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<sst xmlns="http://schemas.openxmlformats.org/spreadsheetml/2006/main" count="1700" uniqueCount="1700">
  <si>
    <t>Date Type:</t>
  </si>
  <si>
    <t>Shipped Date</t>
  </si>
  <si>
    <t>Start Date:</t>
  </si>
  <si>
    <t>03/17/2025</t>
  </si>
  <si>
    <t>End Date:</t>
  </si>
  <si>
    <t>03/23/2025</t>
  </si>
  <si>
    <t>Report Run Date:</t>
  </si>
  <si>
    <t>03/26/2025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</si>
  <si>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</si>
  <si>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</si>
  <si>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</si>
  <si>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</si>
  <si>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</si>
  <si>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</si>
  <si>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</si>
  <si>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</si>
  <si>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</si>
  <si>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</si>
  <si>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</si>
  <si>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</si>
  <si>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</si>
  <si>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</si>
  <si>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</si>
  <si>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KOHLDSN</t>
  </si>
  <si>
    <t>CSNSTORES</t>
  </si>
  <si>
    <t>OVERSTOCK01</t>
  </si>
  <si>
    <t>MACY02</t>
  </si>
  <si>
    <t>JCPENNEY01</t>
  </si>
  <si>
    <t>NRTPORT</t>
  </si>
  <si>
    <t>AMAZON</t>
  </si>
  <si>
    <t>OLLIIX</t>
  </si>
  <si>
    <t>AMAZONDS</t>
  </si>
  <si>
    <t>MACY</t>
  </si>
  <si>
    <t>TGTDVS</t>
  </si>
  <si>
    <t>DESINC</t>
  </si>
  <si>
    <t>BLK01</t>
  </si>
  <si>
    <t>ASHFURNDS</t>
  </si>
  <si>
    <t>HHGLOBALTTS</t>
  </si>
  <si>
    <t>WALMARTDS</t>
  </si>
  <si>
    <t>HDDS</t>
  </si>
  <si>
    <t>FINGERHUTDS</t>
  </si>
  <si>
    <t>HSNDS</t>
  </si>
  <si>
    <t>WM.COM</t>
  </si>
  <si>
    <t>KIRKLANDDS</t>
  </si>
  <si>
    <t>AMERSIGNDS</t>
  </si>
  <si>
    <t>ROOMECOM</t>
  </si>
  <si>
    <t>AAFESDS</t>
  </si>
  <si>
    <t>BEALLSDS</t>
  </si>
  <si>
    <t>HOUZZ</t>
  </si>
  <si>
    <t>DLCROSCILL</t>
  </si>
  <si>
    <t>LOWESDS</t>
  </si>
  <si>
    <t>ZOLA</t>
  </si>
  <si>
    <t>LAMPDS</t>
  </si>
  <si>
    <t>DLBRAND</t>
  </si>
  <si>
    <t>BIGLOTSDS</t>
  </si>
  <si>
    <t>BLOOM02</t>
  </si>
  <si>
    <t>CHEWYDS</t>
  </si>
  <si>
    <t>COSTCO01</t>
  </si>
  <si>
    <t>HAYNEEDLEDS</t>
  </si>
  <si>
    <t>LIVNCO</t>
  </si>
  <si>
    <t>MACY02F</t>
  </si>
  <si>
    <t>MACY03DS</t>
  </si>
  <si>
    <t>MACYBTWHS</t>
  </si>
  <si>
    <t>NEBFUR01</t>
  </si>
  <si>
    <t>NORDSTRACKDS</t>
  </si>
  <si>
    <t>OVERSCONSIGN</t>
  </si>
  <si>
    <t>STEINDS</t>
  </si>
  <si>
    <t>TGTDVSFUR</t>
  </si>
  <si>
    <t>Zulily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</si>
  <si>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</si>
  <si>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</si>
  <si>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</si>
  <si>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</si>
  <si>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</si>
  <si>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</si>
  <si>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</si>
  <si>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</si>
  <si>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</si>
  <si>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</si>
  <si>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</si>
  <si>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</si>
  <si>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</si>
  <si>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</si>
  <si>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</si>
  <si>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</si>
  <si>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</si>
  <si>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</si>
  <si>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</si>
  <si>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</si>
  <si>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</si>
  <si>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</si>
  <si>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</si>
  <si>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Microsuede</t>
  </si>
  <si>
    <t>Odette</t>
  </si>
  <si>
    <t>Dillon</t>
  </si>
  <si>
    <t>Eliot</t>
  </si>
  <si>
    <t>Polyester</t>
  </si>
  <si>
    <t>Eilot</t>
  </si>
  <si>
    <t>Jacquard Fabric</t>
  </si>
  <si>
    <t>Laurel</t>
  </si>
  <si>
    <t>Vivian</t>
  </si>
  <si>
    <t>Piedmont</t>
  </si>
  <si>
    <t>Satin/Polyoni</t>
  </si>
  <si>
    <t>Cynthia</t>
  </si>
  <si>
    <t/>
  </si>
  <si>
    <t>Simone</t>
  </si>
  <si>
    <t>Genevieve</t>
  </si>
  <si>
    <t>Abigail</t>
  </si>
  <si>
    <t>Beverly</t>
  </si>
  <si>
    <t>Bellagio</t>
  </si>
  <si>
    <t>Venetian</t>
  </si>
  <si>
    <t>Mirage</t>
  </si>
  <si>
    <t>Rhapsody</t>
  </si>
  <si>
    <t>Melody</t>
  </si>
  <si>
    <t>Harmony</t>
  </si>
  <si>
    <t>Vienna</t>
  </si>
  <si>
    <t>Marcella</t>
  </si>
  <si>
    <t>Adela</t>
  </si>
  <si>
    <t>Sateen</t>
  </si>
  <si>
    <t>Dawn</t>
  </si>
  <si>
    <t>Vanessa</t>
  </si>
  <si>
    <t>Stella</t>
  </si>
  <si>
    <t>Percale</t>
  </si>
  <si>
    <t>Serene</t>
  </si>
  <si>
    <t>Belle</t>
  </si>
  <si>
    <t>Monroe</t>
  </si>
  <si>
    <t>Heritage</t>
  </si>
  <si>
    <t>Lexington</t>
  </si>
  <si>
    <t>Lawrence</t>
  </si>
  <si>
    <t>Microfiber</t>
  </si>
  <si>
    <t>Lacey</t>
  </si>
  <si>
    <t>Marla</t>
  </si>
  <si>
    <t>Arliss</t>
  </si>
  <si>
    <t>Marianne</t>
  </si>
  <si>
    <t>Isla</t>
  </si>
  <si>
    <t>Loleta</t>
  </si>
  <si>
    <t>Lian</t>
  </si>
  <si>
    <t>June</t>
  </si>
  <si>
    <t>Lola</t>
  </si>
  <si>
    <t>Brianna</t>
  </si>
  <si>
    <t>Victoria</t>
  </si>
  <si>
    <t>Palisades</t>
  </si>
  <si>
    <t>Hanover</t>
  </si>
  <si>
    <t>Overland</t>
  </si>
  <si>
    <t>Walter</t>
  </si>
  <si>
    <t>Clayton</t>
  </si>
  <si>
    <t>Kelan</t>
  </si>
  <si>
    <t>Seersucker</t>
  </si>
  <si>
    <t>Dallas</t>
  </si>
  <si>
    <t>Houston</t>
  </si>
  <si>
    <t>Caldwell</t>
  </si>
  <si>
    <t>Corduroy</t>
  </si>
  <si>
    <t>Ridge</t>
  </si>
  <si>
    <t>Pioneer</t>
  </si>
  <si>
    <t>Warren</t>
  </si>
  <si>
    <t>Textured Fabric</t>
  </si>
  <si>
    <t>Jenson</t>
  </si>
  <si>
    <t>Denver</t>
  </si>
  <si>
    <t>Clement</t>
  </si>
  <si>
    <t>Zennia</t>
  </si>
  <si>
    <t>Monah</t>
  </si>
  <si>
    <t>Benita</t>
  </si>
  <si>
    <t>Cassandra</t>
  </si>
  <si>
    <t>Gisele</t>
  </si>
  <si>
    <t>Maddy</t>
  </si>
  <si>
    <t>Plain Fabric</t>
  </si>
  <si>
    <t>Pebble Beach</t>
  </si>
  <si>
    <t>Pacific Grove</t>
  </si>
  <si>
    <t>Ocean View</t>
  </si>
  <si>
    <t>Bennett</t>
  </si>
  <si>
    <t>Christian</t>
  </si>
  <si>
    <t>William</t>
  </si>
  <si>
    <t>Boone</t>
  </si>
  <si>
    <t>Westbrook</t>
  </si>
  <si>
    <t>Powell</t>
  </si>
  <si>
    <t>Quincy</t>
  </si>
  <si>
    <t>Pierce</t>
  </si>
  <si>
    <t>Ramsey</t>
  </si>
  <si>
    <t>Twill</t>
  </si>
  <si>
    <t>Mariposa</t>
  </si>
  <si>
    <t>Stacia</t>
  </si>
  <si>
    <t>Millie</t>
  </si>
  <si>
    <t>Beacon</t>
  </si>
  <si>
    <t>Inspire</t>
  </si>
  <si>
    <t>Mist</t>
  </si>
  <si>
    <t>Dune</t>
  </si>
  <si>
    <t>Meyers</t>
  </si>
  <si>
    <t>Connell</t>
  </si>
  <si>
    <t>Lee</t>
  </si>
  <si>
    <t>Reagan</t>
  </si>
  <si>
    <t>Callaway</t>
  </si>
  <si>
    <t>Velvet</t>
  </si>
  <si>
    <t>Marina</t>
  </si>
  <si>
    <t>Anchorage</t>
  </si>
  <si>
    <t>Fairbanks</t>
  </si>
  <si>
    <t>Biloxi</t>
  </si>
  <si>
    <t>Morris</t>
  </si>
  <si>
    <t>Hudson</t>
  </si>
  <si>
    <t>Donovan</t>
  </si>
  <si>
    <t>Blaine</t>
  </si>
  <si>
    <t>Perry</t>
  </si>
  <si>
    <t>Prairie</t>
  </si>
  <si>
    <t>Pampa</t>
  </si>
  <si>
    <t>Savanna</t>
  </si>
  <si>
    <t>Blaire</t>
  </si>
  <si>
    <t>Anderson</t>
  </si>
  <si>
    <t>Burnett</t>
  </si>
  <si>
    <t>Tasha</t>
  </si>
  <si>
    <t>Zaire</t>
  </si>
  <si>
    <t>Julien</t>
  </si>
  <si>
    <t>Other</t>
  </si>
  <si>
    <t>Malia</t>
  </si>
  <si>
    <t>Edna</t>
  </si>
  <si>
    <t>Alicia</t>
  </si>
  <si>
    <t>Caroline</t>
  </si>
  <si>
    <t>Lorraine</t>
  </si>
  <si>
    <t>Sharon</t>
  </si>
  <si>
    <t>Holly</t>
  </si>
  <si>
    <t>Isabella</t>
  </si>
  <si>
    <t>Sakura</t>
  </si>
  <si>
    <t>Baxter</t>
  </si>
  <si>
    <t>Mason</t>
  </si>
  <si>
    <t>Grant</t>
  </si>
  <si>
    <t>Camelia</t>
  </si>
  <si>
    <t>Iris</t>
  </si>
  <si>
    <t>Lillian</t>
  </si>
  <si>
    <t>Cape Cod</t>
  </si>
  <si>
    <t>Chatham</t>
  </si>
  <si>
    <t>Bedford</t>
  </si>
  <si>
    <t>Camillia</t>
  </si>
  <si>
    <t>Maia</t>
  </si>
  <si>
    <t>Ramona</t>
  </si>
  <si>
    <t>Caralie</t>
  </si>
  <si>
    <t>Evian</t>
  </si>
  <si>
    <t>Tulia</t>
  </si>
  <si>
    <t>Amelia</t>
  </si>
  <si>
    <t>Willow</t>
  </si>
  <si>
    <t>Clara</t>
  </si>
  <si>
    <t>Matilda</t>
  </si>
  <si>
    <t>Kira</t>
  </si>
  <si>
    <t>Blake</t>
  </si>
  <si>
    <t>Fraser</t>
  </si>
  <si>
    <t>Joshua</t>
  </si>
  <si>
    <t>Levi</t>
  </si>
  <si>
    <t>Trinity</t>
  </si>
  <si>
    <t>Channing</t>
  </si>
  <si>
    <t>Vargas</t>
  </si>
  <si>
    <t>Carolina</t>
  </si>
  <si>
    <t>Bianca</t>
  </si>
  <si>
    <t>Beverley</t>
  </si>
  <si>
    <t>Juliana</t>
  </si>
  <si>
    <t>Melanie</t>
  </si>
  <si>
    <t>Camila</t>
  </si>
  <si>
    <t>Mirabella</t>
  </si>
  <si>
    <t>Lori</t>
  </si>
  <si>
    <t>Tessa</t>
  </si>
  <si>
    <t>Soft Medallion</t>
  </si>
  <si>
    <t>Collins</t>
  </si>
  <si>
    <t>Saban</t>
  </si>
  <si>
    <t>Rodgers</t>
  </si>
  <si>
    <t>Jackson Blocks</t>
  </si>
  <si>
    <t>Maddox</t>
  </si>
  <si>
    <t>Freeport</t>
  </si>
  <si>
    <t>Bermuda</t>
  </si>
  <si>
    <t>Key West</t>
  </si>
  <si>
    <t>Bayside</t>
  </si>
  <si>
    <t>Nantucket</t>
  </si>
  <si>
    <t>Rockaway</t>
  </si>
  <si>
    <t>Lucy</t>
  </si>
  <si>
    <t>Georgia</t>
  </si>
  <si>
    <t>Rose</t>
  </si>
  <si>
    <t>Ibiza</t>
  </si>
  <si>
    <t>Alba</t>
  </si>
  <si>
    <t>Triana</t>
  </si>
  <si>
    <t>Lincoln Square</t>
  </si>
  <si>
    <t>Davenport</t>
  </si>
  <si>
    <t>Daniel</t>
  </si>
  <si>
    <t>Ava</t>
  </si>
  <si>
    <t>Elicia</t>
  </si>
  <si>
    <t>Anett</t>
  </si>
  <si>
    <t>Chenille</t>
  </si>
  <si>
    <t>Princeton</t>
  </si>
  <si>
    <t>Dartmouth</t>
  </si>
  <si>
    <t>Cambridge</t>
  </si>
  <si>
    <t>Hampton</t>
  </si>
  <si>
    <t>Richmond</t>
  </si>
  <si>
    <t>Cullen</t>
  </si>
  <si>
    <t>Mariana</t>
  </si>
  <si>
    <t>Fiona</t>
  </si>
  <si>
    <t>Julia</t>
  </si>
  <si>
    <t>Bella</t>
  </si>
  <si>
    <t>Florence</t>
  </si>
  <si>
    <t>Taylor</t>
  </si>
  <si>
    <t>Bryn</t>
  </si>
  <si>
    <t>River</t>
  </si>
  <si>
    <t>Serena</t>
  </si>
  <si>
    <t>Jasmine</t>
  </si>
  <si>
    <t>Amherst</t>
  </si>
  <si>
    <t>Eastridge</t>
  </si>
  <si>
    <t>Salem</t>
  </si>
  <si>
    <t>Medina</t>
  </si>
  <si>
    <t>Barrett</t>
  </si>
  <si>
    <t>Ryland</t>
  </si>
  <si>
    <t>Celeste</t>
  </si>
  <si>
    <t>Alexis</t>
  </si>
  <si>
    <t>Andes</t>
  </si>
  <si>
    <t>Lennox</t>
  </si>
  <si>
    <t>Jolene</t>
  </si>
  <si>
    <t>Rita</t>
  </si>
  <si>
    <t>Honey</t>
  </si>
  <si>
    <t>Montrose</t>
  </si>
  <si>
    <t>Rhodes</t>
  </si>
  <si>
    <t>Nico</t>
  </si>
  <si>
    <t>Toby</t>
  </si>
  <si>
    <t>Noa</t>
  </si>
  <si>
    <t>Lily</t>
  </si>
  <si>
    <t>Annette</t>
  </si>
  <si>
    <t>Eloise</t>
  </si>
  <si>
    <t>Maxwell</t>
  </si>
  <si>
    <t>Gemma</t>
  </si>
  <si>
    <t>Chloe</t>
  </si>
  <si>
    <t>Ada</t>
  </si>
  <si>
    <t>Bonnie</t>
  </si>
  <si>
    <t>Kairi</t>
  </si>
  <si>
    <t>Miley</t>
  </si>
  <si>
    <t>Drew</t>
  </si>
  <si>
    <t>Hendry</t>
  </si>
  <si>
    <t>Knox</t>
  </si>
  <si>
    <t>Veronica</t>
  </si>
  <si>
    <t>Shay</t>
  </si>
  <si>
    <t>Cecilia</t>
  </si>
  <si>
    <t>Panache</t>
  </si>
  <si>
    <t>Vera</t>
  </si>
  <si>
    <t>Arabella</t>
  </si>
  <si>
    <t>Potter</t>
  </si>
  <si>
    <t>Capitola</t>
  </si>
  <si>
    <t>Liz</t>
  </si>
  <si>
    <t>Windmere</t>
  </si>
  <si>
    <t>Nixie</t>
  </si>
  <si>
    <t>Klein</t>
  </si>
  <si>
    <t>Debra</t>
  </si>
  <si>
    <t>Bristol</t>
  </si>
  <si>
    <t>Marfa</t>
  </si>
  <si>
    <t>Peony</t>
  </si>
  <si>
    <t>Cassia</t>
  </si>
  <si>
    <t>Greer</t>
  </si>
  <si>
    <t>Allegany</t>
  </si>
  <si>
    <t>Roman</t>
  </si>
  <si>
    <t>Jules</t>
  </si>
  <si>
    <t>Alaina</t>
  </si>
  <si>
    <t>Everly</t>
  </si>
  <si>
    <t>Cotton</t>
  </si>
  <si>
    <t>Rana</t>
  </si>
  <si>
    <t>Marlon</t>
  </si>
  <si>
    <t>Gianni</t>
  </si>
  <si>
    <t>Bree</t>
  </si>
  <si>
    <t>Buffalo Check</t>
  </si>
  <si>
    <t>Elise</t>
  </si>
  <si>
    <t>Amelie</t>
  </si>
  <si>
    <t>Ellery</t>
  </si>
  <si>
    <t>Ella</t>
  </si>
  <si>
    <t>Katalina</t>
  </si>
  <si>
    <t>Abrego</t>
  </si>
  <si>
    <t>Cordoba</t>
  </si>
  <si>
    <t>Kate</t>
  </si>
  <si>
    <t>Lark</t>
  </si>
  <si>
    <t>Modern Lights</t>
  </si>
  <si>
    <t>Nisha</t>
  </si>
  <si>
    <t>Leah</t>
  </si>
  <si>
    <t>Naomi</t>
  </si>
  <si>
    <t>Ophelia</t>
  </si>
  <si>
    <t>Amira</t>
  </si>
  <si>
    <t>Sibley</t>
  </si>
  <si>
    <t>Pema</t>
  </si>
  <si>
    <t>Zayden</t>
  </si>
  <si>
    <t>Elian</t>
  </si>
  <si>
    <t>Riva</t>
  </si>
  <si>
    <t>Reeve</t>
  </si>
  <si>
    <t>Faye</t>
  </si>
  <si>
    <t>Royce</t>
  </si>
  <si>
    <t>Hayden</t>
  </si>
  <si>
    <t>Quinn</t>
  </si>
  <si>
    <t>Sabrina</t>
  </si>
  <si>
    <t>Sarah</t>
  </si>
  <si>
    <t>Amber</t>
  </si>
  <si>
    <t>Salara</t>
  </si>
  <si>
    <t>Isadora</t>
  </si>
  <si>
    <t>Clarissa</t>
  </si>
  <si>
    <t>CVC</t>
  </si>
  <si>
    <t>Scarlett AZ</t>
  </si>
  <si>
    <t>Sheffield</t>
  </si>
  <si>
    <t>Diedrick</t>
  </si>
  <si>
    <t>Prewitt</t>
  </si>
  <si>
    <t>Slone</t>
  </si>
  <si>
    <t>Colton</t>
  </si>
  <si>
    <t>Porter</t>
  </si>
  <si>
    <t>Comforter Mini Set</t>
  </si>
  <si>
    <t>Laetitia</t>
  </si>
  <si>
    <t>Virginia</t>
  </si>
  <si>
    <t>Cecily</t>
  </si>
  <si>
    <t>Viola</t>
  </si>
  <si>
    <t>Aeriela</t>
  </si>
  <si>
    <t>Eugenia</t>
  </si>
  <si>
    <t>Pansy</t>
  </si>
  <si>
    <t>Danica</t>
  </si>
  <si>
    <t>Violette</t>
  </si>
  <si>
    <t>Valeria</t>
  </si>
  <si>
    <t>Finley</t>
  </si>
  <si>
    <t>Rianon</t>
  </si>
  <si>
    <t>Lucina</t>
  </si>
  <si>
    <t>Waffle</t>
  </si>
  <si>
    <t>Orly</t>
  </si>
  <si>
    <t>Eliana</t>
  </si>
  <si>
    <t>Tamar</t>
  </si>
  <si>
    <t>Amaya</t>
  </si>
  <si>
    <t>Joelie</t>
  </si>
  <si>
    <t>Roselle</t>
  </si>
  <si>
    <t>Margot</t>
  </si>
  <si>
    <t>Luna</t>
  </si>
  <si>
    <t>Dahlia</t>
  </si>
  <si>
    <t>Junia</t>
  </si>
  <si>
    <t>Blossom</t>
  </si>
  <si>
    <t>Bahari</t>
  </si>
  <si>
    <t>Osanna</t>
  </si>
  <si>
    <t>Ceiba</t>
  </si>
  <si>
    <t>Pacey</t>
  </si>
  <si>
    <t>Nollie</t>
  </si>
  <si>
    <t>Leena</t>
  </si>
  <si>
    <t>Neko</t>
  </si>
  <si>
    <t>Penelope</t>
  </si>
  <si>
    <t>Astrid</t>
  </si>
  <si>
    <t>Brielle</t>
  </si>
  <si>
    <t>Joyce</t>
  </si>
  <si>
    <t>Elsie</t>
  </si>
  <si>
    <t>Evelyn</t>
  </si>
  <si>
    <t>Liliana</t>
  </si>
  <si>
    <t>Josie</t>
  </si>
  <si>
    <t>Maeve</t>
  </si>
  <si>
    <t>Selena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</si>
  <si>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</si>
  <si>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</si>
  <si>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</si>
  <si>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</si>
  <si>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</si>
  <si>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</si>
  <si>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</si>
  <si>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</si>
  <si>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</si>
  <si>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</si>
  <si>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COVERLET&amp;BEDSPR</t>
  </si>
  <si>
    <t>Coverlet</t>
  </si>
  <si>
    <t>Piper</t>
  </si>
  <si>
    <t>Tangiers</t>
  </si>
  <si>
    <t>Moraga</t>
  </si>
  <si>
    <t>Menara</t>
  </si>
  <si>
    <t>Timber</t>
  </si>
  <si>
    <t>Heavenly</t>
  </si>
  <si>
    <t>Hilltop</t>
  </si>
  <si>
    <t>Caelie</t>
  </si>
  <si>
    <t>Rochelle</t>
  </si>
  <si>
    <t>Marissa</t>
  </si>
  <si>
    <t>Attingham</t>
  </si>
  <si>
    <t>Danville</t>
  </si>
  <si>
    <t>Longmont</t>
  </si>
  <si>
    <t>Willa</t>
  </si>
  <si>
    <t>Felicity</t>
  </si>
  <si>
    <t>Loraine</t>
  </si>
  <si>
    <t>Yosemite</t>
  </si>
  <si>
    <t>Sequoia</t>
  </si>
  <si>
    <t>Reyes</t>
  </si>
  <si>
    <t>Tissa</t>
  </si>
  <si>
    <t>Maya</t>
  </si>
  <si>
    <t>Neda</t>
  </si>
  <si>
    <t>Claire</t>
  </si>
  <si>
    <t>Montecito</t>
  </si>
  <si>
    <t>Arbor</t>
  </si>
  <si>
    <t>Cali</t>
  </si>
  <si>
    <t>Cardiff</t>
  </si>
  <si>
    <t>Cascade</t>
  </si>
  <si>
    <t>Coverlet Mini Set</t>
  </si>
  <si>
    <t>Tuscany</t>
  </si>
  <si>
    <t>Marino</t>
  </si>
  <si>
    <t>Genoa</t>
  </si>
  <si>
    <t>Quebec</t>
  </si>
  <si>
    <t>Mansfield</t>
  </si>
  <si>
    <t>Vancouver</t>
  </si>
  <si>
    <t>Keaton</t>
  </si>
  <si>
    <t>Jaxson</t>
  </si>
  <si>
    <t>Mitchell</t>
  </si>
  <si>
    <t>Harper</t>
  </si>
  <si>
    <t>Emery</t>
  </si>
  <si>
    <t>Mercer</t>
  </si>
  <si>
    <t>Graham</t>
  </si>
  <si>
    <t>Arden</t>
  </si>
  <si>
    <t>Halston</t>
  </si>
  <si>
    <t>Franklin</t>
  </si>
  <si>
    <t>Cameron</t>
  </si>
  <si>
    <t>Ashton</t>
  </si>
  <si>
    <t>Harlow</t>
  </si>
  <si>
    <t>Raine</t>
  </si>
  <si>
    <t>Lux</t>
  </si>
  <si>
    <t>Bedspread</t>
  </si>
  <si>
    <t>Ashbury</t>
  </si>
  <si>
    <t>Stanton</t>
  </si>
  <si>
    <t>Clark</t>
  </si>
  <si>
    <t>Daybed Cover</t>
  </si>
  <si>
    <t>Breanna</t>
  </si>
  <si>
    <t>Levine</t>
  </si>
  <si>
    <t>Miller</t>
  </si>
  <si>
    <t>Peyton</t>
  </si>
  <si>
    <t>Brenna</t>
  </si>
  <si>
    <t>Natalie</t>
  </si>
  <si>
    <t>Rosie</t>
  </si>
  <si>
    <t>Wendy</t>
  </si>
  <si>
    <t>Robin</t>
  </si>
  <si>
    <t>Leila</t>
  </si>
  <si>
    <t>Lorilyn</t>
  </si>
  <si>
    <t>Lucita</t>
  </si>
  <si>
    <t>Fitted Bedspread</t>
  </si>
  <si>
    <t>Coverlet &amp; Bedspread</t>
  </si>
  <si>
    <t>Esme</t>
  </si>
  <si>
    <t>Lavinia</t>
  </si>
  <si>
    <t>DUVET&amp;DUVET SET</t>
  </si>
  <si>
    <t>Duvet Mini Set</t>
  </si>
  <si>
    <t>Langley</t>
  </si>
  <si>
    <t>Cove</t>
  </si>
  <si>
    <t>Daisi</t>
  </si>
  <si>
    <t>Sula</t>
  </si>
  <si>
    <t>Duvet&amp;Duvet Set</t>
  </si>
  <si>
    <t>Nicolette</t>
  </si>
  <si>
    <t>Amari</t>
  </si>
  <si>
    <t>Etta</t>
  </si>
  <si>
    <t>Cora</t>
  </si>
  <si>
    <t>Amory</t>
  </si>
  <si>
    <t>Linen</t>
  </si>
  <si>
    <t>Elsa</t>
  </si>
  <si>
    <t>Getty</t>
  </si>
  <si>
    <t>Titus</t>
  </si>
  <si>
    <t>SHOWER CURTAIN</t>
  </si>
  <si>
    <t>Shower Curtain</t>
  </si>
  <si>
    <t>Jane</t>
  </si>
  <si>
    <t>THROW</t>
  </si>
  <si>
    <t>Filled Throw</t>
  </si>
  <si>
    <t>WINDOW PANEL</t>
  </si>
  <si>
    <t>Window Panel</t>
  </si>
  <si>
    <t>Beatrice</t>
  </si>
  <si>
    <t>Candice</t>
  </si>
  <si>
    <t>BED SKIRT&amp;SHAM</t>
  </si>
  <si>
    <t>Bedskirt</t>
  </si>
  <si>
    <t>Simple Fit</t>
  </si>
  <si>
    <t>VALANCE</t>
  </si>
  <si>
    <t>Valance</t>
  </si>
  <si>
    <t>Super Listing</t>
  </si>
  <si>
    <t>Evans</t>
  </si>
  <si>
    <t>Walker</t>
  </si>
  <si>
    <t>Mina</t>
  </si>
  <si>
    <t>Hanna</t>
  </si>
  <si>
    <t>Aera</t>
  </si>
  <si>
    <t>Phoebe</t>
  </si>
  <si>
    <t>Himari</t>
  </si>
  <si>
    <t>Hannah</t>
  </si>
  <si>
    <t>Boulder Stripe</t>
  </si>
  <si>
    <t>Cascade Stripe</t>
  </si>
  <si>
    <t>Highland Stripe</t>
  </si>
  <si>
    <t>Gabby</t>
  </si>
  <si>
    <t>Maddie</t>
  </si>
  <si>
    <t>Julie/Libby</t>
  </si>
  <si>
    <t>Camden</t>
  </si>
  <si>
    <t>Reese</t>
  </si>
  <si>
    <t>Leighton</t>
  </si>
  <si>
    <t>Aria</t>
  </si>
  <si>
    <t>Milan</t>
  </si>
  <si>
    <t>Senia</t>
  </si>
  <si>
    <t>Miro</t>
  </si>
  <si>
    <t>Ayko</t>
  </si>
  <si>
    <t>Marty</t>
  </si>
  <si>
    <t>Calvin</t>
  </si>
  <si>
    <t>Owain/Erik</t>
  </si>
  <si>
    <t>Jonah</t>
  </si>
  <si>
    <t>Micah</t>
  </si>
  <si>
    <t>Asher</t>
  </si>
  <si>
    <t>Maca</t>
  </si>
  <si>
    <t>Gigi</t>
  </si>
  <si>
    <t>Bailey</t>
  </si>
  <si>
    <t>Darby</t>
  </si>
  <si>
    <t>Niro/Malani</t>
  </si>
  <si>
    <t>QUILT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</si>
  <si>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</si>
  <si>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</si>
  <si>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</si>
  <si>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</si>
  <si>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</si>
  <si>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</si>
  <si>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</si>
  <si>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</si>
  <si>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</si>
  <si>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</si>
  <si>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Jaxon</t>
  </si>
  <si>
    <t>Deacon</t>
  </si>
  <si>
    <t>Ryder</t>
  </si>
  <si>
    <t>Maible</t>
  </si>
  <si>
    <t>Calla</t>
  </si>
  <si>
    <t>Jeanie</t>
  </si>
  <si>
    <t>Karissa</t>
  </si>
  <si>
    <t>Sofia</t>
  </si>
  <si>
    <t>Thelma</t>
  </si>
  <si>
    <t>Leisha</t>
  </si>
  <si>
    <t>Knowles</t>
  </si>
  <si>
    <t>Glendale</t>
  </si>
  <si>
    <t>Cabrillo</t>
  </si>
  <si>
    <t>Ara</t>
  </si>
  <si>
    <t>Saben</t>
  </si>
  <si>
    <t>Barret</t>
  </si>
  <si>
    <t>Seth</t>
  </si>
  <si>
    <t>Lafael</t>
  </si>
  <si>
    <t>Eden</t>
  </si>
  <si>
    <t>Rowan</t>
  </si>
  <si>
    <t>Alice</t>
  </si>
  <si>
    <t>Serenity</t>
  </si>
  <si>
    <t>Odisha</t>
  </si>
  <si>
    <t>Nepal</t>
  </si>
  <si>
    <t>Zara</t>
  </si>
  <si>
    <t>Alexine</t>
  </si>
  <si>
    <t>Dennie</t>
  </si>
  <si>
    <t>Patrick</t>
  </si>
  <si>
    <t>Paton</t>
  </si>
  <si>
    <t>Leroy</t>
  </si>
  <si>
    <t>Nimbus</t>
  </si>
  <si>
    <t>Cirrus</t>
  </si>
  <si>
    <t>Alto</t>
  </si>
  <si>
    <t>Central Park</t>
  </si>
  <si>
    <t>Pelham Bay</t>
  </si>
  <si>
    <t>Prospect Park</t>
  </si>
  <si>
    <t>Everest</t>
  </si>
  <si>
    <t>Colebrook</t>
  </si>
  <si>
    <t>Rochester</t>
  </si>
  <si>
    <t>Claremont</t>
  </si>
  <si>
    <t>Kendall</t>
  </si>
  <si>
    <t>Dalton</t>
  </si>
  <si>
    <t>Lydon</t>
  </si>
  <si>
    <t>Wade</t>
  </si>
  <si>
    <t>Gracelyn</t>
  </si>
  <si>
    <t>Sylvie</t>
  </si>
  <si>
    <t>Sandra</t>
  </si>
  <si>
    <t>Remy</t>
  </si>
  <si>
    <t>Skylar</t>
  </si>
  <si>
    <t>Zuri</t>
  </si>
  <si>
    <t>Ashby</t>
  </si>
  <si>
    <t>Gordy</t>
  </si>
  <si>
    <t>Quilt</t>
  </si>
  <si>
    <t>Medallion Stripe</t>
  </si>
  <si>
    <t>Soft Botanical</t>
  </si>
  <si>
    <t>Medallion Aqua</t>
  </si>
  <si>
    <t>Vines Sage</t>
  </si>
  <si>
    <t>Paisley Teal</t>
  </si>
  <si>
    <t>Geo Stripe</t>
  </si>
  <si>
    <t>Scrolling Biadere</t>
  </si>
  <si>
    <t>Sybil</t>
  </si>
  <si>
    <t>Nova</t>
  </si>
  <si>
    <t>Sasha</t>
  </si>
  <si>
    <t>Madison Park Signature</t>
  </si>
  <si>
    <t>Essence</t>
  </si>
  <si>
    <t>Shades of Grey</t>
  </si>
  <si>
    <t>Urban Cabin</t>
  </si>
  <si>
    <t xml:space="preserve">Grace </t>
  </si>
  <si>
    <t>Cirque</t>
  </si>
  <si>
    <t>Barely There</t>
  </si>
  <si>
    <t>Farmhouse</t>
  </si>
  <si>
    <t>Chateau</t>
  </si>
  <si>
    <t>Sanctuary</t>
  </si>
  <si>
    <t>Chapman</t>
  </si>
  <si>
    <t>Jarvis</t>
  </si>
  <si>
    <t>Hollywood Glam</t>
  </si>
  <si>
    <t>Pescal</t>
  </si>
  <si>
    <t>Oasis</t>
  </si>
  <si>
    <t>Prescott</t>
  </si>
  <si>
    <t>Reed</t>
  </si>
  <si>
    <t>Murphy</t>
  </si>
  <si>
    <t>Carolyn</t>
  </si>
  <si>
    <t>Matelasse</t>
  </si>
  <si>
    <t>INK+IVY</t>
  </si>
  <si>
    <t>Imani</t>
  </si>
  <si>
    <t>Mila</t>
  </si>
  <si>
    <t>Kara</t>
  </si>
  <si>
    <t>Cody</t>
  </si>
  <si>
    <t>Alpine</t>
  </si>
  <si>
    <t>Tahli</t>
  </si>
  <si>
    <t>Nea</t>
  </si>
  <si>
    <t>Rhea</t>
  </si>
  <si>
    <t>Ellipse</t>
  </si>
  <si>
    <t>Arizona</t>
  </si>
  <si>
    <t>Marta</t>
  </si>
  <si>
    <t>Masie</t>
  </si>
  <si>
    <t>Cairo</t>
  </si>
  <si>
    <t>Hayes AZ</t>
  </si>
  <si>
    <t>Sutton</t>
  </si>
  <si>
    <t>Hayes</t>
  </si>
  <si>
    <t>Nathan</t>
  </si>
  <si>
    <t>Pomona</t>
  </si>
  <si>
    <t>Salar</t>
  </si>
  <si>
    <t>Kandula</t>
  </si>
  <si>
    <t>Nea AZ</t>
  </si>
  <si>
    <t>Sham</t>
  </si>
  <si>
    <t>NORMAL PILLOW</t>
  </si>
  <si>
    <t>Other Pillows</t>
  </si>
  <si>
    <t>Kerala</t>
  </si>
  <si>
    <t>Fleur</t>
  </si>
  <si>
    <t>Daria</t>
  </si>
  <si>
    <t>Bea</t>
  </si>
  <si>
    <t>Cario</t>
  </si>
  <si>
    <t>Nadia Dot</t>
  </si>
  <si>
    <t>Addison Park</t>
  </si>
  <si>
    <t>N/A</t>
  </si>
  <si>
    <t>Noah</t>
  </si>
  <si>
    <t>Astoria</t>
  </si>
  <si>
    <t>Aurelia</t>
  </si>
  <si>
    <t>Berkeley</t>
  </si>
  <si>
    <t>Blanca</t>
  </si>
  <si>
    <t>Durham</t>
  </si>
  <si>
    <t>Harlowe</t>
  </si>
  <si>
    <t>Laural</t>
  </si>
  <si>
    <t>Leander</t>
  </si>
  <si>
    <t>Lynx</t>
  </si>
  <si>
    <t>Matteo</t>
  </si>
  <si>
    <t>Payton</t>
  </si>
  <si>
    <t>Pippa</t>
  </si>
  <si>
    <t>Randall</t>
  </si>
  <si>
    <t>Samara</t>
  </si>
  <si>
    <t>Sancerre</t>
  </si>
  <si>
    <t>Sterling</t>
  </si>
  <si>
    <t>Trent</t>
  </si>
  <si>
    <t>Paloma</t>
  </si>
  <si>
    <t>Hana</t>
  </si>
  <si>
    <t>Caleb Natural</t>
  </si>
  <si>
    <t>Caleb Sage</t>
  </si>
  <si>
    <t>Olivia Floral</t>
  </si>
  <si>
    <t>Rosalie Floral</t>
  </si>
  <si>
    <t>Wilhelmina Blue</t>
  </si>
  <si>
    <t>Wilhelmina Sage</t>
  </si>
  <si>
    <t>510 Design</t>
  </si>
  <si>
    <t>Shawnee</t>
  </si>
  <si>
    <t>Josefina</t>
  </si>
  <si>
    <t>Stacie</t>
  </si>
  <si>
    <t>Kingwood</t>
  </si>
  <si>
    <t>Elmore</t>
  </si>
  <si>
    <t>Lynda</t>
  </si>
  <si>
    <t>Casey</t>
  </si>
  <si>
    <t>Tinsley</t>
  </si>
  <si>
    <t>Irvine</t>
  </si>
  <si>
    <t>Arlie</t>
  </si>
  <si>
    <t>Jenda</t>
  </si>
  <si>
    <t>Janeta</t>
  </si>
  <si>
    <t>Jaine</t>
  </si>
  <si>
    <t>Mia</t>
  </si>
  <si>
    <t>Evelina</t>
  </si>
  <si>
    <t>Rosaline</t>
  </si>
  <si>
    <t>Oakley</t>
  </si>
  <si>
    <t>Hayley</t>
  </si>
  <si>
    <t>Glen</t>
  </si>
  <si>
    <t>Otto</t>
  </si>
  <si>
    <t>Nash</t>
  </si>
  <si>
    <t>Trace</t>
  </si>
  <si>
    <t>Breeze</t>
  </si>
  <si>
    <t>Seafloor</t>
  </si>
  <si>
    <t>Ocean Tide</t>
  </si>
  <si>
    <t>Harbor House Blue</t>
  </si>
  <si>
    <t>Anslee</t>
  </si>
  <si>
    <t>Coastline</t>
  </si>
  <si>
    <t>Morgan</t>
  </si>
  <si>
    <t>Suzanna</t>
  </si>
  <si>
    <t>Livia</t>
  </si>
  <si>
    <t>Lorelai</t>
  </si>
  <si>
    <t>Kiawah Island</t>
  </si>
  <si>
    <t>Maya Bay</t>
  </si>
  <si>
    <t>Crystal Beach</t>
  </si>
  <si>
    <t>Hallie</t>
  </si>
  <si>
    <t>Meadow</t>
  </si>
  <si>
    <t>Chelsea</t>
  </si>
  <si>
    <t>Beach House</t>
  </si>
  <si>
    <t>Pismo Beach</t>
  </si>
  <si>
    <t>Herbal</t>
  </si>
  <si>
    <t>Nile</t>
  </si>
  <si>
    <t>Castle Hill</t>
  </si>
  <si>
    <t>Eternity</t>
  </si>
  <si>
    <t>St Tropez</t>
  </si>
  <si>
    <t>Summer Beach</t>
  </si>
  <si>
    <t>Seaside</t>
  </si>
  <si>
    <t>Bed Skirt&amp;Sham</t>
  </si>
  <si>
    <t>Chelsea Paisley</t>
  </si>
  <si>
    <t>Woolrich</t>
  </si>
  <si>
    <t>Mill Creek</t>
  </si>
  <si>
    <t>Olsen</t>
  </si>
  <si>
    <t>Winter Hills</t>
  </si>
  <si>
    <t>Winter Plains</t>
  </si>
  <si>
    <t>Montana</t>
  </si>
  <si>
    <t>Tulsa</t>
  </si>
  <si>
    <t>Sunset</t>
  </si>
  <si>
    <t>Spruce Hill</t>
  </si>
  <si>
    <t>Woolrich Check</t>
  </si>
  <si>
    <t>Woodshed AZ</t>
  </si>
  <si>
    <t>Compass</t>
  </si>
  <si>
    <t>Huntington</t>
  </si>
  <si>
    <t>Twin Falls</t>
  </si>
  <si>
    <t>Denim</t>
  </si>
  <si>
    <t>Bitter Creek</t>
  </si>
  <si>
    <t>Hadley Plaid</t>
  </si>
  <si>
    <t>Mesa</t>
  </si>
  <si>
    <t>WR Solid</t>
  </si>
  <si>
    <t>Breckenridge</t>
  </si>
  <si>
    <t>Lyon</t>
  </si>
  <si>
    <t>Mckenzie</t>
  </si>
  <si>
    <t>Throw</t>
  </si>
  <si>
    <t>Bear</t>
  </si>
  <si>
    <t>Williamsport Plaid</t>
  </si>
  <si>
    <t>Comfort Spaces</t>
  </si>
  <si>
    <t>Kienna</t>
  </si>
  <si>
    <t>Gloria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</si>
  <si>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</si>
  <si>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</si>
  <si>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</si>
  <si>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</si>
  <si>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</si>
  <si>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</si>
  <si>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</si>
  <si>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</si>
  <si>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</si>
  <si>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</si>
  <si>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Cavoy</t>
  </si>
  <si>
    <t>Esther</t>
  </si>
  <si>
    <t>Philly</t>
  </si>
  <si>
    <t>Vixie</t>
  </si>
  <si>
    <t>Malcom</t>
  </si>
  <si>
    <t>Misha</t>
  </si>
  <si>
    <t>Croscill Classics</t>
  </si>
  <si>
    <t>Galleria</t>
  </si>
  <si>
    <t>Julius</t>
  </si>
  <si>
    <t>Valentina</t>
  </si>
  <si>
    <t>Versailles</t>
  </si>
  <si>
    <t>Normal Pillow</t>
  </si>
  <si>
    <t>Aumont</t>
  </si>
  <si>
    <t>Winchester</t>
  </si>
  <si>
    <t>Biron</t>
  </si>
  <si>
    <t>Clermont</t>
  </si>
  <si>
    <t>Montague</t>
  </si>
  <si>
    <t>N Natori</t>
  </si>
  <si>
    <t>Hanae</t>
  </si>
  <si>
    <t>Brush Stroke</t>
  </si>
  <si>
    <t>Sakura Blossom</t>
  </si>
  <si>
    <t>Cherry Blossom</t>
  </si>
  <si>
    <t>Cocoon</t>
  </si>
  <si>
    <t>Jolee</t>
  </si>
  <si>
    <t>Mainstays</t>
  </si>
  <si>
    <t>Nari</t>
  </si>
  <si>
    <t>Chase</t>
  </si>
  <si>
    <t>Cara</t>
  </si>
  <si>
    <t>Raylan</t>
  </si>
  <si>
    <t>Rune</t>
  </si>
  <si>
    <t>Allie</t>
  </si>
  <si>
    <t>7 Pcs Comforter Set</t>
  </si>
  <si>
    <t>Aiden</t>
  </si>
  <si>
    <t>Albion</t>
  </si>
  <si>
    <t>Carlton</t>
  </si>
  <si>
    <t>Moran</t>
  </si>
  <si>
    <t>Juniper</t>
  </si>
  <si>
    <t>.</t>
  </si>
  <si>
    <t>8 Pcs Comforter Set</t>
  </si>
  <si>
    <t>Beau</t>
  </si>
  <si>
    <t>Black Floral</t>
  </si>
  <si>
    <t>Brody</t>
  </si>
  <si>
    <t>BTC MS B&amp;W Floral Printed Comforter</t>
  </si>
  <si>
    <t>BTC MS Denim Printed Comforter</t>
  </si>
  <si>
    <t>BTC MS Leo Printed Comforter</t>
  </si>
  <si>
    <t>BTC MS Plaid Printed Comforter</t>
  </si>
  <si>
    <t>BTC MS Printed Comforter (Engineered)</t>
  </si>
  <si>
    <t>BTC MS Solid Comforter</t>
  </si>
  <si>
    <t>BTC MS Suzani Printed Comforter</t>
  </si>
  <si>
    <t>Camo Plaid</t>
  </si>
  <si>
    <t>Carrisa</t>
  </si>
  <si>
    <t>Connor</t>
  </si>
  <si>
    <t>Crosshatch</t>
  </si>
  <si>
    <t>Crush Velvet</t>
  </si>
  <si>
    <t>Denia</t>
  </si>
  <si>
    <t>Embossed Seersucker Solid</t>
  </si>
  <si>
    <t>Estrella</t>
  </si>
  <si>
    <t>Floral</t>
  </si>
  <si>
    <t>Fringe</t>
  </si>
  <si>
    <t>Gypsy Medallion</t>
  </si>
  <si>
    <t>Jersey</t>
  </si>
  <si>
    <t>Lelia</t>
  </si>
  <si>
    <t>Lincoln</t>
  </si>
  <si>
    <t>Medallion</t>
  </si>
  <si>
    <t>Monique</t>
  </si>
  <si>
    <t>Monotone Floral</t>
  </si>
  <si>
    <t>Moose Lodge</t>
  </si>
  <si>
    <t>MS 5oz Leopard</t>
  </si>
  <si>
    <t>MS BNB Olivia</t>
  </si>
  <si>
    <t>MS Comforter</t>
  </si>
  <si>
    <t>MS Mason Stripe</t>
  </si>
  <si>
    <t>MS Microfiber BNB</t>
  </si>
  <si>
    <t>MS Plaid</t>
  </si>
  <si>
    <t>MS Solid Comforter</t>
  </si>
  <si>
    <t>MS Solid Microfiber Comforter</t>
  </si>
  <si>
    <t>MS Zebra</t>
  </si>
  <si>
    <t>Naesha</t>
  </si>
  <si>
    <t>Navy Tie Dye</t>
  </si>
  <si>
    <t>Olevia</t>
  </si>
  <si>
    <t>Orrissa</t>
  </si>
  <si>
    <t>Robbie</t>
  </si>
  <si>
    <t>Swiss Cross</t>
  </si>
  <si>
    <t>Tartan Plaid</t>
  </si>
  <si>
    <t>Teal Ombre</t>
  </si>
  <si>
    <t>Terrazzo</t>
  </si>
  <si>
    <t>Triangle</t>
  </si>
  <si>
    <t>Grey Floral</t>
  </si>
  <si>
    <t>Multi Paisley</t>
  </si>
  <si>
    <t>Hexagon</t>
  </si>
  <si>
    <t>Navy Floral</t>
  </si>
  <si>
    <t>MS Solid Bedskirt</t>
  </si>
  <si>
    <t>MS Solid Sham</t>
  </si>
  <si>
    <t>Pasly</t>
  </si>
  <si>
    <t>PILLOWCASE</t>
  </si>
  <si>
    <t>PILLOWSET</t>
  </si>
  <si>
    <t>Hampton Hill</t>
  </si>
  <si>
    <t>Canovia Springs</t>
  </si>
  <si>
    <t>Velvet Touch</t>
  </si>
  <si>
    <t>Paisley Medallion</t>
  </si>
  <si>
    <t>Tufted Velvet</t>
  </si>
  <si>
    <t>Adella</t>
  </si>
  <si>
    <t>Albany</t>
  </si>
  <si>
    <t>BHG Annie Marie</t>
  </si>
  <si>
    <t>BHG Garden View</t>
  </si>
  <si>
    <t>BHG Global Quilt</t>
  </si>
  <si>
    <t>BHG Heritage Hall</t>
  </si>
  <si>
    <t>BHG London Bridge</t>
  </si>
  <si>
    <t>BHG Print Quilt Vintage</t>
  </si>
  <si>
    <t>BHG Print Quilt Yellow Floral</t>
  </si>
  <si>
    <t>BHG Solid</t>
  </si>
  <si>
    <t>BHG Solid Border</t>
  </si>
  <si>
    <t>BHG Solid Hotel Ivory</t>
  </si>
  <si>
    <t>BHG Vintage</t>
  </si>
  <si>
    <t>BHG Yellow Floral</t>
  </si>
  <si>
    <t>Garden Floral</t>
  </si>
  <si>
    <t>Grey Plaid</t>
  </si>
  <si>
    <t>HT Wave Box</t>
  </si>
  <si>
    <t>Kinsley</t>
  </si>
  <si>
    <t>Maren</t>
  </si>
  <si>
    <t>Paisley</t>
  </si>
  <si>
    <t>Vintage</t>
  </si>
  <si>
    <t>Zola</t>
  </si>
  <si>
    <t>BHG Assorted Stripes</t>
  </si>
  <si>
    <t>BHG Eyelet</t>
  </si>
  <si>
    <t>Classic Twill</t>
  </si>
  <si>
    <t>Condesa</t>
  </si>
  <si>
    <t>Fine Line</t>
  </si>
  <si>
    <t>MS OS Printed Sham</t>
  </si>
  <si>
    <t>Ruffle</t>
  </si>
  <si>
    <t>Solid</t>
  </si>
  <si>
    <t>T300 Dobby Stripe</t>
  </si>
  <si>
    <t>Aurora</t>
  </si>
  <si>
    <t>Lawson</t>
  </si>
  <si>
    <t>MERRY &amp; BRIGHT</t>
  </si>
  <si>
    <t>POINSETTIAS</t>
  </si>
  <si>
    <t>Pucker Basketweave</t>
  </si>
  <si>
    <t>Woven Seersucker</t>
  </si>
  <si>
    <t>Allegra</t>
  </si>
  <si>
    <t>Amara</t>
  </si>
  <si>
    <t>Angelica</t>
  </si>
  <si>
    <t>Barrington</t>
  </si>
  <si>
    <t>Belize Comforter Set</t>
  </si>
  <si>
    <t>Berkley</t>
  </si>
  <si>
    <t>BHG Ashlyn</t>
  </si>
  <si>
    <t>BHG Capri</t>
  </si>
  <si>
    <t>BHG Carlyle</t>
  </si>
  <si>
    <t>BHG Chandler</t>
  </si>
  <si>
    <t>BHG Clover</t>
  </si>
  <si>
    <t>BHG Cordelia</t>
  </si>
  <si>
    <t>BHG Damask Stripe</t>
  </si>
  <si>
    <t>BHG Dobby Stripe</t>
  </si>
  <si>
    <t>BHG Fleur De Lis</t>
  </si>
  <si>
    <t>BHG Global</t>
  </si>
  <si>
    <t>BHG Hamilton</t>
  </si>
  <si>
    <t>BHG Indigo Paisley</t>
  </si>
  <si>
    <t>BHG Jelissa</t>
  </si>
  <si>
    <t>BHG Kashmir</t>
  </si>
  <si>
    <t>BHG Medallion</t>
  </si>
  <si>
    <t>BHG Msuede</t>
  </si>
  <si>
    <t>BHG Nia</t>
  </si>
  <si>
    <t>BHG Ombre</t>
  </si>
  <si>
    <t>BHG Pintucked MF</t>
  </si>
  <si>
    <t>BHG Prescott</t>
  </si>
  <si>
    <t>BHG Regent</t>
  </si>
  <si>
    <t>BHG Ruched MF</t>
  </si>
  <si>
    <t>BHG Tradewinds</t>
  </si>
  <si>
    <t>BHG Tufted</t>
  </si>
  <si>
    <t>BHG Zahara</t>
  </si>
  <si>
    <t>Blue Colorblock</t>
  </si>
  <si>
    <t>Bowery</t>
  </si>
  <si>
    <t>Breakers</t>
  </si>
  <si>
    <t>BTC Ashton</t>
  </si>
  <si>
    <t>BTC Delphine</t>
  </si>
  <si>
    <t>BTC MS Comforter</t>
  </si>
  <si>
    <t>BTC Water Color BNB</t>
  </si>
  <si>
    <t>BW Damask</t>
  </si>
  <si>
    <t>Cadiz Comforter Set</t>
  </si>
  <si>
    <t>Camille</t>
  </si>
  <si>
    <t>Carrington</t>
  </si>
  <si>
    <t>Chantilly</t>
  </si>
  <si>
    <t>Chevron</t>
  </si>
  <si>
    <t>Chevron Black</t>
  </si>
  <si>
    <t>Colorblock</t>
  </si>
  <si>
    <t>Corro(Ikat Medallon)</t>
  </si>
  <si>
    <t>Cut Corduroy</t>
  </si>
  <si>
    <t>Decorative Medallion</t>
  </si>
  <si>
    <t>Elle</t>
  </si>
  <si>
    <t>Embroidered Diamond</t>
  </si>
  <si>
    <t>Emmet</t>
  </si>
  <si>
    <t>Global Diamond</t>
  </si>
  <si>
    <t>GOLD DOT</t>
  </si>
  <si>
    <t>Gold Ikat Dot</t>
  </si>
  <si>
    <t>Haley</t>
  </si>
  <si>
    <t>Harmony Comforter Set</t>
  </si>
  <si>
    <t>Harriet</t>
  </si>
  <si>
    <t>HE Tradewinds</t>
  </si>
  <si>
    <t>Holiday Falala</t>
  </si>
  <si>
    <t>Holiday Village</t>
  </si>
  <si>
    <t>Infinity</t>
  </si>
  <si>
    <t>Jacquard 7pcs Set</t>
  </si>
  <si>
    <t>Josephine</t>
  </si>
  <si>
    <t>Kash</t>
  </si>
  <si>
    <t>Kensington</t>
  </si>
  <si>
    <t>Lara</t>
  </si>
  <si>
    <t>Largo</t>
  </si>
  <si>
    <t>Lenore</t>
  </si>
  <si>
    <t>Leo</t>
  </si>
  <si>
    <t>LID YZ Solid Long Fur</t>
  </si>
  <si>
    <t>Lisette</t>
  </si>
  <si>
    <t>Lola Blue</t>
  </si>
  <si>
    <t>Mallorie Comforter Set</t>
  </si>
  <si>
    <t>Manhattan</t>
  </si>
  <si>
    <t>Medallion Black White</t>
  </si>
  <si>
    <t>Minerva</t>
  </si>
  <si>
    <t>Modern Paisley</t>
  </si>
  <si>
    <t>Modern Plaid(JESSE)</t>
  </si>
  <si>
    <t>Modular</t>
  </si>
  <si>
    <t>Mosby</t>
  </si>
  <si>
    <t>MS Boulder Stripe</t>
  </si>
  <si>
    <t>MS Chevron</t>
  </si>
  <si>
    <t>MS Colorblock</t>
  </si>
  <si>
    <t>MS Cut Corduroy</t>
  </si>
  <si>
    <t>MS Dot BNB</t>
  </si>
  <si>
    <t>MS Duncan</t>
  </si>
  <si>
    <t>MS Floral</t>
  </si>
  <si>
    <t>MS Harvest Microsuede</t>
  </si>
  <si>
    <t>MS Jan</t>
  </si>
  <si>
    <t>MS Leaf</t>
  </si>
  <si>
    <t>MS Leo</t>
  </si>
  <si>
    <t>MS Medallion</t>
  </si>
  <si>
    <t>MS Ombre Fretwork</t>
  </si>
  <si>
    <t>MS Satin Comforter Mini Set</t>
  </si>
  <si>
    <t>MS Senna BNB</t>
  </si>
  <si>
    <t>MS Zebra BNB</t>
  </si>
  <si>
    <t>Norwalk</t>
  </si>
  <si>
    <t>OLIVE</t>
  </si>
  <si>
    <t>PAULY</t>
  </si>
  <si>
    <t>Pintuck</t>
  </si>
  <si>
    <t>Preston Blue</t>
  </si>
  <si>
    <t>Priceton</t>
  </si>
  <si>
    <t>PRPL GLOBAL</t>
  </si>
  <si>
    <t>Saffron</t>
  </si>
  <si>
    <t>Sahara</t>
  </si>
  <si>
    <t>Sara</t>
  </si>
  <si>
    <t>SC Wilderness</t>
  </si>
  <si>
    <t>SE Dunstan</t>
  </si>
  <si>
    <t>Serenade</t>
  </si>
  <si>
    <t>Sloane</t>
  </si>
  <si>
    <t>Solene</t>
  </si>
  <si>
    <t>Spencer</t>
  </si>
  <si>
    <t>Sundance</t>
  </si>
  <si>
    <t>Taj</t>
  </si>
  <si>
    <t>Tara</t>
  </si>
  <si>
    <t>Tara Comforter Set</t>
  </si>
  <si>
    <t>Tradewinds</t>
  </si>
  <si>
    <t>TRIANGLE</t>
  </si>
  <si>
    <t>Tufted</t>
  </si>
  <si>
    <t>UB Cubed</t>
  </si>
  <si>
    <t>UB Hadley</t>
  </si>
  <si>
    <t>UB Zebra</t>
  </si>
  <si>
    <t>Watercolor Stripe</t>
  </si>
  <si>
    <t>Whisper</t>
  </si>
  <si>
    <t>White Ruched</t>
  </si>
  <si>
    <t>Window Pane</t>
  </si>
  <si>
    <t>Woven Dot</t>
  </si>
  <si>
    <t>Wyatt</t>
  </si>
  <si>
    <t>Yasmina</t>
  </si>
  <si>
    <t>Yellow Paisley</t>
  </si>
  <si>
    <t>Zoe</t>
  </si>
  <si>
    <t>ASSORTMENT</t>
  </si>
  <si>
    <t>Temsia</t>
  </si>
  <si>
    <t>MS Bedspread</t>
  </si>
  <si>
    <t>UB Bedspread</t>
  </si>
  <si>
    <t>Anika/Fleur</t>
  </si>
  <si>
    <t>Cadiz Duvet Set</t>
  </si>
  <si>
    <t>Griffith</t>
  </si>
  <si>
    <t>Harmony Duvet Set</t>
  </si>
  <si>
    <t>Kai/Castalia</t>
  </si>
  <si>
    <t>Mallorie Duvet Set</t>
  </si>
  <si>
    <t>Padma/Spencer</t>
  </si>
  <si>
    <t>Talia</t>
  </si>
  <si>
    <t>Trinity/Elodi</t>
  </si>
  <si>
    <t>6-pc Hotel Set</t>
  </si>
  <si>
    <t>B.Smith Bakari</t>
  </si>
  <si>
    <t>BHG Elephant Dec Pillow</t>
  </si>
  <si>
    <t>BHG Embroidery Floral Pillow</t>
  </si>
  <si>
    <t>BHG Paisley</t>
  </si>
  <si>
    <t>BHG Peony</t>
  </si>
  <si>
    <t>BHG Plush Blue Scroll</t>
  </si>
  <si>
    <t>BHG Plush Scroll Dec Pillow</t>
  </si>
  <si>
    <t>BHG Ribbon Stripe</t>
  </si>
  <si>
    <t>BHG Velvet Applique</t>
  </si>
  <si>
    <t>Classic Denim</t>
  </si>
  <si>
    <t>HT Circles Dec Pillow</t>
  </si>
  <si>
    <t>Keltic Jacquard</t>
  </si>
  <si>
    <t>Paz</t>
  </si>
  <si>
    <t>Sebastian</t>
  </si>
  <si>
    <t>Talavera Blue</t>
  </si>
  <si>
    <t>MS Body Pillowcase</t>
  </si>
  <si>
    <t>MS Print Body Pillowcase</t>
  </si>
  <si>
    <t>YZ Body Pillowcase</t>
  </si>
  <si>
    <t>SHEET/SHEET SET</t>
  </si>
  <si>
    <t>600TC</t>
  </si>
  <si>
    <t>Durrant</t>
  </si>
  <si>
    <t>MS Fleece Sheet Set</t>
  </si>
  <si>
    <t>Duchamp</t>
  </si>
  <si>
    <t>Tesoro</t>
  </si>
  <si>
    <t>Madison Park Pure</t>
  </si>
  <si>
    <t>Ronan</t>
  </si>
  <si>
    <t>Dermot</t>
  </si>
  <si>
    <t>Dierdre</t>
  </si>
  <si>
    <t>Clean Spaces</t>
  </si>
  <si>
    <t>Dover</t>
  </si>
  <si>
    <t>Blakely</t>
  </si>
  <si>
    <t>Mara</t>
  </si>
  <si>
    <t>Adalyn</t>
  </si>
  <si>
    <t>Elena</t>
  </si>
  <si>
    <t>Solid and Stripe</t>
  </si>
  <si>
    <t>Stripe</t>
  </si>
  <si>
    <t>Croscill Home</t>
  </si>
  <si>
    <t>Fiore</t>
  </si>
  <si>
    <t>Villa</t>
  </si>
  <si>
    <t>Bamboo</t>
  </si>
  <si>
    <t>Melodia</t>
  </si>
  <si>
    <t>Canova</t>
  </si>
  <si>
    <t>Perla</t>
  </si>
  <si>
    <t>Beautyrest</t>
  </si>
  <si>
    <t>Apollo</t>
  </si>
  <si>
    <t>Kiona</t>
  </si>
  <si>
    <t>Guthrie</t>
  </si>
  <si>
    <t>Kent</t>
  </si>
  <si>
    <t xml:space="preserve">Chapel Hill </t>
  </si>
  <si>
    <t>Arlo</t>
  </si>
  <si>
    <t>Rustic Stripe</t>
  </si>
  <si>
    <t>Waffle Stripe</t>
  </si>
  <si>
    <t>Regency Heights</t>
  </si>
  <si>
    <t>Julie</t>
  </si>
  <si>
    <t>Felicia</t>
  </si>
  <si>
    <t xml:space="preserve">Intelligent Design </t>
  </si>
  <si>
    <t>Callie</t>
  </si>
  <si>
    <t>Ensley</t>
  </si>
  <si>
    <t>Kelsey</t>
  </si>
  <si>
    <t>Barb</t>
  </si>
  <si>
    <t>Croscill Casual</t>
  </si>
  <si>
    <t>Ellis</t>
  </si>
  <si>
    <t>Anders</t>
  </si>
  <si>
    <t>Callista</t>
  </si>
  <si>
    <t>Gema</t>
  </si>
  <si>
    <t>Better Home and Gardens</t>
  </si>
  <si>
    <t>BHG Euro sham</t>
  </si>
  <si>
    <t>BHG Peakaboo Pleated</t>
  </si>
  <si>
    <t>BHG Ruffled Side Edge Coverlet Collection</t>
  </si>
  <si>
    <t>Cabana</t>
  </si>
  <si>
    <t>Solid Board</t>
  </si>
  <si>
    <t>Solid Border</t>
  </si>
  <si>
    <t>Vintage Floral</t>
  </si>
  <si>
    <t>Yellow Floral</t>
  </si>
  <si>
    <t>Amethyst Blooms</t>
  </si>
  <si>
    <t>Banded Geo</t>
  </si>
  <si>
    <t xml:space="preserve">BHG  Solid Pintuck</t>
  </si>
  <si>
    <t>BHG Blue Brushstroke Stripe</t>
  </si>
  <si>
    <t>BHG Coronado</t>
  </si>
  <si>
    <t>BHG Montclair</t>
  </si>
  <si>
    <t>BHG Printed Pintuck</t>
  </si>
  <si>
    <t>BHG Solid Pintuck</t>
  </si>
  <si>
    <t>Blitz</t>
  </si>
  <si>
    <t>Box Pleat</t>
  </si>
  <si>
    <t>BTC Tufted Comforter</t>
  </si>
  <si>
    <t>Buttoned Plaid</t>
  </si>
  <si>
    <t>Cooper</t>
  </si>
  <si>
    <t>Damask Pleats</t>
  </si>
  <si>
    <t>Damask Stripes</t>
  </si>
  <si>
    <t>Davis</t>
  </si>
  <si>
    <t>Floral Medallion</t>
  </si>
  <si>
    <t>Golden Damask</t>
  </si>
  <si>
    <t>Ikat</t>
  </si>
  <si>
    <t>Lilac Leaves&amp;Pleats</t>
  </si>
  <si>
    <t>Mackenzie</t>
  </si>
  <si>
    <t>Midnight Paisley</t>
  </si>
  <si>
    <t>Quatrefoil</t>
  </si>
  <si>
    <t>Raw Ruffle</t>
  </si>
  <si>
    <t>Ruch Diamond</t>
  </si>
  <si>
    <t>Stella Dot</t>
  </si>
  <si>
    <t>SW Aztec</t>
  </si>
  <si>
    <t>Tranquil Floral</t>
  </si>
  <si>
    <t>Tula Paisley</t>
  </si>
  <si>
    <t>BHG Ruched Basket Weave</t>
  </si>
  <si>
    <t>Indigo Stripe</t>
  </si>
  <si>
    <t>Ogee</t>
  </si>
  <si>
    <t>Twist Pleat</t>
  </si>
  <si>
    <t>BHG Butterfly</t>
  </si>
  <si>
    <t>BHG Exploded Floral</t>
  </si>
  <si>
    <t>Metallic</t>
  </si>
  <si>
    <t>Folklore</t>
  </si>
  <si>
    <t>Greek Key</t>
  </si>
  <si>
    <t>TABLE CLOTH</t>
  </si>
  <si>
    <t>Bombay</t>
  </si>
  <si>
    <t>Crawley</t>
  </si>
  <si>
    <t>Pinole</t>
  </si>
  <si>
    <t>Vivienne</t>
  </si>
  <si>
    <t>Cedar &amp; Rose</t>
  </si>
  <si>
    <t>Zinnia</t>
  </si>
  <si>
    <t>Designlab</t>
  </si>
  <si>
    <t>Catherine</t>
  </si>
  <si>
    <t>Ottie</t>
  </si>
  <si>
    <t>Wren</t>
  </si>
  <si>
    <t>Echo Design</t>
  </si>
  <si>
    <t>Calypso</t>
  </si>
  <si>
    <t>Diamond Geo</t>
  </si>
  <si>
    <t>DotKat</t>
  </si>
  <si>
    <t>Jaipur</t>
  </si>
  <si>
    <t>Juneau</t>
  </si>
  <si>
    <t>Odyssey</t>
  </si>
  <si>
    <t>Scarf Paisley</t>
  </si>
  <si>
    <t>Delano</t>
  </si>
  <si>
    <t>Gramercy Paisley</t>
  </si>
  <si>
    <t>Shibori</t>
  </si>
  <si>
    <t>Vineyard Paisley</t>
  </si>
  <si>
    <t>Beacon's Paisley</t>
  </si>
  <si>
    <t>Crete White</t>
  </si>
  <si>
    <t>Madira Grey</t>
  </si>
  <si>
    <t>Marrakesh</t>
  </si>
  <si>
    <t>Painted Paisley</t>
  </si>
  <si>
    <t>Home Essence</t>
  </si>
  <si>
    <t>Carina</t>
  </si>
  <si>
    <t>Pixie Dot</t>
  </si>
  <si>
    <t>Firework</t>
  </si>
  <si>
    <t>Shiny Sequins</t>
  </si>
  <si>
    <t>Star Dust</t>
  </si>
  <si>
    <t>Wave Ruffle</t>
  </si>
  <si>
    <t>Hotel Style</t>
  </si>
  <si>
    <t>Angela</t>
  </si>
  <si>
    <t>Jackson</t>
  </si>
  <si>
    <t>Romy</t>
  </si>
  <si>
    <t>Hyde lane</t>
  </si>
  <si>
    <t>Winfield</t>
  </si>
  <si>
    <t>Luvttex</t>
  </si>
  <si>
    <t>Main Street</t>
  </si>
  <si>
    <t>Harley</t>
  </si>
  <si>
    <t>Natori</t>
  </si>
  <si>
    <t>BED SCARF</t>
  </si>
  <si>
    <t>Fretwork Dragon</t>
  </si>
  <si>
    <t>SnowLion</t>
  </si>
  <si>
    <t>Spring Dragon</t>
  </si>
  <si>
    <t>Talisman</t>
  </si>
  <si>
    <t>Bird of Paradise</t>
  </si>
  <si>
    <t>Block Print</t>
  </si>
  <si>
    <t>Chinoiserie</t>
  </si>
  <si>
    <t>Crest Companions</t>
  </si>
  <si>
    <t>Dragon</t>
  </si>
  <si>
    <t>Dynasty</t>
  </si>
  <si>
    <t>Hokaido</t>
  </si>
  <si>
    <t>Kyoto</t>
  </si>
  <si>
    <t>L'Ombre</t>
  </si>
  <si>
    <t>Penthouse</t>
  </si>
  <si>
    <t>Tree House</t>
  </si>
  <si>
    <t>Tree Of Life</t>
  </si>
  <si>
    <t>BULK FABRICS</t>
  </si>
  <si>
    <t>Sari Stripe</t>
  </si>
  <si>
    <t>Antelope</t>
  </si>
  <si>
    <t>Artisan</t>
  </si>
  <si>
    <t>Indian Pillow</t>
  </si>
  <si>
    <t>Mindanao</t>
  </si>
  <si>
    <t>Modern</t>
  </si>
  <si>
    <t>Mud Silk</t>
  </si>
  <si>
    <t>Palawan</t>
  </si>
  <si>
    <t>Retreat</t>
  </si>
  <si>
    <t>Sari Band</t>
  </si>
  <si>
    <t>Tangka</t>
  </si>
  <si>
    <t>Origami Mum</t>
  </si>
  <si>
    <t>Double Happiness</t>
  </si>
  <si>
    <t>Wool Bamboo Throw</t>
  </si>
  <si>
    <t>Premier Comfort</t>
  </si>
  <si>
    <t>Flannel</t>
  </si>
  <si>
    <t>Flannel Comforter Mini Set</t>
  </si>
  <si>
    <t>West End</t>
  </si>
  <si>
    <t>Grand Total</t>
  </si>
  <si>
    <t>Color</t>
  </si>
  <si>
    <t>Dominant Class Code</t>
  </si>
  <si>
    <t>Natural</t>
  </si>
  <si>
    <t>A+</t>
  </si>
  <si>
    <t>Black</t>
  </si>
  <si>
    <t>A</t>
  </si>
  <si>
    <t>Green</t>
  </si>
  <si>
    <t>Blue</t>
  </si>
  <si>
    <t>Red</t>
  </si>
  <si>
    <t>Purple</t>
  </si>
  <si>
    <t>Silver/Silver</t>
  </si>
  <si>
    <t>Navy/Silver</t>
  </si>
  <si>
    <t>Tan/Ivory</t>
  </si>
  <si>
    <t>Aqua/Silver</t>
  </si>
  <si>
    <t>TBD</t>
  </si>
  <si>
    <t>B</t>
  </si>
  <si>
    <t>Grey</t>
  </si>
  <si>
    <t>Blush</t>
  </si>
  <si>
    <t>Taupe</t>
  </si>
  <si>
    <t>White</t>
  </si>
  <si>
    <t>Plum</t>
  </si>
  <si>
    <t>Ivory</t>
  </si>
  <si>
    <t>Seafoam</t>
  </si>
  <si>
    <t>Navy</t>
  </si>
  <si>
    <t>EXB</t>
  </si>
  <si>
    <t>EXT</t>
  </si>
  <si>
    <t>Taupe/Brown</t>
  </si>
  <si>
    <t>Brown/Gold</t>
  </si>
  <si>
    <t>A++</t>
  </si>
  <si>
    <t>Grey/Taupe</t>
  </si>
  <si>
    <t>Indigo</t>
  </si>
  <si>
    <t>Aqua</t>
  </si>
  <si>
    <t>Yellow</t>
  </si>
  <si>
    <t>B+</t>
  </si>
  <si>
    <t>Sage Green</t>
  </si>
  <si>
    <t>Coral</t>
  </si>
  <si>
    <t>C</t>
  </si>
  <si>
    <t>Tan</t>
  </si>
  <si>
    <t>Grey/Peach</t>
  </si>
  <si>
    <t>Taupe Grey/Purple</t>
  </si>
  <si>
    <t>Taupe Grey/Yellow</t>
  </si>
  <si>
    <t>Brown</t>
  </si>
  <si>
    <t>Neutral</t>
  </si>
  <si>
    <t>Spice</t>
  </si>
  <si>
    <t>Taupe/Blush</t>
  </si>
  <si>
    <t>Khaki</t>
  </si>
  <si>
    <t>Gray</t>
  </si>
  <si>
    <t>Beige</t>
  </si>
  <si>
    <t>Silver</t>
  </si>
  <si>
    <t>Teal</t>
  </si>
  <si>
    <t>G</t>
  </si>
  <si>
    <t>Purple/Taupe</t>
  </si>
  <si>
    <t>Seafoam/Sage</t>
  </si>
  <si>
    <t>Taupe/Blue</t>
  </si>
  <si>
    <t>Ivory/Black</t>
  </si>
  <si>
    <t>Black/Silver</t>
  </si>
  <si>
    <t>Teal/Silver</t>
  </si>
  <si>
    <t>Sage</t>
  </si>
  <si>
    <t>Olive Green</t>
  </si>
  <si>
    <t>Black/Ivory</t>
  </si>
  <si>
    <t>Multi</t>
  </si>
  <si>
    <t>Dark Grey/Plum</t>
  </si>
  <si>
    <t>Grey/Multi</t>
  </si>
  <si>
    <t>EXC</t>
  </si>
  <si>
    <t>White/Multi</t>
  </si>
  <si>
    <t>Chambray Blue</t>
  </si>
  <si>
    <t>NEW</t>
  </si>
  <si>
    <t>Blue Multi/Brown</t>
  </si>
  <si>
    <t>Blue/Brown</t>
  </si>
  <si>
    <t>ART</t>
  </si>
  <si>
    <t>Off-White</t>
  </si>
  <si>
    <t>Orange</t>
  </si>
  <si>
    <t>Pink</t>
  </si>
  <si>
    <t>Warm Grey/White</t>
  </si>
  <si>
    <t>Ivory/Taupe</t>
  </si>
  <si>
    <t>Peach/Off-White</t>
  </si>
  <si>
    <t>Lilac</t>
  </si>
  <si>
    <t>Grey/White</t>
  </si>
  <si>
    <t>Red/Black</t>
  </si>
  <si>
    <t>Navy/Tan</t>
  </si>
  <si>
    <t>Cream</t>
  </si>
  <si>
    <t>Balsam Green</t>
  </si>
  <si>
    <t>Mocha</t>
  </si>
  <si>
    <t>Clay Red</t>
  </si>
  <si>
    <t>Mustard</t>
  </si>
  <si>
    <t>Rust</t>
  </si>
  <si>
    <t>Black/Brown</t>
  </si>
  <si>
    <t>Green / Navy</t>
  </si>
  <si>
    <t>Dark Grey</t>
  </si>
  <si>
    <t>Burgundy</t>
  </si>
  <si>
    <t>Dark Gray</t>
  </si>
  <si>
    <t>Terracotta</t>
  </si>
  <si>
    <t>B-</t>
  </si>
  <si>
    <t>Blue/Grey</t>
  </si>
  <si>
    <t>Clay</t>
  </si>
  <si>
    <t>Light Grey</t>
  </si>
  <si>
    <t>ARC</t>
  </si>
  <si>
    <t>Brick</t>
  </si>
  <si>
    <t>Navy/Blue</t>
  </si>
  <si>
    <t>Plum/Grey</t>
  </si>
  <si>
    <t>Black/Grey</t>
  </si>
  <si>
    <t>Charcoal Grey</t>
  </si>
  <si>
    <t>Light Blue</t>
  </si>
  <si>
    <t>ARB</t>
  </si>
  <si>
    <t>Taupe/Grey</t>
  </si>
  <si>
    <t>Aqua/Grey</t>
  </si>
  <si>
    <t>Coral/Grey</t>
  </si>
  <si>
    <t>Green/Grey</t>
  </si>
  <si>
    <t>Blush/Grey</t>
  </si>
  <si>
    <t>Mauve</t>
  </si>
  <si>
    <t>Yellow/Aqua</t>
  </si>
  <si>
    <t>Red Plaid</t>
  </si>
  <si>
    <t>Gray/Charcoal</t>
  </si>
  <si>
    <t>Wheat</t>
  </si>
  <si>
    <t>Gold</t>
  </si>
  <si>
    <t>Taupe/Gold</t>
  </si>
  <si>
    <t>Nuetual Ivory</t>
  </si>
  <si>
    <t>Black/White</t>
  </si>
  <si>
    <t>Charcoal</t>
  </si>
  <si>
    <t>White/Navy</t>
  </si>
  <si>
    <t>Sage/Ivory</t>
  </si>
  <si>
    <t>Auburn</t>
  </si>
  <si>
    <t>Gray/Yellow</t>
  </si>
  <si>
    <t>Gray/Navy</t>
  </si>
  <si>
    <t>Green/Ivory</t>
  </si>
  <si>
    <t>Off White/Gray</t>
  </si>
  <si>
    <t>Ivory/Charcoal</t>
  </si>
  <si>
    <t>Grey/Black</t>
  </si>
  <si>
    <t>Off-White/Navy</t>
  </si>
  <si>
    <t>C+</t>
  </si>
  <si>
    <t>MULTI</t>
  </si>
  <si>
    <t>Grey/Charcoal</t>
  </si>
  <si>
    <t>Mineral</t>
  </si>
  <si>
    <t>Dark Red</t>
  </si>
  <si>
    <t>Multi/Green</t>
  </si>
  <si>
    <t>Multi/Pink</t>
  </si>
  <si>
    <t>Seafoam/Grey</t>
  </si>
  <si>
    <t>ORT</t>
  </si>
  <si>
    <t>White/Grey</t>
  </si>
  <si>
    <t>White/Blue</t>
  </si>
  <si>
    <t>Blue/White</t>
  </si>
  <si>
    <t>Cashew</t>
  </si>
  <si>
    <t>Feather Grey</t>
  </si>
  <si>
    <t>Henna</t>
  </si>
  <si>
    <t>Midnight Blue</t>
  </si>
  <si>
    <t>Snow White</t>
  </si>
  <si>
    <t>Off White</t>
  </si>
  <si>
    <t>Red/Grey</t>
  </si>
  <si>
    <t>ARB-</t>
  </si>
  <si>
    <t>Brown/Blue</t>
  </si>
  <si>
    <t>Grey/Brown</t>
  </si>
  <si>
    <t>ARA</t>
  </si>
  <si>
    <t>ARA+</t>
  </si>
  <si>
    <t>Grey/Purple</t>
  </si>
  <si>
    <t>Teal/Grey</t>
  </si>
  <si>
    <t>Blue/Red</t>
  </si>
  <si>
    <t>Navy/Light Blue</t>
  </si>
  <si>
    <t>Orange/Grey</t>
  </si>
  <si>
    <t>Navy/Charcoal</t>
  </si>
  <si>
    <t>Coral/Light Gray</t>
  </si>
  <si>
    <t>Teal/Dark Gray</t>
  </si>
  <si>
    <t>Aqua/Light Gray</t>
  </si>
  <si>
    <t>Black/Black</t>
  </si>
  <si>
    <t>Grey/Yellow</t>
  </si>
  <si>
    <t>Lavender</t>
  </si>
  <si>
    <t>Champagne</t>
  </si>
  <si>
    <t>Blush/Blue</t>
  </si>
  <si>
    <t>Assorted</t>
  </si>
  <si>
    <t>Berry</t>
  </si>
  <si>
    <t>Black and White Floral(Black Ground)/Rich Black</t>
  </si>
  <si>
    <t>Black Diagonal Stripe/Rich Black</t>
  </si>
  <si>
    <t>Black/Gray</t>
  </si>
  <si>
    <t>Black/Tan</t>
  </si>
  <si>
    <t>Blue Aquarium</t>
  </si>
  <si>
    <t>Brownstone/Multi</t>
  </si>
  <si>
    <t>Brwn/Tan</t>
  </si>
  <si>
    <t>Burg/Pink</t>
  </si>
  <si>
    <t>Burg/Tan</t>
  </si>
  <si>
    <t>Dark Brown/Brownstone</t>
  </si>
  <si>
    <t>Daylily Pink</t>
  </si>
  <si>
    <t>Daylily Pnk</t>
  </si>
  <si>
    <t>Denim Patchwork/Blue</t>
  </si>
  <si>
    <t>Grey Flannel/Rich Black</t>
  </si>
  <si>
    <t>Grey Pumice</t>
  </si>
  <si>
    <t>Grey Soot</t>
  </si>
  <si>
    <t>Grey/Silver</t>
  </si>
  <si>
    <t>Lavender Mist</t>
  </si>
  <si>
    <t>Leopard</t>
  </si>
  <si>
    <t>Mint/White</t>
  </si>
  <si>
    <t>Navy/Blue Eclipse</t>
  </si>
  <si>
    <t>Navy/Blue Eyes</t>
  </si>
  <si>
    <t>Olive/Maroon Multi</t>
  </si>
  <si>
    <t>Orange Mango</t>
  </si>
  <si>
    <t>Pink Gem</t>
  </si>
  <si>
    <t>Pink/Multi</t>
  </si>
  <si>
    <t>Plaid</t>
  </si>
  <si>
    <t>Plumier</t>
  </si>
  <si>
    <t>Purple Leopard/Purple Crocus</t>
  </si>
  <si>
    <t>Red Burgundy/Brownstone</t>
  </si>
  <si>
    <t>Red/Brown</t>
  </si>
  <si>
    <t>Red/Stadium Blue</t>
  </si>
  <si>
    <t>Redmark/Multi</t>
  </si>
  <si>
    <t>Rich Black</t>
  </si>
  <si>
    <t>Rich Black/Rich Black</t>
  </si>
  <si>
    <t>Sheer Romance</t>
  </si>
  <si>
    <t>Suzani/Plumier</t>
  </si>
  <si>
    <t>Tan/Brown</t>
  </si>
  <si>
    <t>Teal Haze</t>
  </si>
  <si>
    <t>Teal Island</t>
  </si>
  <si>
    <t>Wine/Grey</t>
  </si>
  <si>
    <t>Zebra</t>
  </si>
  <si>
    <t>Arctic White</t>
  </si>
  <si>
    <t>Brownstone</t>
  </si>
  <si>
    <t>Dark Brown</t>
  </si>
  <si>
    <t>Fresh Ivory</t>
  </si>
  <si>
    <t>Grey Flannel</t>
  </si>
  <si>
    <t>Red Burgundy</t>
  </si>
  <si>
    <t>Peacock</t>
  </si>
  <si>
    <t>Blue/Green</t>
  </si>
  <si>
    <t>Ivory/Teal Floral</t>
  </si>
  <si>
    <t>Multi Floral</t>
  </si>
  <si>
    <t>Pieced</t>
  </si>
  <si>
    <t>Pink/Green</t>
  </si>
  <si>
    <t>Pnkgry</t>
  </si>
  <si>
    <t>Teal/Chocolate</t>
  </si>
  <si>
    <t>Black Soot</t>
  </si>
  <si>
    <t>Blue Drop</t>
  </si>
  <si>
    <t>Clay Beige</t>
  </si>
  <si>
    <t>Cream Mist</t>
  </si>
  <si>
    <t>Greige</t>
  </si>
  <si>
    <t>Lt Sch Gry</t>
  </si>
  <si>
    <t>Melon Green</t>
  </si>
  <si>
    <t>Red Sedona</t>
  </si>
  <si>
    <t>Rich Brown</t>
  </si>
  <si>
    <t>Rich Plum</t>
  </si>
  <si>
    <t>Ticking Stripe</t>
  </si>
  <si>
    <t>Vanilla Dream</t>
  </si>
  <si>
    <t>Animal</t>
  </si>
  <si>
    <t>Aquifer</t>
  </si>
  <si>
    <t>Black White</t>
  </si>
  <si>
    <t>BlackMint Floral</t>
  </si>
  <si>
    <t>Blk/Grey Plaid</t>
  </si>
  <si>
    <t>Blubrn</t>
  </si>
  <si>
    <t>Blue Cirque</t>
  </si>
  <si>
    <t>Blue Plaid</t>
  </si>
  <si>
    <t>Blue/Brown Medal</t>
  </si>
  <si>
    <t>Blue/Ivory</t>
  </si>
  <si>
    <t>Blue/Tan</t>
  </si>
  <si>
    <t>Bright</t>
  </si>
  <si>
    <t>Brown Doe</t>
  </si>
  <si>
    <t>Burgundy/Gold</t>
  </si>
  <si>
    <t>BW Chevron</t>
  </si>
  <si>
    <t>Chocolate</t>
  </si>
  <si>
    <t>Classic Red</t>
  </si>
  <si>
    <t>Colorblk</t>
  </si>
  <si>
    <t>Costa Brown</t>
  </si>
  <si>
    <t>Damask</t>
  </si>
  <si>
    <t>Forest Night / Dark Sahara</t>
  </si>
  <si>
    <t>Fushia</t>
  </si>
  <si>
    <t>Geo</t>
  </si>
  <si>
    <t>Grey/Gold</t>
  </si>
  <si>
    <t>Ice Blue</t>
  </si>
  <si>
    <t>Indigo Essence</t>
  </si>
  <si>
    <t>Ivory/gold</t>
  </si>
  <si>
    <t>Lilac/rose gold</t>
  </si>
  <si>
    <t>Marble Green</t>
  </si>
  <si>
    <t>Mimosa</t>
  </si>
  <si>
    <t>Mint</t>
  </si>
  <si>
    <t>Navy/Red Nantucket</t>
  </si>
  <si>
    <t>Navy/White/Brown</t>
  </si>
  <si>
    <t>Organic Green</t>
  </si>
  <si>
    <t>Pink Vine</t>
  </si>
  <si>
    <t>Purple Brown</t>
  </si>
  <si>
    <t>Purple/Lavender</t>
  </si>
  <si>
    <t>Purple/Pink</t>
  </si>
  <si>
    <t>Racy Pink/Fuschia Supreme</t>
  </si>
  <si>
    <t>Red Currant</t>
  </si>
  <si>
    <t>Red/Gold</t>
  </si>
  <si>
    <t>Ruby Light</t>
  </si>
  <si>
    <t>Rust/Brown</t>
  </si>
  <si>
    <t>Sandy Beige</t>
  </si>
  <si>
    <t>Stone</t>
  </si>
  <si>
    <t>Taupe/Ivory</t>
  </si>
  <si>
    <t>Turquoise Cove</t>
  </si>
  <si>
    <t>Vallejo Tan</t>
  </si>
  <si>
    <t>Vallejo Tan/Max Mole</t>
  </si>
  <si>
    <t>Vine</t>
  </si>
  <si>
    <t>Washed Stone</t>
  </si>
  <si>
    <t>Wine</t>
  </si>
  <si>
    <t>Yellow Grey</t>
  </si>
  <si>
    <t>Yellow/Grey</t>
  </si>
  <si>
    <t>Zigzag blue</t>
  </si>
  <si>
    <t>Bordeaux</t>
  </si>
  <si>
    <t>Pink/Grey</t>
  </si>
  <si>
    <t>Aqua/White</t>
  </si>
  <si>
    <t>Black Multi</t>
  </si>
  <si>
    <t>Black/Grey/Red</t>
  </si>
  <si>
    <t>Black/White/Yellow</t>
  </si>
  <si>
    <t>Brown Sugar</t>
  </si>
  <si>
    <t>Deep Redwood</t>
  </si>
  <si>
    <t>Fern</t>
  </si>
  <si>
    <t>Navy and Oatmeal</t>
  </si>
  <si>
    <t>Orange Brick</t>
  </si>
  <si>
    <t>Red Multi</t>
  </si>
  <si>
    <t>Red Paprika</t>
  </si>
  <si>
    <t>Slate</t>
  </si>
  <si>
    <t>white and blue</t>
  </si>
  <si>
    <t>Blue Eyes</t>
  </si>
  <si>
    <t>Chervil Green</t>
  </si>
  <si>
    <t>Cobalt/Hydrangea Blue</t>
  </si>
  <si>
    <t>Cool Dot/Green Glaze</t>
  </si>
  <si>
    <t>Hypnotic Print/Iris</t>
  </si>
  <si>
    <t>Purple Dot/Racy Pink</t>
  </si>
  <si>
    <t>Purple Stardust/Iris</t>
  </si>
  <si>
    <t>Teal Sachet/Summer Sky</t>
  </si>
  <si>
    <t>Uk Classic Khaki/Brown Cane</t>
  </si>
  <si>
    <t>Warm Chocolate</t>
  </si>
  <si>
    <t>Zebra/Purple Stardust</t>
  </si>
  <si>
    <t>Blue Corduroy</t>
  </si>
  <si>
    <t>Oliveine</t>
  </si>
  <si>
    <t>Sage Legume</t>
  </si>
  <si>
    <t>white</t>
  </si>
  <si>
    <t>Red And Gold</t>
  </si>
  <si>
    <t>Ancient Water 12-4108 TCX</t>
  </si>
  <si>
    <t>Bone White(Bone White 12-0105 TXC)</t>
  </si>
  <si>
    <t>Cabernet (19-1724 TCX)</t>
  </si>
  <si>
    <t>Fog Green(Fog Green 13-0210 TXC)</t>
  </si>
  <si>
    <t>Laurel Wreath (17-6009 TCX)</t>
  </si>
  <si>
    <t>Plaza Taupe Stripe</t>
  </si>
  <si>
    <t>Poppyseed (18-4004 TCX)</t>
  </si>
  <si>
    <t>Silver Peony(Silver Peony 12-1206 TXC)</t>
  </si>
  <si>
    <t>Tradewinds Stripe</t>
  </si>
  <si>
    <t>Vintage Indigo(Vintage Indigo 19-3929 TCX)</t>
  </si>
  <si>
    <t>White(Bright White 11-0601 TXC)</t>
  </si>
  <si>
    <t>Marshmallow</t>
  </si>
  <si>
    <t>Steel Gray</t>
  </si>
  <si>
    <t>Burnt Orange</t>
  </si>
  <si>
    <t>D</t>
  </si>
  <si>
    <t>Heathered Gray</t>
  </si>
  <si>
    <t>Soft White</t>
  </si>
  <si>
    <t>Indigo Sky/Arctic White</t>
  </si>
  <si>
    <t>Black/Red/Grey</t>
  </si>
  <si>
    <t>Blk/Red</t>
  </si>
  <si>
    <t>Brown/Red</t>
  </si>
  <si>
    <t>Coral/White</t>
  </si>
  <si>
    <t>Gray/White</t>
  </si>
  <si>
    <t>Indigo/White</t>
  </si>
  <si>
    <t>Purple/Ivory</t>
  </si>
  <si>
    <t>Redtan</t>
  </si>
  <si>
    <t>Sage/Tan</t>
  </si>
  <si>
    <t>Soot Grey</t>
  </si>
  <si>
    <t>White /Gold</t>
  </si>
  <si>
    <t>Coral Freesia</t>
  </si>
  <si>
    <t>Wisteria Pantone 16-3907 TCX</t>
  </si>
  <si>
    <t>Brown/Ivory</t>
  </si>
  <si>
    <t>Ivory/Purple</t>
  </si>
  <si>
    <t>Navy / White</t>
  </si>
  <si>
    <t>Miami Rose</t>
  </si>
  <si>
    <t>Granny Smith</t>
  </si>
  <si>
    <t>Porcelain Blue</t>
  </si>
  <si>
    <t>Preppy Coral</t>
  </si>
  <si>
    <t>Dark Plum</t>
  </si>
  <si>
    <t>Drak Plum</t>
  </si>
  <si>
    <t>Siver</t>
  </si>
  <si>
    <t>Sand</t>
  </si>
  <si>
    <t>Dark Chocolate</t>
  </si>
  <si>
    <t>Natori White</t>
  </si>
  <si>
    <t>Olive</t>
  </si>
  <si>
    <t>Paprika</t>
  </si>
  <si>
    <t>Bronze</t>
  </si>
  <si>
    <t>Camel</t>
  </si>
  <si>
    <t>China Blue</t>
  </si>
  <si>
    <t>Cool Grey</t>
  </si>
  <si>
    <t>Jade</t>
  </si>
  <si>
    <t>Parchment</t>
  </si>
  <si>
    <t>Royal Red</t>
  </si>
  <si>
    <t>Royal Red/ Dark Chocolate</t>
  </si>
  <si>
    <t>Spring Green</t>
  </si>
  <si>
    <t>Tobacco</t>
  </si>
  <si>
    <t>Turkish Red</t>
  </si>
  <si>
    <t>Black / White</t>
  </si>
  <si>
    <t>Chili pepper</t>
  </si>
  <si>
    <t>Deep Teal</t>
  </si>
  <si>
    <t>Espresso</t>
  </si>
  <si>
    <t>Indigo / Off White</t>
  </si>
  <si>
    <t>Jade / Espresso</t>
  </si>
  <si>
    <t>Pearl</t>
  </si>
  <si>
    <t>Port Royale</t>
  </si>
  <si>
    <t>Silver Grey</t>
  </si>
  <si>
    <t>Whisper White</t>
  </si>
  <si>
    <t>Golden Nugget</t>
  </si>
  <si>
    <t>Jade/Espresso</t>
  </si>
  <si>
    <t>Plaid Green</t>
  </si>
  <si>
    <t>Plaid Grey</t>
  </si>
  <si>
    <t>Plaid Red</t>
  </si>
  <si>
    <t>floral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</si>
</sst>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KL1235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27</v>
      </c>
      <c r="AV3" s="2" t="s">
        <v>27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28</v>
      </c>
      <c r="BB3" s="2" t="s">
        <v>28</v>
      </c>
      <c r="BC3" s="2" t="s">
        <v>28</v>
      </c>
      <c r="BD3" s="2" t="s">
        <v>28</v>
      </c>
      <c r="BE3" s="2" t="s">
        <v>28</v>
      </c>
      <c r="BF3" s="2" t="s">
        <v>28</v>
      </c>
      <c r="BG3" s="2" t="s">
        <v>29</v>
      </c>
      <c r="BH3" s="2" t="s">
        <v>29</v>
      </c>
      <c r="BI3" s="2" t="s">
        <v>29</v>
      </c>
      <c r="BJ3" s="2" t="s">
        <v>29</v>
      </c>
      <c r="BK3" s="2" t="s">
        <v>29</v>
      </c>
      <c r="BL3" s="2" t="s">
        <v>29</v>
      </c>
      <c r="BM3" s="2" t="s">
        <v>30</v>
      </c>
      <c r="BN3" s="2" t="s">
        <v>30</v>
      </c>
      <c r="BO3" s="2" t="s">
        <v>30</v>
      </c>
      <c r="BP3" s="2" t="s">
        <v>30</v>
      </c>
      <c r="BQ3" s="2" t="s">
        <v>30</v>
      </c>
      <c r="BR3" s="2" t="s">
        <v>30</v>
      </c>
      <c r="BS3" s="2" t="s">
        <v>31</v>
      </c>
      <c r="BT3" s="2" t="s">
        <v>31</v>
      </c>
      <c r="BU3" s="2" t="s">
        <v>31</v>
      </c>
      <c r="BV3" s="2" t="s">
        <v>31</v>
      </c>
      <c r="BW3" s="2" t="s">
        <v>31</v>
      </c>
      <c r="BX3" s="2" t="s">
        <v>31</v>
      </c>
      <c r="BY3" s="2" t="s">
        <v>32</v>
      </c>
      <c r="BZ3" s="2" t="s">
        <v>32</v>
      </c>
      <c r="CA3" s="2" t="s">
        <v>32</v>
      </c>
      <c r="CB3" s="2" t="s">
        <v>32</v>
      </c>
      <c r="CC3" s="2" t="s">
        <v>32</v>
      </c>
      <c r="CD3" s="2" t="s">
        <v>32</v>
      </c>
      <c r="CE3" s="2" t="s">
        <v>33</v>
      </c>
      <c r="CF3" s="2" t="s">
        <v>33</v>
      </c>
      <c r="CG3" s="2" t="s">
        <v>33</v>
      </c>
      <c r="CH3" s="2" t="s">
        <v>33</v>
      </c>
      <c r="CI3" s="2" t="s">
        <v>33</v>
      </c>
      <c r="CJ3" s="2" t="s">
        <v>33</v>
      </c>
      <c r="CK3" s="2" t="s">
        <v>34</v>
      </c>
      <c r="CL3" s="2" t="s">
        <v>34</v>
      </c>
      <c r="CM3" s="2" t="s">
        <v>34</v>
      </c>
      <c r="CN3" s="2" t="s">
        <v>34</v>
      </c>
      <c r="CO3" s="2" t="s">
        <v>34</v>
      </c>
      <c r="CP3" s="2" t="s">
        <v>34</v>
      </c>
      <c r="CQ3" s="2" t="s">
        <v>35</v>
      </c>
      <c r="CR3" s="2" t="s">
        <v>35</v>
      </c>
      <c r="CS3" s="2" t="s">
        <v>35</v>
      </c>
      <c r="CT3" s="2" t="s">
        <v>35</v>
      </c>
      <c r="CU3" s="2" t="s">
        <v>35</v>
      </c>
      <c r="CV3" s="2" t="s">
        <v>35</v>
      </c>
      <c r="CW3" s="2" t="s">
        <v>36</v>
      </c>
      <c r="CX3" s="2" t="s">
        <v>36</v>
      </c>
      <c r="CY3" s="2" t="s">
        <v>36</v>
      </c>
      <c r="CZ3" s="2" t="s">
        <v>36</v>
      </c>
      <c r="DA3" s="2" t="s">
        <v>36</v>
      </c>
      <c r="DB3" s="2" t="s">
        <v>36</v>
      </c>
      <c r="DC3" s="2" t="s">
        <v>37</v>
      </c>
      <c r="DD3" s="2" t="s">
        <v>37</v>
      </c>
      <c r="DE3" s="2" t="s">
        <v>37</v>
      </c>
      <c r="DF3" s="2" t="s">
        <v>37</v>
      </c>
      <c r="DG3" s="2" t="s">
        <v>37</v>
      </c>
      <c r="DH3" s="2" t="s">
        <v>37</v>
      </c>
      <c r="DI3" s="2" t="s">
        <v>38</v>
      </c>
      <c r="DJ3" s="2" t="s">
        <v>38</v>
      </c>
      <c r="DK3" s="2" t="s">
        <v>38</v>
      </c>
      <c r="DL3" s="2" t="s">
        <v>38</v>
      </c>
      <c r="DM3" s="2" t="s">
        <v>38</v>
      </c>
      <c r="DN3" s="2" t="s">
        <v>38</v>
      </c>
      <c r="DO3" s="2" t="s">
        <v>39</v>
      </c>
      <c r="DP3" s="2" t="s">
        <v>39</v>
      </c>
      <c r="DQ3" s="2" t="s">
        <v>39</v>
      </c>
      <c r="DR3" s="2" t="s">
        <v>39</v>
      </c>
      <c r="DS3" s="2" t="s">
        <v>39</v>
      </c>
      <c r="DT3" s="2" t="s">
        <v>39</v>
      </c>
      <c r="DU3" s="2" t="s">
        <v>40</v>
      </c>
      <c r="DV3" s="2" t="s">
        <v>40</v>
      </c>
      <c r="DW3" s="2" t="s">
        <v>40</v>
      </c>
      <c r="DX3" s="2" t="s">
        <v>40</v>
      </c>
      <c r="DY3" s="2" t="s">
        <v>40</v>
      </c>
      <c r="DZ3" s="2" t="s">
        <v>40</v>
      </c>
      <c r="EA3" s="2" t="s">
        <v>41</v>
      </c>
      <c r="EB3" s="2" t="s">
        <v>41</v>
      </c>
      <c r="EC3" s="2" t="s">
        <v>41</v>
      </c>
      <c r="ED3" s="2" t="s">
        <v>41</v>
      </c>
      <c r="EE3" s="2" t="s">
        <v>41</v>
      </c>
      <c r="EF3" s="2" t="s">
        <v>41</v>
      </c>
      <c r="EG3" s="2" t="s">
        <v>42</v>
      </c>
      <c r="EH3" s="2" t="s">
        <v>42</v>
      </c>
      <c r="EI3" s="2" t="s">
        <v>42</v>
      </c>
      <c r="EJ3" s="2" t="s">
        <v>42</v>
      </c>
      <c r="EK3" s="2" t="s">
        <v>42</v>
      </c>
      <c r="EL3" s="2" t="s">
        <v>42</v>
      </c>
      <c r="EM3" s="2" t="s">
        <v>43</v>
      </c>
      <c r="EN3" s="2" t="s">
        <v>43</v>
      </c>
      <c r="EO3" s="2" t="s">
        <v>43</v>
      </c>
      <c r="EP3" s="2" t="s">
        <v>43</v>
      </c>
      <c r="EQ3" s="2" t="s">
        <v>43</v>
      </c>
      <c r="ER3" s="2" t="s">
        <v>43</v>
      </c>
      <c r="ES3" s="2" t="s">
        <v>44</v>
      </c>
      <c r="ET3" s="2" t="s">
        <v>44</v>
      </c>
      <c r="EU3" s="2" t="s">
        <v>44</v>
      </c>
      <c r="EV3" s="2" t="s">
        <v>44</v>
      </c>
      <c r="EW3" s="2" t="s">
        <v>44</v>
      </c>
      <c r="EX3" s="2" t="s">
        <v>44</v>
      </c>
      <c r="EY3" s="2" t="s">
        <v>45</v>
      </c>
      <c r="EZ3" s="2" t="s">
        <v>45</v>
      </c>
      <c r="FA3" s="2" t="s">
        <v>45</v>
      </c>
      <c r="FB3" s="2" t="s">
        <v>45</v>
      </c>
      <c r="FC3" s="2" t="s">
        <v>45</v>
      </c>
      <c r="FD3" s="2" t="s">
        <v>45</v>
      </c>
      <c r="FE3" s="2" t="s">
        <v>46</v>
      </c>
      <c r="FF3" s="2" t="s">
        <v>46</v>
      </c>
      <c r="FG3" s="2" t="s">
        <v>46</v>
      </c>
      <c r="FH3" s="2" t="s">
        <v>46</v>
      </c>
      <c r="FI3" s="2" t="s">
        <v>46</v>
      </c>
      <c r="FJ3" s="2" t="s">
        <v>46</v>
      </c>
      <c r="FK3" s="2" t="s">
        <v>47</v>
      </c>
      <c r="FL3" s="2" t="s">
        <v>47</v>
      </c>
      <c r="FM3" s="2" t="s">
        <v>47</v>
      </c>
      <c r="FN3" s="2" t="s">
        <v>47</v>
      </c>
      <c r="FO3" s="2" t="s">
        <v>47</v>
      </c>
      <c r="FP3" s="2" t="s">
        <v>47</v>
      </c>
      <c r="FQ3" s="2" t="s">
        <v>48</v>
      </c>
      <c r="FR3" s="2" t="s">
        <v>48</v>
      </c>
      <c r="FS3" s="2" t="s">
        <v>48</v>
      </c>
      <c r="FT3" s="2" t="s">
        <v>48</v>
      </c>
      <c r="FU3" s="2" t="s">
        <v>48</v>
      </c>
      <c r="FV3" s="2" t="s">
        <v>48</v>
      </c>
      <c r="FW3" s="2" t="s">
        <v>49</v>
      </c>
      <c r="FX3" s="2" t="s">
        <v>49</v>
      </c>
      <c r="FY3" s="2" t="s">
        <v>49</v>
      </c>
      <c r="FZ3" s="2" t="s">
        <v>49</v>
      </c>
      <c r="GA3" s="2" t="s">
        <v>49</v>
      </c>
      <c r="GB3" s="2" t="s">
        <v>49</v>
      </c>
      <c r="GC3" s="2" t="s">
        <v>50</v>
      </c>
      <c r="GD3" s="2" t="s">
        <v>50</v>
      </c>
      <c r="GE3" s="2" t="s">
        <v>50</v>
      </c>
      <c r="GF3" s="2" t="s">
        <v>50</v>
      </c>
      <c r="GG3" s="2" t="s">
        <v>50</v>
      </c>
      <c r="GH3" s="2" t="s">
        <v>50</v>
      </c>
      <c r="GI3" s="2" t="s">
        <v>51</v>
      </c>
      <c r="GJ3" s="2" t="s">
        <v>51</v>
      </c>
      <c r="GK3" s="2" t="s">
        <v>51</v>
      </c>
      <c r="GL3" s="2" t="s">
        <v>51</v>
      </c>
      <c r="GM3" s="2" t="s">
        <v>51</v>
      </c>
      <c r="GN3" s="2" t="s">
        <v>51</v>
      </c>
      <c r="GO3" s="2" t="s">
        <v>52</v>
      </c>
      <c r="GP3" s="2" t="s">
        <v>52</v>
      </c>
      <c r="GQ3" s="2" t="s">
        <v>52</v>
      </c>
      <c r="GR3" s="2" t="s">
        <v>52</v>
      </c>
      <c r="GS3" s="2" t="s">
        <v>52</v>
      </c>
      <c r="GT3" s="2" t="s">
        <v>52</v>
      </c>
      <c r="GU3" s="2" t="s">
        <v>53</v>
      </c>
      <c r="GV3" s="2" t="s">
        <v>53</v>
      </c>
      <c r="GW3" s="2" t="s">
        <v>53</v>
      </c>
      <c r="GX3" s="2" t="s">
        <v>53</v>
      </c>
      <c r="GY3" s="2" t="s">
        <v>53</v>
      </c>
      <c r="GZ3" s="2" t="s">
        <v>53</v>
      </c>
      <c r="HA3" s="2" t="s">
        <v>54</v>
      </c>
      <c r="HB3" s="2" t="s">
        <v>54</v>
      </c>
      <c r="HC3" s="2" t="s">
        <v>54</v>
      </c>
      <c r="HD3" s="2" t="s">
        <v>54</v>
      </c>
      <c r="HE3" s="2" t="s">
        <v>54</v>
      </c>
      <c r="HF3" s="2" t="s">
        <v>54</v>
      </c>
      <c r="HG3" s="2" t="s">
        <v>55</v>
      </c>
      <c r="HH3" s="2" t="s">
        <v>55</v>
      </c>
      <c r="HI3" s="2" t="s">
        <v>55</v>
      </c>
      <c r="HJ3" s="2" t="s">
        <v>55</v>
      </c>
      <c r="HK3" s="2" t="s">
        <v>55</v>
      </c>
      <c r="HL3" s="2" t="s">
        <v>55</v>
      </c>
      <c r="HM3" s="2" t="s">
        <v>56</v>
      </c>
      <c r="HN3" s="2" t="s">
        <v>56</v>
      </c>
      <c r="HO3" s="2" t="s">
        <v>56</v>
      </c>
      <c r="HP3" s="2" t="s">
        <v>56</v>
      </c>
      <c r="HQ3" s="2" t="s">
        <v>56</v>
      </c>
      <c r="HR3" s="2" t="s">
        <v>56</v>
      </c>
      <c r="HS3" s="2" t="s">
        <v>57</v>
      </c>
      <c r="HT3" s="2" t="s">
        <v>57</v>
      </c>
      <c r="HU3" s="2" t="s">
        <v>57</v>
      </c>
      <c r="HV3" s="2" t="s">
        <v>57</v>
      </c>
      <c r="HW3" s="2" t="s">
        <v>57</v>
      </c>
      <c r="HX3" s="2" t="s">
        <v>57</v>
      </c>
      <c r="HY3" s="2" t="s">
        <v>58</v>
      </c>
      <c r="HZ3" s="2" t="s">
        <v>58</v>
      </c>
      <c r="IA3" s="2" t="s">
        <v>58</v>
      </c>
      <c r="IB3" s="2" t="s">
        <v>58</v>
      </c>
      <c r="IC3" s="2" t="s">
        <v>58</v>
      </c>
      <c r="ID3" s="2" t="s">
        <v>58</v>
      </c>
      <c r="IE3" s="2" t="s">
        <v>59</v>
      </c>
      <c r="IF3" s="2" t="s">
        <v>59</v>
      </c>
      <c r="IG3" s="2" t="s">
        <v>59</v>
      </c>
      <c r="IH3" s="2" t="s">
        <v>59</v>
      </c>
      <c r="II3" s="2" t="s">
        <v>59</v>
      </c>
      <c r="IJ3" s="2" t="s">
        <v>59</v>
      </c>
      <c r="IK3" s="2" t="s">
        <v>60</v>
      </c>
      <c r="IL3" s="2" t="s">
        <v>60</v>
      </c>
      <c r="IM3" s="2" t="s">
        <v>60</v>
      </c>
      <c r="IN3" s="2" t="s">
        <v>60</v>
      </c>
      <c r="IO3" s="2" t="s">
        <v>60</v>
      </c>
      <c r="IP3" s="2" t="s">
        <v>60</v>
      </c>
      <c r="IQ3" s="2" t="s">
        <v>61</v>
      </c>
      <c r="IR3" s="2" t="s">
        <v>61</v>
      </c>
      <c r="IS3" s="2" t="s">
        <v>61</v>
      </c>
      <c r="IT3" s="2" t="s">
        <v>61</v>
      </c>
      <c r="IU3" s="2" t="s">
        <v>61</v>
      </c>
      <c r="IV3" s="2" t="s">
        <v>61</v>
      </c>
      <c r="IW3" s="2" t="s">
        <v>62</v>
      </c>
      <c r="IX3" s="2" t="s">
        <v>62</v>
      </c>
      <c r="IY3" s="2" t="s">
        <v>62</v>
      </c>
      <c r="IZ3" s="2" t="s">
        <v>62</v>
      </c>
      <c r="JA3" s="2" t="s">
        <v>62</v>
      </c>
      <c r="JB3" s="2" t="s">
        <v>62</v>
      </c>
      <c r="JC3" s="2" t="s">
        <v>63</v>
      </c>
      <c r="JD3" s="2" t="s">
        <v>63</v>
      </c>
      <c r="JE3" s="2" t="s">
        <v>63</v>
      </c>
      <c r="JF3" s="2" t="s">
        <v>63</v>
      </c>
      <c r="JG3" s="2" t="s">
        <v>63</v>
      </c>
      <c r="JH3" s="2" t="s">
        <v>63</v>
      </c>
      <c r="JI3" s="2" t="s">
        <v>64</v>
      </c>
      <c r="JJ3" s="2" t="s">
        <v>64</v>
      </c>
      <c r="JK3" s="2" t="s">
        <v>64</v>
      </c>
      <c r="JL3" s="2" t="s">
        <v>64</v>
      </c>
      <c r="JM3" s="2" t="s">
        <v>64</v>
      </c>
      <c r="JN3" s="2" t="s">
        <v>64</v>
      </c>
      <c r="JO3" s="2" t="s">
        <v>65</v>
      </c>
      <c r="JP3" s="2" t="s">
        <v>65</v>
      </c>
      <c r="JQ3" s="2" t="s">
        <v>65</v>
      </c>
      <c r="JR3" s="2" t="s">
        <v>65</v>
      </c>
      <c r="JS3" s="2" t="s">
        <v>65</v>
      </c>
      <c r="JT3" s="2" t="s">
        <v>65</v>
      </c>
      <c r="JU3" s="2" t="s">
        <v>66</v>
      </c>
      <c r="JV3" s="2" t="s">
        <v>66</v>
      </c>
      <c r="JW3" s="2" t="s">
        <v>66</v>
      </c>
      <c r="JX3" s="2" t="s">
        <v>66</v>
      </c>
      <c r="JY3" s="2" t="s">
        <v>66</v>
      </c>
      <c r="JZ3" s="2" t="s">
        <v>66</v>
      </c>
      <c r="KA3" s="2" t="s">
        <v>67</v>
      </c>
      <c r="KB3" s="2" t="s">
        <v>67</v>
      </c>
      <c r="KC3" s="2" t="s">
        <v>67</v>
      </c>
      <c r="KD3" s="2" t="s">
        <v>67</v>
      </c>
      <c r="KE3" s="2" t="s">
        <v>67</v>
      </c>
      <c r="KF3" s="2" t="s">
        <v>67</v>
      </c>
      <c r="KG3" s="2" t="s">
        <v>68</v>
      </c>
      <c r="KH3" s="2" t="s">
        <v>68</v>
      </c>
      <c r="KI3" s="2" t="s">
        <v>68</v>
      </c>
      <c r="KJ3" s="2" t="s">
        <v>68</v>
      </c>
      <c r="KK3" s="2" t="s">
        <v>68</v>
      </c>
      <c r="KL3" s="2" t="s">
        <v>68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69</v>
      </c>
      <c r="R4" s="2" t="s">
        <v>69</v>
      </c>
      <c r="S4" s="2" t="s">
        <v>70</v>
      </c>
      <c r="T4" s="2" t="s">
        <v>70</v>
      </c>
      <c r="U4" s="2" t="s">
        <v>71</v>
      </c>
      <c r="V4" s="2" t="s">
        <v>72</v>
      </c>
      <c r="W4" s="2" t="s">
        <v>69</v>
      </c>
      <c r="X4" s="2" t="s">
        <v>69</v>
      </c>
      <c r="Y4" s="2" t="s">
        <v>70</v>
      </c>
      <c r="Z4" s="2" t="s">
        <v>70</v>
      </c>
      <c r="AA4" s="2" t="s">
        <v>71</v>
      </c>
      <c r="AB4" s="2" t="s">
        <v>72</v>
      </c>
      <c r="AC4" s="2" t="s">
        <v>69</v>
      </c>
      <c r="AD4" s="2" t="s">
        <v>69</v>
      </c>
      <c r="AE4" s="2" t="s">
        <v>70</v>
      </c>
      <c r="AF4" s="2" t="s">
        <v>70</v>
      </c>
      <c r="AG4" s="2" t="s">
        <v>71</v>
      </c>
      <c r="AH4" s="2" t="s">
        <v>72</v>
      </c>
      <c r="AI4" s="2" t="s">
        <v>69</v>
      </c>
      <c r="AJ4" s="2" t="s">
        <v>69</v>
      </c>
      <c r="AK4" s="2" t="s">
        <v>70</v>
      </c>
      <c r="AL4" s="2" t="s">
        <v>70</v>
      </c>
      <c r="AM4" s="2" t="s">
        <v>71</v>
      </c>
      <c r="AN4" s="2" t="s">
        <v>72</v>
      </c>
      <c r="AO4" s="2" t="s">
        <v>69</v>
      </c>
      <c r="AP4" s="2" t="s">
        <v>69</v>
      </c>
      <c r="AQ4" s="2" t="s">
        <v>70</v>
      </c>
      <c r="AR4" s="2" t="s">
        <v>70</v>
      </c>
      <c r="AS4" s="2" t="s">
        <v>71</v>
      </c>
      <c r="AT4" s="2" t="s">
        <v>72</v>
      </c>
      <c r="AU4" s="2" t="s">
        <v>69</v>
      </c>
      <c r="AV4" s="2" t="s">
        <v>69</v>
      </c>
      <c r="AW4" s="2" t="s">
        <v>70</v>
      </c>
      <c r="AX4" s="2" t="s">
        <v>70</v>
      </c>
      <c r="AY4" s="2" t="s">
        <v>71</v>
      </c>
      <c r="AZ4" s="2" t="s">
        <v>72</v>
      </c>
      <c r="BA4" s="2" t="s">
        <v>69</v>
      </c>
      <c r="BB4" s="2" t="s">
        <v>69</v>
      </c>
      <c r="BC4" s="2" t="s">
        <v>70</v>
      </c>
      <c r="BD4" s="2" t="s">
        <v>70</v>
      </c>
      <c r="BE4" s="2" t="s">
        <v>71</v>
      </c>
      <c r="BF4" s="2" t="s">
        <v>72</v>
      </c>
      <c r="BG4" s="2" t="s">
        <v>69</v>
      </c>
      <c r="BH4" s="2" t="s">
        <v>69</v>
      </c>
      <c r="BI4" s="2" t="s">
        <v>70</v>
      </c>
      <c r="BJ4" s="2" t="s">
        <v>70</v>
      </c>
      <c r="BK4" s="2" t="s">
        <v>71</v>
      </c>
      <c r="BL4" s="2" t="s">
        <v>72</v>
      </c>
      <c r="BM4" s="2" t="s">
        <v>69</v>
      </c>
      <c r="BN4" s="2" t="s">
        <v>69</v>
      </c>
      <c r="BO4" s="2" t="s">
        <v>70</v>
      </c>
      <c r="BP4" s="2" t="s">
        <v>70</v>
      </c>
      <c r="BQ4" s="2" t="s">
        <v>71</v>
      </c>
      <c r="BR4" s="2" t="s">
        <v>72</v>
      </c>
      <c r="BS4" s="2" t="s">
        <v>69</v>
      </c>
      <c r="BT4" s="2" t="s">
        <v>69</v>
      </c>
      <c r="BU4" s="2" t="s">
        <v>70</v>
      </c>
      <c r="BV4" s="2" t="s">
        <v>70</v>
      </c>
      <c r="BW4" s="2" t="s">
        <v>71</v>
      </c>
      <c r="BX4" s="2" t="s">
        <v>72</v>
      </c>
      <c r="BY4" s="2" t="s">
        <v>69</v>
      </c>
      <c r="BZ4" s="2" t="s">
        <v>69</v>
      </c>
      <c r="CA4" s="2" t="s">
        <v>70</v>
      </c>
      <c r="CB4" s="2" t="s">
        <v>70</v>
      </c>
      <c r="CC4" s="2" t="s">
        <v>71</v>
      </c>
      <c r="CD4" s="2" t="s">
        <v>72</v>
      </c>
      <c r="CE4" s="2" t="s">
        <v>69</v>
      </c>
      <c r="CF4" s="2" t="s">
        <v>69</v>
      </c>
      <c r="CG4" s="2" t="s">
        <v>70</v>
      </c>
      <c r="CH4" s="2" t="s">
        <v>70</v>
      </c>
      <c r="CI4" s="2" t="s">
        <v>71</v>
      </c>
      <c r="CJ4" s="2" t="s">
        <v>72</v>
      </c>
      <c r="CK4" s="2" t="s">
        <v>69</v>
      </c>
      <c r="CL4" s="2" t="s">
        <v>69</v>
      </c>
      <c r="CM4" s="2" t="s">
        <v>70</v>
      </c>
      <c r="CN4" s="2" t="s">
        <v>70</v>
      </c>
      <c r="CO4" s="2" t="s">
        <v>71</v>
      </c>
      <c r="CP4" s="2" t="s">
        <v>72</v>
      </c>
      <c r="CQ4" s="2" t="s">
        <v>69</v>
      </c>
      <c r="CR4" s="2" t="s">
        <v>69</v>
      </c>
      <c r="CS4" s="2" t="s">
        <v>70</v>
      </c>
      <c r="CT4" s="2" t="s">
        <v>70</v>
      </c>
      <c r="CU4" s="2" t="s">
        <v>71</v>
      </c>
      <c r="CV4" s="2" t="s">
        <v>72</v>
      </c>
      <c r="CW4" s="2" t="s">
        <v>69</v>
      </c>
      <c r="CX4" s="2" t="s">
        <v>69</v>
      </c>
      <c r="CY4" s="2" t="s">
        <v>70</v>
      </c>
      <c r="CZ4" s="2" t="s">
        <v>70</v>
      </c>
      <c r="DA4" s="2" t="s">
        <v>71</v>
      </c>
      <c r="DB4" s="2" t="s">
        <v>72</v>
      </c>
      <c r="DC4" s="2" t="s">
        <v>69</v>
      </c>
      <c r="DD4" s="2" t="s">
        <v>69</v>
      </c>
      <c r="DE4" s="2" t="s">
        <v>70</v>
      </c>
      <c r="DF4" s="2" t="s">
        <v>70</v>
      </c>
      <c r="DG4" s="2" t="s">
        <v>71</v>
      </c>
      <c r="DH4" s="2" t="s">
        <v>72</v>
      </c>
      <c r="DI4" s="2" t="s">
        <v>69</v>
      </c>
      <c r="DJ4" s="2" t="s">
        <v>69</v>
      </c>
      <c r="DK4" s="2" t="s">
        <v>70</v>
      </c>
      <c r="DL4" s="2" t="s">
        <v>70</v>
      </c>
      <c r="DM4" s="2" t="s">
        <v>71</v>
      </c>
      <c r="DN4" s="2" t="s">
        <v>72</v>
      </c>
      <c r="DO4" s="2" t="s">
        <v>69</v>
      </c>
      <c r="DP4" s="2" t="s">
        <v>69</v>
      </c>
      <c r="DQ4" s="2" t="s">
        <v>70</v>
      </c>
      <c r="DR4" s="2" t="s">
        <v>70</v>
      </c>
      <c r="DS4" s="2" t="s">
        <v>71</v>
      </c>
      <c r="DT4" s="2" t="s">
        <v>72</v>
      </c>
      <c r="DU4" s="2" t="s">
        <v>69</v>
      </c>
      <c r="DV4" s="2" t="s">
        <v>69</v>
      </c>
      <c r="DW4" s="2" t="s">
        <v>70</v>
      </c>
      <c r="DX4" s="2" t="s">
        <v>70</v>
      </c>
      <c r="DY4" s="2" t="s">
        <v>71</v>
      </c>
      <c r="DZ4" s="2" t="s">
        <v>72</v>
      </c>
      <c r="EA4" s="2" t="s">
        <v>69</v>
      </c>
      <c r="EB4" s="2" t="s">
        <v>69</v>
      </c>
      <c r="EC4" s="2" t="s">
        <v>70</v>
      </c>
      <c r="ED4" s="2" t="s">
        <v>70</v>
      </c>
      <c r="EE4" s="2" t="s">
        <v>71</v>
      </c>
      <c r="EF4" s="2" t="s">
        <v>72</v>
      </c>
      <c r="EG4" s="2" t="s">
        <v>69</v>
      </c>
      <c r="EH4" s="2" t="s">
        <v>69</v>
      </c>
      <c r="EI4" s="2" t="s">
        <v>70</v>
      </c>
      <c r="EJ4" s="2" t="s">
        <v>70</v>
      </c>
      <c r="EK4" s="2" t="s">
        <v>71</v>
      </c>
      <c r="EL4" s="2" t="s">
        <v>72</v>
      </c>
      <c r="EM4" s="2" t="s">
        <v>69</v>
      </c>
      <c r="EN4" s="2" t="s">
        <v>69</v>
      </c>
      <c r="EO4" s="2" t="s">
        <v>70</v>
      </c>
      <c r="EP4" s="2" t="s">
        <v>70</v>
      </c>
      <c r="EQ4" s="2" t="s">
        <v>71</v>
      </c>
      <c r="ER4" s="2" t="s">
        <v>72</v>
      </c>
      <c r="ES4" s="2" t="s">
        <v>69</v>
      </c>
      <c r="ET4" s="2" t="s">
        <v>69</v>
      </c>
      <c r="EU4" s="2" t="s">
        <v>70</v>
      </c>
      <c r="EV4" s="2" t="s">
        <v>70</v>
      </c>
      <c r="EW4" s="2" t="s">
        <v>71</v>
      </c>
      <c r="EX4" s="2" t="s">
        <v>72</v>
      </c>
      <c r="EY4" s="2" t="s">
        <v>69</v>
      </c>
      <c r="EZ4" s="2" t="s">
        <v>69</v>
      </c>
      <c r="FA4" s="2" t="s">
        <v>70</v>
      </c>
      <c r="FB4" s="2" t="s">
        <v>70</v>
      </c>
      <c r="FC4" s="2" t="s">
        <v>71</v>
      </c>
      <c r="FD4" s="2" t="s">
        <v>72</v>
      </c>
      <c r="FE4" s="2" t="s">
        <v>69</v>
      </c>
      <c r="FF4" s="2" t="s">
        <v>69</v>
      </c>
      <c r="FG4" s="2" t="s">
        <v>70</v>
      </c>
      <c r="FH4" s="2" t="s">
        <v>70</v>
      </c>
      <c r="FI4" s="2" t="s">
        <v>71</v>
      </c>
      <c r="FJ4" s="2" t="s">
        <v>72</v>
      </c>
      <c r="FK4" s="2" t="s">
        <v>69</v>
      </c>
      <c r="FL4" s="2" t="s">
        <v>69</v>
      </c>
      <c r="FM4" s="2" t="s">
        <v>70</v>
      </c>
      <c r="FN4" s="2" t="s">
        <v>70</v>
      </c>
      <c r="FO4" s="2" t="s">
        <v>71</v>
      </c>
      <c r="FP4" s="2" t="s">
        <v>72</v>
      </c>
      <c r="FQ4" s="2" t="s">
        <v>69</v>
      </c>
      <c r="FR4" s="2" t="s">
        <v>69</v>
      </c>
      <c r="FS4" s="2" t="s">
        <v>70</v>
      </c>
      <c r="FT4" s="2" t="s">
        <v>70</v>
      </c>
      <c r="FU4" s="2" t="s">
        <v>71</v>
      </c>
      <c r="FV4" s="2" t="s">
        <v>72</v>
      </c>
      <c r="FW4" s="2" t="s">
        <v>69</v>
      </c>
      <c r="FX4" s="2" t="s">
        <v>69</v>
      </c>
      <c r="FY4" s="2" t="s">
        <v>70</v>
      </c>
      <c r="FZ4" s="2" t="s">
        <v>70</v>
      </c>
      <c r="GA4" s="2" t="s">
        <v>71</v>
      </c>
      <c r="GB4" s="2" t="s">
        <v>72</v>
      </c>
      <c r="GC4" s="2" t="s">
        <v>69</v>
      </c>
      <c r="GD4" s="2" t="s">
        <v>69</v>
      </c>
      <c r="GE4" s="2" t="s">
        <v>70</v>
      </c>
      <c r="GF4" s="2" t="s">
        <v>70</v>
      </c>
      <c r="GG4" s="2" t="s">
        <v>71</v>
      </c>
      <c r="GH4" s="2" t="s">
        <v>72</v>
      </c>
      <c r="GI4" s="2" t="s">
        <v>69</v>
      </c>
      <c r="GJ4" s="2" t="s">
        <v>69</v>
      </c>
      <c r="GK4" s="2" t="s">
        <v>70</v>
      </c>
      <c r="GL4" s="2" t="s">
        <v>70</v>
      </c>
      <c r="GM4" s="2" t="s">
        <v>71</v>
      </c>
      <c r="GN4" s="2" t="s">
        <v>72</v>
      </c>
      <c r="GO4" s="2" t="s">
        <v>69</v>
      </c>
      <c r="GP4" s="2" t="s">
        <v>69</v>
      </c>
      <c r="GQ4" s="2" t="s">
        <v>70</v>
      </c>
      <c r="GR4" s="2" t="s">
        <v>70</v>
      </c>
      <c r="GS4" s="2" t="s">
        <v>71</v>
      </c>
      <c r="GT4" s="2" t="s">
        <v>72</v>
      </c>
      <c r="GU4" s="2" t="s">
        <v>69</v>
      </c>
      <c r="GV4" s="2" t="s">
        <v>69</v>
      </c>
      <c r="GW4" s="2" t="s">
        <v>70</v>
      </c>
      <c r="GX4" s="2" t="s">
        <v>70</v>
      </c>
      <c r="GY4" s="2" t="s">
        <v>71</v>
      </c>
      <c r="GZ4" s="2" t="s">
        <v>72</v>
      </c>
      <c r="HA4" s="2" t="s">
        <v>69</v>
      </c>
      <c r="HB4" s="2" t="s">
        <v>69</v>
      </c>
      <c r="HC4" s="2" t="s">
        <v>70</v>
      </c>
      <c r="HD4" s="2" t="s">
        <v>70</v>
      </c>
      <c r="HE4" s="2" t="s">
        <v>71</v>
      </c>
      <c r="HF4" s="2" t="s">
        <v>72</v>
      </c>
      <c r="HG4" s="2" t="s">
        <v>69</v>
      </c>
      <c r="HH4" s="2" t="s">
        <v>69</v>
      </c>
      <c r="HI4" s="2" t="s">
        <v>70</v>
      </c>
      <c r="HJ4" s="2" t="s">
        <v>70</v>
      </c>
      <c r="HK4" s="2" t="s">
        <v>71</v>
      </c>
      <c r="HL4" s="2" t="s">
        <v>72</v>
      </c>
      <c r="HM4" s="2" t="s">
        <v>69</v>
      </c>
      <c r="HN4" s="2" t="s">
        <v>69</v>
      </c>
      <c r="HO4" s="2" t="s">
        <v>70</v>
      </c>
      <c r="HP4" s="2" t="s">
        <v>70</v>
      </c>
      <c r="HQ4" s="2" t="s">
        <v>71</v>
      </c>
      <c r="HR4" s="2" t="s">
        <v>72</v>
      </c>
      <c r="HS4" s="2" t="s">
        <v>69</v>
      </c>
      <c r="HT4" s="2" t="s">
        <v>69</v>
      </c>
      <c r="HU4" s="2" t="s">
        <v>70</v>
      </c>
      <c r="HV4" s="2" t="s">
        <v>70</v>
      </c>
      <c r="HW4" s="2" t="s">
        <v>71</v>
      </c>
      <c r="HX4" s="2" t="s">
        <v>72</v>
      </c>
      <c r="HY4" s="2" t="s">
        <v>69</v>
      </c>
      <c r="HZ4" s="2" t="s">
        <v>69</v>
      </c>
      <c r="IA4" s="2" t="s">
        <v>70</v>
      </c>
      <c r="IB4" s="2" t="s">
        <v>70</v>
      </c>
      <c r="IC4" s="2" t="s">
        <v>71</v>
      </c>
      <c r="ID4" s="2" t="s">
        <v>72</v>
      </c>
      <c r="IE4" s="2" t="s">
        <v>69</v>
      </c>
      <c r="IF4" s="2" t="s">
        <v>69</v>
      </c>
      <c r="IG4" s="2" t="s">
        <v>70</v>
      </c>
      <c r="IH4" s="2" t="s">
        <v>70</v>
      </c>
      <c r="II4" s="2" t="s">
        <v>71</v>
      </c>
      <c r="IJ4" s="2" t="s">
        <v>72</v>
      </c>
      <c r="IK4" s="2" t="s">
        <v>69</v>
      </c>
      <c r="IL4" s="2" t="s">
        <v>69</v>
      </c>
      <c r="IM4" s="2" t="s">
        <v>70</v>
      </c>
      <c r="IN4" s="2" t="s">
        <v>70</v>
      </c>
      <c r="IO4" s="2" t="s">
        <v>71</v>
      </c>
      <c r="IP4" s="2" t="s">
        <v>72</v>
      </c>
      <c r="IQ4" s="2" t="s">
        <v>69</v>
      </c>
      <c r="IR4" s="2" t="s">
        <v>69</v>
      </c>
      <c r="IS4" s="2" t="s">
        <v>70</v>
      </c>
      <c r="IT4" s="2" t="s">
        <v>70</v>
      </c>
      <c r="IU4" s="2" t="s">
        <v>71</v>
      </c>
      <c r="IV4" s="2" t="s">
        <v>72</v>
      </c>
      <c r="IW4" s="2" t="s">
        <v>69</v>
      </c>
      <c r="IX4" s="2" t="s">
        <v>69</v>
      </c>
      <c r="IY4" s="2" t="s">
        <v>70</v>
      </c>
      <c r="IZ4" s="2" t="s">
        <v>70</v>
      </c>
      <c r="JA4" s="2" t="s">
        <v>71</v>
      </c>
      <c r="JB4" s="2" t="s">
        <v>72</v>
      </c>
      <c r="JC4" s="2" t="s">
        <v>69</v>
      </c>
      <c r="JD4" s="2" t="s">
        <v>69</v>
      </c>
      <c r="JE4" s="2" t="s">
        <v>70</v>
      </c>
      <c r="JF4" s="2" t="s">
        <v>70</v>
      </c>
      <c r="JG4" s="2" t="s">
        <v>71</v>
      </c>
      <c r="JH4" s="2" t="s">
        <v>72</v>
      </c>
      <c r="JI4" s="2" t="s">
        <v>69</v>
      </c>
      <c r="JJ4" s="2" t="s">
        <v>69</v>
      </c>
      <c r="JK4" s="2" t="s">
        <v>70</v>
      </c>
      <c r="JL4" s="2" t="s">
        <v>70</v>
      </c>
      <c r="JM4" s="2" t="s">
        <v>71</v>
      </c>
      <c r="JN4" s="2" t="s">
        <v>72</v>
      </c>
      <c r="JO4" s="2" t="s">
        <v>69</v>
      </c>
      <c r="JP4" s="2" t="s">
        <v>69</v>
      </c>
      <c r="JQ4" s="2" t="s">
        <v>70</v>
      </c>
      <c r="JR4" s="2" t="s">
        <v>70</v>
      </c>
      <c r="JS4" s="2" t="s">
        <v>71</v>
      </c>
      <c r="JT4" s="2" t="s">
        <v>72</v>
      </c>
      <c r="JU4" s="2" t="s">
        <v>69</v>
      </c>
      <c r="JV4" s="2" t="s">
        <v>69</v>
      </c>
      <c r="JW4" s="2" t="s">
        <v>70</v>
      </c>
      <c r="JX4" s="2" t="s">
        <v>70</v>
      </c>
      <c r="JY4" s="2" t="s">
        <v>71</v>
      </c>
      <c r="JZ4" s="2" t="s">
        <v>72</v>
      </c>
      <c r="KA4" s="2" t="s">
        <v>69</v>
      </c>
      <c r="KB4" s="2" t="s">
        <v>69</v>
      </c>
      <c r="KC4" s="2" t="s">
        <v>70</v>
      </c>
      <c r="KD4" s="2" t="s">
        <v>70</v>
      </c>
      <c r="KE4" s="2" t="s">
        <v>71</v>
      </c>
      <c r="KF4" s="2" t="s">
        <v>72</v>
      </c>
      <c r="KG4" s="2" t="s">
        <v>69</v>
      </c>
      <c r="KH4" s="2" t="s">
        <v>69</v>
      </c>
      <c r="KI4" s="2" t="s">
        <v>70</v>
      </c>
      <c r="KJ4" s="2" t="s">
        <v>70</v>
      </c>
      <c r="KK4" s="2" t="s">
        <v>71</v>
      </c>
      <c r="KL4" s="2" t="s">
        <v>72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73</v>
      </c>
      <c r="J5" s="2" t="s">
        <v>74</v>
      </c>
      <c r="K5" s="2" t="s">
        <v>75</v>
      </c>
      <c r="L5" s="2" t="s">
        <v>76</v>
      </c>
      <c r="M5" s="2" t="s">
        <v>77</v>
      </c>
      <c r="N5" s="2" t="s">
        <v>78</v>
      </c>
      <c r="O5" s="2" t="s">
        <v>79</v>
      </c>
      <c r="P5" s="2" t="s">
        <v>80</v>
      </c>
      <c r="Q5" s="2" t="s">
        <v>81</v>
      </c>
      <c r="R5" s="2" t="s">
        <v>82</v>
      </c>
      <c r="S5" s="2" t="s">
        <v>81</v>
      </c>
      <c r="T5" s="2" t="s">
        <v>82</v>
      </c>
      <c r="U5" s="2" t="s">
        <v>71</v>
      </c>
      <c r="V5" s="2" t="s">
        <v>72</v>
      </c>
      <c r="W5" s="2" t="s">
        <v>83</v>
      </c>
      <c r="X5" s="2" t="s">
        <v>84</v>
      </c>
      <c r="Y5" s="2" t="s">
        <v>83</v>
      </c>
      <c r="Z5" s="2" t="s">
        <v>84</v>
      </c>
      <c r="AA5" s="2" t="s">
        <v>71</v>
      </c>
      <c r="AB5" s="2" t="s">
        <v>72</v>
      </c>
      <c r="AC5" s="2" t="s">
        <v>83</v>
      </c>
      <c r="AD5" s="2" t="s">
        <v>84</v>
      </c>
      <c r="AE5" s="2" t="s">
        <v>83</v>
      </c>
      <c r="AF5" s="2" t="s">
        <v>84</v>
      </c>
      <c r="AG5" s="2" t="s">
        <v>71</v>
      </c>
      <c r="AH5" s="2" t="s">
        <v>72</v>
      </c>
      <c r="AI5" s="2" t="s">
        <v>83</v>
      </c>
      <c r="AJ5" s="2" t="s">
        <v>84</v>
      </c>
      <c r="AK5" s="2" t="s">
        <v>83</v>
      </c>
      <c r="AL5" s="2" t="s">
        <v>84</v>
      </c>
      <c r="AM5" s="2" t="s">
        <v>71</v>
      </c>
      <c r="AN5" s="2" t="s">
        <v>72</v>
      </c>
      <c r="AO5" s="2" t="s">
        <v>83</v>
      </c>
      <c r="AP5" s="2" t="s">
        <v>84</v>
      </c>
      <c r="AQ5" s="2" t="s">
        <v>83</v>
      </c>
      <c r="AR5" s="2" t="s">
        <v>84</v>
      </c>
      <c r="AS5" s="2" t="s">
        <v>71</v>
      </c>
      <c r="AT5" s="2" t="s">
        <v>72</v>
      </c>
      <c r="AU5" s="2" t="s">
        <v>83</v>
      </c>
      <c r="AV5" s="2" t="s">
        <v>84</v>
      </c>
      <c r="AW5" s="2" t="s">
        <v>83</v>
      </c>
      <c r="AX5" s="2" t="s">
        <v>84</v>
      </c>
      <c r="AY5" s="2" t="s">
        <v>71</v>
      </c>
      <c r="AZ5" s="2" t="s">
        <v>72</v>
      </c>
      <c r="BA5" s="2" t="s">
        <v>83</v>
      </c>
      <c r="BB5" s="2" t="s">
        <v>84</v>
      </c>
      <c r="BC5" s="2" t="s">
        <v>83</v>
      </c>
      <c r="BD5" s="2" t="s">
        <v>84</v>
      </c>
      <c r="BE5" s="2" t="s">
        <v>71</v>
      </c>
      <c r="BF5" s="2" t="s">
        <v>72</v>
      </c>
      <c r="BG5" s="2" t="s">
        <v>83</v>
      </c>
      <c r="BH5" s="2" t="s">
        <v>84</v>
      </c>
      <c r="BI5" s="2" t="s">
        <v>83</v>
      </c>
      <c r="BJ5" s="2" t="s">
        <v>84</v>
      </c>
      <c r="BK5" s="2" t="s">
        <v>71</v>
      </c>
      <c r="BL5" s="2" t="s">
        <v>72</v>
      </c>
      <c r="BM5" s="2" t="s">
        <v>83</v>
      </c>
      <c r="BN5" s="2" t="s">
        <v>84</v>
      </c>
      <c r="BO5" s="2" t="s">
        <v>83</v>
      </c>
      <c r="BP5" s="2" t="s">
        <v>84</v>
      </c>
      <c r="BQ5" s="2" t="s">
        <v>71</v>
      </c>
      <c r="BR5" s="2" t="s">
        <v>72</v>
      </c>
      <c r="BS5" s="2" t="s">
        <v>83</v>
      </c>
      <c r="BT5" s="2" t="s">
        <v>84</v>
      </c>
      <c r="BU5" s="2" t="s">
        <v>83</v>
      </c>
      <c r="BV5" s="2" t="s">
        <v>84</v>
      </c>
      <c r="BW5" s="2" t="s">
        <v>71</v>
      </c>
      <c r="BX5" s="2" t="s">
        <v>72</v>
      </c>
      <c r="BY5" s="2" t="s">
        <v>83</v>
      </c>
      <c r="BZ5" s="2" t="s">
        <v>84</v>
      </c>
      <c r="CA5" s="2" t="s">
        <v>83</v>
      </c>
      <c r="CB5" s="2" t="s">
        <v>84</v>
      </c>
      <c r="CC5" s="2" t="s">
        <v>71</v>
      </c>
      <c r="CD5" s="2" t="s">
        <v>72</v>
      </c>
      <c r="CE5" s="2" t="s">
        <v>83</v>
      </c>
      <c r="CF5" s="2" t="s">
        <v>84</v>
      </c>
      <c r="CG5" s="2" t="s">
        <v>83</v>
      </c>
      <c r="CH5" s="2" t="s">
        <v>84</v>
      </c>
      <c r="CI5" s="2" t="s">
        <v>71</v>
      </c>
      <c r="CJ5" s="2" t="s">
        <v>72</v>
      </c>
      <c r="CK5" s="2" t="s">
        <v>83</v>
      </c>
      <c r="CL5" s="2" t="s">
        <v>84</v>
      </c>
      <c r="CM5" s="2" t="s">
        <v>83</v>
      </c>
      <c r="CN5" s="2" t="s">
        <v>84</v>
      </c>
      <c r="CO5" s="2" t="s">
        <v>71</v>
      </c>
      <c r="CP5" s="2" t="s">
        <v>72</v>
      </c>
      <c r="CQ5" s="2" t="s">
        <v>83</v>
      </c>
      <c r="CR5" s="2" t="s">
        <v>84</v>
      </c>
      <c r="CS5" s="2" t="s">
        <v>83</v>
      </c>
      <c r="CT5" s="2" t="s">
        <v>84</v>
      </c>
      <c r="CU5" s="2" t="s">
        <v>71</v>
      </c>
      <c r="CV5" s="2" t="s">
        <v>72</v>
      </c>
      <c r="CW5" s="2" t="s">
        <v>83</v>
      </c>
      <c r="CX5" s="2" t="s">
        <v>84</v>
      </c>
      <c r="CY5" s="2" t="s">
        <v>83</v>
      </c>
      <c r="CZ5" s="2" t="s">
        <v>84</v>
      </c>
      <c r="DA5" s="2" t="s">
        <v>71</v>
      </c>
      <c r="DB5" s="2" t="s">
        <v>72</v>
      </c>
      <c r="DC5" s="2" t="s">
        <v>83</v>
      </c>
      <c r="DD5" s="2" t="s">
        <v>84</v>
      </c>
      <c r="DE5" s="2" t="s">
        <v>83</v>
      </c>
      <c r="DF5" s="2" t="s">
        <v>84</v>
      </c>
      <c r="DG5" s="2" t="s">
        <v>71</v>
      </c>
      <c r="DH5" s="2" t="s">
        <v>72</v>
      </c>
      <c r="DI5" s="2" t="s">
        <v>83</v>
      </c>
      <c r="DJ5" s="2" t="s">
        <v>84</v>
      </c>
      <c r="DK5" s="2" t="s">
        <v>83</v>
      </c>
      <c r="DL5" s="2" t="s">
        <v>84</v>
      </c>
      <c r="DM5" s="2" t="s">
        <v>71</v>
      </c>
      <c r="DN5" s="2" t="s">
        <v>72</v>
      </c>
      <c r="DO5" s="2" t="s">
        <v>83</v>
      </c>
      <c r="DP5" s="2" t="s">
        <v>84</v>
      </c>
      <c r="DQ5" s="2" t="s">
        <v>83</v>
      </c>
      <c r="DR5" s="2" t="s">
        <v>84</v>
      </c>
      <c r="DS5" s="2" t="s">
        <v>71</v>
      </c>
      <c r="DT5" s="2" t="s">
        <v>72</v>
      </c>
      <c r="DU5" s="2" t="s">
        <v>83</v>
      </c>
      <c r="DV5" s="2" t="s">
        <v>84</v>
      </c>
      <c r="DW5" s="2" t="s">
        <v>83</v>
      </c>
      <c r="DX5" s="2" t="s">
        <v>84</v>
      </c>
      <c r="DY5" s="2" t="s">
        <v>71</v>
      </c>
      <c r="DZ5" s="2" t="s">
        <v>72</v>
      </c>
      <c r="EA5" s="2" t="s">
        <v>83</v>
      </c>
      <c r="EB5" s="2" t="s">
        <v>84</v>
      </c>
      <c r="EC5" s="2" t="s">
        <v>83</v>
      </c>
      <c r="ED5" s="2" t="s">
        <v>84</v>
      </c>
      <c r="EE5" s="2" t="s">
        <v>71</v>
      </c>
      <c r="EF5" s="2" t="s">
        <v>72</v>
      </c>
      <c r="EG5" s="2" t="s">
        <v>83</v>
      </c>
      <c r="EH5" s="2" t="s">
        <v>84</v>
      </c>
      <c r="EI5" s="2" t="s">
        <v>83</v>
      </c>
      <c r="EJ5" s="2" t="s">
        <v>84</v>
      </c>
      <c r="EK5" s="2" t="s">
        <v>71</v>
      </c>
      <c r="EL5" s="2" t="s">
        <v>72</v>
      </c>
      <c r="EM5" s="2" t="s">
        <v>83</v>
      </c>
      <c r="EN5" s="2" t="s">
        <v>84</v>
      </c>
      <c r="EO5" s="2" t="s">
        <v>83</v>
      </c>
      <c r="EP5" s="2" t="s">
        <v>84</v>
      </c>
      <c r="EQ5" s="2" t="s">
        <v>71</v>
      </c>
      <c r="ER5" s="2" t="s">
        <v>72</v>
      </c>
      <c r="ES5" s="2" t="s">
        <v>83</v>
      </c>
      <c r="ET5" s="2" t="s">
        <v>84</v>
      </c>
      <c r="EU5" s="2" t="s">
        <v>83</v>
      </c>
      <c r="EV5" s="2" t="s">
        <v>84</v>
      </c>
      <c r="EW5" s="2" t="s">
        <v>71</v>
      </c>
      <c r="EX5" s="2" t="s">
        <v>72</v>
      </c>
      <c r="EY5" s="2" t="s">
        <v>83</v>
      </c>
      <c r="EZ5" s="2" t="s">
        <v>84</v>
      </c>
      <c r="FA5" s="2" t="s">
        <v>83</v>
      </c>
      <c r="FB5" s="2" t="s">
        <v>84</v>
      </c>
      <c r="FC5" s="2" t="s">
        <v>71</v>
      </c>
      <c r="FD5" s="2" t="s">
        <v>72</v>
      </c>
      <c r="FE5" s="2" t="s">
        <v>83</v>
      </c>
      <c r="FF5" s="2" t="s">
        <v>84</v>
      </c>
      <c r="FG5" s="2" t="s">
        <v>83</v>
      </c>
      <c r="FH5" s="2" t="s">
        <v>84</v>
      </c>
      <c r="FI5" s="2" t="s">
        <v>71</v>
      </c>
      <c r="FJ5" s="2" t="s">
        <v>72</v>
      </c>
      <c r="FK5" s="2" t="s">
        <v>83</v>
      </c>
      <c r="FL5" s="2" t="s">
        <v>84</v>
      </c>
      <c r="FM5" s="2" t="s">
        <v>83</v>
      </c>
      <c r="FN5" s="2" t="s">
        <v>84</v>
      </c>
      <c r="FO5" s="2" t="s">
        <v>71</v>
      </c>
      <c r="FP5" s="2" t="s">
        <v>72</v>
      </c>
      <c r="FQ5" s="2" t="s">
        <v>83</v>
      </c>
      <c r="FR5" s="2" t="s">
        <v>84</v>
      </c>
      <c r="FS5" s="2" t="s">
        <v>83</v>
      </c>
      <c r="FT5" s="2" t="s">
        <v>84</v>
      </c>
      <c r="FU5" s="2" t="s">
        <v>71</v>
      </c>
      <c r="FV5" s="2" t="s">
        <v>72</v>
      </c>
      <c r="FW5" s="2" t="s">
        <v>83</v>
      </c>
      <c r="FX5" s="2" t="s">
        <v>84</v>
      </c>
      <c r="FY5" s="2" t="s">
        <v>83</v>
      </c>
      <c r="FZ5" s="2" t="s">
        <v>84</v>
      </c>
      <c r="GA5" s="2" t="s">
        <v>71</v>
      </c>
      <c r="GB5" s="2" t="s">
        <v>72</v>
      </c>
      <c r="GC5" s="2" t="s">
        <v>83</v>
      </c>
      <c r="GD5" s="2" t="s">
        <v>84</v>
      </c>
      <c r="GE5" s="2" t="s">
        <v>83</v>
      </c>
      <c r="GF5" s="2" t="s">
        <v>84</v>
      </c>
      <c r="GG5" s="2" t="s">
        <v>71</v>
      </c>
      <c r="GH5" s="2" t="s">
        <v>72</v>
      </c>
      <c r="GI5" s="2" t="s">
        <v>83</v>
      </c>
      <c r="GJ5" s="2" t="s">
        <v>84</v>
      </c>
      <c r="GK5" s="2" t="s">
        <v>83</v>
      </c>
      <c r="GL5" s="2" t="s">
        <v>84</v>
      </c>
      <c r="GM5" s="2" t="s">
        <v>71</v>
      </c>
      <c r="GN5" s="2" t="s">
        <v>72</v>
      </c>
      <c r="GO5" s="2" t="s">
        <v>83</v>
      </c>
      <c r="GP5" s="2" t="s">
        <v>84</v>
      </c>
      <c r="GQ5" s="2" t="s">
        <v>83</v>
      </c>
      <c r="GR5" s="2" t="s">
        <v>84</v>
      </c>
      <c r="GS5" s="2" t="s">
        <v>71</v>
      </c>
      <c r="GT5" s="2" t="s">
        <v>72</v>
      </c>
      <c r="GU5" s="2" t="s">
        <v>83</v>
      </c>
      <c r="GV5" s="2" t="s">
        <v>84</v>
      </c>
      <c r="GW5" s="2" t="s">
        <v>83</v>
      </c>
      <c r="GX5" s="2" t="s">
        <v>84</v>
      </c>
      <c r="GY5" s="2" t="s">
        <v>71</v>
      </c>
      <c r="GZ5" s="2" t="s">
        <v>72</v>
      </c>
      <c r="HA5" s="2" t="s">
        <v>83</v>
      </c>
      <c r="HB5" s="2" t="s">
        <v>84</v>
      </c>
      <c r="HC5" s="2" t="s">
        <v>83</v>
      </c>
      <c r="HD5" s="2" t="s">
        <v>84</v>
      </c>
      <c r="HE5" s="2" t="s">
        <v>71</v>
      </c>
      <c r="HF5" s="2" t="s">
        <v>72</v>
      </c>
      <c r="HG5" s="2" t="s">
        <v>83</v>
      </c>
      <c r="HH5" s="2" t="s">
        <v>84</v>
      </c>
      <c r="HI5" s="2" t="s">
        <v>83</v>
      </c>
      <c r="HJ5" s="2" t="s">
        <v>84</v>
      </c>
      <c r="HK5" s="2" t="s">
        <v>71</v>
      </c>
      <c r="HL5" s="2" t="s">
        <v>72</v>
      </c>
      <c r="HM5" s="2" t="s">
        <v>83</v>
      </c>
      <c r="HN5" s="2" t="s">
        <v>84</v>
      </c>
      <c r="HO5" s="2" t="s">
        <v>83</v>
      </c>
      <c r="HP5" s="2" t="s">
        <v>84</v>
      </c>
      <c r="HQ5" s="2" t="s">
        <v>71</v>
      </c>
      <c r="HR5" s="2" t="s">
        <v>72</v>
      </c>
      <c r="HS5" s="2" t="s">
        <v>83</v>
      </c>
      <c r="HT5" s="2" t="s">
        <v>84</v>
      </c>
      <c r="HU5" s="2" t="s">
        <v>83</v>
      </c>
      <c r="HV5" s="2" t="s">
        <v>84</v>
      </c>
      <c r="HW5" s="2" t="s">
        <v>71</v>
      </c>
      <c r="HX5" s="2" t="s">
        <v>72</v>
      </c>
      <c r="HY5" s="2" t="s">
        <v>83</v>
      </c>
      <c r="HZ5" s="2" t="s">
        <v>84</v>
      </c>
      <c r="IA5" s="2" t="s">
        <v>83</v>
      </c>
      <c r="IB5" s="2" t="s">
        <v>84</v>
      </c>
      <c r="IC5" s="2" t="s">
        <v>71</v>
      </c>
      <c r="ID5" s="2" t="s">
        <v>72</v>
      </c>
      <c r="IE5" s="2" t="s">
        <v>83</v>
      </c>
      <c r="IF5" s="2" t="s">
        <v>84</v>
      </c>
      <c r="IG5" s="2" t="s">
        <v>83</v>
      </c>
      <c r="IH5" s="2" t="s">
        <v>84</v>
      </c>
      <c r="II5" s="2" t="s">
        <v>71</v>
      </c>
      <c r="IJ5" s="2" t="s">
        <v>72</v>
      </c>
      <c r="IK5" s="2" t="s">
        <v>83</v>
      </c>
      <c r="IL5" s="2" t="s">
        <v>84</v>
      </c>
      <c r="IM5" s="2" t="s">
        <v>83</v>
      </c>
      <c r="IN5" s="2" t="s">
        <v>84</v>
      </c>
      <c r="IO5" s="2" t="s">
        <v>71</v>
      </c>
      <c r="IP5" s="2" t="s">
        <v>72</v>
      </c>
      <c r="IQ5" s="2" t="s">
        <v>83</v>
      </c>
      <c r="IR5" s="2" t="s">
        <v>84</v>
      </c>
      <c r="IS5" s="2" t="s">
        <v>83</v>
      </c>
      <c r="IT5" s="2" t="s">
        <v>84</v>
      </c>
      <c r="IU5" s="2" t="s">
        <v>71</v>
      </c>
      <c r="IV5" s="2" t="s">
        <v>72</v>
      </c>
      <c r="IW5" s="2" t="s">
        <v>83</v>
      </c>
      <c r="IX5" s="2" t="s">
        <v>84</v>
      </c>
      <c r="IY5" s="2" t="s">
        <v>83</v>
      </c>
      <c r="IZ5" s="2" t="s">
        <v>84</v>
      </c>
      <c r="JA5" s="2" t="s">
        <v>71</v>
      </c>
      <c r="JB5" s="2" t="s">
        <v>72</v>
      </c>
      <c r="JC5" s="2" t="s">
        <v>83</v>
      </c>
      <c r="JD5" s="2" t="s">
        <v>84</v>
      </c>
      <c r="JE5" s="2" t="s">
        <v>83</v>
      </c>
      <c r="JF5" s="2" t="s">
        <v>84</v>
      </c>
      <c r="JG5" s="2" t="s">
        <v>71</v>
      </c>
      <c r="JH5" s="2" t="s">
        <v>72</v>
      </c>
      <c r="JI5" s="2" t="s">
        <v>83</v>
      </c>
      <c r="JJ5" s="2" t="s">
        <v>84</v>
      </c>
      <c r="JK5" s="2" t="s">
        <v>83</v>
      </c>
      <c r="JL5" s="2" t="s">
        <v>84</v>
      </c>
      <c r="JM5" s="2" t="s">
        <v>71</v>
      </c>
      <c r="JN5" s="2" t="s">
        <v>72</v>
      </c>
      <c r="JO5" s="2" t="s">
        <v>83</v>
      </c>
      <c r="JP5" s="2" t="s">
        <v>84</v>
      </c>
      <c r="JQ5" s="2" t="s">
        <v>83</v>
      </c>
      <c r="JR5" s="2" t="s">
        <v>84</v>
      </c>
      <c r="JS5" s="2" t="s">
        <v>71</v>
      </c>
      <c r="JT5" s="2" t="s">
        <v>72</v>
      </c>
      <c r="JU5" s="2" t="s">
        <v>83</v>
      </c>
      <c r="JV5" s="2" t="s">
        <v>84</v>
      </c>
      <c r="JW5" s="2" t="s">
        <v>83</v>
      </c>
      <c r="JX5" s="2" t="s">
        <v>84</v>
      </c>
      <c r="JY5" s="2" t="s">
        <v>71</v>
      </c>
      <c r="JZ5" s="2" t="s">
        <v>72</v>
      </c>
      <c r="KA5" s="2" t="s">
        <v>83</v>
      </c>
      <c r="KB5" s="2" t="s">
        <v>84</v>
      </c>
      <c r="KC5" s="2" t="s">
        <v>83</v>
      </c>
      <c r="KD5" s="2" t="s">
        <v>84</v>
      </c>
      <c r="KE5" s="2" t="s">
        <v>71</v>
      </c>
      <c r="KF5" s="2" t="s">
        <v>72</v>
      </c>
      <c r="KG5" s="2" t="s">
        <v>83</v>
      </c>
      <c r="KH5" s="2" t="s">
        <v>84</v>
      </c>
      <c r="KI5" s="2" t="s">
        <v>83</v>
      </c>
      <c r="KJ5" s="2" t="s">
        <v>84</v>
      </c>
      <c r="KK5" s="2" t="s">
        <v>71</v>
      </c>
      <c r="KL5" s="2" t="s">
        <v>72</v>
      </c>
    </row>
    <row r="6">
      <c r="A6" s="3" t="s">
        <v>85</v>
      </c>
      <c r="B6" s="3" t="s">
        <v>86</v>
      </c>
      <c r="C6" s="3" t="s">
        <v>87</v>
      </c>
      <c r="D6" s="3" t="s">
        <v>88</v>
      </c>
      <c r="E6" s="3" t="s">
        <v>89</v>
      </c>
      <c r="F6" s="3" t="s">
        <v>90</v>
      </c>
      <c r="G6" s="3" t="s">
        <v>91</v>
      </c>
      <c r="H6" s="3" t="s">
        <v>92</v>
      </c>
      <c r="I6" s="4"/>
      <c r="J6" s="4">
        <f>=ROUNDDOWN({0},0)</f>
      </c>
      <c r="K6" s="4">
        <v>6040</v>
      </c>
      <c r="L6" s="5">
        <v>1</v>
      </c>
      <c r="M6" s="4"/>
      <c r="N6" s="4">
        <f>=ROUNDDOWN({0},0)</f>
      </c>
      <c r="O6" s="4"/>
      <c r="P6" s="5"/>
      <c r="Q6" s="4">
        <v>377</v>
      </c>
      <c r="R6" s="6">
        <v>26789.97</v>
      </c>
      <c r="S6" s="4"/>
      <c r="T6" s="6"/>
      <c r="U6" s="5"/>
      <c r="V6" s="5"/>
      <c r="W6" s="4">
        <v>90</v>
      </c>
      <c r="X6" s="6">
        <v>6204.73</v>
      </c>
      <c r="Y6" s="4"/>
      <c r="Z6" s="6"/>
      <c r="AA6" s="5"/>
      <c r="AB6" s="5"/>
      <c r="AC6" s="4">
        <v>67</v>
      </c>
      <c r="AD6" s="6">
        <v>4035.09</v>
      </c>
      <c r="AE6" s="4"/>
      <c r="AF6" s="6"/>
      <c r="AG6" s="5"/>
      <c r="AH6" s="5"/>
      <c r="AI6" s="4">
        <v>52</v>
      </c>
      <c r="AJ6" s="6">
        <v>4022.8</v>
      </c>
      <c r="AK6" s="4"/>
      <c r="AL6" s="6"/>
      <c r="AM6" s="5"/>
      <c r="AN6" s="5"/>
      <c r="AO6" s="4">
        <v>22</v>
      </c>
      <c r="AP6" s="6">
        <v>1649.7</v>
      </c>
      <c r="AQ6" s="4"/>
      <c r="AR6" s="6"/>
      <c r="AS6" s="5"/>
      <c r="AT6" s="5"/>
      <c r="AU6" s="4">
        <v>51</v>
      </c>
      <c r="AV6" s="6">
        <v>3553.83</v>
      </c>
      <c r="AW6" s="4"/>
      <c r="AX6" s="6"/>
      <c r="AY6" s="5"/>
      <c r="AZ6" s="5"/>
      <c r="BA6" s="4">
        <v>12</v>
      </c>
      <c r="BB6" s="6">
        <v>945.12</v>
      </c>
      <c r="BC6" s="4"/>
      <c r="BD6" s="6"/>
      <c r="BE6" s="5"/>
      <c r="BF6" s="5"/>
      <c r="BG6" s="4">
        <v>56</v>
      </c>
      <c r="BH6" s="6">
        <v>4329.45</v>
      </c>
      <c r="BI6" s="4"/>
      <c r="BJ6" s="6"/>
      <c r="BK6" s="5"/>
      <c r="BL6" s="5"/>
      <c r="BM6" s="4">
        <v>5</v>
      </c>
      <c r="BN6" s="6">
        <v>365.7</v>
      </c>
      <c r="BO6" s="4"/>
      <c r="BP6" s="6"/>
      <c r="BQ6" s="5"/>
      <c r="BR6" s="5"/>
      <c r="BS6" s="4">
        <v>11</v>
      </c>
      <c r="BT6" s="6">
        <v>882.94</v>
      </c>
      <c r="BU6" s="4"/>
      <c r="BV6" s="6"/>
      <c r="BW6" s="5"/>
      <c r="BX6" s="5"/>
      <c r="BY6" s="4"/>
      <c r="BZ6" s="6"/>
      <c r="CA6" s="4"/>
      <c r="CB6" s="6"/>
      <c r="CC6" s="5"/>
      <c r="CD6" s="5"/>
      <c r="CE6" s="4"/>
      <c r="CF6" s="6"/>
      <c r="CG6" s="4"/>
      <c r="CH6" s="6"/>
      <c r="CI6" s="5"/>
      <c r="CJ6" s="5"/>
      <c r="CK6" s="4"/>
      <c r="CL6" s="6"/>
      <c r="CM6" s="4"/>
      <c r="CN6" s="6"/>
      <c r="CO6" s="5"/>
      <c r="CP6" s="5"/>
      <c r="CQ6" s="4">
        <v>1</v>
      </c>
      <c r="CR6" s="6">
        <v>87.63</v>
      </c>
      <c r="CS6" s="4"/>
      <c r="CT6" s="6"/>
      <c r="CU6" s="5"/>
      <c r="CV6" s="5"/>
      <c r="CW6" s="4">
        <v>1</v>
      </c>
      <c r="CX6" s="6">
        <v>75.11</v>
      </c>
      <c r="CY6" s="4"/>
      <c r="CZ6" s="6"/>
      <c r="DA6" s="5"/>
      <c r="DB6" s="5"/>
      <c r="DC6" s="4"/>
      <c r="DD6" s="6"/>
      <c r="DE6" s="4"/>
      <c r="DF6" s="6"/>
      <c r="DG6" s="5"/>
      <c r="DH6" s="5"/>
      <c r="DI6" s="4"/>
      <c r="DJ6" s="6"/>
      <c r="DK6" s="4"/>
      <c r="DL6" s="6"/>
      <c r="DM6" s="5"/>
      <c r="DN6" s="5"/>
      <c r="DO6" s="4">
        <v>6</v>
      </c>
      <c r="DP6" s="6">
        <v>407.46</v>
      </c>
      <c r="DQ6" s="4"/>
      <c r="DR6" s="6"/>
      <c r="DS6" s="5"/>
      <c r="DT6" s="5"/>
      <c r="DU6" s="4">
        <v>1</v>
      </c>
      <c r="DV6" s="6">
        <v>87.63</v>
      </c>
      <c r="DW6" s="4"/>
      <c r="DX6" s="6"/>
      <c r="DY6" s="5"/>
      <c r="DZ6" s="5"/>
      <c r="EA6" s="4"/>
      <c r="EB6" s="6"/>
      <c r="EC6" s="4"/>
      <c r="ED6" s="6"/>
      <c r="EE6" s="5"/>
      <c r="EF6" s="5"/>
      <c r="EG6" s="4"/>
      <c r="EH6" s="6"/>
      <c r="EI6" s="4"/>
      <c r="EJ6" s="6"/>
      <c r="EK6" s="5"/>
      <c r="EL6" s="5"/>
      <c r="EM6" s="4"/>
      <c r="EN6" s="6"/>
      <c r="EO6" s="4"/>
      <c r="EP6" s="6"/>
      <c r="EQ6" s="5"/>
      <c r="ER6" s="5"/>
      <c r="ES6" s="4">
        <v>1</v>
      </c>
      <c r="ET6" s="6">
        <v>77.05</v>
      </c>
      <c r="EU6" s="4"/>
      <c r="EV6" s="6"/>
      <c r="EW6" s="5"/>
      <c r="EX6" s="5"/>
      <c r="EY6" s="4"/>
      <c r="EZ6" s="6"/>
      <c r="FA6" s="4"/>
      <c r="FB6" s="6"/>
      <c r="FC6" s="5"/>
      <c r="FD6" s="5"/>
      <c r="FE6" s="4">
        <v>1</v>
      </c>
      <c r="FF6" s="6">
        <v>65.73</v>
      </c>
      <c r="FG6" s="4"/>
      <c r="FH6" s="6"/>
      <c r="FI6" s="5"/>
      <c r="FJ6" s="5"/>
      <c r="FK6" s="4"/>
      <c r="FL6" s="6"/>
      <c r="FM6" s="4"/>
      <c r="FN6" s="6"/>
      <c r="FO6" s="5"/>
      <c r="FP6" s="5"/>
      <c r="FQ6" s="4"/>
      <c r="FR6" s="6"/>
      <c r="FS6" s="4"/>
      <c r="FT6" s="6"/>
      <c r="FU6" s="5"/>
      <c r="FV6" s="5"/>
      <c r="FW6" s="4"/>
      <c r="FX6" s="6"/>
      <c r="FY6" s="4"/>
      <c r="FZ6" s="6"/>
      <c r="GA6" s="5"/>
      <c r="GB6" s="5"/>
      <c r="GC6" s="4"/>
      <c r="GD6" s="6"/>
      <c r="GE6" s="4"/>
      <c r="GF6" s="6"/>
      <c r="GG6" s="5"/>
      <c r="GH6" s="5"/>
      <c r="GI6" s="4"/>
      <c r="GJ6" s="6"/>
      <c r="GK6" s="4"/>
      <c r="GL6" s="6"/>
      <c r="GM6" s="5"/>
      <c r="GN6" s="5"/>
      <c r="GO6" s="4"/>
      <c r="GP6" s="6"/>
      <c r="GQ6" s="4"/>
      <c r="GR6" s="6"/>
      <c r="GS6" s="5"/>
      <c r="GT6" s="5"/>
      <c r="GU6" s="4"/>
      <c r="GV6" s="6"/>
      <c r="GW6" s="4"/>
      <c r="GX6" s="6"/>
      <c r="GY6" s="5"/>
      <c r="GZ6" s="5"/>
      <c r="HA6" s="4"/>
      <c r="HB6" s="6"/>
      <c r="HC6" s="4"/>
      <c r="HD6" s="6"/>
      <c r="HE6" s="5"/>
      <c r="HF6" s="5"/>
      <c r="HG6" s="4"/>
      <c r="HH6" s="6"/>
      <c r="HI6" s="4"/>
      <c r="HJ6" s="6"/>
      <c r="HK6" s="5"/>
      <c r="HL6" s="5"/>
      <c r="HM6" s="4"/>
      <c r="HN6" s="6"/>
      <c r="HO6" s="4"/>
      <c r="HP6" s="6"/>
      <c r="HQ6" s="5"/>
      <c r="HR6" s="5"/>
      <c r="HS6" s="4"/>
      <c r="HT6" s="6"/>
      <c r="HU6" s="4"/>
      <c r="HV6" s="6"/>
      <c r="HW6" s="5"/>
      <c r="HX6" s="5"/>
      <c r="HY6" s="4"/>
      <c r="HZ6" s="6"/>
      <c r="IA6" s="4"/>
      <c r="IB6" s="6"/>
      <c r="IC6" s="5"/>
      <c r="ID6" s="5"/>
      <c r="IE6" s="4"/>
      <c r="IF6" s="6"/>
      <c r="IG6" s="4"/>
      <c r="IH6" s="6"/>
      <c r="II6" s="5"/>
      <c r="IJ6" s="5"/>
      <c r="IK6" s="4"/>
      <c r="IL6" s="6"/>
      <c r="IM6" s="4"/>
      <c r="IN6" s="6"/>
      <c r="IO6" s="5"/>
      <c r="IP6" s="5"/>
      <c r="IQ6" s="4"/>
      <c r="IR6" s="6"/>
      <c r="IS6" s="4"/>
      <c r="IT6" s="6"/>
      <c r="IU6" s="5"/>
      <c r="IV6" s="5"/>
      <c r="IW6" s="4"/>
      <c r="IX6" s="6"/>
      <c r="IY6" s="4"/>
      <c r="IZ6" s="6"/>
      <c r="JA6" s="5"/>
      <c r="JB6" s="5"/>
      <c r="JC6" s="4"/>
      <c r="JD6" s="6"/>
      <c r="JE6" s="4"/>
      <c r="JF6" s="6"/>
      <c r="JG6" s="5"/>
      <c r="JH6" s="5"/>
      <c r="JI6" s="4"/>
      <c r="JJ6" s="6"/>
      <c r="JK6" s="4"/>
      <c r="JL6" s="6"/>
      <c r="JM6" s="5"/>
      <c r="JN6" s="5"/>
      <c r="JO6" s="4"/>
      <c r="JP6" s="6"/>
      <c r="JQ6" s="4"/>
      <c r="JR6" s="6"/>
      <c r="JS6" s="5"/>
      <c r="JT6" s="5"/>
      <c r="JU6" s="4"/>
      <c r="JV6" s="6"/>
      <c r="JW6" s="4"/>
      <c r="JX6" s="6"/>
      <c r="JY6" s="5"/>
      <c r="JZ6" s="5"/>
      <c r="KA6" s="4"/>
      <c r="KB6" s="6"/>
      <c r="KC6" s="4"/>
      <c r="KD6" s="6"/>
      <c r="KE6" s="5"/>
      <c r="KF6" s="5"/>
      <c r="KG6" s="4"/>
      <c r="KH6" s="6"/>
      <c r="KI6" s="4"/>
      <c r="KJ6" s="6"/>
      <c r="KK6" s="5"/>
      <c r="KL6" s="5"/>
    </row>
    <row r="7">
      <c r="A7" s="3" t="s">
        <v>85</v>
      </c>
      <c r="B7" s="3" t="s">
        <v>86</v>
      </c>
      <c r="C7" s="3" t="s">
        <v>87</v>
      </c>
      <c r="D7" s="3" t="s">
        <v>88</v>
      </c>
      <c r="E7" s="3" t="s">
        <v>93</v>
      </c>
      <c r="F7" s="3" t="s">
        <v>94</v>
      </c>
      <c r="G7" s="3" t="s">
        <v>95</v>
      </c>
      <c r="H7" s="3" t="s">
        <v>96</v>
      </c>
      <c r="I7" s="4"/>
      <c r="J7" s="4">
        <f>=ROUNDDOWN({0},0)</f>
      </c>
      <c r="K7" s="4">
        <v>6148</v>
      </c>
      <c r="L7" s="5">
        <v>1</v>
      </c>
      <c r="M7" s="4"/>
      <c r="N7" s="4">
        <f>=ROUNDDOWN({0},0)</f>
      </c>
      <c r="O7" s="4"/>
      <c r="P7" s="5"/>
      <c r="Q7" s="4">
        <v>177</v>
      </c>
      <c r="R7" s="6">
        <v>15417.17</v>
      </c>
      <c r="S7" s="4"/>
      <c r="T7" s="6"/>
      <c r="U7" s="5"/>
      <c r="V7" s="5"/>
      <c r="W7" s="4">
        <v>6</v>
      </c>
      <c r="X7" s="6">
        <v>510.27</v>
      </c>
      <c r="Y7" s="4"/>
      <c r="Z7" s="6"/>
      <c r="AA7" s="5"/>
      <c r="AB7" s="5"/>
      <c r="AC7" s="4">
        <v>54</v>
      </c>
      <c r="AD7" s="6">
        <v>4098.02</v>
      </c>
      <c r="AE7" s="4"/>
      <c r="AF7" s="6"/>
      <c r="AG7" s="5"/>
      <c r="AH7" s="5"/>
      <c r="AI7" s="4">
        <v>16</v>
      </c>
      <c r="AJ7" s="6">
        <v>1339.5</v>
      </c>
      <c r="AK7" s="4"/>
      <c r="AL7" s="6"/>
      <c r="AM7" s="5"/>
      <c r="AN7" s="5"/>
      <c r="AO7" s="4">
        <v>7</v>
      </c>
      <c r="AP7" s="6">
        <v>686</v>
      </c>
      <c r="AQ7" s="4"/>
      <c r="AR7" s="6"/>
      <c r="AS7" s="5"/>
      <c r="AT7" s="5"/>
      <c r="AU7" s="4">
        <v>11</v>
      </c>
      <c r="AV7" s="6">
        <v>1022.35</v>
      </c>
      <c r="AW7" s="4"/>
      <c r="AX7" s="6"/>
      <c r="AY7" s="5"/>
      <c r="AZ7" s="5"/>
      <c r="BA7" s="4">
        <v>4</v>
      </c>
      <c r="BB7" s="6">
        <v>329.08</v>
      </c>
      <c r="BC7" s="4"/>
      <c r="BD7" s="6"/>
      <c r="BE7" s="5"/>
      <c r="BF7" s="5"/>
      <c r="BG7" s="4">
        <v>64</v>
      </c>
      <c r="BH7" s="6">
        <v>5997.95</v>
      </c>
      <c r="BI7" s="4"/>
      <c r="BJ7" s="6"/>
      <c r="BK7" s="5"/>
      <c r="BL7" s="5"/>
      <c r="BM7" s="4">
        <v>2</v>
      </c>
      <c r="BN7" s="6">
        <v>219.25</v>
      </c>
      <c r="BO7" s="4"/>
      <c r="BP7" s="6"/>
      <c r="BQ7" s="5"/>
      <c r="BR7" s="5"/>
      <c r="BS7" s="4">
        <v>10</v>
      </c>
      <c r="BT7" s="6">
        <v>921.74</v>
      </c>
      <c r="BU7" s="4"/>
      <c r="BV7" s="6"/>
      <c r="BW7" s="5"/>
      <c r="BX7" s="5"/>
      <c r="BY7" s="4"/>
      <c r="BZ7" s="6"/>
      <c r="CA7" s="4"/>
      <c r="CB7" s="6"/>
      <c r="CC7" s="5"/>
      <c r="CD7" s="5"/>
      <c r="CE7" s="4"/>
      <c r="CF7" s="6"/>
      <c r="CG7" s="4"/>
      <c r="CH7" s="6"/>
      <c r="CI7" s="5"/>
      <c r="CJ7" s="5"/>
      <c r="CK7" s="4"/>
      <c r="CL7" s="6"/>
      <c r="CM7" s="4"/>
      <c r="CN7" s="6"/>
      <c r="CO7" s="5"/>
      <c r="CP7" s="5"/>
      <c r="CQ7" s="4">
        <v>2</v>
      </c>
      <c r="CR7" s="6">
        <v>189.6</v>
      </c>
      <c r="CS7" s="4"/>
      <c r="CT7" s="6"/>
      <c r="CU7" s="5"/>
      <c r="CV7" s="5"/>
      <c r="CW7" s="4"/>
      <c r="CX7" s="6"/>
      <c r="CY7" s="4"/>
      <c r="CZ7" s="6"/>
      <c r="DA7" s="5"/>
      <c r="DB7" s="5"/>
      <c r="DC7" s="4"/>
      <c r="DD7" s="6"/>
      <c r="DE7" s="4"/>
      <c r="DF7" s="6"/>
      <c r="DG7" s="5"/>
      <c r="DH7" s="5"/>
      <c r="DI7" s="4"/>
      <c r="DJ7" s="6"/>
      <c r="DK7" s="4"/>
      <c r="DL7" s="6"/>
      <c r="DM7" s="5"/>
      <c r="DN7" s="5"/>
      <c r="DO7" s="4"/>
      <c r="DP7" s="6"/>
      <c r="DQ7" s="4"/>
      <c r="DR7" s="6"/>
      <c r="DS7" s="5"/>
      <c r="DT7" s="5"/>
      <c r="DU7" s="4"/>
      <c r="DV7" s="6"/>
      <c r="DW7" s="4"/>
      <c r="DX7" s="6"/>
      <c r="DY7" s="5"/>
      <c r="DZ7" s="5"/>
      <c r="EA7" s="4"/>
      <c r="EB7" s="6"/>
      <c r="EC7" s="4"/>
      <c r="ED7" s="6"/>
      <c r="EE7" s="5"/>
      <c r="EF7" s="5"/>
      <c r="EG7" s="4"/>
      <c r="EH7" s="6"/>
      <c r="EI7" s="4"/>
      <c r="EJ7" s="6"/>
      <c r="EK7" s="5"/>
      <c r="EL7" s="5"/>
      <c r="EM7" s="4"/>
      <c r="EN7" s="6"/>
      <c r="EO7" s="4"/>
      <c r="EP7" s="6"/>
      <c r="EQ7" s="5"/>
      <c r="ER7" s="5"/>
      <c r="ES7" s="4"/>
      <c r="ET7" s="6"/>
      <c r="EU7" s="4"/>
      <c r="EV7" s="6"/>
      <c r="EW7" s="5"/>
      <c r="EX7" s="5"/>
      <c r="EY7" s="4">
        <v>1</v>
      </c>
      <c r="EZ7" s="6">
        <v>103.41</v>
      </c>
      <c r="FA7" s="4"/>
      <c r="FB7" s="6"/>
      <c r="FC7" s="5"/>
      <c r="FD7" s="5"/>
      <c r="FE7" s="4"/>
      <c r="FF7" s="6"/>
      <c r="FG7" s="4"/>
      <c r="FH7" s="6"/>
      <c r="FI7" s="5"/>
      <c r="FJ7" s="5"/>
      <c r="FK7" s="4"/>
      <c r="FL7" s="6"/>
      <c r="FM7" s="4"/>
      <c r="FN7" s="6"/>
      <c r="FO7" s="5"/>
      <c r="FP7" s="5"/>
      <c r="FQ7" s="4"/>
      <c r="FR7" s="6"/>
      <c r="FS7" s="4"/>
      <c r="FT7" s="6"/>
      <c r="FU7" s="5"/>
      <c r="FV7" s="5"/>
      <c r="FW7" s="4"/>
      <c r="FX7" s="6"/>
      <c r="FY7" s="4"/>
      <c r="FZ7" s="6"/>
      <c r="GA7" s="5"/>
      <c r="GB7" s="5"/>
      <c r="GC7" s="4"/>
      <c r="GD7" s="6"/>
      <c r="GE7" s="4"/>
      <c r="GF7" s="6"/>
      <c r="GG7" s="5"/>
      <c r="GH7" s="5"/>
      <c r="GI7" s="4"/>
      <c r="GJ7" s="6"/>
      <c r="GK7" s="4"/>
      <c r="GL7" s="6"/>
      <c r="GM7" s="5"/>
      <c r="GN7" s="5"/>
      <c r="GO7" s="4"/>
      <c r="GP7" s="6"/>
      <c r="GQ7" s="4"/>
      <c r="GR7" s="6"/>
      <c r="GS7" s="5"/>
      <c r="GT7" s="5"/>
      <c r="GU7" s="4"/>
      <c r="GV7" s="6"/>
      <c r="GW7" s="4"/>
      <c r="GX7" s="6"/>
      <c r="GY7" s="5"/>
      <c r="GZ7" s="5"/>
      <c r="HA7" s="4"/>
      <c r="HB7" s="6"/>
      <c r="HC7" s="4"/>
      <c r="HD7" s="6"/>
      <c r="HE7" s="5"/>
      <c r="HF7" s="5"/>
      <c r="HG7" s="4"/>
      <c r="HH7" s="6"/>
      <c r="HI7" s="4"/>
      <c r="HJ7" s="6"/>
      <c r="HK7" s="5"/>
      <c r="HL7" s="5"/>
      <c r="HM7" s="4"/>
      <c r="HN7" s="6"/>
      <c r="HO7" s="4"/>
      <c r="HP7" s="6"/>
      <c r="HQ7" s="5"/>
      <c r="HR7" s="5"/>
      <c r="HS7" s="4"/>
      <c r="HT7" s="6"/>
      <c r="HU7" s="4"/>
      <c r="HV7" s="6"/>
      <c r="HW7" s="5"/>
      <c r="HX7" s="5"/>
      <c r="HY7" s="4"/>
      <c r="HZ7" s="6"/>
      <c r="IA7" s="4"/>
      <c r="IB7" s="6"/>
      <c r="IC7" s="5"/>
      <c r="ID7" s="5"/>
      <c r="IE7" s="4"/>
      <c r="IF7" s="6"/>
      <c r="IG7" s="4"/>
      <c r="IH7" s="6"/>
      <c r="II7" s="5"/>
      <c r="IJ7" s="5"/>
      <c r="IK7" s="4"/>
      <c r="IL7" s="6"/>
      <c r="IM7" s="4"/>
      <c r="IN7" s="6"/>
      <c r="IO7" s="5"/>
      <c r="IP7" s="5"/>
      <c r="IQ7" s="4"/>
      <c r="IR7" s="6"/>
      <c r="IS7" s="4"/>
      <c r="IT7" s="6"/>
      <c r="IU7" s="5"/>
      <c r="IV7" s="5"/>
      <c r="IW7" s="4"/>
      <c r="IX7" s="6"/>
      <c r="IY7" s="4"/>
      <c r="IZ7" s="6"/>
      <c r="JA7" s="5"/>
      <c r="JB7" s="5"/>
      <c r="JC7" s="4"/>
      <c r="JD7" s="6"/>
      <c r="JE7" s="4"/>
      <c r="JF7" s="6"/>
      <c r="JG7" s="5"/>
      <c r="JH7" s="5"/>
      <c r="JI7" s="4"/>
      <c r="JJ7" s="6"/>
      <c r="JK7" s="4"/>
      <c r="JL7" s="6"/>
      <c r="JM7" s="5"/>
      <c r="JN7" s="5"/>
      <c r="JO7" s="4"/>
      <c r="JP7" s="6"/>
      <c r="JQ7" s="4"/>
      <c r="JR7" s="6"/>
      <c r="JS7" s="5"/>
      <c r="JT7" s="5"/>
      <c r="JU7" s="4"/>
      <c r="JV7" s="6"/>
      <c r="JW7" s="4"/>
      <c r="JX7" s="6"/>
      <c r="JY7" s="5"/>
      <c r="JZ7" s="5"/>
      <c r="KA7" s="4"/>
      <c r="KB7" s="6"/>
      <c r="KC7" s="4"/>
      <c r="KD7" s="6"/>
      <c r="KE7" s="5"/>
      <c r="KF7" s="5"/>
      <c r="KG7" s="4"/>
      <c r="KH7" s="6"/>
      <c r="KI7" s="4"/>
      <c r="KJ7" s="6"/>
      <c r="KK7" s="5"/>
      <c r="KL7" s="5"/>
    </row>
    <row r="8">
      <c r="A8" s="3" t="s">
        <v>85</v>
      </c>
      <c r="B8" s="3" t="s">
        <v>86</v>
      </c>
      <c r="C8" s="3" t="s">
        <v>87</v>
      </c>
      <c r="D8" s="3" t="s">
        <v>88</v>
      </c>
      <c r="E8" s="3" t="s">
        <v>93</v>
      </c>
      <c r="F8" s="3" t="s">
        <v>94</v>
      </c>
      <c r="G8" s="3" t="s">
        <v>97</v>
      </c>
      <c r="H8" s="3" t="s">
        <v>98</v>
      </c>
      <c r="I8" s="4"/>
      <c r="J8" s="4">
        <f>=ROUNDDOWN({0},0)</f>
      </c>
      <c r="K8" s="4">
        <v>600</v>
      </c>
      <c r="L8" s="5">
        <v>1</v>
      </c>
      <c r="M8" s="4"/>
      <c r="N8" s="4">
        <f>=ROUNDDOWN({0},0)</f>
      </c>
      <c r="O8" s="4"/>
      <c r="P8" s="5"/>
      <c r="Q8" s="4">
        <v>52</v>
      </c>
      <c r="R8" s="6">
        <v>4813.76</v>
      </c>
      <c r="S8" s="4"/>
      <c r="T8" s="6"/>
      <c r="U8" s="5"/>
      <c r="V8" s="5"/>
      <c r="W8" s="4">
        <v>5</v>
      </c>
      <c r="X8" s="6">
        <v>430.54</v>
      </c>
      <c r="Y8" s="4"/>
      <c r="Z8" s="6"/>
      <c r="AA8" s="5"/>
      <c r="AB8" s="5"/>
      <c r="AC8" s="4">
        <v>10</v>
      </c>
      <c r="AD8" s="6">
        <v>750.05</v>
      </c>
      <c r="AE8" s="4"/>
      <c r="AF8" s="6"/>
      <c r="AG8" s="5"/>
      <c r="AH8" s="5"/>
      <c r="AI8" s="4">
        <v>7</v>
      </c>
      <c r="AJ8" s="6">
        <v>593.25</v>
      </c>
      <c r="AK8" s="4"/>
      <c r="AL8" s="6"/>
      <c r="AM8" s="5"/>
      <c r="AN8" s="5"/>
      <c r="AO8" s="4">
        <v>1</v>
      </c>
      <c r="AP8" s="6">
        <v>99.66</v>
      </c>
      <c r="AQ8" s="4"/>
      <c r="AR8" s="6"/>
      <c r="AS8" s="5"/>
      <c r="AT8" s="5"/>
      <c r="AU8" s="4">
        <v>2</v>
      </c>
      <c r="AV8" s="6">
        <v>182.29</v>
      </c>
      <c r="AW8" s="4"/>
      <c r="AX8" s="6"/>
      <c r="AY8" s="5"/>
      <c r="AZ8" s="5"/>
      <c r="BA8" s="4"/>
      <c r="BB8" s="6"/>
      <c r="BC8" s="4"/>
      <c r="BD8" s="6"/>
      <c r="BE8" s="5"/>
      <c r="BF8" s="5"/>
      <c r="BG8" s="4"/>
      <c r="BH8" s="6"/>
      <c r="BI8" s="4"/>
      <c r="BJ8" s="6"/>
      <c r="BK8" s="5"/>
      <c r="BL8" s="5"/>
      <c r="BM8" s="4"/>
      <c r="BN8" s="6"/>
      <c r="BO8" s="4"/>
      <c r="BP8" s="6"/>
      <c r="BQ8" s="5"/>
      <c r="BR8" s="5"/>
      <c r="BS8" s="4">
        <v>27</v>
      </c>
      <c r="BT8" s="6">
        <v>2757.97</v>
      </c>
      <c r="BU8" s="4"/>
      <c r="BV8" s="6"/>
      <c r="BW8" s="5"/>
      <c r="BX8" s="5"/>
      <c r="BY8" s="4"/>
      <c r="BZ8" s="6"/>
      <c r="CA8" s="4"/>
      <c r="CB8" s="6"/>
      <c r="CC8" s="5"/>
      <c r="CD8" s="5"/>
      <c r="CE8" s="4"/>
      <c r="CF8" s="6"/>
      <c r="CG8" s="4"/>
      <c r="CH8" s="6"/>
      <c r="CI8" s="5"/>
      <c r="CJ8" s="5"/>
      <c r="CK8" s="4"/>
      <c r="CL8" s="6"/>
      <c r="CM8" s="4"/>
      <c r="CN8" s="6"/>
      <c r="CO8" s="5"/>
      <c r="CP8" s="5"/>
      <c r="CQ8" s="4"/>
      <c r="CR8" s="6"/>
      <c r="CS8" s="4"/>
      <c r="CT8" s="6"/>
      <c r="CU8" s="5"/>
      <c r="CV8" s="5"/>
      <c r="CW8" s="4"/>
      <c r="CX8" s="6"/>
      <c r="CY8" s="4"/>
      <c r="CZ8" s="6"/>
      <c r="DA8" s="5"/>
      <c r="DB8" s="5"/>
      <c r="DC8" s="4"/>
      <c r="DD8" s="6"/>
      <c r="DE8" s="4"/>
      <c r="DF8" s="6"/>
      <c r="DG8" s="5"/>
      <c r="DH8" s="5"/>
      <c r="DI8" s="4"/>
      <c r="DJ8" s="6"/>
      <c r="DK8" s="4"/>
      <c r="DL8" s="6"/>
      <c r="DM8" s="5"/>
      <c r="DN8" s="5"/>
      <c r="DO8" s="4"/>
      <c r="DP8" s="6"/>
      <c r="DQ8" s="4"/>
      <c r="DR8" s="6"/>
      <c r="DS8" s="5"/>
      <c r="DT8" s="5"/>
      <c r="DU8" s="4"/>
      <c r="DV8" s="6"/>
      <c r="DW8" s="4"/>
      <c r="DX8" s="6"/>
      <c r="DY8" s="5"/>
      <c r="DZ8" s="5"/>
      <c r="EA8" s="4"/>
      <c r="EB8" s="6"/>
      <c r="EC8" s="4"/>
      <c r="ED8" s="6"/>
      <c r="EE8" s="5"/>
      <c r="EF8" s="5"/>
      <c r="EG8" s="4"/>
      <c r="EH8" s="6"/>
      <c r="EI8" s="4"/>
      <c r="EJ8" s="6"/>
      <c r="EK8" s="5"/>
      <c r="EL8" s="5"/>
      <c r="EM8" s="4"/>
      <c r="EN8" s="6"/>
      <c r="EO8" s="4"/>
      <c r="EP8" s="6"/>
      <c r="EQ8" s="5"/>
      <c r="ER8" s="5"/>
      <c r="ES8" s="4"/>
      <c r="ET8" s="6"/>
      <c r="EU8" s="4"/>
      <c r="EV8" s="6"/>
      <c r="EW8" s="5"/>
      <c r="EX8" s="5"/>
      <c r="EY8" s="4"/>
      <c r="EZ8" s="6"/>
      <c r="FA8" s="4"/>
      <c r="FB8" s="6"/>
      <c r="FC8" s="5"/>
      <c r="FD8" s="5"/>
      <c r="FE8" s="4"/>
      <c r="FF8" s="6"/>
      <c r="FG8" s="4"/>
      <c r="FH8" s="6"/>
      <c r="FI8" s="5"/>
      <c r="FJ8" s="5"/>
      <c r="FK8" s="4"/>
      <c r="FL8" s="6"/>
      <c r="FM8" s="4"/>
      <c r="FN8" s="6"/>
      <c r="FO8" s="5"/>
      <c r="FP8" s="5"/>
      <c r="FQ8" s="4"/>
      <c r="FR8" s="6"/>
      <c r="FS8" s="4"/>
      <c r="FT8" s="6"/>
      <c r="FU8" s="5"/>
      <c r="FV8" s="5"/>
      <c r="FW8" s="4"/>
      <c r="FX8" s="6"/>
      <c r="FY8" s="4"/>
      <c r="FZ8" s="6"/>
      <c r="GA8" s="5"/>
      <c r="GB8" s="5"/>
      <c r="GC8" s="4"/>
      <c r="GD8" s="6"/>
      <c r="GE8" s="4"/>
      <c r="GF8" s="6"/>
      <c r="GG8" s="5"/>
      <c r="GH8" s="5"/>
      <c r="GI8" s="4"/>
      <c r="GJ8" s="6"/>
      <c r="GK8" s="4"/>
      <c r="GL8" s="6"/>
      <c r="GM8" s="5"/>
      <c r="GN8" s="5"/>
      <c r="GO8" s="4"/>
      <c r="GP8" s="6"/>
      <c r="GQ8" s="4"/>
      <c r="GR8" s="6"/>
      <c r="GS8" s="5"/>
      <c r="GT8" s="5"/>
      <c r="GU8" s="4"/>
      <c r="GV8" s="6"/>
      <c r="GW8" s="4"/>
      <c r="GX8" s="6"/>
      <c r="GY8" s="5"/>
      <c r="GZ8" s="5"/>
      <c r="HA8" s="4"/>
      <c r="HB8" s="6"/>
      <c r="HC8" s="4"/>
      <c r="HD8" s="6"/>
      <c r="HE8" s="5"/>
      <c r="HF8" s="5"/>
      <c r="HG8" s="4"/>
      <c r="HH8" s="6"/>
      <c r="HI8" s="4"/>
      <c r="HJ8" s="6"/>
      <c r="HK8" s="5"/>
      <c r="HL8" s="5"/>
      <c r="HM8" s="4"/>
      <c r="HN8" s="6"/>
      <c r="HO8" s="4"/>
      <c r="HP8" s="6"/>
      <c r="HQ8" s="5"/>
      <c r="HR8" s="5"/>
      <c r="HS8" s="4"/>
      <c r="HT8" s="6"/>
      <c r="HU8" s="4"/>
      <c r="HV8" s="6"/>
      <c r="HW8" s="5"/>
      <c r="HX8" s="5"/>
      <c r="HY8" s="4"/>
      <c r="HZ8" s="6"/>
      <c r="IA8" s="4"/>
      <c r="IB8" s="6"/>
      <c r="IC8" s="5"/>
      <c r="ID8" s="5"/>
      <c r="IE8" s="4"/>
      <c r="IF8" s="6"/>
      <c r="IG8" s="4"/>
      <c r="IH8" s="6"/>
      <c r="II8" s="5"/>
      <c r="IJ8" s="5"/>
      <c r="IK8" s="4"/>
      <c r="IL8" s="6"/>
      <c r="IM8" s="4"/>
      <c r="IN8" s="6"/>
      <c r="IO8" s="5"/>
      <c r="IP8" s="5"/>
      <c r="IQ8" s="4"/>
      <c r="IR8" s="6"/>
      <c r="IS8" s="4"/>
      <c r="IT8" s="6"/>
      <c r="IU8" s="5"/>
      <c r="IV8" s="5"/>
      <c r="IW8" s="4"/>
      <c r="IX8" s="6"/>
      <c r="IY8" s="4"/>
      <c r="IZ8" s="6"/>
      <c r="JA8" s="5"/>
      <c r="JB8" s="5"/>
      <c r="JC8" s="4"/>
      <c r="JD8" s="6"/>
      <c r="JE8" s="4"/>
      <c r="JF8" s="6"/>
      <c r="JG8" s="5"/>
      <c r="JH8" s="5"/>
      <c r="JI8" s="4"/>
      <c r="JJ8" s="6"/>
      <c r="JK8" s="4"/>
      <c r="JL8" s="6"/>
      <c r="JM8" s="5"/>
      <c r="JN8" s="5"/>
      <c r="JO8" s="4"/>
      <c r="JP8" s="6"/>
      <c r="JQ8" s="4"/>
      <c r="JR8" s="6"/>
      <c r="JS8" s="5"/>
      <c r="JT8" s="5"/>
      <c r="JU8" s="4"/>
      <c r="JV8" s="6"/>
      <c r="JW8" s="4"/>
      <c r="JX8" s="6"/>
      <c r="JY8" s="5"/>
      <c r="JZ8" s="5"/>
      <c r="KA8" s="4"/>
      <c r="KB8" s="6"/>
      <c r="KC8" s="4"/>
      <c r="KD8" s="6"/>
      <c r="KE8" s="5"/>
      <c r="KF8" s="5"/>
      <c r="KG8" s="4"/>
      <c r="KH8" s="6"/>
      <c r="KI8" s="4"/>
      <c r="KJ8" s="6"/>
      <c r="KK8" s="5"/>
      <c r="KL8" s="5"/>
    </row>
    <row r="9">
      <c r="A9" s="3" t="s">
        <v>85</v>
      </c>
      <c r="B9" s="3" t="s">
        <v>86</v>
      </c>
      <c r="C9" s="3" t="s">
        <v>87</v>
      </c>
      <c r="D9" s="3" t="s">
        <v>88</v>
      </c>
      <c r="E9" s="3" t="s">
        <v>99</v>
      </c>
      <c r="F9" s="3" t="s">
        <v>100</v>
      </c>
      <c r="G9" s="3" t="s">
        <v>101</v>
      </c>
      <c r="H9" s="3" t="s">
        <v>102</v>
      </c>
      <c r="I9" s="4"/>
      <c r="J9" s="4">
        <f>=ROUNDDOWN({0},0)</f>
      </c>
      <c r="K9" s="4">
        <v>1800</v>
      </c>
      <c r="L9" s="5">
        <v>1</v>
      </c>
      <c r="M9" s="4"/>
      <c r="N9" s="4">
        <f>=ROUNDDOWN({0},0)</f>
      </c>
      <c r="O9" s="4"/>
      <c r="P9" s="5"/>
      <c r="Q9" s="4">
        <v>245</v>
      </c>
      <c r="R9" s="6">
        <v>15479.48</v>
      </c>
      <c r="S9" s="4"/>
      <c r="T9" s="6"/>
      <c r="U9" s="5"/>
      <c r="V9" s="5"/>
      <c r="W9" s="4">
        <v>36</v>
      </c>
      <c r="X9" s="6">
        <v>2312.46</v>
      </c>
      <c r="Y9" s="4"/>
      <c r="Z9" s="6"/>
      <c r="AA9" s="5"/>
      <c r="AB9" s="5"/>
      <c r="AC9" s="4">
        <v>24</v>
      </c>
      <c r="AD9" s="6">
        <v>1380.58</v>
      </c>
      <c r="AE9" s="4"/>
      <c r="AF9" s="6"/>
      <c r="AG9" s="5"/>
      <c r="AH9" s="5"/>
      <c r="AI9" s="4">
        <v>4</v>
      </c>
      <c r="AJ9" s="6">
        <v>279.26</v>
      </c>
      <c r="AK9" s="4"/>
      <c r="AL9" s="6"/>
      <c r="AM9" s="5"/>
      <c r="AN9" s="5"/>
      <c r="AO9" s="4">
        <v>67</v>
      </c>
      <c r="AP9" s="6">
        <v>4232.8</v>
      </c>
      <c r="AQ9" s="4"/>
      <c r="AR9" s="6"/>
      <c r="AS9" s="5"/>
      <c r="AT9" s="5"/>
      <c r="AU9" s="4">
        <v>41</v>
      </c>
      <c r="AV9" s="6">
        <v>2275.03</v>
      </c>
      <c r="AW9" s="4"/>
      <c r="AX9" s="6"/>
      <c r="AY9" s="5"/>
      <c r="AZ9" s="5"/>
      <c r="BA9" s="4">
        <v>4</v>
      </c>
      <c r="BB9" s="6">
        <v>241.08</v>
      </c>
      <c r="BC9" s="4"/>
      <c r="BD9" s="6"/>
      <c r="BE9" s="5"/>
      <c r="BF9" s="5"/>
      <c r="BG9" s="4">
        <v>5</v>
      </c>
      <c r="BH9" s="6">
        <v>339.87</v>
      </c>
      <c r="BI9" s="4"/>
      <c r="BJ9" s="6"/>
      <c r="BK9" s="5"/>
      <c r="BL9" s="5"/>
      <c r="BM9" s="4">
        <v>4</v>
      </c>
      <c r="BN9" s="6">
        <v>260.62</v>
      </c>
      <c r="BO9" s="4"/>
      <c r="BP9" s="6"/>
      <c r="BQ9" s="5"/>
      <c r="BR9" s="5"/>
      <c r="BS9" s="4">
        <v>12</v>
      </c>
      <c r="BT9" s="6">
        <v>813.19</v>
      </c>
      <c r="BU9" s="4"/>
      <c r="BV9" s="6"/>
      <c r="BW9" s="5"/>
      <c r="BX9" s="5"/>
      <c r="BY9" s="4"/>
      <c r="BZ9" s="6"/>
      <c r="CA9" s="4"/>
      <c r="CB9" s="6"/>
      <c r="CC9" s="5"/>
      <c r="CD9" s="5"/>
      <c r="CE9" s="4">
        <v>13</v>
      </c>
      <c r="CF9" s="6">
        <v>905.2</v>
      </c>
      <c r="CG9" s="4"/>
      <c r="CH9" s="6"/>
      <c r="CI9" s="5"/>
      <c r="CJ9" s="5"/>
      <c r="CK9" s="4">
        <v>9</v>
      </c>
      <c r="CL9" s="6">
        <v>842.22</v>
      </c>
      <c r="CM9" s="4"/>
      <c r="CN9" s="6"/>
      <c r="CO9" s="5"/>
      <c r="CP9" s="5"/>
      <c r="CQ9" s="4">
        <v>8</v>
      </c>
      <c r="CR9" s="6">
        <v>541.51</v>
      </c>
      <c r="CS9" s="4"/>
      <c r="CT9" s="6"/>
      <c r="CU9" s="5"/>
      <c r="CV9" s="5"/>
      <c r="CW9" s="4">
        <v>6</v>
      </c>
      <c r="CX9" s="6">
        <v>356.5</v>
      </c>
      <c r="CY9" s="4"/>
      <c r="CZ9" s="6"/>
      <c r="DA9" s="5"/>
      <c r="DB9" s="5"/>
      <c r="DC9" s="4">
        <v>1</v>
      </c>
      <c r="DD9" s="6">
        <v>75.99</v>
      </c>
      <c r="DE9" s="4"/>
      <c r="DF9" s="6"/>
      <c r="DG9" s="5"/>
      <c r="DH9" s="5"/>
      <c r="DI9" s="4"/>
      <c r="DJ9" s="6"/>
      <c r="DK9" s="4"/>
      <c r="DL9" s="6"/>
      <c r="DM9" s="5"/>
      <c r="DN9" s="5"/>
      <c r="DO9" s="4">
        <v>1</v>
      </c>
      <c r="DP9" s="6">
        <v>61.62</v>
      </c>
      <c r="DQ9" s="4"/>
      <c r="DR9" s="6"/>
      <c r="DS9" s="5"/>
      <c r="DT9" s="5"/>
      <c r="DU9" s="4">
        <v>9</v>
      </c>
      <c r="DV9" s="6">
        <v>505.53</v>
      </c>
      <c r="DW9" s="4"/>
      <c r="DX9" s="6"/>
      <c r="DY9" s="5"/>
      <c r="DZ9" s="5"/>
      <c r="EA9" s="4"/>
      <c r="EB9" s="6"/>
      <c r="EC9" s="4"/>
      <c r="ED9" s="6"/>
      <c r="EE9" s="5"/>
      <c r="EF9" s="5"/>
      <c r="EG9" s="4"/>
      <c r="EH9" s="6"/>
      <c r="EI9" s="4"/>
      <c r="EJ9" s="6"/>
      <c r="EK9" s="5"/>
      <c r="EL9" s="5"/>
      <c r="EM9" s="4"/>
      <c r="EN9" s="6"/>
      <c r="EO9" s="4"/>
      <c r="EP9" s="6"/>
      <c r="EQ9" s="5"/>
      <c r="ER9" s="5"/>
      <c r="ES9" s="4"/>
      <c r="ET9" s="6"/>
      <c r="EU9" s="4"/>
      <c r="EV9" s="6"/>
      <c r="EW9" s="5"/>
      <c r="EX9" s="5"/>
      <c r="EY9" s="4"/>
      <c r="EZ9" s="6"/>
      <c r="FA9" s="4"/>
      <c r="FB9" s="6"/>
      <c r="FC9" s="5"/>
      <c r="FD9" s="5"/>
      <c r="FE9" s="4">
        <v>1</v>
      </c>
      <c r="FF9" s="6">
        <v>56.02</v>
      </c>
      <c r="FG9" s="4"/>
      <c r="FH9" s="6"/>
      <c r="FI9" s="5"/>
      <c r="FJ9" s="5"/>
      <c r="FK9" s="4"/>
      <c r="FL9" s="6"/>
      <c r="FM9" s="4"/>
      <c r="FN9" s="6"/>
      <c r="FO9" s="5"/>
      <c r="FP9" s="5"/>
      <c r="FQ9" s="4"/>
      <c r="FR9" s="6"/>
      <c r="FS9" s="4"/>
      <c r="FT9" s="6"/>
      <c r="FU9" s="5"/>
      <c r="FV9" s="5"/>
      <c r="FW9" s="4"/>
      <c r="FX9" s="6"/>
      <c r="FY9" s="4"/>
      <c r="FZ9" s="6"/>
      <c r="GA9" s="5"/>
      <c r="GB9" s="5"/>
      <c r="GC9" s="4"/>
      <c r="GD9" s="6"/>
      <c r="GE9" s="4"/>
      <c r="GF9" s="6"/>
      <c r="GG9" s="5"/>
      <c r="GH9" s="5"/>
      <c r="GI9" s="4"/>
      <c r="GJ9" s="6"/>
      <c r="GK9" s="4"/>
      <c r="GL9" s="6"/>
      <c r="GM9" s="5"/>
      <c r="GN9" s="5"/>
      <c r="GO9" s="4"/>
      <c r="GP9" s="6"/>
      <c r="GQ9" s="4"/>
      <c r="GR9" s="6"/>
      <c r="GS9" s="5"/>
      <c r="GT9" s="5"/>
      <c r="GU9" s="4"/>
      <c r="GV9" s="6"/>
      <c r="GW9" s="4"/>
      <c r="GX9" s="6"/>
      <c r="GY9" s="5"/>
      <c r="GZ9" s="5"/>
      <c r="HA9" s="4"/>
      <c r="HB9" s="6"/>
      <c r="HC9" s="4"/>
      <c r="HD9" s="6"/>
      <c r="HE9" s="5"/>
      <c r="HF9" s="5"/>
      <c r="HG9" s="4"/>
      <c r="HH9" s="6"/>
      <c r="HI9" s="4"/>
      <c r="HJ9" s="6"/>
      <c r="HK9" s="5"/>
      <c r="HL9" s="5"/>
      <c r="HM9" s="4"/>
      <c r="HN9" s="6"/>
      <c r="HO9" s="4"/>
      <c r="HP9" s="6"/>
      <c r="HQ9" s="5"/>
      <c r="HR9" s="5"/>
      <c r="HS9" s="4"/>
      <c r="HT9" s="6"/>
      <c r="HU9" s="4"/>
      <c r="HV9" s="6"/>
      <c r="HW9" s="5"/>
      <c r="HX9" s="5"/>
      <c r="HY9" s="4"/>
      <c r="HZ9" s="6"/>
      <c r="IA9" s="4"/>
      <c r="IB9" s="6"/>
      <c r="IC9" s="5"/>
      <c r="ID9" s="5"/>
      <c r="IE9" s="4"/>
      <c r="IF9" s="6"/>
      <c r="IG9" s="4"/>
      <c r="IH9" s="6"/>
      <c r="II9" s="5"/>
      <c r="IJ9" s="5"/>
      <c r="IK9" s="4"/>
      <c r="IL9" s="6"/>
      <c r="IM9" s="4"/>
      <c r="IN9" s="6"/>
      <c r="IO9" s="5"/>
      <c r="IP9" s="5"/>
      <c r="IQ9" s="4"/>
      <c r="IR9" s="6"/>
      <c r="IS9" s="4"/>
      <c r="IT9" s="6"/>
      <c r="IU9" s="5"/>
      <c r="IV9" s="5"/>
      <c r="IW9" s="4"/>
      <c r="IX9" s="6"/>
      <c r="IY9" s="4"/>
      <c r="IZ9" s="6"/>
      <c r="JA9" s="5"/>
      <c r="JB9" s="5"/>
      <c r="JC9" s="4"/>
      <c r="JD9" s="6"/>
      <c r="JE9" s="4"/>
      <c r="JF9" s="6"/>
      <c r="JG9" s="5"/>
      <c r="JH9" s="5"/>
      <c r="JI9" s="4"/>
      <c r="JJ9" s="6"/>
      <c r="JK9" s="4"/>
      <c r="JL9" s="6"/>
      <c r="JM9" s="5"/>
      <c r="JN9" s="5"/>
      <c r="JO9" s="4"/>
      <c r="JP9" s="6"/>
      <c r="JQ9" s="4"/>
      <c r="JR9" s="6"/>
      <c r="JS9" s="5"/>
      <c r="JT9" s="5"/>
      <c r="JU9" s="4"/>
      <c r="JV9" s="6"/>
      <c r="JW9" s="4"/>
      <c r="JX9" s="6"/>
      <c r="JY9" s="5"/>
      <c r="JZ9" s="5"/>
      <c r="KA9" s="4"/>
      <c r="KB9" s="6"/>
      <c r="KC9" s="4"/>
      <c r="KD9" s="6"/>
      <c r="KE9" s="5"/>
      <c r="KF9" s="5"/>
      <c r="KG9" s="4"/>
      <c r="KH9" s="6"/>
      <c r="KI9" s="4"/>
      <c r="KJ9" s="6"/>
      <c r="KK9" s="5"/>
      <c r="KL9" s="5"/>
    </row>
    <row r="10">
      <c r="A10" s="3" t="s">
        <v>85</v>
      </c>
      <c r="B10" s="3" t="s">
        <v>86</v>
      </c>
      <c r="C10" s="3" t="s">
        <v>87</v>
      </c>
      <c r="D10" s="3" t="s">
        <v>88</v>
      </c>
      <c r="E10" s="3" t="s">
        <v>99</v>
      </c>
      <c r="F10" s="3" t="s">
        <v>103</v>
      </c>
      <c r="G10" s="3" t="s">
        <v>101</v>
      </c>
      <c r="H10" s="3" t="s">
        <v>104</v>
      </c>
      <c r="I10" s="4"/>
      <c r="J10" s="4">
        <f>=ROUNDDOWN({0},0)</f>
      </c>
      <c r="K10" s="4"/>
      <c r="L10" s="5"/>
      <c r="M10" s="4"/>
      <c r="N10" s="4">
        <f>=ROUNDDOWN({0},0)</f>
      </c>
      <c r="O10" s="4"/>
      <c r="P10" s="5"/>
      <c r="Q10" s="4">
        <v>57</v>
      </c>
      <c r="R10" s="6">
        <v>3385.09</v>
      </c>
      <c r="S10" s="4"/>
      <c r="T10" s="6"/>
      <c r="U10" s="5"/>
      <c r="V10" s="5"/>
      <c r="W10" s="4"/>
      <c r="X10" s="6"/>
      <c r="Y10" s="4"/>
      <c r="Z10" s="6"/>
      <c r="AA10" s="5"/>
      <c r="AB10" s="5"/>
      <c r="AC10" s="4"/>
      <c r="AD10" s="6"/>
      <c r="AE10" s="4"/>
      <c r="AF10" s="6"/>
      <c r="AG10" s="5"/>
      <c r="AH10" s="5"/>
      <c r="AI10" s="4"/>
      <c r="AJ10" s="6"/>
      <c r="AK10" s="4"/>
      <c r="AL10" s="6"/>
      <c r="AM10" s="5"/>
      <c r="AN10" s="5"/>
      <c r="AO10" s="4"/>
      <c r="AP10" s="6"/>
      <c r="AQ10" s="4"/>
      <c r="AR10" s="6"/>
      <c r="AS10" s="5"/>
      <c r="AT10" s="5"/>
      <c r="AU10" s="4"/>
      <c r="AV10" s="6"/>
      <c r="AW10" s="4"/>
      <c r="AX10" s="6"/>
      <c r="AY10" s="5"/>
      <c r="AZ10" s="5"/>
      <c r="BA10" s="4">
        <v>39</v>
      </c>
      <c r="BB10" s="6">
        <v>2275.73</v>
      </c>
      <c r="BC10" s="4"/>
      <c r="BD10" s="6"/>
      <c r="BE10" s="5"/>
      <c r="BF10" s="5"/>
      <c r="BG10" s="4"/>
      <c r="BH10" s="6"/>
      <c r="BI10" s="4"/>
      <c r="BJ10" s="6"/>
      <c r="BK10" s="5"/>
      <c r="BL10" s="5"/>
      <c r="BM10" s="4"/>
      <c r="BN10" s="6"/>
      <c r="BO10" s="4"/>
      <c r="BP10" s="6"/>
      <c r="BQ10" s="5"/>
      <c r="BR10" s="5"/>
      <c r="BS10" s="4"/>
      <c r="BT10" s="6"/>
      <c r="BU10" s="4"/>
      <c r="BV10" s="6"/>
      <c r="BW10" s="5"/>
      <c r="BX10" s="5"/>
      <c r="BY10" s="4"/>
      <c r="BZ10" s="6"/>
      <c r="CA10" s="4"/>
      <c r="CB10" s="6"/>
      <c r="CC10" s="5"/>
      <c r="CD10" s="5"/>
      <c r="CE10" s="4"/>
      <c r="CF10" s="6"/>
      <c r="CG10" s="4"/>
      <c r="CH10" s="6"/>
      <c r="CI10" s="5"/>
      <c r="CJ10" s="5"/>
      <c r="CK10" s="4">
        <v>6</v>
      </c>
      <c r="CL10" s="6">
        <v>499.94</v>
      </c>
      <c r="CM10" s="4"/>
      <c r="CN10" s="6"/>
      <c r="CO10" s="5"/>
      <c r="CP10" s="5"/>
      <c r="CQ10" s="4"/>
      <c r="CR10" s="6"/>
      <c r="CS10" s="4"/>
      <c r="CT10" s="6"/>
      <c r="CU10" s="5"/>
      <c r="CV10" s="5"/>
      <c r="CW10" s="4"/>
      <c r="CX10" s="6"/>
      <c r="CY10" s="4"/>
      <c r="CZ10" s="6"/>
      <c r="DA10" s="5"/>
      <c r="DB10" s="5"/>
      <c r="DC10" s="4">
        <v>12</v>
      </c>
      <c r="DD10" s="6">
        <v>609.42</v>
      </c>
      <c r="DE10" s="4"/>
      <c r="DF10" s="6"/>
      <c r="DG10" s="5"/>
      <c r="DH10" s="5"/>
      <c r="DI10" s="4"/>
      <c r="DJ10" s="6"/>
      <c r="DK10" s="4"/>
      <c r="DL10" s="6"/>
      <c r="DM10" s="5"/>
      <c r="DN10" s="5"/>
      <c r="DO10" s="4"/>
      <c r="DP10" s="6"/>
      <c r="DQ10" s="4"/>
      <c r="DR10" s="6"/>
      <c r="DS10" s="5"/>
      <c r="DT10" s="5"/>
      <c r="DU10" s="4"/>
      <c r="DV10" s="6"/>
      <c r="DW10" s="4"/>
      <c r="DX10" s="6"/>
      <c r="DY10" s="5"/>
      <c r="DZ10" s="5"/>
      <c r="EA10" s="4"/>
      <c r="EB10" s="6"/>
      <c r="EC10" s="4"/>
      <c r="ED10" s="6"/>
      <c r="EE10" s="5"/>
      <c r="EF10" s="5"/>
      <c r="EG10" s="4"/>
      <c r="EH10" s="6"/>
      <c r="EI10" s="4"/>
      <c r="EJ10" s="6"/>
      <c r="EK10" s="5"/>
      <c r="EL10" s="5"/>
      <c r="EM10" s="4"/>
      <c r="EN10" s="6"/>
      <c r="EO10" s="4"/>
      <c r="EP10" s="6"/>
      <c r="EQ10" s="5"/>
      <c r="ER10" s="5"/>
      <c r="ES10" s="4"/>
      <c r="ET10" s="6"/>
      <c r="EU10" s="4"/>
      <c r="EV10" s="6"/>
      <c r="EW10" s="5"/>
      <c r="EX10" s="5"/>
      <c r="EY10" s="4"/>
      <c r="EZ10" s="6"/>
      <c r="FA10" s="4"/>
      <c r="FB10" s="6"/>
      <c r="FC10" s="5"/>
      <c r="FD10" s="5"/>
      <c r="FE10" s="4"/>
      <c r="FF10" s="6"/>
      <c r="FG10" s="4"/>
      <c r="FH10" s="6"/>
      <c r="FI10" s="5"/>
      <c r="FJ10" s="5"/>
      <c r="FK10" s="4"/>
      <c r="FL10" s="6"/>
      <c r="FM10" s="4"/>
      <c r="FN10" s="6"/>
      <c r="FO10" s="5"/>
      <c r="FP10" s="5"/>
      <c r="FQ10" s="4"/>
      <c r="FR10" s="6"/>
      <c r="FS10" s="4"/>
      <c r="FT10" s="6"/>
      <c r="FU10" s="5"/>
      <c r="FV10" s="5"/>
      <c r="FW10" s="4"/>
      <c r="FX10" s="6"/>
      <c r="FY10" s="4"/>
      <c r="FZ10" s="6"/>
      <c r="GA10" s="5"/>
      <c r="GB10" s="5"/>
      <c r="GC10" s="4"/>
      <c r="GD10" s="6"/>
      <c r="GE10" s="4"/>
      <c r="GF10" s="6"/>
      <c r="GG10" s="5"/>
      <c r="GH10" s="5"/>
      <c r="GI10" s="4"/>
      <c r="GJ10" s="6"/>
      <c r="GK10" s="4"/>
      <c r="GL10" s="6"/>
      <c r="GM10" s="5"/>
      <c r="GN10" s="5"/>
      <c r="GO10" s="4"/>
      <c r="GP10" s="6"/>
      <c r="GQ10" s="4"/>
      <c r="GR10" s="6"/>
      <c r="GS10" s="5"/>
      <c r="GT10" s="5"/>
      <c r="GU10" s="4"/>
      <c r="GV10" s="6"/>
      <c r="GW10" s="4"/>
      <c r="GX10" s="6"/>
      <c r="GY10" s="5"/>
      <c r="GZ10" s="5"/>
      <c r="HA10" s="4"/>
      <c r="HB10" s="6"/>
      <c r="HC10" s="4"/>
      <c r="HD10" s="6"/>
      <c r="HE10" s="5"/>
      <c r="HF10" s="5"/>
      <c r="HG10" s="4"/>
      <c r="HH10" s="6"/>
      <c r="HI10" s="4"/>
      <c r="HJ10" s="6"/>
      <c r="HK10" s="5"/>
      <c r="HL10" s="5"/>
      <c r="HM10" s="4"/>
      <c r="HN10" s="6"/>
      <c r="HO10" s="4"/>
      <c r="HP10" s="6"/>
      <c r="HQ10" s="5"/>
      <c r="HR10" s="5"/>
      <c r="HS10" s="4"/>
      <c r="HT10" s="6"/>
      <c r="HU10" s="4"/>
      <c r="HV10" s="6"/>
      <c r="HW10" s="5"/>
      <c r="HX10" s="5"/>
      <c r="HY10" s="4"/>
      <c r="HZ10" s="6"/>
      <c r="IA10" s="4"/>
      <c r="IB10" s="6"/>
      <c r="IC10" s="5"/>
      <c r="ID10" s="5"/>
      <c r="IE10" s="4"/>
      <c r="IF10" s="6"/>
      <c r="IG10" s="4"/>
      <c r="IH10" s="6"/>
      <c r="II10" s="5"/>
      <c r="IJ10" s="5"/>
      <c r="IK10" s="4"/>
      <c r="IL10" s="6"/>
      <c r="IM10" s="4"/>
      <c r="IN10" s="6"/>
      <c r="IO10" s="5"/>
      <c r="IP10" s="5"/>
      <c r="IQ10" s="4"/>
      <c r="IR10" s="6"/>
      <c r="IS10" s="4"/>
      <c r="IT10" s="6"/>
      <c r="IU10" s="5"/>
      <c r="IV10" s="5"/>
      <c r="IW10" s="4"/>
      <c r="IX10" s="6"/>
      <c r="IY10" s="4"/>
      <c r="IZ10" s="6"/>
      <c r="JA10" s="5"/>
      <c r="JB10" s="5"/>
      <c r="JC10" s="4"/>
      <c r="JD10" s="6"/>
      <c r="JE10" s="4"/>
      <c r="JF10" s="6"/>
      <c r="JG10" s="5"/>
      <c r="JH10" s="5"/>
      <c r="JI10" s="4"/>
      <c r="JJ10" s="6"/>
      <c r="JK10" s="4"/>
      <c r="JL10" s="6"/>
      <c r="JM10" s="5"/>
      <c r="JN10" s="5"/>
      <c r="JO10" s="4"/>
      <c r="JP10" s="6"/>
      <c r="JQ10" s="4"/>
      <c r="JR10" s="6"/>
      <c r="JS10" s="5"/>
      <c r="JT10" s="5"/>
      <c r="JU10" s="4"/>
      <c r="JV10" s="6"/>
      <c r="JW10" s="4"/>
      <c r="JX10" s="6"/>
      <c r="JY10" s="5"/>
      <c r="JZ10" s="5"/>
      <c r="KA10" s="4"/>
      <c r="KB10" s="6"/>
      <c r="KC10" s="4"/>
      <c r="KD10" s="6"/>
      <c r="KE10" s="5"/>
      <c r="KF10" s="5"/>
      <c r="KG10" s="4"/>
      <c r="KH10" s="6"/>
      <c r="KI10" s="4"/>
      <c r="KJ10" s="6"/>
      <c r="KK10" s="5"/>
      <c r="KL10" s="5"/>
    </row>
    <row r="11">
      <c r="A11" s="3" t="s">
        <v>85</v>
      </c>
      <c r="B11" s="3" t="s">
        <v>86</v>
      </c>
      <c r="C11" s="3" t="s">
        <v>87</v>
      </c>
      <c r="D11" s="3" t="s">
        <v>88</v>
      </c>
      <c r="E11" s="3" t="s">
        <v>105</v>
      </c>
      <c r="F11" s="3" t="s">
        <v>104</v>
      </c>
      <c r="G11" s="3" t="s">
        <v>104</v>
      </c>
      <c r="H11" s="3" t="s">
        <v>96</v>
      </c>
      <c r="I11" s="4"/>
      <c r="J11" s="4">
        <f>=ROUNDDOWN({0},0)</f>
      </c>
      <c r="K11" s="4">
        <v>3440</v>
      </c>
      <c r="L11" s="5">
        <v>1</v>
      </c>
      <c r="M11" s="4"/>
      <c r="N11" s="4">
        <f>=ROUNDDOWN({0},0)</f>
      </c>
      <c r="O11" s="4"/>
      <c r="P11" s="5"/>
      <c r="Q11" s="4">
        <v>362</v>
      </c>
      <c r="R11" s="6">
        <v>14853.38</v>
      </c>
      <c r="S11" s="4"/>
      <c r="T11" s="6"/>
      <c r="U11" s="5"/>
      <c r="V11" s="5"/>
      <c r="W11" s="4">
        <v>362</v>
      </c>
      <c r="X11" s="6">
        <v>14853.38</v>
      </c>
      <c r="Y11" s="4"/>
      <c r="Z11" s="6"/>
      <c r="AA11" s="5"/>
      <c r="AB11" s="5"/>
      <c r="AC11" s="4"/>
      <c r="AD11" s="6"/>
      <c r="AE11" s="4"/>
      <c r="AF11" s="6"/>
      <c r="AG11" s="5"/>
      <c r="AH11" s="5"/>
      <c r="AI11" s="4"/>
      <c r="AJ11" s="6"/>
      <c r="AK11" s="4"/>
      <c r="AL11" s="6"/>
      <c r="AM11" s="5"/>
      <c r="AN11" s="5"/>
      <c r="AO11" s="4"/>
      <c r="AP11" s="6"/>
      <c r="AQ11" s="4"/>
      <c r="AR11" s="6"/>
      <c r="AS11" s="5"/>
      <c r="AT11" s="5"/>
      <c r="AU11" s="4"/>
      <c r="AV11" s="6"/>
      <c r="AW11" s="4"/>
      <c r="AX11" s="6"/>
      <c r="AY11" s="5"/>
      <c r="AZ11" s="5"/>
      <c r="BA11" s="4"/>
      <c r="BB11" s="6"/>
      <c r="BC11" s="4"/>
      <c r="BD11" s="6"/>
      <c r="BE11" s="5"/>
      <c r="BF11" s="5"/>
      <c r="BG11" s="4"/>
      <c r="BH11" s="6"/>
      <c r="BI11" s="4"/>
      <c r="BJ11" s="6"/>
      <c r="BK11" s="5"/>
      <c r="BL11" s="5"/>
      <c r="BM11" s="4"/>
      <c r="BN11" s="6"/>
      <c r="BO11" s="4"/>
      <c r="BP11" s="6"/>
      <c r="BQ11" s="5"/>
      <c r="BR11" s="5"/>
      <c r="BS11" s="4"/>
      <c r="BT11" s="6"/>
      <c r="BU11" s="4"/>
      <c r="BV11" s="6"/>
      <c r="BW11" s="5"/>
      <c r="BX11" s="5"/>
      <c r="BY11" s="4"/>
      <c r="BZ11" s="6"/>
      <c r="CA11" s="4"/>
      <c r="CB11" s="6"/>
      <c r="CC11" s="5"/>
      <c r="CD11" s="5"/>
      <c r="CE11" s="4"/>
      <c r="CF11" s="6"/>
      <c r="CG11" s="4"/>
      <c r="CH11" s="6"/>
      <c r="CI11" s="5"/>
      <c r="CJ11" s="5"/>
      <c r="CK11" s="4"/>
      <c r="CL11" s="6"/>
      <c r="CM11" s="4"/>
      <c r="CN11" s="6"/>
      <c r="CO11" s="5"/>
      <c r="CP11" s="5"/>
      <c r="CQ11" s="4"/>
      <c r="CR11" s="6"/>
      <c r="CS11" s="4"/>
      <c r="CT11" s="6"/>
      <c r="CU11" s="5"/>
      <c r="CV11" s="5"/>
      <c r="CW11" s="4"/>
      <c r="CX11" s="6"/>
      <c r="CY11" s="4"/>
      <c r="CZ11" s="6"/>
      <c r="DA11" s="5"/>
      <c r="DB11" s="5"/>
      <c r="DC11" s="4"/>
      <c r="DD11" s="6"/>
      <c r="DE11" s="4"/>
      <c r="DF11" s="6"/>
      <c r="DG11" s="5"/>
      <c r="DH11" s="5"/>
      <c r="DI11" s="4"/>
      <c r="DJ11" s="6"/>
      <c r="DK11" s="4"/>
      <c r="DL11" s="6"/>
      <c r="DM11" s="5"/>
      <c r="DN11" s="5"/>
      <c r="DO11" s="4"/>
      <c r="DP11" s="6"/>
      <c r="DQ11" s="4"/>
      <c r="DR11" s="6"/>
      <c r="DS11" s="5"/>
      <c r="DT11" s="5"/>
      <c r="DU11" s="4"/>
      <c r="DV11" s="6"/>
      <c r="DW11" s="4"/>
      <c r="DX11" s="6"/>
      <c r="DY11" s="5"/>
      <c r="DZ11" s="5"/>
      <c r="EA11" s="4"/>
      <c r="EB11" s="6"/>
      <c r="EC11" s="4"/>
      <c r="ED11" s="6"/>
      <c r="EE11" s="5"/>
      <c r="EF11" s="5"/>
      <c r="EG11" s="4"/>
      <c r="EH11" s="6"/>
      <c r="EI11" s="4"/>
      <c r="EJ11" s="6"/>
      <c r="EK11" s="5"/>
      <c r="EL11" s="5"/>
      <c r="EM11" s="4"/>
      <c r="EN11" s="6"/>
      <c r="EO11" s="4"/>
      <c r="EP11" s="6"/>
      <c r="EQ11" s="5"/>
      <c r="ER11" s="5"/>
      <c r="ES11" s="4"/>
      <c r="ET11" s="6"/>
      <c r="EU11" s="4"/>
      <c r="EV11" s="6"/>
      <c r="EW11" s="5"/>
      <c r="EX11" s="5"/>
      <c r="EY11" s="4"/>
      <c r="EZ11" s="6"/>
      <c r="FA11" s="4"/>
      <c r="FB11" s="6"/>
      <c r="FC11" s="5"/>
      <c r="FD11" s="5"/>
      <c r="FE11" s="4"/>
      <c r="FF11" s="6"/>
      <c r="FG11" s="4"/>
      <c r="FH11" s="6"/>
      <c r="FI11" s="5"/>
      <c r="FJ11" s="5"/>
      <c r="FK11" s="4"/>
      <c r="FL11" s="6"/>
      <c r="FM11" s="4"/>
      <c r="FN11" s="6"/>
      <c r="FO11" s="5"/>
      <c r="FP11" s="5"/>
      <c r="FQ11" s="4"/>
      <c r="FR11" s="6"/>
      <c r="FS11" s="4"/>
      <c r="FT11" s="6"/>
      <c r="FU11" s="5"/>
      <c r="FV11" s="5"/>
      <c r="FW11" s="4"/>
      <c r="FX11" s="6"/>
      <c r="FY11" s="4"/>
      <c r="FZ11" s="6"/>
      <c r="GA11" s="5"/>
      <c r="GB11" s="5"/>
      <c r="GC11" s="4"/>
      <c r="GD11" s="6"/>
      <c r="GE11" s="4"/>
      <c r="GF11" s="6"/>
      <c r="GG11" s="5"/>
      <c r="GH11" s="5"/>
      <c r="GI11" s="4"/>
      <c r="GJ11" s="6"/>
      <c r="GK11" s="4"/>
      <c r="GL11" s="6"/>
      <c r="GM11" s="5"/>
      <c r="GN11" s="5"/>
      <c r="GO11" s="4"/>
      <c r="GP11" s="6"/>
      <c r="GQ11" s="4"/>
      <c r="GR11" s="6"/>
      <c r="GS11" s="5"/>
      <c r="GT11" s="5"/>
      <c r="GU11" s="4"/>
      <c r="GV11" s="6"/>
      <c r="GW11" s="4"/>
      <c r="GX11" s="6"/>
      <c r="GY11" s="5"/>
      <c r="GZ11" s="5"/>
      <c r="HA11" s="4"/>
      <c r="HB11" s="6"/>
      <c r="HC11" s="4"/>
      <c r="HD11" s="6"/>
      <c r="HE11" s="5"/>
      <c r="HF11" s="5"/>
      <c r="HG11" s="4"/>
      <c r="HH11" s="6"/>
      <c r="HI11" s="4"/>
      <c r="HJ11" s="6"/>
      <c r="HK11" s="5"/>
      <c r="HL11" s="5"/>
      <c r="HM11" s="4"/>
      <c r="HN11" s="6"/>
      <c r="HO11" s="4"/>
      <c r="HP11" s="6"/>
      <c r="HQ11" s="5"/>
      <c r="HR11" s="5"/>
      <c r="HS11" s="4"/>
      <c r="HT11" s="6"/>
      <c r="HU11" s="4"/>
      <c r="HV11" s="6"/>
      <c r="HW11" s="5"/>
      <c r="HX11" s="5"/>
      <c r="HY11" s="4"/>
      <c r="HZ11" s="6"/>
      <c r="IA11" s="4"/>
      <c r="IB11" s="6"/>
      <c r="IC11" s="5"/>
      <c r="ID11" s="5"/>
      <c r="IE11" s="4"/>
      <c r="IF11" s="6"/>
      <c r="IG11" s="4"/>
      <c r="IH11" s="6"/>
      <c r="II11" s="5"/>
      <c r="IJ11" s="5"/>
      <c r="IK11" s="4"/>
      <c r="IL11" s="6"/>
      <c r="IM11" s="4"/>
      <c r="IN11" s="6"/>
      <c r="IO11" s="5"/>
      <c r="IP11" s="5"/>
      <c r="IQ11" s="4"/>
      <c r="IR11" s="6"/>
      <c r="IS11" s="4"/>
      <c r="IT11" s="6"/>
      <c r="IU11" s="5"/>
      <c r="IV11" s="5"/>
      <c r="IW11" s="4"/>
      <c r="IX11" s="6"/>
      <c r="IY11" s="4"/>
      <c r="IZ11" s="6"/>
      <c r="JA11" s="5"/>
      <c r="JB11" s="5"/>
      <c r="JC11" s="4"/>
      <c r="JD11" s="6"/>
      <c r="JE11" s="4"/>
      <c r="JF11" s="6"/>
      <c r="JG11" s="5"/>
      <c r="JH11" s="5"/>
      <c r="JI11" s="4"/>
      <c r="JJ11" s="6"/>
      <c r="JK11" s="4"/>
      <c r="JL11" s="6"/>
      <c r="JM11" s="5"/>
      <c r="JN11" s="5"/>
      <c r="JO11" s="4"/>
      <c r="JP11" s="6"/>
      <c r="JQ11" s="4"/>
      <c r="JR11" s="6"/>
      <c r="JS11" s="5"/>
      <c r="JT11" s="5"/>
      <c r="JU11" s="4"/>
      <c r="JV11" s="6"/>
      <c r="JW11" s="4"/>
      <c r="JX11" s="6"/>
      <c r="JY11" s="5"/>
      <c r="JZ11" s="5"/>
      <c r="KA11" s="4"/>
      <c r="KB11" s="6"/>
      <c r="KC11" s="4"/>
      <c r="KD11" s="6"/>
      <c r="KE11" s="5"/>
      <c r="KF11" s="5"/>
      <c r="KG11" s="4"/>
      <c r="KH11" s="6"/>
      <c r="KI11" s="4"/>
      <c r="KJ11" s="6"/>
      <c r="KK11" s="5"/>
      <c r="KL11" s="5"/>
    </row>
    <row r="12">
      <c r="A12" s="3" t="s">
        <v>85</v>
      </c>
      <c r="B12" s="3" t="s">
        <v>86</v>
      </c>
      <c r="C12" s="3" t="s">
        <v>87</v>
      </c>
      <c r="D12" s="3" t="s">
        <v>88</v>
      </c>
      <c r="E12" s="3" t="s">
        <v>106</v>
      </c>
      <c r="F12" s="3" t="s">
        <v>107</v>
      </c>
      <c r="G12" s="3" t="s">
        <v>108</v>
      </c>
      <c r="H12" s="3" t="s">
        <v>102</v>
      </c>
      <c r="I12" s="4"/>
      <c r="J12" s="4">
        <f>=ROUNDDOWN({0},0)</f>
      </c>
      <c r="K12" s="4">
        <v>2020</v>
      </c>
      <c r="L12" s="5">
        <v>1</v>
      </c>
      <c r="M12" s="4"/>
      <c r="N12" s="4">
        <f>=ROUNDDOWN({0},0)</f>
      </c>
      <c r="O12" s="4"/>
      <c r="P12" s="5"/>
      <c r="Q12" s="4">
        <v>228</v>
      </c>
      <c r="R12" s="6">
        <v>13595.57</v>
      </c>
      <c r="S12" s="4"/>
      <c r="T12" s="6"/>
      <c r="U12" s="5"/>
      <c r="V12" s="5"/>
      <c r="W12" s="4">
        <v>70</v>
      </c>
      <c r="X12" s="6">
        <v>3810.1</v>
      </c>
      <c r="Y12" s="4"/>
      <c r="Z12" s="6"/>
      <c r="AA12" s="5"/>
      <c r="AB12" s="5"/>
      <c r="AC12" s="4">
        <v>25</v>
      </c>
      <c r="AD12" s="6">
        <v>1432.09</v>
      </c>
      <c r="AE12" s="4"/>
      <c r="AF12" s="6"/>
      <c r="AG12" s="5"/>
      <c r="AH12" s="5"/>
      <c r="AI12" s="4">
        <v>18</v>
      </c>
      <c r="AJ12" s="6">
        <v>1103.82</v>
      </c>
      <c r="AK12" s="4"/>
      <c r="AL12" s="6"/>
      <c r="AM12" s="5"/>
      <c r="AN12" s="5"/>
      <c r="AO12" s="4">
        <v>12</v>
      </c>
      <c r="AP12" s="6">
        <v>769.48</v>
      </c>
      <c r="AQ12" s="4"/>
      <c r="AR12" s="6"/>
      <c r="AS12" s="5"/>
      <c r="AT12" s="5"/>
      <c r="AU12" s="4">
        <v>4</v>
      </c>
      <c r="AV12" s="6">
        <v>267.58</v>
      </c>
      <c r="AW12" s="4"/>
      <c r="AX12" s="6"/>
      <c r="AY12" s="5"/>
      <c r="AZ12" s="5"/>
      <c r="BA12" s="4">
        <v>4</v>
      </c>
      <c r="BB12" s="6">
        <v>258.35</v>
      </c>
      <c r="BC12" s="4"/>
      <c r="BD12" s="6"/>
      <c r="BE12" s="5"/>
      <c r="BF12" s="5"/>
      <c r="BG12" s="4">
        <v>33</v>
      </c>
      <c r="BH12" s="6">
        <v>1930.61</v>
      </c>
      <c r="BI12" s="4"/>
      <c r="BJ12" s="6"/>
      <c r="BK12" s="5"/>
      <c r="BL12" s="5"/>
      <c r="BM12" s="4">
        <v>7</v>
      </c>
      <c r="BN12" s="6">
        <v>478.61</v>
      </c>
      <c r="BO12" s="4"/>
      <c r="BP12" s="6"/>
      <c r="BQ12" s="5"/>
      <c r="BR12" s="5"/>
      <c r="BS12" s="4">
        <v>16</v>
      </c>
      <c r="BT12" s="6">
        <v>990.05</v>
      </c>
      <c r="BU12" s="4"/>
      <c r="BV12" s="6"/>
      <c r="BW12" s="5"/>
      <c r="BX12" s="5"/>
      <c r="BY12" s="4"/>
      <c r="BZ12" s="6"/>
      <c r="CA12" s="4"/>
      <c r="CB12" s="6"/>
      <c r="CC12" s="5"/>
      <c r="CD12" s="5"/>
      <c r="CE12" s="4"/>
      <c r="CF12" s="6"/>
      <c r="CG12" s="4"/>
      <c r="CH12" s="6"/>
      <c r="CI12" s="5"/>
      <c r="CJ12" s="5"/>
      <c r="CK12" s="4">
        <v>3</v>
      </c>
      <c r="CL12" s="6">
        <v>313.97</v>
      </c>
      <c r="CM12" s="4"/>
      <c r="CN12" s="6"/>
      <c r="CO12" s="5"/>
      <c r="CP12" s="5"/>
      <c r="CQ12" s="4">
        <v>22</v>
      </c>
      <c r="CR12" s="6">
        <v>1344.83</v>
      </c>
      <c r="CS12" s="4"/>
      <c r="CT12" s="6"/>
      <c r="CU12" s="5"/>
      <c r="CV12" s="5"/>
      <c r="CW12" s="4">
        <v>4</v>
      </c>
      <c r="CX12" s="6">
        <v>266.34</v>
      </c>
      <c r="CY12" s="4"/>
      <c r="CZ12" s="6"/>
      <c r="DA12" s="5"/>
      <c r="DB12" s="5"/>
      <c r="DC12" s="4"/>
      <c r="DD12" s="6"/>
      <c r="DE12" s="4"/>
      <c r="DF12" s="6"/>
      <c r="DG12" s="5"/>
      <c r="DH12" s="5"/>
      <c r="DI12" s="4"/>
      <c r="DJ12" s="6"/>
      <c r="DK12" s="4"/>
      <c r="DL12" s="6"/>
      <c r="DM12" s="5"/>
      <c r="DN12" s="5"/>
      <c r="DO12" s="4">
        <v>1</v>
      </c>
      <c r="DP12" s="6">
        <v>60.86</v>
      </c>
      <c r="DQ12" s="4"/>
      <c r="DR12" s="6"/>
      <c r="DS12" s="5"/>
      <c r="DT12" s="5"/>
      <c r="DU12" s="4">
        <v>7</v>
      </c>
      <c r="DV12" s="6">
        <v>428.72</v>
      </c>
      <c r="DW12" s="4"/>
      <c r="DX12" s="6"/>
      <c r="DY12" s="5"/>
      <c r="DZ12" s="5"/>
      <c r="EA12" s="4">
        <v>2</v>
      </c>
      <c r="EB12" s="6">
        <v>140.16</v>
      </c>
      <c r="EC12" s="4"/>
      <c r="ED12" s="6"/>
      <c r="EE12" s="5"/>
      <c r="EF12" s="5"/>
      <c r="EG12" s="4"/>
      <c r="EH12" s="6"/>
      <c r="EI12" s="4"/>
      <c r="EJ12" s="6"/>
      <c r="EK12" s="5"/>
      <c r="EL12" s="5"/>
      <c r="EM12" s="4"/>
      <c r="EN12" s="6"/>
      <c r="EO12" s="4"/>
      <c r="EP12" s="6"/>
      <c r="EQ12" s="5"/>
      <c r="ER12" s="5"/>
      <c r="ES12" s="4"/>
      <c r="ET12" s="6"/>
      <c r="EU12" s="4"/>
      <c r="EV12" s="6"/>
      <c r="EW12" s="5"/>
      <c r="EX12" s="5"/>
      <c r="EY12" s="4"/>
      <c r="EZ12" s="6"/>
      <c r="FA12" s="4"/>
      <c r="FB12" s="6"/>
      <c r="FC12" s="5"/>
      <c r="FD12" s="5"/>
      <c r="FE12" s="4"/>
      <c r="FF12" s="6"/>
      <c r="FG12" s="4"/>
      <c r="FH12" s="6"/>
      <c r="FI12" s="5"/>
      <c r="FJ12" s="5"/>
      <c r="FK12" s="4"/>
      <c r="FL12" s="6"/>
      <c r="FM12" s="4"/>
      <c r="FN12" s="6"/>
      <c r="FO12" s="5"/>
      <c r="FP12" s="5"/>
      <c r="FQ12" s="4"/>
      <c r="FR12" s="6"/>
      <c r="FS12" s="4"/>
      <c r="FT12" s="6"/>
      <c r="FU12" s="5"/>
      <c r="FV12" s="5"/>
      <c r="FW12" s="4"/>
      <c r="FX12" s="6"/>
      <c r="FY12" s="4"/>
      <c r="FZ12" s="6"/>
      <c r="GA12" s="5"/>
      <c r="GB12" s="5"/>
      <c r="GC12" s="4"/>
      <c r="GD12" s="6"/>
      <c r="GE12" s="4"/>
      <c r="GF12" s="6"/>
      <c r="GG12" s="5"/>
      <c r="GH12" s="5"/>
      <c r="GI12" s="4"/>
      <c r="GJ12" s="6"/>
      <c r="GK12" s="4"/>
      <c r="GL12" s="6"/>
      <c r="GM12" s="5"/>
      <c r="GN12" s="5"/>
      <c r="GO12" s="4"/>
      <c r="GP12" s="6"/>
      <c r="GQ12" s="4"/>
      <c r="GR12" s="6"/>
      <c r="GS12" s="5"/>
      <c r="GT12" s="5"/>
      <c r="GU12" s="4"/>
      <c r="GV12" s="6"/>
      <c r="GW12" s="4"/>
      <c r="GX12" s="6"/>
      <c r="GY12" s="5"/>
      <c r="GZ12" s="5"/>
      <c r="HA12" s="4"/>
      <c r="HB12" s="6"/>
      <c r="HC12" s="4"/>
      <c r="HD12" s="6"/>
      <c r="HE12" s="5"/>
      <c r="HF12" s="5"/>
      <c r="HG12" s="4"/>
      <c r="HH12" s="6"/>
      <c r="HI12" s="4"/>
      <c r="HJ12" s="6"/>
      <c r="HK12" s="5"/>
      <c r="HL12" s="5"/>
      <c r="HM12" s="4"/>
      <c r="HN12" s="6"/>
      <c r="HO12" s="4"/>
      <c r="HP12" s="6"/>
      <c r="HQ12" s="5"/>
      <c r="HR12" s="5"/>
      <c r="HS12" s="4"/>
      <c r="HT12" s="6"/>
      <c r="HU12" s="4"/>
      <c r="HV12" s="6"/>
      <c r="HW12" s="5"/>
      <c r="HX12" s="5"/>
      <c r="HY12" s="4"/>
      <c r="HZ12" s="6"/>
      <c r="IA12" s="4"/>
      <c r="IB12" s="6"/>
      <c r="IC12" s="5"/>
      <c r="ID12" s="5"/>
      <c r="IE12" s="4"/>
      <c r="IF12" s="6"/>
      <c r="IG12" s="4"/>
      <c r="IH12" s="6"/>
      <c r="II12" s="5"/>
      <c r="IJ12" s="5"/>
      <c r="IK12" s="4"/>
      <c r="IL12" s="6"/>
      <c r="IM12" s="4"/>
      <c r="IN12" s="6"/>
      <c r="IO12" s="5"/>
      <c r="IP12" s="5"/>
      <c r="IQ12" s="4"/>
      <c r="IR12" s="6"/>
      <c r="IS12" s="4"/>
      <c r="IT12" s="6"/>
      <c r="IU12" s="5"/>
      <c r="IV12" s="5"/>
      <c r="IW12" s="4"/>
      <c r="IX12" s="6"/>
      <c r="IY12" s="4"/>
      <c r="IZ12" s="6"/>
      <c r="JA12" s="5"/>
      <c r="JB12" s="5"/>
      <c r="JC12" s="4"/>
      <c r="JD12" s="6"/>
      <c r="JE12" s="4"/>
      <c r="JF12" s="6"/>
      <c r="JG12" s="5"/>
      <c r="JH12" s="5"/>
      <c r="JI12" s="4"/>
      <c r="JJ12" s="6"/>
      <c r="JK12" s="4"/>
      <c r="JL12" s="6"/>
      <c r="JM12" s="5"/>
      <c r="JN12" s="5"/>
      <c r="JO12" s="4"/>
      <c r="JP12" s="6"/>
      <c r="JQ12" s="4"/>
      <c r="JR12" s="6"/>
      <c r="JS12" s="5"/>
      <c r="JT12" s="5"/>
      <c r="JU12" s="4"/>
      <c r="JV12" s="6"/>
      <c r="JW12" s="4"/>
      <c r="JX12" s="6"/>
      <c r="JY12" s="5"/>
      <c r="JZ12" s="5"/>
      <c r="KA12" s="4"/>
      <c r="KB12" s="6"/>
      <c r="KC12" s="4"/>
      <c r="KD12" s="6"/>
      <c r="KE12" s="5"/>
      <c r="KF12" s="5"/>
      <c r="KG12" s="4"/>
      <c r="KH12" s="6"/>
      <c r="KI12" s="4"/>
      <c r="KJ12" s="6"/>
      <c r="KK12" s="5"/>
      <c r="KL12" s="5"/>
    </row>
    <row r="13">
      <c r="A13" s="3" t="s">
        <v>85</v>
      </c>
      <c r="B13" s="3" t="s">
        <v>86</v>
      </c>
      <c r="C13" s="3" t="s">
        <v>87</v>
      </c>
      <c r="D13" s="3" t="s">
        <v>88</v>
      </c>
      <c r="E13" s="3" t="s">
        <v>109</v>
      </c>
      <c r="F13" s="3" t="s">
        <v>110</v>
      </c>
      <c r="G13" s="3" t="s">
        <v>111</v>
      </c>
      <c r="H13" s="3" t="s">
        <v>98</v>
      </c>
      <c r="I13" s="4"/>
      <c r="J13" s="4">
        <f>=ROUNDDOWN({0},0)</f>
      </c>
      <c r="K13" s="4">
        <v>300</v>
      </c>
      <c r="L13" s="5">
        <v>1</v>
      </c>
      <c r="M13" s="4"/>
      <c r="N13" s="4">
        <f>=ROUNDDOWN({0},0)</f>
      </c>
      <c r="O13" s="4"/>
      <c r="P13" s="5"/>
      <c r="Q13" s="4">
        <v>161</v>
      </c>
      <c r="R13" s="6">
        <v>11896.67</v>
      </c>
      <c r="S13" s="4"/>
      <c r="T13" s="6"/>
      <c r="U13" s="5"/>
      <c r="V13" s="5"/>
      <c r="W13" s="4">
        <v>9</v>
      </c>
      <c r="X13" s="6">
        <v>672.19</v>
      </c>
      <c r="Y13" s="4"/>
      <c r="Z13" s="6"/>
      <c r="AA13" s="5"/>
      <c r="AB13" s="5"/>
      <c r="AC13" s="4">
        <v>14</v>
      </c>
      <c r="AD13" s="6">
        <v>893.08</v>
      </c>
      <c r="AE13" s="4"/>
      <c r="AF13" s="6"/>
      <c r="AG13" s="5"/>
      <c r="AH13" s="5"/>
      <c r="AI13" s="4">
        <v>11</v>
      </c>
      <c r="AJ13" s="6">
        <v>777.84</v>
      </c>
      <c r="AK13" s="4"/>
      <c r="AL13" s="6"/>
      <c r="AM13" s="5"/>
      <c r="AN13" s="5"/>
      <c r="AO13" s="4">
        <v>112</v>
      </c>
      <c r="AP13" s="6">
        <v>8424.2</v>
      </c>
      <c r="AQ13" s="4"/>
      <c r="AR13" s="6"/>
      <c r="AS13" s="5"/>
      <c r="AT13" s="5"/>
      <c r="AU13" s="4">
        <v>4</v>
      </c>
      <c r="AV13" s="6">
        <v>263.98</v>
      </c>
      <c r="AW13" s="4"/>
      <c r="AX13" s="6"/>
      <c r="AY13" s="5"/>
      <c r="AZ13" s="5"/>
      <c r="BA13" s="4">
        <v>5</v>
      </c>
      <c r="BB13" s="6">
        <v>400.48</v>
      </c>
      <c r="BC13" s="4"/>
      <c r="BD13" s="6"/>
      <c r="BE13" s="5"/>
      <c r="BF13" s="5"/>
      <c r="BG13" s="4">
        <v>2</v>
      </c>
      <c r="BH13" s="6">
        <v>149.2</v>
      </c>
      <c r="BI13" s="4"/>
      <c r="BJ13" s="6"/>
      <c r="BK13" s="5"/>
      <c r="BL13" s="5"/>
      <c r="BM13" s="4">
        <v>2</v>
      </c>
      <c r="BN13" s="6">
        <v>161.26</v>
      </c>
      <c r="BO13" s="4"/>
      <c r="BP13" s="6"/>
      <c r="BQ13" s="5"/>
      <c r="BR13" s="5"/>
      <c r="BS13" s="4">
        <v>2</v>
      </c>
      <c r="BT13" s="6">
        <v>154.44</v>
      </c>
      <c r="BU13" s="4"/>
      <c r="BV13" s="6"/>
      <c r="BW13" s="5"/>
      <c r="BX13" s="5"/>
      <c r="BY13" s="4"/>
      <c r="BZ13" s="6"/>
      <c r="CA13" s="4"/>
      <c r="CB13" s="6"/>
      <c r="CC13" s="5"/>
      <c r="CD13" s="5"/>
      <c r="CE13" s="4"/>
      <c r="CF13" s="6"/>
      <c r="CG13" s="4"/>
      <c r="CH13" s="6"/>
      <c r="CI13" s="5"/>
      <c r="CJ13" s="5"/>
      <c r="CK13" s="4"/>
      <c r="CL13" s="6"/>
      <c r="CM13" s="4"/>
      <c r="CN13" s="6"/>
      <c r="CO13" s="5"/>
      <c r="CP13" s="5"/>
      <c r="CQ13" s="4"/>
      <c r="CR13" s="6"/>
      <c r="CS13" s="4"/>
      <c r="CT13" s="6"/>
      <c r="CU13" s="5"/>
      <c r="CV13" s="5"/>
      <c r="CW13" s="4"/>
      <c r="CX13" s="6"/>
      <c r="CY13" s="4"/>
      <c r="CZ13" s="6"/>
      <c r="DA13" s="5"/>
      <c r="DB13" s="5"/>
      <c r="DC13" s="4"/>
      <c r="DD13" s="6"/>
      <c r="DE13" s="4"/>
      <c r="DF13" s="6"/>
      <c r="DG13" s="5"/>
      <c r="DH13" s="5"/>
      <c r="DI13" s="4"/>
      <c r="DJ13" s="6"/>
      <c r="DK13" s="4"/>
      <c r="DL13" s="6"/>
      <c r="DM13" s="5"/>
      <c r="DN13" s="5"/>
      <c r="DO13" s="4"/>
      <c r="DP13" s="6"/>
      <c r="DQ13" s="4"/>
      <c r="DR13" s="6"/>
      <c r="DS13" s="5"/>
      <c r="DT13" s="5"/>
      <c r="DU13" s="4"/>
      <c r="DV13" s="6"/>
      <c r="DW13" s="4"/>
      <c r="DX13" s="6"/>
      <c r="DY13" s="5"/>
      <c r="DZ13" s="5"/>
      <c r="EA13" s="4"/>
      <c r="EB13" s="6"/>
      <c r="EC13" s="4"/>
      <c r="ED13" s="6"/>
      <c r="EE13" s="5"/>
      <c r="EF13" s="5"/>
      <c r="EG13" s="4"/>
      <c r="EH13" s="6"/>
      <c r="EI13" s="4"/>
      <c r="EJ13" s="6"/>
      <c r="EK13" s="5"/>
      <c r="EL13" s="5"/>
      <c r="EM13" s="4"/>
      <c r="EN13" s="6"/>
      <c r="EO13" s="4"/>
      <c r="EP13" s="6"/>
      <c r="EQ13" s="5"/>
      <c r="ER13" s="5"/>
      <c r="ES13" s="4"/>
      <c r="ET13" s="6"/>
      <c r="EU13" s="4"/>
      <c r="EV13" s="6"/>
      <c r="EW13" s="5"/>
      <c r="EX13" s="5"/>
      <c r="EY13" s="4"/>
      <c r="EZ13" s="6"/>
      <c r="FA13" s="4"/>
      <c r="FB13" s="6"/>
      <c r="FC13" s="5"/>
      <c r="FD13" s="5"/>
      <c r="FE13" s="4"/>
      <c r="FF13" s="6"/>
      <c r="FG13" s="4"/>
      <c r="FH13" s="6"/>
      <c r="FI13" s="5"/>
      <c r="FJ13" s="5"/>
      <c r="FK13" s="4"/>
      <c r="FL13" s="6"/>
      <c r="FM13" s="4"/>
      <c r="FN13" s="6"/>
      <c r="FO13" s="5"/>
      <c r="FP13" s="5"/>
      <c r="FQ13" s="4"/>
      <c r="FR13" s="6"/>
      <c r="FS13" s="4"/>
      <c r="FT13" s="6"/>
      <c r="FU13" s="5"/>
      <c r="FV13" s="5"/>
      <c r="FW13" s="4"/>
      <c r="FX13" s="6"/>
      <c r="FY13" s="4"/>
      <c r="FZ13" s="6"/>
      <c r="GA13" s="5"/>
      <c r="GB13" s="5"/>
      <c r="GC13" s="4"/>
      <c r="GD13" s="6"/>
      <c r="GE13" s="4"/>
      <c r="GF13" s="6"/>
      <c r="GG13" s="5"/>
      <c r="GH13" s="5"/>
      <c r="GI13" s="4"/>
      <c r="GJ13" s="6"/>
      <c r="GK13" s="4"/>
      <c r="GL13" s="6"/>
      <c r="GM13" s="5"/>
      <c r="GN13" s="5"/>
      <c r="GO13" s="4"/>
      <c r="GP13" s="6"/>
      <c r="GQ13" s="4"/>
      <c r="GR13" s="6"/>
      <c r="GS13" s="5"/>
      <c r="GT13" s="5"/>
      <c r="GU13" s="4"/>
      <c r="GV13" s="6"/>
      <c r="GW13" s="4"/>
      <c r="GX13" s="6"/>
      <c r="GY13" s="5"/>
      <c r="GZ13" s="5"/>
      <c r="HA13" s="4"/>
      <c r="HB13" s="6"/>
      <c r="HC13" s="4"/>
      <c r="HD13" s="6"/>
      <c r="HE13" s="5"/>
      <c r="HF13" s="5"/>
      <c r="HG13" s="4"/>
      <c r="HH13" s="6"/>
      <c r="HI13" s="4"/>
      <c r="HJ13" s="6"/>
      <c r="HK13" s="5"/>
      <c r="HL13" s="5"/>
      <c r="HM13" s="4"/>
      <c r="HN13" s="6"/>
      <c r="HO13" s="4"/>
      <c r="HP13" s="6"/>
      <c r="HQ13" s="5"/>
      <c r="HR13" s="5"/>
      <c r="HS13" s="4"/>
      <c r="HT13" s="6"/>
      <c r="HU13" s="4"/>
      <c r="HV13" s="6"/>
      <c r="HW13" s="5"/>
      <c r="HX13" s="5"/>
      <c r="HY13" s="4"/>
      <c r="HZ13" s="6"/>
      <c r="IA13" s="4"/>
      <c r="IB13" s="6"/>
      <c r="IC13" s="5"/>
      <c r="ID13" s="5"/>
      <c r="IE13" s="4"/>
      <c r="IF13" s="6"/>
      <c r="IG13" s="4"/>
      <c r="IH13" s="6"/>
      <c r="II13" s="5"/>
      <c r="IJ13" s="5"/>
      <c r="IK13" s="4"/>
      <c r="IL13" s="6"/>
      <c r="IM13" s="4"/>
      <c r="IN13" s="6"/>
      <c r="IO13" s="5"/>
      <c r="IP13" s="5"/>
      <c r="IQ13" s="4"/>
      <c r="IR13" s="6"/>
      <c r="IS13" s="4"/>
      <c r="IT13" s="6"/>
      <c r="IU13" s="5"/>
      <c r="IV13" s="5"/>
      <c r="IW13" s="4"/>
      <c r="IX13" s="6"/>
      <c r="IY13" s="4"/>
      <c r="IZ13" s="6"/>
      <c r="JA13" s="5"/>
      <c r="JB13" s="5"/>
      <c r="JC13" s="4"/>
      <c r="JD13" s="6"/>
      <c r="JE13" s="4"/>
      <c r="JF13" s="6"/>
      <c r="JG13" s="5"/>
      <c r="JH13" s="5"/>
      <c r="JI13" s="4"/>
      <c r="JJ13" s="6"/>
      <c r="JK13" s="4"/>
      <c r="JL13" s="6"/>
      <c r="JM13" s="5"/>
      <c r="JN13" s="5"/>
      <c r="JO13" s="4"/>
      <c r="JP13" s="6"/>
      <c r="JQ13" s="4"/>
      <c r="JR13" s="6"/>
      <c r="JS13" s="5"/>
      <c r="JT13" s="5"/>
      <c r="JU13" s="4"/>
      <c r="JV13" s="6"/>
      <c r="JW13" s="4"/>
      <c r="JX13" s="6"/>
      <c r="JY13" s="5"/>
      <c r="JZ13" s="5"/>
      <c r="KA13" s="4"/>
      <c r="KB13" s="6"/>
      <c r="KC13" s="4"/>
      <c r="KD13" s="6"/>
      <c r="KE13" s="5"/>
      <c r="KF13" s="5"/>
      <c r="KG13" s="4"/>
      <c r="KH13" s="6"/>
      <c r="KI13" s="4"/>
      <c r="KJ13" s="6"/>
      <c r="KK13" s="5"/>
      <c r="KL13" s="5"/>
    </row>
    <row r="14">
      <c r="A14" s="3" t="s">
        <v>85</v>
      </c>
      <c r="B14" s="3" t="s">
        <v>86</v>
      </c>
      <c r="C14" s="3" t="s">
        <v>87</v>
      </c>
      <c r="D14" s="3" t="s">
        <v>88</v>
      </c>
      <c r="E14" s="3" t="s">
        <v>112</v>
      </c>
      <c r="F14" s="3" t="s">
        <v>113</v>
      </c>
      <c r="G14" s="3" t="s">
        <v>114</v>
      </c>
      <c r="H14" s="3" t="s">
        <v>98</v>
      </c>
      <c r="I14" s="4"/>
      <c r="J14" s="4">
        <f>=ROUNDDOWN({0},0)</f>
      </c>
      <c r="K14" s="4">
        <v>1690</v>
      </c>
      <c r="L14" s="5">
        <v>1</v>
      </c>
      <c r="M14" s="4"/>
      <c r="N14" s="4">
        <f>=ROUNDDOWN({0},0)</f>
      </c>
      <c r="O14" s="4"/>
      <c r="P14" s="5"/>
      <c r="Q14" s="4">
        <v>128</v>
      </c>
      <c r="R14" s="6">
        <v>10152.83</v>
      </c>
      <c r="S14" s="4"/>
      <c r="T14" s="6"/>
      <c r="U14" s="5"/>
      <c r="V14" s="5"/>
      <c r="W14" s="4">
        <v>45</v>
      </c>
      <c r="X14" s="6">
        <v>3145.05</v>
      </c>
      <c r="Y14" s="4"/>
      <c r="Z14" s="6"/>
      <c r="AA14" s="5"/>
      <c r="AB14" s="5"/>
      <c r="AC14" s="4">
        <v>10</v>
      </c>
      <c r="AD14" s="6">
        <v>756.2</v>
      </c>
      <c r="AE14" s="4"/>
      <c r="AF14" s="6"/>
      <c r="AG14" s="5"/>
      <c r="AH14" s="5"/>
      <c r="AI14" s="4">
        <v>41</v>
      </c>
      <c r="AJ14" s="6">
        <v>3714.24</v>
      </c>
      <c r="AK14" s="4"/>
      <c r="AL14" s="6"/>
      <c r="AM14" s="5"/>
      <c r="AN14" s="5"/>
      <c r="AO14" s="4">
        <v>8</v>
      </c>
      <c r="AP14" s="6">
        <v>631.67</v>
      </c>
      <c r="AQ14" s="4"/>
      <c r="AR14" s="6"/>
      <c r="AS14" s="5"/>
      <c r="AT14" s="5"/>
      <c r="AU14" s="4">
        <v>6</v>
      </c>
      <c r="AV14" s="6">
        <v>472.33</v>
      </c>
      <c r="AW14" s="4"/>
      <c r="AX14" s="6"/>
      <c r="AY14" s="5"/>
      <c r="AZ14" s="5"/>
      <c r="BA14" s="4"/>
      <c r="BB14" s="6"/>
      <c r="BC14" s="4"/>
      <c r="BD14" s="6"/>
      <c r="BE14" s="5"/>
      <c r="BF14" s="5"/>
      <c r="BG14" s="4">
        <v>2</v>
      </c>
      <c r="BH14" s="6">
        <v>158.7</v>
      </c>
      <c r="BI14" s="4"/>
      <c r="BJ14" s="6"/>
      <c r="BK14" s="5"/>
      <c r="BL14" s="5"/>
      <c r="BM14" s="4">
        <v>1</v>
      </c>
      <c r="BN14" s="6">
        <v>83.5</v>
      </c>
      <c r="BO14" s="4"/>
      <c r="BP14" s="6"/>
      <c r="BQ14" s="5"/>
      <c r="BR14" s="5"/>
      <c r="BS14" s="4">
        <v>6</v>
      </c>
      <c r="BT14" s="6">
        <v>510.73</v>
      </c>
      <c r="BU14" s="4"/>
      <c r="BV14" s="6"/>
      <c r="BW14" s="5"/>
      <c r="BX14" s="5"/>
      <c r="BY14" s="4"/>
      <c r="BZ14" s="6"/>
      <c r="CA14" s="4"/>
      <c r="CB14" s="6"/>
      <c r="CC14" s="5"/>
      <c r="CD14" s="5"/>
      <c r="CE14" s="4">
        <v>3</v>
      </c>
      <c r="CF14" s="6">
        <v>254.24</v>
      </c>
      <c r="CG14" s="4"/>
      <c r="CH14" s="6"/>
      <c r="CI14" s="5"/>
      <c r="CJ14" s="5"/>
      <c r="CK14" s="4"/>
      <c r="CL14" s="6"/>
      <c r="CM14" s="4"/>
      <c r="CN14" s="6"/>
      <c r="CO14" s="5"/>
      <c r="CP14" s="5"/>
      <c r="CQ14" s="4">
        <v>1</v>
      </c>
      <c r="CR14" s="6">
        <v>86.22</v>
      </c>
      <c r="CS14" s="4"/>
      <c r="CT14" s="6"/>
      <c r="CU14" s="5"/>
      <c r="CV14" s="5"/>
      <c r="CW14" s="4"/>
      <c r="CX14" s="6"/>
      <c r="CY14" s="4"/>
      <c r="CZ14" s="6"/>
      <c r="DA14" s="5"/>
      <c r="DB14" s="5"/>
      <c r="DC14" s="4"/>
      <c r="DD14" s="6"/>
      <c r="DE14" s="4"/>
      <c r="DF14" s="6"/>
      <c r="DG14" s="5"/>
      <c r="DH14" s="5"/>
      <c r="DI14" s="4"/>
      <c r="DJ14" s="6"/>
      <c r="DK14" s="4"/>
      <c r="DL14" s="6"/>
      <c r="DM14" s="5"/>
      <c r="DN14" s="5"/>
      <c r="DO14" s="4"/>
      <c r="DP14" s="6"/>
      <c r="DQ14" s="4"/>
      <c r="DR14" s="6"/>
      <c r="DS14" s="5"/>
      <c r="DT14" s="5"/>
      <c r="DU14" s="4"/>
      <c r="DV14" s="6"/>
      <c r="DW14" s="4"/>
      <c r="DX14" s="6"/>
      <c r="DY14" s="5"/>
      <c r="DZ14" s="5"/>
      <c r="EA14" s="4"/>
      <c r="EB14" s="6"/>
      <c r="EC14" s="4"/>
      <c r="ED14" s="6"/>
      <c r="EE14" s="5"/>
      <c r="EF14" s="5"/>
      <c r="EG14" s="4"/>
      <c r="EH14" s="6"/>
      <c r="EI14" s="4"/>
      <c r="EJ14" s="6"/>
      <c r="EK14" s="5"/>
      <c r="EL14" s="5"/>
      <c r="EM14" s="4"/>
      <c r="EN14" s="6"/>
      <c r="EO14" s="4"/>
      <c r="EP14" s="6"/>
      <c r="EQ14" s="5"/>
      <c r="ER14" s="5"/>
      <c r="ES14" s="4"/>
      <c r="ET14" s="6"/>
      <c r="EU14" s="4"/>
      <c r="EV14" s="6"/>
      <c r="EW14" s="5"/>
      <c r="EX14" s="5"/>
      <c r="EY14" s="4">
        <v>2</v>
      </c>
      <c r="EZ14" s="6">
        <v>139.11</v>
      </c>
      <c r="FA14" s="4"/>
      <c r="FB14" s="6"/>
      <c r="FC14" s="5"/>
      <c r="FD14" s="5"/>
      <c r="FE14" s="4">
        <v>2</v>
      </c>
      <c r="FF14" s="6">
        <v>130.42</v>
      </c>
      <c r="FG14" s="4"/>
      <c r="FH14" s="6"/>
      <c r="FI14" s="5"/>
      <c r="FJ14" s="5"/>
      <c r="FK14" s="4"/>
      <c r="FL14" s="6"/>
      <c r="FM14" s="4"/>
      <c r="FN14" s="6"/>
      <c r="FO14" s="5"/>
      <c r="FP14" s="5"/>
      <c r="FQ14" s="4"/>
      <c r="FR14" s="6"/>
      <c r="FS14" s="4"/>
      <c r="FT14" s="6"/>
      <c r="FU14" s="5"/>
      <c r="FV14" s="5"/>
      <c r="FW14" s="4"/>
      <c r="FX14" s="6"/>
      <c r="FY14" s="4"/>
      <c r="FZ14" s="6"/>
      <c r="GA14" s="5"/>
      <c r="GB14" s="5"/>
      <c r="GC14" s="4"/>
      <c r="GD14" s="6"/>
      <c r="GE14" s="4"/>
      <c r="GF14" s="6"/>
      <c r="GG14" s="5"/>
      <c r="GH14" s="5"/>
      <c r="GI14" s="4"/>
      <c r="GJ14" s="6"/>
      <c r="GK14" s="4"/>
      <c r="GL14" s="6"/>
      <c r="GM14" s="5"/>
      <c r="GN14" s="5"/>
      <c r="GO14" s="4">
        <v>1</v>
      </c>
      <c r="GP14" s="6">
        <v>70.42</v>
      </c>
      <c r="GQ14" s="4"/>
      <c r="GR14" s="6"/>
      <c r="GS14" s="5"/>
      <c r="GT14" s="5"/>
      <c r="GU14" s="4"/>
      <c r="GV14" s="6"/>
      <c r="GW14" s="4"/>
      <c r="GX14" s="6"/>
      <c r="GY14" s="5"/>
      <c r="GZ14" s="5"/>
      <c r="HA14" s="4"/>
      <c r="HB14" s="6"/>
      <c r="HC14" s="4"/>
      <c r="HD14" s="6"/>
      <c r="HE14" s="5"/>
      <c r="HF14" s="5"/>
      <c r="HG14" s="4"/>
      <c r="HH14" s="6"/>
      <c r="HI14" s="4"/>
      <c r="HJ14" s="6"/>
      <c r="HK14" s="5"/>
      <c r="HL14" s="5"/>
      <c r="HM14" s="4"/>
      <c r="HN14" s="6"/>
      <c r="HO14" s="4"/>
      <c r="HP14" s="6"/>
      <c r="HQ14" s="5"/>
      <c r="HR14" s="5"/>
      <c r="HS14" s="4"/>
      <c r="HT14" s="6"/>
      <c r="HU14" s="4"/>
      <c r="HV14" s="6"/>
      <c r="HW14" s="5"/>
      <c r="HX14" s="5"/>
      <c r="HY14" s="4"/>
      <c r="HZ14" s="6"/>
      <c r="IA14" s="4"/>
      <c r="IB14" s="6"/>
      <c r="IC14" s="5"/>
      <c r="ID14" s="5"/>
      <c r="IE14" s="4"/>
      <c r="IF14" s="6"/>
      <c r="IG14" s="4"/>
      <c r="IH14" s="6"/>
      <c r="II14" s="5"/>
      <c r="IJ14" s="5"/>
      <c r="IK14" s="4"/>
      <c r="IL14" s="6"/>
      <c r="IM14" s="4"/>
      <c r="IN14" s="6"/>
      <c r="IO14" s="5"/>
      <c r="IP14" s="5"/>
      <c r="IQ14" s="4"/>
      <c r="IR14" s="6"/>
      <c r="IS14" s="4"/>
      <c r="IT14" s="6"/>
      <c r="IU14" s="5"/>
      <c r="IV14" s="5"/>
      <c r="IW14" s="4"/>
      <c r="IX14" s="6"/>
      <c r="IY14" s="4"/>
      <c r="IZ14" s="6"/>
      <c r="JA14" s="5"/>
      <c r="JB14" s="5"/>
      <c r="JC14" s="4"/>
      <c r="JD14" s="6"/>
      <c r="JE14" s="4"/>
      <c r="JF14" s="6"/>
      <c r="JG14" s="5"/>
      <c r="JH14" s="5"/>
      <c r="JI14" s="4"/>
      <c r="JJ14" s="6"/>
      <c r="JK14" s="4"/>
      <c r="JL14" s="6"/>
      <c r="JM14" s="5"/>
      <c r="JN14" s="5"/>
      <c r="JO14" s="4"/>
      <c r="JP14" s="6"/>
      <c r="JQ14" s="4"/>
      <c r="JR14" s="6"/>
      <c r="JS14" s="5"/>
      <c r="JT14" s="5"/>
      <c r="JU14" s="4"/>
      <c r="JV14" s="6"/>
      <c r="JW14" s="4"/>
      <c r="JX14" s="6"/>
      <c r="JY14" s="5"/>
      <c r="JZ14" s="5"/>
      <c r="KA14" s="4"/>
      <c r="KB14" s="6"/>
      <c r="KC14" s="4"/>
      <c r="KD14" s="6"/>
      <c r="KE14" s="5"/>
      <c r="KF14" s="5"/>
      <c r="KG14" s="4"/>
      <c r="KH14" s="6"/>
      <c r="KI14" s="4"/>
      <c r="KJ14" s="6"/>
      <c r="KK14" s="5"/>
      <c r="KL14" s="5"/>
    </row>
    <row r="15">
      <c r="A15" s="3" t="s">
        <v>85</v>
      </c>
      <c r="B15" s="3" t="s">
        <v>86</v>
      </c>
      <c r="C15" s="3" t="s">
        <v>87</v>
      </c>
      <c r="D15" s="3" t="s">
        <v>88</v>
      </c>
      <c r="E15" s="3" t="s">
        <v>115</v>
      </c>
      <c r="F15" s="3" t="s">
        <v>116</v>
      </c>
      <c r="G15" s="3" t="s">
        <v>117</v>
      </c>
      <c r="H15" s="3" t="s">
        <v>118</v>
      </c>
      <c r="I15" s="4"/>
      <c r="J15" s="4">
        <f>=ROUNDDOWN({0},0)</f>
      </c>
      <c r="K15" s="4">
        <v>2750</v>
      </c>
      <c r="L15" s="5">
        <v>1</v>
      </c>
      <c r="M15" s="4"/>
      <c r="N15" s="4">
        <f>=ROUNDDOWN({0},0)</f>
      </c>
      <c r="O15" s="4"/>
      <c r="P15" s="5"/>
      <c r="Q15" s="4">
        <v>115</v>
      </c>
      <c r="R15" s="6">
        <v>8784.44</v>
      </c>
      <c r="S15" s="4"/>
      <c r="T15" s="6"/>
      <c r="U15" s="5"/>
      <c r="V15" s="5"/>
      <c r="W15" s="4">
        <v>2</v>
      </c>
      <c r="X15" s="6">
        <v>135.4</v>
      </c>
      <c r="Y15" s="4"/>
      <c r="Z15" s="6"/>
      <c r="AA15" s="5"/>
      <c r="AB15" s="5"/>
      <c r="AC15" s="4">
        <v>12</v>
      </c>
      <c r="AD15" s="6">
        <v>876.54</v>
      </c>
      <c r="AE15" s="4"/>
      <c r="AF15" s="6"/>
      <c r="AG15" s="5"/>
      <c r="AH15" s="5"/>
      <c r="AI15" s="4">
        <v>59</v>
      </c>
      <c r="AJ15" s="6">
        <v>4517.07</v>
      </c>
      <c r="AK15" s="4"/>
      <c r="AL15" s="6"/>
      <c r="AM15" s="5"/>
      <c r="AN15" s="5"/>
      <c r="AO15" s="4">
        <v>4</v>
      </c>
      <c r="AP15" s="6">
        <v>297.6</v>
      </c>
      <c r="AQ15" s="4"/>
      <c r="AR15" s="6"/>
      <c r="AS15" s="5"/>
      <c r="AT15" s="5"/>
      <c r="AU15" s="4">
        <v>18</v>
      </c>
      <c r="AV15" s="6">
        <v>1296.45</v>
      </c>
      <c r="AW15" s="4"/>
      <c r="AX15" s="6"/>
      <c r="AY15" s="5"/>
      <c r="AZ15" s="5"/>
      <c r="BA15" s="4">
        <v>1</v>
      </c>
      <c r="BB15" s="6">
        <v>92.99</v>
      </c>
      <c r="BC15" s="4"/>
      <c r="BD15" s="6"/>
      <c r="BE15" s="5"/>
      <c r="BF15" s="5"/>
      <c r="BG15" s="4">
        <v>7</v>
      </c>
      <c r="BH15" s="6">
        <v>581.29</v>
      </c>
      <c r="BI15" s="4"/>
      <c r="BJ15" s="6"/>
      <c r="BK15" s="5"/>
      <c r="BL15" s="5"/>
      <c r="BM15" s="4">
        <v>3</v>
      </c>
      <c r="BN15" s="6">
        <v>244.47</v>
      </c>
      <c r="BO15" s="4"/>
      <c r="BP15" s="6"/>
      <c r="BQ15" s="5"/>
      <c r="BR15" s="5"/>
      <c r="BS15" s="4">
        <v>1</v>
      </c>
      <c r="BT15" s="6">
        <v>90.16</v>
      </c>
      <c r="BU15" s="4"/>
      <c r="BV15" s="6"/>
      <c r="BW15" s="5"/>
      <c r="BX15" s="5"/>
      <c r="BY15" s="4"/>
      <c r="BZ15" s="6"/>
      <c r="CA15" s="4"/>
      <c r="CB15" s="6"/>
      <c r="CC15" s="5"/>
      <c r="CD15" s="5"/>
      <c r="CE15" s="4">
        <v>5</v>
      </c>
      <c r="CF15" s="6">
        <v>413.86</v>
      </c>
      <c r="CG15" s="4"/>
      <c r="CH15" s="6"/>
      <c r="CI15" s="5"/>
      <c r="CJ15" s="5"/>
      <c r="CK15" s="4"/>
      <c r="CL15" s="6"/>
      <c r="CM15" s="4"/>
      <c r="CN15" s="6"/>
      <c r="CO15" s="5"/>
      <c r="CP15" s="5"/>
      <c r="CQ15" s="4">
        <v>1</v>
      </c>
      <c r="CR15" s="6">
        <v>75.63</v>
      </c>
      <c r="CS15" s="4"/>
      <c r="CT15" s="6"/>
      <c r="CU15" s="5"/>
      <c r="CV15" s="5"/>
      <c r="CW15" s="4"/>
      <c r="CX15" s="6"/>
      <c r="CY15" s="4"/>
      <c r="CZ15" s="6"/>
      <c r="DA15" s="5"/>
      <c r="DB15" s="5"/>
      <c r="DC15" s="4"/>
      <c r="DD15" s="6"/>
      <c r="DE15" s="4"/>
      <c r="DF15" s="6"/>
      <c r="DG15" s="5"/>
      <c r="DH15" s="5"/>
      <c r="DI15" s="4"/>
      <c r="DJ15" s="6"/>
      <c r="DK15" s="4"/>
      <c r="DL15" s="6"/>
      <c r="DM15" s="5"/>
      <c r="DN15" s="5"/>
      <c r="DO15" s="4">
        <v>2</v>
      </c>
      <c r="DP15" s="6">
        <v>162.98</v>
      </c>
      <c r="DQ15" s="4"/>
      <c r="DR15" s="6"/>
      <c r="DS15" s="5"/>
      <c r="DT15" s="5"/>
      <c r="DU15" s="4"/>
      <c r="DV15" s="6"/>
      <c r="DW15" s="4"/>
      <c r="DX15" s="6"/>
      <c r="DY15" s="5"/>
      <c r="DZ15" s="5"/>
      <c r="EA15" s="4"/>
      <c r="EB15" s="6"/>
      <c r="EC15" s="4"/>
      <c r="ED15" s="6"/>
      <c r="EE15" s="5"/>
      <c r="EF15" s="5"/>
      <c r="EG15" s="4"/>
      <c r="EH15" s="6"/>
      <c r="EI15" s="4"/>
      <c r="EJ15" s="6"/>
      <c r="EK15" s="5"/>
      <c r="EL15" s="5"/>
      <c r="EM15" s="4"/>
      <c r="EN15" s="6"/>
      <c r="EO15" s="4"/>
      <c r="EP15" s="6"/>
      <c r="EQ15" s="5"/>
      <c r="ER15" s="5"/>
      <c r="ES15" s="4"/>
      <c r="ET15" s="6"/>
      <c r="EU15" s="4"/>
      <c r="EV15" s="6"/>
      <c r="EW15" s="5"/>
      <c r="EX15" s="5"/>
      <c r="EY15" s="4"/>
      <c r="EZ15" s="6"/>
      <c r="FA15" s="4"/>
      <c r="FB15" s="6"/>
      <c r="FC15" s="5"/>
      <c r="FD15" s="5"/>
      <c r="FE15" s="4"/>
      <c r="FF15" s="6"/>
      <c r="FG15" s="4"/>
      <c r="FH15" s="6"/>
      <c r="FI15" s="5"/>
      <c r="FJ15" s="5"/>
      <c r="FK15" s="4"/>
      <c r="FL15" s="6"/>
      <c r="FM15" s="4"/>
      <c r="FN15" s="6"/>
      <c r="FO15" s="5"/>
      <c r="FP15" s="5"/>
      <c r="FQ15" s="4"/>
      <c r="FR15" s="6"/>
      <c r="FS15" s="4"/>
      <c r="FT15" s="6"/>
      <c r="FU15" s="5"/>
      <c r="FV15" s="5"/>
      <c r="FW15" s="4"/>
      <c r="FX15" s="6"/>
      <c r="FY15" s="4"/>
      <c r="FZ15" s="6"/>
      <c r="GA15" s="5"/>
      <c r="GB15" s="5"/>
      <c r="GC15" s="4"/>
      <c r="GD15" s="6"/>
      <c r="GE15" s="4"/>
      <c r="GF15" s="6"/>
      <c r="GG15" s="5"/>
      <c r="GH15" s="5"/>
      <c r="GI15" s="4"/>
      <c r="GJ15" s="6"/>
      <c r="GK15" s="4"/>
      <c r="GL15" s="6"/>
      <c r="GM15" s="5"/>
      <c r="GN15" s="5"/>
      <c r="GO15" s="4"/>
      <c r="GP15" s="6"/>
      <c r="GQ15" s="4"/>
      <c r="GR15" s="6"/>
      <c r="GS15" s="5"/>
      <c r="GT15" s="5"/>
      <c r="GU15" s="4"/>
      <c r="GV15" s="6"/>
      <c r="GW15" s="4"/>
      <c r="GX15" s="6"/>
      <c r="GY15" s="5"/>
      <c r="GZ15" s="5"/>
      <c r="HA15" s="4"/>
      <c r="HB15" s="6"/>
      <c r="HC15" s="4"/>
      <c r="HD15" s="6"/>
      <c r="HE15" s="5"/>
      <c r="HF15" s="5"/>
      <c r="HG15" s="4"/>
      <c r="HH15" s="6"/>
      <c r="HI15" s="4"/>
      <c r="HJ15" s="6"/>
      <c r="HK15" s="5"/>
      <c r="HL15" s="5"/>
      <c r="HM15" s="4"/>
      <c r="HN15" s="6"/>
      <c r="HO15" s="4"/>
      <c r="HP15" s="6"/>
      <c r="HQ15" s="5"/>
      <c r="HR15" s="5"/>
      <c r="HS15" s="4"/>
      <c r="HT15" s="6"/>
      <c r="HU15" s="4"/>
      <c r="HV15" s="6"/>
      <c r="HW15" s="5"/>
      <c r="HX15" s="5"/>
      <c r="HY15" s="4"/>
      <c r="HZ15" s="6"/>
      <c r="IA15" s="4"/>
      <c r="IB15" s="6"/>
      <c r="IC15" s="5"/>
      <c r="ID15" s="5"/>
      <c r="IE15" s="4"/>
      <c r="IF15" s="6"/>
      <c r="IG15" s="4"/>
      <c r="IH15" s="6"/>
      <c r="II15" s="5"/>
      <c r="IJ15" s="5"/>
      <c r="IK15" s="4"/>
      <c r="IL15" s="6"/>
      <c r="IM15" s="4"/>
      <c r="IN15" s="6"/>
      <c r="IO15" s="5"/>
      <c r="IP15" s="5"/>
      <c r="IQ15" s="4"/>
      <c r="IR15" s="6"/>
      <c r="IS15" s="4"/>
      <c r="IT15" s="6"/>
      <c r="IU15" s="5"/>
      <c r="IV15" s="5"/>
      <c r="IW15" s="4"/>
      <c r="IX15" s="6"/>
      <c r="IY15" s="4"/>
      <c r="IZ15" s="6"/>
      <c r="JA15" s="5"/>
      <c r="JB15" s="5"/>
      <c r="JC15" s="4"/>
      <c r="JD15" s="6"/>
      <c r="JE15" s="4"/>
      <c r="JF15" s="6"/>
      <c r="JG15" s="5"/>
      <c r="JH15" s="5"/>
      <c r="JI15" s="4"/>
      <c r="JJ15" s="6"/>
      <c r="JK15" s="4"/>
      <c r="JL15" s="6"/>
      <c r="JM15" s="5"/>
      <c r="JN15" s="5"/>
      <c r="JO15" s="4"/>
      <c r="JP15" s="6"/>
      <c r="JQ15" s="4"/>
      <c r="JR15" s="6"/>
      <c r="JS15" s="5"/>
      <c r="JT15" s="5"/>
      <c r="JU15" s="4"/>
      <c r="JV15" s="6"/>
      <c r="JW15" s="4"/>
      <c r="JX15" s="6"/>
      <c r="JY15" s="5"/>
      <c r="JZ15" s="5"/>
      <c r="KA15" s="4"/>
      <c r="KB15" s="6"/>
      <c r="KC15" s="4"/>
      <c r="KD15" s="6"/>
      <c r="KE15" s="5"/>
      <c r="KF15" s="5"/>
      <c r="KG15" s="4"/>
      <c r="KH15" s="6"/>
      <c r="KI15" s="4"/>
      <c r="KJ15" s="6"/>
      <c r="KK15" s="5"/>
      <c r="KL15" s="5"/>
    </row>
    <row r="16">
      <c r="A16" s="3" t="s">
        <v>85</v>
      </c>
      <c r="B16" s="3" t="s">
        <v>86</v>
      </c>
      <c r="C16" s="3" t="s">
        <v>87</v>
      </c>
      <c r="D16" s="3" t="s">
        <v>88</v>
      </c>
      <c r="E16" s="3" t="s">
        <v>119</v>
      </c>
      <c r="F16" s="3" t="s">
        <v>120</v>
      </c>
      <c r="G16" s="3" t="s">
        <v>121</v>
      </c>
      <c r="H16" s="3" t="s">
        <v>122</v>
      </c>
      <c r="I16" s="4"/>
      <c r="J16" s="4">
        <f>=ROUNDDOWN({0},0)</f>
      </c>
      <c r="K16" s="4">
        <v>500</v>
      </c>
      <c r="L16" s="5">
        <v>1</v>
      </c>
      <c r="M16" s="4"/>
      <c r="N16" s="4">
        <f>=ROUNDDOWN({0},0)</f>
      </c>
      <c r="O16" s="4"/>
      <c r="P16" s="5"/>
      <c r="Q16" s="4">
        <v>83</v>
      </c>
      <c r="R16" s="6">
        <v>8157.61</v>
      </c>
      <c r="S16" s="4"/>
      <c r="T16" s="6"/>
      <c r="U16" s="5"/>
      <c r="V16" s="5"/>
      <c r="W16" s="4">
        <v>16</v>
      </c>
      <c r="X16" s="6">
        <v>1505.08</v>
      </c>
      <c r="Y16" s="4"/>
      <c r="Z16" s="6"/>
      <c r="AA16" s="5"/>
      <c r="AB16" s="5"/>
      <c r="AC16" s="4">
        <v>4</v>
      </c>
      <c r="AD16" s="6">
        <v>365.25</v>
      </c>
      <c r="AE16" s="4"/>
      <c r="AF16" s="6"/>
      <c r="AG16" s="5"/>
      <c r="AH16" s="5"/>
      <c r="AI16" s="4">
        <v>7</v>
      </c>
      <c r="AJ16" s="6">
        <v>691.13</v>
      </c>
      <c r="AK16" s="4"/>
      <c r="AL16" s="6"/>
      <c r="AM16" s="5"/>
      <c r="AN16" s="5"/>
      <c r="AO16" s="4">
        <v>4</v>
      </c>
      <c r="AP16" s="6">
        <v>395.96</v>
      </c>
      <c r="AQ16" s="4"/>
      <c r="AR16" s="6"/>
      <c r="AS16" s="5"/>
      <c r="AT16" s="5"/>
      <c r="AU16" s="4">
        <v>7</v>
      </c>
      <c r="AV16" s="6">
        <v>620.44</v>
      </c>
      <c r="AW16" s="4"/>
      <c r="AX16" s="6"/>
      <c r="AY16" s="5"/>
      <c r="AZ16" s="5"/>
      <c r="BA16" s="4">
        <v>2</v>
      </c>
      <c r="BB16" s="6">
        <v>310.98</v>
      </c>
      <c r="BC16" s="4"/>
      <c r="BD16" s="6"/>
      <c r="BE16" s="5"/>
      <c r="BF16" s="5"/>
      <c r="BG16" s="4">
        <v>9</v>
      </c>
      <c r="BH16" s="6">
        <v>903.86</v>
      </c>
      <c r="BI16" s="4"/>
      <c r="BJ16" s="6"/>
      <c r="BK16" s="5"/>
      <c r="BL16" s="5"/>
      <c r="BM16" s="4"/>
      <c r="BN16" s="6"/>
      <c r="BO16" s="4"/>
      <c r="BP16" s="6"/>
      <c r="BQ16" s="5"/>
      <c r="BR16" s="5"/>
      <c r="BS16" s="4">
        <v>4</v>
      </c>
      <c r="BT16" s="6">
        <v>414.38</v>
      </c>
      <c r="BU16" s="4"/>
      <c r="BV16" s="6"/>
      <c r="BW16" s="5"/>
      <c r="BX16" s="5"/>
      <c r="BY16" s="4"/>
      <c r="BZ16" s="6"/>
      <c r="CA16" s="4"/>
      <c r="CB16" s="6"/>
      <c r="CC16" s="5"/>
      <c r="CD16" s="5"/>
      <c r="CE16" s="4">
        <v>6</v>
      </c>
      <c r="CF16" s="6">
        <v>630.3</v>
      </c>
      <c r="CG16" s="4"/>
      <c r="CH16" s="6"/>
      <c r="CI16" s="5"/>
      <c r="CJ16" s="5"/>
      <c r="CK16" s="4">
        <v>4</v>
      </c>
      <c r="CL16" s="6">
        <v>542.46</v>
      </c>
      <c r="CM16" s="4"/>
      <c r="CN16" s="6"/>
      <c r="CO16" s="5"/>
      <c r="CP16" s="5"/>
      <c r="CQ16" s="4">
        <v>17</v>
      </c>
      <c r="CR16" s="6">
        <v>1453.18</v>
      </c>
      <c r="CS16" s="4"/>
      <c r="CT16" s="6"/>
      <c r="CU16" s="5"/>
      <c r="CV16" s="5"/>
      <c r="CW16" s="4"/>
      <c r="CX16" s="6"/>
      <c r="CY16" s="4"/>
      <c r="CZ16" s="6"/>
      <c r="DA16" s="5"/>
      <c r="DB16" s="5"/>
      <c r="DC16" s="4"/>
      <c r="DD16" s="6"/>
      <c r="DE16" s="4"/>
      <c r="DF16" s="6"/>
      <c r="DG16" s="5"/>
      <c r="DH16" s="5"/>
      <c r="DI16" s="4"/>
      <c r="DJ16" s="6"/>
      <c r="DK16" s="4"/>
      <c r="DL16" s="6"/>
      <c r="DM16" s="5"/>
      <c r="DN16" s="5"/>
      <c r="DO16" s="4"/>
      <c r="DP16" s="6"/>
      <c r="DQ16" s="4"/>
      <c r="DR16" s="6"/>
      <c r="DS16" s="5"/>
      <c r="DT16" s="5"/>
      <c r="DU16" s="4"/>
      <c r="DV16" s="6"/>
      <c r="DW16" s="4"/>
      <c r="DX16" s="6"/>
      <c r="DY16" s="5"/>
      <c r="DZ16" s="5"/>
      <c r="EA16" s="4"/>
      <c r="EB16" s="6"/>
      <c r="EC16" s="4"/>
      <c r="ED16" s="6"/>
      <c r="EE16" s="5"/>
      <c r="EF16" s="5"/>
      <c r="EG16" s="4"/>
      <c r="EH16" s="6"/>
      <c r="EI16" s="4"/>
      <c r="EJ16" s="6"/>
      <c r="EK16" s="5"/>
      <c r="EL16" s="5"/>
      <c r="EM16" s="4">
        <v>2</v>
      </c>
      <c r="EN16" s="6">
        <v>221.7</v>
      </c>
      <c r="EO16" s="4"/>
      <c r="EP16" s="6"/>
      <c r="EQ16" s="5"/>
      <c r="ER16" s="5"/>
      <c r="ES16" s="4">
        <v>1</v>
      </c>
      <c r="ET16" s="6">
        <v>102.89</v>
      </c>
      <c r="EU16" s="4"/>
      <c r="EV16" s="6"/>
      <c r="EW16" s="5"/>
      <c r="EX16" s="5"/>
      <c r="EY16" s="4"/>
      <c r="EZ16" s="6"/>
      <c r="FA16" s="4"/>
      <c r="FB16" s="6"/>
      <c r="FC16" s="5"/>
      <c r="FD16" s="5"/>
      <c r="FE16" s="4"/>
      <c r="FF16" s="6"/>
      <c r="FG16" s="4"/>
      <c r="FH16" s="6"/>
      <c r="FI16" s="5"/>
      <c r="FJ16" s="5"/>
      <c r="FK16" s="4"/>
      <c r="FL16" s="6"/>
      <c r="FM16" s="4"/>
      <c r="FN16" s="6"/>
      <c r="FO16" s="5"/>
      <c r="FP16" s="5"/>
      <c r="FQ16" s="4"/>
      <c r="FR16" s="6"/>
      <c r="FS16" s="4"/>
      <c r="FT16" s="6"/>
      <c r="FU16" s="5"/>
      <c r="FV16" s="5"/>
      <c r="FW16" s="4"/>
      <c r="FX16" s="6"/>
      <c r="FY16" s="4"/>
      <c r="FZ16" s="6"/>
      <c r="GA16" s="5"/>
      <c r="GB16" s="5"/>
      <c r="GC16" s="4"/>
      <c r="GD16" s="6"/>
      <c r="GE16" s="4"/>
      <c r="GF16" s="6"/>
      <c r="GG16" s="5"/>
      <c r="GH16" s="5"/>
      <c r="GI16" s="4"/>
      <c r="GJ16" s="6"/>
      <c r="GK16" s="4"/>
      <c r="GL16" s="6"/>
      <c r="GM16" s="5"/>
      <c r="GN16" s="5"/>
      <c r="GO16" s="4"/>
      <c r="GP16" s="6"/>
      <c r="GQ16" s="4"/>
      <c r="GR16" s="6"/>
      <c r="GS16" s="5"/>
      <c r="GT16" s="5"/>
      <c r="GU16" s="4"/>
      <c r="GV16" s="6"/>
      <c r="GW16" s="4"/>
      <c r="GX16" s="6"/>
      <c r="GY16" s="5"/>
      <c r="GZ16" s="5"/>
      <c r="HA16" s="4"/>
      <c r="HB16" s="6"/>
      <c r="HC16" s="4"/>
      <c r="HD16" s="6"/>
      <c r="HE16" s="5"/>
      <c r="HF16" s="5"/>
      <c r="HG16" s="4"/>
      <c r="HH16" s="6"/>
      <c r="HI16" s="4"/>
      <c r="HJ16" s="6"/>
      <c r="HK16" s="5"/>
      <c r="HL16" s="5"/>
      <c r="HM16" s="4"/>
      <c r="HN16" s="6"/>
      <c r="HO16" s="4"/>
      <c r="HP16" s="6"/>
      <c r="HQ16" s="5"/>
      <c r="HR16" s="5"/>
      <c r="HS16" s="4"/>
      <c r="HT16" s="6"/>
      <c r="HU16" s="4"/>
      <c r="HV16" s="6"/>
      <c r="HW16" s="5"/>
      <c r="HX16" s="5"/>
      <c r="HY16" s="4"/>
      <c r="HZ16" s="6"/>
      <c r="IA16" s="4"/>
      <c r="IB16" s="6"/>
      <c r="IC16" s="5"/>
      <c r="ID16" s="5"/>
      <c r="IE16" s="4"/>
      <c r="IF16" s="6"/>
      <c r="IG16" s="4"/>
      <c r="IH16" s="6"/>
      <c r="II16" s="5"/>
      <c r="IJ16" s="5"/>
      <c r="IK16" s="4"/>
      <c r="IL16" s="6"/>
      <c r="IM16" s="4"/>
      <c r="IN16" s="6"/>
      <c r="IO16" s="5"/>
      <c r="IP16" s="5"/>
      <c r="IQ16" s="4"/>
      <c r="IR16" s="6"/>
      <c r="IS16" s="4"/>
      <c r="IT16" s="6"/>
      <c r="IU16" s="5"/>
      <c r="IV16" s="5"/>
      <c r="IW16" s="4"/>
      <c r="IX16" s="6"/>
      <c r="IY16" s="4"/>
      <c r="IZ16" s="6"/>
      <c r="JA16" s="5"/>
      <c r="JB16" s="5"/>
      <c r="JC16" s="4"/>
      <c r="JD16" s="6"/>
      <c r="JE16" s="4"/>
      <c r="JF16" s="6"/>
      <c r="JG16" s="5"/>
      <c r="JH16" s="5"/>
      <c r="JI16" s="4"/>
      <c r="JJ16" s="6"/>
      <c r="JK16" s="4"/>
      <c r="JL16" s="6"/>
      <c r="JM16" s="5"/>
      <c r="JN16" s="5"/>
      <c r="JO16" s="4"/>
      <c r="JP16" s="6"/>
      <c r="JQ16" s="4"/>
      <c r="JR16" s="6"/>
      <c r="JS16" s="5"/>
      <c r="JT16" s="5"/>
      <c r="JU16" s="4"/>
      <c r="JV16" s="6"/>
      <c r="JW16" s="4"/>
      <c r="JX16" s="6"/>
      <c r="JY16" s="5"/>
      <c r="JZ16" s="5"/>
      <c r="KA16" s="4"/>
      <c r="KB16" s="6"/>
      <c r="KC16" s="4"/>
      <c r="KD16" s="6"/>
      <c r="KE16" s="5"/>
      <c r="KF16" s="5"/>
      <c r="KG16" s="4"/>
      <c r="KH16" s="6"/>
      <c r="KI16" s="4"/>
      <c r="KJ16" s="6"/>
      <c r="KK16" s="5"/>
      <c r="KL16" s="5"/>
    </row>
    <row r="17">
      <c r="A17" s="3" t="s">
        <v>85</v>
      </c>
      <c r="B17" s="3" t="s">
        <v>86</v>
      </c>
      <c r="C17" s="3" t="s">
        <v>87</v>
      </c>
      <c r="D17" s="3" t="s">
        <v>88</v>
      </c>
      <c r="E17" s="3" t="s">
        <v>123</v>
      </c>
      <c r="F17" s="3" t="s">
        <v>124</v>
      </c>
      <c r="G17" s="3" t="s">
        <v>125</v>
      </c>
      <c r="H17" s="3" t="s">
        <v>102</v>
      </c>
      <c r="I17" s="4"/>
      <c r="J17" s="4">
        <f>=ROUNDDOWN({0},0)</f>
      </c>
      <c r="K17" s="4"/>
      <c r="L17" s="5">
        <v>1</v>
      </c>
      <c r="M17" s="4"/>
      <c r="N17" s="4">
        <f>=ROUNDDOWN({0},0)</f>
      </c>
      <c r="O17" s="4"/>
      <c r="P17" s="5"/>
      <c r="Q17" s="4">
        <v>110</v>
      </c>
      <c r="R17" s="6">
        <v>7466.51</v>
      </c>
      <c r="S17" s="4"/>
      <c r="T17" s="6"/>
      <c r="U17" s="5"/>
      <c r="V17" s="5"/>
      <c r="W17" s="4">
        <v>35</v>
      </c>
      <c r="X17" s="6">
        <v>2102.24</v>
      </c>
      <c r="Y17" s="4"/>
      <c r="Z17" s="6"/>
      <c r="AA17" s="5"/>
      <c r="AB17" s="5"/>
      <c r="AC17" s="4">
        <v>14</v>
      </c>
      <c r="AD17" s="6">
        <v>799.74</v>
      </c>
      <c r="AE17" s="4"/>
      <c r="AF17" s="6"/>
      <c r="AG17" s="5"/>
      <c r="AH17" s="5"/>
      <c r="AI17" s="4">
        <v>1</v>
      </c>
      <c r="AJ17" s="6">
        <v>79.23</v>
      </c>
      <c r="AK17" s="4"/>
      <c r="AL17" s="6"/>
      <c r="AM17" s="5"/>
      <c r="AN17" s="5"/>
      <c r="AO17" s="4">
        <v>7</v>
      </c>
      <c r="AP17" s="6">
        <v>514.4</v>
      </c>
      <c r="AQ17" s="4"/>
      <c r="AR17" s="6"/>
      <c r="AS17" s="5"/>
      <c r="AT17" s="5"/>
      <c r="AU17" s="4">
        <v>13</v>
      </c>
      <c r="AV17" s="6">
        <v>892.37</v>
      </c>
      <c r="AW17" s="4"/>
      <c r="AX17" s="6"/>
      <c r="AY17" s="5"/>
      <c r="AZ17" s="5"/>
      <c r="BA17" s="4">
        <v>2</v>
      </c>
      <c r="BB17" s="6">
        <v>142.98</v>
      </c>
      <c r="BC17" s="4"/>
      <c r="BD17" s="6"/>
      <c r="BE17" s="5"/>
      <c r="BF17" s="5"/>
      <c r="BG17" s="4">
        <v>8</v>
      </c>
      <c r="BH17" s="6">
        <v>642.85</v>
      </c>
      <c r="BI17" s="4"/>
      <c r="BJ17" s="6"/>
      <c r="BK17" s="5"/>
      <c r="BL17" s="5"/>
      <c r="BM17" s="4">
        <v>1</v>
      </c>
      <c r="BN17" s="6">
        <v>115.66</v>
      </c>
      <c r="BO17" s="4"/>
      <c r="BP17" s="6"/>
      <c r="BQ17" s="5"/>
      <c r="BR17" s="5"/>
      <c r="BS17" s="4">
        <v>7</v>
      </c>
      <c r="BT17" s="6">
        <v>522.29</v>
      </c>
      <c r="BU17" s="4"/>
      <c r="BV17" s="6"/>
      <c r="BW17" s="5"/>
      <c r="BX17" s="5"/>
      <c r="BY17" s="4"/>
      <c r="BZ17" s="6"/>
      <c r="CA17" s="4"/>
      <c r="CB17" s="6"/>
      <c r="CC17" s="5"/>
      <c r="CD17" s="5"/>
      <c r="CE17" s="4">
        <v>2</v>
      </c>
      <c r="CF17" s="6">
        <v>173.82</v>
      </c>
      <c r="CG17" s="4"/>
      <c r="CH17" s="6"/>
      <c r="CI17" s="5"/>
      <c r="CJ17" s="5"/>
      <c r="CK17" s="4">
        <v>2</v>
      </c>
      <c r="CL17" s="6">
        <v>215.47</v>
      </c>
      <c r="CM17" s="4"/>
      <c r="CN17" s="6"/>
      <c r="CO17" s="5"/>
      <c r="CP17" s="5"/>
      <c r="CQ17" s="4">
        <v>13</v>
      </c>
      <c r="CR17" s="6">
        <v>873.8</v>
      </c>
      <c r="CS17" s="4"/>
      <c r="CT17" s="6"/>
      <c r="CU17" s="5"/>
      <c r="CV17" s="5"/>
      <c r="CW17" s="4"/>
      <c r="CX17" s="6"/>
      <c r="CY17" s="4"/>
      <c r="CZ17" s="6"/>
      <c r="DA17" s="5"/>
      <c r="DB17" s="5"/>
      <c r="DC17" s="4"/>
      <c r="DD17" s="6"/>
      <c r="DE17" s="4"/>
      <c r="DF17" s="6"/>
      <c r="DG17" s="5"/>
      <c r="DH17" s="5"/>
      <c r="DI17" s="4"/>
      <c r="DJ17" s="6"/>
      <c r="DK17" s="4"/>
      <c r="DL17" s="6"/>
      <c r="DM17" s="5"/>
      <c r="DN17" s="5"/>
      <c r="DO17" s="4"/>
      <c r="DP17" s="6"/>
      <c r="DQ17" s="4"/>
      <c r="DR17" s="6"/>
      <c r="DS17" s="5"/>
      <c r="DT17" s="5"/>
      <c r="DU17" s="4">
        <v>3</v>
      </c>
      <c r="DV17" s="6">
        <v>241.74</v>
      </c>
      <c r="DW17" s="4"/>
      <c r="DX17" s="6"/>
      <c r="DY17" s="5"/>
      <c r="DZ17" s="5"/>
      <c r="EA17" s="4"/>
      <c r="EB17" s="6"/>
      <c r="EC17" s="4"/>
      <c r="ED17" s="6"/>
      <c r="EE17" s="5"/>
      <c r="EF17" s="5"/>
      <c r="EG17" s="4"/>
      <c r="EH17" s="6"/>
      <c r="EI17" s="4"/>
      <c r="EJ17" s="6"/>
      <c r="EK17" s="5"/>
      <c r="EL17" s="5"/>
      <c r="EM17" s="4"/>
      <c r="EN17" s="6"/>
      <c r="EO17" s="4"/>
      <c r="EP17" s="6"/>
      <c r="EQ17" s="5"/>
      <c r="ER17" s="5"/>
      <c r="ES17" s="4"/>
      <c r="ET17" s="6"/>
      <c r="EU17" s="4"/>
      <c r="EV17" s="6"/>
      <c r="EW17" s="5"/>
      <c r="EX17" s="5"/>
      <c r="EY17" s="4">
        <v>1</v>
      </c>
      <c r="EZ17" s="6">
        <v>80.32</v>
      </c>
      <c r="FA17" s="4"/>
      <c r="FB17" s="6"/>
      <c r="FC17" s="5"/>
      <c r="FD17" s="5"/>
      <c r="FE17" s="4">
        <v>1</v>
      </c>
      <c r="FF17" s="6">
        <v>69.6</v>
      </c>
      <c r="FG17" s="4"/>
      <c r="FH17" s="6"/>
      <c r="FI17" s="5"/>
      <c r="FJ17" s="5"/>
      <c r="FK17" s="4"/>
      <c r="FL17" s="6"/>
      <c r="FM17" s="4"/>
      <c r="FN17" s="6"/>
      <c r="FO17" s="5"/>
      <c r="FP17" s="5"/>
      <c r="FQ17" s="4"/>
      <c r="FR17" s="6"/>
      <c r="FS17" s="4"/>
      <c r="FT17" s="6"/>
      <c r="FU17" s="5"/>
      <c r="FV17" s="5"/>
      <c r="FW17" s="4"/>
      <c r="FX17" s="6"/>
      <c r="FY17" s="4"/>
      <c r="FZ17" s="6"/>
      <c r="GA17" s="5"/>
      <c r="GB17" s="5"/>
      <c r="GC17" s="4"/>
      <c r="GD17" s="6"/>
      <c r="GE17" s="4"/>
      <c r="GF17" s="6"/>
      <c r="GG17" s="5"/>
      <c r="GH17" s="5"/>
      <c r="GI17" s="4"/>
      <c r="GJ17" s="6"/>
      <c r="GK17" s="4"/>
      <c r="GL17" s="6"/>
      <c r="GM17" s="5"/>
      <c r="GN17" s="5"/>
      <c r="GO17" s="4"/>
      <c r="GP17" s="6"/>
      <c r="GQ17" s="4"/>
      <c r="GR17" s="6"/>
      <c r="GS17" s="5"/>
      <c r="GT17" s="5"/>
      <c r="GU17" s="4"/>
      <c r="GV17" s="6"/>
      <c r="GW17" s="4"/>
      <c r="GX17" s="6"/>
      <c r="GY17" s="5"/>
      <c r="GZ17" s="5"/>
      <c r="HA17" s="4"/>
      <c r="HB17" s="6"/>
      <c r="HC17" s="4"/>
      <c r="HD17" s="6"/>
      <c r="HE17" s="5"/>
      <c r="HF17" s="5"/>
      <c r="HG17" s="4"/>
      <c r="HH17" s="6"/>
      <c r="HI17" s="4"/>
      <c r="HJ17" s="6"/>
      <c r="HK17" s="5"/>
      <c r="HL17" s="5"/>
      <c r="HM17" s="4"/>
      <c r="HN17" s="6"/>
      <c r="HO17" s="4"/>
      <c r="HP17" s="6"/>
      <c r="HQ17" s="5"/>
      <c r="HR17" s="5"/>
      <c r="HS17" s="4"/>
      <c r="HT17" s="6"/>
      <c r="HU17" s="4"/>
      <c r="HV17" s="6"/>
      <c r="HW17" s="5"/>
      <c r="HX17" s="5"/>
      <c r="HY17" s="4"/>
      <c r="HZ17" s="6"/>
      <c r="IA17" s="4"/>
      <c r="IB17" s="6"/>
      <c r="IC17" s="5"/>
      <c r="ID17" s="5"/>
      <c r="IE17" s="4"/>
      <c r="IF17" s="6"/>
      <c r="IG17" s="4"/>
      <c r="IH17" s="6"/>
      <c r="II17" s="5"/>
      <c r="IJ17" s="5"/>
      <c r="IK17" s="4"/>
      <c r="IL17" s="6"/>
      <c r="IM17" s="4"/>
      <c r="IN17" s="6"/>
      <c r="IO17" s="5"/>
      <c r="IP17" s="5"/>
      <c r="IQ17" s="4"/>
      <c r="IR17" s="6"/>
      <c r="IS17" s="4"/>
      <c r="IT17" s="6"/>
      <c r="IU17" s="5"/>
      <c r="IV17" s="5"/>
      <c r="IW17" s="4"/>
      <c r="IX17" s="6"/>
      <c r="IY17" s="4"/>
      <c r="IZ17" s="6"/>
      <c r="JA17" s="5"/>
      <c r="JB17" s="5"/>
      <c r="JC17" s="4"/>
      <c r="JD17" s="6"/>
      <c r="JE17" s="4"/>
      <c r="JF17" s="6"/>
      <c r="JG17" s="5"/>
      <c r="JH17" s="5"/>
      <c r="JI17" s="4"/>
      <c r="JJ17" s="6"/>
      <c r="JK17" s="4"/>
      <c r="JL17" s="6"/>
      <c r="JM17" s="5"/>
      <c r="JN17" s="5"/>
      <c r="JO17" s="4"/>
      <c r="JP17" s="6"/>
      <c r="JQ17" s="4"/>
      <c r="JR17" s="6"/>
      <c r="JS17" s="5"/>
      <c r="JT17" s="5"/>
      <c r="JU17" s="4"/>
      <c r="JV17" s="6"/>
      <c r="JW17" s="4"/>
      <c r="JX17" s="6"/>
      <c r="JY17" s="5"/>
      <c r="JZ17" s="5"/>
      <c r="KA17" s="4"/>
      <c r="KB17" s="6"/>
      <c r="KC17" s="4"/>
      <c r="KD17" s="6"/>
      <c r="KE17" s="5"/>
      <c r="KF17" s="5"/>
      <c r="KG17" s="4"/>
      <c r="KH17" s="6"/>
      <c r="KI17" s="4"/>
      <c r="KJ17" s="6"/>
      <c r="KK17" s="5"/>
      <c r="KL17" s="5"/>
    </row>
    <row r="18">
      <c r="A18" s="3" t="s">
        <v>85</v>
      </c>
      <c r="B18" s="3" t="s">
        <v>86</v>
      </c>
      <c r="C18" s="3" t="s">
        <v>87</v>
      </c>
      <c r="D18" s="3" t="s">
        <v>88</v>
      </c>
      <c r="E18" s="3" t="s">
        <v>126</v>
      </c>
      <c r="F18" s="3" t="s">
        <v>127</v>
      </c>
      <c r="G18" s="3" t="s">
        <v>128</v>
      </c>
      <c r="H18" s="3" t="s">
        <v>129</v>
      </c>
      <c r="I18" s="4"/>
      <c r="J18" s="4">
        <f>=ROUNDDOWN({0},0)</f>
      </c>
      <c r="K18" s="4">
        <v>800</v>
      </c>
      <c r="L18" s="5">
        <v>1</v>
      </c>
      <c r="M18" s="4"/>
      <c r="N18" s="4">
        <f>=ROUNDDOWN({0},0)</f>
      </c>
      <c r="O18" s="4"/>
      <c r="P18" s="5"/>
      <c r="Q18" s="4">
        <v>105</v>
      </c>
      <c r="R18" s="6">
        <v>6453.6</v>
      </c>
      <c r="S18" s="4"/>
      <c r="T18" s="6"/>
      <c r="U18" s="5"/>
      <c r="V18" s="5"/>
      <c r="W18" s="4">
        <v>3</v>
      </c>
      <c r="X18" s="6">
        <v>191.39</v>
      </c>
      <c r="Y18" s="4"/>
      <c r="Z18" s="6"/>
      <c r="AA18" s="5"/>
      <c r="AB18" s="5"/>
      <c r="AC18" s="4">
        <v>43</v>
      </c>
      <c r="AD18" s="6">
        <v>2564.65</v>
      </c>
      <c r="AE18" s="4"/>
      <c r="AF18" s="6"/>
      <c r="AG18" s="5"/>
      <c r="AH18" s="5"/>
      <c r="AI18" s="4">
        <v>2</v>
      </c>
      <c r="AJ18" s="6">
        <v>139.08</v>
      </c>
      <c r="AK18" s="4"/>
      <c r="AL18" s="6"/>
      <c r="AM18" s="5"/>
      <c r="AN18" s="5"/>
      <c r="AO18" s="4">
        <v>22</v>
      </c>
      <c r="AP18" s="6">
        <v>1341.38</v>
      </c>
      <c r="AQ18" s="4"/>
      <c r="AR18" s="6"/>
      <c r="AS18" s="5"/>
      <c r="AT18" s="5"/>
      <c r="AU18" s="4">
        <v>2</v>
      </c>
      <c r="AV18" s="6">
        <v>128.82</v>
      </c>
      <c r="AW18" s="4"/>
      <c r="AX18" s="6"/>
      <c r="AY18" s="5"/>
      <c r="AZ18" s="5"/>
      <c r="BA18" s="4">
        <v>3</v>
      </c>
      <c r="BB18" s="6">
        <v>195.61</v>
      </c>
      <c r="BC18" s="4"/>
      <c r="BD18" s="6"/>
      <c r="BE18" s="5"/>
      <c r="BF18" s="5"/>
      <c r="BG18" s="4">
        <v>2</v>
      </c>
      <c r="BH18" s="6">
        <v>156.44</v>
      </c>
      <c r="BI18" s="4"/>
      <c r="BJ18" s="6"/>
      <c r="BK18" s="5"/>
      <c r="BL18" s="5"/>
      <c r="BM18" s="4">
        <v>2</v>
      </c>
      <c r="BN18" s="6">
        <v>136.66</v>
      </c>
      <c r="BO18" s="4"/>
      <c r="BP18" s="6"/>
      <c r="BQ18" s="5"/>
      <c r="BR18" s="5"/>
      <c r="BS18" s="4">
        <v>11</v>
      </c>
      <c r="BT18" s="6">
        <v>718.88</v>
      </c>
      <c r="BU18" s="4"/>
      <c r="BV18" s="6"/>
      <c r="BW18" s="5"/>
      <c r="BX18" s="5"/>
      <c r="BY18" s="4"/>
      <c r="BZ18" s="6"/>
      <c r="CA18" s="4"/>
      <c r="CB18" s="6"/>
      <c r="CC18" s="5"/>
      <c r="CD18" s="5"/>
      <c r="CE18" s="4"/>
      <c r="CF18" s="6"/>
      <c r="CG18" s="4"/>
      <c r="CH18" s="6"/>
      <c r="CI18" s="5"/>
      <c r="CJ18" s="5"/>
      <c r="CK18" s="4"/>
      <c r="CL18" s="6"/>
      <c r="CM18" s="4"/>
      <c r="CN18" s="6"/>
      <c r="CO18" s="5"/>
      <c r="CP18" s="5"/>
      <c r="CQ18" s="4"/>
      <c r="CR18" s="6"/>
      <c r="CS18" s="4"/>
      <c r="CT18" s="6"/>
      <c r="CU18" s="5"/>
      <c r="CV18" s="5"/>
      <c r="CW18" s="4">
        <v>2</v>
      </c>
      <c r="CX18" s="6">
        <v>141.12</v>
      </c>
      <c r="CY18" s="4"/>
      <c r="CZ18" s="6"/>
      <c r="DA18" s="5"/>
      <c r="DB18" s="5"/>
      <c r="DC18" s="4">
        <v>12</v>
      </c>
      <c r="DD18" s="6">
        <v>673.04</v>
      </c>
      <c r="DE18" s="4"/>
      <c r="DF18" s="6"/>
      <c r="DG18" s="5"/>
      <c r="DH18" s="5"/>
      <c r="DI18" s="4"/>
      <c r="DJ18" s="6"/>
      <c r="DK18" s="4"/>
      <c r="DL18" s="6"/>
      <c r="DM18" s="5"/>
      <c r="DN18" s="5"/>
      <c r="DO18" s="4"/>
      <c r="DP18" s="6"/>
      <c r="DQ18" s="4"/>
      <c r="DR18" s="6"/>
      <c r="DS18" s="5"/>
      <c r="DT18" s="5"/>
      <c r="DU18" s="4"/>
      <c r="DV18" s="6"/>
      <c r="DW18" s="4"/>
      <c r="DX18" s="6"/>
      <c r="DY18" s="5"/>
      <c r="DZ18" s="5"/>
      <c r="EA18" s="4">
        <v>1</v>
      </c>
      <c r="EB18" s="6">
        <v>66.53</v>
      </c>
      <c r="EC18" s="4"/>
      <c r="ED18" s="6"/>
      <c r="EE18" s="5"/>
      <c r="EF18" s="5"/>
      <c r="EG18" s="4"/>
      <c r="EH18" s="6"/>
      <c r="EI18" s="4"/>
      <c r="EJ18" s="6"/>
      <c r="EK18" s="5"/>
      <c r="EL18" s="5"/>
      <c r="EM18" s="4"/>
      <c r="EN18" s="6"/>
      <c r="EO18" s="4"/>
      <c r="EP18" s="6"/>
      <c r="EQ18" s="5"/>
      <c r="ER18" s="5"/>
      <c r="ES18" s="4"/>
      <c r="ET18" s="6"/>
      <c r="EU18" s="4"/>
      <c r="EV18" s="6"/>
      <c r="EW18" s="5"/>
      <c r="EX18" s="5"/>
      <c r="EY18" s="4"/>
      <c r="EZ18" s="6"/>
      <c r="FA18" s="4"/>
      <c r="FB18" s="6"/>
      <c r="FC18" s="5"/>
      <c r="FD18" s="5"/>
      <c r="FE18" s="4"/>
      <c r="FF18" s="6"/>
      <c r="FG18" s="4"/>
      <c r="FH18" s="6"/>
      <c r="FI18" s="5"/>
      <c r="FJ18" s="5"/>
      <c r="FK18" s="4"/>
      <c r="FL18" s="6"/>
      <c r="FM18" s="4"/>
      <c r="FN18" s="6"/>
      <c r="FO18" s="5"/>
      <c r="FP18" s="5"/>
      <c r="FQ18" s="4"/>
      <c r="FR18" s="6"/>
      <c r="FS18" s="4"/>
      <c r="FT18" s="6"/>
      <c r="FU18" s="5"/>
      <c r="FV18" s="5"/>
      <c r="FW18" s="4"/>
      <c r="FX18" s="6"/>
      <c r="FY18" s="4"/>
      <c r="FZ18" s="6"/>
      <c r="GA18" s="5"/>
      <c r="GB18" s="5"/>
      <c r="GC18" s="4"/>
      <c r="GD18" s="6"/>
      <c r="GE18" s="4"/>
      <c r="GF18" s="6"/>
      <c r="GG18" s="5"/>
      <c r="GH18" s="5"/>
      <c r="GI18" s="4"/>
      <c r="GJ18" s="6"/>
      <c r="GK18" s="4"/>
      <c r="GL18" s="6"/>
      <c r="GM18" s="5"/>
      <c r="GN18" s="5"/>
      <c r="GO18" s="4"/>
      <c r="GP18" s="6"/>
      <c r="GQ18" s="4"/>
      <c r="GR18" s="6"/>
      <c r="GS18" s="5"/>
      <c r="GT18" s="5"/>
      <c r="GU18" s="4"/>
      <c r="GV18" s="6"/>
      <c r="GW18" s="4"/>
      <c r="GX18" s="6"/>
      <c r="GY18" s="5"/>
      <c r="GZ18" s="5"/>
      <c r="HA18" s="4"/>
      <c r="HB18" s="6"/>
      <c r="HC18" s="4"/>
      <c r="HD18" s="6"/>
      <c r="HE18" s="5"/>
      <c r="HF18" s="5"/>
      <c r="HG18" s="4"/>
      <c r="HH18" s="6"/>
      <c r="HI18" s="4"/>
      <c r="HJ18" s="6"/>
      <c r="HK18" s="5"/>
      <c r="HL18" s="5"/>
      <c r="HM18" s="4"/>
      <c r="HN18" s="6"/>
      <c r="HO18" s="4"/>
      <c r="HP18" s="6"/>
      <c r="HQ18" s="5"/>
      <c r="HR18" s="5"/>
      <c r="HS18" s="4"/>
      <c r="HT18" s="6"/>
      <c r="HU18" s="4"/>
      <c r="HV18" s="6"/>
      <c r="HW18" s="5"/>
      <c r="HX18" s="5"/>
      <c r="HY18" s="4"/>
      <c r="HZ18" s="6"/>
      <c r="IA18" s="4"/>
      <c r="IB18" s="6"/>
      <c r="IC18" s="5"/>
      <c r="ID18" s="5"/>
      <c r="IE18" s="4"/>
      <c r="IF18" s="6"/>
      <c r="IG18" s="4"/>
      <c r="IH18" s="6"/>
      <c r="II18" s="5"/>
      <c r="IJ18" s="5"/>
      <c r="IK18" s="4"/>
      <c r="IL18" s="6"/>
      <c r="IM18" s="4"/>
      <c r="IN18" s="6"/>
      <c r="IO18" s="5"/>
      <c r="IP18" s="5"/>
      <c r="IQ18" s="4"/>
      <c r="IR18" s="6"/>
      <c r="IS18" s="4"/>
      <c r="IT18" s="6"/>
      <c r="IU18" s="5"/>
      <c r="IV18" s="5"/>
      <c r="IW18" s="4"/>
      <c r="IX18" s="6"/>
      <c r="IY18" s="4"/>
      <c r="IZ18" s="6"/>
      <c r="JA18" s="5"/>
      <c r="JB18" s="5"/>
      <c r="JC18" s="4"/>
      <c r="JD18" s="6"/>
      <c r="JE18" s="4"/>
      <c r="JF18" s="6"/>
      <c r="JG18" s="5"/>
      <c r="JH18" s="5"/>
      <c r="JI18" s="4"/>
      <c r="JJ18" s="6"/>
      <c r="JK18" s="4"/>
      <c r="JL18" s="6"/>
      <c r="JM18" s="5"/>
      <c r="JN18" s="5"/>
      <c r="JO18" s="4"/>
      <c r="JP18" s="6"/>
      <c r="JQ18" s="4"/>
      <c r="JR18" s="6"/>
      <c r="JS18" s="5"/>
      <c r="JT18" s="5"/>
      <c r="JU18" s="4"/>
      <c r="JV18" s="6"/>
      <c r="JW18" s="4"/>
      <c r="JX18" s="6"/>
      <c r="JY18" s="5"/>
      <c r="JZ18" s="5"/>
      <c r="KA18" s="4"/>
      <c r="KB18" s="6"/>
      <c r="KC18" s="4"/>
      <c r="KD18" s="6"/>
      <c r="KE18" s="5"/>
      <c r="KF18" s="5"/>
      <c r="KG18" s="4"/>
      <c r="KH18" s="6"/>
      <c r="KI18" s="4"/>
      <c r="KJ18" s="6"/>
      <c r="KK18" s="5"/>
      <c r="KL18" s="5"/>
    </row>
    <row r="19">
      <c r="A19" s="3" t="s">
        <v>85</v>
      </c>
      <c r="B19" s="3" t="s">
        <v>86</v>
      </c>
      <c r="C19" s="3" t="s">
        <v>87</v>
      </c>
      <c r="D19" s="3" t="s">
        <v>88</v>
      </c>
      <c r="E19" s="3" t="s">
        <v>130</v>
      </c>
      <c r="F19" s="3" t="s">
        <v>131</v>
      </c>
      <c r="G19" s="3" t="s">
        <v>132</v>
      </c>
      <c r="H19" s="3" t="s">
        <v>129</v>
      </c>
      <c r="I19" s="4"/>
      <c r="J19" s="4">
        <f>=ROUNDDOWN({0},0)</f>
      </c>
      <c r="K19" s="4">
        <v>940</v>
      </c>
      <c r="L19" s="5">
        <v>1</v>
      </c>
      <c r="M19" s="4"/>
      <c r="N19" s="4">
        <f>=ROUNDDOWN({0},0)</f>
      </c>
      <c r="O19" s="4"/>
      <c r="P19" s="5"/>
      <c r="Q19" s="4">
        <v>124</v>
      </c>
      <c r="R19" s="6">
        <v>6349.82</v>
      </c>
      <c r="S19" s="4"/>
      <c r="T19" s="6"/>
      <c r="U19" s="5"/>
      <c r="V19" s="5"/>
      <c r="W19" s="4">
        <v>40</v>
      </c>
      <c r="X19" s="6">
        <v>2051.6</v>
      </c>
      <c r="Y19" s="4"/>
      <c r="Z19" s="6"/>
      <c r="AA19" s="5"/>
      <c r="AB19" s="5"/>
      <c r="AC19" s="4">
        <v>2</v>
      </c>
      <c r="AD19" s="6">
        <v>85.48</v>
      </c>
      <c r="AE19" s="4"/>
      <c r="AF19" s="6"/>
      <c r="AG19" s="5"/>
      <c r="AH19" s="5"/>
      <c r="AI19" s="4">
        <v>17</v>
      </c>
      <c r="AJ19" s="6">
        <v>863.83</v>
      </c>
      <c r="AK19" s="4"/>
      <c r="AL19" s="6"/>
      <c r="AM19" s="5"/>
      <c r="AN19" s="5"/>
      <c r="AO19" s="4">
        <v>36</v>
      </c>
      <c r="AP19" s="6">
        <v>1886.84</v>
      </c>
      <c r="AQ19" s="4"/>
      <c r="AR19" s="6"/>
      <c r="AS19" s="5"/>
      <c r="AT19" s="5"/>
      <c r="AU19" s="4">
        <v>23</v>
      </c>
      <c r="AV19" s="6">
        <v>1144.27</v>
      </c>
      <c r="AW19" s="4"/>
      <c r="AX19" s="6"/>
      <c r="AY19" s="5"/>
      <c r="AZ19" s="5"/>
      <c r="BA19" s="4"/>
      <c r="BB19" s="6"/>
      <c r="BC19" s="4"/>
      <c r="BD19" s="6"/>
      <c r="BE19" s="5"/>
      <c r="BF19" s="5"/>
      <c r="BG19" s="4">
        <v>1</v>
      </c>
      <c r="BH19" s="6">
        <v>54.75</v>
      </c>
      <c r="BI19" s="4"/>
      <c r="BJ19" s="6"/>
      <c r="BK19" s="5"/>
      <c r="BL19" s="5"/>
      <c r="BM19" s="4"/>
      <c r="BN19" s="6"/>
      <c r="BO19" s="4"/>
      <c r="BP19" s="6"/>
      <c r="BQ19" s="5"/>
      <c r="BR19" s="5"/>
      <c r="BS19" s="4"/>
      <c r="BT19" s="6"/>
      <c r="BU19" s="4"/>
      <c r="BV19" s="6"/>
      <c r="BW19" s="5"/>
      <c r="BX19" s="5"/>
      <c r="BY19" s="4"/>
      <c r="BZ19" s="6"/>
      <c r="CA19" s="4"/>
      <c r="CB19" s="6"/>
      <c r="CC19" s="5"/>
      <c r="CD19" s="5"/>
      <c r="CE19" s="4">
        <v>3</v>
      </c>
      <c r="CF19" s="6">
        <v>161.97</v>
      </c>
      <c r="CG19" s="4"/>
      <c r="CH19" s="6"/>
      <c r="CI19" s="5"/>
      <c r="CJ19" s="5"/>
      <c r="CK19" s="4"/>
      <c r="CL19" s="6"/>
      <c r="CM19" s="4"/>
      <c r="CN19" s="6"/>
      <c r="CO19" s="5"/>
      <c r="CP19" s="5"/>
      <c r="CQ19" s="4">
        <v>1</v>
      </c>
      <c r="CR19" s="6">
        <v>52.49</v>
      </c>
      <c r="CS19" s="4"/>
      <c r="CT19" s="6"/>
      <c r="CU19" s="5"/>
      <c r="CV19" s="5"/>
      <c r="CW19" s="4"/>
      <c r="CX19" s="6"/>
      <c r="CY19" s="4"/>
      <c r="CZ19" s="6"/>
      <c r="DA19" s="5"/>
      <c r="DB19" s="5"/>
      <c r="DC19" s="4"/>
      <c r="DD19" s="6"/>
      <c r="DE19" s="4"/>
      <c r="DF19" s="6"/>
      <c r="DG19" s="5"/>
      <c r="DH19" s="5"/>
      <c r="DI19" s="4"/>
      <c r="DJ19" s="6"/>
      <c r="DK19" s="4"/>
      <c r="DL19" s="6"/>
      <c r="DM19" s="5"/>
      <c r="DN19" s="5"/>
      <c r="DO19" s="4"/>
      <c r="DP19" s="6"/>
      <c r="DQ19" s="4"/>
      <c r="DR19" s="6"/>
      <c r="DS19" s="5"/>
      <c r="DT19" s="5"/>
      <c r="DU19" s="4"/>
      <c r="DV19" s="6"/>
      <c r="DW19" s="4"/>
      <c r="DX19" s="6"/>
      <c r="DY19" s="5"/>
      <c r="DZ19" s="5"/>
      <c r="EA19" s="4"/>
      <c r="EB19" s="6"/>
      <c r="EC19" s="4"/>
      <c r="ED19" s="6"/>
      <c r="EE19" s="5"/>
      <c r="EF19" s="5"/>
      <c r="EG19" s="4"/>
      <c r="EH19" s="6"/>
      <c r="EI19" s="4"/>
      <c r="EJ19" s="6"/>
      <c r="EK19" s="5"/>
      <c r="EL19" s="5"/>
      <c r="EM19" s="4">
        <v>1</v>
      </c>
      <c r="EN19" s="6">
        <v>48.59</v>
      </c>
      <c r="EO19" s="4"/>
      <c r="EP19" s="6"/>
      <c r="EQ19" s="5"/>
      <c r="ER19" s="5"/>
      <c r="ES19" s="4"/>
      <c r="ET19" s="6"/>
      <c r="EU19" s="4"/>
      <c r="EV19" s="6"/>
      <c r="EW19" s="5"/>
      <c r="EX19" s="5"/>
      <c r="EY19" s="4"/>
      <c r="EZ19" s="6"/>
      <c r="FA19" s="4"/>
      <c r="FB19" s="6"/>
      <c r="FC19" s="5"/>
      <c r="FD19" s="5"/>
      <c r="FE19" s="4"/>
      <c r="FF19" s="6"/>
      <c r="FG19" s="4"/>
      <c r="FH19" s="6"/>
      <c r="FI19" s="5"/>
      <c r="FJ19" s="5"/>
      <c r="FK19" s="4"/>
      <c r="FL19" s="6"/>
      <c r="FM19" s="4"/>
      <c r="FN19" s="6"/>
      <c r="FO19" s="5"/>
      <c r="FP19" s="5"/>
      <c r="FQ19" s="4"/>
      <c r="FR19" s="6"/>
      <c r="FS19" s="4"/>
      <c r="FT19" s="6"/>
      <c r="FU19" s="5"/>
      <c r="FV19" s="5"/>
      <c r="FW19" s="4"/>
      <c r="FX19" s="6"/>
      <c r="FY19" s="4"/>
      <c r="FZ19" s="6"/>
      <c r="GA19" s="5"/>
      <c r="GB19" s="5"/>
      <c r="GC19" s="4"/>
      <c r="GD19" s="6"/>
      <c r="GE19" s="4"/>
      <c r="GF19" s="6"/>
      <c r="GG19" s="5"/>
      <c r="GH19" s="5"/>
      <c r="GI19" s="4"/>
      <c r="GJ19" s="6"/>
      <c r="GK19" s="4"/>
      <c r="GL19" s="6"/>
      <c r="GM19" s="5"/>
      <c r="GN19" s="5"/>
      <c r="GO19" s="4"/>
      <c r="GP19" s="6"/>
      <c r="GQ19" s="4"/>
      <c r="GR19" s="6"/>
      <c r="GS19" s="5"/>
      <c r="GT19" s="5"/>
      <c r="GU19" s="4"/>
      <c r="GV19" s="6"/>
      <c r="GW19" s="4"/>
      <c r="GX19" s="6"/>
      <c r="GY19" s="5"/>
      <c r="GZ19" s="5"/>
      <c r="HA19" s="4"/>
      <c r="HB19" s="6"/>
      <c r="HC19" s="4"/>
      <c r="HD19" s="6"/>
      <c r="HE19" s="5"/>
      <c r="HF19" s="5"/>
      <c r="HG19" s="4"/>
      <c r="HH19" s="6"/>
      <c r="HI19" s="4"/>
      <c r="HJ19" s="6"/>
      <c r="HK19" s="5"/>
      <c r="HL19" s="5"/>
      <c r="HM19" s="4"/>
      <c r="HN19" s="6"/>
      <c r="HO19" s="4"/>
      <c r="HP19" s="6"/>
      <c r="HQ19" s="5"/>
      <c r="HR19" s="5"/>
      <c r="HS19" s="4"/>
      <c r="HT19" s="6"/>
      <c r="HU19" s="4"/>
      <c r="HV19" s="6"/>
      <c r="HW19" s="5"/>
      <c r="HX19" s="5"/>
      <c r="HY19" s="4"/>
      <c r="HZ19" s="6"/>
      <c r="IA19" s="4"/>
      <c r="IB19" s="6"/>
      <c r="IC19" s="5"/>
      <c r="ID19" s="5"/>
      <c r="IE19" s="4"/>
      <c r="IF19" s="6"/>
      <c r="IG19" s="4"/>
      <c r="IH19" s="6"/>
      <c r="II19" s="5"/>
      <c r="IJ19" s="5"/>
      <c r="IK19" s="4"/>
      <c r="IL19" s="6"/>
      <c r="IM19" s="4"/>
      <c r="IN19" s="6"/>
      <c r="IO19" s="5"/>
      <c r="IP19" s="5"/>
      <c r="IQ19" s="4"/>
      <c r="IR19" s="6"/>
      <c r="IS19" s="4"/>
      <c r="IT19" s="6"/>
      <c r="IU19" s="5"/>
      <c r="IV19" s="5"/>
      <c r="IW19" s="4"/>
      <c r="IX19" s="6"/>
      <c r="IY19" s="4"/>
      <c r="IZ19" s="6"/>
      <c r="JA19" s="5"/>
      <c r="JB19" s="5"/>
      <c r="JC19" s="4"/>
      <c r="JD19" s="6"/>
      <c r="JE19" s="4"/>
      <c r="JF19" s="6"/>
      <c r="JG19" s="5"/>
      <c r="JH19" s="5"/>
      <c r="JI19" s="4"/>
      <c r="JJ19" s="6"/>
      <c r="JK19" s="4"/>
      <c r="JL19" s="6"/>
      <c r="JM19" s="5"/>
      <c r="JN19" s="5"/>
      <c r="JO19" s="4"/>
      <c r="JP19" s="6"/>
      <c r="JQ19" s="4"/>
      <c r="JR19" s="6"/>
      <c r="JS19" s="5"/>
      <c r="JT19" s="5"/>
      <c r="JU19" s="4"/>
      <c r="JV19" s="6"/>
      <c r="JW19" s="4"/>
      <c r="JX19" s="6"/>
      <c r="JY19" s="5"/>
      <c r="JZ19" s="5"/>
      <c r="KA19" s="4"/>
      <c r="KB19" s="6"/>
      <c r="KC19" s="4"/>
      <c r="KD19" s="6"/>
      <c r="KE19" s="5"/>
      <c r="KF19" s="5"/>
      <c r="KG19" s="4"/>
      <c r="KH19" s="6"/>
      <c r="KI19" s="4"/>
      <c r="KJ19" s="6"/>
      <c r="KK19" s="5"/>
      <c r="KL19" s="5"/>
    </row>
    <row r="20">
      <c r="A20" s="3" t="s">
        <v>85</v>
      </c>
      <c r="B20" s="3" t="s">
        <v>86</v>
      </c>
      <c r="C20" s="3" t="s">
        <v>87</v>
      </c>
      <c r="D20" s="3" t="s">
        <v>88</v>
      </c>
      <c r="E20" s="3" t="s">
        <v>133</v>
      </c>
      <c r="F20" s="3" t="s">
        <v>104</v>
      </c>
      <c r="G20" s="3" t="s">
        <v>104</v>
      </c>
      <c r="H20" s="3" t="s">
        <v>104</v>
      </c>
      <c r="I20" s="4"/>
      <c r="J20" s="4">
        <f>=ROUNDDOWN({0},0)</f>
      </c>
      <c r="K20" s="4">
        <v>450</v>
      </c>
      <c r="L20" s="5">
        <v>1</v>
      </c>
      <c r="M20" s="4"/>
      <c r="N20" s="4">
        <f>=ROUNDDOWN({0},0)</f>
      </c>
      <c r="O20" s="4"/>
      <c r="P20" s="5"/>
      <c r="Q20" s="4">
        <v>141</v>
      </c>
      <c r="R20" s="6">
        <v>5955.35</v>
      </c>
      <c r="S20" s="4"/>
      <c r="T20" s="6"/>
      <c r="U20" s="5"/>
      <c r="V20" s="5"/>
      <c r="W20" s="4">
        <v>141</v>
      </c>
      <c r="X20" s="6">
        <v>5955.35</v>
      </c>
      <c r="Y20" s="4"/>
      <c r="Z20" s="6"/>
      <c r="AA20" s="5"/>
      <c r="AB20" s="5"/>
      <c r="AC20" s="4"/>
      <c r="AD20" s="6"/>
      <c r="AE20" s="4"/>
      <c r="AF20" s="6"/>
      <c r="AG20" s="5"/>
      <c r="AH20" s="5"/>
      <c r="AI20" s="4"/>
      <c r="AJ20" s="6"/>
      <c r="AK20" s="4"/>
      <c r="AL20" s="6"/>
      <c r="AM20" s="5"/>
      <c r="AN20" s="5"/>
      <c r="AO20" s="4"/>
      <c r="AP20" s="6"/>
      <c r="AQ20" s="4"/>
      <c r="AR20" s="6"/>
      <c r="AS20" s="5"/>
      <c r="AT20" s="5"/>
      <c r="AU20" s="4"/>
      <c r="AV20" s="6"/>
      <c r="AW20" s="4"/>
      <c r="AX20" s="6"/>
      <c r="AY20" s="5"/>
      <c r="AZ20" s="5"/>
      <c r="BA20" s="4"/>
      <c r="BB20" s="6"/>
      <c r="BC20" s="4"/>
      <c r="BD20" s="6"/>
      <c r="BE20" s="5"/>
      <c r="BF20" s="5"/>
      <c r="BG20" s="4"/>
      <c r="BH20" s="6"/>
      <c r="BI20" s="4"/>
      <c r="BJ20" s="6"/>
      <c r="BK20" s="5"/>
      <c r="BL20" s="5"/>
      <c r="BM20" s="4"/>
      <c r="BN20" s="6"/>
      <c r="BO20" s="4"/>
      <c r="BP20" s="6"/>
      <c r="BQ20" s="5"/>
      <c r="BR20" s="5"/>
      <c r="BS20" s="4"/>
      <c r="BT20" s="6"/>
      <c r="BU20" s="4"/>
      <c r="BV20" s="6"/>
      <c r="BW20" s="5"/>
      <c r="BX20" s="5"/>
      <c r="BY20" s="4"/>
      <c r="BZ20" s="6"/>
      <c r="CA20" s="4"/>
      <c r="CB20" s="6"/>
      <c r="CC20" s="5"/>
      <c r="CD20" s="5"/>
      <c r="CE20" s="4"/>
      <c r="CF20" s="6"/>
      <c r="CG20" s="4"/>
      <c r="CH20" s="6"/>
      <c r="CI20" s="5"/>
      <c r="CJ20" s="5"/>
      <c r="CK20" s="4"/>
      <c r="CL20" s="6"/>
      <c r="CM20" s="4"/>
      <c r="CN20" s="6"/>
      <c r="CO20" s="5"/>
      <c r="CP20" s="5"/>
      <c r="CQ20" s="4"/>
      <c r="CR20" s="6"/>
      <c r="CS20" s="4"/>
      <c r="CT20" s="6"/>
      <c r="CU20" s="5"/>
      <c r="CV20" s="5"/>
      <c r="CW20" s="4"/>
      <c r="CX20" s="6"/>
      <c r="CY20" s="4"/>
      <c r="CZ20" s="6"/>
      <c r="DA20" s="5"/>
      <c r="DB20" s="5"/>
      <c r="DC20" s="4"/>
      <c r="DD20" s="6"/>
      <c r="DE20" s="4"/>
      <c r="DF20" s="6"/>
      <c r="DG20" s="5"/>
      <c r="DH20" s="5"/>
      <c r="DI20" s="4"/>
      <c r="DJ20" s="6"/>
      <c r="DK20" s="4"/>
      <c r="DL20" s="6"/>
      <c r="DM20" s="5"/>
      <c r="DN20" s="5"/>
      <c r="DO20" s="4"/>
      <c r="DP20" s="6"/>
      <c r="DQ20" s="4"/>
      <c r="DR20" s="6"/>
      <c r="DS20" s="5"/>
      <c r="DT20" s="5"/>
      <c r="DU20" s="4"/>
      <c r="DV20" s="6"/>
      <c r="DW20" s="4"/>
      <c r="DX20" s="6"/>
      <c r="DY20" s="5"/>
      <c r="DZ20" s="5"/>
      <c r="EA20" s="4"/>
      <c r="EB20" s="6"/>
      <c r="EC20" s="4"/>
      <c r="ED20" s="6"/>
      <c r="EE20" s="5"/>
      <c r="EF20" s="5"/>
      <c r="EG20" s="4"/>
      <c r="EH20" s="6"/>
      <c r="EI20" s="4"/>
      <c r="EJ20" s="6"/>
      <c r="EK20" s="5"/>
      <c r="EL20" s="5"/>
      <c r="EM20" s="4"/>
      <c r="EN20" s="6"/>
      <c r="EO20" s="4"/>
      <c r="EP20" s="6"/>
      <c r="EQ20" s="5"/>
      <c r="ER20" s="5"/>
      <c r="ES20" s="4"/>
      <c r="ET20" s="6"/>
      <c r="EU20" s="4"/>
      <c r="EV20" s="6"/>
      <c r="EW20" s="5"/>
      <c r="EX20" s="5"/>
      <c r="EY20" s="4"/>
      <c r="EZ20" s="6"/>
      <c r="FA20" s="4"/>
      <c r="FB20" s="6"/>
      <c r="FC20" s="5"/>
      <c r="FD20" s="5"/>
      <c r="FE20" s="4"/>
      <c r="FF20" s="6"/>
      <c r="FG20" s="4"/>
      <c r="FH20" s="6"/>
      <c r="FI20" s="5"/>
      <c r="FJ20" s="5"/>
      <c r="FK20" s="4"/>
      <c r="FL20" s="6"/>
      <c r="FM20" s="4"/>
      <c r="FN20" s="6"/>
      <c r="FO20" s="5"/>
      <c r="FP20" s="5"/>
      <c r="FQ20" s="4"/>
      <c r="FR20" s="6"/>
      <c r="FS20" s="4"/>
      <c r="FT20" s="6"/>
      <c r="FU20" s="5"/>
      <c r="FV20" s="5"/>
      <c r="FW20" s="4"/>
      <c r="FX20" s="6"/>
      <c r="FY20" s="4"/>
      <c r="FZ20" s="6"/>
      <c r="GA20" s="5"/>
      <c r="GB20" s="5"/>
      <c r="GC20" s="4"/>
      <c r="GD20" s="6"/>
      <c r="GE20" s="4"/>
      <c r="GF20" s="6"/>
      <c r="GG20" s="5"/>
      <c r="GH20" s="5"/>
      <c r="GI20" s="4"/>
      <c r="GJ20" s="6"/>
      <c r="GK20" s="4"/>
      <c r="GL20" s="6"/>
      <c r="GM20" s="5"/>
      <c r="GN20" s="5"/>
      <c r="GO20" s="4"/>
      <c r="GP20" s="6"/>
      <c r="GQ20" s="4"/>
      <c r="GR20" s="6"/>
      <c r="GS20" s="5"/>
      <c r="GT20" s="5"/>
      <c r="GU20" s="4"/>
      <c r="GV20" s="6"/>
      <c r="GW20" s="4"/>
      <c r="GX20" s="6"/>
      <c r="GY20" s="5"/>
      <c r="GZ20" s="5"/>
      <c r="HA20" s="4"/>
      <c r="HB20" s="6"/>
      <c r="HC20" s="4"/>
      <c r="HD20" s="6"/>
      <c r="HE20" s="5"/>
      <c r="HF20" s="5"/>
      <c r="HG20" s="4"/>
      <c r="HH20" s="6"/>
      <c r="HI20" s="4"/>
      <c r="HJ20" s="6"/>
      <c r="HK20" s="5"/>
      <c r="HL20" s="5"/>
      <c r="HM20" s="4"/>
      <c r="HN20" s="6"/>
      <c r="HO20" s="4"/>
      <c r="HP20" s="6"/>
      <c r="HQ20" s="5"/>
      <c r="HR20" s="5"/>
      <c r="HS20" s="4"/>
      <c r="HT20" s="6"/>
      <c r="HU20" s="4"/>
      <c r="HV20" s="6"/>
      <c r="HW20" s="5"/>
      <c r="HX20" s="5"/>
      <c r="HY20" s="4"/>
      <c r="HZ20" s="6"/>
      <c r="IA20" s="4"/>
      <c r="IB20" s="6"/>
      <c r="IC20" s="5"/>
      <c r="ID20" s="5"/>
      <c r="IE20" s="4"/>
      <c r="IF20" s="6"/>
      <c r="IG20" s="4"/>
      <c r="IH20" s="6"/>
      <c r="II20" s="5"/>
      <c r="IJ20" s="5"/>
      <c r="IK20" s="4"/>
      <c r="IL20" s="6"/>
      <c r="IM20" s="4"/>
      <c r="IN20" s="6"/>
      <c r="IO20" s="5"/>
      <c r="IP20" s="5"/>
      <c r="IQ20" s="4"/>
      <c r="IR20" s="6"/>
      <c r="IS20" s="4"/>
      <c r="IT20" s="6"/>
      <c r="IU20" s="5"/>
      <c r="IV20" s="5"/>
      <c r="IW20" s="4"/>
      <c r="IX20" s="6"/>
      <c r="IY20" s="4"/>
      <c r="IZ20" s="6"/>
      <c r="JA20" s="5"/>
      <c r="JB20" s="5"/>
      <c r="JC20" s="4"/>
      <c r="JD20" s="6"/>
      <c r="JE20" s="4"/>
      <c r="JF20" s="6"/>
      <c r="JG20" s="5"/>
      <c r="JH20" s="5"/>
      <c r="JI20" s="4"/>
      <c r="JJ20" s="6"/>
      <c r="JK20" s="4"/>
      <c r="JL20" s="6"/>
      <c r="JM20" s="5"/>
      <c r="JN20" s="5"/>
      <c r="JO20" s="4"/>
      <c r="JP20" s="6"/>
      <c r="JQ20" s="4"/>
      <c r="JR20" s="6"/>
      <c r="JS20" s="5"/>
      <c r="JT20" s="5"/>
      <c r="JU20" s="4"/>
      <c r="JV20" s="6"/>
      <c r="JW20" s="4"/>
      <c r="JX20" s="6"/>
      <c r="JY20" s="5"/>
      <c r="JZ20" s="5"/>
      <c r="KA20" s="4"/>
      <c r="KB20" s="6"/>
      <c r="KC20" s="4"/>
      <c r="KD20" s="6"/>
      <c r="KE20" s="5"/>
      <c r="KF20" s="5"/>
      <c r="KG20" s="4"/>
      <c r="KH20" s="6"/>
      <c r="KI20" s="4"/>
      <c r="KJ20" s="6"/>
      <c r="KK20" s="5"/>
      <c r="KL20" s="5"/>
    </row>
    <row r="21">
      <c r="A21" s="3" t="s">
        <v>85</v>
      </c>
      <c r="B21" s="3" t="s">
        <v>86</v>
      </c>
      <c r="C21" s="3" t="s">
        <v>87</v>
      </c>
      <c r="D21" s="3" t="s">
        <v>88</v>
      </c>
      <c r="E21" s="3" t="s">
        <v>134</v>
      </c>
      <c r="F21" s="3" t="s">
        <v>135</v>
      </c>
      <c r="G21" s="3" t="s">
        <v>136</v>
      </c>
      <c r="H21" s="3" t="s">
        <v>122</v>
      </c>
      <c r="I21" s="4"/>
      <c r="J21" s="4">
        <f>=ROUNDDOWN({0},0)</f>
      </c>
      <c r="K21" s="4"/>
      <c r="L21" s="5">
        <v>1</v>
      </c>
      <c r="M21" s="4"/>
      <c r="N21" s="4">
        <f>=ROUNDDOWN({0},0)</f>
      </c>
      <c r="O21" s="4"/>
      <c r="P21" s="5"/>
      <c r="Q21" s="4">
        <v>67</v>
      </c>
      <c r="R21" s="6">
        <v>5879.63</v>
      </c>
      <c r="S21" s="4"/>
      <c r="T21" s="6"/>
      <c r="U21" s="5"/>
      <c r="V21" s="5"/>
      <c r="W21" s="4">
        <v>8</v>
      </c>
      <c r="X21" s="6">
        <v>612.65</v>
      </c>
      <c r="Y21" s="4"/>
      <c r="Z21" s="6"/>
      <c r="AA21" s="5"/>
      <c r="AB21" s="5"/>
      <c r="AC21" s="4">
        <v>3</v>
      </c>
      <c r="AD21" s="6">
        <v>234.98</v>
      </c>
      <c r="AE21" s="4"/>
      <c r="AF21" s="6"/>
      <c r="AG21" s="5"/>
      <c r="AH21" s="5"/>
      <c r="AI21" s="4">
        <v>20</v>
      </c>
      <c r="AJ21" s="6">
        <v>1730.56</v>
      </c>
      <c r="AK21" s="4"/>
      <c r="AL21" s="6"/>
      <c r="AM21" s="5"/>
      <c r="AN21" s="5"/>
      <c r="AO21" s="4"/>
      <c r="AP21" s="6"/>
      <c r="AQ21" s="4"/>
      <c r="AR21" s="6"/>
      <c r="AS21" s="5"/>
      <c r="AT21" s="5"/>
      <c r="AU21" s="4">
        <v>22</v>
      </c>
      <c r="AV21" s="6">
        <v>2165.78</v>
      </c>
      <c r="AW21" s="4"/>
      <c r="AX21" s="6"/>
      <c r="AY21" s="5"/>
      <c r="AZ21" s="5"/>
      <c r="BA21" s="4"/>
      <c r="BB21" s="6"/>
      <c r="BC21" s="4"/>
      <c r="BD21" s="6"/>
      <c r="BE21" s="5"/>
      <c r="BF21" s="5"/>
      <c r="BG21" s="4"/>
      <c r="BH21" s="6"/>
      <c r="BI21" s="4"/>
      <c r="BJ21" s="6"/>
      <c r="BK21" s="5"/>
      <c r="BL21" s="5"/>
      <c r="BM21" s="4">
        <v>2</v>
      </c>
      <c r="BN21" s="6">
        <v>183.29</v>
      </c>
      <c r="BO21" s="4"/>
      <c r="BP21" s="6"/>
      <c r="BQ21" s="5"/>
      <c r="BR21" s="5"/>
      <c r="BS21" s="4">
        <v>5</v>
      </c>
      <c r="BT21" s="6">
        <v>312.95</v>
      </c>
      <c r="BU21" s="4"/>
      <c r="BV21" s="6"/>
      <c r="BW21" s="5"/>
      <c r="BX21" s="5"/>
      <c r="BY21" s="4"/>
      <c r="BZ21" s="6"/>
      <c r="CA21" s="4"/>
      <c r="CB21" s="6"/>
      <c r="CC21" s="5"/>
      <c r="CD21" s="5"/>
      <c r="CE21" s="4">
        <v>1</v>
      </c>
      <c r="CF21" s="6">
        <v>90.12</v>
      </c>
      <c r="CG21" s="4"/>
      <c r="CH21" s="6"/>
      <c r="CI21" s="5"/>
      <c r="CJ21" s="5"/>
      <c r="CK21" s="4">
        <v>1</v>
      </c>
      <c r="CL21" s="6">
        <v>125.99</v>
      </c>
      <c r="CM21" s="4"/>
      <c r="CN21" s="6"/>
      <c r="CO21" s="5"/>
      <c r="CP21" s="5"/>
      <c r="CQ21" s="4"/>
      <c r="CR21" s="6"/>
      <c r="CS21" s="4"/>
      <c r="CT21" s="6"/>
      <c r="CU21" s="5"/>
      <c r="CV21" s="5"/>
      <c r="CW21" s="4"/>
      <c r="CX21" s="6"/>
      <c r="CY21" s="4"/>
      <c r="CZ21" s="6"/>
      <c r="DA21" s="5"/>
      <c r="DB21" s="5"/>
      <c r="DC21" s="4">
        <v>1</v>
      </c>
      <c r="DD21" s="6">
        <v>63.67</v>
      </c>
      <c r="DE21" s="4"/>
      <c r="DF21" s="6"/>
      <c r="DG21" s="5"/>
      <c r="DH21" s="5"/>
      <c r="DI21" s="4"/>
      <c r="DJ21" s="6"/>
      <c r="DK21" s="4"/>
      <c r="DL21" s="6"/>
      <c r="DM21" s="5"/>
      <c r="DN21" s="5"/>
      <c r="DO21" s="4"/>
      <c r="DP21" s="6"/>
      <c r="DQ21" s="4"/>
      <c r="DR21" s="6"/>
      <c r="DS21" s="5"/>
      <c r="DT21" s="5"/>
      <c r="DU21" s="4"/>
      <c r="DV21" s="6"/>
      <c r="DW21" s="4"/>
      <c r="DX21" s="6"/>
      <c r="DY21" s="5"/>
      <c r="DZ21" s="5"/>
      <c r="EA21" s="4">
        <v>3</v>
      </c>
      <c r="EB21" s="6">
        <v>279.43</v>
      </c>
      <c r="EC21" s="4"/>
      <c r="ED21" s="6"/>
      <c r="EE21" s="5"/>
      <c r="EF21" s="5"/>
      <c r="EG21" s="4"/>
      <c r="EH21" s="6"/>
      <c r="EI21" s="4"/>
      <c r="EJ21" s="6"/>
      <c r="EK21" s="5"/>
      <c r="EL21" s="5"/>
      <c r="EM21" s="4"/>
      <c r="EN21" s="6"/>
      <c r="EO21" s="4"/>
      <c r="EP21" s="6"/>
      <c r="EQ21" s="5"/>
      <c r="ER21" s="5"/>
      <c r="ES21" s="4">
        <v>1</v>
      </c>
      <c r="ET21" s="6">
        <v>80.21</v>
      </c>
      <c r="EU21" s="4"/>
      <c r="EV21" s="6"/>
      <c r="EW21" s="5"/>
      <c r="EX21" s="5"/>
      <c r="EY21" s="4"/>
      <c r="EZ21" s="6"/>
      <c r="FA21" s="4"/>
      <c r="FB21" s="6"/>
      <c r="FC21" s="5"/>
      <c r="FD21" s="5"/>
      <c r="FE21" s="4"/>
      <c r="FF21" s="6"/>
      <c r="FG21" s="4"/>
      <c r="FH21" s="6"/>
      <c r="FI21" s="5"/>
      <c r="FJ21" s="5"/>
      <c r="FK21" s="4"/>
      <c r="FL21" s="6"/>
      <c r="FM21" s="4"/>
      <c r="FN21" s="6"/>
      <c r="FO21" s="5"/>
      <c r="FP21" s="5"/>
      <c r="FQ21" s="4"/>
      <c r="FR21" s="6"/>
      <c r="FS21" s="4"/>
      <c r="FT21" s="6"/>
      <c r="FU21" s="5"/>
      <c r="FV21" s="5"/>
      <c r="FW21" s="4"/>
      <c r="FX21" s="6"/>
      <c r="FY21" s="4"/>
      <c r="FZ21" s="6"/>
      <c r="GA21" s="5"/>
      <c r="GB21" s="5"/>
      <c r="GC21" s="4"/>
      <c r="GD21" s="6"/>
      <c r="GE21" s="4"/>
      <c r="GF21" s="6"/>
      <c r="GG21" s="5"/>
      <c r="GH21" s="5"/>
      <c r="GI21" s="4"/>
      <c r="GJ21" s="6"/>
      <c r="GK21" s="4"/>
      <c r="GL21" s="6"/>
      <c r="GM21" s="5"/>
      <c r="GN21" s="5"/>
      <c r="GO21" s="4"/>
      <c r="GP21" s="6"/>
      <c r="GQ21" s="4"/>
      <c r="GR21" s="6"/>
      <c r="GS21" s="5"/>
      <c r="GT21" s="5"/>
      <c r="GU21" s="4"/>
      <c r="GV21" s="6"/>
      <c r="GW21" s="4"/>
      <c r="GX21" s="6"/>
      <c r="GY21" s="5"/>
      <c r="GZ21" s="5"/>
      <c r="HA21" s="4"/>
      <c r="HB21" s="6"/>
      <c r="HC21" s="4"/>
      <c r="HD21" s="6"/>
      <c r="HE21" s="5"/>
      <c r="HF21" s="5"/>
      <c r="HG21" s="4"/>
      <c r="HH21" s="6"/>
      <c r="HI21" s="4"/>
      <c r="HJ21" s="6"/>
      <c r="HK21" s="5"/>
      <c r="HL21" s="5"/>
      <c r="HM21" s="4"/>
      <c r="HN21" s="6"/>
      <c r="HO21" s="4"/>
      <c r="HP21" s="6"/>
      <c r="HQ21" s="5"/>
      <c r="HR21" s="5"/>
      <c r="HS21" s="4"/>
      <c r="HT21" s="6"/>
      <c r="HU21" s="4"/>
      <c r="HV21" s="6"/>
      <c r="HW21" s="5"/>
      <c r="HX21" s="5"/>
      <c r="HY21" s="4"/>
      <c r="HZ21" s="6"/>
      <c r="IA21" s="4"/>
      <c r="IB21" s="6"/>
      <c r="IC21" s="5"/>
      <c r="ID21" s="5"/>
      <c r="IE21" s="4"/>
      <c r="IF21" s="6"/>
      <c r="IG21" s="4"/>
      <c r="IH21" s="6"/>
      <c r="II21" s="5"/>
      <c r="IJ21" s="5"/>
      <c r="IK21" s="4"/>
      <c r="IL21" s="6"/>
      <c r="IM21" s="4"/>
      <c r="IN21" s="6"/>
      <c r="IO21" s="5"/>
      <c r="IP21" s="5"/>
      <c r="IQ21" s="4"/>
      <c r="IR21" s="6"/>
      <c r="IS21" s="4"/>
      <c r="IT21" s="6"/>
      <c r="IU21" s="5"/>
      <c r="IV21" s="5"/>
      <c r="IW21" s="4"/>
      <c r="IX21" s="6"/>
      <c r="IY21" s="4"/>
      <c r="IZ21" s="6"/>
      <c r="JA21" s="5"/>
      <c r="JB21" s="5"/>
      <c r="JC21" s="4"/>
      <c r="JD21" s="6"/>
      <c r="JE21" s="4"/>
      <c r="JF21" s="6"/>
      <c r="JG21" s="5"/>
      <c r="JH21" s="5"/>
      <c r="JI21" s="4"/>
      <c r="JJ21" s="6"/>
      <c r="JK21" s="4"/>
      <c r="JL21" s="6"/>
      <c r="JM21" s="5"/>
      <c r="JN21" s="5"/>
      <c r="JO21" s="4"/>
      <c r="JP21" s="6"/>
      <c r="JQ21" s="4"/>
      <c r="JR21" s="6"/>
      <c r="JS21" s="5"/>
      <c r="JT21" s="5"/>
      <c r="JU21" s="4"/>
      <c r="JV21" s="6"/>
      <c r="JW21" s="4"/>
      <c r="JX21" s="6"/>
      <c r="JY21" s="5"/>
      <c r="JZ21" s="5"/>
      <c r="KA21" s="4"/>
      <c r="KB21" s="6"/>
      <c r="KC21" s="4"/>
      <c r="KD21" s="6"/>
      <c r="KE21" s="5"/>
      <c r="KF21" s="5"/>
      <c r="KG21" s="4"/>
      <c r="KH21" s="6"/>
      <c r="KI21" s="4"/>
      <c r="KJ21" s="6"/>
      <c r="KK21" s="5"/>
      <c r="KL21" s="5"/>
    </row>
    <row r="22">
      <c r="A22" s="3" t="s">
        <v>85</v>
      </c>
      <c r="B22" s="3" t="s">
        <v>86</v>
      </c>
      <c r="C22" s="3" t="s">
        <v>87</v>
      </c>
      <c r="D22" s="3" t="s">
        <v>88</v>
      </c>
      <c r="E22" s="3" t="s">
        <v>137</v>
      </c>
      <c r="F22" s="3" t="s">
        <v>104</v>
      </c>
      <c r="G22" s="3" t="s">
        <v>104</v>
      </c>
      <c r="H22" s="3" t="s">
        <v>96</v>
      </c>
      <c r="I22" s="4"/>
      <c r="J22" s="4">
        <f>=ROUNDDOWN({0},0)</f>
      </c>
      <c r="K22" s="4"/>
      <c r="L22" s="5">
        <v>1</v>
      </c>
      <c r="M22" s="4"/>
      <c r="N22" s="4">
        <f>=ROUNDDOWN({0},0)</f>
      </c>
      <c r="O22" s="4"/>
      <c r="P22" s="5"/>
      <c r="Q22" s="4">
        <v>139</v>
      </c>
      <c r="R22" s="6">
        <v>5762.72</v>
      </c>
      <c r="S22" s="4"/>
      <c r="T22" s="6"/>
      <c r="U22" s="5"/>
      <c r="V22" s="5"/>
      <c r="W22" s="4">
        <v>139</v>
      </c>
      <c r="X22" s="6">
        <v>5762.72</v>
      </c>
      <c r="Y22" s="4"/>
      <c r="Z22" s="6"/>
      <c r="AA22" s="5"/>
      <c r="AB22" s="5"/>
      <c r="AC22" s="4"/>
      <c r="AD22" s="6"/>
      <c r="AE22" s="4"/>
      <c r="AF22" s="6"/>
      <c r="AG22" s="5"/>
      <c r="AH22" s="5"/>
      <c r="AI22" s="4"/>
      <c r="AJ22" s="6"/>
      <c r="AK22" s="4"/>
      <c r="AL22" s="6"/>
      <c r="AM22" s="5"/>
      <c r="AN22" s="5"/>
      <c r="AO22" s="4"/>
      <c r="AP22" s="6"/>
      <c r="AQ22" s="4"/>
      <c r="AR22" s="6"/>
      <c r="AS22" s="5"/>
      <c r="AT22" s="5"/>
      <c r="AU22" s="4"/>
      <c r="AV22" s="6"/>
      <c r="AW22" s="4"/>
      <c r="AX22" s="6"/>
      <c r="AY22" s="5"/>
      <c r="AZ22" s="5"/>
      <c r="BA22" s="4"/>
      <c r="BB22" s="6"/>
      <c r="BC22" s="4"/>
      <c r="BD22" s="6"/>
      <c r="BE22" s="5"/>
      <c r="BF22" s="5"/>
      <c r="BG22" s="4"/>
      <c r="BH22" s="6"/>
      <c r="BI22" s="4"/>
      <c r="BJ22" s="6"/>
      <c r="BK22" s="5"/>
      <c r="BL22" s="5"/>
      <c r="BM22" s="4"/>
      <c r="BN22" s="6"/>
      <c r="BO22" s="4"/>
      <c r="BP22" s="6"/>
      <c r="BQ22" s="5"/>
      <c r="BR22" s="5"/>
      <c r="BS22" s="4"/>
      <c r="BT22" s="6"/>
      <c r="BU22" s="4"/>
      <c r="BV22" s="6"/>
      <c r="BW22" s="5"/>
      <c r="BX22" s="5"/>
      <c r="BY22" s="4"/>
      <c r="BZ22" s="6"/>
      <c r="CA22" s="4"/>
      <c r="CB22" s="6"/>
      <c r="CC22" s="5"/>
      <c r="CD22" s="5"/>
      <c r="CE22" s="4"/>
      <c r="CF22" s="6"/>
      <c r="CG22" s="4"/>
      <c r="CH22" s="6"/>
      <c r="CI22" s="5"/>
      <c r="CJ22" s="5"/>
      <c r="CK22" s="4"/>
      <c r="CL22" s="6"/>
      <c r="CM22" s="4"/>
      <c r="CN22" s="6"/>
      <c r="CO22" s="5"/>
      <c r="CP22" s="5"/>
      <c r="CQ22" s="4"/>
      <c r="CR22" s="6"/>
      <c r="CS22" s="4"/>
      <c r="CT22" s="6"/>
      <c r="CU22" s="5"/>
      <c r="CV22" s="5"/>
      <c r="CW22" s="4"/>
      <c r="CX22" s="6"/>
      <c r="CY22" s="4"/>
      <c r="CZ22" s="6"/>
      <c r="DA22" s="5"/>
      <c r="DB22" s="5"/>
      <c r="DC22" s="4"/>
      <c r="DD22" s="6"/>
      <c r="DE22" s="4"/>
      <c r="DF22" s="6"/>
      <c r="DG22" s="5"/>
      <c r="DH22" s="5"/>
      <c r="DI22" s="4"/>
      <c r="DJ22" s="6"/>
      <c r="DK22" s="4"/>
      <c r="DL22" s="6"/>
      <c r="DM22" s="5"/>
      <c r="DN22" s="5"/>
      <c r="DO22" s="4"/>
      <c r="DP22" s="6"/>
      <c r="DQ22" s="4"/>
      <c r="DR22" s="6"/>
      <c r="DS22" s="5"/>
      <c r="DT22" s="5"/>
      <c r="DU22" s="4"/>
      <c r="DV22" s="6"/>
      <c r="DW22" s="4"/>
      <c r="DX22" s="6"/>
      <c r="DY22" s="5"/>
      <c r="DZ22" s="5"/>
      <c r="EA22" s="4"/>
      <c r="EB22" s="6"/>
      <c r="EC22" s="4"/>
      <c r="ED22" s="6"/>
      <c r="EE22" s="5"/>
      <c r="EF22" s="5"/>
      <c r="EG22" s="4"/>
      <c r="EH22" s="6"/>
      <c r="EI22" s="4"/>
      <c r="EJ22" s="6"/>
      <c r="EK22" s="5"/>
      <c r="EL22" s="5"/>
      <c r="EM22" s="4"/>
      <c r="EN22" s="6"/>
      <c r="EO22" s="4"/>
      <c r="EP22" s="6"/>
      <c r="EQ22" s="5"/>
      <c r="ER22" s="5"/>
      <c r="ES22" s="4"/>
      <c r="ET22" s="6"/>
      <c r="EU22" s="4"/>
      <c r="EV22" s="6"/>
      <c r="EW22" s="5"/>
      <c r="EX22" s="5"/>
      <c r="EY22" s="4"/>
      <c r="EZ22" s="6"/>
      <c r="FA22" s="4"/>
      <c r="FB22" s="6"/>
      <c r="FC22" s="5"/>
      <c r="FD22" s="5"/>
      <c r="FE22" s="4"/>
      <c r="FF22" s="6"/>
      <c r="FG22" s="4"/>
      <c r="FH22" s="6"/>
      <c r="FI22" s="5"/>
      <c r="FJ22" s="5"/>
      <c r="FK22" s="4"/>
      <c r="FL22" s="6"/>
      <c r="FM22" s="4"/>
      <c r="FN22" s="6"/>
      <c r="FO22" s="5"/>
      <c r="FP22" s="5"/>
      <c r="FQ22" s="4"/>
      <c r="FR22" s="6"/>
      <c r="FS22" s="4"/>
      <c r="FT22" s="6"/>
      <c r="FU22" s="5"/>
      <c r="FV22" s="5"/>
      <c r="FW22" s="4"/>
      <c r="FX22" s="6"/>
      <c r="FY22" s="4"/>
      <c r="FZ22" s="6"/>
      <c r="GA22" s="5"/>
      <c r="GB22" s="5"/>
      <c r="GC22" s="4"/>
      <c r="GD22" s="6"/>
      <c r="GE22" s="4"/>
      <c r="GF22" s="6"/>
      <c r="GG22" s="5"/>
      <c r="GH22" s="5"/>
      <c r="GI22" s="4"/>
      <c r="GJ22" s="6"/>
      <c r="GK22" s="4"/>
      <c r="GL22" s="6"/>
      <c r="GM22" s="5"/>
      <c r="GN22" s="5"/>
      <c r="GO22" s="4"/>
      <c r="GP22" s="6"/>
      <c r="GQ22" s="4"/>
      <c r="GR22" s="6"/>
      <c r="GS22" s="5"/>
      <c r="GT22" s="5"/>
      <c r="GU22" s="4"/>
      <c r="GV22" s="6"/>
      <c r="GW22" s="4"/>
      <c r="GX22" s="6"/>
      <c r="GY22" s="5"/>
      <c r="GZ22" s="5"/>
      <c r="HA22" s="4"/>
      <c r="HB22" s="6"/>
      <c r="HC22" s="4"/>
      <c r="HD22" s="6"/>
      <c r="HE22" s="5"/>
      <c r="HF22" s="5"/>
      <c r="HG22" s="4"/>
      <c r="HH22" s="6"/>
      <c r="HI22" s="4"/>
      <c r="HJ22" s="6"/>
      <c r="HK22" s="5"/>
      <c r="HL22" s="5"/>
      <c r="HM22" s="4"/>
      <c r="HN22" s="6"/>
      <c r="HO22" s="4"/>
      <c r="HP22" s="6"/>
      <c r="HQ22" s="5"/>
      <c r="HR22" s="5"/>
      <c r="HS22" s="4"/>
      <c r="HT22" s="6"/>
      <c r="HU22" s="4"/>
      <c r="HV22" s="6"/>
      <c r="HW22" s="5"/>
      <c r="HX22" s="5"/>
      <c r="HY22" s="4"/>
      <c r="HZ22" s="6"/>
      <c r="IA22" s="4"/>
      <c r="IB22" s="6"/>
      <c r="IC22" s="5"/>
      <c r="ID22" s="5"/>
      <c r="IE22" s="4"/>
      <c r="IF22" s="6"/>
      <c r="IG22" s="4"/>
      <c r="IH22" s="6"/>
      <c r="II22" s="5"/>
      <c r="IJ22" s="5"/>
      <c r="IK22" s="4"/>
      <c r="IL22" s="6"/>
      <c r="IM22" s="4"/>
      <c r="IN22" s="6"/>
      <c r="IO22" s="5"/>
      <c r="IP22" s="5"/>
      <c r="IQ22" s="4"/>
      <c r="IR22" s="6"/>
      <c r="IS22" s="4"/>
      <c r="IT22" s="6"/>
      <c r="IU22" s="5"/>
      <c r="IV22" s="5"/>
      <c r="IW22" s="4"/>
      <c r="IX22" s="6"/>
      <c r="IY22" s="4"/>
      <c r="IZ22" s="6"/>
      <c r="JA22" s="5"/>
      <c r="JB22" s="5"/>
      <c r="JC22" s="4"/>
      <c r="JD22" s="6"/>
      <c r="JE22" s="4"/>
      <c r="JF22" s="6"/>
      <c r="JG22" s="5"/>
      <c r="JH22" s="5"/>
      <c r="JI22" s="4"/>
      <c r="JJ22" s="6"/>
      <c r="JK22" s="4"/>
      <c r="JL22" s="6"/>
      <c r="JM22" s="5"/>
      <c r="JN22" s="5"/>
      <c r="JO22" s="4"/>
      <c r="JP22" s="6"/>
      <c r="JQ22" s="4"/>
      <c r="JR22" s="6"/>
      <c r="JS22" s="5"/>
      <c r="JT22" s="5"/>
      <c r="JU22" s="4"/>
      <c r="JV22" s="6"/>
      <c r="JW22" s="4"/>
      <c r="JX22" s="6"/>
      <c r="JY22" s="5"/>
      <c r="JZ22" s="5"/>
      <c r="KA22" s="4"/>
      <c r="KB22" s="6"/>
      <c r="KC22" s="4"/>
      <c r="KD22" s="6"/>
      <c r="KE22" s="5"/>
      <c r="KF22" s="5"/>
      <c r="KG22" s="4"/>
      <c r="KH22" s="6"/>
      <c r="KI22" s="4"/>
      <c r="KJ22" s="6"/>
      <c r="KK22" s="5"/>
      <c r="KL22" s="5"/>
    </row>
    <row r="23">
      <c r="A23" s="3" t="s">
        <v>85</v>
      </c>
      <c r="B23" s="3" t="s">
        <v>86</v>
      </c>
      <c r="C23" s="3" t="s">
        <v>87</v>
      </c>
      <c r="D23" s="3" t="s">
        <v>88</v>
      </c>
      <c r="E23" s="3" t="s">
        <v>138</v>
      </c>
      <c r="F23" s="3" t="s">
        <v>139</v>
      </c>
      <c r="G23" s="3" t="s">
        <v>140</v>
      </c>
      <c r="H23" s="3" t="s">
        <v>118</v>
      </c>
      <c r="I23" s="4"/>
      <c r="J23" s="4">
        <f>=ROUNDDOWN({0},0)</f>
      </c>
      <c r="K23" s="4">
        <v>90</v>
      </c>
      <c r="L23" s="5">
        <v>1</v>
      </c>
      <c r="M23" s="4"/>
      <c r="N23" s="4">
        <f>=ROUNDDOWN({0},0)</f>
      </c>
      <c r="O23" s="4"/>
      <c r="P23" s="5"/>
      <c r="Q23" s="4">
        <v>80</v>
      </c>
      <c r="R23" s="6">
        <v>5714.48</v>
      </c>
      <c r="S23" s="4"/>
      <c r="T23" s="6"/>
      <c r="U23" s="5"/>
      <c r="V23" s="5"/>
      <c r="W23" s="4">
        <v>11</v>
      </c>
      <c r="X23" s="6">
        <v>713.61</v>
      </c>
      <c r="Y23" s="4"/>
      <c r="Z23" s="6"/>
      <c r="AA23" s="5"/>
      <c r="AB23" s="5"/>
      <c r="AC23" s="4">
        <v>18</v>
      </c>
      <c r="AD23" s="6">
        <v>1102.98</v>
      </c>
      <c r="AE23" s="4"/>
      <c r="AF23" s="6"/>
      <c r="AG23" s="5"/>
      <c r="AH23" s="5"/>
      <c r="AI23" s="4">
        <v>7</v>
      </c>
      <c r="AJ23" s="6">
        <v>569.11</v>
      </c>
      <c r="AK23" s="4"/>
      <c r="AL23" s="6"/>
      <c r="AM23" s="5"/>
      <c r="AN23" s="5"/>
      <c r="AO23" s="4">
        <v>17</v>
      </c>
      <c r="AP23" s="6">
        <v>1157.55</v>
      </c>
      <c r="AQ23" s="4"/>
      <c r="AR23" s="6"/>
      <c r="AS23" s="5"/>
      <c r="AT23" s="5"/>
      <c r="AU23" s="4">
        <v>7</v>
      </c>
      <c r="AV23" s="6">
        <v>485</v>
      </c>
      <c r="AW23" s="4"/>
      <c r="AX23" s="6"/>
      <c r="AY23" s="5"/>
      <c r="AZ23" s="5"/>
      <c r="BA23" s="4"/>
      <c r="BB23" s="6"/>
      <c r="BC23" s="4"/>
      <c r="BD23" s="6"/>
      <c r="BE23" s="5"/>
      <c r="BF23" s="5"/>
      <c r="BG23" s="4">
        <v>5</v>
      </c>
      <c r="BH23" s="6">
        <v>353.63</v>
      </c>
      <c r="BI23" s="4"/>
      <c r="BJ23" s="6"/>
      <c r="BK23" s="5"/>
      <c r="BL23" s="5"/>
      <c r="BM23" s="4">
        <v>4</v>
      </c>
      <c r="BN23" s="6">
        <v>301.86</v>
      </c>
      <c r="BO23" s="4"/>
      <c r="BP23" s="6"/>
      <c r="BQ23" s="5"/>
      <c r="BR23" s="5"/>
      <c r="BS23" s="4">
        <v>1</v>
      </c>
      <c r="BT23" s="6">
        <v>76.86</v>
      </c>
      <c r="BU23" s="4"/>
      <c r="BV23" s="6"/>
      <c r="BW23" s="5"/>
      <c r="BX23" s="5"/>
      <c r="BY23" s="4"/>
      <c r="BZ23" s="6"/>
      <c r="CA23" s="4"/>
      <c r="CB23" s="6"/>
      <c r="CC23" s="5"/>
      <c r="CD23" s="5"/>
      <c r="CE23" s="4">
        <v>3</v>
      </c>
      <c r="CF23" s="6">
        <v>235.69</v>
      </c>
      <c r="CG23" s="4"/>
      <c r="CH23" s="6"/>
      <c r="CI23" s="5"/>
      <c r="CJ23" s="5"/>
      <c r="CK23" s="4">
        <v>5</v>
      </c>
      <c r="CL23" s="6">
        <v>542.07</v>
      </c>
      <c r="CM23" s="4"/>
      <c r="CN23" s="6"/>
      <c r="CO23" s="5"/>
      <c r="CP23" s="5"/>
      <c r="CQ23" s="4">
        <v>2</v>
      </c>
      <c r="CR23" s="6">
        <v>176.12</v>
      </c>
      <c r="CS23" s="4"/>
      <c r="CT23" s="6"/>
      <c r="CU23" s="5"/>
      <c r="CV23" s="5"/>
      <c r="CW23" s="4"/>
      <c r="CX23" s="6"/>
      <c r="CY23" s="4"/>
      <c r="CZ23" s="6"/>
      <c r="DA23" s="5"/>
      <c r="DB23" s="5"/>
      <c r="DC23" s="4"/>
      <c r="DD23" s="6"/>
      <c r="DE23" s="4"/>
      <c r="DF23" s="6"/>
      <c r="DG23" s="5"/>
      <c r="DH23" s="5"/>
      <c r="DI23" s="4"/>
      <c r="DJ23" s="6"/>
      <c r="DK23" s="4"/>
      <c r="DL23" s="6"/>
      <c r="DM23" s="5"/>
      <c r="DN23" s="5"/>
      <c r="DO23" s="4"/>
      <c r="DP23" s="6"/>
      <c r="DQ23" s="4"/>
      <c r="DR23" s="6"/>
      <c r="DS23" s="5"/>
      <c r="DT23" s="5"/>
      <c r="DU23" s="4"/>
      <c r="DV23" s="6"/>
      <c r="DW23" s="4"/>
      <c r="DX23" s="6"/>
      <c r="DY23" s="5"/>
      <c r="DZ23" s="5"/>
      <c r="EA23" s="4"/>
      <c r="EB23" s="6"/>
      <c r="EC23" s="4"/>
      <c r="ED23" s="6"/>
      <c r="EE23" s="5"/>
      <c r="EF23" s="5"/>
      <c r="EG23" s="4"/>
      <c r="EH23" s="6"/>
      <c r="EI23" s="4"/>
      <c r="EJ23" s="6"/>
      <c r="EK23" s="5"/>
      <c r="EL23" s="5"/>
      <c r="EM23" s="4"/>
      <c r="EN23" s="6"/>
      <c r="EO23" s="4"/>
      <c r="EP23" s="6"/>
      <c r="EQ23" s="5"/>
      <c r="ER23" s="5"/>
      <c r="ES23" s="4"/>
      <c r="ET23" s="6"/>
      <c r="EU23" s="4"/>
      <c r="EV23" s="6"/>
      <c r="EW23" s="5"/>
      <c r="EX23" s="5"/>
      <c r="EY23" s="4"/>
      <c r="EZ23" s="6"/>
      <c r="FA23" s="4"/>
      <c r="FB23" s="6"/>
      <c r="FC23" s="5"/>
      <c r="FD23" s="5"/>
      <c r="FE23" s="4"/>
      <c r="FF23" s="6"/>
      <c r="FG23" s="4"/>
      <c r="FH23" s="6"/>
      <c r="FI23" s="5"/>
      <c r="FJ23" s="5"/>
      <c r="FK23" s="4"/>
      <c r="FL23" s="6"/>
      <c r="FM23" s="4"/>
      <c r="FN23" s="6"/>
      <c r="FO23" s="5"/>
      <c r="FP23" s="5"/>
      <c r="FQ23" s="4"/>
      <c r="FR23" s="6"/>
      <c r="FS23" s="4"/>
      <c r="FT23" s="6"/>
      <c r="FU23" s="5"/>
      <c r="FV23" s="5"/>
      <c r="FW23" s="4"/>
      <c r="FX23" s="6"/>
      <c r="FY23" s="4"/>
      <c r="FZ23" s="6"/>
      <c r="GA23" s="5"/>
      <c r="GB23" s="5"/>
      <c r="GC23" s="4"/>
      <c r="GD23" s="6"/>
      <c r="GE23" s="4"/>
      <c r="GF23" s="6"/>
      <c r="GG23" s="5"/>
      <c r="GH23" s="5"/>
      <c r="GI23" s="4"/>
      <c r="GJ23" s="6"/>
      <c r="GK23" s="4"/>
      <c r="GL23" s="6"/>
      <c r="GM23" s="5"/>
      <c r="GN23" s="5"/>
      <c r="GO23" s="4"/>
      <c r="GP23" s="6"/>
      <c r="GQ23" s="4"/>
      <c r="GR23" s="6"/>
      <c r="GS23" s="5"/>
      <c r="GT23" s="5"/>
      <c r="GU23" s="4"/>
      <c r="GV23" s="6"/>
      <c r="GW23" s="4"/>
      <c r="GX23" s="6"/>
      <c r="GY23" s="5"/>
      <c r="GZ23" s="5"/>
      <c r="HA23" s="4"/>
      <c r="HB23" s="6"/>
      <c r="HC23" s="4"/>
      <c r="HD23" s="6"/>
      <c r="HE23" s="5"/>
      <c r="HF23" s="5"/>
      <c r="HG23" s="4"/>
      <c r="HH23" s="6"/>
      <c r="HI23" s="4"/>
      <c r="HJ23" s="6"/>
      <c r="HK23" s="5"/>
      <c r="HL23" s="5"/>
      <c r="HM23" s="4"/>
      <c r="HN23" s="6"/>
      <c r="HO23" s="4"/>
      <c r="HP23" s="6"/>
      <c r="HQ23" s="5"/>
      <c r="HR23" s="5"/>
      <c r="HS23" s="4"/>
      <c r="HT23" s="6"/>
      <c r="HU23" s="4"/>
      <c r="HV23" s="6"/>
      <c r="HW23" s="5"/>
      <c r="HX23" s="5"/>
      <c r="HY23" s="4"/>
      <c r="HZ23" s="6"/>
      <c r="IA23" s="4"/>
      <c r="IB23" s="6"/>
      <c r="IC23" s="5"/>
      <c r="ID23" s="5"/>
      <c r="IE23" s="4"/>
      <c r="IF23" s="6"/>
      <c r="IG23" s="4"/>
      <c r="IH23" s="6"/>
      <c r="II23" s="5"/>
      <c r="IJ23" s="5"/>
      <c r="IK23" s="4"/>
      <c r="IL23" s="6"/>
      <c r="IM23" s="4"/>
      <c r="IN23" s="6"/>
      <c r="IO23" s="5"/>
      <c r="IP23" s="5"/>
      <c r="IQ23" s="4"/>
      <c r="IR23" s="6"/>
      <c r="IS23" s="4"/>
      <c r="IT23" s="6"/>
      <c r="IU23" s="5"/>
      <c r="IV23" s="5"/>
      <c r="IW23" s="4"/>
      <c r="IX23" s="6"/>
      <c r="IY23" s="4"/>
      <c r="IZ23" s="6"/>
      <c r="JA23" s="5"/>
      <c r="JB23" s="5"/>
      <c r="JC23" s="4"/>
      <c r="JD23" s="6"/>
      <c r="JE23" s="4"/>
      <c r="JF23" s="6"/>
      <c r="JG23" s="5"/>
      <c r="JH23" s="5"/>
      <c r="JI23" s="4"/>
      <c r="JJ23" s="6"/>
      <c r="JK23" s="4"/>
      <c r="JL23" s="6"/>
      <c r="JM23" s="5"/>
      <c r="JN23" s="5"/>
      <c r="JO23" s="4"/>
      <c r="JP23" s="6"/>
      <c r="JQ23" s="4"/>
      <c r="JR23" s="6"/>
      <c r="JS23" s="5"/>
      <c r="JT23" s="5"/>
      <c r="JU23" s="4"/>
      <c r="JV23" s="6"/>
      <c r="JW23" s="4"/>
      <c r="JX23" s="6"/>
      <c r="JY23" s="5"/>
      <c r="JZ23" s="5"/>
      <c r="KA23" s="4"/>
      <c r="KB23" s="6"/>
      <c r="KC23" s="4"/>
      <c r="KD23" s="6"/>
      <c r="KE23" s="5"/>
      <c r="KF23" s="5"/>
      <c r="KG23" s="4"/>
      <c r="KH23" s="6"/>
      <c r="KI23" s="4"/>
      <c r="KJ23" s="6"/>
      <c r="KK23" s="5"/>
      <c r="KL23" s="5"/>
    </row>
    <row r="24">
      <c r="A24" s="3" t="s">
        <v>85</v>
      </c>
      <c r="B24" s="3" t="s">
        <v>86</v>
      </c>
      <c r="C24" s="3" t="s">
        <v>87</v>
      </c>
      <c r="D24" s="3" t="s">
        <v>88</v>
      </c>
      <c r="E24" s="3" t="s">
        <v>141</v>
      </c>
      <c r="F24" s="3" t="s">
        <v>142</v>
      </c>
      <c r="G24" s="3" t="s">
        <v>143</v>
      </c>
      <c r="H24" s="3" t="s">
        <v>92</v>
      </c>
      <c r="I24" s="4"/>
      <c r="J24" s="4">
        <f>=ROUNDDOWN({0},0)</f>
      </c>
      <c r="K24" s="4"/>
      <c r="L24" s="5">
        <v>1</v>
      </c>
      <c r="M24" s="4"/>
      <c r="N24" s="4">
        <f>=ROUNDDOWN({0},0)</f>
      </c>
      <c r="O24" s="4"/>
      <c r="P24" s="5"/>
      <c r="Q24" s="4">
        <v>75</v>
      </c>
      <c r="R24" s="6">
        <v>5185.99</v>
      </c>
      <c r="S24" s="4"/>
      <c r="T24" s="6"/>
      <c r="U24" s="5"/>
      <c r="V24" s="5"/>
      <c r="W24" s="4">
        <v>13</v>
      </c>
      <c r="X24" s="6">
        <v>815.58</v>
      </c>
      <c r="Y24" s="4"/>
      <c r="Z24" s="6"/>
      <c r="AA24" s="5"/>
      <c r="AB24" s="5"/>
      <c r="AC24" s="4">
        <v>8</v>
      </c>
      <c r="AD24" s="6">
        <v>538.27</v>
      </c>
      <c r="AE24" s="4"/>
      <c r="AF24" s="6"/>
      <c r="AG24" s="5"/>
      <c r="AH24" s="5"/>
      <c r="AI24" s="4">
        <v>14</v>
      </c>
      <c r="AJ24" s="6">
        <v>1147.45</v>
      </c>
      <c r="AK24" s="4"/>
      <c r="AL24" s="6"/>
      <c r="AM24" s="5"/>
      <c r="AN24" s="5"/>
      <c r="AO24" s="4">
        <v>6</v>
      </c>
      <c r="AP24" s="6">
        <v>480</v>
      </c>
      <c r="AQ24" s="4"/>
      <c r="AR24" s="6"/>
      <c r="AS24" s="5"/>
      <c r="AT24" s="5"/>
      <c r="AU24" s="4">
        <v>3</v>
      </c>
      <c r="AV24" s="6">
        <v>211.92</v>
      </c>
      <c r="AW24" s="4"/>
      <c r="AX24" s="6"/>
      <c r="AY24" s="5"/>
      <c r="AZ24" s="5"/>
      <c r="BA24" s="4">
        <v>12</v>
      </c>
      <c r="BB24" s="6">
        <v>553.85</v>
      </c>
      <c r="BC24" s="4"/>
      <c r="BD24" s="6"/>
      <c r="BE24" s="5"/>
      <c r="BF24" s="5"/>
      <c r="BG24" s="4">
        <v>7</v>
      </c>
      <c r="BH24" s="6">
        <v>538.84</v>
      </c>
      <c r="BI24" s="4"/>
      <c r="BJ24" s="6"/>
      <c r="BK24" s="5"/>
      <c r="BL24" s="5"/>
      <c r="BM24" s="4">
        <v>3</v>
      </c>
      <c r="BN24" s="6">
        <v>264.14</v>
      </c>
      <c r="BO24" s="4"/>
      <c r="BP24" s="6"/>
      <c r="BQ24" s="5"/>
      <c r="BR24" s="5"/>
      <c r="BS24" s="4">
        <v>1</v>
      </c>
      <c r="BT24" s="6">
        <v>82.67</v>
      </c>
      <c r="BU24" s="4"/>
      <c r="BV24" s="6"/>
      <c r="BW24" s="5"/>
      <c r="BX24" s="5"/>
      <c r="BY24" s="4"/>
      <c r="BZ24" s="6"/>
      <c r="CA24" s="4"/>
      <c r="CB24" s="6"/>
      <c r="CC24" s="5"/>
      <c r="CD24" s="5"/>
      <c r="CE24" s="4">
        <v>1</v>
      </c>
      <c r="CF24" s="6">
        <v>91.78</v>
      </c>
      <c r="CG24" s="4"/>
      <c r="CH24" s="6"/>
      <c r="CI24" s="5"/>
      <c r="CJ24" s="5"/>
      <c r="CK24" s="4"/>
      <c r="CL24" s="6"/>
      <c r="CM24" s="4"/>
      <c r="CN24" s="6"/>
      <c r="CO24" s="5"/>
      <c r="CP24" s="5"/>
      <c r="CQ24" s="4">
        <v>1</v>
      </c>
      <c r="CR24" s="6">
        <v>79</v>
      </c>
      <c r="CS24" s="4"/>
      <c r="CT24" s="6"/>
      <c r="CU24" s="5"/>
      <c r="CV24" s="5"/>
      <c r="CW24" s="4">
        <v>1</v>
      </c>
      <c r="CX24" s="6">
        <v>73.03</v>
      </c>
      <c r="CY24" s="4"/>
      <c r="CZ24" s="6"/>
      <c r="DA24" s="5"/>
      <c r="DB24" s="5"/>
      <c r="DC24" s="4">
        <v>3</v>
      </c>
      <c r="DD24" s="6">
        <v>151.59</v>
      </c>
      <c r="DE24" s="4"/>
      <c r="DF24" s="6"/>
      <c r="DG24" s="5"/>
      <c r="DH24" s="5"/>
      <c r="DI24" s="4"/>
      <c r="DJ24" s="6"/>
      <c r="DK24" s="4"/>
      <c r="DL24" s="6"/>
      <c r="DM24" s="5"/>
      <c r="DN24" s="5"/>
      <c r="DO24" s="4"/>
      <c r="DP24" s="6"/>
      <c r="DQ24" s="4"/>
      <c r="DR24" s="6"/>
      <c r="DS24" s="5"/>
      <c r="DT24" s="5"/>
      <c r="DU24" s="4">
        <v>1</v>
      </c>
      <c r="DV24" s="6">
        <v>79</v>
      </c>
      <c r="DW24" s="4"/>
      <c r="DX24" s="6"/>
      <c r="DY24" s="5"/>
      <c r="DZ24" s="5"/>
      <c r="EA24" s="4"/>
      <c r="EB24" s="6"/>
      <c r="EC24" s="4"/>
      <c r="ED24" s="6"/>
      <c r="EE24" s="5"/>
      <c r="EF24" s="5"/>
      <c r="EG24" s="4"/>
      <c r="EH24" s="6"/>
      <c r="EI24" s="4"/>
      <c r="EJ24" s="6"/>
      <c r="EK24" s="5"/>
      <c r="EL24" s="5"/>
      <c r="EM24" s="4"/>
      <c r="EN24" s="6"/>
      <c r="EO24" s="4"/>
      <c r="EP24" s="6"/>
      <c r="EQ24" s="5"/>
      <c r="ER24" s="5"/>
      <c r="ES24" s="4"/>
      <c r="ET24" s="6"/>
      <c r="EU24" s="4"/>
      <c r="EV24" s="6"/>
      <c r="EW24" s="5"/>
      <c r="EX24" s="5"/>
      <c r="EY24" s="4"/>
      <c r="EZ24" s="6"/>
      <c r="FA24" s="4"/>
      <c r="FB24" s="6"/>
      <c r="FC24" s="5"/>
      <c r="FD24" s="5"/>
      <c r="FE24" s="4"/>
      <c r="FF24" s="6"/>
      <c r="FG24" s="4"/>
      <c r="FH24" s="6"/>
      <c r="FI24" s="5"/>
      <c r="FJ24" s="5"/>
      <c r="FK24" s="4"/>
      <c r="FL24" s="6"/>
      <c r="FM24" s="4"/>
      <c r="FN24" s="6"/>
      <c r="FO24" s="5"/>
      <c r="FP24" s="5"/>
      <c r="FQ24" s="4"/>
      <c r="FR24" s="6"/>
      <c r="FS24" s="4"/>
      <c r="FT24" s="6"/>
      <c r="FU24" s="5"/>
      <c r="FV24" s="5"/>
      <c r="FW24" s="4"/>
      <c r="FX24" s="6"/>
      <c r="FY24" s="4"/>
      <c r="FZ24" s="6"/>
      <c r="GA24" s="5"/>
      <c r="GB24" s="5"/>
      <c r="GC24" s="4"/>
      <c r="GD24" s="6"/>
      <c r="GE24" s="4"/>
      <c r="GF24" s="6"/>
      <c r="GG24" s="5"/>
      <c r="GH24" s="5"/>
      <c r="GI24" s="4"/>
      <c r="GJ24" s="6"/>
      <c r="GK24" s="4"/>
      <c r="GL24" s="6"/>
      <c r="GM24" s="5"/>
      <c r="GN24" s="5"/>
      <c r="GO24" s="4">
        <v>1</v>
      </c>
      <c r="GP24" s="6">
        <v>78.87</v>
      </c>
      <c r="GQ24" s="4"/>
      <c r="GR24" s="6"/>
      <c r="GS24" s="5"/>
      <c r="GT24" s="5"/>
      <c r="GU24" s="4"/>
      <c r="GV24" s="6"/>
      <c r="GW24" s="4"/>
      <c r="GX24" s="6"/>
      <c r="GY24" s="5"/>
      <c r="GZ24" s="5"/>
      <c r="HA24" s="4"/>
      <c r="HB24" s="6"/>
      <c r="HC24" s="4"/>
      <c r="HD24" s="6"/>
      <c r="HE24" s="5"/>
      <c r="HF24" s="5"/>
      <c r="HG24" s="4"/>
      <c r="HH24" s="6"/>
      <c r="HI24" s="4"/>
      <c r="HJ24" s="6"/>
      <c r="HK24" s="5"/>
      <c r="HL24" s="5"/>
      <c r="HM24" s="4"/>
      <c r="HN24" s="6"/>
      <c r="HO24" s="4"/>
      <c r="HP24" s="6"/>
      <c r="HQ24" s="5"/>
      <c r="HR24" s="5"/>
      <c r="HS24" s="4"/>
      <c r="HT24" s="6"/>
      <c r="HU24" s="4"/>
      <c r="HV24" s="6"/>
      <c r="HW24" s="5"/>
      <c r="HX24" s="5"/>
      <c r="HY24" s="4"/>
      <c r="HZ24" s="6"/>
      <c r="IA24" s="4"/>
      <c r="IB24" s="6"/>
      <c r="IC24" s="5"/>
      <c r="ID24" s="5"/>
      <c r="IE24" s="4"/>
      <c r="IF24" s="6"/>
      <c r="IG24" s="4"/>
      <c r="IH24" s="6"/>
      <c r="II24" s="5"/>
      <c r="IJ24" s="5"/>
      <c r="IK24" s="4"/>
      <c r="IL24" s="6"/>
      <c r="IM24" s="4"/>
      <c r="IN24" s="6"/>
      <c r="IO24" s="5"/>
      <c r="IP24" s="5"/>
      <c r="IQ24" s="4"/>
      <c r="IR24" s="6"/>
      <c r="IS24" s="4"/>
      <c r="IT24" s="6"/>
      <c r="IU24" s="5"/>
      <c r="IV24" s="5"/>
      <c r="IW24" s="4"/>
      <c r="IX24" s="6"/>
      <c r="IY24" s="4"/>
      <c r="IZ24" s="6"/>
      <c r="JA24" s="5"/>
      <c r="JB24" s="5"/>
      <c r="JC24" s="4"/>
      <c r="JD24" s="6"/>
      <c r="JE24" s="4"/>
      <c r="JF24" s="6"/>
      <c r="JG24" s="5"/>
      <c r="JH24" s="5"/>
      <c r="JI24" s="4"/>
      <c r="JJ24" s="6"/>
      <c r="JK24" s="4"/>
      <c r="JL24" s="6"/>
      <c r="JM24" s="5"/>
      <c r="JN24" s="5"/>
      <c r="JO24" s="4"/>
      <c r="JP24" s="6"/>
      <c r="JQ24" s="4"/>
      <c r="JR24" s="6"/>
      <c r="JS24" s="5"/>
      <c r="JT24" s="5"/>
      <c r="JU24" s="4"/>
      <c r="JV24" s="6"/>
      <c r="JW24" s="4"/>
      <c r="JX24" s="6"/>
      <c r="JY24" s="5"/>
      <c r="JZ24" s="5"/>
      <c r="KA24" s="4"/>
      <c r="KB24" s="6"/>
      <c r="KC24" s="4"/>
      <c r="KD24" s="6"/>
      <c r="KE24" s="5"/>
      <c r="KF24" s="5"/>
      <c r="KG24" s="4"/>
      <c r="KH24" s="6"/>
      <c r="KI24" s="4"/>
      <c r="KJ24" s="6"/>
      <c r="KK24" s="5"/>
      <c r="KL24" s="5"/>
    </row>
    <row r="25">
      <c r="A25" s="3" t="s">
        <v>85</v>
      </c>
      <c r="B25" s="3" t="s">
        <v>86</v>
      </c>
      <c r="C25" s="3" t="s">
        <v>87</v>
      </c>
      <c r="D25" s="3" t="s">
        <v>88</v>
      </c>
      <c r="E25" s="3" t="s">
        <v>144</v>
      </c>
      <c r="F25" s="3" t="s">
        <v>145</v>
      </c>
      <c r="G25" s="3" t="s">
        <v>146</v>
      </c>
      <c r="H25" s="3" t="s">
        <v>147</v>
      </c>
      <c r="I25" s="4"/>
      <c r="J25" s="4">
        <f>=ROUNDDOWN({0},0)</f>
      </c>
      <c r="K25" s="4">
        <v>800</v>
      </c>
      <c r="L25" s="5">
        <v>1</v>
      </c>
      <c r="M25" s="4"/>
      <c r="N25" s="4">
        <f>=ROUNDDOWN({0},0)</f>
      </c>
      <c r="O25" s="4"/>
      <c r="P25" s="5"/>
      <c r="Q25" s="4">
        <v>83</v>
      </c>
      <c r="R25" s="6">
        <v>5111.76</v>
      </c>
      <c r="S25" s="4"/>
      <c r="T25" s="6"/>
      <c r="U25" s="5"/>
      <c r="V25" s="5"/>
      <c r="W25" s="4">
        <v>12</v>
      </c>
      <c r="X25" s="6">
        <v>732.74</v>
      </c>
      <c r="Y25" s="4"/>
      <c r="Z25" s="6"/>
      <c r="AA25" s="5"/>
      <c r="AB25" s="5"/>
      <c r="AC25" s="4">
        <v>25</v>
      </c>
      <c r="AD25" s="6">
        <v>1459.84</v>
      </c>
      <c r="AE25" s="4"/>
      <c r="AF25" s="6"/>
      <c r="AG25" s="5"/>
      <c r="AH25" s="5"/>
      <c r="AI25" s="4">
        <v>5</v>
      </c>
      <c r="AJ25" s="6">
        <v>333.79</v>
      </c>
      <c r="AK25" s="4"/>
      <c r="AL25" s="6"/>
      <c r="AM25" s="5"/>
      <c r="AN25" s="5"/>
      <c r="AO25" s="4">
        <v>16</v>
      </c>
      <c r="AP25" s="6">
        <v>993.31</v>
      </c>
      <c r="AQ25" s="4"/>
      <c r="AR25" s="6"/>
      <c r="AS25" s="5"/>
      <c r="AT25" s="5"/>
      <c r="AU25" s="4">
        <v>10</v>
      </c>
      <c r="AV25" s="6">
        <v>642.2</v>
      </c>
      <c r="AW25" s="4"/>
      <c r="AX25" s="6"/>
      <c r="AY25" s="5"/>
      <c r="AZ25" s="5"/>
      <c r="BA25" s="4"/>
      <c r="BB25" s="6"/>
      <c r="BC25" s="4"/>
      <c r="BD25" s="6"/>
      <c r="BE25" s="5"/>
      <c r="BF25" s="5"/>
      <c r="BG25" s="4"/>
      <c r="BH25" s="6"/>
      <c r="BI25" s="4"/>
      <c r="BJ25" s="6"/>
      <c r="BK25" s="5"/>
      <c r="BL25" s="5"/>
      <c r="BM25" s="4">
        <v>1</v>
      </c>
      <c r="BN25" s="6">
        <v>55.43</v>
      </c>
      <c r="BO25" s="4"/>
      <c r="BP25" s="6"/>
      <c r="BQ25" s="5"/>
      <c r="BR25" s="5"/>
      <c r="BS25" s="4">
        <v>2</v>
      </c>
      <c r="BT25" s="6">
        <v>130.55</v>
      </c>
      <c r="BU25" s="4"/>
      <c r="BV25" s="6"/>
      <c r="BW25" s="5"/>
      <c r="BX25" s="5"/>
      <c r="BY25" s="4"/>
      <c r="BZ25" s="6"/>
      <c r="CA25" s="4"/>
      <c r="CB25" s="6"/>
      <c r="CC25" s="5"/>
      <c r="CD25" s="5"/>
      <c r="CE25" s="4">
        <v>6</v>
      </c>
      <c r="CF25" s="6">
        <v>405.32</v>
      </c>
      <c r="CG25" s="4"/>
      <c r="CH25" s="6"/>
      <c r="CI25" s="5"/>
      <c r="CJ25" s="5"/>
      <c r="CK25" s="4"/>
      <c r="CL25" s="6"/>
      <c r="CM25" s="4"/>
      <c r="CN25" s="6"/>
      <c r="CO25" s="5"/>
      <c r="CP25" s="5"/>
      <c r="CQ25" s="4"/>
      <c r="CR25" s="6"/>
      <c r="CS25" s="4"/>
      <c r="CT25" s="6"/>
      <c r="CU25" s="5"/>
      <c r="CV25" s="5"/>
      <c r="CW25" s="4">
        <v>3</v>
      </c>
      <c r="CX25" s="6">
        <v>177.77</v>
      </c>
      <c r="CY25" s="4"/>
      <c r="CZ25" s="6"/>
      <c r="DA25" s="5"/>
      <c r="DB25" s="5"/>
      <c r="DC25" s="4"/>
      <c r="DD25" s="6"/>
      <c r="DE25" s="4"/>
      <c r="DF25" s="6"/>
      <c r="DG25" s="5"/>
      <c r="DH25" s="5"/>
      <c r="DI25" s="4"/>
      <c r="DJ25" s="6"/>
      <c r="DK25" s="4"/>
      <c r="DL25" s="6"/>
      <c r="DM25" s="5"/>
      <c r="DN25" s="5"/>
      <c r="DO25" s="4"/>
      <c r="DP25" s="6"/>
      <c r="DQ25" s="4"/>
      <c r="DR25" s="6"/>
      <c r="DS25" s="5"/>
      <c r="DT25" s="5"/>
      <c r="DU25" s="4"/>
      <c r="DV25" s="6"/>
      <c r="DW25" s="4"/>
      <c r="DX25" s="6"/>
      <c r="DY25" s="5"/>
      <c r="DZ25" s="5"/>
      <c r="EA25" s="4"/>
      <c r="EB25" s="6"/>
      <c r="EC25" s="4"/>
      <c r="ED25" s="6"/>
      <c r="EE25" s="5"/>
      <c r="EF25" s="5"/>
      <c r="EG25" s="4"/>
      <c r="EH25" s="6"/>
      <c r="EI25" s="4"/>
      <c r="EJ25" s="6"/>
      <c r="EK25" s="5"/>
      <c r="EL25" s="5"/>
      <c r="EM25" s="4"/>
      <c r="EN25" s="6"/>
      <c r="EO25" s="4"/>
      <c r="EP25" s="6"/>
      <c r="EQ25" s="5"/>
      <c r="ER25" s="5"/>
      <c r="ES25" s="4">
        <v>1</v>
      </c>
      <c r="ET25" s="6">
        <v>69.93</v>
      </c>
      <c r="EU25" s="4"/>
      <c r="EV25" s="6"/>
      <c r="EW25" s="5"/>
      <c r="EX25" s="5"/>
      <c r="EY25" s="4"/>
      <c r="EZ25" s="6"/>
      <c r="FA25" s="4"/>
      <c r="FB25" s="6"/>
      <c r="FC25" s="5"/>
      <c r="FD25" s="5"/>
      <c r="FE25" s="4">
        <v>2</v>
      </c>
      <c r="FF25" s="6">
        <v>110.88</v>
      </c>
      <c r="FG25" s="4"/>
      <c r="FH25" s="6"/>
      <c r="FI25" s="5"/>
      <c r="FJ25" s="5"/>
      <c r="FK25" s="4"/>
      <c r="FL25" s="6"/>
      <c r="FM25" s="4"/>
      <c r="FN25" s="6"/>
      <c r="FO25" s="5"/>
      <c r="FP25" s="5"/>
      <c r="FQ25" s="4"/>
      <c r="FR25" s="6"/>
      <c r="FS25" s="4"/>
      <c r="FT25" s="6"/>
      <c r="FU25" s="5"/>
      <c r="FV25" s="5"/>
      <c r="FW25" s="4"/>
      <c r="FX25" s="6"/>
      <c r="FY25" s="4"/>
      <c r="FZ25" s="6"/>
      <c r="GA25" s="5"/>
      <c r="GB25" s="5"/>
      <c r="GC25" s="4"/>
      <c r="GD25" s="6"/>
      <c r="GE25" s="4"/>
      <c r="GF25" s="6"/>
      <c r="GG25" s="5"/>
      <c r="GH25" s="5"/>
      <c r="GI25" s="4"/>
      <c r="GJ25" s="6"/>
      <c r="GK25" s="4"/>
      <c r="GL25" s="6"/>
      <c r="GM25" s="5"/>
      <c r="GN25" s="5"/>
      <c r="GO25" s="4"/>
      <c r="GP25" s="6"/>
      <c r="GQ25" s="4"/>
      <c r="GR25" s="6"/>
      <c r="GS25" s="5"/>
      <c r="GT25" s="5"/>
      <c r="GU25" s="4"/>
      <c r="GV25" s="6"/>
      <c r="GW25" s="4"/>
      <c r="GX25" s="6"/>
      <c r="GY25" s="5"/>
      <c r="GZ25" s="5"/>
      <c r="HA25" s="4"/>
      <c r="HB25" s="6"/>
      <c r="HC25" s="4"/>
      <c r="HD25" s="6"/>
      <c r="HE25" s="5"/>
      <c r="HF25" s="5"/>
      <c r="HG25" s="4"/>
      <c r="HH25" s="6"/>
      <c r="HI25" s="4"/>
      <c r="HJ25" s="6"/>
      <c r="HK25" s="5"/>
      <c r="HL25" s="5"/>
      <c r="HM25" s="4"/>
      <c r="HN25" s="6"/>
      <c r="HO25" s="4"/>
      <c r="HP25" s="6"/>
      <c r="HQ25" s="5"/>
      <c r="HR25" s="5"/>
      <c r="HS25" s="4"/>
      <c r="HT25" s="6"/>
      <c r="HU25" s="4"/>
      <c r="HV25" s="6"/>
      <c r="HW25" s="5"/>
      <c r="HX25" s="5"/>
      <c r="HY25" s="4"/>
      <c r="HZ25" s="6"/>
      <c r="IA25" s="4"/>
      <c r="IB25" s="6"/>
      <c r="IC25" s="5"/>
      <c r="ID25" s="5"/>
      <c r="IE25" s="4"/>
      <c r="IF25" s="6"/>
      <c r="IG25" s="4"/>
      <c r="IH25" s="6"/>
      <c r="II25" s="5"/>
      <c r="IJ25" s="5"/>
      <c r="IK25" s="4"/>
      <c r="IL25" s="6"/>
      <c r="IM25" s="4"/>
      <c r="IN25" s="6"/>
      <c r="IO25" s="5"/>
      <c r="IP25" s="5"/>
      <c r="IQ25" s="4"/>
      <c r="IR25" s="6"/>
      <c r="IS25" s="4"/>
      <c r="IT25" s="6"/>
      <c r="IU25" s="5"/>
      <c r="IV25" s="5"/>
      <c r="IW25" s="4"/>
      <c r="IX25" s="6"/>
      <c r="IY25" s="4"/>
      <c r="IZ25" s="6"/>
      <c r="JA25" s="5"/>
      <c r="JB25" s="5"/>
      <c r="JC25" s="4"/>
      <c r="JD25" s="6"/>
      <c r="JE25" s="4"/>
      <c r="JF25" s="6"/>
      <c r="JG25" s="5"/>
      <c r="JH25" s="5"/>
      <c r="JI25" s="4"/>
      <c r="JJ25" s="6"/>
      <c r="JK25" s="4"/>
      <c r="JL25" s="6"/>
      <c r="JM25" s="5"/>
      <c r="JN25" s="5"/>
      <c r="JO25" s="4"/>
      <c r="JP25" s="6"/>
      <c r="JQ25" s="4"/>
      <c r="JR25" s="6"/>
      <c r="JS25" s="5"/>
      <c r="JT25" s="5"/>
      <c r="JU25" s="4"/>
      <c r="JV25" s="6"/>
      <c r="JW25" s="4"/>
      <c r="JX25" s="6"/>
      <c r="JY25" s="5"/>
      <c r="JZ25" s="5"/>
      <c r="KA25" s="4"/>
      <c r="KB25" s="6"/>
      <c r="KC25" s="4"/>
      <c r="KD25" s="6"/>
      <c r="KE25" s="5"/>
      <c r="KF25" s="5"/>
      <c r="KG25" s="4"/>
      <c r="KH25" s="6"/>
      <c r="KI25" s="4"/>
      <c r="KJ25" s="6"/>
      <c r="KK25" s="5"/>
      <c r="KL25" s="5"/>
    </row>
    <row r="26">
      <c r="A26" s="3" t="s">
        <v>85</v>
      </c>
      <c r="B26" s="3" t="s">
        <v>86</v>
      </c>
      <c r="C26" s="3" t="s">
        <v>87</v>
      </c>
      <c r="D26" s="3" t="s">
        <v>88</v>
      </c>
      <c r="E26" s="3" t="s">
        <v>148</v>
      </c>
      <c r="F26" s="3" t="s">
        <v>149</v>
      </c>
      <c r="G26" s="3" t="s">
        <v>150</v>
      </c>
      <c r="H26" s="3" t="s">
        <v>151</v>
      </c>
      <c r="I26" s="4"/>
      <c r="J26" s="4">
        <f>=ROUNDDOWN({0},0)</f>
      </c>
      <c r="K26" s="4"/>
      <c r="L26" s="5">
        <v>1</v>
      </c>
      <c r="M26" s="4"/>
      <c r="N26" s="4">
        <f>=ROUNDDOWN({0},0)</f>
      </c>
      <c r="O26" s="4"/>
      <c r="P26" s="5"/>
      <c r="Q26" s="4">
        <v>70</v>
      </c>
      <c r="R26" s="6">
        <v>5070.91</v>
      </c>
      <c r="S26" s="4"/>
      <c r="T26" s="6"/>
      <c r="U26" s="5"/>
      <c r="V26" s="5"/>
      <c r="W26" s="4">
        <v>6</v>
      </c>
      <c r="X26" s="6">
        <v>415.6</v>
      </c>
      <c r="Y26" s="4"/>
      <c r="Z26" s="6"/>
      <c r="AA26" s="5"/>
      <c r="AB26" s="5"/>
      <c r="AC26" s="4">
        <v>12</v>
      </c>
      <c r="AD26" s="6">
        <v>802.63</v>
      </c>
      <c r="AE26" s="4"/>
      <c r="AF26" s="6"/>
      <c r="AG26" s="5"/>
      <c r="AH26" s="5"/>
      <c r="AI26" s="4">
        <v>22</v>
      </c>
      <c r="AJ26" s="6">
        <v>1617.59</v>
      </c>
      <c r="AK26" s="4"/>
      <c r="AL26" s="6"/>
      <c r="AM26" s="5"/>
      <c r="AN26" s="5"/>
      <c r="AO26" s="4">
        <v>7</v>
      </c>
      <c r="AP26" s="6">
        <v>499.2</v>
      </c>
      <c r="AQ26" s="4"/>
      <c r="AR26" s="6"/>
      <c r="AS26" s="5"/>
      <c r="AT26" s="5"/>
      <c r="AU26" s="4">
        <v>3</v>
      </c>
      <c r="AV26" s="6">
        <v>236.82</v>
      </c>
      <c r="AW26" s="4"/>
      <c r="AX26" s="6"/>
      <c r="AY26" s="5"/>
      <c r="AZ26" s="5"/>
      <c r="BA26" s="4">
        <v>1</v>
      </c>
      <c r="BB26" s="6">
        <v>94.99</v>
      </c>
      <c r="BC26" s="4"/>
      <c r="BD26" s="6"/>
      <c r="BE26" s="5"/>
      <c r="BF26" s="5"/>
      <c r="BG26" s="4">
        <v>4</v>
      </c>
      <c r="BH26" s="6">
        <v>272.4</v>
      </c>
      <c r="BI26" s="4"/>
      <c r="BJ26" s="6"/>
      <c r="BK26" s="5"/>
      <c r="BL26" s="5"/>
      <c r="BM26" s="4">
        <v>3</v>
      </c>
      <c r="BN26" s="6">
        <v>224.46</v>
      </c>
      <c r="BO26" s="4"/>
      <c r="BP26" s="6"/>
      <c r="BQ26" s="5"/>
      <c r="BR26" s="5"/>
      <c r="BS26" s="4">
        <v>1</v>
      </c>
      <c r="BT26" s="6">
        <v>79.45</v>
      </c>
      <c r="BU26" s="4"/>
      <c r="BV26" s="6"/>
      <c r="BW26" s="5"/>
      <c r="BX26" s="5"/>
      <c r="BY26" s="4"/>
      <c r="BZ26" s="6"/>
      <c r="CA26" s="4"/>
      <c r="CB26" s="6"/>
      <c r="CC26" s="5"/>
      <c r="CD26" s="5"/>
      <c r="CE26" s="4">
        <v>2</v>
      </c>
      <c r="CF26" s="6">
        <v>162.54</v>
      </c>
      <c r="CG26" s="4"/>
      <c r="CH26" s="6"/>
      <c r="CI26" s="5"/>
      <c r="CJ26" s="5"/>
      <c r="CK26" s="4"/>
      <c r="CL26" s="6"/>
      <c r="CM26" s="4"/>
      <c r="CN26" s="6"/>
      <c r="CO26" s="5"/>
      <c r="CP26" s="5"/>
      <c r="CQ26" s="4">
        <v>1</v>
      </c>
      <c r="CR26" s="6">
        <v>78.91</v>
      </c>
      <c r="CS26" s="4"/>
      <c r="CT26" s="6"/>
      <c r="CU26" s="5"/>
      <c r="CV26" s="5"/>
      <c r="CW26" s="4">
        <v>8</v>
      </c>
      <c r="CX26" s="6">
        <v>586.32</v>
      </c>
      <c r="CY26" s="4"/>
      <c r="CZ26" s="6"/>
      <c r="DA26" s="5"/>
      <c r="DB26" s="5"/>
      <c r="DC26" s="4"/>
      <c r="DD26" s="6"/>
      <c r="DE26" s="4"/>
      <c r="DF26" s="6"/>
      <c r="DG26" s="5"/>
      <c r="DH26" s="5"/>
      <c r="DI26" s="4"/>
      <c r="DJ26" s="6"/>
      <c r="DK26" s="4"/>
      <c r="DL26" s="6"/>
      <c r="DM26" s="5"/>
      <c r="DN26" s="5"/>
      <c r="DO26" s="4"/>
      <c r="DP26" s="6"/>
      <c r="DQ26" s="4"/>
      <c r="DR26" s="6"/>
      <c r="DS26" s="5"/>
      <c r="DT26" s="5"/>
      <c r="DU26" s="4"/>
      <c r="DV26" s="6"/>
      <c r="DW26" s="4"/>
      <c r="DX26" s="6"/>
      <c r="DY26" s="5"/>
      <c r="DZ26" s="5"/>
      <c r="EA26" s="4"/>
      <c r="EB26" s="6"/>
      <c r="EC26" s="4"/>
      <c r="ED26" s="6"/>
      <c r="EE26" s="5"/>
      <c r="EF26" s="5"/>
      <c r="EG26" s="4"/>
      <c r="EH26" s="6"/>
      <c r="EI26" s="4"/>
      <c r="EJ26" s="6"/>
      <c r="EK26" s="5"/>
      <c r="EL26" s="5"/>
      <c r="EM26" s="4"/>
      <c r="EN26" s="6"/>
      <c r="EO26" s="4"/>
      <c r="EP26" s="6"/>
      <c r="EQ26" s="5"/>
      <c r="ER26" s="5"/>
      <c r="ES26" s="4"/>
      <c r="ET26" s="6"/>
      <c r="EU26" s="4"/>
      <c r="EV26" s="6"/>
      <c r="EW26" s="5"/>
      <c r="EX26" s="5"/>
      <c r="EY26" s="4"/>
      <c r="EZ26" s="6"/>
      <c r="FA26" s="4"/>
      <c r="FB26" s="6"/>
      <c r="FC26" s="5"/>
      <c r="FD26" s="5"/>
      <c r="FE26" s="4"/>
      <c r="FF26" s="6"/>
      <c r="FG26" s="4"/>
      <c r="FH26" s="6"/>
      <c r="FI26" s="5"/>
      <c r="FJ26" s="5"/>
      <c r="FK26" s="4"/>
      <c r="FL26" s="6"/>
      <c r="FM26" s="4"/>
      <c r="FN26" s="6"/>
      <c r="FO26" s="5"/>
      <c r="FP26" s="5"/>
      <c r="FQ26" s="4"/>
      <c r="FR26" s="6"/>
      <c r="FS26" s="4"/>
      <c r="FT26" s="6"/>
      <c r="FU26" s="5"/>
      <c r="FV26" s="5"/>
      <c r="FW26" s="4"/>
      <c r="FX26" s="6"/>
      <c r="FY26" s="4"/>
      <c r="FZ26" s="6"/>
      <c r="GA26" s="5"/>
      <c r="GB26" s="5"/>
      <c r="GC26" s="4"/>
      <c r="GD26" s="6"/>
      <c r="GE26" s="4"/>
      <c r="GF26" s="6"/>
      <c r="GG26" s="5"/>
      <c r="GH26" s="5"/>
      <c r="GI26" s="4"/>
      <c r="GJ26" s="6"/>
      <c r="GK26" s="4"/>
      <c r="GL26" s="6"/>
      <c r="GM26" s="5"/>
      <c r="GN26" s="5"/>
      <c r="GO26" s="4"/>
      <c r="GP26" s="6"/>
      <c r="GQ26" s="4"/>
      <c r="GR26" s="6"/>
      <c r="GS26" s="5"/>
      <c r="GT26" s="5"/>
      <c r="GU26" s="4"/>
      <c r="GV26" s="6"/>
      <c r="GW26" s="4"/>
      <c r="GX26" s="6"/>
      <c r="GY26" s="5"/>
      <c r="GZ26" s="5"/>
      <c r="HA26" s="4"/>
      <c r="HB26" s="6"/>
      <c r="HC26" s="4"/>
      <c r="HD26" s="6"/>
      <c r="HE26" s="5"/>
      <c r="HF26" s="5"/>
      <c r="HG26" s="4"/>
      <c r="HH26" s="6"/>
      <c r="HI26" s="4"/>
      <c r="HJ26" s="6"/>
      <c r="HK26" s="5"/>
      <c r="HL26" s="5"/>
      <c r="HM26" s="4"/>
      <c r="HN26" s="6"/>
      <c r="HO26" s="4"/>
      <c r="HP26" s="6"/>
      <c r="HQ26" s="5"/>
      <c r="HR26" s="5"/>
      <c r="HS26" s="4"/>
      <c r="HT26" s="6"/>
      <c r="HU26" s="4"/>
      <c r="HV26" s="6"/>
      <c r="HW26" s="5"/>
      <c r="HX26" s="5"/>
      <c r="HY26" s="4"/>
      <c r="HZ26" s="6"/>
      <c r="IA26" s="4"/>
      <c r="IB26" s="6"/>
      <c r="IC26" s="5"/>
      <c r="ID26" s="5"/>
      <c r="IE26" s="4"/>
      <c r="IF26" s="6"/>
      <c r="IG26" s="4"/>
      <c r="IH26" s="6"/>
      <c r="II26" s="5"/>
      <c r="IJ26" s="5"/>
      <c r="IK26" s="4"/>
      <c r="IL26" s="6"/>
      <c r="IM26" s="4"/>
      <c r="IN26" s="6"/>
      <c r="IO26" s="5"/>
      <c r="IP26" s="5"/>
      <c r="IQ26" s="4"/>
      <c r="IR26" s="6"/>
      <c r="IS26" s="4"/>
      <c r="IT26" s="6"/>
      <c r="IU26" s="5"/>
      <c r="IV26" s="5"/>
      <c r="IW26" s="4"/>
      <c r="IX26" s="6"/>
      <c r="IY26" s="4"/>
      <c r="IZ26" s="6"/>
      <c r="JA26" s="5"/>
      <c r="JB26" s="5"/>
      <c r="JC26" s="4"/>
      <c r="JD26" s="6"/>
      <c r="JE26" s="4"/>
      <c r="JF26" s="6"/>
      <c r="JG26" s="5"/>
      <c r="JH26" s="5"/>
      <c r="JI26" s="4"/>
      <c r="JJ26" s="6"/>
      <c r="JK26" s="4"/>
      <c r="JL26" s="6"/>
      <c r="JM26" s="5"/>
      <c r="JN26" s="5"/>
      <c r="JO26" s="4"/>
      <c r="JP26" s="6"/>
      <c r="JQ26" s="4"/>
      <c r="JR26" s="6"/>
      <c r="JS26" s="5"/>
      <c r="JT26" s="5"/>
      <c r="JU26" s="4"/>
      <c r="JV26" s="6"/>
      <c r="JW26" s="4"/>
      <c r="JX26" s="6"/>
      <c r="JY26" s="5"/>
      <c r="JZ26" s="5"/>
      <c r="KA26" s="4"/>
      <c r="KB26" s="6"/>
      <c r="KC26" s="4"/>
      <c r="KD26" s="6"/>
      <c r="KE26" s="5"/>
      <c r="KF26" s="5"/>
      <c r="KG26" s="4"/>
      <c r="KH26" s="6"/>
      <c r="KI26" s="4"/>
      <c r="KJ26" s="6"/>
      <c r="KK26" s="5"/>
      <c r="KL26" s="5"/>
    </row>
    <row r="27">
      <c r="A27" s="3" t="s">
        <v>85</v>
      </c>
      <c r="B27" s="3" t="s">
        <v>86</v>
      </c>
      <c r="C27" s="3" t="s">
        <v>87</v>
      </c>
      <c r="D27" s="3" t="s">
        <v>88</v>
      </c>
      <c r="E27" s="3" t="s">
        <v>152</v>
      </c>
      <c r="F27" s="3" t="s">
        <v>153</v>
      </c>
      <c r="G27" s="3" t="s">
        <v>154</v>
      </c>
      <c r="H27" s="3" t="s">
        <v>155</v>
      </c>
      <c r="I27" s="4"/>
      <c r="J27" s="4">
        <f>=ROUNDDOWN({0},0)</f>
      </c>
      <c r="K27" s="4"/>
      <c r="L27" s="5">
        <v>1</v>
      </c>
      <c r="M27" s="4"/>
      <c r="N27" s="4">
        <f>=ROUNDDOWN({0},0)</f>
      </c>
      <c r="O27" s="4"/>
      <c r="P27" s="5"/>
      <c r="Q27" s="4">
        <v>70</v>
      </c>
      <c r="R27" s="6">
        <v>5031.71</v>
      </c>
      <c r="S27" s="4"/>
      <c r="T27" s="6"/>
      <c r="U27" s="5"/>
      <c r="V27" s="5"/>
      <c r="W27" s="4">
        <v>14</v>
      </c>
      <c r="X27" s="6">
        <v>915.4</v>
      </c>
      <c r="Y27" s="4"/>
      <c r="Z27" s="6"/>
      <c r="AA27" s="5"/>
      <c r="AB27" s="5"/>
      <c r="AC27" s="4">
        <v>14</v>
      </c>
      <c r="AD27" s="6">
        <v>922</v>
      </c>
      <c r="AE27" s="4"/>
      <c r="AF27" s="6"/>
      <c r="AG27" s="5"/>
      <c r="AH27" s="5"/>
      <c r="AI27" s="4">
        <v>6</v>
      </c>
      <c r="AJ27" s="6">
        <v>463.58</v>
      </c>
      <c r="AK27" s="4"/>
      <c r="AL27" s="6"/>
      <c r="AM27" s="5"/>
      <c r="AN27" s="5"/>
      <c r="AO27" s="4"/>
      <c r="AP27" s="6"/>
      <c r="AQ27" s="4"/>
      <c r="AR27" s="6"/>
      <c r="AS27" s="5"/>
      <c r="AT27" s="5"/>
      <c r="AU27" s="4">
        <v>2</v>
      </c>
      <c r="AV27" s="6">
        <v>150.3</v>
      </c>
      <c r="AW27" s="4"/>
      <c r="AX27" s="6"/>
      <c r="AY27" s="5"/>
      <c r="AZ27" s="5"/>
      <c r="BA27" s="4">
        <v>3</v>
      </c>
      <c r="BB27" s="6">
        <v>229.66</v>
      </c>
      <c r="BC27" s="4"/>
      <c r="BD27" s="6"/>
      <c r="BE27" s="5"/>
      <c r="BF27" s="5"/>
      <c r="BG27" s="4">
        <v>16</v>
      </c>
      <c r="BH27" s="6">
        <v>1189.03</v>
      </c>
      <c r="BI27" s="4"/>
      <c r="BJ27" s="6"/>
      <c r="BK27" s="5"/>
      <c r="BL27" s="5"/>
      <c r="BM27" s="4">
        <v>2</v>
      </c>
      <c r="BN27" s="6">
        <v>137.54</v>
      </c>
      <c r="BO27" s="4"/>
      <c r="BP27" s="6"/>
      <c r="BQ27" s="5"/>
      <c r="BR27" s="5"/>
      <c r="BS27" s="4">
        <v>11</v>
      </c>
      <c r="BT27" s="6">
        <v>878.14</v>
      </c>
      <c r="BU27" s="4"/>
      <c r="BV27" s="6"/>
      <c r="BW27" s="5"/>
      <c r="BX27" s="5"/>
      <c r="BY27" s="4"/>
      <c r="BZ27" s="6"/>
      <c r="CA27" s="4"/>
      <c r="CB27" s="6"/>
      <c r="CC27" s="5"/>
      <c r="CD27" s="5"/>
      <c r="CE27" s="4"/>
      <c r="CF27" s="6"/>
      <c r="CG27" s="4"/>
      <c r="CH27" s="6"/>
      <c r="CI27" s="5"/>
      <c r="CJ27" s="5"/>
      <c r="CK27" s="4"/>
      <c r="CL27" s="6"/>
      <c r="CM27" s="4"/>
      <c r="CN27" s="6"/>
      <c r="CO27" s="5"/>
      <c r="CP27" s="5"/>
      <c r="CQ27" s="4"/>
      <c r="CR27" s="6"/>
      <c r="CS27" s="4"/>
      <c r="CT27" s="6"/>
      <c r="CU27" s="5"/>
      <c r="CV27" s="5"/>
      <c r="CW27" s="4">
        <v>1</v>
      </c>
      <c r="CX27" s="6">
        <v>69.55</v>
      </c>
      <c r="CY27" s="4"/>
      <c r="CZ27" s="6"/>
      <c r="DA27" s="5"/>
      <c r="DB27" s="5"/>
      <c r="DC27" s="4"/>
      <c r="DD27" s="6"/>
      <c r="DE27" s="4"/>
      <c r="DF27" s="6"/>
      <c r="DG27" s="5"/>
      <c r="DH27" s="5"/>
      <c r="DI27" s="4"/>
      <c r="DJ27" s="6"/>
      <c r="DK27" s="4"/>
      <c r="DL27" s="6"/>
      <c r="DM27" s="5"/>
      <c r="DN27" s="5"/>
      <c r="DO27" s="4">
        <v>1</v>
      </c>
      <c r="DP27" s="6">
        <v>76.51</v>
      </c>
      <c r="DQ27" s="4"/>
      <c r="DR27" s="6"/>
      <c r="DS27" s="5"/>
      <c r="DT27" s="5"/>
      <c r="DU27" s="4"/>
      <c r="DV27" s="6"/>
      <c r="DW27" s="4"/>
      <c r="DX27" s="6"/>
      <c r="DY27" s="5"/>
      <c r="DZ27" s="5"/>
      <c r="EA27" s="4"/>
      <c r="EB27" s="6"/>
      <c r="EC27" s="4"/>
      <c r="ED27" s="6"/>
      <c r="EE27" s="5"/>
      <c r="EF27" s="5"/>
      <c r="EG27" s="4"/>
      <c r="EH27" s="6"/>
      <c r="EI27" s="4"/>
      <c r="EJ27" s="6"/>
      <c r="EK27" s="5"/>
      <c r="EL27" s="5"/>
      <c r="EM27" s="4"/>
      <c r="EN27" s="6"/>
      <c r="EO27" s="4"/>
      <c r="EP27" s="6"/>
      <c r="EQ27" s="5"/>
      <c r="ER27" s="5"/>
      <c r="ES27" s="4"/>
      <c r="ET27" s="6"/>
      <c r="EU27" s="4"/>
      <c r="EV27" s="6"/>
      <c r="EW27" s="5"/>
      <c r="EX27" s="5"/>
      <c r="EY27" s="4"/>
      <c r="EZ27" s="6"/>
      <c r="FA27" s="4"/>
      <c r="FB27" s="6"/>
      <c r="FC27" s="5"/>
      <c r="FD27" s="5"/>
      <c r="FE27" s="4"/>
      <c r="FF27" s="6"/>
      <c r="FG27" s="4"/>
      <c r="FH27" s="6"/>
      <c r="FI27" s="5"/>
      <c r="FJ27" s="5"/>
      <c r="FK27" s="4"/>
      <c r="FL27" s="6"/>
      <c r="FM27" s="4"/>
      <c r="FN27" s="6"/>
      <c r="FO27" s="5"/>
      <c r="FP27" s="5"/>
      <c r="FQ27" s="4"/>
      <c r="FR27" s="6"/>
      <c r="FS27" s="4"/>
      <c r="FT27" s="6"/>
      <c r="FU27" s="5"/>
      <c r="FV27" s="5"/>
      <c r="FW27" s="4"/>
      <c r="FX27" s="6"/>
      <c r="FY27" s="4"/>
      <c r="FZ27" s="6"/>
      <c r="GA27" s="5"/>
      <c r="GB27" s="5"/>
      <c r="GC27" s="4"/>
      <c r="GD27" s="6"/>
      <c r="GE27" s="4"/>
      <c r="GF27" s="6"/>
      <c r="GG27" s="5"/>
      <c r="GH27" s="5"/>
      <c r="GI27" s="4"/>
      <c r="GJ27" s="6"/>
      <c r="GK27" s="4"/>
      <c r="GL27" s="6"/>
      <c r="GM27" s="5"/>
      <c r="GN27" s="5"/>
      <c r="GO27" s="4"/>
      <c r="GP27" s="6"/>
      <c r="GQ27" s="4"/>
      <c r="GR27" s="6"/>
      <c r="GS27" s="5"/>
      <c r="GT27" s="5"/>
      <c r="GU27" s="4"/>
      <c r="GV27" s="6"/>
      <c r="GW27" s="4"/>
      <c r="GX27" s="6"/>
      <c r="GY27" s="5"/>
      <c r="GZ27" s="5"/>
      <c r="HA27" s="4"/>
      <c r="HB27" s="6"/>
      <c r="HC27" s="4"/>
      <c r="HD27" s="6"/>
      <c r="HE27" s="5"/>
      <c r="HF27" s="5"/>
      <c r="HG27" s="4"/>
      <c r="HH27" s="6"/>
      <c r="HI27" s="4"/>
      <c r="HJ27" s="6"/>
      <c r="HK27" s="5"/>
      <c r="HL27" s="5"/>
      <c r="HM27" s="4"/>
      <c r="HN27" s="6"/>
      <c r="HO27" s="4"/>
      <c r="HP27" s="6"/>
      <c r="HQ27" s="5"/>
      <c r="HR27" s="5"/>
      <c r="HS27" s="4"/>
      <c r="HT27" s="6"/>
      <c r="HU27" s="4"/>
      <c r="HV27" s="6"/>
      <c r="HW27" s="5"/>
      <c r="HX27" s="5"/>
      <c r="HY27" s="4"/>
      <c r="HZ27" s="6"/>
      <c r="IA27" s="4"/>
      <c r="IB27" s="6"/>
      <c r="IC27" s="5"/>
      <c r="ID27" s="5"/>
      <c r="IE27" s="4"/>
      <c r="IF27" s="6"/>
      <c r="IG27" s="4"/>
      <c r="IH27" s="6"/>
      <c r="II27" s="5"/>
      <c r="IJ27" s="5"/>
      <c r="IK27" s="4"/>
      <c r="IL27" s="6"/>
      <c r="IM27" s="4"/>
      <c r="IN27" s="6"/>
      <c r="IO27" s="5"/>
      <c r="IP27" s="5"/>
      <c r="IQ27" s="4"/>
      <c r="IR27" s="6"/>
      <c r="IS27" s="4"/>
      <c r="IT27" s="6"/>
      <c r="IU27" s="5"/>
      <c r="IV27" s="5"/>
      <c r="IW27" s="4"/>
      <c r="IX27" s="6"/>
      <c r="IY27" s="4"/>
      <c r="IZ27" s="6"/>
      <c r="JA27" s="5"/>
      <c r="JB27" s="5"/>
      <c r="JC27" s="4"/>
      <c r="JD27" s="6"/>
      <c r="JE27" s="4"/>
      <c r="JF27" s="6"/>
      <c r="JG27" s="5"/>
      <c r="JH27" s="5"/>
      <c r="JI27" s="4"/>
      <c r="JJ27" s="6"/>
      <c r="JK27" s="4"/>
      <c r="JL27" s="6"/>
      <c r="JM27" s="5"/>
      <c r="JN27" s="5"/>
      <c r="JO27" s="4"/>
      <c r="JP27" s="6"/>
      <c r="JQ27" s="4"/>
      <c r="JR27" s="6"/>
      <c r="JS27" s="5"/>
      <c r="JT27" s="5"/>
      <c r="JU27" s="4"/>
      <c r="JV27" s="6"/>
      <c r="JW27" s="4"/>
      <c r="JX27" s="6"/>
      <c r="JY27" s="5"/>
      <c r="JZ27" s="5"/>
      <c r="KA27" s="4"/>
      <c r="KB27" s="6"/>
      <c r="KC27" s="4"/>
      <c r="KD27" s="6"/>
      <c r="KE27" s="5"/>
      <c r="KF27" s="5"/>
      <c r="KG27" s="4"/>
      <c r="KH27" s="6"/>
      <c r="KI27" s="4"/>
      <c r="KJ27" s="6"/>
      <c r="KK27" s="5"/>
      <c r="KL27" s="5"/>
    </row>
    <row r="28">
      <c r="A28" s="3" t="s">
        <v>85</v>
      </c>
      <c r="B28" s="3" t="s">
        <v>86</v>
      </c>
      <c r="C28" s="3" t="s">
        <v>87</v>
      </c>
      <c r="D28" s="3" t="s">
        <v>88</v>
      </c>
      <c r="E28" s="3" t="s">
        <v>156</v>
      </c>
      <c r="F28" s="3" t="s">
        <v>157</v>
      </c>
      <c r="G28" s="3" t="s">
        <v>158</v>
      </c>
      <c r="H28" s="3" t="s">
        <v>129</v>
      </c>
      <c r="I28" s="4"/>
      <c r="J28" s="4">
        <f>=ROUNDDOWN({0},0)</f>
      </c>
      <c r="K28" s="4">
        <v>910</v>
      </c>
      <c r="L28" s="5">
        <v>1</v>
      </c>
      <c r="M28" s="4"/>
      <c r="N28" s="4">
        <f>=ROUNDDOWN({0},0)</f>
      </c>
      <c r="O28" s="4"/>
      <c r="P28" s="5"/>
      <c r="Q28" s="4">
        <v>91</v>
      </c>
      <c r="R28" s="6">
        <v>4976.5</v>
      </c>
      <c r="S28" s="4"/>
      <c r="T28" s="6"/>
      <c r="U28" s="5"/>
      <c r="V28" s="5"/>
      <c r="W28" s="4">
        <v>31</v>
      </c>
      <c r="X28" s="6">
        <v>1705.46</v>
      </c>
      <c r="Y28" s="4"/>
      <c r="Z28" s="6"/>
      <c r="AA28" s="5"/>
      <c r="AB28" s="5"/>
      <c r="AC28" s="4">
        <v>2</v>
      </c>
      <c r="AD28" s="6">
        <v>88.8</v>
      </c>
      <c r="AE28" s="4"/>
      <c r="AF28" s="6"/>
      <c r="AG28" s="5"/>
      <c r="AH28" s="5"/>
      <c r="AI28" s="4">
        <v>17</v>
      </c>
      <c r="AJ28" s="6">
        <v>933.08</v>
      </c>
      <c r="AK28" s="4"/>
      <c r="AL28" s="6"/>
      <c r="AM28" s="5"/>
      <c r="AN28" s="5"/>
      <c r="AO28" s="4">
        <v>17</v>
      </c>
      <c r="AP28" s="6">
        <v>967.55</v>
      </c>
      <c r="AQ28" s="4"/>
      <c r="AR28" s="6"/>
      <c r="AS28" s="5"/>
      <c r="AT28" s="5"/>
      <c r="AU28" s="4">
        <v>22</v>
      </c>
      <c r="AV28" s="6">
        <v>1169.16</v>
      </c>
      <c r="AW28" s="4"/>
      <c r="AX28" s="6"/>
      <c r="AY28" s="5"/>
      <c r="AZ28" s="5"/>
      <c r="BA28" s="4"/>
      <c r="BB28" s="6"/>
      <c r="BC28" s="4"/>
      <c r="BD28" s="6"/>
      <c r="BE28" s="5"/>
      <c r="BF28" s="5"/>
      <c r="BG28" s="4"/>
      <c r="BH28" s="6"/>
      <c r="BI28" s="4"/>
      <c r="BJ28" s="6"/>
      <c r="BK28" s="5"/>
      <c r="BL28" s="5"/>
      <c r="BM28" s="4">
        <v>1</v>
      </c>
      <c r="BN28" s="6">
        <v>59.65</v>
      </c>
      <c r="BO28" s="4"/>
      <c r="BP28" s="6"/>
      <c r="BQ28" s="5"/>
      <c r="BR28" s="5"/>
      <c r="BS28" s="4"/>
      <c r="BT28" s="6"/>
      <c r="BU28" s="4"/>
      <c r="BV28" s="6"/>
      <c r="BW28" s="5"/>
      <c r="BX28" s="5"/>
      <c r="BY28" s="4"/>
      <c r="BZ28" s="6"/>
      <c r="CA28" s="4"/>
      <c r="CB28" s="6"/>
      <c r="CC28" s="5"/>
      <c r="CD28" s="5"/>
      <c r="CE28" s="4"/>
      <c r="CF28" s="6"/>
      <c r="CG28" s="4"/>
      <c r="CH28" s="6"/>
      <c r="CI28" s="5"/>
      <c r="CJ28" s="5"/>
      <c r="CK28" s="4"/>
      <c r="CL28" s="6"/>
      <c r="CM28" s="4"/>
      <c r="CN28" s="6"/>
      <c r="CO28" s="5"/>
      <c r="CP28" s="5"/>
      <c r="CQ28" s="4"/>
      <c r="CR28" s="6"/>
      <c r="CS28" s="4"/>
      <c r="CT28" s="6"/>
      <c r="CU28" s="5"/>
      <c r="CV28" s="5"/>
      <c r="CW28" s="4"/>
      <c r="CX28" s="6"/>
      <c r="CY28" s="4"/>
      <c r="CZ28" s="6"/>
      <c r="DA28" s="5"/>
      <c r="DB28" s="5"/>
      <c r="DC28" s="4"/>
      <c r="DD28" s="6"/>
      <c r="DE28" s="4"/>
      <c r="DF28" s="6"/>
      <c r="DG28" s="5"/>
      <c r="DH28" s="5"/>
      <c r="DI28" s="4"/>
      <c r="DJ28" s="6"/>
      <c r="DK28" s="4"/>
      <c r="DL28" s="6"/>
      <c r="DM28" s="5"/>
      <c r="DN28" s="5"/>
      <c r="DO28" s="4">
        <v>1</v>
      </c>
      <c r="DP28" s="6">
        <v>52.8</v>
      </c>
      <c r="DQ28" s="4"/>
      <c r="DR28" s="6"/>
      <c r="DS28" s="5"/>
      <c r="DT28" s="5"/>
      <c r="DU28" s="4"/>
      <c r="DV28" s="6"/>
      <c r="DW28" s="4"/>
      <c r="DX28" s="6"/>
      <c r="DY28" s="5"/>
      <c r="DZ28" s="5"/>
      <c r="EA28" s="4"/>
      <c r="EB28" s="6"/>
      <c r="EC28" s="4"/>
      <c r="ED28" s="6"/>
      <c r="EE28" s="5"/>
      <c r="EF28" s="5"/>
      <c r="EG28" s="4"/>
      <c r="EH28" s="6"/>
      <c r="EI28" s="4"/>
      <c r="EJ28" s="6"/>
      <c r="EK28" s="5"/>
      <c r="EL28" s="5"/>
      <c r="EM28" s="4"/>
      <c r="EN28" s="6"/>
      <c r="EO28" s="4"/>
      <c r="EP28" s="6"/>
      <c r="EQ28" s="5"/>
      <c r="ER28" s="5"/>
      <c r="ES28" s="4"/>
      <c r="ET28" s="6"/>
      <c r="EU28" s="4"/>
      <c r="EV28" s="6"/>
      <c r="EW28" s="5"/>
      <c r="EX28" s="5"/>
      <c r="EY28" s="4"/>
      <c r="EZ28" s="6"/>
      <c r="FA28" s="4"/>
      <c r="FB28" s="6"/>
      <c r="FC28" s="5"/>
      <c r="FD28" s="5"/>
      <c r="FE28" s="4"/>
      <c r="FF28" s="6"/>
      <c r="FG28" s="4"/>
      <c r="FH28" s="6"/>
      <c r="FI28" s="5"/>
      <c r="FJ28" s="5"/>
      <c r="FK28" s="4"/>
      <c r="FL28" s="6"/>
      <c r="FM28" s="4"/>
      <c r="FN28" s="6"/>
      <c r="FO28" s="5"/>
      <c r="FP28" s="5"/>
      <c r="FQ28" s="4"/>
      <c r="FR28" s="6"/>
      <c r="FS28" s="4"/>
      <c r="FT28" s="6"/>
      <c r="FU28" s="5"/>
      <c r="FV28" s="5"/>
      <c r="FW28" s="4"/>
      <c r="FX28" s="6"/>
      <c r="FY28" s="4"/>
      <c r="FZ28" s="6"/>
      <c r="GA28" s="5"/>
      <c r="GB28" s="5"/>
      <c r="GC28" s="4"/>
      <c r="GD28" s="6"/>
      <c r="GE28" s="4"/>
      <c r="GF28" s="6"/>
      <c r="GG28" s="5"/>
      <c r="GH28" s="5"/>
      <c r="GI28" s="4"/>
      <c r="GJ28" s="6"/>
      <c r="GK28" s="4"/>
      <c r="GL28" s="6"/>
      <c r="GM28" s="5"/>
      <c r="GN28" s="5"/>
      <c r="GO28" s="4"/>
      <c r="GP28" s="6"/>
      <c r="GQ28" s="4"/>
      <c r="GR28" s="6"/>
      <c r="GS28" s="5"/>
      <c r="GT28" s="5"/>
      <c r="GU28" s="4"/>
      <c r="GV28" s="6"/>
      <c r="GW28" s="4"/>
      <c r="GX28" s="6"/>
      <c r="GY28" s="5"/>
      <c r="GZ28" s="5"/>
      <c r="HA28" s="4"/>
      <c r="HB28" s="6"/>
      <c r="HC28" s="4"/>
      <c r="HD28" s="6"/>
      <c r="HE28" s="5"/>
      <c r="HF28" s="5"/>
      <c r="HG28" s="4"/>
      <c r="HH28" s="6"/>
      <c r="HI28" s="4"/>
      <c r="HJ28" s="6"/>
      <c r="HK28" s="5"/>
      <c r="HL28" s="5"/>
      <c r="HM28" s="4"/>
      <c r="HN28" s="6"/>
      <c r="HO28" s="4"/>
      <c r="HP28" s="6"/>
      <c r="HQ28" s="5"/>
      <c r="HR28" s="5"/>
      <c r="HS28" s="4"/>
      <c r="HT28" s="6"/>
      <c r="HU28" s="4"/>
      <c r="HV28" s="6"/>
      <c r="HW28" s="5"/>
      <c r="HX28" s="5"/>
      <c r="HY28" s="4"/>
      <c r="HZ28" s="6"/>
      <c r="IA28" s="4"/>
      <c r="IB28" s="6"/>
      <c r="IC28" s="5"/>
      <c r="ID28" s="5"/>
      <c r="IE28" s="4"/>
      <c r="IF28" s="6"/>
      <c r="IG28" s="4"/>
      <c r="IH28" s="6"/>
      <c r="II28" s="5"/>
      <c r="IJ28" s="5"/>
      <c r="IK28" s="4"/>
      <c r="IL28" s="6"/>
      <c r="IM28" s="4"/>
      <c r="IN28" s="6"/>
      <c r="IO28" s="5"/>
      <c r="IP28" s="5"/>
      <c r="IQ28" s="4"/>
      <c r="IR28" s="6"/>
      <c r="IS28" s="4"/>
      <c r="IT28" s="6"/>
      <c r="IU28" s="5"/>
      <c r="IV28" s="5"/>
      <c r="IW28" s="4"/>
      <c r="IX28" s="6"/>
      <c r="IY28" s="4"/>
      <c r="IZ28" s="6"/>
      <c r="JA28" s="5"/>
      <c r="JB28" s="5"/>
      <c r="JC28" s="4"/>
      <c r="JD28" s="6"/>
      <c r="JE28" s="4"/>
      <c r="JF28" s="6"/>
      <c r="JG28" s="5"/>
      <c r="JH28" s="5"/>
      <c r="JI28" s="4"/>
      <c r="JJ28" s="6"/>
      <c r="JK28" s="4"/>
      <c r="JL28" s="6"/>
      <c r="JM28" s="5"/>
      <c r="JN28" s="5"/>
      <c r="JO28" s="4"/>
      <c r="JP28" s="6"/>
      <c r="JQ28" s="4"/>
      <c r="JR28" s="6"/>
      <c r="JS28" s="5"/>
      <c r="JT28" s="5"/>
      <c r="JU28" s="4"/>
      <c r="JV28" s="6"/>
      <c r="JW28" s="4"/>
      <c r="JX28" s="6"/>
      <c r="JY28" s="5"/>
      <c r="JZ28" s="5"/>
      <c r="KA28" s="4"/>
      <c r="KB28" s="6"/>
      <c r="KC28" s="4"/>
      <c r="KD28" s="6"/>
      <c r="KE28" s="5"/>
      <c r="KF28" s="5"/>
      <c r="KG28" s="4"/>
      <c r="KH28" s="6"/>
      <c r="KI28" s="4"/>
      <c r="KJ28" s="6"/>
      <c r="KK28" s="5"/>
      <c r="KL28" s="5"/>
    </row>
    <row r="29">
      <c r="A29" s="3" t="s">
        <v>85</v>
      </c>
      <c r="B29" s="3" t="s">
        <v>86</v>
      </c>
      <c r="C29" s="3" t="s">
        <v>87</v>
      </c>
      <c r="D29" s="3" t="s">
        <v>88</v>
      </c>
      <c r="E29" s="3" t="s">
        <v>159</v>
      </c>
      <c r="F29" s="3" t="s">
        <v>160</v>
      </c>
      <c r="G29" s="3" t="s">
        <v>161</v>
      </c>
      <c r="H29" s="3" t="s">
        <v>147</v>
      </c>
      <c r="I29" s="4"/>
      <c r="J29" s="4">
        <f>=ROUNDDOWN({0},0)</f>
      </c>
      <c r="K29" s="4"/>
      <c r="L29" s="5">
        <v>1</v>
      </c>
      <c r="M29" s="4"/>
      <c r="N29" s="4">
        <f>=ROUNDDOWN({0},0)</f>
      </c>
      <c r="O29" s="4"/>
      <c r="P29" s="5"/>
      <c r="Q29" s="4">
        <v>76</v>
      </c>
      <c r="R29" s="6">
        <v>4915.5</v>
      </c>
      <c r="S29" s="4"/>
      <c r="T29" s="6"/>
      <c r="U29" s="5"/>
      <c r="V29" s="5"/>
      <c r="W29" s="4">
        <v>15</v>
      </c>
      <c r="X29" s="6">
        <v>907.72</v>
      </c>
      <c r="Y29" s="4"/>
      <c r="Z29" s="6"/>
      <c r="AA29" s="5"/>
      <c r="AB29" s="5"/>
      <c r="AC29" s="4">
        <v>3</v>
      </c>
      <c r="AD29" s="6">
        <v>178.87</v>
      </c>
      <c r="AE29" s="4"/>
      <c r="AF29" s="6"/>
      <c r="AG29" s="5"/>
      <c r="AH29" s="5"/>
      <c r="AI29" s="4">
        <v>9</v>
      </c>
      <c r="AJ29" s="6">
        <v>560.26</v>
      </c>
      <c r="AK29" s="4"/>
      <c r="AL29" s="6"/>
      <c r="AM29" s="5"/>
      <c r="AN29" s="5"/>
      <c r="AO29" s="4">
        <v>14</v>
      </c>
      <c r="AP29" s="6">
        <v>807.77</v>
      </c>
      <c r="AQ29" s="4"/>
      <c r="AR29" s="6"/>
      <c r="AS29" s="5"/>
      <c r="AT29" s="5"/>
      <c r="AU29" s="4">
        <v>7</v>
      </c>
      <c r="AV29" s="6">
        <v>467.57</v>
      </c>
      <c r="AW29" s="4"/>
      <c r="AX29" s="6"/>
      <c r="AY29" s="5"/>
      <c r="AZ29" s="5"/>
      <c r="BA29" s="4">
        <v>1</v>
      </c>
      <c r="BB29" s="6">
        <v>109.99</v>
      </c>
      <c r="BC29" s="4"/>
      <c r="BD29" s="6"/>
      <c r="BE29" s="5"/>
      <c r="BF29" s="5"/>
      <c r="BG29" s="4">
        <v>3</v>
      </c>
      <c r="BH29" s="6">
        <v>182.16</v>
      </c>
      <c r="BI29" s="4"/>
      <c r="BJ29" s="6"/>
      <c r="BK29" s="5"/>
      <c r="BL29" s="5"/>
      <c r="BM29" s="4">
        <v>2</v>
      </c>
      <c r="BN29" s="6">
        <v>161.83</v>
      </c>
      <c r="BO29" s="4"/>
      <c r="BP29" s="6"/>
      <c r="BQ29" s="5"/>
      <c r="BR29" s="5"/>
      <c r="BS29" s="4">
        <v>9</v>
      </c>
      <c r="BT29" s="6">
        <v>584.1</v>
      </c>
      <c r="BU29" s="4"/>
      <c r="BV29" s="6"/>
      <c r="BW29" s="5"/>
      <c r="BX29" s="5"/>
      <c r="BY29" s="4"/>
      <c r="BZ29" s="6"/>
      <c r="CA29" s="4"/>
      <c r="CB29" s="6"/>
      <c r="CC29" s="5"/>
      <c r="CD29" s="5"/>
      <c r="CE29" s="4">
        <v>4</v>
      </c>
      <c r="CF29" s="6">
        <v>251.88</v>
      </c>
      <c r="CG29" s="4"/>
      <c r="CH29" s="6"/>
      <c r="CI29" s="5"/>
      <c r="CJ29" s="5"/>
      <c r="CK29" s="4">
        <v>3</v>
      </c>
      <c r="CL29" s="6">
        <v>309.15</v>
      </c>
      <c r="CM29" s="4"/>
      <c r="CN29" s="6"/>
      <c r="CO29" s="5"/>
      <c r="CP29" s="5"/>
      <c r="CQ29" s="4"/>
      <c r="CR29" s="6"/>
      <c r="CS29" s="4"/>
      <c r="CT29" s="6"/>
      <c r="CU29" s="5"/>
      <c r="CV29" s="5"/>
      <c r="CW29" s="4"/>
      <c r="CX29" s="6"/>
      <c r="CY29" s="4"/>
      <c r="CZ29" s="6"/>
      <c r="DA29" s="5"/>
      <c r="DB29" s="5"/>
      <c r="DC29" s="4"/>
      <c r="DD29" s="6"/>
      <c r="DE29" s="4"/>
      <c r="DF29" s="6"/>
      <c r="DG29" s="5"/>
      <c r="DH29" s="5"/>
      <c r="DI29" s="4"/>
      <c r="DJ29" s="6"/>
      <c r="DK29" s="4"/>
      <c r="DL29" s="6"/>
      <c r="DM29" s="5"/>
      <c r="DN29" s="5"/>
      <c r="DO29" s="4">
        <v>1</v>
      </c>
      <c r="DP29" s="6">
        <v>58.21</v>
      </c>
      <c r="DQ29" s="4"/>
      <c r="DR29" s="6"/>
      <c r="DS29" s="5"/>
      <c r="DT29" s="5"/>
      <c r="DU29" s="4"/>
      <c r="DV29" s="6"/>
      <c r="DW29" s="4"/>
      <c r="DX29" s="6"/>
      <c r="DY29" s="5"/>
      <c r="DZ29" s="5"/>
      <c r="EA29" s="4">
        <v>3</v>
      </c>
      <c r="EB29" s="6">
        <v>195.53</v>
      </c>
      <c r="EC29" s="4"/>
      <c r="ED29" s="6"/>
      <c r="EE29" s="5"/>
      <c r="EF29" s="5"/>
      <c r="EG29" s="4"/>
      <c r="EH29" s="6"/>
      <c r="EI29" s="4"/>
      <c r="EJ29" s="6"/>
      <c r="EK29" s="5"/>
      <c r="EL29" s="5"/>
      <c r="EM29" s="4">
        <v>2</v>
      </c>
      <c r="EN29" s="6">
        <v>140.46</v>
      </c>
      <c r="EO29" s="4"/>
      <c r="EP29" s="6"/>
      <c r="EQ29" s="5"/>
      <c r="ER29" s="5"/>
      <c r="ES29" s="4"/>
      <c r="ET29" s="6"/>
      <c r="EU29" s="4"/>
      <c r="EV29" s="6"/>
      <c r="EW29" s="5"/>
      <c r="EX29" s="5"/>
      <c r="EY29" s="4"/>
      <c r="EZ29" s="6"/>
      <c r="FA29" s="4"/>
      <c r="FB29" s="6"/>
      <c r="FC29" s="5"/>
      <c r="FD29" s="5"/>
      <c r="FE29" s="4"/>
      <c r="FF29" s="6"/>
      <c r="FG29" s="4"/>
      <c r="FH29" s="6"/>
      <c r="FI29" s="5"/>
      <c r="FJ29" s="5"/>
      <c r="FK29" s="4"/>
      <c r="FL29" s="6"/>
      <c r="FM29" s="4"/>
      <c r="FN29" s="6"/>
      <c r="FO29" s="5"/>
      <c r="FP29" s="5"/>
      <c r="FQ29" s="4"/>
      <c r="FR29" s="6"/>
      <c r="FS29" s="4"/>
      <c r="FT29" s="6"/>
      <c r="FU29" s="5"/>
      <c r="FV29" s="5"/>
      <c r="FW29" s="4"/>
      <c r="FX29" s="6"/>
      <c r="FY29" s="4"/>
      <c r="FZ29" s="6"/>
      <c r="GA29" s="5"/>
      <c r="GB29" s="5"/>
      <c r="GC29" s="4"/>
      <c r="GD29" s="6"/>
      <c r="GE29" s="4"/>
      <c r="GF29" s="6"/>
      <c r="GG29" s="5"/>
      <c r="GH29" s="5"/>
      <c r="GI29" s="4"/>
      <c r="GJ29" s="6"/>
      <c r="GK29" s="4"/>
      <c r="GL29" s="6"/>
      <c r="GM29" s="5"/>
      <c r="GN29" s="5"/>
      <c r="GO29" s="4"/>
      <c r="GP29" s="6"/>
      <c r="GQ29" s="4"/>
      <c r="GR29" s="6"/>
      <c r="GS29" s="5"/>
      <c r="GT29" s="5"/>
      <c r="GU29" s="4"/>
      <c r="GV29" s="6"/>
      <c r="GW29" s="4"/>
      <c r="GX29" s="6"/>
      <c r="GY29" s="5"/>
      <c r="GZ29" s="5"/>
      <c r="HA29" s="4"/>
      <c r="HB29" s="6"/>
      <c r="HC29" s="4"/>
      <c r="HD29" s="6"/>
      <c r="HE29" s="5"/>
      <c r="HF29" s="5"/>
      <c r="HG29" s="4"/>
      <c r="HH29" s="6"/>
      <c r="HI29" s="4"/>
      <c r="HJ29" s="6"/>
      <c r="HK29" s="5"/>
      <c r="HL29" s="5"/>
      <c r="HM29" s="4"/>
      <c r="HN29" s="6"/>
      <c r="HO29" s="4"/>
      <c r="HP29" s="6"/>
      <c r="HQ29" s="5"/>
      <c r="HR29" s="5"/>
      <c r="HS29" s="4"/>
      <c r="HT29" s="6"/>
      <c r="HU29" s="4"/>
      <c r="HV29" s="6"/>
      <c r="HW29" s="5"/>
      <c r="HX29" s="5"/>
      <c r="HY29" s="4"/>
      <c r="HZ29" s="6"/>
      <c r="IA29" s="4"/>
      <c r="IB29" s="6"/>
      <c r="IC29" s="5"/>
      <c r="ID29" s="5"/>
      <c r="IE29" s="4"/>
      <c r="IF29" s="6"/>
      <c r="IG29" s="4"/>
      <c r="IH29" s="6"/>
      <c r="II29" s="5"/>
      <c r="IJ29" s="5"/>
      <c r="IK29" s="4"/>
      <c r="IL29" s="6"/>
      <c r="IM29" s="4"/>
      <c r="IN29" s="6"/>
      <c r="IO29" s="5"/>
      <c r="IP29" s="5"/>
      <c r="IQ29" s="4"/>
      <c r="IR29" s="6"/>
      <c r="IS29" s="4"/>
      <c r="IT29" s="6"/>
      <c r="IU29" s="5"/>
      <c r="IV29" s="5"/>
      <c r="IW29" s="4"/>
      <c r="IX29" s="6"/>
      <c r="IY29" s="4"/>
      <c r="IZ29" s="6"/>
      <c r="JA29" s="5"/>
      <c r="JB29" s="5"/>
      <c r="JC29" s="4"/>
      <c r="JD29" s="6"/>
      <c r="JE29" s="4"/>
      <c r="JF29" s="6"/>
      <c r="JG29" s="5"/>
      <c r="JH29" s="5"/>
      <c r="JI29" s="4"/>
      <c r="JJ29" s="6"/>
      <c r="JK29" s="4"/>
      <c r="JL29" s="6"/>
      <c r="JM29" s="5"/>
      <c r="JN29" s="5"/>
      <c r="JO29" s="4"/>
      <c r="JP29" s="6"/>
      <c r="JQ29" s="4"/>
      <c r="JR29" s="6"/>
      <c r="JS29" s="5"/>
      <c r="JT29" s="5"/>
      <c r="JU29" s="4"/>
      <c r="JV29" s="6"/>
      <c r="JW29" s="4"/>
      <c r="JX29" s="6"/>
      <c r="JY29" s="5"/>
      <c r="JZ29" s="5"/>
      <c r="KA29" s="4"/>
      <c r="KB29" s="6"/>
      <c r="KC29" s="4"/>
      <c r="KD29" s="6"/>
      <c r="KE29" s="5"/>
      <c r="KF29" s="5"/>
      <c r="KG29" s="4"/>
      <c r="KH29" s="6"/>
      <c r="KI29" s="4"/>
      <c r="KJ29" s="6"/>
      <c r="KK29" s="5"/>
      <c r="KL29" s="5"/>
    </row>
    <row r="30">
      <c r="A30" s="3" t="s">
        <v>85</v>
      </c>
      <c r="B30" s="3" t="s">
        <v>86</v>
      </c>
      <c r="C30" s="3" t="s">
        <v>87</v>
      </c>
      <c r="D30" s="3" t="s">
        <v>88</v>
      </c>
      <c r="E30" s="3" t="s">
        <v>162</v>
      </c>
      <c r="F30" s="3" t="s">
        <v>163</v>
      </c>
      <c r="G30" s="3" t="s">
        <v>164</v>
      </c>
      <c r="H30" s="3" t="s">
        <v>165</v>
      </c>
      <c r="I30" s="4"/>
      <c r="J30" s="4">
        <f>=ROUNDDOWN({0},0)</f>
      </c>
      <c r="K30" s="4"/>
      <c r="L30" s="5">
        <v>1</v>
      </c>
      <c r="M30" s="4"/>
      <c r="N30" s="4">
        <f>=ROUNDDOWN({0},0)</f>
      </c>
      <c r="O30" s="4"/>
      <c r="P30" s="5"/>
      <c r="Q30" s="4">
        <v>48</v>
      </c>
      <c r="R30" s="6">
        <v>4544.02</v>
      </c>
      <c r="S30" s="4"/>
      <c r="T30" s="6"/>
      <c r="U30" s="5"/>
      <c r="V30" s="5"/>
      <c r="W30" s="4">
        <v>7</v>
      </c>
      <c r="X30" s="6">
        <v>673.68</v>
      </c>
      <c r="Y30" s="4"/>
      <c r="Z30" s="6"/>
      <c r="AA30" s="5"/>
      <c r="AB30" s="5"/>
      <c r="AC30" s="4">
        <v>12</v>
      </c>
      <c r="AD30" s="6">
        <v>1014.07</v>
      </c>
      <c r="AE30" s="4"/>
      <c r="AF30" s="6"/>
      <c r="AG30" s="5"/>
      <c r="AH30" s="5"/>
      <c r="AI30" s="4">
        <v>11</v>
      </c>
      <c r="AJ30" s="6">
        <v>1048.94</v>
      </c>
      <c r="AK30" s="4"/>
      <c r="AL30" s="6"/>
      <c r="AM30" s="5"/>
      <c r="AN30" s="5"/>
      <c r="AO30" s="4">
        <v>5</v>
      </c>
      <c r="AP30" s="6">
        <v>446.8</v>
      </c>
      <c r="AQ30" s="4"/>
      <c r="AR30" s="6"/>
      <c r="AS30" s="5"/>
      <c r="AT30" s="5"/>
      <c r="AU30" s="4">
        <v>2</v>
      </c>
      <c r="AV30" s="6">
        <v>205.18</v>
      </c>
      <c r="AW30" s="4"/>
      <c r="AX30" s="6"/>
      <c r="AY30" s="5"/>
      <c r="AZ30" s="5"/>
      <c r="BA30" s="4">
        <v>2</v>
      </c>
      <c r="BB30" s="6">
        <v>267.98</v>
      </c>
      <c r="BC30" s="4"/>
      <c r="BD30" s="6"/>
      <c r="BE30" s="5"/>
      <c r="BF30" s="5"/>
      <c r="BG30" s="4">
        <v>1</v>
      </c>
      <c r="BH30" s="6">
        <v>105.9</v>
      </c>
      <c r="BI30" s="4"/>
      <c r="BJ30" s="6"/>
      <c r="BK30" s="5"/>
      <c r="BL30" s="5"/>
      <c r="BM30" s="4">
        <v>4</v>
      </c>
      <c r="BN30" s="6">
        <v>393.52</v>
      </c>
      <c r="BO30" s="4"/>
      <c r="BP30" s="6"/>
      <c r="BQ30" s="5"/>
      <c r="BR30" s="5"/>
      <c r="BS30" s="4">
        <v>3</v>
      </c>
      <c r="BT30" s="6">
        <v>285.36</v>
      </c>
      <c r="BU30" s="4"/>
      <c r="BV30" s="6"/>
      <c r="BW30" s="5"/>
      <c r="BX30" s="5"/>
      <c r="BY30" s="4"/>
      <c r="BZ30" s="6"/>
      <c r="CA30" s="4"/>
      <c r="CB30" s="6"/>
      <c r="CC30" s="5"/>
      <c r="CD30" s="5"/>
      <c r="CE30" s="4"/>
      <c r="CF30" s="6"/>
      <c r="CG30" s="4"/>
      <c r="CH30" s="6"/>
      <c r="CI30" s="5"/>
      <c r="CJ30" s="5"/>
      <c r="CK30" s="4"/>
      <c r="CL30" s="6"/>
      <c r="CM30" s="4"/>
      <c r="CN30" s="6"/>
      <c r="CO30" s="5"/>
      <c r="CP30" s="5"/>
      <c r="CQ30" s="4"/>
      <c r="CR30" s="6"/>
      <c r="CS30" s="4"/>
      <c r="CT30" s="6"/>
      <c r="CU30" s="5"/>
      <c r="CV30" s="5"/>
      <c r="CW30" s="4"/>
      <c r="CX30" s="6"/>
      <c r="CY30" s="4"/>
      <c r="CZ30" s="6"/>
      <c r="DA30" s="5"/>
      <c r="DB30" s="5"/>
      <c r="DC30" s="4"/>
      <c r="DD30" s="6"/>
      <c r="DE30" s="4"/>
      <c r="DF30" s="6"/>
      <c r="DG30" s="5"/>
      <c r="DH30" s="5"/>
      <c r="DI30" s="4"/>
      <c r="DJ30" s="6"/>
      <c r="DK30" s="4"/>
      <c r="DL30" s="6"/>
      <c r="DM30" s="5"/>
      <c r="DN30" s="5"/>
      <c r="DO30" s="4"/>
      <c r="DP30" s="6"/>
      <c r="DQ30" s="4"/>
      <c r="DR30" s="6"/>
      <c r="DS30" s="5"/>
      <c r="DT30" s="5"/>
      <c r="DU30" s="4">
        <v>1</v>
      </c>
      <c r="DV30" s="6">
        <v>102.59</v>
      </c>
      <c r="DW30" s="4"/>
      <c r="DX30" s="6"/>
      <c r="DY30" s="5"/>
      <c r="DZ30" s="5"/>
      <c r="EA30" s="4"/>
      <c r="EB30" s="6"/>
      <c r="EC30" s="4"/>
      <c r="ED30" s="6"/>
      <c r="EE30" s="5"/>
      <c r="EF30" s="5"/>
      <c r="EG30" s="4"/>
      <c r="EH30" s="6"/>
      <c r="EI30" s="4"/>
      <c r="EJ30" s="6"/>
      <c r="EK30" s="5"/>
      <c r="EL30" s="5"/>
      <c r="EM30" s="4"/>
      <c r="EN30" s="6"/>
      <c r="EO30" s="4"/>
      <c r="EP30" s="6"/>
      <c r="EQ30" s="5"/>
      <c r="ER30" s="5"/>
      <c r="ES30" s="4"/>
      <c r="ET30" s="6"/>
      <c r="EU30" s="4"/>
      <c r="EV30" s="6"/>
      <c r="EW30" s="5"/>
      <c r="EX30" s="5"/>
      <c r="EY30" s="4"/>
      <c r="EZ30" s="6"/>
      <c r="FA30" s="4"/>
      <c r="FB30" s="6"/>
      <c r="FC30" s="5"/>
      <c r="FD30" s="5"/>
      <c r="FE30" s="4"/>
      <c r="FF30" s="6"/>
      <c r="FG30" s="4"/>
      <c r="FH30" s="6"/>
      <c r="FI30" s="5"/>
      <c r="FJ30" s="5"/>
      <c r="FK30" s="4"/>
      <c r="FL30" s="6"/>
      <c r="FM30" s="4"/>
      <c r="FN30" s="6"/>
      <c r="FO30" s="5"/>
      <c r="FP30" s="5"/>
      <c r="FQ30" s="4"/>
      <c r="FR30" s="6"/>
      <c r="FS30" s="4"/>
      <c r="FT30" s="6"/>
      <c r="FU30" s="5"/>
      <c r="FV30" s="5"/>
      <c r="FW30" s="4"/>
      <c r="FX30" s="6"/>
      <c r="FY30" s="4"/>
      <c r="FZ30" s="6"/>
      <c r="GA30" s="5"/>
      <c r="GB30" s="5"/>
      <c r="GC30" s="4"/>
      <c r="GD30" s="6"/>
      <c r="GE30" s="4"/>
      <c r="GF30" s="6"/>
      <c r="GG30" s="5"/>
      <c r="GH30" s="5"/>
      <c r="GI30" s="4"/>
      <c r="GJ30" s="6"/>
      <c r="GK30" s="4"/>
      <c r="GL30" s="6"/>
      <c r="GM30" s="5"/>
      <c r="GN30" s="5"/>
      <c r="GO30" s="4"/>
      <c r="GP30" s="6"/>
      <c r="GQ30" s="4"/>
      <c r="GR30" s="6"/>
      <c r="GS30" s="5"/>
      <c r="GT30" s="5"/>
      <c r="GU30" s="4"/>
      <c r="GV30" s="6"/>
      <c r="GW30" s="4"/>
      <c r="GX30" s="6"/>
      <c r="GY30" s="5"/>
      <c r="GZ30" s="5"/>
      <c r="HA30" s="4"/>
      <c r="HB30" s="6"/>
      <c r="HC30" s="4"/>
      <c r="HD30" s="6"/>
      <c r="HE30" s="5"/>
      <c r="HF30" s="5"/>
      <c r="HG30" s="4"/>
      <c r="HH30" s="6"/>
      <c r="HI30" s="4"/>
      <c r="HJ30" s="6"/>
      <c r="HK30" s="5"/>
      <c r="HL30" s="5"/>
      <c r="HM30" s="4"/>
      <c r="HN30" s="6"/>
      <c r="HO30" s="4"/>
      <c r="HP30" s="6"/>
      <c r="HQ30" s="5"/>
      <c r="HR30" s="5"/>
      <c r="HS30" s="4"/>
      <c r="HT30" s="6"/>
      <c r="HU30" s="4"/>
      <c r="HV30" s="6"/>
      <c r="HW30" s="5"/>
      <c r="HX30" s="5"/>
      <c r="HY30" s="4"/>
      <c r="HZ30" s="6"/>
      <c r="IA30" s="4"/>
      <c r="IB30" s="6"/>
      <c r="IC30" s="5"/>
      <c r="ID30" s="5"/>
      <c r="IE30" s="4"/>
      <c r="IF30" s="6"/>
      <c r="IG30" s="4"/>
      <c r="IH30" s="6"/>
      <c r="II30" s="5"/>
      <c r="IJ30" s="5"/>
      <c r="IK30" s="4"/>
      <c r="IL30" s="6"/>
      <c r="IM30" s="4"/>
      <c r="IN30" s="6"/>
      <c r="IO30" s="5"/>
      <c r="IP30" s="5"/>
      <c r="IQ30" s="4"/>
      <c r="IR30" s="6"/>
      <c r="IS30" s="4"/>
      <c r="IT30" s="6"/>
      <c r="IU30" s="5"/>
      <c r="IV30" s="5"/>
      <c r="IW30" s="4"/>
      <c r="IX30" s="6"/>
      <c r="IY30" s="4"/>
      <c r="IZ30" s="6"/>
      <c r="JA30" s="5"/>
      <c r="JB30" s="5"/>
      <c r="JC30" s="4"/>
      <c r="JD30" s="6"/>
      <c r="JE30" s="4"/>
      <c r="JF30" s="6"/>
      <c r="JG30" s="5"/>
      <c r="JH30" s="5"/>
      <c r="JI30" s="4"/>
      <c r="JJ30" s="6"/>
      <c r="JK30" s="4"/>
      <c r="JL30" s="6"/>
      <c r="JM30" s="5"/>
      <c r="JN30" s="5"/>
      <c r="JO30" s="4"/>
      <c r="JP30" s="6"/>
      <c r="JQ30" s="4"/>
      <c r="JR30" s="6"/>
      <c r="JS30" s="5"/>
      <c r="JT30" s="5"/>
      <c r="JU30" s="4"/>
      <c r="JV30" s="6"/>
      <c r="JW30" s="4"/>
      <c r="JX30" s="6"/>
      <c r="JY30" s="5"/>
      <c r="JZ30" s="5"/>
      <c r="KA30" s="4"/>
      <c r="KB30" s="6"/>
      <c r="KC30" s="4"/>
      <c r="KD30" s="6"/>
      <c r="KE30" s="5"/>
      <c r="KF30" s="5"/>
      <c r="KG30" s="4"/>
      <c r="KH30" s="6"/>
      <c r="KI30" s="4"/>
      <c r="KJ30" s="6"/>
      <c r="KK30" s="5"/>
      <c r="KL30" s="5"/>
    </row>
    <row r="31">
      <c r="A31" s="3" t="s">
        <v>85</v>
      </c>
      <c r="B31" s="3" t="s">
        <v>86</v>
      </c>
      <c r="C31" s="3" t="s">
        <v>87</v>
      </c>
      <c r="D31" s="3" t="s">
        <v>88</v>
      </c>
      <c r="E31" s="3" t="s">
        <v>166</v>
      </c>
      <c r="F31" s="3" t="s">
        <v>167</v>
      </c>
      <c r="G31" s="3" t="s">
        <v>168</v>
      </c>
      <c r="H31" s="3" t="s">
        <v>118</v>
      </c>
      <c r="I31" s="4"/>
      <c r="J31" s="4">
        <f>=ROUNDDOWN({0},0)</f>
      </c>
      <c r="K31" s="4">
        <v>690</v>
      </c>
      <c r="L31" s="5">
        <v>1</v>
      </c>
      <c r="M31" s="4"/>
      <c r="N31" s="4">
        <f>=ROUNDDOWN({0},0)</f>
      </c>
      <c r="O31" s="4"/>
      <c r="P31" s="5"/>
      <c r="Q31" s="4">
        <v>57</v>
      </c>
      <c r="R31" s="6">
        <v>4520.7</v>
      </c>
      <c r="S31" s="4"/>
      <c r="T31" s="6"/>
      <c r="U31" s="5"/>
      <c r="V31" s="5"/>
      <c r="W31" s="4">
        <v>11</v>
      </c>
      <c r="X31" s="6">
        <v>874.95</v>
      </c>
      <c r="Y31" s="4"/>
      <c r="Z31" s="6"/>
      <c r="AA31" s="5"/>
      <c r="AB31" s="5"/>
      <c r="AC31" s="4">
        <v>26</v>
      </c>
      <c r="AD31" s="6">
        <v>1877.49</v>
      </c>
      <c r="AE31" s="4"/>
      <c r="AF31" s="6"/>
      <c r="AG31" s="5"/>
      <c r="AH31" s="5"/>
      <c r="AI31" s="4">
        <v>3</v>
      </c>
      <c r="AJ31" s="6">
        <v>262.24</v>
      </c>
      <c r="AK31" s="4"/>
      <c r="AL31" s="6"/>
      <c r="AM31" s="5"/>
      <c r="AN31" s="5"/>
      <c r="AO31" s="4"/>
      <c r="AP31" s="6"/>
      <c r="AQ31" s="4"/>
      <c r="AR31" s="6"/>
      <c r="AS31" s="5"/>
      <c r="AT31" s="5"/>
      <c r="AU31" s="4">
        <v>2</v>
      </c>
      <c r="AV31" s="6">
        <v>176.4</v>
      </c>
      <c r="AW31" s="4"/>
      <c r="AX31" s="6"/>
      <c r="AY31" s="5"/>
      <c r="AZ31" s="5"/>
      <c r="BA31" s="4"/>
      <c r="BB31" s="6"/>
      <c r="BC31" s="4"/>
      <c r="BD31" s="6"/>
      <c r="BE31" s="5"/>
      <c r="BF31" s="5"/>
      <c r="BG31" s="4">
        <v>5</v>
      </c>
      <c r="BH31" s="6">
        <v>442.74</v>
      </c>
      <c r="BI31" s="4"/>
      <c r="BJ31" s="6"/>
      <c r="BK31" s="5"/>
      <c r="BL31" s="5"/>
      <c r="BM31" s="4">
        <v>4</v>
      </c>
      <c r="BN31" s="6">
        <v>357.24</v>
      </c>
      <c r="BO31" s="4"/>
      <c r="BP31" s="6"/>
      <c r="BQ31" s="5"/>
      <c r="BR31" s="5"/>
      <c r="BS31" s="4">
        <v>5</v>
      </c>
      <c r="BT31" s="6">
        <v>440.39</v>
      </c>
      <c r="BU31" s="4"/>
      <c r="BV31" s="6"/>
      <c r="BW31" s="5"/>
      <c r="BX31" s="5"/>
      <c r="BY31" s="4"/>
      <c r="BZ31" s="6"/>
      <c r="CA31" s="4"/>
      <c r="CB31" s="6"/>
      <c r="CC31" s="5"/>
      <c r="CD31" s="5"/>
      <c r="CE31" s="4"/>
      <c r="CF31" s="6"/>
      <c r="CG31" s="4"/>
      <c r="CH31" s="6"/>
      <c r="CI31" s="5"/>
      <c r="CJ31" s="5"/>
      <c r="CK31" s="4"/>
      <c r="CL31" s="6"/>
      <c r="CM31" s="4"/>
      <c r="CN31" s="6"/>
      <c r="CO31" s="5"/>
      <c r="CP31" s="5"/>
      <c r="CQ31" s="4"/>
      <c r="CR31" s="6"/>
      <c r="CS31" s="4"/>
      <c r="CT31" s="6"/>
      <c r="CU31" s="5"/>
      <c r="CV31" s="5"/>
      <c r="CW31" s="4"/>
      <c r="CX31" s="6"/>
      <c r="CY31" s="4"/>
      <c r="CZ31" s="6"/>
      <c r="DA31" s="5"/>
      <c r="DB31" s="5"/>
      <c r="DC31" s="4"/>
      <c r="DD31" s="6"/>
      <c r="DE31" s="4"/>
      <c r="DF31" s="6"/>
      <c r="DG31" s="5"/>
      <c r="DH31" s="5"/>
      <c r="DI31" s="4"/>
      <c r="DJ31" s="6"/>
      <c r="DK31" s="4"/>
      <c r="DL31" s="6"/>
      <c r="DM31" s="5"/>
      <c r="DN31" s="5"/>
      <c r="DO31" s="4"/>
      <c r="DP31" s="6"/>
      <c r="DQ31" s="4"/>
      <c r="DR31" s="6"/>
      <c r="DS31" s="5"/>
      <c r="DT31" s="5"/>
      <c r="DU31" s="4"/>
      <c r="DV31" s="6"/>
      <c r="DW31" s="4"/>
      <c r="DX31" s="6"/>
      <c r="DY31" s="5"/>
      <c r="DZ31" s="5"/>
      <c r="EA31" s="4"/>
      <c r="EB31" s="6"/>
      <c r="EC31" s="4"/>
      <c r="ED31" s="6"/>
      <c r="EE31" s="5"/>
      <c r="EF31" s="5"/>
      <c r="EG31" s="4"/>
      <c r="EH31" s="6"/>
      <c r="EI31" s="4"/>
      <c r="EJ31" s="6"/>
      <c r="EK31" s="5"/>
      <c r="EL31" s="5"/>
      <c r="EM31" s="4"/>
      <c r="EN31" s="6"/>
      <c r="EO31" s="4"/>
      <c r="EP31" s="6"/>
      <c r="EQ31" s="5"/>
      <c r="ER31" s="5"/>
      <c r="ES31" s="4"/>
      <c r="ET31" s="6"/>
      <c r="EU31" s="4"/>
      <c r="EV31" s="6"/>
      <c r="EW31" s="5"/>
      <c r="EX31" s="5"/>
      <c r="EY31" s="4"/>
      <c r="EZ31" s="6"/>
      <c r="FA31" s="4"/>
      <c r="FB31" s="6"/>
      <c r="FC31" s="5"/>
      <c r="FD31" s="5"/>
      <c r="FE31" s="4"/>
      <c r="FF31" s="6"/>
      <c r="FG31" s="4"/>
      <c r="FH31" s="6"/>
      <c r="FI31" s="5"/>
      <c r="FJ31" s="5"/>
      <c r="FK31" s="4">
        <v>1</v>
      </c>
      <c r="FL31" s="6">
        <v>89.25</v>
      </c>
      <c r="FM31" s="4"/>
      <c r="FN31" s="6"/>
      <c r="FO31" s="5"/>
      <c r="FP31" s="5"/>
      <c r="FQ31" s="4"/>
      <c r="FR31" s="6"/>
      <c r="FS31" s="4"/>
      <c r="FT31" s="6"/>
      <c r="FU31" s="5"/>
      <c r="FV31" s="5"/>
      <c r="FW31" s="4"/>
      <c r="FX31" s="6"/>
      <c r="FY31" s="4"/>
      <c r="FZ31" s="6"/>
      <c r="GA31" s="5"/>
      <c r="GB31" s="5"/>
      <c r="GC31" s="4"/>
      <c r="GD31" s="6"/>
      <c r="GE31" s="4"/>
      <c r="GF31" s="6"/>
      <c r="GG31" s="5"/>
      <c r="GH31" s="5"/>
      <c r="GI31" s="4"/>
      <c r="GJ31" s="6"/>
      <c r="GK31" s="4"/>
      <c r="GL31" s="6"/>
      <c r="GM31" s="5"/>
      <c r="GN31" s="5"/>
      <c r="GO31" s="4"/>
      <c r="GP31" s="6"/>
      <c r="GQ31" s="4"/>
      <c r="GR31" s="6"/>
      <c r="GS31" s="5"/>
      <c r="GT31" s="5"/>
      <c r="GU31" s="4"/>
      <c r="GV31" s="6"/>
      <c r="GW31" s="4"/>
      <c r="GX31" s="6"/>
      <c r="GY31" s="5"/>
      <c r="GZ31" s="5"/>
      <c r="HA31" s="4"/>
      <c r="HB31" s="6"/>
      <c r="HC31" s="4"/>
      <c r="HD31" s="6"/>
      <c r="HE31" s="5"/>
      <c r="HF31" s="5"/>
      <c r="HG31" s="4"/>
      <c r="HH31" s="6"/>
      <c r="HI31" s="4"/>
      <c r="HJ31" s="6"/>
      <c r="HK31" s="5"/>
      <c r="HL31" s="5"/>
      <c r="HM31" s="4"/>
      <c r="HN31" s="6"/>
      <c r="HO31" s="4"/>
      <c r="HP31" s="6"/>
      <c r="HQ31" s="5"/>
      <c r="HR31" s="5"/>
      <c r="HS31" s="4"/>
      <c r="HT31" s="6"/>
      <c r="HU31" s="4"/>
      <c r="HV31" s="6"/>
      <c r="HW31" s="5"/>
      <c r="HX31" s="5"/>
      <c r="HY31" s="4"/>
      <c r="HZ31" s="6"/>
      <c r="IA31" s="4"/>
      <c r="IB31" s="6"/>
      <c r="IC31" s="5"/>
      <c r="ID31" s="5"/>
      <c r="IE31" s="4"/>
      <c r="IF31" s="6"/>
      <c r="IG31" s="4"/>
      <c r="IH31" s="6"/>
      <c r="II31" s="5"/>
      <c r="IJ31" s="5"/>
      <c r="IK31" s="4"/>
      <c r="IL31" s="6"/>
      <c r="IM31" s="4"/>
      <c r="IN31" s="6"/>
      <c r="IO31" s="5"/>
      <c r="IP31" s="5"/>
      <c r="IQ31" s="4"/>
      <c r="IR31" s="6"/>
      <c r="IS31" s="4"/>
      <c r="IT31" s="6"/>
      <c r="IU31" s="5"/>
      <c r="IV31" s="5"/>
      <c r="IW31" s="4"/>
      <c r="IX31" s="6"/>
      <c r="IY31" s="4"/>
      <c r="IZ31" s="6"/>
      <c r="JA31" s="5"/>
      <c r="JB31" s="5"/>
      <c r="JC31" s="4"/>
      <c r="JD31" s="6"/>
      <c r="JE31" s="4"/>
      <c r="JF31" s="6"/>
      <c r="JG31" s="5"/>
      <c r="JH31" s="5"/>
      <c r="JI31" s="4"/>
      <c r="JJ31" s="6"/>
      <c r="JK31" s="4"/>
      <c r="JL31" s="6"/>
      <c r="JM31" s="5"/>
      <c r="JN31" s="5"/>
      <c r="JO31" s="4"/>
      <c r="JP31" s="6"/>
      <c r="JQ31" s="4"/>
      <c r="JR31" s="6"/>
      <c r="JS31" s="5"/>
      <c r="JT31" s="5"/>
      <c r="JU31" s="4"/>
      <c r="JV31" s="6"/>
      <c r="JW31" s="4"/>
      <c r="JX31" s="6"/>
      <c r="JY31" s="5"/>
      <c r="JZ31" s="5"/>
      <c r="KA31" s="4"/>
      <c r="KB31" s="6"/>
      <c r="KC31" s="4"/>
      <c r="KD31" s="6"/>
      <c r="KE31" s="5"/>
      <c r="KF31" s="5"/>
      <c r="KG31" s="4"/>
      <c r="KH31" s="6"/>
      <c r="KI31" s="4"/>
      <c r="KJ31" s="6"/>
      <c r="KK31" s="5"/>
      <c r="KL31" s="5"/>
    </row>
    <row r="32">
      <c r="A32" s="3" t="s">
        <v>85</v>
      </c>
      <c r="B32" s="3" t="s">
        <v>86</v>
      </c>
      <c r="C32" s="3" t="s">
        <v>87</v>
      </c>
      <c r="D32" s="3" t="s">
        <v>88</v>
      </c>
      <c r="E32" s="3" t="s">
        <v>169</v>
      </c>
      <c r="F32" s="3" t="s">
        <v>170</v>
      </c>
      <c r="G32" s="3" t="s">
        <v>171</v>
      </c>
      <c r="H32" s="3" t="s">
        <v>98</v>
      </c>
      <c r="I32" s="4"/>
      <c r="J32" s="4">
        <f>=ROUNDDOWN({0},0)</f>
      </c>
      <c r="K32" s="4"/>
      <c r="L32" s="5">
        <v>1</v>
      </c>
      <c r="M32" s="4"/>
      <c r="N32" s="4">
        <f>=ROUNDDOWN({0},0)</f>
      </c>
      <c r="O32" s="4"/>
      <c r="P32" s="5"/>
      <c r="Q32" s="4">
        <v>56</v>
      </c>
      <c r="R32" s="6">
        <v>4372.49</v>
      </c>
      <c r="S32" s="4"/>
      <c r="T32" s="6"/>
      <c r="U32" s="5"/>
      <c r="V32" s="5"/>
      <c r="W32" s="4">
        <v>8</v>
      </c>
      <c r="X32" s="6">
        <v>593.7</v>
      </c>
      <c r="Y32" s="4"/>
      <c r="Z32" s="6"/>
      <c r="AA32" s="5"/>
      <c r="AB32" s="5"/>
      <c r="AC32" s="4">
        <v>14</v>
      </c>
      <c r="AD32" s="6">
        <v>949.58</v>
      </c>
      <c r="AE32" s="4"/>
      <c r="AF32" s="6"/>
      <c r="AG32" s="5"/>
      <c r="AH32" s="5"/>
      <c r="AI32" s="4">
        <v>8</v>
      </c>
      <c r="AJ32" s="6">
        <v>643.68</v>
      </c>
      <c r="AK32" s="4"/>
      <c r="AL32" s="6"/>
      <c r="AM32" s="5"/>
      <c r="AN32" s="5"/>
      <c r="AO32" s="4"/>
      <c r="AP32" s="6"/>
      <c r="AQ32" s="4"/>
      <c r="AR32" s="6"/>
      <c r="AS32" s="5"/>
      <c r="AT32" s="5"/>
      <c r="AU32" s="4">
        <v>9</v>
      </c>
      <c r="AV32" s="6">
        <v>751.47</v>
      </c>
      <c r="AW32" s="4"/>
      <c r="AX32" s="6"/>
      <c r="AY32" s="5"/>
      <c r="AZ32" s="5"/>
      <c r="BA32" s="4"/>
      <c r="BB32" s="6"/>
      <c r="BC32" s="4"/>
      <c r="BD32" s="6"/>
      <c r="BE32" s="5"/>
      <c r="BF32" s="5"/>
      <c r="BG32" s="4">
        <v>8</v>
      </c>
      <c r="BH32" s="6">
        <v>666.31</v>
      </c>
      <c r="BI32" s="4"/>
      <c r="BJ32" s="6"/>
      <c r="BK32" s="5"/>
      <c r="BL32" s="5"/>
      <c r="BM32" s="4"/>
      <c r="BN32" s="6"/>
      <c r="BO32" s="4"/>
      <c r="BP32" s="6"/>
      <c r="BQ32" s="5"/>
      <c r="BR32" s="5"/>
      <c r="BS32" s="4">
        <v>6</v>
      </c>
      <c r="BT32" s="6">
        <v>517.64</v>
      </c>
      <c r="BU32" s="4"/>
      <c r="BV32" s="6"/>
      <c r="BW32" s="5"/>
      <c r="BX32" s="5"/>
      <c r="BY32" s="4"/>
      <c r="BZ32" s="6"/>
      <c r="CA32" s="4"/>
      <c r="CB32" s="6"/>
      <c r="CC32" s="5"/>
      <c r="CD32" s="5"/>
      <c r="CE32" s="4"/>
      <c r="CF32" s="6"/>
      <c r="CG32" s="4"/>
      <c r="CH32" s="6"/>
      <c r="CI32" s="5"/>
      <c r="CJ32" s="5"/>
      <c r="CK32" s="4"/>
      <c r="CL32" s="6"/>
      <c r="CM32" s="4"/>
      <c r="CN32" s="6"/>
      <c r="CO32" s="5"/>
      <c r="CP32" s="5"/>
      <c r="CQ32" s="4">
        <v>2</v>
      </c>
      <c r="CR32" s="6">
        <v>162.29</v>
      </c>
      <c r="CS32" s="4"/>
      <c r="CT32" s="6"/>
      <c r="CU32" s="5"/>
      <c r="CV32" s="5"/>
      <c r="CW32" s="4"/>
      <c r="CX32" s="6"/>
      <c r="CY32" s="4"/>
      <c r="CZ32" s="6"/>
      <c r="DA32" s="5"/>
      <c r="DB32" s="5"/>
      <c r="DC32" s="4"/>
      <c r="DD32" s="6"/>
      <c r="DE32" s="4"/>
      <c r="DF32" s="6"/>
      <c r="DG32" s="5"/>
      <c r="DH32" s="5"/>
      <c r="DI32" s="4"/>
      <c r="DJ32" s="6"/>
      <c r="DK32" s="4"/>
      <c r="DL32" s="6"/>
      <c r="DM32" s="5"/>
      <c r="DN32" s="5"/>
      <c r="DO32" s="4"/>
      <c r="DP32" s="6"/>
      <c r="DQ32" s="4"/>
      <c r="DR32" s="6"/>
      <c r="DS32" s="5"/>
      <c r="DT32" s="5"/>
      <c r="DU32" s="4"/>
      <c r="DV32" s="6"/>
      <c r="DW32" s="4"/>
      <c r="DX32" s="6"/>
      <c r="DY32" s="5"/>
      <c r="DZ32" s="5"/>
      <c r="EA32" s="4"/>
      <c r="EB32" s="6"/>
      <c r="EC32" s="4"/>
      <c r="ED32" s="6"/>
      <c r="EE32" s="5"/>
      <c r="EF32" s="5"/>
      <c r="EG32" s="4"/>
      <c r="EH32" s="6"/>
      <c r="EI32" s="4"/>
      <c r="EJ32" s="6"/>
      <c r="EK32" s="5"/>
      <c r="EL32" s="5"/>
      <c r="EM32" s="4"/>
      <c r="EN32" s="6"/>
      <c r="EO32" s="4"/>
      <c r="EP32" s="6"/>
      <c r="EQ32" s="5"/>
      <c r="ER32" s="5"/>
      <c r="ES32" s="4">
        <v>1</v>
      </c>
      <c r="ET32" s="6">
        <v>87.82</v>
      </c>
      <c r="EU32" s="4"/>
      <c r="EV32" s="6"/>
      <c r="EW32" s="5"/>
      <c r="EX32" s="5"/>
      <c r="EY32" s="4"/>
      <c r="EZ32" s="6"/>
      <c r="FA32" s="4"/>
      <c r="FB32" s="6"/>
      <c r="FC32" s="5"/>
      <c r="FD32" s="5"/>
      <c r="FE32" s="4"/>
      <c r="FF32" s="6"/>
      <c r="FG32" s="4"/>
      <c r="FH32" s="6"/>
      <c r="FI32" s="5"/>
      <c r="FJ32" s="5"/>
      <c r="FK32" s="4"/>
      <c r="FL32" s="6"/>
      <c r="FM32" s="4"/>
      <c r="FN32" s="6"/>
      <c r="FO32" s="5"/>
      <c r="FP32" s="5"/>
      <c r="FQ32" s="4"/>
      <c r="FR32" s="6"/>
      <c r="FS32" s="4"/>
      <c r="FT32" s="6"/>
      <c r="FU32" s="5"/>
      <c r="FV32" s="5"/>
      <c r="FW32" s="4"/>
      <c r="FX32" s="6"/>
      <c r="FY32" s="4"/>
      <c r="FZ32" s="6"/>
      <c r="GA32" s="5"/>
      <c r="GB32" s="5"/>
      <c r="GC32" s="4"/>
      <c r="GD32" s="6"/>
      <c r="GE32" s="4"/>
      <c r="GF32" s="6"/>
      <c r="GG32" s="5"/>
      <c r="GH32" s="5"/>
      <c r="GI32" s="4"/>
      <c r="GJ32" s="6"/>
      <c r="GK32" s="4"/>
      <c r="GL32" s="6"/>
      <c r="GM32" s="5"/>
      <c r="GN32" s="5"/>
      <c r="GO32" s="4"/>
      <c r="GP32" s="6"/>
      <c r="GQ32" s="4"/>
      <c r="GR32" s="6"/>
      <c r="GS32" s="5"/>
      <c r="GT32" s="5"/>
      <c r="GU32" s="4"/>
      <c r="GV32" s="6"/>
      <c r="GW32" s="4"/>
      <c r="GX32" s="6"/>
      <c r="GY32" s="5"/>
      <c r="GZ32" s="5"/>
      <c r="HA32" s="4"/>
      <c r="HB32" s="6"/>
      <c r="HC32" s="4"/>
      <c r="HD32" s="6"/>
      <c r="HE32" s="5"/>
      <c r="HF32" s="5"/>
      <c r="HG32" s="4"/>
      <c r="HH32" s="6"/>
      <c r="HI32" s="4"/>
      <c r="HJ32" s="6"/>
      <c r="HK32" s="5"/>
      <c r="HL32" s="5"/>
      <c r="HM32" s="4"/>
      <c r="HN32" s="6"/>
      <c r="HO32" s="4"/>
      <c r="HP32" s="6"/>
      <c r="HQ32" s="5"/>
      <c r="HR32" s="5"/>
      <c r="HS32" s="4"/>
      <c r="HT32" s="6"/>
      <c r="HU32" s="4"/>
      <c r="HV32" s="6"/>
      <c r="HW32" s="5"/>
      <c r="HX32" s="5"/>
      <c r="HY32" s="4"/>
      <c r="HZ32" s="6"/>
      <c r="IA32" s="4"/>
      <c r="IB32" s="6"/>
      <c r="IC32" s="5"/>
      <c r="ID32" s="5"/>
      <c r="IE32" s="4"/>
      <c r="IF32" s="6"/>
      <c r="IG32" s="4"/>
      <c r="IH32" s="6"/>
      <c r="II32" s="5"/>
      <c r="IJ32" s="5"/>
      <c r="IK32" s="4"/>
      <c r="IL32" s="6"/>
      <c r="IM32" s="4"/>
      <c r="IN32" s="6"/>
      <c r="IO32" s="5"/>
      <c r="IP32" s="5"/>
      <c r="IQ32" s="4"/>
      <c r="IR32" s="6"/>
      <c r="IS32" s="4"/>
      <c r="IT32" s="6"/>
      <c r="IU32" s="5"/>
      <c r="IV32" s="5"/>
      <c r="IW32" s="4"/>
      <c r="IX32" s="6"/>
      <c r="IY32" s="4"/>
      <c r="IZ32" s="6"/>
      <c r="JA32" s="5"/>
      <c r="JB32" s="5"/>
      <c r="JC32" s="4"/>
      <c r="JD32" s="6"/>
      <c r="JE32" s="4"/>
      <c r="JF32" s="6"/>
      <c r="JG32" s="5"/>
      <c r="JH32" s="5"/>
      <c r="JI32" s="4"/>
      <c r="JJ32" s="6"/>
      <c r="JK32" s="4"/>
      <c r="JL32" s="6"/>
      <c r="JM32" s="5"/>
      <c r="JN32" s="5"/>
      <c r="JO32" s="4"/>
      <c r="JP32" s="6"/>
      <c r="JQ32" s="4"/>
      <c r="JR32" s="6"/>
      <c r="JS32" s="5"/>
      <c r="JT32" s="5"/>
      <c r="JU32" s="4"/>
      <c r="JV32" s="6"/>
      <c r="JW32" s="4"/>
      <c r="JX32" s="6"/>
      <c r="JY32" s="5"/>
      <c r="JZ32" s="5"/>
      <c r="KA32" s="4"/>
      <c r="KB32" s="6"/>
      <c r="KC32" s="4"/>
      <c r="KD32" s="6"/>
      <c r="KE32" s="5"/>
      <c r="KF32" s="5"/>
      <c r="KG32" s="4"/>
      <c r="KH32" s="6"/>
      <c r="KI32" s="4"/>
      <c r="KJ32" s="6"/>
      <c r="KK32" s="5"/>
      <c r="KL32" s="5"/>
    </row>
    <row r="33">
      <c r="A33" s="3" t="s">
        <v>85</v>
      </c>
      <c r="B33" s="3" t="s">
        <v>86</v>
      </c>
      <c r="C33" s="3" t="s">
        <v>87</v>
      </c>
      <c r="D33" s="3" t="s">
        <v>88</v>
      </c>
      <c r="E33" s="3" t="s">
        <v>172</v>
      </c>
      <c r="F33" s="3" t="s">
        <v>173</v>
      </c>
      <c r="G33" s="3" t="s">
        <v>174</v>
      </c>
      <c r="H33" s="3" t="s">
        <v>92</v>
      </c>
      <c r="I33" s="4"/>
      <c r="J33" s="4">
        <f>=ROUNDDOWN({0},0)</f>
      </c>
      <c r="K33" s="4">
        <v>2200</v>
      </c>
      <c r="L33" s="5">
        <v>1</v>
      </c>
      <c r="M33" s="4"/>
      <c r="N33" s="4">
        <f>=ROUNDDOWN({0},0)</f>
      </c>
      <c r="O33" s="4"/>
      <c r="P33" s="5"/>
      <c r="Q33" s="4">
        <v>57</v>
      </c>
      <c r="R33" s="6">
        <v>4214.23</v>
      </c>
      <c r="S33" s="4"/>
      <c r="T33" s="6"/>
      <c r="U33" s="5"/>
      <c r="V33" s="5"/>
      <c r="W33" s="4">
        <v>6</v>
      </c>
      <c r="X33" s="6">
        <v>418.86</v>
      </c>
      <c r="Y33" s="4"/>
      <c r="Z33" s="6"/>
      <c r="AA33" s="5"/>
      <c r="AB33" s="5"/>
      <c r="AC33" s="4">
        <v>16</v>
      </c>
      <c r="AD33" s="6">
        <v>1055</v>
      </c>
      <c r="AE33" s="4"/>
      <c r="AF33" s="6"/>
      <c r="AG33" s="5"/>
      <c r="AH33" s="5"/>
      <c r="AI33" s="4">
        <v>5</v>
      </c>
      <c r="AJ33" s="6">
        <v>397.42</v>
      </c>
      <c r="AK33" s="4"/>
      <c r="AL33" s="6"/>
      <c r="AM33" s="5"/>
      <c r="AN33" s="5"/>
      <c r="AO33" s="4">
        <v>5</v>
      </c>
      <c r="AP33" s="6">
        <v>371.75</v>
      </c>
      <c r="AQ33" s="4"/>
      <c r="AR33" s="6"/>
      <c r="AS33" s="5"/>
      <c r="AT33" s="5"/>
      <c r="AU33" s="4">
        <v>3</v>
      </c>
      <c r="AV33" s="6">
        <v>209</v>
      </c>
      <c r="AW33" s="4"/>
      <c r="AX33" s="6"/>
      <c r="AY33" s="5"/>
      <c r="AZ33" s="5"/>
      <c r="BA33" s="4">
        <v>3</v>
      </c>
      <c r="BB33" s="6">
        <v>271.97</v>
      </c>
      <c r="BC33" s="4"/>
      <c r="BD33" s="6"/>
      <c r="BE33" s="5"/>
      <c r="BF33" s="5"/>
      <c r="BG33" s="4">
        <v>1</v>
      </c>
      <c r="BH33" s="6">
        <v>80.57</v>
      </c>
      <c r="BI33" s="4"/>
      <c r="BJ33" s="6"/>
      <c r="BK33" s="5"/>
      <c r="BL33" s="5"/>
      <c r="BM33" s="4">
        <v>1</v>
      </c>
      <c r="BN33" s="6">
        <v>72.07</v>
      </c>
      <c r="BO33" s="4"/>
      <c r="BP33" s="6"/>
      <c r="BQ33" s="5"/>
      <c r="BR33" s="5"/>
      <c r="BS33" s="4">
        <v>5</v>
      </c>
      <c r="BT33" s="6">
        <v>392.65</v>
      </c>
      <c r="BU33" s="4"/>
      <c r="BV33" s="6"/>
      <c r="BW33" s="5"/>
      <c r="BX33" s="5"/>
      <c r="BY33" s="4"/>
      <c r="BZ33" s="6"/>
      <c r="CA33" s="4"/>
      <c r="CB33" s="6"/>
      <c r="CC33" s="5"/>
      <c r="CD33" s="5"/>
      <c r="CE33" s="4">
        <v>1</v>
      </c>
      <c r="CF33" s="6">
        <v>83.44</v>
      </c>
      <c r="CG33" s="4"/>
      <c r="CH33" s="6"/>
      <c r="CI33" s="5"/>
      <c r="CJ33" s="5"/>
      <c r="CK33" s="4">
        <v>2</v>
      </c>
      <c r="CL33" s="6">
        <v>205.23</v>
      </c>
      <c r="CM33" s="4"/>
      <c r="CN33" s="6"/>
      <c r="CO33" s="5"/>
      <c r="CP33" s="5"/>
      <c r="CQ33" s="4">
        <v>1</v>
      </c>
      <c r="CR33" s="6">
        <v>78.91</v>
      </c>
      <c r="CS33" s="4"/>
      <c r="CT33" s="6"/>
      <c r="CU33" s="5"/>
      <c r="CV33" s="5"/>
      <c r="CW33" s="4">
        <v>5</v>
      </c>
      <c r="CX33" s="6">
        <v>337.8</v>
      </c>
      <c r="CY33" s="4"/>
      <c r="CZ33" s="6"/>
      <c r="DA33" s="5"/>
      <c r="DB33" s="5"/>
      <c r="DC33" s="4"/>
      <c r="DD33" s="6"/>
      <c r="DE33" s="4"/>
      <c r="DF33" s="6"/>
      <c r="DG33" s="5"/>
      <c r="DH33" s="5"/>
      <c r="DI33" s="4"/>
      <c r="DJ33" s="6"/>
      <c r="DK33" s="4"/>
      <c r="DL33" s="6"/>
      <c r="DM33" s="5"/>
      <c r="DN33" s="5"/>
      <c r="DO33" s="4"/>
      <c r="DP33" s="6"/>
      <c r="DQ33" s="4"/>
      <c r="DR33" s="6"/>
      <c r="DS33" s="5"/>
      <c r="DT33" s="5"/>
      <c r="DU33" s="4">
        <v>1</v>
      </c>
      <c r="DV33" s="6">
        <v>81.38</v>
      </c>
      <c r="DW33" s="4"/>
      <c r="DX33" s="6"/>
      <c r="DY33" s="5"/>
      <c r="DZ33" s="5"/>
      <c r="EA33" s="4"/>
      <c r="EB33" s="6"/>
      <c r="EC33" s="4"/>
      <c r="ED33" s="6"/>
      <c r="EE33" s="5"/>
      <c r="EF33" s="5"/>
      <c r="EG33" s="4"/>
      <c r="EH33" s="6"/>
      <c r="EI33" s="4"/>
      <c r="EJ33" s="6"/>
      <c r="EK33" s="5"/>
      <c r="EL33" s="5"/>
      <c r="EM33" s="4">
        <v>2</v>
      </c>
      <c r="EN33" s="6">
        <v>158.18</v>
      </c>
      <c r="EO33" s="4"/>
      <c r="EP33" s="6"/>
      <c r="EQ33" s="5"/>
      <c r="ER33" s="5"/>
      <c r="ES33" s="4"/>
      <c r="ET33" s="6"/>
      <c r="EU33" s="4"/>
      <c r="EV33" s="6"/>
      <c r="EW33" s="5"/>
      <c r="EX33" s="5"/>
      <c r="EY33" s="4"/>
      <c r="EZ33" s="6"/>
      <c r="FA33" s="4"/>
      <c r="FB33" s="6"/>
      <c r="FC33" s="5"/>
      <c r="FD33" s="5"/>
      <c r="FE33" s="4"/>
      <c r="FF33" s="6"/>
      <c r="FG33" s="4"/>
      <c r="FH33" s="6"/>
      <c r="FI33" s="5"/>
      <c r="FJ33" s="5"/>
      <c r="FK33" s="4"/>
      <c r="FL33" s="6"/>
      <c r="FM33" s="4"/>
      <c r="FN33" s="6"/>
      <c r="FO33" s="5"/>
      <c r="FP33" s="5"/>
      <c r="FQ33" s="4"/>
      <c r="FR33" s="6"/>
      <c r="FS33" s="4"/>
      <c r="FT33" s="6"/>
      <c r="FU33" s="5"/>
      <c r="FV33" s="5"/>
      <c r="FW33" s="4"/>
      <c r="FX33" s="6"/>
      <c r="FY33" s="4"/>
      <c r="FZ33" s="6"/>
      <c r="GA33" s="5"/>
      <c r="GB33" s="5"/>
      <c r="GC33" s="4"/>
      <c r="GD33" s="6"/>
      <c r="GE33" s="4"/>
      <c r="GF33" s="6"/>
      <c r="GG33" s="5"/>
      <c r="GH33" s="5"/>
      <c r="GI33" s="4"/>
      <c r="GJ33" s="6"/>
      <c r="GK33" s="4"/>
      <c r="GL33" s="6"/>
      <c r="GM33" s="5"/>
      <c r="GN33" s="5"/>
      <c r="GO33" s="4"/>
      <c r="GP33" s="6"/>
      <c r="GQ33" s="4"/>
      <c r="GR33" s="6"/>
      <c r="GS33" s="5"/>
      <c r="GT33" s="5"/>
      <c r="GU33" s="4"/>
      <c r="GV33" s="6"/>
      <c r="GW33" s="4"/>
      <c r="GX33" s="6"/>
      <c r="GY33" s="5"/>
      <c r="GZ33" s="5"/>
      <c r="HA33" s="4"/>
      <c r="HB33" s="6"/>
      <c r="HC33" s="4"/>
      <c r="HD33" s="6"/>
      <c r="HE33" s="5"/>
      <c r="HF33" s="5"/>
      <c r="HG33" s="4"/>
      <c r="HH33" s="6"/>
      <c r="HI33" s="4"/>
      <c r="HJ33" s="6"/>
      <c r="HK33" s="5"/>
      <c r="HL33" s="5"/>
      <c r="HM33" s="4"/>
      <c r="HN33" s="6"/>
      <c r="HO33" s="4"/>
      <c r="HP33" s="6"/>
      <c r="HQ33" s="5"/>
      <c r="HR33" s="5"/>
      <c r="HS33" s="4"/>
      <c r="HT33" s="6"/>
      <c r="HU33" s="4"/>
      <c r="HV33" s="6"/>
      <c r="HW33" s="5"/>
      <c r="HX33" s="5"/>
      <c r="HY33" s="4"/>
      <c r="HZ33" s="6"/>
      <c r="IA33" s="4"/>
      <c r="IB33" s="6"/>
      <c r="IC33" s="5"/>
      <c r="ID33" s="5"/>
      <c r="IE33" s="4"/>
      <c r="IF33" s="6"/>
      <c r="IG33" s="4"/>
      <c r="IH33" s="6"/>
      <c r="II33" s="5"/>
      <c r="IJ33" s="5"/>
      <c r="IK33" s="4"/>
      <c r="IL33" s="6"/>
      <c r="IM33" s="4"/>
      <c r="IN33" s="6"/>
      <c r="IO33" s="5"/>
      <c r="IP33" s="5"/>
      <c r="IQ33" s="4"/>
      <c r="IR33" s="6"/>
      <c r="IS33" s="4"/>
      <c r="IT33" s="6"/>
      <c r="IU33" s="5"/>
      <c r="IV33" s="5"/>
      <c r="IW33" s="4"/>
      <c r="IX33" s="6"/>
      <c r="IY33" s="4"/>
      <c r="IZ33" s="6"/>
      <c r="JA33" s="5"/>
      <c r="JB33" s="5"/>
      <c r="JC33" s="4"/>
      <c r="JD33" s="6"/>
      <c r="JE33" s="4"/>
      <c r="JF33" s="6"/>
      <c r="JG33" s="5"/>
      <c r="JH33" s="5"/>
      <c r="JI33" s="4"/>
      <c r="JJ33" s="6"/>
      <c r="JK33" s="4"/>
      <c r="JL33" s="6"/>
      <c r="JM33" s="5"/>
      <c r="JN33" s="5"/>
      <c r="JO33" s="4"/>
      <c r="JP33" s="6"/>
      <c r="JQ33" s="4"/>
      <c r="JR33" s="6"/>
      <c r="JS33" s="5"/>
      <c r="JT33" s="5"/>
      <c r="JU33" s="4"/>
      <c r="JV33" s="6"/>
      <c r="JW33" s="4"/>
      <c r="JX33" s="6"/>
      <c r="JY33" s="5"/>
      <c r="JZ33" s="5"/>
      <c r="KA33" s="4"/>
      <c r="KB33" s="6"/>
      <c r="KC33" s="4"/>
      <c r="KD33" s="6"/>
      <c r="KE33" s="5"/>
      <c r="KF33" s="5"/>
      <c r="KG33" s="4"/>
      <c r="KH33" s="6"/>
      <c r="KI33" s="4"/>
      <c r="KJ33" s="6"/>
      <c r="KK33" s="5"/>
      <c r="KL33" s="5"/>
    </row>
    <row r="34">
      <c r="A34" s="3" t="s">
        <v>85</v>
      </c>
      <c r="B34" s="3" t="s">
        <v>86</v>
      </c>
      <c r="C34" s="3" t="s">
        <v>87</v>
      </c>
      <c r="D34" s="3" t="s">
        <v>88</v>
      </c>
      <c r="E34" s="3" t="s">
        <v>175</v>
      </c>
      <c r="F34" s="3" t="s">
        <v>176</v>
      </c>
      <c r="G34" s="3" t="s">
        <v>177</v>
      </c>
      <c r="H34" s="3" t="s">
        <v>178</v>
      </c>
      <c r="I34" s="4"/>
      <c r="J34" s="4">
        <f>=ROUNDDOWN({0},0)</f>
      </c>
      <c r="K34" s="4"/>
      <c r="L34" s="5">
        <v>1</v>
      </c>
      <c r="M34" s="4"/>
      <c r="N34" s="4">
        <f>=ROUNDDOWN({0},0)</f>
      </c>
      <c r="O34" s="4"/>
      <c r="P34" s="5"/>
      <c r="Q34" s="4">
        <v>47</v>
      </c>
      <c r="R34" s="6">
        <v>4068.92</v>
      </c>
      <c r="S34" s="4"/>
      <c r="T34" s="6"/>
      <c r="U34" s="5"/>
      <c r="V34" s="5"/>
      <c r="W34" s="4">
        <v>7</v>
      </c>
      <c r="X34" s="6">
        <v>614.7</v>
      </c>
      <c r="Y34" s="4"/>
      <c r="Z34" s="6"/>
      <c r="AA34" s="5"/>
      <c r="AB34" s="5"/>
      <c r="AC34" s="4">
        <v>19</v>
      </c>
      <c r="AD34" s="6">
        <v>1510.84</v>
      </c>
      <c r="AE34" s="4"/>
      <c r="AF34" s="6"/>
      <c r="AG34" s="5"/>
      <c r="AH34" s="5"/>
      <c r="AI34" s="4">
        <v>8</v>
      </c>
      <c r="AJ34" s="6">
        <v>746.15</v>
      </c>
      <c r="AK34" s="4"/>
      <c r="AL34" s="6"/>
      <c r="AM34" s="5"/>
      <c r="AN34" s="5"/>
      <c r="AO34" s="4"/>
      <c r="AP34" s="6"/>
      <c r="AQ34" s="4"/>
      <c r="AR34" s="6"/>
      <c r="AS34" s="5"/>
      <c r="AT34" s="5"/>
      <c r="AU34" s="4">
        <v>1</v>
      </c>
      <c r="AV34" s="6">
        <v>98.95</v>
      </c>
      <c r="AW34" s="4"/>
      <c r="AX34" s="6"/>
      <c r="AY34" s="5"/>
      <c r="AZ34" s="5"/>
      <c r="BA34" s="4"/>
      <c r="BB34" s="6"/>
      <c r="BC34" s="4"/>
      <c r="BD34" s="6"/>
      <c r="BE34" s="5"/>
      <c r="BF34" s="5"/>
      <c r="BG34" s="4">
        <v>6</v>
      </c>
      <c r="BH34" s="6">
        <v>519.54</v>
      </c>
      <c r="BI34" s="4"/>
      <c r="BJ34" s="6"/>
      <c r="BK34" s="5"/>
      <c r="BL34" s="5"/>
      <c r="BM34" s="4">
        <v>2</v>
      </c>
      <c r="BN34" s="6">
        <v>220.03</v>
      </c>
      <c r="BO34" s="4"/>
      <c r="BP34" s="6"/>
      <c r="BQ34" s="5"/>
      <c r="BR34" s="5"/>
      <c r="BS34" s="4">
        <v>2</v>
      </c>
      <c r="BT34" s="6">
        <v>173.18</v>
      </c>
      <c r="BU34" s="4"/>
      <c r="BV34" s="6"/>
      <c r="BW34" s="5"/>
      <c r="BX34" s="5"/>
      <c r="BY34" s="4"/>
      <c r="BZ34" s="6"/>
      <c r="CA34" s="4"/>
      <c r="CB34" s="6"/>
      <c r="CC34" s="5"/>
      <c r="CD34" s="5"/>
      <c r="CE34" s="4"/>
      <c r="CF34" s="6"/>
      <c r="CG34" s="4"/>
      <c r="CH34" s="6"/>
      <c r="CI34" s="5"/>
      <c r="CJ34" s="5"/>
      <c r="CK34" s="4"/>
      <c r="CL34" s="6"/>
      <c r="CM34" s="4"/>
      <c r="CN34" s="6"/>
      <c r="CO34" s="5"/>
      <c r="CP34" s="5"/>
      <c r="CQ34" s="4">
        <v>2</v>
      </c>
      <c r="CR34" s="6">
        <v>185.53</v>
      </c>
      <c r="CS34" s="4"/>
      <c r="CT34" s="6"/>
      <c r="CU34" s="5"/>
      <c r="CV34" s="5"/>
      <c r="CW34" s="4"/>
      <c r="CX34" s="6"/>
      <c r="CY34" s="4"/>
      <c r="CZ34" s="6"/>
      <c r="DA34" s="5"/>
      <c r="DB34" s="5"/>
      <c r="DC34" s="4"/>
      <c r="DD34" s="6"/>
      <c r="DE34" s="4"/>
      <c r="DF34" s="6"/>
      <c r="DG34" s="5"/>
      <c r="DH34" s="5"/>
      <c r="DI34" s="4"/>
      <c r="DJ34" s="6"/>
      <c r="DK34" s="4"/>
      <c r="DL34" s="6"/>
      <c r="DM34" s="5"/>
      <c r="DN34" s="5"/>
      <c r="DO34" s="4"/>
      <c r="DP34" s="6"/>
      <c r="DQ34" s="4"/>
      <c r="DR34" s="6"/>
      <c r="DS34" s="5"/>
      <c r="DT34" s="5"/>
      <c r="DU34" s="4"/>
      <c r="DV34" s="6"/>
      <c r="DW34" s="4"/>
      <c r="DX34" s="6"/>
      <c r="DY34" s="5"/>
      <c r="DZ34" s="5"/>
      <c r="EA34" s="4"/>
      <c r="EB34" s="6"/>
      <c r="EC34" s="4"/>
      <c r="ED34" s="6"/>
      <c r="EE34" s="5"/>
      <c r="EF34" s="5"/>
      <c r="EG34" s="4"/>
      <c r="EH34" s="6"/>
      <c r="EI34" s="4"/>
      <c r="EJ34" s="6"/>
      <c r="EK34" s="5"/>
      <c r="EL34" s="5"/>
      <c r="EM34" s="4"/>
      <c r="EN34" s="6"/>
      <c r="EO34" s="4"/>
      <c r="EP34" s="6"/>
      <c r="EQ34" s="5"/>
      <c r="ER34" s="5"/>
      <c r="ES34" s="4"/>
      <c r="ET34" s="6"/>
      <c r="EU34" s="4"/>
      <c r="EV34" s="6"/>
      <c r="EW34" s="5"/>
      <c r="EX34" s="5"/>
      <c r="EY34" s="4"/>
      <c r="EZ34" s="6"/>
      <c r="FA34" s="4"/>
      <c r="FB34" s="6"/>
      <c r="FC34" s="5"/>
      <c r="FD34" s="5"/>
      <c r="FE34" s="4"/>
      <c r="FF34" s="6"/>
      <c r="FG34" s="4"/>
      <c r="FH34" s="6"/>
      <c r="FI34" s="5"/>
      <c r="FJ34" s="5"/>
      <c r="FK34" s="4"/>
      <c r="FL34" s="6"/>
      <c r="FM34" s="4"/>
      <c r="FN34" s="6"/>
      <c r="FO34" s="5"/>
      <c r="FP34" s="5"/>
      <c r="FQ34" s="4"/>
      <c r="FR34" s="6"/>
      <c r="FS34" s="4"/>
      <c r="FT34" s="6"/>
      <c r="FU34" s="5"/>
      <c r="FV34" s="5"/>
      <c r="FW34" s="4"/>
      <c r="FX34" s="6"/>
      <c r="FY34" s="4"/>
      <c r="FZ34" s="6"/>
      <c r="GA34" s="5"/>
      <c r="GB34" s="5"/>
      <c r="GC34" s="4"/>
      <c r="GD34" s="6"/>
      <c r="GE34" s="4"/>
      <c r="GF34" s="6"/>
      <c r="GG34" s="5"/>
      <c r="GH34" s="5"/>
      <c r="GI34" s="4"/>
      <c r="GJ34" s="6"/>
      <c r="GK34" s="4"/>
      <c r="GL34" s="6"/>
      <c r="GM34" s="5"/>
      <c r="GN34" s="5"/>
      <c r="GO34" s="4"/>
      <c r="GP34" s="6"/>
      <c r="GQ34" s="4"/>
      <c r="GR34" s="6"/>
      <c r="GS34" s="5"/>
      <c r="GT34" s="5"/>
      <c r="GU34" s="4"/>
      <c r="GV34" s="6"/>
      <c r="GW34" s="4"/>
      <c r="GX34" s="6"/>
      <c r="GY34" s="5"/>
      <c r="GZ34" s="5"/>
      <c r="HA34" s="4"/>
      <c r="HB34" s="6"/>
      <c r="HC34" s="4"/>
      <c r="HD34" s="6"/>
      <c r="HE34" s="5"/>
      <c r="HF34" s="5"/>
      <c r="HG34" s="4"/>
      <c r="HH34" s="6"/>
      <c r="HI34" s="4"/>
      <c r="HJ34" s="6"/>
      <c r="HK34" s="5"/>
      <c r="HL34" s="5"/>
      <c r="HM34" s="4"/>
      <c r="HN34" s="6"/>
      <c r="HO34" s="4"/>
      <c r="HP34" s="6"/>
      <c r="HQ34" s="5"/>
      <c r="HR34" s="5"/>
      <c r="HS34" s="4"/>
      <c r="HT34" s="6"/>
      <c r="HU34" s="4"/>
      <c r="HV34" s="6"/>
      <c r="HW34" s="5"/>
      <c r="HX34" s="5"/>
      <c r="HY34" s="4"/>
      <c r="HZ34" s="6"/>
      <c r="IA34" s="4"/>
      <c r="IB34" s="6"/>
      <c r="IC34" s="5"/>
      <c r="ID34" s="5"/>
      <c r="IE34" s="4"/>
      <c r="IF34" s="6"/>
      <c r="IG34" s="4"/>
      <c r="IH34" s="6"/>
      <c r="II34" s="5"/>
      <c r="IJ34" s="5"/>
      <c r="IK34" s="4"/>
      <c r="IL34" s="6"/>
      <c r="IM34" s="4"/>
      <c r="IN34" s="6"/>
      <c r="IO34" s="5"/>
      <c r="IP34" s="5"/>
      <c r="IQ34" s="4"/>
      <c r="IR34" s="6"/>
      <c r="IS34" s="4"/>
      <c r="IT34" s="6"/>
      <c r="IU34" s="5"/>
      <c r="IV34" s="5"/>
      <c r="IW34" s="4"/>
      <c r="IX34" s="6"/>
      <c r="IY34" s="4"/>
      <c r="IZ34" s="6"/>
      <c r="JA34" s="5"/>
      <c r="JB34" s="5"/>
      <c r="JC34" s="4"/>
      <c r="JD34" s="6"/>
      <c r="JE34" s="4"/>
      <c r="JF34" s="6"/>
      <c r="JG34" s="5"/>
      <c r="JH34" s="5"/>
      <c r="JI34" s="4"/>
      <c r="JJ34" s="6"/>
      <c r="JK34" s="4"/>
      <c r="JL34" s="6"/>
      <c r="JM34" s="5"/>
      <c r="JN34" s="5"/>
      <c r="JO34" s="4"/>
      <c r="JP34" s="6"/>
      <c r="JQ34" s="4"/>
      <c r="JR34" s="6"/>
      <c r="JS34" s="5"/>
      <c r="JT34" s="5"/>
      <c r="JU34" s="4"/>
      <c r="JV34" s="6"/>
      <c r="JW34" s="4"/>
      <c r="JX34" s="6"/>
      <c r="JY34" s="5"/>
      <c r="JZ34" s="5"/>
      <c r="KA34" s="4"/>
      <c r="KB34" s="6"/>
      <c r="KC34" s="4"/>
      <c r="KD34" s="6"/>
      <c r="KE34" s="5"/>
      <c r="KF34" s="5"/>
      <c r="KG34" s="4"/>
      <c r="KH34" s="6"/>
      <c r="KI34" s="4"/>
      <c r="KJ34" s="6"/>
      <c r="KK34" s="5"/>
      <c r="KL34" s="5"/>
    </row>
    <row r="35">
      <c r="A35" s="3" t="s">
        <v>85</v>
      </c>
      <c r="B35" s="3" t="s">
        <v>86</v>
      </c>
      <c r="C35" s="3" t="s">
        <v>87</v>
      </c>
      <c r="D35" s="3" t="s">
        <v>88</v>
      </c>
      <c r="E35" s="3" t="s">
        <v>179</v>
      </c>
      <c r="F35" s="3" t="s">
        <v>180</v>
      </c>
      <c r="G35" s="3" t="s">
        <v>181</v>
      </c>
      <c r="H35" s="3" t="s">
        <v>155</v>
      </c>
      <c r="I35" s="4"/>
      <c r="J35" s="4">
        <f>=ROUNDDOWN({0},0)</f>
      </c>
      <c r="K35" s="4">
        <v>800</v>
      </c>
      <c r="L35" s="5"/>
      <c r="M35" s="4"/>
      <c r="N35" s="4">
        <f>=ROUNDDOWN({0},0)</f>
      </c>
      <c r="O35" s="4"/>
      <c r="P35" s="5"/>
      <c r="Q35" s="4">
        <v>92</v>
      </c>
      <c r="R35" s="6">
        <v>3963.27</v>
      </c>
      <c r="S35" s="4"/>
      <c r="T35" s="6"/>
      <c r="U35" s="5"/>
      <c r="V35" s="5"/>
      <c r="W35" s="4">
        <v>6</v>
      </c>
      <c r="X35" s="6">
        <v>274.72</v>
      </c>
      <c r="Y35" s="4"/>
      <c r="Z35" s="6"/>
      <c r="AA35" s="5"/>
      <c r="AB35" s="5"/>
      <c r="AC35" s="4"/>
      <c r="AD35" s="6"/>
      <c r="AE35" s="4"/>
      <c r="AF35" s="6"/>
      <c r="AG35" s="5"/>
      <c r="AH35" s="5"/>
      <c r="AI35" s="4"/>
      <c r="AJ35" s="6"/>
      <c r="AK35" s="4"/>
      <c r="AL35" s="6"/>
      <c r="AM35" s="5"/>
      <c r="AN35" s="5"/>
      <c r="AO35" s="4">
        <v>1</v>
      </c>
      <c r="AP35" s="6">
        <v>48.38</v>
      </c>
      <c r="AQ35" s="4"/>
      <c r="AR35" s="6"/>
      <c r="AS35" s="5"/>
      <c r="AT35" s="5"/>
      <c r="AU35" s="4">
        <v>4</v>
      </c>
      <c r="AV35" s="6">
        <v>166.32</v>
      </c>
      <c r="AW35" s="4"/>
      <c r="AX35" s="6"/>
      <c r="AY35" s="5"/>
      <c r="AZ35" s="5"/>
      <c r="BA35" s="4"/>
      <c r="BB35" s="6"/>
      <c r="BC35" s="4"/>
      <c r="BD35" s="6"/>
      <c r="BE35" s="5"/>
      <c r="BF35" s="5"/>
      <c r="BG35" s="4"/>
      <c r="BH35" s="6"/>
      <c r="BI35" s="4"/>
      <c r="BJ35" s="6"/>
      <c r="BK35" s="5"/>
      <c r="BL35" s="5"/>
      <c r="BM35" s="4">
        <v>80</v>
      </c>
      <c r="BN35" s="6">
        <v>3427.2</v>
      </c>
      <c r="BO35" s="4"/>
      <c r="BP35" s="6"/>
      <c r="BQ35" s="5"/>
      <c r="BR35" s="5"/>
      <c r="BS35" s="4"/>
      <c r="BT35" s="6"/>
      <c r="BU35" s="4"/>
      <c r="BV35" s="6"/>
      <c r="BW35" s="5"/>
      <c r="BX35" s="5"/>
      <c r="BY35" s="4"/>
      <c r="BZ35" s="6"/>
      <c r="CA35" s="4"/>
      <c r="CB35" s="6"/>
      <c r="CC35" s="5"/>
      <c r="CD35" s="5"/>
      <c r="CE35" s="4">
        <v>1</v>
      </c>
      <c r="CF35" s="6">
        <v>46.65</v>
      </c>
      <c r="CG35" s="4"/>
      <c r="CH35" s="6"/>
      <c r="CI35" s="5"/>
      <c r="CJ35" s="5"/>
      <c r="CK35" s="4"/>
      <c r="CL35" s="6"/>
      <c r="CM35" s="4"/>
      <c r="CN35" s="6"/>
      <c r="CO35" s="5"/>
      <c r="CP35" s="5"/>
      <c r="CQ35" s="4"/>
      <c r="CR35" s="6"/>
      <c r="CS35" s="4"/>
      <c r="CT35" s="6"/>
      <c r="CU35" s="5"/>
      <c r="CV35" s="5"/>
      <c r="CW35" s="4"/>
      <c r="CX35" s="6"/>
      <c r="CY35" s="4"/>
      <c r="CZ35" s="6"/>
      <c r="DA35" s="5"/>
      <c r="DB35" s="5"/>
      <c r="DC35" s="4"/>
      <c r="DD35" s="6"/>
      <c r="DE35" s="4"/>
      <c r="DF35" s="6"/>
      <c r="DG35" s="5"/>
      <c r="DH35" s="5"/>
      <c r="DI35" s="4"/>
      <c r="DJ35" s="6"/>
      <c r="DK35" s="4"/>
      <c r="DL35" s="6"/>
      <c r="DM35" s="5"/>
      <c r="DN35" s="5"/>
      <c r="DO35" s="4"/>
      <c r="DP35" s="6"/>
      <c r="DQ35" s="4"/>
      <c r="DR35" s="6"/>
      <c r="DS35" s="5"/>
      <c r="DT35" s="5"/>
      <c r="DU35" s="4"/>
      <c r="DV35" s="6"/>
      <c r="DW35" s="4"/>
      <c r="DX35" s="6"/>
      <c r="DY35" s="5"/>
      <c r="DZ35" s="5"/>
      <c r="EA35" s="4"/>
      <c r="EB35" s="6"/>
      <c r="EC35" s="4"/>
      <c r="ED35" s="6"/>
      <c r="EE35" s="5"/>
      <c r="EF35" s="5"/>
      <c r="EG35" s="4"/>
      <c r="EH35" s="6"/>
      <c r="EI35" s="4"/>
      <c r="EJ35" s="6"/>
      <c r="EK35" s="5"/>
      <c r="EL35" s="5"/>
      <c r="EM35" s="4"/>
      <c r="EN35" s="6"/>
      <c r="EO35" s="4"/>
      <c r="EP35" s="6"/>
      <c r="EQ35" s="5"/>
      <c r="ER35" s="5"/>
      <c r="ES35" s="4"/>
      <c r="ET35" s="6"/>
      <c r="EU35" s="4"/>
      <c r="EV35" s="6"/>
      <c r="EW35" s="5"/>
      <c r="EX35" s="5"/>
      <c r="EY35" s="4"/>
      <c r="EZ35" s="6"/>
      <c r="FA35" s="4"/>
      <c r="FB35" s="6"/>
      <c r="FC35" s="5"/>
      <c r="FD35" s="5"/>
      <c r="FE35" s="4"/>
      <c r="FF35" s="6"/>
      <c r="FG35" s="4"/>
      <c r="FH35" s="6"/>
      <c r="FI35" s="5"/>
      <c r="FJ35" s="5"/>
      <c r="FK35" s="4"/>
      <c r="FL35" s="6"/>
      <c r="FM35" s="4"/>
      <c r="FN35" s="6"/>
      <c r="FO35" s="5"/>
      <c r="FP35" s="5"/>
      <c r="FQ35" s="4"/>
      <c r="FR35" s="6"/>
      <c r="FS35" s="4"/>
      <c r="FT35" s="6"/>
      <c r="FU35" s="5"/>
      <c r="FV35" s="5"/>
      <c r="FW35" s="4"/>
      <c r="FX35" s="6"/>
      <c r="FY35" s="4"/>
      <c r="FZ35" s="6"/>
      <c r="GA35" s="5"/>
      <c r="GB35" s="5"/>
      <c r="GC35" s="4"/>
      <c r="GD35" s="6"/>
      <c r="GE35" s="4"/>
      <c r="GF35" s="6"/>
      <c r="GG35" s="5"/>
      <c r="GH35" s="5"/>
      <c r="GI35" s="4"/>
      <c r="GJ35" s="6"/>
      <c r="GK35" s="4"/>
      <c r="GL35" s="6"/>
      <c r="GM35" s="5"/>
      <c r="GN35" s="5"/>
      <c r="GO35" s="4"/>
      <c r="GP35" s="6"/>
      <c r="GQ35" s="4"/>
      <c r="GR35" s="6"/>
      <c r="GS35" s="5"/>
      <c r="GT35" s="5"/>
      <c r="GU35" s="4"/>
      <c r="GV35" s="6"/>
      <c r="GW35" s="4"/>
      <c r="GX35" s="6"/>
      <c r="GY35" s="5"/>
      <c r="GZ35" s="5"/>
      <c r="HA35" s="4"/>
      <c r="HB35" s="6"/>
      <c r="HC35" s="4"/>
      <c r="HD35" s="6"/>
      <c r="HE35" s="5"/>
      <c r="HF35" s="5"/>
      <c r="HG35" s="4"/>
      <c r="HH35" s="6"/>
      <c r="HI35" s="4"/>
      <c r="HJ35" s="6"/>
      <c r="HK35" s="5"/>
      <c r="HL35" s="5"/>
      <c r="HM35" s="4"/>
      <c r="HN35" s="6"/>
      <c r="HO35" s="4"/>
      <c r="HP35" s="6"/>
      <c r="HQ35" s="5"/>
      <c r="HR35" s="5"/>
      <c r="HS35" s="4"/>
      <c r="HT35" s="6"/>
      <c r="HU35" s="4"/>
      <c r="HV35" s="6"/>
      <c r="HW35" s="5"/>
      <c r="HX35" s="5"/>
      <c r="HY35" s="4"/>
      <c r="HZ35" s="6"/>
      <c r="IA35" s="4"/>
      <c r="IB35" s="6"/>
      <c r="IC35" s="5"/>
      <c r="ID35" s="5"/>
      <c r="IE35" s="4"/>
      <c r="IF35" s="6"/>
      <c r="IG35" s="4"/>
      <c r="IH35" s="6"/>
      <c r="II35" s="5"/>
      <c r="IJ35" s="5"/>
      <c r="IK35" s="4"/>
      <c r="IL35" s="6"/>
      <c r="IM35" s="4"/>
      <c r="IN35" s="6"/>
      <c r="IO35" s="5"/>
      <c r="IP35" s="5"/>
      <c r="IQ35" s="4"/>
      <c r="IR35" s="6"/>
      <c r="IS35" s="4"/>
      <c r="IT35" s="6"/>
      <c r="IU35" s="5"/>
      <c r="IV35" s="5"/>
      <c r="IW35" s="4"/>
      <c r="IX35" s="6"/>
      <c r="IY35" s="4"/>
      <c r="IZ35" s="6"/>
      <c r="JA35" s="5"/>
      <c r="JB35" s="5"/>
      <c r="JC35" s="4"/>
      <c r="JD35" s="6"/>
      <c r="JE35" s="4"/>
      <c r="JF35" s="6"/>
      <c r="JG35" s="5"/>
      <c r="JH35" s="5"/>
      <c r="JI35" s="4"/>
      <c r="JJ35" s="6"/>
      <c r="JK35" s="4"/>
      <c r="JL35" s="6"/>
      <c r="JM35" s="5"/>
      <c r="JN35" s="5"/>
      <c r="JO35" s="4"/>
      <c r="JP35" s="6"/>
      <c r="JQ35" s="4"/>
      <c r="JR35" s="6"/>
      <c r="JS35" s="5"/>
      <c r="JT35" s="5"/>
      <c r="JU35" s="4"/>
      <c r="JV35" s="6"/>
      <c r="JW35" s="4"/>
      <c r="JX35" s="6"/>
      <c r="JY35" s="5"/>
      <c r="JZ35" s="5"/>
      <c r="KA35" s="4"/>
      <c r="KB35" s="6"/>
      <c r="KC35" s="4"/>
      <c r="KD35" s="6"/>
      <c r="KE35" s="5"/>
      <c r="KF35" s="5"/>
      <c r="KG35" s="4"/>
      <c r="KH35" s="6"/>
      <c r="KI35" s="4"/>
      <c r="KJ35" s="6"/>
      <c r="KK35" s="5"/>
      <c r="KL35" s="5"/>
    </row>
    <row r="36">
      <c r="A36" s="3" t="s">
        <v>85</v>
      </c>
      <c r="B36" s="3" t="s">
        <v>86</v>
      </c>
      <c r="C36" s="3" t="s">
        <v>87</v>
      </c>
      <c r="D36" s="3" t="s">
        <v>88</v>
      </c>
      <c r="E36" s="3" t="s">
        <v>182</v>
      </c>
      <c r="F36" s="3" t="s">
        <v>183</v>
      </c>
      <c r="G36" s="3" t="s">
        <v>184</v>
      </c>
      <c r="H36" s="3" t="s">
        <v>155</v>
      </c>
      <c r="I36" s="4"/>
      <c r="J36" s="4">
        <f>=ROUNDDOWN({0},0)</f>
      </c>
      <c r="K36" s="4">
        <v>800</v>
      </c>
      <c r="L36" s="5">
        <v>1</v>
      </c>
      <c r="M36" s="4"/>
      <c r="N36" s="4">
        <f>=ROUNDDOWN({0},0)</f>
      </c>
      <c r="O36" s="4"/>
      <c r="P36" s="5"/>
      <c r="Q36" s="4">
        <v>45</v>
      </c>
      <c r="R36" s="6">
        <v>3676.23</v>
      </c>
      <c r="S36" s="4"/>
      <c r="T36" s="6"/>
      <c r="U36" s="5"/>
      <c r="V36" s="5"/>
      <c r="W36" s="4">
        <v>11</v>
      </c>
      <c r="X36" s="6">
        <v>880.84</v>
      </c>
      <c r="Y36" s="4"/>
      <c r="Z36" s="6"/>
      <c r="AA36" s="5"/>
      <c r="AB36" s="5"/>
      <c r="AC36" s="4">
        <v>3</v>
      </c>
      <c r="AD36" s="6">
        <v>216.42</v>
      </c>
      <c r="AE36" s="4"/>
      <c r="AF36" s="6"/>
      <c r="AG36" s="5"/>
      <c r="AH36" s="5"/>
      <c r="AI36" s="4">
        <v>11</v>
      </c>
      <c r="AJ36" s="6">
        <v>919.73</v>
      </c>
      <c r="AK36" s="4"/>
      <c r="AL36" s="6"/>
      <c r="AM36" s="5"/>
      <c r="AN36" s="5"/>
      <c r="AO36" s="4">
        <v>3</v>
      </c>
      <c r="AP36" s="6">
        <v>244.08</v>
      </c>
      <c r="AQ36" s="4"/>
      <c r="AR36" s="6"/>
      <c r="AS36" s="5"/>
      <c r="AT36" s="5"/>
      <c r="AU36" s="4">
        <v>1</v>
      </c>
      <c r="AV36" s="6">
        <v>85.43</v>
      </c>
      <c r="AW36" s="4"/>
      <c r="AX36" s="6"/>
      <c r="AY36" s="5"/>
      <c r="AZ36" s="5"/>
      <c r="BA36" s="4">
        <v>1</v>
      </c>
      <c r="BB36" s="6">
        <v>106.99</v>
      </c>
      <c r="BC36" s="4"/>
      <c r="BD36" s="6"/>
      <c r="BE36" s="5"/>
      <c r="BF36" s="5"/>
      <c r="BG36" s="4">
        <v>8</v>
      </c>
      <c r="BH36" s="6">
        <v>653.48</v>
      </c>
      <c r="BI36" s="4"/>
      <c r="BJ36" s="6"/>
      <c r="BK36" s="5"/>
      <c r="BL36" s="5"/>
      <c r="BM36" s="4">
        <v>1</v>
      </c>
      <c r="BN36" s="6">
        <v>91.94</v>
      </c>
      <c r="BO36" s="4"/>
      <c r="BP36" s="6"/>
      <c r="BQ36" s="5"/>
      <c r="BR36" s="5"/>
      <c r="BS36" s="4"/>
      <c r="BT36" s="6"/>
      <c r="BU36" s="4"/>
      <c r="BV36" s="6"/>
      <c r="BW36" s="5"/>
      <c r="BX36" s="5"/>
      <c r="BY36" s="4"/>
      <c r="BZ36" s="6"/>
      <c r="CA36" s="4"/>
      <c r="CB36" s="6"/>
      <c r="CC36" s="5"/>
      <c r="CD36" s="5"/>
      <c r="CE36" s="4"/>
      <c r="CF36" s="6"/>
      <c r="CG36" s="4"/>
      <c r="CH36" s="6"/>
      <c r="CI36" s="5"/>
      <c r="CJ36" s="5"/>
      <c r="CK36" s="4"/>
      <c r="CL36" s="6"/>
      <c r="CM36" s="4"/>
      <c r="CN36" s="6"/>
      <c r="CO36" s="5"/>
      <c r="CP36" s="5"/>
      <c r="CQ36" s="4"/>
      <c r="CR36" s="6"/>
      <c r="CS36" s="4"/>
      <c r="CT36" s="6"/>
      <c r="CU36" s="5"/>
      <c r="CV36" s="5"/>
      <c r="CW36" s="4">
        <v>5</v>
      </c>
      <c r="CX36" s="6">
        <v>395.96</v>
      </c>
      <c r="CY36" s="4"/>
      <c r="CZ36" s="6"/>
      <c r="DA36" s="5"/>
      <c r="DB36" s="5"/>
      <c r="DC36" s="4"/>
      <c r="DD36" s="6"/>
      <c r="DE36" s="4"/>
      <c r="DF36" s="6"/>
      <c r="DG36" s="5"/>
      <c r="DH36" s="5"/>
      <c r="DI36" s="4"/>
      <c r="DJ36" s="6"/>
      <c r="DK36" s="4"/>
      <c r="DL36" s="6"/>
      <c r="DM36" s="5"/>
      <c r="DN36" s="5"/>
      <c r="DO36" s="4"/>
      <c r="DP36" s="6"/>
      <c r="DQ36" s="4"/>
      <c r="DR36" s="6"/>
      <c r="DS36" s="5"/>
      <c r="DT36" s="5"/>
      <c r="DU36" s="4">
        <v>1</v>
      </c>
      <c r="DV36" s="6">
        <v>81.36</v>
      </c>
      <c r="DW36" s="4"/>
      <c r="DX36" s="6"/>
      <c r="DY36" s="5"/>
      <c r="DZ36" s="5"/>
      <c r="EA36" s="4"/>
      <c r="EB36" s="6"/>
      <c r="EC36" s="4"/>
      <c r="ED36" s="6"/>
      <c r="EE36" s="5"/>
      <c r="EF36" s="5"/>
      <c r="EG36" s="4"/>
      <c r="EH36" s="6"/>
      <c r="EI36" s="4"/>
      <c r="EJ36" s="6"/>
      <c r="EK36" s="5"/>
      <c r="EL36" s="5"/>
      <c r="EM36" s="4"/>
      <c r="EN36" s="6"/>
      <c r="EO36" s="4"/>
      <c r="EP36" s="6"/>
      <c r="EQ36" s="5"/>
      <c r="ER36" s="5"/>
      <c r="ES36" s="4"/>
      <c r="ET36" s="6"/>
      <c r="EU36" s="4"/>
      <c r="EV36" s="6"/>
      <c r="EW36" s="5"/>
      <c r="EX36" s="5"/>
      <c r="EY36" s="4"/>
      <c r="EZ36" s="6"/>
      <c r="FA36" s="4"/>
      <c r="FB36" s="6"/>
      <c r="FC36" s="5"/>
      <c r="FD36" s="5"/>
      <c r="FE36" s="4"/>
      <c r="FF36" s="6"/>
      <c r="FG36" s="4"/>
      <c r="FH36" s="6"/>
      <c r="FI36" s="5"/>
      <c r="FJ36" s="5"/>
      <c r="FK36" s="4"/>
      <c r="FL36" s="6"/>
      <c r="FM36" s="4"/>
      <c r="FN36" s="6"/>
      <c r="FO36" s="5"/>
      <c r="FP36" s="5"/>
      <c r="FQ36" s="4"/>
      <c r="FR36" s="6"/>
      <c r="FS36" s="4"/>
      <c r="FT36" s="6"/>
      <c r="FU36" s="5"/>
      <c r="FV36" s="5"/>
      <c r="FW36" s="4"/>
      <c r="FX36" s="6"/>
      <c r="FY36" s="4"/>
      <c r="FZ36" s="6"/>
      <c r="GA36" s="5"/>
      <c r="GB36" s="5"/>
      <c r="GC36" s="4"/>
      <c r="GD36" s="6"/>
      <c r="GE36" s="4"/>
      <c r="GF36" s="6"/>
      <c r="GG36" s="5"/>
      <c r="GH36" s="5"/>
      <c r="GI36" s="4"/>
      <c r="GJ36" s="6"/>
      <c r="GK36" s="4"/>
      <c r="GL36" s="6"/>
      <c r="GM36" s="5"/>
      <c r="GN36" s="5"/>
      <c r="GO36" s="4"/>
      <c r="GP36" s="6"/>
      <c r="GQ36" s="4"/>
      <c r="GR36" s="6"/>
      <c r="GS36" s="5"/>
      <c r="GT36" s="5"/>
      <c r="GU36" s="4"/>
      <c r="GV36" s="6"/>
      <c r="GW36" s="4"/>
      <c r="GX36" s="6"/>
      <c r="GY36" s="5"/>
      <c r="GZ36" s="5"/>
      <c r="HA36" s="4"/>
      <c r="HB36" s="6"/>
      <c r="HC36" s="4"/>
      <c r="HD36" s="6"/>
      <c r="HE36" s="5"/>
      <c r="HF36" s="5"/>
      <c r="HG36" s="4"/>
      <c r="HH36" s="6"/>
      <c r="HI36" s="4"/>
      <c r="HJ36" s="6"/>
      <c r="HK36" s="5"/>
      <c r="HL36" s="5"/>
      <c r="HM36" s="4"/>
      <c r="HN36" s="6"/>
      <c r="HO36" s="4"/>
      <c r="HP36" s="6"/>
      <c r="HQ36" s="5"/>
      <c r="HR36" s="5"/>
      <c r="HS36" s="4"/>
      <c r="HT36" s="6"/>
      <c r="HU36" s="4"/>
      <c r="HV36" s="6"/>
      <c r="HW36" s="5"/>
      <c r="HX36" s="5"/>
      <c r="HY36" s="4"/>
      <c r="HZ36" s="6"/>
      <c r="IA36" s="4"/>
      <c r="IB36" s="6"/>
      <c r="IC36" s="5"/>
      <c r="ID36" s="5"/>
      <c r="IE36" s="4"/>
      <c r="IF36" s="6"/>
      <c r="IG36" s="4"/>
      <c r="IH36" s="6"/>
      <c r="II36" s="5"/>
      <c r="IJ36" s="5"/>
      <c r="IK36" s="4"/>
      <c r="IL36" s="6"/>
      <c r="IM36" s="4"/>
      <c r="IN36" s="6"/>
      <c r="IO36" s="5"/>
      <c r="IP36" s="5"/>
      <c r="IQ36" s="4"/>
      <c r="IR36" s="6"/>
      <c r="IS36" s="4"/>
      <c r="IT36" s="6"/>
      <c r="IU36" s="5"/>
      <c r="IV36" s="5"/>
      <c r="IW36" s="4"/>
      <c r="IX36" s="6"/>
      <c r="IY36" s="4"/>
      <c r="IZ36" s="6"/>
      <c r="JA36" s="5"/>
      <c r="JB36" s="5"/>
      <c r="JC36" s="4"/>
      <c r="JD36" s="6"/>
      <c r="JE36" s="4"/>
      <c r="JF36" s="6"/>
      <c r="JG36" s="5"/>
      <c r="JH36" s="5"/>
      <c r="JI36" s="4"/>
      <c r="JJ36" s="6"/>
      <c r="JK36" s="4"/>
      <c r="JL36" s="6"/>
      <c r="JM36" s="5"/>
      <c r="JN36" s="5"/>
      <c r="JO36" s="4"/>
      <c r="JP36" s="6"/>
      <c r="JQ36" s="4"/>
      <c r="JR36" s="6"/>
      <c r="JS36" s="5"/>
      <c r="JT36" s="5"/>
      <c r="JU36" s="4"/>
      <c r="JV36" s="6"/>
      <c r="JW36" s="4"/>
      <c r="JX36" s="6"/>
      <c r="JY36" s="5"/>
      <c r="JZ36" s="5"/>
      <c r="KA36" s="4"/>
      <c r="KB36" s="6"/>
      <c r="KC36" s="4"/>
      <c r="KD36" s="6"/>
      <c r="KE36" s="5"/>
      <c r="KF36" s="5"/>
      <c r="KG36" s="4"/>
      <c r="KH36" s="6"/>
      <c r="KI36" s="4"/>
      <c r="KJ36" s="6"/>
      <c r="KK36" s="5"/>
      <c r="KL36" s="5"/>
    </row>
    <row r="37">
      <c r="A37" s="3" t="s">
        <v>85</v>
      </c>
      <c r="B37" s="3" t="s">
        <v>86</v>
      </c>
      <c r="C37" s="3" t="s">
        <v>87</v>
      </c>
      <c r="D37" s="3" t="s">
        <v>88</v>
      </c>
      <c r="E37" s="3" t="s">
        <v>185</v>
      </c>
      <c r="F37" s="3" t="s">
        <v>186</v>
      </c>
      <c r="G37" s="3" t="s">
        <v>187</v>
      </c>
      <c r="H37" s="3" t="s">
        <v>92</v>
      </c>
      <c r="I37" s="4"/>
      <c r="J37" s="4">
        <f>=ROUNDDOWN({0},0)</f>
      </c>
      <c r="K37" s="4">
        <v>630</v>
      </c>
      <c r="L37" s="5">
        <v>1</v>
      </c>
      <c r="M37" s="4"/>
      <c r="N37" s="4">
        <f>=ROUNDDOWN({0},0)</f>
      </c>
      <c r="O37" s="4"/>
      <c r="P37" s="5"/>
      <c r="Q37" s="4">
        <v>50</v>
      </c>
      <c r="R37" s="6">
        <v>3582.19</v>
      </c>
      <c r="S37" s="4"/>
      <c r="T37" s="6"/>
      <c r="U37" s="5"/>
      <c r="V37" s="5"/>
      <c r="W37" s="4">
        <v>3</v>
      </c>
      <c r="X37" s="6">
        <v>207.8</v>
      </c>
      <c r="Y37" s="4"/>
      <c r="Z37" s="6"/>
      <c r="AA37" s="5"/>
      <c r="AB37" s="5"/>
      <c r="AC37" s="4">
        <v>6</v>
      </c>
      <c r="AD37" s="6">
        <v>374.46</v>
      </c>
      <c r="AE37" s="4"/>
      <c r="AF37" s="6"/>
      <c r="AG37" s="5"/>
      <c r="AH37" s="5"/>
      <c r="AI37" s="4">
        <v>17</v>
      </c>
      <c r="AJ37" s="6">
        <v>1192.14</v>
      </c>
      <c r="AK37" s="4"/>
      <c r="AL37" s="6"/>
      <c r="AM37" s="5"/>
      <c r="AN37" s="5"/>
      <c r="AO37" s="4">
        <v>4</v>
      </c>
      <c r="AP37" s="6">
        <v>282</v>
      </c>
      <c r="AQ37" s="4"/>
      <c r="AR37" s="6"/>
      <c r="AS37" s="5"/>
      <c r="AT37" s="5"/>
      <c r="AU37" s="4">
        <v>7</v>
      </c>
      <c r="AV37" s="6">
        <v>512.68</v>
      </c>
      <c r="AW37" s="4"/>
      <c r="AX37" s="6"/>
      <c r="AY37" s="5"/>
      <c r="AZ37" s="5"/>
      <c r="BA37" s="4"/>
      <c r="BB37" s="6"/>
      <c r="BC37" s="4"/>
      <c r="BD37" s="6"/>
      <c r="BE37" s="5"/>
      <c r="BF37" s="5"/>
      <c r="BG37" s="4">
        <v>8</v>
      </c>
      <c r="BH37" s="6">
        <v>640.04</v>
      </c>
      <c r="BI37" s="4"/>
      <c r="BJ37" s="6"/>
      <c r="BK37" s="5"/>
      <c r="BL37" s="5"/>
      <c r="BM37" s="4"/>
      <c r="BN37" s="6"/>
      <c r="BO37" s="4"/>
      <c r="BP37" s="6"/>
      <c r="BQ37" s="5"/>
      <c r="BR37" s="5"/>
      <c r="BS37" s="4">
        <v>2</v>
      </c>
      <c r="BT37" s="6">
        <v>158.9</v>
      </c>
      <c r="BU37" s="4"/>
      <c r="BV37" s="6"/>
      <c r="BW37" s="5"/>
      <c r="BX37" s="5"/>
      <c r="BY37" s="4"/>
      <c r="BZ37" s="6"/>
      <c r="CA37" s="4"/>
      <c r="CB37" s="6"/>
      <c r="CC37" s="5"/>
      <c r="CD37" s="5"/>
      <c r="CE37" s="4"/>
      <c r="CF37" s="6"/>
      <c r="CG37" s="4"/>
      <c r="CH37" s="6"/>
      <c r="CI37" s="5"/>
      <c r="CJ37" s="5"/>
      <c r="CK37" s="4"/>
      <c r="CL37" s="6"/>
      <c r="CM37" s="4"/>
      <c r="CN37" s="6"/>
      <c r="CO37" s="5"/>
      <c r="CP37" s="5"/>
      <c r="CQ37" s="4">
        <v>3</v>
      </c>
      <c r="CR37" s="6">
        <v>214.17</v>
      </c>
      <c r="CS37" s="4"/>
      <c r="CT37" s="6"/>
      <c r="CU37" s="5"/>
      <c r="CV37" s="5"/>
      <c r="CW37" s="4"/>
      <c r="CX37" s="6"/>
      <c r="CY37" s="4"/>
      <c r="CZ37" s="6"/>
      <c r="DA37" s="5"/>
      <c r="DB37" s="5"/>
      <c r="DC37" s="4"/>
      <c r="DD37" s="6"/>
      <c r="DE37" s="4"/>
      <c r="DF37" s="6"/>
      <c r="DG37" s="5"/>
      <c r="DH37" s="5"/>
      <c r="DI37" s="4"/>
      <c r="DJ37" s="6"/>
      <c r="DK37" s="4"/>
      <c r="DL37" s="6"/>
      <c r="DM37" s="5"/>
      <c r="DN37" s="5"/>
      <c r="DO37" s="4"/>
      <c r="DP37" s="6"/>
      <c r="DQ37" s="4"/>
      <c r="DR37" s="6"/>
      <c r="DS37" s="5"/>
      <c r="DT37" s="5"/>
      <c r="DU37" s="4"/>
      <c r="DV37" s="6"/>
      <c r="DW37" s="4"/>
      <c r="DX37" s="6"/>
      <c r="DY37" s="5"/>
      <c r="DZ37" s="5"/>
      <c r="EA37" s="4"/>
      <c r="EB37" s="6"/>
      <c r="EC37" s="4"/>
      <c r="ED37" s="6"/>
      <c r="EE37" s="5"/>
      <c r="EF37" s="5"/>
      <c r="EG37" s="4"/>
      <c r="EH37" s="6"/>
      <c r="EI37" s="4"/>
      <c r="EJ37" s="6"/>
      <c r="EK37" s="5"/>
      <c r="EL37" s="5"/>
      <c r="EM37" s="4"/>
      <c r="EN37" s="6"/>
      <c r="EO37" s="4"/>
      <c r="EP37" s="6"/>
      <c r="EQ37" s="5"/>
      <c r="ER37" s="5"/>
      <c r="ES37" s="4"/>
      <c r="ET37" s="6"/>
      <c r="EU37" s="4"/>
      <c r="EV37" s="6"/>
      <c r="EW37" s="5"/>
      <c r="EX37" s="5"/>
      <c r="EY37" s="4"/>
      <c r="EZ37" s="6"/>
      <c r="FA37" s="4"/>
      <c r="FB37" s="6"/>
      <c r="FC37" s="5"/>
      <c r="FD37" s="5"/>
      <c r="FE37" s="4"/>
      <c r="FF37" s="6"/>
      <c r="FG37" s="4"/>
      <c r="FH37" s="6"/>
      <c r="FI37" s="5"/>
      <c r="FJ37" s="5"/>
      <c r="FK37" s="4"/>
      <c r="FL37" s="6"/>
      <c r="FM37" s="4"/>
      <c r="FN37" s="6"/>
      <c r="FO37" s="5"/>
      <c r="FP37" s="5"/>
      <c r="FQ37" s="4"/>
      <c r="FR37" s="6"/>
      <c r="FS37" s="4"/>
      <c r="FT37" s="6"/>
      <c r="FU37" s="5"/>
      <c r="FV37" s="5"/>
      <c r="FW37" s="4"/>
      <c r="FX37" s="6"/>
      <c r="FY37" s="4"/>
      <c r="FZ37" s="6"/>
      <c r="GA37" s="5"/>
      <c r="GB37" s="5"/>
      <c r="GC37" s="4"/>
      <c r="GD37" s="6"/>
      <c r="GE37" s="4"/>
      <c r="GF37" s="6"/>
      <c r="GG37" s="5"/>
      <c r="GH37" s="5"/>
      <c r="GI37" s="4"/>
      <c r="GJ37" s="6"/>
      <c r="GK37" s="4"/>
      <c r="GL37" s="6"/>
      <c r="GM37" s="5"/>
      <c r="GN37" s="5"/>
      <c r="GO37" s="4"/>
      <c r="GP37" s="6"/>
      <c r="GQ37" s="4"/>
      <c r="GR37" s="6"/>
      <c r="GS37" s="5"/>
      <c r="GT37" s="5"/>
      <c r="GU37" s="4"/>
      <c r="GV37" s="6"/>
      <c r="GW37" s="4"/>
      <c r="GX37" s="6"/>
      <c r="GY37" s="5"/>
      <c r="GZ37" s="5"/>
      <c r="HA37" s="4"/>
      <c r="HB37" s="6"/>
      <c r="HC37" s="4"/>
      <c r="HD37" s="6"/>
      <c r="HE37" s="5"/>
      <c r="HF37" s="5"/>
      <c r="HG37" s="4"/>
      <c r="HH37" s="6"/>
      <c r="HI37" s="4"/>
      <c r="HJ37" s="6"/>
      <c r="HK37" s="5"/>
      <c r="HL37" s="5"/>
      <c r="HM37" s="4"/>
      <c r="HN37" s="6"/>
      <c r="HO37" s="4"/>
      <c r="HP37" s="6"/>
      <c r="HQ37" s="5"/>
      <c r="HR37" s="5"/>
      <c r="HS37" s="4"/>
      <c r="HT37" s="6"/>
      <c r="HU37" s="4"/>
      <c r="HV37" s="6"/>
      <c r="HW37" s="5"/>
      <c r="HX37" s="5"/>
      <c r="HY37" s="4"/>
      <c r="HZ37" s="6"/>
      <c r="IA37" s="4"/>
      <c r="IB37" s="6"/>
      <c r="IC37" s="5"/>
      <c r="ID37" s="5"/>
      <c r="IE37" s="4"/>
      <c r="IF37" s="6"/>
      <c r="IG37" s="4"/>
      <c r="IH37" s="6"/>
      <c r="II37" s="5"/>
      <c r="IJ37" s="5"/>
      <c r="IK37" s="4"/>
      <c r="IL37" s="6"/>
      <c r="IM37" s="4"/>
      <c r="IN37" s="6"/>
      <c r="IO37" s="5"/>
      <c r="IP37" s="5"/>
      <c r="IQ37" s="4"/>
      <c r="IR37" s="6"/>
      <c r="IS37" s="4"/>
      <c r="IT37" s="6"/>
      <c r="IU37" s="5"/>
      <c r="IV37" s="5"/>
      <c r="IW37" s="4"/>
      <c r="IX37" s="6"/>
      <c r="IY37" s="4"/>
      <c r="IZ37" s="6"/>
      <c r="JA37" s="5"/>
      <c r="JB37" s="5"/>
      <c r="JC37" s="4"/>
      <c r="JD37" s="6"/>
      <c r="JE37" s="4"/>
      <c r="JF37" s="6"/>
      <c r="JG37" s="5"/>
      <c r="JH37" s="5"/>
      <c r="JI37" s="4"/>
      <c r="JJ37" s="6"/>
      <c r="JK37" s="4"/>
      <c r="JL37" s="6"/>
      <c r="JM37" s="5"/>
      <c r="JN37" s="5"/>
      <c r="JO37" s="4"/>
      <c r="JP37" s="6"/>
      <c r="JQ37" s="4"/>
      <c r="JR37" s="6"/>
      <c r="JS37" s="5"/>
      <c r="JT37" s="5"/>
      <c r="JU37" s="4"/>
      <c r="JV37" s="6"/>
      <c r="JW37" s="4"/>
      <c r="JX37" s="6"/>
      <c r="JY37" s="5"/>
      <c r="JZ37" s="5"/>
      <c r="KA37" s="4"/>
      <c r="KB37" s="6"/>
      <c r="KC37" s="4"/>
      <c r="KD37" s="6"/>
      <c r="KE37" s="5"/>
      <c r="KF37" s="5"/>
      <c r="KG37" s="4"/>
      <c r="KH37" s="6"/>
      <c r="KI37" s="4"/>
      <c r="KJ37" s="6"/>
      <c r="KK37" s="5"/>
      <c r="KL37" s="5"/>
    </row>
    <row r="38">
      <c r="A38" s="3" t="s">
        <v>85</v>
      </c>
      <c r="B38" s="3" t="s">
        <v>86</v>
      </c>
      <c r="C38" s="3" t="s">
        <v>87</v>
      </c>
      <c r="D38" s="3" t="s">
        <v>88</v>
      </c>
      <c r="E38" s="3" t="s">
        <v>188</v>
      </c>
      <c r="F38" s="3" t="s">
        <v>189</v>
      </c>
      <c r="G38" s="3" t="s">
        <v>190</v>
      </c>
      <c r="H38" s="3" t="s">
        <v>191</v>
      </c>
      <c r="I38" s="4"/>
      <c r="J38" s="4">
        <f>=ROUNDDOWN({0},0)</f>
      </c>
      <c r="K38" s="4">
        <v>1400</v>
      </c>
      <c r="L38" s="5">
        <v>0.9762</v>
      </c>
      <c r="M38" s="4"/>
      <c r="N38" s="4">
        <f>=ROUNDDOWN({0},0)</f>
      </c>
      <c r="O38" s="4"/>
      <c r="P38" s="5"/>
      <c r="Q38" s="4">
        <v>60</v>
      </c>
      <c r="R38" s="6">
        <v>3414.18</v>
      </c>
      <c r="S38" s="4"/>
      <c r="T38" s="6"/>
      <c r="U38" s="5"/>
      <c r="V38" s="5"/>
      <c r="W38" s="4">
        <v>4</v>
      </c>
      <c r="X38" s="6">
        <v>217.72</v>
      </c>
      <c r="Y38" s="4"/>
      <c r="Z38" s="6"/>
      <c r="AA38" s="5"/>
      <c r="AB38" s="5"/>
      <c r="AC38" s="4">
        <v>5</v>
      </c>
      <c r="AD38" s="6">
        <v>259.16</v>
      </c>
      <c r="AE38" s="4"/>
      <c r="AF38" s="6"/>
      <c r="AG38" s="5"/>
      <c r="AH38" s="5"/>
      <c r="AI38" s="4">
        <v>6</v>
      </c>
      <c r="AJ38" s="6">
        <v>326.58</v>
      </c>
      <c r="AK38" s="4"/>
      <c r="AL38" s="6"/>
      <c r="AM38" s="5"/>
      <c r="AN38" s="5"/>
      <c r="AO38" s="4">
        <v>10</v>
      </c>
      <c r="AP38" s="6">
        <v>585.92</v>
      </c>
      <c r="AQ38" s="4"/>
      <c r="AR38" s="6"/>
      <c r="AS38" s="5"/>
      <c r="AT38" s="5"/>
      <c r="AU38" s="4">
        <v>3</v>
      </c>
      <c r="AV38" s="6">
        <v>161.26</v>
      </c>
      <c r="AW38" s="4"/>
      <c r="AX38" s="6"/>
      <c r="AY38" s="5"/>
      <c r="AZ38" s="5"/>
      <c r="BA38" s="4">
        <v>3</v>
      </c>
      <c r="BB38" s="6">
        <v>261.39</v>
      </c>
      <c r="BC38" s="4"/>
      <c r="BD38" s="6"/>
      <c r="BE38" s="5"/>
      <c r="BF38" s="5"/>
      <c r="BG38" s="4">
        <v>13</v>
      </c>
      <c r="BH38" s="6">
        <v>735.91</v>
      </c>
      <c r="BI38" s="4"/>
      <c r="BJ38" s="6"/>
      <c r="BK38" s="5"/>
      <c r="BL38" s="5"/>
      <c r="BM38" s="4">
        <v>9</v>
      </c>
      <c r="BN38" s="6">
        <v>481.91</v>
      </c>
      <c r="BO38" s="4"/>
      <c r="BP38" s="6"/>
      <c r="BQ38" s="5"/>
      <c r="BR38" s="5"/>
      <c r="BS38" s="4">
        <v>1</v>
      </c>
      <c r="BT38" s="6">
        <v>52.57</v>
      </c>
      <c r="BU38" s="4"/>
      <c r="BV38" s="6"/>
      <c r="BW38" s="5"/>
      <c r="BX38" s="5"/>
      <c r="BY38" s="4"/>
      <c r="BZ38" s="6"/>
      <c r="CA38" s="4"/>
      <c r="CB38" s="6"/>
      <c r="CC38" s="5"/>
      <c r="CD38" s="5"/>
      <c r="CE38" s="4">
        <v>6</v>
      </c>
      <c r="CF38" s="6">
        <v>331.76</v>
      </c>
      <c r="CG38" s="4"/>
      <c r="CH38" s="6"/>
      <c r="CI38" s="5"/>
      <c r="CJ38" s="5"/>
      <c r="CK38" s="4"/>
      <c r="CL38" s="6"/>
      <c r="CM38" s="4"/>
      <c r="CN38" s="6"/>
      <c r="CO38" s="5"/>
      <c r="CP38" s="5"/>
      <c r="CQ38" s="4"/>
      <c r="CR38" s="6"/>
      <c r="CS38" s="4"/>
      <c r="CT38" s="6"/>
      <c r="CU38" s="5"/>
      <c r="CV38" s="5"/>
      <c r="CW38" s="4"/>
      <c r="CX38" s="6"/>
      <c r="CY38" s="4"/>
      <c r="CZ38" s="6"/>
      <c r="DA38" s="5"/>
      <c r="DB38" s="5"/>
      <c r="DC38" s="4"/>
      <c r="DD38" s="6"/>
      <c r="DE38" s="4"/>
      <c r="DF38" s="6"/>
      <c r="DG38" s="5"/>
      <c r="DH38" s="5"/>
      <c r="DI38" s="4"/>
      <c r="DJ38" s="6"/>
      <c r="DK38" s="4"/>
      <c r="DL38" s="6"/>
      <c r="DM38" s="5"/>
      <c r="DN38" s="5"/>
      <c r="DO38" s="4"/>
      <c r="DP38" s="6"/>
      <c r="DQ38" s="4"/>
      <c r="DR38" s="6"/>
      <c r="DS38" s="5"/>
      <c r="DT38" s="5"/>
      <c r="DU38" s="4"/>
      <c r="DV38" s="6"/>
      <c r="DW38" s="4"/>
      <c r="DX38" s="6"/>
      <c r="DY38" s="5"/>
      <c r="DZ38" s="5"/>
      <c r="EA38" s="4"/>
      <c r="EB38" s="6"/>
      <c r="EC38" s="4"/>
      <c r="ED38" s="6"/>
      <c r="EE38" s="5"/>
      <c r="EF38" s="5"/>
      <c r="EG38" s="4"/>
      <c r="EH38" s="6"/>
      <c r="EI38" s="4"/>
      <c r="EJ38" s="6"/>
      <c r="EK38" s="5"/>
      <c r="EL38" s="5"/>
      <c r="EM38" s="4"/>
      <c r="EN38" s="6"/>
      <c r="EO38" s="4"/>
      <c r="EP38" s="6"/>
      <c r="EQ38" s="5"/>
      <c r="ER38" s="5"/>
      <c r="ES38" s="4"/>
      <c r="ET38" s="6"/>
      <c r="EU38" s="4"/>
      <c r="EV38" s="6"/>
      <c r="EW38" s="5"/>
      <c r="EX38" s="5"/>
      <c r="EY38" s="4"/>
      <c r="EZ38" s="6"/>
      <c r="FA38" s="4"/>
      <c r="FB38" s="6"/>
      <c r="FC38" s="5"/>
      <c r="FD38" s="5"/>
      <c r="FE38" s="4"/>
      <c r="FF38" s="6"/>
      <c r="FG38" s="4"/>
      <c r="FH38" s="6"/>
      <c r="FI38" s="5"/>
      <c r="FJ38" s="5"/>
      <c r="FK38" s="4"/>
      <c r="FL38" s="6"/>
      <c r="FM38" s="4"/>
      <c r="FN38" s="6"/>
      <c r="FO38" s="5"/>
      <c r="FP38" s="5"/>
      <c r="FQ38" s="4"/>
      <c r="FR38" s="6"/>
      <c r="FS38" s="4"/>
      <c r="FT38" s="6"/>
      <c r="FU38" s="5"/>
      <c r="FV38" s="5"/>
      <c r="FW38" s="4"/>
      <c r="FX38" s="6"/>
      <c r="FY38" s="4"/>
      <c r="FZ38" s="6"/>
      <c r="GA38" s="5"/>
      <c r="GB38" s="5"/>
      <c r="GC38" s="4"/>
      <c r="GD38" s="6"/>
      <c r="GE38" s="4"/>
      <c r="GF38" s="6"/>
      <c r="GG38" s="5"/>
      <c r="GH38" s="5"/>
      <c r="GI38" s="4"/>
      <c r="GJ38" s="6"/>
      <c r="GK38" s="4"/>
      <c r="GL38" s="6"/>
      <c r="GM38" s="5"/>
      <c r="GN38" s="5"/>
      <c r="GO38" s="4"/>
      <c r="GP38" s="6"/>
      <c r="GQ38" s="4"/>
      <c r="GR38" s="6"/>
      <c r="GS38" s="5"/>
      <c r="GT38" s="5"/>
      <c r="GU38" s="4"/>
      <c r="GV38" s="6"/>
      <c r="GW38" s="4"/>
      <c r="GX38" s="6"/>
      <c r="GY38" s="5"/>
      <c r="GZ38" s="5"/>
      <c r="HA38" s="4"/>
      <c r="HB38" s="6"/>
      <c r="HC38" s="4"/>
      <c r="HD38" s="6"/>
      <c r="HE38" s="5"/>
      <c r="HF38" s="5"/>
      <c r="HG38" s="4"/>
      <c r="HH38" s="6"/>
      <c r="HI38" s="4"/>
      <c r="HJ38" s="6"/>
      <c r="HK38" s="5"/>
      <c r="HL38" s="5"/>
      <c r="HM38" s="4"/>
      <c r="HN38" s="6"/>
      <c r="HO38" s="4"/>
      <c r="HP38" s="6"/>
      <c r="HQ38" s="5"/>
      <c r="HR38" s="5"/>
      <c r="HS38" s="4"/>
      <c r="HT38" s="6"/>
      <c r="HU38" s="4"/>
      <c r="HV38" s="6"/>
      <c r="HW38" s="5"/>
      <c r="HX38" s="5"/>
      <c r="HY38" s="4"/>
      <c r="HZ38" s="6"/>
      <c r="IA38" s="4"/>
      <c r="IB38" s="6"/>
      <c r="IC38" s="5"/>
      <c r="ID38" s="5"/>
      <c r="IE38" s="4"/>
      <c r="IF38" s="6"/>
      <c r="IG38" s="4"/>
      <c r="IH38" s="6"/>
      <c r="II38" s="5"/>
      <c r="IJ38" s="5"/>
      <c r="IK38" s="4"/>
      <c r="IL38" s="6"/>
      <c r="IM38" s="4"/>
      <c r="IN38" s="6"/>
      <c r="IO38" s="5"/>
      <c r="IP38" s="5"/>
      <c r="IQ38" s="4"/>
      <c r="IR38" s="6"/>
      <c r="IS38" s="4"/>
      <c r="IT38" s="6"/>
      <c r="IU38" s="5"/>
      <c r="IV38" s="5"/>
      <c r="IW38" s="4"/>
      <c r="IX38" s="6"/>
      <c r="IY38" s="4"/>
      <c r="IZ38" s="6"/>
      <c r="JA38" s="5"/>
      <c r="JB38" s="5"/>
      <c r="JC38" s="4"/>
      <c r="JD38" s="6"/>
      <c r="JE38" s="4"/>
      <c r="JF38" s="6"/>
      <c r="JG38" s="5"/>
      <c r="JH38" s="5"/>
      <c r="JI38" s="4"/>
      <c r="JJ38" s="6"/>
      <c r="JK38" s="4"/>
      <c r="JL38" s="6"/>
      <c r="JM38" s="5"/>
      <c r="JN38" s="5"/>
      <c r="JO38" s="4"/>
      <c r="JP38" s="6"/>
      <c r="JQ38" s="4"/>
      <c r="JR38" s="6"/>
      <c r="JS38" s="5"/>
      <c r="JT38" s="5"/>
      <c r="JU38" s="4"/>
      <c r="JV38" s="6"/>
      <c r="JW38" s="4"/>
      <c r="JX38" s="6"/>
      <c r="JY38" s="5"/>
      <c r="JZ38" s="5"/>
      <c r="KA38" s="4"/>
      <c r="KB38" s="6"/>
      <c r="KC38" s="4"/>
      <c r="KD38" s="6"/>
      <c r="KE38" s="5"/>
      <c r="KF38" s="5"/>
      <c r="KG38" s="4"/>
      <c r="KH38" s="6"/>
      <c r="KI38" s="4"/>
      <c r="KJ38" s="6"/>
      <c r="KK38" s="5"/>
      <c r="KL38" s="5"/>
    </row>
    <row r="39">
      <c r="A39" s="3" t="s">
        <v>85</v>
      </c>
      <c r="B39" s="3" t="s">
        <v>86</v>
      </c>
      <c r="C39" s="3" t="s">
        <v>87</v>
      </c>
      <c r="D39" s="3" t="s">
        <v>88</v>
      </c>
      <c r="E39" s="3" t="s">
        <v>192</v>
      </c>
      <c r="F39" s="3" t="s">
        <v>193</v>
      </c>
      <c r="G39" s="3" t="s">
        <v>194</v>
      </c>
      <c r="H39" s="3" t="s">
        <v>147</v>
      </c>
      <c r="I39" s="4"/>
      <c r="J39" s="4">
        <f>=ROUNDDOWN({0},0)</f>
      </c>
      <c r="K39" s="4"/>
      <c r="L39" s="5">
        <v>1</v>
      </c>
      <c r="M39" s="4"/>
      <c r="N39" s="4">
        <f>=ROUNDDOWN({0},0)</f>
      </c>
      <c r="O39" s="4"/>
      <c r="P39" s="5"/>
      <c r="Q39" s="4">
        <v>44</v>
      </c>
      <c r="R39" s="6">
        <v>3277.15</v>
      </c>
      <c r="S39" s="4"/>
      <c r="T39" s="6"/>
      <c r="U39" s="5"/>
      <c r="V39" s="5"/>
      <c r="W39" s="4">
        <v>12</v>
      </c>
      <c r="X39" s="6">
        <v>857.19</v>
      </c>
      <c r="Y39" s="4"/>
      <c r="Z39" s="6"/>
      <c r="AA39" s="5"/>
      <c r="AB39" s="5"/>
      <c r="AC39" s="4">
        <v>8</v>
      </c>
      <c r="AD39" s="6">
        <v>553.58</v>
      </c>
      <c r="AE39" s="4"/>
      <c r="AF39" s="6"/>
      <c r="AG39" s="5"/>
      <c r="AH39" s="5"/>
      <c r="AI39" s="4">
        <v>1</v>
      </c>
      <c r="AJ39" s="6">
        <v>73.3</v>
      </c>
      <c r="AK39" s="4"/>
      <c r="AL39" s="6"/>
      <c r="AM39" s="5"/>
      <c r="AN39" s="5"/>
      <c r="AO39" s="4">
        <v>5</v>
      </c>
      <c r="AP39" s="6">
        <v>386.74</v>
      </c>
      <c r="AQ39" s="4"/>
      <c r="AR39" s="6"/>
      <c r="AS39" s="5"/>
      <c r="AT39" s="5"/>
      <c r="AU39" s="4">
        <v>3</v>
      </c>
      <c r="AV39" s="6">
        <v>209.52</v>
      </c>
      <c r="AW39" s="4"/>
      <c r="AX39" s="6"/>
      <c r="AY39" s="5"/>
      <c r="AZ39" s="5"/>
      <c r="BA39" s="4">
        <v>1</v>
      </c>
      <c r="BB39" s="6">
        <v>70.99</v>
      </c>
      <c r="BC39" s="4"/>
      <c r="BD39" s="6"/>
      <c r="BE39" s="5"/>
      <c r="BF39" s="5"/>
      <c r="BG39" s="4">
        <v>4</v>
      </c>
      <c r="BH39" s="6">
        <v>337.28</v>
      </c>
      <c r="BI39" s="4"/>
      <c r="BJ39" s="6"/>
      <c r="BK39" s="5"/>
      <c r="BL39" s="5"/>
      <c r="BM39" s="4">
        <v>2</v>
      </c>
      <c r="BN39" s="6">
        <v>145</v>
      </c>
      <c r="BO39" s="4"/>
      <c r="BP39" s="6"/>
      <c r="BQ39" s="5"/>
      <c r="BR39" s="5"/>
      <c r="BS39" s="4">
        <v>8</v>
      </c>
      <c r="BT39" s="6">
        <v>643.55</v>
      </c>
      <c r="BU39" s="4"/>
      <c r="BV39" s="6"/>
      <c r="BW39" s="5"/>
      <c r="BX39" s="5"/>
      <c r="BY39" s="4"/>
      <c r="BZ39" s="6"/>
      <c r="CA39" s="4"/>
      <c r="CB39" s="6"/>
      <c r="CC39" s="5"/>
      <c r="CD39" s="5"/>
      <c r="CE39" s="4"/>
      <c r="CF39" s="6"/>
      <c r="CG39" s="4"/>
      <c r="CH39" s="6"/>
      <c r="CI39" s="5"/>
      <c r="CJ39" s="5"/>
      <c r="CK39" s="4"/>
      <c r="CL39" s="6"/>
      <c r="CM39" s="4"/>
      <c r="CN39" s="6"/>
      <c r="CO39" s="5"/>
      <c r="CP39" s="5"/>
      <c r="CQ39" s="4"/>
      <c r="CR39" s="6"/>
      <c r="CS39" s="4"/>
      <c r="CT39" s="6"/>
      <c r="CU39" s="5"/>
      <c r="CV39" s="5"/>
      <c r="CW39" s="4"/>
      <c r="CX39" s="6"/>
      <c r="CY39" s="4"/>
      <c r="CZ39" s="6"/>
      <c r="DA39" s="5"/>
      <c r="DB39" s="5"/>
      <c r="DC39" s="4"/>
      <c r="DD39" s="6"/>
      <c r="DE39" s="4"/>
      <c r="DF39" s="6"/>
      <c r="DG39" s="5"/>
      <c r="DH39" s="5"/>
      <c r="DI39" s="4"/>
      <c r="DJ39" s="6"/>
      <c r="DK39" s="4"/>
      <c r="DL39" s="6"/>
      <c r="DM39" s="5"/>
      <c r="DN39" s="5"/>
      <c r="DO39" s="4"/>
      <c r="DP39" s="6"/>
      <c r="DQ39" s="4"/>
      <c r="DR39" s="6"/>
      <c r="DS39" s="5"/>
      <c r="DT39" s="5"/>
      <c r="DU39" s="4"/>
      <c r="DV39" s="6"/>
      <c r="DW39" s="4"/>
      <c r="DX39" s="6"/>
      <c r="DY39" s="5"/>
      <c r="DZ39" s="5"/>
      <c r="EA39" s="4"/>
      <c r="EB39" s="6"/>
      <c r="EC39" s="4"/>
      <c r="ED39" s="6"/>
      <c r="EE39" s="5"/>
      <c r="EF39" s="5"/>
      <c r="EG39" s="4"/>
      <c r="EH39" s="6"/>
      <c r="EI39" s="4"/>
      <c r="EJ39" s="6"/>
      <c r="EK39" s="5"/>
      <c r="EL39" s="5"/>
      <c r="EM39" s="4"/>
      <c r="EN39" s="6"/>
      <c r="EO39" s="4"/>
      <c r="EP39" s="6"/>
      <c r="EQ39" s="5"/>
      <c r="ER39" s="5"/>
      <c r="ES39" s="4"/>
      <c r="ET39" s="6"/>
      <c r="EU39" s="4"/>
      <c r="EV39" s="6"/>
      <c r="EW39" s="5"/>
      <c r="EX39" s="5"/>
      <c r="EY39" s="4"/>
      <c r="EZ39" s="6"/>
      <c r="FA39" s="4"/>
      <c r="FB39" s="6"/>
      <c r="FC39" s="5"/>
      <c r="FD39" s="5"/>
      <c r="FE39" s="4"/>
      <c r="FF39" s="6"/>
      <c r="FG39" s="4"/>
      <c r="FH39" s="6"/>
      <c r="FI39" s="5"/>
      <c r="FJ39" s="5"/>
      <c r="FK39" s="4"/>
      <c r="FL39" s="6"/>
      <c r="FM39" s="4"/>
      <c r="FN39" s="6"/>
      <c r="FO39" s="5"/>
      <c r="FP39" s="5"/>
      <c r="FQ39" s="4"/>
      <c r="FR39" s="6"/>
      <c r="FS39" s="4"/>
      <c r="FT39" s="6"/>
      <c r="FU39" s="5"/>
      <c r="FV39" s="5"/>
      <c r="FW39" s="4"/>
      <c r="FX39" s="6"/>
      <c r="FY39" s="4"/>
      <c r="FZ39" s="6"/>
      <c r="GA39" s="5"/>
      <c r="GB39" s="5"/>
      <c r="GC39" s="4"/>
      <c r="GD39" s="6"/>
      <c r="GE39" s="4"/>
      <c r="GF39" s="6"/>
      <c r="GG39" s="5"/>
      <c r="GH39" s="5"/>
      <c r="GI39" s="4"/>
      <c r="GJ39" s="6"/>
      <c r="GK39" s="4"/>
      <c r="GL39" s="6"/>
      <c r="GM39" s="5"/>
      <c r="GN39" s="5"/>
      <c r="GO39" s="4"/>
      <c r="GP39" s="6"/>
      <c r="GQ39" s="4"/>
      <c r="GR39" s="6"/>
      <c r="GS39" s="5"/>
      <c r="GT39" s="5"/>
      <c r="GU39" s="4"/>
      <c r="GV39" s="6"/>
      <c r="GW39" s="4"/>
      <c r="GX39" s="6"/>
      <c r="GY39" s="5"/>
      <c r="GZ39" s="5"/>
      <c r="HA39" s="4"/>
      <c r="HB39" s="6"/>
      <c r="HC39" s="4"/>
      <c r="HD39" s="6"/>
      <c r="HE39" s="5"/>
      <c r="HF39" s="5"/>
      <c r="HG39" s="4"/>
      <c r="HH39" s="6"/>
      <c r="HI39" s="4"/>
      <c r="HJ39" s="6"/>
      <c r="HK39" s="5"/>
      <c r="HL39" s="5"/>
      <c r="HM39" s="4"/>
      <c r="HN39" s="6"/>
      <c r="HO39" s="4"/>
      <c r="HP39" s="6"/>
      <c r="HQ39" s="5"/>
      <c r="HR39" s="5"/>
      <c r="HS39" s="4"/>
      <c r="HT39" s="6"/>
      <c r="HU39" s="4"/>
      <c r="HV39" s="6"/>
      <c r="HW39" s="5"/>
      <c r="HX39" s="5"/>
      <c r="HY39" s="4"/>
      <c r="HZ39" s="6"/>
      <c r="IA39" s="4"/>
      <c r="IB39" s="6"/>
      <c r="IC39" s="5"/>
      <c r="ID39" s="5"/>
      <c r="IE39" s="4"/>
      <c r="IF39" s="6"/>
      <c r="IG39" s="4"/>
      <c r="IH39" s="6"/>
      <c r="II39" s="5"/>
      <c r="IJ39" s="5"/>
      <c r="IK39" s="4"/>
      <c r="IL39" s="6"/>
      <c r="IM39" s="4"/>
      <c r="IN39" s="6"/>
      <c r="IO39" s="5"/>
      <c r="IP39" s="5"/>
      <c r="IQ39" s="4"/>
      <c r="IR39" s="6"/>
      <c r="IS39" s="4"/>
      <c r="IT39" s="6"/>
      <c r="IU39" s="5"/>
      <c r="IV39" s="5"/>
      <c r="IW39" s="4"/>
      <c r="IX39" s="6"/>
      <c r="IY39" s="4"/>
      <c r="IZ39" s="6"/>
      <c r="JA39" s="5"/>
      <c r="JB39" s="5"/>
      <c r="JC39" s="4"/>
      <c r="JD39" s="6"/>
      <c r="JE39" s="4"/>
      <c r="JF39" s="6"/>
      <c r="JG39" s="5"/>
      <c r="JH39" s="5"/>
      <c r="JI39" s="4"/>
      <c r="JJ39" s="6"/>
      <c r="JK39" s="4"/>
      <c r="JL39" s="6"/>
      <c r="JM39" s="5"/>
      <c r="JN39" s="5"/>
      <c r="JO39" s="4"/>
      <c r="JP39" s="6"/>
      <c r="JQ39" s="4"/>
      <c r="JR39" s="6"/>
      <c r="JS39" s="5"/>
      <c r="JT39" s="5"/>
      <c r="JU39" s="4"/>
      <c r="JV39" s="6"/>
      <c r="JW39" s="4"/>
      <c r="JX39" s="6"/>
      <c r="JY39" s="5"/>
      <c r="JZ39" s="5"/>
      <c r="KA39" s="4"/>
      <c r="KB39" s="6"/>
      <c r="KC39" s="4"/>
      <c r="KD39" s="6"/>
      <c r="KE39" s="5"/>
      <c r="KF39" s="5"/>
      <c r="KG39" s="4"/>
      <c r="KH39" s="6"/>
      <c r="KI39" s="4"/>
      <c r="KJ39" s="6"/>
      <c r="KK39" s="5"/>
      <c r="KL39" s="5"/>
    </row>
    <row r="40">
      <c r="A40" s="3" t="s">
        <v>85</v>
      </c>
      <c r="B40" s="3" t="s">
        <v>86</v>
      </c>
      <c r="C40" s="3" t="s">
        <v>87</v>
      </c>
      <c r="D40" s="3" t="s">
        <v>88</v>
      </c>
      <c r="E40" s="3" t="s">
        <v>195</v>
      </c>
      <c r="F40" s="3" t="s">
        <v>196</v>
      </c>
      <c r="G40" s="3" t="s">
        <v>197</v>
      </c>
      <c r="H40" s="3" t="s">
        <v>98</v>
      </c>
      <c r="I40" s="4"/>
      <c r="J40" s="4">
        <f>=ROUNDDOWN({0},0)</f>
      </c>
      <c r="K40" s="4"/>
      <c r="L40" s="5">
        <v>1</v>
      </c>
      <c r="M40" s="4"/>
      <c r="N40" s="4">
        <f>=ROUNDDOWN({0},0)</f>
      </c>
      <c r="O40" s="4"/>
      <c r="P40" s="5"/>
      <c r="Q40" s="4">
        <v>46</v>
      </c>
      <c r="R40" s="6">
        <v>3228.35</v>
      </c>
      <c r="S40" s="4"/>
      <c r="T40" s="6"/>
      <c r="U40" s="5"/>
      <c r="V40" s="5"/>
      <c r="W40" s="4">
        <v>13</v>
      </c>
      <c r="X40" s="6">
        <v>768.04</v>
      </c>
      <c r="Y40" s="4"/>
      <c r="Z40" s="6"/>
      <c r="AA40" s="5"/>
      <c r="AB40" s="5"/>
      <c r="AC40" s="4">
        <v>2</v>
      </c>
      <c r="AD40" s="6">
        <v>108.78</v>
      </c>
      <c r="AE40" s="4"/>
      <c r="AF40" s="6"/>
      <c r="AG40" s="5"/>
      <c r="AH40" s="5"/>
      <c r="AI40" s="4">
        <v>12</v>
      </c>
      <c r="AJ40" s="6">
        <v>837.06</v>
      </c>
      <c r="AK40" s="4"/>
      <c r="AL40" s="6"/>
      <c r="AM40" s="5"/>
      <c r="AN40" s="5"/>
      <c r="AO40" s="4">
        <v>10</v>
      </c>
      <c r="AP40" s="6">
        <v>792.33</v>
      </c>
      <c r="AQ40" s="4"/>
      <c r="AR40" s="6"/>
      <c r="AS40" s="5"/>
      <c r="AT40" s="5"/>
      <c r="AU40" s="4">
        <v>1</v>
      </c>
      <c r="AV40" s="6">
        <v>57.51</v>
      </c>
      <c r="AW40" s="4"/>
      <c r="AX40" s="6"/>
      <c r="AY40" s="5"/>
      <c r="AZ40" s="5"/>
      <c r="BA40" s="4">
        <v>1</v>
      </c>
      <c r="BB40" s="6">
        <v>119.99</v>
      </c>
      <c r="BC40" s="4"/>
      <c r="BD40" s="6"/>
      <c r="BE40" s="5"/>
      <c r="BF40" s="5"/>
      <c r="BG40" s="4">
        <v>3</v>
      </c>
      <c r="BH40" s="6">
        <v>251.79</v>
      </c>
      <c r="BI40" s="4"/>
      <c r="BJ40" s="6"/>
      <c r="BK40" s="5"/>
      <c r="BL40" s="5"/>
      <c r="BM40" s="4">
        <v>1</v>
      </c>
      <c r="BN40" s="6">
        <v>78.06</v>
      </c>
      <c r="BO40" s="4"/>
      <c r="BP40" s="6"/>
      <c r="BQ40" s="5"/>
      <c r="BR40" s="5"/>
      <c r="BS40" s="4">
        <v>1</v>
      </c>
      <c r="BT40" s="6">
        <v>70.95</v>
      </c>
      <c r="BU40" s="4"/>
      <c r="BV40" s="6"/>
      <c r="BW40" s="5"/>
      <c r="BX40" s="5"/>
      <c r="BY40" s="4"/>
      <c r="BZ40" s="6"/>
      <c r="CA40" s="4"/>
      <c r="CB40" s="6"/>
      <c r="CC40" s="5"/>
      <c r="CD40" s="5"/>
      <c r="CE40" s="4"/>
      <c r="CF40" s="6"/>
      <c r="CG40" s="4"/>
      <c r="CH40" s="6"/>
      <c r="CI40" s="5"/>
      <c r="CJ40" s="5"/>
      <c r="CK40" s="4"/>
      <c r="CL40" s="6"/>
      <c r="CM40" s="4"/>
      <c r="CN40" s="6"/>
      <c r="CO40" s="5"/>
      <c r="CP40" s="5"/>
      <c r="CQ40" s="4">
        <v>2</v>
      </c>
      <c r="CR40" s="6">
        <v>143.84</v>
      </c>
      <c r="CS40" s="4"/>
      <c r="CT40" s="6"/>
      <c r="CU40" s="5"/>
      <c r="CV40" s="5"/>
      <c r="CW40" s="4"/>
      <c r="CX40" s="6"/>
      <c r="CY40" s="4"/>
      <c r="CZ40" s="6"/>
      <c r="DA40" s="5"/>
      <c r="DB40" s="5"/>
      <c r="DC40" s="4"/>
      <c r="DD40" s="6"/>
      <c r="DE40" s="4"/>
      <c r="DF40" s="6"/>
      <c r="DG40" s="5"/>
      <c r="DH40" s="5"/>
      <c r="DI40" s="4"/>
      <c r="DJ40" s="6"/>
      <c r="DK40" s="4"/>
      <c r="DL40" s="6"/>
      <c r="DM40" s="5"/>
      <c r="DN40" s="5"/>
      <c r="DO40" s="4"/>
      <c r="DP40" s="6"/>
      <c r="DQ40" s="4"/>
      <c r="DR40" s="6"/>
      <c r="DS40" s="5"/>
      <c r="DT40" s="5"/>
      <c r="DU40" s="4"/>
      <c r="DV40" s="6"/>
      <c r="DW40" s="4"/>
      <c r="DX40" s="6"/>
      <c r="DY40" s="5"/>
      <c r="DZ40" s="5"/>
      <c r="EA40" s="4"/>
      <c r="EB40" s="6"/>
      <c r="EC40" s="4"/>
      <c r="ED40" s="6"/>
      <c r="EE40" s="5"/>
      <c r="EF40" s="5"/>
      <c r="EG40" s="4"/>
      <c r="EH40" s="6"/>
      <c r="EI40" s="4"/>
      <c r="EJ40" s="6"/>
      <c r="EK40" s="5"/>
      <c r="EL40" s="5"/>
      <c r="EM40" s="4"/>
      <c r="EN40" s="6"/>
      <c r="EO40" s="4"/>
      <c r="EP40" s="6"/>
      <c r="EQ40" s="5"/>
      <c r="ER40" s="5"/>
      <c r="ES40" s="4"/>
      <c r="ET40" s="6"/>
      <c r="EU40" s="4"/>
      <c r="EV40" s="6"/>
      <c r="EW40" s="5"/>
      <c r="EX40" s="5"/>
      <c r="EY40" s="4"/>
      <c r="EZ40" s="6"/>
      <c r="FA40" s="4"/>
      <c r="FB40" s="6"/>
      <c r="FC40" s="5"/>
      <c r="FD40" s="5"/>
      <c r="FE40" s="4"/>
      <c r="FF40" s="6"/>
      <c r="FG40" s="4"/>
      <c r="FH40" s="6"/>
      <c r="FI40" s="5"/>
      <c r="FJ40" s="5"/>
      <c r="FK40" s="4"/>
      <c r="FL40" s="6"/>
      <c r="FM40" s="4"/>
      <c r="FN40" s="6"/>
      <c r="FO40" s="5"/>
      <c r="FP40" s="5"/>
      <c r="FQ40" s="4"/>
      <c r="FR40" s="6"/>
      <c r="FS40" s="4"/>
      <c r="FT40" s="6"/>
      <c r="FU40" s="5"/>
      <c r="FV40" s="5"/>
      <c r="FW40" s="4"/>
      <c r="FX40" s="6"/>
      <c r="FY40" s="4"/>
      <c r="FZ40" s="6"/>
      <c r="GA40" s="5"/>
      <c r="GB40" s="5"/>
      <c r="GC40" s="4"/>
      <c r="GD40" s="6"/>
      <c r="GE40" s="4"/>
      <c r="GF40" s="6"/>
      <c r="GG40" s="5"/>
      <c r="GH40" s="5"/>
      <c r="GI40" s="4"/>
      <c r="GJ40" s="6"/>
      <c r="GK40" s="4"/>
      <c r="GL40" s="6"/>
      <c r="GM40" s="5"/>
      <c r="GN40" s="5"/>
      <c r="GO40" s="4"/>
      <c r="GP40" s="6"/>
      <c r="GQ40" s="4"/>
      <c r="GR40" s="6"/>
      <c r="GS40" s="5"/>
      <c r="GT40" s="5"/>
      <c r="GU40" s="4"/>
      <c r="GV40" s="6"/>
      <c r="GW40" s="4"/>
      <c r="GX40" s="6"/>
      <c r="GY40" s="5"/>
      <c r="GZ40" s="5"/>
      <c r="HA40" s="4"/>
      <c r="HB40" s="6"/>
      <c r="HC40" s="4"/>
      <c r="HD40" s="6"/>
      <c r="HE40" s="5"/>
      <c r="HF40" s="5"/>
      <c r="HG40" s="4"/>
      <c r="HH40" s="6"/>
      <c r="HI40" s="4"/>
      <c r="HJ40" s="6"/>
      <c r="HK40" s="5"/>
      <c r="HL40" s="5"/>
      <c r="HM40" s="4"/>
      <c r="HN40" s="6"/>
      <c r="HO40" s="4"/>
      <c r="HP40" s="6"/>
      <c r="HQ40" s="5"/>
      <c r="HR40" s="5"/>
      <c r="HS40" s="4"/>
      <c r="HT40" s="6"/>
      <c r="HU40" s="4"/>
      <c r="HV40" s="6"/>
      <c r="HW40" s="5"/>
      <c r="HX40" s="5"/>
      <c r="HY40" s="4"/>
      <c r="HZ40" s="6"/>
      <c r="IA40" s="4"/>
      <c r="IB40" s="6"/>
      <c r="IC40" s="5"/>
      <c r="ID40" s="5"/>
      <c r="IE40" s="4"/>
      <c r="IF40" s="6"/>
      <c r="IG40" s="4"/>
      <c r="IH40" s="6"/>
      <c r="II40" s="5"/>
      <c r="IJ40" s="5"/>
      <c r="IK40" s="4"/>
      <c r="IL40" s="6"/>
      <c r="IM40" s="4"/>
      <c r="IN40" s="6"/>
      <c r="IO40" s="5"/>
      <c r="IP40" s="5"/>
      <c r="IQ40" s="4"/>
      <c r="IR40" s="6"/>
      <c r="IS40" s="4"/>
      <c r="IT40" s="6"/>
      <c r="IU40" s="5"/>
      <c r="IV40" s="5"/>
      <c r="IW40" s="4"/>
      <c r="IX40" s="6"/>
      <c r="IY40" s="4"/>
      <c r="IZ40" s="6"/>
      <c r="JA40" s="5"/>
      <c r="JB40" s="5"/>
      <c r="JC40" s="4"/>
      <c r="JD40" s="6"/>
      <c r="JE40" s="4"/>
      <c r="JF40" s="6"/>
      <c r="JG40" s="5"/>
      <c r="JH40" s="5"/>
      <c r="JI40" s="4"/>
      <c r="JJ40" s="6"/>
      <c r="JK40" s="4"/>
      <c r="JL40" s="6"/>
      <c r="JM40" s="5"/>
      <c r="JN40" s="5"/>
      <c r="JO40" s="4"/>
      <c r="JP40" s="6"/>
      <c r="JQ40" s="4"/>
      <c r="JR40" s="6"/>
      <c r="JS40" s="5"/>
      <c r="JT40" s="5"/>
      <c r="JU40" s="4"/>
      <c r="JV40" s="6"/>
      <c r="JW40" s="4"/>
      <c r="JX40" s="6"/>
      <c r="JY40" s="5"/>
      <c r="JZ40" s="5"/>
      <c r="KA40" s="4"/>
      <c r="KB40" s="6"/>
      <c r="KC40" s="4"/>
      <c r="KD40" s="6"/>
      <c r="KE40" s="5"/>
      <c r="KF40" s="5"/>
      <c r="KG40" s="4"/>
      <c r="KH40" s="6"/>
      <c r="KI40" s="4"/>
      <c r="KJ40" s="6"/>
      <c r="KK40" s="5"/>
      <c r="KL40" s="5"/>
    </row>
    <row r="41">
      <c r="A41" s="3" t="s">
        <v>85</v>
      </c>
      <c r="B41" s="3" t="s">
        <v>86</v>
      </c>
      <c r="C41" s="3" t="s">
        <v>87</v>
      </c>
      <c r="D41" s="3" t="s">
        <v>88</v>
      </c>
      <c r="E41" s="3" t="s">
        <v>198</v>
      </c>
      <c r="F41" s="3" t="s">
        <v>199</v>
      </c>
      <c r="G41" s="3" t="s">
        <v>200</v>
      </c>
      <c r="H41" s="3" t="s">
        <v>98</v>
      </c>
      <c r="I41" s="4"/>
      <c r="J41" s="4">
        <f>=ROUNDDOWN({0},0)</f>
      </c>
      <c r="K41" s="4">
        <v>368</v>
      </c>
      <c r="L41" s="5">
        <v>1</v>
      </c>
      <c r="M41" s="4"/>
      <c r="N41" s="4">
        <f>=ROUNDDOWN({0},0)</f>
      </c>
      <c r="O41" s="4"/>
      <c r="P41" s="5"/>
      <c r="Q41" s="4">
        <v>53</v>
      </c>
      <c r="R41" s="6">
        <v>2950.7</v>
      </c>
      <c r="S41" s="4"/>
      <c r="T41" s="6"/>
      <c r="U41" s="5"/>
      <c r="V41" s="5"/>
      <c r="W41" s="4"/>
      <c r="X41" s="6"/>
      <c r="Y41" s="4"/>
      <c r="Z41" s="6"/>
      <c r="AA41" s="5"/>
      <c r="AB41" s="5"/>
      <c r="AC41" s="4">
        <v>7</v>
      </c>
      <c r="AD41" s="6">
        <v>481.7</v>
      </c>
      <c r="AE41" s="4"/>
      <c r="AF41" s="6"/>
      <c r="AG41" s="5"/>
      <c r="AH41" s="5"/>
      <c r="AI41" s="4">
        <v>11</v>
      </c>
      <c r="AJ41" s="6">
        <v>845.36</v>
      </c>
      <c r="AK41" s="4"/>
      <c r="AL41" s="6"/>
      <c r="AM41" s="5"/>
      <c r="AN41" s="5"/>
      <c r="AO41" s="4">
        <v>1</v>
      </c>
      <c r="AP41" s="6">
        <v>85</v>
      </c>
      <c r="AQ41" s="4"/>
      <c r="AR41" s="6"/>
      <c r="AS41" s="5"/>
      <c r="AT41" s="5"/>
      <c r="AU41" s="4">
        <v>3</v>
      </c>
      <c r="AV41" s="6">
        <v>202.56</v>
      </c>
      <c r="AW41" s="4"/>
      <c r="AX41" s="6"/>
      <c r="AY41" s="5"/>
      <c r="AZ41" s="5"/>
      <c r="BA41" s="4">
        <v>24</v>
      </c>
      <c r="BB41" s="6">
        <v>1040.36</v>
      </c>
      <c r="BC41" s="4"/>
      <c r="BD41" s="6"/>
      <c r="BE41" s="5"/>
      <c r="BF41" s="5"/>
      <c r="BG41" s="4"/>
      <c r="BH41" s="6"/>
      <c r="BI41" s="4"/>
      <c r="BJ41" s="6"/>
      <c r="BK41" s="5"/>
      <c r="BL41" s="5"/>
      <c r="BM41" s="4"/>
      <c r="BN41" s="6"/>
      <c r="BO41" s="4"/>
      <c r="BP41" s="6"/>
      <c r="BQ41" s="5"/>
      <c r="BR41" s="5"/>
      <c r="BS41" s="4"/>
      <c r="BT41" s="6"/>
      <c r="BU41" s="4"/>
      <c r="BV41" s="6"/>
      <c r="BW41" s="5"/>
      <c r="BX41" s="5"/>
      <c r="BY41" s="4"/>
      <c r="BZ41" s="6"/>
      <c r="CA41" s="4"/>
      <c r="CB41" s="6"/>
      <c r="CC41" s="5"/>
      <c r="CD41" s="5"/>
      <c r="CE41" s="4"/>
      <c r="CF41" s="6"/>
      <c r="CG41" s="4"/>
      <c r="CH41" s="6"/>
      <c r="CI41" s="5"/>
      <c r="CJ41" s="5"/>
      <c r="CK41" s="4">
        <v>2</v>
      </c>
      <c r="CL41" s="6">
        <v>199.98</v>
      </c>
      <c r="CM41" s="4"/>
      <c r="CN41" s="6"/>
      <c r="CO41" s="5"/>
      <c r="CP41" s="5"/>
      <c r="CQ41" s="4"/>
      <c r="CR41" s="6"/>
      <c r="CS41" s="4"/>
      <c r="CT41" s="6"/>
      <c r="CU41" s="5"/>
      <c r="CV41" s="5"/>
      <c r="CW41" s="4"/>
      <c r="CX41" s="6"/>
      <c r="CY41" s="4"/>
      <c r="CZ41" s="6"/>
      <c r="DA41" s="5"/>
      <c r="DB41" s="5"/>
      <c r="DC41" s="4">
        <v>2</v>
      </c>
      <c r="DD41" s="6">
        <v>95.74</v>
      </c>
      <c r="DE41" s="4"/>
      <c r="DF41" s="6"/>
      <c r="DG41" s="5"/>
      <c r="DH41" s="5"/>
      <c r="DI41" s="4"/>
      <c r="DJ41" s="6"/>
      <c r="DK41" s="4"/>
      <c r="DL41" s="6"/>
      <c r="DM41" s="5"/>
      <c r="DN41" s="5"/>
      <c r="DO41" s="4"/>
      <c r="DP41" s="6"/>
      <c r="DQ41" s="4"/>
      <c r="DR41" s="6"/>
      <c r="DS41" s="5"/>
      <c r="DT41" s="5"/>
      <c r="DU41" s="4"/>
      <c r="DV41" s="6"/>
      <c r="DW41" s="4"/>
      <c r="DX41" s="6"/>
      <c r="DY41" s="5"/>
      <c r="DZ41" s="5"/>
      <c r="EA41" s="4"/>
      <c r="EB41" s="6"/>
      <c r="EC41" s="4"/>
      <c r="ED41" s="6"/>
      <c r="EE41" s="5"/>
      <c r="EF41" s="5"/>
      <c r="EG41" s="4"/>
      <c r="EH41" s="6"/>
      <c r="EI41" s="4"/>
      <c r="EJ41" s="6"/>
      <c r="EK41" s="5"/>
      <c r="EL41" s="5"/>
      <c r="EM41" s="4"/>
      <c r="EN41" s="6"/>
      <c r="EO41" s="4"/>
      <c r="EP41" s="6"/>
      <c r="EQ41" s="5"/>
      <c r="ER41" s="5"/>
      <c r="ES41" s="4"/>
      <c r="ET41" s="6"/>
      <c r="EU41" s="4"/>
      <c r="EV41" s="6"/>
      <c r="EW41" s="5"/>
      <c r="EX41" s="5"/>
      <c r="EY41" s="4"/>
      <c r="EZ41" s="6"/>
      <c r="FA41" s="4"/>
      <c r="FB41" s="6"/>
      <c r="FC41" s="5"/>
      <c r="FD41" s="5"/>
      <c r="FE41" s="4"/>
      <c r="FF41" s="6"/>
      <c r="FG41" s="4"/>
      <c r="FH41" s="6"/>
      <c r="FI41" s="5"/>
      <c r="FJ41" s="5"/>
      <c r="FK41" s="4"/>
      <c r="FL41" s="6"/>
      <c r="FM41" s="4"/>
      <c r="FN41" s="6"/>
      <c r="FO41" s="5"/>
      <c r="FP41" s="5"/>
      <c r="FQ41" s="4"/>
      <c r="FR41" s="6"/>
      <c r="FS41" s="4"/>
      <c r="FT41" s="6"/>
      <c r="FU41" s="5"/>
      <c r="FV41" s="5"/>
      <c r="FW41" s="4"/>
      <c r="FX41" s="6"/>
      <c r="FY41" s="4"/>
      <c r="FZ41" s="6"/>
      <c r="GA41" s="5"/>
      <c r="GB41" s="5"/>
      <c r="GC41" s="4"/>
      <c r="GD41" s="6"/>
      <c r="GE41" s="4"/>
      <c r="GF41" s="6"/>
      <c r="GG41" s="5"/>
      <c r="GH41" s="5"/>
      <c r="GI41" s="4"/>
      <c r="GJ41" s="6"/>
      <c r="GK41" s="4"/>
      <c r="GL41" s="6"/>
      <c r="GM41" s="5"/>
      <c r="GN41" s="5"/>
      <c r="GO41" s="4"/>
      <c r="GP41" s="6"/>
      <c r="GQ41" s="4"/>
      <c r="GR41" s="6"/>
      <c r="GS41" s="5"/>
      <c r="GT41" s="5"/>
      <c r="GU41" s="4">
        <v>3</v>
      </c>
      <c r="GV41" s="6"/>
      <c r="GW41" s="4"/>
      <c r="GX41" s="6"/>
      <c r="GY41" s="5"/>
      <c r="GZ41" s="5"/>
      <c r="HA41" s="4"/>
      <c r="HB41" s="6"/>
      <c r="HC41" s="4"/>
      <c r="HD41" s="6"/>
      <c r="HE41" s="5"/>
      <c r="HF41" s="5"/>
      <c r="HG41" s="4"/>
      <c r="HH41" s="6"/>
      <c r="HI41" s="4"/>
      <c r="HJ41" s="6"/>
      <c r="HK41" s="5"/>
      <c r="HL41" s="5"/>
      <c r="HM41" s="4"/>
      <c r="HN41" s="6"/>
      <c r="HO41" s="4"/>
      <c r="HP41" s="6"/>
      <c r="HQ41" s="5"/>
      <c r="HR41" s="5"/>
      <c r="HS41" s="4"/>
      <c r="HT41" s="6"/>
      <c r="HU41" s="4"/>
      <c r="HV41" s="6"/>
      <c r="HW41" s="5"/>
      <c r="HX41" s="5"/>
      <c r="HY41" s="4"/>
      <c r="HZ41" s="6"/>
      <c r="IA41" s="4"/>
      <c r="IB41" s="6"/>
      <c r="IC41" s="5"/>
      <c r="ID41" s="5"/>
      <c r="IE41" s="4"/>
      <c r="IF41" s="6"/>
      <c r="IG41" s="4"/>
      <c r="IH41" s="6"/>
      <c r="II41" s="5"/>
      <c r="IJ41" s="5"/>
      <c r="IK41" s="4"/>
      <c r="IL41" s="6"/>
      <c r="IM41" s="4"/>
      <c r="IN41" s="6"/>
      <c r="IO41" s="5"/>
      <c r="IP41" s="5"/>
      <c r="IQ41" s="4"/>
      <c r="IR41" s="6"/>
      <c r="IS41" s="4"/>
      <c r="IT41" s="6"/>
      <c r="IU41" s="5"/>
      <c r="IV41" s="5"/>
      <c r="IW41" s="4"/>
      <c r="IX41" s="6"/>
      <c r="IY41" s="4"/>
      <c r="IZ41" s="6"/>
      <c r="JA41" s="5"/>
      <c r="JB41" s="5"/>
      <c r="JC41" s="4"/>
      <c r="JD41" s="6"/>
      <c r="JE41" s="4"/>
      <c r="JF41" s="6"/>
      <c r="JG41" s="5"/>
      <c r="JH41" s="5"/>
      <c r="JI41" s="4"/>
      <c r="JJ41" s="6"/>
      <c r="JK41" s="4"/>
      <c r="JL41" s="6"/>
      <c r="JM41" s="5"/>
      <c r="JN41" s="5"/>
      <c r="JO41" s="4"/>
      <c r="JP41" s="6"/>
      <c r="JQ41" s="4"/>
      <c r="JR41" s="6"/>
      <c r="JS41" s="5"/>
      <c r="JT41" s="5"/>
      <c r="JU41" s="4"/>
      <c r="JV41" s="6"/>
      <c r="JW41" s="4"/>
      <c r="JX41" s="6"/>
      <c r="JY41" s="5"/>
      <c r="JZ41" s="5"/>
      <c r="KA41" s="4"/>
      <c r="KB41" s="6"/>
      <c r="KC41" s="4"/>
      <c r="KD41" s="6"/>
      <c r="KE41" s="5"/>
      <c r="KF41" s="5"/>
      <c r="KG41" s="4"/>
      <c r="KH41" s="6"/>
      <c r="KI41" s="4"/>
      <c r="KJ41" s="6"/>
      <c r="KK41" s="5"/>
      <c r="KL41" s="5"/>
    </row>
    <row r="42">
      <c r="A42" s="3" t="s">
        <v>85</v>
      </c>
      <c r="B42" s="3" t="s">
        <v>86</v>
      </c>
      <c r="C42" s="3" t="s">
        <v>87</v>
      </c>
      <c r="D42" s="3" t="s">
        <v>88</v>
      </c>
      <c r="E42" s="3" t="s">
        <v>201</v>
      </c>
      <c r="F42" s="3" t="s">
        <v>202</v>
      </c>
      <c r="G42" s="3" t="s">
        <v>203</v>
      </c>
      <c r="H42" s="3" t="s">
        <v>147</v>
      </c>
      <c r="I42" s="4"/>
      <c r="J42" s="4">
        <f>=ROUNDDOWN({0},0)</f>
      </c>
      <c r="K42" s="4"/>
      <c r="L42" s="5"/>
      <c r="M42" s="4"/>
      <c r="N42" s="4">
        <f>=ROUNDDOWN({0},0)</f>
      </c>
      <c r="O42" s="4"/>
      <c r="P42" s="5"/>
      <c r="Q42" s="4">
        <v>66</v>
      </c>
      <c r="R42" s="6">
        <v>2928.7</v>
      </c>
      <c r="S42" s="4"/>
      <c r="T42" s="6"/>
      <c r="U42" s="5"/>
      <c r="V42" s="5"/>
      <c r="W42" s="4">
        <v>16</v>
      </c>
      <c r="X42" s="6">
        <v>694.6</v>
      </c>
      <c r="Y42" s="4"/>
      <c r="Z42" s="6"/>
      <c r="AA42" s="5"/>
      <c r="AB42" s="5"/>
      <c r="AC42" s="4">
        <v>8</v>
      </c>
      <c r="AD42" s="6">
        <v>316.8</v>
      </c>
      <c r="AE42" s="4"/>
      <c r="AF42" s="6"/>
      <c r="AG42" s="5"/>
      <c r="AH42" s="5"/>
      <c r="AI42" s="4">
        <v>9</v>
      </c>
      <c r="AJ42" s="6">
        <v>393.95</v>
      </c>
      <c r="AK42" s="4"/>
      <c r="AL42" s="6"/>
      <c r="AM42" s="5"/>
      <c r="AN42" s="5"/>
      <c r="AO42" s="4">
        <v>4</v>
      </c>
      <c r="AP42" s="6">
        <v>172.04</v>
      </c>
      <c r="AQ42" s="4"/>
      <c r="AR42" s="6"/>
      <c r="AS42" s="5"/>
      <c r="AT42" s="5"/>
      <c r="AU42" s="4">
        <v>11</v>
      </c>
      <c r="AV42" s="6">
        <v>458.64</v>
      </c>
      <c r="AW42" s="4"/>
      <c r="AX42" s="6"/>
      <c r="AY42" s="5"/>
      <c r="AZ42" s="5"/>
      <c r="BA42" s="4">
        <v>8</v>
      </c>
      <c r="BB42" s="6">
        <v>369.43</v>
      </c>
      <c r="BC42" s="4"/>
      <c r="BD42" s="6"/>
      <c r="BE42" s="5"/>
      <c r="BF42" s="5"/>
      <c r="BG42" s="4"/>
      <c r="BH42" s="6"/>
      <c r="BI42" s="4"/>
      <c r="BJ42" s="6"/>
      <c r="BK42" s="5"/>
      <c r="BL42" s="5"/>
      <c r="BM42" s="4">
        <v>1</v>
      </c>
      <c r="BN42" s="6">
        <v>64.07</v>
      </c>
      <c r="BO42" s="4"/>
      <c r="BP42" s="6"/>
      <c r="BQ42" s="5"/>
      <c r="BR42" s="5"/>
      <c r="BS42" s="4"/>
      <c r="BT42" s="6"/>
      <c r="BU42" s="4"/>
      <c r="BV42" s="6"/>
      <c r="BW42" s="5"/>
      <c r="BX42" s="5"/>
      <c r="BY42" s="4"/>
      <c r="BZ42" s="6"/>
      <c r="CA42" s="4"/>
      <c r="CB42" s="6"/>
      <c r="CC42" s="5"/>
      <c r="CD42" s="5"/>
      <c r="CE42" s="4">
        <v>2</v>
      </c>
      <c r="CF42" s="6">
        <v>88.12</v>
      </c>
      <c r="CG42" s="4"/>
      <c r="CH42" s="6"/>
      <c r="CI42" s="5"/>
      <c r="CJ42" s="5"/>
      <c r="CK42" s="4">
        <v>7</v>
      </c>
      <c r="CL42" s="6">
        <v>371.05</v>
      </c>
      <c r="CM42" s="4"/>
      <c r="CN42" s="6"/>
      <c r="CO42" s="5"/>
      <c r="CP42" s="5"/>
      <c r="CQ42" s="4"/>
      <c r="CR42" s="6"/>
      <c r="CS42" s="4"/>
      <c r="CT42" s="6"/>
      <c r="CU42" s="5"/>
      <c r="CV42" s="5"/>
      <c r="CW42" s="4"/>
      <c r="CX42" s="6"/>
      <c r="CY42" s="4"/>
      <c r="CZ42" s="6"/>
      <c r="DA42" s="5"/>
      <c r="DB42" s="5"/>
      <c r="DC42" s="4"/>
      <c r="DD42" s="6"/>
      <c r="DE42" s="4"/>
      <c r="DF42" s="6"/>
      <c r="DG42" s="5"/>
      <c r="DH42" s="5"/>
      <c r="DI42" s="4"/>
      <c r="DJ42" s="6"/>
      <c r="DK42" s="4"/>
      <c r="DL42" s="6"/>
      <c r="DM42" s="5"/>
      <c r="DN42" s="5"/>
      <c r="DO42" s="4"/>
      <c r="DP42" s="6"/>
      <c r="DQ42" s="4"/>
      <c r="DR42" s="6"/>
      <c r="DS42" s="5"/>
      <c r="DT42" s="5"/>
      <c r="DU42" s="4"/>
      <c r="DV42" s="6"/>
      <c r="DW42" s="4"/>
      <c r="DX42" s="6"/>
      <c r="DY42" s="5"/>
      <c r="DZ42" s="5"/>
      <c r="EA42" s="4"/>
      <c r="EB42" s="6"/>
      <c r="EC42" s="4"/>
      <c r="ED42" s="6"/>
      <c r="EE42" s="5"/>
      <c r="EF42" s="5"/>
      <c r="EG42" s="4"/>
      <c r="EH42" s="6"/>
      <c r="EI42" s="4"/>
      <c r="EJ42" s="6"/>
      <c r="EK42" s="5"/>
      <c r="EL42" s="5"/>
      <c r="EM42" s="4"/>
      <c r="EN42" s="6"/>
      <c r="EO42" s="4"/>
      <c r="EP42" s="6"/>
      <c r="EQ42" s="5"/>
      <c r="ER42" s="5"/>
      <c r="ES42" s="4"/>
      <c r="ET42" s="6"/>
      <c r="EU42" s="4"/>
      <c r="EV42" s="6"/>
      <c r="EW42" s="5"/>
      <c r="EX42" s="5"/>
      <c r="EY42" s="4"/>
      <c r="EZ42" s="6"/>
      <c r="FA42" s="4"/>
      <c r="FB42" s="6"/>
      <c r="FC42" s="5"/>
      <c r="FD42" s="5"/>
      <c r="FE42" s="4"/>
      <c r="FF42" s="6"/>
      <c r="FG42" s="4"/>
      <c r="FH42" s="6"/>
      <c r="FI42" s="5"/>
      <c r="FJ42" s="5"/>
      <c r="FK42" s="4"/>
      <c r="FL42" s="6"/>
      <c r="FM42" s="4"/>
      <c r="FN42" s="6"/>
      <c r="FO42" s="5"/>
      <c r="FP42" s="5"/>
      <c r="FQ42" s="4"/>
      <c r="FR42" s="6"/>
      <c r="FS42" s="4"/>
      <c r="FT42" s="6"/>
      <c r="FU42" s="5"/>
      <c r="FV42" s="5"/>
      <c r="FW42" s="4"/>
      <c r="FX42" s="6"/>
      <c r="FY42" s="4"/>
      <c r="FZ42" s="6"/>
      <c r="GA42" s="5"/>
      <c r="GB42" s="5"/>
      <c r="GC42" s="4"/>
      <c r="GD42" s="6"/>
      <c r="GE42" s="4"/>
      <c r="GF42" s="6"/>
      <c r="GG42" s="5"/>
      <c r="GH42" s="5"/>
      <c r="GI42" s="4"/>
      <c r="GJ42" s="6"/>
      <c r="GK42" s="4"/>
      <c r="GL42" s="6"/>
      <c r="GM42" s="5"/>
      <c r="GN42" s="5"/>
      <c r="GO42" s="4"/>
      <c r="GP42" s="6"/>
      <c r="GQ42" s="4"/>
      <c r="GR42" s="6"/>
      <c r="GS42" s="5"/>
      <c r="GT42" s="5"/>
      <c r="GU42" s="4"/>
      <c r="GV42" s="6"/>
      <c r="GW42" s="4"/>
      <c r="GX42" s="6"/>
      <c r="GY42" s="5"/>
      <c r="GZ42" s="5"/>
      <c r="HA42" s="4"/>
      <c r="HB42" s="6"/>
      <c r="HC42" s="4"/>
      <c r="HD42" s="6"/>
      <c r="HE42" s="5"/>
      <c r="HF42" s="5"/>
      <c r="HG42" s="4"/>
      <c r="HH42" s="6"/>
      <c r="HI42" s="4"/>
      <c r="HJ42" s="6"/>
      <c r="HK42" s="5"/>
      <c r="HL42" s="5"/>
      <c r="HM42" s="4"/>
      <c r="HN42" s="6"/>
      <c r="HO42" s="4"/>
      <c r="HP42" s="6"/>
      <c r="HQ42" s="5"/>
      <c r="HR42" s="5"/>
      <c r="HS42" s="4"/>
      <c r="HT42" s="6"/>
      <c r="HU42" s="4"/>
      <c r="HV42" s="6"/>
      <c r="HW42" s="5"/>
      <c r="HX42" s="5"/>
      <c r="HY42" s="4"/>
      <c r="HZ42" s="6"/>
      <c r="IA42" s="4"/>
      <c r="IB42" s="6"/>
      <c r="IC42" s="5"/>
      <c r="ID42" s="5"/>
      <c r="IE42" s="4"/>
      <c r="IF42" s="6"/>
      <c r="IG42" s="4"/>
      <c r="IH42" s="6"/>
      <c r="II42" s="5"/>
      <c r="IJ42" s="5"/>
      <c r="IK42" s="4"/>
      <c r="IL42" s="6"/>
      <c r="IM42" s="4"/>
      <c r="IN42" s="6"/>
      <c r="IO42" s="5"/>
      <c r="IP42" s="5"/>
      <c r="IQ42" s="4"/>
      <c r="IR42" s="6"/>
      <c r="IS42" s="4"/>
      <c r="IT42" s="6"/>
      <c r="IU42" s="5"/>
      <c r="IV42" s="5"/>
      <c r="IW42" s="4"/>
      <c r="IX42" s="6"/>
      <c r="IY42" s="4"/>
      <c r="IZ42" s="6"/>
      <c r="JA42" s="5"/>
      <c r="JB42" s="5"/>
      <c r="JC42" s="4"/>
      <c r="JD42" s="6"/>
      <c r="JE42" s="4"/>
      <c r="JF42" s="6"/>
      <c r="JG42" s="5"/>
      <c r="JH42" s="5"/>
      <c r="JI42" s="4"/>
      <c r="JJ42" s="6"/>
      <c r="JK42" s="4"/>
      <c r="JL42" s="6"/>
      <c r="JM42" s="5"/>
      <c r="JN42" s="5"/>
      <c r="JO42" s="4"/>
      <c r="JP42" s="6"/>
      <c r="JQ42" s="4"/>
      <c r="JR42" s="6"/>
      <c r="JS42" s="5"/>
      <c r="JT42" s="5"/>
      <c r="JU42" s="4"/>
      <c r="JV42" s="6"/>
      <c r="JW42" s="4"/>
      <c r="JX42" s="6"/>
      <c r="JY42" s="5"/>
      <c r="JZ42" s="5"/>
      <c r="KA42" s="4"/>
      <c r="KB42" s="6"/>
      <c r="KC42" s="4"/>
      <c r="KD42" s="6"/>
      <c r="KE42" s="5"/>
      <c r="KF42" s="5"/>
      <c r="KG42" s="4"/>
      <c r="KH42" s="6"/>
      <c r="KI42" s="4"/>
      <c r="KJ42" s="6"/>
      <c r="KK42" s="5"/>
      <c r="KL42" s="5"/>
    </row>
    <row r="43">
      <c r="A43" s="3" t="s">
        <v>85</v>
      </c>
      <c r="B43" s="3" t="s">
        <v>86</v>
      </c>
      <c r="C43" s="3" t="s">
        <v>87</v>
      </c>
      <c r="D43" s="3" t="s">
        <v>88</v>
      </c>
      <c r="E43" s="3" t="s">
        <v>204</v>
      </c>
      <c r="F43" s="3" t="s">
        <v>205</v>
      </c>
      <c r="G43" s="3" t="s">
        <v>206</v>
      </c>
      <c r="H43" s="3" t="s">
        <v>102</v>
      </c>
      <c r="I43" s="4"/>
      <c r="J43" s="4">
        <f>=ROUNDDOWN({0},0)</f>
      </c>
      <c r="K43" s="4">
        <v>603</v>
      </c>
      <c r="L43" s="5">
        <v>1</v>
      </c>
      <c r="M43" s="4"/>
      <c r="N43" s="4">
        <f>=ROUNDDOWN({0},0)</f>
      </c>
      <c r="O43" s="4"/>
      <c r="P43" s="5"/>
      <c r="Q43" s="4">
        <v>39</v>
      </c>
      <c r="R43" s="6">
        <v>2861.96</v>
      </c>
      <c r="S43" s="4"/>
      <c r="T43" s="6"/>
      <c r="U43" s="5"/>
      <c r="V43" s="5"/>
      <c r="W43" s="4">
        <v>16</v>
      </c>
      <c r="X43" s="6">
        <v>1095.85</v>
      </c>
      <c r="Y43" s="4"/>
      <c r="Z43" s="6"/>
      <c r="AA43" s="5"/>
      <c r="AB43" s="5"/>
      <c r="AC43" s="4">
        <v>1</v>
      </c>
      <c r="AD43" s="6">
        <v>64.3</v>
      </c>
      <c r="AE43" s="4"/>
      <c r="AF43" s="6"/>
      <c r="AG43" s="5"/>
      <c r="AH43" s="5"/>
      <c r="AI43" s="4">
        <v>9</v>
      </c>
      <c r="AJ43" s="6">
        <v>666.2</v>
      </c>
      <c r="AK43" s="4"/>
      <c r="AL43" s="6"/>
      <c r="AM43" s="5"/>
      <c r="AN43" s="5"/>
      <c r="AO43" s="4">
        <v>5</v>
      </c>
      <c r="AP43" s="6">
        <v>415.2</v>
      </c>
      <c r="AQ43" s="4"/>
      <c r="AR43" s="6"/>
      <c r="AS43" s="5"/>
      <c r="AT43" s="5"/>
      <c r="AU43" s="4">
        <v>2</v>
      </c>
      <c r="AV43" s="6">
        <v>154.77</v>
      </c>
      <c r="AW43" s="4"/>
      <c r="AX43" s="6"/>
      <c r="AY43" s="5"/>
      <c r="AZ43" s="5"/>
      <c r="BA43" s="4"/>
      <c r="BB43" s="6"/>
      <c r="BC43" s="4"/>
      <c r="BD43" s="6"/>
      <c r="BE43" s="5"/>
      <c r="BF43" s="5"/>
      <c r="BG43" s="4"/>
      <c r="BH43" s="6"/>
      <c r="BI43" s="4"/>
      <c r="BJ43" s="6"/>
      <c r="BK43" s="5"/>
      <c r="BL43" s="5"/>
      <c r="BM43" s="4">
        <v>3</v>
      </c>
      <c r="BN43" s="6">
        <v>227.33</v>
      </c>
      <c r="BO43" s="4"/>
      <c r="BP43" s="6"/>
      <c r="BQ43" s="5"/>
      <c r="BR43" s="5"/>
      <c r="BS43" s="4">
        <v>2</v>
      </c>
      <c r="BT43" s="6">
        <v>167.86</v>
      </c>
      <c r="BU43" s="4"/>
      <c r="BV43" s="6"/>
      <c r="BW43" s="5"/>
      <c r="BX43" s="5"/>
      <c r="BY43" s="4"/>
      <c r="BZ43" s="6"/>
      <c r="CA43" s="4"/>
      <c r="CB43" s="6"/>
      <c r="CC43" s="5"/>
      <c r="CD43" s="5"/>
      <c r="CE43" s="4"/>
      <c r="CF43" s="6"/>
      <c r="CG43" s="4"/>
      <c r="CH43" s="6"/>
      <c r="CI43" s="5"/>
      <c r="CJ43" s="5"/>
      <c r="CK43" s="4"/>
      <c r="CL43" s="6"/>
      <c r="CM43" s="4"/>
      <c r="CN43" s="6"/>
      <c r="CO43" s="5"/>
      <c r="CP43" s="5"/>
      <c r="CQ43" s="4">
        <v>1</v>
      </c>
      <c r="CR43" s="6">
        <v>70.45</v>
      </c>
      <c r="CS43" s="4"/>
      <c r="CT43" s="6"/>
      <c r="CU43" s="5"/>
      <c r="CV43" s="5"/>
      <c r="CW43" s="4"/>
      <c r="CX43" s="6"/>
      <c r="CY43" s="4"/>
      <c r="CZ43" s="6"/>
      <c r="DA43" s="5"/>
      <c r="DB43" s="5"/>
      <c r="DC43" s="4"/>
      <c r="DD43" s="6"/>
      <c r="DE43" s="4"/>
      <c r="DF43" s="6"/>
      <c r="DG43" s="5"/>
      <c r="DH43" s="5"/>
      <c r="DI43" s="4"/>
      <c r="DJ43" s="6"/>
      <c r="DK43" s="4"/>
      <c r="DL43" s="6"/>
      <c r="DM43" s="5"/>
      <c r="DN43" s="5"/>
      <c r="DO43" s="4"/>
      <c r="DP43" s="6"/>
      <c r="DQ43" s="4"/>
      <c r="DR43" s="6"/>
      <c r="DS43" s="5"/>
      <c r="DT43" s="5"/>
      <c r="DU43" s="4"/>
      <c r="DV43" s="6"/>
      <c r="DW43" s="4"/>
      <c r="DX43" s="6"/>
      <c r="DY43" s="5"/>
      <c r="DZ43" s="5"/>
      <c r="EA43" s="4"/>
      <c r="EB43" s="6"/>
      <c r="EC43" s="4"/>
      <c r="ED43" s="6"/>
      <c r="EE43" s="5"/>
      <c r="EF43" s="5"/>
      <c r="EG43" s="4"/>
      <c r="EH43" s="6"/>
      <c r="EI43" s="4"/>
      <c r="EJ43" s="6"/>
      <c r="EK43" s="5"/>
      <c r="EL43" s="5"/>
      <c r="EM43" s="4"/>
      <c r="EN43" s="6"/>
      <c r="EO43" s="4"/>
      <c r="EP43" s="6"/>
      <c r="EQ43" s="5"/>
      <c r="ER43" s="5"/>
      <c r="ES43" s="4"/>
      <c r="ET43" s="6"/>
      <c r="EU43" s="4"/>
      <c r="EV43" s="6"/>
      <c r="EW43" s="5"/>
      <c r="EX43" s="5"/>
      <c r="EY43" s="4"/>
      <c r="EZ43" s="6"/>
      <c r="FA43" s="4"/>
      <c r="FB43" s="6"/>
      <c r="FC43" s="5"/>
      <c r="FD43" s="5"/>
      <c r="FE43" s="4"/>
      <c r="FF43" s="6"/>
      <c r="FG43" s="4"/>
      <c r="FH43" s="6"/>
      <c r="FI43" s="5"/>
      <c r="FJ43" s="5"/>
      <c r="FK43" s="4"/>
      <c r="FL43" s="6"/>
      <c r="FM43" s="4"/>
      <c r="FN43" s="6"/>
      <c r="FO43" s="5"/>
      <c r="FP43" s="5"/>
      <c r="FQ43" s="4"/>
      <c r="FR43" s="6"/>
      <c r="FS43" s="4"/>
      <c r="FT43" s="6"/>
      <c r="FU43" s="5"/>
      <c r="FV43" s="5"/>
      <c r="FW43" s="4"/>
      <c r="FX43" s="6"/>
      <c r="FY43" s="4"/>
      <c r="FZ43" s="6"/>
      <c r="GA43" s="5"/>
      <c r="GB43" s="5"/>
      <c r="GC43" s="4"/>
      <c r="GD43" s="6"/>
      <c r="GE43" s="4"/>
      <c r="GF43" s="6"/>
      <c r="GG43" s="5"/>
      <c r="GH43" s="5"/>
      <c r="GI43" s="4"/>
      <c r="GJ43" s="6"/>
      <c r="GK43" s="4"/>
      <c r="GL43" s="6"/>
      <c r="GM43" s="5"/>
      <c r="GN43" s="5"/>
      <c r="GO43" s="4"/>
      <c r="GP43" s="6"/>
      <c r="GQ43" s="4"/>
      <c r="GR43" s="6"/>
      <c r="GS43" s="5"/>
      <c r="GT43" s="5"/>
      <c r="GU43" s="4"/>
      <c r="GV43" s="6"/>
      <c r="GW43" s="4"/>
      <c r="GX43" s="6"/>
      <c r="GY43" s="5"/>
      <c r="GZ43" s="5"/>
      <c r="HA43" s="4"/>
      <c r="HB43" s="6"/>
      <c r="HC43" s="4"/>
      <c r="HD43" s="6"/>
      <c r="HE43" s="5"/>
      <c r="HF43" s="5"/>
      <c r="HG43" s="4"/>
      <c r="HH43" s="6"/>
      <c r="HI43" s="4"/>
      <c r="HJ43" s="6"/>
      <c r="HK43" s="5"/>
      <c r="HL43" s="5"/>
      <c r="HM43" s="4"/>
      <c r="HN43" s="6"/>
      <c r="HO43" s="4"/>
      <c r="HP43" s="6"/>
      <c r="HQ43" s="5"/>
      <c r="HR43" s="5"/>
      <c r="HS43" s="4"/>
      <c r="HT43" s="6"/>
      <c r="HU43" s="4"/>
      <c r="HV43" s="6"/>
      <c r="HW43" s="5"/>
      <c r="HX43" s="5"/>
      <c r="HY43" s="4"/>
      <c r="HZ43" s="6"/>
      <c r="IA43" s="4"/>
      <c r="IB43" s="6"/>
      <c r="IC43" s="5"/>
      <c r="ID43" s="5"/>
      <c r="IE43" s="4"/>
      <c r="IF43" s="6"/>
      <c r="IG43" s="4"/>
      <c r="IH43" s="6"/>
      <c r="II43" s="5"/>
      <c r="IJ43" s="5"/>
      <c r="IK43" s="4"/>
      <c r="IL43" s="6"/>
      <c r="IM43" s="4"/>
      <c r="IN43" s="6"/>
      <c r="IO43" s="5"/>
      <c r="IP43" s="5"/>
      <c r="IQ43" s="4"/>
      <c r="IR43" s="6"/>
      <c r="IS43" s="4"/>
      <c r="IT43" s="6"/>
      <c r="IU43" s="5"/>
      <c r="IV43" s="5"/>
      <c r="IW43" s="4"/>
      <c r="IX43" s="6"/>
      <c r="IY43" s="4"/>
      <c r="IZ43" s="6"/>
      <c r="JA43" s="5"/>
      <c r="JB43" s="5"/>
      <c r="JC43" s="4"/>
      <c r="JD43" s="6"/>
      <c r="JE43" s="4"/>
      <c r="JF43" s="6"/>
      <c r="JG43" s="5"/>
      <c r="JH43" s="5"/>
      <c r="JI43" s="4"/>
      <c r="JJ43" s="6"/>
      <c r="JK43" s="4"/>
      <c r="JL43" s="6"/>
      <c r="JM43" s="5"/>
      <c r="JN43" s="5"/>
      <c r="JO43" s="4"/>
      <c r="JP43" s="6"/>
      <c r="JQ43" s="4"/>
      <c r="JR43" s="6"/>
      <c r="JS43" s="5"/>
      <c r="JT43" s="5"/>
      <c r="JU43" s="4"/>
      <c r="JV43" s="6"/>
      <c r="JW43" s="4"/>
      <c r="JX43" s="6"/>
      <c r="JY43" s="5"/>
      <c r="JZ43" s="5"/>
      <c r="KA43" s="4"/>
      <c r="KB43" s="6"/>
      <c r="KC43" s="4"/>
      <c r="KD43" s="6"/>
      <c r="KE43" s="5"/>
      <c r="KF43" s="5"/>
      <c r="KG43" s="4"/>
      <c r="KH43" s="6"/>
      <c r="KI43" s="4"/>
      <c r="KJ43" s="6"/>
      <c r="KK43" s="5"/>
      <c r="KL43" s="5"/>
    </row>
    <row r="44">
      <c r="A44" s="3" t="s">
        <v>85</v>
      </c>
      <c r="B44" s="3" t="s">
        <v>86</v>
      </c>
      <c r="C44" s="3" t="s">
        <v>87</v>
      </c>
      <c r="D44" s="3" t="s">
        <v>88</v>
      </c>
      <c r="E44" s="3" t="s">
        <v>207</v>
      </c>
      <c r="F44" s="3" t="s">
        <v>208</v>
      </c>
      <c r="G44" s="3" t="s">
        <v>209</v>
      </c>
      <c r="H44" s="3" t="s">
        <v>210</v>
      </c>
      <c r="I44" s="4"/>
      <c r="J44" s="4">
        <f>=ROUNDDOWN({0},0)</f>
      </c>
      <c r="K44" s="4"/>
      <c r="L44" s="5">
        <v>1</v>
      </c>
      <c r="M44" s="4"/>
      <c r="N44" s="4">
        <f>=ROUNDDOWN({0},0)</f>
      </c>
      <c r="O44" s="4"/>
      <c r="P44" s="5"/>
      <c r="Q44" s="4">
        <v>41</v>
      </c>
      <c r="R44" s="6">
        <v>2555.15</v>
      </c>
      <c r="S44" s="4"/>
      <c r="T44" s="6"/>
      <c r="U44" s="5"/>
      <c r="V44" s="5"/>
      <c r="W44" s="4">
        <v>8</v>
      </c>
      <c r="X44" s="6">
        <v>539.94</v>
      </c>
      <c r="Y44" s="4"/>
      <c r="Z44" s="6"/>
      <c r="AA44" s="5"/>
      <c r="AB44" s="5"/>
      <c r="AC44" s="4">
        <v>21</v>
      </c>
      <c r="AD44" s="6">
        <v>1131</v>
      </c>
      <c r="AE44" s="4"/>
      <c r="AF44" s="6"/>
      <c r="AG44" s="5"/>
      <c r="AH44" s="5"/>
      <c r="AI44" s="4"/>
      <c r="AJ44" s="6"/>
      <c r="AK44" s="4"/>
      <c r="AL44" s="6"/>
      <c r="AM44" s="5"/>
      <c r="AN44" s="5"/>
      <c r="AO44" s="4">
        <v>4</v>
      </c>
      <c r="AP44" s="6">
        <v>263.98</v>
      </c>
      <c r="AQ44" s="4"/>
      <c r="AR44" s="6"/>
      <c r="AS44" s="5"/>
      <c r="AT44" s="5"/>
      <c r="AU44" s="4"/>
      <c r="AV44" s="6"/>
      <c r="AW44" s="4"/>
      <c r="AX44" s="6"/>
      <c r="AY44" s="5"/>
      <c r="AZ44" s="5"/>
      <c r="BA44" s="4"/>
      <c r="BB44" s="6"/>
      <c r="BC44" s="4"/>
      <c r="BD44" s="6"/>
      <c r="BE44" s="5"/>
      <c r="BF44" s="5"/>
      <c r="BG44" s="4"/>
      <c r="BH44" s="6"/>
      <c r="BI44" s="4"/>
      <c r="BJ44" s="6"/>
      <c r="BK44" s="5"/>
      <c r="BL44" s="5"/>
      <c r="BM44" s="4">
        <v>2</v>
      </c>
      <c r="BN44" s="6">
        <v>124.28</v>
      </c>
      <c r="BO44" s="4"/>
      <c r="BP44" s="6"/>
      <c r="BQ44" s="5"/>
      <c r="BR44" s="5"/>
      <c r="BS44" s="4"/>
      <c r="BT44" s="6"/>
      <c r="BU44" s="4"/>
      <c r="BV44" s="6"/>
      <c r="BW44" s="5"/>
      <c r="BX44" s="5"/>
      <c r="BY44" s="4"/>
      <c r="BZ44" s="6"/>
      <c r="CA44" s="4"/>
      <c r="CB44" s="6"/>
      <c r="CC44" s="5"/>
      <c r="CD44" s="5"/>
      <c r="CE44" s="4"/>
      <c r="CF44" s="6"/>
      <c r="CG44" s="4"/>
      <c r="CH44" s="6"/>
      <c r="CI44" s="5"/>
      <c r="CJ44" s="5"/>
      <c r="CK44" s="4">
        <v>5</v>
      </c>
      <c r="CL44" s="6">
        <v>430.95</v>
      </c>
      <c r="CM44" s="4"/>
      <c r="CN44" s="6"/>
      <c r="CO44" s="5"/>
      <c r="CP44" s="5"/>
      <c r="CQ44" s="4"/>
      <c r="CR44" s="6"/>
      <c r="CS44" s="4"/>
      <c r="CT44" s="6"/>
      <c r="CU44" s="5"/>
      <c r="CV44" s="5"/>
      <c r="CW44" s="4"/>
      <c r="CX44" s="6"/>
      <c r="CY44" s="4"/>
      <c r="CZ44" s="6"/>
      <c r="DA44" s="5"/>
      <c r="DB44" s="5"/>
      <c r="DC44" s="4"/>
      <c r="DD44" s="6"/>
      <c r="DE44" s="4"/>
      <c r="DF44" s="6"/>
      <c r="DG44" s="5"/>
      <c r="DH44" s="5"/>
      <c r="DI44" s="4"/>
      <c r="DJ44" s="6"/>
      <c r="DK44" s="4"/>
      <c r="DL44" s="6"/>
      <c r="DM44" s="5"/>
      <c r="DN44" s="5"/>
      <c r="DO44" s="4"/>
      <c r="DP44" s="6"/>
      <c r="DQ44" s="4"/>
      <c r="DR44" s="6"/>
      <c r="DS44" s="5"/>
      <c r="DT44" s="5"/>
      <c r="DU44" s="4">
        <v>1</v>
      </c>
      <c r="DV44" s="6">
        <v>65</v>
      </c>
      <c r="DW44" s="4"/>
      <c r="DX44" s="6"/>
      <c r="DY44" s="5"/>
      <c r="DZ44" s="5"/>
      <c r="EA44" s="4"/>
      <c r="EB44" s="6"/>
      <c r="EC44" s="4"/>
      <c r="ED44" s="6"/>
      <c r="EE44" s="5"/>
      <c r="EF44" s="5"/>
      <c r="EG44" s="4"/>
      <c r="EH44" s="6"/>
      <c r="EI44" s="4"/>
      <c r="EJ44" s="6"/>
      <c r="EK44" s="5"/>
      <c r="EL44" s="5"/>
      <c r="EM44" s="4"/>
      <c r="EN44" s="6"/>
      <c r="EO44" s="4"/>
      <c r="EP44" s="6"/>
      <c r="EQ44" s="5"/>
      <c r="ER44" s="5"/>
      <c r="ES44" s="4"/>
      <c r="ET44" s="6"/>
      <c r="EU44" s="4"/>
      <c r="EV44" s="6"/>
      <c r="EW44" s="5"/>
      <c r="EX44" s="5"/>
      <c r="EY44" s="4"/>
      <c r="EZ44" s="6"/>
      <c r="FA44" s="4"/>
      <c r="FB44" s="6"/>
      <c r="FC44" s="5"/>
      <c r="FD44" s="5"/>
      <c r="FE44" s="4"/>
      <c r="FF44" s="6"/>
      <c r="FG44" s="4"/>
      <c r="FH44" s="6"/>
      <c r="FI44" s="5"/>
      <c r="FJ44" s="5"/>
      <c r="FK44" s="4"/>
      <c r="FL44" s="6"/>
      <c r="FM44" s="4"/>
      <c r="FN44" s="6"/>
      <c r="FO44" s="5"/>
      <c r="FP44" s="5"/>
      <c r="FQ44" s="4"/>
      <c r="FR44" s="6"/>
      <c r="FS44" s="4"/>
      <c r="FT44" s="6"/>
      <c r="FU44" s="5"/>
      <c r="FV44" s="5"/>
      <c r="FW44" s="4"/>
      <c r="FX44" s="6"/>
      <c r="FY44" s="4"/>
      <c r="FZ44" s="6"/>
      <c r="GA44" s="5"/>
      <c r="GB44" s="5"/>
      <c r="GC44" s="4"/>
      <c r="GD44" s="6"/>
      <c r="GE44" s="4"/>
      <c r="GF44" s="6"/>
      <c r="GG44" s="5"/>
      <c r="GH44" s="5"/>
      <c r="GI44" s="4"/>
      <c r="GJ44" s="6"/>
      <c r="GK44" s="4"/>
      <c r="GL44" s="6"/>
      <c r="GM44" s="5"/>
      <c r="GN44" s="5"/>
      <c r="GO44" s="4"/>
      <c r="GP44" s="6"/>
      <c r="GQ44" s="4"/>
      <c r="GR44" s="6"/>
      <c r="GS44" s="5"/>
      <c r="GT44" s="5"/>
      <c r="GU44" s="4"/>
      <c r="GV44" s="6"/>
      <c r="GW44" s="4"/>
      <c r="GX44" s="6"/>
      <c r="GY44" s="5"/>
      <c r="GZ44" s="5"/>
      <c r="HA44" s="4"/>
      <c r="HB44" s="6"/>
      <c r="HC44" s="4"/>
      <c r="HD44" s="6"/>
      <c r="HE44" s="5"/>
      <c r="HF44" s="5"/>
      <c r="HG44" s="4"/>
      <c r="HH44" s="6"/>
      <c r="HI44" s="4"/>
      <c r="HJ44" s="6"/>
      <c r="HK44" s="5"/>
      <c r="HL44" s="5"/>
      <c r="HM44" s="4"/>
      <c r="HN44" s="6"/>
      <c r="HO44" s="4"/>
      <c r="HP44" s="6"/>
      <c r="HQ44" s="5"/>
      <c r="HR44" s="5"/>
      <c r="HS44" s="4"/>
      <c r="HT44" s="6"/>
      <c r="HU44" s="4"/>
      <c r="HV44" s="6"/>
      <c r="HW44" s="5"/>
      <c r="HX44" s="5"/>
      <c r="HY44" s="4"/>
      <c r="HZ44" s="6"/>
      <c r="IA44" s="4"/>
      <c r="IB44" s="6"/>
      <c r="IC44" s="5"/>
      <c r="ID44" s="5"/>
      <c r="IE44" s="4"/>
      <c r="IF44" s="6"/>
      <c r="IG44" s="4"/>
      <c r="IH44" s="6"/>
      <c r="II44" s="5"/>
      <c r="IJ44" s="5"/>
      <c r="IK44" s="4"/>
      <c r="IL44" s="6"/>
      <c r="IM44" s="4"/>
      <c r="IN44" s="6"/>
      <c r="IO44" s="5"/>
      <c r="IP44" s="5"/>
      <c r="IQ44" s="4"/>
      <c r="IR44" s="6"/>
      <c r="IS44" s="4"/>
      <c r="IT44" s="6"/>
      <c r="IU44" s="5"/>
      <c r="IV44" s="5"/>
      <c r="IW44" s="4"/>
      <c r="IX44" s="6"/>
      <c r="IY44" s="4"/>
      <c r="IZ44" s="6"/>
      <c r="JA44" s="5"/>
      <c r="JB44" s="5"/>
      <c r="JC44" s="4"/>
      <c r="JD44" s="6"/>
      <c r="JE44" s="4"/>
      <c r="JF44" s="6"/>
      <c r="JG44" s="5"/>
      <c r="JH44" s="5"/>
      <c r="JI44" s="4"/>
      <c r="JJ44" s="6"/>
      <c r="JK44" s="4"/>
      <c r="JL44" s="6"/>
      <c r="JM44" s="5"/>
      <c r="JN44" s="5"/>
      <c r="JO44" s="4"/>
      <c r="JP44" s="6"/>
      <c r="JQ44" s="4"/>
      <c r="JR44" s="6"/>
      <c r="JS44" s="5"/>
      <c r="JT44" s="5"/>
      <c r="JU44" s="4"/>
      <c r="JV44" s="6"/>
      <c r="JW44" s="4"/>
      <c r="JX44" s="6"/>
      <c r="JY44" s="5"/>
      <c r="JZ44" s="5"/>
      <c r="KA44" s="4"/>
      <c r="KB44" s="6"/>
      <c r="KC44" s="4"/>
      <c r="KD44" s="6"/>
      <c r="KE44" s="5"/>
      <c r="KF44" s="5"/>
      <c r="KG44" s="4"/>
      <c r="KH44" s="6"/>
      <c r="KI44" s="4"/>
      <c r="KJ44" s="6"/>
      <c r="KK44" s="5"/>
      <c r="KL44" s="5"/>
    </row>
    <row r="45">
      <c r="A45" s="3" t="s">
        <v>85</v>
      </c>
      <c r="B45" s="3" t="s">
        <v>86</v>
      </c>
      <c r="C45" s="3" t="s">
        <v>87</v>
      </c>
      <c r="D45" s="3" t="s">
        <v>88</v>
      </c>
      <c r="E45" s="3" t="s">
        <v>211</v>
      </c>
      <c r="F45" s="3" t="s">
        <v>212</v>
      </c>
      <c r="G45" s="3" t="s">
        <v>213</v>
      </c>
      <c r="H45" s="3" t="s">
        <v>122</v>
      </c>
      <c r="I45" s="4"/>
      <c r="J45" s="4">
        <f>=ROUNDDOWN({0},0)</f>
      </c>
      <c r="K45" s="4"/>
      <c r="L45" s="5">
        <v>1</v>
      </c>
      <c r="M45" s="4"/>
      <c r="N45" s="4">
        <f>=ROUNDDOWN({0},0)</f>
      </c>
      <c r="O45" s="4"/>
      <c r="P45" s="5"/>
      <c r="Q45" s="4">
        <v>31</v>
      </c>
      <c r="R45" s="6">
        <v>2318.16</v>
      </c>
      <c r="S45" s="4"/>
      <c r="T45" s="6"/>
      <c r="U45" s="5"/>
      <c r="V45" s="5"/>
      <c r="W45" s="4">
        <v>7</v>
      </c>
      <c r="X45" s="6">
        <v>500.22</v>
      </c>
      <c r="Y45" s="4"/>
      <c r="Z45" s="6"/>
      <c r="AA45" s="5"/>
      <c r="AB45" s="5"/>
      <c r="AC45" s="4">
        <v>2</v>
      </c>
      <c r="AD45" s="6">
        <v>131.94</v>
      </c>
      <c r="AE45" s="4"/>
      <c r="AF45" s="6"/>
      <c r="AG45" s="5"/>
      <c r="AH45" s="5"/>
      <c r="AI45" s="4">
        <v>4</v>
      </c>
      <c r="AJ45" s="6">
        <v>327.8</v>
      </c>
      <c r="AK45" s="4"/>
      <c r="AL45" s="6"/>
      <c r="AM45" s="5"/>
      <c r="AN45" s="5"/>
      <c r="AO45" s="4"/>
      <c r="AP45" s="6"/>
      <c r="AQ45" s="4"/>
      <c r="AR45" s="6"/>
      <c r="AS45" s="5"/>
      <c r="AT45" s="5"/>
      <c r="AU45" s="4"/>
      <c r="AV45" s="6"/>
      <c r="AW45" s="4"/>
      <c r="AX45" s="6"/>
      <c r="AY45" s="5"/>
      <c r="AZ45" s="5"/>
      <c r="BA45" s="4">
        <v>1</v>
      </c>
      <c r="BB45" s="6">
        <v>87.99</v>
      </c>
      <c r="BC45" s="4"/>
      <c r="BD45" s="6"/>
      <c r="BE45" s="5"/>
      <c r="BF45" s="5"/>
      <c r="BG45" s="4"/>
      <c r="BH45" s="6"/>
      <c r="BI45" s="4"/>
      <c r="BJ45" s="6"/>
      <c r="BK45" s="5"/>
      <c r="BL45" s="5"/>
      <c r="BM45" s="4">
        <v>7</v>
      </c>
      <c r="BN45" s="6">
        <v>517.57</v>
      </c>
      <c r="BO45" s="4"/>
      <c r="BP45" s="6"/>
      <c r="BQ45" s="5"/>
      <c r="BR45" s="5"/>
      <c r="BS45" s="4"/>
      <c r="BT45" s="6"/>
      <c r="BU45" s="4"/>
      <c r="BV45" s="6"/>
      <c r="BW45" s="5"/>
      <c r="BX45" s="5"/>
      <c r="BY45" s="4"/>
      <c r="BZ45" s="6"/>
      <c r="CA45" s="4"/>
      <c r="CB45" s="6"/>
      <c r="CC45" s="5"/>
      <c r="CD45" s="5"/>
      <c r="CE45" s="4">
        <v>5</v>
      </c>
      <c r="CF45" s="6">
        <v>411.24</v>
      </c>
      <c r="CG45" s="4"/>
      <c r="CH45" s="6"/>
      <c r="CI45" s="5"/>
      <c r="CJ45" s="5"/>
      <c r="CK45" s="4"/>
      <c r="CL45" s="6"/>
      <c r="CM45" s="4"/>
      <c r="CN45" s="6"/>
      <c r="CO45" s="5"/>
      <c r="CP45" s="5"/>
      <c r="CQ45" s="4"/>
      <c r="CR45" s="6"/>
      <c r="CS45" s="4"/>
      <c r="CT45" s="6"/>
      <c r="CU45" s="5"/>
      <c r="CV45" s="5"/>
      <c r="CW45" s="4">
        <v>4</v>
      </c>
      <c r="CX45" s="6">
        <v>271.4</v>
      </c>
      <c r="CY45" s="4"/>
      <c r="CZ45" s="6"/>
      <c r="DA45" s="5"/>
      <c r="DB45" s="5"/>
      <c r="DC45" s="4"/>
      <c r="DD45" s="6"/>
      <c r="DE45" s="4"/>
      <c r="DF45" s="6"/>
      <c r="DG45" s="5"/>
      <c r="DH45" s="5"/>
      <c r="DI45" s="4"/>
      <c r="DJ45" s="6"/>
      <c r="DK45" s="4"/>
      <c r="DL45" s="6"/>
      <c r="DM45" s="5"/>
      <c r="DN45" s="5"/>
      <c r="DO45" s="4"/>
      <c r="DP45" s="6"/>
      <c r="DQ45" s="4"/>
      <c r="DR45" s="6"/>
      <c r="DS45" s="5"/>
      <c r="DT45" s="5"/>
      <c r="DU45" s="4"/>
      <c r="DV45" s="6"/>
      <c r="DW45" s="4"/>
      <c r="DX45" s="6"/>
      <c r="DY45" s="5"/>
      <c r="DZ45" s="5"/>
      <c r="EA45" s="4"/>
      <c r="EB45" s="6"/>
      <c r="EC45" s="4"/>
      <c r="ED45" s="6"/>
      <c r="EE45" s="5"/>
      <c r="EF45" s="5"/>
      <c r="EG45" s="4"/>
      <c r="EH45" s="6"/>
      <c r="EI45" s="4"/>
      <c r="EJ45" s="6"/>
      <c r="EK45" s="5"/>
      <c r="EL45" s="5"/>
      <c r="EM45" s="4"/>
      <c r="EN45" s="6"/>
      <c r="EO45" s="4"/>
      <c r="EP45" s="6"/>
      <c r="EQ45" s="5"/>
      <c r="ER45" s="5"/>
      <c r="ES45" s="4"/>
      <c r="ET45" s="6"/>
      <c r="EU45" s="4"/>
      <c r="EV45" s="6"/>
      <c r="EW45" s="5"/>
      <c r="EX45" s="5"/>
      <c r="EY45" s="4"/>
      <c r="EZ45" s="6"/>
      <c r="FA45" s="4"/>
      <c r="FB45" s="6"/>
      <c r="FC45" s="5"/>
      <c r="FD45" s="5"/>
      <c r="FE45" s="4"/>
      <c r="FF45" s="6"/>
      <c r="FG45" s="4"/>
      <c r="FH45" s="6"/>
      <c r="FI45" s="5"/>
      <c r="FJ45" s="5"/>
      <c r="FK45" s="4"/>
      <c r="FL45" s="6"/>
      <c r="FM45" s="4"/>
      <c r="FN45" s="6"/>
      <c r="FO45" s="5"/>
      <c r="FP45" s="5"/>
      <c r="FQ45" s="4"/>
      <c r="FR45" s="6"/>
      <c r="FS45" s="4"/>
      <c r="FT45" s="6"/>
      <c r="FU45" s="5"/>
      <c r="FV45" s="5"/>
      <c r="FW45" s="4"/>
      <c r="FX45" s="6"/>
      <c r="FY45" s="4"/>
      <c r="FZ45" s="6"/>
      <c r="GA45" s="5"/>
      <c r="GB45" s="5"/>
      <c r="GC45" s="4"/>
      <c r="GD45" s="6"/>
      <c r="GE45" s="4"/>
      <c r="GF45" s="6"/>
      <c r="GG45" s="5"/>
      <c r="GH45" s="5"/>
      <c r="GI45" s="4">
        <v>1</v>
      </c>
      <c r="GJ45" s="6">
        <v>70</v>
      </c>
      <c r="GK45" s="4"/>
      <c r="GL45" s="6"/>
      <c r="GM45" s="5"/>
      <c r="GN45" s="5"/>
      <c r="GO45" s="4"/>
      <c r="GP45" s="6"/>
      <c r="GQ45" s="4"/>
      <c r="GR45" s="6"/>
      <c r="GS45" s="5"/>
      <c r="GT45" s="5"/>
      <c r="GU45" s="4"/>
      <c r="GV45" s="6"/>
      <c r="GW45" s="4"/>
      <c r="GX45" s="6"/>
      <c r="GY45" s="5"/>
      <c r="GZ45" s="5"/>
      <c r="HA45" s="4"/>
      <c r="HB45" s="6"/>
      <c r="HC45" s="4"/>
      <c r="HD45" s="6"/>
      <c r="HE45" s="5"/>
      <c r="HF45" s="5"/>
      <c r="HG45" s="4"/>
      <c r="HH45" s="6"/>
      <c r="HI45" s="4"/>
      <c r="HJ45" s="6"/>
      <c r="HK45" s="5"/>
      <c r="HL45" s="5"/>
      <c r="HM45" s="4"/>
      <c r="HN45" s="6"/>
      <c r="HO45" s="4"/>
      <c r="HP45" s="6"/>
      <c r="HQ45" s="5"/>
      <c r="HR45" s="5"/>
      <c r="HS45" s="4"/>
      <c r="HT45" s="6"/>
      <c r="HU45" s="4"/>
      <c r="HV45" s="6"/>
      <c r="HW45" s="5"/>
      <c r="HX45" s="5"/>
      <c r="HY45" s="4"/>
      <c r="HZ45" s="6"/>
      <c r="IA45" s="4"/>
      <c r="IB45" s="6"/>
      <c r="IC45" s="5"/>
      <c r="ID45" s="5"/>
      <c r="IE45" s="4"/>
      <c r="IF45" s="6"/>
      <c r="IG45" s="4"/>
      <c r="IH45" s="6"/>
      <c r="II45" s="5"/>
      <c r="IJ45" s="5"/>
      <c r="IK45" s="4"/>
      <c r="IL45" s="6"/>
      <c r="IM45" s="4"/>
      <c r="IN45" s="6"/>
      <c r="IO45" s="5"/>
      <c r="IP45" s="5"/>
      <c r="IQ45" s="4"/>
      <c r="IR45" s="6"/>
      <c r="IS45" s="4"/>
      <c r="IT45" s="6"/>
      <c r="IU45" s="5"/>
      <c r="IV45" s="5"/>
      <c r="IW45" s="4"/>
      <c r="IX45" s="6"/>
      <c r="IY45" s="4"/>
      <c r="IZ45" s="6"/>
      <c r="JA45" s="5"/>
      <c r="JB45" s="5"/>
      <c r="JC45" s="4"/>
      <c r="JD45" s="6"/>
      <c r="JE45" s="4"/>
      <c r="JF45" s="6"/>
      <c r="JG45" s="5"/>
      <c r="JH45" s="5"/>
      <c r="JI45" s="4"/>
      <c r="JJ45" s="6"/>
      <c r="JK45" s="4"/>
      <c r="JL45" s="6"/>
      <c r="JM45" s="5"/>
      <c r="JN45" s="5"/>
      <c r="JO45" s="4"/>
      <c r="JP45" s="6"/>
      <c r="JQ45" s="4"/>
      <c r="JR45" s="6"/>
      <c r="JS45" s="5"/>
      <c r="JT45" s="5"/>
      <c r="JU45" s="4"/>
      <c r="JV45" s="6"/>
      <c r="JW45" s="4"/>
      <c r="JX45" s="6"/>
      <c r="JY45" s="5"/>
      <c r="JZ45" s="5"/>
      <c r="KA45" s="4"/>
      <c r="KB45" s="6"/>
      <c r="KC45" s="4"/>
      <c r="KD45" s="6"/>
      <c r="KE45" s="5"/>
      <c r="KF45" s="5"/>
      <c r="KG45" s="4"/>
      <c r="KH45" s="6"/>
      <c r="KI45" s="4"/>
      <c r="KJ45" s="6"/>
      <c r="KK45" s="5"/>
      <c r="KL45" s="5"/>
    </row>
    <row r="46">
      <c r="A46" s="3" t="s">
        <v>85</v>
      </c>
      <c r="B46" s="3" t="s">
        <v>86</v>
      </c>
      <c r="C46" s="3" t="s">
        <v>87</v>
      </c>
      <c r="D46" s="3" t="s">
        <v>88</v>
      </c>
      <c r="E46" s="3" t="s">
        <v>214</v>
      </c>
      <c r="F46" s="3" t="s">
        <v>215</v>
      </c>
      <c r="G46" s="3" t="s">
        <v>216</v>
      </c>
      <c r="H46" s="3" t="s">
        <v>98</v>
      </c>
      <c r="I46" s="4"/>
      <c r="J46" s="4">
        <f>=ROUNDDOWN({0},0)</f>
      </c>
      <c r="K46" s="4"/>
      <c r="L46" s="5">
        <v>1</v>
      </c>
      <c r="M46" s="4"/>
      <c r="N46" s="4">
        <f>=ROUNDDOWN({0},0)</f>
      </c>
      <c r="O46" s="4"/>
      <c r="P46" s="5"/>
      <c r="Q46" s="4">
        <v>31</v>
      </c>
      <c r="R46" s="6">
        <v>2299.71</v>
      </c>
      <c r="S46" s="4"/>
      <c r="T46" s="6"/>
      <c r="U46" s="5"/>
      <c r="V46" s="5"/>
      <c r="W46" s="4">
        <v>4</v>
      </c>
      <c r="X46" s="6">
        <v>295.3</v>
      </c>
      <c r="Y46" s="4"/>
      <c r="Z46" s="6"/>
      <c r="AA46" s="5"/>
      <c r="AB46" s="5"/>
      <c r="AC46" s="4">
        <v>7</v>
      </c>
      <c r="AD46" s="6">
        <v>508.83</v>
      </c>
      <c r="AE46" s="4"/>
      <c r="AF46" s="6"/>
      <c r="AG46" s="5"/>
      <c r="AH46" s="5"/>
      <c r="AI46" s="4">
        <v>3</v>
      </c>
      <c r="AJ46" s="6">
        <v>243.39</v>
      </c>
      <c r="AK46" s="4"/>
      <c r="AL46" s="6"/>
      <c r="AM46" s="5"/>
      <c r="AN46" s="5"/>
      <c r="AO46" s="4">
        <v>2</v>
      </c>
      <c r="AP46" s="6">
        <v>153.6</v>
      </c>
      <c r="AQ46" s="4"/>
      <c r="AR46" s="6"/>
      <c r="AS46" s="5"/>
      <c r="AT46" s="5"/>
      <c r="AU46" s="4">
        <v>2</v>
      </c>
      <c r="AV46" s="6">
        <v>119.62</v>
      </c>
      <c r="AW46" s="4"/>
      <c r="AX46" s="6"/>
      <c r="AY46" s="5"/>
      <c r="AZ46" s="5"/>
      <c r="BA46" s="4"/>
      <c r="BB46" s="6"/>
      <c r="BC46" s="4"/>
      <c r="BD46" s="6"/>
      <c r="BE46" s="5"/>
      <c r="BF46" s="5"/>
      <c r="BG46" s="4"/>
      <c r="BH46" s="6"/>
      <c r="BI46" s="4"/>
      <c r="BJ46" s="6"/>
      <c r="BK46" s="5"/>
      <c r="BL46" s="5"/>
      <c r="BM46" s="4">
        <v>3</v>
      </c>
      <c r="BN46" s="6">
        <v>201.81</v>
      </c>
      <c r="BO46" s="4"/>
      <c r="BP46" s="6"/>
      <c r="BQ46" s="5"/>
      <c r="BR46" s="5"/>
      <c r="BS46" s="4">
        <v>8</v>
      </c>
      <c r="BT46" s="6">
        <v>596.54</v>
      </c>
      <c r="BU46" s="4"/>
      <c r="BV46" s="6"/>
      <c r="BW46" s="5"/>
      <c r="BX46" s="5"/>
      <c r="BY46" s="4"/>
      <c r="BZ46" s="6"/>
      <c r="CA46" s="4"/>
      <c r="CB46" s="6"/>
      <c r="CC46" s="5"/>
      <c r="CD46" s="5"/>
      <c r="CE46" s="4"/>
      <c r="CF46" s="6"/>
      <c r="CG46" s="4"/>
      <c r="CH46" s="6"/>
      <c r="CI46" s="5"/>
      <c r="CJ46" s="5"/>
      <c r="CK46" s="4">
        <v>1</v>
      </c>
      <c r="CL46" s="6">
        <v>112.99</v>
      </c>
      <c r="CM46" s="4"/>
      <c r="CN46" s="6"/>
      <c r="CO46" s="5"/>
      <c r="CP46" s="5"/>
      <c r="CQ46" s="4">
        <v>1</v>
      </c>
      <c r="CR46" s="6">
        <v>67.63</v>
      </c>
      <c r="CS46" s="4"/>
      <c r="CT46" s="6"/>
      <c r="CU46" s="5"/>
      <c r="CV46" s="5"/>
      <c r="CW46" s="4"/>
      <c r="CX46" s="6"/>
      <c r="CY46" s="4"/>
      <c r="CZ46" s="6"/>
      <c r="DA46" s="5"/>
      <c r="DB46" s="5"/>
      <c r="DC46" s="4"/>
      <c r="DD46" s="6"/>
      <c r="DE46" s="4"/>
      <c r="DF46" s="6"/>
      <c r="DG46" s="5"/>
      <c r="DH46" s="5"/>
      <c r="DI46" s="4"/>
      <c r="DJ46" s="6"/>
      <c r="DK46" s="4"/>
      <c r="DL46" s="6"/>
      <c r="DM46" s="5"/>
      <c r="DN46" s="5"/>
      <c r="DO46" s="4"/>
      <c r="DP46" s="6"/>
      <c r="DQ46" s="4"/>
      <c r="DR46" s="6"/>
      <c r="DS46" s="5"/>
      <c r="DT46" s="5"/>
      <c r="DU46" s="4"/>
      <c r="DV46" s="6"/>
      <c r="DW46" s="4"/>
      <c r="DX46" s="6"/>
      <c r="DY46" s="5"/>
      <c r="DZ46" s="5"/>
      <c r="EA46" s="4"/>
      <c r="EB46" s="6"/>
      <c r="EC46" s="4"/>
      <c r="ED46" s="6"/>
      <c r="EE46" s="5"/>
      <c r="EF46" s="5"/>
      <c r="EG46" s="4"/>
      <c r="EH46" s="6"/>
      <c r="EI46" s="4"/>
      <c r="EJ46" s="6"/>
      <c r="EK46" s="5"/>
      <c r="EL46" s="5"/>
      <c r="EM46" s="4"/>
      <c r="EN46" s="6"/>
      <c r="EO46" s="4"/>
      <c r="EP46" s="6"/>
      <c r="EQ46" s="5"/>
      <c r="ER46" s="5"/>
      <c r="ES46" s="4"/>
      <c r="ET46" s="6"/>
      <c r="EU46" s="4"/>
      <c r="EV46" s="6"/>
      <c r="EW46" s="5"/>
      <c r="EX46" s="5"/>
      <c r="EY46" s="4"/>
      <c r="EZ46" s="6"/>
      <c r="FA46" s="4"/>
      <c r="FB46" s="6"/>
      <c r="FC46" s="5"/>
      <c r="FD46" s="5"/>
      <c r="FE46" s="4"/>
      <c r="FF46" s="6"/>
      <c r="FG46" s="4"/>
      <c r="FH46" s="6"/>
      <c r="FI46" s="5"/>
      <c r="FJ46" s="5"/>
      <c r="FK46" s="4"/>
      <c r="FL46" s="6"/>
      <c r="FM46" s="4"/>
      <c r="FN46" s="6"/>
      <c r="FO46" s="5"/>
      <c r="FP46" s="5"/>
      <c r="FQ46" s="4"/>
      <c r="FR46" s="6"/>
      <c r="FS46" s="4"/>
      <c r="FT46" s="6"/>
      <c r="FU46" s="5"/>
      <c r="FV46" s="5"/>
      <c r="FW46" s="4"/>
      <c r="FX46" s="6"/>
      <c r="FY46" s="4"/>
      <c r="FZ46" s="6"/>
      <c r="GA46" s="5"/>
      <c r="GB46" s="5"/>
      <c r="GC46" s="4"/>
      <c r="GD46" s="6"/>
      <c r="GE46" s="4"/>
      <c r="GF46" s="6"/>
      <c r="GG46" s="5"/>
      <c r="GH46" s="5"/>
      <c r="GI46" s="4"/>
      <c r="GJ46" s="6"/>
      <c r="GK46" s="4"/>
      <c r="GL46" s="6"/>
      <c r="GM46" s="5"/>
      <c r="GN46" s="5"/>
      <c r="GO46" s="4"/>
      <c r="GP46" s="6"/>
      <c r="GQ46" s="4"/>
      <c r="GR46" s="6"/>
      <c r="GS46" s="5"/>
      <c r="GT46" s="5"/>
      <c r="GU46" s="4"/>
      <c r="GV46" s="6"/>
      <c r="GW46" s="4"/>
      <c r="GX46" s="6"/>
      <c r="GY46" s="5"/>
      <c r="GZ46" s="5"/>
      <c r="HA46" s="4"/>
      <c r="HB46" s="6"/>
      <c r="HC46" s="4"/>
      <c r="HD46" s="6"/>
      <c r="HE46" s="5"/>
      <c r="HF46" s="5"/>
      <c r="HG46" s="4"/>
      <c r="HH46" s="6"/>
      <c r="HI46" s="4"/>
      <c r="HJ46" s="6"/>
      <c r="HK46" s="5"/>
      <c r="HL46" s="5"/>
      <c r="HM46" s="4"/>
      <c r="HN46" s="6"/>
      <c r="HO46" s="4"/>
      <c r="HP46" s="6"/>
      <c r="HQ46" s="5"/>
      <c r="HR46" s="5"/>
      <c r="HS46" s="4"/>
      <c r="HT46" s="6"/>
      <c r="HU46" s="4"/>
      <c r="HV46" s="6"/>
      <c r="HW46" s="5"/>
      <c r="HX46" s="5"/>
      <c r="HY46" s="4"/>
      <c r="HZ46" s="6"/>
      <c r="IA46" s="4"/>
      <c r="IB46" s="6"/>
      <c r="IC46" s="5"/>
      <c r="ID46" s="5"/>
      <c r="IE46" s="4"/>
      <c r="IF46" s="6"/>
      <c r="IG46" s="4"/>
      <c r="IH46" s="6"/>
      <c r="II46" s="5"/>
      <c r="IJ46" s="5"/>
      <c r="IK46" s="4"/>
      <c r="IL46" s="6"/>
      <c r="IM46" s="4"/>
      <c r="IN46" s="6"/>
      <c r="IO46" s="5"/>
      <c r="IP46" s="5"/>
      <c r="IQ46" s="4"/>
      <c r="IR46" s="6"/>
      <c r="IS46" s="4"/>
      <c r="IT46" s="6"/>
      <c r="IU46" s="5"/>
      <c r="IV46" s="5"/>
      <c r="IW46" s="4"/>
      <c r="IX46" s="6"/>
      <c r="IY46" s="4"/>
      <c r="IZ46" s="6"/>
      <c r="JA46" s="5"/>
      <c r="JB46" s="5"/>
      <c r="JC46" s="4"/>
      <c r="JD46" s="6"/>
      <c r="JE46" s="4"/>
      <c r="JF46" s="6"/>
      <c r="JG46" s="5"/>
      <c r="JH46" s="5"/>
      <c r="JI46" s="4"/>
      <c r="JJ46" s="6"/>
      <c r="JK46" s="4"/>
      <c r="JL46" s="6"/>
      <c r="JM46" s="5"/>
      <c r="JN46" s="5"/>
      <c r="JO46" s="4"/>
      <c r="JP46" s="6"/>
      <c r="JQ46" s="4"/>
      <c r="JR46" s="6"/>
      <c r="JS46" s="5"/>
      <c r="JT46" s="5"/>
      <c r="JU46" s="4"/>
      <c r="JV46" s="6"/>
      <c r="JW46" s="4"/>
      <c r="JX46" s="6"/>
      <c r="JY46" s="5"/>
      <c r="JZ46" s="5"/>
      <c r="KA46" s="4"/>
      <c r="KB46" s="6"/>
      <c r="KC46" s="4"/>
      <c r="KD46" s="6"/>
      <c r="KE46" s="5"/>
      <c r="KF46" s="5"/>
      <c r="KG46" s="4"/>
      <c r="KH46" s="6"/>
      <c r="KI46" s="4"/>
      <c r="KJ46" s="6"/>
      <c r="KK46" s="5"/>
      <c r="KL46" s="5"/>
    </row>
    <row r="47">
      <c r="A47" s="3" t="s">
        <v>85</v>
      </c>
      <c r="B47" s="3" t="s">
        <v>86</v>
      </c>
      <c r="C47" s="3" t="s">
        <v>87</v>
      </c>
      <c r="D47" s="3" t="s">
        <v>88</v>
      </c>
      <c r="E47" s="3" t="s">
        <v>217</v>
      </c>
      <c r="F47" s="3" t="s">
        <v>218</v>
      </c>
      <c r="G47" s="3" t="s">
        <v>219</v>
      </c>
      <c r="H47" s="3" t="s">
        <v>118</v>
      </c>
      <c r="I47" s="4"/>
      <c r="J47" s="4">
        <f>=ROUNDDOWN({0},0)</f>
      </c>
      <c r="K47" s="4"/>
      <c r="L47" s="5">
        <v>1</v>
      </c>
      <c r="M47" s="4"/>
      <c r="N47" s="4">
        <f>=ROUNDDOWN({0},0)</f>
      </c>
      <c r="O47" s="4"/>
      <c r="P47" s="5"/>
      <c r="Q47" s="4">
        <v>29</v>
      </c>
      <c r="R47" s="6">
        <v>2209.2</v>
      </c>
      <c r="S47" s="4"/>
      <c r="T47" s="6"/>
      <c r="U47" s="5"/>
      <c r="V47" s="5"/>
      <c r="W47" s="4">
        <v>8</v>
      </c>
      <c r="X47" s="6">
        <v>594.68</v>
      </c>
      <c r="Y47" s="4"/>
      <c r="Z47" s="6"/>
      <c r="AA47" s="5"/>
      <c r="AB47" s="5"/>
      <c r="AC47" s="4">
        <v>6</v>
      </c>
      <c r="AD47" s="6">
        <v>445.94</v>
      </c>
      <c r="AE47" s="4"/>
      <c r="AF47" s="6"/>
      <c r="AG47" s="5"/>
      <c r="AH47" s="5"/>
      <c r="AI47" s="4">
        <v>6</v>
      </c>
      <c r="AJ47" s="6">
        <v>467.22</v>
      </c>
      <c r="AK47" s="4"/>
      <c r="AL47" s="6"/>
      <c r="AM47" s="5"/>
      <c r="AN47" s="5"/>
      <c r="AO47" s="4">
        <v>1</v>
      </c>
      <c r="AP47" s="6">
        <v>72</v>
      </c>
      <c r="AQ47" s="4"/>
      <c r="AR47" s="6"/>
      <c r="AS47" s="5"/>
      <c r="AT47" s="5"/>
      <c r="AU47" s="4">
        <v>3</v>
      </c>
      <c r="AV47" s="6">
        <v>233.19</v>
      </c>
      <c r="AW47" s="4"/>
      <c r="AX47" s="6"/>
      <c r="AY47" s="5"/>
      <c r="AZ47" s="5"/>
      <c r="BA47" s="4"/>
      <c r="BB47" s="6"/>
      <c r="BC47" s="4"/>
      <c r="BD47" s="6"/>
      <c r="BE47" s="5"/>
      <c r="BF47" s="5"/>
      <c r="BG47" s="4">
        <v>4</v>
      </c>
      <c r="BH47" s="6">
        <v>323.74</v>
      </c>
      <c r="BI47" s="4"/>
      <c r="BJ47" s="6"/>
      <c r="BK47" s="5"/>
      <c r="BL47" s="5"/>
      <c r="BM47" s="4"/>
      <c r="BN47" s="6"/>
      <c r="BO47" s="4"/>
      <c r="BP47" s="6"/>
      <c r="BQ47" s="5"/>
      <c r="BR47" s="5"/>
      <c r="BS47" s="4"/>
      <c r="BT47" s="6"/>
      <c r="BU47" s="4"/>
      <c r="BV47" s="6"/>
      <c r="BW47" s="5"/>
      <c r="BX47" s="5"/>
      <c r="BY47" s="4"/>
      <c r="BZ47" s="6"/>
      <c r="CA47" s="4"/>
      <c r="CB47" s="6"/>
      <c r="CC47" s="5"/>
      <c r="CD47" s="5"/>
      <c r="CE47" s="4">
        <v>1</v>
      </c>
      <c r="CF47" s="6">
        <v>72.43</v>
      </c>
      <c r="CG47" s="4"/>
      <c r="CH47" s="6"/>
      <c r="CI47" s="5"/>
      <c r="CJ47" s="5"/>
      <c r="CK47" s="4"/>
      <c r="CL47" s="6"/>
      <c r="CM47" s="4"/>
      <c r="CN47" s="6"/>
      <c r="CO47" s="5"/>
      <c r="CP47" s="5"/>
      <c r="CQ47" s="4"/>
      <c r="CR47" s="6"/>
      <c r="CS47" s="4"/>
      <c r="CT47" s="6"/>
      <c r="CU47" s="5"/>
      <c r="CV47" s="5"/>
      <c r="CW47" s="4"/>
      <c r="CX47" s="6"/>
      <c r="CY47" s="4"/>
      <c r="CZ47" s="6"/>
      <c r="DA47" s="5"/>
      <c r="DB47" s="5"/>
      <c r="DC47" s="4"/>
      <c r="DD47" s="6"/>
      <c r="DE47" s="4"/>
      <c r="DF47" s="6"/>
      <c r="DG47" s="5"/>
      <c r="DH47" s="5"/>
      <c r="DI47" s="4"/>
      <c r="DJ47" s="6"/>
      <c r="DK47" s="4"/>
      <c r="DL47" s="6"/>
      <c r="DM47" s="5"/>
      <c r="DN47" s="5"/>
      <c r="DO47" s="4"/>
      <c r="DP47" s="6"/>
      <c r="DQ47" s="4"/>
      <c r="DR47" s="6"/>
      <c r="DS47" s="5"/>
      <c r="DT47" s="5"/>
      <c r="DU47" s="4"/>
      <c r="DV47" s="6"/>
      <c r="DW47" s="4"/>
      <c r="DX47" s="6"/>
      <c r="DY47" s="5"/>
      <c r="DZ47" s="5"/>
      <c r="EA47" s="4"/>
      <c r="EB47" s="6"/>
      <c r="EC47" s="4"/>
      <c r="ED47" s="6"/>
      <c r="EE47" s="5"/>
      <c r="EF47" s="5"/>
      <c r="EG47" s="4"/>
      <c r="EH47" s="6"/>
      <c r="EI47" s="4"/>
      <c r="EJ47" s="6"/>
      <c r="EK47" s="5"/>
      <c r="EL47" s="5"/>
      <c r="EM47" s="4"/>
      <c r="EN47" s="6"/>
      <c r="EO47" s="4"/>
      <c r="EP47" s="6"/>
      <c r="EQ47" s="5"/>
      <c r="ER47" s="5"/>
      <c r="ES47" s="4"/>
      <c r="ET47" s="6"/>
      <c r="EU47" s="4"/>
      <c r="EV47" s="6"/>
      <c r="EW47" s="5"/>
      <c r="EX47" s="5"/>
      <c r="EY47" s="4"/>
      <c r="EZ47" s="6"/>
      <c r="FA47" s="4"/>
      <c r="FB47" s="6"/>
      <c r="FC47" s="5"/>
      <c r="FD47" s="5"/>
      <c r="FE47" s="4"/>
      <c r="FF47" s="6"/>
      <c r="FG47" s="4"/>
      <c r="FH47" s="6"/>
      <c r="FI47" s="5"/>
      <c r="FJ47" s="5"/>
      <c r="FK47" s="4"/>
      <c r="FL47" s="6"/>
      <c r="FM47" s="4"/>
      <c r="FN47" s="6"/>
      <c r="FO47" s="5"/>
      <c r="FP47" s="5"/>
      <c r="FQ47" s="4"/>
      <c r="FR47" s="6"/>
      <c r="FS47" s="4"/>
      <c r="FT47" s="6"/>
      <c r="FU47" s="5"/>
      <c r="FV47" s="5"/>
      <c r="FW47" s="4"/>
      <c r="FX47" s="6"/>
      <c r="FY47" s="4"/>
      <c r="FZ47" s="6"/>
      <c r="GA47" s="5"/>
      <c r="GB47" s="5"/>
      <c r="GC47" s="4"/>
      <c r="GD47" s="6"/>
      <c r="GE47" s="4"/>
      <c r="GF47" s="6"/>
      <c r="GG47" s="5"/>
      <c r="GH47" s="5"/>
      <c r="GI47" s="4"/>
      <c r="GJ47" s="6"/>
      <c r="GK47" s="4"/>
      <c r="GL47" s="6"/>
      <c r="GM47" s="5"/>
      <c r="GN47" s="5"/>
      <c r="GO47" s="4"/>
      <c r="GP47" s="6"/>
      <c r="GQ47" s="4"/>
      <c r="GR47" s="6"/>
      <c r="GS47" s="5"/>
      <c r="GT47" s="5"/>
      <c r="GU47" s="4"/>
      <c r="GV47" s="6"/>
      <c r="GW47" s="4"/>
      <c r="GX47" s="6"/>
      <c r="GY47" s="5"/>
      <c r="GZ47" s="5"/>
      <c r="HA47" s="4"/>
      <c r="HB47" s="6"/>
      <c r="HC47" s="4"/>
      <c r="HD47" s="6"/>
      <c r="HE47" s="5"/>
      <c r="HF47" s="5"/>
      <c r="HG47" s="4"/>
      <c r="HH47" s="6"/>
      <c r="HI47" s="4"/>
      <c r="HJ47" s="6"/>
      <c r="HK47" s="5"/>
      <c r="HL47" s="5"/>
      <c r="HM47" s="4"/>
      <c r="HN47" s="6"/>
      <c r="HO47" s="4"/>
      <c r="HP47" s="6"/>
      <c r="HQ47" s="5"/>
      <c r="HR47" s="5"/>
      <c r="HS47" s="4"/>
      <c r="HT47" s="6"/>
      <c r="HU47" s="4"/>
      <c r="HV47" s="6"/>
      <c r="HW47" s="5"/>
      <c r="HX47" s="5"/>
      <c r="HY47" s="4"/>
      <c r="HZ47" s="6"/>
      <c r="IA47" s="4"/>
      <c r="IB47" s="6"/>
      <c r="IC47" s="5"/>
      <c r="ID47" s="5"/>
      <c r="IE47" s="4"/>
      <c r="IF47" s="6"/>
      <c r="IG47" s="4"/>
      <c r="IH47" s="6"/>
      <c r="II47" s="5"/>
      <c r="IJ47" s="5"/>
      <c r="IK47" s="4"/>
      <c r="IL47" s="6"/>
      <c r="IM47" s="4"/>
      <c r="IN47" s="6"/>
      <c r="IO47" s="5"/>
      <c r="IP47" s="5"/>
      <c r="IQ47" s="4"/>
      <c r="IR47" s="6"/>
      <c r="IS47" s="4"/>
      <c r="IT47" s="6"/>
      <c r="IU47" s="5"/>
      <c r="IV47" s="5"/>
      <c r="IW47" s="4"/>
      <c r="IX47" s="6"/>
      <c r="IY47" s="4"/>
      <c r="IZ47" s="6"/>
      <c r="JA47" s="5"/>
      <c r="JB47" s="5"/>
      <c r="JC47" s="4"/>
      <c r="JD47" s="6"/>
      <c r="JE47" s="4"/>
      <c r="JF47" s="6"/>
      <c r="JG47" s="5"/>
      <c r="JH47" s="5"/>
      <c r="JI47" s="4"/>
      <c r="JJ47" s="6"/>
      <c r="JK47" s="4"/>
      <c r="JL47" s="6"/>
      <c r="JM47" s="5"/>
      <c r="JN47" s="5"/>
      <c r="JO47" s="4"/>
      <c r="JP47" s="6"/>
      <c r="JQ47" s="4"/>
      <c r="JR47" s="6"/>
      <c r="JS47" s="5"/>
      <c r="JT47" s="5"/>
      <c r="JU47" s="4"/>
      <c r="JV47" s="6"/>
      <c r="JW47" s="4"/>
      <c r="JX47" s="6"/>
      <c r="JY47" s="5"/>
      <c r="JZ47" s="5"/>
      <c r="KA47" s="4"/>
      <c r="KB47" s="6"/>
      <c r="KC47" s="4"/>
      <c r="KD47" s="6"/>
      <c r="KE47" s="5"/>
      <c r="KF47" s="5"/>
      <c r="KG47" s="4"/>
      <c r="KH47" s="6"/>
      <c r="KI47" s="4"/>
      <c r="KJ47" s="6"/>
      <c r="KK47" s="5"/>
      <c r="KL47" s="5"/>
    </row>
    <row r="48">
      <c r="A48" s="3" t="s">
        <v>85</v>
      </c>
      <c r="B48" s="3" t="s">
        <v>86</v>
      </c>
      <c r="C48" s="3" t="s">
        <v>87</v>
      </c>
      <c r="D48" s="3" t="s">
        <v>88</v>
      </c>
      <c r="E48" s="3" t="s">
        <v>220</v>
      </c>
      <c r="F48" s="3" t="s">
        <v>221</v>
      </c>
      <c r="G48" s="3" t="s">
        <v>222</v>
      </c>
      <c r="H48" s="3" t="s">
        <v>98</v>
      </c>
      <c r="I48" s="4"/>
      <c r="J48" s="4">
        <f>=ROUNDDOWN({0},0)</f>
      </c>
      <c r="K48" s="4">
        <v>630</v>
      </c>
      <c r="L48" s="5">
        <v>1</v>
      </c>
      <c r="M48" s="4"/>
      <c r="N48" s="4">
        <f>=ROUNDDOWN({0},0)</f>
      </c>
      <c r="O48" s="4"/>
      <c r="P48" s="5"/>
      <c r="Q48" s="4">
        <v>29</v>
      </c>
      <c r="R48" s="6">
        <v>2149.69</v>
      </c>
      <c r="S48" s="4"/>
      <c r="T48" s="6"/>
      <c r="U48" s="5"/>
      <c r="V48" s="5"/>
      <c r="W48" s="4">
        <v>4</v>
      </c>
      <c r="X48" s="6">
        <v>282.1</v>
      </c>
      <c r="Y48" s="4"/>
      <c r="Z48" s="6"/>
      <c r="AA48" s="5"/>
      <c r="AB48" s="5"/>
      <c r="AC48" s="4">
        <v>7</v>
      </c>
      <c r="AD48" s="6">
        <v>500.49</v>
      </c>
      <c r="AE48" s="4"/>
      <c r="AF48" s="6"/>
      <c r="AG48" s="5"/>
      <c r="AH48" s="5"/>
      <c r="AI48" s="4">
        <v>10</v>
      </c>
      <c r="AJ48" s="6">
        <v>770.2</v>
      </c>
      <c r="AK48" s="4"/>
      <c r="AL48" s="6"/>
      <c r="AM48" s="5"/>
      <c r="AN48" s="5"/>
      <c r="AO48" s="4">
        <v>4</v>
      </c>
      <c r="AP48" s="6">
        <v>300</v>
      </c>
      <c r="AQ48" s="4"/>
      <c r="AR48" s="6"/>
      <c r="AS48" s="5"/>
      <c r="AT48" s="5"/>
      <c r="AU48" s="4">
        <v>3</v>
      </c>
      <c r="AV48" s="6">
        <v>226.45</v>
      </c>
      <c r="AW48" s="4"/>
      <c r="AX48" s="6"/>
      <c r="AY48" s="5"/>
      <c r="AZ48" s="5"/>
      <c r="BA48" s="4"/>
      <c r="BB48" s="6"/>
      <c r="BC48" s="4"/>
      <c r="BD48" s="6"/>
      <c r="BE48" s="5"/>
      <c r="BF48" s="5"/>
      <c r="BG48" s="4"/>
      <c r="BH48" s="6"/>
      <c r="BI48" s="4"/>
      <c r="BJ48" s="6"/>
      <c r="BK48" s="5"/>
      <c r="BL48" s="5"/>
      <c r="BM48" s="4"/>
      <c r="BN48" s="6"/>
      <c r="BO48" s="4"/>
      <c r="BP48" s="6"/>
      <c r="BQ48" s="5"/>
      <c r="BR48" s="5"/>
      <c r="BS48" s="4"/>
      <c r="BT48" s="6"/>
      <c r="BU48" s="4"/>
      <c r="BV48" s="6"/>
      <c r="BW48" s="5"/>
      <c r="BX48" s="5"/>
      <c r="BY48" s="4"/>
      <c r="BZ48" s="6"/>
      <c r="CA48" s="4"/>
      <c r="CB48" s="6"/>
      <c r="CC48" s="5"/>
      <c r="CD48" s="5"/>
      <c r="CE48" s="4"/>
      <c r="CF48" s="6"/>
      <c r="CG48" s="4"/>
      <c r="CH48" s="6"/>
      <c r="CI48" s="5"/>
      <c r="CJ48" s="5"/>
      <c r="CK48" s="4"/>
      <c r="CL48" s="6"/>
      <c r="CM48" s="4"/>
      <c r="CN48" s="6"/>
      <c r="CO48" s="5"/>
      <c r="CP48" s="5"/>
      <c r="CQ48" s="4">
        <v>1</v>
      </c>
      <c r="CR48" s="6">
        <v>70.45</v>
      </c>
      <c r="CS48" s="4"/>
      <c r="CT48" s="6"/>
      <c r="CU48" s="5"/>
      <c r="CV48" s="5"/>
      <c r="CW48" s="4"/>
      <c r="CX48" s="6"/>
      <c r="CY48" s="4"/>
      <c r="CZ48" s="6"/>
      <c r="DA48" s="5"/>
      <c r="DB48" s="5"/>
      <c r="DC48" s="4"/>
      <c r="DD48" s="6"/>
      <c r="DE48" s="4"/>
      <c r="DF48" s="6"/>
      <c r="DG48" s="5"/>
      <c r="DH48" s="5"/>
      <c r="DI48" s="4"/>
      <c r="DJ48" s="6"/>
      <c r="DK48" s="4"/>
      <c r="DL48" s="6"/>
      <c r="DM48" s="5"/>
      <c r="DN48" s="5"/>
      <c r="DO48" s="4"/>
      <c r="DP48" s="6"/>
      <c r="DQ48" s="4"/>
      <c r="DR48" s="6"/>
      <c r="DS48" s="5"/>
      <c r="DT48" s="5"/>
      <c r="DU48" s="4"/>
      <c r="DV48" s="6"/>
      <c r="DW48" s="4"/>
      <c r="DX48" s="6"/>
      <c r="DY48" s="5"/>
      <c r="DZ48" s="5"/>
      <c r="EA48" s="4"/>
      <c r="EB48" s="6"/>
      <c r="EC48" s="4"/>
      <c r="ED48" s="6"/>
      <c r="EE48" s="5"/>
      <c r="EF48" s="5"/>
      <c r="EG48" s="4"/>
      <c r="EH48" s="6"/>
      <c r="EI48" s="4"/>
      <c r="EJ48" s="6"/>
      <c r="EK48" s="5"/>
      <c r="EL48" s="5"/>
      <c r="EM48" s="4"/>
      <c r="EN48" s="6"/>
      <c r="EO48" s="4"/>
      <c r="EP48" s="6"/>
      <c r="EQ48" s="5"/>
      <c r="ER48" s="5"/>
      <c r="ES48" s="4"/>
      <c r="ET48" s="6"/>
      <c r="EU48" s="4"/>
      <c r="EV48" s="6"/>
      <c r="EW48" s="5"/>
      <c r="EX48" s="5"/>
      <c r="EY48" s="4"/>
      <c r="EZ48" s="6"/>
      <c r="FA48" s="4"/>
      <c r="FB48" s="6"/>
      <c r="FC48" s="5"/>
      <c r="FD48" s="5"/>
      <c r="FE48" s="4"/>
      <c r="FF48" s="6"/>
      <c r="FG48" s="4"/>
      <c r="FH48" s="6"/>
      <c r="FI48" s="5"/>
      <c r="FJ48" s="5"/>
      <c r="FK48" s="4"/>
      <c r="FL48" s="6"/>
      <c r="FM48" s="4"/>
      <c r="FN48" s="6"/>
      <c r="FO48" s="5"/>
      <c r="FP48" s="5"/>
      <c r="FQ48" s="4"/>
      <c r="FR48" s="6"/>
      <c r="FS48" s="4"/>
      <c r="FT48" s="6"/>
      <c r="FU48" s="5"/>
      <c r="FV48" s="5"/>
      <c r="FW48" s="4"/>
      <c r="FX48" s="6"/>
      <c r="FY48" s="4"/>
      <c r="FZ48" s="6"/>
      <c r="GA48" s="5"/>
      <c r="GB48" s="5"/>
      <c r="GC48" s="4"/>
      <c r="GD48" s="6"/>
      <c r="GE48" s="4"/>
      <c r="GF48" s="6"/>
      <c r="GG48" s="5"/>
      <c r="GH48" s="5"/>
      <c r="GI48" s="4"/>
      <c r="GJ48" s="6"/>
      <c r="GK48" s="4"/>
      <c r="GL48" s="6"/>
      <c r="GM48" s="5"/>
      <c r="GN48" s="5"/>
      <c r="GO48" s="4"/>
      <c r="GP48" s="6"/>
      <c r="GQ48" s="4"/>
      <c r="GR48" s="6"/>
      <c r="GS48" s="5"/>
      <c r="GT48" s="5"/>
      <c r="GU48" s="4"/>
      <c r="GV48" s="6"/>
      <c r="GW48" s="4"/>
      <c r="GX48" s="6"/>
      <c r="GY48" s="5"/>
      <c r="GZ48" s="5"/>
      <c r="HA48" s="4"/>
      <c r="HB48" s="6"/>
      <c r="HC48" s="4"/>
      <c r="HD48" s="6"/>
      <c r="HE48" s="5"/>
      <c r="HF48" s="5"/>
      <c r="HG48" s="4"/>
      <c r="HH48" s="6"/>
      <c r="HI48" s="4"/>
      <c r="HJ48" s="6"/>
      <c r="HK48" s="5"/>
      <c r="HL48" s="5"/>
      <c r="HM48" s="4"/>
      <c r="HN48" s="6"/>
      <c r="HO48" s="4"/>
      <c r="HP48" s="6"/>
      <c r="HQ48" s="5"/>
      <c r="HR48" s="5"/>
      <c r="HS48" s="4"/>
      <c r="HT48" s="6"/>
      <c r="HU48" s="4"/>
      <c r="HV48" s="6"/>
      <c r="HW48" s="5"/>
      <c r="HX48" s="5"/>
      <c r="HY48" s="4"/>
      <c r="HZ48" s="6"/>
      <c r="IA48" s="4"/>
      <c r="IB48" s="6"/>
      <c r="IC48" s="5"/>
      <c r="ID48" s="5"/>
      <c r="IE48" s="4"/>
      <c r="IF48" s="6"/>
      <c r="IG48" s="4"/>
      <c r="IH48" s="6"/>
      <c r="II48" s="5"/>
      <c r="IJ48" s="5"/>
      <c r="IK48" s="4"/>
      <c r="IL48" s="6"/>
      <c r="IM48" s="4"/>
      <c r="IN48" s="6"/>
      <c r="IO48" s="5"/>
      <c r="IP48" s="5"/>
      <c r="IQ48" s="4"/>
      <c r="IR48" s="6"/>
      <c r="IS48" s="4"/>
      <c r="IT48" s="6"/>
      <c r="IU48" s="5"/>
      <c r="IV48" s="5"/>
      <c r="IW48" s="4"/>
      <c r="IX48" s="6"/>
      <c r="IY48" s="4"/>
      <c r="IZ48" s="6"/>
      <c r="JA48" s="5"/>
      <c r="JB48" s="5"/>
      <c r="JC48" s="4"/>
      <c r="JD48" s="6"/>
      <c r="JE48" s="4"/>
      <c r="JF48" s="6"/>
      <c r="JG48" s="5"/>
      <c r="JH48" s="5"/>
      <c r="JI48" s="4"/>
      <c r="JJ48" s="6"/>
      <c r="JK48" s="4"/>
      <c r="JL48" s="6"/>
      <c r="JM48" s="5"/>
      <c r="JN48" s="5"/>
      <c r="JO48" s="4"/>
      <c r="JP48" s="6"/>
      <c r="JQ48" s="4"/>
      <c r="JR48" s="6"/>
      <c r="JS48" s="5"/>
      <c r="JT48" s="5"/>
      <c r="JU48" s="4"/>
      <c r="JV48" s="6"/>
      <c r="JW48" s="4"/>
      <c r="JX48" s="6"/>
      <c r="JY48" s="5"/>
      <c r="JZ48" s="5"/>
      <c r="KA48" s="4"/>
      <c r="KB48" s="6"/>
      <c r="KC48" s="4"/>
      <c r="KD48" s="6"/>
      <c r="KE48" s="5"/>
      <c r="KF48" s="5"/>
      <c r="KG48" s="4"/>
      <c r="KH48" s="6"/>
      <c r="KI48" s="4"/>
      <c r="KJ48" s="6"/>
      <c r="KK48" s="5"/>
      <c r="KL48" s="5"/>
    </row>
    <row r="49">
      <c r="A49" s="3" t="s">
        <v>85</v>
      </c>
      <c r="B49" s="3" t="s">
        <v>86</v>
      </c>
      <c r="C49" s="3" t="s">
        <v>87</v>
      </c>
      <c r="D49" s="3" t="s">
        <v>88</v>
      </c>
      <c r="E49" s="3" t="s">
        <v>223</v>
      </c>
      <c r="F49" s="3" t="s">
        <v>224</v>
      </c>
      <c r="G49" s="3" t="s">
        <v>225</v>
      </c>
      <c r="H49" s="3" t="s">
        <v>102</v>
      </c>
      <c r="I49" s="4"/>
      <c r="J49" s="4">
        <f>=ROUNDDOWN({0},0)</f>
      </c>
      <c r="K49" s="4"/>
      <c r="L49" s="5">
        <v>1</v>
      </c>
      <c r="M49" s="4"/>
      <c r="N49" s="4">
        <f>=ROUNDDOWN({0},0)</f>
      </c>
      <c r="O49" s="4"/>
      <c r="P49" s="5"/>
      <c r="Q49" s="4">
        <v>27</v>
      </c>
      <c r="R49" s="6">
        <v>2030.73</v>
      </c>
      <c r="S49" s="4"/>
      <c r="T49" s="6"/>
      <c r="U49" s="5"/>
      <c r="V49" s="5"/>
      <c r="W49" s="4">
        <v>2</v>
      </c>
      <c r="X49" s="6">
        <v>153.12</v>
      </c>
      <c r="Y49" s="4"/>
      <c r="Z49" s="6"/>
      <c r="AA49" s="5"/>
      <c r="AB49" s="5"/>
      <c r="AC49" s="4">
        <v>17</v>
      </c>
      <c r="AD49" s="6">
        <v>1236.36</v>
      </c>
      <c r="AE49" s="4"/>
      <c r="AF49" s="6"/>
      <c r="AG49" s="5"/>
      <c r="AH49" s="5"/>
      <c r="AI49" s="4">
        <v>5</v>
      </c>
      <c r="AJ49" s="6">
        <v>411.44</v>
      </c>
      <c r="AK49" s="4"/>
      <c r="AL49" s="6"/>
      <c r="AM49" s="5"/>
      <c r="AN49" s="5"/>
      <c r="AO49" s="4">
        <v>1</v>
      </c>
      <c r="AP49" s="6">
        <v>72</v>
      </c>
      <c r="AQ49" s="4"/>
      <c r="AR49" s="6"/>
      <c r="AS49" s="5"/>
      <c r="AT49" s="5"/>
      <c r="AU49" s="4"/>
      <c r="AV49" s="6"/>
      <c r="AW49" s="4"/>
      <c r="AX49" s="6"/>
      <c r="AY49" s="5"/>
      <c r="AZ49" s="5"/>
      <c r="BA49" s="4"/>
      <c r="BB49" s="6"/>
      <c r="BC49" s="4"/>
      <c r="BD49" s="6"/>
      <c r="BE49" s="5"/>
      <c r="BF49" s="5"/>
      <c r="BG49" s="4"/>
      <c r="BH49" s="6"/>
      <c r="BI49" s="4"/>
      <c r="BJ49" s="6"/>
      <c r="BK49" s="5"/>
      <c r="BL49" s="5"/>
      <c r="BM49" s="4"/>
      <c r="BN49" s="6"/>
      <c r="BO49" s="4"/>
      <c r="BP49" s="6"/>
      <c r="BQ49" s="5"/>
      <c r="BR49" s="5"/>
      <c r="BS49" s="4"/>
      <c r="BT49" s="6"/>
      <c r="BU49" s="4"/>
      <c r="BV49" s="6"/>
      <c r="BW49" s="5"/>
      <c r="BX49" s="5"/>
      <c r="BY49" s="4"/>
      <c r="BZ49" s="6"/>
      <c r="CA49" s="4"/>
      <c r="CB49" s="6"/>
      <c r="CC49" s="5"/>
      <c r="CD49" s="5"/>
      <c r="CE49" s="4"/>
      <c r="CF49" s="6"/>
      <c r="CG49" s="4"/>
      <c r="CH49" s="6"/>
      <c r="CI49" s="5"/>
      <c r="CJ49" s="5"/>
      <c r="CK49" s="4"/>
      <c r="CL49" s="6"/>
      <c r="CM49" s="4"/>
      <c r="CN49" s="6"/>
      <c r="CO49" s="5"/>
      <c r="CP49" s="5"/>
      <c r="CQ49" s="4">
        <v>2</v>
      </c>
      <c r="CR49" s="6">
        <v>157.81</v>
      </c>
      <c r="CS49" s="4"/>
      <c r="CT49" s="6"/>
      <c r="CU49" s="5"/>
      <c r="CV49" s="5"/>
      <c r="CW49" s="4"/>
      <c r="CX49" s="6"/>
      <c r="CY49" s="4"/>
      <c r="CZ49" s="6"/>
      <c r="DA49" s="5"/>
      <c r="DB49" s="5"/>
      <c r="DC49" s="4"/>
      <c r="DD49" s="6"/>
      <c r="DE49" s="4"/>
      <c r="DF49" s="6"/>
      <c r="DG49" s="5"/>
      <c r="DH49" s="5"/>
      <c r="DI49" s="4"/>
      <c r="DJ49" s="6"/>
      <c r="DK49" s="4"/>
      <c r="DL49" s="6"/>
      <c r="DM49" s="5"/>
      <c r="DN49" s="5"/>
      <c r="DO49" s="4"/>
      <c r="DP49" s="6"/>
      <c r="DQ49" s="4"/>
      <c r="DR49" s="6"/>
      <c r="DS49" s="5"/>
      <c r="DT49" s="5"/>
      <c r="DU49" s="4"/>
      <c r="DV49" s="6"/>
      <c r="DW49" s="4"/>
      <c r="DX49" s="6"/>
      <c r="DY49" s="5"/>
      <c r="DZ49" s="5"/>
      <c r="EA49" s="4"/>
      <c r="EB49" s="6"/>
      <c r="EC49" s="4"/>
      <c r="ED49" s="6"/>
      <c r="EE49" s="5"/>
      <c r="EF49" s="5"/>
      <c r="EG49" s="4"/>
      <c r="EH49" s="6"/>
      <c r="EI49" s="4"/>
      <c r="EJ49" s="6"/>
      <c r="EK49" s="5"/>
      <c r="EL49" s="5"/>
      <c r="EM49" s="4"/>
      <c r="EN49" s="6"/>
      <c r="EO49" s="4"/>
      <c r="EP49" s="6"/>
      <c r="EQ49" s="5"/>
      <c r="ER49" s="5"/>
      <c r="ES49" s="4"/>
      <c r="ET49" s="6"/>
      <c r="EU49" s="4"/>
      <c r="EV49" s="6"/>
      <c r="EW49" s="5"/>
      <c r="EX49" s="5"/>
      <c r="EY49" s="4"/>
      <c r="EZ49" s="6"/>
      <c r="FA49" s="4"/>
      <c r="FB49" s="6"/>
      <c r="FC49" s="5"/>
      <c r="FD49" s="5"/>
      <c r="FE49" s="4"/>
      <c r="FF49" s="6"/>
      <c r="FG49" s="4"/>
      <c r="FH49" s="6"/>
      <c r="FI49" s="5"/>
      <c r="FJ49" s="5"/>
      <c r="FK49" s="4"/>
      <c r="FL49" s="6"/>
      <c r="FM49" s="4"/>
      <c r="FN49" s="6"/>
      <c r="FO49" s="5"/>
      <c r="FP49" s="5"/>
      <c r="FQ49" s="4"/>
      <c r="FR49" s="6"/>
      <c r="FS49" s="4"/>
      <c r="FT49" s="6"/>
      <c r="FU49" s="5"/>
      <c r="FV49" s="5"/>
      <c r="FW49" s="4"/>
      <c r="FX49" s="6"/>
      <c r="FY49" s="4"/>
      <c r="FZ49" s="6"/>
      <c r="GA49" s="5"/>
      <c r="GB49" s="5"/>
      <c r="GC49" s="4"/>
      <c r="GD49" s="6"/>
      <c r="GE49" s="4"/>
      <c r="GF49" s="6"/>
      <c r="GG49" s="5"/>
      <c r="GH49" s="5"/>
      <c r="GI49" s="4"/>
      <c r="GJ49" s="6"/>
      <c r="GK49" s="4"/>
      <c r="GL49" s="6"/>
      <c r="GM49" s="5"/>
      <c r="GN49" s="5"/>
      <c r="GO49" s="4"/>
      <c r="GP49" s="6"/>
      <c r="GQ49" s="4"/>
      <c r="GR49" s="6"/>
      <c r="GS49" s="5"/>
      <c r="GT49" s="5"/>
      <c r="GU49" s="4"/>
      <c r="GV49" s="6"/>
      <c r="GW49" s="4"/>
      <c r="GX49" s="6"/>
      <c r="GY49" s="5"/>
      <c r="GZ49" s="5"/>
      <c r="HA49" s="4"/>
      <c r="HB49" s="6"/>
      <c r="HC49" s="4"/>
      <c r="HD49" s="6"/>
      <c r="HE49" s="5"/>
      <c r="HF49" s="5"/>
      <c r="HG49" s="4"/>
      <c r="HH49" s="6"/>
      <c r="HI49" s="4"/>
      <c r="HJ49" s="6"/>
      <c r="HK49" s="5"/>
      <c r="HL49" s="5"/>
      <c r="HM49" s="4"/>
      <c r="HN49" s="6"/>
      <c r="HO49" s="4"/>
      <c r="HP49" s="6"/>
      <c r="HQ49" s="5"/>
      <c r="HR49" s="5"/>
      <c r="HS49" s="4"/>
      <c r="HT49" s="6"/>
      <c r="HU49" s="4"/>
      <c r="HV49" s="6"/>
      <c r="HW49" s="5"/>
      <c r="HX49" s="5"/>
      <c r="HY49" s="4"/>
      <c r="HZ49" s="6"/>
      <c r="IA49" s="4"/>
      <c r="IB49" s="6"/>
      <c r="IC49" s="5"/>
      <c r="ID49" s="5"/>
      <c r="IE49" s="4"/>
      <c r="IF49" s="6"/>
      <c r="IG49" s="4"/>
      <c r="IH49" s="6"/>
      <c r="II49" s="5"/>
      <c r="IJ49" s="5"/>
      <c r="IK49" s="4"/>
      <c r="IL49" s="6"/>
      <c r="IM49" s="4"/>
      <c r="IN49" s="6"/>
      <c r="IO49" s="5"/>
      <c r="IP49" s="5"/>
      <c r="IQ49" s="4"/>
      <c r="IR49" s="6"/>
      <c r="IS49" s="4"/>
      <c r="IT49" s="6"/>
      <c r="IU49" s="5"/>
      <c r="IV49" s="5"/>
      <c r="IW49" s="4"/>
      <c r="IX49" s="6"/>
      <c r="IY49" s="4"/>
      <c r="IZ49" s="6"/>
      <c r="JA49" s="5"/>
      <c r="JB49" s="5"/>
      <c r="JC49" s="4"/>
      <c r="JD49" s="6"/>
      <c r="JE49" s="4"/>
      <c r="JF49" s="6"/>
      <c r="JG49" s="5"/>
      <c r="JH49" s="5"/>
      <c r="JI49" s="4"/>
      <c r="JJ49" s="6"/>
      <c r="JK49" s="4"/>
      <c r="JL49" s="6"/>
      <c r="JM49" s="5"/>
      <c r="JN49" s="5"/>
      <c r="JO49" s="4"/>
      <c r="JP49" s="6"/>
      <c r="JQ49" s="4"/>
      <c r="JR49" s="6"/>
      <c r="JS49" s="5"/>
      <c r="JT49" s="5"/>
      <c r="JU49" s="4"/>
      <c r="JV49" s="6"/>
      <c r="JW49" s="4"/>
      <c r="JX49" s="6"/>
      <c r="JY49" s="5"/>
      <c r="JZ49" s="5"/>
      <c r="KA49" s="4"/>
      <c r="KB49" s="6"/>
      <c r="KC49" s="4"/>
      <c r="KD49" s="6"/>
      <c r="KE49" s="5"/>
      <c r="KF49" s="5"/>
      <c r="KG49" s="4"/>
      <c r="KH49" s="6"/>
      <c r="KI49" s="4"/>
      <c r="KJ49" s="6"/>
      <c r="KK49" s="5"/>
      <c r="KL49" s="5"/>
    </row>
    <row r="50">
      <c r="A50" s="3" t="s">
        <v>85</v>
      </c>
      <c r="B50" s="3" t="s">
        <v>86</v>
      </c>
      <c r="C50" s="3" t="s">
        <v>87</v>
      </c>
      <c r="D50" s="3" t="s">
        <v>88</v>
      </c>
      <c r="E50" s="3" t="s">
        <v>226</v>
      </c>
      <c r="F50" s="3" t="s">
        <v>227</v>
      </c>
      <c r="G50" s="3" t="s">
        <v>228</v>
      </c>
      <c r="H50" s="3" t="s">
        <v>118</v>
      </c>
      <c r="I50" s="4"/>
      <c r="J50" s="4">
        <f>=ROUNDDOWN({0},0)</f>
      </c>
      <c r="K50" s="4"/>
      <c r="L50" s="5">
        <v>1</v>
      </c>
      <c r="M50" s="4"/>
      <c r="N50" s="4">
        <f>=ROUNDDOWN({0},0)</f>
      </c>
      <c r="O50" s="4"/>
      <c r="P50" s="5"/>
      <c r="Q50" s="4">
        <v>25</v>
      </c>
      <c r="R50" s="6">
        <v>1964.37</v>
      </c>
      <c r="S50" s="4"/>
      <c r="T50" s="6"/>
      <c r="U50" s="5"/>
      <c r="V50" s="5"/>
      <c r="W50" s="4">
        <v>4</v>
      </c>
      <c r="X50" s="6">
        <v>307.6</v>
      </c>
      <c r="Y50" s="4"/>
      <c r="Z50" s="6"/>
      <c r="AA50" s="5"/>
      <c r="AB50" s="5"/>
      <c r="AC50" s="4">
        <v>14</v>
      </c>
      <c r="AD50" s="6">
        <v>1076.48</v>
      </c>
      <c r="AE50" s="4"/>
      <c r="AF50" s="6"/>
      <c r="AG50" s="5"/>
      <c r="AH50" s="5"/>
      <c r="AI50" s="4">
        <v>2</v>
      </c>
      <c r="AJ50" s="6">
        <v>162.98</v>
      </c>
      <c r="AK50" s="4"/>
      <c r="AL50" s="6"/>
      <c r="AM50" s="5"/>
      <c r="AN50" s="5"/>
      <c r="AO50" s="4">
        <v>2</v>
      </c>
      <c r="AP50" s="6">
        <v>163.2</v>
      </c>
      <c r="AQ50" s="4"/>
      <c r="AR50" s="6"/>
      <c r="AS50" s="5"/>
      <c r="AT50" s="5"/>
      <c r="AU50" s="4"/>
      <c r="AV50" s="6"/>
      <c r="AW50" s="4"/>
      <c r="AX50" s="6"/>
      <c r="AY50" s="5"/>
      <c r="AZ50" s="5"/>
      <c r="BA50" s="4"/>
      <c r="BB50" s="6"/>
      <c r="BC50" s="4"/>
      <c r="BD50" s="6"/>
      <c r="BE50" s="5"/>
      <c r="BF50" s="5"/>
      <c r="BG50" s="4">
        <v>1</v>
      </c>
      <c r="BH50" s="6">
        <v>86.33</v>
      </c>
      <c r="BI50" s="4"/>
      <c r="BJ50" s="6"/>
      <c r="BK50" s="5"/>
      <c r="BL50" s="5"/>
      <c r="BM50" s="4">
        <v>2</v>
      </c>
      <c r="BN50" s="6">
        <v>167.78</v>
      </c>
      <c r="BO50" s="4"/>
      <c r="BP50" s="6"/>
      <c r="BQ50" s="5"/>
      <c r="BR50" s="5"/>
      <c r="BS50" s="4"/>
      <c r="BT50" s="6"/>
      <c r="BU50" s="4"/>
      <c r="BV50" s="6"/>
      <c r="BW50" s="5"/>
      <c r="BX50" s="5"/>
      <c r="BY50" s="4"/>
      <c r="BZ50" s="6"/>
      <c r="CA50" s="4"/>
      <c r="CB50" s="6"/>
      <c r="CC50" s="5"/>
      <c r="CD50" s="5"/>
      <c r="CE50" s="4"/>
      <c r="CF50" s="6"/>
      <c r="CG50" s="4"/>
      <c r="CH50" s="6"/>
      <c r="CI50" s="5"/>
      <c r="CJ50" s="5"/>
      <c r="CK50" s="4"/>
      <c r="CL50" s="6"/>
      <c r="CM50" s="4"/>
      <c r="CN50" s="6"/>
      <c r="CO50" s="5"/>
      <c r="CP50" s="5"/>
      <c r="CQ50" s="4"/>
      <c r="CR50" s="6"/>
      <c r="CS50" s="4"/>
      <c r="CT50" s="6"/>
      <c r="CU50" s="5"/>
      <c r="CV50" s="5"/>
      <c r="CW50" s="4"/>
      <c r="CX50" s="6"/>
      <c r="CY50" s="4"/>
      <c r="CZ50" s="6"/>
      <c r="DA50" s="5"/>
      <c r="DB50" s="5"/>
      <c r="DC50" s="4"/>
      <c r="DD50" s="6"/>
      <c r="DE50" s="4"/>
      <c r="DF50" s="6"/>
      <c r="DG50" s="5"/>
      <c r="DH50" s="5"/>
      <c r="DI50" s="4"/>
      <c r="DJ50" s="6"/>
      <c r="DK50" s="4"/>
      <c r="DL50" s="6"/>
      <c r="DM50" s="5"/>
      <c r="DN50" s="5"/>
      <c r="DO50" s="4"/>
      <c r="DP50" s="6"/>
      <c r="DQ50" s="4"/>
      <c r="DR50" s="6"/>
      <c r="DS50" s="5"/>
      <c r="DT50" s="5"/>
      <c r="DU50" s="4"/>
      <c r="DV50" s="6"/>
      <c r="DW50" s="4"/>
      <c r="DX50" s="6"/>
      <c r="DY50" s="5"/>
      <c r="DZ50" s="5"/>
      <c r="EA50" s="4"/>
      <c r="EB50" s="6"/>
      <c r="EC50" s="4"/>
      <c r="ED50" s="6"/>
      <c r="EE50" s="5"/>
      <c r="EF50" s="5"/>
      <c r="EG50" s="4"/>
      <c r="EH50" s="6"/>
      <c r="EI50" s="4"/>
      <c r="EJ50" s="6"/>
      <c r="EK50" s="5"/>
      <c r="EL50" s="5"/>
      <c r="EM50" s="4"/>
      <c r="EN50" s="6"/>
      <c r="EO50" s="4"/>
      <c r="EP50" s="6"/>
      <c r="EQ50" s="5"/>
      <c r="ER50" s="5"/>
      <c r="ES50" s="4"/>
      <c r="ET50" s="6"/>
      <c r="EU50" s="4"/>
      <c r="EV50" s="6"/>
      <c r="EW50" s="5"/>
      <c r="EX50" s="5"/>
      <c r="EY50" s="4"/>
      <c r="EZ50" s="6"/>
      <c r="FA50" s="4"/>
      <c r="FB50" s="6"/>
      <c r="FC50" s="5"/>
      <c r="FD50" s="5"/>
      <c r="FE50" s="4"/>
      <c r="FF50" s="6"/>
      <c r="FG50" s="4"/>
      <c r="FH50" s="6"/>
      <c r="FI50" s="5"/>
      <c r="FJ50" s="5"/>
      <c r="FK50" s="4"/>
      <c r="FL50" s="6"/>
      <c r="FM50" s="4"/>
      <c r="FN50" s="6"/>
      <c r="FO50" s="5"/>
      <c r="FP50" s="5"/>
      <c r="FQ50" s="4"/>
      <c r="FR50" s="6"/>
      <c r="FS50" s="4"/>
      <c r="FT50" s="6"/>
      <c r="FU50" s="5"/>
      <c r="FV50" s="5"/>
      <c r="FW50" s="4"/>
      <c r="FX50" s="6"/>
      <c r="FY50" s="4"/>
      <c r="FZ50" s="6"/>
      <c r="GA50" s="5"/>
      <c r="GB50" s="5"/>
      <c r="GC50" s="4"/>
      <c r="GD50" s="6"/>
      <c r="GE50" s="4"/>
      <c r="GF50" s="6"/>
      <c r="GG50" s="5"/>
      <c r="GH50" s="5"/>
      <c r="GI50" s="4"/>
      <c r="GJ50" s="6"/>
      <c r="GK50" s="4"/>
      <c r="GL50" s="6"/>
      <c r="GM50" s="5"/>
      <c r="GN50" s="5"/>
      <c r="GO50" s="4"/>
      <c r="GP50" s="6"/>
      <c r="GQ50" s="4"/>
      <c r="GR50" s="6"/>
      <c r="GS50" s="5"/>
      <c r="GT50" s="5"/>
      <c r="GU50" s="4"/>
      <c r="GV50" s="6"/>
      <c r="GW50" s="4"/>
      <c r="GX50" s="6"/>
      <c r="GY50" s="5"/>
      <c r="GZ50" s="5"/>
      <c r="HA50" s="4"/>
      <c r="HB50" s="6"/>
      <c r="HC50" s="4"/>
      <c r="HD50" s="6"/>
      <c r="HE50" s="5"/>
      <c r="HF50" s="5"/>
      <c r="HG50" s="4"/>
      <c r="HH50" s="6"/>
      <c r="HI50" s="4"/>
      <c r="HJ50" s="6"/>
      <c r="HK50" s="5"/>
      <c r="HL50" s="5"/>
      <c r="HM50" s="4"/>
      <c r="HN50" s="6"/>
      <c r="HO50" s="4"/>
      <c r="HP50" s="6"/>
      <c r="HQ50" s="5"/>
      <c r="HR50" s="5"/>
      <c r="HS50" s="4"/>
      <c r="HT50" s="6"/>
      <c r="HU50" s="4"/>
      <c r="HV50" s="6"/>
      <c r="HW50" s="5"/>
      <c r="HX50" s="5"/>
      <c r="HY50" s="4"/>
      <c r="HZ50" s="6"/>
      <c r="IA50" s="4"/>
      <c r="IB50" s="6"/>
      <c r="IC50" s="5"/>
      <c r="ID50" s="5"/>
      <c r="IE50" s="4"/>
      <c r="IF50" s="6"/>
      <c r="IG50" s="4"/>
      <c r="IH50" s="6"/>
      <c r="II50" s="5"/>
      <c r="IJ50" s="5"/>
      <c r="IK50" s="4"/>
      <c r="IL50" s="6"/>
      <c r="IM50" s="4"/>
      <c r="IN50" s="6"/>
      <c r="IO50" s="5"/>
      <c r="IP50" s="5"/>
      <c r="IQ50" s="4"/>
      <c r="IR50" s="6"/>
      <c r="IS50" s="4"/>
      <c r="IT50" s="6"/>
      <c r="IU50" s="5"/>
      <c r="IV50" s="5"/>
      <c r="IW50" s="4"/>
      <c r="IX50" s="6"/>
      <c r="IY50" s="4"/>
      <c r="IZ50" s="6"/>
      <c r="JA50" s="5"/>
      <c r="JB50" s="5"/>
      <c r="JC50" s="4"/>
      <c r="JD50" s="6"/>
      <c r="JE50" s="4"/>
      <c r="JF50" s="6"/>
      <c r="JG50" s="5"/>
      <c r="JH50" s="5"/>
      <c r="JI50" s="4"/>
      <c r="JJ50" s="6"/>
      <c r="JK50" s="4"/>
      <c r="JL50" s="6"/>
      <c r="JM50" s="5"/>
      <c r="JN50" s="5"/>
      <c r="JO50" s="4"/>
      <c r="JP50" s="6"/>
      <c r="JQ50" s="4"/>
      <c r="JR50" s="6"/>
      <c r="JS50" s="5"/>
      <c r="JT50" s="5"/>
      <c r="JU50" s="4"/>
      <c r="JV50" s="6"/>
      <c r="JW50" s="4"/>
      <c r="JX50" s="6"/>
      <c r="JY50" s="5"/>
      <c r="JZ50" s="5"/>
      <c r="KA50" s="4"/>
      <c r="KB50" s="6"/>
      <c r="KC50" s="4"/>
      <c r="KD50" s="6"/>
      <c r="KE50" s="5"/>
      <c r="KF50" s="5"/>
      <c r="KG50" s="4"/>
      <c r="KH50" s="6"/>
      <c r="KI50" s="4"/>
      <c r="KJ50" s="6"/>
      <c r="KK50" s="5"/>
      <c r="KL50" s="5"/>
    </row>
    <row r="51">
      <c r="A51" s="3" t="s">
        <v>85</v>
      </c>
      <c r="B51" s="3" t="s">
        <v>86</v>
      </c>
      <c r="C51" s="3" t="s">
        <v>87</v>
      </c>
      <c r="D51" s="3" t="s">
        <v>88</v>
      </c>
      <c r="E51" s="3" t="s">
        <v>229</v>
      </c>
      <c r="F51" s="3" t="s">
        <v>230</v>
      </c>
      <c r="G51" s="3" t="s">
        <v>231</v>
      </c>
      <c r="H51" s="3" t="s">
        <v>165</v>
      </c>
      <c r="I51" s="4"/>
      <c r="J51" s="4">
        <f>=ROUNDDOWN({0},0)</f>
      </c>
      <c r="K51" s="4"/>
      <c r="L51" s="5">
        <v>1</v>
      </c>
      <c r="M51" s="4"/>
      <c r="N51" s="4">
        <f>=ROUNDDOWN({0},0)</f>
      </c>
      <c r="O51" s="4"/>
      <c r="P51" s="5"/>
      <c r="Q51" s="4">
        <v>21</v>
      </c>
      <c r="R51" s="6">
        <v>1903.88</v>
      </c>
      <c r="S51" s="4"/>
      <c r="T51" s="6"/>
      <c r="U51" s="5"/>
      <c r="V51" s="5"/>
      <c r="W51" s="4">
        <v>3</v>
      </c>
      <c r="X51" s="6">
        <v>252.06</v>
      </c>
      <c r="Y51" s="4"/>
      <c r="Z51" s="6"/>
      <c r="AA51" s="5"/>
      <c r="AB51" s="5"/>
      <c r="AC51" s="4">
        <v>5</v>
      </c>
      <c r="AD51" s="6">
        <v>437.02</v>
      </c>
      <c r="AE51" s="4"/>
      <c r="AF51" s="6"/>
      <c r="AG51" s="5"/>
      <c r="AH51" s="5"/>
      <c r="AI51" s="4">
        <v>6</v>
      </c>
      <c r="AJ51" s="6">
        <v>536.4</v>
      </c>
      <c r="AK51" s="4"/>
      <c r="AL51" s="6"/>
      <c r="AM51" s="5"/>
      <c r="AN51" s="5"/>
      <c r="AO51" s="4">
        <v>1</v>
      </c>
      <c r="AP51" s="6">
        <v>83.19</v>
      </c>
      <c r="AQ51" s="4"/>
      <c r="AR51" s="6"/>
      <c r="AS51" s="5"/>
      <c r="AT51" s="5"/>
      <c r="AU51" s="4"/>
      <c r="AV51" s="6"/>
      <c r="AW51" s="4"/>
      <c r="AX51" s="6"/>
      <c r="AY51" s="5"/>
      <c r="AZ51" s="5"/>
      <c r="BA51" s="4">
        <v>1</v>
      </c>
      <c r="BB51" s="6">
        <v>124.99</v>
      </c>
      <c r="BC51" s="4"/>
      <c r="BD51" s="6"/>
      <c r="BE51" s="5"/>
      <c r="BF51" s="5"/>
      <c r="BG51" s="4">
        <v>4</v>
      </c>
      <c r="BH51" s="6">
        <v>378.35</v>
      </c>
      <c r="BI51" s="4"/>
      <c r="BJ51" s="6"/>
      <c r="BK51" s="5"/>
      <c r="BL51" s="5"/>
      <c r="BM51" s="4"/>
      <c r="BN51" s="6"/>
      <c r="BO51" s="4"/>
      <c r="BP51" s="6"/>
      <c r="BQ51" s="5"/>
      <c r="BR51" s="5"/>
      <c r="BS51" s="4"/>
      <c r="BT51" s="6"/>
      <c r="BU51" s="4"/>
      <c r="BV51" s="6"/>
      <c r="BW51" s="5"/>
      <c r="BX51" s="5"/>
      <c r="BY51" s="4"/>
      <c r="BZ51" s="6"/>
      <c r="CA51" s="4"/>
      <c r="CB51" s="6"/>
      <c r="CC51" s="5"/>
      <c r="CD51" s="5"/>
      <c r="CE51" s="4"/>
      <c r="CF51" s="6"/>
      <c r="CG51" s="4"/>
      <c r="CH51" s="6"/>
      <c r="CI51" s="5"/>
      <c r="CJ51" s="5"/>
      <c r="CK51" s="4"/>
      <c r="CL51" s="6"/>
      <c r="CM51" s="4"/>
      <c r="CN51" s="6"/>
      <c r="CO51" s="5"/>
      <c r="CP51" s="5"/>
      <c r="CQ51" s="4"/>
      <c r="CR51" s="6"/>
      <c r="CS51" s="4"/>
      <c r="CT51" s="6"/>
      <c r="CU51" s="5"/>
      <c r="CV51" s="5"/>
      <c r="CW51" s="4"/>
      <c r="CX51" s="6"/>
      <c r="CY51" s="4"/>
      <c r="CZ51" s="6"/>
      <c r="DA51" s="5"/>
      <c r="DB51" s="5"/>
      <c r="DC51" s="4"/>
      <c r="DD51" s="6"/>
      <c r="DE51" s="4"/>
      <c r="DF51" s="6"/>
      <c r="DG51" s="5"/>
      <c r="DH51" s="5"/>
      <c r="DI51" s="4"/>
      <c r="DJ51" s="6"/>
      <c r="DK51" s="4"/>
      <c r="DL51" s="6"/>
      <c r="DM51" s="5"/>
      <c r="DN51" s="5"/>
      <c r="DO51" s="4">
        <v>1</v>
      </c>
      <c r="DP51" s="6">
        <v>91.87</v>
      </c>
      <c r="DQ51" s="4"/>
      <c r="DR51" s="6"/>
      <c r="DS51" s="5"/>
      <c r="DT51" s="5"/>
      <c r="DU51" s="4"/>
      <c r="DV51" s="6"/>
      <c r="DW51" s="4"/>
      <c r="DX51" s="6"/>
      <c r="DY51" s="5"/>
      <c r="DZ51" s="5"/>
      <c r="EA51" s="4"/>
      <c r="EB51" s="6"/>
      <c r="EC51" s="4"/>
      <c r="ED51" s="6"/>
      <c r="EE51" s="5"/>
      <c r="EF51" s="5"/>
      <c r="EG51" s="4"/>
      <c r="EH51" s="6"/>
      <c r="EI51" s="4"/>
      <c r="EJ51" s="6"/>
      <c r="EK51" s="5"/>
      <c r="EL51" s="5"/>
      <c r="EM51" s="4"/>
      <c r="EN51" s="6"/>
      <c r="EO51" s="4"/>
      <c r="EP51" s="6"/>
      <c r="EQ51" s="5"/>
      <c r="ER51" s="5"/>
      <c r="ES51" s="4"/>
      <c r="ET51" s="6"/>
      <c r="EU51" s="4"/>
      <c r="EV51" s="6"/>
      <c r="EW51" s="5"/>
      <c r="EX51" s="5"/>
      <c r="EY51" s="4"/>
      <c r="EZ51" s="6"/>
      <c r="FA51" s="4"/>
      <c r="FB51" s="6"/>
      <c r="FC51" s="5"/>
      <c r="FD51" s="5"/>
      <c r="FE51" s="4"/>
      <c r="FF51" s="6"/>
      <c r="FG51" s="4"/>
      <c r="FH51" s="6"/>
      <c r="FI51" s="5"/>
      <c r="FJ51" s="5"/>
      <c r="FK51" s="4"/>
      <c r="FL51" s="6"/>
      <c r="FM51" s="4"/>
      <c r="FN51" s="6"/>
      <c r="FO51" s="5"/>
      <c r="FP51" s="5"/>
      <c r="FQ51" s="4"/>
      <c r="FR51" s="6"/>
      <c r="FS51" s="4"/>
      <c r="FT51" s="6"/>
      <c r="FU51" s="5"/>
      <c r="FV51" s="5"/>
      <c r="FW51" s="4"/>
      <c r="FX51" s="6"/>
      <c r="FY51" s="4"/>
      <c r="FZ51" s="6"/>
      <c r="GA51" s="5"/>
      <c r="GB51" s="5"/>
      <c r="GC51" s="4"/>
      <c r="GD51" s="6"/>
      <c r="GE51" s="4"/>
      <c r="GF51" s="6"/>
      <c r="GG51" s="5"/>
      <c r="GH51" s="5"/>
      <c r="GI51" s="4"/>
      <c r="GJ51" s="6"/>
      <c r="GK51" s="4"/>
      <c r="GL51" s="6"/>
      <c r="GM51" s="5"/>
      <c r="GN51" s="5"/>
      <c r="GO51" s="4"/>
      <c r="GP51" s="6"/>
      <c r="GQ51" s="4"/>
      <c r="GR51" s="6"/>
      <c r="GS51" s="5"/>
      <c r="GT51" s="5"/>
      <c r="GU51" s="4"/>
      <c r="GV51" s="6"/>
      <c r="GW51" s="4"/>
      <c r="GX51" s="6"/>
      <c r="GY51" s="5"/>
      <c r="GZ51" s="5"/>
      <c r="HA51" s="4"/>
      <c r="HB51" s="6"/>
      <c r="HC51" s="4"/>
      <c r="HD51" s="6"/>
      <c r="HE51" s="5"/>
      <c r="HF51" s="5"/>
      <c r="HG51" s="4"/>
      <c r="HH51" s="6"/>
      <c r="HI51" s="4"/>
      <c r="HJ51" s="6"/>
      <c r="HK51" s="5"/>
      <c r="HL51" s="5"/>
      <c r="HM51" s="4"/>
      <c r="HN51" s="6"/>
      <c r="HO51" s="4"/>
      <c r="HP51" s="6"/>
      <c r="HQ51" s="5"/>
      <c r="HR51" s="5"/>
      <c r="HS51" s="4"/>
      <c r="HT51" s="6"/>
      <c r="HU51" s="4"/>
      <c r="HV51" s="6"/>
      <c r="HW51" s="5"/>
      <c r="HX51" s="5"/>
      <c r="HY51" s="4"/>
      <c r="HZ51" s="6"/>
      <c r="IA51" s="4"/>
      <c r="IB51" s="6"/>
      <c r="IC51" s="5"/>
      <c r="ID51" s="5"/>
      <c r="IE51" s="4"/>
      <c r="IF51" s="6"/>
      <c r="IG51" s="4"/>
      <c r="IH51" s="6"/>
      <c r="II51" s="5"/>
      <c r="IJ51" s="5"/>
      <c r="IK51" s="4"/>
      <c r="IL51" s="6"/>
      <c r="IM51" s="4"/>
      <c r="IN51" s="6"/>
      <c r="IO51" s="5"/>
      <c r="IP51" s="5"/>
      <c r="IQ51" s="4"/>
      <c r="IR51" s="6"/>
      <c r="IS51" s="4"/>
      <c r="IT51" s="6"/>
      <c r="IU51" s="5"/>
      <c r="IV51" s="5"/>
      <c r="IW51" s="4"/>
      <c r="IX51" s="6"/>
      <c r="IY51" s="4"/>
      <c r="IZ51" s="6"/>
      <c r="JA51" s="5"/>
      <c r="JB51" s="5"/>
      <c r="JC51" s="4"/>
      <c r="JD51" s="6"/>
      <c r="JE51" s="4"/>
      <c r="JF51" s="6"/>
      <c r="JG51" s="5"/>
      <c r="JH51" s="5"/>
      <c r="JI51" s="4"/>
      <c r="JJ51" s="6"/>
      <c r="JK51" s="4"/>
      <c r="JL51" s="6"/>
      <c r="JM51" s="5"/>
      <c r="JN51" s="5"/>
      <c r="JO51" s="4"/>
      <c r="JP51" s="6"/>
      <c r="JQ51" s="4"/>
      <c r="JR51" s="6"/>
      <c r="JS51" s="5"/>
      <c r="JT51" s="5"/>
      <c r="JU51" s="4"/>
      <c r="JV51" s="6"/>
      <c r="JW51" s="4"/>
      <c r="JX51" s="6"/>
      <c r="JY51" s="5"/>
      <c r="JZ51" s="5"/>
      <c r="KA51" s="4"/>
      <c r="KB51" s="6"/>
      <c r="KC51" s="4"/>
      <c r="KD51" s="6"/>
      <c r="KE51" s="5"/>
      <c r="KF51" s="5"/>
      <c r="KG51" s="4"/>
      <c r="KH51" s="6"/>
      <c r="KI51" s="4"/>
      <c r="KJ51" s="6"/>
      <c r="KK51" s="5"/>
      <c r="KL51" s="5"/>
    </row>
    <row r="52">
      <c r="A52" s="3" t="s">
        <v>85</v>
      </c>
      <c r="B52" s="3" t="s">
        <v>86</v>
      </c>
      <c r="C52" s="3" t="s">
        <v>87</v>
      </c>
      <c r="D52" s="3" t="s">
        <v>88</v>
      </c>
      <c r="E52" s="3" t="s">
        <v>232</v>
      </c>
      <c r="F52" s="3" t="s">
        <v>233</v>
      </c>
      <c r="G52" s="3" t="s">
        <v>234</v>
      </c>
      <c r="H52" s="3" t="s">
        <v>147</v>
      </c>
      <c r="I52" s="4"/>
      <c r="J52" s="4">
        <f>=ROUNDDOWN({0},0)</f>
      </c>
      <c r="K52" s="4"/>
      <c r="L52" s="5">
        <v>1</v>
      </c>
      <c r="M52" s="4"/>
      <c r="N52" s="4">
        <f>=ROUNDDOWN({0},0)</f>
      </c>
      <c r="O52" s="4"/>
      <c r="P52" s="5"/>
      <c r="Q52" s="4">
        <v>40</v>
      </c>
      <c r="R52" s="6">
        <v>1885.78</v>
      </c>
      <c r="S52" s="4"/>
      <c r="T52" s="6"/>
      <c r="U52" s="5"/>
      <c r="V52" s="5"/>
      <c r="W52" s="4">
        <v>20</v>
      </c>
      <c r="X52" s="6">
        <v>917.8</v>
      </c>
      <c r="Y52" s="4"/>
      <c r="Z52" s="6"/>
      <c r="AA52" s="5"/>
      <c r="AB52" s="5"/>
      <c r="AC52" s="4">
        <v>2</v>
      </c>
      <c r="AD52" s="6">
        <v>67.98</v>
      </c>
      <c r="AE52" s="4"/>
      <c r="AF52" s="6"/>
      <c r="AG52" s="5"/>
      <c r="AH52" s="5"/>
      <c r="AI52" s="4">
        <v>2</v>
      </c>
      <c r="AJ52" s="6">
        <v>91.78</v>
      </c>
      <c r="AK52" s="4"/>
      <c r="AL52" s="6"/>
      <c r="AM52" s="5"/>
      <c r="AN52" s="5"/>
      <c r="AO52" s="4"/>
      <c r="AP52" s="6"/>
      <c r="AQ52" s="4"/>
      <c r="AR52" s="6"/>
      <c r="AS52" s="5"/>
      <c r="AT52" s="5"/>
      <c r="AU52" s="4">
        <v>2</v>
      </c>
      <c r="AV52" s="6">
        <v>83.98</v>
      </c>
      <c r="AW52" s="4"/>
      <c r="AX52" s="6"/>
      <c r="AY52" s="5"/>
      <c r="AZ52" s="5"/>
      <c r="BA52" s="4">
        <v>1</v>
      </c>
      <c r="BB52" s="6">
        <v>89.99</v>
      </c>
      <c r="BC52" s="4"/>
      <c r="BD52" s="6"/>
      <c r="BE52" s="5"/>
      <c r="BF52" s="5"/>
      <c r="BG52" s="4">
        <v>5</v>
      </c>
      <c r="BH52" s="6">
        <v>241.47</v>
      </c>
      <c r="BI52" s="4"/>
      <c r="BJ52" s="6"/>
      <c r="BK52" s="5"/>
      <c r="BL52" s="5"/>
      <c r="BM52" s="4">
        <v>4</v>
      </c>
      <c r="BN52" s="6">
        <v>173.16</v>
      </c>
      <c r="BO52" s="4"/>
      <c r="BP52" s="6"/>
      <c r="BQ52" s="5"/>
      <c r="BR52" s="5"/>
      <c r="BS52" s="4">
        <v>1</v>
      </c>
      <c r="BT52" s="6">
        <v>43.8</v>
      </c>
      <c r="BU52" s="4"/>
      <c r="BV52" s="6"/>
      <c r="BW52" s="5"/>
      <c r="BX52" s="5"/>
      <c r="BY52" s="4"/>
      <c r="BZ52" s="6"/>
      <c r="CA52" s="4"/>
      <c r="CB52" s="6"/>
      <c r="CC52" s="5"/>
      <c r="CD52" s="5"/>
      <c r="CE52" s="4">
        <v>1</v>
      </c>
      <c r="CF52" s="6">
        <v>48.59</v>
      </c>
      <c r="CG52" s="4"/>
      <c r="CH52" s="6"/>
      <c r="CI52" s="5"/>
      <c r="CJ52" s="5"/>
      <c r="CK52" s="4">
        <v>1</v>
      </c>
      <c r="CL52" s="6">
        <v>79.99</v>
      </c>
      <c r="CM52" s="4"/>
      <c r="CN52" s="6"/>
      <c r="CO52" s="5"/>
      <c r="CP52" s="5"/>
      <c r="CQ52" s="4">
        <v>1</v>
      </c>
      <c r="CR52" s="6">
        <v>47.24</v>
      </c>
      <c r="CS52" s="4"/>
      <c r="CT52" s="6"/>
      <c r="CU52" s="5"/>
      <c r="CV52" s="5"/>
      <c r="CW52" s="4"/>
      <c r="CX52" s="6"/>
      <c r="CY52" s="4"/>
      <c r="CZ52" s="6"/>
      <c r="DA52" s="5"/>
      <c r="DB52" s="5"/>
      <c r="DC52" s="4"/>
      <c r="DD52" s="6"/>
      <c r="DE52" s="4"/>
      <c r="DF52" s="6"/>
      <c r="DG52" s="5"/>
      <c r="DH52" s="5"/>
      <c r="DI52" s="4"/>
      <c r="DJ52" s="6"/>
      <c r="DK52" s="4"/>
      <c r="DL52" s="6"/>
      <c r="DM52" s="5"/>
      <c r="DN52" s="5"/>
      <c r="DO52" s="4"/>
      <c r="DP52" s="6"/>
      <c r="DQ52" s="4"/>
      <c r="DR52" s="6"/>
      <c r="DS52" s="5"/>
      <c r="DT52" s="5"/>
      <c r="DU52" s="4"/>
      <c r="DV52" s="6"/>
      <c r="DW52" s="4"/>
      <c r="DX52" s="6"/>
      <c r="DY52" s="5"/>
      <c r="DZ52" s="5"/>
      <c r="EA52" s="4"/>
      <c r="EB52" s="6"/>
      <c r="EC52" s="4"/>
      <c r="ED52" s="6"/>
      <c r="EE52" s="5"/>
      <c r="EF52" s="5"/>
      <c r="EG52" s="4"/>
      <c r="EH52" s="6"/>
      <c r="EI52" s="4"/>
      <c r="EJ52" s="6"/>
      <c r="EK52" s="5"/>
      <c r="EL52" s="5"/>
      <c r="EM52" s="4"/>
      <c r="EN52" s="6"/>
      <c r="EO52" s="4"/>
      <c r="EP52" s="6"/>
      <c r="EQ52" s="5"/>
      <c r="ER52" s="5"/>
      <c r="ES52" s="4"/>
      <c r="ET52" s="6"/>
      <c r="EU52" s="4"/>
      <c r="EV52" s="6"/>
      <c r="EW52" s="5"/>
      <c r="EX52" s="5"/>
      <c r="EY52" s="4"/>
      <c r="EZ52" s="6"/>
      <c r="FA52" s="4"/>
      <c r="FB52" s="6"/>
      <c r="FC52" s="5"/>
      <c r="FD52" s="5"/>
      <c r="FE52" s="4"/>
      <c r="FF52" s="6"/>
      <c r="FG52" s="4"/>
      <c r="FH52" s="6"/>
      <c r="FI52" s="5"/>
      <c r="FJ52" s="5"/>
      <c r="FK52" s="4"/>
      <c r="FL52" s="6"/>
      <c r="FM52" s="4"/>
      <c r="FN52" s="6"/>
      <c r="FO52" s="5"/>
      <c r="FP52" s="5"/>
      <c r="FQ52" s="4"/>
      <c r="FR52" s="6"/>
      <c r="FS52" s="4"/>
      <c r="FT52" s="6"/>
      <c r="FU52" s="5"/>
      <c r="FV52" s="5"/>
      <c r="FW52" s="4"/>
      <c r="FX52" s="6"/>
      <c r="FY52" s="4"/>
      <c r="FZ52" s="6"/>
      <c r="GA52" s="5"/>
      <c r="GB52" s="5"/>
      <c r="GC52" s="4"/>
      <c r="GD52" s="6"/>
      <c r="GE52" s="4"/>
      <c r="GF52" s="6"/>
      <c r="GG52" s="5"/>
      <c r="GH52" s="5"/>
      <c r="GI52" s="4"/>
      <c r="GJ52" s="6"/>
      <c r="GK52" s="4"/>
      <c r="GL52" s="6"/>
      <c r="GM52" s="5"/>
      <c r="GN52" s="5"/>
      <c r="GO52" s="4"/>
      <c r="GP52" s="6"/>
      <c r="GQ52" s="4"/>
      <c r="GR52" s="6"/>
      <c r="GS52" s="5"/>
      <c r="GT52" s="5"/>
      <c r="GU52" s="4"/>
      <c r="GV52" s="6"/>
      <c r="GW52" s="4"/>
      <c r="GX52" s="6"/>
      <c r="GY52" s="5"/>
      <c r="GZ52" s="5"/>
      <c r="HA52" s="4"/>
      <c r="HB52" s="6"/>
      <c r="HC52" s="4"/>
      <c r="HD52" s="6"/>
      <c r="HE52" s="5"/>
      <c r="HF52" s="5"/>
      <c r="HG52" s="4"/>
      <c r="HH52" s="6"/>
      <c r="HI52" s="4"/>
      <c r="HJ52" s="6"/>
      <c r="HK52" s="5"/>
      <c r="HL52" s="5"/>
      <c r="HM52" s="4"/>
      <c r="HN52" s="6"/>
      <c r="HO52" s="4"/>
      <c r="HP52" s="6"/>
      <c r="HQ52" s="5"/>
      <c r="HR52" s="5"/>
      <c r="HS52" s="4"/>
      <c r="HT52" s="6"/>
      <c r="HU52" s="4"/>
      <c r="HV52" s="6"/>
      <c r="HW52" s="5"/>
      <c r="HX52" s="5"/>
      <c r="HY52" s="4"/>
      <c r="HZ52" s="6"/>
      <c r="IA52" s="4"/>
      <c r="IB52" s="6"/>
      <c r="IC52" s="5"/>
      <c r="ID52" s="5"/>
      <c r="IE52" s="4"/>
      <c r="IF52" s="6"/>
      <c r="IG52" s="4"/>
      <c r="IH52" s="6"/>
      <c r="II52" s="5"/>
      <c r="IJ52" s="5"/>
      <c r="IK52" s="4"/>
      <c r="IL52" s="6"/>
      <c r="IM52" s="4"/>
      <c r="IN52" s="6"/>
      <c r="IO52" s="5"/>
      <c r="IP52" s="5"/>
      <c r="IQ52" s="4"/>
      <c r="IR52" s="6"/>
      <c r="IS52" s="4"/>
      <c r="IT52" s="6"/>
      <c r="IU52" s="5"/>
      <c r="IV52" s="5"/>
      <c r="IW52" s="4"/>
      <c r="IX52" s="6"/>
      <c r="IY52" s="4"/>
      <c r="IZ52" s="6"/>
      <c r="JA52" s="5"/>
      <c r="JB52" s="5"/>
      <c r="JC52" s="4"/>
      <c r="JD52" s="6"/>
      <c r="JE52" s="4"/>
      <c r="JF52" s="6"/>
      <c r="JG52" s="5"/>
      <c r="JH52" s="5"/>
      <c r="JI52" s="4"/>
      <c r="JJ52" s="6"/>
      <c r="JK52" s="4"/>
      <c r="JL52" s="6"/>
      <c r="JM52" s="5"/>
      <c r="JN52" s="5"/>
      <c r="JO52" s="4"/>
      <c r="JP52" s="6"/>
      <c r="JQ52" s="4"/>
      <c r="JR52" s="6"/>
      <c r="JS52" s="5"/>
      <c r="JT52" s="5"/>
      <c r="JU52" s="4"/>
      <c r="JV52" s="6"/>
      <c r="JW52" s="4"/>
      <c r="JX52" s="6"/>
      <c r="JY52" s="5"/>
      <c r="JZ52" s="5"/>
      <c r="KA52" s="4"/>
      <c r="KB52" s="6"/>
      <c r="KC52" s="4"/>
      <c r="KD52" s="6"/>
      <c r="KE52" s="5"/>
      <c r="KF52" s="5"/>
      <c r="KG52" s="4"/>
      <c r="KH52" s="6"/>
      <c r="KI52" s="4"/>
      <c r="KJ52" s="6"/>
      <c r="KK52" s="5"/>
      <c r="KL52" s="5"/>
    </row>
    <row r="53">
      <c r="A53" s="3" t="s">
        <v>85</v>
      </c>
      <c r="B53" s="3" t="s">
        <v>86</v>
      </c>
      <c r="C53" s="3" t="s">
        <v>87</v>
      </c>
      <c r="D53" s="3" t="s">
        <v>88</v>
      </c>
      <c r="E53" s="3" t="s">
        <v>235</v>
      </c>
      <c r="F53" s="3" t="s">
        <v>236</v>
      </c>
      <c r="G53" s="3" t="s">
        <v>237</v>
      </c>
      <c r="H53" s="3" t="s">
        <v>98</v>
      </c>
      <c r="I53" s="4"/>
      <c r="J53" s="4">
        <f>=ROUNDDOWN({0},0)</f>
      </c>
      <c r="K53" s="4">
        <v>800</v>
      </c>
      <c r="L53" s="5">
        <v>1</v>
      </c>
      <c r="M53" s="4"/>
      <c r="N53" s="4">
        <f>=ROUNDDOWN({0},0)</f>
      </c>
      <c r="O53" s="4"/>
      <c r="P53" s="5"/>
      <c r="Q53" s="4">
        <v>34</v>
      </c>
      <c r="R53" s="6">
        <v>1738.77</v>
      </c>
      <c r="S53" s="4"/>
      <c r="T53" s="6"/>
      <c r="U53" s="5"/>
      <c r="V53" s="5"/>
      <c r="W53" s="4">
        <v>15</v>
      </c>
      <c r="X53" s="6">
        <v>751.65</v>
      </c>
      <c r="Y53" s="4"/>
      <c r="Z53" s="6"/>
      <c r="AA53" s="5"/>
      <c r="AB53" s="5"/>
      <c r="AC53" s="4">
        <v>1</v>
      </c>
      <c r="AD53" s="6">
        <v>43.2</v>
      </c>
      <c r="AE53" s="4"/>
      <c r="AF53" s="6"/>
      <c r="AG53" s="5"/>
      <c r="AH53" s="5"/>
      <c r="AI53" s="4">
        <v>4</v>
      </c>
      <c r="AJ53" s="6">
        <v>202.17</v>
      </c>
      <c r="AK53" s="4"/>
      <c r="AL53" s="6"/>
      <c r="AM53" s="5"/>
      <c r="AN53" s="5"/>
      <c r="AO53" s="4">
        <v>2</v>
      </c>
      <c r="AP53" s="6">
        <v>102.13</v>
      </c>
      <c r="AQ53" s="4"/>
      <c r="AR53" s="6"/>
      <c r="AS53" s="5"/>
      <c r="AT53" s="5"/>
      <c r="AU53" s="4">
        <v>4</v>
      </c>
      <c r="AV53" s="6">
        <v>191.52</v>
      </c>
      <c r="AW53" s="4"/>
      <c r="AX53" s="6"/>
      <c r="AY53" s="5"/>
      <c r="AZ53" s="5"/>
      <c r="BA53" s="4">
        <v>1</v>
      </c>
      <c r="BB53" s="6">
        <v>99.99</v>
      </c>
      <c r="BC53" s="4"/>
      <c r="BD53" s="6"/>
      <c r="BE53" s="5"/>
      <c r="BF53" s="5"/>
      <c r="BG53" s="4"/>
      <c r="BH53" s="6"/>
      <c r="BI53" s="4"/>
      <c r="BJ53" s="6"/>
      <c r="BK53" s="5"/>
      <c r="BL53" s="5"/>
      <c r="BM53" s="4">
        <v>3</v>
      </c>
      <c r="BN53" s="6">
        <v>140.02</v>
      </c>
      <c r="BO53" s="4"/>
      <c r="BP53" s="6"/>
      <c r="BQ53" s="5"/>
      <c r="BR53" s="5"/>
      <c r="BS53" s="4">
        <v>1</v>
      </c>
      <c r="BT53" s="6">
        <v>52.57</v>
      </c>
      <c r="BU53" s="4"/>
      <c r="BV53" s="6"/>
      <c r="BW53" s="5"/>
      <c r="BX53" s="5"/>
      <c r="BY53" s="4"/>
      <c r="BZ53" s="6"/>
      <c r="CA53" s="4"/>
      <c r="CB53" s="6"/>
      <c r="CC53" s="5"/>
      <c r="CD53" s="5"/>
      <c r="CE53" s="4">
        <v>3</v>
      </c>
      <c r="CF53" s="6">
        <v>155.52</v>
      </c>
      <c r="CG53" s="4"/>
      <c r="CH53" s="6"/>
      <c r="CI53" s="5"/>
      <c r="CJ53" s="5"/>
      <c r="CK53" s="4"/>
      <c r="CL53" s="6"/>
      <c r="CM53" s="4"/>
      <c r="CN53" s="6"/>
      <c r="CO53" s="5"/>
      <c r="CP53" s="5"/>
      <c r="CQ53" s="4"/>
      <c r="CR53" s="6"/>
      <c r="CS53" s="4"/>
      <c r="CT53" s="6"/>
      <c r="CU53" s="5"/>
      <c r="CV53" s="5"/>
      <c r="CW53" s="4"/>
      <c r="CX53" s="6"/>
      <c r="CY53" s="4"/>
      <c r="CZ53" s="6"/>
      <c r="DA53" s="5"/>
      <c r="DB53" s="5"/>
      <c r="DC53" s="4"/>
      <c r="DD53" s="6"/>
      <c r="DE53" s="4"/>
      <c r="DF53" s="6"/>
      <c r="DG53" s="5"/>
      <c r="DH53" s="5"/>
      <c r="DI53" s="4"/>
      <c r="DJ53" s="6"/>
      <c r="DK53" s="4"/>
      <c r="DL53" s="6"/>
      <c r="DM53" s="5"/>
      <c r="DN53" s="5"/>
      <c r="DO53" s="4"/>
      <c r="DP53" s="6"/>
      <c r="DQ53" s="4"/>
      <c r="DR53" s="6"/>
      <c r="DS53" s="5"/>
      <c r="DT53" s="5"/>
      <c r="DU53" s="4"/>
      <c r="DV53" s="6"/>
      <c r="DW53" s="4"/>
      <c r="DX53" s="6"/>
      <c r="DY53" s="5"/>
      <c r="DZ53" s="5"/>
      <c r="EA53" s="4"/>
      <c r="EB53" s="6"/>
      <c r="EC53" s="4"/>
      <c r="ED53" s="6"/>
      <c r="EE53" s="5"/>
      <c r="EF53" s="5"/>
      <c r="EG53" s="4"/>
      <c r="EH53" s="6"/>
      <c r="EI53" s="4"/>
      <c r="EJ53" s="6"/>
      <c r="EK53" s="5"/>
      <c r="EL53" s="5"/>
      <c r="EM53" s="4"/>
      <c r="EN53" s="6"/>
      <c r="EO53" s="4"/>
      <c r="EP53" s="6"/>
      <c r="EQ53" s="5"/>
      <c r="ER53" s="5"/>
      <c r="ES53" s="4"/>
      <c r="ET53" s="6"/>
      <c r="EU53" s="4"/>
      <c r="EV53" s="6"/>
      <c r="EW53" s="5"/>
      <c r="EX53" s="5"/>
      <c r="EY53" s="4"/>
      <c r="EZ53" s="6"/>
      <c r="FA53" s="4"/>
      <c r="FB53" s="6"/>
      <c r="FC53" s="5"/>
      <c r="FD53" s="5"/>
      <c r="FE53" s="4"/>
      <c r="FF53" s="6"/>
      <c r="FG53" s="4"/>
      <c r="FH53" s="6"/>
      <c r="FI53" s="5"/>
      <c r="FJ53" s="5"/>
      <c r="FK53" s="4"/>
      <c r="FL53" s="6"/>
      <c r="FM53" s="4"/>
      <c r="FN53" s="6"/>
      <c r="FO53" s="5"/>
      <c r="FP53" s="5"/>
      <c r="FQ53" s="4"/>
      <c r="FR53" s="6"/>
      <c r="FS53" s="4"/>
      <c r="FT53" s="6"/>
      <c r="FU53" s="5"/>
      <c r="FV53" s="5"/>
      <c r="FW53" s="4"/>
      <c r="FX53" s="6"/>
      <c r="FY53" s="4"/>
      <c r="FZ53" s="6"/>
      <c r="GA53" s="5"/>
      <c r="GB53" s="5"/>
      <c r="GC53" s="4"/>
      <c r="GD53" s="6"/>
      <c r="GE53" s="4"/>
      <c r="GF53" s="6"/>
      <c r="GG53" s="5"/>
      <c r="GH53" s="5"/>
      <c r="GI53" s="4"/>
      <c r="GJ53" s="6"/>
      <c r="GK53" s="4"/>
      <c r="GL53" s="6"/>
      <c r="GM53" s="5"/>
      <c r="GN53" s="5"/>
      <c r="GO53" s="4"/>
      <c r="GP53" s="6"/>
      <c r="GQ53" s="4"/>
      <c r="GR53" s="6"/>
      <c r="GS53" s="5"/>
      <c r="GT53" s="5"/>
      <c r="GU53" s="4"/>
      <c r="GV53" s="6"/>
      <c r="GW53" s="4"/>
      <c r="GX53" s="6"/>
      <c r="GY53" s="5"/>
      <c r="GZ53" s="5"/>
      <c r="HA53" s="4"/>
      <c r="HB53" s="6"/>
      <c r="HC53" s="4"/>
      <c r="HD53" s="6"/>
      <c r="HE53" s="5"/>
      <c r="HF53" s="5"/>
      <c r="HG53" s="4"/>
      <c r="HH53" s="6"/>
      <c r="HI53" s="4"/>
      <c r="HJ53" s="6"/>
      <c r="HK53" s="5"/>
      <c r="HL53" s="5"/>
      <c r="HM53" s="4"/>
      <c r="HN53" s="6"/>
      <c r="HO53" s="4"/>
      <c r="HP53" s="6"/>
      <c r="HQ53" s="5"/>
      <c r="HR53" s="5"/>
      <c r="HS53" s="4"/>
      <c r="HT53" s="6"/>
      <c r="HU53" s="4"/>
      <c r="HV53" s="6"/>
      <c r="HW53" s="5"/>
      <c r="HX53" s="5"/>
      <c r="HY53" s="4"/>
      <c r="HZ53" s="6"/>
      <c r="IA53" s="4"/>
      <c r="IB53" s="6"/>
      <c r="IC53" s="5"/>
      <c r="ID53" s="5"/>
      <c r="IE53" s="4"/>
      <c r="IF53" s="6"/>
      <c r="IG53" s="4"/>
      <c r="IH53" s="6"/>
      <c r="II53" s="5"/>
      <c r="IJ53" s="5"/>
      <c r="IK53" s="4"/>
      <c r="IL53" s="6"/>
      <c r="IM53" s="4"/>
      <c r="IN53" s="6"/>
      <c r="IO53" s="5"/>
      <c r="IP53" s="5"/>
      <c r="IQ53" s="4"/>
      <c r="IR53" s="6"/>
      <c r="IS53" s="4"/>
      <c r="IT53" s="6"/>
      <c r="IU53" s="5"/>
      <c r="IV53" s="5"/>
      <c r="IW53" s="4"/>
      <c r="IX53" s="6"/>
      <c r="IY53" s="4"/>
      <c r="IZ53" s="6"/>
      <c r="JA53" s="5"/>
      <c r="JB53" s="5"/>
      <c r="JC53" s="4"/>
      <c r="JD53" s="6"/>
      <c r="JE53" s="4"/>
      <c r="JF53" s="6"/>
      <c r="JG53" s="5"/>
      <c r="JH53" s="5"/>
      <c r="JI53" s="4"/>
      <c r="JJ53" s="6"/>
      <c r="JK53" s="4"/>
      <c r="JL53" s="6"/>
      <c r="JM53" s="5"/>
      <c r="JN53" s="5"/>
      <c r="JO53" s="4"/>
      <c r="JP53" s="6"/>
      <c r="JQ53" s="4"/>
      <c r="JR53" s="6"/>
      <c r="JS53" s="5"/>
      <c r="JT53" s="5"/>
      <c r="JU53" s="4"/>
      <c r="JV53" s="6"/>
      <c r="JW53" s="4"/>
      <c r="JX53" s="6"/>
      <c r="JY53" s="5"/>
      <c r="JZ53" s="5"/>
      <c r="KA53" s="4"/>
      <c r="KB53" s="6"/>
      <c r="KC53" s="4"/>
      <c r="KD53" s="6"/>
      <c r="KE53" s="5"/>
      <c r="KF53" s="5"/>
      <c r="KG53" s="4"/>
      <c r="KH53" s="6"/>
      <c r="KI53" s="4"/>
      <c r="KJ53" s="6"/>
      <c r="KK53" s="5"/>
      <c r="KL53" s="5"/>
    </row>
    <row r="54">
      <c r="A54" s="3" t="s">
        <v>85</v>
      </c>
      <c r="B54" s="3" t="s">
        <v>86</v>
      </c>
      <c r="C54" s="3" t="s">
        <v>87</v>
      </c>
      <c r="D54" s="3" t="s">
        <v>88</v>
      </c>
      <c r="E54" s="3" t="s">
        <v>238</v>
      </c>
      <c r="F54" s="3" t="s">
        <v>239</v>
      </c>
      <c r="G54" s="3" t="s">
        <v>240</v>
      </c>
      <c r="H54" s="3" t="s">
        <v>104</v>
      </c>
      <c r="I54" s="4"/>
      <c r="J54" s="4">
        <f>=ROUNDDOWN({0},0)</f>
      </c>
      <c r="K54" s="4"/>
      <c r="L54" s="5"/>
      <c r="M54" s="4"/>
      <c r="N54" s="4">
        <f>=ROUNDDOWN({0},0)</f>
      </c>
      <c r="O54" s="4"/>
      <c r="P54" s="5"/>
      <c r="Q54" s="4">
        <v>27</v>
      </c>
      <c r="R54" s="6">
        <v>1717.66</v>
      </c>
      <c r="S54" s="4"/>
      <c r="T54" s="6"/>
      <c r="U54" s="5"/>
      <c r="V54" s="5"/>
      <c r="W54" s="4">
        <v>11</v>
      </c>
      <c r="X54" s="6">
        <v>748.65</v>
      </c>
      <c r="Y54" s="4"/>
      <c r="Z54" s="6"/>
      <c r="AA54" s="5"/>
      <c r="AB54" s="5"/>
      <c r="AC54" s="4">
        <v>9</v>
      </c>
      <c r="AD54" s="6">
        <v>488.25</v>
      </c>
      <c r="AE54" s="4"/>
      <c r="AF54" s="6"/>
      <c r="AG54" s="5"/>
      <c r="AH54" s="5"/>
      <c r="AI54" s="4"/>
      <c r="AJ54" s="6"/>
      <c r="AK54" s="4"/>
      <c r="AL54" s="6"/>
      <c r="AM54" s="5"/>
      <c r="AN54" s="5"/>
      <c r="AO54" s="4"/>
      <c r="AP54" s="6"/>
      <c r="AQ54" s="4"/>
      <c r="AR54" s="6"/>
      <c r="AS54" s="5"/>
      <c r="AT54" s="5"/>
      <c r="AU54" s="4">
        <v>1</v>
      </c>
      <c r="AV54" s="6">
        <v>74.09</v>
      </c>
      <c r="AW54" s="4"/>
      <c r="AX54" s="6"/>
      <c r="AY54" s="5"/>
      <c r="AZ54" s="5"/>
      <c r="BA54" s="4"/>
      <c r="BB54" s="6"/>
      <c r="BC54" s="4"/>
      <c r="BD54" s="6"/>
      <c r="BE54" s="5"/>
      <c r="BF54" s="5"/>
      <c r="BG54" s="4"/>
      <c r="BH54" s="6"/>
      <c r="BI54" s="4"/>
      <c r="BJ54" s="6"/>
      <c r="BK54" s="5"/>
      <c r="BL54" s="5"/>
      <c r="BM54" s="4"/>
      <c r="BN54" s="6"/>
      <c r="BO54" s="4"/>
      <c r="BP54" s="6"/>
      <c r="BQ54" s="5"/>
      <c r="BR54" s="5"/>
      <c r="BS54" s="4">
        <v>1</v>
      </c>
      <c r="BT54" s="6">
        <v>61.82</v>
      </c>
      <c r="BU54" s="4"/>
      <c r="BV54" s="6"/>
      <c r="BW54" s="5"/>
      <c r="BX54" s="5"/>
      <c r="BY54" s="4"/>
      <c r="BZ54" s="6"/>
      <c r="CA54" s="4"/>
      <c r="CB54" s="6"/>
      <c r="CC54" s="5"/>
      <c r="CD54" s="5"/>
      <c r="CE54" s="4">
        <v>5</v>
      </c>
      <c r="CF54" s="6">
        <v>344.85</v>
      </c>
      <c r="CG54" s="4"/>
      <c r="CH54" s="6"/>
      <c r="CI54" s="5"/>
      <c r="CJ54" s="5"/>
      <c r="CK54" s="4"/>
      <c r="CL54" s="6"/>
      <c r="CM54" s="4"/>
      <c r="CN54" s="6"/>
      <c r="CO54" s="5"/>
      <c r="CP54" s="5"/>
      <c r="CQ54" s="4"/>
      <c r="CR54" s="6"/>
      <c r="CS54" s="4"/>
      <c r="CT54" s="6"/>
      <c r="CU54" s="5"/>
      <c r="CV54" s="5"/>
      <c r="CW54" s="4"/>
      <c r="CX54" s="6"/>
      <c r="CY54" s="4"/>
      <c r="CZ54" s="6"/>
      <c r="DA54" s="5"/>
      <c r="DB54" s="5"/>
      <c r="DC54" s="4"/>
      <c r="DD54" s="6"/>
      <c r="DE54" s="4"/>
      <c r="DF54" s="6"/>
      <c r="DG54" s="5"/>
      <c r="DH54" s="5"/>
      <c r="DI54" s="4"/>
      <c r="DJ54" s="6"/>
      <c r="DK54" s="4"/>
      <c r="DL54" s="6"/>
      <c r="DM54" s="5"/>
      <c r="DN54" s="5"/>
      <c r="DO54" s="4"/>
      <c r="DP54" s="6"/>
      <c r="DQ54" s="4"/>
      <c r="DR54" s="6"/>
      <c r="DS54" s="5"/>
      <c r="DT54" s="5"/>
      <c r="DU54" s="4"/>
      <c r="DV54" s="6"/>
      <c r="DW54" s="4"/>
      <c r="DX54" s="6"/>
      <c r="DY54" s="5"/>
      <c r="DZ54" s="5"/>
      <c r="EA54" s="4"/>
      <c r="EB54" s="6"/>
      <c r="EC54" s="4"/>
      <c r="ED54" s="6"/>
      <c r="EE54" s="5"/>
      <c r="EF54" s="5"/>
      <c r="EG54" s="4"/>
      <c r="EH54" s="6"/>
      <c r="EI54" s="4"/>
      <c r="EJ54" s="6"/>
      <c r="EK54" s="5"/>
      <c r="EL54" s="5"/>
      <c r="EM54" s="4"/>
      <c r="EN54" s="6"/>
      <c r="EO54" s="4"/>
      <c r="EP54" s="6"/>
      <c r="EQ54" s="5"/>
      <c r="ER54" s="5"/>
      <c r="ES54" s="4"/>
      <c r="ET54" s="6"/>
      <c r="EU54" s="4"/>
      <c r="EV54" s="6"/>
      <c r="EW54" s="5"/>
      <c r="EX54" s="5"/>
      <c r="EY54" s="4"/>
      <c r="EZ54" s="6"/>
      <c r="FA54" s="4"/>
      <c r="FB54" s="6"/>
      <c r="FC54" s="5"/>
      <c r="FD54" s="5"/>
      <c r="FE54" s="4"/>
      <c r="FF54" s="6"/>
      <c r="FG54" s="4"/>
      <c r="FH54" s="6"/>
      <c r="FI54" s="5"/>
      <c r="FJ54" s="5"/>
      <c r="FK54" s="4"/>
      <c r="FL54" s="6"/>
      <c r="FM54" s="4"/>
      <c r="FN54" s="6"/>
      <c r="FO54" s="5"/>
      <c r="FP54" s="5"/>
      <c r="FQ54" s="4"/>
      <c r="FR54" s="6"/>
      <c r="FS54" s="4"/>
      <c r="FT54" s="6"/>
      <c r="FU54" s="5"/>
      <c r="FV54" s="5"/>
      <c r="FW54" s="4"/>
      <c r="FX54" s="6"/>
      <c r="FY54" s="4"/>
      <c r="FZ54" s="6"/>
      <c r="GA54" s="5"/>
      <c r="GB54" s="5"/>
      <c r="GC54" s="4"/>
      <c r="GD54" s="6"/>
      <c r="GE54" s="4"/>
      <c r="GF54" s="6"/>
      <c r="GG54" s="5"/>
      <c r="GH54" s="5"/>
      <c r="GI54" s="4"/>
      <c r="GJ54" s="6"/>
      <c r="GK54" s="4"/>
      <c r="GL54" s="6"/>
      <c r="GM54" s="5"/>
      <c r="GN54" s="5"/>
      <c r="GO54" s="4"/>
      <c r="GP54" s="6"/>
      <c r="GQ54" s="4"/>
      <c r="GR54" s="6"/>
      <c r="GS54" s="5"/>
      <c r="GT54" s="5"/>
      <c r="GU54" s="4"/>
      <c r="GV54" s="6"/>
      <c r="GW54" s="4"/>
      <c r="GX54" s="6"/>
      <c r="GY54" s="5"/>
      <c r="GZ54" s="5"/>
      <c r="HA54" s="4"/>
      <c r="HB54" s="6"/>
      <c r="HC54" s="4"/>
      <c r="HD54" s="6"/>
      <c r="HE54" s="5"/>
      <c r="HF54" s="5"/>
      <c r="HG54" s="4"/>
      <c r="HH54" s="6"/>
      <c r="HI54" s="4"/>
      <c r="HJ54" s="6"/>
      <c r="HK54" s="5"/>
      <c r="HL54" s="5"/>
      <c r="HM54" s="4"/>
      <c r="HN54" s="6"/>
      <c r="HO54" s="4"/>
      <c r="HP54" s="6"/>
      <c r="HQ54" s="5"/>
      <c r="HR54" s="5"/>
      <c r="HS54" s="4"/>
      <c r="HT54" s="6"/>
      <c r="HU54" s="4"/>
      <c r="HV54" s="6"/>
      <c r="HW54" s="5"/>
      <c r="HX54" s="5"/>
      <c r="HY54" s="4"/>
      <c r="HZ54" s="6"/>
      <c r="IA54" s="4"/>
      <c r="IB54" s="6"/>
      <c r="IC54" s="5"/>
      <c r="ID54" s="5"/>
      <c r="IE54" s="4"/>
      <c r="IF54" s="6"/>
      <c r="IG54" s="4"/>
      <c r="IH54" s="6"/>
      <c r="II54" s="5"/>
      <c r="IJ54" s="5"/>
      <c r="IK54" s="4"/>
      <c r="IL54" s="6"/>
      <c r="IM54" s="4"/>
      <c r="IN54" s="6"/>
      <c r="IO54" s="5"/>
      <c r="IP54" s="5"/>
      <c r="IQ54" s="4"/>
      <c r="IR54" s="6"/>
      <c r="IS54" s="4"/>
      <c r="IT54" s="6"/>
      <c r="IU54" s="5"/>
      <c r="IV54" s="5"/>
      <c r="IW54" s="4"/>
      <c r="IX54" s="6"/>
      <c r="IY54" s="4"/>
      <c r="IZ54" s="6"/>
      <c r="JA54" s="5"/>
      <c r="JB54" s="5"/>
      <c r="JC54" s="4"/>
      <c r="JD54" s="6"/>
      <c r="JE54" s="4"/>
      <c r="JF54" s="6"/>
      <c r="JG54" s="5"/>
      <c r="JH54" s="5"/>
      <c r="JI54" s="4"/>
      <c r="JJ54" s="6"/>
      <c r="JK54" s="4"/>
      <c r="JL54" s="6"/>
      <c r="JM54" s="5"/>
      <c r="JN54" s="5"/>
      <c r="JO54" s="4"/>
      <c r="JP54" s="6"/>
      <c r="JQ54" s="4"/>
      <c r="JR54" s="6"/>
      <c r="JS54" s="5"/>
      <c r="JT54" s="5"/>
      <c r="JU54" s="4"/>
      <c r="JV54" s="6"/>
      <c r="JW54" s="4"/>
      <c r="JX54" s="6"/>
      <c r="JY54" s="5"/>
      <c r="JZ54" s="5"/>
      <c r="KA54" s="4"/>
      <c r="KB54" s="6"/>
      <c r="KC54" s="4"/>
      <c r="KD54" s="6"/>
      <c r="KE54" s="5"/>
      <c r="KF54" s="5"/>
      <c r="KG54" s="4"/>
      <c r="KH54" s="6"/>
      <c r="KI54" s="4"/>
      <c r="KJ54" s="6"/>
      <c r="KK54" s="5"/>
      <c r="KL54" s="5"/>
    </row>
    <row r="55">
      <c r="A55" s="3" t="s">
        <v>85</v>
      </c>
      <c r="B55" s="3" t="s">
        <v>86</v>
      </c>
      <c r="C55" s="3" t="s">
        <v>87</v>
      </c>
      <c r="D55" s="3" t="s">
        <v>88</v>
      </c>
      <c r="E55" s="3" t="s">
        <v>241</v>
      </c>
      <c r="F55" s="3" t="s">
        <v>242</v>
      </c>
      <c r="G55" s="3" t="s">
        <v>243</v>
      </c>
      <c r="H55" s="3" t="s">
        <v>147</v>
      </c>
      <c r="I55" s="4"/>
      <c r="J55" s="4">
        <f>=ROUNDDOWN({0},0)</f>
      </c>
      <c r="K55" s="4"/>
      <c r="L55" s="5">
        <v>1</v>
      </c>
      <c r="M55" s="4"/>
      <c r="N55" s="4">
        <f>=ROUNDDOWN({0},0)</f>
      </c>
      <c r="O55" s="4"/>
      <c r="P55" s="5"/>
      <c r="Q55" s="4">
        <v>37</v>
      </c>
      <c r="R55" s="6">
        <v>1670.92</v>
      </c>
      <c r="S55" s="4"/>
      <c r="T55" s="6"/>
      <c r="U55" s="5"/>
      <c r="V55" s="5"/>
      <c r="W55" s="4">
        <v>13</v>
      </c>
      <c r="X55" s="6">
        <v>582.23</v>
      </c>
      <c r="Y55" s="4"/>
      <c r="Z55" s="6"/>
      <c r="AA55" s="5"/>
      <c r="AB55" s="5"/>
      <c r="AC55" s="4">
        <v>1</v>
      </c>
      <c r="AD55" s="6">
        <v>39.99</v>
      </c>
      <c r="AE55" s="4"/>
      <c r="AF55" s="6"/>
      <c r="AG55" s="5"/>
      <c r="AH55" s="5"/>
      <c r="AI55" s="4">
        <v>8</v>
      </c>
      <c r="AJ55" s="6">
        <v>359.36</v>
      </c>
      <c r="AK55" s="4"/>
      <c r="AL55" s="6"/>
      <c r="AM55" s="5"/>
      <c r="AN55" s="5"/>
      <c r="AO55" s="4">
        <v>3</v>
      </c>
      <c r="AP55" s="6">
        <v>137.96</v>
      </c>
      <c r="AQ55" s="4"/>
      <c r="AR55" s="6"/>
      <c r="AS55" s="5"/>
      <c r="AT55" s="5"/>
      <c r="AU55" s="4">
        <v>2</v>
      </c>
      <c r="AV55" s="6">
        <v>87.35</v>
      </c>
      <c r="AW55" s="4"/>
      <c r="AX55" s="6"/>
      <c r="AY55" s="5"/>
      <c r="AZ55" s="5"/>
      <c r="BA55" s="4"/>
      <c r="BB55" s="6"/>
      <c r="BC55" s="4"/>
      <c r="BD55" s="6"/>
      <c r="BE55" s="5"/>
      <c r="BF55" s="5"/>
      <c r="BG55" s="4"/>
      <c r="BH55" s="6"/>
      <c r="BI55" s="4"/>
      <c r="BJ55" s="6"/>
      <c r="BK55" s="5"/>
      <c r="BL55" s="5"/>
      <c r="BM55" s="4">
        <v>1</v>
      </c>
      <c r="BN55" s="6">
        <v>59.31</v>
      </c>
      <c r="BO55" s="4"/>
      <c r="BP55" s="6"/>
      <c r="BQ55" s="5"/>
      <c r="BR55" s="5"/>
      <c r="BS55" s="4"/>
      <c r="BT55" s="6"/>
      <c r="BU55" s="4"/>
      <c r="BV55" s="6"/>
      <c r="BW55" s="5"/>
      <c r="BX55" s="5"/>
      <c r="BY55" s="4"/>
      <c r="BZ55" s="6"/>
      <c r="CA55" s="4"/>
      <c r="CB55" s="6"/>
      <c r="CC55" s="5"/>
      <c r="CD55" s="5"/>
      <c r="CE55" s="4">
        <v>8</v>
      </c>
      <c r="CF55" s="6">
        <v>359.36</v>
      </c>
      <c r="CG55" s="4"/>
      <c r="CH55" s="6"/>
      <c r="CI55" s="5"/>
      <c r="CJ55" s="5"/>
      <c r="CK55" s="4"/>
      <c r="CL55" s="6"/>
      <c r="CM55" s="4"/>
      <c r="CN55" s="6"/>
      <c r="CO55" s="5"/>
      <c r="CP55" s="5"/>
      <c r="CQ55" s="4">
        <v>1</v>
      </c>
      <c r="CR55" s="6">
        <v>45.36</v>
      </c>
      <c r="CS55" s="4"/>
      <c r="CT55" s="6"/>
      <c r="CU55" s="5"/>
      <c r="CV55" s="5"/>
      <c r="CW55" s="4"/>
      <c r="CX55" s="6"/>
      <c r="CY55" s="4"/>
      <c r="CZ55" s="6"/>
      <c r="DA55" s="5"/>
      <c r="DB55" s="5"/>
      <c r="DC55" s="4"/>
      <c r="DD55" s="6"/>
      <c r="DE55" s="4"/>
      <c r="DF55" s="6"/>
      <c r="DG55" s="5"/>
      <c r="DH55" s="5"/>
      <c r="DI55" s="4"/>
      <c r="DJ55" s="6"/>
      <c r="DK55" s="4"/>
      <c r="DL55" s="6"/>
      <c r="DM55" s="5"/>
      <c r="DN55" s="5"/>
      <c r="DO55" s="4"/>
      <c r="DP55" s="6"/>
      <c r="DQ55" s="4"/>
      <c r="DR55" s="6"/>
      <c r="DS55" s="5"/>
      <c r="DT55" s="5"/>
      <c r="DU55" s="4"/>
      <c r="DV55" s="6"/>
      <c r="DW55" s="4"/>
      <c r="DX55" s="6"/>
      <c r="DY55" s="5"/>
      <c r="DZ55" s="5"/>
      <c r="EA55" s="4"/>
      <c r="EB55" s="6"/>
      <c r="EC55" s="4"/>
      <c r="ED55" s="6"/>
      <c r="EE55" s="5"/>
      <c r="EF55" s="5"/>
      <c r="EG55" s="4"/>
      <c r="EH55" s="6"/>
      <c r="EI55" s="4"/>
      <c r="EJ55" s="6"/>
      <c r="EK55" s="5"/>
      <c r="EL55" s="5"/>
      <c r="EM55" s="4"/>
      <c r="EN55" s="6"/>
      <c r="EO55" s="4"/>
      <c r="EP55" s="6"/>
      <c r="EQ55" s="5"/>
      <c r="ER55" s="5"/>
      <c r="ES55" s="4"/>
      <c r="ET55" s="6"/>
      <c r="EU55" s="4"/>
      <c r="EV55" s="6"/>
      <c r="EW55" s="5"/>
      <c r="EX55" s="5"/>
      <c r="EY55" s="4"/>
      <c r="EZ55" s="6"/>
      <c r="FA55" s="4"/>
      <c r="FB55" s="6"/>
      <c r="FC55" s="5"/>
      <c r="FD55" s="5"/>
      <c r="FE55" s="4"/>
      <c r="FF55" s="6"/>
      <c r="FG55" s="4"/>
      <c r="FH55" s="6"/>
      <c r="FI55" s="5"/>
      <c r="FJ55" s="5"/>
      <c r="FK55" s="4"/>
      <c r="FL55" s="6"/>
      <c r="FM55" s="4"/>
      <c r="FN55" s="6"/>
      <c r="FO55" s="5"/>
      <c r="FP55" s="5"/>
      <c r="FQ55" s="4"/>
      <c r="FR55" s="6"/>
      <c r="FS55" s="4"/>
      <c r="FT55" s="6"/>
      <c r="FU55" s="5"/>
      <c r="FV55" s="5"/>
      <c r="FW55" s="4"/>
      <c r="FX55" s="6"/>
      <c r="FY55" s="4"/>
      <c r="FZ55" s="6"/>
      <c r="GA55" s="5"/>
      <c r="GB55" s="5"/>
      <c r="GC55" s="4"/>
      <c r="GD55" s="6"/>
      <c r="GE55" s="4"/>
      <c r="GF55" s="6"/>
      <c r="GG55" s="5"/>
      <c r="GH55" s="5"/>
      <c r="GI55" s="4"/>
      <c r="GJ55" s="6"/>
      <c r="GK55" s="4"/>
      <c r="GL55" s="6"/>
      <c r="GM55" s="5"/>
      <c r="GN55" s="5"/>
      <c r="GO55" s="4"/>
      <c r="GP55" s="6"/>
      <c r="GQ55" s="4"/>
      <c r="GR55" s="6"/>
      <c r="GS55" s="5"/>
      <c r="GT55" s="5"/>
      <c r="GU55" s="4"/>
      <c r="GV55" s="6"/>
      <c r="GW55" s="4"/>
      <c r="GX55" s="6"/>
      <c r="GY55" s="5"/>
      <c r="GZ55" s="5"/>
      <c r="HA55" s="4"/>
      <c r="HB55" s="6"/>
      <c r="HC55" s="4"/>
      <c r="HD55" s="6"/>
      <c r="HE55" s="5"/>
      <c r="HF55" s="5"/>
      <c r="HG55" s="4"/>
      <c r="HH55" s="6"/>
      <c r="HI55" s="4"/>
      <c r="HJ55" s="6"/>
      <c r="HK55" s="5"/>
      <c r="HL55" s="5"/>
      <c r="HM55" s="4"/>
      <c r="HN55" s="6"/>
      <c r="HO55" s="4"/>
      <c r="HP55" s="6"/>
      <c r="HQ55" s="5"/>
      <c r="HR55" s="5"/>
      <c r="HS55" s="4"/>
      <c r="HT55" s="6"/>
      <c r="HU55" s="4"/>
      <c r="HV55" s="6"/>
      <c r="HW55" s="5"/>
      <c r="HX55" s="5"/>
      <c r="HY55" s="4"/>
      <c r="HZ55" s="6"/>
      <c r="IA55" s="4"/>
      <c r="IB55" s="6"/>
      <c r="IC55" s="5"/>
      <c r="ID55" s="5"/>
      <c r="IE55" s="4"/>
      <c r="IF55" s="6"/>
      <c r="IG55" s="4"/>
      <c r="IH55" s="6"/>
      <c r="II55" s="5"/>
      <c r="IJ55" s="5"/>
      <c r="IK55" s="4"/>
      <c r="IL55" s="6"/>
      <c r="IM55" s="4"/>
      <c r="IN55" s="6"/>
      <c r="IO55" s="5"/>
      <c r="IP55" s="5"/>
      <c r="IQ55" s="4"/>
      <c r="IR55" s="6"/>
      <c r="IS55" s="4"/>
      <c r="IT55" s="6"/>
      <c r="IU55" s="5"/>
      <c r="IV55" s="5"/>
      <c r="IW55" s="4"/>
      <c r="IX55" s="6"/>
      <c r="IY55" s="4"/>
      <c r="IZ55" s="6"/>
      <c r="JA55" s="5"/>
      <c r="JB55" s="5"/>
      <c r="JC55" s="4"/>
      <c r="JD55" s="6"/>
      <c r="JE55" s="4"/>
      <c r="JF55" s="6"/>
      <c r="JG55" s="5"/>
      <c r="JH55" s="5"/>
      <c r="JI55" s="4"/>
      <c r="JJ55" s="6"/>
      <c r="JK55" s="4"/>
      <c r="JL55" s="6"/>
      <c r="JM55" s="5"/>
      <c r="JN55" s="5"/>
      <c r="JO55" s="4"/>
      <c r="JP55" s="6"/>
      <c r="JQ55" s="4"/>
      <c r="JR55" s="6"/>
      <c r="JS55" s="5"/>
      <c r="JT55" s="5"/>
      <c r="JU55" s="4"/>
      <c r="JV55" s="6"/>
      <c r="JW55" s="4"/>
      <c r="JX55" s="6"/>
      <c r="JY55" s="5"/>
      <c r="JZ55" s="5"/>
      <c r="KA55" s="4"/>
      <c r="KB55" s="6"/>
      <c r="KC55" s="4"/>
      <c r="KD55" s="6"/>
      <c r="KE55" s="5"/>
      <c r="KF55" s="5"/>
      <c r="KG55" s="4"/>
      <c r="KH55" s="6"/>
      <c r="KI55" s="4"/>
      <c r="KJ55" s="6"/>
      <c r="KK55" s="5"/>
      <c r="KL55" s="5"/>
    </row>
    <row r="56">
      <c r="A56" s="3" t="s">
        <v>85</v>
      </c>
      <c r="B56" s="3" t="s">
        <v>86</v>
      </c>
      <c r="C56" s="3" t="s">
        <v>87</v>
      </c>
      <c r="D56" s="3" t="s">
        <v>88</v>
      </c>
      <c r="E56" s="3" t="s">
        <v>244</v>
      </c>
      <c r="F56" s="3" t="s">
        <v>245</v>
      </c>
      <c r="G56" s="3" t="s">
        <v>246</v>
      </c>
      <c r="H56" s="3" t="s">
        <v>102</v>
      </c>
      <c r="I56" s="4"/>
      <c r="J56" s="4">
        <f>=ROUNDDOWN({0},0)</f>
      </c>
      <c r="K56" s="4"/>
      <c r="L56" s="5">
        <v>1</v>
      </c>
      <c r="M56" s="4"/>
      <c r="N56" s="4">
        <f>=ROUNDDOWN({0},0)</f>
      </c>
      <c r="O56" s="4"/>
      <c r="P56" s="5"/>
      <c r="Q56" s="4">
        <v>22</v>
      </c>
      <c r="R56" s="6">
        <v>1617.52</v>
      </c>
      <c r="S56" s="4"/>
      <c r="T56" s="6"/>
      <c r="U56" s="5"/>
      <c r="V56" s="5"/>
      <c r="W56" s="4">
        <v>8</v>
      </c>
      <c r="X56" s="6">
        <v>553.35</v>
      </c>
      <c r="Y56" s="4"/>
      <c r="Z56" s="6"/>
      <c r="AA56" s="5"/>
      <c r="AB56" s="5"/>
      <c r="AC56" s="4">
        <v>2</v>
      </c>
      <c r="AD56" s="6">
        <v>121.24</v>
      </c>
      <c r="AE56" s="4"/>
      <c r="AF56" s="6"/>
      <c r="AG56" s="5"/>
      <c r="AH56" s="5"/>
      <c r="AI56" s="4">
        <v>6</v>
      </c>
      <c r="AJ56" s="6">
        <v>471.39</v>
      </c>
      <c r="AK56" s="4"/>
      <c r="AL56" s="6"/>
      <c r="AM56" s="5"/>
      <c r="AN56" s="5"/>
      <c r="AO56" s="4">
        <v>4</v>
      </c>
      <c r="AP56" s="6">
        <v>323.96</v>
      </c>
      <c r="AQ56" s="4"/>
      <c r="AR56" s="6"/>
      <c r="AS56" s="5"/>
      <c r="AT56" s="5"/>
      <c r="AU56" s="4">
        <v>1</v>
      </c>
      <c r="AV56" s="6">
        <v>67.1</v>
      </c>
      <c r="AW56" s="4"/>
      <c r="AX56" s="6"/>
      <c r="AY56" s="5"/>
      <c r="AZ56" s="5"/>
      <c r="BA56" s="4"/>
      <c r="BB56" s="6"/>
      <c r="BC56" s="4"/>
      <c r="BD56" s="6"/>
      <c r="BE56" s="5"/>
      <c r="BF56" s="5"/>
      <c r="BG56" s="4"/>
      <c r="BH56" s="6"/>
      <c r="BI56" s="4"/>
      <c r="BJ56" s="6"/>
      <c r="BK56" s="5"/>
      <c r="BL56" s="5"/>
      <c r="BM56" s="4"/>
      <c r="BN56" s="6"/>
      <c r="BO56" s="4"/>
      <c r="BP56" s="6"/>
      <c r="BQ56" s="5"/>
      <c r="BR56" s="5"/>
      <c r="BS56" s="4"/>
      <c r="BT56" s="6"/>
      <c r="BU56" s="4"/>
      <c r="BV56" s="6"/>
      <c r="BW56" s="5"/>
      <c r="BX56" s="5"/>
      <c r="BY56" s="4"/>
      <c r="BZ56" s="6"/>
      <c r="CA56" s="4"/>
      <c r="CB56" s="6"/>
      <c r="CC56" s="5"/>
      <c r="CD56" s="5"/>
      <c r="CE56" s="4">
        <v>1</v>
      </c>
      <c r="CF56" s="6">
        <v>80.48</v>
      </c>
      <c r="CG56" s="4"/>
      <c r="CH56" s="6"/>
      <c r="CI56" s="5"/>
      <c r="CJ56" s="5"/>
      <c r="CK56" s="4"/>
      <c r="CL56" s="6"/>
      <c r="CM56" s="4"/>
      <c r="CN56" s="6"/>
      <c r="CO56" s="5"/>
      <c r="CP56" s="5"/>
      <c r="CQ56" s="4"/>
      <c r="CR56" s="6"/>
      <c r="CS56" s="4"/>
      <c r="CT56" s="6"/>
      <c r="CU56" s="5"/>
      <c r="CV56" s="5"/>
      <c r="CW56" s="4"/>
      <c r="CX56" s="6"/>
      <c r="CY56" s="4"/>
      <c r="CZ56" s="6"/>
      <c r="DA56" s="5"/>
      <c r="DB56" s="5"/>
      <c r="DC56" s="4"/>
      <c r="DD56" s="6"/>
      <c r="DE56" s="4"/>
      <c r="DF56" s="6"/>
      <c r="DG56" s="5"/>
      <c r="DH56" s="5"/>
      <c r="DI56" s="4"/>
      <c r="DJ56" s="6"/>
      <c r="DK56" s="4"/>
      <c r="DL56" s="6"/>
      <c r="DM56" s="5"/>
      <c r="DN56" s="5"/>
      <c r="DO56" s="4"/>
      <c r="DP56" s="6"/>
      <c r="DQ56" s="4"/>
      <c r="DR56" s="6"/>
      <c r="DS56" s="5"/>
      <c r="DT56" s="5"/>
      <c r="DU56" s="4"/>
      <c r="DV56" s="6"/>
      <c r="DW56" s="4"/>
      <c r="DX56" s="6"/>
      <c r="DY56" s="5"/>
      <c r="DZ56" s="5"/>
      <c r="EA56" s="4"/>
      <c r="EB56" s="6"/>
      <c r="EC56" s="4"/>
      <c r="ED56" s="6"/>
      <c r="EE56" s="5"/>
      <c r="EF56" s="5"/>
      <c r="EG56" s="4"/>
      <c r="EH56" s="6"/>
      <c r="EI56" s="4"/>
      <c r="EJ56" s="6"/>
      <c r="EK56" s="5"/>
      <c r="EL56" s="5"/>
      <c r="EM56" s="4"/>
      <c r="EN56" s="6"/>
      <c r="EO56" s="4"/>
      <c r="EP56" s="6"/>
      <c r="EQ56" s="5"/>
      <c r="ER56" s="5"/>
      <c r="ES56" s="4"/>
      <c r="ET56" s="6"/>
      <c r="EU56" s="4"/>
      <c r="EV56" s="6"/>
      <c r="EW56" s="5"/>
      <c r="EX56" s="5"/>
      <c r="EY56" s="4"/>
      <c r="EZ56" s="6"/>
      <c r="FA56" s="4"/>
      <c r="FB56" s="6"/>
      <c r="FC56" s="5"/>
      <c r="FD56" s="5"/>
      <c r="FE56" s="4"/>
      <c r="FF56" s="6"/>
      <c r="FG56" s="4"/>
      <c r="FH56" s="6"/>
      <c r="FI56" s="5"/>
      <c r="FJ56" s="5"/>
      <c r="FK56" s="4"/>
      <c r="FL56" s="6"/>
      <c r="FM56" s="4"/>
      <c r="FN56" s="6"/>
      <c r="FO56" s="5"/>
      <c r="FP56" s="5"/>
      <c r="FQ56" s="4"/>
      <c r="FR56" s="6"/>
      <c r="FS56" s="4"/>
      <c r="FT56" s="6"/>
      <c r="FU56" s="5"/>
      <c r="FV56" s="5"/>
      <c r="FW56" s="4"/>
      <c r="FX56" s="6"/>
      <c r="FY56" s="4"/>
      <c r="FZ56" s="6"/>
      <c r="GA56" s="5"/>
      <c r="GB56" s="5"/>
      <c r="GC56" s="4"/>
      <c r="GD56" s="6"/>
      <c r="GE56" s="4"/>
      <c r="GF56" s="6"/>
      <c r="GG56" s="5"/>
      <c r="GH56" s="5"/>
      <c r="GI56" s="4"/>
      <c r="GJ56" s="6"/>
      <c r="GK56" s="4"/>
      <c r="GL56" s="6"/>
      <c r="GM56" s="5"/>
      <c r="GN56" s="5"/>
      <c r="GO56" s="4"/>
      <c r="GP56" s="6"/>
      <c r="GQ56" s="4"/>
      <c r="GR56" s="6"/>
      <c r="GS56" s="5"/>
      <c r="GT56" s="5"/>
      <c r="GU56" s="4"/>
      <c r="GV56" s="6"/>
      <c r="GW56" s="4"/>
      <c r="GX56" s="6"/>
      <c r="GY56" s="5"/>
      <c r="GZ56" s="5"/>
      <c r="HA56" s="4"/>
      <c r="HB56" s="6"/>
      <c r="HC56" s="4"/>
      <c r="HD56" s="6"/>
      <c r="HE56" s="5"/>
      <c r="HF56" s="5"/>
      <c r="HG56" s="4"/>
      <c r="HH56" s="6"/>
      <c r="HI56" s="4"/>
      <c r="HJ56" s="6"/>
      <c r="HK56" s="5"/>
      <c r="HL56" s="5"/>
      <c r="HM56" s="4"/>
      <c r="HN56" s="6"/>
      <c r="HO56" s="4"/>
      <c r="HP56" s="6"/>
      <c r="HQ56" s="5"/>
      <c r="HR56" s="5"/>
      <c r="HS56" s="4"/>
      <c r="HT56" s="6"/>
      <c r="HU56" s="4"/>
      <c r="HV56" s="6"/>
      <c r="HW56" s="5"/>
      <c r="HX56" s="5"/>
      <c r="HY56" s="4"/>
      <c r="HZ56" s="6"/>
      <c r="IA56" s="4"/>
      <c r="IB56" s="6"/>
      <c r="IC56" s="5"/>
      <c r="ID56" s="5"/>
      <c r="IE56" s="4"/>
      <c r="IF56" s="6"/>
      <c r="IG56" s="4"/>
      <c r="IH56" s="6"/>
      <c r="II56" s="5"/>
      <c r="IJ56" s="5"/>
      <c r="IK56" s="4"/>
      <c r="IL56" s="6"/>
      <c r="IM56" s="4"/>
      <c r="IN56" s="6"/>
      <c r="IO56" s="5"/>
      <c r="IP56" s="5"/>
      <c r="IQ56" s="4"/>
      <c r="IR56" s="6"/>
      <c r="IS56" s="4"/>
      <c r="IT56" s="6"/>
      <c r="IU56" s="5"/>
      <c r="IV56" s="5"/>
      <c r="IW56" s="4"/>
      <c r="IX56" s="6"/>
      <c r="IY56" s="4"/>
      <c r="IZ56" s="6"/>
      <c r="JA56" s="5"/>
      <c r="JB56" s="5"/>
      <c r="JC56" s="4"/>
      <c r="JD56" s="6"/>
      <c r="JE56" s="4"/>
      <c r="JF56" s="6"/>
      <c r="JG56" s="5"/>
      <c r="JH56" s="5"/>
      <c r="JI56" s="4"/>
      <c r="JJ56" s="6"/>
      <c r="JK56" s="4"/>
      <c r="JL56" s="6"/>
      <c r="JM56" s="5"/>
      <c r="JN56" s="5"/>
      <c r="JO56" s="4"/>
      <c r="JP56" s="6"/>
      <c r="JQ56" s="4"/>
      <c r="JR56" s="6"/>
      <c r="JS56" s="5"/>
      <c r="JT56" s="5"/>
      <c r="JU56" s="4"/>
      <c r="JV56" s="6"/>
      <c r="JW56" s="4"/>
      <c r="JX56" s="6"/>
      <c r="JY56" s="5"/>
      <c r="JZ56" s="5"/>
      <c r="KA56" s="4"/>
      <c r="KB56" s="6"/>
      <c r="KC56" s="4"/>
      <c r="KD56" s="6"/>
      <c r="KE56" s="5"/>
      <c r="KF56" s="5"/>
      <c r="KG56" s="4"/>
      <c r="KH56" s="6"/>
      <c r="KI56" s="4"/>
      <c r="KJ56" s="6"/>
      <c r="KK56" s="5"/>
      <c r="KL56" s="5"/>
    </row>
    <row r="57">
      <c r="A57" s="3" t="s">
        <v>85</v>
      </c>
      <c r="B57" s="3" t="s">
        <v>86</v>
      </c>
      <c r="C57" s="3" t="s">
        <v>87</v>
      </c>
      <c r="D57" s="3" t="s">
        <v>88</v>
      </c>
      <c r="E57" s="3" t="s">
        <v>247</v>
      </c>
      <c r="F57" s="3" t="s">
        <v>248</v>
      </c>
      <c r="G57" s="3" t="s">
        <v>249</v>
      </c>
      <c r="H57" s="3" t="s">
        <v>129</v>
      </c>
      <c r="I57" s="4"/>
      <c r="J57" s="4">
        <f>=ROUNDDOWN({0},0)</f>
      </c>
      <c r="K57" s="4"/>
      <c r="L57" s="5"/>
      <c r="M57" s="4"/>
      <c r="N57" s="4">
        <f>=ROUNDDOWN({0},0)</f>
      </c>
      <c r="O57" s="4"/>
      <c r="P57" s="5"/>
      <c r="Q57" s="4">
        <v>27</v>
      </c>
      <c r="R57" s="6">
        <v>1526.24</v>
      </c>
      <c r="S57" s="4"/>
      <c r="T57" s="6"/>
      <c r="U57" s="5"/>
      <c r="V57" s="5"/>
      <c r="W57" s="4">
        <v>12</v>
      </c>
      <c r="X57" s="6">
        <v>694.6</v>
      </c>
      <c r="Y57" s="4"/>
      <c r="Z57" s="6"/>
      <c r="AA57" s="5"/>
      <c r="AB57" s="5"/>
      <c r="AC57" s="4"/>
      <c r="AD57" s="6"/>
      <c r="AE57" s="4"/>
      <c r="AF57" s="6"/>
      <c r="AG57" s="5"/>
      <c r="AH57" s="5"/>
      <c r="AI57" s="4">
        <v>2</v>
      </c>
      <c r="AJ57" s="6">
        <v>124.4</v>
      </c>
      <c r="AK57" s="4"/>
      <c r="AL57" s="6"/>
      <c r="AM57" s="5"/>
      <c r="AN57" s="5"/>
      <c r="AO57" s="4">
        <v>1</v>
      </c>
      <c r="AP57" s="6">
        <v>64.5</v>
      </c>
      <c r="AQ57" s="4"/>
      <c r="AR57" s="6"/>
      <c r="AS57" s="5"/>
      <c r="AT57" s="5"/>
      <c r="AU57" s="4">
        <v>4</v>
      </c>
      <c r="AV57" s="6">
        <v>211.67</v>
      </c>
      <c r="AW57" s="4"/>
      <c r="AX57" s="6"/>
      <c r="AY57" s="5"/>
      <c r="AZ57" s="5"/>
      <c r="BA57" s="4"/>
      <c r="BB57" s="6"/>
      <c r="BC57" s="4"/>
      <c r="BD57" s="6"/>
      <c r="BE57" s="5"/>
      <c r="BF57" s="5"/>
      <c r="BG57" s="4">
        <v>8</v>
      </c>
      <c r="BH57" s="6">
        <v>431.07</v>
      </c>
      <c r="BI57" s="4"/>
      <c r="BJ57" s="6"/>
      <c r="BK57" s="5"/>
      <c r="BL57" s="5"/>
      <c r="BM57" s="4"/>
      <c r="BN57" s="6"/>
      <c r="BO57" s="4"/>
      <c r="BP57" s="6"/>
      <c r="BQ57" s="5"/>
      <c r="BR57" s="5"/>
      <c r="BS57" s="4"/>
      <c r="BT57" s="6"/>
      <c r="BU57" s="4"/>
      <c r="BV57" s="6"/>
      <c r="BW57" s="5"/>
      <c r="BX57" s="5"/>
      <c r="BY57" s="4"/>
      <c r="BZ57" s="6"/>
      <c r="CA57" s="4"/>
      <c r="CB57" s="6"/>
      <c r="CC57" s="5"/>
      <c r="CD57" s="5"/>
      <c r="CE57" s="4"/>
      <c r="CF57" s="6"/>
      <c r="CG57" s="4"/>
      <c r="CH57" s="6"/>
      <c r="CI57" s="5"/>
      <c r="CJ57" s="5"/>
      <c r="CK57" s="4"/>
      <c r="CL57" s="6"/>
      <c r="CM57" s="4"/>
      <c r="CN57" s="6"/>
      <c r="CO57" s="5"/>
      <c r="CP57" s="5"/>
      <c r="CQ57" s="4"/>
      <c r="CR57" s="6"/>
      <c r="CS57" s="4"/>
      <c r="CT57" s="6"/>
      <c r="CU57" s="5"/>
      <c r="CV57" s="5"/>
      <c r="CW57" s="4"/>
      <c r="CX57" s="6"/>
      <c r="CY57" s="4"/>
      <c r="CZ57" s="6"/>
      <c r="DA57" s="5"/>
      <c r="DB57" s="5"/>
      <c r="DC57" s="4"/>
      <c r="DD57" s="6"/>
      <c r="DE57" s="4"/>
      <c r="DF57" s="6"/>
      <c r="DG57" s="5"/>
      <c r="DH57" s="5"/>
      <c r="DI57" s="4"/>
      <c r="DJ57" s="6"/>
      <c r="DK57" s="4"/>
      <c r="DL57" s="6"/>
      <c r="DM57" s="5"/>
      <c r="DN57" s="5"/>
      <c r="DO57" s="4"/>
      <c r="DP57" s="6"/>
      <c r="DQ57" s="4"/>
      <c r="DR57" s="6"/>
      <c r="DS57" s="5"/>
      <c r="DT57" s="5"/>
      <c r="DU57" s="4"/>
      <c r="DV57" s="6"/>
      <c r="DW57" s="4"/>
      <c r="DX57" s="6"/>
      <c r="DY57" s="5"/>
      <c r="DZ57" s="5"/>
      <c r="EA57" s="4"/>
      <c r="EB57" s="6"/>
      <c r="EC57" s="4"/>
      <c r="ED57" s="6"/>
      <c r="EE57" s="5"/>
      <c r="EF57" s="5"/>
      <c r="EG57" s="4"/>
      <c r="EH57" s="6"/>
      <c r="EI57" s="4"/>
      <c r="EJ57" s="6"/>
      <c r="EK57" s="5"/>
      <c r="EL57" s="5"/>
      <c r="EM57" s="4"/>
      <c r="EN57" s="6"/>
      <c r="EO57" s="4"/>
      <c r="EP57" s="6"/>
      <c r="EQ57" s="5"/>
      <c r="ER57" s="5"/>
      <c r="ES57" s="4"/>
      <c r="ET57" s="6"/>
      <c r="EU57" s="4"/>
      <c r="EV57" s="6"/>
      <c r="EW57" s="5"/>
      <c r="EX57" s="5"/>
      <c r="EY57" s="4"/>
      <c r="EZ57" s="6"/>
      <c r="FA57" s="4"/>
      <c r="FB57" s="6"/>
      <c r="FC57" s="5"/>
      <c r="FD57" s="5"/>
      <c r="FE57" s="4"/>
      <c r="FF57" s="6"/>
      <c r="FG57" s="4"/>
      <c r="FH57" s="6"/>
      <c r="FI57" s="5"/>
      <c r="FJ57" s="5"/>
      <c r="FK57" s="4"/>
      <c r="FL57" s="6"/>
      <c r="FM57" s="4"/>
      <c r="FN57" s="6"/>
      <c r="FO57" s="5"/>
      <c r="FP57" s="5"/>
      <c r="FQ57" s="4"/>
      <c r="FR57" s="6"/>
      <c r="FS57" s="4"/>
      <c r="FT57" s="6"/>
      <c r="FU57" s="5"/>
      <c r="FV57" s="5"/>
      <c r="FW57" s="4"/>
      <c r="FX57" s="6"/>
      <c r="FY57" s="4"/>
      <c r="FZ57" s="6"/>
      <c r="GA57" s="5"/>
      <c r="GB57" s="5"/>
      <c r="GC57" s="4"/>
      <c r="GD57" s="6"/>
      <c r="GE57" s="4"/>
      <c r="GF57" s="6"/>
      <c r="GG57" s="5"/>
      <c r="GH57" s="5"/>
      <c r="GI57" s="4"/>
      <c r="GJ57" s="6"/>
      <c r="GK57" s="4"/>
      <c r="GL57" s="6"/>
      <c r="GM57" s="5"/>
      <c r="GN57" s="5"/>
      <c r="GO57" s="4"/>
      <c r="GP57" s="6"/>
      <c r="GQ57" s="4"/>
      <c r="GR57" s="6"/>
      <c r="GS57" s="5"/>
      <c r="GT57" s="5"/>
      <c r="GU57" s="4"/>
      <c r="GV57" s="6"/>
      <c r="GW57" s="4"/>
      <c r="GX57" s="6"/>
      <c r="GY57" s="5"/>
      <c r="GZ57" s="5"/>
      <c r="HA57" s="4"/>
      <c r="HB57" s="6"/>
      <c r="HC57" s="4"/>
      <c r="HD57" s="6"/>
      <c r="HE57" s="5"/>
      <c r="HF57" s="5"/>
      <c r="HG57" s="4"/>
      <c r="HH57" s="6"/>
      <c r="HI57" s="4"/>
      <c r="HJ57" s="6"/>
      <c r="HK57" s="5"/>
      <c r="HL57" s="5"/>
      <c r="HM57" s="4"/>
      <c r="HN57" s="6"/>
      <c r="HO57" s="4"/>
      <c r="HP57" s="6"/>
      <c r="HQ57" s="5"/>
      <c r="HR57" s="5"/>
      <c r="HS57" s="4"/>
      <c r="HT57" s="6"/>
      <c r="HU57" s="4"/>
      <c r="HV57" s="6"/>
      <c r="HW57" s="5"/>
      <c r="HX57" s="5"/>
      <c r="HY57" s="4"/>
      <c r="HZ57" s="6"/>
      <c r="IA57" s="4"/>
      <c r="IB57" s="6"/>
      <c r="IC57" s="5"/>
      <c r="ID57" s="5"/>
      <c r="IE57" s="4"/>
      <c r="IF57" s="6"/>
      <c r="IG57" s="4"/>
      <c r="IH57" s="6"/>
      <c r="II57" s="5"/>
      <c r="IJ57" s="5"/>
      <c r="IK57" s="4"/>
      <c r="IL57" s="6"/>
      <c r="IM57" s="4"/>
      <c r="IN57" s="6"/>
      <c r="IO57" s="5"/>
      <c r="IP57" s="5"/>
      <c r="IQ57" s="4"/>
      <c r="IR57" s="6"/>
      <c r="IS57" s="4"/>
      <c r="IT57" s="6"/>
      <c r="IU57" s="5"/>
      <c r="IV57" s="5"/>
      <c r="IW57" s="4"/>
      <c r="IX57" s="6"/>
      <c r="IY57" s="4"/>
      <c r="IZ57" s="6"/>
      <c r="JA57" s="5"/>
      <c r="JB57" s="5"/>
      <c r="JC57" s="4"/>
      <c r="JD57" s="6"/>
      <c r="JE57" s="4"/>
      <c r="JF57" s="6"/>
      <c r="JG57" s="5"/>
      <c r="JH57" s="5"/>
      <c r="JI57" s="4"/>
      <c r="JJ57" s="6"/>
      <c r="JK57" s="4"/>
      <c r="JL57" s="6"/>
      <c r="JM57" s="5"/>
      <c r="JN57" s="5"/>
      <c r="JO57" s="4"/>
      <c r="JP57" s="6"/>
      <c r="JQ57" s="4"/>
      <c r="JR57" s="6"/>
      <c r="JS57" s="5"/>
      <c r="JT57" s="5"/>
      <c r="JU57" s="4"/>
      <c r="JV57" s="6"/>
      <c r="JW57" s="4"/>
      <c r="JX57" s="6"/>
      <c r="JY57" s="5"/>
      <c r="JZ57" s="5"/>
      <c r="KA57" s="4"/>
      <c r="KB57" s="6"/>
      <c r="KC57" s="4"/>
      <c r="KD57" s="6"/>
      <c r="KE57" s="5"/>
      <c r="KF57" s="5"/>
      <c r="KG57" s="4"/>
      <c r="KH57" s="6"/>
      <c r="KI57" s="4"/>
      <c r="KJ57" s="6"/>
      <c r="KK57" s="5"/>
      <c r="KL57" s="5"/>
    </row>
    <row r="58">
      <c r="A58" s="3" t="s">
        <v>85</v>
      </c>
      <c r="B58" s="3" t="s">
        <v>86</v>
      </c>
      <c r="C58" s="3" t="s">
        <v>87</v>
      </c>
      <c r="D58" s="3" t="s">
        <v>88</v>
      </c>
      <c r="E58" s="3" t="s">
        <v>250</v>
      </c>
      <c r="F58" s="3" t="s">
        <v>251</v>
      </c>
      <c r="G58" s="3" t="s">
        <v>252</v>
      </c>
      <c r="H58" s="3" t="s">
        <v>102</v>
      </c>
      <c r="I58" s="4"/>
      <c r="J58" s="4">
        <f>=ROUNDDOWN({0},0)</f>
      </c>
      <c r="K58" s="4"/>
      <c r="L58" s="5">
        <v>1</v>
      </c>
      <c r="M58" s="4"/>
      <c r="N58" s="4">
        <f>=ROUNDDOWN({0},0)</f>
      </c>
      <c r="O58" s="4"/>
      <c r="P58" s="5"/>
      <c r="Q58" s="4">
        <v>18</v>
      </c>
      <c r="R58" s="6">
        <v>1480.76</v>
      </c>
      <c r="S58" s="4"/>
      <c r="T58" s="6"/>
      <c r="U58" s="5"/>
      <c r="V58" s="5"/>
      <c r="W58" s="4"/>
      <c r="X58" s="6"/>
      <c r="Y58" s="4"/>
      <c r="Z58" s="6"/>
      <c r="AA58" s="5"/>
      <c r="AB58" s="5"/>
      <c r="AC58" s="4">
        <v>1</v>
      </c>
      <c r="AD58" s="6">
        <v>80.79</v>
      </c>
      <c r="AE58" s="4"/>
      <c r="AF58" s="6"/>
      <c r="AG58" s="5"/>
      <c r="AH58" s="5"/>
      <c r="AI58" s="4">
        <v>13</v>
      </c>
      <c r="AJ58" s="6">
        <v>1069.99</v>
      </c>
      <c r="AK58" s="4"/>
      <c r="AL58" s="6"/>
      <c r="AM58" s="5"/>
      <c r="AN58" s="5"/>
      <c r="AO58" s="4"/>
      <c r="AP58" s="6"/>
      <c r="AQ58" s="4"/>
      <c r="AR58" s="6"/>
      <c r="AS58" s="5"/>
      <c r="AT58" s="5"/>
      <c r="AU58" s="4">
        <v>4</v>
      </c>
      <c r="AV58" s="6">
        <v>329.98</v>
      </c>
      <c r="AW58" s="4"/>
      <c r="AX58" s="6"/>
      <c r="AY58" s="5"/>
      <c r="AZ58" s="5"/>
      <c r="BA58" s="4"/>
      <c r="BB58" s="6"/>
      <c r="BC58" s="4"/>
      <c r="BD58" s="6"/>
      <c r="BE58" s="5"/>
      <c r="BF58" s="5"/>
      <c r="BG58" s="4"/>
      <c r="BH58" s="6"/>
      <c r="BI58" s="4"/>
      <c r="BJ58" s="6"/>
      <c r="BK58" s="5"/>
      <c r="BL58" s="5"/>
      <c r="BM58" s="4"/>
      <c r="BN58" s="6"/>
      <c r="BO58" s="4"/>
      <c r="BP58" s="6"/>
      <c r="BQ58" s="5"/>
      <c r="BR58" s="5"/>
      <c r="BS58" s="4"/>
      <c r="BT58" s="6"/>
      <c r="BU58" s="4"/>
      <c r="BV58" s="6"/>
      <c r="BW58" s="5"/>
      <c r="BX58" s="5"/>
      <c r="BY58" s="4"/>
      <c r="BZ58" s="6"/>
      <c r="CA58" s="4"/>
      <c r="CB58" s="6"/>
      <c r="CC58" s="5"/>
      <c r="CD58" s="5"/>
      <c r="CE58" s="4"/>
      <c r="CF58" s="6"/>
      <c r="CG58" s="4"/>
      <c r="CH58" s="6"/>
      <c r="CI58" s="5"/>
      <c r="CJ58" s="5"/>
      <c r="CK58" s="4"/>
      <c r="CL58" s="6"/>
      <c r="CM58" s="4"/>
      <c r="CN58" s="6"/>
      <c r="CO58" s="5"/>
      <c r="CP58" s="5"/>
      <c r="CQ58" s="4"/>
      <c r="CR58" s="6"/>
      <c r="CS58" s="4"/>
      <c r="CT58" s="6"/>
      <c r="CU58" s="5"/>
      <c r="CV58" s="5"/>
      <c r="CW58" s="4"/>
      <c r="CX58" s="6"/>
      <c r="CY58" s="4"/>
      <c r="CZ58" s="6"/>
      <c r="DA58" s="5"/>
      <c r="DB58" s="5"/>
      <c r="DC58" s="4"/>
      <c r="DD58" s="6"/>
      <c r="DE58" s="4"/>
      <c r="DF58" s="6"/>
      <c r="DG58" s="5"/>
      <c r="DH58" s="5"/>
      <c r="DI58" s="4"/>
      <c r="DJ58" s="6"/>
      <c r="DK58" s="4"/>
      <c r="DL58" s="6"/>
      <c r="DM58" s="5"/>
      <c r="DN58" s="5"/>
      <c r="DO58" s="4"/>
      <c r="DP58" s="6"/>
      <c r="DQ58" s="4"/>
      <c r="DR58" s="6"/>
      <c r="DS58" s="5"/>
      <c r="DT58" s="5"/>
      <c r="DU58" s="4"/>
      <c r="DV58" s="6"/>
      <c r="DW58" s="4"/>
      <c r="DX58" s="6"/>
      <c r="DY58" s="5"/>
      <c r="DZ58" s="5"/>
      <c r="EA58" s="4"/>
      <c r="EB58" s="6"/>
      <c r="EC58" s="4"/>
      <c r="ED58" s="6"/>
      <c r="EE58" s="5"/>
      <c r="EF58" s="5"/>
      <c r="EG58" s="4"/>
      <c r="EH58" s="6"/>
      <c r="EI58" s="4"/>
      <c r="EJ58" s="6"/>
      <c r="EK58" s="5"/>
      <c r="EL58" s="5"/>
      <c r="EM58" s="4"/>
      <c r="EN58" s="6"/>
      <c r="EO58" s="4"/>
      <c r="EP58" s="6"/>
      <c r="EQ58" s="5"/>
      <c r="ER58" s="5"/>
      <c r="ES58" s="4"/>
      <c r="ET58" s="6"/>
      <c r="EU58" s="4"/>
      <c r="EV58" s="6"/>
      <c r="EW58" s="5"/>
      <c r="EX58" s="5"/>
      <c r="EY58" s="4"/>
      <c r="EZ58" s="6"/>
      <c r="FA58" s="4"/>
      <c r="FB58" s="6"/>
      <c r="FC58" s="5"/>
      <c r="FD58" s="5"/>
      <c r="FE58" s="4"/>
      <c r="FF58" s="6"/>
      <c r="FG58" s="4"/>
      <c r="FH58" s="6"/>
      <c r="FI58" s="5"/>
      <c r="FJ58" s="5"/>
      <c r="FK58" s="4"/>
      <c r="FL58" s="6"/>
      <c r="FM58" s="4"/>
      <c r="FN58" s="6"/>
      <c r="FO58" s="5"/>
      <c r="FP58" s="5"/>
      <c r="FQ58" s="4"/>
      <c r="FR58" s="6"/>
      <c r="FS58" s="4"/>
      <c r="FT58" s="6"/>
      <c r="FU58" s="5"/>
      <c r="FV58" s="5"/>
      <c r="FW58" s="4"/>
      <c r="FX58" s="6"/>
      <c r="FY58" s="4"/>
      <c r="FZ58" s="6"/>
      <c r="GA58" s="5"/>
      <c r="GB58" s="5"/>
      <c r="GC58" s="4"/>
      <c r="GD58" s="6"/>
      <c r="GE58" s="4"/>
      <c r="GF58" s="6"/>
      <c r="GG58" s="5"/>
      <c r="GH58" s="5"/>
      <c r="GI58" s="4"/>
      <c r="GJ58" s="6"/>
      <c r="GK58" s="4"/>
      <c r="GL58" s="6"/>
      <c r="GM58" s="5"/>
      <c r="GN58" s="5"/>
      <c r="GO58" s="4"/>
      <c r="GP58" s="6"/>
      <c r="GQ58" s="4"/>
      <c r="GR58" s="6"/>
      <c r="GS58" s="5"/>
      <c r="GT58" s="5"/>
      <c r="GU58" s="4"/>
      <c r="GV58" s="6"/>
      <c r="GW58" s="4"/>
      <c r="GX58" s="6"/>
      <c r="GY58" s="5"/>
      <c r="GZ58" s="5"/>
      <c r="HA58" s="4"/>
      <c r="HB58" s="6"/>
      <c r="HC58" s="4"/>
      <c r="HD58" s="6"/>
      <c r="HE58" s="5"/>
      <c r="HF58" s="5"/>
      <c r="HG58" s="4"/>
      <c r="HH58" s="6"/>
      <c r="HI58" s="4"/>
      <c r="HJ58" s="6"/>
      <c r="HK58" s="5"/>
      <c r="HL58" s="5"/>
      <c r="HM58" s="4"/>
      <c r="HN58" s="6"/>
      <c r="HO58" s="4"/>
      <c r="HP58" s="6"/>
      <c r="HQ58" s="5"/>
      <c r="HR58" s="5"/>
      <c r="HS58" s="4"/>
      <c r="HT58" s="6"/>
      <c r="HU58" s="4"/>
      <c r="HV58" s="6"/>
      <c r="HW58" s="5"/>
      <c r="HX58" s="5"/>
      <c r="HY58" s="4"/>
      <c r="HZ58" s="6"/>
      <c r="IA58" s="4"/>
      <c r="IB58" s="6"/>
      <c r="IC58" s="5"/>
      <c r="ID58" s="5"/>
      <c r="IE58" s="4"/>
      <c r="IF58" s="6"/>
      <c r="IG58" s="4"/>
      <c r="IH58" s="6"/>
      <c r="II58" s="5"/>
      <c r="IJ58" s="5"/>
      <c r="IK58" s="4"/>
      <c r="IL58" s="6"/>
      <c r="IM58" s="4"/>
      <c r="IN58" s="6"/>
      <c r="IO58" s="5"/>
      <c r="IP58" s="5"/>
      <c r="IQ58" s="4"/>
      <c r="IR58" s="6"/>
      <c r="IS58" s="4"/>
      <c r="IT58" s="6"/>
      <c r="IU58" s="5"/>
      <c r="IV58" s="5"/>
      <c r="IW58" s="4"/>
      <c r="IX58" s="6"/>
      <c r="IY58" s="4"/>
      <c r="IZ58" s="6"/>
      <c r="JA58" s="5"/>
      <c r="JB58" s="5"/>
      <c r="JC58" s="4"/>
      <c r="JD58" s="6"/>
      <c r="JE58" s="4"/>
      <c r="JF58" s="6"/>
      <c r="JG58" s="5"/>
      <c r="JH58" s="5"/>
      <c r="JI58" s="4"/>
      <c r="JJ58" s="6"/>
      <c r="JK58" s="4"/>
      <c r="JL58" s="6"/>
      <c r="JM58" s="5"/>
      <c r="JN58" s="5"/>
      <c r="JO58" s="4"/>
      <c r="JP58" s="6"/>
      <c r="JQ58" s="4"/>
      <c r="JR58" s="6"/>
      <c r="JS58" s="5"/>
      <c r="JT58" s="5"/>
      <c r="JU58" s="4"/>
      <c r="JV58" s="6"/>
      <c r="JW58" s="4"/>
      <c r="JX58" s="6"/>
      <c r="JY58" s="5"/>
      <c r="JZ58" s="5"/>
      <c r="KA58" s="4"/>
      <c r="KB58" s="6"/>
      <c r="KC58" s="4"/>
      <c r="KD58" s="6"/>
      <c r="KE58" s="5"/>
      <c r="KF58" s="5"/>
      <c r="KG58" s="4"/>
      <c r="KH58" s="6"/>
      <c r="KI58" s="4"/>
      <c r="KJ58" s="6"/>
      <c r="KK58" s="5"/>
      <c r="KL58" s="5"/>
    </row>
    <row r="59">
      <c r="A59" s="3" t="s">
        <v>85</v>
      </c>
      <c r="B59" s="3" t="s">
        <v>86</v>
      </c>
      <c r="C59" s="3" t="s">
        <v>87</v>
      </c>
      <c r="D59" s="3" t="s">
        <v>88</v>
      </c>
      <c r="E59" s="3" t="s">
        <v>253</v>
      </c>
      <c r="F59" s="3" t="s">
        <v>253</v>
      </c>
      <c r="G59" s="3" t="s">
        <v>253</v>
      </c>
      <c r="H59" s="3" t="s">
        <v>104</v>
      </c>
      <c r="I59" s="4"/>
      <c r="J59" s="4">
        <f>=ROUNDDOWN({0},0)</f>
      </c>
      <c r="K59" s="4"/>
      <c r="L59" s="5">
        <v>1</v>
      </c>
      <c r="M59" s="4"/>
      <c r="N59" s="4">
        <f>=ROUNDDOWN({0},0)</f>
      </c>
      <c r="O59" s="4"/>
      <c r="P59" s="5"/>
      <c r="Q59" s="4">
        <v>35</v>
      </c>
      <c r="R59" s="6">
        <v>1410.08</v>
      </c>
      <c r="S59" s="4"/>
      <c r="T59" s="6"/>
      <c r="U59" s="5"/>
      <c r="V59" s="5"/>
      <c r="W59" s="4">
        <v>35</v>
      </c>
      <c r="X59" s="6">
        <v>1410.08</v>
      </c>
      <c r="Y59" s="4"/>
      <c r="Z59" s="6"/>
      <c r="AA59" s="5"/>
      <c r="AB59" s="5"/>
      <c r="AC59" s="4"/>
      <c r="AD59" s="6"/>
      <c r="AE59" s="4"/>
      <c r="AF59" s="6"/>
      <c r="AG59" s="5"/>
      <c r="AH59" s="5"/>
      <c r="AI59" s="4"/>
      <c r="AJ59" s="6"/>
      <c r="AK59" s="4"/>
      <c r="AL59" s="6"/>
      <c r="AM59" s="5"/>
      <c r="AN59" s="5"/>
      <c r="AO59" s="4"/>
      <c r="AP59" s="6"/>
      <c r="AQ59" s="4"/>
      <c r="AR59" s="6"/>
      <c r="AS59" s="5"/>
      <c r="AT59" s="5"/>
      <c r="AU59" s="4"/>
      <c r="AV59" s="6"/>
      <c r="AW59" s="4"/>
      <c r="AX59" s="6"/>
      <c r="AY59" s="5"/>
      <c r="AZ59" s="5"/>
      <c r="BA59" s="4"/>
      <c r="BB59" s="6"/>
      <c r="BC59" s="4"/>
      <c r="BD59" s="6"/>
      <c r="BE59" s="5"/>
      <c r="BF59" s="5"/>
      <c r="BG59" s="4"/>
      <c r="BH59" s="6"/>
      <c r="BI59" s="4"/>
      <c r="BJ59" s="6"/>
      <c r="BK59" s="5"/>
      <c r="BL59" s="5"/>
      <c r="BM59" s="4"/>
      <c r="BN59" s="6"/>
      <c r="BO59" s="4"/>
      <c r="BP59" s="6"/>
      <c r="BQ59" s="5"/>
      <c r="BR59" s="5"/>
      <c r="BS59" s="4"/>
      <c r="BT59" s="6"/>
      <c r="BU59" s="4"/>
      <c r="BV59" s="6"/>
      <c r="BW59" s="5"/>
      <c r="BX59" s="5"/>
      <c r="BY59" s="4"/>
      <c r="BZ59" s="6"/>
      <c r="CA59" s="4"/>
      <c r="CB59" s="6"/>
      <c r="CC59" s="5"/>
      <c r="CD59" s="5"/>
      <c r="CE59" s="4"/>
      <c r="CF59" s="6"/>
      <c r="CG59" s="4"/>
      <c r="CH59" s="6"/>
      <c r="CI59" s="5"/>
      <c r="CJ59" s="5"/>
      <c r="CK59" s="4"/>
      <c r="CL59" s="6"/>
      <c r="CM59" s="4"/>
      <c r="CN59" s="6"/>
      <c r="CO59" s="5"/>
      <c r="CP59" s="5"/>
      <c r="CQ59" s="4"/>
      <c r="CR59" s="6"/>
      <c r="CS59" s="4"/>
      <c r="CT59" s="6"/>
      <c r="CU59" s="5"/>
      <c r="CV59" s="5"/>
      <c r="CW59" s="4"/>
      <c r="CX59" s="6"/>
      <c r="CY59" s="4"/>
      <c r="CZ59" s="6"/>
      <c r="DA59" s="5"/>
      <c r="DB59" s="5"/>
      <c r="DC59" s="4"/>
      <c r="DD59" s="6"/>
      <c r="DE59" s="4"/>
      <c r="DF59" s="6"/>
      <c r="DG59" s="5"/>
      <c r="DH59" s="5"/>
      <c r="DI59" s="4"/>
      <c r="DJ59" s="6"/>
      <c r="DK59" s="4"/>
      <c r="DL59" s="6"/>
      <c r="DM59" s="5"/>
      <c r="DN59" s="5"/>
      <c r="DO59" s="4"/>
      <c r="DP59" s="6"/>
      <c r="DQ59" s="4"/>
      <c r="DR59" s="6"/>
      <c r="DS59" s="5"/>
      <c r="DT59" s="5"/>
      <c r="DU59" s="4"/>
      <c r="DV59" s="6"/>
      <c r="DW59" s="4"/>
      <c r="DX59" s="6"/>
      <c r="DY59" s="5"/>
      <c r="DZ59" s="5"/>
      <c r="EA59" s="4"/>
      <c r="EB59" s="6"/>
      <c r="EC59" s="4"/>
      <c r="ED59" s="6"/>
      <c r="EE59" s="5"/>
      <c r="EF59" s="5"/>
      <c r="EG59" s="4"/>
      <c r="EH59" s="6"/>
      <c r="EI59" s="4"/>
      <c r="EJ59" s="6"/>
      <c r="EK59" s="5"/>
      <c r="EL59" s="5"/>
      <c r="EM59" s="4"/>
      <c r="EN59" s="6"/>
      <c r="EO59" s="4"/>
      <c r="EP59" s="6"/>
      <c r="EQ59" s="5"/>
      <c r="ER59" s="5"/>
      <c r="ES59" s="4"/>
      <c r="ET59" s="6"/>
      <c r="EU59" s="4"/>
      <c r="EV59" s="6"/>
      <c r="EW59" s="5"/>
      <c r="EX59" s="5"/>
      <c r="EY59" s="4"/>
      <c r="EZ59" s="6"/>
      <c r="FA59" s="4"/>
      <c r="FB59" s="6"/>
      <c r="FC59" s="5"/>
      <c r="FD59" s="5"/>
      <c r="FE59" s="4"/>
      <c r="FF59" s="6"/>
      <c r="FG59" s="4"/>
      <c r="FH59" s="6"/>
      <c r="FI59" s="5"/>
      <c r="FJ59" s="5"/>
      <c r="FK59" s="4"/>
      <c r="FL59" s="6"/>
      <c r="FM59" s="4"/>
      <c r="FN59" s="6"/>
      <c r="FO59" s="5"/>
      <c r="FP59" s="5"/>
      <c r="FQ59" s="4"/>
      <c r="FR59" s="6"/>
      <c r="FS59" s="4"/>
      <c r="FT59" s="6"/>
      <c r="FU59" s="5"/>
      <c r="FV59" s="5"/>
      <c r="FW59" s="4"/>
      <c r="FX59" s="6"/>
      <c r="FY59" s="4"/>
      <c r="FZ59" s="6"/>
      <c r="GA59" s="5"/>
      <c r="GB59" s="5"/>
      <c r="GC59" s="4"/>
      <c r="GD59" s="6"/>
      <c r="GE59" s="4"/>
      <c r="GF59" s="6"/>
      <c r="GG59" s="5"/>
      <c r="GH59" s="5"/>
      <c r="GI59" s="4"/>
      <c r="GJ59" s="6"/>
      <c r="GK59" s="4"/>
      <c r="GL59" s="6"/>
      <c r="GM59" s="5"/>
      <c r="GN59" s="5"/>
      <c r="GO59" s="4"/>
      <c r="GP59" s="6"/>
      <c r="GQ59" s="4"/>
      <c r="GR59" s="6"/>
      <c r="GS59" s="5"/>
      <c r="GT59" s="5"/>
      <c r="GU59" s="4"/>
      <c r="GV59" s="6"/>
      <c r="GW59" s="4"/>
      <c r="GX59" s="6"/>
      <c r="GY59" s="5"/>
      <c r="GZ59" s="5"/>
      <c r="HA59" s="4"/>
      <c r="HB59" s="6"/>
      <c r="HC59" s="4"/>
      <c r="HD59" s="6"/>
      <c r="HE59" s="5"/>
      <c r="HF59" s="5"/>
      <c r="HG59" s="4"/>
      <c r="HH59" s="6"/>
      <c r="HI59" s="4"/>
      <c r="HJ59" s="6"/>
      <c r="HK59" s="5"/>
      <c r="HL59" s="5"/>
      <c r="HM59" s="4"/>
      <c r="HN59" s="6"/>
      <c r="HO59" s="4"/>
      <c r="HP59" s="6"/>
      <c r="HQ59" s="5"/>
      <c r="HR59" s="5"/>
      <c r="HS59" s="4"/>
      <c r="HT59" s="6"/>
      <c r="HU59" s="4"/>
      <c r="HV59" s="6"/>
      <c r="HW59" s="5"/>
      <c r="HX59" s="5"/>
      <c r="HY59" s="4"/>
      <c r="HZ59" s="6"/>
      <c r="IA59" s="4"/>
      <c r="IB59" s="6"/>
      <c r="IC59" s="5"/>
      <c r="ID59" s="5"/>
      <c r="IE59" s="4"/>
      <c r="IF59" s="6"/>
      <c r="IG59" s="4"/>
      <c r="IH59" s="6"/>
      <c r="II59" s="5"/>
      <c r="IJ59" s="5"/>
      <c r="IK59" s="4"/>
      <c r="IL59" s="6"/>
      <c r="IM59" s="4"/>
      <c r="IN59" s="6"/>
      <c r="IO59" s="5"/>
      <c r="IP59" s="5"/>
      <c r="IQ59" s="4"/>
      <c r="IR59" s="6"/>
      <c r="IS59" s="4"/>
      <c r="IT59" s="6"/>
      <c r="IU59" s="5"/>
      <c r="IV59" s="5"/>
      <c r="IW59" s="4"/>
      <c r="IX59" s="6"/>
      <c r="IY59" s="4"/>
      <c r="IZ59" s="6"/>
      <c r="JA59" s="5"/>
      <c r="JB59" s="5"/>
      <c r="JC59" s="4"/>
      <c r="JD59" s="6"/>
      <c r="JE59" s="4"/>
      <c r="JF59" s="6"/>
      <c r="JG59" s="5"/>
      <c r="JH59" s="5"/>
      <c r="JI59" s="4"/>
      <c r="JJ59" s="6"/>
      <c r="JK59" s="4"/>
      <c r="JL59" s="6"/>
      <c r="JM59" s="5"/>
      <c r="JN59" s="5"/>
      <c r="JO59" s="4"/>
      <c r="JP59" s="6"/>
      <c r="JQ59" s="4"/>
      <c r="JR59" s="6"/>
      <c r="JS59" s="5"/>
      <c r="JT59" s="5"/>
      <c r="JU59" s="4"/>
      <c r="JV59" s="6"/>
      <c r="JW59" s="4"/>
      <c r="JX59" s="6"/>
      <c r="JY59" s="5"/>
      <c r="JZ59" s="5"/>
      <c r="KA59" s="4"/>
      <c r="KB59" s="6"/>
      <c r="KC59" s="4"/>
      <c r="KD59" s="6"/>
      <c r="KE59" s="5"/>
      <c r="KF59" s="5"/>
      <c r="KG59" s="4"/>
      <c r="KH59" s="6"/>
      <c r="KI59" s="4"/>
      <c r="KJ59" s="6"/>
      <c r="KK59" s="5"/>
      <c r="KL59" s="5"/>
    </row>
    <row r="60">
      <c r="A60" s="3" t="s">
        <v>85</v>
      </c>
      <c r="B60" s="3" t="s">
        <v>86</v>
      </c>
      <c r="C60" s="3" t="s">
        <v>87</v>
      </c>
      <c r="D60" s="3" t="s">
        <v>88</v>
      </c>
      <c r="E60" s="3" t="s">
        <v>254</v>
      </c>
      <c r="F60" s="3" t="s">
        <v>125</v>
      </c>
      <c r="G60" s="3" t="s">
        <v>255</v>
      </c>
      <c r="H60" s="3" t="s">
        <v>98</v>
      </c>
      <c r="I60" s="4"/>
      <c r="J60" s="4">
        <f>=ROUNDDOWN({0},0)</f>
      </c>
      <c r="K60" s="4">
        <v>800</v>
      </c>
      <c r="L60" s="5">
        <v>0.5</v>
      </c>
      <c r="M60" s="4"/>
      <c r="N60" s="4">
        <f>=ROUNDDOWN({0},0)</f>
      </c>
      <c r="O60" s="4"/>
      <c r="P60" s="5"/>
      <c r="Q60" s="4">
        <v>29</v>
      </c>
      <c r="R60" s="6">
        <v>1378.51</v>
      </c>
      <c r="S60" s="4"/>
      <c r="T60" s="6"/>
      <c r="U60" s="5"/>
      <c r="V60" s="5"/>
      <c r="W60" s="4">
        <v>8</v>
      </c>
      <c r="X60" s="6">
        <v>378.39</v>
      </c>
      <c r="Y60" s="4"/>
      <c r="Z60" s="6"/>
      <c r="AA60" s="5"/>
      <c r="AB60" s="5"/>
      <c r="AC60" s="4"/>
      <c r="AD60" s="6"/>
      <c r="AE60" s="4"/>
      <c r="AF60" s="6"/>
      <c r="AG60" s="5"/>
      <c r="AH60" s="5"/>
      <c r="AI60" s="4">
        <v>3</v>
      </c>
      <c r="AJ60" s="6">
        <v>139.95</v>
      </c>
      <c r="AK60" s="4"/>
      <c r="AL60" s="6"/>
      <c r="AM60" s="5"/>
      <c r="AN60" s="5"/>
      <c r="AO60" s="4">
        <v>2</v>
      </c>
      <c r="AP60" s="6">
        <v>102.13</v>
      </c>
      <c r="AQ60" s="4"/>
      <c r="AR60" s="6"/>
      <c r="AS60" s="5"/>
      <c r="AT60" s="5"/>
      <c r="AU60" s="4">
        <v>3</v>
      </c>
      <c r="AV60" s="6">
        <v>136.08</v>
      </c>
      <c r="AW60" s="4"/>
      <c r="AX60" s="6"/>
      <c r="AY60" s="5"/>
      <c r="AZ60" s="5"/>
      <c r="BA60" s="4"/>
      <c r="BB60" s="6"/>
      <c r="BC60" s="4"/>
      <c r="BD60" s="6"/>
      <c r="BE60" s="5"/>
      <c r="BF60" s="5"/>
      <c r="BG60" s="4"/>
      <c r="BH60" s="6"/>
      <c r="BI60" s="4"/>
      <c r="BJ60" s="6"/>
      <c r="BK60" s="5"/>
      <c r="BL60" s="5"/>
      <c r="BM60" s="4">
        <v>11</v>
      </c>
      <c r="BN60" s="6">
        <v>528</v>
      </c>
      <c r="BO60" s="4"/>
      <c r="BP60" s="6"/>
      <c r="BQ60" s="5"/>
      <c r="BR60" s="5"/>
      <c r="BS60" s="4">
        <v>1</v>
      </c>
      <c r="BT60" s="6">
        <v>47.31</v>
      </c>
      <c r="BU60" s="4"/>
      <c r="BV60" s="6"/>
      <c r="BW60" s="5"/>
      <c r="BX60" s="5"/>
      <c r="BY60" s="4"/>
      <c r="BZ60" s="6"/>
      <c r="CA60" s="4"/>
      <c r="CB60" s="6"/>
      <c r="CC60" s="5"/>
      <c r="CD60" s="5"/>
      <c r="CE60" s="4">
        <v>1</v>
      </c>
      <c r="CF60" s="6">
        <v>46.65</v>
      </c>
      <c r="CG60" s="4"/>
      <c r="CH60" s="6"/>
      <c r="CI60" s="5"/>
      <c r="CJ60" s="5"/>
      <c r="CK60" s="4"/>
      <c r="CL60" s="6"/>
      <c r="CM60" s="4"/>
      <c r="CN60" s="6"/>
      <c r="CO60" s="5"/>
      <c r="CP60" s="5"/>
      <c r="CQ60" s="4"/>
      <c r="CR60" s="6"/>
      <c r="CS60" s="4"/>
      <c r="CT60" s="6"/>
      <c r="CU60" s="5"/>
      <c r="CV60" s="5"/>
      <c r="CW60" s="4"/>
      <c r="CX60" s="6"/>
      <c r="CY60" s="4"/>
      <c r="CZ60" s="6"/>
      <c r="DA60" s="5"/>
      <c r="DB60" s="5"/>
      <c r="DC60" s="4"/>
      <c r="DD60" s="6"/>
      <c r="DE60" s="4"/>
      <c r="DF60" s="6"/>
      <c r="DG60" s="5"/>
      <c r="DH60" s="5"/>
      <c r="DI60" s="4"/>
      <c r="DJ60" s="6"/>
      <c r="DK60" s="4"/>
      <c r="DL60" s="6"/>
      <c r="DM60" s="5"/>
      <c r="DN60" s="5"/>
      <c r="DO60" s="4"/>
      <c r="DP60" s="6"/>
      <c r="DQ60" s="4"/>
      <c r="DR60" s="6"/>
      <c r="DS60" s="5"/>
      <c r="DT60" s="5"/>
      <c r="DU60" s="4"/>
      <c r="DV60" s="6"/>
      <c r="DW60" s="4"/>
      <c r="DX60" s="6"/>
      <c r="DY60" s="5"/>
      <c r="DZ60" s="5"/>
      <c r="EA60" s="4"/>
      <c r="EB60" s="6"/>
      <c r="EC60" s="4"/>
      <c r="ED60" s="6"/>
      <c r="EE60" s="5"/>
      <c r="EF60" s="5"/>
      <c r="EG60" s="4"/>
      <c r="EH60" s="6"/>
      <c r="EI60" s="4"/>
      <c r="EJ60" s="6"/>
      <c r="EK60" s="5"/>
      <c r="EL60" s="5"/>
      <c r="EM60" s="4"/>
      <c r="EN60" s="6"/>
      <c r="EO60" s="4"/>
      <c r="EP60" s="6"/>
      <c r="EQ60" s="5"/>
      <c r="ER60" s="5"/>
      <c r="ES60" s="4"/>
      <c r="ET60" s="6"/>
      <c r="EU60" s="4"/>
      <c r="EV60" s="6"/>
      <c r="EW60" s="5"/>
      <c r="EX60" s="5"/>
      <c r="EY60" s="4"/>
      <c r="EZ60" s="6"/>
      <c r="FA60" s="4"/>
      <c r="FB60" s="6"/>
      <c r="FC60" s="5"/>
      <c r="FD60" s="5"/>
      <c r="FE60" s="4"/>
      <c r="FF60" s="6"/>
      <c r="FG60" s="4"/>
      <c r="FH60" s="6"/>
      <c r="FI60" s="5"/>
      <c r="FJ60" s="5"/>
      <c r="FK60" s="4"/>
      <c r="FL60" s="6"/>
      <c r="FM60" s="4"/>
      <c r="FN60" s="6"/>
      <c r="FO60" s="5"/>
      <c r="FP60" s="5"/>
      <c r="FQ60" s="4"/>
      <c r="FR60" s="6"/>
      <c r="FS60" s="4"/>
      <c r="FT60" s="6"/>
      <c r="FU60" s="5"/>
      <c r="FV60" s="5"/>
      <c r="FW60" s="4"/>
      <c r="FX60" s="6"/>
      <c r="FY60" s="4"/>
      <c r="FZ60" s="6"/>
      <c r="GA60" s="5"/>
      <c r="GB60" s="5"/>
      <c r="GC60" s="4"/>
      <c r="GD60" s="6"/>
      <c r="GE60" s="4"/>
      <c r="GF60" s="6"/>
      <c r="GG60" s="5"/>
      <c r="GH60" s="5"/>
      <c r="GI60" s="4"/>
      <c r="GJ60" s="6"/>
      <c r="GK60" s="4"/>
      <c r="GL60" s="6"/>
      <c r="GM60" s="5"/>
      <c r="GN60" s="5"/>
      <c r="GO60" s="4"/>
      <c r="GP60" s="6"/>
      <c r="GQ60" s="4"/>
      <c r="GR60" s="6"/>
      <c r="GS60" s="5"/>
      <c r="GT60" s="5"/>
      <c r="GU60" s="4"/>
      <c r="GV60" s="6"/>
      <c r="GW60" s="4"/>
      <c r="GX60" s="6"/>
      <c r="GY60" s="5"/>
      <c r="GZ60" s="5"/>
      <c r="HA60" s="4"/>
      <c r="HB60" s="6"/>
      <c r="HC60" s="4"/>
      <c r="HD60" s="6"/>
      <c r="HE60" s="5"/>
      <c r="HF60" s="5"/>
      <c r="HG60" s="4"/>
      <c r="HH60" s="6"/>
      <c r="HI60" s="4"/>
      <c r="HJ60" s="6"/>
      <c r="HK60" s="5"/>
      <c r="HL60" s="5"/>
      <c r="HM60" s="4"/>
      <c r="HN60" s="6"/>
      <c r="HO60" s="4"/>
      <c r="HP60" s="6"/>
      <c r="HQ60" s="5"/>
      <c r="HR60" s="5"/>
      <c r="HS60" s="4"/>
      <c r="HT60" s="6"/>
      <c r="HU60" s="4"/>
      <c r="HV60" s="6"/>
      <c r="HW60" s="5"/>
      <c r="HX60" s="5"/>
      <c r="HY60" s="4"/>
      <c r="HZ60" s="6"/>
      <c r="IA60" s="4"/>
      <c r="IB60" s="6"/>
      <c r="IC60" s="5"/>
      <c r="ID60" s="5"/>
      <c r="IE60" s="4"/>
      <c r="IF60" s="6"/>
      <c r="IG60" s="4"/>
      <c r="IH60" s="6"/>
      <c r="II60" s="5"/>
      <c r="IJ60" s="5"/>
      <c r="IK60" s="4"/>
      <c r="IL60" s="6"/>
      <c r="IM60" s="4"/>
      <c r="IN60" s="6"/>
      <c r="IO60" s="5"/>
      <c r="IP60" s="5"/>
      <c r="IQ60" s="4"/>
      <c r="IR60" s="6"/>
      <c r="IS60" s="4"/>
      <c r="IT60" s="6"/>
      <c r="IU60" s="5"/>
      <c r="IV60" s="5"/>
      <c r="IW60" s="4"/>
      <c r="IX60" s="6"/>
      <c r="IY60" s="4"/>
      <c r="IZ60" s="6"/>
      <c r="JA60" s="5"/>
      <c r="JB60" s="5"/>
      <c r="JC60" s="4"/>
      <c r="JD60" s="6"/>
      <c r="JE60" s="4"/>
      <c r="JF60" s="6"/>
      <c r="JG60" s="5"/>
      <c r="JH60" s="5"/>
      <c r="JI60" s="4"/>
      <c r="JJ60" s="6"/>
      <c r="JK60" s="4"/>
      <c r="JL60" s="6"/>
      <c r="JM60" s="5"/>
      <c r="JN60" s="5"/>
      <c r="JO60" s="4"/>
      <c r="JP60" s="6"/>
      <c r="JQ60" s="4"/>
      <c r="JR60" s="6"/>
      <c r="JS60" s="5"/>
      <c r="JT60" s="5"/>
      <c r="JU60" s="4"/>
      <c r="JV60" s="6"/>
      <c r="JW60" s="4"/>
      <c r="JX60" s="6"/>
      <c r="JY60" s="5"/>
      <c r="JZ60" s="5"/>
      <c r="KA60" s="4"/>
      <c r="KB60" s="6"/>
      <c r="KC60" s="4"/>
      <c r="KD60" s="6"/>
      <c r="KE60" s="5"/>
      <c r="KF60" s="5"/>
      <c r="KG60" s="4"/>
      <c r="KH60" s="6"/>
      <c r="KI60" s="4"/>
      <c r="KJ60" s="6"/>
      <c r="KK60" s="5"/>
      <c r="KL60" s="5"/>
    </row>
    <row r="61">
      <c r="A61" s="3" t="s">
        <v>85</v>
      </c>
      <c r="B61" s="3" t="s">
        <v>86</v>
      </c>
      <c r="C61" s="3" t="s">
        <v>87</v>
      </c>
      <c r="D61" s="3" t="s">
        <v>88</v>
      </c>
      <c r="E61" s="3" t="s">
        <v>256</v>
      </c>
      <c r="F61" s="3" t="s">
        <v>256</v>
      </c>
      <c r="G61" s="3" t="s">
        <v>256</v>
      </c>
      <c r="H61" s="3" t="s">
        <v>104</v>
      </c>
      <c r="I61" s="4"/>
      <c r="J61" s="4">
        <f>=ROUNDDOWN({0},0)</f>
      </c>
      <c r="K61" s="4"/>
      <c r="L61" s="5">
        <v>1</v>
      </c>
      <c r="M61" s="4"/>
      <c r="N61" s="4">
        <f>=ROUNDDOWN({0},0)</f>
      </c>
      <c r="O61" s="4"/>
      <c r="P61" s="5"/>
      <c r="Q61" s="4">
        <v>33</v>
      </c>
      <c r="R61" s="6">
        <v>1362.14</v>
      </c>
      <c r="S61" s="4"/>
      <c r="T61" s="6"/>
      <c r="U61" s="5"/>
      <c r="V61" s="5"/>
      <c r="W61" s="4">
        <v>33</v>
      </c>
      <c r="X61" s="6">
        <v>1362.14</v>
      </c>
      <c r="Y61" s="4"/>
      <c r="Z61" s="6"/>
      <c r="AA61" s="5"/>
      <c r="AB61" s="5"/>
      <c r="AC61" s="4"/>
      <c r="AD61" s="6"/>
      <c r="AE61" s="4"/>
      <c r="AF61" s="6"/>
      <c r="AG61" s="5"/>
      <c r="AH61" s="5"/>
      <c r="AI61" s="4"/>
      <c r="AJ61" s="6"/>
      <c r="AK61" s="4"/>
      <c r="AL61" s="6"/>
      <c r="AM61" s="5"/>
      <c r="AN61" s="5"/>
      <c r="AO61" s="4"/>
      <c r="AP61" s="6"/>
      <c r="AQ61" s="4"/>
      <c r="AR61" s="6"/>
      <c r="AS61" s="5"/>
      <c r="AT61" s="5"/>
      <c r="AU61" s="4"/>
      <c r="AV61" s="6"/>
      <c r="AW61" s="4"/>
      <c r="AX61" s="6"/>
      <c r="AY61" s="5"/>
      <c r="AZ61" s="5"/>
      <c r="BA61" s="4"/>
      <c r="BB61" s="6"/>
      <c r="BC61" s="4"/>
      <c r="BD61" s="6"/>
      <c r="BE61" s="5"/>
      <c r="BF61" s="5"/>
      <c r="BG61" s="4"/>
      <c r="BH61" s="6"/>
      <c r="BI61" s="4"/>
      <c r="BJ61" s="6"/>
      <c r="BK61" s="5"/>
      <c r="BL61" s="5"/>
      <c r="BM61" s="4"/>
      <c r="BN61" s="6"/>
      <c r="BO61" s="4"/>
      <c r="BP61" s="6"/>
      <c r="BQ61" s="5"/>
      <c r="BR61" s="5"/>
      <c r="BS61" s="4"/>
      <c r="BT61" s="6"/>
      <c r="BU61" s="4"/>
      <c r="BV61" s="6"/>
      <c r="BW61" s="5"/>
      <c r="BX61" s="5"/>
      <c r="BY61" s="4"/>
      <c r="BZ61" s="6"/>
      <c r="CA61" s="4"/>
      <c r="CB61" s="6"/>
      <c r="CC61" s="5"/>
      <c r="CD61" s="5"/>
      <c r="CE61" s="4"/>
      <c r="CF61" s="6"/>
      <c r="CG61" s="4"/>
      <c r="CH61" s="6"/>
      <c r="CI61" s="5"/>
      <c r="CJ61" s="5"/>
      <c r="CK61" s="4"/>
      <c r="CL61" s="6"/>
      <c r="CM61" s="4"/>
      <c r="CN61" s="6"/>
      <c r="CO61" s="5"/>
      <c r="CP61" s="5"/>
      <c r="CQ61" s="4"/>
      <c r="CR61" s="6"/>
      <c r="CS61" s="4"/>
      <c r="CT61" s="6"/>
      <c r="CU61" s="5"/>
      <c r="CV61" s="5"/>
      <c r="CW61" s="4"/>
      <c r="CX61" s="6"/>
      <c r="CY61" s="4"/>
      <c r="CZ61" s="6"/>
      <c r="DA61" s="5"/>
      <c r="DB61" s="5"/>
      <c r="DC61" s="4"/>
      <c r="DD61" s="6"/>
      <c r="DE61" s="4"/>
      <c r="DF61" s="6"/>
      <c r="DG61" s="5"/>
      <c r="DH61" s="5"/>
      <c r="DI61" s="4"/>
      <c r="DJ61" s="6"/>
      <c r="DK61" s="4"/>
      <c r="DL61" s="6"/>
      <c r="DM61" s="5"/>
      <c r="DN61" s="5"/>
      <c r="DO61" s="4"/>
      <c r="DP61" s="6"/>
      <c r="DQ61" s="4"/>
      <c r="DR61" s="6"/>
      <c r="DS61" s="5"/>
      <c r="DT61" s="5"/>
      <c r="DU61" s="4"/>
      <c r="DV61" s="6"/>
      <c r="DW61" s="4"/>
      <c r="DX61" s="6"/>
      <c r="DY61" s="5"/>
      <c r="DZ61" s="5"/>
      <c r="EA61" s="4"/>
      <c r="EB61" s="6"/>
      <c r="EC61" s="4"/>
      <c r="ED61" s="6"/>
      <c r="EE61" s="5"/>
      <c r="EF61" s="5"/>
      <c r="EG61" s="4"/>
      <c r="EH61" s="6"/>
      <c r="EI61" s="4"/>
      <c r="EJ61" s="6"/>
      <c r="EK61" s="5"/>
      <c r="EL61" s="5"/>
      <c r="EM61" s="4"/>
      <c r="EN61" s="6"/>
      <c r="EO61" s="4"/>
      <c r="EP61" s="6"/>
      <c r="EQ61" s="5"/>
      <c r="ER61" s="5"/>
      <c r="ES61" s="4"/>
      <c r="ET61" s="6"/>
      <c r="EU61" s="4"/>
      <c r="EV61" s="6"/>
      <c r="EW61" s="5"/>
      <c r="EX61" s="5"/>
      <c r="EY61" s="4"/>
      <c r="EZ61" s="6"/>
      <c r="FA61" s="4"/>
      <c r="FB61" s="6"/>
      <c r="FC61" s="5"/>
      <c r="FD61" s="5"/>
      <c r="FE61" s="4"/>
      <c r="FF61" s="6"/>
      <c r="FG61" s="4"/>
      <c r="FH61" s="6"/>
      <c r="FI61" s="5"/>
      <c r="FJ61" s="5"/>
      <c r="FK61" s="4"/>
      <c r="FL61" s="6"/>
      <c r="FM61" s="4"/>
      <c r="FN61" s="6"/>
      <c r="FO61" s="5"/>
      <c r="FP61" s="5"/>
      <c r="FQ61" s="4"/>
      <c r="FR61" s="6"/>
      <c r="FS61" s="4"/>
      <c r="FT61" s="6"/>
      <c r="FU61" s="5"/>
      <c r="FV61" s="5"/>
      <c r="FW61" s="4"/>
      <c r="FX61" s="6"/>
      <c r="FY61" s="4"/>
      <c r="FZ61" s="6"/>
      <c r="GA61" s="5"/>
      <c r="GB61" s="5"/>
      <c r="GC61" s="4"/>
      <c r="GD61" s="6"/>
      <c r="GE61" s="4"/>
      <c r="GF61" s="6"/>
      <c r="GG61" s="5"/>
      <c r="GH61" s="5"/>
      <c r="GI61" s="4"/>
      <c r="GJ61" s="6"/>
      <c r="GK61" s="4"/>
      <c r="GL61" s="6"/>
      <c r="GM61" s="5"/>
      <c r="GN61" s="5"/>
      <c r="GO61" s="4"/>
      <c r="GP61" s="6"/>
      <c r="GQ61" s="4"/>
      <c r="GR61" s="6"/>
      <c r="GS61" s="5"/>
      <c r="GT61" s="5"/>
      <c r="GU61" s="4"/>
      <c r="GV61" s="6"/>
      <c r="GW61" s="4"/>
      <c r="GX61" s="6"/>
      <c r="GY61" s="5"/>
      <c r="GZ61" s="5"/>
      <c r="HA61" s="4"/>
      <c r="HB61" s="6"/>
      <c r="HC61" s="4"/>
      <c r="HD61" s="6"/>
      <c r="HE61" s="5"/>
      <c r="HF61" s="5"/>
      <c r="HG61" s="4"/>
      <c r="HH61" s="6"/>
      <c r="HI61" s="4"/>
      <c r="HJ61" s="6"/>
      <c r="HK61" s="5"/>
      <c r="HL61" s="5"/>
      <c r="HM61" s="4"/>
      <c r="HN61" s="6"/>
      <c r="HO61" s="4"/>
      <c r="HP61" s="6"/>
      <c r="HQ61" s="5"/>
      <c r="HR61" s="5"/>
      <c r="HS61" s="4"/>
      <c r="HT61" s="6"/>
      <c r="HU61" s="4"/>
      <c r="HV61" s="6"/>
      <c r="HW61" s="5"/>
      <c r="HX61" s="5"/>
      <c r="HY61" s="4"/>
      <c r="HZ61" s="6"/>
      <c r="IA61" s="4"/>
      <c r="IB61" s="6"/>
      <c r="IC61" s="5"/>
      <c r="ID61" s="5"/>
      <c r="IE61" s="4"/>
      <c r="IF61" s="6"/>
      <c r="IG61" s="4"/>
      <c r="IH61" s="6"/>
      <c r="II61" s="5"/>
      <c r="IJ61" s="5"/>
      <c r="IK61" s="4"/>
      <c r="IL61" s="6"/>
      <c r="IM61" s="4"/>
      <c r="IN61" s="6"/>
      <c r="IO61" s="5"/>
      <c r="IP61" s="5"/>
      <c r="IQ61" s="4"/>
      <c r="IR61" s="6"/>
      <c r="IS61" s="4"/>
      <c r="IT61" s="6"/>
      <c r="IU61" s="5"/>
      <c r="IV61" s="5"/>
      <c r="IW61" s="4"/>
      <c r="IX61" s="6"/>
      <c r="IY61" s="4"/>
      <c r="IZ61" s="6"/>
      <c r="JA61" s="5"/>
      <c r="JB61" s="5"/>
      <c r="JC61" s="4"/>
      <c r="JD61" s="6"/>
      <c r="JE61" s="4"/>
      <c r="JF61" s="6"/>
      <c r="JG61" s="5"/>
      <c r="JH61" s="5"/>
      <c r="JI61" s="4"/>
      <c r="JJ61" s="6"/>
      <c r="JK61" s="4"/>
      <c r="JL61" s="6"/>
      <c r="JM61" s="5"/>
      <c r="JN61" s="5"/>
      <c r="JO61" s="4"/>
      <c r="JP61" s="6"/>
      <c r="JQ61" s="4"/>
      <c r="JR61" s="6"/>
      <c r="JS61" s="5"/>
      <c r="JT61" s="5"/>
      <c r="JU61" s="4"/>
      <c r="JV61" s="6"/>
      <c r="JW61" s="4"/>
      <c r="JX61" s="6"/>
      <c r="JY61" s="5"/>
      <c r="JZ61" s="5"/>
      <c r="KA61" s="4"/>
      <c r="KB61" s="6"/>
      <c r="KC61" s="4"/>
      <c r="KD61" s="6"/>
      <c r="KE61" s="5"/>
      <c r="KF61" s="5"/>
      <c r="KG61" s="4"/>
      <c r="KH61" s="6"/>
      <c r="KI61" s="4"/>
      <c r="KJ61" s="6"/>
      <c r="KK61" s="5"/>
      <c r="KL61" s="5"/>
    </row>
    <row r="62">
      <c r="A62" s="3" t="s">
        <v>85</v>
      </c>
      <c r="B62" s="3" t="s">
        <v>86</v>
      </c>
      <c r="C62" s="3" t="s">
        <v>87</v>
      </c>
      <c r="D62" s="3" t="s">
        <v>88</v>
      </c>
      <c r="E62" s="3" t="s">
        <v>257</v>
      </c>
      <c r="F62" s="3" t="s">
        <v>258</v>
      </c>
      <c r="G62" s="3" t="s">
        <v>259</v>
      </c>
      <c r="H62" s="3" t="s">
        <v>92</v>
      </c>
      <c r="I62" s="4"/>
      <c r="J62" s="4">
        <f>=ROUNDDOWN({0},0)</f>
      </c>
      <c r="K62" s="4">
        <v>800</v>
      </c>
      <c r="L62" s="5">
        <v>1</v>
      </c>
      <c r="M62" s="4"/>
      <c r="N62" s="4">
        <f>=ROUNDDOWN({0},0)</f>
      </c>
      <c r="O62" s="4"/>
      <c r="P62" s="5"/>
      <c r="Q62" s="4">
        <v>17</v>
      </c>
      <c r="R62" s="6">
        <v>1272.05</v>
      </c>
      <c r="S62" s="4"/>
      <c r="T62" s="6"/>
      <c r="U62" s="5"/>
      <c r="V62" s="5"/>
      <c r="W62" s="4">
        <v>4</v>
      </c>
      <c r="X62" s="6">
        <v>273.42</v>
      </c>
      <c r="Y62" s="4"/>
      <c r="Z62" s="6"/>
      <c r="AA62" s="5"/>
      <c r="AB62" s="5"/>
      <c r="AC62" s="4"/>
      <c r="AD62" s="6"/>
      <c r="AE62" s="4"/>
      <c r="AF62" s="6"/>
      <c r="AG62" s="5"/>
      <c r="AH62" s="5"/>
      <c r="AI62" s="4">
        <v>3</v>
      </c>
      <c r="AJ62" s="6">
        <v>231.75</v>
      </c>
      <c r="AK62" s="4"/>
      <c r="AL62" s="6"/>
      <c r="AM62" s="5"/>
      <c r="AN62" s="5"/>
      <c r="AO62" s="4">
        <v>3</v>
      </c>
      <c r="AP62" s="6">
        <v>220.8</v>
      </c>
      <c r="AQ62" s="4"/>
      <c r="AR62" s="6"/>
      <c r="AS62" s="5"/>
      <c r="AT62" s="5"/>
      <c r="AU62" s="4">
        <v>1</v>
      </c>
      <c r="AV62" s="6">
        <v>71</v>
      </c>
      <c r="AW62" s="4"/>
      <c r="AX62" s="6"/>
      <c r="AY62" s="5"/>
      <c r="AZ62" s="5"/>
      <c r="BA62" s="4"/>
      <c r="BB62" s="6"/>
      <c r="BC62" s="4"/>
      <c r="BD62" s="6"/>
      <c r="BE62" s="5"/>
      <c r="BF62" s="5"/>
      <c r="BG62" s="4">
        <v>4</v>
      </c>
      <c r="BH62" s="6">
        <v>322.28</v>
      </c>
      <c r="BI62" s="4"/>
      <c r="BJ62" s="6"/>
      <c r="BK62" s="5"/>
      <c r="BL62" s="5"/>
      <c r="BM62" s="4">
        <v>2</v>
      </c>
      <c r="BN62" s="6">
        <v>152.8</v>
      </c>
      <c r="BO62" s="4"/>
      <c r="BP62" s="6"/>
      <c r="BQ62" s="5"/>
      <c r="BR62" s="5"/>
      <c r="BS62" s="4"/>
      <c r="BT62" s="6"/>
      <c r="BU62" s="4"/>
      <c r="BV62" s="6"/>
      <c r="BW62" s="5"/>
      <c r="BX62" s="5"/>
      <c r="BY62" s="4"/>
      <c r="BZ62" s="6"/>
      <c r="CA62" s="4"/>
      <c r="CB62" s="6"/>
      <c r="CC62" s="5"/>
      <c r="CD62" s="5"/>
      <c r="CE62" s="4"/>
      <c r="CF62" s="6"/>
      <c r="CG62" s="4"/>
      <c r="CH62" s="6"/>
      <c r="CI62" s="5"/>
      <c r="CJ62" s="5"/>
      <c r="CK62" s="4"/>
      <c r="CL62" s="6"/>
      <c r="CM62" s="4"/>
      <c r="CN62" s="6"/>
      <c r="CO62" s="5"/>
      <c r="CP62" s="5"/>
      <c r="CQ62" s="4"/>
      <c r="CR62" s="6"/>
      <c r="CS62" s="4"/>
      <c r="CT62" s="6"/>
      <c r="CU62" s="5"/>
      <c r="CV62" s="5"/>
      <c r="CW62" s="4"/>
      <c r="CX62" s="6"/>
      <c r="CY62" s="4"/>
      <c r="CZ62" s="6"/>
      <c r="DA62" s="5"/>
      <c r="DB62" s="5"/>
      <c r="DC62" s="4"/>
      <c r="DD62" s="6"/>
      <c r="DE62" s="4"/>
      <c r="DF62" s="6"/>
      <c r="DG62" s="5"/>
      <c r="DH62" s="5"/>
      <c r="DI62" s="4"/>
      <c r="DJ62" s="6"/>
      <c r="DK62" s="4"/>
      <c r="DL62" s="6"/>
      <c r="DM62" s="5"/>
      <c r="DN62" s="5"/>
      <c r="DO62" s="4"/>
      <c r="DP62" s="6"/>
      <c r="DQ62" s="4"/>
      <c r="DR62" s="6"/>
      <c r="DS62" s="5"/>
      <c r="DT62" s="5"/>
      <c r="DU62" s="4"/>
      <c r="DV62" s="6"/>
      <c r="DW62" s="4"/>
      <c r="DX62" s="6"/>
      <c r="DY62" s="5"/>
      <c r="DZ62" s="5"/>
      <c r="EA62" s="4"/>
      <c r="EB62" s="6"/>
      <c r="EC62" s="4"/>
      <c r="ED62" s="6"/>
      <c r="EE62" s="5"/>
      <c r="EF62" s="5"/>
      <c r="EG62" s="4"/>
      <c r="EH62" s="6"/>
      <c r="EI62" s="4"/>
      <c r="EJ62" s="6"/>
      <c r="EK62" s="5"/>
      <c r="EL62" s="5"/>
      <c r="EM62" s="4"/>
      <c r="EN62" s="6"/>
      <c r="EO62" s="4"/>
      <c r="EP62" s="6"/>
      <c r="EQ62" s="5"/>
      <c r="ER62" s="5"/>
      <c r="ES62" s="4"/>
      <c r="ET62" s="6"/>
      <c r="EU62" s="4"/>
      <c r="EV62" s="6"/>
      <c r="EW62" s="5"/>
      <c r="EX62" s="5"/>
      <c r="EY62" s="4"/>
      <c r="EZ62" s="6"/>
      <c r="FA62" s="4"/>
      <c r="FB62" s="6"/>
      <c r="FC62" s="5"/>
      <c r="FD62" s="5"/>
      <c r="FE62" s="4"/>
      <c r="FF62" s="6"/>
      <c r="FG62" s="4"/>
      <c r="FH62" s="6"/>
      <c r="FI62" s="5"/>
      <c r="FJ62" s="5"/>
      <c r="FK62" s="4"/>
      <c r="FL62" s="6"/>
      <c r="FM62" s="4"/>
      <c r="FN62" s="6"/>
      <c r="FO62" s="5"/>
      <c r="FP62" s="5"/>
      <c r="FQ62" s="4"/>
      <c r="FR62" s="6"/>
      <c r="FS62" s="4"/>
      <c r="FT62" s="6"/>
      <c r="FU62" s="5"/>
      <c r="FV62" s="5"/>
      <c r="FW62" s="4"/>
      <c r="FX62" s="6"/>
      <c r="FY62" s="4"/>
      <c r="FZ62" s="6"/>
      <c r="GA62" s="5"/>
      <c r="GB62" s="5"/>
      <c r="GC62" s="4"/>
      <c r="GD62" s="6"/>
      <c r="GE62" s="4"/>
      <c r="GF62" s="6"/>
      <c r="GG62" s="5"/>
      <c r="GH62" s="5"/>
      <c r="GI62" s="4"/>
      <c r="GJ62" s="6"/>
      <c r="GK62" s="4"/>
      <c r="GL62" s="6"/>
      <c r="GM62" s="5"/>
      <c r="GN62" s="5"/>
      <c r="GO62" s="4"/>
      <c r="GP62" s="6"/>
      <c r="GQ62" s="4"/>
      <c r="GR62" s="6"/>
      <c r="GS62" s="5"/>
      <c r="GT62" s="5"/>
      <c r="GU62" s="4"/>
      <c r="GV62" s="6"/>
      <c r="GW62" s="4"/>
      <c r="GX62" s="6"/>
      <c r="GY62" s="5"/>
      <c r="GZ62" s="5"/>
      <c r="HA62" s="4"/>
      <c r="HB62" s="6"/>
      <c r="HC62" s="4"/>
      <c r="HD62" s="6"/>
      <c r="HE62" s="5"/>
      <c r="HF62" s="5"/>
      <c r="HG62" s="4"/>
      <c r="HH62" s="6"/>
      <c r="HI62" s="4"/>
      <c r="HJ62" s="6"/>
      <c r="HK62" s="5"/>
      <c r="HL62" s="5"/>
      <c r="HM62" s="4"/>
      <c r="HN62" s="6"/>
      <c r="HO62" s="4"/>
      <c r="HP62" s="6"/>
      <c r="HQ62" s="5"/>
      <c r="HR62" s="5"/>
      <c r="HS62" s="4"/>
      <c r="HT62" s="6"/>
      <c r="HU62" s="4"/>
      <c r="HV62" s="6"/>
      <c r="HW62" s="5"/>
      <c r="HX62" s="5"/>
      <c r="HY62" s="4"/>
      <c r="HZ62" s="6"/>
      <c r="IA62" s="4"/>
      <c r="IB62" s="6"/>
      <c r="IC62" s="5"/>
      <c r="ID62" s="5"/>
      <c r="IE62" s="4"/>
      <c r="IF62" s="6"/>
      <c r="IG62" s="4"/>
      <c r="IH62" s="6"/>
      <c r="II62" s="5"/>
      <c r="IJ62" s="5"/>
      <c r="IK62" s="4"/>
      <c r="IL62" s="6"/>
      <c r="IM62" s="4"/>
      <c r="IN62" s="6"/>
      <c r="IO62" s="5"/>
      <c r="IP62" s="5"/>
      <c r="IQ62" s="4"/>
      <c r="IR62" s="6"/>
      <c r="IS62" s="4"/>
      <c r="IT62" s="6"/>
      <c r="IU62" s="5"/>
      <c r="IV62" s="5"/>
      <c r="IW62" s="4"/>
      <c r="IX62" s="6"/>
      <c r="IY62" s="4"/>
      <c r="IZ62" s="6"/>
      <c r="JA62" s="5"/>
      <c r="JB62" s="5"/>
      <c r="JC62" s="4"/>
      <c r="JD62" s="6"/>
      <c r="JE62" s="4"/>
      <c r="JF62" s="6"/>
      <c r="JG62" s="5"/>
      <c r="JH62" s="5"/>
      <c r="JI62" s="4"/>
      <c r="JJ62" s="6"/>
      <c r="JK62" s="4"/>
      <c r="JL62" s="6"/>
      <c r="JM62" s="5"/>
      <c r="JN62" s="5"/>
      <c r="JO62" s="4"/>
      <c r="JP62" s="6"/>
      <c r="JQ62" s="4"/>
      <c r="JR62" s="6"/>
      <c r="JS62" s="5"/>
      <c r="JT62" s="5"/>
      <c r="JU62" s="4"/>
      <c r="JV62" s="6"/>
      <c r="JW62" s="4"/>
      <c r="JX62" s="6"/>
      <c r="JY62" s="5"/>
      <c r="JZ62" s="5"/>
      <c r="KA62" s="4"/>
      <c r="KB62" s="6"/>
      <c r="KC62" s="4"/>
      <c r="KD62" s="6"/>
      <c r="KE62" s="5"/>
      <c r="KF62" s="5"/>
      <c r="KG62" s="4"/>
      <c r="KH62" s="6"/>
      <c r="KI62" s="4"/>
      <c r="KJ62" s="6"/>
      <c r="KK62" s="5"/>
      <c r="KL62" s="5"/>
    </row>
    <row r="63">
      <c r="A63" s="3" t="s">
        <v>85</v>
      </c>
      <c r="B63" s="3" t="s">
        <v>86</v>
      </c>
      <c r="C63" s="3" t="s">
        <v>87</v>
      </c>
      <c r="D63" s="3" t="s">
        <v>88</v>
      </c>
      <c r="E63" s="3" t="s">
        <v>260</v>
      </c>
      <c r="F63" s="3" t="s">
        <v>261</v>
      </c>
      <c r="G63" s="3" t="s">
        <v>154</v>
      </c>
      <c r="H63" s="3" t="s">
        <v>92</v>
      </c>
      <c r="I63" s="4"/>
      <c r="J63" s="4">
        <f>=ROUNDDOWN({0},0)</f>
      </c>
      <c r="K63" s="4">
        <v>800</v>
      </c>
      <c r="L63" s="5">
        <v>0.6667</v>
      </c>
      <c r="M63" s="4"/>
      <c r="N63" s="4">
        <f>=ROUNDDOWN({0},0)</f>
      </c>
      <c r="O63" s="4"/>
      <c r="P63" s="5"/>
      <c r="Q63" s="4">
        <v>17</v>
      </c>
      <c r="R63" s="6">
        <v>1230.31</v>
      </c>
      <c r="S63" s="4"/>
      <c r="T63" s="6"/>
      <c r="U63" s="5"/>
      <c r="V63" s="5"/>
      <c r="W63" s="4">
        <v>1</v>
      </c>
      <c r="X63" s="6">
        <v>76.56</v>
      </c>
      <c r="Y63" s="4"/>
      <c r="Z63" s="6"/>
      <c r="AA63" s="5"/>
      <c r="AB63" s="5"/>
      <c r="AC63" s="4">
        <v>2</v>
      </c>
      <c r="AD63" s="6">
        <v>135.07</v>
      </c>
      <c r="AE63" s="4"/>
      <c r="AF63" s="6"/>
      <c r="AG63" s="5"/>
      <c r="AH63" s="5"/>
      <c r="AI63" s="4">
        <v>3</v>
      </c>
      <c r="AJ63" s="6">
        <v>209.72</v>
      </c>
      <c r="AK63" s="4"/>
      <c r="AL63" s="6"/>
      <c r="AM63" s="5"/>
      <c r="AN63" s="5"/>
      <c r="AO63" s="4">
        <v>1</v>
      </c>
      <c r="AP63" s="6">
        <v>76.8</v>
      </c>
      <c r="AQ63" s="4"/>
      <c r="AR63" s="6"/>
      <c r="AS63" s="5"/>
      <c r="AT63" s="5"/>
      <c r="AU63" s="4">
        <v>4</v>
      </c>
      <c r="AV63" s="6">
        <v>276.14</v>
      </c>
      <c r="AW63" s="4"/>
      <c r="AX63" s="6"/>
      <c r="AY63" s="5"/>
      <c r="AZ63" s="5"/>
      <c r="BA63" s="4"/>
      <c r="BB63" s="6"/>
      <c r="BC63" s="4"/>
      <c r="BD63" s="6"/>
      <c r="BE63" s="5"/>
      <c r="BF63" s="5"/>
      <c r="BG63" s="4">
        <v>4</v>
      </c>
      <c r="BH63" s="6">
        <v>322.24</v>
      </c>
      <c r="BI63" s="4"/>
      <c r="BJ63" s="6"/>
      <c r="BK63" s="5"/>
      <c r="BL63" s="5"/>
      <c r="BM63" s="4"/>
      <c r="BN63" s="6"/>
      <c r="BO63" s="4"/>
      <c r="BP63" s="6"/>
      <c r="BQ63" s="5"/>
      <c r="BR63" s="5"/>
      <c r="BS63" s="4"/>
      <c r="BT63" s="6"/>
      <c r="BU63" s="4"/>
      <c r="BV63" s="6"/>
      <c r="BW63" s="5"/>
      <c r="BX63" s="5"/>
      <c r="BY63" s="4"/>
      <c r="BZ63" s="6"/>
      <c r="CA63" s="4"/>
      <c r="CB63" s="6"/>
      <c r="CC63" s="5"/>
      <c r="CD63" s="5"/>
      <c r="CE63" s="4"/>
      <c r="CF63" s="6"/>
      <c r="CG63" s="4"/>
      <c r="CH63" s="6"/>
      <c r="CI63" s="5"/>
      <c r="CJ63" s="5"/>
      <c r="CK63" s="4"/>
      <c r="CL63" s="6"/>
      <c r="CM63" s="4"/>
      <c r="CN63" s="6"/>
      <c r="CO63" s="5"/>
      <c r="CP63" s="5"/>
      <c r="CQ63" s="4">
        <v>1</v>
      </c>
      <c r="CR63" s="6">
        <v>67.63</v>
      </c>
      <c r="CS63" s="4"/>
      <c r="CT63" s="6"/>
      <c r="CU63" s="5"/>
      <c r="CV63" s="5"/>
      <c r="CW63" s="4"/>
      <c r="CX63" s="6"/>
      <c r="CY63" s="4"/>
      <c r="CZ63" s="6"/>
      <c r="DA63" s="5"/>
      <c r="DB63" s="5"/>
      <c r="DC63" s="4"/>
      <c r="DD63" s="6"/>
      <c r="DE63" s="4"/>
      <c r="DF63" s="6"/>
      <c r="DG63" s="5"/>
      <c r="DH63" s="5"/>
      <c r="DI63" s="4"/>
      <c r="DJ63" s="6"/>
      <c r="DK63" s="4"/>
      <c r="DL63" s="6"/>
      <c r="DM63" s="5"/>
      <c r="DN63" s="5"/>
      <c r="DO63" s="4"/>
      <c r="DP63" s="6"/>
      <c r="DQ63" s="4"/>
      <c r="DR63" s="6"/>
      <c r="DS63" s="5"/>
      <c r="DT63" s="5"/>
      <c r="DU63" s="4"/>
      <c r="DV63" s="6"/>
      <c r="DW63" s="4"/>
      <c r="DX63" s="6"/>
      <c r="DY63" s="5"/>
      <c r="DZ63" s="5"/>
      <c r="EA63" s="4"/>
      <c r="EB63" s="6"/>
      <c r="EC63" s="4"/>
      <c r="ED63" s="6"/>
      <c r="EE63" s="5"/>
      <c r="EF63" s="5"/>
      <c r="EG63" s="4"/>
      <c r="EH63" s="6"/>
      <c r="EI63" s="4"/>
      <c r="EJ63" s="6"/>
      <c r="EK63" s="5"/>
      <c r="EL63" s="5"/>
      <c r="EM63" s="4"/>
      <c r="EN63" s="6"/>
      <c r="EO63" s="4"/>
      <c r="EP63" s="6"/>
      <c r="EQ63" s="5"/>
      <c r="ER63" s="5"/>
      <c r="ES63" s="4"/>
      <c r="ET63" s="6"/>
      <c r="EU63" s="4"/>
      <c r="EV63" s="6"/>
      <c r="EW63" s="5"/>
      <c r="EX63" s="5"/>
      <c r="EY63" s="4">
        <v>1</v>
      </c>
      <c r="EZ63" s="6">
        <v>66.15</v>
      </c>
      <c r="FA63" s="4"/>
      <c r="FB63" s="6"/>
      <c r="FC63" s="5"/>
      <c r="FD63" s="5"/>
      <c r="FE63" s="4"/>
      <c r="FF63" s="6"/>
      <c r="FG63" s="4"/>
      <c r="FH63" s="6"/>
      <c r="FI63" s="5"/>
      <c r="FJ63" s="5"/>
      <c r="FK63" s="4"/>
      <c r="FL63" s="6"/>
      <c r="FM63" s="4"/>
      <c r="FN63" s="6"/>
      <c r="FO63" s="5"/>
      <c r="FP63" s="5"/>
      <c r="FQ63" s="4"/>
      <c r="FR63" s="6"/>
      <c r="FS63" s="4"/>
      <c r="FT63" s="6"/>
      <c r="FU63" s="5"/>
      <c r="FV63" s="5"/>
      <c r="FW63" s="4"/>
      <c r="FX63" s="6"/>
      <c r="FY63" s="4"/>
      <c r="FZ63" s="6"/>
      <c r="GA63" s="5"/>
      <c r="GB63" s="5"/>
      <c r="GC63" s="4"/>
      <c r="GD63" s="6"/>
      <c r="GE63" s="4"/>
      <c r="GF63" s="6"/>
      <c r="GG63" s="5"/>
      <c r="GH63" s="5"/>
      <c r="GI63" s="4"/>
      <c r="GJ63" s="6"/>
      <c r="GK63" s="4"/>
      <c r="GL63" s="6"/>
      <c r="GM63" s="5"/>
      <c r="GN63" s="5"/>
      <c r="GO63" s="4"/>
      <c r="GP63" s="6"/>
      <c r="GQ63" s="4"/>
      <c r="GR63" s="6"/>
      <c r="GS63" s="5"/>
      <c r="GT63" s="5"/>
      <c r="GU63" s="4"/>
      <c r="GV63" s="6"/>
      <c r="GW63" s="4"/>
      <c r="GX63" s="6"/>
      <c r="GY63" s="5"/>
      <c r="GZ63" s="5"/>
      <c r="HA63" s="4"/>
      <c r="HB63" s="6"/>
      <c r="HC63" s="4"/>
      <c r="HD63" s="6"/>
      <c r="HE63" s="5"/>
      <c r="HF63" s="5"/>
      <c r="HG63" s="4"/>
      <c r="HH63" s="6"/>
      <c r="HI63" s="4"/>
      <c r="HJ63" s="6"/>
      <c r="HK63" s="5"/>
      <c r="HL63" s="5"/>
      <c r="HM63" s="4"/>
      <c r="HN63" s="6"/>
      <c r="HO63" s="4"/>
      <c r="HP63" s="6"/>
      <c r="HQ63" s="5"/>
      <c r="HR63" s="5"/>
      <c r="HS63" s="4"/>
      <c r="HT63" s="6"/>
      <c r="HU63" s="4"/>
      <c r="HV63" s="6"/>
      <c r="HW63" s="5"/>
      <c r="HX63" s="5"/>
      <c r="HY63" s="4"/>
      <c r="HZ63" s="6"/>
      <c r="IA63" s="4"/>
      <c r="IB63" s="6"/>
      <c r="IC63" s="5"/>
      <c r="ID63" s="5"/>
      <c r="IE63" s="4"/>
      <c r="IF63" s="6"/>
      <c r="IG63" s="4"/>
      <c r="IH63" s="6"/>
      <c r="II63" s="5"/>
      <c r="IJ63" s="5"/>
      <c r="IK63" s="4"/>
      <c r="IL63" s="6"/>
      <c r="IM63" s="4"/>
      <c r="IN63" s="6"/>
      <c r="IO63" s="5"/>
      <c r="IP63" s="5"/>
      <c r="IQ63" s="4"/>
      <c r="IR63" s="6"/>
      <c r="IS63" s="4"/>
      <c r="IT63" s="6"/>
      <c r="IU63" s="5"/>
      <c r="IV63" s="5"/>
      <c r="IW63" s="4"/>
      <c r="IX63" s="6"/>
      <c r="IY63" s="4"/>
      <c r="IZ63" s="6"/>
      <c r="JA63" s="5"/>
      <c r="JB63" s="5"/>
      <c r="JC63" s="4"/>
      <c r="JD63" s="6"/>
      <c r="JE63" s="4"/>
      <c r="JF63" s="6"/>
      <c r="JG63" s="5"/>
      <c r="JH63" s="5"/>
      <c r="JI63" s="4"/>
      <c r="JJ63" s="6"/>
      <c r="JK63" s="4"/>
      <c r="JL63" s="6"/>
      <c r="JM63" s="5"/>
      <c r="JN63" s="5"/>
      <c r="JO63" s="4"/>
      <c r="JP63" s="6"/>
      <c r="JQ63" s="4"/>
      <c r="JR63" s="6"/>
      <c r="JS63" s="5"/>
      <c r="JT63" s="5"/>
      <c r="JU63" s="4"/>
      <c r="JV63" s="6"/>
      <c r="JW63" s="4"/>
      <c r="JX63" s="6"/>
      <c r="JY63" s="5"/>
      <c r="JZ63" s="5"/>
      <c r="KA63" s="4"/>
      <c r="KB63" s="6"/>
      <c r="KC63" s="4"/>
      <c r="KD63" s="6"/>
      <c r="KE63" s="5"/>
      <c r="KF63" s="5"/>
      <c r="KG63" s="4"/>
      <c r="KH63" s="6"/>
      <c r="KI63" s="4"/>
      <c r="KJ63" s="6"/>
      <c r="KK63" s="5"/>
      <c r="KL63" s="5"/>
    </row>
    <row r="64">
      <c r="A64" s="3" t="s">
        <v>85</v>
      </c>
      <c r="B64" s="3" t="s">
        <v>86</v>
      </c>
      <c r="C64" s="3" t="s">
        <v>87</v>
      </c>
      <c r="D64" s="3" t="s">
        <v>88</v>
      </c>
      <c r="E64" s="3" t="s">
        <v>262</v>
      </c>
      <c r="F64" s="3" t="s">
        <v>263</v>
      </c>
      <c r="G64" s="3" t="s">
        <v>264</v>
      </c>
      <c r="H64" s="3" t="s">
        <v>104</v>
      </c>
      <c r="I64" s="4"/>
      <c r="J64" s="4">
        <f>=ROUNDDOWN({0},0)</f>
      </c>
      <c r="K64" s="4"/>
      <c r="L64" s="5"/>
      <c r="M64" s="4"/>
      <c r="N64" s="4">
        <f>=ROUNDDOWN({0},0)</f>
      </c>
      <c r="O64" s="4"/>
      <c r="P64" s="5"/>
      <c r="Q64" s="4">
        <v>17</v>
      </c>
      <c r="R64" s="6">
        <v>1218.65</v>
      </c>
      <c r="S64" s="4"/>
      <c r="T64" s="6"/>
      <c r="U64" s="5"/>
      <c r="V64" s="5"/>
      <c r="W64" s="4">
        <v>2</v>
      </c>
      <c r="X64" s="6">
        <v>141.05</v>
      </c>
      <c r="Y64" s="4"/>
      <c r="Z64" s="6"/>
      <c r="AA64" s="5"/>
      <c r="AB64" s="5"/>
      <c r="AC64" s="4">
        <v>3</v>
      </c>
      <c r="AD64" s="6">
        <v>173.14</v>
      </c>
      <c r="AE64" s="4"/>
      <c r="AF64" s="6"/>
      <c r="AG64" s="5"/>
      <c r="AH64" s="5"/>
      <c r="AI64" s="4">
        <v>4</v>
      </c>
      <c r="AJ64" s="6">
        <v>310.38</v>
      </c>
      <c r="AK64" s="4"/>
      <c r="AL64" s="6"/>
      <c r="AM64" s="5"/>
      <c r="AN64" s="5"/>
      <c r="AO64" s="4">
        <v>1</v>
      </c>
      <c r="AP64" s="6">
        <v>70</v>
      </c>
      <c r="AQ64" s="4"/>
      <c r="AR64" s="6"/>
      <c r="AS64" s="5"/>
      <c r="AT64" s="5"/>
      <c r="AU64" s="4">
        <v>1</v>
      </c>
      <c r="AV64" s="6">
        <v>86.44</v>
      </c>
      <c r="AW64" s="4"/>
      <c r="AX64" s="6"/>
      <c r="AY64" s="5"/>
      <c r="AZ64" s="5"/>
      <c r="BA64" s="4">
        <v>1</v>
      </c>
      <c r="BB64" s="6">
        <v>109.99</v>
      </c>
      <c r="BC64" s="4"/>
      <c r="BD64" s="6"/>
      <c r="BE64" s="5"/>
      <c r="BF64" s="5"/>
      <c r="BG64" s="4">
        <v>2</v>
      </c>
      <c r="BH64" s="6">
        <v>120.42</v>
      </c>
      <c r="BI64" s="4"/>
      <c r="BJ64" s="6"/>
      <c r="BK64" s="5"/>
      <c r="BL64" s="5"/>
      <c r="BM64" s="4">
        <v>1</v>
      </c>
      <c r="BN64" s="6">
        <v>70.55</v>
      </c>
      <c r="BO64" s="4"/>
      <c r="BP64" s="6"/>
      <c r="BQ64" s="5"/>
      <c r="BR64" s="5"/>
      <c r="BS64" s="4"/>
      <c r="BT64" s="6"/>
      <c r="BU64" s="4"/>
      <c r="BV64" s="6"/>
      <c r="BW64" s="5"/>
      <c r="BX64" s="5"/>
      <c r="BY64" s="4"/>
      <c r="BZ64" s="6"/>
      <c r="CA64" s="4"/>
      <c r="CB64" s="6"/>
      <c r="CC64" s="5"/>
      <c r="CD64" s="5"/>
      <c r="CE64" s="4"/>
      <c r="CF64" s="6"/>
      <c r="CG64" s="4"/>
      <c r="CH64" s="6"/>
      <c r="CI64" s="5"/>
      <c r="CJ64" s="5"/>
      <c r="CK64" s="4"/>
      <c r="CL64" s="6"/>
      <c r="CM64" s="4"/>
      <c r="CN64" s="6"/>
      <c r="CO64" s="5"/>
      <c r="CP64" s="5"/>
      <c r="CQ64" s="4">
        <v>2</v>
      </c>
      <c r="CR64" s="6">
        <v>136.68</v>
      </c>
      <c r="CS64" s="4"/>
      <c r="CT64" s="6"/>
      <c r="CU64" s="5"/>
      <c r="CV64" s="5"/>
      <c r="CW64" s="4"/>
      <c r="CX64" s="6"/>
      <c r="CY64" s="4"/>
      <c r="CZ64" s="6"/>
      <c r="DA64" s="5"/>
      <c r="DB64" s="5"/>
      <c r="DC64" s="4"/>
      <c r="DD64" s="6"/>
      <c r="DE64" s="4"/>
      <c r="DF64" s="6"/>
      <c r="DG64" s="5"/>
      <c r="DH64" s="5"/>
      <c r="DI64" s="4"/>
      <c r="DJ64" s="6"/>
      <c r="DK64" s="4"/>
      <c r="DL64" s="6"/>
      <c r="DM64" s="5"/>
      <c r="DN64" s="5"/>
      <c r="DO64" s="4"/>
      <c r="DP64" s="6"/>
      <c r="DQ64" s="4"/>
      <c r="DR64" s="6"/>
      <c r="DS64" s="5"/>
      <c r="DT64" s="5"/>
      <c r="DU64" s="4"/>
      <c r="DV64" s="6"/>
      <c r="DW64" s="4"/>
      <c r="DX64" s="6"/>
      <c r="DY64" s="5"/>
      <c r="DZ64" s="5"/>
      <c r="EA64" s="4"/>
      <c r="EB64" s="6"/>
      <c r="EC64" s="4"/>
      <c r="ED64" s="6"/>
      <c r="EE64" s="5"/>
      <c r="EF64" s="5"/>
      <c r="EG64" s="4"/>
      <c r="EH64" s="6"/>
      <c r="EI64" s="4"/>
      <c r="EJ64" s="6"/>
      <c r="EK64" s="5"/>
      <c r="EL64" s="5"/>
      <c r="EM64" s="4"/>
      <c r="EN64" s="6"/>
      <c r="EO64" s="4"/>
      <c r="EP64" s="6"/>
      <c r="EQ64" s="5"/>
      <c r="ER64" s="5"/>
      <c r="ES64" s="4"/>
      <c r="ET64" s="6"/>
      <c r="EU64" s="4"/>
      <c r="EV64" s="6"/>
      <c r="EW64" s="5"/>
      <c r="EX64" s="5"/>
      <c r="EY64" s="4"/>
      <c r="EZ64" s="6"/>
      <c r="FA64" s="4"/>
      <c r="FB64" s="6"/>
      <c r="FC64" s="5"/>
      <c r="FD64" s="5"/>
      <c r="FE64" s="4"/>
      <c r="FF64" s="6"/>
      <c r="FG64" s="4"/>
      <c r="FH64" s="6"/>
      <c r="FI64" s="5"/>
      <c r="FJ64" s="5"/>
      <c r="FK64" s="4"/>
      <c r="FL64" s="6"/>
      <c r="FM64" s="4"/>
      <c r="FN64" s="6"/>
      <c r="FO64" s="5"/>
      <c r="FP64" s="5"/>
      <c r="FQ64" s="4"/>
      <c r="FR64" s="6"/>
      <c r="FS64" s="4"/>
      <c r="FT64" s="6"/>
      <c r="FU64" s="5"/>
      <c r="FV64" s="5"/>
      <c r="FW64" s="4"/>
      <c r="FX64" s="6"/>
      <c r="FY64" s="4"/>
      <c r="FZ64" s="6"/>
      <c r="GA64" s="5"/>
      <c r="GB64" s="5"/>
      <c r="GC64" s="4"/>
      <c r="GD64" s="6"/>
      <c r="GE64" s="4"/>
      <c r="GF64" s="6"/>
      <c r="GG64" s="5"/>
      <c r="GH64" s="5"/>
      <c r="GI64" s="4"/>
      <c r="GJ64" s="6"/>
      <c r="GK64" s="4"/>
      <c r="GL64" s="6"/>
      <c r="GM64" s="5"/>
      <c r="GN64" s="5"/>
      <c r="GO64" s="4"/>
      <c r="GP64" s="6"/>
      <c r="GQ64" s="4"/>
      <c r="GR64" s="6"/>
      <c r="GS64" s="5"/>
      <c r="GT64" s="5"/>
      <c r="GU64" s="4"/>
      <c r="GV64" s="6"/>
      <c r="GW64" s="4"/>
      <c r="GX64" s="6"/>
      <c r="GY64" s="5"/>
      <c r="GZ64" s="5"/>
      <c r="HA64" s="4"/>
      <c r="HB64" s="6"/>
      <c r="HC64" s="4"/>
      <c r="HD64" s="6"/>
      <c r="HE64" s="5"/>
      <c r="HF64" s="5"/>
      <c r="HG64" s="4"/>
      <c r="HH64" s="6"/>
      <c r="HI64" s="4"/>
      <c r="HJ64" s="6"/>
      <c r="HK64" s="5"/>
      <c r="HL64" s="5"/>
      <c r="HM64" s="4"/>
      <c r="HN64" s="6"/>
      <c r="HO64" s="4"/>
      <c r="HP64" s="6"/>
      <c r="HQ64" s="5"/>
      <c r="HR64" s="5"/>
      <c r="HS64" s="4"/>
      <c r="HT64" s="6"/>
      <c r="HU64" s="4"/>
      <c r="HV64" s="6"/>
      <c r="HW64" s="5"/>
      <c r="HX64" s="5"/>
      <c r="HY64" s="4"/>
      <c r="HZ64" s="6"/>
      <c r="IA64" s="4"/>
      <c r="IB64" s="6"/>
      <c r="IC64" s="5"/>
      <c r="ID64" s="5"/>
      <c r="IE64" s="4"/>
      <c r="IF64" s="6"/>
      <c r="IG64" s="4"/>
      <c r="IH64" s="6"/>
      <c r="II64" s="5"/>
      <c r="IJ64" s="5"/>
      <c r="IK64" s="4"/>
      <c r="IL64" s="6"/>
      <c r="IM64" s="4"/>
      <c r="IN64" s="6"/>
      <c r="IO64" s="5"/>
      <c r="IP64" s="5"/>
      <c r="IQ64" s="4"/>
      <c r="IR64" s="6"/>
      <c r="IS64" s="4"/>
      <c r="IT64" s="6"/>
      <c r="IU64" s="5"/>
      <c r="IV64" s="5"/>
      <c r="IW64" s="4"/>
      <c r="IX64" s="6"/>
      <c r="IY64" s="4"/>
      <c r="IZ64" s="6"/>
      <c r="JA64" s="5"/>
      <c r="JB64" s="5"/>
      <c r="JC64" s="4"/>
      <c r="JD64" s="6"/>
      <c r="JE64" s="4"/>
      <c r="JF64" s="6"/>
      <c r="JG64" s="5"/>
      <c r="JH64" s="5"/>
      <c r="JI64" s="4"/>
      <c r="JJ64" s="6"/>
      <c r="JK64" s="4"/>
      <c r="JL64" s="6"/>
      <c r="JM64" s="5"/>
      <c r="JN64" s="5"/>
      <c r="JO64" s="4"/>
      <c r="JP64" s="6"/>
      <c r="JQ64" s="4"/>
      <c r="JR64" s="6"/>
      <c r="JS64" s="5"/>
      <c r="JT64" s="5"/>
      <c r="JU64" s="4"/>
      <c r="JV64" s="6"/>
      <c r="JW64" s="4"/>
      <c r="JX64" s="6"/>
      <c r="JY64" s="5"/>
      <c r="JZ64" s="5"/>
      <c r="KA64" s="4"/>
      <c r="KB64" s="6"/>
      <c r="KC64" s="4"/>
      <c r="KD64" s="6"/>
      <c r="KE64" s="5"/>
      <c r="KF64" s="5"/>
      <c r="KG64" s="4"/>
      <c r="KH64" s="6"/>
      <c r="KI64" s="4"/>
      <c r="KJ64" s="6"/>
      <c r="KK64" s="5"/>
      <c r="KL64" s="5"/>
    </row>
    <row r="65">
      <c r="A65" s="3" t="s">
        <v>85</v>
      </c>
      <c r="B65" s="3" t="s">
        <v>86</v>
      </c>
      <c r="C65" s="3" t="s">
        <v>87</v>
      </c>
      <c r="D65" s="3" t="s">
        <v>88</v>
      </c>
      <c r="E65" s="3" t="s">
        <v>265</v>
      </c>
      <c r="F65" s="3" t="s">
        <v>266</v>
      </c>
      <c r="G65" s="3" t="s">
        <v>267</v>
      </c>
      <c r="H65" s="3" t="s">
        <v>118</v>
      </c>
      <c r="I65" s="4"/>
      <c r="J65" s="4">
        <f>=ROUNDDOWN({0},0)</f>
      </c>
      <c r="K65" s="4">
        <v>480</v>
      </c>
      <c r="L65" s="5">
        <v>1</v>
      </c>
      <c r="M65" s="4"/>
      <c r="N65" s="4">
        <f>=ROUNDDOWN({0},0)</f>
      </c>
      <c r="O65" s="4"/>
      <c r="P65" s="5"/>
      <c r="Q65" s="4">
        <v>14</v>
      </c>
      <c r="R65" s="6">
        <v>1112.35</v>
      </c>
      <c r="S65" s="4"/>
      <c r="T65" s="6"/>
      <c r="U65" s="5"/>
      <c r="V65" s="5"/>
      <c r="W65" s="4">
        <v>1</v>
      </c>
      <c r="X65" s="6">
        <v>81.38</v>
      </c>
      <c r="Y65" s="4"/>
      <c r="Z65" s="6"/>
      <c r="AA65" s="5"/>
      <c r="AB65" s="5"/>
      <c r="AC65" s="4">
        <v>1</v>
      </c>
      <c r="AD65" s="6">
        <v>70.34</v>
      </c>
      <c r="AE65" s="4"/>
      <c r="AF65" s="6"/>
      <c r="AG65" s="5"/>
      <c r="AH65" s="5"/>
      <c r="AI65" s="4">
        <v>4</v>
      </c>
      <c r="AJ65" s="6">
        <v>321.88</v>
      </c>
      <c r="AK65" s="4"/>
      <c r="AL65" s="6"/>
      <c r="AM65" s="5"/>
      <c r="AN65" s="5"/>
      <c r="AO65" s="4">
        <v>6</v>
      </c>
      <c r="AP65" s="6">
        <v>480</v>
      </c>
      <c r="AQ65" s="4"/>
      <c r="AR65" s="6"/>
      <c r="AS65" s="5"/>
      <c r="AT65" s="5"/>
      <c r="AU65" s="4"/>
      <c r="AV65" s="6"/>
      <c r="AW65" s="4"/>
      <c r="AX65" s="6"/>
      <c r="AY65" s="5"/>
      <c r="AZ65" s="5"/>
      <c r="BA65" s="4"/>
      <c r="BB65" s="6"/>
      <c r="BC65" s="4"/>
      <c r="BD65" s="6"/>
      <c r="BE65" s="5"/>
      <c r="BF65" s="5"/>
      <c r="BG65" s="4"/>
      <c r="BH65" s="6"/>
      <c r="BI65" s="4"/>
      <c r="BJ65" s="6"/>
      <c r="BK65" s="5"/>
      <c r="BL65" s="5"/>
      <c r="BM65" s="4"/>
      <c r="BN65" s="6"/>
      <c r="BO65" s="4"/>
      <c r="BP65" s="6"/>
      <c r="BQ65" s="5"/>
      <c r="BR65" s="5"/>
      <c r="BS65" s="4"/>
      <c r="BT65" s="6"/>
      <c r="BU65" s="4"/>
      <c r="BV65" s="6"/>
      <c r="BW65" s="5"/>
      <c r="BX65" s="5"/>
      <c r="BY65" s="4"/>
      <c r="BZ65" s="6"/>
      <c r="CA65" s="4"/>
      <c r="CB65" s="6"/>
      <c r="CC65" s="5"/>
      <c r="CD65" s="5"/>
      <c r="CE65" s="4"/>
      <c r="CF65" s="6"/>
      <c r="CG65" s="4"/>
      <c r="CH65" s="6"/>
      <c r="CI65" s="5"/>
      <c r="CJ65" s="5"/>
      <c r="CK65" s="4"/>
      <c r="CL65" s="6"/>
      <c r="CM65" s="4"/>
      <c r="CN65" s="6"/>
      <c r="CO65" s="5"/>
      <c r="CP65" s="5"/>
      <c r="CQ65" s="4"/>
      <c r="CR65" s="6"/>
      <c r="CS65" s="4"/>
      <c r="CT65" s="6"/>
      <c r="CU65" s="5"/>
      <c r="CV65" s="5"/>
      <c r="CW65" s="4"/>
      <c r="CX65" s="6"/>
      <c r="CY65" s="4"/>
      <c r="CZ65" s="6"/>
      <c r="DA65" s="5"/>
      <c r="DB65" s="5"/>
      <c r="DC65" s="4"/>
      <c r="DD65" s="6"/>
      <c r="DE65" s="4"/>
      <c r="DF65" s="6"/>
      <c r="DG65" s="5"/>
      <c r="DH65" s="5"/>
      <c r="DI65" s="4"/>
      <c r="DJ65" s="6"/>
      <c r="DK65" s="4"/>
      <c r="DL65" s="6"/>
      <c r="DM65" s="5"/>
      <c r="DN65" s="5"/>
      <c r="DO65" s="4"/>
      <c r="DP65" s="6"/>
      <c r="DQ65" s="4"/>
      <c r="DR65" s="6"/>
      <c r="DS65" s="5"/>
      <c r="DT65" s="5"/>
      <c r="DU65" s="4"/>
      <c r="DV65" s="6"/>
      <c r="DW65" s="4"/>
      <c r="DX65" s="6"/>
      <c r="DY65" s="5"/>
      <c r="DZ65" s="5"/>
      <c r="EA65" s="4">
        <v>1</v>
      </c>
      <c r="EB65" s="6">
        <v>83.16</v>
      </c>
      <c r="EC65" s="4"/>
      <c r="ED65" s="6"/>
      <c r="EE65" s="5"/>
      <c r="EF65" s="5"/>
      <c r="EG65" s="4"/>
      <c r="EH65" s="6"/>
      <c r="EI65" s="4"/>
      <c r="EJ65" s="6"/>
      <c r="EK65" s="5"/>
      <c r="EL65" s="5"/>
      <c r="EM65" s="4"/>
      <c r="EN65" s="6"/>
      <c r="EO65" s="4"/>
      <c r="EP65" s="6"/>
      <c r="EQ65" s="5"/>
      <c r="ER65" s="5"/>
      <c r="ES65" s="4"/>
      <c r="ET65" s="6"/>
      <c r="EU65" s="4"/>
      <c r="EV65" s="6"/>
      <c r="EW65" s="5"/>
      <c r="EX65" s="5"/>
      <c r="EY65" s="4">
        <v>1</v>
      </c>
      <c r="EZ65" s="6">
        <v>75.59</v>
      </c>
      <c r="FA65" s="4"/>
      <c r="FB65" s="6"/>
      <c r="FC65" s="5"/>
      <c r="FD65" s="5"/>
      <c r="FE65" s="4"/>
      <c r="FF65" s="6"/>
      <c r="FG65" s="4"/>
      <c r="FH65" s="6"/>
      <c r="FI65" s="5"/>
      <c r="FJ65" s="5"/>
      <c r="FK65" s="4"/>
      <c r="FL65" s="6"/>
      <c r="FM65" s="4"/>
      <c r="FN65" s="6"/>
      <c r="FO65" s="5"/>
      <c r="FP65" s="5"/>
      <c r="FQ65" s="4"/>
      <c r="FR65" s="6"/>
      <c r="FS65" s="4"/>
      <c r="FT65" s="6"/>
      <c r="FU65" s="5"/>
      <c r="FV65" s="5"/>
      <c r="FW65" s="4"/>
      <c r="FX65" s="6"/>
      <c r="FY65" s="4"/>
      <c r="FZ65" s="6"/>
      <c r="GA65" s="5"/>
      <c r="GB65" s="5"/>
      <c r="GC65" s="4"/>
      <c r="GD65" s="6"/>
      <c r="GE65" s="4"/>
      <c r="GF65" s="6"/>
      <c r="GG65" s="5"/>
      <c r="GH65" s="5"/>
      <c r="GI65" s="4"/>
      <c r="GJ65" s="6"/>
      <c r="GK65" s="4"/>
      <c r="GL65" s="6"/>
      <c r="GM65" s="5"/>
      <c r="GN65" s="5"/>
      <c r="GO65" s="4"/>
      <c r="GP65" s="6"/>
      <c r="GQ65" s="4"/>
      <c r="GR65" s="6"/>
      <c r="GS65" s="5"/>
      <c r="GT65" s="5"/>
      <c r="GU65" s="4"/>
      <c r="GV65" s="6"/>
      <c r="GW65" s="4"/>
      <c r="GX65" s="6"/>
      <c r="GY65" s="5"/>
      <c r="GZ65" s="5"/>
      <c r="HA65" s="4"/>
      <c r="HB65" s="6"/>
      <c r="HC65" s="4"/>
      <c r="HD65" s="6"/>
      <c r="HE65" s="5"/>
      <c r="HF65" s="5"/>
      <c r="HG65" s="4"/>
      <c r="HH65" s="6"/>
      <c r="HI65" s="4"/>
      <c r="HJ65" s="6"/>
      <c r="HK65" s="5"/>
      <c r="HL65" s="5"/>
      <c r="HM65" s="4"/>
      <c r="HN65" s="6"/>
      <c r="HO65" s="4"/>
      <c r="HP65" s="6"/>
      <c r="HQ65" s="5"/>
      <c r="HR65" s="5"/>
      <c r="HS65" s="4"/>
      <c r="HT65" s="6"/>
      <c r="HU65" s="4"/>
      <c r="HV65" s="6"/>
      <c r="HW65" s="5"/>
      <c r="HX65" s="5"/>
      <c r="HY65" s="4"/>
      <c r="HZ65" s="6"/>
      <c r="IA65" s="4"/>
      <c r="IB65" s="6"/>
      <c r="IC65" s="5"/>
      <c r="ID65" s="5"/>
      <c r="IE65" s="4"/>
      <c r="IF65" s="6"/>
      <c r="IG65" s="4"/>
      <c r="IH65" s="6"/>
      <c r="II65" s="5"/>
      <c r="IJ65" s="5"/>
      <c r="IK65" s="4"/>
      <c r="IL65" s="6"/>
      <c r="IM65" s="4"/>
      <c r="IN65" s="6"/>
      <c r="IO65" s="5"/>
      <c r="IP65" s="5"/>
      <c r="IQ65" s="4"/>
      <c r="IR65" s="6"/>
      <c r="IS65" s="4"/>
      <c r="IT65" s="6"/>
      <c r="IU65" s="5"/>
      <c r="IV65" s="5"/>
      <c r="IW65" s="4"/>
      <c r="IX65" s="6"/>
      <c r="IY65" s="4"/>
      <c r="IZ65" s="6"/>
      <c r="JA65" s="5"/>
      <c r="JB65" s="5"/>
      <c r="JC65" s="4"/>
      <c r="JD65" s="6"/>
      <c r="JE65" s="4"/>
      <c r="JF65" s="6"/>
      <c r="JG65" s="5"/>
      <c r="JH65" s="5"/>
      <c r="JI65" s="4"/>
      <c r="JJ65" s="6"/>
      <c r="JK65" s="4"/>
      <c r="JL65" s="6"/>
      <c r="JM65" s="5"/>
      <c r="JN65" s="5"/>
      <c r="JO65" s="4"/>
      <c r="JP65" s="6"/>
      <c r="JQ65" s="4"/>
      <c r="JR65" s="6"/>
      <c r="JS65" s="5"/>
      <c r="JT65" s="5"/>
      <c r="JU65" s="4"/>
      <c r="JV65" s="6"/>
      <c r="JW65" s="4"/>
      <c r="JX65" s="6"/>
      <c r="JY65" s="5"/>
      <c r="JZ65" s="5"/>
      <c r="KA65" s="4"/>
      <c r="KB65" s="6"/>
      <c r="KC65" s="4"/>
      <c r="KD65" s="6"/>
      <c r="KE65" s="5"/>
      <c r="KF65" s="5"/>
      <c r="KG65" s="4"/>
      <c r="KH65" s="6"/>
      <c r="KI65" s="4"/>
      <c r="KJ65" s="6"/>
      <c r="KK65" s="5"/>
      <c r="KL65" s="5"/>
    </row>
    <row r="66">
      <c r="A66" s="3" t="s">
        <v>85</v>
      </c>
      <c r="B66" s="3" t="s">
        <v>86</v>
      </c>
      <c r="C66" s="3" t="s">
        <v>87</v>
      </c>
      <c r="D66" s="3" t="s">
        <v>88</v>
      </c>
      <c r="E66" s="3" t="s">
        <v>268</v>
      </c>
      <c r="F66" s="3" t="s">
        <v>269</v>
      </c>
      <c r="G66" s="3" t="s">
        <v>270</v>
      </c>
      <c r="H66" s="3" t="s">
        <v>104</v>
      </c>
      <c r="I66" s="4"/>
      <c r="J66" s="4">
        <f>=ROUNDDOWN({0},0)</f>
      </c>
      <c r="K66" s="4"/>
      <c r="L66" s="5"/>
      <c r="M66" s="4"/>
      <c r="N66" s="4">
        <f>=ROUNDDOWN({0},0)</f>
      </c>
      <c r="O66" s="4"/>
      <c r="P66" s="5"/>
      <c r="Q66" s="4">
        <v>13</v>
      </c>
      <c r="R66" s="6">
        <v>1072.62</v>
      </c>
      <c r="S66" s="4"/>
      <c r="T66" s="6"/>
      <c r="U66" s="5"/>
      <c r="V66" s="5"/>
      <c r="W66" s="4">
        <v>1</v>
      </c>
      <c r="X66" s="6">
        <v>87.15</v>
      </c>
      <c r="Y66" s="4"/>
      <c r="Z66" s="6"/>
      <c r="AA66" s="5"/>
      <c r="AB66" s="5"/>
      <c r="AC66" s="4">
        <v>3</v>
      </c>
      <c r="AD66" s="6">
        <v>198.69</v>
      </c>
      <c r="AE66" s="4"/>
      <c r="AF66" s="6"/>
      <c r="AG66" s="5"/>
      <c r="AH66" s="5"/>
      <c r="AI66" s="4">
        <v>5</v>
      </c>
      <c r="AJ66" s="6">
        <v>439.8</v>
      </c>
      <c r="AK66" s="4"/>
      <c r="AL66" s="6"/>
      <c r="AM66" s="5"/>
      <c r="AN66" s="5"/>
      <c r="AO66" s="4"/>
      <c r="AP66" s="6"/>
      <c r="AQ66" s="4"/>
      <c r="AR66" s="6"/>
      <c r="AS66" s="5"/>
      <c r="AT66" s="5"/>
      <c r="AU66" s="4">
        <v>2</v>
      </c>
      <c r="AV66" s="6">
        <v>171.08</v>
      </c>
      <c r="AW66" s="4"/>
      <c r="AX66" s="6"/>
      <c r="AY66" s="5"/>
      <c r="AZ66" s="5"/>
      <c r="BA66" s="4"/>
      <c r="BB66" s="6"/>
      <c r="BC66" s="4"/>
      <c r="BD66" s="6"/>
      <c r="BE66" s="5"/>
      <c r="BF66" s="5"/>
      <c r="BG66" s="4"/>
      <c r="BH66" s="6"/>
      <c r="BI66" s="4"/>
      <c r="BJ66" s="6"/>
      <c r="BK66" s="5"/>
      <c r="BL66" s="5"/>
      <c r="BM66" s="4"/>
      <c r="BN66" s="6"/>
      <c r="BO66" s="4"/>
      <c r="BP66" s="6"/>
      <c r="BQ66" s="5"/>
      <c r="BR66" s="5"/>
      <c r="BS66" s="4"/>
      <c r="BT66" s="6"/>
      <c r="BU66" s="4"/>
      <c r="BV66" s="6"/>
      <c r="BW66" s="5"/>
      <c r="BX66" s="5"/>
      <c r="BY66" s="4"/>
      <c r="BZ66" s="6"/>
      <c r="CA66" s="4"/>
      <c r="CB66" s="6"/>
      <c r="CC66" s="5"/>
      <c r="CD66" s="5"/>
      <c r="CE66" s="4">
        <v>2</v>
      </c>
      <c r="CF66" s="6">
        <v>175.9</v>
      </c>
      <c r="CG66" s="4"/>
      <c r="CH66" s="6"/>
      <c r="CI66" s="5"/>
      <c r="CJ66" s="5"/>
      <c r="CK66" s="4"/>
      <c r="CL66" s="6"/>
      <c r="CM66" s="4"/>
      <c r="CN66" s="6"/>
      <c r="CO66" s="5"/>
      <c r="CP66" s="5"/>
      <c r="CQ66" s="4"/>
      <c r="CR66" s="6"/>
      <c r="CS66" s="4"/>
      <c r="CT66" s="6"/>
      <c r="CU66" s="5"/>
      <c r="CV66" s="5"/>
      <c r="CW66" s="4"/>
      <c r="CX66" s="6"/>
      <c r="CY66" s="4"/>
      <c r="CZ66" s="6"/>
      <c r="DA66" s="5"/>
      <c r="DB66" s="5"/>
      <c r="DC66" s="4"/>
      <c r="DD66" s="6"/>
      <c r="DE66" s="4"/>
      <c r="DF66" s="6"/>
      <c r="DG66" s="5"/>
      <c r="DH66" s="5"/>
      <c r="DI66" s="4"/>
      <c r="DJ66" s="6"/>
      <c r="DK66" s="4"/>
      <c r="DL66" s="6"/>
      <c r="DM66" s="5"/>
      <c r="DN66" s="5"/>
      <c r="DO66" s="4"/>
      <c r="DP66" s="6"/>
      <c r="DQ66" s="4"/>
      <c r="DR66" s="6"/>
      <c r="DS66" s="5"/>
      <c r="DT66" s="5"/>
      <c r="DU66" s="4"/>
      <c r="DV66" s="6"/>
      <c r="DW66" s="4"/>
      <c r="DX66" s="6"/>
      <c r="DY66" s="5"/>
      <c r="DZ66" s="5"/>
      <c r="EA66" s="4"/>
      <c r="EB66" s="6"/>
      <c r="EC66" s="4"/>
      <c r="ED66" s="6"/>
      <c r="EE66" s="5"/>
      <c r="EF66" s="5"/>
      <c r="EG66" s="4"/>
      <c r="EH66" s="6"/>
      <c r="EI66" s="4"/>
      <c r="EJ66" s="6"/>
      <c r="EK66" s="5"/>
      <c r="EL66" s="5"/>
      <c r="EM66" s="4"/>
      <c r="EN66" s="6"/>
      <c r="EO66" s="4"/>
      <c r="EP66" s="6"/>
      <c r="EQ66" s="5"/>
      <c r="ER66" s="5"/>
      <c r="ES66" s="4"/>
      <c r="ET66" s="6"/>
      <c r="EU66" s="4"/>
      <c r="EV66" s="6"/>
      <c r="EW66" s="5"/>
      <c r="EX66" s="5"/>
      <c r="EY66" s="4"/>
      <c r="EZ66" s="6"/>
      <c r="FA66" s="4"/>
      <c r="FB66" s="6"/>
      <c r="FC66" s="5"/>
      <c r="FD66" s="5"/>
      <c r="FE66" s="4"/>
      <c r="FF66" s="6"/>
      <c r="FG66" s="4"/>
      <c r="FH66" s="6"/>
      <c r="FI66" s="5"/>
      <c r="FJ66" s="5"/>
      <c r="FK66" s="4"/>
      <c r="FL66" s="6"/>
      <c r="FM66" s="4"/>
      <c r="FN66" s="6"/>
      <c r="FO66" s="5"/>
      <c r="FP66" s="5"/>
      <c r="FQ66" s="4"/>
      <c r="FR66" s="6"/>
      <c r="FS66" s="4"/>
      <c r="FT66" s="6"/>
      <c r="FU66" s="5"/>
      <c r="FV66" s="5"/>
      <c r="FW66" s="4"/>
      <c r="FX66" s="6"/>
      <c r="FY66" s="4"/>
      <c r="FZ66" s="6"/>
      <c r="GA66" s="5"/>
      <c r="GB66" s="5"/>
      <c r="GC66" s="4"/>
      <c r="GD66" s="6"/>
      <c r="GE66" s="4"/>
      <c r="GF66" s="6"/>
      <c r="GG66" s="5"/>
      <c r="GH66" s="5"/>
      <c r="GI66" s="4"/>
      <c r="GJ66" s="6"/>
      <c r="GK66" s="4"/>
      <c r="GL66" s="6"/>
      <c r="GM66" s="5"/>
      <c r="GN66" s="5"/>
      <c r="GO66" s="4"/>
      <c r="GP66" s="6"/>
      <c r="GQ66" s="4"/>
      <c r="GR66" s="6"/>
      <c r="GS66" s="5"/>
      <c r="GT66" s="5"/>
      <c r="GU66" s="4"/>
      <c r="GV66" s="6"/>
      <c r="GW66" s="4"/>
      <c r="GX66" s="6"/>
      <c r="GY66" s="5"/>
      <c r="GZ66" s="5"/>
      <c r="HA66" s="4"/>
      <c r="HB66" s="6"/>
      <c r="HC66" s="4"/>
      <c r="HD66" s="6"/>
      <c r="HE66" s="5"/>
      <c r="HF66" s="5"/>
      <c r="HG66" s="4"/>
      <c r="HH66" s="6"/>
      <c r="HI66" s="4"/>
      <c r="HJ66" s="6"/>
      <c r="HK66" s="5"/>
      <c r="HL66" s="5"/>
      <c r="HM66" s="4"/>
      <c r="HN66" s="6"/>
      <c r="HO66" s="4"/>
      <c r="HP66" s="6"/>
      <c r="HQ66" s="5"/>
      <c r="HR66" s="5"/>
      <c r="HS66" s="4"/>
      <c r="HT66" s="6"/>
      <c r="HU66" s="4"/>
      <c r="HV66" s="6"/>
      <c r="HW66" s="5"/>
      <c r="HX66" s="5"/>
      <c r="HY66" s="4"/>
      <c r="HZ66" s="6"/>
      <c r="IA66" s="4"/>
      <c r="IB66" s="6"/>
      <c r="IC66" s="5"/>
      <c r="ID66" s="5"/>
      <c r="IE66" s="4"/>
      <c r="IF66" s="6"/>
      <c r="IG66" s="4"/>
      <c r="IH66" s="6"/>
      <c r="II66" s="5"/>
      <c r="IJ66" s="5"/>
      <c r="IK66" s="4"/>
      <c r="IL66" s="6"/>
      <c r="IM66" s="4"/>
      <c r="IN66" s="6"/>
      <c r="IO66" s="5"/>
      <c r="IP66" s="5"/>
      <c r="IQ66" s="4"/>
      <c r="IR66" s="6"/>
      <c r="IS66" s="4"/>
      <c r="IT66" s="6"/>
      <c r="IU66" s="5"/>
      <c r="IV66" s="5"/>
      <c r="IW66" s="4"/>
      <c r="IX66" s="6"/>
      <c r="IY66" s="4"/>
      <c r="IZ66" s="6"/>
      <c r="JA66" s="5"/>
      <c r="JB66" s="5"/>
      <c r="JC66" s="4"/>
      <c r="JD66" s="6"/>
      <c r="JE66" s="4"/>
      <c r="JF66" s="6"/>
      <c r="JG66" s="5"/>
      <c r="JH66" s="5"/>
      <c r="JI66" s="4"/>
      <c r="JJ66" s="6"/>
      <c r="JK66" s="4"/>
      <c r="JL66" s="6"/>
      <c r="JM66" s="5"/>
      <c r="JN66" s="5"/>
      <c r="JO66" s="4"/>
      <c r="JP66" s="6"/>
      <c r="JQ66" s="4"/>
      <c r="JR66" s="6"/>
      <c r="JS66" s="5"/>
      <c r="JT66" s="5"/>
      <c r="JU66" s="4"/>
      <c r="JV66" s="6"/>
      <c r="JW66" s="4"/>
      <c r="JX66" s="6"/>
      <c r="JY66" s="5"/>
      <c r="JZ66" s="5"/>
      <c r="KA66" s="4"/>
      <c r="KB66" s="6"/>
      <c r="KC66" s="4"/>
      <c r="KD66" s="6"/>
      <c r="KE66" s="5"/>
      <c r="KF66" s="5"/>
      <c r="KG66" s="4"/>
      <c r="KH66" s="6"/>
      <c r="KI66" s="4"/>
      <c r="KJ66" s="6"/>
      <c r="KK66" s="5"/>
      <c r="KL66" s="5"/>
    </row>
    <row r="67">
      <c r="A67" s="3" t="s">
        <v>85</v>
      </c>
      <c r="B67" s="3" t="s">
        <v>86</v>
      </c>
      <c r="C67" s="3" t="s">
        <v>87</v>
      </c>
      <c r="D67" s="3" t="s">
        <v>88</v>
      </c>
      <c r="E67" s="3" t="s">
        <v>271</v>
      </c>
      <c r="F67" s="3" t="s">
        <v>272</v>
      </c>
      <c r="G67" s="3" t="s">
        <v>273</v>
      </c>
      <c r="H67" s="3" t="s">
        <v>129</v>
      </c>
      <c r="I67" s="4"/>
      <c r="J67" s="4">
        <f>=ROUNDDOWN({0},0)</f>
      </c>
      <c r="K67" s="4"/>
      <c r="L67" s="5">
        <v>1</v>
      </c>
      <c r="M67" s="4"/>
      <c r="N67" s="4">
        <f>=ROUNDDOWN({0},0)</f>
      </c>
      <c r="O67" s="4"/>
      <c r="P67" s="5"/>
      <c r="Q67" s="4">
        <v>23</v>
      </c>
      <c r="R67" s="6">
        <v>1022.51</v>
      </c>
      <c r="S67" s="4"/>
      <c r="T67" s="6"/>
      <c r="U67" s="5"/>
      <c r="V67" s="5"/>
      <c r="W67" s="4">
        <v>6</v>
      </c>
      <c r="X67" s="6">
        <v>274.72</v>
      </c>
      <c r="Y67" s="4"/>
      <c r="Z67" s="6"/>
      <c r="AA67" s="5"/>
      <c r="AB67" s="5"/>
      <c r="AC67" s="4">
        <v>2</v>
      </c>
      <c r="AD67" s="6">
        <v>86.4</v>
      </c>
      <c r="AE67" s="4"/>
      <c r="AF67" s="6"/>
      <c r="AG67" s="5"/>
      <c r="AH67" s="5"/>
      <c r="AI67" s="4">
        <v>1</v>
      </c>
      <c r="AJ67" s="6">
        <v>46.65</v>
      </c>
      <c r="AK67" s="4"/>
      <c r="AL67" s="6"/>
      <c r="AM67" s="5"/>
      <c r="AN67" s="5"/>
      <c r="AO67" s="4">
        <v>2</v>
      </c>
      <c r="AP67" s="6">
        <v>91.39</v>
      </c>
      <c r="AQ67" s="4"/>
      <c r="AR67" s="6"/>
      <c r="AS67" s="5"/>
      <c r="AT67" s="5"/>
      <c r="AU67" s="4">
        <v>5</v>
      </c>
      <c r="AV67" s="6">
        <v>211.68</v>
      </c>
      <c r="AW67" s="4"/>
      <c r="AX67" s="6"/>
      <c r="AY67" s="5"/>
      <c r="AZ67" s="5"/>
      <c r="BA67" s="4"/>
      <c r="BB67" s="6"/>
      <c r="BC67" s="4"/>
      <c r="BD67" s="6"/>
      <c r="BE67" s="5"/>
      <c r="BF67" s="5"/>
      <c r="BG67" s="4">
        <v>1</v>
      </c>
      <c r="BH67" s="6">
        <v>47.31</v>
      </c>
      <c r="BI67" s="4"/>
      <c r="BJ67" s="6"/>
      <c r="BK67" s="5"/>
      <c r="BL67" s="5"/>
      <c r="BM67" s="4"/>
      <c r="BN67" s="6"/>
      <c r="BO67" s="4"/>
      <c r="BP67" s="6"/>
      <c r="BQ67" s="5"/>
      <c r="BR67" s="5"/>
      <c r="BS67" s="4"/>
      <c r="BT67" s="6"/>
      <c r="BU67" s="4"/>
      <c r="BV67" s="6"/>
      <c r="BW67" s="5"/>
      <c r="BX67" s="5"/>
      <c r="BY67" s="4"/>
      <c r="BZ67" s="6"/>
      <c r="CA67" s="4"/>
      <c r="CB67" s="6"/>
      <c r="CC67" s="5"/>
      <c r="CD67" s="5"/>
      <c r="CE67" s="4">
        <v>6</v>
      </c>
      <c r="CF67" s="6">
        <v>264.36</v>
      </c>
      <c r="CG67" s="4"/>
      <c r="CH67" s="6"/>
      <c r="CI67" s="5"/>
      <c r="CJ67" s="5"/>
      <c r="CK67" s="4"/>
      <c r="CL67" s="6"/>
      <c r="CM67" s="4"/>
      <c r="CN67" s="6"/>
      <c r="CO67" s="5"/>
      <c r="CP67" s="5"/>
      <c r="CQ67" s="4"/>
      <c r="CR67" s="6"/>
      <c r="CS67" s="4"/>
      <c r="CT67" s="6"/>
      <c r="CU67" s="5"/>
      <c r="CV67" s="5"/>
      <c r="CW67" s="4"/>
      <c r="CX67" s="6"/>
      <c r="CY67" s="4"/>
      <c r="CZ67" s="6"/>
      <c r="DA67" s="5"/>
      <c r="DB67" s="5"/>
      <c r="DC67" s="4"/>
      <c r="DD67" s="6"/>
      <c r="DE67" s="4"/>
      <c r="DF67" s="6"/>
      <c r="DG67" s="5"/>
      <c r="DH67" s="5"/>
      <c r="DI67" s="4"/>
      <c r="DJ67" s="6"/>
      <c r="DK67" s="4"/>
      <c r="DL67" s="6"/>
      <c r="DM67" s="5"/>
      <c r="DN67" s="5"/>
      <c r="DO67" s="4"/>
      <c r="DP67" s="6"/>
      <c r="DQ67" s="4"/>
      <c r="DR67" s="6"/>
      <c r="DS67" s="5"/>
      <c r="DT67" s="5"/>
      <c r="DU67" s="4"/>
      <c r="DV67" s="6"/>
      <c r="DW67" s="4"/>
      <c r="DX67" s="6"/>
      <c r="DY67" s="5"/>
      <c r="DZ67" s="5"/>
      <c r="EA67" s="4"/>
      <c r="EB67" s="6"/>
      <c r="EC67" s="4"/>
      <c r="ED67" s="6"/>
      <c r="EE67" s="5"/>
      <c r="EF67" s="5"/>
      <c r="EG67" s="4"/>
      <c r="EH67" s="6"/>
      <c r="EI67" s="4"/>
      <c r="EJ67" s="6"/>
      <c r="EK67" s="5"/>
      <c r="EL67" s="5"/>
      <c r="EM67" s="4"/>
      <c r="EN67" s="6"/>
      <c r="EO67" s="4"/>
      <c r="EP67" s="6"/>
      <c r="EQ67" s="5"/>
      <c r="ER67" s="5"/>
      <c r="ES67" s="4"/>
      <c r="ET67" s="6"/>
      <c r="EU67" s="4"/>
      <c r="EV67" s="6"/>
      <c r="EW67" s="5"/>
      <c r="EX67" s="5"/>
      <c r="EY67" s="4"/>
      <c r="EZ67" s="6"/>
      <c r="FA67" s="4"/>
      <c r="FB67" s="6"/>
      <c r="FC67" s="5"/>
      <c r="FD67" s="5"/>
      <c r="FE67" s="4"/>
      <c r="FF67" s="6"/>
      <c r="FG67" s="4"/>
      <c r="FH67" s="6"/>
      <c r="FI67" s="5"/>
      <c r="FJ67" s="5"/>
      <c r="FK67" s="4"/>
      <c r="FL67" s="6"/>
      <c r="FM67" s="4"/>
      <c r="FN67" s="6"/>
      <c r="FO67" s="5"/>
      <c r="FP67" s="5"/>
      <c r="FQ67" s="4"/>
      <c r="FR67" s="6"/>
      <c r="FS67" s="4"/>
      <c r="FT67" s="6"/>
      <c r="FU67" s="5"/>
      <c r="FV67" s="5"/>
      <c r="FW67" s="4"/>
      <c r="FX67" s="6"/>
      <c r="FY67" s="4"/>
      <c r="FZ67" s="6"/>
      <c r="GA67" s="5"/>
      <c r="GB67" s="5"/>
      <c r="GC67" s="4"/>
      <c r="GD67" s="6"/>
      <c r="GE67" s="4"/>
      <c r="GF67" s="6"/>
      <c r="GG67" s="5"/>
      <c r="GH67" s="5"/>
      <c r="GI67" s="4"/>
      <c r="GJ67" s="6"/>
      <c r="GK67" s="4"/>
      <c r="GL67" s="6"/>
      <c r="GM67" s="5"/>
      <c r="GN67" s="5"/>
      <c r="GO67" s="4"/>
      <c r="GP67" s="6"/>
      <c r="GQ67" s="4"/>
      <c r="GR67" s="6"/>
      <c r="GS67" s="5"/>
      <c r="GT67" s="5"/>
      <c r="GU67" s="4"/>
      <c r="GV67" s="6"/>
      <c r="GW67" s="4"/>
      <c r="GX67" s="6"/>
      <c r="GY67" s="5"/>
      <c r="GZ67" s="5"/>
      <c r="HA67" s="4"/>
      <c r="HB67" s="6"/>
      <c r="HC67" s="4"/>
      <c r="HD67" s="6"/>
      <c r="HE67" s="5"/>
      <c r="HF67" s="5"/>
      <c r="HG67" s="4"/>
      <c r="HH67" s="6"/>
      <c r="HI67" s="4"/>
      <c r="HJ67" s="6"/>
      <c r="HK67" s="5"/>
      <c r="HL67" s="5"/>
      <c r="HM67" s="4"/>
      <c r="HN67" s="6"/>
      <c r="HO67" s="4"/>
      <c r="HP67" s="6"/>
      <c r="HQ67" s="5"/>
      <c r="HR67" s="5"/>
      <c r="HS67" s="4"/>
      <c r="HT67" s="6"/>
      <c r="HU67" s="4"/>
      <c r="HV67" s="6"/>
      <c r="HW67" s="5"/>
      <c r="HX67" s="5"/>
      <c r="HY67" s="4"/>
      <c r="HZ67" s="6"/>
      <c r="IA67" s="4"/>
      <c r="IB67" s="6"/>
      <c r="IC67" s="5"/>
      <c r="ID67" s="5"/>
      <c r="IE67" s="4"/>
      <c r="IF67" s="6"/>
      <c r="IG67" s="4"/>
      <c r="IH67" s="6"/>
      <c r="II67" s="5"/>
      <c r="IJ67" s="5"/>
      <c r="IK67" s="4"/>
      <c r="IL67" s="6"/>
      <c r="IM67" s="4"/>
      <c r="IN67" s="6"/>
      <c r="IO67" s="5"/>
      <c r="IP67" s="5"/>
      <c r="IQ67" s="4"/>
      <c r="IR67" s="6"/>
      <c r="IS67" s="4"/>
      <c r="IT67" s="6"/>
      <c r="IU67" s="5"/>
      <c r="IV67" s="5"/>
      <c r="IW67" s="4"/>
      <c r="IX67" s="6"/>
      <c r="IY67" s="4"/>
      <c r="IZ67" s="6"/>
      <c r="JA67" s="5"/>
      <c r="JB67" s="5"/>
      <c r="JC67" s="4"/>
      <c r="JD67" s="6"/>
      <c r="JE67" s="4"/>
      <c r="JF67" s="6"/>
      <c r="JG67" s="5"/>
      <c r="JH67" s="5"/>
      <c r="JI67" s="4"/>
      <c r="JJ67" s="6"/>
      <c r="JK67" s="4"/>
      <c r="JL67" s="6"/>
      <c r="JM67" s="5"/>
      <c r="JN67" s="5"/>
      <c r="JO67" s="4"/>
      <c r="JP67" s="6"/>
      <c r="JQ67" s="4"/>
      <c r="JR67" s="6"/>
      <c r="JS67" s="5"/>
      <c r="JT67" s="5"/>
      <c r="JU67" s="4"/>
      <c r="JV67" s="6"/>
      <c r="JW67" s="4"/>
      <c r="JX67" s="6"/>
      <c r="JY67" s="5"/>
      <c r="JZ67" s="5"/>
      <c r="KA67" s="4"/>
      <c r="KB67" s="6"/>
      <c r="KC67" s="4"/>
      <c r="KD67" s="6"/>
      <c r="KE67" s="5"/>
      <c r="KF67" s="5"/>
      <c r="KG67" s="4"/>
      <c r="KH67" s="6"/>
      <c r="KI67" s="4"/>
      <c r="KJ67" s="6"/>
      <c r="KK67" s="5"/>
      <c r="KL67" s="5"/>
    </row>
    <row r="68">
      <c r="A68" s="3" t="s">
        <v>85</v>
      </c>
      <c r="B68" s="3" t="s">
        <v>86</v>
      </c>
      <c r="C68" s="3" t="s">
        <v>87</v>
      </c>
      <c r="D68" s="3" t="s">
        <v>88</v>
      </c>
      <c r="E68" s="3" t="s">
        <v>274</v>
      </c>
      <c r="F68" s="3" t="s">
        <v>275</v>
      </c>
      <c r="G68" s="3" t="s">
        <v>276</v>
      </c>
      <c r="H68" s="3" t="s">
        <v>104</v>
      </c>
      <c r="I68" s="4"/>
      <c r="J68" s="4">
        <f>=ROUNDDOWN({0},0)</f>
      </c>
      <c r="K68" s="4"/>
      <c r="L68" s="5"/>
      <c r="M68" s="4"/>
      <c r="N68" s="4">
        <f>=ROUNDDOWN({0},0)</f>
      </c>
      <c r="O68" s="4"/>
      <c r="P68" s="5"/>
      <c r="Q68" s="4">
        <v>15</v>
      </c>
      <c r="R68" s="6">
        <v>986.65</v>
      </c>
      <c r="S68" s="4"/>
      <c r="T68" s="6"/>
      <c r="U68" s="5"/>
      <c r="V68" s="5"/>
      <c r="W68" s="4">
        <v>3</v>
      </c>
      <c r="X68" s="6">
        <v>227.85</v>
      </c>
      <c r="Y68" s="4"/>
      <c r="Z68" s="6"/>
      <c r="AA68" s="5"/>
      <c r="AB68" s="5"/>
      <c r="AC68" s="4">
        <v>3</v>
      </c>
      <c r="AD68" s="6">
        <v>181.8</v>
      </c>
      <c r="AE68" s="4"/>
      <c r="AF68" s="6"/>
      <c r="AG68" s="5"/>
      <c r="AH68" s="5"/>
      <c r="AI68" s="4">
        <v>2</v>
      </c>
      <c r="AJ68" s="6">
        <v>160.94</v>
      </c>
      <c r="AK68" s="4"/>
      <c r="AL68" s="6"/>
      <c r="AM68" s="5"/>
      <c r="AN68" s="5"/>
      <c r="AO68" s="4"/>
      <c r="AP68" s="6"/>
      <c r="AQ68" s="4"/>
      <c r="AR68" s="6"/>
      <c r="AS68" s="5"/>
      <c r="AT68" s="5"/>
      <c r="AU68" s="4">
        <v>1</v>
      </c>
      <c r="AV68" s="6">
        <v>86.44</v>
      </c>
      <c r="AW68" s="4"/>
      <c r="AX68" s="6"/>
      <c r="AY68" s="5"/>
      <c r="AZ68" s="5"/>
      <c r="BA68" s="4">
        <v>6</v>
      </c>
      <c r="BB68" s="6">
        <v>329.62</v>
      </c>
      <c r="BC68" s="4"/>
      <c r="BD68" s="6"/>
      <c r="BE68" s="5"/>
      <c r="BF68" s="5"/>
      <c r="BG68" s="4"/>
      <c r="BH68" s="6"/>
      <c r="BI68" s="4"/>
      <c r="BJ68" s="6"/>
      <c r="BK68" s="5"/>
      <c r="BL68" s="5"/>
      <c r="BM68" s="4"/>
      <c r="BN68" s="6"/>
      <c r="BO68" s="4"/>
      <c r="BP68" s="6"/>
      <c r="BQ68" s="5"/>
      <c r="BR68" s="5"/>
      <c r="BS68" s="4"/>
      <c r="BT68" s="6"/>
      <c r="BU68" s="4"/>
      <c r="BV68" s="6"/>
      <c r="BW68" s="5"/>
      <c r="BX68" s="5"/>
      <c r="BY68" s="4"/>
      <c r="BZ68" s="6"/>
      <c r="CA68" s="4"/>
      <c r="CB68" s="6"/>
      <c r="CC68" s="5"/>
      <c r="CD68" s="5"/>
      <c r="CE68" s="4"/>
      <c r="CF68" s="6"/>
      <c r="CG68" s="4"/>
      <c r="CH68" s="6"/>
      <c r="CI68" s="5"/>
      <c r="CJ68" s="5"/>
      <c r="CK68" s="4"/>
      <c r="CL68" s="6"/>
      <c r="CM68" s="4"/>
      <c r="CN68" s="6"/>
      <c r="CO68" s="5"/>
      <c r="CP68" s="5"/>
      <c r="CQ68" s="4"/>
      <c r="CR68" s="6"/>
      <c r="CS68" s="4"/>
      <c r="CT68" s="6"/>
      <c r="CU68" s="5"/>
      <c r="CV68" s="5"/>
      <c r="CW68" s="4"/>
      <c r="CX68" s="6"/>
      <c r="CY68" s="4"/>
      <c r="CZ68" s="6"/>
      <c r="DA68" s="5"/>
      <c r="DB68" s="5"/>
      <c r="DC68" s="4"/>
      <c r="DD68" s="6"/>
      <c r="DE68" s="4"/>
      <c r="DF68" s="6"/>
      <c r="DG68" s="5"/>
      <c r="DH68" s="5"/>
      <c r="DI68" s="4"/>
      <c r="DJ68" s="6"/>
      <c r="DK68" s="4"/>
      <c r="DL68" s="6"/>
      <c r="DM68" s="5"/>
      <c r="DN68" s="5"/>
      <c r="DO68" s="4"/>
      <c r="DP68" s="6"/>
      <c r="DQ68" s="4"/>
      <c r="DR68" s="6"/>
      <c r="DS68" s="5"/>
      <c r="DT68" s="5"/>
      <c r="DU68" s="4"/>
      <c r="DV68" s="6"/>
      <c r="DW68" s="4"/>
      <c r="DX68" s="6"/>
      <c r="DY68" s="5"/>
      <c r="DZ68" s="5"/>
      <c r="EA68" s="4"/>
      <c r="EB68" s="6"/>
      <c r="EC68" s="4"/>
      <c r="ED68" s="6"/>
      <c r="EE68" s="5"/>
      <c r="EF68" s="5"/>
      <c r="EG68" s="4"/>
      <c r="EH68" s="6"/>
      <c r="EI68" s="4"/>
      <c r="EJ68" s="6"/>
      <c r="EK68" s="5"/>
      <c r="EL68" s="5"/>
      <c r="EM68" s="4"/>
      <c r="EN68" s="6"/>
      <c r="EO68" s="4"/>
      <c r="EP68" s="6"/>
      <c r="EQ68" s="5"/>
      <c r="ER68" s="5"/>
      <c r="ES68" s="4"/>
      <c r="ET68" s="6"/>
      <c r="EU68" s="4"/>
      <c r="EV68" s="6"/>
      <c r="EW68" s="5"/>
      <c r="EX68" s="5"/>
      <c r="EY68" s="4"/>
      <c r="EZ68" s="6"/>
      <c r="FA68" s="4"/>
      <c r="FB68" s="6"/>
      <c r="FC68" s="5"/>
      <c r="FD68" s="5"/>
      <c r="FE68" s="4"/>
      <c r="FF68" s="6"/>
      <c r="FG68" s="4"/>
      <c r="FH68" s="6"/>
      <c r="FI68" s="5"/>
      <c r="FJ68" s="5"/>
      <c r="FK68" s="4"/>
      <c r="FL68" s="6"/>
      <c r="FM68" s="4"/>
      <c r="FN68" s="6"/>
      <c r="FO68" s="5"/>
      <c r="FP68" s="5"/>
      <c r="FQ68" s="4"/>
      <c r="FR68" s="6"/>
      <c r="FS68" s="4"/>
      <c r="FT68" s="6"/>
      <c r="FU68" s="5"/>
      <c r="FV68" s="5"/>
      <c r="FW68" s="4"/>
      <c r="FX68" s="6"/>
      <c r="FY68" s="4"/>
      <c r="FZ68" s="6"/>
      <c r="GA68" s="5"/>
      <c r="GB68" s="5"/>
      <c r="GC68" s="4"/>
      <c r="GD68" s="6"/>
      <c r="GE68" s="4"/>
      <c r="GF68" s="6"/>
      <c r="GG68" s="5"/>
      <c r="GH68" s="5"/>
      <c r="GI68" s="4"/>
      <c r="GJ68" s="6"/>
      <c r="GK68" s="4"/>
      <c r="GL68" s="6"/>
      <c r="GM68" s="5"/>
      <c r="GN68" s="5"/>
      <c r="GO68" s="4"/>
      <c r="GP68" s="6"/>
      <c r="GQ68" s="4"/>
      <c r="GR68" s="6"/>
      <c r="GS68" s="5"/>
      <c r="GT68" s="5"/>
      <c r="GU68" s="4"/>
      <c r="GV68" s="6"/>
      <c r="GW68" s="4"/>
      <c r="GX68" s="6"/>
      <c r="GY68" s="5"/>
      <c r="GZ68" s="5"/>
      <c r="HA68" s="4"/>
      <c r="HB68" s="6"/>
      <c r="HC68" s="4"/>
      <c r="HD68" s="6"/>
      <c r="HE68" s="5"/>
      <c r="HF68" s="5"/>
      <c r="HG68" s="4"/>
      <c r="HH68" s="6"/>
      <c r="HI68" s="4"/>
      <c r="HJ68" s="6"/>
      <c r="HK68" s="5"/>
      <c r="HL68" s="5"/>
      <c r="HM68" s="4"/>
      <c r="HN68" s="6"/>
      <c r="HO68" s="4"/>
      <c r="HP68" s="6"/>
      <c r="HQ68" s="5"/>
      <c r="HR68" s="5"/>
      <c r="HS68" s="4"/>
      <c r="HT68" s="6"/>
      <c r="HU68" s="4"/>
      <c r="HV68" s="6"/>
      <c r="HW68" s="5"/>
      <c r="HX68" s="5"/>
      <c r="HY68" s="4"/>
      <c r="HZ68" s="6"/>
      <c r="IA68" s="4"/>
      <c r="IB68" s="6"/>
      <c r="IC68" s="5"/>
      <c r="ID68" s="5"/>
      <c r="IE68" s="4"/>
      <c r="IF68" s="6"/>
      <c r="IG68" s="4"/>
      <c r="IH68" s="6"/>
      <c r="II68" s="5"/>
      <c r="IJ68" s="5"/>
      <c r="IK68" s="4"/>
      <c r="IL68" s="6"/>
      <c r="IM68" s="4"/>
      <c r="IN68" s="6"/>
      <c r="IO68" s="5"/>
      <c r="IP68" s="5"/>
      <c r="IQ68" s="4"/>
      <c r="IR68" s="6"/>
      <c r="IS68" s="4"/>
      <c r="IT68" s="6"/>
      <c r="IU68" s="5"/>
      <c r="IV68" s="5"/>
      <c r="IW68" s="4"/>
      <c r="IX68" s="6"/>
      <c r="IY68" s="4"/>
      <c r="IZ68" s="6"/>
      <c r="JA68" s="5"/>
      <c r="JB68" s="5"/>
      <c r="JC68" s="4"/>
      <c r="JD68" s="6"/>
      <c r="JE68" s="4"/>
      <c r="JF68" s="6"/>
      <c r="JG68" s="5"/>
      <c r="JH68" s="5"/>
      <c r="JI68" s="4"/>
      <c r="JJ68" s="6"/>
      <c r="JK68" s="4"/>
      <c r="JL68" s="6"/>
      <c r="JM68" s="5"/>
      <c r="JN68" s="5"/>
      <c r="JO68" s="4"/>
      <c r="JP68" s="6"/>
      <c r="JQ68" s="4"/>
      <c r="JR68" s="6"/>
      <c r="JS68" s="5"/>
      <c r="JT68" s="5"/>
      <c r="JU68" s="4"/>
      <c r="JV68" s="6"/>
      <c r="JW68" s="4"/>
      <c r="JX68" s="6"/>
      <c r="JY68" s="5"/>
      <c r="JZ68" s="5"/>
      <c r="KA68" s="4"/>
      <c r="KB68" s="6"/>
      <c r="KC68" s="4"/>
      <c r="KD68" s="6"/>
      <c r="KE68" s="5"/>
      <c r="KF68" s="5"/>
      <c r="KG68" s="4"/>
      <c r="KH68" s="6"/>
      <c r="KI68" s="4"/>
      <c r="KJ68" s="6"/>
      <c r="KK68" s="5"/>
      <c r="KL68" s="5"/>
    </row>
    <row r="69">
      <c r="A69" s="3" t="s">
        <v>85</v>
      </c>
      <c r="B69" s="3" t="s">
        <v>86</v>
      </c>
      <c r="C69" s="3" t="s">
        <v>87</v>
      </c>
      <c r="D69" s="3" t="s">
        <v>88</v>
      </c>
      <c r="E69" s="3" t="s">
        <v>277</v>
      </c>
      <c r="F69" s="3" t="s">
        <v>278</v>
      </c>
      <c r="G69" s="3" t="s">
        <v>279</v>
      </c>
      <c r="H69" s="3" t="s">
        <v>280</v>
      </c>
      <c r="I69" s="4"/>
      <c r="J69" s="4">
        <f>=ROUNDDOWN({0},0)</f>
      </c>
      <c r="K69" s="4"/>
      <c r="L69" s="5">
        <v>1</v>
      </c>
      <c r="M69" s="4"/>
      <c r="N69" s="4">
        <f>=ROUNDDOWN({0},0)</f>
      </c>
      <c r="O69" s="4"/>
      <c r="P69" s="5"/>
      <c r="Q69" s="4">
        <v>12</v>
      </c>
      <c r="R69" s="6">
        <v>969.95</v>
      </c>
      <c r="S69" s="4"/>
      <c r="T69" s="6"/>
      <c r="U69" s="5"/>
      <c r="V69" s="5"/>
      <c r="W69" s="4">
        <v>1</v>
      </c>
      <c r="X69" s="6">
        <v>82.03</v>
      </c>
      <c r="Y69" s="4"/>
      <c r="Z69" s="6"/>
      <c r="AA69" s="5"/>
      <c r="AB69" s="5"/>
      <c r="AC69" s="4">
        <v>1</v>
      </c>
      <c r="AD69" s="6">
        <v>81.82</v>
      </c>
      <c r="AE69" s="4"/>
      <c r="AF69" s="6"/>
      <c r="AG69" s="5"/>
      <c r="AH69" s="5"/>
      <c r="AI69" s="4">
        <v>1</v>
      </c>
      <c r="AJ69" s="6">
        <v>86.92</v>
      </c>
      <c r="AK69" s="4"/>
      <c r="AL69" s="6"/>
      <c r="AM69" s="5"/>
      <c r="AN69" s="5"/>
      <c r="AO69" s="4">
        <v>2</v>
      </c>
      <c r="AP69" s="6">
        <v>155.3</v>
      </c>
      <c r="AQ69" s="4"/>
      <c r="AR69" s="6"/>
      <c r="AS69" s="5"/>
      <c r="AT69" s="5"/>
      <c r="AU69" s="4"/>
      <c r="AV69" s="6"/>
      <c r="AW69" s="4"/>
      <c r="AX69" s="6"/>
      <c r="AY69" s="5"/>
      <c r="AZ69" s="5"/>
      <c r="BA69" s="4">
        <v>2</v>
      </c>
      <c r="BB69" s="6">
        <v>151.98</v>
      </c>
      <c r="BC69" s="4"/>
      <c r="BD69" s="6"/>
      <c r="BE69" s="5"/>
      <c r="BF69" s="5"/>
      <c r="BG69" s="4">
        <v>4</v>
      </c>
      <c r="BH69" s="6">
        <v>324.91</v>
      </c>
      <c r="BI69" s="4"/>
      <c r="BJ69" s="6"/>
      <c r="BK69" s="5"/>
      <c r="BL69" s="5"/>
      <c r="BM69" s="4"/>
      <c r="BN69" s="6"/>
      <c r="BO69" s="4"/>
      <c r="BP69" s="6"/>
      <c r="BQ69" s="5"/>
      <c r="BR69" s="5"/>
      <c r="BS69" s="4"/>
      <c r="BT69" s="6"/>
      <c r="BU69" s="4"/>
      <c r="BV69" s="6"/>
      <c r="BW69" s="5"/>
      <c r="BX69" s="5"/>
      <c r="BY69" s="4"/>
      <c r="BZ69" s="6"/>
      <c r="CA69" s="4"/>
      <c r="CB69" s="6"/>
      <c r="CC69" s="5"/>
      <c r="CD69" s="5"/>
      <c r="CE69" s="4"/>
      <c r="CF69" s="6"/>
      <c r="CG69" s="4"/>
      <c r="CH69" s="6"/>
      <c r="CI69" s="5"/>
      <c r="CJ69" s="5"/>
      <c r="CK69" s="4"/>
      <c r="CL69" s="6"/>
      <c r="CM69" s="4"/>
      <c r="CN69" s="6"/>
      <c r="CO69" s="5"/>
      <c r="CP69" s="5"/>
      <c r="CQ69" s="4"/>
      <c r="CR69" s="6"/>
      <c r="CS69" s="4"/>
      <c r="CT69" s="6"/>
      <c r="CU69" s="5"/>
      <c r="CV69" s="5"/>
      <c r="CW69" s="4"/>
      <c r="CX69" s="6"/>
      <c r="CY69" s="4"/>
      <c r="CZ69" s="6"/>
      <c r="DA69" s="5"/>
      <c r="DB69" s="5"/>
      <c r="DC69" s="4">
        <v>1</v>
      </c>
      <c r="DD69" s="6">
        <v>86.99</v>
      </c>
      <c r="DE69" s="4"/>
      <c r="DF69" s="6"/>
      <c r="DG69" s="5"/>
      <c r="DH69" s="5"/>
      <c r="DI69" s="4"/>
      <c r="DJ69" s="6"/>
      <c r="DK69" s="4"/>
      <c r="DL69" s="6"/>
      <c r="DM69" s="5"/>
      <c r="DN69" s="5"/>
      <c r="DO69" s="4"/>
      <c r="DP69" s="6"/>
      <c r="DQ69" s="4"/>
      <c r="DR69" s="6"/>
      <c r="DS69" s="5"/>
      <c r="DT69" s="5"/>
      <c r="DU69" s="4"/>
      <c r="DV69" s="6"/>
      <c r="DW69" s="4"/>
      <c r="DX69" s="6"/>
      <c r="DY69" s="5"/>
      <c r="DZ69" s="5"/>
      <c r="EA69" s="4"/>
      <c r="EB69" s="6"/>
      <c r="EC69" s="4"/>
      <c r="ED69" s="6"/>
      <c r="EE69" s="5"/>
      <c r="EF69" s="5"/>
      <c r="EG69" s="4"/>
      <c r="EH69" s="6"/>
      <c r="EI69" s="4"/>
      <c r="EJ69" s="6"/>
      <c r="EK69" s="5"/>
      <c r="EL69" s="5"/>
      <c r="EM69" s="4"/>
      <c r="EN69" s="6"/>
      <c r="EO69" s="4"/>
      <c r="EP69" s="6"/>
      <c r="EQ69" s="5"/>
      <c r="ER69" s="5"/>
      <c r="ES69" s="4"/>
      <c r="ET69" s="6"/>
      <c r="EU69" s="4"/>
      <c r="EV69" s="6"/>
      <c r="EW69" s="5"/>
      <c r="EX69" s="5"/>
      <c r="EY69" s="4"/>
      <c r="EZ69" s="6"/>
      <c r="FA69" s="4"/>
      <c r="FB69" s="6"/>
      <c r="FC69" s="5"/>
      <c r="FD69" s="5"/>
      <c r="FE69" s="4"/>
      <c r="FF69" s="6"/>
      <c r="FG69" s="4"/>
      <c r="FH69" s="6"/>
      <c r="FI69" s="5"/>
      <c r="FJ69" s="5"/>
      <c r="FK69" s="4"/>
      <c r="FL69" s="6"/>
      <c r="FM69" s="4"/>
      <c r="FN69" s="6"/>
      <c r="FO69" s="5"/>
      <c r="FP69" s="5"/>
      <c r="FQ69" s="4"/>
      <c r="FR69" s="6"/>
      <c r="FS69" s="4"/>
      <c r="FT69" s="6"/>
      <c r="FU69" s="5"/>
      <c r="FV69" s="5"/>
      <c r="FW69" s="4"/>
      <c r="FX69" s="6"/>
      <c r="FY69" s="4"/>
      <c r="FZ69" s="6"/>
      <c r="GA69" s="5"/>
      <c r="GB69" s="5"/>
      <c r="GC69" s="4"/>
      <c r="GD69" s="6"/>
      <c r="GE69" s="4"/>
      <c r="GF69" s="6"/>
      <c r="GG69" s="5"/>
      <c r="GH69" s="5"/>
      <c r="GI69" s="4"/>
      <c r="GJ69" s="6"/>
      <c r="GK69" s="4"/>
      <c r="GL69" s="6"/>
      <c r="GM69" s="5"/>
      <c r="GN69" s="5"/>
      <c r="GO69" s="4"/>
      <c r="GP69" s="6"/>
      <c r="GQ69" s="4"/>
      <c r="GR69" s="6"/>
      <c r="GS69" s="5"/>
      <c r="GT69" s="5"/>
      <c r="GU69" s="4"/>
      <c r="GV69" s="6"/>
      <c r="GW69" s="4"/>
      <c r="GX69" s="6"/>
      <c r="GY69" s="5"/>
      <c r="GZ69" s="5"/>
      <c r="HA69" s="4"/>
      <c r="HB69" s="6"/>
      <c r="HC69" s="4"/>
      <c r="HD69" s="6"/>
      <c r="HE69" s="5"/>
      <c r="HF69" s="5"/>
      <c r="HG69" s="4"/>
      <c r="HH69" s="6"/>
      <c r="HI69" s="4"/>
      <c r="HJ69" s="6"/>
      <c r="HK69" s="5"/>
      <c r="HL69" s="5"/>
      <c r="HM69" s="4"/>
      <c r="HN69" s="6"/>
      <c r="HO69" s="4"/>
      <c r="HP69" s="6"/>
      <c r="HQ69" s="5"/>
      <c r="HR69" s="5"/>
      <c r="HS69" s="4"/>
      <c r="HT69" s="6"/>
      <c r="HU69" s="4"/>
      <c r="HV69" s="6"/>
      <c r="HW69" s="5"/>
      <c r="HX69" s="5"/>
      <c r="HY69" s="4"/>
      <c r="HZ69" s="6"/>
      <c r="IA69" s="4"/>
      <c r="IB69" s="6"/>
      <c r="IC69" s="5"/>
      <c r="ID69" s="5"/>
      <c r="IE69" s="4"/>
      <c r="IF69" s="6"/>
      <c r="IG69" s="4"/>
      <c r="IH69" s="6"/>
      <c r="II69" s="5"/>
      <c r="IJ69" s="5"/>
      <c r="IK69" s="4"/>
      <c r="IL69" s="6"/>
      <c r="IM69" s="4"/>
      <c r="IN69" s="6"/>
      <c r="IO69" s="5"/>
      <c r="IP69" s="5"/>
      <c r="IQ69" s="4"/>
      <c r="IR69" s="6"/>
      <c r="IS69" s="4"/>
      <c r="IT69" s="6"/>
      <c r="IU69" s="5"/>
      <c r="IV69" s="5"/>
      <c r="IW69" s="4"/>
      <c r="IX69" s="6"/>
      <c r="IY69" s="4"/>
      <c r="IZ69" s="6"/>
      <c r="JA69" s="5"/>
      <c r="JB69" s="5"/>
      <c r="JC69" s="4"/>
      <c r="JD69" s="6"/>
      <c r="JE69" s="4"/>
      <c r="JF69" s="6"/>
      <c r="JG69" s="5"/>
      <c r="JH69" s="5"/>
      <c r="JI69" s="4"/>
      <c r="JJ69" s="6"/>
      <c r="JK69" s="4"/>
      <c r="JL69" s="6"/>
      <c r="JM69" s="5"/>
      <c r="JN69" s="5"/>
      <c r="JO69" s="4"/>
      <c r="JP69" s="6"/>
      <c r="JQ69" s="4"/>
      <c r="JR69" s="6"/>
      <c r="JS69" s="5"/>
      <c r="JT69" s="5"/>
      <c r="JU69" s="4"/>
      <c r="JV69" s="6"/>
      <c r="JW69" s="4"/>
      <c r="JX69" s="6"/>
      <c r="JY69" s="5"/>
      <c r="JZ69" s="5"/>
      <c r="KA69" s="4"/>
      <c r="KB69" s="6"/>
      <c r="KC69" s="4"/>
      <c r="KD69" s="6"/>
      <c r="KE69" s="5"/>
      <c r="KF69" s="5"/>
      <c r="KG69" s="4"/>
      <c r="KH69" s="6"/>
      <c r="KI69" s="4"/>
      <c r="KJ69" s="6"/>
      <c r="KK69" s="5"/>
      <c r="KL69" s="5"/>
    </row>
    <row r="70">
      <c r="A70" s="3" t="s">
        <v>85</v>
      </c>
      <c r="B70" s="3" t="s">
        <v>86</v>
      </c>
      <c r="C70" s="3" t="s">
        <v>87</v>
      </c>
      <c r="D70" s="3" t="s">
        <v>88</v>
      </c>
      <c r="E70" s="3" t="s">
        <v>281</v>
      </c>
      <c r="F70" s="3" t="s">
        <v>282</v>
      </c>
      <c r="G70" s="3" t="s">
        <v>283</v>
      </c>
      <c r="H70" s="3" t="s">
        <v>98</v>
      </c>
      <c r="I70" s="4"/>
      <c r="J70" s="4">
        <f>=ROUNDDOWN({0},0)</f>
      </c>
      <c r="K70" s="4"/>
      <c r="L70" s="5">
        <v>1</v>
      </c>
      <c r="M70" s="4"/>
      <c r="N70" s="4">
        <f>=ROUNDDOWN({0},0)</f>
      </c>
      <c r="O70" s="4"/>
      <c r="P70" s="5"/>
      <c r="Q70" s="4">
        <v>15</v>
      </c>
      <c r="R70" s="6">
        <v>960.41</v>
      </c>
      <c r="S70" s="4"/>
      <c r="T70" s="6"/>
      <c r="U70" s="5"/>
      <c r="V70" s="5"/>
      <c r="W70" s="4">
        <v>2</v>
      </c>
      <c r="X70" s="6">
        <v>110.28</v>
      </c>
      <c r="Y70" s="4"/>
      <c r="Z70" s="6"/>
      <c r="AA70" s="5"/>
      <c r="AB70" s="5"/>
      <c r="AC70" s="4">
        <v>3</v>
      </c>
      <c r="AD70" s="6">
        <v>166.97</v>
      </c>
      <c r="AE70" s="4"/>
      <c r="AF70" s="6"/>
      <c r="AG70" s="5"/>
      <c r="AH70" s="5"/>
      <c r="AI70" s="4">
        <v>1</v>
      </c>
      <c r="AJ70" s="6">
        <v>63.74</v>
      </c>
      <c r="AK70" s="4"/>
      <c r="AL70" s="6"/>
      <c r="AM70" s="5"/>
      <c r="AN70" s="5"/>
      <c r="AO70" s="4"/>
      <c r="AP70" s="6"/>
      <c r="AQ70" s="4"/>
      <c r="AR70" s="6"/>
      <c r="AS70" s="5"/>
      <c r="AT70" s="5"/>
      <c r="AU70" s="4">
        <v>3</v>
      </c>
      <c r="AV70" s="6">
        <v>181.3</v>
      </c>
      <c r="AW70" s="4"/>
      <c r="AX70" s="6"/>
      <c r="AY70" s="5"/>
      <c r="AZ70" s="5"/>
      <c r="BA70" s="4"/>
      <c r="BB70" s="6"/>
      <c r="BC70" s="4"/>
      <c r="BD70" s="6"/>
      <c r="BE70" s="5"/>
      <c r="BF70" s="5"/>
      <c r="BG70" s="4">
        <v>1</v>
      </c>
      <c r="BH70" s="6">
        <v>84.78</v>
      </c>
      <c r="BI70" s="4"/>
      <c r="BJ70" s="6"/>
      <c r="BK70" s="5"/>
      <c r="BL70" s="5"/>
      <c r="BM70" s="4">
        <v>4</v>
      </c>
      <c r="BN70" s="6">
        <v>292.86</v>
      </c>
      <c r="BO70" s="4"/>
      <c r="BP70" s="6"/>
      <c r="BQ70" s="5"/>
      <c r="BR70" s="5"/>
      <c r="BS70" s="4"/>
      <c r="BT70" s="6"/>
      <c r="BU70" s="4"/>
      <c r="BV70" s="6"/>
      <c r="BW70" s="5"/>
      <c r="BX70" s="5"/>
      <c r="BY70" s="4"/>
      <c r="BZ70" s="6"/>
      <c r="CA70" s="4"/>
      <c r="CB70" s="6"/>
      <c r="CC70" s="5"/>
      <c r="CD70" s="5"/>
      <c r="CE70" s="4"/>
      <c r="CF70" s="6"/>
      <c r="CG70" s="4"/>
      <c r="CH70" s="6"/>
      <c r="CI70" s="5"/>
      <c r="CJ70" s="5"/>
      <c r="CK70" s="4"/>
      <c r="CL70" s="6"/>
      <c r="CM70" s="4"/>
      <c r="CN70" s="6"/>
      <c r="CO70" s="5"/>
      <c r="CP70" s="5"/>
      <c r="CQ70" s="4"/>
      <c r="CR70" s="6"/>
      <c r="CS70" s="4"/>
      <c r="CT70" s="6"/>
      <c r="CU70" s="5"/>
      <c r="CV70" s="5"/>
      <c r="CW70" s="4">
        <v>1</v>
      </c>
      <c r="CX70" s="6">
        <v>60.48</v>
      </c>
      <c r="CY70" s="4"/>
      <c r="CZ70" s="6"/>
      <c r="DA70" s="5"/>
      <c r="DB70" s="5"/>
      <c r="DC70" s="4"/>
      <c r="DD70" s="6"/>
      <c r="DE70" s="4"/>
      <c r="DF70" s="6"/>
      <c r="DG70" s="5"/>
      <c r="DH70" s="5"/>
      <c r="DI70" s="4"/>
      <c r="DJ70" s="6"/>
      <c r="DK70" s="4"/>
      <c r="DL70" s="6"/>
      <c r="DM70" s="5"/>
      <c r="DN70" s="5"/>
      <c r="DO70" s="4"/>
      <c r="DP70" s="6"/>
      <c r="DQ70" s="4"/>
      <c r="DR70" s="6"/>
      <c r="DS70" s="5"/>
      <c r="DT70" s="5"/>
      <c r="DU70" s="4"/>
      <c r="DV70" s="6"/>
      <c r="DW70" s="4"/>
      <c r="DX70" s="6"/>
      <c r="DY70" s="5"/>
      <c r="DZ70" s="5"/>
      <c r="EA70" s="4"/>
      <c r="EB70" s="6"/>
      <c r="EC70" s="4"/>
      <c r="ED70" s="6"/>
      <c r="EE70" s="5"/>
      <c r="EF70" s="5"/>
      <c r="EG70" s="4"/>
      <c r="EH70" s="6"/>
      <c r="EI70" s="4"/>
      <c r="EJ70" s="6"/>
      <c r="EK70" s="5"/>
      <c r="EL70" s="5"/>
      <c r="EM70" s="4"/>
      <c r="EN70" s="6"/>
      <c r="EO70" s="4"/>
      <c r="EP70" s="6"/>
      <c r="EQ70" s="5"/>
      <c r="ER70" s="5"/>
      <c r="ES70" s="4"/>
      <c r="ET70" s="6"/>
      <c r="EU70" s="4"/>
      <c r="EV70" s="6"/>
      <c r="EW70" s="5"/>
      <c r="EX70" s="5"/>
      <c r="EY70" s="4"/>
      <c r="EZ70" s="6"/>
      <c r="FA70" s="4"/>
      <c r="FB70" s="6"/>
      <c r="FC70" s="5"/>
      <c r="FD70" s="5"/>
      <c r="FE70" s="4"/>
      <c r="FF70" s="6"/>
      <c r="FG70" s="4"/>
      <c r="FH70" s="6"/>
      <c r="FI70" s="5"/>
      <c r="FJ70" s="5"/>
      <c r="FK70" s="4"/>
      <c r="FL70" s="6"/>
      <c r="FM70" s="4"/>
      <c r="FN70" s="6"/>
      <c r="FO70" s="5"/>
      <c r="FP70" s="5"/>
      <c r="FQ70" s="4"/>
      <c r="FR70" s="6"/>
      <c r="FS70" s="4"/>
      <c r="FT70" s="6"/>
      <c r="FU70" s="5"/>
      <c r="FV70" s="5"/>
      <c r="FW70" s="4"/>
      <c r="FX70" s="6"/>
      <c r="FY70" s="4"/>
      <c r="FZ70" s="6"/>
      <c r="GA70" s="5"/>
      <c r="GB70" s="5"/>
      <c r="GC70" s="4"/>
      <c r="GD70" s="6"/>
      <c r="GE70" s="4"/>
      <c r="GF70" s="6"/>
      <c r="GG70" s="5"/>
      <c r="GH70" s="5"/>
      <c r="GI70" s="4"/>
      <c r="GJ70" s="6"/>
      <c r="GK70" s="4"/>
      <c r="GL70" s="6"/>
      <c r="GM70" s="5"/>
      <c r="GN70" s="5"/>
      <c r="GO70" s="4"/>
      <c r="GP70" s="6"/>
      <c r="GQ70" s="4"/>
      <c r="GR70" s="6"/>
      <c r="GS70" s="5"/>
      <c r="GT70" s="5"/>
      <c r="GU70" s="4"/>
      <c r="GV70" s="6"/>
      <c r="GW70" s="4"/>
      <c r="GX70" s="6"/>
      <c r="GY70" s="5"/>
      <c r="GZ70" s="5"/>
      <c r="HA70" s="4"/>
      <c r="HB70" s="6"/>
      <c r="HC70" s="4"/>
      <c r="HD70" s="6"/>
      <c r="HE70" s="5"/>
      <c r="HF70" s="5"/>
      <c r="HG70" s="4"/>
      <c r="HH70" s="6"/>
      <c r="HI70" s="4"/>
      <c r="HJ70" s="6"/>
      <c r="HK70" s="5"/>
      <c r="HL70" s="5"/>
      <c r="HM70" s="4"/>
      <c r="HN70" s="6"/>
      <c r="HO70" s="4"/>
      <c r="HP70" s="6"/>
      <c r="HQ70" s="5"/>
      <c r="HR70" s="5"/>
      <c r="HS70" s="4"/>
      <c r="HT70" s="6"/>
      <c r="HU70" s="4"/>
      <c r="HV70" s="6"/>
      <c r="HW70" s="5"/>
      <c r="HX70" s="5"/>
      <c r="HY70" s="4"/>
      <c r="HZ70" s="6"/>
      <c r="IA70" s="4"/>
      <c r="IB70" s="6"/>
      <c r="IC70" s="5"/>
      <c r="ID70" s="5"/>
      <c r="IE70" s="4"/>
      <c r="IF70" s="6"/>
      <c r="IG70" s="4"/>
      <c r="IH70" s="6"/>
      <c r="II70" s="5"/>
      <c r="IJ70" s="5"/>
      <c r="IK70" s="4"/>
      <c r="IL70" s="6"/>
      <c r="IM70" s="4"/>
      <c r="IN70" s="6"/>
      <c r="IO70" s="5"/>
      <c r="IP70" s="5"/>
      <c r="IQ70" s="4"/>
      <c r="IR70" s="6"/>
      <c r="IS70" s="4"/>
      <c r="IT70" s="6"/>
      <c r="IU70" s="5"/>
      <c r="IV70" s="5"/>
      <c r="IW70" s="4"/>
      <c r="IX70" s="6"/>
      <c r="IY70" s="4"/>
      <c r="IZ70" s="6"/>
      <c r="JA70" s="5"/>
      <c r="JB70" s="5"/>
      <c r="JC70" s="4"/>
      <c r="JD70" s="6"/>
      <c r="JE70" s="4"/>
      <c r="JF70" s="6"/>
      <c r="JG70" s="5"/>
      <c r="JH70" s="5"/>
      <c r="JI70" s="4"/>
      <c r="JJ70" s="6"/>
      <c r="JK70" s="4"/>
      <c r="JL70" s="6"/>
      <c r="JM70" s="5"/>
      <c r="JN70" s="5"/>
      <c r="JO70" s="4"/>
      <c r="JP70" s="6"/>
      <c r="JQ70" s="4"/>
      <c r="JR70" s="6"/>
      <c r="JS70" s="5"/>
      <c r="JT70" s="5"/>
      <c r="JU70" s="4"/>
      <c r="JV70" s="6"/>
      <c r="JW70" s="4"/>
      <c r="JX70" s="6"/>
      <c r="JY70" s="5"/>
      <c r="JZ70" s="5"/>
      <c r="KA70" s="4"/>
      <c r="KB70" s="6"/>
      <c r="KC70" s="4"/>
      <c r="KD70" s="6"/>
      <c r="KE70" s="5"/>
      <c r="KF70" s="5"/>
      <c r="KG70" s="4"/>
      <c r="KH70" s="6"/>
      <c r="KI70" s="4"/>
      <c r="KJ70" s="6"/>
      <c r="KK70" s="5"/>
      <c r="KL70" s="5"/>
    </row>
    <row r="71">
      <c r="A71" s="3" t="s">
        <v>85</v>
      </c>
      <c r="B71" s="3" t="s">
        <v>86</v>
      </c>
      <c r="C71" s="3" t="s">
        <v>87</v>
      </c>
      <c r="D71" s="3" t="s">
        <v>88</v>
      </c>
      <c r="E71" s="3" t="s">
        <v>284</v>
      </c>
      <c r="F71" s="3" t="s">
        <v>285</v>
      </c>
      <c r="G71" s="3" t="s">
        <v>286</v>
      </c>
      <c r="H71" s="3" t="s">
        <v>104</v>
      </c>
      <c r="I71" s="4"/>
      <c r="J71" s="4">
        <f>=ROUNDDOWN({0},0)</f>
      </c>
      <c r="K71" s="4"/>
      <c r="L71" s="5"/>
      <c r="M71" s="4"/>
      <c r="N71" s="4">
        <f>=ROUNDDOWN({0},0)</f>
      </c>
      <c r="O71" s="4"/>
      <c r="P71" s="5"/>
      <c r="Q71" s="4">
        <v>15</v>
      </c>
      <c r="R71" s="6">
        <v>938.3</v>
      </c>
      <c r="S71" s="4"/>
      <c r="T71" s="6"/>
      <c r="U71" s="5"/>
      <c r="V71" s="5"/>
      <c r="W71" s="4">
        <v>1</v>
      </c>
      <c r="X71" s="6">
        <v>75.95</v>
      </c>
      <c r="Y71" s="4"/>
      <c r="Z71" s="6"/>
      <c r="AA71" s="5"/>
      <c r="AB71" s="5"/>
      <c r="AC71" s="4">
        <v>2</v>
      </c>
      <c r="AD71" s="6">
        <v>90.92</v>
      </c>
      <c r="AE71" s="4"/>
      <c r="AF71" s="6"/>
      <c r="AG71" s="5"/>
      <c r="AH71" s="5"/>
      <c r="AI71" s="4"/>
      <c r="AJ71" s="6"/>
      <c r="AK71" s="4"/>
      <c r="AL71" s="6"/>
      <c r="AM71" s="5"/>
      <c r="AN71" s="5"/>
      <c r="AO71" s="4"/>
      <c r="AP71" s="6"/>
      <c r="AQ71" s="4"/>
      <c r="AR71" s="6"/>
      <c r="AS71" s="5"/>
      <c r="AT71" s="5"/>
      <c r="AU71" s="4">
        <v>4</v>
      </c>
      <c r="AV71" s="6">
        <v>313.12</v>
      </c>
      <c r="AW71" s="4"/>
      <c r="AX71" s="6"/>
      <c r="AY71" s="5"/>
      <c r="AZ71" s="5"/>
      <c r="BA71" s="4">
        <v>3</v>
      </c>
      <c r="BB71" s="6">
        <v>124.89</v>
      </c>
      <c r="BC71" s="4"/>
      <c r="BD71" s="6"/>
      <c r="BE71" s="5"/>
      <c r="BF71" s="5"/>
      <c r="BG71" s="4"/>
      <c r="BH71" s="6"/>
      <c r="BI71" s="4"/>
      <c r="BJ71" s="6"/>
      <c r="BK71" s="5"/>
      <c r="BL71" s="5"/>
      <c r="BM71" s="4"/>
      <c r="BN71" s="6"/>
      <c r="BO71" s="4"/>
      <c r="BP71" s="6"/>
      <c r="BQ71" s="5"/>
      <c r="BR71" s="5"/>
      <c r="BS71" s="4"/>
      <c r="BT71" s="6"/>
      <c r="BU71" s="4"/>
      <c r="BV71" s="6"/>
      <c r="BW71" s="5"/>
      <c r="BX71" s="5"/>
      <c r="BY71" s="4"/>
      <c r="BZ71" s="6"/>
      <c r="CA71" s="4"/>
      <c r="CB71" s="6"/>
      <c r="CC71" s="5"/>
      <c r="CD71" s="5"/>
      <c r="CE71" s="4">
        <v>3</v>
      </c>
      <c r="CF71" s="6">
        <v>241.44</v>
      </c>
      <c r="CG71" s="4"/>
      <c r="CH71" s="6"/>
      <c r="CI71" s="5"/>
      <c r="CJ71" s="5"/>
      <c r="CK71" s="4"/>
      <c r="CL71" s="6"/>
      <c r="CM71" s="4"/>
      <c r="CN71" s="6"/>
      <c r="CO71" s="5"/>
      <c r="CP71" s="5"/>
      <c r="CQ71" s="4"/>
      <c r="CR71" s="6"/>
      <c r="CS71" s="4"/>
      <c r="CT71" s="6"/>
      <c r="CU71" s="5"/>
      <c r="CV71" s="5"/>
      <c r="CW71" s="4"/>
      <c r="CX71" s="6"/>
      <c r="CY71" s="4"/>
      <c r="CZ71" s="6"/>
      <c r="DA71" s="5"/>
      <c r="DB71" s="5"/>
      <c r="DC71" s="4">
        <v>2</v>
      </c>
      <c r="DD71" s="6">
        <v>91.98</v>
      </c>
      <c r="DE71" s="4"/>
      <c r="DF71" s="6"/>
      <c r="DG71" s="5"/>
      <c r="DH71" s="5"/>
      <c r="DI71" s="4"/>
      <c r="DJ71" s="6"/>
      <c r="DK71" s="4"/>
      <c r="DL71" s="6"/>
      <c r="DM71" s="5"/>
      <c r="DN71" s="5"/>
      <c r="DO71" s="4"/>
      <c r="DP71" s="6"/>
      <c r="DQ71" s="4"/>
      <c r="DR71" s="6"/>
      <c r="DS71" s="5"/>
      <c r="DT71" s="5"/>
      <c r="DU71" s="4"/>
      <c r="DV71" s="6"/>
      <c r="DW71" s="4"/>
      <c r="DX71" s="6"/>
      <c r="DY71" s="5"/>
      <c r="DZ71" s="5"/>
      <c r="EA71" s="4"/>
      <c r="EB71" s="6"/>
      <c r="EC71" s="4"/>
      <c r="ED71" s="6"/>
      <c r="EE71" s="5"/>
      <c r="EF71" s="5"/>
      <c r="EG71" s="4"/>
      <c r="EH71" s="6"/>
      <c r="EI71" s="4"/>
      <c r="EJ71" s="6"/>
      <c r="EK71" s="5"/>
      <c r="EL71" s="5"/>
      <c r="EM71" s="4"/>
      <c r="EN71" s="6"/>
      <c r="EO71" s="4"/>
      <c r="EP71" s="6"/>
      <c r="EQ71" s="5"/>
      <c r="ER71" s="5"/>
      <c r="ES71" s="4"/>
      <c r="ET71" s="6"/>
      <c r="EU71" s="4"/>
      <c r="EV71" s="6"/>
      <c r="EW71" s="5"/>
      <c r="EX71" s="5"/>
      <c r="EY71" s="4"/>
      <c r="EZ71" s="6"/>
      <c r="FA71" s="4"/>
      <c r="FB71" s="6"/>
      <c r="FC71" s="5"/>
      <c r="FD71" s="5"/>
      <c r="FE71" s="4"/>
      <c r="FF71" s="6"/>
      <c r="FG71" s="4"/>
      <c r="FH71" s="6"/>
      <c r="FI71" s="5"/>
      <c r="FJ71" s="5"/>
      <c r="FK71" s="4"/>
      <c r="FL71" s="6"/>
      <c r="FM71" s="4"/>
      <c r="FN71" s="6"/>
      <c r="FO71" s="5"/>
      <c r="FP71" s="5"/>
      <c r="FQ71" s="4"/>
      <c r="FR71" s="6"/>
      <c r="FS71" s="4"/>
      <c r="FT71" s="6"/>
      <c r="FU71" s="5"/>
      <c r="FV71" s="5"/>
      <c r="FW71" s="4"/>
      <c r="FX71" s="6"/>
      <c r="FY71" s="4"/>
      <c r="FZ71" s="6"/>
      <c r="GA71" s="5"/>
      <c r="GB71" s="5"/>
      <c r="GC71" s="4"/>
      <c r="GD71" s="6"/>
      <c r="GE71" s="4"/>
      <c r="GF71" s="6"/>
      <c r="GG71" s="5"/>
      <c r="GH71" s="5"/>
      <c r="GI71" s="4"/>
      <c r="GJ71" s="6"/>
      <c r="GK71" s="4"/>
      <c r="GL71" s="6"/>
      <c r="GM71" s="5"/>
      <c r="GN71" s="5"/>
      <c r="GO71" s="4"/>
      <c r="GP71" s="6"/>
      <c r="GQ71" s="4"/>
      <c r="GR71" s="6"/>
      <c r="GS71" s="5"/>
      <c r="GT71" s="5"/>
      <c r="GU71" s="4"/>
      <c r="GV71" s="6"/>
      <c r="GW71" s="4"/>
      <c r="GX71" s="6"/>
      <c r="GY71" s="5"/>
      <c r="GZ71" s="5"/>
      <c r="HA71" s="4"/>
      <c r="HB71" s="6"/>
      <c r="HC71" s="4"/>
      <c r="HD71" s="6"/>
      <c r="HE71" s="5"/>
      <c r="HF71" s="5"/>
      <c r="HG71" s="4"/>
      <c r="HH71" s="6"/>
      <c r="HI71" s="4"/>
      <c r="HJ71" s="6"/>
      <c r="HK71" s="5"/>
      <c r="HL71" s="5"/>
      <c r="HM71" s="4"/>
      <c r="HN71" s="6"/>
      <c r="HO71" s="4"/>
      <c r="HP71" s="6"/>
      <c r="HQ71" s="5"/>
      <c r="HR71" s="5"/>
      <c r="HS71" s="4"/>
      <c r="HT71" s="6"/>
      <c r="HU71" s="4"/>
      <c r="HV71" s="6"/>
      <c r="HW71" s="5"/>
      <c r="HX71" s="5"/>
      <c r="HY71" s="4"/>
      <c r="HZ71" s="6"/>
      <c r="IA71" s="4"/>
      <c r="IB71" s="6"/>
      <c r="IC71" s="5"/>
      <c r="ID71" s="5"/>
      <c r="IE71" s="4"/>
      <c r="IF71" s="6"/>
      <c r="IG71" s="4"/>
      <c r="IH71" s="6"/>
      <c r="II71" s="5"/>
      <c r="IJ71" s="5"/>
      <c r="IK71" s="4"/>
      <c r="IL71" s="6"/>
      <c r="IM71" s="4"/>
      <c r="IN71" s="6"/>
      <c r="IO71" s="5"/>
      <c r="IP71" s="5"/>
      <c r="IQ71" s="4"/>
      <c r="IR71" s="6"/>
      <c r="IS71" s="4"/>
      <c r="IT71" s="6"/>
      <c r="IU71" s="5"/>
      <c r="IV71" s="5"/>
      <c r="IW71" s="4"/>
      <c r="IX71" s="6"/>
      <c r="IY71" s="4"/>
      <c r="IZ71" s="6"/>
      <c r="JA71" s="5"/>
      <c r="JB71" s="5"/>
      <c r="JC71" s="4"/>
      <c r="JD71" s="6"/>
      <c r="JE71" s="4"/>
      <c r="JF71" s="6"/>
      <c r="JG71" s="5"/>
      <c r="JH71" s="5"/>
      <c r="JI71" s="4"/>
      <c r="JJ71" s="6"/>
      <c r="JK71" s="4"/>
      <c r="JL71" s="6"/>
      <c r="JM71" s="5"/>
      <c r="JN71" s="5"/>
      <c r="JO71" s="4"/>
      <c r="JP71" s="6"/>
      <c r="JQ71" s="4"/>
      <c r="JR71" s="6"/>
      <c r="JS71" s="5"/>
      <c r="JT71" s="5"/>
      <c r="JU71" s="4"/>
      <c r="JV71" s="6"/>
      <c r="JW71" s="4"/>
      <c r="JX71" s="6"/>
      <c r="JY71" s="5"/>
      <c r="JZ71" s="5"/>
      <c r="KA71" s="4"/>
      <c r="KB71" s="6"/>
      <c r="KC71" s="4"/>
      <c r="KD71" s="6"/>
      <c r="KE71" s="5"/>
      <c r="KF71" s="5"/>
      <c r="KG71" s="4"/>
      <c r="KH71" s="6"/>
      <c r="KI71" s="4"/>
      <c r="KJ71" s="6"/>
      <c r="KK71" s="5"/>
      <c r="KL71" s="5"/>
    </row>
    <row r="72">
      <c r="A72" s="3" t="s">
        <v>85</v>
      </c>
      <c r="B72" s="3" t="s">
        <v>86</v>
      </c>
      <c r="C72" s="3" t="s">
        <v>87</v>
      </c>
      <c r="D72" s="3" t="s">
        <v>88</v>
      </c>
      <c r="E72" s="3" t="s">
        <v>287</v>
      </c>
      <c r="F72" s="3" t="s">
        <v>288</v>
      </c>
      <c r="G72" s="3" t="s">
        <v>289</v>
      </c>
      <c r="H72" s="3" t="s">
        <v>104</v>
      </c>
      <c r="I72" s="4"/>
      <c r="J72" s="4">
        <f>=ROUNDDOWN({0},0)</f>
      </c>
      <c r="K72" s="4"/>
      <c r="L72" s="5"/>
      <c r="M72" s="4"/>
      <c r="N72" s="4">
        <f>=ROUNDDOWN({0},0)</f>
      </c>
      <c r="O72" s="4"/>
      <c r="P72" s="5"/>
      <c r="Q72" s="4">
        <v>16</v>
      </c>
      <c r="R72" s="6">
        <v>868.15</v>
      </c>
      <c r="S72" s="4"/>
      <c r="T72" s="6"/>
      <c r="U72" s="5"/>
      <c r="V72" s="5"/>
      <c r="W72" s="4">
        <v>1</v>
      </c>
      <c r="X72" s="6">
        <v>91.66</v>
      </c>
      <c r="Y72" s="4"/>
      <c r="Z72" s="6"/>
      <c r="AA72" s="5"/>
      <c r="AB72" s="5"/>
      <c r="AC72" s="4"/>
      <c r="AD72" s="6"/>
      <c r="AE72" s="4"/>
      <c r="AF72" s="6"/>
      <c r="AG72" s="5"/>
      <c r="AH72" s="5"/>
      <c r="AI72" s="4">
        <v>4</v>
      </c>
      <c r="AJ72" s="6">
        <v>357.6</v>
      </c>
      <c r="AK72" s="4"/>
      <c r="AL72" s="6"/>
      <c r="AM72" s="5"/>
      <c r="AN72" s="5"/>
      <c r="AO72" s="4">
        <v>1</v>
      </c>
      <c r="AP72" s="6">
        <v>79.49</v>
      </c>
      <c r="AQ72" s="4"/>
      <c r="AR72" s="6"/>
      <c r="AS72" s="5"/>
      <c r="AT72" s="5"/>
      <c r="AU72" s="4">
        <v>1</v>
      </c>
      <c r="AV72" s="6">
        <v>77.79</v>
      </c>
      <c r="AW72" s="4"/>
      <c r="AX72" s="6"/>
      <c r="AY72" s="5"/>
      <c r="AZ72" s="5"/>
      <c r="BA72" s="4"/>
      <c r="BB72" s="6"/>
      <c r="BC72" s="4"/>
      <c r="BD72" s="6"/>
      <c r="BE72" s="5"/>
      <c r="BF72" s="5"/>
      <c r="BG72" s="4">
        <v>3</v>
      </c>
      <c r="BH72" s="6">
        <v>140.86</v>
      </c>
      <c r="BI72" s="4"/>
      <c r="BJ72" s="6"/>
      <c r="BK72" s="5"/>
      <c r="BL72" s="5"/>
      <c r="BM72" s="4"/>
      <c r="BN72" s="6"/>
      <c r="BO72" s="4"/>
      <c r="BP72" s="6"/>
      <c r="BQ72" s="5"/>
      <c r="BR72" s="5"/>
      <c r="BS72" s="4"/>
      <c r="BT72" s="6"/>
      <c r="BU72" s="4"/>
      <c r="BV72" s="6"/>
      <c r="BW72" s="5"/>
      <c r="BX72" s="5"/>
      <c r="BY72" s="4"/>
      <c r="BZ72" s="6"/>
      <c r="CA72" s="4"/>
      <c r="CB72" s="6"/>
      <c r="CC72" s="5"/>
      <c r="CD72" s="5"/>
      <c r="CE72" s="4"/>
      <c r="CF72" s="6"/>
      <c r="CG72" s="4"/>
      <c r="CH72" s="6"/>
      <c r="CI72" s="5"/>
      <c r="CJ72" s="5"/>
      <c r="CK72" s="4"/>
      <c r="CL72" s="6"/>
      <c r="CM72" s="4"/>
      <c r="CN72" s="6"/>
      <c r="CO72" s="5"/>
      <c r="CP72" s="5"/>
      <c r="CQ72" s="4"/>
      <c r="CR72" s="6"/>
      <c r="CS72" s="4"/>
      <c r="CT72" s="6"/>
      <c r="CU72" s="5"/>
      <c r="CV72" s="5"/>
      <c r="CW72" s="4"/>
      <c r="CX72" s="6"/>
      <c r="CY72" s="4"/>
      <c r="CZ72" s="6"/>
      <c r="DA72" s="5"/>
      <c r="DB72" s="5"/>
      <c r="DC72" s="4">
        <v>1</v>
      </c>
      <c r="DD72" s="6">
        <v>42</v>
      </c>
      <c r="DE72" s="4"/>
      <c r="DF72" s="6"/>
      <c r="DG72" s="5"/>
      <c r="DH72" s="5"/>
      <c r="DI72" s="4"/>
      <c r="DJ72" s="6"/>
      <c r="DK72" s="4"/>
      <c r="DL72" s="6"/>
      <c r="DM72" s="5"/>
      <c r="DN72" s="5"/>
      <c r="DO72" s="4"/>
      <c r="DP72" s="6"/>
      <c r="DQ72" s="4"/>
      <c r="DR72" s="6"/>
      <c r="DS72" s="5"/>
      <c r="DT72" s="5"/>
      <c r="DU72" s="4">
        <v>1</v>
      </c>
      <c r="DV72" s="6">
        <v>78.75</v>
      </c>
      <c r="DW72" s="4"/>
      <c r="DX72" s="6"/>
      <c r="DY72" s="5"/>
      <c r="DZ72" s="5"/>
      <c r="EA72" s="4"/>
      <c r="EB72" s="6"/>
      <c r="EC72" s="4"/>
      <c r="ED72" s="6"/>
      <c r="EE72" s="5"/>
      <c r="EF72" s="5"/>
      <c r="EG72" s="4"/>
      <c r="EH72" s="6"/>
      <c r="EI72" s="4"/>
      <c r="EJ72" s="6"/>
      <c r="EK72" s="5"/>
      <c r="EL72" s="5"/>
      <c r="EM72" s="4"/>
      <c r="EN72" s="6"/>
      <c r="EO72" s="4"/>
      <c r="EP72" s="6"/>
      <c r="EQ72" s="5"/>
      <c r="ER72" s="5"/>
      <c r="ES72" s="4"/>
      <c r="ET72" s="6"/>
      <c r="EU72" s="4"/>
      <c r="EV72" s="6"/>
      <c r="EW72" s="5"/>
      <c r="EX72" s="5"/>
      <c r="EY72" s="4"/>
      <c r="EZ72" s="6"/>
      <c r="FA72" s="4"/>
      <c r="FB72" s="6"/>
      <c r="FC72" s="5"/>
      <c r="FD72" s="5"/>
      <c r="FE72" s="4"/>
      <c r="FF72" s="6"/>
      <c r="FG72" s="4"/>
      <c r="FH72" s="6"/>
      <c r="FI72" s="5"/>
      <c r="FJ72" s="5"/>
      <c r="FK72" s="4"/>
      <c r="FL72" s="6"/>
      <c r="FM72" s="4"/>
      <c r="FN72" s="6"/>
      <c r="FO72" s="5"/>
      <c r="FP72" s="5"/>
      <c r="FQ72" s="4"/>
      <c r="FR72" s="6"/>
      <c r="FS72" s="4"/>
      <c r="FT72" s="6"/>
      <c r="FU72" s="5"/>
      <c r="FV72" s="5"/>
      <c r="FW72" s="4"/>
      <c r="FX72" s="6"/>
      <c r="FY72" s="4"/>
      <c r="FZ72" s="6"/>
      <c r="GA72" s="5"/>
      <c r="GB72" s="5"/>
      <c r="GC72" s="4"/>
      <c r="GD72" s="6"/>
      <c r="GE72" s="4"/>
      <c r="GF72" s="6"/>
      <c r="GG72" s="5"/>
      <c r="GH72" s="5"/>
      <c r="GI72" s="4"/>
      <c r="GJ72" s="6"/>
      <c r="GK72" s="4"/>
      <c r="GL72" s="6"/>
      <c r="GM72" s="5"/>
      <c r="GN72" s="5"/>
      <c r="GO72" s="4"/>
      <c r="GP72" s="6"/>
      <c r="GQ72" s="4"/>
      <c r="GR72" s="6"/>
      <c r="GS72" s="5"/>
      <c r="GT72" s="5"/>
      <c r="GU72" s="4">
        <v>4</v>
      </c>
      <c r="GV72" s="6"/>
      <c r="GW72" s="4"/>
      <c r="GX72" s="6"/>
      <c r="GY72" s="5"/>
      <c r="GZ72" s="5"/>
      <c r="HA72" s="4"/>
      <c r="HB72" s="6"/>
      <c r="HC72" s="4"/>
      <c r="HD72" s="6"/>
      <c r="HE72" s="5"/>
      <c r="HF72" s="5"/>
      <c r="HG72" s="4"/>
      <c r="HH72" s="6"/>
      <c r="HI72" s="4"/>
      <c r="HJ72" s="6"/>
      <c r="HK72" s="5"/>
      <c r="HL72" s="5"/>
      <c r="HM72" s="4"/>
      <c r="HN72" s="6"/>
      <c r="HO72" s="4"/>
      <c r="HP72" s="6"/>
      <c r="HQ72" s="5"/>
      <c r="HR72" s="5"/>
      <c r="HS72" s="4"/>
      <c r="HT72" s="6"/>
      <c r="HU72" s="4"/>
      <c r="HV72" s="6"/>
      <c r="HW72" s="5"/>
      <c r="HX72" s="5"/>
      <c r="HY72" s="4"/>
      <c r="HZ72" s="6"/>
      <c r="IA72" s="4"/>
      <c r="IB72" s="6"/>
      <c r="IC72" s="5"/>
      <c r="ID72" s="5"/>
      <c r="IE72" s="4"/>
      <c r="IF72" s="6"/>
      <c r="IG72" s="4"/>
      <c r="IH72" s="6"/>
      <c r="II72" s="5"/>
      <c r="IJ72" s="5"/>
      <c r="IK72" s="4"/>
      <c r="IL72" s="6"/>
      <c r="IM72" s="4"/>
      <c r="IN72" s="6"/>
      <c r="IO72" s="5"/>
      <c r="IP72" s="5"/>
      <c r="IQ72" s="4"/>
      <c r="IR72" s="6"/>
      <c r="IS72" s="4"/>
      <c r="IT72" s="6"/>
      <c r="IU72" s="5"/>
      <c r="IV72" s="5"/>
      <c r="IW72" s="4"/>
      <c r="IX72" s="6"/>
      <c r="IY72" s="4"/>
      <c r="IZ72" s="6"/>
      <c r="JA72" s="5"/>
      <c r="JB72" s="5"/>
      <c r="JC72" s="4"/>
      <c r="JD72" s="6"/>
      <c r="JE72" s="4"/>
      <c r="JF72" s="6"/>
      <c r="JG72" s="5"/>
      <c r="JH72" s="5"/>
      <c r="JI72" s="4"/>
      <c r="JJ72" s="6"/>
      <c r="JK72" s="4"/>
      <c r="JL72" s="6"/>
      <c r="JM72" s="5"/>
      <c r="JN72" s="5"/>
      <c r="JO72" s="4"/>
      <c r="JP72" s="6"/>
      <c r="JQ72" s="4"/>
      <c r="JR72" s="6"/>
      <c r="JS72" s="5"/>
      <c r="JT72" s="5"/>
      <c r="JU72" s="4"/>
      <c r="JV72" s="6"/>
      <c r="JW72" s="4"/>
      <c r="JX72" s="6"/>
      <c r="JY72" s="5"/>
      <c r="JZ72" s="5"/>
      <c r="KA72" s="4"/>
      <c r="KB72" s="6"/>
      <c r="KC72" s="4"/>
      <c r="KD72" s="6"/>
      <c r="KE72" s="5"/>
      <c r="KF72" s="5"/>
      <c r="KG72" s="4"/>
      <c r="KH72" s="6"/>
      <c r="KI72" s="4"/>
      <c r="KJ72" s="6"/>
      <c r="KK72" s="5"/>
      <c r="KL72" s="5"/>
    </row>
    <row r="73">
      <c r="A73" s="3" t="s">
        <v>85</v>
      </c>
      <c r="B73" s="3" t="s">
        <v>86</v>
      </c>
      <c r="C73" s="3" t="s">
        <v>87</v>
      </c>
      <c r="D73" s="3" t="s">
        <v>88</v>
      </c>
      <c r="E73" s="3" t="s">
        <v>290</v>
      </c>
      <c r="F73" s="3" t="s">
        <v>107</v>
      </c>
      <c r="G73" s="3" t="s">
        <v>291</v>
      </c>
      <c r="H73" s="3" t="s">
        <v>98</v>
      </c>
      <c r="I73" s="4"/>
      <c r="J73" s="4">
        <f>=ROUNDDOWN({0},0)</f>
      </c>
      <c r="K73" s="4">
        <v>160</v>
      </c>
      <c r="L73" s="5">
        <v>1</v>
      </c>
      <c r="M73" s="4"/>
      <c r="N73" s="4">
        <f>=ROUNDDOWN({0},0)</f>
      </c>
      <c r="O73" s="4"/>
      <c r="P73" s="5"/>
      <c r="Q73" s="4">
        <v>17</v>
      </c>
      <c r="R73" s="6">
        <v>840.85</v>
      </c>
      <c r="S73" s="4"/>
      <c r="T73" s="6"/>
      <c r="U73" s="5"/>
      <c r="V73" s="5"/>
      <c r="W73" s="4">
        <v>7</v>
      </c>
      <c r="X73" s="6">
        <v>347.31</v>
      </c>
      <c r="Y73" s="4"/>
      <c r="Z73" s="6"/>
      <c r="AA73" s="5"/>
      <c r="AB73" s="5"/>
      <c r="AC73" s="4"/>
      <c r="AD73" s="6"/>
      <c r="AE73" s="4"/>
      <c r="AF73" s="6"/>
      <c r="AG73" s="5"/>
      <c r="AH73" s="5"/>
      <c r="AI73" s="4">
        <v>3</v>
      </c>
      <c r="AJ73" s="6">
        <v>145.14</v>
      </c>
      <c r="AK73" s="4"/>
      <c r="AL73" s="6"/>
      <c r="AM73" s="5"/>
      <c r="AN73" s="5"/>
      <c r="AO73" s="4">
        <v>5</v>
      </c>
      <c r="AP73" s="6">
        <v>252.64</v>
      </c>
      <c r="AQ73" s="4"/>
      <c r="AR73" s="6"/>
      <c r="AS73" s="5"/>
      <c r="AT73" s="5"/>
      <c r="AU73" s="4">
        <v>1</v>
      </c>
      <c r="AV73" s="6">
        <v>45.36</v>
      </c>
      <c r="AW73" s="4"/>
      <c r="AX73" s="6"/>
      <c r="AY73" s="5"/>
      <c r="AZ73" s="5"/>
      <c r="BA73" s="4"/>
      <c r="BB73" s="6"/>
      <c r="BC73" s="4"/>
      <c r="BD73" s="6"/>
      <c r="BE73" s="5"/>
      <c r="BF73" s="5"/>
      <c r="BG73" s="4"/>
      <c r="BH73" s="6"/>
      <c r="BI73" s="4"/>
      <c r="BJ73" s="6"/>
      <c r="BK73" s="5"/>
      <c r="BL73" s="5"/>
      <c r="BM73" s="4"/>
      <c r="BN73" s="6"/>
      <c r="BO73" s="4"/>
      <c r="BP73" s="6"/>
      <c r="BQ73" s="5"/>
      <c r="BR73" s="5"/>
      <c r="BS73" s="4"/>
      <c r="BT73" s="6"/>
      <c r="BU73" s="4"/>
      <c r="BV73" s="6"/>
      <c r="BW73" s="5"/>
      <c r="BX73" s="5"/>
      <c r="BY73" s="4"/>
      <c r="BZ73" s="6"/>
      <c r="CA73" s="4"/>
      <c r="CB73" s="6"/>
      <c r="CC73" s="5"/>
      <c r="CD73" s="5"/>
      <c r="CE73" s="4"/>
      <c r="CF73" s="6"/>
      <c r="CG73" s="4"/>
      <c r="CH73" s="6"/>
      <c r="CI73" s="5"/>
      <c r="CJ73" s="5"/>
      <c r="CK73" s="4"/>
      <c r="CL73" s="6"/>
      <c r="CM73" s="4"/>
      <c r="CN73" s="6"/>
      <c r="CO73" s="5"/>
      <c r="CP73" s="5"/>
      <c r="CQ73" s="4">
        <v>1</v>
      </c>
      <c r="CR73" s="6">
        <v>50.4</v>
      </c>
      <c r="CS73" s="4"/>
      <c r="CT73" s="6"/>
      <c r="CU73" s="5"/>
      <c r="CV73" s="5"/>
      <c r="CW73" s="4"/>
      <c r="CX73" s="6"/>
      <c r="CY73" s="4"/>
      <c r="CZ73" s="6"/>
      <c r="DA73" s="5"/>
      <c r="DB73" s="5"/>
      <c r="DC73" s="4"/>
      <c r="DD73" s="6"/>
      <c r="DE73" s="4"/>
      <c r="DF73" s="6"/>
      <c r="DG73" s="5"/>
      <c r="DH73" s="5"/>
      <c r="DI73" s="4"/>
      <c r="DJ73" s="6"/>
      <c r="DK73" s="4"/>
      <c r="DL73" s="6"/>
      <c r="DM73" s="5"/>
      <c r="DN73" s="5"/>
      <c r="DO73" s="4"/>
      <c r="DP73" s="6"/>
      <c r="DQ73" s="4"/>
      <c r="DR73" s="6"/>
      <c r="DS73" s="5"/>
      <c r="DT73" s="5"/>
      <c r="DU73" s="4"/>
      <c r="DV73" s="6"/>
      <c r="DW73" s="4"/>
      <c r="DX73" s="6"/>
      <c r="DY73" s="5"/>
      <c r="DZ73" s="5"/>
      <c r="EA73" s="4"/>
      <c r="EB73" s="6"/>
      <c r="EC73" s="4"/>
      <c r="ED73" s="6"/>
      <c r="EE73" s="5"/>
      <c r="EF73" s="5"/>
      <c r="EG73" s="4"/>
      <c r="EH73" s="6"/>
      <c r="EI73" s="4"/>
      <c r="EJ73" s="6"/>
      <c r="EK73" s="5"/>
      <c r="EL73" s="5"/>
      <c r="EM73" s="4"/>
      <c r="EN73" s="6"/>
      <c r="EO73" s="4"/>
      <c r="EP73" s="6"/>
      <c r="EQ73" s="5"/>
      <c r="ER73" s="5"/>
      <c r="ES73" s="4"/>
      <c r="ET73" s="6"/>
      <c r="EU73" s="4"/>
      <c r="EV73" s="6"/>
      <c r="EW73" s="5"/>
      <c r="EX73" s="5"/>
      <c r="EY73" s="4"/>
      <c r="EZ73" s="6"/>
      <c r="FA73" s="4"/>
      <c r="FB73" s="6"/>
      <c r="FC73" s="5"/>
      <c r="FD73" s="5"/>
      <c r="FE73" s="4"/>
      <c r="FF73" s="6"/>
      <c r="FG73" s="4"/>
      <c r="FH73" s="6"/>
      <c r="FI73" s="5"/>
      <c r="FJ73" s="5"/>
      <c r="FK73" s="4"/>
      <c r="FL73" s="6"/>
      <c r="FM73" s="4"/>
      <c r="FN73" s="6"/>
      <c r="FO73" s="5"/>
      <c r="FP73" s="5"/>
      <c r="FQ73" s="4"/>
      <c r="FR73" s="6"/>
      <c r="FS73" s="4"/>
      <c r="FT73" s="6"/>
      <c r="FU73" s="5"/>
      <c r="FV73" s="5"/>
      <c r="FW73" s="4"/>
      <c r="FX73" s="6"/>
      <c r="FY73" s="4"/>
      <c r="FZ73" s="6"/>
      <c r="GA73" s="5"/>
      <c r="GB73" s="5"/>
      <c r="GC73" s="4"/>
      <c r="GD73" s="6"/>
      <c r="GE73" s="4"/>
      <c r="GF73" s="6"/>
      <c r="GG73" s="5"/>
      <c r="GH73" s="5"/>
      <c r="GI73" s="4"/>
      <c r="GJ73" s="6"/>
      <c r="GK73" s="4"/>
      <c r="GL73" s="6"/>
      <c r="GM73" s="5"/>
      <c r="GN73" s="5"/>
      <c r="GO73" s="4"/>
      <c r="GP73" s="6"/>
      <c r="GQ73" s="4"/>
      <c r="GR73" s="6"/>
      <c r="GS73" s="5"/>
      <c r="GT73" s="5"/>
      <c r="GU73" s="4"/>
      <c r="GV73" s="6"/>
      <c r="GW73" s="4"/>
      <c r="GX73" s="6"/>
      <c r="GY73" s="5"/>
      <c r="GZ73" s="5"/>
      <c r="HA73" s="4"/>
      <c r="HB73" s="6"/>
      <c r="HC73" s="4"/>
      <c r="HD73" s="6"/>
      <c r="HE73" s="5"/>
      <c r="HF73" s="5"/>
      <c r="HG73" s="4"/>
      <c r="HH73" s="6"/>
      <c r="HI73" s="4"/>
      <c r="HJ73" s="6"/>
      <c r="HK73" s="5"/>
      <c r="HL73" s="5"/>
      <c r="HM73" s="4"/>
      <c r="HN73" s="6"/>
      <c r="HO73" s="4"/>
      <c r="HP73" s="6"/>
      <c r="HQ73" s="5"/>
      <c r="HR73" s="5"/>
      <c r="HS73" s="4"/>
      <c r="HT73" s="6"/>
      <c r="HU73" s="4"/>
      <c r="HV73" s="6"/>
      <c r="HW73" s="5"/>
      <c r="HX73" s="5"/>
      <c r="HY73" s="4"/>
      <c r="HZ73" s="6"/>
      <c r="IA73" s="4"/>
      <c r="IB73" s="6"/>
      <c r="IC73" s="5"/>
      <c r="ID73" s="5"/>
      <c r="IE73" s="4"/>
      <c r="IF73" s="6"/>
      <c r="IG73" s="4"/>
      <c r="IH73" s="6"/>
      <c r="II73" s="5"/>
      <c r="IJ73" s="5"/>
      <c r="IK73" s="4"/>
      <c r="IL73" s="6"/>
      <c r="IM73" s="4"/>
      <c r="IN73" s="6"/>
      <c r="IO73" s="5"/>
      <c r="IP73" s="5"/>
      <c r="IQ73" s="4"/>
      <c r="IR73" s="6"/>
      <c r="IS73" s="4"/>
      <c r="IT73" s="6"/>
      <c r="IU73" s="5"/>
      <c r="IV73" s="5"/>
      <c r="IW73" s="4"/>
      <c r="IX73" s="6"/>
      <c r="IY73" s="4"/>
      <c r="IZ73" s="6"/>
      <c r="JA73" s="5"/>
      <c r="JB73" s="5"/>
      <c r="JC73" s="4"/>
      <c r="JD73" s="6"/>
      <c r="JE73" s="4"/>
      <c r="JF73" s="6"/>
      <c r="JG73" s="5"/>
      <c r="JH73" s="5"/>
      <c r="JI73" s="4"/>
      <c r="JJ73" s="6"/>
      <c r="JK73" s="4"/>
      <c r="JL73" s="6"/>
      <c r="JM73" s="5"/>
      <c r="JN73" s="5"/>
      <c r="JO73" s="4"/>
      <c r="JP73" s="6"/>
      <c r="JQ73" s="4"/>
      <c r="JR73" s="6"/>
      <c r="JS73" s="5"/>
      <c r="JT73" s="5"/>
      <c r="JU73" s="4"/>
      <c r="JV73" s="6"/>
      <c r="JW73" s="4"/>
      <c r="JX73" s="6"/>
      <c r="JY73" s="5"/>
      <c r="JZ73" s="5"/>
      <c r="KA73" s="4"/>
      <c r="KB73" s="6"/>
      <c r="KC73" s="4"/>
      <c r="KD73" s="6"/>
      <c r="KE73" s="5"/>
      <c r="KF73" s="5"/>
      <c r="KG73" s="4"/>
      <c r="KH73" s="6"/>
      <c r="KI73" s="4"/>
      <c r="KJ73" s="6"/>
      <c r="KK73" s="5"/>
      <c r="KL73" s="5"/>
    </row>
    <row r="74">
      <c r="A74" s="3" t="s">
        <v>85</v>
      </c>
      <c r="B74" s="3" t="s">
        <v>86</v>
      </c>
      <c r="C74" s="3" t="s">
        <v>87</v>
      </c>
      <c r="D74" s="3" t="s">
        <v>88</v>
      </c>
      <c r="E74" s="3" t="s">
        <v>292</v>
      </c>
      <c r="F74" s="3" t="s">
        <v>293</v>
      </c>
      <c r="G74" s="3" t="s">
        <v>294</v>
      </c>
      <c r="H74" s="3" t="s">
        <v>104</v>
      </c>
      <c r="I74" s="4"/>
      <c r="J74" s="4">
        <f>=ROUNDDOWN({0},0)</f>
      </c>
      <c r="K74" s="4"/>
      <c r="L74" s="5"/>
      <c r="M74" s="4"/>
      <c r="N74" s="4">
        <f>=ROUNDDOWN({0},0)</f>
      </c>
      <c r="O74" s="4"/>
      <c r="P74" s="5"/>
      <c r="Q74" s="4">
        <v>16</v>
      </c>
      <c r="R74" s="6">
        <v>835.12</v>
      </c>
      <c r="S74" s="4"/>
      <c r="T74" s="6"/>
      <c r="U74" s="5"/>
      <c r="V74" s="5"/>
      <c r="W74" s="4">
        <v>4</v>
      </c>
      <c r="X74" s="6">
        <v>215.96</v>
      </c>
      <c r="Y74" s="4"/>
      <c r="Z74" s="6"/>
      <c r="AA74" s="5"/>
      <c r="AB74" s="5"/>
      <c r="AC74" s="4">
        <v>2</v>
      </c>
      <c r="AD74" s="6">
        <v>79.98</v>
      </c>
      <c r="AE74" s="4"/>
      <c r="AF74" s="6"/>
      <c r="AG74" s="5"/>
      <c r="AH74" s="5"/>
      <c r="AI74" s="4">
        <v>4</v>
      </c>
      <c r="AJ74" s="6">
        <v>215.96</v>
      </c>
      <c r="AK74" s="4"/>
      <c r="AL74" s="6"/>
      <c r="AM74" s="5"/>
      <c r="AN74" s="5"/>
      <c r="AO74" s="4">
        <v>1</v>
      </c>
      <c r="AP74" s="6">
        <v>55.99</v>
      </c>
      <c r="AQ74" s="4"/>
      <c r="AR74" s="6"/>
      <c r="AS74" s="5"/>
      <c r="AT74" s="5"/>
      <c r="AU74" s="4"/>
      <c r="AV74" s="6"/>
      <c r="AW74" s="4"/>
      <c r="AX74" s="6"/>
      <c r="AY74" s="5"/>
      <c r="AZ74" s="5"/>
      <c r="BA74" s="4"/>
      <c r="BB74" s="6"/>
      <c r="BC74" s="4"/>
      <c r="BD74" s="6"/>
      <c r="BE74" s="5"/>
      <c r="BF74" s="5"/>
      <c r="BG74" s="4"/>
      <c r="BH74" s="6"/>
      <c r="BI74" s="4"/>
      <c r="BJ74" s="6"/>
      <c r="BK74" s="5"/>
      <c r="BL74" s="5"/>
      <c r="BM74" s="4">
        <v>1</v>
      </c>
      <c r="BN74" s="6">
        <v>54.99</v>
      </c>
      <c r="BO74" s="4"/>
      <c r="BP74" s="6"/>
      <c r="BQ74" s="5"/>
      <c r="BR74" s="5"/>
      <c r="BS74" s="4"/>
      <c r="BT74" s="6"/>
      <c r="BU74" s="4"/>
      <c r="BV74" s="6"/>
      <c r="BW74" s="5"/>
      <c r="BX74" s="5"/>
      <c r="BY74" s="4"/>
      <c r="BZ74" s="6"/>
      <c r="CA74" s="4"/>
      <c r="CB74" s="6"/>
      <c r="CC74" s="5"/>
      <c r="CD74" s="5"/>
      <c r="CE74" s="4">
        <v>2</v>
      </c>
      <c r="CF74" s="6">
        <v>107.98</v>
      </c>
      <c r="CG74" s="4"/>
      <c r="CH74" s="6"/>
      <c r="CI74" s="5"/>
      <c r="CJ74" s="5"/>
      <c r="CK74" s="4"/>
      <c r="CL74" s="6"/>
      <c r="CM74" s="4"/>
      <c r="CN74" s="6"/>
      <c r="CO74" s="5"/>
      <c r="CP74" s="5"/>
      <c r="CQ74" s="4"/>
      <c r="CR74" s="6"/>
      <c r="CS74" s="4"/>
      <c r="CT74" s="6"/>
      <c r="CU74" s="5"/>
      <c r="CV74" s="5"/>
      <c r="CW74" s="4"/>
      <c r="CX74" s="6"/>
      <c r="CY74" s="4"/>
      <c r="CZ74" s="6"/>
      <c r="DA74" s="5"/>
      <c r="DB74" s="5"/>
      <c r="DC74" s="4">
        <v>1</v>
      </c>
      <c r="DD74" s="6">
        <v>52.97</v>
      </c>
      <c r="DE74" s="4"/>
      <c r="DF74" s="6"/>
      <c r="DG74" s="5"/>
      <c r="DH74" s="5"/>
      <c r="DI74" s="4"/>
      <c r="DJ74" s="6"/>
      <c r="DK74" s="4"/>
      <c r="DL74" s="6"/>
      <c r="DM74" s="5"/>
      <c r="DN74" s="5"/>
      <c r="DO74" s="4"/>
      <c r="DP74" s="6"/>
      <c r="DQ74" s="4"/>
      <c r="DR74" s="6"/>
      <c r="DS74" s="5"/>
      <c r="DT74" s="5"/>
      <c r="DU74" s="4"/>
      <c r="DV74" s="6"/>
      <c r="DW74" s="4"/>
      <c r="DX74" s="6"/>
      <c r="DY74" s="5"/>
      <c r="DZ74" s="5"/>
      <c r="EA74" s="4"/>
      <c r="EB74" s="6"/>
      <c r="EC74" s="4"/>
      <c r="ED74" s="6"/>
      <c r="EE74" s="5"/>
      <c r="EF74" s="5"/>
      <c r="EG74" s="4"/>
      <c r="EH74" s="6"/>
      <c r="EI74" s="4"/>
      <c r="EJ74" s="6"/>
      <c r="EK74" s="5"/>
      <c r="EL74" s="5"/>
      <c r="EM74" s="4"/>
      <c r="EN74" s="6"/>
      <c r="EO74" s="4"/>
      <c r="EP74" s="6"/>
      <c r="EQ74" s="5"/>
      <c r="ER74" s="5"/>
      <c r="ES74" s="4">
        <v>1</v>
      </c>
      <c r="ET74" s="6">
        <v>51.29</v>
      </c>
      <c r="EU74" s="4"/>
      <c r="EV74" s="6"/>
      <c r="EW74" s="5"/>
      <c r="EX74" s="5"/>
      <c r="EY74" s="4"/>
      <c r="EZ74" s="6"/>
      <c r="FA74" s="4"/>
      <c r="FB74" s="6"/>
      <c r="FC74" s="5"/>
      <c r="FD74" s="5"/>
      <c r="FE74" s="4"/>
      <c r="FF74" s="6"/>
      <c r="FG74" s="4"/>
      <c r="FH74" s="6"/>
      <c r="FI74" s="5"/>
      <c r="FJ74" s="5"/>
      <c r="FK74" s="4"/>
      <c r="FL74" s="6"/>
      <c r="FM74" s="4"/>
      <c r="FN74" s="6"/>
      <c r="FO74" s="5"/>
      <c r="FP74" s="5"/>
      <c r="FQ74" s="4"/>
      <c r="FR74" s="6"/>
      <c r="FS74" s="4"/>
      <c r="FT74" s="6"/>
      <c r="FU74" s="5"/>
      <c r="FV74" s="5"/>
      <c r="FW74" s="4"/>
      <c r="FX74" s="6"/>
      <c r="FY74" s="4"/>
      <c r="FZ74" s="6"/>
      <c r="GA74" s="5"/>
      <c r="GB74" s="5"/>
      <c r="GC74" s="4"/>
      <c r="GD74" s="6"/>
      <c r="GE74" s="4"/>
      <c r="GF74" s="6"/>
      <c r="GG74" s="5"/>
      <c r="GH74" s="5"/>
      <c r="GI74" s="4"/>
      <c r="GJ74" s="6"/>
      <c r="GK74" s="4"/>
      <c r="GL74" s="6"/>
      <c r="GM74" s="5"/>
      <c r="GN74" s="5"/>
      <c r="GO74" s="4"/>
      <c r="GP74" s="6"/>
      <c r="GQ74" s="4"/>
      <c r="GR74" s="6"/>
      <c r="GS74" s="5"/>
      <c r="GT74" s="5"/>
      <c r="GU74" s="4"/>
      <c r="GV74" s="6"/>
      <c r="GW74" s="4"/>
      <c r="GX74" s="6"/>
      <c r="GY74" s="5"/>
      <c r="GZ74" s="5"/>
      <c r="HA74" s="4"/>
      <c r="HB74" s="6"/>
      <c r="HC74" s="4"/>
      <c r="HD74" s="6"/>
      <c r="HE74" s="5"/>
      <c r="HF74" s="5"/>
      <c r="HG74" s="4"/>
      <c r="HH74" s="6"/>
      <c r="HI74" s="4"/>
      <c r="HJ74" s="6"/>
      <c r="HK74" s="5"/>
      <c r="HL74" s="5"/>
      <c r="HM74" s="4"/>
      <c r="HN74" s="6"/>
      <c r="HO74" s="4"/>
      <c r="HP74" s="6"/>
      <c r="HQ74" s="5"/>
      <c r="HR74" s="5"/>
      <c r="HS74" s="4"/>
      <c r="HT74" s="6"/>
      <c r="HU74" s="4"/>
      <c r="HV74" s="6"/>
      <c r="HW74" s="5"/>
      <c r="HX74" s="5"/>
      <c r="HY74" s="4"/>
      <c r="HZ74" s="6"/>
      <c r="IA74" s="4"/>
      <c r="IB74" s="6"/>
      <c r="IC74" s="5"/>
      <c r="ID74" s="5"/>
      <c r="IE74" s="4"/>
      <c r="IF74" s="6"/>
      <c r="IG74" s="4"/>
      <c r="IH74" s="6"/>
      <c r="II74" s="5"/>
      <c r="IJ74" s="5"/>
      <c r="IK74" s="4"/>
      <c r="IL74" s="6"/>
      <c r="IM74" s="4"/>
      <c r="IN74" s="6"/>
      <c r="IO74" s="5"/>
      <c r="IP74" s="5"/>
      <c r="IQ74" s="4"/>
      <c r="IR74" s="6"/>
      <c r="IS74" s="4"/>
      <c r="IT74" s="6"/>
      <c r="IU74" s="5"/>
      <c r="IV74" s="5"/>
      <c r="IW74" s="4"/>
      <c r="IX74" s="6"/>
      <c r="IY74" s="4"/>
      <c r="IZ74" s="6"/>
      <c r="JA74" s="5"/>
      <c r="JB74" s="5"/>
      <c r="JC74" s="4"/>
      <c r="JD74" s="6"/>
      <c r="JE74" s="4"/>
      <c r="JF74" s="6"/>
      <c r="JG74" s="5"/>
      <c r="JH74" s="5"/>
      <c r="JI74" s="4"/>
      <c r="JJ74" s="6"/>
      <c r="JK74" s="4"/>
      <c r="JL74" s="6"/>
      <c r="JM74" s="5"/>
      <c r="JN74" s="5"/>
      <c r="JO74" s="4"/>
      <c r="JP74" s="6"/>
      <c r="JQ74" s="4"/>
      <c r="JR74" s="6"/>
      <c r="JS74" s="5"/>
      <c r="JT74" s="5"/>
      <c r="JU74" s="4"/>
      <c r="JV74" s="6"/>
      <c r="JW74" s="4"/>
      <c r="JX74" s="6"/>
      <c r="JY74" s="5"/>
      <c r="JZ74" s="5"/>
      <c r="KA74" s="4"/>
      <c r="KB74" s="6"/>
      <c r="KC74" s="4"/>
      <c r="KD74" s="6"/>
      <c r="KE74" s="5"/>
      <c r="KF74" s="5"/>
      <c r="KG74" s="4"/>
      <c r="KH74" s="6"/>
      <c r="KI74" s="4"/>
      <c r="KJ74" s="6"/>
      <c r="KK74" s="5"/>
      <c r="KL74" s="5"/>
    </row>
    <row r="75">
      <c r="A75" s="3" t="s">
        <v>85</v>
      </c>
      <c r="B75" s="3" t="s">
        <v>86</v>
      </c>
      <c r="C75" s="3" t="s">
        <v>87</v>
      </c>
      <c r="D75" s="3" t="s">
        <v>88</v>
      </c>
      <c r="E75" s="3" t="s">
        <v>295</v>
      </c>
      <c r="F75" s="3" t="s">
        <v>213</v>
      </c>
      <c r="G75" s="3" t="s">
        <v>296</v>
      </c>
      <c r="H75" s="3" t="s">
        <v>104</v>
      </c>
      <c r="I75" s="4"/>
      <c r="J75" s="4">
        <f>=ROUNDDOWN({0},0)</f>
      </c>
      <c r="K75" s="4"/>
      <c r="L75" s="5"/>
      <c r="M75" s="4"/>
      <c r="N75" s="4">
        <f>=ROUNDDOWN({0},0)</f>
      </c>
      <c r="O75" s="4"/>
      <c r="P75" s="5"/>
      <c r="Q75" s="4">
        <v>15</v>
      </c>
      <c r="R75" s="6">
        <v>823.59</v>
      </c>
      <c r="S75" s="4"/>
      <c r="T75" s="6"/>
      <c r="U75" s="5"/>
      <c r="V75" s="5"/>
      <c r="W75" s="4">
        <v>2</v>
      </c>
      <c r="X75" s="6">
        <v>162.76</v>
      </c>
      <c r="Y75" s="4"/>
      <c r="Z75" s="6"/>
      <c r="AA75" s="5"/>
      <c r="AB75" s="5"/>
      <c r="AC75" s="4">
        <v>3</v>
      </c>
      <c r="AD75" s="6">
        <v>170.43</v>
      </c>
      <c r="AE75" s="4"/>
      <c r="AF75" s="6"/>
      <c r="AG75" s="5"/>
      <c r="AH75" s="5"/>
      <c r="AI75" s="4">
        <v>2</v>
      </c>
      <c r="AJ75" s="6">
        <v>172.46</v>
      </c>
      <c r="AK75" s="4"/>
      <c r="AL75" s="6"/>
      <c r="AM75" s="5"/>
      <c r="AN75" s="5"/>
      <c r="AO75" s="4"/>
      <c r="AP75" s="6"/>
      <c r="AQ75" s="4"/>
      <c r="AR75" s="6"/>
      <c r="AS75" s="5"/>
      <c r="AT75" s="5"/>
      <c r="AU75" s="4"/>
      <c r="AV75" s="6"/>
      <c r="AW75" s="4"/>
      <c r="AX75" s="6"/>
      <c r="AY75" s="5"/>
      <c r="AZ75" s="5"/>
      <c r="BA75" s="4">
        <v>6</v>
      </c>
      <c r="BB75" s="6">
        <v>239.94</v>
      </c>
      <c r="BC75" s="4"/>
      <c r="BD75" s="6"/>
      <c r="BE75" s="5"/>
      <c r="BF75" s="5"/>
      <c r="BG75" s="4"/>
      <c r="BH75" s="6"/>
      <c r="BI75" s="4"/>
      <c r="BJ75" s="6"/>
      <c r="BK75" s="5"/>
      <c r="BL75" s="5"/>
      <c r="BM75" s="4"/>
      <c r="BN75" s="6"/>
      <c r="BO75" s="4"/>
      <c r="BP75" s="6"/>
      <c r="BQ75" s="5"/>
      <c r="BR75" s="5"/>
      <c r="BS75" s="4"/>
      <c r="BT75" s="6"/>
      <c r="BU75" s="4"/>
      <c r="BV75" s="6"/>
      <c r="BW75" s="5"/>
      <c r="BX75" s="5"/>
      <c r="BY75" s="4"/>
      <c r="BZ75" s="6"/>
      <c r="CA75" s="4"/>
      <c r="CB75" s="6"/>
      <c r="CC75" s="5"/>
      <c r="CD75" s="5"/>
      <c r="CE75" s="4"/>
      <c r="CF75" s="6"/>
      <c r="CG75" s="4"/>
      <c r="CH75" s="6"/>
      <c r="CI75" s="5"/>
      <c r="CJ75" s="5"/>
      <c r="CK75" s="4"/>
      <c r="CL75" s="6"/>
      <c r="CM75" s="4"/>
      <c r="CN75" s="6"/>
      <c r="CO75" s="5"/>
      <c r="CP75" s="5"/>
      <c r="CQ75" s="4"/>
      <c r="CR75" s="6"/>
      <c r="CS75" s="4"/>
      <c r="CT75" s="6"/>
      <c r="CU75" s="5"/>
      <c r="CV75" s="5"/>
      <c r="CW75" s="4"/>
      <c r="CX75" s="6"/>
      <c r="CY75" s="4"/>
      <c r="CZ75" s="6"/>
      <c r="DA75" s="5"/>
      <c r="DB75" s="5"/>
      <c r="DC75" s="4">
        <v>2</v>
      </c>
      <c r="DD75" s="6">
        <v>78</v>
      </c>
      <c r="DE75" s="4"/>
      <c r="DF75" s="6"/>
      <c r="DG75" s="5"/>
      <c r="DH75" s="5"/>
      <c r="DI75" s="4"/>
      <c r="DJ75" s="6"/>
      <c r="DK75" s="4"/>
      <c r="DL75" s="6"/>
      <c r="DM75" s="5"/>
      <c r="DN75" s="5"/>
      <c r="DO75" s="4"/>
      <c r="DP75" s="6"/>
      <c r="DQ75" s="4"/>
      <c r="DR75" s="6"/>
      <c r="DS75" s="5"/>
      <c r="DT75" s="5"/>
      <c r="DU75" s="4"/>
      <c r="DV75" s="6"/>
      <c r="DW75" s="4"/>
      <c r="DX75" s="6"/>
      <c r="DY75" s="5"/>
      <c r="DZ75" s="5"/>
      <c r="EA75" s="4"/>
      <c r="EB75" s="6"/>
      <c r="EC75" s="4"/>
      <c r="ED75" s="6"/>
      <c r="EE75" s="5"/>
      <c r="EF75" s="5"/>
      <c r="EG75" s="4"/>
      <c r="EH75" s="6"/>
      <c r="EI75" s="4"/>
      <c r="EJ75" s="6"/>
      <c r="EK75" s="5"/>
      <c r="EL75" s="5"/>
      <c r="EM75" s="4"/>
      <c r="EN75" s="6"/>
      <c r="EO75" s="4"/>
      <c r="EP75" s="6"/>
      <c r="EQ75" s="5"/>
      <c r="ER75" s="5"/>
      <c r="ES75" s="4"/>
      <c r="ET75" s="6"/>
      <c r="EU75" s="4"/>
      <c r="EV75" s="6"/>
      <c r="EW75" s="5"/>
      <c r="EX75" s="5"/>
      <c r="EY75" s="4"/>
      <c r="EZ75" s="6"/>
      <c r="FA75" s="4"/>
      <c r="FB75" s="6"/>
      <c r="FC75" s="5"/>
      <c r="FD75" s="5"/>
      <c r="FE75" s="4"/>
      <c r="FF75" s="6"/>
      <c r="FG75" s="4"/>
      <c r="FH75" s="6"/>
      <c r="FI75" s="5"/>
      <c r="FJ75" s="5"/>
      <c r="FK75" s="4"/>
      <c r="FL75" s="6"/>
      <c r="FM75" s="4"/>
      <c r="FN75" s="6"/>
      <c r="FO75" s="5"/>
      <c r="FP75" s="5"/>
      <c r="FQ75" s="4"/>
      <c r="FR75" s="6"/>
      <c r="FS75" s="4"/>
      <c r="FT75" s="6"/>
      <c r="FU75" s="5"/>
      <c r="FV75" s="5"/>
      <c r="FW75" s="4"/>
      <c r="FX75" s="6"/>
      <c r="FY75" s="4"/>
      <c r="FZ75" s="6"/>
      <c r="GA75" s="5"/>
      <c r="GB75" s="5"/>
      <c r="GC75" s="4"/>
      <c r="GD75" s="6"/>
      <c r="GE75" s="4"/>
      <c r="GF75" s="6"/>
      <c r="GG75" s="5"/>
      <c r="GH75" s="5"/>
      <c r="GI75" s="4"/>
      <c r="GJ75" s="6"/>
      <c r="GK75" s="4"/>
      <c r="GL75" s="6"/>
      <c r="GM75" s="5"/>
      <c r="GN75" s="5"/>
      <c r="GO75" s="4"/>
      <c r="GP75" s="6"/>
      <c r="GQ75" s="4"/>
      <c r="GR75" s="6"/>
      <c r="GS75" s="5"/>
      <c r="GT75" s="5"/>
      <c r="GU75" s="4"/>
      <c r="GV75" s="6"/>
      <c r="GW75" s="4"/>
      <c r="GX75" s="6"/>
      <c r="GY75" s="5"/>
      <c r="GZ75" s="5"/>
      <c r="HA75" s="4"/>
      <c r="HB75" s="6"/>
      <c r="HC75" s="4"/>
      <c r="HD75" s="6"/>
      <c r="HE75" s="5"/>
      <c r="HF75" s="5"/>
      <c r="HG75" s="4"/>
      <c r="HH75" s="6"/>
      <c r="HI75" s="4"/>
      <c r="HJ75" s="6"/>
      <c r="HK75" s="5"/>
      <c r="HL75" s="5"/>
      <c r="HM75" s="4"/>
      <c r="HN75" s="6"/>
      <c r="HO75" s="4"/>
      <c r="HP75" s="6"/>
      <c r="HQ75" s="5"/>
      <c r="HR75" s="5"/>
      <c r="HS75" s="4"/>
      <c r="HT75" s="6"/>
      <c r="HU75" s="4"/>
      <c r="HV75" s="6"/>
      <c r="HW75" s="5"/>
      <c r="HX75" s="5"/>
      <c r="HY75" s="4"/>
      <c r="HZ75" s="6"/>
      <c r="IA75" s="4"/>
      <c r="IB75" s="6"/>
      <c r="IC75" s="5"/>
      <c r="ID75" s="5"/>
      <c r="IE75" s="4"/>
      <c r="IF75" s="6"/>
      <c r="IG75" s="4"/>
      <c r="IH75" s="6"/>
      <c r="II75" s="5"/>
      <c r="IJ75" s="5"/>
      <c r="IK75" s="4"/>
      <c r="IL75" s="6"/>
      <c r="IM75" s="4"/>
      <c r="IN75" s="6"/>
      <c r="IO75" s="5"/>
      <c r="IP75" s="5"/>
      <c r="IQ75" s="4"/>
      <c r="IR75" s="6"/>
      <c r="IS75" s="4"/>
      <c r="IT75" s="6"/>
      <c r="IU75" s="5"/>
      <c r="IV75" s="5"/>
      <c r="IW75" s="4"/>
      <c r="IX75" s="6"/>
      <c r="IY75" s="4"/>
      <c r="IZ75" s="6"/>
      <c r="JA75" s="5"/>
      <c r="JB75" s="5"/>
      <c r="JC75" s="4"/>
      <c r="JD75" s="6"/>
      <c r="JE75" s="4"/>
      <c r="JF75" s="6"/>
      <c r="JG75" s="5"/>
      <c r="JH75" s="5"/>
      <c r="JI75" s="4"/>
      <c r="JJ75" s="6"/>
      <c r="JK75" s="4"/>
      <c r="JL75" s="6"/>
      <c r="JM75" s="5"/>
      <c r="JN75" s="5"/>
      <c r="JO75" s="4"/>
      <c r="JP75" s="6"/>
      <c r="JQ75" s="4"/>
      <c r="JR75" s="6"/>
      <c r="JS75" s="5"/>
      <c r="JT75" s="5"/>
      <c r="JU75" s="4"/>
      <c r="JV75" s="6"/>
      <c r="JW75" s="4"/>
      <c r="JX75" s="6"/>
      <c r="JY75" s="5"/>
      <c r="JZ75" s="5"/>
      <c r="KA75" s="4"/>
      <c r="KB75" s="6"/>
      <c r="KC75" s="4"/>
      <c r="KD75" s="6"/>
      <c r="KE75" s="5"/>
      <c r="KF75" s="5"/>
      <c r="KG75" s="4"/>
      <c r="KH75" s="6"/>
      <c r="KI75" s="4"/>
      <c r="KJ75" s="6"/>
      <c r="KK75" s="5"/>
      <c r="KL75" s="5"/>
    </row>
    <row r="76">
      <c r="A76" s="3" t="s">
        <v>85</v>
      </c>
      <c r="B76" s="3" t="s">
        <v>86</v>
      </c>
      <c r="C76" s="3" t="s">
        <v>87</v>
      </c>
      <c r="D76" s="3" t="s">
        <v>88</v>
      </c>
      <c r="E76" s="3" t="s">
        <v>297</v>
      </c>
      <c r="F76" s="3" t="s">
        <v>298</v>
      </c>
      <c r="G76" s="3" t="s">
        <v>299</v>
      </c>
      <c r="H76" s="3" t="s">
        <v>104</v>
      </c>
      <c r="I76" s="4"/>
      <c r="J76" s="4">
        <f>=ROUNDDOWN({0},0)</f>
      </c>
      <c r="K76" s="4"/>
      <c r="L76" s="5"/>
      <c r="M76" s="4"/>
      <c r="N76" s="4">
        <f>=ROUNDDOWN({0},0)</f>
      </c>
      <c r="O76" s="4"/>
      <c r="P76" s="5"/>
      <c r="Q76" s="4">
        <v>15</v>
      </c>
      <c r="R76" s="6">
        <v>780.41</v>
      </c>
      <c r="S76" s="4"/>
      <c r="T76" s="6"/>
      <c r="U76" s="5"/>
      <c r="V76" s="5"/>
      <c r="W76" s="4">
        <v>2</v>
      </c>
      <c r="X76" s="6">
        <v>90.86</v>
      </c>
      <c r="Y76" s="4"/>
      <c r="Z76" s="6"/>
      <c r="AA76" s="5"/>
      <c r="AB76" s="5"/>
      <c r="AC76" s="4">
        <v>1</v>
      </c>
      <c r="AD76" s="6">
        <v>37.61</v>
      </c>
      <c r="AE76" s="4"/>
      <c r="AF76" s="6"/>
      <c r="AG76" s="5"/>
      <c r="AH76" s="5"/>
      <c r="AI76" s="4"/>
      <c r="AJ76" s="6"/>
      <c r="AK76" s="4"/>
      <c r="AL76" s="6"/>
      <c r="AM76" s="5"/>
      <c r="AN76" s="5"/>
      <c r="AO76" s="4">
        <v>5</v>
      </c>
      <c r="AP76" s="6">
        <v>212</v>
      </c>
      <c r="AQ76" s="4"/>
      <c r="AR76" s="6"/>
      <c r="AS76" s="5"/>
      <c r="AT76" s="5"/>
      <c r="AU76" s="4">
        <v>1</v>
      </c>
      <c r="AV76" s="6">
        <v>78.97</v>
      </c>
      <c r="AW76" s="4"/>
      <c r="AX76" s="6"/>
      <c r="AY76" s="5"/>
      <c r="AZ76" s="5"/>
      <c r="BA76" s="4"/>
      <c r="BB76" s="6"/>
      <c r="BC76" s="4"/>
      <c r="BD76" s="6"/>
      <c r="BE76" s="5"/>
      <c r="BF76" s="5"/>
      <c r="BG76" s="4">
        <v>1</v>
      </c>
      <c r="BH76" s="6">
        <v>43.49</v>
      </c>
      <c r="BI76" s="4"/>
      <c r="BJ76" s="6"/>
      <c r="BK76" s="5"/>
      <c r="BL76" s="5"/>
      <c r="BM76" s="4"/>
      <c r="BN76" s="6"/>
      <c r="BO76" s="4"/>
      <c r="BP76" s="6"/>
      <c r="BQ76" s="5"/>
      <c r="BR76" s="5"/>
      <c r="BS76" s="4"/>
      <c r="BT76" s="6"/>
      <c r="BU76" s="4"/>
      <c r="BV76" s="6"/>
      <c r="BW76" s="5"/>
      <c r="BX76" s="5"/>
      <c r="BY76" s="4"/>
      <c r="BZ76" s="6"/>
      <c r="CA76" s="4"/>
      <c r="CB76" s="6"/>
      <c r="CC76" s="5"/>
      <c r="CD76" s="5"/>
      <c r="CE76" s="4">
        <v>1</v>
      </c>
      <c r="CF76" s="6">
        <v>95.61</v>
      </c>
      <c r="CG76" s="4"/>
      <c r="CH76" s="6"/>
      <c r="CI76" s="5"/>
      <c r="CJ76" s="5"/>
      <c r="CK76" s="4"/>
      <c r="CL76" s="6"/>
      <c r="CM76" s="4"/>
      <c r="CN76" s="6"/>
      <c r="CO76" s="5"/>
      <c r="CP76" s="5"/>
      <c r="CQ76" s="4"/>
      <c r="CR76" s="6"/>
      <c r="CS76" s="4"/>
      <c r="CT76" s="6"/>
      <c r="CU76" s="5"/>
      <c r="CV76" s="5"/>
      <c r="CW76" s="4"/>
      <c r="CX76" s="6"/>
      <c r="CY76" s="4"/>
      <c r="CZ76" s="6"/>
      <c r="DA76" s="5"/>
      <c r="DB76" s="5"/>
      <c r="DC76" s="4">
        <v>3</v>
      </c>
      <c r="DD76" s="6">
        <v>142.9</v>
      </c>
      <c r="DE76" s="4"/>
      <c r="DF76" s="6"/>
      <c r="DG76" s="5"/>
      <c r="DH76" s="5"/>
      <c r="DI76" s="4"/>
      <c r="DJ76" s="6"/>
      <c r="DK76" s="4"/>
      <c r="DL76" s="6"/>
      <c r="DM76" s="5"/>
      <c r="DN76" s="5"/>
      <c r="DO76" s="4"/>
      <c r="DP76" s="6"/>
      <c r="DQ76" s="4"/>
      <c r="DR76" s="6"/>
      <c r="DS76" s="5"/>
      <c r="DT76" s="5"/>
      <c r="DU76" s="4">
        <v>1</v>
      </c>
      <c r="DV76" s="6">
        <v>78.97</v>
      </c>
      <c r="DW76" s="4"/>
      <c r="DX76" s="6"/>
      <c r="DY76" s="5"/>
      <c r="DZ76" s="5"/>
      <c r="EA76" s="4"/>
      <c r="EB76" s="6"/>
      <c r="EC76" s="4"/>
      <c r="ED76" s="6"/>
      <c r="EE76" s="5"/>
      <c r="EF76" s="5"/>
      <c r="EG76" s="4"/>
      <c r="EH76" s="6"/>
      <c r="EI76" s="4"/>
      <c r="EJ76" s="6"/>
      <c r="EK76" s="5"/>
      <c r="EL76" s="5"/>
      <c r="EM76" s="4"/>
      <c r="EN76" s="6"/>
      <c r="EO76" s="4"/>
      <c r="EP76" s="6"/>
      <c r="EQ76" s="5"/>
      <c r="ER76" s="5"/>
      <c r="ES76" s="4"/>
      <c r="ET76" s="6"/>
      <c r="EU76" s="4"/>
      <c r="EV76" s="6"/>
      <c r="EW76" s="5"/>
      <c r="EX76" s="5"/>
      <c r="EY76" s="4"/>
      <c r="EZ76" s="6"/>
      <c r="FA76" s="4"/>
      <c r="FB76" s="6"/>
      <c r="FC76" s="5"/>
      <c r="FD76" s="5"/>
      <c r="FE76" s="4"/>
      <c r="FF76" s="6"/>
      <c r="FG76" s="4"/>
      <c r="FH76" s="6"/>
      <c r="FI76" s="5"/>
      <c r="FJ76" s="5"/>
      <c r="FK76" s="4"/>
      <c r="FL76" s="6"/>
      <c r="FM76" s="4"/>
      <c r="FN76" s="6"/>
      <c r="FO76" s="5"/>
      <c r="FP76" s="5"/>
      <c r="FQ76" s="4"/>
      <c r="FR76" s="6"/>
      <c r="FS76" s="4"/>
      <c r="FT76" s="6"/>
      <c r="FU76" s="5"/>
      <c r="FV76" s="5"/>
      <c r="FW76" s="4"/>
      <c r="FX76" s="6"/>
      <c r="FY76" s="4"/>
      <c r="FZ76" s="6"/>
      <c r="GA76" s="5"/>
      <c r="GB76" s="5"/>
      <c r="GC76" s="4"/>
      <c r="GD76" s="6"/>
      <c r="GE76" s="4"/>
      <c r="GF76" s="6"/>
      <c r="GG76" s="5"/>
      <c r="GH76" s="5"/>
      <c r="GI76" s="4"/>
      <c r="GJ76" s="6"/>
      <c r="GK76" s="4"/>
      <c r="GL76" s="6"/>
      <c r="GM76" s="5"/>
      <c r="GN76" s="5"/>
      <c r="GO76" s="4"/>
      <c r="GP76" s="6"/>
      <c r="GQ76" s="4"/>
      <c r="GR76" s="6"/>
      <c r="GS76" s="5"/>
      <c r="GT76" s="5"/>
      <c r="GU76" s="4"/>
      <c r="GV76" s="6"/>
      <c r="GW76" s="4"/>
      <c r="GX76" s="6"/>
      <c r="GY76" s="5"/>
      <c r="GZ76" s="5"/>
      <c r="HA76" s="4"/>
      <c r="HB76" s="6"/>
      <c r="HC76" s="4"/>
      <c r="HD76" s="6"/>
      <c r="HE76" s="5"/>
      <c r="HF76" s="5"/>
      <c r="HG76" s="4"/>
      <c r="HH76" s="6"/>
      <c r="HI76" s="4"/>
      <c r="HJ76" s="6"/>
      <c r="HK76" s="5"/>
      <c r="HL76" s="5"/>
      <c r="HM76" s="4"/>
      <c r="HN76" s="6"/>
      <c r="HO76" s="4"/>
      <c r="HP76" s="6"/>
      <c r="HQ76" s="5"/>
      <c r="HR76" s="5"/>
      <c r="HS76" s="4"/>
      <c r="HT76" s="6"/>
      <c r="HU76" s="4"/>
      <c r="HV76" s="6"/>
      <c r="HW76" s="5"/>
      <c r="HX76" s="5"/>
      <c r="HY76" s="4"/>
      <c r="HZ76" s="6"/>
      <c r="IA76" s="4"/>
      <c r="IB76" s="6"/>
      <c r="IC76" s="5"/>
      <c r="ID76" s="5"/>
      <c r="IE76" s="4"/>
      <c r="IF76" s="6"/>
      <c r="IG76" s="4"/>
      <c r="IH76" s="6"/>
      <c r="II76" s="5"/>
      <c r="IJ76" s="5"/>
      <c r="IK76" s="4"/>
      <c r="IL76" s="6"/>
      <c r="IM76" s="4"/>
      <c r="IN76" s="6"/>
      <c r="IO76" s="5"/>
      <c r="IP76" s="5"/>
      <c r="IQ76" s="4"/>
      <c r="IR76" s="6"/>
      <c r="IS76" s="4"/>
      <c r="IT76" s="6"/>
      <c r="IU76" s="5"/>
      <c r="IV76" s="5"/>
      <c r="IW76" s="4"/>
      <c r="IX76" s="6"/>
      <c r="IY76" s="4"/>
      <c r="IZ76" s="6"/>
      <c r="JA76" s="5"/>
      <c r="JB76" s="5"/>
      <c r="JC76" s="4"/>
      <c r="JD76" s="6"/>
      <c r="JE76" s="4"/>
      <c r="JF76" s="6"/>
      <c r="JG76" s="5"/>
      <c r="JH76" s="5"/>
      <c r="JI76" s="4"/>
      <c r="JJ76" s="6"/>
      <c r="JK76" s="4"/>
      <c r="JL76" s="6"/>
      <c r="JM76" s="5"/>
      <c r="JN76" s="5"/>
      <c r="JO76" s="4"/>
      <c r="JP76" s="6"/>
      <c r="JQ76" s="4"/>
      <c r="JR76" s="6"/>
      <c r="JS76" s="5"/>
      <c r="JT76" s="5"/>
      <c r="JU76" s="4"/>
      <c r="JV76" s="6"/>
      <c r="JW76" s="4"/>
      <c r="JX76" s="6"/>
      <c r="JY76" s="5"/>
      <c r="JZ76" s="5"/>
      <c r="KA76" s="4"/>
      <c r="KB76" s="6"/>
      <c r="KC76" s="4"/>
      <c r="KD76" s="6"/>
      <c r="KE76" s="5"/>
      <c r="KF76" s="5"/>
      <c r="KG76" s="4"/>
      <c r="KH76" s="6"/>
      <c r="KI76" s="4"/>
      <c r="KJ76" s="6"/>
      <c r="KK76" s="5"/>
      <c r="KL76" s="5"/>
    </row>
    <row r="77">
      <c r="A77" s="3" t="s">
        <v>85</v>
      </c>
      <c r="B77" s="3" t="s">
        <v>86</v>
      </c>
      <c r="C77" s="3" t="s">
        <v>87</v>
      </c>
      <c r="D77" s="3" t="s">
        <v>88</v>
      </c>
      <c r="E77" s="3" t="s">
        <v>300</v>
      </c>
      <c r="F77" s="3" t="s">
        <v>301</v>
      </c>
      <c r="G77" s="3" t="s">
        <v>302</v>
      </c>
      <c r="H77" s="3" t="s">
        <v>98</v>
      </c>
      <c r="I77" s="4"/>
      <c r="J77" s="4">
        <f>=ROUNDDOWN({0},0)</f>
      </c>
      <c r="K77" s="4"/>
      <c r="L77" s="5">
        <v>1</v>
      </c>
      <c r="M77" s="4"/>
      <c r="N77" s="4">
        <f>=ROUNDDOWN({0},0)</f>
      </c>
      <c r="O77" s="4"/>
      <c r="P77" s="5"/>
      <c r="Q77" s="4">
        <v>10</v>
      </c>
      <c r="R77" s="6">
        <v>766.29</v>
      </c>
      <c r="S77" s="4"/>
      <c r="T77" s="6"/>
      <c r="U77" s="5"/>
      <c r="V77" s="5"/>
      <c r="W77" s="4">
        <v>1</v>
      </c>
      <c r="X77" s="6">
        <v>78.12</v>
      </c>
      <c r="Y77" s="4"/>
      <c r="Z77" s="6"/>
      <c r="AA77" s="5"/>
      <c r="AB77" s="5"/>
      <c r="AC77" s="4">
        <v>2</v>
      </c>
      <c r="AD77" s="6">
        <v>155.84</v>
      </c>
      <c r="AE77" s="4"/>
      <c r="AF77" s="6"/>
      <c r="AG77" s="5"/>
      <c r="AH77" s="5"/>
      <c r="AI77" s="4"/>
      <c r="AJ77" s="6"/>
      <c r="AK77" s="4"/>
      <c r="AL77" s="6"/>
      <c r="AM77" s="5"/>
      <c r="AN77" s="5"/>
      <c r="AO77" s="4">
        <v>3</v>
      </c>
      <c r="AP77" s="6">
        <v>230</v>
      </c>
      <c r="AQ77" s="4"/>
      <c r="AR77" s="6"/>
      <c r="AS77" s="5"/>
      <c r="AT77" s="5"/>
      <c r="AU77" s="4">
        <v>3</v>
      </c>
      <c r="AV77" s="6">
        <v>209.34</v>
      </c>
      <c r="AW77" s="4"/>
      <c r="AX77" s="6"/>
      <c r="AY77" s="5"/>
      <c r="AZ77" s="5"/>
      <c r="BA77" s="4"/>
      <c r="BB77" s="6"/>
      <c r="BC77" s="4"/>
      <c r="BD77" s="6"/>
      <c r="BE77" s="5"/>
      <c r="BF77" s="5"/>
      <c r="BG77" s="4"/>
      <c r="BH77" s="6"/>
      <c r="BI77" s="4"/>
      <c r="BJ77" s="6"/>
      <c r="BK77" s="5"/>
      <c r="BL77" s="5"/>
      <c r="BM77" s="4"/>
      <c r="BN77" s="6"/>
      <c r="BO77" s="4"/>
      <c r="BP77" s="6"/>
      <c r="BQ77" s="5"/>
      <c r="BR77" s="5"/>
      <c r="BS77" s="4"/>
      <c r="BT77" s="6"/>
      <c r="BU77" s="4"/>
      <c r="BV77" s="6"/>
      <c r="BW77" s="5"/>
      <c r="BX77" s="5"/>
      <c r="BY77" s="4"/>
      <c r="BZ77" s="6"/>
      <c r="CA77" s="4"/>
      <c r="CB77" s="6"/>
      <c r="CC77" s="5"/>
      <c r="CD77" s="5"/>
      <c r="CE77" s="4"/>
      <c r="CF77" s="6"/>
      <c r="CG77" s="4"/>
      <c r="CH77" s="6"/>
      <c r="CI77" s="5"/>
      <c r="CJ77" s="5"/>
      <c r="CK77" s="4">
        <v>1</v>
      </c>
      <c r="CL77" s="6">
        <v>92.99</v>
      </c>
      <c r="CM77" s="4"/>
      <c r="CN77" s="6"/>
      <c r="CO77" s="5"/>
      <c r="CP77" s="5"/>
      <c r="CQ77" s="4"/>
      <c r="CR77" s="6"/>
      <c r="CS77" s="4"/>
      <c r="CT77" s="6"/>
      <c r="CU77" s="5"/>
      <c r="CV77" s="5"/>
      <c r="CW77" s="4"/>
      <c r="CX77" s="6"/>
      <c r="CY77" s="4"/>
      <c r="CZ77" s="6"/>
      <c r="DA77" s="5"/>
      <c r="DB77" s="5"/>
      <c r="DC77" s="4"/>
      <c r="DD77" s="6"/>
      <c r="DE77" s="4"/>
      <c r="DF77" s="6"/>
      <c r="DG77" s="5"/>
      <c r="DH77" s="5"/>
      <c r="DI77" s="4"/>
      <c r="DJ77" s="6"/>
      <c r="DK77" s="4"/>
      <c r="DL77" s="6"/>
      <c r="DM77" s="5"/>
      <c r="DN77" s="5"/>
      <c r="DO77" s="4"/>
      <c r="DP77" s="6"/>
      <c r="DQ77" s="4"/>
      <c r="DR77" s="6"/>
      <c r="DS77" s="5"/>
      <c r="DT77" s="5"/>
      <c r="DU77" s="4"/>
      <c r="DV77" s="6"/>
      <c r="DW77" s="4"/>
      <c r="DX77" s="6"/>
      <c r="DY77" s="5"/>
      <c r="DZ77" s="5"/>
      <c r="EA77" s="4"/>
      <c r="EB77" s="6"/>
      <c r="EC77" s="4"/>
      <c r="ED77" s="6"/>
      <c r="EE77" s="5"/>
      <c r="EF77" s="5"/>
      <c r="EG77" s="4"/>
      <c r="EH77" s="6"/>
      <c r="EI77" s="4"/>
      <c r="EJ77" s="6"/>
      <c r="EK77" s="5"/>
      <c r="EL77" s="5"/>
      <c r="EM77" s="4"/>
      <c r="EN77" s="6"/>
      <c r="EO77" s="4"/>
      <c r="EP77" s="6"/>
      <c r="EQ77" s="5"/>
      <c r="ER77" s="5"/>
      <c r="ES77" s="4"/>
      <c r="ET77" s="6"/>
      <c r="EU77" s="4"/>
      <c r="EV77" s="6"/>
      <c r="EW77" s="5"/>
      <c r="EX77" s="5"/>
      <c r="EY77" s="4"/>
      <c r="EZ77" s="6"/>
      <c r="FA77" s="4"/>
      <c r="FB77" s="6"/>
      <c r="FC77" s="5"/>
      <c r="FD77" s="5"/>
      <c r="FE77" s="4"/>
      <c r="FF77" s="6"/>
      <c r="FG77" s="4"/>
      <c r="FH77" s="6"/>
      <c r="FI77" s="5"/>
      <c r="FJ77" s="5"/>
      <c r="FK77" s="4"/>
      <c r="FL77" s="6"/>
      <c r="FM77" s="4"/>
      <c r="FN77" s="6"/>
      <c r="FO77" s="5"/>
      <c r="FP77" s="5"/>
      <c r="FQ77" s="4"/>
      <c r="FR77" s="6"/>
      <c r="FS77" s="4"/>
      <c r="FT77" s="6"/>
      <c r="FU77" s="5"/>
      <c r="FV77" s="5"/>
      <c r="FW77" s="4"/>
      <c r="FX77" s="6"/>
      <c r="FY77" s="4"/>
      <c r="FZ77" s="6"/>
      <c r="GA77" s="5"/>
      <c r="GB77" s="5"/>
      <c r="GC77" s="4"/>
      <c r="GD77" s="6"/>
      <c r="GE77" s="4"/>
      <c r="GF77" s="6"/>
      <c r="GG77" s="5"/>
      <c r="GH77" s="5"/>
      <c r="GI77" s="4"/>
      <c r="GJ77" s="6"/>
      <c r="GK77" s="4"/>
      <c r="GL77" s="6"/>
      <c r="GM77" s="5"/>
      <c r="GN77" s="5"/>
      <c r="GO77" s="4"/>
      <c r="GP77" s="6"/>
      <c r="GQ77" s="4"/>
      <c r="GR77" s="6"/>
      <c r="GS77" s="5"/>
      <c r="GT77" s="5"/>
      <c r="GU77" s="4"/>
      <c r="GV77" s="6"/>
      <c r="GW77" s="4"/>
      <c r="GX77" s="6"/>
      <c r="GY77" s="5"/>
      <c r="GZ77" s="5"/>
      <c r="HA77" s="4"/>
      <c r="HB77" s="6"/>
      <c r="HC77" s="4"/>
      <c r="HD77" s="6"/>
      <c r="HE77" s="5"/>
      <c r="HF77" s="5"/>
      <c r="HG77" s="4"/>
      <c r="HH77" s="6"/>
      <c r="HI77" s="4"/>
      <c r="HJ77" s="6"/>
      <c r="HK77" s="5"/>
      <c r="HL77" s="5"/>
      <c r="HM77" s="4"/>
      <c r="HN77" s="6"/>
      <c r="HO77" s="4"/>
      <c r="HP77" s="6"/>
      <c r="HQ77" s="5"/>
      <c r="HR77" s="5"/>
      <c r="HS77" s="4"/>
      <c r="HT77" s="6"/>
      <c r="HU77" s="4"/>
      <c r="HV77" s="6"/>
      <c r="HW77" s="5"/>
      <c r="HX77" s="5"/>
      <c r="HY77" s="4"/>
      <c r="HZ77" s="6"/>
      <c r="IA77" s="4"/>
      <c r="IB77" s="6"/>
      <c r="IC77" s="5"/>
      <c r="ID77" s="5"/>
      <c r="IE77" s="4"/>
      <c r="IF77" s="6"/>
      <c r="IG77" s="4"/>
      <c r="IH77" s="6"/>
      <c r="II77" s="5"/>
      <c r="IJ77" s="5"/>
      <c r="IK77" s="4"/>
      <c r="IL77" s="6"/>
      <c r="IM77" s="4"/>
      <c r="IN77" s="6"/>
      <c r="IO77" s="5"/>
      <c r="IP77" s="5"/>
      <c r="IQ77" s="4"/>
      <c r="IR77" s="6"/>
      <c r="IS77" s="4"/>
      <c r="IT77" s="6"/>
      <c r="IU77" s="5"/>
      <c r="IV77" s="5"/>
      <c r="IW77" s="4"/>
      <c r="IX77" s="6"/>
      <c r="IY77" s="4"/>
      <c r="IZ77" s="6"/>
      <c r="JA77" s="5"/>
      <c r="JB77" s="5"/>
      <c r="JC77" s="4"/>
      <c r="JD77" s="6"/>
      <c r="JE77" s="4"/>
      <c r="JF77" s="6"/>
      <c r="JG77" s="5"/>
      <c r="JH77" s="5"/>
      <c r="JI77" s="4"/>
      <c r="JJ77" s="6"/>
      <c r="JK77" s="4"/>
      <c r="JL77" s="6"/>
      <c r="JM77" s="5"/>
      <c r="JN77" s="5"/>
      <c r="JO77" s="4"/>
      <c r="JP77" s="6"/>
      <c r="JQ77" s="4"/>
      <c r="JR77" s="6"/>
      <c r="JS77" s="5"/>
      <c r="JT77" s="5"/>
      <c r="JU77" s="4"/>
      <c r="JV77" s="6"/>
      <c r="JW77" s="4"/>
      <c r="JX77" s="6"/>
      <c r="JY77" s="5"/>
      <c r="JZ77" s="5"/>
      <c r="KA77" s="4"/>
      <c r="KB77" s="6"/>
      <c r="KC77" s="4"/>
      <c r="KD77" s="6"/>
      <c r="KE77" s="5"/>
      <c r="KF77" s="5"/>
      <c r="KG77" s="4"/>
      <c r="KH77" s="6"/>
      <c r="KI77" s="4"/>
      <c r="KJ77" s="6"/>
      <c r="KK77" s="5"/>
      <c r="KL77" s="5"/>
    </row>
    <row r="78">
      <c r="A78" s="3" t="s">
        <v>85</v>
      </c>
      <c r="B78" s="3" t="s">
        <v>86</v>
      </c>
      <c r="C78" s="3" t="s">
        <v>87</v>
      </c>
      <c r="D78" s="3" t="s">
        <v>88</v>
      </c>
      <c r="E78" s="3" t="s">
        <v>303</v>
      </c>
      <c r="F78" s="3" t="s">
        <v>218</v>
      </c>
      <c r="G78" s="3" t="s">
        <v>304</v>
      </c>
      <c r="H78" s="3" t="s">
        <v>129</v>
      </c>
      <c r="I78" s="4"/>
      <c r="J78" s="4">
        <f>=ROUNDDOWN({0},0)</f>
      </c>
      <c r="K78" s="4"/>
      <c r="L78" s="5">
        <v>1</v>
      </c>
      <c r="M78" s="4"/>
      <c r="N78" s="4">
        <f>=ROUNDDOWN({0},0)</f>
      </c>
      <c r="O78" s="4"/>
      <c r="P78" s="5"/>
      <c r="Q78" s="4">
        <v>11</v>
      </c>
      <c r="R78" s="6">
        <v>701.46</v>
      </c>
      <c r="S78" s="4"/>
      <c r="T78" s="6"/>
      <c r="U78" s="5"/>
      <c r="V78" s="5"/>
      <c r="W78" s="4"/>
      <c r="X78" s="6"/>
      <c r="Y78" s="4"/>
      <c r="Z78" s="6"/>
      <c r="AA78" s="5"/>
      <c r="AB78" s="5"/>
      <c r="AC78" s="4">
        <v>1</v>
      </c>
      <c r="AD78" s="6">
        <v>60</v>
      </c>
      <c r="AE78" s="4"/>
      <c r="AF78" s="6"/>
      <c r="AG78" s="5"/>
      <c r="AH78" s="5"/>
      <c r="AI78" s="4"/>
      <c r="AJ78" s="6"/>
      <c r="AK78" s="4"/>
      <c r="AL78" s="6"/>
      <c r="AM78" s="5"/>
      <c r="AN78" s="5"/>
      <c r="AO78" s="4">
        <v>4</v>
      </c>
      <c r="AP78" s="6">
        <v>265.16</v>
      </c>
      <c r="AQ78" s="4"/>
      <c r="AR78" s="6"/>
      <c r="AS78" s="5"/>
      <c r="AT78" s="5"/>
      <c r="AU78" s="4">
        <v>1</v>
      </c>
      <c r="AV78" s="6">
        <v>59.04</v>
      </c>
      <c r="AW78" s="4"/>
      <c r="AX78" s="6"/>
      <c r="AY78" s="5"/>
      <c r="AZ78" s="5"/>
      <c r="BA78" s="4"/>
      <c r="BB78" s="6"/>
      <c r="BC78" s="4"/>
      <c r="BD78" s="6"/>
      <c r="BE78" s="5"/>
      <c r="BF78" s="5"/>
      <c r="BG78" s="4">
        <v>1</v>
      </c>
      <c r="BH78" s="6">
        <v>62.19</v>
      </c>
      <c r="BI78" s="4"/>
      <c r="BJ78" s="6"/>
      <c r="BK78" s="5"/>
      <c r="BL78" s="5"/>
      <c r="BM78" s="4">
        <v>1</v>
      </c>
      <c r="BN78" s="6">
        <v>72.02</v>
      </c>
      <c r="BO78" s="4"/>
      <c r="BP78" s="6"/>
      <c r="BQ78" s="5"/>
      <c r="BR78" s="5"/>
      <c r="BS78" s="4"/>
      <c r="BT78" s="6"/>
      <c r="BU78" s="4"/>
      <c r="BV78" s="6"/>
      <c r="BW78" s="5"/>
      <c r="BX78" s="5"/>
      <c r="BY78" s="4"/>
      <c r="BZ78" s="6"/>
      <c r="CA78" s="4"/>
      <c r="CB78" s="6"/>
      <c r="CC78" s="5"/>
      <c r="CD78" s="5"/>
      <c r="CE78" s="4"/>
      <c r="CF78" s="6"/>
      <c r="CG78" s="4"/>
      <c r="CH78" s="6"/>
      <c r="CI78" s="5"/>
      <c r="CJ78" s="5"/>
      <c r="CK78" s="4"/>
      <c r="CL78" s="6"/>
      <c r="CM78" s="4"/>
      <c r="CN78" s="6"/>
      <c r="CO78" s="5"/>
      <c r="CP78" s="5"/>
      <c r="CQ78" s="4">
        <v>1</v>
      </c>
      <c r="CR78" s="6">
        <v>71.07</v>
      </c>
      <c r="CS78" s="4"/>
      <c r="CT78" s="6"/>
      <c r="CU78" s="5"/>
      <c r="CV78" s="5"/>
      <c r="CW78" s="4"/>
      <c r="CX78" s="6"/>
      <c r="CY78" s="4"/>
      <c r="CZ78" s="6"/>
      <c r="DA78" s="5"/>
      <c r="DB78" s="5"/>
      <c r="DC78" s="4"/>
      <c r="DD78" s="6"/>
      <c r="DE78" s="4"/>
      <c r="DF78" s="6"/>
      <c r="DG78" s="5"/>
      <c r="DH78" s="5"/>
      <c r="DI78" s="4"/>
      <c r="DJ78" s="6"/>
      <c r="DK78" s="4"/>
      <c r="DL78" s="6"/>
      <c r="DM78" s="5"/>
      <c r="DN78" s="5"/>
      <c r="DO78" s="4">
        <v>2</v>
      </c>
      <c r="DP78" s="6">
        <v>111.98</v>
      </c>
      <c r="DQ78" s="4"/>
      <c r="DR78" s="6"/>
      <c r="DS78" s="5"/>
      <c r="DT78" s="5"/>
      <c r="DU78" s="4"/>
      <c r="DV78" s="6"/>
      <c r="DW78" s="4"/>
      <c r="DX78" s="6"/>
      <c r="DY78" s="5"/>
      <c r="DZ78" s="5"/>
      <c r="EA78" s="4"/>
      <c r="EB78" s="6"/>
      <c r="EC78" s="4"/>
      <c r="ED78" s="6"/>
      <c r="EE78" s="5"/>
      <c r="EF78" s="5"/>
      <c r="EG78" s="4"/>
      <c r="EH78" s="6"/>
      <c r="EI78" s="4"/>
      <c r="EJ78" s="6"/>
      <c r="EK78" s="5"/>
      <c r="EL78" s="5"/>
      <c r="EM78" s="4"/>
      <c r="EN78" s="6"/>
      <c r="EO78" s="4"/>
      <c r="EP78" s="6"/>
      <c r="EQ78" s="5"/>
      <c r="ER78" s="5"/>
      <c r="ES78" s="4"/>
      <c r="ET78" s="6"/>
      <c r="EU78" s="4"/>
      <c r="EV78" s="6"/>
      <c r="EW78" s="5"/>
      <c r="EX78" s="5"/>
      <c r="EY78" s="4"/>
      <c r="EZ78" s="6"/>
      <c r="FA78" s="4"/>
      <c r="FB78" s="6"/>
      <c r="FC78" s="5"/>
      <c r="FD78" s="5"/>
      <c r="FE78" s="4"/>
      <c r="FF78" s="6"/>
      <c r="FG78" s="4"/>
      <c r="FH78" s="6"/>
      <c r="FI78" s="5"/>
      <c r="FJ78" s="5"/>
      <c r="FK78" s="4"/>
      <c r="FL78" s="6"/>
      <c r="FM78" s="4"/>
      <c r="FN78" s="6"/>
      <c r="FO78" s="5"/>
      <c r="FP78" s="5"/>
      <c r="FQ78" s="4"/>
      <c r="FR78" s="6"/>
      <c r="FS78" s="4"/>
      <c r="FT78" s="6"/>
      <c r="FU78" s="5"/>
      <c r="FV78" s="5"/>
      <c r="FW78" s="4"/>
      <c r="FX78" s="6"/>
      <c r="FY78" s="4"/>
      <c r="FZ78" s="6"/>
      <c r="GA78" s="5"/>
      <c r="GB78" s="5"/>
      <c r="GC78" s="4"/>
      <c r="GD78" s="6"/>
      <c r="GE78" s="4"/>
      <c r="GF78" s="6"/>
      <c r="GG78" s="5"/>
      <c r="GH78" s="5"/>
      <c r="GI78" s="4"/>
      <c r="GJ78" s="6"/>
      <c r="GK78" s="4"/>
      <c r="GL78" s="6"/>
      <c r="GM78" s="5"/>
      <c r="GN78" s="5"/>
      <c r="GO78" s="4"/>
      <c r="GP78" s="6"/>
      <c r="GQ78" s="4"/>
      <c r="GR78" s="6"/>
      <c r="GS78" s="5"/>
      <c r="GT78" s="5"/>
      <c r="GU78" s="4"/>
      <c r="GV78" s="6"/>
      <c r="GW78" s="4"/>
      <c r="GX78" s="6"/>
      <c r="GY78" s="5"/>
      <c r="GZ78" s="5"/>
      <c r="HA78" s="4"/>
      <c r="HB78" s="6"/>
      <c r="HC78" s="4"/>
      <c r="HD78" s="6"/>
      <c r="HE78" s="5"/>
      <c r="HF78" s="5"/>
      <c r="HG78" s="4"/>
      <c r="HH78" s="6"/>
      <c r="HI78" s="4"/>
      <c r="HJ78" s="6"/>
      <c r="HK78" s="5"/>
      <c r="HL78" s="5"/>
      <c r="HM78" s="4"/>
      <c r="HN78" s="6"/>
      <c r="HO78" s="4"/>
      <c r="HP78" s="6"/>
      <c r="HQ78" s="5"/>
      <c r="HR78" s="5"/>
      <c r="HS78" s="4"/>
      <c r="HT78" s="6"/>
      <c r="HU78" s="4"/>
      <c r="HV78" s="6"/>
      <c r="HW78" s="5"/>
      <c r="HX78" s="5"/>
      <c r="HY78" s="4"/>
      <c r="HZ78" s="6"/>
      <c r="IA78" s="4"/>
      <c r="IB78" s="6"/>
      <c r="IC78" s="5"/>
      <c r="ID78" s="5"/>
      <c r="IE78" s="4"/>
      <c r="IF78" s="6"/>
      <c r="IG78" s="4"/>
      <c r="IH78" s="6"/>
      <c r="II78" s="5"/>
      <c r="IJ78" s="5"/>
      <c r="IK78" s="4"/>
      <c r="IL78" s="6"/>
      <c r="IM78" s="4"/>
      <c r="IN78" s="6"/>
      <c r="IO78" s="5"/>
      <c r="IP78" s="5"/>
      <c r="IQ78" s="4"/>
      <c r="IR78" s="6"/>
      <c r="IS78" s="4"/>
      <c r="IT78" s="6"/>
      <c r="IU78" s="5"/>
      <c r="IV78" s="5"/>
      <c r="IW78" s="4"/>
      <c r="IX78" s="6"/>
      <c r="IY78" s="4"/>
      <c r="IZ78" s="6"/>
      <c r="JA78" s="5"/>
      <c r="JB78" s="5"/>
      <c r="JC78" s="4"/>
      <c r="JD78" s="6"/>
      <c r="JE78" s="4"/>
      <c r="JF78" s="6"/>
      <c r="JG78" s="5"/>
      <c r="JH78" s="5"/>
      <c r="JI78" s="4"/>
      <c r="JJ78" s="6"/>
      <c r="JK78" s="4"/>
      <c r="JL78" s="6"/>
      <c r="JM78" s="5"/>
      <c r="JN78" s="5"/>
      <c r="JO78" s="4"/>
      <c r="JP78" s="6"/>
      <c r="JQ78" s="4"/>
      <c r="JR78" s="6"/>
      <c r="JS78" s="5"/>
      <c r="JT78" s="5"/>
      <c r="JU78" s="4"/>
      <c r="JV78" s="6"/>
      <c r="JW78" s="4"/>
      <c r="JX78" s="6"/>
      <c r="JY78" s="5"/>
      <c r="JZ78" s="5"/>
      <c r="KA78" s="4"/>
      <c r="KB78" s="6"/>
      <c r="KC78" s="4"/>
      <c r="KD78" s="6"/>
      <c r="KE78" s="5"/>
      <c r="KF78" s="5"/>
      <c r="KG78" s="4"/>
      <c r="KH78" s="6"/>
      <c r="KI78" s="4"/>
      <c r="KJ78" s="6"/>
      <c r="KK78" s="5"/>
      <c r="KL78" s="5"/>
    </row>
    <row r="79">
      <c r="A79" s="3" t="s">
        <v>85</v>
      </c>
      <c r="B79" s="3" t="s">
        <v>86</v>
      </c>
      <c r="C79" s="3" t="s">
        <v>87</v>
      </c>
      <c r="D79" s="3" t="s">
        <v>88</v>
      </c>
      <c r="E79" s="3" t="s">
        <v>305</v>
      </c>
      <c r="F79" s="3" t="s">
        <v>306</v>
      </c>
      <c r="G79" s="3" t="s">
        <v>148</v>
      </c>
      <c r="H79" s="3" t="s">
        <v>104</v>
      </c>
      <c r="I79" s="4"/>
      <c r="J79" s="4">
        <f>=ROUNDDOWN({0},0)</f>
      </c>
      <c r="K79" s="4"/>
      <c r="L79" s="5"/>
      <c r="M79" s="4"/>
      <c r="N79" s="4">
        <f>=ROUNDDOWN({0},0)</f>
      </c>
      <c r="O79" s="4"/>
      <c r="P79" s="5"/>
      <c r="Q79" s="4">
        <v>9</v>
      </c>
      <c r="R79" s="6">
        <v>570.6</v>
      </c>
      <c r="S79" s="4"/>
      <c r="T79" s="6"/>
      <c r="U79" s="5"/>
      <c r="V79" s="5"/>
      <c r="W79" s="4">
        <v>1</v>
      </c>
      <c r="X79" s="6">
        <v>64.8</v>
      </c>
      <c r="Y79" s="4"/>
      <c r="Z79" s="6"/>
      <c r="AA79" s="5"/>
      <c r="AB79" s="5"/>
      <c r="AC79" s="4"/>
      <c r="AD79" s="6"/>
      <c r="AE79" s="4"/>
      <c r="AF79" s="6"/>
      <c r="AG79" s="5"/>
      <c r="AH79" s="5"/>
      <c r="AI79" s="4"/>
      <c r="AJ79" s="6"/>
      <c r="AK79" s="4"/>
      <c r="AL79" s="6"/>
      <c r="AM79" s="5"/>
      <c r="AN79" s="5"/>
      <c r="AO79" s="4">
        <v>1</v>
      </c>
      <c r="AP79" s="6">
        <v>66</v>
      </c>
      <c r="AQ79" s="4"/>
      <c r="AR79" s="6"/>
      <c r="AS79" s="5"/>
      <c r="AT79" s="5"/>
      <c r="AU79" s="4"/>
      <c r="AV79" s="6"/>
      <c r="AW79" s="4"/>
      <c r="AX79" s="6"/>
      <c r="AY79" s="5"/>
      <c r="AZ79" s="5"/>
      <c r="BA79" s="4"/>
      <c r="BB79" s="6"/>
      <c r="BC79" s="4"/>
      <c r="BD79" s="6"/>
      <c r="BE79" s="5"/>
      <c r="BF79" s="5"/>
      <c r="BG79" s="4"/>
      <c r="BH79" s="6"/>
      <c r="BI79" s="4"/>
      <c r="BJ79" s="6"/>
      <c r="BK79" s="5"/>
      <c r="BL79" s="5"/>
      <c r="BM79" s="4"/>
      <c r="BN79" s="6"/>
      <c r="BO79" s="4"/>
      <c r="BP79" s="6"/>
      <c r="BQ79" s="5"/>
      <c r="BR79" s="5"/>
      <c r="BS79" s="4"/>
      <c r="BT79" s="6"/>
      <c r="BU79" s="4"/>
      <c r="BV79" s="6"/>
      <c r="BW79" s="5"/>
      <c r="BX79" s="5"/>
      <c r="BY79" s="4"/>
      <c r="BZ79" s="6"/>
      <c r="CA79" s="4"/>
      <c r="CB79" s="6"/>
      <c r="CC79" s="5"/>
      <c r="CD79" s="5"/>
      <c r="CE79" s="4">
        <v>6</v>
      </c>
      <c r="CF79" s="6">
        <v>388.8</v>
      </c>
      <c r="CG79" s="4"/>
      <c r="CH79" s="6"/>
      <c r="CI79" s="5"/>
      <c r="CJ79" s="5"/>
      <c r="CK79" s="4"/>
      <c r="CL79" s="6"/>
      <c r="CM79" s="4"/>
      <c r="CN79" s="6"/>
      <c r="CO79" s="5"/>
      <c r="CP79" s="5"/>
      <c r="CQ79" s="4"/>
      <c r="CR79" s="6"/>
      <c r="CS79" s="4"/>
      <c r="CT79" s="6"/>
      <c r="CU79" s="5"/>
      <c r="CV79" s="5"/>
      <c r="CW79" s="4"/>
      <c r="CX79" s="6"/>
      <c r="CY79" s="4"/>
      <c r="CZ79" s="6"/>
      <c r="DA79" s="5"/>
      <c r="DB79" s="5"/>
      <c r="DC79" s="4">
        <v>1</v>
      </c>
      <c r="DD79" s="6">
        <v>51</v>
      </c>
      <c r="DE79" s="4"/>
      <c r="DF79" s="6"/>
      <c r="DG79" s="5"/>
      <c r="DH79" s="5"/>
      <c r="DI79" s="4"/>
      <c r="DJ79" s="6"/>
      <c r="DK79" s="4"/>
      <c r="DL79" s="6"/>
      <c r="DM79" s="5"/>
      <c r="DN79" s="5"/>
      <c r="DO79" s="4"/>
      <c r="DP79" s="6"/>
      <c r="DQ79" s="4"/>
      <c r="DR79" s="6"/>
      <c r="DS79" s="5"/>
      <c r="DT79" s="5"/>
      <c r="DU79" s="4"/>
      <c r="DV79" s="6"/>
      <c r="DW79" s="4"/>
      <c r="DX79" s="6"/>
      <c r="DY79" s="5"/>
      <c r="DZ79" s="5"/>
      <c r="EA79" s="4"/>
      <c r="EB79" s="6"/>
      <c r="EC79" s="4"/>
      <c r="ED79" s="6"/>
      <c r="EE79" s="5"/>
      <c r="EF79" s="5"/>
      <c r="EG79" s="4"/>
      <c r="EH79" s="6"/>
      <c r="EI79" s="4"/>
      <c r="EJ79" s="6"/>
      <c r="EK79" s="5"/>
      <c r="EL79" s="5"/>
      <c r="EM79" s="4"/>
      <c r="EN79" s="6"/>
      <c r="EO79" s="4"/>
      <c r="EP79" s="6"/>
      <c r="EQ79" s="5"/>
      <c r="ER79" s="5"/>
      <c r="ES79" s="4"/>
      <c r="ET79" s="6"/>
      <c r="EU79" s="4"/>
      <c r="EV79" s="6"/>
      <c r="EW79" s="5"/>
      <c r="EX79" s="5"/>
      <c r="EY79" s="4"/>
      <c r="EZ79" s="6"/>
      <c r="FA79" s="4"/>
      <c r="FB79" s="6"/>
      <c r="FC79" s="5"/>
      <c r="FD79" s="5"/>
      <c r="FE79" s="4"/>
      <c r="FF79" s="6"/>
      <c r="FG79" s="4"/>
      <c r="FH79" s="6"/>
      <c r="FI79" s="5"/>
      <c r="FJ79" s="5"/>
      <c r="FK79" s="4"/>
      <c r="FL79" s="6"/>
      <c r="FM79" s="4"/>
      <c r="FN79" s="6"/>
      <c r="FO79" s="5"/>
      <c r="FP79" s="5"/>
      <c r="FQ79" s="4"/>
      <c r="FR79" s="6"/>
      <c r="FS79" s="4"/>
      <c r="FT79" s="6"/>
      <c r="FU79" s="5"/>
      <c r="FV79" s="5"/>
      <c r="FW79" s="4"/>
      <c r="FX79" s="6"/>
      <c r="FY79" s="4"/>
      <c r="FZ79" s="6"/>
      <c r="GA79" s="5"/>
      <c r="GB79" s="5"/>
      <c r="GC79" s="4"/>
      <c r="GD79" s="6"/>
      <c r="GE79" s="4"/>
      <c r="GF79" s="6"/>
      <c r="GG79" s="5"/>
      <c r="GH79" s="5"/>
      <c r="GI79" s="4"/>
      <c r="GJ79" s="6"/>
      <c r="GK79" s="4"/>
      <c r="GL79" s="6"/>
      <c r="GM79" s="5"/>
      <c r="GN79" s="5"/>
      <c r="GO79" s="4"/>
      <c r="GP79" s="6"/>
      <c r="GQ79" s="4"/>
      <c r="GR79" s="6"/>
      <c r="GS79" s="5"/>
      <c r="GT79" s="5"/>
      <c r="GU79" s="4"/>
      <c r="GV79" s="6"/>
      <c r="GW79" s="4"/>
      <c r="GX79" s="6"/>
      <c r="GY79" s="5"/>
      <c r="GZ79" s="5"/>
      <c r="HA79" s="4"/>
      <c r="HB79" s="6"/>
      <c r="HC79" s="4"/>
      <c r="HD79" s="6"/>
      <c r="HE79" s="5"/>
      <c r="HF79" s="5"/>
      <c r="HG79" s="4"/>
      <c r="HH79" s="6"/>
      <c r="HI79" s="4"/>
      <c r="HJ79" s="6"/>
      <c r="HK79" s="5"/>
      <c r="HL79" s="5"/>
      <c r="HM79" s="4"/>
      <c r="HN79" s="6"/>
      <c r="HO79" s="4"/>
      <c r="HP79" s="6"/>
      <c r="HQ79" s="5"/>
      <c r="HR79" s="5"/>
      <c r="HS79" s="4"/>
      <c r="HT79" s="6"/>
      <c r="HU79" s="4"/>
      <c r="HV79" s="6"/>
      <c r="HW79" s="5"/>
      <c r="HX79" s="5"/>
      <c r="HY79" s="4"/>
      <c r="HZ79" s="6"/>
      <c r="IA79" s="4"/>
      <c r="IB79" s="6"/>
      <c r="IC79" s="5"/>
      <c r="ID79" s="5"/>
      <c r="IE79" s="4"/>
      <c r="IF79" s="6"/>
      <c r="IG79" s="4"/>
      <c r="IH79" s="6"/>
      <c r="II79" s="5"/>
      <c r="IJ79" s="5"/>
      <c r="IK79" s="4"/>
      <c r="IL79" s="6"/>
      <c r="IM79" s="4"/>
      <c r="IN79" s="6"/>
      <c r="IO79" s="5"/>
      <c r="IP79" s="5"/>
      <c r="IQ79" s="4"/>
      <c r="IR79" s="6"/>
      <c r="IS79" s="4"/>
      <c r="IT79" s="6"/>
      <c r="IU79" s="5"/>
      <c r="IV79" s="5"/>
      <c r="IW79" s="4"/>
      <c r="IX79" s="6"/>
      <c r="IY79" s="4"/>
      <c r="IZ79" s="6"/>
      <c r="JA79" s="5"/>
      <c r="JB79" s="5"/>
      <c r="JC79" s="4"/>
      <c r="JD79" s="6"/>
      <c r="JE79" s="4"/>
      <c r="JF79" s="6"/>
      <c r="JG79" s="5"/>
      <c r="JH79" s="5"/>
      <c r="JI79" s="4"/>
      <c r="JJ79" s="6"/>
      <c r="JK79" s="4"/>
      <c r="JL79" s="6"/>
      <c r="JM79" s="5"/>
      <c r="JN79" s="5"/>
      <c r="JO79" s="4"/>
      <c r="JP79" s="6"/>
      <c r="JQ79" s="4"/>
      <c r="JR79" s="6"/>
      <c r="JS79" s="5"/>
      <c r="JT79" s="5"/>
      <c r="JU79" s="4"/>
      <c r="JV79" s="6"/>
      <c r="JW79" s="4"/>
      <c r="JX79" s="6"/>
      <c r="JY79" s="5"/>
      <c r="JZ79" s="5"/>
      <c r="KA79" s="4"/>
      <c r="KB79" s="6"/>
      <c r="KC79" s="4"/>
      <c r="KD79" s="6"/>
      <c r="KE79" s="5"/>
      <c r="KF79" s="5"/>
      <c r="KG79" s="4"/>
      <c r="KH79" s="6"/>
      <c r="KI79" s="4"/>
      <c r="KJ79" s="6"/>
      <c r="KK79" s="5"/>
      <c r="KL79" s="5"/>
    </row>
    <row r="80">
      <c r="A80" s="3" t="s">
        <v>85</v>
      </c>
      <c r="B80" s="3" t="s">
        <v>86</v>
      </c>
      <c r="C80" s="3" t="s">
        <v>87</v>
      </c>
      <c r="D80" s="3" t="s">
        <v>88</v>
      </c>
      <c r="E80" s="3" t="s">
        <v>307</v>
      </c>
      <c r="F80" s="3" t="s">
        <v>308</v>
      </c>
      <c r="G80" s="3" t="s">
        <v>309</v>
      </c>
      <c r="H80" s="3" t="s">
        <v>165</v>
      </c>
      <c r="I80" s="4"/>
      <c r="J80" s="4">
        <f>=ROUNDDOWN({0},0)</f>
      </c>
      <c r="K80" s="4">
        <v>490</v>
      </c>
      <c r="L80" s="5">
        <v>0.5</v>
      </c>
      <c r="M80" s="4"/>
      <c r="N80" s="4">
        <f>=ROUNDDOWN({0},0)</f>
      </c>
      <c r="O80" s="4"/>
      <c r="P80" s="5"/>
      <c r="Q80" s="4">
        <v>12</v>
      </c>
      <c r="R80" s="6">
        <v>559.8</v>
      </c>
      <c r="S80" s="4"/>
      <c r="T80" s="6"/>
      <c r="U80" s="5"/>
      <c r="V80" s="5"/>
      <c r="W80" s="4">
        <v>11</v>
      </c>
      <c r="X80" s="6">
        <v>513.15</v>
      </c>
      <c r="Y80" s="4"/>
      <c r="Z80" s="6"/>
      <c r="AA80" s="5"/>
      <c r="AB80" s="5"/>
      <c r="AC80" s="4"/>
      <c r="AD80" s="6"/>
      <c r="AE80" s="4"/>
      <c r="AF80" s="6"/>
      <c r="AG80" s="5"/>
      <c r="AH80" s="5"/>
      <c r="AI80" s="4">
        <v>1</v>
      </c>
      <c r="AJ80" s="6">
        <v>46.65</v>
      </c>
      <c r="AK80" s="4"/>
      <c r="AL80" s="6"/>
      <c r="AM80" s="5"/>
      <c r="AN80" s="5"/>
      <c r="AO80" s="4"/>
      <c r="AP80" s="6"/>
      <c r="AQ80" s="4"/>
      <c r="AR80" s="6"/>
      <c r="AS80" s="5"/>
      <c r="AT80" s="5"/>
      <c r="AU80" s="4"/>
      <c r="AV80" s="6"/>
      <c r="AW80" s="4"/>
      <c r="AX80" s="6"/>
      <c r="AY80" s="5"/>
      <c r="AZ80" s="5"/>
      <c r="BA80" s="4"/>
      <c r="BB80" s="6"/>
      <c r="BC80" s="4"/>
      <c r="BD80" s="6"/>
      <c r="BE80" s="5"/>
      <c r="BF80" s="5"/>
      <c r="BG80" s="4"/>
      <c r="BH80" s="6"/>
      <c r="BI80" s="4"/>
      <c r="BJ80" s="6"/>
      <c r="BK80" s="5"/>
      <c r="BL80" s="5"/>
      <c r="BM80" s="4"/>
      <c r="BN80" s="6"/>
      <c r="BO80" s="4"/>
      <c r="BP80" s="6"/>
      <c r="BQ80" s="5"/>
      <c r="BR80" s="5"/>
      <c r="BS80" s="4"/>
      <c r="BT80" s="6"/>
      <c r="BU80" s="4"/>
      <c r="BV80" s="6"/>
      <c r="BW80" s="5"/>
      <c r="BX80" s="5"/>
      <c r="BY80" s="4"/>
      <c r="BZ80" s="6"/>
      <c r="CA80" s="4"/>
      <c r="CB80" s="6"/>
      <c r="CC80" s="5"/>
      <c r="CD80" s="5"/>
      <c r="CE80" s="4"/>
      <c r="CF80" s="6"/>
      <c r="CG80" s="4"/>
      <c r="CH80" s="6"/>
      <c r="CI80" s="5"/>
      <c r="CJ80" s="5"/>
      <c r="CK80" s="4"/>
      <c r="CL80" s="6"/>
      <c r="CM80" s="4"/>
      <c r="CN80" s="6"/>
      <c r="CO80" s="5"/>
      <c r="CP80" s="5"/>
      <c r="CQ80" s="4"/>
      <c r="CR80" s="6"/>
      <c r="CS80" s="4"/>
      <c r="CT80" s="6"/>
      <c r="CU80" s="5"/>
      <c r="CV80" s="5"/>
      <c r="CW80" s="4"/>
      <c r="CX80" s="6"/>
      <c r="CY80" s="4"/>
      <c r="CZ80" s="6"/>
      <c r="DA80" s="5"/>
      <c r="DB80" s="5"/>
      <c r="DC80" s="4"/>
      <c r="DD80" s="6"/>
      <c r="DE80" s="4"/>
      <c r="DF80" s="6"/>
      <c r="DG80" s="5"/>
      <c r="DH80" s="5"/>
      <c r="DI80" s="4"/>
      <c r="DJ80" s="6"/>
      <c r="DK80" s="4"/>
      <c r="DL80" s="6"/>
      <c r="DM80" s="5"/>
      <c r="DN80" s="5"/>
      <c r="DO80" s="4"/>
      <c r="DP80" s="6"/>
      <c r="DQ80" s="4"/>
      <c r="DR80" s="6"/>
      <c r="DS80" s="5"/>
      <c r="DT80" s="5"/>
      <c r="DU80" s="4"/>
      <c r="DV80" s="6"/>
      <c r="DW80" s="4"/>
      <c r="DX80" s="6"/>
      <c r="DY80" s="5"/>
      <c r="DZ80" s="5"/>
      <c r="EA80" s="4"/>
      <c r="EB80" s="6"/>
      <c r="EC80" s="4"/>
      <c r="ED80" s="6"/>
      <c r="EE80" s="5"/>
      <c r="EF80" s="5"/>
      <c r="EG80" s="4"/>
      <c r="EH80" s="6"/>
      <c r="EI80" s="4"/>
      <c r="EJ80" s="6"/>
      <c r="EK80" s="5"/>
      <c r="EL80" s="5"/>
      <c r="EM80" s="4"/>
      <c r="EN80" s="6"/>
      <c r="EO80" s="4"/>
      <c r="EP80" s="6"/>
      <c r="EQ80" s="5"/>
      <c r="ER80" s="5"/>
      <c r="ES80" s="4"/>
      <c r="ET80" s="6"/>
      <c r="EU80" s="4"/>
      <c r="EV80" s="6"/>
      <c r="EW80" s="5"/>
      <c r="EX80" s="5"/>
      <c r="EY80" s="4"/>
      <c r="EZ80" s="6"/>
      <c r="FA80" s="4"/>
      <c r="FB80" s="6"/>
      <c r="FC80" s="5"/>
      <c r="FD80" s="5"/>
      <c r="FE80" s="4"/>
      <c r="FF80" s="6"/>
      <c r="FG80" s="4"/>
      <c r="FH80" s="6"/>
      <c r="FI80" s="5"/>
      <c r="FJ80" s="5"/>
      <c r="FK80" s="4"/>
      <c r="FL80" s="6"/>
      <c r="FM80" s="4"/>
      <c r="FN80" s="6"/>
      <c r="FO80" s="5"/>
      <c r="FP80" s="5"/>
      <c r="FQ80" s="4"/>
      <c r="FR80" s="6"/>
      <c r="FS80" s="4"/>
      <c r="FT80" s="6"/>
      <c r="FU80" s="5"/>
      <c r="FV80" s="5"/>
      <c r="FW80" s="4"/>
      <c r="FX80" s="6"/>
      <c r="FY80" s="4"/>
      <c r="FZ80" s="6"/>
      <c r="GA80" s="5"/>
      <c r="GB80" s="5"/>
      <c r="GC80" s="4"/>
      <c r="GD80" s="6"/>
      <c r="GE80" s="4"/>
      <c r="GF80" s="6"/>
      <c r="GG80" s="5"/>
      <c r="GH80" s="5"/>
      <c r="GI80" s="4"/>
      <c r="GJ80" s="6"/>
      <c r="GK80" s="4"/>
      <c r="GL80" s="6"/>
      <c r="GM80" s="5"/>
      <c r="GN80" s="5"/>
      <c r="GO80" s="4"/>
      <c r="GP80" s="6"/>
      <c r="GQ80" s="4"/>
      <c r="GR80" s="6"/>
      <c r="GS80" s="5"/>
      <c r="GT80" s="5"/>
      <c r="GU80" s="4"/>
      <c r="GV80" s="6"/>
      <c r="GW80" s="4"/>
      <c r="GX80" s="6"/>
      <c r="GY80" s="5"/>
      <c r="GZ80" s="5"/>
      <c r="HA80" s="4"/>
      <c r="HB80" s="6"/>
      <c r="HC80" s="4"/>
      <c r="HD80" s="6"/>
      <c r="HE80" s="5"/>
      <c r="HF80" s="5"/>
      <c r="HG80" s="4"/>
      <c r="HH80" s="6"/>
      <c r="HI80" s="4"/>
      <c r="HJ80" s="6"/>
      <c r="HK80" s="5"/>
      <c r="HL80" s="5"/>
      <c r="HM80" s="4"/>
      <c r="HN80" s="6"/>
      <c r="HO80" s="4"/>
      <c r="HP80" s="6"/>
      <c r="HQ80" s="5"/>
      <c r="HR80" s="5"/>
      <c r="HS80" s="4"/>
      <c r="HT80" s="6"/>
      <c r="HU80" s="4"/>
      <c r="HV80" s="6"/>
      <c r="HW80" s="5"/>
      <c r="HX80" s="5"/>
      <c r="HY80" s="4"/>
      <c r="HZ80" s="6"/>
      <c r="IA80" s="4"/>
      <c r="IB80" s="6"/>
      <c r="IC80" s="5"/>
      <c r="ID80" s="5"/>
      <c r="IE80" s="4"/>
      <c r="IF80" s="6"/>
      <c r="IG80" s="4"/>
      <c r="IH80" s="6"/>
      <c r="II80" s="5"/>
      <c r="IJ80" s="5"/>
      <c r="IK80" s="4"/>
      <c r="IL80" s="6"/>
      <c r="IM80" s="4"/>
      <c r="IN80" s="6"/>
      <c r="IO80" s="5"/>
      <c r="IP80" s="5"/>
      <c r="IQ80" s="4"/>
      <c r="IR80" s="6"/>
      <c r="IS80" s="4"/>
      <c r="IT80" s="6"/>
      <c r="IU80" s="5"/>
      <c r="IV80" s="5"/>
      <c r="IW80" s="4"/>
      <c r="IX80" s="6"/>
      <c r="IY80" s="4"/>
      <c r="IZ80" s="6"/>
      <c r="JA80" s="5"/>
      <c r="JB80" s="5"/>
      <c r="JC80" s="4"/>
      <c r="JD80" s="6"/>
      <c r="JE80" s="4"/>
      <c r="JF80" s="6"/>
      <c r="JG80" s="5"/>
      <c r="JH80" s="5"/>
      <c r="JI80" s="4"/>
      <c r="JJ80" s="6"/>
      <c r="JK80" s="4"/>
      <c r="JL80" s="6"/>
      <c r="JM80" s="5"/>
      <c r="JN80" s="5"/>
      <c r="JO80" s="4"/>
      <c r="JP80" s="6"/>
      <c r="JQ80" s="4"/>
      <c r="JR80" s="6"/>
      <c r="JS80" s="5"/>
      <c r="JT80" s="5"/>
      <c r="JU80" s="4"/>
      <c r="JV80" s="6"/>
      <c r="JW80" s="4"/>
      <c r="JX80" s="6"/>
      <c r="JY80" s="5"/>
      <c r="JZ80" s="5"/>
      <c r="KA80" s="4"/>
      <c r="KB80" s="6"/>
      <c r="KC80" s="4"/>
      <c r="KD80" s="6"/>
      <c r="KE80" s="5"/>
      <c r="KF80" s="5"/>
      <c r="KG80" s="4"/>
      <c r="KH80" s="6"/>
      <c r="KI80" s="4"/>
      <c r="KJ80" s="6"/>
      <c r="KK80" s="5"/>
      <c r="KL80" s="5"/>
    </row>
    <row r="81">
      <c r="A81" s="3" t="s">
        <v>85</v>
      </c>
      <c r="B81" s="3" t="s">
        <v>86</v>
      </c>
      <c r="C81" s="3" t="s">
        <v>87</v>
      </c>
      <c r="D81" s="3" t="s">
        <v>88</v>
      </c>
      <c r="E81" s="3" t="s">
        <v>310</v>
      </c>
      <c r="F81" s="3" t="s">
        <v>104</v>
      </c>
      <c r="G81" s="3" t="s">
        <v>104</v>
      </c>
      <c r="H81" s="3" t="s">
        <v>104</v>
      </c>
      <c r="I81" s="4"/>
      <c r="J81" s="4">
        <f>=ROUNDDOWN({0},0)</f>
      </c>
      <c r="K81" s="4"/>
      <c r="L81" s="5">
        <v>1</v>
      </c>
      <c r="M81" s="4"/>
      <c r="N81" s="4">
        <f>=ROUNDDOWN({0},0)</f>
      </c>
      <c r="O81" s="4"/>
      <c r="P81" s="5"/>
      <c r="Q81" s="4">
        <v>11</v>
      </c>
      <c r="R81" s="6">
        <v>467.44</v>
      </c>
      <c r="S81" s="4"/>
      <c r="T81" s="6"/>
      <c r="U81" s="5"/>
      <c r="V81" s="5"/>
      <c r="W81" s="4">
        <v>11</v>
      </c>
      <c r="X81" s="6">
        <v>467.44</v>
      </c>
      <c r="Y81" s="4"/>
      <c r="Z81" s="6"/>
      <c r="AA81" s="5"/>
      <c r="AB81" s="5"/>
      <c r="AC81" s="4"/>
      <c r="AD81" s="6"/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  <c r="AU81" s="4"/>
      <c r="AV81" s="6"/>
      <c r="AW81" s="4"/>
      <c r="AX81" s="6"/>
      <c r="AY81" s="5"/>
      <c r="AZ81" s="5"/>
      <c r="BA81" s="4"/>
      <c r="BB81" s="6"/>
      <c r="BC81" s="4"/>
      <c r="BD81" s="6"/>
      <c r="BE81" s="5"/>
      <c r="BF81" s="5"/>
      <c r="BG81" s="4"/>
      <c r="BH81" s="6"/>
      <c r="BI81" s="4"/>
      <c r="BJ81" s="6"/>
      <c r="BK81" s="5"/>
      <c r="BL81" s="5"/>
      <c r="BM81" s="4"/>
      <c r="BN81" s="6"/>
      <c r="BO81" s="4"/>
      <c r="BP81" s="6"/>
      <c r="BQ81" s="5"/>
      <c r="BR81" s="5"/>
      <c r="BS81" s="4"/>
      <c r="BT81" s="6"/>
      <c r="BU81" s="4"/>
      <c r="BV81" s="6"/>
      <c r="BW81" s="5"/>
      <c r="BX81" s="5"/>
      <c r="BY81" s="4"/>
      <c r="BZ81" s="6"/>
      <c r="CA81" s="4"/>
      <c r="CB81" s="6"/>
      <c r="CC81" s="5"/>
      <c r="CD81" s="5"/>
      <c r="CE81" s="4"/>
      <c r="CF81" s="6"/>
      <c r="CG81" s="4"/>
      <c r="CH81" s="6"/>
      <c r="CI81" s="5"/>
      <c r="CJ81" s="5"/>
      <c r="CK81" s="4"/>
      <c r="CL81" s="6"/>
      <c r="CM81" s="4"/>
      <c r="CN81" s="6"/>
      <c r="CO81" s="5"/>
      <c r="CP81" s="5"/>
      <c r="CQ81" s="4"/>
      <c r="CR81" s="6"/>
      <c r="CS81" s="4"/>
      <c r="CT81" s="6"/>
      <c r="CU81" s="5"/>
      <c r="CV81" s="5"/>
      <c r="CW81" s="4"/>
      <c r="CX81" s="6"/>
      <c r="CY81" s="4"/>
      <c r="CZ81" s="6"/>
      <c r="DA81" s="5"/>
      <c r="DB81" s="5"/>
      <c r="DC81" s="4"/>
      <c r="DD81" s="6"/>
      <c r="DE81" s="4"/>
      <c r="DF81" s="6"/>
      <c r="DG81" s="5"/>
      <c r="DH81" s="5"/>
      <c r="DI81" s="4"/>
      <c r="DJ81" s="6"/>
      <c r="DK81" s="4"/>
      <c r="DL81" s="6"/>
      <c r="DM81" s="5"/>
      <c r="DN81" s="5"/>
      <c r="DO81" s="4"/>
      <c r="DP81" s="6"/>
      <c r="DQ81" s="4"/>
      <c r="DR81" s="6"/>
      <c r="DS81" s="5"/>
      <c r="DT81" s="5"/>
      <c r="DU81" s="4"/>
      <c r="DV81" s="6"/>
      <c r="DW81" s="4"/>
      <c r="DX81" s="6"/>
      <c r="DY81" s="5"/>
      <c r="DZ81" s="5"/>
      <c r="EA81" s="4"/>
      <c r="EB81" s="6"/>
      <c r="EC81" s="4"/>
      <c r="ED81" s="6"/>
      <c r="EE81" s="5"/>
      <c r="EF81" s="5"/>
      <c r="EG81" s="4"/>
      <c r="EH81" s="6"/>
      <c r="EI81" s="4"/>
      <c r="EJ81" s="6"/>
      <c r="EK81" s="5"/>
      <c r="EL81" s="5"/>
      <c r="EM81" s="4"/>
      <c r="EN81" s="6"/>
      <c r="EO81" s="4"/>
      <c r="EP81" s="6"/>
      <c r="EQ81" s="5"/>
      <c r="ER81" s="5"/>
      <c r="ES81" s="4"/>
      <c r="ET81" s="6"/>
      <c r="EU81" s="4"/>
      <c r="EV81" s="6"/>
      <c r="EW81" s="5"/>
      <c r="EX81" s="5"/>
      <c r="EY81" s="4"/>
      <c r="EZ81" s="6"/>
      <c r="FA81" s="4"/>
      <c r="FB81" s="6"/>
      <c r="FC81" s="5"/>
      <c r="FD81" s="5"/>
      <c r="FE81" s="4"/>
      <c r="FF81" s="6"/>
      <c r="FG81" s="4"/>
      <c r="FH81" s="6"/>
      <c r="FI81" s="5"/>
      <c r="FJ81" s="5"/>
      <c r="FK81" s="4"/>
      <c r="FL81" s="6"/>
      <c r="FM81" s="4"/>
      <c r="FN81" s="6"/>
      <c r="FO81" s="5"/>
      <c r="FP81" s="5"/>
      <c r="FQ81" s="4"/>
      <c r="FR81" s="6"/>
      <c r="FS81" s="4"/>
      <c r="FT81" s="6"/>
      <c r="FU81" s="5"/>
      <c r="FV81" s="5"/>
      <c r="FW81" s="4"/>
      <c r="FX81" s="6"/>
      <c r="FY81" s="4"/>
      <c r="FZ81" s="6"/>
      <c r="GA81" s="5"/>
      <c r="GB81" s="5"/>
      <c r="GC81" s="4"/>
      <c r="GD81" s="6"/>
      <c r="GE81" s="4"/>
      <c r="GF81" s="6"/>
      <c r="GG81" s="5"/>
      <c r="GH81" s="5"/>
      <c r="GI81" s="4"/>
      <c r="GJ81" s="6"/>
      <c r="GK81" s="4"/>
      <c r="GL81" s="6"/>
      <c r="GM81" s="5"/>
      <c r="GN81" s="5"/>
      <c r="GO81" s="4"/>
      <c r="GP81" s="6"/>
      <c r="GQ81" s="4"/>
      <c r="GR81" s="6"/>
      <c r="GS81" s="5"/>
      <c r="GT81" s="5"/>
      <c r="GU81" s="4"/>
      <c r="GV81" s="6"/>
      <c r="GW81" s="4"/>
      <c r="GX81" s="6"/>
      <c r="GY81" s="5"/>
      <c r="GZ81" s="5"/>
      <c r="HA81" s="4"/>
      <c r="HB81" s="6"/>
      <c r="HC81" s="4"/>
      <c r="HD81" s="6"/>
      <c r="HE81" s="5"/>
      <c r="HF81" s="5"/>
      <c r="HG81" s="4"/>
      <c r="HH81" s="6"/>
      <c r="HI81" s="4"/>
      <c r="HJ81" s="6"/>
      <c r="HK81" s="5"/>
      <c r="HL81" s="5"/>
      <c r="HM81" s="4"/>
      <c r="HN81" s="6"/>
      <c r="HO81" s="4"/>
      <c r="HP81" s="6"/>
      <c r="HQ81" s="5"/>
      <c r="HR81" s="5"/>
      <c r="HS81" s="4"/>
      <c r="HT81" s="6"/>
      <c r="HU81" s="4"/>
      <c r="HV81" s="6"/>
      <c r="HW81" s="5"/>
      <c r="HX81" s="5"/>
      <c r="HY81" s="4"/>
      <c r="HZ81" s="6"/>
      <c r="IA81" s="4"/>
      <c r="IB81" s="6"/>
      <c r="IC81" s="5"/>
      <c r="ID81" s="5"/>
      <c r="IE81" s="4"/>
      <c r="IF81" s="6"/>
      <c r="IG81" s="4"/>
      <c r="IH81" s="6"/>
      <c r="II81" s="5"/>
      <c r="IJ81" s="5"/>
      <c r="IK81" s="4"/>
      <c r="IL81" s="6"/>
      <c r="IM81" s="4"/>
      <c r="IN81" s="6"/>
      <c r="IO81" s="5"/>
      <c r="IP81" s="5"/>
      <c r="IQ81" s="4"/>
      <c r="IR81" s="6"/>
      <c r="IS81" s="4"/>
      <c r="IT81" s="6"/>
      <c r="IU81" s="5"/>
      <c r="IV81" s="5"/>
      <c r="IW81" s="4"/>
      <c r="IX81" s="6"/>
      <c r="IY81" s="4"/>
      <c r="IZ81" s="6"/>
      <c r="JA81" s="5"/>
      <c r="JB81" s="5"/>
      <c r="JC81" s="4"/>
      <c r="JD81" s="6"/>
      <c r="JE81" s="4"/>
      <c r="JF81" s="6"/>
      <c r="JG81" s="5"/>
      <c r="JH81" s="5"/>
      <c r="JI81" s="4"/>
      <c r="JJ81" s="6"/>
      <c r="JK81" s="4"/>
      <c r="JL81" s="6"/>
      <c r="JM81" s="5"/>
      <c r="JN81" s="5"/>
      <c r="JO81" s="4"/>
      <c r="JP81" s="6"/>
      <c r="JQ81" s="4"/>
      <c r="JR81" s="6"/>
      <c r="JS81" s="5"/>
      <c r="JT81" s="5"/>
      <c r="JU81" s="4"/>
      <c r="JV81" s="6"/>
      <c r="JW81" s="4"/>
      <c r="JX81" s="6"/>
      <c r="JY81" s="5"/>
      <c r="JZ81" s="5"/>
      <c r="KA81" s="4"/>
      <c r="KB81" s="6"/>
      <c r="KC81" s="4"/>
      <c r="KD81" s="6"/>
      <c r="KE81" s="5"/>
      <c r="KF81" s="5"/>
      <c r="KG81" s="4"/>
      <c r="KH81" s="6"/>
      <c r="KI81" s="4"/>
      <c r="KJ81" s="6"/>
      <c r="KK81" s="5"/>
      <c r="KL81" s="5"/>
    </row>
    <row r="82">
      <c r="A82" s="3" t="s">
        <v>85</v>
      </c>
      <c r="B82" s="3" t="s">
        <v>86</v>
      </c>
      <c r="C82" s="3" t="s">
        <v>87</v>
      </c>
      <c r="D82" s="3" t="s">
        <v>88</v>
      </c>
      <c r="E82" s="3" t="s">
        <v>311</v>
      </c>
      <c r="F82" s="3" t="s">
        <v>312</v>
      </c>
      <c r="G82" s="3" t="s">
        <v>313</v>
      </c>
      <c r="H82" s="3" t="s">
        <v>155</v>
      </c>
      <c r="I82" s="4"/>
      <c r="J82" s="4">
        <f>=ROUNDDOWN({0},0)</f>
      </c>
      <c r="K82" s="4"/>
      <c r="L82" s="5">
        <v>1</v>
      </c>
      <c r="M82" s="4"/>
      <c r="N82" s="4">
        <f>=ROUNDDOWN({0},0)</f>
      </c>
      <c r="O82" s="4"/>
      <c r="P82" s="5"/>
      <c r="Q82" s="4">
        <v>10</v>
      </c>
      <c r="R82" s="6">
        <v>418.64</v>
      </c>
      <c r="S82" s="4"/>
      <c r="T82" s="6"/>
      <c r="U82" s="5"/>
      <c r="V82" s="5"/>
      <c r="W82" s="4">
        <v>2</v>
      </c>
      <c r="X82" s="6">
        <v>82.94</v>
      </c>
      <c r="Y82" s="4"/>
      <c r="Z82" s="6"/>
      <c r="AA82" s="5"/>
      <c r="AB82" s="5"/>
      <c r="AC82" s="4"/>
      <c r="AD82" s="6"/>
      <c r="AE82" s="4"/>
      <c r="AF82" s="6"/>
      <c r="AG82" s="5"/>
      <c r="AH82" s="5"/>
      <c r="AI82" s="4">
        <v>1</v>
      </c>
      <c r="AJ82" s="6">
        <v>41.47</v>
      </c>
      <c r="AK82" s="4"/>
      <c r="AL82" s="6"/>
      <c r="AM82" s="5"/>
      <c r="AN82" s="5"/>
      <c r="AO82" s="4"/>
      <c r="AP82" s="6"/>
      <c r="AQ82" s="4"/>
      <c r="AR82" s="6"/>
      <c r="AS82" s="5"/>
      <c r="AT82" s="5"/>
      <c r="AU82" s="4">
        <v>1</v>
      </c>
      <c r="AV82" s="6">
        <v>40.32</v>
      </c>
      <c r="AW82" s="4"/>
      <c r="AX82" s="6"/>
      <c r="AY82" s="5"/>
      <c r="AZ82" s="5"/>
      <c r="BA82" s="4"/>
      <c r="BB82" s="6"/>
      <c r="BC82" s="4"/>
      <c r="BD82" s="6"/>
      <c r="BE82" s="5"/>
      <c r="BF82" s="5"/>
      <c r="BG82" s="4"/>
      <c r="BH82" s="6"/>
      <c r="BI82" s="4"/>
      <c r="BJ82" s="6"/>
      <c r="BK82" s="5"/>
      <c r="BL82" s="5"/>
      <c r="BM82" s="4">
        <v>3</v>
      </c>
      <c r="BN82" s="6">
        <v>124.32</v>
      </c>
      <c r="BO82" s="4"/>
      <c r="BP82" s="6"/>
      <c r="BQ82" s="5"/>
      <c r="BR82" s="5"/>
      <c r="BS82" s="4"/>
      <c r="BT82" s="6"/>
      <c r="BU82" s="4"/>
      <c r="BV82" s="6"/>
      <c r="BW82" s="5"/>
      <c r="BX82" s="5"/>
      <c r="BY82" s="4"/>
      <c r="BZ82" s="6"/>
      <c r="CA82" s="4"/>
      <c r="CB82" s="6"/>
      <c r="CC82" s="5"/>
      <c r="CD82" s="5"/>
      <c r="CE82" s="4">
        <v>3</v>
      </c>
      <c r="CF82" s="6">
        <v>129.59</v>
      </c>
      <c r="CG82" s="4"/>
      <c r="CH82" s="6"/>
      <c r="CI82" s="5"/>
      <c r="CJ82" s="5"/>
      <c r="CK82" s="4"/>
      <c r="CL82" s="6"/>
      <c r="CM82" s="4"/>
      <c r="CN82" s="6"/>
      <c r="CO82" s="5"/>
      <c r="CP82" s="5"/>
      <c r="CQ82" s="4"/>
      <c r="CR82" s="6"/>
      <c r="CS82" s="4"/>
      <c r="CT82" s="6"/>
      <c r="CU82" s="5"/>
      <c r="CV82" s="5"/>
      <c r="CW82" s="4"/>
      <c r="CX82" s="6"/>
      <c r="CY82" s="4"/>
      <c r="CZ82" s="6"/>
      <c r="DA82" s="5"/>
      <c r="DB82" s="5"/>
      <c r="DC82" s="4"/>
      <c r="DD82" s="6"/>
      <c r="DE82" s="4"/>
      <c r="DF82" s="6"/>
      <c r="DG82" s="5"/>
      <c r="DH82" s="5"/>
      <c r="DI82" s="4"/>
      <c r="DJ82" s="6"/>
      <c r="DK82" s="4"/>
      <c r="DL82" s="6"/>
      <c r="DM82" s="5"/>
      <c r="DN82" s="5"/>
      <c r="DO82" s="4"/>
      <c r="DP82" s="6"/>
      <c r="DQ82" s="4"/>
      <c r="DR82" s="6"/>
      <c r="DS82" s="5"/>
      <c r="DT82" s="5"/>
      <c r="DU82" s="4"/>
      <c r="DV82" s="6"/>
      <c r="DW82" s="4"/>
      <c r="DX82" s="6"/>
      <c r="DY82" s="5"/>
      <c r="DZ82" s="5"/>
      <c r="EA82" s="4"/>
      <c r="EB82" s="6"/>
      <c r="EC82" s="4"/>
      <c r="ED82" s="6"/>
      <c r="EE82" s="5"/>
      <c r="EF82" s="5"/>
      <c r="EG82" s="4"/>
      <c r="EH82" s="6"/>
      <c r="EI82" s="4"/>
      <c r="EJ82" s="6"/>
      <c r="EK82" s="5"/>
      <c r="EL82" s="5"/>
      <c r="EM82" s="4"/>
      <c r="EN82" s="6"/>
      <c r="EO82" s="4"/>
      <c r="EP82" s="6"/>
      <c r="EQ82" s="5"/>
      <c r="ER82" s="5"/>
      <c r="ES82" s="4"/>
      <c r="ET82" s="6"/>
      <c r="EU82" s="4"/>
      <c r="EV82" s="6"/>
      <c r="EW82" s="5"/>
      <c r="EX82" s="5"/>
      <c r="EY82" s="4"/>
      <c r="EZ82" s="6"/>
      <c r="FA82" s="4"/>
      <c r="FB82" s="6"/>
      <c r="FC82" s="5"/>
      <c r="FD82" s="5"/>
      <c r="FE82" s="4"/>
      <c r="FF82" s="6"/>
      <c r="FG82" s="4"/>
      <c r="FH82" s="6"/>
      <c r="FI82" s="5"/>
      <c r="FJ82" s="5"/>
      <c r="FK82" s="4"/>
      <c r="FL82" s="6"/>
      <c r="FM82" s="4"/>
      <c r="FN82" s="6"/>
      <c r="FO82" s="5"/>
      <c r="FP82" s="5"/>
      <c r="FQ82" s="4"/>
      <c r="FR82" s="6"/>
      <c r="FS82" s="4"/>
      <c r="FT82" s="6"/>
      <c r="FU82" s="5"/>
      <c r="FV82" s="5"/>
      <c r="FW82" s="4"/>
      <c r="FX82" s="6"/>
      <c r="FY82" s="4"/>
      <c r="FZ82" s="6"/>
      <c r="GA82" s="5"/>
      <c r="GB82" s="5"/>
      <c r="GC82" s="4"/>
      <c r="GD82" s="6"/>
      <c r="GE82" s="4"/>
      <c r="GF82" s="6"/>
      <c r="GG82" s="5"/>
      <c r="GH82" s="5"/>
      <c r="GI82" s="4"/>
      <c r="GJ82" s="6"/>
      <c r="GK82" s="4"/>
      <c r="GL82" s="6"/>
      <c r="GM82" s="5"/>
      <c r="GN82" s="5"/>
      <c r="GO82" s="4"/>
      <c r="GP82" s="6"/>
      <c r="GQ82" s="4"/>
      <c r="GR82" s="6"/>
      <c r="GS82" s="5"/>
      <c r="GT82" s="5"/>
      <c r="GU82" s="4"/>
      <c r="GV82" s="6"/>
      <c r="GW82" s="4"/>
      <c r="GX82" s="6"/>
      <c r="GY82" s="5"/>
      <c r="GZ82" s="5"/>
      <c r="HA82" s="4"/>
      <c r="HB82" s="6"/>
      <c r="HC82" s="4"/>
      <c r="HD82" s="6"/>
      <c r="HE82" s="5"/>
      <c r="HF82" s="5"/>
      <c r="HG82" s="4"/>
      <c r="HH82" s="6"/>
      <c r="HI82" s="4"/>
      <c r="HJ82" s="6"/>
      <c r="HK82" s="5"/>
      <c r="HL82" s="5"/>
      <c r="HM82" s="4"/>
      <c r="HN82" s="6"/>
      <c r="HO82" s="4"/>
      <c r="HP82" s="6"/>
      <c r="HQ82" s="5"/>
      <c r="HR82" s="5"/>
      <c r="HS82" s="4"/>
      <c r="HT82" s="6"/>
      <c r="HU82" s="4"/>
      <c r="HV82" s="6"/>
      <c r="HW82" s="5"/>
      <c r="HX82" s="5"/>
      <c r="HY82" s="4"/>
      <c r="HZ82" s="6"/>
      <c r="IA82" s="4"/>
      <c r="IB82" s="6"/>
      <c r="IC82" s="5"/>
      <c r="ID82" s="5"/>
      <c r="IE82" s="4"/>
      <c r="IF82" s="6"/>
      <c r="IG82" s="4"/>
      <c r="IH82" s="6"/>
      <c r="II82" s="5"/>
      <c r="IJ82" s="5"/>
      <c r="IK82" s="4"/>
      <c r="IL82" s="6"/>
      <c r="IM82" s="4"/>
      <c r="IN82" s="6"/>
      <c r="IO82" s="5"/>
      <c r="IP82" s="5"/>
      <c r="IQ82" s="4"/>
      <c r="IR82" s="6"/>
      <c r="IS82" s="4"/>
      <c r="IT82" s="6"/>
      <c r="IU82" s="5"/>
      <c r="IV82" s="5"/>
      <c r="IW82" s="4"/>
      <c r="IX82" s="6"/>
      <c r="IY82" s="4"/>
      <c r="IZ82" s="6"/>
      <c r="JA82" s="5"/>
      <c r="JB82" s="5"/>
      <c r="JC82" s="4"/>
      <c r="JD82" s="6"/>
      <c r="JE82" s="4"/>
      <c r="JF82" s="6"/>
      <c r="JG82" s="5"/>
      <c r="JH82" s="5"/>
      <c r="JI82" s="4"/>
      <c r="JJ82" s="6"/>
      <c r="JK82" s="4"/>
      <c r="JL82" s="6"/>
      <c r="JM82" s="5"/>
      <c r="JN82" s="5"/>
      <c r="JO82" s="4"/>
      <c r="JP82" s="6"/>
      <c r="JQ82" s="4"/>
      <c r="JR82" s="6"/>
      <c r="JS82" s="5"/>
      <c r="JT82" s="5"/>
      <c r="JU82" s="4"/>
      <c r="JV82" s="6"/>
      <c r="JW82" s="4"/>
      <c r="JX82" s="6"/>
      <c r="JY82" s="5"/>
      <c r="JZ82" s="5"/>
      <c r="KA82" s="4"/>
      <c r="KB82" s="6"/>
      <c r="KC82" s="4"/>
      <c r="KD82" s="6"/>
      <c r="KE82" s="5"/>
      <c r="KF82" s="5"/>
      <c r="KG82" s="4"/>
      <c r="KH82" s="6"/>
      <c r="KI82" s="4"/>
      <c r="KJ82" s="6"/>
      <c r="KK82" s="5"/>
      <c r="KL82" s="5"/>
    </row>
    <row r="83">
      <c r="A83" s="3" t="s">
        <v>85</v>
      </c>
      <c r="B83" s="3" t="s">
        <v>86</v>
      </c>
      <c r="C83" s="3" t="s">
        <v>87</v>
      </c>
      <c r="D83" s="3" t="s">
        <v>88</v>
      </c>
      <c r="E83" s="3" t="s">
        <v>314</v>
      </c>
      <c r="F83" s="3" t="s">
        <v>104</v>
      </c>
      <c r="G83" s="3" t="s">
        <v>104</v>
      </c>
      <c r="H83" s="3" t="s">
        <v>104</v>
      </c>
      <c r="I83" s="4"/>
      <c r="J83" s="4">
        <f>=ROUNDDOWN({0},0)</f>
      </c>
      <c r="K83" s="4"/>
      <c r="L83" s="5">
        <v>1</v>
      </c>
      <c r="M83" s="4"/>
      <c r="N83" s="4">
        <f>=ROUNDDOWN({0},0)</f>
      </c>
      <c r="O83" s="4"/>
      <c r="P83" s="5"/>
      <c r="Q83" s="4">
        <v>10</v>
      </c>
      <c r="R83" s="6">
        <v>400.42</v>
      </c>
      <c r="S83" s="4"/>
      <c r="T83" s="6"/>
      <c r="U83" s="5"/>
      <c r="V83" s="5"/>
      <c r="W83" s="4">
        <v>10</v>
      </c>
      <c r="X83" s="6">
        <v>400.42</v>
      </c>
      <c r="Y83" s="4"/>
      <c r="Z83" s="6"/>
      <c r="AA83" s="5"/>
      <c r="AB83" s="5"/>
      <c r="AC83" s="4"/>
      <c r="AD83" s="6"/>
      <c r="AE83" s="4"/>
      <c r="AF83" s="6"/>
      <c r="AG83" s="5"/>
      <c r="AH83" s="5"/>
      <c r="AI83" s="4"/>
      <c r="AJ83" s="6"/>
      <c r="AK83" s="4"/>
      <c r="AL83" s="6"/>
      <c r="AM83" s="5"/>
      <c r="AN83" s="5"/>
      <c r="AO83" s="4"/>
      <c r="AP83" s="6"/>
      <c r="AQ83" s="4"/>
      <c r="AR83" s="6"/>
      <c r="AS83" s="5"/>
      <c r="AT83" s="5"/>
      <c r="AU83" s="4"/>
      <c r="AV83" s="6"/>
      <c r="AW83" s="4"/>
      <c r="AX83" s="6"/>
      <c r="AY83" s="5"/>
      <c r="AZ83" s="5"/>
      <c r="BA83" s="4"/>
      <c r="BB83" s="6"/>
      <c r="BC83" s="4"/>
      <c r="BD83" s="6"/>
      <c r="BE83" s="5"/>
      <c r="BF83" s="5"/>
      <c r="BG83" s="4"/>
      <c r="BH83" s="6"/>
      <c r="BI83" s="4"/>
      <c r="BJ83" s="6"/>
      <c r="BK83" s="5"/>
      <c r="BL83" s="5"/>
      <c r="BM83" s="4"/>
      <c r="BN83" s="6"/>
      <c r="BO83" s="4"/>
      <c r="BP83" s="6"/>
      <c r="BQ83" s="5"/>
      <c r="BR83" s="5"/>
      <c r="BS83" s="4"/>
      <c r="BT83" s="6"/>
      <c r="BU83" s="4"/>
      <c r="BV83" s="6"/>
      <c r="BW83" s="5"/>
      <c r="BX83" s="5"/>
      <c r="BY83" s="4"/>
      <c r="BZ83" s="6"/>
      <c r="CA83" s="4"/>
      <c r="CB83" s="6"/>
      <c r="CC83" s="5"/>
      <c r="CD83" s="5"/>
      <c r="CE83" s="4"/>
      <c r="CF83" s="6"/>
      <c r="CG83" s="4"/>
      <c r="CH83" s="6"/>
      <c r="CI83" s="5"/>
      <c r="CJ83" s="5"/>
      <c r="CK83" s="4"/>
      <c r="CL83" s="6"/>
      <c r="CM83" s="4"/>
      <c r="CN83" s="6"/>
      <c r="CO83" s="5"/>
      <c r="CP83" s="5"/>
      <c r="CQ83" s="4"/>
      <c r="CR83" s="6"/>
      <c r="CS83" s="4"/>
      <c r="CT83" s="6"/>
      <c r="CU83" s="5"/>
      <c r="CV83" s="5"/>
      <c r="CW83" s="4"/>
      <c r="CX83" s="6"/>
      <c r="CY83" s="4"/>
      <c r="CZ83" s="6"/>
      <c r="DA83" s="5"/>
      <c r="DB83" s="5"/>
      <c r="DC83" s="4"/>
      <c r="DD83" s="6"/>
      <c r="DE83" s="4"/>
      <c r="DF83" s="6"/>
      <c r="DG83" s="5"/>
      <c r="DH83" s="5"/>
      <c r="DI83" s="4"/>
      <c r="DJ83" s="6"/>
      <c r="DK83" s="4"/>
      <c r="DL83" s="6"/>
      <c r="DM83" s="5"/>
      <c r="DN83" s="5"/>
      <c r="DO83" s="4"/>
      <c r="DP83" s="6"/>
      <c r="DQ83" s="4"/>
      <c r="DR83" s="6"/>
      <c r="DS83" s="5"/>
      <c r="DT83" s="5"/>
      <c r="DU83" s="4"/>
      <c r="DV83" s="6"/>
      <c r="DW83" s="4"/>
      <c r="DX83" s="6"/>
      <c r="DY83" s="5"/>
      <c r="DZ83" s="5"/>
      <c r="EA83" s="4"/>
      <c r="EB83" s="6"/>
      <c r="EC83" s="4"/>
      <c r="ED83" s="6"/>
      <c r="EE83" s="5"/>
      <c r="EF83" s="5"/>
      <c r="EG83" s="4"/>
      <c r="EH83" s="6"/>
      <c r="EI83" s="4"/>
      <c r="EJ83" s="6"/>
      <c r="EK83" s="5"/>
      <c r="EL83" s="5"/>
      <c r="EM83" s="4"/>
      <c r="EN83" s="6"/>
      <c r="EO83" s="4"/>
      <c r="EP83" s="6"/>
      <c r="EQ83" s="5"/>
      <c r="ER83" s="5"/>
      <c r="ES83" s="4"/>
      <c r="ET83" s="6"/>
      <c r="EU83" s="4"/>
      <c r="EV83" s="6"/>
      <c r="EW83" s="5"/>
      <c r="EX83" s="5"/>
      <c r="EY83" s="4"/>
      <c r="EZ83" s="6"/>
      <c r="FA83" s="4"/>
      <c r="FB83" s="6"/>
      <c r="FC83" s="5"/>
      <c r="FD83" s="5"/>
      <c r="FE83" s="4"/>
      <c r="FF83" s="6"/>
      <c r="FG83" s="4"/>
      <c r="FH83" s="6"/>
      <c r="FI83" s="5"/>
      <c r="FJ83" s="5"/>
      <c r="FK83" s="4"/>
      <c r="FL83" s="6"/>
      <c r="FM83" s="4"/>
      <c r="FN83" s="6"/>
      <c r="FO83" s="5"/>
      <c r="FP83" s="5"/>
      <c r="FQ83" s="4"/>
      <c r="FR83" s="6"/>
      <c r="FS83" s="4"/>
      <c r="FT83" s="6"/>
      <c r="FU83" s="5"/>
      <c r="FV83" s="5"/>
      <c r="FW83" s="4"/>
      <c r="FX83" s="6"/>
      <c r="FY83" s="4"/>
      <c r="FZ83" s="6"/>
      <c r="GA83" s="5"/>
      <c r="GB83" s="5"/>
      <c r="GC83" s="4"/>
      <c r="GD83" s="6"/>
      <c r="GE83" s="4"/>
      <c r="GF83" s="6"/>
      <c r="GG83" s="5"/>
      <c r="GH83" s="5"/>
      <c r="GI83" s="4"/>
      <c r="GJ83" s="6"/>
      <c r="GK83" s="4"/>
      <c r="GL83" s="6"/>
      <c r="GM83" s="5"/>
      <c r="GN83" s="5"/>
      <c r="GO83" s="4"/>
      <c r="GP83" s="6"/>
      <c r="GQ83" s="4"/>
      <c r="GR83" s="6"/>
      <c r="GS83" s="5"/>
      <c r="GT83" s="5"/>
      <c r="GU83" s="4"/>
      <c r="GV83" s="6"/>
      <c r="GW83" s="4"/>
      <c r="GX83" s="6"/>
      <c r="GY83" s="5"/>
      <c r="GZ83" s="5"/>
      <c r="HA83" s="4"/>
      <c r="HB83" s="6"/>
      <c r="HC83" s="4"/>
      <c r="HD83" s="6"/>
      <c r="HE83" s="5"/>
      <c r="HF83" s="5"/>
      <c r="HG83" s="4"/>
      <c r="HH83" s="6"/>
      <c r="HI83" s="4"/>
      <c r="HJ83" s="6"/>
      <c r="HK83" s="5"/>
      <c r="HL83" s="5"/>
      <c r="HM83" s="4"/>
      <c r="HN83" s="6"/>
      <c r="HO83" s="4"/>
      <c r="HP83" s="6"/>
      <c r="HQ83" s="5"/>
      <c r="HR83" s="5"/>
      <c r="HS83" s="4"/>
      <c r="HT83" s="6"/>
      <c r="HU83" s="4"/>
      <c r="HV83" s="6"/>
      <c r="HW83" s="5"/>
      <c r="HX83" s="5"/>
      <c r="HY83" s="4"/>
      <c r="HZ83" s="6"/>
      <c r="IA83" s="4"/>
      <c r="IB83" s="6"/>
      <c r="IC83" s="5"/>
      <c r="ID83" s="5"/>
      <c r="IE83" s="4"/>
      <c r="IF83" s="6"/>
      <c r="IG83" s="4"/>
      <c r="IH83" s="6"/>
      <c r="II83" s="5"/>
      <c r="IJ83" s="5"/>
      <c r="IK83" s="4"/>
      <c r="IL83" s="6"/>
      <c r="IM83" s="4"/>
      <c r="IN83" s="6"/>
      <c r="IO83" s="5"/>
      <c r="IP83" s="5"/>
      <c r="IQ83" s="4"/>
      <c r="IR83" s="6"/>
      <c r="IS83" s="4"/>
      <c r="IT83" s="6"/>
      <c r="IU83" s="5"/>
      <c r="IV83" s="5"/>
      <c r="IW83" s="4"/>
      <c r="IX83" s="6"/>
      <c r="IY83" s="4"/>
      <c r="IZ83" s="6"/>
      <c r="JA83" s="5"/>
      <c r="JB83" s="5"/>
      <c r="JC83" s="4"/>
      <c r="JD83" s="6"/>
      <c r="JE83" s="4"/>
      <c r="JF83" s="6"/>
      <c r="JG83" s="5"/>
      <c r="JH83" s="5"/>
      <c r="JI83" s="4"/>
      <c r="JJ83" s="6"/>
      <c r="JK83" s="4"/>
      <c r="JL83" s="6"/>
      <c r="JM83" s="5"/>
      <c r="JN83" s="5"/>
      <c r="JO83" s="4"/>
      <c r="JP83" s="6"/>
      <c r="JQ83" s="4"/>
      <c r="JR83" s="6"/>
      <c r="JS83" s="5"/>
      <c r="JT83" s="5"/>
      <c r="JU83" s="4"/>
      <c r="JV83" s="6"/>
      <c r="JW83" s="4"/>
      <c r="JX83" s="6"/>
      <c r="JY83" s="5"/>
      <c r="JZ83" s="5"/>
      <c r="KA83" s="4"/>
      <c r="KB83" s="6"/>
      <c r="KC83" s="4"/>
      <c r="KD83" s="6"/>
      <c r="KE83" s="5"/>
      <c r="KF83" s="5"/>
      <c r="KG83" s="4"/>
      <c r="KH83" s="6"/>
      <c r="KI83" s="4"/>
      <c r="KJ83" s="6"/>
      <c r="KK83" s="5"/>
      <c r="KL83" s="5"/>
    </row>
    <row r="84">
      <c r="A84" s="3" t="s">
        <v>85</v>
      </c>
      <c r="B84" s="3" t="s">
        <v>86</v>
      </c>
      <c r="C84" s="3" t="s">
        <v>87</v>
      </c>
      <c r="D84" s="3" t="s">
        <v>88</v>
      </c>
      <c r="E84" s="3" t="s">
        <v>315</v>
      </c>
      <c r="F84" s="3" t="s">
        <v>316</v>
      </c>
      <c r="G84" s="3" t="s">
        <v>317</v>
      </c>
      <c r="H84" s="3" t="s">
        <v>98</v>
      </c>
      <c r="I84" s="4"/>
      <c r="J84" s="4">
        <f>=ROUNDDOWN({0},0)</f>
      </c>
      <c r="K84" s="4"/>
      <c r="L84" s="5"/>
      <c r="M84" s="4"/>
      <c r="N84" s="4">
        <f>=ROUNDDOWN({0},0)</f>
      </c>
      <c r="O84" s="4"/>
      <c r="P84" s="5"/>
      <c r="Q84" s="4">
        <v>8</v>
      </c>
      <c r="R84" s="6">
        <v>393.87</v>
      </c>
      <c r="S84" s="4"/>
      <c r="T84" s="6"/>
      <c r="U84" s="5"/>
      <c r="V84" s="5"/>
      <c r="W84" s="4">
        <v>2</v>
      </c>
      <c r="X84" s="6">
        <v>93.3</v>
      </c>
      <c r="Y84" s="4"/>
      <c r="Z84" s="6"/>
      <c r="AA84" s="5"/>
      <c r="AB84" s="5"/>
      <c r="AC84" s="4"/>
      <c r="AD84" s="6"/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  <c r="AU84" s="4">
        <v>2</v>
      </c>
      <c r="AV84" s="6">
        <v>100.8</v>
      </c>
      <c r="AW84" s="4"/>
      <c r="AX84" s="6"/>
      <c r="AY84" s="5"/>
      <c r="AZ84" s="5"/>
      <c r="BA84" s="4"/>
      <c r="BB84" s="6"/>
      <c r="BC84" s="4"/>
      <c r="BD84" s="6"/>
      <c r="BE84" s="5"/>
      <c r="BF84" s="5"/>
      <c r="BG84" s="4"/>
      <c r="BH84" s="6"/>
      <c r="BI84" s="4"/>
      <c r="BJ84" s="6"/>
      <c r="BK84" s="5"/>
      <c r="BL84" s="5"/>
      <c r="BM84" s="4">
        <v>3</v>
      </c>
      <c r="BN84" s="6">
        <v>153.12</v>
      </c>
      <c r="BO84" s="4"/>
      <c r="BP84" s="6"/>
      <c r="BQ84" s="5"/>
      <c r="BR84" s="5"/>
      <c r="BS84" s="4"/>
      <c r="BT84" s="6"/>
      <c r="BU84" s="4"/>
      <c r="BV84" s="6"/>
      <c r="BW84" s="5"/>
      <c r="BX84" s="5"/>
      <c r="BY84" s="4"/>
      <c r="BZ84" s="6"/>
      <c r="CA84" s="4"/>
      <c r="CB84" s="6"/>
      <c r="CC84" s="5"/>
      <c r="CD84" s="5"/>
      <c r="CE84" s="4">
        <v>1</v>
      </c>
      <c r="CF84" s="6">
        <v>46.65</v>
      </c>
      <c r="CG84" s="4"/>
      <c r="CH84" s="6"/>
      <c r="CI84" s="5"/>
      <c r="CJ84" s="5"/>
      <c r="CK84" s="4"/>
      <c r="CL84" s="6"/>
      <c r="CM84" s="4"/>
      <c r="CN84" s="6"/>
      <c r="CO84" s="5"/>
      <c r="CP84" s="5"/>
      <c r="CQ84" s="4"/>
      <c r="CR84" s="6"/>
      <c r="CS84" s="4"/>
      <c r="CT84" s="6"/>
      <c r="CU84" s="5"/>
      <c r="CV84" s="5"/>
      <c r="CW84" s="4"/>
      <c r="CX84" s="6"/>
      <c r="CY84" s="4"/>
      <c r="CZ84" s="6"/>
      <c r="DA84" s="5"/>
      <c r="DB84" s="5"/>
      <c r="DC84" s="4"/>
      <c r="DD84" s="6"/>
      <c r="DE84" s="4"/>
      <c r="DF84" s="6"/>
      <c r="DG84" s="5"/>
      <c r="DH84" s="5"/>
      <c r="DI84" s="4"/>
      <c r="DJ84" s="6"/>
      <c r="DK84" s="4"/>
      <c r="DL84" s="6"/>
      <c r="DM84" s="5"/>
      <c r="DN84" s="5"/>
      <c r="DO84" s="4"/>
      <c r="DP84" s="6"/>
      <c r="DQ84" s="4"/>
      <c r="DR84" s="6"/>
      <c r="DS84" s="5"/>
      <c r="DT84" s="5"/>
      <c r="DU84" s="4"/>
      <c r="DV84" s="6"/>
      <c r="DW84" s="4"/>
      <c r="DX84" s="6"/>
      <c r="DY84" s="5"/>
      <c r="DZ84" s="5"/>
      <c r="EA84" s="4"/>
      <c r="EB84" s="6"/>
      <c r="EC84" s="4"/>
      <c r="ED84" s="6"/>
      <c r="EE84" s="5"/>
      <c r="EF84" s="5"/>
      <c r="EG84" s="4"/>
      <c r="EH84" s="6"/>
      <c r="EI84" s="4"/>
      <c r="EJ84" s="6"/>
      <c r="EK84" s="5"/>
      <c r="EL84" s="5"/>
      <c r="EM84" s="4"/>
      <c r="EN84" s="6"/>
      <c r="EO84" s="4"/>
      <c r="EP84" s="6"/>
      <c r="EQ84" s="5"/>
      <c r="ER84" s="5"/>
      <c r="ES84" s="4"/>
      <c r="ET84" s="6"/>
      <c r="EU84" s="4"/>
      <c r="EV84" s="6"/>
      <c r="EW84" s="5"/>
      <c r="EX84" s="5"/>
      <c r="EY84" s="4"/>
      <c r="EZ84" s="6"/>
      <c r="FA84" s="4"/>
      <c r="FB84" s="6"/>
      <c r="FC84" s="5"/>
      <c r="FD84" s="5"/>
      <c r="FE84" s="4"/>
      <c r="FF84" s="6"/>
      <c r="FG84" s="4"/>
      <c r="FH84" s="6"/>
      <c r="FI84" s="5"/>
      <c r="FJ84" s="5"/>
      <c r="FK84" s="4"/>
      <c r="FL84" s="6"/>
      <c r="FM84" s="4"/>
      <c r="FN84" s="6"/>
      <c r="FO84" s="5"/>
      <c r="FP84" s="5"/>
      <c r="FQ84" s="4"/>
      <c r="FR84" s="6"/>
      <c r="FS84" s="4"/>
      <c r="FT84" s="6"/>
      <c r="FU84" s="5"/>
      <c r="FV84" s="5"/>
      <c r="FW84" s="4"/>
      <c r="FX84" s="6"/>
      <c r="FY84" s="4"/>
      <c r="FZ84" s="6"/>
      <c r="GA84" s="5"/>
      <c r="GB84" s="5"/>
      <c r="GC84" s="4"/>
      <c r="GD84" s="6"/>
      <c r="GE84" s="4"/>
      <c r="GF84" s="6"/>
      <c r="GG84" s="5"/>
      <c r="GH84" s="5"/>
      <c r="GI84" s="4"/>
      <c r="GJ84" s="6"/>
      <c r="GK84" s="4"/>
      <c r="GL84" s="6"/>
      <c r="GM84" s="5"/>
      <c r="GN84" s="5"/>
      <c r="GO84" s="4"/>
      <c r="GP84" s="6"/>
      <c r="GQ84" s="4"/>
      <c r="GR84" s="6"/>
      <c r="GS84" s="5"/>
      <c r="GT84" s="5"/>
      <c r="GU84" s="4"/>
      <c r="GV84" s="6"/>
      <c r="GW84" s="4"/>
      <c r="GX84" s="6"/>
      <c r="GY84" s="5"/>
      <c r="GZ84" s="5"/>
      <c r="HA84" s="4"/>
      <c r="HB84" s="6"/>
      <c r="HC84" s="4"/>
      <c r="HD84" s="6"/>
      <c r="HE84" s="5"/>
      <c r="HF84" s="5"/>
      <c r="HG84" s="4"/>
      <c r="HH84" s="6"/>
      <c r="HI84" s="4"/>
      <c r="HJ84" s="6"/>
      <c r="HK84" s="5"/>
      <c r="HL84" s="5"/>
      <c r="HM84" s="4"/>
      <c r="HN84" s="6"/>
      <c r="HO84" s="4"/>
      <c r="HP84" s="6"/>
      <c r="HQ84" s="5"/>
      <c r="HR84" s="5"/>
      <c r="HS84" s="4"/>
      <c r="HT84" s="6"/>
      <c r="HU84" s="4"/>
      <c r="HV84" s="6"/>
      <c r="HW84" s="5"/>
      <c r="HX84" s="5"/>
      <c r="HY84" s="4"/>
      <c r="HZ84" s="6"/>
      <c r="IA84" s="4"/>
      <c r="IB84" s="6"/>
      <c r="IC84" s="5"/>
      <c r="ID84" s="5"/>
      <c r="IE84" s="4"/>
      <c r="IF84" s="6"/>
      <c r="IG84" s="4"/>
      <c r="IH84" s="6"/>
      <c r="II84" s="5"/>
      <c r="IJ84" s="5"/>
      <c r="IK84" s="4"/>
      <c r="IL84" s="6"/>
      <c r="IM84" s="4"/>
      <c r="IN84" s="6"/>
      <c r="IO84" s="5"/>
      <c r="IP84" s="5"/>
      <c r="IQ84" s="4"/>
      <c r="IR84" s="6"/>
      <c r="IS84" s="4"/>
      <c r="IT84" s="6"/>
      <c r="IU84" s="5"/>
      <c r="IV84" s="5"/>
      <c r="IW84" s="4"/>
      <c r="IX84" s="6"/>
      <c r="IY84" s="4"/>
      <c r="IZ84" s="6"/>
      <c r="JA84" s="5"/>
      <c r="JB84" s="5"/>
      <c r="JC84" s="4"/>
      <c r="JD84" s="6"/>
      <c r="JE84" s="4"/>
      <c r="JF84" s="6"/>
      <c r="JG84" s="5"/>
      <c r="JH84" s="5"/>
      <c r="JI84" s="4"/>
      <c r="JJ84" s="6"/>
      <c r="JK84" s="4"/>
      <c r="JL84" s="6"/>
      <c r="JM84" s="5"/>
      <c r="JN84" s="5"/>
      <c r="JO84" s="4"/>
      <c r="JP84" s="6"/>
      <c r="JQ84" s="4"/>
      <c r="JR84" s="6"/>
      <c r="JS84" s="5"/>
      <c r="JT84" s="5"/>
      <c r="JU84" s="4"/>
      <c r="JV84" s="6"/>
      <c r="JW84" s="4"/>
      <c r="JX84" s="6"/>
      <c r="JY84" s="5"/>
      <c r="JZ84" s="5"/>
      <c r="KA84" s="4"/>
      <c r="KB84" s="6"/>
      <c r="KC84" s="4"/>
      <c r="KD84" s="6"/>
      <c r="KE84" s="5"/>
      <c r="KF84" s="5"/>
      <c r="KG84" s="4"/>
      <c r="KH84" s="6"/>
      <c r="KI84" s="4"/>
      <c r="KJ84" s="6"/>
      <c r="KK84" s="5"/>
      <c r="KL84" s="5"/>
    </row>
    <row r="85">
      <c r="A85" s="3" t="s">
        <v>85</v>
      </c>
      <c r="B85" s="3" t="s">
        <v>86</v>
      </c>
      <c r="C85" s="3" t="s">
        <v>87</v>
      </c>
      <c r="D85" s="3" t="s">
        <v>88</v>
      </c>
      <c r="E85" s="3" t="s">
        <v>318</v>
      </c>
      <c r="F85" s="3" t="s">
        <v>104</v>
      </c>
      <c r="G85" s="3" t="s">
        <v>104</v>
      </c>
      <c r="H85" s="3" t="s">
        <v>104</v>
      </c>
      <c r="I85" s="4"/>
      <c r="J85" s="4">
        <f>=ROUNDDOWN({0},0)</f>
      </c>
      <c r="K85" s="4"/>
      <c r="L85" s="5">
        <v>1</v>
      </c>
      <c r="M85" s="4"/>
      <c r="N85" s="4">
        <f>=ROUNDDOWN({0},0)</f>
      </c>
      <c r="O85" s="4"/>
      <c r="P85" s="5"/>
      <c r="Q85" s="4">
        <v>9</v>
      </c>
      <c r="R85" s="6">
        <v>357.95</v>
      </c>
      <c r="S85" s="4"/>
      <c r="T85" s="6"/>
      <c r="U85" s="5"/>
      <c r="V85" s="5"/>
      <c r="W85" s="4">
        <v>9</v>
      </c>
      <c r="X85" s="6">
        <v>357.95</v>
      </c>
      <c r="Y85" s="4"/>
      <c r="Z85" s="6"/>
      <c r="AA85" s="5"/>
      <c r="AB85" s="5"/>
      <c r="AC85" s="4"/>
      <c r="AD85" s="6"/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  <c r="AU85" s="4"/>
      <c r="AV85" s="6"/>
      <c r="AW85" s="4"/>
      <c r="AX85" s="6"/>
      <c r="AY85" s="5"/>
      <c r="AZ85" s="5"/>
      <c r="BA85" s="4"/>
      <c r="BB85" s="6"/>
      <c r="BC85" s="4"/>
      <c r="BD85" s="6"/>
      <c r="BE85" s="5"/>
      <c r="BF85" s="5"/>
      <c r="BG85" s="4"/>
      <c r="BH85" s="6"/>
      <c r="BI85" s="4"/>
      <c r="BJ85" s="6"/>
      <c r="BK85" s="5"/>
      <c r="BL85" s="5"/>
      <c r="BM85" s="4"/>
      <c r="BN85" s="6"/>
      <c r="BO85" s="4"/>
      <c r="BP85" s="6"/>
      <c r="BQ85" s="5"/>
      <c r="BR85" s="5"/>
      <c r="BS85" s="4"/>
      <c r="BT85" s="6"/>
      <c r="BU85" s="4"/>
      <c r="BV85" s="6"/>
      <c r="BW85" s="5"/>
      <c r="BX85" s="5"/>
      <c r="BY85" s="4"/>
      <c r="BZ85" s="6"/>
      <c r="CA85" s="4"/>
      <c r="CB85" s="6"/>
      <c r="CC85" s="5"/>
      <c r="CD85" s="5"/>
      <c r="CE85" s="4"/>
      <c r="CF85" s="6"/>
      <c r="CG85" s="4"/>
      <c r="CH85" s="6"/>
      <c r="CI85" s="5"/>
      <c r="CJ85" s="5"/>
      <c r="CK85" s="4"/>
      <c r="CL85" s="6"/>
      <c r="CM85" s="4"/>
      <c r="CN85" s="6"/>
      <c r="CO85" s="5"/>
      <c r="CP85" s="5"/>
      <c r="CQ85" s="4"/>
      <c r="CR85" s="6"/>
      <c r="CS85" s="4"/>
      <c r="CT85" s="6"/>
      <c r="CU85" s="5"/>
      <c r="CV85" s="5"/>
      <c r="CW85" s="4"/>
      <c r="CX85" s="6"/>
      <c r="CY85" s="4"/>
      <c r="CZ85" s="6"/>
      <c r="DA85" s="5"/>
      <c r="DB85" s="5"/>
      <c r="DC85" s="4"/>
      <c r="DD85" s="6"/>
      <c r="DE85" s="4"/>
      <c r="DF85" s="6"/>
      <c r="DG85" s="5"/>
      <c r="DH85" s="5"/>
      <c r="DI85" s="4"/>
      <c r="DJ85" s="6"/>
      <c r="DK85" s="4"/>
      <c r="DL85" s="6"/>
      <c r="DM85" s="5"/>
      <c r="DN85" s="5"/>
      <c r="DO85" s="4"/>
      <c r="DP85" s="6"/>
      <c r="DQ85" s="4"/>
      <c r="DR85" s="6"/>
      <c r="DS85" s="5"/>
      <c r="DT85" s="5"/>
      <c r="DU85" s="4"/>
      <c r="DV85" s="6"/>
      <c r="DW85" s="4"/>
      <c r="DX85" s="6"/>
      <c r="DY85" s="5"/>
      <c r="DZ85" s="5"/>
      <c r="EA85" s="4"/>
      <c r="EB85" s="6"/>
      <c r="EC85" s="4"/>
      <c r="ED85" s="6"/>
      <c r="EE85" s="5"/>
      <c r="EF85" s="5"/>
      <c r="EG85" s="4"/>
      <c r="EH85" s="6"/>
      <c r="EI85" s="4"/>
      <c r="EJ85" s="6"/>
      <c r="EK85" s="5"/>
      <c r="EL85" s="5"/>
      <c r="EM85" s="4"/>
      <c r="EN85" s="6"/>
      <c r="EO85" s="4"/>
      <c r="EP85" s="6"/>
      <c r="EQ85" s="5"/>
      <c r="ER85" s="5"/>
      <c r="ES85" s="4"/>
      <c r="ET85" s="6"/>
      <c r="EU85" s="4"/>
      <c r="EV85" s="6"/>
      <c r="EW85" s="5"/>
      <c r="EX85" s="5"/>
      <c r="EY85" s="4"/>
      <c r="EZ85" s="6"/>
      <c r="FA85" s="4"/>
      <c r="FB85" s="6"/>
      <c r="FC85" s="5"/>
      <c r="FD85" s="5"/>
      <c r="FE85" s="4"/>
      <c r="FF85" s="6"/>
      <c r="FG85" s="4"/>
      <c r="FH85" s="6"/>
      <c r="FI85" s="5"/>
      <c r="FJ85" s="5"/>
      <c r="FK85" s="4"/>
      <c r="FL85" s="6"/>
      <c r="FM85" s="4"/>
      <c r="FN85" s="6"/>
      <c r="FO85" s="5"/>
      <c r="FP85" s="5"/>
      <c r="FQ85" s="4"/>
      <c r="FR85" s="6"/>
      <c r="FS85" s="4"/>
      <c r="FT85" s="6"/>
      <c r="FU85" s="5"/>
      <c r="FV85" s="5"/>
      <c r="FW85" s="4"/>
      <c r="FX85" s="6"/>
      <c r="FY85" s="4"/>
      <c r="FZ85" s="6"/>
      <c r="GA85" s="5"/>
      <c r="GB85" s="5"/>
      <c r="GC85" s="4"/>
      <c r="GD85" s="6"/>
      <c r="GE85" s="4"/>
      <c r="GF85" s="6"/>
      <c r="GG85" s="5"/>
      <c r="GH85" s="5"/>
      <c r="GI85" s="4"/>
      <c r="GJ85" s="6"/>
      <c r="GK85" s="4"/>
      <c r="GL85" s="6"/>
      <c r="GM85" s="5"/>
      <c r="GN85" s="5"/>
      <c r="GO85" s="4"/>
      <c r="GP85" s="6"/>
      <c r="GQ85" s="4"/>
      <c r="GR85" s="6"/>
      <c r="GS85" s="5"/>
      <c r="GT85" s="5"/>
      <c r="GU85" s="4"/>
      <c r="GV85" s="6"/>
      <c r="GW85" s="4"/>
      <c r="GX85" s="6"/>
      <c r="GY85" s="5"/>
      <c r="GZ85" s="5"/>
      <c r="HA85" s="4"/>
      <c r="HB85" s="6"/>
      <c r="HC85" s="4"/>
      <c r="HD85" s="6"/>
      <c r="HE85" s="5"/>
      <c r="HF85" s="5"/>
      <c r="HG85" s="4"/>
      <c r="HH85" s="6"/>
      <c r="HI85" s="4"/>
      <c r="HJ85" s="6"/>
      <c r="HK85" s="5"/>
      <c r="HL85" s="5"/>
      <c r="HM85" s="4"/>
      <c r="HN85" s="6"/>
      <c r="HO85" s="4"/>
      <c r="HP85" s="6"/>
      <c r="HQ85" s="5"/>
      <c r="HR85" s="5"/>
      <c r="HS85" s="4"/>
      <c r="HT85" s="6"/>
      <c r="HU85" s="4"/>
      <c r="HV85" s="6"/>
      <c r="HW85" s="5"/>
      <c r="HX85" s="5"/>
      <c r="HY85" s="4"/>
      <c r="HZ85" s="6"/>
      <c r="IA85" s="4"/>
      <c r="IB85" s="6"/>
      <c r="IC85" s="5"/>
      <c r="ID85" s="5"/>
      <c r="IE85" s="4"/>
      <c r="IF85" s="6"/>
      <c r="IG85" s="4"/>
      <c r="IH85" s="6"/>
      <c r="II85" s="5"/>
      <c r="IJ85" s="5"/>
      <c r="IK85" s="4"/>
      <c r="IL85" s="6"/>
      <c r="IM85" s="4"/>
      <c r="IN85" s="6"/>
      <c r="IO85" s="5"/>
      <c r="IP85" s="5"/>
      <c r="IQ85" s="4"/>
      <c r="IR85" s="6"/>
      <c r="IS85" s="4"/>
      <c r="IT85" s="6"/>
      <c r="IU85" s="5"/>
      <c r="IV85" s="5"/>
      <c r="IW85" s="4"/>
      <c r="IX85" s="6"/>
      <c r="IY85" s="4"/>
      <c r="IZ85" s="6"/>
      <c r="JA85" s="5"/>
      <c r="JB85" s="5"/>
      <c r="JC85" s="4"/>
      <c r="JD85" s="6"/>
      <c r="JE85" s="4"/>
      <c r="JF85" s="6"/>
      <c r="JG85" s="5"/>
      <c r="JH85" s="5"/>
      <c r="JI85" s="4"/>
      <c r="JJ85" s="6"/>
      <c r="JK85" s="4"/>
      <c r="JL85" s="6"/>
      <c r="JM85" s="5"/>
      <c r="JN85" s="5"/>
      <c r="JO85" s="4"/>
      <c r="JP85" s="6"/>
      <c r="JQ85" s="4"/>
      <c r="JR85" s="6"/>
      <c r="JS85" s="5"/>
      <c r="JT85" s="5"/>
      <c r="JU85" s="4"/>
      <c r="JV85" s="6"/>
      <c r="JW85" s="4"/>
      <c r="JX85" s="6"/>
      <c r="JY85" s="5"/>
      <c r="JZ85" s="5"/>
      <c r="KA85" s="4"/>
      <c r="KB85" s="6"/>
      <c r="KC85" s="4"/>
      <c r="KD85" s="6"/>
      <c r="KE85" s="5"/>
      <c r="KF85" s="5"/>
      <c r="KG85" s="4"/>
      <c r="KH85" s="6"/>
      <c r="KI85" s="4"/>
      <c r="KJ85" s="6"/>
      <c r="KK85" s="5"/>
      <c r="KL85" s="5"/>
    </row>
    <row r="86">
      <c r="A86" s="3" t="s">
        <v>85</v>
      </c>
      <c r="B86" s="3" t="s">
        <v>86</v>
      </c>
      <c r="C86" s="3" t="s">
        <v>87</v>
      </c>
      <c r="D86" s="3" t="s">
        <v>88</v>
      </c>
      <c r="E86" s="3" t="s">
        <v>319</v>
      </c>
      <c r="F86" s="3" t="s">
        <v>320</v>
      </c>
      <c r="G86" s="3" t="s">
        <v>321</v>
      </c>
      <c r="H86" s="3" t="s">
        <v>104</v>
      </c>
      <c r="I86" s="4"/>
      <c r="J86" s="4">
        <f>=ROUNDDOWN({0},0)</f>
      </c>
      <c r="K86" s="4"/>
      <c r="L86" s="5"/>
      <c r="M86" s="4"/>
      <c r="N86" s="4">
        <f>=ROUNDDOWN({0},0)</f>
      </c>
      <c r="O86" s="4"/>
      <c r="P86" s="5"/>
      <c r="Q86" s="4">
        <v>6</v>
      </c>
      <c r="R86" s="6">
        <v>340.59</v>
      </c>
      <c r="S86" s="4"/>
      <c r="T86" s="6"/>
      <c r="U86" s="5"/>
      <c r="V86" s="5"/>
      <c r="W86" s="4"/>
      <c r="X86" s="6"/>
      <c r="Y86" s="4"/>
      <c r="Z86" s="6"/>
      <c r="AA86" s="5"/>
      <c r="AB86" s="5"/>
      <c r="AC86" s="4"/>
      <c r="AD86" s="6"/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>
        <v>1</v>
      </c>
      <c r="AP86" s="6">
        <v>61.59</v>
      </c>
      <c r="AQ86" s="4"/>
      <c r="AR86" s="6"/>
      <c r="AS86" s="5"/>
      <c r="AT86" s="5"/>
      <c r="AU86" s="4">
        <v>1</v>
      </c>
      <c r="AV86" s="6">
        <v>52.49</v>
      </c>
      <c r="AW86" s="4"/>
      <c r="AX86" s="6"/>
      <c r="AY86" s="5"/>
      <c r="AZ86" s="5"/>
      <c r="BA86" s="4"/>
      <c r="BB86" s="6"/>
      <c r="BC86" s="4"/>
      <c r="BD86" s="6"/>
      <c r="BE86" s="5"/>
      <c r="BF86" s="5"/>
      <c r="BG86" s="4"/>
      <c r="BH86" s="6"/>
      <c r="BI86" s="4"/>
      <c r="BJ86" s="6"/>
      <c r="BK86" s="5"/>
      <c r="BL86" s="5"/>
      <c r="BM86" s="4">
        <v>1</v>
      </c>
      <c r="BN86" s="6">
        <v>49.99</v>
      </c>
      <c r="BO86" s="4"/>
      <c r="BP86" s="6"/>
      <c r="BQ86" s="5"/>
      <c r="BR86" s="5"/>
      <c r="BS86" s="4"/>
      <c r="BT86" s="6"/>
      <c r="BU86" s="4"/>
      <c r="BV86" s="6"/>
      <c r="BW86" s="5"/>
      <c r="BX86" s="5"/>
      <c r="BY86" s="4"/>
      <c r="BZ86" s="6"/>
      <c r="CA86" s="4"/>
      <c r="CB86" s="6"/>
      <c r="CC86" s="5"/>
      <c r="CD86" s="5"/>
      <c r="CE86" s="4">
        <v>2</v>
      </c>
      <c r="CF86" s="6">
        <v>118.78</v>
      </c>
      <c r="CG86" s="4"/>
      <c r="CH86" s="6"/>
      <c r="CI86" s="5"/>
      <c r="CJ86" s="5"/>
      <c r="CK86" s="4"/>
      <c r="CL86" s="6"/>
      <c r="CM86" s="4"/>
      <c r="CN86" s="6"/>
      <c r="CO86" s="5"/>
      <c r="CP86" s="5"/>
      <c r="CQ86" s="4">
        <v>1</v>
      </c>
      <c r="CR86" s="6">
        <v>57.74</v>
      </c>
      <c r="CS86" s="4"/>
      <c r="CT86" s="6"/>
      <c r="CU86" s="5"/>
      <c r="CV86" s="5"/>
      <c r="CW86" s="4"/>
      <c r="CX86" s="6"/>
      <c r="CY86" s="4"/>
      <c r="CZ86" s="6"/>
      <c r="DA86" s="5"/>
      <c r="DB86" s="5"/>
      <c r="DC86" s="4"/>
      <c r="DD86" s="6"/>
      <c r="DE86" s="4"/>
      <c r="DF86" s="6"/>
      <c r="DG86" s="5"/>
      <c r="DH86" s="5"/>
      <c r="DI86" s="4"/>
      <c r="DJ86" s="6"/>
      <c r="DK86" s="4"/>
      <c r="DL86" s="6"/>
      <c r="DM86" s="5"/>
      <c r="DN86" s="5"/>
      <c r="DO86" s="4"/>
      <c r="DP86" s="6"/>
      <c r="DQ86" s="4"/>
      <c r="DR86" s="6"/>
      <c r="DS86" s="5"/>
      <c r="DT86" s="5"/>
      <c r="DU86" s="4"/>
      <c r="DV86" s="6"/>
      <c r="DW86" s="4"/>
      <c r="DX86" s="6"/>
      <c r="DY86" s="5"/>
      <c r="DZ86" s="5"/>
      <c r="EA86" s="4"/>
      <c r="EB86" s="6"/>
      <c r="EC86" s="4"/>
      <c r="ED86" s="6"/>
      <c r="EE86" s="5"/>
      <c r="EF86" s="5"/>
      <c r="EG86" s="4"/>
      <c r="EH86" s="6"/>
      <c r="EI86" s="4"/>
      <c r="EJ86" s="6"/>
      <c r="EK86" s="5"/>
      <c r="EL86" s="5"/>
      <c r="EM86" s="4"/>
      <c r="EN86" s="6"/>
      <c r="EO86" s="4"/>
      <c r="EP86" s="6"/>
      <c r="EQ86" s="5"/>
      <c r="ER86" s="5"/>
      <c r="ES86" s="4"/>
      <c r="ET86" s="6"/>
      <c r="EU86" s="4"/>
      <c r="EV86" s="6"/>
      <c r="EW86" s="5"/>
      <c r="EX86" s="5"/>
      <c r="EY86" s="4"/>
      <c r="EZ86" s="6"/>
      <c r="FA86" s="4"/>
      <c r="FB86" s="6"/>
      <c r="FC86" s="5"/>
      <c r="FD86" s="5"/>
      <c r="FE86" s="4"/>
      <c r="FF86" s="6"/>
      <c r="FG86" s="4"/>
      <c r="FH86" s="6"/>
      <c r="FI86" s="5"/>
      <c r="FJ86" s="5"/>
      <c r="FK86" s="4"/>
      <c r="FL86" s="6"/>
      <c r="FM86" s="4"/>
      <c r="FN86" s="6"/>
      <c r="FO86" s="5"/>
      <c r="FP86" s="5"/>
      <c r="FQ86" s="4"/>
      <c r="FR86" s="6"/>
      <c r="FS86" s="4"/>
      <c r="FT86" s="6"/>
      <c r="FU86" s="5"/>
      <c r="FV86" s="5"/>
      <c r="FW86" s="4"/>
      <c r="FX86" s="6"/>
      <c r="FY86" s="4"/>
      <c r="FZ86" s="6"/>
      <c r="GA86" s="5"/>
      <c r="GB86" s="5"/>
      <c r="GC86" s="4"/>
      <c r="GD86" s="6"/>
      <c r="GE86" s="4"/>
      <c r="GF86" s="6"/>
      <c r="GG86" s="5"/>
      <c r="GH86" s="5"/>
      <c r="GI86" s="4"/>
      <c r="GJ86" s="6"/>
      <c r="GK86" s="4"/>
      <c r="GL86" s="6"/>
      <c r="GM86" s="5"/>
      <c r="GN86" s="5"/>
      <c r="GO86" s="4"/>
      <c r="GP86" s="6"/>
      <c r="GQ86" s="4"/>
      <c r="GR86" s="6"/>
      <c r="GS86" s="5"/>
      <c r="GT86" s="5"/>
      <c r="GU86" s="4"/>
      <c r="GV86" s="6"/>
      <c r="GW86" s="4"/>
      <c r="GX86" s="6"/>
      <c r="GY86" s="5"/>
      <c r="GZ86" s="5"/>
      <c r="HA86" s="4"/>
      <c r="HB86" s="6"/>
      <c r="HC86" s="4"/>
      <c r="HD86" s="6"/>
      <c r="HE86" s="5"/>
      <c r="HF86" s="5"/>
      <c r="HG86" s="4"/>
      <c r="HH86" s="6"/>
      <c r="HI86" s="4"/>
      <c r="HJ86" s="6"/>
      <c r="HK86" s="5"/>
      <c r="HL86" s="5"/>
      <c r="HM86" s="4"/>
      <c r="HN86" s="6"/>
      <c r="HO86" s="4"/>
      <c r="HP86" s="6"/>
      <c r="HQ86" s="5"/>
      <c r="HR86" s="5"/>
      <c r="HS86" s="4"/>
      <c r="HT86" s="6"/>
      <c r="HU86" s="4"/>
      <c r="HV86" s="6"/>
      <c r="HW86" s="5"/>
      <c r="HX86" s="5"/>
      <c r="HY86" s="4"/>
      <c r="HZ86" s="6"/>
      <c r="IA86" s="4"/>
      <c r="IB86" s="6"/>
      <c r="IC86" s="5"/>
      <c r="ID86" s="5"/>
      <c r="IE86" s="4"/>
      <c r="IF86" s="6"/>
      <c r="IG86" s="4"/>
      <c r="IH86" s="6"/>
      <c r="II86" s="5"/>
      <c r="IJ86" s="5"/>
      <c r="IK86" s="4"/>
      <c r="IL86" s="6"/>
      <c r="IM86" s="4"/>
      <c r="IN86" s="6"/>
      <c r="IO86" s="5"/>
      <c r="IP86" s="5"/>
      <c r="IQ86" s="4"/>
      <c r="IR86" s="6"/>
      <c r="IS86" s="4"/>
      <c r="IT86" s="6"/>
      <c r="IU86" s="5"/>
      <c r="IV86" s="5"/>
      <c r="IW86" s="4"/>
      <c r="IX86" s="6"/>
      <c r="IY86" s="4"/>
      <c r="IZ86" s="6"/>
      <c r="JA86" s="5"/>
      <c r="JB86" s="5"/>
      <c r="JC86" s="4"/>
      <c r="JD86" s="6"/>
      <c r="JE86" s="4"/>
      <c r="JF86" s="6"/>
      <c r="JG86" s="5"/>
      <c r="JH86" s="5"/>
      <c r="JI86" s="4"/>
      <c r="JJ86" s="6"/>
      <c r="JK86" s="4"/>
      <c r="JL86" s="6"/>
      <c r="JM86" s="5"/>
      <c r="JN86" s="5"/>
      <c r="JO86" s="4"/>
      <c r="JP86" s="6"/>
      <c r="JQ86" s="4"/>
      <c r="JR86" s="6"/>
      <c r="JS86" s="5"/>
      <c r="JT86" s="5"/>
      <c r="JU86" s="4"/>
      <c r="JV86" s="6"/>
      <c r="JW86" s="4"/>
      <c r="JX86" s="6"/>
      <c r="JY86" s="5"/>
      <c r="JZ86" s="5"/>
      <c r="KA86" s="4"/>
      <c r="KB86" s="6"/>
      <c r="KC86" s="4"/>
      <c r="KD86" s="6"/>
      <c r="KE86" s="5"/>
      <c r="KF86" s="5"/>
      <c r="KG86" s="4"/>
      <c r="KH86" s="6"/>
      <c r="KI86" s="4"/>
      <c r="KJ86" s="6"/>
      <c r="KK86" s="5"/>
      <c r="KL86" s="5"/>
    </row>
    <row r="87">
      <c r="A87" s="3" t="s">
        <v>85</v>
      </c>
      <c r="B87" s="3" t="s">
        <v>86</v>
      </c>
      <c r="C87" s="3" t="s">
        <v>87</v>
      </c>
      <c r="D87" s="3" t="s">
        <v>88</v>
      </c>
      <c r="E87" s="3" t="s">
        <v>322</v>
      </c>
      <c r="F87" s="3" t="s">
        <v>323</v>
      </c>
      <c r="G87" s="3" t="s">
        <v>324</v>
      </c>
      <c r="H87" s="3" t="s">
        <v>129</v>
      </c>
      <c r="I87" s="4"/>
      <c r="J87" s="4">
        <f>=ROUNDDOWN({0},0)</f>
      </c>
      <c r="K87" s="4"/>
      <c r="L87" s="5"/>
      <c r="M87" s="4"/>
      <c r="N87" s="4">
        <f>=ROUNDDOWN({0},0)</f>
      </c>
      <c r="O87" s="4"/>
      <c r="P87" s="5"/>
      <c r="Q87" s="4">
        <v>5</v>
      </c>
      <c r="R87" s="6">
        <v>309.86</v>
      </c>
      <c r="S87" s="4"/>
      <c r="T87" s="6"/>
      <c r="U87" s="5"/>
      <c r="V87" s="5"/>
      <c r="W87" s="4">
        <v>3</v>
      </c>
      <c r="X87" s="6">
        <v>139.95</v>
      </c>
      <c r="Y87" s="4"/>
      <c r="Z87" s="6"/>
      <c r="AA87" s="5"/>
      <c r="AB87" s="5"/>
      <c r="AC87" s="4"/>
      <c r="AD87" s="6"/>
      <c r="AE87" s="4"/>
      <c r="AF87" s="6"/>
      <c r="AG87" s="5"/>
      <c r="AH87" s="5"/>
      <c r="AI87" s="4"/>
      <c r="AJ87" s="6"/>
      <c r="AK87" s="4"/>
      <c r="AL87" s="6"/>
      <c r="AM87" s="5"/>
      <c r="AN87" s="5"/>
      <c r="AO87" s="4"/>
      <c r="AP87" s="6"/>
      <c r="AQ87" s="4"/>
      <c r="AR87" s="6"/>
      <c r="AS87" s="5"/>
      <c r="AT87" s="5"/>
      <c r="AU87" s="4">
        <v>1</v>
      </c>
      <c r="AV87" s="6">
        <v>45.36</v>
      </c>
      <c r="AW87" s="4"/>
      <c r="AX87" s="6"/>
      <c r="AY87" s="5"/>
      <c r="AZ87" s="5"/>
      <c r="BA87" s="4"/>
      <c r="BB87" s="6"/>
      <c r="BC87" s="4"/>
      <c r="BD87" s="6"/>
      <c r="BE87" s="5"/>
      <c r="BF87" s="5"/>
      <c r="BG87" s="4"/>
      <c r="BH87" s="6"/>
      <c r="BI87" s="4"/>
      <c r="BJ87" s="6"/>
      <c r="BK87" s="5"/>
      <c r="BL87" s="5"/>
      <c r="BM87" s="4"/>
      <c r="BN87" s="6"/>
      <c r="BO87" s="4"/>
      <c r="BP87" s="6"/>
      <c r="BQ87" s="5"/>
      <c r="BR87" s="5"/>
      <c r="BS87" s="4"/>
      <c r="BT87" s="6"/>
      <c r="BU87" s="4"/>
      <c r="BV87" s="6"/>
      <c r="BW87" s="5"/>
      <c r="BX87" s="5"/>
      <c r="BY87" s="4"/>
      <c r="BZ87" s="6"/>
      <c r="CA87" s="4"/>
      <c r="CB87" s="6"/>
      <c r="CC87" s="5"/>
      <c r="CD87" s="5"/>
      <c r="CE87" s="4"/>
      <c r="CF87" s="6"/>
      <c r="CG87" s="4"/>
      <c r="CH87" s="6"/>
      <c r="CI87" s="5"/>
      <c r="CJ87" s="5"/>
      <c r="CK87" s="4">
        <v>1</v>
      </c>
      <c r="CL87" s="6">
        <v>124.55</v>
      </c>
      <c r="CM87" s="4"/>
      <c r="CN87" s="6"/>
      <c r="CO87" s="5"/>
      <c r="CP87" s="5"/>
      <c r="CQ87" s="4"/>
      <c r="CR87" s="6"/>
      <c r="CS87" s="4"/>
      <c r="CT87" s="6"/>
      <c r="CU87" s="5"/>
      <c r="CV87" s="5"/>
      <c r="CW87" s="4"/>
      <c r="CX87" s="6"/>
      <c r="CY87" s="4"/>
      <c r="CZ87" s="6"/>
      <c r="DA87" s="5"/>
      <c r="DB87" s="5"/>
      <c r="DC87" s="4"/>
      <c r="DD87" s="6"/>
      <c r="DE87" s="4"/>
      <c r="DF87" s="6"/>
      <c r="DG87" s="5"/>
      <c r="DH87" s="5"/>
      <c r="DI87" s="4"/>
      <c r="DJ87" s="6"/>
      <c r="DK87" s="4"/>
      <c r="DL87" s="6"/>
      <c r="DM87" s="5"/>
      <c r="DN87" s="5"/>
      <c r="DO87" s="4"/>
      <c r="DP87" s="6"/>
      <c r="DQ87" s="4"/>
      <c r="DR87" s="6"/>
      <c r="DS87" s="5"/>
      <c r="DT87" s="5"/>
      <c r="DU87" s="4"/>
      <c r="DV87" s="6"/>
      <c r="DW87" s="4"/>
      <c r="DX87" s="6"/>
      <c r="DY87" s="5"/>
      <c r="DZ87" s="5"/>
      <c r="EA87" s="4"/>
      <c r="EB87" s="6"/>
      <c r="EC87" s="4"/>
      <c r="ED87" s="6"/>
      <c r="EE87" s="5"/>
      <c r="EF87" s="5"/>
      <c r="EG87" s="4"/>
      <c r="EH87" s="6"/>
      <c r="EI87" s="4"/>
      <c r="EJ87" s="6"/>
      <c r="EK87" s="5"/>
      <c r="EL87" s="5"/>
      <c r="EM87" s="4"/>
      <c r="EN87" s="6"/>
      <c r="EO87" s="4"/>
      <c r="EP87" s="6"/>
      <c r="EQ87" s="5"/>
      <c r="ER87" s="5"/>
      <c r="ES87" s="4"/>
      <c r="ET87" s="6"/>
      <c r="EU87" s="4"/>
      <c r="EV87" s="6"/>
      <c r="EW87" s="5"/>
      <c r="EX87" s="5"/>
      <c r="EY87" s="4"/>
      <c r="EZ87" s="6"/>
      <c r="FA87" s="4"/>
      <c r="FB87" s="6"/>
      <c r="FC87" s="5"/>
      <c r="FD87" s="5"/>
      <c r="FE87" s="4"/>
      <c r="FF87" s="6"/>
      <c r="FG87" s="4"/>
      <c r="FH87" s="6"/>
      <c r="FI87" s="5"/>
      <c r="FJ87" s="5"/>
      <c r="FK87" s="4"/>
      <c r="FL87" s="6"/>
      <c r="FM87" s="4"/>
      <c r="FN87" s="6"/>
      <c r="FO87" s="5"/>
      <c r="FP87" s="5"/>
      <c r="FQ87" s="4"/>
      <c r="FR87" s="6"/>
      <c r="FS87" s="4"/>
      <c r="FT87" s="6"/>
      <c r="FU87" s="5"/>
      <c r="FV87" s="5"/>
      <c r="FW87" s="4"/>
      <c r="FX87" s="6"/>
      <c r="FY87" s="4"/>
      <c r="FZ87" s="6"/>
      <c r="GA87" s="5"/>
      <c r="GB87" s="5"/>
      <c r="GC87" s="4"/>
      <c r="GD87" s="6"/>
      <c r="GE87" s="4"/>
      <c r="GF87" s="6"/>
      <c r="GG87" s="5"/>
      <c r="GH87" s="5"/>
      <c r="GI87" s="4"/>
      <c r="GJ87" s="6"/>
      <c r="GK87" s="4"/>
      <c r="GL87" s="6"/>
      <c r="GM87" s="5"/>
      <c r="GN87" s="5"/>
      <c r="GO87" s="4"/>
      <c r="GP87" s="6"/>
      <c r="GQ87" s="4"/>
      <c r="GR87" s="6"/>
      <c r="GS87" s="5"/>
      <c r="GT87" s="5"/>
      <c r="GU87" s="4"/>
      <c r="GV87" s="6"/>
      <c r="GW87" s="4"/>
      <c r="GX87" s="6"/>
      <c r="GY87" s="5"/>
      <c r="GZ87" s="5"/>
      <c r="HA87" s="4"/>
      <c r="HB87" s="6"/>
      <c r="HC87" s="4"/>
      <c r="HD87" s="6"/>
      <c r="HE87" s="5"/>
      <c r="HF87" s="5"/>
      <c r="HG87" s="4"/>
      <c r="HH87" s="6"/>
      <c r="HI87" s="4"/>
      <c r="HJ87" s="6"/>
      <c r="HK87" s="5"/>
      <c r="HL87" s="5"/>
      <c r="HM87" s="4"/>
      <c r="HN87" s="6"/>
      <c r="HO87" s="4"/>
      <c r="HP87" s="6"/>
      <c r="HQ87" s="5"/>
      <c r="HR87" s="5"/>
      <c r="HS87" s="4"/>
      <c r="HT87" s="6"/>
      <c r="HU87" s="4"/>
      <c r="HV87" s="6"/>
      <c r="HW87" s="5"/>
      <c r="HX87" s="5"/>
      <c r="HY87" s="4"/>
      <c r="HZ87" s="6"/>
      <c r="IA87" s="4"/>
      <c r="IB87" s="6"/>
      <c r="IC87" s="5"/>
      <c r="ID87" s="5"/>
      <c r="IE87" s="4"/>
      <c r="IF87" s="6"/>
      <c r="IG87" s="4"/>
      <c r="IH87" s="6"/>
      <c r="II87" s="5"/>
      <c r="IJ87" s="5"/>
      <c r="IK87" s="4"/>
      <c r="IL87" s="6"/>
      <c r="IM87" s="4"/>
      <c r="IN87" s="6"/>
      <c r="IO87" s="5"/>
      <c r="IP87" s="5"/>
      <c r="IQ87" s="4"/>
      <c r="IR87" s="6"/>
      <c r="IS87" s="4"/>
      <c r="IT87" s="6"/>
      <c r="IU87" s="5"/>
      <c r="IV87" s="5"/>
      <c r="IW87" s="4"/>
      <c r="IX87" s="6"/>
      <c r="IY87" s="4"/>
      <c r="IZ87" s="6"/>
      <c r="JA87" s="5"/>
      <c r="JB87" s="5"/>
      <c r="JC87" s="4"/>
      <c r="JD87" s="6"/>
      <c r="JE87" s="4"/>
      <c r="JF87" s="6"/>
      <c r="JG87" s="5"/>
      <c r="JH87" s="5"/>
      <c r="JI87" s="4"/>
      <c r="JJ87" s="6"/>
      <c r="JK87" s="4"/>
      <c r="JL87" s="6"/>
      <c r="JM87" s="5"/>
      <c r="JN87" s="5"/>
      <c r="JO87" s="4"/>
      <c r="JP87" s="6"/>
      <c r="JQ87" s="4"/>
      <c r="JR87" s="6"/>
      <c r="JS87" s="5"/>
      <c r="JT87" s="5"/>
      <c r="JU87" s="4"/>
      <c r="JV87" s="6"/>
      <c r="JW87" s="4"/>
      <c r="JX87" s="6"/>
      <c r="JY87" s="5"/>
      <c r="JZ87" s="5"/>
      <c r="KA87" s="4"/>
      <c r="KB87" s="6"/>
      <c r="KC87" s="4"/>
      <c r="KD87" s="6"/>
      <c r="KE87" s="5"/>
      <c r="KF87" s="5"/>
      <c r="KG87" s="4"/>
      <c r="KH87" s="6"/>
      <c r="KI87" s="4"/>
      <c r="KJ87" s="6"/>
      <c r="KK87" s="5"/>
      <c r="KL87" s="5"/>
    </row>
    <row r="88">
      <c r="A88" s="3" t="s">
        <v>85</v>
      </c>
      <c r="B88" s="3" t="s">
        <v>86</v>
      </c>
      <c r="C88" s="3" t="s">
        <v>87</v>
      </c>
      <c r="D88" s="3" t="s">
        <v>88</v>
      </c>
      <c r="E88" s="3" t="s">
        <v>325</v>
      </c>
      <c r="F88" s="3" t="s">
        <v>326</v>
      </c>
      <c r="G88" s="3" t="s">
        <v>327</v>
      </c>
      <c r="H88" s="3" t="s">
        <v>129</v>
      </c>
      <c r="I88" s="4"/>
      <c r="J88" s="4">
        <f>=ROUNDDOWN({0},0)</f>
      </c>
      <c r="K88" s="4"/>
      <c r="L88" s="5"/>
      <c r="M88" s="4"/>
      <c r="N88" s="4">
        <f>=ROUNDDOWN({0},0)</f>
      </c>
      <c r="O88" s="4"/>
      <c r="P88" s="5"/>
      <c r="Q88" s="4">
        <v>10</v>
      </c>
      <c r="R88" s="6">
        <v>298.57</v>
      </c>
      <c r="S88" s="4"/>
      <c r="T88" s="6"/>
      <c r="U88" s="5"/>
      <c r="V88" s="5"/>
      <c r="W88" s="4">
        <v>3</v>
      </c>
      <c r="X88" s="6">
        <v>129.58</v>
      </c>
      <c r="Y88" s="4"/>
      <c r="Z88" s="6"/>
      <c r="AA88" s="5"/>
      <c r="AB88" s="5"/>
      <c r="AC88" s="4"/>
      <c r="AD88" s="6"/>
      <c r="AE88" s="4"/>
      <c r="AF88" s="6"/>
      <c r="AG88" s="5"/>
      <c r="AH88" s="5"/>
      <c r="AI88" s="4"/>
      <c r="AJ88" s="6"/>
      <c r="AK88" s="4"/>
      <c r="AL88" s="6"/>
      <c r="AM88" s="5"/>
      <c r="AN88" s="5"/>
      <c r="AO88" s="4">
        <v>1</v>
      </c>
      <c r="AP88" s="6">
        <v>39.2</v>
      </c>
      <c r="AQ88" s="4"/>
      <c r="AR88" s="6"/>
      <c r="AS88" s="5"/>
      <c r="AT88" s="5"/>
      <c r="AU88" s="4"/>
      <c r="AV88" s="6"/>
      <c r="AW88" s="4"/>
      <c r="AX88" s="6"/>
      <c r="AY88" s="5"/>
      <c r="AZ88" s="5"/>
      <c r="BA88" s="4">
        <v>1</v>
      </c>
      <c r="BB88" s="6">
        <v>64.99</v>
      </c>
      <c r="BC88" s="4"/>
      <c r="BD88" s="6"/>
      <c r="BE88" s="5"/>
      <c r="BF88" s="5"/>
      <c r="BG88" s="4"/>
      <c r="BH88" s="6"/>
      <c r="BI88" s="4"/>
      <c r="BJ88" s="6"/>
      <c r="BK88" s="5"/>
      <c r="BL88" s="5"/>
      <c r="BM88" s="4"/>
      <c r="BN88" s="6"/>
      <c r="BO88" s="4"/>
      <c r="BP88" s="6"/>
      <c r="BQ88" s="5"/>
      <c r="BR88" s="5"/>
      <c r="BS88" s="4"/>
      <c r="BT88" s="6"/>
      <c r="BU88" s="4"/>
      <c r="BV88" s="6"/>
      <c r="BW88" s="5"/>
      <c r="BX88" s="5"/>
      <c r="BY88" s="4"/>
      <c r="BZ88" s="6"/>
      <c r="CA88" s="4"/>
      <c r="CB88" s="6"/>
      <c r="CC88" s="5"/>
      <c r="CD88" s="5"/>
      <c r="CE88" s="4">
        <v>1</v>
      </c>
      <c r="CF88" s="6">
        <v>64.8</v>
      </c>
      <c r="CG88" s="4"/>
      <c r="CH88" s="6"/>
      <c r="CI88" s="5"/>
      <c r="CJ88" s="5"/>
      <c r="CK88" s="4"/>
      <c r="CL88" s="6"/>
      <c r="CM88" s="4"/>
      <c r="CN88" s="6"/>
      <c r="CO88" s="5"/>
      <c r="CP88" s="5"/>
      <c r="CQ88" s="4"/>
      <c r="CR88" s="6"/>
      <c r="CS88" s="4"/>
      <c r="CT88" s="6"/>
      <c r="CU88" s="5"/>
      <c r="CV88" s="5"/>
      <c r="CW88" s="4"/>
      <c r="CX88" s="6"/>
      <c r="CY88" s="4"/>
      <c r="CZ88" s="6"/>
      <c r="DA88" s="5"/>
      <c r="DB88" s="5"/>
      <c r="DC88" s="4"/>
      <c r="DD88" s="6"/>
      <c r="DE88" s="4"/>
      <c r="DF88" s="6"/>
      <c r="DG88" s="5"/>
      <c r="DH88" s="5"/>
      <c r="DI88" s="4"/>
      <c r="DJ88" s="6"/>
      <c r="DK88" s="4"/>
      <c r="DL88" s="6"/>
      <c r="DM88" s="5"/>
      <c r="DN88" s="5"/>
      <c r="DO88" s="4"/>
      <c r="DP88" s="6"/>
      <c r="DQ88" s="4"/>
      <c r="DR88" s="6"/>
      <c r="DS88" s="5"/>
      <c r="DT88" s="5"/>
      <c r="DU88" s="4"/>
      <c r="DV88" s="6"/>
      <c r="DW88" s="4"/>
      <c r="DX88" s="6"/>
      <c r="DY88" s="5"/>
      <c r="DZ88" s="5"/>
      <c r="EA88" s="4"/>
      <c r="EB88" s="6"/>
      <c r="EC88" s="4"/>
      <c r="ED88" s="6"/>
      <c r="EE88" s="5"/>
      <c r="EF88" s="5"/>
      <c r="EG88" s="4"/>
      <c r="EH88" s="6"/>
      <c r="EI88" s="4"/>
      <c r="EJ88" s="6"/>
      <c r="EK88" s="5"/>
      <c r="EL88" s="5"/>
      <c r="EM88" s="4"/>
      <c r="EN88" s="6"/>
      <c r="EO88" s="4"/>
      <c r="EP88" s="6"/>
      <c r="EQ88" s="5"/>
      <c r="ER88" s="5"/>
      <c r="ES88" s="4"/>
      <c r="ET88" s="6"/>
      <c r="EU88" s="4"/>
      <c r="EV88" s="6"/>
      <c r="EW88" s="5"/>
      <c r="EX88" s="5"/>
      <c r="EY88" s="4"/>
      <c r="EZ88" s="6"/>
      <c r="FA88" s="4"/>
      <c r="FB88" s="6"/>
      <c r="FC88" s="5"/>
      <c r="FD88" s="5"/>
      <c r="FE88" s="4"/>
      <c r="FF88" s="6"/>
      <c r="FG88" s="4"/>
      <c r="FH88" s="6"/>
      <c r="FI88" s="5"/>
      <c r="FJ88" s="5"/>
      <c r="FK88" s="4"/>
      <c r="FL88" s="6"/>
      <c r="FM88" s="4"/>
      <c r="FN88" s="6"/>
      <c r="FO88" s="5"/>
      <c r="FP88" s="5"/>
      <c r="FQ88" s="4"/>
      <c r="FR88" s="6"/>
      <c r="FS88" s="4"/>
      <c r="FT88" s="6"/>
      <c r="FU88" s="5"/>
      <c r="FV88" s="5"/>
      <c r="FW88" s="4"/>
      <c r="FX88" s="6"/>
      <c r="FY88" s="4"/>
      <c r="FZ88" s="6"/>
      <c r="GA88" s="5"/>
      <c r="GB88" s="5"/>
      <c r="GC88" s="4"/>
      <c r="GD88" s="6"/>
      <c r="GE88" s="4"/>
      <c r="GF88" s="6"/>
      <c r="GG88" s="5"/>
      <c r="GH88" s="5"/>
      <c r="GI88" s="4"/>
      <c r="GJ88" s="6"/>
      <c r="GK88" s="4"/>
      <c r="GL88" s="6"/>
      <c r="GM88" s="5"/>
      <c r="GN88" s="5"/>
      <c r="GO88" s="4"/>
      <c r="GP88" s="6"/>
      <c r="GQ88" s="4"/>
      <c r="GR88" s="6"/>
      <c r="GS88" s="5"/>
      <c r="GT88" s="5"/>
      <c r="GU88" s="4">
        <v>4</v>
      </c>
      <c r="GV88" s="6"/>
      <c r="GW88" s="4"/>
      <c r="GX88" s="6"/>
      <c r="GY88" s="5"/>
      <c r="GZ88" s="5"/>
      <c r="HA88" s="4"/>
      <c r="HB88" s="6"/>
      <c r="HC88" s="4"/>
      <c r="HD88" s="6"/>
      <c r="HE88" s="5"/>
      <c r="HF88" s="5"/>
      <c r="HG88" s="4"/>
      <c r="HH88" s="6"/>
      <c r="HI88" s="4"/>
      <c r="HJ88" s="6"/>
      <c r="HK88" s="5"/>
      <c r="HL88" s="5"/>
      <c r="HM88" s="4"/>
      <c r="HN88" s="6"/>
      <c r="HO88" s="4"/>
      <c r="HP88" s="6"/>
      <c r="HQ88" s="5"/>
      <c r="HR88" s="5"/>
      <c r="HS88" s="4"/>
      <c r="HT88" s="6"/>
      <c r="HU88" s="4"/>
      <c r="HV88" s="6"/>
      <c r="HW88" s="5"/>
      <c r="HX88" s="5"/>
      <c r="HY88" s="4"/>
      <c r="HZ88" s="6"/>
      <c r="IA88" s="4"/>
      <c r="IB88" s="6"/>
      <c r="IC88" s="5"/>
      <c r="ID88" s="5"/>
      <c r="IE88" s="4"/>
      <c r="IF88" s="6"/>
      <c r="IG88" s="4"/>
      <c r="IH88" s="6"/>
      <c r="II88" s="5"/>
      <c r="IJ88" s="5"/>
      <c r="IK88" s="4"/>
      <c r="IL88" s="6"/>
      <c r="IM88" s="4"/>
      <c r="IN88" s="6"/>
      <c r="IO88" s="5"/>
      <c r="IP88" s="5"/>
      <c r="IQ88" s="4"/>
      <c r="IR88" s="6"/>
      <c r="IS88" s="4"/>
      <c r="IT88" s="6"/>
      <c r="IU88" s="5"/>
      <c r="IV88" s="5"/>
      <c r="IW88" s="4"/>
      <c r="IX88" s="6"/>
      <c r="IY88" s="4"/>
      <c r="IZ88" s="6"/>
      <c r="JA88" s="5"/>
      <c r="JB88" s="5"/>
      <c r="JC88" s="4"/>
      <c r="JD88" s="6"/>
      <c r="JE88" s="4"/>
      <c r="JF88" s="6"/>
      <c r="JG88" s="5"/>
      <c r="JH88" s="5"/>
      <c r="JI88" s="4"/>
      <c r="JJ88" s="6"/>
      <c r="JK88" s="4"/>
      <c r="JL88" s="6"/>
      <c r="JM88" s="5"/>
      <c r="JN88" s="5"/>
      <c r="JO88" s="4"/>
      <c r="JP88" s="6"/>
      <c r="JQ88" s="4"/>
      <c r="JR88" s="6"/>
      <c r="JS88" s="5"/>
      <c r="JT88" s="5"/>
      <c r="JU88" s="4"/>
      <c r="JV88" s="6"/>
      <c r="JW88" s="4"/>
      <c r="JX88" s="6"/>
      <c r="JY88" s="5"/>
      <c r="JZ88" s="5"/>
      <c r="KA88" s="4"/>
      <c r="KB88" s="6"/>
      <c r="KC88" s="4"/>
      <c r="KD88" s="6"/>
      <c r="KE88" s="5"/>
      <c r="KF88" s="5"/>
      <c r="KG88" s="4"/>
      <c r="KH88" s="6"/>
      <c r="KI88" s="4"/>
      <c r="KJ88" s="6"/>
      <c r="KK88" s="5"/>
      <c r="KL88" s="5"/>
    </row>
    <row r="89">
      <c r="A89" s="3" t="s">
        <v>85</v>
      </c>
      <c r="B89" s="3" t="s">
        <v>86</v>
      </c>
      <c r="C89" s="3" t="s">
        <v>87</v>
      </c>
      <c r="D89" s="3" t="s">
        <v>88</v>
      </c>
      <c r="E89" s="3" t="s">
        <v>328</v>
      </c>
      <c r="F89" s="3" t="s">
        <v>328</v>
      </c>
      <c r="G89" s="3" t="s">
        <v>328</v>
      </c>
      <c r="H89" s="3" t="s">
        <v>104</v>
      </c>
      <c r="I89" s="4"/>
      <c r="J89" s="4">
        <f>=ROUNDDOWN({0},0)</f>
      </c>
      <c r="K89" s="4"/>
      <c r="L89" s="5">
        <v>1</v>
      </c>
      <c r="M89" s="4"/>
      <c r="N89" s="4">
        <f>=ROUNDDOWN({0},0)</f>
      </c>
      <c r="O89" s="4"/>
      <c r="P89" s="5"/>
      <c r="Q89" s="4">
        <v>7</v>
      </c>
      <c r="R89" s="6">
        <v>279.72</v>
      </c>
      <c r="S89" s="4"/>
      <c r="T89" s="6"/>
      <c r="U89" s="5"/>
      <c r="V89" s="5"/>
      <c r="W89" s="4">
        <v>7</v>
      </c>
      <c r="X89" s="6">
        <v>279.72</v>
      </c>
      <c r="Y89" s="4"/>
      <c r="Z89" s="6"/>
      <c r="AA89" s="5"/>
      <c r="AB89" s="5"/>
      <c r="AC89" s="4"/>
      <c r="AD89" s="6"/>
      <c r="AE89" s="4"/>
      <c r="AF89" s="6"/>
      <c r="AG89" s="5"/>
      <c r="AH89" s="5"/>
      <c r="AI89" s="4"/>
      <c r="AJ89" s="6"/>
      <c r="AK89" s="4"/>
      <c r="AL89" s="6"/>
      <c r="AM89" s="5"/>
      <c r="AN89" s="5"/>
      <c r="AO89" s="4"/>
      <c r="AP89" s="6"/>
      <c r="AQ89" s="4"/>
      <c r="AR89" s="6"/>
      <c r="AS89" s="5"/>
      <c r="AT89" s="5"/>
      <c r="AU89" s="4"/>
      <c r="AV89" s="6"/>
      <c r="AW89" s="4"/>
      <c r="AX89" s="6"/>
      <c r="AY89" s="5"/>
      <c r="AZ89" s="5"/>
      <c r="BA89" s="4"/>
      <c r="BB89" s="6"/>
      <c r="BC89" s="4"/>
      <c r="BD89" s="6"/>
      <c r="BE89" s="5"/>
      <c r="BF89" s="5"/>
      <c r="BG89" s="4"/>
      <c r="BH89" s="6"/>
      <c r="BI89" s="4"/>
      <c r="BJ89" s="6"/>
      <c r="BK89" s="5"/>
      <c r="BL89" s="5"/>
      <c r="BM89" s="4"/>
      <c r="BN89" s="6"/>
      <c r="BO89" s="4"/>
      <c r="BP89" s="6"/>
      <c r="BQ89" s="5"/>
      <c r="BR89" s="5"/>
      <c r="BS89" s="4"/>
      <c r="BT89" s="6"/>
      <c r="BU89" s="4"/>
      <c r="BV89" s="6"/>
      <c r="BW89" s="5"/>
      <c r="BX89" s="5"/>
      <c r="BY89" s="4"/>
      <c r="BZ89" s="6"/>
      <c r="CA89" s="4"/>
      <c r="CB89" s="6"/>
      <c r="CC89" s="5"/>
      <c r="CD89" s="5"/>
      <c r="CE89" s="4"/>
      <c r="CF89" s="6"/>
      <c r="CG89" s="4"/>
      <c r="CH89" s="6"/>
      <c r="CI89" s="5"/>
      <c r="CJ89" s="5"/>
      <c r="CK89" s="4"/>
      <c r="CL89" s="6"/>
      <c r="CM89" s="4"/>
      <c r="CN89" s="6"/>
      <c r="CO89" s="5"/>
      <c r="CP89" s="5"/>
      <c r="CQ89" s="4"/>
      <c r="CR89" s="6"/>
      <c r="CS89" s="4"/>
      <c r="CT89" s="6"/>
      <c r="CU89" s="5"/>
      <c r="CV89" s="5"/>
      <c r="CW89" s="4"/>
      <c r="CX89" s="6"/>
      <c r="CY89" s="4"/>
      <c r="CZ89" s="6"/>
      <c r="DA89" s="5"/>
      <c r="DB89" s="5"/>
      <c r="DC89" s="4"/>
      <c r="DD89" s="6"/>
      <c r="DE89" s="4"/>
      <c r="DF89" s="6"/>
      <c r="DG89" s="5"/>
      <c r="DH89" s="5"/>
      <c r="DI89" s="4"/>
      <c r="DJ89" s="6"/>
      <c r="DK89" s="4"/>
      <c r="DL89" s="6"/>
      <c r="DM89" s="5"/>
      <c r="DN89" s="5"/>
      <c r="DO89" s="4"/>
      <c r="DP89" s="6"/>
      <c r="DQ89" s="4"/>
      <c r="DR89" s="6"/>
      <c r="DS89" s="5"/>
      <c r="DT89" s="5"/>
      <c r="DU89" s="4"/>
      <c r="DV89" s="6"/>
      <c r="DW89" s="4"/>
      <c r="DX89" s="6"/>
      <c r="DY89" s="5"/>
      <c r="DZ89" s="5"/>
      <c r="EA89" s="4"/>
      <c r="EB89" s="6"/>
      <c r="EC89" s="4"/>
      <c r="ED89" s="6"/>
      <c r="EE89" s="5"/>
      <c r="EF89" s="5"/>
      <c r="EG89" s="4"/>
      <c r="EH89" s="6"/>
      <c r="EI89" s="4"/>
      <c r="EJ89" s="6"/>
      <c r="EK89" s="5"/>
      <c r="EL89" s="5"/>
      <c r="EM89" s="4"/>
      <c r="EN89" s="6"/>
      <c r="EO89" s="4"/>
      <c r="EP89" s="6"/>
      <c r="EQ89" s="5"/>
      <c r="ER89" s="5"/>
      <c r="ES89" s="4"/>
      <c r="ET89" s="6"/>
      <c r="EU89" s="4"/>
      <c r="EV89" s="6"/>
      <c r="EW89" s="5"/>
      <c r="EX89" s="5"/>
      <c r="EY89" s="4"/>
      <c r="EZ89" s="6"/>
      <c r="FA89" s="4"/>
      <c r="FB89" s="6"/>
      <c r="FC89" s="5"/>
      <c r="FD89" s="5"/>
      <c r="FE89" s="4"/>
      <c r="FF89" s="6"/>
      <c r="FG89" s="4"/>
      <c r="FH89" s="6"/>
      <c r="FI89" s="5"/>
      <c r="FJ89" s="5"/>
      <c r="FK89" s="4"/>
      <c r="FL89" s="6"/>
      <c r="FM89" s="4"/>
      <c r="FN89" s="6"/>
      <c r="FO89" s="5"/>
      <c r="FP89" s="5"/>
      <c r="FQ89" s="4"/>
      <c r="FR89" s="6"/>
      <c r="FS89" s="4"/>
      <c r="FT89" s="6"/>
      <c r="FU89" s="5"/>
      <c r="FV89" s="5"/>
      <c r="FW89" s="4"/>
      <c r="FX89" s="6"/>
      <c r="FY89" s="4"/>
      <c r="FZ89" s="6"/>
      <c r="GA89" s="5"/>
      <c r="GB89" s="5"/>
      <c r="GC89" s="4"/>
      <c r="GD89" s="6"/>
      <c r="GE89" s="4"/>
      <c r="GF89" s="6"/>
      <c r="GG89" s="5"/>
      <c r="GH89" s="5"/>
      <c r="GI89" s="4"/>
      <c r="GJ89" s="6"/>
      <c r="GK89" s="4"/>
      <c r="GL89" s="6"/>
      <c r="GM89" s="5"/>
      <c r="GN89" s="5"/>
      <c r="GO89" s="4"/>
      <c r="GP89" s="6"/>
      <c r="GQ89" s="4"/>
      <c r="GR89" s="6"/>
      <c r="GS89" s="5"/>
      <c r="GT89" s="5"/>
      <c r="GU89" s="4"/>
      <c r="GV89" s="6"/>
      <c r="GW89" s="4"/>
      <c r="GX89" s="6"/>
      <c r="GY89" s="5"/>
      <c r="GZ89" s="5"/>
      <c r="HA89" s="4"/>
      <c r="HB89" s="6"/>
      <c r="HC89" s="4"/>
      <c r="HD89" s="6"/>
      <c r="HE89" s="5"/>
      <c r="HF89" s="5"/>
      <c r="HG89" s="4"/>
      <c r="HH89" s="6"/>
      <c r="HI89" s="4"/>
      <c r="HJ89" s="6"/>
      <c r="HK89" s="5"/>
      <c r="HL89" s="5"/>
      <c r="HM89" s="4"/>
      <c r="HN89" s="6"/>
      <c r="HO89" s="4"/>
      <c r="HP89" s="6"/>
      <c r="HQ89" s="5"/>
      <c r="HR89" s="5"/>
      <c r="HS89" s="4"/>
      <c r="HT89" s="6"/>
      <c r="HU89" s="4"/>
      <c r="HV89" s="6"/>
      <c r="HW89" s="5"/>
      <c r="HX89" s="5"/>
      <c r="HY89" s="4"/>
      <c r="HZ89" s="6"/>
      <c r="IA89" s="4"/>
      <c r="IB89" s="6"/>
      <c r="IC89" s="5"/>
      <c r="ID89" s="5"/>
      <c r="IE89" s="4"/>
      <c r="IF89" s="6"/>
      <c r="IG89" s="4"/>
      <c r="IH89" s="6"/>
      <c r="II89" s="5"/>
      <c r="IJ89" s="5"/>
      <c r="IK89" s="4"/>
      <c r="IL89" s="6"/>
      <c r="IM89" s="4"/>
      <c r="IN89" s="6"/>
      <c r="IO89" s="5"/>
      <c r="IP89" s="5"/>
      <c r="IQ89" s="4"/>
      <c r="IR89" s="6"/>
      <c r="IS89" s="4"/>
      <c r="IT89" s="6"/>
      <c r="IU89" s="5"/>
      <c r="IV89" s="5"/>
      <c r="IW89" s="4"/>
      <c r="IX89" s="6"/>
      <c r="IY89" s="4"/>
      <c r="IZ89" s="6"/>
      <c r="JA89" s="5"/>
      <c r="JB89" s="5"/>
      <c r="JC89" s="4"/>
      <c r="JD89" s="6"/>
      <c r="JE89" s="4"/>
      <c r="JF89" s="6"/>
      <c r="JG89" s="5"/>
      <c r="JH89" s="5"/>
      <c r="JI89" s="4"/>
      <c r="JJ89" s="6"/>
      <c r="JK89" s="4"/>
      <c r="JL89" s="6"/>
      <c r="JM89" s="5"/>
      <c r="JN89" s="5"/>
      <c r="JO89" s="4"/>
      <c r="JP89" s="6"/>
      <c r="JQ89" s="4"/>
      <c r="JR89" s="6"/>
      <c r="JS89" s="5"/>
      <c r="JT89" s="5"/>
      <c r="JU89" s="4"/>
      <c r="JV89" s="6"/>
      <c r="JW89" s="4"/>
      <c r="JX89" s="6"/>
      <c r="JY89" s="5"/>
      <c r="JZ89" s="5"/>
      <c r="KA89" s="4"/>
      <c r="KB89" s="6"/>
      <c r="KC89" s="4"/>
      <c r="KD89" s="6"/>
      <c r="KE89" s="5"/>
      <c r="KF89" s="5"/>
      <c r="KG89" s="4"/>
      <c r="KH89" s="6"/>
      <c r="KI89" s="4"/>
      <c r="KJ89" s="6"/>
      <c r="KK89" s="5"/>
      <c r="KL89" s="5"/>
    </row>
    <row r="90">
      <c r="A90" s="3" t="s">
        <v>85</v>
      </c>
      <c r="B90" s="3" t="s">
        <v>86</v>
      </c>
      <c r="C90" s="3" t="s">
        <v>87</v>
      </c>
      <c r="D90" s="3" t="s">
        <v>88</v>
      </c>
      <c r="E90" s="3" t="s">
        <v>329</v>
      </c>
      <c r="F90" s="3" t="s">
        <v>329</v>
      </c>
      <c r="G90" s="3" t="s">
        <v>329</v>
      </c>
      <c r="H90" s="3" t="s">
        <v>104</v>
      </c>
      <c r="I90" s="4"/>
      <c r="J90" s="4">
        <f>=ROUNDDOWN({0},0)</f>
      </c>
      <c r="K90" s="4"/>
      <c r="L90" s="5">
        <v>1</v>
      </c>
      <c r="M90" s="4"/>
      <c r="N90" s="4">
        <f>=ROUNDDOWN({0},0)</f>
      </c>
      <c r="O90" s="4"/>
      <c r="P90" s="5"/>
      <c r="Q90" s="4">
        <v>6</v>
      </c>
      <c r="R90" s="6">
        <v>235.66</v>
      </c>
      <c r="S90" s="4"/>
      <c r="T90" s="6"/>
      <c r="U90" s="5"/>
      <c r="V90" s="5"/>
      <c r="W90" s="4">
        <v>6</v>
      </c>
      <c r="X90" s="6">
        <v>235.66</v>
      </c>
      <c r="Y90" s="4"/>
      <c r="Z90" s="6"/>
      <c r="AA90" s="5"/>
      <c r="AB90" s="5"/>
      <c r="AC90" s="4"/>
      <c r="AD90" s="6"/>
      <c r="AE90" s="4"/>
      <c r="AF90" s="6"/>
      <c r="AG90" s="5"/>
      <c r="AH90" s="5"/>
      <c r="AI90" s="4"/>
      <c r="AJ90" s="6"/>
      <c r="AK90" s="4"/>
      <c r="AL90" s="6"/>
      <c r="AM90" s="5"/>
      <c r="AN90" s="5"/>
      <c r="AO90" s="4"/>
      <c r="AP90" s="6"/>
      <c r="AQ90" s="4"/>
      <c r="AR90" s="6"/>
      <c r="AS90" s="5"/>
      <c r="AT90" s="5"/>
      <c r="AU90" s="4"/>
      <c r="AV90" s="6"/>
      <c r="AW90" s="4"/>
      <c r="AX90" s="6"/>
      <c r="AY90" s="5"/>
      <c r="AZ90" s="5"/>
      <c r="BA90" s="4"/>
      <c r="BB90" s="6"/>
      <c r="BC90" s="4"/>
      <c r="BD90" s="6"/>
      <c r="BE90" s="5"/>
      <c r="BF90" s="5"/>
      <c r="BG90" s="4"/>
      <c r="BH90" s="6"/>
      <c r="BI90" s="4"/>
      <c r="BJ90" s="6"/>
      <c r="BK90" s="5"/>
      <c r="BL90" s="5"/>
      <c r="BM90" s="4"/>
      <c r="BN90" s="6"/>
      <c r="BO90" s="4"/>
      <c r="BP90" s="6"/>
      <c r="BQ90" s="5"/>
      <c r="BR90" s="5"/>
      <c r="BS90" s="4"/>
      <c r="BT90" s="6"/>
      <c r="BU90" s="4"/>
      <c r="BV90" s="6"/>
      <c r="BW90" s="5"/>
      <c r="BX90" s="5"/>
      <c r="BY90" s="4"/>
      <c r="BZ90" s="6"/>
      <c r="CA90" s="4"/>
      <c r="CB90" s="6"/>
      <c r="CC90" s="5"/>
      <c r="CD90" s="5"/>
      <c r="CE90" s="4"/>
      <c r="CF90" s="6"/>
      <c r="CG90" s="4"/>
      <c r="CH90" s="6"/>
      <c r="CI90" s="5"/>
      <c r="CJ90" s="5"/>
      <c r="CK90" s="4"/>
      <c r="CL90" s="6"/>
      <c r="CM90" s="4"/>
      <c r="CN90" s="6"/>
      <c r="CO90" s="5"/>
      <c r="CP90" s="5"/>
      <c r="CQ90" s="4"/>
      <c r="CR90" s="6"/>
      <c r="CS90" s="4"/>
      <c r="CT90" s="6"/>
      <c r="CU90" s="5"/>
      <c r="CV90" s="5"/>
      <c r="CW90" s="4"/>
      <c r="CX90" s="6"/>
      <c r="CY90" s="4"/>
      <c r="CZ90" s="6"/>
      <c r="DA90" s="5"/>
      <c r="DB90" s="5"/>
      <c r="DC90" s="4"/>
      <c r="DD90" s="6"/>
      <c r="DE90" s="4"/>
      <c r="DF90" s="6"/>
      <c r="DG90" s="5"/>
      <c r="DH90" s="5"/>
      <c r="DI90" s="4"/>
      <c r="DJ90" s="6"/>
      <c r="DK90" s="4"/>
      <c r="DL90" s="6"/>
      <c r="DM90" s="5"/>
      <c r="DN90" s="5"/>
      <c r="DO90" s="4"/>
      <c r="DP90" s="6"/>
      <c r="DQ90" s="4"/>
      <c r="DR90" s="6"/>
      <c r="DS90" s="5"/>
      <c r="DT90" s="5"/>
      <c r="DU90" s="4"/>
      <c r="DV90" s="6"/>
      <c r="DW90" s="4"/>
      <c r="DX90" s="6"/>
      <c r="DY90" s="5"/>
      <c r="DZ90" s="5"/>
      <c r="EA90" s="4"/>
      <c r="EB90" s="6"/>
      <c r="EC90" s="4"/>
      <c r="ED90" s="6"/>
      <c r="EE90" s="5"/>
      <c r="EF90" s="5"/>
      <c r="EG90" s="4"/>
      <c r="EH90" s="6"/>
      <c r="EI90" s="4"/>
      <c r="EJ90" s="6"/>
      <c r="EK90" s="5"/>
      <c r="EL90" s="5"/>
      <c r="EM90" s="4"/>
      <c r="EN90" s="6"/>
      <c r="EO90" s="4"/>
      <c r="EP90" s="6"/>
      <c r="EQ90" s="5"/>
      <c r="ER90" s="5"/>
      <c r="ES90" s="4"/>
      <c r="ET90" s="6"/>
      <c r="EU90" s="4"/>
      <c r="EV90" s="6"/>
      <c r="EW90" s="5"/>
      <c r="EX90" s="5"/>
      <c r="EY90" s="4"/>
      <c r="EZ90" s="6"/>
      <c r="FA90" s="4"/>
      <c r="FB90" s="6"/>
      <c r="FC90" s="5"/>
      <c r="FD90" s="5"/>
      <c r="FE90" s="4"/>
      <c r="FF90" s="6"/>
      <c r="FG90" s="4"/>
      <c r="FH90" s="6"/>
      <c r="FI90" s="5"/>
      <c r="FJ90" s="5"/>
      <c r="FK90" s="4"/>
      <c r="FL90" s="6"/>
      <c r="FM90" s="4"/>
      <c r="FN90" s="6"/>
      <c r="FO90" s="5"/>
      <c r="FP90" s="5"/>
      <c r="FQ90" s="4"/>
      <c r="FR90" s="6"/>
      <c r="FS90" s="4"/>
      <c r="FT90" s="6"/>
      <c r="FU90" s="5"/>
      <c r="FV90" s="5"/>
      <c r="FW90" s="4"/>
      <c r="FX90" s="6"/>
      <c r="FY90" s="4"/>
      <c r="FZ90" s="6"/>
      <c r="GA90" s="5"/>
      <c r="GB90" s="5"/>
      <c r="GC90" s="4"/>
      <c r="GD90" s="6"/>
      <c r="GE90" s="4"/>
      <c r="GF90" s="6"/>
      <c r="GG90" s="5"/>
      <c r="GH90" s="5"/>
      <c r="GI90" s="4"/>
      <c r="GJ90" s="6"/>
      <c r="GK90" s="4"/>
      <c r="GL90" s="6"/>
      <c r="GM90" s="5"/>
      <c r="GN90" s="5"/>
      <c r="GO90" s="4"/>
      <c r="GP90" s="6"/>
      <c r="GQ90" s="4"/>
      <c r="GR90" s="6"/>
      <c r="GS90" s="5"/>
      <c r="GT90" s="5"/>
      <c r="GU90" s="4"/>
      <c r="GV90" s="6"/>
      <c r="GW90" s="4"/>
      <c r="GX90" s="6"/>
      <c r="GY90" s="5"/>
      <c r="GZ90" s="5"/>
      <c r="HA90" s="4"/>
      <c r="HB90" s="6"/>
      <c r="HC90" s="4"/>
      <c r="HD90" s="6"/>
      <c r="HE90" s="5"/>
      <c r="HF90" s="5"/>
      <c r="HG90" s="4"/>
      <c r="HH90" s="6"/>
      <c r="HI90" s="4"/>
      <c r="HJ90" s="6"/>
      <c r="HK90" s="5"/>
      <c r="HL90" s="5"/>
      <c r="HM90" s="4"/>
      <c r="HN90" s="6"/>
      <c r="HO90" s="4"/>
      <c r="HP90" s="6"/>
      <c r="HQ90" s="5"/>
      <c r="HR90" s="5"/>
      <c r="HS90" s="4"/>
      <c r="HT90" s="6"/>
      <c r="HU90" s="4"/>
      <c r="HV90" s="6"/>
      <c r="HW90" s="5"/>
      <c r="HX90" s="5"/>
      <c r="HY90" s="4"/>
      <c r="HZ90" s="6"/>
      <c r="IA90" s="4"/>
      <c r="IB90" s="6"/>
      <c r="IC90" s="5"/>
      <c r="ID90" s="5"/>
      <c r="IE90" s="4"/>
      <c r="IF90" s="6"/>
      <c r="IG90" s="4"/>
      <c r="IH90" s="6"/>
      <c r="II90" s="5"/>
      <c r="IJ90" s="5"/>
      <c r="IK90" s="4"/>
      <c r="IL90" s="6"/>
      <c r="IM90" s="4"/>
      <c r="IN90" s="6"/>
      <c r="IO90" s="5"/>
      <c r="IP90" s="5"/>
      <c r="IQ90" s="4"/>
      <c r="IR90" s="6"/>
      <c r="IS90" s="4"/>
      <c r="IT90" s="6"/>
      <c r="IU90" s="5"/>
      <c r="IV90" s="5"/>
      <c r="IW90" s="4"/>
      <c r="IX90" s="6"/>
      <c r="IY90" s="4"/>
      <c r="IZ90" s="6"/>
      <c r="JA90" s="5"/>
      <c r="JB90" s="5"/>
      <c r="JC90" s="4"/>
      <c r="JD90" s="6"/>
      <c r="JE90" s="4"/>
      <c r="JF90" s="6"/>
      <c r="JG90" s="5"/>
      <c r="JH90" s="5"/>
      <c r="JI90" s="4"/>
      <c r="JJ90" s="6"/>
      <c r="JK90" s="4"/>
      <c r="JL90" s="6"/>
      <c r="JM90" s="5"/>
      <c r="JN90" s="5"/>
      <c r="JO90" s="4"/>
      <c r="JP90" s="6"/>
      <c r="JQ90" s="4"/>
      <c r="JR90" s="6"/>
      <c r="JS90" s="5"/>
      <c r="JT90" s="5"/>
      <c r="JU90" s="4"/>
      <c r="JV90" s="6"/>
      <c r="JW90" s="4"/>
      <c r="JX90" s="6"/>
      <c r="JY90" s="5"/>
      <c r="JZ90" s="5"/>
      <c r="KA90" s="4"/>
      <c r="KB90" s="6"/>
      <c r="KC90" s="4"/>
      <c r="KD90" s="6"/>
      <c r="KE90" s="5"/>
      <c r="KF90" s="5"/>
      <c r="KG90" s="4"/>
      <c r="KH90" s="6"/>
      <c r="KI90" s="4"/>
      <c r="KJ90" s="6"/>
      <c r="KK90" s="5"/>
      <c r="KL90" s="5"/>
    </row>
    <row r="91">
      <c r="A91" s="3" t="s">
        <v>85</v>
      </c>
      <c r="B91" s="3" t="s">
        <v>86</v>
      </c>
      <c r="C91" s="3" t="s">
        <v>87</v>
      </c>
      <c r="D91" s="3" t="s">
        <v>88</v>
      </c>
      <c r="E91" s="3" t="s">
        <v>330</v>
      </c>
      <c r="F91" s="3" t="s">
        <v>104</v>
      </c>
      <c r="G91" s="3" t="s">
        <v>104</v>
      </c>
      <c r="H91" s="3" t="s">
        <v>104</v>
      </c>
      <c r="I91" s="4"/>
      <c r="J91" s="4">
        <f>=ROUNDDOWN({0},0)</f>
      </c>
      <c r="K91" s="4"/>
      <c r="L91" s="5">
        <v>0.3333</v>
      </c>
      <c r="M91" s="4"/>
      <c r="N91" s="4">
        <f>=ROUNDDOWN({0},0)</f>
      </c>
      <c r="O91" s="4"/>
      <c r="P91" s="5"/>
      <c r="Q91" s="4">
        <v>5</v>
      </c>
      <c r="R91" s="6">
        <v>224.6</v>
      </c>
      <c r="S91" s="4"/>
      <c r="T91" s="6"/>
      <c r="U91" s="5"/>
      <c r="V91" s="5"/>
      <c r="W91" s="4">
        <v>5</v>
      </c>
      <c r="X91" s="6">
        <v>224.6</v>
      </c>
      <c r="Y91" s="4"/>
      <c r="Z91" s="6"/>
      <c r="AA91" s="5"/>
      <c r="AB91" s="5"/>
      <c r="AC91" s="4"/>
      <c r="AD91" s="6"/>
      <c r="AE91" s="4"/>
      <c r="AF91" s="6"/>
      <c r="AG91" s="5"/>
      <c r="AH91" s="5"/>
      <c r="AI91" s="4"/>
      <c r="AJ91" s="6"/>
      <c r="AK91" s="4"/>
      <c r="AL91" s="6"/>
      <c r="AM91" s="5"/>
      <c r="AN91" s="5"/>
      <c r="AO91" s="4"/>
      <c r="AP91" s="6"/>
      <c r="AQ91" s="4"/>
      <c r="AR91" s="6"/>
      <c r="AS91" s="5"/>
      <c r="AT91" s="5"/>
      <c r="AU91" s="4"/>
      <c r="AV91" s="6"/>
      <c r="AW91" s="4"/>
      <c r="AX91" s="6"/>
      <c r="AY91" s="5"/>
      <c r="AZ91" s="5"/>
      <c r="BA91" s="4"/>
      <c r="BB91" s="6"/>
      <c r="BC91" s="4"/>
      <c r="BD91" s="6"/>
      <c r="BE91" s="5"/>
      <c r="BF91" s="5"/>
      <c r="BG91" s="4"/>
      <c r="BH91" s="6"/>
      <c r="BI91" s="4"/>
      <c r="BJ91" s="6"/>
      <c r="BK91" s="5"/>
      <c r="BL91" s="5"/>
      <c r="BM91" s="4"/>
      <c r="BN91" s="6"/>
      <c r="BO91" s="4"/>
      <c r="BP91" s="6"/>
      <c r="BQ91" s="5"/>
      <c r="BR91" s="5"/>
      <c r="BS91" s="4"/>
      <c r="BT91" s="6"/>
      <c r="BU91" s="4"/>
      <c r="BV91" s="6"/>
      <c r="BW91" s="5"/>
      <c r="BX91" s="5"/>
      <c r="BY91" s="4"/>
      <c r="BZ91" s="6"/>
      <c r="CA91" s="4"/>
      <c r="CB91" s="6"/>
      <c r="CC91" s="5"/>
      <c r="CD91" s="5"/>
      <c r="CE91" s="4"/>
      <c r="CF91" s="6"/>
      <c r="CG91" s="4"/>
      <c r="CH91" s="6"/>
      <c r="CI91" s="5"/>
      <c r="CJ91" s="5"/>
      <c r="CK91" s="4"/>
      <c r="CL91" s="6"/>
      <c r="CM91" s="4"/>
      <c r="CN91" s="6"/>
      <c r="CO91" s="5"/>
      <c r="CP91" s="5"/>
      <c r="CQ91" s="4"/>
      <c r="CR91" s="6"/>
      <c r="CS91" s="4"/>
      <c r="CT91" s="6"/>
      <c r="CU91" s="5"/>
      <c r="CV91" s="5"/>
      <c r="CW91" s="4"/>
      <c r="CX91" s="6"/>
      <c r="CY91" s="4"/>
      <c r="CZ91" s="6"/>
      <c r="DA91" s="5"/>
      <c r="DB91" s="5"/>
      <c r="DC91" s="4"/>
      <c r="DD91" s="6"/>
      <c r="DE91" s="4"/>
      <c r="DF91" s="6"/>
      <c r="DG91" s="5"/>
      <c r="DH91" s="5"/>
      <c r="DI91" s="4"/>
      <c r="DJ91" s="6"/>
      <c r="DK91" s="4"/>
      <c r="DL91" s="6"/>
      <c r="DM91" s="5"/>
      <c r="DN91" s="5"/>
      <c r="DO91" s="4"/>
      <c r="DP91" s="6"/>
      <c r="DQ91" s="4"/>
      <c r="DR91" s="6"/>
      <c r="DS91" s="5"/>
      <c r="DT91" s="5"/>
      <c r="DU91" s="4"/>
      <c r="DV91" s="6"/>
      <c r="DW91" s="4"/>
      <c r="DX91" s="6"/>
      <c r="DY91" s="5"/>
      <c r="DZ91" s="5"/>
      <c r="EA91" s="4"/>
      <c r="EB91" s="6"/>
      <c r="EC91" s="4"/>
      <c r="ED91" s="6"/>
      <c r="EE91" s="5"/>
      <c r="EF91" s="5"/>
      <c r="EG91" s="4"/>
      <c r="EH91" s="6"/>
      <c r="EI91" s="4"/>
      <c r="EJ91" s="6"/>
      <c r="EK91" s="5"/>
      <c r="EL91" s="5"/>
      <c r="EM91" s="4"/>
      <c r="EN91" s="6"/>
      <c r="EO91" s="4"/>
      <c r="EP91" s="6"/>
      <c r="EQ91" s="5"/>
      <c r="ER91" s="5"/>
      <c r="ES91" s="4"/>
      <c r="ET91" s="6"/>
      <c r="EU91" s="4"/>
      <c r="EV91" s="6"/>
      <c r="EW91" s="5"/>
      <c r="EX91" s="5"/>
      <c r="EY91" s="4"/>
      <c r="EZ91" s="6"/>
      <c r="FA91" s="4"/>
      <c r="FB91" s="6"/>
      <c r="FC91" s="5"/>
      <c r="FD91" s="5"/>
      <c r="FE91" s="4"/>
      <c r="FF91" s="6"/>
      <c r="FG91" s="4"/>
      <c r="FH91" s="6"/>
      <c r="FI91" s="5"/>
      <c r="FJ91" s="5"/>
      <c r="FK91" s="4"/>
      <c r="FL91" s="6"/>
      <c r="FM91" s="4"/>
      <c r="FN91" s="6"/>
      <c r="FO91" s="5"/>
      <c r="FP91" s="5"/>
      <c r="FQ91" s="4"/>
      <c r="FR91" s="6"/>
      <c r="FS91" s="4"/>
      <c r="FT91" s="6"/>
      <c r="FU91" s="5"/>
      <c r="FV91" s="5"/>
      <c r="FW91" s="4"/>
      <c r="FX91" s="6"/>
      <c r="FY91" s="4"/>
      <c r="FZ91" s="6"/>
      <c r="GA91" s="5"/>
      <c r="GB91" s="5"/>
      <c r="GC91" s="4"/>
      <c r="GD91" s="6"/>
      <c r="GE91" s="4"/>
      <c r="GF91" s="6"/>
      <c r="GG91" s="5"/>
      <c r="GH91" s="5"/>
      <c r="GI91" s="4"/>
      <c r="GJ91" s="6"/>
      <c r="GK91" s="4"/>
      <c r="GL91" s="6"/>
      <c r="GM91" s="5"/>
      <c r="GN91" s="5"/>
      <c r="GO91" s="4"/>
      <c r="GP91" s="6"/>
      <c r="GQ91" s="4"/>
      <c r="GR91" s="6"/>
      <c r="GS91" s="5"/>
      <c r="GT91" s="5"/>
      <c r="GU91" s="4"/>
      <c r="GV91" s="6"/>
      <c r="GW91" s="4"/>
      <c r="GX91" s="6"/>
      <c r="GY91" s="5"/>
      <c r="GZ91" s="5"/>
      <c r="HA91" s="4"/>
      <c r="HB91" s="6"/>
      <c r="HC91" s="4"/>
      <c r="HD91" s="6"/>
      <c r="HE91" s="5"/>
      <c r="HF91" s="5"/>
      <c r="HG91" s="4"/>
      <c r="HH91" s="6"/>
      <c r="HI91" s="4"/>
      <c r="HJ91" s="6"/>
      <c r="HK91" s="5"/>
      <c r="HL91" s="5"/>
      <c r="HM91" s="4"/>
      <c r="HN91" s="6"/>
      <c r="HO91" s="4"/>
      <c r="HP91" s="6"/>
      <c r="HQ91" s="5"/>
      <c r="HR91" s="5"/>
      <c r="HS91" s="4"/>
      <c r="HT91" s="6"/>
      <c r="HU91" s="4"/>
      <c r="HV91" s="6"/>
      <c r="HW91" s="5"/>
      <c r="HX91" s="5"/>
      <c r="HY91" s="4"/>
      <c r="HZ91" s="6"/>
      <c r="IA91" s="4"/>
      <c r="IB91" s="6"/>
      <c r="IC91" s="5"/>
      <c r="ID91" s="5"/>
      <c r="IE91" s="4"/>
      <c r="IF91" s="6"/>
      <c r="IG91" s="4"/>
      <c r="IH91" s="6"/>
      <c r="II91" s="5"/>
      <c r="IJ91" s="5"/>
      <c r="IK91" s="4"/>
      <c r="IL91" s="6"/>
      <c r="IM91" s="4"/>
      <c r="IN91" s="6"/>
      <c r="IO91" s="5"/>
      <c r="IP91" s="5"/>
      <c r="IQ91" s="4"/>
      <c r="IR91" s="6"/>
      <c r="IS91" s="4"/>
      <c r="IT91" s="6"/>
      <c r="IU91" s="5"/>
      <c r="IV91" s="5"/>
      <c r="IW91" s="4"/>
      <c r="IX91" s="6"/>
      <c r="IY91" s="4"/>
      <c r="IZ91" s="6"/>
      <c r="JA91" s="5"/>
      <c r="JB91" s="5"/>
      <c r="JC91" s="4"/>
      <c r="JD91" s="6"/>
      <c r="JE91" s="4"/>
      <c r="JF91" s="6"/>
      <c r="JG91" s="5"/>
      <c r="JH91" s="5"/>
      <c r="JI91" s="4"/>
      <c r="JJ91" s="6"/>
      <c r="JK91" s="4"/>
      <c r="JL91" s="6"/>
      <c r="JM91" s="5"/>
      <c r="JN91" s="5"/>
      <c r="JO91" s="4"/>
      <c r="JP91" s="6"/>
      <c r="JQ91" s="4"/>
      <c r="JR91" s="6"/>
      <c r="JS91" s="5"/>
      <c r="JT91" s="5"/>
      <c r="JU91" s="4"/>
      <c r="JV91" s="6"/>
      <c r="JW91" s="4"/>
      <c r="JX91" s="6"/>
      <c r="JY91" s="5"/>
      <c r="JZ91" s="5"/>
      <c r="KA91" s="4"/>
      <c r="KB91" s="6"/>
      <c r="KC91" s="4"/>
      <c r="KD91" s="6"/>
      <c r="KE91" s="5"/>
      <c r="KF91" s="5"/>
      <c r="KG91" s="4"/>
      <c r="KH91" s="6"/>
      <c r="KI91" s="4"/>
      <c r="KJ91" s="6"/>
      <c r="KK91" s="5"/>
      <c r="KL91" s="5"/>
    </row>
    <row r="92">
      <c r="A92" s="3" t="s">
        <v>85</v>
      </c>
      <c r="B92" s="3" t="s">
        <v>86</v>
      </c>
      <c r="C92" s="3" t="s">
        <v>87</v>
      </c>
      <c r="D92" s="3" t="s">
        <v>88</v>
      </c>
      <c r="E92" s="3" t="s">
        <v>331</v>
      </c>
      <c r="F92" s="3" t="s">
        <v>332</v>
      </c>
      <c r="G92" s="3" t="s">
        <v>333</v>
      </c>
      <c r="H92" s="3" t="s">
        <v>104</v>
      </c>
      <c r="I92" s="4"/>
      <c r="J92" s="4">
        <f>=ROUNDDOWN({0},0)</f>
      </c>
      <c r="K92" s="4"/>
      <c r="L92" s="5"/>
      <c r="M92" s="4"/>
      <c r="N92" s="4">
        <f>=ROUNDDOWN({0},0)</f>
      </c>
      <c r="O92" s="4"/>
      <c r="P92" s="5"/>
      <c r="Q92" s="4">
        <v>4</v>
      </c>
      <c r="R92" s="6">
        <v>185.1</v>
      </c>
      <c r="S92" s="4"/>
      <c r="T92" s="6"/>
      <c r="U92" s="5"/>
      <c r="V92" s="5"/>
      <c r="W92" s="4">
        <v>1</v>
      </c>
      <c r="X92" s="6">
        <v>70.19</v>
      </c>
      <c r="Y92" s="4"/>
      <c r="Z92" s="6"/>
      <c r="AA92" s="5"/>
      <c r="AB92" s="5"/>
      <c r="AC92" s="4"/>
      <c r="AD92" s="6"/>
      <c r="AE92" s="4"/>
      <c r="AF92" s="6"/>
      <c r="AG92" s="5"/>
      <c r="AH92" s="5"/>
      <c r="AI92" s="4">
        <v>1</v>
      </c>
      <c r="AJ92" s="6">
        <v>42.11</v>
      </c>
      <c r="AK92" s="4"/>
      <c r="AL92" s="6"/>
      <c r="AM92" s="5"/>
      <c r="AN92" s="5"/>
      <c r="AO92" s="4">
        <v>2</v>
      </c>
      <c r="AP92" s="6">
        <v>72.8</v>
      </c>
      <c r="AQ92" s="4"/>
      <c r="AR92" s="6"/>
      <c r="AS92" s="5"/>
      <c r="AT92" s="5"/>
      <c r="AU92" s="4"/>
      <c r="AV92" s="6"/>
      <c r="AW92" s="4"/>
      <c r="AX92" s="6"/>
      <c r="AY92" s="5"/>
      <c r="AZ92" s="5"/>
      <c r="BA92" s="4"/>
      <c r="BB92" s="6"/>
      <c r="BC92" s="4"/>
      <c r="BD92" s="6"/>
      <c r="BE92" s="5"/>
      <c r="BF92" s="5"/>
      <c r="BG92" s="4"/>
      <c r="BH92" s="6"/>
      <c r="BI92" s="4"/>
      <c r="BJ92" s="6"/>
      <c r="BK92" s="5"/>
      <c r="BL92" s="5"/>
      <c r="BM92" s="4"/>
      <c r="BN92" s="6"/>
      <c r="BO92" s="4"/>
      <c r="BP92" s="6"/>
      <c r="BQ92" s="5"/>
      <c r="BR92" s="5"/>
      <c r="BS92" s="4"/>
      <c r="BT92" s="6"/>
      <c r="BU92" s="4"/>
      <c r="BV92" s="6"/>
      <c r="BW92" s="5"/>
      <c r="BX92" s="5"/>
      <c r="BY92" s="4"/>
      <c r="BZ92" s="6"/>
      <c r="CA92" s="4"/>
      <c r="CB92" s="6"/>
      <c r="CC92" s="5"/>
      <c r="CD92" s="5"/>
      <c r="CE92" s="4"/>
      <c r="CF92" s="6"/>
      <c r="CG92" s="4"/>
      <c r="CH92" s="6"/>
      <c r="CI92" s="5"/>
      <c r="CJ92" s="5"/>
      <c r="CK92" s="4"/>
      <c r="CL92" s="6"/>
      <c r="CM92" s="4"/>
      <c r="CN92" s="6"/>
      <c r="CO92" s="5"/>
      <c r="CP92" s="5"/>
      <c r="CQ92" s="4"/>
      <c r="CR92" s="6"/>
      <c r="CS92" s="4"/>
      <c r="CT92" s="6"/>
      <c r="CU92" s="5"/>
      <c r="CV92" s="5"/>
      <c r="CW92" s="4"/>
      <c r="CX92" s="6"/>
      <c r="CY92" s="4"/>
      <c r="CZ92" s="6"/>
      <c r="DA92" s="5"/>
      <c r="DB92" s="5"/>
      <c r="DC92" s="4"/>
      <c r="DD92" s="6"/>
      <c r="DE92" s="4"/>
      <c r="DF92" s="6"/>
      <c r="DG92" s="5"/>
      <c r="DH92" s="5"/>
      <c r="DI92" s="4"/>
      <c r="DJ92" s="6"/>
      <c r="DK92" s="4"/>
      <c r="DL92" s="6"/>
      <c r="DM92" s="5"/>
      <c r="DN92" s="5"/>
      <c r="DO92" s="4"/>
      <c r="DP92" s="6"/>
      <c r="DQ92" s="4"/>
      <c r="DR92" s="6"/>
      <c r="DS92" s="5"/>
      <c r="DT92" s="5"/>
      <c r="DU92" s="4"/>
      <c r="DV92" s="6"/>
      <c r="DW92" s="4"/>
      <c r="DX92" s="6"/>
      <c r="DY92" s="5"/>
      <c r="DZ92" s="5"/>
      <c r="EA92" s="4"/>
      <c r="EB92" s="6"/>
      <c r="EC92" s="4"/>
      <c r="ED92" s="6"/>
      <c r="EE92" s="5"/>
      <c r="EF92" s="5"/>
      <c r="EG92" s="4"/>
      <c r="EH92" s="6"/>
      <c r="EI92" s="4"/>
      <c r="EJ92" s="6"/>
      <c r="EK92" s="5"/>
      <c r="EL92" s="5"/>
      <c r="EM92" s="4"/>
      <c r="EN92" s="6"/>
      <c r="EO92" s="4"/>
      <c r="EP92" s="6"/>
      <c r="EQ92" s="5"/>
      <c r="ER92" s="5"/>
      <c r="ES92" s="4"/>
      <c r="ET92" s="6"/>
      <c r="EU92" s="4"/>
      <c r="EV92" s="6"/>
      <c r="EW92" s="5"/>
      <c r="EX92" s="5"/>
      <c r="EY92" s="4"/>
      <c r="EZ92" s="6"/>
      <c r="FA92" s="4"/>
      <c r="FB92" s="6"/>
      <c r="FC92" s="5"/>
      <c r="FD92" s="5"/>
      <c r="FE92" s="4"/>
      <c r="FF92" s="6"/>
      <c r="FG92" s="4"/>
      <c r="FH92" s="6"/>
      <c r="FI92" s="5"/>
      <c r="FJ92" s="5"/>
      <c r="FK92" s="4"/>
      <c r="FL92" s="6"/>
      <c r="FM92" s="4"/>
      <c r="FN92" s="6"/>
      <c r="FO92" s="5"/>
      <c r="FP92" s="5"/>
      <c r="FQ92" s="4"/>
      <c r="FR92" s="6"/>
      <c r="FS92" s="4"/>
      <c r="FT92" s="6"/>
      <c r="FU92" s="5"/>
      <c r="FV92" s="5"/>
      <c r="FW92" s="4"/>
      <c r="FX92" s="6"/>
      <c r="FY92" s="4"/>
      <c r="FZ92" s="6"/>
      <c r="GA92" s="5"/>
      <c r="GB92" s="5"/>
      <c r="GC92" s="4"/>
      <c r="GD92" s="6"/>
      <c r="GE92" s="4"/>
      <c r="GF92" s="6"/>
      <c r="GG92" s="5"/>
      <c r="GH92" s="5"/>
      <c r="GI92" s="4"/>
      <c r="GJ92" s="6"/>
      <c r="GK92" s="4"/>
      <c r="GL92" s="6"/>
      <c r="GM92" s="5"/>
      <c r="GN92" s="5"/>
      <c r="GO92" s="4"/>
      <c r="GP92" s="6"/>
      <c r="GQ92" s="4"/>
      <c r="GR92" s="6"/>
      <c r="GS92" s="5"/>
      <c r="GT92" s="5"/>
      <c r="GU92" s="4"/>
      <c r="GV92" s="6"/>
      <c r="GW92" s="4"/>
      <c r="GX92" s="6"/>
      <c r="GY92" s="5"/>
      <c r="GZ92" s="5"/>
      <c r="HA92" s="4"/>
      <c r="HB92" s="6"/>
      <c r="HC92" s="4"/>
      <c r="HD92" s="6"/>
      <c r="HE92" s="5"/>
      <c r="HF92" s="5"/>
      <c r="HG92" s="4"/>
      <c r="HH92" s="6"/>
      <c r="HI92" s="4"/>
      <c r="HJ92" s="6"/>
      <c r="HK92" s="5"/>
      <c r="HL92" s="5"/>
      <c r="HM92" s="4"/>
      <c r="HN92" s="6"/>
      <c r="HO92" s="4"/>
      <c r="HP92" s="6"/>
      <c r="HQ92" s="5"/>
      <c r="HR92" s="5"/>
      <c r="HS92" s="4"/>
      <c r="HT92" s="6"/>
      <c r="HU92" s="4"/>
      <c r="HV92" s="6"/>
      <c r="HW92" s="5"/>
      <c r="HX92" s="5"/>
      <c r="HY92" s="4"/>
      <c r="HZ92" s="6"/>
      <c r="IA92" s="4"/>
      <c r="IB92" s="6"/>
      <c r="IC92" s="5"/>
      <c r="ID92" s="5"/>
      <c r="IE92" s="4"/>
      <c r="IF92" s="6"/>
      <c r="IG92" s="4"/>
      <c r="IH92" s="6"/>
      <c r="II92" s="5"/>
      <c r="IJ92" s="5"/>
      <c r="IK92" s="4"/>
      <c r="IL92" s="6"/>
      <c r="IM92" s="4"/>
      <c r="IN92" s="6"/>
      <c r="IO92" s="5"/>
      <c r="IP92" s="5"/>
      <c r="IQ92" s="4"/>
      <c r="IR92" s="6"/>
      <c r="IS92" s="4"/>
      <c r="IT92" s="6"/>
      <c r="IU92" s="5"/>
      <c r="IV92" s="5"/>
      <c r="IW92" s="4"/>
      <c r="IX92" s="6"/>
      <c r="IY92" s="4"/>
      <c r="IZ92" s="6"/>
      <c r="JA92" s="5"/>
      <c r="JB92" s="5"/>
      <c r="JC92" s="4"/>
      <c r="JD92" s="6"/>
      <c r="JE92" s="4"/>
      <c r="JF92" s="6"/>
      <c r="JG92" s="5"/>
      <c r="JH92" s="5"/>
      <c r="JI92" s="4"/>
      <c r="JJ92" s="6"/>
      <c r="JK92" s="4"/>
      <c r="JL92" s="6"/>
      <c r="JM92" s="5"/>
      <c r="JN92" s="5"/>
      <c r="JO92" s="4"/>
      <c r="JP92" s="6"/>
      <c r="JQ92" s="4"/>
      <c r="JR92" s="6"/>
      <c r="JS92" s="5"/>
      <c r="JT92" s="5"/>
      <c r="JU92" s="4"/>
      <c r="JV92" s="6"/>
      <c r="JW92" s="4"/>
      <c r="JX92" s="6"/>
      <c r="JY92" s="5"/>
      <c r="JZ92" s="5"/>
      <c r="KA92" s="4"/>
      <c r="KB92" s="6"/>
      <c r="KC92" s="4"/>
      <c r="KD92" s="6"/>
      <c r="KE92" s="5"/>
      <c r="KF92" s="5"/>
      <c r="KG92" s="4"/>
      <c r="KH92" s="6"/>
      <c r="KI92" s="4"/>
      <c r="KJ92" s="6"/>
      <c r="KK92" s="5"/>
      <c r="KL92" s="5"/>
    </row>
    <row r="93">
      <c r="A93" s="3" t="s">
        <v>85</v>
      </c>
      <c r="B93" s="3" t="s">
        <v>86</v>
      </c>
      <c r="C93" s="3" t="s">
        <v>87</v>
      </c>
      <c r="D93" s="3" t="s">
        <v>88</v>
      </c>
      <c r="E93" s="3" t="s">
        <v>334</v>
      </c>
      <c r="F93" s="3" t="s">
        <v>104</v>
      </c>
      <c r="G93" s="3" t="s">
        <v>104</v>
      </c>
      <c r="H93" s="3" t="s">
        <v>96</v>
      </c>
      <c r="I93" s="4"/>
      <c r="J93" s="4">
        <f>=ROUNDDOWN({0},0)</f>
      </c>
      <c r="K93" s="4"/>
      <c r="L93" s="5">
        <v>1</v>
      </c>
      <c r="M93" s="4"/>
      <c r="N93" s="4">
        <f>=ROUNDDOWN({0},0)</f>
      </c>
      <c r="O93" s="4"/>
      <c r="P93" s="5"/>
      <c r="Q93" s="4">
        <v>4</v>
      </c>
      <c r="R93" s="6">
        <v>167.96</v>
      </c>
      <c r="S93" s="4"/>
      <c r="T93" s="6"/>
      <c r="U93" s="5"/>
      <c r="V93" s="5"/>
      <c r="W93" s="4">
        <v>4</v>
      </c>
      <c r="X93" s="6">
        <v>167.96</v>
      </c>
      <c r="Y93" s="4"/>
      <c r="Z93" s="6"/>
      <c r="AA93" s="5"/>
      <c r="AB93" s="5"/>
      <c r="AC93" s="4"/>
      <c r="AD93" s="6"/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  <c r="AU93" s="4"/>
      <c r="AV93" s="6"/>
      <c r="AW93" s="4"/>
      <c r="AX93" s="6"/>
      <c r="AY93" s="5"/>
      <c r="AZ93" s="5"/>
      <c r="BA93" s="4"/>
      <c r="BB93" s="6"/>
      <c r="BC93" s="4"/>
      <c r="BD93" s="6"/>
      <c r="BE93" s="5"/>
      <c r="BF93" s="5"/>
      <c r="BG93" s="4"/>
      <c r="BH93" s="6"/>
      <c r="BI93" s="4"/>
      <c r="BJ93" s="6"/>
      <c r="BK93" s="5"/>
      <c r="BL93" s="5"/>
      <c r="BM93" s="4"/>
      <c r="BN93" s="6"/>
      <c r="BO93" s="4"/>
      <c r="BP93" s="6"/>
      <c r="BQ93" s="5"/>
      <c r="BR93" s="5"/>
      <c r="BS93" s="4"/>
      <c r="BT93" s="6"/>
      <c r="BU93" s="4"/>
      <c r="BV93" s="6"/>
      <c r="BW93" s="5"/>
      <c r="BX93" s="5"/>
      <c r="BY93" s="4"/>
      <c r="BZ93" s="6"/>
      <c r="CA93" s="4"/>
      <c r="CB93" s="6"/>
      <c r="CC93" s="5"/>
      <c r="CD93" s="5"/>
      <c r="CE93" s="4"/>
      <c r="CF93" s="6"/>
      <c r="CG93" s="4"/>
      <c r="CH93" s="6"/>
      <c r="CI93" s="5"/>
      <c r="CJ93" s="5"/>
      <c r="CK93" s="4"/>
      <c r="CL93" s="6"/>
      <c r="CM93" s="4"/>
      <c r="CN93" s="6"/>
      <c r="CO93" s="5"/>
      <c r="CP93" s="5"/>
      <c r="CQ93" s="4"/>
      <c r="CR93" s="6"/>
      <c r="CS93" s="4"/>
      <c r="CT93" s="6"/>
      <c r="CU93" s="5"/>
      <c r="CV93" s="5"/>
      <c r="CW93" s="4"/>
      <c r="CX93" s="6"/>
      <c r="CY93" s="4"/>
      <c r="CZ93" s="6"/>
      <c r="DA93" s="5"/>
      <c r="DB93" s="5"/>
      <c r="DC93" s="4"/>
      <c r="DD93" s="6"/>
      <c r="DE93" s="4"/>
      <c r="DF93" s="6"/>
      <c r="DG93" s="5"/>
      <c r="DH93" s="5"/>
      <c r="DI93" s="4"/>
      <c r="DJ93" s="6"/>
      <c r="DK93" s="4"/>
      <c r="DL93" s="6"/>
      <c r="DM93" s="5"/>
      <c r="DN93" s="5"/>
      <c r="DO93" s="4"/>
      <c r="DP93" s="6"/>
      <c r="DQ93" s="4"/>
      <c r="DR93" s="6"/>
      <c r="DS93" s="5"/>
      <c r="DT93" s="5"/>
      <c r="DU93" s="4"/>
      <c r="DV93" s="6"/>
      <c r="DW93" s="4"/>
      <c r="DX93" s="6"/>
      <c r="DY93" s="5"/>
      <c r="DZ93" s="5"/>
      <c r="EA93" s="4"/>
      <c r="EB93" s="6"/>
      <c r="EC93" s="4"/>
      <c r="ED93" s="6"/>
      <c r="EE93" s="5"/>
      <c r="EF93" s="5"/>
      <c r="EG93" s="4"/>
      <c r="EH93" s="6"/>
      <c r="EI93" s="4"/>
      <c r="EJ93" s="6"/>
      <c r="EK93" s="5"/>
      <c r="EL93" s="5"/>
      <c r="EM93" s="4"/>
      <c r="EN93" s="6"/>
      <c r="EO93" s="4"/>
      <c r="EP93" s="6"/>
      <c r="EQ93" s="5"/>
      <c r="ER93" s="5"/>
      <c r="ES93" s="4"/>
      <c r="ET93" s="6"/>
      <c r="EU93" s="4"/>
      <c r="EV93" s="6"/>
      <c r="EW93" s="5"/>
      <c r="EX93" s="5"/>
      <c r="EY93" s="4"/>
      <c r="EZ93" s="6"/>
      <c r="FA93" s="4"/>
      <c r="FB93" s="6"/>
      <c r="FC93" s="5"/>
      <c r="FD93" s="5"/>
      <c r="FE93" s="4"/>
      <c r="FF93" s="6"/>
      <c r="FG93" s="4"/>
      <c r="FH93" s="6"/>
      <c r="FI93" s="5"/>
      <c r="FJ93" s="5"/>
      <c r="FK93" s="4"/>
      <c r="FL93" s="6"/>
      <c r="FM93" s="4"/>
      <c r="FN93" s="6"/>
      <c r="FO93" s="5"/>
      <c r="FP93" s="5"/>
      <c r="FQ93" s="4"/>
      <c r="FR93" s="6"/>
      <c r="FS93" s="4"/>
      <c r="FT93" s="6"/>
      <c r="FU93" s="5"/>
      <c r="FV93" s="5"/>
      <c r="FW93" s="4"/>
      <c r="FX93" s="6"/>
      <c r="FY93" s="4"/>
      <c r="FZ93" s="6"/>
      <c r="GA93" s="5"/>
      <c r="GB93" s="5"/>
      <c r="GC93" s="4"/>
      <c r="GD93" s="6"/>
      <c r="GE93" s="4"/>
      <c r="GF93" s="6"/>
      <c r="GG93" s="5"/>
      <c r="GH93" s="5"/>
      <c r="GI93" s="4"/>
      <c r="GJ93" s="6"/>
      <c r="GK93" s="4"/>
      <c r="GL93" s="6"/>
      <c r="GM93" s="5"/>
      <c r="GN93" s="5"/>
      <c r="GO93" s="4"/>
      <c r="GP93" s="6"/>
      <c r="GQ93" s="4"/>
      <c r="GR93" s="6"/>
      <c r="GS93" s="5"/>
      <c r="GT93" s="5"/>
      <c r="GU93" s="4"/>
      <c r="GV93" s="6"/>
      <c r="GW93" s="4"/>
      <c r="GX93" s="6"/>
      <c r="GY93" s="5"/>
      <c r="GZ93" s="5"/>
      <c r="HA93" s="4"/>
      <c r="HB93" s="6"/>
      <c r="HC93" s="4"/>
      <c r="HD93" s="6"/>
      <c r="HE93" s="5"/>
      <c r="HF93" s="5"/>
      <c r="HG93" s="4"/>
      <c r="HH93" s="6"/>
      <c r="HI93" s="4"/>
      <c r="HJ93" s="6"/>
      <c r="HK93" s="5"/>
      <c r="HL93" s="5"/>
      <c r="HM93" s="4"/>
      <c r="HN93" s="6"/>
      <c r="HO93" s="4"/>
      <c r="HP93" s="6"/>
      <c r="HQ93" s="5"/>
      <c r="HR93" s="5"/>
      <c r="HS93" s="4"/>
      <c r="HT93" s="6"/>
      <c r="HU93" s="4"/>
      <c r="HV93" s="6"/>
      <c r="HW93" s="5"/>
      <c r="HX93" s="5"/>
      <c r="HY93" s="4"/>
      <c r="HZ93" s="6"/>
      <c r="IA93" s="4"/>
      <c r="IB93" s="6"/>
      <c r="IC93" s="5"/>
      <c r="ID93" s="5"/>
      <c r="IE93" s="4"/>
      <c r="IF93" s="6"/>
      <c r="IG93" s="4"/>
      <c r="IH93" s="6"/>
      <c r="II93" s="5"/>
      <c r="IJ93" s="5"/>
      <c r="IK93" s="4"/>
      <c r="IL93" s="6"/>
      <c r="IM93" s="4"/>
      <c r="IN93" s="6"/>
      <c r="IO93" s="5"/>
      <c r="IP93" s="5"/>
      <c r="IQ93" s="4"/>
      <c r="IR93" s="6"/>
      <c r="IS93" s="4"/>
      <c r="IT93" s="6"/>
      <c r="IU93" s="5"/>
      <c r="IV93" s="5"/>
      <c r="IW93" s="4"/>
      <c r="IX93" s="6"/>
      <c r="IY93" s="4"/>
      <c r="IZ93" s="6"/>
      <c r="JA93" s="5"/>
      <c r="JB93" s="5"/>
      <c r="JC93" s="4"/>
      <c r="JD93" s="6"/>
      <c r="JE93" s="4"/>
      <c r="JF93" s="6"/>
      <c r="JG93" s="5"/>
      <c r="JH93" s="5"/>
      <c r="JI93" s="4"/>
      <c r="JJ93" s="6"/>
      <c r="JK93" s="4"/>
      <c r="JL93" s="6"/>
      <c r="JM93" s="5"/>
      <c r="JN93" s="5"/>
      <c r="JO93" s="4"/>
      <c r="JP93" s="6"/>
      <c r="JQ93" s="4"/>
      <c r="JR93" s="6"/>
      <c r="JS93" s="5"/>
      <c r="JT93" s="5"/>
      <c r="JU93" s="4"/>
      <c r="JV93" s="6"/>
      <c r="JW93" s="4"/>
      <c r="JX93" s="6"/>
      <c r="JY93" s="5"/>
      <c r="JZ93" s="5"/>
      <c r="KA93" s="4"/>
      <c r="KB93" s="6"/>
      <c r="KC93" s="4"/>
      <c r="KD93" s="6"/>
      <c r="KE93" s="5"/>
      <c r="KF93" s="5"/>
      <c r="KG93" s="4"/>
      <c r="KH93" s="6"/>
      <c r="KI93" s="4"/>
      <c r="KJ93" s="6"/>
      <c r="KK93" s="5"/>
      <c r="KL93" s="5"/>
    </row>
    <row r="94">
      <c r="A94" s="3" t="s">
        <v>85</v>
      </c>
      <c r="B94" s="3" t="s">
        <v>86</v>
      </c>
      <c r="C94" s="3" t="s">
        <v>87</v>
      </c>
      <c r="D94" s="3" t="s">
        <v>88</v>
      </c>
      <c r="E94" s="3" t="s">
        <v>335</v>
      </c>
      <c r="F94" s="3" t="s">
        <v>335</v>
      </c>
      <c r="G94" s="3" t="s">
        <v>335</v>
      </c>
      <c r="H94" s="3" t="s">
        <v>104</v>
      </c>
      <c r="I94" s="4"/>
      <c r="J94" s="4">
        <f>=ROUNDDOWN({0},0)</f>
      </c>
      <c r="K94" s="4"/>
      <c r="L94" s="5">
        <v>1</v>
      </c>
      <c r="M94" s="4"/>
      <c r="N94" s="4">
        <f>=ROUNDDOWN({0},0)</f>
      </c>
      <c r="O94" s="4"/>
      <c r="P94" s="5"/>
      <c r="Q94" s="4">
        <v>7</v>
      </c>
      <c r="R94" s="6">
        <v>143.76</v>
      </c>
      <c r="S94" s="4"/>
      <c r="T94" s="6"/>
      <c r="U94" s="5"/>
      <c r="V94" s="5"/>
      <c r="W94" s="4">
        <v>7</v>
      </c>
      <c r="X94" s="6">
        <v>143.76</v>
      </c>
      <c r="Y94" s="4"/>
      <c r="Z94" s="6"/>
      <c r="AA94" s="5"/>
      <c r="AB94" s="5"/>
      <c r="AC94" s="4"/>
      <c r="AD94" s="6"/>
      <c r="AE94" s="4"/>
      <c r="AF94" s="6"/>
      <c r="AG94" s="5"/>
      <c r="AH94" s="5"/>
      <c r="AI94" s="4"/>
      <c r="AJ94" s="6"/>
      <c r="AK94" s="4"/>
      <c r="AL94" s="6"/>
      <c r="AM94" s="5"/>
      <c r="AN94" s="5"/>
      <c r="AO94" s="4"/>
      <c r="AP94" s="6"/>
      <c r="AQ94" s="4"/>
      <c r="AR94" s="6"/>
      <c r="AS94" s="5"/>
      <c r="AT94" s="5"/>
      <c r="AU94" s="4"/>
      <c r="AV94" s="6"/>
      <c r="AW94" s="4"/>
      <c r="AX94" s="6"/>
      <c r="AY94" s="5"/>
      <c r="AZ94" s="5"/>
      <c r="BA94" s="4"/>
      <c r="BB94" s="6"/>
      <c r="BC94" s="4"/>
      <c r="BD94" s="6"/>
      <c r="BE94" s="5"/>
      <c r="BF94" s="5"/>
      <c r="BG94" s="4"/>
      <c r="BH94" s="6"/>
      <c r="BI94" s="4"/>
      <c r="BJ94" s="6"/>
      <c r="BK94" s="5"/>
      <c r="BL94" s="5"/>
      <c r="BM94" s="4"/>
      <c r="BN94" s="6"/>
      <c r="BO94" s="4"/>
      <c r="BP94" s="6"/>
      <c r="BQ94" s="5"/>
      <c r="BR94" s="5"/>
      <c r="BS94" s="4"/>
      <c r="BT94" s="6"/>
      <c r="BU94" s="4"/>
      <c r="BV94" s="6"/>
      <c r="BW94" s="5"/>
      <c r="BX94" s="5"/>
      <c r="BY94" s="4"/>
      <c r="BZ94" s="6"/>
      <c r="CA94" s="4"/>
      <c r="CB94" s="6"/>
      <c r="CC94" s="5"/>
      <c r="CD94" s="5"/>
      <c r="CE94" s="4"/>
      <c r="CF94" s="6"/>
      <c r="CG94" s="4"/>
      <c r="CH94" s="6"/>
      <c r="CI94" s="5"/>
      <c r="CJ94" s="5"/>
      <c r="CK94" s="4"/>
      <c r="CL94" s="6"/>
      <c r="CM94" s="4"/>
      <c r="CN94" s="6"/>
      <c r="CO94" s="5"/>
      <c r="CP94" s="5"/>
      <c r="CQ94" s="4"/>
      <c r="CR94" s="6"/>
      <c r="CS94" s="4"/>
      <c r="CT94" s="6"/>
      <c r="CU94" s="5"/>
      <c r="CV94" s="5"/>
      <c r="CW94" s="4"/>
      <c r="CX94" s="6"/>
      <c r="CY94" s="4"/>
      <c r="CZ94" s="6"/>
      <c r="DA94" s="5"/>
      <c r="DB94" s="5"/>
      <c r="DC94" s="4"/>
      <c r="DD94" s="6"/>
      <c r="DE94" s="4"/>
      <c r="DF94" s="6"/>
      <c r="DG94" s="5"/>
      <c r="DH94" s="5"/>
      <c r="DI94" s="4"/>
      <c r="DJ94" s="6"/>
      <c r="DK94" s="4"/>
      <c r="DL94" s="6"/>
      <c r="DM94" s="5"/>
      <c r="DN94" s="5"/>
      <c r="DO94" s="4"/>
      <c r="DP94" s="6"/>
      <c r="DQ94" s="4"/>
      <c r="DR94" s="6"/>
      <c r="DS94" s="5"/>
      <c r="DT94" s="5"/>
      <c r="DU94" s="4"/>
      <c r="DV94" s="6"/>
      <c r="DW94" s="4"/>
      <c r="DX94" s="6"/>
      <c r="DY94" s="5"/>
      <c r="DZ94" s="5"/>
      <c r="EA94" s="4"/>
      <c r="EB94" s="6"/>
      <c r="EC94" s="4"/>
      <c r="ED94" s="6"/>
      <c r="EE94" s="5"/>
      <c r="EF94" s="5"/>
      <c r="EG94" s="4"/>
      <c r="EH94" s="6"/>
      <c r="EI94" s="4"/>
      <c r="EJ94" s="6"/>
      <c r="EK94" s="5"/>
      <c r="EL94" s="5"/>
      <c r="EM94" s="4"/>
      <c r="EN94" s="6"/>
      <c r="EO94" s="4"/>
      <c r="EP94" s="6"/>
      <c r="EQ94" s="5"/>
      <c r="ER94" s="5"/>
      <c r="ES94" s="4"/>
      <c r="ET94" s="6"/>
      <c r="EU94" s="4"/>
      <c r="EV94" s="6"/>
      <c r="EW94" s="5"/>
      <c r="EX94" s="5"/>
      <c r="EY94" s="4"/>
      <c r="EZ94" s="6"/>
      <c r="FA94" s="4"/>
      <c r="FB94" s="6"/>
      <c r="FC94" s="5"/>
      <c r="FD94" s="5"/>
      <c r="FE94" s="4"/>
      <c r="FF94" s="6"/>
      <c r="FG94" s="4"/>
      <c r="FH94" s="6"/>
      <c r="FI94" s="5"/>
      <c r="FJ94" s="5"/>
      <c r="FK94" s="4"/>
      <c r="FL94" s="6"/>
      <c r="FM94" s="4"/>
      <c r="FN94" s="6"/>
      <c r="FO94" s="5"/>
      <c r="FP94" s="5"/>
      <c r="FQ94" s="4"/>
      <c r="FR94" s="6"/>
      <c r="FS94" s="4"/>
      <c r="FT94" s="6"/>
      <c r="FU94" s="5"/>
      <c r="FV94" s="5"/>
      <c r="FW94" s="4"/>
      <c r="FX94" s="6"/>
      <c r="FY94" s="4"/>
      <c r="FZ94" s="6"/>
      <c r="GA94" s="5"/>
      <c r="GB94" s="5"/>
      <c r="GC94" s="4"/>
      <c r="GD94" s="6"/>
      <c r="GE94" s="4"/>
      <c r="GF94" s="6"/>
      <c r="GG94" s="5"/>
      <c r="GH94" s="5"/>
      <c r="GI94" s="4"/>
      <c r="GJ94" s="6"/>
      <c r="GK94" s="4"/>
      <c r="GL94" s="6"/>
      <c r="GM94" s="5"/>
      <c r="GN94" s="5"/>
      <c r="GO94" s="4"/>
      <c r="GP94" s="6"/>
      <c r="GQ94" s="4"/>
      <c r="GR94" s="6"/>
      <c r="GS94" s="5"/>
      <c r="GT94" s="5"/>
      <c r="GU94" s="4"/>
      <c r="GV94" s="6"/>
      <c r="GW94" s="4"/>
      <c r="GX94" s="6"/>
      <c r="GY94" s="5"/>
      <c r="GZ94" s="5"/>
      <c r="HA94" s="4"/>
      <c r="HB94" s="6"/>
      <c r="HC94" s="4"/>
      <c r="HD94" s="6"/>
      <c r="HE94" s="5"/>
      <c r="HF94" s="5"/>
      <c r="HG94" s="4"/>
      <c r="HH94" s="6"/>
      <c r="HI94" s="4"/>
      <c r="HJ94" s="6"/>
      <c r="HK94" s="5"/>
      <c r="HL94" s="5"/>
      <c r="HM94" s="4"/>
      <c r="HN94" s="6"/>
      <c r="HO94" s="4"/>
      <c r="HP94" s="6"/>
      <c r="HQ94" s="5"/>
      <c r="HR94" s="5"/>
      <c r="HS94" s="4"/>
      <c r="HT94" s="6"/>
      <c r="HU94" s="4"/>
      <c r="HV94" s="6"/>
      <c r="HW94" s="5"/>
      <c r="HX94" s="5"/>
      <c r="HY94" s="4"/>
      <c r="HZ94" s="6"/>
      <c r="IA94" s="4"/>
      <c r="IB94" s="6"/>
      <c r="IC94" s="5"/>
      <c r="ID94" s="5"/>
      <c r="IE94" s="4"/>
      <c r="IF94" s="6"/>
      <c r="IG94" s="4"/>
      <c r="IH94" s="6"/>
      <c r="II94" s="5"/>
      <c r="IJ94" s="5"/>
      <c r="IK94" s="4"/>
      <c r="IL94" s="6"/>
      <c r="IM94" s="4"/>
      <c r="IN94" s="6"/>
      <c r="IO94" s="5"/>
      <c r="IP94" s="5"/>
      <c r="IQ94" s="4"/>
      <c r="IR94" s="6"/>
      <c r="IS94" s="4"/>
      <c r="IT94" s="6"/>
      <c r="IU94" s="5"/>
      <c r="IV94" s="5"/>
      <c r="IW94" s="4"/>
      <c r="IX94" s="6"/>
      <c r="IY94" s="4"/>
      <c r="IZ94" s="6"/>
      <c r="JA94" s="5"/>
      <c r="JB94" s="5"/>
      <c r="JC94" s="4"/>
      <c r="JD94" s="6"/>
      <c r="JE94" s="4"/>
      <c r="JF94" s="6"/>
      <c r="JG94" s="5"/>
      <c r="JH94" s="5"/>
      <c r="JI94" s="4"/>
      <c r="JJ94" s="6"/>
      <c r="JK94" s="4"/>
      <c r="JL94" s="6"/>
      <c r="JM94" s="5"/>
      <c r="JN94" s="5"/>
      <c r="JO94" s="4"/>
      <c r="JP94" s="6"/>
      <c r="JQ94" s="4"/>
      <c r="JR94" s="6"/>
      <c r="JS94" s="5"/>
      <c r="JT94" s="5"/>
      <c r="JU94" s="4"/>
      <c r="JV94" s="6"/>
      <c r="JW94" s="4"/>
      <c r="JX94" s="6"/>
      <c r="JY94" s="5"/>
      <c r="JZ94" s="5"/>
      <c r="KA94" s="4"/>
      <c r="KB94" s="6"/>
      <c r="KC94" s="4"/>
      <c r="KD94" s="6"/>
      <c r="KE94" s="5"/>
      <c r="KF94" s="5"/>
      <c r="KG94" s="4"/>
      <c r="KH94" s="6"/>
      <c r="KI94" s="4"/>
      <c r="KJ94" s="6"/>
      <c r="KK94" s="5"/>
      <c r="KL94" s="5"/>
    </row>
    <row r="95">
      <c r="A95" s="3" t="s">
        <v>85</v>
      </c>
      <c r="B95" s="3" t="s">
        <v>86</v>
      </c>
      <c r="C95" s="3" t="s">
        <v>87</v>
      </c>
      <c r="D95" s="3" t="s">
        <v>88</v>
      </c>
      <c r="E95" s="3" t="s">
        <v>336</v>
      </c>
      <c r="F95" s="3" t="s">
        <v>104</v>
      </c>
      <c r="G95" s="3" t="s">
        <v>104</v>
      </c>
      <c r="H95" s="3" t="s">
        <v>104</v>
      </c>
      <c r="I95" s="4"/>
      <c r="J95" s="4">
        <f>=ROUNDDOWN({0},0)</f>
      </c>
      <c r="K95" s="4"/>
      <c r="L95" s="5">
        <v>0.5</v>
      </c>
      <c r="M95" s="4"/>
      <c r="N95" s="4">
        <f>=ROUNDDOWN({0},0)</f>
      </c>
      <c r="O95" s="4"/>
      <c r="P95" s="5"/>
      <c r="Q95" s="4">
        <v>8</v>
      </c>
      <c r="R95" s="6">
        <v>141.04</v>
      </c>
      <c r="S95" s="4"/>
      <c r="T95" s="6"/>
      <c r="U95" s="5"/>
      <c r="V95" s="5"/>
      <c r="W95" s="4">
        <v>8</v>
      </c>
      <c r="X95" s="6">
        <v>141.04</v>
      </c>
      <c r="Y95" s="4"/>
      <c r="Z95" s="6"/>
      <c r="AA95" s="5"/>
      <c r="AB95" s="5"/>
      <c r="AC95" s="4"/>
      <c r="AD95" s="6"/>
      <c r="AE95" s="4"/>
      <c r="AF95" s="6"/>
      <c r="AG95" s="5"/>
      <c r="AH95" s="5"/>
      <c r="AI95" s="4"/>
      <c r="AJ95" s="6"/>
      <c r="AK95" s="4"/>
      <c r="AL95" s="6"/>
      <c r="AM95" s="5"/>
      <c r="AN95" s="5"/>
      <c r="AO95" s="4"/>
      <c r="AP95" s="6"/>
      <c r="AQ95" s="4"/>
      <c r="AR95" s="6"/>
      <c r="AS95" s="5"/>
      <c r="AT95" s="5"/>
      <c r="AU95" s="4"/>
      <c r="AV95" s="6"/>
      <c r="AW95" s="4"/>
      <c r="AX95" s="6"/>
      <c r="AY95" s="5"/>
      <c r="AZ95" s="5"/>
      <c r="BA95" s="4"/>
      <c r="BB95" s="6"/>
      <c r="BC95" s="4"/>
      <c r="BD95" s="6"/>
      <c r="BE95" s="5"/>
      <c r="BF95" s="5"/>
      <c r="BG95" s="4"/>
      <c r="BH95" s="6"/>
      <c r="BI95" s="4"/>
      <c r="BJ95" s="6"/>
      <c r="BK95" s="5"/>
      <c r="BL95" s="5"/>
      <c r="BM95" s="4"/>
      <c r="BN95" s="6"/>
      <c r="BO95" s="4"/>
      <c r="BP95" s="6"/>
      <c r="BQ95" s="5"/>
      <c r="BR95" s="5"/>
      <c r="BS95" s="4"/>
      <c r="BT95" s="6"/>
      <c r="BU95" s="4"/>
      <c r="BV95" s="6"/>
      <c r="BW95" s="5"/>
      <c r="BX95" s="5"/>
      <c r="BY95" s="4"/>
      <c r="BZ95" s="6"/>
      <c r="CA95" s="4"/>
      <c r="CB95" s="6"/>
      <c r="CC95" s="5"/>
      <c r="CD95" s="5"/>
      <c r="CE95" s="4"/>
      <c r="CF95" s="6"/>
      <c r="CG95" s="4"/>
      <c r="CH95" s="6"/>
      <c r="CI95" s="5"/>
      <c r="CJ95" s="5"/>
      <c r="CK95" s="4"/>
      <c r="CL95" s="6"/>
      <c r="CM95" s="4"/>
      <c r="CN95" s="6"/>
      <c r="CO95" s="5"/>
      <c r="CP95" s="5"/>
      <c r="CQ95" s="4"/>
      <c r="CR95" s="6"/>
      <c r="CS95" s="4"/>
      <c r="CT95" s="6"/>
      <c r="CU95" s="5"/>
      <c r="CV95" s="5"/>
      <c r="CW95" s="4"/>
      <c r="CX95" s="6"/>
      <c r="CY95" s="4"/>
      <c r="CZ95" s="6"/>
      <c r="DA95" s="5"/>
      <c r="DB95" s="5"/>
      <c r="DC95" s="4"/>
      <c r="DD95" s="6"/>
      <c r="DE95" s="4"/>
      <c r="DF95" s="6"/>
      <c r="DG95" s="5"/>
      <c r="DH95" s="5"/>
      <c r="DI95" s="4"/>
      <c r="DJ95" s="6"/>
      <c r="DK95" s="4"/>
      <c r="DL95" s="6"/>
      <c r="DM95" s="5"/>
      <c r="DN95" s="5"/>
      <c r="DO95" s="4"/>
      <c r="DP95" s="6"/>
      <c r="DQ95" s="4"/>
      <c r="DR95" s="6"/>
      <c r="DS95" s="5"/>
      <c r="DT95" s="5"/>
      <c r="DU95" s="4"/>
      <c r="DV95" s="6"/>
      <c r="DW95" s="4"/>
      <c r="DX95" s="6"/>
      <c r="DY95" s="5"/>
      <c r="DZ95" s="5"/>
      <c r="EA95" s="4"/>
      <c r="EB95" s="6"/>
      <c r="EC95" s="4"/>
      <c r="ED95" s="6"/>
      <c r="EE95" s="5"/>
      <c r="EF95" s="5"/>
      <c r="EG95" s="4"/>
      <c r="EH95" s="6"/>
      <c r="EI95" s="4"/>
      <c r="EJ95" s="6"/>
      <c r="EK95" s="5"/>
      <c r="EL95" s="5"/>
      <c r="EM95" s="4"/>
      <c r="EN95" s="6"/>
      <c r="EO95" s="4"/>
      <c r="EP95" s="6"/>
      <c r="EQ95" s="5"/>
      <c r="ER95" s="5"/>
      <c r="ES95" s="4"/>
      <c r="ET95" s="6"/>
      <c r="EU95" s="4"/>
      <c r="EV95" s="6"/>
      <c r="EW95" s="5"/>
      <c r="EX95" s="5"/>
      <c r="EY95" s="4"/>
      <c r="EZ95" s="6"/>
      <c r="FA95" s="4"/>
      <c r="FB95" s="6"/>
      <c r="FC95" s="5"/>
      <c r="FD95" s="5"/>
      <c r="FE95" s="4"/>
      <c r="FF95" s="6"/>
      <c r="FG95" s="4"/>
      <c r="FH95" s="6"/>
      <c r="FI95" s="5"/>
      <c r="FJ95" s="5"/>
      <c r="FK95" s="4"/>
      <c r="FL95" s="6"/>
      <c r="FM95" s="4"/>
      <c r="FN95" s="6"/>
      <c r="FO95" s="5"/>
      <c r="FP95" s="5"/>
      <c r="FQ95" s="4"/>
      <c r="FR95" s="6"/>
      <c r="FS95" s="4"/>
      <c r="FT95" s="6"/>
      <c r="FU95" s="5"/>
      <c r="FV95" s="5"/>
      <c r="FW95" s="4"/>
      <c r="FX95" s="6"/>
      <c r="FY95" s="4"/>
      <c r="FZ95" s="6"/>
      <c r="GA95" s="5"/>
      <c r="GB95" s="5"/>
      <c r="GC95" s="4"/>
      <c r="GD95" s="6"/>
      <c r="GE95" s="4"/>
      <c r="GF95" s="6"/>
      <c r="GG95" s="5"/>
      <c r="GH95" s="5"/>
      <c r="GI95" s="4"/>
      <c r="GJ95" s="6"/>
      <c r="GK95" s="4"/>
      <c r="GL95" s="6"/>
      <c r="GM95" s="5"/>
      <c r="GN95" s="5"/>
      <c r="GO95" s="4"/>
      <c r="GP95" s="6"/>
      <c r="GQ95" s="4"/>
      <c r="GR95" s="6"/>
      <c r="GS95" s="5"/>
      <c r="GT95" s="5"/>
      <c r="GU95" s="4"/>
      <c r="GV95" s="6"/>
      <c r="GW95" s="4"/>
      <c r="GX95" s="6"/>
      <c r="GY95" s="5"/>
      <c r="GZ95" s="5"/>
      <c r="HA95" s="4"/>
      <c r="HB95" s="6"/>
      <c r="HC95" s="4"/>
      <c r="HD95" s="6"/>
      <c r="HE95" s="5"/>
      <c r="HF95" s="5"/>
      <c r="HG95" s="4"/>
      <c r="HH95" s="6"/>
      <c r="HI95" s="4"/>
      <c r="HJ95" s="6"/>
      <c r="HK95" s="5"/>
      <c r="HL95" s="5"/>
      <c r="HM95" s="4"/>
      <c r="HN95" s="6"/>
      <c r="HO95" s="4"/>
      <c r="HP95" s="6"/>
      <c r="HQ95" s="5"/>
      <c r="HR95" s="5"/>
      <c r="HS95" s="4"/>
      <c r="HT95" s="6"/>
      <c r="HU95" s="4"/>
      <c r="HV95" s="6"/>
      <c r="HW95" s="5"/>
      <c r="HX95" s="5"/>
      <c r="HY95" s="4"/>
      <c r="HZ95" s="6"/>
      <c r="IA95" s="4"/>
      <c r="IB95" s="6"/>
      <c r="IC95" s="5"/>
      <c r="ID95" s="5"/>
      <c r="IE95" s="4"/>
      <c r="IF95" s="6"/>
      <c r="IG95" s="4"/>
      <c r="IH95" s="6"/>
      <c r="II95" s="5"/>
      <c r="IJ95" s="5"/>
      <c r="IK95" s="4"/>
      <c r="IL95" s="6"/>
      <c r="IM95" s="4"/>
      <c r="IN95" s="6"/>
      <c r="IO95" s="5"/>
      <c r="IP95" s="5"/>
      <c r="IQ95" s="4"/>
      <c r="IR95" s="6"/>
      <c r="IS95" s="4"/>
      <c r="IT95" s="6"/>
      <c r="IU95" s="5"/>
      <c r="IV95" s="5"/>
      <c r="IW95" s="4"/>
      <c r="IX95" s="6"/>
      <c r="IY95" s="4"/>
      <c r="IZ95" s="6"/>
      <c r="JA95" s="5"/>
      <c r="JB95" s="5"/>
      <c r="JC95" s="4"/>
      <c r="JD95" s="6"/>
      <c r="JE95" s="4"/>
      <c r="JF95" s="6"/>
      <c r="JG95" s="5"/>
      <c r="JH95" s="5"/>
      <c r="JI95" s="4"/>
      <c r="JJ95" s="6"/>
      <c r="JK95" s="4"/>
      <c r="JL95" s="6"/>
      <c r="JM95" s="5"/>
      <c r="JN95" s="5"/>
      <c r="JO95" s="4"/>
      <c r="JP95" s="6"/>
      <c r="JQ95" s="4"/>
      <c r="JR95" s="6"/>
      <c r="JS95" s="5"/>
      <c r="JT95" s="5"/>
      <c r="JU95" s="4"/>
      <c r="JV95" s="6"/>
      <c r="JW95" s="4"/>
      <c r="JX95" s="6"/>
      <c r="JY95" s="5"/>
      <c r="JZ95" s="5"/>
      <c r="KA95" s="4"/>
      <c r="KB95" s="6"/>
      <c r="KC95" s="4"/>
      <c r="KD95" s="6"/>
      <c r="KE95" s="5"/>
      <c r="KF95" s="5"/>
      <c r="KG95" s="4"/>
      <c r="KH95" s="6"/>
      <c r="KI95" s="4"/>
      <c r="KJ95" s="6"/>
      <c r="KK95" s="5"/>
      <c r="KL95" s="5"/>
    </row>
    <row r="96">
      <c r="A96" s="3" t="s">
        <v>85</v>
      </c>
      <c r="B96" s="3" t="s">
        <v>86</v>
      </c>
      <c r="C96" s="3" t="s">
        <v>87</v>
      </c>
      <c r="D96" s="3" t="s">
        <v>88</v>
      </c>
      <c r="E96" s="3" t="s">
        <v>337</v>
      </c>
      <c r="F96" s="3" t="s">
        <v>104</v>
      </c>
      <c r="G96" s="3" t="s">
        <v>104</v>
      </c>
      <c r="H96" s="3" t="s">
        <v>96</v>
      </c>
      <c r="I96" s="4"/>
      <c r="J96" s="4">
        <f>=ROUNDDOWN({0},0)</f>
      </c>
      <c r="K96" s="4"/>
      <c r="L96" s="5">
        <v>1</v>
      </c>
      <c r="M96" s="4"/>
      <c r="N96" s="4">
        <f>=ROUNDDOWN({0},0)</f>
      </c>
      <c r="O96" s="4"/>
      <c r="P96" s="5"/>
      <c r="Q96" s="4">
        <v>3</v>
      </c>
      <c r="R96" s="6">
        <v>134.76</v>
      </c>
      <c r="S96" s="4"/>
      <c r="T96" s="6"/>
      <c r="U96" s="5"/>
      <c r="V96" s="5"/>
      <c r="W96" s="4">
        <v>3</v>
      </c>
      <c r="X96" s="6">
        <v>134.76</v>
      </c>
      <c r="Y96" s="4"/>
      <c r="Z96" s="6"/>
      <c r="AA96" s="5"/>
      <c r="AB96" s="5"/>
      <c r="AC96" s="4"/>
      <c r="AD96" s="6"/>
      <c r="AE96" s="4"/>
      <c r="AF96" s="6"/>
      <c r="AG96" s="5"/>
      <c r="AH96" s="5"/>
      <c r="AI96" s="4"/>
      <c r="AJ96" s="6"/>
      <c r="AK96" s="4"/>
      <c r="AL96" s="6"/>
      <c r="AM96" s="5"/>
      <c r="AN96" s="5"/>
      <c r="AO96" s="4"/>
      <c r="AP96" s="6"/>
      <c r="AQ96" s="4"/>
      <c r="AR96" s="6"/>
      <c r="AS96" s="5"/>
      <c r="AT96" s="5"/>
      <c r="AU96" s="4"/>
      <c r="AV96" s="6"/>
      <c r="AW96" s="4"/>
      <c r="AX96" s="6"/>
      <c r="AY96" s="5"/>
      <c r="AZ96" s="5"/>
      <c r="BA96" s="4"/>
      <c r="BB96" s="6"/>
      <c r="BC96" s="4"/>
      <c r="BD96" s="6"/>
      <c r="BE96" s="5"/>
      <c r="BF96" s="5"/>
      <c r="BG96" s="4"/>
      <c r="BH96" s="6"/>
      <c r="BI96" s="4"/>
      <c r="BJ96" s="6"/>
      <c r="BK96" s="5"/>
      <c r="BL96" s="5"/>
      <c r="BM96" s="4"/>
      <c r="BN96" s="6"/>
      <c r="BO96" s="4"/>
      <c r="BP96" s="6"/>
      <c r="BQ96" s="5"/>
      <c r="BR96" s="5"/>
      <c r="BS96" s="4"/>
      <c r="BT96" s="6"/>
      <c r="BU96" s="4"/>
      <c r="BV96" s="6"/>
      <c r="BW96" s="5"/>
      <c r="BX96" s="5"/>
      <c r="BY96" s="4"/>
      <c r="BZ96" s="6"/>
      <c r="CA96" s="4"/>
      <c r="CB96" s="6"/>
      <c r="CC96" s="5"/>
      <c r="CD96" s="5"/>
      <c r="CE96" s="4"/>
      <c r="CF96" s="6"/>
      <c r="CG96" s="4"/>
      <c r="CH96" s="6"/>
      <c r="CI96" s="5"/>
      <c r="CJ96" s="5"/>
      <c r="CK96" s="4"/>
      <c r="CL96" s="6"/>
      <c r="CM96" s="4"/>
      <c r="CN96" s="6"/>
      <c r="CO96" s="5"/>
      <c r="CP96" s="5"/>
      <c r="CQ96" s="4"/>
      <c r="CR96" s="6"/>
      <c r="CS96" s="4"/>
      <c r="CT96" s="6"/>
      <c r="CU96" s="5"/>
      <c r="CV96" s="5"/>
      <c r="CW96" s="4"/>
      <c r="CX96" s="6"/>
      <c r="CY96" s="4"/>
      <c r="CZ96" s="6"/>
      <c r="DA96" s="5"/>
      <c r="DB96" s="5"/>
      <c r="DC96" s="4"/>
      <c r="DD96" s="6"/>
      <c r="DE96" s="4"/>
      <c r="DF96" s="6"/>
      <c r="DG96" s="5"/>
      <c r="DH96" s="5"/>
      <c r="DI96" s="4"/>
      <c r="DJ96" s="6"/>
      <c r="DK96" s="4"/>
      <c r="DL96" s="6"/>
      <c r="DM96" s="5"/>
      <c r="DN96" s="5"/>
      <c r="DO96" s="4"/>
      <c r="DP96" s="6"/>
      <c r="DQ96" s="4"/>
      <c r="DR96" s="6"/>
      <c r="DS96" s="5"/>
      <c r="DT96" s="5"/>
      <c r="DU96" s="4"/>
      <c r="DV96" s="6"/>
      <c r="DW96" s="4"/>
      <c r="DX96" s="6"/>
      <c r="DY96" s="5"/>
      <c r="DZ96" s="5"/>
      <c r="EA96" s="4"/>
      <c r="EB96" s="6"/>
      <c r="EC96" s="4"/>
      <c r="ED96" s="6"/>
      <c r="EE96" s="5"/>
      <c r="EF96" s="5"/>
      <c r="EG96" s="4"/>
      <c r="EH96" s="6"/>
      <c r="EI96" s="4"/>
      <c r="EJ96" s="6"/>
      <c r="EK96" s="5"/>
      <c r="EL96" s="5"/>
      <c r="EM96" s="4"/>
      <c r="EN96" s="6"/>
      <c r="EO96" s="4"/>
      <c r="EP96" s="6"/>
      <c r="EQ96" s="5"/>
      <c r="ER96" s="5"/>
      <c r="ES96" s="4"/>
      <c r="ET96" s="6"/>
      <c r="EU96" s="4"/>
      <c r="EV96" s="6"/>
      <c r="EW96" s="5"/>
      <c r="EX96" s="5"/>
      <c r="EY96" s="4"/>
      <c r="EZ96" s="6"/>
      <c r="FA96" s="4"/>
      <c r="FB96" s="6"/>
      <c r="FC96" s="5"/>
      <c r="FD96" s="5"/>
      <c r="FE96" s="4"/>
      <c r="FF96" s="6"/>
      <c r="FG96" s="4"/>
      <c r="FH96" s="6"/>
      <c r="FI96" s="5"/>
      <c r="FJ96" s="5"/>
      <c r="FK96" s="4"/>
      <c r="FL96" s="6"/>
      <c r="FM96" s="4"/>
      <c r="FN96" s="6"/>
      <c r="FO96" s="5"/>
      <c r="FP96" s="5"/>
      <c r="FQ96" s="4"/>
      <c r="FR96" s="6"/>
      <c r="FS96" s="4"/>
      <c r="FT96" s="6"/>
      <c r="FU96" s="5"/>
      <c r="FV96" s="5"/>
      <c r="FW96" s="4"/>
      <c r="FX96" s="6"/>
      <c r="FY96" s="4"/>
      <c r="FZ96" s="6"/>
      <c r="GA96" s="5"/>
      <c r="GB96" s="5"/>
      <c r="GC96" s="4"/>
      <c r="GD96" s="6"/>
      <c r="GE96" s="4"/>
      <c r="GF96" s="6"/>
      <c r="GG96" s="5"/>
      <c r="GH96" s="5"/>
      <c r="GI96" s="4"/>
      <c r="GJ96" s="6"/>
      <c r="GK96" s="4"/>
      <c r="GL96" s="6"/>
      <c r="GM96" s="5"/>
      <c r="GN96" s="5"/>
      <c r="GO96" s="4"/>
      <c r="GP96" s="6"/>
      <c r="GQ96" s="4"/>
      <c r="GR96" s="6"/>
      <c r="GS96" s="5"/>
      <c r="GT96" s="5"/>
      <c r="GU96" s="4"/>
      <c r="GV96" s="6"/>
      <c r="GW96" s="4"/>
      <c r="GX96" s="6"/>
      <c r="GY96" s="5"/>
      <c r="GZ96" s="5"/>
      <c r="HA96" s="4"/>
      <c r="HB96" s="6"/>
      <c r="HC96" s="4"/>
      <c r="HD96" s="6"/>
      <c r="HE96" s="5"/>
      <c r="HF96" s="5"/>
      <c r="HG96" s="4"/>
      <c r="HH96" s="6"/>
      <c r="HI96" s="4"/>
      <c r="HJ96" s="6"/>
      <c r="HK96" s="5"/>
      <c r="HL96" s="5"/>
      <c r="HM96" s="4"/>
      <c r="HN96" s="6"/>
      <c r="HO96" s="4"/>
      <c r="HP96" s="6"/>
      <c r="HQ96" s="5"/>
      <c r="HR96" s="5"/>
      <c r="HS96" s="4"/>
      <c r="HT96" s="6"/>
      <c r="HU96" s="4"/>
      <c r="HV96" s="6"/>
      <c r="HW96" s="5"/>
      <c r="HX96" s="5"/>
      <c r="HY96" s="4"/>
      <c r="HZ96" s="6"/>
      <c r="IA96" s="4"/>
      <c r="IB96" s="6"/>
      <c r="IC96" s="5"/>
      <c r="ID96" s="5"/>
      <c r="IE96" s="4"/>
      <c r="IF96" s="6"/>
      <c r="IG96" s="4"/>
      <c r="IH96" s="6"/>
      <c r="II96" s="5"/>
      <c r="IJ96" s="5"/>
      <c r="IK96" s="4"/>
      <c r="IL96" s="6"/>
      <c r="IM96" s="4"/>
      <c r="IN96" s="6"/>
      <c r="IO96" s="5"/>
      <c r="IP96" s="5"/>
      <c r="IQ96" s="4"/>
      <c r="IR96" s="6"/>
      <c r="IS96" s="4"/>
      <c r="IT96" s="6"/>
      <c r="IU96" s="5"/>
      <c r="IV96" s="5"/>
      <c r="IW96" s="4"/>
      <c r="IX96" s="6"/>
      <c r="IY96" s="4"/>
      <c r="IZ96" s="6"/>
      <c r="JA96" s="5"/>
      <c r="JB96" s="5"/>
      <c r="JC96" s="4"/>
      <c r="JD96" s="6"/>
      <c r="JE96" s="4"/>
      <c r="JF96" s="6"/>
      <c r="JG96" s="5"/>
      <c r="JH96" s="5"/>
      <c r="JI96" s="4"/>
      <c r="JJ96" s="6"/>
      <c r="JK96" s="4"/>
      <c r="JL96" s="6"/>
      <c r="JM96" s="5"/>
      <c r="JN96" s="5"/>
      <c r="JO96" s="4"/>
      <c r="JP96" s="6"/>
      <c r="JQ96" s="4"/>
      <c r="JR96" s="6"/>
      <c r="JS96" s="5"/>
      <c r="JT96" s="5"/>
      <c r="JU96" s="4"/>
      <c r="JV96" s="6"/>
      <c r="JW96" s="4"/>
      <c r="JX96" s="6"/>
      <c r="JY96" s="5"/>
      <c r="JZ96" s="5"/>
      <c r="KA96" s="4"/>
      <c r="KB96" s="6"/>
      <c r="KC96" s="4"/>
      <c r="KD96" s="6"/>
      <c r="KE96" s="5"/>
      <c r="KF96" s="5"/>
      <c r="KG96" s="4"/>
      <c r="KH96" s="6"/>
      <c r="KI96" s="4"/>
      <c r="KJ96" s="6"/>
      <c r="KK96" s="5"/>
      <c r="KL96" s="5"/>
    </row>
    <row r="97">
      <c r="A97" s="3" t="s">
        <v>85</v>
      </c>
      <c r="B97" s="3" t="s">
        <v>86</v>
      </c>
      <c r="C97" s="3" t="s">
        <v>87</v>
      </c>
      <c r="D97" s="3" t="s">
        <v>88</v>
      </c>
      <c r="E97" s="3" t="s">
        <v>338</v>
      </c>
      <c r="F97" s="3" t="s">
        <v>104</v>
      </c>
      <c r="G97" s="3" t="s">
        <v>104</v>
      </c>
      <c r="H97" s="3" t="s">
        <v>96</v>
      </c>
      <c r="I97" s="4"/>
      <c r="J97" s="4">
        <f>=ROUNDDOWN({0},0)</f>
      </c>
      <c r="K97" s="4"/>
      <c r="L97" s="5">
        <v>1</v>
      </c>
      <c r="M97" s="4"/>
      <c r="N97" s="4">
        <f>=ROUNDDOWN({0},0)</f>
      </c>
      <c r="O97" s="4"/>
      <c r="P97" s="5"/>
      <c r="Q97" s="4">
        <v>3</v>
      </c>
      <c r="R97" s="6">
        <v>120.7</v>
      </c>
      <c r="S97" s="4"/>
      <c r="T97" s="6"/>
      <c r="U97" s="5"/>
      <c r="V97" s="5"/>
      <c r="W97" s="4">
        <v>3</v>
      </c>
      <c r="X97" s="6">
        <v>120.7</v>
      </c>
      <c r="Y97" s="4"/>
      <c r="Z97" s="6"/>
      <c r="AA97" s="5"/>
      <c r="AB97" s="5"/>
      <c r="AC97" s="4"/>
      <c r="AD97" s="6"/>
      <c r="AE97" s="4"/>
      <c r="AF97" s="6"/>
      <c r="AG97" s="5"/>
      <c r="AH97" s="5"/>
      <c r="AI97" s="4"/>
      <c r="AJ97" s="6"/>
      <c r="AK97" s="4"/>
      <c r="AL97" s="6"/>
      <c r="AM97" s="5"/>
      <c r="AN97" s="5"/>
      <c r="AO97" s="4"/>
      <c r="AP97" s="6"/>
      <c r="AQ97" s="4"/>
      <c r="AR97" s="6"/>
      <c r="AS97" s="5"/>
      <c r="AT97" s="5"/>
      <c r="AU97" s="4"/>
      <c r="AV97" s="6"/>
      <c r="AW97" s="4"/>
      <c r="AX97" s="6"/>
      <c r="AY97" s="5"/>
      <c r="AZ97" s="5"/>
      <c r="BA97" s="4"/>
      <c r="BB97" s="6"/>
      <c r="BC97" s="4"/>
      <c r="BD97" s="6"/>
      <c r="BE97" s="5"/>
      <c r="BF97" s="5"/>
      <c r="BG97" s="4"/>
      <c r="BH97" s="6"/>
      <c r="BI97" s="4"/>
      <c r="BJ97" s="6"/>
      <c r="BK97" s="5"/>
      <c r="BL97" s="5"/>
      <c r="BM97" s="4"/>
      <c r="BN97" s="6"/>
      <c r="BO97" s="4"/>
      <c r="BP97" s="6"/>
      <c r="BQ97" s="5"/>
      <c r="BR97" s="5"/>
      <c r="BS97" s="4"/>
      <c r="BT97" s="6"/>
      <c r="BU97" s="4"/>
      <c r="BV97" s="6"/>
      <c r="BW97" s="5"/>
      <c r="BX97" s="5"/>
      <c r="BY97" s="4"/>
      <c r="BZ97" s="6"/>
      <c r="CA97" s="4"/>
      <c r="CB97" s="6"/>
      <c r="CC97" s="5"/>
      <c r="CD97" s="5"/>
      <c r="CE97" s="4"/>
      <c r="CF97" s="6"/>
      <c r="CG97" s="4"/>
      <c r="CH97" s="6"/>
      <c r="CI97" s="5"/>
      <c r="CJ97" s="5"/>
      <c r="CK97" s="4"/>
      <c r="CL97" s="6"/>
      <c r="CM97" s="4"/>
      <c r="CN97" s="6"/>
      <c r="CO97" s="5"/>
      <c r="CP97" s="5"/>
      <c r="CQ97" s="4"/>
      <c r="CR97" s="6"/>
      <c r="CS97" s="4"/>
      <c r="CT97" s="6"/>
      <c r="CU97" s="5"/>
      <c r="CV97" s="5"/>
      <c r="CW97" s="4"/>
      <c r="CX97" s="6"/>
      <c r="CY97" s="4"/>
      <c r="CZ97" s="6"/>
      <c r="DA97" s="5"/>
      <c r="DB97" s="5"/>
      <c r="DC97" s="4"/>
      <c r="DD97" s="6"/>
      <c r="DE97" s="4"/>
      <c r="DF97" s="6"/>
      <c r="DG97" s="5"/>
      <c r="DH97" s="5"/>
      <c r="DI97" s="4"/>
      <c r="DJ97" s="6"/>
      <c r="DK97" s="4"/>
      <c r="DL97" s="6"/>
      <c r="DM97" s="5"/>
      <c r="DN97" s="5"/>
      <c r="DO97" s="4"/>
      <c r="DP97" s="6"/>
      <c r="DQ97" s="4"/>
      <c r="DR97" s="6"/>
      <c r="DS97" s="5"/>
      <c r="DT97" s="5"/>
      <c r="DU97" s="4"/>
      <c r="DV97" s="6"/>
      <c r="DW97" s="4"/>
      <c r="DX97" s="6"/>
      <c r="DY97" s="5"/>
      <c r="DZ97" s="5"/>
      <c r="EA97" s="4"/>
      <c r="EB97" s="6"/>
      <c r="EC97" s="4"/>
      <c r="ED97" s="6"/>
      <c r="EE97" s="5"/>
      <c r="EF97" s="5"/>
      <c r="EG97" s="4"/>
      <c r="EH97" s="6"/>
      <c r="EI97" s="4"/>
      <c r="EJ97" s="6"/>
      <c r="EK97" s="5"/>
      <c r="EL97" s="5"/>
      <c r="EM97" s="4"/>
      <c r="EN97" s="6"/>
      <c r="EO97" s="4"/>
      <c r="EP97" s="6"/>
      <c r="EQ97" s="5"/>
      <c r="ER97" s="5"/>
      <c r="ES97" s="4"/>
      <c r="ET97" s="6"/>
      <c r="EU97" s="4"/>
      <c r="EV97" s="6"/>
      <c r="EW97" s="5"/>
      <c r="EX97" s="5"/>
      <c r="EY97" s="4"/>
      <c r="EZ97" s="6"/>
      <c r="FA97" s="4"/>
      <c r="FB97" s="6"/>
      <c r="FC97" s="5"/>
      <c r="FD97" s="5"/>
      <c r="FE97" s="4"/>
      <c r="FF97" s="6"/>
      <c r="FG97" s="4"/>
      <c r="FH97" s="6"/>
      <c r="FI97" s="5"/>
      <c r="FJ97" s="5"/>
      <c r="FK97" s="4"/>
      <c r="FL97" s="6"/>
      <c r="FM97" s="4"/>
      <c r="FN97" s="6"/>
      <c r="FO97" s="5"/>
      <c r="FP97" s="5"/>
      <c r="FQ97" s="4"/>
      <c r="FR97" s="6"/>
      <c r="FS97" s="4"/>
      <c r="FT97" s="6"/>
      <c r="FU97" s="5"/>
      <c r="FV97" s="5"/>
      <c r="FW97" s="4"/>
      <c r="FX97" s="6"/>
      <c r="FY97" s="4"/>
      <c r="FZ97" s="6"/>
      <c r="GA97" s="5"/>
      <c r="GB97" s="5"/>
      <c r="GC97" s="4"/>
      <c r="GD97" s="6"/>
      <c r="GE97" s="4"/>
      <c r="GF97" s="6"/>
      <c r="GG97" s="5"/>
      <c r="GH97" s="5"/>
      <c r="GI97" s="4"/>
      <c r="GJ97" s="6"/>
      <c r="GK97" s="4"/>
      <c r="GL97" s="6"/>
      <c r="GM97" s="5"/>
      <c r="GN97" s="5"/>
      <c r="GO97" s="4"/>
      <c r="GP97" s="6"/>
      <c r="GQ97" s="4"/>
      <c r="GR97" s="6"/>
      <c r="GS97" s="5"/>
      <c r="GT97" s="5"/>
      <c r="GU97" s="4"/>
      <c r="GV97" s="6"/>
      <c r="GW97" s="4"/>
      <c r="GX97" s="6"/>
      <c r="GY97" s="5"/>
      <c r="GZ97" s="5"/>
      <c r="HA97" s="4"/>
      <c r="HB97" s="6"/>
      <c r="HC97" s="4"/>
      <c r="HD97" s="6"/>
      <c r="HE97" s="5"/>
      <c r="HF97" s="5"/>
      <c r="HG97" s="4"/>
      <c r="HH97" s="6"/>
      <c r="HI97" s="4"/>
      <c r="HJ97" s="6"/>
      <c r="HK97" s="5"/>
      <c r="HL97" s="5"/>
      <c r="HM97" s="4"/>
      <c r="HN97" s="6"/>
      <c r="HO97" s="4"/>
      <c r="HP97" s="6"/>
      <c r="HQ97" s="5"/>
      <c r="HR97" s="5"/>
      <c r="HS97" s="4"/>
      <c r="HT97" s="6"/>
      <c r="HU97" s="4"/>
      <c r="HV97" s="6"/>
      <c r="HW97" s="5"/>
      <c r="HX97" s="5"/>
      <c r="HY97" s="4"/>
      <c r="HZ97" s="6"/>
      <c r="IA97" s="4"/>
      <c r="IB97" s="6"/>
      <c r="IC97" s="5"/>
      <c r="ID97" s="5"/>
      <c r="IE97" s="4"/>
      <c r="IF97" s="6"/>
      <c r="IG97" s="4"/>
      <c r="IH97" s="6"/>
      <c r="II97" s="5"/>
      <c r="IJ97" s="5"/>
      <c r="IK97" s="4"/>
      <c r="IL97" s="6"/>
      <c r="IM97" s="4"/>
      <c r="IN97" s="6"/>
      <c r="IO97" s="5"/>
      <c r="IP97" s="5"/>
      <c r="IQ97" s="4"/>
      <c r="IR97" s="6"/>
      <c r="IS97" s="4"/>
      <c r="IT97" s="6"/>
      <c r="IU97" s="5"/>
      <c r="IV97" s="5"/>
      <c r="IW97" s="4"/>
      <c r="IX97" s="6"/>
      <c r="IY97" s="4"/>
      <c r="IZ97" s="6"/>
      <c r="JA97" s="5"/>
      <c r="JB97" s="5"/>
      <c r="JC97" s="4"/>
      <c r="JD97" s="6"/>
      <c r="JE97" s="4"/>
      <c r="JF97" s="6"/>
      <c r="JG97" s="5"/>
      <c r="JH97" s="5"/>
      <c r="JI97" s="4"/>
      <c r="JJ97" s="6"/>
      <c r="JK97" s="4"/>
      <c r="JL97" s="6"/>
      <c r="JM97" s="5"/>
      <c r="JN97" s="5"/>
      <c r="JO97" s="4"/>
      <c r="JP97" s="6"/>
      <c r="JQ97" s="4"/>
      <c r="JR97" s="6"/>
      <c r="JS97" s="5"/>
      <c r="JT97" s="5"/>
      <c r="JU97" s="4"/>
      <c r="JV97" s="6"/>
      <c r="JW97" s="4"/>
      <c r="JX97" s="6"/>
      <c r="JY97" s="5"/>
      <c r="JZ97" s="5"/>
      <c r="KA97" s="4"/>
      <c r="KB97" s="6"/>
      <c r="KC97" s="4"/>
      <c r="KD97" s="6"/>
      <c r="KE97" s="5"/>
      <c r="KF97" s="5"/>
      <c r="KG97" s="4"/>
      <c r="KH97" s="6"/>
      <c r="KI97" s="4"/>
      <c r="KJ97" s="6"/>
      <c r="KK97" s="5"/>
      <c r="KL97" s="5"/>
    </row>
    <row r="98">
      <c r="A98" s="3" t="s">
        <v>85</v>
      </c>
      <c r="B98" s="3" t="s">
        <v>86</v>
      </c>
      <c r="C98" s="3" t="s">
        <v>87</v>
      </c>
      <c r="D98" s="3" t="s">
        <v>88</v>
      </c>
      <c r="E98" s="3" t="s">
        <v>339</v>
      </c>
      <c r="F98" s="3" t="s">
        <v>339</v>
      </c>
      <c r="G98" s="3" t="s">
        <v>339</v>
      </c>
      <c r="H98" s="3" t="s">
        <v>104</v>
      </c>
      <c r="I98" s="4"/>
      <c r="J98" s="4">
        <f>=ROUNDDOWN({0},0)</f>
      </c>
      <c r="K98" s="4"/>
      <c r="L98" s="5">
        <v>1</v>
      </c>
      <c r="M98" s="4"/>
      <c r="N98" s="4">
        <f>=ROUNDDOWN({0},0)</f>
      </c>
      <c r="O98" s="4"/>
      <c r="P98" s="5"/>
      <c r="Q98" s="4">
        <v>3</v>
      </c>
      <c r="R98" s="6">
        <v>107.82</v>
      </c>
      <c r="S98" s="4"/>
      <c r="T98" s="6"/>
      <c r="U98" s="5"/>
      <c r="V98" s="5"/>
      <c r="W98" s="4">
        <v>3</v>
      </c>
      <c r="X98" s="6">
        <v>107.82</v>
      </c>
      <c r="Y98" s="4"/>
      <c r="Z98" s="6"/>
      <c r="AA98" s="5"/>
      <c r="AB98" s="5"/>
      <c r="AC98" s="4"/>
      <c r="AD98" s="6"/>
      <c r="AE98" s="4"/>
      <c r="AF98" s="6"/>
      <c r="AG98" s="5"/>
      <c r="AH98" s="5"/>
      <c r="AI98" s="4"/>
      <c r="AJ98" s="6"/>
      <c r="AK98" s="4"/>
      <c r="AL98" s="6"/>
      <c r="AM98" s="5"/>
      <c r="AN98" s="5"/>
      <c r="AO98" s="4"/>
      <c r="AP98" s="6"/>
      <c r="AQ98" s="4"/>
      <c r="AR98" s="6"/>
      <c r="AS98" s="5"/>
      <c r="AT98" s="5"/>
      <c r="AU98" s="4"/>
      <c r="AV98" s="6"/>
      <c r="AW98" s="4"/>
      <c r="AX98" s="6"/>
      <c r="AY98" s="5"/>
      <c r="AZ98" s="5"/>
      <c r="BA98" s="4"/>
      <c r="BB98" s="6"/>
      <c r="BC98" s="4"/>
      <c r="BD98" s="6"/>
      <c r="BE98" s="5"/>
      <c r="BF98" s="5"/>
      <c r="BG98" s="4"/>
      <c r="BH98" s="6"/>
      <c r="BI98" s="4"/>
      <c r="BJ98" s="6"/>
      <c r="BK98" s="5"/>
      <c r="BL98" s="5"/>
      <c r="BM98" s="4"/>
      <c r="BN98" s="6"/>
      <c r="BO98" s="4"/>
      <c r="BP98" s="6"/>
      <c r="BQ98" s="5"/>
      <c r="BR98" s="5"/>
      <c r="BS98" s="4"/>
      <c r="BT98" s="6"/>
      <c r="BU98" s="4"/>
      <c r="BV98" s="6"/>
      <c r="BW98" s="5"/>
      <c r="BX98" s="5"/>
      <c r="BY98" s="4"/>
      <c r="BZ98" s="6"/>
      <c r="CA98" s="4"/>
      <c r="CB98" s="6"/>
      <c r="CC98" s="5"/>
      <c r="CD98" s="5"/>
      <c r="CE98" s="4"/>
      <c r="CF98" s="6"/>
      <c r="CG98" s="4"/>
      <c r="CH98" s="6"/>
      <c r="CI98" s="5"/>
      <c r="CJ98" s="5"/>
      <c r="CK98" s="4"/>
      <c r="CL98" s="6"/>
      <c r="CM98" s="4"/>
      <c r="CN98" s="6"/>
      <c r="CO98" s="5"/>
      <c r="CP98" s="5"/>
      <c r="CQ98" s="4"/>
      <c r="CR98" s="6"/>
      <c r="CS98" s="4"/>
      <c r="CT98" s="6"/>
      <c r="CU98" s="5"/>
      <c r="CV98" s="5"/>
      <c r="CW98" s="4"/>
      <c r="CX98" s="6"/>
      <c r="CY98" s="4"/>
      <c r="CZ98" s="6"/>
      <c r="DA98" s="5"/>
      <c r="DB98" s="5"/>
      <c r="DC98" s="4"/>
      <c r="DD98" s="6"/>
      <c r="DE98" s="4"/>
      <c r="DF98" s="6"/>
      <c r="DG98" s="5"/>
      <c r="DH98" s="5"/>
      <c r="DI98" s="4"/>
      <c r="DJ98" s="6"/>
      <c r="DK98" s="4"/>
      <c r="DL98" s="6"/>
      <c r="DM98" s="5"/>
      <c r="DN98" s="5"/>
      <c r="DO98" s="4"/>
      <c r="DP98" s="6"/>
      <c r="DQ98" s="4"/>
      <c r="DR98" s="6"/>
      <c r="DS98" s="5"/>
      <c r="DT98" s="5"/>
      <c r="DU98" s="4"/>
      <c r="DV98" s="6"/>
      <c r="DW98" s="4"/>
      <c r="DX98" s="6"/>
      <c r="DY98" s="5"/>
      <c r="DZ98" s="5"/>
      <c r="EA98" s="4"/>
      <c r="EB98" s="6"/>
      <c r="EC98" s="4"/>
      <c r="ED98" s="6"/>
      <c r="EE98" s="5"/>
      <c r="EF98" s="5"/>
      <c r="EG98" s="4"/>
      <c r="EH98" s="6"/>
      <c r="EI98" s="4"/>
      <c r="EJ98" s="6"/>
      <c r="EK98" s="5"/>
      <c r="EL98" s="5"/>
      <c r="EM98" s="4"/>
      <c r="EN98" s="6"/>
      <c r="EO98" s="4"/>
      <c r="EP98" s="6"/>
      <c r="EQ98" s="5"/>
      <c r="ER98" s="5"/>
      <c r="ES98" s="4"/>
      <c r="ET98" s="6"/>
      <c r="EU98" s="4"/>
      <c r="EV98" s="6"/>
      <c r="EW98" s="5"/>
      <c r="EX98" s="5"/>
      <c r="EY98" s="4"/>
      <c r="EZ98" s="6"/>
      <c r="FA98" s="4"/>
      <c r="FB98" s="6"/>
      <c r="FC98" s="5"/>
      <c r="FD98" s="5"/>
      <c r="FE98" s="4"/>
      <c r="FF98" s="6"/>
      <c r="FG98" s="4"/>
      <c r="FH98" s="6"/>
      <c r="FI98" s="5"/>
      <c r="FJ98" s="5"/>
      <c r="FK98" s="4"/>
      <c r="FL98" s="6"/>
      <c r="FM98" s="4"/>
      <c r="FN98" s="6"/>
      <c r="FO98" s="5"/>
      <c r="FP98" s="5"/>
      <c r="FQ98" s="4"/>
      <c r="FR98" s="6"/>
      <c r="FS98" s="4"/>
      <c r="FT98" s="6"/>
      <c r="FU98" s="5"/>
      <c r="FV98" s="5"/>
      <c r="FW98" s="4"/>
      <c r="FX98" s="6"/>
      <c r="FY98" s="4"/>
      <c r="FZ98" s="6"/>
      <c r="GA98" s="5"/>
      <c r="GB98" s="5"/>
      <c r="GC98" s="4"/>
      <c r="GD98" s="6"/>
      <c r="GE98" s="4"/>
      <c r="GF98" s="6"/>
      <c r="GG98" s="5"/>
      <c r="GH98" s="5"/>
      <c r="GI98" s="4"/>
      <c r="GJ98" s="6"/>
      <c r="GK98" s="4"/>
      <c r="GL98" s="6"/>
      <c r="GM98" s="5"/>
      <c r="GN98" s="5"/>
      <c r="GO98" s="4"/>
      <c r="GP98" s="6"/>
      <c r="GQ98" s="4"/>
      <c r="GR98" s="6"/>
      <c r="GS98" s="5"/>
      <c r="GT98" s="5"/>
      <c r="GU98" s="4"/>
      <c r="GV98" s="6"/>
      <c r="GW98" s="4"/>
      <c r="GX98" s="6"/>
      <c r="GY98" s="5"/>
      <c r="GZ98" s="5"/>
      <c r="HA98" s="4"/>
      <c r="HB98" s="6"/>
      <c r="HC98" s="4"/>
      <c r="HD98" s="6"/>
      <c r="HE98" s="5"/>
      <c r="HF98" s="5"/>
      <c r="HG98" s="4"/>
      <c r="HH98" s="6"/>
      <c r="HI98" s="4"/>
      <c r="HJ98" s="6"/>
      <c r="HK98" s="5"/>
      <c r="HL98" s="5"/>
      <c r="HM98" s="4"/>
      <c r="HN98" s="6"/>
      <c r="HO98" s="4"/>
      <c r="HP98" s="6"/>
      <c r="HQ98" s="5"/>
      <c r="HR98" s="5"/>
      <c r="HS98" s="4"/>
      <c r="HT98" s="6"/>
      <c r="HU98" s="4"/>
      <c r="HV98" s="6"/>
      <c r="HW98" s="5"/>
      <c r="HX98" s="5"/>
      <c r="HY98" s="4"/>
      <c r="HZ98" s="6"/>
      <c r="IA98" s="4"/>
      <c r="IB98" s="6"/>
      <c r="IC98" s="5"/>
      <c r="ID98" s="5"/>
      <c r="IE98" s="4"/>
      <c r="IF98" s="6"/>
      <c r="IG98" s="4"/>
      <c r="IH98" s="6"/>
      <c r="II98" s="5"/>
      <c r="IJ98" s="5"/>
      <c r="IK98" s="4"/>
      <c r="IL98" s="6"/>
      <c r="IM98" s="4"/>
      <c r="IN98" s="6"/>
      <c r="IO98" s="5"/>
      <c r="IP98" s="5"/>
      <c r="IQ98" s="4"/>
      <c r="IR98" s="6"/>
      <c r="IS98" s="4"/>
      <c r="IT98" s="6"/>
      <c r="IU98" s="5"/>
      <c r="IV98" s="5"/>
      <c r="IW98" s="4"/>
      <c r="IX98" s="6"/>
      <c r="IY98" s="4"/>
      <c r="IZ98" s="6"/>
      <c r="JA98" s="5"/>
      <c r="JB98" s="5"/>
      <c r="JC98" s="4"/>
      <c r="JD98" s="6"/>
      <c r="JE98" s="4"/>
      <c r="JF98" s="6"/>
      <c r="JG98" s="5"/>
      <c r="JH98" s="5"/>
      <c r="JI98" s="4"/>
      <c r="JJ98" s="6"/>
      <c r="JK98" s="4"/>
      <c r="JL98" s="6"/>
      <c r="JM98" s="5"/>
      <c r="JN98" s="5"/>
      <c r="JO98" s="4"/>
      <c r="JP98" s="6"/>
      <c r="JQ98" s="4"/>
      <c r="JR98" s="6"/>
      <c r="JS98" s="5"/>
      <c r="JT98" s="5"/>
      <c r="JU98" s="4"/>
      <c r="JV98" s="6"/>
      <c r="JW98" s="4"/>
      <c r="JX98" s="6"/>
      <c r="JY98" s="5"/>
      <c r="JZ98" s="5"/>
      <c r="KA98" s="4"/>
      <c r="KB98" s="6"/>
      <c r="KC98" s="4"/>
      <c r="KD98" s="6"/>
      <c r="KE98" s="5"/>
      <c r="KF98" s="5"/>
      <c r="KG98" s="4"/>
      <c r="KH98" s="6"/>
      <c r="KI98" s="4"/>
      <c r="KJ98" s="6"/>
      <c r="KK98" s="5"/>
      <c r="KL98" s="5"/>
    </row>
    <row r="99">
      <c r="A99" s="3" t="s">
        <v>85</v>
      </c>
      <c r="B99" s="3" t="s">
        <v>86</v>
      </c>
      <c r="C99" s="3" t="s">
        <v>87</v>
      </c>
      <c r="D99" s="3" t="s">
        <v>88</v>
      </c>
      <c r="E99" s="3" t="s">
        <v>340</v>
      </c>
      <c r="F99" s="3" t="s">
        <v>104</v>
      </c>
      <c r="G99" s="3" t="s">
        <v>104</v>
      </c>
      <c r="H99" s="3" t="s">
        <v>104</v>
      </c>
      <c r="I99" s="4"/>
      <c r="J99" s="4">
        <f>=ROUNDDOWN({0},0)</f>
      </c>
      <c r="K99" s="4"/>
      <c r="L99" s="5">
        <v>0.3333</v>
      </c>
      <c r="M99" s="4"/>
      <c r="N99" s="4">
        <f>=ROUNDDOWN({0},0)</f>
      </c>
      <c r="O99" s="4"/>
      <c r="P99" s="5"/>
      <c r="Q99" s="4">
        <v>2</v>
      </c>
      <c r="R99" s="6">
        <v>89.84</v>
      </c>
      <c r="S99" s="4"/>
      <c r="T99" s="6"/>
      <c r="U99" s="5"/>
      <c r="V99" s="5"/>
      <c r="W99" s="4">
        <v>2</v>
      </c>
      <c r="X99" s="6">
        <v>89.84</v>
      </c>
      <c r="Y99" s="4"/>
      <c r="Z99" s="6"/>
      <c r="AA99" s="5"/>
      <c r="AB99" s="5"/>
      <c r="AC99" s="4"/>
      <c r="AD99" s="6"/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  <c r="AU99" s="4"/>
      <c r="AV99" s="6"/>
      <c r="AW99" s="4"/>
      <c r="AX99" s="6"/>
      <c r="AY99" s="5"/>
      <c r="AZ99" s="5"/>
      <c r="BA99" s="4"/>
      <c r="BB99" s="6"/>
      <c r="BC99" s="4"/>
      <c r="BD99" s="6"/>
      <c r="BE99" s="5"/>
      <c r="BF99" s="5"/>
      <c r="BG99" s="4"/>
      <c r="BH99" s="6"/>
      <c r="BI99" s="4"/>
      <c r="BJ99" s="6"/>
      <c r="BK99" s="5"/>
      <c r="BL99" s="5"/>
      <c r="BM99" s="4"/>
      <c r="BN99" s="6"/>
      <c r="BO99" s="4"/>
      <c r="BP99" s="6"/>
      <c r="BQ99" s="5"/>
      <c r="BR99" s="5"/>
      <c r="BS99" s="4"/>
      <c r="BT99" s="6"/>
      <c r="BU99" s="4"/>
      <c r="BV99" s="6"/>
      <c r="BW99" s="5"/>
      <c r="BX99" s="5"/>
      <c r="BY99" s="4"/>
      <c r="BZ99" s="6"/>
      <c r="CA99" s="4"/>
      <c r="CB99" s="6"/>
      <c r="CC99" s="5"/>
      <c r="CD99" s="5"/>
      <c r="CE99" s="4"/>
      <c r="CF99" s="6"/>
      <c r="CG99" s="4"/>
      <c r="CH99" s="6"/>
      <c r="CI99" s="5"/>
      <c r="CJ99" s="5"/>
      <c r="CK99" s="4"/>
      <c r="CL99" s="6"/>
      <c r="CM99" s="4"/>
      <c r="CN99" s="6"/>
      <c r="CO99" s="5"/>
      <c r="CP99" s="5"/>
      <c r="CQ99" s="4"/>
      <c r="CR99" s="6"/>
      <c r="CS99" s="4"/>
      <c r="CT99" s="6"/>
      <c r="CU99" s="5"/>
      <c r="CV99" s="5"/>
      <c r="CW99" s="4"/>
      <c r="CX99" s="6"/>
      <c r="CY99" s="4"/>
      <c r="CZ99" s="6"/>
      <c r="DA99" s="5"/>
      <c r="DB99" s="5"/>
      <c r="DC99" s="4"/>
      <c r="DD99" s="6"/>
      <c r="DE99" s="4"/>
      <c r="DF99" s="6"/>
      <c r="DG99" s="5"/>
      <c r="DH99" s="5"/>
      <c r="DI99" s="4"/>
      <c r="DJ99" s="6"/>
      <c r="DK99" s="4"/>
      <c r="DL99" s="6"/>
      <c r="DM99" s="5"/>
      <c r="DN99" s="5"/>
      <c r="DO99" s="4"/>
      <c r="DP99" s="6"/>
      <c r="DQ99" s="4"/>
      <c r="DR99" s="6"/>
      <c r="DS99" s="5"/>
      <c r="DT99" s="5"/>
      <c r="DU99" s="4"/>
      <c r="DV99" s="6"/>
      <c r="DW99" s="4"/>
      <c r="DX99" s="6"/>
      <c r="DY99" s="5"/>
      <c r="DZ99" s="5"/>
      <c r="EA99" s="4"/>
      <c r="EB99" s="6"/>
      <c r="EC99" s="4"/>
      <c r="ED99" s="6"/>
      <c r="EE99" s="5"/>
      <c r="EF99" s="5"/>
      <c r="EG99" s="4"/>
      <c r="EH99" s="6"/>
      <c r="EI99" s="4"/>
      <c r="EJ99" s="6"/>
      <c r="EK99" s="5"/>
      <c r="EL99" s="5"/>
      <c r="EM99" s="4"/>
      <c r="EN99" s="6"/>
      <c r="EO99" s="4"/>
      <c r="EP99" s="6"/>
      <c r="EQ99" s="5"/>
      <c r="ER99" s="5"/>
      <c r="ES99" s="4"/>
      <c r="ET99" s="6"/>
      <c r="EU99" s="4"/>
      <c r="EV99" s="6"/>
      <c r="EW99" s="5"/>
      <c r="EX99" s="5"/>
      <c r="EY99" s="4"/>
      <c r="EZ99" s="6"/>
      <c r="FA99" s="4"/>
      <c r="FB99" s="6"/>
      <c r="FC99" s="5"/>
      <c r="FD99" s="5"/>
      <c r="FE99" s="4"/>
      <c r="FF99" s="6"/>
      <c r="FG99" s="4"/>
      <c r="FH99" s="6"/>
      <c r="FI99" s="5"/>
      <c r="FJ99" s="5"/>
      <c r="FK99" s="4"/>
      <c r="FL99" s="6"/>
      <c r="FM99" s="4"/>
      <c r="FN99" s="6"/>
      <c r="FO99" s="5"/>
      <c r="FP99" s="5"/>
      <c r="FQ99" s="4"/>
      <c r="FR99" s="6"/>
      <c r="FS99" s="4"/>
      <c r="FT99" s="6"/>
      <c r="FU99" s="5"/>
      <c r="FV99" s="5"/>
      <c r="FW99" s="4"/>
      <c r="FX99" s="6"/>
      <c r="FY99" s="4"/>
      <c r="FZ99" s="6"/>
      <c r="GA99" s="5"/>
      <c r="GB99" s="5"/>
      <c r="GC99" s="4"/>
      <c r="GD99" s="6"/>
      <c r="GE99" s="4"/>
      <c r="GF99" s="6"/>
      <c r="GG99" s="5"/>
      <c r="GH99" s="5"/>
      <c r="GI99" s="4"/>
      <c r="GJ99" s="6"/>
      <c r="GK99" s="4"/>
      <c r="GL99" s="6"/>
      <c r="GM99" s="5"/>
      <c r="GN99" s="5"/>
      <c r="GO99" s="4"/>
      <c r="GP99" s="6"/>
      <c r="GQ99" s="4"/>
      <c r="GR99" s="6"/>
      <c r="GS99" s="5"/>
      <c r="GT99" s="5"/>
      <c r="GU99" s="4"/>
      <c r="GV99" s="6"/>
      <c r="GW99" s="4"/>
      <c r="GX99" s="6"/>
      <c r="GY99" s="5"/>
      <c r="GZ99" s="5"/>
      <c r="HA99" s="4"/>
      <c r="HB99" s="6"/>
      <c r="HC99" s="4"/>
      <c r="HD99" s="6"/>
      <c r="HE99" s="5"/>
      <c r="HF99" s="5"/>
      <c r="HG99" s="4"/>
      <c r="HH99" s="6"/>
      <c r="HI99" s="4"/>
      <c r="HJ99" s="6"/>
      <c r="HK99" s="5"/>
      <c r="HL99" s="5"/>
      <c r="HM99" s="4"/>
      <c r="HN99" s="6"/>
      <c r="HO99" s="4"/>
      <c r="HP99" s="6"/>
      <c r="HQ99" s="5"/>
      <c r="HR99" s="5"/>
      <c r="HS99" s="4"/>
      <c r="HT99" s="6"/>
      <c r="HU99" s="4"/>
      <c r="HV99" s="6"/>
      <c r="HW99" s="5"/>
      <c r="HX99" s="5"/>
      <c r="HY99" s="4"/>
      <c r="HZ99" s="6"/>
      <c r="IA99" s="4"/>
      <c r="IB99" s="6"/>
      <c r="IC99" s="5"/>
      <c r="ID99" s="5"/>
      <c r="IE99" s="4"/>
      <c r="IF99" s="6"/>
      <c r="IG99" s="4"/>
      <c r="IH99" s="6"/>
      <c r="II99" s="5"/>
      <c r="IJ99" s="5"/>
      <c r="IK99" s="4"/>
      <c r="IL99" s="6"/>
      <c r="IM99" s="4"/>
      <c r="IN99" s="6"/>
      <c r="IO99" s="5"/>
      <c r="IP99" s="5"/>
      <c r="IQ99" s="4"/>
      <c r="IR99" s="6"/>
      <c r="IS99" s="4"/>
      <c r="IT99" s="6"/>
      <c r="IU99" s="5"/>
      <c r="IV99" s="5"/>
      <c r="IW99" s="4"/>
      <c r="IX99" s="6"/>
      <c r="IY99" s="4"/>
      <c r="IZ99" s="6"/>
      <c r="JA99" s="5"/>
      <c r="JB99" s="5"/>
      <c r="JC99" s="4"/>
      <c r="JD99" s="6"/>
      <c r="JE99" s="4"/>
      <c r="JF99" s="6"/>
      <c r="JG99" s="5"/>
      <c r="JH99" s="5"/>
      <c r="JI99" s="4"/>
      <c r="JJ99" s="6"/>
      <c r="JK99" s="4"/>
      <c r="JL99" s="6"/>
      <c r="JM99" s="5"/>
      <c r="JN99" s="5"/>
      <c r="JO99" s="4"/>
      <c r="JP99" s="6"/>
      <c r="JQ99" s="4"/>
      <c r="JR99" s="6"/>
      <c r="JS99" s="5"/>
      <c r="JT99" s="5"/>
      <c r="JU99" s="4"/>
      <c r="JV99" s="6"/>
      <c r="JW99" s="4"/>
      <c r="JX99" s="6"/>
      <c r="JY99" s="5"/>
      <c r="JZ99" s="5"/>
      <c r="KA99" s="4"/>
      <c r="KB99" s="6"/>
      <c r="KC99" s="4"/>
      <c r="KD99" s="6"/>
      <c r="KE99" s="5"/>
      <c r="KF99" s="5"/>
      <c r="KG99" s="4"/>
      <c r="KH99" s="6"/>
      <c r="KI99" s="4"/>
      <c r="KJ99" s="6"/>
      <c r="KK99" s="5"/>
      <c r="KL99" s="5"/>
    </row>
    <row r="100">
      <c r="A100" s="3" t="s">
        <v>85</v>
      </c>
      <c r="B100" s="3" t="s">
        <v>86</v>
      </c>
      <c r="C100" s="3" t="s">
        <v>87</v>
      </c>
      <c r="D100" s="3" t="s">
        <v>88</v>
      </c>
      <c r="E100" s="3" t="s">
        <v>341</v>
      </c>
      <c r="F100" s="3" t="s">
        <v>104</v>
      </c>
      <c r="G100" s="3" t="s">
        <v>104</v>
      </c>
      <c r="H100" s="3" t="s">
        <v>104</v>
      </c>
      <c r="I100" s="4"/>
      <c r="J100" s="4">
        <f>=ROUNDDOWN({0},0)</f>
      </c>
      <c r="K100" s="4"/>
      <c r="L100" s="5">
        <v>1</v>
      </c>
      <c r="M100" s="4"/>
      <c r="N100" s="4">
        <f>=ROUNDDOWN({0},0)</f>
      </c>
      <c r="O100" s="4"/>
      <c r="P100" s="5"/>
      <c r="Q100" s="4">
        <v>2</v>
      </c>
      <c r="R100" s="6">
        <v>88.12</v>
      </c>
      <c r="S100" s="4"/>
      <c r="T100" s="6"/>
      <c r="U100" s="5"/>
      <c r="V100" s="5"/>
      <c r="W100" s="4">
        <v>2</v>
      </c>
      <c r="X100" s="6">
        <v>88.12</v>
      </c>
      <c r="Y100" s="4"/>
      <c r="Z100" s="6"/>
      <c r="AA100" s="5"/>
      <c r="AB100" s="5"/>
      <c r="AC100" s="4"/>
      <c r="AD100" s="6"/>
      <c r="AE100" s="4"/>
      <c r="AF100" s="6"/>
      <c r="AG100" s="5"/>
      <c r="AH100" s="5"/>
      <c r="AI100" s="4"/>
      <c r="AJ100" s="6"/>
      <c r="AK100" s="4"/>
      <c r="AL100" s="6"/>
      <c r="AM100" s="5"/>
      <c r="AN100" s="5"/>
      <c r="AO100" s="4"/>
      <c r="AP100" s="6"/>
      <c r="AQ100" s="4"/>
      <c r="AR100" s="6"/>
      <c r="AS100" s="5"/>
      <c r="AT100" s="5"/>
      <c r="AU100" s="4"/>
      <c r="AV100" s="6"/>
      <c r="AW100" s="4"/>
      <c r="AX100" s="6"/>
      <c r="AY100" s="5"/>
      <c r="AZ100" s="5"/>
      <c r="BA100" s="4"/>
      <c r="BB100" s="6"/>
      <c r="BC100" s="4"/>
      <c r="BD100" s="6"/>
      <c r="BE100" s="5"/>
      <c r="BF100" s="5"/>
      <c r="BG100" s="4"/>
      <c r="BH100" s="6"/>
      <c r="BI100" s="4"/>
      <c r="BJ100" s="6"/>
      <c r="BK100" s="5"/>
      <c r="BL100" s="5"/>
      <c r="BM100" s="4"/>
      <c r="BN100" s="6"/>
      <c r="BO100" s="4"/>
      <c r="BP100" s="6"/>
      <c r="BQ100" s="5"/>
      <c r="BR100" s="5"/>
      <c r="BS100" s="4"/>
      <c r="BT100" s="6"/>
      <c r="BU100" s="4"/>
      <c r="BV100" s="6"/>
      <c r="BW100" s="5"/>
      <c r="BX100" s="5"/>
      <c r="BY100" s="4"/>
      <c r="BZ100" s="6"/>
      <c r="CA100" s="4"/>
      <c r="CB100" s="6"/>
      <c r="CC100" s="5"/>
      <c r="CD100" s="5"/>
      <c r="CE100" s="4"/>
      <c r="CF100" s="6"/>
      <c r="CG100" s="4"/>
      <c r="CH100" s="6"/>
      <c r="CI100" s="5"/>
      <c r="CJ100" s="5"/>
      <c r="CK100" s="4"/>
      <c r="CL100" s="6"/>
      <c r="CM100" s="4"/>
      <c r="CN100" s="6"/>
      <c r="CO100" s="5"/>
      <c r="CP100" s="5"/>
      <c r="CQ100" s="4"/>
      <c r="CR100" s="6"/>
      <c r="CS100" s="4"/>
      <c r="CT100" s="6"/>
      <c r="CU100" s="5"/>
      <c r="CV100" s="5"/>
      <c r="CW100" s="4"/>
      <c r="CX100" s="6"/>
      <c r="CY100" s="4"/>
      <c r="CZ100" s="6"/>
      <c r="DA100" s="5"/>
      <c r="DB100" s="5"/>
      <c r="DC100" s="4"/>
      <c r="DD100" s="6"/>
      <c r="DE100" s="4"/>
      <c r="DF100" s="6"/>
      <c r="DG100" s="5"/>
      <c r="DH100" s="5"/>
      <c r="DI100" s="4"/>
      <c r="DJ100" s="6"/>
      <c r="DK100" s="4"/>
      <c r="DL100" s="6"/>
      <c r="DM100" s="5"/>
      <c r="DN100" s="5"/>
      <c r="DO100" s="4"/>
      <c r="DP100" s="6"/>
      <c r="DQ100" s="4"/>
      <c r="DR100" s="6"/>
      <c r="DS100" s="5"/>
      <c r="DT100" s="5"/>
      <c r="DU100" s="4"/>
      <c r="DV100" s="6"/>
      <c r="DW100" s="4"/>
      <c r="DX100" s="6"/>
      <c r="DY100" s="5"/>
      <c r="DZ100" s="5"/>
      <c r="EA100" s="4"/>
      <c r="EB100" s="6"/>
      <c r="EC100" s="4"/>
      <c r="ED100" s="6"/>
      <c r="EE100" s="5"/>
      <c r="EF100" s="5"/>
      <c r="EG100" s="4"/>
      <c r="EH100" s="6"/>
      <c r="EI100" s="4"/>
      <c r="EJ100" s="6"/>
      <c r="EK100" s="5"/>
      <c r="EL100" s="5"/>
      <c r="EM100" s="4"/>
      <c r="EN100" s="6"/>
      <c r="EO100" s="4"/>
      <c r="EP100" s="6"/>
      <c r="EQ100" s="5"/>
      <c r="ER100" s="5"/>
      <c r="ES100" s="4"/>
      <c r="ET100" s="6"/>
      <c r="EU100" s="4"/>
      <c r="EV100" s="6"/>
      <c r="EW100" s="5"/>
      <c r="EX100" s="5"/>
      <c r="EY100" s="4"/>
      <c r="EZ100" s="6"/>
      <c r="FA100" s="4"/>
      <c r="FB100" s="6"/>
      <c r="FC100" s="5"/>
      <c r="FD100" s="5"/>
      <c r="FE100" s="4"/>
      <c r="FF100" s="6"/>
      <c r="FG100" s="4"/>
      <c r="FH100" s="6"/>
      <c r="FI100" s="5"/>
      <c r="FJ100" s="5"/>
      <c r="FK100" s="4"/>
      <c r="FL100" s="6"/>
      <c r="FM100" s="4"/>
      <c r="FN100" s="6"/>
      <c r="FO100" s="5"/>
      <c r="FP100" s="5"/>
      <c r="FQ100" s="4"/>
      <c r="FR100" s="6"/>
      <c r="FS100" s="4"/>
      <c r="FT100" s="6"/>
      <c r="FU100" s="5"/>
      <c r="FV100" s="5"/>
      <c r="FW100" s="4"/>
      <c r="FX100" s="6"/>
      <c r="FY100" s="4"/>
      <c r="FZ100" s="6"/>
      <c r="GA100" s="5"/>
      <c r="GB100" s="5"/>
      <c r="GC100" s="4"/>
      <c r="GD100" s="6"/>
      <c r="GE100" s="4"/>
      <c r="GF100" s="6"/>
      <c r="GG100" s="5"/>
      <c r="GH100" s="5"/>
      <c r="GI100" s="4"/>
      <c r="GJ100" s="6"/>
      <c r="GK100" s="4"/>
      <c r="GL100" s="6"/>
      <c r="GM100" s="5"/>
      <c r="GN100" s="5"/>
      <c r="GO100" s="4"/>
      <c r="GP100" s="6"/>
      <c r="GQ100" s="4"/>
      <c r="GR100" s="6"/>
      <c r="GS100" s="5"/>
      <c r="GT100" s="5"/>
      <c r="GU100" s="4"/>
      <c r="GV100" s="6"/>
      <c r="GW100" s="4"/>
      <c r="GX100" s="6"/>
      <c r="GY100" s="5"/>
      <c r="GZ100" s="5"/>
      <c r="HA100" s="4"/>
      <c r="HB100" s="6"/>
      <c r="HC100" s="4"/>
      <c r="HD100" s="6"/>
      <c r="HE100" s="5"/>
      <c r="HF100" s="5"/>
      <c r="HG100" s="4"/>
      <c r="HH100" s="6"/>
      <c r="HI100" s="4"/>
      <c r="HJ100" s="6"/>
      <c r="HK100" s="5"/>
      <c r="HL100" s="5"/>
      <c r="HM100" s="4"/>
      <c r="HN100" s="6"/>
      <c r="HO100" s="4"/>
      <c r="HP100" s="6"/>
      <c r="HQ100" s="5"/>
      <c r="HR100" s="5"/>
      <c r="HS100" s="4"/>
      <c r="HT100" s="6"/>
      <c r="HU100" s="4"/>
      <c r="HV100" s="6"/>
      <c r="HW100" s="5"/>
      <c r="HX100" s="5"/>
      <c r="HY100" s="4"/>
      <c r="HZ100" s="6"/>
      <c r="IA100" s="4"/>
      <c r="IB100" s="6"/>
      <c r="IC100" s="5"/>
      <c r="ID100" s="5"/>
      <c r="IE100" s="4"/>
      <c r="IF100" s="6"/>
      <c r="IG100" s="4"/>
      <c r="IH100" s="6"/>
      <c r="II100" s="5"/>
      <c r="IJ100" s="5"/>
      <c r="IK100" s="4"/>
      <c r="IL100" s="6"/>
      <c r="IM100" s="4"/>
      <c r="IN100" s="6"/>
      <c r="IO100" s="5"/>
      <c r="IP100" s="5"/>
      <c r="IQ100" s="4"/>
      <c r="IR100" s="6"/>
      <c r="IS100" s="4"/>
      <c r="IT100" s="6"/>
      <c r="IU100" s="5"/>
      <c r="IV100" s="5"/>
      <c r="IW100" s="4"/>
      <c r="IX100" s="6"/>
      <c r="IY100" s="4"/>
      <c r="IZ100" s="6"/>
      <c r="JA100" s="5"/>
      <c r="JB100" s="5"/>
      <c r="JC100" s="4"/>
      <c r="JD100" s="6"/>
      <c r="JE100" s="4"/>
      <c r="JF100" s="6"/>
      <c r="JG100" s="5"/>
      <c r="JH100" s="5"/>
      <c r="JI100" s="4"/>
      <c r="JJ100" s="6"/>
      <c r="JK100" s="4"/>
      <c r="JL100" s="6"/>
      <c r="JM100" s="5"/>
      <c r="JN100" s="5"/>
      <c r="JO100" s="4"/>
      <c r="JP100" s="6"/>
      <c r="JQ100" s="4"/>
      <c r="JR100" s="6"/>
      <c r="JS100" s="5"/>
      <c r="JT100" s="5"/>
      <c r="JU100" s="4"/>
      <c r="JV100" s="6"/>
      <c r="JW100" s="4"/>
      <c r="JX100" s="6"/>
      <c r="JY100" s="5"/>
      <c r="JZ100" s="5"/>
      <c r="KA100" s="4"/>
      <c r="KB100" s="6"/>
      <c r="KC100" s="4"/>
      <c r="KD100" s="6"/>
      <c r="KE100" s="5"/>
      <c r="KF100" s="5"/>
      <c r="KG100" s="4"/>
      <c r="KH100" s="6"/>
      <c r="KI100" s="4"/>
      <c r="KJ100" s="6"/>
      <c r="KK100" s="5"/>
      <c r="KL100" s="5"/>
    </row>
    <row r="101">
      <c r="A101" s="3" t="s">
        <v>85</v>
      </c>
      <c r="B101" s="3" t="s">
        <v>86</v>
      </c>
      <c r="C101" s="3" t="s">
        <v>87</v>
      </c>
      <c r="D101" s="3" t="s">
        <v>88</v>
      </c>
      <c r="E101" s="3" t="s">
        <v>342</v>
      </c>
      <c r="F101" s="3" t="s">
        <v>343</v>
      </c>
      <c r="G101" s="3" t="s">
        <v>344</v>
      </c>
      <c r="H101" s="3" t="s">
        <v>129</v>
      </c>
      <c r="I101" s="4"/>
      <c r="J101" s="4">
        <f>=ROUNDDOWN({0},0)</f>
      </c>
      <c r="K101" s="4"/>
      <c r="L101" s="5"/>
      <c r="M101" s="4"/>
      <c r="N101" s="4">
        <f>=ROUNDDOWN({0},0)</f>
      </c>
      <c r="O101" s="4"/>
      <c r="P101" s="5"/>
      <c r="Q101" s="4">
        <v>2</v>
      </c>
      <c r="R101" s="6">
        <v>88.12</v>
      </c>
      <c r="S101" s="4"/>
      <c r="T101" s="6"/>
      <c r="U101" s="5"/>
      <c r="V101" s="5"/>
      <c r="W101" s="4"/>
      <c r="X101" s="6"/>
      <c r="Y101" s="4"/>
      <c r="Z101" s="6"/>
      <c r="AA101" s="5"/>
      <c r="AB101" s="5"/>
      <c r="AC101" s="4"/>
      <c r="AD101" s="6"/>
      <c r="AE101" s="4"/>
      <c r="AF101" s="6"/>
      <c r="AG101" s="5"/>
      <c r="AH101" s="5"/>
      <c r="AI101" s="4">
        <v>2</v>
      </c>
      <c r="AJ101" s="6">
        <v>88.12</v>
      </c>
      <c r="AK101" s="4"/>
      <c r="AL101" s="6"/>
      <c r="AM101" s="5"/>
      <c r="AN101" s="5"/>
      <c r="AO101" s="4"/>
      <c r="AP101" s="6"/>
      <c r="AQ101" s="4"/>
      <c r="AR101" s="6"/>
      <c r="AS101" s="5"/>
      <c r="AT101" s="5"/>
      <c r="AU101" s="4"/>
      <c r="AV101" s="6"/>
      <c r="AW101" s="4"/>
      <c r="AX101" s="6"/>
      <c r="AY101" s="5"/>
      <c r="AZ101" s="5"/>
      <c r="BA101" s="4"/>
      <c r="BB101" s="6"/>
      <c r="BC101" s="4"/>
      <c r="BD101" s="6"/>
      <c r="BE101" s="5"/>
      <c r="BF101" s="5"/>
      <c r="BG101" s="4"/>
      <c r="BH101" s="6"/>
      <c r="BI101" s="4"/>
      <c r="BJ101" s="6"/>
      <c r="BK101" s="5"/>
      <c r="BL101" s="5"/>
      <c r="BM101" s="4"/>
      <c r="BN101" s="6"/>
      <c r="BO101" s="4"/>
      <c r="BP101" s="6"/>
      <c r="BQ101" s="5"/>
      <c r="BR101" s="5"/>
      <c r="BS101" s="4"/>
      <c r="BT101" s="6"/>
      <c r="BU101" s="4"/>
      <c r="BV101" s="6"/>
      <c r="BW101" s="5"/>
      <c r="BX101" s="5"/>
      <c r="BY101" s="4"/>
      <c r="BZ101" s="6"/>
      <c r="CA101" s="4"/>
      <c r="CB101" s="6"/>
      <c r="CC101" s="5"/>
      <c r="CD101" s="5"/>
      <c r="CE101" s="4"/>
      <c r="CF101" s="6"/>
      <c r="CG101" s="4"/>
      <c r="CH101" s="6"/>
      <c r="CI101" s="5"/>
      <c r="CJ101" s="5"/>
      <c r="CK101" s="4"/>
      <c r="CL101" s="6"/>
      <c r="CM101" s="4"/>
      <c r="CN101" s="6"/>
      <c r="CO101" s="5"/>
      <c r="CP101" s="5"/>
      <c r="CQ101" s="4"/>
      <c r="CR101" s="6"/>
      <c r="CS101" s="4"/>
      <c r="CT101" s="6"/>
      <c r="CU101" s="5"/>
      <c r="CV101" s="5"/>
      <c r="CW101" s="4"/>
      <c r="CX101" s="6"/>
      <c r="CY101" s="4"/>
      <c r="CZ101" s="6"/>
      <c r="DA101" s="5"/>
      <c r="DB101" s="5"/>
      <c r="DC101" s="4"/>
      <c r="DD101" s="6"/>
      <c r="DE101" s="4"/>
      <c r="DF101" s="6"/>
      <c r="DG101" s="5"/>
      <c r="DH101" s="5"/>
      <c r="DI101" s="4"/>
      <c r="DJ101" s="6"/>
      <c r="DK101" s="4"/>
      <c r="DL101" s="6"/>
      <c r="DM101" s="5"/>
      <c r="DN101" s="5"/>
      <c r="DO101" s="4"/>
      <c r="DP101" s="6"/>
      <c r="DQ101" s="4"/>
      <c r="DR101" s="6"/>
      <c r="DS101" s="5"/>
      <c r="DT101" s="5"/>
      <c r="DU101" s="4"/>
      <c r="DV101" s="6"/>
      <c r="DW101" s="4"/>
      <c r="DX101" s="6"/>
      <c r="DY101" s="5"/>
      <c r="DZ101" s="5"/>
      <c r="EA101" s="4"/>
      <c r="EB101" s="6"/>
      <c r="EC101" s="4"/>
      <c r="ED101" s="6"/>
      <c r="EE101" s="5"/>
      <c r="EF101" s="5"/>
      <c r="EG101" s="4"/>
      <c r="EH101" s="6"/>
      <c r="EI101" s="4"/>
      <c r="EJ101" s="6"/>
      <c r="EK101" s="5"/>
      <c r="EL101" s="5"/>
      <c r="EM101" s="4"/>
      <c r="EN101" s="6"/>
      <c r="EO101" s="4"/>
      <c r="EP101" s="6"/>
      <c r="EQ101" s="5"/>
      <c r="ER101" s="5"/>
      <c r="ES101" s="4"/>
      <c r="ET101" s="6"/>
      <c r="EU101" s="4"/>
      <c r="EV101" s="6"/>
      <c r="EW101" s="5"/>
      <c r="EX101" s="5"/>
      <c r="EY101" s="4"/>
      <c r="EZ101" s="6"/>
      <c r="FA101" s="4"/>
      <c r="FB101" s="6"/>
      <c r="FC101" s="5"/>
      <c r="FD101" s="5"/>
      <c r="FE101" s="4"/>
      <c r="FF101" s="6"/>
      <c r="FG101" s="4"/>
      <c r="FH101" s="6"/>
      <c r="FI101" s="5"/>
      <c r="FJ101" s="5"/>
      <c r="FK101" s="4"/>
      <c r="FL101" s="6"/>
      <c r="FM101" s="4"/>
      <c r="FN101" s="6"/>
      <c r="FO101" s="5"/>
      <c r="FP101" s="5"/>
      <c r="FQ101" s="4"/>
      <c r="FR101" s="6"/>
      <c r="FS101" s="4"/>
      <c r="FT101" s="6"/>
      <c r="FU101" s="5"/>
      <c r="FV101" s="5"/>
      <c r="FW101" s="4"/>
      <c r="FX101" s="6"/>
      <c r="FY101" s="4"/>
      <c r="FZ101" s="6"/>
      <c r="GA101" s="5"/>
      <c r="GB101" s="5"/>
      <c r="GC101" s="4"/>
      <c r="GD101" s="6"/>
      <c r="GE101" s="4"/>
      <c r="GF101" s="6"/>
      <c r="GG101" s="5"/>
      <c r="GH101" s="5"/>
      <c r="GI101" s="4"/>
      <c r="GJ101" s="6"/>
      <c r="GK101" s="4"/>
      <c r="GL101" s="6"/>
      <c r="GM101" s="5"/>
      <c r="GN101" s="5"/>
      <c r="GO101" s="4"/>
      <c r="GP101" s="6"/>
      <c r="GQ101" s="4"/>
      <c r="GR101" s="6"/>
      <c r="GS101" s="5"/>
      <c r="GT101" s="5"/>
      <c r="GU101" s="4"/>
      <c r="GV101" s="6"/>
      <c r="GW101" s="4"/>
      <c r="GX101" s="6"/>
      <c r="GY101" s="5"/>
      <c r="GZ101" s="5"/>
      <c r="HA101" s="4"/>
      <c r="HB101" s="6"/>
      <c r="HC101" s="4"/>
      <c r="HD101" s="6"/>
      <c r="HE101" s="5"/>
      <c r="HF101" s="5"/>
      <c r="HG101" s="4"/>
      <c r="HH101" s="6"/>
      <c r="HI101" s="4"/>
      <c r="HJ101" s="6"/>
      <c r="HK101" s="5"/>
      <c r="HL101" s="5"/>
      <c r="HM101" s="4"/>
      <c r="HN101" s="6"/>
      <c r="HO101" s="4"/>
      <c r="HP101" s="6"/>
      <c r="HQ101" s="5"/>
      <c r="HR101" s="5"/>
      <c r="HS101" s="4"/>
      <c r="HT101" s="6"/>
      <c r="HU101" s="4"/>
      <c r="HV101" s="6"/>
      <c r="HW101" s="5"/>
      <c r="HX101" s="5"/>
      <c r="HY101" s="4"/>
      <c r="HZ101" s="6"/>
      <c r="IA101" s="4"/>
      <c r="IB101" s="6"/>
      <c r="IC101" s="5"/>
      <c r="ID101" s="5"/>
      <c r="IE101" s="4"/>
      <c r="IF101" s="6"/>
      <c r="IG101" s="4"/>
      <c r="IH101" s="6"/>
      <c r="II101" s="5"/>
      <c r="IJ101" s="5"/>
      <c r="IK101" s="4"/>
      <c r="IL101" s="6"/>
      <c r="IM101" s="4"/>
      <c r="IN101" s="6"/>
      <c r="IO101" s="5"/>
      <c r="IP101" s="5"/>
      <c r="IQ101" s="4"/>
      <c r="IR101" s="6"/>
      <c r="IS101" s="4"/>
      <c r="IT101" s="6"/>
      <c r="IU101" s="5"/>
      <c r="IV101" s="5"/>
      <c r="IW101" s="4"/>
      <c r="IX101" s="6"/>
      <c r="IY101" s="4"/>
      <c r="IZ101" s="6"/>
      <c r="JA101" s="5"/>
      <c r="JB101" s="5"/>
      <c r="JC101" s="4"/>
      <c r="JD101" s="6"/>
      <c r="JE101" s="4"/>
      <c r="JF101" s="6"/>
      <c r="JG101" s="5"/>
      <c r="JH101" s="5"/>
      <c r="JI101" s="4"/>
      <c r="JJ101" s="6"/>
      <c r="JK101" s="4"/>
      <c r="JL101" s="6"/>
      <c r="JM101" s="5"/>
      <c r="JN101" s="5"/>
      <c r="JO101" s="4"/>
      <c r="JP101" s="6"/>
      <c r="JQ101" s="4"/>
      <c r="JR101" s="6"/>
      <c r="JS101" s="5"/>
      <c r="JT101" s="5"/>
      <c r="JU101" s="4"/>
      <c r="JV101" s="6"/>
      <c r="JW101" s="4"/>
      <c r="JX101" s="6"/>
      <c r="JY101" s="5"/>
      <c r="JZ101" s="5"/>
      <c r="KA101" s="4"/>
      <c r="KB101" s="6"/>
      <c r="KC101" s="4"/>
      <c r="KD101" s="6"/>
      <c r="KE101" s="5"/>
      <c r="KF101" s="5"/>
      <c r="KG101" s="4"/>
      <c r="KH101" s="6"/>
      <c r="KI101" s="4"/>
      <c r="KJ101" s="6"/>
      <c r="KK101" s="5"/>
      <c r="KL101" s="5"/>
    </row>
    <row r="102">
      <c r="A102" s="3" t="s">
        <v>85</v>
      </c>
      <c r="B102" s="3" t="s">
        <v>86</v>
      </c>
      <c r="C102" s="3" t="s">
        <v>87</v>
      </c>
      <c r="D102" s="3" t="s">
        <v>88</v>
      </c>
      <c r="E102" s="3" t="s">
        <v>345</v>
      </c>
      <c r="F102" s="3" t="s">
        <v>104</v>
      </c>
      <c r="G102" s="3" t="s">
        <v>104</v>
      </c>
      <c r="H102" s="3" t="s">
        <v>104</v>
      </c>
      <c r="I102" s="4"/>
      <c r="J102" s="4">
        <f>=ROUNDDOWN({0},0)</f>
      </c>
      <c r="K102" s="4"/>
      <c r="L102" s="5">
        <v>1</v>
      </c>
      <c r="M102" s="4"/>
      <c r="N102" s="4">
        <f>=ROUNDDOWN({0},0)</f>
      </c>
      <c r="O102" s="4"/>
      <c r="P102" s="5"/>
      <c r="Q102" s="4">
        <v>2</v>
      </c>
      <c r="R102" s="6">
        <v>83.98</v>
      </c>
      <c r="S102" s="4"/>
      <c r="T102" s="6"/>
      <c r="U102" s="5"/>
      <c r="V102" s="5"/>
      <c r="W102" s="4">
        <v>2</v>
      </c>
      <c r="X102" s="6">
        <v>83.98</v>
      </c>
      <c r="Y102" s="4"/>
      <c r="Z102" s="6"/>
      <c r="AA102" s="5"/>
      <c r="AB102" s="5"/>
      <c r="AC102" s="4"/>
      <c r="AD102" s="6"/>
      <c r="AE102" s="4"/>
      <c r="AF102" s="6"/>
      <c r="AG102" s="5"/>
      <c r="AH102" s="5"/>
      <c r="AI102" s="4"/>
      <c r="AJ102" s="6"/>
      <c r="AK102" s="4"/>
      <c r="AL102" s="6"/>
      <c r="AM102" s="5"/>
      <c r="AN102" s="5"/>
      <c r="AO102" s="4"/>
      <c r="AP102" s="6"/>
      <c r="AQ102" s="4"/>
      <c r="AR102" s="6"/>
      <c r="AS102" s="5"/>
      <c r="AT102" s="5"/>
      <c r="AU102" s="4"/>
      <c r="AV102" s="6"/>
      <c r="AW102" s="4"/>
      <c r="AX102" s="6"/>
      <c r="AY102" s="5"/>
      <c r="AZ102" s="5"/>
      <c r="BA102" s="4"/>
      <c r="BB102" s="6"/>
      <c r="BC102" s="4"/>
      <c r="BD102" s="6"/>
      <c r="BE102" s="5"/>
      <c r="BF102" s="5"/>
      <c r="BG102" s="4"/>
      <c r="BH102" s="6"/>
      <c r="BI102" s="4"/>
      <c r="BJ102" s="6"/>
      <c r="BK102" s="5"/>
      <c r="BL102" s="5"/>
      <c r="BM102" s="4"/>
      <c r="BN102" s="6"/>
      <c r="BO102" s="4"/>
      <c r="BP102" s="6"/>
      <c r="BQ102" s="5"/>
      <c r="BR102" s="5"/>
      <c r="BS102" s="4"/>
      <c r="BT102" s="6"/>
      <c r="BU102" s="4"/>
      <c r="BV102" s="6"/>
      <c r="BW102" s="5"/>
      <c r="BX102" s="5"/>
      <c r="BY102" s="4"/>
      <c r="BZ102" s="6"/>
      <c r="CA102" s="4"/>
      <c r="CB102" s="6"/>
      <c r="CC102" s="5"/>
      <c r="CD102" s="5"/>
      <c r="CE102" s="4"/>
      <c r="CF102" s="6"/>
      <c r="CG102" s="4"/>
      <c r="CH102" s="6"/>
      <c r="CI102" s="5"/>
      <c r="CJ102" s="5"/>
      <c r="CK102" s="4"/>
      <c r="CL102" s="6"/>
      <c r="CM102" s="4"/>
      <c r="CN102" s="6"/>
      <c r="CO102" s="5"/>
      <c r="CP102" s="5"/>
      <c r="CQ102" s="4"/>
      <c r="CR102" s="6"/>
      <c r="CS102" s="4"/>
      <c r="CT102" s="6"/>
      <c r="CU102" s="5"/>
      <c r="CV102" s="5"/>
      <c r="CW102" s="4"/>
      <c r="CX102" s="6"/>
      <c r="CY102" s="4"/>
      <c r="CZ102" s="6"/>
      <c r="DA102" s="5"/>
      <c r="DB102" s="5"/>
      <c r="DC102" s="4"/>
      <c r="DD102" s="6"/>
      <c r="DE102" s="4"/>
      <c r="DF102" s="6"/>
      <c r="DG102" s="5"/>
      <c r="DH102" s="5"/>
      <c r="DI102" s="4"/>
      <c r="DJ102" s="6"/>
      <c r="DK102" s="4"/>
      <c r="DL102" s="6"/>
      <c r="DM102" s="5"/>
      <c r="DN102" s="5"/>
      <c r="DO102" s="4"/>
      <c r="DP102" s="6"/>
      <c r="DQ102" s="4"/>
      <c r="DR102" s="6"/>
      <c r="DS102" s="5"/>
      <c r="DT102" s="5"/>
      <c r="DU102" s="4"/>
      <c r="DV102" s="6"/>
      <c r="DW102" s="4"/>
      <c r="DX102" s="6"/>
      <c r="DY102" s="5"/>
      <c r="DZ102" s="5"/>
      <c r="EA102" s="4"/>
      <c r="EB102" s="6"/>
      <c r="EC102" s="4"/>
      <c r="ED102" s="6"/>
      <c r="EE102" s="5"/>
      <c r="EF102" s="5"/>
      <c r="EG102" s="4"/>
      <c r="EH102" s="6"/>
      <c r="EI102" s="4"/>
      <c r="EJ102" s="6"/>
      <c r="EK102" s="5"/>
      <c r="EL102" s="5"/>
      <c r="EM102" s="4"/>
      <c r="EN102" s="6"/>
      <c r="EO102" s="4"/>
      <c r="EP102" s="6"/>
      <c r="EQ102" s="5"/>
      <c r="ER102" s="5"/>
      <c r="ES102" s="4"/>
      <c r="ET102" s="6"/>
      <c r="EU102" s="4"/>
      <c r="EV102" s="6"/>
      <c r="EW102" s="5"/>
      <c r="EX102" s="5"/>
      <c r="EY102" s="4"/>
      <c r="EZ102" s="6"/>
      <c r="FA102" s="4"/>
      <c r="FB102" s="6"/>
      <c r="FC102" s="5"/>
      <c r="FD102" s="5"/>
      <c r="FE102" s="4"/>
      <c r="FF102" s="6"/>
      <c r="FG102" s="4"/>
      <c r="FH102" s="6"/>
      <c r="FI102" s="5"/>
      <c r="FJ102" s="5"/>
      <c r="FK102" s="4"/>
      <c r="FL102" s="6"/>
      <c r="FM102" s="4"/>
      <c r="FN102" s="6"/>
      <c r="FO102" s="5"/>
      <c r="FP102" s="5"/>
      <c r="FQ102" s="4"/>
      <c r="FR102" s="6"/>
      <c r="FS102" s="4"/>
      <c r="FT102" s="6"/>
      <c r="FU102" s="5"/>
      <c r="FV102" s="5"/>
      <c r="FW102" s="4"/>
      <c r="FX102" s="6"/>
      <c r="FY102" s="4"/>
      <c r="FZ102" s="6"/>
      <c r="GA102" s="5"/>
      <c r="GB102" s="5"/>
      <c r="GC102" s="4"/>
      <c r="GD102" s="6"/>
      <c r="GE102" s="4"/>
      <c r="GF102" s="6"/>
      <c r="GG102" s="5"/>
      <c r="GH102" s="5"/>
      <c r="GI102" s="4"/>
      <c r="GJ102" s="6"/>
      <c r="GK102" s="4"/>
      <c r="GL102" s="6"/>
      <c r="GM102" s="5"/>
      <c r="GN102" s="5"/>
      <c r="GO102" s="4"/>
      <c r="GP102" s="6"/>
      <c r="GQ102" s="4"/>
      <c r="GR102" s="6"/>
      <c r="GS102" s="5"/>
      <c r="GT102" s="5"/>
      <c r="GU102" s="4"/>
      <c r="GV102" s="6"/>
      <c r="GW102" s="4"/>
      <c r="GX102" s="6"/>
      <c r="GY102" s="5"/>
      <c r="GZ102" s="5"/>
      <c r="HA102" s="4"/>
      <c r="HB102" s="6"/>
      <c r="HC102" s="4"/>
      <c r="HD102" s="6"/>
      <c r="HE102" s="5"/>
      <c r="HF102" s="5"/>
      <c r="HG102" s="4"/>
      <c r="HH102" s="6"/>
      <c r="HI102" s="4"/>
      <c r="HJ102" s="6"/>
      <c r="HK102" s="5"/>
      <c r="HL102" s="5"/>
      <c r="HM102" s="4"/>
      <c r="HN102" s="6"/>
      <c r="HO102" s="4"/>
      <c r="HP102" s="6"/>
      <c r="HQ102" s="5"/>
      <c r="HR102" s="5"/>
      <c r="HS102" s="4"/>
      <c r="HT102" s="6"/>
      <c r="HU102" s="4"/>
      <c r="HV102" s="6"/>
      <c r="HW102" s="5"/>
      <c r="HX102" s="5"/>
      <c r="HY102" s="4"/>
      <c r="HZ102" s="6"/>
      <c r="IA102" s="4"/>
      <c r="IB102" s="6"/>
      <c r="IC102" s="5"/>
      <c r="ID102" s="5"/>
      <c r="IE102" s="4"/>
      <c r="IF102" s="6"/>
      <c r="IG102" s="4"/>
      <c r="IH102" s="6"/>
      <c r="II102" s="5"/>
      <c r="IJ102" s="5"/>
      <c r="IK102" s="4"/>
      <c r="IL102" s="6"/>
      <c r="IM102" s="4"/>
      <c r="IN102" s="6"/>
      <c r="IO102" s="5"/>
      <c r="IP102" s="5"/>
      <c r="IQ102" s="4"/>
      <c r="IR102" s="6"/>
      <c r="IS102" s="4"/>
      <c r="IT102" s="6"/>
      <c r="IU102" s="5"/>
      <c r="IV102" s="5"/>
      <c r="IW102" s="4"/>
      <c r="IX102" s="6"/>
      <c r="IY102" s="4"/>
      <c r="IZ102" s="6"/>
      <c r="JA102" s="5"/>
      <c r="JB102" s="5"/>
      <c r="JC102" s="4"/>
      <c r="JD102" s="6"/>
      <c r="JE102" s="4"/>
      <c r="JF102" s="6"/>
      <c r="JG102" s="5"/>
      <c r="JH102" s="5"/>
      <c r="JI102" s="4"/>
      <c r="JJ102" s="6"/>
      <c r="JK102" s="4"/>
      <c r="JL102" s="6"/>
      <c r="JM102" s="5"/>
      <c r="JN102" s="5"/>
      <c r="JO102" s="4"/>
      <c r="JP102" s="6"/>
      <c r="JQ102" s="4"/>
      <c r="JR102" s="6"/>
      <c r="JS102" s="5"/>
      <c r="JT102" s="5"/>
      <c r="JU102" s="4"/>
      <c r="JV102" s="6"/>
      <c r="JW102" s="4"/>
      <c r="JX102" s="6"/>
      <c r="JY102" s="5"/>
      <c r="JZ102" s="5"/>
      <c r="KA102" s="4"/>
      <c r="KB102" s="6"/>
      <c r="KC102" s="4"/>
      <c r="KD102" s="6"/>
      <c r="KE102" s="5"/>
      <c r="KF102" s="5"/>
      <c r="KG102" s="4"/>
      <c r="KH102" s="6"/>
      <c r="KI102" s="4"/>
      <c r="KJ102" s="6"/>
      <c r="KK102" s="5"/>
      <c r="KL102" s="5"/>
    </row>
    <row r="103">
      <c r="A103" s="3" t="s">
        <v>85</v>
      </c>
      <c r="B103" s="3" t="s">
        <v>86</v>
      </c>
      <c r="C103" s="3" t="s">
        <v>87</v>
      </c>
      <c r="D103" s="3" t="s">
        <v>88</v>
      </c>
      <c r="E103" s="3" t="s">
        <v>346</v>
      </c>
      <c r="F103" s="3" t="s">
        <v>243</v>
      </c>
      <c r="G103" s="3" t="s">
        <v>347</v>
      </c>
      <c r="H103" s="3" t="s">
        <v>104</v>
      </c>
      <c r="I103" s="4"/>
      <c r="J103" s="4">
        <f>=ROUNDDOWN({0},0)</f>
      </c>
      <c r="K103" s="4"/>
      <c r="L103" s="5"/>
      <c r="M103" s="4"/>
      <c r="N103" s="4">
        <f>=ROUNDDOWN({0},0)</f>
      </c>
      <c r="O103" s="4"/>
      <c r="P103" s="5"/>
      <c r="Q103" s="4">
        <v>1</v>
      </c>
      <c r="R103" s="6">
        <v>80</v>
      </c>
      <c r="S103" s="4"/>
      <c r="T103" s="6"/>
      <c r="U103" s="5"/>
      <c r="V103" s="5"/>
      <c r="W103" s="4"/>
      <c r="X103" s="6"/>
      <c r="Y103" s="4"/>
      <c r="Z103" s="6"/>
      <c r="AA103" s="5"/>
      <c r="AB103" s="5"/>
      <c r="AC103" s="4"/>
      <c r="AD103" s="6"/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  <c r="AU103" s="4"/>
      <c r="AV103" s="6"/>
      <c r="AW103" s="4"/>
      <c r="AX103" s="6"/>
      <c r="AY103" s="5"/>
      <c r="AZ103" s="5"/>
      <c r="BA103" s="4"/>
      <c r="BB103" s="6"/>
      <c r="BC103" s="4"/>
      <c r="BD103" s="6"/>
      <c r="BE103" s="5"/>
      <c r="BF103" s="5"/>
      <c r="BG103" s="4"/>
      <c r="BH103" s="6"/>
      <c r="BI103" s="4"/>
      <c r="BJ103" s="6"/>
      <c r="BK103" s="5"/>
      <c r="BL103" s="5"/>
      <c r="BM103" s="4">
        <v>1</v>
      </c>
      <c r="BN103" s="6">
        <v>80</v>
      </c>
      <c r="BO103" s="4"/>
      <c r="BP103" s="6"/>
      <c r="BQ103" s="5"/>
      <c r="BR103" s="5"/>
      <c r="BS103" s="4"/>
      <c r="BT103" s="6"/>
      <c r="BU103" s="4"/>
      <c r="BV103" s="6"/>
      <c r="BW103" s="5"/>
      <c r="BX103" s="5"/>
      <c r="BY103" s="4"/>
      <c r="BZ103" s="6"/>
      <c r="CA103" s="4"/>
      <c r="CB103" s="6"/>
      <c r="CC103" s="5"/>
      <c r="CD103" s="5"/>
      <c r="CE103" s="4"/>
      <c r="CF103" s="6"/>
      <c r="CG103" s="4"/>
      <c r="CH103" s="6"/>
      <c r="CI103" s="5"/>
      <c r="CJ103" s="5"/>
      <c r="CK103" s="4"/>
      <c r="CL103" s="6"/>
      <c r="CM103" s="4"/>
      <c r="CN103" s="6"/>
      <c r="CO103" s="5"/>
      <c r="CP103" s="5"/>
      <c r="CQ103" s="4"/>
      <c r="CR103" s="6"/>
      <c r="CS103" s="4"/>
      <c r="CT103" s="6"/>
      <c r="CU103" s="5"/>
      <c r="CV103" s="5"/>
      <c r="CW103" s="4"/>
      <c r="CX103" s="6"/>
      <c r="CY103" s="4"/>
      <c r="CZ103" s="6"/>
      <c r="DA103" s="5"/>
      <c r="DB103" s="5"/>
      <c r="DC103" s="4"/>
      <c r="DD103" s="6"/>
      <c r="DE103" s="4"/>
      <c r="DF103" s="6"/>
      <c r="DG103" s="5"/>
      <c r="DH103" s="5"/>
      <c r="DI103" s="4"/>
      <c r="DJ103" s="6"/>
      <c r="DK103" s="4"/>
      <c r="DL103" s="6"/>
      <c r="DM103" s="5"/>
      <c r="DN103" s="5"/>
      <c r="DO103" s="4"/>
      <c r="DP103" s="6"/>
      <c r="DQ103" s="4"/>
      <c r="DR103" s="6"/>
      <c r="DS103" s="5"/>
      <c r="DT103" s="5"/>
      <c r="DU103" s="4"/>
      <c r="DV103" s="6"/>
      <c r="DW103" s="4"/>
      <c r="DX103" s="6"/>
      <c r="DY103" s="5"/>
      <c r="DZ103" s="5"/>
      <c r="EA103" s="4"/>
      <c r="EB103" s="6"/>
      <c r="EC103" s="4"/>
      <c r="ED103" s="6"/>
      <c r="EE103" s="5"/>
      <c r="EF103" s="5"/>
      <c r="EG103" s="4"/>
      <c r="EH103" s="6"/>
      <c r="EI103" s="4"/>
      <c r="EJ103" s="6"/>
      <c r="EK103" s="5"/>
      <c r="EL103" s="5"/>
      <c r="EM103" s="4"/>
      <c r="EN103" s="6"/>
      <c r="EO103" s="4"/>
      <c r="EP103" s="6"/>
      <c r="EQ103" s="5"/>
      <c r="ER103" s="5"/>
      <c r="ES103" s="4"/>
      <c r="ET103" s="6"/>
      <c r="EU103" s="4"/>
      <c r="EV103" s="6"/>
      <c r="EW103" s="5"/>
      <c r="EX103" s="5"/>
      <c r="EY103" s="4"/>
      <c r="EZ103" s="6"/>
      <c r="FA103" s="4"/>
      <c r="FB103" s="6"/>
      <c r="FC103" s="5"/>
      <c r="FD103" s="5"/>
      <c r="FE103" s="4"/>
      <c r="FF103" s="6"/>
      <c r="FG103" s="4"/>
      <c r="FH103" s="6"/>
      <c r="FI103" s="5"/>
      <c r="FJ103" s="5"/>
      <c r="FK103" s="4"/>
      <c r="FL103" s="6"/>
      <c r="FM103" s="4"/>
      <c r="FN103" s="6"/>
      <c r="FO103" s="5"/>
      <c r="FP103" s="5"/>
      <c r="FQ103" s="4"/>
      <c r="FR103" s="6"/>
      <c r="FS103" s="4"/>
      <c r="FT103" s="6"/>
      <c r="FU103" s="5"/>
      <c r="FV103" s="5"/>
      <c r="FW103" s="4"/>
      <c r="FX103" s="6"/>
      <c r="FY103" s="4"/>
      <c r="FZ103" s="6"/>
      <c r="GA103" s="5"/>
      <c r="GB103" s="5"/>
      <c r="GC103" s="4"/>
      <c r="GD103" s="6"/>
      <c r="GE103" s="4"/>
      <c r="GF103" s="6"/>
      <c r="GG103" s="5"/>
      <c r="GH103" s="5"/>
      <c r="GI103" s="4"/>
      <c r="GJ103" s="6"/>
      <c r="GK103" s="4"/>
      <c r="GL103" s="6"/>
      <c r="GM103" s="5"/>
      <c r="GN103" s="5"/>
      <c r="GO103" s="4"/>
      <c r="GP103" s="6"/>
      <c r="GQ103" s="4"/>
      <c r="GR103" s="6"/>
      <c r="GS103" s="5"/>
      <c r="GT103" s="5"/>
      <c r="GU103" s="4"/>
      <c r="GV103" s="6"/>
      <c r="GW103" s="4"/>
      <c r="GX103" s="6"/>
      <c r="GY103" s="5"/>
      <c r="GZ103" s="5"/>
      <c r="HA103" s="4"/>
      <c r="HB103" s="6"/>
      <c r="HC103" s="4"/>
      <c r="HD103" s="6"/>
      <c r="HE103" s="5"/>
      <c r="HF103" s="5"/>
      <c r="HG103" s="4"/>
      <c r="HH103" s="6"/>
      <c r="HI103" s="4"/>
      <c r="HJ103" s="6"/>
      <c r="HK103" s="5"/>
      <c r="HL103" s="5"/>
      <c r="HM103" s="4"/>
      <c r="HN103" s="6"/>
      <c r="HO103" s="4"/>
      <c r="HP103" s="6"/>
      <c r="HQ103" s="5"/>
      <c r="HR103" s="5"/>
      <c r="HS103" s="4"/>
      <c r="HT103" s="6"/>
      <c r="HU103" s="4"/>
      <c r="HV103" s="6"/>
      <c r="HW103" s="5"/>
      <c r="HX103" s="5"/>
      <c r="HY103" s="4"/>
      <c r="HZ103" s="6"/>
      <c r="IA103" s="4"/>
      <c r="IB103" s="6"/>
      <c r="IC103" s="5"/>
      <c r="ID103" s="5"/>
      <c r="IE103" s="4"/>
      <c r="IF103" s="6"/>
      <c r="IG103" s="4"/>
      <c r="IH103" s="6"/>
      <c r="II103" s="5"/>
      <c r="IJ103" s="5"/>
      <c r="IK103" s="4"/>
      <c r="IL103" s="6"/>
      <c r="IM103" s="4"/>
      <c r="IN103" s="6"/>
      <c r="IO103" s="5"/>
      <c r="IP103" s="5"/>
      <c r="IQ103" s="4"/>
      <c r="IR103" s="6"/>
      <c r="IS103" s="4"/>
      <c r="IT103" s="6"/>
      <c r="IU103" s="5"/>
      <c r="IV103" s="5"/>
      <c r="IW103" s="4"/>
      <c r="IX103" s="6"/>
      <c r="IY103" s="4"/>
      <c r="IZ103" s="6"/>
      <c r="JA103" s="5"/>
      <c r="JB103" s="5"/>
      <c r="JC103" s="4"/>
      <c r="JD103" s="6"/>
      <c r="JE103" s="4"/>
      <c r="JF103" s="6"/>
      <c r="JG103" s="5"/>
      <c r="JH103" s="5"/>
      <c r="JI103" s="4"/>
      <c r="JJ103" s="6"/>
      <c r="JK103" s="4"/>
      <c r="JL103" s="6"/>
      <c r="JM103" s="5"/>
      <c r="JN103" s="5"/>
      <c r="JO103" s="4"/>
      <c r="JP103" s="6"/>
      <c r="JQ103" s="4"/>
      <c r="JR103" s="6"/>
      <c r="JS103" s="5"/>
      <c r="JT103" s="5"/>
      <c r="JU103" s="4"/>
      <c r="JV103" s="6"/>
      <c r="JW103" s="4"/>
      <c r="JX103" s="6"/>
      <c r="JY103" s="5"/>
      <c r="JZ103" s="5"/>
      <c r="KA103" s="4"/>
      <c r="KB103" s="6"/>
      <c r="KC103" s="4"/>
      <c r="KD103" s="6"/>
      <c r="KE103" s="5"/>
      <c r="KF103" s="5"/>
      <c r="KG103" s="4"/>
      <c r="KH103" s="6"/>
      <c r="KI103" s="4"/>
      <c r="KJ103" s="6"/>
      <c r="KK103" s="5"/>
      <c r="KL103" s="5"/>
    </row>
    <row r="104">
      <c r="A104" s="3" t="s">
        <v>85</v>
      </c>
      <c r="B104" s="3" t="s">
        <v>86</v>
      </c>
      <c r="C104" s="3" t="s">
        <v>87</v>
      </c>
      <c r="D104" s="3" t="s">
        <v>88</v>
      </c>
      <c r="E104" s="3" t="s">
        <v>348</v>
      </c>
      <c r="F104" s="3" t="s">
        <v>349</v>
      </c>
      <c r="G104" s="3" t="s">
        <v>350</v>
      </c>
      <c r="H104" s="3" t="s">
        <v>351</v>
      </c>
      <c r="I104" s="4"/>
      <c r="J104" s="4">
        <f>=ROUNDDOWN({0},0)</f>
      </c>
      <c r="K104" s="4"/>
      <c r="L104" s="5"/>
      <c r="M104" s="4"/>
      <c r="N104" s="4">
        <f>=ROUNDDOWN({0},0)</f>
      </c>
      <c r="O104" s="4"/>
      <c r="P104" s="5"/>
      <c r="Q104" s="4">
        <v>2</v>
      </c>
      <c r="R104" s="6">
        <v>70.19</v>
      </c>
      <c r="S104" s="4"/>
      <c r="T104" s="6"/>
      <c r="U104" s="5"/>
      <c r="V104" s="5"/>
      <c r="W104" s="4">
        <v>1</v>
      </c>
      <c r="X104" s="6">
        <v>70.19</v>
      </c>
      <c r="Y104" s="4"/>
      <c r="Z104" s="6"/>
      <c r="AA104" s="5"/>
      <c r="AB104" s="5"/>
      <c r="AC104" s="4"/>
      <c r="AD104" s="6"/>
      <c r="AE104" s="4"/>
      <c r="AF104" s="6"/>
      <c r="AG104" s="5"/>
      <c r="AH104" s="5"/>
      <c r="AI104" s="4"/>
      <c r="AJ104" s="6"/>
      <c r="AK104" s="4"/>
      <c r="AL104" s="6"/>
      <c r="AM104" s="5"/>
      <c r="AN104" s="5"/>
      <c r="AO104" s="4"/>
      <c r="AP104" s="6"/>
      <c r="AQ104" s="4"/>
      <c r="AR104" s="6"/>
      <c r="AS104" s="5"/>
      <c r="AT104" s="5"/>
      <c r="AU104" s="4"/>
      <c r="AV104" s="6"/>
      <c r="AW104" s="4"/>
      <c r="AX104" s="6"/>
      <c r="AY104" s="5"/>
      <c r="AZ104" s="5"/>
      <c r="BA104" s="4"/>
      <c r="BB104" s="6"/>
      <c r="BC104" s="4"/>
      <c r="BD104" s="6"/>
      <c r="BE104" s="5"/>
      <c r="BF104" s="5"/>
      <c r="BG104" s="4"/>
      <c r="BH104" s="6"/>
      <c r="BI104" s="4"/>
      <c r="BJ104" s="6"/>
      <c r="BK104" s="5"/>
      <c r="BL104" s="5"/>
      <c r="BM104" s="4"/>
      <c r="BN104" s="6"/>
      <c r="BO104" s="4"/>
      <c r="BP104" s="6"/>
      <c r="BQ104" s="5"/>
      <c r="BR104" s="5"/>
      <c r="BS104" s="4"/>
      <c r="BT104" s="6"/>
      <c r="BU104" s="4"/>
      <c r="BV104" s="6"/>
      <c r="BW104" s="5"/>
      <c r="BX104" s="5"/>
      <c r="BY104" s="4"/>
      <c r="BZ104" s="6"/>
      <c r="CA104" s="4"/>
      <c r="CB104" s="6"/>
      <c r="CC104" s="5"/>
      <c r="CD104" s="5"/>
      <c r="CE104" s="4"/>
      <c r="CF104" s="6"/>
      <c r="CG104" s="4"/>
      <c r="CH104" s="6"/>
      <c r="CI104" s="5"/>
      <c r="CJ104" s="5"/>
      <c r="CK104" s="4"/>
      <c r="CL104" s="6"/>
      <c r="CM104" s="4"/>
      <c r="CN104" s="6"/>
      <c r="CO104" s="5"/>
      <c r="CP104" s="5"/>
      <c r="CQ104" s="4"/>
      <c r="CR104" s="6"/>
      <c r="CS104" s="4"/>
      <c r="CT104" s="6"/>
      <c r="CU104" s="5"/>
      <c r="CV104" s="5"/>
      <c r="CW104" s="4"/>
      <c r="CX104" s="6"/>
      <c r="CY104" s="4"/>
      <c r="CZ104" s="6"/>
      <c r="DA104" s="5"/>
      <c r="DB104" s="5"/>
      <c r="DC104" s="4"/>
      <c r="DD104" s="6"/>
      <c r="DE104" s="4"/>
      <c r="DF104" s="6"/>
      <c r="DG104" s="5"/>
      <c r="DH104" s="5"/>
      <c r="DI104" s="4"/>
      <c r="DJ104" s="6"/>
      <c r="DK104" s="4"/>
      <c r="DL104" s="6"/>
      <c r="DM104" s="5"/>
      <c r="DN104" s="5"/>
      <c r="DO104" s="4"/>
      <c r="DP104" s="6"/>
      <c r="DQ104" s="4"/>
      <c r="DR104" s="6"/>
      <c r="DS104" s="5"/>
      <c r="DT104" s="5"/>
      <c r="DU104" s="4"/>
      <c r="DV104" s="6"/>
      <c r="DW104" s="4"/>
      <c r="DX104" s="6"/>
      <c r="DY104" s="5"/>
      <c r="DZ104" s="5"/>
      <c r="EA104" s="4"/>
      <c r="EB104" s="6"/>
      <c r="EC104" s="4"/>
      <c r="ED104" s="6"/>
      <c r="EE104" s="5"/>
      <c r="EF104" s="5"/>
      <c r="EG104" s="4"/>
      <c r="EH104" s="6"/>
      <c r="EI104" s="4"/>
      <c r="EJ104" s="6"/>
      <c r="EK104" s="5"/>
      <c r="EL104" s="5"/>
      <c r="EM104" s="4"/>
      <c r="EN104" s="6"/>
      <c r="EO104" s="4"/>
      <c r="EP104" s="6"/>
      <c r="EQ104" s="5"/>
      <c r="ER104" s="5"/>
      <c r="ES104" s="4"/>
      <c r="ET104" s="6"/>
      <c r="EU104" s="4"/>
      <c r="EV104" s="6"/>
      <c r="EW104" s="5"/>
      <c r="EX104" s="5"/>
      <c r="EY104" s="4"/>
      <c r="EZ104" s="6"/>
      <c r="FA104" s="4"/>
      <c r="FB104" s="6"/>
      <c r="FC104" s="5"/>
      <c r="FD104" s="5"/>
      <c r="FE104" s="4"/>
      <c r="FF104" s="6"/>
      <c r="FG104" s="4"/>
      <c r="FH104" s="6"/>
      <c r="FI104" s="5"/>
      <c r="FJ104" s="5"/>
      <c r="FK104" s="4"/>
      <c r="FL104" s="6"/>
      <c r="FM104" s="4"/>
      <c r="FN104" s="6"/>
      <c r="FO104" s="5"/>
      <c r="FP104" s="5"/>
      <c r="FQ104" s="4"/>
      <c r="FR104" s="6"/>
      <c r="FS104" s="4"/>
      <c r="FT104" s="6"/>
      <c r="FU104" s="5"/>
      <c r="FV104" s="5"/>
      <c r="FW104" s="4"/>
      <c r="FX104" s="6"/>
      <c r="FY104" s="4"/>
      <c r="FZ104" s="6"/>
      <c r="GA104" s="5"/>
      <c r="GB104" s="5"/>
      <c r="GC104" s="4"/>
      <c r="GD104" s="6"/>
      <c r="GE104" s="4"/>
      <c r="GF104" s="6"/>
      <c r="GG104" s="5"/>
      <c r="GH104" s="5"/>
      <c r="GI104" s="4"/>
      <c r="GJ104" s="6"/>
      <c r="GK104" s="4"/>
      <c r="GL104" s="6"/>
      <c r="GM104" s="5"/>
      <c r="GN104" s="5"/>
      <c r="GO104" s="4"/>
      <c r="GP104" s="6"/>
      <c r="GQ104" s="4"/>
      <c r="GR104" s="6"/>
      <c r="GS104" s="5"/>
      <c r="GT104" s="5"/>
      <c r="GU104" s="4">
        <v>1</v>
      </c>
      <c r="GV104" s="6"/>
      <c r="GW104" s="4"/>
      <c r="GX104" s="6"/>
      <c r="GY104" s="5"/>
      <c r="GZ104" s="5"/>
      <c r="HA104" s="4"/>
      <c r="HB104" s="6"/>
      <c r="HC104" s="4"/>
      <c r="HD104" s="6"/>
      <c r="HE104" s="5"/>
      <c r="HF104" s="5"/>
      <c r="HG104" s="4"/>
      <c r="HH104" s="6"/>
      <c r="HI104" s="4"/>
      <c r="HJ104" s="6"/>
      <c r="HK104" s="5"/>
      <c r="HL104" s="5"/>
      <c r="HM104" s="4"/>
      <c r="HN104" s="6"/>
      <c r="HO104" s="4"/>
      <c r="HP104" s="6"/>
      <c r="HQ104" s="5"/>
      <c r="HR104" s="5"/>
      <c r="HS104" s="4"/>
      <c r="HT104" s="6"/>
      <c r="HU104" s="4"/>
      <c r="HV104" s="6"/>
      <c r="HW104" s="5"/>
      <c r="HX104" s="5"/>
      <c r="HY104" s="4"/>
      <c r="HZ104" s="6"/>
      <c r="IA104" s="4"/>
      <c r="IB104" s="6"/>
      <c r="IC104" s="5"/>
      <c r="ID104" s="5"/>
      <c r="IE104" s="4"/>
      <c r="IF104" s="6"/>
      <c r="IG104" s="4"/>
      <c r="IH104" s="6"/>
      <c r="II104" s="5"/>
      <c r="IJ104" s="5"/>
      <c r="IK104" s="4"/>
      <c r="IL104" s="6"/>
      <c r="IM104" s="4"/>
      <c r="IN104" s="6"/>
      <c r="IO104" s="5"/>
      <c r="IP104" s="5"/>
      <c r="IQ104" s="4"/>
      <c r="IR104" s="6"/>
      <c r="IS104" s="4"/>
      <c r="IT104" s="6"/>
      <c r="IU104" s="5"/>
      <c r="IV104" s="5"/>
      <c r="IW104" s="4"/>
      <c r="IX104" s="6"/>
      <c r="IY104" s="4"/>
      <c r="IZ104" s="6"/>
      <c r="JA104" s="5"/>
      <c r="JB104" s="5"/>
      <c r="JC104" s="4"/>
      <c r="JD104" s="6"/>
      <c r="JE104" s="4"/>
      <c r="JF104" s="6"/>
      <c r="JG104" s="5"/>
      <c r="JH104" s="5"/>
      <c r="JI104" s="4"/>
      <c r="JJ104" s="6"/>
      <c r="JK104" s="4"/>
      <c r="JL104" s="6"/>
      <c r="JM104" s="5"/>
      <c r="JN104" s="5"/>
      <c r="JO104" s="4"/>
      <c r="JP104" s="6"/>
      <c r="JQ104" s="4"/>
      <c r="JR104" s="6"/>
      <c r="JS104" s="5"/>
      <c r="JT104" s="5"/>
      <c r="JU104" s="4"/>
      <c r="JV104" s="6"/>
      <c r="JW104" s="4"/>
      <c r="JX104" s="6"/>
      <c r="JY104" s="5"/>
      <c r="JZ104" s="5"/>
      <c r="KA104" s="4"/>
      <c r="KB104" s="6"/>
      <c r="KC104" s="4"/>
      <c r="KD104" s="6"/>
      <c r="KE104" s="5"/>
      <c r="KF104" s="5"/>
      <c r="KG104" s="4"/>
      <c r="KH104" s="6"/>
      <c r="KI104" s="4"/>
      <c r="KJ104" s="6"/>
      <c r="KK104" s="5"/>
      <c r="KL104" s="5"/>
    </row>
    <row r="105">
      <c r="A105" s="3" t="s">
        <v>85</v>
      </c>
      <c r="B105" s="3" t="s">
        <v>86</v>
      </c>
      <c r="C105" s="3" t="s">
        <v>87</v>
      </c>
      <c r="D105" s="3" t="s">
        <v>88</v>
      </c>
      <c r="E105" s="3" t="s">
        <v>352</v>
      </c>
      <c r="F105" s="3" t="s">
        <v>353</v>
      </c>
      <c r="G105" s="3" t="s">
        <v>354</v>
      </c>
      <c r="H105" s="3" t="s">
        <v>129</v>
      </c>
      <c r="I105" s="4"/>
      <c r="J105" s="4">
        <f>=ROUNDDOWN({0},0)</f>
      </c>
      <c r="K105" s="4"/>
      <c r="L105" s="5"/>
      <c r="M105" s="4"/>
      <c r="N105" s="4">
        <f>=ROUNDDOWN({0},0)</f>
      </c>
      <c r="O105" s="4"/>
      <c r="P105" s="5"/>
      <c r="Q105" s="4">
        <v>2</v>
      </c>
      <c r="R105" s="6">
        <v>64.78</v>
      </c>
      <c r="S105" s="4"/>
      <c r="T105" s="6"/>
      <c r="U105" s="5"/>
      <c r="V105" s="5"/>
      <c r="W105" s="4">
        <v>2</v>
      </c>
      <c r="X105" s="6">
        <v>64.78</v>
      </c>
      <c r="Y105" s="4"/>
      <c r="Z105" s="6"/>
      <c r="AA105" s="5"/>
      <c r="AB105" s="5"/>
      <c r="AC105" s="4"/>
      <c r="AD105" s="6"/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  <c r="AU105" s="4"/>
      <c r="AV105" s="6"/>
      <c r="AW105" s="4"/>
      <c r="AX105" s="6"/>
      <c r="AY105" s="5"/>
      <c r="AZ105" s="5"/>
      <c r="BA105" s="4"/>
      <c r="BB105" s="6"/>
      <c r="BC105" s="4"/>
      <c r="BD105" s="6"/>
      <c r="BE105" s="5"/>
      <c r="BF105" s="5"/>
      <c r="BG105" s="4"/>
      <c r="BH105" s="6"/>
      <c r="BI105" s="4"/>
      <c r="BJ105" s="6"/>
      <c r="BK105" s="5"/>
      <c r="BL105" s="5"/>
      <c r="BM105" s="4"/>
      <c r="BN105" s="6"/>
      <c r="BO105" s="4"/>
      <c r="BP105" s="6"/>
      <c r="BQ105" s="5"/>
      <c r="BR105" s="5"/>
      <c r="BS105" s="4"/>
      <c r="BT105" s="6"/>
      <c r="BU105" s="4"/>
      <c r="BV105" s="6"/>
      <c r="BW105" s="5"/>
      <c r="BX105" s="5"/>
      <c r="BY105" s="4"/>
      <c r="BZ105" s="6"/>
      <c r="CA105" s="4"/>
      <c r="CB105" s="6"/>
      <c r="CC105" s="5"/>
      <c r="CD105" s="5"/>
      <c r="CE105" s="4"/>
      <c r="CF105" s="6"/>
      <c r="CG105" s="4"/>
      <c r="CH105" s="6"/>
      <c r="CI105" s="5"/>
      <c r="CJ105" s="5"/>
      <c r="CK105" s="4"/>
      <c r="CL105" s="6"/>
      <c r="CM105" s="4"/>
      <c r="CN105" s="6"/>
      <c r="CO105" s="5"/>
      <c r="CP105" s="5"/>
      <c r="CQ105" s="4"/>
      <c r="CR105" s="6"/>
      <c r="CS105" s="4"/>
      <c r="CT105" s="6"/>
      <c r="CU105" s="5"/>
      <c r="CV105" s="5"/>
      <c r="CW105" s="4"/>
      <c r="CX105" s="6"/>
      <c r="CY105" s="4"/>
      <c r="CZ105" s="6"/>
      <c r="DA105" s="5"/>
      <c r="DB105" s="5"/>
      <c r="DC105" s="4"/>
      <c r="DD105" s="6"/>
      <c r="DE105" s="4"/>
      <c r="DF105" s="6"/>
      <c r="DG105" s="5"/>
      <c r="DH105" s="5"/>
      <c r="DI105" s="4"/>
      <c r="DJ105" s="6"/>
      <c r="DK105" s="4"/>
      <c r="DL105" s="6"/>
      <c r="DM105" s="5"/>
      <c r="DN105" s="5"/>
      <c r="DO105" s="4"/>
      <c r="DP105" s="6"/>
      <c r="DQ105" s="4"/>
      <c r="DR105" s="6"/>
      <c r="DS105" s="5"/>
      <c r="DT105" s="5"/>
      <c r="DU105" s="4"/>
      <c r="DV105" s="6"/>
      <c r="DW105" s="4"/>
      <c r="DX105" s="6"/>
      <c r="DY105" s="5"/>
      <c r="DZ105" s="5"/>
      <c r="EA105" s="4"/>
      <c r="EB105" s="6"/>
      <c r="EC105" s="4"/>
      <c r="ED105" s="6"/>
      <c r="EE105" s="5"/>
      <c r="EF105" s="5"/>
      <c r="EG105" s="4"/>
      <c r="EH105" s="6"/>
      <c r="EI105" s="4"/>
      <c r="EJ105" s="6"/>
      <c r="EK105" s="5"/>
      <c r="EL105" s="5"/>
      <c r="EM105" s="4"/>
      <c r="EN105" s="6"/>
      <c r="EO105" s="4"/>
      <c r="EP105" s="6"/>
      <c r="EQ105" s="5"/>
      <c r="ER105" s="5"/>
      <c r="ES105" s="4"/>
      <c r="ET105" s="6"/>
      <c r="EU105" s="4"/>
      <c r="EV105" s="6"/>
      <c r="EW105" s="5"/>
      <c r="EX105" s="5"/>
      <c r="EY105" s="4"/>
      <c r="EZ105" s="6"/>
      <c r="FA105" s="4"/>
      <c r="FB105" s="6"/>
      <c r="FC105" s="5"/>
      <c r="FD105" s="5"/>
      <c r="FE105" s="4"/>
      <c r="FF105" s="6"/>
      <c r="FG105" s="4"/>
      <c r="FH105" s="6"/>
      <c r="FI105" s="5"/>
      <c r="FJ105" s="5"/>
      <c r="FK105" s="4"/>
      <c r="FL105" s="6"/>
      <c r="FM105" s="4"/>
      <c r="FN105" s="6"/>
      <c r="FO105" s="5"/>
      <c r="FP105" s="5"/>
      <c r="FQ105" s="4"/>
      <c r="FR105" s="6"/>
      <c r="FS105" s="4"/>
      <c r="FT105" s="6"/>
      <c r="FU105" s="5"/>
      <c r="FV105" s="5"/>
      <c r="FW105" s="4"/>
      <c r="FX105" s="6"/>
      <c r="FY105" s="4"/>
      <c r="FZ105" s="6"/>
      <c r="GA105" s="5"/>
      <c r="GB105" s="5"/>
      <c r="GC105" s="4"/>
      <c r="GD105" s="6"/>
      <c r="GE105" s="4"/>
      <c r="GF105" s="6"/>
      <c r="GG105" s="5"/>
      <c r="GH105" s="5"/>
      <c r="GI105" s="4"/>
      <c r="GJ105" s="6"/>
      <c r="GK105" s="4"/>
      <c r="GL105" s="6"/>
      <c r="GM105" s="5"/>
      <c r="GN105" s="5"/>
      <c r="GO105" s="4"/>
      <c r="GP105" s="6"/>
      <c r="GQ105" s="4"/>
      <c r="GR105" s="6"/>
      <c r="GS105" s="5"/>
      <c r="GT105" s="5"/>
      <c r="GU105" s="4"/>
      <c r="GV105" s="6"/>
      <c r="GW105" s="4"/>
      <c r="GX105" s="6"/>
      <c r="GY105" s="5"/>
      <c r="GZ105" s="5"/>
      <c r="HA105" s="4"/>
      <c r="HB105" s="6"/>
      <c r="HC105" s="4"/>
      <c r="HD105" s="6"/>
      <c r="HE105" s="5"/>
      <c r="HF105" s="5"/>
      <c r="HG105" s="4"/>
      <c r="HH105" s="6"/>
      <c r="HI105" s="4"/>
      <c r="HJ105" s="6"/>
      <c r="HK105" s="5"/>
      <c r="HL105" s="5"/>
      <c r="HM105" s="4"/>
      <c r="HN105" s="6"/>
      <c r="HO105" s="4"/>
      <c r="HP105" s="6"/>
      <c r="HQ105" s="5"/>
      <c r="HR105" s="5"/>
      <c r="HS105" s="4"/>
      <c r="HT105" s="6"/>
      <c r="HU105" s="4"/>
      <c r="HV105" s="6"/>
      <c r="HW105" s="5"/>
      <c r="HX105" s="5"/>
      <c r="HY105" s="4"/>
      <c r="HZ105" s="6"/>
      <c r="IA105" s="4"/>
      <c r="IB105" s="6"/>
      <c r="IC105" s="5"/>
      <c r="ID105" s="5"/>
      <c r="IE105" s="4"/>
      <c r="IF105" s="6"/>
      <c r="IG105" s="4"/>
      <c r="IH105" s="6"/>
      <c r="II105" s="5"/>
      <c r="IJ105" s="5"/>
      <c r="IK105" s="4"/>
      <c r="IL105" s="6"/>
      <c r="IM105" s="4"/>
      <c r="IN105" s="6"/>
      <c r="IO105" s="5"/>
      <c r="IP105" s="5"/>
      <c r="IQ105" s="4"/>
      <c r="IR105" s="6"/>
      <c r="IS105" s="4"/>
      <c r="IT105" s="6"/>
      <c r="IU105" s="5"/>
      <c r="IV105" s="5"/>
      <c r="IW105" s="4"/>
      <c r="IX105" s="6"/>
      <c r="IY105" s="4"/>
      <c r="IZ105" s="6"/>
      <c r="JA105" s="5"/>
      <c r="JB105" s="5"/>
      <c r="JC105" s="4"/>
      <c r="JD105" s="6"/>
      <c r="JE105" s="4"/>
      <c r="JF105" s="6"/>
      <c r="JG105" s="5"/>
      <c r="JH105" s="5"/>
      <c r="JI105" s="4"/>
      <c r="JJ105" s="6"/>
      <c r="JK105" s="4"/>
      <c r="JL105" s="6"/>
      <c r="JM105" s="5"/>
      <c r="JN105" s="5"/>
      <c r="JO105" s="4"/>
      <c r="JP105" s="6"/>
      <c r="JQ105" s="4"/>
      <c r="JR105" s="6"/>
      <c r="JS105" s="5"/>
      <c r="JT105" s="5"/>
      <c r="JU105" s="4"/>
      <c r="JV105" s="6"/>
      <c r="JW105" s="4"/>
      <c r="JX105" s="6"/>
      <c r="JY105" s="5"/>
      <c r="JZ105" s="5"/>
      <c r="KA105" s="4"/>
      <c r="KB105" s="6"/>
      <c r="KC105" s="4"/>
      <c r="KD105" s="6"/>
      <c r="KE105" s="5"/>
      <c r="KF105" s="5"/>
      <c r="KG105" s="4"/>
      <c r="KH105" s="6"/>
      <c r="KI105" s="4"/>
      <c r="KJ105" s="6"/>
      <c r="KK105" s="5"/>
      <c r="KL105" s="5"/>
    </row>
    <row r="106">
      <c r="A106" s="3" t="s">
        <v>85</v>
      </c>
      <c r="B106" s="3" t="s">
        <v>86</v>
      </c>
      <c r="C106" s="3" t="s">
        <v>87</v>
      </c>
      <c r="D106" s="3" t="s">
        <v>88</v>
      </c>
      <c r="E106" s="3" t="s">
        <v>355</v>
      </c>
      <c r="F106" s="3" t="s">
        <v>104</v>
      </c>
      <c r="G106" s="3" t="s">
        <v>104</v>
      </c>
      <c r="H106" s="3" t="s">
        <v>104</v>
      </c>
      <c r="I106" s="4"/>
      <c r="J106" s="4">
        <f>=ROUNDDOWN({0},0)</f>
      </c>
      <c r="K106" s="4"/>
      <c r="L106" s="5"/>
      <c r="M106" s="4"/>
      <c r="N106" s="4">
        <f>=ROUNDDOWN({0},0)</f>
      </c>
      <c r="O106" s="4"/>
      <c r="P106" s="5"/>
      <c r="Q106" s="4"/>
      <c r="R106" s="6"/>
      <c r="S106" s="4"/>
      <c r="T106" s="6"/>
      <c r="U106" s="5"/>
      <c r="V106" s="5"/>
      <c r="W106" s="4"/>
      <c r="X106" s="6"/>
      <c r="Y106" s="4"/>
      <c r="Z106" s="6"/>
      <c r="AA106" s="5"/>
      <c r="AB106" s="5"/>
      <c r="AC106" s="4"/>
      <c r="AD106" s="6"/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  <c r="AU106" s="4"/>
      <c r="AV106" s="6"/>
      <c r="AW106" s="4"/>
      <c r="AX106" s="6"/>
      <c r="AY106" s="5"/>
      <c r="AZ106" s="5"/>
      <c r="BA106" s="4"/>
      <c r="BB106" s="6"/>
      <c r="BC106" s="4"/>
      <c r="BD106" s="6"/>
      <c r="BE106" s="5"/>
      <c r="BF106" s="5"/>
      <c r="BG106" s="4"/>
      <c r="BH106" s="6"/>
      <c r="BI106" s="4"/>
      <c r="BJ106" s="6"/>
      <c r="BK106" s="5"/>
      <c r="BL106" s="5"/>
      <c r="BM106" s="4"/>
      <c r="BN106" s="6"/>
      <c r="BO106" s="4"/>
      <c r="BP106" s="6"/>
      <c r="BQ106" s="5"/>
      <c r="BR106" s="5"/>
      <c r="BS106" s="4"/>
      <c r="BT106" s="6"/>
      <c r="BU106" s="4"/>
      <c r="BV106" s="6"/>
      <c r="BW106" s="5"/>
      <c r="BX106" s="5"/>
      <c r="BY106" s="4"/>
      <c r="BZ106" s="6"/>
      <c r="CA106" s="4"/>
      <c r="CB106" s="6"/>
      <c r="CC106" s="5"/>
      <c r="CD106" s="5"/>
      <c r="CE106" s="4"/>
      <c r="CF106" s="6"/>
      <c r="CG106" s="4"/>
      <c r="CH106" s="6"/>
      <c r="CI106" s="5"/>
      <c r="CJ106" s="5"/>
      <c r="CK106" s="4"/>
      <c r="CL106" s="6"/>
      <c r="CM106" s="4"/>
      <c r="CN106" s="6"/>
      <c r="CO106" s="5"/>
      <c r="CP106" s="5"/>
      <c r="CQ106" s="4"/>
      <c r="CR106" s="6"/>
      <c r="CS106" s="4"/>
      <c r="CT106" s="6"/>
      <c r="CU106" s="5"/>
      <c r="CV106" s="5"/>
      <c r="CW106" s="4"/>
      <c r="CX106" s="6"/>
      <c r="CY106" s="4"/>
      <c r="CZ106" s="6"/>
      <c r="DA106" s="5"/>
      <c r="DB106" s="5"/>
      <c r="DC106" s="4"/>
      <c r="DD106" s="6"/>
      <c r="DE106" s="4"/>
      <c r="DF106" s="6"/>
      <c r="DG106" s="5"/>
      <c r="DH106" s="5"/>
      <c r="DI106" s="4"/>
      <c r="DJ106" s="6"/>
      <c r="DK106" s="4"/>
      <c r="DL106" s="6"/>
      <c r="DM106" s="5"/>
      <c r="DN106" s="5"/>
      <c r="DO106" s="4"/>
      <c r="DP106" s="6"/>
      <c r="DQ106" s="4"/>
      <c r="DR106" s="6"/>
      <c r="DS106" s="5"/>
      <c r="DT106" s="5"/>
      <c r="DU106" s="4"/>
      <c r="DV106" s="6"/>
      <c r="DW106" s="4"/>
      <c r="DX106" s="6"/>
      <c r="DY106" s="5"/>
      <c r="DZ106" s="5"/>
      <c r="EA106" s="4"/>
      <c r="EB106" s="6"/>
      <c r="EC106" s="4"/>
      <c r="ED106" s="6"/>
      <c r="EE106" s="5"/>
      <c r="EF106" s="5"/>
      <c r="EG106" s="4"/>
      <c r="EH106" s="6"/>
      <c r="EI106" s="4"/>
      <c r="EJ106" s="6"/>
      <c r="EK106" s="5"/>
      <c r="EL106" s="5"/>
      <c r="EM106" s="4"/>
      <c r="EN106" s="6"/>
      <c r="EO106" s="4"/>
      <c r="EP106" s="6"/>
      <c r="EQ106" s="5"/>
      <c r="ER106" s="5"/>
      <c r="ES106" s="4"/>
      <c r="ET106" s="6"/>
      <c r="EU106" s="4"/>
      <c r="EV106" s="6"/>
      <c r="EW106" s="5"/>
      <c r="EX106" s="5"/>
      <c r="EY106" s="4"/>
      <c r="EZ106" s="6"/>
      <c r="FA106" s="4"/>
      <c r="FB106" s="6"/>
      <c r="FC106" s="5"/>
      <c r="FD106" s="5"/>
      <c r="FE106" s="4"/>
      <c r="FF106" s="6"/>
      <c r="FG106" s="4"/>
      <c r="FH106" s="6"/>
      <c r="FI106" s="5"/>
      <c r="FJ106" s="5"/>
      <c r="FK106" s="4"/>
      <c r="FL106" s="6"/>
      <c r="FM106" s="4"/>
      <c r="FN106" s="6"/>
      <c r="FO106" s="5"/>
      <c r="FP106" s="5"/>
      <c r="FQ106" s="4"/>
      <c r="FR106" s="6"/>
      <c r="FS106" s="4"/>
      <c r="FT106" s="6"/>
      <c r="FU106" s="5"/>
      <c r="FV106" s="5"/>
      <c r="FW106" s="4"/>
      <c r="FX106" s="6"/>
      <c r="FY106" s="4"/>
      <c r="FZ106" s="6"/>
      <c r="GA106" s="5"/>
      <c r="GB106" s="5"/>
      <c r="GC106" s="4"/>
      <c r="GD106" s="6"/>
      <c r="GE106" s="4"/>
      <c r="GF106" s="6"/>
      <c r="GG106" s="5"/>
      <c r="GH106" s="5"/>
      <c r="GI106" s="4"/>
      <c r="GJ106" s="6"/>
      <c r="GK106" s="4"/>
      <c r="GL106" s="6"/>
      <c r="GM106" s="5"/>
      <c r="GN106" s="5"/>
      <c r="GO106" s="4"/>
      <c r="GP106" s="6"/>
      <c r="GQ106" s="4"/>
      <c r="GR106" s="6"/>
      <c r="GS106" s="5"/>
      <c r="GT106" s="5"/>
      <c r="GU106" s="4"/>
      <c r="GV106" s="6"/>
      <c r="GW106" s="4"/>
      <c r="GX106" s="6"/>
      <c r="GY106" s="5"/>
      <c r="GZ106" s="5"/>
      <c r="HA106" s="4"/>
      <c r="HB106" s="6"/>
      <c r="HC106" s="4"/>
      <c r="HD106" s="6"/>
      <c r="HE106" s="5"/>
      <c r="HF106" s="5"/>
      <c r="HG106" s="4"/>
      <c r="HH106" s="6"/>
      <c r="HI106" s="4"/>
      <c r="HJ106" s="6"/>
      <c r="HK106" s="5"/>
      <c r="HL106" s="5"/>
      <c r="HM106" s="4"/>
      <c r="HN106" s="6"/>
      <c r="HO106" s="4"/>
      <c r="HP106" s="6"/>
      <c r="HQ106" s="5"/>
      <c r="HR106" s="5"/>
      <c r="HS106" s="4"/>
      <c r="HT106" s="6"/>
      <c r="HU106" s="4"/>
      <c r="HV106" s="6"/>
      <c r="HW106" s="5"/>
      <c r="HX106" s="5"/>
      <c r="HY106" s="4"/>
      <c r="HZ106" s="6"/>
      <c r="IA106" s="4"/>
      <c r="IB106" s="6"/>
      <c r="IC106" s="5"/>
      <c r="ID106" s="5"/>
      <c r="IE106" s="4"/>
      <c r="IF106" s="6"/>
      <c r="IG106" s="4"/>
      <c r="IH106" s="6"/>
      <c r="II106" s="5"/>
      <c r="IJ106" s="5"/>
      <c r="IK106" s="4"/>
      <c r="IL106" s="6"/>
      <c r="IM106" s="4"/>
      <c r="IN106" s="6"/>
      <c r="IO106" s="5"/>
      <c r="IP106" s="5"/>
      <c r="IQ106" s="4"/>
      <c r="IR106" s="6"/>
      <c r="IS106" s="4"/>
      <c r="IT106" s="6"/>
      <c r="IU106" s="5"/>
      <c r="IV106" s="5"/>
      <c r="IW106" s="4"/>
      <c r="IX106" s="6"/>
      <c r="IY106" s="4"/>
      <c r="IZ106" s="6"/>
      <c r="JA106" s="5"/>
      <c r="JB106" s="5"/>
      <c r="JC106" s="4"/>
      <c r="JD106" s="6"/>
      <c r="JE106" s="4"/>
      <c r="JF106" s="6"/>
      <c r="JG106" s="5"/>
      <c r="JH106" s="5"/>
      <c r="JI106" s="4"/>
      <c r="JJ106" s="6"/>
      <c r="JK106" s="4"/>
      <c r="JL106" s="6"/>
      <c r="JM106" s="5"/>
      <c r="JN106" s="5"/>
      <c r="JO106" s="4"/>
      <c r="JP106" s="6"/>
      <c r="JQ106" s="4"/>
      <c r="JR106" s="6"/>
      <c r="JS106" s="5"/>
      <c r="JT106" s="5"/>
      <c r="JU106" s="4"/>
      <c r="JV106" s="6"/>
      <c r="JW106" s="4"/>
      <c r="JX106" s="6"/>
      <c r="JY106" s="5"/>
      <c r="JZ106" s="5"/>
      <c r="KA106" s="4"/>
      <c r="KB106" s="6"/>
      <c r="KC106" s="4"/>
      <c r="KD106" s="6"/>
      <c r="KE106" s="5"/>
      <c r="KF106" s="5"/>
      <c r="KG106" s="4"/>
      <c r="KH106" s="6"/>
      <c r="KI106" s="4"/>
      <c r="KJ106" s="6"/>
      <c r="KK106" s="5"/>
      <c r="KL106" s="5"/>
    </row>
    <row r="107">
      <c r="A107" s="3" t="s">
        <v>85</v>
      </c>
      <c r="B107" s="3" t="s">
        <v>86</v>
      </c>
      <c r="C107" s="3" t="s">
        <v>87</v>
      </c>
      <c r="D107" s="3" t="s">
        <v>88</v>
      </c>
      <c r="E107" s="3" t="s">
        <v>356</v>
      </c>
      <c r="F107" s="3" t="s">
        <v>104</v>
      </c>
      <c r="G107" s="3" t="s">
        <v>104</v>
      </c>
      <c r="H107" s="3" t="s">
        <v>104</v>
      </c>
      <c r="I107" s="4"/>
      <c r="J107" s="4">
        <f>=ROUNDDOWN({0},0)</f>
      </c>
      <c r="K107" s="4"/>
      <c r="L107" s="5"/>
      <c r="M107" s="4"/>
      <c r="N107" s="4">
        <f>=ROUNDDOWN({0},0)</f>
      </c>
      <c r="O107" s="4"/>
      <c r="P107" s="5"/>
      <c r="Q107" s="4"/>
      <c r="R107" s="6"/>
      <c r="S107" s="4"/>
      <c r="T107" s="6"/>
      <c r="U107" s="5"/>
      <c r="V107" s="5"/>
      <c r="W107" s="4"/>
      <c r="X107" s="6"/>
      <c r="Y107" s="4"/>
      <c r="Z107" s="6"/>
      <c r="AA107" s="5"/>
      <c r="AB107" s="5"/>
      <c r="AC107" s="4"/>
      <c r="AD107" s="6"/>
      <c r="AE107" s="4"/>
      <c r="AF107" s="6"/>
      <c r="AG107" s="5"/>
      <c r="AH107" s="5"/>
      <c r="AI107" s="4"/>
      <c r="AJ107" s="6"/>
      <c r="AK107" s="4"/>
      <c r="AL107" s="6"/>
      <c r="AM107" s="5"/>
      <c r="AN107" s="5"/>
      <c r="AO107" s="4"/>
      <c r="AP107" s="6"/>
      <c r="AQ107" s="4"/>
      <c r="AR107" s="6"/>
      <c r="AS107" s="5"/>
      <c r="AT107" s="5"/>
      <c r="AU107" s="4"/>
      <c r="AV107" s="6"/>
      <c r="AW107" s="4"/>
      <c r="AX107" s="6"/>
      <c r="AY107" s="5"/>
      <c r="AZ107" s="5"/>
      <c r="BA107" s="4"/>
      <c r="BB107" s="6"/>
      <c r="BC107" s="4"/>
      <c r="BD107" s="6"/>
      <c r="BE107" s="5"/>
      <c r="BF107" s="5"/>
      <c r="BG107" s="4"/>
      <c r="BH107" s="6"/>
      <c r="BI107" s="4"/>
      <c r="BJ107" s="6"/>
      <c r="BK107" s="5"/>
      <c r="BL107" s="5"/>
      <c r="BM107" s="4"/>
      <c r="BN107" s="6"/>
      <c r="BO107" s="4"/>
      <c r="BP107" s="6"/>
      <c r="BQ107" s="5"/>
      <c r="BR107" s="5"/>
      <c r="BS107" s="4"/>
      <c r="BT107" s="6"/>
      <c r="BU107" s="4"/>
      <c r="BV107" s="6"/>
      <c r="BW107" s="5"/>
      <c r="BX107" s="5"/>
      <c r="BY107" s="4"/>
      <c r="BZ107" s="6"/>
      <c r="CA107" s="4"/>
      <c r="CB107" s="6"/>
      <c r="CC107" s="5"/>
      <c r="CD107" s="5"/>
      <c r="CE107" s="4"/>
      <c r="CF107" s="6"/>
      <c r="CG107" s="4"/>
      <c r="CH107" s="6"/>
      <c r="CI107" s="5"/>
      <c r="CJ107" s="5"/>
      <c r="CK107" s="4"/>
      <c r="CL107" s="6"/>
      <c r="CM107" s="4"/>
      <c r="CN107" s="6"/>
      <c r="CO107" s="5"/>
      <c r="CP107" s="5"/>
      <c r="CQ107" s="4"/>
      <c r="CR107" s="6"/>
      <c r="CS107" s="4"/>
      <c r="CT107" s="6"/>
      <c r="CU107" s="5"/>
      <c r="CV107" s="5"/>
      <c r="CW107" s="4"/>
      <c r="CX107" s="6"/>
      <c r="CY107" s="4"/>
      <c r="CZ107" s="6"/>
      <c r="DA107" s="5"/>
      <c r="DB107" s="5"/>
      <c r="DC107" s="4"/>
      <c r="DD107" s="6"/>
      <c r="DE107" s="4"/>
      <c r="DF107" s="6"/>
      <c r="DG107" s="5"/>
      <c r="DH107" s="5"/>
      <c r="DI107" s="4"/>
      <c r="DJ107" s="6"/>
      <c r="DK107" s="4"/>
      <c r="DL107" s="6"/>
      <c r="DM107" s="5"/>
      <c r="DN107" s="5"/>
      <c r="DO107" s="4"/>
      <c r="DP107" s="6"/>
      <c r="DQ107" s="4"/>
      <c r="DR107" s="6"/>
      <c r="DS107" s="5"/>
      <c r="DT107" s="5"/>
      <c r="DU107" s="4"/>
      <c r="DV107" s="6"/>
      <c r="DW107" s="4"/>
      <c r="DX107" s="6"/>
      <c r="DY107" s="5"/>
      <c r="DZ107" s="5"/>
      <c r="EA107" s="4"/>
      <c r="EB107" s="6"/>
      <c r="EC107" s="4"/>
      <c r="ED107" s="6"/>
      <c r="EE107" s="5"/>
      <c r="EF107" s="5"/>
      <c r="EG107" s="4"/>
      <c r="EH107" s="6"/>
      <c r="EI107" s="4"/>
      <c r="EJ107" s="6"/>
      <c r="EK107" s="5"/>
      <c r="EL107" s="5"/>
      <c r="EM107" s="4"/>
      <c r="EN107" s="6"/>
      <c r="EO107" s="4"/>
      <c r="EP107" s="6"/>
      <c r="EQ107" s="5"/>
      <c r="ER107" s="5"/>
      <c r="ES107" s="4"/>
      <c r="ET107" s="6"/>
      <c r="EU107" s="4"/>
      <c r="EV107" s="6"/>
      <c r="EW107" s="5"/>
      <c r="EX107" s="5"/>
      <c r="EY107" s="4"/>
      <c r="EZ107" s="6"/>
      <c r="FA107" s="4"/>
      <c r="FB107" s="6"/>
      <c r="FC107" s="5"/>
      <c r="FD107" s="5"/>
      <c r="FE107" s="4"/>
      <c r="FF107" s="6"/>
      <c r="FG107" s="4"/>
      <c r="FH107" s="6"/>
      <c r="FI107" s="5"/>
      <c r="FJ107" s="5"/>
      <c r="FK107" s="4"/>
      <c r="FL107" s="6"/>
      <c r="FM107" s="4"/>
      <c r="FN107" s="6"/>
      <c r="FO107" s="5"/>
      <c r="FP107" s="5"/>
      <c r="FQ107" s="4"/>
      <c r="FR107" s="6"/>
      <c r="FS107" s="4"/>
      <c r="FT107" s="6"/>
      <c r="FU107" s="5"/>
      <c r="FV107" s="5"/>
      <c r="FW107" s="4"/>
      <c r="FX107" s="6"/>
      <c r="FY107" s="4"/>
      <c r="FZ107" s="6"/>
      <c r="GA107" s="5"/>
      <c r="GB107" s="5"/>
      <c r="GC107" s="4"/>
      <c r="GD107" s="6"/>
      <c r="GE107" s="4"/>
      <c r="GF107" s="6"/>
      <c r="GG107" s="5"/>
      <c r="GH107" s="5"/>
      <c r="GI107" s="4"/>
      <c r="GJ107" s="6"/>
      <c r="GK107" s="4"/>
      <c r="GL107" s="6"/>
      <c r="GM107" s="5"/>
      <c r="GN107" s="5"/>
      <c r="GO107" s="4"/>
      <c r="GP107" s="6"/>
      <c r="GQ107" s="4"/>
      <c r="GR107" s="6"/>
      <c r="GS107" s="5"/>
      <c r="GT107" s="5"/>
      <c r="GU107" s="4"/>
      <c r="GV107" s="6"/>
      <c r="GW107" s="4"/>
      <c r="GX107" s="6"/>
      <c r="GY107" s="5"/>
      <c r="GZ107" s="5"/>
      <c r="HA107" s="4"/>
      <c r="HB107" s="6"/>
      <c r="HC107" s="4"/>
      <c r="HD107" s="6"/>
      <c r="HE107" s="5"/>
      <c r="HF107" s="5"/>
      <c r="HG107" s="4"/>
      <c r="HH107" s="6"/>
      <c r="HI107" s="4"/>
      <c r="HJ107" s="6"/>
      <c r="HK107" s="5"/>
      <c r="HL107" s="5"/>
      <c r="HM107" s="4"/>
      <c r="HN107" s="6"/>
      <c r="HO107" s="4"/>
      <c r="HP107" s="6"/>
      <c r="HQ107" s="5"/>
      <c r="HR107" s="5"/>
      <c r="HS107" s="4"/>
      <c r="HT107" s="6"/>
      <c r="HU107" s="4"/>
      <c r="HV107" s="6"/>
      <c r="HW107" s="5"/>
      <c r="HX107" s="5"/>
      <c r="HY107" s="4"/>
      <c r="HZ107" s="6"/>
      <c r="IA107" s="4"/>
      <c r="IB107" s="6"/>
      <c r="IC107" s="5"/>
      <c r="ID107" s="5"/>
      <c r="IE107" s="4"/>
      <c r="IF107" s="6"/>
      <c r="IG107" s="4"/>
      <c r="IH107" s="6"/>
      <c r="II107" s="5"/>
      <c r="IJ107" s="5"/>
      <c r="IK107" s="4"/>
      <c r="IL107" s="6"/>
      <c r="IM107" s="4"/>
      <c r="IN107" s="6"/>
      <c r="IO107" s="5"/>
      <c r="IP107" s="5"/>
      <c r="IQ107" s="4"/>
      <c r="IR107" s="6"/>
      <c r="IS107" s="4"/>
      <c r="IT107" s="6"/>
      <c r="IU107" s="5"/>
      <c r="IV107" s="5"/>
      <c r="IW107" s="4"/>
      <c r="IX107" s="6"/>
      <c r="IY107" s="4"/>
      <c r="IZ107" s="6"/>
      <c r="JA107" s="5"/>
      <c r="JB107" s="5"/>
      <c r="JC107" s="4"/>
      <c r="JD107" s="6"/>
      <c r="JE107" s="4"/>
      <c r="JF107" s="6"/>
      <c r="JG107" s="5"/>
      <c r="JH107" s="5"/>
      <c r="JI107" s="4"/>
      <c r="JJ107" s="6"/>
      <c r="JK107" s="4"/>
      <c r="JL107" s="6"/>
      <c r="JM107" s="5"/>
      <c r="JN107" s="5"/>
      <c r="JO107" s="4"/>
      <c r="JP107" s="6"/>
      <c r="JQ107" s="4"/>
      <c r="JR107" s="6"/>
      <c r="JS107" s="5"/>
      <c r="JT107" s="5"/>
      <c r="JU107" s="4"/>
      <c r="JV107" s="6"/>
      <c r="JW107" s="4"/>
      <c r="JX107" s="6"/>
      <c r="JY107" s="5"/>
      <c r="JZ107" s="5"/>
      <c r="KA107" s="4"/>
      <c r="KB107" s="6"/>
      <c r="KC107" s="4"/>
      <c r="KD107" s="6"/>
      <c r="KE107" s="5"/>
      <c r="KF107" s="5"/>
      <c r="KG107" s="4"/>
      <c r="KH107" s="6"/>
      <c r="KI107" s="4"/>
      <c r="KJ107" s="6"/>
      <c r="KK107" s="5"/>
      <c r="KL107" s="5"/>
    </row>
    <row r="108">
      <c r="A108" s="3" t="s">
        <v>85</v>
      </c>
      <c r="B108" s="3" t="s">
        <v>86</v>
      </c>
      <c r="C108" s="3" t="s">
        <v>87</v>
      </c>
      <c r="D108" s="3" t="s">
        <v>88</v>
      </c>
      <c r="E108" s="3" t="s">
        <v>357</v>
      </c>
      <c r="F108" s="3" t="s">
        <v>358</v>
      </c>
      <c r="G108" s="3" t="s">
        <v>359</v>
      </c>
      <c r="H108" s="3" t="s">
        <v>96</v>
      </c>
      <c r="I108" s="4"/>
      <c r="J108" s="4">
        <f>=ROUNDDOWN({0},0)</f>
      </c>
      <c r="K108" s="4">
        <v>3302</v>
      </c>
      <c r="L108" s="5"/>
      <c r="M108" s="4"/>
      <c r="N108" s="4">
        <f>=ROUNDDOWN({0},0)</f>
      </c>
      <c r="O108" s="4"/>
      <c r="P108" s="5"/>
      <c r="Q108" s="4"/>
      <c r="R108" s="6"/>
      <c r="S108" s="4"/>
      <c r="T108" s="6"/>
      <c r="U108" s="5"/>
      <c r="V108" s="5"/>
      <c r="W108" s="4"/>
      <c r="X108" s="6"/>
      <c r="Y108" s="4"/>
      <c r="Z108" s="6"/>
      <c r="AA108" s="5"/>
      <c r="AB108" s="5"/>
      <c r="AC108" s="4"/>
      <c r="AD108" s="6"/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  <c r="AU108" s="4"/>
      <c r="AV108" s="6"/>
      <c r="AW108" s="4"/>
      <c r="AX108" s="6"/>
      <c r="AY108" s="5"/>
      <c r="AZ108" s="5"/>
      <c r="BA108" s="4"/>
      <c r="BB108" s="6"/>
      <c r="BC108" s="4"/>
      <c r="BD108" s="6"/>
      <c r="BE108" s="5"/>
      <c r="BF108" s="5"/>
      <c r="BG108" s="4"/>
      <c r="BH108" s="6"/>
      <c r="BI108" s="4"/>
      <c r="BJ108" s="6"/>
      <c r="BK108" s="5"/>
      <c r="BL108" s="5"/>
      <c r="BM108" s="4"/>
      <c r="BN108" s="6"/>
      <c r="BO108" s="4"/>
      <c r="BP108" s="6"/>
      <c r="BQ108" s="5"/>
      <c r="BR108" s="5"/>
      <c r="BS108" s="4"/>
      <c r="BT108" s="6"/>
      <c r="BU108" s="4"/>
      <c r="BV108" s="6"/>
      <c r="BW108" s="5"/>
      <c r="BX108" s="5"/>
      <c r="BY108" s="4"/>
      <c r="BZ108" s="6"/>
      <c r="CA108" s="4"/>
      <c r="CB108" s="6"/>
      <c r="CC108" s="5"/>
      <c r="CD108" s="5"/>
      <c r="CE108" s="4"/>
      <c r="CF108" s="6"/>
      <c r="CG108" s="4"/>
      <c r="CH108" s="6"/>
      <c r="CI108" s="5"/>
      <c r="CJ108" s="5"/>
      <c r="CK108" s="4"/>
      <c r="CL108" s="6"/>
      <c r="CM108" s="4"/>
      <c r="CN108" s="6"/>
      <c r="CO108" s="5"/>
      <c r="CP108" s="5"/>
      <c r="CQ108" s="4"/>
      <c r="CR108" s="6"/>
      <c r="CS108" s="4"/>
      <c r="CT108" s="6"/>
      <c r="CU108" s="5"/>
      <c r="CV108" s="5"/>
      <c r="CW108" s="4"/>
      <c r="CX108" s="6"/>
      <c r="CY108" s="4"/>
      <c r="CZ108" s="6"/>
      <c r="DA108" s="5"/>
      <c r="DB108" s="5"/>
      <c r="DC108" s="4"/>
      <c r="DD108" s="6"/>
      <c r="DE108" s="4"/>
      <c r="DF108" s="6"/>
      <c r="DG108" s="5"/>
      <c r="DH108" s="5"/>
      <c r="DI108" s="4"/>
      <c r="DJ108" s="6"/>
      <c r="DK108" s="4"/>
      <c r="DL108" s="6"/>
      <c r="DM108" s="5"/>
      <c r="DN108" s="5"/>
      <c r="DO108" s="4"/>
      <c r="DP108" s="6"/>
      <c r="DQ108" s="4"/>
      <c r="DR108" s="6"/>
      <c r="DS108" s="5"/>
      <c r="DT108" s="5"/>
      <c r="DU108" s="4"/>
      <c r="DV108" s="6"/>
      <c r="DW108" s="4"/>
      <c r="DX108" s="6"/>
      <c r="DY108" s="5"/>
      <c r="DZ108" s="5"/>
      <c r="EA108" s="4"/>
      <c r="EB108" s="6"/>
      <c r="EC108" s="4"/>
      <c r="ED108" s="6"/>
      <c r="EE108" s="5"/>
      <c r="EF108" s="5"/>
      <c r="EG108" s="4"/>
      <c r="EH108" s="6"/>
      <c r="EI108" s="4"/>
      <c r="EJ108" s="6"/>
      <c r="EK108" s="5"/>
      <c r="EL108" s="5"/>
      <c r="EM108" s="4"/>
      <c r="EN108" s="6"/>
      <c r="EO108" s="4"/>
      <c r="EP108" s="6"/>
      <c r="EQ108" s="5"/>
      <c r="ER108" s="5"/>
      <c r="ES108" s="4"/>
      <c r="ET108" s="6"/>
      <c r="EU108" s="4"/>
      <c r="EV108" s="6"/>
      <c r="EW108" s="5"/>
      <c r="EX108" s="5"/>
      <c r="EY108" s="4"/>
      <c r="EZ108" s="6"/>
      <c r="FA108" s="4"/>
      <c r="FB108" s="6"/>
      <c r="FC108" s="5"/>
      <c r="FD108" s="5"/>
      <c r="FE108" s="4"/>
      <c r="FF108" s="6"/>
      <c r="FG108" s="4"/>
      <c r="FH108" s="6"/>
      <c r="FI108" s="5"/>
      <c r="FJ108" s="5"/>
      <c r="FK108" s="4"/>
      <c r="FL108" s="6"/>
      <c r="FM108" s="4"/>
      <c r="FN108" s="6"/>
      <c r="FO108" s="5"/>
      <c r="FP108" s="5"/>
      <c r="FQ108" s="4"/>
      <c r="FR108" s="6"/>
      <c r="FS108" s="4"/>
      <c r="FT108" s="6"/>
      <c r="FU108" s="5"/>
      <c r="FV108" s="5"/>
      <c r="FW108" s="4"/>
      <c r="FX108" s="6"/>
      <c r="FY108" s="4"/>
      <c r="FZ108" s="6"/>
      <c r="GA108" s="5"/>
      <c r="GB108" s="5"/>
      <c r="GC108" s="4"/>
      <c r="GD108" s="6"/>
      <c r="GE108" s="4"/>
      <c r="GF108" s="6"/>
      <c r="GG108" s="5"/>
      <c r="GH108" s="5"/>
      <c r="GI108" s="4"/>
      <c r="GJ108" s="6"/>
      <c r="GK108" s="4"/>
      <c r="GL108" s="6"/>
      <c r="GM108" s="5"/>
      <c r="GN108" s="5"/>
      <c r="GO108" s="4"/>
      <c r="GP108" s="6"/>
      <c r="GQ108" s="4"/>
      <c r="GR108" s="6"/>
      <c r="GS108" s="5"/>
      <c r="GT108" s="5"/>
      <c r="GU108" s="4"/>
      <c r="GV108" s="6"/>
      <c r="GW108" s="4"/>
      <c r="GX108" s="6"/>
      <c r="GY108" s="5"/>
      <c r="GZ108" s="5"/>
      <c r="HA108" s="4"/>
      <c r="HB108" s="6"/>
      <c r="HC108" s="4"/>
      <c r="HD108" s="6"/>
      <c r="HE108" s="5"/>
      <c r="HF108" s="5"/>
      <c r="HG108" s="4"/>
      <c r="HH108" s="6"/>
      <c r="HI108" s="4"/>
      <c r="HJ108" s="6"/>
      <c r="HK108" s="5"/>
      <c r="HL108" s="5"/>
      <c r="HM108" s="4"/>
      <c r="HN108" s="6"/>
      <c r="HO108" s="4"/>
      <c r="HP108" s="6"/>
      <c r="HQ108" s="5"/>
      <c r="HR108" s="5"/>
      <c r="HS108" s="4"/>
      <c r="HT108" s="6"/>
      <c r="HU108" s="4"/>
      <c r="HV108" s="6"/>
      <c r="HW108" s="5"/>
      <c r="HX108" s="5"/>
      <c r="HY108" s="4"/>
      <c r="HZ108" s="6"/>
      <c r="IA108" s="4"/>
      <c r="IB108" s="6"/>
      <c r="IC108" s="5"/>
      <c r="ID108" s="5"/>
      <c r="IE108" s="4"/>
      <c r="IF108" s="6"/>
      <c r="IG108" s="4"/>
      <c r="IH108" s="6"/>
      <c r="II108" s="5"/>
      <c r="IJ108" s="5"/>
      <c r="IK108" s="4"/>
      <c r="IL108" s="6"/>
      <c r="IM108" s="4"/>
      <c r="IN108" s="6"/>
      <c r="IO108" s="5"/>
      <c r="IP108" s="5"/>
      <c r="IQ108" s="4"/>
      <c r="IR108" s="6"/>
      <c r="IS108" s="4"/>
      <c r="IT108" s="6"/>
      <c r="IU108" s="5"/>
      <c r="IV108" s="5"/>
      <c r="IW108" s="4"/>
      <c r="IX108" s="6"/>
      <c r="IY108" s="4"/>
      <c r="IZ108" s="6"/>
      <c r="JA108" s="5"/>
      <c r="JB108" s="5"/>
      <c r="JC108" s="4"/>
      <c r="JD108" s="6"/>
      <c r="JE108" s="4"/>
      <c r="JF108" s="6"/>
      <c r="JG108" s="5"/>
      <c r="JH108" s="5"/>
      <c r="JI108" s="4"/>
      <c r="JJ108" s="6"/>
      <c r="JK108" s="4"/>
      <c r="JL108" s="6"/>
      <c r="JM108" s="5"/>
      <c r="JN108" s="5"/>
      <c r="JO108" s="4"/>
      <c r="JP108" s="6"/>
      <c r="JQ108" s="4"/>
      <c r="JR108" s="6"/>
      <c r="JS108" s="5"/>
      <c r="JT108" s="5"/>
      <c r="JU108" s="4"/>
      <c r="JV108" s="6"/>
      <c r="JW108" s="4"/>
      <c r="JX108" s="6"/>
      <c r="JY108" s="5"/>
      <c r="JZ108" s="5"/>
      <c r="KA108" s="4"/>
      <c r="KB108" s="6"/>
      <c r="KC108" s="4"/>
      <c r="KD108" s="6"/>
      <c r="KE108" s="5"/>
      <c r="KF108" s="5"/>
      <c r="KG108" s="4"/>
      <c r="KH108" s="6"/>
      <c r="KI108" s="4"/>
      <c r="KJ108" s="6"/>
      <c r="KK108" s="5"/>
      <c r="KL108" s="5"/>
    </row>
    <row r="109">
      <c r="A109" s="3" t="s">
        <v>85</v>
      </c>
      <c r="B109" s="3" t="s">
        <v>86</v>
      </c>
      <c r="C109" s="3" t="s">
        <v>87</v>
      </c>
      <c r="D109" s="3" t="s">
        <v>88</v>
      </c>
      <c r="E109" s="3" t="s">
        <v>360</v>
      </c>
      <c r="F109" s="3" t="s">
        <v>104</v>
      </c>
      <c r="G109" s="3" t="s">
        <v>104</v>
      </c>
      <c r="H109" s="3" t="s">
        <v>104</v>
      </c>
      <c r="I109" s="4"/>
      <c r="J109" s="4">
        <f>=ROUNDDOWN({0},0)</f>
      </c>
      <c r="K109" s="4"/>
      <c r="L109" s="5"/>
      <c r="M109" s="4"/>
      <c r="N109" s="4">
        <f>=ROUNDDOWN({0},0)</f>
      </c>
      <c r="O109" s="4"/>
      <c r="P109" s="5"/>
      <c r="Q109" s="4"/>
      <c r="R109" s="6"/>
      <c r="S109" s="4"/>
      <c r="T109" s="6"/>
      <c r="U109" s="5"/>
      <c r="V109" s="5"/>
      <c r="W109" s="4"/>
      <c r="X109" s="6"/>
      <c r="Y109" s="4"/>
      <c r="Z109" s="6"/>
      <c r="AA109" s="5"/>
      <c r="AB109" s="5"/>
      <c r="AC109" s="4"/>
      <c r="AD109" s="6"/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  <c r="AU109" s="4"/>
      <c r="AV109" s="6"/>
      <c r="AW109" s="4"/>
      <c r="AX109" s="6"/>
      <c r="AY109" s="5"/>
      <c r="AZ109" s="5"/>
      <c r="BA109" s="4"/>
      <c r="BB109" s="6"/>
      <c r="BC109" s="4"/>
      <c r="BD109" s="6"/>
      <c r="BE109" s="5"/>
      <c r="BF109" s="5"/>
      <c r="BG109" s="4"/>
      <c r="BH109" s="6"/>
      <c r="BI109" s="4"/>
      <c r="BJ109" s="6"/>
      <c r="BK109" s="5"/>
      <c r="BL109" s="5"/>
      <c r="BM109" s="4"/>
      <c r="BN109" s="6"/>
      <c r="BO109" s="4"/>
      <c r="BP109" s="6"/>
      <c r="BQ109" s="5"/>
      <c r="BR109" s="5"/>
      <c r="BS109" s="4"/>
      <c r="BT109" s="6"/>
      <c r="BU109" s="4"/>
      <c r="BV109" s="6"/>
      <c r="BW109" s="5"/>
      <c r="BX109" s="5"/>
      <c r="BY109" s="4"/>
      <c r="BZ109" s="6"/>
      <c r="CA109" s="4"/>
      <c r="CB109" s="6"/>
      <c r="CC109" s="5"/>
      <c r="CD109" s="5"/>
      <c r="CE109" s="4"/>
      <c r="CF109" s="6"/>
      <c r="CG109" s="4"/>
      <c r="CH109" s="6"/>
      <c r="CI109" s="5"/>
      <c r="CJ109" s="5"/>
      <c r="CK109" s="4"/>
      <c r="CL109" s="6"/>
      <c r="CM109" s="4"/>
      <c r="CN109" s="6"/>
      <c r="CO109" s="5"/>
      <c r="CP109" s="5"/>
      <c r="CQ109" s="4"/>
      <c r="CR109" s="6"/>
      <c r="CS109" s="4"/>
      <c r="CT109" s="6"/>
      <c r="CU109" s="5"/>
      <c r="CV109" s="5"/>
      <c r="CW109" s="4"/>
      <c r="CX109" s="6"/>
      <c r="CY109" s="4"/>
      <c r="CZ109" s="6"/>
      <c r="DA109" s="5"/>
      <c r="DB109" s="5"/>
      <c r="DC109" s="4"/>
      <c r="DD109" s="6"/>
      <c r="DE109" s="4"/>
      <c r="DF109" s="6"/>
      <c r="DG109" s="5"/>
      <c r="DH109" s="5"/>
      <c r="DI109" s="4"/>
      <c r="DJ109" s="6"/>
      <c r="DK109" s="4"/>
      <c r="DL109" s="6"/>
      <c r="DM109" s="5"/>
      <c r="DN109" s="5"/>
      <c r="DO109" s="4"/>
      <c r="DP109" s="6"/>
      <c r="DQ109" s="4"/>
      <c r="DR109" s="6"/>
      <c r="DS109" s="5"/>
      <c r="DT109" s="5"/>
      <c r="DU109" s="4"/>
      <c r="DV109" s="6"/>
      <c r="DW109" s="4"/>
      <c r="DX109" s="6"/>
      <c r="DY109" s="5"/>
      <c r="DZ109" s="5"/>
      <c r="EA109" s="4"/>
      <c r="EB109" s="6"/>
      <c r="EC109" s="4"/>
      <c r="ED109" s="6"/>
      <c r="EE109" s="5"/>
      <c r="EF109" s="5"/>
      <c r="EG109" s="4"/>
      <c r="EH109" s="6"/>
      <c r="EI109" s="4"/>
      <c r="EJ109" s="6"/>
      <c r="EK109" s="5"/>
      <c r="EL109" s="5"/>
      <c r="EM109" s="4"/>
      <c r="EN109" s="6"/>
      <c r="EO109" s="4"/>
      <c r="EP109" s="6"/>
      <c r="EQ109" s="5"/>
      <c r="ER109" s="5"/>
      <c r="ES109" s="4"/>
      <c r="ET109" s="6"/>
      <c r="EU109" s="4"/>
      <c r="EV109" s="6"/>
      <c r="EW109" s="5"/>
      <c r="EX109" s="5"/>
      <c r="EY109" s="4"/>
      <c r="EZ109" s="6"/>
      <c r="FA109" s="4"/>
      <c r="FB109" s="6"/>
      <c r="FC109" s="5"/>
      <c r="FD109" s="5"/>
      <c r="FE109" s="4"/>
      <c r="FF109" s="6"/>
      <c r="FG109" s="4"/>
      <c r="FH109" s="6"/>
      <c r="FI109" s="5"/>
      <c r="FJ109" s="5"/>
      <c r="FK109" s="4"/>
      <c r="FL109" s="6"/>
      <c r="FM109" s="4"/>
      <c r="FN109" s="6"/>
      <c r="FO109" s="5"/>
      <c r="FP109" s="5"/>
      <c r="FQ109" s="4"/>
      <c r="FR109" s="6"/>
      <c r="FS109" s="4"/>
      <c r="FT109" s="6"/>
      <c r="FU109" s="5"/>
      <c r="FV109" s="5"/>
      <c r="FW109" s="4"/>
      <c r="FX109" s="6"/>
      <c r="FY109" s="4"/>
      <c r="FZ109" s="6"/>
      <c r="GA109" s="5"/>
      <c r="GB109" s="5"/>
      <c r="GC109" s="4"/>
      <c r="GD109" s="6"/>
      <c r="GE109" s="4"/>
      <c r="GF109" s="6"/>
      <c r="GG109" s="5"/>
      <c r="GH109" s="5"/>
      <c r="GI109" s="4"/>
      <c r="GJ109" s="6"/>
      <c r="GK109" s="4"/>
      <c r="GL109" s="6"/>
      <c r="GM109" s="5"/>
      <c r="GN109" s="5"/>
      <c r="GO109" s="4"/>
      <c r="GP109" s="6"/>
      <c r="GQ109" s="4"/>
      <c r="GR109" s="6"/>
      <c r="GS109" s="5"/>
      <c r="GT109" s="5"/>
      <c r="GU109" s="4"/>
      <c r="GV109" s="6"/>
      <c r="GW109" s="4"/>
      <c r="GX109" s="6"/>
      <c r="GY109" s="5"/>
      <c r="GZ109" s="5"/>
      <c r="HA109" s="4"/>
      <c r="HB109" s="6"/>
      <c r="HC109" s="4"/>
      <c r="HD109" s="6"/>
      <c r="HE109" s="5"/>
      <c r="HF109" s="5"/>
      <c r="HG109" s="4"/>
      <c r="HH109" s="6"/>
      <c r="HI109" s="4"/>
      <c r="HJ109" s="6"/>
      <c r="HK109" s="5"/>
      <c r="HL109" s="5"/>
      <c r="HM109" s="4"/>
      <c r="HN109" s="6"/>
      <c r="HO109" s="4"/>
      <c r="HP109" s="6"/>
      <c r="HQ109" s="5"/>
      <c r="HR109" s="5"/>
      <c r="HS109" s="4"/>
      <c r="HT109" s="6"/>
      <c r="HU109" s="4"/>
      <c r="HV109" s="6"/>
      <c r="HW109" s="5"/>
      <c r="HX109" s="5"/>
      <c r="HY109" s="4"/>
      <c r="HZ109" s="6"/>
      <c r="IA109" s="4"/>
      <c r="IB109" s="6"/>
      <c r="IC109" s="5"/>
      <c r="ID109" s="5"/>
      <c r="IE109" s="4"/>
      <c r="IF109" s="6"/>
      <c r="IG109" s="4"/>
      <c r="IH109" s="6"/>
      <c r="II109" s="5"/>
      <c r="IJ109" s="5"/>
      <c r="IK109" s="4"/>
      <c r="IL109" s="6"/>
      <c r="IM109" s="4"/>
      <c r="IN109" s="6"/>
      <c r="IO109" s="5"/>
      <c r="IP109" s="5"/>
      <c r="IQ109" s="4"/>
      <c r="IR109" s="6"/>
      <c r="IS109" s="4"/>
      <c r="IT109" s="6"/>
      <c r="IU109" s="5"/>
      <c r="IV109" s="5"/>
      <c r="IW109" s="4"/>
      <c r="IX109" s="6"/>
      <c r="IY109" s="4"/>
      <c r="IZ109" s="6"/>
      <c r="JA109" s="5"/>
      <c r="JB109" s="5"/>
      <c r="JC109" s="4"/>
      <c r="JD109" s="6"/>
      <c r="JE109" s="4"/>
      <c r="JF109" s="6"/>
      <c r="JG109" s="5"/>
      <c r="JH109" s="5"/>
      <c r="JI109" s="4"/>
      <c r="JJ109" s="6"/>
      <c r="JK109" s="4"/>
      <c r="JL109" s="6"/>
      <c r="JM109" s="5"/>
      <c r="JN109" s="5"/>
      <c r="JO109" s="4"/>
      <c r="JP109" s="6"/>
      <c r="JQ109" s="4"/>
      <c r="JR109" s="6"/>
      <c r="JS109" s="5"/>
      <c r="JT109" s="5"/>
      <c r="JU109" s="4"/>
      <c r="JV109" s="6"/>
      <c r="JW109" s="4"/>
      <c r="JX109" s="6"/>
      <c r="JY109" s="5"/>
      <c r="JZ109" s="5"/>
      <c r="KA109" s="4"/>
      <c r="KB109" s="6"/>
      <c r="KC109" s="4"/>
      <c r="KD109" s="6"/>
      <c r="KE109" s="5"/>
      <c r="KF109" s="5"/>
      <c r="KG109" s="4"/>
      <c r="KH109" s="6"/>
      <c r="KI109" s="4"/>
      <c r="KJ109" s="6"/>
      <c r="KK109" s="5"/>
      <c r="KL109" s="5"/>
    </row>
    <row r="110">
      <c r="A110" s="3" t="s">
        <v>85</v>
      </c>
      <c r="B110" s="3" t="s">
        <v>86</v>
      </c>
      <c r="C110" s="3" t="s">
        <v>87</v>
      </c>
      <c r="D110" s="3" t="s">
        <v>88</v>
      </c>
      <c r="E110" s="3" t="s">
        <v>361</v>
      </c>
      <c r="F110" s="3" t="s">
        <v>362</v>
      </c>
      <c r="G110" s="3" t="s">
        <v>363</v>
      </c>
      <c r="H110" s="3" t="s">
        <v>104</v>
      </c>
      <c r="I110" s="4"/>
      <c r="J110" s="4">
        <f>=ROUNDDOWN({0},0)</f>
      </c>
      <c r="K110" s="4"/>
      <c r="L110" s="5"/>
      <c r="M110" s="4"/>
      <c r="N110" s="4">
        <f>=ROUNDDOWN({0},0)</f>
      </c>
      <c r="O110" s="4"/>
      <c r="P110" s="5"/>
      <c r="Q110" s="4"/>
      <c r="R110" s="6"/>
      <c r="S110" s="4"/>
      <c r="T110" s="6"/>
      <c r="U110" s="5"/>
      <c r="V110" s="5"/>
      <c r="W110" s="4"/>
      <c r="X110" s="6"/>
      <c r="Y110" s="4"/>
      <c r="Z110" s="6"/>
      <c r="AA110" s="5"/>
      <c r="AB110" s="5"/>
      <c r="AC110" s="4"/>
      <c r="AD110" s="6"/>
      <c r="AE110" s="4"/>
      <c r="AF110" s="6"/>
      <c r="AG110" s="5"/>
      <c r="AH110" s="5"/>
      <c r="AI110" s="4"/>
      <c r="AJ110" s="6"/>
      <c r="AK110" s="4"/>
      <c r="AL110" s="6"/>
      <c r="AM110" s="5"/>
      <c r="AN110" s="5"/>
      <c r="AO110" s="4"/>
      <c r="AP110" s="6"/>
      <c r="AQ110" s="4"/>
      <c r="AR110" s="6"/>
      <c r="AS110" s="5"/>
      <c r="AT110" s="5"/>
      <c r="AU110" s="4"/>
      <c r="AV110" s="6"/>
      <c r="AW110" s="4"/>
      <c r="AX110" s="6"/>
      <c r="AY110" s="5"/>
      <c r="AZ110" s="5"/>
      <c r="BA110" s="4"/>
      <c r="BB110" s="6"/>
      <c r="BC110" s="4"/>
      <c r="BD110" s="6"/>
      <c r="BE110" s="5"/>
      <c r="BF110" s="5"/>
      <c r="BG110" s="4"/>
      <c r="BH110" s="6"/>
      <c r="BI110" s="4"/>
      <c r="BJ110" s="6"/>
      <c r="BK110" s="5"/>
      <c r="BL110" s="5"/>
      <c r="BM110" s="4"/>
      <c r="BN110" s="6"/>
      <c r="BO110" s="4"/>
      <c r="BP110" s="6"/>
      <c r="BQ110" s="5"/>
      <c r="BR110" s="5"/>
      <c r="BS110" s="4"/>
      <c r="BT110" s="6"/>
      <c r="BU110" s="4"/>
      <c r="BV110" s="6"/>
      <c r="BW110" s="5"/>
      <c r="BX110" s="5"/>
      <c r="BY110" s="4"/>
      <c r="BZ110" s="6"/>
      <c r="CA110" s="4"/>
      <c r="CB110" s="6"/>
      <c r="CC110" s="5"/>
      <c r="CD110" s="5"/>
      <c r="CE110" s="4"/>
      <c r="CF110" s="6"/>
      <c r="CG110" s="4"/>
      <c r="CH110" s="6"/>
      <c r="CI110" s="5"/>
      <c r="CJ110" s="5"/>
      <c r="CK110" s="4"/>
      <c r="CL110" s="6"/>
      <c r="CM110" s="4"/>
      <c r="CN110" s="6"/>
      <c r="CO110" s="5"/>
      <c r="CP110" s="5"/>
      <c r="CQ110" s="4"/>
      <c r="CR110" s="6"/>
      <c r="CS110" s="4"/>
      <c r="CT110" s="6"/>
      <c r="CU110" s="5"/>
      <c r="CV110" s="5"/>
      <c r="CW110" s="4"/>
      <c r="CX110" s="6"/>
      <c r="CY110" s="4"/>
      <c r="CZ110" s="6"/>
      <c r="DA110" s="5"/>
      <c r="DB110" s="5"/>
      <c r="DC110" s="4"/>
      <c r="DD110" s="6"/>
      <c r="DE110" s="4"/>
      <c r="DF110" s="6"/>
      <c r="DG110" s="5"/>
      <c r="DH110" s="5"/>
      <c r="DI110" s="4"/>
      <c r="DJ110" s="6"/>
      <c r="DK110" s="4"/>
      <c r="DL110" s="6"/>
      <c r="DM110" s="5"/>
      <c r="DN110" s="5"/>
      <c r="DO110" s="4"/>
      <c r="DP110" s="6"/>
      <c r="DQ110" s="4"/>
      <c r="DR110" s="6"/>
      <c r="DS110" s="5"/>
      <c r="DT110" s="5"/>
      <c r="DU110" s="4"/>
      <c r="DV110" s="6"/>
      <c r="DW110" s="4"/>
      <c r="DX110" s="6"/>
      <c r="DY110" s="5"/>
      <c r="DZ110" s="5"/>
      <c r="EA110" s="4"/>
      <c r="EB110" s="6"/>
      <c r="EC110" s="4"/>
      <c r="ED110" s="6"/>
      <c r="EE110" s="5"/>
      <c r="EF110" s="5"/>
      <c r="EG110" s="4"/>
      <c r="EH110" s="6"/>
      <c r="EI110" s="4"/>
      <c r="EJ110" s="6"/>
      <c r="EK110" s="5"/>
      <c r="EL110" s="5"/>
      <c r="EM110" s="4"/>
      <c r="EN110" s="6"/>
      <c r="EO110" s="4"/>
      <c r="EP110" s="6"/>
      <c r="EQ110" s="5"/>
      <c r="ER110" s="5"/>
      <c r="ES110" s="4"/>
      <c r="ET110" s="6"/>
      <c r="EU110" s="4"/>
      <c r="EV110" s="6"/>
      <c r="EW110" s="5"/>
      <c r="EX110" s="5"/>
      <c r="EY110" s="4"/>
      <c r="EZ110" s="6"/>
      <c r="FA110" s="4"/>
      <c r="FB110" s="6"/>
      <c r="FC110" s="5"/>
      <c r="FD110" s="5"/>
      <c r="FE110" s="4"/>
      <c r="FF110" s="6"/>
      <c r="FG110" s="4"/>
      <c r="FH110" s="6"/>
      <c r="FI110" s="5"/>
      <c r="FJ110" s="5"/>
      <c r="FK110" s="4"/>
      <c r="FL110" s="6"/>
      <c r="FM110" s="4"/>
      <c r="FN110" s="6"/>
      <c r="FO110" s="5"/>
      <c r="FP110" s="5"/>
      <c r="FQ110" s="4"/>
      <c r="FR110" s="6"/>
      <c r="FS110" s="4"/>
      <c r="FT110" s="6"/>
      <c r="FU110" s="5"/>
      <c r="FV110" s="5"/>
      <c r="FW110" s="4"/>
      <c r="FX110" s="6"/>
      <c r="FY110" s="4"/>
      <c r="FZ110" s="6"/>
      <c r="GA110" s="5"/>
      <c r="GB110" s="5"/>
      <c r="GC110" s="4"/>
      <c r="GD110" s="6"/>
      <c r="GE110" s="4"/>
      <c r="GF110" s="6"/>
      <c r="GG110" s="5"/>
      <c r="GH110" s="5"/>
      <c r="GI110" s="4"/>
      <c r="GJ110" s="6"/>
      <c r="GK110" s="4"/>
      <c r="GL110" s="6"/>
      <c r="GM110" s="5"/>
      <c r="GN110" s="5"/>
      <c r="GO110" s="4"/>
      <c r="GP110" s="6"/>
      <c r="GQ110" s="4"/>
      <c r="GR110" s="6"/>
      <c r="GS110" s="5"/>
      <c r="GT110" s="5"/>
      <c r="GU110" s="4"/>
      <c r="GV110" s="6"/>
      <c r="GW110" s="4"/>
      <c r="GX110" s="6"/>
      <c r="GY110" s="5"/>
      <c r="GZ110" s="5"/>
      <c r="HA110" s="4"/>
      <c r="HB110" s="6"/>
      <c r="HC110" s="4"/>
      <c r="HD110" s="6"/>
      <c r="HE110" s="5"/>
      <c r="HF110" s="5"/>
      <c r="HG110" s="4"/>
      <c r="HH110" s="6"/>
      <c r="HI110" s="4"/>
      <c r="HJ110" s="6"/>
      <c r="HK110" s="5"/>
      <c r="HL110" s="5"/>
      <c r="HM110" s="4"/>
      <c r="HN110" s="6"/>
      <c r="HO110" s="4"/>
      <c r="HP110" s="6"/>
      <c r="HQ110" s="5"/>
      <c r="HR110" s="5"/>
      <c r="HS110" s="4"/>
      <c r="HT110" s="6"/>
      <c r="HU110" s="4"/>
      <c r="HV110" s="6"/>
      <c r="HW110" s="5"/>
      <c r="HX110" s="5"/>
      <c r="HY110" s="4"/>
      <c r="HZ110" s="6"/>
      <c r="IA110" s="4"/>
      <c r="IB110" s="6"/>
      <c r="IC110" s="5"/>
      <c r="ID110" s="5"/>
      <c r="IE110" s="4"/>
      <c r="IF110" s="6"/>
      <c r="IG110" s="4"/>
      <c r="IH110" s="6"/>
      <c r="II110" s="5"/>
      <c r="IJ110" s="5"/>
      <c r="IK110" s="4"/>
      <c r="IL110" s="6"/>
      <c r="IM110" s="4"/>
      <c r="IN110" s="6"/>
      <c r="IO110" s="5"/>
      <c r="IP110" s="5"/>
      <c r="IQ110" s="4"/>
      <c r="IR110" s="6"/>
      <c r="IS110" s="4"/>
      <c r="IT110" s="6"/>
      <c r="IU110" s="5"/>
      <c r="IV110" s="5"/>
      <c r="IW110" s="4"/>
      <c r="IX110" s="6"/>
      <c r="IY110" s="4"/>
      <c r="IZ110" s="6"/>
      <c r="JA110" s="5"/>
      <c r="JB110" s="5"/>
      <c r="JC110" s="4"/>
      <c r="JD110" s="6"/>
      <c r="JE110" s="4"/>
      <c r="JF110" s="6"/>
      <c r="JG110" s="5"/>
      <c r="JH110" s="5"/>
      <c r="JI110" s="4"/>
      <c r="JJ110" s="6"/>
      <c r="JK110" s="4"/>
      <c r="JL110" s="6"/>
      <c r="JM110" s="5"/>
      <c r="JN110" s="5"/>
      <c r="JO110" s="4"/>
      <c r="JP110" s="6"/>
      <c r="JQ110" s="4"/>
      <c r="JR110" s="6"/>
      <c r="JS110" s="5"/>
      <c r="JT110" s="5"/>
      <c r="JU110" s="4"/>
      <c r="JV110" s="6"/>
      <c r="JW110" s="4"/>
      <c r="JX110" s="6"/>
      <c r="JY110" s="5"/>
      <c r="JZ110" s="5"/>
      <c r="KA110" s="4"/>
      <c r="KB110" s="6"/>
      <c r="KC110" s="4"/>
      <c r="KD110" s="6"/>
      <c r="KE110" s="5"/>
      <c r="KF110" s="5"/>
      <c r="KG110" s="4"/>
      <c r="KH110" s="6"/>
      <c r="KI110" s="4"/>
      <c r="KJ110" s="6"/>
      <c r="KK110" s="5"/>
      <c r="KL110" s="5"/>
    </row>
    <row r="111">
      <c r="A111" s="3" t="s">
        <v>85</v>
      </c>
      <c r="B111" s="3" t="s">
        <v>86</v>
      </c>
      <c r="C111" s="3" t="s">
        <v>87</v>
      </c>
      <c r="D111" s="3" t="s">
        <v>88</v>
      </c>
      <c r="E111" s="3" t="s">
        <v>364</v>
      </c>
      <c r="F111" s="3" t="s">
        <v>192</v>
      </c>
      <c r="G111" s="3" t="s">
        <v>192</v>
      </c>
      <c r="H111" s="3" t="s">
        <v>129</v>
      </c>
      <c r="I111" s="4"/>
      <c r="J111" s="4">
        <f>=ROUNDDOWN({0},0)</f>
      </c>
      <c r="K111" s="4"/>
      <c r="L111" s="5"/>
      <c r="M111" s="4"/>
      <c r="N111" s="4">
        <f>=ROUNDDOWN({0},0)</f>
      </c>
      <c r="O111" s="4"/>
      <c r="P111" s="5"/>
      <c r="Q111" s="4"/>
      <c r="R111" s="6"/>
      <c r="S111" s="4"/>
      <c r="T111" s="6"/>
      <c r="U111" s="5"/>
      <c r="V111" s="5"/>
      <c r="W111" s="4"/>
      <c r="X111" s="6"/>
      <c r="Y111" s="4"/>
      <c r="Z111" s="6"/>
      <c r="AA111" s="5"/>
      <c r="AB111" s="5"/>
      <c r="AC111" s="4"/>
      <c r="AD111" s="6"/>
      <c r="AE111" s="4"/>
      <c r="AF111" s="6"/>
      <c r="AG111" s="5"/>
      <c r="AH111" s="5"/>
      <c r="AI111" s="4"/>
      <c r="AJ111" s="6"/>
      <c r="AK111" s="4"/>
      <c r="AL111" s="6"/>
      <c r="AM111" s="5"/>
      <c r="AN111" s="5"/>
      <c r="AO111" s="4"/>
      <c r="AP111" s="6"/>
      <c r="AQ111" s="4"/>
      <c r="AR111" s="6"/>
      <c r="AS111" s="5"/>
      <c r="AT111" s="5"/>
      <c r="AU111" s="4"/>
      <c r="AV111" s="6"/>
      <c r="AW111" s="4"/>
      <c r="AX111" s="6"/>
      <c r="AY111" s="5"/>
      <c r="AZ111" s="5"/>
      <c r="BA111" s="4"/>
      <c r="BB111" s="6"/>
      <c r="BC111" s="4"/>
      <c r="BD111" s="6"/>
      <c r="BE111" s="5"/>
      <c r="BF111" s="5"/>
      <c r="BG111" s="4"/>
      <c r="BH111" s="6"/>
      <c r="BI111" s="4"/>
      <c r="BJ111" s="6"/>
      <c r="BK111" s="5"/>
      <c r="BL111" s="5"/>
      <c r="BM111" s="4"/>
      <c r="BN111" s="6"/>
      <c r="BO111" s="4"/>
      <c r="BP111" s="6"/>
      <c r="BQ111" s="5"/>
      <c r="BR111" s="5"/>
      <c r="BS111" s="4"/>
      <c r="BT111" s="6"/>
      <c r="BU111" s="4"/>
      <c r="BV111" s="6"/>
      <c r="BW111" s="5"/>
      <c r="BX111" s="5"/>
      <c r="BY111" s="4"/>
      <c r="BZ111" s="6"/>
      <c r="CA111" s="4"/>
      <c r="CB111" s="6"/>
      <c r="CC111" s="5"/>
      <c r="CD111" s="5"/>
      <c r="CE111" s="4"/>
      <c r="CF111" s="6"/>
      <c r="CG111" s="4"/>
      <c r="CH111" s="6"/>
      <c r="CI111" s="5"/>
      <c r="CJ111" s="5"/>
      <c r="CK111" s="4"/>
      <c r="CL111" s="6"/>
      <c r="CM111" s="4"/>
      <c r="CN111" s="6"/>
      <c r="CO111" s="5"/>
      <c r="CP111" s="5"/>
      <c r="CQ111" s="4"/>
      <c r="CR111" s="6"/>
      <c r="CS111" s="4"/>
      <c r="CT111" s="6"/>
      <c r="CU111" s="5"/>
      <c r="CV111" s="5"/>
      <c r="CW111" s="4"/>
      <c r="CX111" s="6"/>
      <c r="CY111" s="4"/>
      <c r="CZ111" s="6"/>
      <c r="DA111" s="5"/>
      <c r="DB111" s="5"/>
      <c r="DC111" s="4"/>
      <c r="DD111" s="6"/>
      <c r="DE111" s="4"/>
      <c r="DF111" s="6"/>
      <c r="DG111" s="5"/>
      <c r="DH111" s="5"/>
      <c r="DI111" s="4"/>
      <c r="DJ111" s="6"/>
      <c r="DK111" s="4"/>
      <c r="DL111" s="6"/>
      <c r="DM111" s="5"/>
      <c r="DN111" s="5"/>
      <c r="DO111" s="4"/>
      <c r="DP111" s="6"/>
      <c r="DQ111" s="4"/>
      <c r="DR111" s="6"/>
      <c r="DS111" s="5"/>
      <c r="DT111" s="5"/>
      <c r="DU111" s="4"/>
      <c r="DV111" s="6"/>
      <c r="DW111" s="4"/>
      <c r="DX111" s="6"/>
      <c r="DY111" s="5"/>
      <c r="DZ111" s="5"/>
      <c r="EA111" s="4"/>
      <c r="EB111" s="6"/>
      <c r="EC111" s="4"/>
      <c r="ED111" s="6"/>
      <c r="EE111" s="5"/>
      <c r="EF111" s="5"/>
      <c r="EG111" s="4"/>
      <c r="EH111" s="6"/>
      <c r="EI111" s="4"/>
      <c r="EJ111" s="6"/>
      <c r="EK111" s="5"/>
      <c r="EL111" s="5"/>
      <c r="EM111" s="4"/>
      <c r="EN111" s="6"/>
      <c r="EO111" s="4"/>
      <c r="EP111" s="6"/>
      <c r="EQ111" s="5"/>
      <c r="ER111" s="5"/>
      <c r="ES111" s="4"/>
      <c r="ET111" s="6"/>
      <c r="EU111" s="4"/>
      <c r="EV111" s="6"/>
      <c r="EW111" s="5"/>
      <c r="EX111" s="5"/>
      <c r="EY111" s="4"/>
      <c r="EZ111" s="6"/>
      <c r="FA111" s="4"/>
      <c r="FB111" s="6"/>
      <c r="FC111" s="5"/>
      <c r="FD111" s="5"/>
      <c r="FE111" s="4"/>
      <c r="FF111" s="6"/>
      <c r="FG111" s="4"/>
      <c r="FH111" s="6"/>
      <c r="FI111" s="5"/>
      <c r="FJ111" s="5"/>
      <c r="FK111" s="4"/>
      <c r="FL111" s="6"/>
      <c r="FM111" s="4"/>
      <c r="FN111" s="6"/>
      <c r="FO111" s="5"/>
      <c r="FP111" s="5"/>
      <c r="FQ111" s="4"/>
      <c r="FR111" s="6"/>
      <c r="FS111" s="4"/>
      <c r="FT111" s="6"/>
      <c r="FU111" s="5"/>
      <c r="FV111" s="5"/>
      <c r="FW111" s="4"/>
      <c r="FX111" s="6"/>
      <c r="FY111" s="4"/>
      <c r="FZ111" s="6"/>
      <c r="GA111" s="5"/>
      <c r="GB111" s="5"/>
      <c r="GC111" s="4"/>
      <c r="GD111" s="6"/>
      <c r="GE111" s="4"/>
      <c r="GF111" s="6"/>
      <c r="GG111" s="5"/>
      <c r="GH111" s="5"/>
      <c r="GI111" s="4"/>
      <c r="GJ111" s="6"/>
      <c r="GK111" s="4"/>
      <c r="GL111" s="6"/>
      <c r="GM111" s="5"/>
      <c r="GN111" s="5"/>
      <c r="GO111" s="4"/>
      <c r="GP111" s="6"/>
      <c r="GQ111" s="4"/>
      <c r="GR111" s="6"/>
      <c r="GS111" s="5"/>
      <c r="GT111" s="5"/>
      <c r="GU111" s="4"/>
      <c r="GV111" s="6"/>
      <c r="GW111" s="4"/>
      <c r="GX111" s="6"/>
      <c r="GY111" s="5"/>
      <c r="GZ111" s="5"/>
      <c r="HA111" s="4"/>
      <c r="HB111" s="6"/>
      <c r="HC111" s="4"/>
      <c r="HD111" s="6"/>
      <c r="HE111" s="5"/>
      <c r="HF111" s="5"/>
      <c r="HG111" s="4"/>
      <c r="HH111" s="6"/>
      <c r="HI111" s="4"/>
      <c r="HJ111" s="6"/>
      <c r="HK111" s="5"/>
      <c r="HL111" s="5"/>
      <c r="HM111" s="4"/>
      <c r="HN111" s="6"/>
      <c r="HO111" s="4"/>
      <c r="HP111" s="6"/>
      <c r="HQ111" s="5"/>
      <c r="HR111" s="5"/>
      <c r="HS111" s="4"/>
      <c r="HT111" s="6"/>
      <c r="HU111" s="4"/>
      <c r="HV111" s="6"/>
      <c r="HW111" s="5"/>
      <c r="HX111" s="5"/>
      <c r="HY111" s="4"/>
      <c r="HZ111" s="6"/>
      <c r="IA111" s="4"/>
      <c r="IB111" s="6"/>
      <c r="IC111" s="5"/>
      <c r="ID111" s="5"/>
      <c r="IE111" s="4"/>
      <c r="IF111" s="6"/>
      <c r="IG111" s="4"/>
      <c r="IH111" s="6"/>
      <c r="II111" s="5"/>
      <c r="IJ111" s="5"/>
      <c r="IK111" s="4"/>
      <c r="IL111" s="6"/>
      <c r="IM111" s="4"/>
      <c r="IN111" s="6"/>
      <c r="IO111" s="5"/>
      <c r="IP111" s="5"/>
      <c r="IQ111" s="4"/>
      <c r="IR111" s="6"/>
      <c r="IS111" s="4"/>
      <c r="IT111" s="6"/>
      <c r="IU111" s="5"/>
      <c r="IV111" s="5"/>
      <c r="IW111" s="4"/>
      <c r="IX111" s="6"/>
      <c r="IY111" s="4"/>
      <c r="IZ111" s="6"/>
      <c r="JA111" s="5"/>
      <c r="JB111" s="5"/>
      <c r="JC111" s="4"/>
      <c r="JD111" s="6"/>
      <c r="JE111" s="4"/>
      <c r="JF111" s="6"/>
      <c r="JG111" s="5"/>
      <c r="JH111" s="5"/>
      <c r="JI111" s="4"/>
      <c r="JJ111" s="6"/>
      <c r="JK111" s="4"/>
      <c r="JL111" s="6"/>
      <c r="JM111" s="5"/>
      <c r="JN111" s="5"/>
      <c r="JO111" s="4"/>
      <c r="JP111" s="6"/>
      <c r="JQ111" s="4"/>
      <c r="JR111" s="6"/>
      <c r="JS111" s="5"/>
      <c r="JT111" s="5"/>
      <c r="JU111" s="4"/>
      <c r="JV111" s="6"/>
      <c r="JW111" s="4"/>
      <c r="JX111" s="6"/>
      <c r="JY111" s="5"/>
      <c r="JZ111" s="5"/>
      <c r="KA111" s="4"/>
      <c r="KB111" s="6"/>
      <c r="KC111" s="4"/>
      <c r="KD111" s="6"/>
      <c r="KE111" s="5"/>
      <c r="KF111" s="5"/>
      <c r="KG111" s="4"/>
      <c r="KH111" s="6"/>
      <c r="KI111" s="4"/>
      <c r="KJ111" s="6"/>
      <c r="KK111" s="5"/>
      <c r="KL111" s="5"/>
    </row>
    <row r="112">
      <c r="A112" s="3" t="s">
        <v>85</v>
      </c>
      <c r="B112" s="3" t="s">
        <v>86</v>
      </c>
      <c r="C112" s="3" t="s">
        <v>87</v>
      </c>
      <c r="D112" s="3" t="s">
        <v>88</v>
      </c>
      <c r="E112" s="3" t="s">
        <v>365</v>
      </c>
      <c r="F112" s="3" t="s">
        <v>175</v>
      </c>
      <c r="G112" s="3" t="s">
        <v>175</v>
      </c>
      <c r="H112" s="3" t="s">
        <v>351</v>
      </c>
      <c r="I112" s="4"/>
      <c r="J112" s="4">
        <f>=ROUNDDOWN({0},0)</f>
      </c>
      <c r="K112" s="4"/>
      <c r="L112" s="5"/>
      <c r="M112" s="4"/>
      <c r="N112" s="4">
        <f>=ROUNDDOWN({0},0)</f>
      </c>
      <c r="O112" s="4"/>
      <c r="P112" s="5"/>
      <c r="Q112" s="4"/>
      <c r="R112" s="6"/>
      <c r="S112" s="4"/>
      <c r="T112" s="6"/>
      <c r="U112" s="5"/>
      <c r="V112" s="5"/>
      <c r="W112" s="4"/>
      <c r="X112" s="6"/>
      <c r="Y112" s="4"/>
      <c r="Z112" s="6"/>
      <c r="AA112" s="5"/>
      <c r="AB112" s="5"/>
      <c r="AC112" s="4"/>
      <c r="AD112" s="6"/>
      <c r="AE112" s="4"/>
      <c r="AF112" s="6"/>
      <c r="AG112" s="5"/>
      <c r="AH112" s="5"/>
      <c r="AI112" s="4"/>
      <c r="AJ112" s="6"/>
      <c r="AK112" s="4"/>
      <c r="AL112" s="6"/>
      <c r="AM112" s="5"/>
      <c r="AN112" s="5"/>
      <c r="AO112" s="4"/>
      <c r="AP112" s="6"/>
      <c r="AQ112" s="4"/>
      <c r="AR112" s="6"/>
      <c r="AS112" s="5"/>
      <c r="AT112" s="5"/>
      <c r="AU112" s="4"/>
      <c r="AV112" s="6"/>
      <c r="AW112" s="4"/>
      <c r="AX112" s="6"/>
      <c r="AY112" s="5"/>
      <c r="AZ112" s="5"/>
      <c r="BA112" s="4"/>
      <c r="BB112" s="6"/>
      <c r="BC112" s="4"/>
      <c r="BD112" s="6"/>
      <c r="BE112" s="5"/>
      <c r="BF112" s="5"/>
      <c r="BG112" s="4"/>
      <c r="BH112" s="6"/>
      <c r="BI112" s="4"/>
      <c r="BJ112" s="6"/>
      <c r="BK112" s="5"/>
      <c r="BL112" s="5"/>
      <c r="BM112" s="4"/>
      <c r="BN112" s="6"/>
      <c r="BO112" s="4"/>
      <c r="BP112" s="6"/>
      <c r="BQ112" s="5"/>
      <c r="BR112" s="5"/>
      <c r="BS112" s="4"/>
      <c r="BT112" s="6"/>
      <c r="BU112" s="4"/>
      <c r="BV112" s="6"/>
      <c r="BW112" s="5"/>
      <c r="BX112" s="5"/>
      <c r="BY112" s="4"/>
      <c r="BZ112" s="6"/>
      <c r="CA112" s="4"/>
      <c r="CB112" s="6"/>
      <c r="CC112" s="5"/>
      <c r="CD112" s="5"/>
      <c r="CE112" s="4"/>
      <c r="CF112" s="6"/>
      <c r="CG112" s="4"/>
      <c r="CH112" s="6"/>
      <c r="CI112" s="5"/>
      <c r="CJ112" s="5"/>
      <c r="CK112" s="4"/>
      <c r="CL112" s="6"/>
      <c r="CM112" s="4"/>
      <c r="CN112" s="6"/>
      <c r="CO112" s="5"/>
      <c r="CP112" s="5"/>
      <c r="CQ112" s="4"/>
      <c r="CR112" s="6"/>
      <c r="CS112" s="4"/>
      <c r="CT112" s="6"/>
      <c r="CU112" s="5"/>
      <c r="CV112" s="5"/>
      <c r="CW112" s="4"/>
      <c r="CX112" s="6"/>
      <c r="CY112" s="4"/>
      <c r="CZ112" s="6"/>
      <c r="DA112" s="5"/>
      <c r="DB112" s="5"/>
      <c r="DC112" s="4"/>
      <c r="DD112" s="6"/>
      <c r="DE112" s="4"/>
      <c r="DF112" s="6"/>
      <c r="DG112" s="5"/>
      <c r="DH112" s="5"/>
      <c r="DI112" s="4"/>
      <c r="DJ112" s="6"/>
      <c r="DK112" s="4"/>
      <c r="DL112" s="6"/>
      <c r="DM112" s="5"/>
      <c r="DN112" s="5"/>
      <c r="DO112" s="4"/>
      <c r="DP112" s="6"/>
      <c r="DQ112" s="4"/>
      <c r="DR112" s="6"/>
      <c r="DS112" s="5"/>
      <c r="DT112" s="5"/>
      <c r="DU112" s="4"/>
      <c r="DV112" s="6"/>
      <c r="DW112" s="4"/>
      <c r="DX112" s="6"/>
      <c r="DY112" s="5"/>
      <c r="DZ112" s="5"/>
      <c r="EA112" s="4"/>
      <c r="EB112" s="6"/>
      <c r="EC112" s="4"/>
      <c r="ED112" s="6"/>
      <c r="EE112" s="5"/>
      <c r="EF112" s="5"/>
      <c r="EG112" s="4"/>
      <c r="EH112" s="6"/>
      <c r="EI112" s="4"/>
      <c r="EJ112" s="6"/>
      <c r="EK112" s="5"/>
      <c r="EL112" s="5"/>
      <c r="EM112" s="4"/>
      <c r="EN112" s="6"/>
      <c r="EO112" s="4"/>
      <c r="EP112" s="6"/>
      <c r="EQ112" s="5"/>
      <c r="ER112" s="5"/>
      <c r="ES112" s="4"/>
      <c r="ET112" s="6"/>
      <c r="EU112" s="4"/>
      <c r="EV112" s="6"/>
      <c r="EW112" s="5"/>
      <c r="EX112" s="5"/>
      <c r="EY112" s="4"/>
      <c r="EZ112" s="6"/>
      <c r="FA112" s="4"/>
      <c r="FB112" s="6"/>
      <c r="FC112" s="5"/>
      <c r="FD112" s="5"/>
      <c r="FE112" s="4"/>
      <c r="FF112" s="6"/>
      <c r="FG112" s="4"/>
      <c r="FH112" s="6"/>
      <c r="FI112" s="5"/>
      <c r="FJ112" s="5"/>
      <c r="FK112" s="4"/>
      <c r="FL112" s="6"/>
      <c r="FM112" s="4"/>
      <c r="FN112" s="6"/>
      <c r="FO112" s="5"/>
      <c r="FP112" s="5"/>
      <c r="FQ112" s="4"/>
      <c r="FR112" s="6"/>
      <c r="FS112" s="4"/>
      <c r="FT112" s="6"/>
      <c r="FU112" s="5"/>
      <c r="FV112" s="5"/>
      <c r="FW112" s="4"/>
      <c r="FX112" s="6"/>
      <c r="FY112" s="4"/>
      <c r="FZ112" s="6"/>
      <c r="GA112" s="5"/>
      <c r="GB112" s="5"/>
      <c r="GC112" s="4"/>
      <c r="GD112" s="6"/>
      <c r="GE112" s="4"/>
      <c r="GF112" s="6"/>
      <c r="GG112" s="5"/>
      <c r="GH112" s="5"/>
      <c r="GI112" s="4"/>
      <c r="GJ112" s="6"/>
      <c r="GK112" s="4"/>
      <c r="GL112" s="6"/>
      <c r="GM112" s="5"/>
      <c r="GN112" s="5"/>
      <c r="GO112" s="4"/>
      <c r="GP112" s="6"/>
      <c r="GQ112" s="4"/>
      <c r="GR112" s="6"/>
      <c r="GS112" s="5"/>
      <c r="GT112" s="5"/>
      <c r="GU112" s="4"/>
      <c r="GV112" s="6"/>
      <c r="GW112" s="4"/>
      <c r="GX112" s="6"/>
      <c r="GY112" s="5"/>
      <c r="GZ112" s="5"/>
      <c r="HA112" s="4"/>
      <c r="HB112" s="6"/>
      <c r="HC112" s="4"/>
      <c r="HD112" s="6"/>
      <c r="HE112" s="5"/>
      <c r="HF112" s="5"/>
      <c r="HG112" s="4"/>
      <c r="HH112" s="6"/>
      <c r="HI112" s="4"/>
      <c r="HJ112" s="6"/>
      <c r="HK112" s="5"/>
      <c r="HL112" s="5"/>
      <c r="HM112" s="4"/>
      <c r="HN112" s="6"/>
      <c r="HO112" s="4"/>
      <c r="HP112" s="6"/>
      <c r="HQ112" s="5"/>
      <c r="HR112" s="5"/>
      <c r="HS112" s="4"/>
      <c r="HT112" s="6"/>
      <c r="HU112" s="4"/>
      <c r="HV112" s="6"/>
      <c r="HW112" s="5"/>
      <c r="HX112" s="5"/>
      <c r="HY112" s="4"/>
      <c r="HZ112" s="6"/>
      <c r="IA112" s="4"/>
      <c r="IB112" s="6"/>
      <c r="IC112" s="5"/>
      <c r="ID112" s="5"/>
      <c r="IE112" s="4"/>
      <c r="IF112" s="6"/>
      <c r="IG112" s="4"/>
      <c r="IH112" s="6"/>
      <c r="II112" s="5"/>
      <c r="IJ112" s="5"/>
      <c r="IK112" s="4"/>
      <c r="IL112" s="6"/>
      <c r="IM112" s="4"/>
      <c r="IN112" s="6"/>
      <c r="IO112" s="5"/>
      <c r="IP112" s="5"/>
      <c r="IQ112" s="4"/>
      <c r="IR112" s="6"/>
      <c r="IS112" s="4"/>
      <c r="IT112" s="6"/>
      <c r="IU112" s="5"/>
      <c r="IV112" s="5"/>
      <c r="IW112" s="4"/>
      <c r="IX112" s="6"/>
      <c r="IY112" s="4"/>
      <c r="IZ112" s="6"/>
      <c r="JA112" s="5"/>
      <c r="JB112" s="5"/>
      <c r="JC112" s="4"/>
      <c r="JD112" s="6"/>
      <c r="JE112" s="4"/>
      <c r="JF112" s="6"/>
      <c r="JG112" s="5"/>
      <c r="JH112" s="5"/>
      <c r="JI112" s="4"/>
      <c r="JJ112" s="6"/>
      <c r="JK112" s="4"/>
      <c r="JL112" s="6"/>
      <c r="JM112" s="5"/>
      <c r="JN112" s="5"/>
      <c r="JO112" s="4"/>
      <c r="JP112" s="6"/>
      <c r="JQ112" s="4"/>
      <c r="JR112" s="6"/>
      <c r="JS112" s="5"/>
      <c r="JT112" s="5"/>
      <c r="JU112" s="4"/>
      <c r="JV112" s="6"/>
      <c r="JW112" s="4"/>
      <c r="JX112" s="6"/>
      <c r="JY112" s="5"/>
      <c r="JZ112" s="5"/>
      <c r="KA112" s="4"/>
      <c r="KB112" s="6"/>
      <c r="KC112" s="4"/>
      <c r="KD112" s="6"/>
      <c r="KE112" s="5"/>
      <c r="KF112" s="5"/>
      <c r="KG112" s="4"/>
      <c r="KH112" s="6"/>
      <c r="KI112" s="4"/>
      <c r="KJ112" s="6"/>
      <c r="KK112" s="5"/>
      <c r="KL112" s="5"/>
    </row>
    <row r="113">
      <c r="A113" s="3" t="s">
        <v>85</v>
      </c>
      <c r="B113" s="3" t="s">
        <v>86</v>
      </c>
      <c r="C113" s="3" t="s">
        <v>87</v>
      </c>
      <c r="D113" s="3" t="s">
        <v>88</v>
      </c>
      <c r="E113" s="3" t="s">
        <v>366</v>
      </c>
      <c r="F113" s="3" t="s">
        <v>104</v>
      </c>
      <c r="G113" s="3" t="s">
        <v>104</v>
      </c>
      <c r="H113" s="3" t="s">
        <v>104</v>
      </c>
      <c r="I113" s="4"/>
      <c r="J113" s="4">
        <f>=ROUNDDOWN({0},0)</f>
      </c>
      <c r="K113" s="4"/>
      <c r="L113" s="5"/>
      <c r="M113" s="4"/>
      <c r="N113" s="4">
        <f>=ROUNDDOWN({0},0)</f>
      </c>
      <c r="O113" s="4"/>
      <c r="P113" s="5"/>
      <c r="Q113" s="4"/>
      <c r="R113" s="6"/>
      <c r="S113" s="4"/>
      <c r="T113" s="6"/>
      <c r="U113" s="5"/>
      <c r="V113" s="5"/>
      <c r="W113" s="4"/>
      <c r="X113" s="6"/>
      <c r="Y113" s="4"/>
      <c r="Z113" s="6"/>
      <c r="AA113" s="5"/>
      <c r="AB113" s="5"/>
      <c r="AC113" s="4"/>
      <c r="AD113" s="6"/>
      <c r="AE113" s="4"/>
      <c r="AF113" s="6"/>
      <c r="AG113" s="5"/>
      <c r="AH113" s="5"/>
      <c r="AI113" s="4"/>
      <c r="AJ113" s="6"/>
      <c r="AK113" s="4"/>
      <c r="AL113" s="6"/>
      <c r="AM113" s="5"/>
      <c r="AN113" s="5"/>
      <c r="AO113" s="4"/>
      <c r="AP113" s="6"/>
      <c r="AQ113" s="4"/>
      <c r="AR113" s="6"/>
      <c r="AS113" s="5"/>
      <c r="AT113" s="5"/>
      <c r="AU113" s="4"/>
      <c r="AV113" s="6"/>
      <c r="AW113" s="4"/>
      <c r="AX113" s="6"/>
      <c r="AY113" s="5"/>
      <c r="AZ113" s="5"/>
      <c r="BA113" s="4"/>
      <c r="BB113" s="6"/>
      <c r="BC113" s="4"/>
      <c r="BD113" s="6"/>
      <c r="BE113" s="5"/>
      <c r="BF113" s="5"/>
      <c r="BG113" s="4"/>
      <c r="BH113" s="6"/>
      <c r="BI113" s="4"/>
      <c r="BJ113" s="6"/>
      <c r="BK113" s="5"/>
      <c r="BL113" s="5"/>
      <c r="BM113" s="4"/>
      <c r="BN113" s="6"/>
      <c r="BO113" s="4"/>
      <c r="BP113" s="6"/>
      <c r="BQ113" s="5"/>
      <c r="BR113" s="5"/>
      <c r="BS113" s="4"/>
      <c r="BT113" s="6"/>
      <c r="BU113" s="4"/>
      <c r="BV113" s="6"/>
      <c r="BW113" s="5"/>
      <c r="BX113" s="5"/>
      <c r="BY113" s="4"/>
      <c r="BZ113" s="6"/>
      <c r="CA113" s="4"/>
      <c r="CB113" s="6"/>
      <c r="CC113" s="5"/>
      <c r="CD113" s="5"/>
      <c r="CE113" s="4"/>
      <c r="CF113" s="6"/>
      <c r="CG113" s="4"/>
      <c r="CH113" s="6"/>
      <c r="CI113" s="5"/>
      <c r="CJ113" s="5"/>
      <c r="CK113" s="4"/>
      <c r="CL113" s="6"/>
      <c r="CM113" s="4"/>
      <c r="CN113" s="6"/>
      <c r="CO113" s="5"/>
      <c r="CP113" s="5"/>
      <c r="CQ113" s="4"/>
      <c r="CR113" s="6"/>
      <c r="CS113" s="4"/>
      <c r="CT113" s="6"/>
      <c r="CU113" s="5"/>
      <c r="CV113" s="5"/>
      <c r="CW113" s="4"/>
      <c r="CX113" s="6"/>
      <c r="CY113" s="4"/>
      <c r="CZ113" s="6"/>
      <c r="DA113" s="5"/>
      <c r="DB113" s="5"/>
      <c r="DC113" s="4"/>
      <c r="DD113" s="6"/>
      <c r="DE113" s="4"/>
      <c r="DF113" s="6"/>
      <c r="DG113" s="5"/>
      <c r="DH113" s="5"/>
      <c r="DI113" s="4"/>
      <c r="DJ113" s="6"/>
      <c r="DK113" s="4"/>
      <c r="DL113" s="6"/>
      <c r="DM113" s="5"/>
      <c r="DN113" s="5"/>
      <c r="DO113" s="4"/>
      <c r="DP113" s="6"/>
      <c r="DQ113" s="4"/>
      <c r="DR113" s="6"/>
      <c r="DS113" s="5"/>
      <c r="DT113" s="5"/>
      <c r="DU113" s="4"/>
      <c r="DV113" s="6"/>
      <c r="DW113" s="4"/>
      <c r="DX113" s="6"/>
      <c r="DY113" s="5"/>
      <c r="DZ113" s="5"/>
      <c r="EA113" s="4"/>
      <c r="EB113" s="6"/>
      <c r="EC113" s="4"/>
      <c r="ED113" s="6"/>
      <c r="EE113" s="5"/>
      <c r="EF113" s="5"/>
      <c r="EG113" s="4"/>
      <c r="EH113" s="6"/>
      <c r="EI113" s="4"/>
      <c r="EJ113" s="6"/>
      <c r="EK113" s="5"/>
      <c r="EL113" s="5"/>
      <c r="EM113" s="4"/>
      <c r="EN113" s="6"/>
      <c r="EO113" s="4"/>
      <c r="EP113" s="6"/>
      <c r="EQ113" s="5"/>
      <c r="ER113" s="5"/>
      <c r="ES113" s="4"/>
      <c r="ET113" s="6"/>
      <c r="EU113" s="4"/>
      <c r="EV113" s="6"/>
      <c r="EW113" s="5"/>
      <c r="EX113" s="5"/>
      <c r="EY113" s="4"/>
      <c r="EZ113" s="6"/>
      <c r="FA113" s="4"/>
      <c r="FB113" s="6"/>
      <c r="FC113" s="5"/>
      <c r="FD113" s="5"/>
      <c r="FE113" s="4"/>
      <c r="FF113" s="6"/>
      <c r="FG113" s="4"/>
      <c r="FH113" s="6"/>
      <c r="FI113" s="5"/>
      <c r="FJ113" s="5"/>
      <c r="FK113" s="4"/>
      <c r="FL113" s="6"/>
      <c r="FM113" s="4"/>
      <c r="FN113" s="6"/>
      <c r="FO113" s="5"/>
      <c r="FP113" s="5"/>
      <c r="FQ113" s="4"/>
      <c r="FR113" s="6"/>
      <c r="FS113" s="4"/>
      <c r="FT113" s="6"/>
      <c r="FU113" s="5"/>
      <c r="FV113" s="5"/>
      <c r="FW113" s="4"/>
      <c r="FX113" s="6"/>
      <c r="FY113" s="4"/>
      <c r="FZ113" s="6"/>
      <c r="GA113" s="5"/>
      <c r="GB113" s="5"/>
      <c r="GC113" s="4"/>
      <c r="GD113" s="6"/>
      <c r="GE113" s="4"/>
      <c r="GF113" s="6"/>
      <c r="GG113" s="5"/>
      <c r="GH113" s="5"/>
      <c r="GI113" s="4"/>
      <c r="GJ113" s="6"/>
      <c r="GK113" s="4"/>
      <c r="GL113" s="6"/>
      <c r="GM113" s="5"/>
      <c r="GN113" s="5"/>
      <c r="GO113" s="4"/>
      <c r="GP113" s="6"/>
      <c r="GQ113" s="4"/>
      <c r="GR113" s="6"/>
      <c r="GS113" s="5"/>
      <c r="GT113" s="5"/>
      <c r="GU113" s="4"/>
      <c r="GV113" s="6"/>
      <c r="GW113" s="4"/>
      <c r="GX113" s="6"/>
      <c r="GY113" s="5"/>
      <c r="GZ113" s="5"/>
      <c r="HA113" s="4"/>
      <c r="HB113" s="6"/>
      <c r="HC113" s="4"/>
      <c r="HD113" s="6"/>
      <c r="HE113" s="5"/>
      <c r="HF113" s="5"/>
      <c r="HG113" s="4"/>
      <c r="HH113" s="6"/>
      <c r="HI113" s="4"/>
      <c r="HJ113" s="6"/>
      <c r="HK113" s="5"/>
      <c r="HL113" s="5"/>
      <c r="HM113" s="4"/>
      <c r="HN113" s="6"/>
      <c r="HO113" s="4"/>
      <c r="HP113" s="6"/>
      <c r="HQ113" s="5"/>
      <c r="HR113" s="5"/>
      <c r="HS113" s="4"/>
      <c r="HT113" s="6"/>
      <c r="HU113" s="4"/>
      <c r="HV113" s="6"/>
      <c r="HW113" s="5"/>
      <c r="HX113" s="5"/>
      <c r="HY113" s="4"/>
      <c r="HZ113" s="6"/>
      <c r="IA113" s="4"/>
      <c r="IB113" s="6"/>
      <c r="IC113" s="5"/>
      <c r="ID113" s="5"/>
      <c r="IE113" s="4"/>
      <c r="IF113" s="6"/>
      <c r="IG113" s="4"/>
      <c r="IH113" s="6"/>
      <c r="II113" s="5"/>
      <c r="IJ113" s="5"/>
      <c r="IK113" s="4"/>
      <c r="IL113" s="6"/>
      <c r="IM113" s="4"/>
      <c r="IN113" s="6"/>
      <c r="IO113" s="5"/>
      <c r="IP113" s="5"/>
      <c r="IQ113" s="4"/>
      <c r="IR113" s="6"/>
      <c r="IS113" s="4"/>
      <c r="IT113" s="6"/>
      <c r="IU113" s="5"/>
      <c r="IV113" s="5"/>
      <c r="IW113" s="4"/>
      <c r="IX113" s="6"/>
      <c r="IY113" s="4"/>
      <c r="IZ113" s="6"/>
      <c r="JA113" s="5"/>
      <c r="JB113" s="5"/>
      <c r="JC113" s="4"/>
      <c r="JD113" s="6"/>
      <c r="JE113" s="4"/>
      <c r="JF113" s="6"/>
      <c r="JG113" s="5"/>
      <c r="JH113" s="5"/>
      <c r="JI113" s="4"/>
      <c r="JJ113" s="6"/>
      <c r="JK113" s="4"/>
      <c r="JL113" s="6"/>
      <c r="JM113" s="5"/>
      <c r="JN113" s="5"/>
      <c r="JO113" s="4"/>
      <c r="JP113" s="6"/>
      <c r="JQ113" s="4"/>
      <c r="JR113" s="6"/>
      <c r="JS113" s="5"/>
      <c r="JT113" s="5"/>
      <c r="JU113" s="4"/>
      <c r="JV113" s="6"/>
      <c r="JW113" s="4"/>
      <c r="JX113" s="6"/>
      <c r="JY113" s="5"/>
      <c r="JZ113" s="5"/>
      <c r="KA113" s="4"/>
      <c r="KB113" s="6"/>
      <c r="KC113" s="4"/>
      <c r="KD113" s="6"/>
      <c r="KE113" s="5"/>
      <c r="KF113" s="5"/>
      <c r="KG113" s="4"/>
      <c r="KH113" s="6"/>
      <c r="KI113" s="4"/>
      <c r="KJ113" s="6"/>
      <c r="KK113" s="5"/>
      <c r="KL113" s="5"/>
    </row>
    <row r="114">
      <c r="A114" s="3" t="s">
        <v>85</v>
      </c>
      <c r="B114" s="3" t="s">
        <v>86</v>
      </c>
      <c r="C114" s="3" t="s">
        <v>87</v>
      </c>
      <c r="D114" s="3" t="s">
        <v>88</v>
      </c>
      <c r="E114" s="3" t="s">
        <v>367</v>
      </c>
      <c r="F114" s="3" t="s">
        <v>368</v>
      </c>
      <c r="G114" s="3" t="s">
        <v>369</v>
      </c>
      <c r="H114" s="3" t="s">
        <v>104</v>
      </c>
      <c r="I114" s="4"/>
      <c r="J114" s="4">
        <f>=ROUNDDOWN({0},0)</f>
      </c>
      <c r="K114" s="4"/>
      <c r="L114" s="5"/>
      <c r="M114" s="4"/>
      <c r="N114" s="4">
        <f>=ROUNDDOWN({0},0)</f>
      </c>
      <c r="O114" s="4"/>
      <c r="P114" s="5"/>
      <c r="Q114" s="4"/>
      <c r="R114" s="6"/>
      <c r="S114" s="4"/>
      <c r="T114" s="6"/>
      <c r="U114" s="5"/>
      <c r="V114" s="5"/>
      <c r="W114" s="4"/>
      <c r="X114" s="6"/>
      <c r="Y114" s="4"/>
      <c r="Z114" s="6"/>
      <c r="AA114" s="5"/>
      <c r="AB114" s="5"/>
      <c r="AC114" s="4"/>
      <c r="AD114" s="6"/>
      <c r="AE114" s="4"/>
      <c r="AF114" s="6"/>
      <c r="AG114" s="5"/>
      <c r="AH114" s="5"/>
      <c r="AI114" s="4"/>
      <c r="AJ114" s="6"/>
      <c r="AK114" s="4"/>
      <c r="AL114" s="6"/>
      <c r="AM114" s="5"/>
      <c r="AN114" s="5"/>
      <c r="AO114" s="4"/>
      <c r="AP114" s="6"/>
      <c r="AQ114" s="4"/>
      <c r="AR114" s="6"/>
      <c r="AS114" s="5"/>
      <c r="AT114" s="5"/>
      <c r="AU114" s="4"/>
      <c r="AV114" s="6"/>
      <c r="AW114" s="4"/>
      <c r="AX114" s="6"/>
      <c r="AY114" s="5"/>
      <c r="AZ114" s="5"/>
      <c r="BA114" s="4"/>
      <c r="BB114" s="6"/>
      <c r="BC114" s="4"/>
      <c r="BD114" s="6"/>
      <c r="BE114" s="5"/>
      <c r="BF114" s="5"/>
      <c r="BG114" s="4"/>
      <c r="BH114" s="6"/>
      <c r="BI114" s="4"/>
      <c r="BJ114" s="6"/>
      <c r="BK114" s="5"/>
      <c r="BL114" s="5"/>
      <c r="BM114" s="4"/>
      <c r="BN114" s="6"/>
      <c r="BO114" s="4"/>
      <c r="BP114" s="6"/>
      <c r="BQ114" s="5"/>
      <c r="BR114" s="5"/>
      <c r="BS114" s="4"/>
      <c r="BT114" s="6"/>
      <c r="BU114" s="4"/>
      <c r="BV114" s="6"/>
      <c r="BW114" s="5"/>
      <c r="BX114" s="5"/>
      <c r="BY114" s="4"/>
      <c r="BZ114" s="6"/>
      <c r="CA114" s="4"/>
      <c r="CB114" s="6"/>
      <c r="CC114" s="5"/>
      <c r="CD114" s="5"/>
      <c r="CE114" s="4"/>
      <c r="CF114" s="6"/>
      <c r="CG114" s="4"/>
      <c r="CH114" s="6"/>
      <c r="CI114" s="5"/>
      <c r="CJ114" s="5"/>
      <c r="CK114" s="4"/>
      <c r="CL114" s="6"/>
      <c r="CM114" s="4"/>
      <c r="CN114" s="6"/>
      <c r="CO114" s="5"/>
      <c r="CP114" s="5"/>
      <c r="CQ114" s="4"/>
      <c r="CR114" s="6"/>
      <c r="CS114" s="4"/>
      <c r="CT114" s="6"/>
      <c r="CU114" s="5"/>
      <c r="CV114" s="5"/>
      <c r="CW114" s="4"/>
      <c r="CX114" s="6"/>
      <c r="CY114" s="4"/>
      <c r="CZ114" s="6"/>
      <c r="DA114" s="5"/>
      <c r="DB114" s="5"/>
      <c r="DC114" s="4"/>
      <c r="DD114" s="6"/>
      <c r="DE114" s="4"/>
      <c r="DF114" s="6"/>
      <c r="DG114" s="5"/>
      <c r="DH114" s="5"/>
      <c r="DI114" s="4"/>
      <c r="DJ114" s="6"/>
      <c r="DK114" s="4"/>
      <c r="DL114" s="6"/>
      <c r="DM114" s="5"/>
      <c r="DN114" s="5"/>
      <c r="DO114" s="4"/>
      <c r="DP114" s="6"/>
      <c r="DQ114" s="4"/>
      <c r="DR114" s="6"/>
      <c r="DS114" s="5"/>
      <c r="DT114" s="5"/>
      <c r="DU114" s="4"/>
      <c r="DV114" s="6"/>
      <c r="DW114" s="4"/>
      <c r="DX114" s="6"/>
      <c r="DY114" s="5"/>
      <c r="DZ114" s="5"/>
      <c r="EA114" s="4"/>
      <c r="EB114" s="6"/>
      <c r="EC114" s="4"/>
      <c r="ED114" s="6"/>
      <c r="EE114" s="5"/>
      <c r="EF114" s="5"/>
      <c r="EG114" s="4"/>
      <c r="EH114" s="6"/>
      <c r="EI114" s="4"/>
      <c r="EJ114" s="6"/>
      <c r="EK114" s="5"/>
      <c r="EL114" s="5"/>
      <c r="EM114" s="4"/>
      <c r="EN114" s="6"/>
      <c r="EO114" s="4"/>
      <c r="EP114" s="6"/>
      <c r="EQ114" s="5"/>
      <c r="ER114" s="5"/>
      <c r="ES114" s="4"/>
      <c r="ET114" s="6"/>
      <c r="EU114" s="4"/>
      <c r="EV114" s="6"/>
      <c r="EW114" s="5"/>
      <c r="EX114" s="5"/>
      <c r="EY114" s="4"/>
      <c r="EZ114" s="6"/>
      <c r="FA114" s="4"/>
      <c r="FB114" s="6"/>
      <c r="FC114" s="5"/>
      <c r="FD114" s="5"/>
      <c r="FE114" s="4"/>
      <c r="FF114" s="6"/>
      <c r="FG114" s="4"/>
      <c r="FH114" s="6"/>
      <c r="FI114" s="5"/>
      <c r="FJ114" s="5"/>
      <c r="FK114" s="4"/>
      <c r="FL114" s="6"/>
      <c r="FM114" s="4"/>
      <c r="FN114" s="6"/>
      <c r="FO114" s="5"/>
      <c r="FP114" s="5"/>
      <c r="FQ114" s="4"/>
      <c r="FR114" s="6"/>
      <c r="FS114" s="4"/>
      <c r="FT114" s="6"/>
      <c r="FU114" s="5"/>
      <c r="FV114" s="5"/>
      <c r="FW114" s="4"/>
      <c r="FX114" s="6"/>
      <c r="FY114" s="4"/>
      <c r="FZ114" s="6"/>
      <c r="GA114" s="5"/>
      <c r="GB114" s="5"/>
      <c r="GC114" s="4"/>
      <c r="GD114" s="6"/>
      <c r="GE114" s="4"/>
      <c r="GF114" s="6"/>
      <c r="GG114" s="5"/>
      <c r="GH114" s="5"/>
      <c r="GI114" s="4"/>
      <c r="GJ114" s="6"/>
      <c r="GK114" s="4"/>
      <c r="GL114" s="6"/>
      <c r="GM114" s="5"/>
      <c r="GN114" s="5"/>
      <c r="GO114" s="4"/>
      <c r="GP114" s="6"/>
      <c r="GQ114" s="4"/>
      <c r="GR114" s="6"/>
      <c r="GS114" s="5"/>
      <c r="GT114" s="5"/>
      <c r="GU114" s="4"/>
      <c r="GV114" s="6"/>
      <c r="GW114" s="4"/>
      <c r="GX114" s="6"/>
      <c r="GY114" s="5"/>
      <c r="GZ114" s="5"/>
      <c r="HA114" s="4"/>
      <c r="HB114" s="6"/>
      <c r="HC114" s="4"/>
      <c r="HD114" s="6"/>
      <c r="HE114" s="5"/>
      <c r="HF114" s="5"/>
      <c r="HG114" s="4"/>
      <c r="HH114" s="6"/>
      <c r="HI114" s="4"/>
      <c r="HJ114" s="6"/>
      <c r="HK114" s="5"/>
      <c r="HL114" s="5"/>
      <c r="HM114" s="4"/>
      <c r="HN114" s="6"/>
      <c r="HO114" s="4"/>
      <c r="HP114" s="6"/>
      <c r="HQ114" s="5"/>
      <c r="HR114" s="5"/>
      <c r="HS114" s="4"/>
      <c r="HT114" s="6"/>
      <c r="HU114" s="4"/>
      <c r="HV114" s="6"/>
      <c r="HW114" s="5"/>
      <c r="HX114" s="5"/>
      <c r="HY114" s="4"/>
      <c r="HZ114" s="6"/>
      <c r="IA114" s="4"/>
      <c r="IB114" s="6"/>
      <c r="IC114" s="5"/>
      <c r="ID114" s="5"/>
      <c r="IE114" s="4"/>
      <c r="IF114" s="6"/>
      <c r="IG114" s="4"/>
      <c r="IH114" s="6"/>
      <c r="II114" s="5"/>
      <c r="IJ114" s="5"/>
      <c r="IK114" s="4"/>
      <c r="IL114" s="6"/>
      <c r="IM114" s="4"/>
      <c r="IN114" s="6"/>
      <c r="IO114" s="5"/>
      <c r="IP114" s="5"/>
      <c r="IQ114" s="4"/>
      <c r="IR114" s="6"/>
      <c r="IS114" s="4"/>
      <c r="IT114" s="6"/>
      <c r="IU114" s="5"/>
      <c r="IV114" s="5"/>
      <c r="IW114" s="4"/>
      <c r="IX114" s="6"/>
      <c r="IY114" s="4"/>
      <c r="IZ114" s="6"/>
      <c r="JA114" s="5"/>
      <c r="JB114" s="5"/>
      <c r="JC114" s="4"/>
      <c r="JD114" s="6"/>
      <c r="JE114" s="4"/>
      <c r="JF114" s="6"/>
      <c r="JG114" s="5"/>
      <c r="JH114" s="5"/>
      <c r="JI114" s="4"/>
      <c r="JJ114" s="6"/>
      <c r="JK114" s="4"/>
      <c r="JL114" s="6"/>
      <c r="JM114" s="5"/>
      <c r="JN114" s="5"/>
      <c r="JO114" s="4"/>
      <c r="JP114" s="6"/>
      <c r="JQ114" s="4"/>
      <c r="JR114" s="6"/>
      <c r="JS114" s="5"/>
      <c r="JT114" s="5"/>
      <c r="JU114" s="4"/>
      <c r="JV114" s="6"/>
      <c r="JW114" s="4"/>
      <c r="JX114" s="6"/>
      <c r="JY114" s="5"/>
      <c r="JZ114" s="5"/>
      <c r="KA114" s="4"/>
      <c r="KB114" s="6"/>
      <c r="KC114" s="4"/>
      <c r="KD114" s="6"/>
      <c r="KE114" s="5"/>
      <c r="KF114" s="5"/>
      <c r="KG114" s="4"/>
      <c r="KH114" s="6"/>
      <c r="KI114" s="4"/>
      <c r="KJ114" s="6"/>
      <c r="KK114" s="5"/>
      <c r="KL114" s="5"/>
    </row>
    <row r="115">
      <c r="A115" s="3" t="s">
        <v>85</v>
      </c>
      <c r="B115" s="3" t="s">
        <v>86</v>
      </c>
      <c r="C115" s="3" t="s">
        <v>87</v>
      </c>
      <c r="D115" s="3" t="s">
        <v>88</v>
      </c>
      <c r="E115" s="3" t="s">
        <v>370</v>
      </c>
      <c r="F115" s="3" t="s">
        <v>371</v>
      </c>
      <c r="G115" s="3" t="s">
        <v>372</v>
      </c>
      <c r="H115" s="3" t="s">
        <v>351</v>
      </c>
      <c r="I115" s="4"/>
      <c r="J115" s="4">
        <f>=ROUNDDOWN({0},0)</f>
      </c>
      <c r="K115" s="4">
        <v>800</v>
      </c>
      <c r="L115" s="5"/>
      <c r="M115" s="4"/>
      <c r="N115" s="4">
        <f>=ROUNDDOWN({0},0)</f>
      </c>
      <c r="O115" s="4"/>
      <c r="P115" s="5"/>
      <c r="Q115" s="4"/>
      <c r="R115" s="6"/>
      <c r="S115" s="4"/>
      <c r="T115" s="6"/>
      <c r="U115" s="5"/>
      <c r="V115" s="5"/>
      <c r="W115" s="4"/>
      <c r="X115" s="6"/>
      <c r="Y115" s="4"/>
      <c r="Z115" s="6"/>
      <c r="AA115" s="5"/>
      <c r="AB115" s="5"/>
      <c r="AC115" s="4"/>
      <c r="AD115" s="6"/>
      <c r="AE115" s="4"/>
      <c r="AF115" s="6"/>
      <c r="AG115" s="5"/>
      <c r="AH115" s="5"/>
      <c r="AI115" s="4"/>
      <c r="AJ115" s="6"/>
      <c r="AK115" s="4"/>
      <c r="AL115" s="6"/>
      <c r="AM115" s="5"/>
      <c r="AN115" s="5"/>
      <c r="AO115" s="4"/>
      <c r="AP115" s="6"/>
      <c r="AQ115" s="4"/>
      <c r="AR115" s="6"/>
      <c r="AS115" s="5"/>
      <c r="AT115" s="5"/>
      <c r="AU115" s="4"/>
      <c r="AV115" s="6"/>
      <c r="AW115" s="4"/>
      <c r="AX115" s="6"/>
      <c r="AY115" s="5"/>
      <c r="AZ115" s="5"/>
      <c r="BA115" s="4"/>
      <c r="BB115" s="6"/>
      <c r="BC115" s="4"/>
      <c r="BD115" s="6"/>
      <c r="BE115" s="5"/>
      <c r="BF115" s="5"/>
      <c r="BG115" s="4"/>
      <c r="BH115" s="6"/>
      <c r="BI115" s="4"/>
      <c r="BJ115" s="6"/>
      <c r="BK115" s="5"/>
      <c r="BL115" s="5"/>
      <c r="BM115" s="4"/>
      <c r="BN115" s="6"/>
      <c r="BO115" s="4"/>
      <c r="BP115" s="6"/>
      <c r="BQ115" s="5"/>
      <c r="BR115" s="5"/>
      <c r="BS115" s="4"/>
      <c r="BT115" s="6"/>
      <c r="BU115" s="4"/>
      <c r="BV115" s="6"/>
      <c r="BW115" s="5"/>
      <c r="BX115" s="5"/>
      <c r="BY115" s="4"/>
      <c r="BZ115" s="6"/>
      <c r="CA115" s="4"/>
      <c r="CB115" s="6"/>
      <c r="CC115" s="5"/>
      <c r="CD115" s="5"/>
      <c r="CE115" s="4"/>
      <c r="CF115" s="6"/>
      <c r="CG115" s="4"/>
      <c r="CH115" s="6"/>
      <c r="CI115" s="5"/>
      <c r="CJ115" s="5"/>
      <c r="CK115" s="4"/>
      <c r="CL115" s="6"/>
      <c r="CM115" s="4"/>
      <c r="CN115" s="6"/>
      <c r="CO115" s="5"/>
      <c r="CP115" s="5"/>
      <c r="CQ115" s="4"/>
      <c r="CR115" s="6"/>
      <c r="CS115" s="4"/>
      <c r="CT115" s="6"/>
      <c r="CU115" s="5"/>
      <c r="CV115" s="5"/>
      <c r="CW115" s="4"/>
      <c r="CX115" s="6"/>
      <c r="CY115" s="4"/>
      <c r="CZ115" s="6"/>
      <c r="DA115" s="5"/>
      <c r="DB115" s="5"/>
      <c r="DC115" s="4"/>
      <c r="DD115" s="6"/>
      <c r="DE115" s="4"/>
      <c r="DF115" s="6"/>
      <c r="DG115" s="5"/>
      <c r="DH115" s="5"/>
      <c r="DI115" s="4"/>
      <c r="DJ115" s="6"/>
      <c r="DK115" s="4"/>
      <c r="DL115" s="6"/>
      <c r="DM115" s="5"/>
      <c r="DN115" s="5"/>
      <c r="DO115" s="4"/>
      <c r="DP115" s="6"/>
      <c r="DQ115" s="4"/>
      <c r="DR115" s="6"/>
      <c r="DS115" s="5"/>
      <c r="DT115" s="5"/>
      <c r="DU115" s="4"/>
      <c r="DV115" s="6"/>
      <c r="DW115" s="4"/>
      <c r="DX115" s="6"/>
      <c r="DY115" s="5"/>
      <c r="DZ115" s="5"/>
      <c r="EA115" s="4"/>
      <c r="EB115" s="6"/>
      <c r="EC115" s="4"/>
      <c r="ED115" s="6"/>
      <c r="EE115" s="5"/>
      <c r="EF115" s="5"/>
      <c r="EG115" s="4"/>
      <c r="EH115" s="6"/>
      <c r="EI115" s="4"/>
      <c r="EJ115" s="6"/>
      <c r="EK115" s="5"/>
      <c r="EL115" s="5"/>
      <c r="EM115" s="4"/>
      <c r="EN115" s="6"/>
      <c r="EO115" s="4"/>
      <c r="EP115" s="6"/>
      <c r="EQ115" s="5"/>
      <c r="ER115" s="5"/>
      <c r="ES115" s="4"/>
      <c r="ET115" s="6"/>
      <c r="EU115" s="4"/>
      <c r="EV115" s="6"/>
      <c r="EW115" s="5"/>
      <c r="EX115" s="5"/>
      <c r="EY115" s="4"/>
      <c r="EZ115" s="6"/>
      <c r="FA115" s="4"/>
      <c r="FB115" s="6"/>
      <c r="FC115" s="5"/>
      <c r="FD115" s="5"/>
      <c r="FE115" s="4"/>
      <c r="FF115" s="6"/>
      <c r="FG115" s="4"/>
      <c r="FH115" s="6"/>
      <c r="FI115" s="5"/>
      <c r="FJ115" s="5"/>
      <c r="FK115" s="4"/>
      <c r="FL115" s="6"/>
      <c r="FM115" s="4"/>
      <c r="FN115" s="6"/>
      <c r="FO115" s="5"/>
      <c r="FP115" s="5"/>
      <c r="FQ115" s="4"/>
      <c r="FR115" s="6"/>
      <c r="FS115" s="4"/>
      <c r="FT115" s="6"/>
      <c r="FU115" s="5"/>
      <c r="FV115" s="5"/>
      <c r="FW115" s="4"/>
      <c r="FX115" s="6"/>
      <c r="FY115" s="4"/>
      <c r="FZ115" s="6"/>
      <c r="GA115" s="5"/>
      <c r="GB115" s="5"/>
      <c r="GC115" s="4"/>
      <c r="GD115" s="6"/>
      <c r="GE115" s="4"/>
      <c r="GF115" s="6"/>
      <c r="GG115" s="5"/>
      <c r="GH115" s="5"/>
      <c r="GI115" s="4"/>
      <c r="GJ115" s="6"/>
      <c r="GK115" s="4"/>
      <c r="GL115" s="6"/>
      <c r="GM115" s="5"/>
      <c r="GN115" s="5"/>
      <c r="GO115" s="4"/>
      <c r="GP115" s="6"/>
      <c r="GQ115" s="4"/>
      <c r="GR115" s="6"/>
      <c r="GS115" s="5"/>
      <c r="GT115" s="5"/>
      <c r="GU115" s="4"/>
      <c r="GV115" s="6"/>
      <c r="GW115" s="4"/>
      <c r="GX115" s="6"/>
      <c r="GY115" s="5"/>
      <c r="GZ115" s="5"/>
      <c r="HA115" s="4"/>
      <c r="HB115" s="6"/>
      <c r="HC115" s="4"/>
      <c r="HD115" s="6"/>
      <c r="HE115" s="5"/>
      <c r="HF115" s="5"/>
      <c r="HG115" s="4"/>
      <c r="HH115" s="6"/>
      <c r="HI115" s="4"/>
      <c r="HJ115" s="6"/>
      <c r="HK115" s="5"/>
      <c r="HL115" s="5"/>
      <c r="HM115" s="4"/>
      <c r="HN115" s="6"/>
      <c r="HO115" s="4"/>
      <c r="HP115" s="6"/>
      <c r="HQ115" s="5"/>
      <c r="HR115" s="5"/>
      <c r="HS115" s="4"/>
      <c r="HT115" s="6"/>
      <c r="HU115" s="4"/>
      <c r="HV115" s="6"/>
      <c r="HW115" s="5"/>
      <c r="HX115" s="5"/>
      <c r="HY115" s="4"/>
      <c r="HZ115" s="6"/>
      <c r="IA115" s="4"/>
      <c r="IB115" s="6"/>
      <c r="IC115" s="5"/>
      <c r="ID115" s="5"/>
      <c r="IE115" s="4"/>
      <c r="IF115" s="6"/>
      <c r="IG115" s="4"/>
      <c r="IH115" s="6"/>
      <c r="II115" s="5"/>
      <c r="IJ115" s="5"/>
      <c r="IK115" s="4"/>
      <c r="IL115" s="6"/>
      <c r="IM115" s="4"/>
      <c r="IN115" s="6"/>
      <c r="IO115" s="5"/>
      <c r="IP115" s="5"/>
      <c r="IQ115" s="4"/>
      <c r="IR115" s="6"/>
      <c r="IS115" s="4"/>
      <c r="IT115" s="6"/>
      <c r="IU115" s="5"/>
      <c r="IV115" s="5"/>
      <c r="IW115" s="4"/>
      <c r="IX115" s="6"/>
      <c r="IY115" s="4"/>
      <c r="IZ115" s="6"/>
      <c r="JA115" s="5"/>
      <c r="JB115" s="5"/>
      <c r="JC115" s="4"/>
      <c r="JD115" s="6"/>
      <c r="JE115" s="4"/>
      <c r="JF115" s="6"/>
      <c r="JG115" s="5"/>
      <c r="JH115" s="5"/>
      <c r="JI115" s="4"/>
      <c r="JJ115" s="6"/>
      <c r="JK115" s="4"/>
      <c r="JL115" s="6"/>
      <c r="JM115" s="5"/>
      <c r="JN115" s="5"/>
      <c r="JO115" s="4"/>
      <c r="JP115" s="6"/>
      <c r="JQ115" s="4"/>
      <c r="JR115" s="6"/>
      <c r="JS115" s="5"/>
      <c r="JT115" s="5"/>
      <c r="JU115" s="4"/>
      <c r="JV115" s="6"/>
      <c r="JW115" s="4"/>
      <c r="JX115" s="6"/>
      <c r="JY115" s="5"/>
      <c r="JZ115" s="5"/>
      <c r="KA115" s="4"/>
      <c r="KB115" s="6"/>
      <c r="KC115" s="4"/>
      <c r="KD115" s="6"/>
      <c r="KE115" s="5"/>
      <c r="KF115" s="5"/>
      <c r="KG115" s="4"/>
      <c r="KH115" s="6"/>
      <c r="KI115" s="4"/>
      <c r="KJ115" s="6"/>
      <c r="KK115" s="5"/>
      <c r="KL115" s="5"/>
    </row>
    <row r="116">
      <c r="A116" s="3" t="s">
        <v>85</v>
      </c>
      <c r="B116" s="3" t="s">
        <v>86</v>
      </c>
      <c r="C116" s="3" t="s">
        <v>87</v>
      </c>
      <c r="D116" s="3" t="s">
        <v>88</v>
      </c>
      <c r="E116" s="3" t="s">
        <v>373</v>
      </c>
      <c r="F116" s="3" t="s">
        <v>374</v>
      </c>
      <c r="G116" s="3" t="s">
        <v>375</v>
      </c>
      <c r="H116" s="3" t="s">
        <v>129</v>
      </c>
      <c r="I116" s="4"/>
      <c r="J116" s="4">
        <f>=ROUNDDOWN({0},0)</f>
      </c>
      <c r="K116" s="4"/>
      <c r="L116" s="5"/>
      <c r="M116" s="4"/>
      <c r="N116" s="4">
        <f>=ROUNDDOWN({0},0)</f>
      </c>
      <c r="O116" s="4"/>
      <c r="P116" s="5"/>
      <c r="Q116" s="4"/>
      <c r="R116" s="6"/>
      <c r="S116" s="4"/>
      <c r="T116" s="6"/>
      <c r="U116" s="5"/>
      <c r="V116" s="5"/>
      <c r="W116" s="4"/>
      <c r="X116" s="6"/>
      <c r="Y116" s="4"/>
      <c r="Z116" s="6"/>
      <c r="AA116" s="5"/>
      <c r="AB116" s="5"/>
      <c r="AC116" s="4"/>
      <c r="AD116" s="6"/>
      <c r="AE116" s="4"/>
      <c r="AF116" s="6"/>
      <c r="AG116" s="5"/>
      <c r="AH116" s="5"/>
      <c r="AI116" s="4"/>
      <c r="AJ116" s="6"/>
      <c r="AK116" s="4"/>
      <c r="AL116" s="6"/>
      <c r="AM116" s="5"/>
      <c r="AN116" s="5"/>
      <c r="AO116" s="4"/>
      <c r="AP116" s="6"/>
      <c r="AQ116" s="4"/>
      <c r="AR116" s="6"/>
      <c r="AS116" s="5"/>
      <c r="AT116" s="5"/>
      <c r="AU116" s="4"/>
      <c r="AV116" s="6"/>
      <c r="AW116" s="4"/>
      <c r="AX116" s="6"/>
      <c r="AY116" s="5"/>
      <c r="AZ116" s="5"/>
      <c r="BA116" s="4"/>
      <c r="BB116" s="6"/>
      <c r="BC116" s="4"/>
      <c r="BD116" s="6"/>
      <c r="BE116" s="5"/>
      <c r="BF116" s="5"/>
      <c r="BG116" s="4"/>
      <c r="BH116" s="6"/>
      <c r="BI116" s="4"/>
      <c r="BJ116" s="6"/>
      <c r="BK116" s="5"/>
      <c r="BL116" s="5"/>
      <c r="BM116" s="4"/>
      <c r="BN116" s="6"/>
      <c r="BO116" s="4"/>
      <c r="BP116" s="6"/>
      <c r="BQ116" s="5"/>
      <c r="BR116" s="5"/>
      <c r="BS116" s="4"/>
      <c r="BT116" s="6"/>
      <c r="BU116" s="4"/>
      <c r="BV116" s="6"/>
      <c r="BW116" s="5"/>
      <c r="BX116" s="5"/>
      <c r="BY116" s="4"/>
      <c r="BZ116" s="6"/>
      <c r="CA116" s="4"/>
      <c r="CB116" s="6"/>
      <c r="CC116" s="5"/>
      <c r="CD116" s="5"/>
      <c r="CE116" s="4"/>
      <c r="CF116" s="6"/>
      <c r="CG116" s="4"/>
      <c r="CH116" s="6"/>
      <c r="CI116" s="5"/>
      <c r="CJ116" s="5"/>
      <c r="CK116" s="4"/>
      <c r="CL116" s="6"/>
      <c r="CM116" s="4"/>
      <c r="CN116" s="6"/>
      <c r="CO116" s="5"/>
      <c r="CP116" s="5"/>
      <c r="CQ116" s="4"/>
      <c r="CR116" s="6"/>
      <c r="CS116" s="4"/>
      <c r="CT116" s="6"/>
      <c r="CU116" s="5"/>
      <c r="CV116" s="5"/>
      <c r="CW116" s="4"/>
      <c r="CX116" s="6"/>
      <c r="CY116" s="4"/>
      <c r="CZ116" s="6"/>
      <c r="DA116" s="5"/>
      <c r="DB116" s="5"/>
      <c r="DC116" s="4"/>
      <c r="DD116" s="6"/>
      <c r="DE116" s="4"/>
      <c r="DF116" s="6"/>
      <c r="DG116" s="5"/>
      <c r="DH116" s="5"/>
      <c r="DI116" s="4"/>
      <c r="DJ116" s="6"/>
      <c r="DK116" s="4"/>
      <c r="DL116" s="6"/>
      <c r="DM116" s="5"/>
      <c r="DN116" s="5"/>
      <c r="DO116" s="4"/>
      <c r="DP116" s="6"/>
      <c r="DQ116" s="4"/>
      <c r="DR116" s="6"/>
      <c r="DS116" s="5"/>
      <c r="DT116" s="5"/>
      <c r="DU116" s="4"/>
      <c r="DV116" s="6"/>
      <c r="DW116" s="4"/>
      <c r="DX116" s="6"/>
      <c r="DY116" s="5"/>
      <c r="DZ116" s="5"/>
      <c r="EA116" s="4"/>
      <c r="EB116" s="6"/>
      <c r="EC116" s="4"/>
      <c r="ED116" s="6"/>
      <c r="EE116" s="5"/>
      <c r="EF116" s="5"/>
      <c r="EG116" s="4"/>
      <c r="EH116" s="6"/>
      <c r="EI116" s="4"/>
      <c r="EJ116" s="6"/>
      <c r="EK116" s="5"/>
      <c r="EL116" s="5"/>
      <c r="EM116" s="4"/>
      <c r="EN116" s="6"/>
      <c r="EO116" s="4"/>
      <c r="EP116" s="6"/>
      <c r="EQ116" s="5"/>
      <c r="ER116" s="5"/>
      <c r="ES116" s="4"/>
      <c r="ET116" s="6"/>
      <c r="EU116" s="4"/>
      <c r="EV116" s="6"/>
      <c r="EW116" s="5"/>
      <c r="EX116" s="5"/>
      <c r="EY116" s="4"/>
      <c r="EZ116" s="6"/>
      <c r="FA116" s="4"/>
      <c r="FB116" s="6"/>
      <c r="FC116" s="5"/>
      <c r="FD116" s="5"/>
      <c r="FE116" s="4"/>
      <c r="FF116" s="6"/>
      <c r="FG116" s="4"/>
      <c r="FH116" s="6"/>
      <c r="FI116" s="5"/>
      <c r="FJ116" s="5"/>
      <c r="FK116" s="4"/>
      <c r="FL116" s="6"/>
      <c r="FM116" s="4"/>
      <c r="FN116" s="6"/>
      <c r="FO116" s="5"/>
      <c r="FP116" s="5"/>
      <c r="FQ116" s="4"/>
      <c r="FR116" s="6"/>
      <c r="FS116" s="4"/>
      <c r="FT116" s="6"/>
      <c r="FU116" s="5"/>
      <c r="FV116" s="5"/>
      <c r="FW116" s="4"/>
      <c r="FX116" s="6"/>
      <c r="FY116" s="4"/>
      <c r="FZ116" s="6"/>
      <c r="GA116" s="5"/>
      <c r="GB116" s="5"/>
      <c r="GC116" s="4"/>
      <c r="GD116" s="6"/>
      <c r="GE116" s="4"/>
      <c r="GF116" s="6"/>
      <c r="GG116" s="5"/>
      <c r="GH116" s="5"/>
      <c r="GI116" s="4"/>
      <c r="GJ116" s="6"/>
      <c r="GK116" s="4"/>
      <c r="GL116" s="6"/>
      <c r="GM116" s="5"/>
      <c r="GN116" s="5"/>
      <c r="GO116" s="4"/>
      <c r="GP116" s="6"/>
      <c r="GQ116" s="4"/>
      <c r="GR116" s="6"/>
      <c r="GS116" s="5"/>
      <c r="GT116" s="5"/>
      <c r="GU116" s="4"/>
      <c r="GV116" s="6"/>
      <c r="GW116" s="4"/>
      <c r="GX116" s="6"/>
      <c r="GY116" s="5"/>
      <c r="GZ116" s="5"/>
      <c r="HA116" s="4"/>
      <c r="HB116" s="6"/>
      <c r="HC116" s="4"/>
      <c r="HD116" s="6"/>
      <c r="HE116" s="5"/>
      <c r="HF116" s="5"/>
      <c r="HG116" s="4"/>
      <c r="HH116" s="6"/>
      <c r="HI116" s="4"/>
      <c r="HJ116" s="6"/>
      <c r="HK116" s="5"/>
      <c r="HL116" s="5"/>
      <c r="HM116" s="4"/>
      <c r="HN116" s="6"/>
      <c r="HO116" s="4"/>
      <c r="HP116" s="6"/>
      <c r="HQ116" s="5"/>
      <c r="HR116" s="5"/>
      <c r="HS116" s="4"/>
      <c r="HT116" s="6"/>
      <c r="HU116" s="4"/>
      <c r="HV116" s="6"/>
      <c r="HW116" s="5"/>
      <c r="HX116" s="5"/>
      <c r="HY116" s="4"/>
      <c r="HZ116" s="6"/>
      <c r="IA116" s="4"/>
      <c r="IB116" s="6"/>
      <c r="IC116" s="5"/>
      <c r="ID116" s="5"/>
      <c r="IE116" s="4"/>
      <c r="IF116" s="6"/>
      <c r="IG116" s="4"/>
      <c r="IH116" s="6"/>
      <c r="II116" s="5"/>
      <c r="IJ116" s="5"/>
      <c r="IK116" s="4"/>
      <c r="IL116" s="6"/>
      <c r="IM116" s="4"/>
      <c r="IN116" s="6"/>
      <c r="IO116" s="5"/>
      <c r="IP116" s="5"/>
      <c r="IQ116" s="4"/>
      <c r="IR116" s="6"/>
      <c r="IS116" s="4"/>
      <c r="IT116" s="6"/>
      <c r="IU116" s="5"/>
      <c r="IV116" s="5"/>
      <c r="IW116" s="4"/>
      <c r="IX116" s="6"/>
      <c r="IY116" s="4"/>
      <c r="IZ116" s="6"/>
      <c r="JA116" s="5"/>
      <c r="JB116" s="5"/>
      <c r="JC116" s="4"/>
      <c r="JD116" s="6"/>
      <c r="JE116" s="4"/>
      <c r="JF116" s="6"/>
      <c r="JG116" s="5"/>
      <c r="JH116" s="5"/>
      <c r="JI116" s="4"/>
      <c r="JJ116" s="6"/>
      <c r="JK116" s="4"/>
      <c r="JL116" s="6"/>
      <c r="JM116" s="5"/>
      <c r="JN116" s="5"/>
      <c r="JO116" s="4"/>
      <c r="JP116" s="6"/>
      <c r="JQ116" s="4"/>
      <c r="JR116" s="6"/>
      <c r="JS116" s="5"/>
      <c r="JT116" s="5"/>
      <c r="JU116" s="4"/>
      <c r="JV116" s="6"/>
      <c r="JW116" s="4"/>
      <c r="JX116" s="6"/>
      <c r="JY116" s="5"/>
      <c r="JZ116" s="5"/>
      <c r="KA116" s="4"/>
      <c r="KB116" s="6"/>
      <c r="KC116" s="4"/>
      <c r="KD116" s="6"/>
      <c r="KE116" s="5"/>
      <c r="KF116" s="5"/>
      <c r="KG116" s="4"/>
      <c r="KH116" s="6"/>
      <c r="KI116" s="4"/>
      <c r="KJ116" s="6"/>
      <c r="KK116" s="5"/>
      <c r="KL116" s="5"/>
    </row>
    <row r="117">
      <c r="A117" s="3" t="s">
        <v>85</v>
      </c>
      <c r="B117" s="3" t="s">
        <v>86</v>
      </c>
      <c r="C117" s="3" t="s">
        <v>87</v>
      </c>
      <c r="D117" s="3" t="s">
        <v>88</v>
      </c>
      <c r="E117" s="3" t="s">
        <v>376</v>
      </c>
      <c r="F117" s="3" t="s">
        <v>377</v>
      </c>
      <c r="G117" s="3" t="s">
        <v>378</v>
      </c>
      <c r="H117" s="3" t="s">
        <v>96</v>
      </c>
      <c r="I117" s="4"/>
      <c r="J117" s="4">
        <f>=ROUNDDOWN({0},0)</f>
      </c>
      <c r="K117" s="4">
        <v>5060</v>
      </c>
      <c r="L117" s="5"/>
      <c r="M117" s="4"/>
      <c r="N117" s="4">
        <f>=ROUNDDOWN({0},0)</f>
      </c>
      <c r="O117" s="4"/>
      <c r="P117" s="5"/>
      <c r="Q117" s="4"/>
      <c r="R117" s="6"/>
      <c r="S117" s="4"/>
      <c r="T117" s="6"/>
      <c r="U117" s="5"/>
      <c r="V117" s="5"/>
      <c r="W117" s="4"/>
      <c r="X117" s="6"/>
      <c r="Y117" s="4"/>
      <c r="Z117" s="6"/>
      <c r="AA117" s="5"/>
      <c r="AB117" s="5"/>
      <c r="AC117" s="4"/>
      <c r="AD117" s="6"/>
      <c r="AE117" s="4"/>
      <c r="AF117" s="6"/>
      <c r="AG117" s="5"/>
      <c r="AH117" s="5"/>
      <c r="AI117" s="4"/>
      <c r="AJ117" s="6"/>
      <c r="AK117" s="4"/>
      <c r="AL117" s="6"/>
      <c r="AM117" s="5"/>
      <c r="AN117" s="5"/>
      <c r="AO117" s="4"/>
      <c r="AP117" s="6"/>
      <c r="AQ117" s="4"/>
      <c r="AR117" s="6"/>
      <c r="AS117" s="5"/>
      <c r="AT117" s="5"/>
      <c r="AU117" s="4"/>
      <c r="AV117" s="6"/>
      <c r="AW117" s="4"/>
      <c r="AX117" s="6"/>
      <c r="AY117" s="5"/>
      <c r="AZ117" s="5"/>
      <c r="BA117" s="4"/>
      <c r="BB117" s="6"/>
      <c r="BC117" s="4"/>
      <c r="BD117" s="6"/>
      <c r="BE117" s="5"/>
      <c r="BF117" s="5"/>
      <c r="BG117" s="4"/>
      <c r="BH117" s="6"/>
      <c r="BI117" s="4"/>
      <c r="BJ117" s="6"/>
      <c r="BK117" s="5"/>
      <c r="BL117" s="5"/>
      <c r="BM117" s="4"/>
      <c r="BN117" s="6"/>
      <c r="BO117" s="4"/>
      <c r="BP117" s="6"/>
      <c r="BQ117" s="5"/>
      <c r="BR117" s="5"/>
      <c r="BS117" s="4"/>
      <c r="BT117" s="6"/>
      <c r="BU117" s="4"/>
      <c r="BV117" s="6"/>
      <c r="BW117" s="5"/>
      <c r="BX117" s="5"/>
      <c r="BY117" s="4"/>
      <c r="BZ117" s="6"/>
      <c r="CA117" s="4"/>
      <c r="CB117" s="6"/>
      <c r="CC117" s="5"/>
      <c r="CD117" s="5"/>
      <c r="CE117" s="4"/>
      <c r="CF117" s="6"/>
      <c r="CG117" s="4"/>
      <c r="CH117" s="6"/>
      <c r="CI117" s="5"/>
      <c r="CJ117" s="5"/>
      <c r="CK117" s="4"/>
      <c r="CL117" s="6"/>
      <c r="CM117" s="4"/>
      <c r="CN117" s="6"/>
      <c r="CO117" s="5"/>
      <c r="CP117" s="5"/>
      <c r="CQ117" s="4"/>
      <c r="CR117" s="6"/>
      <c r="CS117" s="4"/>
      <c r="CT117" s="6"/>
      <c r="CU117" s="5"/>
      <c r="CV117" s="5"/>
      <c r="CW117" s="4"/>
      <c r="CX117" s="6"/>
      <c r="CY117" s="4"/>
      <c r="CZ117" s="6"/>
      <c r="DA117" s="5"/>
      <c r="DB117" s="5"/>
      <c r="DC117" s="4"/>
      <c r="DD117" s="6"/>
      <c r="DE117" s="4"/>
      <c r="DF117" s="6"/>
      <c r="DG117" s="5"/>
      <c r="DH117" s="5"/>
      <c r="DI117" s="4"/>
      <c r="DJ117" s="6"/>
      <c r="DK117" s="4"/>
      <c r="DL117" s="6"/>
      <c r="DM117" s="5"/>
      <c r="DN117" s="5"/>
      <c r="DO117" s="4"/>
      <c r="DP117" s="6"/>
      <c r="DQ117" s="4"/>
      <c r="DR117" s="6"/>
      <c r="DS117" s="5"/>
      <c r="DT117" s="5"/>
      <c r="DU117" s="4"/>
      <c r="DV117" s="6"/>
      <c r="DW117" s="4"/>
      <c r="DX117" s="6"/>
      <c r="DY117" s="5"/>
      <c r="DZ117" s="5"/>
      <c r="EA117" s="4"/>
      <c r="EB117" s="6"/>
      <c r="EC117" s="4"/>
      <c r="ED117" s="6"/>
      <c r="EE117" s="5"/>
      <c r="EF117" s="5"/>
      <c r="EG117" s="4"/>
      <c r="EH117" s="6"/>
      <c r="EI117" s="4"/>
      <c r="EJ117" s="6"/>
      <c r="EK117" s="5"/>
      <c r="EL117" s="5"/>
      <c r="EM117" s="4"/>
      <c r="EN117" s="6"/>
      <c r="EO117" s="4"/>
      <c r="EP117" s="6"/>
      <c r="EQ117" s="5"/>
      <c r="ER117" s="5"/>
      <c r="ES117" s="4"/>
      <c r="ET117" s="6"/>
      <c r="EU117" s="4"/>
      <c r="EV117" s="6"/>
      <c r="EW117" s="5"/>
      <c r="EX117" s="5"/>
      <c r="EY117" s="4"/>
      <c r="EZ117" s="6"/>
      <c r="FA117" s="4"/>
      <c r="FB117" s="6"/>
      <c r="FC117" s="5"/>
      <c r="FD117" s="5"/>
      <c r="FE117" s="4"/>
      <c r="FF117" s="6"/>
      <c r="FG117" s="4"/>
      <c r="FH117" s="6"/>
      <c r="FI117" s="5"/>
      <c r="FJ117" s="5"/>
      <c r="FK117" s="4"/>
      <c r="FL117" s="6"/>
      <c r="FM117" s="4"/>
      <c r="FN117" s="6"/>
      <c r="FO117" s="5"/>
      <c r="FP117" s="5"/>
      <c r="FQ117" s="4"/>
      <c r="FR117" s="6"/>
      <c r="FS117" s="4"/>
      <c r="FT117" s="6"/>
      <c r="FU117" s="5"/>
      <c r="FV117" s="5"/>
      <c r="FW117" s="4"/>
      <c r="FX117" s="6"/>
      <c r="FY117" s="4"/>
      <c r="FZ117" s="6"/>
      <c r="GA117" s="5"/>
      <c r="GB117" s="5"/>
      <c r="GC117" s="4"/>
      <c r="GD117" s="6"/>
      <c r="GE117" s="4"/>
      <c r="GF117" s="6"/>
      <c r="GG117" s="5"/>
      <c r="GH117" s="5"/>
      <c r="GI117" s="4"/>
      <c r="GJ117" s="6"/>
      <c r="GK117" s="4"/>
      <c r="GL117" s="6"/>
      <c r="GM117" s="5"/>
      <c r="GN117" s="5"/>
      <c r="GO117" s="4"/>
      <c r="GP117" s="6"/>
      <c r="GQ117" s="4"/>
      <c r="GR117" s="6"/>
      <c r="GS117" s="5"/>
      <c r="GT117" s="5"/>
      <c r="GU117" s="4"/>
      <c r="GV117" s="6"/>
      <c r="GW117" s="4"/>
      <c r="GX117" s="6"/>
      <c r="GY117" s="5"/>
      <c r="GZ117" s="5"/>
      <c r="HA117" s="4"/>
      <c r="HB117" s="6"/>
      <c r="HC117" s="4"/>
      <c r="HD117" s="6"/>
      <c r="HE117" s="5"/>
      <c r="HF117" s="5"/>
      <c r="HG117" s="4"/>
      <c r="HH117" s="6"/>
      <c r="HI117" s="4"/>
      <c r="HJ117" s="6"/>
      <c r="HK117" s="5"/>
      <c r="HL117" s="5"/>
      <c r="HM117" s="4"/>
      <c r="HN117" s="6"/>
      <c r="HO117" s="4"/>
      <c r="HP117" s="6"/>
      <c r="HQ117" s="5"/>
      <c r="HR117" s="5"/>
      <c r="HS117" s="4"/>
      <c r="HT117" s="6"/>
      <c r="HU117" s="4"/>
      <c r="HV117" s="6"/>
      <c r="HW117" s="5"/>
      <c r="HX117" s="5"/>
      <c r="HY117" s="4"/>
      <c r="HZ117" s="6"/>
      <c r="IA117" s="4"/>
      <c r="IB117" s="6"/>
      <c r="IC117" s="5"/>
      <c r="ID117" s="5"/>
      <c r="IE117" s="4"/>
      <c r="IF117" s="6"/>
      <c r="IG117" s="4"/>
      <c r="IH117" s="6"/>
      <c r="II117" s="5"/>
      <c r="IJ117" s="5"/>
      <c r="IK117" s="4"/>
      <c r="IL117" s="6"/>
      <c r="IM117" s="4"/>
      <c r="IN117" s="6"/>
      <c r="IO117" s="5"/>
      <c r="IP117" s="5"/>
      <c r="IQ117" s="4"/>
      <c r="IR117" s="6"/>
      <c r="IS117" s="4"/>
      <c r="IT117" s="6"/>
      <c r="IU117" s="5"/>
      <c r="IV117" s="5"/>
      <c r="IW117" s="4"/>
      <c r="IX117" s="6"/>
      <c r="IY117" s="4"/>
      <c r="IZ117" s="6"/>
      <c r="JA117" s="5"/>
      <c r="JB117" s="5"/>
      <c r="JC117" s="4"/>
      <c r="JD117" s="6"/>
      <c r="JE117" s="4"/>
      <c r="JF117" s="6"/>
      <c r="JG117" s="5"/>
      <c r="JH117" s="5"/>
      <c r="JI117" s="4"/>
      <c r="JJ117" s="6"/>
      <c r="JK117" s="4"/>
      <c r="JL117" s="6"/>
      <c r="JM117" s="5"/>
      <c r="JN117" s="5"/>
      <c r="JO117" s="4"/>
      <c r="JP117" s="6"/>
      <c r="JQ117" s="4"/>
      <c r="JR117" s="6"/>
      <c r="JS117" s="5"/>
      <c r="JT117" s="5"/>
      <c r="JU117" s="4"/>
      <c r="JV117" s="6"/>
      <c r="JW117" s="4"/>
      <c r="JX117" s="6"/>
      <c r="JY117" s="5"/>
      <c r="JZ117" s="5"/>
      <c r="KA117" s="4"/>
      <c r="KB117" s="6"/>
      <c r="KC117" s="4"/>
      <c r="KD117" s="6"/>
      <c r="KE117" s="5"/>
      <c r="KF117" s="5"/>
      <c r="KG117" s="4"/>
      <c r="KH117" s="6"/>
      <c r="KI117" s="4"/>
      <c r="KJ117" s="6"/>
      <c r="KK117" s="5"/>
      <c r="KL117" s="5"/>
    </row>
    <row r="118">
      <c r="A118" s="3" t="s">
        <v>85</v>
      </c>
      <c r="B118" s="3" t="s">
        <v>86</v>
      </c>
      <c r="C118" s="3" t="s">
        <v>87</v>
      </c>
      <c r="D118" s="3" t="s">
        <v>88</v>
      </c>
      <c r="E118" s="3" t="s">
        <v>379</v>
      </c>
      <c r="F118" s="3" t="s">
        <v>380</v>
      </c>
      <c r="G118" s="3" t="s">
        <v>381</v>
      </c>
      <c r="H118" s="3" t="s">
        <v>96</v>
      </c>
      <c r="I118" s="4"/>
      <c r="J118" s="4">
        <f>=ROUNDDOWN({0},0)</f>
      </c>
      <c r="K118" s="4">
        <v>4310</v>
      </c>
      <c r="L118" s="5"/>
      <c r="M118" s="4"/>
      <c r="N118" s="4">
        <f>=ROUNDDOWN({0},0)</f>
      </c>
      <c r="O118" s="4"/>
      <c r="P118" s="5"/>
      <c r="Q118" s="4"/>
      <c r="R118" s="6"/>
      <c r="S118" s="4"/>
      <c r="T118" s="6"/>
      <c r="U118" s="5"/>
      <c r="V118" s="5"/>
      <c r="W118" s="4"/>
      <c r="X118" s="6"/>
      <c r="Y118" s="4"/>
      <c r="Z118" s="6"/>
      <c r="AA118" s="5"/>
      <c r="AB118" s="5"/>
      <c r="AC118" s="4"/>
      <c r="AD118" s="6"/>
      <c r="AE118" s="4"/>
      <c r="AF118" s="6"/>
      <c r="AG118" s="5"/>
      <c r="AH118" s="5"/>
      <c r="AI118" s="4"/>
      <c r="AJ118" s="6"/>
      <c r="AK118" s="4"/>
      <c r="AL118" s="6"/>
      <c r="AM118" s="5"/>
      <c r="AN118" s="5"/>
      <c r="AO118" s="4"/>
      <c r="AP118" s="6"/>
      <c r="AQ118" s="4"/>
      <c r="AR118" s="6"/>
      <c r="AS118" s="5"/>
      <c r="AT118" s="5"/>
      <c r="AU118" s="4"/>
      <c r="AV118" s="6"/>
      <c r="AW118" s="4"/>
      <c r="AX118" s="6"/>
      <c r="AY118" s="5"/>
      <c r="AZ118" s="5"/>
      <c r="BA118" s="4"/>
      <c r="BB118" s="6"/>
      <c r="BC118" s="4"/>
      <c r="BD118" s="6"/>
      <c r="BE118" s="5"/>
      <c r="BF118" s="5"/>
      <c r="BG118" s="4"/>
      <c r="BH118" s="6"/>
      <c r="BI118" s="4"/>
      <c r="BJ118" s="6"/>
      <c r="BK118" s="5"/>
      <c r="BL118" s="5"/>
      <c r="BM118" s="4"/>
      <c r="BN118" s="6"/>
      <c r="BO118" s="4"/>
      <c r="BP118" s="6"/>
      <c r="BQ118" s="5"/>
      <c r="BR118" s="5"/>
      <c r="BS118" s="4"/>
      <c r="BT118" s="6"/>
      <c r="BU118" s="4"/>
      <c r="BV118" s="6"/>
      <c r="BW118" s="5"/>
      <c r="BX118" s="5"/>
      <c r="BY118" s="4"/>
      <c r="BZ118" s="6"/>
      <c r="CA118" s="4"/>
      <c r="CB118" s="6"/>
      <c r="CC118" s="5"/>
      <c r="CD118" s="5"/>
      <c r="CE118" s="4"/>
      <c r="CF118" s="6"/>
      <c r="CG118" s="4"/>
      <c r="CH118" s="6"/>
      <c r="CI118" s="5"/>
      <c r="CJ118" s="5"/>
      <c r="CK118" s="4"/>
      <c r="CL118" s="6"/>
      <c r="CM118" s="4"/>
      <c r="CN118" s="6"/>
      <c r="CO118" s="5"/>
      <c r="CP118" s="5"/>
      <c r="CQ118" s="4"/>
      <c r="CR118" s="6"/>
      <c r="CS118" s="4"/>
      <c r="CT118" s="6"/>
      <c r="CU118" s="5"/>
      <c r="CV118" s="5"/>
      <c r="CW118" s="4"/>
      <c r="CX118" s="6"/>
      <c r="CY118" s="4"/>
      <c r="CZ118" s="6"/>
      <c r="DA118" s="5"/>
      <c r="DB118" s="5"/>
      <c r="DC118" s="4"/>
      <c r="DD118" s="6"/>
      <c r="DE118" s="4"/>
      <c r="DF118" s="6"/>
      <c r="DG118" s="5"/>
      <c r="DH118" s="5"/>
      <c r="DI118" s="4"/>
      <c r="DJ118" s="6"/>
      <c r="DK118" s="4"/>
      <c r="DL118" s="6"/>
      <c r="DM118" s="5"/>
      <c r="DN118" s="5"/>
      <c r="DO118" s="4"/>
      <c r="DP118" s="6"/>
      <c r="DQ118" s="4"/>
      <c r="DR118" s="6"/>
      <c r="DS118" s="5"/>
      <c r="DT118" s="5"/>
      <c r="DU118" s="4"/>
      <c r="DV118" s="6"/>
      <c r="DW118" s="4"/>
      <c r="DX118" s="6"/>
      <c r="DY118" s="5"/>
      <c r="DZ118" s="5"/>
      <c r="EA118" s="4"/>
      <c r="EB118" s="6"/>
      <c r="EC118" s="4"/>
      <c r="ED118" s="6"/>
      <c r="EE118" s="5"/>
      <c r="EF118" s="5"/>
      <c r="EG118" s="4"/>
      <c r="EH118" s="6"/>
      <c r="EI118" s="4"/>
      <c r="EJ118" s="6"/>
      <c r="EK118" s="5"/>
      <c r="EL118" s="5"/>
      <c r="EM118" s="4"/>
      <c r="EN118" s="6"/>
      <c r="EO118" s="4"/>
      <c r="EP118" s="6"/>
      <c r="EQ118" s="5"/>
      <c r="ER118" s="5"/>
      <c r="ES118" s="4"/>
      <c r="ET118" s="6"/>
      <c r="EU118" s="4"/>
      <c r="EV118" s="6"/>
      <c r="EW118" s="5"/>
      <c r="EX118" s="5"/>
      <c r="EY118" s="4"/>
      <c r="EZ118" s="6"/>
      <c r="FA118" s="4"/>
      <c r="FB118" s="6"/>
      <c r="FC118" s="5"/>
      <c r="FD118" s="5"/>
      <c r="FE118" s="4"/>
      <c r="FF118" s="6"/>
      <c r="FG118" s="4"/>
      <c r="FH118" s="6"/>
      <c r="FI118" s="5"/>
      <c r="FJ118" s="5"/>
      <c r="FK118" s="4"/>
      <c r="FL118" s="6"/>
      <c r="FM118" s="4"/>
      <c r="FN118" s="6"/>
      <c r="FO118" s="5"/>
      <c r="FP118" s="5"/>
      <c r="FQ118" s="4"/>
      <c r="FR118" s="6"/>
      <c r="FS118" s="4"/>
      <c r="FT118" s="6"/>
      <c r="FU118" s="5"/>
      <c r="FV118" s="5"/>
      <c r="FW118" s="4"/>
      <c r="FX118" s="6"/>
      <c r="FY118" s="4"/>
      <c r="FZ118" s="6"/>
      <c r="GA118" s="5"/>
      <c r="GB118" s="5"/>
      <c r="GC118" s="4"/>
      <c r="GD118" s="6"/>
      <c r="GE118" s="4"/>
      <c r="GF118" s="6"/>
      <c r="GG118" s="5"/>
      <c r="GH118" s="5"/>
      <c r="GI118" s="4"/>
      <c r="GJ118" s="6"/>
      <c r="GK118" s="4"/>
      <c r="GL118" s="6"/>
      <c r="GM118" s="5"/>
      <c r="GN118" s="5"/>
      <c r="GO118" s="4"/>
      <c r="GP118" s="6"/>
      <c r="GQ118" s="4"/>
      <c r="GR118" s="6"/>
      <c r="GS118" s="5"/>
      <c r="GT118" s="5"/>
      <c r="GU118" s="4"/>
      <c r="GV118" s="6"/>
      <c r="GW118" s="4"/>
      <c r="GX118" s="6"/>
      <c r="GY118" s="5"/>
      <c r="GZ118" s="5"/>
      <c r="HA118" s="4"/>
      <c r="HB118" s="6"/>
      <c r="HC118" s="4"/>
      <c r="HD118" s="6"/>
      <c r="HE118" s="5"/>
      <c r="HF118" s="5"/>
      <c r="HG118" s="4"/>
      <c r="HH118" s="6"/>
      <c r="HI118" s="4"/>
      <c r="HJ118" s="6"/>
      <c r="HK118" s="5"/>
      <c r="HL118" s="5"/>
      <c r="HM118" s="4"/>
      <c r="HN118" s="6"/>
      <c r="HO118" s="4"/>
      <c r="HP118" s="6"/>
      <c r="HQ118" s="5"/>
      <c r="HR118" s="5"/>
      <c r="HS118" s="4"/>
      <c r="HT118" s="6"/>
      <c r="HU118" s="4"/>
      <c r="HV118" s="6"/>
      <c r="HW118" s="5"/>
      <c r="HX118" s="5"/>
      <c r="HY118" s="4"/>
      <c r="HZ118" s="6"/>
      <c r="IA118" s="4"/>
      <c r="IB118" s="6"/>
      <c r="IC118" s="5"/>
      <c r="ID118" s="5"/>
      <c r="IE118" s="4"/>
      <c r="IF118" s="6"/>
      <c r="IG118" s="4"/>
      <c r="IH118" s="6"/>
      <c r="II118" s="5"/>
      <c r="IJ118" s="5"/>
      <c r="IK118" s="4"/>
      <c r="IL118" s="6"/>
      <c r="IM118" s="4"/>
      <c r="IN118" s="6"/>
      <c r="IO118" s="5"/>
      <c r="IP118" s="5"/>
      <c r="IQ118" s="4"/>
      <c r="IR118" s="6"/>
      <c r="IS118" s="4"/>
      <c r="IT118" s="6"/>
      <c r="IU118" s="5"/>
      <c r="IV118" s="5"/>
      <c r="IW118" s="4"/>
      <c r="IX118" s="6"/>
      <c r="IY118" s="4"/>
      <c r="IZ118" s="6"/>
      <c r="JA118" s="5"/>
      <c r="JB118" s="5"/>
      <c r="JC118" s="4"/>
      <c r="JD118" s="6"/>
      <c r="JE118" s="4"/>
      <c r="JF118" s="6"/>
      <c r="JG118" s="5"/>
      <c r="JH118" s="5"/>
      <c r="JI118" s="4"/>
      <c r="JJ118" s="6"/>
      <c r="JK118" s="4"/>
      <c r="JL118" s="6"/>
      <c r="JM118" s="5"/>
      <c r="JN118" s="5"/>
      <c r="JO118" s="4"/>
      <c r="JP118" s="6"/>
      <c r="JQ118" s="4"/>
      <c r="JR118" s="6"/>
      <c r="JS118" s="5"/>
      <c r="JT118" s="5"/>
      <c r="JU118" s="4"/>
      <c r="JV118" s="6"/>
      <c r="JW118" s="4"/>
      <c r="JX118" s="6"/>
      <c r="JY118" s="5"/>
      <c r="JZ118" s="5"/>
      <c r="KA118" s="4"/>
      <c r="KB118" s="6"/>
      <c r="KC118" s="4"/>
      <c r="KD118" s="6"/>
      <c r="KE118" s="5"/>
      <c r="KF118" s="5"/>
      <c r="KG118" s="4"/>
      <c r="KH118" s="6"/>
      <c r="KI118" s="4"/>
      <c r="KJ118" s="6"/>
      <c r="KK118" s="5"/>
      <c r="KL118" s="5"/>
    </row>
    <row r="119">
      <c r="A119" s="3" t="s">
        <v>85</v>
      </c>
      <c r="B119" s="3" t="s">
        <v>86</v>
      </c>
      <c r="C119" s="3" t="s">
        <v>87</v>
      </c>
      <c r="D119" s="3" t="s">
        <v>88</v>
      </c>
      <c r="E119" s="3" t="s">
        <v>382</v>
      </c>
      <c r="F119" s="3" t="s">
        <v>383</v>
      </c>
      <c r="G119" s="3" t="s">
        <v>384</v>
      </c>
      <c r="H119" s="3" t="s">
        <v>104</v>
      </c>
      <c r="I119" s="4"/>
      <c r="J119" s="4">
        <f>=ROUNDDOWN({0},0)</f>
      </c>
      <c r="K119" s="4"/>
      <c r="L119" s="5"/>
      <c r="M119" s="4"/>
      <c r="N119" s="4">
        <f>=ROUNDDOWN({0},0)</f>
      </c>
      <c r="O119" s="4"/>
      <c r="P119" s="5"/>
      <c r="Q119" s="4"/>
      <c r="R119" s="6"/>
      <c r="S119" s="4"/>
      <c r="T119" s="6"/>
      <c r="U119" s="5"/>
      <c r="V119" s="5"/>
      <c r="W119" s="4"/>
      <c r="X119" s="6"/>
      <c r="Y119" s="4"/>
      <c r="Z119" s="6"/>
      <c r="AA119" s="5"/>
      <c r="AB119" s="5"/>
      <c r="AC119" s="4"/>
      <c r="AD119" s="6"/>
      <c r="AE119" s="4"/>
      <c r="AF119" s="6"/>
      <c r="AG119" s="5"/>
      <c r="AH119" s="5"/>
      <c r="AI119" s="4"/>
      <c r="AJ119" s="6"/>
      <c r="AK119" s="4"/>
      <c r="AL119" s="6"/>
      <c r="AM119" s="5"/>
      <c r="AN119" s="5"/>
      <c r="AO119" s="4"/>
      <c r="AP119" s="6"/>
      <c r="AQ119" s="4"/>
      <c r="AR119" s="6"/>
      <c r="AS119" s="5"/>
      <c r="AT119" s="5"/>
      <c r="AU119" s="4"/>
      <c r="AV119" s="6"/>
      <c r="AW119" s="4"/>
      <c r="AX119" s="6"/>
      <c r="AY119" s="5"/>
      <c r="AZ119" s="5"/>
      <c r="BA119" s="4"/>
      <c r="BB119" s="6"/>
      <c r="BC119" s="4"/>
      <c r="BD119" s="6"/>
      <c r="BE119" s="5"/>
      <c r="BF119" s="5"/>
      <c r="BG119" s="4"/>
      <c r="BH119" s="6"/>
      <c r="BI119" s="4"/>
      <c r="BJ119" s="6"/>
      <c r="BK119" s="5"/>
      <c r="BL119" s="5"/>
      <c r="BM119" s="4"/>
      <c r="BN119" s="6"/>
      <c r="BO119" s="4"/>
      <c r="BP119" s="6"/>
      <c r="BQ119" s="5"/>
      <c r="BR119" s="5"/>
      <c r="BS119" s="4"/>
      <c r="BT119" s="6"/>
      <c r="BU119" s="4"/>
      <c r="BV119" s="6"/>
      <c r="BW119" s="5"/>
      <c r="BX119" s="5"/>
      <c r="BY119" s="4"/>
      <c r="BZ119" s="6"/>
      <c r="CA119" s="4"/>
      <c r="CB119" s="6"/>
      <c r="CC119" s="5"/>
      <c r="CD119" s="5"/>
      <c r="CE119" s="4"/>
      <c r="CF119" s="6"/>
      <c r="CG119" s="4"/>
      <c r="CH119" s="6"/>
      <c r="CI119" s="5"/>
      <c r="CJ119" s="5"/>
      <c r="CK119" s="4"/>
      <c r="CL119" s="6"/>
      <c r="CM119" s="4"/>
      <c r="CN119" s="6"/>
      <c r="CO119" s="5"/>
      <c r="CP119" s="5"/>
      <c r="CQ119" s="4"/>
      <c r="CR119" s="6"/>
      <c r="CS119" s="4"/>
      <c r="CT119" s="6"/>
      <c r="CU119" s="5"/>
      <c r="CV119" s="5"/>
      <c r="CW119" s="4"/>
      <c r="CX119" s="6"/>
      <c r="CY119" s="4"/>
      <c r="CZ119" s="6"/>
      <c r="DA119" s="5"/>
      <c r="DB119" s="5"/>
      <c r="DC119" s="4"/>
      <c r="DD119" s="6"/>
      <c r="DE119" s="4"/>
      <c r="DF119" s="6"/>
      <c r="DG119" s="5"/>
      <c r="DH119" s="5"/>
      <c r="DI119" s="4"/>
      <c r="DJ119" s="6"/>
      <c r="DK119" s="4"/>
      <c r="DL119" s="6"/>
      <c r="DM119" s="5"/>
      <c r="DN119" s="5"/>
      <c r="DO119" s="4"/>
      <c r="DP119" s="6"/>
      <c r="DQ119" s="4"/>
      <c r="DR119" s="6"/>
      <c r="DS119" s="5"/>
      <c r="DT119" s="5"/>
      <c r="DU119" s="4"/>
      <c r="DV119" s="6"/>
      <c r="DW119" s="4"/>
      <c r="DX119" s="6"/>
      <c r="DY119" s="5"/>
      <c r="DZ119" s="5"/>
      <c r="EA119" s="4"/>
      <c r="EB119" s="6"/>
      <c r="EC119" s="4"/>
      <c r="ED119" s="6"/>
      <c r="EE119" s="5"/>
      <c r="EF119" s="5"/>
      <c r="EG119" s="4"/>
      <c r="EH119" s="6"/>
      <c r="EI119" s="4"/>
      <c r="EJ119" s="6"/>
      <c r="EK119" s="5"/>
      <c r="EL119" s="5"/>
      <c r="EM119" s="4"/>
      <c r="EN119" s="6"/>
      <c r="EO119" s="4"/>
      <c r="EP119" s="6"/>
      <c r="EQ119" s="5"/>
      <c r="ER119" s="5"/>
      <c r="ES119" s="4"/>
      <c r="ET119" s="6"/>
      <c r="EU119" s="4"/>
      <c r="EV119" s="6"/>
      <c r="EW119" s="5"/>
      <c r="EX119" s="5"/>
      <c r="EY119" s="4"/>
      <c r="EZ119" s="6"/>
      <c r="FA119" s="4"/>
      <c r="FB119" s="6"/>
      <c r="FC119" s="5"/>
      <c r="FD119" s="5"/>
      <c r="FE119" s="4"/>
      <c r="FF119" s="6"/>
      <c r="FG119" s="4"/>
      <c r="FH119" s="6"/>
      <c r="FI119" s="5"/>
      <c r="FJ119" s="5"/>
      <c r="FK119" s="4"/>
      <c r="FL119" s="6"/>
      <c r="FM119" s="4"/>
      <c r="FN119" s="6"/>
      <c r="FO119" s="5"/>
      <c r="FP119" s="5"/>
      <c r="FQ119" s="4"/>
      <c r="FR119" s="6"/>
      <c r="FS119" s="4"/>
      <c r="FT119" s="6"/>
      <c r="FU119" s="5"/>
      <c r="FV119" s="5"/>
      <c r="FW119" s="4"/>
      <c r="FX119" s="6"/>
      <c r="FY119" s="4"/>
      <c r="FZ119" s="6"/>
      <c r="GA119" s="5"/>
      <c r="GB119" s="5"/>
      <c r="GC119" s="4"/>
      <c r="GD119" s="6"/>
      <c r="GE119" s="4"/>
      <c r="GF119" s="6"/>
      <c r="GG119" s="5"/>
      <c r="GH119" s="5"/>
      <c r="GI119" s="4"/>
      <c r="GJ119" s="6"/>
      <c r="GK119" s="4"/>
      <c r="GL119" s="6"/>
      <c r="GM119" s="5"/>
      <c r="GN119" s="5"/>
      <c r="GO119" s="4"/>
      <c r="GP119" s="6"/>
      <c r="GQ119" s="4"/>
      <c r="GR119" s="6"/>
      <c r="GS119" s="5"/>
      <c r="GT119" s="5"/>
      <c r="GU119" s="4"/>
      <c r="GV119" s="6"/>
      <c r="GW119" s="4"/>
      <c r="GX119" s="6"/>
      <c r="GY119" s="5"/>
      <c r="GZ119" s="5"/>
      <c r="HA119" s="4"/>
      <c r="HB119" s="6"/>
      <c r="HC119" s="4"/>
      <c r="HD119" s="6"/>
      <c r="HE119" s="5"/>
      <c r="HF119" s="5"/>
      <c r="HG119" s="4"/>
      <c r="HH119" s="6"/>
      <c r="HI119" s="4"/>
      <c r="HJ119" s="6"/>
      <c r="HK119" s="5"/>
      <c r="HL119" s="5"/>
      <c r="HM119" s="4"/>
      <c r="HN119" s="6"/>
      <c r="HO119" s="4"/>
      <c r="HP119" s="6"/>
      <c r="HQ119" s="5"/>
      <c r="HR119" s="5"/>
      <c r="HS119" s="4"/>
      <c r="HT119" s="6"/>
      <c r="HU119" s="4"/>
      <c r="HV119" s="6"/>
      <c r="HW119" s="5"/>
      <c r="HX119" s="5"/>
      <c r="HY119" s="4"/>
      <c r="HZ119" s="6"/>
      <c r="IA119" s="4"/>
      <c r="IB119" s="6"/>
      <c r="IC119" s="5"/>
      <c r="ID119" s="5"/>
      <c r="IE119" s="4"/>
      <c r="IF119" s="6"/>
      <c r="IG119" s="4"/>
      <c r="IH119" s="6"/>
      <c r="II119" s="5"/>
      <c r="IJ119" s="5"/>
      <c r="IK119" s="4"/>
      <c r="IL119" s="6"/>
      <c r="IM119" s="4"/>
      <c r="IN119" s="6"/>
      <c r="IO119" s="5"/>
      <c r="IP119" s="5"/>
      <c r="IQ119" s="4"/>
      <c r="IR119" s="6"/>
      <c r="IS119" s="4"/>
      <c r="IT119" s="6"/>
      <c r="IU119" s="5"/>
      <c r="IV119" s="5"/>
      <c r="IW119" s="4"/>
      <c r="IX119" s="6"/>
      <c r="IY119" s="4"/>
      <c r="IZ119" s="6"/>
      <c r="JA119" s="5"/>
      <c r="JB119" s="5"/>
      <c r="JC119" s="4"/>
      <c r="JD119" s="6"/>
      <c r="JE119" s="4"/>
      <c r="JF119" s="6"/>
      <c r="JG119" s="5"/>
      <c r="JH119" s="5"/>
      <c r="JI119" s="4"/>
      <c r="JJ119" s="6"/>
      <c r="JK119" s="4"/>
      <c r="JL119" s="6"/>
      <c r="JM119" s="5"/>
      <c r="JN119" s="5"/>
      <c r="JO119" s="4"/>
      <c r="JP119" s="6"/>
      <c r="JQ119" s="4"/>
      <c r="JR119" s="6"/>
      <c r="JS119" s="5"/>
      <c r="JT119" s="5"/>
      <c r="JU119" s="4"/>
      <c r="JV119" s="6"/>
      <c r="JW119" s="4"/>
      <c r="JX119" s="6"/>
      <c r="JY119" s="5"/>
      <c r="JZ119" s="5"/>
      <c r="KA119" s="4"/>
      <c r="KB119" s="6"/>
      <c r="KC119" s="4"/>
      <c r="KD119" s="6"/>
      <c r="KE119" s="5"/>
      <c r="KF119" s="5"/>
      <c r="KG119" s="4"/>
      <c r="KH119" s="6"/>
      <c r="KI119" s="4"/>
      <c r="KJ119" s="6"/>
      <c r="KK119" s="5"/>
      <c r="KL119" s="5"/>
    </row>
    <row r="120">
      <c r="A120" s="3" t="s">
        <v>85</v>
      </c>
      <c r="B120" s="3" t="s">
        <v>86</v>
      </c>
      <c r="C120" s="3" t="s">
        <v>87</v>
      </c>
      <c r="D120" s="3" t="s">
        <v>88</v>
      </c>
      <c r="E120" s="3" t="s">
        <v>385</v>
      </c>
      <c r="F120" s="3" t="s">
        <v>386</v>
      </c>
      <c r="G120" s="3" t="s">
        <v>387</v>
      </c>
      <c r="H120" s="3" t="s">
        <v>388</v>
      </c>
      <c r="I120" s="4"/>
      <c r="J120" s="4">
        <f>=ROUNDDOWN({0},0)</f>
      </c>
      <c r="K120" s="4">
        <v>800</v>
      </c>
      <c r="L120" s="5"/>
      <c r="M120" s="4"/>
      <c r="N120" s="4">
        <f>=ROUNDDOWN({0},0)</f>
      </c>
      <c r="O120" s="4"/>
      <c r="P120" s="5"/>
      <c r="Q120" s="4"/>
      <c r="R120" s="6"/>
      <c r="S120" s="4"/>
      <c r="T120" s="6"/>
      <c r="U120" s="5"/>
      <c r="V120" s="5"/>
      <c r="W120" s="4"/>
      <c r="X120" s="6"/>
      <c r="Y120" s="4"/>
      <c r="Z120" s="6"/>
      <c r="AA120" s="5"/>
      <c r="AB120" s="5"/>
      <c r="AC120" s="4"/>
      <c r="AD120" s="6"/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  <c r="AU120" s="4"/>
      <c r="AV120" s="6"/>
      <c r="AW120" s="4"/>
      <c r="AX120" s="6"/>
      <c r="AY120" s="5"/>
      <c r="AZ120" s="5"/>
      <c r="BA120" s="4"/>
      <c r="BB120" s="6"/>
      <c r="BC120" s="4"/>
      <c r="BD120" s="6"/>
      <c r="BE120" s="5"/>
      <c r="BF120" s="5"/>
      <c r="BG120" s="4"/>
      <c r="BH120" s="6"/>
      <c r="BI120" s="4"/>
      <c r="BJ120" s="6"/>
      <c r="BK120" s="5"/>
      <c r="BL120" s="5"/>
      <c r="BM120" s="4"/>
      <c r="BN120" s="6"/>
      <c r="BO120" s="4"/>
      <c r="BP120" s="6"/>
      <c r="BQ120" s="5"/>
      <c r="BR120" s="5"/>
      <c r="BS120" s="4"/>
      <c r="BT120" s="6"/>
      <c r="BU120" s="4"/>
      <c r="BV120" s="6"/>
      <c r="BW120" s="5"/>
      <c r="BX120" s="5"/>
      <c r="BY120" s="4"/>
      <c r="BZ120" s="6"/>
      <c r="CA120" s="4"/>
      <c r="CB120" s="6"/>
      <c r="CC120" s="5"/>
      <c r="CD120" s="5"/>
      <c r="CE120" s="4"/>
      <c r="CF120" s="6"/>
      <c r="CG120" s="4"/>
      <c r="CH120" s="6"/>
      <c r="CI120" s="5"/>
      <c r="CJ120" s="5"/>
      <c r="CK120" s="4"/>
      <c r="CL120" s="6"/>
      <c r="CM120" s="4"/>
      <c r="CN120" s="6"/>
      <c r="CO120" s="5"/>
      <c r="CP120" s="5"/>
      <c r="CQ120" s="4"/>
      <c r="CR120" s="6"/>
      <c r="CS120" s="4"/>
      <c r="CT120" s="6"/>
      <c r="CU120" s="5"/>
      <c r="CV120" s="5"/>
      <c r="CW120" s="4"/>
      <c r="CX120" s="6"/>
      <c r="CY120" s="4"/>
      <c r="CZ120" s="6"/>
      <c r="DA120" s="5"/>
      <c r="DB120" s="5"/>
      <c r="DC120" s="4"/>
      <c r="DD120" s="6"/>
      <c r="DE120" s="4"/>
      <c r="DF120" s="6"/>
      <c r="DG120" s="5"/>
      <c r="DH120" s="5"/>
      <c r="DI120" s="4"/>
      <c r="DJ120" s="6"/>
      <c r="DK120" s="4"/>
      <c r="DL120" s="6"/>
      <c r="DM120" s="5"/>
      <c r="DN120" s="5"/>
      <c r="DO120" s="4"/>
      <c r="DP120" s="6"/>
      <c r="DQ120" s="4"/>
      <c r="DR120" s="6"/>
      <c r="DS120" s="5"/>
      <c r="DT120" s="5"/>
      <c r="DU120" s="4"/>
      <c r="DV120" s="6"/>
      <c r="DW120" s="4"/>
      <c r="DX120" s="6"/>
      <c r="DY120" s="5"/>
      <c r="DZ120" s="5"/>
      <c r="EA120" s="4"/>
      <c r="EB120" s="6"/>
      <c r="EC120" s="4"/>
      <c r="ED120" s="6"/>
      <c r="EE120" s="5"/>
      <c r="EF120" s="5"/>
      <c r="EG120" s="4"/>
      <c r="EH120" s="6"/>
      <c r="EI120" s="4"/>
      <c r="EJ120" s="6"/>
      <c r="EK120" s="5"/>
      <c r="EL120" s="5"/>
      <c r="EM120" s="4"/>
      <c r="EN120" s="6"/>
      <c r="EO120" s="4"/>
      <c r="EP120" s="6"/>
      <c r="EQ120" s="5"/>
      <c r="ER120" s="5"/>
      <c r="ES120" s="4"/>
      <c r="ET120" s="6"/>
      <c r="EU120" s="4"/>
      <c r="EV120" s="6"/>
      <c r="EW120" s="5"/>
      <c r="EX120" s="5"/>
      <c r="EY120" s="4"/>
      <c r="EZ120" s="6"/>
      <c r="FA120" s="4"/>
      <c r="FB120" s="6"/>
      <c r="FC120" s="5"/>
      <c r="FD120" s="5"/>
      <c r="FE120" s="4"/>
      <c r="FF120" s="6"/>
      <c r="FG120" s="4"/>
      <c r="FH120" s="6"/>
      <c r="FI120" s="5"/>
      <c r="FJ120" s="5"/>
      <c r="FK120" s="4"/>
      <c r="FL120" s="6"/>
      <c r="FM120" s="4"/>
      <c r="FN120" s="6"/>
      <c r="FO120" s="5"/>
      <c r="FP120" s="5"/>
      <c r="FQ120" s="4"/>
      <c r="FR120" s="6"/>
      <c r="FS120" s="4"/>
      <c r="FT120" s="6"/>
      <c r="FU120" s="5"/>
      <c r="FV120" s="5"/>
      <c r="FW120" s="4"/>
      <c r="FX120" s="6"/>
      <c r="FY120" s="4"/>
      <c r="FZ120" s="6"/>
      <c r="GA120" s="5"/>
      <c r="GB120" s="5"/>
      <c r="GC120" s="4"/>
      <c r="GD120" s="6"/>
      <c r="GE120" s="4"/>
      <c r="GF120" s="6"/>
      <c r="GG120" s="5"/>
      <c r="GH120" s="5"/>
      <c r="GI120" s="4"/>
      <c r="GJ120" s="6"/>
      <c r="GK120" s="4"/>
      <c r="GL120" s="6"/>
      <c r="GM120" s="5"/>
      <c r="GN120" s="5"/>
      <c r="GO120" s="4"/>
      <c r="GP120" s="6"/>
      <c r="GQ120" s="4"/>
      <c r="GR120" s="6"/>
      <c r="GS120" s="5"/>
      <c r="GT120" s="5"/>
      <c r="GU120" s="4"/>
      <c r="GV120" s="6"/>
      <c r="GW120" s="4"/>
      <c r="GX120" s="6"/>
      <c r="GY120" s="5"/>
      <c r="GZ120" s="5"/>
      <c r="HA120" s="4"/>
      <c r="HB120" s="6"/>
      <c r="HC120" s="4"/>
      <c r="HD120" s="6"/>
      <c r="HE120" s="5"/>
      <c r="HF120" s="5"/>
      <c r="HG120" s="4"/>
      <c r="HH120" s="6"/>
      <c r="HI120" s="4"/>
      <c r="HJ120" s="6"/>
      <c r="HK120" s="5"/>
      <c r="HL120" s="5"/>
      <c r="HM120" s="4"/>
      <c r="HN120" s="6"/>
      <c r="HO120" s="4"/>
      <c r="HP120" s="6"/>
      <c r="HQ120" s="5"/>
      <c r="HR120" s="5"/>
      <c r="HS120" s="4"/>
      <c r="HT120" s="6"/>
      <c r="HU120" s="4"/>
      <c r="HV120" s="6"/>
      <c r="HW120" s="5"/>
      <c r="HX120" s="5"/>
      <c r="HY120" s="4"/>
      <c r="HZ120" s="6"/>
      <c r="IA120" s="4"/>
      <c r="IB120" s="6"/>
      <c r="IC120" s="5"/>
      <c r="ID120" s="5"/>
      <c r="IE120" s="4"/>
      <c r="IF120" s="6"/>
      <c r="IG120" s="4"/>
      <c r="IH120" s="6"/>
      <c r="II120" s="5"/>
      <c r="IJ120" s="5"/>
      <c r="IK120" s="4"/>
      <c r="IL120" s="6"/>
      <c r="IM120" s="4"/>
      <c r="IN120" s="6"/>
      <c r="IO120" s="5"/>
      <c r="IP120" s="5"/>
      <c r="IQ120" s="4"/>
      <c r="IR120" s="6"/>
      <c r="IS120" s="4"/>
      <c r="IT120" s="6"/>
      <c r="IU120" s="5"/>
      <c r="IV120" s="5"/>
      <c r="IW120" s="4"/>
      <c r="IX120" s="6"/>
      <c r="IY120" s="4"/>
      <c r="IZ120" s="6"/>
      <c r="JA120" s="5"/>
      <c r="JB120" s="5"/>
      <c r="JC120" s="4"/>
      <c r="JD120" s="6"/>
      <c r="JE120" s="4"/>
      <c r="JF120" s="6"/>
      <c r="JG120" s="5"/>
      <c r="JH120" s="5"/>
      <c r="JI120" s="4"/>
      <c r="JJ120" s="6"/>
      <c r="JK120" s="4"/>
      <c r="JL120" s="6"/>
      <c r="JM120" s="5"/>
      <c r="JN120" s="5"/>
      <c r="JO120" s="4"/>
      <c r="JP120" s="6"/>
      <c r="JQ120" s="4"/>
      <c r="JR120" s="6"/>
      <c r="JS120" s="5"/>
      <c r="JT120" s="5"/>
      <c r="JU120" s="4"/>
      <c r="JV120" s="6"/>
      <c r="JW120" s="4"/>
      <c r="JX120" s="6"/>
      <c r="JY120" s="5"/>
      <c r="JZ120" s="5"/>
      <c r="KA120" s="4"/>
      <c r="KB120" s="6"/>
      <c r="KC120" s="4"/>
      <c r="KD120" s="6"/>
      <c r="KE120" s="5"/>
      <c r="KF120" s="5"/>
      <c r="KG120" s="4"/>
      <c r="KH120" s="6"/>
      <c r="KI120" s="4"/>
      <c r="KJ120" s="6"/>
      <c r="KK120" s="5"/>
      <c r="KL120" s="5"/>
    </row>
    <row r="121">
      <c r="A121" s="3" t="s">
        <v>85</v>
      </c>
      <c r="B121" s="3" t="s">
        <v>86</v>
      </c>
      <c r="C121" s="3" t="s">
        <v>87</v>
      </c>
      <c r="D121" s="3" t="s">
        <v>88</v>
      </c>
      <c r="E121" s="3" t="s">
        <v>389</v>
      </c>
      <c r="F121" s="3" t="s">
        <v>389</v>
      </c>
      <c r="G121" s="3" t="s">
        <v>389</v>
      </c>
      <c r="H121" s="3" t="s">
        <v>104</v>
      </c>
      <c r="I121" s="4"/>
      <c r="J121" s="4">
        <f>=ROUNDDOWN({0},0)</f>
      </c>
      <c r="K121" s="4"/>
      <c r="L121" s="5"/>
      <c r="M121" s="4"/>
      <c r="N121" s="4">
        <f>=ROUNDDOWN({0},0)</f>
      </c>
      <c r="O121" s="4"/>
      <c r="P121" s="5"/>
      <c r="Q121" s="4"/>
      <c r="R121" s="6"/>
      <c r="S121" s="4"/>
      <c r="T121" s="6"/>
      <c r="U121" s="5"/>
      <c r="V121" s="5"/>
      <c r="W121" s="4"/>
      <c r="X121" s="6"/>
      <c r="Y121" s="4"/>
      <c r="Z121" s="6"/>
      <c r="AA121" s="5"/>
      <c r="AB121" s="5"/>
      <c r="AC121" s="4"/>
      <c r="AD121" s="6"/>
      <c r="AE121" s="4"/>
      <c r="AF121" s="6"/>
      <c r="AG121" s="5"/>
      <c r="AH121" s="5"/>
      <c r="AI121" s="4"/>
      <c r="AJ121" s="6"/>
      <c r="AK121" s="4"/>
      <c r="AL121" s="6"/>
      <c r="AM121" s="5"/>
      <c r="AN121" s="5"/>
      <c r="AO121" s="4"/>
      <c r="AP121" s="6"/>
      <c r="AQ121" s="4"/>
      <c r="AR121" s="6"/>
      <c r="AS121" s="5"/>
      <c r="AT121" s="5"/>
      <c r="AU121" s="4"/>
      <c r="AV121" s="6"/>
      <c r="AW121" s="4"/>
      <c r="AX121" s="6"/>
      <c r="AY121" s="5"/>
      <c r="AZ121" s="5"/>
      <c r="BA121" s="4"/>
      <c r="BB121" s="6"/>
      <c r="BC121" s="4"/>
      <c r="BD121" s="6"/>
      <c r="BE121" s="5"/>
      <c r="BF121" s="5"/>
      <c r="BG121" s="4"/>
      <c r="BH121" s="6"/>
      <c r="BI121" s="4"/>
      <c r="BJ121" s="6"/>
      <c r="BK121" s="5"/>
      <c r="BL121" s="5"/>
      <c r="BM121" s="4"/>
      <c r="BN121" s="6"/>
      <c r="BO121" s="4"/>
      <c r="BP121" s="6"/>
      <c r="BQ121" s="5"/>
      <c r="BR121" s="5"/>
      <c r="BS121" s="4"/>
      <c r="BT121" s="6"/>
      <c r="BU121" s="4"/>
      <c r="BV121" s="6"/>
      <c r="BW121" s="5"/>
      <c r="BX121" s="5"/>
      <c r="BY121" s="4"/>
      <c r="BZ121" s="6"/>
      <c r="CA121" s="4"/>
      <c r="CB121" s="6"/>
      <c r="CC121" s="5"/>
      <c r="CD121" s="5"/>
      <c r="CE121" s="4"/>
      <c r="CF121" s="6"/>
      <c r="CG121" s="4"/>
      <c r="CH121" s="6"/>
      <c r="CI121" s="5"/>
      <c r="CJ121" s="5"/>
      <c r="CK121" s="4"/>
      <c r="CL121" s="6"/>
      <c r="CM121" s="4"/>
      <c r="CN121" s="6"/>
      <c r="CO121" s="5"/>
      <c r="CP121" s="5"/>
      <c r="CQ121" s="4"/>
      <c r="CR121" s="6"/>
      <c r="CS121" s="4"/>
      <c r="CT121" s="6"/>
      <c r="CU121" s="5"/>
      <c r="CV121" s="5"/>
      <c r="CW121" s="4"/>
      <c r="CX121" s="6"/>
      <c r="CY121" s="4"/>
      <c r="CZ121" s="6"/>
      <c r="DA121" s="5"/>
      <c r="DB121" s="5"/>
      <c r="DC121" s="4"/>
      <c r="DD121" s="6"/>
      <c r="DE121" s="4"/>
      <c r="DF121" s="6"/>
      <c r="DG121" s="5"/>
      <c r="DH121" s="5"/>
      <c r="DI121" s="4"/>
      <c r="DJ121" s="6"/>
      <c r="DK121" s="4"/>
      <c r="DL121" s="6"/>
      <c r="DM121" s="5"/>
      <c r="DN121" s="5"/>
      <c r="DO121" s="4"/>
      <c r="DP121" s="6"/>
      <c r="DQ121" s="4"/>
      <c r="DR121" s="6"/>
      <c r="DS121" s="5"/>
      <c r="DT121" s="5"/>
      <c r="DU121" s="4"/>
      <c r="DV121" s="6"/>
      <c r="DW121" s="4"/>
      <c r="DX121" s="6"/>
      <c r="DY121" s="5"/>
      <c r="DZ121" s="5"/>
      <c r="EA121" s="4"/>
      <c r="EB121" s="6"/>
      <c r="EC121" s="4"/>
      <c r="ED121" s="6"/>
      <c r="EE121" s="5"/>
      <c r="EF121" s="5"/>
      <c r="EG121" s="4"/>
      <c r="EH121" s="6"/>
      <c r="EI121" s="4"/>
      <c r="EJ121" s="6"/>
      <c r="EK121" s="5"/>
      <c r="EL121" s="5"/>
      <c r="EM121" s="4"/>
      <c r="EN121" s="6"/>
      <c r="EO121" s="4"/>
      <c r="EP121" s="6"/>
      <c r="EQ121" s="5"/>
      <c r="ER121" s="5"/>
      <c r="ES121" s="4"/>
      <c r="ET121" s="6"/>
      <c r="EU121" s="4"/>
      <c r="EV121" s="6"/>
      <c r="EW121" s="5"/>
      <c r="EX121" s="5"/>
      <c r="EY121" s="4"/>
      <c r="EZ121" s="6"/>
      <c r="FA121" s="4"/>
      <c r="FB121" s="6"/>
      <c r="FC121" s="5"/>
      <c r="FD121" s="5"/>
      <c r="FE121" s="4"/>
      <c r="FF121" s="6"/>
      <c r="FG121" s="4"/>
      <c r="FH121" s="6"/>
      <c r="FI121" s="5"/>
      <c r="FJ121" s="5"/>
      <c r="FK121" s="4"/>
      <c r="FL121" s="6"/>
      <c r="FM121" s="4"/>
      <c r="FN121" s="6"/>
      <c r="FO121" s="5"/>
      <c r="FP121" s="5"/>
      <c r="FQ121" s="4"/>
      <c r="FR121" s="6"/>
      <c r="FS121" s="4"/>
      <c r="FT121" s="6"/>
      <c r="FU121" s="5"/>
      <c r="FV121" s="5"/>
      <c r="FW121" s="4"/>
      <c r="FX121" s="6"/>
      <c r="FY121" s="4"/>
      <c r="FZ121" s="6"/>
      <c r="GA121" s="5"/>
      <c r="GB121" s="5"/>
      <c r="GC121" s="4"/>
      <c r="GD121" s="6"/>
      <c r="GE121" s="4"/>
      <c r="GF121" s="6"/>
      <c r="GG121" s="5"/>
      <c r="GH121" s="5"/>
      <c r="GI121" s="4"/>
      <c r="GJ121" s="6"/>
      <c r="GK121" s="4"/>
      <c r="GL121" s="6"/>
      <c r="GM121" s="5"/>
      <c r="GN121" s="5"/>
      <c r="GO121" s="4"/>
      <c r="GP121" s="6"/>
      <c r="GQ121" s="4"/>
      <c r="GR121" s="6"/>
      <c r="GS121" s="5"/>
      <c r="GT121" s="5"/>
      <c r="GU121" s="4"/>
      <c r="GV121" s="6"/>
      <c r="GW121" s="4"/>
      <c r="GX121" s="6"/>
      <c r="GY121" s="5"/>
      <c r="GZ121" s="5"/>
      <c r="HA121" s="4"/>
      <c r="HB121" s="6"/>
      <c r="HC121" s="4"/>
      <c r="HD121" s="6"/>
      <c r="HE121" s="5"/>
      <c r="HF121" s="5"/>
      <c r="HG121" s="4"/>
      <c r="HH121" s="6"/>
      <c r="HI121" s="4"/>
      <c r="HJ121" s="6"/>
      <c r="HK121" s="5"/>
      <c r="HL121" s="5"/>
      <c r="HM121" s="4"/>
      <c r="HN121" s="6"/>
      <c r="HO121" s="4"/>
      <c r="HP121" s="6"/>
      <c r="HQ121" s="5"/>
      <c r="HR121" s="5"/>
      <c r="HS121" s="4"/>
      <c r="HT121" s="6"/>
      <c r="HU121" s="4"/>
      <c r="HV121" s="6"/>
      <c r="HW121" s="5"/>
      <c r="HX121" s="5"/>
      <c r="HY121" s="4"/>
      <c r="HZ121" s="6"/>
      <c r="IA121" s="4"/>
      <c r="IB121" s="6"/>
      <c r="IC121" s="5"/>
      <c r="ID121" s="5"/>
      <c r="IE121" s="4"/>
      <c r="IF121" s="6"/>
      <c r="IG121" s="4"/>
      <c r="IH121" s="6"/>
      <c r="II121" s="5"/>
      <c r="IJ121" s="5"/>
      <c r="IK121" s="4"/>
      <c r="IL121" s="6"/>
      <c r="IM121" s="4"/>
      <c r="IN121" s="6"/>
      <c r="IO121" s="5"/>
      <c r="IP121" s="5"/>
      <c r="IQ121" s="4"/>
      <c r="IR121" s="6"/>
      <c r="IS121" s="4"/>
      <c r="IT121" s="6"/>
      <c r="IU121" s="5"/>
      <c r="IV121" s="5"/>
      <c r="IW121" s="4"/>
      <c r="IX121" s="6"/>
      <c r="IY121" s="4"/>
      <c r="IZ121" s="6"/>
      <c r="JA121" s="5"/>
      <c r="JB121" s="5"/>
      <c r="JC121" s="4"/>
      <c r="JD121" s="6"/>
      <c r="JE121" s="4"/>
      <c r="JF121" s="6"/>
      <c r="JG121" s="5"/>
      <c r="JH121" s="5"/>
      <c r="JI121" s="4"/>
      <c r="JJ121" s="6"/>
      <c r="JK121" s="4"/>
      <c r="JL121" s="6"/>
      <c r="JM121" s="5"/>
      <c r="JN121" s="5"/>
      <c r="JO121" s="4"/>
      <c r="JP121" s="6"/>
      <c r="JQ121" s="4"/>
      <c r="JR121" s="6"/>
      <c r="JS121" s="5"/>
      <c r="JT121" s="5"/>
      <c r="JU121" s="4"/>
      <c r="JV121" s="6"/>
      <c r="JW121" s="4"/>
      <c r="JX121" s="6"/>
      <c r="JY121" s="5"/>
      <c r="JZ121" s="5"/>
      <c r="KA121" s="4"/>
      <c r="KB121" s="6"/>
      <c r="KC121" s="4"/>
      <c r="KD121" s="6"/>
      <c r="KE121" s="5"/>
      <c r="KF121" s="5"/>
      <c r="KG121" s="4"/>
      <c r="KH121" s="6"/>
      <c r="KI121" s="4"/>
      <c r="KJ121" s="6"/>
      <c r="KK121" s="5"/>
      <c r="KL121" s="5"/>
    </row>
    <row r="122">
      <c r="A122" s="3" t="s">
        <v>85</v>
      </c>
      <c r="B122" s="3" t="s">
        <v>86</v>
      </c>
      <c r="C122" s="3" t="s">
        <v>87</v>
      </c>
      <c r="D122" s="3" t="s">
        <v>88</v>
      </c>
      <c r="E122" s="3" t="s">
        <v>390</v>
      </c>
      <c r="F122" s="3" t="s">
        <v>391</v>
      </c>
      <c r="G122" s="3" t="s">
        <v>392</v>
      </c>
      <c r="H122" s="3" t="s">
        <v>104</v>
      </c>
      <c r="I122" s="4"/>
      <c r="J122" s="4">
        <f>=ROUNDDOWN({0},0)</f>
      </c>
      <c r="K122" s="4"/>
      <c r="L122" s="5"/>
      <c r="M122" s="4"/>
      <c r="N122" s="4">
        <f>=ROUNDDOWN({0},0)</f>
      </c>
      <c r="O122" s="4"/>
      <c r="P122" s="5"/>
      <c r="Q122" s="4"/>
      <c r="R122" s="6"/>
      <c r="S122" s="4"/>
      <c r="T122" s="6"/>
      <c r="U122" s="5"/>
      <c r="V122" s="5"/>
      <c r="W122" s="4"/>
      <c r="X122" s="6"/>
      <c r="Y122" s="4"/>
      <c r="Z122" s="6"/>
      <c r="AA122" s="5"/>
      <c r="AB122" s="5"/>
      <c r="AC122" s="4"/>
      <c r="AD122" s="6"/>
      <c r="AE122" s="4"/>
      <c r="AF122" s="6"/>
      <c r="AG122" s="5"/>
      <c r="AH122" s="5"/>
      <c r="AI122" s="4"/>
      <c r="AJ122" s="6"/>
      <c r="AK122" s="4"/>
      <c r="AL122" s="6"/>
      <c r="AM122" s="5"/>
      <c r="AN122" s="5"/>
      <c r="AO122" s="4"/>
      <c r="AP122" s="6"/>
      <c r="AQ122" s="4"/>
      <c r="AR122" s="6"/>
      <c r="AS122" s="5"/>
      <c r="AT122" s="5"/>
      <c r="AU122" s="4"/>
      <c r="AV122" s="6"/>
      <c r="AW122" s="4"/>
      <c r="AX122" s="6"/>
      <c r="AY122" s="5"/>
      <c r="AZ122" s="5"/>
      <c r="BA122" s="4"/>
      <c r="BB122" s="6"/>
      <c r="BC122" s="4"/>
      <c r="BD122" s="6"/>
      <c r="BE122" s="5"/>
      <c r="BF122" s="5"/>
      <c r="BG122" s="4"/>
      <c r="BH122" s="6"/>
      <c r="BI122" s="4"/>
      <c r="BJ122" s="6"/>
      <c r="BK122" s="5"/>
      <c r="BL122" s="5"/>
      <c r="BM122" s="4"/>
      <c r="BN122" s="6"/>
      <c r="BO122" s="4"/>
      <c r="BP122" s="6"/>
      <c r="BQ122" s="5"/>
      <c r="BR122" s="5"/>
      <c r="BS122" s="4"/>
      <c r="BT122" s="6"/>
      <c r="BU122" s="4"/>
      <c r="BV122" s="6"/>
      <c r="BW122" s="5"/>
      <c r="BX122" s="5"/>
      <c r="BY122" s="4"/>
      <c r="BZ122" s="6"/>
      <c r="CA122" s="4"/>
      <c r="CB122" s="6"/>
      <c r="CC122" s="5"/>
      <c r="CD122" s="5"/>
      <c r="CE122" s="4"/>
      <c r="CF122" s="6"/>
      <c r="CG122" s="4"/>
      <c r="CH122" s="6"/>
      <c r="CI122" s="5"/>
      <c r="CJ122" s="5"/>
      <c r="CK122" s="4"/>
      <c r="CL122" s="6"/>
      <c r="CM122" s="4"/>
      <c r="CN122" s="6"/>
      <c r="CO122" s="5"/>
      <c r="CP122" s="5"/>
      <c r="CQ122" s="4"/>
      <c r="CR122" s="6"/>
      <c r="CS122" s="4"/>
      <c r="CT122" s="6"/>
      <c r="CU122" s="5"/>
      <c r="CV122" s="5"/>
      <c r="CW122" s="4"/>
      <c r="CX122" s="6"/>
      <c r="CY122" s="4"/>
      <c r="CZ122" s="6"/>
      <c r="DA122" s="5"/>
      <c r="DB122" s="5"/>
      <c r="DC122" s="4"/>
      <c r="DD122" s="6"/>
      <c r="DE122" s="4"/>
      <c r="DF122" s="6"/>
      <c r="DG122" s="5"/>
      <c r="DH122" s="5"/>
      <c r="DI122" s="4"/>
      <c r="DJ122" s="6"/>
      <c r="DK122" s="4"/>
      <c r="DL122" s="6"/>
      <c r="DM122" s="5"/>
      <c r="DN122" s="5"/>
      <c r="DO122" s="4"/>
      <c r="DP122" s="6"/>
      <c r="DQ122" s="4"/>
      <c r="DR122" s="6"/>
      <c r="DS122" s="5"/>
      <c r="DT122" s="5"/>
      <c r="DU122" s="4"/>
      <c r="DV122" s="6"/>
      <c r="DW122" s="4"/>
      <c r="DX122" s="6"/>
      <c r="DY122" s="5"/>
      <c r="DZ122" s="5"/>
      <c r="EA122" s="4"/>
      <c r="EB122" s="6"/>
      <c r="EC122" s="4"/>
      <c r="ED122" s="6"/>
      <c r="EE122" s="5"/>
      <c r="EF122" s="5"/>
      <c r="EG122" s="4"/>
      <c r="EH122" s="6"/>
      <c r="EI122" s="4"/>
      <c r="EJ122" s="6"/>
      <c r="EK122" s="5"/>
      <c r="EL122" s="5"/>
      <c r="EM122" s="4"/>
      <c r="EN122" s="6"/>
      <c r="EO122" s="4"/>
      <c r="EP122" s="6"/>
      <c r="EQ122" s="5"/>
      <c r="ER122" s="5"/>
      <c r="ES122" s="4"/>
      <c r="ET122" s="6"/>
      <c r="EU122" s="4"/>
      <c r="EV122" s="6"/>
      <c r="EW122" s="5"/>
      <c r="EX122" s="5"/>
      <c r="EY122" s="4"/>
      <c r="EZ122" s="6"/>
      <c r="FA122" s="4"/>
      <c r="FB122" s="6"/>
      <c r="FC122" s="5"/>
      <c r="FD122" s="5"/>
      <c r="FE122" s="4"/>
      <c r="FF122" s="6"/>
      <c r="FG122" s="4"/>
      <c r="FH122" s="6"/>
      <c r="FI122" s="5"/>
      <c r="FJ122" s="5"/>
      <c r="FK122" s="4"/>
      <c r="FL122" s="6"/>
      <c r="FM122" s="4"/>
      <c r="FN122" s="6"/>
      <c r="FO122" s="5"/>
      <c r="FP122" s="5"/>
      <c r="FQ122" s="4"/>
      <c r="FR122" s="6"/>
      <c r="FS122" s="4"/>
      <c r="FT122" s="6"/>
      <c r="FU122" s="5"/>
      <c r="FV122" s="5"/>
      <c r="FW122" s="4"/>
      <c r="FX122" s="6"/>
      <c r="FY122" s="4"/>
      <c r="FZ122" s="6"/>
      <c r="GA122" s="5"/>
      <c r="GB122" s="5"/>
      <c r="GC122" s="4"/>
      <c r="GD122" s="6"/>
      <c r="GE122" s="4"/>
      <c r="GF122" s="6"/>
      <c r="GG122" s="5"/>
      <c r="GH122" s="5"/>
      <c r="GI122" s="4"/>
      <c r="GJ122" s="6"/>
      <c r="GK122" s="4"/>
      <c r="GL122" s="6"/>
      <c r="GM122" s="5"/>
      <c r="GN122" s="5"/>
      <c r="GO122" s="4"/>
      <c r="GP122" s="6"/>
      <c r="GQ122" s="4"/>
      <c r="GR122" s="6"/>
      <c r="GS122" s="5"/>
      <c r="GT122" s="5"/>
      <c r="GU122" s="4"/>
      <c r="GV122" s="6"/>
      <c r="GW122" s="4"/>
      <c r="GX122" s="6"/>
      <c r="GY122" s="5"/>
      <c r="GZ122" s="5"/>
      <c r="HA122" s="4"/>
      <c r="HB122" s="6"/>
      <c r="HC122" s="4"/>
      <c r="HD122" s="6"/>
      <c r="HE122" s="5"/>
      <c r="HF122" s="5"/>
      <c r="HG122" s="4"/>
      <c r="HH122" s="6"/>
      <c r="HI122" s="4"/>
      <c r="HJ122" s="6"/>
      <c r="HK122" s="5"/>
      <c r="HL122" s="5"/>
      <c r="HM122" s="4"/>
      <c r="HN122" s="6"/>
      <c r="HO122" s="4"/>
      <c r="HP122" s="6"/>
      <c r="HQ122" s="5"/>
      <c r="HR122" s="5"/>
      <c r="HS122" s="4"/>
      <c r="HT122" s="6"/>
      <c r="HU122" s="4"/>
      <c r="HV122" s="6"/>
      <c r="HW122" s="5"/>
      <c r="HX122" s="5"/>
      <c r="HY122" s="4"/>
      <c r="HZ122" s="6"/>
      <c r="IA122" s="4"/>
      <c r="IB122" s="6"/>
      <c r="IC122" s="5"/>
      <c r="ID122" s="5"/>
      <c r="IE122" s="4"/>
      <c r="IF122" s="6"/>
      <c r="IG122" s="4"/>
      <c r="IH122" s="6"/>
      <c r="II122" s="5"/>
      <c r="IJ122" s="5"/>
      <c r="IK122" s="4"/>
      <c r="IL122" s="6"/>
      <c r="IM122" s="4"/>
      <c r="IN122" s="6"/>
      <c r="IO122" s="5"/>
      <c r="IP122" s="5"/>
      <c r="IQ122" s="4"/>
      <c r="IR122" s="6"/>
      <c r="IS122" s="4"/>
      <c r="IT122" s="6"/>
      <c r="IU122" s="5"/>
      <c r="IV122" s="5"/>
      <c r="IW122" s="4"/>
      <c r="IX122" s="6"/>
      <c r="IY122" s="4"/>
      <c r="IZ122" s="6"/>
      <c r="JA122" s="5"/>
      <c r="JB122" s="5"/>
      <c r="JC122" s="4"/>
      <c r="JD122" s="6"/>
      <c r="JE122" s="4"/>
      <c r="JF122" s="6"/>
      <c r="JG122" s="5"/>
      <c r="JH122" s="5"/>
      <c r="JI122" s="4"/>
      <c r="JJ122" s="6"/>
      <c r="JK122" s="4"/>
      <c r="JL122" s="6"/>
      <c r="JM122" s="5"/>
      <c r="JN122" s="5"/>
      <c r="JO122" s="4"/>
      <c r="JP122" s="6"/>
      <c r="JQ122" s="4"/>
      <c r="JR122" s="6"/>
      <c r="JS122" s="5"/>
      <c r="JT122" s="5"/>
      <c r="JU122" s="4"/>
      <c r="JV122" s="6"/>
      <c r="JW122" s="4"/>
      <c r="JX122" s="6"/>
      <c r="JY122" s="5"/>
      <c r="JZ122" s="5"/>
      <c r="KA122" s="4"/>
      <c r="KB122" s="6"/>
      <c r="KC122" s="4"/>
      <c r="KD122" s="6"/>
      <c r="KE122" s="5"/>
      <c r="KF122" s="5"/>
      <c r="KG122" s="4"/>
      <c r="KH122" s="6"/>
      <c r="KI122" s="4"/>
      <c r="KJ122" s="6"/>
      <c r="KK122" s="5"/>
      <c r="KL122" s="5"/>
    </row>
    <row r="123">
      <c r="A123" s="3" t="s">
        <v>85</v>
      </c>
      <c r="B123" s="3" t="s">
        <v>86</v>
      </c>
      <c r="C123" s="3" t="s">
        <v>87</v>
      </c>
      <c r="D123" s="3" t="s">
        <v>88</v>
      </c>
      <c r="E123" s="3" t="s">
        <v>393</v>
      </c>
      <c r="F123" s="3" t="s">
        <v>394</v>
      </c>
      <c r="G123" s="3" t="s">
        <v>395</v>
      </c>
      <c r="H123" s="3" t="s">
        <v>104</v>
      </c>
      <c r="I123" s="4"/>
      <c r="J123" s="4">
        <f>=ROUNDDOWN({0},0)</f>
      </c>
      <c r="K123" s="4"/>
      <c r="L123" s="5"/>
      <c r="M123" s="4"/>
      <c r="N123" s="4">
        <f>=ROUNDDOWN({0},0)</f>
      </c>
      <c r="O123" s="4"/>
      <c r="P123" s="5"/>
      <c r="Q123" s="4"/>
      <c r="R123" s="6"/>
      <c r="S123" s="4"/>
      <c r="T123" s="6"/>
      <c r="U123" s="5"/>
      <c r="V123" s="5"/>
      <c r="W123" s="4"/>
      <c r="X123" s="6"/>
      <c r="Y123" s="4"/>
      <c r="Z123" s="6"/>
      <c r="AA123" s="5"/>
      <c r="AB123" s="5"/>
      <c r="AC123" s="4"/>
      <c r="AD123" s="6"/>
      <c r="AE123" s="4"/>
      <c r="AF123" s="6"/>
      <c r="AG123" s="5"/>
      <c r="AH123" s="5"/>
      <c r="AI123" s="4"/>
      <c r="AJ123" s="6"/>
      <c r="AK123" s="4"/>
      <c r="AL123" s="6"/>
      <c r="AM123" s="5"/>
      <c r="AN123" s="5"/>
      <c r="AO123" s="4"/>
      <c r="AP123" s="6"/>
      <c r="AQ123" s="4"/>
      <c r="AR123" s="6"/>
      <c r="AS123" s="5"/>
      <c r="AT123" s="5"/>
      <c r="AU123" s="4"/>
      <c r="AV123" s="6"/>
      <c r="AW123" s="4"/>
      <c r="AX123" s="6"/>
      <c r="AY123" s="5"/>
      <c r="AZ123" s="5"/>
      <c r="BA123" s="4"/>
      <c r="BB123" s="6"/>
      <c r="BC123" s="4"/>
      <c r="BD123" s="6"/>
      <c r="BE123" s="5"/>
      <c r="BF123" s="5"/>
      <c r="BG123" s="4"/>
      <c r="BH123" s="6"/>
      <c r="BI123" s="4"/>
      <c r="BJ123" s="6"/>
      <c r="BK123" s="5"/>
      <c r="BL123" s="5"/>
      <c r="BM123" s="4"/>
      <c r="BN123" s="6"/>
      <c r="BO123" s="4"/>
      <c r="BP123" s="6"/>
      <c r="BQ123" s="5"/>
      <c r="BR123" s="5"/>
      <c r="BS123" s="4"/>
      <c r="BT123" s="6"/>
      <c r="BU123" s="4"/>
      <c r="BV123" s="6"/>
      <c r="BW123" s="5"/>
      <c r="BX123" s="5"/>
      <c r="BY123" s="4"/>
      <c r="BZ123" s="6"/>
      <c r="CA123" s="4"/>
      <c r="CB123" s="6"/>
      <c r="CC123" s="5"/>
      <c r="CD123" s="5"/>
      <c r="CE123" s="4"/>
      <c r="CF123" s="6"/>
      <c r="CG123" s="4"/>
      <c r="CH123" s="6"/>
      <c r="CI123" s="5"/>
      <c r="CJ123" s="5"/>
      <c r="CK123" s="4"/>
      <c r="CL123" s="6"/>
      <c r="CM123" s="4"/>
      <c r="CN123" s="6"/>
      <c r="CO123" s="5"/>
      <c r="CP123" s="5"/>
      <c r="CQ123" s="4"/>
      <c r="CR123" s="6"/>
      <c r="CS123" s="4"/>
      <c r="CT123" s="6"/>
      <c r="CU123" s="5"/>
      <c r="CV123" s="5"/>
      <c r="CW123" s="4"/>
      <c r="CX123" s="6"/>
      <c r="CY123" s="4"/>
      <c r="CZ123" s="6"/>
      <c r="DA123" s="5"/>
      <c r="DB123" s="5"/>
      <c r="DC123" s="4"/>
      <c r="DD123" s="6"/>
      <c r="DE123" s="4"/>
      <c r="DF123" s="6"/>
      <c r="DG123" s="5"/>
      <c r="DH123" s="5"/>
      <c r="DI123" s="4"/>
      <c r="DJ123" s="6"/>
      <c r="DK123" s="4"/>
      <c r="DL123" s="6"/>
      <c r="DM123" s="5"/>
      <c r="DN123" s="5"/>
      <c r="DO123" s="4"/>
      <c r="DP123" s="6"/>
      <c r="DQ123" s="4"/>
      <c r="DR123" s="6"/>
      <c r="DS123" s="5"/>
      <c r="DT123" s="5"/>
      <c r="DU123" s="4"/>
      <c r="DV123" s="6"/>
      <c r="DW123" s="4"/>
      <c r="DX123" s="6"/>
      <c r="DY123" s="5"/>
      <c r="DZ123" s="5"/>
      <c r="EA123" s="4"/>
      <c r="EB123" s="6"/>
      <c r="EC123" s="4"/>
      <c r="ED123" s="6"/>
      <c r="EE123" s="5"/>
      <c r="EF123" s="5"/>
      <c r="EG123" s="4"/>
      <c r="EH123" s="6"/>
      <c r="EI123" s="4"/>
      <c r="EJ123" s="6"/>
      <c r="EK123" s="5"/>
      <c r="EL123" s="5"/>
      <c r="EM123" s="4"/>
      <c r="EN123" s="6"/>
      <c r="EO123" s="4"/>
      <c r="EP123" s="6"/>
      <c r="EQ123" s="5"/>
      <c r="ER123" s="5"/>
      <c r="ES123" s="4"/>
      <c r="ET123" s="6"/>
      <c r="EU123" s="4"/>
      <c r="EV123" s="6"/>
      <c r="EW123" s="5"/>
      <c r="EX123" s="5"/>
      <c r="EY123" s="4"/>
      <c r="EZ123" s="6"/>
      <c r="FA123" s="4"/>
      <c r="FB123" s="6"/>
      <c r="FC123" s="5"/>
      <c r="FD123" s="5"/>
      <c r="FE123" s="4"/>
      <c r="FF123" s="6"/>
      <c r="FG123" s="4"/>
      <c r="FH123" s="6"/>
      <c r="FI123" s="5"/>
      <c r="FJ123" s="5"/>
      <c r="FK123" s="4"/>
      <c r="FL123" s="6"/>
      <c r="FM123" s="4"/>
      <c r="FN123" s="6"/>
      <c r="FO123" s="5"/>
      <c r="FP123" s="5"/>
      <c r="FQ123" s="4"/>
      <c r="FR123" s="6"/>
      <c r="FS123" s="4"/>
      <c r="FT123" s="6"/>
      <c r="FU123" s="5"/>
      <c r="FV123" s="5"/>
      <c r="FW123" s="4"/>
      <c r="FX123" s="6"/>
      <c r="FY123" s="4"/>
      <c r="FZ123" s="6"/>
      <c r="GA123" s="5"/>
      <c r="GB123" s="5"/>
      <c r="GC123" s="4"/>
      <c r="GD123" s="6"/>
      <c r="GE123" s="4"/>
      <c r="GF123" s="6"/>
      <c r="GG123" s="5"/>
      <c r="GH123" s="5"/>
      <c r="GI123" s="4"/>
      <c r="GJ123" s="6"/>
      <c r="GK123" s="4"/>
      <c r="GL123" s="6"/>
      <c r="GM123" s="5"/>
      <c r="GN123" s="5"/>
      <c r="GO123" s="4"/>
      <c r="GP123" s="6"/>
      <c r="GQ123" s="4"/>
      <c r="GR123" s="6"/>
      <c r="GS123" s="5"/>
      <c r="GT123" s="5"/>
      <c r="GU123" s="4"/>
      <c r="GV123" s="6"/>
      <c r="GW123" s="4"/>
      <c r="GX123" s="6"/>
      <c r="GY123" s="5"/>
      <c r="GZ123" s="5"/>
      <c r="HA123" s="4"/>
      <c r="HB123" s="6"/>
      <c r="HC123" s="4"/>
      <c r="HD123" s="6"/>
      <c r="HE123" s="5"/>
      <c r="HF123" s="5"/>
      <c r="HG123" s="4"/>
      <c r="HH123" s="6"/>
      <c r="HI123" s="4"/>
      <c r="HJ123" s="6"/>
      <c r="HK123" s="5"/>
      <c r="HL123" s="5"/>
      <c r="HM123" s="4"/>
      <c r="HN123" s="6"/>
      <c r="HO123" s="4"/>
      <c r="HP123" s="6"/>
      <c r="HQ123" s="5"/>
      <c r="HR123" s="5"/>
      <c r="HS123" s="4"/>
      <c r="HT123" s="6"/>
      <c r="HU123" s="4"/>
      <c r="HV123" s="6"/>
      <c r="HW123" s="5"/>
      <c r="HX123" s="5"/>
      <c r="HY123" s="4"/>
      <c r="HZ123" s="6"/>
      <c r="IA123" s="4"/>
      <c r="IB123" s="6"/>
      <c r="IC123" s="5"/>
      <c r="ID123" s="5"/>
      <c r="IE123" s="4"/>
      <c r="IF123" s="6"/>
      <c r="IG123" s="4"/>
      <c r="IH123" s="6"/>
      <c r="II123" s="5"/>
      <c r="IJ123" s="5"/>
      <c r="IK123" s="4"/>
      <c r="IL123" s="6"/>
      <c r="IM123" s="4"/>
      <c r="IN123" s="6"/>
      <c r="IO123" s="5"/>
      <c r="IP123" s="5"/>
      <c r="IQ123" s="4"/>
      <c r="IR123" s="6"/>
      <c r="IS123" s="4"/>
      <c r="IT123" s="6"/>
      <c r="IU123" s="5"/>
      <c r="IV123" s="5"/>
      <c r="IW123" s="4"/>
      <c r="IX123" s="6"/>
      <c r="IY123" s="4"/>
      <c r="IZ123" s="6"/>
      <c r="JA123" s="5"/>
      <c r="JB123" s="5"/>
      <c r="JC123" s="4"/>
      <c r="JD123" s="6"/>
      <c r="JE123" s="4"/>
      <c r="JF123" s="6"/>
      <c r="JG123" s="5"/>
      <c r="JH123" s="5"/>
      <c r="JI123" s="4"/>
      <c r="JJ123" s="6"/>
      <c r="JK123" s="4"/>
      <c r="JL123" s="6"/>
      <c r="JM123" s="5"/>
      <c r="JN123" s="5"/>
      <c r="JO123" s="4"/>
      <c r="JP123" s="6"/>
      <c r="JQ123" s="4"/>
      <c r="JR123" s="6"/>
      <c r="JS123" s="5"/>
      <c r="JT123" s="5"/>
      <c r="JU123" s="4"/>
      <c r="JV123" s="6"/>
      <c r="JW123" s="4"/>
      <c r="JX123" s="6"/>
      <c r="JY123" s="5"/>
      <c r="JZ123" s="5"/>
      <c r="KA123" s="4"/>
      <c r="KB123" s="6"/>
      <c r="KC123" s="4"/>
      <c r="KD123" s="6"/>
      <c r="KE123" s="5"/>
      <c r="KF123" s="5"/>
      <c r="KG123" s="4"/>
      <c r="KH123" s="6"/>
      <c r="KI123" s="4"/>
      <c r="KJ123" s="6"/>
      <c r="KK123" s="5"/>
      <c r="KL123" s="5"/>
    </row>
    <row r="124">
      <c r="A124" s="3" t="s">
        <v>85</v>
      </c>
      <c r="B124" s="3" t="s">
        <v>86</v>
      </c>
      <c r="C124" s="3" t="s">
        <v>87</v>
      </c>
      <c r="D124" s="3" t="s">
        <v>396</v>
      </c>
      <c r="E124" s="3" t="s">
        <v>397</v>
      </c>
      <c r="F124" s="3" t="s">
        <v>398</v>
      </c>
      <c r="G124" s="3" t="s">
        <v>399</v>
      </c>
      <c r="H124" s="3" t="s">
        <v>280</v>
      </c>
      <c r="I124" s="4"/>
      <c r="J124" s="4">
        <f>=ROUNDDOWN({0},0)</f>
      </c>
      <c r="K124" s="4"/>
      <c r="L124" s="5">
        <v>1</v>
      </c>
      <c r="M124" s="4"/>
      <c r="N124" s="4">
        <f>=ROUNDDOWN({0},0)</f>
      </c>
      <c r="O124" s="4"/>
      <c r="P124" s="5"/>
      <c r="Q124" s="4">
        <v>81</v>
      </c>
      <c r="R124" s="6">
        <v>6437.4</v>
      </c>
      <c r="S124" s="4"/>
      <c r="T124" s="6"/>
      <c r="U124" s="5"/>
      <c r="V124" s="5"/>
      <c r="W124" s="4">
        <v>7</v>
      </c>
      <c r="X124" s="6">
        <v>578.76</v>
      </c>
      <c r="Y124" s="4"/>
      <c r="Z124" s="6"/>
      <c r="AA124" s="5"/>
      <c r="AB124" s="5"/>
      <c r="AC124" s="4">
        <v>27</v>
      </c>
      <c r="AD124" s="6">
        <v>2057.52</v>
      </c>
      <c r="AE124" s="4"/>
      <c r="AF124" s="6"/>
      <c r="AG124" s="5"/>
      <c r="AH124" s="5"/>
      <c r="AI124" s="4">
        <v>3</v>
      </c>
      <c r="AJ124" s="6">
        <v>274.16</v>
      </c>
      <c r="AK124" s="4"/>
      <c r="AL124" s="6"/>
      <c r="AM124" s="5"/>
      <c r="AN124" s="5"/>
      <c r="AO124" s="4">
        <v>2</v>
      </c>
      <c r="AP124" s="6">
        <v>124.8</v>
      </c>
      <c r="AQ124" s="4"/>
      <c r="AR124" s="6"/>
      <c r="AS124" s="5"/>
      <c r="AT124" s="5"/>
      <c r="AU124" s="4">
        <v>10</v>
      </c>
      <c r="AV124" s="6">
        <v>666.98</v>
      </c>
      <c r="AW124" s="4"/>
      <c r="AX124" s="6"/>
      <c r="AY124" s="5"/>
      <c r="AZ124" s="5"/>
      <c r="BA124" s="4"/>
      <c r="BB124" s="6"/>
      <c r="BC124" s="4"/>
      <c r="BD124" s="6"/>
      <c r="BE124" s="5"/>
      <c r="BF124" s="5"/>
      <c r="BG124" s="4">
        <v>7</v>
      </c>
      <c r="BH124" s="6">
        <v>601.57</v>
      </c>
      <c r="BI124" s="4"/>
      <c r="BJ124" s="6"/>
      <c r="BK124" s="5"/>
      <c r="BL124" s="5"/>
      <c r="BM124" s="4">
        <v>2</v>
      </c>
      <c r="BN124" s="6">
        <v>164.58</v>
      </c>
      <c r="BO124" s="4"/>
      <c r="BP124" s="6"/>
      <c r="BQ124" s="5"/>
      <c r="BR124" s="5"/>
      <c r="BS124" s="4">
        <v>5</v>
      </c>
      <c r="BT124" s="6">
        <v>427.26</v>
      </c>
      <c r="BU124" s="4"/>
      <c r="BV124" s="6"/>
      <c r="BW124" s="5"/>
      <c r="BX124" s="5"/>
      <c r="BY124" s="4"/>
      <c r="BZ124" s="6"/>
      <c r="CA124" s="4"/>
      <c r="CB124" s="6"/>
      <c r="CC124" s="5"/>
      <c r="CD124" s="5"/>
      <c r="CE124" s="4">
        <v>7</v>
      </c>
      <c r="CF124" s="6">
        <v>597.01</v>
      </c>
      <c r="CG124" s="4"/>
      <c r="CH124" s="6"/>
      <c r="CI124" s="5"/>
      <c r="CJ124" s="5"/>
      <c r="CK124" s="4"/>
      <c r="CL124" s="6"/>
      <c r="CM124" s="4"/>
      <c r="CN124" s="6"/>
      <c r="CO124" s="5"/>
      <c r="CP124" s="5"/>
      <c r="CQ124" s="4">
        <v>1</v>
      </c>
      <c r="CR124" s="6">
        <v>69.05</v>
      </c>
      <c r="CS124" s="4"/>
      <c r="CT124" s="6"/>
      <c r="CU124" s="5"/>
      <c r="CV124" s="5"/>
      <c r="CW124" s="4">
        <v>8</v>
      </c>
      <c r="CX124" s="6">
        <v>699.09</v>
      </c>
      <c r="CY124" s="4"/>
      <c r="CZ124" s="6"/>
      <c r="DA124" s="5"/>
      <c r="DB124" s="5"/>
      <c r="DC124" s="4"/>
      <c r="DD124" s="6"/>
      <c r="DE124" s="4"/>
      <c r="DF124" s="6"/>
      <c r="DG124" s="5"/>
      <c r="DH124" s="5"/>
      <c r="DI124" s="4"/>
      <c r="DJ124" s="6"/>
      <c r="DK124" s="4"/>
      <c r="DL124" s="6"/>
      <c r="DM124" s="5"/>
      <c r="DN124" s="5"/>
      <c r="DO124" s="4"/>
      <c r="DP124" s="6"/>
      <c r="DQ124" s="4"/>
      <c r="DR124" s="6"/>
      <c r="DS124" s="5"/>
      <c r="DT124" s="5"/>
      <c r="DU124" s="4"/>
      <c r="DV124" s="6"/>
      <c r="DW124" s="4"/>
      <c r="DX124" s="6"/>
      <c r="DY124" s="5"/>
      <c r="DZ124" s="5"/>
      <c r="EA124" s="4">
        <v>1</v>
      </c>
      <c r="EB124" s="6">
        <v>97.71</v>
      </c>
      <c r="EC124" s="4"/>
      <c r="ED124" s="6"/>
      <c r="EE124" s="5"/>
      <c r="EF124" s="5"/>
      <c r="EG124" s="4"/>
      <c r="EH124" s="6"/>
      <c r="EI124" s="4"/>
      <c r="EJ124" s="6"/>
      <c r="EK124" s="5"/>
      <c r="EL124" s="5"/>
      <c r="EM124" s="4">
        <v>1</v>
      </c>
      <c r="EN124" s="6">
        <v>78.91</v>
      </c>
      <c r="EO124" s="4"/>
      <c r="EP124" s="6"/>
      <c r="EQ124" s="5"/>
      <c r="ER124" s="5"/>
      <c r="ES124" s="4"/>
      <c r="ET124" s="6"/>
      <c r="EU124" s="4"/>
      <c r="EV124" s="6"/>
      <c r="EW124" s="5"/>
      <c r="EX124" s="5"/>
      <c r="EY124" s="4"/>
      <c r="EZ124" s="6"/>
      <c r="FA124" s="4"/>
      <c r="FB124" s="6"/>
      <c r="FC124" s="5"/>
      <c r="FD124" s="5"/>
      <c r="FE124" s="4"/>
      <c r="FF124" s="6"/>
      <c r="FG124" s="4"/>
      <c r="FH124" s="6"/>
      <c r="FI124" s="5"/>
      <c r="FJ124" s="5"/>
      <c r="FK124" s="4"/>
      <c r="FL124" s="6"/>
      <c r="FM124" s="4"/>
      <c r="FN124" s="6"/>
      <c r="FO124" s="5"/>
      <c r="FP124" s="5"/>
      <c r="FQ124" s="4"/>
      <c r="FR124" s="6"/>
      <c r="FS124" s="4"/>
      <c r="FT124" s="6"/>
      <c r="FU124" s="5"/>
      <c r="FV124" s="5"/>
      <c r="FW124" s="4"/>
      <c r="FX124" s="6"/>
      <c r="FY124" s="4"/>
      <c r="FZ124" s="6"/>
      <c r="GA124" s="5"/>
      <c r="GB124" s="5"/>
      <c r="GC124" s="4"/>
      <c r="GD124" s="6"/>
      <c r="GE124" s="4"/>
      <c r="GF124" s="6"/>
      <c r="GG124" s="5"/>
      <c r="GH124" s="5"/>
      <c r="GI124" s="4"/>
      <c r="GJ124" s="6"/>
      <c r="GK124" s="4"/>
      <c r="GL124" s="6"/>
      <c r="GM124" s="5"/>
      <c r="GN124" s="5"/>
      <c r="GO124" s="4"/>
      <c r="GP124" s="6"/>
      <c r="GQ124" s="4"/>
      <c r="GR124" s="6"/>
      <c r="GS124" s="5"/>
      <c r="GT124" s="5"/>
      <c r="GU124" s="4"/>
      <c r="GV124" s="6"/>
      <c r="GW124" s="4"/>
      <c r="GX124" s="6"/>
      <c r="GY124" s="5"/>
      <c r="GZ124" s="5"/>
      <c r="HA124" s="4"/>
      <c r="HB124" s="6"/>
      <c r="HC124" s="4"/>
      <c r="HD124" s="6"/>
      <c r="HE124" s="5"/>
      <c r="HF124" s="5"/>
      <c r="HG124" s="4"/>
      <c r="HH124" s="6"/>
      <c r="HI124" s="4"/>
      <c r="HJ124" s="6"/>
      <c r="HK124" s="5"/>
      <c r="HL124" s="5"/>
      <c r="HM124" s="4"/>
      <c r="HN124" s="6"/>
      <c r="HO124" s="4"/>
      <c r="HP124" s="6"/>
      <c r="HQ124" s="5"/>
      <c r="HR124" s="5"/>
      <c r="HS124" s="4"/>
      <c r="HT124" s="6"/>
      <c r="HU124" s="4"/>
      <c r="HV124" s="6"/>
      <c r="HW124" s="5"/>
      <c r="HX124" s="5"/>
      <c r="HY124" s="4"/>
      <c r="HZ124" s="6"/>
      <c r="IA124" s="4"/>
      <c r="IB124" s="6"/>
      <c r="IC124" s="5"/>
      <c r="ID124" s="5"/>
      <c r="IE124" s="4"/>
      <c r="IF124" s="6"/>
      <c r="IG124" s="4"/>
      <c r="IH124" s="6"/>
      <c r="II124" s="5"/>
      <c r="IJ124" s="5"/>
      <c r="IK124" s="4"/>
      <c r="IL124" s="6"/>
      <c r="IM124" s="4"/>
      <c r="IN124" s="6"/>
      <c r="IO124" s="5"/>
      <c r="IP124" s="5"/>
      <c r="IQ124" s="4"/>
      <c r="IR124" s="6"/>
      <c r="IS124" s="4"/>
      <c r="IT124" s="6"/>
      <c r="IU124" s="5"/>
      <c r="IV124" s="5"/>
      <c r="IW124" s="4"/>
      <c r="IX124" s="6"/>
      <c r="IY124" s="4"/>
      <c r="IZ124" s="6"/>
      <c r="JA124" s="5"/>
      <c r="JB124" s="5"/>
      <c r="JC124" s="4"/>
      <c r="JD124" s="6"/>
      <c r="JE124" s="4"/>
      <c r="JF124" s="6"/>
      <c r="JG124" s="5"/>
      <c r="JH124" s="5"/>
      <c r="JI124" s="4"/>
      <c r="JJ124" s="6"/>
      <c r="JK124" s="4"/>
      <c r="JL124" s="6"/>
      <c r="JM124" s="5"/>
      <c r="JN124" s="5"/>
      <c r="JO124" s="4"/>
      <c r="JP124" s="6"/>
      <c r="JQ124" s="4"/>
      <c r="JR124" s="6"/>
      <c r="JS124" s="5"/>
      <c r="JT124" s="5"/>
      <c r="JU124" s="4"/>
      <c r="JV124" s="6"/>
      <c r="JW124" s="4"/>
      <c r="JX124" s="6"/>
      <c r="JY124" s="5"/>
      <c r="JZ124" s="5"/>
      <c r="KA124" s="4"/>
      <c r="KB124" s="6"/>
      <c r="KC124" s="4"/>
      <c r="KD124" s="6"/>
      <c r="KE124" s="5"/>
      <c r="KF124" s="5"/>
      <c r="KG124" s="4"/>
      <c r="KH124" s="6"/>
      <c r="KI124" s="4"/>
      <c r="KJ124" s="6"/>
      <c r="KK124" s="5"/>
      <c r="KL124" s="5"/>
    </row>
    <row r="125">
      <c r="A125" s="3" t="s">
        <v>85</v>
      </c>
      <c r="B125" s="3" t="s">
        <v>86</v>
      </c>
      <c r="C125" s="3" t="s">
        <v>87</v>
      </c>
      <c r="D125" s="3" t="s">
        <v>396</v>
      </c>
      <c r="E125" s="3" t="s">
        <v>400</v>
      </c>
      <c r="F125" s="3" t="s">
        <v>401</v>
      </c>
      <c r="G125" s="3" t="s">
        <v>402</v>
      </c>
      <c r="H125" s="3" t="s">
        <v>280</v>
      </c>
      <c r="I125" s="4"/>
      <c r="J125" s="4">
        <f>=ROUNDDOWN({0},0)</f>
      </c>
      <c r="K125" s="4"/>
      <c r="L125" s="5">
        <v>1</v>
      </c>
      <c r="M125" s="4"/>
      <c r="N125" s="4">
        <f>=ROUNDDOWN({0},0)</f>
      </c>
      <c r="O125" s="4"/>
      <c r="P125" s="5"/>
      <c r="Q125" s="4">
        <v>36</v>
      </c>
      <c r="R125" s="6">
        <v>3013.59</v>
      </c>
      <c r="S125" s="4"/>
      <c r="T125" s="6"/>
      <c r="U125" s="5"/>
      <c r="V125" s="5"/>
      <c r="W125" s="4">
        <v>1</v>
      </c>
      <c r="X125" s="6">
        <v>96.24</v>
      </c>
      <c r="Y125" s="4"/>
      <c r="Z125" s="6"/>
      <c r="AA125" s="5"/>
      <c r="AB125" s="5"/>
      <c r="AC125" s="4">
        <v>13</v>
      </c>
      <c r="AD125" s="6">
        <v>919.61</v>
      </c>
      <c r="AE125" s="4"/>
      <c r="AF125" s="6"/>
      <c r="AG125" s="5"/>
      <c r="AH125" s="5"/>
      <c r="AI125" s="4"/>
      <c r="AJ125" s="6"/>
      <c r="AK125" s="4"/>
      <c r="AL125" s="6"/>
      <c r="AM125" s="5"/>
      <c r="AN125" s="5"/>
      <c r="AO125" s="4">
        <v>3</v>
      </c>
      <c r="AP125" s="6">
        <v>270</v>
      </c>
      <c r="AQ125" s="4"/>
      <c r="AR125" s="6"/>
      <c r="AS125" s="5"/>
      <c r="AT125" s="5"/>
      <c r="AU125" s="4"/>
      <c r="AV125" s="6"/>
      <c r="AW125" s="4"/>
      <c r="AX125" s="6"/>
      <c r="AY125" s="5"/>
      <c r="AZ125" s="5"/>
      <c r="BA125" s="4"/>
      <c r="BB125" s="6"/>
      <c r="BC125" s="4"/>
      <c r="BD125" s="6"/>
      <c r="BE125" s="5"/>
      <c r="BF125" s="5"/>
      <c r="BG125" s="4">
        <v>2</v>
      </c>
      <c r="BH125" s="6">
        <v>189.88</v>
      </c>
      <c r="BI125" s="4"/>
      <c r="BJ125" s="6"/>
      <c r="BK125" s="5"/>
      <c r="BL125" s="5"/>
      <c r="BM125" s="4">
        <v>9</v>
      </c>
      <c r="BN125" s="6">
        <v>853.29</v>
      </c>
      <c r="BO125" s="4"/>
      <c r="BP125" s="6"/>
      <c r="BQ125" s="5"/>
      <c r="BR125" s="5"/>
      <c r="BS125" s="4"/>
      <c r="BT125" s="6"/>
      <c r="BU125" s="4"/>
      <c r="BV125" s="6"/>
      <c r="BW125" s="5"/>
      <c r="BX125" s="5"/>
      <c r="BY125" s="4"/>
      <c r="BZ125" s="6"/>
      <c r="CA125" s="4"/>
      <c r="CB125" s="6"/>
      <c r="CC125" s="5"/>
      <c r="CD125" s="5"/>
      <c r="CE125" s="4">
        <v>2</v>
      </c>
      <c r="CF125" s="6">
        <v>185.42</v>
      </c>
      <c r="CG125" s="4"/>
      <c r="CH125" s="6"/>
      <c r="CI125" s="5"/>
      <c r="CJ125" s="5"/>
      <c r="CK125" s="4">
        <v>2</v>
      </c>
      <c r="CL125" s="6">
        <v>199.98</v>
      </c>
      <c r="CM125" s="4"/>
      <c r="CN125" s="6"/>
      <c r="CO125" s="5"/>
      <c r="CP125" s="5"/>
      <c r="CQ125" s="4">
        <v>1</v>
      </c>
      <c r="CR125" s="6">
        <v>78.91</v>
      </c>
      <c r="CS125" s="4"/>
      <c r="CT125" s="6"/>
      <c r="CU125" s="5"/>
      <c r="CV125" s="5"/>
      <c r="CW125" s="4">
        <v>3</v>
      </c>
      <c r="CX125" s="6">
        <v>220.26</v>
      </c>
      <c r="CY125" s="4"/>
      <c r="CZ125" s="6"/>
      <c r="DA125" s="5"/>
      <c r="DB125" s="5"/>
      <c r="DC125" s="4"/>
      <c r="DD125" s="6"/>
      <c r="DE125" s="4"/>
      <c r="DF125" s="6"/>
      <c r="DG125" s="5"/>
      <c r="DH125" s="5"/>
      <c r="DI125" s="4"/>
      <c r="DJ125" s="6"/>
      <c r="DK125" s="4"/>
      <c r="DL125" s="6"/>
      <c r="DM125" s="5"/>
      <c r="DN125" s="5"/>
      <c r="DO125" s="4"/>
      <c r="DP125" s="6"/>
      <c r="DQ125" s="4"/>
      <c r="DR125" s="6"/>
      <c r="DS125" s="5"/>
      <c r="DT125" s="5"/>
      <c r="DU125" s="4"/>
      <c r="DV125" s="6"/>
      <c r="DW125" s="4"/>
      <c r="DX125" s="6"/>
      <c r="DY125" s="5"/>
      <c r="DZ125" s="5"/>
      <c r="EA125" s="4"/>
      <c r="EB125" s="6"/>
      <c r="EC125" s="4"/>
      <c r="ED125" s="6"/>
      <c r="EE125" s="5"/>
      <c r="EF125" s="5"/>
      <c r="EG125" s="4"/>
      <c r="EH125" s="6"/>
      <c r="EI125" s="4"/>
      <c r="EJ125" s="6"/>
      <c r="EK125" s="5"/>
      <c r="EL125" s="5"/>
      <c r="EM125" s="4"/>
      <c r="EN125" s="6"/>
      <c r="EO125" s="4"/>
      <c r="EP125" s="6"/>
      <c r="EQ125" s="5"/>
      <c r="ER125" s="5"/>
      <c r="ES125" s="4"/>
      <c r="ET125" s="6"/>
      <c r="EU125" s="4"/>
      <c r="EV125" s="6"/>
      <c r="EW125" s="5"/>
      <c r="EX125" s="5"/>
      <c r="EY125" s="4"/>
      <c r="EZ125" s="6"/>
      <c r="FA125" s="4"/>
      <c r="FB125" s="6"/>
      <c r="FC125" s="5"/>
      <c r="FD125" s="5"/>
      <c r="FE125" s="4"/>
      <c r="FF125" s="6"/>
      <c r="FG125" s="4"/>
      <c r="FH125" s="6"/>
      <c r="FI125" s="5"/>
      <c r="FJ125" s="5"/>
      <c r="FK125" s="4"/>
      <c r="FL125" s="6"/>
      <c r="FM125" s="4"/>
      <c r="FN125" s="6"/>
      <c r="FO125" s="5"/>
      <c r="FP125" s="5"/>
      <c r="FQ125" s="4"/>
      <c r="FR125" s="6"/>
      <c r="FS125" s="4"/>
      <c r="FT125" s="6"/>
      <c r="FU125" s="5"/>
      <c r="FV125" s="5"/>
      <c r="FW125" s="4"/>
      <c r="FX125" s="6"/>
      <c r="FY125" s="4"/>
      <c r="FZ125" s="6"/>
      <c r="GA125" s="5"/>
      <c r="GB125" s="5"/>
      <c r="GC125" s="4"/>
      <c r="GD125" s="6"/>
      <c r="GE125" s="4"/>
      <c r="GF125" s="6"/>
      <c r="GG125" s="5"/>
      <c r="GH125" s="5"/>
      <c r="GI125" s="4"/>
      <c r="GJ125" s="6"/>
      <c r="GK125" s="4"/>
      <c r="GL125" s="6"/>
      <c r="GM125" s="5"/>
      <c r="GN125" s="5"/>
      <c r="GO125" s="4"/>
      <c r="GP125" s="6"/>
      <c r="GQ125" s="4"/>
      <c r="GR125" s="6"/>
      <c r="GS125" s="5"/>
      <c r="GT125" s="5"/>
      <c r="GU125" s="4"/>
      <c r="GV125" s="6"/>
      <c r="GW125" s="4"/>
      <c r="GX125" s="6"/>
      <c r="GY125" s="5"/>
      <c r="GZ125" s="5"/>
      <c r="HA125" s="4"/>
      <c r="HB125" s="6"/>
      <c r="HC125" s="4"/>
      <c r="HD125" s="6"/>
      <c r="HE125" s="5"/>
      <c r="HF125" s="5"/>
      <c r="HG125" s="4"/>
      <c r="HH125" s="6"/>
      <c r="HI125" s="4"/>
      <c r="HJ125" s="6"/>
      <c r="HK125" s="5"/>
      <c r="HL125" s="5"/>
      <c r="HM125" s="4"/>
      <c r="HN125" s="6"/>
      <c r="HO125" s="4"/>
      <c r="HP125" s="6"/>
      <c r="HQ125" s="5"/>
      <c r="HR125" s="5"/>
      <c r="HS125" s="4"/>
      <c r="HT125" s="6"/>
      <c r="HU125" s="4"/>
      <c r="HV125" s="6"/>
      <c r="HW125" s="5"/>
      <c r="HX125" s="5"/>
      <c r="HY125" s="4"/>
      <c r="HZ125" s="6"/>
      <c r="IA125" s="4"/>
      <c r="IB125" s="6"/>
      <c r="IC125" s="5"/>
      <c r="ID125" s="5"/>
      <c r="IE125" s="4"/>
      <c r="IF125" s="6"/>
      <c r="IG125" s="4"/>
      <c r="IH125" s="6"/>
      <c r="II125" s="5"/>
      <c r="IJ125" s="5"/>
      <c r="IK125" s="4"/>
      <c r="IL125" s="6"/>
      <c r="IM125" s="4"/>
      <c r="IN125" s="6"/>
      <c r="IO125" s="5"/>
      <c r="IP125" s="5"/>
      <c r="IQ125" s="4"/>
      <c r="IR125" s="6"/>
      <c r="IS125" s="4"/>
      <c r="IT125" s="6"/>
      <c r="IU125" s="5"/>
      <c r="IV125" s="5"/>
      <c r="IW125" s="4"/>
      <c r="IX125" s="6"/>
      <c r="IY125" s="4"/>
      <c r="IZ125" s="6"/>
      <c r="JA125" s="5"/>
      <c r="JB125" s="5"/>
      <c r="JC125" s="4"/>
      <c r="JD125" s="6"/>
      <c r="JE125" s="4"/>
      <c r="JF125" s="6"/>
      <c r="JG125" s="5"/>
      <c r="JH125" s="5"/>
      <c r="JI125" s="4"/>
      <c r="JJ125" s="6"/>
      <c r="JK125" s="4"/>
      <c r="JL125" s="6"/>
      <c r="JM125" s="5"/>
      <c r="JN125" s="5"/>
      <c r="JO125" s="4"/>
      <c r="JP125" s="6"/>
      <c r="JQ125" s="4"/>
      <c r="JR125" s="6"/>
      <c r="JS125" s="5"/>
      <c r="JT125" s="5"/>
      <c r="JU125" s="4"/>
      <c r="JV125" s="6"/>
      <c r="JW125" s="4"/>
      <c r="JX125" s="6"/>
      <c r="JY125" s="5"/>
      <c r="JZ125" s="5"/>
      <c r="KA125" s="4"/>
      <c r="KB125" s="6"/>
      <c r="KC125" s="4"/>
      <c r="KD125" s="6"/>
      <c r="KE125" s="5"/>
      <c r="KF125" s="5"/>
      <c r="KG125" s="4"/>
      <c r="KH125" s="6"/>
      <c r="KI125" s="4"/>
      <c r="KJ125" s="6"/>
      <c r="KK125" s="5"/>
      <c r="KL125" s="5"/>
    </row>
    <row r="126">
      <c r="A126" s="3" t="s">
        <v>85</v>
      </c>
      <c r="B126" s="3" t="s">
        <v>86</v>
      </c>
      <c r="C126" s="3" t="s">
        <v>87</v>
      </c>
      <c r="D126" s="3" t="s">
        <v>396</v>
      </c>
      <c r="E126" s="3" t="s">
        <v>328</v>
      </c>
      <c r="F126" s="3" t="s">
        <v>403</v>
      </c>
      <c r="G126" s="3" t="s">
        <v>404</v>
      </c>
      <c r="H126" s="3" t="s">
        <v>280</v>
      </c>
      <c r="I126" s="4"/>
      <c r="J126" s="4">
        <f>=ROUNDDOWN({0},0)</f>
      </c>
      <c r="K126" s="4">
        <v>390</v>
      </c>
      <c r="L126" s="5">
        <v>1</v>
      </c>
      <c r="M126" s="4"/>
      <c r="N126" s="4">
        <f>=ROUNDDOWN({0},0)</f>
      </c>
      <c r="O126" s="4"/>
      <c r="P126" s="5"/>
      <c r="Q126" s="4">
        <v>36</v>
      </c>
      <c r="R126" s="6">
        <v>3010.78</v>
      </c>
      <c r="S126" s="4"/>
      <c r="T126" s="6"/>
      <c r="U126" s="5"/>
      <c r="V126" s="5"/>
      <c r="W126" s="4">
        <v>2</v>
      </c>
      <c r="X126" s="6">
        <v>153.12</v>
      </c>
      <c r="Y126" s="4"/>
      <c r="Z126" s="6"/>
      <c r="AA126" s="5"/>
      <c r="AB126" s="5"/>
      <c r="AC126" s="4">
        <v>14</v>
      </c>
      <c r="AD126" s="6">
        <v>1139.6</v>
      </c>
      <c r="AE126" s="4"/>
      <c r="AF126" s="6"/>
      <c r="AG126" s="5"/>
      <c r="AH126" s="5"/>
      <c r="AI126" s="4">
        <v>1</v>
      </c>
      <c r="AJ126" s="6">
        <v>95.36</v>
      </c>
      <c r="AK126" s="4"/>
      <c r="AL126" s="6"/>
      <c r="AM126" s="5"/>
      <c r="AN126" s="5"/>
      <c r="AO126" s="4">
        <v>7</v>
      </c>
      <c r="AP126" s="6">
        <v>608.3</v>
      </c>
      <c r="AQ126" s="4"/>
      <c r="AR126" s="6"/>
      <c r="AS126" s="5"/>
      <c r="AT126" s="5"/>
      <c r="AU126" s="4">
        <v>4</v>
      </c>
      <c r="AV126" s="6">
        <v>345.74</v>
      </c>
      <c r="AW126" s="4"/>
      <c r="AX126" s="6"/>
      <c r="AY126" s="5"/>
      <c r="AZ126" s="5"/>
      <c r="BA126" s="4"/>
      <c r="BB126" s="6"/>
      <c r="BC126" s="4"/>
      <c r="BD126" s="6"/>
      <c r="BE126" s="5"/>
      <c r="BF126" s="5"/>
      <c r="BG126" s="4"/>
      <c r="BH126" s="6"/>
      <c r="BI126" s="4"/>
      <c r="BJ126" s="6"/>
      <c r="BK126" s="5"/>
      <c r="BL126" s="5"/>
      <c r="BM126" s="4">
        <v>5</v>
      </c>
      <c r="BN126" s="6">
        <v>410.28</v>
      </c>
      <c r="BO126" s="4"/>
      <c r="BP126" s="6"/>
      <c r="BQ126" s="5"/>
      <c r="BR126" s="5"/>
      <c r="BS126" s="4"/>
      <c r="BT126" s="6"/>
      <c r="BU126" s="4"/>
      <c r="BV126" s="6"/>
      <c r="BW126" s="5"/>
      <c r="BX126" s="5"/>
      <c r="BY126" s="4"/>
      <c r="BZ126" s="6"/>
      <c r="CA126" s="4"/>
      <c r="CB126" s="6"/>
      <c r="CC126" s="5"/>
      <c r="CD126" s="5"/>
      <c r="CE126" s="4">
        <v>1</v>
      </c>
      <c r="CF126" s="6">
        <v>83.44</v>
      </c>
      <c r="CG126" s="4"/>
      <c r="CH126" s="6"/>
      <c r="CI126" s="5"/>
      <c r="CJ126" s="5"/>
      <c r="CK126" s="4"/>
      <c r="CL126" s="6"/>
      <c r="CM126" s="4"/>
      <c r="CN126" s="6"/>
      <c r="CO126" s="5"/>
      <c r="CP126" s="5"/>
      <c r="CQ126" s="4"/>
      <c r="CR126" s="6"/>
      <c r="CS126" s="4"/>
      <c r="CT126" s="6"/>
      <c r="CU126" s="5"/>
      <c r="CV126" s="5"/>
      <c r="CW126" s="4">
        <v>2</v>
      </c>
      <c r="CX126" s="6">
        <v>174.94</v>
      </c>
      <c r="CY126" s="4"/>
      <c r="CZ126" s="6"/>
      <c r="DA126" s="5"/>
      <c r="DB126" s="5"/>
      <c r="DC126" s="4"/>
      <c r="DD126" s="6"/>
      <c r="DE126" s="4"/>
      <c r="DF126" s="6"/>
      <c r="DG126" s="5"/>
      <c r="DH126" s="5"/>
      <c r="DI126" s="4"/>
      <c r="DJ126" s="6"/>
      <c r="DK126" s="4"/>
      <c r="DL126" s="6"/>
      <c r="DM126" s="5"/>
      <c r="DN126" s="5"/>
      <c r="DO126" s="4"/>
      <c r="DP126" s="6"/>
      <c r="DQ126" s="4"/>
      <c r="DR126" s="6"/>
      <c r="DS126" s="5"/>
      <c r="DT126" s="5"/>
      <c r="DU126" s="4"/>
      <c r="DV126" s="6"/>
      <c r="DW126" s="4"/>
      <c r="DX126" s="6"/>
      <c r="DY126" s="5"/>
      <c r="DZ126" s="5"/>
      <c r="EA126" s="4"/>
      <c r="EB126" s="6"/>
      <c r="EC126" s="4"/>
      <c r="ED126" s="6"/>
      <c r="EE126" s="5"/>
      <c r="EF126" s="5"/>
      <c r="EG126" s="4"/>
      <c r="EH126" s="6"/>
      <c r="EI126" s="4"/>
      <c r="EJ126" s="6"/>
      <c r="EK126" s="5"/>
      <c r="EL126" s="5"/>
      <c r="EM126" s="4"/>
      <c r="EN126" s="6"/>
      <c r="EO126" s="4"/>
      <c r="EP126" s="6"/>
      <c r="EQ126" s="5"/>
      <c r="ER126" s="5"/>
      <c r="ES126" s="4"/>
      <c r="ET126" s="6"/>
      <c r="EU126" s="4"/>
      <c r="EV126" s="6"/>
      <c r="EW126" s="5"/>
      <c r="EX126" s="5"/>
      <c r="EY126" s="4"/>
      <c r="EZ126" s="6"/>
      <c r="FA126" s="4"/>
      <c r="FB126" s="6"/>
      <c r="FC126" s="5"/>
      <c r="FD126" s="5"/>
      <c r="FE126" s="4"/>
      <c r="FF126" s="6"/>
      <c r="FG126" s="4"/>
      <c r="FH126" s="6"/>
      <c r="FI126" s="5"/>
      <c r="FJ126" s="5"/>
      <c r="FK126" s="4"/>
      <c r="FL126" s="6"/>
      <c r="FM126" s="4"/>
      <c r="FN126" s="6"/>
      <c r="FO126" s="5"/>
      <c r="FP126" s="5"/>
      <c r="FQ126" s="4"/>
      <c r="FR126" s="6"/>
      <c r="FS126" s="4"/>
      <c r="FT126" s="6"/>
      <c r="FU126" s="5"/>
      <c r="FV126" s="5"/>
      <c r="FW126" s="4"/>
      <c r="FX126" s="6"/>
      <c r="FY126" s="4"/>
      <c r="FZ126" s="6"/>
      <c r="GA126" s="5"/>
      <c r="GB126" s="5"/>
      <c r="GC126" s="4"/>
      <c r="GD126" s="6"/>
      <c r="GE126" s="4"/>
      <c r="GF126" s="6"/>
      <c r="GG126" s="5"/>
      <c r="GH126" s="5"/>
      <c r="GI126" s="4"/>
      <c r="GJ126" s="6"/>
      <c r="GK126" s="4"/>
      <c r="GL126" s="6"/>
      <c r="GM126" s="5"/>
      <c r="GN126" s="5"/>
      <c r="GO126" s="4"/>
      <c r="GP126" s="6"/>
      <c r="GQ126" s="4"/>
      <c r="GR126" s="6"/>
      <c r="GS126" s="5"/>
      <c r="GT126" s="5"/>
      <c r="GU126" s="4"/>
      <c r="GV126" s="6"/>
      <c r="GW126" s="4"/>
      <c r="GX126" s="6"/>
      <c r="GY126" s="5"/>
      <c r="GZ126" s="5"/>
      <c r="HA126" s="4"/>
      <c r="HB126" s="6"/>
      <c r="HC126" s="4"/>
      <c r="HD126" s="6"/>
      <c r="HE126" s="5"/>
      <c r="HF126" s="5"/>
      <c r="HG126" s="4"/>
      <c r="HH126" s="6"/>
      <c r="HI126" s="4"/>
      <c r="HJ126" s="6"/>
      <c r="HK126" s="5"/>
      <c r="HL126" s="5"/>
      <c r="HM126" s="4"/>
      <c r="HN126" s="6"/>
      <c r="HO126" s="4"/>
      <c r="HP126" s="6"/>
      <c r="HQ126" s="5"/>
      <c r="HR126" s="5"/>
      <c r="HS126" s="4"/>
      <c r="HT126" s="6"/>
      <c r="HU126" s="4"/>
      <c r="HV126" s="6"/>
      <c r="HW126" s="5"/>
      <c r="HX126" s="5"/>
      <c r="HY126" s="4"/>
      <c r="HZ126" s="6"/>
      <c r="IA126" s="4"/>
      <c r="IB126" s="6"/>
      <c r="IC126" s="5"/>
      <c r="ID126" s="5"/>
      <c r="IE126" s="4"/>
      <c r="IF126" s="6"/>
      <c r="IG126" s="4"/>
      <c r="IH126" s="6"/>
      <c r="II126" s="5"/>
      <c r="IJ126" s="5"/>
      <c r="IK126" s="4"/>
      <c r="IL126" s="6"/>
      <c r="IM126" s="4"/>
      <c r="IN126" s="6"/>
      <c r="IO126" s="5"/>
      <c r="IP126" s="5"/>
      <c r="IQ126" s="4"/>
      <c r="IR126" s="6"/>
      <c r="IS126" s="4"/>
      <c r="IT126" s="6"/>
      <c r="IU126" s="5"/>
      <c r="IV126" s="5"/>
      <c r="IW126" s="4"/>
      <c r="IX126" s="6"/>
      <c r="IY126" s="4"/>
      <c r="IZ126" s="6"/>
      <c r="JA126" s="5"/>
      <c r="JB126" s="5"/>
      <c r="JC126" s="4"/>
      <c r="JD126" s="6"/>
      <c r="JE126" s="4"/>
      <c r="JF126" s="6"/>
      <c r="JG126" s="5"/>
      <c r="JH126" s="5"/>
      <c r="JI126" s="4"/>
      <c r="JJ126" s="6"/>
      <c r="JK126" s="4"/>
      <c r="JL126" s="6"/>
      <c r="JM126" s="5"/>
      <c r="JN126" s="5"/>
      <c r="JO126" s="4"/>
      <c r="JP126" s="6"/>
      <c r="JQ126" s="4"/>
      <c r="JR126" s="6"/>
      <c r="JS126" s="5"/>
      <c r="JT126" s="5"/>
      <c r="JU126" s="4"/>
      <c r="JV126" s="6"/>
      <c r="JW126" s="4"/>
      <c r="JX126" s="6"/>
      <c r="JY126" s="5"/>
      <c r="JZ126" s="5"/>
      <c r="KA126" s="4"/>
      <c r="KB126" s="6"/>
      <c r="KC126" s="4"/>
      <c r="KD126" s="6"/>
      <c r="KE126" s="5"/>
      <c r="KF126" s="5"/>
      <c r="KG126" s="4"/>
      <c r="KH126" s="6"/>
      <c r="KI126" s="4"/>
      <c r="KJ126" s="6"/>
      <c r="KK126" s="5"/>
      <c r="KL126" s="5"/>
    </row>
    <row r="127">
      <c r="A127" s="3" t="s">
        <v>85</v>
      </c>
      <c r="B127" s="3" t="s">
        <v>86</v>
      </c>
      <c r="C127" s="3" t="s">
        <v>87</v>
      </c>
      <c r="D127" s="3" t="s">
        <v>396</v>
      </c>
      <c r="E127" s="3" t="s">
        <v>405</v>
      </c>
      <c r="F127" s="3" t="s">
        <v>250</v>
      </c>
      <c r="G127" s="3" t="s">
        <v>406</v>
      </c>
      <c r="H127" s="3" t="s">
        <v>280</v>
      </c>
      <c r="I127" s="4"/>
      <c r="J127" s="4">
        <f>=ROUNDDOWN({0},0)</f>
      </c>
      <c r="K127" s="4"/>
      <c r="L127" s="5">
        <v>1</v>
      </c>
      <c r="M127" s="4"/>
      <c r="N127" s="4">
        <f>=ROUNDDOWN({0},0)</f>
      </c>
      <c r="O127" s="4"/>
      <c r="P127" s="5"/>
      <c r="Q127" s="4">
        <v>14</v>
      </c>
      <c r="R127" s="6">
        <v>1211.42</v>
      </c>
      <c r="S127" s="4"/>
      <c r="T127" s="6"/>
      <c r="U127" s="5"/>
      <c r="V127" s="5"/>
      <c r="W127" s="4">
        <v>3</v>
      </c>
      <c r="X127" s="6">
        <v>263.52</v>
      </c>
      <c r="Y127" s="4"/>
      <c r="Z127" s="6"/>
      <c r="AA127" s="5"/>
      <c r="AB127" s="5"/>
      <c r="AC127" s="4">
        <v>6</v>
      </c>
      <c r="AD127" s="6">
        <v>489.22</v>
      </c>
      <c r="AE127" s="4"/>
      <c r="AF127" s="6"/>
      <c r="AG127" s="5"/>
      <c r="AH127" s="5"/>
      <c r="AI127" s="4"/>
      <c r="AJ127" s="6"/>
      <c r="AK127" s="4"/>
      <c r="AL127" s="6"/>
      <c r="AM127" s="5"/>
      <c r="AN127" s="5"/>
      <c r="AO127" s="4">
        <v>1</v>
      </c>
      <c r="AP127" s="6">
        <v>83.19</v>
      </c>
      <c r="AQ127" s="4"/>
      <c r="AR127" s="6"/>
      <c r="AS127" s="5"/>
      <c r="AT127" s="5"/>
      <c r="AU127" s="4"/>
      <c r="AV127" s="6"/>
      <c r="AW127" s="4"/>
      <c r="AX127" s="6"/>
      <c r="AY127" s="5"/>
      <c r="AZ127" s="5"/>
      <c r="BA127" s="4"/>
      <c r="BB127" s="6"/>
      <c r="BC127" s="4"/>
      <c r="BD127" s="6"/>
      <c r="BE127" s="5"/>
      <c r="BF127" s="5"/>
      <c r="BG127" s="4">
        <v>1</v>
      </c>
      <c r="BH127" s="6">
        <v>99.36</v>
      </c>
      <c r="BI127" s="4"/>
      <c r="BJ127" s="6"/>
      <c r="BK127" s="5"/>
      <c r="BL127" s="5"/>
      <c r="BM127" s="4">
        <v>2</v>
      </c>
      <c r="BN127" s="6">
        <v>185.96</v>
      </c>
      <c r="BO127" s="4"/>
      <c r="BP127" s="6"/>
      <c r="BQ127" s="5"/>
      <c r="BR127" s="5"/>
      <c r="BS127" s="4"/>
      <c r="BT127" s="6"/>
      <c r="BU127" s="4"/>
      <c r="BV127" s="6"/>
      <c r="BW127" s="5"/>
      <c r="BX127" s="5"/>
      <c r="BY127" s="4"/>
      <c r="BZ127" s="6"/>
      <c r="CA127" s="4"/>
      <c r="CB127" s="6"/>
      <c r="CC127" s="5"/>
      <c r="CD127" s="5"/>
      <c r="CE127" s="4"/>
      <c r="CF127" s="6"/>
      <c r="CG127" s="4"/>
      <c r="CH127" s="6"/>
      <c r="CI127" s="5"/>
      <c r="CJ127" s="5"/>
      <c r="CK127" s="4"/>
      <c r="CL127" s="6"/>
      <c r="CM127" s="4"/>
      <c r="CN127" s="6"/>
      <c r="CO127" s="5"/>
      <c r="CP127" s="5"/>
      <c r="CQ127" s="4"/>
      <c r="CR127" s="6"/>
      <c r="CS127" s="4"/>
      <c r="CT127" s="6"/>
      <c r="CU127" s="5"/>
      <c r="CV127" s="5"/>
      <c r="CW127" s="4"/>
      <c r="CX127" s="6"/>
      <c r="CY127" s="4"/>
      <c r="CZ127" s="6"/>
      <c r="DA127" s="5"/>
      <c r="DB127" s="5"/>
      <c r="DC127" s="4"/>
      <c r="DD127" s="6"/>
      <c r="DE127" s="4"/>
      <c r="DF127" s="6"/>
      <c r="DG127" s="5"/>
      <c r="DH127" s="5"/>
      <c r="DI127" s="4"/>
      <c r="DJ127" s="6"/>
      <c r="DK127" s="4"/>
      <c r="DL127" s="6"/>
      <c r="DM127" s="5"/>
      <c r="DN127" s="5"/>
      <c r="DO127" s="4"/>
      <c r="DP127" s="6"/>
      <c r="DQ127" s="4"/>
      <c r="DR127" s="6"/>
      <c r="DS127" s="5"/>
      <c r="DT127" s="5"/>
      <c r="DU127" s="4"/>
      <c r="DV127" s="6"/>
      <c r="DW127" s="4"/>
      <c r="DX127" s="6"/>
      <c r="DY127" s="5"/>
      <c r="DZ127" s="5"/>
      <c r="EA127" s="4"/>
      <c r="EB127" s="6"/>
      <c r="EC127" s="4"/>
      <c r="ED127" s="6"/>
      <c r="EE127" s="5"/>
      <c r="EF127" s="5"/>
      <c r="EG127" s="4"/>
      <c r="EH127" s="6"/>
      <c r="EI127" s="4"/>
      <c r="EJ127" s="6"/>
      <c r="EK127" s="5"/>
      <c r="EL127" s="5"/>
      <c r="EM127" s="4">
        <v>1</v>
      </c>
      <c r="EN127" s="6">
        <v>90.17</v>
      </c>
      <c r="EO127" s="4"/>
      <c r="EP127" s="6"/>
      <c r="EQ127" s="5"/>
      <c r="ER127" s="5"/>
      <c r="ES127" s="4"/>
      <c r="ET127" s="6"/>
      <c r="EU127" s="4"/>
      <c r="EV127" s="6"/>
      <c r="EW127" s="5"/>
      <c r="EX127" s="5"/>
      <c r="EY127" s="4"/>
      <c r="EZ127" s="6"/>
      <c r="FA127" s="4"/>
      <c r="FB127" s="6"/>
      <c r="FC127" s="5"/>
      <c r="FD127" s="5"/>
      <c r="FE127" s="4"/>
      <c r="FF127" s="6"/>
      <c r="FG127" s="4"/>
      <c r="FH127" s="6"/>
      <c r="FI127" s="5"/>
      <c r="FJ127" s="5"/>
      <c r="FK127" s="4"/>
      <c r="FL127" s="6"/>
      <c r="FM127" s="4"/>
      <c r="FN127" s="6"/>
      <c r="FO127" s="5"/>
      <c r="FP127" s="5"/>
      <c r="FQ127" s="4"/>
      <c r="FR127" s="6"/>
      <c r="FS127" s="4"/>
      <c r="FT127" s="6"/>
      <c r="FU127" s="5"/>
      <c r="FV127" s="5"/>
      <c r="FW127" s="4"/>
      <c r="FX127" s="6"/>
      <c r="FY127" s="4"/>
      <c r="FZ127" s="6"/>
      <c r="GA127" s="5"/>
      <c r="GB127" s="5"/>
      <c r="GC127" s="4"/>
      <c r="GD127" s="6"/>
      <c r="GE127" s="4"/>
      <c r="GF127" s="6"/>
      <c r="GG127" s="5"/>
      <c r="GH127" s="5"/>
      <c r="GI127" s="4"/>
      <c r="GJ127" s="6"/>
      <c r="GK127" s="4"/>
      <c r="GL127" s="6"/>
      <c r="GM127" s="5"/>
      <c r="GN127" s="5"/>
      <c r="GO127" s="4"/>
      <c r="GP127" s="6"/>
      <c r="GQ127" s="4"/>
      <c r="GR127" s="6"/>
      <c r="GS127" s="5"/>
      <c r="GT127" s="5"/>
      <c r="GU127" s="4"/>
      <c r="GV127" s="6"/>
      <c r="GW127" s="4"/>
      <c r="GX127" s="6"/>
      <c r="GY127" s="5"/>
      <c r="GZ127" s="5"/>
      <c r="HA127" s="4"/>
      <c r="HB127" s="6"/>
      <c r="HC127" s="4"/>
      <c r="HD127" s="6"/>
      <c r="HE127" s="5"/>
      <c r="HF127" s="5"/>
      <c r="HG127" s="4"/>
      <c r="HH127" s="6"/>
      <c r="HI127" s="4"/>
      <c r="HJ127" s="6"/>
      <c r="HK127" s="5"/>
      <c r="HL127" s="5"/>
      <c r="HM127" s="4"/>
      <c r="HN127" s="6"/>
      <c r="HO127" s="4"/>
      <c r="HP127" s="6"/>
      <c r="HQ127" s="5"/>
      <c r="HR127" s="5"/>
      <c r="HS127" s="4"/>
      <c r="HT127" s="6"/>
      <c r="HU127" s="4"/>
      <c r="HV127" s="6"/>
      <c r="HW127" s="5"/>
      <c r="HX127" s="5"/>
      <c r="HY127" s="4"/>
      <c r="HZ127" s="6"/>
      <c r="IA127" s="4"/>
      <c r="IB127" s="6"/>
      <c r="IC127" s="5"/>
      <c r="ID127" s="5"/>
      <c r="IE127" s="4"/>
      <c r="IF127" s="6"/>
      <c r="IG127" s="4"/>
      <c r="IH127" s="6"/>
      <c r="II127" s="5"/>
      <c r="IJ127" s="5"/>
      <c r="IK127" s="4"/>
      <c r="IL127" s="6"/>
      <c r="IM127" s="4"/>
      <c r="IN127" s="6"/>
      <c r="IO127" s="5"/>
      <c r="IP127" s="5"/>
      <c r="IQ127" s="4"/>
      <c r="IR127" s="6"/>
      <c r="IS127" s="4"/>
      <c r="IT127" s="6"/>
      <c r="IU127" s="5"/>
      <c r="IV127" s="5"/>
      <c r="IW127" s="4"/>
      <c r="IX127" s="6"/>
      <c r="IY127" s="4"/>
      <c r="IZ127" s="6"/>
      <c r="JA127" s="5"/>
      <c r="JB127" s="5"/>
      <c r="JC127" s="4"/>
      <c r="JD127" s="6"/>
      <c r="JE127" s="4"/>
      <c r="JF127" s="6"/>
      <c r="JG127" s="5"/>
      <c r="JH127" s="5"/>
      <c r="JI127" s="4"/>
      <c r="JJ127" s="6"/>
      <c r="JK127" s="4"/>
      <c r="JL127" s="6"/>
      <c r="JM127" s="5"/>
      <c r="JN127" s="5"/>
      <c r="JO127" s="4"/>
      <c r="JP127" s="6"/>
      <c r="JQ127" s="4"/>
      <c r="JR127" s="6"/>
      <c r="JS127" s="5"/>
      <c r="JT127" s="5"/>
      <c r="JU127" s="4"/>
      <c r="JV127" s="6"/>
      <c r="JW127" s="4"/>
      <c r="JX127" s="6"/>
      <c r="JY127" s="5"/>
      <c r="JZ127" s="5"/>
      <c r="KA127" s="4"/>
      <c r="KB127" s="6"/>
      <c r="KC127" s="4"/>
      <c r="KD127" s="6"/>
      <c r="KE127" s="5"/>
      <c r="KF127" s="5"/>
      <c r="KG127" s="4"/>
      <c r="KH127" s="6"/>
      <c r="KI127" s="4"/>
      <c r="KJ127" s="6"/>
      <c r="KK127" s="5"/>
      <c r="KL127" s="5"/>
    </row>
    <row r="128">
      <c r="A128" s="3" t="s">
        <v>85</v>
      </c>
      <c r="B128" s="3" t="s">
        <v>86</v>
      </c>
      <c r="C128" s="3" t="s">
        <v>87</v>
      </c>
      <c r="D128" s="3" t="s">
        <v>396</v>
      </c>
      <c r="E128" s="3" t="s">
        <v>407</v>
      </c>
      <c r="F128" s="3" t="s">
        <v>408</v>
      </c>
      <c r="G128" s="3" t="s">
        <v>409</v>
      </c>
      <c r="H128" s="3" t="s">
        <v>410</v>
      </c>
      <c r="I128" s="4"/>
      <c r="J128" s="4">
        <f>=ROUNDDOWN({0},0)</f>
      </c>
      <c r="K128" s="4"/>
      <c r="L128" s="5">
        <v>1</v>
      </c>
      <c r="M128" s="4"/>
      <c r="N128" s="4">
        <f>=ROUNDDOWN({0},0)</f>
      </c>
      <c r="O128" s="4"/>
      <c r="P128" s="5"/>
      <c r="Q128" s="4">
        <v>12</v>
      </c>
      <c r="R128" s="6">
        <v>1006.29</v>
      </c>
      <c r="S128" s="4"/>
      <c r="T128" s="6"/>
      <c r="U128" s="5"/>
      <c r="V128" s="5"/>
      <c r="W128" s="4">
        <v>2</v>
      </c>
      <c r="X128" s="6">
        <v>164.05</v>
      </c>
      <c r="Y128" s="4"/>
      <c r="Z128" s="6"/>
      <c r="AA128" s="5"/>
      <c r="AB128" s="5"/>
      <c r="AC128" s="4"/>
      <c r="AD128" s="6"/>
      <c r="AE128" s="4"/>
      <c r="AF128" s="6"/>
      <c r="AG128" s="5"/>
      <c r="AH128" s="5"/>
      <c r="AI128" s="4">
        <v>6</v>
      </c>
      <c r="AJ128" s="6">
        <v>509.94</v>
      </c>
      <c r="AK128" s="4"/>
      <c r="AL128" s="6"/>
      <c r="AM128" s="5"/>
      <c r="AN128" s="5"/>
      <c r="AO128" s="4"/>
      <c r="AP128" s="6"/>
      <c r="AQ128" s="4"/>
      <c r="AR128" s="6"/>
      <c r="AS128" s="5"/>
      <c r="AT128" s="5"/>
      <c r="AU128" s="4">
        <v>1</v>
      </c>
      <c r="AV128" s="6">
        <v>93.27</v>
      </c>
      <c r="AW128" s="4"/>
      <c r="AX128" s="6"/>
      <c r="AY128" s="5"/>
      <c r="AZ128" s="5"/>
      <c r="BA128" s="4"/>
      <c r="BB128" s="6"/>
      <c r="BC128" s="4"/>
      <c r="BD128" s="6"/>
      <c r="BE128" s="5"/>
      <c r="BF128" s="5"/>
      <c r="BG128" s="4"/>
      <c r="BH128" s="6"/>
      <c r="BI128" s="4"/>
      <c r="BJ128" s="6"/>
      <c r="BK128" s="5"/>
      <c r="BL128" s="5"/>
      <c r="BM128" s="4">
        <v>2</v>
      </c>
      <c r="BN128" s="6">
        <v>157.9</v>
      </c>
      <c r="BO128" s="4"/>
      <c r="BP128" s="6"/>
      <c r="BQ128" s="5"/>
      <c r="BR128" s="5"/>
      <c r="BS128" s="4"/>
      <c r="BT128" s="6"/>
      <c r="BU128" s="4"/>
      <c r="BV128" s="6"/>
      <c r="BW128" s="5"/>
      <c r="BX128" s="5"/>
      <c r="BY128" s="4"/>
      <c r="BZ128" s="6"/>
      <c r="CA128" s="4"/>
      <c r="CB128" s="6"/>
      <c r="CC128" s="5"/>
      <c r="CD128" s="5"/>
      <c r="CE128" s="4">
        <v>1</v>
      </c>
      <c r="CF128" s="6">
        <v>81.13</v>
      </c>
      <c r="CG128" s="4"/>
      <c r="CH128" s="6"/>
      <c r="CI128" s="5"/>
      <c r="CJ128" s="5"/>
      <c r="CK128" s="4"/>
      <c r="CL128" s="6"/>
      <c r="CM128" s="4"/>
      <c r="CN128" s="6"/>
      <c r="CO128" s="5"/>
      <c r="CP128" s="5"/>
      <c r="CQ128" s="4"/>
      <c r="CR128" s="6"/>
      <c r="CS128" s="4"/>
      <c r="CT128" s="6"/>
      <c r="CU128" s="5"/>
      <c r="CV128" s="5"/>
      <c r="CW128" s="4"/>
      <c r="CX128" s="6"/>
      <c r="CY128" s="4"/>
      <c r="CZ128" s="6"/>
      <c r="DA128" s="5"/>
      <c r="DB128" s="5"/>
      <c r="DC128" s="4"/>
      <c r="DD128" s="6"/>
      <c r="DE128" s="4"/>
      <c r="DF128" s="6"/>
      <c r="DG128" s="5"/>
      <c r="DH128" s="5"/>
      <c r="DI128" s="4"/>
      <c r="DJ128" s="6"/>
      <c r="DK128" s="4"/>
      <c r="DL128" s="6"/>
      <c r="DM128" s="5"/>
      <c r="DN128" s="5"/>
      <c r="DO128" s="4"/>
      <c r="DP128" s="6"/>
      <c r="DQ128" s="4"/>
      <c r="DR128" s="6"/>
      <c r="DS128" s="5"/>
      <c r="DT128" s="5"/>
      <c r="DU128" s="4"/>
      <c r="DV128" s="6"/>
      <c r="DW128" s="4"/>
      <c r="DX128" s="6"/>
      <c r="DY128" s="5"/>
      <c r="DZ128" s="5"/>
      <c r="EA128" s="4"/>
      <c r="EB128" s="6"/>
      <c r="EC128" s="4"/>
      <c r="ED128" s="6"/>
      <c r="EE128" s="5"/>
      <c r="EF128" s="5"/>
      <c r="EG128" s="4"/>
      <c r="EH128" s="6"/>
      <c r="EI128" s="4"/>
      <c r="EJ128" s="6"/>
      <c r="EK128" s="5"/>
      <c r="EL128" s="5"/>
      <c r="EM128" s="4"/>
      <c r="EN128" s="6"/>
      <c r="EO128" s="4"/>
      <c r="EP128" s="6"/>
      <c r="EQ128" s="5"/>
      <c r="ER128" s="5"/>
      <c r="ES128" s="4"/>
      <c r="ET128" s="6"/>
      <c r="EU128" s="4"/>
      <c r="EV128" s="6"/>
      <c r="EW128" s="5"/>
      <c r="EX128" s="5"/>
      <c r="EY128" s="4"/>
      <c r="EZ128" s="6"/>
      <c r="FA128" s="4"/>
      <c r="FB128" s="6"/>
      <c r="FC128" s="5"/>
      <c r="FD128" s="5"/>
      <c r="FE128" s="4"/>
      <c r="FF128" s="6"/>
      <c r="FG128" s="4"/>
      <c r="FH128" s="6"/>
      <c r="FI128" s="5"/>
      <c r="FJ128" s="5"/>
      <c r="FK128" s="4"/>
      <c r="FL128" s="6"/>
      <c r="FM128" s="4"/>
      <c r="FN128" s="6"/>
      <c r="FO128" s="5"/>
      <c r="FP128" s="5"/>
      <c r="FQ128" s="4"/>
      <c r="FR128" s="6"/>
      <c r="FS128" s="4"/>
      <c r="FT128" s="6"/>
      <c r="FU128" s="5"/>
      <c r="FV128" s="5"/>
      <c r="FW128" s="4"/>
      <c r="FX128" s="6"/>
      <c r="FY128" s="4"/>
      <c r="FZ128" s="6"/>
      <c r="GA128" s="5"/>
      <c r="GB128" s="5"/>
      <c r="GC128" s="4"/>
      <c r="GD128" s="6"/>
      <c r="GE128" s="4"/>
      <c r="GF128" s="6"/>
      <c r="GG128" s="5"/>
      <c r="GH128" s="5"/>
      <c r="GI128" s="4"/>
      <c r="GJ128" s="6"/>
      <c r="GK128" s="4"/>
      <c r="GL128" s="6"/>
      <c r="GM128" s="5"/>
      <c r="GN128" s="5"/>
      <c r="GO128" s="4"/>
      <c r="GP128" s="6"/>
      <c r="GQ128" s="4"/>
      <c r="GR128" s="6"/>
      <c r="GS128" s="5"/>
      <c r="GT128" s="5"/>
      <c r="GU128" s="4"/>
      <c r="GV128" s="6"/>
      <c r="GW128" s="4"/>
      <c r="GX128" s="6"/>
      <c r="GY128" s="5"/>
      <c r="GZ128" s="5"/>
      <c r="HA128" s="4"/>
      <c r="HB128" s="6"/>
      <c r="HC128" s="4"/>
      <c r="HD128" s="6"/>
      <c r="HE128" s="5"/>
      <c r="HF128" s="5"/>
      <c r="HG128" s="4"/>
      <c r="HH128" s="6"/>
      <c r="HI128" s="4"/>
      <c r="HJ128" s="6"/>
      <c r="HK128" s="5"/>
      <c r="HL128" s="5"/>
      <c r="HM128" s="4"/>
      <c r="HN128" s="6"/>
      <c r="HO128" s="4"/>
      <c r="HP128" s="6"/>
      <c r="HQ128" s="5"/>
      <c r="HR128" s="5"/>
      <c r="HS128" s="4"/>
      <c r="HT128" s="6"/>
      <c r="HU128" s="4"/>
      <c r="HV128" s="6"/>
      <c r="HW128" s="5"/>
      <c r="HX128" s="5"/>
      <c r="HY128" s="4"/>
      <c r="HZ128" s="6"/>
      <c r="IA128" s="4"/>
      <c r="IB128" s="6"/>
      <c r="IC128" s="5"/>
      <c r="ID128" s="5"/>
      <c r="IE128" s="4"/>
      <c r="IF128" s="6"/>
      <c r="IG128" s="4"/>
      <c r="IH128" s="6"/>
      <c r="II128" s="5"/>
      <c r="IJ128" s="5"/>
      <c r="IK128" s="4"/>
      <c r="IL128" s="6"/>
      <c r="IM128" s="4"/>
      <c r="IN128" s="6"/>
      <c r="IO128" s="5"/>
      <c r="IP128" s="5"/>
      <c r="IQ128" s="4"/>
      <c r="IR128" s="6"/>
      <c r="IS128" s="4"/>
      <c r="IT128" s="6"/>
      <c r="IU128" s="5"/>
      <c r="IV128" s="5"/>
      <c r="IW128" s="4"/>
      <c r="IX128" s="6"/>
      <c r="IY128" s="4"/>
      <c r="IZ128" s="6"/>
      <c r="JA128" s="5"/>
      <c r="JB128" s="5"/>
      <c r="JC128" s="4"/>
      <c r="JD128" s="6"/>
      <c r="JE128" s="4"/>
      <c r="JF128" s="6"/>
      <c r="JG128" s="5"/>
      <c r="JH128" s="5"/>
      <c r="JI128" s="4"/>
      <c r="JJ128" s="6"/>
      <c r="JK128" s="4"/>
      <c r="JL128" s="6"/>
      <c r="JM128" s="5"/>
      <c r="JN128" s="5"/>
      <c r="JO128" s="4"/>
      <c r="JP128" s="6"/>
      <c r="JQ128" s="4"/>
      <c r="JR128" s="6"/>
      <c r="JS128" s="5"/>
      <c r="JT128" s="5"/>
      <c r="JU128" s="4"/>
      <c r="JV128" s="6"/>
      <c r="JW128" s="4"/>
      <c r="JX128" s="6"/>
      <c r="JY128" s="5"/>
      <c r="JZ128" s="5"/>
      <c r="KA128" s="4"/>
      <c r="KB128" s="6"/>
      <c r="KC128" s="4"/>
      <c r="KD128" s="6"/>
      <c r="KE128" s="5"/>
      <c r="KF128" s="5"/>
      <c r="KG128" s="4"/>
      <c r="KH128" s="6"/>
      <c r="KI128" s="4"/>
      <c r="KJ128" s="6"/>
      <c r="KK128" s="5"/>
      <c r="KL128" s="5"/>
    </row>
    <row r="129">
      <c r="A129" s="3" t="s">
        <v>85</v>
      </c>
      <c r="B129" s="3" t="s">
        <v>86</v>
      </c>
      <c r="C129" s="3" t="s">
        <v>87</v>
      </c>
      <c r="D129" s="3" t="s">
        <v>396</v>
      </c>
      <c r="E129" s="3" t="s">
        <v>411</v>
      </c>
      <c r="F129" s="3" t="s">
        <v>412</v>
      </c>
      <c r="G129" s="3" t="s">
        <v>413</v>
      </c>
      <c r="H129" s="3" t="s">
        <v>155</v>
      </c>
      <c r="I129" s="4"/>
      <c r="J129" s="4">
        <f>=ROUNDDOWN({0},0)</f>
      </c>
      <c r="K129" s="4"/>
      <c r="L129" s="5"/>
      <c r="M129" s="4"/>
      <c r="N129" s="4">
        <f>=ROUNDDOWN({0},0)</f>
      </c>
      <c r="O129" s="4"/>
      <c r="P129" s="5"/>
      <c r="Q129" s="4">
        <v>10</v>
      </c>
      <c r="R129" s="6">
        <v>641.34</v>
      </c>
      <c r="S129" s="4"/>
      <c r="T129" s="6"/>
      <c r="U129" s="5"/>
      <c r="V129" s="5"/>
      <c r="W129" s="4">
        <v>2</v>
      </c>
      <c r="X129" s="6">
        <v>118.79</v>
      </c>
      <c r="Y129" s="4"/>
      <c r="Z129" s="6"/>
      <c r="AA129" s="5"/>
      <c r="AB129" s="5"/>
      <c r="AC129" s="4"/>
      <c r="AD129" s="6"/>
      <c r="AE129" s="4"/>
      <c r="AF129" s="6"/>
      <c r="AG129" s="5"/>
      <c r="AH129" s="5"/>
      <c r="AI129" s="4">
        <v>1</v>
      </c>
      <c r="AJ129" s="6">
        <v>53.99</v>
      </c>
      <c r="AK129" s="4"/>
      <c r="AL129" s="6"/>
      <c r="AM129" s="5"/>
      <c r="AN129" s="5"/>
      <c r="AO129" s="4">
        <v>1</v>
      </c>
      <c r="AP129" s="6">
        <v>55.99</v>
      </c>
      <c r="AQ129" s="4"/>
      <c r="AR129" s="6"/>
      <c r="AS129" s="5"/>
      <c r="AT129" s="5"/>
      <c r="AU129" s="4">
        <v>1</v>
      </c>
      <c r="AV129" s="6">
        <v>63</v>
      </c>
      <c r="AW129" s="4"/>
      <c r="AX129" s="6"/>
      <c r="AY129" s="5"/>
      <c r="AZ129" s="5"/>
      <c r="BA129" s="4">
        <v>1</v>
      </c>
      <c r="BB129" s="6">
        <v>109.99</v>
      </c>
      <c r="BC129" s="4"/>
      <c r="BD129" s="6"/>
      <c r="BE129" s="5"/>
      <c r="BF129" s="5"/>
      <c r="BG129" s="4"/>
      <c r="BH129" s="6"/>
      <c r="BI129" s="4"/>
      <c r="BJ129" s="6"/>
      <c r="BK129" s="5"/>
      <c r="BL129" s="5"/>
      <c r="BM129" s="4">
        <v>2</v>
      </c>
      <c r="BN129" s="6">
        <v>109.98</v>
      </c>
      <c r="BO129" s="4"/>
      <c r="BP129" s="6"/>
      <c r="BQ129" s="5"/>
      <c r="BR129" s="5"/>
      <c r="BS129" s="4"/>
      <c r="BT129" s="6"/>
      <c r="BU129" s="4"/>
      <c r="BV129" s="6"/>
      <c r="BW129" s="5"/>
      <c r="BX129" s="5"/>
      <c r="BY129" s="4"/>
      <c r="BZ129" s="6"/>
      <c r="CA129" s="4"/>
      <c r="CB129" s="6"/>
      <c r="CC129" s="5"/>
      <c r="CD129" s="5"/>
      <c r="CE129" s="4">
        <v>2</v>
      </c>
      <c r="CF129" s="6">
        <v>129.6</v>
      </c>
      <c r="CG129" s="4"/>
      <c r="CH129" s="6"/>
      <c r="CI129" s="5"/>
      <c r="CJ129" s="5"/>
      <c r="CK129" s="4"/>
      <c r="CL129" s="6"/>
      <c r="CM129" s="4"/>
      <c r="CN129" s="6"/>
      <c r="CO129" s="5"/>
      <c r="CP129" s="5"/>
      <c r="CQ129" s="4"/>
      <c r="CR129" s="6"/>
      <c r="CS129" s="4"/>
      <c r="CT129" s="6"/>
      <c r="CU129" s="5"/>
      <c r="CV129" s="5"/>
      <c r="CW129" s="4"/>
      <c r="CX129" s="6"/>
      <c r="CY129" s="4"/>
      <c r="CZ129" s="6"/>
      <c r="DA129" s="5"/>
      <c r="DB129" s="5"/>
      <c r="DC129" s="4"/>
      <c r="DD129" s="6"/>
      <c r="DE129" s="4"/>
      <c r="DF129" s="6"/>
      <c r="DG129" s="5"/>
      <c r="DH129" s="5"/>
      <c r="DI129" s="4"/>
      <c r="DJ129" s="6"/>
      <c r="DK129" s="4"/>
      <c r="DL129" s="6"/>
      <c r="DM129" s="5"/>
      <c r="DN129" s="5"/>
      <c r="DO129" s="4"/>
      <c r="DP129" s="6"/>
      <c r="DQ129" s="4"/>
      <c r="DR129" s="6"/>
      <c r="DS129" s="5"/>
      <c r="DT129" s="5"/>
      <c r="DU129" s="4"/>
      <c r="DV129" s="6"/>
      <c r="DW129" s="4"/>
      <c r="DX129" s="6"/>
      <c r="DY129" s="5"/>
      <c r="DZ129" s="5"/>
      <c r="EA129" s="4"/>
      <c r="EB129" s="6"/>
      <c r="EC129" s="4"/>
      <c r="ED129" s="6"/>
      <c r="EE129" s="5"/>
      <c r="EF129" s="5"/>
      <c r="EG129" s="4"/>
      <c r="EH129" s="6"/>
      <c r="EI129" s="4"/>
      <c r="EJ129" s="6"/>
      <c r="EK129" s="5"/>
      <c r="EL129" s="5"/>
      <c r="EM129" s="4"/>
      <c r="EN129" s="6"/>
      <c r="EO129" s="4"/>
      <c r="EP129" s="6"/>
      <c r="EQ129" s="5"/>
      <c r="ER129" s="5"/>
      <c r="ES129" s="4"/>
      <c r="ET129" s="6"/>
      <c r="EU129" s="4"/>
      <c r="EV129" s="6"/>
      <c r="EW129" s="5"/>
      <c r="EX129" s="5"/>
      <c r="EY129" s="4"/>
      <c r="EZ129" s="6"/>
      <c r="FA129" s="4"/>
      <c r="FB129" s="6"/>
      <c r="FC129" s="5"/>
      <c r="FD129" s="5"/>
      <c r="FE129" s="4"/>
      <c r="FF129" s="6"/>
      <c r="FG129" s="4"/>
      <c r="FH129" s="6"/>
      <c r="FI129" s="5"/>
      <c r="FJ129" s="5"/>
      <c r="FK129" s="4"/>
      <c r="FL129" s="6"/>
      <c r="FM129" s="4"/>
      <c r="FN129" s="6"/>
      <c r="FO129" s="5"/>
      <c r="FP129" s="5"/>
      <c r="FQ129" s="4"/>
      <c r="FR129" s="6"/>
      <c r="FS129" s="4"/>
      <c r="FT129" s="6"/>
      <c r="FU129" s="5"/>
      <c r="FV129" s="5"/>
      <c r="FW129" s="4"/>
      <c r="FX129" s="6"/>
      <c r="FY129" s="4"/>
      <c r="FZ129" s="6"/>
      <c r="GA129" s="5"/>
      <c r="GB129" s="5"/>
      <c r="GC129" s="4"/>
      <c r="GD129" s="6"/>
      <c r="GE129" s="4"/>
      <c r="GF129" s="6"/>
      <c r="GG129" s="5"/>
      <c r="GH129" s="5"/>
      <c r="GI129" s="4"/>
      <c r="GJ129" s="6"/>
      <c r="GK129" s="4"/>
      <c r="GL129" s="6"/>
      <c r="GM129" s="5"/>
      <c r="GN129" s="5"/>
      <c r="GO129" s="4"/>
      <c r="GP129" s="6"/>
      <c r="GQ129" s="4"/>
      <c r="GR129" s="6"/>
      <c r="GS129" s="5"/>
      <c r="GT129" s="5"/>
      <c r="GU129" s="4"/>
      <c r="GV129" s="6"/>
      <c r="GW129" s="4"/>
      <c r="GX129" s="6"/>
      <c r="GY129" s="5"/>
      <c r="GZ129" s="5"/>
      <c r="HA129" s="4"/>
      <c r="HB129" s="6"/>
      <c r="HC129" s="4"/>
      <c r="HD129" s="6"/>
      <c r="HE129" s="5"/>
      <c r="HF129" s="5"/>
      <c r="HG129" s="4"/>
      <c r="HH129" s="6"/>
      <c r="HI129" s="4"/>
      <c r="HJ129" s="6"/>
      <c r="HK129" s="5"/>
      <c r="HL129" s="5"/>
      <c r="HM129" s="4"/>
      <c r="HN129" s="6"/>
      <c r="HO129" s="4"/>
      <c r="HP129" s="6"/>
      <c r="HQ129" s="5"/>
      <c r="HR129" s="5"/>
      <c r="HS129" s="4"/>
      <c r="HT129" s="6"/>
      <c r="HU129" s="4"/>
      <c r="HV129" s="6"/>
      <c r="HW129" s="5"/>
      <c r="HX129" s="5"/>
      <c r="HY129" s="4"/>
      <c r="HZ129" s="6"/>
      <c r="IA129" s="4"/>
      <c r="IB129" s="6"/>
      <c r="IC129" s="5"/>
      <c r="ID129" s="5"/>
      <c r="IE129" s="4"/>
      <c r="IF129" s="6"/>
      <c r="IG129" s="4"/>
      <c r="IH129" s="6"/>
      <c r="II129" s="5"/>
      <c r="IJ129" s="5"/>
      <c r="IK129" s="4"/>
      <c r="IL129" s="6"/>
      <c r="IM129" s="4"/>
      <c r="IN129" s="6"/>
      <c r="IO129" s="5"/>
      <c r="IP129" s="5"/>
      <c r="IQ129" s="4"/>
      <c r="IR129" s="6"/>
      <c r="IS129" s="4"/>
      <c r="IT129" s="6"/>
      <c r="IU129" s="5"/>
      <c r="IV129" s="5"/>
      <c r="IW129" s="4"/>
      <c r="IX129" s="6"/>
      <c r="IY129" s="4"/>
      <c r="IZ129" s="6"/>
      <c r="JA129" s="5"/>
      <c r="JB129" s="5"/>
      <c r="JC129" s="4"/>
      <c r="JD129" s="6"/>
      <c r="JE129" s="4"/>
      <c r="JF129" s="6"/>
      <c r="JG129" s="5"/>
      <c r="JH129" s="5"/>
      <c r="JI129" s="4"/>
      <c r="JJ129" s="6"/>
      <c r="JK129" s="4"/>
      <c r="JL129" s="6"/>
      <c r="JM129" s="5"/>
      <c r="JN129" s="5"/>
      <c r="JO129" s="4"/>
      <c r="JP129" s="6"/>
      <c r="JQ129" s="4"/>
      <c r="JR129" s="6"/>
      <c r="JS129" s="5"/>
      <c r="JT129" s="5"/>
      <c r="JU129" s="4"/>
      <c r="JV129" s="6"/>
      <c r="JW129" s="4"/>
      <c r="JX129" s="6"/>
      <c r="JY129" s="5"/>
      <c r="JZ129" s="5"/>
      <c r="KA129" s="4"/>
      <c r="KB129" s="6"/>
      <c r="KC129" s="4"/>
      <c r="KD129" s="6"/>
      <c r="KE129" s="5"/>
      <c r="KF129" s="5"/>
      <c r="KG129" s="4"/>
      <c r="KH129" s="6"/>
      <c r="KI129" s="4"/>
      <c r="KJ129" s="6"/>
      <c r="KK129" s="5"/>
      <c r="KL129" s="5"/>
    </row>
    <row r="130">
      <c r="A130" s="3" t="s">
        <v>85</v>
      </c>
      <c r="B130" s="3" t="s">
        <v>86</v>
      </c>
      <c r="C130" s="3" t="s">
        <v>87</v>
      </c>
      <c r="D130" s="3" t="s">
        <v>396</v>
      </c>
      <c r="E130" s="3" t="s">
        <v>414</v>
      </c>
      <c r="F130" s="3" t="s">
        <v>415</v>
      </c>
      <c r="G130" s="3" t="s">
        <v>416</v>
      </c>
      <c r="H130" s="3" t="s">
        <v>104</v>
      </c>
      <c r="I130" s="4"/>
      <c r="J130" s="4">
        <f>=ROUNDDOWN({0},0)</f>
      </c>
      <c r="K130" s="4"/>
      <c r="L130" s="5"/>
      <c r="M130" s="4"/>
      <c r="N130" s="4">
        <f>=ROUNDDOWN({0},0)</f>
      </c>
      <c r="O130" s="4"/>
      <c r="P130" s="5"/>
      <c r="Q130" s="4">
        <v>9</v>
      </c>
      <c r="R130" s="6">
        <v>574.79</v>
      </c>
      <c r="S130" s="4"/>
      <c r="T130" s="6"/>
      <c r="U130" s="5"/>
      <c r="V130" s="5"/>
      <c r="W130" s="4">
        <v>2</v>
      </c>
      <c r="X130" s="6">
        <v>125.77</v>
      </c>
      <c r="Y130" s="4"/>
      <c r="Z130" s="6"/>
      <c r="AA130" s="5"/>
      <c r="AB130" s="5"/>
      <c r="AC130" s="4"/>
      <c r="AD130" s="6"/>
      <c r="AE130" s="4"/>
      <c r="AF130" s="6"/>
      <c r="AG130" s="5"/>
      <c r="AH130" s="5"/>
      <c r="AI130" s="4"/>
      <c r="AJ130" s="6"/>
      <c r="AK130" s="4"/>
      <c r="AL130" s="6"/>
      <c r="AM130" s="5"/>
      <c r="AN130" s="5"/>
      <c r="AO130" s="4">
        <v>1</v>
      </c>
      <c r="AP130" s="6">
        <v>67.59</v>
      </c>
      <c r="AQ130" s="4"/>
      <c r="AR130" s="6"/>
      <c r="AS130" s="5"/>
      <c r="AT130" s="5"/>
      <c r="AU130" s="4">
        <v>2</v>
      </c>
      <c r="AV130" s="6">
        <v>123.45</v>
      </c>
      <c r="AW130" s="4"/>
      <c r="AX130" s="6"/>
      <c r="AY130" s="5"/>
      <c r="AZ130" s="5"/>
      <c r="BA130" s="4"/>
      <c r="BB130" s="6"/>
      <c r="BC130" s="4"/>
      <c r="BD130" s="6"/>
      <c r="BE130" s="5"/>
      <c r="BF130" s="5"/>
      <c r="BG130" s="4"/>
      <c r="BH130" s="6"/>
      <c r="BI130" s="4"/>
      <c r="BJ130" s="6"/>
      <c r="BK130" s="5"/>
      <c r="BL130" s="5"/>
      <c r="BM130" s="4">
        <v>3</v>
      </c>
      <c r="BN130" s="6">
        <v>186.45</v>
      </c>
      <c r="BO130" s="4"/>
      <c r="BP130" s="6"/>
      <c r="BQ130" s="5"/>
      <c r="BR130" s="5"/>
      <c r="BS130" s="4"/>
      <c r="BT130" s="6"/>
      <c r="BU130" s="4"/>
      <c r="BV130" s="6"/>
      <c r="BW130" s="5"/>
      <c r="BX130" s="5"/>
      <c r="BY130" s="4"/>
      <c r="BZ130" s="6"/>
      <c r="CA130" s="4"/>
      <c r="CB130" s="6"/>
      <c r="CC130" s="5"/>
      <c r="CD130" s="5"/>
      <c r="CE130" s="4">
        <v>1</v>
      </c>
      <c r="CF130" s="6">
        <v>71.53</v>
      </c>
      <c r="CG130" s="4"/>
      <c r="CH130" s="6"/>
      <c r="CI130" s="5"/>
      <c r="CJ130" s="5"/>
      <c r="CK130" s="4"/>
      <c r="CL130" s="6"/>
      <c r="CM130" s="4"/>
      <c r="CN130" s="6"/>
      <c r="CO130" s="5"/>
      <c r="CP130" s="5"/>
      <c r="CQ130" s="4"/>
      <c r="CR130" s="6"/>
      <c r="CS130" s="4"/>
      <c r="CT130" s="6"/>
      <c r="CU130" s="5"/>
      <c r="CV130" s="5"/>
      <c r="CW130" s="4"/>
      <c r="CX130" s="6"/>
      <c r="CY130" s="4"/>
      <c r="CZ130" s="6"/>
      <c r="DA130" s="5"/>
      <c r="DB130" s="5"/>
      <c r="DC130" s="4"/>
      <c r="DD130" s="6"/>
      <c r="DE130" s="4"/>
      <c r="DF130" s="6"/>
      <c r="DG130" s="5"/>
      <c r="DH130" s="5"/>
      <c r="DI130" s="4"/>
      <c r="DJ130" s="6"/>
      <c r="DK130" s="4"/>
      <c r="DL130" s="6"/>
      <c r="DM130" s="5"/>
      <c r="DN130" s="5"/>
      <c r="DO130" s="4"/>
      <c r="DP130" s="6"/>
      <c r="DQ130" s="4"/>
      <c r="DR130" s="6"/>
      <c r="DS130" s="5"/>
      <c r="DT130" s="5"/>
      <c r="DU130" s="4"/>
      <c r="DV130" s="6"/>
      <c r="DW130" s="4"/>
      <c r="DX130" s="6"/>
      <c r="DY130" s="5"/>
      <c r="DZ130" s="5"/>
      <c r="EA130" s="4"/>
      <c r="EB130" s="6"/>
      <c r="EC130" s="4"/>
      <c r="ED130" s="6"/>
      <c r="EE130" s="5"/>
      <c r="EF130" s="5"/>
      <c r="EG130" s="4"/>
      <c r="EH130" s="6"/>
      <c r="EI130" s="4"/>
      <c r="EJ130" s="6"/>
      <c r="EK130" s="5"/>
      <c r="EL130" s="5"/>
      <c r="EM130" s="4"/>
      <c r="EN130" s="6"/>
      <c r="EO130" s="4"/>
      <c r="EP130" s="6"/>
      <c r="EQ130" s="5"/>
      <c r="ER130" s="5"/>
      <c r="ES130" s="4"/>
      <c r="ET130" s="6"/>
      <c r="EU130" s="4"/>
      <c r="EV130" s="6"/>
      <c r="EW130" s="5"/>
      <c r="EX130" s="5"/>
      <c r="EY130" s="4"/>
      <c r="EZ130" s="6"/>
      <c r="FA130" s="4"/>
      <c r="FB130" s="6"/>
      <c r="FC130" s="5"/>
      <c r="FD130" s="5"/>
      <c r="FE130" s="4"/>
      <c r="FF130" s="6"/>
      <c r="FG130" s="4"/>
      <c r="FH130" s="6"/>
      <c r="FI130" s="5"/>
      <c r="FJ130" s="5"/>
      <c r="FK130" s="4"/>
      <c r="FL130" s="6"/>
      <c r="FM130" s="4"/>
      <c r="FN130" s="6"/>
      <c r="FO130" s="5"/>
      <c r="FP130" s="5"/>
      <c r="FQ130" s="4"/>
      <c r="FR130" s="6"/>
      <c r="FS130" s="4"/>
      <c r="FT130" s="6"/>
      <c r="FU130" s="5"/>
      <c r="FV130" s="5"/>
      <c r="FW130" s="4"/>
      <c r="FX130" s="6"/>
      <c r="FY130" s="4"/>
      <c r="FZ130" s="6"/>
      <c r="GA130" s="5"/>
      <c r="GB130" s="5"/>
      <c r="GC130" s="4"/>
      <c r="GD130" s="6"/>
      <c r="GE130" s="4"/>
      <c r="GF130" s="6"/>
      <c r="GG130" s="5"/>
      <c r="GH130" s="5"/>
      <c r="GI130" s="4"/>
      <c r="GJ130" s="6"/>
      <c r="GK130" s="4"/>
      <c r="GL130" s="6"/>
      <c r="GM130" s="5"/>
      <c r="GN130" s="5"/>
      <c r="GO130" s="4"/>
      <c r="GP130" s="6"/>
      <c r="GQ130" s="4"/>
      <c r="GR130" s="6"/>
      <c r="GS130" s="5"/>
      <c r="GT130" s="5"/>
      <c r="GU130" s="4"/>
      <c r="GV130" s="6"/>
      <c r="GW130" s="4"/>
      <c r="GX130" s="6"/>
      <c r="GY130" s="5"/>
      <c r="GZ130" s="5"/>
      <c r="HA130" s="4"/>
      <c r="HB130" s="6"/>
      <c r="HC130" s="4"/>
      <c r="HD130" s="6"/>
      <c r="HE130" s="5"/>
      <c r="HF130" s="5"/>
      <c r="HG130" s="4"/>
      <c r="HH130" s="6"/>
      <c r="HI130" s="4"/>
      <c r="HJ130" s="6"/>
      <c r="HK130" s="5"/>
      <c r="HL130" s="5"/>
      <c r="HM130" s="4"/>
      <c r="HN130" s="6"/>
      <c r="HO130" s="4"/>
      <c r="HP130" s="6"/>
      <c r="HQ130" s="5"/>
      <c r="HR130" s="5"/>
      <c r="HS130" s="4"/>
      <c r="HT130" s="6"/>
      <c r="HU130" s="4"/>
      <c r="HV130" s="6"/>
      <c r="HW130" s="5"/>
      <c r="HX130" s="5"/>
      <c r="HY130" s="4"/>
      <c r="HZ130" s="6"/>
      <c r="IA130" s="4"/>
      <c r="IB130" s="6"/>
      <c r="IC130" s="5"/>
      <c r="ID130" s="5"/>
      <c r="IE130" s="4"/>
      <c r="IF130" s="6"/>
      <c r="IG130" s="4"/>
      <c r="IH130" s="6"/>
      <c r="II130" s="5"/>
      <c r="IJ130" s="5"/>
      <c r="IK130" s="4"/>
      <c r="IL130" s="6"/>
      <c r="IM130" s="4"/>
      <c r="IN130" s="6"/>
      <c r="IO130" s="5"/>
      <c r="IP130" s="5"/>
      <c r="IQ130" s="4"/>
      <c r="IR130" s="6"/>
      <c r="IS130" s="4"/>
      <c r="IT130" s="6"/>
      <c r="IU130" s="5"/>
      <c r="IV130" s="5"/>
      <c r="IW130" s="4"/>
      <c r="IX130" s="6"/>
      <c r="IY130" s="4"/>
      <c r="IZ130" s="6"/>
      <c r="JA130" s="5"/>
      <c r="JB130" s="5"/>
      <c r="JC130" s="4"/>
      <c r="JD130" s="6"/>
      <c r="JE130" s="4"/>
      <c r="JF130" s="6"/>
      <c r="JG130" s="5"/>
      <c r="JH130" s="5"/>
      <c r="JI130" s="4"/>
      <c r="JJ130" s="6"/>
      <c r="JK130" s="4"/>
      <c r="JL130" s="6"/>
      <c r="JM130" s="5"/>
      <c r="JN130" s="5"/>
      <c r="JO130" s="4"/>
      <c r="JP130" s="6"/>
      <c r="JQ130" s="4"/>
      <c r="JR130" s="6"/>
      <c r="JS130" s="5"/>
      <c r="JT130" s="5"/>
      <c r="JU130" s="4"/>
      <c r="JV130" s="6"/>
      <c r="JW130" s="4"/>
      <c r="JX130" s="6"/>
      <c r="JY130" s="5"/>
      <c r="JZ130" s="5"/>
      <c r="KA130" s="4"/>
      <c r="KB130" s="6"/>
      <c r="KC130" s="4"/>
      <c r="KD130" s="6"/>
      <c r="KE130" s="5"/>
      <c r="KF130" s="5"/>
      <c r="KG130" s="4"/>
      <c r="KH130" s="6"/>
      <c r="KI130" s="4"/>
      <c r="KJ130" s="6"/>
      <c r="KK130" s="5"/>
      <c r="KL130" s="5"/>
    </row>
    <row r="131">
      <c r="A131" s="3" t="s">
        <v>85</v>
      </c>
      <c r="B131" s="3" t="s">
        <v>86</v>
      </c>
      <c r="C131" s="3" t="s">
        <v>87</v>
      </c>
      <c r="D131" s="3" t="s">
        <v>396</v>
      </c>
      <c r="E131" s="3" t="s">
        <v>417</v>
      </c>
      <c r="F131" s="3" t="s">
        <v>418</v>
      </c>
      <c r="G131" s="3" t="s">
        <v>138</v>
      </c>
      <c r="H131" s="3" t="s">
        <v>351</v>
      </c>
      <c r="I131" s="4"/>
      <c r="J131" s="4">
        <f>=ROUNDDOWN({0},0)</f>
      </c>
      <c r="K131" s="4"/>
      <c r="L131" s="5"/>
      <c r="M131" s="4"/>
      <c r="N131" s="4">
        <f>=ROUNDDOWN({0},0)</f>
      </c>
      <c r="O131" s="4"/>
      <c r="P131" s="5"/>
      <c r="Q131" s="4">
        <v>10</v>
      </c>
      <c r="R131" s="6">
        <v>516.78</v>
      </c>
      <c r="S131" s="4"/>
      <c r="T131" s="6"/>
      <c r="U131" s="5"/>
      <c r="V131" s="5"/>
      <c r="W131" s="4">
        <v>1</v>
      </c>
      <c r="X131" s="6">
        <v>47.74</v>
      </c>
      <c r="Y131" s="4"/>
      <c r="Z131" s="6"/>
      <c r="AA131" s="5"/>
      <c r="AB131" s="5"/>
      <c r="AC131" s="4">
        <v>4</v>
      </c>
      <c r="AD131" s="6">
        <v>155.49</v>
      </c>
      <c r="AE131" s="4"/>
      <c r="AF131" s="6"/>
      <c r="AG131" s="5"/>
      <c r="AH131" s="5"/>
      <c r="AI131" s="4"/>
      <c r="AJ131" s="6"/>
      <c r="AK131" s="4"/>
      <c r="AL131" s="6"/>
      <c r="AM131" s="5"/>
      <c r="AN131" s="5"/>
      <c r="AO131" s="4"/>
      <c r="AP131" s="6"/>
      <c r="AQ131" s="4"/>
      <c r="AR131" s="6"/>
      <c r="AS131" s="5"/>
      <c r="AT131" s="5"/>
      <c r="AU131" s="4">
        <v>1</v>
      </c>
      <c r="AV131" s="6">
        <v>79.74</v>
      </c>
      <c r="AW131" s="4"/>
      <c r="AX131" s="6"/>
      <c r="AY131" s="5"/>
      <c r="AZ131" s="5"/>
      <c r="BA131" s="4">
        <v>1</v>
      </c>
      <c r="BB131" s="6">
        <v>37.99</v>
      </c>
      <c r="BC131" s="4"/>
      <c r="BD131" s="6"/>
      <c r="BE131" s="5"/>
      <c r="BF131" s="5"/>
      <c r="BG131" s="4">
        <v>2</v>
      </c>
      <c r="BH131" s="6">
        <v>83.18</v>
      </c>
      <c r="BI131" s="4"/>
      <c r="BJ131" s="6"/>
      <c r="BK131" s="5"/>
      <c r="BL131" s="5"/>
      <c r="BM131" s="4">
        <v>1</v>
      </c>
      <c r="BN131" s="6">
        <v>112.64</v>
      </c>
      <c r="BO131" s="4"/>
      <c r="BP131" s="6"/>
      <c r="BQ131" s="5"/>
      <c r="BR131" s="5"/>
      <c r="BS131" s="4"/>
      <c r="BT131" s="6"/>
      <c r="BU131" s="4"/>
      <c r="BV131" s="6"/>
      <c r="BW131" s="5"/>
      <c r="BX131" s="5"/>
      <c r="BY131" s="4"/>
      <c r="BZ131" s="6"/>
      <c r="CA131" s="4"/>
      <c r="CB131" s="6"/>
      <c r="CC131" s="5"/>
      <c r="CD131" s="5"/>
      <c r="CE131" s="4"/>
      <c r="CF131" s="6"/>
      <c r="CG131" s="4"/>
      <c r="CH131" s="6"/>
      <c r="CI131" s="5"/>
      <c r="CJ131" s="5"/>
      <c r="CK131" s="4"/>
      <c r="CL131" s="6"/>
      <c r="CM131" s="4"/>
      <c r="CN131" s="6"/>
      <c r="CO131" s="5"/>
      <c r="CP131" s="5"/>
      <c r="CQ131" s="4"/>
      <c r="CR131" s="6"/>
      <c r="CS131" s="4"/>
      <c r="CT131" s="6"/>
      <c r="CU131" s="5"/>
      <c r="CV131" s="5"/>
      <c r="CW131" s="4"/>
      <c r="CX131" s="6"/>
      <c r="CY131" s="4"/>
      <c r="CZ131" s="6"/>
      <c r="DA131" s="5"/>
      <c r="DB131" s="5"/>
      <c r="DC131" s="4"/>
      <c r="DD131" s="6"/>
      <c r="DE131" s="4"/>
      <c r="DF131" s="6"/>
      <c r="DG131" s="5"/>
      <c r="DH131" s="5"/>
      <c r="DI131" s="4"/>
      <c r="DJ131" s="6"/>
      <c r="DK131" s="4"/>
      <c r="DL131" s="6"/>
      <c r="DM131" s="5"/>
      <c r="DN131" s="5"/>
      <c r="DO131" s="4"/>
      <c r="DP131" s="6"/>
      <c r="DQ131" s="4"/>
      <c r="DR131" s="6"/>
      <c r="DS131" s="5"/>
      <c r="DT131" s="5"/>
      <c r="DU131" s="4"/>
      <c r="DV131" s="6"/>
      <c r="DW131" s="4"/>
      <c r="DX131" s="6"/>
      <c r="DY131" s="5"/>
      <c r="DZ131" s="5"/>
      <c r="EA131" s="4"/>
      <c r="EB131" s="6"/>
      <c r="EC131" s="4"/>
      <c r="ED131" s="6"/>
      <c r="EE131" s="5"/>
      <c r="EF131" s="5"/>
      <c r="EG131" s="4"/>
      <c r="EH131" s="6"/>
      <c r="EI131" s="4"/>
      <c r="EJ131" s="6"/>
      <c r="EK131" s="5"/>
      <c r="EL131" s="5"/>
      <c r="EM131" s="4"/>
      <c r="EN131" s="6"/>
      <c r="EO131" s="4"/>
      <c r="EP131" s="6"/>
      <c r="EQ131" s="5"/>
      <c r="ER131" s="5"/>
      <c r="ES131" s="4"/>
      <c r="ET131" s="6"/>
      <c r="EU131" s="4"/>
      <c r="EV131" s="6"/>
      <c r="EW131" s="5"/>
      <c r="EX131" s="5"/>
      <c r="EY131" s="4"/>
      <c r="EZ131" s="6"/>
      <c r="FA131" s="4"/>
      <c r="FB131" s="6"/>
      <c r="FC131" s="5"/>
      <c r="FD131" s="5"/>
      <c r="FE131" s="4"/>
      <c r="FF131" s="6"/>
      <c r="FG131" s="4"/>
      <c r="FH131" s="6"/>
      <c r="FI131" s="5"/>
      <c r="FJ131" s="5"/>
      <c r="FK131" s="4"/>
      <c r="FL131" s="6"/>
      <c r="FM131" s="4"/>
      <c r="FN131" s="6"/>
      <c r="FO131" s="5"/>
      <c r="FP131" s="5"/>
      <c r="FQ131" s="4"/>
      <c r="FR131" s="6"/>
      <c r="FS131" s="4"/>
      <c r="FT131" s="6"/>
      <c r="FU131" s="5"/>
      <c r="FV131" s="5"/>
      <c r="FW131" s="4"/>
      <c r="FX131" s="6"/>
      <c r="FY131" s="4"/>
      <c r="FZ131" s="6"/>
      <c r="GA131" s="5"/>
      <c r="GB131" s="5"/>
      <c r="GC131" s="4"/>
      <c r="GD131" s="6"/>
      <c r="GE131" s="4"/>
      <c r="GF131" s="6"/>
      <c r="GG131" s="5"/>
      <c r="GH131" s="5"/>
      <c r="GI131" s="4"/>
      <c r="GJ131" s="6"/>
      <c r="GK131" s="4"/>
      <c r="GL131" s="6"/>
      <c r="GM131" s="5"/>
      <c r="GN131" s="5"/>
      <c r="GO131" s="4"/>
      <c r="GP131" s="6"/>
      <c r="GQ131" s="4"/>
      <c r="GR131" s="6"/>
      <c r="GS131" s="5"/>
      <c r="GT131" s="5"/>
      <c r="GU131" s="4"/>
      <c r="GV131" s="6"/>
      <c r="GW131" s="4"/>
      <c r="GX131" s="6"/>
      <c r="GY131" s="5"/>
      <c r="GZ131" s="5"/>
      <c r="HA131" s="4"/>
      <c r="HB131" s="6"/>
      <c r="HC131" s="4"/>
      <c r="HD131" s="6"/>
      <c r="HE131" s="5"/>
      <c r="HF131" s="5"/>
      <c r="HG131" s="4"/>
      <c r="HH131" s="6"/>
      <c r="HI131" s="4"/>
      <c r="HJ131" s="6"/>
      <c r="HK131" s="5"/>
      <c r="HL131" s="5"/>
      <c r="HM131" s="4"/>
      <c r="HN131" s="6"/>
      <c r="HO131" s="4"/>
      <c r="HP131" s="6"/>
      <c r="HQ131" s="5"/>
      <c r="HR131" s="5"/>
      <c r="HS131" s="4"/>
      <c r="HT131" s="6"/>
      <c r="HU131" s="4"/>
      <c r="HV131" s="6"/>
      <c r="HW131" s="5"/>
      <c r="HX131" s="5"/>
      <c r="HY131" s="4"/>
      <c r="HZ131" s="6"/>
      <c r="IA131" s="4"/>
      <c r="IB131" s="6"/>
      <c r="IC131" s="5"/>
      <c r="ID131" s="5"/>
      <c r="IE131" s="4"/>
      <c r="IF131" s="6"/>
      <c r="IG131" s="4"/>
      <c r="IH131" s="6"/>
      <c r="II131" s="5"/>
      <c r="IJ131" s="5"/>
      <c r="IK131" s="4"/>
      <c r="IL131" s="6"/>
      <c r="IM131" s="4"/>
      <c r="IN131" s="6"/>
      <c r="IO131" s="5"/>
      <c r="IP131" s="5"/>
      <c r="IQ131" s="4"/>
      <c r="IR131" s="6"/>
      <c r="IS131" s="4"/>
      <c r="IT131" s="6"/>
      <c r="IU131" s="5"/>
      <c r="IV131" s="5"/>
      <c r="IW131" s="4"/>
      <c r="IX131" s="6"/>
      <c r="IY131" s="4"/>
      <c r="IZ131" s="6"/>
      <c r="JA131" s="5"/>
      <c r="JB131" s="5"/>
      <c r="JC131" s="4"/>
      <c r="JD131" s="6"/>
      <c r="JE131" s="4"/>
      <c r="JF131" s="6"/>
      <c r="JG131" s="5"/>
      <c r="JH131" s="5"/>
      <c r="JI131" s="4"/>
      <c r="JJ131" s="6"/>
      <c r="JK131" s="4"/>
      <c r="JL131" s="6"/>
      <c r="JM131" s="5"/>
      <c r="JN131" s="5"/>
      <c r="JO131" s="4"/>
      <c r="JP131" s="6"/>
      <c r="JQ131" s="4"/>
      <c r="JR131" s="6"/>
      <c r="JS131" s="5"/>
      <c r="JT131" s="5"/>
      <c r="JU131" s="4"/>
      <c r="JV131" s="6"/>
      <c r="JW131" s="4"/>
      <c r="JX131" s="6"/>
      <c r="JY131" s="5"/>
      <c r="JZ131" s="5"/>
      <c r="KA131" s="4"/>
      <c r="KB131" s="6"/>
      <c r="KC131" s="4"/>
      <c r="KD131" s="6"/>
      <c r="KE131" s="5"/>
      <c r="KF131" s="5"/>
      <c r="KG131" s="4"/>
      <c r="KH131" s="6"/>
      <c r="KI131" s="4"/>
      <c r="KJ131" s="6"/>
      <c r="KK131" s="5"/>
      <c r="KL131" s="5"/>
    </row>
    <row r="132">
      <c r="A132" s="3" t="s">
        <v>85</v>
      </c>
      <c r="B132" s="3" t="s">
        <v>86</v>
      </c>
      <c r="C132" s="3" t="s">
        <v>87</v>
      </c>
      <c r="D132" s="3" t="s">
        <v>396</v>
      </c>
      <c r="E132" s="3" t="s">
        <v>419</v>
      </c>
      <c r="F132" s="3" t="s">
        <v>420</v>
      </c>
      <c r="G132" s="3" t="s">
        <v>421</v>
      </c>
      <c r="H132" s="3" t="s">
        <v>155</v>
      </c>
      <c r="I132" s="4"/>
      <c r="J132" s="4">
        <f>=ROUNDDOWN({0},0)</f>
      </c>
      <c r="K132" s="4"/>
      <c r="L132" s="5"/>
      <c r="M132" s="4"/>
      <c r="N132" s="4">
        <f>=ROUNDDOWN({0},0)</f>
      </c>
      <c r="O132" s="4"/>
      <c r="P132" s="5"/>
      <c r="Q132" s="4">
        <v>11</v>
      </c>
      <c r="R132" s="6">
        <v>516.58</v>
      </c>
      <c r="S132" s="4"/>
      <c r="T132" s="6"/>
      <c r="U132" s="5"/>
      <c r="V132" s="5"/>
      <c r="W132" s="4"/>
      <c r="X132" s="6"/>
      <c r="Y132" s="4"/>
      <c r="Z132" s="6"/>
      <c r="AA132" s="5"/>
      <c r="AB132" s="5"/>
      <c r="AC132" s="4"/>
      <c r="AD132" s="6"/>
      <c r="AE132" s="4"/>
      <c r="AF132" s="6"/>
      <c r="AG132" s="5"/>
      <c r="AH132" s="5"/>
      <c r="AI132" s="4"/>
      <c r="AJ132" s="6"/>
      <c r="AK132" s="4"/>
      <c r="AL132" s="6"/>
      <c r="AM132" s="5"/>
      <c r="AN132" s="5"/>
      <c r="AO132" s="4">
        <v>3</v>
      </c>
      <c r="AP132" s="6">
        <v>150.51</v>
      </c>
      <c r="AQ132" s="4"/>
      <c r="AR132" s="6"/>
      <c r="AS132" s="5"/>
      <c r="AT132" s="5"/>
      <c r="AU132" s="4">
        <v>1</v>
      </c>
      <c r="AV132" s="6">
        <v>50.4</v>
      </c>
      <c r="AW132" s="4"/>
      <c r="AX132" s="6"/>
      <c r="AY132" s="5"/>
      <c r="AZ132" s="5"/>
      <c r="BA132" s="4"/>
      <c r="BB132" s="6"/>
      <c r="BC132" s="4"/>
      <c r="BD132" s="6"/>
      <c r="BE132" s="5"/>
      <c r="BF132" s="5"/>
      <c r="BG132" s="4">
        <v>1</v>
      </c>
      <c r="BH132" s="6">
        <v>42.58</v>
      </c>
      <c r="BI132" s="4"/>
      <c r="BJ132" s="6"/>
      <c r="BK132" s="5"/>
      <c r="BL132" s="5"/>
      <c r="BM132" s="4">
        <v>3</v>
      </c>
      <c r="BN132" s="6">
        <v>129.6</v>
      </c>
      <c r="BO132" s="4"/>
      <c r="BP132" s="6"/>
      <c r="BQ132" s="5"/>
      <c r="BR132" s="5"/>
      <c r="BS132" s="4"/>
      <c r="BT132" s="6"/>
      <c r="BU132" s="4"/>
      <c r="BV132" s="6"/>
      <c r="BW132" s="5"/>
      <c r="BX132" s="5"/>
      <c r="BY132" s="4"/>
      <c r="BZ132" s="6"/>
      <c r="CA132" s="4"/>
      <c r="CB132" s="6"/>
      <c r="CC132" s="5"/>
      <c r="CD132" s="5"/>
      <c r="CE132" s="4">
        <v>2</v>
      </c>
      <c r="CF132" s="6">
        <v>98.49</v>
      </c>
      <c r="CG132" s="4"/>
      <c r="CH132" s="6"/>
      <c r="CI132" s="5"/>
      <c r="CJ132" s="5"/>
      <c r="CK132" s="4"/>
      <c r="CL132" s="6"/>
      <c r="CM132" s="4"/>
      <c r="CN132" s="6"/>
      <c r="CO132" s="5"/>
      <c r="CP132" s="5"/>
      <c r="CQ132" s="4"/>
      <c r="CR132" s="6"/>
      <c r="CS132" s="4"/>
      <c r="CT132" s="6"/>
      <c r="CU132" s="5"/>
      <c r="CV132" s="5"/>
      <c r="CW132" s="4"/>
      <c r="CX132" s="6"/>
      <c r="CY132" s="4"/>
      <c r="CZ132" s="6"/>
      <c r="DA132" s="5"/>
      <c r="DB132" s="5"/>
      <c r="DC132" s="4">
        <v>1</v>
      </c>
      <c r="DD132" s="6">
        <v>45</v>
      </c>
      <c r="DE132" s="4"/>
      <c r="DF132" s="6"/>
      <c r="DG132" s="5"/>
      <c r="DH132" s="5"/>
      <c r="DI132" s="4"/>
      <c r="DJ132" s="6"/>
      <c r="DK132" s="4"/>
      <c r="DL132" s="6"/>
      <c r="DM132" s="5"/>
      <c r="DN132" s="5"/>
      <c r="DO132" s="4"/>
      <c r="DP132" s="6"/>
      <c r="DQ132" s="4"/>
      <c r="DR132" s="6"/>
      <c r="DS132" s="5"/>
      <c r="DT132" s="5"/>
      <c r="DU132" s="4"/>
      <c r="DV132" s="6"/>
      <c r="DW132" s="4"/>
      <c r="DX132" s="6"/>
      <c r="DY132" s="5"/>
      <c r="DZ132" s="5"/>
      <c r="EA132" s="4"/>
      <c r="EB132" s="6"/>
      <c r="EC132" s="4"/>
      <c r="ED132" s="6"/>
      <c r="EE132" s="5"/>
      <c r="EF132" s="5"/>
      <c r="EG132" s="4"/>
      <c r="EH132" s="6"/>
      <c r="EI132" s="4"/>
      <c r="EJ132" s="6"/>
      <c r="EK132" s="5"/>
      <c r="EL132" s="5"/>
      <c r="EM132" s="4"/>
      <c r="EN132" s="6"/>
      <c r="EO132" s="4"/>
      <c r="EP132" s="6"/>
      <c r="EQ132" s="5"/>
      <c r="ER132" s="5"/>
      <c r="ES132" s="4"/>
      <c r="ET132" s="6"/>
      <c r="EU132" s="4"/>
      <c r="EV132" s="6"/>
      <c r="EW132" s="5"/>
      <c r="EX132" s="5"/>
      <c r="EY132" s="4"/>
      <c r="EZ132" s="6"/>
      <c r="FA132" s="4"/>
      <c r="FB132" s="6"/>
      <c r="FC132" s="5"/>
      <c r="FD132" s="5"/>
      <c r="FE132" s="4"/>
      <c r="FF132" s="6"/>
      <c r="FG132" s="4"/>
      <c r="FH132" s="6"/>
      <c r="FI132" s="5"/>
      <c r="FJ132" s="5"/>
      <c r="FK132" s="4"/>
      <c r="FL132" s="6"/>
      <c r="FM132" s="4"/>
      <c r="FN132" s="6"/>
      <c r="FO132" s="5"/>
      <c r="FP132" s="5"/>
      <c r="FQ132" s="4"/>
      <c r="FR132" s="6"/>
      <c r="FS132" s="4"/>
      <c r="FT132" s="6"/>
      <c r="FU132" s="5"/>
      <c r="FV132" s="5"/>
      <c r="FW132" s="4"/>
      <c r="FX132" s="6"/>
      <c r="FY132" s="4"/>
      <c r="FZ132" s="6"/>
      <c r="GA132" s="5"/>
      <c r="GB132" s="5"/>
      <c r="GC132" s="4"/>
      <c r="GD132" s="6"/>
      <c r="GE132" s="4"/>
      <c r="GF132" s="6"/>
      <c r="GG132" s="5"/>
      <c r="GH132" s="5"/>
      <c r="GI132" s="4"/>
      <c r="GJ132" s="6"/>
      <c r="GK132" s="4"/>
      <c r="GL132" s="6"/>
      <c r="GM132" s="5"/>
      <c r="GN132" s="5"/>
      <c r="GO132" s="4"/>
      <c r="GP132" s="6"/>
      <c r="GQ132" s="4"/>
      <c r="GR132" s="6"/>
      <c r="GS132" s="5"/>
      <c r="GT132" s="5"/>
      <c r="GU132" s="4"/>
      <c r="GV132" s="6"/>
      <c r="GW132" s="4"/>
      <c r="GX132" s="6"/>
      <c r="GY132" s="5"/>
      <c r="GZ132" s="5"/>
      <c r="HA132" s="4"/>
      <c r="HB132" s="6"/>
      <c r="HC132" s="4"/>
      <c r="HD132" s="6"/>
      <c r="HE132" s="5"/>
      <c r="HF132" s="5"/>
      <c r="HG132" s="4"/>
      <c r="HH132" s="6"/>
      <c r="HI132" s="4"/>
      <c r="HJ132" s="6"/>
      <c r="HK132" s="5"/>
      <c r="HL132" s="5"/>
      <c r="HM132" s="4"/>
      <c r="HN132" s="6"/>
      <c r="HO132" s="4"/>
      <c r="HP132" s="6"/>
      <c r="HQ132" s="5"/>
      <c r="HR132" s="5"/>
      <c r="HS132" s="4"/>
      <c r="HT132" s="6"/>
      <c r="HU132" s="4"/>
      <c r="HV132" s="6"/>
      <c r="HW132" s="5"/>
      <c r="HX132" s="5"/>
      <c r="HY132" s="4"/>
      <c r="HZ132" s="6"/>
      <c r="IA132" s="4"/>
      <c r="IB132" s="6"/>
      <c r="IC132" s="5"/>
      <c r="ID132" s="5"/>
      <c r="IE132" s="4"/>
      <c r="IF132" s="6"/>
      <c r="IG132" s="4"/>
      <c r="IH132" s="6"/>
      <c r="II132" s="5"/>
      <c r="IJ132" s="5"/>
      <c r="IK132" s="4"/>
      <c r="IL132" s="6"/>
      <c r="IM132" s="4"/>
      <c r="IN132" s="6"/>
      <c r="IO132" s="5"/>
      <c r="IP132" s="5"/>
      <c r="IQ132" s="4"/>
      <c r="IR132" s="6"/>
      <c r="IS132" s="4"/>
      <c r="IT132" s="6"/>
      <c r="IU132" s="5"/>
      <c r="IV132" s="5"/>
      <c r="IW132" s="4"/>
      <c r="IX132" s="6"/>
      <c r="IY132" s="4"/>
      <c r="IZ132" s="6"/>
      <c r="JA132" s="5"/>
      <c r="JB132" s="5"/>
      <c r="JC132" s="4"/>
      <c r="JD132" s="6"/>
      <c r="JE132" s="4"/>
      <c r="JF132" s="6"/>
      <c r="JG132" s="5"/>
      <c r="JH132" s="5"/>
      <c r="JI132" s="4"/>
      <c r="JJ132" s="6"/>
      <c r="JK132" s="4"/>
      <c r="JL132" s="6"/>
      <c r="JM132" s="5"/>
      <c r="JN132" s="5"/>
      <c r="JO132" s="4"/>
      <c r="JP132" s="6"/>
      <c r="JQ132" s="4"/>
      <c r="JR132" s="6"/>
      <c r="JS132" s="5"/>
      <c r="JT132" s="5"/>
      <c r="JU132" s="4"/>
      <c r="JV132" s="6"/>
      <c r="JW132" s="4"/>
      <c r="JX132" s="6"/>
      <c r="JY132" s="5"/>
      <c r="JZ132" s="5"/>
      <c r="KA132" s="4"/>
      <c r="KB132" s="6"/>
      <c r="KC132" s="4"/>
      <c r="KD132" s="6"/>
      <c r="KE132" s="5"/>
      <c r="KF132" s="5"/>
      <c r="KG132" s="4"/>
      <c r="KH132" s="6"/>
      <c r="KI132" s="4"/>
      <c r="KJ132" s="6"/>
      <c r="KK132" s="5"/>
      <c r="KL132" s="5"/>
    </row>
    <row r="133">
      <c r="A133" s="3" t="s">
        <v>85</v>
      </c>
      <c r="B133" s="3" t="s">
        <v>86</v>
      </c>
      <c r="C133" s="3" t="s">
        <v>87</v>
      </c>
      <c r="D133" s="3" t="s">
        <v>396</v>
      </c>
      <c r="E133" s="3" t="s">
        <v>422</v>
      </c>
      <c r="F133" s="3" t="s">
        <v>423</v>
      </c>
      <c r="G133" s="3" t="s">
        <v>424</v>
      </c>
      <c r="H133" s="3" t="s">
        <v>280</v>
      </c>
      <c r="I133" s="4"/>
      <c r="J133" s="4">
        <f>=ROUNDDOWN({0},0)</f>
      </c>
      <c r="K133" s="4">
        <v>500</v>
      </c>
      <c r="L133" s="5">
        <v>1</v>
      </c>
      <c r="M133" s="4"/>
      <c r="N133" s="4">
        <f>=ROUNDDOWN({0},0)</f>
      </c>
      <c r="O133" s="4"/>
      <c r="P133" s="5"/>
      <c r="Q133" s="4">
        <v>5</v>
      </c>
      <c r="R133" s="6">
        <v>441.44</v>
      </c>
      <c r="S133" s="4"/>
      <c r="T133" s="6"/>
      <c r="U133" s="5"/>
      <c r="V133" s="5"/>
      <c r="W133" s="4"/>
      <c r="X133" s="6"/>
      <c r="Y133" s="4"/>
      <c r="Z133" s="6"/>
      <c r="AA133" s="5"/>
      <c r="AB133" s="5"/>
      <c r="AC133" s="4"/>
      <c r="AD133" s="6"/>
      <c r="AE133" s="4"/>
      <c r="AF133" s="6"/>
      <c r="AG133" s="5"/>
      <c r="AH133" s="5"/>
      <c r="AI133" s="4"/>
      <c r="AJ133" s="6"/>
      <c r="AK133" s="4"/>
      <c r="AL133" s="6"/>
      <c r="AM133" s="5"/>
      <c r="AN133" s="5"/>
      <c r="AO133" s="4"/>
      <c r="AP133" s="6"/>
      <c r="AQ133" s="4"/>
      <c r="AR133" s="6"/>
      <c r="AS133" s="5"/>
      <c r="AT133" s="5"/>
      <c r="AU133" s="4"/>
      <c r="AV133" s="6"/>
      <c r="AW133" s="4"/>
      <c r="AX133" s="6"/>
      <c r="AY133" s="5"/>
      <c r="AZ133" s="5"/>
      <c r="BA133" s="4"/>
      <c r="BB133" s="6"/>
      <c r="BC133" s="4"/>
      <c r="BD133" s="6"/>
      <c r="BE133" s="5"/>
      <c r="BF133" s="5"/>
      <c r="BG133" s="4"/>
      <c r="BH133" s="6"/>
      <c r="BI133" s="4"/>
      <c r="BJ133" s="6"/>
      <c r="BK133" s="5"/>
      <c r="BL133" s="5"/>
      <c r="BM133" s="4">
        <v>4</v>
      </c>
      <c r="BN133" s="6">
        <v>343.73</v>
      </c>
      <c r="BO133" s="4"/>
      <c r="BP133" s="6"/>
      <c r="BQ133" s="5"/>
      <c r="BR133" s="5"/>
      <c r="BS133" s="4"/>
      <c r="BT133" s="6"/>
      <c r="BU133" s="4"/>
      <c r="BV133" s="6"/>
      <c r="BW133" s="5"/>
      <c r="BX133" s="5"/>
      <c r="BY133" s="4"/>
      <c r="BZ133" s="6"/>
      <c r="CA133" s="4"/>
      <c r="CB133" s="6"/>
      <c r="CC133" s="5"/>
      <c r="CD133" s="5"/>
      <c r="CE133" s="4"/>
      <c r="CF133" s="6"/>
      <c r="CG133" s="4"/>
      <c r="CH133" s="6"/>
      <c r="CI133" s="5"/>
      <c r="CJ133" s="5"/>
      <c r="CK133" s="4"/>
      <c r="CL133" s="6"/>
      <c r="CM133" s="4"/>
      <c r="CN133" s="6"/>
      <c r="CO133" s="5"/>
      <c r="CP133" s="5"/>
      <c r="CQ133" s="4"/>
      <c r="CR133" s="6"/>
      <c r="CS133" s="4"/>
      <c r="CT133" s="6"/>
      <c r="CU133" s="5"/>
      <c r="CV133" s="5"/>
      <c r="CW133" s="4"/>
      <c r="CX133" s="6"/>
      <c r="CY133" s="4"/>
      <c r="CZ133" s="6"/>
      <c r="DA133" s="5"/>
      <c r="DB133" s="5"/>
      <c r="DC133" s="4"/>
      <c r="DD133" s="6"/>
      <c r="DE133" s="4"/>
      <c r="DF133" s="6"/>
      <c r="DG133" s="5"/>
      <c r="DH133" s="5"/>
      <c r="DI133" s="4"/>
      <c r="DJ133" s="6"/>
      <c r="DK133" s="4"/>
      <c r="DL133" s="6"/>
      <c r="DM133" s="5"/>
      <c r="DN133" s="5"/>
      <c r="DO133" s="4"/>
      <c r="DP133" s="6"/>
      <c r="DQ133" s="4"/>
      <c r="DR133" s="6"/>
      <c r="DS133" s="5"/>
      <c r="DT133" s="5"/>
      <c r="DU133" s="4"/>
      <c r="DV133" s="6"/>
      <c r="DW133" s="4"/>
      <c r="DX133" s="6"/>
      <c r="DY133" s="5"/>
      <c r="DZ133" s="5"/>
      <c r="EA133" s="4">
        <v>1</v>
      </c>
      <c r="EB133" s="6">
        <v>97.71</v>
      </c>
      <c r="EC133" s="4"/>
      <c r="ED133" s="6"/>
      <c r="EE133" s="5"/>
      <c r="EF133" s="5"/>
      <c r="EG133" s="4"/>
      <c r="EH133" s="6"/>
      <c r="EI133" s="4"/>
      <c r="EJ133" s="6"/>
      <c r="EK133" s="5"/>
      <c r="EL133" s="5"/>
      <c r="EM133" s="4"/>
      <c r="EN133" s="6"/>
      <c r="EO133" s="4"/>
      <c r="EP133" s="6"/>
      <c r="EQ133" s="5"/>
      <c r="ER133" s="5"/>
      <c r="ES133" s="4"/>
      <c r="ET133" s="6"/>
      <c r="EU133" s="4"/>
      <c r="EV133" s="6"/>
      <c r="EW133" s="5"/>
      <c r="EX133" s="5"/>
      <c r="EY133" s="4"/>
      <c r="EZ133" s="6"/>
      <c r="FA133" s="4"/>
      <c r="FB133" s="6"/>
      <c r="FC133" s="5"/>
      <c r="FD133" s="5"/>
      <c r="FE133" s="4"/>
      <c r="FF133" s="6"/>
      <c r="FG133" s="4"/>
      <c r="FH133" s="6"/>
      <c r="FI133" s="5"/>
      <c r="FJ133" s="5"/>
      <c r="FK133" s="4"/>
      <c r="FL133" s="6"/>
      <c r="FM133" s="4"/>
      <c r="FN133" s="6"/>
      <c r="FO133" s="5"/>
      <c r="FP133" s="5"/>
      <c r="FQ133" s="4"/>
      <c r="FR133" s="6"/>
      <c r="FS133" s="4"/>
      <c r="FT133" s="6"/>
      <c r="FU133" s="5"/>
      <c r="FV133" s="5"/>
      <c r="FW133" s="4"/>
      <c r="FX133" s="6"/>
      <c r="FY133" s="4"/>
      <c r="FZ133" s="6"/>
      <c r="GA133" s="5"/>
      <c r="GB133" s="5"/>
      <c r="GC133" s="4"/>
      <c r="GD133" s="6"/>
      <c r="GE133" s="4"/>
      <c r="GF133" s="6"/>
      <c r="GG133" s="5"/>
      <c r="GH133" s="5"/>
      <c r="GI133" s="4"/>
      <c r="GJ133" s="6"/>
      <c r="GK133" s="4"/>
      <c r="GL133" s="6"/>
      <c r="GM133" s="5"/>
      <c r="GN133" s="5"/>
      <c r="GO133" s="4"/>
      <c r="GP133" s="6"/>
      <c r="GQ133" s="4"/>
      <c r="GR133" s="6"/>
      <c r="GS133" s="5"/>
      <c r="GT133" s="5"/>
      <c r="GU133" s="4"/>
      <c r="GV133" s="6"/>
      <c r="GW133" s="4"/>
      <c r="GX133" s="6"/>
      <c r="GY133" s="5"/>
      <c r="GZ133" s="5"/>
      <c r="HA133" s="4"/>
      <c r="HB133" s="6"/>
      <c r="HC133" s="4"/>
      <c r="HD133" s="6"/>
      <c r="HE133" s="5"/>
      <c r="HF133" s="5"/>
      <c r="HG133" s="4"/>
      <c r="HH133" s="6"/>
      <c r="HI133" s="4"/>
      <c r="HJ133" s="6"/>
      <c r="HK133" s="5"/>
      <c r="HL133" s="5"/>
      <c r="HM133" s="4"/>
      <c r="HN133" s="6"/>
      <c r="HO133" s="4"/>
      <c r="HP133" s="6"/>
      <c r="HQ133" s="5"/>
      <c r="HR133" s="5"/>
      <c r="HS133" s="4"/>
      <c r="HT133" s="6"/>
      <c r="HU133" s="4"/>
      <c r="HV133" s="6"/>
      <c r="HW133" s="5"/>
      <c r="HX133" s="5"/>
      <c r="HY133" s="4"/>
      <c r="HZ133" s="6"/>
      <c r="IA133" s="4"/>
      <c r="IB133" s="6"/>
      <c r="IC133" s="5"/>
      <c r="ID133" s="5"/>
      <c r="IE133" s="4"/>
      <c r="IF133" s="6"/>
      <c r="IG133" s="4"/>
      <c r="IH133" s="6"/>
      <c r="II133" s="5"/>
      <c r="IJ133" s="5"/>
      <c r="IK133" s="4"/>
      <c r="IL133" s="6"/>
      <c r="IM133" s="4"/>
      <c r="IN133" s="6"/>
      <c r="IO133" s="5"/>
      <c r="IP133" s="5"/>
      <c r="IQ133" s="4"/>
      <c r="IR133" s="6"/>
      <c r="IS133" s="4"/>
      <c r="IT133" s="6"/>
      <c r="IU133" s="5"/>
      <c r="IV133" s="5"/>
      <c r="IW133" s="4"/>
      <c r="IX133" s="6"/>
      <c r="IY133" s="4"/>
      <c r="IZ133" s="6"/>
      <c r="JA133" s="5"/>
      <c r="JB133" s="5"/>
      <c r="JC133" s="4"/>
      <c r="JD133" s="6"/>
      <c r="JE133" s="4"/>
      <c r="JF133" s="6"/>
      <c r="JG133" s="5"/>
      <c r="JH133" s="5"/>
      <c r="JI133" s="4"/>
      <c r="JJ133" s="6"/>
      <c r="JK133" s="4"/>
      <c r="JL133" s="6"/>
      <c r="JM133" s="5"/>
      <c r="JN133" s="5"/>
      <c r="JO133" s="4"/>
      <c r="JP133" s="6"/>
      <c r="JQ133" s="4"/>
      <c r="JR133" s="6"/>
      <c r="JS133" s="5"/>
      <c r="JT133" s="5"/>
      <c r="JU133" s="4"/>
      <c r="JV133" s="6"/>
      <c r="JW133" s="4"/>
      <c r="JX133" s="6"/>
      <c r="JY133" s="5"/>
      <c r="JZ133" s="5"/>
      <c r="KA133" s="4"/>
      <c r="KB133" s="6"/>
      <c r="KC133" s="4"/>
      <c r="KD133" s="6"/>
      <c r="KE133" s="5"/>
      <c r="KF133" s="5"/>
      <c r="KG133" s="4"/>
      <c r="KH133" s="6"/>
      <c r="KI133" s="4"/>
      <c r="KJ133" s="6"/>
      <c r="KK133" s="5"/>
      <c r="KL133" s="5"/>
    </row>
    <row r="134">
      <c r="A134" s="3" t="s">
        <v>85</v>
      </c>
      <c r="B134" s="3" t="s">
        <v>86</v>
      </c>
      <c r="C134" s="3" t="s">
        <v>87</v>
      </c>
      <c r="D134" s="3" t="s">
        <v>396</v>
      </c>
      <c r="E134" s="3" t="s">
        <v>425</v>
      </c>
      <c r="F134" s="3" t="s">
        <v>426</v>
      </c>
      <c r="G134" s="3" t="s">
        <v>427</v>
      </c>
      <c r="H134" s="3" t="s">
        <v>280</v>
      </c>
      <c r="I134" s="4"/>
      <c r="J134" s="4">
        <f>=ROUNDDOWN({0},0)</f>
      </c>
      <c r="K134" s="4"/>
      <c r="L134" s="5">
        <v>1</v>
      </c>
      <c r="M134" s="4"/>
      <c r="N134" s="4">
        <f>=ROUNDDOWN({0},0)</f>
      </c>
      <c r="O134" s="4"/>
      <c r="P134" s="5"/>
      <c r="Q134" s="4">
        <v>4</v>
      </c>
      <c r="R134" s="6">
        <v>360.43</v>
      </c>
      <c r="S134" s="4"/>
      <c r="T134" s="6"/>
      <c r="U134" s="5"/>
      <c r="V134" s="5"/>
      <c r="W134" s="4"/>
      <c r="X134" s="6"/>
      <c r="Y134" s="4"/>
      <c r="Z134" s="6"/>
      <c r="AA134" s="5"/>
      <c r="AB134" s="5"/>
      <c r="AC134" s="4"/>
      <c r="AD134" s="6"/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/>
      <c r="AP134" s="6"/>
      <c r="AQ134" s="4"/>
      <c r="AR134" s="6"/>
      <c r="AS134" s="5"/>
      <c r="AT134" s="5"/>
      <c r="AU134" s="4"/>
      <c r="AV134" s="6"/>
      <c r="AW134" s="4"/>
      <c r="AX134" s="6"/>
      <c r="AY134" s="5"/>
      <c r="AZ134" s="5"/>
      <c r="BA134" s="4"/>
      <c r="BB134" s="6"/>
      <c r="BC134" s="4"/>
      <c r="BD134" s="6"/>
      <c r="BE134" s="5"/>
      <c r="BF134" s="5"/>
      <c r="BG134" s="4">
        <v>2</v>
      </c>
      <c r="BH134" s="6">
        <v>189.88</v>
      </c>
      <c r="BI134" s="4"/>
      <c r="BJ134" s="6"/>
      <c r="BK134" s="5"/>
      <c r="BL134" s="5"/>
      <c r="BM134" s="4">
        <v>1</v>
      </c>
      <c r="BN134" s="6">
        <v>85.27</v>
      </c>
      <c r="BO134" s="4"/>
      <c r="BP134" s="6"/>
      <c r="BQ134" s="5"/>
      <c r="BR134" s="5"/>
      <c r="BS134" s="4"/>
      <c r="BT134" s="6"/>
      <c r="BU134" s="4"/>
      <c r="BV134" s="6"/>
      <c r="BW134" s="5"/>
      <c r="BX134" s="5"/>
      <c r="BY134" s="4"/>
      <c r="BZ134" s="6"/>
      <c r="CA134" s="4"/>
      <c r="CB134" s="6"/>
      <c r="CC134" s="5"/>
      <c r="CD134" s="5"/>
      <c r="CE134" s="4"/>
      <c r="CF134" s="6"/>
      <c r="CG134" s="4"/>
      <c r="CH134" s="6"/>
      <c r="CI134" s="5"/>
      <c r="CJ134" s="5"/>
      <c r="CK134" s="4"/>
      <c r="CL134" s="6"/>
      <c r="CM134" s="4"/>
      <c r="CN134" s="6"/>
      <c r="CO134" s="5"/>
      <c r="CP134" s="5"/>
      <c r="CQ134" s="4"/>
      <c r="CR134" s="6"/>
      <c r="CS134" s="4"/>
      <c r="CT134" s="6"/>
      <c r="CU134" s="5"/>
      <c r="CV134" s="5"/>
      <c r="CW134" s="4"/>
      <c r="CX134" s="6"/>
      <c r="CY134" s="4"/>
      <c r="CZ134" s="6"/>
      <c r="DA134" s="5"/>
      <c r="DB134" s="5"/>
      <c r="DC134" s="4"/>
      <c r="DD134" s="6"/>
      <c r="DE134" s="4"/>
      <c r="DF134" s="6"/>
      <c r="DG134" s="5"/>
      <c r="DH134" s="5"/>
      <c r="DI134" s="4"/>
      <c r="DJ134" s="6"/>
      <c r="DK134" s="4"/>
      <c r="DL134" s="6"/>
      <c r="DM134" s="5"/>
      <c r="DN134" s="5"/>
      <c r="DO134" s="4"/>
      <c r="DP134" s="6"/>
      <c r="DQ134" s="4"/>
      <c r="DR134" s="6"/>
      <c r="DS134" s="5"/>
      <c r="DT134" s="5"/>
      <c r="DU134" s="4"/>
      <c r="DV134" s="6"/>
      <c r="DW134" s="4"/>
      <c r="DX134" s="6"/>
      <c r="DY134" s="5"/>
      <c r="DZ134" s="5"/>
      <c r="EA134" s="4"/>
      <c r="EB134" s="6"/>
      <c r="EC134" s="4"/>
      <c r="ED134" s="6"/>
      <c r="EE134" s="5"/>
      <c r="EF134" s="5"/>
      <c r="EG134" s="4"/>
      <c r="EH134" s="6"/>
      <c r="EI134" s="4"/>
      <c r="EJ134" s="6"/>
      <c r="EK134" s="5"/>
      <c r="EL134" s="5"/>
      <c r="EM134" s="4"/>
      <c r="EN134" s="6"/>
      <c r="EO134" s="4"/>
      <c r="EP134" s="6"/>
      <c r="EQ134" s="5"/>
      <c r="ER134" s="5"/>
      <c r="ES134" s="4"/>
      <c r="ET134" s="6"/>
      <c r="EU134" s="4"/>
      <c r="EV134" s="6"/>
      <c r="EW134" s="5"/>
      <c r="EX134" s="5"/>
      <c r="EY134" s="4"/>
      <c r="EZ134" s="6"/>
      <c r="FA134" s="4"/>
      <c r="FB134" s="6"/>
      <c r="FC134" s="5"/>
      <c r="FD134" s="5"/>
      <c r="FE134" s="4"/>
      <c r="FF134" s="6"/>
      <c r="FG134" s="4"/>
      <c r="FH134" s="6"/>
      <c r="FI134" s="5"/>
      <c r="FJ134" s="5"/>
      <c r="FK134" s="4"/>
      <c r="FL134" s="6"/>
      <c r="FM134" s="4"/>
      <c r="FN134" s="6"/>
      <c r="FO134" s="5"/>
      <c r="FP134" s="5"/>
      <c r="FQ134" s="4">
        <v>1</v>
      </c>
      <c r="FR134" s="6">
        <v>85.28</v>
      </c>
      <c r="FS134" s="4"/>
      <c r="FT134" s="6"/>
      <c r="FU134" s="5"/>
      <c r="FV134" s="5"/>
      <c r="FW134" s="4"/>
      <c r="FX134" s="6"/>
      <c r="FY134" s="4"/>
      <c r="FZ134" s="6"/>
      <c r="GA134" s="5"/>
      <c r="GB134" s="5"/>
      <c r="GC134" s="4"/>
      <c r="GD134" s="6"/>
      <c r="GE134" s="4"/>
      <c r="GF134" s="6"/>
      <c r="GG134" s="5"/>
      <c r="GH134" s="5"/>
      <c r="GI134" s="4"/>
      <c r="GJ134" s="6"/>
      <c r="GK134" s="4"/>
      <c r="GL134" s="6"/>
      <c r="GM134" s="5"/>
      <c r="GN134" s="5"/>
      <c r="GO134" s="4"/>
      <c r="GP134" s="6"/>
      <c r="GQ134" s="4"/>
      <c r="GR134" s="6"/>
      <c r="GS134" s="5"/>
      <c r="GT134" s="5"/>
      <c r="GU134" s="4"/>
      <c r="GV134" s="6"/>
      <c r="GW134" s="4"/>
      <c r="GX134" s="6"/>
      <c r="GY134" s="5"/>
      <c r="GZ134" s="5"/>
      <c r="HA134" s="4"/>
      <c r="HB134" s="6"/>
      <c r="HC134" s="4"/>
      <c r="HD134" s="6"/>
      <c r="HE134" s="5"/>
      <c r="HF134" s="5"/>
      <c r="HG134" s="4"/>
      <c r="HH134" s="6"/>
      <c r="HI134" s="4"/>
      <c r="HJ134" s="6"/>
      <c r="HK134" s="5"/>
      <c r="HL134" s="5"/>
      <c r="HM134" s="4"/>
      <c r="HN134" s="6"/>
      <c r="HO134" s="4"/>
      <c r="HP134" s="6"/>
      <c r="HQ134" s="5"/>
      <c r="HR134" s="5"/>
      <c r="HS134" s="4"/>
      <c r="HT134" s="6"/>
      <c r="HU134" s="4"/>
      <c r="HV134" s="6"/>
      <c r="HW134" s="5"/>
      <c r="HX134" s="5"/>
      <c r="HY134" s="4"/>
      <c r="HZ134" s="6"/>
      <c r="IA134" s="4"/>
      <c r="IB134" s="6"/>
      <c r="IC134" s="5"/>
      <c r="ID134" s="5"/>
      <c r="IE134" s="4"/>
      <c r="IF134" s="6"/>
      <c r="IG134" s="4"/>
      <c r="IH134" s="6"/>
      <c r="II134" s="5"/>
      <c r="IJ134" s="5"/>
      <c r="IK134" s="4"/>
      <c r="IL134" s="6"/>
      <c r="IM134" s="4"/>
      <c r="IN134" s="6"/>
      <c r="IO134" s="5"/>
      <c r="IP134" s="5"/>
      <c r="IQ134" s="4"/>
      <c r="IR134" s="6"/>
      <c r="IS134" s="4"/>
      <c r="IT134" s="6"/>
      <c r="IU134" s="5"/>
      <c r="IV134" s="5"/>
      <c r="IW134" s="4"/>
      <c r="IX134" s="6"/>
      <c r="IY134" s="4"/>
      <c r="IZ134" s="6"/>
      <c r="JA134" s="5"/>
      <c r="JB134" s="5"/>
      <c r="JC134" s="4"/>
      <c r="JD134" s="6"/>
      <c r="JE134" s="4"/>
      <c r="JF134" s="6"/>
      <c r="JG134" s="5"/>
      <c r="JH134" s="5"/>
      <c r="JI134" s="4"/>
      <c r="JJ134" s="6"/>
      <c r="JK134" s="4"/>
      <c r="JL134" s="6"/>
      <c r="JM134" s="5"/>
      <c r="JN134" s="5"/>
      <c r="JO134" s="4"/>
      <c r="JP134" s="6"/>
      <c r="JQ134" s="4"/>
      <c r="JR134" s="6"/>
      <c r="JS134" s="5"/>
      <c r="JT134" s="5"/>
      <c r="JU134" s="4"/>
      <c r="JV134" s="6"/>
      <c r="JW134" s="4"/>
      <c r="JX134" s="6"/>
      <c r="JY134" s="5"/>
      <c r="JZ134" s="5"/>
      <c r="KA134" s="4"/>
      <c r="KB134" s="6"/>
      <c r="KC134" s="4"/>
      <c r="KD134" s="6"/>
      <c r="KE134" s="5"/>
      <c r="KF134" s="5"/>
      <c r="KG134" s="4"/>
      <c r="KH134" s="6"/>
      <c r="KI134" s="4"/>
      <c r="KJ134" s="6"/>
      <c r="KK134" s="5"/>
      <c r="KL134" s="5"/>
    </row>
    <row r="135">
      <c r="A135" s="3" t="s">
        <v>85</v>
      </c>
      <c r="B135" s="3" t="s">
        <v>86</v>
      </c>
      <c r="C135" s="3" t="s">
        <v>87</v>
      </c>
      <c r="D135" s="3" t="s">
        <v>396</v>
      </c>
      <c r="E135" s="3" t="s">
        <v>428</v>
      </c>
      <c r="F135" s="3" t="s">
        <v>429</v>
      </c>
      <c r="G135" s="3" t="s">
        <v>430</v>
      </c>
      <c r="H135" s="3" t="s">
        <v>155</v>
      </c>
      <c r="I135" s="4"/>
      <c r="J135" s="4">
        <f>=ROUNDDOWN({0},0)</f>
      </c>
      <c r="K135" s="4"/>
      <c r="L135" s="5"/>
      <c r="M135" s="4"/>
      <c r="N135" s="4">
        <f>=ROUNDDOWN({0},0)</f>
      </c>
      <c r="O135" s="4"/>
      <c r="P135" s="5"/>
      <c r="Q135" s="4">
        <v>8</v>
      </c>
      <c r="R135" s="6">
        <v>355.61</v>
      </c>
      <c r="S135" s="4"/>
      <c r="T135" s="6"/>
      <c r="U135" s="5"/>
      <c r="V135" s="5"/>
      <c r="W135" s="4">
        <v>4</v>
      </c>
      <c r="X135" s="6">
        <v>186.6</v>
      </c>
      <c r="Y135" s="4"/>
      <c r="Z135" s="6"/>
      <c r="AA135" s="5"/>
      <c r="AB135" s="5"/>
      <c r="AC135" s="4"/>
      <c r="AD135" s="6"/>
      <c r="AE135" s="4"/>
      <c r="AF135" s="6"/>
      <c r="AG135" s="5"/>
      <c r="AH135" s="5"/>
      <c r="AI135" s="4"/>
      <c r="AJ135" s="6"/>
      <c r="AK135" s="4"/>
      <c r="AL135" s="6"/>
      <c r="AM135" s="5"/>
      <c r="AN135" s="5"/>
      <c r="AO135" s="4">
        <v>1</v>
      </c>
      <c r="AP135" s="6">
        <v>43.01</v>
      </c>
      <c r="AQ135" s="4"/>
      <c r="AR135" s="6"/>
      <c r="AS135" s="5"/>
      <c r="AT135" s="5"/>
      <c r="AU135" s="4">
        <v>2</v>
      </c>
      <c r="AV135" s="6">
        <v>80.64</v>
      </c>
      <c r="AW135" s="4"/>
      <c r="AX135" s="6"/>
      <c r="AY135" s="5"/>
      <c r="AZ135" s="5"/>
      <c r="BA135" s="4"/>
      <c r="BB135" s="6"/>
      <c r="BC135" s="4"/>
      <c r="BD135" s="6"/>
      <c r="BE135" s="5"/>
      <c r="BF135" s="5"/>
      <c r="BG135" s="4"/>
      <c r="BH135" s="6"/>
      <c r="BI135" s="4"/>
      <c r="BJ135" s="6"/>
      <c r="BK135" s="5"/>
      <c r="BL135" s="5"/>
      <c r="BM135" s="4"/>
      <c r="BN135" s="6"/>
      <c r="BO135" s="4"/>
      <c r="BP135" s="6"/>
      <c r="BQ135" s="5"/>
      <c r="BR135" s="5"/>
      <c r="BS135" s="4"/>
      <c r="BT135" s="6"/>
      <c r="BU135" s="4"/>
      <c r="BV135" s="6"/>
      <c r="BW135" s="5"/>
      <c r="BX135" s="5"/>
      <c r="BY135" s="4"/>
      <c r="BZ135" s="6"/>
      <c r="CA135" s="4"/>
      <c r="CB135" s="6"/>
      <c r="CC135" s="5"/>
      <c r="CD135" s="5"/>
      <c r="CE135" s="4"/>
      <c r="CF135" s="6"/>
      <c r="CG135" s="4"/>
      <c r="CH135" s="6"/>
      <c r="CI135" s="5"/>
      <c r="CJ135" s="5"/>
      <c r="CK135" s="4"/>
      <c r="CL135" s="6"/>
      <c r="CM135" s="4"/>
      <c r="CN135" s="6"/>
      <c r="CO135" s="5"/>
      <c r="CP135" s="5"/>
      <c r="CQ135" s="4">
        <v>1</v>
      </c>
      <c r="CR135" s="6">
        <v>45.36</v>
      </c>
      <c r="CS135" s="4"/>
      <c r="CT135" s="6"/>
      <c r="CU135" s="5"/>
      <c r="CV135" s="5"/>
      <c r="CW135" s="4"/>
      <c r="CX135" s="6"/>
      <c r="CY135" s="4"/>
      <c r="CZ135" s="6"/>
      <c r="DA135" s="5"/>
      <c r="DB135" s="5"/>
      <c r="DC135" s="4"/>
      <c r="DD135" s="6"/>
      <c r="DE135" s="4"/>
      <c r="DF135" s="6"/>
      <c r="DG135" s="5"/>
      <c r="DH135" s="5"/>
      <c r="DI135" s="4"/>
      <c r="DJ135" s="6"/>
      <c r="DK135" s="4"/>
      <c r="DL135" s="6"/>
      <c r="DM135" s="5"/>
      <c r="DN135" s="5"/>
      <c r="DO135" s="4"/>
      <c r="DP135" s="6"/>
      <c r="DQ135" s="4"/>
      <c r="DR135" s="6"/>
      <c r="DS135" s="5"/>
      <c r="DT135" s="5"/>
      <c r="DU135" s="4"/>
      <c r="DV135" s="6"/>
      <c r="DW135" s="4"/>
      <c r="DX135" s="6"/>
      <c r="DY135" s="5"/>
      <c r="DZ135" s="5"/>
      <c r="EA135" s="4"/>
      <c r="EB135" s="6"/>
      <c r="EC135" s="4"/>
      <c r="ED135" s="6"/>
      <c r="EE135" s="5"/>
      <c r="EF135" s="5"/>
      <c r="EG135" s="4"/>
      <c r="EH135" s="6"/>
      <c r="EI135" s="4"/>
      <c r="EJ135" s="6"/>
      <c r="EK135" s="5"/>
      <c r="EL135" s="5"/>
      <c r="EM135" s="4"/>
      <c r="EN135" s="6"/>
      <c r="EO135" s="4"/>
      <c r="EP135" s="6"/>
      <c r="EQ135" s="5"/>
      <c r="ER135" s="5"/>
      <c r="ES135" s="4"/>
      <c r="ET135" s="6"/>
      <c r="EU135" s="4"/>
      <c r="EV135" s="6"/>
      <c r="EW135" s="5"/>
      <c r="EX135" s="5"/>
      <c r="EY135" s="4"/>
      <c r="EZ135" s="6"/>
      <c r="FA135" s="4"/>
      <c r="FB135" s="6"/>
      <c r="FC135" s="5"/>
      <c r="FD135" s="5"/>
      <c r="FE135" s="4"/>
      <c r="FF135" s="6"/>
      <c r="FG135" s="4"/>
      <c r="FH135" s="6"/>
      <c r="FI135" s="5"/>
      <c r="FJ135" s="5"/>
      <c r="FK135" s="4"/>
      <c r="FL135" s="6"/>
      <c r="FM135" s="4"/>
      <c r="FN135" s="6"/>
      <c r="FO135" s="5"/>
      <c r="FP135" s="5"/>
      <c r="FQ135" s="4"/>
      <c r="FR135" s="6"/>
      <c r="FS135" s="4"/>
      <c r="FT135" s="6"/>
      <c r="FU135" s="5"/>
      <c r="FV135" s="5"/>
      <c r="FW135" s="4"/>
      <c r="FX135" s="6"/>
      <c r="FY135" s="4"/>
      <c r="FZ135" s="6"/>
      <c r="GA135" s="5"/>
      <c r="GB135" s="5"/>
      <c r="GC135" s="4"/>
      <c r="GD135" s="6"/>
      <c r="GE135" s="4"/>
      <c r="GF135" s="6"/>
      <c r="GG135" s="5"/>
      <c r="GH135" s="5"/>
      <c r="GI135" s="4"/>
      <c r="GJ135" s="6"/>
      <c r="GK135" s="4"/>
      <c r="GL135" s="6"/>
      <c r="GM135" s="5"/>
      <c r="GN135" s="5"/>
      <c r="GO135" s="4"/>
      <c r="GP135" s="6"/>
      <c r="GQ135" s="4"/>
      <c r="GR135" s="6"/>
      <c r="GS135" s="5"/>
      <c r="GT135" s="5"/>
      <c r="GU135" s="4"/>
      <c r="GV135" s="6"/>
      <c r="GW135" s="4"/>
      <c r="GX135" s="6"/>
      <c r="GY135" s="5"/>
      <c r="GZ135" s="5"/>
      <c r="HA135" s="4"/>
      <c r="HB135" s="6"/>
      <c r="HC135" s="4"/>
      <c r="HD135" s="6"/>
      <c r="HE135" s="5"/>
      <c r="HF135" s="5"/>
      <c r="HG135" s="4"/>
      <c r="HH135" s="6"/>
      <c r="HI135" s="4"/>
      <c r="HJ135" s="6"/>
      <c r="HK135" s="5"/>
      <c r="HL135" s="5"/>
      <c r="HM135" s="4"/>
      <c r="HN135" s="6"/>
      <c r="HO135" s="4"/>
      <c r="HP135" s="6"/>
      <c r="HQ135" s="5"/>
      <c r="HR135" s="5"/>
      <c r="HS135" s="4"/>
      <c r="HT135" s="6"/>
      <c r="HU135" s="4"/>
      <c r="HV135" s="6"/>
      <c r="HW135" s="5"/>
      <c r="HX135" s="5"/>
      <c r="HY135" s="4"/>
      <c r="HZ135" s="6"/>
      <c r="IA135" s="4"/>
      <c r="IB135" s="6"/>
      <c r="IC135" s="5"/>
      <c r="ID135" s="5"/>
      <c r="IE135" s="4"/>
      <c r="IF135" s="6"/>
      <c r="IG135" s="4"/>
      <c r="IH135" s="6"/>
      <c r="II135" s="5"/>
      <c r="IJ135" s="5"/>
      <c r="IK135" s="4"/>
      <c r="IL135" s="6"/>
      <c r="IM135" s="4"/>
      <c r="IN135" s="6"/>
      <c r="IO135" s="5"/>
      <c r="IP135" s="5"/>
      <c r="IQ135" s="4"/>
      <c r="IR135" s="6"/>
      <c r="IS135" s="4"/>
      <c r="IT135" s="6"/>
      <c r="IU135" s="5"/>
      <c r="IV135" s="5"/>
      <c r="IW135" s="4"/>
      <c r="IX135" s="6"/>
      <c r="IY135" s="4"/>
      <c r="IZ135" s="6"/>
      <c r="JA135" s="5"/>
      <c r="JB135" s="5"/>
      <c r="JC135" s="4"/>
      <c r="JD135" s="6"/>
      <c r="JE135" s="4"/>
      <c r="JF135" s="6"/>
      <c r="JG135" s="5"/>
      <c r="JH135" s="5"/>
      <c r="JI135" s="4"/>
      <c r="JJ135" s="6"/>
      <c r="JK135" s="4"/>
      <c r="JL135" s="6"/>
      <c r="JM135" s="5"/>
      <c r="JN135" s="5"/>
      <c r="JO135" s="4"/>
      <c r="JP135" s="6"/>
      <c r="JQ135" s="4"/>
      <c r="JR135" s="6"/>
      <c r="JS135" s="5"/>
      <c r="JT135" s="5"/>
      <c r="JU135" s="4"/>
      <c r="JV135" s="6"/>
      <c r="JW135" s="4"/>
      <c r="JX135" s="6"/>
      <c r="JY135" s="5"/>
      <c r="JZ135" s="5"/>
      <c r="KA135" s="4"/>
      <c r="KB135" s="6"/>
      <c r="KC135" s="4"/>
      <c r="KD135" s="6"/>
      <c r="KE135" s="5"/>
      <c r="KF135" s="5"/>
      <c r="KG135" s="4"/>
      <c r="KH135" s="6"/>
      <c r="KI135" s="4"/>
      <c r="KJ135" s="6"/>
      <c r="KK135" s="5"/>
      <c r="KL135" s="5"/>
    </row>
    <row r="136">
      <c r="A136" s="3" t="s">
        <v>85</v>
      </c>
      <c r="B136" s="3" t="s">
        <v>86</v>
      </c>
      <c r="C136" s="3" t="s">
        <v>87</v>
      </c>
      <c r="D136" s="3" t="s">
        <v>396</v>
      </c>
      <c r="E136" s="3" t="s">
        <v>431</v>
      </c>
      <c r="F136" s="3" t="s">
        <v>432</v>
      </c>
      <c r="G136" s="3" t="s">
        <v>433</v>
      </c>
      <c r="H136" s="3" t="s">
        <v>165</v>
      </c>
      <c r="I136" s="4"/>
      <c r="J136" s="4">
        <f>=ROUNDDOWN({0},0)</f>
      </c>
      <c r="K136" s="4"/>
      <c r="L136" s="5"/>
      <c r="M136" s="4"/>
      <c r="N136" s="4">
        <f>=ROUNDDOWN({0},0)</f>
      </c>
      <c r="O136" s="4"/>
      <c r="P136" s="5"/>
      <c r="Q136" s="4">
        <v>7</v>
      </c>
      <c r="R136" s="6">
        <v>339.39</v>
      </c>
      <c r="S136" s="4"/>
      <c r="T136" s="6"/>
      <c r="U136" s="5"/>
      <c r="V136" s="5"/>
      <c r="W136" s="4">
        <v>4</v>
      </c>
      <c r="X136" s="6">
        <v>196.98</v>
      </c>
      <c r="Y136" s="4"/>
      <c r="Z136" s="6"/>
      <c r="AA136" s="5"/>
      <c r="AB136" s="5"/>
      <c r="AC136" s="4"/>
      <c r="AD136" s="6"/>
      <c r="AE136" s="4"/>
      <c r="AF136" s="6"/>
      <c r="AG136" s="5"/>
      <c r="AH136" s="5"/>
      <c r="AI136" s="4">
        <v>1</v>
      </c>
      <c r="AJ136" s="6">
        <v>46.65</v>
      </c>
      <c r="AK136" s="4"/>
      <c r="AL136" s="6"/>
      <c r="AM136" s="5"/>
      <c r="AN136" s="5"/>
      <c r="AO136" s="4"/>
      <c r="AP136" s="6"/>
      <c r="AQ136" s="4"/>
      <c r="AR136" s="6"/>
      <c r="AS136" s="5"/>
      <c r="AT136" s="5"/>
      <c r="AU136" s="4">
        <v>2</v>
      </c>
      <c r="AV136" s="6">
        <v>95.76</v>
      </c>
      <c r="AW136" s="4"/>
      <c r="AX136" s="6"/>
      <c r="AY136" s="5"/>
      <c r="AZ136" s="5"/>
      <c r="BA136" s="4"/>
      <c r="BB136" s="6"/>
      <c r="BC136" s="4"/>
      <c r="BD136" s="6"/>
      <c r="BE136" s="5"/>
      <c r="BF136" s="5"/>
      <c r="BG136" s="4"/>
      <c r="BH136" s="6"/>
      <c r="BI136" s="4"/>
      <c r="BJ136" s="6"/>
      <c r="BK136" s="5"/>
      <c r="BL136" s="5"/>
      <c r="BM136" s="4"/>
      <c r="BN136" s="6"/>
      <c r="BO136" s="4"/>
      <c r="BP136" s="6"/>
      <c r="BQ136" s="5"/>
      <c r="BR136" s="5"/>
      <c r="BS136" s="4"/>
      <c r="BT136" s="6"/>
      <c r="BU136" s="4"/>
      <c r="BV136" s="6"/>
      <c r="BW136" s="5"/>
      <c r="BX136" s="5"/>
      <c r="BY136" s="4"/>
      <c r="BZ136" s="6"/>
      <c r="CA136" s="4"/>
      <c r="CB136" s="6"/>
      <c r="CC136" s="5"/>
      <c r="CD136" s="5"/>
      <c r="CE136" s="4"/>
      <c r="CF136" s="6"/>
      <c r="CG136" s="4"/>
      <c r="CH136" s="6"/>
      <c r="CI136" s="5"/>
      <c r="CJ136" s="5"/>
      <c r="CK136" s="4"/>
      <c r="CL136" s="6"/>
      <c r="CM136" s="4"/>
      <c r="CN136" s="6"/>
      <c r="CO136" s="5"/>
      <c r="CP136" s="5"/>
      <c r="CQ136" s="4"/>
      <c r="CR136" s="6"/>
      <c r="CS136" s="4"/>
      <c r="CT136" s="6"/>
      <c r="CU136" s="5"/>
      <c r="CV136" s="5"/>
      <c r="CW136" s="4"/>
      <c r="CX136" s="6"/>
      <c r="CY136" s="4"/>
      <c r="CZ136" s="6"/>
      <c r="DA136" s="5"/>
      <c r="DB136" s="5"/>
      <c r="DC136" s="4"/>
      <c r="DD136" s="6"/>
      <c r="DE136" s="4"/>
      <c r="DF136" s="6"/>
      <c r="DG136" s="5"/>
      <c r="DH136" s="5"/>
      <c r="DI136" s="4"/>
      <c r="DJ136" s="6"/>
      <c r="DK136" s="4"/>
      <c r="DL136" s="6"/>
      <c r="DM136" s="5"/>
      <c r="DN136" s="5"/>
      <c r="DO136" s="4"/>
      <c r="DP136" s="6"/>
      <c r="DQ136" s="4"/>
      <c r="DR136" s="6"/>
      <c r="DS136" s="5"/>
      <c r="DT136" s="5"/>
      <c r="DU136" s="4"/>
      <c r="DV136" s="6"/>
      <c r="DW136" s="4"/>
      <c r="DX136" s="6"/>
      <c r="DY136" s="5"/>
      <c r="DZ136" s="5"/>
      <c r="EA136" s="4"/>
      <c r="EB136" s="6"/>
      <c r="EC136" s="4"/>
      <c r="ED136" s="6"/>
      <c r="EE136" s="5"/>
      <c r="EF136" s="5"/>
      <c r="EG136" s="4"/>
      <c r="EH136" s="6"/>
      <c r="EI136" s="4"/>
      <c r="EJ136" s="6"/>
      <c r="EK136" s="5"/>
      <c r="EL136" s="5"/>
      <c r="EM136" s="4"/>
      <c r="EN136" s="6"/>
      <c r="EO136" s="4"/>
      <c r="EP136" s="6"/>
      <c r="EQ136" s="5"/>
      <c r="ER136" s="5"/>
      <c r="ES136" s="4"/>
      <c r="ET136" s="6"/>
      <c r="EU136" s="4"/>
      <c r="EV136" s="6"/>
      <c r="EW136" s="5"/>
      <c r="EX136" s="5"/>
      <c r="EY136" s="4"/>
      <c r="EZ136" s="6"/>
      <c r="FA136" s="4"/>
      <c r="FB136" s="6"/>
      <c r="FC136" s="5"/>
      <c r="FD136" s="5"/>
      <c r="FE136" s="4"/>
      <c r="FF136" s="6"/>
      <c r="FG136" s="4"/>
      <c r="FH136" s="6"/>
      <c r="FI136" s="5"/>
      <c r="FJ136" s="5"/>
      <c r="FK136" s="4"/>
      <c r="FL136" s="6"/>
      <c r="FM136" s="4"/>
      <c r="FN136" s="6"/>
      <c r="FO136" s="5"/>
      <c r="FP136" s="5"/>
      <c r="FQ136" s="4"/>
      <c r="FR136" s="6"/>
      <c r="FS136" s="4"/>
      <c r="FT136" s="6"/>
      <c r="FU136" s="5"/>
      <c r="FV136" s="5"/>
      <c r="FW136" s="4"/>
      <c r="FX136" s="6"/>
      <c r="FY136" s="4"/>
      <c r="FZ136" s="6"/>
      <c r="GA136" s="5"/>
      <c r="GB136" s="5"/>
      <c r="GC136" s="4"/>
      <c r="GD136" s="6"/>
      <c r="GE136" s="4"/>
      <c r="GF136" s="6"/>
      <c r="GG136" s="5"/>
      <c r="GH136" s="5"/>
      <c r="GI136" s="4"/>
      <c r="GJ136" s="6"/>
      <c r="GK136" s="4"/>
      <c r="GL136" s="6"/>
      <c r="GM136" s="5"/>
      <c r="GN136" s="5"/>
      <c r="GO136" s="4"/>
      <c r="GP136" s="6"/>
      <c r="GQ136" s="4"/>
      <c r="GR136" s="6"/>
      <c r="GS136" s="5"/>
      <c r="GT136" s="5"/>
      <c r="GU136" s="4"/>
      <c r="GV136" s="6"/>
      <c r="GW136" s="4"/>
      <c r="GX136" s="6"/>
      <c r="GY136" s="5"/>
      <c r="GZ136" s="5"/>
      <c r="HA136" s="4"/>
      <c r="HB136" s="6"/>
      <c r="HC136" s="4"/>
      <c r="HD136" s="6"/>
      <c r="HE136" s="5"/>
      <c r="HF136" s="5"/>
      <c r="HG136" s="4"/>
      <c r="HH136" s="6"/>
      <c r="HI136" s="4"/>
      <c r="HJ136" s="6"/>
      <c r="HK136" s="5"/>
      <c r="HL136" s="5"/>
      <c r="HM136" s="4"/>
      <c r="HN136" s="6"/>
      <c r="HO136" s="4"/>
      <c r="HP136" s="6"/>
      <c r="HQ136" s="5"/>
      <c r="HR136" s="5"/>
      <c r="HS136" s="4"/>
      <c r="HT136" s="6"/>
      <c r="HU136" s="4"/>
      <c r="HV136" s="6"/>
      <c r="HW136" s="5"/>
      <c r="HX136" s="5"/>
      <c r="HY136" s="4"/>
      <c r="HZ136" s="6"/>
      <c r="IA136" s="4"/>
      <c r="IB136" s="6"/>
      <c r="IC136" s="5"/>
      <c r="ID136" s="5"/>
      <c r="IE136" s="4"/>
      <c r="IF136" s="6"/>
      <c r="IG136" s="4"/>
      <c r="IH136" s="6"/>
      <c r="II136" s="5"/>
      <c r="IJ136" s="5"/>
      <c r="IK136" s="4"/>
      <c r="IL136" s="6"/>
      <c r="IM136" s="4"/>
      <c r="IN136" s="6"/>
      <c r="IO136" s="5"/>
      <c r="IP136" s="5"/>
      <c r="IQ136" s="4"/>
      <c r="IR136" s="6"/>
      <c r="IS136" s="4"/>
      <c r="IT136" s="6"/>
      <c r="IU136" s="5"/>
      <c r="IV136" s="5"/>
      <c r="IW136" s="4"/>
      <c r="IX136" s="6"/>
      <c r="IY136" s="4"/>
      <c r="IZ136" s="6"/>
      <c r="JA136" s="5"/>
      <c r="JB136" s="5"/>
      <c r="JC136" s="4"/>
      <c r="JD136" s="6"/>
      <c r="JE136" s="4"/>
      <c r="JF136" s="6"/>
      <c r="JG136" s="5"/>
      <c r="JH136" s="5"/>
      <c r="JI136" s="4"/>
      <c r="JJ136" s="6"/>
      <c r="JK136" s="4"/>
      <c r="JL136" s="6"/>
      <c r="JM136" s="5"/>
      <c r="JN136" s="5"/>
      <c r="JO136" s="4"/>
      <c r="JP136" s="6"/>
      <c r="JQ136" s="4"/>
      <c r="JR136" s="6"/>
      <c r="JS136" s="5"/>
      <c r="JT136" s="5"/>
      <c r="JU136" s="4"/>
      <c r="JV136" s="6"/>
      <c r="JW136" s="4"/>
      <c r="JX136" s="6"/>
      <c r="JY136" s="5"/>
      <c r="JZ136" s="5"/>
      <c r="KA136" s="4"/>
      <c r="KB136" s="6"/>
      <c r="KC136" s="4"/>
      <c r="KD136" s="6"/>
      <c r="KE136" s="5"/>
      <c r="KF136" s="5"/>
      <c r="KG136" s="4"/>
      <c r="KH136" s="6"/>
      <c r="KI136" s="4"/>
      <c r="KJ136" s="6"/>
      <c r="KK136" s="5"/>
      <c r="KL136" s="5"/>
    </row>
    <row r="137">
      <c r="A137" s="3" t="s">
        <v>85</v>
      </c>
      <c r="B137" s="3" t="s">
        <v>86</v>
      </c>
      <c r="C137" s="3" t="s">
        <v>87</v>
      </c>
      <c r="D137" s="3" t="s">
        <v>396</v>
      </c>
      <c r="E137" s="3" t="s">
        <v>434</v>
      </c>
      <c r="F137" s="3" t="s">
        <v>435</v>
      </c>
      <c r="G137" s="3" t="s">
        <v>436</v>
      </c>
      <c r="H137" s="3" t="s">
        <v>129</v>
      </c>
      <c r="I137" s="4"/>
      <c r="J137" s="4">
        <f>=ROUNDDOWN({0},0)</f>
      </c>
      <c r="K137" s="4"/>
      <c r="L137" s="5"/>
      <c r="M137" s="4"/>
      <c r="N137" s="4">
        <f>=ROUNDDOWN({0},0)</f>
      </c>
      <c r="O137" s="4"/>
      <c r="P137" s="5"/>
      <c r="Q137" s="4">
        <v>5</v>
      </c>
      <c r="R137" s="6">
        <v>272.37</v>
      </c>
      <c r="S137" s="4"/>
      <c r="T137" s="6"/>
      <c r="U137" s="5"/>
      <c r="V137" s="5"/>
      <c r="W137" s="4"/>
      <c r="X137" s="6"/>
      <c r="Y137" s="4"/>
      <c r="Z137" s="6"/>
      <c r="AA137" s="5"/>
      <c r="AB137" s="5"/>
      <c r="AC137" s="4">
        <v>1</v>
      </c>
      <c r="AD137" s="6">
        <v>48</v>
      </c>
      <c r="AE137" s="4"/>
      <c r="AF137" s="6"/>
      <c r="AG137" s="5"/>
      <c r="AH137" s="5"/>
      <c r="AI137" s="4"/>
      <c r="AJ137" s="6"/>
      <c r="AK137" s="4"/>
      <c r="AL137" s="6"/>
      <c r="AM137" s="5"/>
      <c r="AN137" s="5"/>
      <c r="AO137" s="4"/>
      <c r="AP137" s="6"/>
      <c r="AQ137" s="4"/>
      <c r="AR137" s="6"/>
      <c r="AS137" s="5"/>
      <c r="AT137" s="5"/>
      <c r="AU137" s="4">
        <v>1</v>
      </c>
      <c r="AV137" s="6">
        <v>55.43</v>
      </c>
      <c r="AW137" s="4"/>
      <c r="AX137" s="6"/>
      <c r="AY137" s="5"/>
      <c r="AZ137" s="5"/>
      <c r="BA137" s="4"/>
      <c r="BB137" s="6"/>
      <c r="BC137" s="4"/>
      <c r="BD137" s="6"/>
      <c r="BE137" s="5"/>
      <c r="BF137" s="5"/>
      <c r="BG137" s="4"/>
      <c r="BH137" s="6"/>
      <c r="BI137" s="4"/>
      <c r="BJ137" s="6"/>
      <c r="BK137" s="5"/>
      <c r="BL137" s="5"/>
      <c r="BM137" s="4">
        <v>3</v>
      </c>
      <c r="BN137" s="6">
        <v>168.94</v>
      </c>
      <c r="BO137" s="4"/>
      <c r="BP137" s="6"/>
      <c r="BQ137" s="5"/>
      <c r="BR137" s="5"/>
      <c r="BS137" s="4"/>
      <c r="BT137" s="6"/>
      <c r="BU137" s="4"/>
      <c r="BV137" s="6"/>
      <c r="BW137" s="5"/>
      <c r="BX137" s="5"/>
      <c r="BY137" s="4"/>
      <c r="BZ137" s="6"/>
      <c r="CA137" s="4"/>
      <c r="CB137" s="6"/>
      <c r="CC137" s="5"/>
      <c r="CD137" s="5"/>
      <c r="CE137" s="4"/>
      <c r="CF137" s="6"/>
      <c r="CG137" s="4"/>
      <c r="CH137" s="6"/>
      <c r="CI137" s="5"/>
      <c r="CJ137" s="5"/>
      <c r="CK137" s="4"/>
      <c r="CL137" s="6"/>
      <c r="CM137" s="4"/>
      <c r="CN137" s="6"/>
      <c r="CO137" s="5"/>
      <c r="CP137" s="5"/>
      <c r="CQ137" s="4"/>
      <c r="CR137" s="6"/>
      <c r="CS137" s="4"/>
      <c r="CT137" s="6"/>
      <c r="CU137" s="5"/>
      <c r="CV137" s="5"/>
      <c r="CW137" s="4"/>
      <c r="CX137" s="6"/>
      <c r="CY137" s="4"/>
      <c r="CZ137" s="6"/>
      <c r="DA137" s="5"/>
      <c r="DB137" s="5"/>
      <c r="DC137" s="4"/>
      <c r="DD137" s="6"/>
      <c r="DE137" s="4"/>
      <c r="DF137" s="6"/>
      <c r="DG137" s="5"/>
      <c r="DH137" s="5"/>
      <c r="DI137" s="4"/>
      <c r="DJ137" s="6"/>
      <c r="DK137" s="4"/>
      <c r="DL137" s="6"/>
      <c r="DM137" s="5"/>
      <c r="DN137" s="5"/>
      <c r="DO137" s="4"/>
      <c r="DP137" s="6"/>
      <c r="DQ137" s="4"/>
      <c r="DR137" s="6"/>
      <c r="DS137" s="5"/>
      <c r="DT137" s="5"/>
      <c r="DU137" s="4"/>
      <c r="DV137" s="6"/>
      <c r="DW137" s="4"/>
      <c r="DX137" s="6"/>
      <c r="DY137" s="5"/>
      <c r="DZ137" s="5"/>
      <c r="EA137" s="4"/>
      <c r="EB137" s="6"/>
      <c r="EC137" s="4"/>
      <c r="ED137" s="6"/>
      <c r="EE137" s="5"/>
      <c r="EF137" s="5"/>
      <c r="EG137" s="4"/>
      <c r="EH137" s="6"/>
      <c r="EI137" s="4"/>
      <c r="EJ137" s="6"/>
      <c r="EK137" s="5"/>
      <c r="EL137" s="5"/>
      <c r="EM137" s="4"/>
      <c r="EN137" s="6"/>
      <c r="EO137" s="4"/>
      <c r="EP137" s="6"/>
      <c r="EQ137" s="5"/>
      <c r="ER137" s="5"/>
      <c r="ES137" s="4"/>
      <c r="ET137" s="6"/>
      <c r="EU137" s="4"/>
      <c r="EV137" s="6"/>
      <c r="EW137" s="5"/>
      <c r="EX137" s="5"/>
      <c r="EY137" s="4"/>
      <c r="EZ137" s="6"/>
      <c r="FA137" s="4"/>
      <c r="FB137" s="6"/>
      <c r="FC137" s="5"/>
      <c r="FD137" s="5"/>
      <c r="FE137" s="4"/>
      <c r="FF137" s="6"/>
      <c r="FG137" s="4"/>
      <c r="FH137" s="6"/>
      <c r="FI137" s="5"/>
      <c r="FJ137" s="5"/>
      <c r="FK137" s="4"/>
      <c r="FL137" s="6"/>
      <c r="FM137" s="4"/>
      <c r="FN137" s="6"/>
      <c r="FO137" s="5"/>
      <c r="FP137" s="5"/>
      <c r="FQ137" s="4"/>
      <c r="FR137" s="6"/>
      <c r="FS137" s="4"/>
      <c r="FT137" s="6"/>
      <c r="FU137" s="5"/>
      <c r="FV137" s="5"/>
      <c r="FW137" s="4"/>
      <c r="FX137" s="6"/>
      <c r="FY137" s="4"/>
      <c r="FZ137" s="6"/>
      <c r="GA137" s="5"/>
      <c r="GB137" s="5"/>
      <c r="GC137" s="4"/>
      <c r="GD137" s="6"/>
      <c r="GE137" s="4"/>
      <c r="GF137" s="6"/>
      <c r="GG137" s="5"/>
      <c r="GH137" s="5"/>
      <c r="GI137" s="4"/>
      <c r="GJ137" s="6"/>
      <c r="GK137" s="4"/>
      <c r="GL137" s="6"/>
      <c r="GM137" s="5"/>
      <c r="GN137" s="5"/>
      <c r="GO137" s="4"/>
      <c r="GP137" s="6"/>
      <c r="GQ137" s="4"/>
      <c r="GR137" s="6"/>
      <c r="GS137" s="5"/>
      <c r="GT137" s="5"/>
      <c r="GU137" s="4"/>
      <c r="GV137" s="6"/>
      <c r="GW137" s="4"/>
      <c r="GX137" s="6"/>
      <c r="GY137" s="5"/>
      <c r="GZ137" s="5"/>
      <c r="HA137" s="4"/>
      <c r="HB137" s="6"/>
      <c r="HC137" s="4"/>
      <c r="HD137" s="6"/>
      <c r="HE137" s="5"/>
      <c r="HF137" s="5"/>
      <c r="HG137" s="4"/>
      <c r="HH137" s="6"/>
      <c r="HI137" s="4"/>
      <c r="HJ137" s="6"/>
      <c r="HK137" s="5"/>
      <c r="HL137" s="5"/>
      <c r="HM137" s="4"/>
      <c r="HN137" s="6"/>
      <c r="HO137" s="4"/>
      <c r="HP137" s="6"/>
      <c r="HQ137" s="5"/>
      <c r="HR137" s="5"/>
      <c r="HS137" s="4"/>
      <c r="HT137" s="6"/>
      <c r="HU137" s="4"/>
      <c r="HV137" s="6"/>
      <c r="HW137" s="5"/>
      <c r="HX137" s="5"/>
      <c r="HY137" s="4"/>
      <c r="HZ137" s="6"/>
      <c r="IA137" s="4"/>
      <c r="IB137" s="6"/>
      <c r="IC137" s="5"/>
      <c r="ID137" s="5"/>
      <c r="IE137" s="4"/>
      <c r="IF137" s="6"/>
      <c r="IG137" s="4"/>
      <c r="IH137" s="6"/>
      <c r="II137" s="5"/>
      <c r="IJ137" s="5"/>
      <c r="IK137" s="4"/>
      <c r="IL137" s="6"/>
      <c r="IM137" s="4"/>
      <c r="IN137" s="6"/>
      <c r="IO137" s="5"/>
      <c r="IP137" s="5"/>
      <c r="IQ137" s="4"/>
      <c r="IR137" s="6"/>
      <c r="IS137" s="4"/>
      <c r="IT137" s="6"/>
      <c r="IU137" s="5"/>
      <c r="IV137" s="5"/>
      <c r="IW137" s="4"/>
      <c r="IX137" s="6"/>
      <c r="IY137" s="4"/>
      <c r="IZ137" s="6"/>
      <c r="JA137" s="5"/>
      <c r="JB137" s="5"/>
      <c r="JC137" s="4"/>
      <c r="JD137" s="6"/>
      <c r="JE137" s="4"/>
      <c r="JF137" s="6"/>
      <c r="JG137" s="5"/>
      <c r="JH137" s="5"/>
      <c r="JI137" s="4"/>
      <c r="JJ137" s="6"/>
      <c r="JK137" s="4"/>
      <c r="JL137" s="6"/>
      <c r="JM137" s="5"/>
      <c r="JN137" s="5"/>
      <c r="JO137" s="4"/>
      <c r="JP137" s="6"/>
      <c r="JQ137" s="4"/>
      <c r="JR137" s="6"/>
      <c r="JS137" s="5"/>
      <c r="JT137" s="5"/>
      <c r="JU137" s="4"/>
      <c r="JV137" s="6"/>
      <c r="JW137" s="4"/>
      <c r="JX137" s="6"/>
      <c r="JY137" s="5"/>
      <c r="JZ137" s="5"/>
      <c r="KA137" s="4"/>
      <c r="KB137" s="6"/>
      <c r="KC137" s="4"/>
      <c r="KD137" s="6"/>
      <c r="KE137" s="5"/>
      <c r="KF137" s="5"/>
      <c r="KG137" s="4"/>
      <c r="KH137" s="6"/>
      <c r="KI137" s="4"/>
      <c r="KJ137" s="6"/>
      <c r="KK137" s="5"/>
      <c r="KL137" s="5"/>
    </row>
    <row r="138">
      <c r="A138" s="3" t="s">
        <v>85</v>
      </c>
      <c r="B138" s="3" t="s">
        <v>86</v>
      </c>
      <c r="C138" s="3" t="s">
        <v>87</v>
      </c>
      <c r="D138" s="3" t="s">
        <v>396</v>
      </c>
      <c r="E138" s="3" t="s">
        <v>350</v>
      </c>
      <c r="F138" s="3" t="s">
        <v>437</v>
      </c>
      <c r="G138" s="3" t="s">
        <v>438</v>
      </c>
      <c r="H138" s="3" t="s">
        <v>96</v>
      </c>
      <c r="I138" s="4"/>
      <c r="J138" s="4">
        <f>=ROUNDDOWN({0},0)</f>
      </c>
      <c r="K138" s="4"/>
      <c r="L138" s="5"/>
      <c r="M138" s="4"/>
      <c r="N138" s="4">
        <f>=ROUNDDOWN({0},0)</f>
      </c>
      <c r="O138" s="4"/>
      <c r="P138" s="5"/>
      <c r="Q138" s="4">
        <v>7</v>
      </c>
      <c r="R138" s="6">
        <v>259.55</v>
      </c>
      <c r="S138" s="4"/>
      <c r="T138" s="6"/>
      <c r="U138" s="5"/>
      <c r="V138" s="5"/>
      <c r="W138" s="4">
        <v>1</v>
      </c>
      <c r="X138" s="6">
        <v>41.47</v>
      </c>
      <c r="Y138" s="4"/>
      <c r="Z138" s="6"/>
      <c r="AA138" s="5"/>
      <c r="AB138" s="5"/>
      <c r="AC138" s="4"/>
      <c r="AD138" s="6"/>
      <c r="AE138" s="4"/>
      <c r="AF138" s="6"/>
      <c r="AG138" s="5"/>
      <c r="AH138" s="5"/>
      <c r="AI138" s="4"/>
      <c r="AJ138" s="6"/>
      <c r="AK138" s="4"/>
      <c r="AL138" s="6"/>
      <c r="AM138" s="5"/>
      <c r="AN138" s="5"/>
      <c r="AO138" s="4"/>
      <c r="AP138" s="6"/>
      <c r="AQ138" s="4"/>
      <c r="AR138" s="6"/>
      <c r="AS138" s="5"/>
      <c r="AT138" s="5"/>
      <c r="AU138" s="4">
        <v>1</v>
      </c>
      <c r="AV138" s="6">
        <v>40.32</v>
      </c>
      <c r="AW138" s="4"/>
      <c r="AX138" s="6"/>
      <c r="AY138" s="5"/>
      <c r="AZ138" s="5"/>
      <c r="BA138" s="4">
        <v>2</v>
      </c>
      <c r="BB138" s="6">
        <v>86.43</v>
      </c>
      <c r="BC138" s="4"/>
      <c r="BD138" s="6"/>
      <c r="BE138" s="5"/>
      <c r="BF138" s="5"/>
      <c r="BG138" s="4">
        <v>2</v>
      </c>
      <c r="BH138" s="6">
        <v>44.68</v>
      </c>
      <c r="BI138" s="4"/>
      <c r="BJ138" s="6"/>
      <c r="BK138" s="5"/>
      <c r="BL138" s="5"/>
      <c r="BM138" s="4"/>
      <c r="BN138" s="6"/>
      <c r="BO138" s="4"/>
      <c r="BP138" s="6"/>
      <c r="BQ138" s="5"/>
      <c r="BR138" s="5"/>
      <c r="BS138" s="4"/>
      <c r="BT138" s="6"/>
      <c r="BU138" s="4"/>
      <c r="BV138" s="6"/>
      <c r="BW138" s="5"/>
      <c r="BX138" s="5"/>
      <c r="BY138" s="4"/>
      <c r="BZ138" s="6"/>
      <c r="CA138" s="4"/>
      <c r="CB138" s="6"/>
      <c r="CC138" s="5"/>
      <c r="CD138" s="5"/>
      <c r="CE138" s="4">
        <v>1</v>
      </c>
      <c r="CF138" s="6">
        <v>46.65</v>
      </c>
      <c r="CG138" s="4"/>
      <c r="CH138" s="6"/>
      <c r="CI138" s="5"/>
      <c r="CJ138" s="5"/>
      <c r="CK138" s="4"/>
      <c r="CL138" s="6"/>
      <c r="CM138" s="4"/>
      <c r="CN138" s="6"/>
      <c r="CO138" s="5"/>
      <c r="CP138" s="5"/>
      <c r="CQ138" s="4"/>
      <c r="CR138" s="6"/>
      <c r="CS138" s="4"/>
      <c r="CT138" s="6"/>
      <c r="CU138" s="5"/>
      <c r="CV138" s="5"/>
      <c r="CW138" s="4"/>
      <c r="CX138" s="6"/>
      <c r="CY138" s="4"/>
      <c r="CZ138" s="6"/>
      <c r="DA138" s="5"/>
      <c r="DB138" s="5"/>
      <c r="DC138" s="4"/>
      <c r="DD138" s="6"/>
      <c r="DE138" s="4"/>
      <c r="DF138" s="6"/>
      <c r="DG138" s="5"/>
      <c r="DH138" s="5"/>
      <c r="DI138" s="4"/>
      <c r="DJ138" s="6"/>
      <c r="DK138" s="4"/>
      <c r="DL138" s="6"/>
      <c r="DM138" s="5"/>
      <c r="DN138" s="5"/>
      <c r="DO138" s="4"/>
      <c r="DP138" s="6"/>
      <c r="DQ138" s="4"/>
      <c r="DR138" s="6"/>
      <c r="DS138" s="5"/>
      <c r="DT138" s="5"/>
      <c r="DU138" s="4"/>
      <c r="DV138" s="6"/>
      <c r="DW138" s="4"/>
      <c r="DX138" s="6"/>
      <c r="DY138" s="5"/>
      <c r="DZ138" s="5"/>
      <c r="EA138" s="4"/>
      <c r="EB138" s="6"/>
      <c r="EC138" s="4"/>
      <c r="ED138" s="6"/>
      <c r="EE138" s="5"/>
      <c r="EF138" s="5"/>
      <c r="EG138" s="4"/>
      <c r="EH138" s="6"/>
      <c r="EI138" s="4"/>
      <c r="EJ138" s="6"/>
      <c r="EK138" s="5"/>
      <c r="EL138" s="5"/>
      <c r="EM138" s="4"/>
      <c r="EN138" s="6"/>
      <c r="EO138" s="4"/>
      <c r="EP138" s="6"/>
      <c r="EQ138" s="5"/>
      <c r="ER138" s="5"/>
      <c r="ES138" s="4"/>
      <c r="ET138" s="6"/>
      <c r="EU138" s="4"/>
      <c r="EV138" s="6"/>
      <c r="EW138" s="5"/>
      <c r="EX138" s="5"/>
      <c r="EY138" s="4"/>
      <c r="EZ138" s="6"/>
      <c r="FA138" s="4"/>
      <c r="FB138" s="6"/>
      <c r="FC138" s="5"/>
      <c r="FD138" s="5"/>
      <c r="FE138" s="4"/>
      <c r="FF138" s="6"/>
      <c r="FG138" s="4"/>
      <c r="FH138" s="6"/>
      <c r="FI138" s="5"/>
      <c r="FJ138" s="5"/>
      <c r="FK138" s="4"/>
      <c r="FL138" s="6"/>
      <c r="FM138" s="4"/>
      <c r="FN138" s="6"/>
      <c r="FO138" s="5"/>
      <c r="FP138" s="5"/>
      <c r="FQ138" s="4"/>
      <c r="FR138" s="6"/>
      <c r="FS138" s="4"/>
      <c r="FT138" s="6"/>
      <c r="FU138" s="5"/>
      <c r="FV138" s="5"/>
      <c r="FW138" s="4"/>
      <c r="FX138" s="6"/>
      <c r="FY138" s="4"/>
      <c r="FZ138" s="6"/>
      <c r="GA138" s="5"/>
      <c r="GB138" s="5"/>
      <c r="GC138" s="4"/>
      <c r="GD138" s="6"/>
      <c r="GE138" s="4"/>
      <c r="GF138" s="6"/>
      <c r="GG138" s="5"/>
      <c r="GH138" s="5"/>
      <c r="GI138" s="4"/>
      <c r="GJ138" s="6"/>
      <c r="GK138" s="4"/>
      <c r="GL138" s="6"/>
      <c r="GM138" s="5"/>
      <c r="GN138" s="5"/>
      <c r="GO138" s="4"/>
      <c r="GP138" s="6"/>
      <c r="GQ138" s="4"/>
      <c r="GR138" s="6"/>
      <c r="GS138" s="5"/>
      <c r="GT138" s="5"/>
      <c r="GU138" s="4"/>
      <c r="GV138" s="6"/>
      <c r="GW138" s="4"/>
      <c r="GX138" s="6"/>
      <c r="GY138" s="5"/>
      <c r="GZ138" s="5"/>
      <c r="HA138" s="4"/>
      <c r="HB138" s="6"/>
      <c r="HC138" s="4"/>
      <c r="HD138" s="6"/>
      <c r="HE138" s="5"/>
      <c r="HF138" s="5"/>
      <c r="HG138" s="4"/>
      <c r="HH138" s="6"/>
      <c r="HI138" s="4"/>
      <c r="HJ138" s="6"/>
      <c r="HK138" s="5"/>
      <c r="HL138" s="5"/>
      <c r="HM138" s="4"/>
      <c r="HN138" s="6"/>
      <c r="HO138" s="4"/>
      <c r="HP138" s="6"/>
      <c r="HQ138" s="5"/>
      <c r="HR138" s="5"/>
      <c r="HS138" s="4"/>
      <c r="HT138" s="6"/>
      <c r="HU138" s="4"/>
      <c r="HV138" s="6"/>
      <c r="HW138" s="5"/>
      <c r="HX138" s="5"/>
      <c r="HY138" s="4"/>
      <c r="HZ138" s="6"/>
      <c r="IA138" s="4"/>
      <c r="IB138" s="6"/>
      <c r="IC138" s="5"/>
      <c r="ID138" s="5"/>
      <c r="IE138" s="4"/>
      <c r="IF138" s="6"/>
      <c r="IG138" s="4"/>
      <c r="IH138" s="6"/>
      <c r="II138" s="5"/>
      <c r="IJ138" s="5"/>
      <c r="IK138" s="4"/>
      <c r="IL138" s="6"/>
      <c r="IM138" s="4"/>
      <c r="IN138" s="6"/>
      <c r="IO138" s="5"/>
      <c r="IP138" s="5"/>
      <c r="IQ138" s="4"/>
      <c r="IR138" s="6"/>
      <c r="IS138" s="4"/>
      <c r="IT138" s="6"/>
      <c r="IU138" s="5"/>
      <c r="IV138" s="5"/>
      <c r="IW138" s="4"/>
      <c r="IX138" s="6"/>
      <c r="IY138" s="4"/>
      <c r="IZ138" s="6"/>
      <c r="JA138" s="5"/>
      <c r="JB138" s="5"/>
      <c r="JC138" s="4"/>
      <c r="JD138" s="6"/>
      <c r="JE138" s="4"/>
      <c r="JF138" s="6"/>
      <c r="JG138" s="5"/>
      <c r="JH138" s="5"/>
      <c r="JI138" s="4"/>
      <c r="JJ138" s="6"/>
      <c r="JK138" s="4"/>
      <c r="JL138" s="6"/>
      <c r="JM138" s="5"/>
      <c r="JN138" s="5"/>
      <c r="JO138" s="4"/>
      <c r="JP138" s="6"/>
      <c r="JQ138" s="4"/>
      <c r="JR138" s="6"/>
      <c r="JS138" s="5"/>
      <c r="JT138" s="5"/>
      <c r="JU138" s="4"/>
      <c r="JV138" s="6"/>
      <c r="JW138" s="4"/>
      <c r="JX138" s="6"/>
      <c r="JY138" s="5"/>
      <c r="JZ138" s="5"/>
      <c r="KA138" s="4"/>
      <c r="KB138" s="6"/>
      <c r="KC138" s="4"/>
      <c r="KD138" s="6"/>
      <c r="KE138" s="5"/>
      <c r="KF138" s="5"/>
      <c r="KG138" s="4"/>
      <c r="KH138" s="6"/>
      <c r="KI138" s="4"/>
      <c r="KJ138" s="6"/>
      <c r="KK138" s="5"/>
      <c r="KL138" s="5"/>
    </row>
    <row r="139">
      <c r="A139" s="3" t="s">
        <v>85</v>
      </c>
      <c r="B139" s="3" t="s">
        <v>86</v>
      </c>
      <c r="C139" s="3" t="s">
        <v>87</v>
      </c>
      <c r="D139" s="3" t="s">
        <v>439</v>
      </c>
      <c r="E139" s="3" t="s">
        <v>440</v>
      </c>
      <c r="F139" s="3" t="s">
        <v>441</v>
      </c>
      <c r="G139" s="3" t="s">
        <v>442</v>
      </c>
      <c r="H139" s="3" t="s">
        <v>98</v>
      </c>
      <c r="I139" s="4"/>
      <c r="J139" s="4">
        <f>=ROUNDDOWN({0},0)</f>
      </c>
      <c r="K139" s="4">
        <v>2500</v>
      </c>
      <c r="L139" s="5">
        <v>1</v>
      </c>
      <c r="M139" s="4"/>
      <c r="N139" s="4">
        <f>=ROUNDDOWN({0},0)</f>
      </c>
      <c r="O139" s="4"/>
      <c r="P139" s="5"/>
      <c r="Q139" s="4">
        <v>102</v>
      </c>
      <c r="R139" s="6">
        <v>10096.97</v>
      </c>
      <c r="S139" s="4"/>
      <c r="T139" s="6"/>
      <c r="U139" s="5"/>
      <c r="V139" s="5"/>
      <c r="W139" s="4">
        <v>17</v>
      </c>
      <c r="X139" s="6">
        <v>1526.24</v>
      </c>
      <c r="Y139" s="4"/>
      <c r="Z139" s="6"/>
      <c r="AA139" s="5"/>
      <c r="AB139" s="5"/>
      <c r="AC139" s="4">
        <v>22</v>
      </c>
      <c r="AD139" s="6">
        <v>1884.75</v>
      </c>
      <c r="AE139" s="4"/>
      <c r="AF139" s="6"/>
      <c r="AG139" s="5"/>
      <c r="AH139" s="5"/>
      <c r="AI139" s="4">
        <v>16</v>
      </c>
      <c r="AJ139" s="6">
        <v>1612.35</v>
      </c>
      <c r="AK139" s="4"/>
      <c r="AL139" s="6"/>
      <c r="AM139" s="5"/>
      <c r="AN139" s="5"/>
      <c r="AO139" s="4">
        <v>2</v>
      </c>
      <c r="AP139" s="6">
        <v>220</v>
      </c>
      <c r="AQ139" s="4"/>
      <c r="AR139" s="6"/>
      <c r="AS139" s="5"/>
      <c r="AT139" s="5"/>
      <c r="AU139" s="4">
        <v>10</v>
      </c>
      <c r="AV139" s="6">
        <v>995.02</v>
      </c>
      <c r="AW139" s="4"/>
      <c r="AX139" s="6"/>
      <c r="AY139" s="5"/>
      <c r="AZ139" s="5"/>
      <c r="BA139" s="4">
        <v>1</v>
      </c>
      <c r="BB139" s="6">
        <v>159.99</v>
      </c>
      <c r="BC139" s="4"/>
      <c r="BD139" s="6"/>
      <c r="BE139" s="5"/>
      <c r="BF139" s="5"/>
      <c r="BG139" s="4">
        <v>10</v>
      </c>
      <c r="BH139" s="6">
        <v>1084.7</v>
      </c>
      <c r="BI139" s="4"/>
      <c r="BJ139" s="6"/>
      <c r="BK139" s="5"/>
      <c r="BL139" s="5"/>
      <c r="BM139" s="4">
        <v>4</v>
      </c>
      <c r="BN139" s="6">
        <v>398.94</v>
      </c>
      <c r="BO139" s="4"/>
      <c r="BP139" s="6"/>
      <c r="BQ139" s="5"/>
      <c r="BR139" s="5"/>
      <c r="BS139" s="4">
        <v>8</v>
      </c>
      <c r="BT139" s="6">
        <v>839.18</v>
      </c>
      <c r="BU139" s="4"/>
      <c r="BV139" s="6"/>
      <c r="BW139" s="5"/>
      <c r="BX139" s="5"/>
      <c r="BY139" s="4"/>
      <c r="BZ139" s="6"/>
      <c r="CA139" s="4"/>
      <c r="CB139" s="6"/>
      <c r="CC139" s="5"/>
      <c r="CD139" s="5"/>
      <c r="CE139" s="4"/>
      <c r="CF139" s="6"/>
      <c r="CG139" s="4"/>
      <c r="CH139" s="6"/>
      <c r="CI139" s="5"/>
      <c r="CJ139" s="5"/>
      <c r="CK139" s="4">
        <v>2</v>
      </c>
      <c r="CL139" s="6">
        <v>297.74</v>
      </c>
      <c r="CM139" s="4"/>
      <c r="CN139" s="6"/>
      <c r="CO139" s="5"/>
      <c r="CP139" s="5"/>
      <c r="CQ139" s="4">
        <v>5</v>
      </c>
      <c r="CR139" s="6">
        <v>539.46</v>
      </c>
      <c r="CS139" s="4"/>
      <c r="CT139" s="6"/>
      <c r="CU139" s="5"/>
      <c r="CV139" s="5"/>
      <c r="CW139" s="4"/>
      <c r="CX139" s="6"/>
      <c r="CY139" s="4"/>
      <c r="CZ139" s="6"/>
      <c r="DA139" s="5"/>
      <c r="DB139" s="5"/>
      <c r="DC139" s="4"/>
      <c r="DD139" s="6"/>
      <c r="DE139" s="4"/>
      <c r="DF139" s="6"/>
      <c r="DG139" s="5"/>
      <c r="DH139" s="5"/>
      <c r="DI139" s="4"/>
      <c r="DJ139" s="6"/>
      <c r="DK139" s="4"/>
      <c r="DL139" s="6"/>
      <c r="DM139" s="5"/>
      <c r="DN139" s="5"/>
      <c r="DO139" s="4"/>
      <c r="DP139" s="6"/>
      <c r="DQ139" s="4"/>
      <c r="DR139" s="6"/>
      <c r="DS139" s="5"/>
      <c r="DT139" s="5"/>
      <c r="DU139" s="4">
        <v>4</v>
      </c>
      <c r="DV139" s="6">
        <v>436.8</v>
      </c>
      <c r="DW139" s="4"/>
      <c r="DX139" s="6"/>
      <c r="DY139" s="5"/>
      <c r="DZ139" s="5"/>
      <c r="EA139" s="4"/>
      <c r="EB139" s="6"/>
      <c r="EC139" s="4"/>
      <c r="ED139" s="6"/>
      <c r="EE139" s="5"/>
      <c r="EF139" s="5"/>
      <c r="EG139" s="4"/>
      <c r="EH139" s="6"/>
      <c r="EI139" s="4"/>
      <c r="EJ139" s="6"/>
      <c r="EK139" s="5"/>
      <c r="EL139" s="5"/>
      <c r="EM139" s="4"/>
      <c r="EN139" s="6"/>
      <c r="EO139" s="4"/>
      <c r="EP139" s="6"/>
      <c r="EQ139" s="5"/>
      <c r="ER139" s="5"/>
      <c r="ES139" s="4">
        <v>1</v>
      </c>
      <c r="ET139" s="6">
        <v>101.8</v>
      </c>
      <c r="EU139" s="4"/>
      <c r="EV139" s="6"/>
      <c r="EW139" s="5"/>
      <c r="EX139" s="5"/>
      <c r="EY139" s="4"/>
      <c r="EZ139" s="6"/>
      <c r="FA139" s="4"/>
      <c r="FB139" s="6"/>
      <c r="FC139" s="5"/>
      <c r="FD139" s="5"/>
      <c r="FE139" s="4"/>
      <c r="FF139" s="6"/>
      <c r="FG139" s="4"/>
      <c r="FH139" s="6"/>
      <c r="FI139" s="5"/>
      <c r="FJ139" s="5"/>
      <c r="FK139" s="4"/>
      <c r="FL139" s="6"/>
      <c r="FM139" s="4"/>
      <c r="FN139" s="6"/>
      <c r="FO139" s="5"/>
      <c r="FP139" s="5"/>
      <c r="FQ139" s="4"/>
      <c r="FR139" s="6"/>
      <c r="FS139" s="4"/>
      <c r="FT139" s="6"/>
      <c r="FU139" s="5"/>
      <c r="FV139" s="5"/>
      <c r="FW139" s="4"/>
      <c r="FX139" s="6"/>
      <c r="FY139" s="4"/>
      <c r="FZ139" s="6"/>
      <c r="GA139" s="5"/>
      <c r="GB139" s="5"/>
      <c r="GC139" s="4"/>
      <c r="GD139" s="6"/>
      <c r="GE139" s="4"/>
      <c r="GF139" s="6"/>
      <c r="GG139" s="5"/>
      <c r="GH139" s="5"/>
      <c r="GI139" s="4"/>
      <c r="GJ139" s="6"/>
      <c r="GK139" s="4"/>
      <c r="GL139" s="6"/>
      <c r="GM139" s="5"/>
      <c r="GN139" s="5"/>
      <c r="GO139" s="4"/>
      <c r="GP139" s="6"/>
      <c r="GQ139" s="4"/>
      <c r="GR139" s="6"/>
      <c r="GS139" s="5"/>
      <c r="GT139" s="5"/>
      <c r="GU139" s="4"/>
      <c r="GV139" s="6"/>
      <c r="GW139" s="4"/>
      <c r="GX139" s="6"/>
      <c r="GY139" s="5"/>
      <c r="GZ139" s="5"/>
      <c r="HA139" s="4"/>
      <c r="HB139" s="6"/>
      <c r="HC139" s="4"/>
      <c r="HD139" s="6"/>
      <c r="HE139" s="5"/>
      <c r="HF139" s="5"/>
      <c r="HG139" s="4"/>
      <c r="HH139" s="6"/>
      <c r="HI139" s="4"/>
      <c r="HJ139" s="6"/>
      <c r="HK139" s="5"/>
      <c r="HL139" s="5"/>
      <c r="HM139" s="4"/>
      <c r="HN139" s="6"/>
      <c r="HO139" s="4"/>
      <c r="HP139" s="6"/>
      <c r="HQ139" s="5"/>
      <c r="HR139" s="5"/>
      <c r="HS139" s="4"/>
      <c r="HT139" s="6"/>
      <c r="HU139" s="4"/>
      <c r="HV139" s="6"/>
      <c r="HW139" s="5"/>
      <c r="HX139" s="5"/>
      <c r="HY139" s="4"/>
      <c r="HZ139" s="6"/>
      <c r="IA139" s="4"/>
      <c r="IB139" s="6"/>
      <c r="IC139" s="5"/>
      <c r="ID139" s="5"/>
      <c r="IE139" s="4"/>
      <c r="IF139" s="6"/>
      <c r="IG139" s="4"/>
      <c r="IH139" s="6"/>
      <c r="II139" s="5"/>
      <c r="IJ139" s="5"/>
      <c r="IK139" s="4"/>
      <c r="IL139" s="6"/>
      <c r="IM139" s="4"/>
      <c r="IN139" s="6"/>
      <c r="IO139" s="5"/>
      <c r="IP139" s="5"/>
      <c r="IQ139" s="4"/>
      <c r="IR139" s="6"/>
      <c r="IS139" s="4"/>
      <c r="IT139" s="6"/>
      <c r="IU139" s="5"/>
      <c r="IV139" s="5"/>
      <c r="IW139" s="4"/>
      <c r="IX139" s="6"/>
      <c r="IY139" s="4"/>
      <c r="IZ139" s="6"/>
      <c r="JA139" s="5"/>
      <c r="JB139" s="5"/>
      <c r="JC139" s="4"/>
      <c r="JD139" s="6"/>
      <c r="JE139" s="4"/>
      <c r="JF139" s="6"/>
      <c r="JG139" s="5"/>
      <c r="JH139" s="5"/>
      <c r="JI139" s="4"/>
      <c r="JJ139" s="6"/>
      <c r="JK139" s="4"/>
      <c r="JL139" s="6"/>
      <c r="JM139" s="5"/>
      <c r="JN139" s="5"/>
      <c r="JO139" s="4"/>
      <c r="JP139" s="6"/>
      <c r="JQ139" s="4"/>
      <c r="JR139" s="6"/>
      <c r="JS139" s="5"/>
      <c r="JT139" s="5"/>
      <c r="JU139" s="4"/>
      <c r="JV139" s="6"/>
      <c r="JW139" s="4"/>
      <c r="JX139" s="6"/>
      <c r="JY139" s="5"/>
      <c r="JZ139" s="5"/>
      <c r="KA139" s="4"/>
      <c r="KB139" s="6"/>
      <c r="KC139" s="4"/>
      <c r="KD139" s="6"/>
      <c r="KE139" s="5"/>
      <c r="KF139" s="5"/>
      <c r="KG139" s="4"/>
      <c r="KH139" s="6"/>
      <c r="KI139" s="4"/>
      <c r="KJ139" s="6"/>
      <c r="KK139" s="5"/>
      <c r="KL139" s="5"/>
    </row>
    <row r="140">
      <c r="A140" s="3" t="s">
        <v>85</v>
      </c>
      <c r="B140" s="3" t="s">
        <v>86</v>
      </c>
      <c r="C140" s="3" t="s">
        <v>87</v>
      </c>
      <c r="D140" s="3" t="s">
        <v>439</v>
      </c>
      <c r="E140" s="3" t="s">
        <v>443</v>
      </c>
      <c r="F140" s="3" t="s">
        <v>444</v>
      </c>
      <c r="G140" s="3" t="s">
        <v>445</v>
      </c>
      <c r="H140" s="3" t="s">
        <v>98</v>
      </c>
      <c r="I140" s="4"/>
      <c r="J140" s="4">
        <f>=ROUNDDOWN({0},0)</f>
      </c>
      <c r="K140" s="4"/>
      <c r="L140" s="5">
        <v>1</v>
      </c>
      <c r="M140" s="4"/>
      <c r="N140" s="4">
        <f>=ROUNDDOWN({0},0)</f>
      </c>
      <c r="O140" s="4"/>
      <c r="P140" s="5"/>
      <c r="Q140" s="4">
        <v>43</v>
      </c>
      <c r="R140" s="6">
        <v>3685.67</v>
      </c>
      <c r="S140" s="4"/>
      <c r="T140" s="6"/>
      <c r="U140" s="5"/>
      <c r="V140" s="5"/>
      <c r="W140" s="4">
        <v>6</v>
      </c>
      <c r="X140" s="6">
        <v>575.82</v>
      </c>
      <c r="Y140" s="4"/>
      <c r="Z140" s="6"/>
      <c r="AA140" s="5"/>
      <c r="AB140" s="5"/>
      <c r="AC140" s="4">
        <v>9</v>
      </c>
      <c r="AD140" s="6">
        <v>621.33</v>
      </c>
      <c r="AE140" s="4"/>
      <c r="AF140" s="6"/>
      <c r="AG140" s="5"/>
      <c r="AH140" s="5"/>
      <c r="AI140" s="4">
        <v>8</v>
      </c>
      <c r="AJ140" s="6">
        <v>872</v>
      </c>
      <c r="AK140" s="4"/>
      <c r="AL140" s="6"/>
      <c r="AM140" s="5"/>
      <c r="AN140" s="5"/>
      <c r="AO140" s="4"/>
      <c r="AP140" s="6"/>
      <c r="AQ140" s="4"/>
      <c r="AR140" s="6"/>
      <c r="AS140" s="5"/>
      <c r="AT140" s="5"/>
      <c r="AU140" s="4">
        <v>1</v>
      </c>
      <c r="AV140" s="6">
        <v>97.24</v>
      </c>
      <c r="AW140" s="4"/>
      <c r="AX140" s="6"/>
      <c r="AY140" s="5"/>
      <c r="AZ140" s="5"/>
      <c r="BA140" s="4">
        <v>6</v>
      </c>
      <c r="BB140" s="6">
        <v>410.38</v>
      </c>
      <c r="BC140" s="4"/>
      <c r="BD140" s="6"/>
      <c r="BE140" s="5"/>
      <c r="BF140" s="5"/>
      <c r="BG140" s="4"/>
      <c r="BH140" s="6"/>
      <c r="BI140" s="4"/>
      <c r="BJ140" s="6"/>
      <c r="BK140" s="5"/>
      <c r="BL140" s="5"/>
      <c r="BM140" s="4">
        <v>3</v>
      </c>
      <c r="BN140" s="6">
        <v>373.5</v>
      </c>
      <c r="BO140" s="4"/>
      <c r="BP140" s="6"/>
      <c r="BQ140" s="5"/>
      <c r="BR140" s="5"/>
      <c r="BS140" s="4">
        <v>2</v>
      </c>
      <c r="BT140" s="6">
        <v>207.18</v>
      </c>
      <c r="BU140" s="4"/>
      <c r="BV140" s="6"/>
      <c r="BW140" s="5"/>
      <c r="BX140" s="5"/>
      <c r="BY140" s="4"/>
      <c r="BZ140" s="6"/>
      <c r="CA140" s="4"/>
      <c r="CB140" s="6"/>
      <c r="CC140" s="5"/>
      <c r="CD140" s="5"/>
      <c r="CE140" s="4">
        <v>1</v>
      </c>
      <c r="CF140" s="6">
        <v>110.38</v>
      </c>
      <c r="CG140" s="4"/>
      <c r="CH140" s="6"/>
      <c r="CI140" s="5"/>
      <c r="CJ140" s="5"/>
      <c r="CK140" s="4"/>
      <c r="CL140" s="6"/>
      <c r="CM140" s="4"/>
      <c r="CN140" s="6"/>
      <c r="CO140" s="5"/>
      <c r="CP140" s="5"/>
      <c r="CQ140" s="4"/>
      <c r="CR140" s="6"/>
      <c r="CS140" s="4"/>
      <c r="CT140" s="6"/>
      <c r="CU140" s="5"/>
      <c r="CV140" s="5"/>
      <c r="CW140" s="4"/>
      <c r="CX140" s="6"/>
      <c r="CY140" s="4"/>
      <c r="CZ140" s="6"/>
      <c r="DA140" s="5"/>
      <c r="DB140" s="5"/>
      <c r="DC140" s="4">
        <v>6</v>
      </c>
      <c r="DD140" s="6">
        <v>312</v>
      </c>
      <c r="DE140" s="4"/>
      <c r="DF140" s="6"/>
      <c r="DG140" s="5"/>
      <c r="DH140" s="5"/>
      <c r="DI140" s="4">
        <v>1</v>
      </c>
      <c r="DJ140" s="6">
        <v>105.84</v>
      </c>
      <c r="DK140" s="4"/>
      <c r="DL140" s="6"/>
      <c r="DM140" s="5"/>
      <c r="DN140" s="5"/>
      <c r="DO140" s="4"/>
      <c r="DP140" s="6"/>
      <c r="DQ140" s="4"/>
      <c r="DR140" s="6"/>
      <c r="DS140" s="5"/>
      <c r="DT140" s="5"/>
      <c r="DU140" s="4"/>
      <c r="DV140" s="6"/>
      <c r="DW140" s="4"/>
      <c r="DX140" s="6"/>
      <c r="DY140" s="5"/>
      <c r="DZ140" s="5"/>
      <c r="EA140" s="4"/>
      <c r="EB140" s="6"/>
      <c r="EC140" s="4"/>
      <c r="ED140" s="6"/>
      <c r="EE140" s="5"/>
      <c r="EF140" s="5"/>
      <c r="EG140" s="4"/>
      <c r="EH140" s="6"/>
      <c r="EI140" s="4"/>
      <c r="EJ140" s="6"/>
      <c r="EK140" s="5"/>
      <c r="EL140" s="5"/>
      <c r="EM140" s="4"/>
      <c r="EN140" s="6"/>
      <c r="EO140" s="4"/>
      <c r="EP140" s="6"/>
      <c r="EQ140" s="5"/>
      <c r="ER140" s="5"/>
      <c r="ES140" s="4"/>
      <c r="ET140" s="6"/>
      <c r="EU140" s="4"/>
      <c r="EV140" s="6"/>
      <c r="EW140" s="5"/>
      <c r="EX140" s="5"/>
      <c r="EY140" s="4"/>
      <c r="EZ140" s="6"/>
      <c r="FA140" s="4"/>
      <c r="FB140" s="6"/>
      <c r="FC140" s="5"/>
      <c r="FD140" s="5"/>
      <c r="FE140" s="4"/>
      <c r="FF140" s="6"/>
      <c r="FG140" s="4"/>
      <c r="FH140" s="6"/>
      <c r="FI140" s="5"/>
      <c r="FJ140" s="5"/>
      <c r="FK140" s="4"/>
      <c r="FL140" s="6"/>
      <c r="FM140" s="4"/>
      <c r="FN140" s="6"/>
      <c r="FO140" s="5"/>
      <c r="FP140" s="5"/>
      <c r="FQ140" s="4"/>
      <c r="FR140" s="6"/>
      <c r="FS140" s="4"/>
      <c r="FT140" s="6"/>
      <c r="FU140" s="5"/>
      <c r="FV140" s="5"/>
      <c r="FW140" s="4"/>
      <c r="FX140" s="6"/>
      <c r="FY140" s="4"/>
      <c r="FZ140" s="6"/>
      <c r="GA140" s="5"/>
      <c r="GB140" s="5"/>
      <c r="GC140" s="4"/>
      <c r="GD140" s="6"/>
      <c r="GE140" s="4"/>
      <c r="GF140" s="6"/>
      <c r="GG140" s="5"/>
      <c r="GH140" s="5"/>
      <c r="GI140" s="4"/>
      <c r="GJ140" s="6"/>
      <c r="GK140" s="4"/>
      <c r="GL140" s="6"/>
      <c r="GM140" s="5"/>
      <c r="GN140" s="5"/>
      <c r="GO140" s="4"/>
      <c r="GP140" s="6"/>
      <c r="GQ140" s="4"/>
      <c r="GR140" s="6"/>
      <c r="GS140" s="5"/>
      <c r="GT140" s="5"/>
      <c r="GU140" s="4"/>
      <c r="GV140" s="6"/>
      <c r="GW140" s="4"/>
      <c r="GX140" s="6"/>
      <c r="GY140" s="5"/>
      <c r="GZ140" s="5"/>
      <c r="HA140" s="4"/>
      <c r="HB140" s="6"/>
      <c r="HC140" s="4"/>
      <c r="HD140" s="6"/>
      <c r="HE140" s="5"/>
      <c r="HF140" s="5"/>
      <c r="HG140" s="4"/>
      <c r="HH140" s="6"/>
      <c r="HI140" s="4"/>
      <c r="HJ140" s="6"/>
      <c r="HK140" s="5"/>
      <c r="HL140" s="5"/>
      <c r="HM140" s="4"/>
      <c r="HN140" s="6"/>
      <c r="HO140" s="4"/>
      <c r="HP140" s="6"/>
      <c r="HQ140" s="5"/>
      <c r="HR140" s="5"/>
      <c r="HS140" s="4"/>
      <c r="HT140" s="6"/>
      <c r="HU140" s="4"/>
      <c r="HV140" s="6"/>
      <c r="HW140" s="5"/>
      <c r="HX140" s="5"/>
      <c r="HY140" s="4"/>
      <c r="HZ140" s="6"/>
      <c r="IA140" s="4"/>
      <c r="IB140" s="6"/>
      <c r="IC140" s="5"/>
      <c r="ID140" s="5"/>
      <c r="IE140" s="4"/>
      <c r="IF140" s="6"/>
      <c r="IG140" s="4"/>
      <c r="IH140" s="6"/>
      <c r="II140" s="5"/>
      <c r="IJ140" s="5"/>
      <c r="IK140" s="4"/>
      <c r="IL140" s="6"/>
      <c r="IM140" s="4"/>
      <c r="IN140" s="6"/>
      <c r="IO140" s="5"/>
      <c r="IP140" s="5"/>
      <c r="IQ140" s="4"/>
      <c r="IR140" s="6"/>
      <c r="IS140" s="4"/>
      <c r="IT140" s="6"/>
      <c r="IU140" s="5"/>
      <c r="IV140" s="5"/>
      <c r="IW140" s="4"/>
      <c r="IX140" s="6"/>
      <c r="IY140" s="4"/>
      <c r="IZ140" s="6"/>
      <c r="JA140" s="5"/>
      <c r="JB140" s="5"/>
      <c r="JC140" s="4"/>
      <c r="JD140" s="6"/>
      <c r="JE140" s="4"/>
      <c r="JF140" s="6"/>
      <c r="JG140" s="5"/>
      <c r="JH140" s="5"/>
      <c r="JI140" s="4"/>
      <c r="JJ140" s="6"/>
      <c r="JK140" s="4"/>
      <c r="JL140" s="6"/>
      <c r="JM140" s="5"/>
      <c r="JN140" s="5"/>
      <c r="JO140" s="4"/>
      <c r="JP140" s="6"/>
      <c r="JQ140" s="4"/>
      <c r="JR140" s="6"/>
      <c r="JS140" s="5"/>
      <c r="JT140" s="5"/>
      <c r="JU140" s="4"/>
      <c r="JV140" s="6"/>
      <c r="JW140" s="4"/>
      <c r="JX140" s="6"/>
      <c r="JY140" s="5"/>
      <c r="JZ140" s="5"/>
      <c r="KA140" s="4"/>
      <c r="KB140" s="6"/>
      <c r="KC140" s="4"/>
      <c r="KD140" s="6"/>
      <c r="KE140" s="5"/>
      <c r="KF140" s="5"/>
      <c r="KG140" s="4"/>
      <c r="KH140" s="6"/>
      <c r="KI140" s="4"/>
      <c r="KJ140" s="6"/>
      <c r="KK140" s="5"/>
      <c r="KL140" s="5"/>
    </row>
    <row r="141">
      <c r="A141" s="3" t="s">
        <v>85</v>
      </c>
      <c r="B141" s="3" t="s">
        <v>86</v>
      </c>
      <c r="C141" s="3" t="s">
        <v>87</v>
      </c>
      <c r="D141" s="3" t="s">
        <v>439</v>
      </c>
      <c r="E141" s="3" t="s">
        <v>446</v>
      </c>
      <c r="F141" s="3" t="s">
        <v>447</v>
      </c>
      <c r="G141" s="3" t="s">
        <v>448</v>
      </c>
      <c r="H141" s="3" t="s">
        <v>98</v>
      </c>
      <c r="I141" s="4"/>
      <c r="J141" s="4">
        <f>=ROUNDDOWN({0},0)</f>
      </c>
      <c r="K141" s="4">
        <v>1440</v>
      </c>
      <c r="L141" s="5">
        <v>0.6667</v>
      </c>
      <c r="M141" s="4"/>
      <c r="N141" s="4">
        <f>=ROUNDDOWN({0},0)</f>
      </c>
      <c r="O141" s="4"/>
      <c r="P141" s="5"/>
      <c r="Q141" s="4">
        <v>34</v>
      </c>
      <c r="R141" s="6">
        <v>2902.72</v>
      </c>
      <c r="S141" s="4"/>
      <c r="T141" s="6"/>
      <c r="U141" s="5"/>
      <c r="V141" s="5"/>
      <c r="W141" s="4">
        <v>8</v>
      </c>
      <c r="X141" s="6">
        <v>653.06</v>
      </c>
      <c r="Y141" s="4"/>
      <c r="Z141" s="6"/>
      <c r="AA141" s="5"/>
      <c r="AB141" s="5"/>
      <c r="AC141" s="4">
        <v>1</v>
      </c>
      <c r="AD141" s="6">
        <v>84.16</v>
      </c>
      <c r="AE141" s="4"/>
      <c r="AF141" s="6"/>
      <c r="AG141" s="5"/>
      <c r="AH141" s="5"/>
      <c r="AI141" s="4">
        <v>1</v>
      </c>
      <c r="AJ141" s="6">
        <v>89.41</v>
      </c>
      <c r="AK141" s="4"/>
      <c r="AL141" s="6"/>
      <c r="AM141" s="5"/>
      <c r="AN141" s="5"/>
      <c r="AO141" s="4">
        <v>11</v>
      </c>
      <c r="AP141" s="6">
        <v>902.65</v>
      </c>
      <c r="AQ141" s="4"/>
      <c r="AR141" s="6"/>
      <c r="AS141" s="5"/>
      <c r="AT141" s="5"/>
      <c r="AU141" s="4">
        <v>1</v>
      </c>
      <c r="AV141" s="6">
        <v>88.09</v>
      </c>
      <c r="AW141" s="4"/>
      <c r="AX141" s="6"/>
      <c r="AY141" s="5"/>
      <c r="AZ141" s="5"/>
      <c r="BA141" s="4"/>
      <c r="BB141" s="6"/>
      <c r="BC141" s="4"/>
      <c r="BD141" s="6"/>
      <c r="BE141" s="5"/>
      <c r="BF141" s="5"/>
      <c r="BG141" s="4"/>
      <c r="BH141" s="6"/>
      <c r="BI141" s="4"/>
      <c r="BJ141" s="6"/>
      <c r="BK141" s="5"/>
      <c r="BL141" s="5"/>
      <c r="BM141" s="4">
        <v>6</v>
      </c>
      <c r="BN141" s="6">
        <v>531.3</v>
      </c>
      <c r="BO141" s="4"/>
      <c r="BP141" s="6"/>
      <c r="BQ141" s="5"/>
      <c r="BR141" s="5"/>
      <c r="BS141" s="4">
        <v>1</v>
      </c>
      <c r="BT141" s="6">
        <v>91.88</v>
      </c>
      <c r="BU141" s="4"/>
      <c r="BV141" s="6"/>
      <c r="BW141" s="5"/>
      <c r="BX141" s="5"/>
      <c r="BY141" s="4"/>
      <c r="BZ141" s="6"/>
      <c r="CA141" s="4"/>
      <c r="CB141" s="6"/>
      <c r="CC141" s="5"/>
      <c r="CD141" s="5"/>
      <c r="CE141" s="4"/>
      <c r="CF141" s="6"/>
      <c r="CG141" s="4"/>
      <c r="CH141" s="6"/>
      <c r="CI141" s="5"/>
      <c r="CJ141" s="5"/>
      <c r="CK141" s="4">
        <v>1</v>
      </c>
      <c r="CL141" s="6">
        <v>109.99</v>
      </c>
      <c r="CM141" s="4"/>
      <c r="CN141" s="6"/>
      <c r="CO141" s="5"/>
      <c r="CP141" s="5"/>
      <c r="CQ141" s="4">
        <v>3</v>
      </c>
      <c r="CR141" s="6">
        <v>264.09</v>
      </c>
      <c r="CS141" s="4"/>
      <c r="CT141" s="6"/>
      <c r="CU141" s="5"/>
      <c r="CV141" s="5"/>
      <c r="CW141" s="4"/>
      <c r="CX141" s="6"/>
      <c r="CY141" s="4"/>
      <c r="CZ141" s="6"/>
      <c r="DA141" s="5"/>
      <c r="DB141" s="5"/>
      <c r="DC141" s="4"/>
      <c r="DD141" s="6"/>
      <c r="DE141" s="4"/>
      <c r="DF141" s="6"/>
      <c r="DG141" s="5"/>
      <c r="DH141" s="5"/>
      <c r="DI141" s="4"/>
      <c r="DJ141" s="6"/>
      <c r="DK141" s="4"/>
      <c r="DL141" s="6"/>
      <c r="DM141" s="5"/>
      <c r="DN141" s="5"/>
      <c r="DO141" s="4">
        <v>1</v>
      </c>
      <c r="DP141" s="6">
        <v>88.09</v>
      </c>
      <c r="DQ141" s="4"/>
      <c r="DR141" s="6"/>
      <c r="DS141" s="5"/>
      <c r="DT141" s="5"/>
      <c r="DU141" s="4"/>
      <c r="DV141" s="6"/>
      <c r="DW141" s="4"/>
      <c r="DX141" s="6"/>
      <c r="DY141" s="5"/>
      <c r="DZ141" s="5"/>
      <c r="EA141" s="4"/>
      <c r="EB141" s="6"/>
      <c r="EC141" s="4"/>
      <c r="ED141" s="6"/>
      <c r="EE141" s="5"/>
      <c r="EF141" s="5"/>
      <c r="EG141" s="4"/>
      <c r="EH141" s="6"/>
      <c r="EI141" s="4"/>
      <c r="EJ141" s="6"/>
      <c r="EK141" s="5"/>
      <c r="EL141" s="5"/>
      <c r="EM141" s="4"/>
      <c r="EN141" s="6"/>
      <c r="EO141" s="4"/>
      <c r="EP141" s="6"/>
      <c r="EQ141" s="5"/>
      <c r="ER141" s="5"/>
      <c r="ES141" s="4"/>
      <c r="ET141" s="6"/>
      <c r="EU141" s="4"/>
      <c r="EV141" s="6"/>
      <c r="EW141" s="5"/>
      <c r="EX141" s="5"/>
      <c r="EY141" s="4"/>
      <c r="EZ141" s="6"/>
      <c r="FA141" s="4"/>
      <c r="FB141" s="6"/>
      <c r="FC141" s="5"/>
      <c r="FD141" s="5"/>
      <c r="FE141" s="4"/>
      <c r="FF141" s="6"/>
      <c r="FG141" s="4"/>
      <c r="FH141" s="6"/>
      <c r="FI141" s="5"/>
      <c r="FJ141" s="5"/>
      <c r="FK141" s="4"/>
      <c r="FL141" s="6"/>
      <c r="FM141" s="4"/>
      <c r="FN141" s="6"/>
      <c r="FO141" s="5"/>
      <c r="FP141" s="5"/>
      <c r="FQ141" s="4"/>
      <c r="FR141" s="6"/>
      <c r="FS141" s="4"/>
      <c r="FT141" s="6"/>
      <c r="FU141" s="5"/>
      <c r="FV141" s="5"/>
      <c r="FW141" s="4"/>
      <c r="FX141" s="6"/>
      <c r="FY141" s="4"/>
      <c r="FZ141" s="6"/>
      <c r="GA141" s="5"/>
      <c r="GB141" s="5"/>
      <c r="GC141" s="4"/>
      <c r="GD141" s="6"/>
      <c r="GE141" s="4"/>
      <c r="GF141" s="6"/>
      <c r="GG141" s="5"/>
      <c r="GH141" s="5"/>
      <c r="GI141" s="4"/>
      <c r="GJ141" s="6"/>
      <c r="GK141" s="4"/>
      <c r="GL141" s="6"/>
      <c r="GM141" s="5"/>
      <c r="GN141" s="5"/>
      <c r="GO141" s="4"/>
      <c r="GP141" s="6"/>
      <c r="GQ141" s="4"/>
      <c r="GR141" s="6"/>
      <c r="GS141" s="5"/>
      <c r="GT141" s="5"/>
      <c r="GU141" s="4"/>
      <c r="GV141" s="6"/>
      <c r="GW141" s="4"/>
      <c r="GX141" s="6"/>
      <c r="GY141" s="5"/>
      <c r="GZ141" s="5"/>
      <c r="HA141" s="4"/>
      <c r="HB141" s="6"/>
      <c r="HC141" s="4"/>
      <c r="HD141" s="6"/>
      <c r="HE141" s="5"/>
      <c r="HF141" s="5"/>
      <c r="HG141" s="4"/>
      <c r="HH141" s="6"/>
      <c r="HI141" s="4"/>
      <c r="HJ141" s="6"/>
      <c r="HK141" s="5"/>
      <c r="HL141" s="5"/>
      <c r="HM141" s="4"/>
      <c r="HN141" s="6"/>
      <c r="HO141" s="4"/>
      <c r="HP141" s="6"/>
      <c r="HQ141" s="5"/>
      <c r="HR141" s="5"/>
      <c r="HS141" s="4"/>
      <c r="HT141" s="6"/>
      <c r="HU141" s="4"/>
      <c r="HV141" s="6"/>
      <c r="HW141" s="5"/>
      <c r="HX141" s="5"/>
      <c r="HY141" s="4"/>
      <c r="HZ141" s="6"/>
      <c r="IA141" s="4"/>
      <c r="IB141" s="6"/>
      <c r="IC141" s="5"/>
      <c r="ID141" s="5"/>
      <c r="IE141" s="4"/>
      <c r="IF141" s="6"/>
      <c r="IG141" s="4"/>
      <c r="IH141" s="6"/>
      <c r="II141" s="5"/>
      <c r="IJ141" s="5"/>
      <c r="IK141" s="4"/>
      <c r="IL141" s="6"/>
      <c r="IM141" s="4"/>
      <c r="IN141" s="6"/>
      <c r="IO141" s="5"/>
      <c r="IP141" s="5"/>
      <c r="IQ141" s="4"/>
      <c r="IR141" s="6"/>
      <c r="IS141" s="4"/>
      <c r="IT141" s="6"/>
      <c r="IU141" s="5"/>
      <c r="IV141" s="5"/>
      <c r="IW141" s="4"/>
      <c r="IX141" s="6"/>
      <c r="IY141" s="4"/>
      <c r="IZ141" s="6"/>
      <c r="JA141" s="5"/>
      <c r="JB141" s="5"/>
      <c r="JC141" s="4"/>
      <c r="JD141" s="6"/>
      <c r="JE141" s="4"/>
      <c r="JF141" s="6"/>
      <c r="JG141" s="5"/>
      <c r="JH141" s="5"/>
      <c r="JI141" s="4"/>
      <c r="JJ141" s="6"/>
      <c r="JK141" s="4"/>
      <c r="JL141" s="6"/>
      <c r="JM141" s="5"/>
      <c r="JN141" s="5"/>
      <c r="JO141" s="4"/>
      <c r="JP141" s="6"/>
      <c r="JQ141" s="4"/>
      <c r="JR141" s="6"/>
      <c r="JS141" s="5"/>
      <c r="JT141" s="5"/>
      <c r="JU141" s="4"/>
      <c r="JV141" s="6"/>
      <c r="JW141" s="4"/>
      <c r="JX141" s="6"/>
      <c r="JY141" s="5"/>
      <c r="JZ141" s="5"/>
      <c r="KA141" s="4"/>
      <c r="KB141" s="6"/>
      <c r="KC141" s="4"/>
      <c r="KD141" s="6"/>
      <c r="KE141" s="5"/>
      <c r="KF141" s="5"/>
      <c r="KG141" s="4"/>
      <c r="KH141" s="6"/>
      <c r="KI141" s="4"/>
      <c r="KJ141" s="6"/>
      <c r="KK141" s="5"/>
      <c r="KL141" s="5"/>
    </row>
    <row r="142">
      <c r="A142" s="3" t="s">
        <v>85</v>
      </c>
      <c r="B142" s="3" t="s">
        <v>86</v>
      </c>
      <c r="C142" s="3" t="s">
        <v>449</v>
      </c>
      <c r="D142" s="3" t="s">
        <v>450</v>
      </c>
      <c r="E142" s="3" t="s">
        <v>232</v>
      </c>
      <c r="F142" s="3" t="s">
        <v>233</v>
      </c>
      <c r="G142" s="3" t="s">
        <v>234</v>
      </c>
      <c r="H142" s="3" t="s">
        <v>147</v>
      </c>
      <c r="I142" s="4"/>
      <c r="J142" s="4">
        <f>=ROUNDDOWN({0},0)</f>
      </c>
      <c r="K142" s="4">
        <v>1520</v>
      </c>
      <c r="L142" s="5">
        <v>1</v>
      </c>
      <c r="M142" s="4"/>
      <c r="N142" s="4">
        <f>=ROUNDDOWN({0},0)</f>
      </c>
      <c r="O142" s="4"/>
      <c r="P142" s="5"/>
      <c r="Q142" s="4">
        <v>533</v>
      </c>
      <c r="R142" s="6">
        <v>18828.55</v>
      </c>
      <c r="S142" s="4"/>
      <c r="T142" s="6"/>
      <c r="U142" s="5"/>
      <c r="V142" s="5"/>
      <c r="W142" s="4">
        <v>111</v>
      </c>
      <c r="X142" s="6">
        <v>3904.2</v>
      </c>
      <c r="Y142" s="4"/>
      <c r="Z142" s="6"/>
      <c r="AA142" s="5"/>
      <c r="AB142" s="5"/>
      <c r="AC142" s="4">
        <v>12</v>
      </c>
      <c r="AD142" s="6">
        <v>385.5</v>
      </c>
      <c r="AE142" s="4"/>
      <c r="AF142" s="6"/>
      <c r="AG142" s="5"/>
      <c r="AH142" s="5"/>
      <c r="AI142" s="4">
        <v>10</v>
      </c>
      <c r="AJ142" s="6">
        <v>340.2</v>
      </c>
      <c r="AK142" s="4"/>
      <c r="AL142" s="6"/>
      <c r="AM142" s="5"/>
      <c r="AN142" s="5"/>
      <c r="AO142" s="4">
        <v>207</v>
      </c>
      <c r="AP142" s="6">
        <v>7459.2</v>
      </c>
      <c r="AQ142" s="4"/>
      <c r="AR142" s="6"/>
      <c r="AS142" s="5"/>
      <c r="AT142" s="5"/>
      <c r="AU142" s="4">
        <v>165</v>
      </c>
      <c r="AV142" s="6">
        <v>5691</v>
      </c>
      <c r="AW142" s="4"/>
      <c r="AX142" s="6"/>
      <c r="AY142" s="5"/>
      <c r="AZ142" s="5"/>
      <c r="BA142" s="4">
        <v>2</v>
      </c>
      <c r="BB142" s="6">
        <v>116.98</v>
      </c>
      <c r="BC142" s="4"/>
      <c r="BD142" s="6"/>
      <c r="BE142" s="5"/>
      <c r="BF142" s="5"/>
      <c r="BG142" s="4">
        <v>8</v>
      </c>
      <c r="BH142" s="6">
        <v>306.64</v>
      </c>
      <c r="BI142" s="4"/>
      <c r="BJ142" s="6"/>
      <c r="BK142" s="5"/>
      <c r="BL142" s="5"/>
      <c r="BM142" s="4">
        <v>4</v>
      </c>
      <c r="BN142" s="6">
        <v>143.18</v>
      </c>
      <c r="BO142" s="4"/>
      <c r="BP142" s="6"/>
      <c r="BQ142" s="5"/>
      <c r="BR142" s="5"/>
      <c r="BS142" s="4">
        <v>1</v>
      </c>
      <c r="BT142" s="6">
        <v>32.86</v>
      </c>
      <c r="BU142" s="4"/>
      <c r="BV142" s="6"/>
      <c r="BW142" s="5"/>
      <c r="BX142" s="5"/>
      <c r="BY142" s="4"/>
      <c r="BZ142" s="6"/>
      <c r="CA142" s="4"/>
      <c r="CB142" s="6"/>
      <c r="CC142" s="5"/>
      <c r="CD142" s="5"/>
      <c r="CE142" s="4">
        <v>8</v>
      </c>
      <c r="CF142" s="6">
        <v>275.4</v>
      </c>
      <c r="CG142" s="4"/>
      <c r="CH142" s="6"/>
      <c r="CI142" s="5"/>
      <c r="CJ142" s="5"/>
      <c r="CK142" s="4"/>
      <c r="CL142" s="6"/>
      <c r="CM142" s="4"/>
      <c r="CN142" s="6"/>
      <c r="CO142" s="5"/>
      <c r="CP142" s="5"/>
      <c r="CQ142" s="4"/>
      <c r="CR142" s="6"/>
      <c r="CS142" s="4"/>
      <c r="CT142" s="6"/>
      <c r="CU142" s="5"/>
      <c r="CV142" s="5"/>
      <c r="CW142" s="4"/>
      <c r="CX142" s="6"/>
      <c r="CY142" s="4"/>
      <c r="CZ142" s="6"/>
      <c r="DA142" s="5"/>
      <c r="DB142" s="5"/>
      <c r="DC142" s="4"/>
      <c r="DD142" s="6"/>
      <c r="DE142" s="4"/>
      <c r="DF142" s="6"/>
      <c r="DG142" s="5"/>
      <c r="DH142" s="5"/>
      <c r="DI142" s="4"/>
      <c r="DJ142" s="6"/>
      <c r="DK142" s="4"/>
      <c r="DL142" s="6"/>
      <c r="DM142" s="5"/>
      <c r="DN142" s="5"/>
      <c r="DO142" s="4"/>
      <c r="DP142" s="6"/>
      <c r="DQ142" s="4"/>
      <c r="DR142" s="6"/>
      <c r="DS142" s="5"/>
      <c r="DT142" s="5"/>
      <c r="DU142" s="4"/>
      <c r="DV142" s="6"/>
      <c r="DW142" s="4"/>
      <c r="DX142" s="6"/>
      <c r="DY142" s="5"/>
      <c r="DZ142" s="5"/>
      <c r="EA142" s="4"/>
      <c r="EB142" s="6"/>
      <c r="EC142" s="4"/>
      <c r="ED142" s="6"/>
      <c r="EE142" s="5"/>
      <c r="EF142" s="5"/>
      <c r="EG142" s="4"/>
      <c r="EH142" s="6"/>
      <c r="EI142" s="4"/>
      <c r="EJ142" s="6"/>
      <c r="EK142" s="5"/>
      <c r="EL142" s="5"/>
      <c r="EM142" s="4">
        <v>3</v>
      </c>
      <c r="EN142" s="6">
        <v>113.4</v>
      </c>
      <c r="EO142" s="4"/>
      <c r="EP142" s="6"/>
      <c r="EQ142" s="5"/>
      <c r="ER142" s="5"/>
      <c r="ES142" s="4"/>
      <c r="ET142" s="6"/>
      <c r="EU142" s="4"/>
      <c r="EV142" s="6"/>
      <c r="EW142" s="5"/>
      <c r="EX142" s="5"/>
      <c r="EY142" s="4"/>
      <c r="EZ142" s="6"/>
      <c r="FA142" s="4"/>
      <c r="FB142" s="6"/>
      <c r="FC142" s="5"/>
      <c r="FD142" s="5"/>
      <c r="FE142" s="4"/>
      <c r="FF142" s="6"/>
      <c r="FG142" s="4"/>
      <c r="FH142" s="6"/>
      <c r="FI142" s="5"/>
      <c r="FJ142" s="5"/>
      <c r="FK142" s="4"/>
      <c r="FL142" s="6"/>
      <c r="FM142" s="4"/>
      <c r="FN142" s="6"/>
      <c r="FO142" s="5"/>
      <c r="FP142" s="5"/>
      <c r="FQ142" s="4"/>
      <c r="FR142" s="6"/>
      <c r="FS142" s="4"/>
      <c r="FT142" s="6"/>
      <c r="FU142" s="5"/>
      <c r="FV142" s="5"/>
      <c r="FW142" s="4"/>
      <c r="FX142" s="6"/>
      <c r="FY142" s="4"/>
      <c r="FZ142" s="6"/>
      <c r="GA142" s="5"/>
      <c r="GB142" s="5"/>
      <c r="GC142" s="4"/>
      <c r="GD142" s="6"/>
      <c r="GE142" s="4"/>
      <c r="GF142" s="6"/>
      <c r="GG142" s="5"/>
      <c r="GH142" s="5"/>
      <c r="GI142" s="4"/>
      <c r="GJ142" s="6"/>
      <c r="GK142" s="4"/>
      <c r="GL142" s="6"/>
      <c r="GM142" s="5"/>
      <c r="GN142" s="5"/>
      <c r="GO142" s="4"/>
      <c r="GP142" s="6"/>
      <c r="GQ142" s="4"/>
      <c r="GR142" s="6"/>
      <c r="GS142" s="5"/>
      <c r="GT142" s="5"/>
      <c r="GU142" s="4">
        <v>2</v>
      </c>
      <c r="GV142" s="6">
        <v>59.99</v>
      </c>
      <c r="GW142" s="4"/>
      <c r="GX142" s="6"/>
      <c r="GY142" s="5"/>
      <c r="GZ142" s="5"/>
      <c r="HA142" s="4"/>
      <c r="HB142" s="6"/>
      <c r="HC142" s="4"/>
      <c r="HD142" s="6"/>
      <c r="HE142" s="5"/>
      <c r="HF142" s="5"/>
      <c r="HG142" s="4"/>
      <c r="HH142" s="6"/>
      <c r="HI142" s="4"/>
      <c r="HJ142" s="6"/>
      <c r="HK142" s="5"/>
      <c r="HL142" s="5"/>
      <c r="HM142" s="4"/>
      <c r="HN142" s="6"/>
      <c r="HO142" s="4"/>
      <c r="HP142" s="6"/>
      <c r="HQ142" s="5"/>
      <c r="HR142" s="5"/>
      <c r="HS142" s="4"/>
      <c r="HT142" s="6"/>
      <c r="HU142" s="4"/>
      <c r="HV142" s="6"/>
      <c r="HW142" s="5"/>
      <c r="HX142" s="5"/>
      <c r="HY142" s="4"/>
      <c r="HZ142" s="6"/>
      <c r="IA142" s="4"/>
      <c r="IB142" s="6"/>
      <c r="IC142" s="5"/>
      <c r="ID142" s="5"/>
      <c r="IE142" s="4"/>
      <c r="IF142" s="6"/>
      <c r="IG142" s="4"/>
      <c r="IH142" s="6"/>
      <c r="II142" s="5"/>
      <c r="IJ142" s="5"/>
      <c r="IK142" s="4"/>
      <c r="IL142" s="6"/>
      <c r="IM142" s="4"/>
      <c r="IN142" s="6"/>
      <c r="IO142" s="5"/>
      <c r="IP142" s="5"/>
      <c r="IQ142" s="4"/>
      <c r="IR142" s="6"/>
      <c r="IS142" s="4"/>
      <c r="IT142" s="6"/>
      <c r="IU142" s="5"/>
      <c r="IV142" s="5"/>
      <c r="IW142" s="4"/>
      <c r="IX142" s="6"/>
      <c r="IY142" s="4"/>
      <c r="IZ142" s="6"/>
      <c r="JA142" s="5"/>
      <c r="JB142" s="5"/>
      <c r="JC142" s="4"/>
      <c r="JD142" s="6"/>
      <c r="JE142" s="4"/>
      <c r="JF142" s="6"/>
      <c r="JG142" s="5"/>
      <c r="JH142" s="5"/>
      <c r="JI142" s="4"/>
      <c r="JJ142" s="6"/>
      <c r="JK142" s="4"/>
      <c r="JL142" s="6"/>
      <c r="JM142" s="5"/>
      <c r="JN142" s="5"/>
      <c r="JO142" s="4"/>
      <c r="JP142" s="6"/>
      <c r="JQ142" s="4"/>
      <c r="JR142" s="6"/>
      <c r="JS142" s="5"/>
      <c r="JT142" s="5"/>
      <c r="JU142" s="4"/>
      <c r="JV142" s="6"/>
      <c r="JW142" s="4"/>
      <c r="JX142" s="6"/>
      <c r="JY142" s="5"/>
      <c r="JZ142" s="5"/>
      <c r="KA142" s="4"/>
      <c r="KB142" s="6"/>
      <c r="KC142" s="4"/>
      <c r="KD142" s="6"/>
      <c r="KE142" s="5"/>
      <c r="KF142" s="5"/>
      <c r="KG142" s="4"/>
      <c r="KH142" s="6"/>
      <c r="KI142" s="4"/>
      <c r="KJ142" s="6"/>
      <c r="KK142" s="5"/>
      <c r="KL142" s="5"/>
    </row>
    <row r="143">
      <c r="A143" s="3" t="s">
        <v>85</v>
      </c>
      <c r="B143" s="3" t="s">
        <v>86</v>
      </c>
      <c r="C143" s="3" t="s">
        <v>449</v>
      </c>
      <c r="D143" s="3" t="s">
        <v>450</v>
      </c>
      <c r="E143" s="3" t="s">
        <v>418</v>
      </c>
      <c r="F143" s="3" t="s">
        <v>451</v>
      </c>
      <c r="G143" s="3" t="s">
        <v>236</v>
      </c>
      <c r="H143" s="3" t="s">
        <v>129</v>
      </c>
      <c r="I143" s="4"/>
      <c r="J143" s="4">
        <f>=ROUNDDOWN({0},0)</f>
      </c>
      <c r="K143" s="4"/>
      <c r="L143" s="5">
        <v>1</v>
      </c>
      <c r="M143" s="4"/>
      <c r="N143" s="4">
        <f>=ROUNDDOWN({0},0)</f>
      </c>
      <c r="O143" s="4"/>
      <c r="P143" s="5"/>
      <c r="Q143" s="4">
        <v>203</v>
      </c>
      <c r="R143" s="6">
        <v>11969.01</v>
      </c>
      <c r="S143" s="4"/>
      <c r="T143" s="6"/>
      <c r="U143" s="5"/>
      <c r="V143" s="5"/>
      <c r="W143" s="4">
        <v>19</v>
      </c>
      <c r="X143" s="6">
        <v>1035.92</v>
      </c>
      <c r="Y143" s="4"/>
      <c r="Z143" s="6"/>
      <c r="AA143" s="5"/>
      <c r="AB143" s="5"/>
      <c r="AC143" s="4">
        <v>46</v>
      </c>
      <c r="AD143" s="6">
        <v>2658.39</v>
      </c>
      <c r="AE143" s="4"/>
      <c r="AF143" s="6"/>
      <c r="AG143" s="5"/>
      <c r="AH143" s="5"/>
      <c r="AI143" s="4">
        <v>32</v>
      </c>
      <c r="AJ143" s="6">
        <v>1863</v>
      </c>
      <c r="AK143" s="4"/>
      <c r="AL143" s="6"/>
      <c r="AM143" s="5"/>
      <c r="AN143" s="5"/>
      <c r="AO143" s="4">
        <v>45</v>
      </c>
      <c r="AP143" s="6">
        <v>2830</v>
      </c>
      <c r="AQ143" s="4"/>
      <c r="AR143" s="6"/>
      <c r="AS143" s="5"/>
      <c r="AT143" s="5"/>
      <c r="AU143" s="4">
        <v>50</v>
      </c>
      <c r="AV143" s="6">
        <v>2834.16</v>
      </c>
      <c r="AW143" s="4"/>
      <c r="AX143" s="6"/>
      <c r="AY143" s="5"/>
      <c r="AZ143" s="5"/>
      <c r="BA143" s="4">
        <v>3</v>
      </c>
      <c r="BB143" s="6">
        <v>251.97</v>
      </c>
      <c r="BC143" s="4"/>
      <c r="BD143" s="6"/>
      <c r="BE143" s="5"/>
      <c r="BF143" s="5"/>
      <c r="BG143" s="4">
        <v>3</v>
      </c>
      <c r="BH143" s="6">
        <v>192.93</v>
      </c>
      <c r="BI143" s="4"/>
      <c r="BJ143" s="6"/>
      <c r="BK143" s="5"/>
      <c r="BL143" s="5"/>
      <c r="BM143" s="4">
        <v>4</v>
      </c>
      <c r="BN143" s="6">
        <v>237.64</v>
      </c>
      <c r="BO143" s="4"/>
      <c r="BP143" s="6"/>
      <c r="BQ143" s="5"/>
      <c r="BR143" s="5"/>
      <c r="BS143" s="4"/>
      <c r="BT143" s="6"/>
      <c r="BU143" s="4"/>
      <c r="BV143" s="6"/>
      <c r="BW143" s="5"/>
      <c r="BX143" s="5"/>
      <c r="BY143" s="4"/>
      <c r="BZ143" s="6"/>
      <c r="CA143" s="4"/>
      <c r="CB143" s="6"/>
      <c r="CC143" s="5"/>
      <c r="CD143" s="5"/>
      <c r="CE143" s="4"/>
      <c r="CF143" s="6"/>
      <c r="CG143" s="4"/>
      <c r="CH143" s="6"/>
      <c r="CI143" s="5"/>
      <c r="CJ143" s="5"/>
      <c r="CK143" s="4"/>
      <c r="CL143" s="6"/>
      <c r="CM143" s="4"/>
      <c r="CN143" s="6"/>
      <c r="CO143" s="5"/>
      <c r="CP143" s="5"/>
      <c r="CQ143" s="4"/>
      <c r="CR143" s="6"/>
      <c r="CS143" s="4"/>
      <c r="CT143" s="6"/>
      <c r="CU143" s="5"/>
      <c r="CV143" s="5"/>
      <c r="CW143" s="4"/>
      <c r="CX143" s="6"/>
      <c r="CY143" s="4"/>
      <c r="CZ143" s="6"/>
      <c r="DA143" s="5"/>
      <c r="DB143" s="5"/>
      <c r="DC143" s="4"/>
      <c r="DD143" s="6"/>
      <c r="DE143" s="4"/>
      <c r="DF143" s="6"/>
      <c r="DG143" s="5"/>
      <c r="DH143" s="5"/>
      <c r="DI143" s="4"/>
      <c r="DJ143" s="6"/>
      <c r="DK143" s="4"/>
      <c r="DL143" s="6"/>
      <c r="DM143" s="5"/>
      <c r="DN143" s="5"/>
      <c r="DO143" s="4"/>
      <c r="DP143" s="6"/>
      <c r="DQ143" s="4"/>
      <c r="DR143" s="6"/>
      <c r="DS143" s="5"/>
      <c r="DT143" s="5"/>
      <c r="DU143" s="4"/>
      <c r="DV143" s="6"/>
      <c r="DW143" s="4"/>
      <c r="DX143" s="6"/>
      <c r="DY143" s="5"/>
      <c r="DZ143" s="5"/>
      <c r="EA143" s="4"/>
      <c r="EB143" s="6"/>
      <c r="EC143" s="4"/>
      <c r="ED143" s="6"/>
      <c r="EE143" s="5"/>
      <c r="EF143" s="5"/>
      <c r="EG143" s="4"/>
      <c r="EH143" s="6"/>
      <c r="EI143" s="4"/>
      <c r="EJ143" s="6"/>
      <c r="EK143" s="5"/>
      <c r="EL143" s="5"/>
      <c r="EM143" s="4"/>
      <c r="EN143" s="6"/>
      <c r="EO143" s="4"/>
      <c r="EP143" s="6"/>
      <c r="EQ143" s="5"/>
      <c r="ER143" s="5"/>
      <c r="ES143" s="4"/>
      <c r="ET143" s="6"/>
      <c r="EU143" s="4"/>
      <c r="EV143" s="6"/>
      <c r="EW143" s="5"/>
      <c r="EX143" s="5"/>
      <c r="EY143" s="4"/>
      <c r="EZ143" s="6"/>
      <c r="FA143" s="4"/>
      <c r="FB143" s="6"/>
      <c r="FC143" s="5"/>
      <c r="FD143" s="5"/>
      <c r="FE143" s="4"/>
      <c r="FF143" s="6"/>
      <c r="FG143" s="4"/>
      <c r="FH143" s="6"/>
      <c r="FI143" s="5"/>
      <c r="FJ143" s="5"/>
      <c r="FK143" s="4"/>
      <c r="FL143" s="6"/>
      <c r="FM143" s="4"/>
      <c r="FN143" s="6"/>
      <c r="FO143" s="5"/>
      <c r="FP143" s="5"/>
      <c r="FQ143" s="4"/>
      <c r="FR143" s="6"/>
      <c r="FS143" s="4"/>
      <c r="FT143" s="6"/>
      <c r="FU143" s="5"/>
      <c r="FV143" s="5"/>
      <c r="FW143" s="4"/>
      <c r="FX143" s="6"/>
      <c r="FY143" s="4"/>
      <c r="FZ143" s="6"/>
      <c r="GA143" s="5"/>
      <c r="GB143" s="5"/>
      <c r="GC143" s="4"/>
      <c r="GD143" s="6"/>
      <c r="GE143" s="4"/>
      <c r="GF143" s="6"/>
      <c r="GG143" s="5"/>
      <c r="GH143" s="5"/>
      <c r="GI143" s="4"/>
      <c r="GJ143" s="6"/>
      <c r="GK143" s="4"/>
      <c r="GL143" s="6"/>
      <c r="GM143" s="5"/>
      <c r="GN143" s="5"/>
      <c r="GO143" s="4">
        <v>1</v>
      </c>
      <c r="GP143" s="6">
        <v>65</v>
      </c>
      <c r="GQ143" s="4"/>
      <c r="GR143" s="6"/>
      <c r="GS143" s="5"/>
      <c r="GT143" s="5"/>
      <c r="GU143" s="4"/>
      <c r="GV143" s="6"/>
      <c r="GW143" s="4"/>
      <c r="GX143" s="6"/>
      <c r="GY143" s="5"/>
      <c r="GZ143" s="5"/>
      <c r="HA143" s="4"/>
      <c r="HB143" s="6"/>
      <c r="HC143" s="4"/>
      <c r="HD143" s="6"/>
      <c r="HE143" s="5"/>
      <c r="HF143" s="5"/>
      <c r="HG143" s="4"/>
      <c r="HH143" s="6"/>
      <c r="HI143" s="4"/>
      <c r="HJ143" s="6"/>
      <c r="HK143" s="5"/>
      <c r="HL143" s="5"/>
      <c r="HM143" s="4"/>
      <c r="HN143" s="6"/>
      <c r="HO143" s="4"/>
      <c r="HP143" s="6"/>
      <c r="HQ143" s="5"/>
      <c r="HR143" s="5"/>
      <c r="HS143" s="4"/>
      <c r="HT143" s="6"/>
      <c r="HU143" s="4"/>
      <c r="HV143" s="6"/>
      <c r="HW143" s="5"/>
      <c r="HX143" s="5"/>
      <c r="HY143" s="4"/>
      <c r="HZ143" s="6"/>
      <c r="IA143" s="4"/>
      <c r="IB143" s="6"/>
      <c r="IC143" s="5"/>
      <c r="ID143" s="5"/>
      <c r="IE143" s="4"/>
      <c r="IF143" s="6"/>
      <c r="IG143" s="4"/>
      <c r="IH143" s="6"/>
      <c r="II143" s="5"/>
      <c r="IJ143" s="5"/>
      <c r="IK143" s="4"/>
      <c r="IL143" s="6"/>
      <c r="IM143" s="4"/>
      <c r="IN143" s="6"/>
      <c r="IO143" s="5"/>
      <c r="IP143" s="5"/>
      <c r="IQ143" s="4"/>
      <c r="IR143" s="6"/>
      <c r="IS143" s="4"/>
      <c r="IT143" s="6"/>
      <c r="IU143" s="5"/>
      <c r="IV143" s="5"/>
      <c r="IW143" s="4"/>
      <c r="IX143" s="6"/>
      <c r="IY143" s="4"/>
      <c r="IZ143" s="6"/>
      <c r="JA143" s="5"/>
      <c r="JB143" s="5"/>
      <c r="JC143" s="4"/>
      <c r="JD143" s="6"/>
      <c r="JE143" s="4"/>
      <c r="JF143" s="6"/>
      <c r="JG143" s="5"/>
      <c r="JH143" s="5"/>
      <c r="JI143" s="4"/>
      <c r="JJ143" s="6"/>
      <c r="JK143" s="4"/>
      <c r="JL143" s="6"/>
      <c r="JM143" s="5"/>
      <c r="JN143" s="5"/>
      <c r="JO143" s="4"/>
      <c r="JP143" s="6"/>
      <c r="JQ143" s="4"/>
      <c r="JR143" s="6"/>
      <c r="JS143" s="5"/>
      <c r="JT143" s="5"/>
      <c r="JU143" s="4"/>
      <c r="JV143" s="6"/>
      <c r="JW143" s="4"/>
      <c r="JX143" s="6"/>
      <c r="JY143" s="5"/>
      <c r="JZ143" s="5"/>
      <c r="KA143" s="4"/>
      <c r="KB143" s="6"/>
      <c r="KC143" s="4"/>
      <c r="KD143" s="6"/>
      <c r="KE143" s="5"/>
      <c r="KF143" s="5"/>
      <c r="KG143" s="4"/>
      <c r="KH143" s="6"/>
      <c r="KI143" s="4"/>
      <c r="KJ143" s="6"/>
      <c r="KK143" s="5"/>
      <c r="KL143" s="5"/>
    </row>
    <row r="144">
      <c r="A144" s="3" t="s">
        <v>85</v>
      </c>
      <c r="B144" s="3" t="s">
        <v>86</v>
      </c>
      <c r="C144" s="3" t="s">
        <v>449</v>
      </c>
      <c r="D144" s="3" t="s">
        <v>450</v>
      </c>
      <c r="E144" s="3" t="s">
        <v>119</v>
      </c>
      <c r="F144" s="3" t="s">
        <v>120</v>
      </c>
      <c r="G144" s="3" t="s">
        <v>121</v>
      </c>
      <c r="H144" s="3" t="s">
        <v>122</v>
      </c>
      <c r="I144" s="4"/>
      <c r="J144" s="4">
        <f>=ROUNDDOWN({0},0)</f>
      </c>
      <c r="K144" s="4">
        <v>490</v>
      </c>
      <c r="L144" s="5">
        <v>1</v>
      </c>
      <c r="M144" s="4"/>
      <c r="N144" s="4">
        <f>=ROUNDDOWN({0},0)</f>
      </c>
      <c r="O144" s="4"/>
      <c r="P144" s="5"/>
      <c r="Q144" s="4">
        <v>176</v>
      </c>
      <c r="R144" s="6">
        <v>11506.89</v>
      </c>
      <c r="S144" s="4"/>
      <c r="T144" s="6"/>
      <c r="U144" s="5"/>
      <c r="V144" s="5"/>
      <c r="W144" s="4">
        <v>60</v>
      </c>
      <c r="X144" s="6">
        <v>3786.52</v>
      </c>
      <c r="Y144" s="4"/>
      <c r="Z144" s="6"/>
      <c r="AA144" s="5"/>
      <c r="AB144" s="5"/>
      <c r="AC144" s="4">
        <v>13</v>
      </c>
      <c r="AD144" s="6">
        <v>756.54</v>
      </c>
      <c r="AE144" s="4"/>
      <c r="AF144" s="6"/>
      <c r="AG144" s="5"/>
      <c r="AH144" s="5"/>
      <c r="AI144" s="4">
        <v>22</v>
      </c>
      <c r="AJ144" s="6">
        <v>1529.91</v>
      </c>
      <c r="AK144" s="4"/>
      <c r="AL144" s="6"/>
      <c r="AM144" s="5"/>
      <c r="AN144" s="5"/>
      <c r="AO144" s="4">
        <v>57</v>
      </c>
      <c r="AP144" s="6">
        <v>3840</v>
      </c>
      <c r="AQ144" s="4"/>
      <c r="AR144" s="6"/>
      <c r="AS144" s="5"/>
      <c r="AT144" s="5"/>
      <c r="AU144" s="4">
        <v>14</v>
      </c>
      <c r="AV144" s="6">
        <v>875.16</v>
      </c>
      <c r="AW144" s="4"/>
      <c r="AX144" s="6"/>
      <c r="AY144" s="5"/>
      <c r="AZ144" s="5"/>
      <c r="BA144" s="4"/>
      <c r="BB144" s="6"/>
      <c r="BC144" s="4"/>
      <c r="BD144" s="6"/>
      <c r="BE144" s="5"/>
      <c r="BF144" s="5"/>
      <c r="BG144" s="4">
        <v>4</v>
      </c>
      <c r="BH144" s="6">
        <v>285.84</v>
      </c>
      <c r="BI144" s="4"/>
      <c r="BJ144" s="6"/>
      <c r="BK144" s="5"/>
      <c r="BL144" s="5"/>
      <c r="BM144" s="4">
        <v>1</v>
      </c>
      <c r="BN144" s="6">
        <v>77.31</v>
      </c>
      <c r="BO144" s="4"/>
      <c r="BP144" s="6"/>
      <c r="BQ144" s="5"/>
      <c r="BR144" s="5"/>
      <c r="BS144" s="4">
        <v>2</v>
      </c>
      <c r="BT144" s="6">
        <v>136.22</v>
      </c>
      <c r="BU144" s="4"/>
      <c r="BV144" s="6"/>
      <c r="BW144" s="5"/>
      <c r="BX144" s="5"/>
      <c r="BY144" s="4"/>
      <c r="BZ144" s="6"/>
      <c r="CA144" s="4"/>
      <c r="CB144" s="6"/>
      <c r="CC144" s="5"/>
      <c r="CD144" s="5"/>
      <c r="CE144" s="4"/>
      <c r="CF144" s="6"/>
      <c r="CG144" s="4"/>
      <c r="CH144" s="6"/>
      <c r="CI144" s="5"/>
      <c r="CJ144" s="5"/>
      <c r="CK144" s="4"/>
      <c r="CL144" s="6"/>
      <c r="CM144" s="4"/>
      <c r="CN144" s="6"/>
      <c r="CO144" s="5"/>
      <c r="CP144" s="5"/>
      <c r="CQ144" s="4"/>
      <c r="CR144" s="6"/>
      <c r="CS144" s="4"/>
      <c r="CT144" s="6"/>
      <c r="CU144" s="5"/>
      <c r="CV144" s="5"/>
      <c r="CW144" s="4"/>
      <c r="CX144" s="6"/>
      <c r="CY144" s="4"/>
      <c r="CZ144" s="6"/>
      <c r="DA144" s="5"/>
      <c r="DB144" s="5"/>
      <c r="DC144" s="4"/>
      <c r="DD144" s="6"/>
      <c r="DE144" s="4"/>
      <c r="DF144" s="6"/>
      <c r="DG144" s="5"/>
      <c r="DH144" s="5"/>
      <c r="DI144" s="4"/>
      <c r="DJ144" s="6"/>
      <c r="DK144" s="4"/>
      <c r="DL144" s="6"/>
      <c r="DM144" s="5"/>
      <c r="DN144" s="5"/>
      <c r="DO144" s="4"/>
      <c r="DP144" s="6"/>
      <c r="DQ144" s="4"/>
      <c r="DR144" s="6"/>
      <c r="DS144" s="5"/>
      <c r="DT144" s="5"/>
      <c r="DU144" s="4"/>
      <c r="DV144" s="6"/>
      <c r="DW144" s="4"/>
      <c r="DX144" s="6"/>
      <c r="DY144" s="5"/>
      <c r="DZ144" s="5"/>
      <c r="EA144" s="4">
        <v>1</v>
      </c>
      <c r="EB144" s="6">
        <v>79.23</v>
      </c>
      <c r="EC144" s="4"/>
      <c r="ED144" s="6"/>
      <c r="EE144" s="5"/>
      <c r="EF144" s="5"/>
      <c r="EG144" s="4"/>
      <c r="EH144" s="6"/>
      <c r="EI144" s="4"/>
      <c r="EJ144" s="6"/>
      <c r="EK144" s="5"/>
      <c r="EL144" s="5"/>
      <c r="EM144" s="4">
        <v>1</v>
      </c>
      <c r="EN144" s="6">
        <v>73.27</v>
      </c>
      <c r="EO144" s="4"/>
      <c r="EP144" s="6"/>
      <c r="EQ144" s="5"/>
      <c r="ER144" s="5"/>
      <c r="ES144" s="4"/>
      <c r="ET144" s="6"/>
      <c r="EU144" s="4"/>
      <c r="EV144" s="6"/>
      <c r="EW144" s="5"/>
      <c r="EX144" s="5"/>
      <c r="EY144" s="4"/>
      <c r="EZ144" s="6"/>
      <c r="FA144" s="4"/>
      <c r="FB144" s="6"/>
      <c r="FC144" s="5"/>
      <c r="FD144" s="5"/>
      <c r="FE144" s="4"/>
      <c r="FF144" s="6"/>
      <c r="FG144" s="4"/>
      <c r="FH144" s="6"/>
      <c r="FI144" s="5"/>
      <c r="FJ144" s="5"/>
      <c r="FK144" s="4">
        <v>1</v>
      </c>
      <c r="FL144" s="6">
        <v>66.89</v>
      </c>
      <c r="FM144" s="4"/>
      <c r="FN144" s="6"/>
      <c r="FO144" s="5"/>
      <c r="FP144" s="5"/>
      <c r="FQ144" s="4"/>
      <c r="FR144" s="6"/>
      <c r="FS144" s="4"/>
      <c r="FT144" s="6"/>
      <c r="FU144" s="5"/>
      <c r="FV144" s="5"/>
      <c r="FW144" s="4"/>
      <c r="FX144" s="6"/>
      <c r="FY144" s="4"/>
      <c r="FZ144" s="6"/>
      <c r="GA144" s="5"/>
      <c r="GB144" s="5"/>
      <c r="GC144" s="4"/>
      <c r="GD144" s="6"/>
      <c r="GE144" s="4"/>
      <c r="GF144" s="6"/>
      <c r="GG144" s="5"/>
      <c r="GH144" s="5"/>
      <c r="GI144" s="4"/>
      <c r="GJ144" s="6"/>
      <c r="GK144" s="4"/>
      <c r="GL144" s="6"/>
      <c r="GM144" s="5"/>
      <c r="GN144" s="5"/>
      <c r="GO144" s="4"/>
      <c r="GP144" s="6"/>
      <c r="GQ144" s="4"/>
      <c r="GR144" s="6"/>
      <c r="GS144" s="5"/>
      <c r="GT144" s="5"/>
      <c r="GU144" s="4"/>
      <c r="GV144" s="6"/>
      <c r="GW144" s="4"/>
      <c r="GX144" s="6"/>
      <c r="GY144" s="5"/>
      <c r="GZ144" s="5"/>
      <c r="HA144" s="4"/>
      <c r="HB144" s="6"/>
      <c r="HC144" s="4"/>
      <c r="HD144" s="6"/>
      <c r="HE144" s="5"/>
      <c r="HF144" s="5"/>
      <c r="HG144" s="4"/>
      <c r="HH144" s="6"/>
      <c r="HI144" s="4"/>
      <c r="HJ144" s="6"/>
      <c r="HK144" s="5"/>
      <c r="HL144" s="5"/>
      <c r="HM144" s="4"/>
      <c r="HN144" s="6"/>
      <c r="HO144" s="4"/>
      <c r="HP144" s="6"/>
      <c r="HQ144" s="5"/>
      <c r="HR144" s="5"/>
      <c r="HS144" s="4"/>
      <c r="HT144" s="6"/>
      <c r="HU144" s="4"/>
      <c r="HV144" s="6"/>
      <c r="HW144" s="5"/>
      <c r="HX144" s="5"/>
      <c r="HY144" s="4"/>
      <c r="HZ144" s="6"/>
      <c r="IA144" s="4"/>
      <c r="IB144" s="6"/>
      <c r="IC144" s="5"/>
      <c r="ID144" s="5"/>
      <c r="IE144" s="4"/>
      <c r="IF144" s="6"/>
      <c r="IG144" s="4"/>
      <c r="IH144" s="6"/>
      <c r="II144" s="5"/>
      <c r="IJ144" s="5"/>
      <c r="IK144" s="4"/>
      <c r="IL144" s="6"/>
      <c r="IM144" s="4"/>
      <c r="IN144" s="6"/>
      <c r="IO144" s="5"/>
      <c r="IP144" s="5"/>
      <c r="IQ144" s="4"/>
      <c r="IR144" s="6"/>
      <c r="IS144" s="4"/>
      <c r="IT144" s="6"/>
      <c r="IU144" s="5"/>
      <c r="IV144" s="5"/>
      <c r="IW144" s="4"/>
      <c r="IX144" s="6"/>
      <c r="IY144" s="4"/>
      <c r="IZ144" s="6"/>
      <c r="JA144" s="5"/>
      <c r="JB144" s="5"/>
      <c r="JC144" s="4"/>
      <c r="JD144" s="6"/>
      <c r="JE144" s="4"/>
      <c r="JF144" s="6"/>
      <c r="JG144" s="5"/>
      <c r="JH144" s="5"/>
      <c r="JI144" s="4"/>
      <c r="JJ144" s="6"/>
      <c r="JK144" s="4"/>
      <c r="JL144" s="6"/>
      <c r="JM144" s="5"/>
      <c r="JN144" s="5"/>
      <c r="JO144" s="4"/>
      <c r="JP144" s="6"/>
      <c r="JQ144" s="4"/>
      <c r="JR144" s="6"/>
      <c r="JS144" s="5"/>
      <c r="JT144" s="5"/>
      <c r="JU144" s="4"/>
      <c r="JV144" s="6"/>
      <c r="JW144" s="4"/>
      <c r="JX144" s="6"/>
      <c r="JY144" s="5"/>
      <c r="JZ144" s="5"/>
      <c r="KA144" s="4"/>
      <c r="KB144" s="6"/>
      <c r="KC144" s="4"/>
      <c r="KD144" s="6"/>
      <c r="KE144" s="5"/>
      <c r="KF144" s="5"/>
      <c r="KG144" s="4"/>
      <c r="KH144" s="6"/>
      <c r="KI144" s="4"/>
      <c r="KJ144" s="6"/>
      <c r="KK144" s="5"/>
      <c r="KL144" s="5"/>
    </row>
    <row r="145">
      <c r="A145" s="3" t="s">
        <v>85</v>
      </c>
      <c r="B145" s="3" t="s">
        <v>86</v>
      </c>
      <c r="C145" s="3" t="s">
        <v>449</v>
      </c>
      <c r="D145" s="3" t="s">
        <v>450</v>
      </c>
      <c r="E145" s="3" t="s">
        <v>112</v>
      </c>
      <c r="F145" s="3" t="s">
        <v>113</v>
      </c>
      <c r="G145" s="3" t="s">
        <v>114</v>
      </c>
      <c r="H145" s="3" t="s">
        <v>98</v>
      </c>
      <c r="I145" s="4"/>
      <c r="J145" s="4">
        <f>=ROUNDDOWN({0},0)</f>
      </c>
      <c r="K145" s="4">
        <v>110</v>
      </c>
      <c r="L145" s="5">
        <v>1</v>
      </c>
      <c r="M145" s="4"/>
      <c r="N145" s="4">
        <f>=ROUNDDOWN({0},0)</f>
      </c>
      <c r="O145" s="4"/>
      <c r="P145" s="5"/>
      <c r="Q145" s="4">
        <v>166</v>
      </c>
      <c r="R145" s="6">
        <v>10686.55</v>
      </c>
      <c r="S145" s="4"/>
      <c r="T145" s="6"/>
      <c r="U145" s="5"/>
      <c r="V145" s="5"/>
      <c r="W145" s="4">
        <v>19</v>
      </c>
      <c r="X145" s="6">
        <v>1102.46</v>
      </c>
      <c r="Y145" s="4"/>
      <c r="Z145" s="6"/>
      <c r="AA145" s="5"/>
      <c r="AB145" s="5"/>
      <c r="AC145" s="4">
        <v>42</v>
      </c>
      <c r="AD145" s="6">
        <v>2512.56</v>
      </c>
      <c r="AE145" s="4"/>
      <c r="AF145" s="6"/>
      <c r="AG145" s="5"/>
      <c r="AH145" s="5"/>
      <c r="AI145" s="4">
        <v>72</v>
      </c>
      <c r="AJ145" s="6">
        <v>4941.56</v>
      </c>
      <c r="AK145" s="4"/>
      <c r="AL145" s="6"/>
      <c r="AM145" s="5"/>
      <c r="AN145" s="5"/>
      <c r="AO145" s="4">
        <v>16</v>
      </c>
      <c r="AP145" s="6">
        <v>1053.01</v>
      </c>
      <c r="AQ145" s="4"/>
      <c r="AR145" s="6"/>
      <c r="AS145" s="5"/>
      <c r="AT145" s="5"/>
      <c r="AU145" s="4">
        <v>12</v>
      </c>
      <c r="AV145" s="6">
        <v>746.07</v>
      </c>
      <c r="AW145" s="4"/>
      <c r="AX145" s="6"/>
      <c r="AY145" s="5"/>
      <c r="AZ145" s="5"/>
      <c r="BA145" s="4"/>
      <c r="BB145" s="6"/>
      <c r="BC145" s="4"/>
      <c r="BD145" s="6"/>
      <c r="BE145" s="5"/>
      <c r="BF145" s="5"/>
      <c r="BG145" s="4"/>
      <c r="BH145" s="6"/>
      <c r="BI145" s="4"/>
      <c r="BJ145" s="6"/>
      <c r="BK145" s="5"/>
      <c r="BL145" s="5"/>
      <c r="BM145" s="4">
        <v>2</v>
      </c>
      <c r="BN145" s="6">
        <v>136.02</v>
      </c>
      <c r="BO145" s="4"/>
      <c r="BP145" s="6"/>
      <c r="BQ145" s="5"/>
      <c r="BR145" s="5"/>
      <c r="BS145" s="4"/>
      <c r="BT145" s="6"/>
      <c r="BU145" s="4"/>
      <c r="BV145" s="6"/>
      <c r="BW145" s="5"/>
      <c r="BX145" s="5"/>
      <c r="BY145" s="4"/>
      <c r="BZ145" s="6"/>
      <c r="CA145" s="4"/>
      <c r="CB145" s="6"/>
      <c r="CC145" s="5"/>
      <c r="CD145" s="5"/>
      <c r="CE145" s="4"/>
      <c r="CF145" s="6"/>
      <c r="CG145" s="4"/>
      <c r="CH145" s="6"/>
      <c r="CI145" s="5"/>
      <c r="CJ145" s="5"/>
      <c r="CK145" s="4"/>
      <c r="CL145" s="6"/>
      <c r="CM145" s="4"/>
      <c r="CN145" s="6"/>
      <c r="CO145" s="5"/>
      <c r="CP145" s="5"/>
      <c r="CQ145" s="4">
        <v>1</v>
      </c>
      <c r="CR145" s="6">
        <v>68.12</v>
      </c>
      <c r="CS145" s="4"/>
      <c r="CT145" s="6"/>
      <c r="CU145" s="5"/>
      <c r="CV145" s="5"/>
      <c r="CW145" s="4"/>
      <c r="CX145" s="6"/>
      <c r="CY145" s="4"/>
      <c r="CZ145" s="6"/>
      <c r="DA145" s="5"/>
      <c r="DB145" s="5"/>
      <c r="DC145" s="4"/>
      <c r="DD145" s="6"/>
      <c r="DE145" s="4"/>
      <c r="DF145" s="6"/>
      <c r="DG145" s="5"/>
      <c r="DH145" s="5"/>
      <c r="DI145" s="4"/>
      <c r="DJ145" s="6"/>
      <c r="DK145" s="4"/>
      <c r="DL145" s="6"/>
      <c r="DM145" s="5"/>
      <c r="DN145" s="5"/>
      <c r="DO145" s="4">
        <v>1</v>
      </c>
      <c r="DP145" s="6">
        <v>59.86</v>
      </c>
      <c r="DQ145" s="4"/>
      <c r="DR145" s="6"/>
      <c r="DS145" s="5"/>
      <c r="DT145" s="5"/>
      <c r="DU145" s="4">
        <v>1</v>
      </c>
      <c r="DV145" s="6">
        <v>66.89</v>
      </c>
      <c r="DW145" s="4"/>
      <c r="DX145" s="6"/>
      <c r="DY145" s="5"/>
      <c r="DZ145" s="5"/>
      <c r="EA145" s="4"/>
      <c r="EB145" s="6"/>
      <c r="EC145" s="4"/>
      <c r="ED145" s="6"/>
      <c r="EE145" s="5"/>
      <c r="EF145" s="5"/>
      <c r="EG145" s="4"/>
      <c r="EH145" s="6"/>
      <c r="EI145" s="4"/>
      <c r="EJ145" s="6"/>
      <c r="EK145" s="5"/>
      <c r="EL145" s="5"/>
      <c r="EM145" s="4"/>
      <c r="EN145" s="6"/>
      <c r="EO145" s="4"/>
      <c r="EP145" s="6"/>
      <c r="EQ145" s="5"/>
      <c r="ER145" s="5"/>
      <c r="ES145" s="4"/>
      <c r="ET145" s="6"/>
      <c r="EU145" s="4"/>
      <c r="EV145" s="6"/>
      <c r="EW145" s="5"/>
      <c r="EX145" s="5"/>
      <c r="EY145" s="4"/>
      <c r="EZ145" s="6"/>
      <c r="FA145" s="4"/>
      <c r="FB145" s="6"/>
      <c r="FC145" s="5"/>
      <c r="FD145" s="5"/>
      <c r="FE145" s="4"/>
      <c r="FF145" s="6"/>
      <c r="FG145" s="4"/>
      <c r="FH145" s="6"/>
      <c r="FI145" s="5"/>
      <c r="FJ145" s="5"/>
      <c r="FK145" s="4"/>
      <c r="FL145" s="6"/>
      <c r="FM145" s="4"/>
      <c r="FN145" s="6"/>
      <c r="FO145" s="5"/>
      <c r="FP145" s="5"/>
      <c r="FQ145" s="4"/>
      <c r="FR145" s="6"/>
      <c r="FS145" s="4"/>
      <c r="FT145" s="6"/>
      <c r="FU145" s="5"/>
      <c r="FV145" s="5"/>
      <c r="FW145" s="4"/>
      <c r="FX145" s="6"/>
      <c r="FY145" s="4"/>
      <c r="FZ145" s="6"/>
      <c r="GA145" s="5"/>
      <c r="GB145" s="5"/>
      <c r="GC145" s="4"/>
      <c r="GD145" s="6"/>
      <c r="GE145" s="4"/>
      <c r="GF145" s="6"/>
      <c r="GG145" s="5"/>
      <c r="GH145" s="5"/>
      <c r="GI145" s="4"/>
      <c r="GJ145" s="6"/>
      <c r="GK145" s="4"/>
      <c r="GL145" s="6"/>
      <c r="GM145" s="5"/>
      <c r="GN145" s="5"/>
      <c r="GO145" s="4"/>
      <c r="GP145" s="6"/>
      <c r="GQ145" s="4"/>
      <c r="GR145" s="6"/>
      <c r="GS145" s="5"/>
      <c r="GT145" s="5"/>
      <c r="GU145" s="4"/>
      <c r="GV145" s="6"/>
      <c r="GW145" s="4"/>
      <c r="GX145" s="6"/>
      <c r="GY145" s="5"/>
      <c r="GZ145" s="5"/>
      <c r="HA145" s="4"/>
      <c r="HB145" s="6"/>
      <c r="HC145" s="4"/>
      <c r="HD145" s="6"/>
      <c r="HE145" s="5"/>
      <c r="HF145" s="5"/>
      <c r="HG145" s="4"/>
      <c r="HH145" s="6"/>
      <c r="HI145" s="4"/>
      <c r="HJ145" s="6"/>
      <c r="HK145" s="5"/>
      <c r="HL145" s="5"/>
      <c r="HM145" s="4"/>
      <c r="HN145" s="6"/>
      <c r="HO145" s="4"/>
      <c r="HP145" s="6"/>
      <c r="HQ145" s="5"/>
      <c r="HR145" s="5"/>
      <c r="HS145" s="4"/>
      <c r="HT145" s="6"/>
      <c r="HU145" s="4"/>
      <c r="HV145" s="6"/>
      <c r="HW145" s="5"/>
      <c r="HX145" s="5"/>
      <c r="HY145" s="4"/>
      <c r="HZ145" s="6"/>
      <c r="IA145" s="4"/>
      <c r="IB145" s="6"/>
      <c r="IC145" s="5"/>
      <c r="ID145" s="5"/>
      <c r="IE145" s="4"/>
      <c r="IF145" s="6"/>
      <c r="IG145" s="4"/>
      <c r="IH145" s="6"/>
      <c r="II145" s="5"/>
      <c r="IJ145" s="5"/>
      <c r="IK145" s="4"/>
      <c r="IL145" s="6"/>
      <c r="IM145" s="4"/>
      <c r="IN145" s="6"/>
      <c r="IO145" s="5"/>
      <c r="IP145" s="5"/>
      <c r="IQ145" s="4"/>
      <c r="IR145" s="6"/>
      <c r="IS145" s="4"/>
      <c r="IT145" s="6"/>
      <c r="IU145" s="5"/>
      <c r="IV145" s="5"/>
      <c r="IW145" s="4"/>
      <c r="IX145" s="6"/>
      <c r="IY145" s="4"/>
      <c r="IZ145" s="6"/>
      <c r="JA145" s="5"/>
      <c r="JB145" s="5"/>
      <c r="JC145" s="4"/>
      <c r="JD145" s="6"/>
      <c r="JE145" s="4"/>
      <c r="JF145" s="6"/>
      <c r="JG145" s="5"/>
      <c r="JH145" s="5"/>
      <c r="JI145" s="4"/>
      <c r="JJ145" s="6"/>
      <c r="JK145" s="4"/>
      <c r="JL145" s="6"/>
      <c r="JM145" s="5"/>
      <c r="JN145" s="5"/>
      <c r="JO145" s="4"/>
      <c r="JP145" s="6"/>
      <c r="JQ145" s="4"/>
      <c r="JR145" s="6"/>
      <c r="JS145" s="5"/>
      <c r="JT145" s="5"/>
      <c r="JU145" s="4"/>
      <c r="JV145" s="6"/>
      <c r="JW145" s="4"/>
      <c r="JX145" s="6"/>
      <c r="JY145" s="5"/>
      <c r="JZ145" s="5"/>
      <c r="KA145" s="4"/>
      <c r="KB145" s="6"/>
      <c r="KC145" s="4"/>
      <c r="KD145" s="6"/>
      <c r="KE145" s="5"/>
      <c r="KF145" s="5"/>
      <c r="KG145" s="4"/>
      <c r="KH145" s="6"/>
      <c r="KI145" s="4"/>
      <c r="KJ145" s="6"/>
      <c r="KK145" s="5"/>
      <c r="KL145" s="5"/>
    </row>
    <row r="146">
      <c r="A146" s="3" t="s">
        <v>85</v>
      </c>
      <c r="B146" s="3" t="s">
        <v>86</v>
      </c>
      <c r="C146" s="3" t="s">
        <v>449</v>
      </c>
      <c r="D146" s="3" t="s">
        <v>450</v>
      </c>
      <c r="E146" s="3" t="s">
        <v>452</v>
      </c>
      <c r="F146" s="3" t="s">
        <v>453</v>
      </c>
      <c r="G146" s="3" t="s">
        <v>454</v>
      </c>
      <c r="H146" s="3" t="s">
        <v>129</v>
      </c>
      <c r="I146" s="4"/>
      <c r="J146" s="4">
        <f>=ROUNDDOWN({0},0)</f>
      </c>
      <c r="K146" s="4">
        <v>390</v>
      </c>
      <c r="L146" s="5">
        <v>1</v>
      </c>
      <c r="M146" s="4"/>
      <c r="N146" s="4">
        <f>=ROUNDDOWN({0},0)</f>
      </c>
      <c r="O146" s="4"/>
      <c r="P146" s="5"/>
      <c r="Q146" s="4">
        <v>105</v>
      </c>
      <c r="R146" s="6">
        <v>5947.87</v>
      </c>
      <c r="S146" s="4"/>
      <c r="T146" s="6"/>
      <c r="U146" s="5"/>
      <c r="V146" s="5"/>
      <c r="W146" s="4">
        <v>13</v>
      </c>
      <c r="X146" s="6">
        <v>716.46</v>
      </c>
      <c r="Y146" s="4"/>
      <c r="Z146" s="6"/>
      <c r="AA146" s="5"/>
      <c r="AB146" s="5"/>
      <c r="AC146" s="4">
        <v>4</v>
      </c>
      <c r="AD146" s="6">
        <v>221.33</v>
      </c>
      <c r="AE146" s="4"/>
      <c r="AF146" s="6"/>
      <c r="AG146" s="5"/>
      <c r="AH146" s="5"/>
      <c r="AI146" s="4">
        <v>12</v>
      </c>
      <c r="AJ146" s="6">
        <v>720.47</v>
      </c>
      <c r="AK146" s="4"/>
      <c r="AL146" s="6"/>
      <c r="AM146" s="5"/>
      <c r="AN146" s="5"/>
      <c r="AO146" s="4">
        <v>17</v>
      </c>
      <c r="AP146" s="6">
        <v>1013.83</v>
      </c>
      <c r="AQ146" s="4"/>
      <c r="AR146" s="6"/>
      <c r="AS146" s="5"/>
      <c r="AT146" s="5"/>
      <c r="AU146" s="4">
        <v>44</v>
      </c>
      <c r="AV146" s="6">
        <v>2347.32</v>
      </c>
      <c r="AW146" s="4"/>
      <c r="AX146" s="6"/>
      <c r="AY146" s="5"/>
      <c r="AZ146" s="5"/>
      <c r="BA146" s="4"/>
      <c r="BB146" s="6"/>
      <c r="BC146" s="4"/>
      <c r="BD146" s="6"/>
      <c r="BE146" s="5"/>
      <c r="BF146" s="5"/>
      <c r="BG146" s="4">
        <v>4</v>
      </c>
      <c r="BH146" s="6">
        <v>260.16</v>
      </c>
      <c r="BI146" s="4"/>
      <c r="BJ146" s="6"/>
      <c r="BK146" s="5"/>
      <c r="BL146" s="5"/>
      <c r="BM146" s="4">
        <v>1</v>
      </c>
      <c r="BN146" s="6">
        <v>64.06</v>
      </c>
      <c r="BO146" s="4"/>
      <c r="BP146" s="6"/>
      <c r="BQ146" s="5"/>
      <c r="BR146" s="5"/>
      <c r="BS146" s="4"/>
      <c r="BT146" s="6"/>
      <c r="BU146" s="4"/>
      <c r="BV146" s="6"/>
      <c r="BW146" s="5"/>
      <c r="BX146" s="5"/>
      <c r="BY146" s="4"/>
      <c r="BZ146" s="6"/>
      <c r="CA146" s="4"/>
      <c r="CB146" s="6"/>
      <c r="CC146" s="5"/>
      <c r="CD146" s="5"/>
      <c r="CE146" s="4">
        <v>1</v>
      </c>
      <c r="CF146" s="6">
        <v>63.24</v>
      </c>
      <c r="CG146" s="4"/>
      <c r="CH146" s="6"/>
      <c r="CI146" s="5"/>
      <c r="CJ146" s="5"/>
      <c r="CK146" s="4"/>
      <c r="CL146" s="6"/>
      <c r="CM146" s="4"/>
      <c r="CN146" s="6"/>
      <c r="CO146" s="5"/>
      <c r="CP146" s="5"/>
      <c r="CQ146" s="4">
        <v>9</v>
      </c>
      <c r="CR146" s="6">
        <v>541</v>
      </c>
      <c r="CS146" s="4"/>
      <c r="CT146" s="6"/>
      <c r="CU146" s="5"/>
      <c r="CV146" s="5"/>
      <c r="CW146" s="4"/>
      <c r="CX146" s="6"/>
      <c r="CY146" s="4"/>
      <c r="CZ146" s="6"/>
      <c r="DA146" s="5"/>
      <c r="DB146" s="5"/>
      <c r="DC146" s="4"/>
      <c r="DD146" s="6"/>
      <c r="DE146" s="4"/>
      <c r="DF146" s="6"/>
      <c r="DG146" s="5"/>
      <c r="DH146" s="5"/>
      <c r="DI146" s="4"/>
      <c r="DJ146" s="6"/>
      <c r="DK146" s="4"/>
      <c r="DL146" s="6"/>
      <c r="DM146" s="5"/>
      <c r="DN146" s="5"/>
      <c r="DO146" s="4"/>
      <c r="DP146" s="6"/>
      <c r="DQ146" s="4"/>
      <c r="DR146" s="6"/>
      <c r="DS146" s="5"/>
      <c r="DT146" s="5"/>
      <c r="DU146" s="4"/>
      <c r="DV146" s="6"/>
      <c r="DW146" s="4"/>
      <c r="DX146" s="6"/>
      <c r="DY146" s="5"/>
      <c r="DZ146" s="5"/>
      <c r="EA146" s="4"/>
      <c r="EB146" s="6"/>
      <c r="EC146" s="4"/>
      <c r="ED146" s="6"/>
      <c r="EE146" s="5"/>
      <c r="EF146" s="5"/>
      <c r="EG146" s="4"/>
      <c r="EH146" s="6"/>
      <c r="EI146" s="4"/>
      <c r="EJ146" s="6"/>
      <c r="EK146" s="5"/>
      <c r="EL146" s="5"/>
      <c r="EM146" s="4"/>
      <c r="EN146" s="6"/>
      <c r="EO146" s="4"/>
      <c r="EP146" s="6"/>
      <c r="EQ146" s="5"/>
      <c r="ER146" s="5"/>
      <c r="ES146" s="4"/>
      <c r="ET146" s="6"/>
      <c r="EU146" s="4"/>
      <c r="EV146" s="6"/>
      <c r="EW146" s="5"/>
      <c r="EX146" s="5"/>
      <c r="EY146" s="4"/>
      <c r="EZ146" s="6"/>
      <c r="FA146" s="4"/>
      <c r="FB146" s="6"/>
      <c r="FC146" s="5"/>
      <c r="FD146" s="5"/>
      <c r="FE146" s="4"/>
      <c r="FF146" s="6"/>
      <c r="FG146" s="4"/>
      <c r="FH146" s="6"/>
      <c r="FI146" s="5"/>
      <c r="FJ146" s="5"/>
      <c r="FK146" s="4"/>
      <c r="FL146" s="6"/>
      <c r="FM146" s="4"/>
      <c r="FN146" s="6"/>
      <c r="FO146" s="5"/>
      <c r="FP146" s="5"/>
      <c r="FQ146" s="4"/>
      <c r="FR146" s="6"/>
      <c r="FS146" s="4"/>
      <c r="FT146" s="6"/>
      <c r="FU146" s="5"/>
      <c r="FV146" s="5"/>
      <c r="FW146" s="4"/>
      <c r="FX146" s="6"/>
      <c r="FY146" s="4"/>
      <c r="FZ146" s="6"/>
      <c r="GA146" s="5"/>
      <c r="GB146" s="5"/>
      <c r="GC146" s="4"/>
      <c r="GD146" s="6"/>
      <c r="GE146" s="4"/>
      <c r="GF146" s="6"/>
      <c r="GG146" s="5"/>
      <c r="GH146" s="5"/>
      <c r="GI146" s="4"/>
      <c r="GJ146" s="6"/>
      <c r="GK146" s="4"/>
      <c r="GL146" s="6"/>
      <c r="GM146" s="5"/>
      <c r="GN146" s="5"/>
      <c r="GO146" s="4"/>
      <c r="GP146" s="6"/>
      <c r="GQ146" s="4"/>
      <c r="GR146" s="6"/>
      <c r="GS146" s="5"/>
      <c r="GT146" s="5"/>
      <c r="GU146" s="4"/>
      <c r="GV146" s="6"/>
      <c r="GW146" s="4"/>
      <c r="GX146" s="6"/>
      <c r="GY146" s="5"/>
      <c r="GZ146" s="5"/>
      <c r="HA146" s="4"/>
      <c r="HB146" s="6"/>
      <c r="HC146" s="4"/>
      <c r="HD146" s="6"/>
      <c r="HE146" s="5"/>
      <c r="HF146" s="5"/>
      <c r="HG146" s="4"/>
      <c r="HH146" s="6"/>
      <c r="HI146" s="4"/>
      <c r="HJ146" s="6"/>
      <c r="HK146" s="5"/>
      <c r="HL146" s="5"/>
      <c r="HM146" s="4"/>
      <c r="HN146" s="6"/>
      <c r="HO146" s="4"/>
      <c r="HP146" s="6"/>
      <c r="HQ146" s="5"/>
      <c r="HR146" s="5"/>
      <c r="HS146" s="4"/>
      <c r="HT146" s="6"/>
      <c r="HU146" s="4"/>
      <c r="HV146" s="6"/>
      <c r="HW146" s="5"/>
      <c r="HX146" s="5"/>
      <c r="HY146" s="4"/>
      <c r="HZ146" s="6"/>
      <c r="IA146" s="4"/>
      <c r="IB146" s="6"/>
      <c r="IC146" s="5"/>
      <c r="ID146" s="5"/>
      <c r="IE146" s="4"/>
      <c r="IF146" s="6"/>
      <c r="IG146" s="4"/>
      <c r="IH146" s="6"/>
      <c r="II146" s="5"/>
      <c r="IJ146" s="5"/>
      <c r="IK146" s="4"/>
      <c r="IL146" s="6"/>
      <c r="IM146" s="4"/>
      <c r="IN146" s="6"/>
      <c r="IO146" s="5"/>
      <c r="IP146" s="5"/>
      <c r="IQ146" s="4"/>
      <c r="IR146" s="6"/>
      <c r="IS146" s="4"/>
      <c r="IT146" s="6"/>
      <c r="IU146" s="5"/>
      <c r="IV146" s="5"/>
      <c r="IW146" s="4"/>
      <c r="IX146" s="6"/>
      <c r="IY146" s="4"/>
      <c r="IZ146" s="6"/>
      <c r="JA146" s="5"/>
      <c r="JB146" s="5"/>
      <c r="JC146" s="4"/>
      <c r="JD146" s="6"/>
      <c r="JE146" s="4"/>
      <c r="JF146" s="6"/>
      <c r="JG146" s="5"/>
      <c r="JH146" s="5"/>
      <c r="JI146" s="4"/>
      <c r="JJ146" s="6"/>
      <c r="JK146" s="4"/>
      <c r="JL146" s="6"/>
      <c r="JM146" s="5"/>
      <c r="JN146" s="5"/>
      <c r="JO146" s="4"/>
      <c r="JP146" s="6"/>
      <c r="JQ146" s="4"/>
      <c r="JR146" s="6"/>
      <c r="JS146" s="5"/>
      <c r="JT146" s="5"/>
      <c r="JU146" s="4"/>
      <c r="JV146" s="6"/>
      <c r="JW146" s="4"/>
      <c r="JX146" s="6"/>
      <c r="JY146" s="5"/>
      <c r="JZ146" s="5"/>
      <c r="KA146" s="4"/>
      <c r="KB146" s="6"/>
      <c r="KC146" s="4"/>
      <c r="KD146" s="6"/>
      <c r="KE146" s="5"/>
      <c r="KF146" s="5"/>
      <c r="KG146" s="4"/>
      <c r="KH146" s="6"/>
      <c r="KI146" s="4"/>
      <c r="KJ146" s="6"/>
      <c r="KK146" s="5"/>
      <c r="KL146" s="5"/>
    </row>
    <row r="147">
      <c r="A147" s="3" t="s">
        <v>85</v>
      </c>
      <c r="B147" s="3" t="s">
        <v>86</v>
      </c>
      <c r="C147" s="3" t="s">
        <v>449</v>
      </c>
      <c r="D147" s="3" t="s">
        <v>450</v>
      </c>
      <c r="E147" s="3" t="s">
        <v>138</v>
      </c>
      <c r="F147" s="3" t="s">
        <v>139</v>
      </c>
      <c r="G147" s="3" t="s">
        <v>140</v>
      </c>
      <c r="H147" s="3" t="s">
        <v>165</v>
      </c>
      <c r="I147" s="4"/>
      <c r="J147" s="4">
        <f>=ROUNDDOWN({0},0)</f>
      </c>
      <c r="K147" s="4">
        <v>80</v>
      </c>
      <c r="L147" s="5">
        <v>1</v>
      </c>
      <c r="M147" s="4"/>
      <c r="N147" s="4">
        <f>=ROUNDDOWN({0},0)</f>
      </c>
      <c r="O147" s="4"/>
      <c r="P147" s="5"/>
      <c r="Q147" s="4">
        <v>88</v>
      </c>
      <c r="R147" s="6">
        <v>5894.67</v>
      </c>
      <c r="S147" s="4"/>
      <c r="T147" s="6"/>
      <c r="U147" s="5"/>
      <c r="V147" s="5"/>
      <c r="W147" s="4">
        <v>22</v>
      </c>
      <c r="X147" s="6">
        <v>1394.26</v>
      </c>
      <c r="Y147" s="4"/>
      <c r="Z147" s="6"/>
      <c r="AA147" s="5"/>
      <c r="AB147" s="5"/>
      <c r="AC147" s="4">
        <v>4</v>
      </c>
      <c r="AD147" s="6">
        <v>262.41</v>
      </c>
      <c r="AE147" s="4"/>
      <c r="AF147" s="6"/>
      <c r="AG147" s="5"/>
      <c r="AH147" s="5"/>
      <c r="AI147" s="4">
        <v>6</v>
      </c>
      <c r="AJ147" s="6">
        <v>422.2</v>
      </c>
      <c r="AK147" s="4"/>
      <c r="AL147" s="6"/>
      <c r="AM147" s="5"/>
      <c r="AN147" s="5"/>
      <c r="AO147" s="4">
        <v>19</v>
      </c>
      <c r="AP147" s="6">
        <v>1340.33</v>
      </c>
      <c r="AQ147" s="4"/>
      <c r="AR147" s="6"/>
      <c r="AS147" s="5"/>
      <c r="AT147" s="5"/>
      <c r="AU147" s="4">
        <v>23</v>
      </c>
      <c r="AV147" s="6">
        <v>1498.5</v>
      </c>
      <c r="AW147" s="4"/>
      <c r="AX147" s="6"/>
      <c r="AY147" s="5"/>
      <c r="AZ147" s="5"/>
      <c r="BA147" s="4"/>
      <c r="BB147" s="6"/>
      <c r="BC147" s="4"/>
      <c r="BD147" s="6"/>
      <c r="BE147" s="5"/>
      <c r="BF147" s="5"/>
      <c r="BG147" s="4">
        <v>2</v>
      </c>
      <c r="BH147" s="6">
        <v>138.94</v>
      </c>
      <c r="BI147" s="4"/>
      <c r="BJ147" s="6"/>
      <c r="BK147" s="5"/>
      <c r="BL147" s="5"/>
      <c r="BM147" s="4">
        <v>2</v>
      </c>
      <c r="BN147" s="6">
        <v>149.84</v>
      </c>
      <c r="BO147" s="4"/>
      <c r="BP147" s="6"/>
      <c r="BQ147" s="5"/>
      <c r="BR147" s="5"/>
      <c r="BS147" s="4">
        <v>3</v>
      </c>
      <c r="BT147" s="6">
        <v>211.08</v>
      </c>
      <c r="BU147" s="4"/>
      <c r="BV147" s="6"/>
      <c r="BW147" s="5"/>
      <c r="BX147" s="5"/>
      <c r="BY147" s="4"/>
      <c r="BZ147" s="6"/>
      <c r="CA147" s="4"/>
      <c r="CB147" s="6"/>
      <c r="CC147" s="5"/>
      <c r="CD147" s="5"/>
      <c r="CE147" s="4"/>
      <c r="CF147" s="6"/>
      <c r="CG147" s="4"/>
      <c r="CH147" s="6"/>
      <c r="CI147" s="5"/>
      <c r="CJ147" s="5"/>
      <c r="CK147" s="4"/>
      <c r="CL147" s="6"/>
      <c r="CM147" s="4"/>
      <c r="CN147" s="6"/>
      <c r="CO147" s="5"/>
      <c r="CP147" s="5"/>
      <c r="CQ147" s="4">
        <v>6</v>
      </c>
      <c r="CR147" s="6">
        <v>410.96</v>
      </c>
      <c r="CS147" s="4"/>
      <c r="CT147" s="6"/>
      <c r="CU147" s="5"/>
      <c r="CV147" s="5"/>
      <c r="CW147" s="4"/>
      <c r="CX147" s="6"/>
      <c r="CY147" s="4"/>
      <c r="CZ147" s="6"/>
      <c r="DA147" s="5"/>
      <c r="DB147" s="5"/>
      <c r="DC147" s="4"/>
      <c r="DD147" s="6"/>
      <c r="DE147" s="4"/>
      <c r="DF147" s="6"/>
      <c r="DG147" s="5"/>
      <c r="DH147" s="5"/>
      <c r="DI147" s="4"/>
      <c r="DJ147" s="6"/>
      <c r="DK147" s="4"/>
      <c r="DL147" s="6"/>
      <c r="DM147" s="5"/>
      <c r="DN147" s="5"/>
      <c r="DO147" s="4">
        <v>1</v>
      </c>
      <c r="DP147" s="6">
        <v>66.15</v>
      </c>
      <c r="DQ147" s="4"/>
      <c r="DR147" s="6"/>
      <c r="DS147" s="5"/>
      <c r="DT147" s="5"/>
      <c r="DU147" s="4"/>
      <c r="DV147" s="6"/>
      <c r="DW147" s="4"/>
      <c r="DX147" s="6"/>
      <c r="DY147" s="5"/>
      <c r="DZ147" s="5"/>
      <c r="EA147" s="4"/>
      <c r="EB147" s="6"/>
      <c r="EC147" s="4"/>
      <c r="ED147" s="6"/>
      <c r="EE147" s="5"/>
      <c r="EF147" s="5"/>
      <c r="EG147" s="4"/>
      <c r="EH147" s="6"/>
      <c r="EI147" s="4"/>
      <c r="EJ147" s="6"/>
      <c r="EK147" s="5"/>
      <c r="EL147" s="5"/>
      <c r="EM147" s="4"/>
      <c r="EN147" s="6"/>
      <c r="EO147" s="4"/>
      <c r="EP147" s="6"/>
      <c r="EQ147" s="5"/>
      <c r="ER147" s="5"/>
      <c r="ES147" s="4"/>
      <c r="ET147" s="6"/>
      <c r="EU147" s="4"/>
      <c r="EV147" s="6"/>
      <c r="EW147" s="5"/>
      <c r="EX147" s="5"/>
      <c r="EY147" s="4"/>
      <c r="EZ147" s="6"/>
      <c r="FA147" s="4"/>
      <c r="FB147" s="6"/>
      <c r="FC147" s="5"/>
      <c r="FD147" s="5"/>
      <c r="FE147" s="4"/>
      <c r="FF147" s="6"/>
      <c r="FG147" s="4"/>
      <c r="FH147" s="6"/>
      <c r="FI147" s="5"/>
      <c r="FJ147" s="5"/>
      <c r="FK147" s="4"/>
      <c r="FL147" s="6"/>
      <c r="FM147" s="4"/>
      <c r="FN147" s="6"/>
      <c r="FO147" s="5"/>
      <c r="FP147" s="5"/>
      <c r="FQ147" s="4"/>
      <c r="FR147" s="6"/>
      <c r="FS147" s="4"/>
      <c r="FT147" s="6"/>
      <c r="FU147" s="5"/>
      <c r="FV147" s="5"/>
      <c r="FW147" s="4"/>
      <c r="FX147" s="6"/>
      <c r="FY147" s="4"/>
      <c r="FZ147" s="6"/>
      <c r="GA147" s="5"/>
      <c r="GB147" s="5"/>
      <c r="GC147" s="4"/>
      <c r="GD147" s="6"/>
      <c r="GE147" s="4"/>
      <c r="GF147" s="6"/>
      <c r="GG147" s="5"/>
      <c r="GH147" s="5"/>
      <c r="GI147" s="4"/>
      <c r="GJ147" s="6"/>
      <c r="GK147" s="4"/>
      <c r="GL147" s="6"/>
      <c r="GM147" s="5"/>
      <c r="GN147" s="5"/>
      <c r="GO147" s="4"/>
      <c r="GP147" s="6"/>
      <c r="GQ147" s="4"/>
      <c r="GR147" s="6"/>
      <c r="GS147" s="5"/>
      <c r="GT147" s="5"/>
      <c r="GU147" s="4"/>
      <c r="GV147" s="6"/>
      <c r="GW147" s="4"/>
      <c r="GX147" s="6"/>
      <c r="GY147" s="5"/>
      <c r="GZ147" s="5"/>
      <c r="HA147" s="4"/>
      <c r="HB147" s="6"/>
      <c r="HC147" s="4"/>
      <c r="HD147" s="6"/>
      <c r="HE147" s="5"/>
      <c r="HF147" s="5"/>
      <c r="HG147" s="4"/>
      <c r="HH147" s="6"/>
      <c r="HI147" s="4"/>
      <c r="HJ147" s="6"/>
      <c r="HK147" s="5"/>
      <c r="HL147" s="5"/>
      <c r="HM147" s="4"/>
      <c r="HN147" s="6"/>
      <c r="HO147" s="4"/>
      <c r="HP147" s="6"/>
      <c r="HQ147" s="5"/>
      <c r="HR147" s="5"/>
      <c r="HS147" s="4"/>
      <c r="HT147" s="6"/>
      <c r="HU147" s="4"/>
      <c r="HV147" s="6"/>
      <c r="HW147" s="5"/>
      <c r="HX147" s="5"/>
      <c r="HY147" s="4"/>
      <c r="HZ147" s="6"/>
      <c r="IA147" s="4"/>
      <c r="IB147" s="6"/>
      <c r="IC147" s="5"/>
      <c r="ID147" s="5"/>
      <c r="IE147" s="4"/>
      <c r="IF147" s="6"/>
      <c r="IG147" s="4"/>
      <c r="IH147" s="6"/>
      <c r="II147" s="5"/>
      <c r="IJ147" s="5"/>
      <c r="IK147" s="4"/>
      <c r="IL147" s="6"/>
      <c r="IM147" s="4"/>
      <c r="IN147" s="6"/>
      <c r="IO147" s="5"/>
      <c r="IP147" s="5"/>
      <c r="IQ147" s="4"/>
      <c r="IR147" s="6"/>
      <c r="IS147" s="4"/>
      <c r="IT147" s="6"/>
      <c r="IU147" s="5"/>
      <c r="IV147" s="5"/>
      <c r="IW147" s="4"/>
      <c r="IX147" s="6"/>
      <c r="IY147" s="4"/>
      <c r="IZ147" s="6"/>
      <c r="JA147" s="5"/>
      <c r="JB147" s="5"/>
      <c r="JC147" s="4"/>
      <c r="JD147" s="6"/>
      <c r="JE147" s="4"/>
      <c r="JF147" s="6"/>
      <c r="JG147" s="5"/>
      <c r="JH147" s="5"/>
      <c r="JI147" s="4"/>
      <c r="JJ147" s="6"/>
      <c r="JK147" s="4"/>
      <c r="JL147" s="6"/>
      <c r="JM147" s="5"/>
      <c r="JN147" s="5"/>
      <c r="JO147" s="4"/>
      <c r="JP147" s="6"/>
      <c r="JQ147" s="4"/>
      <c r="JR147" s="6"/>
      <c r="JS147" s="5"/>
      <c r="JT147" s="5"/>
      <c r="JU147" s="4"/>
      <c r="JV147" s="6"/>
      <c r="JW147" s="4"/>
      <c r="JX147" s="6"/>
      <c r="JY147" s="5"/>
      <c r="JZ147" s="5"/>
      <c r="KA147" s="4"/>
      <c r="KB147" s="6"/>
      <c r="KC147" s="4"/>
      <c r="KD147" s="6"/>
      <c r="KE147" s="5"/>
      <c r="KF147" s="5"/>
      <c r="KG147" s="4"/>
      <c r="KH147" s="6"/>
      <c r="KI147" s="4"/>
      <c r="KJ147" s="6"/>
      <c r="KK147" s="5"/>
      <c r="KL147" s="5"/>
    </row>
    <row r="148">
      <c r="A148" s="3" t="s">
        <v>85</v>
      </c>
      <c r="B148" s="3" t="s">
        <v>86</v>
      </c>
      <c r="C148" s="3" t="s">
        <v>449</v>
      </c>
      <c r="D148" s="3" t="s">
        <v>450</v>
      </c>
      <c r="E148" s="3" t="s">
        <v>455</v>
      </c>
      <c r="F148" s="3" t="s">
        <v>456</v>
      </c>
      <c r="G148" s="3" t="s">
        <v>457</v>
      </c>
      <c r="H148" s="3" t="s">
        <v>129</v>
      </c>
      <c r="I148" s="4"/>
      <c r="J148" s="4">
        <f>=ROUNDDOWN({0},0)</f>
      </c>
      <c r="K148" s="4">
        <v>1480</v>
      </c>
      <c r="L148" s="5">
        <v>1</v>
      </c>
      <c r="M148" s="4"/>
      <c r="N148" s="4">
        <f>=ROUNDDOWN({0},0)</f>
      </c>
      <c r="O148" s="4"/>
      <c r="P148" s="5"/>
      <c r="Q148" s="4">
        <v>133</v>
      </c>
      <c r="R148" s="6">
        <v>5579.41</v>
      </c>
      <c r="S148" s="4"/>
      <c r="T148" s="6"/>
      <c r="U148" s="5"/>
      <c r="V148" s="5"/>
      <c r="W148" s="4">
        <v>33</v>
      </c>
      <c r="X148" s="6">
        <v>1242.74</v>
      </c>
      <c r="Y148" s="4"/>
      <c r="Z148" s="6"/>
      <c r="AA148" s="5"/>
      <c r="AB148" s="5"/>
      <c r="AC148" s="4"/>
      <c r="AD148" s="6"/>
      <c r="AE148" s="4"/>
      <c r="AF148" s="6"/>
      <c r="AG148" s="5"/>
      <c r="AH148" s="5"/>
      <c r="AI148" s="4">
        <v>8</v>
      </c>
      <c r="AJ148" s="6">
        <v>352.56</v>
      </c>
      <c r="AK148" s="4"/>
      <c r="AL148" s="6"/>
      <c r="AM148" s="5"/>
      <c r="AN148" s="5"/>
      <c r="AO148" s="4">
        <v>2</v>
      </c>
      <c r="AP148" s="6">
        <v>78.27</v>
      </c>
      <c r="AQ148" s="4"/>
      <c r="AR148" s="6"/>
      <c r="AS148" s="5"/>
      <c r="AT148" s="5"/>
      <c r="AU148" s="4">
        <v>10</v>
      </c>
      <c r="AV148" s="6">
        <v>417.84</v>
      </c>
      <c r="AW148" s="4"/>
      <c r="AX148" s="6"/>
      <c r="AY148" s="5"/>
      <c r="AZ148" s="5"/>
      <c r="BA148" s="4"/>
      <c r="BB148" s="6"/>
      <c r="BC148" s="4"/>
      <c r="BD148" s="6"/>
      <c r="BE148" s="5"/>
      <c r="BF148" s="5"/>
      <c r="BG148" s="4"/>
      <c r="BH148" s="6"/>
      <c r="BI148" s="4"/>
      <c r="BJ148" s="6"/>
      <c r="BK148" s="5"/>
      <c r="BL148" s="5"/>
      <c r="BM148" s="4">
        <v>80</v>
      </c>
      <c r="BN148" s="6">
        <v>3488</v>
      </c>
      <c r="BO148" s="4"/>
      <c r="BP148" s="6"/>
      <c r="BQ148" s="5"/>
      <c r="BR148" s="5"/>
      <c r="BS148" s="4"/>
      <c r="BT148" s="6"/>
      <c r="BU148" s="4"/>
      <c r="BV148" s="6"/>
      <c r="BW148" s="5"/>
      <c r="BX148" s="5"/>
      <c r="BY148" s="4"/>
      <c r="BZ148" s="6"/>
      <c r="CA148" s="4"/>
      <c r="CB148" s="6"/>
      <c r="CC148" s="5"/>
      <c r="CD148" s="5"/>
      <c r="CE148" s="4"/>
      <c r="CF148" s="6"/>
      <c r="CG148" s="4"/>
      <c r="CH148" s="6"/>
      <c r="CI148" s="5"/>
      <c r="CJ148" s="5"/>
      <c r="CK148" s="4"/>
      <c r="CL148" s="6"/>
      <c r="CM148" s="4"/>
      <c r="CN148" s="6"/>
      <c r="CO148" s="5"/>
      <c r="CP148" s="5"/>
      <c r="CQ148" s="4"/>
      <c r="CR148" s="6"/>
      <c r="CS148" s="4"/>
      <c r="CT148" s="6"/>
      <c r="CU148" s="5"/>
      <c r="CV148" s="5"/>
      <c r="CW148" s="4"/>
      <c r="CX148" s="6"/>
      <c r="CY148" s="4"/>
      <c r="CZ148" s="6"/>
      <c r="DA148" s="5"/>
      <c r="DB148" s="5"/>
      <c r="DC148" s="4"/>
      <c r="DD148" s="6"/>
      <c r="DE148" s="4"/>
      <c r="DF148" s="6"/>
      <c r="DG148" s="5"/>
      <c r="DH148" s="5"/>
      <c r="DI148" s="4"/>
      <c r="DJ148" s="6"/>
      <c r="DK148" s="4"/>
      <c r="DL148" s="6"/>
      <c r="DM148" s="5"/>
      <c r="DN148" s="5"/>
      <c r="DO148" s="4"/>
      <c r="DP148" s="6"/>
      <c r="DQ148" s="4"/>
      <c r="DR148" s="6"/>
      <c r="DS148" s="5"/>
      <c r="DT148" s="5"/>
      <c r="DU148" s="4"/>
      <c r="DV148" s="6"/>
      <c r="DW148" s="4"/>
      <c r="DX148" s="6"/>
      <c r="DY148" s="5"/>
      <c r="DZ148" s="5"/>
      <c r="EA148" s="4"/>
      <c r="EB148" s="6"/>
      <c r="EC148" s="4"/>
      <c r="ED148" s="6"/>
      <c r="EE148" s="5"/>
      <c r="EF148" s="5"/>
      <c r="EG148" s="4"/>
      <c r="EH148" s="6"/>
      <c r="EI148" s="4"/>
      <c r="EJ148" s="6"/>
      <c r="EK148" s="5"/>
      <c r="EL148" s="5"/>
      <c r="EM148" s="4"/>
      <c r="EN148" s="6"/>
      <c r="EO148" s="4"/>
      <c r="EP148" s="6"/>
      <c r="EQ148" s="5"/>
      <c r="ER148" s="5"/>
      <c r="ES148" s="4"/>
      <c r="ET148" s="6"/>
      <c r="EU148" s="4"/>
      <c r="EV148" s="6"/>
      <c r="EW148" s="5"/>
      <c r="EX148" s="5"/>
      <c r="EY148" s="4"/>
      <c r="EZ148" s="6"/>
      <c r="FA148" s="4"/>
      <c r="FB148" s="6"/>
      <c r="FC148" s="5"/>
      <c r="FD148" s="5"/>
      <c r="FE148" s="4"/>
      <c r="FF148" s="6"/>
      <c r="FG148" s="4"/>
      <c r="FH148" s="6"/>
      <c r="FI148" s="5"/>
      <c r="FJ148" s="5"/>
      <c r="FK148" s="4"/>
      <c r="FL148" s="6"/>
      <c r="FM148" s="4"/>
      <c r="FN148" s="6"/>
      <c r="FO148" s="5"/>
      <c r="FP148" s="5"/>
      <c r="FQ148" s="4"/>
      <c r="FR148" s="6"/>
      <c r="FS148" s="4"/>
      <c r="FT148" s="6"/>
      <c r="FU148" s="5"/>
      <c r="FV148" s="5"/>
      <c r="FW148" s="4"/>
      <c r="FX148" s="6"/>
      <c r="FY148" s="4"/>
      <c r="FZ148" s="6"/>
      <c r="GA148" s="5"/>
      <c r="GB148" s="5"/>
      <c r="GC148" s="4"/>
      <c r="GD148" s="6"/>
      <c r="GE148" s="4"/>
      <c r="GF148" s="6"/>
      <c r="GG148" s="5"/>
      <c r="GH148" s="5"/>
      <c r="GI148" s="4"/>
      <c r="GJ148" s="6"/>
      <c r="GK148" s="4"/>
      <c r="GL148" s="6"/>
      <c r="GM148" s="5"/>
      <c r="GN148" s="5"/>
      <c r="GO148" s="4"/>
      <c r="GP148" s="6"/>
      <c r="GQ148" s="4"/>
      <c r="GR148" s="6"/>
      <c r="GS148" s="5"/>
      <c r="GT148" s="5"/>
      <c r="GU148" s="4"/>
      <c r="GV148" s="6"/>
      <c r="GW148" s="4"/>
      <c r="GX148" s="6"/>
      <c r="GY148" s="5"/>
      <c r="GZ148" s="5"/>
      <c r="HA148" s="4"/>
      <c r="HB148" s="6"/>
      <c r="HC148" s="4"/>
      <c r="HD148" s="6"/>
      <c r="HE148" s="5"/>
      <c r="HF148" s="5"/>
      <c r="HG148" s="4"/>
      <c r="HH148" s="6"/>
      <c r="HI148" s="4"/>
      <c r="HJ148" s="6"/>
      <c r="HK148" s="5"/>
      <c r="HL148" s="5"/>
      <c r="HM148" s="4"/>
      <c r="HN148" s="6"/>
      <c r="HO148" s="4"/>
      <c r="HP148" s="6"/>
      <c r="HQ148" s="5"/>
      <c r="HR148" s="5"/>
      <c r="HS148" s="4"/>
      <c r="HT148" s="6"/>
      <c r="HU148" s="4"/>
      <c r="HV148" s="6"/>
      <c r="HW148" s="5"/>
      <c r="HX148" s="5"/>
      <c r="HY148" s="4"/>
      <c r="HZ148" s="6"/>
      <c r="IA148" s="4"/>
      <c r="IB148" s="6"/>
      <c r="IC148" s="5"/>
      <c r="ID148" s="5"/>
      <c r="IE148" s="4"/>
      <c r="IF148" s="6"/>
      <c r="IG148" s="4"/>
      <c r="IH148" s="6"/>
      <c r="II148" s="5"/>
      <c r="IJ148" s="5"/>
      <c r="IK148" s="4"/>
      <c r="IL148" s="6"/>
      <c r="IM148" s="4"/>
      <c r="IN148" s="6"/>
      <c r="IO148" s="5"/>
      <c r="IP148" s="5"/>
      <c r="IQ148" s="4"/>
      <c r="IR148" s="6"/>
      <c r="IS148" s="4"/>
      <c r="IT148" s="6"/>
      <c r="IU148" s="5"/>
      <c r="IV148" s="5"/>
      <c r="IW148" s="4"/>
      <c r="IX148" s="6"/>
      <c r="IY148" s="4"/>
      <c r="IZ148" s="6"/>
      <c r="JA148" s="5"/>
      <c r="JB148" s="5"/>
      <c r="JC148" s="4"/>
      <c r="JD148" s="6"/>
      <c r="JE148" s="4"/>
      <c r="JF148" s="6"/>
      <c r="JG148" s="5"/>
      <c r="JH148" s="5"/>
      <c r="JI148" s="4"/>
      <c r="JJ148" s="6"/>
      <c r="JK148" s="4"/>
      <c r="JL148" s="6"/>
      <c r="JM148" s="5"/>
      <c r="JN148" s="5"/>
      <c r="JO148" s="4"/>
      <c r="JP148" s="6"/>
      <c r="JQ148" s="4"/>
      <c r="JR148" s="6"/>
      <c r="JS148" s="5"/>
      <c r="JT148" s="5"/>
      <c r="JU148" s="4"/>
      <c r="JV148" s="6"/>
      <c r="JW148" s="4"/>
      <c r="JX148" s="6"/>
      <c r="JY148" s="5"/>
      <c r="JZ148" s="5"/>
      <c r="KA148" s="4"/>
      <c r="KB148" s="6"/>
      <c r="KC148" s="4"/>
      <c r="KD148" s="6"/>
      <c r="KE148" s="5"/>
      <c r="KF148" s="5"/>
      <c r="KG148" s="4"/>
      <c r="KH148" s="6"/>
      <c r="KI148" s="4"/>
      <c r="KJ148" s="6"/>
      <c r="KK148" s="5"/>
      <c r="KL148" s="5"/>
    </row>
    <row r="149">
      <c r="A149" s="3" t="s">
        <v>85</v>
      </c>
      <c r="B149" s="3" t="s">
        <v>86</v>
      </c>
      <c r="C149" s="3" t="s">
        <v>449</v>
      </c>
      <c r="D149" s="3" t="s">
        <v>450</v>
      </c>
      <c r="E149" s="3" t="s">
        <v>458</v>
      </c>
      <c r="F149" s="3" t="s">
        <v>459</v>
      </c>
      <c r="G149" s="3" t="s">
        <v>460</v>
      </c>
      <c r="H149" s="3" t="s">
        <v>129</v>
      </c>
      <c r="I149" s="4"/>
      <c r="J149" s="4">
        <f>=ROUNDDOWN({0},0)</f>
      </c>
      <c r="K149" s="4"/>
      <c r="L149" s="5">
        <v>1</v>
      </c>
      <c r="M149" s="4"/>
      <c r="N149" s="4">
        <f>=ROUNDDOWN({0},0)</f>
      </c>
      <c r="O149" s="4"/>
      <c r="P149" s="5"/>
      <c r="Q149" s="4">
        <v>80</v>
      </c>
      <c r="R149" s="6">
        <v>4614.64</v>
      </c>
      <c r="S149" s="4"/>
      <c r="T149" s="6"/>
      <c r="U149" s="5"/>
      <c r="V149" s="5"/>
      <c r="W149" s="4">
        <v>9</v>
      </c>
      <c r="X149" s="6">
        <v>504.54</v>
      </c>
      <c r="Y149" s="4"/>
      <c r="Z149" s="6"/>
      <c r="AA149" s="5"/>
      <c r="AB149" s="5"/>
      <c r="AC149" s="4">
        <v>36</v>
      </c>
      <c r="AD149" s="6">
        <v>1943.31</v>
      </c>
      <c r="AE149" s="4"/>
      <c r="AF149" s="6"/>
      <c r="AG149" s="5"/>
      <c r="AH149" s="5"/>
      <c r="AI149" s="4">
        <v>2</v>
      </c>
      <c r="AJ149" s="6">
        <v>131.43</v>
      </c>
      <c r="AK149" s="4"/>
      <c r="AL149" s="6"/>
      <c r="AM149" s="5"/>
      <c r="AN149" s="5"/>
      <c r="AO149" s="4">
        <v>15</v>
      </c>
      <c r="AP149" s="6">
        <v>894.25</v>
      </c>
      <c r="AQ149" s="4"/>
      <c r="AR149" s="6"/>
      <c r="AS149" s="5"/>
      <c r="AT149" s="5"/>
      <c r="AU149" s="4">
        <v>5</v>
      </c>
      <c r="AV149" s="6">
        <v>296.32</v>
      </c>
      <c r="AW149" s="4"/>
      <c r="AX149" s="6"/>
      <c r="AY149" s="5"/>
      <c r="AZ149" s="5"/>
      <c r="BA149" s="4"/>
      <c r="BB149" s="6"/>
      <c r="BC149" s="4"/>
      <c r="BD149" s="6"/>
      <c r="BE149" s="5"/>
      <c r="BF149" s="5"/>
      <c r="BG149" s="4">
        <v>4</v>
      </c>
      <c r="BH149" s="6">
        <v>260.16</v>
      </c>
      <c r="BI149" s="4"/>
      <c r="BJ149" s="6"/>
      <c r="BK149" s="5"/>
      <c r="BL149" s="5"/>
      <c r="BM149" s="4">
        <v>3</v>
      </c>
      <c r="BN149" s="6">
        <v>191.91</v>
      </c>
      <c r="BO149" s="4"/>
      <c r="BP149" s="6"/>
      <c r="BQ149" s="5"/>
      <c r="BR149" s="5"/>
      <c r="BS149" s="4">
        <v>1</v>
      </c>
      <c r="BT149" s="6">
        <v>59.95</v>
      </c>
      <c r="BU149" s="4"/>
      <c r="BV149" s="6"/>
      <c r="BW149" s="5"/>
      <c r="BX149" s="5"/>
      <c r="BY149" s="4"/>
      <c r="BZ149" s="6"/>
      <c r="CA149" s="4"/>
      <c r="CB149" s="6"/>
      <c r="CC149" s="5"/>
      <c r="CD149" s="5"/>
      <c r="CE149" s="4">
        <v>1</v>
      </c>
      <c r="CF149" s="6">
        <v>63.24</v>
      </c>
      <c r="CG149" s="4"/>
      <c r="CH149" s="6"/>
      <c r="CI149" s="5"/>
      <c r="CJ149" s="5"/>
      <c r="CK149" s="4"/>
      <c r="CL149" s="6"/>
      <c r="CM149" s="4"/>
      <c r="CN149" s="6"/>
      <c r="CO149" s="5"/>
      <c r="CP149" s="5"/>
      <c r="CQ149" s="4">
        <v>1</v>
      </c>
      <c r="CR149" s="6">
        <v>58.71</v>
      </c>
      <c r="CS149" s="4"/>
      <c r="CT149" s="6"/>
      <c r="CU149" s="5"/>
      <c r="CV149" s="5"/>
      <c r="CW149" s="4"/>
      <c r="CX149" s="6"/>
      <c r="CY149" s="4"/>
      <c r="CZ149" s="6"/>
      <c r="DA149" s="5"/>
      <c r="DB149" s="5"/>
      <c r="DC149" s="4"/>
      <c r="DD149" s="6"/>
      <c r="DE149" s="4"/>
      <c r="DF149" s="6"/>
      <c r="DG149" s="5"/>
      <c r="DH149" s="5"/>
      <c r="DI149" s="4"/>
      <c r="DJ149" s="6"/>
      <c r="DK149" s="4"/>
      <c r="DL149" s="6"/>
      <c r="DM149" s="5"/>
      <c r="DN149" s="5"/>
      <c r="DO149" s="4"/>
      <c r="DP149" s="6"/>
      <c r="DQ149" s="4"/>
      <c r="DR149" s="6"/>
      <c r="DS149" s="5"/>
      <c r="DT149" s="5"/>
      <c r="DU149" s="4"/>
      <c r="DV149" s="6"/>
      <c r="DW149" s="4"/>
      <c r="DX149" s="6"/>
      <c r="DY149" s="5"/>
      <c r="DZ149" s="5"/>
      <c r="EA149" s="4">
        <v>1</v>
      </c>
      <c r="EB149" s="6">
        <v>69.29</v>
      </c>
      <c r="EC149" s="4"/>
      <c r="ED149" s="6"/>
      <c r="EE149" s="5"/>
      <c r="EF149" s="5"/>
      <c r="EG149" s="4"/>
      <c r="EH149" s="6"/>
      <c r="EI149" s="4"/>
      <c r="EJ149" s="6"/>
      <c r="EK149" s="5"/>
      <c r="EL149" s="5"/>
      <c r="EM149" s="4"/>
      <c r="EN149" s="6"/>
      <c r="EO149" s="4"/>
      <c r="EP149" s="6"/>
      <c r="EQ149" s="5"/>
      <c r="ER149" s="5"/>
      <c r="ES149" s="4"/>
      <c r="ET149" s="6"/>
      <c r="EU149" s="4"/>
      <c r="EV149" s="6"/>
      <c r="EW149" s="5"/>
      <c r="EX149" s="5"/>
      <c r="EY149" s="4"/>
      <c r="EZ149" s="6"/>
      <c r="FA149" s="4"/>
      <c r="FB149" s="6"/>
      <c r="FC149" s="5"/>
      <c r="FD149" s="5"/>
      <c r="FE149" s="4"/>
      <c r="FF149" s="6"/>
      <c r="FG149" s="4"/>
      <c r="FH149" s="6"/>
      <c r="FI149" s="5"/>
      <c r="FJ149" s="5"/>
      <c r="FK149" s="4"/>
      <c r="FL149" s="6"/>
      <c r="FM149" s="4"/>
      <c r="FN149" s="6"/>
      <c r="FO149" s="5"/>
      <c r="FP149" s="5"/>
      <c r="FQ149" s="4">
        <v>1</v>
      </c>
      <c r="FR149" s="6">
        <v>68.03</v>
      </c>
      <c r="FS149" s="4"/>
      <c r="FT149" s="6"/>
      <c r="FU149" s="5"/>
      <c r="FV149" s="5"/>
      <c r="FW149" s="4"/>
      <c r="FX149" s="6"/>
      <c r="FY149" s="4"/>
      <c r="FZ149" s="6"/>
      <c r="GA149" s="5"/>
      <c r="GB149" s="5"/>
      <c r="GC149" s="4"/>
      <c r="GD149" s="6"/>
      <c r="GE149" s="4"/>
      <c r="GF149" s="6"/>
      <c r="GG149" s="5"/>
      <c r="GH149" s="5"/>
      <c r="GI149" s="4"/>
      <c r="GJ149" s="6"/>
      <c r="GK149" s="4"/>
      <c r="GL149" s="6"/>
      <c r="GM149" s="5"/>
      <c r="GN149" s="5"/>
      <c r="GO149" s="4"/>
      <c r="GP149" s="6"/>
      <c r="GQ149" s="4"/>
      <c r="GR149" s="6"/>
      <c r="GS149" s="5"/>
      <c r="GT149" s="5"/>
      <c r="GU149" s="4">
        <v>1</v>
      </c>
      <c r="GV149" s="6">
        <v>73.5</v>
      </c>
      <c r="GW149" s="4"/>
      <c r="GX149" s="6"/>
      <c r="GY149" s="5"/>
      <c r="GZ149" s="5"/>
      <c r="HA149" s="4"/>
      <c r="HB149" s="6"/>
      <c r="HC149" s="4"/>
      <c r="HD149" s="6"/>
      <c r="HE149" s="5"/>
      <c r="HF149" s="5"/>
      <c r="HG149" s="4"/>
      <c r="HH149" s="6"/>
      <c r="HI149" s="4"/>
      <c r="HJ149" s="6"/>
      <c r="HK149" s="5"/>
      <c r="HL149" s="5"/>
      <c r="HM149" s="4"/>
      <c r="HN149" s="6"/>
      <c r="HO149" s="4"/>
      <c r="HP149" s="6"/>
      <c r="HQ149" s="5"/>
      <c r="HR149" s="5"/>
      <c r="HS149" s="4"/>
      <c r="HT149" s="6"/>
      <c r="HU149" s="4"/>
      <c r="HV149" s="6"/>
      <c r="HW149" s="5"/>
      <c r="HX149" s="5"/>
      <c r="HY149" s="4"/>
      <c r="HZ149" s="6"/>
      <c r="IA149" s="4"/>
      <c r="IB149" s="6"/>
      <c r="IC149" s="5"/>
      <c r="ID149" s="5"/>
      <c r="IE149" s="4"/>
      <c r="IF149" s="6"/>
      <c r="IG149" s="4"/>
      <c r="IH149" s="6"/>
      <c r="II149" s="5"/>
      <c r="IJ149" s="5"/>
      <c r="IK149" s="4"/>
      <c r="IL149" s="6"/>
      <c r="IM149" s="4"/>
      <c r="IN149" s="6"/>
      <c r="IO149" s="5"/>
      <c r="IP149" s="5"/>
      <c r="IQ149" s="4"/>
      <c r="IR149" s="6"/>
      <c r="IS149" s="4"/>
      <c r="IT149" s="6"/>
      <c r="IU149" s="5"/>
      <c r="IV149" s="5"/>
      <c r="IW149" s="4"/>
      <c r="IX149" s="6"/>
      <c r="IY149" s="4"/>
      <c r="IZ149" s="6"/>
      <c r="JA149" s="5"/>
      <c r="JB149" s="5"/>
      <c r="JC149" s="4"/>
      <c r="JD149" s="6"/>
      <c r="JE149" s="4"/>
      <c r="JF149" s="6"/>
      <c r="JG149" s="5"/>
      <c r="JH149" s="5"/>
      <c r="JI149" s="4"/>
      <c r="JJ149" s="6"/>
      <c r="JK149" s="4"/>
      <c r="JL149" s="6"/>
      <c r="JM149" s="5"/>
      <c r="JN149" s="5"/>
      <c r="JO149" s="4"/>
      <c r="JP149" s="6"/>
      <c r="JQ149" s="4"/>
      <c r="JR149" s="6"/>
      <c r="JS149" s="5"/>
      <c r="JT149" s="5"/>
      <c r="JU149" s="4"/>
      <c r="JV149" s="6"/>
      <c r="JW149" s="4"/>
      <c r="JX149" s="6"/>
      <c r="JY149" s="5"/>
      <c r="JZ149" s="5"/>
      <c r="KA149" s="4"/>
      <c r="KB149" s="6"/>
      <c r="KC149" s="4"/>
      <c r="KD149" s="6"/>
      <c r="KE149" s="5"/>
      <c r="KF149" s="5"/>
      <c r="KG149" s="4"/>
      <c r="KH149" s="6"/>
      <c r="KI149" s="4"/>
      <c r="KJ149" s="6"/>
      <c r="KK149" s="5"/>
      <c r="KL149" s="5"/>
    </row>
    <row r="150">
      <c r="A150" s="3" t="s">
        <v>85</v>
      </c>
      <c r="B150" s="3" t="s">
        <v>86</v>
      </c>
      <c r="C150" s="3" t="s">
        <v>449</v>
      </c>
      <c r="D150" s="3" t="s">
        <v>450</v>
      </c>
      <c r="E150" s="3" t="s">
        <v>192</v>
      </c>
      <c r="F150" s="3" t="s">
        <v>193</v>
      </c>
      <c r="G150" s="3" t="s">
        <v>194</v>
      </c>
      <c r="H150" s="3" t="s">
        <v>147</v>
      </c>
      <c r="I150" s="4"/>
      <c r="J150" s="4">
        <f>=ROUNDDOWN({0},0)</f>
      </c>
      <c r="K150" s="4"/>
      <c r="L150" s="5">
        <v>1</v>
      </c>
      <c r="M150" s="4"/>
      <c r="N150" s="4">
        <f>=ROUNDDOWN({0},0)</f>
      </c>
      <c r="O150" s="4"/>
      <c r="P150" s="5"/>
      <c r="Q150" s="4">
        <v>67</v>
      </c>
      <c r="R150" s="6">
        <v>4199.08</v>
      </c>
      <c r="S150" s="4"/>
      <c r="T150" s="6"/>
      <c r="U150" s="5"/>
      <c r="V150" s="5"/>
      <c r="W150" s="4">
        <v>11</v>
      </c>
      <c r="X150" s="6">
        <v>649.72</v>
      </c>
      <c r="Y150" s="4"/>
      <c r="Z150" s="6"/>
      <c r="AA150" s="5"/>
      <c r="AB150" s="5"/>
      <c r="AC150" s="4">
        <v>11</v>
      </c>
      <c r="AD150" s="6">
        <v>610.81</v>
      </c>
      <c r="AE150" s="4"/>
      <c r="AF150" s="6"/>
      <c r="AG150" s="5"/>
      <c r="AH150" s="5"/>
      <c r="AI150" s="4">
        <v>8</v>
      </c>
      <c r="AJ150" s="6">
        <v>507.76</v>
      </c>
      <c r="AK150" s="4"/>
      <c r="AL150" s="6"/>
      <c r="AM150" s="5"/>
      <c r="AN150" s="5"/>
      <c r="AO150" s="4">
        <v>3</v>
      </c>
      <c r="AP150" s="6">
        <v>210</v>
      </c>
      <c r="AQ150" s="4"/>
      <c r="AR150" s="6"/>
      <c r="AS150" s="5"/>
      <c r="AT150" s="5"/>
      <c r="AU150" s="4">
        <v>3</v>
      </c>
      <c r="AV150" s="6">
        <v>175.26</v>
      </c>
      <c r="AW150" s="4"/>
      <c r="AX150" s="6"/>
      <c r="AY150" s="5"/>
      <c r="AZ150" s="5"/>
      <c r="BA150" s="4">
        <v>1</v>
      </c>
      <c r="BB150" s="6">
        <v>62.99</v>
      </c>
      <c r="BC150" s="4"/>
      <c r="BD150" s="6"/>
      <c r="BE150" s="5"/>
      <c r="BF150" s="5"/>
      <c r="BG150" s="4">
        <v>3</v>
      </c>
      <c r="BH150" s="6">
        <v>195.81</v>
      </c>
      <c r="BI150" s="4"/>
      <c r="BJ150" s="6"/>
      <c r="BK150" s="5"/>
      <c r="BL150" s="5"/>
      <c r="BM150" s="4">
        <v>5</v>
      </c>
      <c r="BN150" s="6">
        <v>290.3</v>
      </c>
      <c r="BO150" s="4"/>
      <c r="BP150" s="6"/>
      <c r="BQ150" s="5"/>
      <c r="BR150" s="5"/>
      <c r="BS150" s="4">
        <v>12</v>
      </c>
      <c r="BT150" s="6">
        <v>823.9</v>
      </c>
      <c r="BU150" s="4"/>
      <c r="BV150" s="6"/>
      <c r="BW150" s="5"/>
      <c r="BX150" s="5"/>
      <c r="BY150" s="4"/>
      <c r="BZ150" s="6"/>
      <c r="CA150" s="4"/>
      <c r="CB150" s="6"/>
      <c r="CC150" s="5"/>
      <c r="CD150" s="5"/>
      <c r="CE150" s="4">
        <v>8</v>
      </c>
      <c r="CF150" s="6">
        <v>552.45</v>
      </c>
      <c r="CG150" s="4"/>
      <c r="CH150" s="6"/>
      <c r="CI150" s="5"/>
      <c r="CJ150" s="5"/>
      <c r="CK150" s="4"/>
      <c r="CL150" s="6"/>
      <c r="CM150" s="4"/>
      <c r="CN150" s="6"/>
      <c r="CO150" s="5"/>
      <c r="CP150" s="5"/>
      <c r="CQ150" s="4"/>
      <c r="CR150" s="6"/>
      <c r="CS150" s="4"/>
      <c r="CT150" s="6"/>
      <c r="CU150" s="5"/>
      <c r="CV150" s="5"/>
      <c r="CW150" s="4"/>
      <c r="CX150" s="6"/>
      <c r="CY150" s="4"/>
      <c r="CZ150" s="6"/>
      <c r="DA150" s="5"/>
      <c r="DB150" s="5"/>
      <c r="DC150" s="4"/>
      <c r="DD150" s="6"/>
      <c r="DE150" s="4"/>
      <c r="DF150" s="6"/>
      <c r="DG150" s="5"/>
      <c r="DH150" s="5"/>
      <c r="DI150" s="4">
        <v>1</v>
      </c>
      <c r="DJ150" s="6">
        <v>59.88</v>
      </c>
      <c r="DK150" s="4"/>
      <c r="DL150" s="6"/>
      <c r="DM150" s="5"/>
      <c r="DN150" s="5"/>
      <c r="DO150" s="4"/>
      <c r="DP150" s="6"/>
      <c r="DQ150" s="4"/>
      <c r="DR150" s="6"/>
      <c r="DS150" s="5"/>
      <c r="DT150" s="5"/>
      <c r="DU150" s="4"/>
      <c r="DV150" s="6"/>
      <c r="DW150" s="4"/>
      <c r="DX150" s="6"/>
      <c r="DY150" s="5"/>
      <c r="DZ150" s="5"/>
      <c r="EA150" s="4"/>
      <c r="EB150" s="6"/>
      <c r="EC150" s="4"/>
      <c r="ED150" s="6"/>
      <c r="EE150" s="5"/>
      <c r="EF150" s="5"/>
      <c r="EG150" s="4"/>
      <c r="EH150" s="6"/>
      <c r="EI150" s="4"/>
      <c r="EJ150" s="6"/>
      <c r="EK150" s="5"/>
      <c r="EL150" s="5"/>
      <c r="EM150" s="4"/>
      <c r="EN150" s="6"/>
      <c r="EO150" s="4"/>
      <c r="EP150" s="6"/>
      <c r="EQ150" s="5"/>
      <c r="ER150" s="5"/>
      <c r="ES150" s="4"/>
      <c r="ET150" s="6"/>
      <c r="EU150" s="4"/>
      <c r="EV150" s="6"/>
      <c r="EW150" s="5"/>
      <c r="EX150" s="5"/>
      <c r="EY150" s="4"/>
      <c r="EZ150" s="6"/>
      <c r="FA150" s="4"/>
      <c r="FB150" s="6"/>
      <c r="FC150" s="5"/>
      <c r="FD150" s="5"/>
      <c r="FE150" s="4"/>
      <c r="FF150" s="6"/>
      <c r="FG150" s="4"/>
      <c r="FH150" s="6"/>
      <c r="FI150" s="5"/>
      <c r="FJ150" s="5"/>
      <c r="FK150" s="4">
        <v>1</v>
      </c>
      <c r="FL150" s="6">
        <v>60.2</v>
      </c>
      <c r="FM150" s="4"/>
      <c r="FN150" s="6"/>
      <c r="FO150" s="5"/>
      <c r="FP150" s="5"/>
      <c r="FQ150" s="4"/>
      <c r="FR150" s="6"/>
      <c r="FS150" s="4"/>
      <c r="FT150" s="6"/>
      <c r="FU150" s="5"/>
      <c r="FV150" s="5"/>
      <c r="FW150" s="4"/>
      <c r="FX150" s="6"/>
      <c r="FY150" s="4"/>
      <c r="FZ150" s="6"/>
      <c r="GA150" s="5"/>
      <c r="GB150" s="5"/>
      <c r="GC150" s="4"/>
      <c r="GD150" s="6"/>
      <c r="GE150" s="4"/>
      <c r="GF150" s="6"/>
      <c r="GG150" s="5"/>
      <c r="GH150" s="5"/>
      <c r="GI150" s="4"/>
      <c r="GJ150" s="6"/>
      <c r="GK150" s="4"/>
      <c r="GL150" s="6"/>
      <c r="GM150" s="5"/>
      <c r="GN150" s="5"/>
      <c r="GO150" s="4"/>
      <c r="GP150" s="6"/>
      <c r="GQ150" s="4"/>
      <c r="GR150" s="6"/>
      <c r="GS150" s="5"/>
      <c r="GT150" s="5"/>
      <c r="GU150" s="4"/>
      <c r="GV150" s="6"/>
      <c r="GW150" s="4"/>
      <c r="GX150" s="6"/>
      <c r="GY150" s="5"/>
      <c r="GZ150" s="5"/>
      <c r="HA150" s="4"/>
      <c r="HB150" s="6"/>
      <c r="HC150" s="4"/>
      <c r="HD150" s="6"/>
      <c r="HE150" s="5"/>
      <c r="HF150" s="5"/>
      <c r="HG150" s="4"/>
      <c r="HH150" s="6"/>
      <c r="HI150" s="4"/>
      <c r="HJ150" s="6"/>
      <c r="HK150" s="5"/>
      <c r="HL150" s="5"/>
      <c r="HM150" s="4"/>
      <c r="HN150" s="6"/>
      <c r="HO150" s="4"/>
      <c r="HP150" s="6"/>
      <c r="HQ150" s="5"/>
      <c r="HR150" s="5"/>
      <c r="HS150" s="4"/>
      <c r="HT150" s="6"/>
      <c r="HU150" s="4"/>
      <c r="HV150" s="6"/>
      <c r="HW150" s="5"/>
      <c r="HX150" s="5"/>
      <c r="HY150" s="4"/>
      <c r="HZ150" s="6"/>
      <c r="IA150" s="4"/>
      <c r="IB150" s="6"/>
      <c r="IC150" s="5"/>
      <c r="ID150" s="5"/>
      <c r="IE150" s="4"/>
      <c r="IF150" s="6"/>
      <c r="IG150" s="4"/>
      <c r="IH150" s="6"/>
      <c r="II150" s="5"/>
      <c r="IJ150" s="5"/>
      <c r="IK150" s="4"/>
      <c r="IL150" s="6"/>
      <c r="IM150" s="4"/>
      <c r="IN150" s="6"/>
      <c r="IO150" s="5"/>
      <c r="IP150" s="5"/>
      <c r="IQ150" s="4"/>
      <c r="IR150" s="6"/>
      <c r="IS150" s="4"/>
      <c r="IT150" s="6"/>
      <c r="IU150" s="5"/>
      <c r="IV150" s="5"/>
      <c r="IW150" s="4"/>
      <c r="IX150" s="6"/>
      <c r="IY150" s="4"/>
      <c r="IZ150" s="6"/>
      <c r="JA150" s="5"/>
      <c r="JB150" s="5"/>
      <c r="JC150" s="4"/>
      <c r="JD150" s="6"/>
      <c r="JE150" s="4"/>
      <c r="JF150" s="6"/>
      <c r="JG150" s="5"/>
      <c r="JH150" s="5"/>
      <c r="JI150" s="4"/>
      <c r="JJ150" s="6"/>
      <c r="JK150" s="4"/>
      <c r="JL150" s="6"/>
      <c r="JM150" s="5"/>
      <c r="JN150" s="5"/>
      <c r="JO150" s="4"/>
      <c r="JP150" s="6"/>
      <c r="JQ150" s="4"/>
      <c r="JR150" s="6"/>
      <c r="JS150" s="5"/>
      <c r="JT150" s="5"/>
      <c r="JU150" s="4"/>
      <c r="JV150" s="6"/>
      <c r="JW150" s="4"/>
      <c r="JX150" s="6"/>
      <c r="JY150" s="5"/>
      <c r="JZ150" s="5"/>
      <c r="KA150" s="4"/>
      <c r="KB150" s="6"/>
      <c r="KC150" s="4"/>
      <c r="KD150" s="6"/>
      <c r="KE150" s="5"/>
      <c r="KF150" s="5"/>
      <c r="KG150" s="4"/>
      <c r="KH150" s="6"/>
      <c r="KI150" s="4"/>
      <c r="KJ150" s="6"/>
      <c r="KK150" s="5"/>
      <c r="KL150" s="5"/>
    </row>
    <row r="151">
      <c r="A151" s="3" t="s">
        <v>85</v>
      </c>
      <c r="B151" s="3" t="s">
        <v>86</v>
      </c>
      <c r="C151" s="3" t="s">
        <v>449</v>
      </c>
      <c r="D151" s="3" t="s">
        <v>450</v>
      </c>
      <c r="E151" s="3" t="s">
        <v>166</v>
      </c>
      <c r="F151" s="3" t="s">
        <v>167</v>
      </c>
      <c r="G151" s="3" t="s">
        <v>168</v>
      </c>
      <c r="H151" s="3" t="s">
        <v>118</v>
      </c>
      <c r="I151" s="4"/>
      <c r="J151" s="4">
        <f>=ROUNDDOWN({0},0)</f>
      </c>
      <c r="K151" s="4">
        <v>130</v>
      </c>
      <c r="L151" s="5">
        <v>1</v>
      </c>
      <c r="M151" s="4"/>
      <c r="N151" s="4">
        <f>=ROUNDDOWN({0},0)</f>
      </c>
      <c r="O151" s="4"/>
      <c r="P151" s="5"/>
      <c r="Q151" s="4">
        <v>55</v>
      </c>
      <c r="R151" s="6">
        <v>3782.11</v>
      </c>
      <c r="S151" s="4"/>
      <c r="T151" s="6"/>
      <c r="U151" s="5"/>
      <c r="V151" s="5"/>
      <c r="W151" s="4">
        <v>9</v>
      </c>
      <c r="X151" s="6">
        <v>583.3</v>
      </c>
      <c r="Y151" s="4"/>
      <c r="Z151" s="6"/>
      <c r="AA151" s="5"/>
      <c r="AB151" s="5"/>
      <c r="AC151" s="4">
        <v>16</v>
      </c>
      <c r="AD151" s="6">
        <v>1003.88</v>
      </c>
      <c r="AE151" s="4"/>
      <c r="AF151" s="6"/>
      <c r="AG151" s="5"/>
      <c r="AH151" s="5"/>
      <c r="AI151" s="4">
        <v>8</v>
      </c>
      <c r="AJ151" s="6">
        <v>601.99</v>
      </c>
      <c r="AK151" s="4"/>
      <c r="AL151" s="6"/>
      <c r="AM151" s="5"/>
      <c r="AN151" s="5"/>
      <c r="AO151" s="4"/>
      <c r="AP151" s="6"/>
      <c r="AQ151" s="4"/>
      <c r="AR151" s="6"/>
      <c r="AS151" s="5"/>
      <c r="AT151" s="5"/>
      <c r="AU151" s="4">
        <v>6</v>
      </c>
      <c r="AV151" s="6">
        <v>402.57</v>
      </c>
      <c r="AW151" s="4"/>
      <c r="AX151" s="6"/>
      <c r="AY151" s="5"/>
      <c r="AZ151" s="5"/>
      <c r="BA151" s="4"/>
      <c r="BB151" s="6"/>
      <c r="BC151" s="4"/>
      <c r="BD151" s="6"/>
      <c r="BE151" s="5"/>
      <c r="BF151" s="5"/>
      <c r="BG151" s="4">
        <v>4</v>
      </c>
      <c r="BH151" s="6">
        <v>272.44</v>
      </c>
      <c r="BI151" s="4"/>
      <c r="BJ151" s="6"/>
      <c r="BK151" s="5"/>
      <c r="BL151" s="5"/>
      <c r="BM151" s="4">
        <v>4</v>
      </c>
      <c r="BN151" s="6">
        <v>356.27</v>
      </c>
      <c r="BO151" s="4"/>
      <c r="BP151" s="6"/>
      <c r="BQ151" s="5"/>
      <c r="BR151" s="5"/>
      <c r="BS151" s="4">
        <v>4</v>
      </c>
      <c r="BT151" s="6">
        <v>285.26</v>
      </c>
      <c r="BU151" s="4"/>
      <c r="BV151" s="6"/>
      <c r="BW151" s="5"/>
      <c r="BX151" s="5"/>
      <c r="BY151" s="4"/>
      <c r="BZ151" s="6"/>
      <c r="CA151" s="4"/>
      <c r="CB151" s="6"/>
      <c r="CC151" s="5"/>
      <c r="CD151" s="5"/>
      <c r="CE151" s="4">
        <v>1</v>
      </c>
      <c r="CF151" s="6">
        <v>66.23</v>
      </c>
      <c r="CG151" s="4"/>
      <c r="CH151" s="6"/>
      <c r="CI151" s="5"/>
      <c r="CJ151" s="5"/>
      <c r="CK151" s="4"/>
      <c r="CL151" s="6"/>
      <c r="CM151" s="4"/>
      <c r="CN151" s="6"/>
      <c r="CO151" s="5"/>
      <c r="CP151" s="5"/>
      <c r="CQ151" s="4">
        <v>1</v>
      </c>
      <c r="CR151" s="6">
        <v>74.09</v>
      </c>
      <c r="CS151" s="4"/>
      <c r="CT151" s="6"/>
      <c r="CU151" s="5"/>
      <c r="CV151" s="5"/>
      <c r="CW151" s="4"/>
      <c r="CX151" s="6"/>
      <c r="CY151" s="4"/>
      <c r="CZ151" s="6"/>
      <c r="DA151" s="5"/>
      <c r="DB151" s="5"/>
      <c r="DC151" s="4"/>
      <c r="DD151" s="6"/>
      <c r="DE151" s="4"/>
      <c r="DF151" s="6"/>
      <c r="DG151" s="5"/>
      <c r="DH151" s="5"/>
      <c r="DI151" s="4"/>
      <c r="DJ151" s="6"/>
      <c r="DK151" s="4"/>
      <c r="DL151" s="6"/>
      <c r="DM151" s="5"/>
      <c r="DN151" s="5"/>
      <c r="DO151" s="4"/>
      <c r="DP151" s="6"/>
      <c r="DQ151" s="4"/>
      <c r="DR151" s="6"/>
      <c r="DS151" s="5"/>
      <c r="DT151" s="5"/>
      <c r="DU151" s="4"/>
      <c r="DV151" s="6"/>
      <c r="DW151" s="4"/>
      <c r="DX151" s="6"/>
      <c r="DY151" s="5"/>
      <c r="DZ151" s="5"/>
      <c r="EA151" s="4"/>
      <c r="EB151" s="6"/>
      <c r="EC151" s="4"/>
      <c r="ED151" s="6"/>
      <c r="EE151" s="5"/>
      <c r="EF151" s="5"/>
      <c r="EG151" s="4"/>
      <c r="EH151" s="6"/>
      <c r="EI151" s="4"/>
      <c r="EJ151" s="6"/>
      <c r="EK151" s="5"/>
      <c r="EL151" s="5"/>
      <c r="EM151" s="4"/>
      <c r="EN151" s="6"/>
      <c r="EO151" s="4"/>
      <c r="EP151" s="6"/>
      <c r="EQ151" s="5"/>
      <c r="ER151" s="5"/>
      <c r="ES151" s="4"/>
      <c r="ET151" s="6"/>
      <c r="EU151" s="4"/>
      <c r="EV151" s="6"/>
      <c r="EW151" s="5"/>
      <c r="EX151" s="5"/>
      <c r="EY151" s="4"/>
      <c r="EZ151" s="6"/>
      <c r="FA151" s="4"/>
      <c r="FB151" s="6"/>
      <c r="FC151" s="5"/>
      <c r="FD151" s="5"/>
      <c r="FE151" s="4"/>
      <c r="FF151" s="6"/>
      <c r="FG151" s="4"/>
      <c r="FH151" s="6"/>
      <c r="FI151" s="5"/>
      <c r="FJ151" s="5"/>
      <c r="FK151" s="4">
        <v>2</v>
      </c>
      <c r="FL151" s="6">
        <v>136.08</v>
      </c>
      <c r="FM151" s="4"/>
      <c r="FN151" s="6"/>
      <c r="FO151" s="5"/>
      <c r="FP151" s="5"/>
      <c r="FQ151" s="4"/>
      <c r="FR151" s="6"/>
      <c r="FS151" s="4"/>
      <c r="FT151" s="6"/>
      <c r="FU151" s="5"/>
      <c r="FV151" s="5"/>
      <c r="FW151" s="4"/>
      <c r="FX151" s="6"/>
      <c r="FY151" s="4"/>
      <c r="FZ151" s="6"/>
      <c r="GA151" s="5"/>
      <c r="GB151" s="5"/>
      <c r="GC151" s="4"/>
      <c r="GD151" s="6"/>
      <c r="GE151" s="4"/>
      <c r="GF151" s="6"/>
      <c r="GG151" s="5"/>
      <c r="GH151" s="5"/>
      <c r="GI151" s="4"/>
      <c r="GJ151" s="6"/>
      <c r="GK151" s="4"/>
      <c r="GL151" s="6"/>
      <c r="GM151" s="5"/>
      <c r="GN151" s="5"/>
      <c r="GO151" s="4"/>
      <c r="GP151" s="6"/>
      <c r="GQ151" s="4"/>
      <c r="GR151" s="6"/>
      <c r="GS151" s="5"/>
      <c r="GT151" s="5"/>
      <c r="GU151" s="4"/>
      <c r="GV151" s="6"/>
      <c r="GW151" s="4"/>
      <c r="GX151" s="6"/>
      <c r="GY151" s="5"/>
      <c r="GZ151" s="5"/>
      <c r="HA151" s="4"/>
      <c r="HB151" s="6"/>
      <c r="HC151" s="4"/>
      <c r="HD151" s="6"/>
      <c r="HE151" s="5"/>
      <c r="HF151" s="5"/>
      <c r="HG151" s="4"/>
      <c r="HH151" s="6"/>
      <c r="HI151" s="4"/>
      <c r="HJ151" s="6"/>
      <c r="HK151" s="5"/>
      <c r="HL151" s="5"/>
      <c r="HM151" s="4"/>
      <c r="HN151" s="6"/>
      <c r="HO151" s="4"/>
      <c r="HP151" s="6"/>
      <c r="HQ151" s="5"/>
      <c r="HR151" s="5"/>
      <c r="HS151" s="4"/>
      <c r="HT151" s="6"/>
      <c r="HU151" s="4"/>
      <c r="HV151" s="6"/>
      <c r="HW151" s="5"/>
      <c r="HX151" s="5"/>
      <c r="HY151" s="4"/>
      <c r="HZ151" s="6"/>
      <c r="IA151" s="4"/>
      <c r="IB151" s="6"/>
      <c r="IC151" s="5"/>
      <c r="ID151" s="5"/>
      <c r="IE151" s="4"/>
      <c r="IF151" s="6"/>
      <c r="IG151" s="4"/>
      <c r="IH151" s="6"/>
      <c r="II151" s="5"/>
      <c r="IJ151" s="5"/>
      <c r="IK151" s="4"/>
      <c r="IL151" s="6"/>
      <c r="IM151" s="4"/>
      <c r="IN151" s="6"/>
      <c r="IO151" s="5"/>
      <c r="IP151" s="5"/>
      <c r="IQ151" s="4"/>
      <c r="IR151" s="6"/>
      <c r="IS151" s="4"/>
      <c r="IT151" s="6"/>
      <c r="IU151" s="5"/>
      <c r="IV151" s="5"/>
      <c r="IW151" s="4"/>
      <c r="IX151" s="6"/>
      <c r="IY151" s="4"/>
      <c r="IZ151" s="6"/>
      <c r="JA151" s="5"/>
      <c r="JB151" s="5"/>
      <c r="JC151" s="4"/>
      <c r="JD151" s="6"/>
      <c r="JE151" s="4"/>
      <c r="JF151" s="6"/>
      <c r="JG151" s="5"/>
      <c r="JH151" s="5"/>
      <c r="JI151" s="4"/>
      <c r="JJ151" s="6"/>
      <c r="JK151" s="4"/>
      <c r="JL151" s="6"/>
      <c r="JM151" s="5"/>
      <c r="JN151" s="5"/>
      <c r="JO151" s="4"/>
      <c r="JP151" s="6"/>
      <c r="JQ151" s="4"/>
      <c r="JR151" s="6"/>
      <c r="JS151" s="5"/>
      <c r="JT151" s="5"/>
      <c r="JU151" s="4"/>
      <c r="JV151" s="6"/>
      <c r="JW151" s="4"/>
      <c r="JX151" s="6"/>
      <c r="JY151" s="5"/>
      <c r="JZ151" s="5"/>
      <c r="KA151" s="4"/>
      <c r="KB151" s="6"/>
      <c r="KC151" s="4"/>
      <c r="KD151" s="6"/>
      <c r="KE151" s="5"/>
      <c r="KF151" s="5"/>
      <c r="KG151" s="4"/>
      <c r="KH151" s="6"/>
      <c r="KI151" s="4"/>
      <c r="KJ151" s="6"/>
      <c r="KK151" s="5"/>
      <c r="KL151" s="5"/>
    </row>
    <row r="152">
      <c r="A152" s="3" t="s">
        <v>85</v>
      </c>
      <c r="B152" s="3" t="s">
        <v>86</v>
      </c>
      <c r="C152" s="3" t="s">
        <v>449</v>
      </c>
      <c r="D152" s="3" t="s">
        <v>450</v>
      </c>
      <c r="E152" s="3" t="s">
        <v>461</v>
      </c>
      <c r="F152" s="3" t="s">
        <v>462</v>
      </c>
      <c r="G152" s="3" t="s">
        <v>463</v>
      </c>
      <c r="H152" s="3" t="s">
        <v>129</v>
      </c>
      <c r="I152" s="4"/>
      <c r="J152" s="4">
        <f>=ROUNDDOWN({0},0)</f>
      </c>
      <c r="K152" s="4">
        <v>2570</v>
      </c>
      <c r="L152" s="5">
        <v>1</v>
      </c>
      <c r="M152" s="4"/>
      <c r="N152" s="4">
        <f>=ROUNDDOWN({0},0)</f>
      </c>
      <c r="O152" s="4"/>
      <c r="P152" s="5"/>
      <c r="Q152" s="4">
        <v>42</v>
      </c>
      <c r="R152" s="6">
        <v>2975.1</v>
      </c>
      <c r="S152" s="4"/>
      <c r="T152" s="6"/>
      <c r="U152" s="5"/>
      <c r="V152" s="5"/>
      <c r="W152" s="4">
        <v>10</v>
      </c>
      <c r="X152" s="6">
        <v>688.72</v>
      </c>
      <c r="Y152" s="4"/>
      <c r="Z152" s="6"/>
      <c r="AA152" s="5"/>
      <c r="AB152" s="5"/>
      <c r="AC152" s="4">
        <v>5</v>
      </c>
      <c r="AD152" s="6">
        <v>306.31</v>
      </c>
      <c r="AE152" s="4"/>
      <c r="AF152" s="6"/>
      <c r="AG152" s="5"/>
      <c r="AH152" s="5"/>
      <c r="AI152" s="4"/>
      <c r="AJ152" s="6"/>
      <c r="AK152" s="4"/>
      <c r="AL152" s="6"/>
      <c r="AM152" s="5"/>
      <c r="AN152" s="5"/>
      <c r="AO152" s="4">
        <v>19</v>
      </c>
      <c r="AP152" s="6">
        <v>1392.11</v>
      </c>
      <c r="AQ152" s="4"/>
      <c r="AR152" s="6"/>
      <c r="AS152" s="5"/>
      <c r="AT152" s="5"/>
      <c r="AU152" s="4">
        <v>5</v>
      </c>
      <c r="AV152" s="6">
        <v>369.04</v>
      </c>
      <c r="AW152" s="4"/>
      <c r="AX152" s="6"/>
      <c r="AY152" s="5"/>
      <c r="AZ152" s="5"/>
      <c r="BA152" s="4"/>
      <c r="BB152" s="6"/>
      <c r="BC152" s="4"/>
      <c r="BD152" s="6"/>
      <c r="BE152" s="5"/>
      <c r="BF152" s="5"/>
      <c r="BG152" s="4">
        <v>1</v>
      </c>
      <c r="BH152" s="6">
        <v>82.78</v>
      </c>
      <c r="BI152" s="4"/>
      <c r="BJ152" s="6"/>
      <c r="BK152" s="5"/>
      <c r="BL152" s="5"/>
      <c r="BM152" s="4">
        <v>1</v>
      </c>
      <c r="BN152" s="6">
        <v>77.11</v>
      </c>
      <c r="BO152" s="4"/>
      <c r="BP152" s="6"/>
      <c r="BQ152" s="5"/>
      <c r="BR152" s="5"/>
      <c r="BS152" s="4"/>
      <c r="BT152" s="6"/>
      <c r="BU152" s="4"/>
      <c r="BV152" s="6"/>
      <c r="BW152" s="5"/>
      <c r="BX152" s="5"/>
      <c r="BY152" s="4"/>
      <c r="BZ152" s="6"/>
      <c r="CA152" s="4"/>
      <c r="CB152" s="6"/>
      <c r="CC152" s="5"/>
      <c r="CD152" s="5"/>
      <c r="CE152" s="4"/>
      <c r="CF152" s="6"/>
      <c r="CG152" s="4"/>
      <c r="CH152" s="6"/>
      <c r="CI152" s="5"/>
      <c r="CJ152" s="5"/>
      <c r="CK152" s="4"/>
      <c r="CL152" s="6"/>
      <c r="CM152" s="4"/>
      <c r="CN152" s="6"/>
      <c r="CO152" s="5"/>
      <c r="CP152" s="5"/>
      <c r="CQ152" s="4"/>
      <c r="CR152" s="6"/>
      <c r="CS152" s="4"/>
      <c r="CT152" s="6"/>
      <c r="CU152" s="5"/>
      <c r="CV152" s="5"/>
      <c r="CW152" s="4"/>
      <c r="CX152" s="6"/>
      <c r="CY152" s="4"/>
      <c r="CZ152" s="6"/>
      <c r="DA152" s="5"/>
      <c r="DB152" s="5"/>
      <c r="DC152" s="4"/>
      <c r="DD152" s="6"/>
      <c r="DE152" s="4"/>
      <c r="DF152" s="6"/>
      <c r="DG152" s="5"/>
      <c r="DH152" s="5"/>
      <c r="DI152" s="4"/>
      <c r="DJ152" s="6"/>
      <c r="DK152" s="4"/>
      <c r="DL152" s="6"/>
      <c r="DM152" s="5"/>
      <c r="DN152" s="5"/>
      <c r="DO152" s="4">
        <v>1</v>
      </c>
      <c r="DP152" s="6">
        <v>59.03</v>
      </c>
      <c r="DQ152" s="4"/>
      <c r="DR152" s="6"/>
      <c r="DS152" s="5"/>
      <c r="DT152" s="5"/>
      <c r="DU152" s="4"/>
      <c r="DV152" s="6"/>
      <c r="DW152" s="4"/>
      <c r="DX152" s="6"/>
      <c r="DY152" s="5"/>
      <c r="DZ152" s="5"/>
      <c r="EA152" s="4"/>
      <c r="EB152" s="6"/>
      <c r="EC152" s="4"/>
      <c r="ED152" s="6"/>
      <c r="EE152" s="5"/>
      <c r="EF152" s="5"/>
      <c r="EG152" s="4"/>
      <c r="EH152" s="6"/>
      <c r="EI152" s="4"/>
      <c r="EJ152" s="6"/>
      <c r="EK152" s="5"/>
      <c r="EL152" s="5"/>
      <c r="EM152" s="4"/>
      <c r="EN152" s="6"/>
      <c r="EO152" s="4"/>
      <c r="EP152" s="6"/>
      <c r="EQ152" s="5"/>
      <c r="ER152" s="5"/>
      <c r="ES152" s="4"/>
      <c r="ET152" s="6"/>
      <c r="EU152" s="4"/>
      <c r="EV152" s="6"/>
      <c r="EW152" s="5"/>
      <c r="EX152" s="5"/>
      <c r="EY152" s="4"/>
      <c r="EZ152" s="6"/>
      <c r="FA152" s="4"/>
      <c r="FB152" s="6"/>
      <c r="FC152" s="5"/>
      <c r="FD152" s="5"/>
      <c r="FE152" s="4"/>
      <c r="FF152" s="6"/>
      <c r="FG152" s="4"/>
      <c r="FH152" s="6"/>
      <c r="FI152" s="5"/>
      <c r="FJ152" s="5"/>
      <c r="FK152" s="4"/>
      <c r="FL152" s="6"/>
      <c r="FM152" s="4"/>
      <c r="FN152" s="6"/>
      <c r="FO152" s="5"/>
      <c r="FP152" s="5"/>
      <c r="FQ152" s="4"/>
      <c r="FR152" s="6"/>
      <c r="FS152" s="4"/>
      <c r="FT152" s="6"/>
      <c r="FU152" s="5"/>
      <c r="FV152" s="5"/>
      <c r="FW152" s="4"/>
      <c r="FX152" s="6"/>
      <c r="FY152" s="4"/>
      <c r="FZ152" s="6"/>
      <c r="GA152" s="5"/>
      <c r="GB152" s="5"/>
      <c r="GC152" s="4"/>
      <c r="GD152" s="6"/>
      <c r="GE152" s="4"/>
      <c r="GF152" s="6"/>
      <c r="GG152" s="5"/>
      <c r="GH152" s="5"/>
      <c r="GI152" s="4"/>
      <c r="GJ152" s="6"/>
      <c r="GK152" s="4"/>
      <c r="GL152" s="6"/>
      <c r="GM152" s="5"/>
      <c r="GN152" s="5"/>
      <c r="GO152" s="4"/>
      <c r="GP152" s="6"/>
      <c r="GQ152" s="4"/>
      <c r="GR152" s="6"/>
      <c r="GS152" s="5"/>
      <c r="GT152" s="5"/>
      <c r="GU152" s="4"/>
      <c r="GV152" s="6"/>
      <c r="GW152" s="4"/>
      <c r="GX152" s="6"/>
      <c r="GY152" s="5"/>
      <c r="GZ152" s="5"/>
      <c r="HA152" s="4"/>
      <c r="HB152" s="6"/>
      <c r="HC152" s="4"/>
      <c r="HD152" s="6"/>
      <c r="HE152" s="5"/>
      <c r="HF152" s="5"/>
      <c r="HG152" s="4"/>
      <c r="HH152" s="6"/>
      <c r="HI152" s="4"/>
      <c r="HJ152" s="6"/>
      <c r="HK152" s="5"/>
      <c r="HL152" s="5"/>
      <c r="HM152" s="4"/>
      <c r="HN152" s="6"/>
      <c r="HO152" s="4"/>
      <c r="HP152" s="6"/>
      <c r="HQ152" s="5"/>
      <c r="HR152" s="5"/>
      <c r="HS152" s="4"/>
      <c r="HT152" s="6"/>
      <c r="HU152" s="4"/>
      <c r="HV152" s="6"/>
      <c r="HW152" s="5"/>
      <c r="HX152" s="5"/>
      <c r="HY152" s="4"/>
      <c r="HZ152" s="6"/>
      <c r="IA152" s="4"/>
      <c r="IB152" s="6"/>
      <c r="IC152" s="5"/>
      <c r="ID152" s="5"/>
      <c r="IE152" s="4"/>
      <c r="IF152" s="6"/>
      <c r="IG152" s="4"/>
      <c r="IH152" s="6"/>
      <c r="II152" s="5"/>
      <c r="IJ152" s="5"/>
      <c r="IK152" s="4"/>
      <c r="IL152" s="6"/>
      <c r="IM152" s="4"/>
      <c r="IN152" s="6"/>
      <c r="IO152" s="5"/>
      <c r="IP152" s="5"/>
      <c r="IQ152" s="4"/>
      <c r="IR152" s="6"/>
      <c r="IS152" s="4"/>
      <c r="IT152" s="6"/>
      <c r="IU152" s="5"/>
      <c r="IV152" s="5"/>
      <c r="IW152" s="4"/>
      <c r="IX152" s="6"/>
      <c r="IY152" s="4"/>
      <c r="IZ152" s="6"/>
      <c r="JA152" s="5"/>
      <c r="JB152" s="5"/>
      <c r="JC152" s="4"/>
      <c r="JD152" s="6"/>
      <c r="JE152" s="4"/>
      <c r="JF152" s="6"/>
      <c r="JG152" s="5"/>
      <c r="JH152" s="5"/>
      <c r="JI152" s="4"/>
      <c r="JJ152" s="6"/>
      <c r="JK152" s="4"/>
      <c r="JL152" s="6"/>
      <c r="JM152" s="5"/>
      <c r="JN152" s="5"/>
      <c r="JO152" s="4"/>
      <c r="JP152" s="6"/>
      <c r="JQ152" s="4"/>
      <c r="JR152" s="6"/>
      <c r="JS152" s="5"/>
      <c r="JT152" s="5"/>
      <c r="JU152" s="4"/>
      <c r="JV152" s="6"/>
      <c r="JW152" s="4"/>
      <c r="JX152" s="6"/>
      <c r="JY152" s="5"/>
      <c r="JZ152" s="5"/>
      <c r="KA152" s="4"/>
      <c r="KB152" s="6"/>
      <c r="KC152" s="4"/>
      <c r="KD152" s="6"/>
      <c r="KE152" s="5"/>
      <c r="KF152" s="5"/>
      <c r="KG152" s="4"/>
      <c r="KH152" s="6"/>
      <c r="KI152" s="4"/>
      <c r="KJ152" s="6"/>
      <c r="KK152" s="5"/>
      <c r="KL152" s="5"/>
    </row>
    <row r="153">
      <c r="A153" s="3" t="s">
        <v>85</v>
      </c>
      <c r="B153" s="3" t="s">
        <v>86</v>
      </c>
      <c r="C153" s="3" t="s">
        <v>449</v>
      </c>
      <c r="D153" s="3" t="s">
        <v>450</v>
      </c>
      <c r="E153" s="3" t="s">
        <v>109</v>
      </c>
      <c r="F153" s="3" t="s">
        <v>110</v>
      </c>
      <c r="G153" s="3" t="s">
        <v>111</v>
      </c>
      <c r="H153" s="3" t="s">
        <v>98</v>
      </c>
      <c r="I153" s="4"/>
      <c r="J153" s="4">
        <f>=ROUNDDOWN({0},0)</f>
      </c>
      <c r="K153" s="4">
        <v>3014</v>
      </c>
      <c r="L153" s="5">
        <v>1</v>
      </c>
      <c r="M153" s="4"/>
      <c r="N153" s="4">
        <f>=ROUNDDOWN({0},0)</f>
      </c>
      <c r="O153" s="4"/>
      <c r="P153" s="5"/>
      <c r="Q153" s="4">
        <v>45</v>
      </c>
      <c r="R153" s="6">
        <v>2773.98</v>
      </c>
      <c r="S153" s="4"/>
      <c r="T153" s="6"/>
      <c r="U153" s="5"/>
      <c r="V153" s="5"/>
      <c r="W153" s="4">
        <v>5</v>
      </c>
      <c r="X153" s="6">
        <v>298.4</v>
      </c>
      <c r="Y153" s="4"/>
      <c r="Z153" s="6"/>
      <c r="AA153" s="5"/>
      <c r="AB153" s="5"/>
      <c r="AC153" s="4">
        <v>2</v>
      </c>
      <c r="AD153" s="6">
        <v>108.21</v>
      </c>
      <c r="AE153" s="4"/>
      <c r="AF153" s="6"/>
      <c r="AG153" s="5"/>
      <c r="AH153" s="5"/>
      <c r="AI153" s="4">
        <v>1</v>
      </c>
      <c r="AJ153" s="6">
        <v>57.48</v>
      </c>
      <c r="AK153" s="4"/>
      <c r="AL153" s="6"/>
      <c r="AM153" s="5"/>
      <c r="AN153" s="5"/>
      <c r="AO153" s="4">
        <v>23</v>
      </c>
      <c r="AP153" s="6">
        <v>1398.57</v>
      </c>
      <c r="AQ153" s="4"/>
      <c r="AR153" s="6"/>
      <c r="AS153" s="5"/>
      <c r="AT153" s="5"/>
      <c r="AU153" s="4">
        <v>1</v>
      </c>
      <c r="AV153" s="6">
        <v>61.49</v>
      </c>
      <c r="AW153" s="4"/>
      <c r="AX153" s="6"/>
      <c r="AY153" s="5"/>
      <c r="AZ153" s="5"/>
      <c r="BA153" s="4"/>
      <c r="BB153" s="6"/>
      <c r="BC153" s="4"/>
      <c r="BD153" s="6"/>
      <c r="BE153" s="5"/>
      <c r="BF153" s="5"/>
      <c r="BG153" s="4">
        <v>2</v>
      </c>
      <c r="BH153" s="6">
        <v>130.06</v>
      </c>
      <c r="BI153" s="4"/>
      <c r="BJ153" s="6"/>
      <c r="BK153" s="5"/>
      <c r="BL153" s="5"/>
      <c r="BM153" s="4">
        <v>3</v>
      </c>
      <c r="BN153" s="6">
        <v>194.17</v>
      </c>
      <c r="BO153" s="4"/>
      <c r="BP153" s="6"/>
      <c r="BQ153" s="5"/>
      <c r="BR153" s="5"/>
      <c r="BS153" s="4">
        <v>2</v>
      </c>
      <c r="BT153" s="6">
        <v>130.06</v>
      </c>
      <c r="BU153" s="4"/>
      <c r="BV153" s="6"/>
      <c r="BW153" s="5"/>
      <c r="BX153" s="5"/>
      <c r="BY153" s="4"/>
      <c r="BZ153" s="6"/>
      <c r="CA153" s="4"/>
      <c r="CB153" s="6"/>
      <c r="CC153" s="5"/>
      <c r="CD153" s="5"/>
      <c r="CE153" s="4"/>
      <c r="CF153" s="6"/>
      <c r="CG153" s="4"/>
      <c r="CH153" s="6"/>
      <c r="CI153" s="5"/>
      <c r="CJ153" s="5"/>
      <c r="CK153" s="4">
        <v>1</v>
      </c>
      <c r="CL153" s="6">
        <v>99.99</v>
      </c>
      <c r="CM153" s="4"/>
      <c r="CN153" s="6"/>
      <c r="CO153" s="5"/>
      <c r="CP153" s="5"/>
      <c r="CQ153" s="4">
        <v>3</v>
      </c>
      <c r="CR153" s="6">
        <v>176.13</v>
      </c>
      <c r="CS153" s="4"/>
      <c r="CT153" s="6"/>
      <c r="CU153" s="5"/>
      <c r="CV153" s="5"/>
      <c r="CW153" s="4"/>
      <c r="CX153" s="6"/>
      <c r="CY153" s="4"/>
      <c r="CZ153" s="6"/>
      <c r="DA153" s="5"/>
      <c r="DB153" s="5"/>
      <c r="DC153" s="4"/>
      <c r="DD153" s="6"/>
      <c r="DE153" s="4"/>
      <c r="DF153" s="6"/>
      <c r="DG153" s="5"/>
      <c r="DH153" s="5"/>
      <c r="DI153" s="4"/>
      <c r="DJ153" s="6"/>
      <c r="DK153" s="4"/>
      <c r="DL153" s="6"/>
      <c r="DM153" s="5"/>
      <c r="DN153" s="5"/>
      <c r="DO153" s="4"/>
      <c r="DP153" s="6"/>
      <c r="DQ153" s="4"/>
      <c r="DR153" s="6"/>
      <c r="DS153" s="5"/>
      <c r="DT153" s="5"/>
      <c r="DU153" s="4">
        <v>1</v>
      </c>
      <c r="DV153" s="6">
        <v>55.91</v>
      </c>
      <c r="DW153" s="4"/>
      <c r="DX153" s="6"/>
      <c r="DY153" s="5"/>
      <c r="DZ153" s="5"/>
      <c r="EA153" s="4">
        <v>1</v>
      </c>
      <c r="EB153" s="6">
        <v>63.51</v>
      </c>
      <c r="EC153" s="4"/>
      <c r="ED153" s="6"/>
      <c r="EE153" s="5"/>
      <c r="EF153" s="5"/>
      <c r="EG153" s="4"/>
      <c r="EH153" s="6"/>
      <c r="EI153" s="4"/>
      <c r="EJ153" s="6"/>
      <c r="EK153" s="5"/>
      <c r="EL153" s="5"/>
      <c r="EM153" s="4"/>
      <c r="EN153" s="6"/>
      <c r="EO153" s="4"/>
      <c r="EP153" s="6"/>
      <c r="EQ153" s="5"/>
      <c r="ER153" s="5"/>
      <c r="ES153" s="4"/>
      <c r="ET153" s="6"/>
      <c r="EU153" s="4"/>
      <c r="EV153" s="6"/>
      <c r="EW153" s="5"/>
      <c r="EX153" s="5"/>
      <c r="EY153" s="4"/>
      <c r="EZ153" s="6"/>
      <c r="FA153" s="4"/>
      <c r="FB153" s="6"/>
      <c r="FC153" s="5"/>
      <c r="FD153" s="5"/>
      <c r="FE153" s="4"/>
      <c r="FF153" s="6"/>
      <c r="FG153" s="4"/>
      <c r="FH153" s="6"/>
      <c r="FI153" s="5"/>
      <c r="FJ153" s="5"/>
      <c r="FK153" s="4"/>
      <c r="FL153" s="6"/>
      <c r="FM153" s="4"/>
      <c r="FN153" s="6"/>
      <c r="FO153" s="5"/>
      <c r="FP153" s="5"/>
      <c r="FQ153" s="4"/>
      <c r="FR153" s="6"/>
      <c r="FS153" s="4"/>
      <c r="FT153" s="6"/>
      <c r="FU153" s="5"/>
      <c r="FV153" s="5"/>
      <c r="FW153" s="4"/>
      <c r="FX153" s="6"/>
      <c r="FY153" s="4"/>
      <c r="FZ153" s="6"/>
      <c r="GA153" s="5"/>
      <c r="GB153" s="5"/>
      <c r="GC153" s="4"/>
      <c r="GD153" s="6"/>
      <c r="GE153" s="4"/>
      <c r="GF153" s="6"/>
      <c r="GG153" s="5"/>
      <c r="GH153" s="5"/>
      <c r="GI153" s="4"/>
      <c r="GJ153" s="6"/>
      <c r="GK153" s="4"/>
      <c r="GL153" s="6"/>
      <c r="GM153" s="5"/>
      <c r="GN153" s="5"/>
      <c r="GO153" s="4"/>
      <c r="GP153" s="6"/>
      <c r="GQ153" s="4"/>
      <c r="GR153" s="6"/>
      <c r="GS153" s="5"/>
      <c r="GT153" s="5"/>
      <c r="GU153" s="4"/>
      <c r="GV153" s="6"/>
      <c r="GW153" s="4"/>
      <c r="GX153" s="6"/>
      <c r="GY153" s="5"/>
      <c r="GZ153" s="5"/>
      <c r="HA153" s="4"/>
      <c r="HB153" s="6"/>
      <c r="HC153" s="4"/>
      <c r="HD153" s="6"/>
      <c r="HE153" s="5"/>
      <c r="HF153" s="5"/>
      <c r="HG153" s="4"/>
      <c r="HH153" s="6"/>
      <c r="HI153" s="4"/>
      <c r="HJ153" s="6"/>
      <c r="HK153" s="5"/>
      <c r="HL153" s="5"/>
      <c r="HM153" s="4"/>
      <c r="HN153" s="6"/>
      <c r="HO153" s="4"/>
      <c r="HP153" s="6"/>
      <c r="HQ153" s="5"/>
      <c r="HR153" s="5"/>
      <c r="HS153" s="4"/>
      <c r="HT153" s="6"/>
      <c r="HU153" s="4"/>
      <c r="HV153" s="6"/>
      <c r="HW153" s="5"/>
      <c r="HX153" s="5"/>
      <c r="HY153" s="4"/>
      <c r="HZ153" s="6"/>
      <c r="IA153" s="4"/>
      <c r="IB153" s="6"/>
      <c r="IC153" s="5"/>
      <c r="ID153" s="5"/>
      <c r="IE153" s="4"/>
      <c r="IF153" s="6"/>
      <c r="IG153" s="4"/>
      <c r="IH153" s="6"/>
      <c r="II153" s="5"/>
      <c r="IJ153" s="5"/>
      <c r="IK153" s="4"/>
      <c r="IL153" s="6"/>
      <c r="IM153" s="4"/>
      <c r="IN153" s="6"/>
      <c r="IO153" s="5"/>
      <c r="IP153" s="5"/>
      <c r="IQ153" s="4"/>
      <c r="IR153" s="6"/>
      <c r="IS153" s="4"/>
      <c r="IT153" s="6"/>
      <c r="IU153" s="5"/>
      <c r="IV153" s="5"/>
      <c r="IW153" s="4"/>
      <c r="IX153" s="6"/>
      <c r="IY153" s="4"/>
      <c r="IZ153" s="6"/>
      <c r="JA153" s="5"/>
      <c r="JB153" s="5"/>
      <c r="JC153" s="4"/>
      <c r="JD153" s="6"/>
      <c r="JE153" s="4"/>
      <c r="JF153" s="6"/>
      <c r="JG153" s="5"/>
      <c r="JH153" s="5"/>
      <c r="JI153" s="4"/>
      <c r="JJ153" s="6"/>
      <c r="JK153" s="4"/>
      <c r="JL153" s="6"/>
      <c r="JM153" s="5"/>
      <c r="JN153" s="5"/>
      <c r="JO153" s="4"/>
      <c r="JP153" s="6"/>
      <c r="JQ153" s="4"/>
      <c r="JR153" s="6"/>
      <c r="JS153" s="5"/>
      <c r="JT153" s="5"/>
      <c r="JU153" s="4"/>
      <c r="JV153" s="6"/>
      <c r="JW153" s="4"/>
      <c r="JX153" s="6"/>
      <c r="JY153" s="5"/>
      <c r="JZ153" s="5"/>
      <c r="KA153" s="4"/>
      <c r="KB153" s="6"/>
      <c r="KC153" s="4"/>
      <c r="KD153" s="6"/>
      <c r="KE153" s="5"/>
      <c r="KF153" s="5"/>
      <c r="KG153" s="4"/>
      <c r="KH153" s="6"/>
      <c r="KI153" s="4"/>
      <c r="KJ153" s="6"/>
      <c r="KK153" s="5"/>
      <c r="KL153" s="5"/>
    </row>
    <row r="154">
      <c r="A154" s="3" t="s">
        <v>85</v>
      </c>
      <c r="B154" s="3" t="s">
        <v>86</v>
      </c>
      <c r="C154" s="3" t="s">
        <v>449</v>
      </c>
      <c r="D154" s="3" t="s">
        <v>450</v>
      </c>
      <c r="E154" s="3" t="s">
        <v>464</v>
      </c>
      <c r="F154" s="3" t="s">
        <v>465</v>
      </c>
      <c r="G154" s="3" t="s">
        <v>466</v>
      </c>
      <c r="H154" s="3" t="s">
        <v>118</v>
      </c>
      <c r="I154" s="4"/>
      <c r="J154" s="4">
        <f>=ROUNDDOWN({0},0)</f>
      </c>
      <c r="K154" s="4"/>
      <c r="L154" s="5">
        <v>1</v>
      </c>
      <c r="M154" s="4"/>
      <c r="N154" s="4">
        <f>=ROUNDDOWN({0},0)</f>
      </c>
      <c r="O154" s="4"/>
      <c r="P154" s="5"/>
      <c r="Q154" s="4">
        <v>39</v>
      </c>
      <c r="R154" s="6">
        <v>2672.67</v>
      </c>
      <c r="S154" s="4"/>
      <c r="T154" s="6"/>
      <c r="U154" s="5"/>
      <c r="V154" s="5"/>
      <c r="W154" s="4">
        <v>6</v>
      </c>
      <c r="X154" s="6">
        <v>394.32</v>
      </c>
      <c r="Y154" s="4"/>
      <c r="Z154" s="6"/>
      <c r="AA154" s="5"/>
      <c r="AB154" s="5"/>
      <c r="AC154" s="4">
        <v>8</v>
      </c>
      <c r="AD154" s="6">
        <v>466.34</v>
      </c>
      <c r="AE154" s="4"/>
      <c r="AF154" s="6"/>
      <c r="AG154" s="5"/>
      <c r="AH154" s="5"/>
      <c r="AI154" s="4">
        <v>2</v>
      </c>
      <c r="AJ154" s="6">
        <v>142.8</v>
      </c>
      <c r="AK154" s="4"/>
      <c r="AL154" s="6"/>
      <c r="AM154" s="5"/>
      <c r="AN154" s="5"/>
      <c r="AO154" s="4">
        <v>14</v>
      </c>
      <c r="AP154" s="6">
        <v>994.7</v>
      </c>
      <c r="AQ154" s="4"/>
      <c r="AR154" s="6"/>
      <c r="AS154" s="5"/>
      <c r="AT154" s="5"/>
      <c r="AU154" s="4">
        <v>3</v>
      </c>
      <c r="AV154" s="6">
        <v>219.08</v>
      </c>
      <c r="AW154" s="4"/>
      <c r="AX154" s="6"/>
      <c r="AY154" s="5"/>
      <c r="AZ154" s="5"/>
      <c r="BA154" s="4"/>
      <c r="BB154" s="6"/>
      <c r="BC154" s="4"/>
      <c r="BD154" s="6"/>
      <c r="BE154" s="5"/>
      <c r="BF154" s="5"/>
      <c r="BG154" s="4">
        <v>2</v>
      </c>
      <c r="BH154" s="6">
        <v>151.5</v>
      </c>
      <c r="BI154" s="4"/>
      <c r="BJ154" s="6"/>
      <c r="BK154" s="5"/>
      <c r="BL154" s="5"/>
      <c r="BM154" s="4"/>
      <c r="BN154" s="6"/>
      <c r="BO154" s="4"/>
      <c r="BP154" s="6"/>
      <c r="BQ154" s="5"/>
      <c r="BR154" s="5"/>
      <c r="BS154" s="4">
        <v>3</v>
      </c>
      <c r="BT154" s="6">
        <v>227.25</v>
      </c>
      <c r="BU154" s="4"/>
      <c r="BV154" s="6"/>
      <c r="BW154" s="5"/>
      <c r="BX154" s="5"/>
      <c r="BY154" s="4"/>
      <c r="BZ154" s="6"/>
      <c r="CA154" s="4"/>
      <c r="CB154" s="6"/>
      <c r="CC154" s="5"/>
      <c r="CD154" s="5"/>
      <c r="CE154" s="4"/>
      <c r="CF154" s="6"/>
      <c r="CG154" s="4"/>
      <c r="CH154" s="6"/>
      <c r="CI154" s="5"/>
      <c r="CJ154" s="5"/>
      <c r="CK154" s="4"/>
      <c r="CL154" s="6"/>
      <c r="CM154" s="4"/>
      <c r="CN154" s="6"/>
      <c r="CO154" s="5"/>
      <c r="CP154" s="5"/>
      <c r="CQ154" s="4">
        <v>1</v>
      </c>
      <c r="CR154" s="6">
        <v>76.68</v>
      </c>
      <c r="CS154" s="4"/>
      <c r="CT154" s="6"/>
      <c r="CU154" s="5"/>
      <c r="CV154" s="5"/>
      <c r="CW154" s="4"/>
      <c r="CX154" s="6"/>
      <c r="CY154" s="4"/>
      <c r="CZ154" s="6"/>
      <c r="DA154" s="5"/>
      <c r="DB154" s="5"/>
      <c r="DC154" s="4"/>
      <c r="DD154" s="6"/>
      <c r="DE154" s="4"/>
      <c r="DF154" s="6"/>
      <c r="DG154" s="5"/>
      <c r="DH154" s="5"/>
      <c r="DI154" s="4"/>
      <c r="DJ154" s="6"/>
      <c r="DK154" s="4"/>
      <c r="DL154" s="6"/>
      <c r="DM154" s="5"/>
      <c r="DN154" s="5"/>
      <c r="DO154" s="4"/>
      <c r="DP154" s="6"/>
      <c r="DQ154" s="4"/>
      <c r="DR154" s="6"/>
      <c r="DS154" s="5"/>
      <c r="DT154" s="5"/>
      <c r="DU154" s="4"/>
      <c r="DV154" s="6"/>
      <c r="DW154" s="4"/>
      <c r="DX154" s="6"/>
      <c r="DY154" s="5"/>
      <c r="DZ154" s="5"/>
      <c r="EA154" s="4"/>
      <c r="EB154" s="6"/>
      <c r="EC154" s="4"/>
      <c r="ED154" s="6"/>
      <c r="EE154" s="5"/>
      <c r="EF154" s="5"/>
      <c r="EG154" s="4"/>
      <c r="EH154" s="6"/>
      <c r="EI154" s="4"/>
      <c r="EJ154" s="6"/>
      <c r="EK154" s="5"/>
      <c r="EL154" s="5"/>
      <c r="EM154" s="4"/>
      <c r="EN154" s="6"/>
      <c r="EO154" s="4"/>
      <c r="EP154" s="6"/>
      <c r="EQ154" s="5"/>
      <c r="ER154" s="5"/>
      <c r="ES154" s="4"/>
      <c r="ET154" s="6"/>
      <c r="EU154" s="4"/>
      <c r="EV154" s="6"/>
      <c r="EW154" s="5"/>
      <c r="EX154" s="5"/>
      <c r="EY154" s="4"/>
      <c r="EZ154" s="6"/>
      <c r="FA154" s="4"/>
      <c r="FB154" s="6"/>
      <c r="FC154" s="5"/>
      <c r="FD154" s="5"/>
      <c r="FE154" s="4"/>
      <c r="FF154" s="6"/>
      <c r="FG154" s="4"/>
      <c r="FH154" s="6"/>
      <c r="FI154" s="5"/>
      <c r="FJ154" s="5"/>
      <c r="FK154" s="4"/>
      <c r="FL154" s="6"/>
      <c r="FM154" s="4"/>
      <c r="FN154" s="6"/>
      <c r="FO154" s="5"/>
      <c r="FP154" s="5"/>
      <c r="FQ154" s="4"/>
      <c r="FR154" s="6"/>
      <c r="FS154" s="4"/>
      <c r="FT154" s="6"/>
      <c r="FU154" s="5"/>
      <c r="FV154" s="5"/>
      <c r="FW154" s="4"/>
      <c r="FX154" s="6"/>
      <c r="FY154" s="4"/>
      <c r="FZ154" s="6"/>
      <c r="GA154" s="5"/>
      <c r="GB154" s="5"/>
      <c r="GC154" s="4"/>
      <c r="GD154" s="6"/>
      <c r="GE154" s="4"/>
      <c r="GF154" s="6"/>
      <c r="GG154" s="5"/>
      <c r="GH154" s="5"/>
      <c r="GI154" s="4"/>
      <c r="GJ154" s="6"/>
      <c r="GK154" s="4"/>
      <c r="GL154" s="6"/>
      <c r="GM154" s="5"/>
      <c r="GN154" s="5"/>
      <c r="GO154" s="4"/>
      <c r="GP154" s="6"/>
      <c r="GQ154" s="4"/>
      <c r="GR154" s="6"/>
      <c r="GS154" s="5"/>
      <c r="GT154" s="5"/>
      <c r="GU154" s="4"/>
      <c r="GV154" s="6"/>
      <c r="GW154" s="4"/>
      <c r="GX154" s="6"/>
      <c r="GY154" s="5"/>
      <c r="GZ154" s="5"/>
      <c r="HA154" s="4"/>
      <c r="HB154" s="6"/>
      <c r="HC154" s="4"/>
      <c r="HD154" s="6"/>
      <c r="HE154" s="5"/>
      <c r="HF154" s="5"/>
      <c r="HG154" s="4"/>
      <c r="HH154" s="6"/>
      <c r="HI154" s="4"/>
      <c r="HJ154" s="6"/>
      <c r="HK154" s="5"/>
      <c r="HL154" s="5"/>
      <c r="HM154" s="4"/>
      <c r="HN154" s="6"/>
      <c r="HO154" s="4"/>
      <c r="HP154" s="6"/>
      <c r="HQ154" s="5"/>
      <c r="HR154" s="5"/>
      <c r="HS154" s="4"/>
      <c r="HT154" s="6"/>
      <c r="HU154" s="4"/>
      <c r="HV154" s="6"/>
      <c r="HW154" s="5"/>
      <c r="HX154" s="5"/>
      <c r="HY154" s="4"/>
      <c r="HZ154" s="6"/>
      <c r="IA154" s="4"/>
      <c r="IB154" s="6"/>
      <c r="IC154" s="5"/>
      <c r="ID154" s="5"/>
      <c r="IE154" s="4"/>
      <c r="IF154" s="6"/>
      <c r="IG154" s="4"/>
      <c r="IH154" s="6"/>
      <c r="II154" s="5"/>
      <c r="IJ154" s="5"/>
      <c r="IK154" s="4"/>
      <c r="IL154" s="6"/>
      <c r="IM154" s="4"/>
      <c r="IN154" s="6"/>
      <c r="IO154" s="5"/>
      <c r="IP154" s="5"/>
      <c r="IQ154" s="4"/>
      <c r="IR154" s="6"/>
      <c r="IS154" s="4"/>
      <c r="IT154" s="6"/>
      <c r="IU154" s="5"/>
      <c r="IV154" s="5"/>
      <c r="IW154" s="4"/>
      <c r="IX154" s="6"/>
      <c r="IY154" s="4"/>
      <c r="IZ154" s="6"/>
      <c r="JA154" s="5"/>
      <c r="JB154" s="5"/>
      <c r="JC154" s="4"/>
      <c r="JD154" s="6"/>
      <c r="JE154" s="4"/>
      <c r="JF154" s="6"/>
      <c r="JG154" s="5"/>
      <c r="JH154" s="5"/>
      <c r="JI154" s="4"/>
      <c r="JJ154" s="6"/>
      <c r="JK154" s="4"/>
      <c r="JL154" s="6"/>
      <c r="JM154" s="5"/>
      <c r="JN154" s="5"/>
      <c r="JO154" s="4"/>
      <c r="JP154" s="6"/>
      <c r="JQ154" s="4"/>
      <c r="JR154" s="6"/>
      <c r="JS154" s="5"/>
      <c r="JT154" s="5"/>
      <c r="JU154" s="4"/>
      <c r="JV154" s="6"/>
      <c r="JW154" s="4"/>
      <c r="JX154" s="6"/>
      <c r="JY154" s="5"/>
      <c r="JZ154" s="5"/>
      <c r="KA154" s="4"/>
      <c r="KB154" s="6"/>
      <c r="KC154" s="4"/>
      <c r="KD154" s="6"/>
      <c r="KE154" s="5"/>
      <c r="KF154" s="5"/>
      <c r="KG154" s="4"/>
      <c r="KH154" s="6"/>
      <c r="KI154" s="4"/>
      <c r="KJ154" s="6"/>
      <c r="KK154" s="5"/>
      <c r="KL154" s="5"/>
    </row>
    <row r="155">
      <c r="A155" s="3" t="s">
        <v>85</v>
      </c>
      <c r="B155" s="3" t="s">
        <v>86</v>
      </c>
      <c r="C155" s="3" t="s">
        <v>449</v>
      </c>
      <c r="D155" s="3" t="s">
        <v>450</v>
      </c>
      <c r="E155" s="3" t="s">
        <v>265</v>
      </c>
      <c r="F155" s="3" t="s">
        <v>266</v>
      </c>
      <c r="G155" s="3" t="s">
        <v>267</v>
      </c>
      <c r="H155" s="3" t="s">
        <v>129</v>
      </c>
      <c r="I155" s="4"/>
      <c r="J155" s="4">
        <f>=ROUNDDOWN({0},0)</f>
      </c>
      <c r="K155" s="4"/>
      <c r="L155" s="5">
        <v>1</v>
      </c>
      <c r="M155" s="4"/>
      <c r="N155" s="4">
        <f>=ROUNDDOWN({0},0)</f>
      </c>
      <c r="O155" s="4"/>
      <c r="P155" s="5"/>
      <c r="Q155" s="4">
        <v>34</v>
      </c>
      <c r="R155" s="6">
        <v>1821.62</v>
      </c>
      <c r="S155" s="4"/>
      <c r="T155" s="6"/>
      <c r="U155" s="5"/>
      <c r="V155" s="5"/>
      <c r="W155" s="4"/>
      <c r="X155" s="6"/>
      <c r="Y155" s="4"/>
      <c r="Z155" s="6"/>
      <c r="AA155" s="5"/>
      <c r="AB155" s="5"/>
      <c r="AC155" s="4">
        <v>8</v>
      </c>
      <c r="AD155" s="6">
        <v>367.08</v>
      </c>
      <c r="AE155" s="4"/>
      <c r="AF155" s="6"/>
      <c r="AG155" s="5"/>
      <c r="AH155" s="5"/>
      <c r="AI155" s="4">
        <v>5</v>
      </c>
      <c r="AJ155" s="6">
        <v>304.65</v>
      </c>
      <c r="AK155" s="4"/>
      <c r="AL155" s="6"/>
      <c r="AM155" s="5"/>
      <c r="AN155" s="5"/>
      <c r="AO155" s="4">
        <v>1</v>
      </c>
      <c r="AP155" s="6">
        <v>50</v>
      </c>
      <c r="AQ155" s="4"/>
      <c r="AR155" s="6"/>
      <c r="AS155" s="5"/>
      <c r="AT155" s="5"/>
      <c r="AU155" s="4">
        <v>2</v>
      </c>
      <c r="AV155" s="6">
        <v>111.8</v>
      </c>
      <c r="AW155" s="4"/>
      <c r="AX155" s="6"/>
      <c r="AY155" s="5"/>
      <c r="AZ155" s="5"/>
      <c r="BA155" s="4">
        <v>1</v>
      </c>
      <c r="BB155" s="6">
        <v>70.99</v>
      </c>
      <c r="BC155" s="4"/>
      <c r="BD155" s="6"/>
      <c r="BE155" s="5"/>
      <c r="BF155" s="5"/>
      <c r="BG155" s="4"/>
      <c r="BH155" s="6"/>
      <c r="BI155" s="4"/>
      <c r="BJ155" s="6"/>
      <c r="BK155" s="5"/>
      <c r="BL155" s="5"/>
      <c r="BM155" s="4"/>
      <c r="BN155" s="6"/>
      <c r="BO155" s="4"/>
      <c r="BP155" s="6"/>
      <c r="BQ155" s="5"/>
      <c r="BR155" s="5"/>
      <c r="BS155" s="4">
        <v>11</v>
      </c>
      <c r="BT155" s="6">
        <v>586.62</v>
      </c>
      <c r="BU155" s="4"/>
      <c r="BV155" s="6"/>
      <c r="BW155" s="5"/>
      <c r="BX155" s="5"/>
      <c r="BY155" s="4"/>
      <c r="BZ155" s="6"/>
      <c r="CA155" s="4"/>
      <c r="CB155" s="6"/>
      <c r="CC155" s="5"/>
      <c r="CD155" s="5"/>
      <c r="CE155" s="4"/>
      <c r="CF155" s="6"/>
      <c r="CG155" s="4"/>
      <c r="CH155" s="6"/>
      <c r="CI155" s="5"/>
      <c r="CJ155" s="5"/>
      <c r="CK155" s="4"/>
      <c r="CL155" s="6"/>
      <c r="CM155" s="4"/>
      <c r="CN155" s="6"/>
      <c r="CO155" s="5"/>
      <c r="CP155" s="5"/>
      <c r="CQ155" s="4"/>
      <c r="CR155" s="6"/>
      <c r="CS155" s="4"/>
      <c r="CT155" s="6"/>
      <c r="CU155" s="5"/>
      <c r="CV155" s="5"/>
      <c r="CW155" s="4"/>
      <c r="CX155" s="6"/>
      <c r="CY155" s="4"/>
      <c r="CZ155" s="6"/>
      <c r="DA155" s="5"/>
      <c r="DB155" s="5"/>
      <c r="DC155" s="4"/>
      <c r="DD155" s="6"/>
      <c r="DE155" s="4"/>
      <c r="DF155" s="6"/>
      <c r="DG155" s="5"/>
      <c r="DH155" s="5"/>
      <c r="DI155" s="4"/>
      <c r="DJ155" s="6"/>
      <c r="DK155" s="4"/>
      <c r="DL155" s="6"/>
      <c r="DM155" s="5"/>
      <c r="DN155" s="5"/>
      <c r="DO155" s="4">
        <v>4</v>
      </c>
      <c r="DP155" s="6">
        <v>220.23</v>
      </c>
      <c r="DQ155" s="4"/>
      <c r="DR155" s="6"/>
      <c r="DS155" s="5"/>
      <c r="DT155" s="5"/>
      <c r="DU155" s="4"/>
      <c r="DV155" s="6"/>
      <c r="DW155" s="4"/>
      <c r="DX155" s="6"/>
      <c r="DY155" s="5"/>
      <c r="DZ155" s="5"/>
      <c r="EA155" s="4"/>
      <c r="EB155" s="6"/>
      <c r="EC155" s="4"/>
      <c r="ED155" s="6"/>
      <c r="EE155" s="5"/>
      <c r="EF155" s="5"/>
      <c r="EG155" s="4"/>
      <c r="EH155" s="6"/>
      <c r="EI155" s="4"/>
      <c r="EJ155" s="6"/>
      <c r="EK155" s="5"/>
      <c r="EL155" s="5"/>
      <c r="EM155" s="4"/>
      <c r="EN155" s="6"/>
      <c r="EO155" s="4"/>
      <c r="EP155" s="6"/>
      <c r="EQ155" s="5"/>
      <c r="ER155" s="5"/>
      <c r="ES155" s="4"/>
      <c r="ET155" s="6"/>
      <c r="EU155" s="4"/>
      <c r="EV155" s="6"/>
      <c r="EW155" s="5"/>
      <c r="EX155" s="5"/>
      <c r="EY155" s="4"/>
      <c r="EZ155" s="6"/>
      <c r="FA155" s="4"/>
      <c r="FB155" s="6"/>
      <c r="FC155" s="5"/>
      <c r="FD155" s="5"/>
      <c r="FE155" s="4"/>
      <c r="FF155" s="6"/>
      <c r="FG155" s="4"/>
      <c r="FH155" s="6"/>
      <c r="FI155" s="5"/>
      <c r="FJ155" s="5"/>
      <c r="FK155" s="4">
        <v>2</v>
      </c>
      <c r="FL155" s="6">
        <v>110.25</v>
      </c>
      <c r="FM155" s="4"/>
      <c r="FN155" s="6"/>
      <c r="FO155" s="5"/>
      <c r="FP155" s="5"/>
      <c r="FQ155" s="4"/>
      <c r="FR155" s="6"/>
      <c r="FS155" s="4"/>
      <c r="FT155" s="6"/>
      <c r="FU155" s="5"/>
      <c r="FV155" s="5"/>
      <c r="FW155" s="4"/>
      <c r="FX155" s="6"/>
      <c r="FY155" s="4"/>
      <c r="FZ155" s="6"/>
      <c r="GA155" s="5"/>
      <c r="GB155" s="5"/>
      <c r="GC155" s="4"/>
      <c r="GD155" s="6"/>
      <c r="GE155" s="4"/>
      <c r="GF155" s="6"/>
      <c r="GG155" s="5"/>
      <c r="GH155" s="5"/>
      <c r="GI155" s="4"/>
      <c r="GJ155" s="6"/>
      <c r="GK155" s="4"/>
      <c r="GL155" s="6"/>
      <c r="GM155" s="5"/>
      <c r="GN155" s="5"/>
      <c r="GO155" s="4"/>
      <c r="GP155" s="6"/>
      <c r="GQ155" s="4"/>
      <c r="GR155" s="6"/>
      <c r="GS155" s="5"/>
      <c r="GT155" s="5"/>
      <c r="GU155" s="4"/>
      <c r="GV155" s="6"/>
      <c r="GW155" s="4"/>
      <c r="GX155" s="6"/>
      <c r="GY155" s="5"/>
      <c r="GZ155" s="5"/>
      <c r="HA155" s="4"/>
      <c r="HB155" s="6"/>
      <c r="HC155" s="4"/>
      <c r="HD155" s="6"/>
      <c r="HE155" s="5"/>
      <c r="HF155" s="5"/>
      <c r="HG155" s="4"/>
      <c r="HH155" s="6"/>
      <c r="HI155" s="4"/>
      <c r="HJ155" s="6"/>
      <c r="HK155" s="5"/>
      <c r="HL155" s="5"/>
      <c r="HM155" s="4"/>
      <c r="HN155" s="6"/>
      <c r="HO155" s="4"/>
      <c r="HP155" s="6"/>
      <c r="HQ155" s="5"/>
      <c r="HR155" s="5"/>
      <c r="HS155" s="4"/>
      <c r="HT155" s="6"/>
      <c r="HU155" s="4"/>
      <c r="HV155" s="6"/>
      <c r="HW155" s="5"/>
      <c r="HX155" s="5"/>
      <c r="HY155" s="4"/>
      <c r="HZ155" s="6"/>
      <c r="IA155" s="4"/>
      <c r="IB155" s="6"/>
      <c r="IC155" s="5"/>
      <c r="ID155" s="5"/>
      <c r="IE155" s="4"/>
      <c r="IF155" s="6"/>
      <c r="IG155" s="4"/>
      <c r="IH155" s="6"/>
      <c r="II155" s="5"/>
      <c r="IJ155" s="5"/>
      <c r="IK155" s="4"/>
      <c r="IL155" s="6"/>
      <c r="IM155" s="4"/>
      <c r="IN155" s="6"/>
      <c r="IO155" s="5"/>
      <c r="IP155" s="5"/>
      <c r="IQ155" s="4"/>
      <c r="IR155" s="6"/>
      <c r="IS155" s="4"/>
      <c r="IT155" s="6"/>
      <c r="IU155" s="5"/>
      <c r="IV155" s="5"/>
      <c r="IW155" s="4"/>
      <c r="IX155" s="6"/>
      <c r="IY155" s="4"/>
      <c r="IZ155" s="6"/>
      <c r="JA155" s="5"/>
      <c r="JB155" s="5"/>
      <c r="JC155" s="4"/>
      <c r="JD155" s="6"/>
      <c r="JE155" s="4"/>
      <c r="JF155" s="6"/>
      <c r="JG155" s="5"/>
      <c r="JH155" s="5"/>
      <c r="JI155" s="4"/>
      <c r="JJ155" s="6"/>
      <c r="JK155" s="4"/>
      <c r="JL155" s="6"/>
      <c r="JM155" s="5"/>
      <c r="JN155" s="5"/>
      <c r="JO155" s="4"/>
      <c r="JP155" s="6"/>
      <c r="JQ155" s="4"/>
      <c r="JR155" s="6"/>
      <c r="JS155" s="5"/>
      <c r="JT155" s="5"/>
      <c r="JU155" s="4"/>
      <c r="JV155" s="6"/>
      <c r="JW155" s="4"/>
      <c r="JX155" s="6"/>
      <c r="JY155" s="5"/>
      <c r="JZ155" s="5"/>
      <c r="KA155" s="4"/>
      <c r="KB155" s="6"/>
      <c r="KC155" s="4"/>
      <c r="KD155" s="6"/>
      <c r="KE155" s="5"/>
      <c r="KF155" s="5"/>
      <c r="KG155" s="4"/>
      <c r="KH155" s="6"/>
      <c r="KI155" s="4"/>
      <c r="KJ155" s="6"/>
      <c r="KK155" s="5"/>
      <c r="KL155" s="5"/>
    </row>
    <row r="156">
      <c r="A156" s="3" t="s">
        <v>85</v>
      </c>
      <c r="B156" s="3" t="s">
        <v>86</v>
      </c>
      <c r="C156" s="3" t="s">
        <v>449</v>
      </c>
      <c r="D156" s="3" t="s">
        <v>450</v>
      </c>
      <c r="E156" s="3" t="s">
        <v>467</v>
      </c>
      <c r="F156" s="3" t="s">
        <v>468</v>
      </c>
      <c r="G156" s="3" t="s">
        <v>469</v>
      </c>
      <c r="H156" s="3" t="s">
        <v>129</v>
      </c>
      <c r="I156" s="4"/>
      <c r="J156" s="4">
        <f>=ROUNDDOWN({0},0)</f>
      </c>
      <c r="K156" s="4">
        <v>626</v>
      </c>
      <c r="L156" s="5">
        <v>1</v>
      </c>
      <c r="M156" s="4"/>
      <c r="N156" s="4">
        <f>=ROUNDDOWN({0},0)</f>
      </c>
      <c r="O156" s="4"/>
      <c r="P156" s="5"/>
      <c r="Q156" s="4">
        <v>29</v>
      </c>
      <c r="R156" s="6">
        <v>1625.81</v>
      </c>
      <c r="S156" s="4"/>
      <c r="T156" s="6"/>
      <c r="U156" s="5"/>
      <c r="V156" s="5"/>
      <c r="W156" s="4">
        <v>1</v>
      </c>
      <c r="X156" s="6">
        <v>48.83</v>
      </c>
      <c r="Y156" s="4"/>
      <c r="Z156" s="6"/>
      <c r="AA156" s="5"/>
      <c r="AB156" s="5"/>
      <c r="AC156" s="4">
        <v>3</v>
      </c>
      <c r="AD156" s="6">
        <v>138</v>
      </c>
      <c r="AE156" s="4"/>
      <c r="AF156" s="6"/>
      <c r="AG156" s="5"/>
      <c r="AH156" s="5"/>
      <c r="AI156" s="4"/>
      <c r="AJ156" s="6"/>
      <c r="AK156" s="4"/>
      <c r="AL156" s="6"/>
      <c r="AM156" s="5"/>
      <c r="AN156" s="5"/>
      <c r="AO156" s="4">
        <v>3</v>
      </c>
      <c r="AP156" s="6">
        <v>181.97</v>
      </c>
      <c r="AQ156" s="4"/>
      <c r="AR156" s="6"/>
      <c r="AS156" s="5"/>
      <c r="AT156" s="5"/>
      <c r="AU156" s="4">
        <v>4</v>
      </c>
      <c r="AV156" s="6">
        <v>240.37</v>
      </c>
      <c r="AW156" s="4"/>
      <c r="AX156" s="6"/>
      <c r="AY156" s="5"/>
      <c r="AZ156" s="5"/>
      <c r="BA156" s="4"/>
      <c r="BB156" s="6"/>
      <c r="BC156" s="4"/>
      <c r="BD156" s="6"/>
      <c r="BE156" s="5"/>
      <c r="BF156" s="5"/>
      <c r="BG156" s="4">
        <v>1</v>
      </c>
      <c r="BH156" s="6">
        <v>59.94</v>
      </c>
      <c r="BI156" s="4"/>
      <c r="BJ156" s="6"/>
      <c r="BK156" s="5"/>
      <c r="BL156" s="5"/>
      <c r="BM156" s="4">
        <v>10</v>
      </c>
      <c r="BN156" s="6">
        <v>548.5</v>
      </c>
      <c r="BO156" s="4"/>
      <c r="BP156" s="6"/>
      <c r="BQ156" s="5"/>
      <c r="BR156" s="5"/>
      <c r="BS156" s="4">
        <v>1</v>
      </c>
      <c r="BT156" s="6">
        <v>59.94</v>
      </c>
      <c r="BU156" s="4"/>
      <c r="BV156" s="6"/>
      <c r="BW156" s="5"/>
      <c r="BX156" s="5"/>
      <c r="BY156" s="4"/>
      <c r="BZ156" s="6"/>
      <c r="CA156" s="4"/>
      <c r="CB156" s="6"/>
      <c r="CC156" s="5"/>
      <c r="CD156" s="5"/>
      <c r="CE156" s="4">
        <v>1</v>
      </c>
      <c r="CF156" s="6">
        <v>63.23</v>
      </c>
      <c r="CG156" s="4"/>
      <c r="CH156" s="6"/>
      <c r="CI156" s="5"/>
      <c r="CJ156" s="5"/>
      <c r="CK156" s="4"/>
      <c r="CL156" s="6"/>
      <c r="CM156" s="4"/>
      <c r="CN156" s="6"/>
      <c r="CO156" s="5"/>
      <c r="CP156" s="5"/>
      <c r="CQ156" s="4">
        <v>1</v>
      </c>
      <c r="CR156" s="6">
        <v>64.57</v>
      </c>
      <c r="CS156" s="4"/>
      <c r="CT156" s="6"/>
      <c r="CU156" s="5"/>
      <c r="CV156" s="5"/>
      <c r="CW156" s="4">
        <v>4</v>
      </c>
      <c r="CX156" s="6">
        <v>220.46</v>
      </c>
      <c r="CY156" s="4"/>
      <c r="CZ156" s="6"/>
      <c r="DA156" s="5"/>
      <c r="DB156" s="5"/>
      <c r="DC156" s="4"/>
      <c r="DD156" s="6"/>
      <c r="DE156" s="4"/>
      <c r="DF156" s="6"/>
      <c r="DG156" s="5"/>
      <c r="DH156" s="5"/>
      <c r="DI156" s="4"/>
      <c r="DJ156" s="6"/>
      <c r="DK156" s="4"/>
      <c r="DL156" s="6"/>
      <c r="DM156" s="5"/>
      <c r="DN156" s="5"/>
      <c r="DO156" s="4"/>
      <c r="DP156" s="6"/>
      <c r="DQ156" s="4"/>
      <c r="DR156" s="6"/>
      <c r="DS156" s="5"/>
      <c r="DT156" s="5"/>
      <c r="DU156" s="4"/>
      <c r="DV156" s="6"/>
      <c r="DW156" s="4"/>
      <c r="DX156" s="6"/>
      <c r="DY156" s="5"/>
      <c r="DZ156" s="5"/>
      <c r="EA156" s="4"/>
      <c r="EB156" s="6"/>
      <c r="EC156" s="4"/>
      <c r="ED156" s="6"/>
      <c r="EE156" s="5"/>
      <c r="EF156" s="5"/>
      <c r="EG156" s="4"/>
      <c r="EH156" s="6"/>
      <c r="EI156" s="4"/>
      <c r="EJ156" s="6"/>
      <c r="EK156" s="5"/>
      <c r="EL156" s="5"/>
      <c r="EM156" s="4"/>
      <c r="EN156" s="6"/>
      <c r="EO156" s="4"/>
      <c r="EP156" s="6"/>
      <c r="EQ156" s="5"/>
      <c r="ER156" s="5"/>
      <c r="ES156" s="4"/>
      <c r="ET156" s="6"/>
      <c r="EU156" s="4"/>
      <c r="EV156" s="6"/>
      <c r="EW156" s="5"/>
      <c r="EX156" s="5"/>
      <c r="EY156" s="4"/>
      <c r="EZ156" s="6"/>
      <c r="FA156" s="4"/>
      <c r="FB156" s="6"/>
      <c r="FC156" s="5"/>
      <c r="FD156" s="5"/>
      <c r="FE156" s="4"/>
      <c r="FF156" s="6"/>
      <c r="FG156" s="4"/>
      <c r="FH156" s="6"/>
      <c r="FI156" s="5"/>
      <c r="FJ156" s="5"/>
      <c r="FK156" s="4"/>
      <c r="FL156" s="6"/>
      <c r="FM156" s="4"/>
      <c r="FN156" s="6"/>
      <c r="FO156" s="5"/>
      <c r="FP156" s="5"/>
      <c r="FQ156" s="4"/>
      <c r="FR156" s="6"/>
      <c r="FS156" s="4"/>
      <c r="FT156" s="6"/>
      <c r="FU156" s="5"/>
      <c r="FV156" s="5"/>
      <c r="FW156" s="4"/>
      <c r="FX156" s="6"/>
      <c r="FY156" s="4"/>
      <c r="FZ156" s="6"/>
      <c r="GA156" s="5"/>
      <c r="GB156" s="5"/>
      <c r="GC156" s="4"/>
      <c r="GD156" s="6"/>
      <c r="GE156" s="4"/>
      <c r="GF156" s="6"/>
      <c r="GG156" s="5"/>
      <c r="GH156" s="5"/>
      <c r="GI156" s="4"/>
      <c r="GJ156" s="6"/>
      <c r="GK156" s="4"/>
      <c r="GL156" s="6"/>
      <c r="GM156" s="5"/>
      <c r="GN156" s="5"/>
      <c r="GO156" s="4"/>
      <c r="GP156" s="6"/>
      <c r="GQ156" s="4"/>
      <c r="GR156" s="6"/>
      <c r="GS156" s="5"/>
      <c r="GT156" s="5"/>
      <c r="GU156" s="4"/>
      <c r="GV156" s="6"/>
      <c r="GW156" s="4"/>
      <c r="GX156" s="6"/>
      <c r="GY156" s="5"/>
      <c r="GZ156" s="5"/>
      <c r="HA156" s="4"/>
      <c r="HB156" s="6"/>
      <c r="HC156" s="4"/>
      <c r="HD156" s="6"/>
      <c r="HE156" s="5"/>
      <c r="HF156" s="5"/>
      <c r="HG156" s="4"/>
      <c r="HH156" s="6"/>
      <c r="HI156" s="4"/>
      <c r="HJ156" s="6"/>
      <c r="HK156" s="5"/>
      <c r="HL156" s="5"/>
      <c r="HM156" s="4"/>
      <c r="HN156" s="6"/>
      <c r="HO156" s="4"/>
      <c r="HP156" s="6"/>
      <c r="HQ156" s="5"/>
      <c r="HR156" s="5"/>
      <c r="HS156" s="4"/>
      <c r="HT156" s="6"/>
      <c r="HU156" s="4"/>
      <c r="HV156" s="6"/>
      <c r="HW156" s="5"/>
      <c r="HX156" s="5"/>
      <c r="HY156" s="4"/>
      <c r="HZ156" s="6"/>
      <c r="IA156" s="4"/>
      <c r="IB156" s="6"/>
      <c r="IC156" s="5"/>
      <c r="ID156" s="5"/>
      <c r="IE156" s="4"/>
      <c r="IF156" s="6"/>
      <c r="IG156" s="4"/>
      <c r="IH156" s="6"/>
      <c r="II156" s="5"/>
      <c r="IJ156" s="5"/>
      <c r="IK156" s="4"/>
      <c r="IL156" s="6"/>
      <c r="IM156" s="4"/>
      <c r="IN156" s="6"/>
      <c r="IO156" s="5"/>
      <c r="IP156" s="5"/>
      <c r="IQ156" s="4"/>
      <c r="IR156" s="6"/>
      <c r="IS156" s="4"/>
      <c r="IT156" s="6"/>
      <c r="IU156" s="5"/>
      <c r="IV156" s="5"/>
      <c r="IW156" s="4"/>
      <c r="IX156" s="6"/>
      <c r="IY156" s="4"/>
      <c r="IZ156" s="6"/>
      <c r="JA156" s="5"/>
      <c r="JB156" s="5"/>
      <c r="JC156" s="4"/>
      <c r="JD156" s="6"/>
      <c r="JE156" s="4"/>
      <c r="JF156" s="6"/>
      <c r="JG156" s="5"/>
      <c r="JH156" s="5"/>
      <c r="JI156" s="4"/>
      <c r="JJ156" s="6"/>
      <c r="JK156" s="4"/>
      <c r="JL156" s="6"/>
      <c r="JM156" s="5"/>
      <c r="JN156" s="5"/>
      <c r="JO156" s="4"/>
      <c r="JP156" s="6"/>
      <c r="JQ156" s="4"/>
      <c r="JR156" s="6"/>
      <c r="JS156" s="5"/>
      <c r="JT156" s="5"/>
      <c r="JU156" s="4"/>
      <c r="JV156" s="6"/>
      <c r="JW156" s="4"/>
      <c r="JX156" s="6"/>
      <c r="JY156" s="5"/>
      <c r="JZ156" s="5"/>
      <c r="KA156" s="4"/>
      <c r="KB156" s="6"/>
      <c r="KC156" s="4"/>
      <c r="KD156" s="6"/>
      <c r="KE156" s="5"/>
      <c r="KF156" s="5"/>
      <c r="KG156" s="4"/>
      <c r="KH156" s="6"/>
      <c r="KI156" s="4"/>
      <c r="KJ156" s="6"/>
      <c r="KK156" s="5"/>
      <c r="KL156" s="5"/>
    </row>
    <row r="157">
      <c r="A157" s="3" t="s">
        <v>85</v>
      </c>
      <c r="B157" s="3" t="s">
        <v>86</v>
      </c>
      <c r="C157" s="3" t="s">
        <v>449</v>
      </c>
      <c r="D157" s="3" t="s">
        <v>450</v>
      </c>
      <c r="E157" s="3" t="s">
        <v>470</v>
      </c>
      <c r="F157" s="3" t="s">
        <v>471</v>
      </c>
      <c r="G157" s="3" t="s">
        <v>472</v>
      </c>
      <c r="H157" s="3" t="s">
        <v>104</v>
      </c>
      <c r="I157" s="4"/>
      <c r="J157" s="4">
        <f>=ROUNDDOWN({0},0)</f>
      </c>
      <c r="K157" s="4"/>
      <c r="L157" s="5"/>
      <c r="M157" s="4"/>
      <c r="N157" s="4">
        <f>=ROUNDDOWN({0},0)</f>
      </c>
      <c r="O157" s="4"/>
      <c r="P157" s="5"/>
      <c r="Q157" s="4">
        <v>28</v>
      </c>
      <c r="R157" s="6">
        <v>1542.39</v>
      </c>
      <c r="S157" s="4"/>
      <c r="T157" s="6"/>
      <c r="U157" s="5"/>
      <c r="V157" s="5"/>
      <c r="W157" s="4">
        <v>4</v>
      </c>
      <c r="X157" s="6">
        <v>227.86</v>
      </c>
      <c r="Y157" s="4"/>
      <c r="Z157" s="6"/>
      <c r="AA157" s="5"/>
      <c r="AB157" s="5"/>
      <c r="AC157" s="4">
        <v>7</v>
      </c>
      <c r="AD157" s="6">
        <v>328.88</v>
      </c>
      <c r="AE157" s="4"/>
      <c r="AF157" s="6"/>
      <c r="AG157" s="5"/>
      <c r="AH157" s="5"/>
      <c r="AI157" s="4">
        <v>3</v>
      </c>
      <c r="AJ157" s="6">
        <v>183.94</v>
      </c>
      <c r="AK157" s="4"/>
      <c r="AL157" s="6"/>
      <c r="AM157" s="5"/>
      <c r="AN157" s="5"/>
      <c r="AO157" s="4"/>
      <c r="AP157" s="6"/>
      <c r="AQ157" s="4"/>
      <c r="AR157" s="6"/>
      <c r="AS157" s="5"/>
      <c r="AT157" s="5"/>
      <c r="AU157" s="4">
        <v>9</v>
      </c>
      <c r="AV157" s="6">
        <v>525.46</v>
      </c>
      <c r="AW157" s="4"/>
      <c r="AX157" s="6"/>
      <c r="AY157" s="5"/>
      <c r="AZ157" s="5"/>
      <c r="BA157" s="4"/>
      <c r="BB157" s="6"/>
      <c r="BC157" s="4"/>
      <c r="BD157" s="6"/>
      <c r="BE157" s="5"/>
      <c r="BF157" s="5"/>
      <c r="BG157" s="4"/>
      <c r="BH157" s="6"/>
      <c r="BI157" s="4"/>
      <c r="BJ157" s="6"/>
      <c r="BK157" s="5"/>
      <c r="BL157" s="5"/>
      <c r="BM157" s="4"/>
      <c r="BN157" s="6"/>
      <c r="BO157" s="4"/>
      <c r="BP157" s="6"/>
      <c r="BQ157" s="5"/>
      <c r="BR157" s="5"/>
      <c r="BS157" s="4"/>
      <c r="BT157" s="6"/>
      <c r="BU157" s="4"/>
      <c r="BV157" s="6"/>
      <c r="BW157" s="5"/>
      <c r="BX157" s="5"/>
      <c r="BY157" s="4"/>
      <c r="BZ157" s="6"/>
      <c r="CA157" s="4"/>
      <c r="CB157" s="6"/>
      <c r="CC157" s="5"/>
      <c r="CD157" s="5"/>
      <c r="CE157" s="4">
        <v>2</v>
      </c>
      <c r="CF157" s="6">
        <v>114.96</v>
      </c>
      <c r="CG157" s="4"/>
      <c r="CH157" s="6"/>
      <c r="CI157" s="5"/>
      <c r="CJ157" s="5"/>
      <c r="CK157" s="4"/>
      <c r="CL157" s="6"/>
      <c r="CM157" s="4"/>
      <c r="CN157" s="6"/>
      <c r="CO157" s="5"/>
      <c r="CP157" s="5"/>
      <c r="CQ157" s="4"/>
      <c r="CR157" s="6"/>
      <c r="CS157" s="4"/>
      <c r="CT157" s="6"/>
      <c r="CU157" s="5"/>
      <c r="CV157" s="5"/>
      <c r="CW157" s="4">
        <v>1</v>
      </c>
      <c r="CX157" s="6">
        <v>62.99</v>
      </c>
      <c r="CY157" s="4"/>
      <c r="CZ157" s="6"/>
      <c r="DA157" s="5"/>
      <c r="DB157" s="5"/>
      <c r="DC157" s="4">
        <v>2</v>
      </c>
      <c r="DD157" s="6">
        <v>98.3</v>
      </c>
      <c r="DE157" s="4"/>
      <c r="DF157" s="6"/>
      <c r="DG157" s="5"/>
      <c r="DH157" s="5"/>
      <c r="DI157" s="4"/>
      <c r="DJ157" s="6"/>
      <c r="DK157" s="4"/>
      <c r="DL157" s="6"/>
      <c r="DM157" s="5"/>
      <c r="DN157" s="5"/>
      <c r="DO157" s="4"/>
      <c r="DP157" s="6"/>
      <c r="DQ157" s="4"/>
      <c r="DR157" s="6"/>
      <c r="DS157" s="5"/>
      <c r="DT157" s="5"/>
      <c r="DU157" s="4"/>
      <c r="DV157" s="6"/>
      <c r="DW157" s="4"/>
      <c r="DX157" s="6"/>
      <c r="DY157" s="5"/>
      <c r="DZ157" s="5"/>
      <c r="EA157" s="4"/>
      <c r="EB157" s="6"/>
      <c r="EC157" s="4"/>
      <c r="ED157" s="6"/>
      <c r="EE157" s="5"/>
      <c r="EF157" s="5"/>
      <c r="EG157" s="4"/>
      <c r="EH157" s="6"/>
      <c r="EI157" s="4"/>
      <c r="EJ157" s="6"/>
      <c r="EK157" s="5"/>
      <c r="EL157" s="5"/>
      <c r="EM157" s="4"/>
      <c r="EN157" s="6"/>
      <c r="EO157" s="4"/>
      <c r="EP157" s="6"/>
      <c r="EQ157" s="5"/>
      <c r="ER157" s="5"/>
      <c r="ES157" s="4"/>
      <c r="ET157" s="6"/>
      <c r="EU157" s="4"/>
      <c r="EV157" s="6"/>
      <c r="EW157" s="5"/>
      <c r="EX157" s="5"/>
      <c r="EY157" s="4"/>
      <c r="EZ157" s="6"/>
      <c r="FA157" s="4"/>
      <c r="FB157" s="6"/>
      <c r="FC157" s="5"/>
      <c r="FD157" s="5"/>
      <c r="FE157" s="4"/>
      <c r="FF157" s="6"/>
      <c r="FG157" s="4"/>
      <c r="FH157" s="6"/>
      <c r="FI157" s="5"/>
      <c r="FJ157" s="5"/>
      <c r="FK157" s="4"/>
      <c r="FL157" s="6"/>
      <c r="FM157" s="4"/>
      <c r="FN157" s="6"/>
      <c r="FO157" s="5"/>
      <c r="FP157" s="5"/>
      <c r="FQ157" s="4"/>
      <c r="FR157" s="6"/>
      <c r="FS157" s="4"/>
      <c r="FT157" s="6"/>
      <c r="FU157" s="5"/>
      <c r="FV157" s="5"/>
      <c r="FW157" s="4"/>
      <c r="FX157" s="6"/>
      <c r="FY157" s="4"/>
      <c r="FZ157" s="6"/>
      <c r="GA157" s="5"/>
      <c r="GB157" s="5"/>
      <c r="GC157" s="4"/>
      <c r="GD157" s="6"/>
      <c r="GE157" s="4"/>
      <c r="GF157" s="6"/>
      <c r="GG157" s="5"/>
      <c r="GH157" s="5"/>
      <c r="GI157" s="4"/>
      <c r="GJ157" s="6"/>
      <c r="GK157" s="4"/>
      <c r="GL157" s="6"/>
      <c r="GM157" s="5"/>
      <c r="GN157" s="5"/>
      <c r="GO157" s="4"/>
      <c r="GP157" s="6"/>
      <c r="GQ157" s="4"/>
      <c r="GR157" s="6"/>
      <c r="GS157" s="5"/>
      <c r="GT157" s="5"/>
      <c r="GU157" s="4"/>
      <c r="GV157" s="6"/>
      <c r="GW157" s="4"/>
      <c r="GX157" s="6"/>
      <c r="GY157" s="5"/>
      <c r="GZ157" s="5"/>
      <c r="HA157" s="4"/>
      <c r="HB157" s="6"/>
      <c r="HC157" s="4"/>
      <c r="HD157" s="6"/>
      <c r="HE157" s="5"/>
      <c r="HF157" s="5"/>
      <c r="HG157" s="4"/>
      <c r="HH157" s="6"/>
      <c r="HI157" s="4"/>
      <c r="HJ157" s="6"/>
      <c r="HK157" s="5"/>
      <c r="HL157" s="5"/>
      <c r="HM157" s="4"/>
      <c r="HN157" s="6"/>
      <c r="HO157" s="4"/>
      <c r="HP157" s="6"/>
      <c r="HQ157" s="5"/>
      <c r="HR157" s="5"/>
      <c r="HS157" s="4"/>
      <c r="HT157" s="6"/>
      <c r="HU157" s="4"/>
      <c r="HV157" s="6"/>
      <c r="HW157" s="5"/>
      <c r="HX157" s="5"/>
      <c r="HY157" s="4"/>
      <c r="HZ157" s="6"/>
      <c r="IA157" s="4"/>
      <c r="IB157" s="6"/>
      <c r="IC157" s="5"/>
      <c r="ID157" s="5"/>
      <c r="IE157" s="4"/>
      <c r="IF157" s="6"/>
      <c r="IG157" s="4"/>
      <c r="IH157" s="6"/>
      <c r="II157" s="5"/>
      <c r="IJ157" s="5"/>
      <c r="IK157" s="4"/>
      <c r="IL157" s="6"/>
      <c r="IM157" s="4"/>
      <c r="IN157" s="6"/>
      <c r="IO157" s="5"/>
      <c r="IP157" s="5"/>
      <c r="IQ157" s="4"/>
      <c r="IR157" s="6"/>
      <c r="IS157" s="4"/>
      <c r="IT157" s="6"/>
      <c r="IU157" s="5"/>
      <c r="IV157" s="5"/>
      <c r="IW157" s="4"/>
      <c r="IX157" s="6"/>
      <c r="IY157" s="4"/>
      <c r="IZ157" s="6"/>
      <c r="JA157" s="5"/>
      <c r="JB157" s="5"/>
      <c r="JC157" s="4"/>
      <c r="JD157" s="6"/>
      <c r="JE157" s="4"/>
      <c r="JF157" s="6"/>
      <c r="JG157" s="5"/>
      <c r="JH157" s="5"/>
      <c r="JI157" s="4"/>
      <c r="JJ157" s="6"/>
      <c r="JK157" s="4"/>
      <c r="JL157" s="6"/>
      <c r="JM157" s="5"/>
      <c r="JN157" s="5"/>
      <c r="JO157" s="4"/>
      <c r="JP157" s="6"/>
      <c r="JQ157" s="4"/>
      <c r="JR157" s="6"/>
      <c r="JS157" s="5"/>
      <c r="JT157" s="5"/>
      <c r="JU157" s="4"/>
      <c r="JV157" s="6"/>
      <c r="JW157" s="4"/>
      <c r="JX157" s="6"/>
      <c r="JY157" s="5"/>
      <c r="JZ157" s="5"/>
      <c r="KA157" s="4"/>
      <c r="KB157" s="6"/>
      <c r="KC157" s="4"/>
      <c r="KD157" s="6"/>
      <c r="KE157" s="5"/>
      <c r="KF157" s="5"/>
      <c r="KG157" s="4"/>
      <c r="KH157" s="6"/>
      <c r="KI157" s="4"/>
      <c r="KJ157" s="6"/>
      <c r="KK157" s="5"/>
      <c r="KL157" s="5"/>
    </row>
    <row r="158">
      <c r="A158" s="3" t="s">
        <v>85</v>
      </c>
      <c r="B158" s="3" t="s">
        <v>86</v>
      </c>
      <c r="C158" s="3" t="s">
        <v>449</v>
      </c>
      <c r="D158" s="3" t="s">
        <v>450</v>
      </c>
      <c r="E158" s="3" t="s">
        <v>440</v>
      </c>
      <c r="F158" s="3" t="s">
        <v>441</v>
      </c>
      <c r="G158" s="3" t="s">
        <v>442</v>
      </c>
      <c r="H158" s="3" t="s">
        <v>98</v>
      </c>
      <c r="I158" s="4"/>
      <c r="J158" s="4">
        <f>=ROUNDDOWN({0},0)</f>
      </c>
      <c r="K158" s="4">
        <v>350</v>
      </c>
      <c r="L158" s="5">
        <v>1</v>
      </c>
      <c r="M158" s="4"/>
      <c r="N158" s="4">
        <f>=ROUNDDOWN({0},0)</f>
      </c>
      <c r="O158" s="4"/>
      <c r="P158" s="5"/>
      <c r="Q158" s="4">
        <v>25</v>
      </c>
      <c r="R158" s="6">
        <v>1515.15</v>
      </c>
      <c r="S158" s="4"/>
      <c r="T158" s="6"/>
      <c r="U158" s="5"/>
      <c r="V158" s="5"/>
      <c r="W158" s="4">
        <v>2</v>
      </c>
      <c r="X158" s="6">
        <v>113.93</v>
      </c>
      <c r="Y158" s="4"/>
      <c r="Z158" s="6"/>
      <c r="AA158" s="5"/>
      <c r="AB158" s="5"/>
      <c r="AC158" s="4">
        <v>2</v>
      </c>
      <c r="AD158" s="6">
        <v>95.24</v>
      </c>
      <c r="AE158" s="4"/>
      <c r="AF158" s="6"/>
      <c r="AG158" s="5"/>
      <c r="AH158" s="5"/>
      <c r="AI158" s="4">
        <v>2</v>
      </c>
      <c r="AJ158" s="6">
        <v>126.48</v>
      </c>
      <c r="AK158" s="4"/>
      <c r="AL158" s="6"/>
      <c r="AM158" s="5"/>
      <c r="AN158" s="5"/>
      <c r="AO158" s="4">
        <v>8</v>
      </c>
      <c r="AP158" s="6">
        <v>465</v>
      </c>
      <c r="AQ158" s="4"/>
      <c r="AR158" s="6"/>
      <c r="AS158" s="5"/>
      <c r="AT158" s="5"/>
      <c r="AU158" s="4">
        <v>2</v>
      </c>
      <c r="AV158" s="6">
        <v>123</v>
      </c>
      <c r="AW158" s="4"/>
      <c r="AX158" s="6"/>
      <c r="AY158" s="5"/>
      <c r="AZ158" s="5"/>
      <c r="BA158" s="4"/>
      <c r="BB158" s="6"/>
      <c r="BC158" s="4"/>
      <c r="BD158" s="6"/>
      <c r="BE158" s="5"/>
      <c r="BF158" s="5"/>
      <c r="BG158" s="4">
        <v>1</v>
      </c>
      <c r="BH158" s="6">
        <v>65.04</v>
      </c>
      <c r="BI158" s="4"/>
      <c r="BJ158" s="6"/>
      <c r="BK158" s="5"/>
      <c r="BL158" s="5"/>
      <c r="BM158" s="4">
        <v>1</v>
      </c>
      <c r="BN158" s="6">
        <v>71.18</v>
      </c>
      <c r="BO158" s="4"/>
      <c r="BP158" s="6"/>
      <c r="BQ158" s="5"/>
      <c r="BR158" s="5"/>
      <c r="BS158" s="4">
        <v>7</v>
      </c>
      <c r="BT158" s="6">
        <v>455.28</v>
      </c>
      <c r="BU158" s="4"/>
      <c r="BV158" s="6"/>
      <c r="BW158" s="5"/>
      <c r="BX158" s="5"/>
      <c r="BY158" s="4"/>
      <c r="BZ158" s="6"/>
      <c r="CA158" s="4"/>
      <c r="CB158" s="6"/>
      <c r="CC158" s="5"/>
      <c r="CD158" s="5"/>
      <c r="CE158" s="4"/>
      <c r="CF158" s="6"/>
      <c r="CG158" s="4"/>
      <c r="CH158" s="6"/>
      <c r="CI158" s="5"/>
      <c r="CJ158" s="5"/>
      <c r="CK158" s="4"/>
      <c r="CL158" s="6"/>
      <c r="CM158" s="4"/>
      <c r="CN158" s="6"/>
      <c r="CO158" s="5"/>
      <c r="CP158" s="5"/>
      <c r="CQ158" s="4"/>
      <c r="CR158" s="6"/>
      <c r="CS158" s="4"/>
      <c r="CT158" s="6"/>
      <c r="CU158" s="5"/>
      <c r="CV158" s="5"/>
      <c r="CW158" s="4"/>
      <c r="CX158" s="6"/>
      <c r="CY158" s="4"/>
      <c r="CZ158" s="6"/>
      <c r="DA158" s="5"/>
      <c r="DB158" s="5"/>
      <c r="DC158" s="4"/>
      <c r="DD158" s="6"/>
      <c r="DE158" s="4"/>
      <c r="DF158" s="6"/>
      <c r="DG158" s="5"/>
      <c r="DH158" s="5"/>
      <c r="DI158" s="4"/>
      <c r="DJ158" s="6"/>
      <c r="DK158" s="4"/>
      <c r="DL158" s="6"/>
      <c r="DM158" s="5"/>
      <c r="DN158" s="5"/>
      <c r="DO158" s="4"/>
      <c r="DP158" s="6"/>
      <c r="DQ158" s="4"/>
      <c r="DR158" s="6"/>
      <c r="DS158" s="5"/>
      <c r="DT158" s="5"/>
      <c r="DU158" s="4"/>
      <c r="DV158" s="6"/>
      <c r="DW158" s="4"/>
      <c r="DX158" s="6"/>
      <c r="DY158" s="5"/>
      <c r="DZ158" s="5"/>
      <c r="EA158" s="4"/>
      <c r="EB158" s="6"/>
      <c r="EC158" s="4"/>
      <c r="ED158" s="6"/>
      <c r="EE158" s="5"/>
      <c r="EF158" s="5"/>
      <c r="EG158" s="4"/>
      <c r="EH158" s="6"/>
      <c r="EI158" s="4"/>
      <c r="EJ158" s="6"/>
      <c r="EK158" s="5"/>
      <c r="EL158" s="5"/>
      <c r="EM158" s="4"/>
      <c r="EN158" s="6"/>
      <c r="EO158" s="4"/>
      <c r="EP158" s="6"/>
      <c r="EQ158" s="5"/>
      <c r="ER158" s="5"/>
      <c r="ES158" s="4"/>
      <c r="ET158" s="6"/>
      <c r="EU158" s="4"/>
      <c r="EV158" s="6"/>
      <c r="EW158" s="5"/>
      <c r="EX158" s="5"/>
      <c r="EY158" s="4"/>
      <c r="EZ158" s="6"/>
      <c r="FA158" s="4"/>
      <c r="FB158" s="6"/>
      <c r="FC158" s="5"/>
      <c r="FD158" s="5"/>
      <c r="FE158" s="4"/>
      <c r="FF158" s="6"/>
      <c r="FG158" s="4"/>
      <c r="FH158" s="6"/>
      <c r="FI158" s="5"/>
      <c r="FJ158" s="5"/>
      <c r="FK158" s="4"/>
      <c r="FL158" s="6"/>
      <c r="FM158" s="4"/>
      <c r="FN158" s="6"/>
      <c r="FO158" s="5"/>
      <c r="FP158" s="5"/>
      <c r="FQ158" s="4"/>
      <c r="FR158" s="6"/>
      <c r="FS158" s="4"/>
      <c r="FT158" s="6"/>
      <c r="FU158" s="5"/>
      <c r="FV158" s="5"/>
      <c r="FW158" s="4"/>
      <c r="FX158" s="6"/>
      <c r="FY158" s="4"/>
      <c r="FZ158" s="6"/>
      <c r="GA158" s="5"/>
      <c r="GB158" s="5"/>
      <c r="GC158" s="4"/>
      <c r="GD158" s="6"/>
      <c r="GE158" s="4"/>
      <c r="GF158" s="6"/>
      <c r="GG158" s="5"/>
      <c r="GH158" s="5"/>
      <c r="GI158" s="4"/>
      <c r="GJ158" s="6"/>
      <c r="GK158" s="4"/>
      <c r="GL158" s="6"/>
      <c r="GM158" s="5"/>
      <c r="GN158" s="5"/>
      <c r="GO158" s="4"/>
      <c r="GP158" s="6"/>
      <c r="GQ158" s="4"/>
      <c r="GR158" s="6"/>
      <c r="GS158" s="5"/>
      <c r="GT158" s="5"/>
      <c r="GU158" s="4"/>
      <c r="GV158" s="6"/>
      <c r="GW158" s="4"/>
      <c r="GX158" s="6"/>
      <c r="GY158" s="5"/>
      <c r="GZ158" s="5"/>
      <c r="HA158" s="4"/>
      <c r="HB158" s="6"/>
      <c r="HC158" s="4"/>
      <c r="HD158" s="6"/>
      <c r="HE158" s="5"/>
      <c r="HF158" s="5"/>
      <c r="HG158" s="4"/>
      <c r="HH158" s="6"/>
      <c r="HI158" s="4"/>
      <c r="HJ158" s="6"/>
      <c r="HK158" s="5"/>
      <c r="HL158" s="5"/>
      <c r="HM158" s="4"/>
      <c r="HN158" s="6"/>
      <c r="HO158" s="4"/>
      <c r="HP158" s="6"/>
      <c r="HQ158" s="5"/>
      <c r="HR158" s="5"/>
      <c r="HS158" s="4"/>
      <c r="HT158" s="6"/>
      <c r="HU158" s="4"/>
      <c r="HV158" s="6"/>
      <c r="HW158" s="5"/>
      <c r="HX158" s="5"/>
      <c r="HY158" s="4"/>
      <c r="HZ158" s="6"/>
      <c r="IA158" s="4"/>
      <c r="IB158" s="6"/>
      <c r="IC158" s="5"/>
      <c r="ID158" s="5"/>
      <c r="IE158" s="4"/>
      <c r="IF158" s="6"/>
      <c r="IG158" s="4"/>
      <c r="IH158" s="6"/>
      <c r="II158" s="5"/>
      <c r="IJ158" s="5"/>
      <c r="IK158" s="4"/>
      <c r="IL158" s="6"/>
      <c r="IM158" s="4"/>
      <c r="IN158" s="6"/>
      <c r="IO158" s="5"/>
      <c r="IP158" s="5"/>
      <c r="IQ158" s="4"/>
      <c r="IR158" s="6"/>
      <c r="IS158" s="4"/>
      <c r="IT158" s="6"/>
      <c r="IU158" s="5"/>
      <c r="IV158" s="5"/>
      <c r="IW158" s="4"/>
      <c r="IX158" s="6"/>
      <c r="IY158" s="4"/>
      <c r="IZ158" s="6"/>
      <c r="JA158" s="5"/>
      <c r="JB158" s="5"/>
      <c r="JC158" s="4"/>
      <c r="JD158" s="6"/>
      <c r="JE158" s="4"/>
      <c r="JF158" s="6"/>
      <c r="JG158" s="5"/>
      <c r="JH158" s="5"/>
      <c r="JI158" s="4"/>
      <c r="JJ158" s="6"/>
      <c r="JK158" s="4"/>
      <c r="JL158" s="6"/>
      <c r="JM158" s="5"/>
      <c r="JN158" s="5"/>
      <c r="JO158" s="4"/>
      <c r="JP158" s="6"/>
      <c r="JQ158" s="4"/>
      <c r="JR158" s="6"/>
      <c r="JS158" s="5"/>
      <c r="JT158" s="5"/>
      <c r="JU158" s="4"/>
      <c r="JV158" s="6"/>
      <c r="JW158" s="4"/>
      <c r="JX158" s="6"/>
      <c r="JY158" s="5"/>
      <c r="JZ158" s="5"/>
      <c r="KA158" s="4"/>
      <c r="KB158" s="6"/>
      <c r="KC158" s="4"/>
      <c r="KD158" s="6"/>
      <c r="KE158" s="5"/>
      <c r="KF158" s="5"/>
      <c r="KG158" s="4"/>
      <c r="KH158" s="6"/>
      <c r="KI158" s="4"/>
      <c r="KJ158" s="6"/>
      <c r="KK158" s="5"/>
      <c r="KL158" s="5"/>
    </row>
    <row r="159">
      <c r="A159" s="3" t="s">
        <v>85</v>
      </c>
      <c r="B159" s="3" t="s">
        <v>86</v>
      </c>
      <c r="C159" s="3" t="s">
        <v>449</v>
      </c>
      <c r="D159" s="3" t="s">
        <v>450</v>
      </c>
      <c r="E159" s="3" t="s">
        <v>152</v>
      </c>
      <c r="F159" s="3" t="s">
        <v>153</v>
      </c>
      <c r="G159" s="3" t="s">
        <v>154</v>
      </c>
      <c r="H159" s="3" t="s">
        <v>155</v>
      </c>
      <c r="I159" s="4"/>
      <c r="J159" s="4">
        <f>=ROUNDDOWN({0},0)</f>
      </c>
      <c r="K159" s="4"/>
      <c r="L159" s="5">
        <v>0.7381</v>
      </c>
      <c r="M159" s="4"/>
      <c r="N159" s="4">
        <f>=ROUNDDOWN({0},0)</f>
      </c>
      <c r="O159" s="4"/>
      <c r="P159" s="5"/>
      <c r="Q159" s="4">
        <v>19</v>
      </c>
      <c r="R159" s="6">
        <v>1156.2</v>
      </c>
      <c r="S159" s="4"/>
      <c r="T159" s="6"/>
      <c r="U159" s="5"/>
      <c r="V159" s="5"/>
      <c r="W159" s="4">
        <v>6</v>
      </c>
      <c r="X159" s="6">
        <v>358.62</v>
      </c>
      <c r="Y159" s="4"/>
      <c r="Z159" s="6"/>
      <c r="AA159" s="5"/>
      <c r="AB159" s="5"/>
      <c r="AC159" s="4">
        <v>8</v>
      </c>
      <c r="AD159" s="6">
        <v>496.38</v>
      </c>
      <c r="AE159" s="4"/>
      <c r="AF159" s="6"/>
      <c r="AG159" s="5"/>
      <c r="AH159" s="5"/>
      <c r="AI159" s="4"/>
      <c r="AJ159" s="6"/>
      <c r="AK159" s="4"/>
      <c r="AL159" s="6"/>
      <c r="AM159" s="5"/>
      <c r="AN159" s="5"/>
      <c r="AO159" s="4"/>
      <c r="AP159" s="6"/>
      <c r="AQ159" s="4"/>
      <c r="AR159" s="6"/>
      <c r="AS159" s="5"/>
      <c r="AT159" s="5"/>
      <c r="AU159" s="4">
        <v>1</v>
      </c>
      <c r="AV159" s="6">
        <v>54.12</v>
      </c>
      <c r="AW159" s="4"/>
      <c r="AX159" s="6"/>
      <c r="AY159" s="5"/>
      <c r="AZ159" s="5"/>
      <c r="BA159" s="4"/>
      <c r="BB159" s="6"/>
      <c r="BC159" s="4"/>
      <c r="BD159" s="6"/>
      <c r="BE159" s="5"/>
      <c r="BF159" s="5"/>
      <c r="BG159" s="4"/>
      <c r="BH159" s="6"/>
      <c r="BI159" s="4"/>
      <c r="BJ159" s="6"/>
      <c r="BK159" s="5"/>
      <c r="BL159" s="5"/>
      <c r="BM159" s="4"/>
      <c r="BN159" s="6"/>
      <c r="BO159" s="4"/>
      <c r="BP159" s="6"/>
      <c r="BQ159" s="5"/>
      <c r="BR159" s="5"/>
      <c r="BS159" s="4">
        <v>1</v>
      </c>
      <c r="BT159" s="6">
        <v>66.24</v>
      </c>
      <c r="BU159" s="4"/>
      <c r="BV159" s="6"/>
      <c r="BW159" s="5"/>
      <c r="BX159" s="5"/>
      <c r="BY159" s="4"/>
      <c r="BZ159" s="6"/>
      <c r="CA159" s="4"/>
      <c r="CB159" s="6"/>
      <c r="CC159" s="5"/>
      <c r="CD159" s="5"/>
      <c r="CE159" s="4">
        <v>1</v>
      </c>
      <c r="CF159" s="6">
        <v>66.23</v>
      </c>
      <c r="CG159" s="4"/>
      <c r="CH159" s="6"/>
      <c r="CI159" s="5"/>
      <c r="CJ159" s="5"/>
      <c r="CK159" s="4"/>
      <c r="CL159" s="6"/>
      <c r="CM159" s="4"/>
      <c r="CN159" s="6"/>
      <c r="CO159" s="5"/>
      <c r="CP159" s="5"/>
      <c r="CQ159" s="4"/>
      <c r="CR159" s="6"/>
      <c r="CS159" s="4"/>
      <c r="CT159" s="6"/>
      <c r="CU159" s="5"/>
      <c r="CV159" s="5"/>
      <c r="CW159" s="4">
        <v>2</v>
      </c>
      <c r="CX159" s="6">
        <v>114.61</v>
      </c>
      <c r="CY159" s="4"/>
      <c r="CZ159" s="6"/>
      <c r="DA159" s="5"/>
      <c r="DB159" s="5"/>
      <c r="DC159" s="4"/>
      <c r="DD159" s="6"/>
      <c r="DE159" s="4"/>
      <c r="DF159" s="6"/>
      <c r="DG159" s="5"/>
      <c r="DH159" s="5"/>
      <c r="DI159" s="4"/>
      <c r="DJ159" s="6"/>
      <c r="DK159" s="4"/>
      <c r="DL159" s="6"/>
      <c r="DM159" s="5"/>
      <c r="DN159" s="5"/>
      <c r="DO159" s="4"/>
      <c r="DP159" s="6"/>
      <c r="DQ159" s="4"/>
      <c r="DR159" s="6"/>
      <c r="DS159" s="5"/>
      <c r="DT159" s="5"/>
      <c r="DU159" s="4"/>
      <c r="DV159" s="6"/>
      <c r="DW159" s="4"/>
      <c r="DX159" s="6"/>
      <c r="DY159" s="5"/>
      <c r="DZ159" s="5"/>
      <c r="EA159" s="4"/>
      <c r="EB159" s="6"/>
      <c r="EC159" s="4"/>
      <c r="ED159" s="6"/>
      <c r="EE159" s="5"/>
      <c r="EF159" s="5"/>
      <c r="EG159" s="4"/>
      <c r="EH159" s="6"/>
      <c r="EI159" s="4"/>
      <c r="EJ159" s="6"/>
      <c r="EK159" s="5"/>
      <c r="EL159" s="5"/>
      <c r="EM159" s="4"/>
      <c r="EN159" s="6"/>
      <c r="EO159" s="4"/>
      <c r="EP159" s="6"/>
      <c r="EQ159" s="5"/>
      <c r="ER159" s="5"/>
      <c r="ES159" s="4"/>
      <c r="ET159" s="6"/>
      <c r="EU159" s="4"/>
      <c r="EV159" s="6"/>
      <c r="EW159" s="5"/>
      <c r="EX159" s="5"/>
      <c r="EY159" s="4"/>
      <c r="EZ159" s="6"/>
      <c r="FA159" s="4"/>
      <c r="FB159" s="6"/>
      <c r="FC159" s="5"/>
      <c r="FD159" s="5"/>
      <c r="FE159" s="4"/>
      <c r="FF159" s="6"/>
      <c r="FG159" s="4"/>
      <c r="FH159" s="6"/>
      <c r="FI159" s="5"/>
      <c r="FJ159" s="5"/>
      <c r="FK159" s="4"/>
      <c r="FL159" s="6"/>
      <c r="FM159" s="4"/>
      <c r="FN159" s="6"/>
      <c r="FO159" s="5"/>
      <c r="FP159" s="5"/>
      <c r="FQ159" s="4"/>
      <c r="FR159" s="6"/>
      <c r="FS159" s="4"/>
      <c r="FT159" s="6"/>
      <c r="FU159" s="5"/>
      <c r="FV159" s="5"/>
      <c r="FW159" s="4"/>
      <c r="FX159" s="6"/>
      <c r="FY159" s="4"/>
      <c r="FZ159" s="6"/>
      <c r="GA159" s="5"/>
      <c r="GB159" s="5"/>
      <c r="GC159" s="4"/>
      <c r="GD159" s="6"/>
      <c r="GE159" s="4"/>
      <c r="GF159" s="6"/>
      <c r="GG159" s="5"/>
      <c r="GH159" s="5"/>
      <c r="GI159" s="4"/>
      <c r="GJ159" s="6"/>
      <c r="GK159" s="4"/>
      <c r="GL159" s="6"/>
      <c r="GM159" s="5"/>
      <c r="GN159" s="5"/>
      <c r="GO159" s="4"/>
      <c r="GP159" s="6"/>
      <c r="GQ159" s="4"/>
      <c r="GR159" s="6"/>
      <c r="GS159" s="5"/>
      <c r="GT159" s="5"/>
      <c r="GU159" s="4"/>
      <c r="GV159" s="6"/>
      <c r="GW159" s="4"/>
      <c r="GX159" s="6"/>
      <c r="GY159" s="5"/>
      <c r="GZ159" s="5"/>
      <c r="HA159" s="4"/>
      <c r="HB159" s="6"/>
      <c r="HC159" s="4"/>
      <c r="HD159" s="6"/>
      <c r="HE159" s="5"/>
      <c r="HF159" s="5"/>
      <c r="HG159" s="4"/>
      <c r="HH159" s="6"/>
      <c r="HI159" s="4"/>
      <c r="HJ159" s="6"/>
      <c r="HK159" s="5"/>
      <c r="HL159" s="5"/>
      <c r="HM159" s="4"/>
      <c r="HN159" s="6"/>
      <c r="HO159" s="4"/>
      <c r="HP159" s="6"/>
      <c r="HQ159" s="5"/>
      <c r="HR159" s="5"/>
      <c r="HS159" s="4"/>
      <c r="HT159" s="6"/>
      <c r="HU159" s="4"/>
      <c r="HV159" s="6"/>
      <c r="HW159" s="5"/>
      <c r="HX159" s="5"/>
      <c r="HY159" s="4"/>
      <c r="HZ159" s="6"/>
      <c r="IA159" s="4"/>
      <c r="IB159" s="6"/>
      <c r="IC159" s="5"/>
      <c r="ID159" s="5"/>
      <c r="IE159" s="4"/>
      <c r="IF159" s="6"/>
      <c r="IG159" s="4"/>
      <c r="IH159" s="6"/>
      <c r="II159" s="5"/>
      <c r="IJ159" s="5"/>
      <c r="IK159" s="4"/>
      <c r="IL159" s="6"/>
      <c r="IM159" s="4"/>
      <c r="IN159" s="6"/>
      <c r="IO159" s="5"/>
      <c r="IP159" s="5"/>
      <c r="IQ159" s="4"/>
      <c r="IR159" s="6"/>
      <c r="IS159" s="4"/>
      <c r="IT159" s="6"/>
      <c r="IU159" s="5"/>
      <c r="IV159" s="5"/>
      <c r="IW159" s="4"/>
      <c r="IX159" s="6"/>
      <c r="IY159" s="4"/>
      <c r="IZ159" s="6"/>
      <c r="JA159" s="5"/>
      <c r="JB159" s="5"/>
      <c r="JC159" s="4"/>
      <c r="JD159" s="6"/>
      <c r="JE159" s="4"/>
      <c r="JF159" s="6"/>
      <c r="JG159" s="5"/>
      <c r="JH159" s="5"/>
      <c r="JI159" s="4"/>
      <c r="JJ159" s="6"/>
      <c r="JK159" s="4"/>
      <c r="JL159" s="6"/>
      <c r="JM159" s="5"/>
      <c r="JN159" s="5"/>
      <c r="JO159" s="4"/>
      <c r="JP159" s="6"/>
      <c r="JQ159" s="4"/>
      <c r="JR159" s="6"/>
      <c r="JS159" s="5"/>
      <c r="JT159" s="5"/>
      <c r="JU159" s="4"/>
      <c r="JV159" s="6"/>
      <c r="JW159" s="4"/>
      <c r="JX159" s="6"/>
      <c r="JY159" s="5"/>
      <c r="JZ159" s="5"/>
      <c r="KA159" s="4"/>
      <c r="KB159" s="6"/>
      <c r="KC159" s="4"/>
      <c r="KD159" s="6"/>
      <c r="KE159" s="5"/>
      <c r="KF159" s="5"/>
      <c r="KG159" s="4"/>
      <c r="KH159" s="6"/>
      <c r="KI159" s="4"/>
      <c r="KJ159" s="6"/>
      <c r="KK159" s="5"/>
      <c r="KL159" s="5"/>
    </row>
    <row r="160">
      <c r="A160" s="3" t="s">
        <v>85</v>
      </c>
      <c r="B160" s="3" t="s">
        <v>86</v>
      </c>
      <c r="C160" s="3" t="s">
        <v>449</v>
      </c>
      <c r="D160" s="3" t="s">
        <v>450</v>
      </c>
      <c r="E160" s="3" t="s">
        <v>281</v>
      </c>
      <c r="F160" s="3" t="s">
        <v>282</v>
      </c>
      <c r="G160" s="3" t="s">
        <v>283</v>
      </c>
      <c r="H160" s="3" t="s">
        <v>98</v>
      </c>
      <c r="I160" s="4"/>
      <c r="J160" s="4">
        <f>=ROUNDDOWN({0},0)</f>
      </c>
      <c r="K160" s="4"/>
      <c r="L160" s="5">
        <v>1</v>
      </c>
      <c r="M160" s="4"/>
      <c r="N160" s="4">
        <f>=ROUNDDOWN({0},0)</f>
      </c>
      <c r="O160" s="4"/>
      <c r="P160" s="5"/>
      <c r="Q160" s="4">
        <v>20</v>
      </c>
      <c r="R160" s="6">
        <v>1030.73</v>
      </c>
      <c r="S160" s="4"/>
      <c r="T160" s="6"/>
      <c r="U160" s="5"/>
      <c r="V160" s="5"/>
      <c r="W160" s="4">
        <v>3</v>
      </c>
      <c r="X160" s="6">
        <v>151.91</v>
      </c>
      <c r="Y160" s="4"/>
      <c r="Z160" s="6"/>
      <c r="AA160" s="5"/>
      <c r="AB160" s="5"/>
      <c r="AC160" s="4">
        <v>1</v>
      </c>
      <c r="AD160" s="6">
        <v>49.2</v>
      </c>
      <c r="AE160" s="4"/>
      <c r="AF160" s="6"/>
      <c r="AG160" s="5"/>
      <c r="AH160" s="5"/>
      <c r="AI160" s="4"/>
      <c r="AJ160" s="6"/>
      <c r="AK160" s="4"/>
      <c r="AL160" s="6"/>
      <c r="AM160" s="5"/>
      <c r="AN160" s="5"/>
      <c r="AO160" s="4">
        <v>4</v>
      </c>
      <c r="AP160" s="6">
        <v>226.76</v>
      </c>
      <c r="AQ160" s="4"/>
      <c r="AR160" s="6"/>
      <c r="AS160" s="5"/>
      <c r="AT160" s="5"/>
      <c r="AU160" s="4">
        <v>8</v>
      </c>
      <c r="AV160" s="6">
        <v>384.48</v>
      </c>
      <c r="AW160" s="4"/>
      <c r="AX160" s="6"/>
      <c r="AY160" s="5"/>
      <c r="AZ160" s="5"/>
      <c r="BA160" s="4"/>
      <c r="BB160" s="6"/>
      <c r="BC160" s="4"/>
      <c r="BD160" s="6"/>
      <c r="BE160" s="5"/>
      <c r="BF160" s="5"/>
      <c r="BG160" s="4">
        <v>3</v>
      </c>
      <c r="BH160" s="6">
        <v>159.65</v>
      </c>
      <c r="BI160" s="4"/>
      <c r="BJ160" s="6"/>
      <c r="BK160" s="5"/>
      <c r="BL160" s="5"/>
      <c r="BM160" s="4">
        <v>1</v>
      </c>
      <c r="BN160" s="6">
        <v>58.73</v>
      </c>
      <c r="BO160" s="4"/>
      <c r="BP160" s="6"/>
      <c r="BQ160" s="5"/>
      <c r="BR160" s="5"/>
      <c r="BS160" s="4"/>
      <c r="BT160" s="6"/>
      <c r="BU160" s="4"/>
      <c r="BV160" s="6"/>
      <c r="BW160" s="5"/>
      <c r="BX160" s="5"/>
      <c r="BY160" s="4"/>
      <c r="BZ160" s="6"/>
      <c r="CA160" s="4"/>
      <c r="CB160" s="6"/>
      <c r="CC160" s="5"/>
      <c r="CD160" s="5"/>
      <c r="CE160" s="4"/>
      <c r="CF160" s="6"/>
      <c r="CG160" s="4"/>
      <c r="CH160" s="6"/>
      <c r="CI160" s="5"/>
      <c r="CJ160" s="5"/>
      <c r="CK160" s="4"/>
      <c r="CL160" s="6"/>
      <c r="CM160" s="4"/>
      <c r="CN160" s="6"/>
      <c r="CO160" s="5"/>
      <c r="CP160" s="5"/>
      <c r="CQ160" s="4"/>
      <c r="CR160" s="6"/>
      <c r="CS160" s="4"/>
      <c r="CT160" s="6"/>
      <c r="CU160" s="5"/>
      <c r="CV160" s="5"/>
      <c r="CW160" s="4"/>
      <c r="CX160" s="6"/>
      <c r="CY160" s="4"/>
      <c r="CZ160" s="6"/>
      <c r="DA160" s="5"/>
      <c r="DB160" s="5"/>
      <c r="DC160" s="4"/>
      <c r="DD160" s="6"/>
      <c r="DE160" s="4"/>
      <c r="DF160" s="6"/>
      <c r="DG160" s="5"/>
      <c r="DH160" s="5"/>
      <c r="DI160" s="4"/>
      <c r="DJ160" s="6"/>
      <c r="DK160" s="4"/>
      <c r="DL160" s="6"/>
      <c r="DM160" s="5"/>
      <c r="DN160" s="5"/>
      <c r="DO160" s="4"/>
      <c r="DP160" s="6"/>
      <c r="DQ160" s="4"/>
      <c r="DR160" s="6"/>
      <c r="DS160" s="5"/>
      <c r="DT160" s="5"/>
      <c r="DU160" s="4"/>
      <c r="DV160" s="6"/>
      <c r="DW160" s="4"/>
      <c r="DX160" s="6"/>
      <c r="DY160" s="5"/>
      <c r="DZ160" s="5"/>
      <c r="EA160" s="4"/>
      <c r="EB160" s="6"/>
      <c r="EC160" s="4"/>
      <c r="ED160" s="6"/>
      <c r="EE160" s="5"/>
      <c r="EF160" s="5"/>
      <c r="EG160" s="4"/>
      <c r="EH160" s="6"/>
      <c r="EI160" s="4"/>
      <c r="EJ160" s="6"/>
      <c r="EK160" s="5"/>
      <c r="EL160" s="5"/>
      <c r="EM160" s="4"/>
      <c r="EN160" s="6"/>
      <c r="EO160" s="4"/>
      <c r="EP160" s="6"/>
      <c r="EQ160" s="5"/>
      <c r="ER160" s="5"/>
      <c r="ES160" s="4"/>
      <c r="ET160" s="6"/>
      <c r="EU160" s="4"/>
      <c r="EV160" s="6"/>
      <c r="EW160" s="5"/>
      <c r="EX160" s="5"/>
      <c r="EY160" s="4"/>
      <c r="EZ160" s="6"/>
      <c r="FA160" s="4"/>
      <c r="FB160" s="6"/>
      <c r="FC160" s="5"/>
      <c r="FD160" s="5"/>
      <c r="FE160" s="4"/>
      <c r="FF160" s="6"/>
      <c r="FG160" s="4"/>
      <c r="FH160" s="6"/>
      <c r="FI160" s="5"/>
      <c r="FJ160" s="5"/>
      <c r="FK160" s="4"/>
      <c r="FL160" s="6"/>
      <c r="FM160" s="4"/>
      <c r="FN160" s="6"/>
      <c r="FO160" s="5"/>
      <c r="FP160" s="5"/>
      <c r="FQ160" s="4"/>
      <c r="FR160" s="6"/>
      <c r="FS160" s="4"/>
      <c r="FT160" s="6"/>
      <c r="FU160" s="5"/>
      <c r="FV160" s="5"/>
      <c r="FW160" s="4"/>
      <c r="FX160" s="6"/>
      <c r="FY160" s="4"/>
      <c r="FZ160" s="6"/>
      <c r="GA160" s="5"/>
      <c r="GB160" s="5"/>
      <c r="GC160" s="4"/>
      <c r="GD160" s="6"/>
      <c r="GE160" s="4"/>
      <c r="GF160" s="6"/>
      <c r="GG160" s="5"/>
      <c r="GH160" s="5"/>
      <c r="GI160" s="4"/>
      <c r="GJ160" s="6"/>
      <c r="GK160" s="4"/>
      <c r="GL160" s="6"/>
      <c r="GM160" s="5"/>
      <c r="GN160" s="5"/>
      <c r="GO160" s="4"/>
      <c r="GP160" s="6"/>
      <c r="GQ160" s="4"/>
      <c r="GR160" s="6"/>
      <c r="GS160" s="5"/>
      <c r="GT160" s="5"/>
      <c r="GU160" s="4"/>
      <c r="GV160" s="6"/>
      <c r="GW160" s="4"/>
      <c r="GX160" s="6"/>
      <c r="GY160" s="5"/>
      <c r="GZ160" s="5"/>
      <c r="HA160" s="4"/>
      <c r="HB160" s="6"/>
      <c r="HC160" s="4"/>
      <c r="HD160" s="6"/>
      <c r="HE160" s="5"/>
      <c r="HF160" s="5"/>
      <c r="HG160" s="4"/>
      <c r="HH160" s="6"/>
      <c r="HI160" s="4"/>
      <c r="HJ160" s="6"/>
      <c r="HK160" s="5"/>
      <c r="HL160" s="5"/>
      <c r="HM160" s="4"/>
      <c r="HN160" s="6"/>
      <c r="HO160" s="4"/>
      <c r="HP160" s="6"/>
      <c r="HQ160" s="5"/>
      <c r="HR160" s="5"/>
      <c r="HS160" s="4"/>
      <c r="HT160" s="6"/>
      <c r="HU160" s="4"/>
      <c r="HV160" s="6"/>
      <c r="HW160" s="5"/>
      <c r="HX160" s="5"/>
      <c r="HY160" s="4"/>
      <c r="HZ160" s="6"/>
      <c r="IA160" s="4"/>
      <c r="IB160" s="6"/>
      <c r="IC160" s="5"/>
      <c r="ID160" s="5"/>
      <c r="IE160" s="4"/>
      <c r="IF160" s="6"/>
      <c r="IG160" s="4"/>
      <c r="IH160" s="6"/>
      <c r="II160" s="5"/>
      <c r="IJ160" s="5"/>
      <c r="IK160" s="4"/>
      <c r="IL160" s="6"/>
      <c r="IM160" s="4"/>
      <c r="IN160" s="6"/>
      <c r="IO160" s="5"/>
      <c r="IP160" s="5"/>
      <c r="IQ160" s="4"/>
      <c r="IR160" s="6"/>
      <c r="IS160" s="4"/>
      <c r="IT160" s="6"/>
      <c r="IU160" s="5"/>
      <c r="IV160" s="5"/>
      <c r="IW160" s="4"/>
      <c r="IX160" s="6"/>
      <c r="IY160" s="4"/>
      <c r="IZ160" s="6"/>
      <c r="JA160" s="5"/>
      <c r="JB160" s="5"/>
      <c r="JC160" s="4"/>
      <c r="JD160" s="6"/>
      <c r="JE160" s="4"/>
      <c r="JF160" s="6"/>
      <c r="JG160" s="5"/>
      <c r="JH160" s="5"/>
      <c r="JI160" s="4"/>
      <c r="JJ160" s="6"/>
      <c r="JK160" s="4"/>
      <c r="JL160" s="6"/>
      <c r="JM160" s="5"/>
      <c r="JN160" s="5"/>
      <c r="JO160" s="4"/>
      <c r="JP160" s="6"/>
      <c r="JQ160" s="4"/>
      <c r="JR160" s="6"/>
      <c r="JS160" s="5"/>
      <c r="JT160" s="5"/>
      <c r="JU160" s="4"/>
      <c r="JV160" s="6"/>
      <c r="JW160" s="4"/>
      <c r="JX160" s="6"/>
      <c r="JY160" s="5"/>
      <c r="JZ160" s="5"/>
      <c r="KA160" s="4"/>
      <c r="KB160" s="6"/>
      <c r="KC160" s="4"/>
      <c r="KD160" s="6"/>
      <c r="KE160" s="5"/>
      <c r="KF160" s="5"/>
      <c r="KG160" s="4"/>
      <c r="KH160" s="6"/>
      <c r="KI160" s="4"/>
      <c r="KJ160" s="6"/>
      <c r="KK160" s="5"/>
      <c r="KL160" s="5"/>
    </row>
    <row r="161">
      <c r="A161" s="3" t="s">
        <v>85</v>
      </c>
      <c r="B161" s="3" t="s">
        <v>86</v>
      </c>
      <c r="C161" s="3" t="s">
        <v>449</v>
      </c>
      <c r="D161" s="3" t="s">
        <v>450</v>
      </c>
      <c r="E161" s="3" t="s">
        <v>115</v>
      </c>
      <c r="F161" s="3" t="s">
        <v>116</v>
      </c>
      <c r="G161" s="3" t="s">
        <v>117</v>
      </c>
      <c r="H161" s="3" t="s">
        <v>165</v>
      </c>
      <c r="I161" s="4"/>
      <c r="J161" s="4">
        <f>=ROUNDDOWN({0},0)</f>
      </c>
      <c r="K161" s="4">
        <v>380</v>
      </c>
      <c r="L161" s="5">
        <v>1</v>
      </c>
      <c r="M161" s="4"/>
      <c r="N161" s="4">
        <f>=ROUNDDOWN({0},0)</f>
      </c>
      <c r="O161" s="4"/>
      <c r="P161" s="5"/>
      <c r="Q161" s="4">
        <v>13</v>
      </c>
      <c r="R161" s="6">
        <v>900.71</v>
      </c>
      <c r="S161" s="4"/>
      <c r="T161" s="6"/>
      <c r="U161" s="5"/>
      <c r="V161" s="5"/>
      <c r="W161" s="4">
        <v>2</v>
      </c>
      <c r="X161" s="6">
        <v>142.18</v>
      </c>
      <c r="Y161" s="4"/>
      <c r="Z161" s="6"/>
      <c r="AA161" s="5"/>
      <c r="AB161" s="5"/>
      <c r="AC161" s="4">
        <v>2</v>
      </c>
      <c r="AD161" s="6">
        <v>136.38</v>
      </c>
      <c r="AE161" s="4"/>
      <c r="AF161" s="6"/>
      <c r="AG161" s="5"/>
      <c r="AH161" s="5"/>
      <c r="AI161" s="4">
        <v>1</v>
      </c>
      <c r="AJ161" s="6">
        <v>69.53</v>
      </c>
      <c r="AK161" s="4"/>
      <c r="AL161" s="6"/>
      <c r="AM161" s="5"/>
      <c r="AN161" s="5"/>
      <c r="AO161" s="4">
        <v>3</v>
      </c>
      <c r="AP161" s="6">
        <v>213.17</v>
      </c>
      <c r="AQ161" s="4"/>
      <c r="AR161" s="6"/>
      <c r="AS161" s="5"/>
      <c r="AT161" s="5"/>
      <c r="AU161" s="4">
        <v>4</v>
      </c>
      <c r="AV161" s="6">
        <v>268.38</v>
      </c>
      <c r="AW161" s="4"/>
      <c r="AX161" s="6"/>
      <c r="AY161" s="5"/>
      <c r="AZ161" s="5"/>
      <c r="BA161" s="4"/>
      <c r="BB161" s="6"/>
      <c r="BC161" s="4"/>
      <c r="BD161" s="6"/>
      <c r="BE161" s="5"/>
      <c r="BF161" s="5"/>
      <c r="BG161" s="4"/>
      <c r="BH161" s="6"/>
      <c r="BI161" s="4"/>
      <c r="BJ161" s="6"/>
      <c r="BK161" s="5"/>
      <c r="BL161" s="5"/>
      <c r="BM161" s="4"/>
      <c r="BN161" s="6"/>
      <c r="BO161" s="4"/>
      <c r="BP161" s="6"/>
      <c r="BQ161" s="5"/>
      <c r="BR161" s="5"/>
      <c r="BS161" s="4"/>
      <c r="BT161" s="6"/>
      <c r="BU161" s="4"/>
      <c r="BV161" s="6"/>
      <c r="BW161" s="5"/>
      <c r="BX161" s="5"/>
      <c r="BY161" s="4"/>
      <c r="BZ161" s="6"/>
      <c r="CA161" s="4"/>
      <c r="CB161" s="6"/>
      <c r="CC161" s="5"/>
      <c r="CD161" s="5"/>
      <c r="CE161" s="4"/>
      <c r="CF161" s="6"/>
      <c r="CG161" s="4"/>
      <c r="CH161" s="6"/>
      <c r="CI161" s="5"/>
      <c r="CJ161" s="5"/>
      <c r="CK161" s="4"/>
      <c r="CL161" s="6"/>
      <c r="CM161" s="4"/>
      <c r="CN161" s="6"/>
      <c r="CO161" s="5"/>
      <c r="CP161" s="5"/>
      <c r="CQ161" s="4">
        <v>1</v>
      </c>
      <c r="CR161" s="6">
        <v>71.07</v>
      </c>
      <c r="CS161" s="4"/>
      <c r="CT161" s="6"/>
      <c r="CU161" s="5"/>
      <c r="CV161" s="5"/>
      <c r="CW161" s="4"/>
      <c r="CX161" s="6"/>
      <c r="CY161" s="4"/>
      <c r="CZ161" s="6"/>
      <c r="DA161" s="5"/>
      <c r="DB161" s="5"/>
      <c r="DC161" s="4"/>
      <c r="DD161" s="6"/>
      <c r="DE161" s="4"/>
      <c r="DF161" s="6"/>
      <c r="DG161" s="5"/>
      <c r="DH161" s="5"/>
      <c r="DI161" s="4"/>
      <c r="DJ161" s="6"/>
      <c r="DK161" s="4"/>
      <c r="DL161" s="6"/>
      <c r="DM161" s="5"/>
      <c r="DN161" s="5"/>
      <c r="DO161" s="4"/>
      <c r="DP161" s="6"/>
      <c r="DQ161" s="4"/>
      <c r="DR161" s="6"/>
      <c r="DS161" s="5"/>
      <c r="DT161" s="5"/>
      <c r="DU161" s="4"/>
      <c r="DV161" s="6"/>
      <c r="DW161" s="4"/>
      <c r="DX161" s="6"/>
      <c r="DY161" s="5"/>
      <c r="DZ161" s="5"/>
      <c r="EA161" s="4"/>
      <c r="EB161" s="6"/>
      <c r="EC161" s="4"/>
      <c r="ED161" s="6"/>
      <c r="EE161" s="5"/>
      <c r="EF161" s="5"/>
      <c r="EG161" s="4"/>
      <c r="EH161" s="6"/>
      <c r="EI161" s="4"/>
      <c r="EJ161" s="6"/>
      <c r="EK161" s="5"/>
      <c r="EL161" s="5"/>
      <c r="EM161" s="4"/>
      <c r="EN161" s="6"/>
      <c r="EO161" s="4"/>
      <c r="EP161" s="6"/>
      <c r="EQ161" s="5"/>
      <c r="ER161" s="5"/>
      <c r="ES161" s="4"/>
      <c r="ET161" s="6"/>
      <c r="EU161" s="4"/>
      <c r="EV161" s="6"/>
      <c r="EW161" s="5"/>
      <c r="EX161" s="5"/>
      <c r="EY161" s="4"/>
      <c r="EZ161" s="6"/>
      <c r="FA161" s="4"/>
      <c r="FB161" s="6"/>
      <c r="FC161" s="5"/>
      <c r="FD161" s="5"/>
      <c r="FE161" s="4"/>
      <c r="FF161" s="6"/>
      <c r="FG161" s="4"/>
      <c r="FH161" s="6"/>
      <c r="FI161" s="5"/>
      <c r="FJ161" s="5"/>
      <c r="FK161" s="4"/>
      <c r="FL161" s="6"/>
      <c r="FM161" s="4"/>
      <c r="FN161" s="6"/>
      <c r="FO161" s="5"/>
      <c r="FP161" s="5"/>
      <c r="FQ161" s="4"/>
      <c r="FR161" s="6"/>
      <c r="FS161" s="4"/>
      <c r="FT161" s="6"/>
      <c r="FU161" s="5"/>
      <c r="FV161" s="5"/>
      <c r="FW161" s="4"/>
      <c r="FX161" s="6"/>
      <c r="FY161" s="4"/>
      <c r="FZ161" s="6"/>
      <c r="GA161" s="5"/>
      <c r="GB161" s="5"/>
      <c r="GC161" s="4"/>
      <c r="GD161" s="6"/>
      <c r="GE161" s="4"/>
      <c r="GF161" s="6"/>
      <c r="GG161" s="5"/>
      <c r="GH161" s="5"/>
      <c r="GI161" s="4"/>
      <c r="GJ161" s="6"/>
      <c r="GK161" s="4"/>
      <c r="GL161" s="6"/>
      <c r="GM161" s="5"/>
      <c r="GN161" s="5"/>
      <c r="GO161" s="4"/>
      <c r="GP161" s="6"/>
      <c r="GQ161" s="4"/>
      <c r="GR161" s="6"/>
      <c r="GS161" s="5"/>
      <c r="GT161" s="5"/>
      <c r="GU161" s="4"/>
      <c r="GV161" s="6"/>
      <c r="GW161" s="4"/>
      <c r="GX161" s="6"/>
      <c r="GY161" s="5"/>
      <c r="GZ161" s="5"/>
      <c r="HA161" s="4"/>
      <c r="HB161" s="6"/>
      <c r="HC161" s="4"/>
      <c r="HD161" s="6"/>
      <c r="HE161" s="5"/>
      <c r="HF161" s="5"/>
      <c r="HG161" s="4"/>
      <c r="HH161" s="6"/>
      <c r="HI161" s="4"/>
      <c r="HJ161" s="6"/>
      <c r="HK161" s="5"/>
      <c r="HL161" s="5"/>
      <c r="HM161" s="4"/>
      <c r="HN161" s="6"/>
      <c r="HO161" s="4"/>
      <c r="HP161" s="6"/>
      <c r="HQ161" s="5"/>
      <c r="HR161" s="5"/>
      <c r="HS161" s="4"/>
      <c r="HT161" s="6"/>
      <c r="HU161" s="4"/>
      <c r="HV161" s="6"/>
      <c r="HW161" s="5"/>
      <c r="HX161" s="5"/>
      <c r="HY161" s="4"/>
      <c r="HZ161" s="6"/>
      <c r="IA161" s="4"/>
      <c r="IB161" s="6"/>
      <c r="IC161" s="5"/>
      <c r="ID161" s="5"/>
      <c r="IE161" s="4"/>
      <c r="IF161" s="6"/>
      <c r="IG161" s="4"/>
      <c r="IH161" s="6"/>
      <c r="II161" s="5"/>
      <c r="IJ161" s="5"/>
      <c r="IK161" s="4"/>
      <c r="IL161" s="6"/>
      <c r="IM161" s="4"/>
      <c r="IN161" s="6"/>
      <c r="IO161" s="5"/>
      <c r="IP161" s="5"/>
      <c r="IQ161" s="4"/>
      <c r="IR161" s="6"/>
      <c r="IS161" s="4"/>
      <c r="IT161" s="6"/>
      <c r="IU161" s="5"/>
      <c r="IV161" s="5"/>
      <c r="IW161" s="4"/>
      <c r="IX161" s="6"/>
      <c r="IY161" s="4"/>
      <c r="IZ161" s="6"/>
      <c r="JA161" s="5"/>
      <c r="JB161" s="5"/>
      <c r="JC161" s="4"/>
      <c r="JD161" s="6"/>
      <c r="JE161" s="4"/>
      <c r="JF161" s="6"/>
      <c r="JG161" s="5"/>
      <c r="JH161" s="5"/>
      <c r="JI161" s="4"/>
      <c r="JJ161" s="6"/>
      <c r="JK161" s="4"/>
      <c r="JL161" s="6"/>
      <c r="JM161" s="5"/>
      <c r="JN161" s="5"/>
      <c r="JO161" s="4"/>
      <c r="JP161" s="6"/>
      <c r="JQ161" s="4"/>
      <c r="JR161" s="6"/>
      <c r="JS161" s="5"/>
      <c r="JT161" s="5"/>
      <c r="JU161" s="4"/>
      <c r="JV161" s="6"/>
      <c r="JW161" s="4"/>
      <c r="JX161" s="6"/>
      <c r="JY161" s="5"/>
      <c r="JZ161" s="5"/>
      <c r="KA161" s="4"/>
      <c r="KB161" s="6"/>
      <c r="KC161" s="4"/>
      <c r="KD161" s="6"/>
      <c r="KE161" s="5"/>
      <c r="KF161" s="5"/>
      <c r="KG161" s="4"/>
      <c r="KH161" s="6"/>
      <c r="KI161" s="4"/>
      <c r="KJ161" s="6"/>
      <c r="KK161" s="5"/>
      <c r="KL161" s="5"/>
    </row>
    <row r="162">
      <c r="A162" s="3" t="s">
        <v>85</v>
      </c>
      <c r="B162" s="3" t="s">
        <v>86</v>
      </c>
      <c r="C162" s="3" t="s">
        <v>449</v>
      </c>
      <c r="D162" s="3" t="s">
        <v>450</v>
      </c>
      <c r="E162" s="3" t="s">
        <v>473</v>
      </c>
      <c r="F162" s="3" t="s">
        <v>474</v>
      </c>
      <c r="G162" s="3" t="s">
        <v>475</v>
      </c>
      <c r="H162" s="3" t="s">
        <v>129</v>
      </c>
      <c r="I162" s="4"/>
      <c r="J162" s="4">
        <f>=ROUNDDOWN({0},0)</f>
      </c>
      <c r="K162" s="4"/>
      <c r="L162" s="5">
        <v>1</v>
      </c>
      <c r="M162" s="4"/>
      <c r="N162" s="4">
        <f>=ROUNDDOWN({0},0)</f>
      </c>
      <c r="O162" s="4"/>
      <c r="P162" s="5"/>
      <c r="Q162" s="4">
        <v>20</v>
      </c>
      <c r="R162" s="6">
        <v>890.36</v>
      </c>
      <c r="S162" s="4"/>
      <c r="T162" s="6"/>
      <c r="U162" s="5"/>
      <c r="V162" s="5"/>
      <c r="W162" s="4">
        <v>2</v>
      </c>
      <c r="X162" s="6">
        <v>109.82</v>
      </c>
      <c r="Y162" s="4"/>
      <c r="Z162" s="6"/>
      <c r="AA162" s="5"/>
      <c r="AB162" s="5"/>
      <c r="AC162" s="4"/>
      <c r="AD162" s="6"/>
      <c r="AE162" s="4"/>
      <c r="AF162" s="6"/>
      <c r="AG162" s="5"/>
      <c r="AH162" s="5"/>
      <c r="AI162" s="4">
        <v>1</v>
      </c>
      <c r="AJ162" s="6">
        <v>57.49</v>
      </c>
      <c r="AK162" s="4"/>
      <c r="AL162" s="6"/>
      <c r="AM162" s="5"/>
      <c r="AN162" s="5"/>
      <c r="AO162" s="4">
        <v>1</v>
      </c>
      <c r="AP162" s="6">
        <v>61.19</v>
      </c>
      <c r="AQ162" s="4"/>
      <c r="AR162" s="6"/>
      <c r="AS162" s="5"/>
      <c r="AT162" s="5"/>
      <c r="AU162" s="4">
        <v>4</v>
      </c>
      <c r="AV162" s="6">
        <v>214.4</v>
      </c>
      <c r="AW162" s="4"/>
      <c r="AX162" s="6"/>
      <c r="AY162" s="5"/>
      <c r="AZ162" s="5"/>
      <c r="BA162" s="4">
        <v>6</v>
      </c>
      <c r="BB162" s="6">
        <v>247.26</v>
      </c>
      <c r="BC162" s="4"/>
      <c r="BD162" s="6"/>
      <c r="BE162" s="5"/>
      <c r="BF162" s="5"/>
      <c r="BG162" s="4"/>
      <c r="BH162" s="6"/>
      <c r="BI162" s="4"/>
      <c r="BJ162" s="6"/>
      <c r="BK162" s="5"/>
      <c r="BL162" s="5"/>
      <c r="BM162" s="4"/>
      <c r="BN162" s="6"/>
      <c r="BO162" s="4"/>
      <c r="BP162" s="6"/>
      <c r="BQ162" s="5"/>
      <c r="BR162" s="5"/>
      <c r="BS162" s="4"/>
      <c r="BT162" s="6"/>
      <c r="BU162" s="4"/>
      <c r="BV162" s="6"/>
      <c r="BW162" s="5"/>
      <c r="BX162" s="5"/>
      <c r="BY162" s="4"/>
      <c r="BZ162" s="6"/>
      <c r="CA162" s="4"/>
      <c r="CB162" s="6"/>
      <c r="CC162" s="5"/>
      <c r="CD162" s="5"/>
      <c r="CE162" s="4">
        <v>1</v>
      </c>
      <c r="CF162" s="6">
        <v>63.24</v>
      </c>
      <c r="CG162" s="4"/>
      <c r="CH162" s="6"/>
      <c r="CI162" s="5"/>
      <c r="CJ162" s="5"/>
      <c r="CK162" s="4"/>
      <c r="CL162" s="6"/>
      <c r="CM162" s="4"/>
      <c r="CN162" s="6"/>
      <c r="CO162" s="5"/>
      <c r="CP162" s="5"/>
      <c r="CQ162" s="4"/>
      <c r="CR162" s="6"/>
      <c r="CS162" s="4"/>
      <c r="CT162" s="6"/>
      <c r="CU162" s="5"/>
      <c r="CV162" s="5"/>
      <c r="CW162" s="4"/>
      <c r="CX162" s="6"/>
      <c r="CY162" s="4"/>
      <c r="CZ162" s="6"/>
      <c r="DA162" s="5"/>
      <c r="DB162" s="5"/>
      <c r="DC162" s="4">
        <v>2</v>
      </c>
      <c r="DD162" s="6">
        <v>74.6</v>
      </c>
      <c r="DE162" s="4"/>
      <c r="DF162" s="6"/>
      <c r="DG162" s="5"/>
      <c r="DH162" s="5"/>
      <c r="DI162" s="4"/>
      <c r="DJ162" s="6"/>
      <c r="DK162" s="4"/>
      <c r="DL162" s="6"/>
      <c r="DM162" s="5"/>
      <c r="DN162" s="5"/>
      <c r="DO162" s="4"/>
      <c r="DP162" s="6"/>
      <c r="DQ162" s="4"/>
      <c r="DR162" s="6"/>
      <c r="DS162" s="5"/>
      <c r="DT162" s="5"/>
      <c r="DU162" s="4"/>
      <c r="DV162" s="6"/>
      <c r="DW162" s="4"/>
      <c r="DX162" s="6"/>
      <c r="DY162" s="5"/>
      <c r="DZ162" s="5"/>
      <c r="EA162" s="4">
        <v>1</v>
      </c>
      <c r="EB162" s="6">
        <v>62.36</v>
      </c>
      <c r="EC162" s="4"/>
      <c r="ED162" s="6"/>
      <c r="EE162" s="5"/>
      <c r="EF162" s="5"/>
      <c r="EG162" s="4"/>
      <c r="EH162" s="6"/>
      <c r="EI162" s="4"/>
      <c r="EJ162" s="6"/>
      <c r="EK162" s="5"/>
      <c r="EL162" s="5"/>
      <c r="EM162" s="4"/>
      <c r="EN162" s="6"/>
      <c r="EO162" s="4"/>
      <c r="EP162" s="6"/>
      <c r="EQ162" s="5"/>
      <c r="ER162" s="5"/>
      <c r="ES162" s="4"/>
      <c r="ET162" s="6"/>
      <c r="EU162" s="4"/>
      <c r="EV162" s="6"/>
      <c r="EW162" s="5"/>
      <c r="EX162" s="5"/>
      <c r="EY162" s="4"/>
      <c r="EZ162" s="6"/>
      <c r="FA162" s="4"/>
      <c r="FB162" s="6"/>
      <c r="FC162" s="5"/>
      <c r="FD162" s="5"/>
      <c r="FE162" s="4"/>
      <c r="FF162" s="6"/>
      <c r="FG162" s="4"/>
      <c r="FH162" s="6"/>
      <c r="FI162" s="5"/>
      <c r="FJ162" s="5"/>
      <c r="FK162" s="4"/>
      <c r="FL162" s="6"/>
      <c r="FM162" s="4"/>
      <c r="FN162" s="6"/>
      <c r="FO162" s="5"/>
      <c r="FP162" s="5"/>
      <c r="FQ162" s="4"/>
      <c r="FR162" s="6"/>
      <c r="FS162" s="4"/>
      <c r="FT162" s="6"/>
      <c r="FU162" s="5"/>
      <c r="FV162" s="5"/>
      <c r="FW162" s="4"/>
      <c r="FX162" s="6"/>
      <c r="FY162" s="4"/>
      <c r="FZ162" s="6"/>
      <c r="GA162" s="5"/>
      <c r="GB162" s="5"/>
      <c r="GC162" s="4"/>
      <c r="GD162" s="6"/>
      <c r="GE162" s="4"/>
      <c r="GF162" s="6"/>
      <c r="GG162" s="5"/>
      <c r="GH162" s="5"/>
      <c r="GI162" s="4"/>
      <c r="GJ162" s="6"/>
      <c r="GK162" s="4"/>
      <c r="GL162" s="6"/>
      <c r="GM162" s="5"/>
      <c r="GN162" s="5"/>
      <c r="GO162" s="4"/>
      <c r="GP162" s="6"/>
      <c r="GQ162" s="4"/>
      <c r="GR162" s="6"/>
      <c r="GS162" s="5"/>
      <c r="GT162" s="5"/>
      <c r="GU162" s="4">
        <v>2</v>
      </c>
      <c r="GV162" s="6"/>
      <c r="GW162" s="4"/>
      <c r="GX162" s="6"/>
      <c r="GY162" s="5"/>
      <c r="GZ162" s="5"/>
      <c r="HA162" s="4"/>
      <c r="HB162" s="6"/>
      <c r="HC162" s="4"/>
      <c r="HD162" s="6"/>
      <c r="HE162" s="5"/>
      <c r="HF162" s="5"/>
      <c r="HG162" s="4"/>
      <c r="HH162" s="6"/>
      <c r="HI162" s="4"/>
      <c r="HJ162" s="6"/>
      <c r="HK162" s="5"/>
      <c r="HL162" s="5"/>
      <c r="HM162" s="4"/>
      <c r="HN162" s="6"/>
      <c r="HO162" s="4"/>
      <c r="HP162" s="6"/>
      <c r="HQ162" s="5"/>
      <c r="HR162" s="5"/>
      <c r="HS162" s="4"/>
      <c r="HT162" s="6"/>
      <c r="HU162" s="4"/>
      <c r="HV162" s="6"/>
      <c r="HW162" s="5"/>
      <c r="HX162" s="5"/>
      <c r="HY162" s="4"/>
      <c r="HZ162" s="6"/>
      <c r="IA162" s="4"/>
      <c r="IB162" s="6"/>
      <c r="IC162" s="5"/>
      <c r="ID162" s="5"/>
      <c r="IE162" s="4"/>
      <c r="IF162" s="6"/>
      <c r="IG162" s="4"/>
      <c r="IH162" s="6"/>
      <c r="II162" s="5"/>
      <c r="IJ162" s="5"/>
      <c r="IK162" s="4"/>
      <c r="IL162" s="6"/>
      <c r="IM162" s="4"/>
      <c r="IN162" s="6"/>
      <c r="IO162" s="5"/>
      <c r="IP162" s="5"/>
      <c r="IQ162" s="4"/>
      <c r="IR162" s="6"/>
      <c r="IS162" s="4"/>
      <c r="IT162" s="6"/>
      <c r="IU162" s="5"/>
      <c r="IV162" s="5"/>
      <c r="IW162" s="4"/>
      <c r="IX162" s="6"/>
      <c r="IY162" s="4"/>
      <c r="IZ162" s="6"/>
      <c r="JA162" s="5"/>
      <c r="JB162" s="5"/>
      <c r="JC162" s="4"/>
      <c r="JD162" s="6"/>
      <c r="JE162" s="4"/>
      <c r="JF162" s="6"/>
      <c r="JG162" s="5"/>
      <c r="JH162" s="5"/>
      <c r="JI162" s="4"/>
      <c r="JJ162" s="6"/>
      <c r="JK162" s="4"/>
      <c r="JL162" s="6"/>
      <c r="JM162" s="5"/>
      <c r="JN162" s="5"/>
      <c r="JO162" s="4"/>
      <c r="JP162" s="6"/>
      <c r="JQ162" s="4"/>
      <c r="JR162" s="6"/>
      <c r="JS162" s="5"/>
      <c r="JT162" s="5"/>
      <c r="JU162" s="4"/>
      <c r="JV162" s="6"/>
      <c r="JW162" s="4"/>
      <c r="JX162" s="6"/>
      <c r="JY162" s="5"/>
      <c r="JZ162" s="5"/>
      <c r="KA162" s="4"/>
      <c r="KB162" s="6"/>
      <c r="KC162" s="4"/>
      <c r="KD162" s="6"/>
      <c r="KE162" s="5"/>
      <c r="KF162" s="5"/>
      <c r="KG162" s="4"/>
      <c r="KH162" s="6"/>
      <c r="KI162" s="4"/>
      <c r="KJ162" s="6"/>
      <c r="KK162" s="5"/>
      <c r="KL162" s="5"/>
    </row>
    <row r="163">
      <c r="A163" s="3" t="s">
        <v>85</v>
      </c>
      <c r="B163" s="3" t="s">
        <v>86</v>
      </c>
      <c r="C163" s="3" t="s">
        <v>449</v>
      </c>
      <c r="D163" s="3" t="s">
        <v>450</v>
      </c>
      <c r="E163" s="3" t="s">
        <v>169</v>
      </c>
      <c r="F163" s="3" t="s">
        <v>170</v>
      </c>
      <c r="G163" s="3" t="s">
        <v>171</v>
      </c>
      <c r="H163" s="3" t="s">
        <v>98</v>
      </c>
      <c r="I163" s="4"/>
      <c r="J163" s="4">
        <f>=ROUNDDOWN({0},0)</f>
      </c>
      <c r="K163" s="4"/>
      <c r="L163" s="5">
        <v>1</v>
      </c>
      <c r="M163" s="4"/>
      <c r="N163" s="4">
        <f>=ROUNDDOWN({0},0)</f>
      </c>
      <c r="O163" s="4"/>
      <c r="P163" s="5"/>
      <c r="Q163" s="4">
        <v>11</v>
      </c>
      <c r="R163" s="6">
        <v>569.9</v>
      </c>
      <c r="S163" s="4"/>
      <c r="T163" s="6"/>
      <c r="U163" s="5"/>
      <c r="V163" s="5"/>
      <c r="W163" s="4">
        <v>5</v>
      </c>
      <c r="X163" s="6">
        <v>251.56</v>
      </c>
      <c r="Y163" s="4"/>
      <c r="Z163" s="6"/>
      <c r="AA163" s="5"/>
      <c r="AB163" s="5"/>
      <c r="AC163" s="4">
        <v>1</v>
      </c>
      <c r="AD163" s="6">
        <v>40.91</v>
      </c>
      <c r="AE163" s="4"/>
      <c r="AF163" s="6"/>
      <c r="AG163" s="5"/>
      <c r="AH163" s="5"/>
      <c r="AI163" s="4">
        <v>1</v>
      </c>
      <c r="AJ163" s="6">
        <v>57.95</v>
      </c>
      <c r="AK163" s="4"/>
      <c r="AL163" s="6"/>
      <c r="AM163" s="5"/>
      <c r="AN163" s="5"/>
      <c r="AO163" s="4">
        <v>2</v>
      </c>
      <c r="AP163" s="6">
        <v>110.88</v>
      </c>
      <c r="AQ163" s="4"/>
      <c r="AR163" s="6"/>
      <c r="AS163" s="5"/>
      <c r="AT163" s="5"/>
      <c r="AU163" s="4">
        <v>1</v>
      </c>
      <c r="AV163" s="6">
        <v>58.21</v>
      </c>
      <c r="AW163" s="4"/>
      <c r="AX163" s="6"/>
      <c r="AY163" s="5"/>
      <c r="AZ163" s="5"/>
      <c r="BA163" s="4"/>
      <c r="BB163" s="6"/>
      <c r="BC163" s="4"/>
      <c r="BD163" s="6"/>
      <c r="BE163" s="5"/>
      <c r="BF163" s="5"/>
      <c r="BG163" s="4"/>
      <c r="BH163" s="6"/>
      <c r="BI163" s="4"/>
      <c r="BJ163" s="6"/>
      <c r="BK163" s="5"/>
      <c r="BL163" s="5"/>
      <c r="BM163" s="4">
        <v>1</v>
      </c>
      <c r="BN163" s="6">
        <v>50.39</v>
      </c>
      <c r="BO163" s="4"/>
      <c r="BP163" s="6"/>
      <c r="BQ163" s="5"/>
      <c r="BR163" s="5"/>
      <c r="BS163" s="4"/>
      <c r="BT163" s="6"/>
      <c r="BU163" s="4"/>
      <c r="BV163" s="6"/>
      <c r="BW163" s="5"/>
      <c r="BX163" s="5"/>
      <c r="BY163" s="4"/>
      <c r="BZ163" s="6"/>
      <c r="CA163" s="4"/>
      <c r="CB163" s="6"/>
      <c r="CC163" s="5"/>
      <c r="CD163" s="5"/>
      <c r="CE163" s="4"/>
      <c r="CF163" s="6"/>
      <c r="CG163" s="4"/>
      <c r="CH163" s="6"/>
      <c r="CI163" s="5"/>
      <c r="CJ163" s="5"/>
      <c r="CK163" s="4"/>
      <c r="CL163" s="6"/>
      <c r="CM163" s="4"/>
      <c r="CN163" s="6"/>
      <c r="CO163" s="5"/>
      <c r="CP163" s="5"/>
      <c r="CQ163" s="4"/>
      <c r="CR163" s="6"/>
      <c r="CS163" s="4"/>
      <c r="CT163" s="6"/>
      <c r="CU163" s="5"/>
      <c r="CV163" s="5"/>
      <c r="CW163" s="4"/>
      <c r="CX163" s="6"/>
      <c r="CY163" s="4"/>
      <c r="CZ163" s="6"/>
      <c r="DA163" s="5"/>
      <c r="DB163" s="5"/>
      <c r="DC163" s="4"/>
      <c r="DD163" s="6"/>
      <c r="DE163" s="4"/>
      <c r="DF163" s="6"/>
      <c r="DG163" s="5"/>
      <c r="DH163" s="5"/>
      <c r="DI163" s="4"/>
      <c r="DJ163" s="6"/>
      <c r="DK163" s="4"/>
      <c r="DL163" s="6"/>
      <c r="DM163" s="5"/>
      <c r="DN163" s="5"/>
      <c r="DO163" s="4"/>
      <c r="DP163" s="6"/>
      <c r="DQ163" s="4"/>
      <c r="DR163" s="6"/>
      <c r="DS163" s="5"/>
      <c r="DT163" s="5"/>
      <c r="DU163" s="4"/>
      <c r="DV163" s="6"/>
      <c r="DW163" s="4"/>
      <c r="DX163" s="6"/>
      <c r="DY163" s="5"/>
      <c r="DZ163" s="5"/>
      <c r="EA163" s="4"/>
      <c r="EB163" s="6"/>
      <c r="EC163" s="4"/>
      <c r="ED163" s="6"/>
      <c r="EE163" s="5"/>
      <c r="EF163" s="5"/>
      <c r="EG163" s="4"/>
      <c r="EH163" s="6"/>
      <c r="EI163" s="4"/>
      <c r="EJ163" s="6"/>
      <c r="EK163" s="5"/>
      <c r="EL163" s="5"/>
      <c r="EM163" s="4"/>
      <c r="EN163" s="6"/>
      <c r="EO163" s="4"/>
      <c r="EP163" s="6"/>
      <c r="EQ163" s="5"/>
      <c r="ER163" s="5"/>
      <c r="ES163" s="4"/>
      <c r="ET163" s="6"/>
      <c r="EU163" s="4"/>
      <c r="EV163" s="6"/>
      <c r="EW163" s="5"/>
      <c r="EX163" s="5"/>
      <c r="EY163" s="4"/>
      <c r="EZ163" s="6"/>
      <c r="FA163" s="4"/>
      <c r="FB163" s="6"/>
      <c r="FC163" s="5"/>
      <c r="FD163" s="5"/>
      <c r="FE163" s="4"/>
      <c r="FF163" s="6"/>
      <c r="FG163" s="4"/>
      <c r="FH163" s="6"/>
      <c r="FI163" s="5"/>
      <c r="FJ163" s="5"/>
      <c r="FK163" s="4"/>
      <c r="FL163" s="6"/>
      <c r="FM163" s="4"/>
      <c r="FN163" s="6"/>
      <c r="FO163" s="5"/>
      <c r="FP163" s="5"/>
      <c r="FQ163" s="4"/>
      <c r="FR163" s="6"/>
      <c r="FS163" s="4"/>
      <c r="FT163" s="6"/>
      <c r="FU163" s="5"/>
      <c r="FV163" s="5"/>
      <c r="FW163" s="4"/>
      <c r="FX163" s="6"/>
      <c r="FY163" s="4"/>
      <c r="FZ163" s="6"/>
      <c r="GA163" s="5"/>
      <c r="GB163" s="5"/>
      <c r="GC163" s="4"/>
      <c r="GD163" s="6"/>
      <c r="GE163" s="4"/>
      <c r="GF163" s="6"/>
      <c r="GG163" s="5"/>
      <c r="GH163" s="5"/>
      <c r="GI163" s="4"/>
      <c r="GJ163" s="6"/>
      <c r="GK163" s="4"/>
      <c r="GL163" s="6"/>
      <c r="GM163" s="5"/>
      <c r="GN163" s="5"/>
      <c r="GO163" s="4"/>
      <c r="GP163" s="6"/>
      <c r="GQ163" s="4"/>
      <c r="GR163" s="6"/>
      <c r="GS163" s="5"/>
      <c r="GT163" s="5"/>
      <c r="GU163" s="4"/>
      <c r="GV163" s="6"/>
      <c r="GW163" s="4"/>
      <c r="GX163" s="6"/>
      <c r="GY163" s="5"/>
      <c r="GZ163" s="5"/>
      <c r="HA163" s="4"/>
      <c r="HB163" s="6"/>
      <c r="HC163" s="4"/>
      <c r="HD163" s="6"/>
      <c r="HE163" s="5"/>
      <c r="HF163" s="5"/>
      <c r="HG163" s="4"/>
      <c r="HH163" s="6"/>
      <c r="HI163" s="4"/>
      <c r="HJ163" s="6"/>
      <c r="HK163" s="5"/>
      <c r="HL163" s="5"/>
      <c r="HM163" s="4"/>
      <c r="HN163" s="6"/>
      <c r="HO163" s="4"/>
      <c r="HP163" s="6"/>
      <c r="HQ163" s="5"/>
      <c r="HR163" s="5"/>
      <c r="HS163" s="4"/>
      <c r="HT163" s="6"/>
      <c r="HU163" s="4"/>
      <c r="HV163" s="6"/>
      <c r="HW163" s="5"/>
      <c r="HX163" s="5"/>
      <c r="HY163" s="4"/>
      <c r="HZ163" s="6"/>
      <c r="IA163" s="4"/>
      <c r="IB163" s="6"/>
      <c r="IC163" s="5"/>
      <c r="ID163" s="5"/>
      <c r="IE163" s="4"/>
      <c r="IF163" s="6"/>
      <c r="IG163" s="4"/>
      <c r="IH163" s="6"/>
      <c r="II163" s="5"/>
      <c r="IJ163" s="5"/>
      <c r="IK163" s="4"/>
      <c r="IL163" s="6"/>
      <c r="IM163" s="4"/>
      <c r="IN163" s="6"/>
      <c r="IO163" s="5"/>
      <c r="IP163" s="5"/>
      <c r="IQ163" s="4"/>
      <c r="IR163" s="6"/>
      <c r="IS163" s="4"/>
      <c r="IT163" s="6"/>
      <c r="IU163" s="5"/>
      <c r="IV163" s="5"/>
      <c r="IW163" s="4"/>
      <c r="IX163" s="6"/>
      <c r="IY163" s="4"/>
      <c r="IZ163" s="6"/>
      <c r="JA163" s="5"/>
      <c r="JB163" s="5"/>
      <c r="JC163" s="4"/>
      <c r="JD163" s="6"/>
      <c r="JE163" s="4"/>
      <c r="JF163" s="6"/>
      <c r="JG163" s="5"/>
      <c r="JH163" s="5"/>
      <c r="JI163" s="4"/>
      <c r="JJ163" s="6"/>
      <c r="JK163" s="4"/>
      <c r="JL163" s="6"/>
      <c r="JM163" s="5"/>
      <c r="JN163" s="5"/>
      <c r="JO163" s="4"/>
      <c r="JP163" s="6"/>
      <c r="JQ163" s="4"/>
      <c r="JR163" s="6"/>
      <c r="JS163" s="5"/>
      <c r="JT163" s="5"/>
      <c r="JU163" s="4"/>
      <c r="JV163" s="6"/>
      <c r="JW163" s="4"/>
      <c r="JX163" s="6"/>
      <c r="JY163" s="5"/>
      <c r="JZ163" s="5"/>
      <c r="KA163" s="4"/>
      <c r="KB163" s="6"/>
      <c r="KC163" s="4"/>
      <c r="KD163" s="6"/>
      <c r="KE163" s="5"/>
      <c r="KF163" s="5"/>
      <c r="KG163" s="4"/>
      <c r="KH163" s="6"/>
      <c r="KI163" s="4"/>
      <c r="KJ163" s="6"/>
      <c r="KK163" s="5"/>
      <c r="KL163" s="5"/>
    </row>
    <row r="164">
      <c r="A164" s="3" t="s">
        <v>85</v>
      </c>
      <c r="B164" s="3" t="s">
        <v>86</v>
      </c>
      <c r="C164" s="3" t="s">
        <v>449</v>
      </c>
      <c r="D164" s="3" t="s">
        <v>450</v>
      </c>
      <c r="E164" s="3" t="s">
        <v>476</v>
      </c>
      <c r="F164" s="3" t="s">
        <v>477</v>
      </c>
      <c r="G164" s="3" t="s">
        <v>478</v>
      </c>
      <c r="H164" s="3" t="s">
        <v>129</v>
      </c>
      <c r="I164" s="4"/>
      <c r="J164" s="4">
        <f>=ROUNDDOWN({0},0)</f>
      </c>
      <c r="K164" s="4"/>
      <c r="L164" s="5">
        <v>1</v>
      </c>
      <c r="M164" s="4"/>
      <c r="N164" s="4">
        <f>=ROUNDDOWN({0},0)</f>
      </c>
      <c r="O164" s="4"/>
      <c r="P164" s="5"/>
      <c r="Q164" s="4">
        <v>8</v>
      </c>
      <c r="R164" s="6">
        <v>480.08</v>
      </c>
      <c r="S164" s="4"/>
      <c r="T164" s="6"/>
      <c r="U164" s="5"/>
      <c r="V164" s="5"/>
      <c r="W164" s="4">
        <v>1</v>
      </c>
      <c r="X164" s="6">
        <v>59.68</v>
      </c>
      <c r="Y164" s="4"/>
      <c r="Z164" s="6"/>
      <c r="AA164" s="5"/>
      <c r="AB164" s="5"/>
      <c r="AC164" s="4">
        <v>1</v>
      </c>
      <c r="AD164" s="6">
        <v>59.52</v>
      </c>
      <c r="AE164" s="4"/>
      <c r="AF164" s="6"/>
      <c r="AG164" s="5"/>
      <c r="AH164" s="5"/>
      <c r="AI164" s="4"/>
      <c r="AJ164" s="6"/>
      <c r="AK164" s="4"/>
      <c r="AL164" s="6"/>
      <c r="AM164" s="5"/>
      <c r="AN164" s="5"/>
      <c r="AO164" s="4">
        <v>3</v>
      </c>
      <c r="AP164" s="6">
        <v>181.97</v>
      </c>
      <c r="AQ164" s="4"/>
      <c r="AR164" s="6"/>
      <c r="AS164" s="5"/>
      <c r="AT164" s="5"/>
      <c r="AU164" s="4">
        <v>3</v>
      </c>
      <c r="AV164" s="6">
        <v>178.91</v>
      </c>
      <c r="AW164" s="4"/>
      <c r="AX164" s="6"/>
      <c r="AY164" s="5"/>
      <c r="AZ164" s="5"/>
      <c r="BA164" s="4"/>
      <c r="BB164" s="6"/>
      <c r="BC164" s="4"/>
      <c r="BD164" s="6"/>
      <c r="BE164" s="5"/>
      <c r="BF164" s="5"/>
      <c r="BG164" s="4"/>
      <c r="BH164" s="6"/>
      <c r="BI164" s="4"/>
      <c r="BJ164" s="6"/>
      <c r="BK164" s="5"/>
      <c r="BL164" s="5"/>
      <c r="BM164" s="4"/>
      <c r="BN164" s="6"/>
      <c r="BO164" s="4"/>
      <c r="BP164" s="6"/>
      <c r="BQ164" s="5"/>
      <c r="BR164" s="5"/>
      <c r="BS164" s="4"/>
      <c r="BT164" s="6"/>
      <c r="BU164" s="4"/>
      <c r="BV164" s="6"/>
      <c r="BW164" s="5"/>
      <c r="BX164" s="5"/>
      <c r="BY164" s="4"/>
      <c r="BZ164" s="6"/>
      <c r="CA164" s="4"/>
      <c r="CB164" s="6"/>
      <c r="CC164" s="5"/>
      <c r="CD164" s="5"/>
      <c r="CE164" s="4"/>
      <c r="CF164" s="6"/>
      <c r="CG164" s="4"/>
      <c r="CH164" s="6"/>
      <c r="CI164" s="5"/>
      <c r="CJ164" s="5"/>
      <c r="CK164" s="4"/>
      <c r="CL164" s="6"/>
      <c r="CM164" s="4"/>
      <c r="CN164" s="6"/>
      <c r="CO164" s="5"/>
      <c r="CP164" s="5"/>
      <c r="CQ164" s="4"/>
      <c r="CR164" s="6"/>
      <c r="CS164" s="4"/>
      <c r="CT164" s="6"/>
      <c r="CU164" s="5"/>
      <c r="CV164" s="5"/>
      <c r="CW164" s="4"/>
      <c r="CX164" s="6"/>
      <c r="CY164" s="4"/>
      <c r="CZ164" s="6"/>
      <c r="DA164" s="5"/>
      <c r="DB164" s="5"/>
      <c r="DC164" s="4"/>
      <c r="DD164" s="6"/>
      <c r="DE164" s="4"/>
      <c r="DF164" s="6"/>
      <c r="DG164" s="5"/>
      <c r="DH164" s="5"/>
      <c r="DI164" s="4"/>
      <c r="DJ164" s="6"/>
      <c r="DK164" s="4"/>
      <c r="DL164" s="6"/>
      <c r="DM164" s="5"/>
      <c r="DN164" s="5"/>
      <c r="DO164" s="4"/>
      <c r="DP164" s="6"/>
      <c r="DQ164" s="4"/>
      <c r="DR164" s="6"/>
      <c r="DS164" s="5"/>
      <c r="DT164" s="5"/>
      <c r="DU164" s="4"/>
      <c r="DV164" s="6"/>
      <c r="DW164" s="4"/>
      <c r="DX164" s="6"/>
      <c r="DY164" s="5"/>
      <c r="DZ164" s="5"/>
      <c r="EA164" s="4"/>
      <c r="EB164" s="6"/>
      <c r="EC164" s="4"/>
      <c r="ED164" s="6"/>
      <c r="EE164" s="5"/>
      <c r="EF164" s="5"/>
      <c r="EG164" s="4"/>
      <c r="EH164" s="6"/>
      <c r="EI164" s="4"/>
      <c r="EJ164" s="6"/>
      <c r="EK164" s="5"/>
      <c r="EL164" s="5"/>
      <c r="EM164" s="4"/>
      <c r="EN164" s="6"/>
      <c r="EO164" s="4"/>
      <c r="EP164" s="6"/>
      <c r="EQ164" s="5"/>
      <c r="ER164" s="5"/>
      <c r="ES164" s="4"/>
      <c r="ET164" s="6"/>
      <c r="EU164" s="4"/>
      <c r="EV164" s="6"/>
      <c r="EW164" s="5"/>
      <c r="EX164" s="5"/>
      <c r="EY164" s="4"/>
      <c r="EZ164" s="6"/>
      <c r="FA164" s="4"/>
      <c r="FB164" s="6"/>
      <c r="FC164" s="5"/>
      <c r="FD164" s="5"/>
      <c r="FE164" s="4"/>
      <c r="FF164" s="6"/>
      <c r="FG164" s="4"/>
      <c r="FH164" s="6"/>
      <c r="FI164" s="5"/>
      <c r="FJ164" s="5"/>
      <c r="FK164" s="4"/>
      <c r="FL164" s="6"/>
      <c r="FM164" s="4"/>
      <c r="FN164" s="6"/>
      <c r="FO164" s="5"/>
      <c r="FP164" s="5"/>
      <c r="FQ164" s="4"/>
      <c r="FR164" s="6"/>
      <c r="FS164" s="4"/>
      <c r="FT164" s="6"/>
      <c r="FU164" s="5"/>
      <c r="FV164" s="5"/>
      <c r="FW164" s="4"/>
      <c r="FX164" s="6"/>
      <c r="FY164" s="4"/>
      <c r="FZ164" s="6"/>
      <c r="GA164" s="5"/>
      <c r="GB164" s="5"/>
      <c r="GC164" s="4"/>
      <c r="GD164" s="6"/>
      <c r="GE164" s="4"/>
      <c r="GF164" s="6"/>
      <c r="GG164" s="5"/>
      <c r="GH164" s="5"/>
      <c r="GI164" s="4"/>
      <c r="GJ164" s="6"/>
      <c r="GK164" s="4"/>
      <c r="GL164" s="6"/>
      <c r="GM164" s="5"/>
      <c r="GN164" s="5"/>
      <c r="GO164" s="4"/>
      <c r="GP164" s="6"/>
      <c r="GQ164" s="4"/>
      <c r="GR164" s="6"/>
      <c r="GS164" s="5"/>
      <c r="GT164" s="5"/>
      <c r="GU164" s="4"/>
      <c r="GV164" s="6"/>
      <c r="GW164" s="4"/>
      <c r="GX164" s="6"/>
      <c r="GY164" s="5"/>
      <c r="GZ164" s="5"/>
      <c r="HA164" s="4"/>
      <c r="HB164" s="6"/>
      <c r="HC164" s="4"/>
      <c r="HD164" s="6"/>
      <c r="HE164" s="5"/>
      <c r="HF164" s="5"/>
      <c r="HG164" s="4"/>
      <c r="HH164" s="6"/>
      <c r="HI164" s="4"/>
      <c r="HJ164" s="6"/>
      <c r="HK164" s="5"/>
      <c r="HL164" s="5"/>
      <c r="HM164" s="4"/>
      <c r="HN164" s="6"/>
      <c r="HO164" s="4"/>
      <c r="HP164" s="6"/>
      <c r="HQ164" s="5"/>
      <c r="HR164" s="5"/>
      <c r="HS164" s="4"/>
      <c r="HT164" s="6"/>
      <c r="HU164" s="4"/>
      <c r="HV164" s="6"/>
      <c r="HW164" s="5"/>
      <c r="HX164" s="5"/>
      <c r="HY164" s="4"/>
      <c r="HZ164" s="6"/>
      <c r="IA164" s="4"/>
      <c r="IB164" s="6"/>
      <c r="IC164" s="5"/>
      <c r="ID164" s="5"/>
      <c r="IE164" s="4"/>
      <c r="IF164" s="6"/>
      <c r="IG164" s="4"/>
      <c r="IH164" s="6"/>
      <c r="II164" s="5"/>
      <c r="IJ164" s="5"/>
      <c r="IK164" s="4"/>
      <c r="IL164" s="6"/>
      <c r="IM164" s="4"/>
      <c r="IN164" s="6"/>
      <c r="IO164" s="5"/>
      <c r="IP164" s="5"/>
      <c r="IQ164" s="4"/>
      <c r="IR164" s="6"/>
      <c r="IS164" s="4"/>
      <c r="IT164" s="6"/>
      <c r="IU164" s="5"/>
      <c r="IV164" s="5"/>
      <c r="IW164" s="4"/>
      <c r="IX164" s="6"/>
      <c r="IY164" s="4"/>
      <c r="IZ164" s="6"/>
      <c r="JA164" s="5"/>
      <c r="JB164" s="5"/>
      <c r="JC164" s="4"/>
      <c r="JD164" s="6"/>
      <c r="JE164" s="4"/>
      <c r="JF164" s="6"/>
      <c r="JG164" s="5"/>
      <c r="JH164" s="5"/>
      <c r="JI164" s="4"/>
      <c r="JJ164" s="6"/>
      <c r="JK164" s="4"/>
      <c r="JL164" s="6"/>
      <c r="JM164" s="5"/>
      <c r="JN164" s="5"/>
      <c r="JO164" s="4"/>
      <c r="JP164" s="6"/>
      <c r="JQ164" s="4"/>
      <c r="JR164" s="6"/>
      <c r="JS164" s="5"/>
      <c r="JT164" s="5"/>
      <c r="JU164" s="4"/>
      <c r="JV164" s="6"/>
      <c r="JW164" s="4"/>
      <c r="JX164" s="6"/>
      <c r="JY164" s="5"/>
      <c r="JZ164" s="5"/>
      <c r="KA164" s="4"/>
      <c r="KB164" s="6"/>
      <c r="KC164" s="4"/>
      <c r="KD164" s="6"/>
      <c r="KE164" s="5"/>
      <c r="KF164" s="5"/>
      <c r="KG164" s="4"/>
      <c r="KH164" s="6"/>
      <c r="KI164" s="4"/>
      <c r="KJ164" s="6"/>
      <c r="KK164" s="5"/>
      <c r="KL164" s="5"/>
    </row>
    <row r="165">
      <c r="A165" s="3" t="s">
        <v>85</v>
      </c>
      <c r="B165" s="3" t="s">
        <v>86</v>
      </c>
      <c r="C165" s="3" t="s">
        <v>449</v>
      </c>
      <c r="D165" s="3" t="s">
        <v>450</v>
      </c>
      <c r="E165" s="3" t="s">
        <v>303</v>
      </c>
      <c r="F165" s="3" t="s">
        <v>218</v>
      </c>
      <c r="G165" s="3" t="s">
        <v>304</v>
      </c>
      <c r="H165" s="3" t="s">
        <v>129</v>
      </c>
      <c r="I165" s="4"/>
      <c r="J165" s="4">
        <f>=ROUNDDOWN({0},0)</f>
      </c>
      <c r="K165" s="4"/>
      <c r="L165" s="5">
        <v>1</v>
      </c>
      <c r="M165" s="4"/>
      <c r="N165" s="4">
        <f>=ROUNDDOWN({0},0)</f>
      </c>
      <c r="O165" s="4"/>
      <c r="P165" s="5"/>
      <c r="Q165" s="4">
        <v>7</v>
      </c>
      <c r="R165" s="6">
        <v>397.67</v>
      </c>
      <c r="S165" s="4"/>
      <c r="T165" s="6"/>
      <c r="U165" s="5"/>
      <c r="V165" s="5"/>
      <c r="W165" s="4"/>
      <c r="X165" s="6"/>
      <c r="Y165" s="4"/>
      <c r="Z165" s="6"/>
      <c r="AA165" s="5"/>
      <c r="AB165" s="5"/>
      <c r="AC165" s="4"/>
      <c r="AD165" s="6"/>
      <c r="AE165" s="4"/>
      <c r="AF165" s="6"/>
      <c r="AG165" s="5"/>
      <c r="AH165" s="5"/>
      <c r="AI165" s="4"/>
      <c r="AJ165" s="6"/>
      <c r="AK165" s="4"/>
      <c r="AL165" s="6"/>
      <c r="AM165" s="5"/>
      <c r="AN165" s="5"/>
      <c r="AO165" s="4"/>
      <c r="AP165" s="6"/>
      <c r="AQ165" s="4"/>
      <c r="AR165" s="6"/>
      <c r="AS165" s="5"/>
      <c r="AT165" s="5"/>
      <c r="AU165" s="4"/>
      <c r="AV165" s="6"/>
      <c r="AW165" s="4"/>
      <c r="AX165" s="6"/>
      <c r="AY165" s="5"/>
      <c r="AZ165" s="5"/>
      <c r="BA165" s="4"/>
      <c r="BB165" s="6"/>
      <c r="BC165" s="4"/>
      <c r="BD165" s="6"/>
      <c r="BE165" s="5"/>
      <c r="BF165" s="5"/>
      <c r="BG165" s="4"/>
      <c r="BH165" s="6"/>
      <c r="BI165" s="4"/>
      <c r="BJ165" s="6"/>
      <c r="BK165" s="5"/>
      <c r="BL165" s="5"/>
      <c r="BM165" s="4"/>
      <c r="BN165" s="6"/>
      <c r="BO165" s="4"/>
      <c r="BP165" s="6"/>
      <c r="BQ165" s="5"/>
      <c r="BR165" s="5"/>
      <c r="BS165" s="4"/>
      <c r="BT165" s="6"/>
      <c r="BU165" s="4"/>
      <c r="BV165" s="6"/>
      <c r="BW165" s="5"/>
      <c r="BX165" s="5"/>
      <c r="BY165" s="4"/>
      <c r="BZ165" s="6"/>
      <c r="CA165" s="4"/>
      <c r="CB165" s="6"/>
      <c r="CC165" s="5"/>
      <c r="CD165" s="5"/>
      <c r="CE165" s="4">
        <v>6</v>
      </c>
      <c r="CF165" s="6">
        <v>331.14</v>
      </c>
      <c r="CG165" s="4"/>
      <c r="CH165" s="6"/>
      <c r="CI165" s="5"/>
      <c r="CJ165" s="5"/>
      <c r="CK165" s="4"/>
      <c r="CL165" s="6"/>
      <c r="CM165" s="4"/>
      <c r="CN165" s="6"/>
      <c r="CO165" s="5"/>
      <c r="CP165" s="5"/>
      <c r="CQ165" s="4"/>
      <c r="CR165" s="6"/>
      <c r="CS165" s="4"/>
      <c r="CT165" s="6"/>
      <c r="CU165" s="5"/>
      <c r="CV165" s="5"/>
      <c r="CW165" s="4"/>
      <c r="CX165" s="6"/>
      <c r="CY165" s="4"/>
      <c r="CZ165" s="6"/>
      <c r="DA165" s="5"/>
      <c r="DB165" s="5"/>
      <c r="DC165" s="4"/>
      <c r="DD165" s="6"/>
      <c r="DE165" s="4"/>
      <c r="DF165" s="6"/>
      <c r="DG165" s="5"/>
      <c r="DH165" s="5"/>
      <c r="DI165" s="4"/>
      <c r="DJ165" s="6"/>
      <c r="DK165" s="4"/>
      <c r="DL165" s="6"/>
      <c r="DM165" s="5"/>
      <c r="DN165" s="5"/>
      <c r="DO165" s="4"/>
      <c r="DP165" s="6"/>
      <c r="DQ165" s="4"/>
      <c r="DR165" s="6"/>
      <c r="DS165" s="5"/>
      <c r="DT165" s="5"/>
      <c r="DU165" s="4"/>
      <c r="DV165" s="6"/>
      <c r="DW165" s="4"/>
      <c r="DX165" s="6"/>
      <c r="DY165" s="5"/>
      <c r="DZ165" s="5"/>
      <c r="EA165" s="4">
        <v>1</v>
      </c>
      <c r="EB165" s="6">
        <v>66.53</v>
      </c>
      <c r="EC165" s="4"/>
      <c r="ED165" s="6"/>
      <c r="EE165" s="5"/>
      <c r="EF165" s="5"/>
      <c r="EG165" s="4"/>
      <c r="EH165" s="6"/>
      <c r="EI165" s="4"/>
      <c r="EJ165" s="6"/>
      <c r="EK165" s="5"/>
      <c r="EL165" s="5"/>
      <c r="EM165" s="4"/>
      <c r="EN165" s="6"/>
      <c r="EO165" s="4"/>
      <c r="EP165" s="6"/>
      <c r="EQ165" s="5"/>
      <c r="ER165" s="5"/>
      <c r="ES165" s="4"/>
      <c r="ET165" s="6"/>
      <c r="EU165" s="4"/>
      <c r="EV165" s="6"/>
      <c r="EW165" s="5"/>
      <c r="EX165" s="5"/>
      <c r="EY165" s="4"/>
      <c r="EZ165" s="6"/>
      <c r="FA165" s="4"/>
      <c r="FB165" s="6"/>
      <c r="FC165" s="5"/>
      <c r="FD165" s="5"/>
      <c r="FE165" s="4"/>
      <c r="FF165" s="6"/>
      <c r="FG165" s="4"/>
      <c r="FH165" s="6"/>
      <c r="FI165" s="5"/>
      <c r="FJ165" s="5"/>
      <c r="FK165" s="4"/>
      <c r="FL165" s="6"/>
      <c r="FM165" s="4"/>
      <c r="FN165" s="6"/>
      <c r="FO165" s="5"/>
      <c r="FP165" s="5"/>
      <c r="FQ165" s="4"/>
      <c r="FR165" s="6"/>
      <c r="FS165" s="4"/>
      <c r="FT165" s="6"/>
      <c r="FU165" s="5"/>
      <c r="FV165" s="5"/>
      <c r="FW165" s="4"/>
      <c r="FX165" s="6"/>
      <c r="FY165" s="4"/>
      <c r="FZ165" s="6"/>
      <c r="GA165" s="5"/>
      <c r="GB165" s="5"/>
      <c r="GC165" s="4"/>
      <c r="GD165" s="6"/>
      <c r="GE165" s="4"/>
      <c r="GF165" s="6"/>
      <c r="GG165" s="5"/>
      <c r="GH165" s="5"/>
      <c r="GI165" s="4"/>
      <c r="GJ165" s="6"/>
      <c r="GK165" s="4"/>
      <c r="GL165" s="6"/>
      <c r="GM165" s="5"/>
      <c r="GN165" s="5"/>
      <c r="GO165" s="4"/>
      <c r="GP165" s="6"/>
      <c r="GQ165" s="4"/>
      <c r="GR165" s="6"/>
      <c r="GS165" s="5"/>
      <c r="GT165" s="5"/>
      <c r="GU165" s="4"/>
      <c r="GV165" s="6"/>
      <c r="GW165" s="4"/>
      <c r="GX165" s="6"/>
      <c r="GY165" s="5"/>
      <c r="GZ165" s="5"/>
      <c r="HA165" s="4"/>
      <c r="HB165" s="6"/>
      <c r="HC165" s="4"/>
      <c r="HD165" s="6"/>
      <c r="HE165" s="5"/>
      <c r="HF165" s="5"/>
      <c r="HG165" s="4"/>
      <c r="HH165" s="6"/>
      <c r="HI165" s="4"/>
      <c r="HJ165" s="6"/>
      <c r="HK165" s="5"/>
      <c r="HL165" s="5"/>
      <c r="HM165" s="4"/>
      <c r="HN165" s="6"/>
      <c r="HO165" s="4"/>
      <c r="HP165" s="6"/>
      <c r="HQ165" s="5"/>
      <c r="HR165" s="5"/>
      <c r="HS165" s="4"/>
      <c r="HT165" s="6"/>
      <c r="HU165" s="4"/>
      <c r="HV165" s="6"/>
      <c r="HW165" s="5"/>
      <c r="HX165" s="5"/>
      <c r="HY165" s="4"/>
      <c r="HZ165" s="6"/>
      <c r="IA165" s="4"/>
      <c r="IB165" s="6"/>
      <c r="IC165" s="5"/>
      <c r="ID165" s="5"/>
      <c r="IE165" s="4"/>
      <c r="IF165" s="6"/>
      <c r="IG165" s="4"/>
      <c r="IH165" s="6"/>
      <c r="II165" s="5"/>
      <c r="IJ165" s="5"/>
      <c r="IK165" s="4"/>
      <c r="IL165" s="6"/>
      <c r="IM165" s="4"/>
      <c r="IN165" s="6"/>
      <c r="IO165" s="5"/>
      <c r="IP165" s="5"/>
      <c r="IQ165" s="4"/>
      <c r="IR165" s="6"/>
      <c r="IS165" s="4"/>
      <c r="IT165" s="6"/>
      <c r="IU165" s="5"/>
      <c r="IV165" s="5"/>
      <c r="IW165" s="4"/>
      <c r="IX165" s="6"/>
      <c r="IY165" s="4"/>
      <c r="IZ165" s="6"/>
      <c r="JA165" s="5"/>
      <c r="JB165" s="5"/>
      <c r="JC165" s="4"/>
      <c r="JD165" s="6"/>
      <c r="JE165" s="4"/>
      <c r="JF165" s="6"/>
      <c r="JG165" s="5"/>
      <c r="JH165" s="5"/>
      <c r="JI165" s="4"/>
      <c r="JJ165" s="6"/>
      <c r="JK165" s="4"/>
      <c r="JL165" s="6"/>
      <c r="JM165" s="5"/>
      <c r="JN165" s="5"/>
      <c r="JO165" s="4"/>
      <c r="JP165" s="6"/>
      <c r="JQ165" s="4"/>
      <c r="JR165" s="6"/>
      <c r="JS165" s="5"/>
      <c r="JT165" s="5"/>
      <c r="JU165" s="4"/>
      <c r="JV165" s="6"/>
      <c r="JW165" s="4"/>
      <c r="JX165" s="6"/>
      <c r="JY165" s="5"/>
      <c r="JZ165" s="5"/>
      <c r="KA165" s="4"/>
      <c r="KB165" s="6"/>
      <c r="KC165" s="4"/>
      <c r="KD165" s="6"/>
      <c r="KE165" s="5"/>
      <c r="KF165" s="5"/>
      <c r="KG165" s="4"/>
      <c r="KH165" s="6"/>
      <c r="KI165" s="4"/>
      <c r="KJ165" s="6"/>
      <c r="KK165" s="5"/>
      <c r="KL165" s="5"/>
    </row>
    <row r="166">
      <c r="A166" s="3" t="s">
        <v>85</v>
      </c>
      <c r="B166" s="3" t="s">
        <v>86</v>
      </c>
      <c r="C166" s="3" t="s">
        <v>449</v>
      </c>
      <c r="D166" s="3" t="s">
        <v>479</v>
      </c>
      <c r="E166" s="3" t="s">
        <v>480</v>
      </c>
      <c r="F166" s="3" t="s">
        <v>481</v>
      </c>
      <c r="G166" s="3" t="s">
        <v>482</v>
      </c>
      <c r="H166" s="3" t="s">
        <v>129</v>
      </c>
      <c r="I166" s="4"/>
      <c r="J166" s="4">
        <f>=ROUNDDOWN({0},0)</f>
      </c>
      <c r="K166" s="4">
        <v>2060</v>
      </c>
      <c r="L166" s="5">
        <v>1</v>
      </c>
      <c r="M166" s="4"/>
      <c r="N166" s="4">
        <f>=ROUNDDOWN({0},0)</f>
      </c>
      <c r="O166" s="4"/>
      <c r="P166" s="5"/>
      <c r="Q166" s="4">
        <v>506</v>
      </c>
      <c r="R166" s="6">
        <v>23114.7</v>
      </c>
      <c r="S166" s="4"/>
      <c r="T166" s="6"/>
      <c r="U166" s="5"/>
      <c r="V166" s="5"/>
      <c r="W166" s="4">
        <v>70</v>
      </c>
      <c r="X166" s="6">
        <v>3264.59</v>
      </c>
      <c r="Y166" s="4"/>
      <c r="Z166" s="6"/>
      <c r="AA166" s="5"/>
      <c r="AB166" s="5"/>
      <c r="AC166" s="4">
        <v>143</v>
      </c>
      <c r="AD166" s="6">
        <v>5755.66</v>
      </c>
      <c r="AE166" s="4"/>
      <c r="AF166" s="6"/>
      <c r="AG166" s="5"/>
      <c r="AH166" s="5"/>
      <c r="AI166" s="4">
        <v>14</v>
      </c>
      <c r="AJ166" s="6">
        <v>677.99</v>
      </c>
      <c r="AK166" s="4"/>
      <c r="AL166" s="6"/>
      <c r="AM166" s="5"/>
      <c r="AN166" s="5"/>
      <c r="AO166" s="4">
        <v>102</v>
      </c>
      <c r="AP166" s="6">
        <v>4880</v>
      </c>
      <c r="AQ166" s="4"/>
      <c r="AR166" s="6"/>
      <c r="AS166" s="5"/>
      <c r="AT166" s="5"/>
      <c r="AU166" s="4">
        <v>56</v>
      </c>
      <c r="AV166" s="6">
        <v>2683</v>
      </c>
      <c r="AW166" s="4"/>
      <c r="AX166" s="6"/>
      <c r="AY166" s="5"/>
      <c r="AZ166" s="5"/>
      <c r="BA166" s="4">
        <v>5</v>
      </c>
      <c r="BB166" s="6">
        <v>368.95</v>
      </c>
      <c r="BC166" s="4"/>
      <c r="BD166" s="6"/>
      <c r="BE166" s="5"/>
      <c r="BF166" s="5"/>
      <c r="BG166" s="4">
        <v>25</v>
      </c>
      <c r="BH166" s="6">
        <v>1228.52</v>
      </c>
      <c r="BI166" s="4"/>
      <c r="BJ166" s="6"/>
      <c r="BK166" s="5"/>
      <c r="BL166" s="5"/>
      <c r="BM166" s="4">
        <v>13</v>
      </c>
      <c r="BN166" s="6">
        <v>683.15</v>
      </c>
      <c r="BO166" s="4"/>
      <c r="BP166" s="6"/>
      <c r="BQ166" s="5"/>
      <c r="BR166" s="5"/>
      <c r="BS166" s="4">
        <v>53</v>
      </c>
      <c r="BT166" s="6">
        <v>2338.42</v>
      </c>
      <c r="BU166" s="4"/>
      <c r="BV166" s="6"/>
      <c r="BW166" s="5"/>
      <c r="BX166" s="5"/>
      <c r="BY166" s="4"/>
      <c r="BZ166" s="6"/>
      <c r="CA166" s="4"/>
      <c r="CB166" s="6"/>
      <c r="CC166" s="5"/>
      <c r="CD166" s="5"/>
      <c r="CE166" s="4">
        <v>9</v>
      </c>
      <c r="CF166" s="6">
        <v>460.8</v>
      </c>
      <c r="CG166" s="4"/>
      <c r="CH166" s="6"/>
      <c r="CI166" s="5"/>
      <c r="CJ166" s="5"/>
      <c r="CK166" s="4">
        <v>1</v>
      </c>
      <c r="CL166" s="6">
        <v>71.99</v>
      </c>
      <c r="CM166" s="4"/>
      <c r="CN166" s="6"/>
      <c r="CO166" s="5"/>
      <c r="CP166" s="5"/>
      <c r="CQ166" s="4">
        <v>12</v>
      </c>
      <c r="CR166" s="6">
        <v>562.1</v>
      </c>
      <c r="CS166" s="4"/>
      <c r="CT166" s="6"/>
      <c r="CU166" s="5"/>
      <c r="CV166" s="5"/>
      <c r="CW166" s="4">
        <v>1</v>
      </c>
      <c r="CX166" s="6">
        <v>49.35</v>
      </c>
      <c r="CY166" s="4"/>
      <c r="CZ166" s="6"/>
      <c r="DA166" s="5"/>
      <c r="DB166" s="5"/>
      <c r="DC166" s="4"/>
      <c r="DD166" s="6"/>
      <c r="DE166" s="4"/>
      <c r="DF166" s="6"/>
      <c r="DG166" s="5"/>
      <c r="DH166" s="5"/>
      <c r="DI166" s="4"/>
      <c r="DJ166" s="6"/>
      <c r="DK166" s="4"/>
      <c r="DL166" s="6"/>
      <c r="DM166" s="5"/>
      <c r="DN166" s="5"/>
      <c r="DO166" s="4"/>
      <c r="DP166" s="6"/>
      <c r="DQ166" s="4"/>
      <c r="DR166" s="6"/>
      <c r="DS166" s="5"/>
      <c r="DT166" s="5"/>
      <c r="DU166" s="4"/>
      <c r="DV166" s="6"/>
      <c r="DW166" s="4"/>
      <c r="DX166" s="6"/>
      <c r="DY166" s="5"/>
      <c r="DZ166" s="5"/>
      <c r="EA166" s="4"/>
      <c r="EB166" s="6"/>
      <c r="EC166" s="4"/>
      <c r="ED166" s="6"/>
      <c r="EE166" s="5"/>
      <c r="EF166" s="5"/>
      <c r="EG166" s="4"/>
      <c r="EH166" s="6"/>
      <c r="EI166" s="4"/>
      <c r="EJ166" s="6"/>
      <c r="EK166" s="5"/>
      <c r="EL166" s="5"/>
      <c r="EM166" s="4">
        <v>2</v>
      </c>
      <c r="EN166" s="6">
        <v>90.18</v>
      </c>
      <c r="EO166" s="4"/>
      <c r="EP166" s="6"/>
      <c r="EQ166" s="5"/>
      <c r="ER166" s="5"/>
      <c r="ES166" s="4"/>
      <c r="ET166" s="6"/>
      <c r="EU166" s="4"/>
      <c r="EV166" s="6"/>
      <c r="EW166" s="5"/>
      <c r="EX166" s="5"/>
      <c r="EY166" s="4"/>
      <c r="EZ166" s="6"/>
      <c r="FA166" s="4"/>
      <c r="FB166" s="6"/>
      <c r="FC166" s="5"/>
      <c r="FD166" s="5"/>
      <c r="FE166" s="4"/>
      <c r="FF166" s="6"/>
      <c r="FG166" s="4"/>
      <c r="FH166" s="6"/>
      <c r="FI166" s="5"/>
      <c r="FJ166" s="5"/>
      <c r="FK166" s="4"/>
      <c r="FL166" s="6"/>
      <c r="FM166" s="4"/>
      <c r="FN166" s="6"/>
      <c r="FO166" s="5"/>
      <c r="FP166" s="5"/>
      <c r="FQ166" s="4"/>
      <c r="FR166" s="6"/>
      <c r="FS166" s="4"/>
      <c r="FT166" s="6"/>
      <c r="FU166" s="5"/>
      <c r="FV166" s="5"/>
      <c r="FW166" s="4"/>
      <c r="FX166" s="6"/>
      <c r="FY166" s="4"/>
      <c r="FZ166" s="6"/>
      <c r="GA166" s="5"/>
      <c r="GB166" s="5"/>
      <c r="GC166" s="4"/>
      <c r="GD166" s="6"/>
      <c r="GE166" s="4"/>
      <c r="GF166" s="6"/>
      <c r="GG166" s="5"/>
      <c r="GH166" s="5"/>
      <c r="GI166" s="4"/>
      <c r="GJ166" s="6"/>
      <c r="GK166" s="4"/>
      <c r="GL166" s="6"/>
      <c r="GM166" s="5"/>
      <c r="GN166" s="5"/>
      <c r="GO166" s="4"/>
      <c r="GP166" s="6"/>
      <c r="GQ166" s="4"/>
      <c r="GR166" s="6"/>
      <c r="GS166" s="5"/>
      <c r="GT166" s="5"/>
      <c r="GU166" s="4"/>
      <c r="GV166" s="6"/>
      <c r="GW166" s="4"/>
      <c r="GX166" s="6"/>
      <c r="GY166" s="5"/>
      <c r="GZ166" s="5"/>
      <c r="HA166" s="4"/>
      <c r="HB166" s="6"/>
      <c r="HC166" s="4"/>
      <c r="HD166" s="6"/>
      <c r="HE166" s="5"/>
      <c r="HF166" s="5"/>
      <c r="HG166" s="4"/>
      <c r="HH166" s="6"/>
      <c r="HI166" s="4"/>
      <c r="HJ166" s="6"/>
      <c r="HK166" s="5"/>
      <c r="HL166" s="5"/>
      <c r="HM166" s="4"/>
      <c r="HN166" s="6"/>
      <c r="HO166" s="4"/>
      <c r="HP166" s="6"/>
      <c r="HQ166" s="5"/>
      <c r="HR166" s="5"/>
      <c r="HS166" s="4"/>
      <c r="HT166" s="6"/>
      <c r="HU166" s="4"/>
      <c r="HV166" s="6"/>
      <c r="HW166" s="5"/>
      <c r="HX166" s="5"/>
      <c r="HY166" s="4"/>
      <c r="HZ166" s="6"/>
      <c r="IA166" s="4"/>
      <c r="IB166" s="6"/>
      <c r="IC166" s="5"/>
      <c r="ID166" s="5"/>
      <c r="IE166" s="4"/>
      <c r="IF166" s="6"/>
      <c r="IG166" s="4"/>
      <c r="IH166" s="6"/>
      <c r="II166" s="5"/>
      <c r="IJ166" s="5"/>
      <c r="IK166" s="4"/>
      <c r="IL166" s="6"/>
      <c r="IM166" s="4"/>
      <c r="IN166" s="6"/>
      <c r="IO166" s="5"/>
      <c r="IP166" s="5"/>
      <c r="IQ166" s="4"/>
      <c r="IR166" s="6"/>
      <c r="IS166" s="4"/>
      <c r="IT166" s="6"/>
      <c r="IU166" s="5"/>
      <c r="IV166" s="5"/>
      <c r="IW166" s="4"/>
      <c r="IX166" s="6"/>
      <c r="IY166" s="4"/>
      <c r="IZ166" s="6"/>
      <c r="JA166" s="5"/>
      <c r="JB166" s="5"/>
      <c r="JC166" s="4"/>
      <c r="JD166" s="6"/>
      <c r="JE166" s="4"/>
      <c r="JF166" s="6"/>
      <c r="JG166" s="5"/>
      <c r="JH166" s="5"/>
      <c r="JI166" s="4"/>
      <c r="JJ166" s="6"/>
      <c r="JK166" s="4"/>
      <c r="JL166" s="6"/>
      <c r="JM166" s="5"/>
      <c r="JN166" s="5"/>
      <c r="JO166" s="4"/>
      <c r="JP166" s="6"/>
      <c r="JQ166" s="4"/>
      <c r="JR166" s="6"/>
      <c r="JS166" s="5"/>
      <c r="JT166" s="5"/>
      <c r="JU166" s="4"/>
      <c r="JV166" s="6"/>
      <c r="JW166" s="4"/>
      <c r="JX166" s="6"/>
      <c r="JY166" s="5"/>
      <c r="JZ166" s="5"/>
      <c r="KA166" s="4"/>
      <c r="KB166" s="6"/>
      <c r="KC166" s="4"/>
      <c r="KD166" s="6"/>
      <c r="KE166" s="5"/>
      <c r="KF166" s="5"/>
      <c r="KG166" s="4"/>
      <c r="KH166" s="6"/>
      <c r="KI166" s="4"/>
      <c r="KJ166" s="6"/>
      <c r="KK166" s="5"/>
      <c r="KL166" s="5"/>
    </row>
    <row r="167">
      <c r="A167" s="3" t="s">
        <v>85</v>
      </c>
      <c r="B167" s="3" t="s">
        <v>86</v>
      </c>
      <c r="C167" s="3" t="s">
        <v>449</v>
      </c>
      <c r="D167" s="3" t="s">
        <v>479</v>
      </c>
      <c r="E167" s="3" t="s">
        <v>483</v>
      </c>
      <c r="F167" s="3" t="s">
        <v>484</v>
      </c>
      <c r="G167" s="3" t="s">
        <v>485</v>
      </c>
      <c r="H167" s="3" t="s">
        <v>129</v>
      </c>
      <c r="I167" s="4"/>
      <c r="J167" s="4">
        <f>=ROUNDDOWN({0},0)</f>
      </c>
      <c r="K167" s="4">
        <v>880</v>
      </c>
      <c r="L167" s="5">
        <v>1</v>
      </c>
      <c r="M167" s="4"/>
      <c r="N167" s="4">
        <f>=ROUNDDOWN({0},0)</f>
      </c>
      <c r="O167" s="4"/>
      <c r="P167" s="5"/>
      <c r="Q167" s="4">
        <v>308</v>
      </c>
      <c r="R167" s="6">
        <v>11538.82</v>
      </c>
      <c r="S167" s="4"/>
      <c r="T167" s="6"/>
      <c r="U167" s="5"/>
      <c r="V167" s="5"/>
      <c r="W167" s="4">
        <v>56</v>
      </c>
      <c r="X167" s="6">
        <v>2033.64</v>
      </c>
      <c r="Y167" s="4"/>
      <c r="Z167" s="6"/>
      <c r="AA167" s="5"/>
      <c r="AB167" s="5"/>
      <c r="AC167" s="4">
        <v>34</v>
      </c>
      <c r="AD167" s="6">
        <v>1126.35</v>
      </c>
      <c r="AE167" s="4"/>
      <c r="AF167" s="6"/>
      <c r="AG167" s="5"/>
      <c r="AH167" s="5"/>
      <c r="AI167" s="4"/>
      <c r="AJ167" s="6"/>
      <c r="AK167" s="4"/>
      <c r="AL167" s="6"/>
      <c r="AM167" s="5"/>
      <c r="AN167" s="5"/>
      <c r="AO167" s="4">
        <v>26</v>
      </c>
      <c r="AP167" s="6">
        <v>1086.54</v>
      </c>
      <c r="AQ167" s="4"/>
      <c r="AR167" s="6"/>
      <c r="AS167" s="5"/>
      <c r="AT167" s="5"/>
      <c r="AU167" s="4">
        <v>120</v>
      </c>
      <c r="AV167" s="6">
        <v>4312.54</v>
      </c>
      <c r="AW167" s="4"/>
      <c r="AX167" s="6"/>
      <c r="AY167" s="5"/>
      <c r="AZ167" s="5"/>
      <c r="BA167" s="4"/>
      <c r="BB167" s="6"/>
      <c r="BC167" s="4"/>
      <c r="BD167" s="6"/>
      <c r="BE167" s="5"/>
      <c r="BF167" s="5"/>
      <c r="BG167" s="4">
        <v>7</v>
      </c>
      <c r="BH167" s="6">
        <v>289.91</v>
      </c>
      <c r="BI167" s="4"/>
      <c r="BJ167" s="6"/>
      <c r="BK167" s="5"/>
      <c r="BL167" s="5"/>
      <c r="BM167" s="4">
        <v>12</v>
      </c>
      <c r="BN167" s="6">
        <v>506.93</v>
      </c>
      <c r="BO167" s="4"/>
      <c r="BP167" s="6"/>
      <c r="BQ167" s="5"/>
      <c r="BR167" s="5"/>
      <c r="BS167" s="4">
        <v>13</v>
      </c>
      <c r="BT167" s="6">
        <v>499.51</v>
      </c>
      <c r="BU167" s="4"/>
      <c r="BV167" s="6"/>
      <c r="BW167" s="5"/>
      <c r="BX167" s="5"/>
      <c r="BY167" s="4"/>
      <c r="BZ167" s="6"/>
      <c r="CA167" s="4"/>
      <c r="CB167" s="6"/>
      <c r="CC167" s="5"/>
      <c r="CD167" s="5"/>
      <c r="CE167" s="4">
        <v>16</v>
      </c>
      <c r="CF167" s="6">
        <v>724.46</v>
      </c>
      <c r="CG167" s="4"/>
      <c r="CH167" s="6"/>
      <c r="CI167" s="5"/>
      <c r="CJ167" s="5"/>
      <c r="CK167" s="4"/>
      <c r="CL167" s="6"/>
      <c r="CM167" s="4"/>
      <c r="CN167" s="6"/>
      <c r="CO167" s="5"/>
      <c r="CP167" s="5"/>
      <c r="CQ167" s="4">
        <v>12</v>
      </c>
      <c r="CR167" s="6">
        <v>534.29</v>
      </c>
      <c r="CS167" s="4"/>
      <c r="CT167" s="6"/>
      <c r="CU167" s="5"/>
      <c r="CV167" s="5"/>
      <c r="CW167" s="4">
        <v>6</v>
      </c>
      <c r="CX167" s="6">
        <v>244.63</v>
      </c>
      <c r="CY167" s="4"/>
      <c r="CZ167" s="6"/>
      <c r="DA167" s="5"/>
      <c r="DB167" s="5"/>
      <c r="DC167" s="4"/>
      <c r="DD167" s="6"/>
      <c r="DE167" s="4"/>
      <c r="DF167" s="6"/>
      <c r="DG167" s="5"/>
      <c r="DH167" s="5"/>
      <c r="DI167" s="4"/>
      <c r="DJ167" s="6"/>
      <c r="DK167" s="4"/>
      <c r="DL167" s="6"/>
      <c r="DM167" s="5"/>
      <c r="DN167" s="5"/>
      <c r="DO167" s="4">
        <v>1</v>
      </c>
      <c r="DP167" s="6">
        <v>33.92</v>
      </c>
      <c r="DQ167" s="4"/>
      <c r="DR167" s="6"/>
      <c r="DS167" s="5"/>
      <c r="DT167" s="5"/>
      <c r="DU167" s="4"/>
      <c r="DV167" s="6"/>
      <c r="DW167" s="4"/>
      <c r="DX167" s="6"/>
      <c r="DY167" s="5"/>
      <c r="DZ167" s="5"/>
      <c r="EA167" s="4">
        <v>1</v>
      </c>
      <c r="EB167" s="6">
        <v>39.91</v>
      </c>
      <c r="EC167" s="4"/>
      <c r="ED167" s="6"/>
      <c r="EE167" s="5"/>
      <c r="EF167" s="5"/>
      <c r="EG167" s="4"/>
      <c r="EH167" s="6"/>
      <c r="EI167" s="4"/>
      <c r="EJ167" s="6"/>
      <c r="EK167" s="5"/>
      <c r="EL167" s="5"/>
      <c r="EM167" s="4"/>
      <c r="EN167" s="6"/>
      <c r="EO167" s="4"/>
      <c r="EP167" s="6"/>
      <c r="EQ167" s="5"/>
      <c r="ER167" s="5"/>
      <c r="ES167" s="4"/>
      <c r="ET167" s="6"/>
      <c r="EU167" s="4"/>
      <c r="EV167" s="6"/>
      <c r="EW167" s="5"/>
      <c r="EX167" s="5"/>
      <c r="EY167" s="4">
        <v>2</v>
      </c>
      <c r="EZ167" s="6">
        <v>64.52</v>
      </c>
      <c r="FA167" s="4"/>
      <c r="FB167" s="6"/>
      <c r="FC167" s="5"/>
      <c r="FD167" s="5"/>
      <c r="FE167" s="4"/>
      <c r="FF167" s="6"/>
      <c r="FG167" s="4"/>
      <c r="FH167" s="6"/>
      <c r="FI167" s="5"/>
      <c r="FJ167" s="5"/>
      <c r="FK167" s="4">
        <v>1</v>
      </c>
      <c r="FL167" s="6">
        <v>41.67</v>
      </c>
      <c r="FM167" s="4"/>
      <c r="FN167" s="6"/>
      <c r="FO167" s="5"/>
      <c r="FP167" s="5"/>
      <c r="FQ167" s="4"/>
      <c r="FR167" s="6"/>
      <c r="FS167" s="4"/>
      <c r="FT167" s="6"/>
      <c r="FU167" s="5"/>
      <c r="FV167" s="5"/>
      <c r="FW167" s="4"/>
      <c r="FX167" s="6"/>
      <c r="FY167" s="4"/>
      <c r="FZ167" s="6"/>
      <c r="GA167" s="5"/>
      <c r="GB167" s="5"/>
      <c r="GC167" s="4"/>
      <c r="GD167" s="6"/>
      <c r="GE167" s="4"/>
      <c r="GF167" s="6"/>
      <c r="GG167" s="5"/>
      <c r="GH167" s="5"/>
      <c r="GI167" s="4"/>
      <c r="GJ167" s="6"/>
      <c r="GK167" s="4"/>
      <c r="GL167" s="6"/>
      <c r="GM167" s="5"/>
      <c r="GN167" s="5"/>
      <c r="GO167" s="4"/>
      <c r="GP167" s="6"/>
      <c r="GQ167" s="4"/>
      <c r="GR167" s="6"/>
      <c r="GS167" s="5"/>
      <c r="GT167" s="5"/>
      <c r="GU167" s="4">
        <v>1</v>
      </c>
      <c r="GV167" s="6"/>
      <c r="GW167" s="4"/>
      <c r="GX167" s="6"/>
      <c r="GY167" s="5"/>
      <c r="GZ167" s="5"/>
      <c r="HA167" s="4"/>
      <c r="HB167" s="6"/>
      <c r="HC167" s="4"/>
      <c r="HD167" s="6"/>
      <c r="HE167" s="5"/>
      <c r="HF167" s="5"/>
      <c r="HG167" s="4"/>
      <c r="HH167" s="6"/>
      <c r="HI167" s="4"/>
      <c r="HJ167" s="6"/>
      <c r="HK167" s="5"/>
      <c r="HL167" s="5"/>
      <c r="HM167" s="4"/>
      <c r="HN167" s="6"/>
      <c r="HO167" s="4"/>
      <c r="HP167" s="6"/>
      <c r="HQ167" s="5"/>
      <c r="HR167" s="5"/>
      <c r="HS167" s="4"/>
      <c r="HT167" s="6"/>
      <c r="HU167" s="4"/>
      <c r="HV167" s="6"/>
      <c r="HW167" s="5"/>
      <c r="HX167" s="5"/>
      <c r="HY167" s="4"/>
      <c r="HZ167" s="6"/>
      <c r="IA167" s="4"/>
      <c r="IB167" s="6"/>
      <c r="IC167" s="5"/>
      <c r="ID167" s="5"/>
      <c r="IE167" s="4"/>
      <c r="IF167" s="6"/>
      <c r="IG167" s="4"/>
      <c r="IH167" s="6"/>
      <c r="II167" s="5"/>
      <c r="IJ167" s="5"/>
      <c r="IK167" s="4"/>
      <c r="IL167" s="6"/>
      <c r="IM167" s="4"/>
      <c r="IN167" s="6"/>
      <c r="IO167" s="5"/>
      <c r="IP167" s="5"/>
      <c r="IQ167" s="4"/>
      <c r="IR167" s="6"/>
      <c r="IS167" s="4"/>
      <c r="IT167" s="6"/>
      <c r="IU167" s="5"/>
      <c r="IV167" s="5"/>
      <c r="IW167" s="4"/>
      <c r="IX167" s="6"/>
      <c r="IY167" s="4"/>
      <c r="IZ167" s="6"/>
      <c r="JA167" s="5"/>
      <c r="JB167" s="5"/>
      <c r="JC167" s="4"/>
      <c r="JD167" s="6"/>
      <c r="JE167" s="4"/>
      <c r="JF167" s="6"/>
      <c r="JG167" s="5"/>
      <c r="JH167" s="5"/>
      <c r="JI167" s="4"/>
      <c r="JJ167" s="6"/>
      <c r="JK167" s="4"/>
      <c r="JL167" s="6"/>
      <c r="JM167" s="5"/>
      <c r="JN167" s="5"/>
      <c r="JO167" s="4"/>
      <c r="JP167" s="6"/>
      <c r="JQ167" s="4"/>
      <c r="JR167" s="6"/>
      <c r="JS167" s="5"/>
      <c r="JT167" s="5"/>
      <c r="JU167" s="4"/>
      <c r="JV167" s="6"/>
      <c r="JW167" s="4"/>
      <c r="JX167" s="6"/>
      <c r="JY167" s="5"/>
      <c r="JZ167" s="5"/>
      <c r="KA167" s="4"/>
      <c r="KB167" s="6"/>
      <c r="KC167" s="4"/>
      <c r="KD167" s="6"/>
      <c r="KE167" s="5"/>
      <c r="KF167" s="5"/>
      <c r="KG167" s="4"/>
      <c r="KH167" s="6"/>
      <c r="KI167" s="4"/>
      <c r="KJ167" s="6"/>
      <c r="KK167" s="5"/>
      <c r="KL167" s="5"/>
    </row>
    <row r="168">
      <c r="A168" s="3" t="s">
        <v>85</v>
      </c>
      <c r="B168" s="3" t="s">
        <v>86</v>
      </c>
      <c r="C168" s="3" t="s">
        <v>449</v>
      </c>
      <c r="D168" s="3" t="s">
        <v>479</v>
      </c>
      <c r="E168" s="3" t="s">
        <v>486</v>
      </c>
      <c r="F168" s="3" t="s">
        <v>487</v>
      </c>
      <c r="G168" s="3" t="s">
        <v>488</v>
      </c>
      <c r="H168" s="3" t="s">
        <v>129</v>
      </c>
      <c r="I168" s="4"/>
      <c r="J168" s="4">
        <f>=ROUNDDOWN({0},0)</f>
      </c>
      <c r="K168" s="4">
        <v>900</v>
      </c>
      <c r="L168" s="5">
        <v>1</v>
      </c>
      <c r="M168" s="4"/>
      <c r="N168" s="4">
        <f>=ROUNDDOWN({0},0)</f>
      </c>
      <c r="O168" s="4"/>
      <c r="P168" s="5"/>
      <c r="Q168" s="4">
        <v>157</v>
      </c>
      <c r="R168" s="6">
        <v>6270.6</v>
      </c>
      <c r="S168" s="4"/>
      <c r="T168" s="6"/>
      <c r="U168" s="5"/>
      <c r="V168" s="5"/>
      <c r="W168" s="4">
        <v>34</v>
      </c>
      <c r="X168" s="6">
        <v>1216.63</v>
      </c>
      <c r="Y168" s="4"/>
      <c r="Z168" s="6"/>
      <c r="AA168" s="5"/>
      <c r="AB168" s="5"/>
      <c r="AC168" s="4">
        <v>31</v>
      </c>
      <c r="AD168" s="6">
        <v>1185.24</v>
      </c>
      <c r="AE168" s="4"/>
      <c r="AF168" s="6"/>
      <c r="AG168" s="5"/>
      <c r="AH168" s="5"/>
      <c r="AI168" s="4">
        <v>15</v>
      </c>
      <c r="AJ168" s="6">
        <v>555.31</v>
      </c>
      <c r="AK168" s="4"/>
      <c r="AL168" s="6"/>
      <c r="AM168" s="5"/>
      <c r="AN168" s="5"/>
      <c r="AO168" s="4">
        <v>9</v>
      </c>
      <c r="AP168" s="6">
        <v>380.54</v>
      </c>
      <c r="AQ168" s="4"/>
      <c r="AR168" s="6"/>
      <c r="AS168" s="5"/>
      <c r="AT168" s="5"/>
      <c r="AU168" s="4">
        <v>6</v>
      </c>
      <c r="AV168" s="6">
        <v>225.24</v>
      </c>
      <c r="AW168" s="4"/>
      <c r="AX168" s="6"/>
      <c r="AY168" s="5"/>
      <c r="AZ168" s="5"/>
      <c r="BA168" s="4">
        <v>4</v>
      </c>
      <c r="BB168" s="6">
        <v>270.1</v>
      </c>
      <c r="BC168" s="4"/>
      <c r="BD168" s="6"/>
      <c r="BE168" s="5"/>
      <c r="BF168" s="5"/>
      <c r="BG168" s="4"/>
      <c r="BH168" s="6"/>
      <c r="BI168" s="4"/>
      <c r="BJ168" s="6"/>
      <c r="BK168" s="5"/>
      <c r="BL168" s="5"/>
      <c r="BM168" s="4">
        <v>42</v>
      </c>
      <c r="BN168" s="6">
        <v>1792.05</v>
      </c>
      <c r="BO168" s="4"/>
      <c r="BP168" s="6"/>
      <c r="BQ168" s="5"/>
      <c r="BR168" s="5"/>
      <c r="BS168" s="4"/>
      <c r="BT168" s="6"/>
      <c r="BU168" s="4"/>
      <c r="BV168" s="6"/>
      <c r="BW168" s="5"/>
      <c r="BX168" s="5"/>
      <c r="BY168" s="4"/>
      <c r="BZ168" s="6"/>
      <c r="CA168" s="4"/>
      <c r="CB168" s="6"/>
      <c r="CC168" s="5"/>
      <c r="CD168" s="5"/>
      <c r="CE168" s="4">
        <v>5</v>
      </c>
      <c r="CF168" s="6">
        <v>197.07</v>
      </c>
      <c r="CG168" s="4"/>
      <c r="CH168" s="6"/>
      <c r="CI168" s="5"/>
      <c r="CJ168" s="5"/>
      <c r="CK168" s="4"/>
      <c r="CL168" s="6"/>
      <c r="CM168" s="4"/>
      <c r="CN168" s="6"/>
      <c r="CO168" s="5"/>
      <c r="CP168" s="5"/>
      <c r="CQ168" s="4">
        <v>2</v>
      </c>
      <c r="CR168" s="6">
        <v>88.07</v>
      </c>
      <c r="CS168" s="4"/>
      <c r="CT168" s="6"/>
      <c r="CU168" s="5"/>
      <c r="CV168" s="5"/>
      <c r="CW168" s="4">
        <v>6</v>
      </c>
      <c r="CX168" s="6">
        <v>244.88</v>
      </c>
      <c r="CY168" s="4"/>
      <c r="CZ168" s="6"/>
      <c r="DA168" s="5"/>
      <c r="DB168" s="5"/>
      <c r="DC168" s="4"/>
      <c r="DD168" s="6"/>
      <c r="DE168" s="4"/>
      <c r="DF168" s="6"/>
      <c r="DG168" s="5"/>
      <c r="DH168" s="5"/>
      <c r="DI168" s="4"/>
      <c r="DJ168" s="6"/>
      <c r="DK168" s="4"/>
      <c r="DL168" s="6"/>
      <c r="DM168" s="5"/>
      <c r="DN168" s="5"/>
      <c r="DO168" s="4"/>
      <c r="DP168" s="6"/>
      <c r="DQ168" s="4"/>
      <c r="DR168" s="6"/>
      <c r="DS168" s="5"/>
      <c r="DT168" s="5"/>
      <c r="DU168" s="4"/>
      <c r="DV168" s="6"/>
      <c r="DW168" s="4"/>
      <c r="DX168" s="6"/>
      <c r="DY168" s="5"/>
      <c r="DZ168" s="5"/>
      <c r="EA168" s="4">
        <v>1</v>
      </c>
      <c r="EB168" s="6">
        <v>32.73</v>
      </c>
      <c r="EC168" s="4"/>
      <c r="ED168" s="6"/>
      <c r="EE168" s="5"/>
      <c r="EF168" s="5"/>
      <c r="EG168" s="4"/>
      <c r="EH168" s="6"/>
      <c r="EI168" s="4"/>
      <c r="EJ168" s="6"/>
      <c r="EK168" s="5"/>
      <c r="EL168" s="5"/>
      <c r="EM168" s="4"/>
      <c r="EN168" s="6"/>
      <c r="EO168" s="4"/>
      <c r="EP168" s="6"/>
      <c r="EQ168" s="5"/>
      <c r="ER168" s="5"/>
      <c r="ES168" s="4">
        <v>1</v>
      </c>
      <c r="ET168" s="6">
        <v>44.2</v>
      </c>
      <c r="EU168" s="4"/>
      <c r="EV168" s="6"/>
      <c r="EW168" s="5"/>
      <c r="EX168" s="5"/>
      <c r="EY168" s="4">
        <v>1</v>
      </c>
      <c r="EZ168" s="6">
        <v>38.54</v>
      </c>
      <c r="FA168" s="4"/>
      <c r="FB168" s="6"/>
      <c r="FC168" s="5"/>
      <c r="FD168" s="5"/>
      <c r="FE168" s="4"/>
      <c r="FF168" s="6"/>
      <c r="FG168" s="4"/>
      <c r="FH168" s="6"/>
      <c r="FI168" s="5"/>
      <c r="FJ168" s="5"/>
      <c r="FK168" s="4"/>
      <c r="FL168" s="6"/>
      <c r="FM168" s="4"/>
      <c r="FN168" s="6"/>
      <c r="FO168" s="5"/>
      <c r="FP168" s="5"/>
      <c r="FQ168" s="4"/>
      <c r="FR168" s="6"/>
      <c r="FS168" s="4"/>
      <c r="FT168" s="6"/>
      <c r="FU168" s="5"/>
      <c r="FV168" s="5"/>
      <c r="FW168" s="4"/>
      <c r="FX168" s="6"/>
      <c r="FY168" s="4"/>
      <c r="FZ168" s="6"/>
      <c r="GA168" s="5"/>
      <c r="GB168" s="5"/>
      <c r="GC168" s="4"/>
      <c r="GD168" s="6"/>
      <c r="GE168" s="4"/>
      <c r="GF168" s="6"/>
      <c r="GG168" s="5"/>
      <c r="GH168" s="5"/>
      <c r="GI168" s="4"/>
      <c r="GJ168" s="6"/>
      <c r="GK168" s="4"/>
      <c r="GL168" s="6"/>
      <c r="GM168" s="5"/>
      <c r="GN168" s="5"/>
      <c r="GO168" s="4"/>
      <c r="GP168" s="6"/>
      <c r="GQ168" s="4"/>
      <c r="GR168" s="6"/>
      <c r="GS168" s="5"/>
      <c r="GT168" s="5"/>
      <c r="GU168" s="4"/>
      <c r="GV168" s="6"/>
      <c r="GW168" s="4"/>
      <c r="GX168" s="6"/>
      <c r="GY168" s="5"/>
      <c r="GZ168" s="5"/>
      <c r="HA168" s="4"/>
      <c r="HB168" s="6"/>
      <c r="HC168" s="4"/>
      <c r="HD168" s="6"/>
      <c r="HE168" s="5"/>
      <c r="HF168" s="5"/>
      <c r="HG168" s="4"/>
      <c r="HH168" s="6"/>
      <c r="HI168" s="4"/>
      <c r="HJ168" s="6"/>
      <c r="HK168" s="5"/>
      <c r="HL168" s="5"/>
      <c r="HM168" s="4"/>
      <c r="HN168" s="6"/>
      <c r="HO168" s="4"/>
      <c r="HP168" s="6"/>
      <c r="HQ168" s="5"/>
      <c r="HR168" s="5"/>
      <c r="HS168" s="4"/>
      <c r="HT168" s="6"/>
      <c r="HU168" s="4"/>
      <c r="HV168" s="6"/>
      <c r="HW168" s="5"/>
      <c r="HX168" s="5"/>
      <c r="HY168" s="4"/>
      <c r="HZ168" s="6"/>
      <c r="IA168" s="4"/>
      <c r="IB168" s="6"/>
      <c r="IC168" s="5"/>
      <c r="ID168" s="5"/>
      <c r="IE168" s="4"/>
      <c r="IF168" s="6"/>
      <c r="IG168" s="4"/>
      <c r="IH168" s="6"/>
      <c r="II168" s="5"/>
      <c r="IJ168" s="5"/>
      <c r="IK168" s="4"/>
      <c r="IL168" s="6"/>
      <c r="IM168" s="4"/>
      <c r="IN168" s="6"/>
      <c r="IO168" s="5"/>
      <c r="IP168" s="5"/>
      <c r="IQ168" s="4"/>
      <c r="IR168" s="6"/>
      <c r="IS168" s="4"/>
      <c r="IT168" s="6"/>
      <c r="IU168" s="5"/>
      <c r="IV168" s="5"/>
      <c r="IW168" s="4"/>
      <c r="IX168" s="6"/>
      <c r="IY168" s="4"/>
      <c r="IZ168" s="6"/>
      <c r="JA168" s="5"/>
      <c r="JB168" s="5"/>
      <c r="JC168" s="4"/>
      <c r="JD168" s="6"/>
      <c r="JE168" s="4"/>
      <c r="JF168" s="6"/>
      <c r="JG168" s="5"/>
      <c r="JH168" s="5"/>
      <c r="JI168" s="4"/>
      <c r="JJ168" s="6"/>
      <c r="JK168" s="4"/>
      <c r="JL168" s="6"/>
      <c r="JM168" s="5"/>
      <c r="JN168" s="5"/>
      <c r="JO168" s="4"/>
      <c r="JP168" s="6"/>
      <c r="JQ168" s="4"/>
      <c r="JR168" s="6"/>
      <c r="JS168" s="5"/>
      <c r="JT168" s="5"/>
      <c r="JU168" s="4"/>
      <c r="JV168" s="6"/>
      <c r="JW168" s="4"/>
      <c r="JX168" s="6"/>
      <c r="JY168" s="5"/>
      <c r="JZ168" s="5"/>
      <c r="KA168" s="4"/>
      <c r="KB168" s="6"/>
      <c r="KC168" s="4"/>
      <c r="KD168" s="6"/>
      <c r="KE168" s="5"/>
      <c r="KF168" s="5"/>
      <c r="KG168" s="4"/>
      <c r="KH168" s="6"/>
      <c r="KI168" s="4"/>
      <c r="KJ168" s="6"/>
      <c r="KK168" s="5"/>
      <c r="KL168" s="5"/>
    </row>
    <row r="169">
      <c r="A169" s="3" t="s">
        <v>85</v>
      </c>
      <c r="B169" s="3" t="s">
        <v>86</v>
      </c>
      <c r="C169" s="3" t="s">
        <v>449</v>
      </c>
      <c r="D169" s="3" t="s">
        <v>479</v>
      </c>
      <c r="E169" s="3" t="s">
        <v>489</v>
      </c>
      <c r="F169" s="3" t="s">
        <v>490</v>
      </c>
      <c r="G169" s="3" t="s">
        <v>491</v>
      </c>
      <c r="H169" s="3" t="s">
        <v>191</v>
      </c>
      <c r="I169" s="4"/>
      <c r="J169" s="4">
        <f>=ROUNDDOWN({0},0)</f>
      </c>
      <c r="K169" s="4"/>
      <c r="L169" s="5">
        <v>1</v>
      </c>
      <c r="M169" s="4"/>
      <c r="N169" s="4">
        <f>=ROUNDDOWN({0},0)</f>
      </c>
      <c r="O169" s="4"/>
      <c r="P169" s="5"/>
      <c r="Q169" s="4">
        <v>123</v>
      </c>
      <c r="R169" s="6">
        <v>6216.96</v>
      </c>
      <c r="S169" s="4"/>
      <c r="T169" s="6"/>
      <c r="U169" s="5"/>
      <c r="V169" s="5"/>
      <c r="W169" s="4">
        <v>11</v>
      </c>
      <c r="X169" s="6">
        <v>503.02</v>
      </c>
      <c r="Y169" s="4"/>
      <c r="Z169" s="6"/>
      <c r="AA169" s="5"/>
      <c r="AB169" s="5"/>
      <c r="AC169" s="4">
        <v>15</v>
      </c>
      <c r="AD169" s="6">
        <v>691.45</v>
      </c>
      <c r="AE169" s="4"/>
      <c r="AF169" s="6"/>
      <c r="AG169" s="5"/>
      <c r="AH169" s="5"/>
      <c r="AI169" s="4">
        <v>4</v>
      </c>
      <c r="AJ169" s="6">
        <v>220.76</v>
      </c>
      <c r="AK169" s="4"/>
      <c r="AL169" s="6"/>
      <c r="AM169" s="5"/>
      <c r="AN169" s="5"/>
      <c r="AO169" s="4">
        <v>7</v>
      </c>
      <c r="AP169" s="6">
        <v>395.13</v>
      </c>
      <c r="AQ169" s="4"/>
      <c r="AR169" s="6"/>
      <c r="AS169" s="5"/>
      <c r="AT169" s="5"/>
      <c r="AU169" s="4">
        <v>22</v>
      </c>
      <c r="AV169" s="6">
        <v>1138</v>
      </c>
      <c r="AW169" s="4"/>
      <c r="AX169" s="6"/>
      <c r="AY169" s="5"/>
      <c r="AZ169" s="5"/>
      <c r="BA169" s="4"/>
      <c r="BB169" s="6"/>
      <c r="BC169" s="4"/>
      <c r="BD169" s="6"/>
      <c r="BE169" s="5"/>
      <c r="BF169" s="5"/>
      <c r="BG169" s="4">
        <v>1</v>
      </c>
      <c r="BH169" s="6">
        <v>53.92</v>
      </c>
      <c r="BI169" s="4"/>
      <c r="BJ169" s="6"/>
      <c r="BK169" s="5"/>
      <c r="BL169" s="5"/>
      <c r="BM169" s="4">
        <v>43</v>
      </c>
      <c r="BN169" s="6">
        <v>2169.35</v>
      </c>
      <c r="BO169" s="4"/>
      <c r="BP169" s="6"/>
      <c r="BQ169" s="5"/>
      <c r="BR169" s="5"/>
      <c r="BS169" s="4">
        <v>3</v>
      </c>
      <c r="BT169" s="6">
        <v>109.84</v>
      </c>
      <c r="BU169" s="4"/>
      <c r="BV169" s="6"/>
      <c r="BW169" s="5"/>
      <c r="BX169" s="5"/>
      <c r="BY169" s="4"/>
      <c r="BZ169" s="6"/>
      <c r="CA169" s="4"/>
      <c r="CB169" s="6"/>
      <c r="CC169" s="5"/>
      <c r="CD169" s="5"/>
      <c r="CE169" s="4">
        <v>15</v>
      </c>
      <c r="CF169" s="6">
        <v>816.38</v>
      </c>
      <c r="CG169" s="4"/>
      <c r="CH169" s="6"/>
      <c r="CI169" s="5"/>
      <c r="CJ169" s="5"/>
      <c r="CK169" s="4">
        <v>1</v>
      </c>
      <c r="CL169" s="6">
        <v>79.19</v>
      </c>
      <c r="CM169" s="4"/>
      <c r="CN169" s="6"/>
      <c r="CO169" s="5"/>
      <c r="CP169" s="5"/>
      <c r="CQ169" s="4"/>
      <c r="CR169" s="6"/>
      <c r="CS169" s="4"/>
      <c r="CT169" s="6"/>
      <c r="CU169" s="5"/>
      <c r="CV169" s="5"/>
      <c r="CW169" s="4">
        <v>1</v>
      </c>
      <c r="CX169" s="6">
        <v>39.92</v>
      </c>
      <c r="CY169" s="4"/>
      <c r="CZ169" s="6"/>
      <c r="DA169" s="5"/>
      <c r="DB169" s="5"/>
      <c r="DC169" s="4"/>
      <c r="DD169" s="6"/>
      <c r="DE169" s="4"/>
      <c r="DF169" s="6"/>
      <c r="DG169" s="5"/>
      <c r="DH169" s="5"/>
      <c r="DI169" s="4"/>
      <c r="DJ169" s="6"/>
      <c r="DK169" s="4"/>
      <c r="DL169" s="6"/>
      <c r="DM169" s="5"/>
      <c r="DN169" s="5"/>
      <c r="DO169" s="4"/>
      <c r="DP169" s="6"/>
      <c r="DQ169" s="4"/>
      <c r="DR169" s="6"/>
      <c r="DS169" s="5"/>
      <c r="DT169" s="5"/>
      <c r="DU169" s="4"/>
      <c r="DV169" s="6"/>
      <c r="DW169" s="4"/>
      <c r="DX169" s="6"/>
      <c r="DY169" s="5"/>
      <c r="DZ169" s="5"/>
      <c r="EA169" s="4"/>
      <c r="EB169" s="6"/>
      <c r="EC169" s="4"/>
      <c r="ED169" s="6"/>
      <c r="EE169" s="5"/>
      <c r="EF169" s="5"/>
      <c r="EG169" s="4"/>
      <c r="EH169" s="6"/>
      <c r="EI169" s="4"/>
      <c r="EJ169" s="6"/>
      <c r="EK169" s="5"/>
      <c r="EL169" s="5"/>
      <c r="EM169" s="4"/>
      <c r="EN169" s="6"/>
      <c r="EO169" s="4"/>
      <c r="EP169" s="6"/>
      <c r="EQ169" s="5"/>
      <c r="ER169" s="5"/>
      <c r="ES169" s="4"/>
      <c r="ET169" s="6"/>
      <c r="EU169" s="4"/>
      <c r="EV169" s="6"/>
      <c r="EW169" s="5"/>
      <c r="EX169" s="5"/>
      <c r="EY169" s="4"/>
      <c r="EZ169" s="6"/>
      <c r="FA169" s="4"/>
      <c r="FB169" s="6"/>
      <c r="FC169" s="5"/>
      <c r="FD169" s="5"/>
      <c r="FE169" s="4"/>
      <c r="FF169" s="6"/>
      <c r="FG169" s="4"/>
      <c r="FH169" s="6"/>
      <c r="FI169" s="5"/>
      <c r="FJ169" s="5"/>
      <c r="FK169" s="4"/>
      <c r="FL169" s="6"/>
      <c r="FM169" s="4"/>
      <c r="FN169" s="6"/>
      <c r="FO169" s="5"/>
      <c r="FP169" s="5"/>
      <c r="FQ169" s="4"/>
      <c r="FR169" s="6"/>
      <c r="FS169" s="4"/>
      <c r="FT169" s="6"/>
      <c r="FU169" s="5"/>
      <c r="FV169" s="5"/>
      <c r="FW169" s="4"/>
      <c r="FX169" s="6"/>
      <c r="FY169" s="4"/>
      <c r="FZ169" s="6"/>
      <c r="GA169" s="5"/>
      <c r="GB169" s="5"/>
      <c r="GC169" s="4"/>
      <c r="GD169" s="6"/>
      <c r="GE169" s="4"/>
      <c r="GF169" s="6"/>
      <c r="GG169" s="5"/>
      <c r="GH169" s="5"/>
      <c r="GI169" s="4"/>
      <c r="GJ169" s="6"/>
      <c r="GK169" s="4"/>
      <c r="GL169" s="6"/>
      <c r="GM169" s="5"/>
      <c r="GN169" s="5"/>
      <c r="GO169" s="4"/>
      <c r="GP169" s="6"/>
      <c r="GQ169" s="4"/>
      <c r="GR169" s="6"/>
      <c r="GS169" s="5"/>
      <c r="GT169" s="5"/>
      <c r="GU169" s="4"/>
      <c r="GV169" s="6"/>
      <c r="GW169" s="4"/>
      <c r="GX169" s="6"/>
      <c r="GY169" s="5"/>
      <c r="GZ169" s="5"/>
      <c r="HA169" s="4"/>
      <c r="HB169" s="6"/>
      <c r="HC169" s="4"/>
      <c r="HD169" s="6"/>
      <c r="HE169" s="5"/>
      <c r="HF169" s="5"/>
      <c r="HG169" s="4"/>
      <c r="HH169" s="6"/>
      <c r="HI169" s="4"/>
      <c r="HJ169" s="6"/>
      <c r="HK169" s="5"/>
      <c r="HL169" s="5"/>
      <c r="HM169" s="4"/>
      <c r="HN169" s="6"/>
      <c r="HO169" s="4"/>
      <c r="HP169" s="6"/>
      <c r="HQ169" s="5"/>
      <c r="HR169" s="5"/>
      <c r="HS169" s="4"/>
      <c r="HT169" s="6"/>
      <c r="HU169" s="4"/>
      <c r="HV169" s="6"/>
      <c r="HW169" s="5"/>
      <c r="HX169" s="5"/>
      <c r="HY169" s="4"/>
      <c r="HZ169" s="6"/>
      <c r="IA169" s="4"/>
      <c r="IB169" s="6"/>
      <c r="IC169" s="5"/>
      <c r="ID169" s="5"/>
      <c r="IE169" s="4"/>
      <c r="IF169" s="6"/>
      <c r="IG169" s="4"/>
      <c r="IH169" s="6"/>
      <c r="II169" s="5"/>
      <c r="IJ169" s="5"/>
      <c r="IK169" s="4"/>
      <c r="IL169" s="6"/>
      <c r="IM169" s="4"/>
      <c r="IN169" s="6"/>
      <c r="IO169" s="5"/>
      <c r="IP169" s="5"/>
      <c r="IQ169" s="4"/>
      <c r="IR169" s="6"/>
      <c r="IS169" s="4"/>
      <c r="IT169" s="6"/>
      <c r="IU169" s="5"/>
      <c r="IV169" s="5"/>
      <c r="IW169" s="4"/>
      <c r="IX169" s="6"/>
      <c r="IY169" s="4"/>
      <c r="IZ169" s="6"/>
      <c r="JA169" s="5"/>
      <c r="JB169" s="5"/>
      <c r="JC169" s="4"/>
      <c r="JD169" s="6"/>
      <c r="JE169" s="4"/>
      <c r="JF169" s="6"/>
      <c r="JG169" s="5"/>
      <c r="JH169" s="5"/>
      <c r="JI169" s="4"/>
      <c r="JJ169" s="6"/>
      <c r="JK169" s="4"/>
      <c r="JL169" s="6"/>
      <c r="JM169" s="5"/>
      <c r="JN169" s="5"/>
      <c r="JO169" s="4"/>
      <c r="JP169" s="6"/>
      <c r="JQ169" s="4"/>
      <c r="JR169" s="6"/>
      <c r="JS169" s="5"/>
      <c r="JT169" s="5"/>
      <c r="JU169" s="4"/>
      <c r="JV169" s="6"/>
      <c r="JW169" s="4"/>
      <c r="JX169" s="6"/>
      <c r="JY169" s="5"/>
      <c r="JZ169" s="5"/>
      <c r="KA169" s="4"/>
      <c r="KB169" s="6"/>
      <c r="KC169" s="4"/>
      <c r="KD169" s="6"/>
      <c r="KE169" s="5"/>
      <c r="KF169" s="5"/>
      <c r="KG169" s="4"/>
      <c r="KH169" s="6"/>
      <c r="KI169" s="4"/>
      <c r="KJ169" s="6"/>
      <c r="KK169" s="5"/>
      <c r="KL169" s="5"/>
    </row>
    <row r="170">
      <c r="A170" s="3" t="s">
        <v>85</v>
      </c>
      <c r="B170" s="3" t="s">
        <v>86</v>
      </c>
      <c r="C170" s="3" t="s">
        <v>449</v>
      </c>
      <c r="D170" s="3" t="s">
        <v>479</v>
      </c>
      <c r="E170" s="3" t="s">
        <v>455</v>
      </c>
      <c r="F170" s="3" t="s">
        <v>456</v>
      </c>
      <c r="G170" s="3" t="s">
        <v>457</v>
      </c>
      <c r="H170" s="3" t="s">
        <v>129</v>
      </c>
      <c r="I170" s="4"/>
      <c r="J170" s="4">
        <f>=ROUNDDOWN({0},0)</f>
      </c>
      <c r="K170" s="4">
        <v>1310</v>
      </c>
      <c r="L170" s="5">
        <v>1</v>
      </c>
      <c r="M170" s="4"/>
      <c r="N170" s="4">
        <f>=ROUNDDOWN({0},0)</f>
      </c>
      <c r="O170" s="4"/>
      <c r="P170" s="5"/>
      <c r="Q170" s="4">
        <v>98</v>
      </c>
      <c r="R170" s="6">
        <v>4016.22</v>
      </c>
      <c r="S170" s="4"/>
      <c r="T170" s="6"/>
      <c r="U170" s="5"/>
      <c r="V170" s="5"/>
      <c r="W170" s="4">
        <v>40</v>
      </c>
      <c r="X170" s="6">
        <v>1504.37</v>
      </c>
      <c r="Y170" s="4"/>
      <c r="Z170" s="6"/>
      <c r="AA170" s="5"/>
      <c r="AB170" s="5"/>
      <c r="AC170" s="4"/>
      <c r="AD170" s="6"/>
      <c r="AE170" s="4"/>
      <c r="AF170" s="6"/>
      <c r="AG170" s="5"/>
      <c r="AH170" s="5"/>
      <c r="AI170" s="4">
        <v>14</v>
      </c>
      <c r="AJ170" s="6">
        <v>596.84</v>
      </c>
      <c r="AK170" s="4"/>
      <c r="AL170" s="6"/>
      <c r="AM170" s="5"/>
      <c r="AN170" s="5"/>
      <c r="AO170" s="4">
        <v>3</v>
      </c>
      <c r="AP170" s="6">
        <v>111.54</v>
      </c>
      <c r="AQ170" s="4"/>
      <c r="AR170" s="6"/>
      <c r="AS170" s="5"/>
      <c r="AT170" s="5"/>
      <c r="AU170" s="4">
        <v>14</v>
      </c>
      <c r="AV170" s="6">
        <v>579.68</v>
      </c>
      <c r="AW170" s="4"/>
      <c r="AX170" s="6"/>
      <c r="AY170" s="5"/>
      <c r="AZ170" s="5"/>
      <c r="BA170" s="4">
        <v>2</v>
      </c>
      <c r="BB170" s="6">
        <v>139.98</v>
      </c>
      <c r="BC170" s="4"/>
      <c r="BD170" s="6"/>
      <c r="BE170" s="5"/>
      <c r="BF170" s="5"/>
      <c r="BG170" s="4">
        <v>12</v>
      </c>
      <c r="BH170" s="6">
        <v>519.58</v>
      </c>
      <c r="BI170" s="4"/>
      <c r="BJ170" s="6"/>
      <c r="BK170" s="5"/>
      <c r="BL170" s="5"/>
      <c r="BM170" s="4"/>
      <c r="BN170" s="6"/>
      <c r="BO170" s="4"/>
      <c r="BP170" s="6"/>
      <c r="BQ170" s="5"/>
      <c r="BR170" s="5"/>
      <c r="BS170" s="4">
        <v>1</v>
      </c>
      <c r="BT170" s="6">
        <v>48.13</v>
      </c>
      <c r="BU170" s="4"/>
      <c r="BV170" s="6"/>
      <c r="BW170" s="5"/>
      <c r="BX170" s="5"/>
      <c r="BY170" s="4"/>
      <c r="BZ170" s="6"/>
      <c r="CA170" s="4"/>
      <c r="CB170" s="6"/>
      <c r="CC170" s="5"/>
      <c r="CD170" s="5"/>
      <c r="CE170" s="4">
        <v>1</v>
      </c>
      <c r="CF170" s="6">
        <v>41.72</v>
      </c>
      <c r="CG170" s="4"/>
      <c r="CH170" s="6"/>
      <c r="CI170" s="5"/>
      <c r="CJ170" s="5"/>
      <c r="CK170" s="4"/>
      <c r="CL170" s="6"/>
      <c r="CM170" s="4"/>
      <c r="CN170" s="6"/>
      <c r="CO170" s="5"/>
      <c r="CP170" s="5"/>
      <c r="CQ170" s="4">
        <v>6</v>
      </c>
      <c r="CR170" s="6">
        <v>253.62</v>
      </c>
      <c r="CS170" s="4"/>
      <c r="CT170" s="6"/>
      <c r="CU170" s="5"/>
      <c r="CV170" s="5"/>
      <c r="CW170" s="4">
        <v>4</v>
      </c>
      <c r="CX170" s="6">
        <v>171.9</v>
      </c>
      <c r="CY170" s="4"/>
      <c r="CZ170" s="6"/>
      <c r="DA170" s="5"/>
      <c r="DB170" s="5"/>
      <c r="DC170" s="4"/>
      <c r="DD170" s="6"/>
      <c r="DE170" s="4"/>
      <c r="DF170" s="6"/>
      <c r="DG170" s="5"/>
      <c r="DH170" s="5"/>
      <c r="DI170" s="4"/>
      <c r="DJ170" s="6"/>
      <c r="DK170" s="4"/>
      <c r="DL170" s="6"/>
      <c r="DM170" s="5"/>
      <c r="DN170" s="5"/>
      <c r="DO170" s="4"/>
      <c r="DP170" s="6"/>
      <c r="DQ170" s="4"/>
      <c r="DR170" s="6"/>
      <c r="DS170" s="5"/>
      <c r="DT170" s="5"/>
      <c r="DU170" s="4"/>
      <c r="DV170" s="6"/>
      <c r="DW170" s="4"/>
      <c r="DX170" s="6"/>
      <c r="DY170" s="5"/>
      <c r="DZ170" s="5"/>
      <c r="EA170" s="4">
        <v>1</v>
      </c>
      <c r="EB170" s="6">
        <v>48.86</v>
      </c>
      <c r="EC170" s="4"/>
      <c r="ED170" s="6"/>
      <c r="EE170" s="5"/>
      <c r="EF170" s="5"/>
      <c r="EG170" s="4"/>
      <c r="EH170" s="6"/>
      <c r="EI170" s="4"/>
      <c r="EJ170" s="6"/>
      <c r="EK170" s="5"/>
      <c r="EL170" s="5"/>
      <c r="EM170" s="4"/>
      <c r="EN170" s="6"/>
      <c r="EO170" s="4"/>
      <c r="EP170" s="6"/>
      <c r="EQ170" s="5"/>
      <c r="ER170" s="5"/>
      <c r="ES170" s="4"/>
      <c r="ET170" s="6"/>
      <c r="EU170" s="4"/>
      <c r="EV170" s="6"/>
      <c r="EW170" s="5"/>
      <c r="EX170" s="5"/>
      <c r="EY170" s="4"/>
      <c r="EZ170" s="6"/>
      <c r="FA170" s="4"/>
      <c r="FB170" s="6"/>
      <c r="FC170" s="5"/>
      <c r="FD170" s="5"/>
      <c r="FE170" s="4"/>
      <c r="FF170" s="6"/>
      <c r="FG170" s="4"/>
      <c r="FH170" s="6"/>
      <c r="FI170" s="5"/>
      <c r="FJ170" s="5"/>
      <c r="FK170" s="4"/>
      <c r="FL170" s="6"/>
      <c r="FM170" s="4"/>
      <c r="FN170" s="6"/>
      <c r="FO170" s="5"/>
      <c r="FP170" s="5"/>
      <c r="FQ170" s="4"/>
      <c r="FR170" s="6"/>
      <c r="FS170" s="4"/>
      <c r="FT170" s="6"/>
      <c r="FU170" s="5"/>
      <c r="FV170" s="5"/>
      <c r="FW170" s="4"/>
      <c r="FX170" s="6"/>
      <c r="FY170" s="4"/>
      <c r="FZ170" s="6"/>
      <c r="GA170" s="5"/>
      <c r="GB170" s="5"/>
      <c r="GC170" s="4"/>
      <c r="GD170" s="6"/>
      <c r="GE170" s="4"/>
      <c r="GF170" s="6"/>
      <c r="GG170" s="5"/>
      <c r="GH170" s="5"/>
      <c r="GI170" s="4"/>
      <c r="GJ170" s="6"/>
      <c r="GK170" s="4"/>
      <c r="GL170" s="6"/>
      <c r="GM170" s="5"/>
      <c r="GN170" s="5"/>
      <c r="GO170" s="4"/>
      <c r="GP170" s="6"/>
      <c r="GQ170" s="4"/>
      <c r="GR170" s="6"/>
      <c r="GS170" s="5"/>
      <c r="GT170" s="5"/>
      <c r="GU170" s="4"/>
      <c r="GV170" s="6"/>
      <c r="GW170" s="4"/>
      <c r="GX170" s="6"/>
      <c r="GY170" s="5"/>
      <c r="GZ170" s="5"/>
      <c r="HA170" s="4"/>
      <c r="HB170" s="6"/>
      <c r="HC170" s="4"/>
      <c r="HD170" s="6"/>
      <c r="HE170" s="5"/>
      <c r="HF170" s="5"/>
      <c r="HG170" s="4"/>
      <c r="HH170" s="6"/>
      <c r="HI170" s="4"/>
      <c r="HJ170" s="6"/>
      <c r="HK170" s="5"/>
      <c r="HL170" s="5"/>
      <c r="HM170" s="4"/>
      <c r="HN170" s="6"/>
      <c r="HO170" s="4"/>
      <c r="HP170" s="6"/>
      <c r="HQ170" s="5"/>
      <c r="HR170" s="5"/>
      <c r="HS170" s="4"/>
      <c r="HT170" s="6"/>
      <c r="HU170" s="4"/>
      <c r="HV170" s="6"/>
      <c r="HW170" s="5"/>
      <c r="HX170" s="5"/>
      <c r="HY170" s="4"/>
      <c r="HZ170" s="6"/>
      <c r="IA170" s="4"/>
      <c r="IB170" s="6"/>
      <c r="IC170" s="5"/>
      <c r="ID170" s="5"/>
      <c r="IE170" s="4"/>
      <c r="IF170" s="6"/>
      <c r="IG170" s="4"/>
      <c r="IH170" s="6"/>
      <c r="II170" s="5"/>
      <c r="IJ170" s="5"/>
      <c r="IK170" s="4"/>
      <c r="IL170" s="6"/>
      <c r="IM170" s="4"/>
      <c r="IN170" s="6"/>
      <c r="IO170" s="5"/>
      <c r="IP170" s="5"/>
      <c r="IQ170" s="4"/>
      <c r="IR170" s="6"/>
      <c r="IS170" s="4"/>
      <c r="IT170" s="6"/>
      <c r="IU170" s="5"/>
      <c r="IV170" s="5"/>
      <c r="IW170" s="4"/>
      <c r="IX170" s="6"/>
      <c r="IY170" s="4"/>
      <c r="IZ170" s="6"/>
      <c r="JA170" s="5"/>
      <c r="JB170" s="5"/>
      <c r="JC170" s="4"/>
      <c r="JD170" s="6"/>
      <c r="JE170" s="4"/>
      <c r="JF170" s="6"/>
      <c r="JG170" s="5"/>
      <c r="JH170" s="5"/>
      <c r="JI170" s="4"/>
      <c r="JJ170" s="6"/>
      <c r="JK170" s="4"/>
      <c r="JL170" s="6"/>
      <c r="JM170" s="5"/>
      <c r="JN170" s="5"/>
      <c r="JO170" s="4"/>
      <c r="JP170" s="6"/>
      <c r="JQ170" s="4"/>
      <c r="JR170" s="6"/>
      <c r="JS170" s="5"/>
      <c r="JT170" s="5"/>
      <c r="JU170" s="4"/>
      <c r="JV170" s="6"/>
      <c r="JW170" s="4"/>
      <c r="JX170" s="6"/>
      <c r="JY170" s="5"/>
      <c r="JZ170" s="5"/>
      <c r="KA170" s="4"/>
      <c r="KB170" s="6"/>
      <c r="KC170" s="4"/>
      <c r="KD170" s="6"/>
      <c r="KE170" s="5"/>
      <c r="KF170" s="5"/>
      <c r="KG170" s="4"/>
      <c r="KH170" s="6"/>
      <c r="KI170" s="4"/>
      <c r="KJ170" s="6"/>
      <c r="KK170" s="5"/>
      <c r="KL170" s="5"/>
    </row>
    <row r="171">
      <c r="A171" s="3" t="s">
        <v>85</v>
      </c>
      <c r="B171" s="3" t="s">
        <v>86</v>
      </c>
      <c r="C171" s="3" t="s">
        <v>449</v>
      </c>
      <c r="D171" s="3" t="s">
        <v>479</v>
      </c>
      <c r="E171" s="3" t="s">
        <v>397</v>
      </c>
      <c r="F171" s="3" t="s">
        <v>398</v>
      </c>
      <c r="G171" s="3" t="s">
        <v>399</v>
      </c>
      <c r="H171" s="3" t="s">
        <v>280</v>
      </c>
      <c r="I171" s="4"/>
      <c r="J171" s="4">
        <f>=ROUNDDOWN({0},0)</f>
      </c>
      <c r="K171" s="4"/>
      <c r="L171" s="5">
        <v>1</v>
      </c>
      <c r="M171" s="4"/>
      <c r="N171" s="4">
        <f>=ROUNDDOWN({0},0)</f>
      </c>
      <c r="O171" s="4"/>
      <c r="P171" s="5"/>
      <c r="Q171" s="4">
        <v>66</v>
      </c>
      <c r="R171" s="6">
        <v>3675.49</v>
      </c>
      <c r="S171" s="4"/>
      <c r="T171" s="6"/>
      <c r="U171" s="5"/>
      <c r="V171" s="5"/>
      <c r="W171" s="4">
        <v>12</v>
      </c>
      <c r="X171" s="6">
        <v>673.28</v>
      </c>
      <c r="Y171" s="4"/>
      <c r="Z171" s="6"/>
      <c r="AA171" s="5"/>
      <c r="AB171" s="5"/>
      <c r="AC171" s="4">
        <v>8</v>
      </c>
      <c r="AD171" s="6">
        <v>412.45</v>
      </c>
      <c r="AE171" s="4"/>
      <c r="AF171" s="6"/>
      <c r="AG171" s="5"/>
      <c r="AH171" s="5"/>
      <c r="AI171" s="4">
        <v>11</v>
      </c>
      <c r="AJ171" s="6">
        <v>637.76</v>
      </c>
      <c r="AK171" s="4"/>
      <c r="AL171" s="6"/>
      <c r="AM171" s="5"/>
      <c r="AN171" s="5"/>
      <c r="AO171" s="4">
        <v>9</v>
      </c>
      <c r="AP171" s="6">
        <v>500</v>
      </c>
      <c r="AQ171" s="4"/>
      <c r="AR171" s="6"/>
      <c r="AS171" s="5"/>
      <c r="AT171" s="5"/>
      <c r="AU171" s="4">
        <v>3</v>
      </c>
      <c r="AV171" s="6">
        <v>130.44</v>
      </c>
      <c r="AW171" s="4"/>
      <c r="AX171" s="6"/>
      <c r="AY171" s="5"/>
      <c r="AZ171" s="5"/>
      <c r="BA171" s="4"/>
      <c r="BB171" s="6"/>
      <c r="BC171" s="4"/>
      <c r="BD171" s="6"/>
      <c r="BE171" s="5"/>
      <c r="BF171" s="5"/>
      <c r="BG171" s="4">
        <v>1</v>
      </c>
      <c r="BH171" s="6">
        <v>53.41</v>
      </c>
      <c r="BI171" s="4"/>
      <c r="BJ171" s="6"/>
      <c r="BK171" s="5"/>
      <c r="BL171" s="5"/>
      <c r="BM171" s="4"/>
      <c r="BN171" s="6"/>
      <c r="BO171" s="4"/>
      <c r="BP171" s="6"/>
      <c r="BQ171" s="5"/>
      <c r="BR171" s="5"/>
      <c r="BS171" s="4">
        <v>9</v>
      </c>
      <c r="BT171" s="6">
        <v>492.55</v>
      </c>
      <c r="BU171" s="4"/>
      <c r="BV171" s="6"/>
      <c r="BW171" s="5"/>
      <c r="BX171" s="5"/>
      <c r="BY171" s="4"/>
      <c r="BZ171" s="6"/>
      <c r="CA171" s="4"/>
      <c r="CB171" s="6"/>
      <c r="CC171" s="5"/>
      <c r="CD171" s="5"/>
      <c r="CE171" s="4">
        <v>7</v>
      </c>
      <c r="CF171" s="6">
        <v>397.86</v>
      </c>
      <c r="CG171" s="4"/>
      <c r="CH171" s="6"/>
      <c r="CI171" s="5"/>
      <c r="CJ171" s="5"/>
      <c r="CK171" s="4">
        <v>1</v>
      </c>
      <c r="CL171" s="6">
        <v>99.99</v>
      </c>
      <c r="CM171" s="4"/>
      <c r="CN171" s="6"/>
      <c r="CO171" s="5"/>
      <c r="CP171" s="5"/>
      <c r="CQ171" s="4">
        <v>3</v>
      </c>
      <c r="CR171" s="6">
        <v>163.45</v>
      </c>
      <c r="CS171" s="4"/>
      <c r="CT171" s="6"/>
      <c r="CU171" s="5"/>
      <c r="CV171" s="5"/>
      <c r="CW171" s="4"/>
      <c r="CX171" s="6"/>
      <c r="CY171" s="4"/>
      <c r="CZ171" s="6"/>
      <c r="DA171" s="5"/>
      <c r="DB171" s="5"/>
      <c r="DC171" s="4"/>
      <c r="DD171" s="6"/>
      <c r="DE171" s="4"/>
      <c r="DF171" s="6"/>
      <c r="DG171" s="5"/>
      <c r="DH171" s="5"/>
      <c r="DI171" s="4"/>
      <c r="DJ171" s="6"/>
      <c r="DK171" s="4"/>
      <c r="DL171" s="6"/>
      <c r="DM171" s="5"/>
      <c r="DN171" s="5"/>
      <c r="DO171" s="4">
        <v>2</v>
      </c>
      <c r="DP171" s="6">
        <v>114.3</v>
      </c>
      <c r="DQ171" s="4"/>
      <c r="DR171" s="6"/>
      <c r="DS171" s="5"/>
      <c r="DT171" s="5"/>
      <c r="DU171" s="4"/>
      <c r="DV171" s="6"/>
      <c r="DW171" s="4"/>
      <c r="DX171" s="6"/>
      <c r="DY171" s="5"/>
      <c r="DZ171" s="5"/>
      <c r="EA171" s="4"/>
      <c r="EB171" s="6"/>
      <c r="EC171" s="4"/>
      <c r="ED171" s="6"/>
      <c r="EE171" s="5"/>
      <c r="EF171" s="5"/>
      <c r="EG171" s="4"/>
      <c r="EH171" s="6"/>
      <c r="EI171" s="4"/>
      <c r="EJ171" s="6"/>
      <c r="EK171" s="5"/>
      <c r="EL171" s="5"/>
      <c r="EM171" s="4"/>
      <c r="EN171" s="6"/>
      <c r="EO171" s="4"/>
      <c r="EP171" s="6"/>
      <c r="EQ171" s="5"/>
      <c r="ER171" s="5"/>
      <c r="ES171" s="4"/>
      <c r="ET171" s="6"/>
      <c r="EU171" s="4"/>
      <c r="EV171" s="6"/>
      <c r="EW171" s="5"/>
      <c r="EX171" s="5"/>
      <c r="EY171" s="4"/>
      <c r="EZ171" s="6"/>
      <c r="FA171" s="4"/>
      <c r="FB171" s="6"/>
      <c r="FC171" s="5"/>
      <c r="FD171" s="5"/>
      <c r="FE171" s="4"/>
      <c r="FF171" s="6"/>
      <c r="FG171" s="4"/>
      <c r="FH171" s="6"/>
      <c r="FI171" s="5"/>
      <c r="FJ171" s="5"/>
      <c r="FK171" s="4"/>
      <c r="FL171" s="6"/>
      <c r="FM171" s="4"/>
      <c r="FN171" s="6"/>
      <c r="FO171" s="5"/>
      <c r="FP171" s="5"/>
      <c r="FQ171" s="4"/>
      <c r="FR171" s="6"/>
      <c r="FS171" s="4"/>
      <c r="FT171" s="6"/>
      <c r="FU171" s="5"/>
      <c r="FV171" s="5"/>
      <c r="FW171" s="4"/>
      <c r="FX171" s="6"/>
      <c r="FY171" s="4"/>
      <c r="FZ171" s="6"/>
      <c r="GA171" s="5"/>
      <c r="GB171" s="5"/>
      <c r="GC171" s="4"/>
      <c r="GD171" s="6"/>
      <c r="GE171" s="4"/>
      <c r="GF171" s="6"/>
      <c r="GG171" s="5"/>
      <c r="GH171" s="5"/>
      <c r="GI171" s="4"/>
      <c r="GJ171" s="6"/>
      <c r="GK171" s="4"/>
      <c r="GL171" s="6"/>
      <c r="GM171" s="5"/>
      <c r="GN171" s="5"/>
      <c r="GO171" s="4"/>
      <c r="GP171" s="6"/>
      <c r="GQ171" s="4"/>
      <c r="GR171" s="6"/>
      <c r="GS171" s="5"/>
      <c r="GT171" s="5"/>
      <c r="GU171" s="4"/>
      <c r="GV171" s="6"/>
      <c r="GW171" s="4"/>
      <c r="GX171" s="6"/>
      <c r="GY171" s="5"/>
      <c r="GZ171" s="5"/>
      <c r="HA171" s="4"/>
      <c r="HB171" s="6"/>
      <c r="HC171" s="4"/>
      <c r="HD171" s="6"/>
      <c r="HE171" s="5"/>
      <c r="HF171" s="5"/>
      <c r="HG171" s="4"/>
      <c r="HH171" s="6"/>
      <c r="HI171" s="4"/>
      <c r="HJ171" s="6"/>
      <c r="HK171" s="5"/>
      <c r="HL171" s="5"/>
      <c r="HM171" s="4"/>
      <c r="HN171" s="6"/>
      <c r="HO171" s="4"/>
      <c r="HP171" s="6"/>
      <c r="HQ171" s="5"/>
      <c r="HR171" s="5"/>
      <c r="HS171" s="4"/>
      <c r="HT171" s="6"/>
      <c r="HU171" s="4"/>
      <c r="HV171" s="6"/>
      <c r="HW171" s="5"/>
      <c r="HX171" s="5"/>
      <c r="HY171" s="4"/>
      <c r="HZ171" s="6"/>
      <c r="IA171" s="4"/>
      <c r="IB171" s="6"/>
      <c r="IC171" s="5"/>
      <c r="ID171" s="5"/>
      <c r="IE171" s="4"/>
      <c r="IF171" s="6"/>
      <c r="IG171" s="4"/>
      <c r="IH171" s="6"/>
      <c r="II171" s="5"/>
      <c r="IJ171" s="5"/>
      <c r="IK171" s="4"/>
      <c r="IL171" s="6"/>
      <c r="IM171" s="4"/>
      <c r="IN171" s="6"/>
      <c r="IO171" s="5"/>
      <c r="IP171" s="5"/>
      <c r="IQ171" s="4"/>
      <c r="IR171" s="6"/>
      <c r="IS171" s="4"/>
      <c r="IT171" s="6"/>
      <c r="IU171" s="5"/>
      <c r="IV171" s="5"/>
      <c r="IW171" s="4"/>
      <c r="IX171" s="6"/>
      <c r="IY171" s="4"/>
      <c r="IZ171" s="6"/>
      <c r="JA171" s="5"/>
      <c r="JB171" s="5"/>
      <c r="JC171" s="4"/>
      <c r="JD171" s="6"/>
      <c r="JE171" s="4"/>
      <c r="JF171" s="6"/>
      <c r="JG171" s="5"/>
      <c r="JH171" s="5"/>
      <c r="JI171" s="4"/>
      <c r="JJ171" s="6"/>
      <c r="JK171" s="4"/>
      <c r="JL171" s="6"/>
      <c r="JM171" s="5"/>
      <c r="JN171" s="5"/>
      <c r="JO171" s="4"/>
      <c r="JP171" s="6"/>
      <c r="JQ171" s="4"/>
      <c r="JR171" s="6"/>
      <c r="JS171" s="5"/>
      <c r="JT171" s="5"/>
      <c r="JU171" s="4"/>
      <c r="JV171" s="6"/>
      <c r="JW171" s="4"/>
      <c r="JX171" s="6"/>
      <c r="JY171" s="5"/>
      <c r="JZ171" s="5"/>
      <c r="KA171" s="4"/>
      <c r="KB171" s="6"/>
      <c r="KC171" s="4"/>
      <c r="KD171" s="6"/>
      <c r="KE171" s="5"/>
      <c r="KF171" s="5"/>
      <c r="KG171" s="4"/>
      <c r="KH171" s="6"/>
      <c r="KI171" s="4"/>
      <c r="KJ171" s="6"/>
      <c r="KK171" s="5"/>
      <c r="KL171" s="5"/>
    </row>
    <row r="172">
      <c r="A172" s="3" t="s">
        <v>85</v>
      </c>
      <c r="B172" s="3" t="s">
        <v>86</v>
      </c>
      <c r="C172" s="3" t="s">
        <v>449</v>
      </c>
      <c r="D172" s="3" t="s">
        <v>479</v>
      </c>
      <c r="E172" s="3" t="s">
        <v>241</v>
      </c>
      <c r="F172" s="3" t="s">
        <v>242</v>
      </c>
      <c r="G172" s="3" t="s">
        <v>243</v>
      </c>
      <c r="H172" s="3" t="s">
        <v>147</v>
      </c>
      <c r="I172" s="4"/>
      <c r="J172" s="4">
        <f>=ROUNDDOWN({0},0)</f>
      </c>
      <c r="K172" s="4"/>
      <c r="L172" s="5">
        <v>1</v>
      </c>
      <c r="M172" s="4"/>
      <c r="N172" s="4">
        <f>=ROUNDDOWN({0},0)</f>
      </c>
      <c r="O172" s="4"/>
      <c r="P172" s="5"/>
      <c r="Q172" s="4">
        <v>27</v>
      </c>
      <c r="R172" s="6">
        <v>1233.11</v>
      </c>
      <c r="S172" s="4"/>
      <c r="T172" s="6"/>
      <c r="U172" s="5"/>
      <c r="V172" s="5"/>
      <c r="W172" s="4">
        <v>2</v>
      </c>
      <c r="X172" s="6">
        <v>91.78</v>
      </c>
      <c r="Y172" s="4"/>
      <c r="Z172" s="6"/>
      <c r="AA172" s="5"/>
      <c r="AB172" s="5"/>
      <c r="AC172" s="4">
        <v>2</v>
      </c>
      <c r="AD172" s="6">
        <v>74.98</v>
      </c>
      <c r="AE172" s="4"/>
      <c r="AF172" s="6"/>
      <c r="AG172" s="5"/>
      <c r="AH172" s="5"/>
      <c r="AI172" s="4">
        <v>6</v>
      </c>
      <c r="AJ172" s="6">
        <v>280.74</v>
      </c>
      <c r="AK172" s="4"/>
      <c r="AL172" s="6"/>
      <c r="AM172" s="5"/>
      <c r="AN172" s="5"/>
      <c r="AO172" s="4">
        <v>7</v>
      </c>
      <c r="AP172" s="6">
        <v>329.93</v>
      </c>
      <c r="AQ172" s="4"/>
      <c r="AR172" s="6"/>
      <c r="AS172" s="5"/>
      <c r="AT172" s="5"/>
      <c r="AU172" s="4">
        <v>3</v>
      </c>
      <c r="AV172" s="6">
        <v>125.97</v>
      </c>
      <c r="AW172" s="4"/>
      <c r="AX172" s="6"/>
      <c r="AY172" s="5"/>
      <c r="AZ172" s="5"/>
      <c r="BA172" s="4"/>
      <c r="BB172" s="6"/>
      <c r="BC172" s="4"/>
      <c r="BD172" s="6"/>
      <c r="BE172" s="5"/>
      <c r="BF172" s="5"/>
      <c r="BG172" s="4">
        <v>6</v>
      </c>
      <c r="BH172" s="6">
        <v>284.72</v>
      </c>
      <c r="BI172" s="4"/>
      <c r="BJ172" s="6"/>
      <c r="BK172" s="5"/>
      <c r="BL172" s="5"/>
      <c r="BM172" s="4"/>
      <c r="BN172" s="6"/>
      <c r="BO172" s="4"/>
      <c r="BP172" s="6"/>
      <c r="BQ172" s="5"/>
      <c r="BR172" s="5"/>
      <c r="BS172" s="4"/>
      <c r="BT172" s="6"/>
      <c r="BU172" s="4"/>
      <c r="BV172" s="6"/>
      <c r="BW172" s="5"/>
      <c r="BX172" s="5"/>
      <c r="BY172" s="4"/>
      <c r="BZ172" s="6"/>
      <c r="CA172" s="4"/>
      <c r="CB172" s="6"/>
      <c r="CC172" s="5"/>
      <c r="CD172" s="5"/>
      <c r="CE172" s="4"/>
      <c r="CF172" s="6"/>
      <c r="CG172" s="4"/>
      <c r="CH172" s="6"/>
      <c r="CI172" s="5"/>
      <c r="CJ172" s="5"/>
      <c r="CK172" s="4"/>
      <c r="CL172" s="6"/>
      <c r="CM172" s="4"/>
      <c r="CN172" s="6"/>
      <c r="CO172" s="5"/>
      <c r="CP172" s="5"/>
      <c r="CQ172" s="4"/>
      <c r="CR172" s="6"/>
      <c r="CS172" s="4"/>
      <c r="CT172" s="6"/>
      <c r="CU172" s="5"/>
      <c r="CV172" s="5"/>
      <c r="CW172" s="4">
        <v>1</v>
      </c>
      <c r="CX172" s="6">
        <v>44.99</v>
      </c>
      <c r="CY172" s="4"/>
      <c r="CZ172" s="6"/>
      <c r="DA172" s="5"/>
      <c r="DB172" s="5"/>
      <c r="DC172" s="4"/>
      <c r="DD172" s="6"/>
      <c r="DE172" s="4"/>
      <c r="DF172" s="6"/>
      <c r="DG172" s="5"/>
      <c r="DH172" s="5"/>
      <c r="DI172" s="4"/>
      <c r="DJ172" s="6"/>
      <c r="DK172" s="4"/>
      <c r="DL172" s="6"/>
      <c r="DM172" s="5"/>
      <c r="DN172" s="5"/>
      <c r="DO172" s="4"/>
      <c r="DP172" s="6"/>
      <c r="DQ172" s="4"/>
      <c r="DR172" s="6"/>
      <c r="DS172" s="5"/>
      <c r="DT172" s="5"/>
      <c r="DU172" s="4"/>
      <c r="DV172" s="6"/>
      <c r="DW172" s="4"/>
      <c r="DX172" s="6"/>
      <c r="DY172" s="5"/>
      <c r="DZ172" s="5"/>
      <c r="EA172" s="4"/>
      <c r="EB172" s="6"/>
      <c r="EC172" s="4"/>
      <c r="ED172" s="6"/>
      <c r="EE172" s="5"/>
      <c r="EF172" s="5"/>
      <c r="EG172" s="4"/>
      <c r="EH172" s="6"/>
      <c r="EI172" s="4"/>
      <c r="EJ172" s="6"/>
      <c r="EK172" s="5"/>
      <c r="EL172" s="5"/>
      <c r="EM172" s="4"/>
      <c r="EN172" s="6"/>
      <c r="EO172" s="4"/>
      <c r="EP172" s="6"/>
      <c r="EQ172" s="5"/>
      <c r="ER172" s="5"/>
      <c r="ES172" s="4"/>
      <c r="ET172" s="6"/>
      <c r="EU172" s="4"/>
      <c r="EV172" s="6"/>
      <c r="EW172" s="5"/>
      <c r="EX172" s="5"/>
      <c r="EY172" s="4"/>
      <c r="EZ172" s="6"/>
      <c r="FA172" s="4"/>
      <c r="FB172" s="6"/>
      <c r="FC172" s="5"/>
      <c r="FD172" s="5"/>
      <c r="FE172" s="4"/>
      <c r="FF172" s="6"/>
      <c r="FG172" s="4"/>
      <c r="FH172" s="6"/>
      <c r="FI172" s="5"/>
      <c r="FJ172" s="5"/>
      <c r="FK172" s="4"/>
      <c r="FL172" s="6"/>
      <c r="FM172" s="4"/>
      <c r="FN172" s="6"/>
      <c r="FO172" s="5"/>
      <c r="FP172" s="5"/>
      <c r="FQ172" s="4"/>
      <c r="FR172" s="6"/>
      <c r="FS172" s="4"/>
      <c r="FT172" s="6"/>
      <c r="FU172" s="5"/>
      <c r="FV172" s="5"/>
      <c r="FW172" s="4"/>
      <c r="FX172" s="6"/>
      <c r="FY172" s="4"/>
      <c r="FZ172" s="6"/>
      <c r="GA172" s="5"/>
      <c r="GB172" s="5"/>
      <c r="GC172" s="4"/>
      <c r="GD172" s="6"/>
      <c r="GE172" s="4"/>
      <c r="GF172" s="6"/>
      <c r="GG172" s="5"/>
      <c r="GH172" s="5"/>
      <c r="GI172" s="4"/>
      <c r="GJ172" s="6"/>
      <c r="GK172" s="4"/>
      <c r="GL172" s="6"/>
      <c r="GM172" s="5"/>
      <c r="GN172" s="5"/>
      <c r="GO172" s="4"/>
      <c r="GP172" s="6"/>
      <c r="GQ172" s="4"/>
      <c r="GR172" s="6"/>
      <c r="GS172" s="5"/>
      <c r="GT172" s="5"/>
      <c r="GU172" s="4"/>
      <c r="GV172" s="6"/>
      <c r="GW172" s="4"/>
      <c r="GX172" s="6"/>
      <c r="GY172" s="5"/>
      <c r="GZ172" s="5"/>
      <c r="HA172" s="4"/>
      <c r="HB172" s="6"/>
      <c r="HC172" s="4"/>
      <c r="HD172" s="6"/>
      <c r="HE172" s="5"/>
      <c r="HF172" s="5"/>
      <c r="HG172" s="4"/>
      <c r="HH172" s="6"/>
      <c r="HI172" s="4"/>
      <c r="HJ172" s="6"/>
      <c r="HK172" s="5"/>
      <c r="HL172" s="5"/>
      <c r="HM172" s="4"/>
      <c r="HN172" s="6"/>
      <c r="HO172" s="4"/>
      <c r="HP172" s="6"/>
      <c r="HQ172" s="5"/>
      <c r="HR172" s="5"/>
      <c r="HS172" s="4"/>
      <c r="HT172" s="6"/>
      <c r="HU172" s="4"/>
      <c r="HV172" s="6"/>
      <c r="HW172" s="5"/>
      <c r="HX172" s="5"/>
      <c r="HY172" s="4"/>
      <c r="HZ172" s="6"/>
      <c r="IA172" s="4"/>
      <c r="IB172" s="6"/>
      <c r="IC172" s="5"/>
      <c r="ID172" s="5"/>
      <c r="IE172" s="4"/>
      <c r="IF172" s="6"/>
      <c r="IG172" s="4"/>
      <c r="IH172" s="6"/>
      <c r="II172" s="5"/>
      <c r="IJ172" s="5"/>
      <c r="IK172" s="4"/>
      <c r="IL172" s="6"/>
      <c r="IM172" s="4"/>
      <c r="IN172" s="6"/>
      <c r="IO172" s="5"/>
      <c r="IP172" s="5"/>
      <c r="IQ172" s="4"/>
      <c r="IR172" s="6"/>
      <c r="IS172" s="4"/>
      <c r="IT172" s="6"/>
      <c r="IU172" s="5"/>
      <c r="IV172" s="5"/>
      <c r="IW172" s="4"/>
      <c r="IX172" s="6"/>
      <c r="IY172" s="4"/>
      <c r="IZ172" s="6"/>
      <c r="JA172" s="5"/>
      <c r="JB172" s="5"/>
      <c r="JC172" s="4"/>
      <c r="JD172" s="6"/>
      <c r="JE172" s="4"/>
      <c r="JF172" s="6"/>
      <c r="JG172" s="5"/>
      <c r="JH172" s="5"/>
      <c r="JI172" s="4"/>
      <c r="JJ172" s="6"/>
      <c r="JK172" s="4"/>
      <c r="JL172" s="6"/>
      <c r="JM172" s="5"/>
      <c r="JN172" s="5"/>
      <c r="JO172" s="4"/>
      <c r="JP172" s="6"/>
      <c r="JQ172" s="4"/>
      <c r="JR172" s="6"/>
      <c r="JS172" s="5"/>
      <c r="JT172" s="5"/>
      <c r="JU172" s="4"/>
      <c r="JV172" s="6"/>
      <c r="JW172" s="4"/>
      <c r="JX172" s="6"/>
      <c r="JY172" s="5"/>
      <c r="JZ172" s="5"/>
      <c r="KA172" s="4"/>
      <c r="KB172" s="6"/>
      <c r="KC172" s="4"/>
      <c r="KD172" s="6"/>
      <c r="KE172" s="5"/>
      <c r="KF172" s="5"/>
      <c r="KG172" s="4"/>
      <c r="KH172" s="6"/>
      <c r="KI172" s="4"/>
      <c r="KJ172" s="6"/>
      <c r="KK172" s="5"/>
      <c r="KL172" s="5"/>
    </row>
    <row r="173">
      <c r="A173" s="3" t="s">
        <v>85</v>
      </c>
      <c r="B173" s="3" t="s">
        <v>86</v>
      </c>
      <c r="C173" s="3" t="s">
        <v>449</v>
      </c>
      <c r="D173" s="3" t="s">
        <v>479</v>
      </c>
      <c r="E173" s="3" t="s">
        <v>405</v>
      </c>
      <c r="F173" s="3" t="s">
        <v>250</v>
      </c>
      <c r="G173" s="3" t="s">
        <v>406</v>
      </c>
      <c r="H173" s="3" t="s">
        <v>280</v>
      </c>
      <c r="I173" s="4"/>
      <c r="J173" s="4">
        <f>=ROUNDDOWN({0},0)</f>
      </c>
      <c r="K173" s="4"/>
      <c r="L173" s="5">
        <v>1</v>
      </c>
      <c r="M173" s="4"/>
      <c r="N173" s="4">
        <f>=ROUNDDOWN({0},0)</f>
      </c>
      <c r="O173" s="4"/>
      <c r="P173" s="5"/>
      <c r="Q173" s="4">
        <v>9</v>
      </c>
      <c r="R173" s="6">
        <v>467.61</v>
      </c>
      <c r="S173" s="4"/>
      <c r="T173" s="6"/>
      <c r="U173" s="5"/>
      <c r="V173" s="5"/>
      <c r="W173" s="4"/>
      <c r="X173" s="6"/>
      <c r="Y173" s="4"/>
      <c r="Z173" s="6"/>
      <c r="AA173" s="5"/>
      <c r="AB173" s="5"/>
      <c r="AC173" s="4">
        <v>2</v>
      </c>
      <c r="AD173" s="6">
        <v>101</v>
      </c>
      <c r="AE173" s="4"/>
      <c r="AF173" s="6"/>
      <c r="AG173" s="5"/>
      <c r="AH173" s="5"/>
      <c r="AI173" s="4">
        <v>1</v>
      </c>
      <c r="AJ173" s="6">
        <v>47.69</v>
      </c>
      <c r="AK173" s="4"/>
      <c r="AL173" s="6"/>
      <c r="AM173" s="5"/>
      <c r="AN173" s="5"/>
      <c r="AO173" s="4"/>
      <c r="AP173" s="6"/>
      <c r="AQ173" s="4"/>
      <c r="AR173" s="6"/>
      <c r="AS173" s="5"/>
      <c r="AT173" s="5"/>
      <c r="AU173" s="4"/>
      <c r="AV173" s="6"/>
      <c r="AW173" s="4"/>
      <c r="AX173" s="6"/>
      <c r="AY173" s="5"/>
      <c r="AZ173" s="5"/>
      <c r="BA173" s="4"/>
      <c r="BB173" s="6"/>
      <c r="BC173" s="4"/>
      <c r="BD173" s="6"/>
      <c r="BE173" s="5"/>
      <c r="BF173" s="5"/>
      <c r="BG173" s="4"/>
      <c r="BH173" s="6"/>
      <c r="BI173" s="4"/>
      <c r="BJ173" s="6"/>
      <c r="BK173" s="5"/>
      <c r="BL173" s="5"/>
      <c r="BM173" s="4">
        <v>3</v>
      </c>
      <c r="BN173" s="6">
        <v>152.03</v>
      </c>
      <c r="BO173" s="4"/>
      <c r="BP173" s="6"/>
      <c r="BQ173" s="5"/>
      <c r="BR173" s="5"/>
      <c r="BS173" s="4"/>
      <c r="BT173" s="6"/>
      <c r="BU173" s="4"/>
      <c r="BV173" s="6"/>
      <c r="BW173" s="5"/>
      <c r="BX173" s="5"/>
      <c r="BY173" s="4"/>
      <c r="BZ173" s="6"/>
      <c r="CA173" s="4"/>
      <c r="CB173" s="6"/>
      <c r="CC173" s="5"/>
      <c r="CD173" s="5"/>
      <c r="CE173" s="4">
        <v>3</v>
      </c>
      <c r="CF173" s="6">
        <v>166.89</v>
      </c>
      <c r="CG173" s="4"/>
      <c r="CH173" s="6"/>
      <c r="CI173" s="5"/>
      <c r="CJ173" s="5"/>
      <c r="CK173" s="4"/>
      <c r="CL173" s="6"/>
      <c r="CM173" s="4"/>
      <c r="CN173" s="6"/>
      <c r="CO173" s="5"/>
      <c r="CP173" s="5"/>
      <c r="CQ173" s="4"/>
      <c r="CR173" s="6"/>
      <c r="CS173" s="4"/>
      <c r="CT173" s="6"/>
      <c r="CU173" s="5"/>
      <c r="CV173" s="5"/>
      <c r="CW173" s="4"/>
      <c r="CX173" s="6"/>
      <c r="CY173" s="4"/>
      <c r="CZ173" s="6"/>
      <c r="DA173" s="5"/>
      <c r="DB173" s="5"/>
      <c r="DC173" s="4"/>
      <c r="DD173" s="6"/>
      <c r="DE173" s="4"/>
      <c r="DF173" s="6"/>
      <c r="DG173" s="5"/>
      <c r="DH173" s="5"/>
      <c r="DI173" s="4"/>
      <c r="DJ173" s="6"/>
      <c r="DK173" s="4"/>
      <c r="DL173" s="6"/>
      <c r="DM173" s="5"/>
      <c r="DN173" s="5"/>
      <c r="DO173" s="4"/>
      <c r="DP173" s="6"/>
      <c r="DQ173" s="4"/>
      <c r="DR173" s="6"/>
      <c r="DS173" s="5"/>
      <c r="DT173" s="5"/>
      <c r="DU173" s="4"/>
      <c r="DV173" s="6"/>
      <c r="DW173" s="4"/>
      <c r="DX173" s="6"/>
      <c r="DY173" s="5"/>
      <c r="DZ173" s="5"/>
      <c r="EA173" s="4"/>
      <c r="EB173" s="6"/>
      <c r="EC173" s="4"/>
      <c r="ED173" s="6"/>
      <c r="EE173" s="5"/>
      <c r="EF173" s="5"/>
      <c r="EG173" s="4"/>
      <c r="EH173" s="6"/>
      <c r="EI173" s="4"/>
      <c r="EJ173" s="6"/>
      <c r="EK173" s="5"/>
      <c r="EL173" s="5"/>
      <c r="EM173" s="4"/>
      <c r="EN173" s="6"/>
      <c r="EO173" s="4"/>
      <c r="EP173" s="6"/>
      <c r="EQ173" s="5"/>
      <c r="ER173" s="5"/>
      <c r="ES173" s="4"/>
      <c r="ET173" s="6"/>
      <c r="EU173" s="4"/>
      <c r="EV173" s="6"/>
      <c r="EW173" s="5"/>
      <c r="EX173" s="5"/>
      <c r="EY173" s="4"/>
      <c r="EZ173" s="6"/>
      <c r="FA173" s="4"/>
      <c r="FB173" s="6"/>
      <c r="FC173" s="5"/>
      <c r="FD173" s="5"/>
      <c r="FE173" s="4"/>
      <c r="FF173" s="6"/>
      <c r="FG173" s="4"/>
      <c r="FH173" s="6"/>
      <c r="FI173" s="5"/>
      <c r="FJ173" s="5"/>
      <c r="FK173" s="4"/>
      <c r="FL173" s="6"/>
      <c r="FM173" s="4"/>
      <c r="FN173" s="6"/>
      <c r="FO173" s="5"/>
      <c r="FP173" s="5"/>
      <c r="FQ173" s="4"/>
      <c r="FR173" s="6"/>
      <c r="FS173" s="4"/>
      <c r="FT173" s="6"/>
      <c r="FU173" s="5"/>
      <c r="FV173" s="5"/>
      <c r="FW173" s="4"/>
      <c r="FX173" s="6"/>
      <c r="FY173" s="4"/>
      <c r="FZ173" s="6"/>
      <c r="GA173" s="5"/>
      <c r="GB173" s="5"/>
      <c r="GC173" s="4"/>
      <c r="GD173" s="6"/>
      <c r="GE173" s="4"/>
      <c r="GF173" s="6"/>
      <c r="GG173" s="5"/>
      <c r="GH173" s="5"/>
      <c r="GI173" s="4"/>
      <c r="GJ173" s="6"/>
      <c r="GK173" s="4"/>
      <c r="GL173" s="6"/>
      <c r="GM173" s="5"/>
      <c r="GN173" s="5"/>
      <c r="GO173" s="4"/>
      <c r="GP173" s="6"/>
      <c r="GQ173" s="4"/>
      <c r="GR173" s="6"/>
      <c r="GS173" s="5"/>
      <c r="GT173" s="5"/>
      <c r="GU173" s="4"/>
      <c r="GV173" s="6"/>
      <c r="GW173" s="4"/>
      <c r="GX173" s="6"/>
      <c r="GY173" s="5"/>
      <c r="GZ173" s="5"/>
      <c r="HA173" s="4"/>
      <c r="HB173" s="6"/>
      <c r="HC173" s="4"/>
      <c r="HD173" s="6"/>
      <c r="HE173" s="5"/>
      <c r="HF173" s="5"/>
      <c r="HG173" s="4"/>
      <c r="HH173" s="6"/>
      <c r="HI173" s="4"/>
      <c r="HJ173" s="6"/>
      <c r="HK173" s="5"/>
      <c r="HL173" s="5"/>
      <c r="HM173" s="4"/>
      <c r="HN173" s="6"/>
      <c r="HO173" s="4"/>
      <c r="HP173" s="6"/>
      <c r="HQ173" s="5"/>
      <c r="HR173" s="5"/>
      <c r="HS173" s="4"/>
      <c r="HT173" s="6"/>
      <c r="HU173" s="4"/>
      <c r="HV173" s="6"/>
      <c r="HW173" s="5"/>
      <c r="HX173" s="5"/>
      <c r="HY173" s="4"/>
      <c r="HZ173" s="6"/>
      <c r="IA173" s="4"/>
      <c r="IB173" s="6"/>
      <c r="IC173" s="5"/>
      <c r="ID173" s="5"/>
      <c r="IE173" s="4"/>
      <c r="IF173" s="6"/>
      <c r="IG173" s="4"/>
      <c r="IH173" s="6"/>
      <c r="II173" s="5"/>
      <c r="IJ173" s="5"/>
      <c r="IK173" s="4"/>
      <c r="IL173" s="6"/>
      <c r="IM173" s="4"/>
      <c r="IN173" s="6"/>
      <c r="IO173" s="5"/>
      <c r="IP173" s="5"/>
      <c r="IQ173" s="4"/>
      <c r="IR173" s="6"/>
      <c r="IS173" s="4"/>
      <c r="IT173" s="6"/>
      <c r="IU173" s="5"/>
      <c r="IV173" s="5"/>
      <c r="IW173" s="4"/>
      <c r="IX173" s="6"/>
      <c r="IY173" s="4"/>
      <c r="IZ173" s="6"/>
      <c r="JA173" s="5"/>
      <c r="JB173" s="5"/>
      <c r="JC173" s="4"/>
      <c r="JD173" s="6"/>
      <c r="JE173" s="4"/>
      <c r="JF173" s="6"/>
      <c r="JG173" s="5"/>
      <c r="JH173" s="5"/>
      <c r="JI173" s="4"/>
      <c r="JJ173" s="6"/>
      <c r="JK173" s="4"/>
      <c r="JL173" s="6"/>
      <c r="JM173" s="5"/>
      <c r="JN173" s="5"/>
      <c r="JO173" s="4"/>
      <c r="JP173" s="6"/>
      <c r="JQ173" s="4"/>
      <c r="JR173" s="6"/>
      <c r="JS173" s="5"/>
      <c r="JT173" s="5"/>
      <c r="JU173" s="4"/>
      <c r="JV173" s="6"/>
      <c r="JW173" s="4"/>
      <c r="JX173" s="6"/>
      <c r="JY173" s="5"/>
      <c r="JZ173" s="5"/>
      <c r="KA173" s="4"/>
      <c r="KB173" s="6"/>
      <c r="KC173" s="4"/>
      <c r="KD173" s="6"/>
      <c r="KE173" s="5"/>
      <c r="KF173" s="5"/>
      <c r="KG173" s="4"/>
      <c r="KH173" s="6"/>
      <c r="KI173" s="4"/>
      <c r="KJ173" s="6"/>
      <c r="KK173" s="5"/>
      <c r="KL173" s="5"/>
    </row>
    <row r="174">
      <c r="A174" s="3" t="s">
        <v>85</v>
      </c>
      <c r="B174" s="3" t="s">
        <v>86</v>
      </c>
      <c r="C174" s="3" t="s">
        <v>449</v>
      </c>
      <c r="D174" s="3" t="s">
        <v>479</v>
      </c>
      <c r="E174" s="3" t="s">
        <v>492</v>
      </c>
      <c r="F174" s="3" t="s">
        <v>493</v>
      </c>
      <c r="G174" s="3" t="s">
        <v>494</v>
      </c>
      <c r="H174" s="3" t="s">
        <v>104</v>
      </c>
      <c r="I174" s="4"/>
      <c r="J174" s="4">
        <f>=ROUNDDOWN({0},0)</f>
      </c>
      <c r="K174" s="4"/>
      <c r="L174" s="5"/>
      <c r="M174" s="4"/>
      <c r="N174" s="4">
        <f>=ROUNDDOWN({0},0)</f>
      </c>
      <c r="O174" s="4"/>
      <c r="P174" s="5"/>
      <c r="Q174" s="4">
        <v>9</v>
      </c>
      <c r="R174" s="6">
        <v>387.19</v>
      </c>
      <c r="S174" s="4"/>
      <c r="T174" s="6"/>
      <c r="U174" s="5"/>
      <c r="V174" s="5"/>
      <c r="W174" s="4">
        <v>1</v>
      </c>
      <c r="X174" s="6">
        <v>35.93</v>
      </c>
      <c r="Y174" s="4"/>
      <c r="Z174" s="6"/>
      <c r="AA174" s="5"/>
      <c r="AB174" s="5"/>
      <c r="AC174" s="4"/>
      <c r="AD174" s="6"/>
      <c r="AE174" s="4"/>
      <c r="AF174" s="6"/>
      <c r="AG174" s="5"/>
      <c r="AH174" s="5"/>
      <c r="AI174" s="4"/>
      <c r="AJ174" s="6"/>
      <c r="AK174" s="4"/>
      <c r="AL174" s="6"/>
      <c r="AM174" s="5"/>
      <c r="AN174" s="5"/>
      <c r="AO174" s="4"/>
      <c r="AP174" s="6"/>
      <c r="AQ174" s="4"/>
      <c r="AR174" s="6"/>
      <c r="AS174" s="5"/>
      <c r="AT174" s="5"/>
      <c r="AU174" s="4">
        <v>2</v>
      </c>
      <c r="AV174" s="6">
        <v>126</v>
      </c>
      <c r="AW174" s="4"/>
      <c r="AX174" s="6"/>
      <c r="AY174" s="5"/>
      <c r="AZ174" s="5"/>
      <c r="BA174" s="4">
        <v>4</v>
      </c>
      <c r="BB174" s="6">
        <v>92.96</v>
      </c>
      <c r="BC174" s="4"/>
      <c r="BD174" s="6"/>
      <c r="BE174" s="5"/>
      <c r="BF174" s="5"/>
      <c r="BG174" s="4"/>
      <c r="BH174" s="6"/>
      <c r="BI174" s="4"/>
      <c r="BJ174" s="6"/>
      <c r="BK174" s="5"/>
      <c r="BL174" s="5"/>
      <c r="BM174" s="4"/>
      <c r="BN174" s="6"/>
      <c r="BO174" s="4"/>
      <c r="BP174" s="6"/>
      <c r="BQ174" s="5"/>
      <c r="BR174" s="5"/>
      <c r="BS174" s="4"/>
      <c r="BT174" s="6"/>
      <c r="BU174" s="4"/>
      <c r="BV174" s="6"/>
      <c r="BW174" s="5"/>
      <c r="BX174" s="5"/>
      <c r="BY174" s="4"/>
      <c r="BZ174" s="6"/>
      <c r="CA174" s="4"/>
      <c r="CB174" s="6"/>
      <c r="CC174" s="5"/>
      <c r="CD174" s="5"/>
      <c r="CE174" s="4">
        <v>1</v>
      </c>
      <c r="CF174" s="6">
        <v>64.8</v>
      </c>
      <c r="CG174" s="4"/>
      <c r="CH174" s="6"/>
      <c r="CI174" s="5"/>
      <c r="CJ174" s="5"/>
      <c r="CK174" s="4"/>
      <c r="CL174" s="6"/>
      <c r="CM174" s="4"/>
      <c r="CN174" s="6"/>
      <c r="CO174" s="5"/>
      <c r="CP174" s="5"/>
      <c r="CQ174" s="4"/>
      <c r="CR174" s="6"/>
      <c r="CS174" s="4"/>
      <c r="CT174" s="6"/>
      <c r="CU174" s="5"/>
      <c r="CV174" s="5"/>
      <c r="CW174" s="4"/>
      <c r="CX174" s="6"/>
      <c r="CY174" s="4"/>
      <c r="CZ174" s="6"/>
      <c r="DA174" s="5"/>
      <c r="DB174" s="5"/>
      <c r="DC174" s="4"/>
      <c r="DD174" s="6"/>
      <c r="DE174" s="4"/>
      <c r="DF174" s="6"/>
      <c r="DG174" s="5"/>
      <c r="DH174" s="5"/>
      <c r="DI174" s="4"/>
      <c r="DJ174" s="6"/>
      <c r="DK174" s="4"/>
      <c r="DL174" s="6"/>
      <c r="DM174" s="5"/>
      <c r="DN174" s="5"/>
      <c r="DO174" s="4"/>
      <c r="DP174" s="6"/>
      <c r="DQ174" s="4"/>
      <c r="DR174" s="6"/>
      <c r="DS174" s="5"/>
      <c r="DT174" s="5"/>
      <c r="DU174" s="4"/>
      <c r="DV174" s="6"/>
      <c r="DW174" s="4"/>
      <c r="DX174" s="6"/>
      <c r="DY174" s="5"/>
      <c r="DZ174" s="5"/>
      <c r="EA174" s="4"/>
      <c r="EB174" s="6"/>
      <c r="EC174" s="4"/>
      <c r="ED174" s="6"/>
      <c r="EE174" s="5"/>
      <c r="EF174" s="5"/>
      <c r="EG174" s="4"/>
      <c r="EH174" s="6"/>
      <c r="EI174" s="4"/>
      <c r="EJ174" s="6"/>
      <c r="EK174" s="5"/>
      <c r="EL174" s="5"/>
      <c r="EM174" s="4"/>
      <c r="EN174" s="6"/>
      <c r="EO174" s="4"/>
      <c r="EP174" s="6"/>
      <c r="EQ174" s="5"/>
      <c r="ER174" s="5"/>
      <c r="ES174" s="4"/>
      <c r="ET174" s="6"/>
      <c r="EU174" s="4"/>
      <c r="EV174" s="6"/>
      <c r="EW174" s="5"/>
      <c r="EX174" s="5"/>
      <c r="EY174" s="4"/>
      <c r="EZ174" s="6"/>
      <c r="FA174" s="4"/>
      <c r="FB174" s="6"/>
      <c r="FC174" s="5"/>
      <c r="FD174" s="5"/>
      <c r="FE174" s="4"/>
      <c r="FF174" s="6"/>
      <c r="FG174" s="4"/>
      <c r="FH174" s="6"/>
      <c r="FI174" s="5"/>
      <c r="FJ174" s="5"/>
      <c r="FK174" s="4"/>
      <c r="FL174" s="6"/>
      <c r="FM174" s="4"/>
      <c r="FN174" s="6"/>
      <c r="FO174" s="5"/>
      <c r="FP174" s="5"/>
      <c r="FQ174" s="4"/>
      <c r="FR174" s="6"/>
      <c r="FS174" s="4"/>
      <c r="FT174" s="6"/>
      <c r="FU174" s="5"/>
      <c r="FV174" s="5"/>
      <c r="FW174" s="4"/>
      <c r="FX174" s="6"/>
      <c r="FY174" s="4"/>
      <c r="FZ174" s="6"/>
      <c r="GA174" s="5"/>
      <c r="GB174" s="5"/>
      <c r="GC174" s="4"/>
      <c r="GD174" s="6"/>
      <c r="GE174" s="4"/>
      <c r="GF174" s="6"/>
      <c r="GG174" s="5"/>
      <c r="GH174" s="5"/>
      <c r="GI174" s="4"/>
      <c r="GJ174" s="6"/>
      <c r="GK174" s="4"/>
      <c r="GL174" s="6"/>
      <c r="GM174" s="5"/>
      <c r="GN174" s="5"/>
      <c r="GO174" s="4"/>
      <c r="GP174" s="6"/>
      <c r="GQ174" s="4"/>
      <c r="GR174" s="6"/>
      <c r="GS174" s="5"/>
      <c r="GT174" s="5"/>
      <c r="GU174" s="4">
        <v>1</v>
      </c>
      <c r="GV174" s="6">
        <v>67.5</v>
      </c>
      <c r="GW174" s="4"/>
      <c r="GX174" s="6"/>
      <c r="GY174" s="5"/>
      <c r="GZ174" s="5"/>
      <c r="HA174" s="4"/>
      <c r="HB174" s="6"/>
      <c r="HC174" s="4"/>
      <c r="HD174" s="6"/>
      <c r="HE174" s="5"/>
      <c r="HF174" s="5"/>
      <c r="HG174" s="4"/>
      <c r="HH174" s="6"/>
      <c r="HI174" s="4"/>
      <c r="HJ174" s="6"/>
      <c r="HK174" s="5"/>
      <c r="HL174" s="5"/>
      <c r="HM174" s="4"/>
      <c r="HN174" s="6"/>
      <c r="HO174" s="4"/>
      <c r="HP174" s="6"/>
      <c r="HQ174" s="5"/>
      <c r="HR174" s="5"/>
      <c r="HS174" s="4"/>
      <c r="HT174" s="6"/>
      <c r="HU174" s="4"/>
      <c r="HV174" s="6"/>
      <c r="HW174" s="5"/>
      <c r="HX174" s="5"/>
      <c r="HY174" s="4"/>
      <c r="HZ174" s="6"/>
      <c r="IA174" s="4"/>
      <c r="IB174" s="6"/>
      <c r="IC174" s="5"/>
      <c r="ID174" s="5"/>
      <c r="IE174" s="4"/>
      <c r="IF174" s="6"/>
      <c r="IG174" s="4"/>
      <c r="IH174" s="6"/>
      <c r="II174" s="5"/>
      <c r="IJ174" s="5"/>
      <c r="IK174" s="4"/>
      <c r="IL174" s="6"/>
      <c r="IM174" s="4"/>
      <c r="IN174" s="6"/>
      <c r="IO174" s="5"/>
      <c r="IP174" s="5"/>
      <c r="IQ174" s="4"/>
      <c r="IR174" s="6"/>
      <c r="IS174" s="4"/>
      <c r="IT174" s="6"/>
      <c r="IU174" s="5"/>
      <c r="IV174" s="5"/>
      <c r="IW174" s="4"/>
      <c r="IX174" s="6"/>
      <c r="IY174" s="4"/>
      <c r="IZ174" s="6"/>
      <c r="JA174" s="5"/>
      <c r="JB174" s="5"/>
      <c r="JC174" s="4"/>
      <c r="JD174" s="6"/>
      <c r="JE174" s="4"/>
      <c r="JF174" s="6"/>
      <c r="JG174" s="5"/>
      <c r="JH174" s="5"/>
      <c r="JI174" s="4"/>
      <c r="JJ174" s="6"/>
      <c r="JK174" s="4"/>
      <c r="JL174" s="6"/>
      <c r="JM174" s="5"/>
      <c r="JN174" s="5"/>
      <c r="JO174" s="4"/>
      <c r="JP174" s="6"/>
      <c r="JQ174" s="4"/>
      <c r="JR174" s="6"/>
      <c r="JS174" s="5"/>
      <c r="JT174" s="5"/>
      <c r="JU174" s="4"/>
      <c r="JV174" s="6"/>
      <c r="JW174" s="4"/>
      <c r="JX174" s="6"/>
      <c r="JY174" s="5"/>
      <c r="JZ174" s="5"/>
      <c r="KA174" s="4"/>
      <c r="KB174" s="6"/>
      <c r="KC174" s="4"/>
      <c r="KD174" s="6"/>
      <c r="KE174" s="5"/>
      <c r="KF174" s="5"/>
      <c r="KG174" s="4"/>
      <c r="KH174" s="6"/>
      <c r="KI174" s="4"/>
      <c r="KJ174" s="6"/>
      <c r="KK174" s="5"/>
      <c r="KL174" s="5"/>
    </row>
    <row r="175">
      <c r="A175" s="3" t="s">
        <v>85</v>
      </c>
      <c r="B175" s="3" t="s">
        <v>86</v>
      </c>
      <c r="C175" s="3" t="s">
        <v>449</v>
      </c>
      <c r="D175" s="3" t="s">
        <v>479</v>
      </c>
      <c r="E175" s="3" t="s">
        <v>495</v>
      </c>
      <c r="F175" s="3" t="s">
        <v>496</v>
      </c>
      <c r="G175" s="3" t="s">
        <v>497</v>
      </c>
      <c r="H175" s="3" t="s">
        <v>104</v>
      </c>
      <c r="I175" s="4"/>
      <c r="J175" s="4">
        <f>=ROUNDDOWN({0},0)</f>
      </c>
      <c r="K175" s="4"/>
      <c r="L175" s="5"/>
      <c r="M175" s="4"/>
      <c r="N175" s="4">
        <f>=ROUNDDOWN({0},0)</f>
      </c>
      <c r="O175" s="4"/>
      <c r="P175" s="5"/>
      <c r="Q175" s="4">
        <v>3</v>
      </c>
      <c r="R175" s="6">
        <v>107.79</v>
      </c>
      <c r="S175" s="4"/>
      <c r="T175" s="6"/>
      <c r="U175" s="5"/>
      <c r="V175" s="5"/>
      <c r="W175" s="4">
        <v>2</v>
      </c>
      <c r="X175" s="6">
        <v>58.3</v>
      </c>
      <c r="Y175" s="4"/>
      <c r="Z175" s="6"/>
      <c r="AA175" s="5"/>
      <c r="AB175" s="5"/>
      <c r="AC175" s="4"/>
      <c r="AD175" s="6"/>
      <c r="AE175" s="4"/>
      <c r="AF175" s="6"/>
      <c r="AG175" s="5"/>
      <c r="AH175" s="5"/>
      <c r="AI175" s="4"/>
      <c r="AJ175" s="6"/>
      <c r="AK175" s="4"/>
      <c r="AL175" s="6"/>
      <c r="AM175" s="5"/>
      <c r="AN175" s="5"/>
      <c r="AO175" s="4"/>
      <c r="AP175" s="6"/>
      <c r="AQ175" s="4"/>
      <c r="AR175" s="6"/>
      <c r="AS175" s="5"/>
      <c r="AT175" s="5"/>
      <c r="AU175" s="4"/>
      <c r="AV175" s="6"/>
      <c r="AW175" s="4"/>
      <c r="AX175" s="6"/>
      <c r="AY175" s="5"/>
      <c r="AZ175" s="5"/>
      <c r="BA175" s="4"/>
      <c r="BB175" s="6"/>
      <c r="BC175" s="4"/>
      <c r="BD175" s="6"/>
      <c r="BE175" s="5"/>
      <c r="BF175" s="5"/>
      <c r="BG175" s="4"/>
      <c r="BH175" s="6"/>
      <c r="BI175" s="4"/>
      <c r="BJ175" s="6"/>
      <c r="BK175" s="5"/>
      <c r="BL175" s="5"/>
      <c r="BM175" s="4"/>
      <c r="BN175" s="6"/>
      <c r="BO175" s="4"/>
      <c r="BP175" s="6"/>
      <c r="BQ175" s="5"/>
      <c r="BR175" s="5"/>
      <c r="BS175" s="4"/>
      <c r="BT175" s="6"/>
      <c r="BU175" s="4"/>
      <c r="BV175" s="6"/>
      <c r="BW175" s="5"/>
      <c r="BX175" s="5"/>
      <c r="BY175" s="4"/>
      <c r="BZ175" s="6"/>
      <c r="CA175" s="4"/>
      <c r="CB175" s="6"/>
      <c r="CC175" s="5"/>
      <c r="CD175" s="5"/>
      <c r="CE175" s="4"/>
      <c r="CF175" s="6"/>
      <c r="CG175" s="4"/>
      <c r="CH175" s="6"/>
      <c r="CI175" s="5"/>
      <c r="CJ175" s="5"/>
      <c r="CK175" s="4"/>
      <c r="CL175" s="6"/>
      <c r="CM175" s="4"/>
      <c r="CN175" s="6"/>
      <c r="CO175" s="5"/>
      <c r="CP175" s="5"/>
      <c r="CQ175" s="4"/>
      <c r="CR175" s="6"/>
      <c r="CS175" s="4"/>
      <c r="CT175" s="6"/>
      <c r="CU175" s="5"/>
      <c r="CV175" s="5"/>
      <c r="CW175" s="4"/>
      <c r="CX175" s="6"/>
      <c r="CY175" s="4"/>
      <c r="CZ175" s="6"/>
      <c r="DA175" s="5"/>
      <c r="DB175" s="5"/>
      <c r="DC175" s="4"/>
      <c r="DD175" s="6"/>
      <c r="DE175" s="4"/>
      <c r="DF175" s="6"/>
      <c r="DG175" s="5"/>
      <c r="DH175" s="5"/>
      <c r="DI175" s="4"/>
      <c r="DJ175" s="6"/>
      <c r="DK175" s="4"/>
      <c r="DL175" s="6"/>
      <c r="DM175" s="5"/>
      <c r="DN175" s="5"/>
      <c r="DO175" s="4">
        <v>1</v>
      </c>
      <c r="DP175" s="6">
        <v>49.49</v>
      </c>
      <c r="DQ175" s="4"/>
      <c r="DR175" s="6"/>
      <c r="DS175" s="5"/>
      <c r="DT175" s="5"/>
      <c r="DU175" s="4"/>
      <c r="DV175" s="6"/>
      <c r="DW175" s="4"/>
      <c r="DX175" s="6"/>
      <c r="DY175" s="5"/>
      <c r="DZ175" s="5"/>
      <c r="EA175" s="4"/>
      <c r="EB175" s="6"/>
      <c r="EC175" s="4"/>
      <c r="ED175" s="6"/>
      <c r="EE175" s="5"/>
      <c r="EF175" s="5"/>
      <c r="EG175" s="4"/>
      <c r="EH175" s="6"/>
      <c r="EI175" s="4"/>
      <c r="EJ175" s="6"/>
      <c r="EK175" s="5"/>
      <c r="EL175" s="5"/>
      <c r="EM175" s="4"/>
      <c r="EN175" s="6"/>
      <c r="EO175" s="4"/>
      <c r="EP175" s="6"/>
      <c r="EQ175" s="5"/>
      <c r="ER175" s="5"/>
      <c r="ES175" s="4"/>
      <c r="ET175" s="6"/>
      <c r="EU175" s="4"/>
      <c r="EV175" s="6"/>
      <c r="EW175" s="5"/>
      <c r="EX175" s="5"/>
      <c r="EY175" s="4"/>
      <c r="EZ175" s="6"/>
      <c r="FA175" s="4"/>
      <c r="FB175" s="6"/>
      <c r="FC175" s="5"/>
      <c r="FD175" s="5"/>
      <c r="FE175" s="4"/>
      <c r="FF175" s="6"/>
      <c r="FG175" s="4"/>
      <c r="FH175" s="6"/>
      <c r="FI175" s="5"/>
      <c r="FJ175" s="5"/>
      <c r="FK175" s="4"/>
      <c r="FL175" s="6"/>
      <c r="FM175" s="4"/>
      <c r="FN175" s="6"/>
      <c r="FO175" s="5"/>
      <c r="FP175" s="5"/>
      <c r="FQ175" s="4"/>
      <c r="FR175" s="6"/>
      <c r="FS175" s="4"/>
      <c r="FT175" s="6"/>
      <c r="FU175" s="5"/>
      <c r="FV175" s="5"/>
      <c r="FW175" s="4"/>
      <c r="FX175" s="6"/>
      <c r="FY175" s="4"/>
      <c r="FZ175" s="6"/>
      <c r="GA175" s="5"/>
      <c r="GB175" s="5"/>
      <c r="GC175" s="4"/>
      <c r="GD175" s="6"/>
      <c r="GE175" s="4"/>
      <c r="GF175" s="6"/>
      <c r="GG175" s="5"/>
      <c r="GH175" s="5"/>
      <c r="GI175" s="4"/>
      <c r="GJ175" s="6"/>
      <c r="GK175" s="4"/>
      <c r="GL175" s="6"/>
      <c r="GM175" s="5"/>
      <c r="GN175" s="5"/>
      <c r="GO175" s="4"/>
      <c r="GP175" s="6"/>
      <c r="GQ175" s="4"/>
      <c r="GR175" s="6"/>
      <c r="GS175" s="5"/>
      <c r="GT175" s="5"/>
      <c r="GU175" s="4"/>
      <c r="GV175" s="6"/>
      <c r="GW175" s="4"/>
      <c r="GX175" s="6"/>
      <c r="GY175" s="5"/>
      <c r="GZ175" s="5"/>
      <c r="HA175" s="4"/>
      <c r="HB175" s="6"/>
      <c r="HC175" s="4"/>
      <c r="HD175" s="6"/>
      <c r="HE175" s="5"/>
      <c r="HF175" s="5"/>
      <c r="HG175" s="4"/>
      <c r="HH175" s="6"/>
      <c r="HI175" s="4"/>
      <c r="HJ175" s="6"/>
      <c r="HK175" s="5"/>
      <c r="HL175" s="5"/>
      <c r="HM175" s="4"/>
      <c r="HN175" s="6"/>
      <c r="HO175" s="4"/>
      <c r="HP175" s="6"/>
      <c r="HQ175" s="5"/>
      <c r="HR175" s="5"/>
      <c r="HS175" s="4"/>
      <c r="HT175" s="6"/>
      <c r="HU175" s="4"/>
      <c r="HV175" s="6"/>
      <c r="HW175" s="5"/>
      <c r="HX175" s="5"/>
      <c r="HY175" s="4"/>
      <c r="HZ175" s="6"/>
      <c r="IA175" s="4"/>
      <c r="IB175" s="6"/>
      <c r="IC175" s="5"/>
      <c r="ID175" s="5"/>
      <c r="IE175" s="4"/>
      <c r="IF175" s="6"/>
      <c r="IG175" s="4"/>
      <c r="IH175" s="6"/>
      <c r="II175" s="5"/>
      <c r="IJ175" s="5"/>
      <c r="IK175" s="4"/>
      <c r="IL175" s="6"/>
      <c r="IM175" s="4"/>
      <c r="IN175" s="6"/>
      <c r="IO175" s="5"/>
      <c r="IP175" s="5"/>
      <c r="IQ175" s="4"/>
      <c r="IR175" s="6"/>
      <c r="IS175" s="4"/>
      <c r="IT175" s="6"/>
      <c r="IU175" s="5"/>
      <c r="IV175" s="5"/>
      <c r="IW175" s="4"/>
      <c r="IX175" s="6"/>
      <c r="IY175" s="4"/>
      <c r="IZ175" s="6"/>
      <c r="JA175" s="5"/>
      <c r="JB175" s="5"/>
      <c r="JC175" s="4"/>
      <c r="JD175" s="6"/>
      <c r="JE175" s="4"/>
      <c r="JF175" s="6"/>
      <c r="JG175" s="5"/>
      <c r="JH175" s="5"/>
      <c r="JI175" s="4"/>
      <c r="JJ175" s="6"/>
      <c r="JK175" s="4"/>
      <c r="JL175" s="6"/>
      <c r="JM175" s="5"/>
      <c r="JN175" s="5"/>
      <c r="JO175" s="4"/>
      <c r="JP175" s="6"/>
      <c r="JQ175" s="4"/>
      <c r="JR175" s="6"/>
      <c r="JS175" s="5"/>
      <c r="JT175" s="5"/>
      <c r="JU175" s="4"/>
      <c r="JV175" s="6"/>
      <c r="JW175" s="4"/>
      <c r="JX175" s="6"/>
      <c r="JY175" s="5"/>
      <c r="JZ175" s="5"/>
      <c r="KA175" s="4"/>
      <c r="KB175" s="6"/>
      <c r="KC175" s="4"/>
      <c r="KD175" s="6"/>
      <c r="KE175" s="5"/>
      <c r="KF175" s="5"/>
      <c r="KG175" s="4"/>
      <c r="KH175" s="6"/>
      <c r="KI175" s="4"/>
      <c r="KJ175" s="6"/>
      <c r="KK175" s="5"/>
      <c r="KL175" s="5"/>
    </row>
    <row r="176">
      <c r="A176" s="3" t="s">
        <v>85</v>
      </c>
      <c r="B176" s="3" t="s">
        <v>86</v>
      </c>
      <c r="C176" s="3" t="s">
        <v>449</v>
      </c>
      <c r="D176" s="3" t="s">
        <v>479</v>
      </c>
      <c r="E176" s="3" t="s">
        <v>498</v>
      </c>
      <c r="F176" s="3" t="s">
        <v>499</v>
      </c>
      <c r="G176" s="3" t="s">
        <v>500</v>
      </c>
      <c r="H176" s="3" t="s">
        <v>96</v>
      </c>
      <c r="I176" s="4"/>
      <c r="J176" s="4">
        <f>=ROUNDDOWN({0},0)</f>
      </c>
      <c r="K176" s="4"/>
      <c r="L176" s="5"/>
      <c r="M176" s="4"/>
      <c r="N176" s="4">
        <f>=ROUNDDOWN({0},0)</f>
      </c>
      <c r="O176" s="4"/>
      <c r="P176" s="5"/>
      <c r="Q176" s="4">
        <v>2</v>
      </c>
      <c r="R176" s="6">
        <v>88.12</v>
      </c>
      <c r="S176" s="4"/>
      <c r="T176" s="6"/>
      <c r="U176" s="5"/>
      <c r="V176" s="5"/>
      <c r="W176" s="4">
        <v>2</v>
      </c>
      <c r="X176" s="6">
        <v>88.12</v>
      </c>
      <c r="Y176" s="4"/>
      <c r="Z176" s="6"/>
      <c r="AA176" s="5"/>
      <c r="AB176" s="5"/>
      <c r="AC176" s="4"/>
      <c r="AD176" s="6"/>
      <c r="AE176" s="4"/>
      <c r="AF176" s="6"/>
      <c r="AG176" s="5"/>
      <c r="AH176" s="5"/>
      <c r="AI176" s="4"/>
      <c r="AJ176" s="6"/>
      <c r="AK176" s="4"/>
      <c r="AL176" s="6"/>
      <c r="AM176" s="5"/>
      <c r="AN176" s="5"/>
      <c r="AO176" s="4"/>
      <c r="AP176" s="6"/>
      <c r="AQ176" s="4"/>
      <c r="AR176" s="6"/>
      <c r="AS176" s="5"/>
      <c r="AT176" s="5"/>
      <c r="AU176" s="4"/>
      <c r="AV176" s="6"/>
      <c r="AW176" s="4"/>
      <c r="AX176" s="6"/>
      <c r="AY176" s="5"/>
      <c r="AZ176" s="5"/>
      <c r="BA176" s="4"/>
      <c r="BB176" s="6"/>
      <c r="BC176" s="4"/>
      <c r="BD176" s="6"/>
      <c r="BE176" s="5"/>
      <c r="BF176" s="5"/>
      <c r="BG176" s="4"/>
      <c r="BH176" s="6"/>
      <c r="BI176" s="4"/>
      <c r="BJ176" s="6"/>
      <c r="BK176" s="5"/>
      <c r="BL176" s="5"/>
      <c r="BM176" s="4"/>
      <c r="BN176" s="6"/>
      <c r="BO176" s="4"/>
      <c r="BP176" s="6"/>
      <c r="BQ176" s="5"/>
      <c r="BR176" s="5"/>
      <c r="BS176" s="4"/>
      <c r="BT176" s="6"/>
      <c r="BU176" s="4"/>
      <c r="BV176" s="6"/>
      <c r="BW176" s="5"/>
      <c r="BX176" s="5"/>
      <c r="BY176" s="4"/>
      <c r="BZ176" s="6"/>
      <c r="CA176" s="4"/>
      <c r="CB176" s="6"/>
      <c r="CC176" s="5"/>
      <c r="CD176" s="5"/>
      <c r="CE176" s="4"/>
      <c r="CF176" s="6"/>
      <c r="CG176" s="4"/>
      <c r="CH176" s="6"/>
      <c r="CI176" s="5"/>
      <c r="CJ176" s="5"/>
      <c r="CK176" s="4"/>
      <c r="CL176" s="6"/>
      <c r="CM176" s="4"/>
      <c r="CN176" s="6"/>
      <c r="CO176" s="5"/>
      <c r="CP176" s="5"/>
      <c r="CQ176" s="4"/>
      <c r="CR176" s="6"/>
      <c r="CS176" s="4"/>
      <c r="CT176" s="6"/>
      <c r="CU176" s="5"/>
      <c r="CV176" s="5"/>
      <c r="CW176" s="4"/>
      <c r="CX176" s="6"/>
      <c r="CY176" s="4"/>
      <c r="CZ176" s="6"/>
      <c r="DA176" s="5"/>
      <c r="DB176" s="5"/>
      <c r="DC176" s="4"/>
      <c r="DD176" s="6"/>
      <c r="DE176" s="4"/>
      <c r="DF176" s="6"/>
      <c r="DG176" s="5"/>
      <c r="DH176" s="5"/>
      <c r="DI176" s="4"/>
      <c r="DJ176" s="6"/>
      <c r="DK176" s="4"/>
      <c r="DL176" s="6"/>
      <c r="DM176" s="5"/>
      <c r="DN176" s="5"/>
      <c r="DO176" s="4"/>
      <c r="DP176" s="6"/>
      <c r="DQ176" s="4"/>
      <c r="DR176" s="6"/>
      <c r="DS176" s="5"/>
      <c r="DT176" s="5"/>
      <c r="DU176" s="4"/>
      <c r="DV176" s="6"/>
      <c r="DW176" s="4"/>
      <c r="DX176" s="6"/>
      <c r="DY176" s="5"/>
      <c r="DZ176" s="5"/>
      <c r="EA176" s="4"/>
      <c r="EB176" s="6"/>
      <c r="EC176" s="4"/>
      <c r="ED176" s="6"/>
      <c r="EE176" s="5"/>
      <c r="EF176" s="5"/>
      <c r="EG176" s="4"/>
      <c r="EH176" s="6"/>
      <c r="EI176" s="4"/>
      <c r="EJ176" s="6"/>
      <c r="EK176" s="5"/>
      <c r="EL176" s="5"/>
      <c r="EM176" s="4"/>
      <c r="EN176" s="6"/>
      <c r="EO176" s="4"/>
      <c r="EP176" s="6"/>
      <c r="EQ176" s="5"/>
      <c r="ER176" s="5"/>
      <c r="ES176" s="4"/>
      <c r="ET176" s="6"/>
      <c r="EU176" s="4"/>
      <c r="EV176" s="6"/>
      <c r="EW176" s="5"/>
      <c r="EX176" s="5"/>
      <c r="EY176" s="4"/>
      <c r="EZ176" s="6"/>
      <c r="FA176" s="4"/>
      <c r="FB176" s="6"/>
      <c r="FC176" s="5"/>
      <c r="FD176" s="5"/>
      <c r="FE176" s="4"/>
      <c r="FF176" s="6"/>
      <c r="FG176" s="4"/>
      <c r="FH176" s="6"/>
      <c r="FI176" s="5"/>
      <c r="FJ176" s="5"/>
      <c r="FK176" s="4"/>
      <c r="FL176" s="6"/>
      <c r="FM176" s="4"/>
      <c r="FN176" s="6"/>
      <c r="FO176" s="5"/>
      <c r="FP176" s="5"/>
      <c r="FQ176" s="4"/>
      <c r="FR176" s="6"/>
      <c r="FS176" s="4"/>
      <c r="FT176" s="6"/>
      <c r="FU176" s="5"/>
      <c r="FV176" s="5"/>
      <c r="FW176" s="4"/>
      <c r="FX176" s="6"/>
      <c r="FY176" s="4"/>
      <c r="FZ176" s="6"/>
      <c r="GA176" s="5"/>
      <c r="GB176" s="5"/>
      <c r="GC176" s="4"/>
      <c r="GD176" s="6"/>
      <c r="GE176" s="4"/>
      <c r="GF176" s="6"/>
      <c r="GG176" s="5"/>
      <c r="GH176" s="5"/>
      <c r="GI176" s="4"/>
      <c r="GJ176" s="6"/>
      <c r="GK176" s="4"/>
      <c r="GL176" s="6"/>
      <c r="GM176" s="5"/>
      <c r="GN176" s="5"/>
      <c r="GO176" s="4"/>
      <c r="GP176" s="6"/>
      <c r="GQ176" s="4"/>
      <c r="GR176" s="6"/>
      <c r="GS176" s="5"/>
      <c r="GT176" s="5"/>
      <c r="GU176" s="4"/>
      <c r="GV176" s="6"/>
      <c r="GW176" s="4"/>
      <c r="GX176" s="6"/>
      <c r="GY176" s="5"/>
      <c r="GZ176" s="5"/>
      <c r="HA176" s="4"/>
      <c r="HB176" s="6"/>
      <c r="HC176" s="4"/>
      <c r="HD176" s="6"/>
      <c r="HE176" s="5"/>
      <c r="HF176" s="5"/>
      <c r="HG176" s="4"/>
      <c r="HH176" s="6"/>
      <c r="HI176" s="4"/>
      <c r="HJ176" s="6"/>
      <c r="HK176" s="5"/>
      <c r="HL176" s="5"/>
      <c r="HM176" s="4"/>
      <c r="HN176" s="6"/>
      <c r="HO176" s="4"/>
      <c r="HP176" s="6"/>
      <c r="HQ176" s="5"/>
      <c r="HR176" s="5"/>
      <c r="HS176" s="4"/>
      <c r="HT176" s="6"/>
      <c r="HU176" s="4"/>
      <c r="HV176" s="6"/>
      <c r="HW176" s="5"/>
      <c r="HX176" s="5"/>
      <c r="HY176" s="4"/>
      <c r="HZ176" s="6"/>
      <c r="IA176" s="4"/>
      <c r="IB176" s="6"/>
      <c r="IC176" s="5"/>
      <c r="ID176" s="5"/>
      <c r="IE176" s="4"/>
      <c r="IF176" s="6"/>
      <c r="IG176" s="4"/>
      <c r="IH176" s="6"/>
      <c r="II176" s="5"/>
      <c r="IJ176" s="5"/>
      <c r="IK176" s="4"/>
      <c r="IL176" s="6"/>
      <c r="IM176" s="4"/>
      <c r="IN176" s="6"/>
      <c r="IO176" s="5"/>
      <c r="IP176" s="5"/>
      <c r="IQ176" s="4"/>
      <c r="IR176" s="6"/>
      <c r="IS176" s="4"/>
      <c r="IT176" s="6"/>
      <c r="IU176" s="5"/>
      <c r="IV176" s="5"/>
      <c r="IW176" s="4"/>
      <c r="IX176" s="6"/>
      <c r="IY176" s="4"/>
      <c r="IZ176" s="6"/>
      <c r="JA176" s="5"/>
      <c r="JB176" s="5"/>
      <c r="JC176" s="4"/>
      <c r="JD176" s="6"/>
      <c r="JE176" s="4"/>
      <c r="JF176" s="6"/>
      <c r="JG176" s="5"/>
      <c r="JH176" s="5"/>
      <c r="JI176" s="4"/>
      <c r="JJ176" s="6"/>
      <c r="JK176" s="4"/>
      <c r="JL176" s="6"/>
      <c r="JM176" s="5"/>
      <c r="JN176" s="5"/>
      <c r="JO176" s="4"/>
      <c r="JP176" s="6"/>
      <c r="JQ176" s="4"/>
      <c r="JR176" s="6"/>
      <c r="JS176" s="5"/>
      <c r="JT176" s="5"/>
      <c r="JU176" s="4"/>
      <c r="JV176" s="6"/>
      <c r="JW176" s="4"/>
      <c r="JX176" s="6"/>
      <c r="JY176" s="5"/>
      <c r="JZ176" s="5"/>
      <c r="KA176" s="4"/>
      <c r="KB176" s="6"/>
      <c r="KC176" s="4"/>
      <c r="KD176" s="6"/>
      <c r="KE176" s="5"/>
      <c r="KF176" s="5"/>
      <c r="KG176" s="4"/>
      <c r="KH176" s="6"/>
      <c r="KI176" s="4"/>
      <c r="KJ176" s="6"/>
      <c r="KK176" s="5"/>
      <c r="KL176" s="5"/>
    </row>
    <row r="177">
      <c r="A177" s="3" t="s">
        <v>85</v>
      </c>
      <c r="B177" s="3" t="s">
        <v>86</v>
      </c>
      <c r="C177" s="3" t="s">
        <v>449</v>
      </c>
      <c r="D177" s="3" t="s">
        <v>479</v>
      </c>
      <c r="E177" s="3" t="s">
        <v>240</v>
      </c>
      <c r="F177" s="3" t="s">
        <v>292</v>
      </c>
      <c r="G177" s="3" t="s">
        <v>325</v>
      </c>
      <c r="H177" s="3" t="s">
        <v>129</v>
      </c>
      <c r="I177" s="4"/>
      <c r="J177" s="4">
        <f>=ROUNDDOWN({0},0)</f>
      </c>
      <c r="K177" s="4"/>
      <c r="L177" s="5"/>
      <c r="M177" s="4"/>
      <c r="N177" s="4">
        <f>=ROUNDDOWN({0},0)</f>
      </c>
      <c r="O177" s="4"/>
      <c r="P177" s="5"/>
      <c r="Q177" s="4">
        <v>3</v>
      </c>
      <c r="R177" s="6">
        <v>84.89</v>
      </c>
      <c r="S177" s="4"/>
      <c r="T177" s="6"/>
      <c r="U177" s="5"/>
      <c r="V177" s="5"/>
      <c r="W177" s="4">
        <v>1</v>
      </c>
      <c r="X177" s="6">
        <v>25.91</v>
      </c>
      <c r="Y177" s="4"/>
      <c r="Z177" s="6"/>
      <c r="AA177" s="5"/>
      <c r="AB177" s="5"/>
      <c r="AC177" s="4"/>
      <c r="AD177" s="6"/>
      <c r="AE177" s="4"/>
      <c r="AF177" s="6"/>
      <c r="AG177" s="5"/>
      <c r="AH177" s="5"/>
      <c r="AI177" s="4"/>
      <c r="AJ177" s="6"/>
      <c r="AK177" s="4"/>
      <c r="AL177" s="6"/>
      <c r="AM177" s="5"/>
      <c r="AN177" s="5"/>
      <c r="AO177" s="4"/>
      <c r="AP177" s="6"/>
      <c r="AQ177" s="4"/>
      <c r="AR177" s="6"/>
      <c r="AS177" s="5"/>
      <c r="AT177" s="5"/>
      <c r="AU177" s="4">
        <v>1</v>
      </c>
      <c r="AV177" s="6">
        <v>41.99</v>
      </c>
      <c r="AW177" s="4"/>
      <c r="AX177" s="6"/>
      <c r="AY177" s="5"/>
      <c r="AZ177" s="5"/>
      <c r="BA177" s="4">
        <v>1</v>
      </c>
      <c r="BB177" s="6">
        <v>16.99</v>
      </c>
      <c r="BC177" s="4"/>
      <c r="BD177" s="6"/>
      <c r="BE177" s="5"/>
      <c r="BF177" s="5"/>
      <c r="BG177" s="4"/>
      <c r="BH177" s="6"/>
      <c r="BI177" s="4"/>
      <c r="BJ177" s="6"/>
      <c r="BK177" s="5"/>
      <c r="BL177" s="5"/>
      <c r="BM177" s="4"/>
      <c r="BN177" s="6"/>
      <c r="BO177" s="4"/>
      <c r="BP177" s="6"/>
      <c r="BQ177" s="5"/>
      <c r="BR177" s="5"/>
      <c r="BS177" s="4"/>
      <c r="BT177" s="6"/>
      <c r="BU177" s="4"/>
      <c r="BV177" s="6"/>
      <c r="BW177" s="5"/>
      <c r="BX177" s="5"/>
      <c r="BY177" s="4"/>
      <c r="BZ177" s="6"/>
      <c r="CA177" s="4"/>
      <c r="CB177" s="6"/>
      <c r="CC177" s="5"/>
      <c r="CD177" s="5"/>
      <c r="CE177" s="4"/>
      <c r="CF177" s="6"/>
      <c r="CG177" s="4"/>
      <c r="CH177" s="6"/>
      <c r="CI177" s="5"/>
      <c r="CJ177" s="5"/>
      <c r="CK177" s="4"/>
      <c r="CL177" s="6"/>
      <c r="CM177" s="4"/>
      <c r="CN177" s="6"/>
      <c r="CO177" s="5"/>
      <c r="CP177" s="5"/>
      <c r="CQ177" s="4"/>
      <c r="CR177" s="6"/>
      <c r="CS177" s="4"/>
      <c r="CT177" s="6"/>
      <c r="CU177" s="5"/>
      <c r="CV177" s="5"/>
      <c r="CW177" s="4"/>
      <c r="CX177" s="6"/>
      <c r="CY177" s="4"/>
      <c r="CZ177" s="6"/>
      <c r="DA177" s="5"/>
      <c r="DB177" s="5"/>
      <c r="DC177" s="4"/>
      <c r="DD177" s="6"/>
      <c r="DE177" s="4"/>
      <c r="DF177" s="6"/>
      <c r="DG177" s="5"/>
      <c r="DH177" s="5"/>
      <c r="DI177" s="4"/>
      <c r="DJ177" s="6"/>
      <c r="DK177" s="4"/>
      <c r="DL177" s="6"/>
      <c r="DM177" s="5"/>
      <c r="DN177" s="5"/>
      <c r="DO177" s="4"/>
      <c r="DP177" s="6"/>
      <c r="DQ177" s="4"/>
      <c r="DR177" s="6"/>
      <c r="DS177" s="5"/>
      <c r="DT177" s="5"/>
      <c r="DU177" s="4"/>
      <c r="DV177" s="6"/>
      <c r="DW177" s="4"/>
      <c r="DX177" s="6"/>
      <c r="DY177" s="5"/>
      <c r="DZ177" s="5"/>
      <c r="EA177" s="4"/>
      <c r="EB177" s="6"/>
      <c r="EC177" s="4"/>
      <c r="ED177" s="6"/>
      <c r="EE177" s="5"/>
      <c r="EF177" s="5"/>
      <c r="EG177" s="4"/>
      <c r="EH177" s="6"/>
      <c r="EI177" s="4"/>
      <c r="EJ177" s="6"/>
      <c r="EK177" s="5"/>
      <c r="EL177" s="5"/>
      <c r="EM177" s="4"/>
      <c r="EN177" s="6"/>
      <c r="EO177" s="4"/>
      <c r="EP177" s="6"/>
      <c r="EQ177" s="5"/>
      <c r="ER177" s="5"/>
      <c r="ES177" s="4"/>
      <c r="ET177" s="6"/>
      <c r="EU177" s="4"/>
      <c r="EV177" s="6"/>
      <c r="EW177" s="5"/>
      <c r="EX177" s="5"/>
      <c r="EY177" s="4"/>
      <c r="EZ177" s="6"/>
      <c r="FA177" s="4"/>
      <c r="FB177" s="6"/>
      <c r="FC177" s="5"/>
      <c r="FD177" s="5"/>
      <c r="FE177" s="4"/>
      <c r="FF177" s="6"/>
      <c r="FG177" s="4"/>
      <c r="FH177" s="6"/>
      <c r="FI177" s="5"/>
      <c r="FJ177" s="5"/>
      <c r="FK177" s="4"/>
      <c r="FL177" s="6"/>
      <c r="FM177" s="4"/>
      <c r="FN177" s="6"/>
      <c r="FO177" s="5"/>
      <c r="FP177" s="5"/>
      <c r="FQ177" s="4"/>
      <c r="FR177" s="6"/>
      <c r="FS177" s="4"/>
      <c r="FT177" s="6"/>
      <c r="FU177" s="5"/>
      <c r="FV177" s="5"/>
      <c r="FW177" s="4"/>
      <c r="FX177" s="6"/>
      <c r="FY177" s="4"/>
      <c r="FZ177" s="6"/>
      <c r="GA177" s="5"/>
      <c r="GB177" s="5"/>
      <c r="GC177" s="4"/>
      <c r="GD177" s="6"/>
      <c r="GE177" s="4"/>
      <c r="GF177" s="6"/>
      <c r="GG177" s="5"/>
      <c r="GH177" s="5"/>
      <c r="GI177" s="4"/>
      <c r="GJ177" s="6"/>
      <c r="GK177" s="4"/>
      <c r="GL177" s="6"/>
      <c r="GM177" s="5"/>
      <c r="GN177" s="5"/>
      <c r="GO177" s="4"/>
      <c r="GP177" s="6"/>
      <c r="GQ177" s="4"/>
      <c r="GR177" s="6"/>
      <c r="GS177" s="5"/>
      <c r="GT177" s="5"/>
      <c r="GU177" s="4"/>
      <c r="GV177" s="6"/>
      <c r="GW177" s="4"/>
      <c r="GX177" s="6"/>
      <c r="GY177" s="5"/>
      <c r="GZ177" s="5"/>
      <c r="HA177" s="4"/>
      <c r="HB177" s="6"/>
      <c r="HC177" s="4"/>
      <c r="HD177" s="6"/>
      <c r="HE177" s="5"/>
      <c r="HF177" s="5"/>
      <c r="HG177" s="4"/>
      <c r="HH177" s="6"/>
      <c r="HI177" s="4"/>
      <c r="HJ177" s="6"/>
      <c r="HK177" s="5"/>
      <c r="HL177" s="5"/>
      <c r="HM177" s="4"/>
      <c r="HN177" s="6"/>
      <c r="HO177" s="4"/>
      <c r="HP177" s="6"/>
      <c r="HQ177" s="5"/>
      <c r="HR177" s="5"/>
      <c r="HS177" s="4"/>
      <c r="HT177" s="6"/>
      <c r="HU177" s="4"/>
      <c r="HV177" s="6"/>
      <c r="HW177" s="5"/>
      <c r="HX177" s="5"/>
      <c r="HY177" s="4"/>
      <c r="HZ177" s="6"/>
      <c r="IA177" s="4"/>
      <c r="IB177" s="6"/>
      <c r="IC177" s="5"/>
      <c r="ID177" s="5"/>
      <c r="IE177" s="4"/>
      <c r="IF177" s="6"/>
      <c r="IG177" s="4"/>
      <c r="IH177" s="6"/>
      <c r="II177" s="5"/>
      <c r="IJ177" s="5"/>
      <c r="IK177" s="4"/>
      <c r="IL177" s="6"/>
      <c r="IM177" s="4"/>
      <c r="IN177" s="6"/>
      <c r="IO177" s="5"/>
      <c r="IP177" s="5"/>
      <c r="IQ177" s="4"/>
      <c r="IR177" s="6"/>
      <c r="IS177" s="4"/>
      <c r="IT177" s="6"/>
      <c r="IU177" s="5"/>
      <c r="IV177" s="5"/>
      <c r="IW177" s="4"/>
      <c r="IX177" s="6"/>
      <c r="IY177" s="4"/>
      <c r="IZ177" s="6"/>
      <c r="JA177" s="5"/>
      <c r="JB177" s="5"/>
      <c r="JC177" s="4"/>
      <c r="JD177" s="6"/>
      <c r="JE177" s="4"/>
      <c r="JF177" s="6"/>
      <c r="JG177" s="5"/>
      <c r="JH177" s="5"/>
      <c r="JI177" s="4"/>
      <c r="JJ177" s="6"/>
      <c r="JK177" s="4"/>
      <c r="JL177" s="6"/>
      <c r="JM177" s="5"/>
      <c r="JN177" s="5"/>
      <c r="JO177" s="4"/>
      <c r="JP177" s="6"/>
      <c r="JQ177" s="4"/>
      <c r="JR177" s="6"/>
      <c r="JS177" s="5"/>
      <c r="JT177" s="5"/>
      <c r="JU177" s="4"/>
      <c r="JV177" s="6"/>
      <c r="JW177" s="4"/>
      <c r="JX177" s="6"/>
      <c r="JY177" s="5"/>
      <c r="JZ177" s="5"/>
      <c r="KA177" s="4"/>
      <c r="KB177" s="6"/>
      <c r="KC177" s="4"/>
      <c r="KD177" s="6"/>
      <c r="KE177" s="5"/>
      <c r="KF177" s="5"/>
      <c r="KG177" s="4"/>
      <c r="KH177" s="6"/>
      <c r="KI177" s="4"/>
      <c r="KJ177" s="6"/>
      <c r="KK177" s="5"/>
      <c r="KL177" s="5"/>
    </row>
    <row r="178">
      <c r="A178" s="3" t="s">
        <v>85</v>
      </c>
      <c r="B178" s="3" t="s">
        <v>86</v>
      </c>
      <c r="C178" s="3" t="s">
        <v>449</v>
      </c>
      <c r="D178" s="3" t="s">
        <v>501</v>
      </c>
      <c r="E178" s="3" t="s">
        <v>483</v>
      </c>
      <c r="F178" s="3" t="s">
        <v>484</v>
      </c>
      <c r="G178" s="3" t="s">
        <v>485</v>
      </c>
      <c r="H178" s="3" t="s">
        <v>129</v>
      </c>
      <c r="I178" s="4"/>
      <c r="J178" s="4">
        <f>=ROUNDDOWN({0},0)</f>
      </c>
      <c r="K178" s="4">
        <v>5150</v>
      </c>
      <c r="L178" s="5">
        <v>1</v>
      </c>
      <c r="M178" s="4"/>
      <c r="N178" s="4">
        <f>=ROUNDDOWN({0},0)</f>
      </c>
      <c r="O178" s="4"/>
      <c r="P178" s="5"/>
      <c r="Q178" s="4">
        <v>653</v>
      </c>
      <c r="R178" s="6">
        <v>35364.9</v>
      </c>
      <c r="S178" s="4"/>
      <c r="T178" s="6"/>
      <c r="U178" s="5"/>
      <c r="V178" s="5"/>
      <c r="W178" s="4">
        <v>194</v>
      </c>
      <c r="X178" s="6">
        <v>10603.39</v>
      </c>
      <c r="Y178" s="4"/>
      <c r="Z178" s="6"/>
      <c r="AA178" s="5"/>
      <c r="AB178" s="5"/>
      <c r="AC178" s="4">
        <v>147</v>
      </c>
      <c r="AD178" s="6">
        <v>6590.36</v>
      </c>
      <c r="AE178" s="4"/>
      <c r="AF178" s="6"/>
      <c r="AG178" s="5"/>
      <c r="AH178" s="5"/>
      <c r="AI178" s="4">
        <v>10</v>
      </c>
      <c r="AJ178" s="6">
        <v>634.94</v>
      </c>
      <c r="AK178" s="4"/>
      <c r="AL178" s="6"/>
      <c r="AM178" s="5"/>
      <c r="AN178" s="5"/>
      <c r="AO178" s="4">
        <v>29</v>
      </c>
      <c r="AP178" s="6">
        <v>1935.09</v>
      </c>
      <c r="AQ178" s="4"/>
      <c r="AR178" s="6"/>
      <c r="AS178" s="5"/>
      <c r="AT178" s="5"/>
      <c r="AU178" s="4">
        <v>185</v>
      </c>
      <c r="AV178" s="6">
        <v>10466.36</v>
      </c>
      <c r="AW178" s="4"/>
      <c r="AX178" s="6"/>
      <c r="AY178" s="5"/>
      <c r="AZ178" s="5"/>
      <c r="BA178" s="4"/>
      <c r="BB178" s="6"/>
      <c r="BC178" s="4"/>
      <c r="BD178" s="6"/>
      <c r="BE178" s="5"/>
      <c r="BF178" s="5"/>
      <c r="BG178" s="4">
        <v>19</v>
      </c>
      <c r="BH178" s="6">
        <v>1147.56</v>
      </c>
      <c r="BI178" s="4"/>
      <c r="BJ178" s="6"/>
      <c r="BK178" s="5"/>
      <c r="BL178" s="5"/>
      <c r="BM178" s="4">
        <v>16</v>
      </c>
      <c r="BN178" s="6">
        <v>791.65</v>
      </c>
      <c r="BO178" s="4"/>
      <c r="BP178" s="6"/>
      <c r="BQ178" s="5"/>
      <c r="BR178" s="5"/>
      <c r="BS178" s="4">
        <v>13</v>
      </c>
      <c r="BT178" s="6">
        <v>633.24</v>
      </c>
      <c r="BU178" s="4"/>
      <c r="BV178" s="6"/>
      <c r="BW178" s="5"/>
      <c r="BX178" s="5"/>
      <c r="BY178" s="4"/>
      <c r="BZ178" s="6"/>
      <c r="CA178" s="4"/>
      <c r="CB178" s="6"/>
      <c r="CC178" s="5"/>
      <c r="CD178" s="5"/>
      <c r="CE178" s="4">
        <v>13</v>
      </c>
      <c r="CF178" s="6">
        <v>881.89</v>
      </c>
      <c r="CG178" s="4"/>
      <c r="CH178" s="6"/>
      <c r="CI178" s="5"/>
      <c r="CJ178" s="5"/>
      <c r="CK178" s="4"/>
      <c r="CL178" s="6"/>
      <c r="CM178" s="4"/>
      <c r="CN178" s="6"/>
      <c r="CO178" s="5"/>
      <c r="CP178" s="5"/>
      <c r="CQ178" s="4">
        <v>23</v>
      </c>
      <c r="CR178" s="6">
        <v>1419.31</v>
      </c>
      <c r="CS178" s="4"/>
      <c r="CT178" s="6"/>
      <c r="CU178" s="5"/>
      <c r="CV178" s="5"/>
      <c r="CW178" s="4">
        <v>3</v>
      </c>
      <c r="CX178" s="6">
        <v>186.9</v>
      </c>
      <c r="CY178" s="4"/>
      <c r="CZ178" s="6"/>
      <c r="DA178" s="5"/>
      <c r="DB178" s="5"/>
      <c r="DC178" s="4"/>
      <c r="DD178" s="6"/>
      <c r="DE178" s="4"/>
      <c r="DF178" s="6"/>
      <c r="DG178" s="5"/>
      <c r="DH178" s="5"/>
      <c r="DI178" s="4"/>
      <c r="DJ178" s="6"/>
      <c r="DK178" s="4"/>
      <c r="DL178" s="6"/>
      <c r="DM178" s="5"/>
      <c r="DN178" s="5"/>
      <c r="DO178" s="4">
        <v>1</v>
      </c>
      <c r="DP178" s="6">
        <v>74.21</v>
      </c>
      <c r="DQ178" s="4"/>
      <c r="DR178" s="6"/>
      <c r="DS178" s="5"/>
      <c r="DT178" s="5"/>
      <c r="DU178" s="4"/>
      <c r="DV178" s="6"/>
      <c r="DW178" s="4"/>
      <c r="DX178" s="6"/>
      <c r="DY178" s="5"/>
      <c r="DZ178" s="5"/>
      <c r="EA178" s="4"/>
      <c r="EB178" s="6"/>
      <c r="EC178" s="4"/>
      <c r="ED178" s="6"/>
      <c r="EE178" s="5"/>
      <c r="EF178" s="5"/>
      <c r="EG178" s="4"/>
      <c r="EH178" s="6"/>
      <c r="EI178" s="4"/>
      <c r="EJ178" s="6"/>
      <c r="EK178" s="5"/>
      <c r="EL178" s="5"/>
      <c r="EM178" s="4"/>
      <c r="EN178" s="6"/>
      <c r="EO178" s="4"/>
      <c r="EP178" s="6"/>
      <c r="EQ178" s="5"/>
      <c r="ER178" s="5"/>
      <c r="ES178" s="4"/>
      <c r="ET178" s="6"/>
      <c r="EU178" s="4"/>
      <c r="EV178" s="6"/>
      <c r="EW178" s="5"/>
      <c r="EX178" s="5"/>
      <c r="EY178" s="4"/>
      <c r="EZ178" s="6"/>
      <c r="FA178" s="4"/>
      <c r="FB178" s="6"/>
      <c r="FC178" s="5"/>
      <c r="FD178" s="5"/>
      <c r="FE178" s="4"/>
      <c r="FF178" s="6"/>
      <c r="FG178" s="4"/>
      <c r="FH178" s="6"/>
      <c r="FI178" s="5"/>
      <c r="FJ178" s="5"/>
      <c r="FK178" s="4"/>
      <c r="FL178" s="6"/>
      <c r="FM178" s="4"/>
      <c r="FN178" s="6"/>
      <c r="FO178" s="5"/>
      <c r="FP178" s="5"/>
      <c r="FQ178" s="4"/>
      <c r="FR178" s="6"/>
      <c r="FS178" s="4"/>
      <c r="FT178" s="6"/>
      <c r="FU178" s="5"/>
      <c r="FV178" s="5"/>
      <c r="FW178" s="4"/>
      <c r="FX178" s="6"/>
      <c r="FY178" s="4"/>
      <c r="FZ178" s="6"/>
      <c r="GA178" s="5"/>
      <c r="GB178" s="5"/>
      <c r="GC178" s="4"/>
      <c r="GD178" s="6"/>
      <c r="GE178" s="4"/>
      <c r="GF178" s="6"/>
      <c r="GG178" s="5"/>
      <c r="GH178" s="5"/>
      <c r="GI178" s="4"/>
      <c r="GJ178" s="6"/>
      <c r="GK178" s="4"/>
      <c r="GL178" s="6"/>
      <c r="GM178" s="5"/>
      <c r="GN178" s="5"/>
      <c r="GO178" s="4"/>
      <c r="GP178" s="6"/>
      <c r="GQ178" s="4"/>
      <c r="GR178" s="6"/>
      <c r="GS178" s="5"/>
      <c r="GT178" s="5"/>
      <c r="GU178" s="4"/>
      <c r="GV178" s="6"/>
      <c r="GW178" s="4"/>
      <c r="GX178" s="6"/>
      <c r="GY178" s="5"/>
      <c r="GZ178" s="5"/>
      <c r="HA178" s="4"/>
      <c r="HB178" s="6"/>
      <c r="HC178" s="4"/>
      <c r="HD178" s="6"/>
      <c r="HE178" s="5"/>
      <c r="HF178" s="5"/>
      <c r="HG178" s="4"/>
      <c r="HH178" s="6"/>
      <c r="HI178" s="4"/>
      <c r="HJ178" s="6"/>
      <c r="HK178" s="5"/>
      <c r="HL178" s="5"/>
      <c r="HM178" s="4"/>
      <c r="HN178" s="6"/>
      <c r="HO178" s="4"/>
      <c r="HP178" s="6"/>
      <c r="HQ178" s="5"/>
      <c r="HR178" s="5"/>
      <c r="HS178" s="4"/>
      <c r="HT178" s="6"/>
      <c r="HU178" s="4"/>
      <c r="HV178" s="6"/>
      <c r="HW178" s="5"/>
      <c r="HX178" s="5"/>
      <c r="HY178" s="4"/>
      <c r="HZ178" s="6"/>
      <c r="IA178" s="4"/>
      <c r="IB178" s="6"/>
      <c r="IC178" s="5"/>
      <c r="ID178" s="5"/>
      <c r="IE178" s="4"/>
      <c r="IF178" s="6"/>
      <c r="IG178" s="4"/>
      <c r="IH178" s="6"/>
      <c r="II178" s="5"/>
      <c r="IJ178" s="5"/>
      <c r="IK178" s="4"/>
      <c r="IL178" s="6"/>
      <c r="IM178" s="4"/>
      <c r="IN178" s="6"/>
      <c r="IO178" s="5"/>
      <c r="IP178" s="5"/>
      <c r="IQ178" s="4"/>
      <c r="IR178" s="6"/>
      <c r="IS178" s="4"/>
      <c r="IT178" s="6"/>
      <c r="IU178" s="5"/>
      <c r="IV178" s="5"/>
      <c r="IW178" s="4"/>
      <c r="IX178" s="6"/>
      <c r="IY178" s="4"/>
      <c r="IZ178" s="6"/>
      <c r="JA178" s="5"/>
      <c r="JB178" s="5"/>
      <c r="JC178" s="4"/>
      <c r="JD178" s="6"/>
      <c r="JE178" s="4"/>
      <c r="JF178" s="6"/>
      <c r="JG178" s="5"/>
      <c r="JH178" s="5"/>
      <c r="JI178" s="4"/>
      <c r="JJ178" s="6"/>
      <c r="JK178" s="4"/>
      <c r="JL178" s="6"/>
      <c r="JM178" s="5"/>
      <c r="JN178" s="5"/>
      <c r="JO178" s="4"/>
      <c r="JP178" s="6"/>
      <c r="JQ178" s="4"/>
      <c r="JR178" s="6"/>
      <c r="JS178" s="5"/>
      <c r="JT178" s="5"/>
      <c r="JU178" s="4"/>
      <c r="JV178" s="6"/>
      <c r="JW178" s="4"/>
      <c r="JX178" s="6"/>
      <c r="JY178" s="5"/>
      <c r="JZ178" s="5"/>
      <c r="KA178" s="4"/>
      <c r="KB178" s="6"/>
      <c r="KC178" s="4"/>
      <c r="KD178" s="6"/>
      <c r="KE178" s="5"/>
      <c r="KF178" s="5"/>
      <c r="KG178" s="4"/>
      <c r="KH178" s="6"/>
      <c r="KI178" s="4"/>
      <c r="KJ178" s="6"/>
      <c r="KK178" s="5"/>
      <c r="KL178" s="5"/>
    </row>
    <row r="179">
      <c r="A179" s="3" t="s">
        <v>85</v>
      </c>
      <c r="B179" s="3" t="s">
        <v>86</v>
      </c>
      <c r="C179" s="3" t="s">
        <v>449</v>
      </c>
      <c r="D179" s="3" t="s">
        <v>501</v>
      </c>
      <c r="E179" s="3" t="s">
        <v>440</v>
      </c>
      <c r="F179" s="3" t="s">
        <v>441</v>
      </c>
      <c r="G179" s="3" t="s">
        <v>442</v>
      </c>
      <c r="H179" s="3" t="s">
        <v>98</v>
      </c>
      <c r="I179" s="4"/>
      <c r="J179" s="4">
        <f>=ROUNDDOWN({0},0)</f>
      </c>
      <c r="K179" s="4">
        <v>1110</v>
      </c>
      <c r="L179" s="5">
        <v>1</v>
      </c>
      <c r="M179" s="4"/>
      <c r="N179" s="4">
        <f>=ROUNDDOWN({0},0)</f>
      </c>
      <c r="O179" s="4"/>
      <c r="P179" s="5"/>
      <c r="Q179" s="4">
        <v>111</v>
      </c>
      <c r="R179" s="6">
        <v>8764.16</v>
      </c>
      <c r="S179" s="4"/>
      <c r="T179" s="6"/>
      <c r="U179" s="5"/>
      <c r="V179" s="5"/>
      <c r="W179" s="4">
        <v>11</v>
      </c>
      <c r="X179" s="6">
        <v>809.34</v>
      </c>
      <c r="Y179" s="4"/>
      <c r="Z179" s="6"/>
      <c r="AA179" s="5"/>
      <c r="AB179" s="5"/>
      <c r="AC179" s="4">
        <v>15</v>
      </c>
      <c r="AD179" s="6">
        <v>1044.63</v>
      </c>
      <c r="AE179" s="4"/>
      <c r="AF179" s="6"/>
      <c r="AG179" s="5"/>
      <c r="AH179" s="5"/>
      <c r="AI179" s="4">
        <v>21</v>
      </c>
      <c r="AJ179" s="6">
        <v>1752.31</v>
      </c>
      <c r="AK179" s="4"/>
      <c r="AL179" s="6"/>
      <c r="AM179" s="5"/>
      <c r="AN179" s="5"/>
      <c r="AO179" s="4">
        <v>10</v>
      </c>
      <c r="AP179" s="6">
        <v>814</v>
      </c>
      <c r="AQ179" s="4"/>
      <c r="AR179" s="6"/>
      <c r="AS179" s="5"/>
      <c r="AT179" s="5"/>
      <c r="AU179" s="4">
        <v>21</v>
      </c>
      <c r="AV179" s="6">
        <v>1611.89</v>
      </c>
      <c r="AW179" s="4"/>
      <c r="AX179" s="6"/>
      <c r="AY179" s="5"/>
      <c r="AZ179" s="5"/>
      <c r="BA179" s="4"/>
      <c r="BB179" s="6"/>
      <c r="BC179" s="4"/>
      <c r="BD179" s="6"/>
      <c r="BE179" s="5"/>
      <c r="BF179" s="5"/>
      <c r="BG179" s="4">
        <v>2</v>
      </c>
      <c r="BH179" s="6">
        <v>166.82</v>
      </c>
      <c r="BI179" s="4"/>
      <c r="BJ179" s="6"/>
      <c r="BK179" s="5"/>
      <c r="BL179" s="5"/>
      <c r="BM179" s="4">
        <v>2</v>
      </c>
      <c r="BN179" s="6">
        <v>163.66</v>
      </c>
      <c r="BO179" s="4"/>
      <c r="BP179" s="6"/>
      <c r="BQ179" s="5"/>
      <c r="BR179" s="5"/>
      <c r="BS179" s="4">
        <v>25</v>
      </c>
      <c r="BT179" s="6">
        <v>2091.3</v>
      </c>
      <c r="BU179" s="4"/>
      <c r="BV179" s="6"/>
      <c r="BW179" s="5"/>
      <c r="BX179" s="5"/>
      <c r="BY179" s="4"/>
      <c r="BZ179" s="6"/>
      <c r="CA179" s="4"/>
      <c r="CB179" s="6"/>
      <c r="CC179" s="5"/>
      <c r="CD179" s="5"/>
      <c r="CE179" s="4">
        <v>2</v>
      </c>
      <c r="CF179" s="6">
        <v>157.29</v>
      </c>
      <c r="CG179" s="4"/>
      <c r="CH179" s="6"/>
      <c r="CI179" s="5"/>
      <c r="CJ179" s="5"/>
      <c r="CK179" s="4"/>
      <c r="CL179" s="6"/>
      <c r="CM179" s="4"/>
      <c r="CN179" s="6"/>
      <c r="CO179" s="5"/>
      <c r="CP179" s="5"/>
      <c r="CQ179" s="4">
        <v>2</v>
      </c>
      <c r="CR179" s="6">
        <v>152.92</v>
      </c>
      <c r="CS179" s="4"/>
      <c r="CT179" s="6"/>
      <c r="CU179" s="5"/>
      <c r="CV179" s="5"/>
      <c r="CW179" s="4"/>
      <c r="CX179" s="6"/>
      <c r="CY179" s="4"/>
      <c r="CZ179" s="6"/>
      <c r="DA179" s="5"/>
      <c r="DB179" s="5"/>
      <c r="DC179" s="4"/>
      <c r="DD179" s="6"/>
      <c r="DE179" s="4"/>
      <c r="DF179" s="6"/>
      <c r="DG179" s="5"/>
      <c r="DH179" s="5"/>
      <c r="DI179" s="4"/>
      <c r="DJ179" s="6"/>
      <c r="DK179" s="4"/>
      <c r="DL179" s="6"/>
      <c r="DM179" s="5"/>
      <c r="DN179" s="5"/>
      <c r="DO179" s="4"/>
      <c r="DP179" s="6"/>
      <c r="DQ179" s="4"/>
      <c r="DR179" s="6"/>
      <c r="DS179" s="5"/>
      <c r="DT179" s="5"/>
      <c r="DU179" s="4"/>
      <c r="DV179" s="6"/>
      <c r="DW179" s="4"/>
      <c r="DX179" s="6"/>
      <c r="DY179" s="5"/>
      <c r="DZ179" s="5"/>
      <c r="EA179" s="4"/>
      <c r="EB179" s="6"/>
      <c r="EC179" s="4"/>
      <c r="ED179" s="6"/>
      <c r="EE179" s="5"/>
      <c r="EF179" s="5"/>
      <c r="EG179" s="4"/>
      <c r="EH179" s="6"/>
      <c r="EI179" s="4"/>
      <c r="EJ179" s="6"/>
      <c r="EK179" s="5"/>
      <c r="EL179" s="5"/>
      <c r="EM179" s="4"/>
      <c r="EN179" s="6"/>
      <c r="EO179" s="4"/>
      <c r="EP179" s="6"/>
      <c r="EQ179" s="5"/>
      <c r="ER179" s="5"/>
      <c r="ES179" s="4"/>
      <c r="ET179" s="6"/>
      <c r="EU179" s="4"/>
      <c r="EV179" s="6"/>
      <c r="EW179" s="5"/>
      <c r="EX179" s="5"/>
      <c r="EY179" s="4"/>
      <c r="EZ179" s="6"/>
      <c r="FA179" s="4"/>
      <c r="FB179" s="6"/>
      <c r="FC179" s="5"/>
      <c r="FD179" s="5"/>
      <c r="FE179" s="4"/>
      <c r="FF179" s="6"/>
      <c r="FG179" s="4"/>
      <c r="FH179" s="6"/>
      <c r="FI179" s="5"/>
      <c r="FJ179" s="5"/>
      <c r="FK179" s="4"/>
      <c r="FL179" s="6"/>
      <c r="FM179" s="4"/>
      <c r="FN179" s="6"/>
      <c r="FO179" s="5"/>
      <c r="FP179" s="5"/>
      <c r="FQ179" s="4"/>
      <c r="FR179" s="6"/>
      <c r="FS179" s="4"/>
      <c r="FT179" s="6"/>
      <c r="FU179" s="5"/>
      <c r="FV179" s="5"/>
      <c r="FW179" s="4"/>
      <c r="FX179" s="6"/>
      <c r="FY179" s="4"/>
      <c r="FZ179" s="6"/>
      <c r="GA179" s="5"/>
      <c r="GB179" s="5"/>
      <c r="GC179" s="4"/>
      <c r="GD179" s="6"/>
      <c r="GE179" s="4"/>
      <c r="GF179" s="6"/>
      <c r="GG179" s="5"/>
      <c r="GH179" s="5"/>
      <c r="GI179" s="4"/>
      <c r="GJ179" s="6"/>
      <c r="GK179" s="4"/>
      <c r="GL179" s="6"/>
      <c r="GM179" s="5"/>
      <c r="GN179" s="5"/>
      <c r="GO179" s="4"/>
      <c r="GP179" s="6"/>
      <c r="GQ179" s="4"/>
      <c r="GR179" s="6"/>
      <c r="GS179" s="5"/>
      <c r="GT179" s="5"/>
      <c r="GU179" s="4"/>
      <c r="GV179" s="6"/>
      <c r="GW179" s="4"/>
      <c r="GX179" s="6"/>
      <c r="GY179" s="5"/>
      <c r="GZ179" s="5"/>
      <c r="HA179" s="4"/>
      <c r="HB179" s="6"/>
      <c r="HC179" s="4"/>
      <c r="HD179" s="6"/>
      <c r="HE179" s="5"/>
      <c r="HF179" s="5"/>
      <c r="HG179" s="4"/>
      <c r="HH179" s="6"/>
      <c r="HI179" s="4"/>
      <c r="HJ179" s="6"/>
      <c r="HK179" s="5"/>
      <c r="HL179" s="5"/>
      <c r="HM179" s="4"/>
      <c r="HN179" s="6"/>
      <c r="HO179" s="4"/>
      <c r="HP179" s="6"/>
      <c r="HQ179" s="5"/>
      <c r="HR179" s="5"/>
      <c r="HS179" s="4"/>
      <c r="HT179" s="6"/>
      <c r="HU179" s="4"/>
      <c r="HV179" s="6"/>
      <c r="HW179" s="5"/>
      <c r="HX179" s="5"/>
      <c r="HY179" s="4"/>
      <c r="HZ179" s="6"/>
      <c r="IA179" s="4"/>
      <c r="IB179" s="6"/>
      <c r="IC179" s="5"/>
      <c r="ID179" s="5"/>
      <c r="IE179" s="4"/>
      <c r="IF179" s="6"/>
      <c r="IG179" s="4"/>
      <c r="IH179" s="6"/>
      <c r="II179" s="5"/>
      <c r="IJ179" s="5"/>
      <c r="IK179" s="4"/>
      <c r="IL179" s="6"/>
      <c r="IM179" s="4"/>
      <c r="IN179" s="6"/>
      <c r="IO179" s="5"/>
      <c r="IP179" s="5"/>
      <c r="IQ179" s="4"/>
      <c r="IR179" s="6"/>
      <c r="IS179" s="4"/>
      <c r="IT179" s="6"/>
      <c r="IU179" s="5"/>
      <c r="IV179" s="5"/>
      <c r="IW179" s="4"/>
      <c r="IX179" s="6"/>
      <c r="IY179" s="4"/>
      <c r="IZ179" s="6"/>
      <c r="JA179" s="5"/>
      <c r="JB179" s="5"/>
      <c r="JC179" s="4"/>
      <c r="JD179" s="6"/>
      <c r="JE179" s="4"/>
      <c r="JF179" s="6"/>
      <c r="JG179" s="5"/>
      <c r="JH179" s="5"/>
      <c r="JI179" s="4"/>
      <c r="JJ179" s="6"/>
      <c r="JK179" s="4"/>
      <c r="JL179" s="6"/>
      <c r="JM179" s="5"/>
      <c r="JN179" s="5"/>
      <c r="JO179" s="4"/>
      <c r="JP179" s="6"/>
      <c r="JQ179" s="4"/>
      <c r="JR179" s="6"/>
      <c r="JS179" s="5"/>
      <c r="JT179" s="5"/>
      <c r="JU179" s="4"/>
      <c r="JV179" s="6"/>
      <c r="JW179" s="4"/>
      <c r="JX179" s="6"/>
      <c r="JY179" s="5"/>
      <c r="JZ179" s="5"/>
      <c r="KA179" s="4"/>
      <c r="KB179" s="6"/>
      <c r="KC179" s="4"/>
      <c r="KD179" s="6"/>
      <c r="KE179" s="5"/>
      <c r="KF179" s="5"/>
      <c r="KG179" s="4"/>
      <c r="KH179" s="6"/>
      <c r="KI179" s="4"/>
      <c r="KJ179" s="6"/>
      <c r="KK179" s="5"/>
      <c r="KL179" s="5"/>
    </row>
    <row r="180">
      <c r="A180" s="3" t="s">
        <v>85</v>
      </c>
      <c r="B180" s="3" t="s">
        <v>86</v>
      </c>
      <c r="C180" s="3" t="s">
        <v>449</v>
      </c>
      <c r="D180" s="3" t="s">
        <v>501</v>
      </c>
      <c r="E180" s="3" t="s">
        <v>382</v>
      </c>
      <c r="F180" s="3" t="s">
        <v>383</v>
      </c>
      <c r="G180" s="3" t="s">
        <v>384</v>
      </c>
      <c r="H180" s="3" t="s">
        <v>280</v>
      </c>
      <c r="I180" s="4"/>
      <c r="J180" s="4">
        <f>=ROUNDDOWN({0},0)</f>
      </c>
      <c r="K180" s="4"/>
      <c r="L180" s="5">
        <v>1</v>
      </c>
      <c r="M180" s="4"/>
      <c r="N180" s="4">
        <f>=ROUNDDOWN({0},0)</f>
      </c>
      <c r="O180" s="4"/>
      <c r="P180" s="5"/>
      <c r="Q180" s="4">
        <v>66</v>
      </c>
      <c r="R180" s="6">
        <v>3814.24</v>
      </c>
      <c r="S180" s="4"/>
      <c r="T180" s="6"/>
      <c r="U180" s="5"/>
      <c r="V180" s="5"/>
      <c r="W180" s="4">
        <v>14</v>
      </c>
      <c r="X180" s="6">
        <v>799.78</v>
      </c>
      <c r="Y180" s="4"/>
      <c r="Z180" s="6"/>
      <c r="AA180" s="5"/>
      <c r="AB180" s="5"/>
      <c r="AC180" s="4">
        <v>5</v>
      </c>
      <c r="AD180" s="6">
        <v>270.45</v>
      </c>
      <c r="AE180" s="4"/>
      <c r="AF180" s="6"/>
      <c r="AG180" s="5"/>
      <c r="AH180" s="5"/>
      <c r="AI180" s="4">
        <v>10</v>
      </c>
      <c r="AJ180" s="6">
        <v>603.52</v>
      </c>
      <c r="AK180" s="4"/>
      <c r="AL180" s="6"/>
      <c r="AM180" s="5"/>
      <c r="AN180" s="5"/>
      <c r="AO180" s="4">
        <v>5</v>
      </c>
      <c r="AP180" s="6">
        <v>295</v>
      </c>
      <c r="AQ180" s="4"/>
      <c r="AR180" s="6"/>
      <c r="AS180" s="5"/>
      <c r="AT180" s="5"/>
      <c r="AU180" s="4">
        <v>6</v>
      </c>
      <c r="AV180" s="6">
        <v>304.47</v>
      </c>
      <c r="AW180" s="4"/>
      <c r="AX180" s="6"/>
      <c r="AY180" s="5"/>
      <c r="AZ180" s="5"/>
      <c r="BA180" s="4">
        <v>1</v>
      </c>
      <c r="BB180" s="6">
        <v>92.99</v>
      </c>
      <c r="BC180" s="4"/>
      <c r="BD180" s="6"/>
      <c r="BE180" s="5"/>
      <c r="BF180" s="5"/>
      <c r="BG180" s="4"/>
      <c r="BH180" s="6"/>
      <c r="BI180" s="4"/>
      <c r="BJ180" s="6"/>
      <c r="BK180" s="5"/>
      <c r="BL180" s="5"/>
      <c r="BM180" s="4">
        <v>8</v>
      </c>
      <c r="BN180" s="6">
        <v>453.98</v>
      </c>
      <c r="BO180" s="4"/>
      <c r="BP180" s="6"/>
      <c r="BQ180" s="5"/>
      <c r="BR180" s="5"/>
      <c r="BS180" s="4"/>
      <c r="BT180" s="6"/>
      <c r="BU180" s="4"/>
      <c r="BV180" s="6"/>
      <c r="BW180" s="5"/>
      <c r="BX180" s="5"/>
      <c r="BY180" s="4"/>
      <c r="BZ180" s="6"/>
      <c r="CA180" s="4"/>
      <c r="CB180" s="6"/>
      <c r="CC180" s="5"/>
      <c r="CD180" s="5"/>
      <c r="CE180" s="4">
        <v>6</v>
      </c>
      <c r="CF180" s="6">
        <v>391.18</v>
      </c>
      <c r="CG180" s="4"/>
      <c r="CH180" s="6"/>
      <c r="CI180" s="5"/>
      <c r="CJ180" s="5"/>
      <c r="CK180" s="4"/>
      <c r="CL180" s="6"/>
      <c r="CM180" s="4"/>
      <c r="CN180" s="6"/>
      <c r="CO180" s="5"/>
      <c r="CP180" s="5"/>
      <c r="CQ180" s="4">
        <v>2</v>
      </c>
      <c r="CR180" s="6">
        <v>102.5</v>
      </c>
      <c r="CS180" s="4"/>
      <c r="CT180" s="6"/>
      <c r="CU180" s="5"/>
      <c r="CV180" s="5"/>
      <c r="CW180" s="4">
        <v>5</v>
      </c>
      <c r="CX180" s="6">
        <v>267.89</v>
      </c>
      <c r="CY180" s="4"/>
      <c r="CZ180" s="6"/>
      <c r="DA180" s="5"/>
      <c r="DB180" s="5"/>
      <c r="DC180" s="4"/>
      <c r="DD180" s="6"/>
      <c r="DE180" s="4"/>
      <c r="DF180" s="6"/>
      <c r="DG180" s="5"/>
      <c r="DH180" s="5"/>
      <c r="DI180" s="4"/>
      <c r="DJ180" s="6"/>
      <c r="DK180" s="4"/>
      <c r="DL180" s="6"/>
      <c r="DM180" s="5"/>
      <c r="DN180" s="5"/>
      <c r="DO180" s="4"/>
      <c r="DP180" s="6"/>
      <c r="DQ180" s="4"/>
      <c r="DR180" s="6"/>
      <c r="DS180" s="5"/>
      <c r="DT180" s="5"/>
      <c r="DU180" s="4">
        <v>4</v>
      </c>
      <c r="DV180" s="6">
        <v>232.48</v>
      </c>
      <c r="DW180" s="4"/>
      <c r="DX180" s="6"/>
      <c r="DY180" s="5"/>
      <c r="DZ180" s="5"/>
      <c r="EA180" s="4"/>
      <c r="EB180" s="6"/>
      <c r="EC180" s="4"/>
      <c r="ED180" s="6"/>
      <c r="EE180" s="5"/>
      <c r="EF180" s="5"/>
      <c r="EG180" s="4"/>
      <c r="EH180" s="6"/>
      <c r="EI180" s="4"/>
      <c r="EJ180" s="6"/>
      <c r="EK180" s="5"/>
      <c r="EL180" s="5"/>
      <c r="EM180" s="4"/>
      <c r="EN180" s="6"/>
      <c r="EO180" s="4"/>
      <c r="EP180" s="6"/>
      <c r="EQ180" s="5"/>
      <c r="ER180" s="5"/>
      <c r="ES180" s="4"/>
      <c r="ET180" s="6"/>
      <c r="EU180" s="4"/>
      <c r="EV180" s="6"/>
      <c r="EW180" s="5"/>
      <c r="EX180" s="5"/>
      <c r="EY180" s="4"/>
      <c r="EZ180" s="6"/>
      <c r="FA180" s="4"/>
      <c r="FB180" s="6"/>
      <c r="FC180" s="5"/>
      <c r="FD180" s="5"/>
      <c r="FE180" s="4"/>
      <c r="FF180" s="6"/>
      <c r="FG180" s="4"/>
      <c r="FH180" s="6"/>
      <c r="FI180" s="5"/>
      <c r="FJ180" s="5"/>
      <c r="FK180" s="4"/>
      <c r="FL180" s="6"/>
      <c r="FM180" s="4"/>
      <c r="FN180" s="6"/>
      <c r="FO180" s="5"/>
      <c r="FP180" s="5"/>
      <c r="FQ180" s="4"/>
      <c r="FR180" s="6"/>
      <c r="FS180" s="4"/>
      <c r="FT180" s="6"/>
      <c r="FU180" s="5"/>
      <c r="FV180" s="5"/>
      <c r="FW180" s="4"/>
      <c r="FX180" s="6"/>
      <c r="FY180" s="4"/>
      <c r="FZ180" s="6"/>
      <c r="GA180" s="5"/>
      <c r="GB180" s="5"/>
      <c r="GC180" s="4"/>
      <c r="GD180" s="6"/>
      <c r="GE180" s="4"/>
      <c r="GF180" s="6"/>
      <c r="GG180" s="5"/>
      <c r="GH180" s="5"/>
      <c r="GI180" s="4"/>
      <c r="GJ180" s="6"/>
      <c r="GK180" s="4"/>
      <c r="GL180" s="6"/>
      <c r="GM180" s="5"/>
      <c r="GN180" s="5"/>
      <c r="GO180" s="4"/>
      <c r="GP180" s="6"/>
      <c r="GQ180" s="4"/>
      <c r="GR180" s="6"/>
      <c r="GS180" s="5"/>
      <c r="GT180" s="5"/>
      <c r="GU180" s="4"/>
      <c r="GV180" s="6"/>
      <c r="GW180" s="4"/>
      <c r="GX180" s="6"/>
      <c r="GY180" s="5"/>
      <c r="GZ180" s="5"/>
      <c r="HA180" s="4"/>
      <c r="HB180" s="6"/>
      <c r="HC180" s="4"/>
      <c r="HD180" s="6"/>
      <c r="HE180" s="5"/>
      <c r="HF180" s="5"/>
      <c r="HG180" s="4"/>
      <c r="HH180" s="6"/>
      <c r="HI180" s="4"/>
      <c r="HJ180" s="6"/>
      <c r="HK180" s="5"/>
      <c r="HL180" s="5"/>
      <c r="HM180" s="4"/>
      <c r="HN180" s="6"/>
      <c r="HO180" s="4"/>
      <c r="HP180" s="6"/>
      <c r="HQ180" s="5"/>
      <c r="HR180" s="5"/>
      <c r="HS180" s="4"/>
      <c r="HT180" s="6"/>
      <c r="HU180" s="4"/>
      <c r="HV180" s="6"/>
      <c r="HW180" s="5"/>
      <c r="HX180" s="5"/>
      <c r="HY180" s="4"/>
      <c r="HZ180" s="6"/>
      <c r="IA180" s="4"/>
      <c r="IB180" s="6"/>
      <c r="IC180" s="5"/>
      <c r="ID180" s="5"/>
      <c r="IE180" s="4"/>
      <c r="IF180" s="6"/>
      <c r="IG180" s="4"/>
      <c r="IH180" s="6"/>
      <c r="II180" s="5"/>
      <c r="IJ180" s="5"/>
      <c r="IK180" s="4"/>
      <c r="IL180" s="6"/>
      <c r="IM180" s="4"/>
      <c r="IN180" s="6"/>
      <c r="IO180" s="5"/>
      <c r="IP180" s="5"/>
      <c r="IQ180" s="4"/>
      <c r="IR180" s="6"/>
      <c r="IS180" s="4"/>
      <c r="IT180" s="6"/>
      <c r="IU180" s="5"/>
      <c r="IV180" s="5"/>
      <c r="IW180" s="4"/>
      <c r="IX180" s="6"/>
      <c r="IY180" s="4"/>
      <c r="IZ180" s="6"/>
      <c r="JA180" s="5"/>
      <c r="JB180" s="5"/>
      <c r="JC180" s="4"/>
      <c r="JD180" s="6"/>
      <c r="JE180" s="4"/>
      <c r="JF180" s="6"/>
      <c r="JG180" s="5"/>
      <c r="JH180" s="5"/>
      <c r="JI180" s="4"/>
      <c r="JJ180" s="6"/>
      <c r="JK180" s="4"/>
      <c r="JL180" s="6"/>
      <c r="JM180" s="5"/>
      <c r="JN180" s="5"/>
      <c r="JO180" s="4"/>
      <c r="JP180" s="6"/>
      <c r="JQ180" s="4"/>
      <c r="JR180" s="6"/>
      <c r="JS180" s="5"/>
      <c r="JT180" s="5"/>
      <c r="JU180" s="4"/>
      <c r="JV180" s="6"/>
      <c r="JW180" s="4"/>
      <c r="JX180" s="6"/>
      <c r="JY180" s="5"/>
      <c r="JZ180" s="5"/>
      <c r="KA180" s="4"/>
      <c r="KB180" s="6"/>
      <c r="KC180" s="4"/>
      <c r="KD180" s="6"/>
      <c r="KE180" s="5"/>
      <c r="KF180" s="5"/>
      <c r="KG180" s="4"/>
      <c r="KH180" s="6"/>
      <c r="KI180" s="4"/>
      <c r="KJ180" s="6"/>
      <c r="KK180" s="5"/>
      <c r="KL180" s="5"/>
    </row>
    <row r="181">
      <c r="A181" s="3" t="s">
        <v>85</v>
      </c>
      <c r="B181" s="3" t="s">
        <v>86</v>
      </c>
      <c r="C181" s="3" t="s">
        <v>449</v>
      </c>
      <c r="D181" s="3" t="s">
        <v>501</v>
      </c>
      <c r="E181" s="3" t="s">
        <v>281</v>
      </c>
      <c r="F181" s="3" t="s">
        <v>282</v>
      </c>
      <c r="G181" s="3" t="s">
        <v>283</v>
      </c>
      <c r="H181" s="3" t="s">
        <v>98</v>
      </c>
      <c r="I181" s="4"/>
      <c r="J181" s="4">
        <f>=ROUNDDOWN({0},0)</f>
      </c>
      <c r="K181" s="4"/>
      <c r="L181" s="5">
        <v>1</v>
      </c>
      <c r="M181" s="4"/>
      <c r="N181" s="4">
        <f>=ROUNDDOWN({0},0)</f>
      </c>
      <c r="O181" s="4"/>
      <c r="P181" s="5"/>
      <c r="Q181" s="4">
        <v>42</v>
      </c>
      <c r="R181" s="6">
        <v>2379.45</v>
      </c>
      <c r="S181" s="4"/>
      <c r="T181" s="6"/>
      <c r="U181" s="5"/>
      <c r="V181" s="5"/>
      <c r="W181" s="4">
        <v>10</v>
      </c>
      <c r="X181" s="6">
        <v>667.14</v>
      </c>
      <c r="Y181" s="4"/>
      <c r="Z181" s="6"/>
      <c r="AA181" s="5"/>
      <c r="AB181" s="5"/>
      <c r="AC181" s="4">
        <v>9</v>
      </c>
      <c r="AD181" s="6">
        <v>433.78</v>
      </c>
      <c r="AE181" s="4"/>
      <c r="AF181" s="6"/>
      <c r="AG181" s="5"/>
      <c r="AH181" s="5"/>
      <c r="AI181" s="4">
        <v>3</v>
      </c>
      <c r="AJ181" s="6">
        <v>237.8</v>
      </c>
      <c r="AK181" s="4"/>
      <c r="AL181" s="6"/>
      <c r="AM181" s="5"/>
      <c r="AN181" s="5"/>
      <c r="AO181" s="4">
        <v>2</v>
      </c>
      <c r="AP181" s="6">
        <v>147.08</v>
      </c>
      <c r="AQ181" s="4"/>
      <c r="AR181" s="6"/>
      <c r="AS181" s="5"/>
      <c r="AT181" s="5"/>
      <c r="AU181" s="4">
        <v>14</v>
      </c>
      <c r="AV181" s="6">
        <v>697.97</v>
      </c>
      <c r="AW181" s="4"/>
      <c r="AX181" s="6"/>
      <c r="AY181" s="5"/>
      <c r="AZ181" s="5"/>
      <c r="BA181" s="4"/>
      <c r="BB181" s="6"/>
      <c r="BC181" s="4"/>
      <c r="BD181" s="6"/>
      <c r="BE181" s="5"/>
      <c r="BF181" s="5"/>
      <c r="BG181" s="4"/>
      <c r="BH181" s="6"/>
      <c r="BI181" s="4"/>
      <c r="BJ181" s="6"/>
      <c r="BK181" s="5"/>
      <c r="BL181" s="5"/>
      <c r="BM181" s="4"/>
      <c r="BN181" s="6"/>
      <c r="BO181" s="4"/>
      <c r="BP181" s="6"/>
      <c r="BQ181" s="5"/>
      <c r="BR181" s="5"/>
      <c r="BS181" s="4"/>
      <c r="BT181" s="6"/>
      <c r="BU181" s="4"/>
      <c r="BV181" s="6"/>
      <c r="BW181" s="5"/>
      <c r="BX181" s="5"/>
      <c r="BY181" s="4"/>
      <c r="BZ181" s="6"/>
      <c r="CA181" s="4"/>
      <c r="CB181" s="6"/>
      <c r="CC181" s="5"/>
      <c r="CD181" s="5"/>
      <c r="CE181" s="4"/>
      <c r="CF181" s="6"/>
      <c r="CG181" s="4"/>
      <c r="CH181" s="6"/>
      <c r="CI181" s="5"/>
      <c r="CJ181" s="5"/>
      <c r="CK181" s="4"/>
      <c r="CL181" s="6"/>
      <c r="CM181" s="4"/>
      <c r="CN181" s="6"/>
      <c r="CO181" s="5"/>
      <c r="CP181" s="5"/>
      <c r="CQ181" s="4">
        <v>4</v>
      </c>
      <c r="CR181" s="6">
        <v>195.68</v>
      </c>
      <c r="CS181" s="4"/>
      <c r="CT181" s="6"/>
      <c r="CU181" s="5"/>
      <c r="CV181" s="5"/>
      <c r="CW181" s="4"/>
      <c r="CX181" s="6"/>
      <c r="CY181" s="4"/>
      <c r="CZ181" s="6"/>
      <c r="DA181" s="5"/>
      <c r="DB181" s="5"/>
      <c r="DC181" s="4"/>
      <c r="DD181" s="6"/>
      <c r="DE181" s="4"/>
      <c r="DF181" s="6"/>
      <c r="DG181" s="5"/>
      <c r="DH181" s="5"/>
      <c r="DI181" s="4"/>
      <c r="DJ181" s="6"/>
      <c r="DK181" s="4"/>
      <c r="DL181" s="6"/>
      <c r="DM181" s="5"/>
      <c r="DN181" s="5"/>
      <c r="DO181" s="4"/>
      <c r="DP181" s="6"/>
      <c r="DQ181" s="4"/>
      <c r="DR181" s="6"/>
      <c r="DS181" s="5"/>
      <c r="DT181" s="5"/>
      <c r="DU181" s="4"/>
      <c r="DV181" s="6"/>
      <c r="DW181" s="4"/>
      <c r="DX181" s="6"/>
      <c r="DY181" s="5"/>
      <c r="DZ181" s="5"/>
      <c r="EA181" s="4"/>
      <c r="EB181" s="6"/>
      <c r="EC181" s="4"/>
      <c r="ED181" s="6"/>
      <c r="EE181" s="5"/>
      <c r="EF181" s="5"/>
      <c r="EG181" s="4"/>
      <c r="EH181" s="6"/>
      <c r="EI181" s="4"/>
      <c r="EJ181" s="6"/>
      <c r="EK181" s="5"/>
      <c r="EL181" s="5"/>
      <c r="EM181" s="4"/>
      <c r="EN181" s="6"/>
      <c r="EO181" s="4"/>
      <c r="EP181" s="6"/>
      <c r="EQ181" s="5"/>
      <c r="ER181" s="5"/>
      <c r="ES181" s="4"/>
      <c r="ET181" s="6"/>
      <c r="EU181" s="4"/>
      <c r="EV181" s="6"/>
      <c r="EW181" s="5"/>
      <c r="EX181" s="5"/>
      <c r="EY181" s="4"/>
      <c r="EZ181" s="6"/>
      <c r="FA181" s="4"/>
      <c r="FB181" s="6"/>
      <c r="FC181" s="5"/>
      <c r="FD181" s="5"/>
      <c r="FE181" s="4"/>
      <c r="FF181" s="6"/>
      <c r="FG181" s="4"/>
      <c r="FH181" s="6"/>
      <c r="FI181" s="5"/>
      <c r="FJ181" s="5"/>
      <c r="FK181" s="4"/>
      <c r="FL181" s="6"/>
      <c r="FM181" s="4"/>
      <c r="FN181" s="6"/>
      <c r="FO181" s="5"/>
      <c r="FP181" s="5"/>
      <c r="FQ181" s="4"/>
      <c r="FR181" s="6"/>
      <c r="FS181" s="4"/>
      <c r="FT181" s="6"/>
      <c r="FU181" s="5"/>
      <c r="FV181" s="5"/>
      <c r="FW181" s="4"/>
      <c r="FX181" s="6"/>
      <c r="FY181" s="4"/>
      <c r="FZ181" s="6"/>
      <c r="GA181" s="5"/>
      <c r="GB181" s="5"/>
      <c r="GC181" s="4"/>
      <c r="GD181" s="6"/>
      <c r="GE181" s="4"/>
      <c r="GF181" s="6"/>
      <c r="GG181" s="5"/>
      <c r="GH181" s="5"/>
      <c r="GI181" s="4"/>
      <c r="GJ181" s="6"/>
      <c r="GK181" s="4"/>
      <c r="GL181" s="6"/>
      <c r="GM181" s="5"/>
      <c r="GN181" s="5"/>
      <c r="GO181" s="4"/>
      <c r="GP181" s="6"/>
      <c r="GQ181" s="4"/>
      <c r="GR181" s="6"/>
      <c r="GS181" s="5"/>
      <c r="GT181" s="5"/>
      <c r="GU181" s="4"/>
      <c r="GV181" s="6"/>
      <c r="GW181" s="4"/>
      <c r="GX181" s="6"/>
      <c r="GY181" s="5"/>
      <c r="GZ181" s="5"/>
      <c r="HA181" s="4"/>
      <c r="HB181" s="6"/>
      <c r="HC181" s="4"/>
      <c r="HD181" s="6"/>
      <c r="HE181" s="5"/>
      <c r="HF181" s="5"/>
      <c r="HG181" s="4"/>
      <c r="HH181" s="6"/>
      <c r="HI181" s="4"/>
      <c r="HJ181" s="6"/>
      <c r="HK181" s="5"/>
      <c r="HL181" s="5"/>
      <c r="HM181" s="4"/>
      <c r="HN181" s="6"/>
      <c r="HO181" s="4"/>
      <c r="HP181" s="6"/>
      <c r="HQ181" s="5"/>
      <c r="HR181" s="5"/>
      <c r="HS181" s="4"/>
      <c r="HT181" s="6"/>
      <c r="HU181" s="4"/>
      <c r="HV181" s="6"/>
      <c r="HW181" s="5"/>
      <c r="HX181" s="5"/>
      <c r="HY181" s="4"/>
      <c r="HZ181" s="6"/>
      <c r="IA181" s="4"/>
      <c r="IB181" s="6"/>
      <c r="IC181" s="5"/>
      <c r="ID181" s="5"/>
      <c r="IE181" s="4"/>
      <c r="IF181" s="6"/>
      <c r="IG181" s="4"/>
      <c r="IH181" s="6"/>
      <c r="II181" s="5"/>
      <c r="IJ181" s="5"/>
      <c r="IK181" s="4"/>
      <c r="IL181" s="6"/>
      <c r="IM181" s="4"/>
      <c r="IN181" s="6"/>
      <c r="IO181" s="5"/>
      <c r="IP181" s="5"/>
      <c r="IQ181" s="4"/>
      <c r="IR181" s="6"/>
      <c r="IS181" s="4"/>
      <c r="IT181" s="6"/>
      <c r="IU181" s="5"/>
      <c r="IV181" s="5"/>
      <c r="IW181" s="4"/>
      <c r="IX181" s="6"/>
      <c r="IY181" s="4"/>
      <c r="IZ181" s="6"/>
      <c r="JA181" s="5"/>
      <c r="JB181" s="5"/>
      <c r="JC181" s="4"/>
      <c r="JD181" s="6"/>
      <c r="JE181" s="4"/>
      <c r="JF181" s="6"/>
      <c r="JG181" s="5"/>
      <c r="JH181" s="5"/>
      <c r="JI181" s="4"/>
      <c r="JJ181" s="6"/>
      <c r="JK181" s="4"/>
      <c r="JL181" s="6"/>
      <c r="JM181" s="5"/>
      <c r="JN181" s="5"/>
      <c r="JO181" s="4"/>
      <c r="JP181" s="6"/>
      <c r="JQ181" s="4"/>
      <c r="JR181" s="6"/>
      <c r="JS181" s="5"/>
      <c r="JT181" s="5"/>
      <c r="JU181" s="4"/>
      <c r="JV181" s="6"/>
      <c r="JW181" s="4"/>
      <c r="JX181" s="6"/>
      <c r="JY181" s="5"/>
      <c r="JZ181" s="5"/>
      <c r="KA181" s="4"/>
      <c r="KB181" s="6"/>
      <c r="KC181" s="4"/>
      <c r="KD181" s="6"/>
      <c r="KE181" s="5"/>
      <c r="KF181" s="5"/>
      <c r="KG181" s="4"/>
      <c r="KH181" s="6"/>
      <c r="KI181" s="4"/>
      <c r="KJ181" s="6"/>
      <c r="KK181" s="5"/>
      <c r="KL181" s="5"/>
    </row>
    <row r="182">
      <c r="A182" s="3" t="s">
        <v>85</v>
      </c>
      <c r="B182" s="3" t="s">
        <v>86</v>
      </c>
      <c r="C182" s="3" t="s">
        <v>449</v>
      </c>
      <c r="D182" s="3" t="s">
        <v>501</v>
      </c>
      <c r="E182" s="3" t="s">
        <v>502</v>
      </c>
      <c r="F182" s="3" t="s">
        <v>503</v>
      </c>
      <c r="G182" s="3" t="s">
        <v>504</v>
      </c>
      <c r="H182" s="3" t="s">
        <v>104</v>
      </c>
      <c r="I182" s="4"/>
      <c r="J182" s="4">
        <f>=ROUNDDOWN({0},0)</f>
      </c>
      <c r="K182" s="4"/>
      <c r="L182" s="5"/>
      <c r="M182" s="4"/>
      <c r="N182" s="4">
        <f>=ROUNDDOWN({0},0)</f>
      </c>
      <c r="O182" s="4"/>
      <c r="P182" s="5"/>
      <c r="Q182" s="4">
        <v>28</v>
      </c>
      <c r="R182" s="6">
        <v>1610.25</v>
      </c>
      <c r="S182" s="4"/>
      <c r="T182" s="6"/>
      <c r="U182" s="5"/>
      <c r="V182" s="5"/>
      <c r="W182" s="4">
        <v>5</v>
      </c>
      <c r="X182" s="6">
        <v>303.8</v>
      </c>
      <c r="Y182" s="4"/>
      <c r="Z182" s="6"/>
      <c r="AA182" s="5"/>
      <c r="AB182" s="5"/>
      <c r="AC182" s="4">
        <v>9</v>
      </c>
      <c r="AD182" s="6">
        <v>406.9</v>
      </c>
      <c r="AE182" s="4"/>
      <c r="AF182" s="6"/>
      <c r="AG182" s="5"/>
      <c r="AH182" s="5"/>
      <c r="AI182" s="4">
        <v>2</v>
      </c>
      <c r="AJ182" s="6">
        <v>126.48</v>
      </c>
      <c r="AK182" s="4"/>
      <c r="AL182" s="6"/>
      <c r="AM182" s="5"/>
      <c r="AN182" s="5"/>
      <c r="AO182" s="4">
        <v>7</v>
      </c>
      <c r="AP182" s="6">
        <v>443.83</v>
      </c>
      <c r="AQ182" s="4"/>
      <c r="AR182" s="6"/>
      <c r="AS182" s="5"/>
      <c r="AT182" s="5"/>
      <c r="AU182" s="4">
        <v>2</v>
      </c>
      <c r="AV182" s="6">
        <v>123.01</v>
      </c>
      <c r="AW182" s="4"/>
      <c r="AX182" s="6"/>
      <c r="AY182" s="5"/>
      <c r="AZ182" s="5"/>
      <c r="BA182" s="4"/>
      <c r="BB182" s="6"/>
      <c r="BC182" s="4"/>
      <c r="BD182" s="6"/>
      <c r="BE182" s="5"/>
      <c r="BF182" s="5"/>
      <c r="BG182" s="4"/>
      <c r="BH182" s="6"/>
      <c r="BI182" s="4"/>
      <c r="BJ182" s="6"/>
      <c r="BK182" s="5"/>
      <c r="BL182" s="5"/>
      <c r="BM182" s="4"/>
      <c r="BN182" s="6"/>
      <c r="BO182" s="4"/>
      <c r="BP182" s="6"/>
      <c r="BQ182" s="5"/>
      <c r="BR182" s="5"/>
      <c r="BS182" s="4"/>
      <c r="BT182" s="6"/>
      <c r="BU182" s="4"/>
      <c r="BV182" s="6"/>
      <c r="BW182" s="5"/>
      <c r="BX182" s="5"/>
      <c r="BY182" s="4"/>
      <c r="BZ182" s="6"/>
      <c r="CA182" s="4"/>
      <c r="CB182" s="6"/>
      <c r="CC182" s="5"/>
      <c r="CD182" s="5"/>
      <c r="CE182" s="4">
        <v>2</v>
      </c>
      <c r="CF182" s="6">
        <v>137.98</v>
      </c>
      <c r="CG182" s="4"/>
      <c r="CH182" s="6"/>
      <c r="CI182" s="5"/>
      <c r="CJ182" s="5"/>
      <c r="CK182" s="4"/>
      <c r="CL182" s="6"/>
      <c r="CM182" s="4"/>
      <c r="CN182" s="6"/>
      <c r="CO182" s="5"/>
      <c r="CP182" s="5"/>
      <c r="CQ182" s="4"/>
      <c r="CR182" s="6"/>
      <c r="CS182" s="4"/>
      <c r="CT182" s="6"/>
      <c r="CU182" s="5"/>
      <c r="CV182" s="5"/>
      <c r="CW182" s="4"/>
      <c r="CX182" s="6"/>
      <c r="CY182" s="4"/>
      <c r="CZ182" s="6"/>
      <c r="DA182" s="5"/>
      <c r="DB182" s="5"/>
      <c r="DC182" s="4"/>
      <c r="DD182" s="6"/>
      <c r="DE182" s="4"/>
      <c r="DF182" s="6"/>
      <c r="DG182" s="5"/>
      <c r="DH182" s="5"/>
      <c r="DI182" s="4"/>
      <c r="DJ182" s="6"/>
      <c r="DK182" s="4"/>
      <c r="DL182" s="6"/>
      <c r="DM182" s="5"/>
      <c r="DN182" s="5"/>
      <c r="DO182" s="4"/>
      <c r="DP182" s="6"/>
      <c r="DQ182" s="4"/>
      <c r="DR182" s="6"/>
      <c r="DS182" s="5"/>
      <c r="DT182" s="5"/>
      <c r="DU182" s="4"/>
      <c r="DV182" s="6"/>
      <c r="DW182" s="4"/>
      <c r="DX182" s="6"/>
      <c r="DY182" s="5"/>
      <c r="DZ182" s="5"/>
      <c r="EA182" s="4"/>
      <c r="EB182" s="6"/>
      <c r="EC182" s="4"/>
      <c r="ED182" s="6"/>
      <c r="EE182" s="5"/>
      <c r="EF182" s="5"/>
      <c r="EG182" s="4"/>
      <c r="EH182" s="6"/>
      <c r="EI182" s="4"/>
      <c r="EJ182" s="6"/>
      <c r="EK182" s="5"/>
      <c r="EL182" s="5"/>
      <c r="EM182" s="4"/>
      <c r="EN182" s="6"/>
      <c r="EO182" s="4"/>
      <c r="EP182" s="6"/>
      <c r="EQ182" s="5"/>
      <c r="ER182" s="5"/>
      <c r="ES182" s="4"/>
      <c r="ET182" s="6"/>
      <c r="EU182" s="4"/>
      <c r="EV182" s="6"/>
      <c r="EW182" s="5"/>
      <c r="EX182" s="5"/>
      <c r="EY182" s="4"/>
      <c r="EZ182" s="6"/>
      <c r="FA182" s="4"/>
      <c r="FB182" s="6"/>
      <c r="FC182" s="5"/>
      <c r="FD182" s="5"/>
      <c r="FE182" s="4"/>
      <c r="FF182" s="6"/>
      <c r="FG182" s="4"/>
      <c r="FH182" s="6"/>
      <c r="FI182" s="5"/>
      <c r="FJ182" s="5"/>
      <c r="FK182" s="4">
        <v>1</v>
      </c>
      <c r="FL182" s="6">
        <v>68.25</v>
      </c>
      <c r="FM182" s="4"/>
      <c r="FN182" s="6"/>
      <c r="FO182" s="5"/>
      <c r="FP182" s="5"/>
      <c r="FQ182" s="4"/>
      <c r="FR182" s="6"/>
      <c r="FS182" s="4"/>
      <c r="FT182" s="6"/>
      <c r="FU182" s="5"/>
      <c r="FV182" s="5"/>
      <c r="FW182" s="4"/>
      <c r="FX182" s="6"/>
      <c r="FY182" s="4"/>
      <c r="FZ182" s="6"/>
      <c r="GA182" s="5"/>
      <c r="GB182" s="5"/>
      <c r="GC182" s="4"/>
      <c r="GD182" s="6"/>
      <c r="GE182" s="4"/>
      <c r="GF182" s="6"/>
      <c r="GG182" s="5"/>
      <c r="GH182" s="5"/>
      <c r="GI182" s="4"/>
      <c r="GJ182" s="6"/>
      <c r="GK182" s="4"/>
      <c r="GL182" s="6"/>
      <c r="GM182" s="5"/>
      <c r="GN182" s="5"/>
      <c r="GO182" s="4"/>
      <c r="GP182" s="6"/>
      <c r="GQ182" s="4"/>
      <c r="GR182" s="6"/>
      <c r="GS182" s="5"/>
      <c r="GT182" s="5"/>
      <c r="GU182" s="4"/>
      <c r="GV182" s="6"/>
      <c r="GW182" s="4"/>
      <c r="GX182" s="6"/>
      <c r="GY182" s="5"/>
      <c r="GZ182" s="5"/>
      <c r="HA182" s="4"/>
      <c r="HB182" s="6"/>
      <c r="HC182" s="4"/>
      <c r="HD182" s="6"/>
      <c r="HE182" s="5"/>
      <c r="HF182" s="5"/>
      <c r="HG182" s="4"/>
      <c r="HH182" s="6"/>
      <c r="HI182" s="4"/>
      <c r="HJ182" s="6"/>
      <c r="HK182" s="5"/>
      <c r="HL182" s="5"/>
      <c r="HM182" s="4"/>
      <c r="HN182" s="6"/>
      <c r="HO182" s="4"/>
      <c r="HP182" s="6"/>
      <c r="HQ182" s="5"/>
      <c r="HR182" s="5"/>
      <c r="HS182" s="4"/>
      <c r="HT182" s="6"/>
      <c r="HU182" s="4"/>
      <c r="HV182" s="6"/>
      <c r="HW182" s="5"/>
      <c r="HX182" s="5"/>
      <c r="HY182" s="4"/>
      <c r="HZ182" s="6"/>
      <c r="IA182" s="4"/>
      <c r="IB182" s="6"/>
      <c r="IC182" s="5"/>
      <c r="ID182" s="5"/>
      <c r="IE182" s="4"/>
      <c r="IF182" s="6"/>
      <c r="IG182" s="4"/>
      <c r="IH182" s="6"/>
      <c r="II182" s="5"/>
      <c r="IJ182" s="5"/>
      <c r="IK182" s="4"/>
      <c r="IL182" s="6"/>
      <c r="IM182" s="4"/>
      <c r="IN182" s="6"/>
      <c r="IO182" s="5"/>
      <c r="IP182" s="5"/>
      <c r="IQ182" s="4"/>
      <c r="IR182" s="6"/>
      <c r="IS182" s="4"/>
      <c r="IT182" s="6"/>
      <c r="IU182" s="5"/>
      <c r="IV182" s="5"/>
      <c r="IW182" s="4"/>
      <c r="IX182" s="6"/>
      <c r="IY182" s="4"/>
      <c r="IZ182" s="6"/>
      <c r="JA182" s="5"/>
      <c r="JB182" s="5"/>
      <c r="JC182" s="4"/>
      <c r="JD182" s="6"/>
      <c r="JE182" s="4"/>
      <c r="JF182" s="6"/>
      <c r="JG182" s="5"/>
      <c r="JH182" s="5"/>
      <c r="JI182" s="4"/>
      <c r="JJ182" s="6"/>
      <c r="JK182" s="4"/>
      <c r="JL182" s="6"/>
      <c r="JM182" s="5"/>
      <c r="JN182" s="5"/>
      <c r="JO182" s="4"/>
      <c r="JP182" s="6"/>
      <c r="JQ182" s="4"/>
      <c r="JR182" s="6"/>
      <c r="JS182" s="5"/>
      <c r="JT182" s="5"/>
      <c r="JU182" s="4"/>
      <c r="JV182" s="6"/>
      <c r="JW182" s="4"/>
      <c r="JX182" s="6"/>
      <c r="JY182" s="5"/>
      <c r="JZ182" s="5"/>
      <c r="KA182" s="4"/>
      <c r="KB182" s="6"/>
      <c r="KC182" s="4"/>
      <c r="KD182" s="6"/>
      <c r="KE182" s="5"/>
      <c r="KF182" s="5"/>
      <c r="KG182" s="4"/>
      <c r="KH182" s="6"/>
      <c r="KI182" s="4"/>
      <c r="KJ182" s="6"/>
      <c r="KK182" s="5"/>
      <c r="KL182" s="5"/>
    </row>
    <row r="183">
      <c r="A183" s="3" t="s">
        <v>85</v>
      </c>
      <c r="B183" s="3" t="s">
        <v>86</v>
      </c>
      <c r="C183" s="3" t="s">
        <v>449</v>
      </c>
      <c r="D183" s="3" t="s">
        <v>501</v>
      </c>
      <c r="E183" s="3" t="s">
        <v>109</v>
      </c>
      <c r="F183" s="3" t="s">
        <v>110</v>
      </c>
      <c r="G183" s="3" t="s">
        <v>111</v>
      </c>
      <c r="H183" s="3" t="s">
        <v>98</v>
      </c>
      <c r="I183" s="4"/>
      <c r="J183" s="4">
        <f>=ROUNDDOWN({0},0)</f>
      </c>
      <c r="K183" s="4">
        <v>1592</v>
      </c>
      <c r="L183" s="5">
        <v>1</v>
      </c>
      <c r="M183" s="4"/>
      <c r="N183" s="4">
        <f>=ROUNDDOWN({0},0)</f>
      </c>
      <c r="O183" s="4"/>
      <c r="P183" s="5"/>
      <c r="Q183" s="4">
        <v>21</v>
      </c>
      <c r="R183" s="6">
        <v>1490.21</v>
      </c>
      <c r="S183" s="4"/>
      <c r="T183" s="6"/>
      <c r="U183" s="5"/>
      <c r="V183" s="5"/>
      <c r="W183" s="4">
        <v>2</v>
      </c>
      <c r="X183" s="6">
        <v>118.12</v>
      </c>
      <c r="Y183" s="4"/>
      <c r="Z183" s="6"/>
      <c r="AA183" s="5"/>
      <c r="AB183" s="5"/>
      <c r="AC183" s="4">
        <v>1</v>
      </c>
      <c r="AD183" s="6">
        <v>65.46</v>
      </c>
      <c r="AE183" s="4"/>
      <c r="AF183" s="6"/>
      <c r="AG183" s="5"/>
      <c r="AH183" s="5"/>
      <c r="AI183" s="4">
        <v>5</v>
      </c>
      <c r="AJ183" s="6">
        <v>365.63</v>
      </c>
      <c r="AK183" s="4"/>
      <c r="AL183" s="6"/>
      <c r="AM183" s="5"/>
      <c r="AN183" s="5"/>
      <c r="AO183" s="4">
        <v>1</v>
      </c>
      <c r="AP183" s="6">
        <v>77.99</v>
      </c>
      <c r="AQ183" s="4"/>
      <c r="AR183" s="6"/>
      <c r="AS183" s="5"/>
      <c r="AT183" s="5"/>
      <c r="AU183" s="4">
        <v>8</v>
      </c>
      <c r="AV183" s="6">
        <v>570.12</v>
      </c>
      <c r="AW183" s="4"/>
      <c r="AX183" s="6"/>
      <c r="AY183" s="5"/>
      <c r="AZ183" s="5"/>
      <c r="BA183" s="4"/>
      <c r="BB183" s="6"/>
      <c r="BC183" s="4"/>
      <c r="BD183" s="6"/>
      <c r="BE183" s="5"/>
      <c r="BF183" s="5"/>
      <c r="BG183" s="4"/>
      <c r="BH183" s="6"/>
      <c r="BI183" s="4"/>
      <c r="BJ183" s="6"/>
      <c r="BK183" s="5"/>
      <c r="BL183" s="5"/>
      <c r="BM183" s="4">
        <v>2</v>
      </c>
      <c r="BN183" s="6">
        <v>136.02</v>
      </c>
      <c r="BO183" s="4"/>
      <c r="BP183" s="6"/>
      <c r="BQ183" s="5"/>
      <c r="BR183" s="5"/>
      <c r="BS183" s="4"/>
      <c r="BT183" s="6"/>
      <c r="BU183" s="4"/>
      <c r="BV183" s="6"/>
      <c r="BW183" s="5"/>
      <c r="BX183" s="5"/>
      <c r="BY183" s="4"/>
      <c r="BZ183" s="6"/>
      <c r="CA183" s="4"/>
      <c r="CB183" s="6"/>
      <c r="CC183" s="5"/>
      <c r="CD183" s="5"/>
      <c r="CE183" s="4"/>
      <c r="CF183" s="6"/>
      <c r="CG183" s="4"/>
      <c r="CH183" s="6"/>
      <c r="CI183" s="5"/>
      <c r="CJ183" s="5"/>
      <c r="CK183" s="4"/>
      <c r="CL183" s="6"/>
      <c r="CM183" s="4"/>
      <c r="CN183" s="6"/>
      <c r="CO183" s="5"/>
      <c r="CP183" s="5"/>
      <c r="CQ183" s="4">
        <v>1</v>
      </c>
      <c r="CR183" s="6">
        <v>78.91</v>
      </c>
      <c r="CS183" s="4"/>
      <c r="CT183" s="6"/>
      <c r="CU183" s="5"/>
      <c r="CV183" s="5"/>
      <c r="CW183" s="4"/>
      <c r="CX183" s="6"/>
      <c r="CY183" s="4"/>
      <c r="CZ183" s="6"/>
      <c r="DA183" s="5"/>
      <c r="DB183" s="5"/>
      <c r="DC183" s="4"/>
      <c r="DD183" s="6"/>
      <c r="DE183" s="4"/>
      <c r="DF183" s="6"/>
      <c r="DG183" s="5"/>
      <c r="DH183" s="5"/>
      <c r="DI183" s="4"/>
      <c r="DJ183" s="6"/>
      <c r="DK183" s="4"/>
      <c r="DL183" s="6"/>
      <c r="DM183" s="5"/>
      <c r="DN183" s="5"/>
      <c r="DO183" s="4">
        <v>1</v>
      </c>
      <c r="DP183" s="6">
        <v>77.96</v>
      </c>
      <c r="DQ183" s="4"/>
      <c r="DR183" s="6"/>
      <c r="DS183" s="5"/>
      <c r="DT183" s="5"/>
      <c r="DU183" s="4"/>
      <c r="DV183" s="6"/>
      <c r="DW183" s="4"/>
      <c r="DX183" s="6"/>
      <c r="DY183" s="5"/>
      <c r="DZ183" s="5"/>
      <c r="EA183" s="4"/>
      <c r="EB183" s="6"/>
      <c r="EC183" s="4"/>
      <c r="ED183" s="6"/>
      <c r="EE183" s="5"/>
      <c r="EF183" s="5"/>
      <c r="EG183" s="4"/>
      <c r="EH183" s="6"/>
      <c r="EI183" s="4"/>
      <c r="EJ183" s="6"/>
      <c r="EK183" s="5"/>
      <c r="EL183" s="5"/>
      <c r="EM183" s="4"/>
      <c r="EN183" s="6"/>
      <c r="EO183" s="4"/>
      <c r="EP183" s="6"/>
      <c r="EQ183" s="5"/>
      <c r="ER183" s="5"/>
      <c r="ES183" s="4"/>
      <c r="ET183" s="6"/>
      <c r="EU183" s="4"/>
      <c r="EV183" s="6"/>
      <c r="EW183" s="5"/>
      <c r="EX183" s="5"/>
      <c r="EY183" s="4"/>
      <c r="EZ183" s="6"/>
      <c r="FA183" s="4"/>
      <c r="FB183" s="6"/>
      <c r="FC183" s="5"/>
      <c r="FD183" s="5"/>
      <c r="FE183" s="4"/>
      <c r="FF183" s="6"/>
      <c r="FG183" s="4"/>
      <c r="FH183" s="6"/>
      <c r="FI183" s="5"/>
      <c r="FJ183" s="5"/>
      <c r="FK183" s="4"/>
      <c r="FL183" s="6"/>
      <c r="FM183" s="4"/>
      <c r="FN183" s="6"/>
      <c r="FO183" s="5"/>
      <c r="FP183" s="5"/>
      <c r="FQ183" s="4"/>
      <c r="FR183" s="6"/>
      <c r="FS183" s="4"/>
      <c r="FT183" s="6"/>
      <c r="FU183" s="5"/>
      <c r="FV183" s="5"/>
      <c r="FW183" s="4"/>
      <c r="FX183" s="6"/>
      <c r="FY183" s="4"/>
      <c r="FZ183" s="6"/>
      <c r="GA183" s="5"/>
      <c r="GB183" s="5"/>
      <c r="GC183" s="4"/>
      <c r="GD183" s="6"/>
      <c r="GE183" s="4"/>
      <c r="GF183" s="6"/>
      <c r="GG183" s="5"/>
      <c r="GH183" s="5"/>
      <c r="GI183" s="4"/>
      <c r="GJ183" s="6"/>
      <c r="GK183" s="4"/>
      <c r="GL183" s="6"/>
      <c r="GM183" s="5"/>
      <c r="GN183" s="5"/>
      <c r="GO183" s="4"/>
      <c r="GP183" s="6"/>
      <c r="GQ183" s="4"/>
      <c r="GR183" s="6"/>
      <c r="GS183" s="5"/>
      <c r="GT183" s="5"/>
      <c r="GU183" s="4"/>
      <c r="GV183" s="6"/>
      <c r="GW183" s="4"/>
      <c r="GX183" s="6"/>
      <c r="GY183" s="5"/>
      <c r="GZ183" s="5"/>
      <c r="HA183" s="4"/>
      <c r="HB183" s="6"/>
      <c r="HC183" s="4"/>
      <c r="HD183" s="6"/>
      <c r="HE183" s="5"/>
      <c r="HF183" s="5"/>
      <c r="HG183" s="4"/>
      <c r="HH183" s="6"/>
      <c r="HI183" s="4"/>
      <c r="HJ183" s="6"/>
      <c r="HK183" s="5"/>
      <c r="HL183" s="5"/>
      <c r="HM183" s="4"/>
      <c r="HN183" s="6"/>
      <c r="HO183" s="4"/>
      <c r="HP183" s="6"/>
      <c r="HQ183" s="5"/>
      <c r="HR183" s="5"/>
      <c r="HS183" s="4"/>
      <c r="HT183" s="6"/>
      <c r="HU183" s="4"/>
      <c r="HV183" s="6"/>
      <c r="HW183" s="5"/>
      <c r="HX183" s="5"/>
      <c r="HY183" s="4"/>
      <c r="HZ183" s="6"/>
      <c r="IA183" s="4"/>
      <c r="IB183" s="6"/>
      <c r="IC183" s="5"/>
      <c r="ID183" s="5"/>
      <c r="IE183" s="4"/>
      <c r="IF183" s="6"/>
      <c r="IG183" s="4"/>
      <c r="IH183" s="6"/>
      <c r="II183" s="5"/>
      <c r="IJ183" s="5"/>
      <c r="IK183" s="4"/>
      <c r="IL183" s="6"/>
      <c r="IM183" s="4"/>
      <c r="IN183" s="6"/>
      <c r="IO183" s="5"/>
      <c r="IP183" s="5"/>
      <c r="IQ183" s="4"/>
      <c r="IR183" s="6"/>
      <c r="IS183" s="4"/>
      <c r="IT183" s="6"/>
      <c r="IU183" s="5"/>
      <c r="IV183" s="5"/>
      <c r="IW183" s="4"/>
      <c r="IX183" s="6"/>
      <c r="IY183" s="4"/>
      <c r="IZ183" s="6"/>
      <c r="JA183" s="5"/>
      <c r="JB183" s="5"/>
      <c r="JC183" s="4"/>
      <c r="JD183" s="6"/>
      <c r="JE183" s="4"/>
      <c r="JF183" s="6"/>
      <c r="JG183" s="5"/>
      <c r="JH183" s="5"/>
      <c r="JI183" s="4"/>
      <c r="JJ183" s="6"/>
      <c r="JK183" s="4"/>
      <c r="JL183" s="6"/>
      <c r="JM183" s="5"/>
      <c r="JN183" s="5"/>
      <c r="JO183" s="4"/>
      <c r="JP183" s="6"/>
      <c r="JQ183" s="4"/>
      <c r="JR183" s="6"/>
      <c r="JS183" s="5"/>
      <c r="JT183" s="5"/>
      <c r="JU183" s="4"/>
      <c r="JV183" s="6"/>
      <c r="JW183" s="4"/>
      <c r="JX183" s="6"/>
      <c r="JY183" s="5"/>
      <c r="JZ183" s="5"/>
      <c r="KA183" s="4"/>
      <c r="KB183" s="6"/>
      <c r="KC183" s="4"/>
      <c r="KD183" s="6"/>
      <c r="KE183" s="5"/>
      <c r="KF183" s="5"/>
      <c r="KG183" s="4"/>
      <c r="KH183" s="6"/>
      <c r="KI183" s="4"/>
      <c r="KJ183" s="6"/>
      <c r="KK183" s="5"/>
      <c r="KL183" s="5"/>
    </row>
    <row r="184">
      <c r="A184" s="3" t="s">
        <v>85</v>
      </c>
      <c r="B184" s="3" t="s">
        <v>86</v>
      </c>
      <c r="C184" s="3" t="s">
        <v>449</v>
      </c>
      <c r="D184" s="3" t="s">
        <v>505</v>
      </c>
      <c r="E184" s="3" t="s">
        <v>480</v>
      </c>
      <c r="F184" s="3" t="s">
        <v>481</v>
      </c>
      <c r="G184" s="3" t="s">
        <v>482</v>
      </c>
      <c r="H184" s="3" t="s">
        <v>129</v>
      </c>
      <c r="I184" s="4"/>
      <c r="J184" s="4">
        <f>=ROUNDDOWN({0},0)</f>
      </c>
      <c r="K184" s="4">
        <v>4000</v>
      </c>
      <c r="L184" s="5">
        <v>1</v>
      </c>
      <c r="M184" s="4"/>
      <c r="N184" s="4">
        <f>=ROUNDDOWN({0},0)</f>
      </c>
      <c r="O184" s="4"/>
      <c r="P184" s="5"/>
      <c r="Q184" s="4">
        <v>89</v>
      </c>
      <c r="R184" s="6">
        <v>4537.68</v>
      </c>
      <c r="S184" s="4"/>
      <c r="T184" s="6"/>
      <c r="U184" s="5"/>
      <c r="V184" s="5"/>
      <c r="W184" s="4">
        <v>12</v>
      </c>
      <c r="X184" s="6">
        <v>590.64</v>
      </c>
      <c r="Y184" s="4"/>
      <c r="Z184" s="6"/>
      <c r="AA184" s="5"/>
      <c r="AB184" s="5"/>
      <c r="AC184" s="4">
        <v>23</v>
      </c>
      <c r="AD184" s="6">
        <v>1056.41</v>
      </c>
      <c r="AE184" s="4"/>
      <c r="AF184" s="6"/>
      <c r="AG184" s="5"/>
      <c r="AH184" s="5"/>
      <c r="AI184" s="4">
        <v>3</v>
      </c>
      <c r="AJ184" s="6">
        <v>156.45</v>
      </c>
      <c r="AK184" s="4"/>
      <c r="AL184" s="6"/>
      <c r="AM184" s="5"/>
      <c r="AN184" s="5"/>
      <c r="AO184" s="4">
        <v>8</v>
      </c>
      <c r="AP184" s="6">
        <v>415.92</v>
      </c>
      <c r="AQ184" s="4"/>
      <c r="AR184" s="6"/>
      <c r="AS184" s="5"/>
      <c r="AT184" s="5"/>
      <c r="AU184" s="4">
        <v>7</v>
      </c>
      <c r="AV184" s="6">
        <v>341.68</v>
      </c>
      <c r="AW184" s="4"/>
      <c r="AX184" s="6"/>
      <c r="AY184" s="5"/>
      <c r="AZ184" s="5"/>
      <c r="BA184" s="4"/>
      <c r="BB184" s="6"/>
      <c r="BC184" s="4"/>
      <c r="BD184" s="6"/>
      <c r="BE184" s="5"/>
      <c r="BF184" s="5"/>
      <c r="BG184" s="4">
        <v>15</v>
      </c>
      <c r="BH184" s="6">
        <v>792.75</v>
      </c>
      <c r="BI184" s="4"/>
      <c r="BJ184" s="6"/>
      <c r="BK184" s="5"/>
      <c r="BL184" s="5"/>
      <c r="BM184" s="4">
        <v>7</v>
      </c>
      <c r="BN184" s="6">
        <v>383.85</v>
      </c>
      <c r="BO184" s="4"/>
      <c r="BP184" s="6"/>
      <c r="BQ184" s="5"/>
      <c r="BR184" s="5"/>
      <c r="BS184" s="4">
        <v>1</v>
      </c>
      <c r="BT184" s="6">
        <v>51.8</v>
      </c>
      <c r="BU184" s="4"/>
      <c r="BV184" s="6"/>
      <c r="BW184" s="5"/>
      <c r="BX184" s="5"/>
      <c r="BY184" s="4"/>
      <c r="BZ184" s="6"/>
      <c r="CA184" s="4"/>
      <c r="CB184" s="6"/>
      <c r="CC184" s="5"/>
      <c r="CD184" s="5"/>
      <c r="CE184" s="4">
        <v>7</v>
      </c>
      <c r="CF184" s="6">
        <v>373.1</v>
      </c>
      <c r="CG184" s="4"/>
      <c r="CH184" s="6"/>
      <c r="CI184" s="5"/>
      <c r="CJ184" s="5"/>
      <c r="CK184" s="4">
        <v>2</v>
      </c>
      <c r="CL184" s="6">
        <v>169.98</v>
      </c>
      <c r="CM184" s="4"/>
      <c r="CN184" s="6"/>
      <c r="CO184" s="5"/>
      <c r="CP184" s="5"/>
      <c r="CQ184" s="4">
        <v>4</v>
      </c>
      <c r="CR184" s="6">
        <v>205.1</v>
      </c>
      <c r="CS184" s="4"/>
      <c r="CT184" s="6"/>
      <c r="CU184" s="5"/>
      <c r="CV184" s="5"/>
      <c r="CW184" s="4"/>
      <c r="CX184" s="6"/>
      <c r="CY184" s="4"/>
      <c r="CZ184" s="6"/>
      <c r="DA184" s="5"/>
      <c r="DB184" s="5"/>
      <c r="DC184" s="4"/>
      <c r="DD184" s="6"/>
      <c r="DE184" s="4"/>
      <c r="DF184" s="6"/>
      <c r="DG184" s="5"/>
      <c r="DH184" s="5"/>
      <c r="DI184" s="4"/>
      <c r="DJ184" s="6"/>
      <c r="DK184" s="4"/>
      <c r="DL184" s="6"/>
      <c r="DM184" s="5"/>
      <c r="DN184" s="5"/>
      <c r="DO184" s="4"/>
      <c r="DP184" s="6"/>
      <c r="DQ184" s="4"/>
      <c r="DR184" s="6"/>
      <c r="DS184" s="5"/>
      <c r="DT184" s="5"/>
      <c r="DU184" s="4"/>
      <c r="DV184" s="6"/>
      <c r="DW184" s="4"/>
      <c r="DX184" s="6"/>
      <c r="DY184" s="5"/>
      <c r="DZ184" s="5"/>
      <c r="EA184" s="4"/>
      <c r="EB184" s="6"/>
      <c r="EC184" s="4"/>
      <c r="ED184" s="6"/>
      <c r="EE184" s="5"/>
      <c r="EF184" s="5"/>
      <c r="EG184" s="4"/>
      <c r="EH184" s="6"/>
      <c r="EI184" s="4"/>
      <c r="EJ184" s="6"/>
      <c r="EK184" s="5"/>
      <c r="EL184" s="5"/>
      <c r="EM184" s="4"/>
      <c r="EN184" s="6"/>
      <c r="EO184" s="4"/>
      <c r="EP184" s="6"/>
      <c r="EQ184" s="5"/>
      <c r="ER184" s="5"/>
      <c r="ES184" s="4"/>
      <c r="ET184" s="6"/>
      <c r="EU184" s="4"/>
      <c r="EV184" s="6"/>
      <c r="EW184" s="5"/>
      <c r="EX184" s="5"/>
      <c r="EY184" s="4"/>
      <c r="EZ184" s="6"/>
      <c r="FA184" s="4"/>
      <c r="FB184" s="6"/>
      <c r="FC184" s="5"/>
      <c r="FD184" s="5"/>
      <c r="FE184" s="4"/>
      <c r="FF184" s="6"/>
      <c r="FG184" s="4"/>
      <c r="FH184" s="6"/>
      <c r="FI184" s="5"/>
      <c r="FJ184" s="5"/>
      <c r="FK184" s="4"/>
      <c r="FL184" s="6"/>
      <c r="FM184" s="4"/>
      <c r="FN184" s="6"/>
      <c r="FO184" s="5"/>
      <c r="FP184" s="5"/>
      <c r="FQ184" s="4"/>
      <c r="FR184" s="6"/>
      <c r="FS184" s="4"/>
      <c r="FT184" s="6"/>
      <c r="FU184" s="5"/>
      <c r="FV184" s="5"/>
      <c r="FW184" s="4"/>
      <c r="FX184" s="6"/>
      <c r="FY184" s="4"/>
      <c r="FZ184" s="6"/>
      <c r="GA184" s="5"/>
      <c r="GB184" s="5"/>
      <c r="GC184" s="4"/>
      <c r="GD184" s="6"/>
      <c r="GE184" s="4"/>
      <c r="GF184" s="6"/>
      <c r="GG184" s="5"/>
      <c r="GH184" s="5"/>
      <c r="GI184" s="4"/>
      <c r="GJ184" s="6"/>
      <c r="GK184" s="4"/>
      <c r="GL184" s="6"/>
      <c r="GM184" s="5"/>
      <c r="GN184" s="5"/>
      <c r="GO184" s="4"/>
      <c r="GP184" s="6"/>
      <c r="GQ184" s="4"/>
      <c r="GR184" s="6"/>
      <c r="GS184" s="5"/>
      <c r="GT184" s="5"/>
      <c r="GU184" s="4"/>
      <c r="GV184" s="6"/>
      <c r="GW184" s="4"/>
      <c r="GX184" s="6"/>
      <c r="GY184" s="5"/>
      <c r="GZ184" s="5"/>
      <c r="HA184" s="4"/>
      <c r="HB184" s="6"/>
      <c r="HC184" s="4"/>
      <c r="HD184" s="6"/>
      <c r="HE184" s="5"/>
      <c r="HF184" s="5"/>
      <c r="HG184" s="4"/>
      <c r="HH184" s="6"/>
      <c r="HI184" s="4"/>
      <c r="HJ184" s="6"/>
      <c r="HK184" s="5"/>
      <c r="HL184" s="5"/>
      <c r="HM184" s="4"/>
      <c r="HN184" s="6"/>
      <c r="HO184" s="4"/>
      <c r="HP184" s="6"/>
      <c r="HQ184" s="5"/>
      <c r="HR184" s="5"/>
      <c r="HS184" s="4"/>
      <c r="HT184" s="6"/>
      <c r="HU184" s="4"/>
      <c r="HV184" s="6"/>
      <c r="HW184" s="5"/>
      <c r="HX184" s="5"/>
      <c r="HY184" s="4"/>
      <c r="HZ184" s="6"/>
      <c r="IA184" s="4"/>
      <c r="IB184" s="6"/>
      <c r="IC184" s="5"/>
      <c r="ID184" s="5"/>
      <c r="IE184" s="4"/>
      <c r="IF184" s="6"/>
      <c r="IG184" s="4"/>
      <c r="IH184" s="6"/>
      <c r="II184" s="5"/>
      <c r="IJ184" s="5"/>
      <c r="IK184" s="4"/>
      <c r="IL184" s="6"/>
      <c r="IM184" s="4"/>
      <c r="IN184" s="6"/>
      <c r="IO184" s="5"/>
      <c r="IP184" s="5"/>
      <c r="IQ184" s="4"/>
      <c r="IR184" s="6"/>
      <c r="IS184" s="4"/>
      <c r="IT184" s="6"/>
      <c r="IU184" s="5"/>
      <c r="IV184" s="5"/>
      <c r="IW184" s="4"/>
      <c r="IX184" s="6"/>
      <c r="IY184" s="4"/>
      <c r="IZ184" s="6"/>
      <c r="JA184" s="5"/>
      <c r="JB184" s="5"/>
      <c r="JC184" s="4"/>
      <c r="JD184" s="6"/>
      <c r="JE184" s="4"/>
      <c r="JF184" s="6"/>
      <c r="JG184" s="5"/>
      <c r="JH184" s="5"/>
      <c r="JI184" s="4"/>
      <c r="JJ184" s="6"/>
      <c r="JK184" s="4"/>
      <c r="JL184" s="6"/>
      <c r="JM184" s="5"/>
      <c r="JN184" s="5"/>
      <c r="JO184" s="4"/>
      <c r="JP184" s="6"/>
      <c r="JQ184" s="4"/>
      <c r="JR184" s="6"/>
      <c r="JS184" s="5"/>
      <c r="JT184" s="5"/>
      <c r="JU184" s="4"/>
      <c r="JV184" s="6"/>
      <c r="JW184" s="4"/>
      <c r="JX184" s="6"/>
      <c r="JY184" s="5"/>
      <c r="JZ184" s="5"/>
      <c r="KA184" s="4"/>
      <c r="KB184" s="6"/>
      <c r="KC184" s="4"/>
      <c r="KD184" s="6"/>
      <c r="KE184" s="5"/>
      <c r="KF184" s="5"/>
      <c r="KG184" s="4"/>
      <c r="KH184" s="6"/>
      <c r="KI184" s="4"/>
      <c r="KJ184" s="6"/>
      <c r="KK184" s="5"/>
      <c r="KL184" s="5"/>
    </row>
    <row r="185">
      <c r="A185" s="3" t="s">
        <v>85</v>
      </c>
      <c r="B185" s="3" t="s">
        <v>86</v>
      </c>
      <c r="C185" s="3" t="s">
        <v>449</v>
      </c>
      <c r="D185" s="3" t="s">
        <v>505</v>
      </c>
      <c r="E185" s="3" t="s">
        <v>483</v>
      </c>
      <c r="F185" s="3" t="s">
        <v>484</v>
      </c>
      <c r="G185" s="3" t="s">
        <v>485</v>
      </c>
      <c r="H185" s="3" t="s">
        <v>129</v>
      </c>
      <c r="I185" s="4"/>
      <c r="J185" s="4">
        <f>=ROUNDDOWN({0},0)</f>
      </c>
      <c r="K185" s="4">
        <v>390</v>
      </c>
      <c r="L185" s="5">
        <v>1</v>
      </c>
      <c r="M185" s="4"/>
      <c r="N185" s="4">
        <f>=ROUNDDOWN({0},0)</f>
      </c>
      <c r="O185" s="4"/>
      <c r="P185" s="5"/>
      <c r="Q185" s="4">
        <v>66</v>
      </c>
      <c r="R185" s="6">
        <v>2800.94</v>
      </c>
      <c r="S185" s="4"/>
      <c r="T185" s="6"/>
      <c r="U185" s="5"/>
      <c r="V185" s="5"/>
      <c r="W185" s="4">
        <v>20</v>
      </c>
      <c r="X185" s="6">
        <v>875</v>
      </c>
      <c r="Y185" s="4"/>
      <c r="Z185" s="6"/>
      <c r="AA185" s="5"/>
      <c r="AB185" s="5"/>
      <c r="AC185" s="4">
        <v>20</v>
      </c>
      <c r="AD185" s="6">
        <v>789.88</v>
      </c>
      <c r="AE185" s="4"/>
      <c r="AF185" s="6"/>
      <c r="AG185" s="5"/>
      <c r="AH185" s="5"/>
      <c r="AI185" s="4">
        <v>2</v>
      </c>
      <c r="AJ185" s="6">
        <v>92.72</v>
      </c>
      <c r="AK185" s="4"/>
      <c r="AL185" s="6"/>
      <c r="AM185" s="5"/>
      <c r="AN185" s="5"/>
      <c r="AO185" s="4">
        <v>7</v>
      </c>
      <c r="AP185" s="6">
        <v>327.53</v>
      </c>
      <c r="AQ185" s="4"/>
      <c r="AR185" s="6"/>
      <c r="AS185" s="5"/>
      <c r="AT185" s="5"/>
      <c r="AU185" s="4">
        <v>2</v>
      </c>
      <c r="AV185" s="6">
        <v>85.88</v>
      </c>
      <c r="AW185" s="4"/>
      <c r="AX185" s="6"/>
      <c r="AY185" s="5"/>
      <c r="AZ185" s="5"/>
      <c r="BA185" s="4"/>
      <c r="BB185" s="6"/>
      <c r="BC185" s="4"/>
      <c r="BD185" s="6"/>
      <c r="BE185" s="5"/>
      <c r="BF185" s="5"/>
      <c r="BG185" s="4">
        <v>5</v>
      </c>
      <c r="BH185" s="6">
        <v>181.31</v>
      </c>
      <c r="BI185" s="4"/>
      <c r="BJ185" s="6"/>
      <c r="BK185" s="5"/>
      <c r="BL185" s="5"/>
      <c r="BM185" s="4">
        <v>1</v>
      </c>
      <c r="BN185" s="6">
        <v>50.18</v>
      </c>
      <c r="BO185" s="4"/>
      <c r="BP185" s="6"/>
      <c r="BQ185" s="5"/>
      <c r="BR185" s="5"/>
      <c r="BS185" s="4">
        <v>1</v>
      </c>
      <c r="BT185" s="6">
        <v>40.29</v>
      </c>
      <c r="BU185" s="4"/>
      <c r="BV185" s="6"/>
      <c r="BW185" s="5"/>
      <c r="BX185" s="5"/>
      <c r="BY185" s="4"/>
      <c r="BZ185" s="6"/>
      <c r="CA185" s="4"/>
      <c r="CB185" s="6"/>
      <c r="CC185" s="5"/>
      <c r="CD185" s="5"/>
      <c r="CE185" s="4">
        <v>4</v>
      </c>
      <c r="CF185" s="6">
        <v>180.06</v>
      </c>
      <c r="CG185" s="4"/>
      <c r="CH185" s="6"/>
      <c r="CI185" s="5"/>
      <c r="CJ185" s="5"/>
      <c r="CK185" s="4"/>
      <c r="CL185" s="6"/>
      <c r="CM185" s="4"/>
      <c r="CN185" s="6"/>
      <c r="CO185" s="5"/>
      <c r="CP185" s="5"/>
      <c r="CQ185" s="4">
        <v>2</v>
      </c>
      <c r="CR185" s="6">
        <v>90.18</v>
      </c>
      <c r="CS185" s="4"/>
      <c r="CT185" s="6"/>
      <c r="CU185" s="5"/>
      <c r="CV185" s="5"/>
      <c r="CW185" s="4"/>
      <c r="CX185" s="6"/>
      <c r="CY185" s="4"/>
      <c r="CZ185" s="6"/>
      <c r="DA185" s="5"/>
      <c r="DB185" s="5"/>
      <c r="DC185" s="4"/>
      <c r="DD185" s="6"/>
      <c r="DE185" s="4"/>
      <c r="DF185" s="6"/>
      <c r="DG185" s="5"/>
      <c r="DH185" s="5"/>
      <c r="DI185" s="4"/>
      <c r="DJ185" s="6"/>
      <c r="DK185" s="4"/>
      <c r="DL185" s="6"/>
      <c r="DM185" s="5"/>
      <c r="DN185" s="5"/>
      <c r="DO185" s="4">
        <v>1</v>
      </c>
      <c r="DP185" s="6">
        <v>39.05</v>
      </c>
      <c r="DQ185" s="4"/>
      <c r="DR185" s="6"/>
      <c r="DS185" s="5"/>
      <c r="DT185" s="5"/>
      <c r="DU185" s="4"/>
      <c r="DV185" s="6"/>
      <c r="DW185" s="4"/>
      <c r="DX185" s="6"/>
      <c r="DY185" s="5"/>
      <c r="DZ185" s="5"/>
      <c r="EA185" s="4">
        <v>1</v>
      </c>
      <c r="EB185" s="6">
        <v>48.86</v>
      </c>
      <c r="EC185" s="4"/>
      <c r="ED185" s="6"/>
      <c r="EE185" s="5"/>
      <c r="EF185" s="5"/>
      <c r="EG185" s="4"/>
      <c r="EH185" s="6"/>
      <c r="EI185" s="4"/>
      <c r="EJ185" s="6"/>
      <c r="EK185" s="5"/>
      <c r="EL185" s="5"/>
      <c r="EM185" s="4"/>
      <c r="EN185" s="6"/>
      <c r="EO185" s="4"/>
      <c r="EP185" s="6"/>
      <c r="EQ185" s="5"/>
      <c r="ER185" s="5"/>
      <c r="ES185" s="4"/>
      <c r="ET185" s="6"/>
      <c r="EU185" s="4"/>
      <c r="EV185" s="6"/>
      <c r="EW185" s="5"/>
      <c r="EX185" s="5"/>
      <c r="EY185" s="4"/>
      <c r="EZ185" s="6"/>
      <c r="FA185" s="4"/>
      <c r="FB185" s="6"/>
      <c r="FC185" s="5"/>
      <c r="FD185" s="5"/>
      <c r="FE185" s="4"/>
      <c r="FF185" s="6"/>
      <c r="FG185" s="4"/>
      <c r="FH185" s="6"/>
      <c r="FI185" s="5"/>
      <c r="FJ185" s="5"/>
      <c r="FK185" s="4"/>
      <c r="FL185" s="6"/>
      <c r="FM185" s="4"/>
      <c r="FN185" s="6"/>
      <c r="FO185" s="5"/>
      <c r="FP185" s="5"/>
      <c r="FQ185" s="4"/>
      <c r="FR185" s="6"/>
      <c r="FS185" s="4"/>
      <c r="FT185" s="6"/>
      <c r="FU185" s="5"/>
      <c r="FV185" s="5"/>
      <c r="FW185" s="4"/>
      <c r="FX185" s="6"/>
      <c r="FY185" s="4"/>
      <c r="FZ185" s="6"/>
      <c r="GA185" s="5"/>
      <c r="GB185" s="5"/>
      <c r="GC185" s="4"/>
      <c r="GD185" s="6"/>
      <c r="GE185" s="4"/>
      <c r="GF185" s="6"/>
      <c r="GG185" s="5"/>
      <c r="GH185" s="5"/>
      <c r="GI185" s="4"/>
      <c r="GJ185" s="6"/>
      <c r="GK185" s="4"/>
      <c r="GL185" s="6"/>
      <c r="GM185" s="5"/>
      <c r="GN185" s="5"/>
      <c r="GO185" s="4"/>
      <c r="GP185" s="6"/>
      <c r="GQ185" s="4"/>
      <c r="GR185" s="6"/>
      <c r="GS185" s="5"/>
      <c r="GT185" s="5"/>
      <c r="GU185" s="4"/>
      <c r="GV185" s="6"/>
      <c r="GW185" s="4"/>
      <c r="GX185" s="6"/>
      <c r="GY185" s="5"/>
      <c r="GZ185" s="5"/>
      <c r="HA185" s="4"/>
      <c r="HB185" s="6"/>
      <c r="HC185" s="4"/>
      <c r="HD185" s="6"/>
      <c r="HE185" s="5"/>
      <c r="HF185" s="5"/>
      <c r="HG185" s="4"/>
      <c r="HH185" s="6"/>
      <c r="HI185" s="4"/>
      <c r="HJ185" s="6"/>
      <c r="HK185" s="5"/>
      <c r="HL185" s="5"/>
      <c r="HM185" s="4"/>
      <c r="HN185" s="6"/>
      <c r="HO185" s="4"/>
      <c r="HP185" s="6"/>
      <c r="HQ185" s="5"/>
      <c r="HR185" s="5"/>
      <c r="HS185" s="4"/>
      <c r="HT185" s="6"/>
      <c r="HU185" s="4"/>
      <c r="HV185" s="6"/>
      <c r="HW185" s="5"/>
      <c r="HX185" s="5"/>
      <c r="HY185" s="4"/>
      <c r="HZ185" s="6"/>
      <c r="IA185" s="4"/>
      <c r="IB185" s="6"/>
      <c r="IC185" s="5"/>
      <c r="ID185" s="5"/>
      <c r="IE185" s="4"/>
      <c r="IF185" s="6"/>
      <c r="IG185" s="4"/>
      <c r="IH185" s="6"/>
      <c r="II185" s="5"/>
      <c r="IJ185" s="5"/>
      <c r="IK185" s="4"/>
      <c r="IL185" s="6"/>
      <c r="IM185" s="4"/>
      <c r="IN185" s="6"/>
      <c r="IO185" s="5"/>
      <c r="IP185" s="5"/>
      <c r="IQ185" s="4"/>
      <c r="IR185" s="6"/>
      <c r="IS185" s="4"/>
      <c r="IT185" s="6"/>
      <c r="IU185" s="5"/>
      <c r="IV185" s="5"/>
      <c r="IW185" s="4"/>
      <c r="IX185" s="6"/>
      <c r="IY185" s="4"/>
      <c r="IZ185" s="6"/>
      <c r="JA185" s="5"/>
      <c r="JB185" s="5"/>
      <c r="JC185" s="4"/>
      <c r="JD185" s="6"/>
      <c r="JE185" s="4"/>
      <c r="JF185" s="6"/>
      <c r="JG185" s="5"/>
      <c r="JH185" s="5"/>
      <c r="JI185" s="4"/>
      <c r="JJ185" s="6"/>
      <c r="JK185" s="4"/>
      <c r="JL185" s="6"/>
      <c r="JM185" s="5"/>
      <c r="JN185" s="5"/>
      <c r="JO185" s="4"/>
      <c r="JP185" s="6"/>
      <c r="JQ185" s="4"/>
      <c r="JR185" s="6"/>
      <c r="JS185" s="5"/>
      <c r="JT185" s="5"/>
      <c r="JU185" s="4"/>
      <c r="JV185" s="6"/>
      <c r="JW185" s="4"/>
      <c r="JX185" s="6"/>
      <c r="JY185" s="5"/>
      <c r="JZ185" s="5"/>
      <c r="KA185" s="4"/>
      <c r="KB185" s="6"/>
      <c r="KC185" s="4"/>
      <c r="KD185" s="6"/>
      <c r="KE185" s="5"/>
      <c r="KF185" s="5"/>
      <c r="KG185" s="4"/>
      <c r="KH185" s="6"/>
      <c r="KI185" s="4"/>
      <c r="KJ185" s="6"/>
      <c r="KK185" s="5"/>
      <c r="KL185" s="5"/>
    </row>
    <row r="186">
      <c r="A186" s="3" t="s">
        <v>85</v>
      </c>
      <c r="B186" s="3" t="s">
        <v>86</v>
      </c>
      <c r="C186" s="3" t="s">
        <v>449</v>
      </c>
      <c r="D186" s="3" t="s">
        <v>505</v>
      </c>
      <c r="E186" s="3" t="s">
        <v>506</v>
      </c>
      <c r="F186" s="3" t="s">
        <v>507</v>
      </c>
      <c r="G186" s="3" t="s">
        <v>508</v>
      </c>
      <c r="H186" s="3" t="s">
        <v>122</v>
      </c>
      <c r="I186" s="4"/>
      <c r="J186" s="4">
        <f>=ROUNDDOWN({0},0)</f>
      </c>
      <c r="K186" s="4"/>
      <c r="L186" s="5">
        <v>1</v>
      </c>
      <c r="M186" s="4"/>
      <c r="N186" s="4">
        <f>=ROUNDDOWN({0},0)</f>
      </c>
      <c r="O186" s="4"/>
      <c r="P186" s="5"/>
      <c r="Q186" s="4">
        <v>20</v>
      </c>
      <c r="R186" s="6">
        <v>1144.64</v>
      </c>
      <c r="S186" s="4"/>
      <c r="T186" s="6"/>
      <c r="U186" s="5"/>
      <c r="V186" s="5"/>
      <c r="W186" s="4"/>
      <c r="X186" s="6"/>
      <c r="Y186" s="4"/>
      <c r="Z186" s="6"/>
      <c r="AA186" s="5"/>
      <c r="AB186" s="5"/>
      <c r="AC186" s="4">
        <v>8</v>
      </c>
      <c r="AD186" s="6">
        <v>429.24</v>
      </c>
      <c r="AE186" s="4"/>
      <c r="AF186" s="6"/>
      <c r="AG186" s="5"/>
      <c r="AH186" s="5"/>
      <c r="AI186" s="4"/>
      <c r="AJ186" s="6"/>
      <c r="AK186" s="4"/>
      <c r="AL186" s="6"/>
      <c r="AM186" s="5"/>
      <c r="AN186" s="5"/>
      <c r="AO186" s="4">
        <v>1</v>
      </c>
      <c r="AP186" s="6">
        <v>57.19</v>
      </c>
      <c r="AQ186" s="4"/>
      <c r="AR186" s="6"/>
      <c r="AS186" s="5"/>
      <c r="AT186" s="5"/>
      <c r="AU186" s="4"/>
      <c r="AV186" s="6"/>
      <c r="AW186" s="4"/>
      <c r="AX186" s="6"/>
      <c r="AY186" s="5"/>
      <c r="AZ186" s="5"/>
      <c r="BA186" s="4"/>
      <c r="BB186" s="6"/>
      <c r="BC186" s="4"/>
      <c r="BD186" s="6"/>
      <c r="BE186" s="5"/>
      <c r="BF186" s="5"/>
      <c r="BG186" s="4">
        <v>8</v>
      </c>
      <c r="BH186" s="6">
        <v>474.72</v>
      </c>
      <c r="BI186" s="4"/>
      <c r="BJ186" s="6"/>
      <c r="BK186" s="5"/>
      <c r="BL186" s="5"/>
      <c r="BM186" s="4">
        <v>2</v>
      </c>
      <c r="BN186" s="6">
        <v>125.28</v>
      </c>
      <c r="BO186" s="4"/>
      <c r="BP186" s="6"/>
      <c r="BQ186" s="5"/>
      <c r="BR186" s="5"/>
      <c r="BS186" s="4"/>
      <c r="BT186" s="6"/>
      <c r="BU186" s="4"/>
      <c r="BV186" s="6"/>
      <c r="BW186" s="5"/>
      <c r="BX186" s="5"/>
      <c r="BY186" s="4"/>
      <c r="BZ186" s="6"/>
      <c r="CA186" s="4"/>
      <c r="CB186" s="6"/>
      <c r="CC186" s="5"/>
      <c r="CD186" s="5"/>
      <c r="CE186" s="4"/>
      <c r="CF186" s="6"/>
      <c r="CG186" s="4"/>
      <c r="CH186" s="6"/>
      <c r="CI186" s="5"/>
      <c r="CJ186" s="5"/>
      <c r="CK186" s="4"/>
      <c r="CL186" s="6"/>
      <c r="CM186" s="4"/>
      <c r="CN186" s="6"/>
      <c r="CO186" s="5"/>
      <c r="CP186" s="5"/>
      <c r="CQ186" s="4">
        <v>1</v>
      </c>
      <c r="CR186" s="6">
        <v>58.21</v>
      </c>
      <c r="CS186" s="4"/>
      <c r="CT186" s="6"/>
      <c r="CU186" s="5"/>
      <c r="CV186" s="5"/>
      <c r="CW186" s="4"/>
      <c r="CX186" s="6"/>
      <c r="CY186" s="4"/>
      <c r="CZ186" s="6"/>
      <c r="DA186" s="5"/>
      <c r="DB186" s="5"/>
      <c r="DC186" s="4"/>
      <c r="DD186" s="6"/>
      <c r="DE186" s="4"/>
      <c r="DF186" s="6"/>
      <c r="DG186" s="5"/>
      <c r="DH186" s="5"/>
      <c r="DI186" s="4"/>
      <c r="DJ186" s="6"/>
      <c r="DK186" s="4"/>
      <c r="DL186" s="6"/>
      <c r="DM186" s="5"/>
      <c r="DN186" s="5"/>
      <c r="DO186" s="4"/>
      <c r="DP186" s="6"/>
      <c r="DQ186" s="4"/>
      <c r="DR186" s="6"/>
      <c r="DS186" s="5"/>
      <c r="DT186" s="5"/>
      <c r="DU186" s="4"/>
      <c r="DV186" s="6"/>
      <c r="DW186" s="4"/>
      <c r="DX186" s="6"/>
      <c r="DY186" s="5"/>
      <c r="DZ186" s="5"/>
      <c r="EA186" s="4"/>
      <c r="EB186" s="6"/>
      <c r="EC186" s="4"/>
      <c r="ED186" s="6"/>
      <c r="EE186" s="5"/>
      <c r="EF186" s="5"/>
      <c r="EG186" s="4"/>
      <c r="EH186" s="6"/>
      <c r="EI186" s="4"/>
      <c r="EJ186" s="6"/>
      <c r="EK186" s="5"/>
      <c r="EL186" s="5"/>
      <c r="EM186" s="4"/>
      <c r="EN186" s="6"/>
      <c r="EO186" s="4"/>
      <c r="EP186" s="6"/>
      <c r="EQ186" s="5"/>
      <c r="ER186" s="5"/>
      <c r="ES186" s="4"/>
      <c r="ET186" s="6"/>
      <c r="EU186" s="4"/>
      <c r="EV186" s="6"/>
      <c r="EW186" s="5"/>
      <c r="EX186" s="5"/>
      <c r="EY186" s="4"/>
      <c r="EZ186" s="6"/>
      <c r="FA186" s="4"/>
      <c r="FB186" s="6"/>
      <c r="FC186" s="5"/>
      <c r="FD186" s="5"/>
      <c r="FE186" s="4"/>
      <c r="FF186" s="6"/>
      <c r="FG186" s="4"/>
      <c r="FH186" s="6"/>
      <c r="FI186" s="5"/>
      <c r="FJ186" s="5"/>
      <c r="FK186" s="4"/>
      <c r="FL186" s="6"/>
      <c r="FM186" s="4"/>
      <c r="FN186" s="6"/>
      <c r="FO186" s="5"/>
      <c r="FP186" s="5"/>
      <c r="FQ186" s="4"/>
      <c r="FR186" s="6"/>
      <c r="FS186" s="4"/>
      <c r="FT186" s="6"/>
      <c r="FU186" s="5"/>
      <c r="FV186" s="5"/>
      <c r="FW186" s="4"/>
      <c r="FX186" s="6"/>
      <c r="FY186" s="4"/>
      <c r="FZ186" s="6"/>
      <c r="GA186" s="5"/>
      <c r="GB186" s="5"/>
      <c r="GC186" s="4"/>
      <c r="GD186" s="6"/>
      <c r="GE186" s="4"/>
      <c r="GF186" s="6"/>
      <c r="GG186" s="5"/>
      <c r="GH186" s="5"/>
      <c r="GI186" s="4"/>
      <c r="GJ186" s="6"/>
      <c r="GK186" s="4"/>
      <c r="GL186" s="6"/>
      <c r="GM186" s="5"/>
      <c r="GN186" s="5"/>
      <c r="GO186" s="4"/>
      <c r="GP186" s="6"/>
      <c r="GQ186" s="4"/>
      <c r="GR186" s="6"/>
      <c r="GS186" s="5"/>
      <c r="GT186" s="5"/>
      <c r="GU186" s="4"/>
      <c r="GV186" s="6"/>
      <c r="GW186" s="4"/>
      <c r="GX186" s="6"/>
      <c r="GY186" s="5"/>
      <c r="GZ186" s="5"/>
      <c r="HA186" s="4"/>
      <c r="HB186" s="6"/>
      <c r="HC186" s="4"/>
      <c r="HD186" s="6"/>
      <c r="HE186" s="5"/>
      <c r="HF186" s="5"/>
      <c r="HG186" s="4"/>
      <c r="HH186" s="6"/>
      <c r="HI186" s="4"/>
      <c r="HJ186" s="6"/>
      <c r="HK186" s="5"/>
      <c r="HL186" s="5"/>
      <c r="HM186" s="4"/>
      <c r="HN186" s="6"/>
      <c r="HO186" s="4"/>
      <c r="HP186" s="6"/>
      <c r="HQ186" s="5"/>
      <c r="HR186" s="5"/>
      <c r="HS186" s="4"/>
      <c r="HT186" s="6"/>
      <c r="HU186" s="4"/>
      <c r="HV186" s="6"/>
      <c r="HW186" s="5"/>
      <c r="HX186" s="5"/>
      <c r="HY186" s="4"/>
      <c r="HZ186" s="6"/>
      <c r="IA186" s="4"/>
      <c r="IB186" s="6"/>
      <c r="IC186" s="5"/>
      <c r="ID186" s="5"/>
      <c r="IE186" s="4"/>
      <c r="IF186" s="6"/>
      <c r="IG186" s="4"/>
      <c r="IH186" s="6"/>
      <c r="II186" s="5"/>
      <c r="IJ186" s="5"/>
      <c r="IK186" s="4"/>
      <c r="IL186" s="6"/>
      <c r="IM186" s="4"/>
      <c r="IN186" s="6"/>
      <c r="IO186" s="5"/>
      <c r="IP186" s="5"/>
      <c r="IQ186" s="4"/>
      <c r="IR186" s="6"/>
      <c r="IS186" s="4"/>
      <c r="IT186" s="6"/>
      <c r="IU186" s="5"/>
      <c r="IV186" s="5"/>
      <c r="IW186" s="4"/>
      <c r="IX186" s="6"/>
      <c r="IY186" s="4"/>
      <c r="IZ186" s="6"/>
      <c r="JA186" s="5"/>
      <c r="JB186" s="5"/>
      <c r="JC186" s="4"/>
      <c r="JD186" s="6"/>
      <c r="JE186" s="4"/>
      <c r="JF186" s="6"/>
      <c r="JG186" s="5"/>
      <c r="JH186" s="5"/>
      <c r="JI186" s="4"/>
      <c r="JJ186" s="6"/>
      <c r="JK186" s="4"/>
      <c r="JL186" s="6"/>
      <c r="JM186" s="5"/>
      <c r="JN186" s="5"/>
      <c r="JO186" s="4"/>
      <c r="JP186" s="6"/>
      <c r="JQ186" s="4"/>
      <c r="JR186" s="6"/>
      <c r="JS186" s="5"/>
      <c r="JT186" s="5"/>
      <c r="JU186" s="4"/>
      <c r="JV186" s="6"/>
      <c r="JW186" s="4"/>
      <c r="JX186" s="6"/>
      <c r="JY186" s="5"/>
      <c r="JZ186" s="5"/>
      <c r="KA186" s="4"/>
      <c r="KB186" s="6"/>
      <c r="KC186" s="4"/>
      <c r="KD186" s="6"/>
      <c r="KE186" s="5"/>
      <c r="KF186" s="5"/>
      <c r="KG186" s="4"/>
      <c r="KH186" s="6"/>
      <c r="KI186" s="4"/>
      <c r="KJ186" s="6"/>
      <c r="KK186" s="5"/>
      <c r="KL186" s="5"/>
    </row>
    <row r="187">
      <c r="A187" s="3" t="s">
        <v>85</v>
      </c>
      <c r="B187" s="3" t="s">
        <v>86</v>
      </c>
      <c r="C187" s="3" t="s">
        <v>449</v>
      </c>
      <c r="D187" s="3" t="s">
        <v>505</v>
      </c>
      <c r="E187" s="3" t="s">
        <v>382</v>
      </c>
      <c r="F187" s="3" t="s">
        <v>383</v>
      </c>
      <c r="G187" s="3" t="s">
        <v>384</v>
      </c>
      <c r="H187" s="3" t="s">
        <v>280</v>
      </c>
      <c r="I187" s="4"/>
      <c r="J187" s="4">
        <f>=ROUNDDOWN({0},0)</f>
      </c>
      <c r="K187" s="4"/>
      <c r="L187" s="5">
        <v>1</v>
      </c>
      <c r="M187" s="4"/>
      <c r="N187" s="4">
        <f>=ROUNDDOWN({0},0)</f>
      </c>
      <c r="O187" s="4"/>
      <c r="P187" s="5"/>
      <c r="Q187" s="4">
        <v>19</v>
      </c>
      <c r="R187" s="6">
        <v>1037.92</v>
      </c>
      <c r="S187" s="4"/>
      <c r="T187" s="6"/>
      <c r="U187" s="5"/>
      <c r="V187" s="5"/>
      <c r="W187" s="4">
        <v>2</v>
      </c>
      <c r="X187" s="6">
        <v>109.36</v>
      </c>
      <c r="Y187" s="4"/>
      <c r="Z187" s="6"/>
      <c r="AA187" s="5"/>
      <c r="AB187" s="5"/>
      <c r="AC187" s="4">
        <v>5</v>
      </c>
      <c r="AD187" s="6">
        <v>256.34</v>
      </c>
      <c r="AE187" s="4"/>
      <c r="AF187" s="6"/>
      <c r="AG187" s="5"/>
      <c r="AH187" s="5"/>
      <c r="AI187" s="4">
        <v>2</v>
      </c>
      <c r="AJ187" s="6">
        <v>115.9</v>
      </c>
      <c r="AK187" s="4"/>
      <c r="AL187" s="6"/>
      <c r="AM187" s="5"/>
      <c r="AN187" s="5"/>
      <c r="AO187" s="4">
        <v>4</v>
      </c>
      <c r="AP187" s="6">
        <v>220</v>
      </c>
      <c r="AQ187" s="4"/>
      <c r="AR187" s="6"/>
      <c r="AS187" s="5"/>
      <c r="AT187" s="5"/>
      <c r="AU187" s="4">
        <v>2</v>
      </c>
      <c r="AV187" s="6">
        <v>107.36</v>
      </c>
      <c r="AW187" s="4"/>
      <c r="AX187" s="6"/>
      <c r="AY187" s="5"/>
      <c r="AZ187" s="5"/>
      <c r="BA187" s="4"/>
      <c r="BB187" s="6"/>
      <c r="BC187" s="4"/>
      <c r="BD187" s="6"/>
      <c r="BE187" s="5"/>
      <c r="BF187" s="5"/>
      <c r="BG187" s="4"/>
      <c r="BH187" s="6"/>
      <c r="BI187" s="4"/>
      <c r="BJ187" s="6"/>
      <c r="BK187" s="5"/>
      <c r="BL187" s="5"/>
      <c r="BM187" s="4">
        <v>1</v>
      </c>
      <c r="BN187" s="6">
        <v>62.64</v>
      </c>
      <c r="BO187" s="4"/>
      <c r="BP187" s="6"/>
      <c r="BQ187" s="5"/>
      <c r="BR187" s="5"/>
      <c r="BS187" s="4"/>
      <c r="BT187" s="6"/>
      <c r="BU187" s="4"/>
      <c r="BV187" s="6"/>
      <c r="BW187" s="5"/>
      <c r="BX187" s="5"/>
      <c r="BY187" s="4"/>
      <c r="BZ187" s="6"/>
      <c r="CA187" s="4"/>
      <c r="CB187" s="6"/>
      <c r="CC187" s="5"/>
      <c r="CD187" s="5"/>
      <c r="CE187" s="4"/>
      <c r="CF187" s="6"/>
      <c r="CG187" s="4"/>
      <c r="CH187" s="6"/>
      <c r="CI187" s="5"/>
      <c r="CJ187" s="5"/>
      <c r="CK187" s="4"/>
      <c r="CL187" s="6"/>
      <c r="CM187" s="4"/>
      <c r="CN187" s="6"/>
      <c r="CO187" s="5"/>
      <c r="CP187" s="5"/>
      <c r="CQ187" s="4"/>
      <c r="CR187" s="6"/>
      <c r="CS187" s="4"/>
      <c r="CT187" s="6"/>
      <c r="CU187" s="5"/>
      <c r="CV187" s="5"/>
      <c r="CW187" s="4">
        <v>3</v>
      </c>
      <c r="CX187" s="6">
        <v>166.32</v>
      </c>
      <c r="CY187" s="4"/>
      <c r="CZ187" s="6"/>
      <c r="DA187" s="5"/>
      <c r="DB187" s="5"/>
      <c r="DC187" s="4"/>
      <c r="DD187" s="6"/>
      <c r="DE187" s="4"/>
      <c r="DF187" s="6"/>
      <c r="DG187" s="5"/>
      <c r="DH187" s="5"/>
      <c r="DI187" s="4"/>
      <c r="DJ187" s="6"/>
      <c r="DK187" s="4"/>
      <c r="DL187" s="6"/>
      <c r="DM187" s="5"/>
      <c r="DN187" s="5"/>
      <c r="DO187" s="4"/>
      <c r="DP187" s="6"/>
      <c r="DQ187" s="4"/>
      <c r="DR187" s="6"/>
      <c r="DS187" s="5"/>
      <c r="DT187" s="5"/>
      <c r="DU187" s="4"/>
      <c r="DV187" s="6"/>
      <c r="DW187" s="4"/>
      <c r="DX187" s="6"/>
      <c r="DY187" s="5"/>
      <c r="DZ187" s="5"/>
      <c r="EA187" s="4"/>
      <c r="EB187" s="6"/>
      <c r="EC187" s="4"/>
      <c r="ED187" s="6"/>
      <c r="EE187" s="5"/>
      <c r="EF187" s="5"/>
      <c r="EG187" s="4"/>
      <c r="EH187" s="6"/>
      <c r="EI187" s="4"/>
      <c r="EJ187" s="6"/>
      <c r="EK187" s="5"/>
      <c r="EL187" s="5"/>
      <c r="EM187" s="4"/>
      <c r="EN187" s="6"/>
      <c r="EO187" s="4"/>
      <c r="EP187" s="6"/>
      <c r="EQ187" s="5"/>
      <c r="ER187" s="5"/>
      <c r="ES187" s="4"/>
      <c r="ET187" s="6"/>
      <c r="EU187" s="4"/>
      <c r="EV187" s="6"/>
      <c r="EW187" s="5"/>
      <c r="EX187" s="5"/>
      <c r="EY187" s="4"/>
      <c r="EZ187" s="6"/>
      <c r="FA187" s="4"/>
      <c r="FB187" s="6"/>
      <c r="FC187" s="5"/>
      <c r="FD187" s="5"/>
      <c r="FE187" s="4"/>
      <c r="FF187" s="6"/>
      <c r="FG187" s="4"/>
      <c r="FH187" s="6"/>
      <c r="FI187" s="5"/>
      <c r="FJ187" s="5"/>
      <c r="FK187" s="4"/>
      <c r="FL187" s="6"/>
      <c r="FM187" s="4"/>
      <c r="FN187" s="6"/>
      <c r="FO187" s="5"/>
      <c r="FP187" s="5"/>
      <c r="FQ187" s="4"/>
      <c r="FR187" s="6"/>
      <c r="FS187" s="4"/>
      <c r="FT187" s="6"/>
      <c r="FU187" s="5"/>
      <c r="FV187" s="5"/>
      <c r="FW187" s="4"/>
      <c r="FX187" s="6"/>
      <c r="FY187" s="4"/>
      <c r="FZ187" s="6"/>
      <c r="GA187" s="5"/>
      <c r="GB187" s="5"/>
      <c r="GC187" s="4"/>
      <c r="GD187" s="6"/>
      <c r="GE187" s="4"/>
      <c r="GF187" s="6"/>
      <c r="GG187" s="5"/>
      <c r="GH187" s="5"/>
      <c r="GI187" s="4"/>
      <c r="GJ187" s="6"/>
      <c r="GK187" s="4"/>
      <c r="GL187" s="6"/>
      <c r="GM187" s="5"/>
      <c r="GN187" s="5"/>
      <c r="GO187" s="4"/>
      <c r="GP187" s="6"/>
      <c r="GQ187" s="4"/>
      <c r="GR187" s="6"/>
      <c r="GS187" s="5"/>
      <c r="GT187" s="5"/>
      <c r="GU187" s="4"/>
      <c r="GV187" s="6"/>
      <c r="GW187" s="4"/>
      <c r="GX187" s="6"/>
      <c r="GY187" s="5"/>
      <c r="GZ187" s="5"/>
      <c r="HA187" s="4"/>
      <c r="HB187" s="6"/>
      <c r="HC187" s="4"/>
      <c r="HD187" s="6"/>
      <c r="HE187" s="5"/>
      <c r="HF187" s="5"/>
      <c r="HG187" s="4"/>
      <c r="HH187" s="6"/>
      <c r="HI187" s="4"/>
      <c r="HJ187" s="6"/>
      <c r="HK187" s="5"/>
      <c r="HL187" s="5"/>
      <c r="HM187" s="4"/>
      <c r="HN187" s="6"/>
      <c r="HO187" s="4"/>
      <c r="HP187" s="6"/>
      <c r="HQ187" s="5"/>
      <c r="HR187" s="5"/>
      <c r="HS187" s="4"/>
      <c r="HT187" s="6"/>
      <c r="HU187" s="4"/>
      <c r="HV187" s="6"/>
      <c r="HW187" s="5"/>
      <c r="HX187" s="5"/>
      <c r="HY187" s="4"/>
      <c r="HZ187" s="6"/>
      <c r="IA187" s="4"/>
      <c r="IB187" s="6"/>
      <c r="IC187" s="5"/>
      <c r="ID187" s="5"/>
      <c r="IE187" s="4"/>
      <c r="IF187" s="6"/>
      <c r="IG187" s="4"/>
      <c r="IH187" s="6"/>
      <c r="II187" s="5"/>
      <c r="IJ187" s="5"/>
      <c r="IK187" s="4"/>
      <c r="IL187" s="6"/>
      <c r="IM187" s="4"/>
      <c r="IN187" s="6"/>
      <c r="IO187" s="5"/>
      <c r="IP187" s="5"/>
      <c r="IQ187" s="4"/>
      <c r="IR187" s="6"/>
      <c r="IS187" s="4"/>
      <c r="IT187" s="6"/>
      <c r="IU187" s="5"/>
      <c r="IV187" s="5"/>
      <c r="IW187" s="4"/>
      <c r="IX187" s="6"/>
      <c r="IY187" s="4"/>
      <c r="IZ187" s="6"/>
      <c r="JA187" s="5"/>
      <c r="JB187" s="5"/>
      <c r="JC187" s="4"/>
      <c r="JD187" s="6"/>
      <c r="JE187" s="4"/>
      <c r="JF187" s="6"/>
      <c r="JG187" s="5"/>
      <c r="JH187" s="5"/>
      <c r="JI187" s="4"/>
      <c r="JJ187" s="6"/>
      <c r="JK187" s="4"/>
      <c r="JL187" s="6"/>
      <c r="JM187" s="5"/>
      <c r="JN187" s="5"/>
      <c r="JO187" s="4"/>
      <c r="JP187" s="6"/>
      <c r="JQ187" s="4"/>
      <c r="JR187" s="6"/>
      <c r="JS187" s="5"/>
      <c r="JT187" s="5"/>
      <c r="JU187" s="4"/>
      <c r="JV187" s="6"/>
      <c r="JW187" s="4"/>
      <c r="JX187" s="6"/>
      <c r="JY187" s="5"/>
      <c r="JZ187" s="5"/>
      <c r="KA187" s="4"/>
      <c r="KB187" s="6"/>
      <c r="KC187" s="4"/>
      <c r="KD187" s="6"/>
      <c r="KE187" s="5"/>
      <c r="KF187" s="5"/>
      <c r="KG187" s="4"/>
      <c r="KH187" s="6"/>
      <c r="KI187" s="4"/>
      <c r="KJ187" s="6"/>
      <c r="KK187" s="5"/>
      <c r="KL187" s="5"/>
    </row>
    <row r="188">
      <c r="A188" s="3" t="s">
        <v>85</v>
      </c>
      <c r="B188" s="3" t="s">
        <v>86</v>
      </c>
      <c r="C188" s="3" t="s">
        <v>449</v>
      </c>
      <c r="D188" s="3" t="s">
        <v>505</v>
      </c>
      <c r="E188" s="3" t="s">
        <v>265</v>
      </c>
      <c r="F188" s="3" t="s">
        <v>266</v>
      </c>
      <c r="G188" s="3" t="s">
        <v>267</v>
      </c>
      <c r="H188" s="3" t="s">
        <v>129</v>
      </c>
      <c r="I188" s="4"/>
      <c r="J188" s="4">
        <f>=ROUNDDOWN({0},0)</f>
      </c>
      <c r="K188" s="4">
        <v>450</v>
      </c>
      <c r="L188" s="5">
        <v>1</v>
      </c>
      <c r="M188" s="4"/>
      <c r="N188" s="4">
        <f>=ROUNDDOWN({0},0)</f>
      </c>
      <c r="O188" s="4"/>
      <c r="P188" s="5"/>
      <c r="Q188" s="4">
        <v>17</v>
      </c>
      <c r="R188" s="6">
        <v>787.76</v>
      </c>
      <c r="S188" s="4"/>
      <c r="T188" s="6"/>
      <c r="U188" s="5"/>
      <c r="V188" s="5"/>
      <c r="W188" s="4">
        <v>1</v>
      </c>
      <c r="X188" s="6">
        <v>43.75</v>
      </c>
      <c r="Y188" s="4"/>
      <c r="Z188" s="6"/>
      <c r="AA188" s="5"/>
      <c r="AB188" s="5"/>
      <c r="AC188" s="4">
        <v>5</v>
      </c>
      <c r="AD188" s="6">
        <v>211.65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>
        <v>4</v>
      </c>
      <c r="AP188" s="6">
        <v>180</v>
      </c>
      <c r="AQ188" s="4"/>
      <c r="AR188" s="6"/>
      <c r="AS188" s="5"/>
      <c r="AT188" s="5"/>
      <c r="AU188" s="4"/>
      <c r="AV188" s="6"/>
      <c r="AW188" s="4"/>
      <c r="AX188" s="6"/>
      <c r="AY188" s="5"/>
      <c r="AZ188" s="5"/>
      <c r="BA188" s="4"/>
      <c r="BB188" s="6"/>
      <c r="BC188" s="4"/>
      <c r="BD188" s="6"/>
      <c r="BE188" s="5"/>
      <c r="BF188" s="5"/>
      <c r="BG188" s="4"/>
      <c r="BH188" s="6"/>
      <c r="BI188" s="4"/>
      <c r="BJ188" s="6"/>
      <c r="BK188" s="5"/>
      <c r="BL188" s="5"/>
      <c r="BM188" s="4">
        <v>1</v>
      </c>
      <c r="BN188" s="6">
        <v>50.18</v>
      </c>
      <c r="BO188" s="4"/>
      <c r="BP188" s="6"/>
      <c r="BQ188" s="5"/>
      <c r="BR188" s="5"/>
      <c r="BS188" s="4">
        <v>1</v>
      </c>
      <c r="BT188" s="6">
        <v>40.29</v>
      </c>
      <c r="BU188" s="4"/>
      <c r="BV188" s="6"/>
      <c r="BW188" s="5"/>
      <c r="BX188" s="5"/>
      <c r="BY188" s="4"/>
      <c r="BZ188" s="6"/>
      <c r="CA188" s="4"/>
      <c r="CB188" s="6"/>
      <c r="CC188" s="5"/>
      <c r="CD188" s="5"/>
      <c r="CE188" s="4"/>
      <c r="CF188" s="6"/>
      <c r="CG188" s="4"/>
      <c r="CH188" s="6"/>
      <c r="CI188" s="5"/>
      <c r="CJ188" s="5"/>
      <c r="CK188" s="4">
        <v>1</v>
      </c>
      <c r="CL188" s="6">
        <v>89.09</v>
      </c>
      <c r="CM188" s="4"/>
      <c r="CN188" s="6"/>
      <c r="CO188" s="5"/>
      <c r="CP188" s="5"/>
      <c r="CQ188" s="4"/>
      <c r="CR188" s="6"/>
      <c r="CS188" s="4"/>
      <c r="CT188" s="6"/>
      <c r="CU188" s="5"/>
      <c r="CV188" s="5"/>
      <c r="CW188" s="4">
        <v>2</v>
      </c>
      <c r="CX188" s="6">
        <v>88.84</v>
      </c>
      <c r="CY188" s="4"/>
      <c r="CZ188" s="6"/>
      <c r="DA188" s="5"/>
      <c r="DB188" s="5"/>
      <c r="DC188" s="4"/>
      <c r="DD188" s="6"/>
      <c r="DE188" s="4"/>
      <c r="DF188" s="6"/>
      <c r="DG188" s="5"/>
      <c r="DH188" s="5"/>
      <c r="DI188" s="4"/>
      <c r="DJ188" s="6"/>
      <c r="DK188" s="4"/>
      <c r="DL188" s="6"/>
      <c r="DM188" s="5"/>
      <c r="DN188" s="5"/>
      <c r="DO188" s="4">
        <v>2</v>
      </c>
      <c r="DP188" s="6">
        <v>83.96</v>
      </c>
      <c r="DQ188" s="4"/>
      <c r="DR188" s="6"/>
      <c r="DS188" s="5"/>
      <c r="DT188" s="5"/>
      <c r="DU188" s="4"/>
      <c r="DV188" s="6"/>
      <c r="DW188" s="4"/>
      <c r="DX188" s="6"/>
      <c r="DY188" s="5"/>
      <c r="DZ188" s="5"/>
      <c r="EA188" s="4"/>
      <c r="EB188" s="6"/>
      <c r="EC188" s="4"/>
      <c r="ED188" s="6"/>
      <c r="EE188" s="5"/>
      <c r="EF188" s="5"/>
      <c r="EG188" s="4"/>
      <c r="EH188" s="6"/>
      <c r="EI188" s="4"/>
      <c r="EJ188" s="6"/>
      <c r="EK188" s="5"/>
      <c r="EL188" s="5"/>
      <c r="EM188" s="4"/>
      <c r="EN188" s="6"/>
      <c r="EO188" s="4"/>
      <c r="EP188" s="6"/>
      <c r="EQ188" s="5"/>
      <c r="ER188" s="5"/>
      <c r="ES188" s="4"/>
      <c r="ET188" s="6"/>
      <c r="EU188" s="4"/>
      <c r="EV188" s="6"/>
      <c r="EW188" s="5"/>
      <c r="EX188" s="5"/>
      <c r="EY188" s="4"/>
      <c r="EZ188" s="6"/>
      <c r="FA188" s="4"/>
      <c r="FB188" s="6"/>
      <c r="FC188" s="5"/>
      <c r="FD188" s="5"/>
      <c r="FE188" s="4"/>
      <c r="FF188" s="6"/>
      <c r="FG188" s="4"/>
      <c r="FH188" s="6"/>
      <c r="FI188" s="5"/>
      <c r="FJ188" s="5"/>
      <c r="FK188" s="4"/>
      <c r="FL188" s="6"/>
      <c r="FM188" s="4"/>
      <c r="FN188" s="6"/>
      <c r="FO188" s="5"/>
      <c r="FP188" s="5"/>
      <c r="FQ188" s="4"/>
      <c r="FR188" s="6"/>
      <c r="FS188" s="4"/>
      <c r="FT188" s="6"/>
      <c r="FU188" s="5"/>
      <c r="FV188" s="5"/>
      <c r="FW188" s="4"/>
      <c r="FX188" s="6"/>
      <c r="FY188" s="4"/>
      <c r="FZ188" s="6"/>
      <c r="GA188" s="5"/>
      <c r="GB188" s="5"/>
      <c r="GC188" s="4"/>
      <c r="GD188" s="6"/>
      <c r="GE188" s="4"/>
      <c r="GF188" s="6"/>
      <c r="GG188" s="5"/>
      <c r="GH188" s="5"/>
      <c r="GI188" s="4"/>
      <c r="GJ188" s="6"/>
      <c r="GK188" s="4"/>
      <c r="GL188" s="6"/>
      <c r="GM188" s="5"/>
      <c r="GN188" s="5"/>
      <c r="GO188" s="4"/>
      <c r="GP188" s="6"/>
      <c r="GQ188" s="4"/>
      <c r="GR188" s="6"/>
      <c r="GS188" s="5"/>
      <c r="GT188" s="5"/>
      <c r="GU188" s="4"/>
      <c r="GV188" s="6"/>
      <c r="GW188" s="4"/>
      <c r="GX188" s="6"/>
      <c r="GY188" s="5"/>
      <c r="GZ188" s="5"/>
      <c r="HA188" s="4"/>
      <c r="HB188" s="6"/>
      <c r="HC188" s="4"/>
      <c r="HD188" s="6"/>
      <c r="HE188" s="5"/>
      <c r="HF188" s="5"/>
      <c r="HG188" s="4"/>
      <c r="HH188" s="6"/>
      <c r="HI188" s="4"/>
      <c r="HJ188" s="6"/>
      <c r="HK188" s="5"/>
      <c r="HL188" s="5"/>
      <c r="HM188" s="4"/>
      <c r="HN188" s="6"/>
      <c r="HO188" s="4"/>
      <c r="HP188" s="6"/>
      <c r="HQ188" s="5"/>
      <c r="HR188" s="5"/>
      <c r="HS188" s="4"/>
      <c r="HT188" s="6"/>
      <c r="HU188" s="4"/>
      <c r="HV188" s="6"/>
      <c r="HW188" s="5"/>
      <c r="HX188" s="5"/>
      <c r="HY188" s="4"/>
      <c r="HZ188" s="6"/>
      <c r="IA188" s="4"/>
      <c r="IB188" s="6"/>
      <c r="IC188" s="5"/>
      <c r="ID188" s="5"/>
      <c r="IE188" s="4"/>
      <c r="IF188" s="6"/>
      <c r="IG188" s="4"/>
      <c r="IH188" s="6"/>
      <c r="II188" s="5"/>
      <c r="IJ188" s="5"/>
      <c r="IK188" s="4"/>
      <c r="IL188" s="6"/>
      <c r="IM188" s="4"/>
      <c r="IN188" s="6"/>
      <c r="IO188" s="5"/>
      <c r="IP188" s="5"/>
      <c r="IQ188" s="4"/>
      <c r="IR188" s="6"/>
      <c r="IS188" s="4"/>
      <c r="IT188" s="6"/>
      <c r="IU188" s="5"/>
      <c r="IV188" s="5"/>
      <c r="IW188" s="4"/>
      <c r="IX188" s="6"/>
      <c r="IY188" s="4"/>
      <c r="IZ188" s="6"/>
      <c r="JA188" s="5"/>
      <c r="JB188" s="5"/>
      <c r="JC188" s="4"/>
      <c r="JD188" s="6"/>
      <c r="JE188" s="4"/>
      <c r="JF188" s="6"/>
      <c r="JG188" s="5"/>
      <c r="JH188" s="5"/>
      <c r="JI188" s="4"/>
      <c r="JJ188" s="6"/>
      <c r="JK188" s="4"/>
      <c r="JL188" s="6"/>
      <c r="JM188" s="5"/>
      <c r="JN188" s="5"/>
      <c r="JO188" s="4"/>
      <c r="JP188" s="6"/>
      <c r="JQ188" s="4"/>
      <c r="JR188" s="6"/>
      <c r="JS188" s="5"/>
      <c r="JT188" s="5"/>
      <c r="JU188" s="4"/>
      <c r="JV188" s="6"/>
      <c r="JW188" s="4"/>
      <c r="JX188" s="6"/>
      <c r="JY188" s="5"/>
      <c r="JZ188" s="5"/>
      <c r="KA188" s="4"/>
      <c r="KB188" s="6"/>
      <c r="KC188" s="4"/>
      <c r="KD188" s="6"/>
      <c r="KE188" s="5"/>
      <c r="KF188" s="5"/>
      <c r="KG188" s="4"/>
      <c r="KH188" s="6"/>
      <c r="KI188" s="4"/>
      <c r="KJ188" s="6"/>
      <c r="KK188" s="5"/>
      <c r="KL188" s="5"/>
    </row>
    <row r="189">
      <c r="A189" s="3" t="s">
        <v>85</v>
      </c>
      <c r="B189" s="3" t="s">
        <v>86</v>
      </c>
      <c r="C189" s="3" t="s">
        <v>449</v>
      </c>
      <c r="D189" s="3" t="s">
        <v>505</v>
      </c>
      <c r="E189" s="3" t="s">
        <v>473</v>
      </c>
      <c r="F189" s="3" t="s">
        <v>474</v>
      </c>
      <c r="G189" s="3" t="s">
        <v>475</v>
      </c>
      <c r="H189" s="3" t="s">
        <v>129</v>
      </c>
      <c r="I189" s="4"/>
      <c r="J189" s="4">
        <f>=ROUNDDOWN({0},0)</f>
      </c>
      <c r="K189" s="4"/>
      <c r="L189" s="5">
        <v>1</v>
      </c>
      <c r="M189" s="4"/>
      <c r="N189" s="4">
        <f>=ROUNDDOWN({0},0)</f>
      </c>
      <c r="O189" s="4"/>
      <c r="P189" s="5"/>
      <c r="Q189" s="4">
        <v>17</v>
      </c>
      <c r="R189" s="6">
        <v>748.95</v>
      </c>
      <c r="S189" s="4"/>
      <c r="T189" s="6"/>
      <c r="U189" s="5"/>
      <c r="V189" s="5"/>
      <c r="W189" s="4"/>
      <c r="X189" s="6"/>
      <c r="Y189" s="4"/>
      <c r="Z189" s="6"/>
      <c r="AA189" s="5"/>
      <c r="AB189" s="5"/>
      <c r="AC189" s="4">
        <v>5</v>
      </c>
      <c r="AD189" s="6">
        <v>207.29</v>
      </c>
      <c r="AE189" s="4"/>
      <c r="AF189" s="6"/>
      <c r="AG189" s="5"/>
      <c r="AH189" s="5"/>
      <c r="AI189" s="4">
        <v>2</v>
      </c>
      <c r="AJ189" s="6">
        <v>92.72</v>
      </c>
      <c r="AK189" s="4"/>
      <c r="AL189" s="6"/>
      <c r="AM189" s="5"/>
      <c r="AN189" s="5"/>
      <c r="AO189" s="4">
        <v>4</v>
      </c>
      <c r="AP189" s="6">
        <v>176.4</v>
      </c>
      <c r="AQ189" s="4"/>
      <c r="AR189" s="6"/>
      <c r="AS189" s="5"/>
      <c r="AT189" s="5"/>
      <c r="AU189" s="4">
        <v>1</v>
      </c>
      <c r="AV189" s="6">
        <v>42.94</v>
      </c>
      <c r="AW189" s="4"/>
      <c r="AX189" s="6"/>
      <c r="AY189" s="5"/>
      <c r="AZ189" s="5"/>
      <c r="BA189" s="4"/>
      <c r="BB189" s="6"/>
      <c r="BC189" s="4"/>
      <c r="BD189" s="6"/>
      <c r="BE189" s="5"/>
      <c r="BF189" s="5"/>
      <c r="BG189" s="4"/>
      <c r="BH189" s="6"/>
      <c r="BI189" s="4"/>
      <c r="BJ189" s="6"/>
      <c r="BK189" s="5"/>
      <c r="BL189" s="5"/>
      <c r="BM189" s="4">
        <v>2</v>
      </c>
      <c r="BN189" s="6">
        <v>100.36</v>
      </c>
      <c r="BO189" s="4"/>
      <c r="BP189" s="6"/>
      <c r="BQ189" s="5"/>
      <c r="BR189" s="5"/>
      <c r="BS189" s="4">
        <v>1</v>
      </c>
      <c r="BT189" s="6">
        <v>39.73</v>
      </c>
      <c r="BU189" s="4"/>
      <c r="BV189" s="6"/>
      <c r="BW189" s="5"/>
      <c r="BX189" s="5"/>
      <c r="BY189" s="4"/>
      <c r="BZ189" s="6"/>
      <c r="CA189" s="4"/>
      <c r="CB189" s="6"/>
      <c r="CC189" s="5"/>
      <c r="CD189" s="5"/>
      <c r="CE189" s="4"/>
      <c r="CF189" s="6"/>
      <c r="CG189" s="4"/>
      <c r="CH189" s="6"/>
      <c r="CI189" s="5"/>
      <c r="CJ189" s="5"/>
      <c r="CK189" s="4"/>
      <c r="CL189" s="6"/>
      <c r="CM189" s="4"/>
      <c r="CN189" s="6"/>
      <c r="CO189" s="5"/>
      <c r="CP189" s="5"/>
      <c r="CQ189" s="4"/>
      <c r="CR189" s="6"/>
      <c r="CS189" s="4"/>
      <c r="CT189" s="6"/>
      <c r="CU189" s="5"/>
      <c r="CV189" s="5"/>
      <c r="CW189" s="4">
        <v>1</v>
      </c>
      <c r="CX189" s="6">
        <v>44.42</v>
      </c>
      <c r="CY189" s="4"/>
      <c r="CZ189" s="6"/>
      <c r="DA189" s="5"/>
      <c r="DB189" s="5"/>
      <c r="DC189" s="4"/>
      <c r="DD189" s="6"/>
      <c r="DE189" s="4"/>
      <c r="DF189" s="6"/>
      <c r="DG189" s="5"/>
      <c r="DH189" s="5"/>
      <c r="DI189" s="4"/>
      <c r="DJ189" s="6"/>
      <c r="DK189" s="4"/>
      <c r="DL189" s="6"/>
      <c r="DM189" s="5"/>
      <c r="DN189" s="5"/>
      <c r="DO189" s="4"/>
      <c r="DP189" s="6"/>
      <c r="DQ189" s="4"/>
      <c r="DR189" s="6"/>
      <c r="DS189" s="5"/>
      <c r="DT189" s="5"/>
      <c r="DU189" s="4">
        <v>1</v>
      </c>
      <c r="DV189" s="6">
        <v>45.09</v>
      </c>
      <c r="DW189" s="4"/>
      <c r="DX189" s="6"/>
      <c r="DY189" s="5"/>
      <c r="DZ189" s="5"/>
      <c r="EA189" s="4"/>
      <c r="EB189" s="6"/>
      <c r="EC189" s="4"/>
      <c r="ED189" s="6"/>
      <c r="EE189" s="5"/>
      <c r="EF189" s="5"/>
      <c r="EG189" s="4"/>
      <c r="EH189" s="6"/>
      <c r="EI189" s="4"/>
      <c r="EJ189" s="6"/>
      <c r="EK189" s="5"/>
      <c r="EL189" s="5"/>
      <c r="EM189" s="4"/>
      <c r="EN189" s="6"/>
      <c r="EO189" s="4"/>
      <c r="EP189" s="6"/>
      <c r="EQ189" s="5"/>
      <c r="ER189" s="5"/>
      <c r="ES189" s="4"/>
      <c r="ET189" s="6"/>
      <c r="EU189" s="4"/>
      <c r="EV189" s="6"/>
      <c r="EW189" s="5"/>
      <c r="EX189" s="5"/>
      <c r="EY189" s="4"/>
      <c r="EZ189" s="6"/>
      <c r="FA189" s="4"/>
      <c r="FB189" s="6"/>
      <c r="FC189" s="5"/>
      <c r="FD189" s="5"/>
      <c r="FE189" s="4"/>
      <c r="FF189" s="6"/>
      <c r="FG189" s="4"/>
      <c r="FH189" s="6"/>
      <c r="FI189" s="5"/>
      <c r="FJ189" s="5"/>
      <c r="FK189" s="4"/>
      <c r="FL189" s="6"/>
      <c r="FM189" s="4"/>
      <c r="FN189" s="6"/>
      <c r="FO189" s="5"/>
      <c r="FP189" s="5"/>
      <c r="FQ189" s="4"/>
      <c r="FR189" s="6"/>
      <c r="FS189" s="4"/>
      <c r="FT189" s="6"/>
      <c r="FU189" s="5"/>
      <c r="FV189" s="5"/>
      <c r="FW189" s="4"/>
      <c r="FX189" s="6"/>
      <c r="FY189" s="4"/>
      <c r="FZ189" s="6"/>
      <c r="GA189" s="5"/>
      <c r="GB189" s="5"/>
      <c r="GC189" s="4"/>
      <c r="GD189" s="6"/>
      <c r="GE189" s="4"/>
      <c r="GF189" s="6"/>
      <c r="GG189" s="5"/>
      <c r="GH189" s="5"/>
      <c r="GI189" s="4"/>
      <c r="GJ189" s="6"/>
      <c r="GK189" s="4"/>
      <c r="GL189" s="6"/>
      <c r="GM189" s="5"/>
      <c r="GN189" s="5"/>
      <c r="GO189" s="4"/>
      <c r="GP189" s="6"/>
      <c r="GQ189" s="4"/>
      <c r="GR189" s="6"/>
      <c r="GS189" s="5"/>
      <c r="GT189" s="5"/>
      <c r="GU189" s="4"/>
      <c r="GV189" s="6"/>
      <c r="GW189" s="4"/>
      <c r="GX189" s="6"/>
      <c r="GY189" s="5"/>
      <c r="GZ189" s="5"/>
      <c r="HA189" s="4"/>
      <c r="HB189" s="6"/>
      <c r="HC189" s="4"/>
      <c r="HD189" s="6"/>
      <c r="HE189" s="5"/>
      <c r="HF189" s="5"/>
      <c r="HG189" s="4"/>
      <c r="HH189" s="6"/>
      <c r="HI189" s="4"/>
      <c r="HJ189" s="6"/>
      <c r="HK189" s="5"/>
      <c r="HL189" s="5"/>
      <c r="HM189" s="4"/>
      <c r="HN189" s="6"/>
      <c r="HO189" s="4"/>
      <c r="HP189" s="6"/>
      <c r="HQ189" s="5"/>
      <c r="HR189" s="5"/>
      <c r="HS189" s="4"/>
      <c r="HT189" s="6"/>
      <c r="HU189" s="4"/>
      <c r="HV189" s="6"/>
      <c r="HW189" s="5"/>
      <c r="HX189" s="5"/>
      <c r="HY189" s="4"/>
      <c r="HZ189" s="6"/>
      <c r="IA189" s="4"/>
      <c r="IB189" s="6"/>
      <c r="IC189" s="5"/>
      <c r="ID189" s="5"/>
      <c r="IE189" s="4"/>
      <c r="IF189" s="6"/>
      <c r="IG189" s="4"/>
      <c r="IH189" s="6"/>
      <c r="II189" s="5"/>
      <c r="IJ189" s="5"/>
      <c r="IK189" s="4"/>
      <c r="IL189" s="6"/>
      <c r="IM189" s="4"/>
      <c r="IN189" s="6"/>
      <c r="IO189" s="5"/>
      <c r="IP189" s="5"/>
      <c r="IQ189" s="4"/>
      <c r="IR189" s="6"/>
      <c r="IS189" s="4"/>
      <c r="IT189" s="6"/>
      <c r="IU189" s="5"/>
      <c r="IV189" s="5"/>
      <c r="IW189" s="4"/>
      <c r="IX189" s="6"/>
      <c r="IY189" s="4"/>
      <c r="IZ189" s="6"/>
      <c r="JA189" s="5"/>
      <c r="JB189" s="5"/>
      <c r="JC189" s="4"/>
      <c r="JD189" s="6"/>
      <c r="JE189" s="4"/>
      <c r="JF189" s="6"/>
      <c r="JG189" s="5"/>
      <c r="JH189" s="5"/>
      <c r="JI189" s="4"/>
      <c r="JJ189" s="6"/>
      <c r="JK189" s="4"/>
      <c r="JL189" s="6"/>
      <c r="JM189" s="5"/>
      <c r="JN189" s="5"/>
      <c r="JO189" s="4"/>
      <c r="JP189" s="6"/>
      <c r="JQ189" s="4"/>
      <c r="JR189" s="6"/>
      <c r="JS189" s="5"/>
      <c r="JT189" s="5"/>
      <c r="JU189" s="4"/>
      <c r="JV189" s="6"/>
      <c r="JW189" s="4"/>
      <c r="JX189" s="6"/>
      <c r="JY189" s="5"/>
      <c r="JZ189" s="5"/>
      <c r="KA189" s="4"/>
      <c r="KB189" s="6"/>
      <c r="KC189" s="4"/>
      <c r="KD189" s="6"/>
      <c r="KE189" s="5"/>
      <c r="KF189" s="5"/>
      <c r="KG189" s="4"/>
      <c r="KH189" s="6"/>
      <c r="KI189" s="4"/>
      <c r="KJ189" s="6"/>
      <c r="KK189" s="5"/>
      <c r="KL189" s="5"/>
    </row>
    <row r="190">
      <c r="A190" s="3" t="s">
        <v>85</v>
      </c>
      <c r="B190" s="3" t="s">
        <v>86</v>
      </c>
      <c r="C190" s="3" t="s">
        <v>449</v>
      </c>
      <c r="D190" s="3" t="s">
        <v>505</v>
      </c>
      <c r="E190" s="3" t="s">
        <v>467</v>
      </c>
      <c r="F190" s="3" t="s">
        <v>468</v>
      </c>
      <c r="G190" s="3" t="s">
        <v>469</v>
      </c>
      <c r="H190" s="3" t="s">
        <v>129</v>
      </c>
      <c r="I190" s="4"/>
      <c r="J190" s="4">
        <f>=ROUNDDOWN({0},0)</f>
      </c>
      <c r="K190" s="4">
        <v>950</v>
      </c>
      <c r="L190" s="5">
        <v>1</v>
      </c>
      <c r="M190" s="4"/>
      <c r="N190" s="4">
        <f>=ROUNDDOWN({0},0)</f>
      </c>
      <c r="O190" s="4"/>
      <c r="P190" s="5"/>
      <c r="Q190" s="4">
        <v>17</v>
      </c>
      <c r="R190" s="6">
        <v>744.88</v>
      </c>
      <c r="S190" s="4"/>
      <c r="T190" s="6"/>
      <c r="U190" s="5"/>
      <c r="V190" s="5"/>
      <c r="W190" s="4">
        <v>1</v>
      </c>
      <c r="X190" s="6">
        <v>43.75</v>
      </c>
      <c r="Y190" s="4"/>
      <c r="Z190" s="6"/>
      <c r="AA190" s="5"/>
      <c r="AB190" s="5"/>
      <c r="AC190" s="4">
        <v>5</v>
      </c>
      <c r="AD190" s="6">
        <v>200.74</v>
      </c>
      <c r="AE190" s="4"/>
      <c r="AF190" s="6"/>
      <c r="AG190" s="5"/>
      <c r="AH190" s="5"/>
      <c r="AI190" s="4"/>
      <c r="AJ190" s="6"/>
      <c r="AK190" s="4"/>
      <c r="AL190" s="6"/>
      <c r="AM190" s="5"/>
      <c r="AN190" s="5"/>
      <c r="AO190" s="4">
        <v>2</v>
      </c>
      <c r="AP190" s="6">
        <v>86.4</v>
      </c>
      <c r="AQ190" s="4"/>
      <c r="AR190" s="6"/>
      <c r="AS190" s="5"/>
      <c r="AT190" s="5"/>
      <c r="AU190" s="4">
        <v>7</v>
      </c>
      <c r="AV190" s="6">
        <v>333.41</v>
      </c>
      <c r="AW190" s="4"/>
      <c r="AX190" s="6"/>
      <c r="AY190" s="5"/>
      <c r="AZ190" s="5"/>
      <c r="BA190" s="4"/>
      <c r="BB190" s="6"/>
      <c r="BC190" s="4"/>
      <c r="BD190" s="6"/>
      <c r="BE190" s="5"/>
      <c r="BF190" s="5"/>
      <c r="BG190" s="4">
        <v>1</v>
      </c>
      <c r="BH190" s="6">
        <v>40.29</v>
      </c>
      <c r="BI190" s="4"/>
      <c r="BJ190" s="6"/>
      <c r="BK190" s="5"/>
      <c r="BL190" s="5"/>
      <c r="BM190" s="4"/>
      <c r="BN190" s="6"/>
      <c r="BO190" s="4"/>
      <c r="BP190" s="6"/>
      <c r="BQ190" s="5"/>
      <c r="BR190" s="5"/>
      <c r="BS190" s="4">
        <v>1</v>
      </c>
      <c r="BT190" s="6">
        <v>40.29</v>
      </c>
      <c r="BU190" s="4"/>
      <c r="BV190" s="6"/>
      <c r="BW190" s="5"/>
      <c r="BX190" s="5"/>
      <c r="BY190" s="4"/>
      <c r="BZ190" s="6"/>
      <c r="CA190" s="4"/>
      <c r="CB190" s="6"/>
      <c r="CC190" s="5"/>
      <c r="CD190" s="5"/>
      <c r="CE190" s="4"/>
      <c r="CF190" s="6"/>
      <c r="CG190" s="4"/>
      <c r="CH190" s="6"/>
      <c r="CI190" s="5"/>
      <c r="CJ190" s="5"/>
      <c r="CK190" s="4"/>
      <c r="CL190" s="6"/>
      <c r="CM190" s="4"/>
      <c r="CN190" s="6"/>
      <c r="CO190" s="5"/>
      <c r="CP190" s="5"/>
      <c r="CQ190" s="4"/>
      <c r="CR190" s="6"/>
      <c r="CS190" s="4"/>
      <c r="CT190" s="6"/>
      <c r="CU190" s="5"/>
      <c r="CV190" s="5"/>
      <c r="CW190" s="4"/>
      <c r="CX190" s="6"/>
      <c r="CY190" s="4"/>
      <c r="CZ190" s="6"/>
      <c r="DA190" s="5"/>
      <c r="DB190" s="5"/>
      <c r="DC190" s="4"/>
      <c r="DD190" s="6"/>
      <c r="DE190" s="4"/>
      <c r="DF190" s="6"/>
      <c r="DG190" s="5"/>
      <c r="DH190" s="5"/>
      <c r="DI190" s="4"/>
      <c r="DJ190" s="6"/>
      <c r="DK190" s="4"/>
      <c r="DL190" s="6"/>
      <c r="DM190" s="5"/>
      <c r="DN190" s="5"/>
      <c r="DO190" s="4"/>
      <c r="DP190" s="6"/>
      <c r="DQ190" s="4"/>
      <c r="DR190" s="6"/>
      <c r="DS190" s="5"/>
      <c r="DT190" s="5"/>
      <c r="DU190" s="4"/>
      <c r="DV190" s="6"/>
      <c r="DW190" s="4"/>
      <c r="DX190" s="6"/>
      <c r="DY190" s="5"/>
      <c r="DZ190" s="5"/>
      <c r="EA190" s="4"/>
      <c r="EB190" s="6"/>
      <c r="EC190" s="4"/>
      <c r="ED190" s="6"/>
      <c r="EE190" s="5"/>
      <c r="EF190" s="5"/>
      <c r="EG190" s="4"/>
      <c r="EH190" s="6"/>
      <c r="EI190" s="4"/>
      <c r="EJ190" s="6"/>
      <c r="EK190" s="5"/>
      <c r="EL190" s="5"/>
      <c r="EM190" s="4"/>
      <c r="EN190" s="6"/>
      <c r="EO190" s="4"/>
      <c r="EP190" s="6"/>
      <c r="EQ190" s="5"/>
      <c r="ER190" s="5"/>
      <c r="ES190" s="4"/>
      <c r="ET190" s="6"/>
      <c r="EU190" s="4"/>
      <c r="EV190" s="6"/>
      <c r="EW190" s="5"/>
      <c r="EX190" s="5"/>
      <c r="EY190" s="4"/>
      <c r="EZ190" s="6"/>
      <c r="FA190" s="4"/>
      <c r="FB190" s="6"/>
      <c r="FC190" s="5"/>
      <c r="FD190" s="5"/>
      <c r="FE190" s="4"/>
      <c r="FF190" s="6"/>
      <c r="FG190" s="4"/>
      <c r="FH190" s="6"/>
      <c r="FI190" s="5"/>
      <c r="FJ190" s="5"/>
      <c r="FK190" s="4"/>
      <c r="FL190" s="6"/>
      <c r="FM190" s="4"/>
      <c r="FN190" s="6"/>
      <c r="FO190" s="5"/>
      <c r="FP190" s="5"/>
      <c r="FQ190" s="4"/>
      <c r="FR190" s="6"/>
      <c r="FS190" s="4"/>
      <c r="FT190" s="6"/>
      <c r="FU190" s="5"/>
      <c r="FV190" s="5"/>
      <c r="FW190" s="4"/>
      <c r="FX190" s="6"/>
      <c r="FY190" s="4"/>
      <c r="FZ190" s="6"/>
      <c r="GA190" s="5"/>
      <c r="GB190" s="5"/>
      <c r="GC190" s="4"/>
      <c r="GD190" s="6"/>
      <c r="GE190" s="4"/>
      <c r="GF190" s="6"/>
      <c r="GG190" s="5"/>
      <c r="GH190" s="5"/>
      <c r="GI190" s="4"/>
      <c r="GJ190" s="6"/>
      <c r="GK190" s="4"/>
      <c r="GL190" s="6"/>
      <c r="GM190" s="5"/>
      <c r="GN190" s="5"/>
      <c r="GO190" s="4"/>
      <c r="GP190" s="6"/>
      <c r="GQ190" s="4"/>
      <c r="GR190" s="6"/>
      <c r="GS190" s="5"/>
      <c r="GT190" s="5"/>
      <c r="GU190" s="4"/>
      <c r="GV190" s="6"/>
      <c r="GW190" s="4"/>
      <c r="GX190" s="6"/>
      <c r="GY190" s="5"/>
      <c r="GZ190" s="5"/>
      <c r="HA190" s="4"/>
      <c r="HB190" s="6"/>
      <c r="HC190" s="4"/>
      <c r="HD190" s="6"/>
      <c r="HE190" s="5"/>
      <c r="HF190" s="5"/>
      <c r="HG190" s="4"/>
      <c r="HH190" s="6"/>
      <c r="HI190" s="4"/>
      <c r="HJ190" s="6"/>
      <c r="HK190" s="5"/>
      <c r="HL190" s="5"/>
      <c r="HM190" s="4"/>
      <c r="HN190" s="6"/>
      <c r="HO190" s="4"/>
      <c r="HP190" s="6"/>
      <c r="HQ190" s="5"/>
      <c r="HR190" s="5"/>
      <c r="HS190" s="4"/>
      <c r="HT190" s="6"/>
      <c r="HU190" s="4"/>
      <c r="HV190" s="6"/>
      <c r="HW190" s="5"/>
      <c r="HX190" s="5"/>
      <c r="HY190" s="4"/>
      <c r="HZ190" s="6"/>
      <c r="IA190" s="4"/>
      <c r="IB190" s="6"/>
      <c r="IC190" s="5"/>
      <c r="ID190" s="5"/>
      <c r="IE190" s="4"/>
      <c r="IF190" s="6"/>
      <c r="IG190" s="4"/>
      <c r="IH190" s="6"/>
      <c r="II190" s="5"/>
      <c r="IJ190" s="5"/>
      <c r="IK190" s="4"/>
      <c r="IL190" s="6"/>
      <c r="IM190" s="4"/>
      <c r="IN190" s="6"/>
      <c r="IO190" s="5"/>
      <c r="IP190" s="5"/>
      <c r="IQ190" s="4"/>
      <c r="IR190" s="6"/>
      <c r="IS190" s="4"/>
      <c r="IT190" s="6"/>
      <c r="IU190" s="5"/>
      <c r="IV190" s="5"/>
      <c r="IW190" s="4"/>
      <c r="IX190" s="6"/>
      <c r="IY190" s="4"/>
      <c r="IZ190" s="6"/>
      <c r="JA190" s="5"/>
      <c r="JB190" s="5"/>
      <c r="JC190" s="4"/>
      <c r="JD190" s="6"/>
      <c r="JE190" s="4"/>
      <c r="JF190" s="6"/>
      <c r="JG190" s="5"/>
      <c r="JH190" s="5"/>
      <c r="JI190" s="4"/>
      <c r="JJ190" s="6"/>
      <c r="JK190" s="4"/>
      <c r="JL190" s="6"/>
      <c r="JM190" s="5"/>
      <c r="JN190" s="5"/>
      <c r="JO190" s="4"/>
      <c r="JP190" s="6"/>
      <c r="JQ190" s="4"/>
      <c r="JR190" s="6"/>
      <c r="JS190" s="5"/>
      <c r="JT190" s="5"/>
      <c r="JU190" s="4"/>
      <c r="JV190" s="6"/>
      <c r="JW190" s="4"/>
      <c r="JX190" s="6"/>
      <c r="JY190" s="5"/>
      <c r="JZ190" s="5"/>
      <c r="KA190" s="4"/>
      <c r="KB190" s="6"/>
      <c r="KC190" s="4"/>
      <c r="KD190" s="6"/>
      <c r="KE190" s="5"/>
      <c r="KF190" s="5"/>
      <c r="KG190" s="4"/>
      <c r="KH190" s="6"/>
      <c r="KI190" s="4"/>
      <c r="KJ190" s="6"/>
      <c r="KK190" s="5"/>
      <c r="KL190" s="5"/>
    </row>
    <row r="191">
      <c r="A191" s="3" t="s">
        <v>85</v>
      </c>
      <c r="B191" s="3" t="s">
        <v>86</v>
      </c>
      <c r="C191" s="3" t="s">
        <v>449</v>
      </c>
      <c r="D191" s="3" t="s">
        <v>505</v>
      </c>
      <c r="E191" s="3" t="s">
        <v>509</v>
      </c>
      <c r="F191" s="3" t="s">
        <v>510</v>
      </c>
      <c r="G191" s="3" t="s">
        <v>511</v>
      </c>
      <c r="H191" s="3" t="s">
        <v>210</v>
      </c>
      <c r="I191" s="4"/>
      <c r="J191" s="4">
        <f>=ROUNDDOWN({0},0)</f>
      </c>
      <c r="K191" s="4"/>
      <c r="L191" s="5">
        <v>1</v>
      </c>
      <c r="M191" s="4"/>
      <c r="N191" s="4">
        <f>=ROUNDDOWN({0},0)</f>
      </c>
      <c r="O191" s="4"/>
      <c r="P191" s="5"/>
      <c r="Q191" s="4">
        <v>15</v>
      </c>
      <c r="R191" s="6">
        <v>646.4</v>
      </c>
      <c r="S191" s="4"/>
      <c r="T191" s="6"/>
      <c r="U191" s="5"/>
      <c r="V191" s="5"/>
      <c r="W191" s="4">
        <v>1</v>
      </c>
      <c r="X191" s="6">
        <v>43.75</v>
      </c>
      <c r="Y191" s="4"/>
      <c r="Z191" s="6"/>
      <c r="AA191" s="5"/>
      <c r="AB191" s="5"/>
      <c r="AC191" s="4">
        <v>5</v>
      </c>
      <c r="AD191" s="6">
        <v>213.84</v>
      </c>
      <c r="AE191" s="4"/>
      <c r="AF191" s="6"/>
      <c r="AG191" s="5"/>
      <c r="AH191" s="5"/>
      <c r="AI191" s="4"/>
      <c r="AJ191" s="6"/>
      <c r="AK191" s="4"/>
      <c r="AL191" s="6"/>
      <c r="AM191" s="5"/>
      <c r="AN191" s="5"/>
      <c r="AO191" s="4">
        <v>5</v>
      </c>
      <c r="AP191" s="6">
        <v>225</v>
      </c>
      <c r="AQ191" s="4"/>
      <c r="AR191" s="6"/>
      <c r="AS191" s="5"/>
      <c r="AT191" s="5"/>
      <c r="AU191" s="4">
        <v>1</v>
      </c>
      <c r="AV191" s="6">
        <v>42.94</v>
      </c>
      <c r="AW191" s="4"/>
      <c r="AX191" s="6"/>
      <c r="AY191" s="5"/>
      <c r="AZ191" s="5"/>
      <c r="BA191" s="4"/>
      <c r="BB191" s="6"/>
      <c r="BC191" s="4"/>
      <c r="BD191" s="6"/>
      <c r="BE191" s="5"/>
      <c r="BF191" s="5"/>
      <c r="BG191" s="4">
        <v>3</v>
      </c>
      <c r="BH191" s="6">
        <v>120.87</v>
      </c>
      <c r="BI191" s="4"/>
      <c r="BJ191" s="6"/>
      <c r="BK191" s="5"/>
      <c r="BL191" s="5"/>
      <c r="BM191" s="4"/>
      <c r="BN191" s="6"/>
      <c r="BO191" s="4"/>
      <c r="BP191" s="6"/>
      <c r="BQ191" s="5"/>
      <c r="BR191" s="5"/>
      <c r="BS191" s="4"/>
      <c r="BT191" s="6"/>
      <c r="BU191" s="4"/>
      <c r="BV191" s="6"/>
      <c r="BW191" s="5"/>
      <c r="BX191" s="5"/>
      <c r="BY191" s="4"/>
      <c r="BZ191" s="6"/>
      <c r="CA191" s="4"/>
      <c r="CB191" s="6"/>
      <c r="CC191" s="5"/>
      <c r="CD191" s="5"/>
      <c r="CE191" s="4"/>
      <c r="CF191" s="6"/>
      <c r="CG191" s="4"/>
      <c r="CH191" s="6"/>
      <c r="CI191" s="5"/>
      <c r="CJ191" s="5"/>
      <c r="CK191" s="4"/>
      <c r="CL191" s="6"/>
      <c r="CM191" s="4"/>
      <c r="CN191" s="6"/>
      <c r="CO191" s="5"/>
      <c r="CP191" s="5"/>
      <c r="CQ191" s="4"/>
      <c r="CR191" s="6"/>
      <c r="CS191" s="4"/>
      <c r="CT191" s="6"/>
      <c r="CU191" s="5"/>
      <c r="CV191" s="5"/>
      <c r="CW191" s="4"/>
      <c r="CX191" s="6"/>
      <c r="CY191" s="4"/>
      <c r="CZ191" s="6"/>
      <c r="DA191" s="5"/>
      <c r="DB191" s="5"/>
      <c r="DC191" s="4"/>
      <c r="DD191" s="6"/>
      <c r="DE191" s="4"/>
      <c r="DF191" s="6"/>
      <c r="DG191" s="5"/>
      <c r="DH191" s="5"/>
      <c r="DI191" s="4"/>
      <c r="DJ191" s="6"/>
      <c r="DK191" s="4"/>
      <c r="DL191" s="6"/>
      <c r="DM191" s="5"/>
      <c r="DN191" s="5"/>
      <c r="DO191" s="4"/>
      <c r="DP191" s="6"/>
      <c r="DQ191" s="4"/>
      <c r="DR191" s="6"/>
      <c r="DS191" s="5"/>
      <c r="DT191" s="5"/>
      <c r="DU191" s="4"/>
      <c r="DV191" s="6"/>
      <c r="DW191" s="4"/>
      <c r="DX191" s="6"/>
      <c r="DY191" s="5"/>
      <c r="DZ191" s="5"/>
      <c r="EA191" s="4"/>
      <c r="EB191" s="6"/>
      <c r="EC191" s="4"/>
      <c r="ED191" s="6"/>
      <c r="EE191" s="5"/>
      <c r="EF191" s="5"/>
      <c r="EG191" s="4"/>
      <c r="EH191" s="6"/>
      <c r="EI191" s="4"/>
      <c r="EJ191" s="6"/>
      <c r="EK191" s="5"/>
      <c r="EL191" s="5"/>
      <c r="EM191" s="4"/>
      <c r="EN191" s="6"/>
      <c r="EO191" s="4"/>
      <c r="EP191" s="6"/>
      <c r="EQ191" s="5"/>
      <c r="ER191" s="5"/>
      <c r="ES191" s="4"/>
      <c r="ET191" s="6"/>
      <c r="EU191" s="4"/>
      <c r="EV191" s="6"/>
      <c r="EW191" s="5"/>
      <c r="EX191" s="5"/>
      <c r="EY191" s="4"/>
      <c r="EZ191" s="6"/>
      <c r="FA191" s="4"/>
      <c r="FB191" s="6"/>
      <c r="FC191" s="5"/>
      <c r="FD191" s="5"/>
      <c r="FE191" s="4"/>
      <c r="FF191" s="6"/>
      <c r="FG191" s="4"/>
      <c r="FH191" s="6"/>
      <c r="FI191" s="5"/>
      <c r="FJ191" s="5"/>
      <c r="FK191" s="4"/>
      <c r="FL191" s="6"/>
      <c r="FM191" s="4"/>
      <c r="FN191" s="6"/>
      <c r="FO191" s="5"/>
      <c r="FP191" s="5"/>
      <c r="FQ191" s="4"/>
      <c r="FR191" s="6"/>
      <c r="FS191" s="4"/>
      <c r="FT191" s="6"/>
      <c r="FU191" s="5"/>
      <c r="FV191" s="5"/>
      <c r="FW191" s="4"/>
      <c r="FX191" s="6"/>
      <c r="FY191" s="4"/>
      <c r="FZ191" s="6"/>
      <c r="GA191" s="5"/>
      <c r="GB191" s="5"/>
      <c r="GC191" s="4"/>
      <c r="GD191" s="6"/>
      <c r="GE191" s="4"/>
      <c r="GF191" s="6"/>
      <c r="GG191" s="5"/>
      <c r="GH191" s="5"/>
      <c r="GI191" s="4"/>
      <c r="GJ191" s="6"/>
      <c r="GK191" s="4"/>
      <c r="GL191" s="6"/>
      <c r="GM191" s="5"/>
      <c r="GN191" s="5"/>
      <c r="GO191" s="4"/>
      <c r="GP191" s="6"/>
      <c r="GQ191" s="4"/>
      <c r="GR191" s="6"/>
      <c r="GS191" s="5"/>
      <c r="GT191" s="5"/>
      <c r="GU191" s="4"/>
      <c r="GV191" s="6"/>
      <c r="GW191" s="4"/>
      <c r="GX191" s="6"/>
      <c r="GY191" s="5"/>
      <c r="GZ191" s="5"/>
      <c r="HA191" s="4"/>
      <c r="HB191" s="6"/>
      <c r="HC191" s="4"/>
      <c r="HD191" s="6"/>
      <c r="HE191" s="5"/>
      <c r="HF191" s="5"/>
      <c r="HG191" s="4"/>
      <c r="HH191" s="6"/>
      <c r="HI191" s="4"/>
      <c r="HJ191" s="6"/>
      <c r="HK191" s="5"/>
      <c r="HL191" s="5"/>
      <c r="HM191" s="4"/>
      <c r="HN191" s="6"/>
      <c r="HO191" s="4"/>
      <c r="HP191" s="6"/>
      <c r="HQ191" s="5"/>
      <c r="HR191" s="5"/>
      <c r="HS191" s="4"/>
      <c r="HT191" s="6"/>
      <c r="HU191" s="4"/>
      <c r="HV191" s="6"/>
      <c r="HW191" s="5"/>
      <c r="HX191" s="5"/>
      <c r="HY191" s="4"/>
      <c r="HZ191" s="6"/>
      <c r="IA191" s="4"/>
      <c r="IB191" s="6"/>
      <c r="IC191" s="5"/>
      <c r="ID191" s="5"/>
      <c r="IE191" s="4"/>
      <c r="IF191" s="6"/>
      <c r="IG191" s="4"/>
      <c r="IH191" s="6"/>
      <c r="II191" s="5"/>
      <c r="IJ191" s="5"/>
      <c r="IK191" s="4"/>
      <c r="IL191" s="6"/>
      <c r="IM191" s="4"/>
      <c r="IN191" s="6"/>
      <c r="IO191" s="5"/>
      <c r="IP191" s="5"/>
      <c r="IQ191" s="4"/>
      <c r="IR191" s="6"/>
      <c r="IS191" s="4"/>
      <c r="IT191" s="6"/>
      <c r="IU191" s="5"/>
      <c r="IV191" s="5"/>
      <c r="IW191" s="4"/>
      <c r="IX191" s="6"/>
      <c r="IY191" s="4"/>
      <c r="IZ191" s="6"/>
      <c r="JA191" s="5"/>
      <c r="JB191" s="5"/>
      <c r="JC191" s="4"/>
      <c r="JD191" s="6"/>
      <c r="JE191" s="4"/>
      <c r="JF191" s="6"/>
      <c r="JG191" s="5"/>
      <c r="JH191" s="5"/>
      <c r="JI191" s="4"/>
      <c r="JJ191" s="6"/>
      <c r="JK191" s="4"/>
      <c r="JL191" s="6"/>
      <c r="JM191" s="5"/>
      <c r="JN191" s="5"/>
      <c r="JO191" s="4"/>
      <c r="JP191" s="6"/>
      <c r="JQ191" s="4"/>
      <c r="JR191" s="6"/>
      <c r="JS191" s="5"/>
      <c r="JT191" s="5"/>
      <c r="JU191" s="4"/>
      <c r="JV191" s="6"/>
      <c r="JW191" s="4"/>
      <c r="JX191" s="6"/>
      <c r="JY191" s="5"/>
      <c r="JZ191" s="5"/>
      <c r="KA191" s="4"/>
      <c r="KB191" s="6"/>
      <c r="KC191" s="4"/>
      <c r="KD191" s="6"/>
      <c r="KE191" s="5"/>
      <c r="KF191" s="5"/>
      <c r="KG191" s="4"/>
      <c r="KH191" s="6"/>
      <c r="KI191" s="4"/>
      <c r="KJ191" s="6"/>
      <c r="KK191" s="5"/>
      <c r="KL191" s="5"/>
    </row>
    <row r="192">
      <c r="A192" s="3" t="s">
        <v>85</v>
      </c>
      <c r="B192" s="3" t="s">
        <v>86</v>
      </c>
      <c r="C192" s="3" t="s">
        <v>449</v>
      </c>
      <c r="D192" s="3" t="s">
        <v>505</v>
      </c>
      <c r="E192" s="3" t="s">
        <v>152</v>
      </c>
      <c r="F192" s="3" t="s">
        <v>153</v>
      </c>
      <c r="G192" s="3" t="s">
        <v>154</v>
      </c>
      <c r="H192" s="3" t="s">
        <v>155</v>
      </c>
      <c r="I192" s="4"/>
      <c r="J192" s="4">
        <f>=ROUNDDOWN({0},0)</f>
      </c>
      <c r="K192" s="4"/>
      <c r="L192" s="5">
        <v>1</v>
      </c>
      <c r="M192" s="4"/>
      <c r="N192" s="4">
        <f>=ROUNDDOWN({0},0)</f>
      </c>
      <c r="O192" s="4"/>
      <c r="P192" s="5"/>
      <c r="Q192" s="4">
        <v>10</v>
      </c>
      <c r="R192" s="6">
        <v>557.54</v>
      </c>
      <c r="S192" s="4"/>
      <c r="T192" s="6"/>
      <c r="U192" s="5"/>
      <c r="V192" s="5"/>
      <c r="W192" s="4"/>
      <c r="X192" s="6"/>
      <c r="Y192" s="4"/>
      <c r="Z192" s="6"/>
      <c r="AA192" s="5"/>
      <c r="AB192" s="5"/>
      <c r="AC192" s="4"/>
      <c r="AD192" s="6"/>
      <c r="AE192" s="4"/>
      <c r="AF192" s="6"/>
      <c r="AG192" s="5"/>
      <c r="AH192" s="5"/>
      <c r="AI192" s="4"/>
      <c r="AJ192" s="6"/>
      <c r="AK192" s="4"/>
      <c r="AL192" s="6"/>
      <c r="AM192" s="5"/>
      <c r="AN192" s="5"/>
      <c r="AO192" s="4"/>
      <c r="AP192" s="6"/>
      <c r="AQ192" s="4"/>
      <c r="AR192" s="6"/>
      <c r="AS192" s="5"/>
      <c r="AT192" s="5"/>
      <c r="AU192" s="4">
        <v>1</v>
      </c>
      <c r="AV192" s="6">
        <v>54.41</v>
      </c>
      <c r="AW192" s="4"/>
      <c r="AX192" s="6"/>
      <c r="AY192" s="5"/>
      <c r="AZ192" s="5"/>
      <c r="BA192" s="4"/>
      <c r="BB192" s="6"/>
      <c r="BC192" s="4"/>
      <c r="BD192" s="6"/>
      <c r="BE192" s="5"/>
      <c r="BF192" s="5"/>
      <c r="BG192" s="4">
        <v>5</v>
      </c>
      <c r="BH192" s="6">
        <v>282.39</v>
      </c>
      <c r="BI192" s="4"/>
      <c r="BJ192" s="6"/>
      <c r="BK192" s="5"/>
      <c r="BL192" s="5"/>
      <c r="BM192" s="4">
        <v>1</v>
      </c>
      <c r="BN192" s="6">
        <v>58.54</v>
      </c>
      <c r="BO192" s="4"/>
      <c r="BP192" s="6"/>
      <c r="BQ192" s="5"/>
      <c r="BR192" s="5"/>
      <c r="BS192" s="4">
        <v>1</v>
      </c>
      <c r="BT192" s="6">
        <v>56.75</v>
      </c>
      <c r="BU192" s="4"/>
      <c r="BV192" s="6"/>
      <c r="BW192" s="5"/>
      <c r="BX192" s="5"/>
      <c r="BY192" s="4"/>
      <c r="BZ192" s="6"/>
      <c r="CA192" s="4"/>
      <c r="CB192" s="6"/>
      <c r="CC192" s="5"/>
      <c r="CD192" s="5"/>
      <c r="CE192" s="4"/>
      <c r="CF192" s="6"/>
      <c r="CG192" s="4"/>
      <c r="CH192" s="6"/>
      <c r="CI192" s="5"/>
      <c r="CJ192" s="5"/>
      <c r="CK192" s="4"/>
      <c r="CL192" s="6"/>
      <c r="CM192" s="4"/>
      <c r="CN192" s="6"/>
      <c r="CO192" s="5"/>
      <c r="CP192" s="5"/>
      <c r="CQ192" s="4"/>
      <c r="CR192" s="6"/>
      <c r="CS192" s="4"/>
      <c r="CT192" s="6"/>
      <c r="CU192" s="5"/>
      <c r="CV192" s="5"/>
      <c r="CW192" s="4"/>
      <c r="CX192" s="6"/>
      <c r="CY192" s="4"/>
      <c r="CZ192" s="6"/>
      <c r="DA192" s="5"/>
      <c r="DB192" s="5"/>
      <c r="DC192" s="4"/>
      <c r="DD192" s="6"/>
      <c r="DE192" s="4"/>
      <c r="DF192" s="6"/>
      <c r="DG192" s="5"/>
      <c r="DH192" s="5"/>
      <c r="DI192" s="4"/>
      <c r="DJ192" s="6"/>
      <c r="DK192" s="4"/>
      <c r="DL192" s="6"/>
      <c r="DM192" s="5"/>
      <c r="DN192" s="5"/>
      <c r="DO192" s="4">
        <v>2</v>
      </c>
      <c r="DP192" s="6">
        <v>105.45</v>
      </c>
      <c r="DQ192" s="4"/>
      <c r="DR192" s="6"/>
      <c r="DS192" s="5"/>
      <c r="DT192" s="5"/>
      <c r="DU192" s="4"/>
      <c r="DV192" s="6"/>
      <c r="DW192" s="4"/>
      <c r="DX192" s="6"/>
      <c r="DY192" s="5"/>
      <c r="DZ192" s="5"/>
      <c r="EA192" s="4"/>
      <c r="EB192" s="6"/>
      <c r="EC192" s="4"/>
      <c r="ED192" s="6"/>
      <c r="EE192" s="5"/>
      <c r="EF192" s="5"/>
      <c r="EG192" s="4"/>
      <c r="EH192" s="6"/>
      <c r="EI192" s="4"/>
      <c r="EJ192" s="6"/>
      <c r="EK192" s="5"/>
      <c r="EL192" s="5"/>
      <c r="EM192" s="4"/>
      <c r="EN192" s="6"/>
      <c r="EO192" s="4"/>
      <c r="EP192" s="6"/>
      <c r="EQ192" s="5"/>
      <c r="ER192" s="5"/>
      <c r="ES192" s="4"/>
      <c r="ET192" s="6"/>
      <c r="EU192" s="4"/>
      <c r="EV192" s="6"/>
      <c r="EW192" s="5"/>
      <c r="EX192" s="5"/>
      <c r="EY192" s="4"/>
      <c r="EZ192" s="6"/>
      <c r="FA192" s="4"/>
      <c r="FB192" s="6"/>
      <c r="FC192" s="5"/>
      <c r="FD192" s="5"/>
      <c r="FE192" s="4"/>
      <c r="FF192" s="6"/>
      <c r="FG192" s="4"/>
      <c r="FH192" s="6"/>
      <c r="FI192" s="5"/>
      <c r="FJ192" s="5"/>
      <c r="FK192" s="4"/>
      <c r="FL192" s="6"/>
      <c r="FM192" s="4"/>
      <c r="FN192" s="6"/>
      <c r="FO192" s="5"/>
      <c r="FP192" s="5"/>
      <c r="FQ192" s="4"/>
      <c r="FR192" s="6"/>
      <c r="FS192" s="4"/>
      <c r="FT192" s="6"/>
      <c r="FU192" s="5"/>
      <c r="FV192" s="5"/>
      <c r="FW192" s="4"/>
      <c r="FX192" s="6"/>
      <c r="FY192" s="4"/>
      <c r="FZ192" s="6"/>
      <c r="GA192" s="5"/>
      <c r="GB192" s="5"/>
      <c r="GC192" s="4"/>
      <c r="GD192" s="6"/>
      <c r="GE192" s="4"/>
      <c r="GF192" s="6"/>
      <c r="GG192" s="5"/>
      <c r="GH192" s="5"/>
      <c r="GI192" s="4"/>
      <c r="GJ192" s="6"/>
      <c r="GK192" s="4"/>
      <c r="GL192" s="6"/>
      <c r="GM192" s="5"/>
      <c r="GN192" s="5"/>
      <c r="GO192" s="4"/>
      <c r="GP192" s="6"/>
      <c r="GQ192" s="4"/>
      <c r="GR192" s="6"/>
      <c r="GS192" s="5"/>
      <c r="GT192" s="5"/>
      <c r="GU192" s="4"/>
      <c r="GV192" s="6"/>
      <c r="GW192" s="4"/>
      <c r="GX192" s="6"/>
      <c r="GY192" s="5"/>
      <c r="GZ192" s="5"/>
      <c r="HA192" s="4"/>
      <c r="HB192" s="6"/>
      <c r="HC192" s="4"/>
      <c r="HD192" s="6"/>
      <c r="HE192" s="5"/>
      <c r="HF192" s="5"/>
      <c r="HG192" s="4"/>
      <c r="HH192" s="6"/>
      <c r="HI192" s="4"/>
      <c r="HJ192" s="6"/>
      <c r="HK192" s="5"/>
      <c r="HL192" s="5"/>
      <c r="HM192" s="4"/>
      <c r="HN192" s="6"/>
      <c r="HO192" s="4"/>
      <c r="HP192" s="6"/>
      <c r="HQ192" s="5"/>
      <c r="HR192" s="5"/>
      <c r="HS192" s="4"/>
      <c r="HT192" s="6"/>
      <c r="HU192" s="4"/>
      <c r="HV192" s="6"/>
      <c r="HW192" s="5"/>
      <c r="HX192" s="5"/>
      <c r="HY192" s="4"/>
      <c r="HZ192" s="6"/>
      <c r="IA192" s="4"/>
      <c r="IB192" s="6"/>
      <c r="IC192" s="5"/>
      <c r="ID192" s="5"/>
      <c r="IE192" s="4"/>
      <c r="IF192" s="6"/>
      <c r="IG192" s="4"/>
      <c r="IH192" s="6"/>
      <c r="II192" s="5"/>
      <c r="IJ192" s="5"/>
      <c r="IK192" s="4"/>
      <c r="IL192" s="6"/>
      <c r="IM192" s="4"/>
      <c r="IN192" s="6"/>
      <c r="IO192" s="5"/>
      <c r="IP192" s="5"/>
      <c r="IQ192" s="4"/>
      <c r="IR192" s="6"/>
      <c r="IS192" s="4"/>
      <c r="IT192" s="6"/>
      <c r="IU192" s="5"/>
      <c r="IV192" s="5"/>
      <c r="IW192" s="4"/>
      <c r="IX192" s="6"/>
      <c r="IY192" s="4"/>
      <c r="IZ192" s="6"/>
      <c r="JA192" s="5"/>
      <c r="JB192" s="5"/>
      <c r="JC192" s="4"/>
      <c r="JD192" s="6"/>
      <c r="JE192" s="4"/>
      <c r="JF192" s="6"/>
      <c r="JG192" s="5"/>
      <c r="JH192" s="5"/>
      <c r="JI192" s="4"/>
      <c r="JJ192" s="6"/>
      <c r="JK192" s="4"/>
      <c r="JL192" s="6"/>
      <c r="JM192" s="5"/>
      <c r="JN192" s="5"/>
      <c r="JO192" s="4"/>
      <c r="JP192" s="6"/>
      <c r="JQ192" s="4"/>
      <c r="JR192" s="6"/>
      <c r="JS192" s="5"/>
      <c r="JT192" s="5"/>
      <c r="JU192" s="4"/>
      <c r="JV192" s="6"/>
      <c r="JW192" s="4"/>
      <c r="JX192" s="6"/>
      <c r="JY192" s="5"/>
      <c r="JZ192" s="5"/>
      <c r="KA192" s="4"/>
      <c r="KB192" s="6"/>
      <c r="KC192" s="4"/>
      <c r="KD192" s="6"/>
      <c r="KE192" s="5"/>
      <c r="KF192" s="5"/>
      <c r="KG192" s="4"/>
      <c r="KH192" s="6"/>
      <c r="KI192" s="4"/>
      <c r="KJ192" s="6"/>
      <c r="KK192" s="5"/>
      <c r="KL192" s="5"/>
    </row>
    <row r="193">
      <c r="A193" s="3" t="s">
        <v>85</v>
      </c>
      <c r="B193" s="3" t="s">
        <v>86</v>
      </c>
      <c r="C193" s="3" t="s">
        <v>449</v>
      </c>
      <c r="D193" s="3" t="s">
        <v>505</v>
      </c>
      <c r="E193" s="3" t="s">
        <v>512</v>
      </c>
      <c r="F193" s="3" t="s">
        <v>513</v>
      </c>
      <c r="G193" s="3" t="s">
        <v>514</v>
      </c>
      <c r="H193" s="3" t="s">
        <v>104</v>
      </c>
      <c r="I193" s="4"/>
      <c r="J193" s="4">
        <f>=ROUNDDOWN({0},0)</f>
      </c>
      <c r="K193" s="4"/>
      <c r="L193" s="5"/>
      <c r="M193" s="4"/>
      <c r="N193" s="4">
        <f>=ROUNDDOWN({0},0)</f>
      </c>
      <c r="O193" s="4"/>
      <c r="P193" s="5"/>
      <c r="Q193" s="4">
        <v>12</v>
      </c>
      <c r="R193" s="6">
        <v>486.96</v>
      </c>
      <c r="S193" s="4"/>
      <c r="T193" s="6"/>
      <c r="U193" s="5"/>
      <c r="V193" s="5"/>
      <c r="W193" s="4">
        <v>1</v>
      </c>
      <c r="X193" s="6">
        <v>43.75</v>
      </c>
      <c r="Y193" s="4"/>
      <c r="Z193" s="6"/>
      <c r="AA193" s="5"/>
      <c r="AB193" s="5"/>
      <c r="AC193" s="4">
        <v>3</v>
      </c>
      <c r="AD193" s="6">
        <v>101.24</v>
      </c>
      <c r="AE193" s="4"/>
      <c r="AF193" s="6"/>
      <c r="AG193" s="5"/>
      <c r="AH193" s="5"/>
      <c r="AI193" s="4">
        <v>2</v>
      </c>
      <c r="AJ193" s="6">
        <v>92.72</v>
      </c>
      <c r="AK193" s="4"/>
      <c r="AL193" s="6"/>
      <c r="AM193" s="5"/>
      <c r="AN193" s="5"/>
      <c r="AO193" s="4"/>
      <c r="AP193" s="6"/>
      <c r="AQ193" s="4"/>
      <c r="AR193" s="6"/>
      <c r="AS193" s="5"/>
      <c r="AT193" s="5"/>
      <c r="AU193" s="4">
        <v>1</v>
      </c>
      <c r="AV193" s="6">
        <v>42.94</v>
      </c>
      <c r="AW193" s="4"/>
      <c r="AX193" s="6"/>
      <c r="AY193" s="5"/>
      <c r="AZ193" s="5"/>
      <c r="BA193" s="4"/>
      <c r="BB193" s="6"/>
      <c r="BC193" s="4"/>
      <c r="BD193" s="6"/>
      <c r="BE193" s="5"/>
      <c r="BF193" s="5"/>
      <c r="BG193" s="4"/>
      <c r="BH193" s="6"/>
      <c r="BI193" s="4"/>
      <c r="BJ193" s="6"/>
      <c r="BK193" s="5"/>
      <c r="BL193" s="5"/>
      <c r="BM193" s="4"/>
      <c r="BN193" s="6"/>
      <c r="BO193" s="4"/>
      <c r="BP193" s="6"/>
      <c r="BQ193" s="5"/>
      <c r="BR193" s="5"/>
      <c r="BS193" s="4"/>
      <c r="BT193" s="6"/>
      <c r="BU193" s="4"/>
      <c r="BV193" s="6"/>
      <c r="BW193" s="5"/>
      <c r="BX193" s="5"/>
      <c r="BY193" s="4"/>
      <c r="BZ193" s="6"/>
      <c r="CA193" s="4"/>
      <c r="CB193" s="6"/>
      <c r="CC193" s="5"/>
      <c r="CD193" s="5"/>
      <c r="CE193" s="4"/>
      <c r="CF193" s="6"/>
      <c r="CG193" s="4"/>
      <c r="CH193" s="6"/>
      <c r="CI193" s="5"/>
      <c r="CJ193" s="5"/>
      <c r="CK193" s="4"/>
      <c r="CL193" s="6"/>
      <c r="CM193" s="4"/>
      <c r="CN193" s="6"/>
      <c r="CO193" s="5"/>
      <c r="CP193" s="5"/>
      <c r="CQ193" s="4"/>
      <c r="CR193" s="6"/>
      <c r="CS193" s="4"/>
      <c r="CT193" s="6"/>
      <c r="CU193" s="5"/>
      <c r="CV193" s="5"/>
      <c r="CW193" s="4"/>
      <c r="CX193" s="6"/>
      <c r="CY193" s="4"/>
      <c r="CZ193" s="6"/>
      <c r="DA193" s="5"/>
      <c r="DB193" s="5"/>
      <c r="DC193" s="4">
        <v>4</v>
      </c>
      <c r="DD193" s="6">
        <v>162.76</v>
      </c>
      <c r="DE193" s="4"/>
      <c r="DF193" s="6"/>
      <c r="DG193" s="5"/>
      <c r="DH193" s="5"/>
      <c r="DI193" s="4">
        <v>1</v>
      </c>
      <c r="DJ193" s="6">
        <v>43.55</v>
      </c>
      <c r="DK193" s="4"/>
      <c r="DL193" s="6"/>
      <c r="DM193" s="5"/>
      <c r="DN193" s="5"/>
      <c r="DO193" s="4"/>
      <c r="DP193" s="6"/>
      <c r="DQ193" s="4"/>
      <c r="DR193" s="6"/>
      <c r="DS193" s="5"/>
      <c r="DT193" s="5"/>
      <c r="DU193" s="4"/>
      <c r="DV193" s="6"/>
      <c r="DW193" s="4"/>
      <c r="DX193" s="6"/>
      <c r="DY193" s="5"/>
      <c r="DZ193" s="5"/>
      <c r="EA193" s="4"/>
      <c r="EB193" s="6"/>
      <c r="EC193" s="4"/>
      <c r="ED193" s="6"/>
      <c r="EE193" s="5"/>
      <c r="EF193" s="5"/>
      <c r="EG193" s="4"/>
      <c r="EH193" s="6"/>
      <c r="EI193" s="4"/>
      <c r="EJ193" s="6"/>
      <c r="EK193" s="5"/>
      <c r="EL193" s="5"/>
      <c r="EM193" s="4"/>
      <c r="EN193" s="6"/>
      <c r="EO193" s="4"/>
      <c r="EP193" s="6"/>
      <c r="EQ193" s="5"/>
      <c r="ER193" s="5"/>
      <c r="ES193" s="4"/>
      <c r="ET193" s="6"/>
      <c r="EU193" s="4"/>
      <c r="EV193" s="6"/>
      <c r="EW193" s="5"/>
      <c r="EX193" s="5"/>
      <c r="EY193" s="4"/>
      <c r="EZ193" s="6"/>
      <c r="FA193" s="4"/>
      <c r="FB193" s="6"/>
      <c r="FC193" s="5"/>
      <c r="FD193" s="5"/>
      <c r="FE193" s="4"/>
      <c r="FF193" s="6"/>
      <c r="FG193" s="4"/>
      <c r="FH193" s="6"/>
      <c r="FI193" s="5"/>
      <c r="FJ193" s="5"/>
      <c r="FK193" s="4"/>
      <c r="FL193" s="6"/>
      <c r="FM193" s="4"/>
      <c r="FN193" s="6"/>
      <c r="FO193" s="5"/>
      <c r="FP193" s="5"/>
      <c r="FQ193" s="4"/>
      <c r="FR193" s="6"/>
      <c r="FS193" s="4"/>
      <c r="FT193" s="6"/>
      <c r="FU193" s="5"/>
      <c r="FV193" s="5"/>
      <c r="FW193" s="4"/>
      <c r="FX193" s="6"/>
      <c r="FY193" s="4"/>
      <c r="FZ193" s="6"/>
      <c r="GA193" s="5"/>
      <c r="GB193" s="5"/>
      <c r="GC193" s="4"/>
      <c r="GD193" s="6"/>
      <c r="GE193" s="4"/>
      <c r="GF193" s="6"/>
      <c r="GG193" s="5"/>
      <c r="GH193" s="5"/>
      <c r="GI193" s="4"/>
      <c r="GJ193" s="6"/>
      <c r="GK193" s="4"/>
      <c r="GL193" s="6"/>
      <c r="GM193" s="5"/>
      <c r="GN193" s="5"/>
      <c r="GO193" s="4"/>
      <c r="GP193" s="6"/>
      <c r="GQ193" s="4"/>
      <c r="GR193" s="6"/>
      <c r="GS193" s="5"/>
      <c r="GT193" s="5"/>
      <c r="GU193" s="4"/>
      <c r="GV193" s="6"/>
      <c r="GW193" s="4"/>
      <c r="GX193" s="6"/>
      <c r="GY193" s="5"/>
      <c r="GZ193" s="5"/>
      <c r="HA193" s="4"/>
      <c r="HB193" s="6"/>
      <c r="HC193" s="4"/>
      <c r="HD193" s="6"/>
      <c r="HE193" s="5"/>
      <c r="HF193" s="5"/>
      <c r="HG193" s="4"/>
      <c r="HH193" s="6"/>
      <c r="HI193" s="4"/>
      <c r="HJ193" s="6"/>
      <c r="HK193" s="5"/>
      <c r="HL193" s="5"/>
      <c r="HM193" s="4"/>
      <c r="HN193" s="6"/>
      <c r="HO193" s="4"/>
      <c r="HP193" s="6"/>
      <c r="HQ193" s="5"/>
      <c r="HR193" s="5"/>
      <c r="HS193" s="4"/>
      <c r="HT193" s="6"/>
      <c r="HU193" s="4"/>
      <c r="HV193" s="6"/>
      <c r="HW193" s="5"/>
      <c r="HX193" s="5"/>
      <c r="HY193" s="4"/>
      <c r="HZ193" s="6"/>
      <c r="IA193" s="4"/>
      <c r="IB193" s="6"/>
      <c r="IC193" s="5"/>
      <c r="ID193" s="5"/>
      <c r="IE193" s="4"/>
      <c r="IF193" s="6"/>
      <c r="IG193" s="4"/>
      <c r="IH193" s="6"/>
      <c r="II193" s="5"/>
      <c r="IJ193" s="5"/>
      <c r="IK193" s="4"/>
      <c r="IL193" s="6"/>
      <c r="IM193" s="4"/>
      <c r="IN193" s="6"/>
      <c r="IO193" s="5"/>
      <c r="IP193" s="5"/>
      <c r="IQ193" s="4"/>
      <c r="IR193" s="6"/>
      <c r="IS193" s="4"/>
      <c r="IT193" s="6"/>
      <c r="IU193" s="5"/>
      <c r="IV193" s="5"/>
      <c r="IW193" s="4"/>
      <c r="IX193" s="6"/>
      <c r="IY193" s="4"/>
      <c r="IZ193" s="6"/>
      <c r="JA193" s="5"/>
      <c r="JB193" s="5"/>
      <c r="JC193" s="4"/>
      <c r="JD193" s="6"/>
      <c r="JE193" s="4"/>
      <c r="JF193" s="6"/>
      <c r="JG193" s="5"/>
      <c r="JH193" s="5"/>
      <c r="JI193" s="4"/>
      <c r="JJ193" s="6"/>
      <c r="JK193" s="4"/>
      <c r="JL193" s="6"/>
      <c r="JM193" s="5"/>
      <c r="JN193" s="5"/>
      <c r="JO193" s="4"/>
      <c r="JP193" s="6"/>
      <c r="JQ193" s="4"/>
      <c r="JR193" s="6"/>
      <c r="JS193" s="5"/>
      <c r="JT193" s="5"/>
      <c r="JU193" s="4"/>
      <c r="JV193" s="6"/>
      <c r="JW193" s="4"/>
      <c r="JX193" s="6"/>
      <c r="JY193" s="5"/>
      <c r="JZ193" s="5"/>
      <c r="KA193" s="4"/>
      <c r="KB193" s="6"/>
      <c r="KC193" s="4"/>
      <c r="KD193" s="6"/>
      <c r="KE193" s="5"/>
      <c r="KF193" s="5"/>
      <c r="KG193" s="4"/>
      <c r="KH193" s="6"/>
      <c r="KI193" s="4"/>
      <c r="KJ193" s="6"/>
      <c r="KK193" s="5"/>
      <c r="KL193" s="5"/>
    </row>
    <row r="194">
      <c r="A194" s="3" t="s">
        <v>85</v>
      </c>
      <c r="B194" s="3" t="s">
        <v>86</v>
      </c>
      <c r="C194" s="3" t="s">
        <v>449</v>
      </c>
      <c r="D194" s="3" t="s">
        <v>505</v>
      </c>
      <c r="E194" s="3" t="s">
        <v>515</v>
      </c>
      <c r="F194" s="3" t="s">
        <v>516</v>
      </c>
      <c r="G194" s="3" t="s">
        <v>517</v>
      </c>
      <c r="H194" s="3" t="s">
        <v>165</v>
      </c>
      <c r="I194" s="4"/>
      <c r="J194" s="4">
        <f>=ROUNDDOWN({0},0)</f>
      </c>
      <c r="K194" s="4"/>
      <c r="L194" s="5">
        <v>1</v>
      </c>
      <c r="M194" s="4"/>
      <c r="N194" s="4">
        <f>=ROUNDDOWN({0},0)</f>
      </c>
      <c r="O194" s="4"/>
      <c r="P194" s="5"/>
      <c r="Q194" s="4">
        <v>9</v>
      </c>
      <c r="R194" s="6">
        <v>469.9</v>
      </c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>
        <v>2</v>
      </c>
      <c r="AD194" s="6">
        <v>98.2</v>
      </c>
      <c r="AE194" s="4"/>
      <c r="AF194" s="6"/>
      <c r="AG194" s="5"/>
      <c r="AH194" s="5"/>
      <c r="AI194" s="4">
        <v>1</v>
      </c>
      <c r="AJ194" s="6">
        <v>52.15</v>
      </c>
      <c r="AK194" s="4"/>
      <c r="AL194" s="6"/>
      <c r="AM194" s="5"/>
      <c r="AN194" s="5"/>
      <c r="AO194" s="4">
        <v>2</v>
      </c>
      <c r="AP194" s="6">
        <v>98</v>
      </c>
      <c r="AQ194" s="4"/>
      <c r="AR194" s="6"/>
      <c r="AS194" s="5"/>
      <c r="AT194" s="5"/>
      <c r="AU194" s="4"/>
      <c r="AV194" s="6"/>
      <c r="AW194" s="4"/>
      <c r="AX194" s="6"/>
      <c r="AY194" s="5"/>
      <c r="AZ194" s="5"/>
      <c r="BA194" s="4"/>
      <c r="BB194" s="6"/>
      <c r="BC194" s="4"/>
      <c r="BD194" s="6"/>
      <c r="BE194" s="5"/>
      <c r="BF194" s="5"/>
      <c r="BG194" s="4"/>
      <c r="BH194" s="6"/>
      <c r="BI194" s="4"/>
      <c r="BJ194" s="6"/>
      <c r="BK194" s="5"/>
      <c r="BL194" s="5"/>
      <c r="BM194" s="4">
        <v>3</v>
      </c>
      <c r="BN194" s="6">
        <v>170.82</v>
      </c>
      <c r="BO194" s="4"/>
      <c r="BP194" s="6"/>
      <c r="BQ194" s="5"/>
      <c r="BR194" s="5"/>
      <c r="BS194" s="4"/>
      <c r="BT194" s="6"/>
      <c r="BU194" s="4"/>
      <c r="BV194" s="6"/>
      <c r="BW194" s="5"/>
      <c r="BX194" s="5"/>
      <c r="BY194" s="4"/>
      <c r="BZ194" s="6"/>
      <c r="CA194" s="4"/>
      <c r="CB194" s="6"/>
      <c r="CC194" s="5"/>
      <c r="CD194" s="5"/>
      <c r="CE194" s="4"/>
      <c r="CF194" s="6"/>
      <c r="CG194" s="4"/>
      <c r="CH194" s="6"/>
      <c r="CI194" s="5"/>
      <c r="CJ194" s="5"/>
      <c r="CK194" s="4"/>
      <c r="CL194" s="6"/>
      <c r="CM194" s="4"/>
      <c r="CN194" s="6"/>
      <c r="CO194" s="5"/>
      <c r="CP194" s="5"/>
      <c r="CQ194" s="4">
        <v>1</v>
      </c>
      <c r="CR194" s="6">
        <v>50.73</v>
      </c>
      <c r="CS194" s="4"/>
      <c r="CT194" s="6"/>
      <c r="CU194" s="5"/>
      <c r="CV194" s="5"/>
      <c r="CW194" s="4"/>
      <c r="CX194" s="6"/>
      <c r="CY194" s="4"/>
      <c r="CZ194" s="6"/>
      <c r="DA194" s="5"/>
      <c r="DB194" s="5"/>
      <c r="DC194" s="4"/>
      <c r="DD194" s="6"/>
      <c r="DE194" s="4"/>
      <c r="DF194" s="6"/>
      <c r="DG194" s="5"/>
      <c r="DH194" s="5"/>
      <c r="DI194" s="4"/>
      <c r="DJ194" s="6"/>
      <c r="DK194" s="4"/>
      <c r="DL194" s="6"/>
      <c r="DM194" s="5"/>
      <c r="DN194" s="5"/>
      <c r="DO194" s="4"/>
      <c r="DP194" s="6"/>
      <c r="DQ194" s="4"/>
      <c r="DR194" s="6"/>
      <c r="DS194" s="5"/>
      <c r="DT194" s="5"/>
      <c r="DU194" s="4"/>
      <c r="DV194" s="6"/>
      <c r="DW194" s="4"/>
      <c r="DX194" s="6"/>
      <c r="DY194" s="5"/>
      <c r="DZ194" s="5"/>
      <c r="EA194" s="4"/>
      <c r="EB194" s="6"/>
      <c r="EC194" s="4"/>
      <c r="ED194" s="6"/>
      <c r="EE194" s="5"/>
      <c r="EF194" s="5"/>
      <c r="EG194" s="4"/>
      <c r="EH194" s="6"/>
      <c r="EI194" s="4"/>
      <c r="EJ194" s="6"/>
      <c r="EK194" s="5"/>
      <c r="EL194" s="5"/>
      <c r="EM194" s="4"/>
      <c r="EN194" s="6"/>
      <c r="EO194" s="4"/>
      <c r="EP194" s="6"/>
      <c r="EQ194" s="5"/>
      <c r="ER194" s="5"/>
      <c r="ES194" s="4"/>
      <c r="ET194" s="6"/>
      <c r="EU194" s="4"/>
      <c r="EV194" s="6"/>
      <c r="EW194" s="5"/>
      <c r="EX194" s="5"/>
      <c r="EY194" s="4"/>
      <c r="EZ194" s="6"/>
      <c r="FA194" s="4"/>
      <c r="FB194" s="6"/>
      <c r="FC194" s="5"/>
      <c r="FD194" s="5"/>
      <c r="FE194" s="4"/>
      <c r="FF194" s="6"/>
      <c r="FG194" s="4"/>
      <c r="FH194" s="6"/>
      <c r="FI194" s="5"/>
      <c r="FJ194" s="5"/>
      <c r="FK194" s="4"/>
      <c r="FL194" s="6"/>
      <c r="FM194" s="4"/>
      <c r="FN194" s="6"/>
      <c r="FO194" s="5"/>
      <c r="FP194" s="5"/>
      <c r="FQ194" s="4"/>
      <c r="FR194" s="6"/>
      <c r="FS194" s="4"/>
      <c r="FT194" s="6"/>
      <c r="FU194" s="5"/>
      <c r="FV194" s="5"/>
      <c r="FW194" s="4"/>
      <c r="FX194" s="6"/>
      <c r="FY194" s="4"/>
      <c r="FZ194" s="6"/>
      <c r="GA194" s="5"/>
      <c r="GB194" s="5"/>
      <c r="GC194" s="4"/>
      <c r="GD194" s="6"/>
      <c r="GE194" s="4"/>
      <c r="GF194" s="6"/>
      <c r="GG194" s="5"/>
      <c r="GH194" s="5"/>
      <c r="GI194" s="4"/>
      <c r="GJ194" s="6"/>
      <c r="GK194" s="4"/>
      <c r="GL194" s="6"/>
      <c r="GM194" s="5"/>
      <c r="GN194" s="5"/>
      <c r="GO194" s="4"/>
      <c r="GP194" s="6"/>
      <c r="GQ194" s="4"/>
      <c r="GR194" s="6"/>
      <c r="GS194" s="5"/>
      <c r="GT194" s="5"/>
      <c r="GU194" s="4"/>
      <c r="GV194" s="6"/>
      <c r="GW194" s="4"/>
      <c r="GX194" s="6"/>
      <c r="GY194" s="5"/>
      <c r="GZ194" s="5"/>
      <c r="HA194" s="4"/>
      <c r="HB194" s="6"/>
      <c r="HC194" s="4"/>
      <c r="HD194" s="6"/>
      <c r="HE194" s="5"/>
      <c r="HF194" s="5"/>
      <c r="HG194" s="4"/>
      <c r="HH194" s="6"/>
      <c r="HI194" s="4"/>
      <c r="HJ194" s="6"/>
      <c r="HK194" s="5"/>
      <c r="HL194" s="5"/>
      <c r="HM194" s="4"/>
      <c r="HN194" s="6"/>
      <c r="HO194" s="4"/>
      <c r="HP194" s="6"/>
      <c r="HQ194" s="5"/>
      <c r="HR194" s="5"/>
      <c r="HS194" s="4"/>
      <c r="HT194" s="6"/>
      <c r="HU194" s="4"/>
      <c r="HV194" s="6"/>
      <c r="HW194" s="5"/>
      <c r="HX194" s="5"/>
      <c r="HY194" s="4"/>
      <c r="HZ194" s="6"/>
      <c r="IA194" s="4"/>
      <c r="IB194" s="6"/>
      <c r="IC194" s="5"/>
      <c r="ID194" s="5"/>
      <c r="IE194" s="4"/>
      <c r="IF194" s="6"/>
      <c r="IG194" s="4"/>
      <c r="IH194" s="6"/>
      <c r="II194" s="5"/>
      <c r="IJ194" s="5"/>
      <c r="IK194" s="4"/>
      <c r="IL194" s="6"/>
      <c r="IM194" s="4"/>
      <c r="IN194" s="6"/>
      <c r="IO194" s="5"/>
      <c r="IP194" s="5"/>
      <c r="IQ194" s="4"/>
      <c r="IR194" s="6"/>
      <c r="IS194" s="4"/>
      <c r="IT194" s="6"/>
      <c r="IU194" s="5"/>
      <c r="IV194" s="5"/>
      <c r="IW194" s="4"/>
      <c r="IX194" s="6"/>
      <c r="IY194" s="4"/>
      <c r="IZ194" s="6"/>
      <c r="JA194" s="5"/>
      <c r="JB194" s="5"/>
      <c r="JC194" s="4"/>
      <c r="JD194" s="6"/>
      <c r="JE194" s="4"/>
      <c r="JF194" s="6"/>
      <c r="JG194" s="5"/>
      <c r="JH194" s="5"/>
      <c r="JI194" s="4"/>
      <c r="JJ194" s="6"/>
      <c r="JK194" s="4"/>
      <c r="JL194" s="6"/>
      <c r="JM194" s="5"/>
      <c r="JN194" s="5"/>
      <c r="JO194" s="4"/>
      <c r="JP194" s="6"/>
      <c r="JQ194" s="4"/>
      <c r="JR194" s="6"/>
      <c r="JS194" s="5"/>
      <c r="JT194" s="5"/>
      <c r="JU194" s="4"/>
      <c r="JV194" s="6"/>
      <c r="JW194" s="4"/>
      <c r="JX194" s="6"/>
      <c r="JY194" s="5"/>
      <c r="JZ194" s="5"/>
      <c r="KA194" s="4"/>
      <c r="KB194" s="6"/>
      <c r="KC194" s="4"/>
      <c r="KD194" s="6"/>
      <c r="KE194" s="5"/>
      <c r="KF194" s="5"/>
      <c r="KG194" s="4"/>
      <c r="KH194" s="6"/>
      <c r="KI194" s="4"/>
      <c r="KJ194" s="6"/>
      <c r="KK194" s="5"/>
      <c r="KL194" s="5"/>
    </row>
    <row r="195">
      <c r="A195" s="3" t="s">
        <v>85</v>
      </c>
      <c r="B195" s="3" t="s">
        <v>86</v>
      </c>
      <c r="C195" s="3" t="s">
        <v>449</v>
      </c>
      <c r="D195" s="3" t="s">
        <v>505</v>
      </c>
      <c r="E195" s="3" t="s">
        <v>452</v>
      </c>
      <c r="F195" s="3" t="s">
        <v>453</v>
      </c>
      <c r="G195" s="3" t="s">
        <v>454</v>
      </c>
      <c r="H195" s="3" t="s">
        <v>129</v>
      </c>
      <c r="I195" s="4"/>
      <c r="J195" s="4">
        <f>=ROUNDDOWN({0},0)</f>
      </c>
      <c r="K195" s="4">
        <v>410</v>
      </c>
      <c r="L195" s="5">
        <v>1</v>
      </c>
      <c r="M195" s="4"/>
      <c r="N195" s="4">
        <f>=ROUNDDOWN({0},0)</f>
      </c>
      <c r="O195" s="4"/>
      <c r="P195" s="5"/>
      <c r="Q195" s="4">
        <v>7</v>
      </c>
      <c r="R195" s="6">
        <v>301.8</v>
      </c>
      <c r="S195" s="4"/>
      <c r="T195" s="6"/>
      <c r="U195" s="5"/>
      <c r="V195" s="5"/>
      <c r="W195" s="4">
        <v>3</v>
      </c>
      <c r="X195" s="6">
        <v>124.68</v>
      </c>
      <c r="Y195" s="4"/>
      <c r="Z195" s="6"/>
      <c r="AA195" s="5"/>
      <c r="AB195" s="5"/>
      <c r="AC195" s="4">
        <v>2</v>
      </c>
      <c r="AD195" s="6">
        <v>87.28</v>
      </c>
      <c r="AE195" s="4"/>
      <c r="AF195" s="6"/>
      <c r="AG195" s="5"/>
      <c r="AH195" s="5"/>
      <c r="AI195" s="4"/>
      <c r="AJ195" s="6"/>
      <c r="AK195" s="4"/>
      <c r="AL195" s="6"/>
      <c r="AM195" s="5"/>
      <c r="AN195" s="5"/>
      <c r="AO195" s="4">
        <v>1</v>
      </c>
      <c r="AP195" s="6">
        <v>43.2</v>
      </c>
      <c r="AQ195" s="4"/>
      <c r="AR195" s="6"/>
      <c r="AS195" s="5"/>
      <c r="AT195" s="5"/>
      <c r="AU195" s="4">
        <v>1</v>
      </c>
      <c r="AV195" s="6">
        <v>46.64</v>
      </c>
      <c r="AW195" s="4"/>
      <c r="AX195" s="6"/>
      <c r="AY195" s="5"/>
      <c r="AZ195" s="5"/>
      <c r="BA195" s="4"/>
      <c r="BB195" s="6"/>
      <c r="BC195" s="4"/>
      <c r="BD195" s="6"/>
      <c r="BE195" s="5"/>
      <c r="BF195" s="5"/>
      <c r="BG195" s="4"/>
      <c r="BH195" s="6"/>
      <c r="BI195" s="4"/>
      <c r="BJ195" s="6"/>
      <c r="BK195" s="5"/>
      <c r="BL195" s="5"/>
      <c r="BM195" s="4"/>
      <c r="BN195" s="6"/>
      <c r="BO195" s="4"/>
      <c r="BP195" s="6"/>
      <c r="BQ195" s="5"/>
      <c r="BR195" s="5"/>
      <c r="BS195" s="4"/>
      <c r="BT195" s="6"/>
      <c r="BU195" s="4"/>
      <c r="BV195" s="6"/>
      <c r="BW195" s="5"/>
      <c r="BX195" s="5"/>
      <c r="BY195" s="4"/>
      <c r="BZ195" s="6"/>
      <c r="CA195" s="4"/>
      <c r="CB195" s="6"/>
      <c r="CC195" s="5"/>
      <c r="CD195" s="5"/>
      <c r="CE195" s="4"/>
      <c r="CF195" s="6"/>
      <c r="CG195" s="4"/>
      <c r="CH195" s="6"/>
      <c r="CI195" s="5"/>
      <c r="CJ195" s="5"/>
      <c r="CK195" s="4"/>
      <c r="CL195" s="6"/>
      <c r="CM195" s="4"/>
      <c r="CN195" s="6"/>
      <c r="CO195" s="5"/>
      <c r="CP195" s="5"/>
      <c r="CQ195" s="4"/>
      <c r="CR195" s="6"/>
      <c r="CS195" s="4"/>
      <c r="CT195" s="6"/>
      <c r="CU195" s="5"/>
      <c r="CV195" s="5"/>
      <c r="CW195" s="4"/>
      <c r="CX195" s="6"/>
      <c r="CY195" s="4"/>
      <c r="CZ195" s="6"/>
      <c r="DA195" s="5"/>
      <c r="DB195" s="5"/>
      <c r="DC195" s="4"/>
      <c r="DD195" s="6"/>
      <c r="DE195" s="4"/>
      <c r="DF195" s="6"/>
      <c r="DG195" s="5"/>
      <c r="DH195" s="5"/>
      <c r="DI195" s="4"/>
      <c r="DJ195" s="6"/>
      <c r="DK195" s="4"/>
      <c r="DL195" s="6"/>
      <c r="DM195" s="5"/>
      <c r="DN195" s="5"/>
      <c r="DO195" s="4"/>
      <c r="DP195" s="6"/>
      <c r="DQ195" s="4"/>
      <c r="DR195" s="6"/>
      <c r="DS195" s="5"/>
      <c r="DT195" s="5"/>
      <c r="DU195" s="4"/>
      <c r="DV195" s="6"/>
      <c r="DW195" s="4"/>
      <c r="DX195" s="6"/>
      <c r="DY195" s="5"/>
      <c r="DZ195" s="5"/>
      <c r="EA195" s="4"/>
      <c r="EB195" s="6"/>
      <c r="EC195" s="4"/>
      <c r="ED195" s="6"/>
      <c r="EE195" s="5"/>
      <c r="EF195" s="5"/>
      <c r="EG195" s="4"/>
      <c r="EH195" s="6"/>
      <c r="EI195" s="4"/>
      <c r="EJ195" s="6"/>
      <c r="EK195" s="5"/>
      <c r="EL195" s="5"/>
      <c r="EM195" s="4"/>
      <c r="EN195" s="6"/>
      <c r="EO195" s="4"/>
      <c r="EP195" s="6"/>
      <c r="EQ195" s="5"/>
      <c r="ER195" s="5"/>
      <c r="ES195" s="4"/>
      <c r="ET195" s="6"/>
      <c r="EU195" s="4"/>
      <c r="EV195" s="6"/>
      <c r="EW195" s="5"/>
      <c r="EX195" s="5"/>
      <c r="EY195" s="4"/>
      <c r="EZ195" s="6"/>
      <c r="FA195" s="4"/>
      <c r="FB195" s="6"/>
      <c r="FC195" s="5"/>
      <c r="FD195" s="5"/>
      <c r="FE195" s="4"/>
      <c r="FF195" s="6"/>
      <c r="FG195" s="4"/>
      <c r="FH195" s="6"/>
      <c r="FI195" s="5"/>
      <c r="FJ195" s="5"/>
      <c r="FK195" s="4"/>
      <c r="FL195" s="6"/>
      <c r="FM195" s="4"/>
      <c r="FN195" s="6"/>
      <c r="FO195" s="5"/>
      <c r="FP195" s="5"/>
      <c r="FQ195" s="4"/>
      <c r="FR195" s="6"/>
      <c r="FS195" s="4"/>
      <c r="FT195" s="6"/>
      <c r="FU195" s="5"/>
      <c r="FV195" s="5"/>
      <c r="FW195" s="4"/>
      <c r="FX195" s="6"/>
      <c r="FY195" s="4"/>
      <c r="FZ195" s="6"/>
      <c r="GA195" s="5"/>
      <c r="GB195" s="5"/>
      <c r="GC195" s="4"/>
      <c r="GD195" s="6"/>
      <c r="GE195" s="4"/>
      <c r="GF195" s="6"/>
      <c r="GG195" s="5"/>
      <c r="GH195" s="5"/>
      <c r="GI195" s="4"/>
      <c r="GJ195" s="6"/>
      <c r="GK195" s="4"/>
      <c r="GL195" s="6"/>
      <c r="GM195" s="5"/>
      <c r="GN195" s="5"/>
      <c r="GO195" s="4"/>
      <c r="GP195" s="6"/>
      <c r="GQ195" s="4"/>
      <c r="GR195" s="6"/>
      <c r="GS195" s="5"/>
      <c r="GT195" s="5"/>
      <c r="GU195" s="4"/>
      <c r="GV195" s="6"/>
      <c r="GW195" s="4"/>
      <c r="GX195" s="6"/>
      <c r="GY195" s="5"/>
      <c r="GZ195" s="5"/>
      <c r="HA195" s="4"/>
      <c r="HB195" s="6"/>
      <c r="HC195" s="4"/>
      <c r="HD195" s="6"/>
      <c r="HE195" s="5"/>
      <c r="HF195" s="5"/>
      <c r="HG195" s="4"/>
      <c r="HH195" s="6"/>
      <c r="HI195" s="4"/>
      <c r="HJ195" s="6"/>
      <c r="HK195" s="5"/>
      <c r="HL195" s="5"/>
      <c r="HM195" s="4"/>
      <c r="HN195" s="6"/>
      <c r="HO195" s="4"/>
      <c r="HP195" s="6"/>
      <c r="HQ195" s="5"/>
      <c r="HR195" s="5"/>
      <c r="HS195" s="4"/>
      <c r="HT195" s="6"/>
      <c r="HU195" s="4"/>
      <c r="HV195" s="6"/>
      <c r="HW195" s="5"/>
      <c r="HX195" s="5"/>
      <c r="HY195" s="4"/>
      <c r="HZ195" s="6"/>
      <c r="IA195" s="4"/>
      <c r="IB195" s="6"/>
      <c r="IC195" s="5"/>
      <c r="ID195" s="5"/>
      <c r="IE195" s="4"/>
      <c r="IF195" s="6"/>
      <c r="IG195" s="4"/>
      <c r="IH195" s="6"/>
      <c r="II195" s="5"/>
      <c r="IJ195" s="5"/>
      <c r="IK195" s="4"/>
      <c r="IL195" s="6"/>
      <c r="IM195" s="4"/>
      <c r="IN195" s="6"/>
      <c r="IO195" s="5"/>
      <c r="IP195" s="5"/>
      <c r="IQ195" s="4"/>
      <c r="IR195" s="6"/>
      <c r="IS195" s="4"/>
      <c r="IT195" s="6"/>
      <c r="IU195" s="5"/>
      <c r="IV195" s="5"/>
      <c r="IW195" s="4"/>
      <c r="IX195" s="6"/>
      <c r="IY195" s="4"/>
      <c r="IZ195" s="6"/>
      <c r="JA195" s="5"/>
      <c r="JB195" s="5"/>
      <c r="JC195" s="4"/>
      <c r="JD195" s="6"/>
      <c r="JE195" s="4"/>
      <c r="JF195" s="6"/>
      <c r="JG195" s="5"/>
      <c r="JH195" s="5"/>
      <c r="JI195" s="4"/>
      <c r="JJ195" s="6"/>
      <c r="JK195" s="4"/>
      <c r="JL195" s="6"/>
      <c r="JM195" s="5"/>
      <c r="JN195" s="5"/>
      <c r="JO195" s="4"/>
      <c r="JP195" s="6"/>
      <c r="JQ195" s="4"/>
      <c r="JR195" s="6"/>
      <c r="JS195" s="5"/>
      <c r="JT195" s="5"/>
      <c r="JU195" s="4"/>
      <c r="JV195" s="6"/>
      <c r="JW195" s="4"/>
      <c r="JX195" s="6"/>
      <c r="JY195" s="5"/>
      <c r="JZ195" s="5"/>
      <c r="KA195" s="4"/>
      <c r="KB195" s="6"/>
      <c r="KC195" s="4"/>
      <c r="KD195" s="6"/>
      <c r="KE195" s="5"/>
      <c r="KF195" s="5"/>
      <c r="KG195" s="4"/>
      <c r="KH195" s="6"/>
      <c r="KI195" s="4"/>
      <c r="KJ195" s="6"/>
      <c r="KK195" s="5"/>
      <c r="KL195" s="5"/>
    </row>
    <row r="196">
      <c r="A196" s="3" t="s">
        <v>85</v>
      </c>
      <c r="B196" s="3" t="s">
        <v>86</v>
      </c>
      <c r="C196" s="3" t="s">
        <v>449</v>
      </c>
      <c r="D196" s="3" t="s">
        <v>505</v>
      </c>
      <c r="E196" s="3" t="s">
        <v>172</v>
      </c>
      <c r="F196" s="3" t="s">
        <v>173</v>
      </c>
      <c r="G196" s="3" t="s">
        <v>174</v>
      </c>
      <c r="H196" s="3" t="s">
        <v>92</v>
      </c>
      <c r="I196" s="4"/>
      <c r="J196" s="4">
        <f>=ROUNDDOWN({0},0)</f>
      </c>
      <c r="K196" s="4"/>
      <c r="L196" s="5">
        <v>1</v>
      </c>
      <c r="M196" s="4"/>
      <c r="N196" s="4">
        <f>=ROUNDDOWN({0},0)</f>
      </c>
      <c r="O196" s="4"/>
      <c r="P196" s="5"/>
      <c r="Q196" s="4">
        <v>4</v>
      </c>
      <c r="R196" s="6">
        <v>238.83</v>
      </c>
      <c r="S196" s="4"/>
      <c r="T196" s="6"/>
      <c r="U196" s="5"/>
      <c r="V196" s="5"/>
      <c r="W196" s="4">
        <v>1</v>
      </c>
      <c r="X196" s="6">
        <v>54.68</v>
      </c>
      <c r="Y196" s="4"/>
      <c r="Z196" s="6"/>
      <c r="AA196" s="5"/>
      <c r="AB196" s="5"/>
      <c r="AC196" s="4"/>
      <c r="AD196" s="6"/>
      <c r="AE196" s="4"/>
      <c r="AF196" s="6"/>
      <c r="AG196" s="5"/>
      <c r="AH196" s="5"/>
      <c r="AI196" s="4">
        <v>1</v>
      </c>
      <c r="AJ196" s="6">
        <v>62.58</v>
      </c>
      <c r="AK196" s="4"/>
      <c r="AL196" s="6"/>
      <c r="AM196" s="5"/>
      <c r="AN196" s="5"/>
      <c r="AO196" s="4"/>
      <c r="AP196" s="6"/>
      <c r="AQ196" s="4"/>
      <c r="AR196" s="6"/>
      <c r="AS196" s="5"/>
      <c r="AT196" s="5"/>
      <c r="AU196" s="4"/>
      <c r="AV196" s="6"/>
      <c r="AW196" s="4"/>
      <c r="AX196" s="6"/>
      <c r="AY196" s="5"/>
      <c r="AZ196" s="5"/>
      <c r="BA196" s="4"/>
      <c r="BB196" s="6"/>
      <c r="BC196" s="4"/>
      <c r="BD196" s="6"/>
      <c r="BE196" s="5"/>
      <c r="BF196" s="5"/>
      <c r="BG196" s="4">
        <v>1</v>
      </c>
      <c r="BH196" s="6">
        <v>56.08</v>
      </c>
      <c r="BI196" s="4"/>
      <c r="BJ196" s="6"/>
      <c r="BK196" s="5"/>
      <c r="BL196" s="5"/>
      <c r="BM196" s="4">
        <v>1</v>
      </c>
      <c r="BN196" s="6">
        <v>65.49</v>
      </c>
      <c r="BO196" s="4"/>
      <c r="BP196" s="6"/>
      <c r="BQ196" s="5"/>
      <c r="BR196" s="5"/>
      <c r="BS196" s="4"/>
      <c r="BT196" s="6"/>
      <c r="BU196" s="4"/>
      <c r="BV196" s="6"/>
      <c r="BW196" s="5"/>
      <c r="BX196" s="5"/>
      <c r="BY196" s="4"/>
      <c r="BZ196" s="6"/>
      <c r="CA196" s="4"/>
      <c r="CB196" s="6"/>
      <c r="CC196" s="5"/>
      <c r="CD196" s="5"/>
      <c r="CE196" s="4"/>
      <c r="CF196" s="6"/>
      <c r="CG196" s="4"/>
      <c r="CH196" s="6"/>
      <c r="CI196" s="5"/>
      <c r="CJ196" s="5"/>
      <c r="CK196" s="4"/>
      <c r="CL196" s="6"/>
      <c r="CM196" s="4"/>
      <c r="CN196" s="6"/>
      <c r="CO196" s="5"/>
      <c r="CP196" s="5"/>
      <c r="CQ196" s="4"/>
      <c r="CR196" s="6"/>
      <c r="CS196" s="4"/>
      <c r="CT196" s="6"/>
      <c r="CU196" s="5"/>
      <c r="CV196" s="5"/>
      <c r="CW196" s="4"/>
      <c r="CX196" s="6"/>
      <c r="CY196" s="4"/>
      <c r="CZ196" s="6"/>
      <c r="DA196" s="5"/>
      <c r="DB196" s="5"/>
      <c r="DC196" s="4"/>
      <c r="DD196" s="6"/>
      <c r="DE196" s="4"/>
      <c r="DF196" s="6"/>
      <c r="DG196" s="5"/>
      <c r="DH196" s="5"/>
      <c r="DI196" s="4"/>
      <c r="DJ196" s="6"/>
      <c r="DK196" s="4"/>
      <c r="DL196" s="6"/>
      <c r="DM196" s="5"/>
      <c r="DN196" s="5"/>
      <c r="DO196" s="4"/>
      <c r="DP196" s="6"/>
      <c r="DQ196" s="4"/>
      <c r="DR196" s="6"/>
      <c r="DS196" s="5"/>
      <c r="DT196" s="5"/>
      <c r="DU196" s="4"/>
      <c r="DV196" s="6"/>
      <c r="DW196" s="4"/>
      <c r="DX196" s="6"/>
      <c r="DY196" s="5"/>
      <c r="DZ196" s="5"/>
      <c r="EA196" s="4"/>
      <c r="EB196" s="6"/>
      <c r="EC196" s="4"/>
      <c r="ED196" s="6"/>
      <c r="EE196" s="5"/>
      <c r="EF196" s="5"/>
      <c r="EG196" s="4"/>
      <c r="EH196" s="6"/>
      <c r="EI196" s="4"/>
      <c r="EJ196" s="6"/>
      <c r="EK196" s="5"/>
      <c r="EL196" s="5"/>
      <c r="EM196" s="4"/>
      <c r="EN196" s="6"/>
      <c r="EO196" s="4"/>
      <c r="EP196" s="6"/>
      <c r="EQ196" s="5"/>
      <c r="ER196" s="5"/>
      <c r="ES196" s="4"/>
      <c r="ET196" s="6"/>
      <c r="EU196" s="4"/>
      <c r="EV196" s="6"/>
      <c r="EW196" s="5"/>
      <c r="EX196" s="5"/>
      <c r="EY196" s="4"/>
      <c r="EZ196" s="6"/>
      <c r="FA196" s="4"/>
      <c r="FB196" s="6"/>
      <c r="FC196" s="5"/>
      <c r="FD196" s="5"/>
      <c r="FE196" s="4"/>
      <c r="FF196" s="6"/>
      <c r="FG196" s="4"/>
      <c r="FH196" s="6"/>
      <c r="FI196" s="5"/>
      <c r="FJ196" s="5"/>
      <c r="FK196" s="4"/>
      <c r="FL196" s="6"/>
      <c r="FM196" s="4"/>
      <c r="FN196" s="6"/>
      <c r="FO196" s="5"/>
      <c r="FP196" s="5"/>
      <c r="FQ196" s="4"/>
      <c r="FR196" s="6"/>
      <c r="FS196" s="4"/>
      <c r="FT196" s="6"/>
      <c r="FU196" s="5"/>
      <c r="FV196" s="5"/>
      <c r="FW196" s="4"/>
      <c r="FX196" s="6"/>
      <c r="FY196" s="4"/>
      <c r="FZ196" s="6"/>
      <c r="GA196" s="5"/>
      <c r="GB196" s="5"/>
      <c r="GC196" s="4"/>
      <c r="GD196" s="6"/>
      <c r="GE196" s="4"/>
      <c r="GF196" s="6"/>
      <c r="GG196" s="5"/>
      <c r="GH196" s="5"/>
      <c r="GI196" s="4"/>
      <c r="GJ196" s="6"/>
      <c r="GK196" s="4"/>
      <c r="GL196" s="6"/>
      <c r="GM196" s="5"/>
      <c r="GN196" s="5"/>
      <c r="GO196" s="4"/>
      <c r="GP196" s="6"/>
      <c r="GQ196" s="4"/>
      <c r="GR196" s="6"/>
      <c r="GS196" s="5"/>
      <c r="GT196" s="5"/>
      <c r="GU196" s="4"/>
      <c r="GV196" s="6"/>
      <c r="GW196" s="4"/>
      <c r="GX196" s="6"/>
      <c r="GY196" s="5"/>
      <c r="GZ196" s="5"/>
      <c r="HA196" s="4"/>
      <c r="HB196" s="6"/>
      <c r="HC196" s="4"/>
      <c r="HD196" s="6"/>
      <c r="HE196" s="5"/>
      <c r="HF196" s="5"/>
      <c r="HG196" s="4"/>
      <c r="HH196" s="6"/>
      <c r="HI196" s="4"/>
      <c r="HJ196" s="6"/>
      <c r="HK196" s="5"/>
      <c r="HL196" s="5"/>
      <c r="HM196" s="4"/>
      <c r="HN196" s="6"/>
      <c r="HO196" s="4"/>
      <c r="HP196" s="6"/>
      <c r="HQ196" s="5"/>
      <c r="HR196" s="5"/>
      <c r="HS196" s="4"/>
      <c r="HT196" s="6"/>
      <c r="HU196" s="4"/>
      <c r="HV196" s="6"/>
      <c r="HW196" s="5"/>
      <c r="HX196" s="5"/>
      <c r="HY196" s="4"/>
      <c r="HZ196" s="6"/>
      <c r="IA196" s="4"/>
      <c r="IB196" s="6"/>
      <c r="IC196" s="5"/>
      <c r="ID196" s="5"/>
      <c r="IE196" s="4"/>
      <c r="IF196" s="6"/>
      <c r="IG196" s="4"/>
      <c r="IH196" s="6"/>
      <c r="II196" s="5"/>
      <c r="IJ196" s="5"/>
      <c r="IK196" s="4"/>
      <c r="IL196" s="6"/>
      <c r="IM196" s="4"/>
      <c r="IN196" s="6"/>
      <c r="IO196" s="5"/>
      <c r="IP196" s="5"/>
      <c r="IQ196" s="4"/>
      <c r="IR196" s="6"/>
      <c r="IS196" s="4"/>
      <c r="IT196" s="6"/>
      <c r="IU196" s="5"/>
      <c r="IV196" s="5"/>
      <c r="IW196" s="4"/>
      <c r="IX196" s="6"/>
      <c r="IY196" s="4"/>
      <c r="IZ196" s="6"/>
      <c r="JA196" s="5"/>
      <c r="JB196" s="5"/>
      <c r="JC196" s="4"/>
      <c r="JD196" s="6"/>
      <c r="JE196" s="4"/>
      <c r="JF196" s="6"/>
      <c r="JG196" s="5"/>
      <c r="JH196" s="5"/>
      <c r="JI196" s="4"/>
      <c r="JJ196" s="6"/>
      <c r="JK196" s="4"/>
      <c r="JL196" s="6"/>
      <c r="JM196" s="5"/>
      <c r="JN196" s="5"/>
      <c r="JO196" s="4"/>
      <c r="JP196" s="6"/>
      <c r="JQ196" s="4"/>
      <c r="JR196" s="6"/>
      <c r="JS196" s="5"/>
      <c r="JT196" s="5"/>
      <c r="JU196" s="4"/>
      <c r="JV196" s="6"/>
      <c r="JW196" s="4"/>
      <c r="JX196" s="6"/>
      <c r="JY196" s="5"/>
      <c r="JZ196" s="5"/>
      <c r="KA196" s="4"/>
      <c r="KB196" s="6"/>
      <c r="KC196" s="4"/>
      <c r="KD196" s="6"/>
      <c r="KE196" s="5"/>
      <c r="KF196" s="5"/>
      <c r="KG196" s="4"/>
      <c r="KH196" s="6"/>
      <c r="KI196" s="4"/>
      <c r="KJ196" s="6"/>
      <c r="KK196" s="5"/>
      <c r="KL196" s="5"/>
    </row>
    <row r="197">
      <c r="A197" s="3" t="s">
        <v>85</v>
      </c>
      <c r="B197" s="3" t="s">
        <v>86</v>
      </c>
      <c r="C197" s="3" t="s">
        <v>449</v>
      </c>
      <c r="D197" s="3" t="s">
        <v>505</v>
      </c>
      <c r="E197" s="3" t="s">
        <v>470</v>
      </c>
      <c r="F197" s="3" t="s">
        <v>471</v>
      </c>
      <c r="G197" s="3" t="s">
        <v>472</v>
      </c>
      <c r="H197" s="3" t="s">
        <v>104</v>
      </c>
      <c r="I197" s="4"/>
      <c r="J197" s="4">
        <f>=ROUNDDOWN({0},0)</f>
      </c>
      <c r="K197" s="4"/>
      <c r="L197" s="5"/>
      <c r="M197" s="4"/>
      <c r="N197" s="4">
        <f>=ROUNDDOWN({0},0)</f>
      </c>
      <c r="O197" s="4"/>
      <c r="P197" s="5"/>
      <c r="Q197" s="4"/>
      <c r="R197" s="6"/>
      <c r="S197" s="4"/>
      <c r="T197" s="6"/>
      <c r="U197" s="5"/>
      <c r="V197" s="5"/>
      <c r="W197" s="4"/>
      <c r="X197" s="6"/>
      <c r="Y197" s="4"/>
      <c r="Z197" s="6"/>
      <c r="AA197" s="5"/>
      <c r="AB197" s="5"/>
      <c r="AC197" s="4"/>
      <c r="AD197" s="6"/>
      <c r="AE197" s="4"/>
      <c r="AF197" s="6"/>
      <c r="AG197" s="5"/>
      <c r="AH197" s="5"/>
      <c r="AI197" s="4"/>
      <c r="AJ197" s="6"/>
      <c r="AK197" s="4"/>
      <c r="AL197" s="6"/>
      <c r="AM197" s="5"/>
      <c r="AN197" s="5"/>
      <c r="AO197" s="4"/>
      <c r="AP197" s="6"/>
      <c r="AQ197" s="4"/>
      <c r="AR197" s="6"/>
      <c r="AS197" s="5"/>
      <c r="AT197" s="5"/>
      <c r="AU197" s="4"/>
      <c r="AV197" s="6"/>
      <c r="AW197" s="4"/>
      <c r="AX197" s="6"/>
      <c r="AY197" s="5"/>
      <c r="AZ197" s="5"/>
      <c r="BA197" s="4"/>
      <c r="BB197" s="6"/>
      <c r="BC197" s="4"/>
      <c r="BD197" s="6"/>
      <c r="BE197" s="5"/>
      <c r="BF197" s="5"/>
      <c r="BG197" s="4"/>
      <c r="BH197" s="6"/>
      <c r="BI197" s="4"/>
      <c r="BJ197" s="6"/>
      <c r="BK197" s="5"/>
      <c r="BL197" s="5"/>
      <c r="BM197" s="4"/>
      <c r="BN197" s="6"/>
      <c r="BO197" s="4"/>
      <c r="BP197" s="6"/>
      <c r="BQ197" s="5"/>
      <c r="BR197" s="5"/>
      <c r="BS197" s="4"/>
      <c r="BT197" s="6"/>
      <c r="BU197" s="4"/>
      <c r="BV197" s="6"/>
      <c r="BW197" s="5"/>
      <c r="BX197" s="5"/>
      <c r="BY197" s="4"/>
      <c r="BZ197" s="6"/>
      <c r="CA197" s="4"/>
      <c r="CB197" s="6"/>
      <c r="CC197" s="5"/>
      <c r="CD197" s="5"/>
      <c r="CE197" s="4"/>
      <c r="CF197" s="6"/>
      <c r="CG197" s="4"/>
      <c r="CH197" s="6"/>
      <c r="CI197" s="5"/>
      <c r="CJ197" s="5"/>
      <c r="CK197" s="4"/>
      <c r="CL197" s="6"/>
      <c r="CM197" s="4"/>
      <c r="CN197" s="6"/>
      <c r="CO197" s="5"/>
      <c r="CP197" s="5"/>
      <c r="CQ197" s="4"/>
      <c r="CR197" s="6"/>
      <c r="CS197" s="4"/>
      <c r="CT197" s="6"/>
      <c r="CU197" s="5"/>
      <c r="CV197" s="5"/>
      <c r="CW197" s="4"/>
      <c r="CX197" s="6"/>
      <c r="CY197" s="4"/>
      <c r="CZ197" s="6"/>
      <c r="DA197" s="5"/>
      <c r="DB197" s="5"/>
      <c r="DC197" s="4"/>
      <c r="DD197" s="6"/>
      <c r="DE197" s="4"/>
      <c r="DF197" s="6"/>
      <c r="DG197" s="5"/>
      <c r="DH197" s="5"/>
      <c r="DI197" s="4"/>
      <c r="DJ197" s="6"/>
      <c r="DK197" s="4"/>
      <c r="DL197" s="6"/>
      <c r="DM197" s="5"/>
      <c r="DN197" s="5"/>
      <c r="DO197" s="4"/>
      <c r="DP197" s="6"/>
      <c r="DQ197" s="4"/>
      <c r="DR197" s="6"/>
      <c r="DS197" s="5"/>
      <c r="DT197" s="5"/>
      <c r="DU197" s="4"/>
      <c r="DV197" s="6"/>
      <c r="DW197" s="4"/>
      <c r="DX197" s="6"/>
      <c r="DY197" s="5"/>
      <c r="DZ197" s="5"/>
      <c r="EA197" s="4"/>
      <c r="EB197" s="6"/>
      <c r="EC197" s="4"/>
      <c r="ED197" s="6"/>
      <c r="EE197" s="5"/>
      <c r="EF197" s="5"/>
      <c r="EG197" s="4"/>
      <c r="EH197" s="6"/>
      <c r="EI197" s="4"/>
      <c r="EJ197" s="6"/>
      <c r="EK197" s="5"/>
      <c r="EL197" s="5"/>
      <c r="EM197" s="4"/>
      <c r="EN197" s="6"/>
      <c r="EO197" s="4"/>
      <c r="EP197" s="6"/>
      <c r="EQ197" s="5"/>
      <c r="ER197" s="5"/>
      <c r="ES197" s="4"/>
      <c r="ET197" s="6"/>
      <c r="EU197" s="4"/>
      <c r="EV197" s="6"/>
      <c r="EW197" s="5"/>
      <c r="EX197" s="5"/>
      <c r="EY197" s="4"/>
      <c r="EZ197" s="6"/>
      <c r="FA197" s="4"/>
      <c r="FB197" s="6"/>
      <c r="FC197" s="5"/>
      <c r="FD197" s="5"/>
      <c r="FE197" s="4"/>
      <c r="FF197" s="6"/>
      <c r="FG197" s="4"/>
      <c r="FH197" s="6"/>
      <c r="FI197" s="5"/>
      <c r="FJ197" s="5"/>
      <c r="FK197" s="4"/>
      <c r="FL197" s="6"/>
      <c r="FM197" s="4"/>
      <c r="FN197" s="6"/>
      <c r="FO197" s="5"/>
      <c r="FP197" s="5"/>
      <c r="FQ197" s="4"/>
      <c r="FR197" s="6"/>
      <c r="FS197" s="4"/>
      <c r="FT197" s="6"/>
      <c r="FU197" s="5"/>
      <c r="FV197" s="5"/>
      <c r="FW197" s="4"/>
      <c r="FX197" s="6"/>
      <c r="FY197" s="4"/>
      <c r="FZ197" s="6"/>
      <c r="GA197" s="5"/>
      <c r="GB197" s="5"/>
      <c r="GC197" s="4"/>
      <c r="GD197" s="6"/>
      <c r="GE197" s="4"/>
      <c r="GF197" s="6"/>
      <c r="GG197" s="5"/>
      <c r="GH197" s="5"/>
      <c r="GI197" s="4"/>
      <c r="GJ197" s="6"/>
      <c r="GK197" s="4"/>
      <c r="GL197" s="6"/>
      <c r="GM197" s="5"/>
      <c r="GN197" s="5"/>
      <c r="GO197" s="4"/>
      <c r="GP197" s="6"/>
      <c r="GQ197" s="4"/>
      <c r="GR197" s="6"/>
      <c r="GS197" s="5"/>
      <c r="GT197" s="5"/>
      <c r="GU197" s="4"/>
      <c r="GV197" s="6"/>
      <c r="GW197" s="4"/>
      <c r="GX197" s="6"/>
      <c r="GY197" s="5"/>
      <c r="GZ197" s="5"/>
      <c r="HA197" s="4"/>
      <c r="HB197" s="6"/>
      <c r="HC197" s="4"/>
      <c r="HD197" s="6"/>
      <c r="HE197" s="5"/>
      <c r="HF197" s="5"/>
      <c r="HG197" s="4"/>
      <c r="HH197" s="6"/>
      <c r="HI197" s="4"/>
      <c r="HJ197" s="6"/>
      <c r="HK197" s="5"/>
      <c r="HL197" s="5"/>
      <c r="HM197" s="4"/>
      <c r="HN197" s="6"/>
      <c r="HO197" s="4"/>
      <c r="HP197" s="6"/>
      <c r="HQ197" s="5"/>
      <c r="HR197" s="5"/>
      <c r="HS197" s="4"/>
      <c r="HT197" s="6"/>
      <c r="HU197" s="4"/>
      <c r="HV197" s="6"/>
      <c r="HW197" s="5"/>
      <c r="HX197" s="5"/>
      <c r="HY197" s="4"/>
      <c r="HZ197" s="6"/>
      <c r="IA197" s="4"/>
      <c r="IB197" s="6"/>
      <c r="IC197" s="5"/>
      <c r="ID197" s="5"/>
      <c r="IE197" s="4"/>
      <c r="IF197" s="6"/>
      <c r="IG197" s="4"/>
      <c r="IH197" s="6"/>
      <c r="II197" s="5"/>
      <c r="IJ197" s="5"/>
      <c r="IK197" s="4"/>
      <c r="IL197" s="6"/>
      <c r="IM197" s="4"/>
      <c r="IN197" s="6"/>
      <c r="IO197" s="5"/>
      <c r="IP197" s="5"/>
      <c r="IQ197" s="4"/>
      <c r="IR197" s="6"/>
      <c r="IS197" s="4"/>
      <c r="IT197" s="6"/>
      <c r="IU197" s="5"/>
      <c r="IV197" s="5"/>
      <c r="IW197" s="4"/>
      <c r="IX197" s="6"/>
      <c r="IY197" s="4"/>
      <c r="IZ197" s="6"/>
      <c r="JA197" s="5"/>
      <c r="JB197" s="5"/>
      <c r="JC197" s="4"/>
      <c r="JD197" s="6"/>
      <c r="JE197" s="4"/>
      <c r="JF197" s="6"/>
      <c r="JG197" s="5"/>
      <c r="JH197" s="5"/>
      <c r="JI197" s="4"/>
      <c r="JJ197" s="6"/>
      <c r="JK197" s="4"/>
      <c r="JL197" s="6"/>
      <c r="JM197" s="5"/>
      <c r="JN197" s="5"/>
      <c r="JO197" s="4"/>
      <c r="JP197" s="6"/>
      <c r="JQ197" s="4"/>
      <c r="JR197" s="6"/>
      <c r="JS197" s="5"/>
      <c r="JT197" s="5"/>
      <c r="JU197" s="4"/>
      <c r="JV197" s="6"/>
      <c r="JW197" s="4"/>
      <c r="JX197" s="6"/>
      <c r="JY197" s="5"/>
      <c r="JZ197" s="5"/>
      <c r="KA197" s="4"/>
      <c r="KB197" s="6"/>
      <c r="KC197" s="4"/>
      <c r="KD197" s="6"/>
      <c r="KE197" s="5"/>
      <c r="KF197" s="5"/>
      <c r="KG197" s="4"/>
      <c r="KH197" s="6"/>
      <c r="KI197" s="4"/>
      <c r="KJ197" s="6"/>
      <c r="KK197" s="5"/>
      <c r="KL197" s="5"/>
    </row>
    <row r="198">
      <c r="A198" s="3" t="s">
        <v>85</v>
      </c>
      <c r="B198" s="3" t="s">
        <v>86</v>
      </c>
      <c r="C198" s="3" t="s">
        <v>449</v>
      </c>
      <c r="D198" s="3" t="s">
        <v>518</v>
      </c>
      <c r="E198" s="3" t="s">
        <v>483</v>
      </c>
      <c r="F198" s="3" t="s">
        <v>484</v>
      </c>
      <c r="G198" s="3" t="s">
        <v>485</v>
      </c>
      <c r="H198" s="3" t="s">
        <v>129</v>
      </c>
      <c r="I198" s="4"/>
      <c r="J198" s="4">
        <f>=ROUNDDOWN({0},0)</f>
      </c>
      <c r="K198" s="4">
        <v>780</v>
      </c>
      <c r="L198" s="5">
        <v>1</v>
      </c>
      <c r="M198" s="4"/>
      <c r="N198" s="4">
        <f>=ROUNDDOWN({0},0)</f>
      </c>
      <c r="O198" s="4"/>
      <c r="P198" s="5"/>
      <c r="Q198" s="4">
        <v>104</v>
      </c>
      <c r="R198" s="6">
        <v>5634.11</v>
      </c>
      <c r="S198" s="4"/>
      <c r="T198" s="6"/>
      <c r="U198" s="5"/>
      <c r="V198" s="5"/>
      <c r="W198" s="4">
        <v>18</v>
      </c>
      <c r="X198" s="6">
        <v>962.47</v>
      </c>
      <c r="Y198" s="4"/>
      <c r="Z198" s="6"/>
      <c r="AA198" s="5"/>
      <c r="AB198" s="5"/>
      <c r="AC198" s="4">
        <v>26</v>
      </c>
      <c r="AD198" s="6">
        <v>1303.27</v>
      </c>
      <c r="AE198" s="4"/>
      <c r="AF198" s="6"/>
      <c r="AG198" s="5"/>
      <c r="AH198" s="5"/>
      <c r="AI198" s="4">
        <v>6</v>
      </c>
      <c r="AJ198" s="6">
        <v>357.63</v>
      </c>
      <c r="AK198" s="4"/>
      <c r="AL198" s="6"/>
      <c r="AM198" s="5"/>
      <c r="AN198" s="5"/>
      <c r="AO198" s="4">
        <v>5</v>
      </c>
      <c r="AP198" s="6">
        <v>280.75</v>
      </c>
      <c r="AQ198" s="4"/>
      <c r="AR198" s="6"/>
      <c r="AS198" s="5"/>
      <c r="AT198" s="5"/>
      <c r="AU198" s="4">
        <v>12</v>
      </c>
      <c r="AV198" s="6">
        <v>691.92</v>
      </c>
      <c r="AW198" s="4"/>
      <c r="AX198" s="6"/>
      <c r="AY198" s="5"/>
      <c r="AZ198" s="5"/>
      <c r="BA198" s="4"/>
      <c r="BB198" s="6"/>
      <c r="BC198" s="4"/>
      <c r="BD198" s="6"/>
      <c r="BE198" s="5"/>
      <c r="BF198" s="5"/>
      <c r="BG198" s="4">
        <v>3</v>
      </c>
      <c r="BH198" s="6">
        <v>198.54</v>
      </c>
      <c r="BI198" s="4"/>
      <c r="BJ198" s="6"/>
      <c r="BK198" s="5"/>
      <c r="BL198" s="5"/>
      <c r="BM198" s="4">
        <v>1</v>
      </c>
      <c r="BN198" s="6">
        <v>55.75</v>
      </c>
      <c r="BO198" s="4"/>
      <c r="BP198" s="6"/>
      <c r="BQ198" s="5"/>
      <c r="BR198" s="5"/>
      <c r="BS198" s="4">
        <v>13</v>
      </c>
      <c r="BT198" s="6">
        <v>672.12</v>
      </c>
      <c r="BU198" s="4"/>
      <c r="BV198" s="6"/>
      <c r="BW198" s="5"/>
      <c r="BX198" s="5"/>
      <c r="BY198" s="4"/>
      <c r="BZ198" s="6"/>
      <c r="CA198" s="4"/>
      <c r="CB198" s="6"/>
      <c r="CC198" s="5"/>
      <c r="CD198" s="5"/>
      <c r="CE198" s="4">
        <v>8</v>
      </c>
      <c r="CF198" s="6">
        <v>441.05</v>
      </c>
      <c r="CG198" s="4"/>
      <c r="CH198" s="6"/>
      <c r="CI198" s="5"/>
      <c r="CJ198" s="5"/>
      <c r="CK198" s="4">
        <v>1</v>
      </c>
      <c r="CL198" s="6">
        <v>89.99</v>
      </c>
      <c r="CM198" s="4"/>
      <c r="CN198" s="6"/>
      <c r="CO198" s="5"/>
      <c r="CP198" s="5"/>
      <c r="CQ198" s="4">
        <v>8</v>
      </c>
      <c r="CR198" s="6">
        <v>432.57</v>
      </c>
      <c r="CS198" s="4"/>
      <c r="CT198" s="6"/>
      <c r="CU198" s="5"/>
      <c r="CV198" s="5"/>
      <c r="CW198" s="4">
        <v>3</v>
      </c>
      <c r="CX198" s="6">
        <v>148.05</v>
      </c>
      <c r="CY198" s="4"/>
      <c r="CZ198" s="6"/>
      <c r="DA198" s="5"/>
      <c r="DB198" s="5"/>
      <c r="DC198" s="4"/>
      <c r="DD198" s="6"/>
      <c r="DE198" s="4"/>
      <c r="DF198" s="6"/>
      <c r="DG198" s="5"/>
      <c r="DH198" s="5"/>
      <c r="DI198" s="4"/>
      <c r="DJ198" s="6"/>
      <c r="DK198" s="4"/>
      <c r="DL198" s="6"/>
      <c r="DM198" s="5"/>
      <c r="DN198" s="5"/>
      <c r="DO198" s="4"/>
      <c r="DP198" s="6"/>
      <c r="DQ198" s="4"/>
      <c r="DR198" s="6"/>
      <c r="DS198" s="5"/>
      <c r="DT198" s="5"/>
      <c r="DU198" s="4"/>
      <c r="DV198" s="6"/>
      <c r="DW198" s="4"/>
      <c r="DX198" s="6"/>
      <c r="DY198" s="5"/>
      <c r="DZ198" s="5"/>
      <c r="EA198" s="4"/>
      <c r="EB198" s="6"/>
      <c r="EC198" s="4"/>
      <c r="ED198" s="6"/>
      <c r="EE198" s="5"/>
      <c r="EF198" s="5"/>
      <c r="EG198" s="4"/>
      <c r="EH198" s="6"/>
      <c r="EI198" s="4"/>
      <c r="EJ198" s="6"/>
      <c r="EK198" s="5"/>
      <c r="EL198" s="5"/>
      <c r="EM198" s="4"/>
      <c r="EN198" s="6"/>
      <c r="EO198" s="4"/>
      <c r="EP198" s="6"/>
      <c r="EQ198" s="5"/>
      <c r="ER198" s="5"/>
      <c r="ES198" s="4"/>
      <c r="ET198" s="6"/>
      <c r="EU198" s="4"/>
      <c r="EV198" s="6"/>
      <c r="EW198" s="5"/>
      <c r="EX198" s="5"/>
      <c r="EY198" s="4"/>
      <c r="EZ198" s="6"/>
      <c r="FA198" s="4"/>
      <c r="FB198" s="6"/>
      <c r="FC198" s="5"/>
      <c r="FD198" s="5"/>
      <c r="FE198" s="4"/>
      <c r="FF198" s="6"/>
      <c r="FG198" s="4"/>
      <c r="FH198" s="6"/>
      <c r="FI198" s="5"/>
      <c r="FJ198" s="5"/>
      <c r="FK198" s="4"/>
      <c r="FL198" s="6"/>
      <c r="FM198" s="4"/>
      <c r="FN198" s="6"/>
      <c r="FO198" s="5"/>
      <c r="FP198" s="5"/>
      <c r="FQ198" s="4"/>
      <c r="FR198" s="6"/>
      <c r="FS198" s="4"/>
      <c r="FT198" s="6"/>
      <c r="FU198" s="5"/>
      <c r="FV198" s="5"/>
      <c r="FW198" s="4"/>
      <c r="FX198" s="6"/>
      <c r="FY198" s="4"/>
      <c r="FZ198" s="6"/>
      <c r="GA198" s="5"/>
      <c r="GB198" s="5"/>
      <c r="GC198" s="4"/>
      <c r="GD198" s="6"/>
      <c r="GE198" s="4"/>
      <c r="GF198" s="6"/>
      <c r="GG198" s="5"/>
      <c r="GH198" s="5"/>
      <c r="GI198" s="4"/>
      <c r="GJ198" s="6"/>
      <c r="GK198" s="4"/>
      <c r="GL198" s="6"/>
      <c r="GM198" s="5"/>
      <c r="GN198" s="5"/>
      <c r="GO198" s="4"/>
      <c r="GP198" s="6"/>
      <c r="GQ198" s="4"/>
      <c r="GR198" s="6"/>
      <c r="GS198" s="5"/>
      <c r="GT198" s="5"/>
      <c r="GU198" s="4"/>
      <c r="GV198" s="6"/>
      <c r="GW198" s="4"/>
      <c r="GX198" s="6"/>
      <c r="GY198" s="5"/>
      <c r="GZ198" s="5"/>
      <c r="HA198" s="4"/>
      <c r="HB198" s="6"/>
      <c r="HC198" s="4"/>
      <c r="HD198" s="6"/>
      <c r="HE198" s="5"/>
      <c r="HF198" s="5"/>
      <c r="HG198" s="4"/>
      <c r="HH198" s="6"/>
      <c r="HI198" s="4"/>
      <c r="HJ198" s="6"/>
      <c r="HK198" s="5"/>
      <c r="HL198" s="5"/>
      <c r="HM198" s="4"/>
      <c r="HN198" s="6"/>
      <c r="HO198" s="4"/>
      <c r="HP198" s="6"/>
      <c r="HQ198" s="5"/>
      <c r="HR198" s="5"/>
      <c r="HS198" s="4"/>
      <c r="HT198" s="6"/>
      <c r="HU198" s="4"/>
      <c r="HV198" s="6"/>
      <c r="HW198" s="5"/>
      <c r="HX198" s="5"/>
      <c r="HY198" s="4"/>
      <c r="HZ198" s="6"/>
      <c r="IA198" s="4"/>
      <c r="IB198" s="6"/>
      <c r="IC198" s="5"/>
      <c r="ID198" s="5"/>
      <c r="IE198" s="4"/>
      <c r="IF198" s="6"/>
      <c r="IG198" s="4"/>
      <c r="IH198" s="6"/>
      <c r="II198" s="5"/>
      <c r="IJ198" s="5"/>
      <c r="IK198" s="4"/>
      <c r="IL198" s="6"/>
      <c r="IM198" s="4"/>
      <c r="IN198" s="6"/>
      <c r="IO198" s="5"/>
      <c r="IP198" s="5"/>
      <c r="IQ198" s="4"/>
      <c r="IR198" s="6"/>
      <c r="IS198" s="4"/>
      <c r="IT198" s="6"/>
      <c r="IU198" s="5"/>
      <c r="IV198" s="5"/>
      <c r="IW198" s="4"/>
      <c r="IX198" s="6"/>
      <c r="IY198" s="4"/>
      <c r="IZ198" s="6"/>
      <c r="JA198" s="5"/>
      <c r="JB198" s="5"/>
      <c r="JC198" s="4"/>
      <c r="JD198" s="6"/>
      <c r="JE198" s="4"/>
      <c r="JF198" s="6"/>
      <c r="JG198" s="5"/>
      <c r="JH198" s="5"/>
      <c r="JI198" s="4"/>
      <c r="JJ198" s="6"/>
      <c r="JK198" s="4"/>
      <c r="JL198" s="6"/>
      <c r="JM198" s="5"/>
      <c r="JN198" s="5"/>
      <c r="JO198" s="4"/>
      <c r="JP198" s="6"/>
      <c r="JQ198" s="4"/>
      <c r="JR198" s="6"/>
      <c r="JS198" s="5"/>
      <c r="JT198" s="5"/>
      <c r="JU198" s="4"/>
      <c r="JV198" s="6"/>
      <c r="JW198" s="4"/>
      <c r="JX198" s="6"/>
      <c r="JY198" s="5"/>
      <c r="JZ198" s="5"/>
      <c r="KA198" s="4"/>
      <c r="KB198" s="6"/>
      <c r="KC198" s="4"/>
      <c r="KD198" s="6"/>
      <c r="KE198" s="5"/>
      <c r="KF198" s="5"/>
      <c r="KG198" s="4"/>
      <c r="KH198" s="6"/>
      <c r="KI198" s="4"/>
      <c r="KJ198" s="6"/>
      <c r="KK198" s="5"/>
      <c r="KL198" s="5"/>
    </row>
    <row r="199">
      <c r="A199" s="3" t="s">
        <v>85</v>
      </c>
      <c r="B199" s="3" t="s">
        <v>86</v>
      </c>
      <c r="C199" s="3" t="s">
        <v>449</v>
      </c>
      <c r="D199" s="3" t="s">
        <v>518</v>
      </c>
      <c r="E199" s="3" t="s">
        <v>506</v>
      </c>
      <c r="F199" s="3" t="s">
        <v>507</v>
      </c>
      <c r="G199" s="3" t="s">
        <v>508</v>
      </c>
      <c r="H199" s="3" t="s">
        <v>122</v>
      </c>
      <c r="I199" s="4"/>
      <c r="J199" s="4">
        <f>=ROUNDDOWN({0},0)</f>
      </c>
      <c r="K199" s="4"/>
      <c r="L199" s="5">
        <v>1</v>
      </c>
      <c r="M199" s="4"/>
      <c r="N199" s="4">
        <f>=ROUNDDOWN({0},0)</f>
      </c>
      <c r="O199" s="4"/>
      <c r="P199" s="5"/>
      <c r="Q199" s="4">
        <v>19</v>
      </c>
      <c r="R199" s="6">
        <v>1133.57</v>
      </c>
      <c r="S199" s="4"/>
      <c r="T199" s="6"/>
      <c r="U199" s="5"/>
      <c r="V199" s="5"/>
      <c r="W199" s="4">
        <v>2</v>
      </c>
      <c r="X199" s="6">
        <v>123.04</v>
      </c>
      <c r="Y199" s="4"/>
      <c r="Z199" s="6"/>
      <c r="AA199" s="5"/>
      <c r="AB199" s="5"/>
      <c r="AC199" s="4">
        <v>12</v>
      </c>
      <c r="AD199" s="6">
        <v>683.72</v>
      </c>
      <c r="AE199" s="4"/>
      <c r="AF199" s="6"/>
      <c r="AG199" s="5"/>
      <c r="AH199" s="5"/>
      <c r="AI199" s="4">
        <v>1</v>
      </c>
      <c r="AJ199" s="6">
        <v>70.63</v>
      </c>
      <c r="AK199" s="4"/>
      <c r="AL199" s="6"/>
      <c r="AM199" s="5"/>
      <c r="AN199" s="5"/>
      <c r="AO199" s="4">
        <v>1</v>
      </c>
      <c r="AP199" s="6">
        <v>70</v>
      </c>
      <c r="AQ199" s="4"/>
      <c r="AR199" s="6"/>
      <c r="AS199" s="5"/>
      <c r="AT199" s="5"/>
      <c r="AU199" s="4">
        <v>3</v>
      </c>
      <c r="AV199" s="6">
        <v>186.18</v>
      </c>
      <c r="AW199" s="4"/>
      <c r="AX199" s="6"/>
      <c r="AY199" s="5"/>
      <c r="AZ199" s="5"/>
      <c r="BA199" s="4"/>
      <c r="BB199" s="6"/>
      <c r="BC199" s="4"/>
      <c r="BD199" s="6"/>
      <c r="BE199" s="5"/>
      <c r="BF199" s="5"/>
      <c r="BG199" s="4"/>
      <c r="BH199" s="6"/>
      <c r="BI199" s="4"/>
      <c r="BJ199" s="6"/>
      <c r="BK199" s="5"/>
      <c r="BL199" s="5"/>
      <c r="BM199" s="4"/>
      <c r="BN199" s="6"/>
      <c r="BO199" s="4"/>
      <c r="BP199" s="6"/>
      <c r="BQ199" s="5"/>
      <c r="BR199" s="5"/>
      <c r="BS199" s="4"/>
      <c r="BT199" s="6"/>
      <c r="BU199" s="4"/>
      <c r="BV199" s="6"/>
      <c r="BW199" s="5"/>
      <c r="BX199" s="5"/>
      <c r="BY199" s="4"/>
      <c r="BZ199" s="6"/>
      <c r="CA199" s="4"/>
      <c r="CB199" s="6"/>
      <c r="CC199" s="5"/>
      <c r="CD199" s="5"/>
      <c r="CE199" s="4"/>
      <c r="CF199" s="6"/>
      <c r="CG199" s="4"/>
      <c r="CH199" s="6"/>
      <c r="CI199" s="5"/>
      <c r="CJ199" s="5"/>
      <c r="CK199" s="4"/>
      <c r="CL199" s="6"/>
      <c r="CM199" s="4"/>
      <c r="CN199" s="6"/>
      <c r="CO199" s="5"/>
      <c r="CP199" s="5"/>
      <c r="CQ199" s="4"/>
      <c r="CR199" s="6"/>
      <c r="CS199" s="4"/>
      <c r="CT199" s="6"/>
      <c r="CU199" s="5"/>
      <c r="CV199" s="5"/>
      <c r="CW199" s="4"/>
      <c r="CX199" s="6"/>
      <c r="CY199" s="4"/>
      <c r="CZ199" s="6"/>
      <c r="DA199" s="5"/>
      <c r="DB199" s="5"/>
      <c r="DC199" s="4"/>
      <c r="DD199" s="6"/>
      <c r="DE199" s="4"/>
      <c r="DF199" s="6"/>
      <c r="DG199" s="5"/>
      <c r="DH199" s="5"/>
      <c r="DI199" s="4"/>
      <c r="DJ199" s="6"/>
      <c r="DK199" s="4"/>
      <c r="DL199" s="6"/>
      <c r="DM199" s="5"/>
      <c r="DN199" s="5"/>
      <c r="DO199" s="4"/>
      <c r="DP199" s="6"/>
      <c r="DQ199" s="4"/>
      <c r="DR199" s="6"/>
      <c r="DS199" s="5"/>
      <c r="DT199" s="5"/>
      <c r="DU199" s="4"/>
      <c r="DV199" s="6"/>
      <c r="DW199" s="4"/>
      <c r="DX199" s="6"/>
      <c r="DY199" s="5"/>
      <c r="DZ199" s="5"/>
      <c r="EA199" s="4"/>
      <c r="EB199" s="6"/>
      <c r="EC199" s="4"/>
      <c r="ED199" s="6"/>
      <c r="EE199" s="5"/>
      <c r="EF199" s="5"/>
      <c r="EG199" s="4"/>
      <c r="EH199" s="6"/>
      <c r="EI199" s="4"/>
      <c r="EJ199" s="6"/>
      <c r="EK199" s="5"/>
      <c r="EL199" s="5"/>
      <c r="EM199" s="4"/>
      <c r="EN199" s="6"/>
      <c r="EO199" s="4"/>
      <c r="EP199" s="6"/>
      <c r="EQ199" s="5"/>
      <c r="ER199" s="5"/>
      <c r="ES199" s="4"/>
      <c r="ET199" s="6"/>
      <c r="EU199" s="4"/>
      <c r="EV199" s="6"/>
      <c r="EW199" s="5"/>
      <c r="EX199" s="5"/>
      <c r="EY199" s="4"/>
      <c r="EZ199" s="6"/>
      <c r="FA199" s="4"/>
      <c r="FB199" s="6"/>
      <c r="FC199" s="5"/>
      <c r="FD199" s="5"/>
      <c r="FE199" s="4"/>
      <c r="FF199" s="6"/>
      <c r="FG199" s="4"/>
      <c r="FH199" s="6"/>
      <c r="FI199" s="5"/>
      <c r="FJ199" s="5"/>
      <c r="FK199" s="4"/>
      <c r="FL199" s="6"/>
      <c r="FM199" s="4"/>
      <c r="FN199" s="6"/>
      <c r="FO199" s="5"/>
      <c r="FP199" s="5"/>
      <c r="FQ199" s="4"/>
      <c r="FR199" s="6"/>
      <c r="FS199" s="4"/>
      <c r="FT199" s="6"/>
      <c r="FU199" s="5"/>
      <c r="FV199" s="5"/>
      <c r="FW199" s="4"/>
      <c r="FX199" s="6"/>
      <c r="FY199" s="4"/>
      <c r="FZ199" s="6"/>
      <c r="GA199" s="5"/>
      <c r="GB199" s="5"/>
      <c r="GC199" s="4"/>
      <c r="GD199" s="6"/>
      <c r="GE199" s="4"/>
      <c r="GF199" s="6"/>
      <c r="GG199" s="5"/>
      <c r="GH199" s="5"/>
      <c r="GI199" s="4"/>
      <c r="GJ199" s="6"/>
      <c r="GK199" s="4"/>
      <c r="GL199" s="6"/>
      <c r="GM199" s="5"/>
      <c r="GN199" s="5"/>
      <c r="GO199" s="4"/>
      <c r="GP199" s="6"/>
      <c r="GQ199" s="4"/>
      <c r="GR199" s="6"/>
      <c r="GS199" s="5"/>
      <c r="GT199" s="5"/>
      <c r="GU199" s="4"/>
      <c r="GV199" s="6"/>
      <c r="GW199" s="4"/>
      <c r="GX199" s="6"/>
      <c r="GY199" s="5"/>
      <c r="GZ199" s="5"/>
      <c r="HA199" s="4"/>
      <c r="HB199" s="6"/>
      <c r="HC199" s="4"/>
      <c r="HD199" s="6"/>
      <c r="HE199" s="5"/>
      <c r="HF199" s="5"/>
      <c r="HG199" s="4"/>
      <c r="HH199" s="6"/>
      <c r="HI199" s="4"/>
      <c r="HJ199" s="6"/>
      <c r="HK199" s="5"/>
      <c r="HL199" s="5"/>
      <c r="HM199" s="4"/>
      <c r="HN199" s="6"/>
      <c r="HO199" s="4"/>
      <c r="HP199" s="6"/>
      <c r="HQ199" s="5"/>
      <c r="HR199" s="5"/>
      <c r="HS199" s="4"/>
      <c r="HT199" s="6"/>
      <c r="HU199" s="4"/>
      <c r="HV199" s="6"/>
      <c r="HW199" s="5"/>
      <c r="HX199" s="5"/>
      <c r="HY199" s="4"/>
      <c r="HZ199" s="6"/>
      <c r="IA199" s="4"/>
      <c r="IB199" s="6"/>
      <c r="IC199" s="5"/>
      <c r="ID199" s="5"/>
      <c r="IE199" s="4"/>
      <c r="IF199" s="6"/>
      <c r="IG199" s="4"/>
      <c r="IH199" s="6"/>
      <c r="II199" s="5"/>
      <c r="IJ199" s="5"/>
      <c r="IK199" s="4"/>
      <c r="IL199" s="6"/>
      <c r="IM199" s="4"/>
      <c r="IN199" s="6"/>
      <c r="IO199" s="5"/>
      <c r="IP199" s="5"/>
      <c r="IQ199" s="4"/>
      <c r="IR199" s="6"/>
      <c r="IS199" s="4"/>
      <c r="IT199" s="6"/>
      <c r="IU199" s="5"/>
      <c r="IV199" s="5"/>
      <c r="IW199" s="4"/>
      <c r="IX199" s="6"/>
      <c r="IY199" s="4"/>
      <c r="IZ199" s="6"/>
      <c r="JA199" s="5"/>
      <c r="JB199" s="5"/>
      <c r="JC199" s="4"/>
      <c r="JD199" s="6"/>
      <c r="JE199" s="4"/>
      <c r="JF199" s="6"/>
      <c r="JG199" s="5"/>
      <c r="JH199" s="5"/>
      <c r="JI199" s="4"/>
      <c r="JJ199" s="6"/>
      <c r="JK199" s="4"/>
      <c r="JL199" s="6"/>
      <c r="JM199" s="5"/>
      <c r="JN199" s="5"/>
      <c r="JO199" s="4"/>
      <c r="JP199" s="6"/>
      <c r="JQ199" s="4"/>
      <c r="JR199" s="6"/>
      <c r="JS199" s="5"/>
      <c r="JT199" s="5"/>
      <c r="JU199" s="4"/>
      <c r="JV199" s="6"/>
      <c r="JW199" s="4"/>
      <c r="JX199" s="6"/>
      <c r="JY199" s="5"/>
      <c r="JZ199" s="5"/>
      <c r="KA199" s="4"/>
      <c r="KB199" s="6"/>
      <c r="KC199" s="4"/>
      <c r="KD199" s="6"/>
      <c r="KE199" s="5"/>
      <c r="KF199" s="5"/>
      <c r="KG199" s="4"/>
      <c r="KH199" s="6"/>
      <c r="KI199" s="4"/>
      <c r="KJ199" s="6"/>
      <c r="KK199" s="5"/>
      <c r="KL199" s="5"/>
    </row>
    <row r="200">
      <c r="A200" s="3" t="s">
        <v>85</v>
      </c>
      <c r="B200" s="3" t="s">
        <v>86</v>
      </c>
      <c r="C200" s="3" t="s">
        <v>449</v>
      </c>
      <c r="D200" s="3" t="s">
        <v>519</v>
      </c>
      <c r="E200" s="3" t="s">
        <v>236</v>
      </c>
      <c r="F200" s="3" t="s">
        <v>520</v>
      </c>
      <c r="G200" s="3" t="s">
        <v>521</v>
      </c>
      <c r="H200" s="3" t="s">
        <v>98</v>
      </c>
      <c r="I200" s="4"/>
      <c r="J200" s="4">
        <f>=ROUNDDOWN({0},0)</f>
      </c>
      <c r="K200" s="4">
        <v>2660</v>
      </c>
      <c r="L200" s="5"/>
      <c r="M200" s="4"/>
      <c r="N200" s="4">
        <f>=ROUNDDOWN({0},0)</f>
      </c>
      <c r="O200" s="4"/>
      <c r="P200" s="5"/>
      <c r="Q200" s="4"/>
      <c r="R200" s="6"/>
      <c r="S200" s="4"/>
      <c r="T200" s="6"/>
      <c r="U200" s="5"/>
      <c r="V200" s="5"/>
      <c r="W200" s="4"/>
      <c r="X200" s="6"/>
      <c r="Y200" s="4"/>
      <c r="Z200" s="6"/>
      <c r="AA200" s="5"/>
      <c r="AB200" s="5"/>
      <c r="AC200" s="4"/>
      <c r="AD200" s="6"/>
      <c r="AE200" s="4"/>
      <c r="AF200" s="6"/>
      <c r="AG200" s="5"/>
      <c r="AH200" s="5"/>
      <c r="AI200" s="4"/>
      <c r="AJ200" s="6"/>
      <c r="AK200" s="4"/>
      <c r="AL200" s="6"/>
      <c r="AM200" s="5"/>
      <c r="AN200" s="5"/>
      <c r="AO200" s="4"/>
      <c r="AP200" s="6"/>
      <c r="AQ200" s="4"/>
      <c r="AR200" s="6"/>
      <c r="AS200" s="5"/>
      <c r="AT200" s="5"/>
      <c r="AU200" s="4"/>
      <c r="AV200" s="6"/>
      <c r="AW200" s="4"/>
      <c r="AX200" s="6"/>
      <c r="AY200" s="5"/>
      <c r="AZ200" s="5"/>
      <c r="BA200" s="4"/>
      <c r="BB200" s="6"/>
      <c r="BC200" s="4"/>
      <c r="BD200" s="6"/>
      <c r="BE200" s="5"/>
      <c r="BF200" s="5"/>
      <c r="BG200" s="4"/>
      <c r="BH200" s="6"/>
      <c r="BI200" s="4"/>
      <c r="BJ200" s="6"/>
      <c r="BK200" s="5"/>
      <c r="BL200" s="5"/>
      <c r="BM200" s="4"/>
      <c r="BN200" s="6"/>
      <c r="BO200" s="4"/>
      <c r="BP200" s="6"/>
      <c r="BQ200" s="5"/>
      <c r="BR200" s="5"/>
      <c r="BS200" s="4"/>
      <c r="BT200" s="6"/>
      <c r="BU200" s="4"/>
      <c r="BV200" s="6"/>
      <c r="BW200" s="5"/>
      <c r="BX200" s="5"/>
      <c r="BY200" s="4"/>
      <c r="BZ200" s="6"/>
      <c r="CA200" s="4"/>
      <c r="CB200" s="6"/>
      <c r="CC200" s="5"/>
      <c r="CD200" s="5"/>
      <c r="CE200" s="4"/>
      <c r="CF200" s="6"/>
      <c r="CG200" s="4"/>
      <c r="CH200" s="6"/>
      <c r="CI200" s="5"/>
      <c r="CJ200" s="5"/>
      <c r="CK200" s="4"/>
      <c r="CL200" s="6"/>
      <c r="CM200" s="4"/>
      <c r="CN200" s="6"/>
      <c r="CO200" s="5"/>
      <c r="CP200" s="5"/>
      <c r="CQ200" s="4"/>
      <c r="CR200" s="6"/>
      <c r="CS200" s="4"/>
      <c r="CT200" s="6"/>
      <c r="CU200" s="5"/>
      <c r="CV200" s="5"/>
      <c r="CW200" s="4"/>
      <c r="CX200" s="6"/>
      <c r="CY200" s="4"/>
      <c r="CZ200" s="6"/>
      <c r="DA200" s="5"/>
      <c r="DB200" s="5"/>
      <c r="DC200" s="4"/>
      <c r="DD200" s="6"/>
      <c r="DE200" s="4"/>
      <c r="DF200" s="6"/>
      <c r="DG200" s="5"/>
      <c r="DH200" s="5"/>
      <c r="DI200" s="4"/>
      <c r="DJ200" s="6"/>
      <c r="DK200" s="4"/>
      <c r="DL200" s="6"/>
      <c r="DM200" s="5"/>
      <c r="DN200" s="5"/>
      <c r="DO200" s="4"/>
      <c r="DP200" s="6"/>
      <c r="DQ200" s="4"/>
      <c r="DR200" s="6"/>
      <c r="DS200" s="5"/>
      <c r="DT200" s="5"/>
      <c r="DU200" s="4"/>
      <c r="DV200" s="6"/>
      <c r="DW200" s="4"/>
      <c r="DX200" s="6"/>
      <c r="DY200" s="5"/>
      <c r="DZ200" s="5"/>
      <c r="EA200" s="4"/>
      <c r="EB200" s="6"/>
      <c r="EC200" s="4"/>
      <c r="ED200" s="6"/>
      <c r="EE200" s="5"/>
      <c r="EF200" s="5"/>
      <c r="EG200" s="4"/>
      <c r="EH200" s="6"/>
      <c r="EI200" s="4"/>
      <c r="EJ200" s="6"/>
      <c r="EK200" s="5"/>
      <c r="EL200" s="5"/>
      <c r="EM200" s="4"/>
      <c r="EN200" s="6"/>
      <c r="EO200" s="4"/>
      <c r="EP200" s="6"/>
      <c r="EQ200" s="5"/>
      <c r="ER200" s="5"/>
      <c r="ES200" s="4"/>
      <c r="ET200" s="6"/>
      <c r="EU200" s="4"/>
      <c r="EV200" s="6"/>
      <c r="EW200" s="5"/>
      <c r="EX200" s="5"/>
      <c r="EY200" s="4"/>
      <c r="EZ200" s="6"/>
      <c r="FA200" s="4"/>
      <c r="FB200" s="6"/>
      <c r="FC200" s="5"/>
      <c r="FD200" s="5"/>
      <c r="FE200" s="4"/>
      <c r="FF200" s="6"/>
      <c r="FG200" s="4"/>
      <c r="FH200" s="6"/>
      <c r="FI200" s="5"/>
      <c r="FJ200" s="5"/>
      <c r="FK200" s="4"/>
      <c r="FL200" s="6"/>
      <c r="FM200" s="4"/>
      <c r="FN200" s="6"/>
      <c r="FO200" s="5"/>
      <c r="FP200" s="5"/>
      <c r="FQ200" s="4"/>
      <c r="FR200" s="6"/>
      <c r="FS200" s="4"/>
      <c r="FT200" s="6"/>
      <c r="FU200" s="5"/>
      <c r="FV200" s="5"/>
      <c r="FW200" s="4"/>
      <c r="FX200" s="6"/>
      <c r="FY200" s="4"/>
      <c r="FZ200" s="6"/>
      <c r="GA200" s="5"/>
      <c r="GB200" s="5"/>
      <c r="GC200" s="4"/>
      <c r="GD200" s="6"/>
      <c r="GE200" s="4"/>
      <c r="GF200" s="6"/>
      <c r="GG200" s="5"/>
      <c r="GH200" s="5"/>
      <c r="GI200" s="4"/>
      <c r="GJ200" s="6"/>
      <c r="GK200" s="4"/>
      <c r="GL200" s="6"/>
      <c r="GM200" s="5"/>
      <c r="GN200" s="5"/>
      <c r="GO200" s="4"/>
      <c r="GP200" s="6"/>
      <c r="GQ200" s="4"/>
      <c r="GR200" s="6"/>
      <c r="GS200" s="5"/>
      <c r="GT200" s="5"/>
      <c r="GU200" s="4"/>
      <c r="GV200" s="6"/>
      <c r="GW200" s="4"/>
      <c r="GX200" s="6"/>
      <c r="GY200" s="5"/>
      <c r="GZ200" s="5"/>
      <c r="HA200" s="4"/>
      <c r="HB200" s="6"/>
      <c r="HC200" s="4"/>
      <c r="HD200" s="6"/>
      <c r="HE200" s="5"/>
      <c r="HF200" s="5"/>
      <c r="HG200" s="4"/>
      <c r="HH200" s="6"/>
      <c r="HI200" s="4"/>
      <c r="HJ200" s="6"/>
      <c r="HK200" s="5"/>
      <c r="HL200" s="5"/>
      <c r="HM200" s="4"/>
      <c r="HN200" s="6"/>
      <c r="HO200" s="4"/>
      <c r="HP200" s="6"/>
      <c r="HQ200" s="5"/>
      <c r="HR200" s="5"/>
      <c r="HS200" s="4"/>
      <c r="HT200" s="6"/>
      <c r="HU200" s="4"/>
      <c r="HV200" s="6"/>
      <c r="HW200" s="5"/>
      <c r="HX200" s="5"/>
      <c r="HY200" s="4"/>
      <c r="HZ200" s="6"/>
      <c r="IA200" s="4"/>
      <c r="IB200" s="6"/>
      <c r="IC200" s="5"/>
      <c r="ID200" s="5"/>
      <c r="IE200" s="4"/>
      <c r="IF200" s="6"/>
      <c r="IG200" s="4"/>
      <c r="IH200" s="6"/>
      <c r="II200" s="5"/>
      <c r="IJ200" s="5"/>
      <c r="IK200" s="4"/>
      <c r="IL200" s="6"/>
      <c r="IM200" s="4"/>
      <c r="IN200" s="6"/>
      <c r="IO200" s="5"/>
      <c r="IP200" s="5"/>
      <c r="IQ200" s="4"/>
      <c r="IR200" s="6"/>
      <c r="IS200" s="4"/>
      <c r="IT200" s="6"/>
      <c r="IU200" s="5"/>
      <c r="IV200" s="5"/>
      <c r="IW200" s="4"/>
      <c r="IX200" s="6"/>
      <c r="IY200" s="4"/>
      <c r="IZ200" s="6"/>
      <c r="JA200" s="5"/>
      <c r="JB200" s="5"/>
      <c r="JC200" s="4"/>
      <c r="JD200" s="6"/>
      <c r="JE200" s="4"/>
      <c r="JF200" s="6"/>
      <c r="JG200" s="5"/>
      <c r="JH200" s="5"/>
      <c r="JI200" s="4"/>
      <c r="JJ200" s="6"/>
      <c r="JK200" s="4"/>
      <c r="JL200" s="6"/>
      <c r="JM200" s="5"/>
      <c r="JN200" s="5"/>
      <c r="JO200" s="4"/>
      <c r="JP200" s="6"/>
      <c r="JQ200" s="4"/>
      <c r="JR200" s="6"/>
      <c r="JS200" s="5"/>
      <c r="JT200" s="5"/>
      <c r="JU200" s="4"/>
      <c r="JV200" s="6"/>
      <c r="JW200" s="4"/>
      <c r="JX200" s="6"/>
      <c r="JY200" s="5"/>
      <c r="JZ200" s="5"/>
      <c r="KA200" s="4"/>
      <c r="KB200" s="6"/>
      <c r="KC200" s="4"/>
      <c r="KD200" s="6"/>
      <c r="KE200" s="5"/>
      <c r="KF200" s="5"/>
      <c r="KG200" s="4"/>
      <c r="KH200" s="6"/>
      <c r="KI200" s="4"/>
      <c r="KJ200" s="6"/>
      <c r="KK200" s="5"/>
      <c r="KL200" s="5"/>
    </row>
    <row r="201">
      <c r="A201" s="3" t="s">
        <v>85</v>
      </c>
      <c r="B201" s="3" t="s">
        <v>86</v>
      </c>
      <c r="C201" s="3" t="s">
        <v>522</v>
      </c>
      <c r="D201" s="3" t="s">
        <v>523</v>
      </c>
      <c r="E201" s="3" t="s">
        <v>400</v>
      </c>
      <c r="F201" s="3" t="s">
        <v>401</v>
      </c>
      <c r="G201" s="3" t="s">
        <v>402</v>
      </c>
      <c r="H201" s="3" t="s">
        <v>280</v>
      </c>
      <c r="I201" s="4"/>
      <c r="J201" s="4">
        <f>=ROUNDDOWN({0},0)</f>
      </c>
      <c r="K201" s="4"/>
      <c r="L201" s="5">
        <v>1</v>
      </c>
      <c r="M201" s="4"/>
      <c r="N201" s="4">
        <f>=ROUNDDOWN({0},0)</f>
      </c>
      <c r="O201" s="4"/>
      <c r="P201" s="5"/>
      <c r="Q201" s="4">
        <v>69</v>
      </c>
      <c r="R201" s="6">
        <v>4081.69</v>
      </c>
      <c r="S201" s="4"/>
      <c r="T201" s="6"/>
      <c r="U201" s="5"/>
      <c r="V201" s="5"/>
      <c r="W201" s="4">
        <v>2</v>
      </c>
      <c r="X201" s="6">
        <v>128.82</v>
      </c>
      <c r="Y201" s="4"/>
      <c r="Z201" s="6"/>
      <c r="AA201" s="5"/>
      <c r="AB201" s="5"/>
      <c r="AC201" s="4">
        <v>30</v>
      </c>
      <c r="AD201" s="6">
        <v>1665.58</v>
      </c>
      <c r="AE201" s="4"/>
      <c r="AF201" s="6"/>
      <c r="AG201" s="5"/>
      <c r="AH201" s="5"/>
      <c r="AI201" s="4">
        <v>6</v>
      </c>
      <c r="AJ201" s="6">
        <v>397.9</v>
      </c>
      <c r="AK201" s="4"/>
      <c r="AL201" s="6"/>
      <c r="AM201" s="5"/>
      <c r="AN201" s="5"/>
      <c r="AO201" s="4">
        <v>15</v>
      </c>
      <c r="AP201" s="6">
        <v>895</v>
      </c>
      <c r="AQ201" s="4"/>
      <c r="AR201" s="6"/>
      <c r="AS201" s="5"/>
      <c r="AT201" s="5"/>
      <c r="AU201" s="4"/>
      <c r="AV201" s="6"/>
      <c r="AW201" s="4"/>
      <c r="AX201" s="6"/>
      <c r="AY201" s="5"/>
      <c r="AZ201" s="5"/>
      <c r="BA201" s="4"/>
      <c r="BB201" s="6"/>
      <c r="BC201" s="4"/>
      <c r="BD201" s="6"/>
      <c r="BE201" s="5"/>
      <c r="BF201" s="5"/>
      <c r="BG201" s="4">
        <v>8</v>
      </c>
      <c r="BH201" s="6">
        <v>513.49</v>
      </c>
      <c r="BI201" s="4"/>
      <c r="BJ201" s="6"/>
      <c r="BK201" s="5"/>
      <c r="BL201" s="5"/>
      <c r="BM201" s="4">
        <v>3</v>
      </c>
      <c r="BN201" s="6">
        <v>183.06</v>
      </c>
      <c r="BO201" s="4"/>
      <c r="BP201" s="6"/>
      <c r="BQ201" s="5"/>
      <c r="BR201" s="5"/>
      <c r="BS201" s="4"/>
      <c r="BT201" s="6"/>
      <c r="BU201" s="4"/>
      <c r="BV201" s="6"/>
      <c r="BW201" s="5"/>
      <c r="BX201" s="5"/>
      <c r="BY201" s="4"/>
      <c r="BZ201" s="6"/>
      <c r="CA201" s="4"/>
      <c r="CB201" s="6"/>
      <c r="CC201" s="5"/>
      <c r="CD201" s="5"/>
      <c r="CE201" s="4">
        <v>2</v>
      </c>
      <c r="CF201" s="6">
        <v>117.02</v>
      </c>
      <c r="CG201" s="4"/>
      <c r="CH201" s="6"/>
      <c r="CI201" s="5"/>
      <c r="CJ201" s="5"/>
      <c r="CK201" s="4"/>
      <c r="CL201" s="6"/>
      <c r="CM201" s="4"/>
      <c r="CN201" s="6"/>
      <c r="CO201" s="5"/>
      <c r="CP201" s="5"/>
      <c r="CQ201" s="4"/>
      <c r="CR201" s="6"/>
      <c r="CS201" s="4"/>
      <c r="CT201" s="6"/>
      <c r="CU201" s="5"/>
      <c r="CV201" s="5"/>
      <c r="CW201" s="4">
        <v>3</v>
      </c>
      <c r="CX201" s="6">
        <v>180.82</v>
      </c>
      <c r="CY201" s="4"/>
      <c r="CZ201" s="6"/>
      <c r="DA201" s="5"/>
      <c r="DB201" s="5"/>
      <c r="DC201" s="4"/>
      <c r="DD201" s="6"/>
      <c r="DE201" s="4"/>
      <c r="DF201" s="6"/>
      <c r="DG201" s="5"/>
      <c r="DH201" s="5"/>
      <c r="DI201" s="4"/>
      <c r="DJ201" s="6"/>
      <c r="DK201" s="4"/>
      <c r="DL201" s="6"/>
      <c r="DM201" s="5"/>
      <c r="DN201" s="5"/>
      <c r="DO201" s="4"/>
      <c r="DP201" s="6"/>
      <c r="DQ201" s="4"/>
      <c r="DR201" s="6"/>
      <c r="DS201" s="5"/>
      <c r="DT201" s="5"/>
      <c r="DU201" s="4"/>
      <c r="DV201" s="6"/>
      <c r="DW201" s="4"/>
      <c r="DX201" s="6"/>
      <c r="DY201" s="5"/>
      <c r="DZ201" s="5"/>
      <c r="EA201" s="4"/>
      <c r="EB201" s="6"/>
      <c r="EC201" s="4"/>
      <c r="ED201" s="6"/>
      <c r="EE201" s="5"/>
      <c r="EF201" s="5"/>
      <c r="EG201" s="4"/>
      <c r="EH201" s="6"/>
      <c r="EI201" s="4"/>
      <c r="EJ201" s="6"/>
      <c r="EK201" s="5"/>
      <c r="EL201" s="5"/>
      <c r="EM201" s="4"/>
      <c r="EN201" s="6"/>
      <c r="EO201" s="4"/>
      <c r="EP201" s="6"/>
      <c r="EQ201" s="5"/>
      <c r="ER201" s="5"/>
      <c r="ES201" s="4"/>
      <c r="ET201" s="6"/>
      <c r="EU201" s="4"/>
      <c r="EV201" s="6"/>
      <c r="EW201" s="5"/>
      <c r="EX201" s="5"/>
      <c r="EY201" s="4"/>
      <c r="EZ201" s="6"/>
      <c r="FA201" s="4"/>
      <c r="FB201" s="6"/>
      <c r="FC201" s="5"/>
      <c r="FD201" s="5"/>
      <c r="FE201" s="4"/>
      <c r="FF201" s="6"/>
      <c r="FG201" s="4"/>
      <c r="FH201" s="6"/>
      <c r="FI201" s="5"/>
      <c r="FJ201" s="5"/>
      <c r="FK201" s="4"/>
      <c r="FL201" s="6"/>
      <c r="FM201" s="4"/>
      <c r="FN201" s="6"/>
      <c r="FO201" s="5"/>
      <c r="FP201" s="5"/>
      <c r="FQ201" s="4"/>
      <c r="FR201" s="6"/>
      <c r="FS201" s="4"/>
      <c r="FT201" s="6"/>
      <c r="FU201" s="5"/>
      <c r="FV201" s="5"/>
      <c r="FW201" s="4"/>
      <c r="FX201" s="6"/>
      <c r="FY201" s="4"/>
      <c r="FZ201" s="6"/>
      <c r="GA201" s="5"/>
      <c r="GB201" s="5"/>
      <c r="GC201" s="4"/>
      <c r="GD201" s="6"/>
      <c r="GE201" s="4"/>
      <c r="GF201" s="6"/>
      <c r="GG201" s="5"/>
      <c r="GH201" s="5"/>
      <c r="GI201" s="4"/>
      <c r="GJ201" s="6"/>
      <c r="GK201" s="4"/>
      <c r="GL201" s="6"/>
      <c r="GM201" s="5"/>
      <c r="GN201" s="5"/>
      <c r="GO201" s="4"/>
      <c r="GP201" s="6"/>
      <c r="GQ201" s="4"/>
      <c r="GR201" s="6"/>
      <c r="GS201" s="5"/>
      <c r="GT201" s="5"/>
      <c r="GU201" s="4"/>
      <c r="GV201" s="6"/>
      <c r="GW201" s="4"/>
      <c r="GX201" s="6"/>
      <c r="GY201" s="5"/>
      <c r="GZ201" s="5"/>
      <c r="HA201" s="4"/>
      <c r="HB201" s="6"/>
      <c r="HC201" s="4"/>
      <c r="HD201" s="6"/>
      <c r="HE201" s="5"/>
      <c r="HF201" s="5"/>
      <c r="HG201" s="4"/>
      <c r="HH201" s="6"/>
      <c r="HI201" s="4"/>
      <c r="HJ201" s="6"/>
      <c r="HK201" s="5"/>
      <c r="HL201" s="5"/>
      <c r="HM201" s="4"/>
      <c r="HN201" s="6"/>
      <c r="HO201" s="4"/>
      <c r="HP201" s="6"/>
      <c r="HQ201" s="5"/>
      <c r="HR201" s="5"/>
      <c r="HS201" s="4"/>
      <c r="HT201" s="6"/>
      <c r="HU201" s="4"/>
      <c r="HV201" s="6"/>
      <c r="HW201" s="5"/>
      <c r="HX201" s="5"/>
      <c r="HY201" s="4"/>
      <c r="HZ201" s="6"/>
      <c r="IA201" s="4"/>
      <c r="IB201" s="6"/>
      <c r="IC201" s="5"/>
      <c r="ID201" s="5"/>
      <c r="IE201" s="4"/>
      <c r="IF201" s="6"/>
      <c r="IG201" s="4"/>
      <c r="IH201" s="6"/>
      <c r="II201" s="5"/>
      <c r="IJ201" s="5"/>
      <c r="IK201" s="4"/>
      <c r="IL201" s="6"/>
      <c r="IM201" s="4"/>
      <c r="IN201" s="6"/>
      <c r="IO201" s="5"/>
      <c r="IP201" s="5"/>
      <c r="IQ201" s="4"/>
      <c r="IR201" s="6"/>
      <c r="IS201" s="4"/>
      <c r="IT201" s="6"/>
      <c r="IU201" s="5"/>
      <c r="IV201" s="5"/>
      <c r="IW201" s="4"/>
      <c r="IX201" s="6"/>
      <c r="IY201" s="4"/>
      <c r="IZ201" s="6"/>
      <c r="JA201" s="5"/>
      <c r="JB201" s="5"/>
      <c r="JC201" s="4"/>
      <c r="JD201" s="6"/>
      <c r="JE201" s="4"/>
      <c r="JF201" s="6"/>
      <c r="JG201" s="5"/>
      <c r="JH201" s="5"/>
      <c r="JI201" s="4"/>
      <c r="JJ201" s="6"/>
      <c r="JK201" s="4"/>
      <c r="JL201" s="6"/>
      <c r="JM201" s="5"/>
      <c r="JN201" s="5"/>
      <c r="JO201" s="4"/>
      <c r="JP201" s="6"/>
      <c r="JQ201" s="4"/>
      <c r="JR201" s="6"/>
      <c r="JS201" s="5"/>
      <c r="JT201" s="5"/>
      <c r="JU201" s="4"/>
      <c r="JV201" s="6"/>
      <c r="JW201" s="4"/>
      <c r="JX201" s="6"/>
      <c r="JY201" s="5"/>
      <c r="JZ201" s="5"/>
      <c r="KA201" s="4"/>
      <c r="KB201" s="6"/>
      <c r="KC201" s="4"/>
      <c r="KD201" s="6"/>
      <c r="KE201" s="5"/>
      <c r="KF201" s="5"/>
      <c r="KG201" s="4"/>
      <c r="KH201" s="6"/>
      <c r="KI201" s="4"/>
      <c r="KJ201" s="6"/>
      <c r="KK201" s="5"/>
      <c r="KL201" s="5"/>
    </row>
    <row r="202">
      <c r="A202" s="3" t="s">
        <v>85</v>
      </c>
      <c r="B202" s="3" t="s">
        <v>86</v>
      </c>
      <c r="C202" s="3" t="s">
        <v>522</v>
      </c>
      <c r="D202" s="3" t="s">
        <v>523</v>
      </c>
      <c r="E202" s="3" t="s">
        <v>397</v>
      </c>
      <c r="F202" s="3" t="s">
        <v>398</v>
      </c>
      <c r="G202" s="3" t="s">
        <v>399</v>
      </c>
      <c r="H202" s="3" t="s">
        <v>280</v>
      </c>
      <c r="I202" s="4"/>
      <c r="J202" s="4">
        <f>=ROUNDDOWN({0},0)</f>
      </c>
      <c r="K202" s="4"/>
      <c r="L202" s="5">
        <v>1</v>
      </c>
      <c r="M202" s="4"/>
      <c r="N202" s="4">
        <f>=ROUNDDOWN({0},0)</f>
      </c>
      <c r="O202" s="4"/>
      <c r="P202" s="5"/>
      <c r="Q202" s="4">
        <v>30</v>
      </c>
      <c r="R202" s="6">
        <v>1850.09</v>
      </c>
      <c r="S202" s="4"/>
      <c r="T202" s="6"/>
      <c r="U202" s="5"/>
      <c r="V202" s="5"/>
      <c r="W202" s="4">
        <v>3</v>
      </c>
      <c r="X202" s="6">
        <v>191.31</v>
      </c>
      <c r="Y202" s="4"/>
      <c r="Z202" s="6"/>
      <c r="AA202" s="5"/>
      <c r="AB202" s="5"/>
      <c r="AC202" s="4">
        <v>7</v>
      </c>
      <c r="AD202" s="6">
        <v>400.35</v>
      </c>
      <c r="AE202" s="4"/>
      <c r="AF202" s="6"/>
      <c r="AG202" s="5"/>
      <c r="AH202" s="5"/>
      <c r="AI202" s="4">
        <v>3</v>
      </c>
      <c r="AJ202" s="6">
        <v>187.24</v>
      </c>
      <c r="AK202" s="4"/>
      <c r="AL202" s="6"/>
      <c r="AM202" s="5"/>
      <c r="AN202" s="5"/>
      <c r="AO202" s="4">
        <v>2</v>
      </c>
      <c r="AP202" s="6">
        <v>120</v>
      </c>
      <c r="AQ202" s="4"/>
      <c r="AR202" s="6"/>
      <c r="AS202" s="5"/>
      <c r="AT202" s="5"/>
      <c r="AU202" s="4">
        <v>1</v>
      </c>
      <c r="AV202" s="6">
        <v>54.02</v>
      </c>
      <c r="AW202" s="4"/>
      <c r="AX202" s="6"/>
      <c r="AY202" s="5"/>
      <c r="AZ202" s="5"/>
      <c r="BA202" s="4"/>
      <c r="BB202" s="6"/>
      <c r="BC202" s="4"/>
      <c r="BD202" s="6"/>
      <c r="BE202" s="5"/>
      <c r="BF202" s="5"/>
      <c r="BG202" s="4">
        <v>1</v>
      </c>
      <c r="BH202" s="6">
        <v>58.24</v>
      </c>
      <c r="BI202" s="4"/>
      <c r="BJ202" s="6"/>
      <c r="BK202" s="5"/>
      <c r="BL202" s="5"/>
      <c r="BM202" s="4">
        <v>2</v>
      </c>
      <c r="BN202" s="6">
        <v>151.14</v>
      </c>
      <c r="BO202" s="4"/>
      <c r="BP202" s="6"/>
      <c r="BQ202" s="5"/>
      <c r="BR202" s="5"/>
      <c r="BS202" s="4">
        <v>2</v>
      </c>
      <c r="BT202" s="6">
        <v>133.58</v>
      </c>
      <c r="BU202" s="4"/>
      <c r="BV202" s="6"/>
      <c r="BW202" s="5"/>
      <c r="BX202" s="5"/>
      <c r="BY202" s="4"/>
      <c r="BZ202" s="6"/>
      <c r="CA202" s="4"/>
      <c r="CB202" s="6"/>
      <c r="CC202" s="5"/>
      <c r="CD202" s="5"/>
      <c r="CE202" s="4">
        <v>5</v>
      </c>
      <c r="CF202" s="6">
        <v>295.82</v>
      </c>
      <c r="CG202" s="4"/>
      <c r="CH202" s="6"/>
      <c r="CI202" s="5"/>
      <c r="CJ202" s="5"/>
      <c r="CK202" s="4"/>
      <c r="CL202" s="6"/>
      <c r="CM202" s="4"/>
      <c r="CN202" s="6"/>
      <c r="CO202" s="5"/>
      <c r="CP202" s="5"/>
      <c r="CQ202" s="4">
        <v>2</v>
      </c>
      <c r="CR202" s="6">
        <v>132.72</v>
      </c>
      <c r="CS202" s="4"/>
      <c r="CT202" s="6"/>
      <c r="CU202" s="5"/>
      <c r="CV202" s="5"/>
      <c r="CW202" s="4"/>
      <c r="CX202" s="6"/>
      <c r="CY202" s="4"/>
      <c r="CZ202" s="6"/>
      <c r="DA202" s="5"/>
      <c r="DB202" s="5"/>
      <c r="DC202" s="4"/>
      <c r="DD202" s="6"/>
      <c r="DE202" s="4"/>
      <c r="DF202" s="6"/>
      <c r="DG202" s="5"/>
      <c r="DH202" s="5"/>
      <c r="DI202" s="4">
        <v>1</v>
      </c>
      <c r="DJ202" s="6">
        <v>55.44</v>
      </c>
      <c r="DK202" s="4"/>
      <c r="DL202" s="6"/>
      <c r="DM202" s="5"/>
      <c r="DN202" s="5"/>
      <c r="DO202" s="4">
        <v>1</v>
      </c>
      <c r="DP202" s="6">
        <v>70.23</v>
      </c>
      <c r="DQ202" s="4"/>
      <c r="DR202" s="6"/>
      <c r="DS202" s="5"/>
      <c r="DT202" s="5"/>
      <c r="DU202" s="4"/>
      <c r="DV202" s="6"/>
      <c r="DW202" s="4"/>
      <c r="DX202" s="6"/>
      <c r="DY202" s="5"/>
      <c r="DZ202" s="5"/>
      <c r="EA202" s="4"/>
      <c r="EB202" s="6"/>
      <c r="EC202" s="4"/>
      <c r="ED202" s="6"/>
      <c r="EE202" s="5"/>
      <c r="EF202" s="5"/>
      <c r="EG202" s="4"/>
      <c r="EH202" s="6"/>
      <c r="EI202" s="4"/>
      <c r="EJ202" s="6"/>
      <c r="EK202" s="5"/>
      <c r="EL202" s="5"/>
      <c r="EM202" s="4"/>
      <c r="EN202" s="6"/>
      <c r="EO202" s="4"/>
      <c r="EP202" s="6"/>
      <c r="EQ202" s="5"/>
      <c r="ER202" s="5"/>
      <c r="ES202" s="4"/>
      <c r="ET202" s="6"/>
      <c r="EU202" s="4"/>
      <c r="EV202" s="6"/>
      <c r="EW202" s="5"/>
      <c r="EX202" s="5"/>
      <c r="EY202" s="4"/>
      <c r="EZ202" s="6"/>
      <c r="FA202" s="4"/>
      <c r="FB202" s="6"/>
      <c r="FC202" s="5"/>
      <c r="FD202" s="5"/>
      <c r="FE202" s="4"/>
      <c r="FF202" s="6"/>
      <c r="FG202" s="4"/>
      <c r="FH202" s="6"/>
      <c r="FI202" s="5"/>
      <c r="FJ202" s="5"/>
      <c r="FK202" s="4"/>
      <c r="FL202" s="6"/>
      <c r="FM202" s="4"/>
      <c r="FN202" s="6"/>
      <c r="FO202" s="5"/>
      <c r="FP202" s="5"/>
      <c r="FQ202" s="4"/>
      <c r="FR202" s="6"/>
      <c r="FS202" s="4"/>
      <c r="FT202" s="6"/>
      <c r="FU202" s="5"/>
      <c r="FV202" s="5"/>
      <c r="FW202" s="4"/>
      <c r="FX202" s="6"/>
      <c r="FY202" s="4"/>
      <c r="FZ202" s="6"/>
      <c r="GA202" s="5"/>
      <c r="GB202" s="5"/>
      <c r="GC202" s="4"/>
      <c r="GD202" s="6"/>
      <c r="GE202" s="4"/>
      <c r="GF202" s="6"/>
      <c r="GG202" s="5"/>
      <c r="GH202" s="5"/>
      <c r="GI202" s="4"/>
      <c r="GJ202" s="6"/>
      <c r="GK202" s="4"/>
      <c r="GL202" s="6"/>
      <c r="GM202" s="5"/>
      <c r="GN202" s="5"/>
      <c r="GO202" s="4"/>
      <c r="GP202" s="6"/>
      <c r="GQ202" s="4"/>
      <c r="GR202" s="6"/>
      <c r="GS202" s="5"/>
      <c r="GT202" s="5"/>
      <c r="GU202" s="4"/>
      <c r="GV202" s="6"/>
      <c r="GW202" s="4"/>
      <c r="GX202" s="6"/>
      <c r="GY202" s="5"/>
      <c r="GZ202" s="5"/>
      <c r="HA202" s="4"/>
      <c r="HB202" s="6"/>
      <c r="HC202" s="4"/>
      <c r="HD202" s="6"/>
      <c r="HE202" s="5"/>
      <c r="HF202" s="5"/>
      <c r="HG202" s="4"/>
      <c r="HH202" s="6"/>
      <c r="HI202" s="4"/>
      <c r="HJ202" s="6"/>
      <c r="HK202" s="5"/>
      <c r="HL202" s="5"/>
      <c r="HM202" s="4"/>
      <c r="HN202" s="6"/>
      <c r="HO202" s="4"/>
      <c r="HP202" s="6"/>
      <c r="HQ202" s="5"/>
      <c r="HR202" s="5"/>
      <c r="HS202" s="4"/>
      <c r="HT202" s="6"/>
      <c r="HU202" s="4"/>
      <c r="HV202" s="6"/>
      <c r="HW202" s="5"/>
      <c r="HX202" s="5"/>
      <c r="HY202" s="4"/>
      <c r="HZ202" s="6"/>
      <c r="IA202" s="4"/>
      <c r="IB202" s="6"/>
      <c r="IC202" s="5"/>
      <c r="ID202" s="5"/>
      <c r="IE202" s="4"/>
      <c r="IF202" s="6"/>
      <c r="IG202" s="4"/>
      <c r="IH202" s="6"/>
      <c r="II202" s="5"/>
      <c r="IJ202" s="5"/>
      <c r="IK202" s="4"/>
      <c r="IL202" s="6"/>
      <c r="IM202" s="4"/>
      <c r="IN202" s="6"/>
      <c r="IO202" s="5"/>
      <c r="IP202" s="5"/>
      <c r="IQ202" s="4"/>
      <c r="IR202" s="6"/>
      <c r="IS202" s="4"/>
      <c r="IT202" s="6"/>
      <c r="IU202" s="5"/>
      <c r="IV202" s="5"/>
      <c r="IW202" s="4"/>
      <c r="IX202" s="6"/>
      <c r="IY202" s="4"/>
      <c r="IZ202" s="6"/>
      <c r="JA202" s="5"/>
      <c r="JB202" s="5"/>
      <c r="JC202" s="4"/>
      <c r="JD202" s="6"/>
      <c r="JE202" s="4"/>
      <c r="JF202" s="6"/>
      <c r="JG202" s="5"/>
      <c r="JH202" s="5"/>
      <c r="JI202" s="4"/>
      <c r="JJ202" s="6"/>
      <c r="JK202" s="4"/>
      <c r="JL202" s="6"/>
      <c r="JM202" s="5"/>
      <c r="JN202" s="5"/>
      <c r="JO202" s="4"/>
      <c r="JP202" s="6"/>
      <c r="JQ202" s="4"/>
      <c r="JR202" s="6"/>
      <c r="JS202" s="5"/>
      <c r="JT202" s="5"/>
      <c r="JU202" s="4"/>
      <c r="JV202" s="6"/>
      <c r="JW202" s="4"/>
      <c r="JX202" s="6"/>
      <c r="JY202" s="5"/>
      <c r="JZ202" s="5"/>
      <c r="KA202" s="4"/>
      <c r="KB202" s="6"/>
      <c r="KC202" s="4"/>
      <c r="KD202" s="6"/>
      <c r="KE202" s="5"/>
      <c r="KF202" s="5"/>
      <c r="KG202" s="4"/>
      <c r="KH202" s="6"/>
      <c r="KI202" s="4"/>
      <c r="KJ202" s="6"/>
      <c r="KK202" s="5"/>
      <c r="KL202" s="5"/>
    </row>
    <row r="203">
      <c r="A203" s="3" t="s">
        <v>85</v>
      </c>
      <c r="B203" s="3" t="s">
        <v>86</v>
      </c>
      <c r="C203" s="3" t="s">
        <v>522</v>
      </c>
      <c r="D203" s="3" t="s">
        <v>523</v>
      </c>
      <c r="E203" s="3" t="s">
        <v>328</v>
      </c>
      <c r="F203" s="3" t="s">
        <v>403</v>
      </c>
      <c r="G203" s="3" t="s">
        <v>404</v>
      </c>
      <c r="H203" s="3" t="s">
        <v>280</v>
      </c>
      <c r="I203" s="4"/>
      <c r="J203" s="4">
        <f>=ROUNDDOWN({0},0)</f>
      </c>
      <c r="K203" s="4">
        <v>240</v>
      </c>
      <c r="L203" s="5">
        <v>1</v>
      </c>
      <c r="M203" s="4"/>
      <c r="N203" s="4">
        <f>=ROUNDDOWN({0},0)</f>
      </c>
      <c r="O203" s="4"/>
      <c r="P203" s="5"/>
      <c r="Q203" s="4">
        <v>17</v>
      </c>
      <c r="R203" s="6">
        <v>1065.7</v>
      </c>
      <c r="S203" s="4"/>
      <c r="T203" s="6"/>
      <c r="U203" s="5"/>
      <c r="V203" s="5"/>
      <c r="W203" s="4">
        <v>1</v>
      </c>
      <c r="X203" s="6">
        <v>53.68</v>
      </c>
      <c r="Y203" s="4"/>
      <c r="Z203" s="6"/>
      <c r="AA203" s="5"/>
      <c r="AB203" s="5"/>
      <c r="AC203" s="4">
        <v>2</v>
      </c>
      <c r="AD203" s="6">
        <v>110.14</v>
      </c>
      <c r="AE203" s="4"/>
      <c r="AF203" s="6"/>
      <c r="AG203" s="5"/>
      <c r="AH203" s="5"/>
      <c r="AI203" s="4">
        <v>6</v>
      </c>
      <c r="AJ203" s="6">
        <v>386.19</v>
      </c>
      <c r="AK203" s="4"/>
      <c r="AL203" s="6"/>
      <c r="AM203" s="5"/>
      <c r="AN203" s="5"/>
      <c r="AO203" s="4">
        <v>7</v>
      </c>
      <c r="AP203" s="6">
        <v>456.27</v>
      </c>
      <c r="AQ203" s="4"/>
      <c r="AR203" s="6"/>
      <c r="AS203" s="5"/>
      <c r="AT203" s="5"/>
      <c r="AU203" s="4">
        <v>1</v>
      </c>
      <c r="AV203" s="6">
        <v>59.42</v>
      </c>
      <c r="AW203" s="4"/>
      <c r="AX203" s="6"/>
      <c r="AY203" s="5"/>
      <c r="AZ203" s="5"/>
      <c r="BA203" s="4"/>
      <c r="BB203" s="6"/>
      <c r="BC203" s="4"/>
      <c r="BD203" s="6"/>
      <c r="BE203" s="5"/>
      <c r="BF203" s="5"/>
      <c r="BG203" s="4"/>
      <c r="BH203" s="6"/>
      <c r="BI203" s="4"/>
      <c r="BJ203" s="6"/>
      <c r="BK203" s="5"/>
      <c r="BL203" s="5"/>
      <c r="BM203" s="4"/>
      <c r="BN203" s="6"/>
      <c r="BO203" s="4"/>
      <c r="BP203" s="6"/>
      <c r="BQ203" s="5"/>
      <c r="BR203" s="5"/>
      <c r="BS203" s="4"/>
      <c r="BT203" s="6"/>
      <c r="BU203" s="4"/>
      <c r="BV203" s="6"/>
      <c r="BW203" s="5"/>
      <c r="BX203" s="5"/>
      <c r="BY203" s="4"/>
      <c r="BZ203" s="6"/>
      <c r="CA203" s="4"/>
      <c r="CB203" s="6"/>
      <c r="CC203" s="5"/>
      <c r="CD203" s="5"/>
      <c r="CE203" s="4"/>
      <c r="CF203" s="6"/>
      <c r="CG203" s="4"/>
      <c r="CH203" s="6"/>
      <c r="CI203" s="5"/>
      <c r="CJ203" s="5"/>
      <c r="CK203" s="4"/>
      <c r="CL203" s="6"/>
      <c r="CM203" s="4"/>
      <c r="CN203" s="6"/>
      <c r="CO203" s="5"/>
      <c r="CP203" s="5"/>
      <c r="CQ203" s="4"/>
      <c r="CR203" s="6"/>
      <c r="CS203" s="4"/>
      <c r="CT203" s="6"/>
      <c r="CU203" s="5"/>
      <c r="CV203" s="5"/>
      <c r="CW203" s="4"/>
      <c r="CX203" s="6"/>
      <c r="CY203" s="4"/>
      <c r="CZ203" s="6"/>
      <c r="DA203" s="5"/>
      <c r="DB203" s="5"/>
      <c r="DC203" s="4"/>
      <c r="DD203" s="6"/>
      <c r="DE203" s="4"/>
      <c r="DF203" s="6"/>
      <c r="DG203" s="5"/>
      <c r="DH203" s="5"/>
      <c r="DI203" s="4"/>
      <c r="DJ203" s="6"/>
      <c r="DK203" s="4"/>
      <c r="DL203" s="6"/>
      <c r="DM203" s="5"/>
      <c r="DN203" s="5"/>
      <c r="DO203" s="4"/>
      <c r="DP203" s="6"/>
      <c r="DQ203" s="4"/>
      <c r="DR203" s="6"/>
      <c r="DS203" s="5"/>
      <c r="DT203" s="5"/>
      <c r="DU203" s="4"/>
      <c r="DV203" s="6"/>
      <c r="DW203" s="4"/>
      <c r="DX203" s="6"/>
      <c r="DY203" s="5"/>
      <c r="DZ203" s="5"/>
      <c r="EA203" s="4"/>
      <c r="EB203" s="6"/>
      <c r="EC203" s="4"/>
      <c r="ED203" s="6"/>
      <c r="EE203" s="5"/>
      <c r="EF203" s="5"/>
      <c r="EG203" s="4"/>
      <c r="EH203" s="6"/>
      <c r="EI203" s="4"/>
      <c r="EJ203" s="6"/>
      <c r="EK203" s="5"/>
      <c r="EL203" s="5"/>
      <c r="EM203" s="4"/>
      <c r="EN203" s="6"/>
      <c r="EO203" s="4"/>
      <c r="EP203" s="6"/>
      <c r="EQ203" s="5"/>
      <c r="ER203" s="5"/>
      <c r="ES203" s="4"/>
      <c r="ET203" s="6"/>
      <c r="EU203" s="4"/>
      <c r="EV203" s="6"/>
      <c r="EW203" s="5"/>
      <c r="EX203" s="5"/>
      <c r="EY203" s="4"/>
      <c r="EZ203" s="6"/>
      <c r="FA203" s="4"/>
      <c r="FB203" s="6"/>
      <c r="FC203" s="5"/>
      <c r="FD203" s="5"/>
      <c r="FE203" s="4"/>
      <c r="FF203" s="6"/>
      <c r="FG203" s="4"/>
      <c r="FH203" s="6"/>
      <c r="FI203" s="5"/>
      <c r="FJ203" s="5"/>
      <c r="FK203" s="4"/>
      <c r="FL203" s="6"/>
      <c r="FM203" s="4"/>
      <c r="FN203" s="6"/>
      <c r="FO203" s="5"/>
      <c r="FP203" s="5"/>
      <c r="FQ203" s="4"/>
      <c r="FR203" s="6"/>
      <c r="FS203" s="4"/>
      <c r="FT203" s="6"/>
      <c r="FU203" s="5"/>
      <c r="FV203" s="5"/>
      <c r="FW203" s="4"/>
      <c r="FX203" s="6"/>
      <c r="FY203" s="4"/>
      <c r="FZ203" s="6"/>
      <c r="GA203" s="5"/>
      <c r="GB203" s="5"/>
      <c r="GC203" s="4"/>
      <c r="GD203" s="6"/>
      <c r="GE203" s="4"/>
      <c r="GF203" s="6"/>
      <c r="GG203" s="5"/>
      <c r="GH203" s="5"/>
      <c r="GI203" s="4"/>
      <c r="GJ203" s="6"/>
      <c r="GK203" s="4"/>
      <c r="GL203" s="6"/>
      <c r="GM203" s="5"/>
      <c r="GN203" s="5"/>
      <c r="GO203" s="4"/>
      <c r="GP203" s="6"/>
      <c r="GQ203" s="4"/>
      <c r="GR203" s="6"/>
      <c r="GS203" s="5"/>
      <c r="GT203" s="5"/>
      <c r="GU203" s="4"/>
      <c r="GV203" s="6"/>
      <c r="GW203" s="4"/>
      <c r="GX203" s="6"/>
      <c r="GY203" s="5"/>
      <c r="GZ203" s="5"/>
      <c r="HA203" s="4"/>
      <c r="HB203" s="6"/>
      <c r="HC203" s="4"/>
      <c r="HD203" s="6"/>
      <c r="HE203" s="5"/>
      <c r="HF203" s="5"/>
      <c r="HG203" s="4"/>
      <c r="HH203" s="6"/>
      <c r="HI203" s="4"/>
      <c r="HJ203" s="6"/>
      <c r="HK203" s="5"/>
      <c r="HL203" s="5"/>
      <c r="HM203" s="4"/>
      <c r="HN203" s="6"/>
      <c r="HO203" s="4"/>
      <c r="HP203" s="6"/>
      <c r="HQ203" s="5"/>
      <c r="HR203" s="5"/>
      <c r="HS203" s="4"/>
      <c r="HT203" s="6"/>
      <c r="HU203" s="4"/>
      <c r="HV203" s="6"/>
      <c r="HW203" s="5"/>
      <c r="HX203" s="5"/>
      <c r="HY203" s="4"/>
      <c r="HZ203" s="6"/>
      <c r="IA203" s="4"/>
      <c r="IB203" s="6"/>
      <c r="IC203" s="5"/>
      <c r="ID203" s="5"/>
      <c r="IE203" s="4"/>
      <c r="IF203" s="6"/>
      <c r="IG203" s="4"/>
      <c r="IH203" s="6"/>
      <c r="II203" s="5"/>
      <c r="IJ203" s="5"/>
      <c r="IK203" s="4"/>
      <c r="IL203" s="6"/>
      <c r="IM203" s="4"/>
      <c r="IN203" s="6"/>
      <c r="IO203" s="5"/>
      <c r="IP203" s="5"/>
      <c r="IQ203" s="4"/>
      <c r="IR203" s="6"/>
      <c r="IS203" s="4"/>
      <c r="IT203" s="6"/>
      <c r="IU203" s="5"/>
      <c r="IV203" s="5"/>
      <c r="IW203" s="4"/>
      <c r="IX203" s="6"/>
      <c r="IY203" s="4"/>
      <c r="IZ203" s="6"/>
      <c r="JA203" s="5"/>
      <c r="JB203" s="5"/>
      <c r="JC203" s="4"/>
      <c r="JD203" s="6"/>
      <c r="JE203" s="4"/>
      <c r="JF203" s="6"/>
      <c r="JG203" s="5"/>
      <c r="JH203" s="5"/>
      <c r="JI203" s="4"/>
      <c r="JJ203" s="6"/>
      <c r="JK203" s="4"/>
      <c r="JL203" s="6"/>
      <c r="JM203" s="5"/>
      <c r="JN203" s="5"/>
      <c r="JO203" s="4"/>
      <c r="JP203" s="6"/>
      <c r="JQ203" s="4"/>
      <c r="JR203" s="6"/>
      <c r="JS203" s="5"/>
      <c r="JT203" s="5"/>
      <c r="JU203" s="4"/>
      <c r="JV203" s="6"/>
      <c r="JW203" s="4"/>
      <c r="JX203" s="6"/>
      <c r="JY203" s="5"/>
      <c r="JZ203" s="5"/>
      <c r="KA203" s="4"/>
      <c r="KB203" s="6"/>
      <c r="KC203" s="4"/>
      <c r="KD203" s="6"/>
      <c r="KE203" s="5"/>
      <c r="KF203" s="5"/>
      <c r="KG203" s="4"/>
      <c r="KH203" s="6"/>
      <c r="KI203" s="4"/>
      <c r="KJ203" s="6"/>
      <c r="KK203" s="5"/>
      <c r="KL203" s="5"/>
    </row>
    <row r="204">
      <c r="A204" s="3" t="s">
        <v>85</v>
      </c>
      <c r="B204" s="3" t="s">
        <v>86</v>
      </c>
      <c r="C204" s="3" t="s">
        <v>522</v>
      </c>
      <c r="D204" s="3" t="s">
        <v>523</v>
      </c>
      <c r="E204" s="3" t="s">
        <v>162</v>
      </c>
      <c r="F204" s="3" t="s">
        <v>163</v>
      </c>
      <c r="G204" s="3" t="s">
        <v>164</v>
      </c>
      <c r="H204" s="3" t="s">
        <v>165</v>
      </c>
      <c r="I204" s="4"/>
      <c r="J204" s="4">
        <f>=ROUNDDOWN({0},0)</f>
      </c>
      <c r="K204" s="4"/>
      <c r="L204" s="5">
        <v>1</v>
      </c>
      <c r="M204" s="4"/>
      <c r="N204" s="4">
        <f>=ROUNDDOWN({0},0)</f>
      </c>
      <c r="O204" s="4"/>
      <c r="P204" s="5"/>
      <c r="Q204" s="4">
        <v>26</v>
      </c>
      <c r="R204" s="6">
        <v>994.5</v>
      </c>
      <c r="S204" s="4"/>
      <c r="T204" s="6"/>
      <c r="U204" s="5"/>
      <c r="V204" s="5"/>
      <c r="W204" s="4">
        <v>3</v>
      </c>
      <c r="X204" s="6">
        <v>107.35</v>
      </c>
      <c r="Y204" s="4"/>
      <c r="Z204" s="6"/>
      <c r="AA204" s="5"/>
      <c r="AB204" s="5"/>
      <c r="AC204" s="4">
        <v>2</v>
      </c>
      <c r="AD204" s="6">
        <v>71.6</v>
      </c>
      <c r="AE204" s="4"/>
      <c r="AF204" s="6"/>
      <c r="AG204" s="5"/>
      <c r="AH204" s="5"/>
      <c r="AI204" s="4">
        <v>9</v>
      </c>
      <c r="AJ204" s="6">
        <v>351.09</v>
      </c>
      <c r="AK204" s="4"/>
      <c r="AL204" s="6"/>
      <c r="AM204" s="5"/>
      <c r="AN204" s="5"/>
      <c r="AO204" s="4">
        <v>5</v>
      </c>
      <c r="AP204" s="6">
        <v>187.06</v>
      </c>
      <c r="AQ204" s="4"/>
      <c r="AR204" s="6"/>
      <c r="AS204" s="5"/>
      <c r="AT204" s="5"/>
      <c r="AU204" s="4">
        <v>3</v>
      </c>
      <c r="AV204" s="6">
        <v>111.57</v>
      </c>
      <c r="AW204" s="4"/>
      <c r="AX204" s="6"/>
      <c r="AY204" s="5"/>
      <c r="AZ204" s="5"/>
      <c r="BA204" s="4"/>
      <c r="BB204" s="6"/>
      <c r="BC204" s="4"/>
      <c r="BD204" s="6"/>
      <c r="BE204" s="5"/>
      <c r="BF204" s="5"/>
      <c r="BG204" s="4"/>
      <c r="BH204" s="6"/>
      <c r="BI204" s="4"/>
      <c r="BJ204" s="6"/>
      <c r="BK204" s="5"/>
      <c r="BL204" s="5"/>
      <c r="BM204" s="4">
        <v>1</v>
      </c>
      <c r="BN204" s="6">
        <v>43.66</v>
      </c>
      <c r="BO204" s="4"/>
      <c r="BP204" s="6"/>
      <c r="BQ204" s="5"/>
      <c r="BR204" s="5"/>
      <c r="BS204" s="4"/>
      <c r="BT204" s="6"/>
      <c r="BU204" s="4"/>
      <c r="BV204" s="6"/>
      <c r="BW204" s="5"/>
      <c r="BX204" s="5"/>
      <c r="BY204" s="4"/>
      <c r="BZ204" s="6"/>
      <c r="CA204" s="4"/>
      <c r="CB204" s="6"/>
      <c r="CC204" s="5"/>
      <c r="CD204" s="5"/>
      <c r="CE204" s="4">
        <v>1</v>
      </c>
      <c r="CF204" s="6">
        <v>40.96</v>
      </c>
      <c r="CG204" s="4"/>
      <c r="CH204" s="6"/>
      <c r="CI204" s="5"/>
      <c r="CJ204" s="5"/>
      <c r="CK204" s="4"/>
      <c r="CL204" s="6"/>
      <c r="CM204" s="4"/>
      <c r="CN204" s="6"/>
      <c r="CO204" s="5"/>
      <c r="CP204" s="5"/>
      <c r="CQ204" s="4">
        <v>1</v>
      </c>
      <c r="CR204" s="6">
        <v>38.71</v>
      </c>
      <c r="CS204" s="4"/>
      <c r="CT204" s="6"/>
      <c r="CU204" s="5"/>
      <c r="CV204" s="5"/>
      <c r="CW204" s="4"/>
      <c r="CX204" s="6"/>
      <c r="CY204" s="4"/>
      <c r="CZ204" s="6"/>
      <c r="DA204" s="5"/>
      <c r="DB204" s="5"/>
      <c r="DC204" s="4"/>
      <c r="DD204" s="6"/>
      <c r="DE204" s="4"/>
      <c r="DF204" s="6"/>
      <c r="DG204" s="5"/>
      <c r="DH204" s="5"/>
      <c r="DI204" s="4"/>
      <c r="DJ204" s="6"/>
      <c r="DK204" s="4"/>
      <c r="DL204" s="6"/>
      <c r="DM204" s="5"/>
      <c r="DN204" s="5"/>
      <c r="DO204" s="4"/>
      <c r="DP204" s="6"/>
      <c r="DQ204" s="4"/>
      <c r="DR204" s="6"/>
      <c r="DS204" s="5"/>
      <c r="DT204" s="5"/>
      <c r="DU204" s="4"/>
      <c r="DV204" s="6"/>
      <c r="DW204" s="4"/>
      <c r="DX204" s="6"/>
      <c r="DY204" s="5"/>
      <c r="DZ204" s="5"/>
      <c r="EA204" s="4">
        <v>1</v>
      </c>
      <c r="EB204" s="6">
        <v>42.5</v>
      </c>
      <c r="EC204" s="4"/>
      <c r="ED204" s="6"/>
      <c r="EE204" s="5"/>
      <c r="EF204" s="5"/>
      <c r="EG204" s="4"/>
      <c r="EH204" s="6"/>
      <c r="EI204" s="4"/>
      <c r="EJ204" s="6"/>
      <c r="EK204" s="5"/>
      <c r="EL204" s="5"/>
      <c r="EM204" s="4"/>
      <c r="EN204" s="6"/>
      <c r="EO204" s="4"/>
      <c r="EP204" s="6"/>
      <c r="EQ204" s="5"/>
      <c r="ER204" s="5"/>
      <c r="ES204" s="4"/>
      <c r="ET204" s="6"/>
      <c r="EU204" s="4"/>
      <c r="EV204" s="6"/>
      <c r="EW204" s="5"/>
      <c r="EX204" s="5"/>
      <c r="EY204" s="4"/>
      <c r="EZ204" s="6"/>
      <c r="FA204" s="4"/>
      <c r="FB204" s="6"/>
      <c r="FC204" s="5"/>
      <c r="FD204" s="5"/>
      <c r="FE204" s="4"/>
      <c r="FF204" s="6"/>
      <c r="FG204" s="4"/>
      <c r="FH204" s="6"/>
      <c r="FI204" s="5"/>
      <c r="FJ204" s="5"/>
      <c r="FK204" s="4"/>
      <c r="FL204" s="6"/>
      <c r="FM204" s="4"/>
      <c r="FN204" s="6"/>
      <c r="FO204" s="5"/>
      <c r="FP204" s="5"/>
      <c r="FQ204" s="4"/>
      <c r="FR204" s="6"/>
      <c r="FS204" s="4"/>
      <c r="FT204" s="6"/>
      <c r="FU204" s="5"/>
      <c r="FV204" s="5"/>
      <c r="FW204" s="4"/>
      <c r="FX204" s="6"/>
      <c r="FY204" s="4"/>
      <c r="FZ204" s="6"/>
      <c r="GA204" s="5"/>
      <c r="GB204" s="5"/>
      <c r="GC204" s="4"/>
      <c r="GD204" s="6"/>
      <c r="GE204" s="4"/>
      <c r="GF204" s="6"/>
      <c r="GG204" s="5"/>
      <c r="GH204" s="5"/>
      <c r="GI204" s="4"/>
      <c r="GJ204" s="6"/>
      <c r="GK204" s="4"/>
      <c r="GL204" s="6"/>
      <c r="GM204" s="5"/>
      <c r="GN204" s="5"/>
      <c r="GO204" s="4"/>
      <c r="GP204" s="6"/>
      <c r="GQ204" s="4"/>
      <c r="GR204" s="6"/>
      <c r="GS204" s="5"/>
      <c r="GT204" s="5"/>
      <c r="GU204" s="4"/>
      <c r="GV204" s="6"/>
      <c r="GW204" s="4"/>
      <c r="GX204" s="6"/>
      <c r="GY204" s="5"/>
      <c r="GZ204" s="5"/>
      <c r="HA204" s="4"/>
      <c r="HB204" s="6"/>
      <c r="HC204" s="4"/>
      <c r="HD204" s="6"/>
      <c r="HE204" s="5"/>
      <c r="HF204" s="5"/>
      <c r="HG204" s="4"/>
      <c r="HH204" s="6"/>
      <c r="HI204" s="4"/>
      <c r="HJ204" s="6"/>
      <c r="HK204" s="5"/>
      <c r="HL204" s="5"/>
      <c r="HM204" s="4"/>
      <c r="HN204" s="6"/>
      <c r="HO204" s="4"/>
      <c r="HP204" s="6"/>
      <c r="HQ204" s="5"/>
      <c r="HR204" s="5"/>
      <c r="HS204" s="4"/>
      <c r="HT204" s="6"/>
      <c r="HU204" s="4"/>
      <c r="HV204" s="6"/>
      <c r="HW204" s="5"/>
      <c r="HX204" s="5"/>
      <c r="HY204" s="4"/>
      <c r="HZ204" s="6"/>
      <c r="IA204" s="4"/>
      <c r="IB204" s="6"/>
      <c r="IC204" s="5"/>
      <c r="ID204" s="5"/>
      <c r="IE204" s="4"/>
      <c r="IF204" s="6"/>
      <c r="IG204" s="4"/>
      <c r="IH204" s="6"/>
      <c r="II204" s="5"/>
      <c r="IJ204" s="5"/>
      <c r="IK204" s="4"/>
      <c r="IL204" s="6"/>
      <c r="IM204" s="4"/>
      <c r="IN204" s="6"/>
      <c r="IO204" s="5"/>
      <c r="IP204" s="5"/>
      <c r="IQ204" s="4"/>
      <c r="IR204" s="6"/>
      <c r="IS204" s="4"/>
      <c r="IT204" s="6"/>
      <c r="IU204" s="5"/>
      <c r="IV204" s="5"/>
      <c r="IW204" s="4"/>
      <c r="IX204" s="6"/>
      <c r="IY204" s="4"/>
      <c r="IZ204" s="6"/>
      <c r="JA204" s="5"/>
      <c r="JB204" s="5"/>
      <c r="JC204" s="4"/>
      <c r="JD204" s="6"/>
      <c r="JE204" s="4"/>
      <c r="JF204" s="6"/>
      <c r="JG204" s="5"/>
      <c r="JH204" s="5"/>
      <c r="JI204" s="4"/>
      <c r="JJ204" s="6"/>
      <c r="JK204" s="4"/>
      <c r="JL204" s="6"/>
      <c r="JM204" s="5"/>
      <c r="JN204" s="5"/>
      <c r="JO204" s="4"/>
      <c r="JP204" s="6"/>
      <c r="JQ204" s="4"/>
      <c r="JR204" s="6"/>
      <c r="JS204" s="5"/>
      <c r="JT204" s="5"/>
      <c r="JU204" s="4"/>
      <c r="JV204" s="6"/>
      <c r="JW204" s="4"/>
      <c r="JX204" s="6"/>
      <c r="JY204" s="5"/>
      <c r="JZ204" s="5"/>
      <c r="KA204" s="4"/>
      <c r="KB204" s="6"/>
      <c r="KC204" s="4"/>
      <c r="KD204" s="6"/>
      <c r="KE204" s="5"/>
      <c r="KF204" s="5"/>
      <c r="KG204" s="4"/>
      <c r="KH204" s="6"/>
      <c r="KI204" s="4"/>
      <c r="KJ204" s="6"/>
      <c r="KK204" s="5"/>
      <c r="KL204" s="5"/>
    </row>
    <row r="205">
      <c r="A205" s="3" t="s">
        <v>85</v>
      </c>
      <c r="B205" s="3" t="s">
        <v>86</v>
      </c>
      <c r="C205" s="3" t="s">
        <v>522</v>
      </c>
      <c r="D205" s="3" t="s">
        <v>523</v>
      </c>
      <c r="E205" s="3" t="s">
        <v>305</v>
      </c>
      <c r="F205" s="3" t="s">
        <v>306</v>
      </c>
      <c r="G205" s="3" t="s">
        <v>148</v>
      </c>
      <c r="H205" s="3" t="s">
        <v>104</v>
      </c>
      <c r="I205" s="4"/>
      <c r="J205" s="4">
        <f>=ROUNDDOWN({0},0)</f>
      </c>
      <c r="K205" s="4"/>
      <c r="L205" s="5"/>
      <c r="M205" s="4"/>
      <c r="N205" s="4">
        <f>=ROUNDDOWN({0},0)</f>
      </c>
      <c r="O205" s="4"/>
      <c r="P205" s="5"/>
      <c r="Q205" s="4">
        <v>22</v>
      </c>
      <c r="R205" s="6">
        <v>874.63</v>
      </c>
      <c r="S205" s="4"/>
      <c r="T205" s="6"/>
      <c r="U205" s="5"/>
      <c r="V205" s="5"/>
      <c r="W205" s="4">
        <v>2</v>
      </c>
      <c r="X205" s="6">
        <v>86.38</v>
      </c>
      <c r="Y205" s="4"/>
      <c r="Z205" s="6"/>
      <c r="AA205" s="5"/>
      <c r="AB205" s="5"/>
      <c r="AC205" s="4">
        <v>4</v>
      </c>
      <c r="AD205" s="6">
        <v>120.47</v>
      </c>
      <c r="AE205" s="4"/>
      <c r="AF205" s="6"/>
      <c r="AG205" s="5"/>
      <c r="AH205" s="5"/>
      <c r="AI205" s="4">
        <v>1</v>
      </c>
      <c r="AJ205" s="6">
        <v>43.19</v>
      </c>
      <c r="AK205" s="4"/>
      <c r="AL205" s="6"/>
      <c r="AM205" s="5"/>
      <c r="AN205" s="5"/>
      <c r="AO205" s="4"/>
      <c r="AP205" s="6"/>
      <c r="AQ205" s="4"/>
      <c r="AR205" s="6"/>
      <c r="AS205" s="5"/>
      <c r="AT205" s="5"/>
      <c r="AU205" s="4">
        <v>3</v>
      </c>
      <c r="AV205" s="6">
        <v>120.73</v>
      </c>
      <c r="AW205" s="4"/>
      <c r="AX205" s="6"/>
      <c r="AY205" s="5"/>
      <c r="AZ205" s="5"/>
      <c r="BA205" s="4"/>
      <c r="BB205" s="6"/>
      <c r="BC205" s="4"/>
      <c r="BD205" s="6"/>
      <c r="BE205" s="5"/>
      <c r="BF205" s="5"/>
      <c r="BG205" s="4"/>
      <c r="BH205" s="6"/>
      <c r="BI205" s="4"/>
      <c r="BJ205" s="6"/>
      <c r="BK205" s="5"/>
      <c r="BL205" s="5"/>
      <c r="BM205" s="4">
        <v>1</v>
      </c>
      <c r="BN205" s="6">
        <v>39.55</v>
      </c>
      <c r="BO205" s="4"/>
      <c r="BP205" s="6"/>
      <c r="BQ205" s="5"/>
      <c r="BR205" s="5"/>
      <c r="BS205" s="4"/>
      <c r="BT205" s="6"/>
      <c r="BU205" s="4"/>
      <c r="BV205" s="6"/>
      <c r="BW205" s="5"/>
      <c r="BX205" s="5"/>
      <c r="BY205" s="4"/>
      <c r="BZ205" s="6"/>
      <c r="CA205" s="4"/>
      <c r="CB205" s="6"/>
      <c r="CC205" s="5"/>
      <c r="CD205" s="5"/>
      <c r="CE205" s="4">
        <v>11</v>
      </c>
      <c r="CF205" s="6">
        <v>464.31</v>
      </c>
      <c r="CG205" s="4"/>
      <c r="CH205" s="6"/>
      <c r="CI205" s="5"/>
      <c r="CJ205" s="5"/>
      <c r="CK205" s="4"/>
      <c r="CL205" s="6"/>
      <c r="CM205" s="4"/>
      <c r="CN205" s="6"/>
      <c r="CO205" s="5"/>
      <c r="CP205" s="5"/>
      <c r="CQ205" s="4"/>
      <c r="CR205" s="6"/>
      <c r="CS205" s="4"/>
      <c r="CT205" s="6"/>
      <c r="CU205" s="5"/>
      <c r="CV205" s="5"/>
      <c r="CW205" s="4"/>
      <c r="CX205" s="6"/>
      <c r="CY205" s="4"/>
      <c r="CZ205" s="6"/>
      <c r="DA205" s="5"/>
      <c r="DB205" s="5"/>
      <c r="DC205" s="4"/>
      <c r="DD205" s="6"/>
      <c r="DE205" s="4"/>
      <c r="DF205" s="6"/>
      <c r="DG205" s="5"/>
      <c r="DH205" s="5"/>
      <c r="DI205" s="4"/>
      <c r="DJ205" s="6"/>
      <c r="DK205" s="4"/>
      <c r="DL205" s="6"/>
      <c r="DM205" s="5"/>
      <c r="DN205" s="5"/>
      <c r="DO205" s="4"/>
      <c r="DP205" s="6"/>
      <c r="DQ205" s="4"/>
      <c r="DR205" s="6"/>
      <c r="DS205" s="5"/>
      <c r="DT205" s="5"/>
      <c r="DU205" s="4"/>
      <c r="DV205" s="6"/>
      <c r="DW205" s="4"/>
      <c r="DX205" s="6"/>
      <c r="DY205" s="5"/>
      <c r="DZ205" s="5"/>
      <c r="EA205" s="4"/>
      <c r="EB205" s="6"/>
      <c r="EC205" s="4"/>
      <c r="ED205" s="6"/>
      <c r="EE205" s="5"/>
      <c r="EF205" s="5"/>
      <c r="EG205" s="4"/>
      <c r="EH205" s="6"/>
      <c r="EI205" s="4"/>
      <c r="EJ205" s="6"/>
      <c r="EK205" s="5"/>
      <c r="EL205" s="5"/>
      <c r="EM205" s="4"/>
      <c r="EN205" s="6"/>
      <c r="EO205" s="4"/>
      <c r="EP205" s="6"/>
      <c r="EQ205" s="5"/>
      <c r="ER205" s="5"/>
      <c r="ES205" s="4"/>
      <c r="ET205" s="6"/>
      <c r="EU205" s="4"/>
      <c r="EV205" s="6"/>
      <c r="EW205" s="5"/>
      <c r="EX205" s="5"/>
      <c r="EY205" s="4"/>
      <c r="EZ205" s="6"/>
      <c r="FA205" s="4"/>
      <c r="FB205" s="6"/>
      <c r="FC205" s="5"/>
      <c r="FD205" s="5"/>
      <c r="FE205" s="4"/>
      <c r="FF205" s="6"/>
      <c r="FG205" s="4"/>
      <c r="FH205" s="6"/>
      <c r="FI205" s="5"/>
      <c r="FJ205" s="5"/>
      <c r="FK205" s="4"/>
      <c r="FL205" s="6"/>
      <c r="FM205" s="4"/>
      <c r="FN205" s="6"/>
      <c r="FO205" s="5"/>
      <c r="FP205" s="5"/>
      <c r="FQ205" s="4"/>
      <c r="FR205" s="6"/>
      <c r="FS205" s="4"/>
      <c r="FT205" s="6"/>
      <c r="FU205" s="5"/>
      <c r="FV205" s="5"/>
      <c r="FW205" s="4"/>
      <c r="FX205" s="6"/>
      <c r="FY205" s="4"/>
      <c r="FZ205" s="6"/>
      <c r="GA205" s="5"/>
      <c r="GB205" s="5"/>
      <c r="GC205" s="4"/>
      <c r="GD205" s="6"/>
      <c r="GE205" s="4"/>
      <c r="GF205" s="6"/>
      <c r="GG205" s="5"/>
      <c r="GH205" s="5"/>
      <c r="GI205" s="4"/>
      <c r="GJ205" s="6"/>
      <c r="GK205" s="4"/>
      <c r="GL205" s="6"/>
      <c r="GM205" s="5"/>
      <c r="GN205" s="5"/>
      <c r="GO205" s="4"/>
      <c r="GP205" s="6"/>
      <c r="GQ205" s="4"/>
      <c r="GR205" s="6"/>
      <c r="GS205" s="5"/>
      <c r="GT205" s="5"/>
      <c r="GU205" s="4"/>
      <c r="GV205" s="6"/>
      <c r="GW205" s="4"/>
      <c r="GX205" s="6"/>
      <c r="GY205" s="5"/>
      <c r="GZ205" s="5"/>
      <c r="HA205" s="4"/>
      <c r="HB205" s="6"/>
      <c r="HC205" s="4"/>
      <c r="HD205" s="6"/>
      <c r="HE205" s="5"/>
      <c r="HF205" s="5"/>
      <c r="HG205" s="4"/>
      <c r="HH205" s="6"/>
      <c r="HI205" s="4"/>
      <c r="HJ205" s="6"/>
      <c r="HK205" s="5"/>
      <c r="HL205" s="5"/>
      <c r="HM205" s="4"/>
      <c r="HN205" s="6"/>
      <c r="HO205" s="4"/>
      <c r="HP205" s="6"/>
      <c r="HQ205" s="5"/>
      <c r="HR205" s="5"/>
      <c r="HS205" s="4"/>
      <c r="HT205" s="6"/>
      <c r="HU205" s="4"/>
      <c r="HV205" s="6"/>
      <c r="HW205" s="5"/>
      <c r="HX205" s="5"/>
      <c r="HY205" s="4"/>
      <c r="HZ205" s="6"/>
      <c r="IA205" s="4"/>
      <c r="IB205" s="6"/>
      <c r="IC205" s="5"/>
      <c r="ID205" s="5"/>
      <c r="IE205" s="4"/>
      <c r="IF205" s="6"/>
      <c r="IG205" s="4"/>
      <c r="IH205" s="6"/>
      <c r="II205" s="5"/>
      <c r="IJ205" s="5"/>
      <c r="IK205" s="4"/>
      <c r="IL205" s="6"/>
      <c r="IM205" s="4"/>
      <c r="IN205" s="6"/>
      <c r="IO205" s="5"/>
      <c r="IP205" s="5"/>
      <c r="IQ205" s="4"/>
      <c r="IR205" s="6"/>
      <c r="IS205" s="4"/>
      <c r="IT205" s="6"/>
      <c r="IU205" s="5"/>
      <c r="IV205" s="5"/>
      <c r="IW205" s="4"/>
      <c r="IX205" s="6"/>
      <c r="IY205" s="4"/>
      <c r="IZ205" s="6"/>
      <c r="JA205" s="5"/>
      <c r="JB205" s="5"/>
      <c r="JC205" s="4"/>
      <c r="JD205" s="6"/>
      <c r="JE205" s="4"/>
      <c r="JF205" s="6"/>
      <c r="JG205" s="5"/>
      <c r="JH205" s="5"/>
      <c r="JI205" s="4"/>
      <c r="JJ205" s="6"/>
      <c r="JK205" s="4"/>
      <c r="JL205" s="6"/>
      <c r="JM205" s="5"/>
      <c r="JN205" s="5"/>
      <c r="JO205" s="4"/>
      <c r="JP205" s="6"/>
      <c r="JQ205" s="4"/>
      <c r="JR205" s="6"/>
      <c r="JS205" s="5"/>
      <c r="JT205" s="5"/>
      <c r="JU205" s="4"/>
      <c r="JV205" s="6"/>
      <c r="JW205" s="4"/>
      <c r="JX205" s="6"/>
      <c r="JY205" s="5"/>
      <c r="JZ205" s="5"/>
      <c r="KA205" s="4"/>
      <c r="KB205" s="6"/>
      <c r="KC205" s="4"/>
      <c r="KD205" s="6"/>
      <c r="KE205" s="5"/>
      <c r="KF205" s="5"/>
      <c r="KG205" s="4"/>
      <c r="KH205" s="6"/>
      <c r="KI205" s="4"/>
      <c r="KJ205" s="6"/>
      <c r="KK205" s="5"/>
      <c r="KL205" s="5"/>
    </row>
    <row r="206">
      <c r="A206" s="3" t="s">
        <v>85</v>
      </c>
      <c r="B206" s="3" t="s">
        <v>86</v>
      </c>
      <c r="C206" s="3" t="s">
        <v>522</v>
      </c>
      <c r="D206" s="3" t="s">
        <v>523</v>
      </c>
      <c r="E206" s="3" t="s">
        <v>405</v>
      </c>
      <c r="F206" s="3" t="s">
        <v>250</v>
      </c>
      <c r="G206" s="3" t="s">
        <v>406</v>
      </c>
      <c r="H206" s="3" t="s">
        <v>280</v>
      </c>
      <c r="I206" s="4"/>
      <c r="J206" s="4">
        <f>=ROUNDDOWN({0},0)</f>
      </c>
      <c r="K206" s="4"/>
      <c r="L206" s="5">
        <v>1</v>
      </c>
      <c r="M206" s="4"/>
      <c r="N206" s="4">
        <f>=ROUNDDOWN({0},0)</f>
      </c>
      <c r="O206" s="4"/>
      <c r="P206" s="5"/>
      <c r="Q206" s="4">
        <v>11</v>
      </c>
      <c r="R206" s="6">
        <v>763.22</v>
      </c>
      <c r="S206" s="4"/>
      <c r="T206" s="6"/>
      <c r="U206" s="5"/>
      <c r="V206" s="5"/>
      <c r="W206" s="4">
        <v>2</v>
      </c>
      <c r="X206" s="6">
        <v>134.96</v>
      </c>
      <c r="Y206" s="4"/>
      <c r="Z206" s="6"/>
      <c r="AA206" s="5"/>
      <c r="AB206" s="5"/>
      <c r="AC206" s="4">
        <v>1</v>
      </c>
      <c r="AD206" s="6">
        <v>66.08</v>
      </c>
      <c r="AE206" s="4"/>
      <c r="AF206" s="6"/>
      <c r="AG206" s="5"/>
      <c r="AH206" s="5"/>
      <c r="AI206" s="4">
        <v>3</v>
      </c>
      <c r="AJ206" s="6">
        <v>210.66</v>
      </c>
      <c r="AK206" s="4"/>
      <c r="AL206" s="6"/>
      <c r="AM206" s="5"/>
      <c r="AN206" s="5"/>
      <c r="AO206" s="4">
        <v>1</v>
      </c>
      <c r="AP206" s="6">
        <v>67.59</v>
      </c>
      <c r="AQ206" s="4"/>
      <c r="AR206" s="6"/>
      <c r="AS206" s="5"/>
      <c r="AT206" s="5"/>
      <c r="AU206" s="4">
        <v>1</v>
      </c>
      <c r="AV206" s="6">
        <v>70.23</v>
      </c>
      <c r="AW206" s="4"/>
      <c r="AX206" s="6"/>
      <c r="AY206" s="5"/>
      <c r="AZ206" s="5"/>
      <c r="BA206" s="4"/>
      <c r="BB206" s="6"/>
      <c r="BC206" s="4"/>
      <c r="BD206" s="6"/>
      <c r="BE206" s="5"/>
      <c r="BF206" s="5"/>
      <c r="BG206" s="4">
        <v>1</v>
      </c>
      <c r="BH206" s="6">
        <v>73.26</v>
      </c>
      <c r="BI206" s="4"/>
      <c r="BJ206" s="6"/>
      <c r="BK206" s="5"/>
      <c r="BL206" s="5"/>
      <c r="BM206" s="4"/>
      <c r="BN206" s="6"/>
      <c r="BO206" s="4"/>
      <c r="BP206" s="6"/>
      <c r="BQ206" s="5"/>
      <c r="BR206" s="5"/>
      <c r="BS206" s="4"/>
      <c r="BT206" s="6"/>
      <c r="BU206" s="4"/>
      <c r="BV206" s="6"/>
      <c r="BW206" s="5"/>
      <c r="BX206" s="5"/>
      <c r="BY206" s="4"/>
      <c r="BZ206" s="6"/>
      <c r="CA206" s="4"/>
      <c r="CB206" s="6"/>
      <c r="CC206" s="5"/>
      <c r="CD206" s="5"/>
      <c r="CE206" s="4">
        <v>2</v>
      </c>
      <c r="CF206" s="6">
        <v>140.44</v>
      </c>
      <c r="CG206" s="4"/>
      <c r="CH206" s="6"/>
      <c r="CI206" s="5"/>
      <c r="CJ206" s="5"/>
      <c r="CK206" s="4"/>
      <c r="CL206" s="6"/>
      <c r="CM206" s="4"/>
      <c r="CN206" s="6"/>
      <c r="CO206" s="5"/>
      <c r="CP206" s="5"/>
      <c r="CQ206" s="4"/>
      <c r="CR206" s="6"/>
      <c r="CS206" s="4"/>
      <c r="CT206" s="6"/>
      <c r="CU206" s="5"/>
      <c r="CV206" s="5"/>
      <c r="CW206" s="4"/>
      <c r="CX206" s="6"/>
      <c r="CY206" s="4"/>
      <c r="CZ206" s="6"/>
      <c r="DA206" s="5"/>
      <c r="DB206" s="5"/>
      <c r="DC206" s="4"/>
      <c r="DD206" s="6"/>
      <c r="DE206" s="4"/>
      <c r="DF206" s="6"/>
      <c r="DG206" s="5"/>
      <c r="DH206" s="5"/>
      <c r="DI206" s="4"/>
      <c r="DJ206" s="6"/>
      <c r="DK206" s="4"/>
      <c r="DL206" s="6"/>
      <c r="DM206" s="5"/>
      <c r="DN206" s="5"/>
      <c r="DO206" s="4"/>
      <c r="DP206" s="6"/>
      <c r="DQ206" s="4"/>
      <c r="DR206" s="6"/>
      <c r="DS206" s="5"/>
      <c r="DT206" s="5"/>
      <c r="DU206" s="4"/>
      <c r="DV206" s="6"/>
      <c r="DW206" s="4"/>
      <c r="DX206" s="6"/>
      <c r="DY206" s="5"/>
      <c r="DZ206" s="5"/>
      <c r="EA206" s="4"/>
      <c r="EB206" s="6"/>
      <c r="EC206" s="4"/>
      <c r="ED206" s="6"/>
      <c r="EE206" s="5"/>
      <c r="EF206" s="5"/>
      <c r="EG206" s="4"/>
      <c r="EH206" s="6"/>
      <c r="EI206" s="4"/>
      <c r="EJ206" s="6"/>
      <c r="EK206" s="5"/>
      <c r="EL206" s="5"/>
      <c r="EM206" s="4"/>
      <c r="EN206" s="6"/>
      <c r="EO206" s="4"/>
      <c r="EP206" s="6"/>
      <c r="EQ206" s="5"/>
      <c r="ER206" s="5"/>
      <c r="ES206" s="4"/>
      <c r="ET206" s="6"/>
      <c r="EU206" s="4"/>
      <c r="EV206" s="6"/>
      <c r="EW206" s="5"/>
      <c r="EX206" s="5"/>
      <c r="EY206" s="4"/>
      <c r="EZ206" s="6"/>
      <c r="FA206" s="4"/>
      <c r="FB206" s="6"/>
      <c r="FC206" s="5"/>
      <c r="FD206" s="5"/>
      <c r="FE206" s="4"/>
      <c r="FF206" s="6"/>
      <c r="FG206" s="4"/>
      <c r="FH206" s="6"/>
      <c r="FI206" s="5"/>
      <c r="FJ206" s="5"/>
      <c r="FK206" s="4"/>
      <c r="FL206" s="6"/>
      <c r="FM206" s="4"/>
      <c r="FN206" s="6"/>
      <c r="FO206" s="5"/>
      <c r="FP206" s="5"/>
      <c r="FQ206" s="4"/>
      <c r="FR206" s="6"/>
      <c r="FS206" s="4"/>
      <c r="FT206" s="6"/>
      <c r="FU206" s="5"/>
      <c r="FV206" s="5"/>
      <c r="FW206" s="4"/>
      <c r="FX206" s="6"/>
      <c r="FY206" s="4"/>
      <c r="FZ206" s="6"/>
      <c r="GA206" s="5"/>
      <c r="GB206" s="5"/>
      <c r="GC206" s="4"/>
      <c r="GD206" s="6"/>
      <c r="GE206" s="4"/>
      <c r="GF206" s="6"/>
      <c r="GG206" s="5"/>
      <c r="GH206" s="5"/>
      <c r="GI206" s="4"/>
      <c r="GJ206" s="6"/>
      <c r="GK206" s="4"/>
      <c r="GL206" s="6"/>
      <c r="GM206" s="5"/>
      <c r="GN206" s="5"/>
      <c r="GO206" s="4"/>
      <c r="GP206" s="6"/>
      <c r="GQ206" s="4"/>
      <c r="GR206" s="6"/>
      <c r="GS206" s="5"/>
      <c r="GT206" s="5"/>
      <c r="GU206" s="4"/>
      <c r="GV206" s="6"/>
      <c r="GW206" s="4"/>
      <c r="GX206" s="6"/>
      <c r="GY206" s="5"/>
      <c r="GZ206" s="5"/>
      <c r="HA206" s="4"/>
      <c r="HB206" s="6"/>
      <c r="HC206" s="4"/>
      <c r="HD206" s="6"/>
      <c r="HE206" s="5"/>
      <c r="HF206" s="5"/>
      <c r="HG206" s="4"/>
      <c r="HH206" s="6"/>
      <c r="HI206" s="4"/>
      <c r="HJ206" s="6"/>
      <c r="HK206" s="5"/>
      <c r="HL206" s="5"/>
      <c r="HM206" s="4"/>
      <c r="HN206" s="6"/>
      <c r="HO206" s="4"/>
      <c r="HP206" s="6"/>
      <c r="HQ206" s="5"/>
      <c r="HR206" s="5"/>
      <c r="HS206" s="4"/>
      <c r="HT206" s="6"/>
      <c r="HU206" s="4"/>
      <c r="HV206" s="6"/>
      <c r="HW206" s="5"/>
      <c r="HX206" s="5"/>
      <c r="HY206" s="4"/>
      <c r="HZ206" s="6"/>
      <c r="IA206" s="4"/>
      <c r="IB206" s="6"/>
      <c r="IC206" s="5"/>
      <c r="ID206" s="5"/>
      <c r="IE206" s="4"/>
      <c r="IF206" s="6"/>
      <c r="IG206" s="4"/>
      <c r="IH206" s="6"/>
      <c r="II206" s="5"/>
      <c r="IJ206" s="5"/>
      <c r="IK206" s="4"/>
      <c r="IL206" s="6"/>
      <c r="IM206" s="4"/>
      <c r="IN206" s="6"/>
      <c r="IO206" s="5"/>
      <c r="IP206" s="5"/>
      <c r="IQ206" s="4"/>
      <c r="IR206" s="6"/>
      <c r="IS206" s="4"/>
      <c r="IT206" s="6"/>
      <c r="IU206" s="5"/>
      <c r="IV206" s="5"/>
      <c r="IW206" s="4"/>
      <c r="IX206" s="6"/>
      <c r="IY206" s="4"/>
      <c r="IZ206" s="6"/>
      <c r="JA206" s="5"/>
      <c r="JB206" s="5"/>
      <c r="JC206" s="4"/>
      <c r="JD206" s="6"/>
      <c r="JE206" s="4"/>
      <c r="JF206" s="6"/>
      <c r="JG206" s="5"/>
      <c r="JH206" s="5"/>
      <c r="JI206" s="4"/>
      <c r="JJ206" s="6"/>
      <c r="JK206" s="4"/>
      <c r="JL206" s="6"/>
      <c r="JM206" s="5"/>
      <c r="JN206" s="5"/>
      <c r="JO206" s="4"/>
      <c r="JP206" s="6"/>
      <c r="JQ206" s="4"/>
      <c r="JR206" s="6"/>
      <c r="JS206" s="5"/>
      <c r="JT206" s="5"/>
      <c r="JU206" s="4"/>
      <c r="JV206" s="6"/>
      <c r="JW206" s="4"/>
      <c r="JX206" s="6"/>
      <c r="JY206" s="5"/>
      <c r="JZ206" s="5"/>
      <c r="KA206" s="4"/>
      <c r="KB206" s="6"/>
      <c r="KC206" s="4"/>
      <c r="KD206" s="6"/>
      <c r="KE206" s="5"/>
      <c r="KF206" s="5"/>
      <c r="KG206" s="4"/>
      <c r="KH206" s="6"/>
      <c r="KI206" s="4"/>
      <c r="KJ206" s="6"/>
      <c r="KK206" s="5"/>
      <c r="KL206" s="5"/>
    </row>
    <row r="207">
      <c r="A207" s="3" t="s">
        <v>85</v>
      </c>
      <c r="B207" s="3" t="s">
        <v>86</v>
      </c>
      <c r="C207" s="3" t="s">
        <v>522</v>
      </c>
      <c r="D207" s="3" t="s">
        <v>523</v>
      </c>
      <c r="E207" s="3" t="s">
        <v>134</v>
      </c>
      <c r="F207" s="3" t="s">
        <v>135</v>
      </c>
      <c r="G207" s="3" t="s">
        <v>136</v>
      </c>
      <c r="H207" s="3" t="s">
        <v>122</v>
      </c>
      <c r="I207" s="4"/>
      <c r="J207" s="4">
        <f>=ROUNDDOWN({0},0)</f>
      </c>
      <c r="K207" s="4"/>
      <c r="L207" s="5">
        <v>1</v>
      </c>
      <c r="M207" s="4"/>
      <c r="N207" s="4">
        <f>=ROUNDDOWN({0},0)</f>
      </c>
      <c r="O207" s="4"/>
      <c r="P207" s="5"/>
      <c r="Q207" s="4">
        <v>16</v>
      </c>
      <c r="R207" s="6">
        <v>615.16</v>
      </c>
      <c r="S207" s="4"/>
      <c r="T207" s="6"/>
      <c r="U207" s="5"/>
      <c r="V207" s="5"/>
      <c r="W207" s="4">
        <v>2</v>
      </c>
      <c r="X207" s="6">
        <v>69.78</v>
      </c>
      <c r="Y207" s="4"/>
      <c r="Z207" s="6"/>
      <c r="AA207" s="5"/>
      <c r="AB207" s="5"/>
      <c r="AC207" s="4">
        <v>3</v>
      </c>
      <c r="AD207" s="6">
        <v>103.07</v>
      </c>
      <c r="AE207" s="4"/>
      <c r="AF207" s="6"/>
      <c r="AG207" s="5"/>
      <c r="AH207" s="5"/>
      <c r="AI207" s="4"/>
      <c r="AJ207" s="6"/>
      <c r="AK207" s="4"/>
      <c r="AL207" s="6"/>
      <c r="AM207" s="5"/>
      <c r="AN207" s="5"/>
      <c r="AO207" s="4">
        <v>5</v>
      </c>
      <c r="AP207" s="6">
        <v>205.58</v>
      </c>
      <c r="AQ207" s="4"/>
      <c r="AR207" s="6"/>
      <c r="AS207" s="5"/>
      <c r="AT207" s="5"/>
      <c r="AU207" s="4">
        <v>1</v>
      </c>
      <c r="AV207" s="6">
        <v>40.57</v>
      </c>
      <c r="AW207" s="4"/>
      <c r="AX207" s="6"/>
      <c r="AY207" s="5"/>
      <c r="AZ207" s="5"/>
      <c r="BA207" s="4"/>
      <c r="BB207" s="6"/>
      <c r="BC207" s="4"/>
      <c r="BD207" s="6"/>
      <c r="BE207" s="5"/>
      <c r="BF207" s="5"/>
      <c r="BG207" s="4"/>
      <c r="BH207" s="6"/>
      <c r="BI207" s="4"/>
      <c r="BJ207" s="6"/>
      <c r="BK207" s="5"/>
      <c r="BL207" s="5"/>
      <c r="BM207" s="4">
        <v>1</v>
      </c>
      <c r="BN207" s="6">
        <v>43.66</v>
      </c>
      <c r="BO207" s="4"/>
      <c r="BP207" s="6"/>
      <c r="BQ207" s="5"/>
      <c r="BR207" s="5"/>
      <c r="BS207" s="4"/>
      <c r="BT207" s="6"/>
      <c r="BU207" s="4"/>
      <c r="BV207" s="6"/>
      <c r="BW207" s="5"/>
      <c r="BX207" s="5"/>
      <c r="BY207" s="4"/>
      <c r="BZ207" s="6"/>
      <c r="CA207" s="4"/>
      <c r="CB207" s="6"/>
      <c r="CC207" s="5"/>
      <c r="CD207" s="5"/>
      <c r="CE207" s="4">
        <v>3</v>
      </c>
      <c r="CF207" s="6">
        <v>113.79</v>
      </c>
      <c r="CG207" s="4"/>
      <c r="CH207" s="6"/>
      <c r="CI207" s="5"/>
      <c r="CJ207" s="5"/>
      <c r="CK207" s="4"/>
      <c r="CL207" s="6"/>
      <c r="CM207" s="4"/>
      <c r="CN207" s="6"/>
      <c r="CO207" s="5"/>
      <c r="CP207" s="5"/>
      <c r="CQ207" s="4">
        <v>1</v>
      </c>
      <c r="CR207" s="6">
        <v>38.71</v>
      </c>
      <c r="CS207" s="4"/>
      <c r="CT207" s="6"/>
      <c r="CU207" s="5"/>
      <c r="CV207" s="5"/>
      <c r="CW207" s="4"/>
      <c r="CX207" s="6"/>
      <c r="CY207" s="4"/>
      <c r="CZ207" s="6"/>
      <c r="DA207" s="5"/>
      <c r="DB207" s="5"/>
      <c r="DC207" s="4"/>
      <c r="DD207" s="6"/>
      <c r="DE207" s="4"/>
      <c r="DF207" s="6"/>
      <c r="DG207" s="5"/>
      <c r="DH207" s="5"/>
      <c r="DI207" s="4"/>
      <c r="DJ207" s="6"/>
      <c r="DK207" s="4"/>
      <c r="DL207" s="6"/>
      <c r="DM207" s="5"/>
      <c r="DN207" s="5"/>
      <c r="DO207" s="4"/>
      <c r="DP207" s="6"/>
      <c r="DQ207" s="4"/>
      <c r="DR207" s="6"/>
      <c r="DS207" s="5"/>
      <c r="DT207" s="5"/>
      <c r="DU207" s="4"/>
      <c r="DV207" s="6"/>
      <c r="DW207" s="4"/>
      <c r="DX207" s="6"/>
      <c r="DY207" s="5"/>
      <c r="DZ207" s="5"/>
      <c r="EA207" s="4"/>
      <c r="EB207" s="6"/>
      <c r="EC207" s="4"/>
      <c r="ED207" s="6"/>
      <c r="EE207" s="5"/>
      <c r="EF207" s="5"/>
      <c r="EG207" s="4"/>
      <c r="EH207" s="6"/>
      <c r="EI207" s="4"/>
      <c r="EJ207" s="6"/>
      <c r="EK207" s="5"/>
      <c r="EL207" s="5"/>
      <c r="EM207" s="4"/>
      <c r="EN207" s="6"/>
      <c r="EO207" s="4"/>
      <c r="EP207" s="6"/>
      <c r="EQ207" s="5"/>
      <c r="ER207" s="5"/>
      <c r="ES207" s="4"/>
      <c r="ET207" s="6"/>
      <c r="EU207" s="4"/>
      <c r="EV207" s="6"/>
      <c r="EW207" s="5"/>
      <c r="EX207" s="5"/>
      <c r="EY207" s="4"/>
      <c r="EZ207" s="6"/>
      <c r="FA207" s="4"/>
      <c r="FB207" s="6"/>
      <c r="FC207" s="5"/>
      <c r="FD207" s="5"/>
      <c r="FE207" s="4"/>
      <c r="FF207" s="6"/>
      <c r="FG207" s="4"/>
      <c r="FH207" s="6"/>
      <c r="FI207" s="5"/>
      <c r="FJ207" s="5"/>
      <c r="FK207" s="4"/>
      <c r="FL207" s="6"/>
      <c r="FM207" s="4"/>
      <c r="FN207" s="6"/>
      <c r="FO207" s="5"/>
      <c r="FP207" s="5"/>
      <c r="FQ207" s="4"/>
      <c r="FR207" s="6"/>
      <c r="FS207" s="4"/>
      <c r="FT207" s="6"/>
      <c r="FU207" s="5"/>
      <c r="FV207" s="5"/>
      <c r="FW207" s="4"/>
      <c r="FX207" s="6"/>
      <c r="FY207" s="4"/>
      <c r="FZ207" s="6"/>
      <c r="GA207" s="5"/>
      <c r="GB207" s="5"/>
      <c r="GC207" s="4"/>
      <c r="GD207" s="6"/>
      <c r="GE207" s="4"/>
      <c r="GF207" s="6"/>
      <c r="GG207" s="5"/>
      <c r="GH207" s="5"/>
      <c r="GI207" s="4"/>
      <c r="GJ207" s="6"/>
      <c r="GK207" s="4"/>
      <c r="GL207" s="6"/>
      <c r="GM207" s="5"/>
      <c r="GN207" s="5"/>
      <c r="GO207" s="4"/>
      <c r="GP207" s="6"/>
      <c r="GQ207" s="4"/>
      <c r="GR207" s="6"/>
      <c r="GS207" s="5"/>
      <c r="GT207" s="5"/>
      <c r="GU207" s="4"/>
      <c r="GV207" s="6"/>
      <c r="GW207" s="4"/>
      <c r="GX207" s="6"/>
      <c r="GY207" s="5"/>
      <c r="GZ207" s="5"/>
      <c r="HA207" s="4"/>
      <c r="HB207" s="6"/>
      <c r="HC207" s="4"/>
      <c r="HD207" s="6"/>
      <c r="HE207" s="5"/>
      <c r="HF207" s="5"/>
      <c r="HG207" s="4"/>
      <c r="HH207" s="6"/>
      <c r="HI207" s="4"/>
      <c r="HJ207" s="6"/>
      <c r="HK207" s="5"/>
      <c r="HL207" s="5"/>
      <c r="HM207" s="4"/>
      <c r="HN207" s="6"/>
      <c r="HO207" s="4"/>
      <c r="HP207" s="6"/>
      <c r="HQ207" s="5"/>
      <c r="HR207" s="5"/>
      <c r="HS207" s="4"/>
      <c r="HT207" s="6"/>
      <c r="HU207" s="4"/>
      <c r="HV207" s="6"/>
      <c r="HW207" s="5"/>
      <c r="HX207" s="5"/>
      <c r="HY207" s="4"/>
      <c r="HZ207" s="6"/>
      <c r="IA207" s="4"/>
      <c r="IB207" s="6"/>
      <c r="IC207" s="5"/>
      <c r="ID207" s="5"/>
      <c r="IE207" s="4"/>
      <c r="IF207" s="6"/>
      <c r="IG207" s="4"/>
      <c r="IH207" s="6"/>
      <c r="II207" s="5"/>
      <c r="IJ207" s="5"/>
      <c r="IK207" s="4"/>
      <c r="IL207" s="6"/>
      <c r="IM207" s="4"/>
      <c r="IN207" s="6"/>
      <c r="IO207" s="5"/>
      <c r="IP207" s="5"/>
      <c r="IQ207" s="4"/>
      <c r="IR207" s="6"/>
      <c r="IS207" s="4"/>
      <c r="IT207" s="6"/>
      <c r="IU207" s="5"/>
      <c r="IV207" s="5"/>
      <c r="IW207" s="4"/>
      <c r="IX207" s="6"/>
      <c r="IY207" s="4"/>
      <c r="IZ207" s="6"/>
      <c r="JA207" s="5"/>
      <c r="JB207" s="5"/>
      <c r="JC207" s="4"/>
      <c r="JD207" s="6"/>
      <c r="JE207" s="4"/>
      <c r="JF207" s="6"/>
      <c r="JG207" s="5"/>
      <c r="JH207" s="5"/>
      <c r="JI207" s="4"/>
      <c r="JJ207" s="6"/>
      <c r="JK207" s="4"/>
      <c r="JL207" s="6"/>
      <c r="JM207" s="5"/>
      <c r="JN207" s="5"/>
      <c r="JO207" s="4"/>
      <c r="JP207" s="6"/>
      <c r="JQ207" s="4"/>
      <c r="JR207" s="6"/>
      <c r="JS207" s="5"/>
      <c r="JT207" s="5"/>
      <c r="JU207" s="4"/>
      <c r="JV207" s="6"/>
      <c r="JW207" s="4"/>
      <c r="JX207" s="6"/>
      <c r="JY207" s="5"/>
      <c r="JZ207" s="5"/>
      <c r="KA207" s="4"/>
      <c r="KB207" s="6"/>
      <c r="KC207" s="4"/>
      <c r="KD207" s="6"/>
      <c r="KE207" s="5"/>
      <c r="KF207" s="5"/>
      <c r="KG207" s="4"/>
      <c r="KH207" s="6"/>
      <c r="KI207" s="4"/>
      <c r="KJ207" s="6"/>
      <c r="KK207" s="5"/>
      <c r="KL207" s="5"/>
    </row>
    <row r="208">
      <c r="A208" s="3" t="s">
        <v>85</v>
      </c>
      <c r="B208" s="3" t="s">
        <v>86</v>
      </c>
      <c r="C208" s="3" t="s">
        <v>522</v>
      </c>
      <c r="D208" s="3" t="s">
        <v>523</v>
      </c>
      <c r="E208" s="3" t="s">
        <v>382</v>
      </c>
      <c r="F208" s="3" t="s">
        <v>383</v>
      </c>
      <c r="G208" s="3" t="s">
        <v>384</v>
      </c>
      <c r="H208" s="3" t="s">
        <v>104</v>
      </c>
      <c r="I208" s="4"/>
      <c r="J208" s="4">
        <f>=ROUNDDOWN({0},0)</f>
      </c>
      <c r="K208" s="4"/>
      <c r="L208" s="5"/>
      <c r="M208" s="4"/>
      <c r="N208" s="4">
        <f>=ROUNDDOWN({0},0)</f>
      </c>
      <c r="O208" s="4"/>
      <c r="P208" s="5"/>
      <c r="Q208" s="4">
        <v>10</v>
      </c>
      <c r="R208" s="6">
        <v>601.75</v>
      </c>
      <c r="S208" s="4"/>
      <c r="T208" s="6"/>
      <c r="U208" s="5"/>
      <c r="V208" s="5"/>
      <c r="W208" s="4">
        <v>2</v>
      </c>
      <c r="X208" s="6">
        <v>128.82</v>
      </c>
      <c r="Y208" s="4"/>
      <c r="Z208" s="6"/>
      <c r="AA208" s="5"/>
      <c r="AB208" s="5"/>
      <c r="AC208" s="4">
        <v>2</v>
      </c>
      <c r="AD208" s="6">
        <v>96.91</v>
      </c>
      <c r="AE208" s="4"/>
      <c r="AF208" s="6"/>
      <c r="AG208" s="5"/>
      <c r="AH208" s="5"/>
      <c r="AI208" s="4">
        <v>1</v>
      </c>
      <c r="AJ208" s="6">
        <v>70.22</v>
      </c>
      <c r="AK208" s="4"/>
      <c r="AL208" s="6"/>
      <c r="AM208" s="5"/>
      <c r="AN208" s="5"/>
      <c r="AO208" s="4">
        <v>1</v>
      </c>
      <c r="AP208" s="6">
        <v>55</v>
      </c>
      <c r="AQ208" s="4"/>
      <c r="AR208" s="6"/>
      <c r="AS208" s="5"/>
      <c r="AT208" s="5"/>
      <c r="AU208" s="4"/>
      <c r="AV208" s="6"/>
      <c r="AW208" s="4"/>
      <c r="AX208" s="6"/>
      <c r="AY208" s="5"/>
      <c r="AZ208" s="5"/>
      <c r="BA208" s="4"/>
      <c r="BB208" s="6"/>
      <c r="BC208" s="4"/>
      <c r="BD208" s="6"/>
      <c r="BE208" s="5"/>
      <c r="BF208" s="5"/>
      <c r="BG208" s="4"/>
      <c r="BH208" s="6"/>
      <c r="BI208" s="4"/>
      <c r="BJ208" s="6"/>
      <c r="BK208" s="5"/>
      <c r="BL208" s="5"/>
      <c r="BM208" s="4"/>
      <c r="BN208" s="6"/>
      <c r="BO208" s="4"/>
      <c r="BP208" s="6"/>
      <c r="BQ208" s="5"/>
      <c r="BR208" s="5"/>
      <c r="BS208" s="4"/>
      <c r="BT208" s="6"/>
      <c r="BU208" s="4"/>
      <c r="BV208" s="6"/>
      <c r="BW208" s="5"/>
      <c r="BX208" s="5"/>
      <c r="BY208" s="4"/>
      <c r="BZ208" s="6"/>
      <c r="CA208" s="4"/>
      <c r="CB208" s="6"/>
      <c r="CC208" s="5"/>
      <c r="CD208" s="5"/>
      <c r="CE208" s="4">
        <v>2</v>
      </c>
      <c r="CF208" s="6">
        <v>117.02</v>
      </c>
      <c r="CG208" s="4"/>
      <c r="CH208" s="6"/>
      <c r="CI208" s="5"/>
      <c r="CJ208" s="5"/>
      <c r="CK208" s="4"/>
      <c r="CL208" s="6"/>
      <c r="CM208" s="4"/>
      <c r="CN208" s="6"/>
      <c r="CO208" s="5"/>
      <c r="CP208" s="5"/>
      <c r="CQ208" s="4"/>
      <c r="CR208" s="6"/>
      <c r="CS208" s="4"/>
      <c r="CT208" s="6"/>
      <c r="CU208" s="5"/>
      <c r="CV208" s="5"/>
      <c r="CW208" s="4">
        <v>2</v>
      </c>
      <c r="CX208" s="6">
        <v>133.78</v>
      </c>
      <c r="CY208" s="4"/>
      <c r="CZ208" s="6"/>
      <c r="DA208" s="5"/>
      <c r="DB208" s="5"/>
      <c r="DC208" s="4"/>
      <c r="DD208" s="6"/>
      <c r="DE208" s="4"/>
      <c r="DF208" s="6"/>
      <c r="DG208" s="5"/>
      <c r="DH208" s="5"/>
      <c r="DI208" s="4"/>
      <c r="DJ208" s="6"/>
      <c r="DK208" s="4"/>
      <c r="DL208" s="6"/>
      <c r="DM208" s="5"/>
      <c r="DN208" s="5"/>
      <c r="DO208" s="4"/>
      <c r="DP208" s="6"/>
      <c r="DQ208" s="4"/>
      <c r="DR208" s="6"/>
      <c r="DS208" s="5"/>
      <c r="DT208" s="5"/>
      <c r="DU208" s="4"/>
      <c r="DV208" s="6"/>
      <c r="DW208" s="4"/>
      <c r="DX208" s="6"/>
      <c r="DY208" s="5"/>
      <c r="DZ208" s="5"/>
      <c r="EA208" s="4"/>
      <c r="EB208" s="6"/>
      <c r="EC208" s="4"/>
      <c r="ED208" s="6"/>
      <c r="EE208" s="5"/>
      <c r="EF208" s="5"/>
      <c r="EG208" s="4"/>
      <c r="EH208" s="6"/>
      <c r="EI208" s="4"/>
      <c r="EJ208" s="6"/>
      <c r="EK208" s="5"/>
      <c r="EL208" s="5"/>
      <c r="EM208" s="4"/>
      <c r="EN208" s="6"/>
      <c r="EO208" s="4"/>
      <c r="EP208" s="6"/>
      <c r="EQ208" s="5"/>
      <c r="ER208" s="5"/>
      <c r="ES208" s="4"/>
      <c r="ET208" s="6"/>
      <c r="EU208" s="4"/>
      <c r="EV208" s="6"/>
      <c r="EW208" s="5"/>
      <c r="EX208" s="5"/>
      <c r="EY208" s="4"/>
      <c r="EZ208" s="6"/>
      <c r="FA208" s="4"/>
      <c r="FB208" s="6"/>
      <c r="FC208" s="5"/>
      <c r="FD208" s="5"/>
      <c r="FE208" s="4"/>
      <c r="FF208" s="6"/>
      <c r="FG208" s="4"/>
      <c r="FH208" s="6"/>
      <c r="FI208" s="5"/>
      <c r="FJ208" s="5"/>
      <c r="FK208" s="4"/>
      <c r="FL208" s="6"/>
      <c r="FM208" s="4"/>
      <c r="FN208" s="6"/>
      <c r="FO208" s="5"/>
      <c r="FP208" s="5"/>
      <c r="FQ208" s="4"/>
      <c r="FR208" s="6"/>
      <c r="FS208" s="4"/>
      <c r="FT208" s="6"/>
      <c r="FU208" s="5"/>
      <c r="FV208" s="5"/>
      <c r="FW208" s="4"/>
      <c r="FX208" s="6"/>
      <c r="FY208" s="4"/>
      <c r="FZ208" s="6"/>
      <c r="GA208" s="5"/>
      <c r="GB208" s="5"/>
      <c r="GC208" s="4"/>
      <c r="GD208" s="6"/>
      <c r="GE208" s="4"/>
      <c r="GF208" s="6"/>
      <c r="GG208" s="5"/>
      <c r="GH208" s="5"/>
      <c r="GI208" s="4"/>
      <c r="GJ208" s="6"/>
      <c r="GK208" s="4"/>
      <c r="GL208" s="6"/>
      <c r="GM208" s="5"/>
      <c r="GN208" s="5"/>
      <c r="GO208" s="4"/>
      <c r="GP208" s="6"/>
      <c r="GQ208" s="4"/>
      <c r="GR208" s="6"/>
      <c r="GS208" s="5"/>
      <c r="GT208" s="5"/>
      <c r="GU208" s="4"/>
      <c r="GV208" s="6"/>
      <c r="GW208" s="4"/>
      <c r="GX208" s="6"/>
      <c r="GY208" s="5"/>
      <c r="GZ208" s="5"/>
      <c r="HA208" s="4"/>
      <c r="HB208" s="6"/>
      <c r="HC208" s="4"/>
      <c r="HD208" s="6"/>
      <c r="HE208" s="5"/>
      <c r="HF208" s="5"/>
      <c r="HG208" s="4"/>
      <c r="HH208" s="6"/>
      <c r="HI208" s="4"/>
      <c r="HJ208" s="6"/>
      <c r="HK208" s="5"/>
      <c r="HL208" s="5"/>
      <c r="HM208" s="4"/>
      <c r="HN208" s="6"/>
      <c r="HO208" s="4"/>
      <c r="HP208" s="6"/>
      <c r="HQ208" s="5"/>
      <c r="HR208" s="5"/>
      <c r="HS208" s="4"/>
      <c r="HT208" s="6"/>
      <c r="HU208" s="4"/>
      <c r="HV208" s="6"/>
      <c r="HW208" s="5"/>
      <c r="HX208" s="5"/>
      <c r="HY208" s="4"/>
      <c r="HZ208" s="6"/>
      <c r="IA208" s="4"/>
      <c r="IB208" s="6"/>
      <c r="IC208" s="5"/>
      <c r="ID208" s="5"/>
      <c r="IE208" s="4"/>
      <c r="IF208" s="6"/>
      <c r="IG208" s="4"/>
      <c r="IH208" s="6"/>
      <c r="II208" s="5"/>
      <c r="IJ208" s="5"/>
      <c r="IK208" s="4"/>
      <c r="IL208" s="6"/>
      <c r="IM208" s="4"/>
      <c r="IN208" s="6"/>
      <c r="IO208" s="5"/>
      <c r="IP208" s="5"/>
      <c r="IQ208" s="4"/>
      <c r="IR208" s="6"/>
      <c r="IS208" s="4"/>
      <c r="IT208" s="6"/>
      <c r="IU208" s="5"/>
      <c r="IV208" s="5"/>
      <c r="IW208" s="4"/>
      <c r="IX208" s="6"/>
      <c r="IY208" s="4"/>
      <c r="IZ208" s="6"/>
      <c r="JA208" s="5"/>
      <c r="JB208" s="5"/>
      <c r="JC208" s="4"/>
      <c r="JD208" s="6"/>
      <c r="JE208" s="4"/>
      <c r="JF208" s="6"/>
      <c r="JG208" s="5"/>
      <c r="JH208" s="5"/>
      <c r="JI208" s="4"/>
      <c r="JJ208" s="6"/>
      <c r="JK208" s="4"/>
      <c r="JL208" s="6"/>
      <c r="JM208" s="5"/>
      <c r="JN208" s="5"/>
      <c r="JO208" s="4"/>
      <c r="JP208" s="6"/>
      <c r="JQ208" s="4"/>
      <c r="JR208" s="6"/>
      <c r="JS208" s="5"/>
      <c r="JT208" s="5"/>
      <c r="JU208" s="4"/>
      <c r="JV208" s="6"/>
      <c r="JW208" s="4"/>
      <c r="JX208" s="6"/>
      <c r="JY208" s="5"/>
      <c r="JZ208" s="5"/>
      <c r="KA208" s="4"/>
      <c r="KB208" s="6"/>
      <c r="KC208" s="4"/>
      <c r="KD208" s="6"/>
      <c r="KE208" s="5"/>
      <c r="KF208" s="5"/>
      <c r="KG208" s="4"/>
      <c r="KH208" s="6"/>
      <c r="KI208" s="4"/>
      <c r="KJ208" s="6"/>
      <c r="KK208" s="5"/>
      <c r="KL208" s="5"/>
    </row>
    <row r="209">
      <c r="A209" s="3" t="s">
        <v>85</v>
      </c>
      <c r="B209" s="3" t="s">
        <v>86</v>
      </c>
      <c r="C209" s="3" t="s">
        <v>522</v>
      </c>
      <c r="D209" s="3" t="s">
        <v>523</v>
      </c>
      <c r="E209" s="3" t="s">
        <v>287</v>
      </c>
      <c r="F209" s="3" t="s">
        <v>288</v>
      </c>
      <c r="G209" s="3" t="s">
        <v>289</v>
      </c>
      <c r="H209" s="3" t="s">
        <v>104</v>
      </c>
      <c r="I209" s="4"/>
      <c r="J209" s="4">
        <f>=ROUNDDOWN({0},0)</f>
      </c>
      <c r="K209" s="4"/>
      <c r="L209" s="5"/>
      <c r="M209" s="4"/>
      <c r="N209" s="4">
        <f>=ROUNDDOWN({0},0)</f>
      </c>
      <c r="O209" s="4"/>
      <c r="P209" s="5"/>
      <c r="Q209" s="4">
        <v>14</v>
      </c>
      <c r="R209" s="6">
        <v>515.81</v>
      </c>
      <c r="S209" s="4"/>
      <c r="T209" s="6"/>
      <c r="U209" s="5"/>
      <c r="V209" s="5"/>
      <c r="W209" s="4"/>
      <c r="X209" s="6"/>
      <c r="Y209" s="4"/>
      <c r="Z209" s="6"/>
      <c r="AA209" s="5"/>
      <c r="AB209" s="5"/>
      <c r="AC209" s="4"/>
      <c r="AD209" s="6"/>
      <c r="AE209" s="4"/>
      <c r="AF209" s="6"/>
      <c r="AG209" s="5"/>
      <c r="AH209" s="5"/>
      <c r="AI209" s="4"/>
      <c r="AJ209" s="6"/>
      <c r="AK209" s="4"/>
      <c r="AL209" s="6"/>
      <c r="AM209" s="5"/>
      <c r="AN209" s="5"/>
      <c r="AO209" s="4">
        <v>1</v>
      </c>
      <c r="AP209" s="6">
        <v>36.87</v>
      </c>
      <c r="AQ209" s="4"/>
      <c r="AR209" s="6"/>
      <c r="AS209" s="5"/>
      <c r="AT209" s="5"/>
      <c r="AU209" s="4">
        <v>10</v>
      </c>
      <c r="AV209" s="6">
        <v>388.9</v>
      </c>
      <c r="AW209" s="4"/>
      <c r="AX209" s="6"/>
      <c r="AY209" s="5"/>
      <c r="AZ209" s="5"/>
      <c r="BA209" s="4"/>
      <c r="BB209" s="6"/>
      <c r="BC209" s="4"/>
      <c r="BD209" s="6"/>
      <c r="BE209" s="5"/>
      <c r="BF209" s="5"/>
      <c r="BG209" s="4">
        <v>2</v>
      </c>
      <c r="BH209" s="6">
        <v>42.32</v>
      </c>
      <c r="BI209" s="4"/>
      <c r="BJ209" s="6"/>
      <c r="BK209" s="5"/>
      <c r="BL209" s="5"/>
      <c r="BM209" s="4"/>
      <c r="BN209" s="6"/>
      <c r="BO209" s="4"/>
      <c r="BP209" s="6"/>
      <c r="BQ209" s="5"/>
      <c r="BR209" s="5"/>
      <c r="BS209" s="4"/>
      <c r="BT209" s="6"/>
      <c r="BU209" s="4"/>
      <c r="BV209" s="6"/>
      <c r="BW209" s="5"/>
      <c r="BX209" s="5"/>
      <c r="BY209" s="4"/>
      <c r="BZ209" s="6"/>
      <c r="CA209" s="4"/>
      <c r="CB209" s="6"/>
      <c r="CC209" s="5"/>
      <c r="CD209" s="5"/>
      <c r="CE209" s="4">
        <v>1</v>
      </c>
      <c r="CF209" s="6">
        <v>47.72</v>
      </c>
      <c r="CG209" s="4"/>
      <c r="CH209" s="6"/>
      <c r="CI209" s="5"/>
      <c r="CJ209" s="5"/>
      <c r="CK209" s="4"/>
      <c r="CL209" s="6"/>
      <c r="CM209" s="4"/>
      <c r="CN209" s="6"/>
      <c r="CO209" s="5"/>
      <c r="CP209" s="5"/>
      <c r="CQ209" s="4"/>
      <c r="CR209" s="6"/>
      <c r="CS209" s="4"/>
      <c r="CT209" s="6"/>
      <c r="CU209" s="5"/>
      <c r="CV209" s="5"/>
      <c r="CW209" s="4"/>
      <c r="CX209" s="6"/>
      <c r="CY209" s="4"/>
      <c r="CZ209" s="6"/>
      <c r="DA209" s="5"/>
      <c r="DB209" s="5"/>
      <c r="DC209" s="4"/>
      <c r="DD209" s="6"/>
      <c r="DE209" s="4"/>
      <c r="DF209" s="6"/>
      <c r="DG209" s="5"/>
      <c r="DH209" s="5"/>
      <c r="DI209" s="4"/>
      <c r="DJ209" s="6"/>
      <c r="DK209" s="4"/>
      <c r="DL209" s="6"/>
      <c r="DM209" s="5"/>
      <c r="DN209" s="5"/>
      <c r="DO209" s="4"/>
      <c r="DP209" s="6"/>
      <c r="DQ209" s="4"/>
      <c r="DR209" s="6"/>
      <c r="DS209" s="5"/>
      <c r="DT209" s="5"/>
      <c r="DU209" s="4"/>
      <c r="DV209" s="6"/>
      <c r="DW209" s="4"/>
      <c r="DX209" s="6"/>
      <c r="DY209" s="5"/>
      <c r="DZ209" s="5"/>
      <c r="EA209" s="4"/>
      <c r="EB209" s="6"/>
      <c r="EC209" s="4"/>
      <c r="ED209" s="6"/>
      <c r="EE209" s="5"/>
      <c r="EF209" s="5"/>
      <c r="EG209" s="4"/>
      <c r="EH209" s="6"/>
      <c r="EI209" s="4"/>
      <c r="EJ209" s="6"/>
      <c r="EK209" s="5"/>
      <c r="EL209" s="5"/>
      <c r="EM209" s="4"/>
      <c r="EN209" s="6"/>
      <c r="EO209" s="4"/>
      <c r="EP209" s="6"/>
      <c r="EQ209" s="5"/>
      <c r="ER209" s="5"/>
      <c r="ES209" s="4"/>
      <c r="ET209" s="6"/>
      <c r="EU209" s="4"/>
      <c r="EV209" s="6"/>
      <c r="EW209" s="5"/>
      <c r="EX209" s="5"/>
      <c r="EY209" s="4"/>
      <c r="EZ209" s="6"/>
      <c r="FA209" s="4"/>
      <c r="FB209" s="6"/>
      <c r="FC209" s="5"/>
      <c r="FD209" s="5"/>
      <c r="FE209" s="4"/>
      <c r="FF209" s="6"/>
      <c r="FG209" s="4"/>
      <c r="FH209" s="6"/>
      <c r="FI209" s="5"/>
      <c r="FJ209" s="5"/>
      <c r="FK209" s="4"/>
      <c r="FL209" s="6"/>
      <c r="FM209" s="4"/>
      <c r="FN209" s="6"/>
      <c r="FO209" s="5"/>
      <c r="FP209" s="5"/>
      <c r="FQ209" s="4"/>
      <c r="FR209" s="6"/>
      <c r="FS209" s="4"/>
      <c r="FT209" s="6"/>
      <c r="FU209" s="5"/>
      <c r="FV209" s="5"/>
      <c r="FW209" s="4"/>
      <c r="FX209" s="6"/>
      <c r="FY209" s="4"/>
      <c r="FZ209" s="6"/>
      <c r="GA209" s="5"/>
      <c r="GB209" s="5"/>
      <c r="GC209" s="4"/>
      <c r="GD209" s="6"/>
      <c r="GE209" s="4"/>
      <c r="GF209" s="6"/>
      <c r="GG209" s="5"/>
      <c r="GH209" s="5"/>
      <c r="GI209" s="4"/>
      <c r="GJ209" s="6"/>
      <c r="GK209" s="4"/>
      <c r="GL209" s="6"/>
      <c r="GM209" s="5"/>
      <c r="GN209" s="5"/>
      <c r="GO209" s="4"/>
      <c r="GP209" s="6"/>
      <c r="GQ209" s="4"/>
      <c r="GR209" s="6"/>
      <c r="GS209" s="5"/>
      <c r="GT209" s="5"/>
      <c r="GU209" s="4"/>
      <c r="GV209" s="6"/>
      <c r="GW209" s="4"/>
      <c r="GX209" s="6"/>
      <c r="GY209" s="5"/>
      <c r="GZ209" s="5"/>
      <c r="HA209" s="4"/>
      <c r="HB209" s="6"/>
      <c r="HC209" s="4"/>
      <c r="HD209" s="6"/>
      <c r="HE209" s="5"/>
      <c r="HF209" s="5"/>
      <c r="HG209" s="4"/>
      <c r="HH209" s="6"/>
      <c r="HI209" s="4"/>
      <c r="HJ209" s="6"/>
      <c r="HK209" s="5"/>
      <c r="HL209" s="5"/>
      <c r="HM209" s="4"/>
      <c r="HN209" s="6"/>
      <c r="HO209" s="4"/>
      <c r="HP209" s="6"/>
      <c r="HQ209" s="5"/>
      <c r="HR209" s="5"/>
      <c r="HS209" s="4"/>
      <c r="HT209" s="6"/>
      <c r="HU209" s="4"/>
      <c r="HV209" s="6"/>
      <c r="HW209" s="5"/>
      <c r="HX209" s="5"/>
      <c r="HY209" s="4"/>
      <c r="HZ209" s="6"/>
      <c r="IA209" s="4"/>
      <c r="IB209" s="6"/>
      <c r="IC209" s="5"/>
      <c r="ID209" s="5"/>
      <c r="IE209" s="4"/>
      <c r="IF209" s="6"/>
      <c r="IG209" s="4"/>
      <c r="IH209" s="6"/>
      <c r="II209" s="5"/>
      <c r="IJ209" s="5"/>
      <c r="IK209" s="4"/>
      <c r="IL209" s="6"/>
      <c r="IM209" s="4"/>
      <c r="IN209" s="6"/>
      <c r="IO209" s="5"/>
      <c r="IP209" s="5"/>
      <c r="IQ209" s="4"/>
      <c r="IR209" s="6"/>
      <c r="IS209" s="4"/>
      <c r="IT209" s="6"/>
      <c r="IU209" s="5"/>
      <c r="IV209" s="5"/>
      <c r="IW209" s="4"/>
      <c r="IX209" s="6"/>
      <c r="IY209" s="4"/>
      <c r="IZ209" s="6"/>
      <c r="JA209" s="5"/>
      <c r="JB209" s="5"/>
      <c r="JC209" s="4"/>
      <c r="JD209" s="6"/>
      <c r="JE209" s="4"/>
      <c r="JF209" s="6"/>
      <c r="JG209" s="5"/>
      <c r="JH209" s="5"/>
      <c r="JI209" s="4"/>
      <c r="JJ209" s="6"/>
      <c r="JK209" s="4"/>
      <c r="JL209" s="6"/>
      <c r="JM209" s="5"/>
      <c r="JN209" s="5"/>
      <c r="JO209" s="4"/>
      <c r="JP209" s="6"/>
      <c r="JQ209" s="4"/>
      <c r="JR209" s="6"/>
      <c r="JS209" s="5"/>
      <c r="JT209" s="5"/>
      <c r="JU209" s="4"/>
      <c r="JV209" s="6"/>
      <c r="JW209" s="4"/>
      <c r="JX209" s="6"/>
      <c r="JY209" s="5"/>
      <c r="JZ209" s="5"/>
      <c r="KA209" s="4"/>
      <c r="KB209" s="6"/>
      <c r="KC209" s="4"/>
      <c r="KD209" s="6"/>
      <c r="KE209" s="5"/>
      <c r="KF209" s="5"/>
      <c r="KG209" s="4"/>
      <c r="KH209" s="6"/>
      <c r="KI209" s="4"/>
      <c r="KJ209" s="6"/>
      <c r="KK209" s="5"/>
      <c r="KL209" s="5"/>
    </row>
    <row r="210">
      <c r="A210" s="3" t="s">
        <v>85</v>
      </c>
      <c r="B210" s="3" t="s">
        <v>86</v>
      </c>
      <c r="C210" s="3" t="s">
        <v>522</v>
      </c>
      <c r="D210" s="3" t="s">
        <v>523</v>
      </c>
      <c r="E210" s="3" t="s">
        <v>414</v>
      </c>
      <c r="F210" s="3" t="s">
        <v>415</v>
      </c>
      <c r="G210" s="3" t="s">
        <v>416</v>
      </c>
      <c r="H210" s="3" t="s">
        <v>104</v>
      </c>
      <c r="I210" s="4"/>
      <c r="J210" s="4">
        <f>=ROUNDDOWN({0},0)</f>
      </c>
      <c r="K210" s="4"/>
      <c r="L210" s="5"/>
      <c r="M210" s="4"/>
      <c r="N210" s="4">
        <f>=ROUNDDOWN({0},0)</f>
      </c>
      <c r="O210" s="4"/>
      <c r="P210" s="5"/>
      <c r="Q210" s="4">
        <v>9</v>
      </c>
      <c r="R210" s="6">
        <v>433.73</v>
      </c>
      <c r="S210" s="4"/>
      <c r="T210" s="6"/>
      <c r="U210" s="5"/>
      <c r="V210" s="5"/>
      <c r="W210" s="4"/>
      <c r="X210" s="6"/>
      <c r="Y210" s="4"/>
      <c r="Z210" s="6"/>
      <c r="AA210" s="5"/>
      <c r="AB210" s="5"/>
      <c r="AC210" s="4">
        <v>2</v>
      </c>
      <c r="AD210" s="6">
        <v>73.23</v>
      </c>
      <c r="AE210" s="4"/>
      <c r="AF210" s="6"/>
      <c r="AG210" s="5"/>
      <c r="AH210" s="5"/>
      <c r="AI210" s="4">
        <v>1</v>
      </c>
      <c r="AJ210" s="6">
        <v>51.2</v>
      </c>
      <c r="AK210" s="4"/>
      <c r="AL210" s="6"/>
      <c r="AM210" s="5"/>
      <c r="AN210" s="5"/>
      <c r="AO210" s="4"/>
      <c r="AP210" s="6"/>
      <c r="AQ210" s="4"/>
      <c r="AR210" s="6"/>
      <c r="AS210" s="5"/>
      <c r="AT210" s="5"/>
      <c r="AU210" s="4"/>
      <c r="AV210" s="6"/>
      <c r="AW210" s="4"/>
      <c r="AX210" s="6"/>
      <c r="AY210" s="5"/>
      <c r="AZ210" s="5"/>
      <c r="BA210" s="4">
        <v>2</v>
      </c>
      <c r="BB210" s="6">
        <v>91.98</v>
      </c>
      <c r="BC210" s="4"/>
      <c r="BD210" s="6"/>
      <c r="BE210" s="5"/>
      <c r="BF210" s="5"/>
      <c r="BG210" s="4"/>
      <c r="BH210" s="6"/>
      <c r="BI210" s="4"/>
      <c r="BJ210" s="6"/>
      <c r="BK210" s="5"/>
      <c r="BL210" s="5"/>
      <c r="BM210" s="4"/>
      <c r="BN210" s="6"/>
      <c r="BO210" s="4"/>
      <c r="BP210" s="6"/>
      <c r="BQ210" s="5"/>
      <c r="BR210" s="5"/>
      <c r="BS210" s="4"/>
      <c r="BT210" s="6"/>
      <c r="BU210" s="4"/>
      <c r="BV210" s="6"/>
      <c r="BW210" s="5"/>
      <c r="BX210" s="5"/>
      <c r="BY210" s="4"/>
      <c r="BZ210" s="6"/>
      <c r="CA210" s="4"/>
      <c r="CB210" s="6"/>
      <c r="CC210" s="5"/>
      <c r="CD210" s="5"/>
      <c r="CE210" s="4">
        <v>2</v>
      </c>
      <c r="CF210" s="6">
        <v>117.02</v>
      </c>
      <c r="CG210" s="4"/>
      <c r="CH210" s="6"/>
      <c r="CI210" s="5"/>
      <c r="CJ210" s="5"/>
      <c r="CK210" s="4"/>
      <c r="CL210" s="6"/>
      <c r="CM210" s="4"/>
      <c r="CN210" s="6"/>
      <c r="CO210" s="5"/>
      <c r="CP210" s="5"/>
      <c r="CQ210" s="4"/>
      <c r="CR210" s="6"/>
      <c r="CS210" s="4"/>
      <c r="CT210" s="6"/>
      <c r="CU210" s="5"/>
      <c r="CV210" s="5"/>
      <c r="CW210" s="4">
        <v>1</v>
      </c>
      <c r="CX210" s="6">
        <v>50.4</v>
      </c>
      <c r="CY210" s="4"/>
      <c r="CZ210" s="6"/>
      <c r="DA210" s="5"/>
      <c r="DB210" s="5"/>
      <c r="DC210" s="4"/>
      <c r="DD210" s="6"/>
      <c r="DE210" s="4"/>
      <c r="DF210" s="6"/>
      <c r="DG210" s="5"/>
      <c r="DH210" s="5"/>
      <c r="DI210" s="4">
        <v>1</v>
      </c>
      <c r="DJ210" s="6">
        <v>49.9</v>
      </c>
      <c r="DK210" s="4"/>
      <c r="DL210" s="6"/>
      <c r="DM210" s="5"/>
      <c r="DN210" s="5"/>
      <c r="DO210" s="4"/>
      <c r="DP210" s="6"/>
      <c r="DQ210" s="4"/>
      <c r="DR210" s="6"/>
      <c r="DS210" s="5"/>
      <c r="DT210" s="5"/>
      <c r="DU210" s="4"/>
      <c r="DV210" s="6"/>
      <c r="DW210" s="4"/>
      <c r="DX210" s="6"/>
      <c r="DY210" s="5"/>
      <c r="DZ210" s="5"/>
      <c r="EA210" s="4"/>
      <c r="EB210" s="6"/>
      <c r="EC210" s="4"/>
      <c r="ED210" s="6"/>
      <c r="EE210" s="5"/>
      <c r="EF210" s="5"/>
      <c r="EG210" s="4"/>
      <c r="EH210" s="6"/>
      <c r="EI210" s="4"/>
      <c r="EJ210" s="6"/>
      <c r="EK210" s="5"/>
      <c r="EL210" s="5"/>
      <c r="EM210" s="4"/>
      <c r="EN210" s="6"/>
      <c r="EO210" s="4"/>
      <c r="EP210" s="6"/>
      <c r="EQ210" s="5"/>
      <c r="ER210" s="5"/>
      <c r="ES210" s="4"/>
      <c r="ET210" s="6"/>
      <c r="EU210" s="4"/>
      <c r="EV210" s="6"/>
      <c r="EW210" s="5"/>
      <c r="EX210" s="5"/>
      <c r="EY210" s="4"/>
      <c r="EZ210" s="6"/>
      <c r="FA210" s="4"/>
      <c r="FB210" s="6"/>
      <c r="FC210" s="5"/>
      <c r="FD210" s="5"/>
      <c r="FE210" s="4"/>
      <c r="FF210" s="6"/>
      <c r="FG210" s="4"/>
      <c r="FH210" s="6"/>
      <c r="FI210" s="5"/>
      <c r="FJ210" s="5"/>
      <c r="FK210" s="4"/>
      <c r="FL210" s="6"/>
      <c r="FM210" s="4"/>
      <c r="FN210" s="6"/>
      <c r="FO210" s="5"/>
      <c r="FP210" s="5"/>
      <c r="FQ210" s="4"/>
      <c r="FR210" s="6"/>
      <c r="FS210" s="4"/>
      <c r="FT210" s="6"/>
      <c r="FU210" s="5"/>
      <c r="FV210" s="5"/>
      <c r="FW210" s="4"/>
      <c r="FX210" s="6"/>
      <c r="FY210" s="4"/>
      <c r="FZ210" s="6"/>
      <c r="GA210" s="5"/>
      <c r="GB210" s="5"/>
      <c r="GC210" s="4"/>
      <c r="GD210" s="6"/>
      <c r="GE210" s="4"/>
      <c r="GF210" s="6"/>
      <c r="GG210" s="5"/>
      <c r="GH210" s="5"/>
      <c r="GI210" s="4"/>
      <c r="GJ210" s="6"/>
      <c r="GK210" s="4"/>
      <c r="GL210" s="6"/>
      <c r="GM210" s="5"/>
      <c r="GN210" s="5"/>
      <c r="GO210" s="4"/>
      <c r="GP210" s="6"/>
      <c r="GQ210" s="4"/>
      <c r="GR210" s="6"/>
      <c r="GS210" s="5"/>
      <c r="GT210" s="5"/>
      <c r="GU210" s="4"/>
      <c r="GV210" s="6"/>
      <c r="GW210" s="4"/>
      <c r="GX210" s="6"/>
      <c r="GY210" s="5"/>
      <c r="GZ210" s="5"/>
      <c r="HA210" s="4"/>
      <c r="HB210" s="6"/>
      <c r="HC210" s="4"/>
      <c r="HD210" s="6"/>
      <c r="HE210" s="5"/>
      <c r="HF210" s="5"/>
      <c r="HG210" s="4"/>
      <c r="HH210" s="6"/>
      <c r="HI210" s="4"/>
      <c r="HJ210" s="6"/>
      <c r="HK210" s="5"/>
      <c r="HL210" s="5"/>
      <c r="HM210" s="4"/>
      <c r="HN210" s="6"/>
      <c r="HO210" s="4"/>
      <c r="HP210" s="6"/>
      <c r="HQ210" s="5"/>
      <c r="HR210" s="5"/>
      <c r="HS210" s="4"/>
      <c r="HT210" s="6"/>
      <c r="HU210" s="4"/>
      <c r="HV210" s="6"/>
      <c r="HW210" s="5"/>
      <c r="HX210" s="5"/>
      <c r="HY210" s="4"/>
      <c r="HZ210" s="6"/>
      <c r="IA210" s="4"/>
      <c r="IB210" s="6"/>
      <c r="IC210" s="5"/>
      <c r="ID210" s="5"/>
      <c r="IE210" s="4"/>
      <c r="IF210" s="6"/>
      <c r="IG210" s="4"/>
      <c r="IH210" s="6"/>
      <c r="II210" s="5"/>
      <c r="IJ210" s="5"/>
      <c r="IK210" s="4"/>
      <c r="IL210" s="6"/>
      <c r="IM210" s="4"/>
      <c r="IN210" s="6"/>
      <c r="IO210" s="5"/>
      <c r="IP210" s="5"/>
      <c r="IQ210" s="4"/>
      <c r="IR210" s="6"/>
      <c r="IS210" s="4"/>
      <c r="IT210" s="6"/>
      <c r="IU210" s="5"/>
      <c r="IV210" s="5"/>
      <c r="IW210" s="4"/>
      <c r="IX210" s="6"/>
      <c r="IY210" s="4"/>
      <c r="IZ210" s="6"/>
      <c r="JA210" s="5"/>
      <c r="JB210" s="5"/>
      <c r="JC210" s="4"/>
      <c r="JD210" s="6"/>
      <c r="JE210" s="4"/>
      <c r="JF210" s="6"/>
      <c r="JG210" s="5"/>
      <c r="JH210" s="5"/>
      <c r="JI210" s="4"/>
      <c r="JJ210" s="6"/>
      <c r="JK210" s="4"/>
      <c r="JL210" s="6"/>
      <c r="JM210" s="5"/>
      <c r="JN210" s="5"/>
      <c r="JO210" s="4"/>
      <c r="JP210" s="6"/>
      <c r="JQ210" s="4"/>
      <c r="JR210" s="6"/>
      <c r="JS210" s="5"/>
      <c r="JT210" s="5"/>
      <c r="JU210" s="4"/>
      <c r="JV210" s="6"/>
      <c r="JW210" s="4"/>
      <c r="JX210" s="6"/>
      <c r="JY210" s="5"/>
      <c r="JZ210" s="5"/>
      <c r="KA210" s="4"/>
      <c r="KB210" s="6"/>
      <c r="KC210" s="4"/>
      <c r="KD210" s="6"/>
      <c r="KE210" s="5"/>
      <c r="KF210" s="5"/>
      <c r="KG210" s="4"/>
      <c r="KH210" s="6"/>
      <c r="KI210" s="4"/>
      <c r="KJ210" s="6"/>
      <c r="KK210" s="5"/>
      <c r="KL210" s="5"/>
    </row>
    <row r="211">
      <c r="A211" s="3" t="s">
        <v>85</v>
      </c>
      <c r="B211" s="3" t="s">
        <v>86</v>
      </c>
      <c r="C211" s="3" t="s">
        <v>522</v>
      </c>
      <c r="D211" s="3" t="s">
        <v>523</v>
      </c>
      <c r="E211" s="3" t="s">
        <v>307</v>
      </c>
      <c r="F211" s="3" t="s">
        <v>308</v>
      </c>
      <c r="G211" s="3" t="s">
        <v>309</v>
      </c>
      <c r="H211" s="3" t="s">
        <v>165</v>
      </c>
      <c r="I211" s="4"/>
      <c r="J211" s="4">
        <f>=ROUNDDOWN({0},0)</f>
      </c>
      <c r="K211" s="4">
        <v>310</v>
      </c>
      <c r="L211" s="5">
        <v>1</v>
      </c>
      <c r="M211" s="4"/>
      <c r="N211" s="4">
        <f>=ROUNDDOWN({0},0)</f>
      </c>
      <c r="O211" s="4"/>
      <c r="P211" s="5"/>
      <c r="Q211" s="4">
        <v>10</v>
      </c>
      <c r="R211" s="6">
        <v>407.42</v>
      </c>
      <c r="S211" s="4"/>
      <c r="T211" s="6"/>
      <c r="U211" s="5"/>
      <c r="V211" s="5"/>
      <c r="W211" s="4">
        <v>5</v>
      </c>
      <c r="X211" s="6">
        <v>202.17</v>
      </c>
      <c r="Y211" s="4"/>
      <c r="Z211" s="6"/>
      <c r="AA211" s="5"/>
      <c r="AB211" s="5"/>
      <c r="AC211" s="4"/>
      <c r="AD211" s="6"/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>
        <v>2</v>
      </c>
      <c r="AP211" s="6">
        <v>86.02</v>
      </c>
      <c r="AQ211" s="4"/>
      <c r="AR211" s="6"/>
      <c r="AS211" s="5"/>
      <c r="AT211" s="5"/>
      <c r="AU211" s="4"/>
      <c r="AV211" s="6"/>
      <c r="AW211" s="4"/>
      <c r="AX211" s="6"/>
      <c r="AY211" s="5"/>
      <c r="AZ211" s="5"/>
      <c r="BA211" s="4"/>
      <c r="BB211" s="6"/>
      <c r="BC211" s="4"/>
      <c r="BD211" s="6"/>
      <c r="BE211" s="5"/>
      <c r="BF211" s="5"/>
      <c r="BG211" s="4"/>
      <c r="BH211" s="6"/>
      <c r="BI211" s="4"/>
      <c r="BJ211" s="6"/>
      <c r="BK211" s="5"/>
      <c r="BL211" s="5"/>
      <c r="BM211" s="4"/>
      <c r="BN211" s="6"/>
      <c r="BO211" s="4"/>
      <c r="BP211" s="6"/>
      <c r="BQ211" s="5"/>
      <c r="BR211" s="5"/>
      <c r="BS211" s="4"/>
      <c r="BT211" s="6"/>
      <c r="BU211" s="4"/>
      <c r="BV211" s="6"/>
      <c r="BW211" s="5"/>
      <c r="BX211" s="5"/>
      <c r="BY211" s="4"/>
      <c r="BZ211" s="6"/>
      <c r="CA211" s="4"/>
      <c r="CB211" s="6"/>
      <c r="CC211" s="5"/>
      <c r="CD211" s="5"/>
      <c r="CE211" s="4">
        <v>3</v>
      </c>
      <c r="CF211" s="6">
        <v>119.23</v>
      </c>
      <c r="CG211" s="4"/>
      <c r="CH211" s="6"/>
      <c r="CI211" s="5"/>
      <c r="CJ211" s="5"/>
      <c r="CK211" s="4"/>
      <c r="CL211" s="6"/>
      <c r="CM211" s="4"/>
      <c r="CN211" s="6"/>
      <c r="CO211" s="5"/>
      <c r="CP211" s="5"/>
      <c r="CQ211" s="4"/>
      <c r="CR211" s="6"/>
      <c r="CS211" s="4"/>
      <c r="CT211" s="6"/>
      <c r="CU211" s="5"/>
      <c r="CV211" s="5"/>
      <c r="CW211" s="4"/>
      <c r="CX211" s="6"/>
      <c r="CY211" s="4"/>
      <c r="CZ211" s="6"/>
      <c r="DA211" s="5"/>
      <c r="DB211" s="5"/>
      <c r="DC211" s="4"/>
      <c r="DD211" s="6"/>
      <c r="DE211" s="4"/>
      <c r="DF211" s="6"/>
      <c r="DG211" s="5"/>
      <c r="DH211" s="5"/>
      <c r="DI211" s="4"/>
      <c r="DJ211" s="6"/>
      <c r="DK211" s="4"/>
      <c r="DL211" s="6"/>
      <c r="DM211" s="5"/>
      <c r="DN211" s="5"/>
      <c r="DO211" s="4"/>
      <c r="DP211" s="6"/>
      <c r="DQ211" s="4"/>
      <c r="DR211" s="6"/>
      <c r="DS211" s="5"/>
      <c r="DT211" s="5"/>
      <c r="DU211" s="4"/>
      <c r="DV211" s="6"/>
      <c r="DW211" s="4"/>
      <c r="DX211" s="6"/>
      <c r="DY211" s="5"/>
      <c r="DZ211" s="5"/>
      <c r="EA211" s="4"/>
      <c r="EB211" s="6"/>
      <c r="EC211" s="4"/>
      <c r="ED211" s="6"/>
      <c r="EE211" s="5"/>
      <c r="EF211" s="5"/>
      <c r="EG211" s="4"/>
      <c r="EH211" s="6"/>
      <c r="EI211" s="4"/>
      <c r="EJ211" s="6"/>
      <c r="EK211" s="5"/>
      <c r="EL211" s="5"/>
      <c r="EM211" s="4"/>
      <c r="EN211" s="6"/>
      <c r="EO211" s="4"/>
      <c r="EP211" s="6"/>
      <c r="EQ211" s="5"/>
      <c r="ER211" s="5"/>
      <c r="ES211" s="4"/>
      <c r="ET211" s="6"/>
      <c r="EU211" s="4"/>
      <c r="EV211" s="6"/>
      <c r="EW211" s="5"/>
      <c r="EX211" s="5"/>
      <c r="EY211" s="4"/>
      <c r="EZ211" s="6"/>
      <c r="FA211" s="4"/>
      <c r="FB211" s="6"/>
      <c r="FC211" s="5"/>
      <c r="FD211" s="5"/>
      <c r="FE211" s="4"/>
      <c r="FF211" s="6"/>
      <c r="FG211" s="4"/>
      <c r="FH211" s="6"/>
      <c r="FI211" s="5"/>
      <c r="FJ211" s="5"/>
      <c r="FK211" s="4"/>
      <c r="FL211" s="6"/>
      <c r="FM211" s="4"/>
      <c r="FN211" s="6"/>
      <c r="FO211" s="5"/>
      <c r="FP211" s="5"/>
      <c r="FQ211" s="4"/>
      <c r="FR211" s="6"/>
      <c r="FS211" s="4"/>
      <c r="FT211" s="6"/>
      <c r="FU211" s="5"/>
      <c r="FV211" s="5"/>
      <c r="FW211" s="4"/>
      <c r="FX211" s="6"/>
      <c r="FY211" s="4"/>
      <c r="FZ211" s="6"/>
      <c r="GA211" s="5"/>
      <c r="GB211" s="5"/>
      <c r="GC211" s="4"/>
      <c r="GD211" s="6"/>
      <c r="GE211" s="4"/>
      <c r="GF211" s="6"/>
      <c r="GG211" s="5"/>
      <c r="GH211" s="5"/>
      <c r="GI211" s="4"/>
      <c r="GJ211" s="6"/>
      <c r="GK211" s="4"/>
      <c r="GL211" s="6"/>
      <c r="GM211" s="5"/>
      <c r="GN211" s="5"/>
      <c r="GO211" s="4"/>
      <c r="GP211" s="6"/>
      <c r="GQ211" s="4"/>
      <c r="GR211" s="6"/>
      <c r="GS211" s="5"/>
      <c r="GT211" s="5"/>
      <c r="GU211" s="4"/>
      <c r="GV211" s="6"/>
      <c r="GW211" s="4"/>
      <c r="GX211" s="6"/>
      <c r="GY211" s="5"/>
      <c r="GZ211" s="5"/>
      <c r="HA211" s="4"/>
      <c r="HB211" s="6"/>
      <c r="HC211" s="4"/>
      <c r="HD211" s="6"/>
      <c r="HE211" s="5"/>
      <c r="HF211" s="5"/>
      <c r="HG211" s="4"/>
      <c r="HH211" s="6"/>
      <c r="HI211" s="4"/>
      <c r="HJ211" s="6"/>
      <c r="HK211" s="5"/>
      <c r="HL211" s="5"/>
      <c r="HM211" s="4"/>
      <c r="HN211" s="6"/>
      <c r="HO211" s="4"/>
      <c r="HP211" s="6"/>
      <c r="HQ211" s="5"/>
      <c r="HR211" s="5"/>
      <c r="HS211" s="4"/>
      <c r="HT211" s="6"/>
      <c r="HU211" s="4"/>
      <c r="HV211" s="6"/>
      <c r="HW211" s="5"/>
      <c r="HX211" s="5"/>
      <c r="HY211" s="4"/>
      <c r="HZ211" s="6"/>
      <c r="IA211" s="4"/>
      <c r="IB211" s="6"/>
      <c r="IC211" s="5"/>
      <c r="ID211" s="5"/>
      <c r="IE211" s="4"/>
      <c r="IF211" s="6"/>
      <c r="IG211" s="4"/>
      <c r="IH211" s="6"/>
      <c r="II211" s="5"/>
      <c r="IJ211" s="5"/>
      <c r="IK211" s="4"/>
      <c r="IL211" s="6"/>
      <c r="IM211" s="4"/>
      <c r="IN211" s="6"/>
      <c r="IO211" s="5"/>
      <c r="IP211" s="5"/>
      <c r="IQ211" s="4"/>
      <c r="IR211" s="6"/>
      <c r="IS211" s="4"/>
      <c r="IT211" s="6"/>
      <c r="IU211" s="5"/>
      <c r="IV211" s="5"/>
      <c r="IW211" s="4"/>
      <c r="IX211" s="6"/>
      <c r="IY211" s="4"/>
      <c r="IZ211" s="6"/>
      <c r="JA211" s="5"/>
      <c r="JB211" s="5"/>
      <c r="JC211" s="4"/>
      <c r="JD211" s="6"/>
      <c r="JE211" s="4"/>
      <c r="JF211" s="6"/>
      <c r="JG211" s="5"/>
      <c r="JH211" s="5"/>
      <c r="JI211" s="4"/>
      <c r="JJ211" s="6"/>
      <c r="JK211" s="4"/>
      <c r="JL211" s="6"/>
      <c r="JM211" s="5"/>
      <c r="JN211" s="5"/>
      <c r="JO211" s="4"/>
      <c r="JP211" s="6"/>
      <c r="JQ211" s="4"/>
      <c r="JR211" s="6"/>
      <c r="JS211" s="5"/>
      <c r="JT211" s="5"/>
      <c r="JU211" s="4"/>
      <c r="JV211" s="6"/>
      <c r="JW211" s="4"/>
      <c r="JX211" s="6"/>
      <c r="JY211" s="5"/>
      <c r="JZ211" s="5"/>
      <c r="KA211" s="4"/>
      <c r="KB211" s="6"/>
      <c r="KC211" s="4"/>
      <c r="KD211" s="6"/>
      <c r="KE211" s="5"/>
      <c r="KF211" s="5"/>
      <c r="KG211" s="4"/>
      <c r="KH211" s="6"/>
      <c r="KI211" s="4"/>
      <c r="KJ211" s="6"/>
      <c r="KK211" s="5"/>
      <c r="KL211" s="5"/>
    </row>
    <row r="212">
      <c r="A212" s="3" t="s">
        <v>85</v>
      </c>
      <c r="B212" s="3" t="s">
        <v>86</v>
      </c>
      <c r="C212" s="3" t="s">
        <v>522</v>
      </c>
      <c r="D212" s="3" t="s">
        <v>523</v>
      </c>
      <c r="E212" s="3" t="s">
        <v>422</v>
      </c>
      <c r="F212" s="3" t="s">
        <v>423</v>
      </c>
      <c r="G212" s="3" t="s">
        <v>424</v>
      </c>
      <c r="H212" s="3" t="s">
        <v>280</v>
      </c>
      <c r="I212" s="4"/>
      <c r="J212" s="4">
        <f>=ROUNDDOWN({0},0)</f>
      </c>
      <c r="K212" s="4"/>
      <c r="L212" s="5">
        <v>1</v>
      </c>
      <c r="M212" s="4"/>
      <c r="N212" s="4">
        <f>=ROUNDDOWN({0},0)</f>
      </c>
      <c r="O212" s="4"/>
      <c r="P212" s="5"/>
      <c r="Q212" s="4">
        <v>6</v>
      </c>
      <c r="R212" s="6">
        <v>393.59</v>
      </c>
      <c r="S212" s="4"/>
      <c r="T212" s="6"/>
      <c r="U212" s="5"/>
      <c r="V212" s="5"/>
      <c r="W212" s="4">
        <v>2</v>
      </c>
      <c r="X212" s="6">
        <v>107.36</v>
      </c>
      <c r="Y212" s="4"/>
      <c r="Z212" s="6"/>
      <c r="AA212" s="5"/>
      <c r="AB212" s="5"/>
      <c r="AC212" s="4"/>
      <c r="AD212" s="6"/>
      <c r="AE212" s="4"/>
      <c r="AF212" s="6"/>
      <c r="AG212" s="5"/>
      <c r="AH212" s="5"/>
      <c r="AI212" s="4">
        <v>2</v>
      </c>
      <c r="AJ212" s="6">
        <v>140.44</v>
      </c>
      <c r="AK212" s="4"/>
      <c r="AL212" s="6"/>
      <c r="AM212" s="5"/>
      <c r="AN212" s="5"/>
      <c r="AO212" s="4"/>
      <c r="AP212" s="6"/>
      <c r="AQ212" s="4"/>
      <c r="AR212" s="6"/>
      <c r="AS212" s="5"/>
      <c r="AT212" s="5"/>
      <c r="AU212" s="4"/>
      <c r="AV212" s="6"/>
      <c r="AW212" s="4"/>
      <c r="AX212" s="6"/>
      <c r="AY212" s="5"/>
      <c r="AZ212" s="5"/>
      <c r="BA212" s="4"/>
      <c r="BB212" s="6"/>
      <c r="BC212" s="4"/>
      <c r="BD212" s="6"/>
      <c r="BE212" s="5"/>
      <c r="BF212" s="5"/>
      <c r="BG212" s="4"/>
      <c r="BH212" s="6"/>
      <c r="BI212" s="4"/>
      <c r="BJ212" s="6"/>
      <c r="BK212" s="5"/>
      <c r="BL212" s="5"/>
      <c r="BM212" s="4">
        <v>1</v>
      </c>
      <c r="BN212" s="6">
        <v>75.57</v>
      </c>
      <c r="BO212" s="4"/>
      <c r="BP212" s="6"/>
      <c r="BQ212" s="5"/>
      <c r="BR212" s="5"/>
      <c r="BS212" s="4"/>
      <c r="BT212" s="6"/>
      <c r="BU212" s="4"/>
      <c r="BV212" s="6"/>
      <c r="BW212" s="5"/>
      <c r="BX212" s="5"/>
      <c r="BY212" s="4"/>
      <c r="BZ212" s="6"/>
      <c r="CA212" s="4"/>
      <c r="CB212" s="6"/>
      <c r="CC212" s="5"/>
      <c r="CD212" s="5"/>
      <c r="CE212" s="4">
        <v>1</v>
      </c>
      <c r="CF212" s="6">
        <v>70.22</v>
      </c>
      <c r="CG212" s="4"/>
      <c r="CH212" s="6"/>
      <c r="CI212" s="5"/>
      <c r="CJ212" s="5"/>
      <c r="CK212" s="4"/>
      <c r="CL212" s="6"/>
      <c r="CM212" s="4"/>
      <c r="CN212" s="6"/>
      <c r="CO212" s="5"/>
      <c r="CP212" s="5"/>
      <c r="CQ212" s="4"/>
      <c r="CR212" s="6"/>
      <c r="CS212" s="4"/>
      <c r="CT212" s="6"/>
      <c r="CU212" s="5"/>
      <c r="CV212" s="5"/>
      <c r="CW212" s="4"/>
      <c r="CX212" s="6"/>
      <c r="CY212" s="4"/>
      <c r="CZ212" s="6"/>
      <c r="DA212" s="5"/>
      <c r="DB212" s="5"/>
      <c r="DC212" s="4"/>
      <c r="DD212" s="6"/>
      <c r="DE212" s="4"/>
      <c r="DF212" s="6"/>
      <c r="DG212" s="5"/>
      <c r="DH212" s="5"/>
      <c r="DI212" s="4"/>
      <c r="DJ212" s="6"/>
      <c r="DK212" s="4"/>
      <c r="DL212" s="6"/>
      <c r="DM212" s="5"/>
      <c r="DN212" s="5"/>
      <c r="DO212" s="4"/>
      <c r="DP212" s="6"/>
      <c r="DQ212" s="4"/>
      <c r="DR212" s="6"/>
      <c r="DS212" s="5"/>
      <c r="DT212" s="5"/>
      <c r="DU212" s="4"/>
      <c r="DV212" s="6"/>
      <c r="DW212" s="4"/>
      <c r="DX212" s="6"/>
      <c r="DY212" s="5"/>
      <c r="DZ212" s="5"/>
      <c r="EA212" s="4"/>
      <c r="EB212" s="6"/>
      <c r="EC212" s="4"/>
      <c r="ED212" s="6"/>
      <c r="EE212" s="5"/>
      <c r="EF212" s="5"/>
      <c r="EG212" s="4"/>
      <c r="EH212" s="6"/>
      <c r="EI212" s="4"/>
      <c r="EJ212" s="6"/>
      <c r="EK212" s="5"/>
      <c r="EL212" s="5"/>
      <c r="EM212" s="4"/>
      <c r="EN212" s="6"/>
      <c r="EO212" s="4"/>
      <c r="EP212" s="6"/>
      <c r="EQ212" s="5"/>
      <c r="ER212" s="5"/>
      <c r="ES212" s="4"/>
      <c r="ET212" s="6"/>
      <c r="EU212" s="4"/>
      <c r="EV212" s="6"/>
      <c r="EW212" s="5"/>
      <c r="EX212" s="5"/>
      <c r="EY212" s="4"/>
      <c r="EZ212" s="6"/>
      <c r="FA212" s="4"/>
      <c r="FB212" s="6"/>
      <c r="FC212" s="5"/>
      <c r="FD212" s="5"/>
      <c r="FE212" s="4"/>
      <c r="FF212" s="6"/>
      <c r="FG212" s="4"/>
      <c r="FH212" s="6"/>
      <c r="FI212" s="5"/>
      <c r="FJ212" s="5"/>
      <c r="FK212" s="4"/>
      <c r="FL212" s="6"/>
      <c r="FM212" s="4"/>
      <c r="FN212" s="6"/>
      <c r="FO212" s="5"/>
      <c r="FP212" s="5"/>
      <c r="FQ212" s="4"/>
      <c r="FR212" s="6"/>
      <c r="FS212" s="4"/>
      <c r="FT212" s="6"/>
      <c r="FU212" s="5"/>
      <c r="FV212" s="5"/>
      <c r="FW212" s="4"/>
      <c r="FX212" s="6"/>
      <c r="FY212" s="4"/>
      <c r="FZ212" s="6"/>
      <c r="GA212" s="5"/>
      <c r="GB212" s="5"/>
      <c r="GC212" s="4"/>
      <c r="GD212" s="6"/>
      <c r="GE212" s="4"/>
      <c r="GF212" s="6"/>
      <c r="GG212" s="5"/>
      <c r="GH212" s="5"/>
      <c r="GI212" s="4"/>
      <c r="GJ212" s="6"/>
      <c r="GK212" s="4"/>
      <c r="GL212" s="6"/>
      <c r="GM212" s="5"/>
      <c r="GN212" s="5"/>
      <c r="GO212" s="4"/>
      <c r="GP212" s="6"/>
      <c r="GQ212" s="4"/>
      <c r="GR212" s="6"/>
      <c r="GS212" s="5"/>
      <c r="GT212" s="5"/>
      <c r="GU212" s="4"/>
      <c r="GV212" s="6"/>
      <c r="GW212" s="4"/>
      <c r="GX212" s="6"/>
      <c r="GY212" s="5"/>
      <c r="GZ212" s="5"/>
      <c r="HA212" s="4"/>
      <c r="HB212" s="6"/>
      <c r="HC212" s="4"/>
      <c r="HD212" s="6"/>
      <c r="HE212" s="5"/>
      <c r="HF212" s="5"/>
      <c r="HG212" s="4"/>
      <c r="HH212" s="6"/>
      <c r="HI212" s="4"/>
      <c r="HJ212" s="6"/>
      <c r="HK212" s="5"/>
      <c r="HL212" s="5"/>
      <c r="HM212" s="4"/>
      <c r="HN212" s="6"/>
      <c r="HO212" s="4"/>
      <c r="HP212" s="6"/>
      <c r="HQ212" s="5"/>
      <c r="HR212" s="5"/>
      <c r="HS212" s="4"/>
      <c r="HT212" s="6"/>
      <c r="HU212" s="4"/>
      <c r="HV212" s="6"/>
      <c r="HW212" s="5"/>
      <c r="HX212" s="5"/>
      <c r="HY212" s="4"/>
      <c r="HZ212" s="6"/>
      <c r="IA212" s="4"/>
      <c r="IB212" s="6"/>
      <c r="IC212" s="5"/>
      <c r="ID212" s="5"/>
      <c r="IE212" s="4"/>
      <c r="IF212" s="6"/>
      <c r="IG212" s="4"/>
      <c r="IH212" s="6"/>
      <c r="II212" s="5"/>
      <c r="IJ212" s="5"/>
      <c r="IK212" s="4"/>
      <c r="IL212" s="6"/>
      <c r="IM212" s="4"/>
      <c r="IN212" s="6"/>
      <c r="IO212" s="5"/>
      <c r="IP212" s="5"/>
      <c r="IQ212" s="4"/>
      <c r="IR212" s="6"/>
      <c r="IS212" s="4"/>
      <c r="IT212" s="6"/>
      <c r="IU212" s="5"/>
      <c r="IV212" s="5"/>
      <c r="IW212" s="4"/>
      <c r="IX212" s="6"/>
      <c r="IY212" s="4"/>
      <c r="IZ212" s="6"/>
      <c r="JA212" s="5"/>
      <c r="JB212" s="5"/>
      <c r="JC212" s="4"/>
      <c r="JD212" s="6"/>
      <c r="JE212" s="4"/>
      <c r="JF212" s="6"/>
      <c r="JG212" s="5"/>
      <c r="JH212" s="5"/>
      <c r="JI212" s="4"/>
      <c r="JJ212" s="6"/>
      <c r="JK212" s="4"/>
      <c r="JL212" s="6"/>
      <c r="JM212" s="5"/>
      <c r="JN212" s="5"/>
      <c r="JO212" s="4"/>
      <c r="JP212" s="6"/>
      <c r="JQ212" s="4"/>
      <c r="JR212" s="6"/>
      <c r="JS212" s="5"/>
      <c r="JT212" s="5"/>
      <c r="JU212" s="4"/>
      <c r="JV212" s="6"/>
      <c r="JW212" s="4"/>
      <c r="JX212" s="6"/>
      <c r="JY212" s="5"/>
      <c r="JZ212" s="5"/>
      <c r="KA212" s="4"/>
      <c r="KB212" s="6"/>
      <c r="KC212" s="4"/>
      <c r="KD212" s="6"/>
      <c r="KE212" s="5"/>
      <c r="KF212" s="5"/>
      <c r="KG212" s="4"/>
      <c r="KH212" s="6"/>
      <c r="KI212" s="4"/>
      <c r="KJ212" s="6"/>
      <c r="KK212" s="5"/>
      <c r="KL212" s="5"/>
    </row>
    <row r="213">
      <c r="A213" s="3" t="s">
        <v>85</v>
      </c>
      <c r="B213" s="3" t="s">
        <v>86</v>
      </c>
      <c r="C213" s="3" t="s">
        <v>522</v>
      </c>
      <c r="D213" s="3" t="s">
        <v>523</v>
      </c>
      <c r="E213" s="3" t="s">
        <v>407</v>
      </c>
      <c r="F213" s="3" t="s">
        <v>408</v>
      </c>
      <c r="G213" s="3" t="s">
        <v>409</v>
      </c>
      <c r="H213" s="3" t="s">
        <v>410</v>
      </c>
      <c r="I213" s="4"/>
      <c r="J213" s="4">
        <f>=ROUNDDOWN({0},0)</f>
      </c>
      <c r="K213" s="4"/>
      <c r="L213" s="5">
        <v>1</v>
      </c>
      <c r="M213" s="4"/>
      <c r="N213" s="4">
        <f>=ROUNDDOWN({0},0)</f>
      </c>
      <c r="O213" s="4"/>
      <c r="P213" s="5"/>
      <c r="Q213" s="4">
        <v>5</v>
      </c>
      <c r="R213" s="6">
        <v>349.2</v>
      </c>
      <c r="S213" s="4"/>
      <c r="T213" s="6"/>
      <c r="U213" s="5"/>
      <c r="V213" s="5"/>
      <c r="W213" s="4">
        <v>1</v>
      </c>
      <c r="X213" s="6">
        <v>69.78</v>
      </c>
      <c r="Y213" s="4"/>
      <c r="Z213" s="6"/>
      <c r="AA213" s="5"/>
      <c r="AB213" s="5"/>
      <c r="AC213" s="4"/>
      <c r="AD213" s="6"/>
      <c r="AE213" s="4"/>
      <c r="AF213" s="6"/>
      <c r="AG213" s="5"/>
      <c r="AH213" s="5"/>
      <c r="AI213" s="4">
        <v>2</v>
      </c>
      <c r="AJ213" s="6">
        <v>147.92</v>
      </c>
      <c r="AK213" s="4"/>
      <c r="AL213" s="6"/>
      <c r="AM213" s="5"/>
      <c r="AN213" s="5"/>
      <c r="AO213" s="4"/>
      <c r="AP213" s="6"/>
      <c r="AQ213" s="4"/>
      <c r="AR213" s="6"/>
      <c r="AS213" s="5"/>
      <c r="AT213" s="5"/>
      <c r="AU213" s="4"/>
      <c r="AV213" s="6"/>
      <c r="AW213" s="4"/>
      <c r="AX213" s="6"/>
      <c r="AY213" s="5"/>
      <c r="AZ213" s="5"/>
      <c r="BA213" s="4"/>
      <c r="BB213" s="6"/>
      <c r="BC213" s="4"/>
      <c r="BD213" s="6"/>
      <c r="BE213" s="5"/>
      <c r="BF213" s="5"/>
      <c r="BG213" s="4"/>
      <c r="BH213" s="6"/>
      <c r="BI213" s="4"/>
      <c r="BJ213" s="6"/>
      <c r="BK213" s="5"/>
      <c r="BL213" s="5"/>
      <c r="BM213" s="4">
        <v>1</v>
      </c>
      <c r="BN213" s="6">
        <v>69.76</v>
      </c>
      <c r="BO213" s="4"/>
      <c r="BP213" s="6"/>
      <c r="BQ213" s="5"/>
      <c r="BR213" s="5"/>
      <c r="BS213" s="4"/>
      <c r="BT213" s="6"/>
      <c r="BU213" s="4"/>
      <c r="BV213" s="6"/>
      <c r="BW213" s="5"/>
      <c r="BX213" s="5"/>
      <c r="BY213" s="4"/>
      <c r="BZ213" s="6"/>
      <c r="CA213" s="4"/>
      <c r="CB213" s="6"/>
      <c r="CC213" s="5"/>
      <c r="CD213" s="5"/>
      <c r="CE213" s="4"/>
      <c r="CF213" s="6"/>
      <c r="CG213" s="4"/>
      <c r="CH213" s="6"/>
      <c r="CI213" s="5"/>
      <c r="CJ213" s="5"/>
      <c r="CK213" s="4"/>
      <c r="CL213" s="6"/>
      <c r="CM213" s="4"/>
      <c r="CN213" s="6"/>
      <c r="CO213" s="5"/>
      <c r="CP213" s="5"/>
      <c r="CQ213" s="4"/>
      <c r="CR213" s="6"/>
      <c r="CS213" s="4"/>
      <c r="CT213" s="6"/>
      <c r="CU213" s="5"/>
      <c r="CV213" s="5"/>
      <c r="CW213" s="4">
        <v>1</v>
      </c>
      <c r="CX213" s="6">
        <v>61.74</v>
      </c>
      <c r="CY213" s="4"/>
      <c r="CZ213" s="6"/>
      <c r="DA213" s="5"/>
      <c r="DB213" s="5"/>
      <c r="DC213" s="4"/>
      <c r="DD213" s="6"/>
      <c r="DE213" s="4"/>
      <c r="DF213" s="6"/>
      <c r="DG213" s="5"/>
      <c r="DH213" s="5"/>
      <c r="DI213" s="4"/>
      <c r="DJ213" s="6"/>
      <c r="DK213" s="4"/>
      <c r="DL213" s="6"/>
      <c r="DM213" s="5"/>
      <c r="DN213" s="5"/>
      <c r="DO213" s="4"/>
      <c r="DP213" s="6"/>
      <c r="DQ213" s="4"/>
      <c r="DR213" s="6"/>
      <c r="DS213" s="5"/>
      <c r="DT213" s="5"/>
      <c r="DU213" s="4"/>
      <c r="DV213" s="6"/>
      <c r="DW213" s="4"/>
      <c r="DX213" s="6"/>
      <c r="DY213" s="5"/>
      <c r="DZ213" s="5"/>
      <c r="EA213" s="4"/>
      <c r="EB213" s="6"/>
      <c r="EC213" s="4"/>
      <c r="ED213" s="6"/>
      <c r="EE213" s="5"/>
      <c r="EF213" s="5"/>
      <c r="EG213" s="4"/>
      <c r="EH213" s="6"/>
      <c r="EI213" s="4"/>
      <c r="EJ213" s="6"/>
      <c r="EK213" s="5"/>
      <c r="EL213" s="5"/>
      <c r="EM213" s="4"/>
      <c r="EN213" s="6"/>
      <c r="EO213" s="4"/>
      <c r="EP213" s="6"/>
      <c r="EQ213" s="5"/>
      <c r="ER213" s="5"/>
      <c r="ES213" s="4"/>
      <c r="ET213" s="6"/>
      <c r="EU213" s="4"/>
      <c r="EV213" s="6"/>
      <c r="EW213" s="5"/>
      <c r="EX213" s="5"/>
      <c r="EY213" s="4"/>
      <c r="EZ213" s="6"/>
      <c r="FA213" s="4"/>
      <c r="FB213" s="6"/>
      <c r="FC213" s="5"/>
      <c r="FD213" s="5"/>
      <c r="FE213" s="4"/>
      <c r="FF213" s="6"/>
      <c r="FG213" s="4"/>
      <c r="FH213" s="6"/>
      <c r="FI213" s="5"/>
      <c r="FJ213" s="5"/>
      <c r="FK213" s="4"/>
      <c r="FL213" s="6"/>
      <c r="FM213" s="4"/>
      <c r="FN213" s="6"/>
      <c r="FO213" s="5"/>
      <c r="FP213" s="5"/>
      <c r="FQ213" s="4"/>
      <c r="FR213" s="6"/>
      <c r="FS213" s="4"/>
      <c r="FT213" s="6"/>
      <c r="FU213" s="5"/>
      <c r="FV213" s="5"/>
      <c r="FW213" s="4"/>
      <c r="FX213" s="6"/>
      <c r="FY213" s="4"/>
      <c r="FZ213" s="6"/>
      <c r="GA213" s="5"/>
      <c r="GB213" s="5"/>
      <c r="GC213" s="4"/>
      <c r="GD213" s="6"/>
      <c r="GE213" s="4"/>
      <c r="GF213" s="6"/>
      <c r="GG213" s="5"/>
      <c r="GH213" s="5"/>
      <c r="GI213" s="4"/>
      <c r="GJ213" s="6"/>
      <c r="GK213" s="4"/>
      <c r="GL213" s="6"/>
      <c r="GM213" s="5"/>
      <c r="GN213" s="5"/>
      <c r="GO213" s="4"/>
      <c r="GP213" s="6"/>
      <c r="GQ213" s="4"/>
      <c r="GR213" s="6"/>
      <c r="GS213" s="5"/>
      <c r="GT213" s="5"/>
      <c r="GU213" s="4"/>
      <c r="GV213" s="6"/>
      <c r="GW213" s="4"/>
      <c r="GX213" s="6"/>
      <c r="GY213" s="5"/>
      <c r="GZ213" s="5"/>
      <c r="HA213" s="4"/>
      <c r="HB213" s="6"/>
      <c r="HC213" s="4"/>
      <c r="HD213" s="6"/>
      <c r="HE213" s="5"/>
      <c r="HF213" s="5"/>
      <c r="HG213" s="4"/>
      <c r="HH213" s="6"/>
      <c r="HI213" s="4"/>
      <c r="HJ213" s="6"/>
      <c r="HK213" s="5"/>
      <c r="HL213" s="5"/>
      <c r="HM213" s="4"/>
      <c r="HN213" s="6"/>
      <c r="HO213" s="4"/>
      <c r="HP213" s="6"/>
      <c r="HQ213" s="5"/>
      <c r="HR213" s="5"/>
      <c r="HS213" s="4"/>
      <c r="HT213" s="6"/>
      <c r="HU213" s="4"/>
      <c r="HV213" s="6"/>
      <c r="HW213" s="5"/>
      <c r="HX213" s="5"/>
      <c r="HY213" s="4"/>
      <c r="HZ213" s="6"/>
      <c r="IA213" s="4"/>
      <c r="IB213" s="6"/>
      <c r="IC213" s="5"/>
      <c r="ID213" s="5"/>
      <c r="IE213" s="4"/>
      <c r="IF213" s="6"/>
      <c r="IG213" s="4"/>
      <c r="IH213" s="6"/>
      <c r="II213" s="5"/>
      <c r="IJ213" s="5"/>
      <c r="IK213" s="4"/>
      <c r="IL213" s="6"/>
      <c r="IM213" s="4"/>
      <c r="IN213" s="6"/>
      <c r="IO213" s="5"/>
      <c r="IP213" s="5"/>
      <c r="IQ213" s="4"/>
      <c r="IR213" s="6"/>
      <c r="IS213" s="4"/>
      <c r="IT213" s="6"/>
      <c r="IU213" s="5"/>
      <c r="IV213" s="5"/>
      <c r="IW213" s="4"/>
      <c r="IX213" s="6"/>
      <c r="IY213" s="4"/>
      <c r="IZ213" s="6"/>
      <c r="JA213" s="5"/>
      <c r="JB213" s="5"/>
      <c r="JC213" s="4"/>
      <c r="JD213" s="6"/>
      <c r="JE213" s="4"/>
      <c r="JF213" s="6"/>
      <c r="JG213" s="5"/>
      <c r="JH213" s="5"/>
      <c r="JI213" s="4"/>
      <c r="JJ213" s="6"/>
      <c r="JK213" s="4"/>
      <c r="JL213" s="6"/>
      <c r="JM213" s="5"/>
      <c r="JN213" s="5"/>
      <c r="JO213" s="4"/>
      <c r="JP213" s="6"/>
      <c r="JQ213" s="4"/>
      <c r="JR213" s="6"/>
      <c r="JS213" s="5"/>
      <c r="JT213" s="5"/>
      <c r="JU213" s="4"/>
      <c r="JV213" s="6"/>
      <c r="JW213" s="4"/>
      <c r="JX213" s="6"/>
      <c r="JY213" s="5"/>
      <c r="JZ213" s="5"/>
      <c r="KA213" s="4"/>
      <c r="KB213" s="6"/>
      <c r="KC213" s="4"/>
      <c r="KD213" s="6"/>
      <c r="KE213" s="5"/>
      <c r="KF213" s="5"/>
      <c r="KG213" s="4"/>
      <c r="KH213" s="6"/>
      <c r="KI213" s="4"/>
      <c r="KJ213" s="6"/>
      <c r="KK213" s="5"/>
      <c r="KL213" s="5"/>
    </row>
    <row r="214">
      <c r="A214" s="3" t="s">
        <v>85</v>
      </c>
      <c r="B214" s="3" t="s">
        <v>86</v>
      </c>
      <c r="C214" s="3" t="s">
        <v>522</v>
      </c>
      <c r="D214" s="3" t="s">
        <v>523</v>
      </c>
      <c r="E214" s="3" t="s">
        <v>311</v>
      </c>
      <c r="F214" s="3" t="s">
        <v>312</v>
      </c>
      <c r="G214" s="3" t="s">
        <v>313</v>
      </c>
      <c r="H214" s="3" t="s">
        <v>155</v>
      </c>
      <c r="I214" s="4"/>
      <c r="J214" s="4">
        <f>=ROUNDDOWN({0},0)</f>
      </c>
      <c r="K214" s="4"/>
      <c r="L214" s="5">
        <v>1</v>
      </c>
      <c r="M214" s="4"/>
      <c r="N214" s="4">
        <f>=ROUNDDOWN({0},0)</f>
      </c>
      <c r="O214" s="4"/>
      <c r="P214" s="5"/>
      <c r="Q214" s="4">
        <v>8</v>
      </c>
      <c r="R214" s="6">
        <v>256.05</v>
      </c>
      <c r="S214" s="4"/>
      <c r="T214" s="6"/>
      <c r="U214" s="5"/>
      <c r="V214" s="5"/>
      <c r="W214" s="4">
        <v>1</v>
      </c>
      <c r="X214" s="6">
        <v>31.09</v>
      </c>
      <c r="Y214" s="4"/>
      <c r="Z214" s="6"/>
      <c r="AA214" s="5"/>
      <c r="AB214" s="5"/>
      <c r="AC214" s="4">
        <v>1</v>
      </c>
      <c r="AD214" s="6">
        <v>33.6</v>
      </c>
      <c r="AE214" s="4"/>
      <c r="AF214" s="6"/>
      <c r="AG214" s="5"/>
      <c r="AH214" s="5"/>
      <c r="AI214" s="4"/>
      <c r="AJ214" s="6"/>
      <c r="AK214" s="4"/>
      <c r="AL214" s="6"/>
      <c r="AM214" s="5"/>
      <c r="AN214" s="5"/>
      <c r="AO214" s="4">
        <v>1</v>
      </c>
      <c r="AP214" s="6">
        <v>37.63</v>
      </c>
      <c r="AQ214" s="4"/>
      <c r="AR214" s="6"/>
      <c r="AS214" s="5"/>
      <c r="AT214" s="5"/>
      <c r="AU214" s="4"/>
      <c r="AV214" s="6"/>
      <c r="AW214" s="4"/>
      <c r="AX214" s="6"/>
      <c r="AY214" s="5"/>
      <c r="AZ214" s="5"/>
      <c r="BA214" s="4"/>
      <c r="BB214" s="6"/>
      <c r="BC214" s="4"/>
      <c r="BD214" s="6"/>
      <c r="BE214" s="5"/>
      <c r="BF214" s="5"/>
      <c r="BG214" s="4"/>
      <c r="BH214" s="6"/>
      <c r="BI214" s="4"/>
      <c r="BJ214" s="6"/>
      <c r="BK214" s="5"/>
      <c r="BL214" s="5"/>
      <c r="BM214" s="4">
        <v>4</v>
      </c>
      <c r="BN214" s="6">
        <v>122.64</v>
      </c>
      <c r="BO214" s="4"/>
      <c r="BP214" s="6"/>
      <c r="BQ214" s="5"/>
      <c r="BR214" s="5"/>
      <c r="BS214" s="4"/>
      <c r="BT214" s="6"/>
      <c r="BU214" s="4"/>
      <c r="BV214" s="6"/>
      <c r="BW214" s="5"/>
      <c r="BX214" s="5"/>
      <c r="BY214" s="4"/>
      <c r="BZ214" s="6"/>
      <c r="CA214" s="4"/>
      <c r="CB214" s="6"/>
      <c r="CC214" s="5"/>
      <c r="CD214" s="5"/>
      <c r="CE214" s="4">
        <v>1</v>
      </c>
      <c r="CF214" s="6">
        <v>31.09</v>
      </c>
      <c r="CG214" s="4"/>
      <c r="CH214" s="6"/>
      <c r="CI214" s="5"/>
      <c r="CJ214" s="5"/>
      <c r="CK214" s="4"/>
      <c r="CL214" s="6"/>
      <c r="CM214" s="4"/>
      <c r="CN214" s="6"/>
      <c r="CO214" s="5"/>
      <c r="CP214" s="5"/>
      <c r="CQ214" s="4"/>
      <c r="CR214" s="6"/>
      <c r="CS214" s="4"/>
      <c r="CT214" s="6"/>
      <c r="CU214" s="5"/>
      <c r="CV214" s="5"/>
      <c r="CW214" s="4"/>
      <c r="CX214" s="6"/>
      <c r="CY214" s="4"/>
      <c r="CZ214" s="6"/>
      <c r="DA214" s="5"/>
      <c r="DB214" s="5"/>
      <c r="DC214" s="4"/>
      <c r="DD214" s="6"/>
      <c r="DE214" s="4"/>
      <c r="DF214" s="6"/>
      <c r="DG214" s="5"/>
      <c r="DH214" s="5"/>
      <c r="DI214" s="4"/>
      <c r="DJ214" s="6"/>
      <c r="DK214" s="4"/>
      <c r="DL214" s="6"/>
      <c r="DM214" s="5"/>
      <c r="DN214" s="5"/>
      <c r="DO214" s="4"/>
      <c r="DP214" s="6"/>
      <c r="DQ214" s="4"/>
      <c r="DR214" s="6"/>
      <c r="DS214" s="5"/>
      <c r="DT214" s="5"/>
      <c r="DU214" s="4"/>
      <c r="DV214" s="6"/>
      <c r="DW214" s="4"/>
      <c r="DX214" s="6"/>
      <c r="DY214" s="5"/>
      <c r="DZ214" s="5"/>
      <c r="EA214" s="4"/>
      <c r="EB214" s="6"/>
      <c r="EC214" s="4"/>
      <c r="ED214" s="6"/>
      <c r="EE214" s="5"/>
      <c r="EF214" s="5"/>
      <c r="EG214" s="4"/>
      <c r="EH214" s="6"/>
      <c r="EI214" s="4"/>
      <c r="EJ214" s="6"/>
      <c r="EK214" s="5"/>
      <c r="EL214" s="5"/>
      <c r="EM214" s="4"/>
      <c r="EN214" s="6"/>
      <c r="EO214" s="4"/>
      <c r="EP214" s="6"/>
      <c r="EQ214" s="5"/>
      <c r="ER214" s="5"/>
      <c r="ES214" s="4"/>
      <c r="ET214" s="6"/>
      <c r="EU214" s="4"/>
      <c r="EV214" s="6"/>
      <c r="EW214" s="5"/>
      <c r="EX214" s="5"/>
      <c r="EY214" s="4"/>
      <c r="EZ214" s="6"/>
      <c r="FA214" s="4"/>
      <c r="FB214" s="6"/>
      <c r="FC214" s="5"/>
      <c r="FD214" s="5"/>
      <c r="FE214" s="4"/>
      <c r="FF214" s="6"/>
      <c r="FG214" s="4"/>
      <c r="FH214" s="6"/>
      <c r="FI214" s="5"/>
      <c r="FJ214" s="5"/>
      <c r="FK214" s="4"/>
      <c r="FL214" s="6"/>
      <c r="FM214" s="4"/>
      <c r="FN214" s="6"/>
      <c r="FO214" s="5"/>
      <c r="FP214" s="5"/>
      <c r="FQ214" s="4"/>
      <c r="FR214" s="6"/>
      <c r="FS214" s="4"/>
      <c r="FT214" s="6"/>
      <c r="FU214" s="5"/>
      <c r="FV214" s="5"/>
      <c r="FW214" s="4"/>
      <c r="FX214" s="6"/>
      <c r="FY214" s="4"/>
      <c r="FZ214" s="6"/>
      <c r="GA214" s="5"/>
      <c r="GB214" s="5"/>
      <c r="GC214" s="4"/>
      <c r="GD214" s="6"/>
      <c r="GE214" s="4"/>
      <c r="GF214" s="6"/>
      <c r="GG214" s="5"/>
      <c r="GH214" s="5"/>
      <c r="GI214" s="4"/>
      <c r="GJ214" s="6"/>
      <c r="GK214" s="4"/>
      <c r="GL214" s="6"/>
      <c r="GM214" s="5"/>
      <c r="GN214" s="5"/>
      <c r="GO214" s="4"/>
      <c r="GP214" s="6"/>
      <c r="GQ214" s="4"/>
      <c r="GR214" s="6"/>
      <c r="GS214" s="5"/>
      <c r="GT214" s="5"/>
      <c r="GU214" s="4"/>
      <c r="GV214" s="6"/>
      <c r="GW214" s="4"/>
      <c r="GX214" s="6"/>
      <c r="GY214" s="5"/>
      <c r="GZ214" s="5"/>
      <c r="HA214" s="4"/>
      <c r="HB214" s="6"/>
      <c r="HC214" s="4"/>
      <c r="HD214" s="6"/>
      <c r="HE214" s="5"/>
      <c r="HF214" s="5"/>
      <c r="HG214" s="4"/>
      <c r="HH214" s="6"/>
      <c r="HI214" s="4"/>
      <c r="HJ214" s="6"/>
      <c r="HK214" s="5"/>
      <c r="HL214" s="5"/>
      <c r="HM214" s="4"/>
      <c r="HN214" s="6"/>
      <c r="HO214" s="4"/>
      <c r="HP214" s="6"/>
      <c r="HQ214" s="5"/>
      <c r="HR214" s="5"/>
      <c r="HS214" s="4"/>
      <c r="HT214" s="6"/>
      <c r="HU214" s="4"/>
      <c r="HV214" s="6"/>
      <c r="HW214" s="5"/>
      <c r="HX214" s="5"/>
      <c r="HY214" s="4"/>
      <c r="HZ214" s="6"/>
      <c r="IA214" s="4"/>
      <c r="IB214" s="6"/>
      <c r="IC214" s="5"/>
      <c r="ID214" s="5"/>
      <c r="IE214" s="4"/>
      <c r="IF214" s="6"/>
      <c r="IG214" s="4"/>
      <c r="IH214" s="6"/>
      <c r="II214" s="5"/>
      <c r="IJ214" s="5"/>
      <c r="IK214" s="4"/>
      <c r="IL214" s="6"/>
      <c r="IM214" s="4"/>
      <c r="IN214" s="6"/>
      <c r="IO214" s="5"/>
      <c r="IP214" s="5"/>
      <c r="IQ214" s="4"/>
      <c r="IR214" s="6"/>
      <c r="IS214" s="4"/>
      <c r="IT214" s="6"/>
      <c r="IU214" s="5"/>
      <c r="IV214" s="5"/>
      <c r="IW214" s="4"/>
      <c r="IX214" s="6"/>
      <c r="IY214" s="4"/>
      <c r="IZ214" s="6"/>
      <c r="JA214" s="5"/>
      <c r="JB214" s="5"/>
      <c r="JC214" s="4"/>
      <c r="JD214" s="6"/>
      <c r="JE214" s="4"/>
      <c r="JF214" s="6"/>
      <c r="JG214" s="5"/>
      <c r="JH214" s="5"/>
      <c r="JI214" s="4"/>
      <c r="JJ214" s="6"/>
      <c r="JK214" s="4"/>
      <c r="JL214" s="6"/>
      <c r="JM214" s="5"/>
      <c r="JN214" s="5"/>
      <c r="JO214" s="4"/>
      <c r="JP214" s="6"/>
      <c r="JQ214" s="4"/>
      <c r="JR214" s="6"/>
      <c r="JS214" s="5"/>
      <c r="JT214" s="5"/>
      <c r="JU214" s="4"/>
      <c r="JV214" s="6"/>
      <c r="JW214" s="4"/>
      <c r="JX214" s="6"/>
      <c r="JY214" s="5"/>
      <c r="JZ214" s="5"/>
      <c r="KA214" s="4"/>
      <c r="KB214" s="6"/>
      <c r="KC214" s="4"/>
      <c r="KD214" s="6"/>
      <c r="KE214" s="5"/>
      <c r="KF214" s="5"/>
      <c r="KG214" s="4"/>
      <c r="KH214" s="6"/>
      <c r="KI214" s="4"/>
      <c r="KJ214" s="6"/>
      <c r="KK214" s="5"/>
      <c r="KL214" s="5"/>
    </row>
    <row r="215">
      <c r="A215" s="3" t="s">
        <v>85</v>
      </c>
      <c r="B215" s="3" t="s">
        <v>86</v>
      </c>
      <c r="C215" s="3" t="s">
        <v>522</v>
      </c>
      <c r="D215" s="3" t="s">
        <v>523</v>
      </c>
      <c r="E215" s="3" t="s">
        <v>229</v>
      </c>
      <c r="F215" s="3" t="s">
        <v>230</v>
      </c>
      <c r="G215" s="3" t="s">
        <v>231</v>
      </c>
      <c r="H215" s="3" t="s">
        <v>351</v>
      </c>
      <c r="I215" s="4"/>
      <c r="J215" s="4">
        <f>=ROUNDDOWN({0},0)</f>
      </c>
      <c r="K215" s="4"/>
      <c r="L215" s="5"/>
      <c r="M215" s="4"/>
      <c r="N215" s="4">
        <f>=ROUNDDOWN({0},0)</f>
      </c>
      <c r="O215" s="4"/>
      <c r="P215" s="5"/>
      <c r="Q215" s="4">
        <v>6</v>
      </c>
      <c r="R215" s="6">
        <v>233.71</v>
      </c>
      <c r="S215" s="4"/>
      <c r="T215" s="6"/>
      <c r="U215" s="5"/>
      <c r="V215" s="5"/>
      <c r="W215" s="4">
        <v>2</v>
      </c>
      <c r="X215" s="6">
        <v>67.48</v>
      </c>
      <c r="Y215" s="4"/>
      <c r="Z215" s="6"/>
      <c r="AA215" s="5"/>
      <c r="AB215" s="5"/>
      <c r="AC215" s="4"/>
      <c r="AD215" s="6"/>
      <c r="AE215" s="4"/>
      <c r="AF215" s="6"/>
      <c r="AG215" s="5"/>
      <c r="AH215" s="5"/>
      <c r="AI215" s="4"/>
      <c r="AJ215" s="6"/>
      <c r="AK215" s="4"/>
      <c r="AL215" s="6"/>
      <c r="AM215" s="5"/>
      <c r="AN215" s="5"/>
      <c r="AO215" s="4">
        <v>1</v>
      </c>
      <c r="AP215" s="6">
        <v>36.39</v>
      </c>
      <c r="AQ215" s="4"/>
      <c r="AR215" s="6"/>
      <c r="AS215" s="5"/>
      <c r="AT215" s="5"/>
      <c r="AU215" s="4">
        <v>1</v>
      </c>
      <c r="AV215" s="6">
        <v>33.34</v>
      </c>
      <c r="AW215" s="4"/>
      <c r="AX215" s="6"/>
      <c r="AY215" s="5"/>
      <c r="AZ215" s="5"/>
      <c r="BA215" s="4">
        <v>1</v>
      </c>
      <c r="BB215" s="6">
        <v>59.99</v>
      </c>
      <c r="BC215" s="4"/>
      <c r="BD215" s="6"/>
      <c r="BE215" s="5"/>
      <c r="BF215" s="5"/>
      <c r="BG215" s="4"/>
      <c r="BH215" s="6"/>
      <c r="BI215" s="4"/>
      <c r="BJ215" s="6"/>
      <c r="BK215" s="5"/>
      <c r="BL215" s="5"/>
      <c r="BM215" s="4"/>
      <c r="BN215" s="6"/>
      <c r="BO215" s="4"/>
      <c r="BP215" s="6"/>
      <c r="BQ215" s="5"/>
      <c r="BR215" s="5"/>
      <c r="BS215" s="4"/>
      <c r="BT215" s="6"/>
      <c r="BU215" s="4"/>
      <c r="BV215" s="6"/>
      <c r="BW215" s="5"/>
      <c r="BX215" s="5"/>
      <c r="BY215" s="4"/>
      <c r="BZ215" s="6"/>
      <c r="CA215" s="4"/>
      <c r="CB215" s="6"/>
      <c r="CC215" s="5"/>
      <c r="CD215" s="5"/>
      <c r="CE215" s="4"/>
      <c r="CF215" s="6"/>
      <c r="CG215" s="4"/>
      <c r="CH215" s="6"/>
      <c r="CI215" s="5"/>
      <c r="CJ215" s="5"/>
      <c r="CK215" s="4"/>
      <c r="CL215" s="6"/>
      <c r="CM215" s="4"/>
      <c r="CN215" s="6"/>
      <c r="CO215" s="5"/>
      <c r="CP215" s="5"/>
      <c r="CQ215" s="4"/>
      <c r="CR215" s="6"/>
      <c r="CS215" s="4"/>
      <c r="CT215" s="6"/>
      <c r="CU215" s="5"/>
      <c r="CV215" s="5"/>
      <c r="CW215" s="4"/>
      <c r="CX215" s="6"/>
      <c r="CY215" s="4"/>
      <c r="CZ215" s="6"/>
      <c r="DA215" s="5"/>
      <c r="DB215" s="5"/>
      <c r="DC215" s="4"/>
      <c r="DD215" s="6"/>
      <c r="DE215" s="4"/>
      <c r="DF215" s="6"/>
      <c r="DG215" s="5"/>
      <c r="DH215" s="5"/>
      <c r="DI215" s="4"/>
      <c r="DJ215" s="6"/>
      <c r="DK215" s="4"/>
      <c r="DL215" s="6"/>
      <c r="DM215" s="5"/>
      <c r="DN215" s="5"/>
      <c r="DO215" s="4"/>
      <c r="DP215" s="6"/>
      <c r="DQ215" s="4"/>
      <c r="DR215" s="6"/>
      <c r="DS215" s="5"/>
      <c r="DT215" s="5"/>
      <c r="DU215" s="4"/>
      <c r="DV215" s="6"/>
      <c r="DW215" s="4"/>
      <c r="DX215" s="6"/>
      <c r="DY215" s="5"/>
      <c r="DZ215" s="5"/>
      <c r="EA215" s="4"/>
      <c r="EB215" s="6"/>
      <c r="EC215" s="4"/>
      <c r="ED215" s="6"/>
      <c r="EE215" s="5"/>
      <c r="EF215" s="5"/>
      <c r="EG215" s="4"/>
      <c r="EH215" s="6"/>
      <c r="EI215" s="4"/>
      <c r="EJ215" s="6"/>
      <c r="EK215" s="5"/>
      <c r="EL215" s="5"/>
      <c r="EM215" s="4"/>
      <c r="EN215" s="6"/>
      <c r="EO215" s="4"/>
      <c r="EP215" s="6"/>
      <c r="EQ215" s="5"/>
      <c r="ER215" s="5"/>
      <c r="ES215" s="4"/>
      <c r="ET215" s="6"/>
      <c r="EU215" s="4"/>
      <c r="EV215" s="6"/>
      <c r="EW215" s="5"/>
      <c r="EX215" s="5"/>
      <c r="EY215" s="4"/>
      <c r="EZ215" s="6"/>
      <c r="FA215" s="4"/>
      <c r="FB215" s="6"/>
      <c r="FC215" s="5"/>
      <c r="FD215" s="5"/>
      <c r="FE215" s="4"/>
      <c r="FF215" s="6"/>
      <c r="FG215" s="4"/>
      <c r="FH215" s="6"/>
      <c r="FI215" s="5"/>
      <c r="FJ215" s="5"/>
      <c r="FK215" s="4"/>
      <c r="FL215" s="6"/>
      <c r="FM215" s="4"/>
      <c r="FN215" s="6"/>
      <c r="FO215" s="5"/>
      <c r="FP215" s="5"/>
      <c r="FQ215" s="4">
        <v>1</v>
      </c>
      <c r="FR215" s="6">
        <v>36.51</v>
      </c>
      <c r="FS215" s="4"/>
      <c r="FT215" s="6"/>
      <c r="FU215" s="5"/>
      <c r="FV215" s="5"/>
      <c r="FW215" s="4"/>
      <c r="FX215" s="6"/>
      <c r="FY215" s="4"/>
      <c r="FZ215" s="6"/>
      <c r="GA215" s="5"/>
      <c r="GB215" s="5"/>
      <c r="GC215" s="4"/>
      <c r="GD215" s="6"/>
      <c r="GE215" s="4"/>
      <c r="GF215" s="6"/>
      <c r="GG215" s="5"/>
      <c r="GH215" s="5"/>
      <c r="GI215" s="4"/>
      <c r="GJ215" s="6"/>
      <c r="GK215" s="4"/>
      <c r="GL215" s="6"/>
      <c r="GM215" s="5"/>
      <c r="GN215" s="5"/>
      <c r="GO215" s="4"/>
      <c r="GP215" s="6"/>
      <c r="GQ215" s="4"/>
      <c r="GR215" s="6"/>
      <c r="GS215" s="5"/>
      <c r="GT215" s="5"/>
      <c r="GU215" s="4"/>
      <c r="GV215" s="6"/>
      <c r="GW215" s="4"/>
      <c r="GX215" s="6"/>
      <c r="GY215" s="5"/>
      <c r="GZ215" s="5"/>
      <c r="HA215" s="4"/>
      <c r="HB215" s="6"/>
      <c r="HC215" s="4"/>
      <c r="HD215" s="6"/>
      <c r="HE215" s="5"/>
      <c r="HF215" s="5"/>
      <c r="HG215" s="4"/>
      <c r="HH215" s="6"/>
      <c r="HI215" s="4"/>
      <c r="HJ215" s="6"/>
      <c r="HK215" s="5"/>
      <c r="HL215" s="5"/>
      <c r="HM215" s="4"/>
      <c r="HN215" s="6"/>
      <c r="HO215" s="4"/>
      <c r="HP215" s="6"/>
      <c r="HQ215" s="5"/>
      <c r="HR215" s="5"/>
      <c r="HS215" s="4"/>
      <c r="HT215" s="6"/>
      <c r="HU215" s="4"/>
      <c r="HV215" s="6"/>
      <c r="HW215" s="5"/>
      <c r="HX215" s="5"/>
      <c r="HY215" s="4"/>
      <c r="HZ215" s="6"/>
      <c r="IA215" s="4"/>
      <c r="IB215" s="6"/>
      <c r="IC215" s="5"/>
      <c r="ID215" s="5"/>
      <c r="IE215" s="4"/>
      <c r="IF215" s="6"/>
      <c r="IG215" s="4"/>
      <c r="IH215" s="6"/>
      <c r="II215" s="5"/>
      <c r="IJ215" s="5"/>
      <c r="IK215" s="4"/>
      <c r="IL215" s="6"/>
      <c r="IM215" s="4"/>
      <c r="IN215" s="6"/>
      <c r="IO215" s="5"/>
      <c r="IP215" s="5"/>
      <c r="IQ215" s="4"/>
      <c r="IR215" s="6"/>
      <c r="IS215" s="4"/>
      <c r="IT215" s="6"/>
      <c r="IU215" s="5"/>
      <c r="IV215" s="5"/>
      <c r="IW215" s="4"/>
      <c r="IX215" s="6"/>
      <c r="IY215" s="4"/>
      <c r="IZ215" s="6"/>
      <c r="JA215" s="5"/>
      <c r="JB215" s="5"/>
      <c r="JC215" s="4"/>
      <c r="JD215" s="6"/>
      <c r="JE215" s="4"/>
      <c r="JF215" s="6"/>
      <c r="JG215" s="5"/>
      <c r="JH215" s="5"/>
      <c r="JI215" s="4"/>
      <c r="JJ215" s="6"/>
      <c r="JK215" s="4"/>
      <c r="JL215" s="6"/>
      <c r="JM215" s="5"/>
      <c r="JN215" s="5"/>
      <c r="JO215" s="4"/>
      <c r="JP215" s="6"/>
      <c r="JQ215" s="4"/>
      <c r="JR215" s="6"/>
      <c r="JS215" s="5"/>
      <c r="JT215" s="5"/>
      <c r="JU215" s="4"/>
      <c r="JV215" s="6"/>
      <c r="JW215" s="4"/>
      <c r="JX215" s="6"/>
      <c r="JY215" s="5"/>
      <c r="JZ215" s="5"/>
      <c r="KA215" s="4"/>
      <c r="KB215" s="6"/>
      <c r="KC215" s="4"/>
      <c r="KD215" s="6"/>
      <c r="KE215" s="5"/>
      <c r="KF215" s="5"/>
      <c r="KG215" s="4"/>
      <c r="KH215" s="6"/>
      <c r="KI215" s="4"/>
      <c r="KJ215" s="6"/>
      <c r="KK215" s="5"/>
      <c r="KL215" s="5"/>
    </row>
    <row r="216">
      <c r="A216" s="3" t="s">
        <v>85</v>
      </c>
      <c r="B216" s="3" t="s">
        <v>86</v>
      </c>
      <c r="C216" s="3" t="s">
        <v>522</v>
      </c>
      <c r="D216" s="3" t="s">
        <v>523</v>
      </c>
      <c r="E216" s="3" t="s">
        <v>292</v>
      </c>
      <c r="F216" s="3" t="s">
        <v>293</v>
      </c>
      <c r="G216" s="3" t="s">
        <v>294</v>
      </c>
      <c r="H216" s="3" t="s">
        <v>104</v>
      </c>
      <c r="I216" s="4"/>
      <c r="J216" s="4">
        <f>=ROUNDDOWN({0},0)</f>
      </c>
      <c r="K216" s="4"/>
      <c r="L216" s="5"/>
      <c r="M216" s="4"/>
      <c r="N216" s="4">
        <f>=ROUNDDOWN({0},0)</f>
      </c>
      <c r="O216" s="4"/>
      <c r="P216" s="5"/>
      <c r="Q216" s="4">
        <v>7</v>
      </c>
      <c r="R216" s="6">
        <v>215.7</v>
      </c>
      <c r="S216" s="4"/>
      <c r="T216" s="6"/>
      <c r="U216" s="5"/>
      <c r="V216" s="5"/>
      <c r="W216" s="4">
        <v>1</v>
      </c>
      <c r="X216" s="6">
        <v>32.4</v>
      </c>
      <c r="Y216" s="4"/>
      <c r="Z216" s="6"/>
      <c r="AA216" s="5"/>
      <c r="AB216" s="5"/>
      <c r="AC216" s="4">
        <v>1</v>
      </c>
      <c r="AD216" s="6">
        <v>24</v>
      </c>
      <c r="AE216" s="4"/>
      <c r="AF216" s="6"/>
      <c r="AG216" s="5"/>
      <c r="AH216" s="5"/>
      <c r="AI216" s="4"/>
      <c r="AJ216" s="6"/>
      <c r="AK216" s="4"/>
      <c r="AL216" s="6"/>
      <c r="AM216" s="5"/>
      <c r="AN216" s="5"/>
      <c r="AO216" s="4"/>
      <c r="AP216" s="6"/>
      <c r="AQ216" s="4"/>
      <c r="AR216" s="6"/>
      <c r="AS216" s="5"/>
      <c r="AT216" s="5"/>
      <c r="AU216" s="4">
        <v>2</v>
      </c>
      <c r="AV216" s="6">
        <v>63</v>
      </c>
      <c r="AW216" s="4"/>
      <c r="AX216" s="6"/>
      <c r="AY216" s="5"/>
      <c r="AZ216" s="5"/>
      <c r="BA216" s="4"/>
      <c r="BB216" s="6"/>
      <c r="BC216" s="4"/>
      <c r="BD216" s="6"/>
      <c r="BE216" s="5"/>
      <c r="BF216" s="5"/>
      <c r="BG216" s="4"/>
      <c r="BH216" s="6"/>
      <c r="BI216" s="4"/>
      <c r="BJ216" s="6"/>
      <c r="BK216" s="5"/>
      <c r="BL216" s="5"/>
      <c r="BM216" s="4">
        <v>2</v>
      </c>
      <c r="BN216" s="6">
        <v>63.9</v>
      </c>
      <c r="BO216" s="4"/>
      <c r="BP216" s="6"/>
      <c r="BQ216" s="5"/>
      <c r="BR216" s="5"/>
      <c r="BS216" s="4"/>
      <c r="BT216" s="6"/>
      <c r="BU216" s="4"/>
      <c r="BV216" s="6"/>
      <c r="BW216" s="5"/>
      <c r="BX216" s="5"/>
      <c r="BY216" s="4"/>
      <c r="BZ216" s="6"/>
      <c r="CA216" s="4"/>
      <c r="CB216" s="6"/>
      <c r="CC216" s="5"/>
      <c r="CD216" s="5"/>
      <c r="CE216" s="4">
        <v>1</v>
      </c>
      <c r="CF216" s="6">
        <v>32.4</v>
      </c>
      <c r="CG216" s="4"/>
      <c r="CH216" s="6"/>
      <c r="CI216" s="5"/>
      <c r="CJ216" s="5"/>
      <c r="CK216" s="4"/>
      <c r="CL216" s="6"/>
      <c r="CM216" s="4"/>
      <c r="CN216" s="6"/>
      <c r="CO216" s="5"/>
      <c r="CP216" s="5"/>
      <c r="CQ216" s="4"/>
      <c r="CR216" s="6"/>
      <c r="CS216" s="4"/>
      <c r="CT216" s="6"/>
      <c r="CU216" s="5"/>
      <c r="CV216" s="5"/>
      <c r="CW216" s="4"/>
      <c r="CX216" s="6"/>
      <c r="CY216" s="4"/>
      <c r="CZ216" s="6"/>
      <c r="DA216" s="5"/>
      <c r="DB216" s="5"/>
      <c r="DC216" s="4"/>
      <c r="DD216" s="6"/>
      <c r="DE216" s="4"/>
      <c r="DF216" s="6"/>
      <c r="DG216" s="5"/>
      <c r="DH216" s="5"/>
      <c r="DI216" s="4"/>
      <c r="DJ216" s="6"/>
      <c r="DK216" s="4"/>
      <c r="DL216" s="6"/>
      <c r="DM216" s="5"/>
      <c r="DN216" s="5"/>
      <c r="DO216" s="4"/>
      <c r="DP216" s="6"/>
      <c r="DQ216" s="4"/>
      <c r="DR216" s="6"/>
      <c r="DS216" s="5"/>
      <c r="DT216" s="5"/>
      <c r="DU216" s="4"/>
      <c r="DV216" s="6"/>
      <c r="DW216" s="4"/>
      <c r="DX216" s="6"/>
      <c r="DY216" s="5"/>
      <c r="DZ216" s="5"/>
      <c r="EA216" s="4"/>
      <c r="EB216" s="6"/>
      <c r="EC216" s="4"/>
      <c r="ED216" s="6"/>
      <c r="EE216" s="5"/>
      <c r="EF216" s="5"/>
      <c r="EG216" s="4"/>
      <c r="EH216" s="6"/>
      <c r="EI216" s="4"/>
      <c r="EJ216" s="6"/>
      <c r="EK216" s="5"/>
      <c r="EL216" s="5"/>
      <c r="EM216" s="4"/>
      <c r="EN216" s="6"/>
      <c r="EO216" s="4"/>
      <c r="EP216" s="6"/>
      <c r="EQ216" s="5"/>
      <c r="ER216" s="5"/>
      <c r="ES216" s="4"/>
      <c r="ET216" s="6"/>
      <c r="EU216" s="4"/>
      <c r="EV216" s="6"/>
      <c r="EW216" s="5"/>
      <c r="EX216" s="5"/>
      <c r="EY216" s="4"/>
      <c r="EZ216" s="6"/>
      <c r="FA216" s="4"/>
      <c r="FB216" s="6"/>
      <c r="FC216" s="5"/>
      <c r="FD216" s="5"/>
      <c r="FE216" s="4"/>
      <c r="FF216" s="6"/>
      <c r="FG216" s="4"/>
      <c r="FH216" s="6"/>
      <c r="FI216" s="5"/>
      <c r="FJ216" s="5"/>
      <c r="FK216" s="4"/>
      <c r="FL216" s="6"/>
      <c r="FM216" s="4"/>
      <c r="FN216" s="6"/>
      <c r="FO216" s="5"/>
      <c r="FP216" s="5"/>
      <c r="FQ216" s="4"/>
      <c r="FR216" s="6"/>
      <c r="FS216" s="4"/>
      <c r="FT216" s="6"/>
      <c r="FU216" s="5"/>
      <c r="FV216" s="5"/>
      <c r="FW216" s="4"/>
      <c r="FX216" s="6"/>
      <c r="FY216" s="4"/>
      <c r="FZ216" s="6"/>
      <c r="GA216" s="5"/>
      <c r="GB216" s="5"/>
      <c r="GC216" s="4"/>
      <c r="GD216" s="6"/>
      <c r="GE216" s="4"/>
      <c r="GF216" s="6"/>
      <c r="GG216" s="5"/>
      <c r="GH216" s="5"/>
      <c r="GI216" s="4"/>
      <c r="GJ216" s="6"/>
      <c r="GK216" s="4"/>
      <c r="GL216" s="6"/>
      <c r="GM216" s="5"/>
      <c r="GN216" s="5"/>
      <c r="GO216" s="4"/>
      <c r="GP216" s="6"/>
      <c r="GQ216" s="4"/>
      <c r="GR216" s="6"/>
      <c r="GS216" s="5"/>
      <c r="GT216" s="5"/>
      <c r="GU216" s="4"/>
      <c r="GV216" s="6"/>
      <c r="GW216" s="4"/>
      <c r="GX216" s="6"/>
      <c r="GY216" s="5"/>
      <c r="GZ216" s="5"/>
      <c r="HA216" s="4"/>
      <c r="HB216" s="6"/>
      <c r="HC216" s="4"/>
      <c r="HD216" s="6"/>
      <c r="HE216" s="5"/>
      <c r="HF216" s="5"/>
      <c r="HG216" s="4"/>
      <c r="HH216" s="6"/>
      <c r="HI216" s="4"/>
      <c r="HJ216" s="6"/>
      <c r="HK216" s="5"/>
      <c r="HL216" s="5"/>
      <c r="HM216" s="4"/>
      <c r="HN216" s="6"/>
      <c r="HO216" s="4"/>
      <c r="HP216" s="6"/>
      <c r="HQ216" s="5"/>
      <c r="HR216" s="5"/>
      <c r="HS216" s="4"/>
      <c r="HT216" s="6"/>
      <c r="HU216" s="4"/>
      <c r="HV216" s="6"/>
      <c r="HW216" s="5"/>
      <c r="HX216" s="5"/>
      <c r="HY216" s="4"/>
      <c r="HZ216" s="6"/>
      <c r="IA216" s="4"/>
      <c r="IB216" s="6"/>
      <c r="IC216" s="5"/>
      <c r="ID216" s="5"/>
      <c r="IE216" s="4"/>
      <c r="IF216" s="6"/>
      <c r="IG216" s="4"/>
      <c r="IH216" s="6"/>
      <c r="II216" s="5"/>
      <c r="IJ216" s="5"/>
      <c r="IK216" s="4"/>
      <c r="IL216" s="6"/>
      <c r="IM216" s="4"/>
      <c r="IN216" s="6"/>
      <c r="IO216" s="5"/>
      <c r="IP216" s="5"/>
      <c r="IQ216" s="4"/>
      <c r="IR216" s="6"/>
      <c r="IS216" s="4"/>
      <c r="IT216" s="6"/>
      <c r="IU216" s="5"/>
      <c r="IV216" s="5"/>
      <c r="IW216" s="4"/>
      <c r="IX216" s="6"/>
      <c r="IY216" s="4"/>
      <c r="IZ216" s="6"/>
      <c r="JA216" s="5"/>
      <c r="JB216" s="5"/>
      <c r="JC216" s="4"/>
      <c r="JD216" s="6"/>
      <c r="JE216" s="4"/>
      <c r="JF216" s="6"/>
      <c r="JG216" s="5"/>
      <c r="JH216" s="5"/>
      <c r="JI216" s="4"/>
      <c r="JJ216" s="6"/>
      <c r="JK216" s="4"/>
      <c r="JL216" s="6"/>
      <c r="JM216" s="5"/>
      <c r="JN216" s="5"/>
      <c r="JO216" s="4"/>
      <c r="JP216" s="6"/>
      <c r="JQ216" s="4"/>
      <c r="JR216" s="6"/>
      <c r="JS216" s="5"/>
      <c r="JT216" s="5"/>
      <c r="JU216" s="4"/>
      <c r="JV216" s="6"/>
      <c r="JW216" s="4"/>
      <c r="JX216" s="6"/>
      <c r="JY216" s="5"/>
      <c r="JZ216" s="5"/>
      <c r="KA216" s="4"/>
      <c r="KB216" s="6"/>
      <c r="KC216" s="4"/>
      <c r="KD216" s="6"/>
      <c r="KE216" s="5"/>
      <c r="KF216" s="5"/>
      <c r="KG216" s="4"/>
      <c r="KH216" s="6"/>
      <c r="KI216" s="4"/>
      <c r="KJ216" s="6"/>
      <c r="KK216" s="5"/>
      <c r="KL216" s="5"/>
    </row>
    <row r="217">
      <c r="A217" s="3" t="s">
        <v>85</v>
      </c>
      <c r="B217" s="3" t="s">
        <v>86</v>
      </c>
      <c r="C217" s="3" t="s">
        <v>522</v>
      </c>
      <c r="D217" s="3" t="s">
        <v>523</v>
      </c>
      <c r="E217" s="3" t="s">
        <v>350</v>
      </c>
      <c r="F217" s="3" t="s">
        <v>437</v>
      </c>
      <c r="G217" s="3" t="s">
        <v>438</v>
      </c>
      <c r="H217" s="3" t="s">
        <v>96</v>
      </c>
      <c r="I217" s="4"/>
      <c r="J217" s="4">
        <f>=ROUNDDOWN({0},0)</f>
      </c>
      <c r="K217" s="4"/>
      <c r="L217" s="5"/>
      <c r="M217" s="4"/>
      <c r="N217" s="4">
        <f>=ROUNDDOWN({0},0)</f>
      </c>
      <c r="O217" s="4"/>
      <c r="P217" s="5"/>
      <c r="Q217" s="4">
        <v>6</v>
      </c>
      <c r="R217" s="6">
        <v>196.94</v>
      </c>
      <c r="S217" s="4"/>
      <c r="T217" s="6"/>
      <c r="U217" s="5"/>
      <c r="V217" s="5"/>
      <c r="W217" s="4"/>
      <c r="X217" s="6"/>
      <c r="Y217" s="4"/>
      <c r="Z217" s="6"/>
      <c r="AA217" s="5"/>
      <c r="AB217" s="5"/>
      <c r="AC217" s="4"/>
      <c r="AD217" s="6"/>
      <c r="AE217" s="4"/>
      <c r="AF217" s="6"/>
      <c r="AG217" s="5"/>
      <c r="AH217" s="5"/>
      <c r="AI217" s="4"/>
      <c r="AJ217" s="6"/>
      <c r="AK217" s="4"/>
      <c r="AL217" s="6"/>
      <c r="AM217" s="5"/>
      <c r="AN217" s="5"/>
      <c r="AO217" s="4"/>
      <c r="AP217" s="6"/>
      <c r="AQ217" s="4"/>
      <c r="AR217" s="6"/>
      <c r="AS217" s="5"/>
      <c r="AT217" s="5"/>
      <c r="AU217" s="4"/>
      <c r="AV217" s="6"/>
      <c r="AW217" s="4"/>
      <c r="AX217" s="6"/>
      <c r="AY217" s="5"/>
      <c r="AZ217" s="5"/>
      <c r="BA217" s="4"/>
      <c r="BB217" s="6"/>
      <c r="BC217" s="4"/>
      <c r="BD217" s="6"/>
      <c r="BE217" s="5"/>
      <c r="BF217" s="5"/>
      <c r="BG217" s="4"/>
      <c r="BH217" s="6"/>
      <c r="BI217" s="4"/>
      <c r="BJ217" s="6"/>
      <c r="BK217" s="5"/>
      <c r="BL217" s="5"/>
      <c r="BM217" s="4"/>
      <c r="BN217" s="6"/>
      <c r="BO217" s="4"/>
      <c r="BP217" s="6"/>
      <c r="BQ217" s="5"/>
      <c r="BR217" s="5"/>
      <c r="BS217" s="4"/>
      <c r="BT217" s="6"/>
      <c r="BU217" s="4"/>
      <c r="BV217" s="6"/>
      <c r="BW217" s="5"/>
      <c r="BX217" s="5"/>
      <c r="BY217" s="4"/>
      <c r="BZ217" s="6"/>
      <c r="CA217" s="4"/>
      <c r="CB217" s="6"/>
      <c r="CC217" s="5"/>
      <c r="CD217" s="5"/>
      <c r="CE217" s="4">
        <v>6</v>
      </c>
      <c r="CF217" s="6">
        <v>196.94</v>
      </c>
      <c r="CG217" s="4"/>
      <c r="CH217" s="6"/>
      <c r="CI217" s="5"/>
      <c r="CJ217" s="5"/>
      <c r="CK217" s="4"/>
      <c r="CL217" s="6"/>
      <c r="CM217" s="4"/>
      <c r="CN217" s="6"/>
      <c r="CO217" s="5"/>
      <c r="CP217" s="5"/>
      <c r="CQ217" s="4"/>
      <c r="CR217" s="6"/>
      <c r="CS217" s="4"/>
      <c r="CT217" s="6"/>
      <c r="CU217" s="5"/>
      <c r="CV217" s="5"/>
      <c r="CW217" s="4"/>
      <c r="CX217" s="6"/>
      <c r="CY217" s="4"/>
      <c r="CZ217" s="6"/>
      <c r="DA217" s="5"/>
      <c r="DB217" s="5"/>
      <c r="DC217" s="4"/>
      <c r="DD217" s="6"/>
      <c r="DE217" s="4"/>
      <c r="DF217" s="6"/>
      <c r="DG217" s="5"/>
      <c r="DH217" s="5"/>
      <c r="DI217" s="4"/>
      <c r="DJ217" s="6"/>
      <c r="DK217" s="4"/>
      <c r="DL217" s="6"/>
      <c r="DM217" s="5"/>
      <c r="DN217" s="5"/>
      <c r="DO217" s="4"/>
      <c r="DP217" s="6"/>
      <c r="DQ217" s="4"/>
      <c r="DR217" s="6"/>
      <c r="DS217" s="5"/>
      <c r="DT217" s="5"/>
      <c r="DU217" s="4"/>
      <c r="DV217" s="6"/>
      <c r="DW217" s="4"/>
      <c r="DX217" s="6"/>
      <c r="DY217" s="5"/>
      <c r="DZ217" s="5"/>
      <c r="EA217" s="4"/>
      <c r="EB217" s="6"/>
      <c r="EC217" s="4"/>
      <c r="ED217" s="6"/>
      <c r="EE217" s="5"/>
      <c r="EF217" s="5"/>
      <c r="EG217" s="4"/>
      <c r="EH217" s="6"/>
      <c r="EI217" s="4"/>
      <c r="EJ217" s="6"/>
      <c r="EK217" s="5"/>
      <c r="EL217" s="5"/>
      <c r="EM217" s="4"/>
      <c r="EN217" s="6"/>
      <c r="EO217" s="4"/>
      <c r="EP217" s="6"/>
      <c r="EQ217" s="5"/>
      <c r="ER217" s="5"/>
      <c r="ES217" s="4"/>
      <c r="ET217" s="6"/>
      <c r="EU217" s="4"/>
      <c r="EV217" s="6"/>
      <c r="EW217" s="5"/>
      <c r="EX217" s="5"/>
      <c r="EY217" s="4"/>
      <c r="EZ217" s="6"/>
      <c r="FA217" s="4"/>
      <c r="FB217" s="6"/>
      <c r="FC217" s="5"/>
      <c r="FD217" s="5"/>
      <c r="FE217" s="4"/>
      <c r="FF217" s="6"/>
      <c r="FG217" s="4"/>
      <c r="FH217" s="6"/>
      <c r="FI217" s="5"/>
      <c r="FJ217" s="5"/>
      <c r="FK217" s="4"/>
      <c r="FL217" s="6"/>
      <c r="FM217" s="4"/>
      <c r="FN217" s="6"/>
      <c r="FO217" s="5"/>
      <c r="FP217" s="5"/>
      <c r="FQ217" s="4"/>
      <c r="FR217" s="6"/>
      <c r="FS217" s="4"/>
      <c r="FT217" s="6"/>
      <c r="FU217" s="5"/>
      <c r="FV217" s="5"/>
      <c r="FW217" s="4"/>
      <c r="FX217" s="6"/>
      <c r="FY217" s="4"/>
      <c r="FZ217" s="6"/>
      <c r="GA217" s="5"/>
      <c r="GB217" s="5"/>
      <c r="GC217" s="4"/>
      <c r="GD217" s="6"/>
      <c r="GE217" s="4"/>
      <c r="GF217" s="6"/>
      <c r="GG217" s="5"/>
      <c r="GH217" s="5"/>
      <c r="GI217" s="4"/>
      <c r="GJ217" s="6"/>
      <c r="GK217" s="4"/>
      <c r="GL217" s="6"/>
      <c r="GM217" s="5"/>
      <c r="GN217" s="5"/>
      <c r="GO217" s="4"/>
      <c r="GP217" s="6"/>
      <c r="GQ217" s="4"/>
      <c r="GR217" s="6"/>
      <c r="GS217" s="5"/>
      <c r="GT217" s="5"/>
      <c r="GU217" s="4"/>
      <c r="GV217" s="6"/>
      <c r="GW217" s="4"/>
      <c r="GX217" s="6"/>
      <c r="GY217" s="5"/>
      <c r="GZ217" s="5"/>
      <c r="HA217" s="4"/>
      <c r="HB217" s="6"/>
      <c r="HC217" s="4"/>
      <c r="HD217" s="6"/>
      <c r="HE217" s="5"/>
      <c r="HF217" s="5"/>
      <c r="HG217" s="4"/>
      <c r="HH217" s="6"/>
      <c r="HI217" s="4"/>
      <c r="HJ217" s="6"/>
      <c r="HK217" s="5"/>
      <c r="HL217" s="5"/>
      <c r="HM217" s="4"/>
      <c r="HN217" s="6"/>
      <c r="HO217" s="4"/>
      <c r="HP217" s="6"/>
      <c r="HQ217" s="5"/>
      <c r="HR217" s="5"/>
      <c r="HS217" s="4"/>
      <c r="HT217" s="6"/>
      <c r="HU217" s="4"/>
      <c r="HV217" s="6"/>
      <c r="HW217" s="5"/>
      <c r="HX217" s="5"/>
      <c r="HY217" s="4"/>
      <c r="HZ217" s="6"/>
      <c r="IA217" s="4"/>
      <c r="IB217" s="6"/>
      <c r="IC217" s="5"/>
      <c r="ID217" s="5"/>
      <c r="IE217" s="4"/>
      <c r="IF217" s="6"/>
      <c r="IG217" s="4"/>
      <c r="IH217" s="6"/>
      <c r="II217" s="5"/>
      <c r="IJ217" s="5"/>
      <c r="IK217" s="4"/>
      <c r="IL217" s="6"/>
      <c r="IM217" s="4"/>
      <c r="IN217" s="6"/>
      <c r="IO217" s="5"/>
      <c r="IP217" s="5"/>
      <c r="IQ217" s="4"/>
      <c r="IR217" s="6"/>
      <c r="IS217" s="4"/>
      <c r="IT217" s="6"/>
      <c r="IU217" s="5"/>
      <c r="IV217" s="5"/>
      <c r="IW217" s="4"/>
      <c r="IX217" s="6"/>
      <c r="IY217" s="4"/>
      <c r="IZ217" s="6"/>
      <c r="JA217" s="5"/>
      <c r="JB217" s="5"/>
      <c r="JC217" s="4"/>
      <c r="JD217" s="6"/>
      <c r="JE217" s="4"/>
      <c r="JF217" s="6"/>
      <c r="JG217" s="5"/>
      <c r="JH217" s="5"/>
      <c r="JI217" s="4"/>
      <c r="JJ217" s="6"/>
      <c r="JK217" s="4"/>
      <c r="JL217" s="6"/>
      <c r="JM217" s="5"/>
      <c r="JN217" s="5"/>
      <c r="JO217" s="4"/>
      <c r="JP217" s="6"/>
      <c r="JQ217" s="4"/>
      <c r="JR217" s="6"/>
      <c r="JS217" s="5"/>
      <c r="JT217" s="5"/>
      <c r="JU217" s="4"/>
      <c r="JV217" s="6"/>
      <c r="JW217" s="4"/>
      <c r="JX217" s="6"/>
      <c r="JY217" s="5"/>
      <c r="JZ217" s="5"/>
      <c r="KA217" s="4"/>
      <c r="KB217" s="6"/>
      <c r="KC217" s="4"/>
      <c r="KD217" s="6"/>
      <c r="KE217" s="5"/>
      <c r="KF217" s="5"/>
      <c r="KG217" s="4"/>
      <c r="KH217" s="6"/>
      <c r="KI217" s="4"/>
      <c r="KJ217" s="6"/>
      <c r="KK217" s="5"/>
      <c r="KL217" s="5"/>
    </row>
    <row r="218">
      <c r="A218" s="3" t="s">
        <v>85</v>
      </c>
      <c r="B218" s="3" t="s">
        <v>86</v>
      </c>
      <c r="C218" s="3" t="s">
        <v>522</v>
      </c>
      <c r="D218" s="3" t="s">
        <v>523</v>
      </c>
      <c r="E218" s="3" t="s">
        <v>425</v>
      </c>
      <c r="F218" s="3" t="s">
        <v>426</v>
      </c>
      <c r="G218" s="3" t="s">
        <v>427</v>
      </c>
      <c r="H218" s="3" t="s">
        <v>280</v>
      </c>
      <c r="I218" s="4"/>
      <c r="J218" s="4">
        <f>=ROUNDDOWN({0},0)</f>
      </c>
      <c r="K218" s="4"/>
      <c r="L218" s="5">
        <v>1</v>
      </c>
      <c r="M218" s="4"/>
      <c r="N218" s="4">
        <f>=ROUNDDOWN({0},0)</f>
      </c>
      <c r="O218" s="4"/>
      <c r="P218" s="5"/>
      <c r="Q218" s="4">
        <v>3</v>
      </c>
      <c r="R218" s="6">
        <v>182.04</v>
      </c>
      <c r="S218" s="4"/>
      <c r="T218" s="6"/>
      <c r="U218" s="5"/>
      <c r="V218" s="5"/>
      <c r="W218" s="4"/>
      <c r="X218" s="6"/>
      <c r="Y218" s="4"/>
      <c r="Z218" s="6"/>
      <c r="AA218" s="5"/>
      <c r="AB218" s="5"/>
      <c r="AC218" s="4"/>
      <c r="AD218" s="6"/>
      <c r="AE218" s="4"/>
      <c r="AF218" s="6"/>
      <c r="AG218" s="5"/>
      <c r="AH218" s="5"/>
      <c r="AI218" s="4"/>
      <c r="AJ218" s="6"/>
      <c r="AK218" s="4"/>
      <c r="AL218" s="6"/>
      <c r="AM218" s="5"/>
      <c r="AN218" s="5"/>
      <c r="AO218" s="4"/>
      <c r="AP218" s="6"/>
      <c r="AQ218" s="4"/>
      <c r="AR218" s="6"/>
      <c r="AS218" s="5"/>
      <c r="AT218" s="5"/>
      <c r="AU218" s="4"/>
      <c r="AV218" s="6"/>
      <c r="AW218" s="4"/>
      <c r="AX218" s="6"/>
      <c r="AY218" s="5"/>
      <c r="AZ218" s="5"/>
      <c r="BA218" s="4"/>
      <c r="BB218" s="6"/>
      <c r="BC218" s="4"/>
      <c r="BD218" s="6"/>
      <c r="BE218" s="5"/>
      <c r="BF218" s="5"/>
      <c r="BG218" s="4"/>
      <c r="BH218" s="6"/>
      <c r="BI218" s="4"/>
      <c r="BJ218" s="6"/>
      <c r="BK218" s="5"/>
      <c r="BL218" s="5"/>
      <c r="BM218" s="4"/>
      <c r="BN218" s="6"/>
      <c r="BO218" s="4"/>
      <c r="BP218" s="6"/>
      <c r="BQ218" s="5"/>
      <c r="BR218" s="5"/>
      <c r="BS218" s="4"/>
      <c r="BT218" s="6"/>
      <c r="BU218" s="4"/>
      <c r="BV218" s="6"/>
      <c r="BW218" s="5"/>
      <c r="BX218" s="5"/>
      <c r="BY218" s="4"/>
      <c r="BZ218" s="6"/>
      <c r="CA218" s="4"/>
      <c r="CB218" s="6"/>
      <c r="CC218" s="5"/>
      <c r="CD218" s="5"/>
      <c r="CE218" s="4">
        <v>3</v>
      </c>
      <c r="CF218" s="6">
        <v>182.04</v>
      </c>
      <c r="CG218" s="4"/>
      <c r="CH218" s="6"/>
      <c r="CI218" s="5"/>
      <c r="CJ218" s="5"/>
      <c r="CK218" s="4"/>
      <c r="CL218" s="6"/>
      <c r="CM218" s="4"/>
      <c r="CN218" s="6"/>
      <c r="CO218" s="5"/>
      <c r="CP218" s="5"/>
      <c r="CQ218" s="4"/>
      <c r="CR218" s="6"/>
      <c r="CS218" s="4"/>
      <c r="CT218" s="6"/>
      <c r="CU218" s="5"/>
      <c r="CV218" s="5"/>
      <c r="CW218" s="4"/>
      <c r="CX218" s="6"/>
      <c r="CY218" s="4"/>
      <c r="CZ218" s="6"/>
      <c r="DA218" s="5"/>
      <c r="DB218" s="5"/>
      <c r="DC218" s="4"/>
      <c r="DD218" s="6"/>
      <c r="DE218" s="4"/>
      <c r="DF218" s="6"/>
      <c r="DG218" s="5"/>
      <c r="DH218" s="5"/>
      <c r="DI218" s="4"/>
      <c r="DJ218" s="6"/>
      <c r="DK218" s="4"/>
      <c r="DL218" s="6"/>
      <c r="DM218" s="5"/>
      <c r="DN218" s="5"/>
      <c r="DO218" s="4"/>
      <c r="DP218" s="6"/>
      <c r="DQ218" s="4"/>
      <c r="DR218" s="6"/>
      <c r="DS218" s="5"/>
      <c r="DT218" s="5"/>
      <c r="DU218" s="4"/>
      <c r="DV218" s="6"/>
      <c r="DW218" s="4"/>
      <c r="DX218" s="6"/>
      <c r="DY218" s="5"/>
      <c r="DZ218" s="5"/>
      <c r="EA218" s="4"/>
      <c r="EB218" s="6"/>
      <c r="EC218" s="4"/>
      <c r="ED218" s="6"/>
      <c r="EE218" s="5"/>
      <c r="EF218" s="5"/>
      <c r="EG218" s="4"/>
      <c r="EH218" s="6"/>
      <c r="EI218" s="4"/>
      <c r="EJ218" s="6"/>
      <c r="EK218" s="5"/>
      <c r="EL218" s="5"/>
      <c r="EM218" s="4"/>
      <c r="EN218" s="6"/>
      <c r="EO218" s="4"/>
      <c r="EP218" s="6"/>
      <c r="EQ218" s="5"/>
      <c r="ER218" s="5"/>
      <c r="ES218" s="4"/>
      <c r="ET218" s="6"/>
      <c r="EU218" s="4"/>
      <c r="EV218" s="6"/>
      <c r="EW218" s="5"/>
      <c r="EX218" s="5"/>
      <c r="EY218" s="4"/>
      <c r="EZ218" s="6"/>
      <c r="FA218" s="4"/>
      <c r="FB218" s="6"/>
      <c r="FC218" s="5"/>
      <c r="FD218" s="5"/>
      <c r="FE218" s="4"/>
      <c r="FF218" s="6"/>
      <c r="FG218" s="4"/>
      <c r="FH218" s="6"/>
      <c r="FI218" s="5"/>
      <c r="FJ218" s="5"/>
      <c r="FK218" s="4"/>
      <c r="FL218" s="6"/>
      <c r="FM218" s="4"/>
      <c r="FN218" s="6"/>
      <c r="FO218" s="5"/>
      <c r="FP218" s="5"/>
      <c r="FQ218" s="4"/>
      <c r="FR218" s="6"/>
      <c r="FS218" s="4"/>
      <c r="FT218" s="6"/>
      <c r="FU218" s="5"/>
      <c r="FV218" s="5"/>
      <c r="FW218" s="4"/>
      <c r="FX218" s="6"/>
      <c r="FY218" s="4"/>
      <c r="FZ218" s="6"/>
      <c r="GA218" s="5"/>
      <c r="GB218" s="5"/>
      <c r="GC218" s="4"/>
      <c r="GD218" s="6"/>
      <c r="GE218" s="4"/>
      <c r="GF218" s="6"/>
      <c r="GG218" s="5"/>
      <c r="GH218" s="5"/>
      <c r="GI218" s="4"/>
      <c r="GJ218" s="6"/>
      <c r="GK218" s="4"/>
      <c r="GL218" s="6"/>
      <c r="GM218" s="5"/>
      <c r="GN218" s="5"/>
      <c r="GO218" s="4"/>
      <c r="GP218" s="6"/>
      <c r="GQ218" s="4"/>
      <c r="GR218" s="6"/>
      <c r="GS218" s="5"/>
      <c r="GT218" s="5"/>
      <c r="GU218" s="4"/>
      <c r="GV218" s="6"/>
      <c r="GW218" s="4"/>
      <c r="GX218" s="6"/>
      <c r="GY218" s="5"/>
      <c r="GZ218" s="5"/>
      <c r="HA218" s="4"/>
      <c r="HB218" s="6"/>
      <c r="HC218" s="4"/>
      <c r="HD218" s="6"/>
      <c r="HE218" s="5"/>
      <c r="HF218" s="5"/>
      <c r="HG218" s="4"/>
      <c r="HH218" s="6"/>
      <c r="HI218" s="4"/>
      <c r="HJ218" s="6"/>
      <c r="HK218" s="5"/>
      <c r="HL218" s="5"/>
      <c r="HM218" s="4"/>
      <c r="HN218" s="6"/>
      <c r="HO218" s="4"/>
      <c r="HP218" s="6"/>
      <c r="HQ218" s="5"/>
      <c r="HR218" s="5"/>
      <c r="HS218" s="4"/>
      <c r="HT218" s="6"/>
      <c r="HU218" s="4"/>
      <c r="HV218" s="6"/>
      <c r="HW218" s="5"/>
      <c r="HX218" s="5"/>
      <c r="HY218" s="4"/>
      <c r="HZ218" s="6"/>
      <c r="IA218" s="4"/>
      <c r="IB218" s="6"/>
      <c r="IC218" s="5"/>
      <c r="ID218" s="5"/>
      <c r="IE218" s="4"/>
      <c r="IF218" s="6"/>
      <c r="IG218" s="4"/>
      <c r="IH218" s="6"/>
      <c r="II218" s="5"/>
      <c r="IJ218" s="5"/>
      <c r="IK218" s="4"/>
      <c r="IL218" s="6"/>
      <c r="IM218" s="4"/>
      <c r="IN218" s="6"/>
      <c r="IO218" s="5"/>
      <c r="IP218" s="5"/>
      <c r="IQ218" s="4"/>
      <c r="IR218" s="6"/>
      <c r="IS218" s="4"/>
      <c r="IT218" s="6"/>
      <c r="IU218" s="5"/>
      <c r="IV218" s="5"/>
      <c r="IW218" s="4"/>
      <c r="IX218" s="6"/>
      <c r="IY218" s="4"/>
      <c r="IZ218" s="6"/>
      <c r="JA218" s="5"/>
      <c r="JB218" s="5"/>
      <c r="JC218" s="4"/>
      <c r="JD218" s="6"/>
      <c r="JE218" s="4"/>
      <c r="JF218" s="6"/>
      <c r="JG218" s="5"/>
      <c r="JH218" s="5"/>
      <c r="JI218" s="4"/>
      <c r="JJ218" s="6"/>
      <c r="JK218" s="4"/>
      <c r="JL218" s="6"/>
      <c r="JM218" s="5"/>
      <c r="JN218" s="5"/>
      <c r="JO218" s="4"/>
      <c r="JP218" s="6"/>
      <c r="JQ218" s="4"/>
      <c r="JR218" s="6"/>
      <c r="JS218" s="5"/>
      <c r="JT218" s="5"/>
      <c r="JU218" s="4"/>
      <c r="JV218" s="6"/>
      <c r="JW218" s="4"/>
      <c r="JX218" s="6"/>
      <c r="JY218" s="5"/>
      <c r="JZ218" s="5"/>
      <c r="KA218" s="4"/>
      <c r="KB218" s="6"/>
      <c r="KC218" s="4"/>
      <c r="KD218" s="6"/>
      <c r="KE218" s="5"/>
      <c r="KF218" s="5"/>
      <c r="KG218" s="4"/>
      <c r="KH218" s="6"/>
      <c r="KI218" s="4"/>
      <c r="KJ218" s="6"/>
      <c r="KK218" s="5"/>
      <c r="KL218" s="5"/>
    </row>
    <row r="219">
      <c r="A219" s="3" t="s">
        <v>85</v>
      </c>
      <c r="B219" s="3" t="s">
        <v>86</v>
      </c>
      <c r="C219" s="3" t="s">
        <v>522</v>
      </c>
      <c r="D219" s="3" t="s">
        <v>523</v>
      </c>
      <c r="E219" s="3" t="s">
        <v>419</v>
      </c>
      <c r="F219" s="3" t="s">
        <v>420</v>
      </c>
      <c r="G219" s="3" t="s">
        <v>421</v>
      </c>
      <c r="H219" s="3" t="s">
        <v>155</v>
      </c>
      <c r="I219" s="4"/>
      <c r="J219" s="4">
        <f>=ROUNDDOWN({0},0)</f>
      </c>
      <c r="K219" s="4"/>
      <c r="L219" s="5"/>
      <c r="M219" s="4"/>
      <c r="N219" s="4">
        <f>=ROUNDDOWN({0},0)</f>
      </c>
      <c r="O219" s="4"/>
      <c r="P219" s="5"/>
      <c r="Q219" s="4">
        <v>3</v>
      </c>
      <c r="R219" s="6">
        <v>156.6</v>
      </c>
      <c r="S219" s="4"/>
      <c r="T219" s="6"/>
      <c r="U219" s="5"/>
      <c r="V219" s="5"/>
      <c r="W219" s="4">
        <v>1</v>
      </c>
      <c r="X219" s="6">
        <v>36.29</v>
      </c>
      <c r="Y219" s="4"/>
      <c r="Z219" s="6"/>
      <c r="AA219" s="5"/>
      <c r="AB219" s="5"/>
      <c r="AC219" s="4"/>
      <c r="AD219" s="6"/>
      <c r="AE219" s="4"/>
      <c r="AF219" s="6"/>
      <c r="AG219" s="5"/>
      <c r="AH219" s="5"/>
      <c r="AI219" s="4"/>
      <c r="AJ219" s="6"/>
      <c r="AK219" s="4"/>
      <c r="AL219" s="6"/>
      <c r="AM219" s="5"/>
      <c r="AN219" s="5"/>
      <c r="AO219" s="4"/>
      <c r="AP219" s="6"/>
      <c r="AQ219" s="4"/>
      <c r="AR219" s="6"/>
      <c r="AS219" s="5"/>
      <c r="AT219" s="5"/>
      <c r="AU219" s="4">
        <v>1</v>
      </c>
      <c r="AV219" s="6">
        <v>40.32</v>
      </c>
      <c r="AW219" s="4"/>
      <c r="AX219" s="6"/>
      <c r="AY219" s="5"/>
      <c r="AZ219" s="5"/>
      <c r="BA219" s="4">
        <v>1</v>
      </c>
      <c r="BB219" s="6">
        <v>79.99</v>
      </c>
      <c r="BC219" s="4"/>
      <c r="BD219" s="6"/>
      <c r="BE219" s="5"/>
      <c r="BF219" s="5"/>
      <c r="BG219" s="4"/>
      <c r="BH219" s="6"/>
      <c r="BI219" s="4"/>
      <c r="BJ219" s="6"/>
      <c r="BK219" s="5"/>
      <c r="BL219" s="5"/>
      <c r="BM219" s="4"/>
      <c r="BN219" s="6"/>
      <c r="BO219" s="4"/>
      <c r="BP219" s="6"/>
      <c r="BQ219" s="5"/>
      <c r="BR219" s="5"/>
      <c r="BS219" s="4"/>
      <c r="BT219" s="6"/>
      <c r="BU219" s="4"/>
      <c r="BV219" s="6"/>
      <c r="BW219" s="5"/>
      <c r="BX219" s="5"/>
      <c r="BY219" s="4"/>
      <c r="BZ219" s="6"/>
      <c r="CA219" s="4"/>
      <c r="CB219" s="6"/>
      <c r="CC219" s="5"/>
      <c r="CD219" s="5"/>
      <c r="CE219" s="4"/>
      <c r="CF219" s="6"/>
      <c r="CG219" s="4"/>
      <c r="CH219" s="6"/>
      <c r="CI219" s="5"/>
      <c r="CJ219" s="5"/>
      <c r="CK219" s="4"/>
      <c r="CL219" s="6"/>
      <c r="CM219" s="4"/>
      <c r="CN219" s="6"/>
      <c r="CO219" s="5"/>
      <c r="CP219" s="5"/>
      <c r="CQ219" s="4"/>
      <c r="CR219" s="6"/>
      <c r="CS219" s="4"/>
      <c r="CT219" s="6"/>
      <c r="CU219" s="5"/>
      <c r="CV219" s="5"/>
      <c r="CW219" s="4"/>
      <c r="CX219" s="6"/>
      <c r="CY219" s="4"/>
      <c r="CZ219" s="6"/>
      <c r="DA219" s="5"/>
      <c r="DB219" s="5"/>
      <c r="DC219" s="4"/>
      <c r="DD219" s="6"/>
      <c r="DE219" s="4"/>
      <c r="DF219" s="6"/>
      <c r="DG219" s="5"/>
      <c r="DH219" s="5"/>
      <c r="DI219" s="4"/>
      <c r="DJ219" s="6"/>
      <c r="DK219" s="4"/>
      <c r="DL219" s="6"/>
      <c r="DM219" s="5"/>
      <c r="DN219" s="5"/>
      <c r="DO219" s="4"/>
      <c r="DP219" s="6"/>
      <c r="DQ219" s="4"/>
      <c r="DR219" s="6"/>
      <c r="DS219" s="5"/>
      <c r="DT219" s="5"/>
      <c r="DU219" s="4"/>
      <c r="DV219" s="6"/>
      <c r="DW219" s="4"/>
      <c r="DX219" s="6"/>
      <c r="DY219" s="5"/>
      <c r="DZ219" s="5"/>
      <c r="EA219" s="4"/>
      <c r="EB219" s="6"/>
      <c r="EC219" s="4"/>
      <c r="ED219" s="6"/>
      <c r="EE219" s="5"/>
      <c r="EF219" s="5"/>
      <c r="EG219" s="4"/>
      <c r="EH219" s="6"/>
      <c r="EI219" s="4"/>
      <c r="EJ219" s="6"/>
      <c r="EK219" s="5"/>
      <c r="EL219" s="5"/>
      <c r="EM219" s="4"/>
      <c r="EN219" s="6"/>
      <c r="EO219" s="4"/>
      <c r="EP219" s="6"/>
      <c r="EQ219" s="5"/>
      <c r="ER219" s="5"/>
      <c r="ES219" s="4"/>
      <c r="ET219" s="6"/>
      <c r="EU219" s="4"/>
      <c r="EV219" s="6"/>
      <c r="EW219" s="5"/>
      <c r="EX219" s="5"/>
      <c r="EY219" s="4"/>
      <c r="EZ219" s="6"/>
      <c r="FA219" s="4"/>
      <c r="FB219" s="6"/>
      <c r="FC219" s="5"/>
      <c r="FD219" s="5"/>
      <c r="FE219" s="4"/>
      <c r="FF219" s="6"/>
      <c r="FG219" s="4"/>
      <c r="FH219" s="6"/>
      <c r="FI219" s="5"/>
      <c r="FJ219" s="5"/>
      <c r="FK219" s="4"/>
      <c r="FL219" s="6"/>
      <c r="FM219" s="4"/>
      <c r="FN219" s="6"/>
      <c r="FO219" s="5"/>
      <c r="FP219" s="5"/>
      <c r="FQ219" s="4"/>
      <c r="FR219" s="6"/>
      <c r="FS219" s="4"/>
      <c r="FT219" s="6"/>
      <c r="FU219" s="5"/>
      <c r="FV219" s="5"/>
      <c r="FW219" s="4"/>
      <c r="FX219" s="6"/>
      <c r="FY219" s="4"/>
      <c r="FZ219" s="6"/>
      <c r="GA219" s="5"/>
      <c r="GB219" s="5"/>
      <c r="GC219" s="4"/>
      <c r="GD219" s="6"/>
      <c r="GE219" s="4"/>
      <c r="GF219" s="6"/>
      <c r="GG219" s="5"/>
      <c r="GH219" s="5"/>
      <c r="GI219" s="4"/>
      <c r="GJ219" s="6"/>
      <c r="GK219" s="4"/>
      <c r="GL219" s="6"/>
      <c r="GM219" s="5"/>
      <c r="GN219" s="5"/>
      <c r="GO219" s="4"/>
      <c r="GP219" s="6"/>
      <c r="GQ219" s="4"/>
      <c r="GR219" s="6"/>
      <c r="GS219" s="5"/>
      <c r="GT219" s="5"/>
      <c r="GU219" s="4"/>
      <c r="GV219" s="6"/>
      <c r="GW219" s="4"/>
      <c r="GX219" s="6"/>
      <c r="GY219" s="5"/>
      <c r="GZ219" s="5"/>
      <c r="HA219" s="4"/>
      <c r="HB219" s="6"/>
      <c r="HC219" s="4"/>
      <c r="HD219" s="6"/>
      <c r="HE219" s="5"/>
      <c r="HF219" s="5"/>
      <c r="HG219" s="4"/>
      <c r="HH219" s="6"/>
      <c r="HI219" s="4"/>
      <c r="HJ219" s="6"/>
      <c r="HK219" s="5"/>
      <c r="HL219" s="5"/>
      <c r="HM219" s="4"/>
      <c r="HN219" s="6"/>
      <c r="HO219" s="4"/>
      <c r="HP219" s="6"/>
      <c r="HQ219" s="5"/>
      <c r="HR219" s="5"/>
      <c r="HS219" s="4"/>
      <c r="HT219" s="6"/>
      <c r="HU219" s="4"/>
      <c r="HV219" s="6"/>
      <c r="HW219" s="5"/>
      <c r="HX219" s="5"/>
      <c r="HY219" s="4"/>
      <c r="HZ219" s="6"/>
      <c r="IA219" s="4"/>
      <c r="IB219" s="6"/>
      <c r="IC219" s="5"/>
      <c r="ID219" s="5"/>
      <c r="IE219" s="4"/>
      <c r="IF219" s="6"/>
      <c r="IG219" s="4"/>
      <c r="IH219" s="6"/>
      <c r="II219" s="5"/>
      <c r="IJ219" s="5"/>
      <c r="IK219" s="4"/>
      <c r="IL219" s="6"/>
      <c r="IM219" s="4"/>
      <c r="IN219" s="6"/>
      <c r="IO219" s="5"/>
      <c r="IP219" s="5"/>
      <c r="IQ219" s="4"/>
      <c r="IR219" s="6"/>
      <c r="IS219" s="4"/>
      <c r="IT219" s="6"/>
      <c r="IU219" s="5"/>
      <c r="IV219" s="5"/>
      <c r="IW219" s="4"/>
      <c r="IX219" s="6"/>
      <c r="IY219" s="4"/>
      <c r="IZ219" s="6"/>
      <c r="JA219" s="5"/>
      <c r="JB219" s="5"/>
      <c r="JC219" s="4"/>
      <c r="JD219" s="6"/>
      <c r="JE219" s="4"/>
      <c r="JF219" s="6"/>
      <c r="JG219" s="5"/>
      <c r="JH219" s="5"/>
      <c r="JI219" s="4"/>
      <c r="JJ219" s="6"/>
      <c r="JK219" s="4"/>
      <c r="JL219" s="6"/>
      <c r="JM219" s="5"/>
      <c r="JN219" s="5"/>
      <c r="JO219" s="4"/>
      <c r="JP219" s="6"/>
      <c r="JQ219" s="4"/>
      <c r="JR219" s="6"/>
      <c r="JS219" s="5"/>
      <c r="JT219" s="5"/>
      <c r="JU219" s="4"/>
      <c r="JV219" s="6"/>
      <c r="JW219" s="4"/>
      <c r="JX219" s="6"/>
      <c r="JY219" s="5"/>
      <c r="JZ219" s="5"/>
      <c r="KA219" s="4"/>
      <c r="KB219" s="6"/>
      <c r="KC219" s="4"/>
      <c r="KD219" s="6"/>
      <c r="KE219" s="5"/>
      <c r="KF219" s="5"/>
      <c r="KG219" s="4"/>
      <c r="KH219" s="6"/>
      <c r="KI219" s="4"/>
      <c r="KJ219" s="6"/>
      <c r="KK219" s="5"/>
      <c r="KL219" s="5"/>
    </row>
    <row r="220">
      <c r="A220" s="3" t="s">
        <v>85</v>
      </c>
      <c r="B220" s="3" t="s">
        <v>86</v>
      </c>
      <c r="C220" s="3" t="s">
        <v>522</v>
      </c>
      <c r="D220" s="3" t="s">
        <v>523</v>
      </c>
      <c r="E220" s="3" t="s">
        <v>431</v>
      </c>
      <c r="F220" s="3" t="s">
        <v>432</v>
      </c>
      <c r="G220" s="3" t="s">
        <v>433</v>
      </c>
      <c r="H220" s="3" t="s">
        <v>165</v>
      </c>
      <c r="I220" s="4"/>
      <c r="J220" s="4">
        <f>=ROUNDDOWN({0},0)</f>
      </c>
      <c r="K220" s="4"/>
      <c r="L220" s="5"/>
      <c r="M220" s="4"/>
      <c r="N220" s="4">
        <f>=ROUNDDOWN({0},0)</f>
      </c>
      <c r="O220" s="4"/>
      <c r="P220" s="5"/>
      <c r="Q220" s="4">
        <v>3</v>
      </c>
      <c r="R220" s="6">
        <v>114.05</v>
      </c>
      <c r="S220" s="4"/>
      <c r="T220" s="6"/>
      <c r="U220" s="5"/>
      <c r="V220" s="5"/>
      <c r="W220" s="4">
        <v>2</v>
      </c>
      <c r="X220" s="6">
        <v>72.58</v>
      </c>
      <c r="Y220" s="4"/>
      <c r="Z220" s="6"/>
      <c r="AA220" s="5"/>
      <c r="AB220" s="5"/>
      <c r="AC220" s="4"/>
      <c r="AD220" s="6"/>
      <c r="AE220" s="4"/>
      <c r="AF220" s="6"/>
      <c r="AG220" s="5"/>
      <c r="AH220" s="5"/>
      <c r="AI220" s="4"/>
      <c r="AJ220" s="6"/>
      <c r="AK220" s="4"/>
      <c r="AL220" s="6"/>
      <c r="AM220" s="5"/>
      <c r="AN220" s="5"/>
      <c r="AO220" s="4"/>
      <c r="AP220" s="6"/>
      <c r="AQ220" s="4"/>
      <c r="AR220" s="6"/>
      <c r="AS220" s="5"/>
      <c r="AT220" s="5"/>
      <c r="AU220" s="4"/>
      <c r="AV220" s="6"/>
      <c r="AW220" s="4"/>
      <c r="AX220" s="6"/>
      <c r="AY220" s="5"/>
      <c r="AZ220" s="5"/>
      <c r="BA220" s="4"/>
      <c r="BB220" s="6"/>
      <c r="BC220" s="4"/>
      <c r="BD220" s="6"/>
      <c r="BE220" s="5"/>
      <c r="BF220" s="5"/>
      <c r="BG220" s="4"/>
      <c r="BH220" s="6"/>
      <c r="BI220" s="4"/>
      <c r="BJ220" s="6"/>
      <c r="BK220" s="5"/>
      <c r="BL220" s="5"/>
      <c r="BM220" s="4"/>
      <c r="BN220" s="6"/>
      <c r="BO220" s="4"/>
      <c r="BP220" s="6"/>
      <c r="BQ220" s="5"/>
      <c r="BR220" s="5"/>
      <c r="BS220" s="4"/>
      <c r="BT220" s="6"/>
      <c r="BU220" s="4"/>
      <c r="BV220" s="6"/>
      <c r="BW220" s="5"/>
      <c r="BX220" s="5"/>
      <c r="BY220" s="4"/>
      <c r="BZ220" s="6"/>
      <c r="CA220" s="4"/>
      <c r="CB220" s="6"/>
      <c r="CC220" s="5"/>
      <c r="CD220" s="5"/>
      <c r="CE220" s="4">
        <v>1</v>
      </c>
      <c r="CF220" s="6">
        <v>41.47</v>
      </c>
      <c r="CG220" s="4"/>
      <c r="CH220" s="6"/>
      <c r="CI220" s="5"/>
      <c r="CJ220" s="5"/>
      <c r="CK220" s="4"/>
      <c r="CL220" s="6"/>
      <c r="CM220" s="4"/>
      <c r="CN220" s="6"/>
      <c r="CO220" s="5"/>
      <c r="CP220" s="5"/>
      <c r="CQ220" s="4"/>
      <c r="CR220" s="6"/>
      <c r="CS220" s="4"/>
      <c r="CT220" s="6"/>
      <c r="CU220" s="5"/>
      <c r="CV220" s="5"/>
      <c r="CW220" s="4"/>
      <c r="CX220" s="6"/>
      <c r="CY220" s="4"/>
      <c r="CZ220" s="6"/>
      <c r="DA220" s="5"/>
      <c r="DB220" s="5"/>
      <c r="DC220" s="4"/>
      <c r="DD220" s="6"/>
      <c r="DE220" s="4"/>
      <c r="DF220" s="6"/>
      <c r="DG220" s="5"/>
      <c r="DH220" s="5"/>
      <c r="DI220" s="4"/>
      <c r="DJ220" s="6"/>
      <c r="DK220" s="4"/>
      <c r="DL220" s="6"/>
      <c r="DM220" s="5"/>
      <c r="DN220" s="5"/>
      <c r="DO220" s="4"/>
      <c r="DP220" s="6"/>
      <c r="DQ220" s="4"/>
      <c r="DR220" s="6"/>
      <c r="DS220" s="5"/>
      <c r="DT220" s="5"/>
      <c r="DU220" s="4"/>
      <c r="DV220" s="6"/>
      <c r="DW220" s="4"/>
      <c r="DX220" s="6"/>
      <c r="DY220" s="5"/>
      <c r="DZ220" s="5"/>
      <c r="EA220" s="4"/>
      <c r="EB220" s="6"/>
      <c r="EC220" s="4"/>
      <c r="ED220" s="6"/>
      <c r="EE220" s="5"/>
      <c r="EF220" s="5"/>
      <c r="EG220" s="4"/>
      <c r="EH220" s="6"/>
      <c r="EI220" s="4"/>
      <c r="EJ220" s="6"/>
      <c r="EK220" s="5"/>
      <c r="EL220" s="5"/>
      <c r="EM220" s="4"/>
      <c r="EN220" s="6"/>
      <c r="EO220" s="4"/>
      <c r="EP220" s="6"/>
      <c r="EQ220" s="5"/>
      <c r="ER220" s="5"/>
      <c r="ES220" s="4"/>
      <c r="ET220" s="6"/>
      <c r="EU220" s="4"/>
      <c r="EV220" s="6"/>
      <c r="EW220" s="5"/>
      <c r="EX220" s="5"/>
      <c r="EY220" s="4"/>
      <c r="EZ220" s="6"/>
      <c r="FA220" s="4"/>
      <c r="FB220" s="6"/>
      <c r="FC220" s="5"/>
      <c r="FD220" s="5"/>
      <c r="FE220" s="4"/>
      <c r="FF220" s="6"/>
      <c r="FG220" s="4"/>
      <c r="FH220" s="6"/>
      <c r="FI220" s="5"/>
      <c r="FJ220" s="5"/>
      <c r="FK220" s="4"/>
      <c r="FL220" s="6"/>
      <c r="FM220" s="4"/>
      <c r="FN220" s="6"/>
      <c r="FO220" s="5"/>
      <c r="FP220" s="5"/>
      <c r="FQ220" s="4"/>
      <c r="FR220" s="6"/>
      <c r="FS220" s="4"/>
      <c r="FT220" s="6"/>
      <c r="FU220" s="5"/>
      <c r="FV220" s="5"/>
      <c r="FW220" s="4"/>
      <c r="FX220" s="6"/>
      <c r="FY220" s="4"/>
      <c r="FZ220" s="6"/>
      <c r="GA220" s="5"/>
      <c r="GB220" s="5"/>
      <c r="GC220" s="4"/>
      <c r="GD220" s="6"/>
      <c r="GE220" s="4"/>
      <c r="GF220" s="6"/>
      <c r="GG220" s="5"/>
      <c r="GH220" s="5"/>
      <c r="GI220" s="4"/>
      <c r="GJ220" s="6"/>
      <c r="GK220" s="4"/>
      <c r="GL220" s="6"/>
      <c r="GM220" s="5"/>
      <c r="GN220" s="5"/>
      <c r="GO220" s="4"/>
      <c r="GP220" s="6"/>
      <c r="GQ220" s="4"/>
      <c r="GR220" s="6"/>
      <c r="GS220" s="5"/>
      <c r="GT220" s="5"/>
      <c r="GU220" s="4"/>
      <c r="GV220" s="6"/>
      <c r="GW220" s="4"/>
      <c r="GX220" s="6"/>
      <c r="GY220" s="5"/>
      <c r="GZ220" s="5"/>
      <c r="HA220" s="4"/>
      <c r="HB220" s="6"/>
      <c r="HC220" s="4"/>
      <c r="HD220" s="6"/>
      <c r="HE220" s="5"/>
      <c r="HF220" s="5"/>
      <c r="HG220" s="4"/>
      <c r="HH220" s="6"/>
      <c r="HI220" s="4"/>
      <c r="HJ220" s="6"/>
      <c r="HK220" s="5"/>
      <c r="HL220" s="5"/>
      <c r="HM220" s="4"/>
      <c r="HN220" s="6"/>
      <c r="HO220" s="4"/>
      <c r="HP220" s="6"/>
      <c r="HQ220" s="5"/>
      <c r="HR220" s="5"/>
      <c r="HS220" s="4"/>
      <c r="HT220" s="6"/>
      <c r="HU220" s="4"/>
      <c r="HV220" s="6"/>
      <c r="HW220" s="5"/>
      <c r="HX220" s="5"/>
      <c r="HY220" s="4"/>
      <c r="HZ220" s="6"/>
      <c r="IA220" s="4"/>
      <c r="IB220" s="6"/>
      <c r="IC220" s="5"/>
      <c r="ID220" s="5"/>
      <c r="IE220" s="4"/>
      <c r="IF220" s="6"/>
      <c r="IG220" s="4"/>
      <c r="IH220" s="6"/>
      <c r="II220" s="5"/>
      <c r="IJ220" s="5"/>
      <c r="IK220" s="4"/>
      <c r="IL220" s="6"/>
      <c r="IM220" s="4"/>
      <c r="IN220" s="6"/>
      <c r="IO220" s="5"/>
      <c r="IP220" s="5"/>
      <c r="IQ220" s="4"/>
      <c r="IR220" s="6"/>
      <c r="IS220" s="4"/>
      <c r="IT220" s="6"/>
      <c r="IU220" s="5"/>
      <c r="IV220" s="5"/>
      <c r="IW220" s="4"/>
      <c r="IX220" s="6"/>
      <c r="IY220" s="4"/>
      <c r="IZ220" s="6"/>
      <c r="JA220" s="5"/>
      <c r="JB220" s="5"/>
      <c r="JC220" s="4"/>
      <c r="JD220" s="6"/>
      <c r="JE220" s="4"/>
      <c r="JF220" s="6"/>
      <c r="JG220" s="5"/>
      <c r="JH220" s="5"/>
      <c r="JI220" s="4"/>
      <c r="JJ220" s="6"/>
      <c r="JK220" s="4"/>
      <c r="JL220" s="6"/>
      <c r="JM220" s="5"/>
      <c r="JN220" s="5"/>
      <c r="JO220" s="4"/>
      <c r="JP220" s="6"/>
      <c r="JQ220" s="4"/>
      <c r="JR220" s="6"/>
      <c r="JS220" s="5"/>
      <c r="JT220" s="5"/>
      <c r="JU220" s="4"/>
      <c r="JV220" s="6"/>
      <c r="JW220" s="4"/>
      <c r="JX220" s="6"/>
      <c r="JY220" s="5"/>
      <c r="JZ220" s="5"/>
      <c r="KA220" s="4"/>
      <c r="KB220" s="6"/>
      <c r="KC220" s="4"/>
      <c r="KD220" s="6"/>
      <c r="KE220" s="5"/>
      <c r="KF220" s="5"/>
      <c r="KG220" s="4"/>
      <c r="KH220" s="6"/>
      <c r="KI220" s="4"/>
      <c r="KJ220" s="6"/>
      <c r="KK220" s="5"/>
      <c r="KL220" s="5"/>
    </row>
    <row r="221">
      <c r="A221" s="3" t="s">
        <v>85</v>
      </c>
      <c r="B221" s="3" t="s">
        <v>86</v>
      </c>
      <c r="C221" s="3" t="s">
        <v>522</v>
      </c>
      <c r="D221" s="3" t="s">
        <v>523</v>
      </c>
      <c r="E221" s="3" t="s">
        <v>428</v>
      </c>
      <c r="F221" s="3" t="s">
        <v>429</v>
      </c>
      <c r="G221" s="3" t="s">
        <v>430</v>
      </c>
      <c r="H221" s="3" t="s">
        <v>155</v>
      </c>
      <c r="I221" s="4"/>
      <c r="J221" s="4">
        <f>=ROUNDDOWN({0},0)</f>
      </c>
      <c r="K221" s="4"/>
      <c r="L221" s="5"/>
      <c r="M221" s="4"/>
      <c r="N221" s="4">
        <f>=ROUNDDOWN({0},0)</f>
      </c>
      <c r="O221" s="4"/>
      <c r="P221" s="5"/>
      <c r="Q221" s="4">
        <v>3</v>
      </c>
      <c r="R221" s="6">
        <v>104.05</v>
      </c>
      <c r="S221" s="4"/>
      <c r="T221" s="6"/>
      <c r="U221" s="5"/>
      <c r="V221" s="5"/>
      <c r="W221" s="4"/>
      <c r="X221" s="6"/>
      <c r="Y221" s="4"/>
      <c r="Z221" s="6"/>
      <c r="AA221" s="5"/>
      <c r="AB221" s="5"/>
      <c r="AC221" s="4">
        <v>1</v>
      </c>
      <c r="AD221" s="6">
        <v>28.79</v>
      </c>
      <c r="AE221" s="4"/>
      <c r="AF221" s="6"/>
      <c r="AG221" s="5"/>
      <c r="AH221" s="5"/>
      <c r="AI221" s="4"/>
      <c r="AJ221" s="6"/>
      <c r="AK221" s="4"/>
      <c r="AL221" s="6"/>
      <c r="AM221" s="5"/>
      <c r="AN221" s="5"/>
      <c r="AO221" s="4">
        <v>2</v>
      </c>
      <c r="AP221" s="6">
        <v>75.26</v>
      </c>
      <c r="AQ221" s="4"/>
      <c r="AR221" s="6"/>
      <c r="AS221" s="5"/>
      <c r="AT221" s="5"/>
      <c r="AU221" s="4"/>
      <c r="AV221" s="6"/>
      <c r="AW221" s="4"/>
      <c r="AX221" s="6"/>
      <c r="AY221" s="5"/>
      <c r="AZ221" s="5"/>
      <c r="BA221" s="4"/>
      <c r="BB221" s="6"/>
      <c r="BC221" s="4"/>
      <c r="BD221" s="6"/>
      <c r="BE221" s="5"/>
      <c r="BF221" s="5"/>
      <c r="BG221" s="4"/>
      <c r="BH221" s="6"/>
      <c r="BI221" s="4"/>
      <c r="BJ221" s="6"/>
      <c r="BK221" s="5"/>
      <c r="BL221" s="5"/>
      <c r="BM221" s="4"/>
      <c r="BN221" s="6"/>
      <c r="BO221" s="4"/>
      <c r="BP221" s="6"/>
      <c r="BQ221" s="5"/>
      <c r="BR221" s="5"/>
      <c r="BS221" s="4"/>
      <c r="BT221" s="6"/>
      <c r="BU221" s="4"/>
      <c r="BV221" s="6"/>
      <c r="BW221" s="5"/>
      <c r="BX221" s="5"/>
      <c r="BY221" s="4"/>
      <c r="BZ221" s="6"/>
      <c r="CA221" s="4"/>
      <c r="CB221" s="6"/>
      <c r="CC221" s="5"/>
      <c r="CD221" s="5"/>
      <c r="CE221" s="4"/>
      <c r="CF221" s="6"/>
      <c r="CG221" s="4"/>
      <c r="CH221" s="6"/>
      <c r="CI221" s="5"/>
      <c r="CJ221" s="5"/>
      <c r="CK221" s="4"/>
      <c r="CL221" s="6"/>
      <c r="CM221" s="4"/>
      <c r="CN221" s="6"/>
      <c r="CO221" s="5"/>
      <c r="CP221" s="5"/>
      <c r="CQ221" s="4"/>
      <c r="CR221" s="6"/>
      <c r="CS221" s="4"/>
      <c r="CT221" s="6"/>
      <c r="CU221" s="5"/>
      <c r="CV221" s="5"/>
      <c r="CW221" s="4"/>
      <c r="CX221" s="6"/>
      <c r="CY221" s="4"/>
      <c r="CZ221" s="6"/>
      <c r="DA221" s="5"/>
      <c r="DB221" s="5"/>
      <c r="DC221" s="4"/>
      <c r="DD221" s="6"/>
      <c r="DE221" s="4"/>
      <c r="DF221" s="6"/>
      <c r="DG221" s="5"/>
      <c r="DH221" s="5"/>
      <c r="DI221" s="4"/>
      <c r="DJ221" s="6"/>
      <c r="DK221" s="4"/>
      <c r="DL221" s="6"/>
      <c r="DM221" s="5"/>
      <c r="DN221" s="5"/>
      <c r="DO221" s="4"/>
      <c r="DP221" s="6"/>
      <c r="DQ221" s="4"/>
      <c r="DR221" s="6"/>
      <c r="DS221" s="5"/>
      <c r="DT221" s="5"/>
      <c r="DU221" s="4"/>
      <c r="DV221" s="6"/>
      <c r="DW221" s="4"/>
      <c r="DX221" s="6"/>
      <c r="DY221" s="5"/>
      <c r="DZ221" s="5"/>
      <c r="EA221" s="4"/>
      <c r="EB221" s="6"/>
      <c r="EC221" s="4"/>
      <c r="ED221" s="6"/>
      <c r="EE221" s="5"/>
      <c r="EF221" s="5"/>
      <c r="EG221" s="4"/>
      <c r="EH221" s="6"/>
      <c r="EI221" s="4"/>
      <c r="EJ221" s="6"/>
      <c r="EK221" s="5"/>
      <c r="EL221" s="5"/>
      <c r="EM221" s="4"/>
      <c r="EN221" s="6"/>
      <c r="EO221" s="4"/>
      <c r="EP221" s="6"/>
      <c r="EQ221" s="5"/>
      <c r="ER221" s="5"/>
      <c r="ES221" s="4"/>
      <c r="ET221" s="6"/>
      <c r="EU221" s="4"/>
      <c r="EV221" s="6"/>
      <c r="EW221" s="5"/>
      <c r="EX221" s="5"/>
      <c r="EY221" s="4"/>
      <c r="EZ221" s="6"/>
      <c r="FA221" s="4"/>
      <c r="FB221" s="6"/>
      <c r="FC221" s="5"/>
      <c r="FD221" s="5"/>
      <c r="FE221" s="4"/>
      <c r="FF221" s="6"/>
      <c r="FG221" s="4"/>
      <c r="FH221" s="6"/>
      <c r="FI221" s="5"/>
      <c r="FJ221" s="5"/>
      <c r="FK221" s="4"/>
      <c r="FL221" s="6"/>
      <c r="FM221" s="4"/>
      <c r="FN221" s="6"/>
      <c r="FO221" s="5"/>
      <c r="FP221" s="5"/>
      <c r="FQ221" s="4"/>
      <c r="FR221" s="6"/>
      <c r="FS221" s="4"/>
      <c r="FT221" s="6"/>
      <c r="FU221" s="5"/>
      <c r="FV221" s="5"/>
      <c r="FW221" s="4"/>
      <c r="FX221" s="6"/>
      <c r="FY221" s="4"/>
      <c r="FZ221" s="6"/>
      <c r="GA221" s="5"/>
      <c r="GB221" s="5"/>
      <c r="GC221" s="4"/>
      <c r="GD221" s="6"/>
      <c r="GE221" s="4"/>
      <c r="GF221" s="6"/>
      <c r="GG221" s="5"/>
      <c r="GH221" s="5"/>
      <c r="GI221" s="4"/>
      <c r="GJ221" s="6"/>
      <c r="GK221" s="4"/>
      <c r="GL221" s="6"/>
      <c r="GM221" s="5"/>
      <c r="GN221" s="5"/>
      <c r="GO221" s="4"/>
      <c r="GP221" s="6"/>
      <c r="GQ221" s="4"/>
      <c r="GR221" s="6"/>
      <c r="GS221" s="5"/>
      <c r="GT221" s="5"/>
      <c r="GU221" s="4"/>
      <c r="GV221" s="6"/>
      <c r="GW221" s="4"/>
      <c r="GX221" s="6"/>
      <c r="GY221" s="5"/>
      <c r="GZ221" s="5"/>
      <c r="HA221" s="4"/>
      <c r="HB221" s="6"/>
      <c r="HC221" s="4"/>
      <c r="HD221" s="6"/>
      <c r="HE221" s="5"/>
      <c r="HF221" s="5"/>
      <c r="HG221" s="4"/>
      <c r="HH221" s="6"/>
      <c r="HI221" s="4"/>
      <c r="HJ221" s="6"/>
      <c r="HK221" s="5"/>
      <c r="HL221" s="5"/>
      <c r="HM221" s="4"/>
      <c r="HN221" s="6"/>
      <c r="HO221" s="4"/>
      <c r="HP221" s="6"/>
      <c r="HQ221" s="5"/>
      <c r="HR221" s="5"/>
      <c r="HS221" s="4"/>
      <c r="HT221" s="6"/>
      <c r="HU221" s="4"/>
      <c r="HV221" s="6"/>
      <c r="HW221" s="5"/>
      <c r="HX221" s="5"/>
      <c r="HY221" s="4"/>
      <c r="HZ221" s="6"/>
      <c r="IA221" s="4"/>
      <c r="IB221" s="6"/>
      <c r="IC221" s="5"/>
      <c r="ID221" s="5"/>
      <c r="IE221" s="4"/>
      <c r="IF221" s="6"/>
      <c r="IG221" s="4"/>
      <c r="IH221" s="6"/>
      <c r="II221" s="5"/>
      <c r="IJ221" s="5"/>
      <c r="IK221" s="4"/>
      <c r="IL221" s="6"/>
      <c r="IM221" s="4"/>
      <c r="IN221" s="6"/>
      <c r="IO221" s="5"/>
      <c r="IP221" s="5"/>
      <c r="IQ221" s="4"/>
      <c r="IR221" s="6"/>
      <c r="IS221" s="4"/>
      <c r="IT221" s="6"/>
      <c r="IU221" s="5"/>
      <c r="IV221" s="5"/>
      <c r="IW221" s="4"/>
      <c r="IX221" s="6"/>
      <c r="IY221" s="4"/>
      <c r="IZ221" s="6"/>
      <c r="JA221" s="5"/>
      <c r="JB221" s="5"/>
      <c r="JC221" s="4"/>
      <c r="JD221" s="6"/>
      <c r="JE221" s="4"/>
      <c r="JF221" s="6"/>
      <c r="JG221" s="5"/>
      <c r="JH221" s="5"/>
      <c r="JI221" s="4"/>
      <c r="JJ221" s="6"/>
      <c r="JK221" s="4"/>
      <c r="JL221" s="6"/>
      <c r="JM221" s="5"/>
      <c r="JN221" s="5"/>
      <c r="JO221" s="4"/>
      <c r="JP221" s="6"/>
      <c r="JQ221" s="4"/>
      <c r="JR221" s="6"/>
      <c r="JS221" s="5"/>
      <c r="JT221" s="5"/>
      <c r="JU221" s="4"/>
      <c r="JV221" s="6"/>
      <c r="JW221" s="4"/>
      <c r="JX221" s="6"/>
      <c r="JY221" s="5"/>
      <c r="JZ221" s="5"/>
      <c r="KA221" s="4"/>
      <c r="KB221" s="6"/>
      <c r="KC221" s="4"/>
      <c r="KD221" s="6"/>
      <c r="KE221" s="5"/>
      <c r="KF221" s="5"/>
      <c r="KG221" s="4"/>
      <c r="KH221" s="6"/>
      <c r="KI221" s="4"/>
      <c r="KJ221" s="6"/>
      <c r="KK221" s="5"/>
      <c r="KL221" s="5"/>
    </row>
    <row r="222">
      <c r="A222" s="3" t="s">
        <v>85</v>
      </c>
      <c r="B222" s="3" t="s">
        <v>86</v>
      </c>
      <c r="C222" s="3" t="s">
        <v>522</v>
      </c>
      <c r="D222" s="3" t="s">
        <v>523</v>
      </c>
      <c r="E222" s="3" t="s">
        <v>342</v>
      </c>
      <c r="F222" s="3" t="s">
        <v>343</v>
      </c>
      <c r="G222" s="3" t="s">
        <v>344</v>
      </c>
      <c r="H222" s="3" t="s">
        <v>129</v>
      </c>
      <c r="I222" s="4"/>
      <c r="J222" s="4">
        <f>=ROUNDDOWN({0},0)</f>
      </c>
      <c r="K222" s="4"/>
      <c r="L222" s="5"/>
      <c r="M222" s="4"/>
      <c r="N222" s="4">
        <f>=ROUNDDOWN({0},0)</f>
      </c>
      <c r="O222" s="4"/>
      <c r="P222" s="5"/>
      <c r="Q222" s="4">
        <v>2</v>
      </c>
      <c r="R222" s="6">
        <v>92.24</v>
      </c>
      <c r="S222" s="4"/>
      <c r="T222" s="6"/>
      <c r="U222" s="5"/>
      <c r="V222" s="5"/>
      <c r="W222" s="4"/>
      <c r="X222" s="6"/>
      <c r="Y222" s="4"/>
      <c r="Z222" s="6"/>
      <c r="AA222" s="5"/>
      <c r="AB222" s="5"/>
      <c r="AC222" s="4"/>
      <c r="AD222" s="6"/>
      <c r="AE222" s="4"/>
      <c r="AF222" s="6"/>
      <c r="AG222" s="5"/>
      <c r="AH222" s="5"/>
      <c r="AI222" s="4"/>
      <c r="AJ222" s="6"/>
      <c r="AK222" s="4"/>
      <c r="AL222" s="6"/>
      <c r="AM222" s="5"/>
      <c r="AN222" s="5"/>
      <c r="AO222" s="4">
        <v>1</v>
      </c>
      <c r="AP222" s="6">
        <v>32.25</v>
      </c>
      <c r="AQ222" s="4"/>
      <c r="AR222" s="6"/>
      <c r="AS222" s="5"/>
      <c r="AT222" s="5"/>
      <c r="AU222" s="4"/>
      <c r="AV222" s="6"/>
      <c r="AW222" s="4"/>
      <c r="AX222" s="6"/>
      <c r="AY222" s="5"/>
      <c r="AZ222" s="5"/>
      <c r="BA222" s="4">
        <v>1</v>
      </c>
      <c r="BB222" s="6">
        <v>59.99</v>
      </c>
      <c r="BC222" s="4"/>
      <c r="BD222" s="6"/>
      <c r="BE222" s="5"/>
      <c r="BF222" s="5"/>
      <c r="BG222" s="4"/>
      <c r="BH222" s="6"/>
      <c r="BI222" s="4"/>
      <c r="BJ222" s="6"/>
      <c r="BK222" s="5"/>
      <c r="BL222" s="5"/>
      <c r="BM222" s="4"/>
      <c r="BN222" s="6"/>
      <c r="BO222" s="4"/>
      <c r="BP222" s="6"/>
      <c r="BQ222" s="5"/>
      <c r="BR222" s="5"/>
      <c r="BS222" s="4"/>
      <c r="BT222" s="6"/>
      <c r="BU222" s="4"/>
      <c r="BV222" s="6"/>
      <c r="BW222" s="5"/>
      <c r="BX222" s="5"/>
      <c r="BY222" s="4"/>
      <c r="BZ222" s="6"/>
      <c r="CA222" s="4"/>
      <c r="CB222" s="6"/>
      <c r="CC222" s="5"/>
      <c r="CD222" s="5"/>
      <c r="CE222" s="4"/>
      <c r="CF222" s="6"/>
      <c r="CG222" s="4"/>
      <c r="CH222" s="6"/>
      <c r="CI222" s="5"/>
      <c r="CJ222" s="5"/>
      <c r="CK222" s="4"/>
      <c r="CL222" s="6"/>
      <c r="CM222" s="4"/>
      <c r="CN222" s="6"/>
      <c r="CO222" s="5"/>
      <c r="CP222" s="5"/>
      <c r="CQ222" s="4"/>
      <c r="CR222" s="6"/>
      <c r="CS222" s="4"/>
      <c r="CT222" s="6"/>
      <c r="CU222" s="5"/>
      <c r="CV222" s="5"/>
      <c r="CW222" s="4"/>
      <c r="CX222" s="6"/>
      <c r="CY222" s="4"/>
      <c r="CZ222" s="6"/>
      <c r="DA222" s="5"/>
      <c r="DB222" s="5"/>
      <c r="DC222" s="4"/>
      <c r="DD222" s="6"/>
      <c r="DE222" s="4"/>
      <c r="DF222" s="6"/>
      <c r="DG222" s="5"/>
      <c r="DH222" s="5"/>
      <c r="DI222" s="4"/>
      <c r="DJ222" s="6"/>
      <c r="DK222" s="4"/>
      <c r="DL222" s="6"/>
      <c r="DM222" s="5"/>
      <c r="DN222" s="5"/>
      <c r="DO222" s="4"/>
      <c r="DP222" s="6"/>
      <c r="DQ222" s="4"/>
      <c r="DR222" s="6"/>
      <c r="DS222" s="5"/>
      <c r="DT222" s="5"/>
      <c r="DU222" s="4"/>
      <c r="DV222" s="6"/>
      <c r="DW222" s="4"/>
      <c r="DX222" s="6"/>
      <c r="DY222" s="5"/>
      <c r="DZ222" s="5"/>
      <c r="EA222" s="4"/>
      <c r="EB222" s="6"/>
      <c r="EC222" s="4"/>
      <c r="ED222" s="6"/>
      <c r="EE222" s="5"/>
      <c r="EF222" s="5"/>
      <c r="EG222" s="4"/>
      <c r="EH222" s="6"/>
      <c r="EI222" s="4"/>
      <c r="EJ222" s="6"/>
      <c r="EK222" s="5"/>
      <c r="EL222" s="5"/>
      <c r="EM222" s="4"/>
      <c r="EN222" s="6"/>
      <c r="EO222" s="4"/>
      <c r="EP222" s="6"/>
      <c r="EQ222" s="5"/>
      <c r="ER222" s="5"/>
      <c r="ES222" s="4"/>
      <c r="ET222" s="6"/>
      <c r="EU222" s="4"/>
      <c r="EV222" s="6"/>
      <c r="EW222" s="5"/>
      <c r="EX222" s="5"/>
      <c r="EY222" s="4"/>
      <c r="EZ222" s="6"/>
      <c r="FA222" s="4"/>
      <c r="FB222" s="6"/>
      <c r="FC222" s="5"/>
      <c r="FD222" s="5"/>
      <c r="FE222" s="4"/>
      <c r="FF222" s="6"/>
      <c r="FG222" s="4"/>
      <c r="FH222" s="6"/>
      <c r="FI222" s="5"/>
      <c r="FJ222" s="5"/>
      <c r="FK222" s="4"/>
      <c r="FL222" s="6"/>
      <c r="FM222" s="4"/>
      <c r="FN222" s="6"/>
      <c r="FO222" s="5"/>
      <c r="FP222" s="5"/>
      <c r="FQ222" s="4"/>
      <c r="FR222" s="6"/>
      <c r="FS222" s="4"/>
      <c r="FT222" s="6"/>
      <c r="FU222" s="5"/>
      <c r="FV222" s="5"/>
      <c r="FW222" s="4"/>
      <c r="FX222" s="6"/>
      <c r="FY222" s="4"/>
      <c r="FZ222" s="6"/>
      <c r="GA222" s="5"/>
      <c r="GB222" s="5"/>
      <c r="GC222" s="4"/>
      <c r="GD222" s="6"/>
      <c r="GE222" s="4"/>
      <c r="GF222" s="6"/>
      <c r="GG222" s="5"/>
      <c r="GH222" s="5"/>
      <c r="GI222" s="4"/>
      <c r="GJ222" s="6"/>
      <c r="GK222" s="4"/>
      <c r="GL222" s="6"/>
      <c r="GM222" s="5"/>
      <c r="GN222" s="5"/>
      <c r="GO222" s="4"/>
      <c r="GP222" s="6"/>
      <c r="GQ222" s="4"/>
      <c r="GR222" s="6"/>
      <c r="GS222" s="5"/>
      <c r="GT222" s="5"/>
      <c r="GU222" s="4"/>
      <c r="GV222" s="6"/>
      <c r="GW222" s="4"/>
      <c r="GX222" s="6"/>
      <c r="GY222" s="5"/>
      <c r="GZ222" s="5"/>
      <c r="HA222" s="4"/>
      <c r="HB222" s="6"/>
      <c r="HC222" s="4"/>
      <c r="HD222" s="6"/>
      <c r="HE222" s="5"/>
      <c r="HF222" s="5"/>
      <c r="HG222" s="4"/>
      <c r="HH222" s="6"/>
      <c r="HI222" s="4"/>
      <c r="HJ222" s="6"/>
      <c r="HK222" s="5"/>
      <c r="HL222" s="5"/>
      <c r="HM222" s="4"/>
      <c r="HN222" s="6"/>
      <c r="HO222" s="4"/>
      <c r="HP222" s="6"/>
      <c r="HQ222" s="5"/>
      <c r="HR222" s="5"/>
      <c r="HS222" s="4"/>
      <c r="HT222" s="6"/>
      <c r="HU222" s="4"/>
      <c r="HV222" s="6"/>
      <c r="HW222" s="5"/>
      <c r="HX222" s="5"/>
      <c r="HY222" s="4"/>
      <c r="HZ222" s="6"/>
      <c r="IA222" s="4"/>
      <c r="IB222" s="6"/>
      <c r="IC222" s="5"/>
      <c r="ID222" s="5"/>
      <c r="IE222" s="4"/>
      <c r="IF222" s="6"/>
      <c r="IG222" s="4"/>
      <c r="IH222" s="6"/>
      <c r="II222" s="5"/>
      <c r="IJ222" s="5"/>
      <c r="IK222" s="4"/>
      <c r="IL222" s="6"/>
      <c r="IM222" s="4"/>
      <c r="IN222" s="6"/>
      <c r="IO222" s="5"/>
      <c r="IP222" s="5"/>
      <c r="IQ222" s="4"/>
      <c r="IR222" s="6"/>
      <c r="IS222" s="4"/>
      <c r="IT222" s="6"/>
      <c r="IU222" s="5"/>
      <c r="IV222" s="5"/>
      <c r="IW222" s="4"/>
      <c r="IX222" s="6"/>
      <c r="IY222" s="4"/>
      <c r="IZ222" s="6"/>
      <c r="JA222" s="5"/>
      <c r="JB222" s="5"/>
      <c r="JC222" s="4"/>
      <c r="JD222" s="6"/>
      <c r="JE222" s="4"/>
      <c r="JF222" s="6"/>
      <c r="JG222" s="5"/>
      <c r="JH222" s="5"/>
      <c r="JI222" s="4"/>
      <c r="JJ222" s="6"/>
      <c r="JK222" s="4"/>
      <c r="JL222" s="6"/>
      <c r="JM222" s="5"/>
      <c r="JN222" s="5"/>
      <c r="JO222" s="4"/>
      <c r="JP222" s="6"/>
      <c r="JQ222" s="4"/>
      <c r="JR222" s="6"/>
      <c r="JS222" s="5"/>
      <c r="JT222" s="5"/>
      <c r="JU222" s="4"/>
      <c r="JV222" s="6"/>
      <c r="JW222" s="4"/>
      <c r="JX222" s="6"/>
      <c r="JY222" s="5"/>
      <c r="JZ222" s="5"/>
      <c r="KA222" s="4"/>
      <c r="KB222" s="6"/>
      <c r="KC222" s="4"/>
      <c r="KD222" s="6"/>
      <c r="KE222" s="5"/>
      <c r="KF222" s="5"/>
      <c r="KG222" s="4"/>
      <c r="KH222" s="6"/>
      <c r="KI222" s="4"/>
      <c r="KJ222" s="6"/>
      <c r="KK222" s="5"/>
      <c r="KL222" s="5"/>
    </row>
    <row r="223">
      <c r="A223" s="3" t="s">
        <v>85</v>
      </c>
      <c r="B223" s="3" t="s">
        <v>86</v>
      </c>
      <c r="C223" s="3" t="s">
        <v>522</v>
      </c>
      <c r="D223" s="3" t="s">
        <v>523</v>
      </c>
      <c r="E223" s="3" t="s">
        <v>346</v>
      </c>
      <c r="F223" s="3" t="s">
        <v>243</v>
      </c>
      <c r="G223" s="3" t="s">
        <v>347</v>
      </c>
      <c r="H223" s="3" t="s">
        <v>104</v>
      </c>
      <c r="I223" s="4"/>
      <c r="J223" s="4">
        <f>=ROUNDDOWN({0},0)</f>
      </c>
      <c r="K223" s="4"/>
      <c r="L223" s="5"/>
      <c r="M223" s="4"/>
      <c r="N223" s="4">
        <f>=ROUNDDOWN({0},0)</f>
      </c>
      <c r="O223" s="4"/>
      <c r="P223" s="5"/>
      <c r="Q223" s="4">
        <v>1</v>
      </c>
      <c r="R223" s="6">
        <v>32.39</v>
      </c>
      <c r="S223" s="4"/>
      <c r="T223" s="6"/>
      <c r="U223" s="5"/>
      <c r="V223" s="5"/>
      <c r="W223" s="4"/>
      <c r="X223" s="6"/>
      <c r="Y223" s="4"/>
      <c r="Z223" s="6"/>
      <c r="AA223" s="5"/>
      <c r="AB223" s="5"/>
      <c r="AC223" s="4"/>
      <c r="AD223" s="6"/>
      <c r="AE223" s="4"/>
      <c r="AF223" s="6"/>
      <c r="AG223" s="5"/>
      <c r="AH223" s="5"/>
      <c r="AI223" s="4">
        <v>1</v>
      </c>
      <c r="AJ223" s="6">
        <v>32.39</v>
      </c>
      <c r="AK223" s="4"/>
      <c r="AL223" s="6"/>
      <c r="AM223" s="5"/>
      <c r="AN223" s="5"/>
      <c r="AO223" s="4"/>
      <c r="AP223" s="6"/>
      <c r="AQ223" s="4"/>
      <c r="AR223" s="6"/>
      <c r="AS223" s="5"/>
      <c r="AT223" s="5"/>
      <c r="AU223" s="4"/>
      <c r="AV223" s="6"/>
      <c r="AW223" s="4"/>
      <c r="AX223" s="6"/>
      <c r="AY223" s="5"/>
      <c r="AZ223" s="5"/>
      <c r="BA223" s="4"/>
      <c r="BB223" s="6"/>
      <c r="BC223" s="4"/>
      <c r="BD223" s="6"/>
      <c r="BE223" s="5"/>
      <c r="BF223" s="5"/>
      <c r="BG223" s="4"/>
      <c r="BH223" s="6"/>
      <c r="BI223" s="4"/>
      <c r="BJ223" s="6"/>
      <c r="BK223" s="5"/>
      <c r="BL223" s="5"/>
      <c r="BM223" s="4"/>
      <c r="BN223" s="6"/>
      <c r="BO223" s="4"/>
      <c r="BP223" s="6"/>
      <c r="BQ223" s="5"/>
      <c r="BR223" s="5"/>
      <c r="BS223" s="4"/>
      <c r="BT223" s="6"/>
      <c r="BU223" s="4"/>
      <c r="BV223" s="6"/>
      <c r="BW223" s="5"/>
      <c r="BX223" s="5"/>
      <c r="BY223" s="4"/>
      <c r="BZ223" s="6"/>
      <c r="CA223" s="4"/>
      <c r="CB223" s="6"/>
      <c r="CC223" s="5"/>
      <c r="CD223" s="5"/>
      <c r="CE223" s="4"/>
      <c r="CF223" s="6"/>
      <c r="CG223" s="4"/>
      <c r="CH223" s="6"/>
      <c r="CI223" s="5"/>
      <c r="CJ223" s="5"/>
      <c r="CK223" s="4"/>
      <c r="CL223" s="6"/>
      <c r="CM223" s="4"/>
      <c r="CN223" s="6"/>
      <c r="CO223" s="5"/>
      <c r="CP223" s="5"/>
      <c r="CQ223" s="4"/>
      <c r="CR223" s="6"/>
      <c r="CS223" s="4"/>
      <c r="CT223" s="6"/>
      <c r="CU223" s="5"/>
      <c r="CV223" s="5"/>
      <c r="CW223" s="4"/>
      <c r="CX223" s="6"/>
      <c r="CY223" s="4"/>
      <c r="CZ223" s="6"/>
      <c r="DA223" s="5"/>
      <c r="DB223" s="5"/>
      <c r="DC223" s="4"/>
      <c r="DD223" s="6"/>
      <c r="DE223" s="4"/>
      <c r="DF223" s="6"/>
      <c r="DG223" s="5"/>
      <c r="DH223" s="5"/>
      <c r="DI223" s="4"/>
      <c r="DJ223" s="6"/>
      <c r="DK223" s="4"/>
      <c r="DL223" s="6"/>
      <c r="DM223" s="5"/>
      <c r="DN223" s="5"/>
      <c r="DO223" s="4"/>
      <c r="DP223" s="6"/>
      <c r="DQ223" s="4"/>
      <c r="DR223" s="6"/>
      <c r="DS223" s="5"/>
      <c r="DT223" s="5"/>
      <c r="DU223" s="4"/>
      <c r="DV223" s="6"/>
      <c r="DW223" s="4"/>
      <c r="DX223" s="6"/>
      <c r="DY223" s="5"/>
      <c r="DZ223" s="5"/>
      <c r="EA223" s="4"/>
      <c r="EB223" s="6"/>
      <c r="EC223" s="4"/>
      <c r="ED223" s="6"/>
      <c r="EE223" s="5"/>
      <c r="EF223" s="5"/>
      <c r="EG223" s="4"/>
      <c r="EH223" s="6"/>
      <c r="EI223" s="4"/>
      <c r="EJ223" s="6"/>
      <c r="EK223" s="5"/>
      <c r="EL223" s="5"/>
      <c r="EM223" s="4"/>
      <c r="EN223" s="6"/>
      <c r="EO223" s="4"/>
      <c r="EP223" s="6"/>
      <c r="EQ223" s="5"/>
      <c r="ER223" s="5"/>
      <c r="ES223" s="4"/>
      <c r="ET223" s="6"/>
      <c r="EU223" s="4"/>
      <c r="EV223" s="6"/>
      <c r="EW223" s="5"/>
      <c r="EX223" s="5"/>
      <c r="EY223" s="4"/>
      <c r="EZ223" s="6"/>
      <c r="FA223" s="4"/>
      <c r="FB223" s="6"/>
      <c r="FC223" s="5"/>
      <c r="FD223" s="5"/>
      <c r="FE223" s="4"/>
      <c r="FF223" s="6"/>
      <c r="FG223" s="4"/>
      <c r="FH223" s="6"/>
      <c r="FI223" s="5"/>
      <c r="FJ223" s="5"/>
      <c r="FK223" s="4"/>
      <c r="FL223" s="6"/>
      <c r="FM223" s="4"/>
      <c r="FN223" s="6"/>
      <c r="FO223" s="5"/>
      <c r="FP223" s="5"/>
      <c r="FQ223" s="4"/>
      <c r="FR223" s="6"/>
      <c r="FS223" s="4"/>
      <c r="FT223" s="6"/>
      <c r="FU223" s="5"/>
      <c r="FV223" s="5"/>
      <c r="FW223" s="4"/>
      <c r="FX223" s="6"/>
      <c r="FY223" s="4"/>
      <c r="FZ223" s="6"/>
      <c r="GA223" s="5"/>
      <c r="GB223" s="5"/>
      <c r="GC223" s="4"/>
      <c r="GD223" s="6"/>
      <c r="GE223" s="4"/>
      <c r="GF223" s="6"/>
      <c r="GG223" s="5"/>
      <c r="GH223" s="5"/>
      <c r="GI223" s="4"/>
      <c r="GJ223" s="6"/>
      <c r="GK223" s="4"/>
      <c r="GL223" s="6"/>
      <c r="GM223" s="5"/>
      <c r="GN223" s="5"/>
      <c r="GO223" s="4"/>
      <c r="GP223" s="6"/>
      <c r="GQ223" s="4"/>
      <c r="GR223" s="6"/>
      <c r="GS223" s="5"/>
      <c r="GT223" s="5"/>
      <c r="GU223" s="4"/>
      <c r="GV223" s="6"/>
      <c r="GW223" s="4"/>
      <c r="GX223" s="6"/>
      <c r="GY223" s="5"/>
      <c r="GZ223" s="5"/>
      <c r="HA223" s="4"/>
      <c r="HB223" s="6"/>
      <c r="HC223" s="4"/>
      <c r="HD223" s="6"/>
      <c r="HE223" s="5"/>
      <c r="HF223" s="5"/>
      <c r="HG223" s="4"/>
      <c r="HH223" s="6"/>
      <c r="HI223" s="4"/>
      <c r="HJ223" s="6"/>
      <c r="HK223" s="5"/>
      <c r="HL223" s="5"/>
      <c r="HM223" s="4"/>
      <c r="HN223" s="6"/>
      <c r="HO223" s="4"/>
      <c r="HP223" s="6"/>
      <c r="HQ223" s="5"/>
      <c r="HR223" s="5"/>
      <c r="HS223" s="4"/>
      <c r="HT223" s="6"/>
      <c r="HU223" s="4"/>
      <c r="HV223" s="6"/>
      <c r="HW223" s="5"/>
      <c r="HX223" s="5"/>
      <c r="HY223" s="4"/>
      <c r="HZ223" s="6"/>
      <c r="IA223" s="4"/>
      <c r="IB223" s="6"/>
      <c r="IC223" s="5"/>
      <c r="ID223" s="5"/>
      <c r="IE223" s="4"/>
      <c r="IF223" s="6"/>
      <c r="IG223" s="4"/>
      <c r="IH223" s="6"/>
      <c r="II223" s="5"/>
      <c r="IJ223" s="5"/>
      <c r="IK223" s="4"/>
      <c r="IL223" s="6"/>
      <c r="IM223" s="4"/>
      <c r="IN223" s="6"/>
      <c r="IO223" s="5"/>
      <c r="IP223" s="5"/>
      <c r="IQ223" s="4"/>
      <c r="IR223" s="6"/>
      <c r="IS223" s="4"/>
      <c r="IT223" s="6"/>
      <c r="IU223" s="5"/>
      <c r="IV223" s="5"/>
      <c r="IW223" s="4"/>
      <c r="IX223" s="6"/>
      <c r="IY223" s="4"/>
      <c r="IZ223" s="6"/>
      <c r="JA223" s="5"/>
      <c r="JB223" s="5"/>
      <c r="JC223" s="4"/>
      <c r="JD223" s="6"/>
      <c r="JE223" s="4"/>
      <c r="JF223" s="6"/>
      <c r="JG223" s="5"/>
      <c r="JH223" s="5"/>
      <c r="JI223" s="4"/>
      <c r="JJ223" s="6"/>
      <c r="JK223" s="4"/>
      <c r="JL223" s="6"/>
      <c r="JM223" s="5"/>
      <c r="JN223" s="5"/>
      <c r="JO223" s="4"/>
      <c r="JP223" s="6"/>
      <c r="JQ223" s="4"/>
      <c r="JR223" s="6"/>
      <c r="JS223" s="5"/>
      <c r="JT223" s="5"/>
      <c r="JU223" s="4"/>
      <c r="JV223" s="6"/>
      <c r="JW223" s="4"/>
      <c r="JX223" s="6"/>
      <c r="JY223" s="5"/>
      <c r="JZ223" s="5"/>
      <c r="KA223" s="4"/>
      <c r="KB223" s="6"/>
      <c r="KC223" s="4"/>
      <c r="KD223" s="6"/>
      <c r="KE223" s="5"/>
      <c r="KF223" s="5"/>
      <c r="KG223" s="4"/>
      <c r="KH223" s="6"/>
      <c r="KI223" s="4"/>
      <c r="KJ223" s="6"/>
      <c r="KK223" s="5"/>
      <c r="KL223" s="5"/>
    </row>
    <row r="224">
      <c r="A224" s="3" t="s">
        <v>85</v>
      </c>
      <c r="B224" s="3" t="s">
        <v>86</v>
      </c>
      <c r="C224" s="3" t="s">
        <v>522</v>
      </c>
      <c r="D224" s="3" t="s">
        <v>523</v>
      </c>
      <c r="E224" s="3" t="s">
        <v>325</v>
      </c>
      <c r="F224" s="3" t="s">
        <v>326</v>
      </c>
      <c r="G224" s="3" t="s">
        <v>327</v>
      </c>
      <c r="H224" s="3" t="s">
        <v>129</v>
      </c>
      <c r="I224" s="4"/>
      <c r="J224" s="4">
        <f>=ROUNDDOWN({0},0)</f>
      </c>
      <c r="K224" s="4"/>
      <c r="L224" s="5"/>
      <c r="M224" s="4"/>
      <c r="N224" s="4">
        <f>=ROUNDDOWN({0},0)</f>
      </c>
      <c r="O224" s="4"/>
      <c r="P224" s="5"/>
      <c r="Q224" s="4">
        <v>1</v>
      </c>
      <c r="R224" s="6">
        <v>25.91</v>
      </c>
      <c r="S224" s="4"/>
      <c r="T224" s="6"/>
      <c r="U224" s="5"/>
      <c r="V224" s="5"/>
      <c r="W224" s="4">
        <v>1</v>
      </c>
      <c r="X224" s="6">
        <v>25.91</v>
      </c>
      <c r="Y224" s="4"/>
      <c r="Z224" s="6"/>
      <c r="AA224" s="5"/>
      <c r="AB224" s="5"/>
      <c r="AC224" s="4"/>
      <c r="AD224" s="6"/>
      <c r="AE224" s="4"/>
      <c r="AF224" s="6"/>
      <c r="AG224" s="5"/>
      <c r="AH224" s="5"/>
      <c r="AI224" s="4"/>
      <c r="AJ224" s="6"/>
      <c r="AK224" s="4"/>
      <c r="AL224" s="6"/>
      <c r="AM224" s="5"/>
      <c r="AN224" s="5"/>
      <c r="AO224" s="4"/>
      <c r="AP224" s="6"/>
      <c r="AQ224" s="4"/>
      <c r="AR224" s="6"/>
      <c r="AS224" s="5"/>
      <c r="AT224" s="5"/>
      <c r="AU224" s="4"/>
      <c r="AV224" s="6"/>
      <c r="AW224" s="4"/>
      <c r="AX224" s="6"/>
      <c r="AY224" s="5"/>
      <c r="AZ224" s="5"/>
      <c r="BA224" s="4"/>
      <c r="BB224" s="6"/>
      <c r="BC224" s="4"/>
      <c r="BD224" s="6"/>
      <c r="BE224" s="5"/>
      <c r="BF224" s="5"/>
      <c r="BG224" s="4"/>
      <c r="BH224" s="6"/>
      <c r="BI224" s="4"/>
      <c r="BJ224" s="6"/>
      <c r="BK224" s="5"/>
      <c r="BL224" s="5"/>
      <c r="BM224" s="4"/>
      <c r="BN224" s="6"/>
      <c r="BO224" s="4"/>
      <c r="BP224" s="6"/>
      <c r="BQ224" s="5"/>
      <c r="BR224" s="5"/>
      <c r="BS224" s="4"/>
      <c r="BT224" s="6"/>
      <c r="BU224" s="4"/>
      <c r="BV224" s="6"/>
      <c r="BW224" s="5"/>
      <c r="BX224" s="5"/>
      <c r="BY224" s="4"/>
      <c r="BZ224" s="6"/>
      <c r="CA224" s="4"/>
      <c r="CB224" s="6"/>
      <c r="CC224" s="5"/>
      <c r="CD224" s="5"/>
      <c r="CE224" s="4"/>
      <c r="CF224" s="6"/>
      <c r="CG224" s="4"/>
      <c r="CH224" s="6"/>
      <c r="CI224" s="5"/>
      <c r="CJ224" s="5"/>
      <c r="CK224" s="4"/>
      <c r="CL224" s="6"/>
      <c r="CM224" s="4"/>
      <c r="CN224" s="6"/>
      <c r="CO224" s="5"/>
      <c r="CP224" s="5"/>
      <c r="CQ224" s="4"/>
      <c r="CR224" s="6"/>
      <c r="CS224" s="4"/>
      <c r="CT224" s="6"/>
      <c r="CU224" s="5"/>
      <c r="CV224" s="5"/>
      <c r="CW224" s="4"/>
      <c r="CX224" s="6"/>
      <c r="CY224" s="4"/>
      <c r="CZ224" s="6"/>
      <c r="DA224" s="5"/>
      <c r="DB224" s="5"/>
      <c r="DC224" s="4"/>
      <c r="DD224" s="6"/>
      <c r="DE224" s="4"/>
      <c r="DF224" s="6"/>
      <c r="DG224" s="5"/>
      <c r="DH224" s="5"/>
      <c r="DI224" s="4"/>
      <c r="DJ224" s="6"/>
      <c r="DK224" s="4"/>
      <c r="DL224" s="6"/>
      <c r="DM224" s="5"/>
      <c r="DN224" s="5"/>
      <c r="DO224" s="4"/>
      <c r="DP224" s="6"/>
      <c r="DQ224" s="4"/>
      <c r="DR224" s="6"/>
      <c r="DS224" s="5"/>
      <c r="DT224" s="5"/>
      <c r="DU224" s="4"/>
      <c r="DV224" s="6"/>
      <c r="DW224" s="4"/>
      <c r="DX224" s="6"/>
      <c r="DY224" s="5"/>
      <c r="DZ224" s="5"/>
      <c r="EA224" s="4"/>
      <c r="EB224" s="6"/>
      <c r="EC224" s="4"/>
      <c r="ED224" s="6"/>
      <c r="EE224" s="5"/>
      <c r="EF224" s="5"/>
      <c r="EG224" s="4"/>
      <c r="EH224" s="6"/>
      <c r="EI224" s="4"/>
      <c r="EJ224" s="6"/>
      <c r="EK224" s="5"/>
      <c r="EL224" s="5"/>
      <c r="EM224" s="4"/>
      <c r="EN224" s="6"/>
      <c r="EO224" s="4"/>
      <c r="EP224" s="6"/>
      <c r="EQ224" s="5"/>
      <c r="ER224" s="5"/>
      <c r="ES224" s="4"/>
      <c r="ET224" s="6"/>
      <c r="EU224" s="4"/>
      <c r="EV224" s="6"/>
      <c r="EW224" s="5"/>
      <c r="EX224" s="5"/>
      <c r="EY224" s="4"/>
      <c r="EZ224" s="6"/>
      <c r="FA224" s="4"/>
      <c r="FB224" s="6"/>
      <c r="FC224" s="5"/>
      <c r="FD224" s="5"/>
      <c r="FE224" s="4"/>
      <c r="FF224" s="6"/>
      <c r="FG224" s="4"/>
      <c r="FH224" s="6"/>
      <c r="FI224" s="5"/>
      <c r="FJ224" s="5"/>
      <c r="FK224" s="4"/>
      <c r="FL224" s="6"/>
      <c r="FM224" s="4"/>
      <c r="FN224" s="6"/>
      <c r="FO224" s="5"/>
      <c r="FP224" s="5"/>
      <c r="FQ224" s="4"/>
      <c r="FR224" s="6"/>
      <c r="FS224" s="4"/>
      <c r="FT224" s="6"/>
      <c r="FU224" s="5"/>
      <c r="FV224" s="5"/>
      <c r="FW224" s="4"/>
      <c r="FX224" s="6"/>
      <c r="FY224" s="4"/>
      <c r="FZ224" s="6"/>
      <c r="GA224" s="5"/>
      <c r="GB224" s="5"/>
      <c r="GC224" s="4"/>
      <c r="GD224" s="6"/>
      <c r="GE224" s="4"/>
      <c r="GF224" s="6"/>
      <c r="GG224" s="5"/>
      <c r="GH224" s="5"/>
      <c r="GI224" s="4"/>
      <c r="GJ224" s="6"/>
      <c r="GK224" s="4"/>
      <c r="GL224" s="6"/>
      <c r="GM224" s="5"/>
      <c r="GN224" s="5"/>
      <c r="GO224" s="4"/>
      <c r="GP224" s="6"/>
      <c r="GQ224" s="4"/>
      <c r="GR224" s="6"/>
      <c r="GS224" s="5"/>
      <c r="GT224" s="5"/>
      <c r="GU224" s="4"/>
      <c r="GV224" s="6"/>
      <c r="GW224" s="4"/>
      <c r="GX224" s="6"/>
      <c r="GY224" s="5"/>
      <c r="GZ224" s="5"/>
      <c r="HA224" s="4"/>
      <c r="HB224" s="6"/>
      <c r="HC224" s="4"/>
      <c r="HD224" s="6"/>
      <c r="HE224" s="5"/>
      <c r="HF224" s="5"/>
      <c r="HG224" s="4"/>
      <c r="HH224" s="6"/>
      <c r="HI224" s="4"/>
      <c r="HJ224" s="6"/>
      <c r="HK224" s="5"/>
      <c r="HL224" s="5"/>
      <c r="HM224" s="4"/>
      <c r="HN224" s="6"/>
      <c r="HO224" s="4"/>
      <c r="HP224" s="6"/>
      <c r="HQ224" s="5"/>
      <c r="HR224" s="5"/>
      <c r="HS224" s="4"/>
      <c r="HT224" s="6"/>
      <c r="HU224" s="4"/>
      <c r="HV224" s="6"/>
      <c r="HW224" s="5"/>
      <c r="HX224" s="5"/>
      <c r="HY224" s="4"/>
      <c r="HZ224" s="6"/>
      <c r="IA224" s="4"/>
      <c r="IB224" s="6"/>
      <c r="IC224" s="5"/>
      <c r="ID224" s="5"/>
      <c r="IE224" s="4"/>
      <c r="IF224" s="6"/>
      <c r="IG224" s="4"/>
      <c r="IH224" s="6"/>
      <c r="II224" s="5"/>
      <c r="IJ224" s="5"/>
      <c r="IK224" s="4"/>
      <c r="IL224" s="6"/>
      <c r="IM224" s="4"/>
      <c r="IN224" s="6"/>
      <c r="IO224" s="5"/>
      <c r="IP224" s="5"/>
      <c r="IQ224" s="4"/>
      <c r="IR224" s="6"/>
      <c r="IS224" s="4"/>
      <c r="IT224" s="6"/>
      <c r="IU224" s="5"/>
      <c r="IV224" s="5"/>
      <c r="IW224" s="4"/>
      <c r="IX224" s="6"/>
      <c r="IY224" s="4"/>
      <c r="IZ224" s="6"/>
      <c r="JA224" s="5"/>
      <c r="JB224" s="5"/>
      <c r="JC224" s="4"/>
      <c r="JD224" s="6"/>
      <c r="JE224" s="4"/>
      <c r="JF224" s="6"/>
      <c r="JG224" s="5"/>
      <c r="JH224" s="5"/>
      <c r="JI224" s="4"/>
      <c r="JJ224" s="6"/>
      <c r="JK224" s="4"/>
      <c r="JL224" s="6"/>
      <c r="JM224" s="5"/>
      <c r="JN224" s="5"/>
      <c r="JO224" s="4"/>
      <c r="JP224" s="6"/>
      <c r="JQ224" s="4"/>
      <c r="JR224" s="6"/>
      <c r="JS224" s="5"/>
      <c r="JT224" s="5"/>
      <c r="JU224" s="4"/>
      <c r="JV224" s="6"/>
      <c r="JW224" s="4"/>
      <c r="JX224" s="6"/>
      <c r="JY224" s="5"/>
      <c r="JZ224" s="5"/>
      <c r="KA224" s="4"/>
      <c r="KB224" s="6"/>
      <c r="KC224" s="4"/>
      <c r="KD224" s="6"/>
      <c r="KE224" s="5"/>
      <c r="KF224" s="5"/>
      <c r="KG224" s="4"/>
      <c r="KH224" s="6"/>
      <c r="KI224" s="4"/>
      <c r="KJ224" s="6"/>
      <c r="KK224" s="5"/>
      <c r="KL224" s="5"/>
    </row>
    <row r="225">
      <c r="A225" s="3" t="s">
        <v>85</v>
      </c>
      <c r="B225" s="3" t="s">
        <v>86</v>
      </c>
      <c r="C225" s="3" t="s">
        <v>522</v>
      </c>
      <c r="D225" s="3" t="s">
        <v>523</v>
      </c>
      <c r="E225" s="3" t="s">
        <v>524</v>
      </c>
      <c r="F225" s="3" t="s">
        <v>524</v>
      </c>
      <c r="G225" s="3" t="s">
        <v>525</v>
      </c>
      <c r="H225" s="3" t="s">
        <v>129</v>
      </c>
      <c r="I225" s="4"/>
      <c r="J225" s="4">
        <f>=ROUNDDOWN({0},0)</f>
      </c>
      <c r="K225" s="4"/>
      <c r="L225" s="5"/>
      <c r="M225" s="4"/>
      <c r="N225" s="4">
        <f>=ROUNDDOWN({0},0)</f>
      </c>
      <c r="O225" s="4"/>
      <c r="P225" s="5"/>
      <c r="Q225" s="4"/>
      <c r="R225" s="6"/>
      <c r="S225" s="4"/>
      <c r="T225" s="6"/>
      <c r="U225" s="5"/>
      <c r="V225" s="5"/>
      <c r="W225" s="4"/>
      <c r="X225" s="6"/>
      <c r="Y225" s="4"/>
      <c r="Z225" s="6"/>
      <c r="AA225" s="5"/>
      <c r="AB225" s="5"/>
      <c r="AC225" s="4"/>
      <c r="AD225" s="6"/>
      <c r="AE225" s="4"/>
      <c r="AF225" s="6"/>
      <c r="AG225" s="5"/>
      <c r="AH225" s="5"/>
      <c r="AI225" s="4"/>
      <c r="AJ225" s="6"/>
      <c r="AK225" s="4"/>
      <c r="AL225" s="6"/>
      <c r="AM225" s="5"/>
      <c r="AN225" s="5"/>
      <c r="AO225" s="4"/>
      <c r="AP225" s="6"/>
      <c r="AQ225" s="4"/>
      <c r="AR225" s="6"/>
      <c r="AS225" s="5"/>
      <c r="AT225" s="5"/>
      <c r="AU225" s="4"/>
      <c r="AV225" s="6"/>
      <c r="AW225" s="4"/>
      <c r="AX225" s="6"/>
      <c r="AY225" s="5"/>
      <c r="AZ225" s="5"/>
      <c r="BA225" s="4"/>
      <c r="BB225" s="6"/>
      <c r="BC225" s="4"/>
      <c r="BD225" s="6"/>
      <c r="BE225" s="5"/>
      <c r="BF225" s="5"/>
      <c r="BG225" s="4"/>
      <c r="BH225" s="6"/>
      <c r="BI225" s="4"/>
      <c r="BJ225" s="6"/>
      <c r="BK225" s="5"/>
      <c r="BL225" s="5"/>
      <c r="BM225" s="4"/>
      <c r="BN225" s="6"/>
      <c r="BO225" s="4"/>
      <c r="BP225" s="6"/>
      <c r="BQ225" s="5"/>
      <c r="BR225" s="5"/>
      <c r="BS225" s="4"/>
      <c r="BT225" s="6"/>
      <c r="BU225" s="4"/>
      <c r="BV225" s="6"/>
      <c r="BW225" s="5"/>
      <c r="BX225" s="5"/>
      <c r="BY225" s="4"/>
      <c r="BZ225" s="6"/>
      <c r="CA225" s="4"/>
      <c r="CB225" s="6"/>
      <c r="CC225" s="5"/>
      <c r="CD225" s="5"/>
      <c r="CE225" s="4"/>
      <c r="CF225" s="6"/>
      <c r="CG225" s="4"/>
      <c r="CH225" s="6"/>
      <c r="CI225" s="5"/>
      <c r="CJ225" s="5"/>
      <c r="CK225" s="4"/>
      <c r="CL225" s="6"/>
      <c r="CM225" s="4"/>
      <c r="CN225" s="6"/>
      <c r="CO225" s="5"/>
      <c r="CP225" s="5"/>
      <c r="CQ225" s="4"/>
      <c r="CR225" s="6"/>
      <c r="CS225" s="4"/>
      <c r="CT225" s="6"/>
      <c r="CU225" s="5"/>
      <c r="CV225" s="5"/>
      <c r="CW225" s="4"/>
      <c r="CX225" s="6"/>
      <c r="CY225" s="4"/>
      <c r="CZ225" s="6"/>
      <c r="DA225" s="5"/>
      <c r="DB225" s="5"/>
      <c r="DC225" s="4"/>
      <c r="DD225" s="6"/>
      <c r="DE225" s="4"/>
      <c r="DF225" s="6"/>
      <c r="DG225" s="5"/>
      <c r="DH225" s="5"/>
      <c r="DI225" s="4"/>
      <c r="DJ225" s="6"/>
      <c r="DK225" s="4"/>
      <c r="DL225" s="6"/>
      <c r="DM225" s="5"/>
      <c r="DN225" s="5"/>
      <c r="DO225" s="4"/>
      <c r="DP225" s="6"/>
      <c r="DQ225" s="4"/>
      <c r="DR225" s="6"/>
      <c r="DS225" s="5"/>
      <c r="DT225" s="5"/>
      <c r="DU225" s="4"/>
      <c r="DV225" s="6"/>
      <c r="DW225" s="4"/>
      <c r="DX225" s="6"/>
      <c r="DY225" s="5"/>
      <c r="DZ225" s="5"/>
      <c r="EA225" s="4"/>
      <c r="EB225" s="6"/>
      <c r="EC225" s="4"/>
      <c r="ED225" s="6"/>
      <c r="EE225" s="5"/>
      <c r="EF225" s="5"/>
      <c r="EG225" s="4"/>
      <c r="EH225" s="6"/>
      <c r="EI225" s="4"/>
      <c r="EJ225" s="6"/>
      <c r="EK225" s="5"/>
      <c r="EL225" s="5"/>
      <c r="EM225" s="4"/>
      <c r="EN225" s="6"/>
      <c r="EO225" s="4"/>
      <c r="EP225" s="6"/>
      <c r="EQ225" s="5"/>
      <c r="ER225" s="5"/>
      <c r="ES225" s="4"/>
      <c r="ET225" s="6"/>
      <c r="EU225" s="4"/>
      <c r="EV225" s="6"/>
      <c r="EW225" s="5"/>
      <c r="EX225" s="5"/>
      <c r="EY225" s="4"/>
      <c r="EZ225" s="6"/>
      <c r="FA225" s="4"/>
      <c r="FB225" s="6"/>
      <c r="FC225" s="5"/>
      <c r="FD225" s="5"/>
      <c r="FE225" s="4"/>
      <c r="FF225" s="6"/>
      <c r="FG225" s="4"/>
      <c r="FH225" s="6"/>
      <c r="FI225" s="5"/>
      <c r="FJ225" s="5"/>
      <c r="FK225" s="4"/>
      <c r="FL225" s="6"/>
      <c r="FM225" s="4"/>
      <c r="FN225" s="6"/>
      <c r="FO225" s="5"/>
      <c r="FP225" s="5"/>
      <c r="FQ225" s="4"/>
      <c r="FR225" s="6"/>
      <c r="FS225" s="4"/>
      <c r="FT225" s="6"/>
      <c r="FU225" s="5"/>
      <c r="FV225" s="5"/>
      <c r="FW225" s="4"/>
      <c r="FX225" s="6"/>
      <c r="FY225" s="4"/>
      <c r="FZ225" s="6"/>
      <c r="GA225" s="5"/>
      <c r="GB225" s="5"/>
      <c r="GC225" s="4"/>
      <c r="GD225" s="6"/>
      <c r="GE225" s="4"/>
      <c r="GF225" s="6"/>
      <c r="GG225" s="5"/>
      <c r="GH225" s="5"/>
      <c r="GI225" s="4"/>
      <c r="GJ225" s="6"/>
      <c r="GK225" s="4"/>
      <c r="GL225" s="6"/>
      <c r="GM225" s="5"/>
      <c r="GN225" s="5"/>
      <c r="GO225" s="4"/>
      <c r="GP225" s="6"/>
      <c r="GQ225" s="4"/>
      <c r="GR225" s="6"/>
      <c r="GS225" s="5"/>
      <c r="GT225" s="5"/>
      <c r="GU225" s="4"/>
      <c r="GV225" s="6"/>
      <c r="GW225" s="4"/>
      <c r="GX225" s="6"/>
      <c r="GY225" s="5"/>
      <c r="GZ225" s="5"/>
      <c r="HA225" s="4"/>
      <c r="HB225" s="6"/>
      <c r="HC225" s="4"/>
      <c r="HD225" s="6"/>
      <c r="HE225" s="5"/>
      <c r="HF225" s="5"/>
      <c r="HG225" s="4"/>
      <c r="HH225" s="6"/>
      <c r="HI225" s="4"/>
      <c r="HJ225" s="6"/>
      <c r="HK225" s="5"/>
      <c r="HL225" s="5"/>
      <c r="HM225" s="4"/>
      <c r="HN225" s="6"/>
      <c r="HO225" s="4"/>
      <c r="HP225" s="6"/>
      <c r="HQ225" s="5"/>
      <c r="HR225" s="5"/>
      <c r="HS225" s="4"/>
      <c r="HT225" s="6"/>
      <c r="HU225" s="4"/>
      <c r="HV225" s="6"/>
      <c r="HW225" s="5"/>
      <c r="HX225" s="5"/>
      <c r="HY225" s="4"/>
      <c r="HZ225" s="6"/>
      <c r="IA225" s="4"/>
      <c r="IB225" s="6"/>
      <c r="IC225" s="5"/>
      <c r="ID225" s="5"/>
      <c r="IE225" s="4"/>
      <c r="IF225" s="6"/>
      <c r="IG225" s="4"/>
      <c r="IH225" s="6"/>
      <c r="II225" s="5"/>
      <c r="IJ225" s="5"/>
      <c r="IK225" s="4"/>
      <c r="IL225" s="6"/>
      <c r="IM225" s="4"/>
      <c r="IN225" s="6"/>
      <c r="IO225" s="5"/>
      <c r="IP225" s="5"/>
      <c r="IQ225" s="4"/>
      <c r="IR225" s="6"/>
      <c r="IS225" s="4"/>
      <c r="IT225" s="6"/>
      <c r="IU225" s="5"/>
      <c r="IV225" s="5"/>
      <c r="IW225" s="4"/>
      <c r="IX225" s="6"/>
      <c r="IY225" s="4"/>
      <c r="IZ225" s="6"/>
      <c r="JA225" s="5"/>
      <c r="JB225" s="5"/>
      <c r="JC225" s="4"/>
      <c r="JD225" s="6"/>
      <c r="JE225" s="4"/>
      <c r="JF225" s="6"/>
      <c r="JG225" s="5"/>
      <c r="JH225" s="5"/>
      <c r="JI225" s="4"/>
      <c r="JJ225" s="6"/>
      <c r="JK225" s="4"/>
      <c r="JL225" s="6"/>
      <c r="JM225" s="5"/>
      <c r="JN225" s="5"/>
      <c r="JO225" s="4"/>
      <c r="JP225" s="6"/>
      <c r="JQ225" s="4"/>
      <c r="JR225" s="6"/>
      <c r="JS225" s="5"/>
      <c r="JT225" s="5"/>
      <c r="JU225" s="4"/>
      <c r="JV225" s="6"/>
      <c r="JW225" s="4"/>
      <c r="JX225" s="6"/>
      <c r="JY225" s="5"/>
      <c r="JZ225" s="5"/>
      <c r="KA225" s="4"/>
      <c r="KB225" s="6"/>
      <c r="KC225" s="4"/>
      <c r="KD225" s="6"/>
      <c r="KE225" s="5"/>
      <c r="KF225" s="5"/>
      <c r="KG225" s="4"/>
      <c r="KH225" s="6"/>
      <c r="KI225" s="4"/>
      <c r="KJ225" s="6"/>
      <c r="KK225" s="5"/>
      <c r="KL225" s="5"/>
    </row>
    <row r="226">
      <c r="A226" s="3" t="s">
        <v>85</v>
      </c>
      <c r="B226" s="3" t="s">
        <v>86</v>
      </c>
      <c r="C226" s="3" t="s">
        <v>522</v>
      </c>
      <c r="D226" s="3" t="s">
        <v>523</v>
      </c>
      <c r="E226" s="3" t="s">
        <v>225</v>
      </c>
      <c r="F226" s="3" t="s">
        <v>526</v>
      </c>
      <c r="G226" s="3" t="s">
        <v>527</v>
      </c>
      <c r="H226" s="3" t="s">
        <v>104</v>
      </c>
      <c r="I226" s="4"/>
      <c r="J226" s="4">
        <f>=ROUNDDOWN({0},0)</f>
      </c>
      <c r="K226" s="4"/>
      <c r="L226" s="5"/>
      <c r="M226" s="4"/>
      <c r="N226" s="4">
        <f>=ROUNDDOWN({0},0)</f>
      </c>
      <c r="O226" s="4"/>
      <c r="P226" s="5"/>
      <c r="Q226" s="4"/>
      <c r="R226" s="6"/>
      <c r="S226" s="4"/>
      <c r="T226" s="6"/>
      <c r="U226" s="5"/>
      <c r="V226" s="5"/>
      <c r="W226" s="4"/>
      <c r="X226" s="6"/>
      <c r="Y226" s="4"/>
      <c r="Z226" s="6"/>
      <c r="AA226" s="5"/>
      <c r="AB226" s="5"/>
      <c r="AC226" s="4"/>
      <c r="AD226" s="6"/>
      <c r="AE226" s="4"/>
      <c r="AF226" s="6"/>
      <c r="AG226" s="5"/>
      <c r="AH226" s="5"/>
      <c r="AI226" s="4"/>
      <c r="AJ226" s="6"/>
      <c r="AK226" s="4"/>
      <c r="AL226" s="6"/>
      <c r="AM226" s="5"/>
      <c r="AN226" s="5"/>
      <c r="AO226" s="4"/>
      <c r="AP226" s="6"/>
      <c r="AQ226" s="4"/>
      <c r="AR226" s="6"/>
      <c r="AS226" s="5"/>
      <c r="AT226" s="5"/>
      <c r="AU226" s="4"/>
      <c r="AV226" s="6"/>
      <c r="AW226" s="4"/>
      <c r="AX226" s="6"/>
      <c r="AY226" s="5"/>
      <c r="AZ226" s="5"/>
      <c r="BA226" s="4"/>
      <c r="BB226" s="6"/>
      <c r="BC226" s="4"/>
      <c r="BD226" s="6"/>
      <c r="BE226" s="5"/>
      <c r="BF226" s="5"/>
      <c r="BG226" s="4"/>
      <c r="BH226" s="6"/>
      <c r="BI226" s="4"/>
      <c r="BJ226" s="6"/>
      <c r="BK226" s="5"/>
      <c r="BL226" s="5"/>
      <c r="BM226" s="4"/>
      <c r="BN226" s="6"/>
      <c r="BO226" s="4"/>
      <c r="BP226" s="6"/>
      <c r="BQ226" s="5"/>
      <c r="BR226" s="5"/>
      <c r="BS226" s="4"/>
      <c r="BT226" s="6"/>
      <c r="BU226" s="4"/>
      <c r="BV226" s="6"/>
      <c r="BW226" s="5"/>
      <c r="BX226" s="5"/>
      <c r="BY226" s="4"/>
      <c r="BZ226" s="6"/>
      <c r="CA226" s="4"/>
      <c r="CB226" s="6"/>
      <c r="CC226" s="5"/>
      <c r="CD226" s="5"/>
      <c r="CE226" s="4"/>
      <c r="CF226" s="6"/>
      <c r="CG226" s="4"/>
      <c r="CH226" s="6"/>
      <c r="CI226" s="5"/>
      <c r="CJ226" s="5"/>
      <c r="CK226" s="4"/>
      <c r="CL226" s="6"/>
      <c r="CM226" s="4"/>
      <c r="CN226" s="6"/>
      <c r="CO226" s="5"/>
      <c r="CP226" s="5"/>
      <c r="CQ226" s="4"/>
      <c r="CR226" s="6"/>
      <c r="CS226" s="4"/>
      <c r="CT226" s="6"/>
      <c r="CU226" s="5"/>
      <c r="CV226" s="5"/>
      <c r="CW226" s="4"/>
      <c r="CX226" s="6"/>
      <c r="CY226" s="4"/>
      <c r="CZ226" s="6"/>
      <c r="DA226" s="5"/>
      <c r="DB226" s="5"/>
      <c r="DC226" s="4"/>
      <c r="DD226" s="6"/>
      <c r="DE226" s="4"/>
      <c r="DF226" s="6"/>
      <c r="DG226" s="5"/>
      <c r="DH226" s="5"/>
      <c r="DI226" s="4"/>
      <c r="DJ226" s="6"/>
      <c r="DK226" s="4"/>
      <c r="DL226" s="6"/>
      <c r="DM226" s="5"/>
      <c r="DN226" s="5"/>
      <c r="DO226" s="4"/>
      <c r="DP226" s="6"/>
      <c r="DQ226" s="4"/>
      <c r="DR226" s="6"/>
      <c r="DS226" s="5"/>
      <c r="DT226" s="5"/>
      <c r="DU226" s="4"/>
      <c r="DV226" s="6"/>
      <c r="DW226" s="4"/>
      <c r="DX226" s="6"/>
      <c r="DY226" s="5"/>
      <c r="DZ226" s="5"/>
      <c r="EA226" s="4"/>
      <c r="EB226" s="6"/>
      <c r="EC226" s="4"/>
      <c r="ED226" s="6"/>
      <c r="EE226" s="5"/>
      <c r="EF226" s="5"/>
      <c r="EG226" s="4"/>
      <c r="EH226" s="6"/>
      <c r="EI226" s="4"/>
      <c r="EJ226" s="6"/>
      <c r="EK226" s="5"/>
      <c r="EL226" s="5"/>
      <c r="EM226" s="4"/>
      <c r="EN226" s="6"/>
      <c r="EO226" s="4"/>
      <c r="EP226" s="6"/>
      <c r="EQ226" s="5"/>
      <c r="ER226" s="5"/>
      <c r="ES226" s="4"/>
      <c r="ET226" s="6"/>
      <c r="EU226" s="4"/>
      <c r="EV226" s="6"/>
      <c r="EW226" s="5"/>
      <c r="EX226" s="5"/>
      <c r="EY226" s="4"/>
      <c r="EZ226" s="6"/>
      <c r="FA226" s="4"/>
      <c r="FB226" s="6"/>
      <c r="FC226" s="5"/>
      <c r="FD226" s="5"/>
      <c r="FE226" s="4"/>
      <c r="FF226" s="6"/>
      <c r="FG226" s="4"/>
      <c r="FH226" s="6"/>
      <c r="FI226" s="5"/>
      <c r="FJ226" s="5"/>
      <c r="FK226" s="4"/>
      <c r="FL226" s="6"/>
      <c r="FM226" s="4"/>
      <c r="FN226" s="6"/>
      <c r="FO226" s="5"/>
      <c r="FP226" s="5"/>
      <c r="FQ226" s="4"/>
      <c r="FR226" s="6"/>
      <c r="FS226" s="4"/>
      <c r="FT226" s="6"/>
      <c r="FU226" s="5"/>
      <c r="FV226" s="5"/>
      <c r="FW226" s="4"/>
      <c r="FX226" s="6"/>
      <c r="FY226" s="4"/>
      <c r="FZ226" s="6"/>
      <c r="GA226" s="5"/>
      <c r="GB226" s="5"/>
      <c r="GC226" s="4"/>
      <c r="GD226" s="6"/>
      <c r="GE226" s="4"/>
      <c r="GF226" s="6"/>
      <c r="GG226" s="5"/>
      <c r="GH226" s="5"/>
      <c r="GI226" s="4"/>
      <c r="GJ226" s="6"/>
      <c r="GK226" s="4"/>
      <c r="GL226" s="6"/>
      <c r="GM226" s="5"/>
      <c r="GN226" s="5"/>
      <c r="GO226" s="4"/>
      <c r="GP226" s="6"/>
      <c r="GQ226" s="4"/>
      <c r="GR226" s="6"/>
      <c r="GS226" s="5"/>
      <c r="GT226" s="5"/>
      <c r="GU226" s="4"/>
      <c r="GV226" s="6"/>
      <c r="GW226" s="4"/>
      <c r="GX226" s="6"/>
      <c r="GY226" s="5"/>
      <c r="GZ226" s="5"/>
      <c r="HA226" s="4"/>
      <c r="HB226" s="6"/>
      <c r="HC226" s="4"/>
      <c r="HD226" s="6"/>
      <c r="HE226" s="5"/>
      <c r="HF226" s="5"/>
      <c r="HG226" s="4"/>
      <c r="HH226" s="6"/>
      <c r="HI226" s="4"/>
      <c r="HJ226" s="6"/>
      <c r="HK226" s="5"/>
      <c r="HL226" s="5"/>
      <c r="HM226" s="4"/>
      <c r="HN226" s="6"/>
      <c r="HO226" s="4"/>
      <c r="HP226" s="6"/>
      <c r="HQ226" s="5"/>
      <c r="HR226" s="5"/>
      <c r="HS226" s="4"/>
      <c r="HT226" s="6"/>
      <c r="HU226" s="4"/>
      <c r="HV226" s="6"/>
      <c r="HW226" s="5"/>
      <c r="HX226" s="5"/>
      <c r="HY226" s="4"/>
      <c r="HZ226" s="6"/>
      <c r="IA226" s="4"/>
      <c r="IB226" s="6"/>
      <c r="IC226" s="5"/>
      <c r="ID226" s="5"/>
      <c r="IE226" s="4"/>
      <c r="IF226" s="6"/>
      <c r="IG226" s="4"/>
      <c r="IH226" s="6"/>
      <c r="II226" s="5"/>
      <c r="IJ226" s="5"/>
      <c r="IK226" s="4"/>
      <c r="IL226" s="6"/>
      <c r="IM226" s="4"/>
      <c r="IN226" s="6"/>
      <c r="IO226" s="5"/>
      <c r="IP226" s="5"/>
      <c r="IQ226" s="4"/>
      <c r="IR226" s="6"/>
      <c r="IS226" s="4"/>
      <c r="IT226" s="6"/>
      <c r="IU226" s="5"/>
      <c r="IV226" s="5"/>
      <c r="IW226" s="4"/>
      <c r="IX226" s="6"/>
      <c r="IY226" s="4"/>
      <c r="IZ226" s="6"/>
      <c r="JA226" s="5"/>
      <c r="JB226" s="5"/>
      <c r="JC226" s="4"/>
      <c r="JD226" s="6"/>
      <c r="JE226" s="4"/>
      <c r="JF226" s="6"/>
      <c r="JG226" s="5"/>
      <c r="JH226" s="5"/>
      <c r="JI226" s="4"/>
      <c r="JJ226" s="6"/>
      <c r="JK226" s="4"/>
      <c r="JL226" s="6"/>
      <c r="JM226" s="5"/>
      <c r="JN226" s="5"/>
      <c r="JO226" s="4"/>
      <c r="JP226" s="6"/>
      <c r="JQ226" s="4"/>
      <c r="JR226" s="6"/>
      <c r="JS226" s="5"/>
      <c r="JT226" s="5"/>
      <c r="JU226" s="4"/>
      <c r="JV226" s="6"/>
      <c r="JW226" s="4"/>
      <c r="JX226" s="6"/>
      <c r="JY226" s="5"/>
      <c r="JZ226" s="5"/>
      <c r="KA226" s="4"/>
      <c r="KB226" s="6"/>
      <c r="KC226" s="4"/>
      <c r="KD226" s="6"/>
      <c r="KE226" s="5"/>
      <c r="KF226" s="5"/>
      <c r="KG226" s="4"/>
      <c r="KH226" s="6"/>
      <c r="KI226" s="4"/>
      <c r="KJ226" s="6"/>
      <c r="KK226" s="5"/>
      <c r="KL226" s="5"/>
    </row>
    <row r="227">
      <c r="A227" s="3" t="s">
        <v>85</v>
      </c>
      <c r="B227" s="3" t="s">
        <v>86</v>
      </c>
      <c r="C227" s="3" t="s">
        <v>522</v>
      </c>
      <c r="D227" s="3" t="s">
        <v>528</v>
      </c>
      <c r="E227" s="3" t="s">
        <v>440</v>
      </c>
      <c r="F227" s="3" t="s">
        <v>441</v>
      </c>
      <c r="G227" s="3" t="s">
        <v>442</v>
      </c>
      <c r="H227" s="3" t="s">
        <v>98</v>
      </c>
      <c r="I227" s="4"/>
      <c r="J227" s="4">
        <f>=ROUNDDOWN({0},0)</f>
      </c>
      <c r="K227" s="4"/>
      <c r="L227" s="5">
        <v>1</v>
      </c>
      <c r="M227" s="4"/>
      <c r="N227" s="4">
        <f>=ROUNDDOWN({0},0)</f>
      </c>
      <c r="O227" s="4"/>
      <c r="P227" s="5"/>
      <c r="Q227" s="4">
        <v>21</v>
      </c>
      <c r="R227" s="6">
        <v>1307.34</v>
      </c>
      <c r="S227" s="4"/>
      <c r="T227" s="6"/>
      <c r="U227" s="5"/>
      <c r="V227" s="5"/>
      <c r="W227" s="4">
        <v>3</v>
      </c>
      <c r="X227" s="6">
        <v>170.41</v>
      </c>
      <c r="Y227" s="4"/>
      <c r="Z227" s="6"/>
      <c r="AA227" s="5"/>
      <c r="AB227" s="5"/>
      <c r="AC227" s="4">
        <v>2</v>
      </c>
      <c r="AD227" s="6">
        <v>111.53</v>
      </c>
      <c r="AE227" s="4"/>
      <c r="AF227" s="6"/>
      <c r="AG227" s="5"/>
      <c r="AH227" s="5"/>
      <c r="AI227" s="4">
        <v>4</v>
      </c>
      <c r="AJ227" s="6">
        <v>242.64</v>
      </c>
      <c r="AK227" s="4"/>
      <c r="AL227" s="6"/>
      <c r="AM227" s="5"/>
      <c r="AN227" s="5"/>
      <c r="AO227" s="4">
        <v>7</v>
      </c>
      <c r="AP227" s="6">
        <v>418.13</v>
      </c>
      <c r="AQ227" s="4"/>
      <c r="AR227" s="6"/>
      <c r="AS227" s="5"/>
      <c r="AT227" s="5"/>
      <c r="AU227" s="4"/>
      <c r="AV227" s="6"/>
      <c r="AW227" s="4"/>
      <c r="AX227" s="6"/>
      <c r="AY227" s="5"/>
      <c r="AZ227" s="5"/>
      <c r="BA227" s="4"/>
      <c r="BB227" s="6"/>
      <c r="BC227" s="4"/>
      <c r="BD227" s="6"/>
      <c r="BE227" s="5"/>
      <c r="BF227" s="5"/>
      <c r="BG227" s="4">
        <v>1</v>
      </c>
      <c r="BH227" s="6">
        <v>66.38</v>
      </c>
      <c r="BI227" s="4"/>
      <c r="BJ227" s="6"/>
      <c r="BK227" s="5"/>
      <c r="BL227" s="5"/>
      <c r="BM227" s="4"/>
      <c r="BN227" s="6"/>
      <c r="BO227" s="4"/>
      <c r="BP227" s="6"/>
      <c r="BQ227" s="5"/>
      <c r="BR227" s="5"/>
      <c r="BS227" s="4">
        <v>1</v>
      </c>
      <c r="BT227" s="6">
        <v>66.38</v>
      </c>
      <c r="BU227" s="4"/>
      <c r="BV227" s="6"/>
      <c r="BW227" s="5"/>
      <c r="BX227" s="5"/>
      <c r="BY227" s="4"/>
      <c r="BZ227" s="6"/>
      <c r="CA227" s="4"/>
      <c r="CB227" s="6"/>
      <c r="CC227" s="5"/>
      <c r="CD227" s="5"/>
      <c r="CE227" s="4">
        <v>1</v>
      </c>
      <c r="CF227" s="6">
        <v>62.07</v>
      </c>
      <c r="CG227" s="4"/>
      <c r="CH227" s="6"/>
      <c r="CI227" s="5"/>
      <c r="CJ227" s="5"/>
      <c r="CK227" s="4">
        <v>2</v>
      </c>
      <c r="CL227" s="6">
        <v>169.8</v>
      </c>
      <c r="CM227" s="4"/>
      <c r="CN227" s="6"/>
      <c r="CO227" s="5"/>
      <c r="CP227" s="5"/>
      <c r="CQ227" s="4"/>
      <c r="CR227" s="6"/>
      <c r="CS227" s="4"/>
      <c r="CT227" s="6"/>
      <c r="CU227" s="5"/>
      <c r="CV227" s="5"/>
      <c r="CW227" s="4"/>
      <c r="CX227" s="6"/>
      <c r="CY227" s="4"/>
      <c r="CZ227" s="6"/>
      <c r="DA227" s="5"/>
      <c r="DB227" s="5"/>
      <c r="DC227" s="4"/>
      <c r="DD227" s="6"/>
      <c r="DE227" s="4"/>
      <c r="DF227" s="6"/>
      <c r="DG227" s="5"/>
      <c r="DH227" s="5"/>
      <c r="DI227" s="4"/>
      <c r="DJ227" s="6"/>
      <c r="DK227" s="4"/>
      <c r="DL227" s="6"/>
      <c r="DM227" s="5"/>
      <c r="DN227" s="5"/>
      <c r="DO227" s="4"/>
      <c r="DP227" s="6"/>
      <c r="DQ227" s="4"/>
      <c r="DR227" s="6"/>
      <c r="DS227" s="5"/>
      <c r="DT227" s="5"/>
      <c r="DU227" s="4"/>
      <c r="DV227" s="6"/>
      <c r="DW227" s="4"/>
      <c r="DX227" s="6"/>
      <c r="DY227" s="5"/>
      <c r="DZ227" s="5"/>
      <c r="EA227" s="4"/>
      <c r="EB227" s="6"/>
      <c r="EC227" s="4"/>
      <c r="ED227" s="6"/>
      <c r="EE227" s="5"/>
      <c r="EF227" s="5"/>
      <c r="EG227" s="4"/>
      <c r="EH227" s="6"/>
      <c r="EI227" s="4"/>
      <c r="EJ227" s="6"/>
      <c r="EK227" s="5"/>
      <c r="EL227" s="5"/>
      <c r="EM227" s="4"/>
      <c r="EN227" s="6"/>
      <c r="EO227" s="4"/>
      <c r="EP227" s="6"/>
      <c r="EQ227" s="5"/>
      <c r="ER227" s="5"/>
      <c r="ES227" s="4"/>
      <c r="ET227" s="6"/>
      <c r="EU227" s="4"/>
      <c r="EV227" s="6"/>
      <c r="EW227" s="5"/>
      <c r="EX227" s="5"/>
      <c r="EY227" s="4"/>
      <c r="EZ227" s="6"/>
      <c r="FA227" s="4"/>
      <c r="FB227" s="6"/>
      <c r="FC227" s="5"/>
      <c r="FD227" s="5"/>
      <c r="FE227" s="4"/>
      <c r="FF227" s="6"/>
      <c r="FG227" s="4"/>
      <c r="FH227" s="6"/>
      <c r="FI227" s="5"/>
      <c r="FJ227" s="5"/>
      <c r="FK227" s="4"/>
      <c r="FL227" s="6"/>
      <c r="FM227" s="4"/>
      <c r="FN227" s="6"/>
      <c r="FO227" s="5"/>
      <c r="FP227" s="5"/>
      <c r="FQ227" s="4"/>
      <c r="FR227" s="6"/>
      <c r="FS227" s="4"/>
      <c r="FT227" s="6"/>
      <c r="FU227" s="5"/>
      <c r="FV227" s="5"/>
      <c r="FW227" s="4"/>
      <c r="FX227" s="6"/>
      <c r="FY227" s="4"/>
      <c r="FZ227" s="6"/>
      <c r="GA227" s="5"/>
      <c r="GB227" s="5"/>
      <c r="GC227" s="4"/>
      <c r="GD227" s="6"/>
      <c r="GE227" s="4"/>
      <c r="GF227" s="6"/>
      <c r="GG227" s="5"/>
      <c r="GH227" s="5"/>
      <c r="GI227" s="4"/>
      <c r="GJ227" s="6"/>
      <c r="GK227" s="4"/>
      <c r="GL227" s="6"/>
      <c r="GM227" s="5"/>
      <c r="GN227" s="5"/>
      <c r="GO227" s="4"/>
      <c r="GP227" s="6"/>
      <c r="GQ227" s="4"/>
      <c r="GR227" s="6"/>
      <c r="GS227" s="5"/>
      <c r="GT227" s="5"/>
      <c r="GU227" s="4"/>
      <c r="GV227" s="6"/>
      <c r="GW227" s="4"/>
      <c r="GX227" s="6"/>
      <c r="GY227" s="5"/>
      <c r="GZ227" s="5"/>
      <c r="HA227" s="4"/>
      <c r="HB227" s="6"/>
      <c r="HC227" s="4"/>
      <c r="HD227" s="6"/>
      <c r="HE227" s="5"/>
      <c r="HF227" s="5"/>
      <c r="HG227" s="4"/>
      <c r="HH227" s="6"/>
      <c r="HI227" s="4"/>
      <c r="HJ227" s="6"/>
      <c r="HK227" s="5"/>
      <c r="HL227" s="5"/>
      <c r="HM227" s="4"/>
      <c r="HN227" s="6"/>
      <c r="HO227" s="4"/>
      <c r="HP227" s="6"/>
      <c r="HQ227" s="5"/>
      <c r="HR227" s="5"/>
      <c r="HS227" s="4"/>
      <c r="HT227" s="6"/>
      <c r="HU227" s="4"/>
      <c r="HV227" s="6"/>
      <c r="HW227" s="5"/>
      <c r="HX227" s="5"/>
      <c r="HY227" s="4"/>
      <c r="HZ227" s="6"/>
      <c r="IA227" s="4"/>
      <c r="IB227" s="6"/>
      <c r="IC227" s="5"/>
      <c r="ID227" s="5"/>
      <c r="IE227" s="4"/>
      <c r="IF227" s="6"/>
      <c r="IG227" s="4"/>
      <c r="IH227" s="6"/>
      <c r="II227" s="5"/>
      <c r="IJ227" s="5"/>
      <c r="IK227" s="4"/>
      <c r="IL227" s="6"/>
      <c r="IM227" s="4"/>
      <c r="IN227" s="6"/>
      <c r="IO227" s="5"/>
      <c r="IP227" s="5"/>
      <c r="IQ227" s="4"/>
      <c r="IR227" s="6"/>
      <c r="IS227" s="4"/>
      <c r="IT227" s="6"/>
      <c r="IU227" s="5"/>
      <c r="IV227" s="5"/>
      <c r="IW227" s="4"/>
      <c r="IX227" s="6"/>
      <c r="IY227" s="4"/>
      <c r="IZ227" s="6"/>
      <c r="JA227" s="5"/>
      <c r="JB227" s="5"/>
      <c r="JC227" s="4"/>
      <c r="JD227" s="6"/>
      <c r="JE227" s="4"/>
      <c r="JF227" s="6"/>
      <c r="JG227" s="5"/>
      <c r="JH227" s="5"/>
      <c r="JI227" s="4"/>
      <c r="JJ227" s="6"/>
      <c r="JK227" s="4"/>
      <c r="JL227" s="6"/>
      <c r="JM227" s="5"/>
      <c r="JN227" s="5"/>
      <c r="JO227" s="4"/>
      <c r="JP227" s="6"/>
      <c r="JQ227" s="4"/>
      <c r="JR227" s="6"/>
      <c r="JS227" s="5"/>
      <c r="JT227" s="5"/>
      <c r="JU227" s="4"/>
      <c r="JV227" s="6"/>
      <c r="JW227" s="4"/>
      <c r="JX227" s="6"/>
      <c r="JY227" s="5"/>
      <c r="JZ227" s="5"/>
      <c r="KA227" s="4"/>
      <c r="KB227" s="6"/>
      <c r="KC227" s="4"/>
      <c r="KD227" s="6"/>
      <c r="KE227" s="5"/>
      <c r="KF227" s="5"/>
      <c r="KG227" s="4"/>
      <c r="KH227" s="6"/>
      <c r="KI227" s="4"/>
      <c r="KJ227" s="6"/>
      <c r="KK227" s="5"/>
      <c r="KL227" s="5"/>
    </row>
    <row r="228">
      <c r="A228" s="3" t="s">
        <v>85</v>
      </c>
      <c r="B228" s="3" t="s">
        <v>86</v>
      </c>
      <c r="C228" s="3" t="s">
        <v>522</v>
      </c>
      <c r="D228" s="3" t="s">
        <v>528</v>
      </c>
      <c r="E228" s="3" t="s">
        <v>115</v>
      </c>
      <c r="F228" s="3" t="s">
        <v>116</v>
      </c>
      <c r="G228" s="3" t="s">
        <v>117</v>
      </c>
      <c r="H228" s="3" t="s">
        <v>118</v>
      </c>
      <c r="I228" s="4"/>
      <c r="J228" s="4">
        <f>=ROUNDDOWN({0},0)</f>
      </c>
      <c r="K228" s="4">
        <v>270</v>
      </c>
      <c r="L228" s="5">
        <v>1</v>
      </c>
      <c r="M228" s="4"/>
      <c r="N228" s="4">
        <f>=ROUNDDOWN({0},0)</f>
      </c>
      <c r="O228" s="4"/>
      <c r="P228" s="5"/>
      <c r="Q228" s="4">
        <v>21</v>
      </c>
      <c r="R228" s="6">
        <v>1263.35</v>
      </c>
      <c r="S228" s="4"/>
      <c r="T228" s="6"/>
      <c r="U228" s="5"/>
      <c r="V228" s="5"/>
      <c r="W228" s="4">
        <v>1</v>
      </c>
      <c r="X228" s="6">
        <v>50.99</v>
      </c>
      <c r="Y228" s="4"/>
      <c r="Z228" s="6"/>
      <c r="AA228" s="5"/>
      <c r="AB228" s="5"/>
      <c r="AC228" s="4">
        <v>4</v>
      </c>
      <c r="AD228" s="6">
        <v>198.55</v>
      </c>
      <c r="AE228" s="4"/>
      <c r="AF228" s="6"/>
      <c r="AG228" s="5"/>
      <c r="AH228" s="5"/>
      <c r="AI228" s="4">
        <v>3</v>
      </c>
      <c r="AJ228" s="6">
        <v>167.24</v>
      </c>
      <c r="AK228" s="4"/>
      <c r="AL228" s="6"/>
      <c r="AM228" s="5"/>
      <c r="AN228" s="5"/>
      <c r="AO228" s="4">
        <v>8</v>
      </c>
      <c r="AP228" s="6">
        <v>537.62</v>
      </c>
      <c r="AQ228" s="4"/>
      <c r="AR228" s="6"/>
      <c r="AS228" s="5"/>
      <c r="AT228" s="5"/>
      <c r="AU228" s="4"/>
      <c r="AV228" s="6"/>
      <c r="AW228" s="4"/>
      <c r="AX228" s="6"/>
      <c r="AY228" s="5"/>
      <c r="AZ228" s="5"/>
      <c r="BA228" s="4"/>
      <c r="BB228" s="6"/>
      <c r="BC228" s="4"/>
      <c r="BD228" s="6"/>
      <c r="BE228" s="5"/>
      <c r="BF228" s="5"/>
      <c r="BG228" s="4">
        <v>1</v>
      </c>
      <c r="BH228" s="6">
        <v>55.81</v>
      </c>
      <c r="BI228" s="4"/>
      <c r="BJ228" s="6"/>
      <c r="BK228" s="5"/>
      <c r="BL228" s="5"/>
      <c r="BM228" s="4"/>
      <c r="BN228" s="6"/>
      <c r="BO228" s="4"/>
      <c r="BP228" s="6"/>
      <c r="BQ228" s="5"/>
      <c r="BR228" s="5"/>
      <c r="BS228" s="4">
        <v>2</v>
      </c>
      <c r="BT228" s="6">
        <v>132.77</v>
      </c>
      <c r="BU228" s="4"/>
      <c r="BV228" s="6"/>
      <c r="BW228" s="5"/>
      <c r="BX228" s="5"/>
      <c r="BY228" s="4"/>
      <c r="BZ228" s="6"/>
      <c r="CA228" s="4"/>
      <c r="CB228" s="6"/>
      <c r="CC228" s="5"/>
      <c r="CD228" s="5"/>
      <c r="CE228" s="4">
        <v>1</v>
      </c>
      <c r="CF228" s="6">
        <v>59.26</v>
      </c>
      <c r="CG228" s="4"/>
      <c r="CH228" s="6"/>
      <c r="CI228" s="5"/>
      <c r="CJ228" s="5"/>
      <c r="CK228" s="4"/>
      <c r="CL228" s="6"/>
      <c r="CM228" s="4"/>
      <c r="CN228" s="6"/>
      <c r="CO228" s="5"/>
      <c r="CP228" s="5"/>
      <c r="CQ228" s="4"/>
      <c r="CR228" s="6"/>
      <c r="CS228" s="4"/>
      <c r="CT228" s="6"/>
      <c r="CU228" s="5"/>
      <c r="CV228" s="5"/>
      <c r="CW228" s="4"/>
      <c r="CX228" s="6"/>
      <c r="CY228" s="4"/>
      <c r="CZ228" s="6"/>
      <c r="DA228" s="5"/>
      <c r="DB228" s="5"/>
      <c r="DC228" s="4"/>
      <c r="DD228" s="6"/>
      <c r="DE228" s="4"/>
      <c r="DF228" s="6"/>
      <c r="DG228" s="5"/>
      <c r="DH228" s="5"/>
      <c r="DI228" s="4"/>
      <c r="DJ228" s="6"/>
      <c r="DK228" s="4"/>
      <c r="DL228" s="6"/>
      <c r="DM228" s="5"/>
      <c r="DN228" s="5"/>
      <c r="DO228" s="4"/>
      <c r="DP228" s="6"/>
      <c r="DQ228" s="4"/>
      <c r="DR228" s="6"/>
      <c r="DS228" s="5"/>
      <c r="DT228" s="5"/>
      <c r="DU228" s="4"/>
      <c r="DV228" s="6"/>
      <c r="DW228" s="4"/>
      <c r="DX228" s="6"/>
      <c r="DY228" s="5"/>
      <c r="DZ228" s="5"/>
      <c r="EA228" s="4">
        <v>1</v>
      </c>
      <c r="EB228" s="6">
        <v>61.11</v>
      </c>
      <c r="EC228" s="4"/>
      <c r="ED228" s="6"/>
      <c r="EE228" s="5"/>
      <c r="EF228" s="5"/>
      <c r="EG228" s="4"/>
      <c r="EH228" s="6"/>
      <c r="EI228" s="4"/>
      <c r="EJ228" s="6"/>
      <c r="EK228" s="5"/>
      <c r="EL228" s="5"/>
      <c r="EM228" s="4"/>
      <c r="EN228" s="6"/>
      <c r="EO228" s="4"/>
      <c r="EP228" s="6"/>
      <c r="EQ228" s="5"/>
      <c r="ER228" s="5"/>
      <c r="ES228" s="4"/>
      <c r="ET228" s="6"/>
      <c r="EU228" s="4"/>
      <c r="EV228" s="6"/>
      <c r="EW228" s="5"/>
      <c r="EX228" s="5"/>
      <c r="EY228" s="4"/>
      <c r="EZ228" s="6"/>
      <c r="FA228" s="4"/>
      <c r="FB228" s="6"/>
      <c r="FC228" s="5"/>
      <c r="FD228" s="5"/>
      <c r="FE228" s="4"/>
      <c r="FF228" s="6"/>
      <c r="FG228" s="4"/>
      <c r="FH228" s="6"/>
      <c r="FI228" s="5"/>
      <c r="FJ228" s="5"/>
      <c r="FK228" s="4"/>
      <c r="FL228" s="6"/>
      <c r="FM228" s="4"/>
      <c r="FN228" s="6"/>
      <c r="FO228" s="5"/>
      <c r="FP228" s="5"/>
      <c r="FQ228" s="4"/>
      <c r="FR228" s="6"/>
      <c r="FS228" s="4"/>
      <c r="FT228" s="6"/>
      <c r="FU228" s="5"/>
      <c r="FV228" s="5"/>
      <c r="FW228" s="4"/>
      <c r="FX228" s="6"/>
      <c r="FY228" s="4"/>
      <c r="FZ228" s="6"/>
      <c r="GA228" s="5"/>
      <c r="GB228" s="5"/>
      <c r="GC228" s="4"/>
      <c r="GD228" s="6"/>
      <c r="GE228" s="4"/>
      <c r="GF228" s="6"/>
      <c r="GG228" s="5"/>
      <c r="GH228" s="5"/>
      <c r="GI228" s="4"/>
      <c r="GJ228" s="6"/>
      <c r="GK228" s="4"/>
      <c r="GL228" s="6"/>
      <c r="GM228" s="5"/>
      <c r="GN228" s="5"/>
      <c r="GO228" s="4"/>
      <c r="GP228" s="6"/>
      <c r="GQ228" s="4"/>
      <c r="GR228" s="6"/>
      <c r="GS228" s="5"/>
      <c r="GT228" s="5"/>
      <c r="GU228" s="4"/>
      <c r="GV228" s="6"/>
      <c r="GW228" s="4"/>
      <c r="GX228" s="6"/>
      <c r="GY228" s="5"/>
      <c r="GZ228" s="5"/>
      <c r="HA228" s="4"/>
      <c r="HB228" s="6"/>
      <c r="HC228" s="4"/>
      <c r="HD228" s="6"/>
      <c r="HE228" s="5"/>
      <c r="HF228" s="5"/>
      <c r="HG228" s="4"/>
      <c r="HH228" s="6"/>
      <c r="HI228" s="4"/>
      <c r="HJ228" s="6"/>
      <c r="HK228" s="5"/>
      <c r="HL228" s="5"/>
      <c r="HM228" s="4"/>
      <c r="HN228" s="6"/>
      <c r="HO228" s="4"/>
      <c r="HP228" s="6"/>
      <c r="HQ228" s="5"/>
      <c r="HR228" s="5"/>
      <c r="HS228" s="4"/>
      <c r="HT228" s="6"/>
      <c r="HU228" s="4"/>
      <c r="HV228" s="6"/>
      <c r="HW228" s="5"/>
      <c r="HX228" s="5"/>
      <c r="HY228" s="4"/>
      <c r="HZ228" s="6"/>
      <c r="IA228" s="4"/>
      <c r="IB228" s="6"/>
      <c r="IC228" s="5"/>
      <c r="ID228" s="5"/>
      <c r="IE228" s="4"/>
      <c r="IF228" s="6"/>
      <c r="IG228" s="4"/>
      <c r="IH228" s="6"/>
      <c r="II228" s="5"/>
      <c r="IJ228" s="5"/>
      <c r="IK228" s="4"/>
      <c r="IL228" s="6"/>
      <c r="IM228" s="4"/>
      <c r="IN228" s="6"/>
      <c r="IO228" s="5"/>
      <c r="IP228" s="5"/>
      <c r="IQ228" s="4"/>
      <c r="IR228" s="6"/>
      <c r="IS228" s="4"/>
      <c r="IT228" s="6"/>
      <c r="IU228" s="5"/>
      <c r="IV228" s="5"/>
      <c r="IW228" s="4"/>
      <c r="IX228" s="6"/>
      <c r="IY228" s="4"/>
      <c r="IZ228" s="6"/>
      <c r="JA228" s="5"/>
      <c r="JB228" s="5"/>
      <c r="JC228" s="4"/>
      <c r="JD228" s="6"/>
      <c r="JE228" s="4"/>
      <c r="JF228" s="6"/>
      <c r="JG228" s="5"/>
      <c r="JH228" s="5"/>
      <c r="JI228" s="4"/>
      <c r="JJ228" s="6"/>
      <c r="JK228" s="4"/>
      <c r="JL228" s="6"/>
      <c r="JM228" s="5"/>
      <c r="JN228" s="5"/>
      <c r="JO228" s="4"/>
      <c r="JP228" s="6"/>
      <c r="JQ228" s="4"/>
      <c r="JR228" s="6"/>
      <c r="JS228" s="5"/>
      <c r="JT228" s="5"/>
      <c r="JU228" s="4"/>
      <c r="JV228" s="6"/>
      <c r="JW228" s="4"/>
      <c r="JX228" s="6"/>
      <c r="JY228" s="5"/>
      <c r="JZ228" s="5"/>
      <c r="KA228" s="4"/>
      <c r="KB228" s="6"/>
      <c r="KC228" s="4"/>
      <c r="KD228" s="6"/>
      <c r="KE228" s="5"/>
      <c r="KF228" s="5"/>
      <c r="KG228" s="4"/>
      <c r="KH228" s="6"/>
      <c r="KI228" s="4"/>
      <c r="KJ228" s="6"/>
      <c r="KK228" s="5"/>
      <c r="KL228" s="5"/>
    </row>
    <row r="229">
      <c r="A229" s="3" t="s">
        <v>85</v>
      </c>
      <c r="B229" s="3" t="s">
        <v>86</v>
      </c>
      <c r="C229" s="3" t="s">
        <v>522</v>
      </c>
      <c r="D229" s="3" t="s">
        <v>528</v>
      </c>
      <c r="E229" s="3" t="s">
        <v>138</v>
      </c>
      <c r="F229" s="3" t="s">
        <v>139</v>
      </c>
      <c r="G229" s="3" t="s">
        <v>140</v>
      </c>
      <c r="H229" s="3" t="s">
        <v>118</v>
      </c>
      <c r="I229" s="4"/>
      <c r="J229" s="4">
        <f>=ROUNDDOWN({0},0)</f>
      </c>
      <c r="K229" s="4">
        <v>210</v>
      </c>
      <c r="L229" s="5">
        <v>1</v>
      </c>
      <c r="M229" s="4"/>
      <c r="N229" s="4">
        <f>=ROUNDDOWN({0},0)</f>
      </c>
      <c r="O229" s="4"/>
      <c r="P229" s="5"/>
      <c r="Q229" s="4">
        <v>21</v>
      </c>
      <c r="R229" s="6">
        <v>1213.74</v>
      </c>
      <c r="S229" s="4"/>
      <c r="T229" s="6"/>
      <c r="U229" s="5"/>
      <c r="V229" s="5"/>
      <c r="W229" s="4">
        <v>1</v>
      </c>
      <c r="X229" s="6">
        <v>53.25</v>
      </c>
      <c r="Y229" s="4"/>
      <c r="Z229" s="6"/>
      <c r="AA229" s="5"/>
      <c r="AB229" s="5"/>
      <c r="AC229" s="4">
        <v>3</v>
      </c>
      <c r="AD229" s="6">
        <v>150.06</v>
      </c>
      <c r="AE229" s="4"/>
      <c r="AF229" s="6"/>
      <c r="AG229" s="5"/>
      <c r="AH229" s="5"/>
      <c r="AI229" s="4">
        <v>2</v>
      </c>
      <c r="AJ229" s="6">
        <v>124.17</v>
      </c>
      <c r="AK229" s="4"/>
      <c r="AL229" s="6"/>
      <c r="AM229" s="5"/>
      <c r="AN229" s="5"/>
      <c r="AO229" s="4">
        <v>13</v>
      </c>
      <c r="AP229" s="6">
        <v>759.77</v>
      </c>
      <c r="AQ229" s="4"/>
      <c r="AR229" s="6"/>
      <c r="AS229" s="5"/>
      <c r="AT229" s="5"/>
      <c r="AU229" s="4">
        <v>1</v>
      </c>
      <c r="AV229" s="6">
        <v>66.14</v>
      </c>
      <c r="AW229" s="4"/>
      <c r="AX229" s="6"/>
      <c r="AY229" s="5"/>
      <c r="AZ229" s="5"/>
      <c r="BA229" s="4"/>
      <c r="BB229" s="6"/>
      <c r="BC229" s="4"/>
      <c r="BD229" s="6"/>
      <c r="BE229" s="5"/>
      <c r="BF229" s="5"/>
      <c r="BG229" s="4">
        <v>1</v>
      </c>
      <c r="BH229" s="6">
        <v>60.35</v>
      </c>
      <c r="BI229" s="4"/>
      <c r="BJ229" s="6"/>
      <c r="BK229" s="5"/>
      <c r="BL229" s="5"/>
      <c r="BM229" s="4"/>
      <c r="BN229" s="6"/>
      <c r="BO229" s="4"/>
      <c r="BP229" s="6"/>
      <c r="BQ229" s="5"/>
      <c r="BR229" s="5"/>
      <c r="BS229" s="4"/>
      <c r="BT229" s="6"/>
      <c r="BU229" s="4"/>
      <c r="BV229" s="6"/>
      <c r="BW229" s="5"/>
      <c r="BX229" s="5"/>
      <c r="BY229" s="4"/>
      <c r="BZ229" s="6"/>
      <c r="CA229" s="4"/>
      <c r="CB229" s="6"/>
      <c r="CC229" s="5"/>
      <c r="CD229" s="5"/>
      <c r="CE229" s="4"/>
      <c r="CF229" s="6"/>
      <c r="CG229" s="4"/>
      <c r="CH229" s="6"/>
      <c r="CI229" s="5"/>
      <c r="CJ229" s="5"/>
      <c r="CK229" s="4"/>
      <c r="CL229" s="6"/>
      <c r="CM229" s="4"/>
      <c r="CN229" s="6"/>
      <c r="CO229" s="5"/>
      <c r="CP229" s="5"/>
      <c r="CQ229" s="4"/>
      <c r="CR229" s="6"/>
      <c r="CS229" s="4"/>
      <c r="CT229" s="6"/>
      <c r="CU229" s="5"/>
      <c r="CV229" s="5"/>
      <c r="CW229" s="4"/>
      <c r="CX229" s="6"/>
      <c r="CY229" s="4"/>
      <c r="CZ229" s="6"/>
      <c r="DA229" s="5"/>
      <c r="DB229" s="5"/>
      <c r="DC229" s="4"/>
      <c r="DD229" s="6"/>
      <c r="DE229" s="4"/>
      <c r="DF229" s="6"/>
      <c r="DG229" s="5"/>
      <c r="DH229" s="5"/>
      <c r="DI229" s="4"/>
      <c r="DJ229" s="6"/>
      <c r="DK229" s="4"/>
      <c r="DL229" s="6"/>
      <c r="DM229" s="5"/>
      <c r="DN229" s="5"/>
      <c r="DO229" s="4"/>
      <c r="DP229" s="6"/>
      <c r="DQ229" s="4"/>
      <c r="DR229" s="6"/>
      <c r="DS229" s="5"/>
      <c r="DT229" s="5"/>
      <c r="DU229" s="4"/>
      <c r="DV229" s="6"/>
      <c r="DW229" s="4"/>
      <c r="DX229" s="6"/>
      <c r="DY229" s="5"/>
      <c r="DZ229" s="5"/>
      <c r="EA229" s="4"/>
      <c r="EB229" s="6"/>
      <c r="EC229" s="4"/>
      <c r="ED229" s="6"/>
      <c r="EE229" s="5"/>
      <c r="EF229" s="5"/>
      <c r="EG229" s="4"/>
      <c r="EH229" s="6"/>
      <c r="EI229" s="4"/>
      <c r="EJ229" s="6"/>
      <c r="EK229" s="5"/>
      <c r="EL229" s="5"/>
      <c r="EM229" s="4"/>
      <c r="EN229" s="6"/>
      <c r="EO229" s="4"/>
      <c r="EP229" s="6"/>
      <c r="EQ229" s="5"/>
      <c r="ER229" s="5"/>
      <c r="ES229" s="4"/>
      <c r="ET229" s="6"/>
      <c r="EU229" s="4"/>
      <c r="EV229" s="6"/>
      <c r="EW229" s="5"/>
      <c r="EX229" s="5"/>
      <c r="EY229" s="4"/>
      <c r="EZ229" s="6"/>
      <c r="FA229" s="4"/>
      <c r="FB229" s="6"/>
      <c r="FC229" s="5"/>
      <c r="FD229" s="5"/>
      <c r="FE229" s="4"/>
      <c r="FF229" s="6"/>
      <c r="FG229" s="4"/>
      <c r="FH229" s="6"/>
      <c r="FI229" s="5"/>
      <c r="FJ229" s="5"/>
      <c r="FK229" s="4"/>
      <c r="FL229" s="6"/>
      <c r="FM229" s="4"/>
      <c r="FN229" s="6"/>
      <c r="FO229" s="5"/>
      <c r="FP229" s="5"/>
      <c r="FQ229" s="4"/>
      <c r="FR229" s="6"/>
      <c r="FS229" s="4"/>
      <c r="FT229" s="6"/>
      <c r="FU229" s="5"/>
      <c r="FV229" s="5"/>
      <c r="FW229" s="4"/>
      <c r="FX229" s="6"/>
      <c r="FY229" s="4"/>
      <c r="FZ229" s="6"/>
      <c r="GA229" s="5"/>
      <c r="GB229" s="5"/>
      <c r="GC229" s="4"/>
      <c r="GD229" s="6"/>
      <c r="GE229" s="4"/>
      <c r="GF229" s="6"/>
      <c r="GG229" s="5"/>
      <c r="GH229" s="5"/>
      <c r="GI229" s="4"/>
      <c r="GJ229" s="6"/>
      <c r="GK229" s="4"/>
      <c r="GL229" s="6"/>
      <c r="GM229" s="5"/>
      <c r="GN229" s="5"/>
      <c r="GO229" s="4"/>
      <c r="GP229" s="6"/>
      <c r="GQ229" s="4"/>
      <c r="GR229" s="6"/>
      <c r="GS229" s="5"/>
      <c r="GT229" s="5"/>
      <c r="GU229" s="4"/>
      <c r="GV229" s="6"/>
      <c r="GW229" s="4"/>
      <c r="GX229" s="6"/>
      <c r="GY229" s="5"/>
      <c r="GZ229" s="5"/>
      <c r="HA229" s="4"/>
      <c r="HB229" s="6"/>
      <c r="HC229" s="4"/>
      <c r="HD229" s="6"/>
      <c r="HE229" s="5"/>
      <c r="HF229" s="5"/>
      <c r="HG229" s="4"/>
      <c r="HH229" s="6"/>
      <c r="HI229" s="4"/>
      <c r="HJ229" s="6"/>
      <c r="HK229" s="5"/>
      <c r="HL229" s="5"/>
      <c r="HM229" s="4"/>
      <c r="HN229" s="6"/>
      <c r="HO229" s="4"/>
      <c r="HP229" s="6"/>
      <c r="HQ229" s="5"/>
      <c r="HR229" s="5"/>
      <c r="HS229" s="4"/>
      <c r="HT229" s="6"/>
      <c r="HU229" s="4"/>
      <c r="HV229" s="6"/>
      <c r="HW229" s="5"/>
      <c r="HX229" s="5"/>
      <c r="HY229" s="4"/>
      <c r="HZ229" s="6"/>
      <c r="IA229" s="4"/>
      <c r="IB229" s="6"/>
      <c r="IC229" s="5"/>
      <c r="ID229" s="5"/>
      <c r="IE229" s="4"/>
      <c r="IF229" s="6"/>
      <c r="IG229" s="4"/>
      <c r="IH229" s="6"/>
      <c r="II229" s="5"/>
      <c r="IJ229" s="5"/>
      <c r="IK229" s="4"/>
      <c r="IL229" s="6"/>
      <c r="IM229" s="4"/>
      <c r="IN229" s="6"/>
      <c r="IO229" s="5"/>
      <c r="IP229" s="5"/>
      <c r="IQ229" s="4"/>
      <c r="IR229" s="6"/>
      <c r="IS229" s="4"/>
      <c r="IT229" s="6"/>
      <c r="IU229" s="5"/>
      <c r="IV229" s="5"/>
      <c r="IW229" s="4"/>
      <c r="IX229" s="6"/>
      <c r="IY229" s="4"/>
      <c r="IZ229" s="6"/>
      <c r="JA229" s="5"/>
      <c r="JB229" s="5"/>
      <c r="JC229" s="4"/>
      <c r="JD229" s="6"/>
      <c r="JE229" s="4"/>
      <c r="JF229" s="6"/>
      <c r="JG229" s="5"/>
      <c r="JH229" s="5"/>
      <c r="JI229" s="4"/>
      <c r="JJ229" s="6"/>
      <c r="JK229" s="4"/>
      <c r="JL229" s="6"/>
      <c r="JM229" s="5"/>
      <c r="JN229" s="5"/>
      <c r="JO229" s="4"/>
      <c r="JP229" s="6"/>
      <c r="JQ229" s="4"/>
      <c r="JR229" s="6"/>
      <c r="JS229" s="5"/>
      <c r="JT229" s="5"/>
      <c r="JU229" s="4"/>
      <c r="JV229" s="6"/>
      <c r="JW229" s="4"/>
      <c r="JX229" s="6"/>
      <c r="JY229" s="5"/>
      <c r="JZ229" s="5"/>
      <c r="KA229" s="4"/>
      <c r="KB229" s="6"/>
      <c r="KC229" s="4"/>
      <c r="KD229" s="6"/>
      <c r="KE229" s="5"/>
      <c r="KF229" s="5"/>
      <c r="KG229" s="4"/>
      <c r="KH229" s="6"/>
      <c r="KI229" s="4"/>
      <c r="KJ229" s="6"/>
      <c r="KK229" s="5"/>
      <c r="KL229" s="5"/>
    </row>
    <row r="230">
      <c r="A230" s="3" t="s">
        <v>85</v>
      </c>
      <c r="B230" s="3" t="s">
        <v>86</v>
      </c>
      <c r="C230" s="3" t="s">
        <v>522</v>
      </c>
      <c r="D230" s="3" t="s">
        <v>528</v>
      </c>
      <c r="E230" s="3" t="s">
        <v>166</v>
      </c>
      <c r="F230" s="3" t="s">
        <v>167</v>
      </c>
      <c r="G230" s="3" t="s">
        <v>168</v>
      </c>
      <c r="H230" s="3" t="s">
        <v>118</v>
      </c>
      <c r="I230" s="4"/>
      <c r="J230" s="4">
        <f>=ROUNDDOWN({0},0)</f>
      </c>
      <c r="K230" s="4"/>
      <c r="L230" s="5">
        <v>1</v>
      </c>
      <c r="M230" s="4"/>
      <c r="N230" s="4">
        <f>=ROUNDDOWN({0},0)</f>
      </c>
      <c r="O230" s="4"/>
      <c r="P230" s="5"/>
      <c r="Q230" s="4">
        <v>14</v>
      </c>
      <c r="R230" s="6">
        <v>861.68</v>
      </c>
      <c r="S230" s="4"/>
      <c r="T230" s="6"/>
      <c r="U230" s="5"/>
      <c r="V230" s="5"/>
      <c r="W230" s="4">
        <v>2</v>
      </c>
      <c r="X230" s="6">
        <v>122.68</v>
      </c>
      <c r="Y230" s="4"/>
      <c r="Z230" s="6"/>
      <c r="AA230" s="5"/>
      <c r="AB230" s="5"/>
      <c r="AC230" s="4">
        <v>3</v>
      </c>
      <c r="AD230" s="6">
        <v>158.07</v>
      </c>
      <c r="AE230" s="4"/>
      <c r="AF230" s="6"/>
      <c r="AG230" s="5"/>
      <c r="AH230" s="5"/>
      <c r="AI230" s="4">
        <v>5</v>
      </c>
      <c r="AJ230" s="6">
        <v>308.84</v>
      </c>
      <c r="AK230" s="4"/>
      <c r="AL230" s="6"/>
      <c r="AM230" s="5"/>
      <c r="AN230" s="5"/>
      <c r="AO230" s="4">
        <v>2</v>
      </c>
      <c r="AP230" s="6">
        <v>141.48</v>
      </c>
      <c r="AQ230" s="4"/>
      <c r="AR230" s="6"/>
      <c r="AS230" s="5"/>
      <c r="AT230" s="5"/>
      <c r="AU230" s="4"/>
      <c r="AV230" s="6"/>
      <c r="AW230" s="4"/>
      <c r="AX230" s="6"/>
      <c r="AY230" s="5"/>
      <c r="AZ230" s="5"/>
      <c r="BA230" s="4"/>
      <c r="BB230" s="6"/>
      <c r="BC230" s="4"/>
      <c r="BD230" s="6"/>
      <c r="BE230" s="5"/>
      <c r="BF230" s="5"/>
      <c r="BG230" s="4">
        <v>1</v>
      </c>
      <c r="BH230" s="6">
        <v>63.72</v>
      </c>
      <c r="BI230" s="4"/>
      <c r="BJ230" s="6"/>
      <c r="BK230" s="5"/>
      <c r="BL230" s="5"/>
      <c r="BM230" s="4">
        <v>1</v>
      </c>
      <c r="BN230" s="6">
        <v>66.89</v>
      </c>
      <c r="BO230" s="4"/>
      <c r="BP230" s="6"/>
      <c r="BQ230" s="5"/>
      <c r="BR230" s="5"/>
      <c r="BS230" s="4"/>
      <c r="BT230" s="6"/>
      <c r="BU230" s="4"/>
      <c r="BV230" s="6"/>
      <c r="BW230" s="5"/>
      <c r="BX230" s="5"/>
      <c r="BY230" s="4"/>
      <c r="BZ230" s="6"/>
      <c r="CA230" s="4"/>
      <c r="CB230" s="6"/>
      <c r="CC230" s="5"/>
      <c r="CD230" s="5"/>
      <c r="CE230" s="4"/>
      <c r="CF230" s="6"/>
      <c r="CG230" s="4"/>
      <c r="CH230" s="6"/>
      <c r="CI230" s="5"/>
      <c r="CJ230" s="5"/>
      <c r="CK230" s="4"/>
      <c r="CL230" s="6"/>
      <c r="CM230" s="4"/>
      <c r="CN230" s="6"/>
      <c r="CO230" s="5"/>
      <c r="CP230" s="5"/>
      <c r="CQ230" s="4"/>
      <c r="CR230" s="6"/>
      <c r="CS230" s="4"/>
      <c r="CT230" s="6"/>
      <c r="CU230" s="5"/>
      <c r="CV230" s="5"/>
      <c r="CW230" s="4"/>
      <c r="CX230" s="6"/>
      <c r="CY230" s="4"/>
      <c r="CZ230" s="6"/>
      <c r="DA230" s="5"/>
      <c r="DB230" s="5"/>
      <c r="DC230" s="4"/>
      <c r="DD230" s="6"/>
      <c r="DE230" s="4"/>
      <c r="DF230" s="6"/>
      <c r="DG230" s="5"/>
      <c r="DH230" s="5"/>
      <c r="DI230" s="4"/>
      <c r="DJ230" s="6"/>
      <c r="DK230" s="4"/>
      <c r="DL230" s="6"/>
      <c r="DM230" s="5"/>
      <c r="DN230" s="5"/>
      <c r="DO230" s="4"/>
      <c r="DP230" s="6"/>
      <c r="DQ230" s="4"/>
      <c r="DR230" s="6"/>
      <c r="DS230" s="5"/>
      <c r="DT230" s="5"/>
      <c r="DU230" s="4"/>
      <c r="DV230" s="6"/>
      <c r="DW230" s="4"/>
      <c r="DX230" s="6"/>
      <c r="DY230" s="5"/>
      <c r="DZ230" s="5"/>
      <c r="EA230" s="4"/>
      <c r="EB230" s="6"/>
      <c r="EC230" s="4"/>
      <c r="ED230" s="6"/>
      <c r="EE230" s="5"/>
      <c r="EF230" s="5"/>
      <c r="EG230" s="4"/>
      <c r="EH230" s="6"/>
      <c r="EI230" s="4"/>
      <c r="EJ230" s="6"/>
      <c r="EK230" s="5"/>
      <c r="EL230" s="5"/>
      <c r="EM230" s="4"/>
      <c r="EN230" s="6"/>
      <c r="EO230" s="4"/>
      <c r="EP230" s="6"/>
      <c r="EQ230" s="5"/>
      <c r="ER230" s="5"/>
      <c r="ES230" s="4"/>
      <c r="ET230" s="6"/>
      <c r="EU230" s="4"/>
      <c r="EV230" s="6"/>
      <c r="EW230" s="5"/>
      <c r="EX230" s="5"/>
      <c r="EY230" s="4"/>
      <c r="EZ230" s="6"/>
      <c r="FA230" s="4"/>
      <c r="FB230" s="6"/>
      <c r="FC230" s="5"/>
      <c r="FD230" s="5"/>
      <c r="FE230" s="4"/>
      <c r="FF230" s="6"/>
      <c r="FG230" s="4"/>
      <c r="FH230" s="6"/>
      <c r="FI230" s="5"/>
      <c r="FJ230" s="5"/>
      <c r="FK230" s="4"/>
      <c r="FL230" s="6"/>
      <c r="FM230" s="4"/>
      <c r="FN230" s="6"/>
      <c r="FO230" s="5"/>
      <c r="FP230" s="5"/>
      <c r="FQ230" s="4"/>
      <c r="FR230" s="6"/>
      <c r="FS230" s="4"/>
      <c r="FT230" s="6"/>
      <c r="FU230" s="5"/>
      <c r="FV230" s="5"/>
      <c r="FW230" s="4"/>
      <c r="FX230" s="6"/>
      <c r="FY230" s="4"/>
      <c r="FZ230" s="6"/>
      <c r="GA230" s="5"/>
      <c r="GB230" s="5"/>
      <c r="GC230" s="4"/>
      <c r="GD230" s="6"/>
      <c r="GE230" s="4"/>
      <c r="GF230" s="6"/>
      <c r="GG230" s="5"/>
      <c r="GH230" s="5"/>
      <c r="GI230" s="4"/>
      <c r="GJ230" s="6"/>
      <c r="GK230" s="4"/>
      <c r="GL230" s="6"/>
      <c r="GM230" s="5"/>
      <c r="GN230" s="5"/>
      <c r="GO230" s="4"/>
      <c r="GP230" s="6"/>
      <c r="GQ230" s="4"/>
      <c r="GR230" s="6"/>
      <c r="GS230" s="5"/>
      <c r="GT230" s="5"/>
      <c r="GU230" s="4"/>
      <c r="GV230" s="6"/>
      <c r="GW230" s="4"/>
      <c r="GX230" s="6"/>
      <c r="GY230" s="5"/>
      <c r="GZ230" s="5"/>
      <c r="HA230" s="4"/>
      <c r="HB230" s="6"/>
      <c r="HC230" s="4"/>
      <c r="HD230" s="6"/>
      <c r="HE230" s="5"/>
      <c r="HF230" s="5"/>
      <c r="HG230" s="4"/>
      <c r="HH230" s="6"/>
      <c r="HI230" s="4"/>
      <c r="HJ230" s="6"/>
      <c r="HK230" s="5"/>
      <c r="HL230" s="5"/>
      <c r="HM230" s="4"/>
      <c r="HN230" s="6"/>
      <c r="HO230" s="4"/>
      <c r="HP230" s="6"/>
      <c r="HQ230" s="5"/>
      <c r="HR230" s="5"/>
      <c r="HS230" s="4"/>
      <c r="HT230" s="6"/>
      <c r="HU230" s="4"/>
      <c r="HV230" s="6"/>
      <c r="HW230" s="5"/>
      <c r="HX230" s="5"/>
      <c r="HY230" s="4"/>
      <c r="HZ230" s="6"/>
      <c r="IA230" s="4"/>
      <c r="IB230" s="6"/>
      <c r="IC230" s="5"/>
      <c r="ID230" s="5"/>
      <c r="IE230" s="4"/>
      <c r="IF230" s="6"/>
      <c r="IG230" s="4"/>
      <c r="IH230" s="6"/>
      <c r="II230" s="5"/>
      <c r="IJ230" s="5"/>
      <c r="IK230" s="4"/>
      <c r="IL230" s="6"/>
      <c r="IM230" s="4"/>
      <c r="IN230" s="6"/>
      <c r="IO230" s="5"/>
      <c r="IP230" s="5"/>
      <c r="IQ230" s="4"/>
      <c r="IR230" s="6"/>
      <c r="IS230" s="4"/>
      <c r="IT230" s="6"/>
      <c r="IU230" s="5"/>
      <c r="IV230" s="5"/>
      <c r="IW230" s="4"/>
      <c r="IX230" s="6"/>
      <c r="IY230" s="4"/>
      <c r="IZ230" s="6"/>
      <c r="JA230" s="5"/>
      <c r="JB230" s="5"/>
      <c r="JC230" s="4"/>
      <c r="JD230" s="6"/>
      <c r="JE230" s="4"/>
      <c r="JF230" s="6"/>
      <c r="JG230" s="5"/>
      <c r="JH230" s="5"/>
      <c r="JI230" s="4"/>
      <c r="JJ230" s="6"/>
      <c r="JK230" s="4"/>
      <c r="JL230" s="6"/>
      <c r="JM230" s="5"/>
      <c r="JN230" s="5"/>
      <c r="JO230" s="4"/>
      <c r="JP230" s="6"/>
      <c r="JQ230" s="4"/>
      <c r="JR230" s="6"/>
      <c r="JS230" s="5"/>
      <c r="JT230" s="5"/>
      <c r="JU230" s="4"/>
      <c r="JV230" s="6"/>
      <c r="JW230" s="4"/>
      <c r="JX230" s="6"/>
      <c r="JY230" s="5"/>
      <c r="JZ230" s="5"/>
      <c r="KA230" s="4"/>
      <c r="KB230" s="6"/>
      <c r="KC230" s="4"/>
      <c r="KD230" s="6"/>
      <c r="KE230" s="5"/>
      <c r="KF230" s="5"/>
      <c r="KG230" s="4"/>
      <c r="KH230" s="6"/>
      <c r="KI230" s="4"/>
      <c r="KJ230" s="6"/>
      <c r="KK230" s="5"/>
      <c r="KL230" s="5"/>
    </row>
    <row r="231">
      <c r="A231" s="3" t="s">
        <v>85</v>
      </c>
      <c r="B231" s="3" t="s">
        <v>86</v>
      </c>
      <c r="C231" s="3" t="s">
        <v>522</v>
      </c>
      <c r="D231" s="3" t="s">
        <v>528</v>
      </c>
      <c r="E231" s="3" t="s">
        <v>119</v>
      </c>
      <c r="F231" s="3" t="s">
        <v>120</v>
      </c>
      <c r="G231" s="3" t="s">
        <v>121</v>
      </c>
      <c r="H231" s="3" t="s">
        <v>122</v>
      </c>
      <c r="I231" s="4"/>
      <c r="J231" s="4">
        <f>=ROUNDDOWN({0},0)</f>
      </c>
      <c r="K231" s="4"/>
      <c r="L231" s="5">
        <v>1</v>
      </c>
      <c r="M231" s="4"/>
      <c r="N231" s="4">
        <f>=ROUNDDOWN({0},0)</f>
      </c>
      <c r="O231" s="4"/>
      <c r="P231" s="5"/>
      <c r="Q231" s="4">
        <v>9</v>
      </c>
      <c r="R231" s="6">
        <v>814.4</v>
      </c>
      <c r="S231" s="4"/>
      <c r="T231" s="6"/>
      <c r="U231" s="5"/>
      <c r="V231" s="5"/>
      <c r="W231" s="4"/>
      <c r="X231" s="6"/>
      <c r="Y231" s="4"/>
      <c r="Z231" s="6"/>
      <c r="AA231" s="5"/>
      <c r="AB231" s="5"/>
      <c r="AC231" s="4"/>
      <c r="AD231" s="6"/>
      <c r="AE231" s="4"/>
      <c r="AF231" s="6"/>
      <c r="AG231" s="5"/>
      <c r="AH231" s="5"/>
      <c r="AI231" s="4"/>
      <c r="AJ231" s="6"/>
      <c r="AK231" s="4"/>
      <c r="AL231" s="6"/>
      <c r="AM231" s="5"/>
      <c r="AN231" s="5"/>
      <c r="AO231" s="4">
        <v>2</v>
      </c>
      <c r="AP231" s="6">
        <v>164.98</v>
      </c>
      <c r="AQ231" s="4"/>
      <c r="AR231" s="6"/>
      <c r="AS231" s="5"/>
      <c r="AT231" s="5"/>
      <c r="AU231" s="4"/>
      <c r="AV231" s="6"/>
      <c r="AW231" s="4"/>
      <c r="AX231" s="6"/>
      <c r="AY231" s="5"/>
      <c r="AZ231" s="5"/>
      <c r="BA231" s="4"/>
      <c r="BB231" s="6"/>
      <c r="BC231" s="4"/>
      <c r="BD231" s="6"/>
      <c r="BE231" s="5"/>
      <c r="BF231" s="5"/>
      <c r="BG231" s="4">
        <v>4</v>
      </c>
      <c r="BH231" s="6">
        <v>343.1</v>
      </c>
      <c r="BI231" s="4"/>
      <c r="BJ231" s="6"/>
      <c r="BK231" s="5"/>
      <c r="BL231" s="5"/>
      <c r="BM231" s="4"/>
      <c r="BN231" s="6"/>
      <c r="BO231" s="4"/>
      <c r="BP231" s="6"/>
      <c r="BQ231" s="5"/>
      <c r="BR231" s="5"/>
      <c r="BS231" s="4"/>
      <c r="BT231" s="6"/>
      <c r="BU231" s="4"/>
      <c r="BV231" s="6"/>
      <c r="BW231" s="5"/>
      <c r="BX231" s="5"/>
      <c r="BY231" s="4"/>
      <c r="BZ231" s="6"/>
      <c r="CA231" s="4"/>
      <c r="CB231" s="6"/>
      <c r="CC231" s="5"/>
      <c r="CD231" s="5"/>
      <c r="CE231" s="4">
        <v>1</v>
      </c>
      <c r="CF231" s="6">
        <v>92.16</v>
      </c>
      <c r="CG231" s="4"/>
      <c r="CH231" s="6"/>
      <c r="CI231" s="5"/>
      <c r="CJ231" s="5"/>
      <c r="CK231" s="4">
        <v>1</v>
      </c>
      <c r="CL231" s="6">
        <v>138.59</v>
      </c>
      <c r="CM231" s="4"/>
      <c r="CN231" s="6"/>
      <c r="CO231" s="5"/>
      <c r="CP231" s="5"/>
      <c r="CQ231" s="4">
        <v>1</v>
      </c>
      <c r="CR231" s="6">
        <v>75.57</v>
      </c>
      <c r="CS231" s="4"/>
      <c r="CT231" s="6"/>
      <c r="CU231" s="5"/>
      <c r="CV231" s="5"/>
      <c r="CW231" s="4"/>
      <c r="CX231" s="6"/>
      <c r="CY231" s="4"/>
      <c r="CZ231" s="6"/>
      <c r="DA231" s="5"/>
      <c r="DB231" s="5"/>
      <c r="DC231" s="4"/>
      <c r="DD231" s="6"/>
      <c r="DE231" s="4"/>
      <c r="DF231" s="6"/>
      <c r="DG231" s="5"/>
      <c r="DH231" s="5"/>
      <c r="DI231" s="4"/>
      <c r="DJ231" s="6"/>
      <c r="DK231" s="4"/>
      <c r="DL231" s="6"/>
      <c r="DM231" s="5"/>
      <c r="DN231" s="5"/>
      <c r="DO231" s="4"/>
      <c r="DP231" s="6"/>
      <c r="DQ231" s="4"/>
      <c r="DR231" s="6"/>
      <c r="DS231" s="5"/>
      <c r="DT231" s="5"/>
      <c r="DU231" s="4"/>
      <c r="DV231" s="6"/>
      <c r="DW231" s="4"/>
      <c r="DX231" s="6"/>
      <c r="DY231" s="5"/>
      <c r="DZ231" s="5"/>
      <c r="EA231" s="4"/>
      <c r="EB231" s="6"/>
      <c r="EC231" s="4"/>
      <c r="ED231" s="6"/>
      <c r="EE231" s="5"/>
      <c r="EF231" s="5"/>
      <c r="EG231" s="4"/>
      <c r="EH231" s="6"/>
      <c r="EI231" s="4"/>
      <c r="EJ231" s="6"/>
      <c r="EK231" s="5"/>
      <c r="EL231" s="5"/>
      <c r="EM231" s="4"/>
      <c r="EN231" s="6"/>
      <c r="EO231" s="4"/>
      <c r="EP231" s="6"/>
      <c r="EQ231" s="5"/>
      <c r="ER231" s="5"/>
      <c r="ES231" s="4"/>
      <c r="ET231" s="6"/>
      <c r="EU231" s="4"/>
      <c r="EV231" s="6"/>
      <c r="EW231" s="5"/>
      <c r="EX231" s="5"/>
      <c r="EY231" s="4"/>
      <c r="EZ231" s="6"/>
      <c r="FA231" s="4"/>
      <c r="FB231" s="6"/>
      <c r="FC231" s="5"/>
      <c r="FD231" s="5"/>
      <c r="FE231" s="4"/>
      <c r="FF231" s="6"/>
      <c r="FG231" s="4"/>
      <c r="FH231" s="6"/>
      <c r="FI231" s="5"/>
      <c r="FJ231" s="5"/>
      <c r="FK231" s="4"/>
      <c r="FL231" s="6"/>
      <c r="FM231" s="4"/>
      <c r="FN231" s="6"/>
      <c r="FO231" s="5"/>
      <c r="FP231" s="5"/>
      <c r="FQ231" s="4"/>
      <c r="FR231" s="6"/>
      <c r="FS231" s="4"/>
      <c r="FT231" s="6"/>
      <c r="FU231" s="5"/>
      <c r="FV231" s="5"/>
      <c r="FW231" s="4"/>
      <c r="FX231" s="6"/>
      <c r="FY231" s="4"/>
      <c r="FZ231" s="6"/>
      <c r="GA231" s="5"/>
      <c r="GB231" s="5"/>
      <c r="GC231" s="4"/>
      <c r="GD231" s="6"/>
      <c r="GE231" s="4"/>
      <c r="GF231" s="6"/>
      <c r="GG231" s="5"/>
      <c r="GH231" s="5"/>
      <c r="GI231" s="4"/>
      <c r="GJ231" s="6"/>
      <c r="GK231" s="4"/>
      <c r="GL231" s="6"/>
      <c r="GM231" s="5"/>
      <c r="GN231" s="5"/>
      <c r="GO231" s="4"/>
      <c r="GP231" s="6"/>
      <c r="GQ231" s="4"/>
      <c r="GR231" s="6"/>
      <c r="GS231" s="5"/>
      <c r="GT231" s="5"/>
      <c r="GU231" s="4"/>
      <c r="GV231" s="6"/>
      <c r="GW231" s="4"/>
      <c r="GX231" s="6"/>
      <c r="GY231" s="5"/>
      <c r="GZ231" s="5"/>
      <c r="HA231" s="4"/>
      <c r="HB231" s="6"/>
      <c r="HC231" s="4"/>
      <c r="HD231" s="6"/>
      <c r="HE231" s="5"/>
      <c r="HF231" s="5"/>
      <c r="HG231" s="4"/>
      <c r="HH231" s="6"/>
      <c r="HI231" s="4"/>
      <c r="HJ231" s="6"/>
      <c r="HK231" s="5"/>
      <c r="HL231" s="5"/>
      <c r="HM231" s="4"/>
      <c r="HN231" s="6"/>
      <c r="HO231" s="4"/>
      <c r="HP231" s="6"/>
      <c r="HQ231" s="5"/>
      <c r="HR231" s="5"/>
      <c r="HS231" s="4"/>
      <c r="HT231" s="6"/>
      <c r="HU231" s="4"/>
      <c r="HV231" s="6"/>
      <c r="HW231" s="5"/>
      <c r="HX231" s="5"/>
      <c r="HY231" s="4"/>
      <c r="HZ231" s="6"/>
      <c r="IA231" s="4"/>
      <c r="IB231" s="6"/>
      <c r="IC231" s="5"/>
      <c r="ID231" s="5"/>
      <c r="IE231" s="4"/>
      <c r="IF231" s="6"/>
      <c r="IG231" s="4"/>
      <c r="IH231" s="6"/>
      <c r="II231" s="5"/>
      <c r="IJ231" s="5"/>
      <c r="IK231" s="4"/>
      <c r="IL231" s="6"/>
      <c r="IM231" s="4"/>
      <c r="IN231" s="6"/>
      <c r="IO231" s="5"/>
      <c r="IP231" s="5"/>
      <c r="IQ231" s="4"/>
      <c r="IR231" s="6"/>
      <c r="IS231" s="4"/>
      <c r="IT231" s="6"/>
      <c r="IU231" s="5"/>
      <c r="IV231" s="5"/>
      <c r="IW231" s="4"/>
      <c r="IX231" s="6"/>
      <c r="IY231" s="4"/>
      <c r="IZ231" s="6"/>
      <c r="JA231" s="5"/>
      <c r="JB231" s="5"/>
      <c r="JC231" s="4"/>
      <c r="JD231" s="6"/>
      <c r="JE231" s="4"/>
      <c r="JF231" s="6"/>
      <c r="JG231" s="5"/>
      <c r="JH231" s="5"/>
      <c r="JI231" s="4"/>
      <c r="JJ231" s="6"/>
      <c r="JK231" s="4"/>
      <c r="JL231" s="6"/>
      <c r="JM231" s="5"/>
      <c r="JN231" s="5"/>
      <c r="JO231" s="4"/>
      <c r="JP231" s="6"/>
      <c r="JQ231" s="4"/>
      <c r="JR231" s="6"/>
      <c r="JS231" s="5"/>
      <c r="JT231" s="5"/>
      <c r="JU231" s="4"/>
      <c r="JV231" s="6"/>
      <c r="JW231" s="4"/>
      <c r="JX231" s="6"/>
      <c r="JY231" s="5"/>
      <c r="JZ231" s="5"/>
      <c r="KA231" s="4"/>
      <c r="KB231" s="6"/>
      <c r="KC231" s="4"/>
      <c r="KD231" s="6"/>
      <c r="KE231" s="5"/>
      <c r="KF231" s="5"/>
      <c r="KG231" s="4"/>
      <c r="KH231" s="6"/>
      <c r="KI231" s="4"/>
      <c r="KJ231" s="6"/>
      <c r="KK231" s="5"/>
      <c r="KL231" s="5"/>
    </row>
    <row r="232">
      <c r="A232" s="3" t="s">
        <v>85</v>
      </c>
      <c r="B232" s="3" t="s">
        <v>86</v>
      </c>
      <c r="C232" s="3" t="s">
        <v>522</v>
      </c>
      <c r="D232" s="3" t="s">
        <v>528</v>
      </c>
      <c r="E232" s="3" t="s">
        <v>152</v>
      </c>
      <c r="F232" s="3" t="s">
        <v>153</v>
      </c>
      <c r="G232" s="3" t="s">
        <v>154</v>
      </c>
      <c r="H232" s="3" t="s">
        <v>155</v>
      </c>
      <c r="I232" s="4"/>
      <c r="J232" s="4">
        <f>=ROUNDDOWN({0},0)</f>
      </c>
      <c r="K232" s="4"/>
      <c r="L232" s="5">
        <v>1</v>
      </c>
      <c r="M232" s="4"/>
      <c r="N232" s="4">
        <f>=ROUNDDOWN({0},0)</f>
      </c>
      <c r="O232" s="4"/>
      <c r="P232" s="5"/>
      <c r="Q232" s="4">
        <v>12</v>
      </c>
      <c r="R232" s="6">
        <v>673.86</v>
      </c>
      <c r="S232" s="4"/>
      <c r="T232" s="6"/>
      <c r="U232" s="5"/>
      <c r="V232" s="5"/>
      <c r="W232" s="4">
        <v>1</v>
      </c>
      <c r="X232" s="6">
        <v>59.04</v>
      </c>
      <c r="Y232" s="4"/>
      <c r="Z232" s="6"/>
      <c r="AA232" s="5"/>
      <c r="AB232" s="5"/>
      <c r="AC232" s="4">
        <v>5</v>
      </c>
      <c r="AD232" s="6">
        <v>259.67</v>
      </c>
      <c r="AE232" s="4"/>
      <c r="AF232" s="6"/>
      <c r="AG232" s="5"/>
      <c r="AH232" s="5"/>
      <c r="AI232" s="4">
        <v>2</v>
      </c>
      <c r="AJ232" s="6">
        <v>125.16</v>
      </c>
      <c r="AK232" s="4"/>
      <c r="AL232" s="6"/>
      <c r="AM232" s="5"/>
      <c r="AN232" s="5"/>
      <c r="AO232" s="4">
        <v>1</v>
      </c>
      <c r="AP232" s="6">
        <v>57.19</v>
      </c>
      <c r="AQ232" s="4"/>
      <c r="AR232" s="6"/>
      <c r="AS232" s="5"/>
      <c r="AT232" s="5"/>
      <c r="AU232" s="4"/>
      <c r="AV232" s="6"/>
      <c r="AW232" s="4"/>
      <c r="AX232" s="6"/>
      <c r="AY232" s="5"/>
      <c r="AZ232" s="5"/>
      <c r="BA232" s="4"/>
      <c r="BB232" s="6"/>
      <c r="BC232" s="4"/>
      <c r="BD232" s="6"/>
      <c r="BE232" s="5"/>
      <c r="BF232" s="5"/>
      <c r="BG232" s="4"/>
      <c r="BH232" s="6"/>
      <c r="BI232" s="4"/>
      <c r="BJ232" s="6"/>
      <c r="BK232" s="5"/>
      <c r="BL232" s="5"/>
      <c r="BM232" s="4"/>
      <c r="BN232" s="6"/>
      <c r="BO232" s="4"/>
      <c r="BP232" s="6"/>
      <c r="BQ232" s="5"/>
      <c r="BR232" s="5"/>
      <c r="BS232" s="4"/>
      <c r="BT232" s="6"/>
      <c r="BU232" s="4"/>
      <c r="BV232" s="6"/>
      <c r="BW232" s="5"/>
      <c r="BX232" s="5"/>
      <c r="BY232" s="4"/>
      <c r="BZ232" s="6"/>
      <c r="CA232" s="4"/>
      <c r="CB232" s="6"/>
      <c r="CC232" s="5"/>
      <c r="CD232" s="5"/>
      <c r="CE232" s="4">
        <v>1</v>
      </c>
      <c r="CF232" s="6">
        <v>59.6</v>
      </c>
      <c r="CG232" s="4"/>
      <c r="CH232" s="6"/>
      <c r="CI232" s="5"/>
      <c r="CJ232" s="5"/>
      <c r="CK232" s="4"/>
      <c r="CL232" s="6"/>
      <c r="CM232" s="4"/>
      <c r="CN232" s="6"/>
      <c r="CO232" s="5"/>
      <c r="CP232" s="5"/>
      <c r="CQ232" s="4"/>
      <c r="CR232" s="6"/>
      <c r="CS232" s="4"/>
      <c r="CT232" s="6"/>
      <c r="CU232" s="5"/>
      <c r="CV232" s="5"/>
      <c r="CW232" s="4">
        <v>2</v>
      </c>
      <c r="CX232" s="6">
        <v>113.2</v>
      </c>
      <c r="CY232" s="4"/>
      <c r="CZ232" s="6"/>
      <c r="DA232" s="5"/>
      <c r="DB232" s="5"/>
      <c r="DC232" s="4"/>
      <c r="DD232" s="6"/>
      <c r="DE232" s="4"/>
      <c r="DF232" s="6"/>
      <c r="DG232" s="5"/>
      <c r="DH232" s="5"/>
      <c r="DI232" s="4"/>
      <c r="DJ232" s="6"/>
      <c r="DK232" s="4"/>
      <c r="DL232" s="6"/>
      <c r="DM232" s="5"/>
      <c r="DN232" s="5"/>
      <c r="DO232" s="4"/>
      <c r="DP232" s="6"/>
      <c r="DQ232" s="4"/>
      <c r="DR232" s="6"/>
      <c r="DS232" s="5"/>
      <c r="DT232" s="5"/>
      <c r="DU232" s="4"/>
      <c r="DV232" s="6"/>
      <c r="DW232" s="4"/>
      <c r="DX232" s="6"/>
      <c r="DY232" s="5"/>
      <c r="DZ232" s="5"/>
      <c r="EA232" s="4"/>
      <c r="EB232" s="6"/>
      <c r="EC232" s="4"/>
      <c r="ED232" s="6"/>
      <c r="EE232" s="5"/>
      <c r="EF232" s="5"/>
      <c r="EG232" s="4"/>
      <c r="EH232" s="6"/>
      <c r="EI232" s="4"/>
      <c r="EJ232" s="6"/>
      <c r="EK232" s="5"/>
      <c r="EL232" s="5"/>
      <c r="EM232" s="4"/>
      <c r="EN232" s="6"/>
      <c r="EO232" s="4"/>
      <c r="EP232" s="6"/>
      <c r="EQ232" s="5"/>
      <c r="ER232" s="5"/>
      <c r="ES232" s="4"/>
      <c r="ET232" s="6"/>
      <c r="EU232" s="4"/>
      <c r="EV232" s="6"/>
      <c r="EW232" s="5"/>
      <c r="EX232" s="5"/>
      <c r="EY232" s="4"/>
      <c r="EZ232" s="6"/>
      <c r="FA232" s="4"/>
      <c r="FB232" s="6"/>
      <c r="FC232" s="5"/>
      <c r="FD232" s="5"/>
      <c r="FE232" s="4"/>
      <c r="FF232" s="6"/>
      <c r="FG232" s="4"/>
      <c r="FH232" s="6"/>
      <c r="FI232" s="5"/>
      <c r="FJ232" s="5"/>
      <c r="FK232" s="4"/>
      <c r="FL232" s="6"/>
      <c r="FM232" s="4"/>
      <c r="FN232" s="6"/>
      <c r="FO232" s="5"/>
      <c r="FP232" s="5"/>
      <c r="FQ232" s="4"/>
      <c r="FR232" s="6"/>
      <c r="FS232" s="4"/>
      <c r="FT232" s="6"/>
      <c r="FU232" s="5"/>
      <c r="FV232" s="5"/>
      <c r="FW232" s="4"/>
      <c r="FX232" s="6"/>
      <c r="FY232" s="4"/>
      <c r="FZ232" s="6"/>
      <c r="GA232" s="5"/>
      <c r="GB232" s="5"/>
      <c r="GC232" s="4"/>
      <c r="GD232" s="6"/>
      <c r="GE232" s="4"/>
      <c r="GF232" s="6"/>
      <c r="GG232" s="5"/>
      <c r="GH232" s="5"/>
      <c r="GI232" s="4"/>
      <c r="GJ232" s="6"/>
      <c r="GK232" s="4"/>
      <c r="GL232" s="6"/>
      <c r="GM232" s="5"/>
      <c r="GN232" s="5"/>
      <c r="GO232" s="4"/>
      <c r="GP232" s="6"/>
      <c r="GQ232" s="4"/>
      <c r="GR232" s="6"/>
      <c r="GS232" s="5"/>
      <c r="GT232" s="5"/>
      <c r="GU232" s="4"/>
      <c r="GV232" s="6"/>
      <c r="GW232" s="4"/>
      <c r="GX232" s="6"/>
      <c r="GY232" s="5"/>
      <c r="GZ232" s="5"/>
      <c r="HA232" s="4"/>
      <c r="HB232" s="6"/>
      <c r="HC232" s="4"/>
      <c r="HD232" s="6"/>
      <c r="HE232" s="5"/>
      <c r="HF232" s="5"/>
      <c r="HG232" s="4"/>
      <c r="HH232" s="6"/>
      <c r="HI232" s="4"/>
      <c r="HJ232" s="6"/>
      <c r="HK232" s="5"/>
      <c r="HL232" s="5"/>
      <c r="HM232" s="4"/>
      <c r="HN232" s="6"/>
      <c r="HO232" s="4"/>
      <c r="HP232" s="6"/>
      <c r="HQ232" s="5"/>
      <c r="HR232" s="5"/>
      <c r="HS232" s="4"/>
      <c r="HT232" s="6"/>
      <c r="HU232" s="4"/>
      <c r="HV232" s="6"/>
      <c r="HW232" s="5"/>
      <c r="HX232" s="5"/>
      <c r="HY232" s="4"/>
      <c r="HZ232" s="6"/>
      <c r="IA232" s="4"/>
      <c r="IB232" s="6"/>
      <c r="IC232" s="5"/>
      <c r="ID232" s="5"/>
      <c r="IE232" s="4"/>
      <c r="IF232" s="6"/>
      <c r="IG232" s="4"/>
      <c r="IH232" s="6"/>
      <c r="II232" s="5"/>
      <c r="IJ232" s="5"/>
      <c r="IK232" s="4"/>
      <c r="IL232" s="6"/>
      <c r="IM232" s="4"/>
      <c r="IN232" s="6"/>
      <c r="IO232" s="5"/>
      <c r="IP232" s="5"/>
      <c r="IQ232" s="4"/>
      <c r="IR232" s="6"/>
      <c r="IS232" s="4"/>
      <c r="IT232" s="6"/>
      <c r="IU232" s="5"/>
      <c r="IV232" s="5"/>
      <c r="IW232" s="4"/>
      <c r="IX232" s="6"/>
      <c r="IY232" s="4"/>
      <c r="IZ232" s="6"/>
      <c r="JA232" s="5"/>
      <c r="JB232" s="5"/>
      <c r="JC232" s="4"/>
      <c r="JD232" s="6"/>
      <c r="JE232" s="4"/>
      <c r="JF232" s="6"/>
      <c r="JG232" s="5"/>
      <c r="JH232" s="5"/>
      <c r="JI232" s="4"/>
      <c r="JJ232" s="6"/>
      <c r="JK232" s="4"/>
      <c r="JL232" s="6"/>
      <c r="JM232" s="5"/>
      <c r="JN232" s="5"/>
      <c r="JO232" s="4"/>
      <c r="JP232" s="6"/>
      <c r="JQ232" s="4"/>
      <c r="JR232" s="6"/>
      <c r="JS232" s="5"/>
      <c r="JT232" s="5"/>
      <c r="JU232" s="4"/>
      <c r="JV232" s="6"/>
      <c r="JW232" s="4"/>
      <c r="JX232" s="6"/>
      <c r="JY232" s="5"/>
      <c r="JZ232" s="5"/>
      <c r="KA232" s="4"/>
      <c r="KB232" s="6"/>
      <c r="KC232" s="4"/>
      <c r="KD232" s="6"/>
      <c r="KE232" s="5"/>
      <c r="KF232" s="5"/>
      <c r="KG232" s="4"/>
      <c r="KH232" s="6"/>
      <c r="KI232" s="4"/>
      <c r="KJ232" s="6"/>
      <c r="KK232" s="5"/>
      <c r="KL232" s="5"/>
    </row>
    <row r="233">
      <c r="A233" s="3" t="s">
        <v>85</v>
      </c>
      <c r="B233" s="3" t="s">
        <v>86</v>
      </c>
      <c r="C233" s="3" t="s">
        <v>522</v>
      </c>
      <c r="D233" s="3" t="s">
        <v>528</v>
      </c>
      <c r="E233" s="3" t="s">
        <v>271</v>
      </c>
      <c r="F233" s="3" t="s">
        <v>272</v>
      </c>
      <c r="G233" s="3" t="s">
        <v>273</v>
      </c>
      <c r="H233" s="3" t="s">
        <v>129</v>
      </c>
      <c r="I233" s="4"/>
      <c r="J233" s="4">
        <f>=ROUNDDOWN({0},0)</f>
      </c>
      <c r="K233" s="4"/>
      <c r="L233" s="5">
        <v>1</v>
      </c>
      <c r="M233" s="4"/>
      <c r="N233" s="4">
        <f>=ROUNDDOWN({0},0)</f>
      </c>
      <c r="O233" s="4"/>
      <c r="P233" s="5"/>
      <c r="Q233" s="4">
        <v>21</v>
      </c>
      <c r="R233" s="6">
        <v>656.23</v>
      </c>
      <c r="S233" s="4"/>
      <c r="T233" s="6"/>
      <c r="U233" s="5"/>
      <c r="V233" s="5"/>
      <c r="W233" s="4">
        <v>2</v>
      </c>
      <c r="X233" s="6">
        <v>57</v>
      </c>
      <c r="Y233" s="4"/>
      <c r="Z233" s="6"/>
      <c r="AA233" s="5"/>
      <c r="AB233" s="5"/>
      <c r="AC233" s="4">
        <v>1</v>
      </c>
      <c r="AD233" s="6">
        <v>28.79</v>
      </c>
      <c r="AE233" s="4"/>
      <c r="AF233" s="6"/>
      <c r="AG233" s="5"/>
      <c r="AH233" s="5"/>
      <c r="AI233" s="4"/>
      <c r="AJ233" s="6"/>
      <c r="AK233" s="4"/>
      <c r="AL233" s="6"/>
      <c r="AM233" s="5"/>
      <c r="AN233" s="5"/>
      <c r="AO233" s="4">
        <v>6</v>
      </c>
      <c r="AP233" s="6">
        <v>177.36</v>
      </c>
      <c r="AQ233" s="4"/>
      <c r="AR233" s="6"/>
      <c r="AS233" s="5"/>
      <c r="AT233" s="5"/>
      <c r="AU233" s="4"/>
      <c r="AV233" s="6"/>
      <c r="AW233" s="4"/>
      <c r="AX233" s="6"/>
      <c r="AY233" s="5"/>
      <c r="AZ233" s="5"/>
      <c r="BA233" s="4">
        <v>1</v>
      </c>
      <c r="BB233" s="6">
        <v>74.99</v>
      </c>
      <c r="BC233" s="4"/>
      <c r="BD233" s="6"/>
      <c r="BE233" s="5"/>
      <c r="BF233" s="5"/>
      <c r="BG233" s="4">
        <v>2</v>
      </c>
      <c r="BH233" s="6">
        <v>52.56</v>
      </c>
      <c r="BI233" s="4"/>
      <c r="BJ233" s="6"/>
      <c r="BK233" s="5"/>
      <c r="BL233" s="5"/>
      <c r="BM233" s="4">
        <v>1</v>
      </c>
      <c r="BN233" s="6">
        <v>42.71</v>
      </c>
      <c r="BO233" s="4"/>
      <c r="BP233" s="6"/>
      <c r="BQ233" s="5"/>
      <c r="BR233" s="5"/>
      <c r="BS233" s="4"/>
      <c r="BT233" s="6"/>
      <c r="BU233" s="4"/>
      <c r="BV233" s="6"/>
      <c r="BW233" s="5"/>
      <c r="BX233" s="5"/>
      <c r="BY233" s="4"/>
      <c r="BZ233" s="6"/>
      <c r="CA233" s="4"/>
      <c r="CB233" s="6"/>
      <c r="CC233" s="5"/>
      <c r="CD233" s="5"/>
      <c r="CE233" s="4">
        <v>8</v>
      </c>
      <c r="CF233" s="6">
        <v>222.82</v>
      </c>
      <c r="CG233" s="4"/>
      <c r="CH233" s="6"/>
      <c r="CI233" s="5"/>
      <c r="CJ233" s="5"/>
      <c r="CK233" s="4"/>
      <c r="CL233" s="6"/>
      <c r="CM233" s="4"/>
      <c r="CN233" s="6"/>
      <c r="CO233" s="5"/>
      <c r="CP233" s="5"/>
      <c r="CQ233" s="4"/>
      <c r="CR233" s="6"/>
      <c r="CS233" s="4"/>
      <c r="CT233" s="6"/>
      <c r="CU233" s="5"/>
      <c r="CV233" s="5"/>
      <c r="CW233" s="4"/>
      <c r="CX233" s="6"/>
      <c r="CY233" s="4"/>
      <c r="CZ233" s="6"/>
      <c r="DA233" s="5"/>
      <c r="DB233" s="5"/>
      <c r="DC233" s="4"/>
      <c r="DD233" s="6"/>
      <c r="DE233" s="4"/>
      <c r="DF233" s="6"/>
      <c r="DG233" s="5"/>
      <c r="DH233" s="5"/>
      <c r="DI233" s="4"/>
      <c r="DJ233" s="6"/>
      <c r="DK233" s="4"/>
      <c r="DL233" s="6"/>
      <c r="DM233" s="5"/>
      <c r="DN233" s="5"/>
      <c r="DO233" s="4"/>
      <c r="DP233" s="6"/>
      <c r="DQ233" s="4"/>
      <c r="DR233" s="6"/>
      <c r="DS233" s="5"/>
      <c r="DT233" s="5"/>
      <c r="DU233" s="4"/>
      <c r="DV233" s="6"/>
      <c r="DW233" s="4"/>
      <c r="DX233" s="6"/>
      <c r="DY233" s="5"/>
      <c r="DZ233" s="5"/>
      <c r="EA233" s="4"/>
      <c r="EB233" s="6"/>
      <c r="EC233" s="4"/>
      <c r="ED233" s="6"/>
      <c r="EE233" s="5"/>
      <c r="EF233" s="5"/>
      <c r="EG233" s="4"/>
      <c r="EH233" s="6"/>
      <c r="EI233" s="4"/>
      <c r="EJ233" s="6"/>
      <c r="EK233" s="5"/>
      <c r="EL233" s="5"/>
      <c r="EM233" s="4"/>
      <c r="EN233" s="6"/>
      <c r="EO233" s="4"/>
      <c r="EP233" s="6"/>
      <c r="EQ233" s="5"/>
      <c r="ER233" s="5"/>
      <c r="ES233" s="4"/>
      <c r="ET233" s="6"/>
      <c r="EU233" s="4"/>
      <c r="EV233" s="6"/>
      <c r="EW233" s="5"/>
      <c r="EX233" s="5"/>
      <c r="EY233" s="4"/>
      <c r="EZ233" s="6"/>
      <c r="FA233" s="4"/>
      <c r="FB233" s="6"/>
      <c r="FC233" s="5"/>
      <c r="FD233" s="5"/>
      <c r="FE233" s="4"/>
      <c r="FF233" s="6"/>
      <c r="FG233" s="4"/>
      <c r="FH233" s="6"/>
      <c r="FI233" s="5"/>
      <c r="FJ233" s="5"/>
      <c r="FK233" s="4"/>
      <c r="FL233" s="6"/>
      <c r="FM233" s="4"/>
      <c r="FN233" s="6"/>
      <c r="FO233" s="5"/>
      <c r="FP233" s="5"/>
      <c r="FQ233" s="4"/>
      <c r="FR233" s="6"/>
      <c r="FS233" s="4"/>
      <c r="FT233" s="6"/>
      <c r="FU233" s="5"/>
      <c r="FV233" s="5"/>
      <c r="FW233" s="4"/>
      <c r="FX233" s="6"/>
      <c r="FY233" s="4"/>
      <c r="FZ233" s="6"/>
      <c r="GA233" s="5"/>
      <c r="GB233" s="5"/>
      <c r="GC233" s="4"/>
      <c r="GD233" s="6"/>
      <c r="GE233" s="4"/>
      <c r="GF233" s="6"/>
      <c r="GG233" s="5"/>
      <c r="GH233" s="5"/>
      <c r="GI233" s="4"/>
      <c r="GJ233" s="6"/>
      <c r="GK233" s="4"/>
      <c r="GL233" s="6"/>
      <c r="GM233" s="5"/>
      <c r="GN233" s="5"/>
      <c r="GO233" s="4"/>
      <c r="GP233" s="6"/>
      <c r="GQ233" s="4"/>
      <c r="GR233" s="6"/>
      <c r="GS233" s="5"/>
      <c r="GT233" s="5"/>
      <c r="GU233" s="4"/>
      <c r="GV233" s="6"/>
      <c r="GW233" s="4"/>
      <c r="GX233" s="6"/>
      <c r="GY233" s="5"/>
      <c r="GZ233" s="5"/>
      <c r="HA233" s="4"/>
      <c r="HB233" s="6"/>
      <c r="HC233" s="4"/>
      <c r="HD233" s="6"/>
      <c r="HE233" s="5"/>
      <c r="HF233" s="5"/>
      <c r="HG233" s="4"/>
      <c r="HH233" s="6"/>
      <c r="HI233" s="4"/>
      <c r="HJ233" s="6"/>
      <c r="HK233" s="5"/>
      <c r="HL233" s="5"/>
      <c r="HM233" s="4"/>
      <c r="HN233" s="6"/>
      <c r="HO233" s="4"/>
      <c r="HP233" s="6"/>
      <c r="HQ233" s="5"/>
      <c r="HR233" s="5"/>
      <c r="HS233" s="4"/>
      <c r="HT233" s="6"/>
      <c r="HU233" s="4"/>
      <c r="HV233" s="6"/>
      <c r="HW233" s="5"/>
      <c r="HX233" s="5"/>
      <c r="HY233" s="4"/>
      <c r="HZ233" s="6"/>
      <c r="IA233" s="4"/>
      <c r="IB233" s="6"/>
      <c r="IC233" s="5"/>
      <c r="ID233" s="5"/>
      <c r="IE233" s="4"/>
      <c r="IF233" s="6"/>
      <c r="IG233" s="4"/>
      <c r="IH233" s="6"/>
      <c r="II233" s="5"/>
      <c r="IJ233" s="5"/>
      <c r="IK233" s="4"/>
      <c r="IL233" s="6"/>
      <c r="IM233" s="4"/>
      <c r="IN233" s="6"/>
      <c r="IO233" s="5"/>
      <c r="IP233" s="5"/>
      <c r="IQ233" s="4"/>
      <c r="IR233" s="6"/>
      <c r="IS233" s="4"/>
      <c r="IT233" s="6"/>
      <c r="IU233" s="5"/>
      <c r="IV233" s="5"/>
      <c r="IW233" s="4"/>
      <c r="IX233" s="6"/>
      <c r="IY233" s="4"/>
      <c r="IZ233" s="6"/>
      <c r="JA233" s="5"/>
      <c r="JB233" s="5"/>
      <c r="JC233" s="4"/>
      <c r="JD233" s="6"/>
      <c r="JE233" s="4"/>
      <c r="JF233" s="6"/>
      <c r="JG233" s="5"/>
      <c r="JH233" s="5"/>
      <c r="JI233" s="4"/>
      <c r="JJ233" s="6"/>
      <c r="JK233" s="4"/>
      <c r="JL233" s="6"/>
      <c r="JM233" s="5"/>
      <c r="JN233" s="5"/>
      <c r="JO233" s="4"/>
      <c r="JP233" s="6"/>
      <c r="JQ233" s="4"/>
      <c r="JR233" s="6"/>
      <c r="JS233" s="5"/>
      <c r="JT233" s="5"/>
      <c r="JU233" s="4"/>
      <c r="JV233" s="6"/>
      <c r="JW233" s="4"/>
      <c r="JX233" s="6"/>
      <c r="JY233" s="5"/>
      <c r="JZ233" s="5"/>
      <c r="KA233" s="4"/>
      <c r="KB233" s="6"/>
      <c r="KC233" s="4"/>
      <c r="KD233" s="6"/>
      <c r="KE233" s="5"/>
      <c r="KF233" s="5"/>
      <c r="KG233" s="4"/>
      <c r="KH233" s="6"/>
      <c r="KI233" s="4"/>
      <c r="KJ233" s="6"/>
      <c r="KK233" s="5"/>
      <c r="KL233" s="5"/>
    </row>
    <row r="234">
      <c r="A234" s="3" t="s">
        <v>85</v>
      </c>
      <c r="B234" s="3" t="s">
        <v>86</v>
      </c>
      <c r="C234" s="3" t="s">
        <v>522</v>
      </c>
      <c r="D234" s="3" t="s">
        <v>528</v>
      </c>
      <c r="E234" s="3" t="s">
        <v>303</v>
      </c>
      <c r="F234" s="3" t="s">
        <v>218</v>
      </c>
      <c r="G234" s="3" t="s">
        <v>304</v>
      </c>
      <c r="H234" s="3" t="s">
        <v>129</v>
      </c>
      <c r="I234" s="4"/>
      <c r="J234" s="4">
        <f>=ROUNDDOWN({0},0)</f>
      </c>
      <c r="K234" s="4"/>
      <c r="L234" s="5">
        <v>1</v>
      </c>
      <c r="M234" s="4"/>
      <c r="N234" s="4">
        <f>=ROUNDDOWN({0},0)</f>
      </c>
      <c r="O234" s="4"/>
      <c r="P234" s="5"/>
      <c r="Q234" s="4">
        <v>12</v>
      </c>
      <c r="R234" s="6">
        <v>608.26</v>
      </c>
      <c r="S234" s="4"/>
      <c r="T234" s="6"/>
      <c r="U234" s="5"/>
      <c r="V234" s="5"/>
      <c r="W234" s="4">
        <v>5</v>
      </c>
      <c r="X234" s="6">
        <v>239.64</v>
      </c>
      <c r="Y234" s="4"/>
      <c r="Z234" s="6"/>
      <c r="AA234" s="5"/>
      <c r="AB234" s="5"/>
      <c r="AC234" s="4">
        <v>1</v>
      </c>
      <c r="AD234" s="6">
        <v>45.68</v>
      </c>
      <c r="AE234" s="4"/>
      <c r="AF234" s="6"/>
      <c r="AG234" s="5"/>
      <c r="AH234" s="5"/>
      <c r="AI234" s="4"/>
      <c r="AJ234" s="6"/>
      <c r="AK234" s="4"/>
      <c r="AL234" s="6"/>
      <c r="AM234" s="5"/>
      <c r="AN234" s="5"/>
      <c r="AO234" s="4">
        <v>3</v>
      </c>
      <c r="AP234" s="6">
        <v>160</v>
      </c>
      <c r="AQ234" s="4"/>
      <c r="AR234" s="6"/>
      <c r="AS234" s="5"/>
      <c r="AT234" s="5"/>
      <c r="AU234" s="4">
        <v>1</v>
      </c>
      <c r="AV234" s="6">
        <v>59.42</v>
      </c>
      <c r="AW234" s="4"/>
      <c r="AX234" s="6"/>
      <c r="AY234" s="5"/>
      <c r="AZ234" s="5"/>
      <c r="BA234" s="4"/>
      <c r="BB234" s="6"/>
      <c r="BC234" s="4"/>
      <c r="BD234" s="6"/>
      <c r="BE234" s="5"/>
      <c r="BF234" s="5"/>
      <c r="BG234" s="4"/>
      <c r="BH234" s="6"/>
      <c r="BI234" s="4"/>
      <c r="BJ234" s="6"/>
      <c r="BK234" s="5"/>
      <c r="BL234" s="5"/>
      <c r="BM234" s="4">
        <v>1</v>
      </c>
      <c r="BN234" s="6">
        <v>49.34</v>
      </c>
      <c r="BO234" s="4"/>
      <c r="BP234" s="6"/>
      <c r="BQ234" s="5"/>
      <c r="BR234" s="5"/>
      <c r="BS234" s="4"/>
      <c r="BT234" s="6"/>
      <c r="BU234" s="4"/>
      <c r="BV234" s="6"/>
      <c r="BW234" s="5"/>
      <c r="BX234" s="5"/>
      <c r="BY234" s="4"/>
      <c r="BZ234" s="6"/>
      <c r="CA234" s="4"/>
      <c r="CB234" s="6"/>
      <c r="CC234" s="5"/>
      <c r="CD234" s="5"/>
      <c r="CE234" s="4">
        <v>1</v>
      </c>
      <c r="CF234" s="6">
        <v>54.18</v>
      </c>
      <c r="CG234" s="4"/>
      <c r="CH234" s="6"/>
      <c r="CI234" s="5"/>
      <c r="CJ234" s="5"/>
      <c r="CK234" s="4"/>
      <c r="CL234" s="6"/>
      <c r="CM234" s="4"/>
      <c r="CN234" s="6"/>
      <c r="CO234" s="5"/>
      <c r="CP234" s="5"/>
      <c r="CQ234" s="4"/>
      <c r="CR234" s="6"/>
      <c r="CS234" s="4"/>
      <c r="CT234" s="6"/>
      <c r="CU234" s="5"/>
      <c r="CV234" s="5"/>
      <c r="CW234" s="4"/>
      <c r="CX234" s="6"/>
      <c r="CY234" s="4"/>
      <c r="CZ234" s="6"/>
      <c r="DA234" s="5"/>
      <c r="DB234" s="5"/>
      <c r="DC234" s="4"/>
      <c r="DD234" s="6"/>
      <c r="DE234" s="4"/>
      <c r="DF234" s="6"/>
      <c r="DG234" s="5"/>
      <c r="DH234" s="5"/>
      <c r="DI234" s="4"/>
      <c r="DJ234" s="6"/>
      <c r="DK234" s="4"/>
      <c r="DL234" s="6"/>
      <c r="DM234" s="5"/>
      <c r="DN234" s="5"/>
      <c r="DO234" s="4"/>
      <c r="DP234" s="6"/>
      <c r="DQ234" s="4"/>
      <c r="DR234" s="6"/>
      <c r="DS234" s="5"/>
      <c r="DT234" s="5"/>
      <c r="DU234" s="4"/>
      <c r="DV234" s="6"/>
      <c r="DW234" s="4"/>
      <c r="DX234" s="6"/>
      <c r="DY234" s="5"/>
      <c r="DZ234" s="5"/>
      <c r="EA234" s="4"/>
      <c r="EB234" s="6"/>
      <c r="EC234" s="4"/>
      <c r="ED234" s="6"/>
      <c r="EE234" s="5"/>
      <c r="EF234" s="5"/>
      <c r="EG234" s="4"/>
      <c r="EH234" s="6"/>
      <c r="EI234" s="4"/>
      <c r="EJ234" s="6"/>
      <c r="EK234" s="5"/>
      <c r="EL234" s="5"/>
      <c r="EM234" s="4"/>
      <c r="EN234" s="6"/>
      <c r="EO234" s="4"/>
      <c r="EP234" s="6"/>
      <c r="EQ234" s="5"/>
      <c r="ER234" s="5"/>
      <c r="ES234" s="4"/>
      <c r="ET234" s="6"/>
      <c r="EU234" s="4"/>
      <c r="EV234" s="6"/>
      <c r="EW234" s="5"/>
      <c r="EX234" s="5"/>
      <c r="EY234" s="4"/>
      <c r="EZ234" s="6"/>
      <c r="FA234" s="4"/>
      <c r="FB234" s="6"/>
      <c r="FC234" s="5"/>
      <c r="FD234" s="5"/>
      <c r="FE234" s="4"/>
      <c r="FF234" s="6"/>
      <c r="FG234" s="4"/>
      <c r="FH234" s="6"/>
      <c r="FI234" s="5"/>
      <c r="FJ234" s="5"/>
      <c r="FK234" s="4"/>
      <c r="FL234" s="6"/>
      <c r="FM234" s="4"/>
      <c r="FN234" s="6"/>
      <c r="FO234" s="5"/>
      <c r="FP234" s="5"/>
      <c r="FQ234" s="4"/>
      <c r="FR234" s="6"/>
      <c r="FS234" s="4"/>
      <c r="FT234" s="6"/>
      <c r="FU234" s="5"/>
      <c r="FV234" s="5"/>
      <c r="FW234" s="4"/>
      <c r="FX234" s="6"/>
      <c r="FY234" s="4"/>
      <c r="FZ234" s="6"/>
      <c r="GA234" s="5"/>
      <c r="GB234" s="5"/>
      <c r="GC234" s="4"/>
      <c r="GD234" s="6"/>
      <c r="GE234" s="4"/>
      <c r="GF234" s="6"/>
      <c r="GG234" s="5"/>
      <c r="GH234" s="5"/>
      <c r="GI234" s="4"/>
      <c r="GJ234" s="6"/>
      <c r="GK234" s="4"/>
      <c r="GL234" s="6"/>
      <c r="GM234" s="5"/>
      <c r="GN234" s="5"/>
      <c r="GO234" s="4"/>
      <c r="GP234" s="6"/>
      <c r="GQ234" s="4"/>
      <c r="GR234" s="6"/>
      <c r="GS234" s="5"/>
      <c r="GT234" s="5"/>
      <c r="GU234" s="4"/>
      <c r="GV234" s="6"/>
      <c r="GW234" s="4"/>
      <c r="GX234" s="6"/>
      <c r="GY234" s="5"/>
      <c r="GZ234" s="5"/>
      <c r="HA234" s="4"/>
      <c r="HB234" s="6"/>
      <c r="HC234" s="4"/>
      <c r="HD234" s="6"/>
      <c r="HE234" s="5"/>
      <c r="HF234" s="5"/>
      <c r="HG234" s="4"/>
      <c r="HH234" s="6"/>
      <c r="HI234" s="4"/>
      <c r="HJ234" s="6"/>
      <c r="HK234" s="5"/>
      <c r="HL234" s="5"/>
      <c r="HM234" s="4"/>
      <c r="HN234" s="6"/>
      <c r="HO234" s="4"/>
      <c r="HP234" s="6"/>
      <c r="HQ234" s="5"/>
      <c r="HR234" s="5"/>
      <c r="HS234" s="4"/>
      <c r="HT234" s="6"/>
      <c r="HU234" s="4"/>
      <c r="HV234" s="6"/>
      <c r="HW234" s="5"/>
      <c r="HX234" s="5"/>
      <c r="HY234" s="4"/>
      <c r="HZ234" s="6"/>
      <c r="IA234" s="4"/>
      <c r="IB234" s="6"/>
      <c r="IC234" s="5"/>
      <c r="ID234" s="5"/>
      <c r="IE234" s="4"/>
      <c r="IF234" s="6"/>
      <c r="IG234" s="4"/>
      <c r="IH234" s="6"/>
      <c r="II234" s="5"/>
      <c r="IJ234" s="5"/>
      <c r="IK234" s="4"/>
      <c r="IL234" s="6"/>
      <c r="IM234" s="4"/>
      <c r="IN234" s="6"/>
      <c r="IO234" s="5"/>
      <c r="IP234" s="5"/>
      <c r="IQ234" s="4"/>
      <c r="IR234" s="6"/>
      <c r="IS234" s="4"/>
      <c r="IT234" s="6"/>
      <c r="IU234" s="5"/>
      <c r="IV234" s="5"/>
      <c r="IW234" s="4"/>
      <c r="IX234" s="6"/>
      <c r="IY234" s="4"/>
      <c r="IZ234" s="6"/>
      <c r="JA234" s="5"/>
      <c r="JB234" s="5"/>
      <c r="JC234" s="4"/>
      <c r="JD234" s="6"/>
      <c r="JE234" s="4"/>
      <c r="JF234" s="6"/>
      <c r="JG234" s="5"/>
      <c r="JH234" s="5"/>
      <c r="JI234" s="4"/>
      <c r="JJ234" s="6"/>
      <c r="JK234" s="4"/>
      <c r="JL234" s="6"/>
      <c r="JM234" s="5"/>
      <c r="JN234" s="5"/>
      <c r="JO234" s="4"/>
      <c r="JP234" s="6"/>
      <c r="JQ234" s="4"/>
      <c r="JR234" s="6"/>
      <c r="JS234" s="5"/>
      <c r="JT234" s="5"/>
      <c r="JU234" s="4"/>
      <c r="JV234" s="6"/>
      <c r="JW234" s="4"/>
      <c r="JX234" s="6"/>
      <c r="JY234" s="5"/>
      <c r="JZ234" s="5"/>
      <c r="KA234" s="4"/>
      <c r="KB234" s="6"/>
      <c r="KC234" s="4"/>
      <c r="KD234" s="6"/>
      <c r="KE234" s="5"/>
      <c r="KF234" s="5"/>
      <c r="KG234" s="4"/>
      <c r="KH234" s="6"/>
      <c r="KI234" s="4"/>
      <c r="KJ234" s="6"/>
      <c r="KK234" s="5"/>
      <c r="KL234" s="5"/>
    </row>
    <row r="235">
      <c r="A235" s="3" t="s">
        <v>85</v>
      </c>
      <c r="B235" s="3" t="s">
        <v>86</v>
      </c>
      <c r="C235" s="3" t="s">
        <v>522</v>
      </c>
      <c r="D235" s="3" t="s">
        <v>528</v>
      </c>
      <c r="E235" s="3" t="s">
        <v>529</v>
      </c>
      <c r="F235" s="3" t="s">
        <v>364</v>
      </c>
      <c r="G235" s="3" t="s">
        <v>530</v>
      </c>
      <c r="H235" s="3" t="s">
        <v>104</v>
      </c>
      <c r="I235" s="4"/>
      <c r="J235" s="4">
        <f>=ROUNDDOWN({0},0)</f>
      </c>
      <c r="K235" s="4"/>
      <c r="L235" s="5"/>
      <c r="M235" s="4"/>
      <c r="N235" s="4">
        <f>=ROUNDDOWN({0},0)</f>
      </c>
      <c r="O235" s="4"/>
      <c r="P235" s="5"/>
      <c r="Q235" s="4">
        <v>16</v>
      </c>
      <c r="R235" s="6">
        <v>570.88</v>
      </c>
      <c r="S235" s="4"/>
      <c r="T235" s="6"/>
      <c r="U235" s="5"/>
      <c r="V235" s="5"/>
      <c r="W235" s="4">
        <v>1</v>
      </c>
      <c r="X235" s="6">
        <v>67.9</v>
      </c>
      <c r="Y235" s="4"/>
      <c r="Z235" s="6"/>
      <c r="AA235" s="5"/>
      <c r="AB235" s="5"/>
      <c r="AC235" s="4">
        <v>1</v>
      </c>
      <c r="AD235" s="6">
        <v>49.04</v>
      </c>
      <c r="AE235" s="4"/>
      <c r="AF235" s="6"/>
      <c r="AG235" s="5"/>
      <c r="AH235" s="5"/>
      <c r="AI235" s="4"/>
      <c r="AJ235" s="6"/>
      <c r="AK235" s="4"/>
      <c r="AL235" s="6"/>
      <c r="AM235" s="5"/>
      <c r="AN235" s="5"/>
      <c r="AO235" s="4">
        <v>1</v>
      </c>
      <c r="AP235" s="6">
        <v>54</v>
      </c>
      <c r="AQ235" s="4"/>
      <c r="AR235" s="6"/>
      <c r="AS235" s="5"/>
      <c r="AT235" s="5"/>
      <c r="AU235" s="4"/>
      <c r="AV235" s="6"/>
      <c r="AW235" s="4"/>
      <c r="AX235" s="6"/>
      <c r="AY235" s="5"/>
      <c r="AZ235" s="5"/>
      <c r="BA235" s="4">
        <v>2</v>
      </c>
      <c r="BB235" s="6">
        <v>61.08</v>
      </c>
      <c r="BC235" s="4"/>
      <c r="BD235" s="6"/>
      <c r="BE235" s="5"/>
      <c r="BF235" s="5"/>
      <c r="BG235" s="4"/>
      <c r="BH235" s="6"/>
      <c r="BI235" s="4"/>
      <c r="BJ235" s="6"/>
      <c r="BK235" s="5"/>
      <c r="BL235" s="5"/>
      <c r="BM235" s="4"/>
      <c r="BN235" s="6"/>
      <c r="BO235" s="4"/>
      <c r="BP235" s="6"/>
      <c r="BQ235" s="5"/>
      <c r="BR235" s="5"/>
      <c r="BS235" s="4"/>
      <c r="BT235" s="6"/>
      <c r="BU235" s="4"/>
      <c r="BV235" s="6"/>
      <c r="BW235" s="5"/>
      <c r="BX235" s="5"/>
      <c r="BY235" s="4"/>
      <c r="BZ235" s="6"/>
      <c r="CA235" s="4"/>
      <c r="CB235" s="6"/>
      <c r="CC235" s="5"/>
      <c r="CD235" s="5"/>
      <c r="CE235" s="4">
        <v>5</v>
      </c>
      <c r="CF235" s="6">
        <v>338.86</v>
      </c>
      <c r="CG235" s="4"/>
      <c r="CH235" s="6"/>
      <c r="CI235" s="5"/>
      <c r="CJ235" s="5"/>
      <c r="CK235" s="4"/>
      <c r="CL235" s="6"/>
      <c r="CM235" s="4"/>
      <c r="CN235" s="6"/>
      <c r="CO235" s="5"/>
      <c r="CP235" s="5"/>
      <c r="CQ235" s="4"/>
      <c r="CR235" s="6"/>
      <c r="CS235" s="4"/>
      <c r="CT235" s="6"/>
      <c r="CU235" s="5"/>
      <c r="CV235" s="5"/>
      <c r="CW235" s="4"/>
      <c r="CX235" s="6"/>
      <c r="CY235" s="4"/>
      <c r="CZ235" s="6"/>
      <c r="DA235" s="5"/>
      <c r="DB235" s="5"/>
      <c r="DC235" s="4"/>
      <c r="DD235" s="6"/>
      <c r="DE235" s="4"/>
      <c r="DF235" s="6"/>
      <c r="DG235" s="5"/>
      <c r="DH235" s="5"/>
      <c r="DI235" s="4"/>
      <c r="DJ235" s="6"/>
      <c r="DK235" s="4"/>
      <c r="DL235" s="6"/>
      <c r="DM235" s="5"/>
      <c r="DN235" s="5"/>
      <c r="DO235" s="4"/>
      <c r="DP235" s="6"/>
      <c r="DQ235" s="4"/>
      <c r="DR235" s="6"/>
      <c r="DS235" s="5"/>
      <c r="DT235" s="5"/>
      <c r="DU235" s="4"/>
      <c r="DV235" s="6"/>
      <c r="DW235" s="4"/>
      <c r="DX235" s="6"/>
      <c r="DY235" s="5"/>
      <c r="DZ235" s="5"/>
      <c r="EA235" s="4"/>
      <c r="EB235" s="6"/>
      <c r="EC235" s="4"/>
      <c r="ED235" s="6"/>
      <c r="EE235" s="5"/>
      <c r="EF235" s="5"/>
      <c r="EG235" s="4"/>
      <c r="EH235" s="6"/>
      <c r="EI235" s="4"/>
      <c r="EJ235" s="6"/>
      <c r="EK235" s="5"/>
      <c r="EL235" s="5"/>
      <c r="EM235" s="4"/>
      <c r="EN235" s="6"/>
      <c r="EO235" s="4"/>
      <c r="EP235" s="6"/>
      <c r="EQ235" s="5"/>
      <c r="ER235" s="5"/>
      <c r="ES235" s="4"/>
      <c r="ET235" s="6"/>
      <c r="EU235" s="4"/>
      <c r="EV235" s="6"/>
      <c r="EW235" s="5"/>
      <c r="EX235" s="5"/>
      <c r="EY235" s="4"/>
      <c r="EZ235" s="6"/>
      <c r="FA235" s="4"/>
      <c r="FB235" s="6"/>
      <c r="FC235" s="5"/>
      <c r="FD235" s="5"/>
      <c r="FE235" s="4"/>
      <c r="FF235" s="6"/>
      <c r="FG235" s="4"/>
      <c r="FH235" s="6"/>
      <c r="FI235" s="5"/>
      <c r="FJ235" s="5"/>
      <c r="FK235" s="4"/>
      <c r="FL235" s="6"/>
      <c r="FM235" s="4"/>
      <c r="FN235" s="6"/>
      <c r="FO235" s="5"/>
      <c r="FP235" s="5"/>
      <c r="FQ235" s="4"/>
      <c r="FR235" s="6"/>
      <c r="FS235" s="4"/>
      <c r="FT235" s="6"/>
      <c r="FU235" s="5"/>
      <c r="FV235" s="5"/>
      <c r="FW235" s="4"/>
      <c r="FX235" s="6"/>
      <c r="FY235" s="4"/>
      <c r="FZ235" s="6"/>
      <c r="GA235" s="5"/>
      <c r="GB235" s="5"/>
      <c r="GC235" s="4"/>
      <c r="GD235" s="6"/>
      <c r="GE235" s="4"/>
      <c r="GF235" s="6"/>
      <c r="GG235" s="5"/>
      <c r="GH235" s="5"/>
      <c r="GI235" s="4"/>
      <c r="GJ235" s="6"/>
      <c r="GK235" s="4"/>
      <c r="GL235" s="6"/>
      <c r="GM235" s="5"/>
      <c r="GN235" s="5"/>
      <c r="GO235" s="4"/>
      <c r="GP235" s="6"/>
      <c r="GQ235" s="4"/>
      <c r="GR235" s="6"/>
      <c r="GS235" s="5"/>
      <c r="GT235" s="5"/>
      <c r="GU235" s="4">
        <v>6</v>
      </c>
      <c r="GV235" s="6"/>
      <c r="GW235" s="4"/>
      <c r="GX235" s="6"/>
      <c r="GY235" s="5"/>
      <c r="GZ235" s="5"/>
      <c r="HA235" s="4"/>
      <c r="HB235" s="6"/>
      <c r="HC235" s="4"/>
      <c r="HD235" s="6"/>
      <c r="HE235" s="5"/>
      <c r="HF235" s="5"/>
      <c r="HG235" s="4"/>
      <c r="HH235" s="6"/>
      <c r="HI235" s="4"/>
      <c r="HJ235" s="6"/>
      <c r="HK235" s="5"/>
      <c r="HL235" s="5"/>
      <c r="HM235" s="4"/>
      <c r="HN235" s="6"/>
      <c r="HO235" s="4"/>
      <c r="HP235" s="6"/>
      <c r="HQ235" s="5"/>
      <c r="HR235" s="5"/>
      <c r="HS235" s="4"/>
      <c r="HT235" s="6"/>
      <c r="HU235" s="4"/>
      <c r="HV235" s="6"/>
      <c r="HW235" s="5"/>
      <c r="HX235" s="5"/>
      <c r="HY235" s="4"/>
      <c r="HZ235" s="6"/>
      <c r="IA235" s="4"/>
      <c r="IB235" s="6"/>
      <c r="IC235" s="5"/>
      <c r="ID235" s="5"/>
      <c r="IE235" s="4"/>
      <c r="IF235" s="6"/>
      <c r="IG235" s="4"/>
      <c r="IH235" s="6"/>
      <c r="II235" s="5"/>
      <c r="IJ235" s="5"/>
      <c r="IK235" s="4"/>
      <c r="IL235" s="6"/>
      <c r="IM235" s="4"/>
      <c r="IN235" s="6"/>
      <c r="IO235" s="5"/>
      <c r="IP235" s="5"/>
      <c r="IQ235" s="4"/>
      <c r="IR235" s="6"/>
      <c r="IS235" s="4"/>
      <c r="IT235" s="6"/>
      <c r="IU235" s="5"/>
      <c r="IV235" s="5"/>
      <c r="IW235" s="4"/>
      <c r="IX235" s="6"/>
      <c r="IY235" s="4"/>
      <c r="IZ235" s="6"/>
      <c r="JA235" s="5"/>
      <c r="JB235" s="5"/>
      <c r="JC235" s="4"/>
      <c r="JD235" s="6"/>
      <c r="JE235" s="4"/>
      <c r="JF235" s="6"/>
      <c r="JG235" s="5"/>
      <c r="JH235" s="5"/>
      <c r="JI235" s="4"/>
      <c r="JJ235" s="6"/>
      <c r="JK235" s="4"/>
      <c r="JL235" s="6"/>
      <c r="JM235" s="5"/>
      <c r="JN235" s="5"/>
      <c r="JO235" s="4"/>
      <c r="JP235" s="6"/>
      <c r="JQ235" s="4"/>
      <c r="JR235" s="6"/>
      <c r="JS235" s="5"/>
      <c r="JT235" s="5"/>
      <c r="JU235" s="4"/>
      <c r="JV235" s="6"/>
      <c r="JW235" s="4"/>
      <c r="JX235" s="6"/>
      <c r="JY235" s="5"/>
      <c r="JZ235" s="5"/>
      <c r="KA235" s="4"/>
      <c r="KB235" s="6"/>
      <c r="KC235" s="4"/>
      <c r="KD235" s="6"/>
      <c r="KE235" s="5"/>
      <c r="KF235" s="5"/>
      <c r="KG235" s="4"/>
      <c r="KH235" s="6"/>
      <c r="KI235" s="4"/>
      <c r="KJ235" s="6"/>
      <c r="KK235" s="5"/>
      <c r="KL235" s="5"/>
    </row>
    <row r="236">
      <c r="A236" s="3" t="s">
        <v>85</v>
      </c>
      <c r="B236" s="3" t="s">
        <v>86</v>
      </c>
      <c r="C236" s="3" t="s">
        <v>522</v>
      </c>
      <c r="D236" s="3" t="s">
        <v>528</v>
      </c>
      <c r="E236" s="3" t="s">
        <v>195</v>
      </c>
      <c r="F236" s="3" t="s">
        <v>196</v>
      </c>
      <c r="G236" s="3" t="s">
        <v>197</v>
      </c>
      <c r="H236" s="3" t="s">
        <v>98</v>
      </c>
      <c r="I236" s="4"/>
      <c r="J236" s="4">
        <f>=ROUNDDOWN({0},0)</f>
      </c>
      <c r="K236" s="4"/>
      <c r="L236" s="5">
        <v>0.75</v>
      </c>
      <c r="M236" s="4"/>
      <c r="N236" s="4">
        <f>=ROUNDDOWN({0},0)</f>
      </c>
      <c r="O236" s="4"/>
      <c r="P236" s="5"/>
      <c r="Q236" s="4">
        <v>10</v>
      </c>
      <c r="R236" s="6">
        <v>567.86</v>
      </c>
      <c r="S236" s="4"/>
      <c r="T236" s="6"/>
      <c r="U236" s="5"/>
      <c r="V236" s="5"/>
      <c r="W236" s="4">
        <v>1</v>
      </c>
      <c r="X236" s="6">
        <v>55.91</v>
      </c>
      <c r="Y236" s="4"/>
      <c r="Z236" s="6"/>
      <c r="AA236" s="5"/>
      <c r="AB236" s="5"/>
      <c r="AC236" s="4">
        <v>2</v>
      </c>
      <c r="AD236" s="6">
        <v>96.94</v>
      </c>
      <c r="AE236" s="4"/>
      <c r="AF236" s="6"/>
      <c r="AG236" s="5"/>
      <c r="AH236" s="5"/>
      <c r="AI236" s="4">
        <v>2</v>
      </c>
      <c r="AJ236" s="6">
        <v>118.52</v>
      </c>
      <c r="AK236" s="4"/>
      <c r="AL236" s="6"/>
      <c r="AM236" s="5"/>
      <c r="AN236" s="5"/>
      <c r="AO236" s="4">
        <v>4</v>
      </c>
      <c r="AP236" s="6">
        <v>234.41</v>
      </c>
      <c r="AQ236" s="4"/>
      <c r="AR236" s="6"/>
      <c r="AS236" s="5"/>
      <c r="AT236" s="5"/>
      <c r="AU236" s="4"/>
      <c r="AV236" s="6"/>
      <c r="AW236" s="4"/>
      <c r="AX236" s="6"/>
      <c r="AY236" s="5"/>
      <c r="AZ236" s="5"/>
      <c r="BA236" s="4"/>
      <c r="BB236" s="6"/>
      <c r="BC236" s="4"/>
      <c r="BD236" s="6"/>
      <c r="BE236" s="5"/>
      <c r="BF236" s="5"/>
      <c r="BG236" s="4"/>
      <c r="BH236" s="6"/>
      <c r="BI236" s="4"/>
      <c r="BJ236" s="6"/>
      <c r="BK236" s="5"/>
      <c r="BL236" s="5"/>
      <c r="BM236" s="4"/>
      <c r="BN236" s="6"/>
      <c r="BO236" s="4"/>
      <c r="BP236" s="6"/>
      <c r="BQ236" s="5"/>
      <c r="BR236" s="5"/>
      <c r="BS236" s="4"/>
      <c r="BT236" s="6"/>
      <c r="BU236" s="4"/>
      <c r="BV236" s="6"/>
      <c r="BW236" s="5"/>
      <c r="BX236" s="5"/>
      <c r="BY236" s="4"/>
      <c r="BZ236" s="6"/>
      <c r="CA236" s="4"/>
      <c r="CB236" s="6"/>
      <c r="CC236" s="5"/>
      <c r="CD236" s="5"/>
      <c r="CE236" s="4">
        <v>1</v>
      </c>
      <c r="CF236" s="6">
        <v>62.08</v>
      </c>
      <c r="CG236" s="4"/>
      <c r="CH236" s="6"/>
      <c r="CI236" s="5"/>
      <c r="CJ236" s="5"/>
      <c r="CK236" s="4"/>
      <c r="CL236" s="6"/>
      <c r="CM236" s="4"/>
      <c r="CN236" s="6"/>
      <c r="CO236" s="5"/>
      <c r="CP236" s="5"/>
      <c r="CQ236" s="4"/>
      <c r="CR236" s="6"/>
      <c r="CS236" s="4"/>
      <c r="CT236" s="6"/>
      <c r="CU236" s="5"/>
      <c r="CV236" s="5"/>
      <c r="CW236" s="4"/>
      <c r="CX236" s="6"/>
      <c r="CY236" s="4"/>
      <c r="CZ236" s="6"/>
      <c r="DA236" s="5"/>
      <c r="DB236" s="5"/>
      <c r="DC236" s="4"/>
      <c r="DD236" s="6"/>
      <c r="DE236" s="4"/>
      <c r="DF236" s="6"/>
      <c r="DG236" s="5"/>
      <c r="DH236" s="5"/>
      <c r="DI236" s="4"/>
      <c r="DJ236" s="6"/>
      <c r="DK236" s="4"/>
      <c r="DL236" s="6"/>
      <c r="DM236" s="5"/>
      <c r="DN236" s="5"/>
      <c r="DO236" s="4"/>
      <c r="DP236" s="6"/>
      <c r="DQ236" s="4"/>
      <c r="DR236" s="6"/>
      <c r="DS236" s="5"/>
      <c r="DT236" s="5"/>
      <c r="DU236" s="4"/>
      <c r="DV236" s="6"/>
      <c r="DW236" s="4"/>
      <c r="DX236" s="6"/>
      <c r="DY236" s="5"/>
      <c r="DZ236" s="5"/>
      <c r="EA236" s="4"/>
      <c r="EB236" s="6"/>
      <c r="EC236" s="4"/>
      <c r="ED236" s="6"/>
      <c r="EE236" s="5"/>
      <c r="EF236" s="5"/>
      <c r="EG236" s="4"/>
      <c r="EH236" s="6"/>
      <c r="EI236" s="4"/>
      <c r="EJ236" s="6"/>
      <c r="EK236" s="5"/>
      <c r="EL236" s="5"/>
      <c r="EM236" s="4"/>
      <c r="EN236" s="6"/>
      <c r="EO236" s="4"/>
      <c r="EP236" s="6"/>
      <c r="EQ236" s="5"/>
      <c r="ER236" s="5"/>
      <c r="ES236" s="4"/>
      <c r="ET236" s="6"/>
      <c r="EU236" s="4"/>
      <c r="EV236" s="6"/>
      <c r="EW236" s="5"/>
      <c r="EX236" s="5"/>
      <c r="EY236" s="4"/>
      <c r="EZ236" s="6"/>
      <c r="FA236" s="4"/>
      <c r="FB236" s="6"/>
      <c r="FC236" s="5"/>
      <c r="FD236" s="5"/>
      <c r="FE236" s="4"/>
      <c r="FF236" s="6"/>
      <c r="FG236" s="4"/>
      <c r="FH236" s="6"/>
      <c r="FI236" s="5"/>
      <c r="FJ236" s="5"/>
      <c r="FK236" s="4"/>
      <c r="FL236" s="6"/>
      <c r="FM236" s="4"/>
      <c r="FN236" s="6"/>
      <c r="FO236" s="5"/>
      <c r="FP236" s="5"/>
      <c r="FQ236" s="4"/>
      <c r="FR236" s="6"/>
      <c r="FS236" s="4"/>
      <c r="FT236" s="6"/>
      <c r="FU236" s="5"/>
      <c r="FV236" s="5"/>
      <c r="FW236" s="4"/>
      <c r="FX236" s="6"/>
      <c r="FY236" s="4"/>
      <c r="FZ236" s="6"/>
      <c r="GA236" s="5"/>
      <c r="GB236" s="5"/>
      <c r="GC236" s="4"/>
      <c r="GD236" s="6"/>
      <c r="GE236" s="4"/>
      <c r="GF236" s="6"/>
      <c r="GG236" s="5"/>
      <c r="GH236" s="5"/>
      <c r="GI236" s="4"/>
      <c r="GJ236" s="6"/>
      <c r="GK236" s="4"/>
      <c r="GL236" s="6"/>
      <c r="GM236" s="5"/>
      <c r="GN236" s="5"/>
      <c r="GO236" s="4"/>
      <c r="GP236" s="6"/>
      <c r="GQ236" s="4"/>
      <c r="GR236" s="6"/>
      <c r="GS236" s="5"/>
      <c r="GT236" s="5"/>
      <c r="GU236" s="4"/>
      <c r="GV236" s="6"/>
      <c r="GW236" s="4"/>
      <c r="GX236" s="6"/>
      <c r="GY236" s="5"/>
      <c r="GZ236" s="5"/>
      <c r="HA236" s="4"/>
      <c r="HB236" s="6"/>
      <c r="HC236" s="4"/>
      <c r="HD236" s="6"/>
      <c r="HE236" s="5"/>
      <c r="HF236" s="5"/>
      <c r="HG236" s="4"/>
      <c r="HH236" s="6"/>
      <c r="HI236" s="4"/>
      <c r="HJ236" s="6"/>
      <c r="HK236" s="5"/>
      <c r="HL236" s="5"/>
      <c r="HM236" s="4"/>
      <c r="HN236" s="6"/>
      <c r="HO236" s="4"/>
      <c r="HP236" s="6"/>
      <c r="HQ236" s="5"/>
      <c r="HR236" s="5"/>
      <c r="HS236" s="4"/>
      <c r="HT236" s="6"/>
      <c r="HU236" s="4"/>
      <c r="HV236" s="6"/>
      <c r="HW236" s="5"/>
      <c r="HX236" s="5"/>
      <c r="HY236" s="4"/>
      <c r="HZ236" s="6"/>
      <c r="IA236" s="4"/>
      <c r="IB236" s="6"/>
      <c r="IC236" s="5"/>
      <c r="ID236" s="5"/>
      <c r="IE236" s="4"/>
      <c r="IF236" s="6"/>
      <c r="IG236" s="4"/>
      <c r="IH236" s="6"/>
      <c r="II236" s="5"/>
      <c r="IJ236" s="5"/>
      <c r="IK236" s="4"/>
      <c r="IL236" s="6"/>
      <c r="IM236" s="4"/>
      <c r="IN236" s="6"/>
      <c r="IO236" s="5"/>
      <c r="IP236" s="5"/>
      <c r="IQ236" s="4"/>
      <c r="IR236" s="6"/>
      <c r="IS236" s="4"/>
      <c r="IT236" s="6"/>
      <c r="IU236" s="5"/>
      <c r="IV236" s="5"/>
      <c r="IW236" s="4"/>
      <c r="IX236" s="6"/>
      <c r="IY236" s="4"/>
      <c r="IZ236" s="6"/>
      <c r="JA236" s="5"/>
      <c r="JB236" s="5"/>
      <c r="JC236" s="4"/>
      <c r="JD236" s="6"/>
      <c r="JE236" s="4"/>
      <c r="JF236" s="6"/>
      <c r="JG236" s="5"/>
      <c r="JH236" s="5"/>
      <c r="JI236" s="4"/>
      <c r="JJ236" s="6"/>
      <c r="JK236" s="4"/>
      <c r="JL236" s="6"/>
      <c r="JM236" s="5"/>
      <c r="JN236" s="5"/>
      <c r="JO236" s="4"/>
      <c r="JP236" s="6"/>
      <c r="JQ236" s="4"/>
      <c r="JR236" s="6"/>
      <c r="JS236" s="5"/>
      <c r="JT236" s="5"/>
      <c r="JU236" s="4"/>
      <c r="JV236" s="6"/>
      <c r="JW236" s="4"/>
      <c r="JX236" s="6"/>
      <c r="JY236" s="5"/>
      <c r="JZ236" s="5"/>
      <c r="KA236" s="4"/>
      <c r="KB236" s="6"/>
      <c r="KC236" s="4"/>
      <c r="KD236" s="6"/>
      <c r="KE236" s="5"/>
      <c r="KF236" s="5"/>
      <c r="KG236" s="4"/>
      <c r="KH236" s="6"/>
      <c r="KI236" s="4"/>
      <c r="KJ236" s="6"/>
      <c r="KK236" s="5"/>
      <c r="KL236" s="5"/>
    </row>
    <row r="237">
      <c r="A237" s="3" t="s">
        <v>85</v>
      </c>
      <c r="B237" s="3" t="s">
        <v>86</v>
      </c>
      <c r="C237" s="3" t="s">
        <v>522</v>
      </c>
      <c r="D237" s="3" t="s">
        <v>528</v>
      </c>
      <c r="E237" s="3" t="s">
        <v>211</v>
      </c>
      <c r="F237" s="3" t="s">
        <v>212</v>
      </c>
      <c r="G237" s="3" t="s">
        <v>213</v>
      </c>
      <c r="H237" s="3" t="s">
        <v>122</v>
      </c>
      <c r="I237" s="4"/>
      <c r="J237" s="4">
        <f>=ROUNDDOWN({0},0)</f>
      </c>
      <c r="K237" s="4"/>
      <c r="L237" s="5">
        <v>1</v>
      </c>
      <c r="M237" s="4"/>
      <c r="N237" s="4">
        <f>=ROUNDDOWN({0},0)</f>
      </c>
      <c r="O237" s="4"/>
      <c r="P237" s="5"/>
      <c r="Q237" s="4">
        <v>9</v>
      </c>
      <c r="R237" s="6">
        <v>519.26</v>
      </c>
      <c r="S237" s="4"/>
      <c r="T237" s="6"/>
      <c r="U237" s="5"/>
      <c r="V237" s="5"/>
      <c r="W237" s="4">
        <v>2</v>
      </c>
      <c r="X237" s="6">
        <v>107.36</v>
      </c>
      <c r="Y237" s="4"/>
      <c r="Z237" s="6"/>
      <c r="AA237" s="5"/>
      <c r="AB237" s="5"/>
      <c r="AC237" s="4">
        <v>1</v>
      </c>
      <c r="AD237" s="6">
        <v>52.04</v>
      </c>
      <c r="AE237" s="4"/>
      <c r="AF237" s="6"/>
      <c r="AG237" s="5"/>
      <c r="AH237" s="5"/>
      <c r="AI237" s="4">
        <v>1</v>
      </c>
      <c r="AJ237" s="6">
        <v>67.57</v>
      </c>
      <c r="AK237" s="4"/>
      <c r="AL237" s="6"/>
      <c r="AM237" s="5"/>
      <c r="AN237" s="5"/>
      <c r="AO237" s="4">
        <v>4</v>
      </c>
      <c r="AP237" s="6">
        <v>233.96</v>
      </c>
      <c r="AQ237" s="4"/>
      <c r="AR237" s="6"/>
      <c r="AS237" s="5"/>
      <c r="AT237" s="5"/>
      <c r="AU237" s="4">
        <v>1</v>
      </c>
      <c r="AV237" s="6">
        <v>58.33</v>
      </c>
      <c r="AW237" s="4"/>
      <c r="AX237" s="6"/>
      <c r="AY237" s="5"/>
      <c r="AZ237" s="5"/>
      <c r="BA237" s="4"/>
      <c r="BB237" s="6"/>
      <c r="BC237" s="4"/>
      <c r="BD237" s="6"/>
      <c r="BE237" s="5"/>
      <c r="BF237" s="5"/>
      <c r="BG237" s="4"/>
      <c r="BH237" s="6"/>
      <c r="BI237" s="4"/>
      <c r="BJ237" s="6"/>
      <c r="BK237" s="5"/>
      <c r="BL237" s="5"/>
      <c r="BM237" s="4"/>
      <c r="BN237" s="6"/>
      <c r="BO237" s="4"/>
      <c r="BP237" s="6"/>
      <c r="BQ237" s="5"/>
      <c r="BR237" s="5"/>
      <c r="BS237" s="4"/>
      <c r="BT237" s="6"/>
      <c r="BU237" s="4"/>
      <c r="BV237" s="6"/>
      <c r="BW237" s="5"/>
      <c r="BX237" s="5"/>
      <c r="BY237" s="4"/>
      <c r="BZ237" s="6"/>
      <c r="CA237" s="4"/>
      <c r="CB237" s="6"/>
      <c r="CC237" s="5"/>
      <c r="CD237" s="5"/>
      <c r="CE237" s="4"/>
      <c r="CF237" s="6"/>
      <c r="CG237" s="4"/>
      <c r="CH237" s="6"/>
      <c r="CI237" s="5"/>
      <c r="CJ237" s="5"/>
      <c r="CK237" s="4"/>
      <c r="CL237" s="6"/>
      <c r="CM237" s="4"/>
      <c r="CN237" s="6"/>
      <c r="CO237" s="5"/>
      <c r="CP237" s="5"/>
      <c r="CQ237" s="4"/>
      <c r="CR237" s="6"/>
      <c r="CS237" s="4"/>
      <c r="CT237" s="6"/>
      <c r="CU237" s="5"/>
      <c r="CV237" s="5"/>
      <c r="CW237" s="4"/>
      <c r="CX237" s="6"/>
      <c r="CY237" s="4"/>
      <c r="CZ237" s="6"/>
      <c r="DA237" s="5"/>
      <c r="DB237" s="5"/>
      <c r="DC237" s="4"/>
      <c r="DD237" s="6"/>
      <c r="DE237" s="4"/>
      <c r="DF237" s="6"/>
      <c r="DG237" s="5"/>
      <c r="DH237" s="5"/>
      <c r="DI237" s="4"/>
      <c r="DJ237" s="6"/>
      <c r="DK237" s="4"/>
      <c r="DL237" s="6"/>
      <c r="DM237" s="5"/>
      <c r="DN237" s="5"/>
      <c r="DO237" s="4"/>
      <c r="DP237" s="6"/>
      <c r="DQ237" s="4"/>
      <c r="DR237" s="6"/>
      <c r="DS237" s="5"/>
      <c r="DT237" s="5"/>
      <c r="DU237" s="4"/>
      <c r="DV237" s="6"/>
      <c r="DW237" s="4"/>
      <c r="DX237" s="6"/>
      <c r="DY237" s="5"/>
      <c r="DZ237" s="5"/>
      <c r="EA237" s="4"/>
      <c r="EB237" s="6"/>
      <c r="EC237" s="4"/>
      <c r="ED237" s="6"/>
      <c r="EE237" s="5"/>
      <c r="EF237" s="5"/>
      <c r="EG237" s="4"/>
      <c r="EH237" s="6"/>
      <c r="EI237" s="4"/>
      <c r="EJ237" s="6"/>
      <c r="EK237" s="5"/>
      <c r="EL237" s="5"/>
      <c r="EM237" s="4"/>
      <c r="EN237" s="6"/>
      <c r="EO237" s="4"/>
      <c r="EP237" s="6"/>
      <c r="EQ237" s="5"/>
      <c r="ER237" s="5"/>
      <c r="ES237" s="4"/>
      <c r="ET237" s="6"/>
      <c r="EU237" s="4"/>
      <c r="EV237" s="6"/>
      <c r="EW237" s="5"/>
      <c r="EX237" s="5"/>
      <c r="EY237" s="4"/>
      <c r="EZ237" s="6"/>
      <c r="FA237" s="4"/>
      <c r="FB237" s="6"/>
      <c r="FC237" s="5"/>
      <c r="FD237" s="5"/>
      <c r="FE237" s="4"/>
      <c r="FF237" s="6"/>
      <c r="FG237" s="4"/>
      <c r="FH237" s="6"/>
      <c r="FI237" s="5"/>
      <c r="FJ237" s="5"/>
      <c r="FK237" s="4"/>
      <c r="FL237" s="6"/>
      <c r="FM237" s="4"/>
      <c r="FN237" s="6"/>
      <c r="FO237" s="5"/>
      <c r="FP237" s="5"/>
      <c r="FQ237" s="4"/>
      <c r="FR237" s="6"/>
      <c r="FS237" s="4"/>
      <c r="FT237" s="6"/>
      <c r="FU237" s="5"/>
      <c r="FV237" s="5"/>
      <c r="FW237" s="4"/>
      <c r="FX237" s="6"/>
      <c r="FY237" s="4"/>
      <c r="FZ237" s="6"/>
      <c r="GA237" s="5"/>
      <c r="GB237" s="5"/>
      <c r="GC237" s="4"/>
      <c r="GD237" s="6"/>
      <c r="GE237" s="4"/>
      <c r="GF237" s="6"/>
      <c r="GG237" s="5"/>
      <c r="GH237" s="5"/>
      <c r="GI237" s="4"/>
      <c r="GJ237" s="6"/>
      <c r="GK237" s="4"/>
      <c r="GL237" s="6"/>
      <c r="GM237" s="5"/>
      <c r="GN237" s="5"/>
      <c r="GO237" s="4"/>
      <c r="GP237" s="6"/>
      <c r="GQ237" s="4"/>
      <c r="GR237" s="6"/>
      <c r="GS237" s="5"/>
      <c r="GT237" s="5"/>
      <c r="GU237" s="4"/>
      <c r="GV237" s="6"/>
      <c r="GW237" s="4"/>
      <c r="GX237" s="6"/>
      <c r="GY237" s="5"/>
      <c r="GZ237" s="5"/>
      <c r="HA237" s="4"/>
      <c r="HB237" s="6"/>
      <c r="HC237" s="4"/>
      <c r="HD237" s="6"/>
      <c r="HE237" s="5"/>
      <c r="HF237" s="5"/>
      <c r="HG237" s="4"/>
      <c r="HH237" s="6"/>
      <c r="HI237" s="4"/>
      <c r="HJ237" s="6"/>
      <c r="HK237" s="5"/>
      <c r="HL237" s="5"/>
      <c r="HM237" s="4"/>
      <c r="HN237" s="6"/>
      <c r="HO237" s="4"/>
      <c r="HP237" s="6"/>
      <c r="HQ237" s="5"/>
      <c r="HR237" s="5"/>
      <c r="HS237" s="4"/>
      <c r="HT237" s="6"/>
      <c r="HU237" s="4"/>
      <c r="HV237" s="6"/>
      <c r="HW237" s="5"/>
      <c r="HX237" s="5"/>
      <c r="HY237" s="4"/>
      <c r="HZ237" s="6"/>
      <c r="IA237" s="4"/>
      <c r="IB237" s="6"/>
      <c r="IC237" s="5"/>
      <c r="ID237" s="5"/>
      <c r="IE237" s="4"/>
      <c r="IF237" s="6"/>
      <c r="IG237" s="4"/>
      <c r="IH237" s="6"/>
      <c r="II237" s="5"/>
      <c r="IJ237" s="5"/>
      <c r="IK237" s="4"/>
      <c r="IL237" s="6"/>
      <c r="IM237" s="4"/>
      <c r="IN237" s="6"/>
      <c r="IO237" s="5"/>
      <c r="IP237" s="5"/>
      <c r="IQ237" s="4"/>
      <c r="IR237" s="6"/>
      <c r="IS237" s="4"/>
      <c r="IT237" s="6"/>
      <c r="IU237" s="5"/>
      <c r="IV237" s="5"/>
      <c r="IW237" s="4"/>
      <c r="IX237" s="6"/>
      <c r="IY237" s="4"/>
      <c r="IZ237" s="6"/>
      <c r="JA237" s="5"/>
      <c r="JB237" s="5"/>
      <c r="JC237" s="4"/>
      <c r="JD237" s="6"/>
      <c r="JE237" s="4"/>
      <c r="JF237" s="6"/>
      <c r="JG237" s="5"/>
      <c r="JH237" s="5"/>
      <c r="JI237" s="4"/>
      <c r="JJ237" s="6"/>
      <c r="JK237" s="4"/>
      <c r="JL237" s="6"/>
      <c r="JM237" s="5"/>
      <c r="JN237" s="5"/>
      <c r="JO237" s="4"/>
      <c r="JP237" s="6"/>
      <c r="JQ237" s="4"/>
      <c r="JR237" s="6"/>
      <c r="JS237" s="5"/>
      <c r="JT237" s="5"/>
      <c r="JU237" s="4"/>
      <c r="JV237" s="6"/>
      <c r="JW237" s="4"/>
      <c r="JX237" s="6"/>
      <c r="JY237" s="5"/>
      <c r="JZ237" s="5"/>
      <c r="KA237" s="4"/>
      <c r="KB237" s="6"/>
      <c r="KC237" s="4"/>
      <c r="KD237" s="6"/>
      <c r="KE237" s="5"/>
      <c r="KF237" s="5"/>
      <c r="KG237" s="4"/>
      <c r="KH237" s="6"/>
      <c r="KI237" s="4"/>
      <c r="KJ237" s="6"/>
      <c r="KK237" s="5"/>
      <c r="KL237" s="5"/>
    </row>
    <row r="238">
      <c r="A238" s="3" t="s">
        <v>85</v>
      </c>
      <c r="B238" s="3" t="s">
        <v>86</v>
      </c>
      <c r="C238" s="3" t="s">
        <v>522</v>
      </c>
      <c r="D238" s="3" t="s">
        <v>528</v>
      </c>
      <c r="E238" s="3" t="s">
        <v>217</v>
      </c>
      <c r="F238" s="3" t="s">
        <v>218</v>
      </c>
      <c r="G238" s="3" t="s">
        <v>219</v>
      </c>
      <c r="H238" s="3" t="s">
        <v>104</v>
      </c>
      <c r="I238" s="4"/>
      <c r="J238" s="4">
        <f>=ROUNDDOWN({0},0)</f>
      </c>
      <c r="K238" s="4"/>
      <c r="L238" s="5"/>
      <c r="M238" s="4"/>
      <c r="N238" s="4">
        <f>=ROUNDDOWN({0},0)</f>
      </c>
      <c r="O238" s="4"/>
      <c r="P238" s="5"/>
      <c r="Q238" s="4">
        <v>4</v>
      </c>
      <c r="R238" s="6">
        <v>235.39</v>
      </c>
      <c r="S238" s="4"/>
      <c r="T238" s="6"/>
      <c r="U238" s="5"/>
      <c r="V238" s="5"/>
      <c r="W238" s="4"/>
      <c r="X238" s="6"/>
      <c r="Y238" s="4"/>
      <c r="Z238" s="6"/>
      <c r="AA238" s="5"/>
      <c r="AB238" s="5"/>
      <c r="AC238" s="4">
        <v>1</v>
      </c>
      <c r="AD238" s="6">
        <v>48.19</v>
      </c>
      <c r="AE238" s="4"/>
      <c r="AF238" s="6"/>
      <c r="AG238" s="5"/>
      <c r="AH238" s="5"/>
      <c r="AI238" s="4"/>
      <c r="AJ238" s="6"/>
      <c r="AK238" s="4"/>
      <c r="AL238" s="6"/>
      <c r="AM238" s="5"/>
      <c r="AN238" s="5"/>
      <c r="AO238" s="4">
        <v>3</v>
      </c>
      <c r="AP238" s="6">
        <v>187.2</v>
      </c>
      <c r="AQ238" s="4"/>
      <c r="AR238" s="6"/>
      <c r="AS238" s="5"/>
      <c r="AT238" s="5"/>
      <c r="AU238" s="4"/>
      <c r="AV238" s="6"/>
      <c r="AW238" s="4"/>
      <c r="AX238" s="6"/>
      <c r="AY238" s="5"/>
      <c r="AZ238" s="5"/>
      <c r="BA238" s="4"/>
      <c r="BB238" s="6"/>
      <c r="BC238" s="4"/>
      <c r="BD238" s="6"/>
      <c r="BE238" s="5"/>
      <c r="BF238" s="5"/>
      <c r="BG238" s="4"/>
      <c r="BH238" s="6"/>
      <c r="BI238" s="4"/>
      <c r="BJ238" s="6"/>
      <c r="BK238" s="5"/>
      <c r="BL238" s="5"/>
      <c r="BM238" s="4"/>
      <c r="BN238" s="6"/>
      <c r="BO238" s="4"/>
      <c r="BP238" s="6"/>
      <c r="BQ238" s="5"/>
      <c r="BR238" s="5"/>
      <c r="BS238" s="4"/>
      <c r="BT238" s="6"/>
      <c r="BU238" s="4"/>
      <c r="BV238" s="6"/>
      <c r="BW238" s="5"/>
      <c r="BX238" s="5"/>
      <c r="BY238" s="4"/>
      <c r="BZ238" s="6"/>
      <c r="CA238" s="4"/>
      <c r="CB238" s="6"/>
      <c r="CC238" s="5"/>
      <c r="CD238" s="5"/>
      <c r="CE238" s="4"/>
      <c r="CF238" s="6"/>
      <c r="CG238" s="4"/>
      <c r="CH238" s="6"/>
      <c r="CI238" s="5"/>
      <c r="CJ238" s="5"/>
      <c r="CK238" s="4"/>
      <c r="CL238" s="6"/>
      <c r="CM238" s="4"/>
      <c r="CN238" s="6"/>
      <c r="CO238" s="5"/>
      <c r="CP238" s="5"/>
      <c r="CQ238" s="4"/>
      <c r="CR238" s="6"/>
      <c r="CS238" s="4"/>
      <c r="CT238" s="6"/>
      <c r="CU238" s="5"/>
      <c r="CV238" s="5"/>
      <c r="CW238" s="4"/>
      <c r="CX238" s="6"/>
      <c r="CY238" s="4"/>
      <c r="CZ238" s="6"/>
      <c r="DA238" s="5"/>
      <c r="DB238" s="5"/>
      <c r="DC238" s="4"/>
      <c r="DD238" s="6"/>
      <c r="DE238" s="4"/>
      <c r="DF238" s="6"/>
      <c r="DG238" s="5"/>
      <c r="DH238" s="5"/>
      <c r="DI238" s="4"/>
      <c r="DJ238" s="6"/>
      <c r="DK238" s="4"/>
      <c r="DL238" s="6"/>
      <c r="DM238" s="5"/>
      <c r="DN238" s="5"/>
      <c r="DO238" s="4"/>
      <c r="DP238" s="6"/>
      <c r="DQ238" s="4"/>
      <c r="DR238" s="6"/>
      <c r="DS238" s="5"/>
      <c r="DT238" s="5"/>
      <c r="DU238" s="4"/>
      <c r="DV238" s="6"/>
      <c r="DW238" s="4"/>
      <c r="DX238" s="6"/>
      <c r="DY238" s="5"/>
      <c r="DZ238" s="5"/>
      <c r="EA238" s="4"/>
      <c r="EB238" s="6"/>
      <c r="EC238" s="4"/>
      <c r="ED238" s="6"/>
      <c r="EE238" s="5"/>
      <c r="EF238" s="5"/>
      <c r="EG238" s="4"/>
      <c r="EH238" s="6"/>
      <c r="EI238" s="4"/>
      <c r="EJ238" s="6"/>
      <c r="EK238" s="5"/>
      <c r="EL238" s="5"/>
      <c r="EM238" s="4"/>
      <c r="EN238" s="6"/>
      <c r="EO238" s="4"/>
      <c r="EP238" s="6"/>
      <c r="EQ238" s="5"/>
      <c r="ER238" s="5"/>
      <c r="ES238" s="4"/>
      <c r="ET238" s="6"/>
      <c r="EU238" s="4"/>
      <c r="EV238" s="6"/>
      <c r="EW238" s="5"/>
      <c r="EX238" s="5"/>
      <c r="EY238" s="4"/>
      <c r="EZ238" s="6"/>
      <c r="FA238" s="4"/>
      <c r="FB238" s="6"/>
      <c r="FC238" s="5"/>
      <c r="FD238" s="5"/>
      <c r="FE238" s="4"/>
      <c r="FF238" s="6"/>
      <c r="FG238" s="4"/>
      <c r="FH238" s="6"/>
      <c r="FI238" s="5"/>
      <c r="FJ238" s="5"/>
      <c r="FK238" s="4"/>
      <c r="FL238" s="6"/>
      <c r="FM238" s="4"/>
      <c r="FN238" s="6"/>
      <c r="FO238" s="5"/>
      <c r="FP238" s="5"/>
      <c r="FQ238" s="4"/>
      <c r="FR238" s="6"/>
      <c r="FS238" s="4"/>
      <c r="FT238" s="6"/>
      <c r="FU238" s="5"/>
      <c r="FV238" s="5"/>
      <c r="FW238" s="4"/>
      <c r="FX238" s="6"/>
      <c r="FY238" s="4"/>
      <c r="FZ238" s="6"/>
      <c r="GA238" s="5"/>
      <c r="GB238" s="5"/>
      <c r="GC238" s="4"/>
      <c r="GD238" s="6"/>
      <c r="GE238" s="4"/>
      <c r="GF238" s="6"/>
      <c r="GG238" s="5"/>
      <c r="GH238" s="5"/>
      <c r="GI238" s="4"/>
      <c r="GJ238" s="6"/>
      <c r="GK238" s="4"/>
      <c r="GL238" s="6"/>
      <c r="GM238" s="5"/>
      <c r="GN238" s="5"/>
      <c r="GO238" s="4"/>
      <c r="GP238" s="6"/>
      <c r="GQ238" s="4"/>
      <c r="GR238" s="6"/>
      <c r="GS238" s="5"/>
      <c r="GT238" s="5"/>
      <c r="GU238" s="4"/>
      <c r="GV238" s="6"/>
      <c r="GW238" s="4"/>
      <c r="GX238" s="6"/>
      <c r="GY238" s="5"/>
      <c r="GZ238" s="5"/>
      <c r="HA238" s="4"/>
      <c r="HB238" s="6"/>
      <c r="HC238" s="4"/>
      <c r="HD238" s="6"/>
      <c r="HE238" s="5"/>
      <c r="HF238" s="5"/>
      <c r="HG238" s="4"/>
      <c r="HH238" s="6"/>
      <c r="HI238" s="4"/>
      <c r="HJ238" s="6"/>
      <c r="HK238" s="5"/>
      <c r="HL238" s="5"/>
      <c r="HM238" s="4"/>
      <c r="HN238" s="6"/>
      <c r="HO238" s="4"/>
      <c r="HP238" s="6"/>
      <c r="HQ238" s="5"/>
      <c r="HR238" s="5"/>
      <c r="HS238" s="4"/>
      <c r="HT238" s="6"/>
      <c r="HU238" s="4"/>
      <c r="HV238" s="6"/>
      <c r="HW238" s="5"/>
      <c r="HX238" s="5"/>
      <c r="HY238" s="4"/>
      <c r="HZ238" s="6"/>
      <c r="IA238" s="4"/>
      <c r="IB238" s="6"/>
      <c r="IC238" s="5"/>
      <c r="ID238" s="5"/>
      <c r="IE238" s="4"/>
      <c r="IF238" s="6"/>
      <c r="IG238" s="4"/>
      <c r="IH238" s="6"/>
      <c r="II238" s="5"/>
      <c r="IJ238" s="5"/>
      <c r="IK238" s="4"/>
      <c r="IL238" s="6"/>
      <c r="IM238" s="4"/>
      <c r="IN238" s="6"/>
      <c r="IO238" s="5"/>
      <c r="IP238" s="5"/>
      <c r="IQ238" s="4"/>
      <c r="IR238" s="6"/>
      <c r="IS238" s="4"/>
      <c r="IT238" s="6"/>
      <c r="IU238" s="5"/>
      <c r="IV238" s="5"/>
      <c r="IW238" s="4"/>
      <c r="IX238" s="6"/>
      <c r="IY238" s="4"/>
      <c r="IZ238" s="6"/>
      <c r="JA238" s="5"/>
      <c r="JB238" s="5"/>
      <c r="JC238" s="4"/>
      <c r="JD238" s="6"/>
      <c r="JE238" s="4"/>
      <c r="JF238" s="6"/>
      <c r="JG238" s="5"/>
      <c r="JH238" s="5"/>
      <c r="JI238" s="4"/>
      <c r="JJ238" s="6"/>
      <c r="JK238" s="4"/>
      <c r="JL238" s="6"/>
      <c r="JM238" s="5"/>
      <c r="JN238" s="5"/>
      <c r="JO238" s="4"/>
      <c r="JP238" s="6"/>
      <c r="JQ238" s="4"/>
      <c r="JR238" s="6"/>
      <c r="JS238" s="5"/>
      <c r="JT238" s="5"/>
      <c r="JU238" s="4"/>
      <c r="JV238" s="6"/>
      <c r="JW238" s="4"/>
      <c r="JX238" s="6"/>
      <c r="JY238" s="5"/>
      <c r="JZ238" s="5"/>
      <c r="KA238" s="4"/>
      <c r="KB238" s="6"/>
      <c r="KC238" s="4"/>
      <c r="KD238" s="6"/>
      <c r="KE238" s="5"/>
      <c r="KF238" s="5"/>
      <c r="KG238" s="4"/>
      <c r="KH238" s="6"/>
      <c r="KI238" s="4"/>
      <c r="KJ238" s="6"/>
      <c r="KK238" s="5"/>
      <c r="KL238" s="5"/>
    </row>
    <row r="239">
      <c r="A239" s="3" t="s">
        <v>85</v>
      </c>
      <c r="B239" s="3" t="s">
        <v>86</v>
      </c>
      <c r="C239" s="3" t="s">
        <v>522</v>
      </c>
      <c r="D239" s="3" t="s">
        <v>528</v>
      </c>
      <c r="E239" s="3" t="s">
        <v>531</v>
      </c>
      <c r="F239" s="3" t="s">
        <v>532</v>
      </c>
      <c r="G239" s="3" t="s">
        <v>533</v>
      </c>
      <c r="H239" s="3" t="s">
        <v>534</v>
      </c>
      <c r="I239" s="4"/>
      <c r="J239" s="4">
        <f>=ROUNDDOWN({0},0)</f>
      </c>
      <c r="K239" s="4">
        <v>1569</v>
      </c>
      <c r="L239" s="5"/>
      <c r="M239" s="4"/>
      <c r="N239" s="4">
        <f>=ROUNDDOWN({0},0)</f>
      </c>
      <c r="O239" s="4"/>
      <c r="P239" s="5"/>
      <c r="Q239" s="4">
        <v>4</v>
      </c>
      <c r="R239" s="6">
        <v>228.79</v>
      </c>
      <c r="S239" s="4"/>
      <c r="T239" s="6"/>
      <c r="U239" s="5"/>
      <c r="V239" s="5"/>
      <c r="W239" s="4"/>
      <c r="X239" s="6"/>
      <c r="Y239" s="4"/>
      <c r="Z239" s="6"/>
      <c r="AA239" s="5"/>
      <c r="AB239" s="5"/>
      <c r="AC239" s="4"/>
      <c r="AD239" s="6"/>
      <c r="AE239" s="4"/>
      <c r="AF239" s="6"/>
      <c r="AG239" s="5"/>
      <c r="AH239" s="5"/>
      <c r="AI239" s="4"/>
      <c r="AJ239" s="6"/>
      <c r="AK239" s="4"/>
      <c r="AL239" s="6"/>
      <c r="AM239" s="5"/>
      <c r="AN239" s="5"/>
      <c r="AO239" s="4"/>
      <c r="AP239" s="6"/>
      <c r="AQ239" s="4"/>
      <c r="AR239" s="6"/>
      <c r="AS239" s="5"/>
      <c r="AT239" s="5"/>
      <c r="AU239" s="4"/>
      <c r="AV239" s="6"/>
      <c r="AW239" s="4"/>
      <c r="AX239" s="6"/>
      <c r="AY239" s="5"/>
      <c r="AZ239" s="5"/>
      <c r="BA239" s="4"/>
      <c r="BB239" s="6"/>
      <c r="BC239" s="4"/>
      <c r="BD239" s="6"/>
      <c r="BE239" s="5"/>
      <c r="BF239" s="5"/>
      <c r="BG239" s="4"/>
      <c r="BH239" s="6"/>
      <c r="BI239" s="4"/>
      <c r="BJ239" s="6"/>
      <c r="BK239" s="5"/>
      <c r="BL239" s="5"/>
      <c r="BM239" s="4">
        <v>4</v>
      </c>
      <c r="BN239" s="6">
        <v>228.79</v>
      </c>
      <c r="BO239" s="4"/>
      <c r="BP239" s="6"/>
      <c r="BQ239" s="5"/>
      <c r="BR239" s="5"/>
      <c r="BS239" s="4"/>
      <c r="BT239" s="6"/>
      <c r="BU239" s="4"/>
      <c r="BV239" s="6"/>
      <c r="BW239" s="5"/>
      <c r="BX239" s="5"/>
      <c r="BY239" s="4"/>
      <c r="BZ239" s="6"/>
      <c r="CA239" s="4"/>
      <c r="CB239" s="6"/>
      <c r="CC239" s="5"/>
      <c r="CD239" s="5"/>
      <c r="CE239" s="4"/>
      <c r="CF239" s="6"/>
      <c r="CG239" s="4"/>
      <c r="CH239" s="6"/>
      <c r="CI239" s="5"/>
      <c r="CJ239" s="5"/>
      <c r="CK239" s="4"/>
      <c r="CL239" s="6"/>
      <c r="CM239" s="4"/>
      <c r="CN239" s="6"/>
      <c r="CO239" s="5"/>
      <c r="CP239" s="5"/>
      <c r="CQ239" s="4"/>
      <c r="CR239" s="6"/>
      <c r="CS239" s="4"/>
      <c r="CT239" s="6"/>
      <c r="CU239" s="5"/>
      <c r="CV239" s="5"/>
      <c r="CW239" s="4"/>
      <c r="CX239" s="6"/>
      <c r="CY239" s="4"/>
      <c r="CZ239" s="6"/>
      <c r="DA239" s="5"/>
      <c r="DB239" s="5"/>
      <c r="DC239" s="4"/>
      <c r="DD239" s="6"/>
      <c r="DE239" s="4"/>
      <c r="DF239" s="6"/>
      <c r="DG239" s="5"/>
      <c r="DH239" s="5"/>
      <c r="DI239" s="4"/>
      <c r="DJ239" s="6"/>
      <c r="DK239" s="4"/>
      <c r="DL239" s="6"/>
      <c r="DM239" s="5"/>
      <c r="DN239" s="5"/>
      <c r="DO239" s="4"/>
      <c r="DP239" s="6"/>
      <c r="DQ239" s="4"/>
      <c r="DR239" s="6"/>
      <c r="DS239" s="5"/>
      <c r="DT239" s="5"/>
      <c r="DU239" s="4"/>
      <c r="DV239" s="6"/>
      <c r="DW239" s="4"/>
      <c r="DX239" s="6"/>
      <c r="DY239" s="5"/>
      <c r="DZ239" s="5"/>
      <c r="EA239" s="4"/>
      <c r="EB239" s="6"/>
      <c r="EC239" s="4"/>
      <c r="ED239" s="6"/>
      <c r="EE239" s="5"/>
      <c r="EF239" s="5"/>
      <c r="EG239" s="4"/>
      <c r="EH239" s="6"/>
      <c r="EI239" s="4"/>
      <c r="EJ239" s="6"/>
      <c r="EK239" s="5"/>
      <c r="EL239" s="5"/>
      <c r="EM239" s="4"/>
      <c r="EN239" s="6"/>
      <c r="EO239" s="4"/>
      <c r="EP239" s="6"/>
      <c r="EQ239" s="5"/>
      <c r="ER239" s="5"/>
      <c r="ES239" s="4"/>
      <c r="ET239" s="6"/>
      <c r="EU239" s="4"/>
      <c r="EV239" s="6"/>
      <c r="EW239" s="5"/>
      <c r="EX239" s="5"/>
      <c r="EY239" s="4"/>
      <c r="EZ239" s="6"/>
      <c r="FA239" s="4"/>
      <c r="FB239" s="6"/>
      <c r="FC239" s="5"/>
      <c r="FD239" s="5"/>
      <c r="FE239" s="4"/>
      <c r="FF239" s="6"/>
      <c r="FG239" s="4"/>
      <c r="FH239" s="6"/>
      <c r="FI239" s="5"/>
      <c r="FJ239" s="5"/>
      <c r="FK239" s="4"/>
      <c r="FL239" s="6"/>
      <c r="FM239" s="4"/>
      <c r="FN239" s="6"/>
      <c r="FO239" s="5"/>
      <c r="FP239" s="5"/>
      <c r="FQ239" s="4"/>
      <c r="FR239" s="6"/>
      <c r="FS239" s="4"/>
      <c r="FT239" s="6"/>
      <c r="FU239" s="5"/>
      <c r="FV239" s="5"/>
      <c r="FW239" s="4"/>
      <c r="FX239" s="6"/>
      <c r="FY239" s="4"/>
      <c r="FZ239" s="6"/>
      <c r="GA239" s="5"/>
      <c r="GB239" s="5"/>
      <c r="GC239" s="4"/>
      <c r="GD239" s="6"/>
      <c r="GE239" s="4"/>
      <c r="GF239" s="6"/>
      <c r="GG239" s="5"/>
      <c r="GH239" s="5"/>
      <c r="GI239" s="4"/>
      <c r="GJ239" s="6"/>
      <c r="GK239" s="4"/>
      <c r="GL239" s="6"/>
      <c r="GM239" s="5"/>
      <c r="GN239" s="5"/>
      <c r="GO239" s="4"/>
      <c r="GP239" s="6"/>
      <c r="GQ239" s="4"/>
      <c r="GR239" s="6"/>
      <c r="GS239" s="5"/>
      <c r="GT239" s="5"/>
      <c r="GU239" s="4"/>
      <c r="GV239" s="6"/>
      <c r="GW239" s="4"/>
      <c r="GX239" s="6"/>
      <c r="GY239" s="5"/>
      <c r="GZ239" s="5"/>
      <c r="HA239" s="4"/>
      <c r="HB239" s="6"/>
      <c r="HC239" s="4"/>
      <c r="HD239" s="6"/>
      <c r="HE239" s="5"/>
      <c r="HF239" s="5"/>
      <c r="HG239" s="4"/>
      <c r="HH239" s="6"/>
      <c r="HI239" s="4"/>
      <c r="HJ239" s="6"/>
      <c r="HK239" s="5"/>
      <c r="HL239" s="5"/>
      <c r="HM239" s="4"/>
      <c r="HN239" s="6"/>
      <c r="HO239" s="4"/>
      <c r="HP239" s="6"/>
      <c r="HQ239" s="5"/>
      <c r="HR239" s="5"/>
      <c r="HS239" s="4"/>
      <c r="HT239" s="6"/>
      <c r="HU239" s="4"/>
      <c r="HV239" s="6"/>
      <c r="HW239" s="5"/>
      <c r="HX239" s="5"/>
      <c r="HY239" s="4"/>
      <c r="HZ239" s="6"/>
      <c r="IA239" s="4"/>
      <c r="IB239" s="6"/>
      <c r="IC239" s="5"/>
      <c r="ID239" s="5"/>
      <c r="IE239" s="4"/>
      <c r="IF239" s="6"/>
      <c r="IG239" s="4"/>
      <c r="IH239" s="6"/>
      <c r="II239" s="5"/>
      <c r="IJ239" s="5"/>
      <c r="IK239" s="4"/>
      <c r="IL239" s="6"/>
      <c r="IM239" s="4"/>
      <c r="IN239" s="6"/>
      <c r="IO239" s="5"/>
      <c r="IP239" s="5"/>
      <c r="IQ239" s="4"/>
      <c r="IR239" s="6"/>
      <c r="IS239" s="4"/>
      <c r="IT239" s="6"/>
      <c r="IU239" s="5"/>
      <c r="IV239" s="5"/>
      <c r="IW239" s="4"/>
      <c r="IX239" s="6"/>
      <c r="IY239" s="4"/>
      <c r="IZ239" s="6"/>
      <c r="JA239" s="5"/>
      <c r="JB239" s="5"/>
      <c r="JC239" s="4"/>
      <c r="JD239" s="6"/>
      <c r="JE239" s="4"/>
      <c r="JF239" s="6"/>
      <c r="JG239" s="5"/>
      <c r="JH239" s="5"/>
      <c r="JI239" s="4"/>
      <c r="JJ239" s="6"/>
      <c r="JK239" s="4"/>
      <c r="JL239" s="6"/>
      <c r="JM239" s="5"/>
      <c r="JN239" s="5"/>
      <c r="JO239" s="4"/>
      <c r="JP239" s="6"/>
      <c r="JQ239" s="4"/>
      <c r="JR239" s="6"/>
      <c r="JS239" s="5"/>
      <c r="JT239" s="5"/>
      <c r="JU239" s="4"/>
      <c r="JV239" s="6"/>
      <c r="JW239" s="4"/>
      <c r="JX239" s="6"/>
      <c r="JY239" s="5"/>
      <c r="JZ239" s="5"/>
      <c r="KA239" s="4"/>
      <c r="KB239" s="6"/>
      <c r="KC239" s="4"/>
      <c r="KD239" s="6"/>
      <c r="KE239" s="5"/>
      <c r="KF239" s="5"/>
      <c r="KG239" s="4"/>
      <c r="KH239" s="6"/>
      <c r="KI239" s="4"/>
      <c r="KJ239" s="6"/>
      <c r="KK239" s="5"/>
      <c r="KL239" s="5"/>
    </row>
    <row r="240">
      <c r="A240" s="3" t="s">
        <v>85</v>
      </c>
      <c r="B240" s="3" t="s">
        <v>86</v>
      </c>
      <c r="C240" s="3" t="s">
        <v>522</v>
      </c>
      <c r="D240" s="3" t="s">
        <v>528</v>
      </c>
      <c r="E240" s="3" t="s">
        <v>268</v>
      </c>
      <c r="F240" s="3" t="s">
        <v>269</v>
      </c>
      <c r="G240" s="3" t="s">
        <v>270</v>
      </c>
      <c r="H240" s="3" t="s">
        <v>104</v>
      </c>
      <c r="I240" s="4"/>
      <c r="J240" s="4">
        <f>=ROUNDDOWN({0},0)</f>
      </c>
      <c r="K240" s="4"/>
      <c r="L240" s="5"/>
      <c r="M240" s="4"/>
      <c r="N240" s="4">
        <f>=ROUNDDOWN({0},0)</f>
      </c>
      <c r="O240" s="4"/>
      <c r="P240" s="5"/>
      <c r="Q240" s="4">
        <v>1</v>
      </c>
      <c r="R240" s="6">
        <v>76.2</v>
      </c>
      <c r="S240" s="4"/>
      <c r="T240" s="6"/>
      <c r="U240" s="5"/>
      <c r="V240" s="5"/>
      <c r="W240" s="4"/>
      <c r="X240" s="6"/>
      <c r="Y240" s="4"/>
      <c r="Z240" s="6"/>
      <c r="AA240" s="5"/>
      <c r="AB240" s="5"/>
      <c r="AC240" s="4"/>
      <c r="AD240" s="6"/>
      <c r="AE240" s="4"/>
      <c r="AF240" s="6"/>
      <c r="AG240" s="5"/>
      <c r="AH240" s="5"/>
      <c r="AI240" s="4"/>
      <c r="AJ240" s="6"/>
      <c r="AK240" s="4"/>
      <c r="AL240" s="6"/>
      <c r="AM240" s="5"/>
      <c r="AN240" s="5"/>
      <c r="AO240" s="4"/>
      <c r="AP240" s="6"/>
      <c r="AQ240" s="4"/>
      <c r="AR240" s="6"/>
      <c r="AS240" s="5"/>
      <c r="AT240" s="5"/>
      <c r="AU240" s="4"/>
      <c r="AV240" s="6"/>
      <c r="AW240" s="4"/>
      <c r="AX240" s="6"/>
      <c r="AY240" s="5"/>
      <c r="AZ240" s="5"/>
      <c r="BA240" s="4"/>
      <c r="BB240" s="6"/>
      <c r="BC240" s="4"/>
      <c r="BD240" s="6"/>
      <c r="BE240" s="5"/>
      <c r="BF240" s="5"/>
      <c r="BG240" s="4"/>
      <c r="BH240" s="6"/>
      <c r="BI240" s="4"/>
      <c r="BJ240" s="6"/>
      <c r="BK240" s="5"/>
      <c r="BL240" s="5"/>
      <c r="BM240" s="4"/>
      <c r="BN240" s="6"/>
      <c r="BO240" s="4"/>
      <c r="BP240" s="6"/>
      <c r="BQ240" s="5"/>
      <c r="BR240" s="5"/>
      <c r="BS240" s="4"/>
      <c r="BT240" s="6"/>
      <c r="BU240" s="4"/>
      <c r="BV240" s="6"/>
      <c r="BW240" s="5"/>
      <c r="BX240" s="5"/>
      <c r="BY240" s="4"/>
      <c r="BZ240" s="6"/>
      <c r="CA240" s="4"/>
      <c r="CB240" s="6"/>
      <c r="CC240" s="5"/>
      <c r="CD240" s="5"/>
      <c r="CE240" s="4">
        <v>1</v>
      </c>
      <c r="CF240" s="6">
        <v>76.2</v>
      </c>
      <c r="CG240" s="4"/>
      <c r="CH240" s="6"/>
      <c r="CI240" s="5"/>
      <c r="CJ240" s="5"/>
      <c r="CK240" s="4"/>
      <c r="CL240" s="6"/>
      <c r="CM240" s="4"/>
      <c r="CN240" s="6"/>
      <c r="CO240" s="5"/>
      <c r="CP240" s="5"/>
      <c r="CQ240" s="4"/>
      <c r="CR240" s="6"/>
      <c r="CS240" s="4"/>
      <c r="CT240" s="6"/>
      <c r="CU240" s="5"/>
      <c r="CV240" s="5"/>
      <c r="CW240" s="4"/>
      <c r="CX240" s="6"/>
      <c r="CY240" s="4"/>
      <c r="CZ240" s="6"/>
      <c r="DA240" s="5"/>
      <c r="DB240" s="5"/>
      <c r="DC240" s="4"/>
      <c r="DD240" s="6"/>
      <c r="DE240" s="4"/>
      <c r="DF240" s="6"/>
      <c r="DG240" s="5"/>
      <c r="DH240" s="5"/>
      <c r="DI240" s="4"/>
      <c r="DJ240" s="6"/>
      <c r="DK240" s="4"/>
      <c r="DL240" s="6"/>
      <c r="DM240" s="5"/>
      <c r="DN240" s="5"/>
      <c r="DO240" s="4"/>
      <c r="DP240" s="6"/>
      <c r="DQ240" s="4"/>
      <c r="DR240" s="6"/>
      <c r="DS240" s="5"/>
      <c r="DT240" s="5"/>
      <c r="DU240" s="4"/>
      <c r="DV240" s="6"/>
      <c r="DW240" s="4"/>
      <c r="DX240" s="6"/>
      <c r="DY240" s="5"/>
      <c r="DZ240" s="5"/>
      <c r="EA240" s="4"/>
      <c r="EB240" s="6"/>
      <c r="EC240" s="4"/>
      <c r="ED240" s="6"/>
      <c r="EE240" s="5"/>
      <c r="EF240" s="5"/>
      <c r="EG240" s="4"/>
      <c r="EH240" s="6"/>
      <c r="EI240" s="4"/>
      <c r="EJ240" s="6"/>
      <c r="EK240" s="5"/>
      <c r="EL240" s="5"/>
      <c r="EM240" s="4"/>
      <c r="EN240" s="6"/>
      <c r="EO240" s="4"/>
      <c r="EP240" s="6"/>
      <c r="EQ240" s="5"/>
      <c r="ER240" s="5"/>
      <c r="ES240" s="4"/>
      <c r="ET240" s="6"/>
      <c r="EU240" s="4"/>
      <c r="EV240" s="6"/>
      <c r="EW240" s="5"/>
      <c r="EX240" s="5"/>
      <c r="EY240" s="4"/>
      <c r="EZ240" s="6"/>
      <c r="FA240" s="4"/>
      <c r="FB240" s="6"/>
      <c r="FC240" s="5"/>
      <c r="FD240" s="5"/>
      <c r="FE240" s="4"/>
      <c r="FF240" s="6"/>
      <c r="FG240" s="4"/>
      <c r="FH240" s="6"/>
      <c r="FI240" s="5"/>
      <c r="FJ240" s="5"/>
      <c r="FK240" s="4"/>
      <c r="FL240" s="6"/>
      <c r="FM240" s="4"/>
      <c r="FN240" s="6"/>
      <c r="FO240" s="5"/>
      <c r="FP240" s="5"/>
      <c r="FQ240" s="4"/>
      <c r="FR240" s="6"/>
      <c r="FS240" s="4"/>
      <c r="FT240" s="6"/>
      <c r="FU240" s="5"/>
      <c r="FV240" s="5"/>
      <c r="FW240" s="4"/>
      <c r="FX240" s="6"/>
      <c r="FY240" s="4"/>
      <c r="FZ240" s="6"/>
      <c r="GA240" s="5"/>
      <c r="GB240" s="5"/>
      <c r="GC240" s="4"/>
      <c r="GD240" s="6"/>
      <c r="GE240" s="4"/>
      <c r="GF240" s="6"/>
      <c r="GG240" s="5"/>
      <c r="GH240" s="5"/>
      <c r="GI240" s="4"/>
      <c r="GJ240" s="6"/>
      <c r="GK240" s="4"/>
      <c r="GL240" s="6"/>
      <c r="GM240" s="5"/>
      <c r="GN240" s="5"/>
      <c r="GO240" s="4"/>
      <c r="GP240" s="6"/>
      <c r="GQ240" s="4"/>
      <c r="GR240" s="6"/>
      <c r="GS240" s="5"/>
      <c r="GT240" s="5"/>
      <c r="GU240" s="4"/>
      <c r="GV240" s="6"/>
      <c r="GW240" s="4"/>
      <c r="GX240" s="6"/>
      <c r="GY240" s="5"/>
      <c r="GZ240" s="5"/>
      <c r="HA240" s="4"/>
      <c r="HB240" s="6"/>
      <c r="HC240" s="4"/>
      <c r="HD240" s="6"/>
      <c r="HE240" s="5"/>
      <c r="HF240" s="5"/>
      <c r="HG240" s="4"/>
      <c r="HH240" s="6"/>
      <c r="HI240" s="4"/>
      <c r="HJ240" s="6"/>
      <c r="HK240" s="5"/>
      <c r="HL240" s="5"/>
      <c r="HM240" s="4"/>
      <c r="HN240" s="6"/>
      <c r="HO240" s="4"/>
      <c r="HP240" s="6"/>
      <c r="HQ240" s="5"/>
      <c r="HR240" s="5"/>
      <c r="HS240" s="4"/>
      <c r="HT240" s="6"/>
      <c r="HU240" s="4"/>
      <c r="HV240" s="6"/>
      <c r="HW240" s="5"/>
      <c r="HX240" s="5"/>
      <c r="HY240" s="4"/>
      <c r="HZ240" s="6"/>
      <c r="IA240" s="4"/>
      <c r="IB240" s="6"/>
      <c r="IC240" s="5"/>
      <c r="ID240" s="5"/>
      <c r="IE240" s="4"/>
      <c r="IF240" s="6"/>
      <c r="IG240" s="4"/>
      <c r="IH240" s="6"/>
      <c r="II240" s="5"/>
      <c r="IJ240" s="5"/>
      <c r="IK240" s="4"/>
      <c r="IL240" s="6"/>
      <c r="IM240" s="4"/>
      <c r="IN240" s="6"/>
      <c r="IO240" s="5"/>
      <c r="IP240" s="5"/>
      <c r="IQ240" s="4"/>
      <c r="IR240" s="6"/>
      <c r="IS240" s="4"/>
      <c r="IT240" s="6"/>
      <c r="IU240" s="5"/>
      <c r="IV240" s="5"/>
      <c r="IW240" s="4"/>
      <c r="IX240" s="6"/>
      <c r="IY240" s="4"/>
      <c r="IZ240" s="6"/>
      <c r="JA240" s="5"/>
      <c r="JB240" s="5"/>
      <c r="JC240" s="4"/>
      <c r="JD240" s="6"/>
      <c r="JE240" s="4"/>
      <c r="JF240" s="6"/>
      <c r="JG240" s="5"/>
      <c r="JH240" s="5"/>
      <c r="JI240" s="4"/>
      <c r="JJ240" s="6"/>
      <c r="JK240" s="4"/>
      <c r="JL240" s="6"/>
      <c r="JM240" s="5"/>
      <c r="JN240" s="5"/>
      <c r="JO240" s="4"/>
      <c r="JP240" s="6"/>
      <c r="JQ240" s="4"/>
      <c r="JR240" s="6"/>
      <c r="JS240" s="5"/>
      <c r="JT240" s="5"/>
      <c r="JU240" s="4"/>
      <c r="JV240" s="6"/>
      <c r="JW240" s="4"/>
      <c r="JX240" s="6"/>
      <c r="JY240" s="5"/>
      <c r="JZ240" s="5"/>
      <c r="KA240" s="4"/>
      <c r="KB240" s="6"/>
      <c r="KC240" s="4"/>
      <c r="KD240" s="6"/>
      <c r="KE240" s="5"/>
      <c r="KF240" s="5"/>
      <c r="KG240" s="4"/>
      <c r="KH240" s="6"/>
      <c r="KI240" s="4"/>
      <c r="KJ240" s="6"/>
      <c r="KK240" s="5"/>
      <c r="KL240" s="5"/>
    </row>
    <row r="241">
      <c r="A241" s="3" t="s">
        <v>85</v>
      </c>
      <c r="B241" s="3" t="s">
        <v>86</v>
      </c>
      <c r="C241" s="3" t="s">
        <v>522</v>
      </c>
      <c r="D241" s="3" t="s">
        <v>528</v>
      </c>
      <c r="E241" s="3" t="s">
        <v>535</v>
      </c>
      <c r="F241" s="3" t="s">
        <v>535</v>
      </c>
      <c r="G241" s="3" t="s">
        <v>535</v>
      </c>
      <c r="H241" s="3" t="s">
        <v>104</v>
      </c>
      <c r="I241" s="4"/>
      <c r="J241" s="4">
        <f>=ROUNDDOWN({0},0)</f>
      </c>
      <c r="K241" s="4"/>
      <c r="L241" s="5"/>
      <c r="M241" s="4"/>
      <c r="N241" s="4">
        <f>=ROUNDDOWN({0},0)</f>
      </c>
      <c r="O241" s="4"/>
      <c r="P241" s="5"/>
      <c r="Q241" s="4"/>
      <c r="R241" s="6"/>
      <c r="S241" s="4"/>
      <c r="T241" s="6"/>
      <c r="U241" s="5"/>
      <c r="V241" s="5"/>
      <c r="W241" s="4"/>
      <c r="X241" s="6"/>
      <c r="Y241" s="4"/>
      <c r="Z241" s="6"/>
      <c r="AA241" s="5"/>
      <c r="AB241" s="5"/>
      <c r="AC241" s="4"/>
      <c r="AD241" s="6"/>
      <c r="AE241" s="4"/>
      <c r="AF241" s="6"/>
      <c r="AG241" s="5"/>
      <c r="AH241" s="5"/>
      <c r="AI241" s="4"/>
      <c r="AJ241" s="6"/>
      <c r="AK241" s="4"/>
      <c r="AL241" s="6"/>
      <c r="AM241" s="5"/>
      <c r="AN241" s="5"/>
      <c r="AO241" s="4"/>
      <c r="AP241" s="6"/>
      <c r="AQ241" s="4"/>
      <c r="AR241" s="6"/>
      <c r="AS241" s="5"/>
      <c r="AT241" s="5"/>
      <c r="AU241" s="4"/>
      <c r="AV241" s="6"/>
      <c r="AW241" s="4"/>
      <c r="AX241" s="6"/>
      <c r="AY241" s="5"/>
      <c r="AZ241" s="5"/>
      <c r="BA241" s="4"/>
      <c r="BB241" s="6"/>
      <c r="BC241" s="4"/>
      <c r="BD241" s="6"/>
      <c r="BE241" s="5"/>
      <c r="BF241" s="5"/>
      <c r="BG241" s="4"/>
      <c r="BH241" s="6"/>
      <c r="BI241" s="4"/>
      <c r="BJ241" s="6"/>
      <c r="BK241" s="5"/>
      <c r="BL241" s="5"/>
      <c r="BM241" s="4"/>
      <c r="BN241" s="6"/>
      <c r="BO241" s="4"/>
      <c r="BP241" s="6"/>
      <c r="BQ241" s="5"/>
      <c r="BR241" s="5"/>
      <c r="BS241" s="4"/>
      <c r="BT241" s="6"/>
      <c r="BU241" s="4"/>
      <c r="BV241" s="6"/>
      <c r="BW241" s="5"/>
      <c r="BX241" s="5"/>
      <c r="BY241" s="4"/>
      <c r="BZ241" s="6"/>
      <c r="CA241" s="4"/>
      <c r="CB241" s="6"/>
      <c r="CC241" s="5"/>
      <c r="CD241" s="5"/>
      <c r="CE241" s="4"/>
      <c r="CF241" s="6"/>
      <c r="CG241" s="4"/>
      <c r="CH241" s="6"/>
      <c r="CI241" s="5"/>
      <c r="CJ241" s="5"/>
      <c r="CK241" s="4"/>
      <c r="CL241" s="6"/>
      <c r="CM241" s="4"/>
      <c r="CN241" s="6"/>
      <c r="CO241" s="5"/>
      <c r="CP241" s="5"/>
      <c r="CQ241" s="4"/>
      <c r="CR241" s="6"/>
      <c r="CS241" s="4"/>
      <c r="CT241" s="6"/>
      <c r="CU241" s="5"/>
      <c r="CV241" s="5"/>
      <c r="CW241" s="4"/>
      <c r="CX241" s="6"/>
      <c r="CY241" s="4"/>
      <c r="CZ241" s="6"/>
      <c r="DA241" s="5"/>
      <c r="DB241" s="5"/>
      <c r="DC241" s="4"/>
      <c r="DD241" s="6"/>
      <c r="DE241" s="4"/>
      <c r="DF241" s="6"/>
      <c r="DG241" s="5"/>
      <c r="DH241" s="5"/>
      <c r="DI241" s="4"/>
      <c r="DJ241" s="6"/>
      <c r="DK241" s="4"/>
      <c r="DL241" s="6"/>
      <c r="DM241" s="5"/>
      <c r="DN241" s="5"/>
      <c r="DO241" s="4"/>
      <c r="DP241" s="6"/>
      <c r="DQ241" s="4"/>
      <c r="DR241" s="6"/>
      <c r="DS241" s="5"/>
      <c r="DT241" s="5"/>
      <c r="DU241" s="4"/>
      <c r="DV241" s="6"/>
      <c r="DW241" s="4"/>
      <c r="DX241" s="6"/>
      <c r="DY241" s="5"/>
      <c r="DZ241" s="5"/>
      <c r="EA241" s="4"/>
      <c r="EB241" s="6"/>
      <c r="EC241" s="4"/>
      <c r="ED241" s="6"/>
      <c r="EE241" s="5"/>
      <c r="EF241" s="5"/>
      <c r="EG241" s="4"/>
      <c r="EH241" s="6"/>
      <c r="EI241" s="4"/>
      <c r="EJ241" s="6"/>
      <c r="EK241" s="5"/>
      <c r="EL241" s="5"/>
      <c r="EM241" s="4"/>
      <c r="EN241" s="6"/>
      <c r="EO241" s="4"/>
      <c r="EP241" s="6"/>
      <c r="EQ241" s="5"/>
      <c r="ER241" s="5"/>
      <c r="ES241" s="4"/>
      <c r="ET241" s="6"/>
      <c r="EU241" s="4"/>
      <c r="EV241" s="6"/>
      <c r="EW241" s="5"/>
      <c r="EX241" s="5"/>
      <c r="EY241" s="4"/>
      <c r="EZ241" s="6"/>
      <c r="FA241" s="4"/>
      <c r="FB241" s="6"/>
      <c r="FC241" s="5"/>
      <c r="FD241" s="5"/>
      <c r="FE241" s="4"/>
      <c r="FF241" s="6"/>
      <c r="FG241" s="4"/>
      <c r="FH241" s="6"/>
      <c r="FI241" s="5"/>
      <c r="FJ241" s="5"/>
      <c r="FK241" s="4"/>
      <c r="FL241" s="6"/>
      <c r="FM241" s="4"/>
      <c r="FN241" s="6"/>
      <c r="FO241" s="5"/>
      <c r="FP241" s="5"/>
      <c r="FQ241" s="4"/>
      <c r="FR241" s="6"/>
      <c r="FS241" s="4"/>
      <c r="FT241" s="6"/>
      <c r="FU241" s="5"/>
      <c r="FV241" s="5"/>
      <c r="FW241" s="4"/>
      <c r="FX241" s="6"/>
      <c r="FY241" s="4"/>
      <c r="FZ241" s="6"/>
      <c r="GA241" s="5"/>
      <c r="GB241" s="5"/>
      <c r="GC241" s="4"/>
      <c r="GD241" s="6"/>
      <c r="GE241" s="4"/>
      <c r="GF241" s="6"/>
      <c r="GG241" s="5"/>
      <c r="GH241" s="5"/>
      <c r="GI241" s="4"/>
      <c r="GJ241" s="6"/>
      <c r="GK241" s="4"/>
      <c r="GL241" s="6"/>
      <c r="GM241" s="5"/>
      <c r="GN241" s="5"/>
      <c r="GO241" s="4"/>
      <c r="GP241" s="6"/>
      <c r="GQ241" s="4"/>
      <c r="GR241" s="6"/>
      <c r="GS241" s="5"/>
      <c r="GT241" s="5"/>
      <c r="GU241" s="4"/>
      <c r="GV241" s="6"/>
      <c r="GW241" s="4"/>
      <c r="GX241" s="6"/>
      <c r="GY241" s="5"/>
      <c r="GZ241" s="5"/>
      <c r="HA241" s="4"/>
      <c r="HB241" s="6"/>
      <c r="HC241" s="4"/>
      <c r="HD241" s="6"/>
      <c r="HE241" s="5"/>
      <c r="HF241" s="5"/>
      <c r="HG241" s="4"/>
      <c r="HH241" s="6"/>
      <c r="HI241" s="4"/>
      <c r="HJ241" s="6"/>
      <c r="HK241" s="5"/>
      <c r="HL241" s="5"/>
      <c r="HM241" s="4"/>
      <c r="HN241" s="6"/>
      <c r="HO241" s="4"/>
      <c r="HP241" s="6"/>
      <c r="HQ241" s="5"/>
      <c r="HR241" s="5"/>
      <c r="HS241" s="4"/>
      <c r="HT241" s="6"/>
      <c r="HU241" s="4"/>
      <c r="HV241" s="6"/>
      <c r="HW241" s="5"/>
      <c r="HX241" s="5"/>
      <c r="HY241" s="4"/>
      <c r="HZ241" s="6"/>
      <c r="IA241" s="4"/>
      <c r="IB241" s="6"/>
      <c r="IC241" s="5"/>
      <c r="ID241" s="5"/>
      <c r="IE241" s="4"/>
      <c r="IF241" s="6"/>
      <c r="IG241" s="4"/>
      <c r="IH241" s="6"/>
      <c r="II241" s="5"/>
      <c r="IJ241" s="5"/>
      <c r="IK241" s="4"/>
      <c r="IL241" s="6"/>
      <c r="IM241" s="4"/>
      <c r="IN241" s="6"/>
      <c r="IO241" s="5"/>
      <c r="IP241" s="5"/>
      <c r="IQ241" s="4"/>
      <c r="IR241" s="6"/>
      <c r="IS241" s="4"/>
      <c r="IT241" s="6"/>
      <c r="IU241" s="5"/>
      <c r="IV241" s="5"/>
      <c r="IW241" s="4"/>
      <c r="IX241" s="6"/>
      <c r="IY241" s="4"/>
      <c r="IZ241" s="6"/>
      <c r="JA241" s="5"/>
      <c r="JB241" s="5"/>
      <c r="JC241" s="4"/>
      <c r="JD241" s="6"/>
      <c r="JE241" s="4"/>
      <c r="JF241" s="6"/>
      <c r="JG241" s="5"/>
      <c r="JH241" s="5"/>
      <c r="JI241" s="4"/>
      <c r="JJ241" s="6"/>
      <c r="JK241" s="4"/>
      <c r="JL241" s="6"/>
      <c r="JM241" s="5"/>
      <c r="JN241" s="5"/>
      <c r="JO241" s="4"/>
      <c r="JP241" s="6"/>
      <c r="JQ241" s="4"/>
      <c r="JR241" s="6"/>
      <c r="JS241" s="5"/>
      <c r="JT241" s="5"/>
      <c r="JU241" s="4"/>
      <c r="JV241" s="6"/>
      <c r="JW241" s="4"/>
      <c r="JX241" s="6"/>
      <c r="JY241" s="5"/>
      <c r="JZ241" s="5"/>
      <c r="KA241" s="4"/>
      <c r="KB241" s="6"/>
      <c r="KC241" s="4"/>
      <c r="KD241" s="6"/>
      <c r="KE241" s="5"/>
      <c r="KF241" s="5"/>
      <c r="KG241" s="4"/>
      <c r="KH241" s="6"/>
      <c r="KI241" s="4"/>
      <c r="KJ241" s="6"/>
      <c r="KK241" s="5"/>
      <c r="KL241" s="5"/>
    </row>
    <row r="242">
      <c r="A242" s="3" t="s">
        <v>85</v>
      </c>
      <c r="B242" s="3" t="s">
        <v>86</v>
      </c>
      <c r="C242" s="3" t="s">
        <v>522</v>
      </c>
      <c r="D242" s="3" t="s">
        <v>528</v>
      </c>
      <c r="E242" s="3" t="s">
        <v>536</v>
      </c>
      <c r="F242" s="3" t="s">
        <v>209</v>
      </c>
      <c r="G242" s="3" t="s">
        <v>537</v>
      </c>
      <c r="H242" s="3" t="s">
        <v>104</v>
      </c>
      <c r="I242" s="4"/>
      <c r="J242" s="4">
        <f>=ROUNDDOWN({0},0)</f>
      </c>
      <c r="K242" s="4"/>
      <c r="L242" s="5"/>
      <c r="M242" s="4"/>
      <c r="N242" s="4">
        <f>=ROUNDDOWN({0},0)</f>
      </c>
      <c r="O242" s="4"/>
      <c r="P242" s="5"/>
      <c r="Q242" s="4"/>
      <c r="R242" s="6"/>
      <c r="S242" s="4"/>
      <c r="T242" s="6"/>
      <c r="U242" s="5"/>
      <c r="V242" s="5"/>
      <c r="W242" s="4"/>
      <c r="X242" s="6"/>
      <c r="Y242" s="4"/>
      <c r="Z242" s="6"/>
      <c r="AA242" s="5"/>
      <c r="AB242" s="5"/>
      <c r="AC242" s="4"/>
      <c r="AD242" s="6"/>
      <c r="AE242" s="4"/>
      <c r="AF242" s="6"/>
      <c r="AG242" s="5"/>
      <c r="AH242" s="5"/>
      <c r="AI242" s="4"/>
      <c r="AJ242" s="6"/>
      <c r="AK242" s="4"/>
      <c r="AL242" s="6"/>
      <c r="AM242" s="5"/>
      <c r="AN242" s="5"/>
      <c r="AO242" s="4"/>
      <c r="AP242" s="6"/>
      <c r="AQ242" s="4"/>
      <c r="AR242" s="6"/>
      <c r="AS242" s="5"/>
      <c r="AT242" s="5"/>
      <c r="AU242" s="4"/>
      <c r="AV242" s="6"/>
      <c r="AW242" s="4"/>
      <c r="AX242" s="6"/>
      <c r="AY242" s="5"/>
      <c r="AZ242" s="5"/>
      <c r="BA242" s="4"/>
      <c r="BB242" s="6"/>
      <c r="BC242" s="4"/>
      <c r="BD242" s="6"/>
      <c r="BE242" s="5"/>
      <c r="BF242" s="5"/>
      <c r="BG242" s="4"/>
      <c r="BH242" s="6"/>
      <c r="BI242" s="4"/>
      <c r="BJ242" s="6"/>
      <c r="BK242" s="5"/>
      <c r="BL242" s="5"/>
      <c r="BM242" s="4"/>
      <c r="BN242" s="6"/>
      <c r="BO242" s="4"/>
      <c r="BP242" s="6"/>
      <c r="BQ242" s="5"/>
      <c r="BR242" s="5"/>
      <c r="BS242" s="4"/>
      <c r="BT242" s="6"/>
      <c r="BU242" s="4"/>
      <c r="BV242" s="6"/>
      <c r="BW242" s="5"/>
      <c r="BX242" s="5"/>
      <c r="BY242" s="4"/>
      <c r="BZ242" s="6"/>
      <c r="CA242" s="4"/>
      <c r="CB242" s="6"/>
      <c r="CC242" s="5"/>
      <c r="CD242" s="5"/>
      <c r="CE242" s="4"/>
      <c r="CF242" s="6"/>
      <c r="CG242" s="4"/>
      <c r="CH242" s="6"/>
      <c r="CI242" s="5"/>
      <c r="CJ242" s="5"/>
      <c r="CK242" s="4"/>
      <c r="CL242" s="6"/>
      <c r="CM242" s="4"/>
      <c r="CN242" s="6"/>
      <c r="CO242" s="5"/>
      <c r="CP242" s="5"/>
      <c r="CQ242" s="4"/>
      <c r="CR242" s="6"/>
      <c r="CS242" s="4"/>
      <c r="CT242" s="6"/>
      <c r="CU242" s="5"/>
      <c r="CV242" s="5"/>
      <c r="CW242" s="4"/>
      <c r="CX242" s="6"/>
      <c r="CY242" s="4"/>
      <c r="CZ242" s="6"/>
      <c r="DA242" s="5"/>
      <c r="DB242" s="5"/>
      <c r="DC242" s="4"/>
      <c r="DD242" s="6"/>
      <c r="DE242" s="4"/>
      <c r="DF242" s="6"/>
      <c r="DG242" s="5"/>
      <c r="DH242" s="5"/>
      <c r="DI242" s="4"/>
      <c r="DJ242" s="6"/>
      <c r="DK242" s="4"/>
      <c r="DL242" s="6"/>
      <c r="DM242" s="5"/>
      <c r="DN242" s="5"/>
      <c r="DO242" s="4"/>
      <c r="DP242" s="6"/>
      <c r="DQ242" s="4"/>
      <c r="DR242" s="6"/>
      <c r="DS242" s="5"/>
      <c r="DT242" s="5"/>
      <c r="DU242" s="4"/>
      <c r="DV242" s="6"/>
      <c r="DW242" s="4"/>
      <c r="DX242" s="6"/>
      <c r="DY242" s="5"/>
      <c r="DZ242" s="5"/>
      <c r="EA242" s="4"/>
      <c r="EB242" s="6"/>
      <c r="EC242" s="4"/>
      <c r="ED242" s="6"/>
      <c r="EE242" s="5"/>
      <c r="EF242" s="5"/>
      <c r="EG242" s="4"/>
      <c r="EH242" s="6"/>
      <c r="EI242" s="4"/>
      <c r="EJ242" s="6"/>
      <c r="EK242" s="5"/>
      <c r="EL242" s="5"/>
      <c r="EM242" s="4"/>
      <c r="EN242" s="6"/>
      <c r="EO242" s="4"/>
      <c r="EP242" s="6"/>
      <c r="EQ242" s="5"/>
      <c r="ER242" s="5"/>
      <c r="ES242" s="4"/>
      <c r="ET242" s="6"/>
      <c r="EU242" s="4"/>
      <c r="EV242" s="6"/>
      <c r="EW242" s="5"/>
      <c r="EX242" s="5"/>
      <c r="EY242" s="4"/>
      <c r="EZ242" s="6"/>
      <c r="FA242" s="4"/>
      <c r="FB242" s="6"/>
      <c r="FC242" s="5"/>
      <c r="FD242" s="5"/>
      <c r="FE242" s="4"/>
      <c r="FF242" s="6"/>
      <c r="FG242" s="4"/>
      <c r="FH242" s="6"/>
      <c r="FI242" s="5"/>
      <c r="FJ242" s="5"/>
      <c r="FK242" s="4"/>
      <c r="FL242" s="6"/>
      <c r="FM242" s="4"/>
      <c r="FN242" s="6"/>
      <c r="FO242" s="5"/>
      <c r="FP242" s="5"/>
      <c r="FQ242" s="4"/>
      <c r="FR242" s="6"/>
      <c r="FS242" s="4"/>
      <c r="FT242" s="6"/>
      <c r="FU242" s="5"/>
      <c r="FV242" s="5"/>
      <c r="FW242" s="4"/>
      <c r="FX242" s="6"/>
      <c r="FY242" s="4"/>
      <c r="FZ242" s="6"/>
      <c r="GA242" s="5"/>
      <c r="GB242" s="5"/>
      <c r="GC242" s="4"/>
      <c r="GD242" s="6"/>
      <c r="GE242" s="4"/>
      <c r="GF242" s="6"/>
      <c r="GG242" s="5"/>
      <c r="GH242" s="5"/>
      <c r="GI242" s="4"/>
      <c r="GJ242" s="6"/>
      <c r="GK242" s="4"/>
      <c r="GL242" s="6"/>
      <c r="GM242" s="5"/>
      <c r="GN242" s="5"/>
      <c r="GO242" s="4"/>
      <c r="GP242" s="6"/>
      <c r="GQ242" s="4"/>
      <c r="GR242" s="6"/>
      <c r="GS242" s="5"/>
      <c r="GT242" s="5"/>
      <c r="GU242" s="4"/>
      <c r="GV242" s="6"/>
      <c r="GW242" s="4"/>
      <c r="GX242" s="6"/>
      <c r="GY242" s="5"/>
      <c r="GZ242" s="5"/>
      <c r="HA242" s="4"/>
      <c r="HB242" s="6"/>
      <c r="HC242" s="4"/>
      <c r="HD242" s="6"/>
      <c r="HE242" s="5"/>
      <c r="HF242" s="5"/>
      <c r="HG242" s="4"/>
      <c r="HH242" s="6"/>
      <c r="HI242" s="4"/>
      <c r="HJ242" s="6"/>
      <c r="HK242" s="5"/>
      <c r="HL242" s="5"/>
      <c r="HM242" s="4"/>
      <c r="HN242" s="6"/>
      <c r="HO242" s="4"/>
      <c r="HP242" s="6"/>
      <c r="HQ242" s="5"/>
      <c r="HR242" s="5"/>
      <c r="HS242" s="4"/>
      <c r="HT242" s="6"/>
      <c r="HU242" s="4"/>
      <c r="HV242" s="6"/>
      <c r="HW242" s="5"/>
      <c r="HX242" s="5"/>
      <c r="HY242" s="4"/>
      <c r="HZ242" s="6"/>
      <c r="IA242" s="4"/>
      <c r="IB242" s="6"/>
      <c r="IC242" s="5"/>
      <c r="ID242" s="5"/>
      <c r="IE242" s="4"/>
      <c r="IF242" s="6"/>
      <c r="IG242" s="4"/>
      <c r="IH242" s="6"/>
      <c r="II242" s="5"/>
      <c r="IJ242" s="5"/>
      <c r="IK242" s="4"/>
      <c r="IL242" s="6"/>
      <c r="IM242" s="4"/>
      <c r="IN242" s="6"/>
      <c r="IO242" s="5"/>
      <c r="IP242" s="5"/>
      <c r="IQ242" s="4"/>
      <c r="IR242" s="6"/>
      <c r="IS242" s="4"/>
      <c r="IT242" s="6"/>
      <c r="IU242" s="5"/>
      <c r="IV242" s="5"/>
      <c r="IW242" s="4"/>
      <c r="IX242" s="6"/>
      <c r="IY242" s="4"/>
      <c r="IZ242" s="6"/>
      <c r="JA242" s="5"/>
      <c r="JB242" s="5"/>
      <c r="JC242" s="4"/>
      <c r="JD242" s="6"/>
      <c r="JE242" s="4"/>
      <c r="JF242" s="6"/>
      <c r="JG242" s="5"/>
      <c r="JH242" s="5"/>
      <c r="JI242" s="4"/>
      <c r="JJ242" s="6"/>
      <c r="JK242" s="4"/>
      <c r="JL242" s="6"/>
      <c r="JM242" s="5"/>
      <c r="JN242" s="5"/>
      <c r="JO242" s="4"/>
      <c r="JP242" s="6"/>
      <c r="JQ242" s="4"/>
      <c r="JR242" s="6"/>
      <c r="JS242" s="5"/>
      <c r="JT242" s="5"/>
      <c r="JU242" s="4"/>
      <c r="JV242" s="6"/>
      <c r="JW242" s="4"/>
      <c r="JX242" s="6"/>
      <c r="JY242" s="5"/>
      <c r="JZ242" s="5"/>
      <c r="KA242" s="4"/>
      <c r="KB242" s="6"/>
      <c r="KC242" s="4"/>
      <c r="KD242" s="6"/>
      <c r="KE242" s="5"/>
      <c r="KF242" s="5"/>
      <c r="KG242" s="4"/>
      <c r="KH242" s="6"/>
      <c r="KI242" s="4"/>
      <c r="KJ242" s="6"/>
      <c r="KK242" s="5"/>
      <c r="KL242" s="5"/>
    </row>
    <row r="243">
      <c r="A243" s="3" t="s">
        <v>85</v>
      </c>
      <c r="B243" s="3" t="s">
        <v>86</v>
      </c>
      <c r="C243" s="3" t="s">
        <v>538</v>
      </c>
      <c r="D243" s="3" t="s">
        <v>539</v>
      </c>
      <c r="E243" s="3" t="s">
        <v>93</v>
      </c>
      <c r="F243" s="3" t="s">
        <v>94</v>
      </c>
      <c r="G243" s="3" t="s">
        <v>95</v>
      </c>
      <c r="H243" s="3" t="s">
        <v>104</v>
      </c>
      <c r="I243" s="4"/>
      <c r="J243" s="4">
        <f>=ROUNDDOWN({0},0)</f>
      </c>
      <c r="K243" s="4">
        <v>900</v>
      </c>
      <c r="L243" s="5">
        <v>1</v>
      </c>
      <c r="M243" s="4"/>
      <c r="N243" s="4">
        <f>=ROUNDDOWN({0},0)</f>
      </c>
      <c r="O243" s="4"/>
      <c r="P243" s="5"/>
      <c r="Q243" s="4">
        <v>45</v>
      </c>
      <c r="R243" s="6">
        <v>1154.77</v>
      </c>
      <c r="S243" s="4"/>
      <c r="T243" s="6"/>
      <c r="U243" s="5"/>
      <c r="V243" s="5"/>
      <c r="W243" s="4">
        <v>7</v>
      </c>
      <c r="X243" s="6">
        <v>182.77</v>
      </c>
      <c r="Y243" s="4"/>
      <c r="Z243" s="6"/>
      <c r="AA243" s="5"/>
      <c r="AB243" s="5"/>
      <c r="AC243" s="4">
        <v>6</v>
      </c>
      <c r="AD243" s="6">
        <v>138.08</v>
      </c>
      <c r="AE243" s="4"/>
      <c r="AF243" s="6"/>
      <c r="AG243" s="5"/>
      <c r="AH243" s="5"/>
      <c r="AI243" s="4"/>
      <c r="AJ243" s="6"/>
      <c r="AK243" s="4"/>
      <c r="AL243" s="6"/>
      <c r="AM243" s="5"/>
      <c r="AN243" s="5"/>
      <c r="AO243" s="4">
        <v>11</v>
      </c>
      <c r="AP243" s="6">
        <v>283.48</v>
      </c>
      <c r="AQ243" s="4"/>
      <c r="AR243" s="6"/>
      <c r="AS243" s="5"/>
      <c r="AT243" s="5"/>
      <c r="AU243" s="4">
        <v>6</v>
      </c>
      <c r="AV243" s="6">
        <v>152.16</v>
      </c>
      <c r="AW243" s="4"/>
      <c r="AX243" s="6"/>
      <c r="AY243" s="5"/>
      <c r="AZ243" s="5"/>
      <c r="BA243" s="4"/>
      <c r="BB243" s="6"/>
      <c r="BC243" s="4"/>
      <c r="BD243" s="6"/>
      <c r="BE243" s="5"/>
      <c r="BF243" s="5"/>
      <c r="BG243" s="4"/>
      <c r="BH243" s="6"/>
      <c r="BI243" s="4"/>
      <c r="BJ243" s="6"/>
      <c r="BK243" s="5"/>
      <c r="BL243" s="5"/>
      <c r="BM243" s="4">
        <v>4</v>
      </c>
      <c r="BN243" s="6">
        <v>109.16</v>
      </c>
      <c r="BO243" s="4"/>
      <c r="BP243" s="6"/>
      <c r="BQ243" s="5"/>
      <c r="BR243" s="5"/>
      <c r="BS243" s="4">
        <v>8</v>
      </c>
      <c r="BT243" s="6">
        <v>211.6</v>
      </c>
      <c r="BU243" s="4"/>
      <c r="BV243" s="6"/>
      <c r="BW243" s="5"/>
      <c r="BX243" s="5"/>
      <c r="BY243" s="4"/>
      <c r="BZ243" s="6"/>
      <c r="CA243" s="4"/>
      <c r="CB243" s="6"/>
      <c r="CC243" s="5"/>
      <c r="CD243" s="5"/>
      <c r="CE243" s="4">
        <v>2</v>
      </c>
      <c r="CF243" s="6">
        <v>52.16</v>
      </c>
      <c r="CG243" s="4"/>
      <c r="CH243" s="6"/>
      <c r="CI243" s="5"/>
      <c r="CJ243" s="5"/>
      <c r="CK243" s="4"/>
      <c r="CL243" s="6"/>
      <c r="CM243" s="4"/>
      <c r="CN243" s="6"/>
      <c r="CO243" s="5"/>
      <c r="CP243" s="5"/>
      <c r="CQ243" s="4"/>
      <c r="CR243" s="6"/>
      <c r="CS243" s="4"/>
      <c r="CT243" s="6"/>
      <c r="CU243" s="5"/>
      <c r="CV243" s="5"/>
      <c r="CW243" s="4"/>
      <c r="CX243" s="6"/>
      <c r="CY243" s="4"/>
      <c r="CZ243" s="6"/>
      <c r="DA243" s="5"/>
      <c r="DB243" s="5"/>
      <c r="DC243" s="4"/>
      <c r="DD243" s="6"/>
      <c r="DE243" s="4"/>
      <c r="DF243" s="6"/>
      <c r="DG243" s="5"/>
      <c r="DH243" s="5"/>
      <c r="DI243" s="4"/>
      <c r="DJ243" s="6"/>
      <c r="DK243" s="4"/>
      <c r="DL243" s="6"/>
      <c r="DM243" s="5"/>
      <c r="DN243" s="5"/>
      <c r="DO243" s="4">
        <v>1</v>
      </c>
      <c r="DP243" s="6">
        <v>25.36</v>
      </c>
      <c r="DQ243" s="4"/>
      <c r="DR243" s="6"/>
      <c r="DS243" s="5"/>
      <c r="DT243" s="5"/>
      <c r="DU243" s="4"/>
      <c r="DV243" s="6"/>
      <c r="DW243" s="4"/>
      <c r="DX243" s="6"/>
      <c r="DY243" s="5"/>
      <c r="DZ243" s="5"/>
      <c r="EA243" s="4"/>
      <c r="EB243" s="6"/>
      <c r="EC243" s="4"/>
      <c r="ED243" s="6"/>
      <c r="EE243" s="5"/>
      <c r="EF243" s="5"/>
      <c r="EG243" s="4"/>
      <c r="EH243" s="6"/>
      <c r="EI243" s="4"/>
      <c r="EJ243" s="6"/>
      <c r="EK243" s="5"/>
      <c r="EL243" s="5"/>
      <c r="EM243" s="4"/>
      <c r="EN243" s="6"/>
      <c r="EO243" s="4"/>
      <c r="EP243" s="6"/>
      <c r="EQ243" s="5"/>
      <c r="ER243" s="5"/>
      <c r="ES243" s="4"/>
      <c r="ET243" s="6"/>
      <c r="EU243" s="4"/>
      <c r="EV243" s="6"/>
      <c r="EW243" s="5"/>
      <c r="EX243" s="5"/>
      <c r="EY243" s="4"/>
      <c r="EZ243" s="6"/>
      <c r="FA243" s="4"/>
      <c r="FB243" s="6"/>
      <c r="FC243" s="5"/>
      <c r="FD243" s="5"/>
      <c r="FE243" s="4"/>
      <c r="FF243" s="6"/>
      <c r="FG243" s="4"/>
      <c r="FH243" s="6"/>
      <c r="FI243" s="5"/>
      <c r="FJ243" s="5"/>
      <c r="FK243" s="4"/>
      <c r="FL243" s="6"/>
      <c r="FM243" s="4"/>
      <c r="FN243" s="6"/>
      <c r="FO243" s="5"/>
      <c r="FP243" s="5"/>
      <c r="FQ243" s="4"/>
      <c r="FR243" s="6"/>
      <c r="FS243" s="4"/>
      <c r="FT243" s="6"/>
      <c r="FU243" s="5"/>
      <c r="FV243" s="5"/>
      <c r="FW243" s="4"/>
      <c r="FX243" s="6"/>
      <c r="FY243" s="4"/>
      <c r="FZ243" s="6"/>
      <c r="GA243" s="5"/>
      <c r="GB243" s="5"/>
      <c r="GC243" s="4"/>
      <c r="GD243" s="6"/>
      <c r="GE243" s="4"/>
      <c r="GF243" s="6"/>
      <c r="GG243" s="5"/>
      <c r="GH243" s="5"/>
      <c r="GI243" s="4"/>
      <c r="GJ243" s="6"/>
      <c r="GK243" s="4"/>
      <c r="GL243" s="6"/>
      <c r="GM243" s="5"/>
      <c r="GN243" s="5"/>
      <c r="GO243" s="4"/>
      <c r="GP243" s="6"/>
      <c r="GQ243" s="4"/>
      <c r="GR243" s="6"/>
      <c r="GS243" s="5"/>
      <c r="GT243" s="5"/>
      <c r="GU243" s="4"/>
      <c r="GV243" s="6"/>
      <c r="GW243" s="4"/>
      <c r="GX243" s="6"/>
      <c r="GY243" s="5"/>
      <c r="GZ243" s="5"/>
      <c r="HA243" s="4"/>
      <c r="HB243" s="6"/>
      <c r="HC243" s="4"/>
      <c r="HD243" s="6"/>
      <c r="HE243" s="5"/>
      <c r="HF243" s="5"/>
      <c r="HG243" s="4"/>
      <c r="HH243" s="6"/>
      <c r="HI243" s="4"/>
      <c r="HJ243" s="6"/>
      <c r="HK243" s="5"/>
      <c r="HL243" s="5"/>
      <c r="HM243" s="4"/>
      <c r="HN243" s="6"/>
      <c r="HO243" s="4"/>
      <c r="HP243" s="6"/>
      <c r="HQ243" s="5"/>
      <c r="HR243" s="5"/>
      <c r="HS243" s="4"/>
      <c r="HT243" s="6"/>
      <c r="HU243" s="4"/>
      <c r="HV243" s="6"/>
      <c r="HW243" s="5"/>
      <c r="HX243" s="5"/>
      <c r="HY243" s="4"/>
      <c r="HZ243" s="6"/>
      <c r="IA243" s="4"/>
      <c r="IB243" s="6"/>
      <c r="IC243" s="5"/>
      <c r="ID243" s="5"/>
      <c r="IE243" s="4"/>
      <c r="IF243" s="6"/>
      <c r="IG243" s="4"/>
      <c r="IH243" s="6"/>
      <c r="II243" s="5"/>
      <c r="IJ243" s="5"/>
      <c r="IK243" s="4"/>
      <c r="IL243" s="6"/>
      <c r="IM243" s="4"/>
      <c r="IN243" s="6"/>
      <c r="IO243" s="5"/>
      <c r="IP243" s="5"/>
      <c r="IQ243" s="4"/>
      <c r="IR243" s="6"/>
      <c r="IS243" s="4"/>
      <c r="IT243" s="6"/>
      <c r="IU243" s="5"/>
      <c r="IV243" s="5"/>
      <c r="IW243" s="4"/>
      <c r="IX243" s="6"/>
      <c r="IY243" s="4"/>
      <c r="IZ243" s="6"/>
      <c r="JA243" s="5"/>
      <c r="JB243" s="5"/>
      <c r="JC243" s="4"/>
      <c r="JD243" s="6"/>
      <c r="JE243" s="4"/>
      <c r="JF243" s="6"/>
      <c r="JG243" s="5"/>
      <c r="JH243" s="5"/>
      <c r="JI243" s="4"/>
      <c r="JJ243" s="6"/>
      <c r="JK243" s="4"/>
      <c r="JL243" s="6"/>
      <c r="JM243" s="5"/>
      <c r="JN243" s="5"/>
      <c r="JO243" s="4"/>
      <c r="JP243" s="6"/>
      <c r="JQ243" s="4"/>
      <c r="JR243" s="6"/>
      <c r="JS243" s="5"/>
      <c r="JT243" s="5"/>
      <c r="JU243" s="4"/>
      <c r="JV243" s="6"/>
      <c r="JW243" s="4"/>
      <c r="JX243" s="6"/>
      <c r="JY243" s="5"/>
      <c r="JZ243" s="5"/>
      <c r="KA243" s="4"/>
      <c r="KB243" s="6"/>
      <c r="KC243" s="4"/>
      <c r="KD243" s="6"/>
      <c r="KE243" s="5"/>
      <c r="KF243" s="5"/>
      <c r="KG243" s="4"/>
      <c r="KH243" s="6"/>
      <c r="KI243" s="4"/>
      <c r="KJ243" s="6"/>
      <c r="KK243" s="5"/>
      <c r="KL243" s="5"/>
    </row>
    <row r="244">
      <c r="A244" s="3" t="s">
        <v>85</v>
      </c>
      <c r="B244" s="3" t="s">
        <v>86</v>
      </c>
      <c r="C244" s="3" t="s">
        <v>538</v>
      </c>
      <c r="D244" s="3" t="s">
        <v>539</v>
      </c>
      <c r="E244" s="3" t="s">
        <v>175</v>
      </c>
      <c r="F244" s="3" t="s">
        <v>176</v>
      </c>
      <c r="G244" s="3" t="s">
        <v>177</v>
      </c>
      <c r="H244" s="3" t="s">
        <v>104</v>
      </c>
      <c r="I244" s="4"/>
      <c r="J244" s="4">
        <f>=ROUNDDOWN({0},0)</f>
      </c>
      <c r="K244" s="4">
        <v>600</v>
      </c>
      <c r="L244" s="5">
        <v>1</v>
      </c>
      <c r="M244" s="4"/>
      <c r="N244" s="4">
        <f>=ROUNDDOWN({0},0)</f>
      </c>
      <c r="O244" s="4"/>
      <c r="P244" s="5"/>
      <c r="Q244" s="4">
        <v>46</v>
      </c>
      <c r="R244" s="6">
        <v>789.01</v>
      </c>
      <c r="S244" s="4"/>
      <c r="T244" s="6"/>
      <c r="U244" s="5"/>
      <c r="V244" s="5"/>
      <c r="W244" s="4">
        <v>15</v>
      </c>
      <c r="X244" s="6">
        <v>255.9</v>
      </c>
      <c r="Y244" s="4"/>
      <c r="Z244" s="6"/>
      <c r="AA244" s="5"/>
      <c r="AB244" s="5"/>
      <c r="AC244" s="4">
        <v>2</v>
      </c>
      <c r="AD244" s="6">
        <v>32.47</v>
      </c>
      <c r="AE244" s="4"/>
      <c r="AF244" s="6"/>
      <c r="AG244" s="5"/>
      <c r="AH244" s="5"/>
      <c r="AI244" s="4">
        <v>2</v>
      </c>
      <c r="AJ244" s="6">
        <v>36.16</v>
      </c>
      <c r="AK244" s="4"/>
      <c r="AL244" s="6"/>
      <c r="AM244" s="5"/>
      <c r="AN244" s="5"/>
      <c r="AO244" s="4">
        <v>3</v>
      </c>
      <c r="AP244" s="6">
        <v>55.5</v>
      </c>
      <c r="AQ244" s="4"/>
      <c r="AR244" s="6"/>
      <c r="AS244" s="5"/>
      <c r="AT244" s="5"/>
      <c r="AU244" s="4">
        <v>1</v>
      </c>
      <c r="AV244" s="6">
        <v>17.95</v>
      </c>
      <c r="AW244" s="4"/>
      <c r="AX244" s="6"/>
      <c r="AY244" s="5"/>
      <c r="AZ244" s="5"/>
      <c r="BA244" s="4"/>
      <c r="BB244" s="6"/>
      <c r="BC244" s="4"/>
      <c r="BD244" s="6"/>
      <c r="BE244" s="5"/>
      <c r="BF244" s="5"/>
      <c r="BG244" s="4">
        <v>20</v>
      </c>
      <c r="BH244" s="6">
        <v>338.8</v>
      </c>
      <c r="BI244" s="4"/>
      <c r="BJ244" s="6"/>
      <c r="BK244" s="5"/>
      <c r="BL244" s="5"/>
      <c r="BM244" s="4"/>
      <c r="BN244" s="6"/>
      <c r="BO244" s="4"/>
      <c r="BP244" s="6"/>
      <c r="BQ244" s="5"/>
      <c r="BR244" s="5"/>
      <c r="BS244" s="4"/>
      <c r="BT244" s="6"/>
      <c r="BU244" s="4"/>
      <c r="BV244" s="6"/>
      <c r="BW244" s="5"/>
      <c r="BX244" s="5"/>
      <c r="BY244" s="4"/>
      <c r="BZ244" s="6"/>
      <c r="CA244" s="4"/>
      <c r="CB244" s="6"/>
      <c r="CC244" s="5"/>
      <c r="CD244" s="5"/>
      <c r="CE244" s="4">
        <v>2</v>
      </c>
      <c r="CF244" s="6">
        <v>34.44</v>
      </c>
      <c r="CG244" s="4"/>
      <c r="CH244" s="6"/>
      <c r="CI244" s="5"/>
      <c r="CJ244" s="5"/>
      <c r="CK244" s="4"/>
      <c r="CL244" s="6"/>
      <c r="CM244" s="4"/>
      <c r="CN244" s="6"/>
      <c r="CO244" s="5"/>
      <c r="CP244" s="5"/>
      <c r="CQ244" s="4"/>
      <c r="CR244" s="6"/>
      <c r="CS244" s="4"/>
      <c r="CT244" s="6"/>
      <c r="CU244" s="5"/>
      <c r="CV244" s="5"/>
      <c r="CW244" s="4"/>
      <c r="CX244" s="6"/>
      <c r="CY244" s="4"/>
      <c r="CZ244" s="6"/>
      <c r="DA244" s="5"/>
      <c r="DB244" s="5"/>
      <c r="DC244" s="4"/>
      <c r="DD244" s="6"/>
      <c r="DE244" s="4"/>
      <c r="DF244" s="6"/>
      <c r="DG244" s="5"/>
      <c r="DH244" s="5"/>
      <c r="DI244" s="4">
        <v>1</v>
      </c>
      <c r="DJ244" s="6">
        <v>17.79</v>
      </c>
      <c r="DK244" s="4"/>
      <c r="DL244" s="6"/>
      <c r="DM244" s="5"/>
      <c r="DN244" s="5"/>
      <c r="DO244" s="4"/>
      <c r="DP244" s="6"/>
      <c r="DQ244" s="4"/>
      <c r="DR244" s="6"/>
      <c r="DS244" s="5"/>
      <c r="DT244" s="5"/>
      <c r="DU244" s="4"/>
      <c r="DV244" s="6"/>
      <c r="DW244" s="4"/>
      <c r="DX244" s="6"/>
      <c r="DY244" s="5"/>
      <c r="DZ244" s="5"/>
      <c r="EA244" s="4"/>
      <c r="EB244" s="6"/>
      <c r="EC244" s="4"/>
      <c r="ED244" s="6"/>
      <c r="EE244" s="5"/>
      <c r="EF244" s="5"/>
      <c r="EG244" s="4"/>
      <c r="EH244" s="6"/>
      <c r="EI244" s="4"/>
      <c r="EJ244" s="6"/>
      <c r="EK244" s="5"/>
      <c r="EL244" s="5"/>
      <c r="EM244" s="4"/>
      <c r="EN244" s="6"/>
      <c r="EO244" s="4"/>
      <c r="EP244" s="6"/>
      <c r="EQ244" s="5"/>
      <c r="ER244" s="5"/>
      <c r="ES244" s="4"/>
      <c r="ET244" s="6"/>
      <c r="EU244" s="4"/>
      <c r="EV244" s="6"/>
      <c r="EW244" s="5"/>
      <c r="EX244" s="5"/>
      <c r="EY244" s="4"/>
      <c r="EZ244" s="6"/>
      <c r="FA244" s="4"/>
      <c r="FB244" s="6"/>
      <c r="FC244" s="5"/>
      <c r="FD244" s="5"/>
      <c r="FE244" s="4"/>
      <c r="FF244" s="6"/>
      <c r="FG244" s="4"/>
      <c r="FH244" s="6"/>
      <c r="FI244" s="5"/>
      <c r="FJ244" s="5"/>
      <c r="FK244" s="4"/>
      <c r="FL244" s="6"/>
      <c r="FM244" s="4"/>
      <c r="FN244" s="6"/>
      <c r="FO244" s="5"/>
      <c r="FP244" s="5"/>
      <c r="FQ244" s="4"/>
      <c r="FR244" s="6"/>
      <c r="FS244" s="4"/>
      <c r="FT244" s="6"/>
      <c r="FU244" s="5"/>
      <c r="FV244" s="5"/>
      <c r="FW244" s="4"/>
      <c r="FX244" s="6"/>
      <c r="FY244" s="4"/>
      <c r="FZ244" s="6"/>
      <c r="GA244" s="5"/>
      <c r="GB244" s="5"/>
      <c r="GC244" s="4"/>
      <c r="GD244" s="6"/>
      <c r="GE244" s="4"/>
      <c r="GF244" s="6"/>
      <c r="GG244" s="5"/>
      <c r="GH244" s="5"/>
      <c r="GI244" s="4"/>
      <c r="GJ244" s="6"/>
      <c r="GK244" s="4"/>
      <c r="GL244" s="6"/>
      <c r="GM244" s="5"/>
      <c r="GN244" s="5"/>
      <c r="GO244" s="4"/>
      <c r="GP244" s="6"/>
      <c r="GQ244" s="4"/>
      <c r="GR244" s="6"/>
      <c r="GS244" s="5"/>
      <c r="GT244" s="5"/>
      <c r="GU244" s="4"/>
      <c r="GV244" s="6"/>
      <c r="GW244" s="4"/>
      <c r="GX244" s="6"/>
      <c r="GY244" s="5"/>
      <c r="GZ244" s="5"/>
      <c r="HA244" s="4"/>
      <c r="HB244" s="6"/>
      <c r="HC244" s="4"/>
      <c r="HD244" s="6"/>
      <c r="HE244" s="5"/>
      <c r="HF244" s="5"/>
      <c r="HG244" s="4"/>
      <c r="HH244" s="6"/>
      <c r="HI244" s="4"/>
      <c r="HJ244" s="6"/>
      <c r="HK244" s="5"/>
      <c r="HL244" s="5"/>
      <c r="HM244" s="4"/>
      <c r="HN244" s="6"/>
      <c r="HO244" s="4"/>
      <c r="HP244" s="6"/>
      <c r="HQ244" s="5"/>
      <c r="HR244" s="5"/>
      <c r="HS244" s="4"/>
      <c r="HT244" s="6"/>
      <c r="HU244" s="4"/>
      <c r="HV244" s="6"/>
      <c r="HW244" s="5"/>
      <c r="HX244" s="5"/>
      <c r="HY244" s="4"/>
      <c r="HZ244" s="6"/>
      <c r="IA244" s="4"/>
      <c r="IB244" s="6"/>
      <c r="IC244" s="5"/>
      <c r="ID244" s="5"/>
      <c r="IE244" s="4"/>
      <c r="IF244" s="6"/>
      <c r="IG244" s="4"/>
      <c r="IH244" s="6"/>
      <c r="II244" s="5"/>
      <c r="IJ244" s="5"/>
      <c r="IK244" s="4"/>
      <c r="IL244" s="6"/>
      <c r="IM244" s="4"/>
      <c r="IN244" s="6"/>
      <c r="IO244" s="5"/>
      <c r="IP244" s="5"/>
      <c r="IQ244" s="4"/>
      <c r="IR244" s="6"/>
      <c r="IS244" s="4"/>
      <c r="IT244" s="6"/>
      <c r="IU244" s="5"/>
      <c r="IV244" s="5"/>
      <c r="IW244" s="4"/>
      <c r="IX244" s="6"/>
      <c r="IY244" s="4"/>
      <c r="IZ244" s="6"/>
      <c r="JA244" s="5"/>
      <c r="JB244" s="5"/>
      <c r="JC244" s="4"/>
      <c r="JD244" s="6"/>
      <c r="JE244" s="4"/>
      <c r="JF244" s="6"/>
      <c r="JG244" s="5"/>
      <c r="JH244" s="5"/>
      <c r="JI244" s="4"/>
      <c r="JJ244" s="6"/>
      <c r="JK244" s="4"/>
      <c r="JL244" s="6"/>
      <c r="JM244" s="5"/>
      <c r="JN244" s="5"/>
      <c r="JO244" s="4"/>
      <c r="JP244" s="6"/>
      <c r="JQ244" s="4"/>
      <c r="JR244" s="6"/>
      <c r="JS244" s="5"/>
      <c r="JT244" s="5"/>
      <c r="JU244" s="4"/>
      <c r="JV244" s="6"/>
      <c r="JW244" s="4"/>
      <c r="JX244" s="6"/>
      <c r="JY244" s="5"/>
      <c r="JZ244" s="5"/>
      <c r="KA244" s="4"/>
      <c r="KB244" s="6"/>
      <c r="KC244" s="4"/>
      <c r="KD244" s="6"/>
      <c r="KE244" s="5"/>
      <c r="KF244" s="5"/>
      <c r="KG244" s="4"/>
      <c r="KH244" s="6"/>
      <c r="KI244" s="4"/>
      <c r="KJ244" s="6"/>
      <c r="KK244" s="5"/>
      <c r="KL244" s="5"/>
    </row>
    <row r="245">
      <c r="A245" s="3" t="s">
        <v>85</v>
      </c>
      <c r="B245" s="3" t="s">
        <v>86</v>
      </c>
      <c r="C245" s="3" t="s">
        <v>538</v>
      </c>
      <c r="D245" s="3" t="s">
        <v>539</v>
      </c>
      <c r="E245" s="3" t="s">
        <v>281</v>
      </c>
      <c r="F245" s="3" t="s">
        <v>282</v>
      </c>
      <c r="G245" s="3" t="s">
        <v>283</v>
      </c>
      <c r="H245" s="3" t="s">
        <v>104</v>
      </c>
      <c r="I245" s="4"/>
      <c r="J245" s="4">
        <f>=ROUNDDOWN({0},0)</f>
      </c>
      <c r="K245" s="4">
        <v>500</v>
      </c>
      <c r="L245" s="5">
        <v>1</v>
      </c>
      <c r="M245" s="4"/>
      <c r="N245" s="4">
        <f>=ROUNDDOWN({0},0)</f>
      </c>
      <c r="O245" s="4"/>
      <c r="P245" s="5"/>
      <c r="Q245" s="4">
        <v>37</v>
      </c>
      <c r="R245" s="6">
        <v>591.19</v>
      </c>
      <c r="S245" s="4"/>
      <c r="T245" s="6"/>
      <c r="U245" s="5"/>
      <c r="V245" s="5"/>
      <c r="W245" s="4">
        <v>15</v>
      </c>
      <c r="X245" s="6">
        <v>224.85</v>
      </c>
      <c r="Y245" s="4"/>
      <c r="Z245" s="6"/>
      <c r="AA245" s="5"/>
      <c r="AB245" s="5"/>
      <c r="AC245" s="4">
        <v>2</v>
      </c>
      <c r="AD245" s="6">
        <v>30.5</v>
      </c>
      <c r="AE245" s="4"/>
      <c r="AF245" s="6"/>
      <c r="AG245" s="5"/>
      <c r="AH245" s="5"/>
      <c r="AI245" s="4">
        <v>3</v>
      </c>
      <c r="AJ245" s="6">
        <v>45.75</v>
      </c>
      <c r="AK245" s="4"/>
      <c r="AL245" s="6"/>
      <c r="AM245" s="5"/>
      <c r="AN245" s="5"/>
      <c r="AO245" s="4">
        <v>6</v>
      </c>
      <c r="AP245" s="6">
        <v>99</v>
      </c>
      <c r="AQ245" s="4"/>
      <c r="AR245" s="6"/>
      <c r="AS245" s="5"/>
      <c r="AT245" s="5"/>
      <c r="AU245" s="4">
        <v>7</v>
      </c>
      <c r="AV245" s="6">
        <v>112.07</v>
      </c>
      <c r="AW245" s="4"/>
      <c r="AX245" s="6"/>
      <c r="AY245" s="5"/>
      <c r="AZ245" s="5"/>
      <c r="BA245" s="4">
        <v>1</v>
      </c>
      <c r="BB245" s="6">
        <v>30.99</v>
      </c>
      <c r="BC245" s="4"/>
      <c r="BD245" s="6"/>
      <c r="BE245" s="5"/>
      <c r="BF245" s="5"/>
      <c r="BG245" s="4"/>
      <c r="BH245" s="6"/>
      <c r="BI245" s="4"/>
      <c r="BJ245" s="6"/>
      <c r="BK245" s="5"/>
      <c r="BL245" s="5"/>
      <c r="BM245" s="4"/>
      <c r="BN245" s="6"/>
      <c r="BO245" s="4"/>
      <c r="BP245" s="6"/>
      <c r="BQ245" s="5"/>
      <c r="BR245" s="5"/>
      <c r="BS245" s="4"/>
      <c r="BT245" s="6"/>
      <c r="BU245" s="4"/>
      <c r="BV245" s="6"/>
      <c r="BW245" s="5"/>
      <c r="BX245" s="5"/>
      <c r="BY245" s="4"/>
      <c r="BZ245" s="6"/>
      <c r="CA245" s="4"/>
      <c r="CB245" s="6"/>
      <c r="CC245" s="5"/>
      <c r="CD245" s="5"/>
      <c r="CE245" s="4"/>
      <c r="CF245" s="6"/>
      <c r="CG245" s="4"/>
      <c r="CH245" s="6"/>
      <c r="CI245" s="5"/>
      <c r="CJ245" s="5"/>
      <c r="CK245" s="4"/>
      <c r="CL245" s="6"/>
      <c r="CM245" s="4"/>
      <c r="CN245" s="6"/>
      <c r="CO245" s="5"/>
      <c r="CP245" s="5"/>
      <c r="CQ245" s="4"/>
      <c r="CR245" s="6"/>
      <c r="CS245" s="4"/>
      <c r="CT245" s="6"/>
      <c r="CU245" s="5"/>
      <c r="CV245" s="5"/>
      <c r="CW245" s="4"/>
      <c r="CX245" s="6"/>
      <c r="CY245" s="4"/>
      <c r="CZ245" s="6"/>
      <c r="DA245" s="5"/>
      <c r="DB245" s="5"/>
      <c r="DC245" s="4"/>
      <c r="DD245" s="6"/>
      <c r="DE245" s="4"/>
      <c r="DF245" s="6"/>
      <c r="DG245" s="5"/>
      <c r="DH245" s="5"/>
      <c r="DI245" s="4"/>
      <c r="DJ245" s="6"/>
      <c r="DK245" s="4"/>
      <c r="DL245" s="6"/>
      <c r="DM245" s="5"/>
      <c r="DN245" s="5"/>
      <c r="DO245" s="4">
        <v>3</v>
      </c>
      <c r="DP245" s="6">
        <v>48.03</v>
      </c>
      <c r="DQ245" s="4"/>
      <c r="DR245" s="6"/>
      <c r="DS245" s="5"/>
      <c r="DT245" s="5"/>
      <c r="DU245" s="4"/>
      <c r="DV245" s="6"/>
      <c r="DW245" s="4"/>
      <c r="DX245" s="6"/>
      <c r="DY245" s="5"/>
      <c r="DZ245" s="5"/>
      <c r="EA245" s="4"/>
      <c r="EB245" s="6"/>
      <c r="EC245" s="4"/>
      <c r="ED245" s="6"/>
      <c r="EE245" s="5"/>
      <c r="EF245" s="5"/>
      <c r="EG245" s="4"/>
      <c r="EH245" s="6"/>
      <c r="EI245" s="4"/>
      <c r="EJ245" s="6"/>
      <c r="EK245" s="5"/>
      <c r="EL245" s="5"/>
      <c r="EM245" s="4"/>
      <c r="EN245" s="6"/>
      <c r="EO245" s="4"/>
      <c r="EP245" s="6"/>
      <c r="EQ245" s="5"/>
      <c r="ER245" s="5"/>
      <c r="ES245" s="4"/>
      <c r="ET245" s="6"/>
      <c r="EU245" s="4"/>
      <c r="EV245" s="6"/>
      <c r="EW245" s="5"/>
      <c r="EX245" s="5"/>
      <c r="EY245" s="4"/>
      <c r="EZ245" s="6"/>
      <c r="FA245" s="4"/>
      <c r="FB245" s="6"/>
      <c r="FC245" s="5"/>
      <c r="FD245" s="5"/>
      <c r="FE245" s="4"/>
      <c r="FF245" s="6"/>
      <c r="FG245" s="4"/>
      <c r="FH245" s="6"/>
      <c r="FI245" s="5"/>
      <c r="FJ245" s="5"/>
      <c r="FK245" s="4"/>
      <c r="FL245" s="6"/>
      <c r="FM245" s="4"/>
      <c r="FN245" s="6"/>
      <c r="FO245" s="5"/>
      <c r="FP245" s="5"/>
      <c r="FQ245" s="4"/>
      <c r="FR245" s="6"/>
      <c r="FS245" s="4"/>
      <c r="FT245" s="6"/>
      <c r="FU245" s="5"/>
      <c r="FV245" s="5"/>
      <c r="FW245" s="4"/>
      <c r="FX245" s="6"/>
      <c r="FY245" s="4"/>
      <c r="FZ245" s="6"/>
      <c r="GA245" s="5"/>
      <c r="GB245" s="5"/>
      <c r="GC245" s="4"/>
      <c r="GD245" s="6"/>
      <c r="GE245" s="4"/>
      <c r="GF245" s="6"/>
      <c r="GG245" s="5"/>
      <c r="GH245" s="5"/>
      <c r="GI245" s="4"/>
      <c r="GJ245" s="6"/>
      <c r="GK245" s="4"/>
      <c r="GL245" s="6"/>
      <c r="GM245" s="5"/>
      <c r="GN245" s="5"/>
      <c r="GO245" s="4"/>
      <c r="GP245" s="6"/>
      <c r="GQ245" s="4"/>
      <c r="GR245" s="6"/>
      <c r="GS245" s="5"/>
      <c r="GT245" s="5"/>
      <c r="GU245" s="4"/>
      <c r="GV245" s="6"/>
      <c r="GW245" s="4"/>
      <c r="GX245" s="6"/>
      <c r="GY245" s="5"/>
      <c r="GZ245" s="5"/>
      <c r="HA245" s="4"/>
      <c r="HB245" s="6"/>
      <c r="HC245" s="4"/>
      <c r="HD245" s="6"/>
      <c r="HE245" s="5"/>
      <c r="HF245" s="5"/>
      <c r="HG245" s="4"/>
      <c r="HH245" s="6"/>
      <c r="HI245" s="4"/>
      <c r="HJ245" s="6"/>
      <c r="HK245" s="5"/>
      <c r="HL245" s="5"/>
      <c r="HM245" s="4"/>
      <c r="HN245" s="6"/>
      <c r="HO245" s="4"/>
      <c r="HP245" s="6"/>
      <c r="HQ245" s="5"/>
      <c r="HR245" s="5"/>
      <c r="HS245" s="4"/>
      <c r="HT245" s="6"/>
      <c r="HU245" s="4"/>
      <c r="HV245" s="6"/>
      <c r="HW245" s="5"/>
      <c r="HX245" s="5"/>
      <c r="HY245" s="4"/>
      <c r="HZ245" s="6"/>
      <c r="IA245" s="4"/>
      <c r="IB245" s="6"/>
      <c r="IC245" s="5"/>
      <c r="ID245" s="5"/>
      <c r="IE245" s="4"/>
      <c r="IF245" s="6"/>
      <c r="IG245" s="4"/>
      <c r="IH245" s="6"/>
      <c r="II245" s="5"/>
      <c r="IJ245" s="5"/>
      <c r="IK245" s="4"/>
      <c r="IL245" s="6"/>
      <c r="IM245" s="4"/>
      <c r="IN245" s="6"/>
      <c r="IO245" s="5"/>
      <c r="IP245" s="5"/>
      <c r="IQ245" s="4"/>
      <c r="IR245" s="6"/>
      <c r="IS245" s="4"/>
      <c r="IT245" s="6"/>
      <c r="IU245" s="5"/>
      <c r="IV245" s="5"/>
      <c r="IW245" s="4"/>
      <c r="IX245" s="6"/>
      <c r="IY245" s="4"/>
      <c r="IZ245" s="6"/>
      <c r="JA245" s="5"/>
      <c r="JB245" s="5"/>
      <c r="JC245" s="4"/>
      <c r="JD245" s="6"/>
      <c r="JE245" s="4"/>
      <c r="JF245" s="6"/>
      <c r="JG245" s="5"/>
      <c r="JH245" s="5"/>
      <c r="JI245" s="4"/>
      <c r="JJ245" s="6"/>
      <c r="JK245" s="4"/>
      <c r="JL245" s="6"/>
      <c r="JM245" s="5"/>
      <c r="JN245" s="5"/>
      <c r="JO245" s="4"/>
      <c r="JP245" s="6"/>
      <c r="JQ245" s="4"/>
      <c r="JR245" s="6"/>
      <c r="JS245" s="5"/>
      <c r="JT245" s="5"/>
      <c r="JU245" s="4"/>
      <c r="JV245" s="6"/>
      <c r="JW245" s="4"/>
      <c r="JX245" s="6"/>
      <c r="JY245" s="5"/>
      <c r="JZ245" s="5"/>
      <c r="KA245" s="4"/>
      <c r="KB245" s="6"/>
      <c r="KC245" s="4"/>
      <c r="KD245" s="6"/>
      <c r="KE245" s="5"/>
      <c r="KF245" s="5"/>
      <c r="KG245" s="4"/>
      <c r="KH245" s="6"/>
      <c r="KI245" s="4"/>
      <c r="KJ245" s="6"/>
      <c r="KK245" s="5"/>
      <c r="KL245" s="5"/>
    </row>
    <row r="246">
      <c r="A246" s="3" t="s">
        <v>85</v>
      </c>
      <c r="B246" s="3" t="s">
        <v>86</v>
      </c>
      <c r="C246" s="3" t="s">
        <v>538</v>
      </c>
      <c r="D246" s="3" t="s">
        <v>539</v>
      </c>
      <c r="E246" s="3" t="s">
        <v>109</v>
      </c>
      <c r="F246" s="3" t="s">
        <v>110</v>
      </c>
      <c r="G246" s="3" t="s">
        <v>111</v>
      </c>
      <c r="H246" s="3" t="s">
        <v>104</v>
      </c>
      <c r="I246" s="4"/>
      <c r="J246" s="4">
        <f>=ROUNDDOWN({0},0)</f>
      </c>
      <c r="K246" s="4">
        <v>300</v>
      </c>
      <c r="L246" s="5">
        <v>1</v>
      </c>
      <c r="M246" s="4"/>
      <c r="N246" s="4">
        <f>=ROUNDDOWN({0},0)</f>
      </c>
      <c r="O246" s="4"/>
      <c r="P246" s="5"/>
      <c r="Q246" s="4">
        <v>29</v>
      </c>
      <c r="R246" s="6">
        <v>478.73</v>
      </c>
      <c r="S246" s="4"/>
      <c r="T246" s="6"/>
      <c r="U246" s="5"/>
      <c r="V246" s="5"/>
      <c r="W246" s="4">
        <v>11</v>
      </c>
      <c r="X246" s="6">
        <v>164.89</v>
      </c>
      <c r="Y246" s="4"/>
      <c r="Z246" s="6"/>
      <c r="AA246" s="5"/>
      <c r="AB246" s="5"/>
      <c r="AC246" s="4">
        <v>3</v>
      </c>
      <c r="AD246" s="6">
        <v>41.94</v>
      </c>
      <c r="AE246" s="4"/>
      <c r="AF246" s="6"/>
      <c r="AG246" s="5"/>
      <c r="AH246" s="5"/>
      <c r="AI246" s="4"/>
      <c r="AJ246" s="6"/>
      <c r="AK246" s="4"/>
      <c r="AL246" s="6"/>
      <c r="AM246" s="5"/>
      <c r="AN246" s="5"/>
      <c r="AO246" s="4">
        <v>3</v>
      </c>
      <c r="AP246" s="6">
        <v>49.5</v>
      </c>
      <c r="AQ246" s="4"/>
      <c r="AR246" s="6"/>
      <c r="AS246" s="5"/>
      <c r="AT246" s="5"/>
      <c r="AU246" s="4">
        <v>2</v>
      </c>
      <c r="AV246" s="6">
        <v>32.02</v>
      </c>
      <c r="AW246" s="4"/>
      <c r="AX246" s="6"/>
      <c r="AY246" s="5"/>
      <c r="AZ246" s="5"/>
      <c r="BA246" s="4">
        <v>3</v>
      </c>
      <c r="BB246" s="6">
        <v>83.97</v>
      </c>
      <c r="BC246" s="4"/>
      <c r="BD246" s="6"/>
      <c r="BE246" s="5"/>
      <c r="BF246" s="5"/>
      <c r="BG246" s="4">
        <v>4</v>
      </c>
      <c r="BH246" s="6">
        <v>65.16</v>
      </c>
      <c r="BI246" s="4"/>
      <c r="BJ246" s="6"/>
      <c r="BK246" s="5"/>
      <c r="BL246" s="5"/>
      <c r="BM246" s="4">
        <v>1</v>
      </c>
      <c r="BN246" s="6">
        <v>17.23</v>
      </c>
      <c r="BO246" s="4"/>
      <c r="BP246" s="6"/>
      <c r="BQ246" s="5"/>
      <c r="BR246" s="5"/>
      <c r="BS246" s="4"/>
      <c r="BT246" s="6"/>
      <c r="BU246" s="4"/>
      <c r="BV246" s="6"/>
      <c r="BW246" s="5"/>
      <c r="BX246" s="5"/>
      <c r="BY246" s="4"/>
      <c r="BZ246" s="6"/>
      <c r="CA246" s="4"/>
      <c r="CB246" s="6"/>
      <c r="CC246" s="5"/>
      <c r="CD246" s="5"/>
      <c r="CE246" s="4"/>
      <c r="CF246" s="6"/>
      <c r="CG246" s="4"/>
      <c r="CH246" s="6"/>
      <c r="CI246" s="5"/>
      <c r="CJ246" s="5"/>
      <c r="CK246" s="4"/>
      <c r="CL246" s="6"/>
      <c r="CM246" s="4"/>
      <c r="CN246" s="6"/>
      <c r="CO246" s="5"/>
      <c r="CP246" s="5"/>
      <c r="CQ246" s="4"/>
      <c r="CR246" s="6"/>
      <c r="CS246" s="4"/>
      <c r="CT246" s="6"/>
      <c r="CU246" s="5"/>
      <c r="CV246" s="5"/>
      <c r="CW246" s="4"/>
      <c r="CX246" s="6"/>
      <c r="CY246" s="4"/>
      <c r="CZ246" s="6"/>
      <c r="DA246" s="5"/>
      <c r="DB246" s="5"/>
      <c r="DC246" s="4"/>
      <c r="DD246" s="6"/>
      <c r="DE246" s="4"/>
      <c r="DF246" s="6"/>
      <c r="DG246" s="5"/>
      <c r="DH246" s="5"/>
      <c r="DI246" s="4"/>
      <c r="DJ246" s="6"/>
      <c r="DK246" s="4"/>
      <c r="DL246" s="6"/>
      <c r="DM246" s="5"/>
      <c r="DN246" s="5"/>
      <c r="DO246" s="4">
        <v>2</v>
      </c>
      <c r="DP246" s="6">
        <v>24.02</v>
      </c>
      <c r="DQ246" s="4"/>
      <c r="DR246" s="6"/>
      <c r="DS246" s="5"/>
      <c r="DT246" s="5"/>
      <c r="DU246" s="4"/>
      <c r="DV246" s="6"/>
      <c r="DW246" s="4"/>
      <c r="DX246" s="6"/>
      <c r="DY246" s="5"/>
      <c r="DZ246" s="5"/>
      <c r="EA246" s="4"/>
      <c r="EB246" s="6"/>
      <c r="EC246" s="4"/>
      <c r="ED246" s="6"/>
      <c r="EE246" s="5"/>
      <c r="EF246" s="5"/>
      <c r="EG246" s="4"/>
      <c r="EH246" s="6"/>
      <c r="EI246" s="4"/>
      <c r="EJ246" s="6"/>
      <c r="EK246" s="5"/>
      <c r="EL246" s="5"/>
      <c r="EM246" s="4"/>
      <c r="EN246" s="6"/>
      <c r="EO246" s="4"/>
      <c r="EP246" s="6"/>
      <c r="EQ246" s="5"/>
      <c r="ER246" s="5"/>
      <c r="ES246" s="4"/>
      <c r="ET246" s="6"/>
      <c r="EU246" s="4"/>
      <c r="EV246" s="6"/>
      <c r="EW246" s="5"/>
      <c r="EX246" s="5"/>
      <c r="EY246" s="4"/>
      <c r="EZ246" s="6"/>
      <c r="FA246" s="4"/>
      <c r="FB246" s="6"/>
      <c r="FC246" s="5"/>
      <c r="FD246" s="5"/>
      <c r="FE246" s="4"/>
      <c r="FF246" s="6"/>
      <c r="FG246" s="4"/>
      <c r="FH246" s="6"/>
      <c r="FI246" s="5"/>
      <c r="FJ246" s="5"/>
      <c r="FK246" s="4"/>
      <c r="FL246" s="6"/>
      <c r="FM246" s="4"/>
      <c r="FN246" s="6"/>
      <c r="FO246" s="5"/>
      <c r="FP246" s="5"/>
      <c r="FQ246" s="4"/>
      <c r="FR246" s="6"/>
      <c r="FS246" s="4"/>
      <c r="FT246" s="6"/>
      <c r="FU246" s="5"/>
      <c r="FV246" s="5"/>
      <c r="FW246" s="4"/>
      <c r="FX246" s="6"/>
      <c r="FY246" s="4"/>
      <c r="FZ246" s="6"/>
      <c r="GA246" s="5"/>
      <c r="GB246" s="5"/>
      <c r="GC246" s="4"/>
      <c r="GD246" s="6"/>
      <c r="GE246" s="4"/>
      <c r="GF246" s="6"/>
      <c r="GG246" s="5"/>
      <c r="GH246" s="5"/>
      <c r="GI246" s="4"/>
      <c r="GJ246" s="6"/>
      <c r="GK246" s="4"/>
      <c r="GL246" s="6"/>
      <c r="GM246" s="5"/>
      <c r="GN246" s="5"/>
      <c r="GO246" s="4"/>
      <c r="GP246" s="6"/>
      <c r="GQ246" s="4"/>
      <c r="GR246" s="6"/>
      <c r="GS246" s="5"/>
      <c r="GT246" s="5"/>
      <c r="GU246" s="4"/>
      <c r="GV246" s="6"/>
      <c r="GW246" s="4"/>
      <c r="GX246" s="6"/>
      <c r="GY246" s="5"/>
      <c r="GZ246" s="5"/>
      <c r="HA246" s="4"/>
      <c r="HB246" s="6"/>
      <c r="HC246" s="4"/>
      <c r="HD246" s="6"/>
      <c r="HE246" s="5"/>
      <c r="HF246" s="5"/>
      <c r="HG246" s="4"/>
      <c r="HH246" s="6"/>
      <c r="HI246" s="4"/>
      <c r="HJ246" s="6"/>
      <c r="HK246" s="5"/>
      <c r="HL246" s="5"/>
      <c r="HM246" s="4"/>
      <c r="HN246" s="6"/>
      <c r="HO246" s="4"/>
      <c r="HP246" s="6"/>
      <c r="HQ246" s="5"/>
      <c r="HR246" s="5"/>
      <c r="HS246" s="4"/>
      <c r="HT246" s="6"/>
      <c r="HU246" s="4"/>
      <c r="HV246" s="6"/>
      <c r="HW246" s="5"/>
      <c r="HX246" s="5"/>
      <c r="HY246" s="4"/>
      <c r="HZ246" s="6"/>
      <c r="IA246" s="4"/>
      <c r="IB246" s="6"/>
      <c r="IC246" s="5"/>
      <c r="ID246" s="5"/>
      <c r="IE246" s="4"/>
      <c r="IF246" s="6"/>
      <c r="IG246" s="4"/>
      <c r="IH246" s="6"/>
      <c r="II246" s="5"/>
      <c r="IJ246" s="5"/>
      <c r="IK246" s="4"/>
      <c r="IL246" s="6"/>
      <c r="IM246" s="4"/>
      <c r="IN246" s="6"/>
      <c r="IO246" s="5"/>
      <c r="IP246" s="5"/>
      <c r="IQ246" s="4"/>
      <c r="IR246" s="6"/>
      <c r="IS246" s="4"/>
      <c r="IT246" s="6"/>
      <c r="IU246" s="5"/>
      <c r="IV246" s="5"/>
      <c r="IW246" s="4"/>
      <c r="IX246" s="6"/>
      <c r="IY246" s="4"/>
      <c r="IZ246" s="6"/>
      <c r="JA246" s="5"/>
      <c r="JB246" s="5"/>
      <c r="JC246" s="4"/>
      <c r="JD246" s="6"/>
      <c r="JE246" s="4"/>
      <c r="JF246" s="6"/>
      <c r="JG246" s="5"/>
      <c r="JH246" s="5"/>
      <c r="JI246" s="4"/>
      <c r="JJ246" s="6"/>
      <c r="JK246" s="4"/>
      <c r="JL246" s="6"/>
      <c r="JM246" s="5"/>
      <c r="JN246" s="5"/>
      <c r="JO246" s="4"/>
      <c r="JP246" s="6"/>
      <c r="JQ246" s="4"/>
      <c r="JR246" s="6"/>
      <c r="JS246" s="5"/>
      <c r="JT246" s="5"/>
      <c r="JU246" s="4"/>
      <c r="JV246" s="6"/>
      <c r="JW246" s="4"/>
      <c r="JX246" s="6"/>
      <c r="JY246" s="5"/>
      <c r="JZ246" s="5"/>
      <c r="KA246" s="4"/>
      <c r="KB246" s="6"/>
      <c r="KC246" s="4"/>
      <c r="KD246" s="6"/>
      <c r="KE246" s="5"/>
      <c r="KF246" s="5"/>
      <c r="KG246" s="4"/>
      <c r="KH246" s="6"/>
      <c r="KI246" s="4"/>
      <c r="KJ246" s="6"/>
      <c r="KK246" s="5"/>
      <c r="KL246" s="5"/>
    </row>
    <row r="247">
      <c r="A247" s="3" t="s">
        <v>85</v>
      </c>
      <c r="B247" s="3" t="s">
        <v>86</v>
      </c>
      <c r="C247" s="3" t="s">
        <v>538</v>
      </c>
      <c r="D247" s="3" t="s">
        <v>539</v>
      </c>
      <c r="E247" s="3" t="s">
        <v>119</v>
      </c>
      <c r="F247" s="3" t="s">
        <v>120</v>
      </c>
      <c r="G247" s="3" t="s">
        <v>121</v>
      </c>
      <c r="H247" s="3" t="s">
        <v>104</v>
      </c>
      <c r="I247" s="4"/>
      <c r="J247" s="4">
        <f>=ROUNDDOWN({0},0)</f>
      </c>
      <c r="K247" s="4"/>
      <c r="L247" s="5">
        <v>1</v>
      </c>
      <c r="M247" s="4"/>
      <c r="N247" s="4">
        <f>=ROUNDDOWN({0},0)</f>
      </c>
      <c r="O247" s="4"/>
      <c r="P247" s="5"/>
      <c r="Q247" s="4">
        <v>16</v>
      </c>
      <c r="R247" s="6">
        <v>305.94</v>
      </c>
      <c r="S247" s="4"/>
      <c r="T247" s="6"/>
      <c r="U247" s="5"/>
      <c r="V247" s="5"/>
      <c r="W247" s="4">
        <v>10</v>
      </c>
      <c r="X247" s="6">
        <v>184.6</v>
      </c>
      <c r="Y247" s="4"/>
      <c r="Z247" s="6"/>
      <c r="AA247" s="5"/>
      <c r="AB247" s="5"/>
      <c r="AC247" s="4"/>
      <c r="AD247" s="6"/>
      <c r="AE247" s="4"/>
      <c r="AF247" s="6"/>
      <c r="AG247" s="5"/>
      <c r="AH247" s="5"/>
      <c r="AI247" s="4"/>
      <c r="AJ247" s="6"/>
      <c r="AK247" s="4"/>
      <c r="AL247" s="6"/>
      <c r="AM247" s="5"/>
      <c r="AN247" s="5"/>
      <c r="AO247" s="4">
        <v>3</v>
      </c>
      <c r="AP247" s="6">
        <v>61.5</v>
      </c>
      <c r="AQ247" s="4"/>
      <c r="AR247" s="6"/>
      <c r="AS247" s="5"/>
      <c r="AT247" s="5"/>
      <c r="AU247" s="4">
        <v>1</v>
      </c>
      <c r="AV247" s="6">
        <v>19.4</v>
      </c>
      <c r="AW247" s="4"/>
      <c r="AX247" s="6"/>
      <c r="AY247" s="5"/>
      <c r="AZ247" s="5"/>
      <c r="BA247" s="4"/>
      <c r="BB247" s="6"/>
      <c r="BC247" s="4"/>
      <c r="BD247" s="6"/>
      <c r="BE247" s="5"/>
      <c r="BF247" s="5"/>
      <c r="BG247" s="4"/>
      <c r="BH247" s="6"/>
      <c r="BI247" s="4"/>
      <c r="BJ247" s="6"/>
      <c r="BK247" s="5"/>
      <c r="BL247" s="5"/>
      <c r="BM247" s="4"/>
      <c r="BN247" s="6"/>
      <c r="BO247" s="4"/>
      <c r="BP247" s="6"/>
      <c r="BQ247" s="5"/>
      <c r="BR247" s="5"/>
      <c r="BS247" s="4"/>
      <c r="BT247" s="6"/>
      <c r="BU247" s="4"/>
      <c r="BV247" s="6"/>
      <c r="BW247" s="5"/>
      <c r="BX247" s="5"/>
      <c r="BY247" s="4"/>
      <c r="BZ247" s="6"/>
      <c r="CA247" s="4"/>
      <c r="CB247" s="6"/>
      <c r="CC247" s="5"/>
      <c r="CD247" s="5"/>
      <c r="CE247" s="4"/>
      <c r="CF247" s="6"/>
      <c r="CG247" s="4"/>
      <c r="CH247" s="6"/>
      <c r="CI247" s="5"/>
      <c r="CJ247" s="5"/>
      <c r="CK247" s="4"/>
      <c r="CL247" s="6"/>
      <c r="CM247" s="4"/>
      <c r="CN247" s="6"/>
      <c r="CO247" s="5"/>
      <c r="CP247" s="5"/>
      <c r="CQ247" s="4"/>
      <c r="CR247" s="6"/>
      <c r="CS247" s="4"/>
      <c r="CT247" s="6"/>
      <c r="CU247" s="5"/>
      <c r="CV247" s="5"/>
      <c r="CW247" s="4"/>
      <c r="CX247" s="6"/>
      <c r="CY247" s="4"/>
      <c r="CZ247" s="6"/>
      <c r="DA247" s="5"/>
      <c r="DB247" s="5"/>
      <c r="DC247" s="4"/>
      <c r="DD247" s="6"/>
      <c r="DE247" s="4"/>
      <c r="DF247" s="6"/>
      <c r="DG247" s="5"/>
      <c r="DH247" s="5"/>
      <c r="DI247" s="4">
        <v>2</v>
      </c>
      <c r="DJ247" s="6">
        <v>40.44</v>
      </c>
      <c r="DK247" s="4"/>
      <c r="DL247" s="6"/>
      <c r="DM247" s="5"/>
      <c r="DN247" s="5"/>
      <c r="DO247" s="4"/>
      <c r="DP247" s="6"/>
      <c r="DQ247" s="4"/>
      <c r="DR247" s="6"/>
      <c r="DS247" s="5"/>
      <c r="DT247" s="5"/>
      <c r="DU247" s="4"/>
      <c r="DV247" s="6"/>
      <c r="DW247" s="4"/>
      <c r="DX247" s="6"/>
      <c r="DY247" s="5"/>
      <c r="DZ247" s="5"/>
      <c r="EA247" s="4"/>
      <c r="EB247" s="6"/>
      <c r="EC247" s="4"/>
      <c r="ED247" s="6"/>
      <c r="EE247" s="5"/>
      <c r="EF247" s="5"/>
      <c r="EG247" s="4"/>
      <c r="EH247" s="6"/>
      <c r="EI247" s="4"/>
      <c r="EJ247" s="6"/>
      <c r="EK247" s="5"/>
      <c r="EL247" s="5"/>
      <c r="EM247" s="4"/>
      <c r="EN247" s="6"/>
      <c r="EO247" s="4"/>
      <c r="EP247" s="6"/>
      <c r="EQ247" s="5"/>
      <c r="ER247" s="5"/>
      <c r="ES247" s="4"/>
      <c r="ET247" s="6"/>
      <c r="EU247" s="4"/>
      <c r="EV247" s="6"/>
      <c r="EW247" s="5"/>
      <c r="EX247" s="5"/>
      <c r="EY247" s="4"/>
      <c r="EZ247" s="6"/>
      <c r="FA247" s="4"/>
      <c r="FB247" s="6"/>
      <c r="FC247" s="5"/>
      <c r="FD247" s="5"/>
      <c r="FE247" s="4"/>
      <c r="FF247" s="6"/>
      <c r="FG247" s="4"/>
      <c r="FH247" s="6"/>
      <c r="FI247" s="5"/>
      <c r="FJ247" s="5"/>
      <c r="FK247" s="4"/>
      <c r="FL247" s="6"/>
      <c r="FM247" s="4"/>
      <c r="FN247" s="6"/>
      <c r="FO247" s="5"/>
      <c r="FP247" s="5"/>
      <c r="FQ247" s="4"/>
      <c r="FR247" s="6"/>
      <c r="FS247" s="4"/>
      <c r="FT247" s="6"/>
      <c r="FU247" s="5"/>
      <c r="FV247" s="5"/>
      <c r="FW247" s="4"/>
      <c r="FX247" s="6"/>
      <c r="FY247" s="4"/>
      <c r="FZ247" s="6"/>
      <c r="GA247" s="5"/>
      <c r="GB247" s="5"/>
      <c r="GC247" s="4"/>
      <c r="GD247" s="6"/>
      <c r="GE247" s="4"/>
      <c r="GF247" s="6"/>
      <c r="GG247" s="5"/>
      <c r="GH247" s="5"/>
      <c r="GI247" s="4"/>
      <c r="GJ247" s="6"/>
      <c r="GK247" s="4"/>
      <c r="GL247" s="6"/>
      <c r="GM247" s="5"/>
      <c r="GN247" s="5"/>
      <c r="GO247" s="4"/>
      <c r="GP247" s="6"/>
      <c r="GQ247" s="4"/>
      <c r="GR247" s="6"/>
      <c r="GS247" s="5"/>
      <c r="GT247" s="5"/>
      <c r="GU247" s="4"/>
      <c r="GV247" s="6"/>
      <c r="GW247" s="4"/>
      <c r="GX247" s="6"/>
      <c r="GY247" s="5"/>
      <c r="GZ247" s="5"/>
      <c r="HA247" s="4"/>
      <c r="HB247" s="6"/>
      <c r="HC247" s="4"/>
      <c r="HD247" s="6"/>
      <c r="HE247" s="5"/>
      <c r="HF247" s="5"/>
      <c r="HG247" s="4"/>
      <c r="HH247" s="6"/>
      <c r="HI247" s="4"/>
      <c r="HJ247" s="6"/>
      <c r="HK247" s="5"/>
      <c r="HL247" s="5"/>
      <c r="HM247" s="4"/>
      <c r="HN247" s="6"/>
      <c r="HO247" s="4"/>
      <c r="HP247" s="6"/>
      <c r="HQ247" s="5"/>
      <c r="HR247" s="5"/>
      <c r="HS247" s="4"/>
      <c r="HT247" s="6"/>
      <c r="HU247" s="4"/>
      <c r="HV247" s="6"/>
      <c r="HW247" s="5"/>
      <c r="HX247" s="5"/>
      <c r="HY247" s="4"/>
      <c r="HZ247" s="6"/>
      <c r="IA247" s="4"/>
      <c r="IB247" s="6"/>
      <c r="IC247" s="5"/>
      <c r="ID247" s="5"/>
      <c r="IE247" s="4"/>
      <c r="IF247" s="6"/>
      <c r="IG247" s="4"/>
      <c r="IH247" s="6"/>
      <c r="II247" s="5"/>
      <c r="IJ247" s="5"/>
      <c r="IK247" s="4"/>
      <c r="IL247" s="6"/>
      <c r="IM247" s="4"/>
      <c r="IN247" s="6"/>
      <c r="IO247" s="5"/>
      <c r="IP247" s="5"/>
      <c r="IQ247" s="4"/>
      <c r="IR247" s="6"/>
      <c r="IS247" s="4"/>
      <c r="IT247" s="6"/>
      <c r="IU247" s="5"/>
      <c r="IV247" s="5"/>
      <c r="IW247" s="4"/>
      <c r="IX247" s="6"/>
      <c r="IY247" s="4"/>
      <c r="IZ247" s="6"/>
      <c r="JA247" s="5"/>
      <c r="JB247" s="5"/>
      <c r="JC247" s="4"/>
      <c r="JD247" s="6"/>
      <c r="JE247" s="4"/>
      <c r="JF247" s="6"/>
      <c r="JG247" s="5"/>
      <c r="JH247" s="5"/>
      <c r="JI247" s="4"/>
      <c r="JJ247" s="6"/>
      <c r="JK247" s="4"/>
      <c r="JL247" s="6"/>
      <c r="JM247" s="5"/>
      <c r="JN247" s="5"/>
      <c r="JO247" s="4"/>
      <c r="JP247" s="6"/>
      <c r="JQ247" s="4"/>
      <c r="JR247" s="6"/>
      <c r="JS247" s="5"/>
      <c r="JT247" s="5"/>
      <c r="JU247" s="4"/>
      <c r="JV247" s="6"/>
      <c r="JW247" s="4"/>
      <c r="JX247" s="6"/>
      <c r="JY247" s="5"/>
      <c r="JZ247" s="5"/>
      <c r="KA247" s="4"/>
      <c r="KB247" s="6"/>
      <c r="KC247" s="4"/>
      <c r="KD247" s="6"/>
      <c r="KE247" s="5"/>
      <c r="KF247" s="5"/>
      <c r="KG247" s="4"/>
      <c r="KH247" s="6"/>
      <c r="KI247" s="4"/>
      <c r="KJ247" s="6"/>
      <c r="KK247" s="5"/>
      <c r="KL247" s="5"/>
    </row>
    <row r="248">
      <c r="A248" s="3" t="s">
        <v>85</v>
      </c>
      <c r="B248" s="3" t="s">
        <v>86</v>
      </c>
      <c r="C248" s="3" t="s">
        <v>538</v>
      </c>
      <c r="D248" s="3" t="s">
        <v>539</v>
      </c>
      <c r="E248" s="3" t="s">
        <v>407</v>
      </c>
      <c r="F248" s="3" t="s">
        <v>408</v>
      </c>
      <c r="G248" s="3" t="s">
        <v>409</v>
      </c>
      <c r="H248" s="3" t="s">
        <v>104</v>
      </c>
      <c r="I248" s="4"/>
      <c r="J248" s="4">
        <f>=ROUNDDOWN({0},0)</f>
      </c>
      <c r="K248" s="4"/>
      <c r="L248" s="5">
        <v>1</v>
      </c>
      <c r="M248" s="4"/>
      <c r="N248" s="4">
        <f>=ROUNDDOWN({0},0)</f>
      </c>
      <c r="O248" s="4"/>
      <c r="P248" s="5"/>
      <c r="Q248" s="4">
        <v>13</v>
      </c>
      <c r="R248" s="6">
        <v>293</v>
      </c>
      <c r="S248" s="4"/>
      <c r="T248" s="6"/>
      <c r="U248" s="5"/>
      <c r="V248" s="5"/>
      <c r="W248" s="4">
        <v>7</v>
      </c>
      <c r="X248" s="6">
        <v>136.5</v>
      </c>
      <c r="Y248" s="4"/>
      <c r="Z248" s="6"/>
      <c r="AA248" s="5"/>
      <c r="AB248" s="5"/>
      <c r="AC248" s="4"/>
      <c r="AD248" s="6"/>
      <c r="AE248" s="4"/>
      <c r="AF248" s="6"/>
      <c r="AG248" s="5"/>
      <c r="AH248" s="5"/>
      <c r="AI248" s="4"/>
      <c r="AJ248" s="6"/>
      <c r="AK248" s="4"/>
      <c r="AL248" s="6"/>
      <c r="AM248" s="5"/>
      <c r="AN248" s="5"/>
      <c r="AO248" s="4"/>
      <c r="AP248" s="6"/>
      <c r="AQ248" s="4"/>
      <c r="AR248" s="6"/>
      <c r="AS248" s="5"/>
      <c r="AT248" s="5"/>
      <c r="AU248" s="4">
        <v>2</v>
      </c>
      <c r="AV248" s="6">
        <v>38.62</v>
      </c>
      <c r="AW248" s="4"/>
      <c r="AX248" s="6"/>
      <c r="AY248" s="5"/>
      <c r="AZ248" s="5"/>
      <c r="BA248" s="4"/>
      <c r="BB248" s="6"/>
      <c r="BC248" s="4"/>
      <c r="BD248" s="6"/>
      <c r="BE248" s="5"/>
      <c r="BF248" s="5"/>
      <c r="BG248" s="4"/>
      <c r="BH248" s="6"/>
      <c r="BI248" s="4"/>
      <c r="BJ248" s="6"/>
      <c r="BK248" s="5"/>
      <c r="BL248" s="5"/>
      <c r="BM248" s="4">
        <v>4</v>
      </c>
      <c r="BN248" s="6">
        <v>117.88</v>
      </c>
      <c r="BO248" s="4"/>
      <c r="BP248" s="6"/>
      <c r="BQ248" s="5"/>
      <c r="BR248" s="5"/>
      <c r="BS248" s="4"/>
      <c r="BT248" s="6"/>
      <c r="BU248" s="4"/>
      <c r="BV248" s="6"/>
      <c r="BW248" s="5"/>
      <c r="BX248" s="5"/>
      <c r="BY248" s="4"/>
      <c r="BZ248" s="6"/>
      <c r="CA248" s="4"/>
      <c r="CB248" s="6"/>
      <c r="CC248" s="5"/>
      <c r="CD248" s="5"/>
      <c r="CE248" s="4"/>
      <c r="CF248" s="6"/>
      <c r="CG248" s="4"/>
      <c r="CH248" s="6"/>
      <c r="CI248" s="5"/>
      <c r="CJ248" s="5"/>
      <c r="CK248" s="4"/>
      <c r="CL248" s="6"/>
      <c r="CM248" s="4"/>
      <c r="CN248" s="6"/>
      <c r="CO248" s="5"/>
      <c r="CP248" s="5"/>
      <c r="CQ248" s="4"/>
      <c r="CR248" s="6"/>
      <c r="CS248" s="4"/>
      <c r="CT248" s="6"/>
      <c r="CU248" s="5"/>
      <c r="CV248" s="5"/>
      <c r="CW248" s="4"/>
      <c r="CX248" s="6"/>
      <c r="CY248" s="4"/>
      <c r="CZ248" s="6"/>
      <c r="DA248" s="5"/>
      <c r="DB248" s="5"/>
      <c r="DC248" s="4"/>
      <c r="DD248" s="6"/>
      <c r="DE248" s="4"/>
      <c r="DF248" s="6"/>
      <c r="DG248" s="5"/>
      <c r="DH248" s="5"/>
      <c r="DI248" s="4"/>
      <c r="DJ248" s="6"/>
      <c r="DK248" s="4"/>
      <c r="DL248" s="6"/>
      <c r="DM248" s="5"/>
      <c r="DN248" s="5"/>
      <c r="DO248" s="4"/>
      <c r="DP248" s="6"/>
      <c r="DQ248" s="4"/>
      <c r="DR248" s="6"/>
      <c r="DS248" s="5"/>
      <c r="DT248" s="5"/>
      <c r="DU248" s="4"/>
      <c r="DV248" s="6"/>
      <c r="DW248" s="4"/>
      <c r="DX248" s="6"/>
      <c r="DY248" s="5"/>
      <c r="DZ248" s="5"/>
      <c r="EA248" s="4"/>
      <c r="EB248" s="6"/>
      <c r="EC248" s="4"/>
      <c r="ED248" s="6"/>
      <c r="EE248" s="5"/>
      <c r="EF248" s="5"/>
      <c r="EG248" s="4"/>
      <c r="EH248" s="6"/>
      <c r="EI248" s="4"/>
      <c r="EJ248" s="6"/>
      <c r="EK248" s="5"/>
      <c r="EL248" s="5"/>
      <c r="EM248" s="4"/>
      <c r="EN248" s="6"/>
      <c r="EO248" s="4"/>
      <c r="EP248" s="6"/>
      <c r="EQ248" s="5"/>
      <c r="ER248" s="5"/>
      <c r="ES248" s="4"/>
      <c r="ET248" s="6"/>
      <c r="EU248" s="4"/>
      <c r="EV248" s="6"/>
      <c r="EW248" s="5"/>
      <c r="EX248" s="5"/>
      <c r="EY248" s="4"/>
      <c r="EZ248" s="6"/>
      <c r="FA248" s="4"/>
      <c r="FB248" s="6"/>
      <c r="FC248" s="5"/>
      <c r="FD248" s="5"/>
      <c r="FE248" s="4"/>
      <c r="FF248" s="6"/>
      <c r="FG248" s="4"/>
      <c r="FH248" s="6"/>
      <c r="FI248" s="5"/>
      <c r="FJ248" s="5"/>
      <c r="FK248" s="4"/>
      <c r="FL248" s="6"/>
      <c r="FM248" s="4"/>
      <c r="FN248" s="6"/>
      <c r="FO248" s="5"/>
      <c r="FP248" s="5"/>
      <c r="FQ248" s="4"/>
      <c r="FR248" s="6"/>
      <c r="FS248" s="4"/>
      <c r="FT248" s="6"/>
      <c r="FU248" s="5"/>
      <c r="FV248" s="5"/>
      <c r="FW248" s="4"/>
      <c r="FX248" s="6"/>
      <c r="FY248" s="4"/>
      <c r="FZ248" s="6"/>
      <c r="GA248" s="5"/>
      <c r="GB248" s="5"/>
      <c r="GC248" s="4"/>
      <c r="GD248" s="6"/>
      <c r="GE248" s="4"/>
      <c r="GF248" s="6"/>
      <c r="GG248" s="5"/>
      <c r="GH248" s="5"/>
      <c r="GI248" s="4"/>
      <c r="GJ248" s="6"/>
      <c r="GK248" s="4"/>
      <c r="GL248" s="6"/>
      <c r="GM248" s="5"/>
      <c r="GN248" s="5"/>
      <c r="GO248" s="4"/>
      <c r="GP248" s="6"/>
      <c r="GQ248" s="4"/>
      <c r="GR248" s="6"/>
      <c r="GS248" s="5"/>
      <c r="GT248" s="5"/>
      <c r="GU248" s="4"/>
      <c r="GV248" s="6"/>
      <c r="GW248" s="4"/>
      <c r="GX248" s="6"/>
      <c r="GY248" s="5"/>
      <c r="GZ248" s="5"/>
      <c r="HA248" s="4"/>
      <c r="HB248" s="6"/>
      <c r="HC248" s="4"/>
      <c r="HD248" s="6"/>
      <c r="HE248" s="5"/>
      <c r="HF248" s="5"/>
      <c r="HG248" s="4"/>
      <c r="HH248" s="6"/>
      <c r="HI248" s="4"/>
      <c r="HJ248" s="6"/>
      <c r="HK248" s="5"/>
      <c r="HL248" s="5"/>
      <c r="HM248" s="4"/>
      <c r="HN248" s="6"/>
      <c r="HO248" s="4"/>
      <c r="HP248" s="6"/>
      <c r="HQ248" s="5"/>
      <c r="HR248" s="5"/>
      <c r="HS248" s="4"/>
      <c r="HT248" s="6"/>
      <c r="HU248" s="4"/>
      <c r="HV248" s="6"/>
      <c r="HW248" s="5"/>
      <c r="HX248" s="5"/>
      <c r="HY248" s="4"/>
      <c r="HZ248" s="6"/>
      <c r="IA248" s="4"/>
      <c r="IB248" s="6"/>
      <c r="IC248" s="5"/>
      <c r="ID248" s="5"/>
      <c r="IE248" s="4"/>
      <c r="IF248" s="6"/>
      <c r="IG248" s="4"/>
      <c r="IH248" s="6"/>
      <c r="II248" s="5"/>
      <c r="IJ248" s="5"/>
      <c r="IK248" s="4"/>
      <c r="IL248" s="6"/>
      <c r="IM248" s="4"/>
      <c r="IN248" s="6"/>
      <c r="IO248" s="5"/>
      <c r="IP248" s="5"/>
      <c r="IQ248" s="4"/>
      <c r="IR248" s="6"/>
      <c r="IS248" s="4"/>
      <c r="IT248" s="6"/>
      <c r="IU248" s="5"/>
      <c r="IV248" s="5"/>
      <c r="IW248" s="4"/>
      <c r="IX248" s="6"/>
      <c r="IY248" s="4"/>
      <c r="IZ248" s="6"/>
      <c r="JA248" s="5"/>
      <c r="JB248" s="5"/>
      <c r="JC248" s="4"/>
      <c r="JD248" s="6"/>
      <c r="JE248" s="4"/>
      <c r="JF248" s="6"/>
      <c r="JG248" s="5"/>
      <c r="JH248" s="5"/>
      <c r="JI248" s="4"/>
      <c r="JJ248" s="6"/>
      <c r="JK248" s="4"/>
      <c r="JL248" s="6"/>
      <c r="JM248" s="5"/>
      <c r="JN248" s="5"/>
      <c r="JO248" s="4"/>
      <c r="JP248" s="6"/>
      <c r="JQ248" s="4"/>
      <c r="JR248" s="6"/>
      <c r="JS248" s="5"/>
      <c r="JT248" s="5"/>
      <c r="JU248" s="4"/>
      <c r="JV248" s="6"/>
      <c r="JW248" s="4"/>
      <c r="JX248" s="6"/>
      <c r="JY248" s="5"/>
      <c r="JZ248" s="5"/>
      <c r="KA248" s="4"/>
      <c r="KB248" s="6"/>
      <c r="KC248" s="4"/>
      <c r="KD248" s="6"/>
      <c r="KE248" s="5"/>
      <c r="KF248" s="5"/>
      <c r="KG248" s="4"/>
      <c r="KH248" s="6"/>
      <c r="KI248" s="4"/>
      <c r="KJ248" s="6"/>
      <c r="KK248" s="5"/>
      <c r="KL248" s="5"/>
    </row>
    <row r="249">
      <c r="A249" s="3" t="s">
        <v>85</v>
      </c>
      <c r="B249" s="3" t="s">
        <v>86</v>
      </c>
      <c r="C249" s="3" t="s">
        <v>538</v>
      </c>
      <c r="D249" s="3" t="s">
        <v>539</v>
      </c>
      <c r="E249" s="3" t="s">
        <v>138</v>
      </c>
      <c r="F249" s="3" t="s">
        <v>139</v>
      </c>
      <c r="G249" s="3" t="s">
        <v>540</v>
      </c>
      <c r="H249" s="3" t="s">
        <v>351</v>
      </c>
      <c r="I249" s="4"/>
      <c r="J249" s="4">
        <f>=ROUNDDOWN({0},0)</f>
      </c>
      <c r="K249" s="4">
        <v>600</v>
      </c>
      <c r="L249" s="5">
        <v>1</v>
      </c>
      <c r="M249" s="4"/>
      <c r="N249" s="4">
        <f>=ROUNDDOWN({0},0)</f>
      </c>
      <c r="O249" s="4"/>
      <c r="P249" s="5"/>
      <c r="Q249" s="4">
        <v>11</v>
      </c>
      <c r="R249" s="6">
        <v>210.31</v>
      </c>
      <c r="S249" s="4"/>
      <c r="T249" s="6"/>
      <c r="U249" s="5"/>
      <c r="V249" s="5"/>
      <c r="W249" s="4">
        <v>3</v>
      </c>
      <c r="X249" s="6">
        <v>52.23</v>
      </c>
      <c r="Y249" s="4"/>
      <c r="Z249" s="6"/>
      <c r="AA249" s="5"/>
      <c r="AB249" s="5"/>
      <c r="AC249" s="4"/>
      <c r="AD249" s="6"/>
      <c r="AE249" s="4"/>
      <c r="AF249" s="6"/>
      <c r="AG249" s="5"/>
      <c r="AH249" s="5"/>
      <c r="AI249" s="4"/>
      <c r="AJ249" s="6"/>
      <c r="AK249" s="4"/>
      <c r="AL249" s="6"/>
      <c r="AM249" s="5"/>
      <c r="AN249" s="5"/>
      <c r="AO249" s="4">
        <v>5</v>
      </c>
      <c r="AP249" s="6">
        <v>100</v>
      </c>
      <c r="AQ249" s="4"/>
      <c r="AR249" s="6"/>
      <c r="AS249" s="5"/>
      <c r="AT249" s="5"/>
      <c r="AU249" s="4"/>
      <c r="AV249" s="6"/>
      <c r="AW249" s="4"/>
      <c r="AX249" s="6"/>
      <c r="AY249" s="5"/>
      <c r="AZ249" s="5"/>
      <c r="BA249" s="4"/>
      <c r="BB249" s="6"/>
      <c r="BC249" s="4"/>
      <c r="BD249" s="6"/>
      <c r="BE249" s="5"/>
      <c r="BF249" s="5"/>
      <c r="BG249" s="4"/>
      <c r="BH249" s="6"/>
      <c r="BI249" s="4"/>
      <c r="BJ249" s="6"/>
      <c r="BK249" s="5"/>
      <c r="BL249" s="5"/>
      <c r="BM249" s="4">
        <v>1</v>
      </c>
      <c r="BN249" s="6">
        <v>20.32</v>
      </c>
      <c r="BO249" s="4"/>
      <c r="BP249" s="6"/>
      <c r="BQ249" s="5"/>
      <c r="BR249" s="5"/>
      <c r="BS249" s="4"/>
      <c r="BT249" s="6"/>
      <c r="BU249" s="4"/>
      <c r="BV249" s="6"/>
      <c r="BW249" s="5"/>
      <c r="BX249" s="5"/>
      <c r="BY249" s="4"/>
      <c r="BZ249" s="6"/>
      <c r="CA249" s="4"/>
      <c r="CB249" s="6"/>
      <c r="CC249" s="5"/>
      <c r="CD249" s="5"/>
      <c r="CE249" s="4">
        <v>1</v>
      </c>
      <c r="CF249" s="6">
        <v>18.36</v>
      </c>
      <c r="CG249" s="4"/>
      <c r="CH249" s="6"/>
      <c r="CI249" s="5"/>
      <c r="CJ249" s="5"/>
      <c r="CK249" s="4"/>
      <c r="CL249" s="6"/>
      <c r="CM249" s="4"/>
      <c r="CN249" s="6"/>
      <c r="CO249" s="5"/>
      <c r="CP249" s="5"/>
      <c r="CQ249" s="4"/>
      <c r="CR249" s="6"/>
      <c r="CS249" s="4"/>
      <c r="CT249" s="6"/>
      <c r="CU249" s="5"/>
      <c r="CV249" s="5"/>
      <c r="CW249" s="4"/>
      <c r="CX249" s="6"/>
      <c r="CY249" s="4"/>
      <c r="CZ249" s="6"/>
      <c r="DA249" s="5"/>
      <c r="DB249" s="5"/>
      <c r="DC249" s="4"/>
      <c r="DD249" s="6"/>
      <c r="DE249" s="4"/>
      <c r="DF249" s="6"/>
      <c r="DG249" s="5"/>
      <c r="DH249" s="5"/>
      <c r="DI249" s="4"/>
      <c r="DJ249" s="6"/>
      <c r="DK249" s="4"/>
      <c r="DL249" s="6"/>
      <c r="DM249" s="5"/>
      <c r="DN249" s="5"/>
      <c r="DO249" s="4">
        <v>1</v>
      </c>
      <c r="DP249" s="6">
        <v>19.4</v>
      </c>
      <c r="DQ249" s="4"/>
      <c r="DR249" s="6"/>
      <c r="DS249" s="5"/>
      <c r="DT249" s="5"/>
      <c r="DU249" s="4"/>
      <c r="DV249" s="6"/>
      <c r="DW249" s="4"/>
      <c r="DX249" s="6"/>
      <c r="DY249" s="5"/>
      <c r="DZ249" s="5"/>
      <c r="EA249" s="4"/>
      <c r="EB249" s="6"/>
      <c r="EC249" s="4"/>
      <c r="ED249" s="6"/>
      <c r="EE249" s="5"/>
      <c r="EF249" s="5"/>
      <c r="EG249" s="4"/>
      <c r="EH249" s="6"/>
      <c r="EI249" s="4"/>
      <c r="EJ249" s="6"/>
      <c r="EK249" s="5"/>
      <c r="EL249" s="5"/>
      <c r="EM249" s="4"/>
      <c r="EN249" s="6"/>
      <c r="EO249" s="4"/>
      <c r="EP249" s="6"/>
      <c r="EQ249" s="5"/>
      <c r="ER249" s="5"/>
      <c r="ES249" s="4"/>
      <c r="ET249" s="6"/>
      <c r="EU249" s="4"/>
      <c r="EV249" s="6"/>
      <c r="EW249" s="5"/>
      <c r="EX249" s="5"/>
      <c r="EY249" s="4"/>
      <c r="EZ249" s="6"/>
      <c r="FA249" s="4"/>
      <c r="FB249" s="6"/>
      <c r="FC249" s="5"/>
      <c r="FD249" s="5"/>
      <c r="FE249" s="4"/>
      <c r="FF249" s="6"/>
      <c r="FG249" s="4"/>
      <c r="FH249" s="6"/>
      <c r="FI249" s="5"/>
      <c r="FJ249" s="5"/>
      <c r="FK249" s="4"/>
      <c r="FL249" s="6"/>
      <c r="FM249" s="4"/>
      <c r="FN249" s="6"/>
      <c r="FO249" s="5"/>
      <c r="FP249" s="5"/>
      <c r="FQ249" s="4"/>
      <c r="FR249" s="6"/>
      <c r="FS249" s="4"/>
      <c r="FT249" s="6"/>
      <c r="FU249" s="5"/>
      <c r="FV249" s="5"/>
      <c r="FW249" s="4"/>
      <c r="FX249" s="6"/>
      <c r="FY249" s="4"/>
      <c r="FZ249" s="6"/>
      <c r="GA249" s="5"/>
      <c r="GB249" s="5"/>
      <c r="GC249" s="4"/>
      <c r="GD249" s="6"/>
      <c r="GE249" s="4"/>
      <c r="GF249" s="6"/>
      <c r="GG249" s="5"/>
      <c r="GH249" s="5"/>
      <c r="GI249" s="4"/>
      <c r="GJ249" s="6"/>
      <c r="GK249" s="4"/>
      <c r="GL249" s="6"/>
      <c r="GM249" s="5"/>
      <c r="GN249" s="5"/>
      <c r="GO249" s="4"/>
      <c r="GP249" s="6"/>
      <c r="GQ249" s="4"/>
      <c r="GR249" s="6"/>
      <c r="GS249" s="5"/>
      <c r="GT249" s="5"/>
      <c r="GU249" s="4"/>
      <c r="GV249" s="6"/>
      <c r="GW249" s="4"/>
      <c r="GX249" s="6"/>
      <c r="GY249" s="5"/>
      <c r="GZ249" s="5"/>
      <c r="HA249" s="4"/>
      <c r="HB249" s="6"/>
      <c r="HC249" s="4"/>
      <c r="HD249" s="6"/>
      <c r="HE249" s="5"/>
      <c r="HF249" s="5"/>
      <c r="HG249" s="4"/>
      <c r="HH249" s="6"/>
      <c r="HI249" s="4"/>
      <c r="HJ249" s="6"/>
      <c r="HK249" s="5"/>
      <c r="HL249" s="5"/>
      <c r="HM249" s="4"/>
      <c r="HN249" s="6"/>
      <c r="HO249" s="4"/>
      <c r="HP249" s="6"/>
      <c r="HQ249" s="5"/>
      <c r="HR249" s="5"/>
      <c r="HS249" s="4"/>
      <c r="HT249" s="6"/>
      <c r="HU249" s="4"/>
      <c r="HV249" s="6"/>
      <c r="HW249" s="5"/>
      <c r="HX249" s="5"/>
      <c r="HY249" s="4"/>
      <c r="HZ249" s="6"/>
      <c r="IA249" s="4"/>
      <c r="IB249" s="6"/>
      <c r="IC249" s="5"/>
      <c r="ID249" s="5"/>
      <c r="IE249" s="4"/>
      <c r="IF249" s="6"/>
      <c r="IG249" s="4"/>
      <c r="IH249" s="6"/>
      <c r="II249" s="5"/>
      <c r="IJ249" s="5"/>
      <c r="IK249" s="4"/>
      <c r="IL249" s="6"/>
      <c r="IM249" s="4"/>
      <c r="IN249" s="6"/>
      <c r="IO249" s="5"/>
      <c r="IP249" s="5"/>
      <c r="IQ249" s="4"/>
      <c r="IR249" s="6"/>
      <c r="IS249" s="4"/>
      <c r="IT249" s="6"/>
      <c r="IU249" s="5"/>
      <c r="IV249" s="5"/>
      <c r="IW249" s="4"/>
      <c r="IX249" s="6"/>
      <c r="IY249" s="4"/>
      <c r="IZ249" s="6"/>
      <c r="JA249" s="5"/>
      <c r="JB249" s="5"/>
      <c r="JC249" s="4"/>
      <c r="JD249" s="6"/>
      <c r="JE249" s="4"/>
      <c r="JF249" s="6"/>
      <c r="JG249" s="5"/>
      <c r="JH249" s="5"/>
      <c r="JI249" s="4"/>
      <c r="JJ249" s="6"/>
      <c r="JK249" s="4"/>
      <c r="JL249" s="6"/>
      <c r="JM249" s="5"/>
      <c r="JN249" s="5"/>
      <c r="JO249" s="4"/>
      <c r="JP249" s="6"/>
      <c r="JQ249" s="4"/>
      <c r="JR249" s="6"/>
      <c r="JS249" s="5"/>
      <c r="JT249" s="5"/>
      <c r="JU249" s="4"/>
      <c r="JV249" s="6"/>
      <c r="JW249" s="4"/>
      <c r="JX249" s="6"/>
      <c r="JY249" s="5"/>
      <c r="JZ249" s="5"/>
      <c r="KA249" s="4"/>
      <c r="KB249" s="6"/>
      <c r="KC249" s="4"/>
      <c r="KD249" s="6"/>
      <c r="KE249" s="5"/>
      <c r="KF249" s="5"/>
      <c r="KG249" s="4"/>
      <c r="KH249" s="6"/>
      <c r="KI249" s="4"/>
      <c r="KJ249" s="6"/>
      <c r="KK249" s="5"/>
      <c r="KL249" s="5"/>
    </row>
    <row r="250">
      <c r="A250" s="3" t="s">
        <v>85</v>
      </c>
      <c r="B250" s="3" t="s">
        <v>86</v>
      </c>
      <c r="C250" s="3" t="s">
        <v>538</v>
      </c>
      <c r="D250" s="3" t="s">
        <v>539</v>
      </c>
      <c r="E250" s="3" t="s">
        <v>198</v>
      </c>
      <c r="F250" s="3" t="s">
        <v>199</v>
      </c>
      <c r="G250" s="3" t="s">
        <v>200</v>
      </c>
      <c r="H250" s="3" t="s">
        <v>104</v>
      </c>
      <c r="I250" s="4"/>
      <c r="J250" s="4">
        <f>=ROUNDDOWN({0},0)</f>
      </c>
      <c r="K250" s="4"/>
      <c r="L250" s="5">
        <v>1</v>
      </c>
      <c r="M250" s="4"/>
      <c r="N250" s="4">
        <f>=ROUNDDOWN({0},0)</f>
      </c>
      <c r="O250" s="4"/>
      <c r="P250" s="5"/>
      <c r="Q250" s="4">
        <v>9</v>
      </c>
      <c r="R250" s="6">
        <v>182.18</v>
      </c>
      <c r="S250" s="4"/>
      <c r="T250" s="6"/>
      <c r="U250" s="5"/>
      <c r="V250" s="5"/>
      <c r="W250" s="4">
        <v>3</v>
      </c>
      <c r="X250" s="6">
        <v>59.82</v>
      </c>
      <c r="Y250" s="4"/>
      <c r="Z250" s="6"/>
      <c r="AA250" s="5"/>
      <c r="AB250" s="5"/>
      <c r="AC250" s="4">
        <v>2</v>
      </c>
      <c r="AD250" s="6">
        <v>39.74</v>
      </c>
      <c r="AE250" s="4"/>
      <c r="AF250" s="6"/>
      <c r="AG250" s="5"/>
      <c r="AH250" s="5"/>
      <c r="AI250" s="4">
        <v>2</v>
      </c>
      <c r="AJ250" s="6">
        <v>40.26</v>
      </c>
      <c r="AK250" s="4"/>
      <c r="AL250" s="6"/>
      <c r="AM250" s="5"/>
      <c r="AN250" s="5"/>
      <c r="AO250" s="4">
        <v>1</v>
      </c>
      <c r="AP250" s="6">
        <v>21.5</v>
      </c>
      <c r="AQ250" s="4"/>
      <c r="AR250" s="6"/>
      <c r="AS250" s="5"/>
      <c r="AT250" s="5"/>
      <c r="AU250" s="4">
        <v>1</v>
      </c>
      <c r="AV250" s="6">
        <v>20.86</v>
      </c>
      <c r="AW250" s="4"/>
      <c r="AX250" s="6"/>
      <c r="AY250" s="5"/>
      <c r="AZ250" s="5"/>
      <c r="BA250" s="4"/>
      <c r="BB250" s="6"/>
      <c r="BC250" s="4"/>
      <c r="BD250" s="6"/>
      <c r="BE250" s="5"/>
      <c r="BF250" s="5"/>
      <c r="BG250" s="4"/>
      <c r="BH250" s="6"/>
      <c r="BI250" s="4"/>
      <c r="BJ250" s="6"/>
      <c r="BK250" s="5"/>
      <c r="BL250" s="5"/>
      <c r="BM250" s="4"/>
      <c r="BN250" s="6"/>
      <c r="BO250" s="4"/>
      <c r="BP250" s="6"/>
      <c r="BQ250" s="5"/>
      <c r="BR250" s="5"/>
      <c r="BS250" s="4"/>
      <c r="BT250" s="6"/>
      <c r="BU250" s="4"/>
      <c r="BV250" s="6"/>
      <c r="BW250" s="5"/>
      <c r="BX250" s="5"/>
      <c r="BY250" s="4"/>
      <c r="BZ250" s="6"/>
      <c r="CA250" s="4"/>
      <c r="CB250" s="6"/>
      <c r="CC250" s="5"/>
      <c r="CD250" s="5"/>
      <c r="CE250" s="4"/>
      <c r="CF250" s="6"/>
      <c r="CG250" s="4"/>
      <c r="CH250" s="6"/>
      <c r="CI250" s="5"/>
      <c r="CJ250" s="5"/>
      <c r="CK250" s="4"/>
      <c r="CL250" s="6"/>
      <c r="CM250" s="4"/>
      <c r="CN250" s="6"/>
      <c r="CO250" s="5"/>
      <c r="CP250" s="5"/>
      <c r="CQ250" s="4"/>
      <c r="CR250" s="6"/>
      <c r="CS250" s="4"/>
      <c r="CT250" s="6"/>
      <c r="CU250" s="5"/>
      <c r="CV250" s="5"/>
      <c r="CW250" s="4"/>
      <c r="CX250" s="6"/>
      <c r="CY250" s="4"/>
      <c r="CZ250" s="6"/>
      <c r="DA250" s="5"/>
      <c r="DB250" s="5"/>
      <c r="DC250" s="4"/>
      <c r="DD250" s="6"/>
      <c r="DE250" s="4"/>
      <c r="DF250" s="6"/>
      <c r="DG250" s="5"/>
      <c r="DH250" s="5"/>
      <c r="DI250" s="4"/>
      <c r="DJ250" s="6"/>
      <c r="DK250" s="4"/>
      <c r="DL250" s="6"/>
      <c r="DM250" s="5"/>
      <c r="DN250" s="5"/>
      <c r="DO250" s="4"/>
      <c r="DP250" s="6"/>
      <c r="DQ250" s="4"/>
      <c r="DR250" s="6"/>
      <c r="DS250" s="5"/>
      <c r="DT250" s="5"/>
      <c r="DU250" s="4"/>
      <c r="DV250" s="6"/>
      <c r="DW250" s="4"/>
      <c r="DX250" s="6"/>
      <c r="DY250" s="5"/>
      <c r="DZ250" s="5"/>
      <c r="EA250" s="4"/>
      <c r="EB250" s="6"/>
      <c r="EC250" s="4"/>
      <c r="ED250" s="6"/>
      <c r="EE250" s="5"/>
      <c r="EF250" s="5"/>
      <c r="EG250" s="4"/>
      <c r="EH250" s="6"/>
      <c r="EI250" s="4"/>
      <c r="EJ250" s="6"/>
      <c r="EK250" s="5"/>
      <c r="EL250" s="5"/>
      <c r="EM250" s="4"/>
      <c r="EN250" s="6"/>
      <c r="EO250" s="4"/>
      <c r="EP250" s="6"/>
      <c r="EQ250" s="5"/>
      <c r="ER250" s="5"/>
      <c r="ES250" s="4"/>
      <c r="ET250" s="6"/>
      <c r="EU250" s="4"/>
      <c r="EV250" s="6"/>
      <c r="EW250" s="5"/>
      <c r="EX250" s="5"/>
      <c r="EY250" s="4"/>
      <c r="EZ250" s="6"/>
      <c r="FA250" s="4"/>
      <c r="FB250" s="6"/>
      <c r="FC250" s="5"/>
      <c r="FD250" s="5"/>
      <c r="FE250" s="4"/>
      <c r="FF250" s="6"/>
      <c r="FG250" s="4"/>
      <c r="FH250" s="6"/>
      <c r="FI250" s="5"/>
      <c r="FJ250" s="5"/>
      <c r="FK250" s="4"/>
      <c r="FL250" s="6"/>
      <c r="FM250" s="4"/>
      <c r="FN250" s="6"/>
      <c r="FO250" s="5"/>
      <c r="FP250" s="5"/>
      <c r="FQ250" s="4"/>
      <c r="FR250" s="6"/>
      <c r="FS250" s="4"/>
      <c r="FT250" s="6"/>
      <c r="FU250" s="5"/>
      <c r="FV250" s="5"/>
      <c r="FW250" s="4"/>
      <c r="FX250" s="6"/>
      <c r="FY250" s="4"/>
      <c r="FZ250" s="6"/>
      <c r="GA250" s="5"/>
      <c r="GB250" s="5"/>
      <c r="GC250" s="4"/>
      <c r="GD250" s="6"/>
      <c r="GE250" s="4"/>
      <c r="GF250" s="6"/>
      <c r="GG250" s="5"/>
      <c r="GH250" s="5"/>
      <c r="GI250" s="4"/>
      <c r="GJ250" s="6"/>
      <c r="GK250" s="4"/>
      <c r="GL250" s="6"/>
      <c r="GM250" s="5"/>
      <c r="GN250" s="5"/>
      <c r="GO250" s="4"/>
      <c r="GP250" s="6"/>
      <c r="GQ250" s="4"/>
      <c r="GR250" s="6"/>
      <c r="GS250" s="5"/>
      <c r="GT250" s="5"/>
      <c r="GU250" s="4"/>
      <c r="GV250" s="6"/>
      <c r="GW250" s="4"/>
      <c r="GX250" s="6"/>
      <c r="GY250" s="5"/>
      <c r="GZ250" s="5"/>
      <c r="HA250" s="4"/>
      <c r="HB250" s="6"/>
      <c r="HC250" s="4"/>
      <c r="HD250" s="6"/>
      <c r="HE250" s="5"/>
      <c r="HF250" s="5"/>
      <c r="HG250" s="4"/>
      <c r="HH250" s="6"/>
      <c r="HI250" s="4"/>
      <c r="HJ250" s="6"/>
      <c r="HK250" s="5"/>
      <c r="HL250" s="5"/>
      <c r="HM250" s="4"/>
      <c r="HN250" s="6"/>
      <c r="HO250" s="4"/>
      <c r="HP250" s="6"/>
      <c r="HQ250" s="5"/>
      <c r="HR250" s="5"/>
      <c r="HS250" s="4"/>
      <c r="HT250" s="6"/>
      <c r="HU250" s="4"/>
      <c r="HV250" s="6"/>
      <c r="HW250" s="5"/>
      <c r="HX250" s="5"/>
      <c r="HY250" s="4"/>
      <c r="HZ250" s="6"/>
      <c r="IA250" s="4"/>
      <c r="IB250" s="6"/>
      <c r="IC250" s="5"/>
      <c r="ID250" s="5"/>
      <c r="IE250" s="4"/>
      <c r="IF250" s="6"/>
      <c r="IG250" s="4"/>
      <c r="IH250" s="6"/>
      <c r="II250" s="5"/>
      <c r="IJ250" s="5"/>
      <c r="IK250" s="4"/>
      <c r="IL250" s="6"/>
      <c r="IM250" s="4"/>
      <c r="IN250" s="6"/>
      <c r="IO250" s="5"/>
      <c r="IP250" s="5"/>
      <c r="IQ250" s="4"/>
      <c r="IR250" s="6"/>
      <c r="IS250" s="4"/>
      <c r="IT250" s="6"/>
      <c r="IU250" s="5"/>
      <c r="IV250" s="5"/>
      <c r="IW250" s="4"/>
      <c r="IX250" s="6"/>
      <c r="IY250" s="4"/>
      <c r="IZ250" s="6"/>
      <c r="JA250" s="5"/>
      <c r="JB250" s="5"/>
      <c r="JC250" s="4"/>
      <c r="JD250" s="6"/>
      <c r="JE250" s="4"/>
      <c r="JF250" s="6"/>
      <c r="JG250" s="5"/>
      <c r="JH250" s="5"/>
      <c r="JI250" s="4"/>
      <c r="JJ250" s="6"/>
      <c r="JK250" s="4"/>
      <c r="JL250" s="6"/>
      <c r="JM250" s="5"/>
      <c r="JN250" s="5"/>
      <c r="JO250" s="4"/>
      <c r="JP250" s="6"/>
      <c r="JQ250" s="4"/>
      <c r="JR250" s="6"/>
      <c r="JS250" s="5"/>
      <c r="JT250" s="5"/>
      <c r="JU250" s="4"/>
      <c r="JV250" s="6"/>
      <c r="JW250" s="4"/>
      <c r="JX250" s="6"/>
      <c r="JY250" s="5"/>
      <c r="JZ250" s="5"/>
      <c r="KA250" s="4"/>
      <c r="KB250" s="6"/>
      <c r="KC250" s="4"/>
      <c r="KD250" s="6"/>
      <c r="KE250" s="5"/>
      <c r="KF250" s="5"/>
      <c r="KG250" s="4"/>
      <c r="KH250" s="6"/>
      <c r="KI250" s="4"/>
      <c r="KJ250" s="6"/>
      <c r="KK250" s="5"/>
      <c r="KL250" s="5"/>
    </row>
    <row r="251">
      <c r="A251" s="3" t="s">
        <v>85</v>
      </c>
      <c r="B251" s="3" t="s">
        <v>86</v>
      </c>
      <c r="C251" s="3" t="s">
        <v>538</v>
      </c>
      <c r="D251" s="3" t="s">
        <v>539</v>
      </c>
      <c r="E251" s="3" t="s">
        <v>253</v>
      </c>
      <c r="F251" s="3" t="s">
        <v>253</v>
      </c>
      <c r="G251" s="3" t="s">
        <v>253</v>
      </c>
      <c r="H251" s="3" t="s">
        <v>104</v>
      </c>
      <c r="I251" s="4"/>
      <c r="J251" s="4">
        <f>=ROUNDDOWN({0},0)</f>
      </c>
      <c r="K251" s="4"/>
      <c r="L251" s="5"/>
      <c r="M251" s="4"/>
      <c r="N251" s="4">
        <f>=ROUNDDOWN({0},0)</f>
      </c>
      <c r="O251" s="4"/>
      <c r="P251" s="5"/>
      <c r="Q251" s="4"/>
      <c r="R251" s="6"/>
      <c r="S251" s="4"/>
      <c r="T251" s="6"/>
      <c r="U251" s="5"/>
      <c r="V251" s="5"/>
      <c r="W251" s="4"/>
      <c r="X251" s="6"/>
      <c r="Y251" s="4"/>
      <c r="Z251" s="6"/>
      <c r="AA251" s="5"/>
      <c r="AB251" s="5"/>
      <c r="AC251" s="4"/>
      <c r="AD251" s="6"/>
      <c r="AE251" s="4"/>
      <c r="AF251" s="6"/>
      <c r="AG251" s="5"/>
      <c r="AH251" s="5"/>
      <c r="AI251" s="4"/>
      <c r="AJ251" s="6"/>
      <c r="AK251" s="4"/>
      <c r="AL251" s="6"/>
      <c r="AM251" s="5"/>
      <c r="AN251" s="5"/>
      <c r="AO251" s="4"/>
      <c r="AP251" s="6"/>
      <c r="AQ251" s="4"/>
      <c r="AR251" s="6"/>
      <c r="AS251" s="5"/>
      <c r="AT251" s="5"/>
      <c r="AU251" s="4"/>
      <c r="AV251" s="6"/>
      <c r="AW251" s="4"/>
      <c r="AX251" s="6"/>
      <c r="AY251" s="5"/>
      <c r="AZ251" s="5"/>
      <c r="BA251" s="4"/>
      <c r="BB251" s="6"/>
      <c r="BC251" s="4"/>
      <c r="BD251" s="6"/>
      <c r="BE251" s="5"/>
      <c r="BF251" s="5"/>
      <c r="BG251" s="4"/>
      <c r="BH251" s="6"/>
      <c r="BI251" s="4"/>
      <c r="BJ251" s="6"/>
      <c r="BK251" s="5"/>
      <c r="BL251" s="5"/>
      <c r="BM251" s="4"/>
      <c r="BN251" s="6"/>
      <c r="BO251" s="4"/>
      <c r="BP251" s="6"/>
      <c r="BQ251" s="5"/>
      <c r="BR251" s="5"/>
      <c r="BS251" s="4"/>
      <c r="BT251" s="6"/>
      <c r="BU251" s="4"/>
      <c r="BV251" s="6"/>
      <c r="BW251" s="5"/>
      <c r="BX251" s="5"/>
      <c r="BY251" s="4"/>
      <c r="BZ251" s="6"/>
      <c r="CA251" s="4"/>
      <c r="CB251" s="6"/>
      <c r="CC251" s="5"/>
      <c r="CD251" s="5"/>
      <c r="CE251" s="4"/>
      <c r="CF251" s="6"/>
      <c r="CG251" s="4"/>
      <c r="CH251" s="6"/>
      <c r="CI251" s="5"/>
      <c r="CJ251" s="5"/>
      <c r="CK251" s="4"/>
      <c r="CL251" s="6"/>
      <c r="CM251" s="4"/>
      <c r="CN251" s="6"/>
      <c r="CO251" s="5"/>
      <c r="CP251" s="5"/>
      <c r="CQ251" s="4"/>
      <c r="CR251" s="6"/>
      <c r="CS251" s="4"/>
      <c r="CT251" s="6"/>
      <c r="CU251" s="5"/>
      <c r="CV251" s="5"/>
      <c r="CW251" s="4"/>
      <c r="CX251" s="6"/>
      <c r="CY251" s="4"/>
      <c r="CZ251" s="6"/>
      <c r="DA251" s="5"/>
      <c r="DB251" s="5"/>
      <c r="DC251" s="4"/>
      <c r="DD251" s="6"/>
      <c r="DE251" s="4"/>
      <c r="DF251" s="6"/>
      <c r="DG251" s="5"/>
      <c r="DH251" s="5"/>
      <c r="DI251" s="4"/>
      <c r="DJ251" s="6"/>
      <c r="DK251" s="4"/>
      <c r="DL251" s="6"/>
      <c r="DM251" s="5"/>
      <c r="DN251" s="5"/>
      <c r="DO251" s="4"/>
      <c r="DP251" s="6"/>
      <c r="DQ251" s="4"/>
      <c r="DR251" s="6"/>
      <c r="DS251" s="5"/>
      <c r="DT251" s="5"/>
      <c r="DU251" s="4"/>
      <c r="DV251" s="6"/>
      <c r="DW251" s="4"/>
      <c r="DX251" s="6"/>
      <c r="DY251" s="5"/>
      <c r="DZ251" s="5"/>
      <c r="EA251" s="4"/>
      <c r="EB251" s="6"/>
      <c r="EC251" s="4"/>
      <c r="ED251" s="6"/>
      <c r="EE251" s="5"/>
      <c r="EF251" s="5"/>
      <c r="EG251" s="4"/>
      <c r="EH251" s="6"/>
      <c r="EI251" s="4"/>
      <c r="EJ251" s="6"/>
      <c r="EK251" s="5"/>
      <c r="EL251" s="5"/>
      <c r="EM251" s="4"/>
      <c r="EN251" s="6"/>
      <c r="EO251" s="4"/>
      <c r="EP251" s="6"/>
      <c r="EQ251" s="5"/>
      <c r="ER251" s="5"/>
      <c r="ES251" s="4"/>
      <c r="ET251" s="6"/>
      <c r="EU251" s="4"/>
      <c r="EV251" s="6"/>
      <c r="EW251" s="5"/>
      <c r="EX251" s="5"/>
      <c r="EY251" s="4"/>
      <c r="EZ251" s="6"/>
      <c r="FA251" s="4"/>
      <c r="FB251" s="6"/>
      <c r="FC251" s="5"/>
      <c r="FD251" s="5"/>
      <c r="FE251" s="4"/>
      <c r="FF251" s="6"/>
      <c r="FG251" s="4"/>
      <c r="FH251" s="6"/>
      <c r="FI251" s="5"/>
      <c r="FJ251" s="5"/>
      <c r="FK251" s="4"/>
      <c r="FL251" s="6"/>
      <c r="FM251" s="4"/>
      <c r="FN251" s="6"/>
      <c r="FO251" s="5"/>
      <c r="FP251" s="5"/>
      <c r="FQ251" s="4"/>
      <c r="FR251" s="6"/>
      <c r="FS251" s="4"/>
      <c r="FT251" s="6"/>
      <c r="FU251" s="5"/>
      <c r="FV251" s="5"/>
      <c r="FW251" s="4"/>
      <c r="FX251" s="6"/>
      <c r="FY251" s="4"/>
      <c r="FZ251" s="6"/>
      <c r="GA251" s="5"/>
      <c r="GB251" s="5"/>
      <c r="GC251" s="4"/>
      <c r="GD251" s="6"/>
      <c r="GE251" s="4"/>
      <c r="GF251" s="6"/>
      <c r="GG251" s="5"/>
      <c r="GH251" s="5"/>
      <c r="GI251" s="4"/>
      <c r="GJ251" s="6"/>
      <c r="GK251" s="4"/>
      <c r="GL251" s="6"/>
      <c r="GM251" s="5"/>
      <c r="GN251" s="5"/>
      <c r="GO251" s="4"/>
      <c r="GP251" s="6"/>
      <c r="GQ251" s="4"/>
      <c r="GR251" s="6"/>
      <c r="GS251" s="5"/>
      <c r="GT251" s="5"/>
      <c r="GU251" s="4"/>
      <c r="GV251" s="6"/>
      <c r="GW251" s="4"/>
      <c r="GX251" s="6"/>
      <c r="GY251" s="5"/>
      <c r="GZ251" s="5"/>
      <c r="HA251" s="4"/>
      <c r="HB251" s="6"/>
      <c r="HC251" s="4"/>
      <c r="HD251" s="6"/>
      <c r="HE251" s="5"/>
      <c r="HF251" s="5"/>
      <c r="HG251" s="4"/>
      <c r="HH251" s="6"/>
      <c r="HI251" s="4"/>
      <c r="HJ251" s="6"/>
      <c r="HK251" s="5"/>
      <c r="HL251" s="5"/>
      <c r="HM251" s="4"/>
      <c r="HN251" s="6"/>
      <c r="HO251" s="4"/>
      <c r="HP251" s="6"/>
      <c r="HQ251" s="5"/>
      <c r="HR251" s="5"/>
      <c r="HS251" s="4"/>
      <c r="HT251" s="6"/>
      <c r="HU251" s="4"/>
      <c r="HV251" s="6"/>
      <c r="HW251" s="5"/>
      <c r="HX251" s="5"/>
      <c r="HY251" s="4"/>
      <c r="HZ251" s="6"/>
      <c r="IA251" s="4"/>
      <c r="IB251" s="6"/>
      <c r="IC251" s="5"/>
      <c r="ID251" s="5"/>
      <c r="IE251" s="4"/>
      <c r="IF251" s="6"/>
      <c r="IG251" s="4"/>
      <c r="IH251" s="6"/>
      <c r="II251" s="5"/>
      <c r="IJ251" s="5"/>
      <c r="IK251" s="4"/>
      <c r="IL251" s="6"/>
      <c r="IM251" s="4"/>
      <c r="IN251" s="6"/>
      <c r="IO251" s="5"/>
      <c r="IP251" s="5"/>
      <c r="IQ251" s="4"/>
      <c r="IR251" s="6"/>
      <c r="IS251" s="4"/>
      <c r="IT251" s="6"/>
      <c r="IU251" s="5"/>
      <c r="IV251" s="5"/>
      <c r="IW251" s="4"/>
      <c r="IX251" s="6"/>
      <c r="IY251" s="4"/>
      <c r="IZ251" s="6"/>
      <c r="JA251" s="5"/>
      <c r="JB251" s="5"/>
      <c r="JC251" s="4"/>
      <c r="JD251" s="6"/>
      <c r="JE251" s="4"/>
      <c r="JF251" s="6"/>
      <c r="JG251" s="5"/>
      <c r="JH251" s="5"/>
      <c r="JI251" s="4"/>
      <c r="JJ251" s="6"/>
      <c r="JK251" s="4"/>
      <c r="JL251" s="6"/>
      <c r="JM251" s="5"/>
      <c r="JN251" s="5"/>
      <c r="JO251" s="4"/>
      <c r="JP251" s="6"/>
      <c r="JQ251" s="4"/>
      <c r="JR251" s="6"/>
      <c r="JS251" s="5"/>
      <c r="JT251" s="5"/>
      <c r="JU251" s="4"/>
      <c r="JV251" s="6"/>
      <c r="JW251" s="4"/>
      <c r="JX251" s="6"/>
      <c r="JY251" s="5"/>
      <c r="JZ251" s="5"/>
      <c r="KA251" s="4"/>
      <c r="KB251" s="6"/>
      <c r="KC251" s="4"/>
      <c r="KD251" s="6"/>
      <c r="KE251" s="5"/>
      <c r="KF251" s="5"/>
      <c r="KG251" s="4"/>
      <c r="KH251" s="6"/>
      <c r="KI251" s="4"/>
      <c r="KJ251" s="6"/>
      <c r="KK251" s="5"/>
      <c r="KL251" s="5"/>
    </row>
    <row r="252">
      <c r="A252" s="3" t="s">
        <v>85</v>
      </c>
      <c r="B252" s="3" t="s">
        <v>86</v>
      </c>
      <c r="C252" s="3" t="s">
        <v>538</v>
      </c>
      <c r="D252" s="3" t="s">
        <v>539</v>
      </c>
      <c r="E252" s="3" t="s">
        <v>310</v>
      </c>
      <c r="F252" s="3" t="s">
        <v>104</v>
      </c>
      <c r="G252" s="3" t="s">
        <v>104</v>
      </c>
      <c r="H252" s="3" t="s">
        <v>104</v>
      </c>
      <c r="I252" s="4"/>
      <c r="J252" s="4">
        <f>=ROUNDDOWN({0},0)</f>
      </c>
      <c r="K252" s="4"/>
      <c r="L252" s="5"/>
      <c r="M252" s="4"/>
      <c r="N252" s="4">
        <f>=ROUNDDOWN({0},0)</f>
      </c>
      <c r="O252" s="4"/>
      <c r="P252" s="5"/>
      <c r="Q252" s="4"/>
      <c r="R252" s="6"/>
      <c r="S252" s="4"/>
      <c r="T252" s="6"/>
      <c r="U252" s="5"/>
      <c r="V252" s="5"/>
      <c r="W252" s="4"/>
      <c r="X252" s="6"/>
      <c r="Y252" s="4"/>
      <c r="Z252" s="6"/>
      <c r="AA252" s="5"/>
      <c r="AB252" s="5"/>
      <c r="AC252" s="4"/>
      <c r="AD252" s="6"/>
      <c r="AE252" s="4"/>
      <c r="AF252" s="6"/>
      <c r="AG252" s="5"/>
      <c r="AH252" s="5"/>
      <c r="AI252" s="4"/>
      <c r="AJ252" s="6"/>
      <c r="AK252" s="4"/>
      <c r="AL252" s="6"/>
      <c r="AM252" s="5"/>
      <c r="AN252" s="5"/>
      <c r="AO252" s="4"/>
      <c r="AP252" s="6"/>
      <c r="AQ252" s="4"/>
      <c r="AR252" s="6"/>
      <c r="AS252" s="5"/>
      <c r="AT252" s="5"/>
      <c r="AU252" s="4"/>
      <c r="AV252" s="6"/>
      <c r="AW252" s="4"/>
      <c r="AX252" s="6"/>
      <c r="AY252" s="5"/>
      <c r="AZ252" s="5"/>
      <c r="BA252" s="4"/>
      <c r="BB252" s="6"/>
      <c r="BC252" s="4"/>
      <c r="BD252" s="6"/>
      <c r="BE252" s="5"/>
      <c r="BF252" s="5"/>
      <c r="BG252" s="4"/>
      <c r="BH252" s="6"/>
      <c r="BI252" s="4"/>
      <c r="BJ252" s="6"/>
      <c r="BK252" s="5"/>
      <c r="BL252" s="5"/>
      <c r="BM252" s="4"/>
      <c r="BN252" s="6"/>
      <c r="BO252" s="4"/>
      <c r="BP252" s="6"/>
      <c r="BQ252" s="5"/>
      <c r="BR252" s="5"/>
      <c r="BS252" s="4"/>
      <c r="BT252" s="6"/>
      <c r="BU252" s="4"/>
      <c r="BV252" s="6"/>
      <c r="BW252" s="5"/>
      <c r="BX252" s="5"/>
      <c r="BY252" s="4"/>
      <c r="BZ252" s="6"/>
      <c r="CA252" s="4"/>
      <c r="CB252" s="6"/>
      <c r="CC252" s="5"/>
      <c r="CD252" s="5"/>
      <c r="CE252" s="4"/>
      <c r="CF252" s="6"/>
      <c r="CG252" s="4"/>
      <c r="CH252" s="6"/>
      <c r="CI252" s="5"/>
      <c r="CJ252" s="5"/>
      <c r="CK252" s="4"/>
      <c r="CL252" s="6"/>
      <c r="CM252" s="4"/>
      <c r="CN252" s="6"/>
      <c r="CO252" s="5"/>
      <c r="CP252" s="5"/>
      <c r="CQ252" s="4"/>
      <c r="CR252" s="6"/>
      <c r="CS252" s="4"/>
      <c r="CT252" s="6"/>
      <c r="CU252" s="5"/>
      <c r="CV252" s="5"/>
      <c r="CW252" s="4"/>
      <c r="CX252" s="6"/>
      <c r="CY252" s="4"/>
      <c r="CZ252" s="6"/>
      <c r="DA252" s="5"/>
      <c r="DB252" s="5"/>
      <c r="DC252" s="4"/>
      <c r="DD252" s="6"/>
      <c r="DE252" s="4"/>
      <c r="DF252" s="6"/>
      <c r="DG252" s="5"/>
      <c r="DH252" s="5"/>
      <c r="DI252" s="4"/>
      <c r="DJ252" s="6"/>
      <c r="DK252" s="4"/>
      <c r="DL252" s="6"/>
      <c r="DM252" s="5"/>
      <c r="DN252" s="5"/>
      <c r="DO252" s="4"/>
      <c r="DP252" s="6"/>
      <c r="DQ252" s="4"/>
      <c r="DR252" s="6"/>
      <c r="DS252" s="5"/>
      <c r="DT252" s="5"/>
      <c r="DU252" s="4"/>
      <c r="DV252" s="6"/>
      <c r="DW252" s="4"/>
      <c r="DX252" s="6"/>
      <c r="DY252" s="5"/>
      <c r="DZ252" s="5"/>
      <c r="EA252" s="4"/>
      <c r="EB252" s="6"/>
      <c r="EC252" s="4"/>
      <c r="ED252" s="6"/>
      <c r="EE252" s="5"/>
      <c r="EF252" s="5"/>
      <c r="EG252" s="4"/>
      <c r="EH252" s="6"/>
      <c r="EI252" s="4"/>
      <c r="EJ252" s="6"/>
      <c r="EK252" s="5"/>
      <c r="EL252" s="5"/>
      <c r="EM252" s="4"/>
      <c r="EN252" s="6"/>
      <c r="EO252" s="4"/>
      <c r="EP252" s="6"/>
      <c r="EQ252" s="5"/>
      <c r="ER252" s="5"/>
      <c r="ES252" s="4"/>
      <c r="ET252" s="6"/>
      <c r="EU252" s="4"/>
      <c r="EV252" s="6"/>
      <c r="EW252" s="5"/>
      <c r="EX252" s="5"/>
      <c r="EY252" s="4"/>
      <c r="EZ252" s="6"/>
      <c r="FA252" s="4"/>
      <c r="FB252" s="6"/>
      <c r="FC252" s="5"/>
      <c r="FD252" s="5"/>
      <c r="FE252" s="4"/>
      <c r="FF252" s="6"/>
      <c r="FG252" s="4"/>
      <c r="FH252" s="6"/>
      <c r="FI252" s="5"/>
      <c r="FJ252" s="5"/>
      <c r="FK252" s="4"/>
      <c r="FL252" s="6"/>
      <c r="FM252" s="4"/>
      <c r="FN252" s="6"/>
      <c r="FO252" s="5"/>
      <c r="FP252" s="5"/>
      <c r="FQ252" s="4"/>
      <c r="FR252" s="6"/>
      <c r="FS252" s="4"/>
      <c r="FT252" s="6"/>
      <c r="FU252" s="5"/>
      <c r="FV252" s="5"/>
      <c r="FW252" s="4"/>
      <c r="FX252" s="6"/>
      <c r="FY252" s="4"/>
      <c r="FZ252" s="6"/>
      <c r="GA252" s="5"/>
      <c r="GB252" s="5"/>
      <c r="GC252" s="4"/>
      <c r="GD252" s="6"/>
      <c r="GE252" s="4"/>
      <c r="GF252" s="6"/>
      <c r="GG252" s="5"/>
      <c r="GH252" s="5"/>
      <c r="GI252" s="4"/>
      <c r="GJ252" s="6"/>
      <c r="GK252" s="4"/>
      <c r="GL252" s="6"/>
      <c r="GM252" s="5"/>
      <c r="GN252" s="5"/>
      <c r="GO252" s="4"/>
      <c r="GP252" s="6"/>
      <c r="GQ252" s="4"/>
      <c r="GR252" s="6"/>
      <c r="GS252" s="5"/>
      <c r="GT252" s="5"/>
      <c r="GU252" s="4"/>
      <c r="GV252" s="6"/>
      <c r="GW252" s="4"/>
      <c r="GX252" s="6"/>
      <c r="GY252" s="5"/>
      <c r="GZ252" s="5"/>
      <c r="HA252" s="4"/>
      <c r="HB252" s="6"/>
      <c r="HC252" s="4"/>
      <c r="HD252" s="6"/>
      <c r="HE252" s="5"/>
      <c r="HF252" s="5"/>
      <c r="HG252" s="4"/>
      <c r="HH252" s="6"/>
      <c r="HI252" s="4"/>
      <c r="HJ252" s="6"/>
      <c r="HK252" s="5"/>
      <c r="HL252" s="5"/>
      <c r="HM252" s="4"/>
      <c r="HN252" s="6"/>
      <c r="HO252" s="4"/>
      <c r="HP252" s="6"/>
      <c r="HQ252" s="5"/>
      <c r="HR252" s="5"/>
      <c r="HS252" s="4"/>
      <c r="HT252" s="6"/>
      <c r="HU252" s="4"/>
      <c r="HV252" s="6"/>
      <c r="HW252" s="5"/>
      <c r="HX252" s="5"/>
      <c r="HY252" s="4"/>
      <c r="HZ252" s="6"/>
      <c r="IA252" s="4"/>
      <c r="IB252" s="6"/>
      <c r="IC252" s="5"/>
      <c r="ID252" s="5"/>
      <c r="IE252" s="4"/>
      <c r="IF252" s="6"/>
      <c r="IG252" s="4"/>
      <c r="IH252" s="6"/>
      <c r="II252" s="5"/>
      <c r="IJ252" s="5"/>
      <c r="IK252" s="4"/>
      <c r="IL252" s="6"/>
      <c r="IM252" s="4"/>
      <c r="IN252" s="6"/>
      <c r="IO252" s="5"/>
      <c r="IP252" s="5"/>
      <c r="IQ252" s="4"/>
      <c r="IR252" s="6"/>
      <c r="IS252" s="4"/>
      <c r="IT252" s="6"/>
      <c r="IU252" s="5"/>
      <c r="IV252" s="5"/>
      <c r="IW252" s="4"/>
      <c r="IX252" s="6"/>
      <c r="IY252" s="4"/>
      <c r="IZ252" s="6"/>
      <c r="JA252" s="5"/>
      <c r="JB252" s="5"/>
      <c r="JC252" s="4"/>
      <c r="JD252" s="6"/>
      <c r="JE252" s="4"/>
      <c r="JF252" s="6"/>
      <c r="JG252" s="5"/>
      <c r="JH252" s="5"/>
      <c r="JI252" s="4"/>
      <c r="JJ252" s="6"/>
      <c r="JK252" s="4"/>
      <c r="JL252" s="6"/>
      <c r="JM252" s="5"/>
      <c r="JN252" s="5"/>
      <c r="JO252" s="4"/>
      <c r="JP252" s="6"/>
      <c r="JQ252" s="4"/>
      <c r="JR252" s="6"/>
      <c r="JS252" s="5"/>
      <c r="JT252" s="5"/>
      <c r="JU252" s="4"/>
      <c r="JV252" s="6"/>
      <c r="JW252" s="4"/>
      <c r="JX252" s="6"/>
      <c r="JY252" s="5"/>
      <c r="JZ252" s="5"/>
      <c r="KA252" s="4"/>
      <c r="KB252" s="6"/>
      <c r="KC252" s="4"/>
      <c r="KD252" s="6"/>
      <c r="KE252" s="5"/>
      <c r="KF252" s="5"/>
      <c r="KG252" s="4"/>
      <c r="KH252" s="6"/>
      <c r="KI252" s="4"/>
      <c r="KJ252" s="6"/>
      <c r="KK252" s="5"/>
      <c r="KL252" s="5"/>
    </row>
    <row r="253">
      <c r="A253" s="3" t="s">
        <v>85</v>
      </c>
      <c r="B253" s="3" t="s">
        <v>86</v>
      </c>
      <c r="C253" s="3" t="s">
        <v>538</v>
      </c>
      <c r="D253" s="3" t="s">
        <v>539</v>
      </c>
      <c r="E253" s="3" t="s">
        <v>428</v>
      </c>
      <c r="F253" s="3" t="s">
        <v>429</v>
      </c>
      <c r="G253" s="3" t="s">
        <v>430</v>
      </c>
      <c r="H253" s="3" t="s">
        <v>351</v>
      </c>
      <c r="I253" s="4"/>
      <c r="J253" s="4">
        <f>=ROUNDDOWN({0},0)</f>
      </c>
      <c r="K253" s="4"/>
      <c r="L253" s="5"/>
      <c r="M253" s="4"/>
      <c r="N253" s="4">
        <f>=ROUNDDOWN({0},0)</f>
      </c>
      <c r="O253" s="4"/>
      <c r="P253" s="5"/>
      <c r="Q253" s="4"/>
      <c r="R253" s="6"/>
      <c r="S253" s="4"/>
      <c r="T253" s="6"/>
      <c r="U253" s="5"/>
      <c r="V253" s="5"/>
      <c r="W253" s="4"/>
      <c r="X253" s="6"/>
      <c r="Y253" s="4"/>
      <c r="Z253" s="6"/>
      <c r="AA253" s="5"/>
      <c r="AB253" s="5"/>
      <c r="AC253" s="4"/>
      <c r="AD253" s="6"/>
      <c r="AE253" s="4"/>
      <c r="AF253" s="6"/>
      <c r="AG253" s="5"/>
      <c r="AH253" s="5"/>
      <c r="AI253" s="4"/>
      <c r="AJ253" s="6"/>
      <c r="AK253" s="4"/>
      <c r="AL253" s="6"/>
      <c r="AM253" s="5"/>
      <c r="AN253" s="5"/>
      <c r="AO253" s="4"/>
      <c r="AP253" s="6"/>
      <c r="AQ253" s="4"/>
      <c r="AR253" s="6"/>
      <c r="AS253" s="5"/>
      <c r="AT253" s="5"/>
      <c r="AU253" s="4"/>
      <c r="AV253" s="6"/>
      <c r="AW253" s="4"/>
      <c r="AX253" s="6"/>
      <c r="AY253" s="5"/>
      <c r="AZ253" s="5"/>
      <c r="BA253" s="4"/>
      <c r="BB253" s="6"/>
      <c r="BC253" s="4"/>
      <c r="BD253" s="6"/>
      <c r="BE253" s="5"/>
      <c r="BF253" s="5"/>
      <c r="BG253" s="4"/>
      <c r="BH253" s="6"/>
      <c r="BI253" s="4"/>
      <c r="BJ253" s="6"/>
      <c r="BK253" s="5"/>
      <c r="BL253" s="5"/>
      <c r="BM253" s="4"/>
      <c r="BN253" s="6"/>
      <c r="BO253" s="4"/>
      <c r="BP253" s="6"/>
      <c r="BQ253" s="5"/>
      <c r="BR253" s="5"/>
      <c r="BS253" s="4"/>
      <c r="BT253" s="6"/>
      <c r="BU253" s="4"/>
      <c r="BV253" s="6"/>
      <c r="BW253" s="5"/>
      <c r="BX253" s="5"/>
      <c r="BY253" s="4"/>
      <c r="BZ253" s="6"/>
      <c r="CA253" s="4"/>
      <c r="CB253" s="6"/>
      <c r="CC253" s="5"/>
      <c r="CD253" s="5"/>
      <c r="CE253" s="4"/>
      <c r="CF253" s="6"/>
      <c r="CG253" s="4"/>
      <c r="CH253" s="6"/>
      <c r="CI253" s="5"/>
      <c r="CJ253" s="5"/>
      <c r="CK253" s="4"/>
      <c r="CL253" s="6"/>
      <c r="CM253" s="4"/>
      <c r="CN253" s="6"/>
      <c r="CO253" s="5"/>
      <c r="CP253" s="5"/>
      <c r="CQ253" s="4"/>
      <c r="CR253" s="6"/>
      <c r="CS253" s="4"/>
      <c r="CT253" s="6"/>
      <c r="CU253" s="5"/>
      <c r="CV253" s="5"/>
      <c r="CW253" s="4"/>
      <c r="CX253" s="6"/>
      <c r="CY253" s="4"/>
      <c r="CZ253" s="6"/>
      <c r="DA253" s="5"/>
      <c r="DB253" s="5"/>
      <c r="DC253" s="4"/>
      <c r="DD253" s="6"/>
      <c r="DE253" s="4"/>
      <c r="DF253" s="6"/>
      <c r="DG253" s="5"/>
      <c r="DH253" s="5"/>
      <c r="DI253" s="4"/>
      <c r="DJ253" s="6"/>
      <c r="DK253" s="4"/>
      <c r="DL253" s="6"/>
      <c r="DM253" s="5"/>
      <c r="DN253" s="5"/>
      <c r="DO253" s="4"/>
      <c r="DP253" s="6"/>
      <c r="DQ253" s="4"/>
      <c r="DR253" s="6"/>
      <c r="DS253" s="5"/>
      <c r="DT253" s="5"/>
      <c r="DU253" s="4"/>
      <c r="DV253" s="6"/>
      <c r="DW253" s="4"/>
      <c r="DX253" s="6"/>
      <c r="DY253" s="5"/>
      <c r="DZ253" s="5"/>
      <c r="EA253" s="4"/>
      <c r="EB253" s="6"/>
      <c r="EC253" s="4"/>
      <c r="ED253" s="6"/>
      <c r="EE253" s="5"/>
      <c r="EF253" s="5"/>
      <c r="EG253" s="4"/>
      <c r="EH253" s="6"/>
      <c r="EI253" s="4"/>
      <c r="EJ253" s="6"/>
      <c r="EK253" s="5"/>
      <c r="EL253" s="5"/>
      <c r="EM253" s="4"/>
      <c r="EN253" s="6"/>
      <c r="EO253" s="4"/>
      <c r="EP253" s="6"/>
      <c r="EQ253" s="5"/>
      <c r="ER253" s="5"/>
      <c r="ES253" s="4"/>
      <c r="ET253" s="6"/>
      <c r="EU253" s="4"/>
      <c r="EV253" s="6"/>
      <c r="EW253" s="5"/>
      <c r="EX253" s="5"/>
      <c r="EY253" s="4"/>
      <c r="EZ253" s="6"/>
      <c r="FA253" s="4"/>
      <c r="FB253" s="6"/>
      <c r="FC253" s="5"/>
      <c r="FD253" s="5"/>
      <c r="FE253" s="4"/>
      <c r="FF253" s="6"/>
      <c r="FG253" s="4"/>
      <c r="FH253" s="6"/>
      <c r="FI253" s="5"/>
      <c r="FJ253" s="5"/>
      <c r="FK253" s="4"/>
      <c r="FL253" s="6"/>
      <c r="FM253" s="4"/>
      <c r="FN253" s="6"/>
      <c r="FO253" s="5"/>
      <c r="FP253" s="5"/>
      <c r="FQ253" s="4"/>
      <c r="FR253" s="6"/>
      <c r="FS253" s="4"/>
      <c r="FT253" s="6"/>
      <c r="FU253" s="5"/>
      <c r="FV253" s="5"/>
      <c r="FW253" s="4"/>
      <c r="FX253" s="6"/>
      <c r="FY253" s="4"/>
      <c r="FZ253" s="6"/>
      <c r="GA253" s="5"/>
      <c r="GB253" s="5"/>
      <c r="GC253" s="4"/>
      <c r="GD253" s="6"/>
      <c r="GE253" s="4"/>
      <c r="GF253" s="6"/>
      <c r="GG253" s="5"/>
      <c r="GH253" s="5"/>
      <c r="GI253" s="4"/>
      <c r="GJ253" s="6"/>
      <c r="GK253" s="4"/>
      <c r="GL253" s="6"/>
      <c r="GM253" s="5"/>
      <c r="GN253" s="5"/>
      <c r="GO253" s="4"/>
      <c r="GP253" s="6"/>
      <c r="GQ253" s="4"/>
      <c r="GR253" s="6"/>
      <c r="GS253" s="5"/>
      <c r="GT253" s="5"/>
      <c r="GU253" s="4"/>
      <c r="GV253" s="6"/>
      <c r="GW253" s="4"/>
      <c r="GX253" s="6"/>
      <c r="GY253" s="5"/>
      <c r="GZ253" s="5"/>
      <c r="HA253" s="4"/>
      <c r="HB253" s="6"/>
      <c r="HC253" s="4"/>
      <c r="HD253" s="6"/>
      <c r="HE253" s="5"/>
      <c r="HF253" s="5"/>
      <c r="HG253" s="4"/>
      <c r="HH253" s="6"/>
      <c r="HI253" s="4"/>
      <c r="HJ253" s="6"/>
      <c r="HK253" s="5"/>
      <c r="HL253" s="5"/>
      <c r="HM253" s="4"/>
      <c r="HN253" s="6"/>
      <c r="HO253" s="4"/>
      <c r="HP253" s="6"/>
      <c r="HQ253" s="5"/>
      <c r="HR253" s="5"/>
      <c r="HS253" s="4"/>
      <c r="HT253" s="6"/>
      <c r="HU253" s="4"/>
      <c r="HV253" s="6"/>
      <c r="HW253" s="5"/>
      <c r="HX253" s="5"/>
      <c r="HY253" s="4"/>
      <c r="HZ253" s="6"/>
      <c r="IA253" s="4"/>
      <c r="IB253" s="6"/>
      <c r="IC253" s="5"/>
      <c r="ID253" s="5"/>
      <c r="IE253" s="4"/>
      <c r="IF253" s="6"/>
      <c r="IG253" s="4"/>
      <c r="IH253" s="6"/>
      <c r="II253" s="5"/>
      <c r="IJ253" s="5"/>
      <c r="IK253" s="4"/>
      <c r="IL253" s="6"/>
      <c r="IM253" s="4"/>
      <c r="IN253" s="6"/>
      <c r="IO253" s="5"/>
      <c r="IP253" s="5"/>
      <c r="IQ253" s="4"/>
      <c r="IR253" s="6"/>
      <c r="IS253" s="4"/>
      <c r="IT253" s="6"/>
      <c r="IU253" s="5"/>
      <c r="IV253" s="5"/>
      <c r="IW253" s="4"/>
      <c r="IX253" s="6"/>
      <c r="IY253" s="4"/>
      <c r="IZ253" s="6"/>
      <c r="JA253" s="5"/>
      <c r="JB253" s="5"/>
      <c r="JC253" s="4"/>
      <c r="JD253" s="6"/>
      <c r="JE253" s="4"/>
      <c r="JF253" s="6"/>
      <c r="JG253" s="5"/>
      <c r="JH253" s="5"/>
      <c r="JI253" s="4"/>
      <c r="JJ253" s="6"/>
      <c r="JK253" s="4"/>
      <c r="JL253" s="6"/>
      <c r="JM253" s="5"/>
      <c r="JN253" s="5"/>
      <c r="JO253" s="4"/>
      <c r="JP253" s="6"/>
      <c r="JQ253" s="4"/>
      <c r="JR253" s="6"/>
      <c r="JS253" s="5"/>
      <c r="JT253" s="5"/>
      <c r="JU253" s="4"/>
      <c r="JV253" s="6"/>
      <c r="JW253" s="4"/>
      <c r="JX253" s="6"/>
      <c r="JY253" s="5"/>
      <c r="JZ253" s="5"/>
      <c r="KA253" s="4"/>
      <c r="KB253" s="6"/>
      <c r="KC253" s="4"/>
      <c r="KD253" s="6"/>
      <c r="KE253" s="5"/>
      <c r="KF253" s="5"/>
      <c r="KG253" s="4"/>
      <c r="KH253" s="6"/>
      <c r="KI253" s="4"/>
      <c r="KJ253" s="6"/>
      <c r="KK253" s="5"/>
      <c r="KL253" s="5"/>
    </row>
    <row r="254">
      <c r="A254" s="3" t="s">
        <v>85</v>
      </c>
      <c r="B254" s="3" t="s">
        <v>86</v>
      </c>
      <c r="C254" s="3" t="s">
        <v>541</v>
      </c>
      <c r="D254" s="3" t="s">
        <v>542</v>
      </c>
      <c r="E254" s="3" t="s">
        <v>483</v>
      </c>
      <c r="F254" s="3" t="s">
        <v>484</v>
      </c>
      <c r="G254" s="3" t="s">
        <v>485</v>
      </c>
      <c r="H254" s="3" t="s">
        <v>104</v>
      </c>
      <c r="I254" s="4"/>
      <c r="J254" s="4">
        <f>=ROUNDDOWN({0},0)</f>
      </c>
      <c r="K254" s="4">
        <v>1000</v>
      </c>
      <c r="L254" s="5">
        <v>1</v>
      </c>
      <c r="M254" s="4"/>
      <c r="N254" s="4">
        <f>=ROUNDDOWN({0},0)</f>
      </c>
      <c r="O254" s="4"/>
      <c r="P254" s="5"/>
      <c r="Q254" s="4">
        <v>88</v>
      </c>
      <c r="R254" s="6">
        <v>1502.01</v>
      </c>
      <c r="S254" s="4"/>
      <c r="T254" s="6"/>
      <c r="U254" s="5"/>
      <c r="V254" s="5"/>
      <c r="W254" s="4">
        <v>28</v>
      </c>
      <c r="X254" s="6">
        <v>469.28</v>
      </c>
      <c r="Y254" s="4"/>
      <c r="Z254" s="6"/>
      <c r="AA254" s="5"/>
      <c r="AB254" s="5"/>
      <c r="AC254" s="4">
        <v>4</v>
      </c>
      <c r="AD254" s="6">
        <v>63.72</v>
      </c>
      <c r="AE254" s="4"/>
      <c r="AF254" s="6"/>
      <c r="AG254" s="5"/>
      <c r="AH254" s="5"/>
      <c r="AI254" s="4">
        <v>6</v>
      </c>
      <c r="AJ254" s="6">
        <v>101.52</v>
      </c>
      <c r="AK254" s="4"/>
      <c r="AL254" s="6"/>
      <c r="AM254" s="5"/>
      <c r="AN254" s="5"/>
      <c r="AO254" s="4">
        <v>10</v>
      </c>
      <c r="AP254" s="6">
        <v>178.4</v>
      </c>
      <c r="AQ254" s="4"/>
      <c r="AR254" s="6"/>
      <c r="AS254" s="5"/>
      <c r="AT254" s="5"/>
      <c r="AU254" s="4"/>
      <c r="AV254" s="6"/>
      <c r="AW254" s="4"/>
      <c r="AX254" s="6"/>
      <c r="AY254" s="5"/>
      <c r="AZ254" s="5"/>
      <c r="BA254" s="4"/>
      <c r="BB254" s="6"/>
      <c r="BC254" s="4"/>
      <c r="BD254" s="6"/>
      <c r="BE254" s="5"/>
      <c r="BF254" s="5"/>
      <c r="BG254" s="4">
        <v>21</v>
      </c>
      <c r="BH254" s="6">
        <v>365.61</v>
      </c>
      <c r="BI254" s="4"/>
      <c r="BJ254" s="6"/>
      <c r="BK254" s="5"/>
      <c r="BL254" s="5"/>
      <c r="BM254" s="4"/>
      <c r="BN254" s="6"/>
      <c r="BO254" s="4"/>
      <c r="BP254" s="6"/>
      <c r="BQ254" s="5"/>
      <c r="BR254" s="5"/>
      <c r="BS254" s="4"/>
      <c r="BT254" s="6"/>
      <c r="BU254" s="4"/>
      <c r="BV254" s="6"/>
      <c r="BW254" s="5"/>
      <c r="BX254" s="5"/>
      <c r="BY254" s="4"/>
      <c r="BZ254" s="6"/>
      <c r="CA254" s="4"/>
      <c r="CB254" s="6"/>
      <c r="CC254" s="5"/>
      <c r="CD254" s="5"/>
      <c r="CE254" s="4">
        <v>8</v>
      </c>
      <c r="CF254" s="6">
        <v>135.44</v>
      </c>
      <c r="CG254" s="4"/>
      <c r="CH254" s="6"/>
      <c r="CI254" s="5"/>
      <c r="CJ254" s="5"/>
      <c r="CK254" s="4"/>
      <c r="CL254" s="6"/>
      <c r="CM254" s="4"/>
      <c r="CN254" s="6"/>
      <c r="CO254" s="5"/>
      <c r="CP254" s="5"/>
      <c r="CQ254" s="4">
        <v>10</v>
      </c>
      <c r="CR254" s="6">
        <v>168.64</v>
      </c>
      <c r="CS254" s="4"/>
      <c r="CT254" s="6"/>
      <c r="CU254" s="5"/>
      <c r="CV254" s="5"/>
      <c r="CW254" s="4"/>
      <c r="CX254" s="6"/>
      <c r="CY254" s="4"/>
      <c r="CZ254" s="6"/>
      <c r="DA254" s="5"/>
      <c r="DB254" s="5"/>
      <c r="DC254" s="4"/>
      <c r="DD254" s="6"/>
      <c r="DE254" s="4"/>
      <c r="DF254" s="6"/>
      <c r="DG254" s="5"/>
      <c r="DH254" s="5"/>
      <c r="DI254" s="4"/>
      <c r="DJ254" s="6"/>
      <c r="DK254" s="4"/>
      <c r="DL254" s="6"/>
      <c r="DM254" s="5"/>
      <c r="DN254" s="5"/>
      <c r="DO254" s="4"/>
      <c r="DP254" s="6"/>
      <c r="DQ254" s="4"/>
      <c r="DR254" s="6"/>
      <c r="DS254" s="5"/>
      <c r="DT254" s="5"/>
      <c r="DU254" s="4"/>
      <c r="DV254" s="6"/>
      <c r="DW254" s="4"/>
      <c r="DX254" s="6"/>
      <c r="DY254" s="5"/>
      <c r="DZ254" s="5"/>
      <c r="EA254" s="4">
        <v>1</v>
      </c>
      <c r="EB254" s="6">
        <v>19.4</v>
      </c>
      <c r="EC254" s="4"/>
      <c r="ED254" s="6"/>
      <c r="EE254" s="5"/>
      <c r="EF254" s="5"/>
      <c r="EG254" s="4"/>
      <c r="EH254" s="6"/>
      <c r="EI254" s="4"/>
      <c r="EJ254" s="6"/>
      <c r="EK254" s="5"/>
      <c r="EL254" s="5"/>
      <c r="EM254" s="4"/>
      <c r="EN254" s="6"/>
      <c r="EO254" s="4"/>
      <c r="EP254" s="6"/>
      <c r="EQ254" s="5"/>
      <c r="ER254" s="5"/>
      <c r="ES254" s="4"/>
      <c r="ET254" s="6"/>
      <c r="EU254" s="4"/>
      <c r="EV254" s="6"/>
      <c r="EW254" s="5"/>
      <c r="EX254" s="5"/>
      <c r="EY254" s="4"/>
      <c r="EZ254" s="6"/>
      <c r="FA254" s="4"/>
      <c r="FB254" s="6"/>
      <c r="FC254" s="5"/>
      <c r="FD254" s="5"/>
      <c r="FE254" s="4"/>
      <c r="FF254" s="6"/>
      <c r="FG254" s="4"/>
      <c r="FH254" s="6"/>
      <c r="FI254" s="5"/>
      <c r="FJ254" s="5"/>
      <c r="FK254" s="4"/>
      <c r="FL254" s="6"/>
      <c r="FM254" s="4"/>
      <c r="FN254" s="6"/>
      <c r="FO254" s="5"/>
      <c r="FP254" s="5"/>
      <c r="FQ254" s="4"/>
      <c r="FR254" s="6"/>
      <c r="FS254" s="4"/>
      <c r="FT254" s="6"/>
      <c r="FU254" s="5"/>
      <c r="FV254" s="5"/>
      <c r="FW254" s="4"/>
      <c r="FX254" s="6"/>
      <c r="FY254" s="4"/>
      <c r="FZ254" s="6"/>
      <c r="GA254" s="5"/>
      <c r="GB254" s="5"/>
      <c r="GC254" s="4"/>
      <c r="GD254" s="6"/>
      <c r="GE254" s="4"/>
      <c r="GF254" s="6"/>
      <c r="GG254" s="5"/>
      <c r="GH254" s="5"/>
      <c r="GI254" s="4"/>
      <c r="GJ254" s="6"/>
      <c r="GK254" s="4"/>
      <c r="GL254" s="6"/>
      <c r="GM254" s="5"/>
      <c r="GN254" s="5"/>
      <c r="GO254" s="4"/>
      <c r="GP254" s="6"/>
      <c r="GQ254" s="4"/>
      <c r="GR254" s="6"/>
      <c r="GS254" s="5"/>
      <c r="GT254" s="5"/>
      <c r="GU254" s="4"/>
      <c r="GV254" s="6"/>
      <c r="GW254" s="4"/>
      <c r="GX254" s="6"/>
      <c r="GY254" s="5"/>
      <c r="GZ254" s="5"/>
      <c r="HA254" s="4"/>
      <c r="HB254" s="6"/>
      <c r="HC254" s="4"/>
      <c r="HD254" s="6"/>
      <c r="HE254" s="5"/>
      <c r="HF254" s="5"/>
      <c r="HG254" s="4"/>
      <c r="HH254" s="6"/>
      <c r="HI254" s="4"/>
      <c r="HJ254" s="6"/>
      <c r="HK254" s="5"/>
      <c r="HL254" s="5"/>
      <c r="HM254" s="4"/>
      <c r="HN254" s="6"/>
      <c r="HO254" s="4"/>
      <c r="HP254" s="6"/>
      <c r="HQ254" s="5"/>
      <c r="HR254" s="5"/>
      <c r="HS254" s="4"/>
      <c r="HT254" s="6"/>
      <c r="HU254" s="4"/>
      <c r="HV254" s="6"/>
      <c r="HW254" s="5"/>
      <c r="HX254" s="5"/>
      <c r="HY254" s="4"/>
      <c r="HZ254" s="6"/>
      <c r="IA254" s="4"/>
      <c r="IB254" s="6"/>
      <c r="IC254" s="5"/>
      <c r="ID254" s="5"/>
      <c r="IE254" s="4"/>
      <c r="IF254" s="6"/>
      <c r="IG254" s="4"/>
      <c r="IH254" s="6"/>
      <c r="II254" s="5"/>
      <c r="IJ254" s="5"/>
      <c r="IK254" s="4"/>
      <c r="IL254" s="6"/>
      <c r="IM254" s="4"/>
      <c r="IN254" s="6"/>
      <c r="IO254" s="5"/>
      <c r="IP254" s="5"/>
      <c r="IQ254" s="4"/>
      <c r="IR254" s="6"/>
      <c r="IS254" s="4"/>
      <c r="IT254" s="6"/>
      <c r="IU254" s="5"/>
      <c r="IV254" s="5"/>
      <c r="IW254" s="4"/>
      <c r="IX254" s="6"/>
      <c r="IY254" s="4"/>
      <c r="IZ254" s="6"/>
      <c r="JA254" s="5"/>
      <c r="JB254" s="5"/>
      <c r="JC254" s="4"/>
      <c r="JD254" s="6"/>
      <c r="JE254" s="4"/>
      <c r="JF254" s="6"/>
      <c r="JG254" s="5"/>
      <c r="JH254" s="5"/>
      <c r="JI254" s="4"/>
      <c r="JJ254" s="6"/>
      <c r="JK254" s="4"/>
      <c r="JL254" s="6"/>
      <c r="JM254" s="5"/>
      <c r="JN254" s="5"/>
      <c r="JO254" s="4"/>
      <c r="JP254" s="6"/>
      <c r="JQ254" s="4"/>
      <c r="JR254" s="6"/>
      <c r="JS254" s="5"/>
      <c r="JT254" s="5"/>
      <c r="JU254" s="4"/>
      <c r="JV254" s="6"/>
      <c r="JW254" s="4"/>
      <c r="JX254" s="6"/>
      <c r="JY254" s="5"/>
      <c r="JZ254" s="5"/>
      <c r="KA254" s="4"/>
      <c r="KB254" s="6"/>
      <c r="KC254" s="4"/>
      <c r="KD254" s="6"/>
      <c r="KE254" s="5"/>
      <c r="KF254" s="5"/>
      <c r="KG254" s="4"/>
      <c r="KH254" s="6"/>
      <c r="KI254" s="4"/>
      <c r="KJ254" s="6"/>
      <c r="KK254" s="5"/>
      <c r="KL254" s="5"/>
    </row>
    <row r="255">
      <c r="A255" s="3" t="s">
        <v>85</v>
      </c>
      <c r="B255" s="3" t="s">
        <v>86</v>
      </c>
      <c r="C255" s="3" t="s">
        <v>541</v>
      </c>
      <c r="D255" s="3" t="s">
        <v>542</v>
      </c>
      <c r="E255" s="3" t="s">
        <v>480</v>
      </c>
      <c r="F255" s="3" t="s">
        <v>481</v>
      </c>
      <c r="G255" s="3" t="s">
        <v>482</v>
      </c>
      <c r="H255" s="3" t="s">
        <v>129</v>
      </c>
      <c r="I255" s="4"/>
      <c r="J255" s="4">
        <f>=ROUNDDOWN({0},0)</f>
      </c>
      <c r="K255" s="4">
        <v>600</v>
      </c>
      <c r="L255" s="5">
        <v>0.8333</v>
      </c>
      <c r="M255" s="4"/>
      <c r="N255" s="4">
        <f>=ROUNDDOWN({0},0)</f>
      </c>
      <c r="O255" s="4"/>
      <c r="P255" s="5"/>
      <c r="Q255" s="4">
        <v>64</v>
      </c>
      <c r="R255" s="6">
        <v>1270.8</v>
      </c>
      <c r="S255" s="4"/>
      <c r="T255" s="6"/>
      <c r="U255" s="5"/>
      <c r="V255" s="5"/>
      <c r="W255" s="4">
        <v>2</v>
      </c>
      <c r="X255" s="6">
        <v>37.28</v>
      </c>
      <c r="Y255" s="4"/>
      <c r="Z255" s="6"/>
      <c r="AA255" s="5"/>
      <c r="AB255" s="5"/>
      <c r="AC255" s="4">
        <v>13</v>
      </c>
      <c r="AD255" s="6">
        <v>218.67</v>
      </c>
      <c r="AE255" s="4"/>
      <c r="AF255" s="6"/>
      <c r="AG255" s="5"/>
      <c r="AH255" s="5"/>
      <c r="AI255" s="4">
        <v>3</v>
      </c>
      <c r="AJ255" s="6">
        <v>59.25</v>
      </c>
      <c r="AK255" s="4"/>
      <c r="AL255" s="6"/>
      <c r="AM255" s="5"/>
      <c r="AN255" s="5"/>
      <c r="AO255" s="4">
        <v>17</v>
      </c>
      <c r="AP255" s="6">
        <v>353.43</v>
      </c>
      <c r="AQ255" s="4"/>
      <c r="AR255" s="6"/>
      <c r="AS255" s="5"/>
      <c r="AT255" s="5"/>
      <c r="AU255" s="4"/>
      <c r="AV255" s="6"/>
      <c r="AW255" s="4"/>
      <c r="AX255" s="6"/>
      <c r="AY255" s="5"/>
      <c r="AZ255" s="5"/>
      <c r="BA255" s="4">
        <v>1</v>
      </c>
      <c r="BB255" s="6">
        <v>29.33</v>
      </c>
      <c r="BC255" s="4"/>
      <c r="BD255" s="6"/>
      <c r="BE255" s="5"/>
      <c r="BF255" s="5"/>
      <c r="BG255" s="4">
        <v>9</v>
      </c>
      <c r="BH255" s="6">
        <v>184.88</v>
      </c>
      <c r="BI255" s="4"/>
      <c r="BJ255" s="6"/>
      <c r="BK255" s="5"/>
      <c r="BL255" s="5"/>
      <c r="BM255" s="4"/>
      <c r="BN255" s="6"/>
      <c r="BO255" s="4"/>
      <c r="BP255" s="6"/>
      <c r="BQ255" s="5"/>
      <c r="BR255" s="5"/>
      <c r="BS255" s="4">
        <v>1</v>
      </c>
      <c r="BT255" s="6">
        <v>20.51</v>
      </c>
      <c r="BU255" s="4"/>
      <c r="BV255" s="6"/>
      <c r="BW255" s="5"/>
      <c r="BX255" s="5"/>
      <c r="BY255" s="4"/>
      <c r="BZ255" s="6"/>
      <c r="CA255" s="4"/>
      <c r="CB255" s="6"/>
      <c r="CC255" s="5"/>
      <c r="CD255" s="5"/>
      <c r="CE255" s="4">
        <v>4</v>
      </c>
      <c r="CF255" s="6">
        <v>79</v>
      </c>
      <c r="CG255" s="4"/>
      <c r="CH255" s="6"/>
      <c r="CI255" s="5"/>
      <c r="CJ255" s="5"/>
      <c r="CK255" s="4"/>
      <c r="CL255" s="6"/>
      <c r="CM255" s="4"/>
      <c r="CN255" s="6"/>
      <c r="CO255" s="5"/>
      <c r="CP255" s="5"/>
      <c r="CQ255" s="4">
        <v>5</v>
      </c>
      <c r="CR255" s="6">
        <v>100.8</v>
      </c>
      <c r="CS255" s="4"/>
      <c r="CT255" s="6"/>
      <c r="CU255" s="5"/>
      <c r="CV255" s="5"/>
      <c r="CW255" s="4">
        <v>2</v>
      </c>
      <c r="CX255" s="6">
        <v>40.32</v>
      </c>
      <c r="CY255" s="4"/>
      <c r="CZ255" s="6"/>
      <c r="DA255" s="5"/>
      <c r="DB255" s="5"/>
      <c r="DC255" s="4"/>
      <c r="DD255" s="6"/>
      <c r="DE255" s="4"/>
      <c r="DF255" s="6"/>
      <c r="DG255" s="5"/>
      <c r="DH255" s="5"/>
      <c r="DI255" s="4">
        <v>2</v>
      </c>
      <c r="DJ255" s="6">
        <v>39.68</v>
      </c>
      <c r="DK255" s="4"/>
      <c r="DL255" s="6"/>
      <c r="DM255" s="5"/>
      <c r="DN255" s="5"/>
      <c r="DO255" s="4"/>
      <c r="DP255" s="6"/>
      <c r="DQ255" s="4"/>
      <c r="DR255" s="6"/>
      <c r="DS255" s="5"/>
      <c r="DT255" s="5"/>
      <c r="DU255" s="4"/>
      <c r="DV255" s="6"/>
      <c r="DW255" s="4"/>
      <c r="DX255" s="6"/>
      <c r="DY255" s="5"/>
      <c r="DZ255" s="5"/>
      <c r="EA255" s="4">
        <v>1</v>
      </c>
      <c r="EB255" s="6">
        <v>22.18</v>
      </c>
      <c r="EC255" s="4"/>
      <c r="ED255" s="6"/>
      <c r="EE255" s="5"/>
      <c r="EF255" s="5"/>
      <c r="EG255" s="4"/>
      <c r="EH255" s="6"/>
      <c r="EI255" s="4"/>
      <c r="EJ255" s="6"/>
      <c r="EK255" s="5"/>
      <c r="EL255" s="5"/>
      <c r="EM255" s="4">
        <v>1</v>
      </c>
      <c r="EN255" s="6">
        <v>20.16</v>
      </c>
      <c r="EO255" s="4"/>
      <c r="EP255" s="6"/>
      <c r="EQ255" s="5"/>
      <c r="ER255" s="5"/>
      <c r="ES255" s="4"/>
      <c r="ET255" s="6"/>
      <c r="EU255" s="4"/>
      <c r="EV255" s="6"/>
      <c r="EW255" s="5"/>
      <c r="EX255" s="5"/>
      <c r="EY255" s="4"/>
      <c r="EZ255" s="6"/>
      <c r="FA255" s="4"/>
      <c r="FB255" s="6"/>
      <c r="FC255" s="5"/>
      <c r="FD255" s="5"/>
      <c r="FE255" s="4"/>
      <c r="FF255" s="6"/>
      <c r="FG255" s="4"/>
      <c r="FH255" s="6"/>
      <c r="FI255" s="5"/>
      <c r="FJ255" s="5"/>
      <c r="FK255" s="4"/>
      <c r="FL255" s="6"/>
      <c r="FM255" s="4"/>
      <c r="FN255" s="6"/>
      <c r="FO255" s="5"/>
      <c r="FP255" s="5"/>
      <c r="FQ255" s="4"/>
      <c r="FR255" s="6"/>
      <c r="FS255" s="4"/>
      <c r="FT255" s="6"/>
      <c r="FU255" s="5"/>
      <c r="FV255" s="5"/>
      <c r="FW255" s="4"/>
      <c r="FX255" s="6"/>
      <c r="FY255" s="4"/>
      <c r="FZ255" s="6"/>
      <c r="GA255" s="5"/>
      <c r="GB255" s="5"/>
      <c r="GC255" s="4"/>
      <c r="GD255" s="6"/>
      <c r="GE255" s="4"/>
      <c r="GF255" s="6"/>
      <c r="GG255" s="5"/>
      <c r="GH255" s="5"/>
      <c r="GI255" s="4">
        <v>3</v>
      </c>
      <c r="GJ255" s="6">
        <v>65.31</v>
      </c>
      <c r="GK255" s="4"/>
      <c r="GL255" s="6"/>
      <c r="GM255" s="5"/>
      <c r="GN255" s="5"/>
      <c r="GO255" s="4"/>
      <c r="GP255" s="6"/>
      <c r="GQ255" s="4"/>
      <c r="GR255" s="6"/>
      <c r="GS255" s="5"/>
      <c r="GT255" s="5"/>
      <c r="GU255" s="4"/>
      <c r="GV255" s="6"/>
      <c r="GW255" s="4"/>
      <c r="GX255" s="6"/>
      <c r="GY255" s="5"/>
      <c r="GZ255" s="5"/>
      <c r="HA255" s="4"/>
      <c r="HB255" s="6"/>
      <c r="HC255" s="4"/>
      <c r="HD255" s="6"/>
      <c r="HE255" s="5"/>
      <c r="HF255" s="5"/>
      <c r="HG255" s="4"/>
      <c r="HH255" s="6"/>
      <c r="HI255" s="4"/>
      <c r="HJ255" s="6"/>
      <c r="HK255" s="5"/>
      <c r="HL255" s="5"/>
      <c r="HM255" s="4"/>
      <c r="HN255" s="6"/>
      <c r="HO255" s="4"/>
      <c r="HP255" s="6"/>
      <c r="HQ255" s="5"/>
      <c r="HR255" s="5"/>
      <c r="HS255" s="4"/>
      <c r="HT255" s="6"/>
      <c r="HU255" s="4"/>
      <c r="HV255" s="6"/>
      <c r="HW255" s="5"/>
      <c r="HX255" s="5"/>
      <c r="HY255" s="4"/>
      <c r="HZ255" s="6"/>
      <c r="IA255" s="4"/>
      <c r="IB255" s="6"/>
      <c r="IC255" s="5"/>
      <c r="ID255" s="5"/>
      <c r="IE255" s="4"/>
      <c r="IF255" s="6"/>
      <c r="IG255" s="4"/>
      <c r="IH255" s="6"/>
      <c r="II255" s="5"/>
      <c r="IJ255" s="5"/>
      <c r="IK255" s="4"/>
      <c r="IL255" s="6"/>
      <c r="IM255" s="4"/>
      <c r="IN255" s="6"/>
      <c r="IO255" s="5"/>
      <c r="IP255" s="5"/>
      <c r="IQ255" s="4"/>
      <c r="IR255" s="6"/>
      <c r="IS255" s="4"/>
      <c r="IT255" s="6"/>
      <c r="IU255" s="5"/>
      <c r="IV255" s="5"/>
      <c r="IW255" s="4"/>
      <c r="IX255" s="6"/>
      <c r="IY255" s="4"/>
      <c r="IZ255" s="6"/>
      <c r="JA255" s="5"/>
      <c r="JB255" s="5"/>
      <c r="JC255" s="4"/>
      <c r="JD255" s="6"/>
      <c r="JE255" s="4"/>
      <c r="JF255" s="6"/>
      <c r="JG255" s="5"/>
      <c r="JH255" s="5"/>
      <c r="JI255" s="4"/>
      <c r="JJ255" s="6"/>
      <c r="JK255" s="4"/>
      <c r="JL255" s="6"/>
      <c r="JM255" s="5"/>
      <c r="JN255" s="5"/>
      <c r="JO255" s="4"/>
      <c r="JP255" s="6"/>
      <c r="JQ255" s="4"/>
      <c r="JR255" s="6"/>
      <c r="JS255" s="5"/>
      <c r="JT255" s="5"/>
      <c r="JU255" s="4"/>
      <c r="JV255" s="6"/>
      <c r="JW255" s="4"/>
      <c r="JX255" s="6"/>
      <c r="JY255" s="5"/>
      <c r="JZ255" s="5"/>
      <c r="KA255" s="4"/>
      <c r="KB255" s="6"/>
      <c r="KC255" s="4"/>
      <c r="KD255" s="6"/>
      <c r="KE255" s="5"/>
      <c r="KF255" s="5"/>
      <c r="KG255" s="4"/>
      <c r="KH255" s="6"/>
      <c r="KI255" s="4"/>
      <c r="KJ255" s="6"/>
      <c r="KK255" s="5"/>
      <c r="KL255" s="5"/>
    </row>
    <row r="256">
      <c r="A256" s="3" t="s">
        <v>85</v>
      </c>
      <c r="B256" s="3" t="s">
        <v>86</v>
      </c>
      <c r="C256" s="3" t="s">
        <v>541</v>
      </c>
      <c r="D256" s="3" t="s">
        <v>542</v>
      </c>
      <c r="E256" s="3" t="s">
        <v>265</v>
      </c>
      <c r="F256" s="3" t="s">
        <v>266</v>
      </c>
      <c r="G256" s="3" t="s">
        <v>104</v>
      </c>
      <c r="H256" s="3" t="s">
        <v>104</v>
      </c>
      <c r="I256" s="4"/>
      <c r="J256" s="4">
        <f>=ROUNDDOWN({0},0)</f>
      </c>
      <c r="K256" s="4">
        <v>2300</v>
      </c>
      <c r="L256" s="5">
        <v>1</v>
      </c>
      <c r="M256" s="4"/>
      <c r="N256" s="4">
        <f>=ROUNDDOWN({0},0)</f>
      </c>
      <c r="O256" s="4"/>
      <c r="P256" s="5"/>
      <c r="Q256" s="4">
        <v>29</v>
      </c>
      <c r="R256" s="6">
        <v>518.55</v>
      </c>
      <c r="S256" s="4"/>
      <c r="T256" s="6"/>
      <c r="U256" s="5"/>
      <c r="V256" s="5"/>
      <c r="W256" s="4">
        <v>7</v>
      </c>
      <c r="X256" s="6">
        <v>111.86</v>
      </c>
      <c r="Y256" s="4"/>
      <c r="Z256" s="6"/>
      <c r="AA256" s="5"/>
      <c r="AB256" s="5"/>
      <c r="AC256" s="4">
        <v>2</v>
      </c>
      <c r="AD256" s="6">
        <v>31.92</v>
      </c>
      <c r="AE256" s="4"/>
      <c r="AF256" s="6"/>
      <c r="AG256" s="5"/>
      <c r="AH256" s="5"/>
      <c r="AI256" s="4"/>
      <c r="AJ256" s="6"/>
      <c r="AK256" s="4"/>
      <c r="AL256" s="6"/>
      <c r="AM256" s="5"/>
      <c r="AN256" s="5"/>
      <c r="AO256" s="4">
        <v>10</v>
      </c>
      <c r="AP256" s="6">
        <v>181.9</v>
      </c>
      <c r="AQ256" s="4"/>
      <c r="AR256" s="6"/>
      <c r="AS256" s="5"/>
      <c r="AT256" s="5"/>
      <c r="AU256" s="4"/>
      <c r="AV256" s="6"/>
      <c r="AW256" s="4"/>
      <c r="AX256" s="6"/>
      <c r="AY256" s="5"/>
      <c r="AZ256" s="5"/>
      <c r="BA256" s="4"/>
      <c r="BB256" s="6"/>
      <c r="BC256" s="4"/>
      <c r="BD256" s="6"/>
      <c r="BE256" s="5"/>
      <c r="BF256" s="5"/>
      <c r="BG256" s="4"/>
      <c r="BH256" s="6"/>
      <c r="BI256" s="4"/>
      <c r="BJ256" s="6"/>
      <c r="BK256" s="5"/>
      <c r="BL256" s="5"/>
      <c r="BM256" s="4"/>
      <c r="BN256" s="6"/>
      <c r="BO256" s="4"/>
      <c r="BP256" s="6"/>
      <c r="BQ256" s="5"/>
      <c r="BR256" s="5"/>
      <c r="BS256" s="4">
        <v>3</v>
      </c>
      <c r="BT256" s="6">
        <v>52.77</v>
      </c>
      <c r="BU256" s="4"/>
      <c r="BV256" s="6"/>
      <c r="BW256" s="5"/>
      <c r="BX256" s="5"/>
      <c r="BY256" s="4"/>
      <c r="BZ256" s="6"/>
      <c r="CA256" s="4"/>
      <c r="CB256" s="6"/>
      <c r="CC256" s="5"/>
      <c r="CD256" s="5"/>
      <c r="CE256" s="4">
        <v>2</v>
      </c>
      <c r="CF256" s="6">
        <v>33.86</v>
      </c>
      <c r="CG256" s="4"/>
      <c r="CH256" s="6"/>
      <c r="CI256" s="5"/>
      <c r="CJ256" s="5"/>
      <c r="CK256" s="4">
        <v>1</v>
      </c>
      <c r="CL256" s="6">
        <v>34.64</v>
      </c>
      <c r="CM256" s="4"/>
      <c r="CN256" s="6"/>
      <c r="CO256" s="5"/>
      <c r="CP256" s="5"/>
      <c r="CQ256" s="4">
        <v>2</v>
      </c>
      <c r="CR256" s="6">
        <v>34.56</v>
      </c>
      <c r="CS256" s="4"/>
      <c r="CT256" s="6"/>
      <c r="CU256" s="5"/>
      <c r="CV256" s="5"/>
      <c r="CW256" s="4">
        <v>1</v>
      </c>
      <c r="CX256" s="6">
        <v>17.64</v>
      </c>
      <c r="CY256" s="4"/>
      <c r="CZ256" s="6"/>
      <c r="DA256" s="5"/>
      <c r="DB256" s="5"/>
      <c r="DC256" s="4"/>
      <c r="DD256" s="6"/>
      <c r="DE256" s="4"/>
      <c r="DF256" s="6"/>
      <c r="DG256" s="5"/>
      <c r="DH256" s="5"/>
      <c r="DI256" s="4"/>
      <c r="DJ256" s="6"/>
      <c r="DK256" s="4"/>
      <c r="DL256" s="6"/>
      <c r="DM256" s="5"/>
      <c r="DN256" s="5"/>
      <c r="DO256" s="4"/>
      <c r="DP256" s="6"/>
      <c r="DQ256" s="4"/>
      <c r="DR256" s="6"/>
      <c r="DS256" s="5"/>
      <c r="DT256" s="5"/>
      <c r="DU256" s="4"/>
      <c r="DV256" s="6"/>
      <c r="DW256" s="4"/>
      <c r="DX256" s="6"/>
      <c r="DY256" s="5"/>
      <c r="DZ256" s="5"/>
      <c r="EA256" s="4">
        <v>1</v>
      </c>
      <c r="EB256" s="6">
        <v>19.4</v>
      </c>
      <c r="EC256" s="4"/>
      <c r="ED256" s="6"/>
      <c r="EE256" s="5"/>
      <c r="EF256" s="5"/>
      <c r="EG256" s="4"/>
      <c r="EH256" s="6"/>
      <c r="EI256" s="4"/>
      <c r="EJ256" s="6"/>
      <c r="EK256" s="5"/>
      <c r="EL256" s="5"/>
      <c r="EM256" s="4"/>
      <c r="EN256" s="6"/>
      <c r="EO256" s="4"/>
      <c r="EP256" s="6"/>
      <c r="EQ256" s="5"/>
      <c r="ER256" s="5"/>
      <c r="ES256" s="4"/>
      <c r="ET256" s="6"/>
      <c r="EU256" s="4"/>
      <c r="EV256" s="6"/>
      <c r="EW256" s="5"/>
      <c r="EX256" s="5"/>
      <c r="EY256" s="4"/>
      <c r="EZ256" s="6"/>
      <c r="FA256" s="4"/>
      <c r="FB256" s="6"/>
      <c r="FC256" s="5"/>
      <c r="FD256" s="5"/>
      <c r="FE256" s="4"/>
      <c r="FF256" s="6"/>
      <c r="FG256" s="4"/>
      <c r="FH256" s="6"/>
      <c r="FI256" s="5"/>
      <c r="FJ256" s="5"/>
      <c r="FK256" s="4"/>
      <c r="FL256" s="6"/>
      <c r="FM256" s="4"/>
      <c r="FN256" s="6"/>
      <c r="FO256" s="5"/>
      <c r="FP256" s="5"/>
      <c r="FQ256" s="4"/>
      <c r="FR256" s="6"/>
      <c r="FS256" s="4"/>
      <c r="FT256" s="6"/>
      <c r="FU256" s="5"/>
      <c r="FV256" s="5"/>
      <c r="FW256" s="4"/>
      <c r="FX256" s="6"/>
      <c r="FY256" s="4"/>
      <c r="FZ256" s="6"/>
      <c r="GA256" s="5"/>
      <c r="GB256" s="5"/>
      <c r="GC256" s="4"/>
      <c r="GD256" s="6"/>
      <c r="GE256" s="4"/>
      <c r="GF256" s="6"/>
      <c r="GG256" s="5"/>
      <c r="GH256" s="5"/>
      <c r="GI256" s="4"/>
      <c r="GJ256" s="6"/>
      <c r="GK256" s="4"/>
      <c r="GL256" s="6"/>
      <c r="GM256" s="5"/>
      <c r="GN256" s="5"/>
      <c r="GO256" s="4"/>
      <c r="GP256" s="6"/>
      <c r="GQ256" s="4"/>
      <c r="GR256" s="6"/>
      <c r="GS256" s="5"/>
      <c r="GT256" s="5"/>
      <c r="GU256" s="4"/>
      <c r="GV256" s="6"/>
      <c r="GW256" s="4"/>
      <c r="GX256" s="6"/>
      <c r="GY256" s="5"/>
      <c r="GZ256" s="5"/>
      <c r="HA256" s="4"/>
      <c r="HB256" s="6"/>
      <c r="HC256" s="4"/>
      <c r="HD256" s="6"/>
      <c r="HE256" s="5"/>
      <c r="HF256" s="5"/>
      <c r="HG256" s="4"/>
      <c r="HH256" s="6"/>
      <c r="HI256" s="4"/>
      <c r="HJ256" s="6"/>
      <c r="HK256" s="5"/>
      <c r="HL256" s="5"/>
      <c r="HM256" s="4"/>
      <c r="HN256" s="6"/>
      <c r="HO256" s="4"/>
      <c r="HP256" s="6"/>
      <c r="HQ256" s="5"/>
      <c r="HR256" s="5"/>
      <c r="HS256" s="4"/>
      <c r="HT256" s="6"/>
      <c r="HU256" s="4"/>
      <c r="HV256" s="6"/>
      <c r="HW256" s="5"/>
      <c r="HX256" s="5"/>
      <c r="HY256" s="4"/>
      <c r="HZ256" s="6"/>
      <c r="IA256" s="4"/>
      <c r="IB256" s="6"/>
      <c r="IC256" s="5"/>
      <c r="ID256" s="5"/>
      <c r="IE256" s="4"/>
      <c r="IF256" s="6"/>
      <c r="IG256" s="4"/>
      <c r="IH256" s="6"/>
      <c r="II256" s="5"/>
      <c r="IJ256" s="5"/>
      <c r="IK256" s="4"/>
      <c r="IL256" s="6"/>
      <c r="IM256" s="4"/>
      <c r="IN256" s="6"/>
      <c r="IO256" s="5"/>
      <c r="IP256" s="5"/>
      <c r="IQ256" s="4"/>
      <c r="IR256" s="6"/>
      <c r="IS256" s="4"/>
      <c r="IT256" s="6"/>
      <c r="IU256" s="5"/>
      <c r="IV256" s="5"/>
      <c r="IW256" s="4"/>
      <c r="IX256" s="6"/>
      <c r="IY256" s="4"/>
      <c r="IZ256" s="6"/>
      <c r="JA256" s="5"/>
      <c r="JB256" s="5"/>
      <c r="JC256" s="4"/>
      <c r="JD256" s="6"/>
      <c r="JE256" s="4"/>
      <c r="JF256" s="6"/>
      <c r="JG256" s="5"/>
      <c r="JH256" s="5"/>
      <c r="JI256" s="4"/>
      <c r="JJ256" s="6"/>
      <c r="JK256" s="4"/>
      <c r="JL256" s="6"/>
      <c r="JM256" s="5"/>
      <c r="JN256" s="5"/>
      <c r="JO256" s="4"/>
      <c r="JP256" s="6"/>
      <c r="JQ256" s="4"/>
      <c r="JR256" s="6"/>
      <c r="JS256" s="5"/>
      <c r="JT256" s="5"/>
      <c r="JU256" s="4"/>
      <c r="JV256" s="6"/>
      <c r="JW256" s="4"/>
      <c r="JX256" s="6"/>
      <c r="JY256" s="5"/>
      <c r="JZ256" s="5"/>
      <c r="KA256" s="4"/>
      <c r="KB256" s="6"/>
      <c r="KC256" s="4"/>
      <c r="KD256" s="6"/>
      <c r="KE256" s="5"/>
      <c r="KF256" s="5"/>
      <c r="KG256" s="4"/>
      <c r="KH256" s="6"/>
      <c r="KI256" s="4"/>
      <c r="KJ256" s="6"/>
      <c r="KK256" s="5"/>
      <c r="KL256" s="5"/>
    </row>
    <row r="257">
      <c r="A257" s="3" t="s">
        <v>85</v>
      </c>
      <c r="B257" s="3" t="s">
        <v>86</v>
      </c>
      <c r="C257" s="3" t="s">
        <v>541</v>
      </c>
      <c r="D257" s="3" t="s">
        <v>542</v>
      </c>
      <c r="E257" s="3" t="s">
        <v>166</v>
      </c>
      <c r="F257" s="3" t="s">
        <v>167</v>
      </c>
      <c r="G257" s="3" t="s">
        <v>168</v>
      </c>
      <c r="H257" s="3" t="s">
        <v>104</v>
      </c>
      <c r="I257" s="4"/>
      <c r="J257" s="4">
        <f>=ROUNDDOWN({0},0)</f>
      </c>
      <c r="K257" s="4"/>
      <c r="L257" s="5">
        <v>1</v>
      </c>
      <c r="M257" s="4"/>
      <c r="N257" s="4">
        <f>=ROUNDDOWN({0},0)</f>
      </c>
      <c r="O257" s="4"/>
      <c r="P257" s="5"/>
      <c r="Q257" s="4">
        <v>13</v>
      </c>
      <c r="R257" s="6">
        <v>260.24</v>
      </c>
      <c r="S257" s="4"/>
      <c r="T257" s="6"/>
      <c r="U257" s="5"/>
      <c r="V257" s="5"/>
      <c r="W257" s="4">
        <v>4</v>
      </c>
      <c r="X257" s="6">
        <v>78.28</v>
      </c>
      <c r="Y257" s="4"/>
      <c r="Z257" s="6"/>
      <c r="AA257" s="5"/>
      <c r="AB257" s="5"/>
      <c r="AC257" s="4"/>
      <c r="AD257" s="6"/>
      <c r="AE257" s="4"/>
      <c r="AF257" s="6"/>
      <c r="AG257" s="5"/>
      <c r="AH257" s="5"/>
      <c r="AI257" s="4"/>
      <c r="AJ257" s="6"/>
      <c r="AK257" s="4"/>
      <c r="AL257" s="6"/>
      <c r="AM257" s="5"/>
      <c r="AN257" s="5"/>
      <c r="AO257" s="4">
        <v>4</v>
      </c>
      <c r="AP257" s="6">
        <v>83.16</v>
      </c>
      <c r="AQ257" s="4"/>
      <c r="AR257" s="6"/>
      <c r="AS257" s="5"/>
      <c r="AT257" s="5"/>
      <c r="AU257" s="4"/>
      <c r="AV257" s="6"/>
      <c r="AW257" s="4"/>
      <c r="AX257" s="6"/>
      <c r="AY257" s="5"/>
      <c r="AZ257" s="5"/>
      <c r="BA257" s="4"/>
      <c r="BB257" s="6"/>
      <c r="BC257" s="4"/>
      <c r="BD257" s="6"/>
      <c r="BE257" s="5"/>
      <c r="BF257" s="5"/>
      <c r="BG257" s="4"/>
      <c r="BH257" s="6"/>
      <c r="BI257" s="4"/>
      <c r="BJ257" s="6"/>
      <c r="BK257" s="5"/>
      <c r="BL257" s="5"/>
      <c r="BM257" s="4"/>
      <c r="BN257" s="6"/>
      <c r="BO257" s="4"/>
      <c r="BP257" s="6"/>
      <c r="BQ257" s="5"/>
      <c r="BR257" s="5"/>
      <c r="BS257" s="4"/>
      <c r="BT257" s="6"/>
      <c r="BU257" s="4"/>
      <c r="BV257" s="6"/>
      <c r="BW257" s="5"/>
      <c r="BX257" s="5"/>
      <c r="BY257" s="4"/>
      <c r="BZ257" s="6"/>
      <c r="CA257" s="4"/>
      <c r="CB257" s="6"/>
      <c r="CC257" s="5"/>
      <c r="CD257" s="5"/>
      <c r="CE257" s="4">
        <v>2</v>
      </c>
      <c r="CF257" s="6">
        <v>39.52</v>
      </c>
      <c r="CG257" s="4"/>
      <c r="CH257" s="6"/>
      <c r="CI257" s="5"/>
      <c r="CJ257" s="5"/>
      <c r="CK257" s="4"/>
      <c r="CL257" s="6"/>
      <c r="CM257" s="4"/>
      <c r="CN257" s="6"/>
      <c r="CO257" s="5"/>
      <c r="CP257" s="5"/>
      <c r="CQ257" s="4">
        <v>2</v>
      </c>
      <c r="CR257" s="6">
        <v>39.12</v>
      </c>
      <c r="CS257" s="4"/>
      <c r="CT257" s="6"/>
      <c r="CU257" s="5"/>
      <c r="CV257" s="5"/>
      <c r="CW257" s="4">
        <v>1</v>
      </c>
      <c r="CX257" s="6">
        <v>20.16</v>
      </c>
      <c r="CY257" s="4"/>
      <c r="CZ257" s="6"/>
      <c r="DA257" s="5"/>
      <c r="DB257" s="5"/>
      <c r="DC257" s="4"/>
      <c r="DD257" s="6"/>
      <c r="DE257" s="4"/>
      <c r="DF257" s="6"/>
      <c r="DG257" s="5"/>
      <c r="DH257" s="5"/>
      <c r="DI257" s="4"/>
      <c r="DJ257" s="6"/>
      <c r="DK257" s="4"/>
      <c r="DL257" s="6"/>
      <c r="DM257" s="5"/>
      <c r="DN257" s="5"/>
      <c r="DO257" s="4"/>
      <c r="DP257" s="6"/>
      <c r="DQ257" s="4"/>
      <c r="DR257" s="6"/>
      <c r="DS257" s="5"/>
      <c r="DT257" s="5"/>
      <c r="DU257" s="4"/>
      <c r="DV257" s="6"/>
      <c r="DW257" s="4"/>
      <c r="DX257" s="6"/>
      <c r="DY257" s="5"/>
      <c r="DZ257" s="5"/>
      <c r="EA257" s="4"/>
      <c r="EB257" s="6"/>
      <c r="EC257" s="4"/>
      <c r="ED257" s="6"/>
      <c r="EE257" s="5"/>
      <c r="EF257" s="5"/>
      <c r="EG257" s="4"/>
      <c r="EH257" s="6"/>
      <c r="EI257" s="4"/>
      <c r="EJ257" s="6"/>
      <c r="EK257" s="5"/>
      <c r="EL257" s="5"/>
      <c r="EM257" s="4"/>
      <c r="EN257" s="6"/>
      <c r="EO257" s="4"/>
      <c r="EP257" s="6"/>
      <c r="EQ257" s="5"/>
      <c r="ER257" s="5"/>
      <c r="ES257" s="4"/>
      <c r="ET257" s="6"/>
      <c r="EU257" s="4"/>
      <c r="EV257" s="6"/>
      <c r="EW257" s="5"/>
      <c r="EX257" s="5"/>
      <c r="EY257" s="4"/>
      <c r="EZ257" s="6"/>
      <c r="FA257" s="4"/>
      <c r="FB257" s="6"/>
      <c r="FC257" s="5"/>
      <c r="FD257" s="5"/>
      <c r="FE257" s="4"/>
      <c r="FF257" s="6"/>
      <c r="FG257" s="4"/>
      <c r="FH257" s="6"/>
      <c r="FI257" s="5"/>
      <c r="FJ257" s="5"/>
      <c r="FK257" s="4"/>
      <c r="FL257" s="6"/>
      <c r="FM257" s="4"/>
      <c r="FN257" s="6"/>
      <c r="FO257" s="5"/>
      <c r="FP257" s="5"/>
      <c r="FQ257" s="4"/>
      <c r="FR257" s="6"/>
      <c r="FS257" s="4"/>
      <c r="FT257" s="6"/>
      <c r="FU257" s="5"/>
      <c r="FV257" s="5"/>
      <c r="FW257" s="4"/>
      <c r="FX257" s="6"/>
      <c r="FY257" s="4"/>
      <c r="FZ257" s="6"/>
      <c r="GA257" s="5"/>
      <c r="GB257" s="5"/>
      <c r="GC257" s="4"/>
      <c r="GD257" s="6"/>
      <c r="GE257" s="4"/>
      <c r="GF257" s="6"/>
      <c r="GG257" s="5"/>
      <c r="GH257" s="5"/>
      <c r="GI257" s="4"/>
      <c r="GJ257" s="6"/>
      <c r="GK257" s="4"/>
      <c r="GL257" s="6"/>
      <c r="GM257" s="5"/>
      <c r="GN257" s="5"/>
      <c r="GO257" s="4"/>
      <c r="GP257" s="6"/>
      <c r="GQ257" s="4"/>
      <c r="GR257" s="6"/>
      <c r="GS257" s="5"/>
      <c r="GT257" s="5"/>
      <c r="GU257" s="4"/>
      <c r="GV257" s="6"/>
      <c r="GW257" s="4"/>
      <c r="GX257" s="6"/>
      <c r="GY257" s="5"/>
      <c r="GZ257" s="5"/>
      <c r="HA257" s="4"/>
      <c r="HB257" s="6"/>
      <c r="HC257" s="4"/>
      <c r="HD257" s="6"/>
      <c r="HE257" s="5"/>
      <c r="HF257" s="5"/>
      <c r="HG257" s="4"/>
      <c r="HH257" s="6"/>
      <c r="HI257" s="4"/>
      <c r="HJ257" s="6"/>
      <c r="HK257" s="5"/>
      <c r="HL257" s="5"/>
      <c r="HM257" s="4"/>
      <c r="HN257" s="6"/>
      <c r="HO257" s="4"/>
      <c r="HP257" s="6"/>
      <c r="HQ257" s="5"/>
      <c r="HR257" s="5"/>
      <c r="HS257" s="4"/>
      <c r="HT257" s="6"/>
      <c r="HU257" s="4"/>
      <c r="HV257" s="6"/>
      <c r="HW257" s="5"/>
      <c r="HX257" s="5"/>
      <c r="HY257" s="4"/>
      <c r="HZ257" s="6"/>
      <c r="IA257" s="4"/>
      <c r="IB257" s="6"/>
      <c r="IC257" s="5"/>
      <c r="ID257" s="5"/>
      <c r="IE257" s="4"/>
      <c r="IF257" s="6"/>
      <c r="IG257" s="4"/>
      <c r="IH257" s="6"/>
      <c r="II257" s="5"/>
      <c r="IJ257" s="5"/>
      <c r="IK257" s="4"/>
      <c r="IL257" s="6"/>
      <c r="IM257" s="4"/>
      <c r="IN257" s="6"/>
      <c r="IO257" s="5"/>
      <c r="IP257" s="5"/>
      <c r="IQ257" s="4"/>
      <c r="IR257" s="6"/>
      <c r="IS257" s="4"/>
      <c r="IT257" s="6"/>
      <c r="IU257" s="5"/>
      <c r="IV257" s="5"/>
      <c r="IW257" s="4"/>
      <c r="IX257" s="6"/>
      <c r="IY257" s="4"/>
      <c r="IZ257" s="6"/>
      <c r="JA257" s="5"/>
      <c r="JB257" s="5"/>
      <c r="JC257" s="4"/>
      <c r="JD257" s="6"/>
      <c r="JE257" s="4"/>
      <c r="JF257" s="6"/>
      <c r="JG257" s="5"/>
      <c r="JH257" s="5"/>
      <c r="JI257" s="4"/>
      <c r="JJ257" s="6"/>
      <c r="JK257" s="4"/>
      <c r="JL257" s="6"/>
      <c r="JM257" s="5"/>
      <c r="JN257" s="5"/>
      <c r="JO257" s="4"/>
      <c r="JP257" s="6"/>
      <c r="JQ257" s="4"/>
      <c r="JR257" s="6"/>
      <c r="JS257" s="5"/>
      <c r="JT257" s="5"/>
      <c r="JU257" s="4"/>
      <c r="JV257" s="6"/>
      <c r="JW257" s="4"/>
      <c r="JX257" s="6"/>
      <c r="JY257" s="5"/>
      <c r="JZ257" s="5"/>
      <c r="KA257" s="4"/>
      <c r="KB257" s="6"/>
      <c r="KC257" s="4"/>
      <c r="KD257" s="6"/>
      <c r="KE257" s="5"/>
      <c r="KF257" s="5"/>
      <c r="KG257" s="4"/>
      <c r="KH257" s="6"/>
      <c r="KI257" s="4"/>
      <c r="KJ257" s="6"/>
      <c r="KK257" s="5"/>
      <c r="KL257" s="5"/>
    </row>
    <row r="258">
      <c r="A258" s="3" t="s">
        <v>85</v>
      </c>
      <c r="B258" s="3" t="s">
        <v>86</v>
      </c>
      <c r="C258" s="3" t="s">
        <v>543</v>
      </c>
      <c r="D258" s="3" t="s">
        <v>544</v>
      </c>
      <c r="E258" s="3" t="s">
        <v>123</v>
      </c>
      <c r="F258" s="3" t="s">
        <v>124</v>
      </c>
      <c r="G258" s="3" t="s">
        <v>125</v>
      </c>
      <c r="H258" s="3" t="s">
        <v>104</v>
      </c>
      <c r="I258" s="4"/>
      <c r="J258" s="4">
        <f>=ROUNDDOWN({0},0)</f>
      </c>
      <c r="K258" s="4"/>
      <c r="L258" s="5">
        <v>1</v>
      </c>
      <c r="M258" s="4"/>
      <c r="N258" s="4">
        <f>=ROUNDDOWN({0},0)</f>
      </c>
      <c r="O258" s="4"/>
      <c r="P258" s="5"/>
      <c r="Q258" s="4">
        <v>52</v>
      </c>
      <c r="R258" s="6">
        <v>860.28</v>
      </c>
      <c r="S258" s="4"/>
      <c r="T258" s="6"/>
      <c r="U258" s="5"/>
      <c r="V258" s="5"/>
      <c r="W258" s="4">
        <v>5</v>
      </c>
      <c r="X258" s="6">
        <v>83.1</v>
      </c>
      <c r="Y258" s="4"/>
      <c r="Z258" s="6"/>
      <c r="AA258" s="5"/>
      <c r="AB258" s="5"/>
      <c r="AC258" s="4">
        <v>6</v>
      </c>
      <c r="AD258" s="6">
        <v>94.68</v>
      </c>
      <c r="AE258" s="4"/>
      <c r="AF258" s="6"/>
      <c r="AG258" s="5"/>
      <c r="AH258" s="5"/>
      <c r="AI258" s="4"/>
      <c r="AJ258" s="6"/>
      <c r="AK258" s="4"/>
      <c r="AL258" s="6"/>
      <c r="AM258" s="5"/>
      <c r="AN258" s="5"/>
      <c r="AO258" s="4"/>
      <c r="AP258" s="6"/>
      <c r="AQ258" s="4"/>
      <c r="AR258" s="6"/>
      <c r="AS258" s="5"/>
      <c r="AT258" s="5"/>
      <c r="AU258" s="4">
        <v>1</v>
      </c>
      <c r="AV258" s="6">
        <v>18.14</v>
      </c>
      <c r="AW258" s="4"/>
      <c r="AX258" s="6"/>
      <c r="AY258" s="5"/>
      <c r="AZ258" s="5"/>
      <c r="BA258" s="4"/>
      <c r="BB258" s="6"/>
      <c r="BC258" s="4"/>
      <c r="BD258" s="6"/>
      <c r="BE258" s="5"/>
      <c r="BF258" s="5"/>
      <c r="BG258" s="4">
        <v>28</v>
      </c>
      <c r="BH258" s="6">
        <v>453.72</v>
      </c>
      <c r="BI258" s="4"/>
      <c r="BJ258" s="6"/>
      <c r="BK258" s="5"/>
      <c r="BL258" s="5"/>
      <c r="BM258" s="4"/>
      <c r="BN258" s="6"/>
      <c r="BO258" s="4"/>
      <c r="BP258" s="6"/>
      <c r="BQ258" s="5"/>
      <c r="BR258" s="5"/>
      <c r="BS258" s="4">
        <v>4</v>
      </c>
      <c r="BT258" s="6">
        <v>72.4</v>
      </c>
      <c r="BU258" s="4"/>
      <c r="BV258" s="6"/>
      <c r="BW258" s="5"/>
      <c r="BX258" s="5"/>
      <c r="BY258" s="4"/>
      <c r="BZ258" s="6"/>
      <c r="CA258" s="4"/>
      <c r="CB258" s="6"/>
      <c r="CC258" s="5"/>
      <c r="CD258" s="5"/>
      <c r="CE258" s="4"/>
      <c r="CF258" s="6"/>
      <c r="CG258" s="4"/>
      <c r="CH258" s="6"/>
      <c r="CI258" s="5"/>
      <c r="CJ258" s="5"/>
      <c r="CK258" s="4"/>
      <c r="CL258" s="6"/>
      <c r="CM258" s="4"/>
      <c r="CN258" s="6"/>
      <c r="CO258" s="5"/>
      <c r="CP258" s="5"/>
      <c r="CQ258" s="4">
        <v>8</v>
      </c>
      <c r="CR258" s="6">
        <v>138.24</v>
      </c>
      <c r="CS258" s="4"/>
      <c r="CT258" s="6"/>
      <c r="CU258" s="5"/>
      <c r="CV258" s="5"/>
      <c r="CW258" s="4"/>
      <c r="CX258" s="6"/>
      <c r="CY258" s="4"/>
      <c r="CZ258" s="6"/>
      <c r="DA258" s="5"/>
      <c r="DB258" s="5"/>
      <c r="DC258" s="4"/>
      <c r="DD258" s="6"/>
      <c r="DE258" s="4"/>
      <c r="DF258" s="6"/>
      <c r="DG258" s="5"/>
      <c r="DH258" s="5"/>
      <c r="DI258" s="4"/>
      <c r="DJ258" s="6"/>
      <c r="DK258" s="4"/>
      <c r="DL258" s="6"/>
      <c r="DM258" s="5"/>
      <c r="DN258" s="5"/>
      <c r="DO258" s="4"/>
      <c r="DP258" s="6"/>
      <c r="DQ258" s="4"/>
      <c r="DR258" s="6"/>
      <c r="DS258" s="5"/>
      <c r="DT258" s="5"/>
      <c r="DU258" s="4"/>
      <c r="DV258" s="6"/>
      <c r="DW258" s="4"/>
      <c r="DX258" s="6"/>
      <c r="DY258" s="5"/>
      <c r="DZ258" s="5"/>
      <c r="EA258" s="4"/>
      <c r="EB258" s="6"/>
      <c r="EC258" s="4"/>
      <c r="ED258" s="6"/>
      <c r="EE258" s="5"/>
      <c r="EF258" s="5"/>
      <c r="EG258" s="4"/>
      <c r="EH258" s="6"/>
      <c r="EI258" s="4"/>
      <c r="EJ258" s="6"/>
      <c r="EK258" s="5"/>
      <c r="EL258" s="5"/>
      <c r="EM258" s="4"/>
      <c r="EN258" s="6"/>
      <c r="EO258" s="4"/>
      <c r="EP258" s="6"/>
      <c r="EQ258" s="5"/>
      <c r="ER258" s="5"/>
      <c r="ES258" s="4"/>
      <c r="ET258" s="6"/>
      <c r="EU258" s="4"/>
      <c r="EV258" s="6"/>
      <c r="EW258" s="5"/>
      <c r="EX258" s="5"/>
      <c r="EY258" s="4"/>
      <c r="EZ258" s="6"/>
      <c r="FA258" s="4"/>
      <c r="FB258" s="6"/>
      <c r="FC258" s="5"/>
      <c r="FD258" s="5"/>
      <c r="FE258" s="4"/>
      <c r="FF258" s="6"/>
      <c r="FG258" s="4"/>
      <c r="FH258" s="6"/>
      <c r="FI258" s="5"/>
      <c r="FJ258" s="5"/>
      <c r="FK258" s="4"/>
      <c r="FL258" s="6"/>
      <c r="FM258" s="4"/>
      <c r="FN258" s="6"/>
      <c r="FO258" s="5"/>
      <c r="FP258" s="5"/>
      <c r="FQ258" s="4"/>
      <c r="FR258" s="6"/>
      <c r="FS258" s="4"/>
      <c r="FT258" s="6"/>
      <c r="FU258" s="5"/>
      <c r="FV258" s="5"/>
      <c r="FW258" s="4"/>
      <c r="FX258" s="6"/>
      <c r="FY258" s="4"/>
      <c r="FZ258" s="6"/>
      <c r="GA258" s="5"/>
      <c r="GB258" s="5"/>
      <c r="GC258" s="4"/>
      <c r="GD258" s="6"/>
      <c r="GE258" s="4"/>
      <c r="GF258" s="6"/>
      <c r="GG258" s="5"/>
      <c r="GH258" s="5"/>
      <c r="GI258" s="4"/>
      <c r="GJ258" s="6"/>
      <c r="GK258" s="4"/>
      <c r="GL258" s="6"/>
      <c r="GM258" s="5"/>
      <c r="GN258" s="5"/>
      <c r="GO258" s="4"/>
      <c r="GP258" s="6"/>
      <c r="GQ258" s="4"/>
      <c r="GR258" s="6"/>
      <c r="GS258" s="5"/>
      <c r="GT258" s="5"/>
      <c r="GU258" s="4"/>
      <c r="GV258" s="6"/>
      <c r="GW258" s="4"/>
      <c r="GX258" s="6"/>
      <c r="GY258" s="5"/>
      <c r="GZ258" s="5"/>
      <c r="HA258" s="4"/>
      <c r="HB258" s="6"/>
      <c r="HC258" s="4"/>
      <c r="HD258" s="6"/>
      <c r="HE258" s="5"/>
      <c r="HF258" s="5"/>
      <c r="HG258" s="4"/>
      <c r="HH258" s="6"/>
      <c r="HI258" s="4"/>
      <c r="HJ258" s="6"/>
      <c r="HK258" s="5"/>
      <c r="HL258" s="5"/>
      <c r="HM258" s="4"/>
      <c r="HN258" s="6"/>
      <c r="HO258" s="4"/>
      <c r="HP258" s="6"/>
      <c r="HQ258" s="5"/>
      <c r="HR258" s="5"/>
      <c r="HS258" s="4"/>
      <c r="HT258" s="6"/>
      <c r="HU258" s="4"/>
      <c r="HV258" s="6"/>
      <c r="HW258" s="5"/>
      <c r="HX258" s="5"/>
      <c r="HY258" s="4"/>
      <c r="HZ258" s="6"/>
      <c r="IA258" s="4"/>
      <c r="IB258" s="6"/>
      <c r="IC258" s="5"/>
      <c r="ID258" s="5"/>
      <c r="IE258" s="4"/>
      <c r="IF258" s="6"/>
      <c r="IG258" s="4"/>
      <c r="IH258" s="6"/>
      <c r="II258" s="5"/>
      <c r="IJ258" s="5"/>
      <c r="IK258" s="4"/>
      <c r="IL258" s="6"/>
      <c r="IM258" s="4"/>
      <c r="IN258" s="6"/>
      <c r="IO258" s="5"/>
      <c r="IP258" s="5"/>
      <c r="IQ258" s="4"/>
      <c r="IR258" s="6"/>
      <c r="IS258" s="4"/>
      <c r="IT258" s="6"/>
      <c r="IU258" s="5"/>
      <c r="IV258" s="5"/>
      <c r="IW258" s="4"/>
      <c r="IX258" s="6"/>
      <c r="IY258" s="4"/>
      <c r="IZ258" s="6"/>
      <c r="JA258" s="5"/>
      <c r="JB258" s="5"/>
      <c r="JC258" s="4"/>
      <c r="JD258" s="6"/>
      <c r="JE258" s="4"/>
      <c r="JF258" s="6"/>
      <c r="JG258" s="5"/>
      <c r="JH258" s="5"/>
      <c r="JI258" s="4"/>
      <c r="JJ258" s="6"/>
      <c r="JK258" s="4"/>
      <c r="JL258" s="6"/>
      <c r="JM258" s="5"/>
      <c r="JN258" s="5"/>
      <c r="JO258" s="4"/>
      <c r="JP258" s="6"/>
      <c r="JQ258" s="4"/>
      <c r="JR258" s="6"/>
      <c r="JS258" s="5"/>
      <c r="JT258" s="5"/>
      <c r="JU258" s="4"/>
      <c r="JV258" s="6"/>
      <c r="JW258" s="4"/>
      <c r="JX258" s="6"/>
      <c r="JY258" s="5"/>
      <c r="JZ258" s="5"/>
      <c r="KA258" s="4"/>
      <c r="KB258" s="6"/>
      <c r="KC258" s="4"/>
      <c r="KD258" s="6"/>
      <c r="KE258" s="5"/>
      <c r="KF258" s="5"/>
      <c r="KG258" s="4"/>
      <c r="KH258" s="6"/>
      <c r="KI258" s="4"/>
      <c r="KJ258" s="6"/>
      <c r="KK258" s="5"/>
      <c r="KL258" s="5"/>
    </row>
    <row r="259">
      <c r="A259" s="3" t="s">
        <v>85</v>
      </c>
      <c r="B259" s="3" t="s">
        <v>86</v>
      </c>
      <c r="C259" s="3" t="s">
        <v>543</v>
      </c>
      <c r="D259" s="3" t="s">
        <v>544</v>
      </c>
      <c r="E259" s="3" t="s">
        <v>545</v>
      </c>
      <c r="F259" s="3" t="s">
        <v>104</v>
      </c>
      <c r="G259" s="3" t="s">
        <v>104</v>
      </c>
      <c r="H259" s="3" t="s">
        <v>104</v>
      </c>
      <c r="I259" s="4"/>
      <c r="J259" s="4">
        <f>=ROUNDDOWN({0},0)</f>
      </c>
      <c r="K259" s="4"/>
      <c r="L259" s="5"/>
      <c r="M259" s="4"/>
      <c r="N259" s="4">
        <f>=ROUNDDOWN({0},0)</f>
      </c>
      <c r="O259" s="4"/>
      <c r="P259" s="5"/>
      <c r="Q259" s="4"/>
      <c r="R259" s="6"/>
      <c r="S259" s="4"/>
      <c r="T259" s="6"/>
      <c r="U259" s="5"/>
      <c r="V259" s="5"/>
      <c r="W259" s="4"/>
      <c r="X259" s="6"/>
      <c r="Y259" s="4"/>
      <c r="Z259" s="6"/>
      <c r="AA259" s="5"/>
      <c r="AB259" s="5"/>
      <c r="AC259" s="4"/>
      <c r="AD259" s="6"/>
      <c r="AE259" s="4"/>
      <c r="AF259" s="6"/>
      <c r="AG259" s="5"/>
      <c r="AH259" s="5"/>
      <c r="AI259" s="4"/>
      <c r="AJ259" s="6"/>
      <c r="AK259" s="4"/>
      <c r="AL259" s="6"/>
      <c r="AM259" s="5"/>
      <c r="AN259" s="5"/>
      <c r="AO259" s="4"/>
      <c r="AP259" s="6"/>
      <c r="AQ259" s="4"/>
      <c r="AR259" s="6"/>
      <c r="AS259" s="5"/>
      <c r="AT259" s="5"/>
      <c r="AU259" s="4"/>
      <c r="AV259" s="6"/>
      <c r="AW259" s="4"/>
      <c r="AX259" s="6"/>
      <c r="AY259" s="5"/>
      <c r="AZ259" s="5"/>
      <c r="BA259" s="4"/>
      <c r="BB259" s="6"/>
      <c r="BC259" s="4"/>
      <c r="BD259" s="6"/>
      <c r="BE259" s="5"/>
      <c r="BF259" s="5"/>
      <c r="BG259" s="4"/>
      <c r="BH259" s="6"/>
      <c r="BI259" s="4"/>
      <c r="BJ259" s="6"/>
      <c r="BK259" s="5"/>
      <c r="BL259" s="5"/>
      <c r="BM259" s="4"/>
      <c r="BN259" s="6"/>
      <c r="BO259" s="4"/>
      <c r="BP259" s="6"/>
      <c r="BQ259" s="5"/>
      <c r="BR259" s="5"/>
      <c r="BS259" s="4"/>
      <c r="BT259" s="6"/>
      <c r="BU259" s="4"/>
      <c r="BV259" s="6"/>
      <c r="BW259" s="5"/>
      <c r="BX259" s="5"/>
      <c r="BY259" s="4"/>
      <c r="BZ259" s="6"/>
      <c r="CA259" s="4"/>
      <c r="CB259" s="6"/>
      <c r="CC259" s="5"/>
      <c r="CD259" s="5"/>
      <c r="CE259" s="4"/>
      <c r="CF259" s="6"/>
      <c r="CG259" s="4"/>
      <c r="CH259" s="6"/>
      <c r="CI259" s="5"/>
      <c r="CJ259" s="5"/>
      <c r="CK259" s="4"/>
      <c r="CL259" s="6"/>
      <c r="CM259" s="4"/>
      <c r="CN259" s="6"/>
      <c r="CO259" s="5"/>
      <c r="CP259" s="5"/>
      <c r="CQ259" s="4"/>
      <c r="CR259" s="6"/>
      <c r="CS259" s="4"/>
      <c r="CT259" s="6"/>
      <c r="CU259" s="5"/>
      <c r="CV259" s="5"/>
      <c r="CW259" s="4"/>
      <c r="CX259" s="6"/>
      <c r="CY259" s="4"/>
      <c r="CZ259" s="6"/>
      <c r="DA259" s="5"/>
      <c r="DB259" s="5"/>
      <c r="DC259" s="4"/>
      <c r="DD259" s="6"/>
      <c r="DE259" s="4"/>
      <c r="DF259" s="6"/>
      <c r="DG259" s="5"/>
      <c r="DH259" s="5"/>
      <c r="DI259" s="4"/>
      <c r="DJ259" s="6"/>
      <c r="DK259" s="4"/>
      <c r="DL259" s="6"/>
      <c r="DM259" s="5"/>
      <c r="DN259" s="5"/>
      <c r="DO259" s="4"/>
      <c r="DP259" s="6"/>
      <c r="DQ259" s="4"/>
      <c r="DR259" s="6"/>
      <c r="DS259" s="5"/>
      <c r="DT259" s="5"/>
      <c r="DU259" s="4"/>
      <c r="DV259" s="6"/>
      <c r="DW259" s="4"/>
      <c r="DX259" s="6"/>
      <c r="DY259" s="5"/>
      <c r="DZ259" s="5"/>
      <c r="EA259" s="4"/>
      <c r="EB259" s="6"/>
      <c r="EC259" s="4"/>
      <c r="ED259" s="6"/>
      <c r="EE259" s="5"/>
      <c r="EF259" s="5"/>
      <c r="EG259" s="4"/>
      <c r="EH259" s="6"/>
      <c r="EI259" s="4"/>
      <c r="EJ259" s="6"/>
      <c r="EK259" s="5"/>
      <c r="EL259" s="5"/>
      <c r="EM259" s="4"/>
      <c r="EN259" s="6"/>
      <c r="EO259" s="4"/>
      <c r="EP259" s="6"/>
      <c r="EQ259" s="5"/>
      <c r="ER259" s="5"/>
      <c r="ES259" s="4"/>
      <c r="ET259" s="6"/>
      <c r="EU259" s="4"/>
      <c r="EV259" s="6"/>
      <c r="EW259" s="5"/>
      <c r="EX259" s="5"/>
      <c r="EY259" s="4"/>
      <c r="EZ259" s="6"/>
      <c r="FA259" s="4"/>
      <c r="FB259" s="6"/>
      <c r="FC259" s="5"/>
      <c r="FD259" s="5"/>
      <c r="FE259" s="4"/>
      <c r="FF259" s="6"/>
      <c r="FG259" s="4"/>
      <c r="FH259" s="6"/>
      <c r="FI259" s="5"/>
      <c r="FJ259" s="5"/>
      <c r="FK259" s="4"/>
      <c r="FL259" s="6"/>
      <c r="FM259" s="4"/>
      <c r="FN259" s="6"/>
      <c r="FO259" s="5"/>
      <c r="FP259" s="5"/>
      <c r="FQ259" s="4"/>
      <c r="FR259" s="6"/>
      <c r="FS259" s="4"/>
      <c r="FT259" s="6"/>
      <c r="FU259" s="5"/>
      <c r="FV259" s="5"/>
      <c r="FW259" s="4"/>
      <c r="FX259" s="6"/>
      <c r="FY259" s="4"/>
      <c r="FZ259" s="6"/>
      <c r="GA259" s="5"/>
      <c r="GB259" s="5"/>
      <c r="GC259" s="4"/>
      <c r="GD259" s="6"/>
      <c r="GE259" s="4"/>
      <c r="GF259" s="6"/>
      <c r="GG259" s="5"/>
      <c r="GH259" s="5"/>
      <c r="GI259" s="4"/>
      <c r="GJ259" s="6"/>
      <c r="GK259" s="4"/>
      <c r="GL259" s="6"/>
      <c r="GM259" s="5"/>
      <c r="GN259" s="5"/>
      <c r="GO259" s="4"/>
      <c r="GP259" s="6"/>
      <c r="GQ259" s="4"/>
      <c r="GR259" s="6"/>
      <c r="GS259" s="5"/>
      <c r="GT259" s="5"/>
      <c r="GU259" s="4"/>
      <c r="GV259" s="6"/>
      <c r="GW259" s="4"/>
      <c r="GX259" s="6"/>
      <c r="GY259" s="5"/>
      <c r="GZ259" s="5"/>
      <c r="HA259" s="4"/>
      <c r="HB259" s="6"/>
      <c r="HC259" s="4"/>
      <c r="HD259" s="6"/>
      <c r="HE259" s="5"/>
      <c r="HF259" s="5"/>
      <c r="HG259" s="4"/>
      <c r="HH259" s="6"/>
      <c r="HI259" s="4"/>
      <c r="HJ259" s="6"/>
      <c r="HK259" s="5"/>
      <c r="HL259" s="5"/>
      <c r="HM259" s="4"/>
      <c r="HN259" s="6"/>
      <c r="HO259" s="4"/>
      <c r="HP259" s="6"/>
      <c r="HQ259" s="5"/>
      <c r="HR259" s="5"/>
      <c r="HS259" s="4"/>
      <c r="HT259" s="6"/>
      <c r="HU259" s="4"/>
      <c r="HV259" s="6"/>
      <c r="HW259" s="5"/>
      <c r="HX259" s="5"/>
      <c r="HY259" s="4"/>
      <c r="HZ259" s="6"/>
      <c r="IA259" s="4"/>
      <c r="IB259" s="6"/>
      <c r="IC259" s="5"/>
      <c r="ID259" s="5"/>
      <c r="IE259" s="4"/>
      <c r="IF259" s="6"/>
      <c r="IG259" s="4"/>
      <c r="IH259" s="6"/>
      <c r="II259" s="5"/>
      <c r="IJ259" s="5"/>
      <c r="IK259" s="4"/>
      <c r="IL259" s="6"/>
      <c r="IM259" s="4"/>
      <c r="IN259" s="6"/>
      <c r="IO259" s="5"/>
      <c r="IP259" s="5"/>
      <c r="IQ259" s="4"/>
      <c r="IR259" s="6"/>
      <c r="IS259" s="4"/>
      <c r="IT259" s="6"/>
      <c r="IU259" s="5"/>
      <c r="IV259" s="5"/>
      <c r="IW259" s="4"/>
      <c r="IX259" s="6"/>
      <c r="IY259" s="4"/>
      <c r="IZ259" s="6"/>
      <c r="JA259" s="5"/>
      <c r="JB259" s="5"/>
      <c r="JC259" s="4"/>
      <c r="JD259" s="6"/>
      <c r="JE259" s="4"/>
      <c r="JF259" s="6"/>
      <c r="JG259" s="5"/>
      <c r="JH259" s="5"/>
      <c r="JI259" s="4"/>
      <c r="JJ259" s="6"/>
      <c r="JK259" s="4"/>
      <c r="JL259" s="6"/>
      <c r="JM259" s="5"/>
      <c r="JN259" s="5"/>
      <c r="JO259" s="4"/>
      <c r="JP259" s="6"/>
      <c r="JQ259" s="4"/>
      <c r="JR259" s="6"/>
      <c r="JS259" s="5"/>
      <c r="JT259" s="5"/>
      <c r="JU259" s="4"/>
      <c r="JV259" s="6"/>
      <c r="JW259" s="4"/>
      <c r="JX259" s="6"/>
      <c r="JY259" s="5"/>
      <c r="JZ259" s="5"/>
      <c r="KA259" s="4"/>
      <c r="KB259" s="6"/>
      <c r="KC259" s="4"/>
      <c r="KD259" s="6"/>
      <c r="KE259" s="5"/>
      <c r="KF259" s="5"/>
      <c r="KG259" s="4"/>
      <c r="KH259" s="6"/>
      <c r="KI259" s="4"/>
      <c r="KJ259" s="6"/>
      <c r="KK259" s="5"/>
      <c r="KL259" s="5"/>
    </row>
    <row r="260">
      <c r="A260" s="3" t="s">
        <v>85</v>
      </c>
      <c r="B260" s="3" t="s">
        <v>86</v>
      </c>
      <c r="C260" s="3" t="s">
        <v>543</v>
      </c>
      <c r="D260" s="3" t="s">
        <v>544</v>
      </c>
      <c r="E260" s="3" t="s">
        <v>546</v>
      </c>
      <c r="F260" s="3" t="s">
        <v>104</v>
      </c>
      <c r="G260" s="3" t="s">
        <v>104</v>
      </c>
      <c r="H260" s="3" t="s">
        <v>104</v>
      </c>
      <c r="I260" s="4"/>
      <c r="J260" s="4">
        <f>=ROUNDDOWN({0},0)</f>
      </c>
      <c r="K260" s="4"/>
      <c r="L260" s="5">
        <v>1</v>
      </c>
      <c r="M260" s="4"/>
      <c r="N260" s="4">
        <f>=ROUNDDOWN({0},0)</f>
      </c>
      <c r="O260" s="4"/>
      <c r="P260" s="5"/>
      <c r="Q260" s="4"/>
      <c r="R260" s="6"/>
      <c r="S260" s="4"/>
      <c r="T260" s="6"/>
      <c r="U260" s="5"/>
      <c r="V260" s="5"/>
      <c r="W260" s="4"/>
      <c r="X260" s="6"/>
      <c r="Y260" s="4"/>
      <c r="Z260" s="6"/>
      <c r="AA260" s="5"/>
      <c r="AB260" s="5"/>
      <c r="AC260" s="4"/>
      <c r="AD260" s="6"/>
      <c r="AE260" s="4"/>
      <c r="AF260" s="6"/>
      <c r="AG260" s="5"/>
      <c r="AH260" s="5"/>
      <c r="AI260" s="4"/>
      <c r="AJ260" s="6"/>
      <c r="AK260" s="4"/>
      <c r="AL260" s="6"/>
      <c r="AM260" s="5"/>
      <c r="AN260" s="5"/>
      <c r="AO260" s="4"/>
      <c r="AP260" s="6"/>
      <c r="AQ260" s="4"/>
      <c r="AR260" s="6"/>
      <c r="AS260" s="5"/>
      <c r="AT260" s="5"/>
      <c r="AU260" s="4"/>
      <c r="AV260" s="6"/>
      <c r="AW260" s="4"/>
      <c r="AX260" s="6"/>
      <c r="AY260" s="5"/>
      <c r="AZ260" s="5"/>
      <c r="BA260" s="4"/>
      <c r="BB260" s="6"/>
      <c r="BC260" s="4"/>
      <c r="BD260" s="6"/>
      <c r="BE260" s="5"/>
      <c r="BF260" s="5"/>
      <c r="BG260" s="4"/>
      <c r="BH260" s="6"/>
      <c r="BI260" s="4"/>
      <c r="BJ260" s="6"/>
      <c r="BK260" s="5"/>
      <c r="BL260" s="5"/>
      <c r="BM260" s="4"/>
      <c r="BN260" s="6"/>
      <c r="BO260" s="4"/>
      <c r="BP260" s="6"/>
      <c r="BQ260" s="5"/>
      <c r="BR260" s="5"/>
      <c r="BS260" s="4"/>
      <c r="BT260" s="6"/>
      <c r="BU260" s="4"/>
      <c r="BV260" s="6"/>
      <c r="BW260" s="5"/>
      <c r="BX260" s="5"/>
      <c r="BY260" s="4"/>
      <c r="BZ260" s="6"/>
      <c r="CA260" s="4"/>
      <c r="CB260" s="6"/>
      <c r="CC260" s="5"/>
      <c r="CD260" s="5"/>
      <c r="CE260" s="4"/>
      <c r="CF260" s="6"/>
      <c r="CG260" s="4"/>
      <c r="CH260" s="6"/>
      <c r="CI260" s="5"/>
      <c r="CJ260" s="5"/>
      <c r="CK260" s="4"/>
      <c r="CL260" s="6"/>
      <c r="CM260" s="4"/>
      <c r="CN260" s="6"/>
      <c r="CO260" s="5"/>
      <c r="CP260" s="5"/>
      <c r="CQ260" s="4"/>
      <c r="CR260" s="6"/>
      <c r="CS260" s="4"/>
      <c r="CT260" s="6"/>
      <c r="CU260" s="5"/>
      <c r="CV260" s="5"/>
      <c r="CW260" s="4"/>
      <c r="CX260" s="6"/>
      <c r="CY260" s="4"/>
      <c r="CZ260" s="6"/>
      <c r="DA260" s="5"/>
      <c r="DB260" s="5"/>
      <c r="DC260" s="4"/>
      <c r="DD260" s="6"/>
      <c r="DE260" s="4"/>
      <c r="DF260" s="6"/>
      <c r="DG260" s="5"/>
      <c r="DH260" s="5"/>
      <c r="DI260" s="4"/>
      <c r="DJ260" s="6"/>
      <c r="DK260" s="4"/>
      <c r="DL260" s="6"/>
      <c r="DM260" s="5"/>
      <c r="DN260" s="5"/>
      <c r="DO260" s="4"/>
      <c r="DP260" s="6"/>
      <c r="DQ260" s="4"/>
      <c r="DR260" s="6"/>
      <c r="DS260" s="5"/>
      <c r="DT260" s="5"/>
      <c r="DU260" s="4"/>
      <c r="DV260" s="6"/>
      <c r="DW260" s="4"/>
      <c r="DX260" s="6"/>
      <c r="DY260" s="5"/>
      <c r="DZ260" s="5"/>
      <c r="EA260" s="4"/>
      <c r="EB260" s="6"/>
      <c r="EC260" s="4"/>
      <c r="ED260" s="6"/>
      <c r="EE260" s="5"/>
      <c r="EF260" s="5"/>
      <c r="EG260" s="4"/>
      <c r="EH260" s="6"/>
      <c r="EI260" s="4"/>
      <c r="EJ260" s="6"/>
      <c r="EK260" s="5"/>
      <c r="EL260" s="5"/>
      <c r="EM260" s="4"/>
      <c r="EN260" s="6"/>
      <c r="EO260" s="4"/>
      <c r="EP260" s="6"/>
      <c r="EQ260" s="5"/>
      <c r="ER260" s="5"/>
      <c r="ES260" s="4"/>
      <c r="ET260" s="6"/>
      <c r="EU260" s="4"/>
      <c r="EV260" s="6"/>
      <c r="EW260" s="5"/>
      <c r="EX260" s="5"/>
      <c r="EY260" s="4"/>
      <c r="EZ260" s="6"/>
      <c r="FA260" s="4"/>
      <c r="FB260" s="6"/>
      <c r="FC260" s="5"/>
      <c r="FD260" s="5"/>
      <c r="FE260" s="4"/>
      <c r="FF260" s="6"/>
      <c r="FG260" s="4"/>
      <c r="FH260" s="6"/>
      <c r="FI260" s="5"/>
      <c r="FJ260" s="5"/>
      <c r="FK260" s="4"/>
      <c r="FL260" s="6"/>
      <c r="FM260" s="4"/>
      <c r="FN260" s="6"/>
      <c r="FO260" s="5"/>
      <c r="FP260" s="5"/>
      <c r="FQ260" s="4"/>
      <c r="FR260" s="6"/>
      <c r="FS260" s="4"/>
      <c r="FT260" s="6"/>
      <c r="FU260" s="5"/>
      <c r="FV260" s="5"/>
      <c r="FW260" s="4"/>
      <c r="FX260" s="6"/>
      <c r="FY260" s="4"/>
      <c r="FZ260" s="6"/>
      <c r="GA260" s="5"/>
      <c r="GB260" s="5"/>
      <c r="GC260" s="4"/>
      <c r="GD260" s="6"/>
      <c r="GE260" s="4"/>
      <c r="GF260" s="6"/>
      <c r="GG260" s="5"/>
      <c r="GH260" s="5"/>
      <c r="GI260" s="4"/>
      <c r="GJ260" s="6"/>
      <c r="GK260" s="4"/>
      <c r="GL260" s="6"/>
      <c r="GM260" s="5"/>
      <c r="GN260" s="5"/>
      <c r="GO260" s="4"/>
      <c r="GP260" s="6"/>
      <c r="GQ260" s="4"/>
      <c r="GR260" s="6"/>
      <c r="GS260" s="5"/>
      <c r="GT260" s="5"/>
      <c r="GU260" s="4"/>
      <c r="GV260" s="6"/>
      <c r="GW260" s="4"/>
      <c r="GX260" s="6"/>
      <c r="GY260" s="5"/>
      <c r="GZ260" s="5"/>
      <c r="HA260" s="4"/>
      <c r="HB260" s="6"/>
      <c r="HC260" s="4"/>
      <c r="HD260" s="6"/>
      <c r="HE260" s="5"/>
      <c r="HF260" s="5"/>
      <c r="HG260" s="4"/>
      <c r="HH260" s="6"/>
      <c r="HI260" s="4"/>
      <c r="HJ260" s="6"/>
      <c r="HK260" s="5"/>
      <c r="HL260" s="5"/>
      <c r="HM260" s="4"/>
      <c r="HN260" s="6"/>
      <c r="HO260" s="4"/>
      <c r="HP260" s="6"/>
      <c r="HQ260" s="5"/>
      <c r="HR260" s="5"/>
      <c r="HS260" s="4"/>
      <c r="HT260" s="6"/>
      <c r="HU260" s="4"/>
      <c r="HV260" s="6"/>
      <c r="HW260" s="5"/>
      <c r="HX260" s="5"/>
      <c r="HY260" s="4"/>
      <c r="HZ260" s="6"/>
      <c r="IA260" s="4"/>
      <c r="IB260" s="6"/>
      <c r="IC260" s="5"/>
      <c r="ID260" s="5"/>
      <c r="IE260" s="4"/>
      <c r="IF260" s="6"/>
      <c r="IG260" s="4"/>
      <c r="IH260" s="6"/>
      <c r="II260" s="5"/>
      <c r="IJ260" s="5"/>
      <c r="IK260" s="4"/>
      <c r="IL260" s="6"/>
      <c r="IM260" s="4"/>
      <c r="IN260" s="6"/>
      <c r="IO260" s="5"/>
      <c r="IP260" s="5"/>
      <c r="IQ260" s="4"/>
      <c r="IR260" s="6"/>
      <c r="IS260" s="4"/>
      <c r="IT260" s="6"/>
      <c r="IU260" s="5"/>
      <c r="IV260" s="5"/>
      <c r="IW260" s="4"/>
      <c r="IX260" s="6"/>
      <c r="IY260" s="4"/>
      <c r="IZ260" s="6"/>
      <c r="JA260" s="5"/>
      <c r="JB260" s="5"/>
      <c r="JC260" s="4"/>
      <c r="JD260" s="6"/>
      <c r="JE260" s="4"/>
      <c r="JF260" s="6"/>
      <c r="JG260" s="5"/>
      <c r="JH260" s="5"/>
      <c r="JI260" s="4"/>
      <c r="JJ260" s="6"/>
      <c r="JK260" s="4"/>
      <c r="JL260" s="6"/>
      <c r="JM260" s="5"/>
      <c r="JN260" s="5"/>
      <c r="JO260" s="4"/>
      <c r="JP260" s="6"/>
      <c r="JQ260" s="4"/>
      <c r="JR260" s="6"/>
      <c r="JS260" s="5"/>
      <c r="JT260" s="5"/>
      <c r="JU260" s="4"/>
      <c r="JV260" s="6"/>
      <c r="JW260" s="4"/>
      <c r="JX260" s="6"/>
      <c r="JY260" s="5"/>
      <c r="JZ260" s="5"/>
      <c r="KA260" s="4"/>
      <c r="KB260" s="6"/>
      <c r="KC260" s="4"/>
      <c r="KD260" s="6"/>
      <c r="KE260" s="5"/>
      <c r="KF260" s="5"/>
      <c r="KG260" s="4"/>
      <c r="KH260" s="6"/>
      <c r="KI260" s="4"/>
      <c r="KJ260" s="6"/>
      <c r="KK260" s="5"/>
      <c r="KL260" s="5"/>
    </row>
    <row r="261">
      <c r="A261" s="3" t="s">
        <v>85</v>
      </c>
      <c r="B261" s="3" t="s">
        <v>86</v>
      </c>
      <c r="C261" s="3" t="s">
        <v>543</v>
      </c>
      <c r="D261" s="3" t="s">
        <v>544</v>
      </c>
      <c r="E261" s="3" t="s">
        <v>339</v>
      </c>
      <c r="F261" s="3" t="s">
        <v>339</v>
      </c>
      <c r="G261" s="3" t="s">
        <v>339</v>
      </c>
      <c r="H261" s="3" t="s">
        <v>104</v>
      </c>
      <c r="I261" s="4"/>
      <c r="J261" s="4">
        <f>=ROUNDDOWN({0},0)</f>
      </c>
      <c r="K261" s="4"/>
      <c r="L261" s="5"/>
      <c r="M261" s="4"/>
      <c r="N261" s="4">
        <f>=ROUNDDOWN({0},0)</f>
      </c>
      <c r="O261" s="4"/>
      <c r="P261" s="5"/>
      <c r="Q261" s="4"/>
      <c r="R261" s="6"/>
      <c r="S261" s="4"/>
      <c r="T261" s="6"/>
      <c r="U261" s="5"/>
      <c r="V261" s="5"/>
      <c r="W261" s="4"/>
      <c r="X261" s="6"/>
      <c r="Y261" s="4"/>
      <c r="Z261" s="6"/>
      <c r="AA261" s="5"/>
      <c r="AB261" s="5"/>
      <c r="AC261" s="4"/>
      <c r="AD261" s="6"/>
      <c r="AE261" s="4"/>
      <c r="AF261" s="6"/>
      <c r="AG261" s="5"/>
      <c r="AH261" s="5"/>
      <c r="AI261" s="4"/>
      <c r="AJ261" s="6"/>
      <c r="AK261" s="4"/>
      <c r="AL261" s="6"/>
      <c r="AM261" s="5"/>
      <c r="AN261" s="5"/>
      <c r="AO261" s="4"/>
      <c r="AP261" s="6"/>
      <c r="AQ261" s="4"/>
      <c r="AR261" s="6"/>
      <c r="AS261" s="5"/>
      <c r="AT261" s="5"/>
      <c r="AU261" s="4"/>
      <c r="AV261" s="6"/>
      <c r="AW261" s="4"/>
      <c r="AX261" s="6"/>
      <c r="AY261" s="5"/>
      <c r="AZ261" s="5"/>
      <c r="BA261" s="4"/>
      <c r="BB261" s="6"/>
      <c r="BC261" s="4"/>
      <c r="BD261" s="6"/>
      <c r="BE261" s="5"/>
      <c r="BF261" s="5"/>
      <c r="BG261" s="4"/>
      <c r="BH261" s="6"/>
      <c r="BI261" s="4"/>
      <c r="BJ261" s="6"/>
      <c r="BK261" s="5"/>
      <c r="BL261" s="5"/>
      <c r="BM261" s="4"/>
      <c r="BN261" s="6"/>
      <c r="BO261" s="4"/>
      <c r="BP261" s="6"/>
      <c r="BQ261" s="5"/>
      <c r="BR261" s="5"/>
      <c r="BS261" s="4"/>
      <c r="BT261" s="6"/>
      <c r="BU261" s="4"/>
      <c r="BV261" s="6"/>
      <c r="BW261" s="5"/>
      <c r="BX261" s="5"/>
      <c r="BY261" s="4"/>
      <c r="BZ261" s="6"/>
      <c r="CA261" s="4"/>
      <c r="CB261" s="6"/>
      <c r="CC261" s="5"/>
      <c r="CD261" s="5"/>
      <c r="CE261" s="4"/>
      <c r="CF261" s="6"/>
      <c r="CG261" s="4"/>
      <c r="CH261" s="6"/>
      <c r="CI261" s="5"/>
      <c r="CJ261" s="5"/>
      <c r="CK261" s="4"/>
      <c r="CL261" s="6"/>
      <c r="CM261" s="4"/>
      <c r="CN261" s="6"/>
      <c r="CO261" s="5"/>
      <c r="CP261" s="5"/>
      <c r="CQ261" s="4"/>
      <c r="CR261" s="6"/>
      <c r="CS261" s="4"/>
      <c r="CT261" s="6"/>
      <c r="CU261" s="5"/>
      <c r="CV261" s="5"/>
      <c r="CW261" s="4"/>
      <c r="CX261" s="6"/>
      <c r="CY261" s="4"/>
      <c r="CZ261" s="6"/>
      <c r="DA261" s="5"/>
      <c r="DB261" s="5"/>
      <c r="DC261" s="4"/>
      <c r="DD261" s="6"/>
      <c r="DE261" s="4"/>
      <c r="DF261" s="6"/>
      <c r="DG261" s="5"/>
      <c r="DH261" s="5"/>
      <c r="DI261" s="4"/>
      <c r="DJ261" s="6"/>
      <c r="DK261" s="4"/>
      <c r="DL261" s="6"/>
      <c r="DM261" s="5"/>
      <c r="DN261" s="5"/>
      <c r="DO261" s="4"/>
      <c r="DP261" s="6"/>
      <c r="DQ261" s="4"/>
      <c r="DR261" s="6"/>
      <c r="DS261" s="5"/>
      <c r="DT261" s="5"/>
      <c r="DU261" s="4"/>
      <c r="DV261" s="6"/>
      <c r="DW261" s="4"/>
      <c r="DX261" s="6"/>
      <c r="DY261" s="5"/>
      <c r="DZ261" s="5"/>
      <c r="EA261" s="4"/>
      <c r="EB261" s="6"/>
      <c r="EC261" s="4"/>
      <c r="ED261" s="6"/>
      <c r="EE261" s="5"/>
      <c r="EF261" s="5"/>
      <c r="EG261" s="4"/>
      <c r="EH261" s="6"/>
      <c r="EI261" s="4"/>
      <c r="EJ261" s="6"/>
      <c r="EK261" s="5"/>
      <c r="EL261" s="5"/>
      <c r="EM261" s="4"/>
      <c r="EN261" s="6"/>
      <c r="EO261" s="4"/>
      <c r="EP261" s="6"/>
      <c r="EQ261" s="5"/>
      <c r="ER261" s="5"/>
      <c r="ES261" s="4"/>
      <c r="ET261" s="6"/>
      <c r="EU261" s="4"/>
      <c r="EV261" s="6"/>
      <c r="EW261" s="5"/>
      <c r="EX261" s="5"/>
      <c r="EY261" s="4"/>
      <c r="EZ261" s="6"/>
      <c r="FA261" s="4"/>
      <c r="FB261" s="6"/>
      <c r="FC261" s="5"/>
      <c r="FD261" s="5"/>
      <c r="FE261" s="4"/>
      <c r="FF261" s="6"/>
      <c r="FG261" s="4"/>
      <c r="FH261" s="6"/>
      <c r="FI261" s="5"/>
      <c r="FJ261" s="5"/>
      <c r="FK261" s="4"/>
      <c r="FL261" s="6"/>
      <c r="FM261" s="4"/>
      <c r="FN261" s="6"/>
      <c r="FO261" s="5"/>
      <c r="FP261" s="5"/>
      <c r="FQ261" s="4"/>
      <c r="FR261" s="6"/>
      <c r="FS261" s="4"/>
      <c r="FT261" s="6"/>
      <c r="FU261" s="5"/>
      <c r="FV261" s="5"/>
      <c r="FW261" s="4"/>
      <c r="FX261" s="6"/>
      <c r="FY261" s="4"/>
      <c r="FZ261" s="6"/>
      <c r="GA261" s="5"/>
      <c r="GB261" s="5"/>
      <c r="GC261" s="4"/>
      <c r="GD261" s="6"/>
      <c r="GE261" s="4"/>
      <c r="GF261" s="6"/>
      <c r="GG261" s="5"/>
      <c r="GH261" s="5"/>
      <c r="GI261" s="4"/>
      <c r="GJ261" s="6"/>
      <c r="GK261" s="4"/>
      <c r="GL261" s="6"/>
      <c r="GM261" s="5"/>
      <c r="GN261" s="5"/>
      <c r="GO261" s="4"/>
      <c r="GP261" s="6"/>
      <c r="GQ261" s="4"/>
      <c r="GR261" s="6"/>
      <c r="GS261" s="5"/>
      <c r="GT261" s="5"/>
      <c r="GU261" s="4"/>
      <c r="GV261" s="6"/>
      <c r="GW261" s="4"/>
      <c r="GX261" s="6"/>
      <c r="GY261" s="5"/>
      <c r="GZ261" s="5"/>
      <c r="HA261" s="4"/>
      <c r="HB261" s="6"/>
      <c r="HC261" s="4"/>
      <c r="HD261" s="6"/>
      <c r="HE261" s="5"/>
      <c r="HF261" s="5"/>
      <c r="HG261" s="4"/>
      <c r="HH261" s="6"/>
      <c r="HI261" s="4"/>
      <c r="HJ261" s="6"/>
      <c r="HK261" s="5"/>
      <c r="HL261" s="5"/>
      <c r="HM261" s="4"/>
      <c r="HN261" s="6"/>
      <c r="HO261" s="4"/>
      <c r="HP261" s="6"/>
      <c r="HQ261" s="5"/>
      <c r="HR261" s="5"/>
      <c r="HS261" s="4"/>
      <c r="HT261" s="6"/>
      <c r="HU261" s="4"/>
      <c r="HV261" s="6"/>
      <c r="HW261" s="5"/>
      <c r="HX261" s="5"/>
      <c r="HY261" s="4"/>
      <c r="HZ261" s="6"/>
      <c r="IA261" s="4"/>
      <c r="IB261" s="6"/>
      <c r="IC261" s="5"/>
      <c r="ID261" s="5"/>
      <c r="IE261" s="4"/>
      <c r="IF261" s="6"/>
      <c r="IG261" s="4"/>
      <c r="IH261" s="6"/>
      <c r="II261" s="5"/>
      <c r="IJ261" s="5"/>
      <c r="IK261" s="4"/>
      <c r="IL261" s="6"/>
      <c r="IM261" s="4"/>
      <c r="IN261" s="6"/>
      <c r="IO261" s="5"/>
      <c r="IP261" s="5"/>
      <c r="IQ261" s="4"/>
      <c r="IR261" s="6"/>
      <c r="IS261" s="4"/>
      <c r="IT261" s="6"/>
      <c r="IU261" s="5"/>
      <c r="IV261" s="5"/>
      <c r="IW261" s="4"/>
      <c r="IX261" s="6"/>
      <c r="IY261" s="4"/>
      <c r="IZ261" s="6"/>
      <c r="JA261" s="5"/>
      <c r="JB261" s="5"/>
      <c r="JC261" s="4"/>
      <c r="JD261" s="6"/>
      <c r="JE261" s="4"/>
      <c r="JF261" s="6"/>
      <c r="JG261" s="5"/>
      <c r="JH261" s="5"/>
      <c r="JI261" s="4"/>
      <c r="JJ261" s="6"/>
      <c r="JK261" s="4"/>
      <c r="JL261" s="6"/>
      <c r="JM261" s="5"/>
      <c r="JN261" s="5"/>
      <c r="JO261" s="4"/>
      <c r="JP261" s="6"/>
      <c r="JQ261" s="4"/>
      <c r="JR261" s="6"/>
      <c r="JS261" s="5"/>
      <c r="JT261" s="5"/>
      <c r="JU261" s="4"/>
      <c r="JV261" s="6"/>
      <c r="JW261" s="4"/>
      <c r="JX261" s="6"/>
      <c r="JY261" s="5"/>
      <c r="JZ261" s="5"/>
      <c r="KA261" s="4"/>
      <c r="KB261" s="6"/>
      <c r="KC261" s="4"/>
      <c r="KD261" s="6"/>
      <c r="KE261" s="5"/>
      <c r="KF261" s="5"/>
      <c r="KG261" s="4"/>
      <c r="KH261" s="6"/>
      <c r="KI261" s="4"/>
      <c r="KJ261" s="6"/>
      <c r="KK261" s="5"/>
      <c r="KL261" s="5"/>
    </row>
    <row r="262">
      <c r="A262" s="3" t="s">
        <v>85</v>
      </c>
      <c r="B262" s="3" t="s">
        <v>86</v>
      </c>
      <c r="C262" s="3" t="s">
        <v>543</v>
      </c>
      <c r="D262" s="3" t="s">
        <v>544</v>
      </c>
      <c r="E262" s="3" t="s">
        <v>253</v>
      </c>
      <c r="F262" s="3" t="s">
        <v>253</v>
      </c>
      <c r="G262" s="3" t="s">
        <v>253</v>
      </c>
      <c r="H262" s="3" t="s">
        <v>104</v>
      </c>
      <c r="I262" s="4"/>
      <c r="J262" s="4">
        <f>=ROUNDDOWN({0},0)</f>
      </c>
      <c r="K262" s="4"/>
      <c r="L262" s="5">
        <v>1</v>
      </c>
      <c r="M262" s="4"/>
      <c r="N262" s="4">
        <f>=ROUNDDOWN({0},0)</f>
      </c>
      <c r="O262" s="4"/>
      <c r="P262" s="5"/>
      <c r="Q262" s="4"/>
      <c r="R262" s="6"/>
      <c r="S262" s="4"/>
      <c r="T262" s="6"/>
      <c r="U262" s="5"/>
      <c r="V262" s="5"/>
      <c r="W262" s="4"/>
      <c r="X262" s="6"/>
      <c r="Y262" s="4"/>
      <c r="Z262" s="6"/>
      <c r="AA262" s="5"/>
      <c r="AB262" s="5"/>
      <c r="AC262" s="4"/>
      <c r="AD262" s="6"/>
      <c r="AE262" s="4"/>
      <c r="AF262" s="6"/>
      <c r="AG262" s="5"/>
      <c r="AH262" s="5"/>
      <c r="AI262" s="4"/>
      <c r="AJ262" s="6"/>
      <c r="AK262" s="4"/>
      <c r="AL262" s="6"/>
      <c r="AM262" s="5"/>
      <c r="AN262" s="5"/>
      <c r="AO262" s="4"/>
      <c r="AP262" s="6"/>
      <c r="AQ262" s="4"/>
      <c r="AR262" s="6"/>
      <c r="AS262" s="5"/>
      <c r="AT262" s="5"/>
      <c r="AU262" s="4"/>
      <c r="AV262" s="6"/>
      <c r="AW262" s="4"/>
      <c r="AX262" s="6"/>
      <c r="AY262" s="5"/>
      <c r="AZ262" s="5"/>
      <c r="BA262" s="4"/>
      <c r="BB262" s="6"/>
      <c r="BC262" s="4"/>
      <c r="BD262" s="6"/>
      <c r="BE262" s="5"/>
      <c r="BF262" s="5"/>
      <c r="BG262" s="4"/>
      <c r="BH262" s="6"/>
      <c r="BI262" s="4"/>
      <c r="BJ262" s="6"/>
      <c r="BK262" s="5"/>
      <c r="BL262" s="5"/>
      <c r="BM262" s="4"/>
      <c r="BN262" s="6"/>
      <c r="BO262" s="4"/>
      <c r="BP262" s="6"/>
      <c r="BQ262" s="5"/>
      <c r="BR262" s="5"/>
      <c r="BS262" s="4"/>
      <c r="BT262" s="6"/>
      <c r="BU262" s="4"/>
      <c r="BV262" s="6"/>
      <c r="BW262" s="5"/>
      <c r="BX262" s="5"/>
      <c r="BY262" s="4"/>
      <c r="BZ262" s="6"/>
      <c r="CA262" s="4"/>
      <c r="CB262" s="6"/>
      <c r="CC262" s="5"/>
      <c r="CD262" s="5"/>
      <c r="CE262" s="4"/>
      <c r="CF262" s="6"/>
      <c r="CG262" s="4"/>
      <c r="CH262" s="6"/>
      <c r="CI262" s="5"/>
      <c r="CJ262" s="5"/>
      <c r="CK262" s="4"/>
      <c r="CL262" s="6"/>
      <c r="CM262" s="4"/>
      <c r="CN262" s="6"/>
      <c r="CO262" s="5"/>
      <c r="CP262" s="5"/>
      <c r="CQ262" s="4"/>
      <c r="CR262" s="6"/>
      <c r="CS262" s="4"/>
      <c r="CT262" s="6"/>
      <c r="CU262" s="5"/>
      <c r="CV262" s="5"/>
      <c r="CW262" s="4"/>
      <c r="CX262" s="6"/>
      <c r="CY262" s="4"/>
      <c r="CZ262" s="6"/>
      <c r="DA262" s="5"/>
      <c r="DB262" s="5"/>
      <c r="DC262" s="4"/>
      <c r="DD262" s="6"/>
      <c r="DE262" s="4"/>
      <c r="DF262" s="6"/>
      <c r="DG262" s="5"/>
      <c r="DH262" s="5"/>
      <c r="DI262" s="4"/>
      <c r="DJ262" s="6"/>
      <c r="DK262" s="4"/>
      <c r="DL262" s="6"/>
      <c r="DM262" s="5"/>
      <c r="DN262" s="5"/>
      <c r="DO262" s="4"/>
      <c r="DP262" s="6"/>
      <c r="DQ262" s="4"/>
      <c r="DR262" s="6"/>
      <c r="DS262" s="5"/>
      <c r="DT262" s="5"/>
      <c r="DU262" s="4"/>
      <c r="DV262" s="6"/>
      <c r="DW262" s="4"/>
      <c r="DX262" s="6"/>
      <c r="DY262" s="5"/>
      <c r="DZ262" s="5"/>
      <c r="EA262" s="4"/>
      <c r="EB262" s="6"/>
      <c r="EC262" s="4"/>
      <c r="ED262" s="6"/>
      <c r="EE262" s="5"/>
      <c r="EF262" s="5"/>
      <c r="EG262" s="4"/>
      <c r="EH262" s="6"/>
      <c r="EI262" s="4"/>
      <c r="EJ262" s="6"/>
      <c r="EK262" s="5"/>
      <c r="EL262" s="5"/>
      <c r="EM262" s="4"/>
      <c r="EN262" s="6"/>
      <c r="EO262" s="4"/>
      <c r="EP262" s="6"/>
      <c r="EQ262" s="5"/>
      <c r="ER262" s="5"/>
      <c r="ES262" s="4"/>
      <c r="ET262" s="6"/>
      <c r="EU262" s="4"/>
      <c r="EV262" s="6"/>
      <c r="EW262" s="5"/>
      <c r="EX262" s="5"/>
      <c r="EY262" s="4"/>
      <c r="EZ262" s="6"/>
      <c r="FA262" s="4"/>
      <c r="FB262" s="6"/>
      <c r="FC262" s="5"/>
      <c r="FD262" s="5"/>
      <c r="FE262" s="4"/>
      <c r="FF262" s="6"/>
      <c r="FG262" s="4"/>
      <c r="FH262" s="6"/>
      <c r="FI262" s="5"/>
      <c r="FJ262" s="5"/>
      <c r="FK262" s="4"/>
      <c r="FL262" s="6"/>
      <c r="FM262" s="4"/>
      <c r="FN262" s="6"/>
      <c r="FO262" s="5"/>
      <c r="FP262" s="5"/>
      <c r="FQ262" s="4"/>
      <c r="FR262" s="6"/>
      <c r="FS262" s="4"/>
      <c r="FT262" s="6"/>
      <c r="FU262" s="5"/>
      <c r="FV262" s="5"/>
      <c r="FW262" s="4"/>
      <c r="FX262" s="6"/>
      <c r="FY262" s="4"/>
      <c r="FZ262" s="6"/>
      <c r="GA262" s="5"/>
      <c r="GB262" s="5"/>
      <c r="GC262" s="4"/>
      <c r="GD262" s="6"/>
      <c r="GE262" s="4"/>
      <c r="GF262" s="6"/>
      <c r="GG262" s="5"/>
      <c r="GH262" s="5"/>
      <c r="GI262" s="4"/>
      <c r="GJ262" s="6"/>
      <c r="GK262" s="4"/>
      <c r="GL262" s="6"/>
      <c r="GM262" s="5"/>
      <c r="GN262" s="5"/>
      <c r="GO262" s="4"/>
      <c r="GP262" s="6"/>
      <c r="GQ262" s="4"/>
      <c r="GR262" s="6"/>
      <c r="GS262" s="5"/>
      <c r="GT262" s="5"/>
      <c r="GU262" s="4"/>
      <c r="GV262" s="6"/>
      <c r="GW262" s="4"/>
      <c r="GX262" s="6"/>
      <c r="GY262" s="5"/>
      <c r="GZ262" s="5"/>
      <c r="HA262" s="4"/>
      <c r="HB262" s="6"/>
      <c r="HC262" s="4"/>
      <c r="HD262" s="6"/>
      <c r="HE262" s="5"/>
      <c r="HF262" s="5"/>
      <c r="HG262" s="4"/>
      <c r="HH262" s="6"/>
      <c r="HI262" s="4"/>
      <c r="HJ262" s="6"/>
      <c r="HK262" s="5"/>
      <c r="HL262" s="5"/>
      <c r="HM262" s="4"/>
      <c r="HN262" s="6"/>
      <c r="HO262" s="4"/>
      <c r="HP262" s="6"/>
      <c r="HQ262" s="5"/>
      <c r="HR262" s="5"/>
      <c r="HS262" s="4"/>
      <c r="HT262" s="6"/>
      <c r="HU262" s="4"/>
      <c r="HV262" s="6"/>
      <c r="HW262" s="5"/>
      <c r="HX262" s="5"/>
      <c r="HY262" s="4"/>
      <c r="HZ262" s="6"/>
      <c r="IA262" s="4"/>
      <c r="IB262" s="6"/>
      <c r="IC262" s="5"/>
      <c r="ID262" s="5"/>
      <c r="IE262" s="4"/>
      <c r="IF262" s="6"/>
      <c r="IG262" s="4"/>
      <c r="IH262" s="6"/>
      <c r="II262" s="5"/>
      <c r="IJ262" s="5"/>
      <c r="IK262" s="4"/>
      <c r="IL262" s="6"/>
      <c r="IM262" s="4"/>
      <c r="IN262" s="6"/>
      <c r="IO262" s="5"/>
      <c r="IP262" s="5"/>
      <c r="IQ262" s="4"/>
      <c r="IR262" s="6"/>
      <c r="IS262" s="4"/>
      <c r="IT262" s="6"/>
      <c r="IU262" s="5"/>
      <c r="IV262" s="5"/>
      <c r="IW262" s="4"/>
      <c r="IX262" s="6"/>
      <c r="IY262" s="4"/>
      <c r="IZ262" s="6"/>
      <c r="JA262" s="5"/>
      <c r="JB262" s="5"/>
      <c r="JC262" s="4"/>
      <c r="JD262" s="6"/>
      <c r="JE262" s="4"/>
      <c r="JF262" s="6"/>
      <c r="JG262" s="5"/>
      <c r="JH262" s="5"/>
      <c r="JI262" s="4"/>
      <c r="JJ262" s="6"/>
      <c r="JK262" s="4"/>
      <c r="JL262" s="6"/>
      <c r="JM262" s="5"/>
      <c r="JN262" s="5"/>
      <c r="JO262" s="4"/>
      <c r="JP262" s="6"/>
      <c r="JQ262" s="4"/>
      <c r="JR262" s="6"/>
      <c r="JS262" s="5"/>
      <c r="JT262" s="5"/>
      <c r="JU262" s="4"/>
      <c r="JV262" s="6"/>
      <c r="JW262" s="4"/>
      <c r="JX262" s="6"/>
      <c r="JY262" s="5"/>
      <c r="JZ262" s="5"/>
      <c r="KA262" s="4"/>
      <c r="KB262" s="6"/>
      <c r="KC262" s="4"/>
      <c r="KD262" s="6"/>
      <c r="KE262" s="5"/>
      <c r="KF262" s="5"/>
      <c r="KG262" s="4"/>
      <c r="KH262" s="6"/>
      <c r="KI262" s="4"/>
      <c r="KJ262" s="6"/>
      <c r="KK262" s="5"/>
      <c r="KL262" s="5"/>
    </row>
    <row r="263">
      <c r="A263" s="3" t="s">
        <v>85</v>
      </c>
      <c r="B263" s="3" t="s">
        <v>86</v>
      </c>
      <c r="C263" s="3" t="s">
        <v>543</v>
      </c>
      <c r="D263" s="3" t="s">
        <v>544</v>
      </c>
      <c r="E263" s="3" t="s">
        <v>310</v>
      </c>
      <c r="F263" s="3" t="s">
        <v>104</v>
      </c>
      <c r="G263" s="3" t="s">
        <v>104</v>
      </c>
      <c r="H263" s="3" t="s">
        <v>104</v>
      </c>
      <c r="I263" s="4"/>
      <c r="J263" s="4">
        <f>=ROUNDDOWN({0},0)</f>
      </c>
      <c r="K263" s="4"/>
      <c r="L263" s="5">
        <v>1</v>
      </c>
      <c r="M263" s="4"/>
      <c r="N263" s="4">
        <f>=ROUNDDOWN({0},0)</f>
      </c>
      <c r="O263" s="4"/>
      <c r="P263" s="5"/>
      <c r="Q263" s="4"/>
      <c r="R263" s="6"/>
      <c r="S263" s="4"/>
      <c r="T263" s="6"/>
      <c r="U263" s="5"/>
      <c r="V263" s="5"/>
      <c r="W263" s="4"/>
      <c r="X263" s="6"/>
      <c r="Y263" s="4"/>
      <c r="Z263" s="6"/>
      <c r="AA263" s="5"/>
      <c r="AB263" s="5"/>
      <c r="AC263" s="4"/>
      <c r="AD263" s="6"/>
      <c r="AE263" s="4"/>
      <c r="AF263" s="6"/>
      <c r="AG263" s="5"/>
      <c r="AH263" s="5"/>
      <c r="AI263" s="4"/>
      <c r="AJ263" s="6"/>
      <c r="AK263" s="4"/>
      <c r="AL263" s="6"/>
      <c r="AM263" s="5"/>
      <c r="AN263" s="5"/>
      <c r="AO263" s="4"/>
      <c r="AP263" s="6"/>
      <c r="AQ263" s="4"/>
      <c r="AR263" s="6"/>
      <c r="AS263" s="5"/>
      <c r="AT263" s="5"/>
      <c r="AU263" s="4"/>
      <c r="AV263" s="6"/>
      <c r="AW263" s="4"/>
      <c r="AX263" s="6"/>
      <c r="AY263" s="5"/>
      <c r="AZ263" s="5"/>
      <c r="BA263" s="4"/>
      <c r="BB263" s="6"/>
      <c r="BC263" s="4"/>
      <c r="BD263" s="6"/>
      <c r="BE263" s="5"/>
      <c r="BF263" s="5"/>
      <c r="BG263" s="4"/>
      <c r="BH263" s="6"/>
      <c r="BI263" s="4"/>
      <c r="BJ263" s="6"/>
      <c r="BK263" s="5"/>
      <c r="BL263" s="5"/>
      <c r="BM263" s="4"/>
      <c r="BN263" s="6"/>
      <c r="BO263" s="4"/>
      <c r="BP263" s="6"/>
      <c r="BQ263" s="5"/>
      <c r="BR263" s="5"/>
      <c r="BS263" s="4"/>
      <c r="BT263" s="6"/>
      <c r="BU263" s="4"/>
      <c r="BV263" s="6"/>
      <c r="BW263" s="5"/>
      <c r="BX263" s="5"/>
      <c r="BY263" s="4"/>
      <c r="BZ263" s="6"/>
      <c r="CA263" s="4"/>
      <c r="CB263" s="6"/>
      <c r="CC263" s="5"/>
      <c r="CD263" s="5"/>
      <c r="CE263" s="4"/>
      <c r="CF263" s="6"/>
      <c r="CG263" s="4"/>
      <c r="CH263" s="6"/>
      <c r="CI263" s="5"/>
      <c r="CJ263" s="5"/>
      <c r="CK263" s="4"/>
      <c r="CL263" s="6"/>
      <c r="CM263" s="4"/>
      <c r="CN263" s="6"/>
      <c r="CO263" s="5"/>
      <c r="CP263" s="5"/>
      <c r="CQ263" s="4"/>
      <c r="CR263" s="6"/>
      <c r="CS263" s="4"/>
      <c r="CT263" s="6"/>
      <c r="CU263" s="5"/>
      <c r="CV263" s="5"/>
      <c r="CW263" s="4"/>
      <c r="CX263" s="6"/>
      <c r="CY263" s="4"/>
      <c r="CZ263" s="6"/>
      <c r="DA263" s="5"/>
      <c r="DB263" s="5"/>
      <c r="DC263" s="4"/>
      <c r="DD263" s="6"/>
      <c r="DE263" s="4"/>
      <c r="DF263" s="6"/>
      <c r="DG263" s="5"/>
      <c r="DH263" s="5"/>
      <c r="DI263" s="4"/>
      <c r="DJ263" s="6"/>
      <c r="DK263" s="4"/>
      <c r="DL263" s="6"/>
      <c r="DM263" s="5"/>
      <c r="DN263" s="5"/>
      <c r="DO263" s="4"/>
      <c r="DP263" s="6"/>
      <c r="DQ263" s="4"/>
      <c r="DR263" s="6"/>
      <c r="DS263" s="5"/>
      <c r="DT263" s="5"/>
      <c r="DU263" s="4"/>
      <c r="DV263" s="6"/>
      <c r="DW263" s="4"/>
      <c r="DX263" s="6"/>
      <c r="DY263" s="5"/>
      <c r="DZ263" s="5"/>
      <c r="EA263" s="4"/>
      <c r="EB263" s="6"/>
      <c r="EC263" s="4"/>
      <c r="ED263" s="6"/>
      <c r="EE263" s="5"/>
      <c r="EF263" s="5"/>
      <c r="EG263" s="4"/>
      <c r="EH263" s="6"/>
      <c r="EI263" s="4"/>
      <c r="EJ263" s="6"/>
      <c r="EK263" s="5"/>
      <c r="EL263" s="5"/>
      <c r="EM263" s="4"/>
      <c r="EN263" s="6"/>
      <c r="EO263" s="4"/>
      <c r="EP263" s="6"/>
      <c r="EQ263" s="5"/>
      <c r="ER263" s="5"/>
      <c r="ES263" s="4"/>
      <c r="ET263" s="6"/>
      <c r="EU263" s="4"/>
      <c r="EV263" s="6"/>
      <c r="EW263" s="5"/>
      <c r="EX263" s="5"/>
      <c r="EY263" s="4"/>
      <c r="EZ263" s="6"/>
      <c r="FA263" s="4"/>
      <c r="FB263" s="6"/>
      <c r="FC263" s="5"/>
      <c r="FD263" s="5"/>
      <c r="FE263" s="4"/>
      <c r="FF263" s="6"/>
      <c r="FG263" s="4"/>
      <c r="FH263" s="6"/>
      <c r="FI263" s="5"/>
      <c r="FJ263" s="5"/>
      <c r="FK263" s="4"/>
      <c r="FL263" s="6"/>
      <c r="FM263" s="4"/>
      <c r="FN263" s="6"/>
      <c r="FO263" s="5"/>
      <c r="FP263" s="5"/>
      <c r="FQ263" s="4"/>
      <c r="FR263" s="6"/>
      <c r="FS263" s="4"/>
      <c r="FT263" s="6"/>
      <c r="FU263" s="5"/>
      <c r="FV263" s="5"/>
      <c r="FW263" s="4"/>
      <c r="FX263" s="6"/>
      <c r="FY263" s="4"/>
      <c r="FZ263" s="6"/>
      <c r="GA263" s="5"/>
      <c r="GB263" s="5"/>
      <c r="GC263" s="4"/>
      <c r="GD263" s="6"/>
      <c r="GE263" s="4"/>
      <c r="GF263" s="6"/>
      <c r="GG263" s="5"/>
      <c r="GH263" s="5"/>
      <c r="GI263" s="4"/>
      <c r="GJ263" s="6"/>
      <c r="GK263" s="4"/>
      <c r="GL263" s="6"/>
      <c r="GM263" s="5"/>
      <c r="GN263" s="5"/>
      <c r="GO263" s="4"/>
      <c r="GP263" s="6"/>
      <c r="GQ263" s="4"/>
      <c r="GR263" s="6"/>
      <c r="GS263" s="5"/>
      <c r="GT263" s="5"/>
      <c r="GU263" s="4"/>
      <c r="GV263" s="6"/>
      <c r="GW263" s="4"/>
      <c r="GX263" s="6"/>
      <c r="GY263" s="5"/>
      <c r="GZ263" s="5"/>
      <c r="HA263" s="4"/>
      <c r="HB263" s="6"/>
      <c r="HC263" s="4"/>
      <c r="HD263" s="6"/>
      <c r="HE263" s="5"/>
      <c r="HF263" s="5"/>
      <c r="HG263" s="4"/>
      <c r="HH263" s="6"/>
      <c r="HI263" s="4"/>
      <c r="HJ263" s="6"/>
      <c r="HK263" s="5"/>
      <c r="HL263" s="5"/>
      <c r="HM263" s="4"/>
      <c r="HN263" s="6"/>
      <c r="HO263" s="4"/>
      <c r="HP263" s="6"/>
      <c r="HQ263" s="5"/>
      <c r="HR263" s="5"/>
      <c r="HS263" s="4"/>
      <c r="HT263" s="6"/>
      <c r="HU263" s="4"/>
      <c r="HV263" s="6"/>
      <c r="HW263" s="5"/>
      <c r="HX263" s="5"/>
      <c r="HY263" s="4"/>
      <c r="HZ263" s="6"/>
      <c r="IA263" s="4"/>
      <c r="IB263" s="6"/>
      <c r="IC263" s="5"/>
      <c r="ID263" s="5"/>
      <c r="IE263" s="4"/>
      <c r="IF263" s="6"/>
      <c r="IG263" s="4"/>
      <c r="IH263" s="6"/>
      <c r="II263" s="5"/>
      <c r="IJ263" s="5"/>
      <c r="IK263" s="4"/>
      <c r="IL263" s="6"/>
      <c r="IM263" s="4"/>
      <c r="IN263" s="6"/>
      <c r="IO263" s="5"/>
      <c r="IP263" s="5"/>
      <c r="IQ263" s="4"/>
      <c r="IR263" s="6"/>
      <c r="IS263" s="4"/>
      <c r="IT263" s="6"/>
      <c r="IU263" s="5"/>
      <c r="IV263" s="5"/>
      <c r="IW263" s="4"/>
      <c r="IX263" s="6"/>
      <c r="IY263" s="4"/>
      <c r="IZ263" s="6"/>
      <c r="JA263" s="5"/>
      <c r="JB263" s="5"/>
      <c r="JC263" s="4"/>
      <c r="JD263" s="6"/>
      <c r="JE263" s="4"/>
      <c r="JF263" s="6"/>
      <c r="JG263" s="5"/>
      <c r="JH263" s="5"/>
      <c r="JI263" s="4"/>
      <c r="JJ263" s="6"/>
      <c r="JK263" s="4"/>
      <c r="JL263" s="6"/>
      <c r="JM263" s="5"/>
      <c r="JN263" s="5"/>
      <c r="JO263" s="4"/>
      <c r="JP263" s="6"/>
      <c r="JQ263" s="4"/>
      <c r="JR263" s="6"/>
      <c r="JS263" s="5"/>
      <c r="JT263" s="5"/>
      <c r="JU263" s="4"/>
      <c r="JV263" s="6"/>
      <c r="JW263" s="4"/>
      <c r="JX263" s="6"/>
      <c r="JY263" s="5"/>
      <c r="JZ263" s="5"/>
      <c r="KA263" s="4"/>
      <c r="KB263" s="6"/>
      <c r="KC263" s="4"/>
      <c r="KD263" s="6"/>
      <c r="KE263" s="5"/>
      <c r="KF263" s="5"/>
      <c r="KG263" s="4"/>
      <c r="KH263" s="6"/>
      <c r="KI263" s="4"/>
      <c r="KJ263" s="6"/>
      <c r="KK263" s="5"/>
      <c r="KL263" s="5"/>
    </row>
    <row r="264">
      <c r="A264" s="3" t="s">
        <v>85</v>
      </c>
      <c r="B264" s="3" t="s">
        <v>86</v>
      </c>
      <c r="C264" s="3" t="s">
        <v>547</v>
      </c>
      <c r="D264" s="3" t="s">
        <v>548</v>
      </c>
      <c r="E264" s="3" t="s">
        <v>549</v>
      </c>
      <c r="F264" s="3" t="s">
        <v>549</v>
      </c>
      <c r="G264" s="3" t="s">
        <v>549</v>
      </c>
      <c r="H264" s="3" t="s">
        <v>104</v>
      </c>
      <c r="I264" s="4"/>
      <c r="J264" s="4">
        <f>=ROUNDDOWN({0},0)</f>
      </c>
      <c r="K264" s="4">
        <v>2130</v>
      </c>
      <c r="L264" s="5">
        <v>1</v>
      </c>
      <c r="M264" s="4"/>
      <c r="N264" s="4">
        <f>=ROUNDDOWN({0},0)</f>
      </c>
      <c r="O264" s="4"/>
      <c r="P264" s="5"/>
      <c r="Q264" s="4">
        <v>75</v>
      </c>
      <c r="R264" s="6">
        <v>608.33</v>
      </c>
      <c r="S264" s="4"/>
      <c r="T264" s="6"/>
      <c r="U264" s="5"/>
      <c r="V264" s="5"/>
      <c r="W264" s="4">
        <v>18</v>
      </c>
      <c r="X264" s="6">
        <v>120.78</v>
      </c>
      <c r="Y264" s="4"/>
      <c r="Z264" s="6"/>
      <c r="AA264" s="5"/>
      <c r="AB264" s="5"/>
      <c r="AC264" s="4">
        <v>7</v>
      </c>
      <c r="AD264" s="6">
        <v>45.9</v>
      </c>
      <c r="AE264" s="4"/>
      <c r="AF264" s="6"/>
      <c r="AG264" s="5"/>
      <c r="AH264" s="5"/>
      <c r="AI264" s="4"/>
      <c r="AJ264" s="6"/>
      <c r="AK264" s="4"/>
      <c r="AL264" s="6"/>
      <c r="AM264" s="5"/>
      <c r="AN264" s="5"/>
      <c r="AO264" s="4"/>
      <c r="AP264" s="6"/>
      <c r="AQ264" s="4"/>
      <c r="AR264" s="6"/>
      <c r="AS264" s="5"/>
      <c r="AT264" s="5"/>
      <c r="AU264" s="4">
        <v>2</v>
      </c>
      <c r="AV264" s="6">
        <v>14.12</v>
      </c>
      <c r="AW264" s="4"/>
      <c r="AX264" s="6"/>
      <c r="AY264" s="5"/>
      <c r="AZ264" s="5"/>
      <c r="BA264" s="4">
        <v>11</v>
      </c>
      <c r="BB264" s="6">
        <v>173.23</v>
      </c>
      <c r="BC264" s="4"/>
      <c r="BD264" s="6"/>
      <c r="BE264" s="5"/>
      <c r="BF264" s="5"/>
      <c r="BG264" s="4"/>
      <c r="BH264" s="6"/>
      <c r="BI264" s="4"/>
      <c r="BJ264" s="6"/>
      <c r="BK264" s="5"/>
      <c r="BL264" s="5"/>
      <c r="BM264" s="4">
        <v>9</v>
      </c>
      <c r="BN264" s="6">
        <v>64.74</v>
      </c>
      <c r="BO264" s="4"/>
      <c r="BP264" s="6"/>
      <c r="BQ264" s="5"/>
      <c r="BR264" s="5"/>
      <c r="BS264" s="4"/>
      <c r="BT264" s="6"/>
      <c r="BU264" s="4"/>
      <c r="BV264" s="6"/>
      <c r="BW264" s="5"/>
      <c r="BX264" s="5"/>
      <c r="BY264" s="4"/>
      <c r="BZ264" s="6"/>
      <c r="CA264" s="4"/>
      <c r="CB264" s="6"/>
      <c r="CC264" s="5"/>
      <c r="CD264" s="5"/>
      <c r="CE264" s="4">
        <v>28</v>
      </c>
      <c r="CF264" s="6">
        <v>189.56</v>
      </c>
      <c r="CG264" s="4"/>
      <c r="CH264" s="6"/>
      <c r="CI264" s="5"/>
      <c r="CJ264" s="5"/>
      <c r="CK264" s="4"/>
      <c r="CL264" s="6"/>
      <c r="CM264" s="4"/>
      <c r="CN264" s="6"/>
      <c r="CO264" s="5"/>
      <c r="CP264" s="5"/>
      <c r="CQ264" s="4"/>
      <c r="CR264" s="6"/>
      <c r="CS264" s="4"/>
      <c r="CT264" s="6"/>
      <c r="CU264" s="5"/>
      <c r="CV264" s="5"/>
      <c r="CW264" s="4"/>
      <c r="CX264" s="6"/>
      <c r="CY264" s="4"/>
      <c r="CZ264" s="6"/>
      <c r="DA264" s="5"/>
      <c r="DB264" s="5"/>
      <c r="DC264" s="4"/>
      <c r="DD264" s="6"/>
      <c r="DE264" s="4"/>
      <c r="DF264" s="6"/>
      <c r="DG264" s="5"/>
      <c r="DH264" s="5"/>
      <c r="DI264" s="4"/>
      <c r="DJ264" s="6"/>
      <c r="DK264" s="4"/>
      <c r="DL264" s="6"/>
      <c r="DM264" s="5"/>
      <c r="DN264" s="5"/>
      <c r="DO264" s="4"/>
      <c r="DP264" s="6"/>
      <c r="DQ264" s="4"/>
      <c r="DR264" s="6"/>
      <c r="DS264" s="5"/>
      <c r="DT264" s="5"/>
      <c r="DU264" s="4"/>
      <c r="DV264" s="6"/>
      <c r="DW264" s="4"/>
      <c r="DX264" s="6"/>
      <c r="DY264" s="5"/>
      <c r="DZ264" s="5"/>
      <c r="EA264" s="4"/>
      <c r="EB264" s="6"/>
      <c r="EC264" s="4"/>
      <c r="ED264" s="6"/>
      <c r="EE264" s="5"/>
      <c r="EF264" s="5"/>
      <c r="EG264" s="4"/>
      <c r="EH264" s="6"/>
      <c r="EI264" s="4"/>
      <c r="EJ264" s="6"/>
      <c r="EK264" s="5"/>
      <c r="EL264" s="5"/>
      <c r="EM264" s="4"/>
      <c r="EN264" s="6"/>
      <c r="EO264" s="4"/>
      <c r="EP264" s="6"/>
      <c r="EQ264" s="5"/>
      <c r="ER264" s="5"/>
      <c r="ES264" s="4"/>
      <c r="ET264" s="6"/>
      <c r="EU264" s="4"/>
      <c r="EV264" s="6"/>
      <c r="EW264" s="5"/>
      <c r="EX264" s="5"/>
      <c r="EY264" s="4"/>
      <c r="EZ264" s="6"/>
      <c r="FA264" s="4"/>
      <c r="FB264" s="6"/>
      <c r="FC264" s="5"/>
      <c r="FD264" s="5"/>
      <c r="FE264" s="4"/>
      <c r="FF264" s="6"/>
      <c r="FG264" s="4"/>
      <c r="FH264" s="6"/>
      <c r="FI264" s="5"/>
      <c r="FJ264" s="5"/>
      <c r="FK264" s="4"/>
      <c r="FL264" s="6"/>
      <c r="FM264" s="4"/>
      <c r="FN264" s="6"/>
      <c r="FO264" s="5"/>
      <c r="FP264" s="5"/>
      <c r="FQ264" s="4"/>
      <c r="FR264" s="6"/>
      <c r="FS264" s="4"/>
      <c r="FT264" s="6"/>
      <c r="FU264" s="5"/>
      <c r="FV264" s="5"/>
      <c r="FW264" s="4"/>
      <c r="FX264" s="6"/>
      <c r="FY264" s="4"/>
      <c r="FZ264" s="6"/>
      <c r="GA264" s="5"/>
      <c r="GB264" s="5"/>
      <c r="GC264" s="4"/>
      <c r="GD264" s="6"/>
      <c r="GE264" s="4"/>
      <c r="GF264" s="6"/>
      <c r="GG264" s="5"/>
      <c r="GH264" s="5"/>
      <c r="GI264" s="4"/>
      <c r="GJ264" s="6"/>
      <c r="GK264" s="4"/>
      <c r="GL264" s="6"/>
      <c r="GM264" s="5"/>
      <c r="GN264" s="5"/>
      <c r="GO264" s="4"/>
      <c r="GP264" s="6"/>
      <c r="GQ264" s="4"/>
      <c r="GR264" s="6"/>
      <c r="GS264" s="5"/>
      <c r="GT264" s="5"/>
      <c r="GU264" s="4"/>
      <c r="GV264" s="6"/>
      <c r="GW264" s="4"/>
      <c r="GX264" s="6"/>
      <c r="GY264" s="5"/>
      <c r="GZ264" s="5"/>
      <c r="HA264" s="4"/>
      <c r="HB264" s="6"/>
      <c r="HC264" s="4"/>
      <c r="HD264" s="6"/>
      <c r="HE264" s="5"/>
      <c r="HF264" s="5"/>
      <c r="HG264" s="4"/>
      <c r="HH264" s="6"/>
      <c r="HI264" s="4"/>
      <c r="HJ264" s="6"/>
      <c r="HK264" s="5"/>
      <c r="HL264" s="5"/>
      <c r="HM264" s="4"/>
      <c r="HN264" s="6"/>
      <c r="HO264" s="4"/>
      <c r="HP264" s="6"/>
      <c r="HQ264" s="5"/>
      <c r="HR264" s="5"/>
      <c r="HS264" s="4"/>
      <c r="HT264" s="6"/>
      <c r="HU264" s="4"/>
      <c r="HV264" s="6"/>
      <c r="HW264" s="5"/>
      <c r="HX264" s="5"/>
      <c r="HY264" s="4"/>
      <c r="HZ264" s="6"/>
      <c r="IA264" s="4"/>
      <c r="IB264" s="6"/>
      <c r="IC264" s="5"/>
      <c r="ID264" s="5"/>
      <c r="IE264" s="4"/>
      <c r="IF264" s="6"/>
      <c r="IG264" s="4"/>
      <c r="IH264" s="6"/>
      <c r="II264" s="5"/>
      <c r="IJ264" s="5"/>
      <c r="IK264" s="4"/>
      <c r="IL264" s="6"/>
      <c r="IM264" s="4"/>
      <c r="IN264" s="6"/>
      <c r="IO264" s="5"/>
      <c r="IP264" s="5"/>
      <c r="IQ264" s="4"/>
      <c r="IR264" s="6"/>
      <c r="IS264" s="4"/>
      <c r="IT264" s="6"/>
      <c r="IU264" s="5"/>
      <c r="IV264" s="5"/>
      <c r="IW264" s="4"/>
      <c r="IX264" s="6"/>
      <c r="IY264" s="4"/>
      <c r="IZ264" s="6"/>
      <c r="JA264" s="5"/>
      <c r="JB264" s="5"/>
      <c r="JC264" s="4"/>
      <c r="JD264" s="6"/>
      <c r="JE264" s="4"/>
      <c r="JF264" s="6"/>
      <c r="JG264" s="5"/>
      <c r="JH264" s="5"/>
      <c r="JI264" s="4"/>
      <c r="JJ264" s="6"/>
      <c r="JK264" s="4"/>
      <c r="JL264" s="6"/>
      <c r="JM264" s="5"/>
      <c r="JN264" s="5"/>
      <c r="JO264" s="4"/>
      <c r="JP264" s="6"/>
      <c r="JQ264" s="4"/>
      <c r="JR264" s="6"/>
      <c r="JS264" s="5"/>
      <c r="JT264" s="5"/>
      <c r="JU264" s="4"/>
      <c r="JV264" s="6"/>
      <c r="JW264" s="4"/>
      <c r="JX264" s="6"/>
      <c r="JY264" s="5"/>
      <c r="JZ264" s="5"/>
      <c r="KA264" s="4"/>
      <c r="KB264" s="6"/>
      <c r="KC264" s="4"/>
      <c r="KD264" s="6"/>
      <c r="KE264" s="5"/>
      <c r="KF264" s="5"/>
      <c r="KG264" s="4"/>
      <c r="KH264" s="6"/>
      <c r="KI264" s="4"/>
      <c r="KJ264" s="6"/>
      <c r="KK264" s="5"/>
      <c r="KL264" s="5"/>
    </row>
    <row r="265">
      <c r="A265" s="3" t="s">
        <v>85</v>
      </c>
      <c r="B265" s="3" t="s">
        <v>86</v>
      </c>
      <c r="C265" s="3" t="s">
        <v>550</v>
      </c>
      <c r="D265" s="3" t="s">
        <v>551</v>
      </c>
      <c r="E265" s="3" t="s">
        <v>123</v>
      </c>
      <c r="F265" s="3" t="s">
        <v>124</v>
      </c>
      <c r="G265" s="3" t="s">
        <v>125</v>
      </c>
      <c r="H265" s="3" t="s">
        <v>104</v>
      </c>
      <c r="I265" s="4"/>
      <c r="J265" s="4">
        <f>=ROUNDDOWN({0},0)</f>
      </c>
      <c r="K265" s="4"/>
      <c r="L265" s="5">
        <v>1</v>
      </c>
      <c r="M265" s="4"/>
      <c r="N265" s="4">
        <f>=ROUNDDOWN({0},0)</f>
      </c>
      <c r="O265" s="4"/>
      <c r="P265" s="5"/>
      <c r="Q265" s="4">
        <v>20</v>
      </c>
      <c r="R265" s="6">
        <v>226.88</v>
      </c>
      <c r="S265" s="4"/>
      <c r="T265" s="6"/>
      <c r="U265" s="5"/>
      <c r="V265" s="5"/>
      <c r="W265" s="4">
        <v>16</v>
      </c>
      <c r="X265" s="6">
        <v>177.28</v>
      </c>
      <c r="Y265" s="4"/>
      <c r="Z265" s="6"/>
      <c r="AA265" s="5"/>
      <c r="AB265" s="5"/>
      <c r="AC265" s="4"/>
      <c r="AD265" s="6"/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/>
      <c r="AP265" s="6"/>
      <c r="AQ265" s="4"/>
      <c r="AR265" s="6"/>
      <c r="AS265" s="5"/>
      <c r="AT265" s="5"/>
      <c r="AU265" s="4">
        <v>2</v>
      </c>
      <c r="AV265" s="6">
        <v>24.8</v>
      </c>
      <c r="AW265" s="4"/>
      <c r="AX265" s="6"/>
      <c r="AY265" s="5"/>
      <c r="AZ265" s="5"/>
      <c r="BA265" s="4"/>
      <c r="BB265" s="6"/>
      <c r="BC265" s="4"/>
      <c r="BD265" s="6"/>
      <c r="BE265" s="5"/>
      <c r="BF265" s="5"/>
      <c r="BG265" s="4"/>
      <c r="BH265" s="6"/>
      <c r="BI265" s="4"/>
      <c r="BJ265" s="6"/>
      <c r="BK265" s="5"/>
      <c r="BL265" s="5"/>
      <c r="BM265" s="4"/>
      <c r="BN265" s="6"/>
      <c r="BO265" s="4"/>
      <c r="BP265" s="6"/>
      <c r="BQ265" s="5"/>
      <c r="BR265" s="5"/>
      <c r="BS265" s="4"/>
      <c r="BT265" s="6"/>
      <c r="BU265" s="4"/>
      <c r="BV265" s="6"/>
      <c r="BW265" s="5"/>
      <c r="BX265" s="5"/>
      <c r="BY265" s="4"/>
      <c r="BZ265" s="6"/>
      <c r="CA265" s="4"/>
      <c r="CB265" s="6"/>
      <c r="CC265" s="5"/>
      <c r="CD265" s="5"/>
      <c r="CE265" s="4"/>
      <c r="CF265" s="6"/>
      <c r="CG265" s="4"/>
      <c r="CH265" s="6"/>
      <c r="CI265" s="5"/>
      <c r="CJ265" s="5"/>
      <c r="CK265" s="4"/>
      <c r="CL265" s="6"/>
      <c r="CM265" s="4"/>
      <c r="CN265" s="6"/>
      <c r="CO265" s="5"/>
      <c r="CP265" s="5"/>
      <c r="CQ265" s="4"/>
      <c r="CR265" s="6"/>
      <c r="CS265" s="4"/>
      <c r="CT265" s="6"/>
      <c r="CU265" s="5"/>
      <c r="CV265" s="5"/>
      <c r="CW265" s="4"/>
      <c r="CX265" s="6"/>
      <c r="CY265" s="4"/>
      <c r="CZ265" s="6"/>
      <c r="DA265" s="5"/>
      <c r="DB265" s="5"/>
      <c r="DC265" s="4"/>
      <c r="DD265" s="6"/>
      <c r="DE265" s="4"/>
      <c r="DF265" s="6"/>
      <c r="DG265" s="5"/>
      <c r="DH265" s="5"/>
      <c r="DI265" s="4"/>
      <c r="DJ265" s="6"/>
      <c r="DK265" s="4"/>
      <c r="DL265" s="6"/>
      <c r="DM265" s="5"/>
      <c r="DN265" s="5"/>
      <c r="DO265" s="4">
        <v>2</v>
      </c>
      <c r="DP265" s="6">
        <v>24.8</v>
      </c>
      <c r="DQ265" s="4"/>
      <c r="DR265" s="6"/>
      <c r="DS265" s="5"/>
      <c r="DT265" s="5"/>
      <c r="DU265" s="4"/>
      <c r="DV265" s="6"/>
      <c r="DW265" s="4"/>
      <c r="DX265" s="6"/>
      <c r="DY265" s="5"/>
      <c r="DZ265" s="5"/>
      <c r="EA265" s="4"/>
      <c r="EB265" s="6"/>
      <c r="EC265" s="4"/>
      <c r="ED265" s="6"/>
      <c r="EE265" s="5"/>
      <c r="EF265" s="5"/>
      <c r="EG265" s="4"/>
      <c r="EH265" s="6"/>
      <c r="EI265" s="4"/>
      <c r="EJ265" s="6"/>
      <c r="EK265" s="5"/>
      <c r="EL265" s="5"/>
      <c r="EM265" s="4"/>
      <c r="EN265" s="6"/>
      <c r="EO265" s="4"/>
      <c r="EP265" s="6"/>
      <c r="EQ265" s="5"/>
      <c r="ER265" s="5"/>
      <c r="ES265" s="4"/>
      <c r="ET265" s="6"/>
      <c r="EU265" s="4"/>
      <c r="EV265" s="6"/>
      <c r="EW265" s="5"/>
      <c r="EX265" s="5"/>
      <c r="EY265" s="4"/>
      <c r="EZ265" s="6"/>
      <c r="FA265" s="4"/>
      <c r="FB265" s="6"/>
      <c r="FC265" s="5"/>
      <c r="FD265" s="5"/>
      <c r="FE265" s="4"/>
      <c r="FF265" s="6"/>
      <c r="FG265" s="4"/>
      <c r="FH265" s="6"/>
      <c r="FI265" s="5"/>
      <c r="FJ265" s="5"/>
      <c r="FK265" s="4"/>
      <c r="FL265" s="6"/>
      <c r="FM265" s="4"/>
      <c r="FN265" s="6"/>
      <c r="FO265" s="5"/>
      <c r="FP265" s="5"/>
      <c r="FQ265" s="4"/>
      <c r="FR265" s="6"/>
      <c r="FS265" s="4"/>
      <c r="FT265" s="6"/>
      <c r="FU265" s="5"/>
      <c r="FV265" s="5"/>
      <c r="FW265" s="4"/>
      <c r="FX265" s="6"/>
      <c r="FY265" s="4"/>
      <c r="FZ265" s="6"/>
      <c r="GA265" s="5"/>
      <c r="GB265" s="5"/>
      <c r="GC265" s="4"/>
      <c r="GD265" s="6"/>
      <c r="GE265" s="4"/>
      <c r="GF265" s="6"/>
      <c r="GG265" s="5"/>
      <c r="GH265" s="5"/>
      <c r="GI265" s="4"/>
      <c r="GJ265" s="6"/>
      <c r="GK265" s="4"/>
      <c r="GL265" s="6"/>
      <c r="GM265" s="5"/>
      <c r="GN265" s="5"/>
      <c r="GO265" s="4"/>
      <c r="GP265" s="6"/>
      <c r="GQ265" s="4"/>
      <c r="GR265" s="6"/>
      <c r="GS265" s="5"/>
      <c r="GT265" s="5"/>
      <c r="GU265" s="4"/>
      <c r="GV265" s="6"/>
      <c r="GW265" s="4"/>
      <c r="GX265" s="6"/>
      <c r="GY265" s="5"/>
      <c r="GZ265" s="5"/>
      <c r="HA265" s="4"/>
      <c r="HB265" s="6"/>
      <c r="HC265" s="4"/>
      <c r="HD265" s="6"/>
      <c r="HE265" s="5"/>
      <c r="HF265" s="5"/>
      <c r="HG265" s="4"/>
      <c r="HH265" s="6"/>
      <c r="HI265" s="4"/>
      <c r="HJ265" s="6"/>
      <c r="HK265" s="5"/>
      <c r="HL265" s="5"/>
      <c r="HM265" s="4"/>
      <c r="HN265" s="6"/>
      <c r="HO265" s="4"/>
      <c r="HP265" s="6"/>
      <c r="HQ265" s="5"/>
      <c r="HR265" s="5"/>
      <c r="HS265" s="4"/>
      <c r="HT265" s="6"/>
      <c r="HU265" s="4"/>
      <c r="HV265" s="6"/>
      <c r="HW265" s="5"/>
      <c r="HX265" s="5"/>
      <c r="HY265" s="4"/>
      <c r="HZ265" s="6"/>
      <c r="IA265" s="4"/>
      <c r="IB265" s="6"/>
      <c r="IC265" s="5"/>
      <c r="ID265" s="5"/>
      <c r="IE265" s="4"/>
      <c r="IF265" s="6"/>
      <c r="IG265" s="4"/>
      <c r="IH265" s="6"/>
      <c r="II265" s="5"/>
      <c r="IJ265" s="5"/>
      <c r="IK265" s="4"/>
      <c r="IL265" s="6"/>
      <c r="IM265" s="4"/>
      <c r="IN265" s="6"/>
      <c r="IO265" s="5"/>
      <c r="IP265" s="5"/>
      <c r="IQ265" s="4"/>
      <c r="IR265" s="6"/>
      <c r="IS265" s="4"/>
      <c r="IT265" s="6"/>
      <c r="IU265" s="5"/>
      <c r="IV265" s="5"/>
      <c r="IW265" s="4"/>
      <c r="IX265" s="6"/>
      <c r="IY265" s="4"/>
      <c r="IZ265" s="6"/>
      <c r="JA265" s="5"/>
      <c r="JB265" s="5"/>
      <c r="JC265" s="4"/>
      <c r="JD265" s="6"/>
      <c r="JE265" s="4"/>
      <c r="JF265" s="6"/>
      <c r="JG265" s="5"/>
      <c r="JH265" s="5"/>
      <c r="JI265" s="4"/>
      <c r="JJ265" s="6"/>
      <c r="JK265" s="4"/>
      <c r="JL265" s="6"/>
      <c r="JM265" s="5"/>
      <c r="JN265" s="5"/>
      <c r="JO265" s="4"/>
      <c r="JP265" s="6"/>
      <c r="JQ265" s="4"/>
      <c r="JR265" s="6"/>
      <c r="JS265" s="5"/>
      <c r="JT265" s="5"/>
      <c r="JU265" s="4"/>
      <c r="JV265" s="6"/>
      <c r="JW265" s="4"/>
      <c r="JX265" s="6"/>
      <c r="JY265" s="5"/>
      <c r="JZ265" s="5"/>
      <c r="KA265" s="4"/>
      <c r="KB265" s="6"/>
      <c r="KC265" s="4"/>
      <c r="KD265" s="6"/>
      <c r="KE265" s="5"/>
      <c r="KF265" s="5"/>
      <c r="KG265" s="4"/>
      <c r="KH265" s="6"/>
      <c r="KI265" s="4"/>
      <c r="KJ265" s="6"/>
      <c r="KK265" s="5"/>
      <c r="KL265" s="5"/>
    </row>
    <row r="266">
      <c r="A266" s="3" t="s">
        <v>85</v>
      </c>
      <c r="B266" s="3" t="s">
        <v>86</v>
      </c>
      <c r="C266" s="3" t="s">
        <v>550</v>
      </c>
      <c r="D266" s="3" t="s">
        <v>551</v>
      </c>
      <c r="E266" s="3" t="s">
        <v>119</v>
      </c>
      <c r="F266" s="3" t="s">
        <v>120</v>
      </c>
      <c r="G266" s="3" t="s">
        <v>121</v>
      </c>
      <c r="H266" s="3" t="s">
        <v>104</v>
      </c>
      <c r="I266" s="4"/>
      <c r="J266" s="4">
        <f>=ROUNDDOWN({0},0)</f>
      </c>
      <c r="K266" s="4"/>
      <c r="L266" s="5">
        <v>1</v>
      </c>
      <c r="M266" s="4"/>
      <c r="N266" s="4">
        <f>=ROUNDDOWN({0},0)</f>
      </c>
      <c r="O266" s="4"/>
      <c r="P266" s="5"/>
      <c r="Q266" s="4">
        <v>19</v>
      </c>
      <c r="R266" s="6">
        <v>193.98</v>
      </c>
      <c r="S266" s="4"/>
      <c r="T266" s="6"/>
      <c r="U266" s="5"/>
      <c r="V266" s="5"/>
      <c r="W266" s="4">
        <v>12</v>
      </c>
      <c r="X266" s="6">
        <v>119.64</v>
      </c>
      <c r="Y266" s="4"/>
      <c r="Z266" s="6"/>
      <c r="AA266" s="5"/>
      <c r="AB266" s="5"/>
      <c r="AC266" s="4"/>
      <c r="AD266" s="6"/>
      <c r="AE266" s="4"/>
      <c r="AF266" s="6"/>
      <c r="AG266" s="5"/>
      <c r="AH266" s="5"/>
      <c r="AI266" s="4">
        <v>1</v>
      </c>
      <c r="AJ266" s="6">
        <v>10.56</v>
      </c>
      <c r="AK266" s="4"/>
      <c r="AL266" s="6"/>
      <c r="AM266" s="5"/>
      <c r="AN266" s="5"/>
      <c r="AO266" s="4"/>
      <c r="AP266" s="6"/>
      <c r="AQ266" s="4"/>
      <c r="AR266" s="6"/>
      <c r="AS266" s="5"/>
      <c r="AT266" s="5"/>
      <c r="AU266" s="4">
        <v>1</v>
      </c>
      <c r="AV266" s="6">
        <v>11.03</v>
      </c>
      <c r="AW266" s="4"/>
      <c r="AX266" s="6"/>
      <c r="AY266" s="5"/>
      <c r="AZ266" s="5"/>
      <c r="BA266" s="4"/>
      <c r="BB266" s="6"/>
      <c r="BC266" s="4"/>
      <c r="BD266" s="6"/>
      <c r="BE266" s="5"/>
      <c r="BF266" s="5"/>
      <c r="BG266" s="4"/>
      <c r="BH266" s="6"/>
      <c r="BI266" s="4"/>
      <c r="BJ266" s="6"/>
      <c r="BK266" s="5"/>
      <c r="BL266" s="5"/>
      <c r="BM266" s="4"/>
      <c r="BN266" s="6"/>
      <c r="BO266" s="4"/>
      <c r="BP266" s="6"/>
      <c r="BQ266" s="5"/>
      <c r="BR266" s="5"/>
      <c r="BS266" s="4"/>
      <c r="BT266" s="6"/>
      <c r="BU266" s="4"/>
      <c r="BV266" s="6"/>
      <c r="BW266" s="5"/>
      <c r="BX266" s="5"/>
      <c r="BY266" s="4"/>
      <c r="BZ266" s="6"/>
      <c r="CA266" s="4"/>
      <c r="CB266" s="6"/>
      <c r="CC266" s="5"/>
      <c r="CD266" s="5"/>
      <c r="CE266" s="4">
        <v>1</v>
      </c>
      <c r="CF266" s="6">
        <v>10.62</v>
      </c>
      <c r="CG266" s="4"/>
      <c r="CH266" s="6"/>
      <c r="CI266" s="5"/>
      <c r="CJ266" s="5"/>
      <c r="CK266" s="4"/>
      <c r="CL266" s="6"/>
      <c r="CM266" s="4"/>
      <c r="CN266" s="6"/>
      <c r="CO266" s="5"/>
      <c r="CP266" s="5"/>
      <c r="CQ266" s="4">
        <v>3</v>
      </c>
      <c r="CR266" s="6">
        <v>31.11</v>
      </c>
      <c r="CS266" s="4"/>
      <c r="CT266" s="6"/>
      <c r="CU266" s="5"/>
      <c r="CV266" s="5"/>
      <c r="CW266" s="4"/>
      <c r="CX266" s="6"/>
      <c r="CY266" s="4"/>
      <c r="CZ266" s="6"/>
      <c r="DA266" s="5"/>
      <c r="DB266" s="5"/>
      <c r="DC266" s="4"/>
      <c r="DD266" s="6"/>
      <c r="DE266" s="4"/>
      <c r="DF266" s="6"/>
      <c r="DG266" s="5"/>
      <c r="DH266" s="5"/>
      <c r="DI266" s="4"/>
      <c r="DJ266" s="6"/>
      <c r="DK266" s="4"/>
      <c r="DL266" s="6"/>
      <c r="DM266" s="5"/>
      <c r="DN266" s="5"/>
      <c r="DO266" s="4">
        <v>1</v>
      </c>
      <c r="DP266" s="6">
        <v>11.02</v>
      </c>
      <c r="DQ266" s="4"/>
      <c r="DR266" s="6"/>
      <c r="DS266" s="5"/>
      <c r="DT266" s="5"/>
      <c r="DU266" s="4"/>
      <c r="DV266" s="6"/>
      <c r="DW266" s="4"/>
      <c r="DX266" s="6"/>
      <c r="DY266" s="5"/>
      <c r="DZ266" s="5"/>
      <c r="EA266" s="4"/>
      <c r="EB266" s="6"/>
      <c r="EC266" s="4"/>
      <c r="ED266" s="6"/>
      <c r="EE266" s="5"/>
      <c r="EF266" s="5"/>
      <c r="EG266" s="4"/>
      <c r="EH266" s="6"/>
      <c r="EI266" s="4"/>
      <c r="EJ266" s="6"/>
      <c r="EK266" s="5"/>
      <c r="EL266" s="5"/>
      <c r="EM266" s="4"/>
      <c r="EN266" s="6"/>
      <c r="EO266" s="4"/>
      <c r="EP266" s="6"/>
      <c r="EQ266" s="5"/>
      <c r="ER266" s="5"/>
      <c r="ES266" s="4"/>
      <c r="ET266" s="6"/>
      <c r="EU266" s="4"/>
      <c r="EV266" s="6"/>
      <c r="EW266" s="5"/>
      <c r="EX266" s="5"/>
      <c r="EY266" s="4"/>
      <c r="EZ266" s="6"/>
      <c r="FA266" s="4"/>
      <c r="FB266" s="6"/>
      <c r="FC266" s="5"/>
      <c r="FD266" s="5"/>
      <c r="FE266" s="4"/>
      <c r="FF266" s="6"/>
      <c r="FG266" s="4"/>
      <c r="FH266" s="6"/>
      <c r="FI266" s="5"/>
      <c r="FJ266" s="5"/>
      <c r="FK266" s="4"/>
      <c r="FL266" s="6"/>
      <c r="FM266" s="4"/>
      <c r="FN266" s="6"/>
      <c r="FO266" s="5"/>
      <c r="FP266" s="5"/>
      <c r="FQ266" s="4"/>
      <c r="FR266" s="6"/>
      <c r="FS266" s="4"/>
      <c r="FT266" s="6"/>
      <c r="FU266" s="5"/>
      <c r="FV266" s="5"/>
      <c r="FW266" s="4"/>
      <c r="FX266" s="6"/>
      <c r="FY266" s="4"/>
      <c r="FZ266" s="6"/>
      <c r="GA266" s="5"/>
      <c r="GB266" s="5"/>
      <c r="GC266" s="4"/>
      <c r="GD266" s="6"/>
      <c r="GE266" s="4"/>
      <c r="GF266" s="6"/>
      <c r="GG266" s="5"/>
      <c r="GH266" s="5"/>
      <c r="GI266" s="4"/>
      <c r="GJ266" s="6"/>
      <c r="GK266" s="4"/>
      <c r="GL266" s="6"/>
      <c r="GM266" s="5"/>
      <c r="GN266" s="5"/>
      <c r="GO266" s="4"/>
      <c r="GP266" s="6"/>
      <c r="GQ266" s="4"/>
      <c r="GR266" s="6"/>
      <c r="GS266" s="5"/>
      <c r="GT266" s="5"/>
      <c r="GU266" s="4"/>
      <c r="GV266" s="6"/>
      <c r="GW266" s="4"/>
      <c r="GX266" s="6"/>
      <c r="GY266" s="5"/>
      <c r="GZ266" s="5"/>
      <c r="HA266" s="4"/>
      <c r="HB266" s="6"/>
      <c r="HC266" s="4"/>
      <c r="HD266" s="6"/>
      <c r="HE266" s="5"/>
      <c r="HF266" s="5"/>
      <c r="HG266" s="4"/>
      <c r="HH266" s="6"/>
      <c r="HI266" s="4"/>
      <c r="HJ266" s="6"/>
      <c r="HK266" s="5"/>
      <c r="HL266" s="5"/>
      <c r="HM266" s="4"/>
      <c r="HN266" s="6"/>
      <c r="HO266" s="4"/>
      <c r="HP266" s="6"/>
      <c r="HQ266" s="5"/>
      <c r="HR266" s="5"/>
      <c r="HS266" s="4"/>
      <c r="HT266" s="6"/>
      <c r="HU266" s="4"/>
      <c r="HV266" s="6"/>
      <c r="HW266" s="5"/>
      <c r="HX266" s="5"/>
      <c r="HY266" s="4"/>
      <c r="HZ266" s="6"/>
      <c r="IA266" s="4"/>
      <c r="IB266" s="6"/>
      <c r="IC266" s="5"/>
      <c r="ID266" s="5"/>
      <c r="IE266" s="4"/>
      <c r="IF266" s="6"/>
      <c r="IG266" s="4"/>
      <c r="IH266" s="6"/>
      <c r="II266" s="5"/>
      <c r="IJ266" s="5"/>
      <c r="IK266" s="4"/>
      <c r="IL266" s="6"/>
      <c r="IM266" s="4"/>
      <c r="IN266" s="6"/>
      <c r="IO266" s="5"/>
      <c r="IP266" s="5"/>
      <c r="IQ266" s="4"/>
      <c r="IR266" s="6"/>
      <c r="IS266" s="4"/>
      <c r="IT266" s="6"/>
      <c r="IU266" s="5"/>
      <c r="IV266" s="5"/>
      <c r="IW266" s="4"/>
      <c r="IX266" s="6"/>
      <c r="IY266" s="4"/>
      <c r="IZ266" s="6"/>
      <c r="JA266" s="5"/>
      <c r="JB266" s="5"/>
      <c r="JC266" s="4"/>
      <c r="JD266" s="6"/>
      <c r="JE266" s="4"/>
      <c r="JF266" s="6"/>
      <c r="JG266" s="5"/>
      <c r="JH266" s="5"/>
      <c r="JI266" s="4"/>
      <c r="JJ266" s="6"/>
      <c r="JK266" s="4"/>
      <c r="JL266" s="6"/>
      <c r="JM266" s="5"/>
      <c r="JN266" s="5"/>
      <c r="JO266" s="4"/>
      <c r="JP266" s="6"/>
      <c r="JQ266" s="4"/>
      <c r="JR266" s="6"/>
      <c r="JS266" s="5"/>
      <c r="JT266" s="5"/>
      <c r="JU266" s="4"/>
      <c r="JV266" s="6"/>
      <c r="JW266" s="4"/>
      <c r="JX266" s="6"/>
      <c r="JY266" s="5"/>
      <c r="JZ266" s="5"/>
      <c r="KA266" s="4"/>
      <c r="KB266" s="6"/>
      <c r="KC266" s="4"/>
      <c r="KD266" s="6"/>
      <c r="KE266" s="5"/>
      <c r="KF266" s="5"/>
      <c r="KG266" s="4"/>
      <c r="KH266" s="6"/>
      <c r="KI266" s="4"/>
      <c r="KJ266" s="6"/>
      <c r="KK266" s="5"/>
      <c r="KL266" s="5"/>
    </row>
    <row r="267">
      <c r="A267" s="3" t="s">
        <v>85</v>
      </c>
      <c r="B267" s="3" t="s">
        <v>86</v>
      </c>
      <c r="C267" s="3" t="s">
        <v>550</v>
      </c>
      <c r="D267" s="3" t="s">
        <v>551</v>
      </c>
      <c r="E267" s="3" t="s">
        <v>265</v>
      </c>
      <c r="F267" s="3" t="s">
        <v>266</v>
      </c>
      <c r="G267" s="3" t="s">
        <v>267</v>
      </c>
      <c r="H267" s="3" t="s">
        <v>104</v>
      </c>
      <c r="I267" s="4"/>
      <c r="J267" s="4">
        <f>=ROUNDDOWN({0},0)</f>
      </c>
      <c r="K267" s="4">
        <v>528</v>
      </c>
      <c r="L267" s="5">
        <v>1</v>
      </c>
      <c r="M267" s="4"/>
      <c r="N267" s="4">
        <f>=ROUNDDOWN({0},0)</f>
      </c>
      <c r="O267" s="4"/>
      <c r="P267" s="5"/>
      <c r="Q267" s="4">
        <v>8</v>
      </c>
      <c r="R267" s="6">
        <v>80.54</v>
      </c>
      <c r="S267" s="4"/>
      <c r="T267" s="6"/>
      <c r="U267" s="5"/>
      <c r="V267" s="5"/>
      <c r="W267" s="4"/>
      <c r="X267" s="6"/>
      <c r="Y267" s="4"/>
      <c r="Z267" s="6"/>
      <c r="AA267" s="5"/>
      <c r="AB267" s="5"/>
      <c r="AC267" s="4">
        <v>2</v>
      </c>
      <c r="AD267" s="6">
        <v>17.68</v>
      </c>
      <c r="AE267" s="4"/>
      <c r="AF267" s="6"/>
      <c r="AG267" s="5"/>
      <c r="AH267" s="5"/>
      <c r="AI267" s="4"/>
      <c r="AJ267" s="6"/>
      <c r="AK267" s="4"/>
      <c r="AL267" s="6"/>
      <c r="AM267" s="5"/>
      <c r="AN267" s="5"/>
      <c r="AO267" s="4"/>
      <c r="AP267" s="6"/>
      <c r="AQ267" s="4"/>
      <c r="AR267" s="6"/>
      <c r="AS267" s="5"/>
      <c r="AT267" s="5"/>
      <c r="AU267" s="4">
        <v>2</v>
      </c>
      <c r="AV267" s="6">
        <v>20.94</v>
      </c>
      <c r="AW267" s="4"/>
      <c r="AX267" s="6"/>
      <c r="AY267" s="5"/>
      <c r="AZ267" s="5"/>
      <c r="BA267" s="4"/>
      <c r="BB267" s="6"/>
      <c r="BC267" s="4"/>
      <c r="BD267" s="6"/>
      <c r="BE267" s="5"/>
      <c r="BF267" s="5"/>
      <c r="BG267" s="4"/>
      <c r="BH267" s="6"/>
      <c r="BI267" s="4"/>
      <c r="BJ267" s="6"/>
      <c r="BK267" s="5"/>
      <c r="BL267" s="5"/>
      <c r="BM267" s="4">
        <v>4</v>
      </c>
      <c r="BN267" s="6">
        <v>41.92</v>
      </c>
      <c r="BO267" s="4"/>
      <c r="BP267" s="6"/>
      <c r="BQ267" s="5"/>
      <c r="BR267" s="5"/>
      <c r="BS267" s="4"/>
      <c r="BT267" s="6"/>
      <c r="BU267" s="4"/>
      <c r="BV267" s="6"/>
      <c r="BW267" s="5"/>
      <c r="BX267" s="5"/>
      <c r="BY267" s="4"/>
      <c r="BZ267" s="6"/>
      <c r="CA267" s="4"/>
      <c r="CB267" s="6"/>
      <c r="CC267" s="5"/>
      <c r="CD267" s="5"/>
      <c r="CE267" s="4"/>
      <c r="CF267" s="6"/>
      <c r="CG267" s="4"/>
      <c r="CH267" s="6"/>
      <c r="CI267" s="5"/>
      <c r="CJ267" s="5"/>
      <c r="CK267" s="4"/>
      <c r="CL267" s="6"/>
      <c r="CM267" s="4"/>
      <c r="CN267" s="6"/>
      <c r="CO267" s="5"/>
      <c r="CP267" s="5"/>
      <c r="CQ267" s="4"/>
      <c r="CR267" s="6"/>
      <c r="CS267" s="4"/>
      <c r="CT267" s="6"/>
      <c r="CU267" s="5"/>
      <c r="CV267" s="5"/>
      <c r="CW267" s="4"/>
      <c r="CX267" s="6"/>
      <c r="CY267" s="4"/>
      <c r="CZ267" s="6"/>
      <c r="DA267" s="5"/>
      <c r="DB267" s="5"/>
      <c r="DC267" s="4"/>
      <c r="DD267" s="6"/>
      <c r="DE267" s="4"/>
      <c r="DF267" s="6"/>
      <c r="DG267" s="5"/>
      <c r="DH267" s="5"/>
      <c r="DI267" s="4"/>
      <c r="DJ267" s="6"/>
      <c r="DK267" s="4"/>
      <c r="DL267" s="6"/>
      <c r="DM267" s="5"/>
      <c r="DN267" s="5"/>
      <c r="DO267" s="4"/>
      <c r="DP267" s="6"/>
      <c r="DQ267" s="4"/>
      <c r="DR267" s="6"/>
      <c r="DS267" s="5"/>
      <c r="DT267" s="5"/>
      <c r="DU267" s="4"/>
      <c r="DV267" s="6"/>
      <c r="DW267" s="4"/>
      <c r="DX267" s="6"/>
      <c r="DY267" s="5"/>
      <c r="DZ267" s="5"/>
      <c r="EA267" s="4"/>
      <c r="EB267" s="6"/>
      <c r="EC267" s="4"/>
      <c r="ED267" s="6"/>
      <c r="EE267" s="5"/>
      <c r="EF267" s="5"/>
      <c r="EG267" s="4"/>
      <c r="EH267" s="6"/>
      <c r="EI267" s="4"/>
      <c r="EJ267" s="6"/>
      <c r="EK267" s="5"/>
      <c r="EL267" s="5"/>
      <c r="EM267" s="4"/>
      <c r="EN267" s="6"/>
      <c r="EO267" s="4"/>
      <c r="EP267" s="6"/>
      <c r="EQ267" s="5"/>
      <c r="ER267" s="5"/>
      <c r="ES267" s="4"/>
      <c r="ET267" s="6"/>
      <c r="EU267" s="4"/>
      <c r="EV267" s="6"/>
      <c r="EW267" s="5"/>
      <c r="EX267" s="5"/>
      <c r="EY267" s="4"/>
      <c r="EZ267" s="6"/>
      <c r="FA267" s="4"/>
      <c r="FB267" s="6"/>
      <c r="FC267" s="5"/>
      <c r="FD267" s="5"/>
      <c r="FE267" s="4"/>
      <c r="FF267" s="6"/>
      <c r="FG267" s="4"/>
      <c r="FH267" s="6"/>
      <c r="FI267" s="5"/>
      <c r="FJ267" s="5"/>
      <c r="FK267" s="4"/>
      <c r="FL267" s="6"/>
      <c r="FM267" s="4"/>
      <c r="FN267" s="6"/>
      <c r="FO267" s="5"/>
      <c r="FP267" s="5"/>
      <c r="FQ267" s="4"/>
      <c r="FR267" s="6"/>
      <c r="FS267" s="4"/>
      <c r="FT267" s="6"/>
      <c r="FU267" s="5"/>
      <c r="FV267" s="5"/>
      <c r="FW267" s="4"/>
      <c r="FX267" s="6"/>
      <c r="FY267" s="4"/>
      <c r="FZ267" s="6"/>
      <c r="GA267" s="5"/>
      <c r="GB267" s="5"/>
      <c r="GC267" s="4"/>
      <c r="GD267" s="6"/>
      <c r="GE267" s="4"/>
      <c r="GF267" s="6"/>
      <c r="GG267" s="5"/>
      <c r="GH267" s="5"/>
      <c r="GI267" s="4"/>
      <c r="GJ267" s="6"/>
      <c r="GK267" s="4"/>
      <c r="GL267" s="6"/>
      <c r="GM267" s="5"/>
      <c r="GN267" s="5"/>
      <c r="GO267" s="4"/>
      <c r="GP267" s="6"/>
      <c r="GQ267" s="4"/>
      <c r="GR267" s="6"/>
      <c r="GS267" s="5"/>
      <c r="GT267" s="5"/>
      <c r="GU267" s="4"/>
      <c r="GV267" s="6"/>
      <c r="GW267" s="4"/>
      <c r="GX267" s="6"/>
      <c r="GY267" s="5"/>
      <c r="GZ267" s="5"/>
      <c r="HA267" s="4"/>
      <c r="HB267" s="6"/>
      <c r="HC267" s="4"/>
      <c r="HD267" s="6"/>
      <c r="HE267" s="5"/>
      <c r="HF267" s="5"/>
      <c r="HG267" s="4"/>
      <c r="HH267" s="6"/>
      <c r="HI267" s="4"/>
      <c r="HJ267" s="6"/>
      <c r="HK267" s="5"/>
      <c r="HL267" s="5"/>
      <c r="HM267" s="4"/>
      <c r="HN267" s="6"/>
      <c r="HO267" s="4"/>
      <c r="HP267" s="6"/>
      <c r="HQ267" s="5"/>
      <c r="HR267" s="5"/>
      <c r="HS267" s="4"/>
      <c r="HT267" s="6"/>
      <c r="HU267" s="4"/>
      <c r="HV267" s="6"/>
      <c r="HW267" s="5"/>
      <c r="HX267" s="5"/>
      <c r="HY267" s="4"/>
      <c r="HZ267" s="6"/>
      <c r="IA267" s="4"/>
      <c r="IB267" s="6"/>
      <c r="IC267" s="5"/>
      <c r="ID267" s="5"/>
      <c r="IE267" s="4"/>
      <c r="IF267" s="6"/>
      <c r="IG267" s="4"/>
      <c r="IH267" s="6"/>
      <c r="II267" s="5"/>
      <c r="IJ267" s="5"/>
      <c r="IK267" s="4"/>
      <c r="IL267" s="6"/>
      <c r="IM267" s="4"/>
      <c r="IN267" s="6"/>
      <c r="IO267" s="5"/>
      <c r="IP267" s="5"/>
      <c r="IQ267" s="4"/>
      <c r="IR267" s="6"/>
      <c r="IS267" s="4"/>
      <c r="IT267" s="6"/>
      <c r="IU267" s="5"/>
      <c r="IV267" s="5"/>
      <c r="IW267" s="4"/>
      <c r="IX267" s="6"/>
      <c r="IY267" s="4"/>
      <c r="IZ267" s="6"/>
      <c r="JA267" s="5"/>
      <c r="JB267" s="5"/>
      <c r="JC267" s="4"/>
      <c r="JD267" s="6"/>
      <c r="JE267" s="4"/>
      <c r="JF267" s="6"/>
      <c r="JG267" s="5"/>
      <c r="JH267" s="5"/>
      <c r="JI267" s="4"/>
      <c r="JJ267" s="6"/>
      <c r="JK267" s="4"/>
      <c r="JL267" s="6"/>
      <c r="JM267" s="5"/>
      <c r="JN267" s="5"/>
      <c r="JO267" s="4"/>
      <c r="JP267" s="6"/>
      <c r="JQ267" s="4"/>
      <c r="JR267" s="6"/>
      <c r="JS267" s="5"/>
      <c r="JT267" s="5"/>
      <c r="JU267" s="4"/>
      <c r="JV267" s="6"/>
      <c r="JW267" s="4"/>
      <c r="JX267" s="6"/>
      <c r="JY267" s="5"/>
      <c r="JZ267" s="5"/>
      <c r="KA267" s="4"/>
      <c r="KB267" s="6"/>
      <c r="KC267" s="4"/>
      <c r="KD267" s="6"/>
      <c r="KE267" s="5"/>
      <c r="KF267" s="5"/>
      <c r="KG267" s="4"/>
      <c r="KH267" s="6"/>
      <c r="KI267" s="4"/>
      <c r="KJ267" s="6"/>
      <c r="KK267" s="5"/>
      <c r="KL267" s="5"/>
    </row>
    <row r="268">
      <c r="A268" s="3" t="s">
        <v>85</v>
      </c>
      <c r="B268" s="3" t="s">
        <v>86</v>
      </c>
      <c r="C268" s="3" t="s">
        <v>550</v>
      </c>
      <c r="D268" s="3" t="s">
        <v>551</v>
      </c>
      <c r="E268" s="3" t="s">
        <v>545</v>
      </c>
      <c r="F268" s="3" t="s">
        <v>104</v>
      </c>
      <c r="G268" s="3" t="s">
        <v>104</v>
      </c>
      <c r="H268" s="3" t="s">
        <v>104</v>
      </c>
      <c r="I268" s="4"/>
      <c r="J268" s="4">
        <f>=ROUNDDOWN({0},0)</f>
      </c>
      <c r="K268" s="4"/>
      <c r="L268" s="5"/>
      <c r="M268" s="4"/>
      <c r="N268" s="4">
        <f>=ROUNDDOWN({0},0)</f>
      </c>
      <c r="O268" s="4"/>
      <c r="P268" s="5"/>
      <c r="Q268" s="4"/>
      <c r="R268" s="6"/>
      <c r="S268" s="4"/>
      <c r="T268" s="6"/>
      <c r="U268" s="5"/>
      <c r="V268" s="5"/>
      <c r="W268" s="4"/>
      <c r="X268" s="6"/>
      <c r="Y268" s="4"/>
      <c r="Z268" s="6"/>
      <c r="AA268" s="5"/>
      <c r="AB268" s="5"/>
      <c r="AC268" s="4"/>
      <c r="AD268" s="6"/>
      <c r="AE268" s="4"/>
      <c r="AF268" s="6"/>
      <c r="AG268" s="5"/>
      <c r="AH268" s="5"/>
      <c r="AI268" s="4"/>
      <c r="AJ268" s="6"/>
      <c r="AK268" s="4"/>
      <c r="AL268" s="6"/>
      <c r="AM268" s="5"/>
      <c r="AN268" s="5"/>
      <c r="AO268" s="4"/>
      <c r="AP268" s="6"/>
      <c r="AQ268" s="4"/>
      <c r="AR268" s="6"/>
      <c r="AS268" s="5"/>
      <c r="AT268" s="5"/>
      <c r="AU268" s="4"/>
      <c r="AV268" s="6"/>
      <c r="AW268" s="4"/>
      <c r="AX268" s="6"/>
      <c r="AY268" s="5"/>
      <c r="AZ268" s="5"/>
      <c r="BA268" s="4"/>
      <c r="BB268" s="6"/>
      <c r="BC268" s="4"/>
      <c r="BD268" s="6"/>
      <c r="BE268" s="5"/>
      <c r="BF268" s="5"/>
      <c r="BG268" s="4"/>
      <c r="BH268" s="6"/>
      <c r="BI268" s="4"/>
      <c r="BJ268" s="6"/>
      <c r="BK268" s="5"/>
      <c r="BL268" s="5"/>
      <c r="BM268" s="4"/>
      <c r="BN268" s="6"/>
      <c r="BO268" s="4"/>
      <c r="BP268" s="6"/>
      <c r="BQ268" s="5"/>
      <c r="BR268" s="5"/>
      <c r="BS268" s="4"/>
      <c r="BT268" s="6"/>
      <c r="BU268" s="4"/>
      <c r="BV268" s="6"/>
      <c r="BW268" s="5"/>
      <c r="BX268" s="5"/>
      <c r="BY268" s="4"/>
      <c r="BZ268" s="6"/>
      <c r="CA268" s="4"/>
      <c r="CB268" s="6"/>
      <c r="CC268" s="5"/>
      <c r="CD268" s="5"/>
      <c r="CE268" s="4"/>
      <c r="CF268" s="6"/>
      <c r="CG268" s="4"/>
      <c r="CH268" s="6"/>
      <c r="CI268" s="5"/>
      <c r="CJ268" s="5"/>
      <c r="CK268" s="4"/>
      <c r="CL268" s="6"/>
      <c r="CM268" s="4"/>
      <c r="CN268" s="6"/>
      <c r="CO268" s="5"/>
      <c r="CP268" s="5"/>
      <c r="CQ268" s="4"/>
      <c r="CR268" s="6"/>
      <c r="CS268" s="4"/>
      <c r="CT268" s="6"/>
      <c r="CU268" s="5"/>
      <c r="CV268" s="5"/>
      <c r="CW268" s="4"/>
      <c r="CX268" s="6"/>
      <c r="CY268" s="4"/>
      <c r="CZ268" s="6"/>
      <c r="DA268" s="5"/>
      <c r="DB268" s="5"/>
      <c r="DC268" s="4"/>
      <c r="DD268" s="6"/>
      <c r="DE268" s="4"/>
      <c r="DF268" s="6"/>
      <c r="DG268" s="5"/>
      <c r="DH268" s="5"/>
      <c r="DI268" s="4"/>
      <c r="DJ268" s="6"/>
      <c r="DK268" s="4"/>
      <c r="DL268" s="6"/>
      <c r="DM268" s="5"/>
      <c r="DN268" s="5"/>
      <c r="DO268" s="4"/>
      <c r="DP268" s="6"/>
      <c r="DQ268" s="4"/>
      <c r="DR268" s="6"/>
      <c r="DS268" s="5"/>
      <c r="DT268" s="5"/>
      <c r="DU268" s="4"/>
      <c r="DV268" s="6"/>
      <c r="DW268" s="4"/>
      <c r="DX268" s="6"/>
      <c r="DY268" s="5"/>
      <c r="DZ268" s="5"/>
      <c r="EA268" s="4"/>
      <c r="EB268" s="6"/>
      <c r="EC268" s="4"/>
      <c r="ED268" s="6"/>
      <c r="EE268" s="5"/>
      <c r="EF268" s="5"/>
      <c r="EG268" s="4"/>
      <c r="EH268" s="6"/>
      <c r="EI268" s="4"/>
      <c r="EJ268" s="6"/>
      <c r="EK268" s="5"/>
      <c r="EL268" s="5"/>
      <c r="EM268" s="4"/>
      <c r="EN268" s="6"/>
      <c r="EO268" s="4"/>
      <c r="EP268" s="6"/>
      <c r="EQ268" s="5"/>
      <c r="ER268" s="5"/>
      <c r="ES268" s="4"/>
      <c r="ET268" s="6"/>
      <c r="EU268" s="4"/>
      <c r="EV268" s="6"/>
      <c r="EW268" s="5"/>
      <c r="EX268" s="5"/>
      <c r="EY268" s="4"/>
      <c r="EZ268" s="6"/>
      <c r="FA268" s="4"/>
      <c r="FB268" s="6"/>
      <c r="FC268" s="5"/>
      <c r="FD268" s="5"/>
      <c r="FE268" s="4"/>
      <c r="FF268" s="6"/>
      <c r="FG268" s="4"/>
      <c r="FH268" s="6"/>
      <c r="FI268" s="5"/>
      <c r="FJ268" s="5"/>
      <c r="FK268" s="4"/>
      <c r="FL268" s="6"/>
      <c r="FM268" s="4"/>
      <c r="FN268" s="6"/>
      <c r="FO268" s="5"/>
      <c r="FP268" s="5"/>
      <c r="FQ268" s="4"/>
      <c r="FR268" s="6"/>
      <c r="FS268" s="4"/>
      <c r="FT268" s="6"/>
      <c r="FU268" s="5"/>
      <c r="FV268" s="5"/>
      <c r="FW268" s="4"/>
      <c r="FX268" s="6"/>
      <c r="FY268" s="4"/>
      <c r="FZ268" s="6"/>
      <c r="GA268" s="5"/>
      <c r="GB268" s="5"/>
      <c r="GC268" s="4"/>
      <c r="GD268" s="6"/>
      <c r="GE268" s="4"/>
      <c r="GF268" s="6"/>
      <c r="GG268" s="5"/>
      <c r="GH268" s="5"/>
      <c r="GI268" s="4"/>
      <c r="GJ268" s="6"/>
      <c r="GK268" s="4"/>
      <c r="GL268" s="6"/>
      <c r="GM268" s="5"/>
      <c r="GN268" s="5"/>
      <c r="GO268" s="4"/>
      <c r="GP268" s="6"/>
      <c r="GQ268" s="4"/>
      <c r="GR268" s="6"/>
      <c r="GS268" s="5"/>
      <c r="GT268" s="5"/>
      <c r="GU268" s="4"/>
      <c r="GV268" s="6"/>
      <c r="GW268" s="4"/>
      <c r="GX268" s="6"/>
      <c r="GY268" s="5"/>
      <c r="GZ268" s="5"/>
      <c r="HA268" s="4"/>
      <c r="HB268" s="6"/>
      <c r="HC268" s="4"/>
      <c r="HD268" s="6"/>
      <c r="HE268" s="5"/>
      <c r="HF268" s="5"/>
      <c r="HG268" s="4"/>
      <c r="HH268" s="6"/>
      <c r="HI268" s="4"/>
      <c r="HJ268" s="6"/>
      <c r="HK268" s="5"/>
      <c r="HL268" s="5"/>
      <c r="HM268" s="4"/>
      <c r="HN268" s="6"/>
      <c r="HO268" s="4"/>
      <c r="HP268" s="6"/>
      <c r="HQ268" s="5"/>
      <c r="HR268" s="5"/>
      <c r="HS268" s="4"/>
      <c r="HT268" s="6"/>
      <c r="HU268" s="4"/>
      <c r="HV268" s="6"/>
      <c r="HW268" s="5"/>
      <c r="HX268" s="5"/>
      <c r="HY268" s="4"/>
      <c r="HZ268" s="6"/>
      <c r="IA268" s="4"/>
      <c r="IB268" s="6"/>
      <c r="IC268" s="5"/>
      <c r="ID268" s="5"/>
      <c r="IE268" s="4"/>
      <c r="IF268" s="6"/>
      <c r="IG268" s="4"/>
      <c r="IH268" s="6"/>
      <c r="II268" s="5"/>
      <c r="IJ268" s="5"/>
      <c r="IK268" s="4"/>
      <c r="IL268" s="6"/>
      <c r="IM268" s="4"/>
      <c r="IN268" s="6"/>
      <c r="IO268" s="5"/>
      <c r="IP268" s="5"/>
      <c r="IQ268" s="4"/>
      <c r="IR268" s="6"/>
      <c r="IS268" s="4"/>
      <c r="IT268" s="6"/>
      <c r="IU268" s="5"/>
      <c r="IV268" s="5"/>
      <c r="IW268" s="4"/>
      <c r="IX268" s="6"/>
      <c r="IY268" s="4"/>
      <c r="IZ268" s="6"/>
      <c r="JA268" s="5"/>
      <c r="JB268" s="5"/>
      <c r="JC268" s="4"/>
      <c r="JD268" s="6"/>
      <c r="JE268" s="4"/>
      <c r="JF268" s="6"/>
      <c r="JG268" s="5"/>
      <c r="JH268" s="5"/>
      <c r="JI268" s="4"/>
      <c r="JJ268" s="6"/>
      <c r="JK268" s="4"/>
      <c r="JL268" s="6"/>
      <c r="JM268" s="5"/>
      <c r="JN268" s="5"/>
      <c r="JO268" s="4"/>
      <c r="JP268" s="6"/>
      <c r="JQ268" s="4"/>
      <c r="JR268" s="6"/>
      <c r="JS268" s="5"/>
      <c r="JT268" s="5"/>
      <c r="JU268" s="4"/>
      <c r="JV268" s="6"/>
      <c r="JW268" s="4"/>
      <c r="JX268" s="6"/>
      <c r="JY268" s="5"/>
      <c r="JZ268" s="5"/>
      <c r="KA268" s="4"/>
      <c r="KB268" s="6"/>
      <c r="KC268" s="4"/>
      <c r="KD268" s="6"/>
      <c r="KE268" s="5"/>
      <c r="KF268" s="5"/>
      <c r="KG268" s="4"/>
      <c r="KH268" s="6"/>
      <c r="KI268" s="4"/>
      <c r="KJ268" s="6"/>
      <c r="KK268" s="5"/>
      <c r="KL268" s="5"/>
    </row>
    <row r="269">
      <c r="A269" s="3" t="s">
        <v>85</v>
      </c>
      <c r="B269" s="3" t="s">
        <v>86</v>
      </c>
      <c r="C269" s="3" t="s">
        <v>550</v>
      </c>
      <c r="D269" s="3" t="s">
        <v>551</v>
      </c>
      <c r="E269" s="3" t="s">
        <v>546</v>
      </c>
      <c r="F269" s="3" t="s">
        <v>104</v>
      </c>
      <c r="G269" s="3" t="s">
        <v>104</v>
      </c>
      <c r="H269" s="3" t="s">
        <v>104</v>
      </c>
      <c r="I269" s="4"/>
      <c r="J269" s="4">
        <f>=ROUNDDOWN({0},0)</f>
      </c>
      <c r="K269" s="4"/>
      <c r="L269" s="5">
        <v>1</v>
      </c>
      <c r="M269" s="4"/>
      <c r="N269" s="4">
        <f>=ROUNDDOWN({0},0)</f>
      </c>
      <c r="O269" s="4"/>
      <c r="P269" s="5"/>
      <c r="Q269" s="4"/>
      <c r="R269" s="6"/>
      <c r="S269" s="4"/>
      <c r="T269" s="6"/>
      <c r="U269" s="5"/>
      <c r="V269" s="5"/>
      <c r="W269" s="4"/>
      <c r="X269" s="6"/>
      <c r="Y269" s="4"/>
      <c r="Z269" s="6"/>
      <c r="AA269" s="5"/>
      <c r="AB269" s="5"/>
      <c r="AC269" s="4"/>
      <c r="AD269" s="6"/>
      <c r="AE269" s="4"/>
      <c r="AF269" s="6"/>
      <c r="AG269" s="5"/>
      <c r="AH269" s="5"/>
      <c r="AI269" s="4"/>
      <c r="AJ269" s="6"/>
      <c r="AK269" s="4"/>
      <c r="AL269" s="6"/>
      <c r="AM269" s="5"/>
      <c r="AN269" s="5"/>
      <c r="AO269" s="4"/>
      <c r="AP269" s="6"/>
      <c r="AQ269" s="4"/>
      <c r="AR269" s="6"/>
      <c r="AS269" s="5"/>
      <c r="AT269" s="5"/>
      <c r="AU269" s="4"/>
      <c r="AV269" s="6"/>
      <c r="AW269" s="4"/>
      <c r="AX269" s="6"/>
      <c r="AY269" s="5"/>
      <c r="AZ269" s="5"/>
      <c r="BA269" s="4"/>
      <c r="BB269" s="6"/>
      <c r="BC269" s="4"/>
      <c r="BD269" s="6"/>
      <c r="BE269" s="5"/>
      <c r="BF269" s="5"/>
      <c r="BG269" s="4"/>
      <c r="BH269" s="6"/>
      <c r="BI269" s="4"/>
      <c r="BJ269" s="6"/>
      <c r="BK269" s="5"/>
      <c r="BL269" s="5"/>
      <c r="BM269" s="4"/>
      <c r="BN269" s="6"/>
      <c r="BO269" s="4"/>
      <c r="BP269" s="6"/>
      <c r="BQ269" s="5"/>
      <c r="BR269" s="5"/>
      <c r="BS269" s="4"/>
      <c r="BT269" s="6"/>
      <c r="BU269" s="4"/>
      <c r="BV269" s="6"/>
      <c r="BW269" s="5"/>
      <c r="BX269" s="5"/>
      <c r="BY269" s="4"/>
      <c r="BZ269" s="6"/>
      <c r="CA269" s="4"/>
      <c r="CB269" s="6"/>
      <c r="CC269" s="5"/>
      <c r="CD269" s="5"/>
      <c r="CE269" s="4"/>
      <c r="CF269" s="6"/>
      <c r="CG269" s="4"/>
      <c r="CH269" s="6"/>
      <c r="CI269" s="5"/>
      <c r="CJ269" s="5"/>
      <c r="CK269" s="4"/>
      <c r="CL269" s="6"/>
      <c r="CM269" s="4"/>
      <c r="CN269" s="6"/>
      <c r="CO269" s="5"/>
      <c r="CP269" s="5"/>
      <c r="CQ269" s="4"/>
      <c r="CR269" s="6"/>
      <c r="CS269" s="4"/>
      <c r="CT269" s="6"/>
      <c r="CU269" s="5"/>
      <c r="CV269" s="5"/>
      <c r="CW269" s="4"/>
      <c r="CX269" s="6"/>
      <c r="CY269" s="4"/>
      <c r="CZ269" s="6"/>
      <c r="DA269" s="5"/>
      <c r="DB269" s="5"/>
      <c r="DC269" s="4"/>
      <c r="DD269" s="6"/>
      <c r="DE269" s="4"/>
      <c r="DF269" s="6"/>
      <c r="DG269" s="5"/>
      <c r="DH269" s="5"/>
      <c r="DI269" s="4"/>
      <c r="DJ269" s="6"/>
      <c r="DK269" s="4"/>
      <c r="DL269" s="6"/>
      <c r="DM269" s="5"/>
      <c r="DN269" s="5"/>
      <c r="DO269" s="4"/>
      <c r="DP269" s="6"/>
      <c r="DQ269" s="4"/>
      <c r="DR269" s="6"/>
      <c r="DS269" s="5"/>
      <c r="DT269" s="5"/>
      <c r="DU269" s="4"/>
      <c r="DV269" s="6"/>
      <c r="DW269" s="4"/>
      <c r="DX269" s="6"/>
      <c r="DY269" s="5"/>
      <c r="DZ269" s="5"/>
      <c r="EA269" s="4"/>
      <c r="EB269" s="6"/>
      <c r="EC269" s="4"/>
      <c r="ED269" s="6"/>
      <c r="EE269" s="5"/>
      <c r="EF269" s="5"/>
      <c r="EG269" s="4"/>
      <c r="EH269" s="6"/>
      <c r="EI269" s="4"/>
      <c r="EJ269" s="6"/>
      <c r="EK269" s="5"/>
      <c r="EL269" s="5"/>
      <c r="EM269" s="4"/>
      <c r="EN269" s="6"/>
      <c r="EO269" s="4"/>
      <c r="EP269" s="6"/>
      <c r="EQ269" s="5"/>
      <c r="ER269" s="5"/>
      <c r="ES269" s="4"/>
      <c r="ET269" s="6"/>
      <c r="EU269" s="4"/>
      <c r="EV269" s="6"/>
      <c r="EW269" s="5"/>
      <c r="EX269" s="5"/>
      <c r="EY269" s="4"/>
      <c r="EZ269" s="6"/>
      <c r="FA269" s="4"/>
      <c r="FB269" s="6"/>
      <c r="FC269" s="5"/>
      <c r="FD269" s="5"/>
      <c r="FE269" s="4"/>
      <c r="FF269" s="6"/>
      <c r="FG269" s="4"/>
      <c r="FH269" s="6"/>
      <c r="FI269" s="5"/>
      <c r="FJ269" s="5"/>
      <c r="FK269" s="4"/>
      <c r="FL269" s="6"/>
      <c r="FM269" s="4"/>
      <c r="FN269" s="6"/>
      <c r="FO269" s="5"/>
      <c r="FP269" s="5"/>
      <c r="FQ269" s="4"/>
      <c r="FR269" s="6"/>
      <c r="FS269" s="4"/>
      <c r="FT269" s="6"/>
      <c r="FU269" s="5"/>
      <c r="FV269" s="5"/>
      <c r="FW269" s="4"/>
      <c r="FX269" s="6"/>
      <c r="FY269" s="4"/>
      <c r="FZ269" s="6"/>
      <c r="GA269" s="5"/>
      <c r="GB269" s="5"/>
      <c r="GC269" s="4"/>
      <c r="GD269" s="6"/>
      <c r="GE269" s="4"/>
      <c r="GF269" s="6"/>
      <c r="GG269" s="5"/>
      <c r="GH269" s="5"/>
      <c r="GI269" s="4"/>
      <c r="GJ269" s="6"/>
      <c r="GK269" s="4"/>
      <c r="GL269" s="6"/>
      <c r="GM269" s="5"/>
      <c r="GN269" s="5"/>
      <c r="GO269" s="4"/>
      <c r="GP269" s="6"/>
      <c r="GQ269" s="4"/>
      <c r="GR269" s="6"/>
      <c r="GS269" s="5"/>
      <c r="GT269" s="5"/>
      <c r="GU269" s="4"/>
      <c r="GV269" s="6"/>
      <c r="GW269" s="4"/>
      <c r="GX269" s="6"/>
      <c r="GY269" s="5"/>
      <c r="GZ269" s="5"/>
      <c r="HA269" s="4"/>
      <c r="HB269" s="6"/>
      <c r="HC269" s="4"/>
      <c r="HD269" s="6"/>
      <c r="HE269" s="5"/>
      <c r="HF269" s="5"/>
      <c r="HG269" s="4"/>
      <c r="HH269" s="6"/>
      <c r="HI269" s="4"/>
      <c r="HJ269" s="6"/>
      <c r="HK269" s="5"/>
      <c r="HL269" s="5"/>
      <c r="HM269" s="4"/>
      <c r="HN269" s="6"/>
      <c r="HO269" s="4"/>
      <c r="HP269" s="6"/>
      <c r="HQ269" s="5"/>
      <c r="HR269" s="5"/>
      <c r="HS269" s="4"/>
      <c r="HT269" s="6"/>
      <c r="HU269" s="4"/>
      <c r="HV269" s="6"/>
      <c r="HW269" s="5"/>
      <c r="HX269" s="5"/>
      <c r="HY269" s="4"/>
      <c r="HZ269" s="6"/>
      <c r="IA269" s="4"/>
      <c r="IB269" s="6"/>
      <c r="IC269" s="5"/>
      <c r="ID269" s="5"/>
      <c r="IE269" s="4"/>
      <c r="IF269" s="6"/>
      <c r="IG269" s="4"/>
      <c r="IH269" s="6"/>
      <c r="II269" s="5"/>
      <c r="IJ269" s="5"/>
      <c r="IK269" s="4"/>
      <c r="IL269" s="6"/>
      <c r="IM269" s="4"/>
      <c r="IN269" s="6"/>
      <c r="IO269" s="5"/>
      <c r="IP269" s="5"/>
      <c r="IQ269" s="4"/>
      <c r="IR269" s="6"/>
      <c r="IS269" s="4"/>
      <c r="IT269" s="6"/>
      <c r="IU269" s="5"/>
      <c r="IV269" s="5"/>
      <c r="IW269" s="4"/>
      <c r="IX269" s="6"/>
      <c r="IY269" s="4"/>
      <c r="IZ269" s="6"/>
      <c r="JA269" s="5"/>
      <c r="JB269" s="5"/>
      <c r="JC269" s="4"/>
      <c r="JD269" s="6"/>
      <c r="JE269" s="4"/>
      <c r="JF269" s="6"/>
      <c r="JG269" s="5"/>
      <c r="JH269" s="5"/>
      <c r="JI269" s="4"/>
      <c r="JJ269" s="6"/>
      <c r="JK269" s="4"/>
      <c r="JL269" s="6"/>
      <c r="JM269" s="5"/>
      <c r="JN269" s="5"/>
      <c r="JO269" s="4"/>
      <c r="JP269" s="6"/>
      <c r="JQ269" s="4"/>
      <c r="JR269" s="6"/>
      <c r="JS269" s="5"/>
      <c r="JT269" s="5"/>
      <c r="JU269" s="4"/>
      <c r="JV269" s="6"/>
      <c r="JW269" s="4"/>
      <c r="JX269" s="6"/>
      <c r="JY269" s="5"/>
      <c r="JZ269" s="5"/>
      <c r="KA269" s="4"/>
      <c r="KB269" s="6"/>
      <c r="KC269" s="4"/>
      <c r="KD269" s="6"/>
      <c r="KE269" s="5"/>
      <c r="KF269" s="5"/>
      <c r="KG269" s="4"/>
      <c r="KH269" s="6"/>
      <c r="KI269" s="4"/>
      <c r="KJ269" s="6"/>
      <c r="KK269" s="5"/>
      <c r="KL269" s="5"/>
    </row>
    <row r="270">
      <c r="A270" s="3" t="s">
        <v>85</v>
      </c>
      <c r="B270" s="3" t="s">
        <v>86</v>
      </c>
      <c r="C270" s="3" t="s">
        <v>550</v>
      </c>
      <c r="D270" s="3" t="s">
        <v>551</v>
      </c>
      <c r="E270" s="3" t="s">
        <v>339</v>
      </c>
      <c r="F270" s="3" t="s">
        <v>339</v>
      </c>
      <c r="G270" s="3" t="s">
        <v>339</v>
      </c>
      <c r="H270" s="3" t="s">
        <v>104</v>
      </c>
      <c r="I270" s="4"/>
      <c r="J270" s="4">
        <f>=ROUNDDOWN({0},0)</f>
      </c>
      <c r="K270" s="4"/>
      <c r="L270" s="5"/>
      <c r="M270" s="4"/>
      <c r="N270" s="4">
        <f>=ROUNDDOWN({0},0)</f>
      </c>
      <c r="O270" s="4"/>
      <c r="P270" s="5"/>
      <c r="Q270" s="4"/>
      <c r="R270" s="6"/>
      <c r="S270" s="4"/>
      <c r="T270" s="6"/>
      <c r="U270" s="5"/>
      <c r="V270" s="5"/>
      <c r="W270" s="4"/>
      <c r="X270" s="6"/>
      <c r="Y270" s="4"/>
      <c r="Z270" s="6"/>
      <c r="AA270" s="5"/>
      <c r="AB270" s="5"/>
      <c r="AC270" s="4"/>
      <c r="AD270" s="6"/>
      <c r="AE270" s="4"/>
      <c r="AF270" s="6"/>
      <c r="AG270" s="5"/>
      <c r="AH270" s="5"/>
      <c r="AI270" s="4"/>
      <c r="AJ270" s="6"/>
      <c r="AK270" s="4"/>
      <c r="AL270" s="6"/>
      <c r="AM270" s="5"/>
      <c r="AN270" s="5"/>
      <c r="AO270" s="4"/>
      <c r="AP270" s="6"/>
      <c r="AQ270" s="4"/>
      <c r="AR270" s="6"/>
      <c r="AS270" s="5"/>
      <c r="AT270" s="5"/>
      <c r="AU270" s="4"/>
      <c r="AV270" s="6"/>
      <c r="AW270" s="4"/>
      <c r="AX270" s="6"/>
      <c r="AY270" s="5"/>
      <c r="AZ270" s="5"/>
      <c r="BA270" s="4"/>
      <c r="BB270" s="6"/>
      <c r="BC270" s="4"/>
      <c r="BD270" s="6"/>
      <c r="BE270" s="5"/>
      <c r="BF270" s="5"/>
      <c r="BG270" s="4"/>
      <c r="BH270" s="6"/>
      <c r="BI270" s="4"/>
      <c r="BJ270" s="6"/>
      <c r="BK270" s="5"/>
      <c r="BL270" s="5"/>
      <c r="BM270" s="4"/>
      <c r="BN270" s="6"/>
      <c r="BO270" s="4"/>
      <c r="BP270" s="6"/>
      <c r="BQ270" s="5"/>
      <c r="BR270" s="5"/>
      <c r="BS270" s="4"/>
      <c r="BT270" s="6"/>
      <c r="BU270" s="4"/>
      <c r="BV270" s="6"/>
      <c r="BW270" s="5"/>
      <c r="BX270" s="5"/>
      <c r="BY270" s="4"/>
      <c r="BZ270" s="6"/>
      <c r="CA270" s="4"/>
      <c r="CB270" s="6"/>
      <c r="CC270" s="5"/>
      <c r="CD270" s="5"/>
      <c r="CE270" s="4"/>
      <c r="CF270" s="6"/>
      <c r="CG270" s="4"/>
      <c r="CH270" s="6"/>
      <c r="CI270" s="5"/>
      <c r="CJ270" s="5"/>
      <c r="CK270" s="4"/>
      <c r="CL270" s="6"/>
      <c r="CM270" s="4"/>
      <c r="CN270" s="6"/>
      <c r="CO270" s="5"/>
      <c r="CP270" s="5"/>
      <c r="CQ270" s="4"/>
      <c r="CR270" s="6"/>
      <c r="CS270" s="4"/>
      <c r="CT270" s="6"/>
      <c r="CU270" s="5"/>
      <c r="CV270" s="5"/>
      <c r="CW270" s="4"/>
      <c r="CX270" s="6"/>
      <c r="CY270" s="4"/>
      <c r="CZ270" s="6"/>
      <c r="DA270" s="5"/>
      <c r="DB270" s="5"/>
      <c r="DC270" s="4"/>
      <c r="DD270" s="6"/>
      <c r="DE270" s="4"/>
      <c r="DF270" s="6"/>
      <c r="DG270" s="5"/>
      <c r="DH270" s="5"/>
      <c r="DI270" s="4"/>
      <c r="DJ270" s="6"/>
      <c r="DK270" s="4"/>
      <c r="DL270" s="6"/>
      <c r="DM270" s="5"/>
      <c r="DN270" s="5"/>
      <c r="DO270" s="4"/>
      <c r="DP270" s="6"/>
      <c r="DQ270" s="4"/>
      <c r="DR270" s="6"/>
      <c r="DS270" s="5"/>
      <c r="DT270" s="5"/>
      <c r="DU270" s="4"/>
      <c r="DV270" s="6"/>
      <c r="DW270" s="4"/>
      <c r="DX270" s="6"/>
      <c r="DY270" s="5"/>
      <c r="DZ270" s="5"/>
      <c r="EA270" s="4"/>
      <c r="EB270" s="6"/>
      <c r="EC270" s="4"/>
      <c r="ED270" s="6"/>
      <c r="EE270" s="5"/>
      <c r="EF270" s="5"/>
      <c r="EG270" s="4"/>
      <c r="EH270" s="6"/>
      <c r="EI270" s="4"/>
      <c r="EJ270" s="6"/>
      <c r="EK270" s="5"/>
      <c r="EL270" s="5"/>
      <c r="EM270" s="4"/>
      <c r="EN270" s="6"/>
      <c r="EO270" s="4"/>
      <c r="EP270" s="6"/>
      <c r="EQ270" s="5"/>
      <c r="ER270" s="5"/>
      <c r="ES270" s="4"/>
      <c r="ET270" s="6"/>
      <c r="EU270" s="4"/>
      <c r="EV270" s="6"/>
      <c r="EW270" s="5"/>
      <c r="EX270" s="5"/>
      <c r="EY270" s="4"/>
      <c r="EZ270" s="6"/>
      <c r="FA270" s="4"/>
      <c r="FB270" s="6"/>
      <c r="FC270" s="5"/>
      <c r="FD270" s="5"/>
      <c r="FE270" s="4"/>
      <c r="FF270" s="6"/>
      <c r="FG270" s="4"/>
      <c r="FH270" s="6"/>
      <c r="FI270" s="5"/>
      <c r="FJ270" s="5"/>
      <c r="FK270" s="4"/>
      <c r="FL270" s="6"/>
      <c r="FM270" s="4"/>
      <c r="FN270" s="6"/>
      <c r="FO270" s="5"/>
      <c r="FP270" s="5"/>
      <c r="FQ270" s="4"/>
      <c r="FR270" s="6"/>
      <c r="FS270" s="4"/>
      <c r="FT270" s="6"/>
      <c r="FU270" s="5"/>
      <c r="FV270" s="5"/>
      <c r="FW270" s="4"/>
      <c r="FX270" s="6"/>
      <c r="FY270" s="4"/>
      <c r="FZ270" s="6"/>
      <c r="GA270" s="5"/>
      <c r="GB270" s="5"/>
      <c r="GC270" s="4"/>
      <c r="GD270" s="6"/>
      <c r="GE270" s="4"/>
      <c r="GF270" s="6"/>
      <c r="GG270" s="5"/>
      <c r="GH270" s="5"/>
      <c r="GI270" s="4"/>
      <c r="GJ270" s="6"/>
      <c r="GK270" s="4"/>
      <c r="GL270" s="6"/>
      <c r="GM270" s="5"/>
      <c r="GN270" s="5"/>
      <c r="GO270" s="4"/>
      <c r="GP270" s="6"/>
      <c r="GQ270" s="4"/>
      <c r="GR270" s="6"/>
      <c r="GS270" s="5"/>
      <c r="GT270" s="5"/>
      <c r="GU270" s="4"/>
      <c r="GV270" s="6"/>
      <c r="GW270" s="4"/>
      <c r="GX270" s="6"/>
      <c r="GY270" s="5"/>
      <c r="GZ270" s="5"/>
      <c r="HA270" s="4"/>
      <c r="HB270" s="6"/>
      <c r="HC270" s="4"/>
      <c r="HD270" s="6"/>
      <c r="HE270" s="5"/>
      <c r="HF270" s="5"/>
      <c r="HG270" s="4"/>
      <c r="HH270" s="6"/>
      <c r="HI270" s="4"/>
      <c r="HJ270" s="6"/>
      <c r="HK270" s="5"/>
      <c r="HL270" s="5"/>
      <c r="HM270" s="4"/>
      <c r="HN270" s="6"/>
      <c r="HO270" s="4"/>
      <c r="HP270" s="6"/>
      <c r="HQ270" s="5"/>
      <c r="HR270" s="5"/>
      <c r="HS270" s="4"/>
      <c r="HT270" s="6"/>
      <c r="HU270" s="4"/>
      <c r="HV270" s="6"/>
      <c r="HW270" s="5"/>
      <c r="HX270" s="5"/>
      <c r="HY270" s="4"/>
      <c r="HZ270" s="6"/>
      <c r="IA270" s="4"/>
      <c r="IB270" s="6"/>
      <c r="IC270" s="5"/>
      <c r="ID270" s="5"/>
      <c r="IE270" s="4"/>
      <c r="IF270" s="6"/>
      <c r="IG270" s="4"/>
      <c r="IH270" s="6"/>
      <c r="II270" s="5"/>
      <c r="IJ270" s="5"/>
      <c r="IK270" s="4"/>
      <c r="IL270" s="6"/>
      <c r="IM270" s="4"/>
      <c r="IN270" s="6"/>
      <c r="IO270" s="5"/>
      <c r="IP270" s="5"/>
      <c r="IQ270" s="4"/>
      <c r="IR270" s="6"/>
      <c r="IS270" s="4"/>
      <c r="IT270" s="6"/>
      <c r="IU270" s="5"/>
      <c r="IV270" s="5"/>
      <c r="IW270" s="4"/>
      <c r="IX270" s="6"/>
      <c r="IY270" s="4"/>
      <c r="IZ270" s="6"/>
      <c r="JA270" s="5"/>
      <c r="JB270" s="5"/>
      <c r="JC270" s="4"/>
      <c r="JD270" s="6"/>
      <c r="JE270" s="4"/>
      <c r="JF270" s="6"/>
      <c r="JG270" s="5"/>
      <c r="JH270" s="5"/>
      <c r="JI270" s="4"/>
      <c r="JJ270" s="6"/>
      <c r="JK270" s="4"/>
      <c r="JL270" s="6"/>
      <c r="JM270" s="5"/>
      <c r="JN270" s="5"/>
      <c r="JO270" s="4"/>
      <c r="JP270" s="6"/>
      <c r="JQ270" s="4"/>
      <c r="JR270" s="6"/>
      <c r="JS270" s="5"/>
      <c r="JT270" s="5"/>
      <c r="JU270" s="4"/>
      <c r="JV270" s="6"/>
      <c r="JW270" s="4"/>
      <c r="JX270" s="6"/>
      <c r="JY270" s="5"/>
      <c r="JZ270" s="5"/>
      <c r="KA270" s="4"/>
      <c r="KB270" s="6"/>
      <c r="KC270" s="4"/>
      <c r="KD270" s="6"/>
      <c r="KE270" s="5"/>
      <c r="KF270" s="5"/>
      <c r="KG270" s="4"/>
      <c r="KH270" s="6"/>
      <c r="KI270" s="4"/>
      <c r="KJ270" s="6"/>
      <c r="KK270" s="5"/>
      <c r="KL270" s="5"/>
    </row>
    <row r="271">
      <c r="A271" s="3" t="s">
        <v>85</v>
      </c>
      <c r="B271" s="3" t="s">
        <v>86</v>
      </c>
      <c r="C271" s="3" t="s">
        <v>550</v>
      </c>
      <c r="D271" s="3" t="s">
        <v>551</v>
      </c>
      <c r="E271" s="3" t="s">
        <v>253</v>
      </c>
      <c r="F271" s="3" t="s">
        <v>253</v>
      </c>
      <c r="G271" s="3" t="s">
        <v>253</v>
      </c>
      <c r="H271" s="3" t="s">
        <v>104</v>
      </c>
      <c r="I271" s="4"/>
      <c r="J271" s="4">
        <f>=ROUNDDOWN({0},0)</f>
      </c>
      <c r="K271" s="4"/>
      <c r="L271" s="5">
        <v>1</v>
      </c>
      <c r="M271" s="4"/>
      <c r="N271" s="4">
        <f>=ROUNDDOWN({0},0)</f>
      </c>
      <c r="O271" s="4"/>
      <c r="P271" s="5"/>
      <c r="Q271" s="4"/>
      <c r="R271" s="6"/>
      <c r="S271" s="4"/>
      <c r="T271" s="6"/>
      <c r="U271" s="5"/>
      <c r="V271" s="5"/>
      <c r="W271" s="4"/>
      <c r="X271" s="6"/>
      <c r="Y271" s="4"/>
      <c r="Z271" s="6"/>
      <c r="AA271" s="5"/>
      <c r="AB271" s="5"/>
      <c r="AC271" s="4"/>
      <c r="AD271" s="6"/>
      <c r="AE271" s="4"/>
      <c r="AF271" s="6"/>
      <c r="AG271" s="5"/>
      <c r="AH271" s="5"/>
      <c r="AI271" s="4"/>
      <c r="AJ271" s="6"/>
      <c r="AK271" s="4"/>
      <c r="AL271" s="6"/>
      <c r="AM271" s="5"/>
      <c r="AN271" s="5"/>
      <c r="AO271" s="4"/>
      <c r="AP271" s="6"/>
      <c r="AQ271" s="4"/>
      <c r="AR271" s="6"/>
      <c r="AS271" s="5"/>
      <c r="AT271" s="5"/>
      <c r="AU271" s="4"/>
      <c r="AV271" s="6"/>
      <c r="AW271" s="4"/>
      <c r="AX271" s="6"/>
      <c r="AY271" s="5"/>
      <c r="AZ271" s="5"/>
      <c r="BA271" s="4"/>
      <c r="BB271" s="6"/>
      <c r="BC271" s="4"/>
      <c r="BD271" s="6"/>
      <c r="BE271" s="5"/>
      <c r="BF271" s="5"/>
      <c r="BG271" s="4"/>
      <c r="BH271" s="6"/>
      <c r="BI271" s="4"/>
      <c r="BJ271" s="6"/>
      <c r="BK271" s="5"/>
      <c r="BL271" s="5"/>
      <c r="BM271" s="4"/>
      <c r="BN271" s="6"/>
      <c r="BO271" s="4"/>
      <c r="BP271" s="6"/>
      <c r="BQ271" s="5"/>
      <c r="BR271" s="5"/>
      <c r="BS271" s="4"/>
      <c r="BT271" s="6"/>
      <c r="BU271" s="4"/>
      <c r="BV271" s="6"/>
      <c r="BW271" s="5"/>
      <c r="BX271" s="5"/>
      <c r="BY271" s="4"/>
      <c r="BZ271" s="6"/>
      <c r="CA271" s="4"/>
      <c r="CB271" s="6"/>
      <c r="CC271" s="5"/>
      <c r="CD271" s="5"/>
      <c r="CE271" s="4"/>
      <c r="CF271" s="6"/>
      <c r="CG271" s="4"/>
      <c r="CH271" s="6"/>
      <c r="CI271" s="5"/>
      <c r="CJ271" s="5"/>
      <c r="CK271" s="4"/>
      <c r="CL271" s="6"/>
      <c r="CM271" s="4"/>
      <c r="CN271" s="6"/>
      <c r="CO271" s="5"/>
      <c r="CP271" s="5"/>
      <c r="CQ271" s="4"/>
      <c r="CR271" s="6"/>
      <c r="CS271" s="4"/>
      <c r="CT271" s="6"/>
      <c r="CU271" s="5"/>
      <c r="CV271" s="5"/>
      <c r="CW271" s="4"/>
      <c r="CX271" s="6"/>
      <c r="CY271" s="4"/>
      <c r="CZ271" s="6"/>
      <c r="DA271" s="5"/>
      <c r="DB271" s="5"/>
      <c r="DC271" s="4"/>
      <c r="DD271" s="6"/>
      <c r="DE271" s="4"/>
      <c r="DF271" s="6"/>
      <c r="DG271" s="5"/>
      <c r="DH271" s="5"/>
      <c r="DI271" s="4"/>
      <c r="DJ271" s="6"/>
      <c r="DK271" s="4"/>
      <c r="DL271" s="6"/>
      <c r="DM271" s="5"/>
      <c r="DN271" s="5"/>
      <c r="DO271" s="4"/>
      <c r="DP271" s="6"/>
      <c r="DQ271" s="4"/>
      <c r="DR271" s="6"/>
      <c r="DS271" s="5"/>
      <c r="DT271" s="5"/>
      <c r="DU271" s="4"/>
      <c r="DV271" s="6"/>
      <c r="DW271" s="4"/>
      <c r="DX271" s="6"/>
      <c r="DY271" s="5"/>
      <c r="DZ271" s="5"/>
      <c r="EA271" s="4"/>
      <c r="EB271" s="6"/>
      <c r="EC271" s="4"/>
      <c r="ED271" s="6"/>
      <c r="EE271" s="5"/>
      <c r="EF271" s="5"/>
      <c r="EG271" s="4"/>
      <c r="EH271" s="6"/>
      <c r="EI271" s="4"/>
      <c r="EJ271" s="6"/>
      <c r="EK271" s="5"/>
      <c r="EL271" s="5"/>
      <c r="EM271" s="4"/>
      <c r="EN271" s="6"/>
      <c r="EO271" s="4"/>
      <c r="EP271" s="6"/>
      <c r="EQ271" s="5"/>
      <c r="ER271" s="5"/>
      <c r="ES271" s="4"/>
      <c r="ET271" s="6"/>
      <c r="EU271" s="4"/>
      <c r="EV271" s="6"/>
      <c r="EW271" s="5"/>
      <c r="EX271" s="5"/>
      <c r="EY271" s="4"/>
      <c r="EZ271" s="6"/>
      <c r="FA271" s="4"/>
      <c r="FB271" s="6"/>
      <c r="FC271" s="5"/>
      <c r="FD271" s="5"/>
      <c r="FE271" s="4"/>
      <c r="FF271" s="6"/>
      <c r="FG271" s="4"/>
      <c r="FH271" s="6"/>
      <c r="FI271" s="5"/>
      <c r="FJ271" s="5"/>
      <c r="FK271" s="4"/>
      <c r="FL271" s="6"/>
      <c r="FM271" s="4"/>
      <c r="FN271" s="6"/>
      <c r="FO271" s="5"/>
      <c r="FP271" s="5"/>
      <c r="FQ271" s="4"/>
      <c r="FR271" s="6"/>
      <c r="FS271" s="4"/>
      <c r="FT271" s="6"/>
      <c r="FU271" s="5"/>
      <c r="FV271" s="5"/>
      <c r="FW271" s="4"/>
      <c r="FX271" s="6"/>
      <c r="FY271" s="4"/>
      <c r="FZ271" s="6"/>
      <c r="GA271" s="5"/>
      <c r="GB271" s="5"/>
      <c r="GC271" s="4"/>
      <c r="GD271" s="6"/>
      <c r="GE271" s="4"/>
      <c r="GF271" s="6"/>
      <c r="GG271" s="5"/>
      <c r="GH271" s="5"/>
      <c r="GI271" s="4"/>
      <c r="GJ271" s="6"/>
      <c r="GK271" s="4"/>
      <c r="GL271" s="6"/>
      <c r="GM271" s="5"/>
      <c r="GN271" s="5"/>
      <c r="GO271" s="4"/>
      <c r="GP271" s="6"/>
      <c r="GQ271" s="4"/>
      <c r="GR271" s="6"/>
      <c r="GS271" s="5"/>
      <c r="GT271" s="5"/>
      <c r="GU271" s="4"/>
      <c r="GV271" s="6"/>
      <c r="GW271" s="4"/>
      <c r="GX271" s="6"/>
      <c r="GY271" s="5"/>
      <c r="GZ271" s="5"/>
      <c r="HA271" s="4"/>
      <c r="HB271" s="6"/>
      <c r="HC271" s="4"/>
      <c r="HD271" s="6"/>
      <c r="HE271" s="5"/>
      <c r="HF271" s="5"/>
      <c r="HG271" s="4"/>
      <c r="HH271" s="6"/>
      <c r="HI271" s="4"/>
      <c r="HJ271" s="6"/>
      <c r="HK271" s="5"/>
      <c r="HL271" s="5"/>
      <c r="HM271" s="4"/>
      <c r="HN271" s="6"/>
      <c r="HO271" s="4"/>
      <c r="HP271" s="6"/>
      <c r="HQ271" s="5"/>
      <c r="HR271" s="5"/>
      <c r="HS271" s="4"/>
      <c r="HT271" s="6"/>
      <c r="HU271" s="4"/>
      <c r="HV271" s="6"/>
      <c r="HW271" s="5"/>
      <c r="HX271" s="5"/>
      <c r="HY271" s="4"/>
      <c r="HZ271" s="6"/>
      <c r="IA271" s="4"/>
      <c r="IB271" s="6"/>
      <c r="IC271" s="5"/>
      <c r="ID271" s="5"/>
      <c r="IE271" s="4"/>
      <c r="IF271" s="6"/>
      <c r="IG271" s="4"/>
      <c r="IH271" s="6"/>
      <c r="II271" s="5"/>
      <c r="IJ271" s="5"/>
      <c r="IK271" s="4"/>
      <c r="IL271" s="6"/>
      <c r="IM271" s="4"/>
      <c r="IN271" s="6"/>
      <c r="IO271" s="5"/>
      <c r="IP271" s="5"/>
      <c r="IQ271" s="4"/>
      <c r="IR271" s="6"/>
      <c r="IS271" s="4"/>
      <c r="IT271" s="6"/>
      <c r="IU271" s="5"/>
      <c r="IV271" s="5"/>
      <c r="IW271" s="4"/>
      <c r="IX271" s="6"/>
      <c r="IY271" s="4"/>
      <c r="IZ271" s="6"/>
      <c r="JA271" s="5"/>
      <c r="JB271" s="5"/>
      <c r="JC271" s="4"/>
      <c r="JD271" s="6"/>
      <c r="JE271" s="4"/>
      <c r="JF271" s="6"/>
      <c r="JG271" s="5"/>
      <c r="JH271" s="5"/>
      <c r="JI271" s="4"/>
      <c r="JJ271" s="6"/>
      <c r="JK271" s="4"/>
      <c r="JL271" s="6"/>
      <c r="JM271" s="5"/>
      <c r="JN271" s="5"/>
      <c r="JO271" s="4"/>
      <c r="JP271" s="6"/>
      <c r="JQ271" s="4"/>
      <c r="JR271" s="6"/>
      <c r="JS271" s="5"/>
      <c r="JT271" s="5"/>
      <c r="JU271" s="4"/>
      <c r="JV271" s="6"/>
      <c r="JW271" s="4"/>
      <c r="JX271" s="6"/>
      <c r="JY271" s="5"/>
      <c r="JZ271" s="5"/>
      <c r="KA271" s="4"/>
      <c r="KB271" s="6"/>
      <c r="KC271" s="4"/>
      <c r="KD271" s="6"/>
      <c r="KE271" s="5"/>
      <c r="KF271" s="5"/>
      <c r="KG271" s="4"/>
      <c r="KH271" s="6"/>
      <c r="KI271" s="4"/>
      <c r="KJ271" s="6"/>
      <c r="KK271" s="5"/>
      <c r="KL271" s="5"/>
    </row>
    <row r="272">
      <c r="A272" s="3" t="s">
        <v>85</v>
      </c>
      <c r="B272" s="3" t="s">
        <v>552</v>
      </c>
      <c r="C272" s="3" t="s">
        <v>87</v>
      </c>
      <c r="D272" s="3" t="s">
        <v>396</v>
      </c>
      <c r="E272" s="3" t="s">
        <v>395</v>
      </c>
      <c r="F272" s="3" t="s">
        <v>553</v>
      </c>
      <c r="G272" s="3" t="s">
        <v>554</v>
      </c>
      <c r="H272" s="3" t="s">
        <v>129</v>
      </c>
      <c r="I272" s="4"/>
      <c r="J272" s="4">
        <f>=ROUNDDOWN({0},0)</f>
      </c>
      <c r="K272" s="4">
        <v>15147</v>
      </c>
      <c r="L272" s="5">
        <v>0.778</v>
      </c>
      <c r="M272" s="4"/>
      <c r="N272" s="4">
        <f>=ROUNDDOWN({0},0)</f>
      </c>
      <c r="O272" s="4"/>
      <c r="P272" s="5"/>
      <c r="Q272" s="4">
        <v>3123</v>
      </c>
      <c r="R272" s="6">
        <v>101126.62</v>
      </c>
      <c r="S272" s="4"/>
      <c r="T272" s="6"/>
      <c r="U272" s="5"/>
      <c r="V272" s="5"/>
      <c r="W272" s="4">
        <v>1200</v>
      </c>
      <c r="X272" s="6">
        <v>31523.41</v>
      </c>
      <c r="Y272" s="4"/>
      <c r="Z272" s="6"/>
      <c r="AA272" s="5"/>
      <c r="AB272" s="5"/>
      <c r="AC272" s="4">
        <v>109</v>
      </c>
      <c r="AD272" s="6">
        <v>2913.55</v>
      </c>
      <c r="AE272" s="4"/>
      <c r="AF272" s="6"/>
      <c r="AG272" s="5"/>
      <c r="AH272" s="5"/>
      <c r="AI272" s="4">
        <v>48</v>
      </c>
      <c r="AJ272" s="6">
        <v>1492.64</v>
      </c>
      <c r="AK272" s="4"/>
      <c r="AL272" s="6"/>
      <c r="AM272" s="5"/>
      <c r="AN272" s="5"/>
      <c r="AO272" s="4">
        <v>77</v>
      </c>
      <c r="AP272" s="6">
        <v>2481.05</v>
      </c>
      <c r="AQ272" s="4"/>
      <c r="AR272" s="6"/>
      <c r="AS272" s="5"/>
      <c r="AT272" s="5"/>
      <c r="AU272" s="4">
        <v>62</v>
      </c>
      <c r="AV272" s="6">
        <v>1439.74</v>
      </c>
      <c r="AW272" s="4"/>
      <c r="AX272" s="6"/>
      <c r="AY272" s="5"/>
      <c r="AZ272" s="5"/>
      <c r="BA272" s="4">
        <v>1469</v>
      </c>
      <c r="BB272" s="6">
        <v>55823.47</v>
      </c>
      <c r="BC272" s="4"/>
      <c r="BD272" s="6"/>
      <c r="BE272" s="5"/>
      <c r="BF272" s="5"/>
      <c r="BG272" s="4">
        <v>24</v>
      </c>
      <c r="BH272" s="6">
        <v>630.6</v>
      </c>
      <c r="BI272" s="4"/>
      <c r="BJ272" s="6"/>
      <c r="BK272" s="5"/>
      <c r="BL272" s="5"/>
      <c r="BM272" s="4">
        <v>7</v>
      </c>
      <c r="BN272" s="6">
        <v>207.5</v>
      </c>
      <c r="BO272" s="4"/>
      <c r="BP272" s="6"/>
      <c r="BQ272" s="5"/>
      <c r="BR272" s="5"/>
      <c r="BS272" s="4">
        <v>1</v>
      </c>
      <c r="BT272" s="6">
        <v>33</v>
      </c>
      <c r="BU272" s="4"/>
      <c r="BV272" s="6"/>
      <c r="BW272" s="5"/>
      <c r="BX272" s="5"/>
      <c r="BY272" s="4"/>
      <c r="BZ272" s="6"/>
      <c r="CA272" s="4"/>
      <c r="CB272" s="6"/>
      <c r="CC272" s="5"/>
      <c r="CD272" s="5"/>
      <c r="CE272" s="4">
        <v>41</v>
      </c>
      <c r="CF272" s="6">
        <v>1380.63</v>
      </c>
      <c r="CG272" s="4"/>
      <c r="CH272" s="6"/>
      <c r="CI272" s="5"/>
      <c r="CJ272" s="5"/>
      <c r="CK272" s="4">
        <v>42</v>
      </c>
      <c r="CL272" s="6">
        <v>1806.64</v>
      </c>
      <c r="CM272" s="4"/>
      <c r="CN272" s="6"/>
      <c r="CO272" s="5"/>
      <c r="CP272" s="5"/>
      <c r="CQ272" s="4">
        <v>26</v>
      </c>
      <c r="CR272" s="6">
        <v>851.24</v>
      </c>
      <c r="CS272" s="4"/>
      <c r="CT272" s="6"/>
      <c r="CU272" s="5"/>
      <c r="CV272" s="5"/>
      <c r="CW272" s="4"/>
      <c r="CX272" s="6"/>
      <c r="CY272" s="4"/>
      <c r="CZ272" s="6"/>
      <c r="DA272" s="5"/>
      <c r="DB272" s="5"/>
      <c r="DC272" s="4">
        <v>9</v>
      </c>
      <c r="DD272" s="6">
        <v>337.03</v>
      </c>
      <c r="DE272" s="4"/>
      <c r="DF272" s="6"/>
      <c r="DG272" s="5"/>
      <c r="DH272" s="5"/>
      <c r="DI272" s="4"/>
      <c r="DJ272" s="6"/>
      <c r="DK272" s="4"/>
      <c r="DL272" s="6"/>
      <c r="DM272" s="5"/>
      <c r="DN272" s="5"/>
      <c r="DO272" s="4">
        <v>7</v>
      </c>
      <c r="DP272" s="6">
        <v>181.83</v>
      </c>
      <c r="DQ272" s="4"/>
      <c r="DR272" s="6"/>
      <c r="DS272" s="5"/>
      <c r="DT272" s="5"/>
      <c r="DU272" s="4"/>
      <c r="DV272" s="6"/>
      <c r="DW272" s="4"/>
      <c r="DX272" s="6"/>
      <c r="DY272" s="5"/>
      <c r="DZ272" s="5"/>
      <c r="EA272" s="4"/>
      <c r="EB272" s="6"/>
      <c r="EC272" s="4"/>
      <c r="ED272" s="6"/>
      <c r="EE272" s="5"/>
      <c r="EF272" s="5"/>
      <c r="EG272" s="4"/>
      <c r="EH272" s="6"/>
      <c r="EI272" s="4"/>
      <c r="EJ272" s="6"/>
      <c r="EK272" s="5"/>
      <c r="EL272" s="5"/>
      <c r="EM272" s="4">
        <v>1</v>
      </c>
      <c r="EN272" s="6">
        <v>24.29</v>
      </c>
      <c r="EO272" s="4"/>
      <c r="EP272" s="6"/>
      <c r="EQ272" s="5"/>
      <c r="ER272" s="5"/>
      <c r="ES272" s="4"/>
      <c r="ET272" s="6"/>
      <c r="EU272" s="4"/>
      <c r="EV272" s="6"/>
      <c r="EW272" s="5"/>
      <c r="EX272" s="5"/>
      <c r="EY272" s="4"/>
      <c r="EZ272" s="6"/>
      <c r="FA272" s="4"/>
      <c r="FB272" s="6"/>
      <c r="FC272" s="5"/>
      <c r="FD272" s="5"/>
      <c r="FE272" s="4"/>
      <c r="FF272" s="6"/>
      <c r="FG272" s="4"/>
      <c r="FH272" s="6"/>
      <c r="FI272" s="5"/>
      <c r="FJ272" s="5"/>
      <c r="FK272" s="4"/>
      <c r="FL272" s="6"/>
      <c r="FM272" s="4"/>
      <c r="FN272" s="6"/>
      <c r="FO272" s="5"/>
      <c r="FP272" s="5"/>
      <c r="FQ272" s="4"/>
      <c r="FR272" s="6"/>
      <c r="FS272" s="4"/>
      <c r="FT272" s="6"/>
      <c r="FU272" s="5"/>
      <c r="FV272" s="5"/>
      <c r="FW272" s="4"/>
      <c r="FX272" s="6"/>
      <c r="FY272" s="4"/>
      <c r="FZ272" s="6"/>
      <c r="GA272" s="5"/>
      <c r="GB272" s="5"/>
      <c r="GC272" s="4"/>
      <c r="GD272" s="6"/>
      <c r="GE272" s="4"/>
      <c r="GF272" s="6"/>
      <c r="GG272" s="5"/>
      <c r="GH272" s="5"/>
      <c r="GI272" s="4"/>
      <c r="GJ272" s="6"/>
      <c r="GK272" s="4"/>
      <c r="GL272" s="6"/>
      <c r="GM272" s="5"/>
      <c r="GN272" s="5"/>
      <c r="GO272" s="4"/>
      <c r="GP272" s="6"/>
      <c r="GQ272" s="4"/>
      <c r="GR272" s="6"/>
      <c r="GS272" s="5"/>
      <c r="GT272" s="5"/>
      <c r="GU272" s="4"/>
      <c r="GV272" s="6"/>
      <c r="GW272" s="4"/>
      <c r="GX272" s="6"/>
      <c r="GY272" s="5"/>
      <c r="GZ272" s="5"/>
      <c r="HA272" s="4"/>
      <c r="HB272" s="6"/>
      <c r="HC272" s="4"/>
      <c r="HD272" s="6"/>
      <c r="HE272" s="5"/>
      <c r="HF272" s="5"/>
      <c r="HG272" s="4"/>
      <c r="HH272" s="6"/>
      <c r="HI272" s="4"/>
      <c r="HJ272" s="6"/>
      <c r="HK272" s="5"/>
      <c r="HL272" s="5"/>
      <c r="HM272" s="4"/>
      <c r="HN272" s="6"/>
      <c r="HO272" s="4"/>
      <c r="HP272" s="6"/>
      <c r="HQ272" s="5"/>
      <c r="HR272" s="5"/>
      <c r="HS272" s="4"/>
      <c r="HT272" s="6"/>
      <c r="HU272" s="4"/>
      <c r="HV272" s="6"/>
      <c r="HW272" s="5"/>
      <c r="HX272" s="5"/>
      <c r="HY272" s="4"/>
      <c r="HZ272" s="6"/>
      <c r="IA272" s="4"/>
      <c r="IB272" s="6"/>
      <c r="IC272" s="5"/>
      <c r="ID272" s="5"/>
      <c r="IE272" s="4"/>
      <c r="IF272" s="6"/>
      <c r="IG272" s="4"/>
      <c r="IH272" s="6"/>
      <c r="II272" s="5"/>
      <c r="IJ272" s="5"/>
      <c r="IK272" s="4"/>
      <c r="IL272" s="6"/>
      <c r="IM272" s="4"/>
      <c r="IN272" s="6"/>
      <c r="IO272" s="5"/>
      <c r="IP272" s="5"/>
      <c r="IQ272" s="4"/>
      <c r="IR272" s="6"/>
      <c r="IS272" s="4"/>
      <c r="IT272" s="6"/>
      <c r="IU272" s="5"/>
      <c r="IV272" s="5"/>
      <c r="IW272" s="4"/>
      <c r="IX272" s="6"/>
      <c r="IY272" s="4"/>
      <c r="IZ272" s="6"/>
      <c r="JA272" s="5"/>
      <c r="JB272" s="5"/>
      <c r="JC272" s="4"/>
      <c r="JD272" s="6"/>
      <c r="JE272" s="4"/>
      <c r="JF272" s="6"/>
      <c r="JG272" s="5"/>
      <c r="JH272" s="5"/>
      <c r="JI272" s="4"/>
      <c r="JJ272" s="6"/>
      <c r="JK272" s="4"/>
      <c r="JL272" s="6"/>
      <c r="JM272" s="5"/>
      <c r="JN272" s="5"/>
      <c r="JO272" s="4"/>
      <c r="JP272" s="6"/>
      <c r="JQ272" s="4"/>
      <c r="JR272" s="6"/>
      <c r="JS272" s="5"/>
      <c r="JT272" s="5"/>
      <c r="JU272" s="4"/>
      <c r="JV272" s="6"/>
      <c r="JW272" s="4"/>
      <c r="JX272" s="6"/>
      <c r="JY272" s="5"/>
      <c r="JZ272" s="5"/>
      <c r="KA272" s="4"/>
      <c r="KB272" s="6"/>
      <c r="KC272" s="4"/>
      <c r="KD272" s="6"/>
      <c r="KE272" s="5"/>
      <c r="KF272" s="5"/>
      <c r="KG272" s="4"/>
      <c r="KH272" s="6"/>
      <c r="KI272" s="4"/>
      <c r="KJ272" s="6"/>
      <c r="KK272" s="5"/>
      <c r="KL272" s="5"/>
    </row>
    <row r="273">
      <c r="A273" s="3" t="s">
        <v>85</v>
      </c>
      <c r="B273" s="3" t="s">
        <v>552</v>
      </c>
      <c r="C273" s="3" t="s">
        <v>87</v>
      </c>
      <c r="D273" s="3" t="s">
        <v>396</v>
      </c>
      <c r="E273" s="3" t="s">
        <v>555</v>
      </c>
      <c r="F273" s="3" t="s">
        <v>556</v>
      </c>
      <c r="G273" s="3" t="s">
        <v>557</v>
      </c>
      <c r="H273" s="3" t="s">
        <v>410</v>
      </c>
      <c r="I273" s="4"/>
      <c r="J273" s="4">
        <f>=ROUNDDOWN({0},0)</f>
      </c>
      <c r="K273" s="4"/>
      <c r="L273" s="5">
        <v>1</v>
      </c>
      <c r="M273" s="4"/>
      <c r="N273" s="4">
        <f>=ROUNDDOWN({0},0)</f>
      </c>
      <c r="O273" s="4"/>
      <c r="P273" s="5"/>
      <c r="Q273" s="4">
        <v>374</v>
      </c>
      <c r="R273" s="6">
        <v>13952.24</v>
      </c>
      <c r="S273" s="4"/>
      <c r="T273" s="6"/>
      <c r="U273" s="5"/>
      <c r="V273" s="5"/>
      <c r="W273" s="4">
        <v>101</v>
      </c>
      <c r="X273" s="6">
        <v>2886.91</v>
      </c>
      <c r="Y273" s="4"/>
      <c r="Z273" s="6"/>
      <c r="AA273" s="5"/>
      <c r="AB273" s="5"/>
      <c r="AC273" s="4">
        <v>12</v>
      </c>
      <c r="AD273" s="6">
        <v>375.61</v>
      </c>
      <c r="AE273" s="4"/>
      <c r="AF273" s="6"/>
      <c r="AG273" s="5"/>
      <c r="AH273" s="5"/>
      <c r="AI273" s="4">
        <v>28</v>
      </c>
      <c r="AJ273" s="6">
        <v>1010.92</v>
      </c>
      <c r="AK273" s="4"/>
      <c r="AL273" s="6"/>
      <c r="AM273" s="5"/>
      <c r="AN273" s="5"/>
      <c r="AO273" s="4">
        <v>11</v>
      </c>
      <c r="AP273" s="6">
        <v>362.39</v>
      </c>
      <c r="AQ273" s="4"/>
      <c r="AR273" s="6"/>
      <c r="AS273" s="5"/>
      <c r="AT273" s="5"/>
      <c r="AU273" s="4">
        <v>23</v>
      </c>
      <c r="AV273" s="6">
        <v>561.46</v>
      </c>
      <c r="AW273" s="4"/>
      <c r="AX273" s="6"/>
      <c r="AY273" s="5"/>
      <c r="AZ273" s="5"/>
      <c r="BA273" s="4">
        <v>174</v>
      </c>
      <c r="BB273" s="6">
        <v>7984.74</v>
      </c>
      <c r="BC273" s="4"/>
      <c r="BD273" s="6"/>
      <c r="BE273" s="5"/>
      <c r="BF273" s="5"/>
      <c r="BG273" s="4">
        <v>3</v>
      </c>
      <c r="BH273" s="6">
        <v>67.8</v>
      </c>
      <c r="BI273" s="4"/>
      <c r="BJ273" s="6"/>
      <c r="BK273" s="5"/>
      <c r="BL273" s="5"/>
      <c r="BM273" s="4">
        <v>9</v>
      </c>
      <c r="BN273" s="6">
        <v>265</v>
      </c>
      <c r="BO273" s="4"/>
      <c r="BP273" s="6"/>
      <c r="BQ273" s="5"/>
      <c r="BR273" s="5"/>
      <c r="BS273" s="4"/>
      <c r="BT273" s="6"/>
      <c r="BU273" s="4"/>
      <c r="BV273" s="6"/>
      <c r="BW273" s="5"/>
      <c r="BX273" s="5"/>
      <c r="BY273" s="4"/>
      <c r="BZ273" s="6"/>
      <c r="CA273" s="4"/>
      <c r="CB273" s="6"/>
      <c r="CC273" s="5"/>
      <c r="CD273" s="5"/>
      <c r="CE273" s="4">
        <v>5</v>
      </c>
      <c r="CF273" s="6">
        <v>140.67</v>
      </c>
      <c r="CG273" s="4"/>
      <c r="CH273" s="6"/>
      <c r="CI273" s="5"/>
      <c r="CJ273" s="5"/>
      <c r="CK273" s="4">
        <v>2</v>
      </c>
      <c r="CL273" s="6">
        <v>113.98</v>
      </c>
      <c r="CM273" s="4"/>
      <c r="CN273" s="6"/>
      <c r="CO273" s="5"/>
      <c r="CP273" s="5"/>
      <c r="CQ273" s="4">
        <v>2</v>
      </c>
      <c r="CR273" s="6">
        <v>66.43</v>
      </c>
      <c r="CS273" s="4"/>
      <c r="CT273" s="6"/>
      <c r="CU273" s="5"/>
      <c r="CV273" s="5"/>
      <c r="CW273" s="4"/>
      <c r="CX273" s="6"/>
      <c r="CY273" s="4"/>
      <c r="CZ273" s="6"/>
      <c r="DA273" s="5"/>
      <c r="DB273" s="5"/>
      <c r="DC273" s="4"/>
      <c r="DD273" s="6"/>
      <c r="DE273" s="4"/>
      <c r="DF273" s="6"/>
      <c r="DG273" s="5"/>
      <c r="DH273" s="5"/>
      <c r="DI273" s="4"/>
      <c r="DJ273" s="6"/>
      <c r="DK273" s="4"/>
      <c r="DL273" s="6"/>
      <c r="DM273" s="5"/>
      <c r="DN273" s="5"/>
      <c r="DO273" s="4">
        <v>4</v>
      </c>
      <c r="DP273" s="6">
        <v>116.33</v>
      </c>
      <c r="DQ273" s="4"/>
      <c r="DR273" s="6"/>
      <c r="DS273" s="5"/>
      <c r="DT273" s="5"/>
      <c r="DU273" s="4"/>
      <c r="DV273" s="6"/>
      <c r="DW273" s="4"/>
      <c r="DX273" s="6"/>
      <c r="DY273" s="5"/>
      <c r="DZ273" s="5"/>
      <c r="EA273" s="4"/>
      <c r="EB273" s="6"/>
      <c r="EC273" s="4"/>
      <c r="ED273" s="6"/>
      <c r="EE273" s="5"/>
      <c r="EF273" s="5"/>
      <c r="EG273" s="4"/>
      <c r="EH273" s="6"/>
      <c r="EI273" s="4"/>
      <c r="EJ273" s="6"/>
      <c r="EK273" s="5"/>
      <c r="EL273" s="5"/>
      <c r="EM273" s="4"/>
      <c r="EN273" s="6"/>
      <c r="EO273" s="4"/>
      <c r="EP273" s="6"/>
      <c r="EQ273" s="5"/>
      <c r="ER273" s="5"/>
      <c r="ES273" s="4"/>
      <c r="ET273" s="6"/>
      <c r="EU273" s="4"/>
      <c r="EV273" s="6"/>
      <c r="EW273" s="5"/>
      <c r="EX273" s="5"/>
      <c r="EY273" s="4"/>
      <c r="EZ273" s="6"/>
      <c r="FA273" s="4"/>
      <c r="FB273" s="6"/>
      <c r="FC273" s="5"/>
      <c r="FD273" s="5"/>
      <c r="FE273" s="4"/>
      <c r="FF273" s="6"/>
      <c r="FG273" s="4"/>
      <c r="FH273" s="6"/>
      <c r="FI273" s="5"/>
      <c r="FJ273" s="5"/>
      <c r="FK273" s="4"/>
      <c r="FL273" s="6"/>
      <c r="FM273" s="4"/>
      <c r="FN273" s="6"/>
      <c r="FO273" s="5"/>
      <c r="FP273" s="5"/>
      <c r="FQ273" s="4"/>
      <c r="FR273" s="6"/>
      <c r="FS273" s="4"/>
      <c r="FT273" s="6"/>
      <c r="FU273" s="5"/>
      <c r="FV273" s="5"/>
      <c r="FW273" s="4"/>
      <c r="FX273" s="6"/>
      <c r="FY273" s="4"/>
      <c r="FZ273" s="6"/>
      <c r="GA273" s="5"/>
      <c r="GB273" s="5"/>
      <c r="GC273" s="4"/>
      <c r="GD273" s="6"/>
      <c r="GE273" s="4"/>
      <c r="GF273" s="6"/>
      <c r="GG273" s="5"/>
      <c r="GH273" s="5"/>
      <c r="GI273" s="4"/>
      <c r="GJ273" s="6"/>
      <c r="GK273" s="4"/>
      <c r="GL273" s="6"/>
      <c r="GM273" s="5"/>
      <c r="GN273" s="5"/>
      <c r="GO273" s="4"/>
      <c r="GP273" s="6"/>
      <c r="GQ273" s="4"/>
      <c r="GR273" s="6"/>
      <c r="GS273" s="5"/>
      <c r="GT273" s="5"/>
      <c r="GU273" s="4"/>
      <c r="GV273" s="6"/>
      <c r="GW273" s="4"/>
      <c r="GX273" s="6"/>
      <c r="GY273" s="5"/>
      <c r="GZ273" s="5"/>
      <c r="HA273" s="4"/>
      <c r="HB273" s="6"/>
      <c r="HC273" s="4"/>
      <c r="HD273" s="6"/>
      <c r="HE273" s="5"/>
      <c r="HF273" s="5"/>
      <c r="HG273" s="4"/>
      <c r="HH273" s="6"/>
      <c r="HI273" s="4"/>
      <c r="HJ273" s="6"/>
      <c r="HK273" s="5"/>
      <c r="HL273" s="5"/>
      <c r="HM273" s="4"/>
      <c r="HN273" s="6"/>
      <c r="HO273" s="4"/>
      <c r="HP273" s="6"/>
      <c r="HQ273" s="5"/>
      <c r="HR273" s="5"/>
      <c r="HS273" s="4"/>
      <c r="HT273" s="6"/>
      <c r="HU273" s="4"/>
      <c r="HV273" s="6"/>
      <c r="HW273" s="5"/>
      <c r="HX273" s="5"/>
      <c r="HY273" s="4"/>
      <c r="HZ273" s="6"/>
      <c r="IA273" s="4"/>
      <c r="IB273" s="6"/>
      <c r="IC273" s="5"/>
      <c r="ID273" s="5"/>
      <c r="IE273" s="4"/>
      <c r="IF273" s="6"/>
      <c r="IG273" s="4"/>
      <c r="IH273" s="6"/>
      <c r="II273" s="5"/>
      <c r="IJ273" s="5"/>
      <c r="IK273" s="4"/>
      <c r="IL273" s="6"/>
      <c r="IM273" s="4"/>
      <c r="IN273" s="6"/>
      <c r="IO273" s="5"/>
      <c r="IP273" s="5"/>
      <c r="IQ273" s="4"/>
      <c r="IR273" s="6"/>
      <c r="IS273" s="4"/>
      <c r="IT273" s="6"/>
      <c r="IU273" s="5"/>
      <c r="IV273" s="5"/>
      <c r="IW273" s="4"/>
      <c r="IX273" s="6"/>
      <c r="IY273" s="4"/>
      <c r="IZ273" s="6"/>
      <c r="JA273" s="5"/>
      <c r="JB273" s="5"/>
      <c r="JC273" s="4"/>
      <c r="JD273" s="6"/>
      <c r="JE273" s="4"/>
      <c r="JF273" s="6"/>
      <c r="JG273" s="5"/>
      <c r="JH273" s="5"/>
      <c r="JI273" s="4"/>
      <c r="JJ273" s="6"/>
      <c r="JK273" s="4"/>
      <c r="JL273" s="6"/>
      <c r="JM273" s="5"/>
      <c r="JN273" s="5"/>
      <c r="JO273" s="4"/>
      <c r="JP273" s="6"/>
      <c r="JQ273" s="4"/>
      <c r="JR273" s="6"/>
      <c r="JS273" s="5"/>
      <c r="JT273" s="5"/>
      <c r="JU273" s="4"/>
      <c r="JV273" s="6"/>
      <c r="JW273" s="4"/>
      <c r="JX273" s="6"/>
      <c r="JY273" s="5"/>
      <c r="JZ273" s="5"/>
      <c r="KA273" s="4"/>
      <c r="KB273" s="6"/>
      <c r="KC273" s="4"/>
      <c r="KD273" s="6"/>
      <c r="KE273" s="5"/>
      <c r="KF273" s="5"/>
      <c r="KG273" s="4"/>
      <c r="KH273" s="6"/>
      <c r="KI273" s="4"/>
      <c r="KJ273" s="6"/>
      <c r="KK273" s="5"/>
      <c r="KL273" s="5"/>
    </row>
    <row r="274">
      <c r="A274" s="3" t="s">
        <v>85</v>
      </c>
      <c r="B274" s="3" t="s">
        <v>552</v>
      </c>
      <c r="C274" s="3" t="s">
        <v>87</v>
      </c>
      <c r="D274" s="3" t="s">
        <v>396</v>
      </c>
      <c r="E274" s="3" t="s">
        <v>555</v>
      </c>
      <c r="F274" s="3" t="s">
        <v>555</v>
      </c>
      <c r="G274" s="3" t="s">
        <v>555</v>
      </c>
      <c r="H274" s="3" t="s">
        <v>104</v>
      </c>
      <c r="I274" s="4"/>
      <c r="J274" s="4">
        <f>=ROUNDDOWN({0},0)</f>
      </c>
      <c r="K274" s="4"/>
      <c r="L274" s="5"/>
      <c r="M274" s="4"/>
      <c r="N274" s="4">
        <f>=ROUNDDOWN({0},0)</f>
      </c>
      <c r="O274" s="4"/>
      <c r="P274" s="5"/>
      <c r="Q274" s="4"/>
      <c r="R274" s="6"/>
      <c r="S274" s="4"/>
      <c r="T274" s="6"/>
      <c r="U274" s="5"/>
      <c r="V274" s="5"/>
      <c r="W274" s="4"/>
      <c r="X274" s="6"/>
      <c r="Y274" s="4"/>
      <c r="Z274" s="6"/>
      <c r="AA274" s="5"/>
      <c r="AB274" s="5"/>
      <c r="AC274" s="4"/>
      <c r="AD274" s="6"/>
      <c r="AE274" s="4"/>
      <c r="AF274" s="6"/>
      <c r="AG274" s="5"/>
      <c r="AH274" s="5"/>
      <c r="AI274" s="4"/>
      <c r="AJ274" s="6"/>
      <c r="AK274" s="4"/>
      <c r="AL274" s="6"/>
      <c r="AM274" s="5"/>
      <c r="AN274" s="5"/>
      <c r="AO274" s="4"/>
      <c r="AP274" s="6"/>
      <c r="AQ274" s="4"/>
      <c r="AR274" s="6"/>
      <c r="AS274" s="5"/>
      <c r="AT274" s="5"/>
      <c r="AU274" s="4"/>
      <c r="AV274" s="6"/>
      <c r="AW274" s="4"/>
      <c r="AX274" s="6"/>
      <c r="AY274" s="5"/>
      <c r="AZ274" s="5"/>
      <c r="BA274" s="4"/>
      <c r="BB274" s="6"/>
      <c r="BC274" s="4"/>
      <c r="BD274" s="6"/>
      <c r="BE274" s="5"/>
      <c r="BF274" s="5"/>
      <c r="BG274" s="4"/>
      <c r="BH274" s="6"/>
      <c r="BI274" s="4"/>
      <c r="BJ274" s="6"/>
      <c r="BK274" s="5"/>
      <c r="BL274" s="5"/>
      <c r="BM274" s="4"/>
      <c r="BN274" s="6"/>
      <c r="BO274" s="4"/>
      <c r="BP274" s="6"/>
      <c r="BQ274" s="5"/>
      <c r="BR274" s="5"/>
      <c r="BS274" s="4"/>
      <c r="BT274" s="6"/>
      <c r="BU274" s="4"/>
      <c r="BV274" s="6"/>
      <c r="BW274" s="5"/>
      <c r="BX274" s="5"/>
      <c r="BY274" s="4"/>
      <c r="BZ274" s="6"/>
      <c r="CA274" s="4"/>
      <c r="CB274" s="6"/>
      <c r="CC274" s="5"/>
      <c r="CD274" s="5"/>
      <c r="CE274" s="4"/>
      <c r="CF274" s="6"/>
      <c r="CG274" s="4"/>
      <c r="CH274" s="6"/>
      <c r="CI274" s="5"/>
      <c r="CJ274" s="5"/>
      <c r="CK274" s="4"/>
      <c r="CL274" s="6"/>
      <c r="CM274" s="4"/>
      <c r="CN274" s="6"/>
      <c r="CO274" s="5"/>
      <c r="CP274" s="5"/>
      <c r="CQ274" s="4"/>
      <c r="CR274" s="6"/>
      <c r="CS274" s="4"/>
      <c r="CT274" s="6"/>
      <c r="CU274" s="5"/>
      <c r="CV274" s="5"/>
      <c r="CW274" s="4"/>
      <c r="CX274" s="6"/>
      <c r="CY274" s="4"/>
      <c r="CZ274" s="6"/>
      <c r="DA274" s="5"/>
      <c r="DB274" s="5"/>
      <c r="DC274" s="4"/>
      <c r="DD274" s="6"/>
      <c r="DE274" s="4"/>
      <c r="DF274" s="6"/>
      <c r="DG274" s="5"/>
      <c r="DH274" s="5"/>
      <c r="DI274" s="4"/>
      <c r="DJ274" s="6"/>
      <c r="DK274" s="4"/>
      <c r="DL274" s="6"/>
      <c r="DM274" s="5"/>
      <c r="DN274" s="5"/>
      <c r="DO274" s="4"/>
      <c r="DP274" s="6"/>
      <c r="DQ274" s="4"/>
      <c r="DR274" s="6"/>
      <c r="DS274" s="5"/>
      <c r="DT274" s="5"/>
      <c r="DU274" s="4"/>
      <c r="DV274" s="6"/>
      <c r="DW274" s="4"/>
      <c r="DX274" s="6"/>
      <c r="DY274" s="5"/>
      <c r="DZ274" s="5"/>
      <c r="EA274" s="4"/>
      <c r="EB274" s="6"/>
      <c r="EC274" s="4"/>
      <c r="ED274" s="6"/>
      <c r="EE274" s="5"/>
      <c r="EF274" s="5"/>
      <c r="EG274" s="4"/>
      <c r="EH274" s="6"/>
      <c r="EI274" s="4"/>
      <c r="EJ274" s="6"/>
      <c r="EK274" s="5"/>
      <c r="EL274" s="5"/>
      <c r="EM274" s="4"/>
      <c r="EN274" s="6"/>
      <c r="EO274" s="4"/>
      <c r="EP274" s="6"/>
      <c r="EQ274" s="5"/>
      <c r="ER274" s="5"/>
      <c r="ES274" s="4"/>
      <c r="ET274" s="6"/>
      <c r="EU274" s="4"/>
      <c r="EV274" s="6"/>
      <c r="EW274" s="5"/>
      <c r="EX274" s="5"/>
      <c r="EY274" s="4"/>
      <c r="EZ274" s="6"/>
      <c r="FA274" s="4"/>
      <c r="FB274" s="6"/>
      <c r="FC274" s="5"/>
      <c r="FD274" s="5"/>
      <c r="FE274" s="4"/>
      <c r="FF274" s="6"/>
      <c r="FG274" s="4"/>
      <c r="FH274" s="6"/>
      <c r="FI274" s="5"/>
      <c r="FJ274" s="5"/>
      <c r="FK274" s="4"/>
      <c r="FL274" s="6"/>
      <c r="FM274" s="4"/>
      <c r="FN274" s="6"/>
      <c r="FO274" s="5"/>
      <c r="FP274" s="5"/>
      <c r="FQ274" s="4"/>
      <c r="FR274" s="6"/>
      <c r="FS274" s="4"/>
      <c r="FT274" s="6"/>
      <c r="FU274" s="5"/>
      <c r="FV274" s="5"/>
      <c r="FW274" s="4"/>
      <c r="FX274" s="6"/>
      <c r="FY274" s="4"/>
      <c r="FZ274" s="6"/>
      <c r="GA274" s="5"/>
      <c r="GB274" s="5"/>
      <c r="GC274" s="4"/>
      <c r="GD274" s="6"/>
      <c r="GE274" s="4"/>
      <c r="GF274" s="6"/>
      <c r="GG274" s="5"/>
      <c r="GH274" s="5"/>
      <c r="GI274" s="4"/>
      <c r="GJ274" s="6"/>
      <c r="GK274" s="4"/>
      <c r="GL274" s="6"/>
      <c r="GM274" s="5"/>
      <c r="GN274" s="5"/>
      <c r="GO274" s="4"/>
      <c r="GP274" s="6"/>
      <c r="GQ274" s="4"/>
      <c r="GR274" s="6"/>
      <c r="GS274" s="5"/>
      <c r="GT274" s="5"/>
      <c r="GU274" s="4"/>
      <c r="GV274" s="6"/>
      <c r="GW274" s="4"/>
      <c r="GX274" s="6"/>
      <c r="GY274" s="5"/>
      <c r="GZ274" s="5"/>
      <c r="HA274" s="4"/>
      <c r="HB274" s="6"/>
      <c r="HC274" s="4"/>
      <c r="HD274" s="6"/>
      <c r="HE274" s="5"/>
      <c r="HF274" s="5"/>
      <c r="HG274" s="4"/>
      <c r="HH274" s="6"/>
      <c r="HI274" s="4"/>
      <c r="HJ274" s="6"/>
      <c r="HK274" s="5"/>
      <c r="HL274" s="5"/>
      <c r="HM274" s="4"/>
      <c r="HN274" s="6"/>
      <c r="HO274" s="4"/>
      <c r="HP274" s="6"/>
      <c r="HQ274" s="5"/>
      <c r="HR274" s="5"/>
      <c r="HS274" s="4"/>
      <c r="HT274" s="6"/>
      <c r="HU274" s="4"/>
      <c r="HV274" s="6"/>
      <c r="HW274" s="5"/>
      <c r="HX274" s="5"/>
      <c r="HY274" s="4"/>
      <c r="HZ274" s="6"/>
      <c r="IA274" s="4"/>
      <c r="IB274" s="6"/>
      <c r="IC274" s="5"/>
      <c r="ID274" s="5"/>
      <c r="IE274" s="4"/>
      <c r="IF274" s="6"/>
      <c r="IG274" s="4"/>
      <c r="IH274" s="6"/>
      <c r="II274" s="5"/>
      <c r="IJ274" s="5"/>
      <c r="IK274" s="4"/>
      <c r="IL274" s="6"/>
      <c r="IM274" s="4"/>
      <c r="IN274" s="6"/>
      <c r="IO274" s="5"/>
      <c r="IP274" s="5"/>
      <c r="IQ274" s="4"/>
      <c r="IR274" s="6"/>
      <c r="IS274" s="4"/>
      <c r="IT274" s="6"/>
      <c r="IU274" s="5"/>
      <c r="IV274" s="5"/>
      <c r="IW274" s="4"/>
      <c r="IX274" s="6"/>
      <c r="IY274" s="4"/>
      <c r="IZ274" s="6"/>
      <c r="JA274" s="5"/>
      <c r="JB274" s="5"/>
      <c r="JC274" s="4"/>
      <c r="JD274" s="6"/>
      <c r="JE274" s="4"/>
      <c r="JF274" s="6"/>
      <c r="JG274" s="5"/>
      <c r="JH274" s="5"/>
      <c r="JI274" s="4"/>
      <c r="JJ274" s="6"/>
      <c r="JK274" s="4"/>
      <c r="JL274" s="6"/>
      <c r="JM274" s="5"/>
      <c r="JN274" s="5"/>
      <c r="JO274" s="4"/>
      <c r="JP274" s="6"/>
      <c r="JQ274" s="4"/>
      <c r="JR274" s="6"/>
      <c r="JS274" s="5"/>
      <c r="JT274" s="5"/>
      <c r="JU274" s="4"/>
      <c r="JV274" s="6"/>
      <c r="JW274" s="4"/>
      <c r="JX274" s="6"/>
      <c r="JY274" s="5"/>
      <c r="JZ274" s="5"/>
      <c r="KA274" s="4"/>
      <c r="KB274" s="6"/>
      <c r="KC274" s="4"/>
      <c r="KD274" s="6"/>
      <c r="KE274" s="5"/>
      <c r="KF274" s="5"/>
      <c r="KG274" s="4"/>
      <c r="KH274" s="6"/>
      <c r="KI274" s="4"/>
      <c r="KJ274" s="6"/>
      <c r="KK274" s="5"/>
      <c r="KL274" s="5"/>
    </row>
    <row r="275">
      <c r="A275" s="3" t="s">
        <v>85</v>
      </c>
      <c r="B275" s="3" t="s">
        <v>552</v>
      </c>
      <c r="C275" s="3" t="s">
        <v>87</v>
      </c>
      <c r="D275" s="3" t="s">
        <v>396</v>
      </c>
      <c r="E275" s="3" t="s">
        <v>558</v>
      </c>
      <c r="F275" s="3" t="s">
        <v>559</v>
      </c>
      <c r="G275" s="3" t="s">
        <v>560</v>
      </c>
      <c r="H275" s="3" t="s">
        <v>129</v>
      </c>
      <c r="I275" s="4"/>
      <c r="J275" s="4">
        <f>=ROUNDDOWN({0},0)</f>
      </c>
      <c r="K275" s="4">
        <v>1980</v>
      </c>
      <c r="L275" s="5">
        <v>1</v>
      </c>
      <c r="M275" s="4"/>
      <c r="N275" s="4">
        <f>=ROUNDDOWN({0},0)</f>
      </c>
      <c r="O275" s="4"/>
      <c r="P275" s="5"/>
      <c r="Q275" s="4">
        <v>418</v>
      </c>
      <c r="R275" s="6">
        <v>12944.76</v>
      </c>
      <c r="S275" s="4"/>
      <c r="T275" s="6"/>
      <c r="U275" s="5"/>
      <c r="V275" s="5"/>
      <c r="W275" s="4">
        <v>158</v>
      </c>
      <c r="X275" s="6">
        <v>4466.2</v>
      </c>
      <c r="Y275" s="4"/>
      <c r="Z275" s="6"/>
      <c r="AA275" s="5"/>
      <c r="AB275" s="5"/>
      <c r="AC275" s="4">
        <v>8</v>
      </c>
      <c r="AD275" s="6">
        <v>202.65</v>
      </c>
      <c r="AE275" s="4"/>
      <c r="AF275" s="6"/>
      <c r="AG275" s="5"/>
      <c r="AH275" s="5"/>
      <c r="AI275" s="4">
        <v>11</v>
      </c>
      <c r="AJ275" s="6">
        <v>340.24</v>
      </c>
      <c r="AK275" s="4"/>
      <c r="AL275" s="6"/>
      <c r="AM275" s="5"/>
      <c r="AN275" s="5"/>
      <c r="AO275" s="4">
        <v>26</v>
      </c>
      <c r="AP275" s="6">
        <v>918.51</v>
      </c>
      <c r="AQ275" s="4"/>
      <c r="AR275" s="6"/>
      <c r="AS275" s="5"/>
      <c r="AT275" s="5"/>
      <c r="AU275" s="4">
        <v>34</v>
      </c>
      <c r="AV275" s="6">
        <v>926.15</v>
      </c>
      <c r="AW275" s="4"/>
      <c r="AX275" s="6"/>
      <c r="AY275" s="5"/>
      <c r="AZ275" s="5"/>
      <c r="BA275" s="4">
        <v>104</v>
      </c>
      <c r="BB275" s="6">
        <v>3220.47</v>
      </c>
      <c r="BC275" s="4"/>
      <c r="BD275" s="6"/>
      <c r="BE275" s="5"/>
      <c r="BF275" s="5"/>
      <c r="BG275" s="4">
        <v>3</v>
      </c>
      <c r="BH275" s="6">
        <v>99</v>
      </c>
      <c r="BI275" s="4"/>
      <c r="BJ275" s="6"/>
      <c r="BK275" s="5"/>
      <c r="BL275" s="5"/>
      <c r="BM275" s="4">
        <v>1</v>
      </c>
      <c r="BN275" s="6">
        <v>28.99</v>
      </c>
      <c r="BO275" s="4"/>
      <c r="BP275" s="6"/>
      <c r="BQ275" s="5"/>
      <c r="BR275" s="5"/>
      <c r="BS275" s="4">
        <v>1</v>
      </c>
      <c r="BT275" s="6">
        <v>36.7</v>
      </c>
      <c r="BU275" s="4"/>
      <c r="BV275" s="6"/>
      <c r="BW275" s="5"/>
      <c r="BX275" s="5"/>
      <c r="BY275" s="4"/>
      <c r="BZ275" s="6"/>
      <c r="CA275" s="4"/>
      <c r="CB275" s="6"/>
      <c r="CC275" s="5"/>
      <c r="CD275" s="5"/>
      <c r="CE275" s="4">
        <v>13</v>
      </c>
      <c r="CF275" s="6">
        <v>395.87</v>
      </c>
      <c r="CG275" s="4"/>
      <c r="CH275" s="6"/>
      <c r="CI275" s="5"/>
      <c r="CJ275" s="5"/>
      <c r="CK275" s="4">
        <v>20</v>
      </c>
      <c r="CL275" s="6">
        <v>819.88</v>
      </c>
      <c r="CM275" s="4"/>
      <c r="CN275" s="6"/>
      <c r="CO275" s="5"/>
      <c r="CP275" s="5"/>
      <c r="CQ275" s="4">
        <v>15</v>
      </c>
      <c r="CR275" s="6">
        <v>471.86</v>
      </c>
      <c r="CS275" s="4"/>
      <c r="CT275" s="6"/>
      <c r="CU275" s="5"/>
      <c r="CV275" s="5"/>
      <c r="CW275" s="4"/>
      <c r="CX275" s="6"/>
      <c r="CY275" s="4"/>
      <c r="CZ275" s="6"/>
      <c r="DA275" s="5"/>
      <c r="DB275" s="5"/>
      <c r="DC275" s="4">
        <v>15</v>
      </c>
      <c r="DD275" s="6">
        <v>752.85</v>
      </c>
      <c r="DE275" s="4"/>
      <c r="DF275" s="6"/>
      <c r="DG275" s="5"/>
      <c r="DH275" s="5"/>
      <c r="DI275" s="4"/>
      <c r="DJ275" s="6"/>
      <c r="DK275" s="4"/>
      <c r="DL275" s="6"/>
      <c r="DM275" s="5"/>
      <c r="DN275" s="5"/>
      <c r="DO275" s="4">
        <v>8</v>
      </c>
      <c r="DP275" s="6">
        <v>230.29</v>
      </c>
      <c r="DQ275" s="4"/>
      <c r="DR275" s="6"/>
      <c r="DS275" s="5"/>
      <c r="DT275" s="5"/>
      <c r="DU275" s="4"/>
      <c r="DV275" s="6"/>
      <c r="DW275" s="4"/>
      <c r="DX275" s="6"/>
      <c r="DY275" s="5"/>
      <c r="DZ275" s="5"/>
      <c r="EA275" s="4"/>
      <c r="EB275" s="6"/>
      <c r="EC275" s="4"/>
      <c r="ED275" s="6"/>
      <c r="EE275" s="5"/>
      <c r="EF275" s="5"/>
      <c r="EG275" s="4"/>
      <c r="EH275" s="6"/>
      <c r="EI275" s="4"/>
      <c r="EJ275" s="6"/>
      <c r="EK275" s="5"/>
      <c r="EL275" s="5"/>
      <c r="EM275" s="4">
        <v>1</v>
      </c>
      <c r="EN275" s="6">
        <v>35.1</v>
      </c>
      <c r="EO275" s="4"/>
      <c r="EP275" s="6"/>
      <c r="EQ275" s="5"/>
      <c r="ER275" s="5"/>
      <c r="ES275" s="4"/>
      <c r="ET275" s="6"/>
      <c r="EU275" s="4"/>
      <c r="EV275" s="6"/>
      <c r="EW275" s="5"/>
      <c r="EX275" s="5"/>
      <c r="EY275" s="4"/>
      <c r="EZ275" s="6"/>
      <c r="FA275" s="4"/>
      <c r="FB275" s="6"/>
      <c r="FC275" s="5"/>
      <c r="FD275" s="5"/>
      <c r="FE275" s="4"/>
      <c r="FF275" s="6"/>
      <c r="FG275" s="4"/>
      <c r="FH275" s="6"/>
      <c r="FI275" s="5"/>
      <c r="FJ275" s="5"/>
      <c r="FK275" s="4"/>
      <c r="FL275" s="6"/>
      <c r="FM275" s="4"/>
      <c r="FN275" s="6"/>
      <c r="FO275" s="5"/>
      <c r="FP275" s="5"/>
      <c r="FQ275" s="4"/>
      <c r="FR275" s="6"/>
      <c r="FS275" s="4"/>
      <c r="FT275" s="6"/>
      <c r="FU275" s="5"/>
      <c r="FV275" s="5"/>
      <c r="FW275" s="4"/>
      <c r="FX275" s="6"/>
      <c r="FY275" s="4"/>
      <c r="FZ275" s="6"/>
      <c r="GA275" s="5"/>
      <c r="GB275" s="5"/>
      <c r="GC275" s="4"/>
      <c r="GD275" s="6"/>
      <c r="GE275" s="4"/>
      <c r="GF275" s="6"/>
      <c r="GG275" s="5"/>
      <c r="GH275" s="5"/>
      <c r="GI275" s="4"/>
      <c r="GJ275" s="6"/>
      <c r="GK275" s="4"/>
      <c r="GL275" s="6"/>
      <c r="GM275" s="5"/>
      <c r="GN275" s="5"/>
      <c r="GO275" s="4"/>
      <c r="GP275" s="6"/>
      <c r="GQ275" s="4"/>
      <c r="GR275" s="6"/>
      <c r="GS275" s="5"/>
      <c r="GT275" s="5"/>
      <c r="GU275" s="4"/>
      <c r="GV275" s="6"/>
      <c r="GW275" s="4"/>
      <c r="GX275" s="6"/>
      <c r="GY275" s="5"/>
      <c r="GZ275" s="5"/>
      <c r="HA275" s="4"/>
      <c r="HB275" s="6"/>
      <c r="HC275" s="4"/>
      <c r="HD275" s="6"/>
      <c r="HE275" s="5"/>
      <c r="HF275" s="5"/>
      <c r="HG275" s="4"/>
      <c r="HH275" s="6"/>
      <c r="HI275" s="4"/>
      <c r="HJ275" s="6"/>
      <c r="HK275" s="5"/>
      <c r="HL275" s="5"/>
      <c r="HM275" s="4"/>
      <c r="HN275" s="6"/>
      <c r="HO275" s="4"/>
      <c r="HP275" s="6"/>
      <c r="HQ275" s="5"/>
      <c r="HR275" s="5"/>
      <c r="HS275" s="4"/>
      <c r="HT275" s="6"/>
      <c r="HU275" s="4"/>
      <c r="HV275" s="6"/>
      <c r="HW275" s="5"/>
      <c r="HX275" s="5"/>
      <c r="HY275" s="4"/>
      <c r="HZ275" s="6"/>
      <c r="IA275" s="4"/>
      <c r="IB275" s="6"/>
      <c r="IC275" s="5"/>
      <c r="ID275" s="5"/>
      <c r="IE275" s="4"/>
      <c r="IF275" s="6"/>
      <c r="IG275" s="4"/>
      <c r="IH275" s="6"/>
      <c r="II275" s="5"/>
      <c r="IJ275" s="5"/>
      <c r="IK275" s="4"/>
      <c r="IL275" s="6"/>
      <c r="IM275" s="4"/>
      <c r="IN275" s="6"/>
      <c r="IO275" s="5"/>
      <c r="IP275" s="5"/>
      <c r="IQ275" s="4"/>
      <c r="IR275" s="6"/>
      <c r="IS275" s="4"/>
      <c r="IT275" s="6"/>
      <c r="IU275" s="5"/>
      <c r="IV275" s="5"/>
      <c r="IW275" s="4"/>
      <c r="IX275" s="6"/>
      <c r="IY275" s="4"/>
      <c r="IZ275" s="6"/>
      <c r="JA275" s="5"/>
      <c r="JB275" s="5"/>
      <c r="JC275" s="4"/>
      <c r="JD275" s="6"/>
      <c r="JE275" s="4"/>
      <c r="JF275" s="6"/>
      <c r="JG275" s="5"/>
      <c r="JH275" s="5"/>
      <c r="JI275" s="4"/>
      <c r="JJ275" s="6"/>
      <c r="JK275" s="4"/>
      <c r="JL275" s="6"/>
      <c r="JM275" s="5"/>
      <c r="JN275" s="5"/>
      <c r="JO275" s="4"/>
      <c r="JP275" s="6"/>
      <c r="JQ275" s="4"/>
      <c r="JR275" s="6"/>
      <c r="JS275" s="5"/>
      <c r="JT275" s="5"/>
      <c r="JU275" s="4"/>
      <c r="JV275" s="6"/>
      <c r="JW275" s="4"/>
      <c r="JX275" s="6"/>
      <c r="JY275" s="5"/>
      <c r="JZ275" s="5"/>
      <c r="KA275" s="4"/>
      <c r="KB275" s="6"/>
      <c r="KC275" s="4"/>
      <c r="KD275" s="6"/>
      <c r="KE275" s="5"/>
      <c r="KF275" s="5"/>
      <c r="KG275" s="4"/>
      <c r="KH275" s="6"/>
      <c r="KI275" s="4"/>
      <c r="KJ275" s="6"/>
      <c r="KK275" s="5"/>
      <c r="KL275" s="5"/>
    </row>
    <row r="276">
      <c r="A276" s="3" t="s">
        <v>85</v>
      </c>
      <c r="B276" s="3" t="s">
        <v>552</v>
      </c>
      <c r="C276" s="3" t="s">
        <v>87</v>
      </c>
      <c r="D276" s="3" t="s">
        <v>396</v>
      </c>
      <c r="E276" s="3" t="s">
        <v>561</v>
      </c>
      <c r="F276" s="3" t="s">
        <v>562</v>
      </c>
      <c r="G276" s="3" t="s">
        <v>563</v>
      </c>
      <c r="H276" s="3" t="s">
        <v>92</v>
      </c>
      <c r="I276" s="4"/>
      <c r="J276" s="4">
        <f>=ROUNDDOWN({0},0)</f>
      </c>
      <c r="K276" s="4">
        <v>2000</v>
      </c>
      <c r="L276" s="5">
        <v>1</v>
      </c>
      <c r="M276" s="4"/>
      <c r="N276" s="4">
        <f>=ROUNDDOWN({0},0)</f>
      </c>
      <c r="O276" s="4"/>
      <c r="P276" s="5"/>
      <c r="Q276" s="4">
        <v>267</v>
      </c>
      <c r="R276" s="6">
        <v>9503.25</v>
      </c>
      <c r="S276" s="4"/>
      <c r="T276" s="6"/>
      <c r="U276" s="5"/>
      <c r="V276" s="5"/>
      <c r="W276" s="4">
        <v>121</v>
      </c>
      <c r="X276" s="6">
        <v>4413.95</v>
      </c>
      <c r="Y276" s="4"/>
      <c r="Z276" s="6"/>
      <c r="AA276" s="5"/>
      <c r="AB276" s="5"/>
      <c r="AC276" s="4">
        <v>3</v>
      </c>
      <c r="AD276" s="6">
        <v>95.48</v>
      </c>
      <c r="AE276" s="4"/>
      <c r="AF276" s="6"/>
      <c r="AG276" s="5"/>
      <c r="AH276" s="5"/>
      <c r="AI276" s="4">
        <v>13</v>
      </c>
      <c r="AJ276" s="6">
        <v>450.92</v>
      </c>
      <c r="AK276" s="4"/>
      <c r="AL276" s="6"/>
      <c r="AM276" s="5"/>
      <c r="AN276" s="5"/>
      <c r="AO276" s="4">
        <v>22</v>
      </c>
      <c r="AP276" s="6">
        <v>829.18</v>
      </c>
      <c r="AQ276" s="4"/>
      <c r="AR276" s="6"/>
      <c r="AS276" s="5"/>
      <c r="AT276" s="5"/>
      <c r="AU276" s="4">
        <v>75</v>
      </c>
      <c r="AV276" s="6">
        <v>2281.6</v>
      </c>
      <c r="AW276" s="4"/>
      <c r="AX276" s="6"/>
      <c r="AY276" s="5"/>
      <c r="AZ276" s="5"/>
      <c r="BA276" s="4">
        <v>11</v>
      </c>
      <c r="BB276" s="6">
        <v>587.42</v>
      </c>
      <c r="BC276" s="4"/>
      <c r="BD276" s="6"/>
      <c r="BE276" s="5"/>
      <c r="BF276" s="5"/>
      <c r="BG276" s="4"/>
      <c r="BH276" s="6"/>
      <c r="BI276" s="4"/>
      <c r="BJ276" s="6"/>
      <c r="BK276" s="5"/>
      <c r="BL276" s="5"/>
      <c r="BM276" s="4"/>
      <c r="BN276" s="6"/>
      <c r="BO276" s="4"/>
      <c r="BP276" s="6"/>
      <c r="BQ276" s="5"/>
      <c r="BR276" s="5"/>
      <c r="BS276" s="4"/>
      <c r="BT276" s="6"/>
      <c r="BU276" s="4"/>
      <c r="BV276" s="6"/>
      <c r="BW276" s="5"/>
      <c r="BX276" s="5"/>
      <c r="BY276" s="4"/>
      <c r="BZ276" s="6"/>
      <c r="CA276" s="4"/>
      <c r="CB276" s="6"/>
      <c r="CC276" s="5"/>
      <c r="CD276" s="5"/>
      <c r="CE276" s="4"/>
      <c r="CF276" s="6"/>
      <c r="CG276" s="4"/>
      <c r="CH276" s="6"/>
      <c r="CI276" s="5"/>
      <c r="CJ276" s="5"/>
      <c r="CK276" s="4">
        <v>5</v>
      </c>
      <c r="CL276" s="6">
        <v>289.95</v>
      </c>
      <c r="CM276" s="4"/>
      <c r="CN276" s="6"/>
      <c r="CO276" s="5"/>
      <c r="CP276" s="5"/>
      <c r="CQ276" s="4">
        <v>6</v>
      </c>
      <c r="CR276" s="6">
        <v>208.24</v>
      </c>
      <c r="CS276" s="4"/>
      <c r="CT276" s="6"/>
      <c r="CU276" s="5"/>
      <c r="CV276" s="5"/>
      <c r="CW276" s="4"/>
      <c r="CX276" s="6"/>
      <c r="CY276" s="4"/>
      <c r="CZ276" s="6"/>
      <c r="DA276" s="5"/>
      <c r="DB276" s="5"/>
      <c r="DC276" s="4"/>
      <c r="DD276" s="6"/>
      <c r="DE276" s="4"/>
      <c r="DF276" s="6"/>
      <c r="DG276" s="5"/>
      <c r="DH276" s="5"/>
      <c r="DI276" s="4"/>
      <c r="DJ276" s="6"/>
      <c r="DK276" s="4"/>
      <c r="DL276" s="6"/>
      <c r="DM276" s="5"/>
      <c r="DN276" s="5"/>
      <c r="DO276" s="4">
        <v>11</v>
      </c>
      <c r="DP276" s="6">
        <v>346.51</v>
      </c>
      <c r="DQ276" s="4"/>
      <c r="DR276" s="6"/>
      <c r="DS276" s="5"/>
      <c r="DT276" s="5"/>
      <c r="DU276" s="4"/>
      <c r="DV276" s="6"/>
      <c r="DW276" s="4"/>
      <c r="DX276" s="6"/>
      <c r="DY276" s="5"/>
      <c r="DZ276" s="5"/>
      <c r="EA276" s="4"/>
      <c r="EB276" s="6"/>
      <c r="EC276" s="4"/>
      <c r="ED276" s="6"/>
      <c r="EE276" s="5"/>
      <c r="EF276" s="5"/>
      <c r="EG276" s="4"/>
      <c r="EH276" s="6"/>
      <c r="EI276" s="4"/>
      <c r="EJ276" s="6"/>
      <c r="EK276" s="5"/>
      <c r="EL276" s="5"/>
      <c r="EM276" s="4"/>
      <c r="EN276" s="6"/>
      <c r="EO276" s="4"/>
      <c r="EP276" s="6"/>
      <c r="EQ276" s="5"/>
      <c r="ER276" s="5"/>
      <c r="ES276" s="4"/>
      <c r="ET276" s="6"/>
      <c r="EU276" s="4"/>
      <c r="EV276" s="6"/>
      <c r="EW276" s="5"/>
      <c r="EX276" s="5"/>
      <c r="EY276" s="4"/>
      <c r="EZ276" s="6"/>
      <c r="FA276" s="4"/>
      <c r="FB276" s="6"/>
      <c r="FC276" s="5"/>
      <c r="FD276" s="5"/>
      <c r="FE276" s="4"/>
      <c r="FF276" s="6"/>
      <c r="FG276" s="4"/>
      <c r="FH276" s="6"/>
      <c r="FI276" s="5"/>
      <c r="FJ276" s="5"/>
      <c r="FK276" s="4"/>
      <c r="FL276" s="6"/>
      <c r="FM276" s="4"/>
      <c r="FN276" s="6"/>
      <c r="FO276" s="5"/>
      <c r="FP276" s="5"/>
      <c r="FQ276" s="4"/>
      <c r="FR276" s="6"/>
      <c r="FS276" s="4"/>
      <c r="FT276" s="6"/>
      <c r="FU276" s="5"/>
      <c r="FV276" s="5"/>
      <c r="FW276" s="4"/>
      <c r="FX276" s="6"/>
      <c r="FY276" s="4"/>
      <c r="FZ276" s="6"/>
      <c r="GA276" s="5"/>
      <c r="GB276" s="5"/>
      <c r="GC276" s="4"/>
      <c r="GD276" s="6"/>
      <c r="GE276" s="4"/>
      <c r="GF276" s="6"/>
      <c r="GG276" s="5"/>
      <c r="GH276" s="5"/>
      <c r="GI276" s="4"/>
      <c r="GJ276" s="6"/>
      <c r="GK276" s="4"/>
      <c r="GL276" s="6"/>
      <c r="GM276" s="5"/>
      <c r="GN276" s="5"/>
      <c r="GO276" s="4"/>
      <c r="GP276" s="6"/>
      <c r="GQ276" s="4"/>
      <c r="GR276" s="6"/>
      <c r="GS276" s="5"/>
      <c r="GT276" s="5"/>
      <c r="GU276" s="4"/>
      <c r="GV276" s="6"/>
      <c r="GW276" s="4"/>
      <c r="GX276" s="6"/>
      <c r="GY276" s="5"/>
      <c r="GZ276" s="5"/>
      <c r="HA276" s="4"/>
      <c r="HB276" s="6"/>
      <c r="HC276" s="4"/>
      <c r="HD276" s="6"/>
      <c r="HE276" s="5"/>
      <c r="HF276" s="5"/>
      <c r="HG276" s="4"/>
      <c r="HH276" s="6"/>
      <c r="HI276" s="4"/>
      <c r="HJ276" s="6"/>
      <c r="HK276" s="5"/>
      <c r="HL276" s="5"/>
      <c r="HM276" s="4"/>
      <c r="HN276" s="6"/>
      <c r="HO276" s="4"/>
      <c r="HP276" s="6"/>
      <c r="HQ276" s="5"/>
      <c r="HR276" s="5"/>
      <c r="HS276" s="4"/>
      <c r="HT276" s="6"/>
      <c r="HU276" s="4"/>
      <c r="HV276" s="6"/>
      <c r="HW276" s="5"/>
      <c r="HX276" s="5"/>
      <c r="HY276" s="4"/>
      <c r="HZ276" s="6"/>
      <c r="IA276" s="4"/>
      <c r="IB276" s="6"/>
      <c r="IC276" s="5"/>
      <c r="ID276" s="5"/>
      <c r="IE276" s="4"/>
      <c r="IF276" s="6"/>
      <c r="IG276" s="4"/>
      <c r="IH276" s="6"/>
      <c r="II276" s="5"/>
      <c r="IJ276" s="5"/>
      <c r="IK276" s="4"/>
      <c r="IL276" s="6"/>
      <c r="IM276" s="4"/>
      <c r="IN276" s="6"/>
      <c r="IO276" s="5"/>
      <c r="IP276" s="5"/>
      <c r="IQ276" s="4"/>
      <c r="IR276" s="6"/>
      <c r="IS276" s="4"/>
      <c r="IT276" s="6"/>
      <c r="IU276" s="5"/>
      <c r="IV276" s="5"/>
      <c r="IW276" s="4"/>
      <c r="IX276" s="6"/>
      <c r="IY276" s="4"/>
      <c r="IZ276" s="6"/>
      <c r="JA276" s="5"/>
      <c r="JB276" s="5"/>
      <c r="JC276" s="4"/>
      <c r="JD276" s="6"/>
      <c r="JE276" s="4"/>
      <c r="JF276" s="6"/>
      <c r="JG276" s="5"/>
      <c r="JH276" s="5"/>
      <c r="JI276" s="4"/>
      <c r="JJ276" s="6"/>
      <c r="JK276" s="4"/>
      <c r="JL276" s="6"/>
      <c r="JM276" s="5"/>
      <c r="JN276" s="5"/>
      <c r="JO276" s="4"/>
      <c r="JP276" s="6"/>
      <c r="JQ276" s="4"/>
      <c r="JR276" s="6"/>
      <c r="JS276" s="5"/>
      <c r="JT276" s="5"/>
      <c r="JU276" s="4"/>
      <c r="JV276" s="6"/>
      <c r="JW276" s="4"/>
      <c r="JX276" s="6"/>
      <c r="JY276" s="5"/>
      <c r="JZ276" s="5"/>
      <c r="KA276" s="4"/>
      <c r="KB276" s="6"/>
      <c r="KC276" s="4"/>
      <c r="KD276" s="6"/>
      <c r="KE276" s="5"/>
      <c r="KF276" s="5"/>
      <c r="KG276" s="4"/>
      <c r="KH276" s="6"/>
      <c r="KI276" s="4"/>
      <c r="KJ276" s="6"/>
      <c r="KK276" s="5"/>
      <c r="KL276" s="5"/>
    </row>
    <row r="277">
      <c r="A277" s="3" t="s">
        <v>85</v>
      </c>
      <c r="B277" s="3" t="s">
        <v>552</v>
      </c>
      <c r="C277" s="3" t="s">
        <v>87</v>
      </c>
      <c r="D277" s="3" t="s">
        <v>396</v>
      </c>
      <c r="E277" s="3" t="s">
        <v>564</v>
      </c>
      <c r="F277" s="3" t="s">
        <v>565</v>
      </c>
      <c r="G277" s="3" t="s">
        <v>566</v>
      </c>
      <c r="H277" s="3" t="s">
        <v>147</v>
      </c>
      <c r="I277" s="4"/>
      <c r="J277" s="4">
        <f>=ROUNDDOWN({0},0)</f>
      </c>
      <c r="K277" s="4"/>
      <c r="L277" s="5">
        <v>1</v>
      </c>
      <c r="M277" s="4"/>
      <c r="N277" s="4">
        <f>=ROUNDDOWN({0},0)</f>
      </c>
      <c r="O277" s="4"/>
      <c r="P277" s="5"/>
      <c r="Q277" s="4">
        <v>142</v>
      </c>
      <c r="R277" s="6">
        <v>3647.63</v>
      </c>
      <c r="S277" s="4"/>
      <c r="T277" s="6"/>
      <c r="U277" s="5"/>
      <c r="V277" s="5"/>
      <c r="W277" s="4">
        <v>59</v>
      </c>
      <c r="X277" s="6">
        <v>1714.7</v>
      </c>
      <c r="Y277" s="4"/>
      <c r="Z277" s="6"/>
      <c r="AA277" s="5"/>
      <c r="AB277" s="5"/>
      <c r="AC277" s="4">
        <v>3</v>
      </c>
      <c r="AD277" s="6">
        <v>74.99</v>
      </c>
      <c r="AE277" s="4"/>
      <c r="AF277" s="6"/>
      <c r="AG277" s="5"/>
      <c r="AH277" s="5"/>
      <c r="AI277" s="4">
        <v>3</v>
      </c>
      <c r="AJ277" s="6">
        <v>89.1</v>
      </c>
      <c r="AK277" s="4"/>
      <c r="AL277" s="6"/>
      <c r="AM277" s="5"/>
      <c r="AN277" s="5"/>
      <c r="AO277" s="4">
        <v>13</v>
      </c>
      <c r="AP277" s="6">
        <v>356.57</v>
      </c>
      <c r="AQ277" s="4"/>
      <c r="AR277" s="6"/>
      <c r="AS277" s="5"/>
      <c r="AT277" s="5"/>
      <c r="AU277" s="4">
        <v>31</v>
      </c>
      <c r="AV277" s="6">
        <v>616.8</v>
      </c>
      <c r="AW277" s="4"/>
      <c r="AX277" s="6"/>
      <c r="AY277" s="5"/>
      <c r="AZ277" s="5"/>
      <c r="BA277" s="4">
        <v>19</v>
      </c>
      <c r="BB277" s="6">
        <v>411.13</v>
      </c>
      <c r="BC277" s="4"/>
      <c r="BD277" s="6"/>
      <c r="BE277" s="5"/>
      <c r="BF277" s="5"/>
      <c r="BG277" s="4"/>
      <c r="BH277" s="6"/>
      <c r="BI277" s="4"/>
      <c r="BJ277" s="6"/>
      <c r="BK277" s="5"/>
      <c r="BL277" s="5"/>
      <c r="BM277" s="4"/>
      <c r="BN277" s="6"/>
      <c r="BO277" s="4"/>
      <c r="BP277" s="6"/>
      <c r="BQ277" s="5"/>
      <c r="BR277" s="5"/>
      <c r="BS277" s="4"/>
      <c r="BT277" s="6"/>
      <c r="BU277" s="4"/>
      <c r="BV277" s="6"/>
      <c r="BW277" s="5"/>
      <c r="BX277" s="5"/>
      <c r="BY277" s="4"/>
      <c r="BZ277" s="6"/>
      <c r="CA277" s="4"/>
      <c r="CB277" s="6"/>
      <c r="CC277" s="5"/>
      <c r="CD277" s="5"/>
      <c r="CE277" s="4">
        <v>4</v>
      </c>
      <c r="CF277" s="6">
        <v>113.38</v>
      </c>
      <c r="CG277" s="4"/>
      <c r="CH277" s="6"/>
      <c r="CI277" s="5"/>
      <c r="CJ277" s="5"/>
      <c r="CK277" s="4"/>
      <c r="CL277" s="6"/>
      <c r="CM277" s="4"/>
      <c r="CN277" s="6"/>
      <c r="CO277" s="5"/>
      <c r="CP277" s="5"/>
      <c r="CQ277" s="4">
        <v>2</v>
      </c>
      <c r="CR277" s="6">
        <v>57.74</v>
      </c>
      <c r="CS277" s="4"/>
      <c r="CT277" s="6"/>
      <c r="CU277" s="5"/>
      <c r="CV277" s="5"/>
      <c r="CW277" s="4"/>
      <c r="CX277" s="6"/>
      <c r="CY277" s="4"/>
      <c r="CZ277" s="6"/>
      <c r="DA277" s="5"/>
      <c r="DB277" s="5"/>
      <c r="DC277" s="4">
        <v>4</v>
      </c>
      <c r="DD277" s="6">
        <v>120.98</v>
      </c>
      <c r="DE277" s="4"/>
      <c r="DF277" s="6"/>
      <c r="DG277" s="5"/>
      <c r="DH277" s="5"/>
      <c r="DI277" s="4"/>
      <c r="DJ277" s="6"/>
      <c r="DK277" s="4"/>
      <c r="DL277" s="6"/>
      <c r="DM277" s="5"/>
      <c r="DN277" s="5"/>
      <c r="DO277" s="4">
        <v>4</v>
      </c>
      <c r="DP277" s="6">
        <v>92.24</v>
      </c>
      <c r="DQ277" s="4"/>
      <c r="DR277" s="6"/>
      <c r="DS277" s="5"/>
      <c r="DT277" s="5"/>
      <c r="DU277" s="4"/>
      <c r="DV277" s="6"/>
      <c r="DW277" s="4"/>
      <c r="DX277" s="6"/>
      <c r="DY277" s="5"/>
      <c r="DZ277" s="5"/>
      <c r="EA277" s="4"/>
      <c r="EB277" s="6"/>
      <c r="EC277" s="4"/>
      <c r="ED277" s="6"/>
      <c r="EE277" s="5"/>
      <c r="EF277" s="5"/>
      <c r="EG277" s="4"/>
      <c r="EH277" s="6"/>
      <c r="EI277" s="4"/>
      <c r="EJ277" s="6"/>
      <c r="EK277" s="5"/>
      <c r="EL277" s="5"/>
      <c r="EM277" s="4"/>
      <c r="EN277" s="6"/>
      <c r="EO277" s="4"/>
      <c r="EP277" s="6"/>
      <c r="EQ277" s="5"/>
      <c r="ER277" s="5"/>
      <c r="ES277" s="4"/>
      <c r="ET277" s="6"/>
      <c r="EU277" s="4"/>
      <c r="EV277" s="6"/>
      <c r="EW277" s="5"/>
      <c r="EX277" s="5"/>
      <c r="EY277" s="4"/>
      <c r="EZ277" s="6"/>
      <c r="FA277" s="4"/>
      <c r="FB277" s="6"/>
      <c r="FC277" s="5"/>
      <c r="FD277" s="5"/>
      <c r="FE277" s="4"/>
      <c r="FF277" s="6"/>
      <c r="FG277" s="4"/>
      <c r="FH277" s="6"/>
      <c r="FI277" s="5"/>
      <c r="FJ277" s="5"/>
      <c r="FK277" s="4"/>
      <c r="FL277" s="6"/>
      <c r="FM277" s="4"/>
      <c r="FN277" s="6"/>
      <c r="FO277" s="5"/>
      <c r="FP277" s="5"/>
      <c r="FQ277" s="4"/>
      <c r="FR277" s="6"/>
      <c r="FS277" s="4"/>
      <c r="FT277" s="6"/>
      <c r="FU277" s="5"/>
      <c r="FV277" s="5"/>
      <c r="FW277" s="4"/>
      <c r="FX277" s="6"/>
      <c r="FY277" s="4"/>
      <c r="FZ277" s="6"/>
      <c r="GA277" s="5"/>
      <c r="GB277" s="5"/>
      <c r="GC277" s="4"/>
      <c r="GD277" s="6"/>
      <c r="GE277" s="4"/>
      <c r="GF277" s="6"/>
      <c r="GG277" s="5"/>
      <c r="GH277" s="5"/>
      <c r="GI277" s="4"/>
      <c r="GJ277" s="6"/>
      <c r="GK277" s="4"/>
      <c r="GL277" s="6"/>
      <c r="GM277" s="5"/>
      <c r="GN277" s="5"/>
      <c r="GO277" s="4"/>
      <c r="GP277" s="6"/>
      <c r="GQ277" s="4"/>
      <c r="GR277" s="6"/>
      <c r="GS277" s="5"/>
      <c r="GT277" s="5"/>
      <c r="GU277" s="4"/>
      <c r="GV277" s="6"/>
      <c r="GW277" s="4"/>
      <c r="GX277" s="6"/>
      <c r="GY277" s="5"/>
      <c r="GZ277" s="5"/>
      <c r="HA277" s="4"/>
      <c r="HB277" s="6"/>
      <c r="HC277" s="4"/>
      <c r="HD277" s="6"/>
      <c r="HE277" s="5"/>
      <c r="HF277" s="5"/>
      <c r="HG277" s="4"/>
      <c r="HH277" s="6"/>
      <c r="HI277" s="4"/>
      <c r="HJ277" s="6"/>
      <c r="HK277" s="5"/>
      <c r="HL277" s="5"/>
      <c r="HM277" s="4"/>
      <c r="HN277" s="6"/>
      <c r="HO277" s="4"/>
      <c r="HP277" s="6"/>
      <c r="HQ277" s="5"/>
      <c r="HR277" s="5"/>
      <c r="HS277" s="4"/>
      <c r="HT277" s="6"/>
      <c r="HU277" s="4"/>
      <c r="HV277" s="6"/>
      <c r="HW277" s="5"/>
      <c r="HX277" s="5"/>
      <c r="HY277" s="4"/>
      <c r="HZ277" s="6"/>
      <c r="IA277" s="4"/>
      <c r="IB277" s="6"/>
      <c r="IC277" s="5"/>
      <c r="ID277" s="5"/>
      <c r="IE277" s="4"/>
      <c r="IF277" s="6"/>
      <c r="IG277" s="4"/>
      <c r="IH277" s="6"/>
      <c r="II277" s="5"/>
      <c r="IJ277" s="5"/>
      <c r="IK277" s="4"/>
      <c r="IL277" s="6"/>
      <c r="IM277" s="4"/>
      <c r="IN277" s="6"/>
      <c r="IO277" s="5"/>
      <c r="IP277" s="5"/>
      <c r="IQ277" s="4"/>
      <c r="IR277" s="6"/>
      <c r="IS277" s="4"/>
      <c r="IT277" s="6"/>
      <c r="IU277" s="5"/>
      <c r="IV277" s="5"/>
      <c r="IW277" s="4"/>
      <c r="IX277" s="6"/>
      <c r="IY277" s="4"/>
      <c r="IZ277" s="6"/>
      <c r="JA277" s="5"/>
      <c r="JB277" s="5"/>
      <c r="JC277" s="4"/>
      <c r="JD277" s="6"/>
      <c r="JE277" s="4"/>
      <c r="JF277" s="6"/>
      <c r="JG277" s="5"/>
      <c r="JH277" s="5"/>
      <c r="JI277" s="4"/>
      <c r="JJ277" s="6"/>
      <c r="JK277" s="4"/>
      <c r="JL277" s="6"/>
      <c r="JM277" s="5"/>
      <c r="JN277" s="5"/>
      <c r="JO277" s="4"/>
      <c r="JP277" s="6"/>
      <c r="JQ277" s="4"/>
      <c r="JR277" s="6"/>
      <c r="JS277" s="5"/>
      <c r="JT277" s="5"/>
      <c r="JU277" s="4"/>
      <c r="JV277" s="6"/>
      <c r="JW277" s="4"/>
      <c r="JX277" s="6"/>
      <c r="JY277" s="5"/>
      <c r="JZ277" s="5"/>
      <c r="KA277" s="4"/>
      <c r="KB277" s="6"/>
      <c r="KC277" s="4"/>
      <c r="KD277" s="6"/>
      <c r="KE277" s="5"/>
      <c r="KF277" s="5"/>
      <c r="KG277" s="4"/>
      <c r="KH277" s="6"/>
      <c r="KI277" s="4"/>
      <c r="KJ277" s="6"/>
      <c r="KK277" s="5"/>
      <c r="KL277" s="5"/>
    </row>
    <row r="278">
      <c r="A278" s="3" t="s">
        <v>85</v>
      </c>
      <c r="B278" s="3" t="s">
        <v>552</v>
      </c>
      <c r="C278" s="3" t="s">
        <v>87</v>
      </c>
      <c r="D278" s="3" t="s">
        <v>396</v>
      </c>
      <c r="E278" s="3" t="s">
        <v>567</v>
      </c>
      <c r="F278" s="3" t="s">
        <v>568</v>
      </c>
      <c r="G278" s="3" t="s">
        <v>569</v>
      </c>
      <c r="H278" s="3" t="s">
        <v>129</v>
      </c>
      <c r="I278" s="4"/>
      <c r="J278" s="4">
        <f>=ROUNDDOWN({0},0)</f>
      </c>
      <c r="K278" s="4"/>
      <c r="L278" s="5">
        <v>1</v>
      </c>
      <c r="M278" s="4"/>
      <c r="N278" s="4">
        <f>=ROUNDDOWN({0},0)</f>
      </c>
      <c r="O278" s="4"/>
      <c r="P278" s="5"/>
      <c r="Q278" s="4">
        <v>141</v>
      </c>
      <c r="R278" s="6">
        <v>3544.54</v>
      </c>
      <c r="S278" s="4"/>
      <c r="T278" s="6"/>
      <c r="U278" s="5"/>
      <c r="V278" s="5"/>
      <c r="W278" s="4">
        <v>72</v>
      </c>
      <c r="X278" s="6">
        <v>1859.07</v>
      </c>
      <c r="Y278" s="4"/>
      <c r="Z278" s="6"/>
      <c r="AA278" s="5"/>
      <c r="AB278" s="5"/>
      <c r="AC278" s="4">
        <v>7</v>
      </c>
      <c r="AD278" s="6">
        <v>167.39</v>
      </c>
      <c r="AE278" s="4"/>
      <c r="AF278" s="6"/>
      <c r="AG278" s="5"/>
      <c r="AH278" s="5"/>
      <c r="AI278" s="4">
        <v>7</v>
      </c>
      <c r="AJ278" s="6">
        <v>180.66</v>
      </c>
      <c r="AK278" s="4"/>
      <c r="AL278" s="6"/>
      <c r="AM278" s="5"/>
      <c r="AN278" s="5"/>
      <c r="AO278" s="4">
        <v>18</v>
      </c>
      <c r="AP278" s="6">
        <v>455.12</v>
      </c>
      <c r="AQ278" s="4"/>
      <c r="AR278" s="6"/>
      <c r="AS278" s="5"/>
      <c r="AT278" s="5"/>
      <c r="AU278" s="4">
        <v>2</v>
      </c>
      <c r="AV278" s="6">
        <v>40.8</v>
      </c>
      <c r="AW278" s="4"/>
      <c r="AX278" s="6"/>
      <c r="AY278" s="5"/>
      <c r="AZ278" s="5"/>
      <c r="BA278" s="4">
        <v>3</v>
      </c>
      <c r="BB278" s="6">
        <v>69.97</v>
      </c>
      <c r="BC278" s="4"/>
      <c r="BD278" s="6"/>
      <c r="BE278" s="5"/>
      <c r="BF278" s="5"/>
      <c r="BG278" s="4"/>
      <c r="BH278" s="6"/>
      <c r="BI278" s="4"/>
      <c r="BJ278" s="6"/>
      <c r="BK278" s="5"/>
      <c r="BL278" s="5"/>
      <c r="BM278" s="4"/>
      <c r="BN278" s="6"/>
      <c r="BO278" s="4"/>
      <c r="BP278" s="6"/>
      <c r="BQ278" s="5"/>
      <c r="BR278" s="5"/>
      <c r="BS278" s="4"/>
      <c r="BT278" s="6"/>
      <c r="BU278" s="4"/>
      <c r="BV278" s="6"/>
      <c r="BW278" s="5"/>
      <c r="BX278" s="5"/>
      <c r="BY278" s="4"/>
      <c r="BZ278" s="6"/>
      <c r="CA278" s="4"/>
      <c r="CB278" s="6"/>
      <c r="CC278" s="5"/>
      <c r="CD278" s="5"/>
      <c r="CE278" s="4">
        <v>22</v>
      </c>
      <c r="CF278" s="6">
        <v>519.38</v>
      </c>
      <c r="CG278" s="4"/>
      <c r="CH278" s="6"/>
      <c r="CI278" s="5"/>
      <c r="CJ278" s="5"/>
      <c r="CK278" s="4"/>
      <c r="CL278" s="6"/>
      <c r="CM278" s="4"/>
      <c r="CN278" s="6"/>
      <c r="CO278" s="5"/>
      <c r="CP278" s="5"/>
      <c r="CQ278" s="4"/>
      <c r="CR278" s="6"/>
      <c r="CS278" s="4"/>
      <c r="CT278" s="6"/>
      <c r="CU278" s="5"/>
      <c r="CV278" s="5"/>
      <c r="CW278" s="4"/>
      <c r="CX278" s="6"/>
      <c r="CY278" s="4"/>
      <c r="CZ278" s="6"/>
      <c r="DA278" s="5"/>
      <c r="DB278" s="5"/>
      <c r="DC278" s="4">
        <v>1</v>
      </c>
      <c r="DD278" s="6">
        <v>25.99</v>
      </c>
      <c r="DE278" s="4"/>
      <c r="DF278" s="6"/>
      <c r="DG278" s="5"/>
      <c r="DH278" s="5"/>
      <c r="DI278" s="4"/>
      <c r="DJ278" s="6"/>
      <c r="DK278" s="4"/>
      <c r="DL278" s="6"/>
      <c r="DM278" s="5"/>
      <c r="DN278" s="5"/>
      <c r="DO278" s="4">
        <v>6</v>
      </c>
      <c r="DP278" s="6">
        <v>137.06</v>
      </c>
      <c r="DQ278" s="4"/>
      <c r="DR278" s="6"/>
      <c r="DS278" s="5"/>
      <c r="DT278" s="5"/>
      <c r="DU278" s="4"/>
      <c r="DV278" s="6"/>
      <c r="DW278" s="4"/>
      <c r="DX278" s="6"/>
      <c r="DY278" s="5"/>
      <c r="DZ278" s="5"/>
      <c r="EA278" s="4"/>
      <c r="EB278" s="6"/>
      <c r="EC278" s="4"/>
      <c r="ED278" s="6"/>
      <c r="EE278" s="5"/>
      <c r="EF278" s="5"/>
      <c r="EG278" s="4"/>
      <c r="EH278" s="6"/>
      <c r="EI278" s="4"/>
      <c r="EJ278" s="6"/>
      <c r="EK278" s="5"/>
      <c r="EL278" s="5"/>
      <c r="EM278" s="4">
        <v>3</v>
      </c>
      <c r="EN278" s="6">
        <v>89.1</v>
      </c>
      <c r="EO278" s="4"/>
      <c r="EP278" s="6"/>
      <c r="EQ278" s="5"/>
      <c r="ER278" s="5"/>
      <c r="ES278" s="4"/>
      <c r="ET278" s="6"/>
      <c r="EU278" s="4"/>
      <c r="EV278" s="6"/>
      <c r="EW278" s="5"/>
      <c r="EX278" s="5"/>
      <c r="EY278" s="4"/>
      <c r="EZ278" s="6"/>
      <c r="FA278" s="4"/>
      <c r="FB278" s="6"/>
      <c r="FC278" s="5"/>
      <c r="FD278" s="5"/>
      <c r="FE278" s="4"/>
      <c r="FF278" s="6"/>
      <c r="FG278" s="4"/>
      <c r="FH278" s="6"/>
      <c r="FI278" s="5"/>
      <c r="FJ278" s="5"/>
      <c r="FK278" s="4"/>
      <c r="FL278" s="6"/>
      <c r="FM278" s="4"/>
      <c r="FN278" s="6"/>
      <c r="FO278" s="5"/>
      <c r="FP278" s="5"/>
      <c r="FQ278" s="4"/>
      <c r="FR278" s="6"/>
      <c r="FS278" s="4"/>
      <c r="FT278" s="6"/>
      <c r="FU278" s="5"/>
      <c r="FV278" s="5"/>
      <c r="FW278" s="4"/>
      <c r="FX278" s="6"/>
      <c r="FY278" s="4"/>
      <c r="FZ278" s="6"/>
      <c r="GA278" s="5"/>
      <c r="GB278" s="5"/>
      <c r="GC278" s="4"/>
      <c r="GD278" s="6"/>
      <c r="GE278" s="4"/>
      <c r="GF278" s="6"/>
      <c r="GG278" s="5"/>
      <c r="GH278" s="5"/>
      <c r="GI278" s="4"/>
      <c r="GJ278" s="6"/>
      <c r="GK278" s="4"/>
      <c r="GL278" s="6"/>
      <c r="GM278" s="5"/>
      <c r="GN278" s="5"/>
      <c r="GO278" s="4"/>
      <c r="GP278" s="6"/>
      <c r="GQ278" s="4"/>
      <c r="GR278" s="6"/>
      <c r="GS278" s="5"/>
      <c r="GT278" s="5"/>
      <c r="GU278" s="4"/>
      <c r="GV278" s="6"/>
      <c r="GW278" s="4"/>
      <c r="GX278" s="6"/>
      <c r="GY278" s="5"/>
      <c r="GZ278" s="5"/>
      <c r="HA278" s="4"/>
      <c r="HB278" s="6"/>
      <c r="HC278" s="4"/>
      <c r="HD278" s="6"/>
      <c r="HE278" s="5"/>
      <c r="HF278" s="5"/>
      <c r="HG278" s="4"/>
      <c r="HH278" s="6"/>
      <c r="HI278" s="4"/>
      <c r="HJ278" s="6"/>
      <c r="HK278" s="5"/>
      <c r="HL278" s="5"/>
      <c r="HM278" s="4"/>
      <c r="HN278" s="6"/>
      <c r="HO278" s="4"/>
      <c r="HP278" s="6"/>
      <c r="HQ278" s="5"/>
      <c r="HR278" s="5"/>
      <c r="HS278" s="4"/>
      <c r="HT278" s="6"/>
      <c r="HU278" s="4"/>
      <c r="HV278" s="6"/>
      <c r="HW278" s="5"/>
      <c r="HX278" s="5"/>
      <c r="HY278" s="4"/>
      <c r="HZ278" s="6"/>
      <c r="IA278" s="4"/>
      <c r="IB278" s="6"/>
      <c r="IC278" s="5"/>
      <c r="ID278" s="5"/>
      <c r="IE278" s="4"/>
      <c r="IF278" s="6"/>
      <c r="IG278" s="4"/>
      <c r="IH278" s="6"/>
      <c r="II278" s="5"/>
      <c r="IJ278" s="5"/>
      <c r="IK278" s="4"/>
      <c r="IL278" s="6"/>
      <c r="IM278" s="4"/>
      <c r="IN278" s="6"/>
      <c r="IO278" s="5"/>
      <c r="IP278" s="5"/>
      <c r="IQ278" s="4"/>
      <c r="IR278" s="6"/>
      <c r="IS278" s="4"/>
      <c r="IT278" s="6"/>
      <c r="IU278" s="5"/>
      <c r="IV278" s="5"/>
      <c r="IW278" s="4"/>
      <c r="IX278" s="6"/>
      <c r="IY278" s="4"/>
      <c r="IZ278" s="6"/>
      <c r="JA278" s="5"/>
      <c r="JB278" s="5"/>
      <c r="JC278" s="4"/>
      <c r="JD278" s="6"/>
      <c r="JE278" s="4"/>
      <c r="JF278" s="6"/>
      <c r="JG278" s="5"/>
      <c r="JH278" s="5"/>
      <c r="JI278" s="4"/>
      <c r="JJ278" s="6"/>
      <c r="JK278" s="4"/>
      <c r="JL278" s="6"/>
      <c r="JM278" s="5"/>
      <c r="JN278" s="5"/>
      <c r="JO278" s="4"/>
      <c r="JP278" s="6"/>
      <c r="JQ278" s="4"/>
      <c r="JR278" s="6"/>
      <c r="JS278" s="5"/>
      <c r="JT278" s="5"/>
      <c r="JU278" s="4"/>
      <c r="JV278" s="6"/>
      <c r="JW278" s="4"/>
      <c r="JX278" s="6"/>
      <c r="JY278" s="5"/>
      <c r="JZ278" s="5"/>
      <c r="KA278" s="4"/>
      <c r="KB278" s="6"/>
      <c r="KC278" s="4"/>
      <c r="KD278" s="6"/>
      <c r="KE278" s="5"/>
      <c r="KF278" s="5"/>
      <c r="KG278" s="4"/>
      <c r="KH278" s="6"/>
      <c r="KI278" s="4"/>
      <c r="KJ278" s="6"/>
      <c r="KK278" s="5"/>
      <c r="KL278" s="5"/>
    </row>
    <row r="279">
      <c r="A279" s="3" t="s">
        <v>85</v>
      </c>
      <c r="B279" s="3" t="s">
        <v>552</v>
      </c>
      <c r="C279" s="3" t="s">
        <v>87</v>
      </c>
      <c r="D279" s="3" t="s">
        <v>396</v>
      </c>
      <c r="E279" s="3" t="s">
        <v>570</v>
      </c>
      <c r="F279" s="3" t="s">
        <v>571</v>
      </c>
      <c r="G279" s="3" t="s">
        <v>572</v>
      </c>
      <c r="H279" s="3" t="s">
        <v>129</v>
      </c>
      <c r="I279" s="4"/>
      <c r="J279" s="4">
        <f>=ROUNDDOWN({0},0)</f>
      </c>
      <c r="K279" s="4"/>
      <c r="L279" s="5"/>
      <c r="M279" s="4"/>
      <c r="N279" s="4">
        <f>=ROUNDDOWN({0},0)</f>
      </c>
      <c r="O279" s="4"/>
      <c r="P279" s="5"/>
      <c r="Q279" s="4">
        <v>106</v>
      </c>
      <c r="R279" s="6">
        <v>2848.22</v>
      </c>
      <c r="S279" s="4"/>
      <c r="T279" s="6"/>
      <c r="U279" s="5"/>
      <c r="V279" s="5"/>
      <c r="W279" s="4">
        <v>33</v>
      </c>
      <c r="X279" s="6">
        <v>679.27</v>
      </c>
      <c r="Y279" s="4"/>
      <c r="Z279" s="6"/>
      <c r="AA279" s="5"/>
      <c r="AB279" s="5"/>
      <c r="AC279" s="4"/>
      <c r="AD279" s="6"/>
      <c r="AE279" s="4"/>
      <c r="AF279" s="6"/>
      <c r="AG279" s="5"/>
      <c r="AH279" s="5"/>
      <c r="AI279" s="4">
        <v>2</v>
      </c>
      <c r="AJ279" s="6">
        <v>55.23</v>
      </c>
      <c r="AK279" s="4"/>
      <c r="AL279" s="6"/>
      <c r="AM279" s="5"/>
      <c r="AN279" s="5"/>
      <c r="AO279" s="4">
        <v>10</v>
      </c>
      <c r="AP279" s="6">
        <v>234.8</v>
      </c>
      <c r="AQ279" s="4"/>
      <c r="AR279" s="6"/>
      <c r="AS279" s="5"/>
      <c r="AT279" s="5"/>
      <c r="AU279" s="4">
        <v>2</v>
      </c>
      <c r="AV279" s="6">
        <v>38.14</v>
      </c>
      <c r="AW279" s="4"/>
      <c r="AX279" s="6"/>
      <c r="AY279" s="5"/>
      <c r="AZ279" s="5"/>
      <c r="BA279" s="4">
        <v>11</v>
      </c>
      <c r="BB279" s="6">
        <v>477.89</v>
      </c>
      <c r="BC279" s="4"/>
      <c r="BD279" s="6"/>
      <c r="BE279" s="5"/>
      <c r="BF279" s="5"/>
      <c r="BG279" s="4"/>
      <c r="BH279" s="6"/>
      <c r="BI279" s="4"/>
      <c r="BJ279" s="6"/>
      <c r="BK279" s="5"/>
      <c r="BL279" s="5"/>
      <c r="BM279" s="4"/>
      <c r="BN279" s="6"/>
      <c r="BO279" s="4"/>
      <c r="BP279" s="6"/>
      <c r="BQ279" s="5"/>
      <c r="BR279" s="5"/>
      <c r="BS279" s="4"/>
      <c r="BT279" s="6"/>
      <c r="BU279" s="4"/>
      <c r="BV279" s="6"/>
      <c r="BW279" s="5"/>
      <c r="BX279" s="5"/>
      <c r="BY279" s="4"/>
      <c r="BZ279" s="6"/>
      <c r="CA279" s="4"/>
      <c r="CB279" s="6"/>
      <c r="CC279" s="5"/>
      <c r="CD279" s="5"/>
      <c r="CE279" s="4">
        <v>29</v>
      </c>
      <c r="CF279" s="6">
        <v>671.49</v>
      </c>
      <c r="CG279" s="4"/>
      <c r="CH279" s="6"/>
      <c r="CI279" s="5"/>
      <c r="CJ279" s="5"/>
      <c r="CK279" s="4">
        <v>16</v>
      </c>
      <c r="CL279" s="6">
        <v>617.61</v>
      </c>
      <c r="CM279" s="4"/>
      <c r="CN279" s="6"/>
      <c r="CO279" s="5"/>
      <c r="CP279" s="5"/>
      <c r="CQ279" s="4">
        <v>3</v>
      </c>
      <c r="CR279" s="6">
        <v>73.79</v>
      </c>
      <c r="CS279" s="4"/>
      <c r="CT279" s="6"/>
      <c r="CU279" s="5"/>
      <c r="CV279" s="5"/>
      <c r="CW279" s="4"/>
      <c r="CX279" s="6"/>
      <c r="CY279" s="4"/>
      <c r="CZ279" s="6"/>
      <c r="DA279" s="5"/>
      <c r="DB279" s="5"/>
      <c r="DC279" s="4"/>
      <c r="DD279" s="6"/>
      <c r="DE279" s="4"/>
      <c r="DF279" s="6"/>
      <c r="DG279" s="5"/>
      <c r="DH279" s="5"/>
      <c r="DI279" s="4"/>
      <c r="DJ279" s="6"/>
      <c r="DK279" s="4"/>
      <c r="DL279" s="6"/>
      <c r="DM279" s="5"/>
      <c r="DN279" s="5"/>
      <c r="DO279" s="4"/>
      <c r="DP279" s="6"/>
      <c r="DQ279" s="4"/>
      <c r="DR279" s="6"/>
      <c r="DS279" s="5"/>
      <c r="DT279" s="5"/>
      <c r="DU279" s="4"/>
      <c r="DV279" s="6"/>
      <c r="DW279" s="4"/>
      <c r="DX279" s="6"/>
      <c r="DY279" s="5"/>
      <c r="DZ279" s="5"/>
      <c r="EA279" s="4"/>
      <c r="EB279" s="6"/>
      <c r="EC279" s="4"/>
      <c r="ED279" s="6"/>
      <c r="EE279" s="5"/>
      <c r="EF279" s="5"/>
      <c r="EG279" s="4"/>
      <c r="EH279" s="6"/>
      <c r="EI279" s="4"/>
      <c r="EJ279" s="6"/>
      <c r="EK279" s="5"/>
      <c r="EL279" s="5"/>
      <c r="EM279" s="4"/>
      <c r="EN279" s="6"/>
      <c r="EO279" s="4"/>
      <c r="EP279" s="6"/>
      <c r="EQ279" s="5"/>
      <c r="ER279" s="5"/>
      <c r="ES279" s="4"/>
      <c r="ET279" s="6"/>
      <c r="EU279" s="4"/>
      <c r="EV279" s="6"/>
      <c r="EW279" s="5"/>
      <c r="EX279" s="5"/>
      <c r="EY279" s="4"/>
      <c r="EZ279" s="6"/>
      <c r="FA279" s="4"/>
      <c r="FB279" s="6"/>
      <c r="FC279" s="5"/>
      <c r="FD279" s="5"/>
      <c r="FE279" s="4"/>
      <c r="FF279" s="6"/>
      <c r="FG279" s="4"/>
      <c r="FH279" s="6"/>
      <c r="FI279" s="5"/>
      <c r="FJ279" s="5"/>
      <c r="FK279" s="4"/>
      <c r="FL279" s="6"/>
      <c r="FM279" s="4"/>
      <c r="FN279" s="6"/>
      <c r="FO279" s="5"/>
      <c r="FP279" s="5"/>
      <c r="FQ279" s="4"/>
      <c r="FR279" s="6"/>
      <c r="FS279" s="4"/>
      <c r="FT279" s="6"/>
      <c r="FU279" s="5"/>
      <c r="FV279" s="5"/>
      <c r="FW279" s="4"/>
      <c r="FX279" s="6"/>
      <c r="FY279" s="4"/>
      <c r="FZ279" s="6"/>
      <c r="GA279" s="5"/>
      <c r="GB279" s="5"/>
      <c r="GC279" s="4"/>
      <c r="GD279" s="6"/>
      <c r="GE279" s="4"/>
      <c r="GF279" s="6"/>
      <c r="GG279" s="5"/>
      <c r="GH279" s="5"/>
      <c r="GI279" s="4"/>
      <c r="GJ279" s="6"/>
      <c r="GK279" s="4"/>
      <c r="GL279" s="6"/>
      <c r="GM279" s="5"/>
      <c r="GN279" s="5"/>
      <c r="GO279" s="4"/>
      <c r="GP279" s="6"/>
      <c r="GQ279" s="4"/>
      <c r="GR279" s="6"/>
      <c r="GS279" s="5"/>
      <c r="GT279" s="5"/>
      <c r="GU279" s="4"/>
      <c r="GV279" s="6"/>
      <c r="GW279" s="4"/>
      <c r="GX279" s="6"/>
      <c r="GY279" s="5"/>
      <c r="GZ279" s="5"/>
      <c r="HA279" s="4"/>
      <c r="HB279" s="6"/>
      <c r="HC279" s="4"/>
      <c r="HD279" s="6"/>
      <c r="HE279" s="5"/>
      <c r="HF279" s="5"/>
      <c r="HG279" s="4"/>
      <c r="HH279" s="6"/>
      <c r="HI279" s="4"/>
      <c r="HJ279" s="6"/>
      <c r="HK279" s="5"/>
      <c r="HL279" s="5"/>
      <c r="HM279" s="4"/>
      <c r="HN279" s="6"/>
      <c r="HO279" s="4"/>
      <c r="HP279" s="6"/>
      <c r="HQ279" s="5"/>
      <c r="HR279" s="5"/>
      <c r="HS279" s="4"/>
      <c r="HT279" s="6"/>
      <c r="HU279" s="4"/>
      <c r="HV279" s="6"/>
      <c r="HW279" s="5"/>
      <c r="HX279" s="5"/>
      <c r="HY279" s="4"/>
      <c r="HZ279" s="6"/>
      <c r="IA279" s="4"/>
      <c r="IB279" s="6"/>
      <c r="IC279" s="5"/>
      <c r="ID279" s="5"/>
      <c r="IE279" s="4"/>
      <c r="IF279" s="6"/>
      <c r="IG279" s="4"/>
      <c r="IH279" s="6"/>
      <c r="II279" s="5"/>
      <c r="IJ279" s="5"/>
      <c r="IK279" s="4"/>
      <c r="IL279" s="6"/>
      <c r="IM279" s="4"/>
      <c r="IN279" s="6"/>
      <c r="IO279" s="5"/>
      <c r="IP279" s="5"/>
      <c r="IQ279" s="4"/>
      <c r="IR279" s="6"/>
      <c r="IS279" s="4"/>
      <c r="IT279" s="6"/>
      <c r="IU279" s="5"/>
      <c r="IV279" s="5"/>
      <c r="IW279" s="4"/>
      <c r="IX279" s="6"/>
      <c r="IY279" s="4"/>
      <c r="IZ279" s="6"/>
      <c r="JA279" s="5"/>
      <c r="JB279" s="5"/>
      <c r="JC279" s="4"/>
      <c r="JD279" s="6"/>
      <c r="JE279" s="4"/>
      <c r="JF279" s="6"/>
      <c r="JG279" s="5"/>
      <c r="JH279" s="5"/>
      <c r="JI279" s="4"/>
      <c r="JJ279" s="6"/>
      <c r="JK279" s="4"/>
      <c r="JL279" s="6"/>
      <c r="JM279" s="5"/>
      <c r="JN279" s="5"/>
      <c r="JO279" s="4"/>
      <c r="JP279" s="6"/>
      <c r="JQ279" s="4"/>
      <c r="JR279" s="6"/>
      <c r="JS279" s="5"/>
      <c r="JT279" s="5"/>
      <c r="JU279" s="4"/>
      <c r="JV279" s="6"/>
      <c r="JW279" s="4"/>
      <c r="JX279" s="6"/>
      <c r="JY279" s="5"/>
      <c r="JZ279" s="5"/>
      <c r="KA279" s="4"/>
      <c r="KB279" s="6"/>
      <c r="KC279" s="4"/>
      <c r="KD279" s="6"/>
      <c r="KE279" s="5"/>
      <c r="KF279" s="5"/>
      <c r="KG279" s="4"/>
      <c r="KH279" s="6"/>
      <c r="KI279" s="4"/>
      <c r="KJ279" s="6"/>
      <c r="KK279" s="5"/>
      <c r="KL279" s="5"/>
    </row>
    <row r="280">
      <c r="A280" s="3" t="s">
        <v>85</v>
      </c>
      <c r="B280" s="3" t="s">
        <v>552</v>
      </c>
      <c r="C280" s="3" t="s">
        <v>87</v>
      </c>
      <c r="D280" s="3" t="s">
        <v>396</v>
      </c>
      <c r="E280" s="3" t="s">
        <v>573</v>
      </c>
      <c r="F280" s="3" t="s">
        <v>574</v>
      </c>
      <c r="G280" s="3" t="s">
        <v>575</v>
      </c>
      <c r="H280" s="3" t="s">
        <v>129</v>
      </c>
      <c r="I280" s="4"/>
      <c r="J280" s="4">
        <f>=ROUNDDOWN({0},0)</f>
      </c>
      <c r="K280" s="4"/>
      <c r="L280" s="5"/>
      <c r="M280" s="4"/>
      <c r="N280" s="4">
        <f>=ROUNDDOWN({0},0)</f>
      </c>
      <c r="O280" s="4"/>
      <c r="P280" s="5"/>
      <c r="Q280" s="4">
        <v>69</v>
      </c>
      <c r="R280" s="6">
        <v>1760.06</v>
      </c>
      <c r="S280" s="4"/>
      <c r="T280" s="6"/>
      <c r="U280" s="5"/>
      <c r="V280" s="5"/>
      <c r="W280" s="4">
        <v>33</v>
      </c>
      <c r="X280" s="6">
        <v>727.4</v>
      </c>
      <c r="Y280" s="4"/>
      <c r="Z280" s="6"/>
      <c r="AA280" s="5"/>
      <c r="AB280" s="5"/>
      <c r="AC280" s="4"/>
      <c r="AD280" s="6"/>
      <c r="AE280" s="4"/>
      <c r="AF280" s="6"/>
      <c r="AG280" s="5"/>
      <c r="AH280" s="5"/>
      <c r="AI280" s="4"/>
      <c r="AJ280" s="6"/>
      <c r="AK280" s="4"/>
      <c r="AL280" s="6"/>
      <c r="AM280" s="5"/>
      <c r="AN280" s="5"/>
      <c r="AO280" s="4">
        <v>3</v>
      </c>
      <c r="AP280" s="6">
        <v>78.26</v>
      </c>
      <c r="AQ280" s="4"/>
      <c r="AR280" s="6"/>
      <c r="AS280" s="5"/>
      <c r="AT280" s="5"/>
      <c r="AU280" s="4">
        <v>7</v>
      </c>
      <c r="AV280" s="6">
        <v>150.13</v>
      </c>
      <c r="AW280" s="4"/>
      <c r="AX280" s="6"/>
      <c r="AY280" s="5"/>
      <c r="AZ280" s="5"/>
      <c r="BA280" s="4">
        <v>7</v>
      </c>
      <c r="BB280" s="6">
        <v>249.41</v>
      </c>
      <c r="BC280" s="4"/>
      <c r="BD280" s="6"/>
      <c r="BE280" s="5"/>
      <c r="BF280" s="5"/>
      <c r="BG280" s="4"/>
      <c r="BH280" s="6"/>
      <c r="BI280" s="4"/>
      <c r="BJ280" s="6"/>
      <c r="BK280" s="5"/>
      <c r="BL280" s="5"/>
      <c r="BM280" s="4"/>
      <c r="BN280" s="6"/>
      <c r="BO280" s="4"/>
      <c r="BP280" s="6"/>
      <c r="BQ280" s="5"/>
      <c r="BR280" s="5"/>
      <c r="BS280" s="4"/>
      <c r="BT280" s="6"/>
      <c r="BU280" s="4"/>
      <c r="BV280" s="6"/>
      <c r="BW280" s="5"/>
      <c r="BX280" s="5"/>
      <c r="BY280" s="4"/>
      <c r="BZ280" s="6"/>
      <c r="CA280" s="4"/>
      <c r="CB280" s="6"/>
      <c r="CC280" s="5"/>
      <c r="CD280" s="5"/>
      <c r="CE280" s="4">
        <v>2</v>
      </c>
      <c r="CF280" s="6">
        <v>49.98</v>
      </c>
      <c r="CG280" s="4"/>
      <c r="CH280" s="6"/>
      <c r="CI280" s="5"/>
      <c r="CJ280" s="5"/>
      <c r="CK280" s="4">
        <v>15</v>
      </c>
      <c r="CL280" s="6">
        <v>458.14</v>
      </c>
      <c r="CM280" s="4"/>
      <c r="CN280" s="6"/>
      <c r="CO280" s="5"/>
      <c r="CP280" s="5"/>
      <c r="CQ280" s="4"/>
      <c r="CR280" s="6"/>
      <c r="CS280" s="4"/>
      <c r="CT280" s="6"/>
      <c r="CU280" s="5"/>
      <c r="CV280" s="5"/>
      <c r="CW280" s="4"/>
      <c r="CX280" s="6"/>
      <c r="CY280" s="4"/>
      <c r="CZ280" s="6"/>
      <c r="DA280" s="5"/>
      <c r="DB280" s="5"/>
      <c r="DC280" s="4"/>
      <c r="DD280" s="6"/>
      <c r="DE280" s="4"/>
      <c r="DF280" s="6"/>
      <c r="DG280" s="5"/>
      <c r="DH280" s="5"/>
      <c r="DI280" s="4"/>
      <c r="DJ280" s="6"/>
      <c r="DK280" s="4"/>
      <c r="DL280" s="6"/>
      <c r="DM280" s="5"/>
      <c r="DN280" s="5"/>
      <c r="DO280" s="4">
        <v>2</v>
      </c>
      <c r="DP280" s="6">
        <v>46.74</v>
      </c>
      <c r="DQ280" s="4"/>
      <c r="DR280" s="6"/>
      <c r="DS280" s="5"/>
      <c r="DT280" s="5"/>
      <c r="DU280" s="4"/>
      <c r="DV280" s="6"/>
      <c r="DW280" s="4"/>
      <c r="DX280" s="6"/>
      <c r="DY280" s="5"/>
      <c r="DZ280" s="5"/>
      <c r="EA280" s="4"/>
      <c r="EB280" s="6"/>
      <c r="EC280" s="4"/>
      <c r="ED280" s="6"/>
      <c r="EE280" s="5"/>
      <c r="EF280" s="5"/>
      <c r="EG280" s="4"/>
      <c r="EH280" s="6"/>
      <c r="EI280" s="4"/>
      <c r="EJ280" s="6"/>
      <c r="EK280" s="5"/>
      <c r="EL280" s="5"/>
      <c r="EM280" s="4"/>
      <c r="EN280" s="6"/>
      <c r="EO280" s="4"/>
      <c r="EP280" s="6"/>
      <c r="EQ280" s="5"/>
      <c r="ER280" s="5"/>
      <c r="ES280" s="4"/>
      <c r="ET280" s="6"/>
      <c r="EU280" s="4"/>
      <c r="EV280" s="6"/>
      <c r="EW280" s="5"/>
      <c r="EX280" s="5"/>
      <c r="EY280" s="4"/>
      <c r="EZ280" s="6"/>
      <c r="FA280" s="4"/>
      <c r="FB280" s="6"/>
      <c r="FC280" s="5"/>
      <c r="FD280" s="5"/>
      <c r="FE280" s="4"/>
      <c r="FF280" s="6"/>
      <c r="FG280" s="4"/>
      <c r="FH280" s="6"/>
      <c r="FI280" s="5"/>
      <c r="FJ280" s="5"/>
      <c r="FK280" s="4"/>
      <c r="FL280" s="6"/>
      <c r="FM280" s="4"/>
      <c r="FN280" s="6"/>
      <c r="FO280" s="5"/>
      <c r="FP280" s="5"/>
      <c r="FQ280" s="4"/>
      <c r="FR280" s="6"/>
      <c r="FS280" s="4"/>
      <c r="FT280" s="6"/>
      <c r="FU280" s="5"/>
      <c r="FV280" s="5"/>
      <c r="FW280" s="4"/>
      <c r="FX280" s="6"/>
      <c r="FY280" s="4"/>
      <c r="FZ280" s="6"/>
      <c r="GA280" s="5"/>
      <c r="GB280" s="5"/>
      <c r="GC280" s="4"/>
      <c r="GD280" s="6"/>
      <c r="GE280" s="4"/>
      <c r="GF280" s="6"/>
      <c r="GG280" s="5"/>
      <c r="GH280" s="5"/>
      <c r="GI280" s="4"/>
      <c r="GJ280" s="6"/>
      <c r="GK280" s="4"/>
      <c r="GL280" s="6"/>
      <c r="GM280" s="5"/>
      <c r="GN280" s="5"/>
      <c r="GO280" s="4"/>
      <c r="GP280" s="6"/>
      <c r="GQ280" s="4"/>
      <c r="GR280" s="6"/>
      <c r="GS280" s="5"/>
      <c r="GT280" s="5"/>
      <c r="GU280" s="4"/>
      <c r="GV280" s="6"/>
      <c r="GW280" s="4"/>
      <c r="GX280" s="6"/>
      <c r="GY280" s="5"/>
      <c r="GZ280" s="5"/>
      <c r="HA280" s="4"/>
      <c r="HB280" s="6"/>
      <c r="HC280" s="4"/>
      <c r="HD280" s="6"/>
      <c r="HE280" s="5"/>
      <c r="HF280" s="5"/>
      <c r="HG280" s="4"/>
      <c r="HH280" s="6"/>
      <c r="HI280" s="4"/>
      <c r="HJ280" s="6"/>
      <c r="HK280" s="5"/>
      <c r="HL280" s="5"/>
      <c r="HM280" s="4"/>
      <c r="HN280" s="6"/>
      <c r="HO280" s="4"/>
      <c r="HP280" s="6"/>
      <c r="HQ280" s="5"/>
      <c r="HR280" s="5"/>
      <c r="HS280" s="4"/>
      <c r="HT280" s="6"/>
      <c r="HU280" s="4"/>
      <c r="HV280" s="6"/>
      <c r="HW280" s="5"/>
      <c r="HX280" s="5"/>
      <c r="HY280" s="4"/>
      <c r="HZ280" s="6"/>
      <c r="IA280" s="4"/>
      <c r="IB280" s="6"/>
      <c r="IC280" s="5"/>
      <c r="ID280" s="5"/>
      <c r="IE280" s="4"/>
      <c r="IF280" s="6"/>
      <c r="IG280" s="4"/>
      <c r="IH280" s="6"/>
      <c r="II280" s="5"/>
      <c r="IJ280" s="5"/>
      <c r="IK280" s="4"/>
      <c r="IL280" s="6"/>
      <c r="IM280" s="4"/>
      <c r="IN280" s="6"/>
      <c r="IO280" s="5"/>
      <c r="IP280" s="5"/>
      <c r="IQ280" s="4"/>
      <c r="IR280" s="6"/>
      <c r="IS280" s="4"/>
      <c r="IT280" s="6"/>
      <c r="IU280" s="5"/>
      <c r="IV280" s="5"/>
      <c r="IW280" s="4"/>
      <c r="IX280" s="6"/>
      <c r="IY280" s="4"/>
      <c r="IZ280" s="6"/>
      <c r="JA280" s="5"/>
      <c r="JB280" s="5"/>
      <c r="JC280" s="4"/>
      <c r="JD280" s="6"/>
      <c r="JE280" s="4"/>
      <c r="JF280" s="6"/>
      <c r="JG280" s="5"/>
      <c r="JH280" s="5"/>
      <c r="JI280" s="4"/>
      <c r="JJ280" s="6"/>
      <c r="JK280" s="4"/>
      <c r="JL280" s="6"/>
      <c r="JM280" s="5"/>
      <c r="JN280" s="5"/>
      <c r="JO280" s="4"/>
      <c r="JP280" s="6"/>
      <c r="JQ280" s="4"/>
      <c r="JR280" s="6"/>
      <c r="JS280" s="5"/>
      <c r="JT280" s="5"/>
      <c r="JU280" s="4"/>
      <c r="JV280" s="6"/>
      <c r="JW280" s="4"/>
      <c r="JX280" s="6"/>
      <c r="JY280" s="5"/>
      <c r="JZ280" s="5"/>
      <c r="KA280" s="4"/>
      <c r="KB280" s="6"/>
      <c r="KC280" s="4"/>
      <c r="KD280" s="6"/>
      <c r="KE280" s="5"/>
      <c r="KF280" s="5"/>
      <c r="KG280" s="4"/>
      <c r="KH280" s="6"/>
      <c r="KI280" s="4"/>
      <c r="KJ280" s="6"/>
      <c r="KK280" s="5"/>
      <c r="KL280" s="5"/>
    </row>
    <row r="281">
      <c r="A281" s="3" t="s">
        <v>85</v>
      </c>
      <c r="B281" s="3" t="s">
        <v>552</v>
      </c>
      <c r="C281" s="3" t="s">
        <v>87</v>
      </c>
      <c r="D281" s="3" t="s">
        <v>396</v>
      </c>
      <c r="E281" s="3" t="s">
        <v>240</v>
      </c>
      <c r="F281" s="3" t="s">
        <v>576</v>
      </c>
      <c r="G281" s="3" t="s">
        <v>577</v>
      </c>
      <c r="H281" s="3" t="s">
        <v>129</v>
      </c>
      <c r="I281" s="4"/>
      <c r="J281" s="4">
        <f>=ROUNDDOWN({0},0)</f>
      </c>
      <c r="K281" s="4"/>
      <c r="L281" s="5">
        <v>1</v>
      </c>
      <c r="M281" s="4"/>
      <c r="N281" s="4">
        <f>=ROUNDDOWN({0},0)</f>
      </c>
      <c r="O281" s="4"/>
      <c r="P281" s="5"/>
      <c r="Q281" s="4">
        <v>49</v>
      </c>
      <c r="R281" s="6">
        <v>1147.3</v>
      </c>
      <c r="S281" s="4"/>
      <c r="T281" s="6"/>
      <c r="U281" s="5"/>
      <c r="V281" s="5"/>
      <c r="W281" s="4">
        <v>10</v>
      </c>
      <c r="X281" s="6">
        <v>218.17</v>
      </c>
      <c r="Y281" s="4"/>
      <c r="Z281" s="6"/>
      <c r="AA281" s="5"/>
      <c r="AB281" s="5"/>
      <c r="AC281" s="4">
        <v>1</v>
      </c>
      <c r="AD281" s="6">
        <v>27.5</v>
      </c>
      <c r="AE281" s="4"/>
      <c r="AF281" s="6"/>
      <c r="AG281" s="5"/>
      <c r="AH281" s="5"/>
      <c r="AI281" s="4">
        <v>1</v>
      </c>
      <c r="AJ281" s="6">
        <v>26.99</v>
      </c>
      <c r="AK281" s="4"/>
      <c r="AL281" s="6"/>
      <c r="AM281" s="5"/>
      <c r="AN281" s="5"/>
      <c r="AO281" s="4">
        <v>9</v>
      </c>
      <c r="AP281" s="6">
        <v>226.11</v>
      </c>
      <c r="AQ281" s="4"/>
      <c r="AR281" s="6"/>
      <c r="AS281" s="5"/>
      <c r="AT281" s="5"/>
      <c r="AU281" s="4">
        <v>9</v>
      </c>
      <c r="AV281" s="6">
        <v>170.88</v>
      </c>
      <c r="AW281" s="4"/>
      <c r="AX281" s="6"/>
      <c r="AY281" s="5"/>
      <c r="AZ281" s="5"/>
      <c r="BA281" s="4">
        <v>1</v>
      </c>
      <c r="BB281" s="6">
        <v>28.99</v>
      </c>
      <c r="BC281" s="4"/>
      <c r="BD281" s="6"/>
      <c r="BE281" s="5"/>
      <c r="BF281" s="5"/>
      <c r="BG281" s="4"/>
      <c r="BH281" s="6"/>
      <c r="BI281" s="4"/>
      <c r="BJ281" s="6"/>
      <c r="BK281" s="5"/>
      <c r="BL281" s="5"/>
      <c r="BM281" s="4"/>
      <c r="BN281" s="6"/>
      <c r="BO281" s="4"/>
      <c r="BP281" s="6"/>
      <c r="BQ281" s="5"/>
      <c r="BR281" s="5"/>
      <c r="BS281" s="4"/>
      <c r="BT281" s="6"/>
      <c r="BU281" s="4"/>
      <c r="BV281" s="6"/>
      <c r="BW281" s="5"/>
      <c r="BX281" s="5"/>
      <c r="BY281" s="4"/>
      <c r="BZ281" s="6"/>
      <c r="CA281" s="4"/>
      <c r="CB281" s="6"/>
      <c r="CC281" s="5"/>
      <c r="CD281" s="5"/>
      <c r="CE281" s="4">
        <v>12</v>
      </c>
      <c r="CF281" s="6">
        <v>296.88</v>
      </c>
      <c r="CG281" s="4"/>
      <c r="CH281" s="6"/>
      <c r="CI281" s="5"/>
      <c r="CJ281" s="5"/>
      <c r="CK281" s="4">
        <v>1</v>
      </c>
      <c r="CL281" s="6">
        <v>29.41</v>
      </c>
      <c r="CM281" s="4"/>
      <c r="CN281" s="6"/>
      <c r="CO281" s="5"/>
      <c r="CP281" s="5"/>
      <c r="CQ281" s="4"/>
      <c r="CR281" s="6"/>
      <c r="CS281" s="4"/>
      <c r="CT281" s="6"/>
      <c r="CU281" s="5"/>
      <c r="CV281" s="5"/>
      <c r="CW281" s="4"/>
      <c r="CX281" s="6"/>
      <c r="CY281" s="4"/>
      <c r="CZ281" s="6"/>
      <c r="DA281" s="5"/>
      <c r="DB281" s="5"/>
      <c r="DC281" s="4">
        <v>3</v>
      </c>
      <c r="DD281" s="6">
        <v>77.97</v>
      </c>
      <c r="DE281" s="4"/>
      <c r="DF281" s="6"/>
      <c r="DG281" s="5"/>
      <c r="DH281" s="5"/>
      <c r="DI281" s="4"/>
      <c r="DJ281" s="6"/>
      <c r="DK281" s="4"/>
      <c r="DL281" s="6"/>
      <c r="DM281" s="5"/>
      <c r="DN281" s="5"/>
      <c r="DO281" s="4">
        <v>2</v>
      </c>
      <c r="DP281" s="6">
        <v>44.4</v>
      </c>
      <c r="DQ281" s="4"/>
      <c r="DR281" s="6"/>
      <c r="DS281" s="5"/>
      <c r="DT281" s="5"/>
      <c r="DU281" s="4"/>
      <c r="DV281" s="6"/>
      <c r="DW281" s="4"/>
      <c r="DX281" s="6"/>
      <c r="DY281" s="5"/>
      <c r="DZ281" s="5"/>
      <c r="EA281" s="4"/>
      <c r="EB281" s="6"/>
      <c r="EC281" s="4"/>
      <c r="ED281" s="6"/>
      <c r="EE281" s="5"/>
      <c r="EF281" s="5"/>
      <c r="EG281" s="4"/>
      <c r="EH281" s="6"/>
      <c r="EI281" s="4"/>
      <c r="EJ281" s="6"/>
      <c r="EK281" s="5"/>
      <c r="EL281" s="5"/>
      <c r="EM281" s="4"/>
      <c r="EN281" s="6"/>
      <c r="EO281" s="4"/>
      <c r="EP281" s="6"/>
      <c r="EQ281" s="5"/>
      <c r="ER281" s="5"/>
      <c r="ES281" s="4"/>
      <c r="ET281" s="6"/>
      <c r="EU281" s="4"/>
      <c r="EV281" s="6"/>
      <c r="EW281" s="5"/>
      <c r="EX281" s="5"/>
      <c r="EY281" s="4"/>
      <c r="EZ281" s="6"/>
      <c r="FA281" s="4"/>
      <c r="FB281" s="6"/>
      <c r="FC281" s="5"/>
      <c r="FD281" s="5"/>
      <c r="FE281" s="4"/>
      <c r="FF281" s="6"/>
      <c r="FG281" s="4"/>
      <c r="FH281" s="6"/>
      <c r="FI281" s="5"/>
      <c r="FJ281" s="5"/>
      <c r="FK281" s="4"/>
      <c r="FL281" s="6"/>
      <c r="FM281" s="4"/>
      <c r="FN281" s="6"/>
      <c r="FO281" s="5"/>
      <c r="FP281" s="5"/>
      <c r="FQ281" s="4"/>
      <c r="FR281" s="6"/>
      <c r="FS281" s="4"/>
      <c r="FT281" s="6"/>
      <c r="FU281" s="5"/>
      <c r="FV281" s="5"/>
      <c r="FW281" s="4"/>
      <c r="FX281" s="6"/>
      <c r="FY281" s="4"/>
      <c r="FZ281" s="6"/>
      <c r="GA281" s="5"/>
      <c r="GB281" s="5"/>
      <c r="GC281" s="4"/>
      <c r="GD281" s="6"/>
      <c r="GE281" s="4"/>
      <c r="GF281" s="6"/>
      <c r="GG281" s="5"/>
      <c r="GH281" s="5"/>
      <c r="GI281" s="4"/>
      <c r="GJ281" s="6"/>
      <c r="GK281" s="4"/>
      <c r="GL281" s="6"/>
      <c r="GM281" s="5"/>
      <c r="GN281" s="5"/>
      <c r="GO281" s="4"/>
      <c r="GP281" s="6"/>
      <c r="GQ281" s="4"/>
      <c r="GR281" s="6"/>
      <c r="GS281" s="5"/>
      <c r="GT281" s="5"/>
      <c r="GU281" s="4"/>
      <c r="GV281" s="6"/>
      <c r="GW281" s="4"/>
      <c r="GX281" s="6"/>
      <c r="GY281" s="5"/>
      <c r="GZ281" s="5"/>
      <c r="HA281" s="4"/>
      <c r="HB281" s="6"/>
      <c r="HC281" s="4"/>
      <c r="HD281" s="6"/>
      <c r="HE281" s="5"/>
      <c r="HF281" s="5"/>
      <c r="HG281" s="4"/>
      <c r="HH281" s="6"/>
      <c r="HI281" s="4"/>
      <c r="HJ281" s="6"/>
      <c r="HK281" s="5"/>
      <c r="HL281" s="5"/>
      <c r="HM281" s="4"/>
      <c r="HN281" s="6"/>
      <c r="HO281" s="4"/>
      <c r="HP281" s="6"/>
      <c r="HQ281" s="5"/>
      <c r="HR281" s="5"/>
      <c r="HS281" s="4"/>
      <c r="HT281" s="6"/>
      <c r="HU281" s="4"/>
      <c r="HV281" s="6"/>
      <c r="HW281" s="5"/>
      <c r="HX281" s="5"/>
      <c r="HY281" s="4"/>
      <c r="HZ281" s="6"/>
      <c r="IA281" s="4"/>
      <c r="IB281" s="6"/>
      <c r="IC281" s="5"/>
      <c r="ID281" s="5"/>
      <c r="IE281" s="4"/>
      <c r="IF281" s="6"/>
      <c r="IG281" s="4"/>
      <c r="IH281" s="6"/>
      <c r="II281" s="5"/>
      <c r="IJ281" s="5"/>
      <c r="IK281" s="4"/>
      <c r="IL281" s="6"/>
      <c r="IM281" s="4"/>
      <c r="IN281" s="6"/>
      <c r="IO281" s="5"/>
      <c r="IP281" s="5"/>
      <c r="IQ281" s="4"/>
      <c r="IR281" s="6"/>
      <c r="IS281" s="4"/>
      <c r="IT281" s="6"/>
      <c r="IU281" s="5"/>
      <c r="IV281" s="5"/>
      <c r="IW281" s="4"/>
      <c r="IX281" s="6"/>
      <c r="IY281" s="4"/>
      <c r="IZ281" s="6"/>
      <c r="JA281" s="5"/>
      <c r="JB281" s="5"/>
      <c r="JC281" s="4"/>
      <c r="JD281" s="6"/>
      <c r="JE281" s="4"/>
      <c r="JF281" s="6"/>
      <c r="JG281" s="5"/>
      <c r="JH281" s="5"/>
      <c r="JI281" s="4"/>
      <c r="JJ281" s="6"/>
      <c r="JK281" s="4"/>
      <c r="JL281" s="6"/>
      <c r="JM281" s="5"/>
      <c r="JN281" s="5"/>
      <c r="JO281" s="4"/>
      <c r="JP281" s="6"/>
      <c r="JQ281" s="4"/>
      <c r="JR281" s="6"/>
      <c r="JS281" s="5"/>
      <c r="JT281" s="5"/>
      <c r="JU281" s="4"/>
      <c r="JV281" s="6"/>
      <c r="JW281" s="4"/>
      <c r="JX281" s="6"/>
      <c r="JY281" s="5"/>
      <c r="JZ281" s="5"/>
      <c r="KA281" s="4"/>
      <c r="KB281" s="6"/>
      <c r="KC281" s="4"/>
      <c r="KD281" s="6"/>
      <c r="KE281" s="5"/>
      <c r="KF281" s="5"/>
      <c r="KG281" s="4"/>
      <c r="KH281" s="6"/>
      <c r="KI281" s="4"/>
      <c r="KJ281" s="6"/>
      <c r="KK281" s="5"/>
      <c r="KL281" s="5"/>
    </row>
    <row r="282">
      <c r="A282" s="3" t="s">
        <v>85</v>
      </c>
      <c r="B282" s="3" t="s">
        <v>552</v>
      </c>
      <c r="C282" s="3" t="s">
        <v>87</v>
      </c>
      <c r="D282" s="3" t="s">
        <v>396</v>
      </c>
      <c r="E282" s="3" t="s">
        <v>578</v>
      </c>
      <c r="F282" s="3" t="s">
        <v>579</v>
      </c>
      <c r="G282" s="3" t="s">
        <v>580</v>
      </c>
      <c r="H282" s="3" t="s">
        <v>129</v>
      </c>
      <c r="I282" s="4"/>
      <c r="J282" s="4">
        <f>=ROUNDDOWN({0},0)</f>
      </c>
      <c r="K282" s="4"/>
      <c r="L282" s="5"/>
      <c r="M282" s="4"/>
      <c r="N282" s="4">
        <f>=ROUNDDOWN({0},0)</f>
      </c>
      <c r="O282" s="4"/>
      <c r="P282" s="5"/>
      <c r="Q282" s="4">
        <v>44</v>
      </c>
      <c r="R282" s="6">
        <v>931.05</v>
      </c>
      <c r="S282" s="4"/>
      <c r="T282" s="6"/>
      <c r="U282" s="5"/>
      <c r="V282" s="5"/>
      <c r="W282" s="4">
        <v>25</v>
      </c>
      <c r="X282" s="6">
        <v>493.82</v>
      </c>
      <c r="Y282" s="4"/>
      <c r="Z282" s="6"/>
      <c r="AA282" s="5"/>
      <c r="AB282" s="5"/>
      <c r="AC282" s="4">
        <v>5</v>
      </c>
      <c r="AD282" s="6">
        <v>78.79</v>
      </c>
      <c r="AE282" s="4"/>
      <c r="AF282" s="6"/>
      <c r="AG282" s="5"/>
      <c r="AH282" s="5"/>
      <c r="AI282" s="4">
        <v>3</v>
      </c>
      <c r="AJ282" s="6">
        <v>81.89</v>
      </c>
      <c r="AK282" s="4"/>
      <c r="AL282" s="6"/>
      <c r="AM282" s="5"/>
      <c r="AN282" s="5"/>
      <c r="AO282" s="4">
        <v>1</v>
      </c>
      <c r="AP282" s="6">
        <v>23.48</v>
      </c>
      <c r="AQ282" s="4"/>
      <c r="AR282" s="6"/>
      <c r="AS282" s="5"/>
      <c r="AT282" s="5"/>
      <c r="AU282" s="4">
        <v>2</v>
      </c>
      <c r="AV282" s="6">
        <v>32.6</v>
      </c>
      <c r="AW282" s="4"/>
      <c r="AX282" s="6"/>
      <c r="AY282" s="5"/>
      <c r="AZ282" s="5"/>
      <c r="BA282" s="4">
        <v>1</v>
      </c>
      <c r="BB282" s="6">
        <v>22.99</v>
      </c>
      <c r="BC282" s="4"/>
      <c r="BD282" s="6"/>
      <c r="BE282" s="5"/>
      <c r="BF282" s="5"/>
      <c r="BG282" s="4"/>
      <c r="BH282" s="6"/>
      <c r="BI282" s="4"/>
      <c r="BJ282" s="6"/>
      <c r="BK282" s="5"/>
      <c r="BL282" s="5"/>
      <c r="BM282" s="4"/>
      <c r="BN282" s="6"/>
      <c r="BO282" s="4"/>
      <c r="BP282" s="6"/>
      <c r="BQ282" s="5"/>
      <c r="BR282" s="5"/>
      <c r="BS282" s="4"/>
      <c r="BT282" s="6"/>
      <c r="BU282" s="4"/>
      <c r="BV282" s="6"/>
      <c r="BW282" s="5"/>
      <c r="BX282" s="5"/>
      <c r="BY282" s="4"/>
      <c r="BZ282" s="6"/>
      <c r="CA282" s="4"/>
      <c r="CB282" s="6"/>
      <c r="CC282" s="5"/>
      <c r="CD282" s="5"/>
      <c r="CE282" s="4">
        <v>4</v>
      </c>
      <c r="CF282" s="6">
        <v>90.36</v>
      </c>
      <c r="CG282" s="4"/>
      <c r="CH282" s="6"/>
      <c r="CI282" s="5"/>
      <c r="CJ282" s="5"/>
      <c r="CK282" s="4">
        <v>2</v>
      </c>
      <c r="CL282" s="6">
        <v>71.13</v>
      </c>
      <c r="CM282" s="4"/>
      <c r="CN282" s="6"/>
      <c r="CO282" s="5"/>
      <c r="CP282" s="5"/>
      <c r="CQ282" s="4"/>
      <c r="CR282" s="6"/>
      <c r="CS282" s="4"/>
      <c r="CT282" s="6"/>
      <c r="CU282" s="5"/>
      <c r="CV282" s="5"/>
      <c r="CW282" s="4"/>
      <c r="CX282" s="6"/>
      <c r="CY282" s="4"/>
      <c r="CZ282" s="6"/>
      <c r="DA282" s="5"/>
      <c r="DB282" s="5"/>
      <c r="DC282" s="4">
        <v>1</v>
      </c>
      <c r="DD282" s="6">
        <v>35.99</v>
      </c>
      <c r="DE282" s="4"/>
      <c r="DF282" s="6"/>
      <c r="DG282" s="5"/>
      <c r="DH282" s="5"/>
      <c r="DI282" s="4"/>
      <c r="DJ282" s="6"/>
      <c r="DK282" s="4"/>
      <c r="DL282" s="6"/>
      <c r="DM282" s="5"/>
      <c r="DN282" s="5"/>
      <c r="DO282" s="4"/>
      <c r="DP282" s="6"/>
      <c r="DQ282" s="4"/>
      <c r="DR282" s="6"/>
      <c r="DS282" s="5"/>
      <c r="DT282" s="5"/>
      <c r="DU282" s="4"/>
      <c r="DV282" s="6"/>
      <c r="DW282" s="4"/>
      <c r="DX282" s="6"/>
      <c r="DY282" s="5"/>
      <c r="DZ282" s="5"/>
      <c r="EA282" s="4"/>
      <c r="EB282" s="6"/>
      <c r="EC282" s="4"/>
      <c r="ED282" s="6"/>
      <c r="EE282" s="5"/>
      <c r="EF282" s="5"/>
      <c r="EG282" s="4"/>
      <c r="EH282" s="6"/>
      <c r="EI282" s="4"/>
      <c r="EJ282" s="6"/>
      <c r="EK282" s="5"/>
      <c r="EL282" s="5"/>
      <c r="EM282" s="4"/>
      <c r="EN282" s="6"/>
      <c r="EO282" s="4"/>
      <c r="EP282" s="6"/>
      <c r="EQ282" s="5"/>
      <c r="ER282" s="5"/>
      <c r="ES282" s="4"/>
      <c r="ET282" s="6"/>
      <c r="EU282" s="4"/>
      <c r="EV282" s="6"/>
      <c r="EW282" s="5"/>
      <c r="EX282" s="5"/>
      <c r="EY282" s="4"/>
      <c r="EZ282" s="6"/>
      <c r="FA282" s="4"/>
      <c r="FB282" s="6"/>
      <c r="FC282" s="5"/>
      <c r="FD282" s="5"/>
      <c r="FE282" s="4"/>
      <c r="FF282" s="6"/>
      <c r="FG282" s="4"/>
      <c r="FH282" s="6"/>
      <c r="FI282" s="5"/>
      <c r="FJ282" s="5"/>
      <c r="FK282" s="4"/>
      <c r="FL282" s="6"/>
      <c r="FM282" s="4"/>
      <c r="FN282" s="6"/>
      <c r="FO282" s="5"/>
      <c r="FP282" s="5"/>
      <c r="FQ282" s="4"/>
      <c r="FR282" s="6"/>
      <c r="FS282" s="4"/>
      <c r="FT282" s="6"/>
      <c r="FU282" s="5"/>
      <c r="FV282" s="5"/>
      <c r="FW282" s="4"/>
      <c r="FX282" s="6"/>
      <c r="FY282" s="4"/>
      <c r="FZ282" s="6"/>
      <c r="GA282" s="5"/>
      <c r="GB282" s="5"/>
      <c r="GC282" s="4"/>
      <c r="GD282" s="6"/>
      <c r="GE282" s="4"/>
      <c r="GF282" s="6"/>
      <c r="GG282" s="5"/>
      <c r="GH282" s="5"/>
      <c r="GI282" s="4"/>
      <c r="GJ282" s="6"/>
      <c r="GK282" s="4"/>
      <c r="GL282" s="6"/>
      <c r="GM282" s="5"/>
      <c r="GN282" s="5"/>
      <c r="GO282" s="4"/>
      <c r="GP282" s="6"/>
      <c r="GQ282" s="4"/>
      <c r="GR282" s="6"/>
      <c r="GS282" s="5"/>
      <c r="GT282" s="5"/>
      <c r="GU282" s="4"/>
      <c r="GV282" s="6"/>
      <c r="GW282" s="4"/>
      <c r="GX282" s="6"/>
      <c r="GY282" s="5"/>
      <c r="GZ282" s="5"/>
      <c r="HA282" s="4"/>
      <c r="HB282" s="6"/>
      <c r="HC282" s="4"/>
      <c r="HD282" s="6"/>
      <c r="HE282" s="5"/>
      <c r="HF282" s="5"/>
      <c r="HG282" s="4"/>
      <c r="HH282" s="6"/>
      <c r="HI282" s="4"/>
      <c r="HJ282" s="6"/>
      <c r="HK282" s="5"/>
      <c r="HL282" s="5"/>
      <c r="HM282" s="4"/>
      <c r="HN282" s="6"/>
      <c r="HO282" s="4"/>
      <c r="HP282" s="6"/>
      <c r="HQ282" s="5"/>
      <c r="HR282" s="5"/>
      <c r="HS282" s="4"/>
      <c r="HT282" s="6"/>
      <c r="HU282" s="4"/>
      <c r="HV282" s="6"/>
      <c r="HW282" s="5"/>
      <c r="HX282" s="5"/>
      <c r="HY282" s="4"/>
      <c r="HZ282" s="6"/>
      <c r="IA282" s="4"/>
      <c r="IB282" s="6"/>
      <c r="IC282" s="5"/>
      <c r="ID282" s="5"/>
      <c r="IE282" s="4"/>
      <c r="IF282" s="6"/>
      <c r="IG282" s="4"/>
      <c r="IH282" s="6"/>
      <c r="II282" s="5"/>
      <c r="IJ282" s="5"/>
      <c r="IK282" s="4"/>
      <c r="IL282" s="6"/>
      <c r="IM282" s="4"/>
      <c r="IN282" s="6"/>
      <c r="IO282" s="5"/>
      <c r="IP282" s="5"/>
      <c r="IQ282" s="4"/>
      <c r="IR282" s="6"/>
      <c r="IS282" s="4"/>
      <c r="IT282" s="6"/>
      <c r="IU282" s="5"/>
      <c r="IV282" s="5"/>
      <c r="IW282" s="4"/>
      <c r="IX282" s="6"/>
      <c r="IY282" s="4"/>
      <c r="IZ282" s="6"/>
      <c r="JA282" s="5"/>
      <c r="JB282" s="5"/>
      <c r="JC282" s="4"/>
      <c r="JD282" s="6"/>
      <c r="JE282" s="4"/>
      <c r="JF282" s="6"/>
      <c r="JG282" s="5"/>
      <c r="JH282" s="5"/>
      <c r="JI282" s="4"/>
      <c r="JJ282" s="6"/>
      <c r="JK282" s="4"/>
      <c r="JL282" s="6"/>
      <c r="JM282" s="5"/>
      <c r="JN282" s="5"/>
      <c r="JO282" s="4"/>
      <c r="JP282" s="6"/>
      <c r="JQ282" s="4"/>
      <c r="JR282" s="6"/>
      <c r="JS282" s="5"/>
      <c r="JT282" s="5"/>
      <c r="JU282" s="4"/>
      <c r="JV282" s="6"/>
      <c r="JW282" s="4"/>
      <c r="JX282" s="6"/>
      <c r="JY282" s="5"/>
      <c r="JZ282" s="5"/>
      <c r="KA282" s="4"/>
      <c r="KB282" s="6"/>
      <c r="KC282" s="4"/>
      <c r="KD282" s="6"/>
      <c r="KE282" s="5"/>
      <c r="KF282" s="5"/>
      <c r="KG282" s="4"/>
      <c r="KH282" s="6"/>
      <c r="KI282" s="4"/>
      <c r="KJ282" s="6"/>
      <c r="KK282" s="5"/>
      <c r="KL282" s="5"/>
    </row>
    <row r="283">
      <c r="A283" s="3" t="s">
        <v>85</v>
      </c>
      <c r="B283" s="3" t="s">
        <v>552</v>
      </c>
      <c r="C283" s="3" t="s">
        <v>87</v>
      </c>
      <c r="D283" s="3" t="s">
        <v>88</v>
      </c>
      <c r="E283" s="3" t="s">
        <v>567</v>
      </c>
      <c r="F283" s="3" t="s">
        <v>568</v>
      </c>
      <c r="G283" s="3" t="s">
        <v>569</v>
      </c>
      <c r="H283" s="3" t="s">
        <v>129</v>
      </c>
      <c r="I283" s="4"/>
      <c r="J283" s="4">
        <f>=ROUNDDOWN({0},0)</f>
      </c>
      <c r="K283" s="4">
        <v>1092</v>
      </c>
      <c r="L283" s="5">
        <v>0.8125</v>
      </c>
      <c r="M283" s="4"/>
      <c r="N283" s="4">
        <f>=ROUNDDOWN({0},0)</f>
      </c>
      <c r="O283" s="4"/>
      <c r="P283" s="5"/>
      <c r="Q283" s="4">
        <v>61</v>
      </c>
      <c r="R283" s="6">
        <v>3152.97</v>
      </c>
      <c r="S283" s="4"/>
      <c r="T283" s="6"/>
      <c r="U283" s="5"/>
      <c r="V283" s="5"/>
      <c r="W283" s="4">
        <v>4</v>
      </c>
      <c r="X283" s="6">
        <v>150.33</v>
      </c>
      <c r="Y283" s="4"/>
      <c r="Z283" s="6"/>
      <c r="AA283" s="5"/>
      <c r="AB283" s="5"/>
      <c r="AC283" s="4">
        <v>4</v>
      </c>
      <c r="AD283" s="6">
        <v>91.57</v>
      </c>
      <c r="AE283" s="4"/>
      <c r="AF283" s="6"/>
      <c r="AG283" s="5"/>
      <c r="AH283" s="5"/>
      <c r="AI283" s="4"/>
      <c r="AJ283" s="6"/>
      <c r="AK283" s="4"/>
      <c r="AL283" s="6"/>
      <c r="AM283" s="5"/>
      <c r="AN283" s="5"/>
      <c r="AO283" s="4">
        <v>11</v>
      </c>
      <c r="AP283" s="6">
        <v>455.47</v>
      </c>
      <c r="AQ283" s="4"/>
      <c r="AR283" s="6"/>
      <c r="AS283" s="5"/>
      <c r="AT283" s="5"/>
      <c r="AU283" s="4"/>
      <c r="AV283" s="6"/>
      <c r="AW283" s="4"/>
      <c r="AX283" s="6"/>
      <c r="AY283" s="5"/>
      <c r="AZ283" s="5"/>
      <c r="BA283" s="4">
        <v>28</v>
      </c>
      <c r="BB283" s="6">
        <v>1768.72</v>
      </c>
      <c r="BC283" s="4"/>
      <c r="BD283" s="6"/>
      <c r="BE283" s="5"/>
      <c r="BF283" s="5"/>
      <c r="BG283" s="4"/>
      <c r="BH283" s="6"/>
      <c r="BI283" s="4"/>
      <c r="BJ283" s="6"/>
      <c r="BK283" s="5"/>
      <c r="BL283" s="5"/>
      <c r="BM283" s="4"/>
      <c r="BN283" s="6"/>
      <c r="BO283" s="4"/>
      <c r="BP283" s="6"/>
      <c r="BQ283" s="5"/>
      <c r="BR283" s="5"/>
      <c r="BS283" s="4"/>
      <c r="BT283" s="6"/>
      <c r="BU283" s="4"/>
      <c r="BV283" s="6"/>
      <c r="BW283" s="5"/>
      <c r="BX283" s="5"/>
      <c r="BY283" s="4"/>
      <c r="BZ283" s="6"/>
      <c r="CA283" s="4"/>
      <c r="CB283" s="6"/>
      <c r="CC283" s="5"/>
      <c r="CD283" s="5"/>
      <c r="CE283" s="4">
        <v>1</v>
      </c>
      <c r="CF283" s="6">
        <v>35.74</v>
      </c>
      <c r="CG283" s="4"/>
      <c r="CH283" s="6"/>
      <c r="CI283" s="5"/>
      <c r="CJ283" s="5"/>
      <c r="CK283" s="4">
        <v>10</v>
      </c>
      <c r="CL283" s="6">
        <v>523.83</v>
      </c>
      <c r="CM283" s="4"/>
      <c r="CN283" s="6"/>
      <c r="CO283" s="5"/>
      <c r="CP283" s="5"/>
      <c r="CQ283" s="4">
        <v>1</v>
      </c>
      <c r="CR283" s="6">
        <v>37.25</v>
      </c>
      <c r="CS283" s="4"/>
      <c r="CT283" s="6"/>
      <c r="CU283" s="5"/>
      <c r="CV283" s="5"/>
      <c r="CW283" s="4"/>
      <c r="CX283" s="6"/>
      <c r="CY283" s="4"/>
      <c r="CZ283" s="6"/>
      <c r="DA283" s="5"/>
      <c r="DB283" s="5"/>
      <c r="DC283" s="4"/>
      <c r="DD283" s="6"/>
      <c r="DE283" s="4"/>
      <c r="DF283" s="6"/>
      <c r="DG283" s="5"/>
      <c r="DH283" s="5"/>
      <c r="DI283" s="4"/>
      <c r="DJ283" s="6"/>
      <c r="DK283" s="4"/>
      <c r="DL283" s="6"/>
      <c r="DM283" s="5"/>
      <c r="DN283" s="5"/>
      <c r="DO283" s="4">
        <v>2</v>
      </c>
      <c r="DP283" s="6">
        <v>90.06</v>
      </c>
      <c r="DQ283" s="4"/>
      <c r="DR283" s="6"/>
      <c r="DS283" s="5"/>
      <c r="DT283" s="5"/>
      <c r="DU283" s="4"/>
      <c r="DV283" s="6"/>
      <c r="DW283" s="4"/>
      <c r="DX283" s="6"/>
      <c r="DY283" s="5"/>
      <c r="DZ283" s="5"/>
      <c r="EA283" s="4"/>
      <c r="EB283" s="6"/>
      <c r="EC283" s="4"/>
      <c r="ED283" s="6"/>
      <c r="EE283" s="5"/>
      <c r="EF283" s="5"/>
      <c r="EG283" s="4"/>
      <c r="EH283" s="6"/>
      <c r="EI283" s="4"/>
      <c r="EJ283" s="6"/>
      <c r="EK283" s="5"/>
      <c r="EL283" s="5"/>
      <c r="EM283" s="4"/>
      <c r="EN283" s="6"/>
      <c r="EO283" s="4"/>
      <c r="EP283" s="6"/>
      <c r="EQ283" s="5"/>
      <c r="ER283" s="5"/>
      <c r="ES283" s="4"/>
      <c r="ET283" s="6"/>
      <c r="EU283" s="4"/>
      <c r="EV283" s="6"/>
      <c r="EW283" s="5"/>
      <c r="EX283" s="5"/>
      <c r="EY283" s="4"/>
      <c r="EZ283" s="6"/>
      <c r="FA283" s="4"/>
      <c r="FB283" s="6"/>
      <c r="FC283" s="5"/>
      <c r="FD283" s="5"/>
      <c r="FE283" s="4"/>
      <c r="FF283" s="6"/>
      <c r="FG283" s="4"/>
      <c r="FH283" s="6"/>
      <c r="FI283" s="5"/>
      <c r="FJ283" s="5"/>
      <c r="FK283" s="4"/>
      <c r="FL283" s="6"/>
      <c r="FM283" s="4"/>
      <c r="FN283" s="6"/>
      <c r="FO283" s="5"/>
      <c r="FP283" s="5"/>
      <c r="FQ283" s="4"/>
      <c r="FR283" s="6"/>
      <c r="FS283" s="4"/>
      <c r="FT283" s="6"/>
      <c r="FU283" s="5"/>
      <c r="FV283" s="5"/>
      <c r="FW283" s="4"/>
      <c r="FX283" s="6"/>
      <c r="FY283" s="4"/>
      <c r="FZ283" s="6"/>
      <c r="GA283" s="5"/>
      <c r="GB283" s="5"/>
      <c r="GC283" s="4"/>
      <c r="GD283" s="6"/>
      <c r="GE283" s="4"/>
      <c r="GF283" s="6"/>
      <c r="GG283" s="5"/>
      <c r="GH283" s="5"/>
      <c r="GI283" s="4"/>
      <c r="GJ283" s="6"/>
      <c r="GK283" s="4"/>
      <c r="GL283" s="6"/>
      <c r="GM283" s="5"/>
      <c r="GN283" s="5"/>
      <c r="GO283" s="4"/>
      <c r="GP283" s="6"/>
      <c r="GQ283" s="4"/>
      <c r="GR283" s="6"/>
      <c r="GS283" s="5"/>
      <c r="GT283" s="5"/>
      <c r="GU283" s="4"/>
      <c r="GV283" s="6"/>
      <c r="GW283" s="4"/>
      <c r="GX283" s="6"/>
      <c r="GY283" s="5"/>
      <c r="GZ283" s="5"/>
      <c r="HA283" s="4"/>
      <c r="HB283" s="6"/>
      <c r="HC283" s="4"/>
      <c r="HD283" s="6"/>
      <c r="HE283" s="5"/>
      <c r="HF283" s="5"/>
      <c r="HG283" s="4"/>
      <c r="HH283" s="6"/>
      <c r="HI283" s="4"/>
      <c r="HJ283" s="6"/>
      <c r="HK283" s="5"/>
      <c r="HL283" s="5"/>
      <c r="HM283" s="4"/>
      <c r="HN283" s="6"/>
      <c r="HO283" s="4"/>
      <c r="HP283" s="6"/>
      <c r="HQ283" s="5"/>
      <c r="HR283" s="5"/>
      <c r="HS283" s="4"/>
      <c r="HT283" s="6"/>
      <c r="HU283" s="4"/>
      <c r="HV283" s="6"/>
      <c r="HW283" s="5"/>
      <c r="HX283" s="5"/>
      <c r="HY283" s="4"/>
      <c r="HZ283" s="6"/>
      <c r="IA283" s="4"/>
      <c r="IB283" s="6"/>
      <c r="IC283" s="5"/>
      <c r="ID283" s="5"/>
      <c r="IE283" s="4"/>
      <c r="IF283" s="6"/>
      <c r="IG283" s="4"/>
      <c r="IH283" s="6"/>
      <c r="II283" s="5"/>
      <c r="IJ283" s="5"/>
      <c r="IK283" s="4"/>
      <c r="IL283" s="6"/>
      <c r="IM283" s="4"/>
      <c r="IN283" s="6"/>
      <c r="IO283" s="5"/>
      <c r="IP283" s="5"/>
      <c r="IQ283" s="4"/>
      <c r="IR283" s="6"/>
      <c r="IS283" s="4"/>
      <c r="IT283" s="6"/>
      <c r="IU283" s="5"/>
      <c r="IV283" s="5"/>
      <c r="IW283" s="4"/>
      <c r="IX283" s="6"/>
      <c r="IY283" s="4"/>
      <c r="IZ283" s="6"/>
      <c r="JA283" s="5"/>
      <c r="JB283" s="5"/>
      <c r="JC283" s="4"/>
      <c r="JD283" s="6"/>
      <c r="JE283" s="4"/>
      <c r="JF283" s="6"/>
      <c r="JG283" s="5"/>
      <c r="JH283" s="5"/>
      <c r="JI283" s="4"/>
      <c r="JJ283" s="6"/>
      <c r="JK283" s="4"/>
      <c r="JL283" s="6"/>
      <c r="JM283" s="5"/>
      <c r="JN283" s="5"/>
      <c r="JO283" s="4"/>
      <c r="JP283" s="6"/>
      <c r="JQ283" s="4"/>
      <c r="JR283" s="6"/>
      <c r="JS283" s="5"/>
      <c r="JT283" s="5"/>
      <c r="JU283" s="4"/>
      <c r="JV283" s="6"/>
      <c r="JW283" s="4"/>
      <c r="JX283" s="6"/>
      <c r="JY283" s="5"/>
      <c r="JZ283" s="5"/>
      <c r="KA283" s="4"/>
      <c r="KB283" s="6"/>
      <c r="KC283" s="4"/>
      <c r="KD283" s="6"/>
      <c r="KE283" s="5"/>
      <c r="KF283" s="5"/>
      <c r="KG283" s="4"/>
      <c r="KH283" s="6"/>
      <c r="KI283" s="4"/>
      <c r="KJ283" s="6"/>
      <c r="KK283" s="5"/>
      <c r="KL283" s="5"/>
    </row>
    <row r="284">
      <c r="A284" s="3" t="s">
        <v>85</v>
      </c>
      <c r="B284" s="3" t="s">
        <v>552</v>
      </c>
      <c r="C284" s="3" t="s">
        <v>87</v>
      </c>
      <c r="D284" s="3" t="s">
        <v>88</v>
      </c>
      <c r="E284" s="3" t="s">
        <v>581</v>
      </c>
      <c r="F284" s="3" t="s">
        <v>581</v>
      </c>
      <c r="G284" s="3" t="s">
        <v>581</v>
      </c>
      <c r="H284" s="3" t="s">
        <v>129</v>
      </c>
      <c r="I284" s="4"/>
      <c r="J284" s="4">
        <f>=ROUNDDOWN({0},0)</f>
      </c>
      <c r="K284" s="4"/>
      <c r="L284" s="5"/>
      <c r="M284" s="4"/>
      <c r="N284" s="4">
        <f>=ROUNDDOWN({0},0)</f>
      </c>
      <c r="O284" s="4"/>
      <c r="P284" s="5"/>
      <c r="Q284" s="4">
        <v>131</v>
      </c>
      <c r="R284" s="6">
        <v>2639.96</v>
      </c>
      <c r="S284" s="4"/>
      <c r="T284" s="6"/>
      <c r="U284" s="5"/>
      <c r="V284" s="5"/>
      <c r="W284" s="4">
        <v>8</v>
      </c>
      <c r="X284" s="6">
        <v>195.18</v>
      </c>
      <c r="Y284" s="4"/>
      <c r="Z284" s="6"/>
      <c r="AA284" s="5"/>
      <c r="AB284" s="5"/>
      <c r="AC284" s="4"/>
      <c r="AD284" s="6"/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>
        <v>8</v>
      </c>
      <c r="AP284" s="6">
        <v>199.96</v>
      </c>
      <c r="AQ284" s="4"/>
      <c r="AR284" s="6"/>
      <c r="AS284" s="5"/>
      <c r="AT284" s="5"/>
      <c r="AU284" s="4">
        <v>1</v>
      </c>
      <c r="AV284" s="6">
        <v>23.62</v>
      </c>
      <c r="AW284" s="4"/>
      <c r="AX284" s="6"/>
      <c r="AY284" s="5"/>
      <c r="AZ284" s="5"/>
      <c r="BA284" s="4">
        <v>106</v>
      </c>
      <c r="BB284" s="6">
        <v>1987.94</v>
      </c>
      <c r="BC284" s="4"/>
      <c r="BD284" s="6"/>
      <c r="BE284" s="5"/>
      <c r="BF284" s="5"/>
      <c r="BG284" s="4"/>
      <c r="BH284" s="6"/>
      <c r="BI284" s="4"/>
      <c r="BJ284" s="6"/>
      <c r="BK284" s="5"/>
      <c r="BL284" s="5"/>
      <c r="BM284" s="4"/>
      <c r="BN284" s="6"/>
      <c r="BO284" s="4"/>
      <c r="BP284" s="6"/>
      <c r="BQ284" s="5"/>
      <c r="BR284" s="5"/>
      <c r="BS284" s="4">
        <v>3</v>
      </c>
      <c r="BT284" s="6">
        <v>44.1</v>
      </c>
      <c r="BU284" s="4"/>
      <c r="BV284" s="6"/>
      <c r="BW284" s="5"/>
      <c r="BX284" s="5"/>
      <c r="BY284" s="4"/>
      <c r="BZ284" s="6"/>
      <c r="CA284" s="4"/>
      <c r="CB284" s="6"/>
      <c r="CC284" s="5"/>
      <c r="CD284" s="5"/>
      <c r="CE284" s="4"/>
      <c r="CF284" s="6"/>
      <c r="CG284" s="4"/>
      <c r="CH284" s="6"/>
      <c r="CI284" s="5"/>
      <c r="CJ284" s="5"/>
      <c r="CK284" s="4">
        <v>5</v>
      </c>
      <c r="CL284" s="6">
        <v>189.16</v>
      </c>
      <c r="CM284" s="4"/>
      <c r="CN284" s="6"/>
      <c r="CO284" s="5"/>
      <c r="CP284" s="5"/>
      <c r="CQ284" s="4"/>
      <c r="CR284" s="6"/>
      <c r="CS284" s="4"/>
      <c r="CT284" s="6"/>
      <c r="CU284" s="5"/>
      <c r="CV284" s="5"/>
      <c r="CW284" s="4"/>
      <c r="CX284" s="6"/>
      <c r="CY284" s="4"/>
      <c r="CZ284" s="6"/>
      <c r="DA284" s="5"/>
      <c r="DB284" s="5"/>
      <c r="DC284" s="4"/>
      <c r="DD284" s="6"/>
      <c r="DE284" s="4"/>
      <c r="DF284" s="6"/>
      <c r="DG284" s="5"/>
      <c r="DH284" s="5"/>
      <c r="DI284" s="4"/>
      <c r="DJ284" s="6"/>
      <c r="DK284" s="4"/>
      <c r="DL284" s="6"/>
      <c r="DM284" s="5"/>
      <c r="DN284" s="5"/>
      <c r="DO284" s="4"/>
      <c r="DP284" s="6"/>
      <c r="DQ284" s="4"/>
      <c r="DR284" s="6"/>
      <c r="DS284" s="5"/>
      <c r="DT284" s="5"/>
      <c r="DU284" s="4"/>
      <c r="DV284" s="6"/>
      <c r="DW284" s="4"/>
      <c r="DX284" s="6"/>
      <c r="DY284" s="5"/>
      <c r="DZ284" s="5"/>
      <c r="EA284" s="4"/>
      <c r="EB284" s="6"/>
      <c r="EC284" s="4"/>
      <c r="ED284" s="6"/>
      <c r="EE284" s="5"/>
      <c r="EF284" s="5"/>
      <c r="EG284" s="4"/>
      <c r="EH284" s="6"/>
      <c r="EI284" s="4"/>
      <c r="EJ284" s="6"/>
      <c r="EK284" s="5"/>
      <c r="EL284" s="5"/>
      <c r="EM284" s="4"/>
      <c r="EN284" s="6"/>
      <c r="EO284" s="4"/>
      <c r="EP284" s="6"/>
      <c r="EQ284" s="5"/>
      <c r="ER284" s="5"/>
      <c r="ES284" s="4"/>
      <c r="ET284" s="6"/>
      <c r="EU284" s="4"/>
      <c r="EV284" s="6"/>
      <c r="EW284" s="5"/>
      <c r="EX284" s="5"/>
      <c r="EY284" s="4"/>
      <c r="EZ284" s="6"/>
      <c r="FA284" s="4"/>
      <c r="FB284" s="6"/>
      <c r="FC284" s="5"/>
      <c r="FD284" s="5"/>
      <c r="FE284" s="4"/>
      <c r="FF284" s="6"/>
      <c r="FG284" s="4"/>
      <c r="FH284" s="6"/>
      <c r="FI284" s="5"/>
      <c r="FJ284" s="5"/>
      <c r="FK284" s="4"/>
      <c r="FL284" s="6"/>
      <c r="FM284" s="4"/>
      <c r="FN284" s="6"/>
      <c r="FO284" s="5"/>
      <c r="FP284" s="5"/>
      <c r="FQ284" s="4"/>
      <c r="FR284" s="6"/>
      <c r="FS284" s="4"/>
      <c r="FT284" s="6"/>
      <c r="FU284" s="5"/>
      <c r="FV284" s="5"/>
      <c r="FW284" s="4"/>
      <c r="FX284" s="6"/>
      <c r="FY284" s="4"/>
      <c r="FZ284" s="6"/>
      <c r="GA284" s="5"/>
      <c r="GB284" s="5"/>
      <c r="GC284" s="4"/>
      <c r="GD284" s="6"/>
      <c r="GE284" s="4"/>
      <c r="GF284" s="6"/>
      <c r="GG284" s="5"/>
      <c r="GH284" s="5"/>
      <c r="GI284" s="4"/>
      <c r="GJ284" s="6"/>
      <c r="GK284" s="4"/>
      <c r="GL284" s="6"/>
      <c r="GM284" s="5"/>
      <c r="GN284" s="5"/>
      <c r="GO284" s="4"/>
      <c r="GP284" s="6"/>
      <c r="GQ284" s="4"/>
      <c r="GR284" s="6"/>
      <c r="GS284" s="5"/>
      <c r="GT284" s="5"/>
      <c r="GU284" s="4"/>
      <c r="GV284" s="6"/>
      <c r="GW284" s="4"/>
      <c r="GX284" s="6"/>
      <c r="GY284" s="5"/>
      <c r="GZ284" s="5"/>
      <c r="HA284" s="4"/>
      <c r="HB284" s="6"/>
      <c r="HC284" s="4"/>
      <c r="HD284" s="6"/>
      <c r="HE284" s="5"/>
      <c r="HF284" s="5"/>
      <c r="HG284" s="4"/>
      <c r="HH284" s="6"/>
      <c r="HI284" s="4"/>
      <c r="HJ284" s="6"/>
      <c r="HK284" s="5"/>
      <c r="HL284" s="5"/>
      <c r="HM284" s="4"/>
      <c r="HN284" s="6"/>
      <c r="HO284" s="4"/>
      <c r="HP284" s="6"/>
      <c r="HQ284" s="5"/>
      <c r="HR284" s="5"/>
      <c r="HS284" s="4"/>
      <c r="HT284" s="6"/>
      <c r="HU284" s="4"/>
      <c r="HV284" s="6"/>
      <c r="HW284" s="5"/>
      <c r="HX284" s="5"/>
      <c r="HY284" s="4"/>
      <c r="HZ284" s="6"/>
      <c r="IA284" s="4"/>
      <c r="IB284" s="6"/>
      <c r="IC284" s="5"/>
      <c r="ID284" s="5"/>
      <c r="IE284" s="4"/>
      <c r="IF284" s="6"/>
      <c r="IG284" s="4"/>
      <c r="IH284" s="6"/>
      <c r="II284" s="5"/>
      <c r="IJ284" s="5"/>
      <c r="IK284" s="4"/>
      <c r="IL284" s="6"/>
      <c r="IM284" s="4"/>
      <c r="IN284" s="6"/>
      <c r="IO284" s="5"/>
      <c r="IP284" s="5"/>
      <c r="IQ284" s="4"/>
      <c r="IR284" s="6"/>
      <c r="IS284" s="4"/>
      <c r="IT284" s="6"/>
      <c r="IU284" s="5"/>
      <c r="IV284" s="5"/>
      <c r="IW284" s="4"/>
      <c r="IX284" s="6"/>
      <c r="IY284" s="4"/>
      <c r="IZ284" s="6"/>
      <c r="JA284" s="5"/>
      <c r="JB284" s="5"/>
      <c r="JC284" s="4"/>
      <c r="JD284" s="6"/>
      <c r="JE284" s="4"/>
      <c r="JF284" s="6"/>
      <c r="JG284" s="5"/>
      <c r="JH284" s="5"/>
      <c r="JI284" s="4"/>
      <c r="JJ284" s="6"/>
      <c r="JK284" s="4"/>
      <c r="JL284" s="6"/>
      <c r="JM284" s="5"/>
      <c r="JN284" s="5"/>
      <c r="JO284" s="4"/>
      <c r="JP284" s="6"/>
      <c r="JQ284" s="4"/>
      <c r="JR284" s="6"/>
      <c r="JS284" s="5"/>
      <c r="JT284" s="5"/>
      <c r="JU284" s="4"/>
      <c r="JV284" s="6"/>
      <c r="JW284" s="4"/>
      <c r="JX284" s="6"/>
      <c r="JY284" s="5"/>
      <c r="JZ284" s="5"/>
      <c r="KA284" s="4"/>
      <c r="KB284" s="6"/>
      <c r="KC284" s="4"/>
      <c r="KD284" s="6"/>
      <c r="KE284" s="5"/>
      <c r="KF284" s="5"/>
      <c r="KG284" s="4"/>
      <c r="KH284" s="6"/>
      <c r="KI284" s="4"/>
      <c r="KJ284" s="6"/>
      <c r="KK284" s="5"/>
      <c r="KL284" s="5"/>
    </row>
    <row r="285">
      <c r="A285" s="3" t="s">
        <v>85</v>
      </c>
      <c r="B285" s="3" t="s">
        <v>552</v>
      </c>
      <c r="C285" s="3" t="s">
        <v>87</v>
      </c>
      <c r="D285" s="3" t="s">
        <v>88</v>
      </c>
      <c r="E285" s="3" t="s">
        <v>582</v>
      </c>
      <c r="F285" s="3" t="s">
        <v>138</v>
      </c>
      <c r="G285" s="3" t="s">
        <v>399</v>
      </c>
      <c r="H285" s="3" t="s">
        <v>96</v>
      </c>
      <c r="I285" s="4"/>
      <c r="J285" s="4">
        <f>=ROUNDDOWN({0},0)</f>
      </c>
      <c r="K285" s="4">
        <v>2718</v>
      </c>
      <c r="L285" s="5"/>
      <c r="M285" s="4"/>
      <c r="N285" s="4">
        <f>=ROUNDDOWN({0},0)</f>
      </c>
      <c r="O285" s="4"/>
      <c r="P285" s="5"/>
      <c r="Q285" s="4">
        <v>34</v>
      </c>
      <c r="R285" s="6">
        <v>1309</v>
      </c>
      <c r="S285" s="4"/>
      <c r="T285" s="6"/>
      <c r="U285" s="5"/>
      <c r="V285" s="5"/>
      <c r="W285" s="4">
        <v>7</v>
      </c>
      <c r="X285" s="6">
        <v>237.59</v>
      </c>
      <c r="Y285" s="4"/>
      <c r="Z285" s="6"/>
      <c r="AA285" s="5"/>
      <c r="AB285" s="5"/>
      <c r="AC285" s="4"/>
      <c r="AD285" s="6"/>
      <c r="AE285" s="4"/>
      <c r="AF285" s="6"/>
      <c r="AG285" s="5"/>
      <c r="AH285" s="5"/>
      <c r="AI285" s="4"/>
      <c r="AJ285" s="6"/>
      <c r="AK285" s="4"/>
      <c r="AL285" s="6"/>
      <c r="AM285" s="5"/>
      <c r="AN285" s="5"/>
      <c r="AO285" s="4"/>
      <c r="AP285" s="6"/>
      <c r="AQ285" s="4"/>
      <c r="AR285" s="6"/>
      <c r="AS285" s="5"/>
      <c r="AT285" s="5"/>
      <c r="AU285" s="4"/>
      <c r="AV285" s="6"/>
      <c r="AW285" s="4"/>
      <c r="AX285" s="6"/>
      <c r="AY285" s="5"/>
      <c r="AZ285" s="5"/>
      <c r="BA285" s="4">
        <v>1</v>
      </c>
      <c r="BB285" s="6">
        <v>64.99</v>
      </c>
      <c r="BC285" s="4"/>
      <c r="BD285" s="6"/>
      <c r="BE285" s="5"/>
      <c r="BF285" s="5"/>
      <c r="BG285" s="4"/>
      <c r="BH285" s="6"/>
      <c r="BI285" s="4"/>
      <c r="BJ285" s="6"/>
      <c r="BK285" s="5"/>
      <c r="BL285" s="5"/>
      <c r="BM285" s="4"/>
      <c r="BN285" s="6"/>
      <c r="BO285" s="4"/>
      <c r="BP285" s="6"/>
      <c r="BQ285" s="5"/>
      <c r="BR285" s="5"/>
      <c r="BS285" s="4">
        <v>18</v>
      </c>
      <c r="BT285" s="6">
        <v>646.5</v>
      </c>
      <c r="BU285" s="4"/>
      <c r="BV285" s="6"/>
      <c r="BW285" s="5"/>
      <c r="BX285" s="5"/>
      <c r="BY285" s="4"/>
      <c r="BZ285" s="6"/>
      <c r="CA285" s="4"/>
      <c r="CB285" s="6"/>
      <c r="CC285" s="5"/>
      <c r="CD285" s="5"/>
      <c r="CE285" s="4"/>
      <c r="CF285" s="6"/>
      <c r="CG285" s="4"/>
      <c r="CH285" s="6"/>
      <c r="CI285" s="5"/>
      <c r="CJ285" s="5"/>
      <c r="CK285" s="4">
        <v>8</v>
      </c>
      <c r="CL285" s="6">
        <v>359.92</v>
      </c>
      <c r="CM285" s="4"/>
      <c r="CN285" s="6"/>
      <c r="CO285" s="5"/>
      <c r="CP285" s="5"/>
      <c r="CQ285" s="4"/>
      <c r="CR285" s="6"/>
      <c r="CS285" s="4"/>
      <c r="CT285" s="6"/>
      <c r="CU285" s="5"/>
      <c r="CV285" s="5"/>
      <c r="CW285" s="4"/>
      <c r="CX285" s="6"/>
      <c r="CY285" s="4"/>
      <c r="CZ285" s="6"/>
      <c r="DA285" s="5"/>
      <c r="DB285" s="5"/>
      <c r="DC285" s="4"/>
      <c r="DD285" s="6"/>
      <c r="DE285" s="4"/>
      <c r="DF285" s="6"/>
      <c r="DG285" s="5"/>
      <c r="DH285" s="5"/>
      <c r="DI285" s="4"/>
      <c r="DJ285" s="6"/>
      <c r="DK285" s="4"/>
      <c r="DL285" s="6"/>
      <c r="DM285" s="5"/>
      <c r="DN285" s="5"/>
      <c r="DO285" s="4"/>
      <c r="DP285" s="6"/>
      <c r="DQ285" s="4"/>
      <c r="DR285" s="6"/>
      <c r="DS285" s="5"/>
      <c r="DT285" s="5"/>
      <c r="DU285" s="4"/>
      <c r="DV285" s="6"/>
      <c r="DW285" s="4"/>
      <c r="DX285" s="6"/>
      <c r="DY285" s="5"/>
      <c r="DZ285" s="5"/>
      <c r="EA285" s="4"/>
      <c r="EB285" s="6"/>
      <c r="EC285" s="4"/>
      <c r="ED285" s="6"/>
      <c r="EE285" s="5"/>
      <c r="EF285" s="5"/>
      <c r="EG285" s="4"/>
      <c r="EH285" s="6"/>
      <c r="EI285" s="4"/>
      <c r="EJ285" s="6"/>
      <c r="EK285" s="5"/>
      <c r="EL285" s="5"/>
      <c r="EM285" s="4"/>
      <c r="EN285" s="6"/>
      <c r="EO285" s="4"/>
      <c r="EP285" s="6"/>
      <c r="EQ285" s="5"/>
      <c r="ER285" s="5"/>
      <c r="ES285" s="4"/>
      <c r="ET285" s="6"/>
      <c r="EU285" s="4"/>
      <c r="EV285" s="6"/>
      <c r="EW285" s="5"/>
      <c r="EX285" s="5"/>
      <c r="EY285" s="4"/>
      <c r="EZ285" s="6"/>
      <c r="FA285" s="4"/>
      <c r="FB285" s="6"/>
      <c r="FC285" s="5"/>
      <c r="FD285" s="5"/>
      <c r="FE285" s="4"/>
      <c r="FF285" s="6"/>
      <c r="FG285" s="4"/>
      <c r="FH285" s="6"/>
      <c r="FI285" s="5"/>
      <c r="FJ285" s="5"/>
      <c r="FK285" s="4"/>
      <c r="FL285" s="6"/>
      <c r="FM285" s="4"/>
      <c r="FN285" s="6"/>
      <c r="FO285" s="5"/>
      <c r="FP285" s="5"/>
      <c r="FQ285" s="4"/>
      <c r="FR285" s="6"/>
      <c r="FS285" s="4"/>
      <c r="FT285" s="6"/>
      <c r="FU285" s="5"/>
      <c r="FV285" s="5"/>
      <c r="FW285" s="4"/>
      <c r="FX285" s="6"/>
      <c r="FY285" s="4"/>
      <c r="FZ285" s="6"/>
      <c r="GA285" s="5"/>
      <c r="GB285" s="5"/>
      <c r="GC285" s="4"/>
      <c r="GD285" s="6"/>
      <c r="GE285" s="4"/>
      <c r="GF285" s="6"/>
      <c r="GG285" s="5"/>
      <c r="GH285" s="5"/>
      <c r="GI285" s="4"/>
      <c r="GJ285" s="6"/>
      <c r="GK285" s="4"/>
      <c r="GL285" s="6"/>
      <c r="GM285" s="5"/>
      <c r="GN285" s="5"/>
      <c r="GO285" s="4"/>
      <c r="GP285" s="6"/>
      <c r="GQ285" s="4"/>
      <c r="GR285" s="6"/>
      <c r="GS285" s="5"/>
      <c r="GT285" s="5"/>
      <c r="GU285" s="4"/>
      <c r="GV285" s="6"/>
      <c r="GW285" s="4"/>
      <c r="GX285" s="6"/>
      <c r="GY285" s="5"/>
      <c r="GZ285" s="5"/>
      <c r="HA285" s="4"/>
      <c r="HB285" s="6"/>
      <c r="HC285" s="4"/>
      <c r="HD285" s="6"/>
      <c r="HE285" s="5"/>
      <c r="HF285" s="5"/>
      <c r="HG285" s="4"/>
      <c r="HH285" s="6"/>
      <c r="HI285" s="4"/>
      <c r="HJ285" s="6"/>
      <c r="HK285" s="5"/>
      <c r="HL285" s="5"/>
      <c r="HM285" s="4"/>
      <c r="HN285" s="6"/>
      <c r="HO285" s="4"/>
      <c r="HP285" s="6"/>
      <c r="HQ285" s="5"/>
      <c r="HR285" s="5"/>
      <c r="HS285" s="4"/>
      <c r="HT285" s="6"/>
      <c r="HU285" s="4"/>
      <c r="HV285" s="6"/>
      <c r="HW285" s="5"/>
      <c r="HX285" s="5"/>
      <c r="HY285" s="4"/>
      <c r="HZ285" s="6"/>
      <c r="IA285" s="4"/>
      <c r="IB285" s="6"/>
      <c r="IC285" s="5"/>
      <c r="ID285" s="5"/>
      <c r="IE285" s="4"/>
      <c r="IF285" s="6"/>
      <c r="IG285" s="4"/>
      <c r="IH285" s="6"/>
      <c r="II285" s="5"/>
      <c r="IJ285" s="5"/>
      <c r="IK285" s="4"/>
      <c r="IL285" s="6"/>
      <c r="IM285" s="4"/>
      <c r="IN285" s="6"/>
      <c r="IO285" s="5"/>
      <c r="IP285" s="5"/>
      <c r="IQ285" s="4"/>
      <c r="IR285" s="6"/>
      <c r="IS285" s="4"/>
      <c r="IT285" s="6"/>
      <c r="IU285" s="5"/>
      <c r="IV285" s="5"/>
      <c r="IW285" s="4"/>
      <c r="IX285" s="6"/>
      <c r="IY285" s="4"/>
      <c r="IZ285" s="6"/>
      <c r="JA285" s="5"/>
      <c r="JB285" s="5"/>
      <c r="JC285" s="4"/>
      <c r="JD285" s="6"/>
      <c r="JE285" s="4"/>
      <c r="JF285" s="6"/>
      <c r="JG285" s="5"/>
      <c r="JH285" s="5"/>
      <c r="JI285" s="4"/>
      <c r="JJ285" s="6"/>
      <c r="JK285" s="4"/>
      <c r="JL285" s="6"/>
      <c r="JM285" s="5"/>
      <c r="JN285" s="5"/>
      <c r="JO285" s="4"/>
      <c r="JP285" s="6"/>
      <c r="JQ285" s="4"/>
      <c r="JR285" s="6"/>
      <c r="JS285" s="5"/>
      <c r="JT285" s="5"/>
      <c r="JU285" s="4"/>
      <c r="JV285" s="6"/>
      <c r="JW285" s="4"/>
      <c r="JX285" s="6"/>
      <c r="JY285" s="5"/>
      <c r="JZ285" s="5"/>
      <c r="KA285" s="4"/>
      <c r="KB285" s="6"/>
      <c r="KC285" s="4"/>
      <c r="KD285" s="6"/>
      <c r="KE285" s="5"/>
      <c r="KF285" s="5"/>
      <c r="KG285" s="4"/>
      <c r="KH285" s="6"/>
      <c r="KI285" s="4"/>
      <c r="KJ285" s="6"/>
      <c r="KK285" s="5"/>
      <c r="KL285" s="5"/>
    </row>
    <row r="286">
      <c r="A286" s="3" t="s">
        <v>85</v>
      </c>
      <c r="B286" s="3" t="s">
        <v>552</v>
      </c>
      <c r="C286" s="3" t="s">
        <v>87</v>
      </c>
      <c r="D286" s="3" t="s">
        <v>88</v>
      </c>
      <c r="E286" s="3" t="s">
        <v>583</v>
      </c>
      <c r="F286" s="3" t="s">
        <v>584</v>
      </c>
      <c r="G286" s="3" t="s">
        <v>585</v>
      </c>
      <c r="H286" s="3" t="s">
        <v>96</v>
      </c>
      <c r="I286" s="4"/>
      <c r="J286" s="4">
        <f>=ROUNDDOWN({0},0)</f>
      </c>
      <c r="K286" s="4">
        <v>5880</v>
      </c>
      <c r="L286" s="5"/>
      <c r="M286" s="4"/>
      <c r="N286" s="4">
        <f>=ROUNDDOWN({0},0)</f>
      </c>
      <c r="O286" s="4"/>
      <c r="P286" s="5"/>
      <c r="Q286" s="4">
        <v>33</v>
      </c>
      <c r="R286" s="6">
        <v>1242.78</v>
      </c>
      <c r="S286" s="4"/>
      <c r="T286" s="6"/>
      <c r="U286" s="5"/>
      <c r="V286" s="5"/>
      <c r="W286" s="4">
        <v>4</v>
      </c>
      <c r="X286" s="6">
        <v>145.79</v>
      </c>
      <c r="Y286" s="4"/>
      <c r="Z286" s="6"/>
      <c r="AA286" s="5"/>
      <c r="AB286" s="5"/>
      <c r="AC286" s="4">
        <v>3</v>
      </c>
      <c r="AD286" s="6">
        <v>96.99</v>
      </c>
      <c r="AE286" s="4"/>
      <c r="AF286" s="6"/>
      <c r="AG286" s="5"/>
      <c r="AH286" s="5"/>
      <c r="AI286" s="4">
        <v>1</v>
      </c>
      <c r="AJ286" s="6">
        <v>37.8</v>
      </c>
      <c r="AK286" s="4"/>
      <c r="AL286" s="6"/>
      <c r="AM286" s="5"/>
      <c r="AN286" s="5"/>
      <c r="AO286" s="4">
        <v>5</v>
      </c>
      <c r="AP286" s="6">
        <v>207.18</v>
      </c>
      <c r="AQ286" s="4"/>
      <c r="AR286" s="6"/>
      <c r="AS286" s="5"/>
      <c r="AT286" s="5"/>
      <c r="AU286" s="4"/>
      <c r="AV286" s="6"/>
      <c r="AW286" s="4"/>
      <c r="AX286" s="6"/>
      <c r="AY286" s="5"/>
      <c r="AZ286" s="5"/>
      <c r="BA286" s="4"/>
      <c r="BB286" s="6"/>
      <c r="BC286" s="4"/>
      <c r="BD286" s="6"/>
      <c r="BE286" s="5"/>
      <c r="BF286" s="5"/>
      <c r="BG286" s="4"/>
      <c r="BH286" s="6"/>
      <c r="BI286" s="4"/>
      <c r="BJ286" s="6"/>
      <c r="BK286" s="5"/>
      <c r="BL286" s="5"/>
      <c r="BM286" s="4">
        <v>1</v>
      </c>
      <c r="BN286" s="6">
        <v>33.9</v>
      </c>
      <c r="BO286" s="4"/>
      <c r="BP286" s="6"/>
      <c r="BQ286" s="5"/>
      <c r="BR286" s="5"/>
      <c r="BS286" s="4">
        <v>17</v>
      </c>
      <c r="BT286" s="6">
        <v>631.14</v>
      </c>
      <c r="BU286" s="4"/>
      <c r="BV286" s="6"/>
      <c r="BW286" s="5"/>
      <c r="BX286" s="5"/>
      <c r="BY286" s="4"/>
      <c r="BZ286" s="6"/>
      <c r="CA286" s="4"/>
      <c r="CB286" s="6"/>
      <c r="CC286" s="5"/>
      <c r="CD286" s="5"/>
      <c r="CE286" s="4"/>
      <c r="CF286" s="6"/>
      <c r="CG286" s="4"/>
      <c r="CH286" s="6"/>
      <c r="CI286" s="5"/>
      <c r="CJ286" s="5"/>
      <c r="CK286" s="4">
        <v>2</v>
      </c>
      <c r="CL286" s="6">
        <v>89.98</v>
      </c>
      <c r="CM286" s="4"/>
      <c r="CN286" s="6"/>
      <c r="CO286" s="5"/>
      <c r="CP286" s="5"/>
      <c r="CQ286" s="4"/>
      <c r="CR286" s="6"/>
      <c r="CS286" s="4"/>
      <c r="CT286" s="6"/>
      <c r="CU286" s="5"/>
      <c r="CV286" s="5"/>
      <c r="CW286" s="4"/>
      <c r="CX286" s="6"/>
      <c r="CY286" s="4"/>
      <c r="CZ286" s="6"/>
      <c r="DA286" s="5"/>
      <c r="DB286" s="5"/>
      <c r="DC286" s="4"/>
      <c r="DD286" s="6"/>
      <c r="DE286" s="4"/>
      <c r="DF286" s="6"/>
      <c r="DG286" s="5"/>
      <c r="DH286" s="5"/>
      <c r="DI286" s="4"/>
      <c r="DJ286" s="6"/>
      <c r="DK286" s="4"/>
      <c r="DL286" s="6"/>
      <c r="DM286" s="5"/>
      <c r="DN286" s="5"/>
      <c r="DO286" s="4"/>
      <c r="DP286" s="6"/>
      <c r="DQ286" s="4"/>
      <c r="DR286" s="6"/>
      <c r="DS286" s="5"/>
      <c r="DT286" s="5"/>
      <c r="DU286" s="4"/>
      <c r="DV286" s="6"/>
      <c r="DW286" s="4"/>
      <c r="DX286" s="6"/>
      <c r="DY286" s="5"/>
      <c r="DZ286" s="5"/>
      <c r="EA286" s="4"/>
      <c r="EB286" s="6"/>
      <c r="EC286" s="4"/>
      <c r="ED286" s="6"/>
      <c r="EE286" s="5"/>
      <c r="EF286" s="5"/>
      <c r="EG286" s="4"/>
      <c r="EH286" s="6"/>
      <c r="EI286" s="4"/>
      <c r="EJ286" s="6"/>
      <c r="EK286" s="5"/>
      <c r="EL286" s="5"/>
      <c r="EM286" s="4"/>
      <c r="EN286" s="6"/>
      <c r="EO286" s="4"/>
      <c r="EP286" s="6"/>
      <c r="EQ286" s="5"/>
      <c r="ER286" s="5"/>
      <c r="ES286" s="4"/>
      <c r="ET286" s="6"/>
      <c r="EU286" s="4"/>
      <c r="EV286" s="6"/>
      <c r="EW286" s="5"/>
      <c r="EX286" s="5"/>
      <c r="EY286" s="4"/>
      <c r="EZ286" s="6"/>
      <c r="FA286" s="4"/>
      <c r="FB286" s="6"/>
      <c r="FC286" s="5"/>
      <c r="FD286" s="5"/>
      <c r="FE286" s="4"/>
      <c r="FF286" s="6"/>
      <c r="FG286" s="4"/>
      <c r="FH286" s="6"/>
      <c r="FI286" s="5"/>
      <c r="FJ286" s="5"/>
      <c r="FK286" s="4"/>
      <c r="FL286" s="6"/>
      <c r="FM286" s="4"/>
      <c r="FN286" s="6"/>
      <c r="FO286" s="5"/>
      <c r="FP286" s="5"/>
      <c r="FQ286" s="4"/>
      <c r="FR286" s="6"/>
      <c r="FS286" s="4"/>
      <c r="FT286" s="6"/>
      <c r="FU286" s="5"/>
      <c r="FV286" s="5"/>
      <c r="FW286" s="4"/>
      <c r="FX286" s="6"/>
      <c r="FY286" s="4"/>
      <c r="FZ286" s="6"/>
      <c r="GA286" s="5"/>
      <c r="GB286" s="5"/>
      <c r="GC286" s="4"/>
      <c r="GD286" s="6"/>
      <c r="GE286" s="4"/>
      <c r="GF286" s="6"/>
      <c r="GG286" s="5"/>
      <c r="GH286" s="5"/>
      <c r="GI286" s="4"/>
      <c r="GJ286" s="6"/>
      <c r="GK286" s="4"/>
      <c r="GL286" s="6"/>
      <c r="GM286" s="5"/>
      <c r="GN286" s="5"/>
      <c r="GO286" s="4"/>
      <c r="GP286" s="6"/>
      <c r="GQ286" s="4"/>
      <c r="GR286" s="6"/>
      <c r="GS286" s="5"/>
      <c r="GT286" s="5"/>
      <c r="GU286" s="4"/>
      <c r="GV286" s="6"/>
      <c r="GW286" s="4"/>
      <c r="GX286" s="6"/>
      <c r="GY286" s="5"/>
      <c r="GZ286" s="5"/>
      <c r="HA286" s="4"/>
      <c r="HB286" s="6"/>
      <c r="HC286" s="4"/>
      <c r="HD286" s="6"/>
      <c r="HE286" s="5"/>
      <c r="HF286" s="5"/>
      <c r="HG286" s="4"/>
      <c r="HH286" s="6"/>
      <c r="HI286" s="4"/>
      <c r="HJ286" s="6"/>
      <c r="HK286" s="5"/>
      <c r="HL286" s="5"/>
      <c r="HM286" s="4"/>
      <c r="HN286" s="6"/>
      <c r="HO286" s="4"/>
      <c r="HP286" s="6"/>
      <c r="HQ286" s="5"/>
      <c r="HR286" s="5"/>
      <c r="HS286" s="4"/>
      <c r="HT286" s="6"/>
      <c r="HU286" s="4"/>
      <c r="HV286" s="6"/>
      <c r="HW286" s="5"/>
      <c r="HX286" s="5"/>
      <c r="HY286" s="4"/>
      <c r="HZ286" s="6"/>
      <c r="IA286" s="4"/>
      <c r="IB286" s="6"/>
      <c r="IC286" s="5"/>
      <c r="ID286" s="5"/>
      <c r="IE286" s="4"/>
      <c r="IF286" s="6"/>
      <c r="IG286" s="4"/>
      <c r="IH286" s="6"/>
      <c r="II286" s="5"/>
      <c r="IJ286" s="5"/>
      <c r="IK286" s="4"/>
      <c r="IL286" s="6"/>
      <c r="IM286" s="4"/>
      <c r="IN286" s="6"/>
      <c r="IO286" s="5"/>
      <c r="IP286" s="5"/>
      <c r="IQ286" s="4"/>
      <c r="IR286" s="6"/>
      <c r="IS286" s="4"/>
      <c r="IT286" s="6"/>
      <c r="IU286" s="5"/>
      <c r="IV286" s="5"/>
      <c r="IW286" s="4"/>
      <c r="IX286" s="6"/>
      <c r="IY286" s="4"/>
      <c r="IZ286" s="6"/>
      <c r="JA286" s="5"/>
      <c r="JB286" s="5"/>
      <c r="JC286" s="4"/>
      <c r="JD286" s="6"/>
      <c r="JE286" s="4"/>
      <c r="JF286" s="6"/>
      <c r="JG286" s="5"/>
      <c r="JH286" s="5"/>
      <c r="JI286" s="4"/>
      <c r="JJ286" s="6"/>
      <c r="JK286" s="4"/>
      <c r="JL286" s="6"/>
      <c r="JM286" s="5"/>
      <c r="JN286" s="5"/>
      <c r="JO286" s="4"/>
      <c r="JP286" s="6"/>
      <c r="JQ286" s="4"/>
      <c r="JR286" s="6"/>
      <c r="JS286" s="5"/>
      <c r="JT286" s="5"/>
      <c r="JU286" s="4"/>
      <c r="JV286" s="6"/>
      <c r="JW286" s="4"/>
      <c r="JX286" s="6"/>
      <c r="JY286" s="5"/>
      <c r="JZ286" s="5"/>
      <c r="KA286" s="4"/>
      <c r="KB286" s="6"/>
      <c r="KC286" s="4"/>
      <c r="KD286" s="6"/>
      <c r="KE286" s="5"/>
      <c r="KF286" s="5"/>
      <c r="KG286" s="4"/>
      <c r="KH286" s="6"/>
      <c r="KI286" s="4"/>
      <c r="KJ286" s="6"/>
      <c r="KK286" s="5"/>
      <c r="KL286" s="5"/>
    </row>
    <row r="287">
      <c r="A287" s="3" t="s">
        <v>85</v>
      </c>
      <c r="B287" s="3" t="s">
        <v>552</v>
      </c>
      <c r="C287" s="3" t="s">
        <v>522</v>
      </c>
      <c r="D287" s="3" t="s">
        <v>523</v>
      </c>
      <c r="E287" s="3" t="s">
        <v>395</v>
      </c>
      <c r="F287" s="3" t="s">
        <v>553</v>
      </c>
      <c r="G287" s="3" t="s">
        <v>554</v>
      </c>
      <c r="H287" s="3" t="s">
        <v>129</v>
      </c>
      <c r="I287" s="4"/>
      <c r="J287" s="4">
        <f>=ROUNDDOWN({0},0)</f>
      </c>
      <c r="K287" s="4">
        <v>5028</v>
      </c>
      <c r="L287" s="5">
        <v>0.8176</v>
      </c>
      <c r="M287" s="4"/>
      <c r="N287" s="4">
        <f>=ROUNDDOWN({0},0)</f>
      </c>
      <c r="O287" s="4"/>
      <c r="P287" s="5"/>
      <c r="Q287" s="4">
        <v>661</v>
      </c>
      <c r="R287" s="6">
        <v>15472.5</v>
      </c>
      <c r="S287" s="4"/>
      <c r="T287" s="6"/>
      <c r="U287" s="5"/>
      <c r="V287" s="5"/>
      <c r="W287" s="4">
        <v>256</v>
      </c>
      <c r="X287" s="6">
        <v>5759.36</v>
      </c>
      <c r="Y287" s="4"/>
      <c r="Z287" s="6"/>
      <c r="AA287" s="5"/>
      <c r="AB287" s="5"/>
      <c r="AC287" s="4">
        <v>30</v>
      </c>
      <c r="AD287" s="6">
        <v>650.36</v>
      </c>
      <c r="AE287" s="4"/>
      <c r="AF287" s="6"/>
      <c r="AG287" s="5"/>
      <c r="AH287" s="5"/>
      <c r="AI287" s="4">
        <v>36</v>
      </c>
      <c r="AJ287" s="6">
        <v>890.18</v>
      </c>
      <c r="AK287" s="4"/>
      <c r="AL287" s="6"/>
      <c r="AM287" s="5"/>
      <c r="AN287" s="5"/>
      <c r="AO287" s="4">
        <v>112</v>
      </c>
      <c r="AP287" s="6">
        <v>2569.44</v>
      </c>
      <c r="AQ287" s="4"/>
      <c r="AR287" s="6"/>
      <c r="AS287" s="5"/>
      <c r="AT287" s="5"/>
      <c r="AU287" s="4">
        <v>23</v>
      </c>
      <c r="AV287" s="6">
        <v>464.4</v>
      </c>
      <c r="AW287" s="4"/>
      <c r="AX287" s="6"/>
      <c r="AY287" s="5"/>
      <c r="AZ287" s="5"/>
      <c r="BA287" s="4">
        <v>21</v>
      </c>
      <c r="BB287" s="6">
        <v>821.47</v>
      </c>
      <c r="BC287" s="4"/>
      <c r="BD287" s="6"/>
      <c r="BE287" s="5"/>
      <c r="BF287" s="5"/>
      <c r="BG287" s="4">
        <v>124</v>
      </c>
      <c r="BH287" s="6">
        <v>2934.68</v>
      </c>
      <c r="BI287" s="4"/>
      <c r="BJ287" s="6"/>
      <c r="BK287" s="5"/>
      <c r="BL287" s="5"/>
      <c r="BM287" s="4">
        <v>1</v>
      </c>
      <c r="BN287" s="6">
        <v>23.74</v>
      </c>
      <c r="BO287" s="4"/>
      <c r="BP287" s="6"/>
      <c r="BQ287" s="5"/>
      <c r="BR287" s="5"/>
      <c r="BS287" s="4">
        <v>1</v>
      </c>
      <c r="BT287" s="6">
        <v>22</v>
      </c>
      <c r="BU287" s="4"/>
      <c r="BV287" s="6"/>
      <c r="BW287" s="5"/>
      <c r="BX287" s="5"/>
      <c r="BY287" s="4"/>
      <c r="BZ287" s="6"/>
      <c r="CA287" s="4"/>
      <c r="CB287" s="6"/>
      <c r="CC287" s="5"/>
      <c r="CD287" s="5"/>
      <c r="CE287" s="4">
        <v>31</v>
      </c>
      <c r="CF287" s="6">
        <v>673.23</v>
      </c>
      <c r="CG287" s="4"/>
      <c r="CH287" s="6"/>
      <c r="CI287" s="5"/>
      <c r="CJ287" s="5"/>
      <c r="CK287" s="4">
        <v>5</v>
      </c>
      <c r="CL287" s="6">
        <v>134.83</v>
      </c>
      <c r="CM287" s="4"/>
      <c r="CN287" s="6"/>
      <c r="CO287" s="5"/>
      <c r="CP287" s="5"/>
      <c r="CQ287" s="4">
        <v>4</v>
      </c>
      <c r="CR287" s="6">
        <v>98.15</v>
      </c>
      <c r="CS287" s="4"/>
      <c r="CT287" s="6"/>
      <c r="CU287" s="5"/>
      <c r="CV287" s="5"/>
      <c r="CW287" s="4"/>
      <c r="CX287" s="6"/>
      <c r="CY287" s="4"/>
      <c r="CZ287" s="6"/>
      <c r="DA287" s="5"/>
      <c r="DB287" s="5"/>
      <c r="DC287" s="4">
        <v>5</v>
      </c>
      <c r="DD287" s="6">
        <v>180.2</v>
      </c>
      <c r="DE287" s="4"/>
      <c r="DF287" s="6"/>
      <c r="DG287" s="5"/>
      <c r="DH287" s="5"/>
      <c r="DI287" s="4"/>
      <c r="DJ287" s="6"/>
      <c r="DK287" s="4"/>
      <c r="DL287" s="6"/>
      <c r="DM287" s="5"/>
      <c r="DN287" s="5"/>
      <c r="DO287" s="4">
        <v>12</v>
      </c>
      <c r="DP287" s="6">
        <v>250.46</v>
      </c>
      <c r="DQ287" s="4"/>
      <c r="DR287" s="6"/>
      <c r="DS287" s="5"/>
      <c r="DT287" s="5"/>
      <c r="DU287" s="4"/>
      <c r="DV287" s="6"/>
      <c r="DW287" s="4"/>
      <c r="DX287" s="6"/>
      <c r="DY287" s="5"/>
      <c r="DZ287" s="5"/>
      <c r="EA287" s="4"/>
      <c r="EB287" s="6"/>
      <c r="EC287" s="4"/>
      <c r="ED287" s="6"/>
      <c r="EE287" s="5"/>
      <c r="EF287" s="5"/>
      <c r="EG287" s="4"/>
      <c r="EH287" s="6"/>
      <c r="EI287" s="4"/>
      <c r="EJ287" s="6"/>
      <c r="EK287" s="5"/>
      <c r="EL287" s="5"/>
      <c r="EM287" s="4"/>
      <c r="EN287" s="6"/>
      <c r="EO287" s="4"/>
      <c r="EP287" s="6"/>
      <c r="EQ287" s="5"/>
      <c r="ER287" s="5"/>
      <c r="ES287" s="4"/>
      <c r="ET287" s="6"/>
      <c r="EU287" s="4"/>
      <c r="EV287" s="6"/>
      <c r="EW287" s="5"/>
      <c r="EX287" s="5"/>
      <c r="EY287" s="4"/>
      <c r="EZ287" s="6"/>
      <c r="FA287" s="4"/>
      <c r="FB287" s="6"/>
      <c r="FC287" s="5"/>
      <c r="FD287" s="5"/>
      <c r="FE287" s="4"/>
      <c r="FF287" s="6"/>
      <c r="FG287" s="4"/>
      <c r="FH287" s="6"/>
      <c r="FI287" s="5"/>
      <c r="FJ287" s="5"/>
      <c r="FK287" s="4"/>
      <c r="FL287" s="6"/>
      <c r="FM287" s="4"/>
      <c r="FN287" s="6"/>
      <c r="FO287" s="5"/>
      <c r="FP287" s="5"/>
      <c r="FQ287" s="4"/>
      <c r="FR287" s="6"/>
      <c r="FS287" s="4"/>
      <c r="FT287" s="6"/>
      <c r="FU287" s="5"/>
      <c r="FV287" s="5"/>
      <c r="FW287" s="4"/>
      <c r="FX287" s="6"/>
      <c r="FY287" s="4"/>
      <c r="FZ287" s="6"/>
      <c r="GA287" s="5"/>
      <c r="GB287" s="5"/>
      <c r="GC287" s="4"/>
      <c r="GD287" s="6"/>
      <c r="GE287" s="4"/>
      <c r="GF287" s="6"/>
      <c r="GG287" s="5"/>
      <c r="GH287" s="5"/>
      <c r="GI287" s="4"/>
      <c r="GJ287" s="6"/>
      <c r="GK287" s="4"/>
      <c r="GL287" s="6"/>
      <c r="GM287" s="5"/>
      <c r="GN287" s="5"/>
      <c r="GO287" s="4"/>
      <c r="GP287" s="6"/>
      <c r="GQ287" s="4"/>
      <c r="GR287" s="6"/>
      <c r="GS287" s="5"/>
      <c r="GT287" s="5"/>
      <c r="GU287" s="4"/>
      <c r="GV287" s="6"/>
      <c r="GW287" s="4"/>
      <c r="GX287" s="6"/>
      <c r="GY287" s="5"/>
      <c r="GZ287" s="5"/>
      <c r="HA287" s="4"/>
      <c r="HB287" s="6"/>
      <c r="HC287" s="4"/>
      <c r="HD287" s="6"/>
      <c r="HE287" s="5"/>
      <c r="HF287" s="5"/>
      <c r="HG287" s="4"/>
      <c r="HH287" s="6"/>
      <c r="HI287" s="4"/>
      <c r="HJ287" s="6"/>
      <c r="HK287" s="5"/>
      <c r="HL287" s="5"/>
      <c r="HM287" s="4"/>
      <c r="HN287" s="6"/>
      <c r="HO287" s="4"/>
      <c r="HP287" s="6"/>
      <c r="HQ287" s="5"/>
      <c r="HR287" s="5"/>
      <c r="HS287" s="4"/>
      <c r="HT287" s="6"/>
      <c r="HU287" s="4"/>
      <c r="HV287" s="6"/>
      <c r="HW287" s="5"/>
      <c r="HX287" s="5"/>
      <c r="HY287" s="4"/>
      <c r="HZ287" s="6"/>
      <c r="IA287" s="4"/>
      <c r="IB287" s="6"/>
      <c r="IC287" s="5"/>
      <c r="ID287" s="5"/>
      <c r="IE287" s="4"/>
      <c r="IF287" s="6"/>
      <c r="IG287" s="4"/>
      <c r="IH287" s="6"/>
      <c r="II287" s="5"/>
      <c r="IJ287" s="5"/>
      <c r="IK287" s="4"/>
      <c r="IL287" s="6"/>
      <c r="IM287" s="4"/>
      <c r="IN287" s="6"/>
      <c r="IO287" s="5"/>
      <c r="IP287" s="5"/>
      <c r="IQ287" s="4"/>
      <c r="IR287" s="6"/>
      <c r="IS287" s="4"/>
      <c r="IT287" s="6"/>
      <c r="IU287" s="5"/>
      <c r="IV287" s="5"/>
      <c r="IW287" s="4"/>
      <c r="IX287" s="6"/>
      <c r="IY287" s="4"/>
      <c r="IZ287" s="6"/>
      <c r="JA287" s="5"/>
      <c r="JB287" s="5"/>
      <c r="JC287" s="4"/>
      <c r="JD287" s="6"/>
      <c r="JE287" s="4"/>
      <c r="JF287" s="6"/>
      <c r="JG287" s="5"/>
      <c r="JH287" s="5"/>
      <c r="JI287" s="4"/>
      <c r="JJ287" s="6"/>
      <c r="JK287" s="4"/>
      <c r="JL287" s="6"/>
      <c r="JM287" s="5"/>
      <c r="JN287" s="5"/>
      <c r="JO287" s="4"/>
      <c r="JP287" s="6"/>
      <c r="JQ287" s="4"/>
      <c r="JR287" s="6"/>
      <c r="JS287" s="5"/>
      <c r="JT287" s="5"/>
      <c r="JU287" s="4"/>
      <c r="JV287" s="6"/>
      <c r="JW287" s="4"/>
      <c r="JX287" s="6"/>
      <c r="JY287" s="5"/>
      <c r="JZ287" s="5"/>
      <c r="KA287" s="4"/>
      <c r="KB287" s="6"/>
      <c r="KC287" s="4"/>
      <c r="KD287" s="6"/>
      <c r="KE287" s="5"/>
      <c r="KF287" s="5"/>
      <c r="KG287" s="4"/>
      <c r="KH287" s="6"/>
      <c r="KI287" s="4"/>
      <c r="KJ287" s="6"/>
      <c r="KK287" s="5"/>
      <c r="KL287" s="5"/>
    </row>
    <row r="288">
      <c r="A288" s="3" t="s">
        <v>85</v>
      </c>
      <c r="B288" s="3" t="s">
        <v>552</v>
      </c>
      <c r="C288" s="3" t="s">
        <v>522</v>
      </c>
      <c r="D288" s="3" t="s">
        <v>523</v>
      </c>
      <c r="E288" s="3" t="s">
        <v>555</v>
      </c>
      <c r="F288" s="3" t="s">
        <v>556</v>
      </c>
      <c r="G288" s="3" t="s">
        <v>557</v>
      </c>
      <c r="H288" s="3" t="s">
        <v>410</v>
      </c>
      <c r="I288" s="4"/>
      <c r="J288" s="4">
        <f>=ROUNDDOWN({0},0)</f>
      </c>
      <c r="K288" s="4"/>
      <c r="L288" s="5">
        <v>1</v>
      </c>
      <c r="M288" s="4"/>
      <c r="N288" s="4">
        <f>=ROUNDDOWN({0},0)</f>
      </c>
      <c r="O288" s="4"/>
      <c r="P288" s="5"/>
      <c r="Q288" s="4">
        <v>227</v>
      </c>
      <c r="R288" s="6">
        <v>5612.73</v>
      </c>
      <c r="S288" s="4"/>
      <c r="T288" s="6"/>
      <c r="U288" s="5"/>
      <c r="V288" s="5"/>
      <c r="W288" s="4">
        <v>93</v>
      </c>
      <c r="X288" s="6">
        <v>2178.22</v>
      </c>
      <c r="Y288" s="4"/>
      <c r="Z288" s="6"/>
      <c r="AA288" s="5"/>
      <c r="AB288" s="5"/>
      <c r="AC288" s="4">
        <v>5</v>
      </c>
      <c r="AD288" s="6">
        <v>114.28</v>
      </c>
      <c r="AE288" s="4"/>
      <c r="AF288" s="6"/>
      <c r="AG288" s="5"/>
      <c r="AH288" s="5"/>
      <c r="AI288" s="4">
        <v>20</v>
      </c>
      <c r="AJ288" s="6">
        <v>502</v>
      </c>
      <c r="AK288" s="4"/>
      <c r="AL288" s="6"/>
      <c r="AM288" s="5"/>
      <c r="AN288" s="5"/>
      <c r="AO288" s="4">
        <v>34</v>
      </c>
      <c r="AP288" s="6">
        <v>920.7</v>
      </c>
      <c r="AQ288" s="4"/>
      <c r="AR288" s="6"/>
      <c r="AS288" s="5"/>
      <c r="AT288" s="5"/>
      <c r="AU288" s="4">
        <v>28</v>
      </c>
      <c r="AV288" s="6">
        <v>590.4</v>
      </c>
      <c r="AW288" s="4"/>
      <c r="AX288" s="6"/>
      <c r="AY288" s="5"/>
      <c r="AZ288" s="5"/>
      <c r="BA288" s="4">
        <v>11</v>
      </c>
      <c r="BB288" s="6">
        <v>386.65</v>
      </c>
      <c r="BC288" s="4"/>
      <c r="BD288" s="6"/>
      <c r="BE288" s="5"/>
      <c r="BF288" s="5"/>
      <c r="BG288" s="4"/>
      <c r="BH288" s="6"/>
      <c r="BI288" s="4"/>
      <c r="BJ288" s="6"/>
      <c r="BK288" s="5"/>
      <c r="BL288" s="5"/>
      <c r="BM288" s="4">
        <v>6</v>
      </c>
      <c r="BN288" s="6">
        <v>134.46</v>
      </c>
      <c r="BO288" s="4"/>
      <c r="BP288" s="6"/>
      <c r="BQ288" s="5"/>
      <c r="BR288" s="5"/>
      <c r="BS288" s="4"/>
      <c r="BT288" s="6"/>
      <c r="BU288" s="4"/>
      <c r="BV288" s="6"/>
      <c r="BW288" s="5"/>
      <c r="BX288" s="5"/>
      <c r="BY288" s="4"/>
      <c r="BZ288" s="6"/>
      <c r="CA288" s="4"/>
      <c r="CB288" s="6"/>
      <c r="CC288" s="5"/>
      <c r="CD288" s="5"/>
      <c r="CE288" s="4">
        <v>17</v>
      </c>
      <c r="CF288" s="6">
        <v>449.21</v>
      </c>
      <c r="CG288" s="4"/>
      <c r="CH288" s="6"/>
      <c r="CI288" s="5"/>
      <c r="CJ288" s="5"/>
      <c r="CK288" s="4">
        <v>2</v>
      </c>
      <c r="CL288" s="6">
        <v>85.98</v>
      </c>
      <c r="CM288" s="4"/>
      <c r="CN288" s="6"/>
      <c r="CO288" s="5"/>
      <c r="CP288" s="5"/>
      <c r="CQ288" s="4">
        <v>1</v>
      </c>
      <c r="CR288" s="6">
        <v>26.65</v>
      </c>
      <c r="CS288" s="4"/>
      <c r="CT288" s="6"/>
      <c r="CU288" s="5"/>
      <c r="CV288" s="5"/>
      <c r="CW288" s="4"/>
      <c r="CX288" s="6"/>
      <c r="CY288" s="4"/>
      <c r="CZ288" s="6"/>
      <c r="DA288" s="5"/>
      <c r="DB288" s="5"/>
      <c r="DC288" s="4"/>
      <c r="DD288" s="6"/>
      <c r="DE288" s="4"/>
      <c r="DF288" s="6"/>
      <c r="DG288" s="5"/>
      <c r="DH288" s="5"/>
      <c r="DI288" s="4"/>
      <c r="DJ288" s="6"/>
      <c r="DK288" s="4"/>
      <c r="DL288" s="6"/>
      <c r="DM288" s="5"/>
      <c r="DN288" s="5"/>
      <c r="DO288" s="4">
        <v>10</v>
      </c>
      <c r="DP288" s="6">
        <v>224.18</v>
      </c>
      <c r="DQ288" s="4"/>
      <c r="DR288" s="6"/>
      <c r="DS288" s="5"/>
      <c r="DT288" s="5"/>
      <c r="DU288" s="4"/>
      <c r="DV288" s="6"/>
      <c r="DW288" s="4"/>
      <c r="DX288" s="6"/>
      <c r="DY288" s="5"/>
      <c r="DZ288" s="5"/>
      <c r="EA288" s="4"/>
      <c r="EB288" s="6"/>
      <c r="EC288" s="4"/>
      <c r="ED288" s="6"/>
      <c r="EE288" s="5"/>
      <c r="EF288" s="5"/>
      <c r="EG288" s="4"/>
      <c r="EH288" s="6"/>
      <c r="EI288" s="4"/>
      <c r="EJ288" s="6"/>
      <c r="EK288" s="5"/>
      <c r="EL288" s="5"/>
      <c r="EM288" s="4"/>
      <c r="EN288" s="6"/>
      <c r="EO288" s="4"/>
      <c r="EP288" s="6"/>
      <c r="EQ288" s="5"/>
      <c r="ER288" s="5"/>
      <c r="ES288" s="4"/>
      <c r="ET288" s="6"/>
      <c r="EU288" s="4"/>
      <c r="EV288" s="6"/>
      <c r="EW288" s="5"/>
      <c r="EX288" s="5"/>
      <c r="EY288" s="4"/>
      <c r="EZ288" s="6"/>
      <c r="FA288" s="4"/>
      <c r="FB288" s="6"/>
      <c r="FC288" s="5"/>
      <c r="FD288" s="5"/>
      <c r="FE288" s="4"/>
      <c r="FF288" s="6"/>
      <c r="FG288" s="4"/>
      <c r="FH288" s="6"/>
      <c r="FI288" s="5"/>
      <c r="FJ288" s="5"/>
      <c r="FK288" s="4"/>
      <c r="FL288" s="6"/>
      <c r="FM288" s="4"/>
      <c r="FN288" s="6"/>
      <c r="FO288" s="5"/>
      <c r="FP288" s="5"/>
      <c r="FQ288" s="4"/>
      <c r="FR288" s="6"/>
      <c r="FS288" s="4"/>
      <c r="FT288" s="6"/>
      <c r="FU288" s="5"/>
      <c r="FV288" s="5"/>
      <c r="FW288" s="4"/>
      <c r="FX288" s="6"/>
      <c r="FY288" s="4"/>
      <c r="FZ288" s="6"/>
      <c r="GA288" s="5"/>
      <c r="GB288" s="5"/>
      <c r="GC288" s="4"/>
      <c r="GD288" s="6"/>
      <c r="GE288" s="4"/>
      <c r="GF288" s="6"/>
      <c r="GG288" s="5"/>
      <c r="GH288" s="5"/>
      <c r="GI288" s="4"/>
      <c r="GJ288" s="6"/>
      <c r="GK288" s="4"/>
      <c r="GL288" s="6"/>
      <c r="GM288" s="5"/>
      <c r="GN288" s="5"/>
      <c r="GO288" s="4"/>
      <c r="GP288" s="6"/>
      <c r="GQ288" s="4"/>
      <c r="GR288" s="6"/>
      <c r="GS288" s="5"/>
      <c r="GT288" s="5"/>
      <c r="GU288" s="4"/>
      <c r="GV288" s="6"/>
      <c r="GW288" s="4"/>
      <c r="GX288" s="6"/>
      <c r="GY288" s="5"/>
      <c r="GZ288" s="5"/>
      <c r="HA288" s="4"/>
      <c r="HB288" s="6"/>
      <c r="HC288" s="4"/>
      <c r="HD288" s="6"/>
      <c r="HE288" s="5"/>
      <c r="HF288" s="5"/>
      <c r="HG288" s="4"/>
      <c r="HH288" s="6"/>
      <c r="HI288" s="4"/>
      <c r="HJ288" s="6"/>
      <c r="HK288" s="5"/>
      <c r="HL288" s="5"/>
      <c r="HM288" s="4"/>
      <c r="HN288" s="6"/>
      <c r="HO288" s="4"/>
      <c r="HP288" s="6"/>
      <c r="HQ288" s="5"/>
      <c r="HR288" s="5"/>
      <c r="HS288" s="4"/>
      <c r="HT288" s="6"/>
      <c r="HU288" s="4"/>
      <c r="HV288" s="6"/>
      <c r="HW288" s="5"/>
      <c r="HX288" s="5"/>
      <c r="HY288" s="4"/>
      <c r="HZ288" s="6"/>
      <c r="IA288" s="4"/>
      <c r="IB288" s="6"/>
      <c r="IC288" s="5"/>
      <c r="ID288" s="5"/>
      <c r="IE288" s="4"/>
      <c r="IF288" s="6"/>
      <c r="IG288" s="4"/>
      <c r="IH288" s="6"/>
      <c r="II288" s="5"/>
      <c r="IJ288" s="5"/>
      <c r="IK288" s="4"/>
      <c r="IL288" s="6"/>
      <c r="IM288" s="4"/>
      <c r="IN288" s="6"/>
      <c r="IO288" s="5"/>
      <c r="IP288" s="5"/>
      <c r="IQ288" s="4"/>
      <c r="IR288" s="6"/>
      <c r="IS288" s="4"/>
      <c r="IT288" s="6"/>
      <c r="IU288" s="5"/>
      <c r="IV288" s="5"/>
      <c r="IW288" s="4"/>
      <c r="IX288" s="6"/>
      <c r="IY288" s="4"/>
      <c r="IZ288" s="6"/>
      <c r="JA288" s="5"/>
      <c r="JB288" s="5"/>
      <c r="JC288" s="4"/>
      <c r="JD288" s="6"/>
      <c r="JE288" s="4"/>
      <c r="JF288" s="6"/>
      <c r="JG288" s="5"/>
      <c r="JH288" s="5"/>
      <c r="JI288" s="4"/>
      <c r="JJ288" s="6"/>
      <c r="JK288" s="4"/>
      <c r="JL288" s="6"/>
      <c r="JM288" s="5"/>
      <c r="JN288" s="5"/>
      <c r="JO288" s="4"/>
      <c r="JP288" s="6"/>
      <c r="JQ288" s="4"/>
      <c r="JR288" s="6"/>
      <c r="JS288" s="5"/>
      <c r="JT288" s="5"/>
      <c r="JU288" s="4"/>
      <c r="JV288" s="6"/>
      <c r="JW288" s="4"/>
      <c r="JX288" s="6"/>
      <c r="JY288" s="5"/>
      <c r="JZ288" s="5"/>
      <c r="KA288" s="4"/>
      <c r="KB288" s="6"/>
      <c r="KC288" s="4"/>
      <c r="KD288" s="6"/>
      <c r="KE288" s="5"/>
      <c r="KF288" s="5"/>
      <c r="KG288" s="4"/>
      <c r="KH288" s="6"/>
      <c r="KI288" s="4"/>
      <c r="KJ288" s="6"/>
      <c r="KK288" s="5"/>
      <c r="KL288" s="5"/>
    </row>
    <row r="289">
      <c r="A289" s="3" t="s">
        <v>85</v>
      </c>
      <c r="B289" s="3" t="s">
        <v>552</v>
      </c>
      <c r="C289" s="3" t="s">
        <v>522</v>
      </c>
      <c r="D289" s="3" t="s">
        <v>523</v>
      </c>
      <c r="E289" s="3" t="s">
        <v>558</v>
      </c>
      <c r="F289" s="3" t="s">
        <v>558</v>
      </c>
      <c r="G289" s="3" t="s">
        <v>558</v>
      </c>
      <c r="H289" s="3" t="s">
        <v>104</v>
      </c>
      <c r="I289" s="4"/>
      <c r="J289" s="4">
        <f>=ROUNDDOWN({0},0)</f>
      </c>
      <c r="K289" s="4"/>
      <c r="L289" s="5">
        <v>1</v>
      </c>
      <c r="M289" s="4"/>
      <c r="N289" s="4">
        <f>=ROUNDDOWN({0},0)</f>
      </c>
      <c r="O289" s="4"/>
      <c r="P289" s="5"/>
      <c r="Q289" s="4">
        <v>5</v>
      </c>
      <c r="R289" s="6">
        <v>163</v>
      </c>
      <c r="S289" s="4"/>
      <c r="T289" s="6"/>
      <c r="U289" s="5"/>
      <c r="V289" s="5"/>
      <c r="W289" s="4"/>
      <c r="X289" s="6"/>
      <c r="Y289" s="4"/>
      <c r="Z289" s="6"/>
      <c r="AA289" s="5"/>
      <c r="AB289" s="5"/>
      <c r="AC289" s="4"/>
      <c r="AD289" s="6"/>
      <c r="AE289" s="4"/>
      <c r="AF289" s="6"/>
      <c r="AG289" s="5"/>
      <c r="AH289" s="5"/>
      <c r="AI289" s="4"/>
      <c r="AJ289" s="6"/>
      <c r="AK289" s="4"/>
      <c r="AL289" s="6"/>
      <c r="AM289" s="5"/>
      <c r="AN289" s="5"/>
      <c r="AO289" s="4"/>
      <c r="AP289" s="6"/>
      <c r="AQ289" s="4"/>
      <c r="AR289" s="6"/>
      <c r="AS289" s="5"/>
      <c r="AT289" s="5"/>
      <c r="AU289" s="4"/>
      <c r="AV289" s="6"/>
      <c r="AW289" s="4"/>
      <c r="AX289" s="6"/>
      <c r="AY289" s="5"/>
      <c r="AZ289" s="5"/>
      <c r="BA289" s="4"/>
      <c r="BB289" s="6"/>
      <c r="BC289" s="4"/>
      <c r="BD289" s="6"/>
      <c r="BE289" s="5"/>
      <c r="BF289" s="5"/>
      <c r="BG289" s="4">
        <v>4</v>
      </c>
      <c r="BH289" s="6">
        <v>140</v>
      </c>
      <c r="BI289" s="4"/>
      <c r="BJ289" s="6"/>
      <c r="BK289" s="5"/>
      <c r="BL289" s="5"/>
      <c r="BM289" s="4"/>
      <c r="BN289" s="6"/>
      <c r="BO289" s="4"/>
      <c r="BP289" s="6"/>
      <c r="BQ289" s="5"/>
      <c r="BR289" s="5"/>
      <c r="BS289" s="4">
        <v>1</v>
      </c>
      <c r="BT289" s="6">
        <v>23</v>
      </c>
      <c r="BU289" s="4"/>
      <c r="BV289" s="6"/>
      <c r="BW289" s="5"/>
      <c r="BX289" s="5"/>
      <c r="BY289" s="4"/>
      <c r="BZ289" s="6"/>
      <c r="CA289" s="4"/>
      <c r="CB289" s="6"/>
      <c r="CC289" s="5"/>
      <c r="CD289" s="5"/>
      <c r="CE289" s="4"/>
      <c r="CF289" s="6"/>
      <c r="CG289" s="4"/>
      <c r="CH289" s="6"/>
      <c r="CI289" s="5"/>
      <c r="CJ289" s="5"/>
      <c r="CK289" s="4"/>
      <c r="CL289" s="6"/>
      <c r="CM289" s="4"/>
      <c r="CN289" s="6"/>
      <c r="CO289" s="5"/>
      <c r="CP289" s="5"/>
      <c r="CQ289" s="4"/>
      <c r="CR289" s="6"/>
      <c r="CS289" s="4"/>
      <c r="CT289" s="6"/>
      <c r="CU289" s="5"/>
      <c r="CV289" s="5"/>
      <c r="CW289" s="4"/>
      <c r="CX289" s="6"/>
      <c r="CY289" s="4"/>
      <c r="CZ289" s="6"/>
      <c r="DA289" s="5"/>
      <c r="DB289" s="5"/>
      <c r="DC289" s="4"/>
      <c r="DD289" s="6"/>
      <c r="DE289" s="4"/>
      <c r="DF289" s="6"/>
      <c r="DG289" s="5"/>
      <c r="DH289" s="5"/>
      <c r="DI289" s="4"/>
      <c r="DJ289" s="6"/>
      <c r="DK289" s="4"/>
      <c r="DL289" s="6"/>
      <c r="DM289" s="5"/>
      <c r="DN289" s="5"/>
      <c r="DO289" s="4"/>
      <c r="DP289" s="6"/>
      <c r="DQ289" s="4"/>
      <c r="DR289" s="6"/>
      <c r="DS289" s="5"/>
      <c r="DT289" s="5"/>
      <c r="DU289" s="4"/>
      <c r="DV289" s="6"/>
      <c r="DW289" s="4"/>
      <c r="DX289" s="6"/>
      <c r="DY289" s="5"/>
      <c r="DZ289" s="5"/>
      <c r="EA289" s="4"/>
      <c r="EB289" s="6"/>
      <c r="EC289" s="4"/>
      <c r="ED289" s="6"/>
      <c r="EE289" s="5"/>
      <c r="EF289" s="5"/>
      <c r="EG289" s="4"/>
      <c r="EH289" s="6"/>
      <c r="EI289" s="4"/>
      <c r="EJ289" s="6"/>
      <c r="EK289" s="5"/>
      <c r="EL289" s="5"/>
      <c r="EM289" s="4"/>
      <c r="EN289" s="6"/>
      <c r="EO289" s="4"/>
      <c r="EP289" s="6"/>
      <c r="EQ289" s="5"/>
      <c r="ER289" s="5"/>
      <c r="ES289" s="4"/>
      <c r="ET289" s="6"/>
      <c r="EU289" s="4"/>
      <c r="EV289" s="6"/>
      <c r="EW289" s="5"/>
      <c r="EX289" s="5"/>
      <c r="EY289" s="4"/>
      <c r="EZ289" s="6"/>
      <c r="FA289" s="4"/>
      <c r="FB289" s="6"/>
      <c r="FC289" s="5"/>
      <c r="FD289" s="5"/>
      <c r="FE289" s="4"/>
      <c r="FF289" s="6"/>
      <c r="FG289" s="4"/>
      <c r="FH289" s="6"/>
      <c r="FI289" s="5"/>
      <c r="FJ289" s="5"/>
      <c r="FK289" s="4"/>
      <c r="FL289" s="6"/>
      <c r="FM289" s="4"/>
      <c r="FN289" s="6"/>
      <c r="FO289" s="5"/>
      <c r="FP289" s="5"/>
      <c r="FQ289" s="4"/>
      <c r="FR289" s="6"/>
      <c r="FS289" s="4"/>
      <c r="FT289" s="6"/>
      <c r="FU289" s="5"/>
      <c r="FV289" s="5"/>
      <c r="FW289" s="4"/>
      <c r="FX289" s="6"/>
      <c r="FY289" s="4"/>
      <c r="FZ289" s="6"/>
      <c r="GA289" s="5"/>
      <c r="GB289" s="5"/>
      <c r="GC289" s="4"/>
      <c r="GD289" s="6"/>
      <c r="GE289" s="4"/>
      <c r="GF289" s="6"/>
      <c r="GG289" s="5"/>
      <c r="GH289" s="5"/>
      <c r="GI289" s="4"/>
      <c r="GJ289" s="6"/>
      <c r="GK289" s="4"/>
      <c r="GL289" s="6"/>
      <c r="GM289" s="5"/>
      <c r="GN289" s="5"/>
      <c r="GO289" s="4"/>
      <c r="GP289" s="6"/>
      <c r="GQ289" s="4"/>
      <c r="GR289" s="6"/>
      <c r="GS289" s="5"/>
      <c r="GT289" s="5"/>
      <c r="GU289" s="4"/>
      <c r="GV289" s="6"/>
      <c r="GW289" s="4"/>
      <c r="GX289" s="6"/>
      <c r="GY289" s="5"/>
      <c r="GZ289" s="5"/>
      <c r="HA289" s="4"/>
      <c r="HB289" s="6"/>
      <c r="HC289" s="4"/>
      <c r="HD289" s="6"/>
      <c r="HE289" s="5"/>
      <c r="HF289" s="5"/>
      <c r="HG289" s="4"/>
      <c r="HH289" s="6"/>
      <c r="HI289" s="4"/>
      <c r="HJ289" s="6"/>
      <c r="HK289" s="5"/>
      <c r="HL289" s="5"/>
      <c r="HM289" s="4"/>
      <c r="HN289" s="6"/>
      <c r="HO289" s="4"/>
      <c r="HP289" s="6"/>
      <c r="HQ289" s="5"/>
      <c r="HR289" s="5"/>
      <c r="HS289" s="4"/>
      <c r="HT289" s="6"/>
      <c r="HU289" s="4"/>
      <c r="HV289" s="6"/>
      <c r="HW289" s="5"/>
      <c r="HX289" s="5"/>
      <c r="HY289" s="4"/>
      <c r="HZ289" s="6"/>
      <c r="IA289" s="4"/>
      <c r="IB289" s="6"/>
      <c r="IC289" s="5"/>
      <c r="ID289" s="5"/>
      <c r="IE289" s="4"/>
      <c r="IF289" s="6"/>
      <c r="IG289" s="4"/>
      <c r="IH289" s="6"/>
      <c r="II289" s="5"/>
      <c r="IJ289" s="5"/>
      <c r="IK289" s="4"/>
      <c r="IL289" s="6"/>
      <c r="IM289" s="4"/>
      <c r="IN289" s="6"/>
      <c r="IO289" s="5"/>
      <c r="IP289" s="5"/>
      <c r="IQ289" s="4"/>
      <c r="IR289" s="6"/>
      <c r="IS289" s="4"/>
      <c r="IT289" s="6"/>
      <c r="IU289" s="5"/>
      <c r="IV289" s="5"/>
      <c r="IW289" s="4"/>
      <c r="IX289" s="6"/>
      <c r="IY289" s="4"/>
      <c r="IZ289" s="6"/>
      <c r="JA289" s="5"/>
      <c r="JB289" s="5"/>
      <c r="JC289" s="4"/>
      <c r="JD289" s="6"/>
      <c r="JE289" s="4"/>
      <c r="JF289" s="6"/>
      <c r="JG289" s="5"/>
      <c r="JH289" s="5"/>
      <c r="JI289" s="4"/>
      <c r="JJ289" s="6"/>
      <c r="JK289" s="4"/>
      <c r="JL289" s="6"/>
      <c r="JM289" s="5"/>
      <c r="JN289" s="5"/>
      <c r="JO289" s="4"/>
      <c r="JP289" s="6"/>
      <c r="JQ289" s="4"/>
      <c r="JR289" s="6"/>
      <c r="JS289" s="5"/>
      <c r="JT289" s="5"/>
      <c r="JU289" s="4"/>
      <c r="JV289" s="6"/>
      <c r="JW289" s="4"/>
      <c r="JX289" s="6"/>
      <c r="JY289" s="5"/>
      <c r="JZ289" s="5"/>
      <c r="KA289" s="4"/>
      <c r="KB289" s="6"/>
      <c r="KC289" s="4"/>
      <c r="KD289" s="6"/>
      <c r="KE289" s="5"/>
      <c r="KF289" s="5"/>
      <c r="KG289" s="4"/>
      <c r="KH289" s="6"/>
      <c r="KI289" s="4"/>
      <c r="KJ289" s="6"/>
      <c r="KK289" s="5"/>
      <c r="KL289" s="5"/>
    </row>
    <row r="290">
      <c r="A290" s="3" t="s">
        <v>85</v>
      </c>
      <c r="B290" s="3" t="s">
        <v>552</v>
      </c>
      <c r="C290" s="3" t="s">
        <v>522</v>
      </c>
      <c r="D290" s="3" t="s">
        <v>523</v>
      </c>
      <c r="E290" s="3" t="s">
        <v>583</v>
      </c>
      <c r="F290" s="3" t="s">
        <v>584</v>
      </c>
      <c r="G290" s="3" t="s">
        <v>585</v>
      </c>
      <c r="H290" s="3" t="s">
        <v>96</v>
      </c>
      <c r="I290" s="4"/>
      <c r="J290" s="4">
        <f>=ROUNDDOWN({0},0)</f>
      </c>
      <c r="K290" s="4"/>
      <c r="L290" s="5"/>
      <c r="M290" s="4"/>
      <c r="N290" s="4">
        <f>=ROUNDDOWN({0},0)</f>
      </c>
      <c r="O290" s="4"/>
      <c r="P290" s="5"/>
      <c r="Q290" s="4"/>
      <c r="R290" s="6"/>
      <c r="S290" s="4"/>
      <c r="T290" s="6"/>
      <c r="U290" s="5"/>
      <c r="V290" s="5"/>
      <c r="W290" s="4"/>
      <c r="X290" s="6"/>
      <c r="Y290" s="4"/>
      <c r="Z290" s="6"/>
      <c r="AA290" s="5"/>
      <c r="AB290" s="5"/>
      <c r="AC290" s="4"/>
      <c r="AD290" s="6"/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/>
      <c r="AP290" s="6"/>
      <c r="AQ290" s="4"/>
      <c r="AR290" s="6"/>
      <c r="AS290" s="5"/>
      <c r="AT290" s="5"/>
      <c r="AU290" s="4"/>
      <c r="AV290" s="6"/>
      <c r="AW290" s="4"/>
      <c r="AX290" s="6"/>
      <c r="AY290" s="5"/>
      <c r="AZ290" s="5"/>
      <c r="BA290" s="4"/>
      <c r="BB290" s="6"/>
      <c r="BC290" s="4"/>
      <c r="BD290" s="6"/>
      <c r="BE290" s="5"/>
      <c r="BF290" s="5"/>
      <c r="BG290" s="4"/>
      <c r="BH290" s="6"/>
      <c r="BI290" s="4"/>
      <c r="BJ290" s="6"/>
      <c r="BK290" s="5"/>
      <c r="BL290" s="5"/>
      <c r="BM290" s="4"/>
      <c r="BN290" s="6"/>
      <c r="BO290" s="4"/>
      <c r="BP290" s="6"/>
      <c r="BQ290" s="5"/>
      <c r="BR290" s="5"/>
      <c r="BS290" s="4"/>
      <c r="BT290" s="6"/>
      <c r="BU290" s="4"/>
      <c r="BV290" s="6"/>
      <c r="BW290" s="5"/>
      <c r="BX290" s="5"/>
      <c r="BY290" s="4"/>
      <c r="BZ290" s="6"/>
      <c r="CA290" s="4"/>
      <c r="CB290" s="6"/>
      <c r="CC290" s="5"/>
      <c r="CD290" s="5"/>
      <c r="CE290" s="4"/>
      <c r="CF290" s="6"/>
      <c r="CG290" s="4"/>
      <c r="CH290" s="6"/>
      <c r="CI290" s="5"/>
      <c r="CJ290" s="5"/>
      <c r="CK290" s="4"/>
      <c r="CL290" s="6"/>
      <c r="CM290" s="4"/>
      <c r="CN290" s="6"/>
      <c r="CO290" s="5"/>
      <c r="CP290" s="5"/>
      <c r="CQ290" s="4"/>
      <c r="CR290" s="6"/>
      <c r="CS290" s="4"/>
      <c r="CT290" s="6"/>
      <c r="CU290" s="5"/>
      <c r="CV290" s="5"/>
      <c r="CW290" s="4"/>
      <c r="CX290" s="6"/>
      <c r="CY290" s="4"/>
      <c r="CZ290" s="6"/>
      <c r="DA290" s="5"/>
      <c r="DB290" s="5"/>
      <c r="DC290" s="4"/>
      <c r="DD290" s="6"/>
      <c r="DE290" s="4"/>
      <c r="DF290" s="6"/>
      <c r="DG290" s="5"/>
      <c r="DH290" s="5"/>
      <c r="DI290" s="4"/>
      <c r="DJ290" s="6"/>
      <c r="DK290" s="4"/>
      <c r="DL290" s="6"/>
      <c r="DM290" s="5"/>
      <c r="DN290" s="5"/>
      <c r="DO290" s="4"/>
      <c r="DP290" s="6"/>
      <c r="DQ290" s="4"/>
      <c r="DR290" s="6"/>
      <c r="DS290" s="5"/>
      <c r="DT290" s="5"/>
      <c r="DU290" s="4"/>
      <c r="DV290" s="6"/>
      <c r="DW290" s="4"/>
      <c r="DX290" s="6"/>
      <c r="DY290" s="5"/>
      <c r="DZ290" s="5"/>
      <c r="EA290" s="4"/>
      <c r="EB290" s="6"/>
      <c r="EC290" s="4"/>
      <c r="ED290" s="6"/>
      <c r="EE290" s="5"/>
      <c r="EF290" s="5"/>
      <c r="EG290" s="4"/>
      <c r="EH290" s="6"/>
      <c r="EI290" s="4"/>
      <c r="EJ290" s="6"/>
      <c r="EK290" s="5"/>
      <c r="EL290" s="5"/>
      <c r="EM290" s="4"/>
      <c r="EN290" s="6"/>
      <c r="EO290" s="4"/>
      <c r="EP290" s="6"/>
      <c r="EQ290" s="5"/>
      <c r="ER290" s="5"/>
      <c r="ES290" s="4"/>
      <c r="ET290" s="6"/>
      <c r="EU290" s="4"/>
      <c r="EV290" s="6"/>
      <c r="EW290" s="5"/>
      <c r="EX290" s="5"/>
      <c r="EY290" s="4"/>
      <c r="EZ290" s="6"/>
      <c r="FA290" s="4"/>
      <c r="FB290" s="6"/>
      <c r="FC290" s="5"/>
      <c r="FD290" s="5"/>
      <c r="FE290" s="4"/>
      <c r="FF290" s="6"/>
      <c r="FG290" s="4"/>
      <c r="FH290" s="6"/>
      <c r="FI290" s="5"/>
      <c r="FJ290" s="5"/>
      <c r="FK290" s="4"/>
      <c r="FL290" s="6"/>
      <c r="FM290" s="4"/>
      <c r="FN290" s="6"/>
      <c r="FO290" s="5"/>
      <c r="FP290" s="5"/>
      <c r="FQ290" s="4"/>
      <c r="FR290" s="6"/>
      <c r="FS290" s="4"/>
      <c r="FT290" s="6"/>
      <c r="FU290" s="5"/>
      <c r="FV290" s="5"/>
      <c r="FW290" s="4"/>
      <c r="FX290" s="6"/>
      <c r="FY290" s="4"/>
      <c r="FZ290" s="6"/>
      <c r="GA290" s="5"/>
      <c r="GB290" s="5"/>
      <c r="GC290" s="4"/>
      <c r="GD290" s="6"/>
      <c r="GE290" s="4"/>
      <c r="GF290" s="6"/>
      <c r="GG290" s="5"/>
      <c r="GH290" s="5"/>
      <c r="GI290" s="4"/>
      <c r="GJ290" s="6"/>
      <c r="GK290" s="4"/>
      <c r="GL290" s="6"/>
      <c r="GM290" s="5"/>
      <c r="GN290" s="5"/>
      <c r="GO290" s="4"/>
      <c r="GP290" s="6"/>
      <c r="GQ290" s="4"/>
      <c r="GR290" s="6"/>
      <c r="GS290" s="5"/>
      <c r="GT290" s="5"/>
      <c r="GU290" s="4"/>
      <c r="GV290" s="6"/>
      <c r="GW290" s="4"/>
      <c r="GX290" s="6"/>
      <c r="GY290" s="5"/>
      <c r="GZ290" s="5"/>
      <c r="HA290" s="4"/>
      <c r="HB290" s="6"/>
      <c r="HC290" s="4"/>
      <c r="HD290" s="6"/>
      <c r="HE290" s="5"/>
      <c r="HF290" s="5"/>
      <c r="HG290" s="4"/>
      <c r="HH290" s="6"/>
      <c r="HI290" s="4"/>
      <c r="HJ290" s="6"/>
      <c r="HK290" s="5"/>
      <c r="HL290" s="5"/>
      <c r="HM290" s="4"/>
      <c r="HN290" s="6"/>
      <c r="HO290" s="4"/>
      <c r="HP290" s="6"/>
      <c r="HQ290" s="5"/>
      <c r="HR290" s="5"/>
      <c r="HS290" s="4"/>
      <c r="HT290" s="6"/>
      <c r="HU290" s="4"/>
      <c r="HV290" s="6"/>
      <c r="HW290" s="5"/>
      <c r="HX290" s="5"/>
      <c r="HY290" s="4"/>
      <c r="HZ290" s="6"/>
      <c r="IA290" s="4"/>
      <c r="IB290" s="6"/>
      <c r="IC290" s="5"/>
      <c r="ID290" s="5"/>
      <c r="IE290" s="4"/>
      <c r="IF290" s="6"/>
      <c r="IG290" s="4"/>
      <c r="IH290" s="6"/>
      <c r="II290" s="5"/>
      <c r="IJ290" s="5"/>
      <c r="IK290" s="4"/>
      <c r="IL290" s="6"/>
      <c r="IM290" s="4"/>
      <c r="IN290" s="6"/>
      <c r="IO290" s="5"/>
      <c r="IP290" s="5"/>
      <c r="IQ290" s="4"/>
      <c r="IR290" s="6"/>
      <c r="IS290" s="4"/>
      <c r="IT290" s="6"/>
      <c r="IU290" s="5"/>
      <c r="IV290" s="5"/>
      <c r="IW290" s="4"/>
      <c r="IX290" s="6"/>
      <c r="IY290" s="4"/>
      <c r="IZ290" s="6"/>
      <c r="JA290" s="5"/>
      <c r="JB290" s="5"/>
      <c r="JC290" s="4"/>
      <c r="JD290" s="6"/>
      <c r="JE290" s="4"/>
      <c r="JF290" s="6"/>
      <c r="JG290" s="5"/>
      <c r="JH290" s="5"/>
      <c r="JI290" s="4"/>
      <c r="JJ290" s="6"/>
      <c r="JK290" s="4"/>
      <c r="JL290" s="6"/>
      <c r="JM290" s="5"/>
      <c r="JN290" s="5"/>
      <c r="JO290" s="4"/>
      <c r="JP290" s="6"/>
      <c r="JQ290" s="4"/>
      <c r="JR290" s="6"/>
      <c r="JS290" s="5"/>
      <c r="JT290" s="5"/>
      <c r="JU290" s="4"/>
      <c r="JV290" s="6"/>
      <c r="JW290" s="4"/>
      <c r="JX290" s="6"/>
      <c r="JY290" s="5"/>
      <c r="JZ290" s="5"/>
      <c r="KA290" s="4"/>
      <c r="KB290" s="6"/>
      <c r="KC290" s="4"/>
      <c r="KD290" s="6"/>
      <c r="KE290" s="5"/>
      <c r="KF290" s="5"/>
      <c r="KG290" s="4"/>
      <c r="KH290" s="6"/>
      <c r="KI290" s="4"/>
      <c r="KJ290" s="6"/>
      <c r="KK290" s="5"/>
      <c r="KL290" s="5"/>
    </row>
    <row r="291">
      <c r="A291" s="3" t="s">
        <v>85</v>
      </c>
      <c r="B291" s="3" t="s">
        <v>552</v>
      </c>
      <c r="C291" s="3" t="s">
        <v>522</v>
      </c>
      <c r="D291" s="3" t="s">
        <v>528</v>
      </c>
      <c r="E291" s="3" t="s">
        <v>581</v>
      </c>
      <c r="F291" s="3" t="s">
        <v>581</v>
      </c>
      <c r="G291" s="3" t="s">
        <v>581</v>
      </c>
      <c r="H291" s="3" t="s">
        <v>129</v>
      </c>
      <c r="I291" s="4"/>
      <c r="J291" s="4">
        <f>=ROUNDDOWN({0},0)</f>
      </c>
      <c r="K291" s="4"/>
      <c r="L291" s="5"/>
      <c r="M291" s="4"/>
      <c r="N291" s="4">
        <f>=ROUNDDOWN({0},0)</f>
      </c>
      <c r="O291" s="4"/>
      <c r="P291" s="5"/>
      <c r="Q291" s="4">
        <v>75</v>
      </c>
      <c r="R291" s="6">
        <v>1121.14</v>
      </c>
      <c r="S291" s="4"/>
      <c r="T291" s="6"/>
      <c r="U291" s="5"/>
      <c r="V291" s="5"/>
      <c r="W291" s="4">
        <v>17</v>
      </c>
      <c r="X291" s="6">
        <v>309.4</v>
      </c>
      <c r="Y291" s="4"/>
      <c r="Z291" s="6"/>
      <c r="AA291" s="5"/>
      <c r="AB291" s="5"/>
      <c r="AC291" s="4">
        <v>1</v>
      </c>
      <c r="AD291" s="6">
        <v>9.56</v>
      </c>
      <c r="AE291" s="4"/>
      <c r="AF291" s="6"/>
      <c r="AG291" s="5"/>
      <c r="AH291" s="5"/>
      <c r="AI291" s="4">
        <v>1</v>
      </c>
      <c r="AJ291" s="6">
        <v>23.58</v>
      </c>
      <c r="AK291" s="4"/>
      <c r="AL291" s="6"/>
      <c r="AM291" s="5"/>
      <c r="AN291" s="5"/>
      <c r="AO291" s="4">
        <v>8</v>
      </c>
      <c r="AP291" s="6">
        <v>139.23</v>
      </c>
      <c r="AQ291" s="4"/>
      <c r="AR291" s="6"/>
      <c r="AS291" s="5"/>
      <c r="AT291" s="5"/>
      <c r="AU291" s="4"/>
      <c r="AV291" s="6"/>
      <c r="AW291" s="4"/>
      <c r="AX291" s="6"/>
      <c r="AY291" s="5"/>
      <c r="AZ291" s="5"/>
      <c r="BA291" s="4">
        <v>41</v>
      </c>
      <c r="BB291" s="6">
        <v>557.05</v>
      </c>
      <c r="BC291" s="4"/>
      <c r="BD291" s="6"/>
      <c r="BE291" s="5"/>
      <c r="BF291" s="5"/>
      <c r="BG291" s="4"/>
      <c r="BH291" s="6"/>
      <c r="BI291" s="4"/>
      <c r="BJ291" s="6"/>
      <c r="BK291" s="5"/>
      <c r="BL291" s="5"/>
      <c r="BM291" s="4"/>
      <c r="BN291" s="6"/>
      <c r="BO291" s="4"/>
      <c r="BP291" s="6"/>
      <c r="BQ291" s="5"/>
      <c r="BR291" s="5"/>
      <c r="BS291" s="4">
        <v>7</v>
      </c>
      <c r="BT291" s="6">
        <v>82.32</v>
      </c>
      <c r="BU291" s="4"/>
      <c r="BV291" s="6"/>
      <c r="BW291" s="5"/>
      <c r="BX291" s="5"/>
      <c r="BY291" s="4"/>
      <c r="BZ291" s="6"/>
      <c r="CA291" s="4"/>
      <c r="CB291" s="6"/>
      <c r="CC291" s="5"/>
      <c r="CD291" s="5"/>
      <c r="CE291" s="4"/>
      <c r="CF291" s="6"/>
      <c r="CG291" s="4"/>
      <c r="CH291" s="6"/>
      <c r="CI291" s="5"/>
      <c r="CJ291" s="5"/>
      <c r="CK291" s="4"/>
      <c r="CL291" s="6"/>
      <c r="CM291" s="4"/>
      <c r="CN291" s="6"/>
      <c r="CO291" s="5"/>
      <c r="CP291" s="5"/>
      <c r="CQ291" s="4"/>
      <c r="CR291" s="6"/>
      <c r="CS291" s="4"/>
      <c r="CT291" s="6"/>
      <c r="CU291" s="5"/>
      <c r="CV291" s="5"/>
      <c r="CW291" s="4"/>
      <c r="CX291" s="6"/>
      <c r="CY291" s="4"/>
      <c r="CZ291" s="6"/>
      <c r="DA291" s="5"/>
      <c r="DB291" s="5"/>
      <c r="DC291" s="4"/>
      <c r="DD291" s="6"/>
      <c r="DE291" s="4"/>
      <c r="DF291" s="6"/>
      <c r="DG291" s="5"/>
      <c r="DH291" s="5"/>
      <c r="DI291" s="4"/>
      <c r="DJ291" s="6"/>
      <c r="DK291" s="4"/>
      <c r="DL291" s="6"/>
      <c r="DM291" s="5"/>
      <c r="DN291" s="5"/>
      <c r="DO291" s="4"/>
      <c r="DP291" s="6"/>
      <c r="DQ291" s="4"/>
      <c r="DR291" s="6"/>
      <c r="DS291" s="5"/>
      <c r="DT291" s="5"/>
      <c r="DU291" s="4"/>
      <c r="DV291" s="6"/>
      <c r="DW291" s="4"/>
      <c r="DX291" s="6"/>
      <c r="DY291" s="5"/>
      <c r="DZ291" s="5"/>
      <c r="EA291" s="4"/>
      <c r="EB291" s="6"/>
      <c r="EC291" s="4"/>
      <c r="ED291" s="6"/>
      <c r="EE291" s="5"/>
      <c r="EF291" s="5"/>
      <c r="EG291" s="4"/>
      <c r="EH291" s="6"/>
      <c r="EI291" s="4"/>
      <c r="EJ291" s="6"/>
      <c r="EK291" s="5"/>
      <c r="EL291" s="5"/>
      <c r="EM291" s="4"/>
      <c r="EN291" s="6"/>
      <c r="EO291" s="4"/>
      <c r="EP291" s="6"/>
      <c r="EQ291" s="5"/>
      <c r="ER291" s="5"/>
      <c r="ES291" s="4"/>
      <c r="ET291" s="6"/>
      <c r="EU291" s="4"/>
      <c r="EV291" s="6"/>
      <c r="EW291" s="5"/>
      <c r="EX291" s="5"/>
      <c r="EY291" s="4"/>
      <c r="EZ291" s="6"/>
      <c r="FA291" s="4"/>
      <c r="FB291" s="6"/>
      <c r="FC291" s="5"/>
      <c r="FD291" s="5"/>
      <c r="FE291" s="4"/>
      <c r="FF291" s="6"/>
      <c r="FG291" s="4"/>
      <c r="FH291" s="6"/>
      <c r="FI291" s="5"/>
      <c r="FJ291" s="5"/>
      <c r="FK291" s="4"/>
      <c r="FL291" s="6"/>
      <c r="FM291" s="4"/>
      <c r="FN291" s="6"/>
      <c r="FO291" s="5"/>
      <c r="FP291" s="5"/>
      <c r="FQ291" s="4"/>
      <c r="FR291" s="6"/>
      <c r="FS291" s="4"/>
      <c r="FT291" s="6"/>
      <c r="FU291" s="5"/>
      <c r="FV291" s="5"/>
      <c r="FW291" s="4"/>
      <c r="FX291" s="6"/>
      <c r="FY291" s="4"/>
      <c r="FZ291" s="6"/>
      <c r="GA291" s="5"/>
      <c r="GB291" s="5"/>
      <c r="GC291" s="4"/>
      <c r="GD291" s="6"/>
      <c r="GE291" s="4"/>
      <c r="GF291" s="6"/>
      <c r="GG291" s="5"/>
      <c r="GH291" s="5"/>
      <c r="GI291" s="4"/>
      <c r="GJ291" s="6"/>
      <c r="GK291" s="4"/>
      <c r="GL291" s="6"/>
      <c r="GM291" s="5"/>
      <c r="GN291" s="5"/>
      <c r="GO291" s="4"/>
      <c r="GP291" s="6"/>
      <c r="GQ291" s="4"/>
      <c r="GR291" s="6"/>
      <c r="GS291" s="5"/>
      <c r="GT291" s="5"/>
      <c r="GU291" s="4"/>
      <c r="GV291" s="6"/>
      <c r="GW291" s="4"/>
      <c r="GX291" s="6"/>
      <c r="GY291" s="5"/>
      <c r="GZ291" s="5"/>
      <c r="HA291" s="4"/>
      <c r="HB291" s="6"/>
      <c r="HC291" s="4"/>
      <c r="HD291" s="6"/>
      <c r="HE291" s="5"/>
      <c r="HF291" s="5"/>
      <c r="HG291" s="4"/>
      <c r="HH291" s="6"/>
      <c r="HI291" s="4"/>
      <c r="HJ291" s="6"/>
      <c r="HK291" s="5"/>
      <c r="HL291" s="5"/>
      <c r="HM291" s="4"/>
      <c r="HN291" s="6"/>
      <c r="HO291" s="4"/>
      <c r="HP291" s="6"/>
      <c r="HQ291" s="5"/>
      <c r="HR291" s="5"/>
      <c r="HS291" s="4"/>
      <c r="HT291" s="6"/>
      <c r="HU291" s="4"/>
      <c r="HV291" s="6"/>
      <c r="HW291" s="5"/>
      <c r="HX291" s="5"/>
      <c r="HY291" s="4"/>
      <c r="HZ291" s="6"/>
      <c r="IA291" s="4"/>
      <c r="IB291" s="6"/>
      <c r="IC291" s="5"/>
      <c r="ID291" s="5"/>
      <c r="IE291" s="4"/>
      <c r="IF291" s="6"/>
      <c r="IG291" s="4"/>
      <c r="IH291" s="6"/>
      <c r="II291" s="5"/>
      <c r="IJ291" s="5"/>
      <c r="IK291" s="4"/>
      <c r="IL291" s="6"/>
      <c r="IM291" s="4"/>
      <c r="IN291" s="6"/>
      <c r="IO291" s="5"/>
      <c r="IP291" s="5"/>
      <c r="IQ291" s="4"/>
      <c r="IR291" s="6"/>
      <c r="IS291" s="4"/>
      <c r="IT291" s="6"/>
      <c r="IU291" s="5"/>
      <c r="IV291" s="5"/>
      <c r="IW291" s="4"/>
      <c r="IX291" s="6"/>
      <c r="IY291" s="4"/>
      <c r="IZ291" s="6"/>
      <c r="JA291" s="5"/>
      <c r="JB291" s="5"/>
      <c r="JC291" s="4"/>
      <c r="JD291" s="6"/>
      <c r="JE291" s="4"/>
      <c r="JF291" s="6"/>
      <c r="JG291" s="5"/>
      <c r="JH291" s="5"/>
      <c r="JI291" s="4"/>
      <c r="JJ291" s="6"/>
      <c r="JK291" s="4"/>
      <c r="JL291" s="6"/>
      <c r="JM291" s="5"/>
      <c r="JN291" s="5"/>
      <c r="JO291" s="4"/>
      <c r="JP291" s="6"/>
      <c r="JQ291" s="4"/>
      <c r="JR291" s="6"/>
      <c r="JS291" s="5"/>
      <c r="JT291" s="5"/>
      <c r="JU291" s="4"/>
      <c r="JV291" s="6"/>
      <c r="JW291" s="4"/>
      <c r="JX291" s="6"/>
      <c r="JY291" s="5"/>
      <c r="JZ291" s="5"/>
      <c r="KA291" s="4"/>
      <c r="KB291" s="6"/>
      <c r="KC291" s="4"/>
      <c r="KD291" s="6"/>
      <c r="KE291" s="5"/>
      <c r="KF291" s="5"/>
      <c r="KG291" s="4"/>
      <c r="KH291" s="6"/>
      <c r="KI291" s="4"/>
      <c r="KJ291" s="6"/>
      <c r="KK291" s="5"/>
      <c r="KL291" s="5"/>
    </row>
    <row r="292">
      <c r="A292" s="3" t="s">
        <v>85</v>
      </c>
      <c r="B292" s="3" t="s">
        <v>552</v>
      </c>
      <c r="C292" s="3" t="s">
        <v>586</v>
      </c>
      <c r="D292" s="3" t="s">
        <v>479</v>
      </c>
      <c r="E292" s="3" t="s">
        <v>555</v>
      </c>
      <c r="F292" s="3" t="s">
        <v>556</v>
      </c>
      <c r="G292" s="3" t="s">
        <v>557</v>
      </c>
      <c r="H292" s="3" t="s">
        <v>410</v>
      </c>
      <c r="I292" s="4"/>
      <c r="J292" s="4">
        <f>=ROUNDDOWN({0},0)</f>
      </c>
      <c r="K292" s="4"/>
      <c r="L292" s="5"/>
      <c r="M292" s="4"/>
      <c r="N292" s="4">
        <f>=ROUNDDOWN({0},0)</f>
      </c>
      <c r="O292" s="4"/>
      <c r="P292" s="5"/>
      <c r="Q292" s="4">
        <v>55</v>
      </c>
      <c r="R292" s="6">
        <v>1674.96</v>
      </c>
      <c r="S292" s="4"/>
      <c r="T292" s="6"/>
      <c r="U292" s="5"/>
      <c r="V292" s="5"/>
      <c r="W292" s="4">
        <v>32</v>
      </c>
      <c r="X292" s="6">
        <v>897.6</v>
      </c>
      <c r="Y292" s="4"/>
      <c r="Z292" s="6"/>
      <c r="AA292" s="5"/>
      <c r="AB292" s="5"/>
      <c r="AC292" s="4"/>
      <c r="AD292" s="6"/>
      <c r="AE292" s="4"/>
      <c r="AF292" s="6"/>
      <c r="AG292" s="5"/>
      <c r="AH292" s="5"/>
      <c r="AI292" s="4"/>
      <c r="AJ292" s="6"/>
      <c r="AK292" s="4"/>
      <c r="AL292" s="6"/>
      <c r="AM292" s="5"/>
      <c r="AN292" s="5"/>
      <c r="AO292" s="4">
        <v>1</v>
      </c>
      <c r="AP292" s="6">
        <v>30.79</v>
      </c>
      <c r="AQ292" s="4"/>
      <c r="AR292" s="6"/>
      <c r="AS292" s="5"/>
      <c r="AT292" s="5"/>
      <c r="AU292" s="4">
        <v>7</v>
      </c>
      <c r="AV292" s="6">
        <v>187.22</v>
      </c>
      <c r="AW292" s="4"/>
      <c r="AX292" s="6"/>
      <c r="AY292" s="5"/>
      <c r="AZ292" s="5"/>
      <c r="BA292" s="4">
        <v>2</v>
      </c>
      <c r="BB292" s="6">
        <v>109.98</v>
      </c>
      <c r="BC292" s="4"/>
      <c r="BD292" s="6"/>
      <c r="BE292" s="5"/>
      <c r="BF292" s="5"/>
      <c r="BG292" s="4">
        <v>3</v>
      </c>
      <c r="BH292" s="6">
        <v>117</v>
      </c>
      <c r="BI292" s="4"/>
      <c r="BJ292" s="6"/>
      <c r="BK292" s="5"/>
      <c r="BL292" s="5"/>
      <c r="BM292" s="4">
        <v>1</v>
      </c>
      <c r="BN292" s="6">
        <v>40</v>
      </c>
      <c r="BO292" s="4"/>
      <c r="BP292" s="6"/>
      <c r="BQ292" s="5"/>
      <c r="BR292" s="5"/>
      <c r="BS292" s="4">
        <v>3</v>
      </c>
      <c r="BT292" s="6">
        <v>92.5</v>
      </c>
      <c r="BU292" s="4"/>
      <c r="BV292" s="6"/>
      <c r="BW292" s="5"/>
      <c r="BX292" s="5"/>
      <c r="BY292" s="4"/>
      <c r="BZ292" s="6"/>
      <c r="CA292" s="4"/>
      <c r="CB292" s="6"/>
      <c r="CC292" s="5"/>
      <c r="CD292" s="5"/>
      <c r="CE292" s="4">
        <v>3</v>
      </c>
      <c r="CF292" s="6">
        <v>92.97</v>
      </c>
      <c r="CG292" s="4"/>
      <c r="CH292" s="6"/>
      <c r="CI292" s="5"/>
      <c r="CJ292" s="5"/>
      <c r="CK292" s="4">
        <v>1</v>
      </c>
      <c r="CL292" s="6">
        <v>49.99</v>
      </c>
      <c r="CM292" s="4"/>
      <c r="CN292" s="6"/>
      <c r="CO292" s="5"/>
      <c r="CP292" s="5"/>
      <c r="CQ292" s="4"/>
      <c r="CR292" s="6"/>
      <c r="CS292" s="4"/>
      <c r="CT292" s="6"/>
      <c r="CU292" s="5"/>
      <c r="CV292" s="5"/>
      <c r="CW292" s="4"/>
      <c r="CX292" s="6"/>
      <c r="CY292" s="4"/>
      <c r="CZ292" s="6"/>
      <c r="DA292" s="5"/>
      <c r="DB292" s="5"/>
      <c r="DC292" s="4"/>
      <c r="DD292" s="6"/>
      <c r="DE292" s="4"/>
      <c r="DF292" s="6"/>
      <c r="DG292" s="5"/>
      <c r="DH292" s="5"/>
      <c r="DI292" s="4"/>
      <c r="DJ292" s="6"/>
      <c r="DK292" s="4"/>
      <c r="DL292" s="6"/>
      <c r="DM292" s="5"/>
      <c r="DN292" s="5"/>
      <c r="DO292" s="4">
        <v>2</v>
      </c>
      <c r="DP292" s="6">
        <v>56.91</v>
      </c>
      <c r="DQ292" s="4"/>
      <c r="DR292" s="6"/>
      <c r="DS292" s="5"/>
      <c r="DT292" s="5"/>
      <c r="DU292" s="4"/>
      <c r="DV292" s="6"/>
      <c r="DW292" s="4"/>
      <c r="DX292" s="6"/>
      <c r="DY292" s="5"/>
      <c r="DZ292" s="5"/>
      <c r="EA292" s="4"/>
      <c r="EB292" s="6"/>
      <c r="EC292" s="4"/>
      <c r="ED292" s="6"/>
      <c r="EE292" s="5"/>
      <c r="EF292" s="5"/>
      <c r="EG292" s="4"/>
      <c r="EH292" s="6"/>
      <c r="EI292" s="4"/>
      <c r="EJ292" s="6"/>
      <c r="EK292" s="5"/>
      <c r="EL292" s="5"/>
      <c r="EM292" s="4"/>
      <c r="EN292" s="6"/>
      <c r="EO292" s="4"/>
      <c r="EP292" s="6"/>
      <c r="EQ292" s="5"/>
      <c r="ER292" s="5"/>
      <c r="ES292" s="4"/>
      <c r="ET292" s="6"/>
      <c r="EU292" s="4"/>
      <c r="EV292" s="6"/>
      <c r="EW292" s="5"/>
      <c r="EX292" s="5"/>
      <c r="EY292" s="4"/>
      <c r="EZ292" s="6"/>
      <c r="FA292" s="4"/>
      <c r="FB292" s="6"/>
      <c r="FC292" s="5"/>
      <c r="FD292" s="5"/>
      <c r="FE292" s="4"/>
      <c r="FF292" s="6"/>
      <c r="FG292" s="4"/>
      <c r="FH292" s="6"/>
      <c r="FI292" s="5"/>
      <c r="FJ292" s="5"/>
      <c r="FK292" s="4"/>
      <c r="FL292" s="6"/>
      <c r="FM292" s="4"/>
      <c r="FN292" s="6"/>
      <c r="FO292" s="5"/>
      <c r="FP292" s="5"/>
      <c r="FQ292" s="4"/>
      <c r="FR292" s="6"/>
      <c r="FS292" s="4"/>
      <c r="FT292" s="6"/>
      <c r="FU292" s="5"/>
      <c r="FV292" s="5"/>
      <c r="FW292" s="4"/>
      <c r="FX292" s="6"/>
      <c r="FY292" s="4"/>
      <c r="FZ292" s="6"/>
      <c r="GA292" s="5"/>
      <c r="GB292" s="5"/>
      <c r="GC292" s="4"/>
      <c r="GD292" s="6"/>
      <c r="GE292" s="4"/>
      <c r="GF292" s="6"/>
      <c r="GG292" s="5"/>
      <c r="GH292" s="5"/>
      <c r="GI292" s="4"/>
      <c r="GJ292" s="6"/>
      <c r="GK292" s="4"/>
      <c r="GL292" s="6"/>
      <c r="GM292" s="5"/>
      <c r="GN292" s="5"/>
      <c r="GO292" s="4"/>
      <c r="GP292" s="6"/>
      <c r="GQ292" s="4"/>
      <c r="GR292" s="6"/>
      <c r="GS292" s="5"/>
      <c r="GT292" s="5"/>
      <c r="GU292" s="4"/>
      <c r="GV292" s="6"/>
      <c r="GW292" s="4"/>
      <c r="GX292" s="6"/>
      <c r="GY292" s="5"/>
      <c r="GZ292" s="5"/>
      <c r="HA292" s="4"/>
      <c r="HB292" s="6"/>
      <c r="HC292" s="4"/>
      <c r="HD292" s="6"/>
      <c r="HE292" s="5"/>
      <c r="HF292" s="5"/>
      <c r="HG292" s="4"/>
      <c r="HH292" s="6"/>
      <c r="HI292" s="4"/>
      <c r="HJ292" s="6"/>
      <c r="HK292" s="5"/>
      <c r="HL292" s="5"/>
      <c r="HM292" s="4"/>
      <c r="HN292" s="6"/>
      <c r="HO292" s="4"/>
      <c r="HP292" s="6"/>
      <c r="HQ292" s="5"/>
      <c r="HR292" s="5"/>
      <c r="HS292" s="4"/>
      <c r="HT292" s="6"/>
      <c r="HU292" s="4"/>
      <c r="HV292" s="6"/>
      <c r="HW292" s="5"/>
      <c r="HX292" s="5"/>
      <c r="HY292" s="4"/>
      <c r="HZ292" s="6"/>
      <c r="IA292" s="4"/>
      <c r="IB292" s="6"/>
      <c r="IC292" s="5"/>
      <c r="ID292" s="5"/>
      <c r="IE292" s="4"/>
      <c r="IF292" s="6"/>
      <c r="IG292" s="4"/>
      <c r="IH292" s="6"/>
      <c r="II292" s="5"/>
      <c r="IJ292" s="5"/>
      <c r="IK292" s="4"/>
      <c r="IL292" s="6"/>
      <c r="IM292" s="4"/>
      <c r="IN292" s="6"/>
      <c r="IO292" s="5"/>
      <c r="IP292" s="5"/>
      <c r="IQ292" s="4"/>
      <c r="IR292" s="6"/>
      <c r="IS292" s="4"/>
      <c r="IT292" s="6"/>
      <c r="IU292" s="5"/>
      <c r="IV292" s="5"/>
      <c r="IW292" s="4"/>
      <c r="IX292" s="6"/>
      <c r="IY292" s="4"/>
      <c r="IZ292" s="6"/>
      <c r="JA292" s="5"/>
      <c r="JB292" s="5"/>
      <c r="JC292" s="4"/>
      <c r="JD292" s="6"/>
      <c r="JE292" s="4"/>
      <c r="JF292" s="6"/>
      <c r="JG292" s="5"/>
      <c r="JH292" s="5"/>
      <c r="JI292" s="4"/>
      <c r="JJ292" s="6"/>
      <c r="JK292" s="4"/>
      <c r="JL292" s="6"/>
      <c r="JM292" s="5"/>
      <c r="JN292" s="5"/>
      <c r="JO292" s="4"/>
      <c r="JP292" s="6"/>
      <c r="JQ292" s="4"/>
      <c r="JR292" s="6"/>
      <c r="JS292" s="5"/>
      <c r="JT292" s="5"/>
      <c r="JU292" s="4"/>
      <c r="JV292" s="6"/>
      <c r="JW292" s="4"/>
      <c r="JX292" s="6"/>
      <c r="JY292" s="5"/>
      <c r="JZ292" s="5"/>
      <c r="KA292" s="4"/>
      <c r="KB292" s="6"/>
      <c r="KC292" s="4"/>
      <c r="KD292" s="6"/>
      <c r="KE292" s="5"/>
      <c r="KF292" s="5"/>
      <c r="KG292" s="4"/>
      <c r="KH292" s="6"/>
      <c r="KI292" s="4"/>
      <c r="KJ292" s="6"/>
      <c r="KK292" s="5"/>
      <c r="KL292" s="5"/>
    </row>
    <row r="293">
      <c r="A293" s="3" t="s">
        <v>85</v>
      </c>
      <c r="B293" s="3" t="s">
        <v>587</v>
      </c>
      <c r="C293" s="3" t="s">
        <v>87</v>
      </c>
      <c r="D293" s="3" t="s">
        <v>588</v>
      </c>
      <c r="E293" s="3" t="s">
        <v>589</v>
      </c>
      <c r="F293" s="3" t="s">
        <v>590</v>
      </c>
      <c r="G293" s="3" t="s">
        <v>218</v>
      </c>
      <c r="H293" s="3" t="s">
        <v>98</v>
      </c>
      <c r="I293" s="4"/>
      <c r="J293" s="4">
        <f>=ROUNDDOWN({0},0)</f>
      </c>
      <c r="K293" s="4">
        <v>7480</v>
      </c>
      <c r="L293" s="5">
        <v>1</v>
      </c>
      <c r="M293" s="4"/>
      <c r="N293" s="4">
        <f>=ROUNDDOWN({0},0)</f>
      </c>
      <c r="O293" s="4"/>
      <c r="P293" s="5"/>
      <c r="Q293" s="4">
        <v>361</v>
      </c>
      <c r="R293" s="6">
        <v>36825.55</v>
      </c>
      <c r="S293" s="4"/>
      <c r="T293" s="6"/>
      <c r="U293" s="5"/>
      <c r="V293" s="5"/>
      <c r="W293" s="4">
        <v>14</v>
      </c>
      <c r="X293" s="6">
        <v>1392.04</v>
      </c>
      <c r="Y293" s="4"/>
      <c r="Z293" s="6"/>
      <c r="AA293" s="5"/>
      <c r="AB293" s="5"/>
      <c r="AC293" s="4">
        <v>87</v>
      </c>
      <c r="AD293" s="6">
        <v>7491.79</v>
      </c>
      <c r="AE293" s="4"/>
      <c r="AF293" s="6"/>
      <c r="AG293" s="5"/>
      <c r="AH293" s="5"/>
      <c r="AI293" s="4">
        <v>53</v>
      </c>
      <c r="AJ293" s="6">
        <v>6047.59</v>
      </c>
      <c r="AK293" s="4"/>
      <c r="AL293" s="6"/>
      <c r="AM293" s="5"/>
      <c r="AN293" s="5"/>
      <c r="AO293" s="4">
        <v>9</v>
      </c>
      <c r="AP293" s="6">
        <v>1108.8</v>
      </c>
      <c r="AQ293" s="4"/>
      <c r="AR293" s="6"/>
      <c r="AS293" s="5"/>
      <c r="AT293" s="5"/>
      <c r="AU293" s="4">
        <v>89</v>
      </c>
      <c r="AV293" s="6">
        <v>8526.98</v>
      </c>
      <c r="AW293" s="4"/>
      <c r="AX293" s="6"/>
      <c r="AY293" s="5"/>
      <c r="AZ293" s="5"/>
      <c r="BA293" s="4">
        <v>30</v>
      </c>
      <c r="BB293" s="6">
        <v>3323.39</v>
      </c>
      <c r="BC293" s="4"/>
      <c r="BD293" s="6"/>
      <c r="BE293" s="5"/>
      <c r="BF293" s="5"/>
      <c r="BG293" s="4">
        <v>14</v>
      </c>
      <c r="BH293" s="6">
        <v>1560.94</v>
      </c>
      <c r="BI293" s="4"/>
      <c r="BJ293" s="6"/>
      <c r="BK293" s="5"/>
      <c r="BL293" s="5"/>
      <c r="BM293" s="4">
        <v>5</v>
      </c>
      <c r="BN293" s="6">
        <v>552.46</v>
      </c>
      <c r="BO293" s="4"/>
      <c r="BP293" s="6"/>
      <c r="BQ293" s="5"/>
      <c r="BR293" s="5"/>
      <c r="BS293" s="4">
        <v>31</v>
      </c>
      <c r="BT293" s="6">
        <v>3480.75</v>
      </c>
      <c r="BU293" s="4"/>
      <c r="BV293" s="6"/>
      <c r="BW293" s="5"/>
      <c r="BX293" s="5"/>
      <c r="BY293" s="4"/>
      <c r="BZ293" s="6"/>
      <c r="CA293" s="4"/>
      <c r="CB293" s="6"/>
      <c r="CC293" s="5"/>
      <c r="CD293" s="5"/>
      <c r="CE293" s="4">
        <v>2</v>
      </c>
      <c r="CF293" s="6">
        <v>249.48</v>
      </c>
      <c r="CG293" s="4"/>
      <c r="CH293" s="6"/>
      <c r="CI293" s="5"/>
      <c r="CJ293" s="5"/>
      <c r="CK293" s="4">
        <v>6</v>
      </c>
      <c r="CL293" s="6">
        <v>848.32</v>
      </c>
      <c r="CM293" s="4"/>
      <c r="CN293" s="6"/>
      <c r="CO293" s="5"/>
      <c r="CP293" s="5"/>
      <c r="CQ293" s="4">
        <v>11</v>
      </c>
      <c r="CR293" s="6">
        <v>1221.9</v>
      </c>
      <c r="CS293" s="4"/>
      <c r="CT293" s="6"/>
      <c r="CU293" s="5"/>
      <c r="CV293" s="5"/>
      <c r="CW293" s="4"/>
      <c r="CX293" s="6"/>
      <c r="CY293" s="4"/>
      <c r="CZ293" s="6"/>
      <c r="DA293" s="5"/>
      <c r="DB293" s="5"/>
      <c r="DC293" s="4">
        <v>1</v>
      </c>
      <c r="DD293" s="6">
        <v>100.99</v>
      </c>
      <c r="DE293" s="4"/>
      <c r="DF293" s="6"/>
      <c r="DG293" s="5"/>
      <c r="DH293" s="5"/>
      <c r="DI293" s="4"/>
      <c r="DJ293" s="6"/>
      <c r="DK293" s="4"/>
      <c r="DL293" s="6"/>
      <c r="DM293" s="5"/>
      <c r="DN293" s="5"/>
      <c r="DO293" s="4">
        <v>1</v>
      </c>
      <c r="DP293" s="6">
        <v>103.94</v>
      </c>
      <c r="DQ293" s="4"/>
      <c r="DR293" s="6"/>
      <c r="DS293" s="5"/>
      <c r="DT293" s="5"/>
      <c r="DU293" s="4">
        <v>4</v>
      </c>
      <c r="DV293" s="6">
        <v>399.48</v>
      </c>
      <c r="DW293" s="4"/>
      <c r="DX293" s="6"/>
      <c r="DY293" s="5"/>
      <c r="DZ293" s="5"/>
      <c r="EA293" s="4">
        <v>3</v>
      </c>
      <c r="EB293" s="6">
        <v>322.21</v>
      </c>
      <c r="EC293" s="4"/>
      <c r="ED293" s="6"/>
      <c r="EE293" s="5"/>
      <c r="EF293" s="5"/>
      <c r="EG293" s="4"/>
      <c r="EH293" s="6"/>
      <c r="EI293" s="4"/>
      <c r="EJ293" s="6"/>
      <c r="EK293" s="5"/>
      <c r="EL293" s="5"/>
      <c r="EM293" s="4"/>
      <c r="EN293" s="6"/>
      <c r="EO293" s="4"/>
      <c r="EP293" s="6"/>
      <c r="EQ293" s="5"/>
      <c r="ER293" s="5"/>
      <c r="ES293" s="4"/>
      <c r="ET293" s="6"/>
      <c r="EU293" s="4"/>
      <c r="EV293" s="6"/>
      <c r="EW293" s="5"/>
      <c r="EX293" s="5"/>
      <c r="EY293" s="4">
        <v>1</v>
      </c>
      <c r="EZ293" s="6">
        <v>94.49</v>
      </c>
      <c r="FA293" s="4"/>
      <c r="FB293" s="6"/>
      <c r="FC293" s="5"/>
      <c r="FD293" s="5"/>
      <c r="FE293" s="4"/>
      <c r="FF293" s="6"/>
      <c r="FG293" s="4"/>
      <c r="FH293" s="6"/>
      <c r="FI293" s="5"/>
      <c r="FJ293" s="5"/>
      <c r="FK293" s="4"/>
      <c r="FL293" s="6"/>
      <c r="FM293" s="4"/>
      <c r="FN293" s="6"/>
      <c r="FO293" s="5"/>
      <c r="FP293" s="5"/>
      <c r="FQ293" s="4"/>
      <c r="FR293" s="6"/>
      <c r="FS293" s="4"/>
      <c r="FT293" s="6"/>
      <c r="FU293" s="5"/>
      <c r="FV293" s="5"/>
      <c r="FW293" s="4"/>
      <c r="FX293" s="6"/>
      <c r="FY293" s="4"/>
      <c r="FZ293" s="6"/>
      <c r="GA293" s="5"/>
      <c r="GB293" s="5"/>
      <c r="GC293" s="4"/>
      <c r="GD293" s="6"/>
      <c r="GE293" s="4"/>
      <c r="GF293" s="6"/>
      <c r="GG293" s="5"/>
      <c r="GH293" s="5"/>
      <c r="GI293" s="4"/>
      <c r="GJ293" s="6"/>
      <c r="GK293" s="4"/>
      <c r="GL293" s="6"/>
      <c r="GM293" s="5"/>
      <c r="GN293" s="5"/>
      <c r="GO293" s="4"/>
      <c r="GP293" s="6"/>
      <c r="GQ293" s="4"/>
      <c r="GR293" s="6"/>
      <c r="GS293" s="5"/>
      <c r="GT293" s="5"/>
      <c r="GU293" s="4"/>
      <c r="GV293" s="6"/>
      <c r="GW293" s="4"/>
      <c r="GX293" s="6"/>
      <c r="GY293" s="5"/>
      <c r="GZ293" s="5"/>
      <c r="HA293" s="4"/>
      <c r="HB293" s="6"/>
      <c r="HC293" s="4"/>
      <c r="HD293" s="6"/>
      <c r="HE293" s="5"/>
      <c r="HF293" s="5"/>
      <c r="HG293" s="4"/>
      <c r="HH293" s="6"/>
      <c r="HI293" s="4"/>
      <c r="HJ293" s="6"/>
      <c r="HK293" s="5"/>
      <c r="HL293" s="5"/>
      <c r="HM293" s="4"/>
      <c r="HN293" s="6"/>
      <c r="HO293" s="4"/>
      <c r="HP293" s="6"/>
      <c r="HQ293" s="5"/>
      <c r="HR293" s="5"/>
      <c r="HS293" s="4"/>
      <c r="HT293" s="6"/>
      <c r="HU293" s="4"/>
      <c r="HV293" s="6"/>
      <c r="HW293" s="5"/>
      <c r="HX293" s="5"/>
      <c r="HY293" s="4"/>
      <c r="HZ293" s="6"/>
      <c r="IA293" s="4"/>
      <c r="IB293" s="6"/>
      <c r="IC293" s="5"/>
      <c r="ID293" s="5"/>
      <c r="IE293" s="4"/>
      <c r="IF293" s="6"/>
      <c r="IG293" s="4"/>
      <c r="IH293" s="6"/>
      <c r="II293" s="5"/>
      <c r="IJ293" s="5"/>
      <c r="IK293" s="4"/>
      <c r="IL293" s="6"/>
      <c r="IM293" s="4"/>
      <c r="IN293" s="6"/>
      <c r="IO293" s="5"/>
      <c r="IP293" s="5"/>
      <c r="IQ293" s="4"/>
      <c r="IR293" s="6"/>
      <c r="IS293" s="4"/>
      <c r="IT293" s="6"/>
      <c r="IU293" s="5"/>
      <c r="IV293" s="5"/>
      <c r="IW293" s="4"/>
      <c r="IX293" s="6"/>
      <c r="IY293" s="4"/>
      <c r="IZ293" s="6"/>
      <c r="JA293" s="5"/>
      <c r="JB293" s="5"/>
      <c r="JC293" s="4"/>
      <c r="JD293" s="6"/>
      <c r="JE293" s="4"/>
      <c r="JF293" s="6"/>
      <c r="JG293" s="5"/>
      <c r="JH293" s="5"/>
      <c r="JI293" s="4"/>
      <c r="JJ293" s="6"/>
      <c r="JK293" s="4"/>
      <c r="JL293" s="6"/>
      <c r="JM293" s="5"/>
      <c r="JN293" s="5"/>
      <c r="JO293" s="4"/>
      <c r="JP293" s="6"/>
      <c r="JQ293" s="4"/>
      <c r="JR293" s="6"/>
      <c r="JS293" s="5"/>
      <c r="JT293" s="5"/>
      <c r="JU293" s="4"/>
      <c r="JV293" s="6"/>
      <c r="JW293" s="4"/>
      <c r="JX293" s="6"/>
      <c r="JY293" s="5"/>
      <c r="JZ293" s="5"/>
      <c r="KA293" s="4"/>
      <c r="KB293" s="6"/>
      <c r="KC293" s="4"/>
      <c r="KD293" s="6"/>
      <c r="KE293" s="5"/>
      <c r="KF293" s="5"/>
      <c r="KG293" s="4"/>
      <c r="KH293" s="6"/>
      <c r="KI293" s="4"/>
      <c r="KJ293" s="6"/>
      <c r="KK293" s="5"/>
      <c r="KL293" s="5"/>
    </row>
    <row r="294">
      <c r="A294" s="3" t="s">
        <v>85</v>
      </c>
      <c r="B294" s="3" t="s">
        <v>587</v>
      </c>
      <c r="C294" s="3" t="s">
        <v>87</v>
      </c>
      <c r="D294" s="3" t="s">
        <v>588</v>
      </c>
      <c r="E294" s="3" t="s">
        <v>591</v>
      </c>
      <c r="F294" s="3" t="s">
        <v>592</v>
      </c>
      <c r="G294" s="3" t="s">
        <v>593</v>
      </c>
      <c r="H294" s="3" t="s">
        <v>102</v>
      </c>
      <c r="I294" s="4"/>
      <c r="J294" s="4">
        <f>=ROUNDDOWN({0},0)</f>
      </c>
      <c r="K294" s="4">
        <v>3300</v>
      </c>
      <c r="L294" s="5">
        <v>1</v>
      </c>
      <c r="M294" s="4"/>
      <c r="N294" s="4">
        <f>=ROUNDDOWN({0},0)</f>
      </c>
      <c r="O294" s="4"/>
      <c r="P294" s="5"/>
      <c r="Q294" s="4">
        <v>272</v>
      </c>
      <c r="R294" s="6">
        <v>28586.46</v>
      </c>
      <c r="S294" s="4"/>
      <c r="T294" s="6"/>
      <c r="U294" s="5"/>
      <c r="V294" s="5"/>
      <c r="W294" s="4">
        <v>5</v>
      </c>
      <c r="X294" s="6">
        <v>578.27</v>
      </c>
      <c r="Y294" s="4"/>
      <c r="Z294" s="6"/>
      <c r="AA294" s="5"/>
      <c r="AB294" s="5"/>
      <c r="AC294" s="4">
        <v>61</v>
      </c>
      <c r="AD294" s="6">
        <v>5306.89</v>
      </c>
      <c r="AE294" s="4"/>
      <c r="AF294" s="6"/>
      <c r="AG294" s="5"/>
      <c r="AH294" s="5"/>
      <c r="AI294" s="4">
        <v>50</v>
      </c>
      <c r="AJ294" s="6">
        <v>5681.02</v>
      </c>
      <c r="AK294" s="4"/>
      <c r="AL294" s="6"/>
      <c r="AM294" s="5"/>
      <c r="AN294" s="5"/>
      <c r="AO294" s="4">
        <v>12</v>
      </c>
      <c r="AP294" s="6">
        <v>1298.28</v>
      </c>
      <c r="AQ294" s="4"/>
      <c r="AR294" s="6"/>
      <c r="AS294" s="5"/>
      <c r="AT294" s="5"/>
      <c r="AU294" s="4">
        <v>32</v>
      </c>
      <c r="AV294" s="6">
        <v>3131.24</v>
      </c>
      <c r="AW294" s="4"/>
      <c r="AX294" s="6"/>
      <c r="AY294" s="5"/>
      <c r="AZ294" s="5"/>
      <c r="BA294" s="4">
        <v>13</v>
      </c>
      <c r="BB294" s="6">
        <v>1394.45</v>
      </c>
      <c r="BC294" s="4"/>
      <c r="BD294" s="6"/>
      <c r="BE294" s="5"/>
      <c r="BF294" s="5"/>
      <c r="BG294" s="4">
        <v>45</v>
      </c>
      <c r="BH294" s="6">
        <v>4880.53</v>
      </c>
      <c r="BI294" s="4"/>
      <c r="BJ294" s="6"/>
      <c r="BK294" s="5"/>
      <c r="BL294" s="5"/>
      <c r="BM294" s="4">
        <v>4</v>
      </c>
      <c r="BN294" s="6">
        <v>426.15</v>
      </c>
      <c r="BO294" s="4"/>
      <c r="BP294" s="6"/>
      <c r="BQ294" s="5"/>
      <c r="BR294" s="5"/>
      <c r="BS294" s="4">
        <v>38</v>
      </c>
      <c r="BT294" s="6">
        <v>4432.19</v>
      </c>
      <c r="BU294" s="4"/>
      <c r="BV294" s="6"/>
      <c r="BW294" s="5"/>
      <c r="BX294" s="5"/>
      <c r="BY294" s="4"/>
      <c r="BZ294" s="6"/>
      <c r="CA294" s="4"/>
      <c r="CB294" s="6"/>
      <c r="CC294" s="5"/>
      <c r="CD294" s="5"/>
      <c r="CE294" s="4">
        <v>2</v>
      </c>
      <c r="CF294" s="6">
        <v>235.93</v>
      </c>
      <c r="CG294" s="4"/>
      <c r="CH294" s="6"/>
      <c r="CI294" s="5"/>
      <c r="CJ294" s="5"/>
      <c r="CK294" s="4">
        <v>3</v>
      </c>
      <c r="CL294" s="6">
        <v>463.97</v>
      </c>
      <c r="CM294" s="4"/>
      <c r="CN294" s="6"/>
      <c r="CO294" s="5"/>
      <c r="CP294" s="5"/>
      <c r="CQ294" s="4">
        <v>1</v>
      </c>
      <c r="CR294" s="6">
        <v>102.51</v>
      </c>
      <c r="CS294" s="4"/>
      <c r="CT294" s="6"/>
      <c r="CU294" s="5"/>
      <c r="CV294" s="5"/>
      <c r="CW294" s="4"/>
      <c r="CX294" s="6"/>
      <c r="CY294" s="4"/>
      <c r="CZ294" s="6"/>
      <c r="DA294" s="5"/>
      <c r="DB294" s="5"/>
      <c r="DC294" s="4"/>
      <c r="DD294" s="6"/>
      <c r="DE294" s="4"/>
      <c r="DF294" s="6"/>
      <c r="DG294" s="5"/>
      <c r="DH294" s="5"/>
      <c r="DI294" s="4"/>
      <c r="DJ294" s="6"/>
      <c r="DK294" s="4"/>
      <c r="DL294" s="6"/>
      <c r="DM294" s="5"/>
      <c r="DN294" s="5"/>
      <c r="DO294" s="4"/>
      <c r="DP294" s="6"/>
      <c r="DQ294" s="4"/>
      <c r="DR294" s="6"/>
      <c r="DS294" s="5"/>
      <c r="DT294" s="5"/>
      <c r="DU294" s="4">
        <v>4</v>
      </c>
      <c r="DV294" s="6">
        <v>436.76</v>
      </c>
      <c r="DW294" s="4"/>
      <c r="DX294" s="6"/>
      <c r="DY294" s="5"/>
      <c r="DZ294" s="5"/>
      <c r="EA294" s="4">
        <v>1</v>
      </c>
      <c r="EB294" s="6">
        <v>114.33</v>
      </c>
      <c r="EC294" s="4"/>
      <c r="ED294" s="6"/>
      <c r="EE294" s="5"/>
      <c r="EF294" s="5"/>
      <c r="EG294" s="4"/>
      <c r="EH294" s="6"/>
      <c r="EI294" s="4"/>
      <c r="EJ294" s="6"/>
      <c r="EK294" s="5"/>
      <c r="EL294" s="5"/>
      <c r="EM294" s="4"/>
      <c r="EN294" s="6"/>
      <c r="EO294" s="4"/>
      <c r="EP294" s="6"/>
      <c r="EQ294" s="5"/>
      <c r="ER294" s="5"/>
      <c r="ES294" s="4"/>
      <c r="ET294" s="6"/>
      <c r="EU294" s="4"/>
      <c r="EV294" s="6"/>
      <c r="EW294" s="5"/>
      <c r="EX294" s="5"/>
      <c r="EY294" s="4"/>
      <c r="EZ294" s="6"/>
      <c r="FA294" s="4"/>
      <c r="FB294" s="6"/>
      <c r="FC294" s="5"/>
      <c r="FD294" s="5"/>
      <c r="FE294" s="4">
        <v>1</v>
      </c>
      <c r="FF294" s="6">
        <v>103.94</v>
      </c>
      <c r="FG294" s="4"/>
      <c r="FH294" s="6"/>
      <c r="FI294" s="5"/>
      <c r="FJ294" s="5"/>
      <c r="FK294" s="4"/>
      <c r="FL294" s="6"/>
      <c r="FM294" s="4"/>
      <c r="FN294" s="6"/>
      <c r="FO294" s="5"/>
      <c r="FP294" s="5"/>
      <c r="FQ294" s="4"/>
      <c r="FR294" s="6"/>
      <c r="FS294" s="4"/>
      <c r="FT294" s="6"/>
      <c r="FU294" s="5"/>
      <c r="FV294" s="5"/>
      <c r="FW294" s="4"/>
      <c r="FX294" s="6"/>
      <c r="FY294" s="4"/>
      <c r="FZ294" s="6"/>
      <c r="GA294" s="5"/>
      <c r="GB294" s="5"/>
      <c r="GC294" s="4"/>
      <c r="GD294" s="6"/>
      <c r="GE294" s="4"/>
      <c r="GF294" s="6"/>
      <c r="GG294" s="5"/>
      <c r="GH294" s="5"/>
      <c r="GI294" s="4"/>
      <c r="GJ294" s="6"/>
      <c r="GK294" s="4"/>
      <c r="GL294" s="6"/>
      <c r="GM294" s="5"/>
      <c r="GN294" s="5"/>
      <c r="GO294" s="4"/>
      <c r="GP294" s="6"/>
      <c r="GQ294" s="4"/>
      <c r="GR294" s="6"/>
      <c r="GS294" s="5"/>
      <c r="GT294" s="5"/>
      <c r="GU294" s="4"/>
      <c r="GV294" s="6"/>
      <c r="GW294" s="4"/>
      <c r="GX294" s="6"/>
      <c r="GY294" s="5"/>
      <c r="GZ294" s="5"/>
      <c r="HA294" s="4"/>
      <c r="HB294" s="6"/>
      <c r="HC294" s="4"/>
      <c r="HD294" s="6"/>
      <c r="HE294" s="5"/>
      <c r="HF294" s="5"/>
      <c r="HG294" s="4"/>
      <c r="HH294" s="6"/>
      <c r="HI294" s="4"/>
      <c r="HJ294" s="6"/>
      <c r="HK294" s="5"/>
      <c r="HL294" s="5"/>
      <c r="HM294" s="4"/>
      <c r="HN294" s="6"/>
      <c r="HO294" s="4"/>
      <c r="HP294" s="6"/>
      <c r="HQ294" s="5"/>
      <c r="HR294" s="5"/>
      <c r="HS294" s="4"/>
      <c r="HT294" s="6"/>
      <c r="HU294" s="4"/>
      <c r="HV294" s="6"/>
      <c r="HW294" s="5"/>
      <c r="HX294" s="5"/>
      <c r="HY294" s="4"/>
      <c r="HZ294" s="6"/>
      <c r="IA294" s="4"/>
      <c r="IB294" s="6"/>
      <c r="IC294" s="5"/>
      <c r="ID294" s="5"/>
      <c r="IE294" s="4"/>
      <c r="IF294" s="6"/>
      <c r="IG294" s="4"/>
      <c r="IH294" s="6"/>
      <c r="II294" s="5"/>
      <c r="IJ294" s="5"/>
      <c r="IK294" s="4"/>
      <c r="IL294" s="6"/>
      <c r="IM294" s="4"/>
      <c r="IN294" s="6"/>
      <c r="IO294" s="5"/>
      <c r="IP294" s="5"/>
      <c r="IQ294" s="4"/>
      <c r="IR294" s="6"/>
      <c r="IS294" s="4"/>
      <c r="IT294" s="6"/>
      <c r="IU294" s="5"/>
      <c r="IV294" s="5"/>
      <c r="IW294" s="4"/>
      <c r="IX294" s="6"/>
      <c r="IY294" s="4"/>
      <c r="IZ294" s="6"/>
      <c r="JA294" s="5"/>
      <c r="JB294" s="5"/>
      <c r="JC294" s="4"/>
      <c r="JD294" s="6"/>
      <c r="JE294" s="4"/>
      <c r="JF294" s="6"/>
      <c r="JG294" s="5"/>
      <c r="JH294" s="5"/>
      <c r="JI294" s="4"/>
      <c r="JJ294" s="6"/>
      <c r="JK294" s="4"/>
      <c r="JL294" s="6"/>
      <c r="JM294" s="5"/>
      <c r="JN294" s="5"/>
      <c r="JO294" s="4"/>
      <c r="JP294" s="6"/>
      <c r="JQ294" s="4"/>
      <c r="JR294" s="6"/>
      <c r="JS294" s="5"/>
      <c r="JT294" s="5"/>
      <c r="JU294" s="4"/>
      <c r="JV294" s="6"/>
      <c r="JW294" s="4"/>
      <c r="JX294" s="6"/>
      <c r="JY294" s="5"/>
      <c r="JZ294" s="5"/>
      <c r="KA294" s="4"/>
      <c r="KB294" s="6"/>
      <c r="KC294" s="4"/>
      <c r="KD294" s="6"/>
      <c r="KE294" s="5"/>
      <c r="KF294" s="5"/>
      <c r="KG294" s="4"/>
      <c r="KH294" s="6"/>
      <c r="KI294" s="4"/>
      <c r="KJ294" s="6"/>
      <c r="KK294" s="5"/>
      <c r="KL294" s="5"/>
    </row>
    <row r="295">
      <c r="A295" s="3" t="s">
        <v>85</v>
      </c>
      <c r="B295" s="3" t="s">
        <v>587</v>
      </c>
      <c r="C295" s="3" t="s">
        <v>87</v>
      </c>
      <c r="D295" s="3" t="s">
        <v>588</v>
      </c>
      <c r="E295" s="3" t="s">
        <v>594</v>
      </c>
      <c r="F295" s="3" t="s">
        <v>595</v>
      </c>
      <c r="G295" s="3" t="s">
        <v>596</v>
      </c>
      <c r="H295" s="3" t="s">
        <v>98</v>
      </c>
      <c r="I295" s="4"/>
      <c r="J295" s="4">
        <f>=ROUNDDOWN({0},0)</f>
      </c>
      <c r="K295" s="4">
        <v>800</v>
      </c>
      <c r="L295" s="5">
        <v>1</v>
      </c>
      <c r="M295" s="4"/>
      <c r="N295" s="4">
        <f>=ROUNDDOWN({0},0)</f>
      </c>
      <c r="O295" s="4"/>
      <c r="P295" s="5"/>
      <c r="Q295" s="4">
        <v>75</v>
      </c>
      <c r="R295" s="6">
        <v>8317.86</v>
      </c>
      <c r="S295" s="4"/>
      <c r="T295" s="6"/>
      <c r="U295" s="5"/>
      <c r="V295" s="5"/>
      <c r="W295" s="4">
        <v>2</v>
      </c>
      <c r="X295" s="6">
        <v>246.08</v>
      </c>
      <c r="Y295" s="4"/>
      <c r="Z295" s="6"/>
      <c r="AA295" s="5"/>
      <c r="AB295" s="5"/>
      <c r="AC295" s="4">
        <v>15</v>
      </c>
      <c r="AD295" s="6">
        <v>1401.14</v>
      </c>
      <c r="AE295" s="4"/>
      <c r="AF295" s="6"/>
      <c r="AG295" s="5"/>
      <c r="AH295" s="5"/>
      <c r="AI295" s="4">
        <v>7</v>
      </c>
      <c r="AJ295" s="6">
        <v>834.42</v>
      </c>
      <c r="AK295" s="4"/>
      <c r="AL295" s="6"/>
      <c r="AM295" s="5"/>
      <c r="AN295" s="5"/>
      <c r="AO295" s="4">
        <v>1</v>
      </c>
      <c r="AP295" s="6">
        <v>118.79</v>
      </c>
      <c r="AQ295" s="4"/>
      <c r="AR295" s="6"/>
      <c r="AS295" s="5"/>
      <c r="AT295" s="5"/>
      <c r="AU295" s="4">
        <v>6</v>
      </c>
      <c r="AV295" s="6">
        <v>648.6</v>
      </c>
      <c r="AW295" s="4"/>
      <c r="AX295" s="6"/>
      <c r="AY295" s="5"/>
      <c r="AZ295" s="5"/>
      <c r="BA295" s="4">
        <v>9</v>
      </c>
      <c r="BB295" s="6">
        <v>964.55</v>
      </c>
      <c r="BC295" s="4"/>
      <c r="BD295" s="6"/>
      <c r="BE295" s="5"/>
      <c r="BF295" s="5"/>
      <c r="BG295" s="4">
        <v>17</v>
      </c>
      <c r="BH295" s="6">
        <v>2028.4</v>
      </c>
      <c r="BI295" s="4"/>
      <c r="BJ295" s="6"/>
      <c r="BK295" s="5"/>
      <c r="BL295" s="5"/>
      <c r="BM295" s="4">
        <v>1</v>
      </c>
      <c r="BN295" s="6">
        <v>118.64</v>
      </c>
      <c r="BO295" s="4"/>
      <c r="BP295" s="6"/>
      <c r="BQ295" s="5"/>
      <c r="BR295" s="5"/>
      <c r="BS295" s="4">
        <v>8</v>
      </c>
      <c r="BT295" s="6">
        <v>863.28</v>
      </c>
      <c r="BU295" s="4"/>
      <c r="BV295" s="6"/>
      <c r="BW295" s="5"/>
      <c r="BX295" s="5"/>
      <c r="BY295" s="4"/>
      <c r="BZ295" s="6"/>
      <c r="CA295" s="4"/>
      <c r="CB295" s="6"/>
      <c r="CC295" s="5"/>
      <c r="CD295" s="5"/>
      <c r="CE295" s="4"/>
      <c r="CF295" s="6"/>
      <c r="CG295" s="4"/>
      <c r="CH295" s="6"/>
      <c r="CI295" s="5"/>
      <c r="CJ295" s="5"/>
      <c r="CK295" s="4">
        <v>3</v>
      </c>
      <c r="CL295" s="6">
        <v>437.77</v>
      </c>
      <c r="CM295" s="4"/>
      <c r="CN295" s="6"/>
      <c r="CO295" s="5"/>
      <c r="CP295" s="5"/>
      <c r="CQ295" s="4"/>
      <c r="CR295" s="6"/>
      <c r="CS295" s="4"/>
      <c r="CT295" s="6"/>
      <c r="CU295" s="5"/>
      <c r="CV295" s="5"/>
      <c r="CW295" s="4"/>
      <c r="CX295" s="6"/>
      <c r="CY295" s="4"/>
      <c r="CZ295" s="6"/>
      <c r="DA295" s="5"/>
      <c r="DB295" s="5"/>
      <c r="DC295" s="4"/>
      <c r="DD295" s="6"/>
      <c r="DE295" s="4"/>
      <c r="DF295" s="6"/>
      <c r="DG295" s="5"/>
      <c r="DH295" s="5"/>
      <c r="DI295" s="4"/>
      <c r="DJ295" s="6"/>
      <c r="DK295" s="4"/>
      <c r="DL295" s="6"/>
      <c r="DM295" s="5"/>
      <c r="DN295" s="5"/>
      <c r="DO295" s="4"/>
      <c r="DP295" s="6"/>
      <c r="DQ295" s="4"/>
      <c r="DR295" s="6"/>
      <c r="DS295" s="5"/>
      <c r="DT295" s="5"/>
      <c r="DU295" s="4">
        <v>4</v>
      </c>
      <c r="DV295" s="6">
        <v>446.2</v>
      </c>
      <c r="DW295" s="4"/>
      <c r="DX295" s="6"/>
      <c r="DY295" s="5"/>
      <c r="DZ295" s="5"/>
      <c r="EA295" s="4"/>
      <c r="EB295" s="6"/>
      <c r="EC295" s="4"/>
      <c r="ED295" s="6"/>
      <c r="EE295" s="5"/>
      <c r="EF295" s="5"/>
      <c r="EG295" s="4"/>
      <c r="EH295" s="6"/>
      <c r="EI295" s="4"/>
      <c r="EJ295" s="6"/>
      <c r="EK295" s="5"/>
      <c r="EL295" s="5"/>
      <c r="EM295" s="4"/>
      <c r="EN295" s="6"/>
      <c r="EO295" s="4"/>
      <c r="EP295" s="6"/>
      <c r="EQ295" s="5"/>
      <c r="ER295" s="5"/>
      <c r="ES295" s="4"/>
      <c r="ET295" s="6"/>
      <c r="EU295" s="4"/>
      <c r="EV295" s="6"/>
      <c r="EW295" s="5"/>
      <c r="EX295" s="5"/>
      <c r="EY295" s="4">
        <v>1</v>
      </c>
      <c r="EZ295" s="6">
        <v>104.99</v>
      </c>
      <c r="FA295" s="4"/>
      <c r="FB295" s="6"/>
      <c r="FC295" s="5"/>
      <c r="FD295" s="5"/>
      <c r="FE295" s="4">
        <v>1</v>
      </c>
      <c r="FF295" s="6">
        <v>105</v>
      </c>
      <c r="FG295" s="4"/>
      <c r="FH295" s="6"/>
      <c r="FI295" s="5"/>
      <c r="FJ295" s="5"/>
      <c r="FK295" s="4"/>
      <c r="FL295" s="6"/>
      <c r="FM295" s="4"/>
      <c r="FN295" s="6"/>
      <c r="FO295" s="5"/>
      <c r="FP295" s="5"/>
      <c r="FQ295" s="4"/>
      <c r="FR295" s="6"/>
      <c r="FS295" s="4"/>
      <c r="FT295" s="6"/>
      <c r="FU295" s="5"/>
      <c r="FV295" s="5"/>
      <c r="FW295" s="4"/>
      <c r="FX295" s="6"/>
      <c r="FY295" s="4"/>
      <c r="FZ295" s="6"/>
      <c r="GA295" s="5"/>
      <c r="GB295" s="5"/>
      <c r="GC295" s="4"/>
      <c r="GD295" s="6"/>
      <c r="GE295" s="4"/>
      <c r="GF295" s="6"/>
      <c r="GG295" s="5"/>
      <c r="GH295" s="5"/>
      <c r="GI295" s="4"/>
      <c r="GJ295" s="6"/>
      <c r="GK295" s="4"/>
      <c r="GL295" s="6"/>
      <c r="GM295" s="5"/>
      <c r="GN295" s="5"/>
      <c r="GO295" s="4"/>
      <c r="GP295" s="6"/>
      <c r="GQ295" s="4"/>
      <c r="GR295" s="6"/>
      <c r="GS295" s="5"/>
      <c r="GT295" s="5"/>
      <c r="GU295" s="4"/>
      <c r="GV295" s="6"/>
      <c r="GW295" s="4"/>
      <c r="GX295" s="6"/>
      <c r="GY295" s="5"/>
      <c r="GZ295" s="5"/>
      <c r="HA295" s="4"/>
      <c r="HB295" s="6"/>
      <c r="HC295" s="4"/>
      <c r="HD295" s="6"/>
      <c r="HE295" s="5"/>
      <c r="HF295" s="5"/>
      <c r="HG295" s="4"/>
      <c r="HH295" s="6"/>
      <c r="HI295" s="4"/>
      <c r="HJ295" s="6"/>
      <c r="HK295" s="5"/>
      <c r="HL295" s="5"/>
      <c r="HM295" s="4"/>
      <c r="HN295" s="6"/>
      <c r="HO295" s="4"/>
      <c r="HP295" s="6"/>
      <c r="HQ295" s="5"/>
      <c r="HR295" s="5"/>
      <c r="HS295" s="4"/>
      <c r="HT295" s="6"/>
      <c r="HU295" s="4"/>
      <c r="HV295" s="6"/>
      <c r="HW295" s="5"/>
      <c r="HX295" s="5"/>
      <c r="HY295" s="4"/>
      <c r="HZ295" s="6"/>
      <c r="IA295" s="4"/>
      <c r="IB295" s="6"/>
      <c r="IC295" s="5"/>
      <c r="ID295" s="5"/>
      <c r="IE295" s="4"/>
      <c r="IF295" s="6"/>
      <c r="IG295" s="4"/>
      <c r="IH295" s="6"/>
      <c r="II295" s="5"/>
      <c r="IJ295" s="5"/>
      <c r="IK295" s="4"/>
      <c r="IL295" s="6"/>
      <c r="IM295" s="4"/>
      <c r="IN295" s="6"/>
      <c r="IO295" s="5"/>
      <c r="IP295" s="5"/>
      <c r="IQ295" s="4"/>
      <c r="IR295" s="6"/>
      <c r="IS295" s="4"/>
      <c r="IT295" s="6"/>
      <c r="IU295" s="5"/>
      <c r="IV295" s="5"/>
      <c r="IW295" s="4"/>
      <c r="IX295" s="6"/>
      <c r="IY295" s="4"/>
      <c r="IZ295" s="6"/>
      <c r="JA295" s="5"/>
      <c r="JB295" s="5"/>
      <c r="JC295" s="4"/>
      <c r="JD295" s="6"/>
      <c r="JE295" s="4"/>
      <c r="JF295" s="6"/>
      <c r="JG295" s="5"/>
      <c r="JH295" s="5"/>
      <c r="JI295" s="4"/>
      <c r="JJ295" s="6"/>
      <c r="JK295" s="4"/>
      <c r="JL295" s="6"/>
      <c r="JM295" s="5"/>
      <c r="JN295" s="5"/>
      <c r="JO295" s="4"/>
      <c r="JP295" s="6"/>
      <c r="JQ295" s="4"/>
      <c r="JR295" s="6"/>
      <c r="JS295" s="5"/>
      <c r="JT295" s="5"/>
      <c r="JU295" s="4"/>
      <c r="JV295" s="6"/>
      <c r="JW295" s="4"/>
      <c r="JX295" s="6"/>
      <c r="JY295" s="5"/>
      <c r="JZ295" s="5"/>
      <c r="KA295" s="4"/>
      <c r="KB295" s="6"/>
      <c r="KC295" s="4"/>
      <c r="KD295" s="6"/>
      <c r="KE295" s="5"/>
      <c r="KF295" s="5"/>
      <c r="KG295" s="4"/>
      <c r="KH295" s="6"/>
      <c r="KI295" s="4"/>
      <c r="KJ295" s="6"/>
      <c r="KK295" s="5"/>
      <c r="KL295" s="5"/>
    </row>
    <row r="296">
      <c r="A296" s="3" t="s">
        <v>85</v>
      </c>
      <c r="B296" s="3" t="s">
        <v>587</v>
      </c>
      <c r="C296" s="3" t="s">
        <v>87</v>
      </c>
      <c r="D296" s="3" t="s">
        <v>439</v>
      </c>
      <c r="E296" s="3" t="s">
        <v>597</v>
      </c>
      <c r="F296" s="3" t="s">
        <v>598</v>
      </c>
      <c r="G296" s="3" t="s">
        <v>599</v>
      </c>
      <c r="H296" s="3" t="s">
        <v>129</v>
      </c>
      <c r="I296" s="4"/>
      <c r="J296" s="4">
        <f>=ROUNDDOWN({0},0)</f>
      </c>
      <c r="K296" s="4">
        <v>5480</v>
      </c>
      <c r="L296" s="5">
        <v>1</v>
      </c>
      <c r="M296" s="4"/>
      <c r="N296" s="4">
        <f>=ROUNDDOWN({0},0)</f>
      </c>
      <c r="O296" s="4"/>
      <c r="P296" s="5"/>
      <c r="Q296" s="4">
        <v>378</v>
      </c>
      <c r="R296" s="6">
        <v>16087.36</v>
      </c>
      <c r="S296" s="4"/>
      <c r="T296" s="6"/>
      <c r="U296" s="5"/>
      <c r="V296" s="5"/>
      <c r="W296" s="4">
        <v>198</v>
      </c>
      <c r="X296" s="6">
        <v>8429.26</v>
      </c>
      <c r="Y296" s="4"/>
      <c r="Z296" s="6"/>
      <c r="AA296" s="5"/>
      <c r="AB296" s="5"/>
      <c r="AC296" s="4">
        <v>21</v>
      </c>
      <c r="AD296" s="6">
        <v>770.01</v>
      </c>
      <c r="AE296" s="4"/>
      <c r="AF296" s="6"/>
      <c r="AG296" s="5"/>
      <c r="AH296" s="5"/>
      <c r="AI296" s="4">
        <v>36</v>
      </c>
      <c r="AJ296" s="6">
        <v>1514.53</v>
      </c>
      <c r="AK296" s="4"/>
      <c r="AL296" s="6"/>
      <c r="AM296" s="5"/>
      <c r="AN296" s="5"/>
      <c r="AO296" s="4">
        <v>23</v>
      </c>
      <c r="AP296" s="6">
        <v>970.63</v>
      </c>
      <c r="AQ296" s="4"/>
      <c r="AR296" s="6"/>
      <c r="AS296" s="5"/>
      <c r="AT296" s="5"/>
      <c r="AU296" s="4">
        <v>42</v>
      </c>
      <c r="AV296" s="6">
        <v>1766.24</v>
      </c>
      <c r="AW296" s="4"/>
      <c r="AX296" s="6"/>
      <c r="AY296" s="5"/>
      <c r="AZ296" s="5"/>
      <c r="BA296" s="4"/>
      <c r="BB296" s="6"/>
      <c r="BC296" s="4"/>
      <c r="BD296" s="6"/>
      <c r="BE296" s="5"/>
      <c r="BF296" s="5"/>
      <c r="BG296" s="4">
        <v>22</v>
      </c>
      <c r="BH296" s="6">
        <v>1010.23</v>
      </c>
      <c r="BI296" s="4"/>
      <c r="BJ296" s="6"/>
      <c r="BK296" s="5"/>
      <c r="BL296" s="5"/>
      <c r="BM296" s="4">
        <v>10</v>
      </c>
      <c r="BN296" s="6">
        <v>453.77</v>
      </c>
      <c r="BO296" s="4"/>
      <c r="BP296" s="6"/>
      <c r="BQ296" s="5"/>
      <c r="BR296" s="5"/>
      <c r="BS296" s="4"/>
      <c r="BT296" s="6"/>
      <c r="BU296" s="4"/>
      <c r="BV296" s="6"/>
      <c r="BW296" s="5"/>
      <c r="BX296" s="5"/>
      <c r="BY296" s="4"/>
      <c r="BZ296" s="6"/>
      <c r="CA296" s="4"/>
      <c r="CB296" s="6"/>
      <c r="CC296" s="5"/>
      <c r="CD296" s="5"/>
      <c r="CE296" s="4">
        <v>18</v>
      </c>
      <c r="CF296" s="6">
        <v>761.26</v>
      </c>
      <c r="CG296" s="4"/>
      <c r="CH296" s="6"/>
      <c r="CI296" s="5"/>
      <c r="CJ296" s="5"/>
      <c r="CK296" s="4">
        <v>3</v>
      </c>
      <c r="CL296" s="6">
        <v>203.97</v>
      </c>
      <c r="CM296" s="4"/>
      <c r="CN296" s="6"/>
      <c r="CO296" s="5"/>
      <c r="CP296" s="5"/>
      <c r="CQ296" s="4">
        <v>1</v>
      </c>
      <c r="CR296" s="6">
        <v>41.99</v>
      </c>
      <c r="CS296" s="4"/>
      <c r="CT296" s="6"/>
      <c r="CU296" s="5"/>
      <c r="CV296" s="5"/>
      <c r="CW296" s="4"/>
      <c r="CX296" s="6"/>
      <c r="CY296" s="4"/>
      <c r="CZ296" s="6"/>
      <c r="DA296" s="5"/>
      <c r="DB296" s="5"/>
      <c r="DC296" s="4"/>
      <c r="DD296" s="6"/>
      <c r="DE296" s="4"/>
      <c r="DF296" s="6"/>
      <c r="DG296" s="5"/>
      <c r="DH296" s="5"/>
      <c r="DI296" s="4"/>
      <c r="DJ296" s="6"/>
      <c r="DK296" s="4"/>
      <c r="DL296" s="6"/>
      <c r="DM296" s="5"/>
      <c r="DN296" s="5"/>
      <c r="DO296" s="4">
        <v>2</v>
      </c>
      <c r="DP296" s="6">
        <v>87.98</v>
      </c>
      <c r="DQ296" s="4"/>
      <c r="DR296" s="6"/>
      <c r="DS296" s="5"/>
      <c r="DT296" s="5"/>
      <c r="DU296" s="4">
        <v>2</v>
      </c>
      <c r="DV296" s="6">
        <v>77.49</v>
      </c>
      <c r="DW296" s="4"/>
      <c r="DX296" s="6"/>
      <c r="DY296" s="5"/>
      <c r="DZ296" s="5"/>
      <c r="EA296" s="4"/>
      <c r="EB296" s="6"/>
      <c r="EC296" s="4"/>
      <c r="ED296" s="6"/>
      <c r="EE296" s="5"/>
      <c r="EF296" s="5"/>
      <c r="EG296" s="4"/>
      <c r="EH296" s="6"/>
      <c r="EI296" s="4"/>
      <c r="EJ296" s="6"/>
      <c r="EK296" s="5"/>
      <c r="EL296" s="5"/>
      <c r="EM296" s="4"/>
      <c r="EN296" s="6"/>
      <c r="EO296" s="4"/>
      <c r="EP296" s="6"/>
      <c r="EQ296" s="5"/>
      <c r="ER296" s="5"/>
      <c r="ES296" s="4"/>
      <c r="ET296" s="6"/>
      <c r="EU296" s="4"/>
      <c r="EV296" s="6"/>
      <c r="EW296" s="5"/>
      <c r="EX296" s="5"/>
      <c r="EY296" s="4"/>
      <c r="EZ296" s="6"/>
      <c r="FA296" s="4"/>
      <c r="FB296" s="6"/>
      <c r="FC296" s="5"/>
      <c r="FD296" s="5"/>
      <c r="FE296" s="4"/>
      <c r="FF296" s="6"/>
      <c r="FG296" s="4"/>
      <c r="FH296" s="6"/>
      <c r="FI296" s="5"/>
      <c r="FJ296" s="5"/>
      <c r="FK296" s="4"/>
      <c r="FL296" s="6"/>
      <c r="FM296" s="4"/>
      <c r="FN296" s="6"/>
      <c r="FO296" s="5"/>
      <c r="FP296" s="5"/>
      <c r="FQ296" s="4"/>
      <c r="FR296" s="6"/>
      <c r="FS296" s="4"/>
      <c r="FT296" s="6"/>
      <c r="FU296" s="5"/>
      <c r="FV296" s="5"/>
      <c r="FW296" s="4"/>
      <c r="FX296" s="6"/>
      <c r="FY296" s="4"/>
      <c r="FZ296" s="6"/>
      <c r="GA296" s="5"/>
      <c r="GB296" s="5"/>
      <c r="GC296" s="4"/>
      <c r="GD296" s="6"/>
      <c r="GE296" s="4"/>
      <c r="GF296" s="6"/>
      <c r="GG296" s="5"/>
      <c r="GH296" s="5"/>
      <c r="GI296" s="4"/>
      <c r="GJ296" s="6"/>
      <c r="GK296" s="4"/>
      <c r="GL296" s="6"/>
      <c r="GM296" s="5"/>
      <c r="GN296" s="5"/>
      <c r="GO296" s="4"/>
      <c r="GP296" s="6"/>
      <c r="GQ296" s="4"/>
      <c r="GR296" s="6"/>
      <c r="GS296" s="5"/>
      <c r="GT296" s="5"/>
      <c r="GU296" s="4"/>
      <c r="GV296" s="6"/>
      <c r="GW296" s="4"/>
      <c r="GX296" s="6"/>
      <c r="GY296" s="5"/>
      <c r="GZ296" s="5"/>
      <c r="HA296" s="4"/>
      <c r="HB296" s="6"/>
      <c r="HC296" s="4"/>
      <c r="HD296" s="6"/>
      <c r="HE296" s="5"/>
      <c r="HF296" s="5"/>
      <c r="HG296" s="4"/>
      <c r="HH296" s="6"/>
      <c r="HI296" s="4"/>
      <c r="HJ296" s="6"/>
      <c r="HK296" s="5"/>
      <c r="HL296" s="5"/>
      <c r="HM296" s="4"/>
      <c r="HN296" s="6"/>
      <c r="HO296" s="4"/>
      <c r="HP296" s="6"/>
      <c r="HQ296" s="5"/>
      <c r="HR296" s="5"/>
      <c r="HS296" s="4"/>
      <c r="HT296" s="6"/>
      <c r="HU296" s="4"/>
      <c r="HV296" s="6"/>
      <c r="HW296" s="5"/>
      <c r="HX296" s="5"/>
      <c r="HY296" s="4"/>
      <c r="HZ296" s="6"/>
      <c r="IA296" s="4"/>
      <c r="IB296" s="6"/>
      <c r="IC296" s="5"/>
      <c r="ID296" s="5"/>
      <c r="IE296" s="4"/>
      <c r="IF296" s="6"/>
      <c r="IG296" s="4"/>
      <c r="IH296" s="6"/>
      <c r="II296" s="5"/>
      <c r="IJ296" s="5"/>
      <c r="IK296" s="4"/>
      <c r="IL296" s="6"/>
      <c r="IM296" s="4"/>
      <c r="IN296" s="6"/>
      <c r="IO296" s="5"/>
      <c r="IP296" s="5"/>
      <c r="IQ296" s="4"/>
      <c r="IR296" s="6"/>
      <c r="IS296" s="4"/>
      <c r="IT296" s="6"/>
      <c r="IU296" s="5"/>
      <c r="IV296" s="5"/>
      <c r="IW296" s="4"/>
      <c r="IX296" s="6"/>
      <c r="IY296" s="4"/>
      <c r="IZ296" s="6"/>
      <c r="JA296" s="5"/>
      <c r="JB296" s="5"/>
      <c r="JC296" s="4"/>
      <c r="JD296" s="6"/>
      <c r="JE296" s="4"/>
      <c r="JF296" s="6"/>
      <c r="JG296" s="5"/>
      <c r="JH296" s="5"/>
      <c r="JI296" s="4"/>
      <c r="JJ296" s="6"/>
      <c r="JK296" s="4"/>
      <c r="JL296" s="6"/>
      <c r="JM296" s="5"/>
      <c r="JN296" s="5"/>
      <c r="JO296" s="4"/>
      <c r="JP296" s="6"/>
      <c r="JQ296" s="4"/>
      <c r="JR296" s="6"/>
      <c r="JS296" s="5"/>
      <c r="JT296" s="5"/>
      <c r="JU296" s="4"/>
      <c r="JV296" s="6"/>
      <c r="JW296" s="4"/>
      <c r="JX296" s="6"/>
      <c r="JY296" s="5"/>
      <c r="JZ296" s="5"/>
      <c r="KA296" s="4"/>
      <c r="KB296" s="6"/>
      <c r="KC296" s="4"/>
      <c r="KD296" s="6"/>
      <c r="KE296" s="5"/>
      <c r="KF296" s="5"/>
      <c r="KG296" s="4"/>
      <c r="KH296" s="6"/>
      <c r="KI296" s="4"/>
      <c r="KJ296" s="6"/>
      <c r="KK296" s="5"/>
      <c r="KL296" s="5"/>
    </row>
    <row r="297">
      <c r="A297" s="3" t="s">
        <v>85</v>
      </c>
      <c r="B297" s="3" t="s">
        <v>587</v>
      </c>
      <c r="C297" s="3" t="s">
        <v>87</v>
      </c>
      <c r="D297" s="3" t="s">
        <v>439</v>
      </c>
      <c r="E297" s="3" t="s">
        <v>600</v>
      </c>
      <c r="F297" s="3" t="s">
        <v>150</v>
      </c>
      <c r="G297" s="3" t="s">
        <v>601</v>
      </c>
      <c r="H297" s="3" t="s">
        <v>129</v>
      </c>
      <c r="I297" s="4"/>
      <c r="J297" s="4">
        <f>=ROUNDDOWN({0},0)</f>
      </c>
      <c r="K297" s="4">
        <v>766</v>
      </c>
      <c r="L297" s="5">
        <v>0.981</v>
      </c>
      <c r="M297" s="4"/>
      <c r="N297" s="4">
        <f>=ROUNDDOWN({0},0)</f>
      </c>
      <c r="O297" s="4"/>
      <c r="P297" s="5"/>
      <c r="Q297" s="4">
        <v>101</v>
      </c>
      <c r="R297" s="6">
        <v>6668.4</v>
      </c>
      <c r="S297" s="4"/>
      <c r="T297" s="6"/>
      <c r="U297" s="5"/>
      <c r="V297" s="5"/>
      <c r="W297" s="4">
        <v>35</v>
      </c>
      <c r="X297" s="6">
        <v>2449.48</v>
      </c>
      <c r="Y297" s="4"/>
      <c r="Z297" s="6"/>
      <c r="AA297" s="5"/>
      <c r="AB297" s="5"/>
      <c r="AC297" s="4">
        <v>29</v>
      </c>
      <c r="AD297" s="6">
        <v>1738.38</v>
      </c>
      <c r="AE297" s="4"/>
      <c r="AF297" s="6"/>
      <c r="AG297" s="5"/>
      <c r="AH297" s="5"/>
      <c r="AI297" s="4">
        <v>5</v>
      </c>
      <c r="AJ297" s="6">
        <v>328.09</v>
      </c>
      <c r="AK297" s="4"/>
      <c r="AL297" s="6"/>
      <c r="AM297" s="5"/>
      <c r="AN297" s="5"/>
      <c r="AO297" s="4">
        <v>14</v>
      </c>
      <c r="AP297" s="6">
        <v>993.48</v>
      </c>
      <c r="AQ297" s="4"/>
      <c r="AR297" s="6"/>
      <c r="AS297" s="5"/>
      <c r="AT297" s="5"/>
      <c r="AU297" s="4">
        <v>9</v>
      </c>
      <c r="AV297" s="6">
        <v>536.78</v>
      </c>
      <c r="AW297" s="4"/>
      <c r="AX297" s="6"/>
      <c r="AY297" s="5"/>
      <c r="AZ297" s="5"/>
      <c r="BA297" s="4"/>
      <c r="BB297" s="6"/>
      <c r="BC297" s="4"/>
      <c r="BD297" s="6"/>
      <c r="BE297" s="5"/>
      <c r="BF297" s="5"/>
      <c r="BG297" s="4">
        <v>1</v>
      </c>
      <c r="BH297" s="6">
        <v>77.13</v>
      </c>
      <c r="BI297" s="4"/>
      <c r="BJ297" s="6"/>
      <c r="BK297" s="5"/>
      <c r="BL297" s="5"/>
      <c r="BM297" s="4">
        <v>1</v>
      </c>
      <c r="BN297" s="6">
        <v>69.81</v>
      </c>
      <c r="BO297" s="4"/>
      <c r="BP297" s="6"/>
      <c r="BQ297" s="5"/>
      <c r="BR297" s="5"/>
      <c r="BS297" s="4"/>
      <c r="BT297" s="6"/>
      <c r="BU297" s="4"/>
      <c r="BV297" s="6"/>
      <c r="BW297" s="5"/>
      <c r="BX297" s="5"/>
      <c r="BY297" s="4"/>
      <c r="BZ297" s="6"/>
      <c r="CA297" s="4"/>
      <c r="CB297" s="6"/>
      <c r="CC297" s="5"/>
      <c r="CD297" s="5"/>
      <c r="CE297" s="4">
        <v>2</v>
      </c>
      <c r="CF297" s="6">
        <v>129.48</v>
      </c>
      <c r="CG297" s="4"/>
      <c r="CH297" s="6"/>
      <c r="CI297" s="5"/>
      <c r="CJ297" s="5"/>
      <c r="CK297" s="4">
        <v>1</v>
      </c>
      <c r="CL297" s="6">
        <v>87.32</v>
      </c>
      <c r="CM297" s="4"/>
      <c r="CN297" s="6"/>
      <c r="CO297" s="5"/>
      <c r="CP297" s="5"/>
      <c r="CQ297" s="4">
        <v>1</v>
      </c>
      <c r="CR297" s="6">
        <v>60.19</v>
      </c>
      <c r="CS297" s="4"/>
      <c r="CT297" s="6"/>
      <c r="CU297" s="5"/>
      <c r="CV297" s="5"/>
      <c r="CW297" s="4"/>
      <c r="CX297" s="6"/>
      <c r="CY297" s="4"/>
      <c r="CZ297" s="6"/>
      <c r="DA297" s="5"/>
      <c r="DB297" s="5"/>
      <c r="DC297" s="4"/>
      <c r="DD297" s="6"/>
      <c r="DE297" s="4"/>
      <c r="DF297" s="6"/>
      <c r="DG297" s="5"/>
      <c r="DH297" s="5"/>
      <c r="DI297" s="4"/>
      <c r="DJ297" s="6"/>
      <c r="DK297" s="4"/>
      <c r="DL297" s="6"/>
      <c r="DM297" s="5"/>
      <c r="DN297" s="5"/>
      <c r="DO297" s="4"/>
      <c r="DP297" s="6"/>
      <c r="DQ297" s="4"/>
      <c r="DR297" s="6"/>
      <c r="DS297" s="5"/>
      <c r="DT297" s="5"/>
      <c r="DU297" s="4"/>
      <c r="DV297" s="6"/>
      <c r="DW297" s="4"/>
      <c r="DX297" s="6"/>
      <c r="DY297" s="5"/>
      <c r="DZ297" s="5"/>
      <c r="EA297" s="4">
        <v>3</v>
      </c>
      <c r="EB297" s="6">
        <v>198.26</v>
      </c>
      <c r="EC297" s="4"/>
      <c r="ED297" s="6"/>
      <c r="EE297" s="5"/>
      <c r="EF297" s="5"/>
      <c r="EG297" s="4"/>
      <c r="EH297" s="6"/>
      <c r="EI297" s="4"/>
      <c r="EJ297" s="6"/>
      <c r="EK297" s="5"/>
      <c r="EL297" s="5"/>
      <c r="EM297" s="4"/>
      <c r="EN297" s="6"/>
      <c r="EO297" s="4"/>
      <c r="EP297" s="6"/>
      <c r="EQ297" s="5"/>
      <c r="ER297" s="5"/>
      <c r="ES297" s="4"/>
      <c r="ET297" s="6"/>
      <c r="EU297" s="4"/>
      <c r="EV297" s="6"/>
      <c r="EW297" s="5"/>
      <c r="EX297" s="5"/>
      <c r="EY297" s="4"/>
      <c r="EZ297" s="6"/>
      <c r="FA297" s="4"/>
      <c r="FB297" s="6"/>
      <c r="FC297" s="5"/>
      <c r="FD297" s="5"/>
      <c r="FE297" s="4"/>
      <c r="FF297" s="6"/>
      <c r="FG297" s="4"/>
      <c r="FH297" s="6"/>
      <c r="FI297" s="5"/>
      <c r="FJ297" s="5"/>
      <c r="FK297" s="4"/>
      <c r="FL297" s="6"/>
      <c r="FM297" s="4"/>
      <c r="FN297" s="6"/>
      <c r="FO297" s="5"/>
      <c r="FP297" s="5"/>
      <c r="FQ297" s="4"/>
      <c r="FR297" s="6"/>
      <c r="FS297" s="4"/>
      <c r="FT297" s="6"/>
      <c r="FU297" s="5"/>
      <c r="FV297" s="5"/>
      <c r="FW297" s="4"/>
      <c r="FX297" s="6"/>
      <c r="FY297" s="4"/>
      <c r="FZ297" s="6"/>
      <c r="GA297" s="5"/>
      <c r="GB297" s="5"/>
      <c r="GC297" s="4"/>
      <c r="GD297" s="6"/>
      <c r="GE297" s="4"/>
      <c r="GF297" s="6"/>
      <c r="GG297" s="5"/>
      <c r="GH297" s="5"/>
      <c r="GI297" s="4"/>
      <c r="GJ297" s="6"/>
      <c r="GK297" s="4"/>
      <c r="GL297" s="6"/>
      <c r="GM297" s="5"/>
      <c r="GN297" s="5"/>
      <c r="GO297" s="4"/>
      <c r="GP297" s="6"/>
      <c r="GQ297" s="4"/>
      <c r="GR297" s="6"/>
      <c r="GS297" s="5"/>
      <c r="GT297" s="5"/>
      <c r="GU297" s="4"/>
      <c r="GV297" s="6"/>
      <c r="GW297" s="4"/>
      <c r="GX297" s="6"/>
      <c r="GY297" s="5"/>
      <c r="GZ297" s="5"/>
      <c r="HA297" s="4"/>
      <c r="HB297" s="6"/>
      <c r="HC297" s="4"/>
      <c r="HD297" s="6"/>
      <c r="HE297" s="5"/>
      <c r="HF297" s="5"/>
      <c r="HG297" s="4"/>
      <c r="HH297" s="6"/>
      <c r="HI297" s="4"/>
      <c r="HJ297" s="6"/>
      <c r="HK297" s="5"/>
      <c r="HL297" s="5"/>
      <c r="HM297" s="4"/>
      <c r="HN297" s="6"/>
      <c r="HO297" s="4"/>
      <c r="HP297" s="6"/>
      <c r="HQ297" s="5"/>
      <c r="HR297" s="5"/>
      <c r="HS297" s="4"/>
      <c r="HT297" s="6"/>
      <c r="HU297" s="4"/>
      <c r="HV297" s="6"/>
      <c r="HW297" s="5"/>
      <c r="HX297" s="5"/>
      <c r="HY297" s="4"/>
      <c r="HZ297" s="6"/>
      <c r="IA297" s="4"/>
      <c r="IB297" s="6"/>
      <c r="IC297" s="5"/>
      <c r="ID297" s="5"/>
      <c r="IE297" s="4"/>
      <c r="IF297" s="6"/>
      <c r="IG297" s="4"/>
      <c r="IH297" s="6"/>
      <c r="II297" s="5"/>
      <c r="IJ297" s="5"/>
      <c r="IK297" s="4"/>
      <c r="IL297" s="6"/>
      <c r="IM297" s="4"/>
      <c r="IN297" s="6"/>
      <c r="IO297" s="5"/>
      <c r="IP297" s="5"/>
      <c r="IQ297" s="4"/>
      <c r="IR297" s="6"/>
      <c r="IS297" s="4"/>
      <c r="IT297" s="6"/>
      <c r="IU297" s="5"/>
      <c r="IV297" s="5"/>
      <c r="IW297" s="4"/>
      <c r="IX297" s="6"/>
      <c r="IY297" s="4"/>
      <c r="IZ297" s="6"/>
      <c r="JA297" s="5"/>
      <c r="JB297" s="5"/>
      <c r="JC297" s="4"/>
      <c r="JD297" s="6"/>
      <c r="JE297" s="4"/>
      <c r="JF297" s="6"/>
      <c r="JG297" s="5"/>
      <c r="JH297" s="5"/>
      <c r="JI297" s="4"/>
      <c r="JJ297" s="6"/>
      <c r="JK297" s="4"/>
      <c r="JL297" s="6"/>
      <c r="JM297" s="5"/>
      <c r="JN297" s="5"/>
      <c r="JO297" s="4"/>
      <c r="JP297" s="6"/>
      <c r="JQ297" s="4"/>
      <c r="JR297" s="6"/>
      <c r="JS297" s="5"/>
      <c r="JT297" s="5"/>
      <c r="JU297" s="4"/>
      <c r="JV297" s="6"/>
      <c r="JW297" s="4"/>
      <c r="JX297" s="6"/>
      <c r="JY297" s="5"/>
      <c r="JZ297" s="5"/>
      <c r="KA297" s="4"/>
      <c r="KB297" s="6"/>
      <c r="KC297" s="4"/>
      <c r="KD297" s="6"/>
      <c r="KE297" s="5"/>
      <c r="KF297" s="5"/>
      <c r="KG297" s="4"/>
      <c r="KH297" s="6"/>
      <c r="KI297" s="4"/>
      <c r="KJ297" s="6"/>
      <c r="KK297" s="5"/>
      <c r="KL297" s="5"/>
    </row>
    <row r="298">
      <c r="A298" s="3" t="s">
        <v>85</v>
      </c>
      <c r="B298" s="3" t="s">
        <v>587</v>
      </c>
      <c r="C298" s="3" t="s">
        <v>87</v>
      </c>
      <c r="D298" s="3" t="s">
        <v>439</v>
      </c>
      <c r="E298" s="3" t="s">
        <v>304</v>
      </c>
      <c r="F298" s="3" t="s">
        <v>602</v>
      </c>
      <c r="G298" s="3" t="s">
        <v>603</v>
      </c>
      <c r="H298" s="3" t="s">
        <v>129</v>
      </c>
      <c r="I298" s="4"/>
      <c r="J298" s="4">
        <f>=ROUNDDOWN({0},0)</f>
      </c>
      <c r="K298" s="4">
        <v>2090</v>
      </c>
      <c r="L298" s="5">
        <v>1</v>
      </c>
      <c r="M298" s="4"/>
      <c r="N298" s="4">
        <f>=ROUNDDOWN({0},0)</f>
      </c>
      <c r="O298" s="4"/>
      <c r="P298" s="5"/>
      <c r="Q298" s="4">
        <v>143</v>
      </c>
      <c r="R298" s="6">
        <v>4915.64</v>
      </c>
      <c r="S298" s="4"/>
      <c r="T298" s="6"/>
      <c r="U298" s="5"/>
      <c r="V298" s="5"/>
      <c r="W298" s="4">
        <v>71</v>
      </c>
      <c r="X298" s="6">
        <v>2316.14</v>
      </c>
      <c r="Y298" s="4"/>
      <c r="Z298" s="6"/>
      <c r="AA298" s="5"/>
      <c r="AB298" s="5"/>
      <c r="AC298" s="4">
        <v>6</v>
      </c>
      <c r="AD298" s="6">
        <v>157.25</v>
      </c>
      <c r="AE298" s="4"/>
      <c r="AF298" s="6"/>
      <c r="AG298" s="5"/>
      <c r="AH298" s="5"/>
      <c r="AI298" s="4">
        <v>5</v>
      </c>
      <c r="AJ298" s="6">
        <v>160.58</v>
      </c>
      <c r="AK298" s="4"/>
      <c r="AL298" s="6"/>
      <c r="AM298" s="5"/>
      <c r="AN298" s="5"/>
      <c r="AO298" s="4">
        <v>14</v>
      </c>
      <c r="AP298" s="6">
        <v>462.84</v>
      </c>
      <c r="AQ298" s="4"/>
      <c r="AR298" s="6"/>
      <c r="AS298" s="5"/>
      <c r="AT298" s="5"/>
      <c r="AU298" s="4">
        <v>5</v>
      </c>
      <c r="AV298" s="6">
        <v>153.46</v>
      </c>
      <c r="AW298" s="4"/>
      <c r="AX298" s="6"/>
      <c r="AY298" s="5"/>
      <c r="AZ298" s="5"/>
      <c r="BA298" s="4">
        <v>1</v>
      </c>
      <c r="BB298" s="6">
        <v>64.99</v>
      </c>
      <c r="BC298" s="4"/>
      <c r="BD298" s="6"/>
      <c r="BE298" s="5"/>
      <c r="BF298" s="5"/>
      <c r="BG298" s="4">
        <v>5</v>
      </c>
      <c r="BH298" s="6">
        <v>188.38</v>
      </c>
      <c r="BI298" s="4"/>
      <c r="BJ298" s="6"/>
      <c r="BK298" s="5"/>
      <c r="BL298" s="5"/>
      <c r="BM298" s="4"/>
      <c r="BN298" s="6"/>
      <c r="BO298" s="4"/>
      <c r="BP298" s="6"/>
      <c r="BQ298" s="5"/>
      <c r="BR298" s="5"/>
      <c r="BS298" s="4">
        <v>4</v>
      </c>
      <c r="BT298" s="6">
        <v>110.4</v>
      </c>
      <c r="BU298" s="4"/>
      <c r="BV298" s="6"/>
      <c r="BW298" s="5"/>
      <c r="BX298" s="5"/>
      <c r="BY298" s="4"/>
      <c r="BZ298" s="6"/>
      <c r="CA298" s="4"/>
      <c r="CB298" s="6"/>
      <c r="CC298" s="5"/>
      <c r="CD298" s="5"/>
      <c r="CE298" s="4">
        <v>20</v>
      </c>
      <c r="CF298" s="6">
        <v>655.92</v>
      </c>
      <c r="CG298" s="4"/>
      <c r="CH298" s="6"/>
      <c r="CI298" s="5"/>
      <c r="CJ298" s="5"/>
      <c r="CK298" s="4">
        <v>12</v>
      </c>
      <c r="CL298" s="6">
        <v>645.68</v>
      </c>
      <c r="CM298" s="4"/>
      <c r="CN298" s="6"/>
      <c r="CO298" s="5"/>
      <c r="CP298" s="5"/>
      <c r="CQ298" s="4"/>
      <c r="CR298" s="6"/>
      <c r="CS298" s="4"/>
      <c r="CT298" s="6"/>
      <c r="CU298" s="5"/>
      <c r="CV298" s="5"/>
      <c r="CW298" s="4"/>
      <c r="CX298" s="6"/>
      <c r="CY298" s="4"/>
      <c r="CZ298" s="6"/>
      <c r="DA298" s="5"/>
      <c r="DB298" s="5"/>
      <c r="DC298" s="4"/>
      <c r="DD298" s="6"/>
      <c r="DE298" s="4"/>
      <c r="DF298" s="6"/>
      <c r="DG298" s="5"/>
      <c r="DH298" s="5"/>
      <c r="DI298" s="4"/>
      <c r="DJ298" s="6"/>
      <c r="DK298" s="4"/>
      <c r="DL298" s="6"/>
      <c r="DM298" s="5"/>
      <c r="DN298" s="5"/>
      <c r="DO298" s="4"/>
      <c r="DP298" s="6"/>
      <c r="DQ298" s="4"/>
      <c r="DR298" s="6"/>
      <c r="DS298" s="5"/>
      <c r="DT298" s="5"/>
      <c r="DU298" s="4"/>
      <c r="DV298" s="6"/>
      <c r="DW298" s="4"/>
      <c r="DX298" s="6"/>
      <c r="DY298" s="5"/>
      <c r="DZ298" s="5"/>
      <c r="EA298" s="4"/>
      <c r="EB298" s="6"/>
      <c r="EC298" s="4"/>
      <c r="ED298" s="6"/>
      <c r="EE298" s="5"/>
      <c r="EF298" s="5"/>
      <c r="EG298" s="4"/>
      <c r="EH298" s="6"/>
      <c r="EI298" s="4"/>
      <c r="EJ298" s="6"/>
      <c r="EK298" s="5"/>
      <c r="EL298" s="5"/>
      <c r="EM298" s="4"/>
      <c r="EN298" s="6"/>
      <c r="EO298" s="4"/>
      <c r="EP298" s="6"/>
      <c r="EQ298" s="5"/>
      <c r="ER298" s="5"/>
      <c r="ES298" s="4"/>
      <c r="ET298" s="6"/>
      <c r="EU298" s="4"/>
      <c r="EV298" s="6"/>
      <c r="EW298" s="5"/>
      <c r="EX298" s="5"/>
      <c r="EY298" s="4"/>
      <c r="EZ298" s="6"/>
      <c r="FA298" s="4"/>
      <c r="FB298" s="6"/>
      <c r="FC298" s="5"/>
      <c r="FD298" s="5"/>
      <c r="FE298" s="4"/>
      <c r="FF298" s="6"/>
      <c r="FG298" s="4"/>
      <c r="FH298" s="6"/>
      <c r="FI298" s="5"/>
      <c r="FJ298" s="5"/>
      <c r="FK298" s="4"/>
      <c r="FL298" s="6"/>
      <c r="FM298" s="4"/>
      <c r="FN298" s="6"/>
      <c r="FO298" s="5"/>
      <c r="FP298" s="5"/>
      <c r="FQ298" s="4"/>
      <c r="FR298" s="6"/>
      <c r="FS298" s="4"/>
      <c r="FT298" s="6"/>
      <c r="FU298" s="5"/>
      <c r="FV298" s="5"/>
      <c r="FW298" s="4"/>
      <c r="FX298" s="6"/>
      <c r="FY298" s="4"/>
      <c r="FZ298" s="6"/>
      <c r="GA298" s="5"/>
      <c r="GB298" s="5"/>
      <c r="GC298" s="4"/>
      <c r="GD298" s="6"/>
      <c r="GE298" s="4"/>
      <c r="GF298" s="6"/>
      <c r="GG298" s="5"/>
      <c r="GH298" s="5"/>
      <c r="GI298" s="4"/>
      <c r="GJ298" s="6"/>
      <c r="GK298" s="4"/>
      <c r="GL298" s="6"/>
      <c r="GM298" s="5"/>
      <c r="GN298" s="5"/>
      <c r="GO298" s="4"/>
      <c r="GP298" s="6"/>
      <c r="GQ298" s="4"/>
      <c r="GR298" s="6"/>
      <c r="GS298" s="5"/>
      <c r="GT298" s="5"/>
      <c r="GU298" s="4"/>
      <c r="GV298" s="6"/>
      <c r="GW298" s="4"/>
      <c r="GX298" s="6"/>
      <c r="GY298" s="5"/>
      <c r="GZ298" s="5"/>
      <c r="HA298" s="4"/>
      <c r="HB298" s="6"/>
      <c r="HC298" s="4"/>
      <c r="HD298" s="6"/>
      <c r="HE298" s="5"/>
      <c r="HF298" s="5"/>
      <c r="HG298" s="4"/>
      <c r="HH298" s="6"/>
      <c r="HI298" s="4"/>
      <c r="HJ298" s="6"/>
      <c r="HK298" s="5"/>
      <c r="HL298" s="5"/>
      <c r="HM298" s="4"/>
      <c r="HN298" s="6"/>
      <c r="HO298" s="4"/>
      <c r="HP298" s="6"/>
      <c r="HQ298" s="5"/>
      <c r="HR298" s="5"/>
      <c r="HS298" s="4"/>
      <c r="HT298" s="6"/>
      <c r="HU298" s="4"/>
      <c r="HV298" s="6"/>
      <c r="HW298" s="5"/>
      <c r="HX298" s="5"/>
      <c r="HY298" s="4"/>
      <c r="HZ298" s="6"/>
      <c r="IA298" s="4"/>
      <c r="IB298" s="6"/>
      <c r="IC298" s="5"/>
      <c r="ID298" s="5"/>
      <c r="IE298" s="4"/>
      <c r="IF298" s="6"/>
      <c r="IG298" s="4"/>
      <c r="IH298" s="6"/>
      <c r="II298" s="5"/>
      <c r="IJ298" s="5"/>
      <c r="IK298" s="4"/>
      <c r="IL298" s="6"/>
      <c r="IM298" s="4"/>
      <c r="IN298" s="6"/>
      <c r="IO298" s="5"/>
      <c r="IP298" s="5"/>
      <c r="IQ298" s="4"/>
      <c r="IR298" s="6"/>
      <c r="IS298" s="4"/>
      <c r="IT298" s="6"/>
      <c r="IU298" s="5"/>
      <c r="IV298" s="5"/>
      <c r="IW298" s="4"/>
      <c r="IX298" s="6"/>
      <c r="IY298" s="4"/>
      <c r="IZ298" s="6"/>
      <c r="JA298" s="5"/>
      <c r="JB298" s="5"/>
      <c r="JC298" s="4"/>
      <c r="JD298" s="6"/>
      <c r="JE298" s="4"/>
      <c r="JF298" s="6"/>
      <c r="JG298" s="5"/>
      <c r="JH298" s="5"/>
      <c r="JI298" s="4"/>
      <c r="JJ298" s="6"/>
      <c r="JK298" s="4"/>
      <c r="JL298" s="6"/>
      <c r="JM298" s="5"/>
      <c r="JN298" s="5"/>
      <c r="JO298" s="4"/>
      <c r="JP298" s="6"/>
      <c r="JQ298" s="4"/>
      <c r="JR298" s="6"/>
      <c r="JS298" s="5"/>
      <c r="JT298" s="5"/>
      <c r="JU298" s="4"/>
      <c r="JV298" s="6"/>
      <c r="JW298" s="4"/>
      <c r="JX298" s="6"/>
      <c r="JY298" s="5"/>
      <c r="JZ298" s="5"/>
      <c r="KA298" s="4"/>
      <c r="KB298" s="6"/>
      <c r="KC298" s="4"/>
      <c r="KD298" s="6"/>
      <c r="KE298" s="5"/>
      <c r="KF298" s="5"/>
      <c r="KG298" s="4"/>
      <c r="KH298" s="6"/>
      <c r="KI298" s="4"/>
      <c r="KJ298" s="6"/>
      <c r="KK298" s="5"/>
      <c r="KL298" s="5"/>
    </row>
    <row r="299">
      <c r="A299" s="3" t="s">
        <v>85</v>
      </c>
      <c r="B299" s="3" t="s">
        <v>587</v>
      </c>
      <c r="C299" s="3" t="s">
        <v>87</v>
      </c>
      <c r="D299" s="3" t="s">
        <v>439</v>
      </c>
      <c r="E299" s="3" t="s">
        <v>604</v>
      </c>
      <c r="F299" s="3" t="s">
        <v>605</v>
      </c>
      <c r="G299" s="3" t="s">
        <v>606</v>
      </c>
      <c r="H299" s="3" t="s">
        <v>129</v>
      </c>
      <c r="I299" s="4"/>
      <c r="J299" s="4">
        <f>=ROUNDDOWN({0},0)</f>
      </c>
      <c r="K299" s="4"/>
      <c r="L299" s="5">
        <v>0.8333</v>
      </c>
      <c r="M299" s="4"/>
      <c r="N299" s="4">
        <f>=ROUNDDOWN({0},0)</f>
      </c>
      <c r="O299" s="4"/>
      <c r="P299" s="5"/>
      <c r="Q299" s="4">
        <v>70</v>
      </c>
      <c r="R299" s="6">
        <v>3579.08</v>
      </c>
      <c r="S299" s="4"/>
      <c r="T299" s="6"/>
      <c r="U299" s="5"/>
      <c r="V299" s="5"/>
      <c r="W299" s="4">
        <v>10</v>
      </c>
      <c r="X299" s="6">
        <v>566.95</v>
      </c>
      <c r="Y299" s="4"/>
      <c r="Z299" s="6"/>
      <c r="AA299" s="5"/>
      <c r="AB299" s="5"/>
      <c r="AC299" s="4">
        <v>21</v>
      </c>
      <c r="AD299" s="6">
        <v>960</v>
      </c>
      <c r="AE299" s="4"/>
      <c r="AF299" s="6"/>
      <c r="AG299" s="5"/>
      <c r="AH299" s="5"/>
      <c r="AI299" s="4">
        <v>7</v>
      </c>
      <c r="AJ299" s="6">
        <v>409.79</v>
      </c>
      <c r="AK299" s="4"/>
      <c r="AL299" s="6"/>
      <c r="AM299" s="5"/>
      <c r="AN299" s="5"/>
      <c r="AO299" s="4">
        <v>20</v>
      </c>
      <c r="AP299" s="6">
        <v>1029.4</v>
      </c>
      <c r="AQ299" s="4"/>
      <c r="AR299" s="6"/>
      <c r="AS299" s="5"/>
      <c r="AT299" s="5"/>
      <c r="AU299" s="4">
        <v>2</v>
      </c>
      <c r="AV299" s="6">
        <v>115.76</v>
      </c>
      <c r="AW299" s="4"/>
      <c r="AX299" s="6"/>
      <c r="AY299" s="5"/>
      <c r="AZ299" s="5"/>
      <c r="BA299" s="4"/>
      <c r="BB299" s="6"/>
      <c r="BC299" s="4"/>
      <c r="BD299" s="6"/>
      <c r="BE299" s="5"/>
      <c r="BF299" s="5"/>
      <c r="BG299" s="4">
        <v>2</v>
      </c>
      <c r="BH299" s="6">
        <v>120.73</v>
      </c>
      <c r="BI299" s="4"/>
      <c r="BJ299" s="6"/>
      <c r="BK299" s="5"/>
      <c r="BL299" s="5"/>
      <c r="BM299" s="4">
        <v>7</v>
      </c>
      <c r="BN299" s="6">
        <v>318.71</v>
      </c>
      <c r="BO299" s="4"/>
      <c r="BP299" s="6"/>
      <c r="BQ299" s="5"/>
      <c r="BR299" s="5"/>
      <c r="BS299" s="4"/>
      <c r="BT299" s="6"/>
      <c r="BU299" s="4"/>
      <c r="BV299" s="6"/>
      <c r="BW299" s="5"/>
      <c r="BX299" s="5"/>
      <c r="BY299" s="4"/>
      <c r="BZ299" s="6"/>
      <c r="CA299" s="4"/>
      <c r="CB299" s="6"/>
      <c r="CC299" s="5"/>
      <c r="CD299" s="5"/>
      <c r="CE299" s="4"/>
      <c r="CF299" s="6"/>
      <c r="CG299" s="4"/>
      <c r="CH299" s="6"/>
      <c r="CI299" s="5"/>
      <c r="CJ299" s="5"/>
      <c r="CK299" s="4"/>
      <c r="CL299" s="6"/>
      <c r="CM299" s="4"/>
      <c r="CN299" s="6"/>
      <c r="CO299" s="5"/>
      <c r="CP299" s="5"/>
      <c r="CQ299" s="4"/>
      <c r="CR299" s="6"/>
      <c r="CS299" s="4"/>
      <c r="CT299" s="6"/>
      <c r="CU299" s="5"/>
      <c r="CV299" s="5"/>
      <c r="CW299" s="4">
        <v>1</v>
      </c>
      <c r="CX299" s="6">
        <v>57.74</v>
      </c>
      <c r="CY299" s="4"/>
      <c r="CZ299" s="6"/>
      <c r="DA299" s="5"/>
      <c r="DB299" s="5"/>
      <c r="DC299" s="4"/>
      <c r="DD299" s="6"/>
      <c r="DE299" s="4"/>
      <c r="DF299" s="6"/>
      <c r="DG299" s="5"/>
      <c r="DH299" s="5"/>
      <c r="DI299" s="4"/>
      <c r="DJ299" s="6"/>
      <c r="DK299" s="4"/>
      <c r="DL299" s="6"/>
      <c r="DM299" s="5"/>
      <c r="DN299" s="5"/>
      <c r="DO299" s="4"/>
      <c r="DP299" s="6"/>
      <c r="DQ299" s="4"/>
      <c r="DR299" s="6"/>
      <c r="DS299" s="5"/>
      <c r="DT299" s="5"/>
      <c r="DU299" s="4"/>
      <c r="DV299" s="6"/>
      <c r="DW299" s="4"/>
      <c r="DX299" s="6"/>
      <c r="DY299" s="5"/>
      <c r="DZ299" s="5"/>
      <c r="EA299" s="4"/>
      <c r="EB299" s="6"/>
      <c r="EC299" s="4"/>
      <c r="ED299" s="6"/>
      <c r="EE299" s="5"/>
      <c r="EF299" s="5"/>
      <c r="EG299" s="4"/>
      <c r="EH299" s="6"/>
      <c r="EI299" s="4"/>
      <c r="EJ299" s="6"/>
      <c r="EK299" s="5"/>
      <c r="EL299" s="5"/>
      <c r="EM299" s="4"/>
      <c r="EN299" s="6"/>
      <c r="EO299" s="4"/>
      <c r="EP299" s="6"/>
      <c r="EQ299" s="5"/>
      <c r="ER299" s="5"/>
      <c r="ES299" s="4"/>
      <c r="ET299" s="6"/>
      <c r="EU299" s="4"/>
      <c r="EV299" s="6"/>
      <c r="EW299" s="5"/>
      <c r="EX299" s="5"/>
      <c r="EY299" s="4"/>
      <c r="EZ299" s="6"/>
      <c r="FA299" s="4"/>
      <c r="FB299" s="6"/>
      <c r="FC299" s="5"/>
      <c r="FD299" s="5"/>
      <c r="FE299" s="4"/>
      <c r="FF299" s="6"/>
      <c r="FG299" s="4"/>
      <c r="FH299" s="6"/>
      <c r="FI299" s="5"/>
      <c r="FJ299" s="5"/>
      <c r="FK299" s="4"/>
      <c r="FL299" s="6"/>
      <c r="FM299" s="4"/>
      <c r="FN299" s="6"/>
      <c r="FO299" s="5"/>
      <c r="FP299" s="5"/>
      <c r="FQ299" s="4"/>
      <c r="FR299" s="6"/>
      <c r="FS299" s="4"/>
      <c r="FT299" s="6"/>
      <c r="FU299" s="5"/>
      <c r="FV299" s="5"/>
      <c r="FW299" s="4"/>
      <c r="FX299" s="6"/>
      <c r="FY299" s="4"/>
      <c r="FZ299" s="6"/>
      <c r="GA299" s="5"/>
      <c r="GB299" s="5"/>
      <c r="GC299" s="4"/>
      <c r="GD299" s="6"/>
      <c r="GE299" s="4"/>
      <c r="GF299" s="6"/>
      <c r="GG299" s="5"/>
      <c r="GH299" s="5"/>
      <c r="GI299" s="4"/>
      <c r="GJ299" s="6"/>
      <c r="GK299" s="4"/>
      <c r="GL299" s="6"/>
      <c r="GM299" s="5"/>
      <c r="GN299" s="5"/>
      <c r="GO299" s="4"/>
      <c r="GP299" s="6"/>
      <c r="GQ299" s="4"/>
      <c r="GR299" s="6"/>
      <c r="GS299" s="5"/>
      <c r="GT299" s="5"/>
      <c r="GU299" s="4"/>
      <c r="GV299" s="6"/>
      <c r="GW299" s="4"/>
      <c r="GX299" s="6"/>
      <c r="GY299" s="5"/>
      <c r="GZ299" s="5"/>
      <c r="HA299" s="4"/>
      <c r="HB299" s="6"/>
      <c r="HC299" s="4"/>
      <c r="HD299" s="6"/>
      <c r="HE299" s="5"/>
      <c r="HF299" s="5"/>
      <c r="HG299" s="4"/>
      <c r="HH299" s="6"/>
      <c r="HI299" s="4"/>
      <c r="HJ299" s="6"/>
      <c r="HK299" s="5"/>
      <c r="HL299" s="5"/>
      <c r="HM299" s="4"/>
      <c r="HN299" s="6"/>
      <c r="HO299" s="4"/>
      <c r="HP299" s="6"/>
      <c r="HQ299" s="5"/>
      <c r="HR299" s="5"/>
      <c r="HS299" s="4"/>
      <c r="HT299" s="6"/>
      <c r="HU299" s="4"/>
      <c r="HV299" s="6"/>
      <c r="HW299" s="5"/>
      <c r="HX299" s="5"/>
      <c r="HY299" s="4"/>
      <c r="HZ299" s="6"/>
      <c r="IA299" s="4"/>
      <c r="IB299" s="6"/>
      <c r="IC299" s="5"/>
      <c r="ID299" s="5"/>
      <c r="IE299" s="4"/>
      <c r="IF299" s="6"/>
      <c r="IG299" s="4"/>
      <c r="IH299" s="6"/>
      <c r="II299" s="5"/>
      <c r="IJ299" s="5"/>
      <c r="IK299" s="4"/>
      <c r="IL299" s="6"/>
      <c r="IM299" s="4"/>
      <c r="IN299" s="6"/>
      <c r="IO299" s="5"/>
      <c r="IP299" s="5"/>
      <c r="IQ299" s="4"/>
      <c r="IR299" s="6"/>
      <c r="IS299" s="4"/>
      <c r="IT299" s="6"/>
      <c r="IU299" s="5"/>
      <c r="IV299" s="5"/>
      <c r="IW299" s="4"/>
      <c r="IX299" s="6"/>
      <c r="IY299" s="4"/>
      <c r="IZ299" s="6"/>
      <c r="JA299" s="5"/>
      <c r="JB299" s="5"/>
      <c r="JC299" s="4"/>
      <c r="JD299" s="6"/>
      <c r="JE299" s="4"/>
      <c r="JF299" s="6"/>
      <c r="JG299" s="5"/>
      <c r="JH299" s="5"/>
      <c r="JI299" s="4"/>
      <c r="JJ299" s="6"/>
      <c r="JK299" s="4"/>
      <c r="JL299" s="6"/>
      <c r="JM299" s="5"/>
      <c r="JN299" s="5"/>
      <c r="JO299" s="4"/>
      <c r="JP299" s="6"/>
      <c r="JQ299" s="4"/>
      <c r="JR299" s="6"/>
      <c r="JS299" s="5"/>
      <c r="JT299" s="5"/>
      <c r="JU299" s="4"/>
      <c r="JV299" s="6"/>
      <c r="JW299" s="4"/>
      <c r="JX299" s="6"/>
      <c r="JY299" s="5"/>
      <c r="JZ299" s="5"/>
      <c r="KA299" s="4"/>
      <c r="KB299" s="6"/>
      <c r="KC299" s="4"/>
      <c r="KD299" s="6"/>
      <c r="KE299" s="5"/>
      <c r="KF299" s="5"/>
      <c r="KG299" s="4"/>
      <c r="KH299" s="6"/>
      <c r="KI299" s="4"/>
      <c r="KJ299" s="6"/>
      <c r="KK299" s="5"/>
      <c r="KL299" s="5"/>
    </row>
    <row r="300">
      <c r="A300" s="3" t="s">
        <v>85</v>
      </c>
      <c r="B300" s="3" t="s">
        <v>587</v>
      </c>
      <c r="C300" s="3" t="s">
        <v>87</v>
      </c>
      <c r="D300" s="3" t="s">
        <v>439</v>
      </c>
      <c r="E300" s="3" t="s">
        <v>607</v>
      </c>
      <c r="F300" s="3" t="s">
        <v>608</v>
      </c>
      <c r="G300" s="3" t="s">
        <v>609</v>
      </c>
      <c r="H300" s="3" t="s">
        <v>129</v>
      </c>
      <c r="I300" s="4"/>
      <c r="J300" s="4">
        <f>=ROUNDDOWN({0},0)</f>
      </c>
      <c r="K300" s="4">
        <v>1050</v>
      </c>
      <c r="L300" s="5">
        <v>1</v>
      </c>
      <c r="M300" s="4"/>
      <c r="N300" s="4">
        <f>=ROUNDDOWN({0},0)</f>
      </c>
      <c r="O300" s="4"/>
      <c r="P300" s="5"/>
      <c r="Q300" s="4">
        <v>55</v>
      </c>
      <c r="R300" s="6">
        <v>3553.57</v>
      </c>
      <c r="S300" s="4"/>
      <c r="T300" s="6"/>
      <c r="U300" s="5"/>
      <c r="V300" s="5"/>
      <c r="W300" s="4">
        <v>4</v>
      </c>
      <c r="X300" s="6">
        <v>242.85</v>
      </c>
      <c r="Y300" s="4"/>
      <c r="Z300" s="6"/>
      <c r="AA300" s="5"/>
      <c r="AB300" s="5"/>
      <c r="AC300" s="4">
        <v>18</v>
      </c>
      <c r="AD300" s="6">
        <v>1053.98</v>
      </c>
      <c r="AE300" s="4"/>
      <c r="AF300" s="6"/>
      <c r="AG300" s="5"/>
      <c r="AH300" s="5"/>
      <c r="AI300" s="4">
        <v>4</v>
      </c>
      <c r="AJ300" s="6">
        <v>282.42</v>
      </c>
      <c r="AK300" s="4"/>
      <c r="AL300" s="6"/>
      <c r="AM300" s="5"/>
      <c r="AN300" s="5"/>
      <c r="AO300" s="4">
        <v>8</v>
      </c>
      <c r="AP300" s="6">
        <v>539.92</v>
      </c>
      <c r="AQ300" s="4"/>
      <c r="AR300" s="6"/>
      <c r="AS300" s="5"/>
      <c r="AT300" s="5"/>
      <c r="AU300" s="4">
        <v>4</v>
      </c>
      <c r="AV300" s="6">
        <v>267.44</v>
      </c>
      <c r="AW300" s="4"/>
      <c r="AX300" s="6"/>
      <c r="AY300" s="5"/>
      <c r="AZ300" s="5"/>
      <c r="BA300" s="4"/>
      <c r="BB300" s="6"/>
      <c r="BC300" s="4"/>
      <c r="BD300" s="6"/>
      <c r="BE300" s="5"/>
      <c r="BF300" s="5"/>
      <c r="BG300" s="4">
        <v>9</v>
      </c>
      <c r="BH300" s="6">
        <v>600.03</v>
      </c>
      <c r="BI300" s="4"/>
      <c r="BJ300" s="6"/>
      <c r="BK300" s="5"/>
      <c r="BL300" s="5"/>
      <c r="BM300" s="4">
        <v>3</v>
      </c>
      <c r="BN300" s="6">
        <v>232.76</v>
      </c>
      <c r="BO300" s="4"/>
      <c r="BP300" s="6"/>
      <c r="BQ300" s="5"/>
      <c r="BR300" s="5"/>
      <c r="BS300" s="4">
        <v>1</v>
      </c>
      <c r="BT300" s="6">
        <v>64.39</v>
      </c>
      <c r="BU300" s="4"/>
      <c r="BV300" s="6"/>
      <c r="BW300" s="5"/>
      <c r="BX300" s="5"/>
      <c r="BY300" s="4"/>
      <c r="BZ300" s="6"/>
      <c r="CA300" s="4"/>
      <c r="CB300" s="6"/>
      <c r="CC300" s="5"/>
      <c r="CD300" s="5"/>
      <c r="CE300" s="4"/>
      <c r="CF300" s="6"/>
      <c r="CG300" s="4"/>
      <c r="CH300" s="6"/>
      <c r="CI300" s="5"/>
      <c r="CJ300" s="5"/>
      <c r="CK300" s="4"/>
      <c r="CL300" s="6"/>
      <c r="CM300" s="4"/>
      <c r="CN300" s="6"/>
      <c r="CO300" s="5"/>
      <c r="CP300" s="5"/>
      <c r="CQ300" s="4">
        <v>1</v>
      </c>
      <c r="CR300" s="6">
        <v>73.25</v>
      </c>
      <c r="CS300" s="4"/>
      <c r="CT300" s="6"/>
      <c r="CU300" s="5"/>
      <c r="CV300" s="5"/>
      <c r="CW300" s="4">
        <v>3</v>
      </c>
      <c r="CX300" s="6">
        <v>196.53</v>
      </c>
      <c r="CY300" s="4"/>
      <c r="CZ300" s="6"/>
      <c r="DA300" s="5"/>
      <c r="DB300" s="5"/>
      <c r="DC300" s="4"/>
      <c r="DD300" s="6"/>
      <c r="DE300" s="4"/>
      <c r="DF300" s="6"/>
      <c r="DG300" s="5"/>
      <c r="DH300" s="5"/>
      <c r="DI300" s="4"/>
      <c r="DJ300" s="6"/>
      <c r="DK300" s="4"/>
      <c r="DL300" s="6"/>
      <c r="DM300" s="5"/>
      <c r="DN300" s="5"/>
      <c r="DO300" s="4"/>
      <c r="DP300" s="6"/>
      <c r="DQ300" s="4"/>
      <c r="DR300" s="6"/>
      <c r="DS300" s="5"/>
      <c r="DT300" s="5"/>
      <c r="DU300" s="4"/>
      <c r="DV300" s="6"/>
      <c r="DW300" s="4"/>
      <c r="DX300" s="6"/>
      <c r="DY300" s="5"/>
      <c r="DZ300" s="5"/>
      <c r="EA300" s="4"/>
      <c r="EB300" s="6"/>
      <c r="EC300" s="4"/>
      <c r="ED300" s="6"/>
      <c r="EE300" s="5"/>
      <c r="EF300" s="5"/>
      <c r="EG300" s="4"/>
      <c r="EH300" s="6"/>
      <c r="EI300" s="4"/>
      <c r="EJ300" s="6"/>
      <c r="EK300" s="5"/>
      <c r="EL300" s="5"/>
      <c r="EM300" s="4"/>
      <c r="EN300" s="6"/>
      <c r="EO300" s="4"/>
      <c r="EP300" s="6"/>
      <c r="EQ300" s="5"/>
      <c r="ER300" s="5"/>
      <c r="ES300" s="4"/>
      <c r="ET300" s="6"/>
      <c r="EU300" s="4"/>
      <c r="EV300" s="6"/>
      <c r="EW300" s="5"/>
      <c r="EX300" s="5"/>
      <c r="EY300" s="4"/>
      <c r="EZ300" s="6"/>
      <c r="FA300" s="4"/>
      <c r="FB300" s="6"/>
      <c r="FC300" s="5"/>
      <c r="FD300" s="5"/>
      <c r="FE300" s="4"/>
      <c r="FF300" s="6"/>
      <c r="FG300" s="4"/>
      <c r="FH300" s="6"/>
      <c r="FI300" s="5"/>
      <c r="FJ300" s="5"/>
      <c r="FK300" s="4"/>
      <c r="FL300" s="6"/>
      <c r="FM300" s="4"/>
      <c r="FN300" s="6"/>
      <c r="FO300" s="5"/>
      <c r="FP300" s="5"/>
      <c r="FQ300" s="4"/>
      <c r="FR300" s="6"/>
      <c r="FS300" s="4"/>
      <c r="FT300" s="6"/>
      <c r="FU300" s="5"/>
      <c r="FV300" s="5"/>
      <c r="FW300" s="4"/>
      <c r="FX300" s="6"/>
      <c r="FY300" s="4"/>
      <c r="FZ300" s="6"/>
      <c r="GA300" s="5"/>
      <c r="GB300" s="5"/>
      <c r="GC300" s="4"/>
      <c r="GD300" s="6"/>
      <c r="GE300" s="4"/>
      <c r="GF300" s="6"/>
      <c r="GG300" s="5"/>
      <c r="GH300" s="5"/>
      <c r="GI300" s="4"/>
      <c r="GJ300" s="6"/>
      <c r="GK300" s="4"/>
      <c r="GL300" s="6"/>
      <c r="GM300" s="5"/>
      <c r="GN300" s="5"/>
      <c r="GO300" s="4"/>
      <c r="GP300" s="6"/>
      <c r="GQ300" s="4"/>
      <c r="GR300" s="6"/>
      <c r="GS300" s="5"/>
      <c r="GT300" s="5"/>
      <c r="GU300" s="4"/>
      <c r="GV300" s="6"/>
      <c r="GW300" s="4"/>
      <c r="GX300" s="6"/>
      <c r="GY300" s="5"/>
      <c r="GZ300" s="5"/>
      <c r="HA300" s="4"/>
      <c r="HB300" s="6"/>
      <c r="HC300" s="4"/>
      <c r="HD300" s="6"/>
      <c r="HE300" s="5"/>
      <c r="HF300" s="5"/>
      <c r="HG300" s="4"/>
      <c r="HH300" s="6"/>
      <c r="HI300" s="4"/>
      <c r="HJ300" s="6"/>
      <c r="HK300" s="5"/>
      <c r="HL300" s="5"/>
      <c r="HM300" s="4"/>
      <c r="HN300" s="6"/>
      <c r="HO300" s="4"/>
      <c r="HP300" s="6"/>
      <c r="HQ300" s="5"/>
      <c r="HR300" s="5"/>
      <c r="HS300" s="4"/>
      <c r="HT300" s="6"/>
      <c r="HU300" s="4"/>
      <c r="HV300" s="6"/>
      <c r="HW300" s="5"/>
      <c r="HX300" s="5"/>
      <c r="HY300" s="4"/>
      <c r="HZ300" s="6"/>
      <c r="IA300" s="4"/>
      <c r="IB300" s="6"/>
      <c r="IC300" s="5"/>
      <c r="ID300" s="5"/>
      <c r="IE300" s="4"/>
      <c r="IF300" s="6"/>
      <c r="IG300" s="4"/>
      <c r="IH300" s="6"/>
      <c r="II300" s="5"/>
      <c r="IJ300" s="5"/>
      <c r="IK300" s="4"/>
      <c r="IL300" s="6"/>
      <c r="IM300" s="4"/>
      <c r="IN300" s="6"/>
      <c r="IO300" s="5"/>
      <c r="IP300" s="5"/>
      <c r="IQ300" s="4"/>
      <c r="IR300" s="6"/>
      <c r="IS300" s="4"/>
      <c r="IT300" s="6"/>
      <c r="IU300" s="5"/>
      <c r="IV300" s="5"/>
      <c r="IW300" s="4"/>
      <c r="IX300" s="6"/>
      <c r="IY300" s="4"/>
      <c r="IZ300" s="6"/>
      <c r="JA300" s="5"/>
      <c r="JB300" s="5"/>
      <c r="JC300" s="4"/>
      <c r="JD300" s="6"/>
      <c r="JE300" s="4"/>
      <c r="JF300" s="6"/>
      <c r="JG300" s="5"/>
      <c r="JH300" s="5"/>
      <c r="JI300" s="4"/>
      <c r="JJ300" s="6"/>
      <c r="JK300" s="4"/>
      <c r="JL300" s="6"/>
      <c r="JM300" s="5"/>
      <c r="JN300" s="5"/>
      <c r="JO300" s="4"/>
      <c r="JP300" s="6"/>
      <c r="JQ300" s="4"/>
      <c r="JR300" s="6"/>
      <c r="JS300" s="5"/>
      <c r="JT300" s="5"/>
      <c r="JU300" s="4"/>
      <c r="JV300" s="6"/>
      <c r="JW300" s="4"/>
      <c r="JX300" s="6"/>
      <c r="JY300" s="5"/>
      <c r="JZ300" s="5"/>
      <c r="KA300" s="4"/>
      <c r="KB300" s="6"/>
      <c r="KC300" s="4"/>
      <c r="KD300" s="6"/>
      <c r="KE300" s="5"/>
      <c r="KF300" s="5"/>
      <c r="KG300" s="4"/>
      <c r="KH300" s="6"/>
      <c r="KI300" s="4"/>
      <c r="KJ300" s="6"/>
      <c r="KK300" s="5"/>
      <c r="KL300" s="5"/>
    </row>
    <row r="301">
      <c r="A301" s="3" t="s">
        <v>85</v>
      </c>
      <c r="B301" s="3" t="s">
        <v>587</v>
      </c>
      <c r="C301" s="3" t="s">
        <v>87</v>
      </c>
      <c r="D301" s="3" t="s">
        <v>439</v>
      </c>
      <c r="E301" s="3" t="s">
        <v>607</v>
      </c>
      <c r="F301" s="3" t="s">
        <v>610</v>
      </c>
      <c r="G301" s="3" t="s">
        <v>609</v>
      </c>
      <c r="H301" s="3" t="s">
        <v>104</v>
      </c>
      <c r="I301" s="4"/>
      <c r="J301" s="4">
        <f>=ROUNDDOWN({0},0)</f>
      </c>
      <c r="K301" s="4"/>
      <c r="L301" s="5"/>
      <c r="M301" s="4"/>
      <c r="N301" s="4">
        <f>=ROUNDDOWN({0},0)</f>
      </c>
      <c r="O301" s="4"/>
      <c r="P301" s="5"/>
      <c r="Q301" s="4"/>
      <c r="R301" s="6"/>
      <c r="S301" s="4"/>
      <c r="T301" s="6"/>
      <c r="U301" s="5"/>
      <c r="V301" s="5"/>
      <c r="W301" s="4"/>
      <c r="X301" s="6"/>
      <c r="Y301" s="4"/>
      <c r="Z301" s="6"/>
      <c r="AA301" s="5"/>
      <c r="AB301" s="5"/>
      <c r="AC301" s="4"/>
      <c r="AD301" s="6"/>
      <c r="AE301" s="4"/>
      <c r="AF301" s="6"/>
      <c r="AG301" s="5"/>
      <c r="AH301" s="5"/>
      <c r="AI301" s="4"/>
      <c r="AJ301" s="6"/>
      <c r="AK301" s="4"/>
      <c r="AL301" s="6"/>
      <c r="AM301" s="5"/>
      <c r="AN301" s="5"/>
      <c r="AO301" s="4"/>
      <c r="AP301" s="6"/>
      <c r="AQ301" s="4"/>
      <c r="AR301" s="6"/>
      <c r="AS301" s="5"/>
      <c r="AT301" s="5"/>
      <c r="AU301" s="4"/>
      <c r="AV301" s="6"/>
      <c r="AW301" s="4"/>
      <c r="AX301" s="6"/>
      <c r="AY301" s="5"/>
      <c r="AZ301" s="5"/>
      <c r="BA301" s="4"/>
      <c r="BB301" s="6"/>
      <c r="BC301" s="4"/>
      <c r="BD301" s="6"/>
      <c r="BE301" s="5"/>
      <c r="BF301" s="5"/>
      <c r="BG301" s="4"/>
      <c r="BH301" s="6"/>
      <c r="BI301" s="4"/>
      <c r="BJ301" s="6"/>
      <c r="BK301" s="5"/>
      <c r="BL301" s="5"/>
      <c r="BM301" s="4"/>
      <c r="BN301" s="6"/>
      <c r="BO301" s="4"/>
      <c r="BP301" s="6"/>
      <c r="BQ301" s="5"/>
      <c r="BR301" s="5"/>
      <c r="BS301" s="4"/>
      <c r="BT301" s="6"/>
      <c r="BU301" s="4"/>
      <c r="BV301" s="6"/>
      <c r="BW301" s="5"/>
      <c r="BX301" s="5"/>
      <c r="BY301" s="4"/>
      <c r="BZ301" s="6"/>
      <c r="CA301" s="4"/>
      <c r="CB301" s="6"/>
      <c r="CC301" s="5"/>
      <c r="CD301" s="5"/>
      <c r="CE301" s="4"/>
      <c r="CF301" s="6"/>
      <c r="CG301" s="4"/>
      <c r="CH301" s="6"/>
      <c r="CI301" s="5"/>
      <c r="CJ301" s="5"/>
      <c r="CK301" s="4"/>
      <c r="CL301" s="6"/>
      <c r="CM301" s="4"/>
      <c r="CN301" s="6"/>
      <c r="CO301" s="5"/>
      <c r="CP301" s="5"/>
      <c r="CQ301" s="4"/>
      <c r="CR301" s="6"/>
      <c r="CS301" s="4"/>
      <c r="CT301" s="6"/>
      <c r="CU301" s="5"/>
      <c r="CV301" s="5"/>
      <c r="CW301" s="4"/>
      <c r="CX301" s="6"/>
      <c r="CY301" s="4"/>
      <c r="CZ301" s="6"/>
      <c r="DA301" s="5"/>
      <c r="DB301" s="5"/>
      <c r="DC301" s="4"/>
      <c r="DD301" s="6"/>
      <c r="DE301" s="4"/>
      <c r="DF301" s="6"/>
      <c r="DG301" s="5"/>
      <c r="DH301" s="5"/>
      <c r="DI301" s="4"/>
      <c r="DJ301" s="6"/>
      <c r="DK301" s="4"/>
      <c r="DL301" s="6"/>
      <c r="DM301" s="5"/>
      <c r="DN301" s="5"/>
      <c r="DO301" s="4"/>
      <c r="DP301" s="6"/>
      <c r="DQ301" s="4"/>
      <c r="DR301" s="6"/>
      <c r="DS301" s="5"/>
      <c r="DT301" s="5"/>
      <c r="DU301" s="4"/>
      <c r="DV301" s="6"/>
      <c r="DW301" s="4"/>
      <c r="DX301" s="6"/>
      <c r="DY301" s="5"/>
      <c r="DZ301" s="5"/>
      <c r="EA301" s="4"/>
      <c r="EB301" s="6"/>
      <c r="EC301" s="4"/>
      <c r="ED301" s="6"/>
      <c r="EE301" s="5"/>
      <c r="EF301" s="5"/>
      <c r="EG301" s="4"/>
      <c r="EH301" s="6"/>
      <c r="EI301" s="4"/>
      <c r="EJ301" s="6"/>
      <c r="EK301" s="5"/>
      <c r="EL301" s="5"/>
      <c r="EM301" s="4"/>
      <c r="EN301" s="6"/>
      <c r="EO301" s="4"/>
      <c r="EP301" s="6"/>
      <c r="EQ301" s="5"/>
      <c r="ER301" s="5"/>
      <c r="ES301" s="4"/>
      <c r="ET301" s="6"/>
      <c r="EU301" s="4"/>
      <c r="EV301" s="6"/>
      <c r="EW301" s="5"/>
      <c r="EX301" s="5"/>
      <c r="EY301" s="4"/>
      <c r="EZ301" s="6"/>
      <c r="FA301" s="4"/>
      <c r="FB301" s="6"/>
      <c r="FC301" s="5"/>
      <c r="FD301" s="5"/>
      <c r="FE301" s="4"/>
      <c r="FF301" s="6"/>
      <c r="FG301" s="4"/>
      <c r="FH301" s="6"/>
      <c r="FI301" s="5"/>
      <c r="FJ301" s="5"/>
      <c r="FK301" s="4"/>
      <c r="FL301" s="6"/>
      <c r="FM301" s="4"/>
      <c r="FN301" s="6"/>
      <c r="FO301" s="5"/>
      <c r="FP301" s="5"/>
      <c r="FQ301" s="4"/>
      <c r="FR301" s="6"/>
      <c r="FS301" s="4"/>
      <c r="FT301" s="6"/>
      <c r="FU301" s="5"/>
      <c r="FV301" s="5"/>
      <c r="FW301" s="4"/>
      <c r="FX301" s="6"/>
      <c r="FY301" s="4"/>
      <c r="FZ301" s="6"/>
      <c r="GA301" s="5"/>
      <c r="GB301" s="5"/>
      <c r="GC301" s="4"/>
      <c r="GD301" s="6"/>
      <c r="GE301" s="4"/>
      <c r="GF301" s="6"/>
      <c r="GG301" s="5"/>
      <c r="GH301" s="5"/>
      <c r="GI301" s="4"/>
      <c r="GJ301" s="6"/>
      <c r="GK301" s="4"/>
      <c r="GL301" s="6"/>
      <c r="GM301" s="5"/>
      <c r="GN301" s="5"/>
      <c r="GO301" s="4"/>
      <c r="GP301" s="6"/>
      <c r="GQ301" s="4"/>
      <c r="GR301" s="6"/>
      <c r="GS301" s="5"/>
      <c r="GT301" s="5"/>
      <c r="GU301" s="4"/>
      <c r="GV301" s="6"/>
      <c r="GW301" s="4"/>
      <c r="GX301" s="6"/>
      <c r="GY301" s="5"/>
      <c r="GZ301" s="5"/>
      <c r="HA301" s="4"/>
      <c r="HB301" s="6"/>
      <c r="HC301" s="4"/>
      <c r="HD301" s="6"/>
      <c r="HE301" s="5"/>
      <c r="HF301" s="5"/>
      <c r="HG301" s="4"/>
      <c r="HH301" s="6"/>
      <c r="HI301" s="4"/>
      <c r="HJ301" s="6"/>
      <c r="HK301" s="5"/>
      <c r="HL301" s="5"/>
      <c r="HM301" s="4"/>
      <c r="HN301" s="6"/>
      <c r="HO301" s="4"/>
      <c r="HP301" s="6"/>
      <c r="HQ301" s="5"/>
      <c r="HR301" s="5"/>
      <c r="HS301" s="4"/>
      <c r="HT301" s="6"/>
      <c r="HU301" s="4"/>
      <c r="HV301" s="6"/>
      <c r="HW301" s="5"/>
      <c r="HX301" s="5"/>
      <c r="HY301" s="4"/>
      <c r="HZ301" s="6"/>
      <c r="IA301" s="4"/>
      <c r="IB301" s="6"/>
      <c r="IC301" s="5"/>
      <c r="ID301" s="5"/>
      <c r="IE301" s="4"/>
      <c r="IF301" s="6"/>
      <c r="IG301" s="4"/>
      <c r="IH301" s="6"/>
      <c r="II301" s="5"/>
      <c r="IJ301" s="5"/>
      <c r="IK301" s="4"/>
      <c r="IL301" s="6"/>
      <c r="IM301" s="4"/>
      <c r="IN301" s="6"/>
      <c r="IO301" s="5"/>
      <c r="IP301" s="5"/>
      <c r="IQ301" s="4"/>
      <c r="IR301" s="6"/>
      <c r="IS301" s="4"/>
      <c r="IT301" s="6"/>
      <c r="IU301" s="5"/>
      <c r="IV301" s="5"/>
      <c r="IW301" s="4"/>
      <c r="IX301" s="6"/>
      <c r="IY301" s="4"/>
      <c r="IZ301" s="6"/>
      <c r="JA301" s="5"/>
      <c r="JB301" s="5"/>
      <c r="JC301" s="4"/>
      <c r="JD301" s="6"/>
      <c r="JE301" s="4"/>
      <c r="JF301" s="6"/>
      <c r="JG301" s="5"/>
      <c r="JH301" s="5"/>
      <c r="JI301" s="4"/>
      <c r="JJ301" s="6"/>
      <c r="JK301" s="4"/>
      <c r="JL301" s="6"/>
      <c r="JM301" s="5"/>
      <c r="JN301" s="5"/>
      <c r="JO301" s="4"/>
      <c r="JP301" s="6"/>
      <c r="JQ301" s="4"/>
      <c r="JR301" s="6"/>
      <c r="JS301" s="5"/>
      <c r="JT301" s="5"/>
      <c r="JU301" s="4"/>
      <c r="JV301" s="6"/>
      <c r="JW301" s="4"/>
      <c r="JX301" s="6"/>
      <c r="JY301" s="5"/>
      <c r="JZ301" s="5"/>
      <c r="KA301" s="4"/>
      <c r="KB301" s="6"/>
      <c r="KC301" s="4"/>
      <c r="KD301" s="6"/>
      <c r="KE301" s="5"/>
      <c r="KF301" s="5"/>
      <c r="KG301" s="4"/>
      <c r="KH301" s="6"/>
      <c r="KI301" s="4"/>
      <c r="KJ301" s="6"/>
      <c r="KK301" s="5"/>
      <c r="KL301" s="5"/>
    </row>
    <row r="302">
      <c r="A302" s="3" t="s">
        <v>85</v>
      </c>
      <c r="B302" s="3" t="s">
        <v>587</v>
      </c>
      <c r="C302" s="3" t="s">
        <v>87</v>
      </c>
      <c r="D302" s="3" t="s">
        <v>439</v>
      </c>
      <c r="E302" s="3" t="s">
        <v>611</v>
      </c>
      <c r="F302" s="3" t="s">
        <v>612</v>
      </c>
      <c r="G302" s="3" t="s">
        <v>613</v>
      </c>
      <c r="H302" s="3" t="s">
        <v>129</v>
      </c>
      <c r="I302" s="4"/>
      <c r="J302" s="4">
        <f>=ROUNDDOWN({0},0)</f>
      </c>
      <c r="K302" s="4">
        <v>530</v>
      </c>
      <c r="L302" s="5">
        <v>1</v>
      </c>
      <c r="M302" s="4"/>
      <c r="N302" s="4">
        <f>=ROUNDDOWN({0},0)</f>
      </c>
      <c r="O302" s="4"/>
      <c r="P302" s="5"/>
      <c r="Q302" s="4">
        <v>43</v>
      </c>
      <c r="R302" s="6">
        <v>2982.59</v>
      </c>
      <c r="S302" s="4"/>
      <c r="T302" s="6"/>
      <c r="U302" s="5"/>
      <c r="V302" s="5"/>
      <c r="W302" s="4">
        <v>20</v>
      </c>
      <c r="X302" s="6">
        <v>1368.32</v>
      </c>
      <c r="Y302" s="4"/>
      <c r="Z302" s="6"/>
      <c r="AA302" s="5"/>
      <c r="AB302" s="5"/>
      <c r="AC302" s="4">
        <v>7</v>
      </c>
      <c r="AD302" s="6">
        <v>425.88</v>
      </c>
      <c r="AE302" s="4"/>
      <c r="AF302" s="6"/>
      <c r="AG302" s="5"/>
      <c r="AH302" s="5"/>
      <c r="AI302" s="4">
        <v>3</v>
      </c>
      <c r="AJ302" s="6">
        <v>238.18</v>
      </c>
      <c r="AK302" s="4"/>
      <c r="AL302" s="6"/>
      <c r="AM302" s="5"/>
      <c r="AN302" s="5"/>
      <c r="AO302" s="4">
        <v>1</v>
      </c>
      <c r="AP302" s="6">
        <v>67.5</v>
      </c>
      <c r="AQ302" s="4"/>
      <c r="AR302" s="6"/>
      <c r="AS302" s="5"/>
      <c r="AT302" s="5"/>
      <c r="AU302" s="4"/>
      <c r="AV302" s="6"/>
      <c r="AW302" s="4"/>
      <c r="AX302" s="6"/>
      <c r="AY302" s="5"/>
      <c r="AZ302" s="5"/>
      <c r="BA302" s="4"/>
      <c r="BB302" s="6"/>
      <c r="BC302" s="4"/>
      <c r="BD302" s="6"/>
      <c r="BE302" s="5"/>
      <c r="BF302" s="5"/>
      <c r="BG302" s="4">
        <v>7</v>
      </c>
      <c r="BH302" s="6">
        <v>502.12</v>
      </c>
      <c r="BI302" s="4"/>
      <c r="BJ302" s="6"/>
      <c r="BK302" s="5"/>
      <c r="BL302" s="5"/>
      <c r="BM302" s="4"/>
      <c r="BN302" s="6"/>
      <c r="BO302" s="4"/>
      <c r="BP302" s="6"/>
      <c r="BQ302" s="5"/>
      <c r="BR302" s="5"/>
      <c r="BS302" s="4">
        <v>1</v>
      </c>
      <c r="BT302" s="6">
        <v>73.7</v>
      </c>
      <c r="BU302" s="4"/>
      <c r="BV302" s="6"/>
      <c r="BW302" s="5"/>
      <c r="BX302" s="5"/>
      <c r="BY302" s="4"/>
      <c r="BZ302" s="6"/>
      <c r="CA302" s="4"/>
      <c r="CB302" s="6"/>
      <c r="CC302" s="5"/>
      <c r="CD302" s="5"/>
      <c r="CE302" s="4"/>
      <c r="CF302" s="6"/>
      <c r="CG302" s="4"/>
      <c r="CH302" s="6"/>
      <c r="CI302" s="5"/>
      <c r="CJ302" s="5"/>
      <c r="CK302" s="4"/>
      <c r="CL302" s="6"/>
      <c r="CM302" s="4"/>
      <c r="CN302" s="6"/>
      <c r="CO302" s="5"/>
      <c r="CP302" s="5"/>
      <c r="CQ302" s="4"/>
      <c r="CR302" s="6"/>
      <c r="CS302" s="4"/>
      <c r="CT302" s="6"/>
      <c r="CU302" s="5"/>
      <c r="CV302" s="5"/>
      <c r="CW302" s="4"/>
      <c r="CX302" s="6"/>
      <c r="CY302" s="4"/>
      <c r="CZ302" s="6"/>
      <c r="DA302" s="5"/>
      <c r="DB302" s="5"/>
      <c r="DC302" s="4"/>
      <c r="DD302" s="6"/>
      <c r="DE302" s="4"/>
      <c r="DF302" s="6"/>
      <c r="DG302" s="5"/>
      <c r="DH302" s="5"/>
      <c r="DI302" s="4"/>
      <c r="DJ302" s="6"/>
      <c r="DK302" s="4"/>
      <c r="DL302" s="6"/>
      <c r="DM302" s="5"/>
      <c r="DN302" s="5"/>
      <c r="DO302" s="4"/>
      <c r="DP302" s="6"/>
      <c r="DQ302" s="4"/>
      <c r="DR302" s="6"/>
      <c r="DS302" s="5"/>
      <c r="DT302" s="5"/>
      <c r="DU302" s="4">
        <v>2</v>
      </c>
      <c r="DV302" s="6">
        <v>160.96</v>
      </c>
      <c r="DW302" s="4"/>
      <c r="DX302" s="6"/>
      <c r="DY302" s="5"/>
      <c r="DZ302" s="5"/>
      <c r="EA302" s="4">
        <v>2</v>
      </c>
      <c r="EB302" s="6">
        <v>145.93</v>
      </c>
      <c r="EC302" s="4"/>
      <c r="ED302" s="6"/>
      <c r="EE302" s="5"/>
      <c r="EF302" s="5"/>
      <c r="EG302" s="4"/>
      <c r="EH302" s="6"/>
      <c r="EI302" s="4"/>
      <c r="EJ302" s="6"/>
      <c r="EK302" s="5"/>
      <c r="EL302" s="5"/>
      <c r="EM302" s="4"/>
      <c r="EN302" s="6"/>
      <c r="EO302" s="4"/>
      <c r="EP302" s="6"/>
      <c r="EQ302" s="5"/>
      <c r="ER302" s="5"/>
      <c r="ES302" s="4"/>
      <c r="ET302" s="6"/>
      <c r="EU302" s="4"/>
      <c r="EV302" s="6"/>
      <c r="EW302" s="5"/>
      <c r="EX302" s="5"/>
      <c r="EY302" s="4"/>
      <c r="EZ302" s="6"/>
      <c r="FA302" s="4"/>
      <c r="FB302" s="6"/>
      <c r="FC302" s="5"/>
      <c r="FD302" s="5"/>
      <c r="FE302" s="4"/>
      <c r="FF302" s="6"/>
      <c r="FG302" s="4"/>
      <c r="FH302" s="6"/>
      <c r="FI302" s="5"/>
      <c r="FJ302" s="5"/>
      <c r="FK302" s="4"/>
      <c r="FL302" s="6"/>
      <c r="FM302" s="4"/>
      <c r="FN302" s="6"/>
      <c r="FO302" s="5"/>
      <c r="FP302" s="5"/>
      <c r="FQ302" s="4"/>
      <c r="FR302" s="6"/>
      <c r="FS302" s="4"/>
      <c r="FT302" s="6"/>
      <c r="FU302" s="5"/>
      <c r="FV302" s="5"/>
      <c r="FW302" s="4"/>
      <c r="FX302" s="6"/>
      <c r="FY302" s="4"/>
      <c r="FZ302" s="6"/>
      <c r="GA302" s="5"/>
      <c r="GB302" s="5"/>
      <c r="GC302" s="4"/>
      <c r="GD302" s="6"/>
      <c r="GE302" s="4"/>
      <c r="GF302" s="6"/>
      <c r="GG302" s="5"/>
      <c r="GH302" s="5"/>
      <c r="GI302" s="4"/>
      <c r="GJ302" s="6"/>
      <c r="GK302" s="4"/>
      <c r="GL302" s="6"/>
      <c r="GM302" s="5"/>
      <c r="GN302" s="5"/>
      <c r="GO302" s="4"/>
      <c r="GP302" s="6"/>
      <c r="GQ302" s="4"/>
      <c r="GR302" s="6"/>
      <c r="GS302" s="5"/>
      <c r="GT302" s="5"/>
      <c r="GU302" s="4"/>
      <c r="GV302" s="6"/>
      <c r="GW302" s="4"/>
      <c r="GX302" s="6"/>
      <c r="GY302" s="5"/>
      <c r="GZ302" s="5"/>
      <c r="HA302" s="4"/>
      <c r="HB302" s="6"/>
      <c r="HC302" s="4"/>
      <c r="HD302" s="6"/>
      <c r="HE302" s="5"/>
      <c r="HF302" s="5"/>
      <c r="HG302" s="4"/>
      <c r="HH302" s="6"/>
      <c r="HI302" s="4"/>
      <c r="HJ302" s="6"/>
      <c r="HK302" s="5"/>
      <c r="HL302" s="5"/>
      <c r="HM302" s="4"/>
      <c r="HN302" s="6"/>
      <c r="HO302" s="4"/>
      <c r="HP302" s="6"/>
      <c r="HQ302" s="5"/>
      <c r="HR302" s="5"/>
      <c r="HS302" s="4"/>
      <c r="HT302" s="6"/>
      <c r="HU302" s="4"/>
      <c r="HV302" s="6"/>
      <c r="HW302" s="5"/>
      <c r="HX302" s="5"/>
      <c r="HY302" s="4"/>
      <c r="HZ302" s="6"/>
      <c r="IA302" s="4"/>
      <c r="IB302" s="6"/>
      <c r="IC302" s="5"/>
      <c r="ID302" s="5"/>
      <c r="IE302" s="4"/>
      <c r="IF302" s="6"/>
      <c r="IG302" s="4"/>
      <c r="IH302" s="6"/>
      <c r="II302" s="5"/>
      <c r="IJ302" s="5"/>
      <c r="IK302" s="4"/>
      <c r="IL302" s="6"/>
      <c r="IM302" s="4"/>
      <c r="IN302" s="6"/>
      <c r="IO302" s="5"/>
      <c r="IP302" s="5"/>
      <c r="IQ302" s="4"/>
      <c r="IR302" s="6"/>
      <c r="IS302" s="4"/>
      <c r="IT302" s="6"/>
      <c r="IU302" s="5"/>
      <c r="IV302" s="5"/>
      <c r="IW302" s="4"/>
      <c r="IX302" s="6"/>
      <c r="IY302" s="4"/>
      <c r="IZ302" s="6"/>
      <c r="JA302" s="5"/>
      <c r="JB302" s="5"/>
      <c r="JC302" s="4"/>
      <c r="JD302" s="6"/>
      <c r="JE302" s="4"/>
      <c r="JF302" s="6"/>
      <c r="JG302" s="5"/>
      <c r="JH302" s="5"/>
      <c r="JI302" s="4"/>
      <c r="JJ302" s="6"/>
      <c r="JK302" s="4"/>
      <c r="JL302" s="6"/>
      <c r="JM302" s="5"/>
      <c r="JN302" s="5"/>
      <c r="JO302" s="4"/>
      <c r="JP302" s="6"/>
      <c r="JQ302" s="4"/>
      <c r="JR302" s="6"/>
      <c r="JS302" s="5"/>
      <c r="JT302" s="5"/>
      <c r="JU302" s="4"/>
      <c r="JV302" s="6"/>
      <c r="JW302" s="4"/>
      <c r="JX302" s="6"/>
      <c r="JY302" s="5"/>
      <c r="JZ302" s="5"/>
      <c r="KA302" s="4"/>
      <c r="KB302" s="6"/>
      <c r="KC302" s="4"/>
      <c r="KD302" s="6"/>
      <c r="KE302" s="5"/>
      <c r="KF302" s="5"/>
      <c r="KG302" s="4"/>
      <c r="KH302" s="6"/>
      <c r="KI302" s="4"/>
      <c r="KJ302" s="6"/>
      <c r="KK302" s="5"/>
      <c r="KL302" s="5"/>
    </row>
    <row r="303">
      <c r="A303" s="3" t="s">
        <v>85</v>
      </c>
      <c r="B303" s="3" t="s">
        <v>587</v>
      </c>
      <c r="C303" s="3" t="s">
        <v>87</v>
      </c>
      <c r="D303" s="3" t="s">
        <v>439</v>
      </c>
      <c r="E303" s="3" t="s">
        <v>614</v>
      </c>
      <c r="F303" s="3" t="s">
        <v>615</v>
      </c>
      <c r="G303" s="3" t="s">
        <v>616</v>
      </c>
      <c r="H303" s="3" t="s">
        <v>129</v>
      </c>
      <c r="I303" s="4"/>
      <c r="J303" s="4">
        <f>=ROUNDDOWN({0},0)</f>
      </c>
      <c r="K303" s="4">
        <v>755</v>
      </c>
      <c r="L303" s="5">
        <v>1</v>
      </c>
      <c r="M303" s="4"/>
      <c r="N303" s="4">
        <f>=ROUNDDOWN({0},0)</f>
      </c>
      <c r="O303" s="4"/>
      <c r="P303" s="5"/>
      <c r="Q303" s="4">
        <v>32</v>
      </c>
      <c r="R303" s="6">
        <v>2235.08</v>
      </c>
      <c r="S303" s="4"/>
      <c r="T303" s="6"/>
      <c r="U303" s="5"/>
      <c r="V303" s="5"/>
      <c r="W303" s="4">
        <v>12</v>
      </c>
      <c r="X303" s="6">
        <v>820.95</v>
      </c>
      <c r="Y303" s="4"/>
      <c r="Z303" s="6"/>
      <c r="AA303" s="5"/>
      <c r="AB303" s="5"/>
      <c r="AC303" s="4"/>
      <c r="AD303" s="6"/>
      <c r="AE303" s="4"/>
      <c r="AF303" s="6"/>
      <c r="AG303" s="5"/>
      <c r="AH303" s="5"/>
      <c r="AI303" s="4">
        <v>1</v>
      </c>
      <c r="AJ303" s="6">
        <v>79.4</v>
      </c>
      <c r="AK303" s="4"/>
      <c r="AL303" s="6"/>
      <c r="AM303" s="5"/>
      <c r="AN303" s="5"/>
      <c r="AO303" s="4">
        <v>3</v>
      </c>
      <c r="AP303" s="6">
        <v>181.7</v>
      </c>
      <c r="AQ303" s="4"/>
      <c r="AR303" s="6"/>
      <c r="AS303" s="5"/>
      <c r="AT303" s="5"/>
      <c r="AU303" s="4">
        <v>6</v>
      </c>
      <c r="AV303" s="6">
        <v>406.96</v>
      </c>
      <c r="AW303" s="4"/>
      <c r="AX303" s="6"/>
      <c r="AY303" s="5"/>
      <c r="AZ303" s="5"/>
      <c r="BA303" s="4"/>
      <c r="BB303" s="6"/>
      <c r="BC303" s="4"/>
      <c r="BD303" s="6"/>
      <c r="BE303" s="5"/>
      <c r="BF303" s="5"/>
      <c r="BG303" s="4">
        <v>2</v>
      </c>
      <c r="BH303" s="6">
        <v>141.14</v>
      </c>
      <c r="BI303" s="4"/>
      <c r="BJ303" s="6"/>
      <c r="BK303" s="5"/>
      <c r="BL303" s="5"/>
      <c r="BM303" s="4">
        <v>2</v>
      </c>
      <c r="BN303" s="6">
        <v>150.14</v>
      </c>
      <c r="BO303" s="4"/>
      <c r="BP303" s="6"/>
      <c r="BQ303" s="5"/>
      <c r="BR303" s="5"/>
      <c r="BS303" s="4"/>
      <c r="BT303" s="6"/>
      <c r="BU303" s="4"/>
      <c r="BV303" s="6"/>
      <c r="BW303" s="5"/>
      <c r="BX303" s="5"/>
      <c r="BY303" s="4"/>
      <c r="BZ303" s="6"/>
      <c r="CA303" s="4"/>
      <c r="CB303" s="6"/>
      <c r="CC303" s="5"/>
      <c r="CD303" s="5"/>
      <c r="CE303" s="4">
        <v>1</v>
      </c>
      <c r="CF303" s="6">
        <v>75.37</v>
      </c>
      <c r="CG303" s="4"/>
      <c r="CH303" s="6"/>
      <c r="CI303" s="5"/>
      <c r="CJ303" s="5"/>
      <c r="CK303" s="4">
        <v>1</v>
      </c>
      <c r="CL303" s="6">
        <v>97.74</v>
      </c>
      <c r="CM303" s="4"/>
      <c r="CN303" s="6"/>
      <c r="CO303" s="5"/>
      <c r="CP303" s="5"/>
      <c r="CQ303" s="4">
        <v>1</v>
      </c>
      <c r="CR303" s="6">
        <v>68.78</v>
      </c>
      <c r="CS303" s="4"/>
      <c r="CT303" s="6"/>
      <c r="CU303" s="5"/>
      <c r="CV303" s="5"/>
      <c r="CW303" s="4"/>
      <c r="CX303" s="6"/>
      <c r="CY303" s="4"/>
      <c r="CZ303" s="6"/>
      <c r="DA303" s="5"/>
      <c r="DB303" s="5"/>
      <c r="DC303" s="4"/>
      <c r="DD303" s="6"/>
      <c r="DE303" s="4"/>
      <c r="DF303" s="6"/>
      <c r="DG303" s="5"/>
      <c r="DH303" s="5"/>
      <c r="DI303" s="4"/>
      <c r="DJ303" s="6"/>
      <c r="DK303" s="4"/>
      <c r="DL303" s="6"/>
      <c r="DM303" s="5"/>
      <c r="DN303" s="5"/>
      <c r="DO303" s="4"/>
      <c r="DP303" s="6"/>
      <c r="DQ303" s="4"/>
      <c r="DR303" s="6"/>
      <c r="DS303" s="5"/>
      <c r="DT303" s="5"/>
      <c r="DU303" s="4">
        <v>1</v>
      </c>
      <c r="DV303" s="6">
        <v>68.78</v>
      </c>
      <c r="DW303" s="4"/>
      <c r="DX303" s="6"/>
      <c r="DY303" s="5"/>
      <c r="DZ303" s="5"/>
      <c r="EA303" s="4">
        <v>2</v>
      </c>
      <c r="EB303" s="6">
        <v>144.12</v>
      </c>
      <c r="EC303" s="4"/>
      <c r="ED303" s="6"/>
      <c r="EE303" s="5"/>
      <c r="EF303" s="5"/>
      <c r="EG303" s="4"/>
      <c r="EH303" s="6"/>
      <c r="EI303" s="4"/>
      <c r="EJ303" s="6"/>
      <c r="EK303" s="5"/>
      <c r="EL303" s="5"/>
      <c r="EM303" s="4"/>
      <c r="EN303" s="6"/>
      <c r="EO303" s="4"/>
      <c r="EP303" s="6"/>
      <c r="EQ303" s="5"/>
      <c r="ER303" s="5"/>
      <c r="ES303" s="4"/>
      <c r="ET303" s="6"/>
      <c r="EU303" s="4"/>
      <c r="EV303" s="6"/>
      <c r="EW303" s="5"/>
      <c r="EX303" s="5"/>
      <c r="EY303" s="4"/>
      <c r="EZ303" s="6"/>
      <c r="FA303" s="4"/>
      <c r="FB303" s="6"/>
      <c r="FC303" s="5"/>
      <c r="FD303" s="5"/>
      <c r="FE303" s="4"/>
      <c r="FF303" s="6"/>
      <c r="FG303" s="4"/>
      <c r="FH303" s="6"/>
      <c r="FI303" s="5"/>
      <c r="FJ303" s="5"/>
      <c r="FK303" s="4"/>
      <c r="FL303" s="6"/>
      <c r="FM303" s="4"/>
      <c r="FN303" s="6"/>
      <c r="FO303" s="5"/>
      <c r="FP303" s="5"/>
      <c r="FQ303" s="4"/>
      <c r="FR303" s="6"/>
      <c r="FS303" s="4"/>
      <c r="FT303" s="6"/>
      <c r="FU303" s="5"/>
      <c r="FV303" s="5"/>
      <c r="FW303" s="4"/>
      <c r="FX303" s="6"/>
      <c r="FY303" s="4"/>
      <c r="FZ303" s="6"/>
      <c r="GA303" s="5"/>
      <c r="GB303" s="5"/>
      <c r="GC303" s="4"/>
      <c r="GD303" s="6"/>
      <c r="GE303" s="4"/>
      <c r="GF303" s="6"/>
      <c r="GG303" s="5"/>
      <c r="GH303" s="5"/>
      <c r="GI303" s="4"/>
      <c r="GJ303" s="6"/>
      <c r="GK303" s="4"/>
      <c r="GL303" s="6"/>
      <c r="GM303" s="5"/>
      <c r="GN303" s="5"/>
      <c r="GO303" s="4"/>
      <c r="GP303" s="6"/>
      <c r="GQ303" s="4"/>
      <c r="GR303" s="6"/>
      <c r="GS303" s="5"/>
      <c r="GT303" s="5"/>
      <c r="GU303" s="4"/>
      <c r="GV303" s="6"/>
      <c r="GW303" s="4"/>
      <c r="GX303" s="6"/>
      <c r="GY303" s="5"/>
      <c r="GZ303" s="5"/>
      <c r="HA303" s="4"/>
      <c r="HB303" s="6"/>
      <c r="HC303" s="4"/>
      <c r="HD303" s="6"/>
      <c r="HE303" s="5"/>
      <c r="HF303" s="5"/>
      <c r="HG303" s="4"/>
      <c r="HH303" s="6"/>
      <c r="HI303" s="4"/>
      <c r="HJ303" s="6"/>
      <c r="HK303" s="5"/>
      <c r="HL303" s="5"/>
      <c r="HM303" s="4"/>
      <c r="HN303" s="6"/>
      <c r="HO303" s="4"/>
      <c r="HP303" s="6"/>
      <c r="HQ303" s="5"/>
      <c r="HR303" s="5"/>
      <c r="HS303" s="4"/>
      <c r="HT303" s="6"/>
      <c r="HU303" s="4"/>
      <c r="HV303" s="6"/>
      <c r="HW303" s="5"/>
      <c r="HX303" s="5"/>
      <c r="HY303" s="4"/>
      <c r="HZ303" s="6"/>
      <c r="IA303" s="4"/>
      <c r="IB303" s="6"/>
      <c r="IC303" s="5"/>
      <c r="ID303" s="5"/>
      <c r="IE303" s="4"/>
      <c r="IF303" s="6"/>
      <c r="IG303" s="4"/>
      <c r="IH303" s="6"/>
      <c r="II303" s="5"/>
      <c r="IJ303" s="5"/>
      <c r="IK303" s="4"/>
      <c r="IL303" s="6"/>
      <c r="IM303" s="4"/>
      <c r="IN303" s="6"/>
      <c r="IO303" s="5"/>
      <c r="IP303" s="5"/>
      <c r="IQ303" s="4"/>
      <c r="IR303" s="6"/>
      <c r="IS303" s="4"/>
      <c r="IT303" s="6"/>
      <c r="IU303" s="5"/>
      <c r="IV303" s="5"/>
      <c r="IW303" s="4"/>
      <c r="IX303" s="6"/>
      <c r="IY303" s="4"/>
      <c r="IZ303" s="6"/>
      <c r="JA303" s="5"/>
      <c r="JB303" s="5"/>
      <c r="JC303" s="4"/>
      <c r="JD303" s="6"/>
      <c r="JE303" s="4"/>
      <c r="JF303" s="6"/>
      <c r="JG303" s="5"/>
      <c r="JH303" s="5"/>
      <c r="JI303" s="4"/>
      <c r="JJ303" s="6"/>
      <c r="JK303" s="4"/>
      <c r="JL303" s="6"/>
      <c r="JM303" s="5"/>
      <c r="JN303" s="5"/>
      <c r="JO303" s="4"/>
      <c r="JP303" s="6"/>
      <c r="JQ303" s="4"/>
      <c r="JR303" s="6"/>
      <c r="JS303" s="5"/>
      <c r="JT303" s="5"/>
      <c r="JU303" s="4"/>
      <c r="JV303" s="6"/>
      <c r="JW303" s="4"/>
      <c r="JX303" s="6"/>
      <c r="JY303" s="5"/>
      <c r="JZ303" s="5"/>
      <c r="KA303" s="4"/>
      <c r="KB303" s="6"/>
      <c r="KC303" s="4"/>
      <c r="KD303" s="6"/>
      <c r="KE303" s="5"/>
      <c r="KF303" s="5"/>
      <c r="KG303" s="4"/>
      <c r="KH303" s="6"/>
      <c r="KI303" s="4"/>
      <c r="KJ303" s="6"/>
      <c r="KK303" s="5"/>
      <c r="KL303" s="5"/>
    </row>
    <row r="304">
      <c r="A304" s="3" t="s">
        <v>85</v>
      </c>
      <c r="B304" s="3" t="s">
        <v>587</v>
      </c>
      <c r="C304" s="3" t="s">
        <v>87</v>
      </c>
      <c r="D304" s="3" t="s">
        <v>439</v>
      </c>
      <c r="E304" s="3" t="s">
        <v>617</v>
      </c>
      <c r="F304" s="3" t="s">
        <v>427</v>
      </c>
      <c r="G304" s="3" t="s">
        <v>514</v>
      </c>
      <c r="H304" s="3" t="s">
        <v>129</v>
      </c>
      <c r="I304" s="4"/>
      <c r="J304" s="4">
        <f>=ROUNDDOWN({0},0)</f>
      </c>
      <c r="K304" s="4">
        <v>800</v>
      </c>
      <c r="L304" s="5">
        <v>1</v>
      </c>
      <c r="M304" s="4"/>
      <c r="N304" s="4">
        <f>=ROUNDDOWN({0},0)</f>
      </c>
      <c r="O304" s="4"/>
      <c r="P304" s="5"/>
      <c r="Q304" s="4">
        <v>52</v>
      </c>
      <c r="R304" s="6">
        <v>1939.63</v>
      </c>
      <c r="S304" s="4"/>
      <c r="T304" s="6"/>
      <c r="U304" s="5"/>
      <c r="V304" s="5"/>
      <c r="W304" s="4">
        <v>13</v>
      </c>
      <c r="X304" s="6">
        <v>494.1</v>
      </c>
      <c r="Y304" s="4"/>
      <c r="Z304" s="6"/>
      <c r="AA304" s="5"/>
      <c r="AB304" s="5"/>
      <c r="AC304" s="4">
        <v>9</v>
      </c>
      <c r="AD304" s="6">
        <v>282.14</v>
      </c>
      <c r="AE304" s="4"/>
      <c r="AF304" s="6"/>
      <c r="AG304" s="5"/>
      <c r="AH304" s="5"/>
      <c r="AI304" s="4">
        <v>2</v>
      </c>
      <c r="AJ304" s="6">
        <v>81</v>
      </c>
      <c r="AK304" s="4"/>
      <c r="AL304" s="6"/>
      <c r="AM304" s="5"/>
      <c r="AN304" s="5"/>
      <c r="AO304" s="4">
        <v>8</v>
      </c>
      <c r="AP304" s="6">
        <v>293.97</v>
      </c>
      <c r="AQ304" s="4"/>
      <c r="AR304" s="6"/>
      <c r="AS304" s="5"/>
      <c r="AT304" s="5"/>
      <c r="AU304" s="4">
        <v>9</v>
      </c>
      <c r="AV304" s="6">
        <v>314.96</v>
      </c>
      <c r="AW304" s="4"/>
      <c r="AX304" s="6"/>
      <c r="AY304" s="5"/>
      <c r="AZ304" s="5"/>
      <c r="BA304" s="4"/>
      <c r="BB304" s="6"/>
      <c r="BC304" s="4"/>
      <c r="BD304" s="6"/>
      <c r="BE304" s="5"/>
      <c r="BF304" s="5"/>
      <c r="BG304" s="4"/>
      <c r="BH304" s="6"/>
      <c r="BI304" s="4"/>
      <c r="BJ304" s="6"/>
      <c r="BK304" s="5"/>
      <c r="BL304" s="5"/>
      <c r="BM304" s="4"/>
      <c r="BN304" s="6"/>
      <c r="BO304" s="4"/>
      <c r="BP304" s="6"/>
      <c r="BQ304" s="5"/>
      <c r="BR304" s="5"/>
      <c r="BS304" s="4"/>
      <c r="BT304" s="6"/>
      <c r="BU304" s="4"/>
      <c r="BV304" s="6"/>
      <c r="BW304" s="5"/>
      <c r="BX304" s="5"/>
      <c r="BY304" s="4"/>
      <c r="BZ304" s="6"/>
      <c r="CA304" s="4"/>
      <c r="CB304" s="6"/>
      <c r="CC304" s="5"/>
      <c r="CD304" s="5"/>
      <c r="CE304" s="4">
        <v>6</v>
      </c>
      <c r="CF304" s="6">
        <v>210.6</v>
      </c>
      <c r="CG304" s="4"/>
      <c r="CH304" s="6"/>
      <c r="CI304" s="5"/>
      <c r="CJ304" s="5"/>
      <c r="CK304" s="4">
        <v>4</v>
      </c>
      <c r="CL304" s="6">
        <v>231.36</v>
      </c>
      <c r="CM304" s="4"/>
      <c r="CN304" s="6"/>
      <c r="CO304" s="5"/>
      <c r="CP304" s="5"/>
      <c r="CQ304" s="4">
        <v>1</v>
      </c>
      <c r="CR304" s="6">
        <v>31.5</v>
      </c>
      <c r="CS304" s="4"/>
      <c r="CT304" s="6"/>
      <c r="CU304" s="5"/>
      <c r="CV304" s="5"/>
      <c r="CW304" s="4"/>
      <c r="CX304" s="6"/>
      <c r="CY304" s="4"/>
      <c r="CZ304" s="6"/>
      <c r="DA304" s="5"/>
      <c r="DB304" s="5"/>
      <c r="DC304" s="4"/>
      <c r="DD304" s="6"/>
      <c r="DE304" s="4"/>
      <c r="DF304" s="6"/>
      <c r="DG304" s="5"/>
      <c r="DH304" s="5"/>
      <c r="DI304" s="4"/>
      <c r="DJ304" s="6"/>
      <c r="DK304" s="4"/>
      <c r="DL304" s="6"/>
      <c r="DM304" s="5"/>
      <c r="DN304" s="5"/>
      <c r="DO304" s="4"/>
      <c r="DP304" s="6"/>
      <c r="DQ304" s="4"/>
      <c r="DR304" s="6"/>
      <c r="DS304" s="5"/>
      <c r="DT304" s="5"/>
      <c r="DU304" s="4"/>
      <c r="DV304" s="6"/>
      <c r="DW304" s="4"/>
      <c r="DX304" s="6"/>
      <c r="DY304" s="5"/>
      <c r="DZ304" s="5"/>
      <c r="EA304" s="4"/>
      <c r="EB304" s="6"/>
      <c r="EC304" s="4"/>
      <c r="ED304" s="6"/>
      <c r="EE304" s="5"/>
      <c r="EF304" s="5"/>
      <c r="EG304" s="4"/>
      <c r="EH304" s="6"/>
      <c r="EI304" s="4"/>
      <c r="EJ304" s="6"/>
      <c r="EK304" s="5"/>
      <c r="EL304" s="5"/>
      <c r="EM304" s="4"/>
      <c r="EN304" s="6"/>
      <c r="EO304" s="4"/>
      <c r="EP304" s="6"/>
      <c r="EQ304" s="5"/>
      <c r="ER304" s="5"/>
      <c r="ES304" s="4"/>
      <c r="ET304" s="6"/>
      <c r="EU304" s="4"/>
      <c r="EV304" s="6"/>
      <c r="EW304" s="5"/>
      <c r="EX304" s="5"/>
      <c r="EY304" s="4"/>
      <c r="EZ304" s="6"/>
      <c r="FA304" s="4"/>
      <c r="FB304" s="6"/>
      <c r="FC304" s="5"/>
      <c r="FD304" s="5"/>
      <c r="FE304" s="4"/>
      <c r="FF304" s="6"/>
      <c r="FG304" s="4"/>
      <c r="FH304" s="6"/>
      <c r="FI304" s="5"/>
      <c r="FJ304" s="5"/>
      <c r="FK304" s="4"/>
      <c r="FL304" s="6"/>
      <c r="FM304" s="4"/>
      <c r="FN304" s="6"/>
      <c r="FO304" s="5"/>
      <c r="FP304" s="5"/>
      <c r="FQ304" s="4"/>
      <c r="FR304" s="6"/>
      <c r="FS304" s="4"/>
      <c r="FT304" s="6"/>
      <c r="FU304" s="5"/>
      <c r="FV304" s="5"/>
      <c r="FW304" s="4"/>
      <c r="FX304" s="6"/>
      <c r="FY304" s="4"/>
      <c r="FZ304" s="6"/>
      <c r="GA304" s="5"/>
      <c r="GB304" s="5"/>
      <c r="GC304" s="4"/>
      <c r="GD304" s="6"/>
      <c r="GE304" s="4"/>
      <c r="GF304" s="6"/>
      <c r="GG304" s="5"/>
      <c r="GH304" s="5"/>
      <c r="GI304" s="4"/>
      <c r="GJ304" s="6"/>
      <c r="GK304" s="4"/>
      <c r="GL304" s="6"/>
      <c r="GM304" s="5"/>
      <c r="GN304" s="5"/>
      <c r="GO304" s="4"/>
      <c r="GP304" s="6"/>
      <c r="GQ304" s="4"/>
      <c r="GR304" s="6"/>
      <c r="GS304" s="5"/>
      <c r="GT304" s="5"/>
      <c r="GU304" s="4"/>
      <c r="GV304" s="6"/>
      <c r="GW304" s="4"/>
      <c r="GX304" s="6"/>
      <c r="GY304" s="5"/>
      <c r="GZ304" s="5"/>
      <c r="HA304" s="4"/>
      <c r="HB304" s="6"/>
      <c r="HC304" s="4"/>
      <c r="HD304" s="6"/>
      <c r="HE304" s="5"/>
      <c r="HF304" s="5"/>
      <c r="HG304" s="4"/>
      <c r="HH304" s="6"/>
      <c r="HI304" s="4"/>
      <c r="HJ304" s="6"/>
      <c r="HK304" s="5"/>
      <c r="HL304" s="5"/>
      <c r="HM304" s="4"/>
      <c r="HN304" s="6"/>
      <c r="HO304" s="4"/>
      <c r="HP304" s="6"/>
      <c r="HQ304" s="5"/>
      <c r="HR304" s="5"/>
      <c r="HS304" s="4"/>
      <c r="HT304" s="6"/>
      <c r="HU304" s="4"/>
      <c r="HV304" s="6"/>
      <c r="HW304" s="5"/>
      <c r="HX304" s="5"/>
      <c r="HY304" s="4"/>
      <c r="HZ304" s="6"/>
      <c r="IA304" s="4"/>
      <c r="IB304" s="6"/>
      <c r="IC304" s="5"/>
      <c r="ID304" s="5"/>
      <c r="IE304" s="4"/>
      <c r="IF304" s="6"/>
      <c r="IG304" s="4"/>
      <c r="IH304" s="6"/>
      <c r="II304" s="5"/>
      <c r="IJ304" s="5"/>
      <c r="IK304" s="4"/>
      <c r="IL304" s="6"/>
      <c r="IM304" s="4"/>
      <c r="IN304" s="6"/>
      <c r="IO304" s="5"/>
      <c r="IP304" s="5"/>
      <c r="IQ304" s="4"/>
      <c r="IR304" s="6"/>
      <c r="IS304" s="4"/>
      <c r="IT304" s="6"/>
      <c r="IU304" s="5"/>
      <c r="IV304" s="5"/>
      <c r="IW304" s="4"/>
      <c r="IX304" s="6"/>
      <c r="IY304" s="4"/>
      <c r="IZ304" s="6"/>
      <c r="JA304" s="5"/>
      <c r="JB304" s="5"/>
      <c r="JC304" s="4"/>
      <c r="JD304" s="6"/>
      <c r="JE304" s="4"/>
      <c r="JF304" s="6"/>
      <c r="JG304" s="5"/>
      <c r="JH304" s="5"/>
      <c r="JI304" s="4"/>
      <c r="JJ304" s="6"/>
      <c r="JK304" s="4"/>
      <c r="JL304" s="6"/>
      <c r="JM304" s="5"/>
      <c r="JN304" s="5"/>
      <c r="JO304" s="4"/>
      <c r="JP304" s="6"/>
      <c r="JQ304" s="4"/>
      <c r="JR304" s="6"/>
      <c r="JS304" s="5"/>
      <c r="JT304" s="5"/>
      <c r="JU304" s="4"/>
      <c r="JV304" s="6"/>
      <c r="JW304" s="4"/>
      <c r="JX304" s="6"/>
      <c r="JY304" s="5"/>
      <c r="JZ304" s="5"/>
      <c r="KA304" s="4"/>
      <c r="KB304" s="6"/>
      <c r="KC304" s="4"/>
      <c r="KD304" s="6"/>
      <c r="KE304" s="5"/>
      <c r="KF304" s="5"/>
      <c r="KG304" s="4"/>
      <c r="KH304" s="6"/>
      <c r="KI304" s="4"/>
      <c r="KJ304" s="6"/>
      <c r="KK304" s="5"/>
      <c r="KL304" s="5"/>
    </row>
    <row r="305">
      <c r="A305" s="3" t="s">
        <v>85</v>
      </c>
      <c r="B305" s="3" t="s">
        <v>587</v>
      </c>
      <c r="C305" s="3" t="s">
        <v>87</v>
      </c>
      <c r="D305" s="3" t="s">
        <v>439</v>
      </c>
      <c r="E305" s="3" t="s">
        <v>618</v>
      </c>
      <c r="F305" s="3" t="s">
        <v>619</v>
      </c>
      <c r="G305" s="3" t="s">
        <v>620</v>
      </c>
      <c r="H305" s="3" t="s">
        <v>104</v>
      </c>
      <c r="I305" s="4"/>
      <c r="J305" s="4">
        <f>=ROUNDDOWN({0},0)</f>
      </c>
      <c r="K305" s="4"/>
      <c r="L305" s="5"/>
      <c r="M305" s="4"/>
      <c r="N305" s="4">
        <f>=ROUNDDOWN({0},0)</f>
      </c>
      <c r="O305" s="4"/>
      <c r="P305" s="5"/>
      <c r="Q305" s="4">
        <v>41</v>
      </c>
      <c r="R305" s="6">
        <v>1776.79</v>
      </c>
      <c r="S305" s="4"/>
      <c r="T305" s="6"/>
      <c r="U305" s="5"/>
      <c r="V305" s="5"/>
      <c r="W305" s="4">
        <v>5</v>
      </c>
      <c r="X305" s="6">
        <v>328.05</v>
      </c>
      <c r="Y305" s="4"/>
      <c r="Z305" s="6"/>
      <c r="AA305" s="5"/>
      <c r="AB305" s="5"/>
      <c r="AC305" s="4">
        <v>22</v>
      </c>
      <c r="AD305" s="6">
        <v>716.58</v>
      </c>
      <c r="AE305" s="4"/>
      <c r="AF305" s="6"/>
      <c r="AG305" s="5"/>
      <c r="AH305" s="5"/>
      <c r="AI305" s="4"/>
      <c r="AJ305" s="6"/>
      <c r="AK305" s="4"/>
      <c r="AL305" s="6"/>
      <c r="AM305" s="5"/>
      <c r="AN305" s="5"/>
      <c r="AO305" s="4">
        <v>2</v>
      </c>
      <c r="AP305" s="6">
        <v>126.15</v>
      </c>
      <c r="AQ305" s="4"/>
      <c r="AR305" s="6"/>
      <c r="AS305" s="5"/>
      <c r="AT305" s="5"/>
      <c r="AU305" s="4"/>
      <c r="AV305" s="6"/>
      <c r="AW305" s="4"/>
      <c r="AX305" s="6"/>
      <c r="AY305" s="5"/>
      <c r="AZ305" s="5"/>
      <c r="BA305" s="4">
        <v>6</v>
      </c>
      <c r="BB305" s="6">
        <v>228.9</v>
      </c>
      <c r="BC305" s="4"/>
      <c r="BD305" s="6"/>
      <c r="BE305" s="5"/>
      <c r="BF305" s="5"/>
      <c r="BG305" s="4">
        <v>2</v>
      </c>
      <c r="BH305" s="6">
        <v>91.45</v>
      </c>
      <c r="BI305" s="4"/>
      <c r="BJ305" s="6"/>
      <c r="BK305" s="5"/>
      <c r="BL305" s="5"/>
      <c r="BM305" s="4"/>
      <c r="BN305" s="6"/>
      <c r="BO305" s="4"/>
      <c r="BP305" s="6"/>
      <c r="BQ305" s="5"/>
      <c r="BR305" s="5"/>
      <c r="BS305" s="4">
        <v>1</v>
      </c>
      <c r="BT305" s="6">
        <v>54.53</v>
      </c>
      <c r="BU305" s="4"/>
      <c r="BV305" s="6"/>
      <c r="BW305" s="5"/>
      <c r="BX305" s="5"/>
      <c r="BY305" s="4"/>
      <c r="BZ305" s="6"/>
      <c r="CA305" s="4"/>
      <c r="CB305" s="6"/>
      <c r="CC305" s="5"/>
      <c r="CD305" s="5"/>
      <c r="CE305" s="4">
        <v>1</v>
      </c>
      <c r="CF305" s="6">
        <v>53.45</v>
      </c>
      <c r="CG305" s="4"/>
      <c r="CH305" s="6"/>
      <c r="CI305" s="5"/>
      <c r="CJ305" s="5"/>
      <c r="CK305" s="4">
        <v>1</v>
      </c>
      <c r="CL305" s="6">
        <v>108.89</v>
      </c>
      <c r="CM305" s="4"/>
      <c r="CN305" s="6"/>
      <c r="CO305" s="5"/>
      <c r="CP305" s="5"/>
      <c r="CQ305" s="4"/>
      <c r="CR305" s="6"/>
      <c r="CS305" s="4"/>
      <c r="CT305" s="6"/>
      <c r="CU305" s="5"/>
      <c r="CV305" s="5"/>
      <c r="CW305" s="4"/>
      <c r="CX305" s="6"/>
      <c r="CY305" s="4"/>
      <c r="CZ305" s="6"/>
      <c r="DA305" s="5"/>
      <c r="DB305" s="5"/>
      <c r="DC305" s="4"/>
      <c r="DD305" s="6"/>
      <c r="DE305" s="4"/>
      <c r="DF305" s="6"/>
      <c r="DG305" s="5"/>
      <c r="DH305" s="5"/>
      <c r="DI305" s="4">
        <v>1</v>
      </c>
      <c r="DJ305" s="6">
        <v>68.79</v>
      </c>
      <c r="DK305" s="4"/>
      <c r="DL305" s="6"/>
      <c r="DM305" s="5"/>
      <c r="DN305" s="5"/>
      <c r="DO305" s="4"/>
      <c r="DP305" s="6"/>
      <c r="DQ305" s="4"/>
      <c r="DR305" s="6"/>
      <c r="DS305" s="5"/>
      <c r="DT305" s="5"/>
      <c r="DU305" s="4"/>
      <c r="DV305" s="6"/>
      <c r="DW305" s="4"/>
      <c r="DX305" s="6"/>
      <c r="DY305" s="5"/>
      <c r="DZ305" s="5"/>
      <c r="EA305" s="4"/>
      <c r="EB305" s="6"/>
      <c r="EC305" s="4"/>
      <c r="ED305" s="6"/>
      <c r="EE305" s="5"/>
      <c r="EF305" s="5"/>
      <c r="EG305" s="4"/>
      <c r="EH305" s="6"/>
      <c r="EI305" s="4"/>
      <c r="EJ305" s="6"/>
      <c r="EK305" s="5"/>
      <c r="EL305" s="5"/>
      <c r="EM305" s="4"/>
      <c r="EN305" s="6"/>
      <c r="EO305" s="4"/>
      <c r="EP305" s="6"/>
      <c r="EQ305" s="5"/>
      <c r="ER305" s="5"/>
      <c r="ES305" s="4"/>
      <c r="ET305" s="6"/>
      <c r="EU305" s="4"/>
      <c r="EV305" s="6"/>
      <c r="EW305" s="5"/>
      <c r="EX305" s="5"/>
      <c r="EY305" s="4"/>
      <c r="EZ305" s="6"/>
      <c r="FA305" s="4"/>
      <c r="FB305" s="6"/>
      <c r="FC305" s="5"/>
      <c r="FD305" s="5"/>
      <c r="FE305" s="4"/>
      <c r="FF305" s="6"/>
      <c r="FG305" s="4"/>
      <c r="FH305" s="6"/>
      <c r="FI305" s="5"/>
      <c r="FJ305" s="5"/>
      <c r="FK305" s="4"/>
      <c r="FL305" s="6"/>
      <c r="FM305" s="4"/>
      <c r="FN305" s="6"/>
      <c r="FO305" s="5"/>
      <c r="FP305" s="5"/>
      <c r="FQ305" s="4"/>
      <c r="FR305" s="6"/>
      <c r="FS305" s="4"/>
      <c r="FT305" s="6"/>
      <c r="FU305" s="5"/>
      <c r="FV305" s="5"/>
      <c r="FW305" s="4"/>
      <c r="FX305" s="6"/>
      <c r="FY305" s="4"/>
      <c r="FZ305" s="6"/>
      <c r="GA305" s="5"/>
      <c r="GB305" s="5"/>
      <c r="GC305" s="4"/>
      <c r="GD305" s="6"/>
      <c r="GE305" s="4"/>
      <c r="GF305" s="6"/>
      <c r="GG305" s="5"/>
      <c r="GH305" s="5"/>
      <c r="GI305" s="4"/>
      <c r="GJ305" s="6"/>
      <c r="GK305" s="4"/>
      <c r="GL305" s="6"/>
      <c r="GM305" s="5"/>
      <c r="GN305" s="5"/>
      <c r="GO305" s="4"/>
      <c r="GP305" s="6"/>
      <c r="GQ305" s="4"/>
      <c r="GR305" s="6"/>
      <c r="GS305" s="5"/>
      <c r="GT305" s="5"/>
      <c r="GU305" s="4"/>
      <c r="GV305" s="6"/>
      <c r="GW305" s="4"/>
      <c r="GX305" s="6"/>
      <c r="GY305" s="5"/>
      <c r="GZ305" s="5"/>
      <c r="HA305" s="4"/>
      <c r="HB305" s="6"/>
      <c r="HC305" s="4"/>
      <c r="HD305" s="6"/>
      <c r="HE305" s="5"/>
      <c r="HF305" s="5"/>
      <c r="HG305" s="4"/>
      <c r="HH305" s="6"/>
      <c r="HI305" s="4"/>
      <c r="HJ305" s="6"/>
      <c r="HK305" s="5"/>
      <c r="HL305" s="5"/>
      <c r="HM305" s="4"/>
      <c r="HN305" s="6"/>
      <c r="HO305" s="4"/>
      <c r="HP305" s="6"/>
      <c r="HQ305" s="5"/>
      <c r="HR305" s="5"/>
      <c r="HS305" s="4"/>
      <c r="HT305" s="6"/>
      <c r="HU305" s="4"/>
      <c r="HV305" s="6"/>
      <c r="HW305" s="5"/>
      <c r="HX305" s="5"/>
      <c r="HY305" s="4"/>
      <c r="HZ305" s="6"/>
      <c r="IA305" s="4"/>
      <c r="IB305" s="6"/>
      <c r="IC305" s="5"/>
      <c r="ID305" s="5"/>
      <c r="IE305" s="4"/>
      <c r="IF305" s="6"/>
      <c r="IG305" s="4"/>
      <c r="IH305" s="6"/>
      <c r="II305" s="5"/>
      <c r="IJ305" s="5"/>
      <c r="IK305" s="4"/>
      <c r="IL305" s="6"/>
      <c r="IM305" s="4"/>
      <c r="IN305" s="6"/>
      <c r="IO305" s="5"/>
      <c r="IP305" s="5"/>
      <c r="IQ305" s="4"/>
      <c r="IR305" s="6"/>
      <c r="IS305" s="4"/>
      <c r="IT305" s="6"/>
      <c r="IU305" s="5"/>
      <c r="IV305" s="5"/>
      <c r="IW305" s="4"/>
      <c r="IX305" s="6"/>
      <c r="IY305" s="4"/>
      <c r="IZ305" s="6"/>
      <c r="JA305" s="5"/>
      <c r="JB305" s="5"/>
      <c r="JC305" s="4"/>
      <c r="JD305" s="6"/>
      <c r="JE305" s="4"/>
      <c r="JF305" s="6"/>
      <c r="JG305" s="5"/>
      <c r="JH305" s="5"/>
      <c r="JI305" s="4"/>
      <c r="JJ305" s="6"/>
      <c r="JK305" s="4"/>
      <c r="JL305" s="6"/>
      <c r="JM305" s="5"/>
      <c r="JN305" s="5"/>
      <c r="JO305" s="4"/>
      <c r="JP305" s="6"/>
      <c r="JQ305" s="4"/>
      <c r="JR305" s="6"/>
      <c r="JS305" s="5"/>
      <c r="JT305" s="5"/>
      <c r="JU305" s="4"/>
      <c r="JV305" s="6"/>
      <c r="JW305" s="4"/>
      <c r="JX305" s="6"/>
      <c r="JY305" s="5"/>
      <c r="JZ305" s="5"/>
      <c r="KA305" s="4"/>
      <c r="KB305" s="6"/>
      <c r="KC305" s="4"/>
      <c r="KD305" s="6"/>
      <c r="KE305" s="5"/>
      <c r="KF305" s="5"/>
      <c r="KG305" s="4"/>
      <c r="KH305" s="6"/>
      <c r="KI305" s="4"/>
      <c r="KJ305" s="6"/>
      <c r="KK305" s="5"/>
      <c r="KL305" s="5"/>
    </row>
    <row r="306">
      <c r="A306" s="3" t="s">
        <v>85</v>
      </c>
      <c r="B306" s="3" t="s">
        <v>587</v>
      </c>
      <c r="C306" s="3" t="s">
        <v>87</v>
      </c>
      <c r="D306" s="3" t="s">
        <v>439</v>
      </c>
      <c r="E306" s="3" t="s">
        <v>418</v>
      </c>
      <c r="F306" s="3" t="s">
        <v>451</v>
      </c>
      <c r="G306" s="3" t="s">
        <v>236</v>
      </c>
      <c r="H306" s="3" t="s">
        <v>129</v>
      </c>
      <c r="I306" s="4"/>
      <c r="J306" s="4">
        <f>=ROUNDDOWN({0},0)</f>
      </c>
      <c r="K306" s="4">
        <v>1600</v>
      </c>
      <c r="L306" s="5">
        <v>0.8714</v>
      </c>
      <c r="M306" s="4"/>
      <c r="N306" s="4">
        <f>=ROUNDDOWN({0},0)</f>
      </c>
      <c r="O306" s="4"/>
      <c r="P306" s="5"/>
      <c r="Q306" s="4">
        <v>48</v>
      </c>
      <c r="R306" s="6">
        <v>1720.98</v>
      </c>
      <c r="S306" s="4"/>
      <c r="T306" s="6"/>
      <c r="U306" s="5"/>
      <c r="V306" s="5"/>
      <c r="W306" s="4">
        <v>21</v>
      </c>
      <c r="X306" s="6">
        <v>750.6</v>
      </c>
      <c r="Y306" s="4"/>
      <c r="Z306" s="6"/>
      <c r="AA306" s="5"/>
      <c r="AB306" s="5"/>
      <c r="AC306" s="4"/>
      <c r="AD306" s="6"/>
      <c r="AE306" s="4"/>
      <c r="AF306" s="6"/>
      <c r="AG306" s="5"/>
      <c r="AH306" s="5"/>
      <c r="AI306" s="4">
        <v>4</v>
      </c>
      <c r="AJ306" s="6">
        <v>148.5</v>
      </c>
      <c r="AK306" s="4"/>
      <c r="AL306" s="6"/>
      <c r="AM306" s="5"/>
      <c r="AN306" s="5"/>
      <c r="AO306" s="4">
        <v>7</v>
      </c>
      <c r="AP306" s="6">
        <v>243.59</v>
      </c>
      <c r="AQ306" s="4"/>
      <c r="AR306" s="6"/>
      <c r="AS306" s="5"/>
      <c r="AT306" s="5"/>
      <c r="AU306" s="4">
        <v>5</v>
      </c>
      <c r="AV306" s="6">
        <v>181.1</v>
      </c>
      <c r="AW306" s="4"/>
      <c r="AX306" s="6"/>
      <c r="AY306" s="5"/>
      <c r="AZ306" s="5"/>
      <c r="BA306" s="4"/>
      <c r="BB306" s="6"/>
      <c r="BC306" s="4"/>
      <c r="BD306" s="6"/>
      <c r="BE306" s="5"/>
      <c r="BF306" s="5"/>
      <c r="BG306" s="4">
        <v>3</v>
      </c>
      <c r="BH306" s="6">
        <v>106.79</v>
      </c>
      <c r="BI306" s="4"/>
      <c r="BJ306" s="6"/>
      <c r="BK306" s="5"/>
      <c r="BL306" s="5"/>
      <c r="BM306" s="4">
        <v>2</v>
      </c>
      <c r="BN306" s="6">
        <v>82.5</v>
      </c>
      <c r="BO306" s="4"/>
      <c r="BP306" s="6"/>
      <c r="BQ306" s="5"/>
      <c r="BR306" s="5"/>
      <c r="BS306" s="4"/>
      <c r="BT306" s="6"/>
      <c r="BU306" s="4"/>
      <c r="BV306" s="6"/>
      <c r="BW306" s="5"/>
      <c r="BX306" s="5"/>
      <c r="BY306" s="4"/>
      <c r="BZ306" s="6"/>
      <c r="CA306" s="4"/>
      <c r="CB306" s="6"/>
      <c r="CC306" s="5"/>
      <c r="CD306" s="5"/>
      <c r="CE306" s="4">
        <v>6</v>
      </c>
      <c r="CF306" s="6">
        <v>207.9</v>
      </c>
      <c r="CG306" s="4"/>
      <c r="CH306" s="6"/>
      <c r="CI306" s="5"/>
      <c r="CJ306" s="5"/>
      <c r="CK306" s="4"/>
      <c r="CL306" s="6"/>
      <c r="CM306" s="4"/>
      <c r="CN306" s="6"/>
      <c r="CO306" s="5"/>
      <c r="CP306" s="5"/>
      <c r="CQ306" s="4"/>
      <c r="CR306" s="6"/>
      <c r="CS306" s="4"/>
      <c r="CT306" s="6"/>
      <c r="CU306" s="5"/>
      <c r="CV306" s="5"/>
      <c r="CW306" s="4"/>
      <c r="CX306" s="6"/>
      <c r="CY306" s="4"/>
      <c r="CZ306" s="6"/>
      <c r="DA306" s="5"/>
      <c r="DB306" s="5"/>
      <c r="DC306" s="4"/>
      <c r="DD306" s="6"/>
      <c r="DE306" s="4"/>
      <c r="DF306" s="6"/>
      <c r="DG306" s="5"/>
      <c r="DH306" s="5"/>
      <c r="DI306" s="4"/>
      <c r="DJ306" s="6"/>
      <c r="DK306" s="4"/>
      <c r="DL306" s="6"/>
      <c r="DM306" s="5"/>
      <c r="DN306" s="5"/>
      <c r="DO306" s="4"/>
      <c r="DP306" s="6"/>
      <c r="DQ306" s="4"/>
      <c r="DR306" s="6"/>
      <c r="DS306" s="5"/>
      <c r="DT306" s="5"/>
      <c r="DU306" s="4"/>
      <c r="DV306" s="6"/>
      <c r="DW306" s="4"/>
      <c r="DX306" s="6"/>
      <c r="DY306" s="5"/>
      <c r="DZ306" s="5"/>
      <c r="EA306" s="4"/>
      <c r="EB306" s="6"/>
      <c r="EC306" s="4"/>
      <c r="ED306" s="6"/>
      <c r="EE306" s="5"/>
      <c r="EF306" s="5"/>
      <c r="EG306" s="4"/>
      <c r="EH306" s="6"/>
      <c r="EI306" s="4"/>
      <c r="EJ306" s="6"/>
      <c r="EK306" s="5"/>
      <c r="EL306" s="5"/>
      <c r="EM306" s="4"/>
      <c r="EN306" s="6"/>
      <c r="EO306" s="4"/>
      <c r="EP306" s="6"/>
      <c r="EQ306" s="5"/>
      <c r="ER306" s="5"/>
      <c r="ES306" s="4"/>
      <c r="ET306" s="6"/>
      <c r="EU306" s="4"/>
      <c r="EV306" s="6"/>
      <c r="EW306" s="5"/>
      <c r="EX306" s="5"/>
      <c r="EY306" s="4"/>
      <c r="EZ306" s="6"/>
      <c r="FA306" s="4"/>
      <c r="FB306" s="6"/>
      <c r="FC306" s="5"/>
      <c r="FD306" s="5"/>
      <c r="FE306" s="4"/>
      <c r="FF306" s="6"/>
      <c r="FG306" s="4"/>
      <c r="FH306" s="6"/>
      <c r="FI306" s="5"/>
      <c r="FJ306" s="5"/>
      <c r="FK306" s="4"/>
      <c r="FL306" s="6"/>
      <c r="FM306" s="4"/>
      <c r="FN306" s="6"/>
      <c r="FO306" s="5"/>
      <c r="FP306" s="5"/>
      <c r="FQ306" s="4"/>
      <c r="FR306" s="6"/>
      <c r="FS306" s="4"/>
      <c r="FT306" s="6"/>
      <c r="FU306" s="5"/>
      <c r="FV306" s="5"/>
      <c r="FW306" s="4"/>
      <c r="FX306" s="6"/>
      <c r="FY306" s="4"/>
      <c r="FZ306" s="6"/>
      <c r="GA306" s="5"/>
      <c r="GB306" s="5"/>
      <c r="GC306" s="4"/>
      <c r="GD306" s="6"/>
      <c r="GE306" s="4"/>
      <c r="GF306" s="6"/>
      <c r="GG306" s="5"/>
      <c r="GH306" s="5"/>
      <c r="GI306" s="4"/>
      <c r="GJ306" s="6"/>
      <c r="GK306" s="4"/>
      <c r="GL306" s="6"/>
      <c r="GM306" s="5"/>
      <c r="GN306" s="5"/>
      <c r="GO306" s="4"/>
      <c r="GP306" s="6"/>
      <c r="GQ306" s="4"/>
      <c r="GR306" s="6"/>
      <c r="GS306" s="5"/>
      <c r="GT306" s="5"/>
      <c r="GU306" s="4"/>
      <c r="GV306" s="6"/>
      <c r="GW306" s="4"/>
      <c r="GX306" s="6"/>
      <c r="GY306" s="5"/>
      <c r="GZ306" s="5"/>
      <c r="HA306" s="4"/>
      <c r="HB306" s="6"/>
      <c r="HC306" s="4"/>
      <c r="HD306" s="6"/>
      <c r="HE306" s="5"/>
      <c r="HF306" s="5"/>
      <c r="HG306" s="4"/>
      <c r="HH306" s="6"/>
      <c r="HI306" s="4"/>
      <c r="HJ306" s="6"/>
      <c r="HK306" s="5"/>
      <c r="HL306" s="5"/>
      <c r="HM306" s="4"/>
      <c r="HN306" s="6"/>
      <c r="HO306" s="4"/>
      <c r="HP306" s="6"/>
      <c r="HQ306" s="5"/>
      <c r="HR306" s="5"/>
      <c r="HS306" s="4"/>
      <c r="HT306" s="6"/>
      <c r="HU306" s="4"/>
      <c r="HV306" s="6"/>
      <c r="HW306" s="5"/>
      <c r="HX306" s="5"/>
      <c r="HY306" s="4"/>
      <c r="HZ306" s="6"/>
      <c r="IA306" s="4"/>
      <c r="IB306" s="6"/>
      <c r="IC306" s="5"/>
      <c r="ID306" s="5"/>
      <c r="IE306" s="4"/>
      <c r="IF306" s="6"/>
      <c r="IG306" s="4"/>
      <c r="IH306" s="6"/>
      <c r="II306" s="5"/>
      <c r="IJ306" s="5"/>
      <c r="IK306" s="4"/>
      <c r="IL306" s="6"/>
      <c r="IM306" s="4"/>
      <c r="IN306" s="6"/>
      <c r="IO306" s="5"/>
      <c r="IP306" s="5"/>
      <c r="IQ306" s="4"/>
      <c r="IR306" s="6"/>
      <c r="IS306" s="4"/>
      <c r="IT306" s="6"/>
      <c r="IU306" s="5"/>
      <c r="IV306" s="5"/>
      <c r="IW306" s="4"/>
      <c r="IX306" s="6"/>
      <c r="IY306" s="4"/>
      <c r="IZ306" s="6"/>
      <c r="JA306" s="5"/>
      <c r="JB306" s="5"/>
      <c r="JC306" s="4"/>
      <c r="JD306" s="6"/>
      <c r="JE306" s="4"/>
      <c r="JF306" s="6"/>
      <c r="JG306" s="5"/>
      <c r="JH306" s="5"/>
      <c r="JI306" s="4"/>
      <c r="JJ306" s="6"/>
      <c r="JK306" s="4"/>
      <c r="JL306" s="6"/>
      <c r="JM306" s="5"/>
      <c r="JN306" s="5"/>
      <c r="JO306" s="4"/>
      <c r="JP306" s="6"/>
      <c r="JQ306" s="4"/>
      <c r="JR306" s="6"/>
      <c r="JS306" s="5"/>
      <c r="JT306" s="5"/>
      <c r="JU306" s="4"/>
      <c r="JV306" s="6"/>
      <c r="JW306" s="4"/>
      <c r="JX306" s="6"/>
      <c r="JY306" s="5"/>
      <c r="JZ306" s="5"/>
      <c r="KA306" s="4"/>
      <c r="KB306" s="6"/>
      <c r="KC306" s="4"/>
      <c r="KD306" s="6"/>
      <c r="KE306" s="5"/>
      <c r="KF306" s="5"/>
      <c r="KG306" s="4"/>
      <c r="KH306" s="6"/>
      <c r="KI306" s="4"/>
      <c r="KJ306" s="6"/>
      <c r="KK306" s="5"/>
      <c r="KL306" s="5"/>
    </row>
    <row r="307">
      <c r="A307" s="3" t="s">
        <v>85</v>
      </c>
      <c r="B307" s="3" t="s">
        <v>587</v>
      </c>
      <c r="C307" s="3" t="s">
        <v>87</v>
      </c>
      <c r="D307" s="3" t="s">
        <v>439</v>
      </c>
      <c r="E307" s="3" t="s">
        <v>621</v>
      </c>
      <c r="F307" s="3" t="s">
        <v>622</v>
      </c>
      <c r="G307" s="3" t="s">
        <v>623</v>
      </c>
      <c r="H307" s="3" t="s">
        <v>98</v>
      </c>
      <c r="I307" s="4"/>
      <c r="J307" s="4">
        <f>=ROUNDDOWN({0},0)</f>
      </c>
      <c r="K307" s="4">
        <v>503</v>
      </c>
      <c r="L307" s="5">
        <v>1</v>
      </c>
      <c r="M307" s="4"/>
      <c r="N307" s="4">
        <f>=ROUNDDOWN({0},0)</f>
      </c>
      <c r="O307" s="4"/>
      <c r="P307" s="5"/>
      <c r="Q307" s="4">
        <v>18</v>
      </c>
      <c r="R307" s="6">
        <v>1589.89</v>
      </c>
      <c r="S307" s="4"/>
      <c r="T307" s="6"/>
      <c r="U307" s="5"/>
      <c r="V307" s="5"/>
      <c r="W307" s="4">
        <v>3</v>
      </c>
      <c r="X307" s="6">
        <v>251.55</v>
      </c>
      <c r="Y307" s="4"/>
      <c r="Z307" s="6"/>
      <c r="AA307" s="5"/>
      <c r="AB307" s="5"/>
      <c r="AC307" s="4">
        <v>3</v>
      </c>
      <c r="AD307" s="6">
        <v>246.87</v>
      </c>
      <c r="AE307" s="4"/>
      <c r="AF307" s="6"/>
      <c r="AG307" s="5"/>
      <c r="AH307" s="5"/>
      <c r="AI307" s="4">
        <v>4</v>
      </c>
      <c r="AJ307" s="6">
        <v>375.49</v>
      </c>
      <c r="AK307" s="4"/>
      <c r="AL307" s="6"/>
      <c r="AM307" s="5"/>
      <c r="AN307" s="5"/>
      <c r="AO307" s="4">
        <v>2</v>
      </c>
      <c r="AP307" s="6">
        <v>175</v>
      </c>
      <c r="AQ307" s="4"/>
      <c r="AR307" s="6"/>
      <c r="AS307" s="5"/>
      <c r="AT307" s="5"/>
      <c r="AU307" s="4">
        <v>4</v>
      </c>
      <c r="AV307" s="6">
        <v>362.72</v>
      </c>
      <c r="AW307" s="4"/>
      <c r="AX307" s="6"/>
      <c r="AY307" s="5"/>
      <c r="AZ307" s="5"/>
      <c r="BA307" s="4"/>
      <c r="BB307" s="6"/>
      <c r="BC307" s="4"/>
      <c r="BD307" s="6"/>
      <c r="BE307" s="5"/>
      <c r="BF307" s="5"/>
      <c r="BG307" s="4"/>
      <c r="BH307" s="6"/>
      <c r="BI307" s="4"/>
      <c r="BJ307" s="6"/>
      <c r="BK307" s="5"/>
      <c r="BL307" s="5"/>
      <c r="BM307" s="4"/>
      <c r="BN307" s="6"/>
      <c r="BO307" s="4"/>
      <c r="BP307" s="6"/>
      <c r="BQ307" s="5"/>
      <c r="BR307" s="5"/>
      <c r="BS307" s="4"/>
      <c r="BT307" s="6"/>
      <c r="BU307" s="4"/>
      <c r="BV307" s="6"/>
      <c r="BW307" s="5"/>
      <c r="BX307" s="5"/>
      <c r="BY307" s="4"/>
      <c r="BZ307" s="6"/>
      <c r="CA307" s="4"/>
      <c r="CB307" s="6"/>
      <c r="CC307" s="5"/>
      <c r="CD307" s="5"/>
      <c r="CE307" s="4"/>
      <c r="CF307" s="6"/>
      <c r="CG307" s="4"/>
      <c r="CH307" s="6"/>
      <c r="CI307" s="5"/>
      <c r="CJ307" s="5"/>
      <c r="CK307" s="4"/>
      <c r="CL307" s="6"/>
      <c r="CM307" s="4"/>
      <c r="CN307" s="6"/>
      <c r="CO307" s="5"/>
      <c r="CP307" s="5"/>
      <c r="CQ307" s="4">
        <v>1</v>
      </c>
      <c r="CR307" s="6">
        <v>88.09</v>
      </c>
      <c r="CS307" s="4"/>
      <c r="CT307" s="6"/>
      <c r="CU307" s="5"/>
      <c r="CV307" s="5"/>
      <c r="CW307" s="4"/>
      <c r="CX307" s="6"/>
      <c r="CY307" s="4"/>
      <c r="CZ307" s="6"/>
      <c r="DA307" s="5"/>
      <c r="DB307" s="5"/>
      <c r="DC307" s="4"/>
      <c r="DD307" s="6"/>
      <c r="DE307" s="4"/>
      <c r="DF307" s="6"/>
      <c r="DG307" s="5"/>
      <c r="DH307" s="5"/>
      <c r="DI307" s="4"/>
      <c r="DJ307" s="6"/>
      <c r="DK307" s="4"/>
      <c r="DL307" s="6"/>
      <c r="DM307" s="5"/>
      <c r="DN307" s="5"/>
      <c r="DO307" s="4"/>
      <c r="DP307" s="6"/>
      <c r="DQ307" s="4"/>
      <c r="DR307" s="6"/>
      <c r="DS307" s="5"/>
      <c r="DT307" s="5"/>
      <c r="DU307" s="4">
        <v>1</v>
      </c>
      <c r="DV307" s="6">
        <v>90.17</v>
      </c>
      <c r="DW307" s="4"/>
      <c r="DX307" s="6"/>
      <c r="DY307" s="5"/>
      <c r="DZ307" s="5"/>
      <c r="EA307" s="4"/>
      <c r="EB307" s="6"/>
      <c r="EC307" s="4"/>
      <c r="ED307" s="6"/>
      <c r="EE307" s="5"/>
      <c r="EF307" s="5"/>
      <c r="EG307" s="4"/>
      <c r="EH307" s="6"/>
      <c r="EI307" s="4"/>
      <c r="EJ307" s="6"/>
      <c r="EK307" s="5"/>
      <c r="EL307" s="5"/>
      <c r="EM307" s="4"/>
      <c r="EN307" s="6"/>
      <c r="EO307" s="4"/>
      <c r="EP307" s="6"/>
      <c r="EQ307" s="5"/>
      <c r="ER307" s="5"/>
      <c r="ES307" s="4"/>
      <c r="ET307" s="6"/>
      <c r="EU307" s="4"/>
      <c r="EV307" s="6"/>
      <c r="EW307" s="5"/>
      <c r="EX307" s="5"/>
      <c r="EY307" s="4"/>
      <c r="EZ307" s="6"/>
      <c r="FA307" s="4"/>
      <c r="FB307" s="6"/>
      <c r="FC307" s="5"/>
      <c r="FD307" s="5"/>
      <c r="FE307" s="4"/>
      <c r="FF307" s="6"/>
      <c r="FG307" s="4"/>
      <c r="FH307" s="6"/>
      <c r="FI307" s="5"/>
      <c r="FJ307" s="5"/>
      <c r="FK307" s="4"/>
      <c r="FL307" s="6"/>
      <c r="FM307" s="4"/>
      <c r="FN307" s="6"/>
      <c r="FO307" s="5"/>
      <c r="FP307" s="5"/>
      <c r="FQ307" s="4"/>
      <c r="FR307" s="6"/>
      <c r="FS307" s="4"/>
      <c r="FT307" s="6"/>
      <c r="FU307" s="5"/>
      <c r="FV307" s="5"/>
      <c r="FW307" s="4"/>
      <c r="FX307" s="6"/>
      <c r="FY307" s="4"/>
      <c r="FZ307" s="6"/>
      <c r="GA307" s="5"/>
      <c r="GB307" s="5"/>
      <c r="GC307" s="4"/>
      <c r="GD307" s="6"/>
      <c r="GE307" s="4"/>
      <c r="GF307" s="6"/>
      <c r="GG307" s="5"/>
      <c r="GH307" s="5"/>
      <c r="GI307" s="4"/>
      <c r="GJ307" s="6"/>
      <c r="GK307" s="4"/>
      <c r="GL307" s="6"/>
      <c r="GM307" s="5"/>
      <c r="GN307" s="5"/>
      <c r="GO307" s="4"/>
      <c r="GP307" s="6"/>
      <c r="GQ307" s="4"/>
      <c r="GR307" s="6"/>
      <c r="GS307" s="5"/>
      <c r="GT307" s="5"/>
      <c r="GU307" s="4"/>
      <c r="GV307" s="6"/>
      <c r="GW307" s="4"/>
      <c r="GX307" s="6"/>
      <c r="GY307" s="5"/>
      <c r="GZ307" s="5"/>
      <c r="HA307" s="4"/>
      <c r="HB307" s="6"/>
      <c r="HC307" s="4"/>
      <c r="HD307" s="6"/>
      <c r="HE307" s="5"/>
      <c r="HF307" s="5"/>
      <c r="HG307" s="4"/>
      <c r="HH307" s="6"/>
      <c r="HI307" s="4"/>
      <c r="HJ307" s="6"/>
      <c r="HK307" s="5"/>
      <c r="HL307" s="5"/>
      <c r="HM307" s="4"/>
      <c r="HN307" s="6"/>
      <c r="HO307" s="4"/>
      <c r="HP307" s="6"/>
      <c r="HQ307" s="5"/>
      <c r="HR307" s="5"/>
      <c r="HS307" s="4"/>
      <c r="HT307" s="6"/>
      <c r="HU307" s="4"/>
      <c r="HV307" s="6"/>
      <c r="HW307" s="5"/>
      <c r="HX307" s="5"/>
      <c r="HY307" s="4"/>
      <c r="HZ307" s="6"/>
      <c r="IA307" s="4"/>
      <c r="IB307" s="6"/>
      <c r="IC307" s="5"/>
      <c r="ID307" s="5"/>
      <c r="IE307" s="4"/>
      <c r="IF307" s="6"/>
      <c r="IG307" s="4"/>
      <c r="IH307" s="6"/>
      <c r="II307" s="5"/>
      <c r="IJ307" s="5"/>
      <c r="IK307" s="4"/>
      <c r="IL307" s="6"/>
      <c r="IM307" s="4"/>
      <c r="IN307" s="6"/>
      <c r="IO307" s="5"/>
      <c r="IP307" s="5"/>
      <c r="IQ307" s="4"/>
      <c r="IR307" s="6"/>
      <c r="IS307" s="4"/>
      <c r="IT307" s="6"/>
      <c r="IU307" s="5"/>
      <c r="IV307" s="5"/>
      <c r="IW307" s="4"/>
      <c r="IX307" s="6"/>
      <c r="IY307" s="4"/>
      <c r="IZ307" s="6"/>
      <c r="JA307" s="5"/>
      <c r="JB307" s="5"/>
      <c r="JC307" s="4"/>
      <c r="JD307" s="6"/>
      <c r="JE307" s="4"/>
      <c r="JF307" s="6"/>
      <c r="JG307" s="5"/>
      <c r="JH307" s="5"/>
      <c r="JI307" s="4"/>
      <c r="JJ307" s="6"/>
      <c r="JK307" s="4"/>
      <c r="JL307" s="6"/>
      <c r="JM307" s="5"/>
      <c r="JN307" s="5"/>
      <c r="JO307" s="4"/>
      <c r="JP307" s="6"/>
      <c r="JQ307" s="4"/>
      <c r="JR307" s="6"/>
      <c r="JS307" s="5"/>
      <c r="JT307" s="5"/>
      <c r="JU307" s="4"/>
      <c r="JV307" s="6"/>
      <c r="JW307" s="4"/>
      <c r="JX307" s="6"/>
      <c r="JY307" s="5"/>
      <c r="JZ307" s="5"/>
      <c r="KA307" s="4"/>
      <c r="KB307" s="6"/>
      <c r="KC307" s="4"/>
      <c r="KD307" s="6"/>
      <c r="KE307" s="5"/>
      <c r="KF307" s="5"/>
      <c r="KG307" s="4"/>
      <c r="KH307" s="6"/>
      <c r="KI307" s="4"/>
      <c r="KJ307" s="6"/>
      <c r="KK307" s="5"/>
      <c r="KL307" s="5"/>
    </row>
    <row r="308">
      <c r="A308" s="3" t="s">
        <v>85</v>
      </c>
      <c r="B308" s="3" t="s">
        <v>587</v>
      </c>
      <c r="C308" s="3" t="s">
        <v>87</v>
      </c>
      <c r="D308" s="3" t="s">
        <v>439</v>
      </c>
      <c r="E308" s="3" t="s">
        <v>624</v>
      </c>
      <c r="F308" s="3" t="s">
        <v>625</v>
      </c>
      <c r="G308" s="3" t="s">
        <v>626</v>
      </c>
      <c r="H308" s="3" t="s">
        <v>104</v>
      </c>
      <c r="I308" s="4"/>
      <c r="J308" s="4">
        <f>=ROUNDDOWN({0},0)</f>
      </c>
      <c r="K308" s="4"/>
      <c r="L308" s="5"/>
      <c r="M308" s="4"/>
      <c r="N308" s="4">
        <f>=ROUNDDOWN({0},0)</f>
      </c>
      <c r="O308" s="4"/>
      <c r="P308" s="5"/>
      <c r="Q308" s="4">
        <v>18</v>
      </c>
      <c r="R308" s="6">
        <v>877.23</v>
      </c>
      <c r="S308" s="4"/>
      <c r="T308" s="6"/>
      <c r="U308" s="5"/>
      <c r="V308" s="5"/>
      <c r="W308" s="4">
        <v>1</v>
      </c>
      <c r="X308" s="6">
        <v>47.74</v>
      </c>
      <c r="Y308" s="4"/>
      <c r="Z308" s="6"/>
      <c r="AA308" s="5"/>
      <c r="AB308" s="5"/>
      <c r="AC308" s="4">
        <v>3</v>
      </c>
      <c r="AD308" s="6">
        <v>108.14</v>
      </c>
      <c r="AE308" s="4"/>
      <c r="AF308" s="6"/>
      <c r="AG308" s="5"/>
      <c r="AH308" s="5"/>
      <c r="AI308" s="4">
        <v>2</v>
      </c>
      <c r="AJ308" s="6">
        <v>86.92</v>
      </c>
      <c r="AK308" s="4"/>
      <c r="AL308" s="6"/>
      <c r="AM308" s="5"/>
      <c r="AN308" s="5"/>
      <c r="AO308" s="4">
        <v>3</v>
      </c>
      <c r="AP308" s="6">
        <v>145.57</v>
      </c>
      <c r="AQ308" s="4"/>
      <c r="AR308" s="6"/>
      <c r="AS308" s="5"/>
      <c r="AT308" s="5"/>
      <c r="AU308" s="4"/>
      <c r="AV308" s="6"/>
      <c r="AW308" s="4"/>
      <c r="AX308" s="6"/>
      <c r="AY308" s="5"/>
      <c r="AZ308" s="5"/>
      <c r="BA308" s="4">
        <v>2</v>
      </c>
      <c r="BB308" s="6">
        <v>110.02</v>
      </c>
      <c r="BC308" s="4"/>
      <c r="BD308" s="6"/>
      <c r="BE308" s="5"/>
      <c r="BF308" s="5"/>
      <c r="BG308" s="4"/>
      <c r="BH308" s="6"/>
      <c r="BI308" s="4"/>
      <c r="BJ308" s="6"/>
      <c r="BK308" s="5"/>
      <c r="BL308" s="5"/>
      <c r="BM308" s="4">
        <v>4</v>
      </c>
      <c r="BN308" s="6">
        <v>230.98</v>
      </c>
      <c r="BO308" s="4"/>
      <c r="BP308" s="6"/>
      <c r="BQ308" s="5"/>
      <c r="BR308" s="5"/>
      <c r="BS308" s="4"/>
      <c r="BT308" s="6"/>
      <c r="BU308" s="4"/>
      <c r="BV308" s="6"/>
      <c r="BW308" s="5"/>
      <c r="BX308" s="5"/>
      <c r="BY308" s="4"/>
      <c r="BZ308" s="6"/>
      <c r="CA308" s="4"/>
      <c r="CB308" s="6"/>
      <c r="CC308" s="5"/>
      <c r="CD308" s="5"/>
      <c r="CE308" s="4">
        <v>1</v>
      </c>
      <c r="CF308" s="6">
        <v>43.46</v>
      </c>
      <c r="CG308" s="4"/>
      <c r="CH308" s="6"/>
      <c r="CI308" s="5"/>
      <c r="CJ308" s="5"/>
      <c r="CK308" s="4"/>
      <c r="CL308" s="6"/>
      <c r="CM308" s="4"/>
      <c r="CN308" s="6"/>
      <c r="CO308" s="5"/>
      <c r="CP308" s="5"/>
      <c r="CQ308" s="4"/>
      <c r="CR308" s="6"/>
      <c r="CS308" s="4"/>
      <c r="CT308" s="6"/>
      <c r="CU308" s="5"/>
      <c r="CV308" s="5"/>
      <c r="CW308" s="4"/>
      <c r="CX308" s="6"/>
      <c r="CY308" s="4"/>
      <c r="CZ308" s="6"/>
      <c r="DA308" s="5"/>
      <c r="DB308" s="5"/>
      <c r="DC308" s="4">
        <v>1</v>
      </c>
      <c r="DD308" s="6">
        <v>60.3</v>
      </c>
      <c r="DE308" s="4"/>
      <c r="DF308" s="6"/>
      <c r="DG308" s="5"/>
      <c r="DH308" s="5"/>
      <c r="DI308" s="4">
        <v>1</v>
      </c>
      <c r="DJ308" s="6">
        <v>44.1</v>
      </c>
      <c r="DK308" s="4"/>
      <c r="DL308" s="6"/>
      <c r="DM308" s="5"/>
      <c r="DN308" s="5"/>
      <c r="DO308" s="4"/>
      <c r="DP308" s="6"/>
      <c r="DQ308" s="4"/>
      <c r="DR308" s="6"/>
      <c r="DS308" s="5"/>
      <c r="DT308" s="5"/>
      <c r="DU308" s="4"/>
      <c r="DV308" s="6"/>
      <c r="DW308" s="4"/>
      <c r="DX308" s="6"/>
      <c r="DY308" s="5"/>
      <c r="DZ308" s="5"/>
      <c r="EA308" s="4"/>
      <c r="EB308" s="6"/>
      <c r="EC308" s="4"/>
      <c r="ED308" s="6"/>
      <c r="EE308" s="5"/>
      <c r="EF308" s="5"/>
      <c r="EG308" s="4"/>
      <c r="EH308" s="6"/>
      <c r="EI308" s="4"/>
      <c r="EJ308" s="6"/>
      <c r="EK308" s="5"/>
      <c r="EL308" s="5"/>
      <c r="EM308" s="4"/>
      <c r="EN308" s="6"/>
      <c r="EO308" s="4"/>
      <c r="EP308" s="6"/>
      <c r="EQ308" s="5"/>
      <c r="ER308" s="5"/>
      <c r="ES308" s="4"/>
      <c r="ET308" s="6"/>
      <c r="EU308" s="4"/>
      <c r="EV308" s="6"/>
      <c r="EW308" s="5"/>
      <c r="EX308" s="5"/>
      <c r="EY308" s="4"/>
      <c r="EZ308" s="6"/>
      <c r="FA308" s="4"/>
      <c r="FB308" s="6"/>
      <c r="FC308" s="5"/>
      <c r="FD308" s="5"/>
      <c r="FE308" s="4"/>
      <c r="FF308" s="6"/>
      <c r="FG308" s="4"/>
      <c r="FH308" s="6"/>
      <c r="FI308" s="5"/>
      <c r="FJ308" s="5"/>
      <c r="FK308" s="4"/>
      <c r="FL308" s="6"/>
      <c r="FM308" s="4"/>
      <c r="FN308" s="6"/>
      <c r="FO308" s="5"/>
      <c r="FP308" s="5"/>
      <c r="FQ308" s="4"/>
      <c r="FR308" s="6"/>
      <c r="FS308" s="4"/>
      <c r="FT308" s="6"/>
      <c r="FU308" s="5"/>
      <c r="FV308" s="5"/>
      <c r="FW308" s="4"/>
      <c r="FX308" s="6"/>
      <c r="FY308" s="4"/>
      <c r="FZ308" s="6"/>
      <c r="GA308" s="5"/>
      <c r="GB308" s="5"/>
      <c r="GC308" s="4"/>
      <c r="GD308" s="6"/>
      <c r="GE308" s="4"/>
      <c r="GF308" s="6"/>
      <c r="GG308" s="5"/>
      <c r="GH308" s="5"/>
      <c r="GI308" s="4"/>
      <c r="GJ308" s="6"/>
      <c r="GK308" s="4"/>
      <c r="GL308" s="6"/>
      <c r="GM308" s="5"/>
      <c r="GN308" s="5"/>
      <c r="GO308" s="4"/>
      <c r="GP308" s="6"/>
      <c r="GQ308" s="4"/>
      <c r="GR308" s="6"/>
      <c r="GS308" s="5"/>
      <c r="GT308" s="5"/>
      <c r="GU308" s="4"/>
      <c r="GV308" s="6"/>
      <c r="GW308" s="4"/>
      <c r="GX308" s="6"/>
      <c r="GY308" s="5"/>
      <c r="GZ308" s="5"/>
      <c r="HA308" s="4"/>
      <c r="HB308" s="6"/>
      <c r="HC308" s="4"/>
      <c r="HD308" s="6"/>
      <c r="HE308" s="5"/>
      <c r="HF308" s="5"/>
      <c r="HG308" s="4"/>
      <c r="HH308" s="6"/>
      <c r="HI308" s="4"/>
      <c r="HJ308" s="6"/>
      <c r="HK308" s="5"/>
      <c r="HL308" s="5"/>
      <c r="HM308" s="4"/>
      <c r="HN308" s="6"/>
      <c r="HO308" s="4"/>
      <c r="HP308" s="6"/>
      <c r="HQ308" s="5"/>
      <c r="HR308" s="5"/>
      <c r="HS308" s="4"/>
      <c r="HT308" s="6"/>
      <c r="HU308" s="4"/>
      <c r="HV308" s="6"/>
      <c r="HW308" s="5"/>
      <c r="HX308" s="5"/>
      <c r="HY308" s="4"/>
      <c r="HZ308" s="6"/>
      <c r="IA308" s="4"/>
      <c r="IB308" s="6"/>
      <c r="IC308" s="5"/>
      <c r="ID308" s="5"/>
      <c r="IE308" s="4"/>
      <c r="IF308" s="6"/>
      <c r="IG308" s="4"/>
      <c r="IH308" s="6"/>
      <c r="II308" s="5"/>
      <c r="IJ308" s="5"/>
      <c r="IK308" s="4"/>
      <c r="IL308" s="6"/>
      <c r="IM308" s="4"/>
      <c r="IN308" s="6"/>
      <c r="IO308" s="5"/>
      <c r="IP308" s="5"/>
      <c r="IQ308" s="4"/>
      <c r="IR308" s="6"/>
      <c r="IS308" s="4"/>
      <c r="IT308" s="6"/>
      <c r="IU308" s="5"/>
      <c r="IV308" s="5"/>
      <c r="IW308" s="4"/>
      <c r="IX308" s="6"/>
      <c r="IY308" s="4"/>
      <c r="IZ308" s="6"/>
      <c r="JA308" s="5"/>
      <c r="JB308" s="5"/>
      <c r="JC308" s="4"/>
      <c r="JD308" s="6"/>
      <c r="JE308" s="4"/>
      <c r="JF308" s="6"/>
      <c r="JG308" s="5"/>
      <c r="JH308" s="5"/>
      <c r="JI308" s="4"/>
      <c r="JJ308" s="6"/>
      <c r="JK308" s="4"/>
      <c r="JL308" s="6"/>
      <c r="JM308" s="5"/>
      <c r="JN308" s="5"/>
      <c r="JO308" s="4"/>
      <c r="JP308" s="6"/>
      <c r="JQ308" s="4"/>
      <c r="JR308" s="6"/>
      <c r="JS308" s="5"/>
      <c r="JT308" s="5"/>
      <c r="JU308" s="4"/>
      <c r="JV308" s="6"/>
      <c r="JW308" s="4"/>
      <c r="JX308" s="6"/>
      <c r="JY308" s="5"/>
      <c r="JZ308" s="5"/>
      <c r="KA308" s="4"/>
      <c r="KB308" s="6"/>
      <c r="KC308" s="4"/>
      <c r="KD308" s="6"/>
      <c r="KE308" s="5"/>
      <c r="KF308" s="5"/>
      <c r="KG308" s="4"/>
      <c r="KH308" s="6"/>
      <c r="KI308" s="4"/>
      <c r="KJ308" s="6"/>
      <c r="KK308" s="5"/>
      <c r="KL308" s="5"/>
    </row>
    <row r="309">
      <c r="A309" s="3" t="s">
        <v>85</v>
      </c>
      <c r="B309" s="3" t="s">
        <v>587</v>
      </c>
      <c r="C309" s="3" t="s">
        <v>87</v>
      </c>
      <c r="D309" s="3" t="s">
        <v>439</v>
      </c>
      <c r="E309" s="3" t="s">
        <v>627</v>
      </c>
      <c r="F309" s="3" t="s">
        <v>628</v>
      </c>
      <c r="G309" s="3" t="s">
        <v>629</v>
      </c>
      <c r="H309" s="3" t="s">
        <v>104</v>
      </c>
      <c r="I309" s="4"/>
      <c r="J309" s="4">
        <f>=ROUNDDOWN({0},0)</f>
      </c>
      <c r="K309" s="4"/>
      <c r="L309" s="5"/>
      <c r="M309" s="4"/>
      <c r="N309" s="4">
        <f>=ROUNDDOWN({0},0)</f>
      </c>
      <c r="O309" s="4"/>
      <c r="P309" s="5"/>
      <c r="Q309" s="4">
        <v>11</v>
      </c>
      <c r="R309" s="6">
        <v>650.14</v>
      </c>
      <c r="S309" s="4"/>
      <c r="T309" s="6"/>
      <c r="U309" s="5"/>
      <c r="V309" s="5"/>
      <c r="W309" s="4">
        <v>1</v>
      </c>
      <c r="X309" s="6">
        <v>53.99</v>
      </c>
      <c r="Y309" s="4"/>
      <c r="Z309" s="6"/>
      <c r="AA309" s="5"/>
      <c r="AB309" s="5"/>
      <c r="AC309" s="4"/>
      <c r="AD309" s="6"/>
      <c r="AE309" s="4"/>
      <c r="AF309" s="6"/>
      <c r="AG309" s="5"/>
      <c r="AH309" s="5"/>
      <c r="AI309" s="4"/>
      <c r="AJ309" s="6"/>
      <c r="AK309" s="4"/>
      <c r="AL309" s="6"/>
      <c r="AM309" s="5"/>
      <c r="AN309" s="5"/>
      <c r="AO309" s="4"/>
      <c r="AP309" s="6"/>
      <c r="AQ309" s="4"/>
      <c r="AR309" s="6"/>
      <c r="AS309" s="5"/>
      <c r="AT309" s="5"/>
      <c r="AU309" s="4">
        <v>2</v>
      </c>
      <c r="AV309" s="6">
        <v>115.5</v>
      </c>
      <c r="AW309" s="4"/>
      <c r="AX309" s="6"/>
      <c r="AY309" s="5"/>
      <c r="AZ309" s="5"/>
      <c r="BA309" s="4"/>
      <c r="BB309" s="6"/>
      <c r="BC309" s="4"/>
      <c r="BD309" s="6"/>
      <c r="BE309" s="5"/>
      <c r="BF309" s="5"/>
      <c r="BG309" s="4"/>
      <c r="BH309" s="6"/>
      <c r="BI309" s="4"/>
      <c r="BJ309" s="6"/>
      <c r="BK309" s="5"/>
      <c r="BL309" s="5"/>
      <c r="BM309" s="4">
        <v>5</v>
      </c>
      <c r="BN309" s="6">
        <v>302.45</v>
      </c>
      <c r="BO309" s="4"/>
      <c r="BP309" s="6"/>
      <c r="BQ309" s="5"/>
      <c r="BR309" s="5"/>
      <c r="BS309" s="4"/>
      <c r="BT309" s="6"/>
      <c r="BU309" s="4"/>
      <c r="BV309" s="6"/>
      <c r="BW309" s="5"/>
      <c r="BX309" s="5"/>
      <c r="BY309" s="4"/>
      <c r="BZ309" s="6"/>
      <c r="CA309" s="4"/>
      <c r="CB309" s="6"/>
      <c r="CC309" s="5"/>
      <c r="CD309" s="5"/>
      <c r="CE309" s="4">
        <v>3</v>
      </c>
      <c r="CF309" s="6">
        <v>178.2</v>
      </c>
      <c r="CG309" s="4"/>
      <c r="CH309" s="6"/>
      <c r="CI309" s="5"/>
      <c r="CJ309" s="5"/>
      <c r="CK309" s="4"/>
      <c r="CL309" s="6"/>
      <c r="CM309" s="4"/>
      <c r="CN309" s="6"/>
      <c r="CO309" s="5"/>
      <c r="CP309" s="5"/>
      <c r="CQ309" s="4"/>
      <c r="CR309" s="6"/>
      <c r="CS309" s="4"/>
      <c r="CT309" s="6"/>
      <c r="CU309" s="5"/>
      <c r="CV309" s="5"/>
      <c r="CW309" s="4"/>
      <c r="CX309" s="6"/>
      <c r="CY309" s="4"/>
      <c r="CZ309" s="6"/>
      <c r="DA309" s="5"/>
      <c r="DB309" s="5"/>
      <c r="DC309" s="4"/>
      <c r="DD309" s="6"/>
      <c r="DE309" s="4"/>
      <c r="DF309" s="6"/>
      <c r="DG309" s="5"/>
      <c r="DH309" s="5"/>
      <c r="DI309" s="4"/>
      <c r="DJ309" s="6"/>
      <c r="DK309" s="4"/>
      <c r="DL309" s="6"/>
      <c r="DM309" s="5"/>
      <c r="DN309" s="5"/>
      <c r="DO309" s="4"/>
      <c r="DP309" s="6"/>
      <c r="DQ309" s="4"/>
      <c r="DR309" s="6"/>
      <c r="DS309" s="5"/>
      <c r="DT309" s="5"/>
      <c r="DU309" s="4"/>
      <c r="DV309" s="6"/>
      <c r="DW309" s="4"/>
      <c r="DX309" s="6"/>
      <c r="DY309" s="5"/>
      <c r="DZ309" s="5"/>
      <c r="EA309" s="4"/>
      <c r="EB309" s="6"/>
      <c r="EC309" s="4"/>
      <c r="ED309" s="6"/>
      <c r="EE309" s="5"/>
      <c r="EF309" s="5"/>
      <c r="EG309" s="4"/>
      <c r="EH309" s="6"/>
      <c r="EI309" s="4"/>
      <c r="EJ309" s="6"/>
      <c r="EK309" s="5"/>
      <c r="EL309" s="5"/>
      <c r="EM309" s="4"/>
      <c r="EN309" s="6"/>
      <c r="EO309" s="4"/>
      <c r="EP309" s="6"/>
      <c r="EQ309" s="5"/>
      <c r="ER309" s="5"/>
      <c r="ES309" s="4"/>
      <c r="ET309" s="6"/>
      <c r="EU309" s="4"/>
      <c r="EV309" s="6"/>
      <c r="EW309" s="5"/>
      <c r="EX309" s="5"/>
      <c r="EY309" s="4"/>
      <c r="EZ309" s="6"/>
      <c r="FA309" s="4"/>
      <c r="FB309" s="6"/>
      <c r="FC309" s="5"/>
      <c r="FD309" s="5"/>
      <c r="FE309" s="4"/>
      <c r="FF309" s="6"/>
      <c r="FG309" s="4"/>
      <c r="FH309" s="6"/>
      <c r="FI309" s="5"/>
      <c r="FJ309" s="5"/>
      <c r="FK309" s="4"/>
      <c r="FL309" s="6"/>
      <c r="FM309" s="4"/>
      <c r="FN309" s="6"/>
      <c r="FO309" s="5"/>
      <c r="FP309" s="5"/>
      <c r="FQ309" s="4"/>
      <c r="FR309" s="6"/>
      <c r="FS309" s="4"/>
      <c r="FT309" s="6"/>
      <c r="FU309" s="5"/>
      <c r="FV309" s="5"/>
      <c r="FW309" s="4"/>
      <c r="FX309" s="6"/>
      <c r="FY309" s="4"/>
      <c r="FZ309" s="6"/>
      <c r="GA309" s="5"/>
      <c r="GB309" s="5"/>
      <c r="GC309" s="4"/>
      <c r="GD309" s="6"/>
      <c r="GE309" s="4"/>
      <c r="GF309" s="6"/>
      <c r="GG309" s="5"/>
      <c r="GH309" s="5"/>
      <c r="GI309" s="4"/>
      <c r="GJ309" s="6"/>
      <c r="GK309" s="4"/>
      <c r="GL309" s="6"/>
      <c r="GM309" s="5"/>
      <c r="GN309" s="5"/>
      <c r="GO309" s="4"/>
      <c r="GP309" s="6"/>
      <c r="GQ309" s="4"/>
      <c r="GR309" s="6"/>
      <c r="GS309" s="5"/>
      <c r="GT309" s="5"/>
      <c r="GU309" s="4"/>
      <c r="GV309" s="6"/>
      <c r="GW309" s="4"/>
      <c r="GX309" s="6"/>
      <c r="GY309" s="5"/>
      <c r="GZ309" s="5"/>
      <c r="HA309" s="4"/>
      <c r="HB309" s="6"/>
      <c r="HC309" s="4"/>
      <c r="HD309" s="6"/>
      <c r="HE309" s="5"/>
      <c r="HF309" s="5"/>
      <c r="HG309" s="4"/>
      <c r="HH309" s="6"/>
      <c r="HI309" s="4"/>
      <c r="HJ309" s="6"/>
      <c r="HK309" s="5"/>
      <c r="HL309" s="5"/>
      <c r="HM309" s="4"/>
      <c r="HN309" s="6"/>
      <c r="HO309" s="4"/>
      <c r="HP309" s="6"/>
      <c r="HQ309" s="5"/>
      <c r="HR309" s="5"/>
      <c r="HS309" s="4"/>
      <c r="HT309" s="6"/>
      <c r="HU309" s="4"/>
      <c r="HV309" s="6"/>
      <c r="HW309" s="5"/>
      <c r="HX309" s="5"/>
      <c r="HY309" s="4"/>
      <c r="HZ309" s="6"/>
      <c r="IA309" s="4"/>
      <c r="IB309" s="6"/>
      <c r="IC309" s="5"/>
      <c r="ID309" s="5"/>
      <c r="IE309" s="4"/>
      <c r="IF309" s="6"/>
      <c r="IG309" s="4"/>
      <c r="IH309" s="6"/>
      <c r="II309" s="5"/>
      <c r="IJ309" s="5"/>
      <c r="IK309" s="4"/>
      <c r="IL309" s="6"/>
      <c r="IM309" s="4"/>
      <c r="IN309" s="6"/>
      <c r="IO309" s="5"/>
      <c r="IP309" s="5"/>
      <c r="IQ309" s="4"/>
      <c r="IR309" s="6"/>
      <c r="IS309" s="4"/>
      <c r="IT309" s="6"/>
      <c r="IU309" s="5"/>
      <c r="IV309" s="5"/>
      <c r="IW309" s="4"/>
      <c r="IX309" s="6"/>
      <c r="IY309" s="4"/>
      <c r="IZ309" s="6"/>
      <c r="JA309" s="5"/>
      <c r="JB309" s="5"/>
      <c r="JC309" s="4"/>
      <c r="JD309" s="6"/>
      <c r="JE309" s="4"/>
      <c r="JF309" s="6"/>
      <c r="JG309" s="5"/>
      <c r="JH309" s="5"/>
      <c r="JI309" s="4"/>
      <c r="JJ309" s="6"/>
      <c r="JK309" s="4"/>
      <c r="JL309" s="6"/>
      <c r="JM309" s="5"/>
      <c r="JN309" s="5"/>
      <c r="JO309" s="4"/>
      <c r="JP309" s="6"/>
      <c r="JQ309" s="4"/>
      <c r="JR309" s="6"/>
      <c r="JS309" s="5"/>
      <c r="JT309" s="5"/>
      <c r="JU309" s="4"/>
      <c r="JV309" s="6"/>
      <c r="JW309" s="4"/>
      <c r="JX309" s="6"/>
      <c r="JY309" s="5"/>
      <c r="JZ309" s="5"/>
      <c r="KA309" s="4"/>
      <c r="KB309" s="6"/>
      <c r="KC309" s="4"/>
      <c r="KD309" s="6"/>
      <c r="KE309" s="5"/>
      <c r="KF309" s="5"/>
      <c r="KG309" s="4"/>
      <c r="KH309" s="6"/>
      <c r="KI309" s="4"/>
      <c r="KJ309" s="6"/>
      <c r="KK309" s="5"/>
      <c r="KL309" s="5"/>
    </row>
    <row r="310">
      <c r="A310" s="3" t="s">
        <v>85</v>
      </c>
      <c r="B310" s="3" t="s">
        <v>587</v>
      </c>
      <c r="C310" s="3" t="s">
        <v>87</v>
      </c>
      <c r="D310" s="3" t="s">
        <v>439</v>
      </c>
      <c r="E310" s="3" t="s">
        <v>630</v>
      </c>
      <c r="F310" s="3" t="s">
        <v>631</v>
      </c>
      <c r="G310" s="3" t="s">
        <v>632</v>
      </c>
      <c r="H310" s="3" t="s">
        <v>104</v>
      </c>
      <c r="I310" s="4"/>
      <c r="J310" s="4">
        <f>=ROUNDDOWN({0},0)</f>
      </c>
      <c r="K310" s="4"/>
      <c r="L310" s="5"/>
      <c r="M310" s="4"/>
      <c r="N310" s="4">
        <f>=ROUNDDOWN({0},0)</f>
      </c>
      <c r="O310" s="4"/>
      <c r="P310" s="5"/>
      <c r="Q310" s="4">
        <v>14</v>
      </c>
      <c r="R310" s="6">
        <v>582.85</v>
      </c>
      <c r="S310" s="4"/>
      <c r="T310" s="6"/>
      <c r="U310" s="5"/>
      <c r="V310" s="5"/>
      <c r="W310" s="4">
        <v>1</v>
      </c>
      <c r="X310" s="6">
        <v>43</v>
      </c>
      <c r="Y310" s="4"/>
      <c r="Z310" s="6"/>
      <c r="AA310" s="5"/>
      <c r="AB310" s="5"/>
      <c r="AC310" s="4">
        <v>1</v>
      </c>
      <c r="AD310" s="6">
        <v>29.9</v>
      </c>
      <c r="AE310" s="4"/>
      <c r="AF310" s="6"/>
      <c r="AG310" s="5"/>
      <c r="AH310" s="5"/>
      <c r="AI310" s="4"/>
      <c r="AJ310" s="6"/>
      <c r="AK310" s="4"/>
      <c r="AL310" s="6"/>
      <c r="AM310" s="5"/>
      <c r="AN310" s="5"/>
      <c r="AO310" s="4">
        <v>1</v>
      </c>
      <c r="AP310" s="6">
        <v>31.05</v>
      </c>
      <c r="AQ310" s="4"/>
      <c r="AR310" s="6"/>
      <c r="AS310" s="5"/>
      <c r="AT310" s="5"/>
      <c r="AU310" s="4"/>
      <c r="AV310" s="6"/>
      <c r="AW310" s="4"/>
      <c r="AX310" s="6"/>
      <c r="AY310" s="5"/>
      <c r="AZ310" s="5"/>
      <c r="BA310" s="4"/>
      <c r="BB310" s="6"/>
      <c r="BC310" s="4"/>
      <c r="BD310" s="6"/>
      <c r="BE310" s="5"/>
      <c r="BF310" s="5"/>
      <c r="BG310" s="4">
        <v>6</v>
      </c>
      <c r="BH310" s="6">
        <v>191.7</v>
      </c>
      <c r="BI310" s="4"/>
      <c r="BJ310" s="6"/>
      <c r="BK310" s="5"/>
      <c r="BL310" s="5"/>
      <c r="BM310" s="4">
        <v>1</v>
      </c>
      <c r="BN310" s="6">
        <v>68.46</v>
      </c>
      <c r="BO310" s="4"/>
      <c r="BP310" s="6"/>
      <c r="BQ310" s="5"/>
      <c r="BR310" s="5"/>
      <c r="BS310" s="4"/>
      <c r="BT310" s="6"/>
      <c r="BU310" s="4"/>
      <c r="BV310" s="6"/>
      <c r="BW310" s="5"/>
      <c r="BX310" s="5"/>
      <c r="BY310" s="4"/>
      <c r="BZ310" s="6"/>
      <c r="CA310" s="4"/>
      <c r="CB310" s="6"/>
      <c r="CC310" s="5"/>
      <c r="CD310" s="5"/>
      <c r="CE310" s="4">
        <v>2</v>
      </c>
      <c r="CF310" s="6">
        <v>136.2</v>
      </c>
      <c r="CG310" s="4"/>
      <c r="CH310" s="6"/>
      <c r="CI310" s="5"/>
      <c r="CJ310" s="5"/>
      <c r="CK310" s="4"/>
      <c r="CL310" s="6"/>
      <c r="CM310" s="4"/>
      <c r="CN310" s="6"/>
      <c r="CO310" s="5"/>
      <c r="CP310" s="5"/>
      <c r="CQ310" s="4">
        <v>2</v>
      </c>
      <c r="CR310" s="6">
        <v>82.54</v>
      </c>
      <c r="CS310" s="4"/>
      <c r="CT310" s="6"/>
      <c r="CU310" s="5"/>
      <c r="CV310" s="5"/>
      <c r="CW310" s="4"/>
      <c r="CX310" s="6"/>
      <c r="CY310" s="4"/>
      <c r="CZ310" s="6"/>
      <c r="DA310" s="5"/>
      <c r="DB310" s="5"/>
      <c r="DC310" s="4"/>
      <c r="DD310" s="6"/>
      <c r="DE310" s="4"/>
      <c r="DF310" s="6"/>
      <c r="DG310" s="5"/>
      <c r="DH310" s="5"/>
      <c r="DI310" s="4"/>
      <c r="DJ310" s="6"/>
      <c r="DK310" s="4"/>
      <c r="DL310" s="6"/>
      <c r="DM310" s="5"/>
      <c r="DN310" s="5"/>
      <c r="DO310" s="4"/>
      <c r="DP310" s="6"/>
      <c r="DQ310" s="4"/>
      <c r="DR310" s="6"/>
      <c r="DS310" s="5"/>
      <c r="DT310" s="5"/>
      <c r="DU310" s="4"/>
      <c r="DV310" s="6"/>
      <c r="DW310" s="4"/>
      <c r="DX310" s="6"/>
      <c r="DY310" s="5"/>
      <c r="DZ310" s="5"/>
      <c r="EA310" s="4"/>
      <c r="EB310" s="6"/>
      <c r="EC310" s="4"/>
      <c r="ED310" s="6"/>
      <c r="EE310" s="5"/>
      <c r="EF310" s="5"/>
      <c r="EG310" s="4"/>
      <c r="EH310" s="6"/>
      <c r="EI310" s="4"/>
      <c r="EJ310" s="6"/>
      <c r="EK310" s="5"/>
      <c r="EL310" s="5"/>
      <c r="EM310" s="4"/>
      <c r="EN310" s="6"/>
      <c r="EO310" s="4"/>
      <c r="EP310" s="6"/>
      <c r="EQ310" s="5"/>
      <c r="ER310" s="5"/>
      <c r="ES310" s="4"/>
      <c r="ET310" s="6"/>
      <c r="EU310" s="4"/>
      <c r="EV310" s="6"/>
      <c r="EW310" s="5"/>
      <c r="EX310" s="5"/>
      <c r="EY310" s="4"/>
      <c r="EZ310" s="6"/>
      <c r="FA310" s="4"/>
      <c r="FB310" s="6"/>
      <c r="FC310" s="5"/>
      <c r="FD310" s="5"/>
      <c r="FE310" s="4"/>
      <c r="FF310" s="6"/>
      <c r="FG310" s="4"/>
      <c r="FH310" s="6"/>
      <c r="FI310" s="5"/>
      <c r="FJ310" s="5"/>
      <c r="FK310" s="4"/>
      <c r="FL310" s="6"/>
      <c r="FM310" s="4"/>
      <c r="FN310" s="6"/>
      <c r="FO310" s="5"/>
      <c r="FP310" s="5"/>
      <c r="FQ310" s="4"/>
      <c r="FR310" s="6"/>
      <c r="FS310" s="4"/>
      <c r="FT310" s="6"/>
      <c r="FU310" s="5"/>
      <c r="FV310" s="5"/>
      <c r="FW310" s="4"/>
      <c r="FX310" s="6"/>
      <c r="FY310" s="4"/>
      <c r="FZ310" s="6"/>
      <c r="GA310" s="5"/>
      <c r="GB310" s="5"/>
      <c r="GC310" s="4"/>
      <c r="GD310" s="6"/>
      <c r="GE310" s="4"/>
      <c r="GF310" s="6"/>
      <c r="GG310" s="5"/>
      <c r="GH310" s="5"/>
      <c r="GI310" s="4"/>
      <c r="GJ310" s="6"/>
      <c r="GK310" s="4"/>
      <c r="GL310" s="6"/>
      <c r="GM310" s="5"/>
      <c r="GN310" s="5"/>
      <c r="GO310" s="4"/>
      <c r="GP310" s="6"/>
      <c r="GQ310" s="4"/>
      <c r="GR310" s="6"/>
      <c r="GS310" s="5"/>
      <c r="GT310" s="5"/>
      <c r="GU310" s="4"/>
      <c r="GV310" s="6"/>
      <c r="GW310" s="4"/>
      <c r="GX310" s="6"/>
      <c r="GY310" s="5"/>
      <c r="GZ310" s="5"/>
      <c r="HA310" s="4"/>
      <c r="HB310" s="6"/>
      <c r="HC310" s="4"/>
      <c r="HD310" s="6"/>
      <c r="HE310" s="5"/>
      <c r="HF310" s="5"/>
      <c r="HG310" s="4"/>
      <c r="HH310" s="6"/>
      <c r="HI310" s="4"/>
      <c r="HJ310" s="6"/>
      <c r="HK310" s="5"/>
      <c r="HL310" s="5"/>
      <c r="HM310" s="4"/>
      <c r="HN310" s="6"/>
      <c r="HO310" s="4"/>
      <c r="HP310" s="6"/>
      <c r="HQ310" s="5"/>
      <c r="HR310" s="5"/>
      <c r="HS310" s="4"/>
      <c r="HT310" s="6"/>
      <c r="HU310" s="4"/>
      <c r="HV310" s="6"/>
      <c r="HW310" s="5"/>
      <c r="HX310" s="5"/>
      <c r="HY310" s="4"/>
      <c r="HZ310" s="6"/>
      <c r="IA310" s="4"/>
      <c r="IB310" s="6"/>
      <c r="IC310" s="5"/>
      <c r="ID310" s="5"/>
      <c r="IE310" s="4"/>
      <c r="IF310" s="6"/>
      <c r="IG310" s="4"/>
      <c r="IH310" s="6"/>
      <c r="II310" s="5"/>
      <c r="IJ310" s="5"/>
      <c r="IK310" s="4"/>
      <c r="IL310" s="6"/>
      <c r="IM310" s="4"/>
      <c r="IN310" s="6"/>
      <c r="IO310" s="5"/>
      <c r="IP310" s="5"/>
      <c r="IQ310" s="4"/>
      <c r="IR310" s="6"/>
      <c r="IS310" s="4"/>
      <c r="IT310" s="6"/>
      <c r="IU310" s="5"/>
      <c r="IV310" s="5"/>
      <c r="IW310" s="4"/>
      <c r="IX310" s="6"/>
      <c r="IY310" s="4"/>
      <c r="IZ310" s="6"/>
      <c r="JA310" s="5"/>
      <c r="JB310" s="5"/>
      <c r="JC310" s="4"/>
      <c r="JD310" s="6"/>
      <c r="JE310" s="4"/>
      <c r="JF310" s="6"/>
      <c r="JG310" s="5"/>
      <c r="JH310" s="5"/>
      <c r="JI310" s="4"/>
      <c r="JJ310" s="6"/>
      <c r="JK310" s="4"/>
      <c r="JL310" s="6"/>
      <c r="JM310" s="5"/>
      <c r="JN310" s="5"/>
      <c r="JO310" s="4"/>
      <c r="JP310" s="6"/>
      <c r="JQ310" s="4"/>
      <c r="JR310" s="6"/>
      <c r="JS310" s="5"/>
      <c r="JT310" s="5"/>
      <c r="JU310" s="4"/>
      <c r="JV310" s="6"/>
      <c r="JW310" s="4"/>
      <c r="JX310" s="6"/>
      <c r="JY310" s="5"/>
      <c r="JZ310" s="5"/>
      <c r="KA310" s="4"/>
      <c r="KB310" s="6"/>
      <c r="KC310" s="4"/>
      <c r="KD310" s="6"/>
      <c r="KE310" s="5"/>
      <c r="KF310" s="5"/>
      <c r="KG310" s="4"/>
      <c r="KH310" s="6"/>
      <c r="KI310" s="4"/>
      <c r="KJ310" s="6"/>
      <c r="KK310" s="5"/>
      <c r="KL310" s="5"/>
    </row>
    <row r="311">
      <c r="A311" s="3" t="s">
        <v>85</v>
      </c>
      <c r="B311" s="3" t="s">
        <v>587</v>
      </c>
      <c r="C311" s="3" t="s">
        <v>87</v>
      </c>
      <c r="D311" s="3" t="s">
        <v>439</v>
      </c>
      <c r="E311" s="3" t="s">
        <v>633</v>
      </c>
      <c r="F311" s="3" t="s">
        <v>634</v>
      </c>
      <c r="G311" s="3" t="s">
        <v>635</v>
      </c>
      <c r="H311" s="3" t="s">
        <v>129</v>
      </c>
      <c r="I311" s="4"/>
      <c r="J311" s="4">
        <f>=ROUNDDOWN({0},0)</f>
      </c>
      <c r="K311" s="4"/>
      <c r="L311" s="5"/>
      <c r="M311" s="4"/>
      <c r="N311" s="4">
        <f>=ROUNDDOWN({0},0)</f>
      </c>
      <c r="O311" s="4"/>
      <c r="P311" s="5"/>
      <c r="Q311" s="4">
        <v>3</v>
      </c>
      <c r="R311" s="6">
        <v>119.2</v>
      </c>
      <c r="S311" s="4"/>
      <c r="T311" s="6"/>
      <c r="U311" s="5"/>
      <c r="V311" s="5"/>
      <c r="W311" s="4"/>
      <c r="X311" s="6"/>
      <c r="Y311" s="4"/>
      <c r="Z311" s="6"/>
      <c r="AA311" s="5"/>
      <c r="AB311" s="5"/>
      <c r="AC311" s="4"/>
      <c r="AD311" s="6"/>
      <c r="AE311" s="4"/>
      <c r="AF311" s="6"/>
      <c r="AG311" s="5"/>
      <c r="AH311" s="5"/>
      <c r="AI311" s="4"/>
      <c r="AJ311" s="6"/>
      <c r="AK311" s="4"/>
      <c r="AL311" s="6"/>
      <c r="AM311" s="5"/>
      <c r="AN311" s="5"/>
      <c r="AO311" s="4"/>
      <c r="AP311" s="6"/>
      <c r="AQ311" s="4"/>
      <c r="AR311" s="6"/>
      <c r="AS311" s="5"/>
      <c r="AT311" s="5"/>
      <c r="AU311" s="4">
        <v>1</v>
      </c>
      <c r="AV311" s="6">
        <v>44.09</v>
      </c>
      <c r="AW311" s="4"/>
      <c r="AX311" s="6"/>
      <c r="AY311" s="5"/>
      <c r="AZ311" s="5"/>
      <c r="BA311" s="4">
        <v>2</v>
      </c>
      <c r="BB311" s="6">
        <v>75.11</v>
      </c>
      <c r="BC311" s="4"/>
      <c r="BD311" s="6"/>
      <c r="BE311" s="5"/>
      <c r="BF311" s="5"/>
      <c r="BG311" s="4"/>
      <c r="BH311" s="6"/>
      <c r="BI311" s="4"/>
      <c r="BJ311" s="6"/>
      <c r="BK311" s="5"/>
      <c r="BL311" s="5"/>
      <c r="BM311" s="4"/>
      <c r="BN311" s="6"/>
      <c r="BO311" s="4"/>
      <c r="BP311" s="6"/>
      <c r="BQ311" s="5"/>
      <c r="BR311" s="5"/>
      <c r="BS311" s="4"/>
      <c r="BT311" s="6"/>
      <c r="BU311" s="4"/>
      <c r="BV311" s="6"/>
      <c r="BW311" s="5"/>
      <c r="BX311" s="5"/>
      <c r="BY311" s="4"/>
      <c r="BZ311" s="6"/>
      <c r="CA311" s="4"/>
      <c r="CB311" s="6"/>
      <c r="CC311" s="5"/>
      <c r="CD311" s="5"/>
      <c r="CE311" s="4"/>
      <c r="CF311" s="6"/>
      <c r="CG311" s="4"/>
      <c r="CH311" s="6"/>
      <c r="CI311" s="5"/>
      <c r="CJ311" s="5"/>
      <c r="CK311" s="4"/>
      <c r="CL311" s="6"/>
      <c r="CM311" s="4"/>
      <c r="CN311" s="6"/>
      <c r="CO311" s="5"/>
      <c r="CP311" s="5"/>
      <c r="CQ311" s="4"/>
      <c r="CR311" s="6"/>
      <c r="CS311" s="4"/>
      <c r="CT311" s="6"/>
      <c r="CU311" s="5"/>
      <c r="CV311" s="5"/>
      <c r="CW311" s="4"/>
      <c r="CX311" s="6"/>
      <c r="CY311" s="4"/>
      <c r="CZ311" s="6"/>
      <c r="DA311" s="5"/>
      <c r="DB311" s="5"/>
      <c r="DC311" s="4"/>
      <c r="DD311" s="6"/>
      <c r="DE311" s="4"/>
      <c r="DF311" s="6"/>
      <c r="DG311" s="5"/>
      <c r="DH311" s="5"/>
      <c r="DI311" s="4"/>
      <c r="DJ311" s="6"/>
      <c r="DK311" s="4"/>
      <c r="DL311" s="6"/>
      <c r="DM311" s="5"/>
      <c r="DN311" s="5"/>
      <c r="DO311" s="4"/>
      <c r="DP311" s="6"/>
      <c r="DQ311" s="4"/>
      <c r="DR311" s="6"/>
      <c r="DS311" s="5"/>
      <c r="DT311" s="5"/>
      <c r="DU311" s="4"/>
      <c r="DV311" s="6"/>
      <c r="DW311" s="4"/>
      <c r="DX311" s="6"/>
      <c r="DY311" s="5"/>
      <c r="DZ311" s="5"/>
      <c r="EA311" s="4"/>
      <c r="EB311" s="6"/>
      <c r="EC311" s="4"/>
      <c r="ED311" s="6"/>
      <c r="EE311" s="5"/>
      <c r="EF311" s="5"/>
      <c r="EG311" s="4"/>
      <c r="EH311" s="6"/>
      <c r="EI311" s="4"/>
      <c r="EJ311" s="6"/>
      <c r="EK311" s="5"/>
      <c r="EL311" s="5"/>
      <c r="EM311" s="4"/>
      <c r="EN311" s="6"/>
      <c r="EO311" s="4"/>
      <c r="EP311" s="6"/>
      <c r="EQ311" s="5"/>
      <c r="ER311" s="5"/>
      <c r="ES311" s="4"/>
      <c r="ET311" s="6"/>
      <c r="EU311" s="4"/>
      <c r="EV311" s="6"/>
      <c r="EW311" s="5"/>
      <c r="EX311" s="5"/>
      <c r="EY311" s="4"/>
      <c r="EZ311" s="6"/>
      <c r="FA311" s="4"/>
      <c r="FB311" s="6"/>
      <c r="FC311" s="5"/>
      <c r="FD311" s="5"/>
      <c r="FE311" s="4"/>
      <c r="FF311" s="6"/>
      <c r="FG311" s="4"/>
      <c r="FH311" s="6"/>
      <c r="FI311" s="5"/>
      <c r="FJ311" s="5"/>
      <c r="FK311" s="4"/>
      <c r="FL311" s="6"/>
      <c r="FM311" s="4"/>
      <c r="FN311" s="6"/>
      <c r="FO311" s="5"/>
      <c r="FP311" s="5"/>
      <c r="FQ311" s="4"/>
      <c r="FR311" s="6"/>
      <c r="FS311" s="4"/>
      <c r="FT311" s="6"/>
      <c r="FU311" s="5"/>
      <c r="FV311" s="5"/>
      <c r="FW311" s="4"/>
      <c r="FX311" s="6"/>
      <c r="FY311" s="4"/>
      <c r="FZ311" s="6"/>
      <c r="GA311" s="5"/>
      <c r="GB311" s="5"/>
      <c r="GC311" s="4"/>
      <c r="GD311" s="6"/>
      <c r="GE311" s="4"/>
      <c r="GF311" s="6"/>
      <c r="GG311" s="5"/>
      <c r="GH311" s="5"/>
      <c r="GI311" s="4"/>
      <c r="GJ311" s="6"/>
      <c r="GK311" s="4"/>
      <c r="GL311" s="6"/>
      <c r="GM311" s="5"/>
      <c r="GN311" s="5"/>
      <c r="GO311" s="4"/>
      <c r="GP311" s="6"/>
      <c r="GQ311" s="4"/>
      <c r="GR311" s="6"/>
      <c r="GS311" s="5"/>
      <c r="GT311" s="5"/>
      <c r="GU311" s="4"/>
      <c r="GV311" s="6"/>
      <c r="GW311" s="4"/>
      <c r="GX311" s="6"/>
      <c r="GY311" s="5"/>
      <c r="GZ311" s="5"/>
      <c r="HA311" s="4"/>
      <c r="HB311" s="6"/>
      <c r="HC311" s="4"/>
      <c r="HD311" s="6"/>
      <c r="HE311" s="5"/>
      <c r="HF311" s="5"/>
      <c r="HG311" s="4"/>
      <c r="HH311" s="6"/>
      <c r="HI311" s="4"/>
      <c r="HJ311" s="6"/>
      <c r="HK311" s="5"/>
      <c r="HL311" s="5"/>
      <c r="HM311" s="4"/>
      <c r="HN311" s="6"/>
      <c r="HO311" s="4"/>
      <c r="HP311" s="6"/>
      <c r="HQ311" s="5"/>
      <c r="HR311" s="5"/>
      <c r="HS311" s="4"/>
      <c r="HT311" s="6"/>
      <c r="HU311" s="4"/>
      <c r="HV311" s="6"/>
      <c r="HW311" s="5"/>
      <c r="HX311" s="5"/>
      <c r="HY311" s="4"/>
      <c r="HZ311" s="6"/>
      <c r="IA311" s="4"/>
      <c r="IB311" s="6"/>
      <c r="IC311" s="5"/>
      <c r="ID311" s="5"/>
      <c r="IE311" s="4"/>
      <c r="IF311" s="6"/>
      <c r="IG311" s="4"/>
      <c r="IH311" s="6"/>
      <c r="II311" s="5"/>
      <c r="IJ311" s="5"/>
      <c r="IK311" s="4"/>
      <c r="IL311" s="6"/>
      <c r="IM311" s="4"/>
      <c r="IN311" s="6"/>
      <c r="IO311" s="5"/>
      <c r="IP311" s="5"/>
      <c r="IQ311" s="4"/>
      <c r="IR311" s="6"/>
      <c r="IS311" s="4"/>
      <c r="IT311" s="6"/>
      <c r="IU311" s="5"/>
      <c r="IV311" s="5"/>
      <c r="IW311" s="4"/>
      <c r="IX311" s="6"/>
      <c r="IY311" s="4"/>
      <c r="IZ311" s="6"/>
      <c r="JA311" s="5"/>
      <c r="JB311" s="5"/>
      <c r="JC311" s="4"/>
      <c r="JD311" s="6"/>
      <c r="JE311" s="4"/>
      <c r="JF311" s="6"/>
      <c r="JG311" s="5"/>
      <c r="JH311" s="5"/>
      <c r="JI311" s="4"/>
      <c r="JJ311" s="6"/>
      <c r="JK311" s="4"/>
      <c r="JL311" s="6"/>
      <c r="JM311" s="5"/>
      <c r="JN311" s="5"/>
      <c r="JO311" s="4"/>
      <c r="JP311" s="6"/>
      <c r="JQ311" s="4"/>
      <c r="JR311" s="6"/>
      <c r="JS311" s="5"/>
      <c r="JT311" s="5"/>
      <c r="JU311" s="4"/>
      <c r="JV311" s="6"/>
      <c r="JW311" s="4"/>
      <c r="JX311" s="6"/>
      <c r="JY311" s="5"/>
      <c r="JZ311" s="5"/>
      <c r="KA311" s="4"/>
      <c r="KB311" s="6"/>
      <c r="KC311" s="4"/>
      <c r="KD311" s="6"/>
      <c r="KE311" s="5"/>
      <c r="KF311" s="5"/>
      <c r="KG311" s="4"/>
      <c r="KH311" s="6"/>
      <c r="KI311" s="4"/>
      <c r="KJ311" s="6"/>
      <c r="KK311" s="5"/>
      <c r="KL311" s="5"/>
    </row>
    <row r="312">
      <c r="A312" s="3" t="s">
        <v>85</v>
      </c>
      <c r="B312" s="3" t="s">
        <v>587</v>
      </c>
      <c r="C312" s="3" t="s">
        <v>87</v>
      </c>
      <c r="D312" s="3" t="s">
        <v>439</v>
      </c>
      <c r="E312" s="3" t="s">
        <v>636</v>
      </c>
      <c r="F312" s="3" t="s">
        <v>529</v>
      </c>
      <c r="G312" s="3" t="s">
        <v>637</v>
      </c>
      <c r="H312" s="3" t="s">
        <v>104</v>
      </c>
      <c r="I312" s="4"/>
      <c r="J312" s="4">
        <f>=ROUNDDOWN({0},0)</f>
      </c>
      <c r="K312" s="4"/>
      <c r="L312" s="5"/>
      <c r="M312" s="4"/>
      <c r="N312" s="4">
        <f>=ROUNDDOWN({0},0)</f>
      </c>
      <c r="O312" s="4"/>
      <c r="P312" s="5"/>
      <c r="Q312" s="4"/>
      <c r="R312" s="6"/>
      <c r="S312" s="4"/>
      <c r="T312" s="6"/>
      <c r="U312" s="5"/>
      <c r="V312" s="5"/>
      <c r="W312" s="4"/>
      <c r="X312" s="6"/>
      <c r="Y312" s="4"/>
      <c r="Z312" s="6"/>
      <c r="AA312" s="5"/>
      <c r="AB312" s="5"/>
      <c r="AC312" s="4"/>
      <c r="AD312" s="6"/>
      <c r="AE312" s="4"/>
      <c r="AF312" s="6"/>
      <c r="AG312" s="5"/>
      <c r="AH312" s="5"/>
      <c r="AI312" s="4"/>
      <c r="AJ312" s="6"/>
      <c r="AK312" s="4"/>
      <c r="AL312" s="6"/>
      <c r="AM312" s="5"/>
      <c r="AN312" s="5"/>
      <c r="AO312" s="4"/>
      <c r="AP312" s="6"/>
      <c r="AQ312" s="4"/>
      <c r="AR312" s="6"/>
      <c r="AS312" s="5"/>
      <c r="AT312" s="5"/>
      <c r="AU312" s="4"/>
      <c r="AV312" s="6"/>
      <c r="AW312" s="4"/>
      <c r="AX312" s="6"/>
      <c r="AY312" s="5"/>
      <c r="AZ312" s="5"/>
      <c r="BA312" s="4"/>
      <c r="BB312" s="6"/>
      <c r="BC312" s="4"/>
      <c r="BD312" s="6"/>
      <c r="BE312" s="5"/>
      <c r="BF312" s="5"/>
      <c r="BG312" s="4"/>
      <c r="BH312" s="6"/>
      <c r="BI312" s="4"/>
      <c r="BJ312" s="6"/>
      <c r="BK312" s="5"/>
      <c r="BL312" s="5"/>
      <c r="BM312" s="4"/>
      <c r="BN312" s="6"/>
      <c r="BO312" s="4"/>
      <c r="BP312" s="6"/>
      <c r="BQ312" s="5"/>
      <c r="BR312" s="5"/>
      <c r="BS312" s="4"/>
      <c r="BT312" s="6"/>
      <c r="BU312" s="4"/>
      <c r="BV312" s="6"/>
      <c r="BW312" s="5"/>
      <c r="BX312" s="5"/>
      <c r="BY312" s="4"/>
      <c r="BZ312" s="6"/>
      <c r="CA312" s="4"/>
      <c r="CB312" s="6"/>
      <c r="CC312" s="5"/>
      <c r="CD312" s="5"/>
      <c r="CE312" s="4"/>
      <c r="CF312" s="6"/>
      <c r="CG312" s="4"/>
      <c r="CH312" s="6"/>
      <c r="CI312" s="5"/>
      <c r="CJ312" s="5"/>
      <c r="CK312" s="4"/>
      <c r="CL312" s="6"/>
      <c r="CM312" s="4"/>
      <c r="CN312" s="6"/>
      <c r="CO312" s="5"/>
      <c r="CP312" s="5"/>
      <c r="CQ312" s="4"/>
      <c r="CR312" s="6"/>
      <c r="CS312" s="4"/>
      <c r="CT312" s="6"/>
      <c r="CU312" s="5"/>
      <c r="CV312" s="5"/>
      <c r="CW312" s="4"/>
      <c r="CX312" s="6"/>
      <c r="CY312" s="4"/>
      <c r="CZ312" s="6"/>
      <c r="DA312" s="5"/>
      <c r="DB312" s="5"/>
      <c r="DC312" s="4"/>
      <c r="DD312" s="6"/>
      <c r="DE312" s="4"/>
      <c r="DF312" s="6"/>
      <c r="DG312" s="5"/>
      <c r="DH312" s="5"/>
      <c r="DI312" s="4"/>
      <c r="DJ312" s="6"/>
      <c r="DK312" s="4"/>
      <c r="DL312" s="6"/>
      <c r="DM312" s="5"/>
      <c r="DN312" s="5"/>
      <c r="DO312" s="4"/>
      <c r="DP312" s="6"/>
      <c r="DQ312" s="4"/>
      <c r="DR312" s="6"/>
      <c r="DS312" s="5"/>
      <c r="DT312" s="5"/>
      <c r="DU312" s="4"/>
      <c r="DV312" s="6"/>
      <c r="DW312" s="4"/>
      <c r="DX312" s="6"/>
      <c r="DY312" s="5"/>
      <c r="DZ312" s="5"/>
      <c r="EA312" s="4"/>
      <c r="EB312" s="6"/>
      <c r="EC312" s="4"/>
      <c r="ED312" s="6"/>
      <c r="EE312" s="5"/>
      <c r="EF312" s="5"/>
      <c r="EG312" s="4"/>
      <c r="EH312" s="6"/>
      <c r="EI312" s="4"/>
      <c r="EJ312" s="6"/>
      <c r="EK312" s="5"/>
      <c r="EL312" s="5"/>
      <c r="EM312" s="4"/>
      <c r="EN312" s="6"/>
      <c r="EO312" s="4"/>
      <c r="EP312" s="6"/>
      <c r="EQ312" s="5"/>
      <c r="ER312" s="5"/>
      <c r="ES312" s="4"/>
      <c r="ET312" s="6"/>
      <c r="EU312" s="4"/>
      <c r="EV312" s="6"/>
      <c r="EW312" s="5"/>
      <c r="EX312" s="5"/>
      <c r="EY312" s="4"/>
      <c r="EZ312" s="6"/>
      <c r="FA312" s="4"/>
      <c r="FB312" s="6"/>
      <c r="FC312" s="5"/>
      <c r="FD312" s="5"/>
      <c r="FE312" s="4"/>
      <c r="FF312" s="6"/>
      <c r="FG312" s="4"/>
      <c r="FH312" s="6"/>
      <c r="FI312" s="5"/>
      <c r="FJ312" s="5"/>
      <c r="FK312" s="4"/>
      <c r="FL312" s="6"/>
      <c r="FM312" s="4"/>
      <c r="FN312" s="6"/>
      <c r="FO312" s="5"/>
      <c r="FP312" s="5"/>
      <c r="FQ312" s="4"/>
      <c r="FR312" s="6"/>
      <c r="FS312" s="4"/>
      <c r="FT312" s="6"/>
      <c r="FU312" s="5"/>
      <c r="FV312" s="5"/>
      <c r="FW312" s="4"/>
      <c r="FX312" s="6"/>
      <c r="FY312" s="4"/>
      <c r="FZ312" s="6"/>
      <c r="GA312" s="5"/>
      <c r="GB312" s="5"/>
      <c r="GC312" s="4"/>
      <c r="GD312" s="6"/>
      <c r="GE312" s="4"/>
      <c r="GF312" s="6"/>
      <c r="GG312" s="5"/>
      <c r="GH312" s="5"/>
      <c r="GI312" s="4"/>
      <c r="GJ312" s="6"/>
      <c r="GK312" s="4"/>
      <c r="GL312" s="6"/>
      <c r="GM312" s="5"/>
      <c r="GN312" s="5"/>
      <c r="GO312" s="4"/>
      <c r="GP312" s="6"/>
      <c r="GQ312" s="4"/>
      <c r="GR312" s="6"/>
      <c r="GS312" s="5"/>
      <c r="GT312" s="5"/>
      <c r="GU312" s="4"/>
      <c r="GV312" s="6"/>
      <c r="GW312" s="4"/>
      <c r="GX312" s="6"/>
      <c r="GY312" s="5"/>
      <c r="GZ312" s="5"/>
      <c r="HA312" s="4"/>
      <c r="HB312" s="6"/>
      <c r="HC312" s="4"/>
      <c r="HD312" s="6"/>
      <c r="HE312" s="5"/>
      <c r="HF312" s="5"/>
      <c r="HG312" s="4"/>
      <c r="HH312" s="6"/>
      <c r="HI312" s="4"/>
      <c r="HJ312" s="6"/>
      <c r="HK312" s="5"/>
      <c r="HL312" s="5"/>
      <c r="HM312" s="4"/>
      <c r="HN312" s="6"/>
      <c r="HO312" s="4"/>
      <c r="HP312" s="6"/>
      <c r="HQ312" s="5"/>
      <c r="HR312" s="5"/>
      <c r="HS312" s="4"/>
      <c r="HT312" s="6"/>
      <c r="HU312" s="4"/>
      <c r="HV312" s="6"/>
      <c r="HW312" s="5"/>
      <c r="HX312" s="5"/>
      <c r="HY312" s="4"/>
      <c r="HZ312" s="6"/>
      <c r="IA312" s="4"/>
      <c r="IB312" s="6"/>
      <c r="IC312" s="5"/>
      <c r="ID312" s="5"/>
      <c r="IE312" s="4"/>
      <c r="IF312" s="6"/>
      <c r="IG312" s="4"/>
      <c r="IH312" s="6"/>
      <c r="II312" s="5"/>
      <c r="IJ312" s="5"/>
      <c r="IK312" s="4"/>
      <c r="IL312" s="6"/>
      <c r="IM312" s="4"/>
      <c r="IN312" s="6"/>
      <c r="IO312" s="5"/>
      <c r="IP312" s="5"/>
      <c r="IQ312" s="4"/>
      <c r="IR312" s="6"/>
      <c r="IS312" s="4"/>
      <c r="IT312" s="6"/>
      <c r="IU312" s="5"/>
      <c r="IV312" s="5"/>
      <c r="IW312" s="4"/>
      <c r="IX312" s="6"/>
      <c r="IY312" s="4"/>
      <c r="IZ312" s="6"/>
      <c r="JA312" s="5"/>
      <c r="JB312" s="5"/>
      <c r="JC312" s="4"/>
      <c r="JD312" s="6"/>
      <c r="JE312" s="4"/>
      <c r="JF312" s="6"/>
      <c r="JG312" s="5"/>
      <c r="JH312" s="5"/>
      <c r="JI312" s="4"/>
      <c r="JJ312" s="6"/>
      <c r="JK312" s="4"/>
      <c r="JL312" s="6"/>
      <c r="JM312" s="5"/>
      <c r="JN312" s="5"/>
      <c r="JO312" s="4"/>
      <c r="JP312" s="6"/>
      <c r="JQ312" s="4"/>
      <c r="JR312" s="6"/>
      <c r="JS312" s="5"/>
      <c r="JT312" s="5"/>
      <c r="JU312" s="4"/>
      <c r="JV312" s="6"/>
      <c r="JW312" s="4"/>
      <c r="JX312" s="6"/>
      <c r="JY312" s="5"/>
      <c r="JZ312" s="5"/>
      <c r="KA312" s="4"/>
      <c r="KB312" s="6"/>
      <c r="KC312" s="4"/>
      <c r="KD312" s="6"/>
      <c r="KE312" s="5"/>
      <c r="KF312" s="5"/>
      <c r="KG312" s="4"/>
      <c r="KH312" s="6"/>
      <c r="KI312" s="4"/>
      <c r="KJ312" s="6"/>
      <c r="KK312" s="5"/>
      <c r="KL312" s="5"/>
    </row>
    <row r="313">
      <c r="A313" s="3" t="s">
        <v>85</v>
      </c>
      <c r="B313" s="3" t="s">
        <v>587</v>
      </c>
      <c r="C313" s="3" t="s">
        <v>87</v>
      </c>
      <c r="D313" s="3" t="s">
        <v>439</v>
      </c>
      <c r="E313" s="3" t="s">
        <v>638</v>
      </c>
      <c r="F313" s="3" t="s">
        <v>639</v>
      </c>
      <c r="G313" s="3" t="s">
        <v>640</v>
      </c>
      <c r="H313" s="3" t="s">
        <v>104</v>
      </c>
      <c r="I313" s="4"/>
      <c r="J313" s="4">
        <f>=ROUNDDOWN({0},0)</f>
      </c>
      <c r="K313" s="4"/>
      <c r="L313" s="5"/>
      <c r="M313" s="4"/>
      <c r="N313" s="4">
        <f>=ROUNDDOWN({0},0)</f>
      </c>
      <c r="O313" s="4"/>
      <c r="P313" s="5"/>
      <c r="Q313" s="4"/>
      <c r="R313" s="6"/>
      <c r="S313" s="4"/>
      <c r="T313" s="6"/>
      <c r="U313" s="5"/>
      <c r="V313" s="5"/>
      <c r="W313" s="4"/>
      <c r="X313" s="6"/>
      <c r="Y313" s="4"/>
      <c r="Z313" s="6"/>
      <c r="AA313" s="5"/>
      <c r="AB313" s="5"/>
      <c r="AC313" s="4"/>
      <c r="AD313" s="6"/>
      <c r="AE313" s="4"/>
      <c r="AF313" s="6"/>
      <c r="AG313" s="5"/>
      <c r="AH313" s="5"/>
      <c r="AI313" s="4"/>
      <c r="AJ313" s="6"/>
      <c r="AK313" s="4"/>
      <c r="AL313" s="6"/>
      <c r="AM313" s="5"/>
      <c r="AN313" s="5"/>
      <c r="AO313" s="4"/>
      <c r="AP313" s="6"/>
      <c r="AQ313" s="4"/>
      <c r="AR313" s="6"/>
      <c r="AS313" s="5"/>
      <c r="AT313" s="5"/>
      <c r="AU313" s="4"/>
      <c r="AV313" s="6"/>
      <c r="AW313" s="4"/>
      <c r="AX313" s="6"/>
      <c r="AY313" s="5"/>
      <c r="AZ313" s="5"/>
      <c r="BA313" s="4"/>
      <c r="BB313" s="6"/>
      <c r="BC313" s="4"/>
      <c r="BD313" s="6"/>
      <c r="BE313" s="5"/>
      <c r="BF313" s="5"/>
      <c r="BG313" s="4"/>
      <c r="BH313" s="6"/>
      <c r="BI313" s="4"/>
      <c r="BJ313" s="6"/>
      <c r="BK313" s="5"/>
      <c r="BL313" s="5"/>
      <c r="BM313" s="4"/>
      <c r="BN313" s="6"/>
      <c r="BO313" s="4"/>
      <c r="BP313" s="6"/>
      <c r="BQ313" s="5"/>
      <c r="BR313" s="5"/>
      <c r="BS313" s="4"/>
      <c r="BT313" s="6"/>
      <c r="BU313" s="4"/>
      <c r="BV313" s="6"/>
      <c r="BW313" s="5"/>
      <c r="BX313" s="5"/>
      <c r="BY313" s="4"/>
      <c r="BZ313" s="6"/>
      <c r="CA313" s="4"/>
      <c r="CB313" s="6"/>
      <c r="CC313" s="5"/>
      <c r="CD313" s="5"/>
      <c r="CE313" s="4"/>
      <c r="CF313" s="6"/>
      <c r="CG313" s="4"/>
      <c r="CH313" s="6"/>
      <c r="CI313" s="5"/>
      <c r="CJ313" s="5"/>
      <c r="CK313" s="4"/>
      <c r="CL313" s="6"/>
      <c r="CM313" s="4"/>
      <c r="CN313" s="6"/>
      <c r="CO313" s="5"/>
      <c r="CP313" s="5"/>
      <c r="CQ313" s="4"/>
      <c r="CR313" s="6"/>
      <c r="CS313" s="4"/>
      <c r="CT313" s="6"/>
      <c r="CU313" s="5"/>
      <c r="CV313" s="5"/>
      <c r="CW313" s="4"/>
      <c r="CX313" s="6"/>
      <c r="CY313" s="4"/>
      <c r="CZ313" s="6"/>
      <c r="DA313" s="5"/>
      <c r="DB313" s="5"/>
      <c r="DC313" s="4"/>
      <c r="DD313" s="6"/>
      <c r="DE313" s="4"/>
      <c r="DF313" s="6"/>
      <c r="DG313" s="5"/>
      <c r="DH313" s="5"/>
      <c r="DI313" s="4"/>
      <c r="DJ313" s="6"/>
      <c r="DK313" s="4"/>
      <c r="DL313" s="6"/>
      <c r="DM313" s="5"/>
      <c r="DN313" s="5"/>
      <c r="DO313" s="4"/>
      <c r="DP313" s="6"/>
      <c r="DQ313" s="4"/>
      <c r="DR313" s="6"/>
      <c r="DS313" s="5"/>
      <c r="DT313" s="5"/>
      <c r="DU313" s="4"/>
      <c r="DV313" s="6"/>
      <c r="DW313" s="4"/>
      <c r="DX313" s="6"/>
      <c r="DY313" s="5"/>
      <c r="DZ313" s="5"/>
      <c r="EA313" s="4"/>
      <c r="EB313" s="6"/>
      <c r="EC313" s="4"/>
      <c r="ED313" s="6"/>
      <c r="EE313" s="5"/>
      <c r="EF313" s="5"/>
      <c r="EG313" s="4"/>
      <c r="EH313" s="6"/>
      <c r="EI313" s="4"/>
      <c r="EJ313" s="6"/>
      <c r="EK313" s="5"/>
      <c r="EL313" s="5"/>
      <c r="EM313" s="4"/>
      <c r="EN313" s="6"/>
      <c r="EO313" s="4"/>
      <c r="EP313" s="6"/>
      <c r="EQ313" s="5"/>
      <c r="ER313" s="5"/>
      <c r="ES313" s="4"/>
      <c r="ET313" s="6"/>
      <c r="EU313" s="4"/>
      <c r="EV313" s="6"/>
      <c r="EW313" s="5"/>
      <c r="EX313" s="5"/>
      <c r="EY313" s="4"/>
      <c r="EZ313" s="6"/>
      <c r="FA313" s="4"/>
      <c r="FB313" s="6"/>
      <c r="FC313" s="5"/>
      <c r="FD313" s="5"/>
      <c r="FE313" s="4"/>
      <c r="FF313" s="6"/>
      <c r="FG313" s="4"/>
      <c r="FH313" s="6"/>
      <c r="FI313" s="5"/>
      <c r="FJ313" s="5"/>
      <c r="FK313" s="4"/>
      <c r="FL313" s="6"/>
      <c r="FM313" s="4"/>
      <c r="FN313" s="6"/>
      <c r="FO313" s="5"/>
      <c r="FP313" s="5"/>
      <c r="FQ313" s="4"/>
      <c r="FR313" s="6"/>
      <c r="FS313" s="4"/>
      <c r="FT313" s="6"/>
      <c r="FU313" s="5"/>
      <c r="FV313" s="5"/>
      <c r="FW313" s="4"/>
      <c r="FX313" s="6"/>
      <c r="FY313" s="4"/>
      <c r="FZ313" s="6"/>
      <c r="GA313" s="5"/>
      <c r="GB313" s="5"/>
      <c r="GC313" s="4"/>
      <c r="GD313" s="6"/>
      <c r="GE313" s="4"/>
      <c r="GF313" s="6"/>
      <c r="GG313" s="5"/>
      <c r="GH313" s="5"/>
      <c r="GI313" s="4"/>
      <c r="GJ313" s="6"/>
      <c r="GK313" s="4"/>
      <c r="GL313" s="6"/>
      <c r="GM313" s="5"/>
      <c r="GN313" s="5"/>
      <c r="GO313" s="4"/>
      <c r="GP313" s="6"/>
      <c r="GQ313" s="4"/>
      <c r="GR313" s="6"/>
      <c r="GS313" s="5"/>
      <c r="GT313" s="5"/>
      <c r="GU313" s="4"/>
      <c r="GV313" s="6"/>
      <c r="GW313" s="4"/>
      <c r="GX313" s="6"/>
      <c r="GY313" s="5"/>
      <c r="GZ313" s="5"/>
      <c r="HA313" s="4"/>
      <c r="HB313" s="6"/>
      <c r="HC313" s="4"/>
      <c r="HD313" s="6"/>
      <c r="HE313" s="5"/>
      <c r="HF313" s="5"/>
      <c r="HG313" s="4"/>
      <c r="HH313" s="6"/>
      <c r="HI313" s="4"/>
      <c r="HJ313" s="6"/>
      <c r="HK313" s="5"/>
      <c r="HL313" s="5"/>
      <c r="HM313" s="4"/>
      <c r="HN313" s="6"/>
      <c r="HO313" s="4"/>
      <c r="HP313" s="6"/>
      <c r="HQ313" s="5"/>
      <c r="HR313" s="5"/>
      <c r="HS313" s="4"/>
      <c r="HT313" s="6"/>
      <c r="HU313" s="4"/>
      <c r="HV313" s="6"/>
      <c r="HW313" s="5"/>
      <c r="HX313" s="5"/>
      <c r="HY313" s="4"/>
      <c r="HZ313" s="6"/>
      <c r="IA313" s="4"/>
      <c r="IB313" s="6"/>
      <c r="IC313" s="5"/>
      <c r="ID313" s="5"/>
      <c r="IE313" s="4"/>
      <c r="IF313" s="6"/>
      <c r="IG313" s="4"/>
      <c r="IH313" s="6"/>
      <c r="II313" s="5"/>
      <c r="IJ313" s="5"/>
      <c r="IK313" s="4"/>
      <c r="IL313" s="6"/>
      <c r="IM313" s="4"/>
      <c r="IN313" s="6"/>
      <c r="IO313" s="5"/>
      <c r="IP313" s="5"/>
      <c r="IQ313" s="4"/>
      <c r="IR313" s="6"/>
      <c r="IS313" s="4"/>
      <c r="IT313" s="6"/>
      <c r="IU313" s="5"/>
      <c r="IV313" s="5"/>
      <c r="IW313" s="4"/>
      <c r="IX313" s="6"/>
      <c r="IY313" s="4"/>
      <c r="IZ313" s="6"/>
      <c r="JA313" s="5"/>
      <c r="JB313" s="5"/>
      <c r="JC313" s="4"/>
      <c r="JD313" s="6"/>
      <c r="JE313" s="4"/>
      <c r="JF313" s="6"/>
      <c r="JG313" s="5"/>
      <c r="JH313" s="5"/>
      <c r="JI313" s="4"/>
      <c r="JJ313" s="6"/>
      <c r="JK313" s="4"/>
      <c r="JL313" s="6"/>
      <c r="JM313" s="5"/>
      <c r="JN313" s="5"/>
      <c r="JO313" s="4"/>
      <c r="JP313" s="6"/>
      <c r="JQ313" s="4"/>
      <c r="JR313" s="6"/>
      <c r="JS313" s="5"/>
      <c r="JT313" s="5"/>
      <c r="JU313" s="4"/>
      <c r="JV313" s="6"/>
      <c r="JW313" s="4"/>
      <c r="JX313" s="6"/>
      <c r="JY313" s="5"/>
      <c r="JZ313" s="5"/>
      <c r="KA313" s="4"/>
      <c r="KB313" s="6"/>
      <c r="KC313" s="4"/>
      <c r="KD313" s="6"/>
      <c r="KE313" s="5"/>
      <c r="KF313" s="5"/>
      <c r="KG313" s="4"/>
      <c r="KH313" s="6"/>
      <c r="KI313" s="4"/>
      <c r="KJ313" s="6"/>
      <c r="KK313" s="5"/>
      <c r="KL313" s="5"/>
    </row>
    <row r="314">
      <c r="A314" s="3" t="s">
        <v>85</v>
      </c>
      <c r="B314" s="3" t="s">
        <v>587</v>
      </c>
      <c r="C314" s="3" t="s">
        <v>87</v>
      </c>
      <c r="D314" s="3" t="s">
        <v>439</v>
      </c>
      <c r="E314" s="3" t="s">
        <v>641</v>
      </c>
      <c r="F314" s="3" t="s">
        <v>642</v>
      </c>
      <c r="G314" s="3" t="s">
        <v>643</v>
      </c>
      <c r="H314" s="3" t="s">
        <v>129</v>
      </c>
      <c r="I314" s="4"/>
      <c r="J314" s="4">
        <f>=ROUNDDOWN({0},0)</f>
      </c>
      <c r="K314" s="4"/>
      <c r="L314" s="5"/>
      <c r="M314" s="4"/>
      <c r="N314" s="4">
        <f>=ROUNDDOWN({0},0)</f>
      </c>
      <c r="O314" s="4"/>
      <c r="P314" s="5"/>
      <c r="Q314" s="4"/>
      <c r="R314" s="6"/>
      <c r="S314" s="4"/>
      <c r="T314" s="6"/>
      <c r="U314" s="5"/>
      <c r="V314" s="5"/>
      <c r="W314" s="4"/>
      <c r="X314" s="6"/>
      <c r="Y314" s="4"/>
      <c r="Z314" s="6"/>
      <c r="AA314" s="5"/>
      <c r="AB314" s="5"/>
      <c r="AC314" s="4"/>
      <c r="AD314" s="6"/>
      <c r="AE314" s="4"/>
      <c r="AF314" s="6"/>
      <c r="AG314" s="5"/>
      <c r="AH314" s="5"/>
      <c r="AI314" s="4"/>
      <c r="AJ314" s="6"/>
      <c r="AK314" s="4"/>
      <c r="AL314" s="6"/>
      <c r="AM314" s="5"/>
      <c r="AN314" s="5"/>
      <c r="AO314" s="4"/>
      <c r="AP314" s="6"/>
      <c r="AQ314" s="4"/>
      <c r="AR314" s="6"/>
      <c r="AS314" s="5"/>
      <c r="AT314" s="5"/>
      <c r="AU314" s="4"/>
      <c r="AV314" s="6"/>
      <c r="AW314" s="4"/>
      <c r="AX314" s="6"/>
      <c r="AY314" s="5"/>
      <c r="AZ314" s="5"/>
      <c r="BA314" s="4"/>
      <c r="BB314" s="6"/>
      <c r="BC314" s="4"/>
      <c r="BD314" s="6"/>
      <c r="BE314" s="5"/>
      <c r="BF314" s="5"/>
      <c r="BG314" s="4"/>
      <c r="BH314" s="6"/>
      <c r="BI314" s="4"/>
      <c r="BJ314" s="6"/>
      <c r="BK314" s="5"/>
      <c r="BL314" s="5"/>
      <c r="BM314" s="4"/>
      <c r="BN314" s="6"/>
      <c r="BO314" s="4"/>
      <c r="BP314" s="6"/>
      <c r="BQ314" s="5"/>
      <c r="BR314" s="5"/>
      <c r="BS314" s="4"/>
      <c r="BT314" s="6"/>
      <c r="BU314" s="4"/>
      <c r="BV314" s="6"/>
      <c r="BW314" s="5"/>
      <c r="BX314" s="5"/>
      <c r="BY314" s="4"/>
      <c r="BZ314" s="6"/>
      <c r="CA314" s="4"/>
      <c r="CB314" s="6"/>
      <c r="CC314" s="5"/>
      <c r="CD314" s="5"/>
      <c r="CE314" s="4"/>
      <c r="CF314" s="6"/>
      <c r="CG314" s="4"/>
      <c r="CH314" s="6"/>
      <c r="CI314" s="5"/>
      <c r="CJ314" s="5"/>
      <c r="CK314" s="4"/>
      <c r="CL314" s="6"/>
      <c r="CM314" s="4"/>
      <c r="CN314" s="6"/>
      <c r="CO314" s="5"/>
      <c r="CP314" s="5"/>
      <c r="CQ314" s="4"/>
      <c r="CR314" s="6"/>
      <c r="CS314" s="4"/>
      <c r="CT314" s="6"/>
      <c r="CU314" s="5"/>
      <c r="CV314" s="5"/>
      <c r="CW314" s="4"/>
      <c r="CX314" s="6"/>
      <c r="CY314" s="4"/>
      <c r="CZ314" s="6"/>
      <c r="DA314" s="5"/>
      <c r="DB314" s="5"/>
      <c r="DC314" s="4"/>
      <c r="DD314" s="6"/>
      <c r="DE314" s="4"/>
      <c r="DF314" s="6"/>
      <c r="DG314" s="5"/>
      <c r="DH314" s="5"/>
      <c r="DI314" s="4"/>
      <c r="DJ314" s="6"/>
      <c r="DK314" s="4"/>
      <c r="DL314" s="6"/>
      <c r="DM314" s="5"/>
      <c r="DN314" s="5"/>
      <c r="DO314" s="4"/>
      <c r="DP314" s="6"/>
      <c r="DQ314" s="4"/>
      <c r="DR314" s="6"/>
      <c r="DS314" s="5"/>
      <c r="DT314" s="5"/>
      <c r="DU314" s="4"/>
      <c r="DV314" s="6"/>
      <c r="DW314" s="4"/>
      <c r="DX314" s="6"/>
      <c r="DY314" s="5"/>
      <c r="DZ314" s="5"/>
      <c r="EA314" s="4"/>
      <c r="EB314" s="6"/>
      <c r="EC314" s="4"/>
      <c r="ED314" s="6"/>
      <c r="EE314" s="5"/>
      <c r="EF314" s="5"/>
      <c r="EG314" s="4"/>
      <c r="EH314" s="6"/>
      <c r="EI314" s="4"/>
      <c r="EJ314" s="6"/>
      <c r="EK314" s="5"/>
      <c r="EL314" s="5"/>
      <c r="EM314" s="4"/>
      <c r="EN314" s="6"/>
      <c r="EO314" s="4"/>
      <c r="EP314" s="6"/>
      <c r="EQ314" s="5"/>
      <c r="ER314" s="5"/>
      <c r="ES314" s="4"/>
      <c r="ET314" s="6"/>
      <c r="EU314" s="4"/>
      <c r="EV314" s="6"/>
      <c r="EW314" s="5"/>
      <c r="EX314" s="5"/>
      <c r="EY314" s="4"/>
      <c r="EZ314" s="6"/>
      <c r="FA314" s="4"/>
      <c r="FB314" s="6"/>
      <c r="FC314" s="5"/>
      <c r="FD314" s="5"/>
      <c r="FE314" s="4"/>
      <c r="FF314" s="6"/>
      <c r="FG314" s="4"/>
      <c r="FH314" s="6"/>
      <c r="FI314" s="5"/>
      <c r="FJ314" s="5"/>
      <c r="FK314" s="4"/>
      <c r="FL314" s="6"/>
      <c r="FM314" s="4"/>
      <c r="FN314" s="6"/>
      <c r="FO314" s="5"/>
      <c r="FP314" s="5"/>
      <c r="FQ314" s="4"/>
      <c r="FR314" s="6"/>
      <c r="FS314" s="4"/>
      <c r="FT314" s="6"/>
      <c r="FU314" s="5"/>
      <c r="FV314" s="5"/>
      <c r="FW314" s="4"/>
      <c r="FX314" s="6"/>
      <c r="FY314" s="4"/>
      <c r="FZ314" s="6"/>
      <c r="GA314" s="5"/>
      <c r="GB314" s="5"/>
      <c r="GC314" s="4"/>
      <c r="GD314" s="6"/>
      <c r="GE314" s="4"/>
      <c r="GF314" s="6"/>
      <c r="GG314" s="5"/>
      <c r="GH314" s="5"/>
      <c r="GI314" s="4"/>
      <c r="GJ314" s="6"/>
      <c r="GK314" s="4"/>
      <c r="GL314" s="6"/>
      <c r="GM314" s="5"/>
      <c r="GN314" s="5"/>
      <c r="GO314" s="4"/>
      <c r="GP314" s="6"/>
      <c r="GQ314" s="4"/>
      <c r="GR314" s="6"/>
      <c r="GS314" s="5"/>
      <c r="GT314" s="5"/>
      <c r="GU314" s="4"/>
      <c r="GV314" s="6"/>
      <c r="GW314" s="4"/>
      <c r="GX314" s="6"/>
      <c r="GY314" s="5"/>
      <c r="GZ314" s="5"/>
      <c r="HA314" s="4"/>
      <c r="HB314" s="6"/>
      <c r="HC314" s="4"/>
      <c r="HD314" s="6"/>
      <c r="HE314" s="5"/>
      <c r="HF314" s="5"/>
      <c r="HG314" s="4"/>
      <c r="HH314" s="6"/>
      <c r="HI314" s="4"/>
      <c r="HJ314" s="6"/>
      <c r="HK314" s="5"/>
      <c r="HL314" s="5"/>
      <c r="HM314" s="4"/>
      <c r="HN314" s="6"/>
      <c r="HO314" s="4"/>
      <c r="HP314" s="6"/>
      <c r="HQ314" s="5"/>
      <c r="HR314" s="5"/>
      <c r="HS314" s="4"/>
      <c r="HT314" s="6"/>
      <c r="HU314" s="4"/>
      <c r="HV314" s="6"/>
      <c r="HW314" s="5"/>
      <c r="HX314" s="5"/>
      <c r="HY314" s="4"/>
      <c r="HZ314" s="6"/>
      <c r="IA314" s="4"/>
      <c r="IB314" s="6"/>
      <c r="IC314" s="5"/>
      <c r="ID314" s="5"/>
      <c r="IE314" s="4"/>
      <c r="IF314" s="6"/>
      <c r="IG314" s="4"/>
      <c r="IH314" s="6"/>
      <c r="II314" s="5"/>
      <c r="IJ314" s="5"/>
      <c r="IK314" s="4"/>
      <c r="IL314" s="6"/>
      <c r="IM314" s="4"/>
      <c r="IN314" s="6"/>
      <c r="IO314" s="5"/>
      <c r="IP314" s="5"/>
      <c r="IQ314" s="4"/>
      <c r="IR314" s="6"/>
      <c r="IS314" s="4"/>
      <c r="IT314" s="6"/>
      <c r="IU314" s="5"/>
      <c r="IV314" s="5"/>
      <c r="IW314" s="4"/>
      <c r="IX314" s="6"/>
      <c r="IY314" s="4"/>
      <c r="IZ314" s="6"/>
      <c r="JA314" s="5"/>
      <c r="JB314" s="5"/>
      <c r="JC314" s="4"/>
      <c r="JD314" s="6"/>
      <c r="JE314" s="4"/>
      <c r="JF314" s="6"/>
      <c r="JG314" s="5"/>
      <c r="JH314" s="5"/>
      <c r="JI314" s="4"/>
      <c r="JJ314" s="6"/>
      <c r="JK314" s="4"/>
      <c r="JL314" s="6"/>
      <c r="JM314" s="5"/>
      <c r="JN314" s="5"/>
      <c r="JO314" s="4"/>
      <c r="JP314" s="6"/>
      <c r="JQ314" s="4"/>
      <c r="JR314" s="6"/>
      <c r="JS314" s="5"/>
      <c r="JT314" s="5"/>
      <c r="JU314" s="4"/>
      <c r="JV314" s="6"/>
      <c r="JW314" s="4"/>
      <c r="JX314" s="6"/>
      <c r="JY314" s="5"/>
      <c r="JZ314" s="5"/>
      <c r="KA314" s="4"/>
      <c r="KB314" s="6"/>
      <c r="KC314" s="4"/>
      <c r="KD314" s="6"/>
      <c r="KE314" s="5"/>
      <c r="KF314" s="5"/>
      <c r="KG314" s="4"/>
      <c r="KH314" s="6"/>
      <c r="KI314" s="4"/>
      <c r="KJ314" s="6"/>
      <c r="KK314" s="5"/>
      <c r="KL314" s="5"/>
    </row>
    <row r="315">
      <c r="A315" s="3" t="s">
        <v>85</v>
      </c>
      <c r="B315" s="3" t="s">
        <v>587</v>
      </c>
      <c r="C315" s="3" t="s">
        <v>87</v>
      </c>
      <c r="D315" s="3" t="s">
        <v>439</v>
      </c>
      <c r="E315" s="3" t="s">
        <v>644</v>
      </c>
      <c r="F315" s="3" t="s">
        <v>645</v>
      </c>
      <c r="G315" s="3" t="s">
        <v>646</v>
      </c>
      <c r="H315" s="3" t="s">
        <v>104</v>
      </c>
      <c r="I315" s="4"/>
      <c r="J315" s="4">
        <f>=ROUNDDOWN({0},0)</f>
      </c>
      <c r="K315" s="4"/>
      <c r="L315" s="5"/>
      <c r="M315" s="4"/>
      <c r="N315" s="4">
        <f>=ROUNDDOWN({0},0)</f>
      </c>
      <c r="O315" s="4"/>
      <c r="P315" s="5"/>
      <c r="Q315" s="4"/>
      <c r="R315" s="6"/>
      <c r="S315" s="4"/>
      <c r="T315" s="6"/>
      <c r="U315" s="5"/>
      <c r="V315" s="5"/>
      <c r="W315" s="4"/>
      <c r="X315" s="6"/>
      <c r="Y315" s="4"/>
      <c r="Z315" s="6"/>
      <c r="AA315" s="5"/>
      <c r="AB315" s="5"/>
      <c r="AC315" s="4"/>
      <c r="AD315" s="6"/>
      <c r="AE315" s="4"/>
      <c r="AF315" s="6"/>
      <c r="AG315" s="5"/>
      <c r="AH315" s="5"/>
      <c r="AI315" s="4"/>
      <c r="AJ315" s="6"/>
      <c r="AK315" s="4"/>
      <c r="AL315" s="6"/>
      <c r="AM315" s="5"/>
      <c r="AN315" s="5"/>
      <c r="AO315" s="4"/>
      <c r="AP315" s="6"/>
      <c r="AQ315" s="4"/>
      <c r="AR315" s="6"/>
      <c r="AS315" s="5"/>
      <c r="AT315" s="5"/>
      <c r="AU315" s="4"/>
      <c r="AV315" s="6"/>
      <c r="AW315" s="4"/>
      <c r="AX315" s="6"/>
      <c r="AY315" s="5"/>
      <c r="AZ315" s="5"/>
      <c r="BA315" s="4"/>
      <c r="BB315" s="6"/>
      <c r="BC315" s="4"/>
      <c r="BD315" s="6"/>
      <c r="BE315" s="5"/>
      <c r="BF315" s="5"/>
      <c r="BG315" s="4"/>
      <c r="BH315" s="6"/>
      <c r="BI315" s="4"/>
      <c r="BJ315" s="6"/>
      <c r="BK315" s="5"/>
      <c r="BL315" s="5"/>
      <c r="BM315" s="4"/>
      <c r="BN315" s="6"/>
      <c r="BO315" s="4"/>
      <c r="BP315" s="6"/>
      <c r="BQ315" s="5"/>
      <c r="BR315" s="5"/>
      <c r="BS315" s="4"/>
      <c r="BT315" s="6"/>
      <c r="BU315" s="4"/>
      <c r="BV315" s="6"/>
      <c r="BW315" s="5"/>
      <c r="BX315" s="5"/>
      <c r="BY315" s="4"/>
      <c r="BZ315" s="6"/>
      <c r="CA315" s="4"/>
      <c r="CB315" s="6"/>
      <c r="CC315" s="5"/>
      <c r="CD315" s="5"/>
      <c r="CE315" s="4"/>
      <c r="CF315" s="6"/>
      <c r="CG315" s="4"/>
      <c r="CH315" s="6"/>
      <c r="CI315" s="5"/>
      <c r="CJ315" s="5"/>
      <c r="CK315" s="4"/>
      <c r="CL315" s="6"/>
      <c r="CM315" s="4"/>
      <c r="CN315" s="6"/>
      <c r="CO315" s="5"/>
      <c r="CP315" s="5"/>
      <c r="CQ315" s="4"/>
      <c r="CR315" s="6"/>
      <c r="CS315" s="4"/>
      <c r="CT315" s="6"/>
      <c r="CU315" s="5"/>
      <c r="CV315" s="5"/>
      <c r="CW315" s="4"/>
      <c r="CX315" s="6"/>
      <c r="CY315" s="4"/>
      <c r="CZ315" s="6"/>
      <c r="DA315" s="5"/>
      <c r="DB315" s="5"/>
      <c r="DC315" s="4"/>
      <c r="DD315" s="6"/>
      <c r="DE315" s="4"/>
      <c r="DF315" s="6"/>
      <c r="DG315" s="5"/>
      <c r="DH315" s="5"/>
      <c r="DI315" s="4"/>
      <c r="DJ315" s="6"/>
      <c r="DK315" s="4"/>
      <c r="DL315" s="6"/>
      <c r="DM315" s="5"/>
      <c r="DN315" s="5"/>
      <c r="DO315" s="4"/>
      <c r="DP315" s="6"/>
      <c r="DQ315" s="4"/>
      <c r="DR315" s="6"/>
      <c r="DS315" s="5"/>
      <c r="DT315" s="5"/>
      <c r="DU315" s="4"/>
      <c r="DV315" s="6"/>
      <c r="DW315" s="4"/>
      <c r="DX315" s="6"/>
      <c r="DY315" s="5"/>
      <c r="DZ315" s="5"/>
      <c r="EA315" s="4"/>
      <c r="EB315" s="6"/>
      <c r="EC315" s="4"/>
      <c r="ED315" s="6"/>
      <c r="EE315" s="5"/>
      <c r="EF315" s="5"/>
      <c r="EG315" s="4"/>
      <c r="EH315" s="6"/>
      <c r="EI315" s="4"/>
      <c r="EJ315" s="6"/>
      <c r="EK315" s="5"/>
      <c r="EL315" s="5"/>
      <c r="EM315" s="4"/>
      <c r="EN315" s="6"/>
      <c r="EO315" s="4"/>
      <c r="EP315" s="6"/>
      <c r="EQ315" s="5"/>
      <c r="ER315" s="5"/>
      <c r="ES315" s="4"/>
      <c r="ET315" s="6"/>
      <c r="EU315" s="4"/>
      <c r="EV315" s="6"/>
      <c r="EW315" s="5"/>
      <c r="EX315" s="5"/>
      <c r="EY315" s="4"/>
      <c r="EZ315" s="6"/>
      <c r="FA315" s="4"/>
      <c r="FB315" s="6"/>
      <c r="FC315" s="5"/>
      <c r="FD315" s="5"/>
      <c r="FE315" s="4"/>
      <c r="FF315" s="6"/>
      <c r="FG315" s="4"/>
      <c r="FH315" s="6"/>
      <c r="FI315" s="5"/>
      <c r="FJ315" s="5"/>
      <c r="FK315" s="4"/>
      <c r="FL315" s="6"/>
      <c r="FM315" s="4"/>
      <c r="FN315" s="6"/>
      <c r="FO315" s="5"/>
      <c r="FP315" s="5"/>
      <c r="FQ315" s="4"/>
      <c r="FR315" s="6"/>
      <c r="FS315" s="4"/>
      <c r="FT315" s="6"/>
      <c r="FU315" s="5"/>
      <c r="FV315" s="5"/>
      <c r="FW315" s="4"/>
      <c r="FX315" s="6"/>
      <c r="FY315" s="4"/>
      <c r="FZ315" s="6"/>
      <c r="GA315" s="5"/>
      <c r="GB315" s="5"/>
      <c r="GC315" s="4"/>
      <c r="GD315" s="6"/>
      <c r="GE315" s="4"/>
      <c r="GF315" s="6"/>
      <c r="GG315" s="5"/>
      <c r="GH315" s="5"/>
      <c r="GI315" s="4"/>
      <c r="GJ315" s="6"/>
      <c r="GK315" s="4"/>
      <c r="GL315" s="6"/>
      <c r="GM315" s="5"/>
      <c r="GN315" s="5"/>
      <c r="GO315" s="4"/>
      <c r="GP315" s="6"/>
      <c r="GQ315" s="4"/>
      <c r="GR315" s="6"/>
      <c r="GS315" s="5"/>
      <c r="GT315" s="5"/>
      <c r="GU315" s="4"/>
      <c r="GV315" s="6"/>
      <c r="GW315" s="4"/>
      <c r="GX315" s="6"/>
      <c r="GY315" s="5"/>
      <c r="GZ315" s="5"/>
      <c r="HA315" s="4"/>
      <c r="HB315" s="6"/>
      <c r="HC315" s="4"/>
      <c r="HD315" s="6"/>
      <c r="HE315" s="5"/>
      <c r="HF315" s="5"/>
      <c r="HG315" s="4"/>
      <c r="HH315" s="6"/>
      <c r="HI315" s="4"/>
      <c r="HJ315" s="6"/>
      <c r="HK315" s="5"/>
      <c r="HL315" s="5"/>
      <c r="HM315" s="4"/>
      <c r="HN315" s="6"/>
      <c r="HO315" s="4"/>
      <c r="HP315" s="6"/>
      <c r="HQ315" s="5"/>
      <c r="HR315" s="5"/>
      <c r="HS315" s="4"/>
      <c r="HT315" s="6"/>
      <c r="HU315" s="4"/>
      <c r="HV315" s="6"/>
      <c r="HW315" s="5"/>
      <c r="HX315" s="5"/>
      <c r="HY315" s="4"/>
      <c r="HZ315" s="6"/>
      <c r="IA315" s="4"/>
      <c r="IB315" s="6"/>
      <c r="IC315" s="5"/>
      <c r="ID315" s="5"/>
      <c r="IE315" s="4"/>
      <c r="IF315" s="6"/>
      <c r="IG315" s="4"/>
      <c r="IH315" s="6"/>
      <c r="II315" s="5"/>
      <c r="IJ315" s="5"/>
      <c r="IK315" s="4"/>
      <c r="IL315" s="6"/>
      <c r="IM315" s="4"/>
      <c r="IN315" s="6"/>
      <c r="IO315" s="5"/>
      <c r="IP315" s="5"/>
      <c r="IQ315" s="4"/>
      <c r="IR315" s="6"/>
      <c r="IS315" s="4"/>
      <c r="IT315" s="6"/>
      <c r="IU315" s="5"/>
      <c r="IV315" s="5"/>
      <c r="IW315" s="4"/>
      <c r="IX315" s="6"/>
      <c r="IY315" s="4"/>
      <c r="IZ315" s="6"/>
      <c r="JA315" s="5"/>
      <c r="JB315" s="5"/>
      <c r="JC315" s="4"/>
      <c r="JD315" s="6"/>
      <c r="JE315" s="4"/>
      <c r="JF315" s="6"/>
      <c r="JG315" s="5"/>
      <c r="JH315" s="5"/>
      <c r="JI315" s="4"/>
      <c r="JJ315" s="6"/>
      <c r="JK315" s="4"/>
      <c r="JL315" s="6"/>
      <c r="JM315" s="5"/>
      <c r="JN315" s="5"/>
      <c r="JO315" s="4"/>
      <c r="JP315" s="6"/>
      <c r="JQ315" s="4"/>
      <c r="JR315" s="6"/>
      <c r="JS315" s="5"/>
      <c r="JT315" s="5"/>
      <c r="JU315" s="4"/>
      <c r="JV315" s="6"/>
      <c r="JW315" s="4"/>
      <c r="JX315" s="6"/>
      <c r="JY315" s="5"/>
      <c r="JZ315" s="5"/>
      <c r="KA315" s="4"/>
      <c r="KB315" s="6"/>
      <c r="KC315" s="4"/>
      <c r="KD315" s="6"/>
      <c r="KE315" s="5"/>
      <c r="KF315" s="5"/>
      <c r="KG315" s="4"/>
      <c r="KH315" s="6"/>
      <c r="KI315" s="4"/>
      <c r="KJ315" s="6"/>
      <c r="KK315" s="5"/>
      <c r="KL315" s="5"/>
    </row>
    <row r="316">
      <c r="A316" s="3" t="s">
        <v>85</v>
      </c>
      <c r="B316" s="3" t="s">
        <v>587</v>
      </c>
      <c r="C316" s="3" t="s">
        <v>87</v>
      </c>
      <c r="D316" s="3" t="s">
        <v>439</v>
      </c>
      <c r="E316" s="3" t="s">
        <v>537</v>
      </c>
      <c r="F316" s="3" t="s">
        <v>647</v>
      </c>
      <c r="G316" s="3" t="s">
        <v>648</v>
      </c>
      <c r="H316" s="3" t="s">
        <v>104</v>
      </c>
      <c r="I316" s="4"/>
      <c r="J316" s="4">
        <f>=ROUNDDOWN({0},0)</f>
      </c>
      <c r="K316" s="4"/>
      <c r="L316" s="5"/>
      <c r="M316" s="4"/>
      <c r="N316" s="4">
        <f>=ROUNDDOWN({0},0)</f>
      </c>
      <c r="O316" s="4"/>
      <c r="P316" s="5"/>
      <c r="Q316" s="4"/>
      <c r="R316" s="6"/>
      <c r="S316" s="4"/>
      <c r="T316" s="6"/>
      <c r="U316" s="5"/>
      <c r="V316" s="5"/>
      <c r="W316" s="4"/>
      <c r="X316" s="6"/>
      <c r="Y316" s="4"/>
      <c r="Z316" s="6"/>
      <c r="AA316" s="5"/>
      <c r="AB316" s="5"/>
      <c r="AC316" s="4"/>
      <c r="AD316" s="6"/>
      <c r="AE316" s="4"/>
      <c r="AF316" s="6"/>
      <c r="AG316" s="5"/>
      <c r="AH316" s="5"/>
      <c r="AI316" s="4"/>
      <c r="AJ316" s="6"/>
      <c r="AK316" s="4"/>
      <c r="AL316" s="6"/>
      <c r="AM316" s="5"/>
      <c r="AN316" s="5"/>
      <c r="AO316" s="4"/>
      <c r="AP316" s="6"/>
      <c r="AQ316" s="4"/>
      <c r="AR316" s="6"/>
      <c r="AS316" s="5"/>
      <c r="AT316" s="5"/>
      <c r="AU316" s="4"/>
      <c r="AV316" s="6"/>
      <c r="AW316" s="4"/>
      <c r="AX316" s="6"/>
      <c r="AY316" s="5"/>
      <c r="AZ316" s="5"/>
      <c r="BA316" s="4"/>
      <c r="BB316" s="6"/>
      <c r="BC316" s="4"/>
      <c r="BD316" s="6"/>
      <c r="BE316" s="5"/>
      <c r="BF316" s="5"/>
      <c r="BG316" s="4"/>
      <c r="BH316" s="6"/>
      <c r="BI316" s="4"/>
      <c r="BJ316" s="6"/>
      <c r="BK316" s="5"/>
      <c r="BL316" s="5"/>
      <c r="BM316" s="4"/>
      <c r="BN316" s="6"/>
      <c r="BO316" s="4"/>
      <c r="BP316" s="6"/>
      <c r="BQ316" s="5"/>
      <c r="BR316" s="5"/>
      <c r="BS316" s="4"/>
      <c r="BT316" s="6"/>
      <c r="BU316" s="4"/>
      <c r="BV316" s="6"/>
      <c r="BW316" s="5"/>
      <c r="BX316" s="5"/>
      <c r="BY316" s="4"/>
      <c r="BZ316" s="6"/>
      <c r="CA316" s="4"/>
      <c r="CB316" s="6"/>
      <c r="CC316" s="5"/>
      <c r="CD316" s="5"/>
      <c r="CE316" s="4"/>
      <c r="CF316" s="6"/>
      <c r="CG316" s="4"/>
      <c r="CH316" s="6"/>
      <c r="CI316" s="5"/>
      <c r="CJ316" s="5"/>
      <c r="CK316" s="4"/>
      <c r="CL316" s="6"/>
      <c r="CM316" s="4"/>
      <c r="CN316" s="6"/>
      <c r="CO316" s="5"/>
      <c r="CP316" s="5"/>
      <c r="CQ316" s="4"/>
      <c r="CR316" s="6"/>
      <c r="CS316" s="4"/>
      <c r="CT316" s="6"/>
      <c r="CU316" s="5"/>
      <c r="CV316" s="5"/>
      <c r="CW316" s="4"/>
      <c r="CX316" s="6"/>
      <c r="CY316" s="4"/>
      <c r="CZ316" s="6"/>
      <c r="DA316" s="5"/>
      <c r="DB316" s="5"/>
      <c r="DC316" s="4"/>
      <c r="DD316" s="6"/>
      <c r="DE316" s="4"/>
      <c r="DF316" s="6"/>
      <c r="DG316" s="5"/>
      <c r="DH316" s="5"/>
      <c r="DI316" s="4"/>
      <c r="DJ316" s="6"/>
      <c r="DK316" s="4"/>
      <c r="DL316" s="6"/>
      <c r="DM316" s="5"/>
      <c r="DN316" s="5"/>
      <c r="DO316" s="4"/>
      <c r="DP316" s="6"/>
      <c r="DQ316" s="4"/>
      <c r="DR316" s="6"/>
      <c r="DS316" s="5"/>
      <c r="DT316" s="5"/>
      <c r="DU316" s="4"/>
      <c r="DV316" s="6"/>
      <c r="DW316" s="4"/>
      <c r="DX316" s="6"/>
      <c r="DY316" s="5"/>
      <c r="DZ316" s="5"/>
      <c r="EA316" s="4"/>
      <c r="EB316" s="6"/>
      <c r="EC316" s="4"/>
      <c r="ED316" s="6"/>
      <c r="EE316" s="5"/>
      <c r="EF316" s="5"/>
      <c r="EG316" s="4"/>
      <c r="EH316" s="6"/>
      <c r="EI316" s="4"/>
      <c r="EJ316" s="6"/>
      <c r="EK316" s="5"/>
      <c r="EL316" s="5"/>
      <c r="EM316" s="4"/>
      <c r="EN316" s="6"/>
      <c r="EO316" s="4"/>
      <c r="EP316" s="6"/>
      <c r="EQ316" s="5"/>
      <c r="ER316" s="5"/>
      <c r="ES316" s="4"/>
      <c r="ET316" s="6"/>
      <c r="EU316" s="4"/>
      <c r="EV316" s="6"/>
      <c r="EW316" s="5"/>
      <c r="EX316" s="5"/>
      <c r="EY316" s="4"/>
      <c r="EZ316" s="6"/>
      <c r="FA316" s="4"/>
      <c r="FB316" s="6"/>
      <c r="FC316" s="5"/>
      <c r="FD316" s="5"/>
      <c r="FE316" s="4"/>
      <c r="FF316" s="6"/>
      <c r="FG316" s="4"/>
      <c r="FH316" s="6"/>
      <c r="FI316" s="5"/>
      <c r="FJ316" s="5"/>
      <c r="FK316" s="4"/>
      <c r="FL316" s="6"/>
      <c r="FM316" s="4"/>
      <c r="FN316" s="6"/>
      <c r="FO316" s="5"/>
      <c r="FP316" s="5"/>
      <c r="FQ316" s="4"/>
      <c r="FR316" s="6"/>
      <c r="FS316" s="4"/>
      <c r="FT316" s="6"/>
      <c r="FU316" s="5"/>
      <c r="FV316" s="5"/>
      <c r="FW316" s="4"/>
      <c r="FX316" s="6"/>
      <c r="FY316" s="4"/>
      <c r="FZ316" s="6"/>
      <c r="GA316" s="5"/>
      <c r="GB316" s="5"/>
      <c r="GC316" s="4"/>
      <c r="GD316" s="6"/>
      <c r="GE316" s="4"/>
      <c r="GF316" s="6"/>
      <c r="GG316" s="5"/>
      <c r="GH316" s="5"/>
      <c r="GI316" s="4"/>
      <c r="GJ316" s="6"/>
      <c r="GK316" s="4"/>
      <c r="GL316" s="6"/>
      <c r="GM316" s="5"/>
      <c r="GN316" s="5"/>
      <c r="GO316" s="4"/>
      <c r="GP316" s="6"/>
      <c r="GQ316" s="4"/>
      <c r="GR316" s="6"/>
      <c r="GS316" s="5"/>
      <c r="GT316" s="5"/>
      <c r="GU316" s="4"/>
      <c r="GV316" s="6"/>
      <c r="GW316" s="4"/>
      <c r="GX316" s="6"/>
      <c r="GY316" s="5"/>
      <c r="GZ316" s="5"/>
      <c r="HA316" s="4"/>
      <c r="HB316" s="6"/>
      <c r="HC316" s="4"/>
      <c r="HD316" s="6"/>
      <c r="HE316" s="5"/>
      <c r="HF316" s="5"/>
      <c r="HG316" s="4"/>
      <c r="HH316" s="6"/>
      <c r="HI316" s="4"/>
      <c r="HJ316" s="6"/>
      <c r="HK316" s="5"/>
      <c r="HL316" s="5"/>
      <c r="HM316" s="4"/>
      <c r="HN316" s="6"/>
      <c r="HO316" s="4"/>
      <c r="HP316" s="6"/>
      <c r="HQ316" s="5"/>
      <c r="HR316" s="5"/>
      <c r="HS316" s="4"/>
      <c r="HT316" s="6"/>
      <c r="HU316" s="4"/>
      <c r="HV316" s="6"/>
      <c r="HW316" s="5"/>
      <c r="HX316" s="5"/>
      <c r="HY316" s="4"/>
      <c r="HZ316" s="6"/>
      <c r="IA316" s="4"/>
      <c r="IB316" s="6"/>
      <c r="IC316" s="5"/>
      <c r="ID316" s="5"/>
      <c r="IE316" s="4"/>
      <c r="IF316" s="6"/>
      <c r="IG316" s="4"/>
      <c r="IH316" s="6"/>
      <c r="II316" s="5"/>
      <c r="IJ316" s="5"/>
      <c r="IK316" s="4"/>
      <c r="IL316" s="6"/>
      <c r="IM316" s="4"/>
      <c r="IN316" s="6"/>
      <c r="IO316" s="5"/>
      <c r="IP316" s="5"/>
      <c r="IQ316" s="4"/>
      <c r="IR316" s="6"/>
      <c r="IS316" s="4"/>
      <c r="IT316" s="6"/>
      <c r="IU316" s="5"/>
      <c r="IV316" s="5"/>
      <c r="IW316" s="4"/>
      <c r="IX316" s="6"/>
      <c r="IY316" s="4"/>
      <c r="IZ316" s="6"/>
      <c r="JA316" s="5"/>
      <c r="JB316" s="5"/>
      <c r="JC316" s="4"/>
      <c r="JD316" s="6"/>
      <c r="JE316" s="4"/>
      <c r="JF316" s="6"/>
      <c r="JG316" s="5"/>
      <c r="JH316" s="5"/>
      <c r="JI316" s="4"/>
      <c r="JJ316" s="6"/>
      <c r="JK316" s="4"/>
      <c r="JL316" s="6"/>
      <c r="JM316" s="5"/>
      <c r="JN316" s="5"/>
      <c r="JO316" s="4"/>
      <c r="JP316" s="6"/>
      <c r="JQ316" s="4"/>
      <c r="JR316" s="6"/>
      <c r="JS316" s="5"/>
      <c r="JT316" s="5"/>
      <c r="JU316" s="4"/>
      <c r="JV316" s="6"/>
      <c r="JW316" s="4"/>
      <c r="JX316" s="6"/>
      <c r="JY316" s="5"/>
      <c r="JZ316" s="5"/>
      <c r="KA316" s="4"/>
      <c r="KB316" s="6"/>
      <c r="KC316" s="4"/>
      <c r="KD316" s="6"/>
      <c r="KE316" s="5"/>
      <c r="KF316" s="5"/>
      <c r="KG316" s="4"/>
      <c r="KH316" s="6"/>
      <c r="KI316" s="4"/>
      <c r="KJ316" s="6"/>
      <c r="KK316" s="5"/>
      <c r="KL316" s="5"/>
    </row>
    <row r="317">
      <c r="A317" s="3" t="s">
        <v>85</v>
      </c>
      <c r="B317" s="3" t="s">
        <v>587</v>
      </c>
      <c r="C317" s="3" t="s">
        <v>586</v>
      </c>
      <c r="D317" s="3" t="s">
        <v>649</v>
      </c>
      <c r="E317" s="3" t="s">
        <v>650</v>
      </c>
      <c r="F317" s="3" t="s">
        <v>104</v>
      </c>
      <c r="G317" s="3" t="s">
        <v>104</v>
      </c>
      <c r="H317" s="3" t="s">
        <v>96</v>
      </c>
      <c r="I317" s="4"/>
      <c r="J317" s="4">
        <f>=ROUNDDOWN({0},0)</f>
      </c>
      <c r="K317" s="4">
        <v>770</v>
      </c>
      <c r="L317" s="5">
        <v>1</v>
      </c>
      <c r="M317" s="4"/>
      <c r="N317" s="4">
        <f>=ROUNDDOWN({0},0)</f>
      </c>
      <c r="O317" s="4"/>
      <c r="P317" s="5"/>
      <c r="Q317" s="4">
        <v>123</v>
      </c>
      <c r="R317" s="6">
        <v>1985.76</v>
      </c>
      <c r="S317" s="4"/>
      <c r="T317" s="6"/>
      <c r="U317" s="5"/>
      <c r="V317" s="5"/>
      <c r="W317" s="4">
        <v>123</v>
      </c>
      <c r="X317" s="6">
        <v>1985.76</v>
      </c>
      <c r="Y317" s="4"/>
      <c r="Z317" s="6"/>
      <c r="AA317" s="5"/>
      <c r="AB317" s="5"/>
      <c r="AC317" s="4"/>
      <c r="AD317" s="6"/>
      <c r="AE317" s="4"/>
      <c r="AF317" s="6"/>
      <c r="AG317" s="5"/>
      <c r="AH317" s="5"/>
      <c r="AI317" s="4"/>
      <c r="AJ317" s="6"/>
      <c r="AK317" s="4"/>
      <c r="AL317" s="6"/>
      <c r="AM317" s="5"/>
      <c r="AN317" s="5"/>
      <c r="AO317" s="4"/>
      <c r="AP317" s="6"/>
      <c r="AQ317" s="4"/>
      <c r="AR317" s="6"/>
      <c r="AS317" s="5"/>
      <c r="AT317" s="5"/>
      <c r="AU317" s="4"/>
      <c r="AV317" s="6"/>
      <c r="AW317" s="4"/>
      <c r="AX317" s="6"/>
      <c r="AY317" s="5"/>
      <c r="AZ317" s="5"/>
      <c r="BA317" s="4"/>
      <c r="BB317" s="6"/>
      <c r="BC317" s="4"/>
      <c r="BD317" s="6"/>
      <c r="BE317" s="5"/>
      <c r="BF317" s="5"/>
      <c r="BG317" s="4"/>
      <c r="BH317" s="6"/>
      <c r="BI317" s="4"/>
      <c r="BJ317" s="6"/>
      <c r="BK317" s="5"/>
      <c r="BL317" s="5"/>
      <c r="BM317" s="4"/>
      <c r="BN317" s="6"/>
      <c r="BO317" s="4"/>
      <c r="BP317" s="6"/>
      <c r="BQ317" s="5"/>
      <c r="BR317" s="5"/>
      <c r="BS317" s="4"/>
      <c r="BT317" s="6"/>
      <c r="BU317" s="4"/>
      <c r="BV317" s="6"/>
      <c r="BW317" s="5"/>
      <c r="BX317" s="5"/>
      <c r="BY317" s="4"/>
      <c r="BZ317" s="6"/>
      <c r="CA317" s="4"/>
      <c r="CB317" s="6"/>
      <c r="CC317" s="5"/>
      <c r="CD317" s="5"/>
      <c r="CE317" s="4"/>
      <c r="CF317" s="6"/>
      <c r="CG317" s="4"/>
      <c r="CH317" s="6"/>
      <c r="CI317" s="5"/>
      <c r="CJ317" s="5"/>
      <c r="CK317" s="4"/>
      <c r="CL317" s="6"/>
      <c r="CM317" s="4"/>
      <c r="CN317" s="6"/>
      <c r="CO317" s="5"/>
      <c r="CP317" s="5"/>
      <c r="CQ317" s="4"/>
      <c r="CR317" s="6"/>
      <c r="CS317" s="4"/>
      <c r="CT317" s="6"/>
      <c r="CU317" s="5"/>
      <c r="CV317" s="5"/>
      <c r="CW317" s="4"/>
      <c r="CX317" s="6"/>
      <c r="CY317" s="4"/>
      <c r="CZ317" s="6"/>
      <c r="DA317" s="5"/>
      <c r="DB317" s="5"/>
      <c r="DC317" s="4"/>
      <c r="DD317" s="6"/>
      <c r="DE317" s="4"/>
      <c r="DF317" s="6"/>
      <c r="DG317" s="5"/>
      <c r="DH317" s="5"/>
      <c r="DI317" s="4"/>
      <c r="DJ317" s="6"/>
      <c r="DK317" s="4"/>
      <c r="DL317" s="6"/>
      <c r="DM317" s="5"/>
      <c r="DN317" s="5"/>
      <c r="DO317" s="4"/>
      <c r="DP317" s="6"/>
      <c r="DQ317" s="4"/>
      <c r="DR317" s="6"/>
      <c r="DS317" s="5"/>
      <c r="DT317" s="5"/>
      <c r="DU317" s="4"/>
      <c r="DV317" s="6"/>
      <c r="DW317" s="4"/>
      <c r="DX317" s="6"/>
      <c r="DY317" s="5"/>
      <c r="DZ317" s="5"/>
      <c r="EA317" s="4"/>
      <c r="EB317" s="6"/>
      <c r="EC317" s="4"/>
      <c r="ED317" s="6"/>
      <c r="EE317" s="5"/>
      <c r="EF317" s="5"/>
      <c r="EG317" s="4"/>
      <c r="EH317" s="6"/>
      <c r="EI317" s="4"/>
      <c r="EJ317" s="6"/>
      <c r="EK317" s="5"/>
      <c r="EL317" s="5"/>
      <c r="EM317" s="4"/>
      <c r="EN317" s="6"/>
      <c r="EO317" s="4"/>
      <c r="EP317" s="6"/>
      <c r="EQ317" s="5"/>
      <c r="ER317" s="5"/>
      <c r="ES317" s="4"/>
      <c r="ET317" s="6"/>
      <c r="EU317" s="4"/>
      <c r="EV317" s="6"/>
      <c r="EW317" s="5"/>
      <c r="EX317" s="5"/>
      <c r="EY317" s="4"/>
      <c r="EZ317" s="6"/>
      <c r="FA317" s="4"/>
      <c r="FB317" s="6"/>
      <c r="FC317" s="5"/>
      <c r="FD317" s="5"/>
      <c r="FE317" s="4"/>
      <c r="FF317" s="6"/>
      <c r="FG317" s="4"/>
      <c r="FH317" s="6"/>
      <c r="FI317" s="5"/>
      <c r="FJ317" s="5"/>
      <c r="FK317" s="4"/>
      <c r="FL317" s="6"/>
      <c r="FM317" s="4"/>
      <c r="FN317" s="6"/>
      <c r="FO317" s="5"/>
      <c r="FP317" s="5"/>
      <c r="FQ317" s="4"/>
      <c r="FR317" s="6"/>
      <c r="FS317" s="4"/>
      <c r="FT317" s="6"/>
      <c r="FU317" s="5"/>
      <c r="FV317" s="5"/>
      <c r="FW317" s="4"/>
      <c r="FX317" s="6"/>
      <c r="FY317" s="4"/>
      <c r="FZ317" s="6"/>
      <c r="GA317" s="5"/>
      <c r="GB317" s="5"/>
      <c r="GC317" s="4"/>
      <c r="GD317" s="6"/>
      <c r="GE317" s="4"/>
      <c r="GF317" s="6"/>
      <c r="GG317" s="5"/>
      <c r="GH317" s="5"/>
      <c r="GI317" s="4"/>
      <c r="GJ317" s="6"/>
      <c r="GK317" s="4"/>
      <c r="GL317" s="6"/>
      <c r="GM317" s="5"/>
      <c r="GN317" s="5"/>
      <c r="GO317" s="4"/>
      <c r="GP317" s="6"/>
      <c r="GQ317" s="4"/>
      <c r="GR317" s="6"/>
      <c r="GS317" s="5"/>
      <c r="GT317" s="5"/>
      <c r="GU317" s="4"/>
      <c r="GV317" s="6"/>
      <c r="GW317" s="4"/>
      <c r="GX317" s="6"/>
      <c r="GY317" s="5"/>
      <c r="GZ317" s="5"/>
      <c r="HA317" s="4"/>
      <c r="HB317" s="6"/>
      <c r="HC317" s="4"/>
      <c r="HD317" s="6"/>
      <c r="HE317" s="5"/>
      <c r="HF317" s="5"/>
      <c r="HG317" s="4"/>
      <c r="HH317" s="6"/>
      <c r="HI317" s="4"/>
      <c r="HJ317" s="6"/>
      <c r="HK317" s="5"/>
      <c r="HL317" s="5"/>
      <c r="HM317" s="4"/>
      <c r="HN317" s="6"/>
      <c r="HO317" s="4"/>
      <c r="HP317" s="6"/>
      <c r="HQ317" s="5"/>
      <c r="HR317" s="5"/>
      <c r="HS317" s="4"/>
      <c r="HT317" s="6"/>
      <c r="HU317" s="4"/>
      <c r="HV317" s="6"/>
      <c r="HW317" s="5"/>
      <c r="HX317" s="5"/>
      <c r="HY317" s="4"/>
      <c r="HZ317" s="6"/>
      <c r="IA317" s="4"/>
      <c r="IB317" s="6"/>
      <c r="IC317" s="5"/>
      <c r="ID317" s="5"/>
      <c r="IE317" s="4"/>
      <c r="IF317" s="6"/>
      <c r="IG317" s="4"/>
      <c r="IH317" s="6"/>
      <c r="II317" s="5"/>
      <c r="IJ317" s="5"/>
      <c r="IK317" s="4"/>
      <c r="IL317" s="6"/>
      <c r="IM317" s="4"/>
      <c r="IN317" s="6"/>
      <c r="IO317" s="5"/>
      <c r="IP317" s="5"/>
      <c r="IQ317" s="4"/>
      <c r="IR317" s="6"/>
      <c r="IS317" s="4"/>
      <c r="IT317" s="6"/>
      <c r="IU317" s="5"/>
      <c r="IV317" s="5"/>
      <c r="IW317" s="4"/>
      <c r="IX317" s="6"/>
      <c r="IY317" s="4"/>
      <c r="IZ317" s="6"/>
      <c r="JA317" s="5"/>
      <c r="JB317" s="5"/>
      <c r="JC317" s="4"/>
      <c r="JD317" s="6"/>
      <c r="JE317" s="4"/>
      <c r="JF317" s="6"/>
      <c r="JG317" s="5"/>
      <c r="JH317" s="5"/>
      <c r="JI317" s="4"/>
      <c r="JJ317" s="6"/>
      <c r="JK317" s="4"/>
      <c r="JL317" s="6"/>
      <c r="JM317" s="5"/>
      <c r="JN317" s="5"/>
      <c r="JO317" s="4"/>
      <c r="JP317" s="6"/>
      <c r="JQ317" s="4"/>
      <c r="JR317" s="6"/>
      <c r="JS317" s="5"/>
      <c r="JT317" s="5"/>
      <c r="JU317" s="4"/>
      <c r="JV317" s="6"/>
      <c r="JW317" s="4"/>
      <c r="JX317" s="6"/>
      <c r="JY317" s="5"/>
      <c r="JZ317" s="5"/>
      <c r="KA317" s="4"/>
      <c r="KB317" s="6"/>
      <c r="KC317" s="4"/>
      <c r="KD317" s="6"/>
      <c r="KE317" s="5"/>
      <c r="KF317" s="5"/>
      <c r="KG317" s="4"/>
      <c r="KH317" s="6"/>
      <c r="KI317" s="4"/>
      <c r="KJ317" s="6"/>
      <c r="KK317" s="5"/>
      <c r="KL317" s="5"/>
    </row>
    <row r="318">
      <c r="A318" s="3" t="s">
        <v>85</v>
      </c>
      <c r="B318" s="3" t="s">
        <v>587</v>
      </c>
      <c r="C318" s="3" t="s">
        <v>586</v>
      </c>
      <c r="D318" s="3" t="s">
        <v>649</v>
      </c>
      <c r="E318" s="3" t="s">
        <v>651</v>
      </c>
      <c r="F318" s="3" t="s">
        <v>651</v>
      </c>
      <c r="G318" s="3" t="s">
        <v>651</v>
      </c>
      <c r="H318" s="3" t="s">
        <v>104</v>
      </c>
      <c r="I318" s="4"/>
      <c r="J318" s="4">
        <f>=ROUNDDOWN({0},0)</f>
      </c>
      <c r="K318" s="4"/>
      <c r="L318" s="5">
        <v>1</v>
      </c>
      <c r="M318" s="4"/>
      <c r="N318" s="4">
        <f>=ROUNDDOWN({0},0)</f>
      </c>
      <c r="O318" s="4"/>
      <c r="P318" s="5"/>
      <c r="Q318" s="4">
        <v>123</v>
      </c>
      <c r="R318" s="6">
        <v>1971.93</v>
      </c>
      <c r="S318" s="4"/>
      <c r="T318" s="6"/>
      <c r="U318" s="5"/>
      <c r="V318" s="5"/>
      <c r="W318" s="4">
        <v>123</v>
      </c>
      <c r="X318" s="6">
        <v>1971.93</v>
      </c>
      <c r="Y318" s="4"/>
      <c r="Z318" s="6"/>
      <c r="AA318" s="5"/>
      <c r="AB318" s="5"/>
      <c r="AC318" s="4"/>
      <c r="AD318" s="6"/>
      <c r="AE318" s="4"/>
      <c r="AF318" s="6"/>
      <c r="AG318" s="5"/>
      <c r="AH318" s="5"/>
      <c r="AI318" s="4"/>
      <c r="AJ318" s="6"/>
      <c r="AK318" s="4"/>
      <c r="AL318" s="6"/>
      <c r="AM318" s="5"/>
      <c r="AN318" s="5"/>
      <c r="AO318" s="4"/>
      <c r="AP318" s="6"/>
      <c r="AQ318" s="4"/>
      <c r="AR318" s="6"/>
      <c r="AS318" s="5"/>
      <c r="AT318" s="5"/>
      <c r="AU318" s="4"/>
      <c r="AV318" s="6"/>
      <c r="AW318" s="4"/>
      <c r="AX318" s="6"/>
      <c r="AY318" s="5"/>
      <c r="AZ318" s="5"/>
      <c r="BA318" s="4"/>
      <c r="BB318" s="6"/>
      <c r="BC318" s="4"/>
      <c r="BD318" s="6"/>
      <c r="BE318" s="5"/>
      <c r="BF318" s="5"/>
      <c r="BG318" s="4"/>
      <c r="BH318" s="6"/>
      <c r="BI318" s="4"/>
      <c r="BJ318" s="6"/>
      <c r="BK318" s="5"/>
      <c r="BL318" s="5"/>
      <c r="BM318" s="4"/>
      <c r="BN318" s="6"/>
      <c r="BO318" s="4"/>
      <c r="BP318" s="6"/>
      <c r="BQ318" s="5"/>
      <c r="BR318" s="5"/>
      <c r="BS318" s="4"/>
      <c r="BT318" s="6"/>
      <c r="BU318" s="4"/>
      <c r="BV318" s="6"/>
      <c r="BW318" s="5"/>
      <c r="BX318" s="5"/>
      <c r="BY318" s="4"/>
      <c r="BZ318" s="6"/>
      <c r="CA318" s="4"/>
      <c r="CB318" s="6"/>
      <c r="CC318" s="5"/>
      <c r="CD318" s="5"/>
      <c r="CE318" s="4"/>
      <c r="CF318" s="6"/>
      <c r="CG318" s="4"/>
      <c r="CH318" s="6"/>
      <c r="CI318" s="5"/>
      <c r="CJ318" s="5"/>
      <c r="CK318" s="4"/>
      <c r="CL318" s="6"/>
      <c r="CM318" s="4"/>
      <c r="CN318" s="6"/>
      <c r="CO318" s="5"/>
      <c r="CP318" s="5"/>
      <c r="CQ318" s="4"/>
      <c r="CR318" s="6"/>
      <c r="CS318" s="4"/>
      <c r="CT318" s="6"/>
      <c r="CU318" s="5"/>
      <c r="CV318" s="5"/>
      <c r="CW318" s="4"/>
      <c r="CX318" s="6"/>
      <c r="CY318" s="4"/>
      <c r="CZ318" s="6"/>
      <c r="DA318" s="5"/>
      <c r="DB318" s="5"/>
      <c r="DC318" s="4"/>
      <c r="DD318" s="6"/>
      <c r="DE318" s="4"/>
      <c r="DF318" s="6"/>
      <c r="DG318" s="5"/>
      <c r="DH318" s="5"/>
      <c r="DI318" s="4"/>
      <c r="DJ318" s="6"/>
      <c r="DK318" s="4"/>
      <c r="DL318" s="6"/>
      <c r="DM318" s="5"/>
      <c r="DN318" s="5"/>
      <c r="DO318" s="4"/>
      <c r="DP318" s="6"/>
      <c r="DQ318" s="4"/>
      <c r="DR318" s="6"/>
      <c r="DS318" s="5"/>
      <c r="DT318" s="5"/>
      <c r="DU318" s="4"/>
      <c r="DV318" s="6"/>
      <c r="DW318" s="4"/>
      <c r="DX318" s="6"/>
      <c r="DY318" s="5"/>
      <c r="DZ318" s="5"/>
      <c r="EA318" s="4"/>
      <c r="EB318" s="6"/>
      <c r="EC318" s="4"/>
      <c r="ED318" s="6"/>
      <c r="EE318" s="5"/>
      <c r="EF318" s="5"/>
      <c r="EG318" s="4"/>
      <c r="EH318" s="6"/>
      <c r="EI318" s="4"/>
      <c r="EJ318" s="6"/>
      <c r="EK318" s="5"/>
      <c r="EL318" s="5"/>
      <c r="EM318" s="4"/>
      <c r="EN318" s="6"/>
      <c r="EO318" s="4"/>
      <c r="EP318" s="6"/>
      <c r="EQ318" s="5"/>
      <c r="ER318" s="5"/>
      <c r="ES318" s="4"/>
      <c r="ET318" s="6"/>
      <c r="EU318" s="4"/>
      <c r="EV318" s="6"/>
      <c r="EW318" s="5"/>
      <c r="EX318" s="5"/>
      <c r="EY318" s="4"/>
      <c r="EZ318" s="6"/>
      <c r="FA318" s="4"/>
      <c r="FB318" s="6"/>
      <c r="FC318" s="5"/>
      <c r="FD318" s="5"/>
      <c r="FE318" s="4"/>
      <c r="FF318" s="6"/>
      <c r="FG318" s="4"/>
      <c r="FH318" s="6"/>
      <c r="FI318" s="5"/>
      <c r="FJ318" s="5"/>
      <c r="FK318" s="4"/>
      <c r="FL318" s="6"/>
      <c r="FM318" s="4"/>
      <c r="FN318" s="6"/>
      <c r="FO318" s="5"/>
      <c r="FP318" s="5"/>
      <c r="FQ318" s="4"/>
      <c r="FR318" s="6"/>
      <c r="FS318" s="4"/>
      <c r="FT318" s="6"/>
      <c r="FU318" s="5"/>
      <c r="FV318" s="5"/>
      <c r="FW318" s="4"/>
      <c r="FX318" s="6"/>
      <c r="FY318" s="4"/>
      <c r="FZ318" s="6"/>
      <c r="GA318" s="5"/>
      <c r="GB318" s="5"/>
      <c r="GC318" s="4"/>
      <c r="GD318" s="6"/>
      <c r="GE318" s="4"/>
      <c r="GF318" s="6"/>
      <c r="GG318" s="5"/>
      <c r="GH318" s="5"/>
      <c r="GI318" s="4"/>
      <c r="GJ318" s="6"/>
      <c r="GK318" s="4"/>
      <c r="GL318" s="6"/>
      <c r="GM318" s="5"/>
      <c r="GN318" s="5"/>
      <c r="GO318" s="4"/>
      <c r="GP318" s="6"/>
      <c r="GQ318" s="4"/>
      <c r="GR318" s="6"/>
      <c r="GS318" s="5"/>
      <c r="GT318" s="5"/>
      <c r="GU318" s="4"/>
      <c r="GV318" s="6"/>
      <c r="GW318" s="4"/>
      <c r="GX318" s="6"/>
      <c r="GY318" s="5"/>
      <c r="GZ318" s="5"/>
      <c r="HA318" s="4"/>
      <c r="HB318" s="6"/>
      <c r="HC318" s="4"/>
      <c r="HD318" s="6"/>
      <c r="HE318" s="5"/>
      <c r="HF318" s="5"/>
      <c r="HG318" s="4"/>
      <c r="HH318" s="6"/>
      <c r="HI318" s="4"/>
      <c r="HJ318" s="6"/>
      <c r="HK318" s="5"/>
      <c r="HL318" s="5"/>
      <c r="HM318" s="4"/>
      <c r="HN318" s="6"/>
      <c r="HO318" s="4"/>
      <c r="HP318" s="6"/>
      <c r="HQ318" s="5"/>
      <c r="HR318" s="5"/>
      <c r="HS318" s="4"/>
      <c r="HT318" s="6"/>
      <c r="HU318" s="4"/>
      <c r="HV318" s="6"/>
      <c r="HW318" s="5"/>
      <c r="HX318" s="5"/>
      <c r="HY318" s="4"/>
      <c r="HZ318" s="6"/>
      <c r="IA318" s="4"/>
      <c r="IB318" s="6"/>
      <c r="IC318" s="5"/>
      <c r="ID318" s="5"/>
      <c r="IE318" s="4"/>
      <c r="IF318" s="6"/>
      <c r="IG318" s="4"/>
      <c r="IH318" s="6"/>
      <c r="II318" s="5"/>
      <c r="IJ318" s="5"/>
      <c r="IK318" s="4"/>
      <c r="IL318" s="6"/>
      <c r="IM318" s="4"/>
      <c r="IN318" s="6"/>
      <c r="IO318" s="5"/>
      <c r="IP318" s="5"/>
      <c r="IQ318" s="4"/>
      <c r="IR318" s="6"/>
      <c r="IS318" s="4"/>
      <c r="IT318" s="6"/>
      <c r="IU318" s="5"/>
      <c r="IV318" s="5"/>
      <c r="IW318" s="4"/>
      <c r="IX318" s="6"/>
      <c r="IY318" s="4"/>
      <c r="IZ318" s="6"/>
      <c r="JA318" s="5"/>
      <c r="JB318" s="5"/>
      <c r="JC318" s="4"/>
      <c r="JD318" s="6"/>
      <c r="JE318" s="4"/>
      <c r="JF318" s="6"/>
      <c r="JG318" s="5"/>
      <c r="JH318" s="5"/>
      <c r="JI318" s="4"/>
      <c r="JJ318" s="6"/>
      <c r="JK318" s="4"/>
      <c r="JL318" s="6"/>
      <c r="JM318" s="5"/>
      <c r="JN318" s="5"/>
      <c r="JO318" s="4"/>
      <c r="JP318" s="6"/>
      <c r="JQ318" s="4"/>
      <c r="JR318" s="6"/>
      <c r="JS318" s="5"/>
      <c r="JT318" s="5"/>
      <c r="JU318" s="4"/>
      <c r="JV318" s="6"/>
      <c r="JW318" s="4"/>
      <c r="JX318" s="6"/>
      <c r="JY318" s="5"/>
      <c r="JZ318" s="5"/>
      <c r="KA318" s="4"/>
      <c r="KB318" s="6"/>
      <c r="KC318" s="4"/>
      <c r="KD318" s="6"/>
      <c r="KE318" s="5"/>
      <c r="KF318" s="5"/>
      <c r="KG318" s="4"/>
      <c r="KH318" s="6"/>
      <c r="KI318" s="4"/>
      <c r="KJ318" s="6"/>
      <c r="KK318" s="5"/>
      <c r="KL318" s="5"/>
    </row>
    <row r="319">
      <c r="A319" s="3" t="s">
        <v>85</v>
      </c>
      <c r="B319" s="3" t="s">
        <v>587</v>
      </c>
      <c r="C319" s="3" t="s">
        <v>586</v>
      </c>
      <c r="D319" s="3" t="s">
        <v>649</v>
      </c>
      <c r="E319" s="3" t="s">
        <v>652</v>
      </c>
      <c r="F319" s="3" t="s">
        <v>104</v>
      </c>
      <c r="G319" s="3" t="s">
        <v>104</v>
      </c>
      <c r="H319" s="3" t="s">
        <v>104</v>
      </c>
      <c r="I319" s="4"/>
      <c r="J319" s="4">
        <f>=ROUNDDOWN({0},0)</f>
      </c>
      <c r="K319" s="4"/>
      <c r="L319" s="5">
        <v>1</v>
      </c>
      <c r="M319" s="4"/>
      <c r="N319" s="4">
        <f>=ROUNDDOWN({0},0)</f>
      </c>
      <c r="O319" s="4"/>
      <c r="P319" s="5"/>
      <c r="Q319" s="4">
        <v>71</v>
      </c>
      <c r="R319" s="6">
        <v>1146.49</v>
      </c>
      <c r="S319" s="4"/>
      <c r="T319" s="6"/>
      <c r="U319" s="5"/>
      <c r="V319" s="5"/>
      <c r="W319" s="4">
        <v>71</v>
      </c>
      <c r="X319" s="6">
        <v>1146.49</v>
      </c>
      <c r="Y319" s="4"/>
      <c r="Z319" s="6"/>
      <c r="AA319" s="5"/>
      <c r="AB319" s="5"/>
      <c r="AC319" s="4"/>
      <c r="AD319" s="6"/>
      <c r="AE319" s="4"/>
      <c r="AF319" s="6"/>
      <c r="AG319" s="5"/>
      <c r="AH319" s="5"/>
      <c r="AI319" s="4"/>
      <c r="AJ319" s="6"/>
      <c r="AK319" s="4"/>
      <c r="AL319" s="6"/>
      <c r="AM319" s="5"/>
      <c r="AN319" s="5"/>
      <c r="AO319" s="4"/>
      <c r="AP319" s="6"/>
      <c r="AQ319" s="4"/>
      <c r="AR319" s="6"/>
      <c r="AS319" s="5"/>
      <c r="AT319" s="5"/>
      <c r="AU319" s="4"/>
      <c r="AV319" s="6"/>
      <c r="AW319" s="4"/>
      <c r="AX319" s="6"/>
      <c r="AY319" s="5"/>
      <c r="AZ319" s="5"/>
      <c r="BA319" s="4"/>
      <c r="BB319" s="6"/>
      <c r="BC319" s="4"/>
      <c r="BD319" s="6"/>
      <c r="BE319" s="5"/>
      <c r="BF319" s="5"/>
      <c r="BG319" s="4"/>
      <c r="BH319" s="6"/>
      <c r="BI319" s="4"/>
      <c r="BJ319" s="6"/>
      <c r="BK319" s="5"/>
      <c r="BL319" s="5"/>
      <c r="BM319" s="4"/>
      <c r="BN319" s="6"/>
      <c r="BO319" s="4"/>
      <c r="BP319" s="6"/>
      <c r="BQ319" s="5"/>
      <c r="BR319" s="5"/>
      <c r="BS319" s="4"/>
      <c r="BT319" s="6"/>
      <c r="BU319" s="4"/>
      <c r="BV319" s="6"/>
      <c r="BW319" s="5"/>
      <c r="BX319" s="5"/>
      <c r="BY319" s="4"/>
      <c r="BZ319" s="6"/>
      <c r="CA319" s="4"/>
      <c r="CB319" s="6"/>
      <c r="CC319" s="5"/>
      <c r="CD319" s="5"/>
      <c r="CE319" s="4"/>
      <c r="CF319" s="6"/>
      <c r="CG319" s="4"/>
      <c r="CH319" s="6"/>
      <c r="CI319" s="5"/>
      <c r="CJ319" s="5"/>
      <c r="CK319" s="4"/>
      <c r="CL319" s="6"/>
      <c r="CM319" s="4"/>
      <c r="CN319" s="6"/>
      <c r="CO319" s="5"/>
      <c r="CP319" s="5"/>
      <c r="CQ319" s="4"/>
      <c r="CR319" s="6"/>
      <c r="CS319" s="4"/>
      <c r="CT319" s="6"/>
      <c r="CU319" s="5"/>
      <c r="CV319" s="5"/>
      <c r="CW319" s="4"/>
      <c r="CX319" s="6"/>
      <c r="CY319" s="4"/>
      <c r="CZ319" s="6"/>
      <c r="DA319" s="5"/>
      <c r="DB319" s="5"/>
      <c r="DC319" s="4"/>
      <c r="DD319" s="6"/>
      <c r="DE319" s="4"/>
      <c r="DF319" s="6"/>
      <c r="DG319" s="5"/>
      <c r="DH319" s="5"/>
      <c r="DI319" s="4"/>
      <c r="DJ319" s="6"/>
      <c r="DK319" s="4"/>
      <c r="DL319" s="6"/>
      <c r="DM319" s="5"/>
      <c r="DN319" s="5"/>
      <c r="DO319" s="4"/>
      <c r="DP319" s="6"/>
      <c r="DQ319" s="4"/>
      <c r="DR319" s="6"/>
      <c r="DS319" s="5"/>
      <c r="DT319" s="5"/>
      <c r="DU319" s="4"/>
      <c r="DV319" s="6"/>
      <c r="DW319" s="4"/>
      <c r="DX319" s="6"/>
      <c r="DY319" s="5"/>
      <c r="DZ319" s="5"/>
      <c r="EA319" s="4"/>
      <c r="EB319" s="6"/>
      <c r="EC319" s="4"/>
      <c r="ED319" s="6"/>
      <c r="EE319" s="5"/>
      <c r="EF319" s="5"/>
      <c r="EG319" s="4"/>
      <c r="EH319" s="6"/>
      <c r="EI319" s="4"/>
      <c r="EJ319" s="6"/>
      <c r="EK319" s="5"/>
      <c r="EL319" s="5"/>
      <c r="EM319" s="4"/>
      <c r="EN319" s="6"/>
      <c r="EO319" s="4"/>
      <c r="EP319" s="6"/>
      <c r="EQ319" s="5"/>
      <c r="ER319" s="5"/>
      <c r="ES319" s="4"/>
      <c r="ET319" s="6"/>
      <c r="EU319" s="4"/>
      <c r="EV319" s="6"/>
      <c r="EW319" s="5"/>
      <c r="EX319" s="5"/>
      <c r="EY319" s="4"/>
      <c r="EZ319" s="6"/>
      <c r="FA319" s="4"/>
      <c r="FB319" s="6"/>
      <c r="FC319" s="5"/>
      <c r="FD319" s="5"/>
      <c r="FE319" s="4"/>
      <c r="FF319" s="6"/>
      <c r="FG319" s="4"/>
      <c r="FH319" s="6"/>
      <c r="FI319" s="5"/>
      <c r="FJ319" s="5"/>
      <c r="FK319" s="4"/>
      <c r="FL319" s="6"/>
      <c r="FM319" s="4"/>
      <c r="FN319" s="6"/>
      <c r="FO319" s="5"/>
      <c r="FP319" s="5"/>
      <c r="FQ319" s="4"/>
      <c r="FR319" s="6"/>
      <c r="FS319" s="4"/>
      <c r="FT319" s="6"/>
      <c r="FU319" s="5"/>
      <c r="FV319" s="5"/>
      <c r="FW319" s="4"/>
      <c r="FX319" s="6"/>
      <c r="FY319" s="4"/>
      <c r="FZ319" s="6"/>
      <c r="GA319" s="5"/>
      <c r="GB319" s="5"/>
      <c r="GC319" s="4"/>
      <c r="GD319" s="6"/>
      <c r="GE319" s="4"/>
      <c r="GF319" s="6"/>
      <c r="GG319" s="5"/>
      <c r="GH319" s="5"/>
      <c r="GI319" s="4"/>
      <c r="GJ319" s="6"/>
      <c r="GK319" s="4"/>
      <c r="GL319" s="6"/>
      <c r="GM319" s="5"/>
      <c r="GN319" s="5"/>
      <c r="GO319" s="4"/>
      <c r="GP319" s="6"/>
      <c r="GQ319" s="4"/>
      <c r="GR319" s="6"/>
      <c r="GS319" s="5"/>
      <c r="GT319" s="5"/>
      <c r="GU319" s="4"/>
      <c r="GV319" s="6"/>
      <c r="GW319" s="4"/>
      <c r="GX319" s="6"/>
      <c r="GY319" s="5"/>
      <c r="GZ319" s="5"/>
      <c r="HA319" s="4"/>
      <c r="HB319" s="6"/>
      <c r="HC319" s="4"/>
      <c r="HD319" s="6"/>
      <c r="HE319" s="5"/>
      <c r="HF319" s="5"/>
      <c r="HG319" s="4"/>
      <c r="HH319" s="6"/>
      <c r="HI319" s="4"/>
      <c r="HJ319" s="6"/>
      <c r="HK319" s="5"/>
      <c r="HL319" s="5"/>
      <c r="HM319" s="4"/>
      <c r="HN319" s="6"/>
      <c r="HO319" s="4"/>
      <c r="HP319" s="6"/>
      <c r="HQ319" s="5"/>
      <c r="HR319" s="5"/>
      <c r="HS319" s="4"/>
      <c r="HT319" s="6"/>
      <c r="HU319" s="4"/>
      <c r="HV319" s="6"/>
      <c r="HW319" s="5"/>
      <c r="HX319" s="5"/>
      <c r="HY319" s="4"/>
      <c r="HZ319" s="6"/>
      <c r="IA319" s="4"/>
      <c r="IB319" s="6"/>
      <c r="IC319" s="5"/>
      <c r="ID319" s="5"/>
      <c r="IE319" s="4"/>
      <c r="IF319" s="6"/>
      <c r="IG319" s="4"/>
      <c r="IH319" s="6"/>
      <c r="II319" s="5"/>
      <c r="IJ319" s="5"/>
      <c r="IK319" s="4"/>
      <c r="IL319" s="6"/>
      <c r="IM319" s="4"/>
      <c r="IN319" s="6"/>
      <c r="IO319" s="5"/>
      <c r="IP319" s="5"/>
      <c r="IQ319" s="4"/>
      <c r="IR319" s="6"/>
      <c r="IS319" s="4"/>
      <c r="IT319" s="6"/>
      <c r="IU319" s="5"/>
      <c r="IV319" s="5"/>
      <c r="IW319" s="4"/>
      <c r="IX319" s="6"/>
      <c r="IY319" s="4"/>
      <c r="IZ319" s="6"/>
      <c r="JA319" s="5"/>
      <c r="JB319" s="5"/>
      <c r="JC319" s="4"/>
      <c r="JD319" s="6"/>
      <c r="JE319" s="4"/>
      <c r="JF319" s="6"/>
      <c r="JG319" s="5"/>
      <c r="JH319" s="5"/>
      <c r="JI319" s="4"/>
      <c r="JJ319" s="6"/>
      <c r="JK319" s="4"/>
      <c r="JL319" s="6"/>
      <c r="JM319" s="5"/>
      <c r="JN319" s="5"/>
      <c r="JO319" s="4"/>
      <c r="JP319" s="6"/>
      <c r="JQ319" s="4"/>
      <c r="JR319" s="6"/>
      <c r="JS319" s="5"/>
      <c r="JT319" s="5"/>
      <c r="JU319" s="4"/>
      <c r="JV319" s="6"/>
      <c r="JW319" s="4"/>
      <c r="JX319" s="6"/>
      <c r="JY319" s="5"/>
      <c r="JZ319" s="5"/>
      <c r="KA319" s="4"/>
      <c r="KB319" s="6"/>
      <c r="KC319" s="4"/>
      <c r="KD319" s="6"/>
      <c r="KE319" s="5"/>
      <c r="KF319" s="5"/>
      <c r="KG319" s="4"/>
      <c r="KH319" s="6"/>
      <c r="KI319" s="4"/>
      <c r="KJ319" s="6"/>
      <c r="KK319" s="5"/>
      <c r="KL319" s="5"/>
    </row>
    <row r="320">
      <c r="A320" s="3" t="s">
        <v>85</v>
      </c>
      <c r="B320" s="3" t="s">
        <v>587</v>
      </c>
      <c r="C320" s="3" t="s">
        <v>586</v>
      </c>
      <c r="D320" s="3" t="s">
        <v>649</v>
      </c>
      <c r="E320" s="3" t="s">
        <v>653</v>
      </c>
      <c r="F320" s="3" t="s">
        <v>104</v>
      </c>
      <c r="G320" s="3" t="s">
        <v>104</v>
      </c>
      <c r="H320" s="3" t="s">
        <v>104</v>
      </c>
      <c r="I320" s="4"/>
      <c r="J320" s="4">
        <f>=ROUNDDOWN({0},0)</f>
      </c>
      <c r="K320" s="4"/>
      <c r="L320" s="5">
        <v>1</v>
      </c>
      <c r="M320" s="4"/>
      <c r="N320" s="4">
        <f>=ROUNDDOWN({0},0)</f>
      </c>
      <c r="O320" s="4"/>
      <c r="P320" s="5"/>
      <c r="Q320" s="4">
        <v>65</v>
      </c>
      <c r="R320" s="6">
        <v>1048.93</v>
      </c>
      <c r="S320" s="4"/>
      <c r="T320" s="6"/>
      <c r="U320" s="5"/>
      <c r="V320" s="5"/>
      <c r="W320" s="4">
        <v>65</v>
      </c>
      <c r="X320" s="6">
        <v>1048.93</v>
      </c>
      <c r="Y320" s="4"/>
      <c r="Z320" s="6"/>
      <c r="AA320" s="5"/>
      <c r="AB320" s="5"/>
      <c r="AC320" s="4"/>
      <c r="AD320" s="6"/>
      <c r="AE320" s="4"/>
      <c r="AF320" s="6"/>
      <c r="AG320" s="5"/>
      <c r="AH320" s="5"/>
      <c r="AI320" s="4"/>
      <c r="AJ320" s="6"/>
      <c r="AK320" s="4"/>
      <c r="AL320" s="6"/>
      <c r="AM320" s="5"/>
      <c r="AN320" s="5"/>
      <c r="AO320" s="4"/>
      <c r="AP320" s="6"/>
      <c r="AQ320" s="4"/>
      <c r="AR320" s="6"/>
      <c r="AS320" s="5"/>
      <c r="AT320" s="5"/>
      <c r="AU320" s="4"/>
      <c r="AV320" s="6"/>
      <c r="AW320" s="4"/>
      <c r="AX320" s="6"/>
      <c r="AY320" s="5"/>
      <c r="AZ320" s="5"/>
      <c r="BA320" s="4"/>
      <c r="BB320" s="6"/>
      <c r="BC320" s="4"/>
      <c r="BD320" s="6"/>
      <c r="BE320" s="5"/>
      <c r="BF320" s="5"/>
      <c r="BG320" s="4"/>
      <c r="BH320" s="6"/>
      <c r="BI320" s="4"/>
      <c r="BJ320" s="6"/>
      <c r="BK320" s="5"/>
      <c r="BL320" s="5"/>
      <c r="BM320" s="4"/>
      <c r="BN320" s="6"/>
      <c r="BO320" s="4"/>
      <c r="BP320" s="6"/>
      <c r="BQ320" s="5"/>
      <c r="BR320" s="5"/>
      <c r="BS320" s="4"/>
      <c r="BT320" s="6"/>
      <c r="BU320" s="4"/>
      <c r="BV320" s="6"/>
      <c r="BW320" s="5"/>
      <c r="BX320" s="5"/>
      <c r="BY320" s="4"/>
      <c r="BZ320" s="6"/>
      <c r="CA320" s="4"/>
      <c r="CB320" s="6"/>
      <c r="CC320" s="5"/>
      <c r="CD320" s="5"/>
      <c r="CE320" s="4"/>
      <c r="CF320" s="6"/>
      <c r="CG320" s="4"/>
      <c r="CH320" s="6"/>
      <c r="CI320" s="5"/>
      <c r="CJ320" s="5"/>
      <c r="CK320" s="4"/>
      <c r="CL320" s="6"/>
      <c r="CM320" s="4"/>
      <c r="CN320" s="6"/>
      <c r="CO320" s="5"/>
      <c r="CP320" s="5"/>
      <c r="CQ320" s="4"/>
      <c r="CR320" s="6"/>
      <c r="CS320" s="4"/>
      <c r="CT320" s="6"/>
      <c r="CU320" s="5"/>
      <c r="CV320" s="5"/>
      <c r="CW320" s="4"/>
      <c r="CX320" s="6"/>
      <c r="CY320" s="4"/>
      <c r="CZ320" s="6"/>
      <c r="DA320" s="5"/>
      <c r="DB320" s="5"/>
      <c r="DC320" s="4"/>
      <c r="DD320" s="6"/>
      <c r="DE320" s="4"/>
      <c r="DF320" s="6"/>
      <c r="DG320" s="5"/>
      <c r="DH320" s="5"/>
      <c r="DI320" s="4"/>
      <c r="DJ320" s="6"/>
      <c r="DK320" s="4"/>
      <c r="DL320" s="6"/>
      <c r="DM320" s="5"/>
      <c r="DN320" s="5"/>
      <c r="DO320" s="4"/>
      <c r="DP320" s="6"/>
      <c r="DQ320" s="4"/>
      <c r="DR320" s="6"/>
      <c r="DS320" s="5"/>
      <c r="DT320" s="5"/>
      <c r="DU320" s="4"/>
      <c r="DV320" s="6"/>
      <c r="DW320" s="4"/>
      <c r="DX320" s="6"/>
      <c r="DY320" s="5"/>
      <c r="DZ320" s="5"/>
      <c r="EA320" s="4"/>
      <c r="EB320" s="6"/>
      <c r="EC320" s="4"/>
      <c r="ED320" s="6"/>
      <c r="EE320" s="5"/>
      <c r="EF320" s="5"/>
      <c r="EG320" s="4"/>
      <c r="EH320" s="6"/>
      <c r="EI320" s="4"/>
      <c r="EJ320" s="6"/>
      <c r="EK320" s="5"/>
      <c r="EL320" s="5"/>
      <c r="EM320" s="4"/>
      <c r="EN320" s="6"/>
      <c r="EO320" s="4"/>
      <c r="EP320" s="6"/>
      <c r="EQ320" s="5"/>
      <c r="ER320" s="5"/>
      <c r="ES320" s="4"/>
      <c r="ET320" s="6"/>
      <c r="EU320" s="4"/>
      <c r="EV320" s="6"/>
      <c r="EW320" s="5"/>
      <c r="EX320" s="5"/>
      <c r="EY320" s="4"/>
      <c r="EZ320" s="6"/>
      <c r="FA320" s="4"/>
      <c r="FB320" s="6"/>
      <c r="FC320" s="5"/>
      <c r="FD320" s="5"/>
      <c r="FE320" s="4"/>
      <c r="FF320" s="6"/>
      <c r="FG320" s="4"/>
      <c r="FH320" s="6"/>
      <c r="FI320" s="5"/>
      <c r="FJ320" s="5"/>
      <c r="FK320" s="4"/>
      <c r="FL320" s="6"/>
      <c r="FM320" s="4"/>
      <c r="FN320" s="6"/>
      <c r="FO320" s="5"/>
      <c r="FP320" s="5"/>
      <c r="FQ320" s="4"/>
      <c r="FR320" s="6"/>
      <c r="FS320" s="4"/>
      <c r="FT320" s="6"/>
      <c r="FU320" s="5"/>
      <c r="FV320" s="5"/>
      <c r="FW320" s="4"/>
      <c r="FX320" s="6"/>
      <c r="FY320" s="4"/>
      <c r="FZ320" s="6"/>
      <c r="GA320" s="5"/>
      <c r="GB320" s="5"/>
      <c r="GC320" s="4"/>
      <c r="GD320" s="6"/>
      <c r="GE320" s="4"/>
      <c r="GF320" s="6"/>
      <c r="GG320" s="5"/>
      <c r="GH320" s="5"/>
      <c r="GI320" s="4"/>
      <c r="GJ320" s="6"/>
      <c r="GK320" s="4"/>
      <c r="GL320" s="6"/>
      <c r="GM320" s="5"/>
      <c r="GN320" s="5"/>
      <c r="GO320" s="4"/>
      <c r="GP320" s="6"/>
      <c r="GQ320" s="4"/>
      <c r="GR320" s="6"/>
      <c r="GS320" s="5"/>
      <c r="GT320" s="5"/>
      <c r="GU320" s="4"/>
      <c r="GV320" s="6"/>
      <c r="GW320" s="4"/>
      <c r="GX320" s="6"/>
      <c r="GY320" s="5"/>
      <c r="GZ320" s="5"/>
      <c r="HA320" s="4"/>
      <c r="HB320" s="6"/>
      <c r="HC320" s="4"/>
      <c r="HD320" s="6"/>
      <c r="HE320" s="5"/>
      <c r="HF320" s="5"/>
      <c r="HG320" s="4"/>
      <c r="HH320" s="6"/>
      <c r="HI320" s="4"/>
      <c r="HJ320" s="6"/>
      <c r="HK320" s="5"/>
      <c r="HL320" s="5"/>
      <c r="HM320" s="4"/>
      <c r="HN320" s="6"/>
      <c r="HO320" s="4"/>
      <c r="HP320" s="6"/>
      <c r="HQ320" s="5"/>
      <c r="HR320" s="5"/>
      <c r="HS320" s="4"/>
      <c r="HT320" s="6"/>
      <c r="HU320" s="4"/>
      <c r="HV320" s="6"/>
      <c r="HW320" s="5"/>
      <c r="HX320" s="5"/>
      <c r="HY320" s="4"/>
      <c r="HZ320" s="6"/>
      <c r="IA320" s="4"/>
      <c r="IB320" s="6"/>
      <c r="IC320" s="5"/>
      <c r="ID320" s="5"/>
      <c r="IE320" s="4"/>
      <c r="IF320" s="6"/>
      <c r="IG320" s="4"/>
      <c r="IH320" s="6"/>
      <c r="II320" s="5"/>
      <c r="IJ320" s="5"/>
      <c r="IK320" s="4"/>
      <c r="IL320" s="6"/>
      <c r="IM320" s="4"/>
      <c r="IN320" s="6"/>
      <c r="IO320" s="5"/>
      <c r="IP320" s="5"/>
      <c r="IQ320" s="4"/>
      <c r="IR320" s="6"/>
      <c r="IS320" s="4"/>
      <c r="IT320" s="6"/>
      <c r="IU320" s="5"/>
      <c r="IV320" s="5"/>
      <c r="IW320" s="4"/>
      <c r="IX320" s="6"/>
      <c r="IY320" s="4"/>
      <c r="IZ320" s="6"/>
      <c r="JA320" s="5"/>
      <c r="JB320" s="5"/>
      <c r="JC320" s="4"/>
      <c r="JD320" s="6"/>
      <c r="JE320" s="4"/>
      <c r="JF320" s="6"/>
      <c r="JG320" s="5"/>
      <c r="JH320" s="5"/>
      <c r="JI320" s="4"/>
      <c r="JJ320" s="6"/>
      <c r="JK320" s="4"/>
      <c r="JL320" s="6"/>
      <c r="JM320" s="5"/>
      <c r="JN320" s="5"/>
      <c r="JO320" s="4"/>
      <c r="JP320" s="6"/>
      <c r="JQ320" s="4"/>
      <c r="JR320" s="6"/>
      <c r="JS320" s="5"/>
      <c r="JT320" s="5"/>
      <c r="JU320" s="4"/>
      <c r="JV320" s="6"/>
      <c r="JW320" s="4"/>
      <c r="JX320" s="6"/>
      <c r="JY320" s="5"/>
      <c r="JZ320" s="5"/>
      <c r="KA320" s="4"/>
      <c r="KB320" s="6"/>
      <c r="KC320" s="4"/>
      <c r="KD320" s="6"/>
      <c r="KE320" s="5"/>
      <c r="KF320" s="5"/>
      <c r="KG320" s="4"/>
      <c r="KH320" s="6"/>
      <c r="KI320" s="4"/>
      <c r="KJ320" s="6"/>
      <c r="KK320" s="5"/>
      <c r="KL320" s="5"/>
    </row>
    <row r="321">
      <c r="A321" s="3" t="s">
        <v>85</v>
      </c>
      <c r="B321" s="3" t="s">
        <v>587</v>
      </c>
      <c r="C321" s="3" t="s">
        <v>586</v>
      </c>
      <c r="D321" s="3" t="s">
        <v>649</v>
      </c>
      <c r="E321" s="3" t="s">
        <v>654</v>
      </c>
      <c r="F321" s="3" t="s">
        <v>104</v>
      </c>
      <c r="G321" s="3" t="s">
        <v>104</v>
      </c>
      <c r="H321" s="3" t="s">
        <v>104</v>
      </c>
      <c r="I321" s="4"/>
      <c r="J321" s="4">
        <f>=ROUNDDOWN({0},0)</f>
      </c>
      <c r="K321" s="4"/>
      <c r="L321" s="5">
        <v>1</v>
      </c>
      <c r="M321" s="4"/>
      <c r="N321" s="4">
        <f>=ROUNDDOWN({0},0)</f>
      </c>
      <c r="O321" s="4"/>
      <c r="P321" s="5"/>
      <c r="Q321" s="4">
        <v>32</v>
      </c>
      <c r="R321" s="6">
        <v>533.89</v>
      </c>
      <c r="S321" s="4"/>
      <c r="T321" s="6"/>
      <c r="U321" s="5"/>
      <c r="V321" s="5"/>
      <c r="W321" s="4">
        <v>32</v>
      </c>
      <c r="X321" s="6">
        <v>533.89</v>
      </c>
      <c r="Y321" s="4"/>
      <c r="Z321" s="6"/>
      <c r="AA321" s="5"/>
      <c r="AB321" s="5"/>
      <c r="AC321" s="4"/>
      <c r="AD321" s="6"/>
      <c r="AE321" s="4"/>
      <c r="AF321" s="6"/>
      <c r="AG321" s="5"/>
      <c r="AH321" s="5"/>
      <c r="AI321" s="4"/>
      <c r="AJ321" s="6"/>
      <c r="AK321" s="4"/>
      <c r="AL321" s="6"/>
      <c r="AM321" s="5"/>
      <c r="AN321" s="5"/>
      <c r="AO321" s="4"/>
      <c r="AP321" s="6"/>
      <c r="AQ321" s="4"/>
      <c r="AR321" s="6"/>
      <c r="AS321" s="5"/>
      <c r="AT321" s="5"/>
      <c r="AU321" s="4"/>
      <c r="AV321" s="6"/>
      <c r="AW321" s="4"/>
      <c r="AX321" s="6"/>
      <c r="AY321" s="5"/>
      <c r="AZ321" s="5"/>
      <c r="BA321" s="4"/>
      <c r="BB321" s="6"/>
      <c r="BC321" s="4"/>
      <c r="BD321" s="6"/>
      <c r="BE321" s="5"/>
      <c r="BF321" s="5"/>
      <c r="BG321" s="4"/>
      <c r="BH321" s="6"/>
      <c r="BI321" s="4"/>
      <c r="BJ321" s="6"/>
      <c r="BK321" s="5"/>
      <c r="BL321" s="5"/>
      <c r="BM321" s="4"/>
      <c r="BN321" s="6"/>
      <c r="BO321" s="4"/>
      <c r="BP321" s="6"/>
      <c r="BQ321" s="5"/>
      <c r="BR321" s="5"/>
      <c r="BS321" s="4"/>
      <c r="BT321" s="6"/>
      <c r="BU321" s="4"/>
      <c r="BV321" s="6"/>
      <c r="BW321" s="5"/>
      <c r="BX321" s="5"/>
      <c r="BY321" s="4"/>
      <c r="BZ321" s="6"/>
      <c r="CA321" s="4"/>
      <c r="CB321" s="6"/>
      <c r="CC321" s="5"/>
      <c r="CD321" s="5"/>
      <c r="CE321" s="4"/>
      <c r="CF321" s="6"/>
      <c r="CG321" s="4"/>
      <c r="CH321" s="6"/>
      <c r="CI321" s="5"/>
      <c r="CJ321" s="5"/>
      <c r="CK321" s="4"/>
      <c r="CL321" s="6"/>
      <c r="CM321" s="4"/>
      <c r="CN321" s="6"/>
      <c r="CO321" s="5"/>
      <c r="CP321" s="5"/>
      <c r="CQ321" s="4"/>
      <c r="CR321" s="6"/>
      <c r="CS321" s="4"/>
      <c r="CT321" s="6"/>
      <c r="CU321" s="5"/>
      <c r="CV321" s="5"/>
      <c r="CW321" s="4"/>
      <c r="CX321" s="6"/>
      <c r="CY321" s="4"/>
      <c r="CZ321" s="6"/>
      <c r="DA321" s="5"/>
      <c r="DB321" s="5"/>
      <c r="DC321" s="4"/>
      <c r="DD321" s="6"/>
      <c r="DE321" s="4"/>
      <c r="DF321" s="6"/>
      <c r="DG321" s="5"/>
      <c r="DH321" s="5"/>
      <c r="DI321" s="4"/>
      <c r="DJ321" s="6"/>
      <c r="DK321" s="4"/>
      <c r="DL321" s="6"/>
      <c r="DM321" s="5"/>
      <c r="DN321" s="5"/>
      <c r="DO321" s="4"/>
      <c r="DP321" s="6"/>
      <c r="DQ321" s="4"/>
      <c r="DR321" s="6"/>
      <c r="DS321" s="5"/>
      <c r="DT321" s="5"/>
      <c r="DU321" s="4"/>
      <c r="DV321" s="6"/>
      <c r="DW321" s="4"/>
      <c r="DX321" s="6"/>
      <c r="DY321" s="5"/>
      <c r="DZ321" s="5"/>
      <c r="EA321" s="4"/>
      <c r="EB321" s="6"/>
      <c r="EC321" s="4"/>
      <c r="ED321" s="6"/>
      <c r="EE321" s="5"/>
      <c r="EF321" s="5"/>
      <c r="EG321" s="4"/>
      <c r="EH321" s="6"/>
      <c r="EI321" s="4"/>
      <c r="EJ321" s="6"/>
      <c r="EK321" s="5"/>
      <c r="EL321" s="5"/>
      <c r="EM321" s="4"/>
      <c r="EN321" s="6"/>
      <c r="EO321" s="4"/>
      <c r="EP321" s="6"/>
      <c r="EQ321" s="5"/>
      <c r="ER321" s="5"/>
      <c r="ES321" s="4"/>
      <c r="ET321" s="6"/>
      <c r="EU321" s="4"/>
      <c r="EV321" s="6"/>
      <c r="EW321" s="5"/>
      <c r="EX321" s="5"/>
      <c r="EY321" s="4"/>
      <c r="EZ321" s="6"/>
      <c r="FA321" s="4"/>
      <c r="FB321" s="6"/>
      <c r="FC321" s="5"/>
      <c r="FD321" s="5"/>
      <c r="FE321" s="4"/>
      <c r="FF321" s="6"/>
      <c r="FG321" s="4"/>
      <c r="FH321" s="6"/>
      <c r="FI321" s="5"/>
      <c r="FJ321" s="5"/>
      <c r="FK321" s="4"/>
      <c r="FL321" s="6"/>
      <c r="FM321" s="4"/>
      <c r="FN321" s="6"/>
      <c r="FO321" s="5"/>
      <c r="FP321" s="5"/>
      <c r="FQ321" s="4"/>
      <c r="FR321" s="6"/>
      <c r="FS321" s="4"/>
      <c r="FT321" s="6"/>
      <c r="FU321" s="5"/>
      <c r="FV321" s="5"/>
      <c r="FW321" s="4"/>
      <c r="FX321" s="6"/>
      <c r="FY321" s="4"/>
      <c r="FZ321" s="6"/>
      <c r="GA321" s="5"/>
      <c r="GB321" s="5"/>
      <c r="GC321" s="4"/>
      <c r="GD321" s="6"/>
      <c r="GE321" s="4"/>
      <c r="GF321" s="6"/>
      <c r="GG321" s="5"/>
      <c r="GH321" s="5"/>
      <c r="GI321" s="4"/>
      <c r="GJ321" s="6"/>
      <c r="GK321" s="4"/>
      <c r="GL321" s="6"/>
      <c r="GM321" s="5"/>
      <c r="GN321" s="5"/>
      <c r="GO321" s="4"/>
      <c r="GP321" s="6"/>
      <c r="GQ321" s="4"/>
      <c r="GR321" s="6"/>
      <c r="GS321" s="5"/>
      <c r="GT321" s="5"/>
      <c r="GU321" s="4"/>
      <c r="GV321" s="6"/>
      <c r="GW321" s="4"/>
      <c r="GX321" s="6"/>
      <c r="GY321" s="5"/>
      <c r="GZ321" s="5"/>
      <c r="HA321" s="4"/>
      <c r="HB321" s="6"/>
      <c r="HC321" s="4"/>
      <c r="HD321" s="6"/>
      <c r="HE321" s="5"/>
      <c r="HF321" s="5"/>
      <c r="HG321" s="4"/>
      <c r="HH321" s="6"/>
      <c r="HI321" s="4"/>
      <c r="HJ321" s="6"/>
      <c r="HK321" s="5"/>
      <c r="HL321" s="5"/>
      <c r="HM321" s="4"/>
      <c r="HN321" s="6"/>
      <c r="HO321" s="4"/>
      <c r="HP321" s="6"/>
      <c r="HQ321" s="5"/>
      <c r="HR321" s="5"/>
      <c r="HS321" s="4"/>
      <c r="HT321" s="6"/>
      <c r="HU321" s="4"/>
      <c r="HV321" s="6"/>
      <c r="HW321" s="5"/>
      <c r="HX321" s="5"/>
      <c r="HY321" s="4"/>
      <c r="HZ321" s="6"/>
      <c r="IA321" s="4"/>
      <c r="IB321" s="6"/>
      <c r="IC321" s="5"/>
      <c r="ID321" s="5"/>
      <c r="IE321" s="4"/>
      <c r="IF321" s="6"/>
      <c r="IG321" s="4"/>
      <c r="IH321" s="6"/>
      <c r="II321" s="5"/>
      <c r="IJ321" s="5"/>
      <c r="IK321" s="4"/>
      <c r="IL321" s="6"/>
      <c r="IM321" s="4"/>
      <c r="IN321" s="6"/>
      <c r="IO321" s="5"/>
      <c r="IP321" s="5"/>
      <c r="IQ321" s="4"/>
      <c r="IR321" s="6"/>
      <c r="IS321" s="4"/>
      <c r="IT321" s="6"/>
      <c r="IU321" s="5"/>
      <c r="IV321" s="5"/>
      <c r="IW321" s="4"/>
      <c r="IX321" s="6"/>
      <c r="IY321" s="4"/>
      <c r="IZ321" s="6"/>
      <c r="JA321" s="5"/>
      <c r="JB321" s="5"/>
      <c r="JC321" s="4"/>
      <c r="JD321" s="6"/>
      <c r="JE321" s="4"/>
      <c r="JF321" s="6"/>
      <c r="JG321" s="5"/>
      <c r="JH321" s="5"/>
      <c r="JI321" s="4"/>
      <c r="JJ321" s="6"/>
      <c r="JK321" s="4"/>
      <c r="JL321" s="6"/>
      <c r="JM321" s="5"/>
      <c r="JN321" s="5"/>
      <c r="JO321" s="4"/>
      <c r="JP321" s="6"/>
      <c r="JQ321" s="4"/>
      <c r="JR321" s="6"/>
      <c r="JS321" s="5"/>
      <c r="JT321" s="5"/>
      <c r="JU321" s="4"/>
      <c r="JV321" s="6"/>
      <c r="JW321" s="4"/>
      <c r="JX321" s="6"/>
      <c r="JY321" s="5"/>
      <c r="JZ321" s="5"/>
      <c r="KA321" s="4"/>
      <c r="KB321" s="6"/>
      <c r="KC321" s="4"/>
      <c r="KD321" s="6"/>
      <c r="KE321" s="5"/>
      <c r="KF321" s="5"/>
      <c r="KG321" s="4"/>
      <c r="KH321" s="6"/>
      <c r="KI321" s="4"/>
      <c r="KJ321" s="6"/>
      <c r="KK321" s="5"/>
      <c r="KL321" s="5"/>
    </row>
    <row r="322">
      <c r="A322" s="3" t="s">
        <v>85</v>
      </c>
      <c r="B322" s="3" t="s">
        <v>587</v>
      </c>
      <c r="C322" s="3" t="s">
        <v>586</v>
      </c>
      <c r="D322" s="3" t="s">
        <v>649</v>
      </c>
      <c r="E322" s="3" t="s">
        <v>655</v>
      </c>
      <c r="F322" s="3" t="s">
        <v>104</v>
      </c>
      <c r="G322" s="3" t="s">
        <v>104</v>
      </c>
      <c r="H322" s="3" t="s">
        <v>96</v>
      </c>
      <c r="I322" s="4"/>
      <c r="J322" s="4">
        <f>=ROUNDDOWN({0},0)</f>
      </c>
      <c r="K322" s="4"/>
      <c r="L322" s="5">
        <v>1</v>
      </c>
      <c r="M322" s="4"/>
      <c r="N322" s="4">
        <f>=ROUNDDOWN({0},0)</f>
      </c>
      <c r="O322" s="4"/>
      <c r="P322" s="5"/>
      <c r="Q322" s="4">
        <v>22</v>
      </c>
      <c r="R322" s="6">
        <v>356.63</v>
      </c>
      <c r="S322" s="4"/>
      <c r="T322" s="6"/>
      <c r="U322" s="5"/>
      <c r="V322" s="5"/>
      <c r="W322" s="4">
        <v>22</v>
      </c>
      <c r="X322" s="6">
        <v>356.63</v>
      </c>
      <c r="Y322" s="4"/>
      <c r="Z322" s="6"/>
      <c r="AA322" s="5"/>
      <c r="AB322" s="5"/>
      <c r="AC322" s="4"/>
      <c r="AD322" s="6"/>
      <c r="AE322" s="4"/>
      <c r="AF322" s="6"/>
      <c r="AG322" s="5"/>
      <c r="AH322" s="5"/>
      <c r="AI322" s="4"/>
      <c r="AJ322" s="6"/>
      <c r="AK322" s="4"/>
      <c r="AL322" s="6"/>
      <c r="AM322" s="5"/>
      <c r="AN322" s="5"/>
      <c r="AO322" s="4"/>
      <c r="AP322" s="6"/>
      <c r="AQ322" s="4"/>
      <c r="AR322" s="6"/>
      <c r="AS322" s="5"/>
      <c r="AT322" s="5"/>
      <c r="AU322" s="4"/>
      <c r="AV322" s="6"/>
      <c r="AW322" s="4"/>
      <c r="AX322" s="6"/>
      <c r="AY322" s="5"/>
      <c r="AZ322" s="5"/>
      <c r="BA322" s="4"/>
      <c r="BB322" s="6"/>
      <c r="BC322" s="4"/>
      <c r="BD322" s="6"/>
      <c r="BE322" s="5"/>
      <c r="BF322" s="5"/>
      <c r="BG322" s="4"/>
      <c r="BH322" s="6"/>
      <c r="BI322" s="4"/>
      <c r="BJ322" s="6"/>
      <c r="BK322" s="5"/>
      <c r="BL322" s="5"/>
      <c r="BM322" s="4"/>
      <c r="BN322" s="6"/>
      <c r="BO322" s="4"/>
      <c r="BP322" s="6"/>
      <c r="BQ322" s="5"/>
      <c r="BR322" s="5"/>
      <c r="BS322" s="4"/>
      <c r="BT322" s="6"/>
      <c r="BU322" s="4"/>
      <c r="BV322" s="6"/>
      <c r="BW322" s="5"/>
      <c r="BX322" s="5"/>
      <c r="BY322" s="4"/>
      <c r="BZ322" s="6"/>
      <c r="CA322" s="4"/>
      <c r="CB322" s="6"/>
      <c r="CC322" s="5"/>
      <c r="CD322" s="5"/>
      <c r="CE322" s="4"/>
      <c r="CF322" s="6"/>
      <c r="CG322" s="4"/>
      <c r="CH322" s="6"/>
      <c r="CI322" s="5"/>
      <c r="CJ322" s="5"/>
      <c r="CK322" s="4"/>
      <c r="CL322" s="6"/>
      <c r="CM322" s="4"/>
      <c r="CN322" s="6"/>
      <c r="CO322" s="5"/>
      <c r="CP322" s="5"/>
      <c r="CQ322" s="4"/>
      <c r="CR322" s="6"/>
      <c r="CS322" s="4"/>
      <c r="CT322" s="6"/>
      <c r="CU322" s="5"/>
      <c r="CV322" s="5"/>
      <c r="CW322" s="4"/>
      <c r="CX322" s="6"/>
      <c r="CY322" s="4"/>
      <c r="CZ322" s="6"/>
      <c r="DA322" s="5"/>
      <c r="DB322" s="5"/>
      <c r="DC322" s="4"/>
      <c r="DD322" s="6"/>
      <c r="DE322" s="4"/>
      <c r="DF322" s="6"/>
      <c r="DG322" s="5"/>
      <c r="DH322" s="5"/>
      <c r="DI322" s="4"/>
      <c r="DJ322" s="6"/>
      <c r="DK322" s="4"/>
      <c r="DL322" s="6"/>
      <c r="DM322" s="5"/>
      <c r="DN322" s="5"/>
      <c r="DO322" s="4"/>
      <c r="DP322" s="6"/>
      <c r="DQ322" s="4"/>
      <c r="DR322" s="6"/>
      <c r="DS322" s="5"/>
      <c r="DT322" s="5"/>
      <c r="DU322" s="4"/>
      <c r="DV322" s="6"/>
      <c r="DW322" s="4"/>
      <c r="DX322" s="6"/>
      <c r="DY322" s="5"/>
      <c r="DZ322" s="5"/>
      <c r="EA322" s="4"/>
      <c r="EB322" s="6"/>
      <c r="EC322" s="4"/>
      <c r="ED322" s="6"/>
      <c r="EE322" s="5"/>
      <c r="EF322" s="5"/>
      <c r="EG322" s="4"/>
      <c r="EH322" s="6"/>
      <c r="EI322" s="4"/>
      <c r="EJ322" s="6"/>
      <c r="EK322" s="5"/>
      <c r="EL322" s="5"/>
      <c r="EM322" s="4"/>
      <c r="EN322" s="6"/>
      <c r="EO322" s="4"/>
      <c r="EP322" s="6"/>
      <c r="EQ322" s="5"/>
      <c r="ER322" s="5"/>
      <c r="ES322" s="4"/>
      <c r="ET322" s="6"/>
      <c r="EU322" s="4"/>
      <c r="EV322" s="6"/>
      <c r="EW322" s="5"/>
      <c r="EX322" s="5"/>
      <c r="EY322" s="4"/>
      <c r="EZ322" s="6"/>
      <c r="FA322" s="4"/>
      <c r="FB322" s="6"/>
      <c r="FC322" s="5"/>
      <c r="FD322" s="5"/>
      <c r="FE322" s="4"/>
      <c r="FF322" s="6"/>
      <c r="FG322" s="4"/>
      <c r="FH322" s="6"/>
      <c r="FI322" s="5"/>
      <c r="FJ322" s="5"/>
      <c r="FK322" s="4"/>
      <c r="FL322" s="6"/>
      <c r="FM322" s="4"/>
      <c r="FN322" s="6"/>
      <c r="FO322" s="5"/>
      <c r="FP322" s="5"/>
      <c r="FQ322" s="4"/>
      <c r="FR322" s="6"/>
      <c r="FS322" s="4"/>
      <c r="FT322" s="6"/>
      <c r="FU322" s="5"/>
      <c r="FV322" s="5"/>
      <c r="FW322" s="4"/>
      <c r="FX322" s="6"/>
      <c r="FY322" s="4"/>
      <c r="FZ322" s="6"/>
      <c r="GA322" s="5"/>
      <c r="GB322" s="5"/>
      <c r="GC322" s="4"/>
      <c r="GD322" s="6"/>
      <c r="GE322" s="4"/>
      <c r="GF322" s="6"/>
      <c r="GG322" s="5"/>
      <c r="GH322" s="5"/>
      <c r="GI322" s="4"/>
      <c r="GJ322" s="6"/>
      <c r="GK322" s="4"/>
      <c r="GL322" s="6"/>
      <c r="GM322" s="5"/>
      <c r="GN322" s="5"/>
      <c r="GO322" s="4"/>
      <c r="GP322" s="6"/>
      <c r="GQ322" s="4"/>
      <c r="GR322" s="6"/>
      <c r="GS322" s="5"/>
      <c r="GT322" s="5"/>
      <c r="GU322" s="4"/>
      <c r="GV322" s="6"/>
      <c r="GW322" s="4"/>
      <c r="GX322" s="6"/>
      <c r="GY322" s="5"/>
      <c r="GZ322" s="5"/>
      <c r="HA322" s="4"/>
      <c r="HB322" s="6"/>
      <c r="HC322" s="4"/>
      <c r="HD322" s="6"/>
      <c r="HE322" s="5"/>
      <c r="HF322" s="5"/>
      <c r="HG322" s="4"/>
      <c r="HH322" s="6"/>
      <c r="HI322" s="4"/>
      <c r="HJ322" s="6"/>
      <c r="HK322" s="5"/>
      <c r="HL322" s="5"/>
      <c r="HM322" s="4"/>
      <c r="HN322" s="6"/>
      <c r="HO322" s="4"/>
      <c r="HP322" s="6"/>
      <c r="HQ322" s="5"/>
      <c r="HR322" s="5"/>
      <c r="HS322" s="4"/>
      <c r="HT322" s="6"/>
      <c r="HU322" s="4"/>
      <c r="HV322" s="6"/>
      <c r="HW322" s="5"/>
      <c r="HX322" s="5"/>
      <c r="HY322" s="4"/>
      <c r="HZ322" s="6"/>
      <c r="IA322" s="4"/>
      <c r="IB322" s="6"/>
      <c r="IC322" s="5"/>
      <c r="ID322" s="5"/>
      <c r="IE322" s="4"/>
      <c r="IF322" s="6"/>
      <c r="IG322" s="4"/>
      <c r="IH322" s="6"/>
      <c r="II322" s="5"/>
      <c r="IJ322" s="5"/>
      <c r="IK322" s="4"/>
      <c r="IL322" s="6"/>
      <c r="IM322" s="4"/>
      <c r="IN322" s="6"/>
      <c r="IO322" s="5"/>
      <c r="IP322" s="5"/>
      <c r="IQ322" s="4"/>
      <c r="IR322" s="6"/>
      <c r="IS322" s="4"/>
      <c r="IT322" s="6"/>
      <c r="IU322" s="5"/>
      <c r="IV322" s="5"/>
      <c r="IW322" s="4"/>
      <c r="IX322" s="6"/>
      <c r="IY322" s="4"/>
      <c r="IZ322" s="6"/>
      <c r="JA322" s="5"/>
      <c r="JB322" s="5"/>
      <c r="JC322" s="4"/>
      <c r="JD322" s="6"/>
      <c r="JE322" s="4"/>
      <c r="JF322" s="6"/>
      <c r="JG322" s="5"/>
      <c r="JH322" s="5"/>
      <c r="JI322" s="4"/>
      <c r="JJ322" s="6"/>
      <c r="JK322" s="4"/>
      <c r="JL322" s="6"/>
      <c r="JM322" s="5"/>
      <c r="JN322" s="5"/>
      <c r="JO322" s="4"/>
      <c r="JP322" s="6"/>
      <c r="JQ322" s="4"/>
      <c r="JR322" s="6"/>
      <c r="JS322" s="5"/>
      <c r="JT322" s="5"/>
      <c r="JU322" s="4"/>
      <c r="JV322" s="6"/>
      <c r="JW322" s="4"/>
      <c r="JX322" s="6"/>
      <c r="JY322" s="5"/>
      <c r="JZ322" s="5"/>
      <c r="KA322" s="4"/>
      <c r="KB322" s="6"/>
      <c r="KC322" s="4"/>
      <c r="KD322" s="6"/>
      <c r="KE322" s="5"/>
      <c r="KF322" s="5"/>
      <c r="KG322" s="4"/>
      <c r="KH322" s="6"/>
      <c r="KI322" s="4"/>
      <c r="KJ322" s="6"/>
      <c r="KK322" s="5"/>
      <c r="KL322" s="5"/>
    </row>
    <row r="323">
      <c r="A323" s="3" t="s">
        <v>85</v>
      </c>
      <c r="B323" s="3" t="s">
        <v>587</v>
      </c>
      <c r="C323" s="3" t="s">
        <v>586</v>
      </c>
      <c r="D323" s="3" t="s">
        <v>649</v>
      </c>
      <c r="E323" s="3" t="s">
        <v>656</v>
      </c>
      <c r="F323" s="3" t="s">
        <v>104</v>
      </c>
      <c r="G323" s="3" t="s">
        <v>104</v>
      </c>
      <c r="H323" s="3" t="s">
        <v>104</v>
      </c>
      <c r="I323" s="4"/>
      <c r="J323" s="4">
        <f>=ROUNDDOWN({0},0)</f>
      </c>
      <c r="K323" s="4"/>
      <c r="L323" s="5"/>
      <c r="M323" s="4"/>
      <c r="N323" s="4">
        <f>=ROUNDDOWN({0},0)</f>
      </c>
      <c r="O323" s="4"/>
      <c r="P323" s="5"/>
      <c r="Q323" s="4"/>
      <c r="R323" s="6"/>
      <c r="S323" s="4"/>
      <c r="T323" s="6"/>
      <c r="U323" s="5"/>
      <c r="V323" s="5"/>
      <c r="W323" s="4"/>
      <c r="X323" s="6"/>
      <c r="Y323" s="4"/>
      <c r="Z323" s="6"/>
      <c r="AA323" s="5"/>
      <c r="AB323" s="5"/>
      <c r="AC323" s="4"/>
      <c r="AD323" s="6"/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  <c r="AU323" s="4"/>
      <c r="AV323" s="6"/>
      <c r="AW323" s="4"/>
      <c r="AX323" s="6"/>
      <c r="AY323" s="5"/>
      <c r="AZ323" s="5"/>
      <c r="BA323" s="4"/>
      <c r="BB323" s="6"/>
      <c r="BC323" s="4"/>
      <c r="BD323" s="6"/>
      <c r="BE323" s="5"/>
      <c r="BF323" s="5"/>
      <c r="BG323" s="4"/>
      <c r="BH323" s="6"/>
      <c r="BI323" s="4"/>
      <c r="BJ323" s="6"/>
      <c r="BK323" s="5"/>
      <c r="BL323" s="5"/>
      <c r="BM323" s="4"/>
      <c r="BN323" s="6"/>
      <c r="BO323" s="4"/>
      <c r="BP323" s="6"/>
      <c r="BQ323" s="5"/>
      <c r="BR323" s="5"/>
      <c r="BS323" s="4"/>
      <c r="BT323" s="6"/>
      <c r="BU323" s="4"/>
      <c r="BV323" s="6"/>
      <c r="BW323" s="5"/>
      <c r="BX323" s="5"/>
      <c r="BY323" s="4"/>
      <c r="BZ323" s="6"/>
      <c r="CA323" s="4"/>
      <c r="CB323" s="6"/>
      <c r="CC323" s="5"/>
      <c r="CD323" s="5"/>
      <c r="CE323" s="4"/>
      <c r="CF323" s="6"/>
      <c r="CG323" s="4"/>
      <c r="CH323" s="6"/>
      <c r="CI323" s="5"/>
      <c r="CJ323" s="5"/>
      <c r="CK323" s="4"/>
      <c r="CL323" s="6"/>
      <c r="CM323" s="4"/>
      <c r="CN323" s="6"/>
      <c r="CO323" s="5"/>
      <c r="CP323" s="5"/>
      <c r="CQ323" s="4"/>
      <c r="CR323" s="6"/>
      <c r="CS323" s="4"/>
      <c r="CT323" s="6"/>
      <c r="CU323" s="5"/>
      <c r="CV323" s="5"/>
      <c r="CW323" s="4"/>
      <c r="CX323" s="6"/>
      <c r="CY323" s="4"/>
      <c r="CZ323" s="6"/>
      <c r="DA323" s="5"/>
      <c r="DB323" s="5"/>
      <c r="DC323" s="4"/>
      <c r="DD323" s="6"/>
      <c r="DE323" s="4"/>
      <c r="DF323" s="6"/>
      <c r="DG323" s="5"/>
      <c r="DH323" s="5"/>
      <c r="DI323" s="4"/>
      <c r="DJ323" s="6"/>
      <c r="DK323" s="4"/>
      <c r="DL323" s="6"/>
      <c r="DM323" s="5"/>
      <c r="DN323" s="5"/>
      <c r="DO323" s="4"/>
      <c r="DP323" s="6"/>
      <c r="DQ323" s="4"/>
      <c r="DR323" s="6"/>
      <c r="DS323" s="5"/>
      <c r="DT323" s="5"/>
      <c r="DU323" s="4"/>
      <c r="DV323" s="6"/>
      <c r="DW323" s="4"/>
      <c r="DX323" s="6"/>
      <c r="DY323" s="5"/>
      <c r="DZ323" s="5"/>
      <c r="EA323" s="4"/>
      <c r="EB323" s="6"/>
      <c r="EC323" s="4"/>
      <c r="ED323" s="6"/>
      <c r="EE323" s="5"/>
      <c r="EF323" s="5"/>
      <c r="EG323" s="4"/>
      <c r="EH323" s="6"/>
      <c r="EI323" s="4"/>
      <c r="EJ323" s="6"/>
      <c r="EK323" s="5"/>
      <c r="EL323" s="5"/>
      <c r="EM323" s="4"/>
      <c r="EN323" s="6"/>
      <c r="EO323" s="4"/>
      <c r="EP323" s="6"/>
      <c r="EQ323" s="5"/>
      <c r="ER323" s="5"/>
      <c r="ES323" s="4"/>
      <c r="ET323" s="6"/>
      <c r="EU323" s="4"/>
      <c r="EV323" s="6"/>
      <c r="EW323" s="5"/>
      <c r="EX323" s="5"/>
      <c r="EY323" s="4"/>
      <c r="EZ323" s="6"/>
      <c r="FA323" s="4"/>
      <c r="FB323" s="6"/>
      <c r="FC323" s="5"/>
      <c r="FD323" s="5"/>
      <c r="FE323" s="4"/>
      <c r="FF323" s="6"/>
      <c r="FG323" s="4"/>
      <c r="FH323" s="6"/>
      <c r="FI323" s="5"/>
      <c r="FJ323" s="5"/>
      <c r="FK323" s="4"/>
      <c r="FL323" s="6"/>
      <c r="FM323" s="4"/>
      <c r="FN323" s="6"/>
      <c r="FO323" s="5"/>
      <c r="FP323" s="5"/>
      <c r="FQ323" s="4"/>
      <c r="FR323" s="6"/>
      <c r="FS323" s="4"/>
      <c r="FT323" s="6"/>
      <c r="FU323" s="5"/>
      <c r="FV323" s="5"/>
      <c r="FW323" s="4"/>
      <c r="FX323" s="6"/>
      <c r="FY323" s="4"/>
      <c r="FZ323" s="6"/>
      <c r="GA323" s="5"/>
      <c r="GB323" s="5"/>
      <c r="GC323" s="4"/>
      <c r="GD323" s="6"/>
      <c r="GE323" s="4"/>
      <c r="GF323" s="6"/>
      <c r="GG323" s="5"/>
      <c r="GH323" s="5"/>
      <c r="GI323" s="4"/>
      <c r="GJ323" s="6"/>
      <c r="GK323" s="4"/>
      <c r="GL323" s="6"/>
      <c r="GM323" s="5"/>
      <c r="GN323" s="5"/>
      <c r="GO323" s="4"/>
      <c r="GP323" s="6"/>
      <c r="GQ323" s="4"/>
      <c r="GR323" s="6"/>
      <c r="GS323" s="5"/>
      <c r="GT323" s="5"/>
      <c r="GU323" s="4"/>
      <c r="GV323" s="6"/>
      <c r="GW323" s="4"/>
      <c r="GX323" s="6"/>
      <c r="GY323" s="5"/>
      <c r="GZ323" s="5"/>
      <c r="HA323" s="4"/>
      <c r="HB323" s="6"/>
      <c r="HC323" s="4"/>
      <c r="HD323" s="6"/>
      <c r="HE323" s="5"/>
      <c r="HF323" s="5"/>
      <c r="HG323" s="4"/>
      <c r="HH323" s="6"/>
      <c r="HI323" s="4"/>
      <c r="HJ323" s="6"/>
      <c r="HK323" s="5"/>
      <c r="HL323" s="5"/>
      <c r="HM323" s="4"/>
      <c r="HN323" s="6"/>
      <c r="HO323" s="4"/>
      <c r="HP323" s="6"/>
      <c r="HQ323" s="5"/>
      <c r="HR323" s="5"/>
      <c r="HS323" s="4"/>
      <c r="HT323" s="6"/>
      <c r="HU323" s="4"/>
      <c r="HV323" s="6"/>
      <c r="HW323" s="5"/>
      <c r="HX323" s="5"/>
      <c r="HY323" s="4"/>
      <c r="HZ323" s="6"/>
      <c r="IA323" s="4"/>
      <c r="IB323" s="6"/>
      <c r="IC323" s="5"/>
      <c r="ID323" s="5"/>
      <c r="IE323" s="4"/>
      <c r="IF323" s="6"/>
      <c r="IG323" s="4"/>
      <c r="IH323" s="6"/>
      <c r="II323" s="5"/>
      <c r="IJ323" s="5"/>
      <c r="IK323" s="4"/>
      <c r="IL323" s="6"/>
      <c r="IM323" s="4"/>
      <c r="IN323" s="6"/>
      <c r="IO323" s="5"/>
      <c r="IP323" s="5"/>
      <c r="IQ323" s="4"/>
      <c r="IR323" s="6"/>
      <c r="IS323" s="4"/>
      <c r="IT323" s="6"/>
      <c r="IU323" s="5"/>
      <c r="IV323" s="5"/>
      <c r="IW323" s="4"/>
      <c r="IX323" s="6"/>
      <c r="IY323" s="4"/>
      <c r="IZ323" s="6"/>
      <c r="JA323" s="5"/>
      <c r="JB323" s="5"/>
      <c r="JC323" s="4"/>
      <c r="JD323" s="6"/>
      <c r="JE323" s="4"/>
      <c r="JF323" s="6"/>
      <c r="JG323" s="5"/>
      <c r="JH323" s="5"/>
      <c r="JI323" s="4"/>
      <c r="JJ323" s="6"/>
      <c r="JK323" s="4"/>
      <c r="JL323" s="6"/>
      <c r="JM323" s="5"/>
      <c r="JN323" s="5"/>
      <c r="JO323" s="4"/>
      <c r="JP323" s="6"/>
      <c r="JQ323" s="4"/>
      <c r="JR323" s="6"/>
      <c r="JS323" s="5"/>
      <c r="JT323" s="5"/>
      <c r="JU323" s="4"/>
      <c r="JV323" s="6"/>
      <c r="JW323" s="4"/>
      <c r="JX323" s="6"/>
      <c r="JY323" s="5"/>
      <c r="JZ323" s="5"/>
      <c r="KA323" s="4"/>
      <c r="KB323" s="6"/>
      <c r="KC323" s="4"/>
      <c r="KD323" s="6"/>
      <c r="KE323" s="5"/>
      <c r="KF323" s="5"/>
      <c r="KG323" s="4"/>
      <c r="KH323" s="6"/>
      <c r="KI323" s="4"/>
      <c r="KJ323" s="6"/>
      <c r="KK323" s="5"/>
      <c r="KL323" s="5"/>
    </row>
    <row r="324">
      <c r="A324" s="3" t="s">
        <v>85</v>
      </c>
      <c r="B324" s="3" t="s">
        <v>587</v>
      </c>
      <c r="C324" s="3" t="s">
        <v>449</v>
      </c>
      <c r="D324" s="3" t="s">
        <v>439</v>
      </c>
      <c r="E324" s="3" t="s">
        <v>607</v>
      </c>
      <c r="F324" s="3" t="s">
        <v>608</v>
      </c>
      <c r="G324" s="3" t="s">
        <v>609</v>
      </c>
      <c r="H324" s="3" t="s">
        <v>129</v>
      </c>
      <c r="I324" s="4"/>
      <c r="J324" s="4">
        <f>=ROUNDDOWN({0},0)</f>
      </c>
      <c r="K324" s="4">
        <v>550</v>
      </c>
      <c r="L324" s="5">
        <v>1</v>
      </c>
      <c r="M324" s="4"/>
      <c r="N324" s="4">
        <f>=ROUNDDOWN({0},0)</f>
      </c>
      <c r="O324" s="4"/>
      <c r="P324" s="5"/>
      <c r="Q324" s="4">
        <v>30</v>
      </c>
      <c r="R324" s="6">
        <v>1791.08</v>
      </c>
      <c r="S324" s="4"/>
      <c r="T324" s="6"/>
      <c r="U324" s="5"/>
      <c r="V324" s="5"/>
      <c r="W324" s="4">
        <v>9</v>
      </c>
      <c r="X324" s="6">
        <v>533.67</v>
      </c>
      <c r="Y324" s="4"/>
      <c r="Z324" s="6"/>
      <c r="AA324" s="5"/>
      <c r="AB324" s="5"/>
      <c r="AC324" s="4">
        <v>3</v>
      </c>
      <c r="AD324" s="6">
        <v>188.79</v>
      </c>
      <c r="AE324" s="4"/>
      <c r="AF324" s="6"/>
      <c r="AG324" s="5"/>
      <c r="AH324" s="5"/>
      <c r="AI324" s="4">
        <v>2</v>
      </c>
      <c r="AJ324" s="6">
        <v>131.68</v>
      </c>
      <c r="AK324" s="4"/>
      <c r="AL324" s="6"/>
      <c r="AM324" s="5"/>
      <c r="AN324" s="5"/>
      <c r="AO324" s="4">
        <v>2</v>
      </c>
      <c r="AP324" s="6">
        <v>125.7</v>
      </c>
      <c r="AQ324" s="4"/>
      <c r="AR324" s="6"/>
      <c r="AS324" s="5"/>
      <c r="AT324" s="5"/>
      <c r="AU324" s="4">
        <v>8</v>
      </c>
      <c r="AV324" s="6">
        <v>481.27</v>
      </c>
      <c r="AW324" s="4"/>
      <c r="AX324" s="6"/>
      <c r="AY324" s="5"/>
      <c r="AZ324" s="5"/>
      <c r="BA324" s="4"/>
      <c r="BB324" s="6"/>
      <c r="BC324" s="4"/>
      <c r="BD324" s="6"/>
      <c r="BE324" s="5"/>
      <c r="BF324" s="5"/>
      <c r="BG324" s="4"/>
      <c r="BH324" s="6"/>
      <c r="BI324" s="4"/>
      <c r="BJ324" s="6"/>
      <c r="BK324" s="5"/>
      <c r="BL324" s="5"/>
      <c r="BM324" s="4">
        <v>1</v>
      </c>
      <c r="BN324" s="6">
        <v>67.98</v>
      </c>
      <c r="BO324" s="4"/>
      <c r="BP324" s="6"/>
      <c r="BQ324" s="5"/>
      <c r="BR324" s="5"/>
      <c r="BS324" s="4"/>
      <c r="BT324" s="6"/>
      <c r="BU324" s="4"/>
      <c r="BV324" s="6"/>
      <c r="BW324" s="5"/>
      <c r="BX324" s="5"/>
      <c r="BY324" s="4"/>
      <c r="BZ324" s="6"/>
      <c r="CA324" s="4"/>
      <c r="CB324" s="6"/>
      <c r="CC324" s="5"/>
      <c r="CD324" s="5"/>
      <c r="CE324" s="4">
        <v>4</v>
      </c>
      <c r="CF324" s="6">
        <v>212.46</v>
      </c>
      <c r="CG324" s="4"/>
      <c r="CH324" s="6"/>
      <c r="CI324" s="5"/>
      <c r="CJ324" s="5"/>
      <c r="CK324" s="4"/>
      <c r="CL324" s="6"/>
      <c r="CM324" s="4"/>
      <c r="CN324" s="6"/>
      <c r="CO324" s="5"/>
      <c r="CP324" s="5"/>
      <c r="CQ324" s="4"/>
      <c r="CR324" s="6"/>
      <c r="CS324" s="4"/>
      <c r="CT324" s="6"/>
      <c r="CU324" s="5"/>
      <c r="CV324" s="5"/>
      <c r="CW324" s="4">
        <v>1</v>
      </c>
      <c r="CX324" s="6">
        <v>49.53</v>
      </c>
      <c r="CY324" s="4"/>
      <c r="CZ324" s="6"/>
      <c r="DA324" s="5"/>
      <c r="DB324" s="5"/>
      <c r="DC324" s="4"/>
      <c r="DD324" s="6"/>
      <c r="DE324" s="4"/>
      <c r="DF324" s="6"/>
      <c r="DG324" s="5"/>
      <c r="DH324" s="5"/>
      <c r="DI324" s="4"/>
      <c r="DJ324" s="6"/>
      <c r="DK324" s="4"/>
      <c r="DL324" s="6"/>
      <c r="DM324" s="5"/>
      <c r="DN324" s="5"/>
      <c r="DO324" s="4"/>
      <c r="DP324" s="6"/>
      <c r="DQ324" s="4"/>
      <c r="DR324" s="6"/>
      <c r="DS324" s="5"/>
      <c r="DT324" s="5"/>
      <c r="DU324" s="4"/>
      <c r="DV324" s="6"/>
      <c r="DW324" s="4"/>
      <c r="DX324" s="6"/>
      <c r="DY324" s="5"/>
      <c r="DZ324" s="5"/>
      <c r="EA324" s="4"/>
      <c r="EB324" s="6"/>
      <c r="EC324" s="4"/>
      <c r="ED324" s="6"/>
      <c r="EE324" s="5"/>
      <c r="EF324" s="5"/>
      <c r="EG324" s="4"/>
      <c r="EH324" s="6"/>
      <c r="EI324" s="4"/>
      <c r="EJ324" s="6"/>
      <c r="EK324" s="5"/>
      <c r="EL324" s="5"/>
      <c r="EM324" s="4"/>
      <c r="EN324" s="6"/>
      <c r="EO324" s="4"/>
      <c r="EP324" s="6"/>
      <c r="EQ324" s="5"/>
      <c r="ER324" s="5"/>
      <c r="ES324" s="4"/>
      <c r="ET324" s="6"/>
      <c r="EU324" s="4"/>
      <c r="EV324" s="6"/>
      <c r="EW324" s="5"/>
      <c r="EX324" s="5"/>
      <c r="EY324" s="4"/>
      <c r="EZ324" s="6"/>
      <c r="FA324" s="4"/>
      <c r="FB324" s="6"/>
      <c r="FC324" s="5"/>
      <c r="FD324" s="5"/>
      <c r="FE324" s="4"/>
      <c r="FF324" s="6"/>
      <c r="FG324" s="4"/>
      <c r="FH324" s="6"/>
      <c r="FI324" s="5"/>
      <c r="FJ324" s="5"/>
      <c r="FK324" s="4"/>
      <c r="FL324" s="6"/>
      <c r="FM324" s="4"/>
      <c r="FN324" s="6"/>
      <c r="FO324" s="5"/>
      <c r="FP324" s="5"/>
      <c r="FQ324" s="4"/>
      <c r="FR324" s="6"/>
      <c r="FS324" s="4"/>
      <c r="FT324" s="6"/>
      <c r="FU324" s="5"/>
      <c r="FV324" s="5"/>
      <c r="FW324" s="4"/>
      <c r="FX324" s="6"/>
      <c r="FY324" s="4"/>
      <c r="FZ324" s="6"/>
      <c r="GA324" s="5"/>
      <c r="GB324" s="5"/>
      <c r="GC324" s="4"/>
      <c r="GD324" s="6"/>
      <c r="GE324" s="4"/>
      <c r="GF324" s="6"/>
      <c r="GG324" s="5"/>
      <c r="GH324" s="5"/>
      <c r="GI324" s="4"/>
      <c r="GJ324" s="6"/>
      <c r="GK324" s="4"/>
      <c r="GL324" s="6"/>
      <c r="GM324" s="5"/>
      <c r="GN324" s="5"/>
      <c r="GO324" s="4"/>
      <c r="GP324" s="6"/>
      <c r="GQ324" s="4"/>
      <c r="GR324" s="6"/>
      <c r="GS324" s="5"/>
      <c r="GT324" s="5"/>
      <c r="GU324" s="4"/>
      <c r="GV324" s="6"/>
      <c r="GW324" s="4"/>
      <c r="GX324" s="6"/>
      <c r="GY324" s="5"/>
      <c r="GZ324" s="5"/>
      <c r="HA324" s="4"/>
      <c r="HB324" s="6"/>
      <c r="HC324" s="4"/>
      <c r="HD324" s="6"/>
      <c r="HE324" s="5"/>
      <c r="HF324" s="5"/>
      <c r="HG324" s="4"/>
      <c r="HH324" s="6"/>
      <c r="HI324" s="4"/>
      <c r="HJ324" s="6"/>
      <c r="HK324" s="5"/>
      <c r="HL324" s="5"/>
      <c r="HM324" s="4"/>
      <c r="HN324" s="6"/>
      <c r="HO324" s="4"/>
      <c r="HP324" s="6"/>
      <c r="HQ324" s="5"/>
      <c r="HR324" s="5"/>
      <c r="HS324" s="4"/>
      <c r="HT324" s="6"/>
      <c r="HU324" s="4"/>
      <c r="HV324" s="6"/>
      <c r="HW324" s="5"/>
      <c r="HX324" s="5"/>
      <c r="HY324" s="4"/>
      <c r="HZ324" s="6"/>
      <c r="IA324" s="4"/>
      <c r="IB324" s="6"/>
      <c r="IC324" s="5"/>
      <c r="ID324" s="5"/>
      <c r="IE324" s="4"/>
      <c r="IF324" s="6"/>
      <c r="IG324" s="4"/>
      <c r="IH324" s="6"/>
      <c r="II324" s="5"/>
      <c r="IJ324" s="5"/>
      <c r="IK324" s="4"/>
      <c r="IL324" s="6"/>
      <c r="IM324" s="4"/>
      <c r="IN324" s="6"/>
      <c r="IO324" s="5"/>
      <c r="IP324" s="5"/>
      <c r="IQ324" s="4"/>
      <c r="IR324" s="6"/>
      <c r="IS324" s="4"/>
      <c r="IT324" s="6"/>
      <c r="IU324" s="5"/>
      <c r="IV324" s="5"/>
      <c r="IW324" s="4"/>
      <c r="IX324" s="6"/>
      <c r="IY324" s="4"/>
      <c r="IZ324" s="6"/>
      <c r="JA324" s="5"/>
      <c r="JB324" s="5"/>
      <c r="JC324" s="4"/>
      <c r="JD324" s="6"/>
      <c r="JE324" s="4"/>
      <c r="JF324" s="6"/>
      <c r="JG324" s="5"/>
      <c r="JH324" s="5"/>
      <c r="JI324" s="4"/>
      <c r="JJ324" s="6"/>
      <c r="JK324" s="4"/>
      <c r="JL324" s="6"/>
      <c r="JM324" s="5"/>
      <c r="JN324" s="5"/>
      <c r="JO324" s="4"/>
      <c r="JP324" s="6"/>
      <c r="JQ324" s="4"/>
      <c r="JR324" s="6"/>
      <c r="JS324" s="5"/>
      <c r="JT324" s="5"/>
      <c r="JU324" s="4"/>
      <c r="JV324" s="6"/>
      <c r="JW324" s="4"/>
      <c r="JX324" s="6"/>
      <c r="JY324" s="5"/>
      <c r="JZ324" s="5"/>
      <c r="KA324" s="4"/>
      <c r="KB324" s="6"/>
      <c r="KC324" s="4"/>
      <c r="KD324" s="6"/>
      <c r="KE324" s="5"/>
      <c r="KF324" s="5"/>
      <c r="KG324" s="4"/>
      <c r="KH324" s="6"/>
      <c r="KI324" s="4"/>
      <c r="KJ324" s="6"/>
      <c r="KK324" s="5"/>
      <c r="KL324" s="5"/>
    </row>
    <row r="325">
      <c r="A325" s="3" t="s">
        <v>85</v>
      </c>
      <c r="B325" s="3" t="s">
        <v>587</v>
      </c>
      <c r="C325" s="3" t="s">
        <v>449</v>
      </c>
      <c r="D325" s="3" t="s">
        <v>439</v>
      </c>
      <c r="E325" s="3" t="s">
        <v>611</v>
      </c>
      <c r="F325" s="3" t="s">
        <v>612</v>
      </c>
      <c r="G325" s="3" t="s">
        <v>613</v>
      </c>
      <c r="H325" s="3" t="s">
        <v>129</v>
      </c>
      <c r="I325" s="4"/>
      <c r="J325" s="4">
        <f>=ROUNDDOWN({0},0)</f>
      </c>
      <c r="K325" s="4">
        <v>330</v>
      </c>
      <c r="L325" s="5">
        <v>1</v>
      </c>
      <c r="M325" s="4"/>
      <c r="N325" s="4">
        <f>=ROUNDDOWN({0},0)</f>
      </c>
      <c r="O325" s="4"/>
      <c r="P325" s="5"/>
      <c r="Q325" s="4">
        <v>28</v>
      </c>
      <c r="R325" s="6">
        <v>1711.81</v>
      </c>
      <c r="S325" s="4"/>
      <c r="T325" s="6"/>
      <c r="U325" s="5"/>
      <c r="V325" s="5"/>
      <c r="W325" s="4">
        <v>9</v>
      </c>
      <c r="X325" s="6">
        <v>532.02</v>
      </c>
      <c r="Y325" s="4"/>
      <c r="Z325" s="6"/>
      <c r="AA325" s="5"/>
      <c r="AB325" s="5"/>
      <c r="AC325" s="4">
        <v>4</v>
      </c>
      <c r="AD325" s="6">
        <v>220.14</v>
      </c>
      <c r="AE325" s="4"/>
      <c r="AF325" s="6"/>
      <c r="AG325" s="5"/>
      <c r="AH325" s="5"/>
      <c r="AI325" s="4">
        <v>2</v>
      </c>
      <c r="AJ325" s="6">
        <v>125.42</v>
      </c>
      <c r="AK325" s="4"/>
      <c r="AL325" s="6"/>
      <c r="AM325" s="5"/>
      <c r="AN325" s="5"/>
      <c r="AO325" s="4"/>
      <c r="AP325" s="6"/>
      <c r="AQ325" s="4"/>
      <c r="AR325" s="6"/>
      <c r="AS325" s="5"/>
      <c r="AT325" s="5"/>
      <c r="AU325" s="4">
        <v>9</v>
      </c>
      <c r="AV325" s="6">
        <v>585.21</v>
      </c>
      <c r="AW325" s="4"/>
      <c r="AX325" s="6"/>
      <c r="AY325" s="5"/>
      <c r="AZ325" s="5"/>
      <c r="BA325" s="4"/>
      <c r="BB325" s="6"/>
      <c r="BC325" s="4"/>
      <c r="BD325" s="6"/>
      <c r="BE325" s="5"/>
      <c r="BF325" s="5"/>
      <c r="BG325" s="4">
        <v>2</v>
      </c>
      <c r="BH325" s="6">
        <v>142.79</v>
      </c>
      <c r="BI325" s="4"/>
      <c r="BJ325" s="6"/>
      <c r="BK325" s="5"/>
      <c r="BL325" s="5"/>
      <c r="BM325" s="4"/>
      <c r="BN325" s="6"/>
      <c r="BO325" s="4"/>
      <c r="BP325" s="6"/>
      <c r="BQ325" s="5"/>
      <c r="BR325" s="5"/>
      <c r="BS325" s="4"/>
      <c r="BT325" s="6"/>
      <c r="BU325" s="4"/>
      <c r="BV325" s="6"/>
      <c r="BW325" s="5"/>
      <c r="BX325" s="5"/>
      <c r="BY325" s="4"/>
      <c r="BZ325" s="6"/>
      <c r="CA325" s="4"/>
      <c r="CB325" s="6"/>
      <c r="CC325" s="5"/>
      <c r="CD325" s="5"/>
      <c r="CE325" s="4">
        <v>2</v>
      </c>
      <c r="CF325" s="6">
        <v>106.23</v>
      </c>
      <c r="CG325" s="4"/>
      <c r="CH325" s="6"/>
      <c r="CI325" s="5"/>
      <c r="CJ325" s="5"/>
      <c r="CK325" s="4"/>
      <c r="CL325" s="6"/>
      <c r="CM325" s="4"/>
      <c r="CN325" s="6"/>
      <c r="CO325" s="5"/>
      <c r="CP325" s="5"/>
      <c r="CQ325" s="4"/>
      <c r="CR325" s="6"/>
      <c r="CS325" s="4"/>
      <c r="CT325" s="6"/>
      <c r="CU325" s="5"/>
      <c r="CV325" s="5"/>
      <c r="CW325" s="4"/>
      <c r="CX325" s="6"/>
      <c r="CY325" s="4"/>
      <c r="CZ325" s="6"/>
      <c r="DA325" s="5"/>
      <c r="DB325" s="5"/>
      <c r="DC325" s="4"/>
      <c r="DD325" s="6"/>
      <c r="DE325" s="4"/>
      <c r="DF325" s="6"/>
      <c r="DG325" s="5"/>
      <c r="DH325" s="5"/>
      <c r="DI325" s="4"/>
      <c r="DJ325" s="6"/>
      <c r="DK325" s="4"/>
      <c r="DL325" s="6"/>
      <c r="DM325" s="5"/>
      <c r="DN325" s="5"/>
      <c r="DO325" s="4"/>
      <c r="DP325" s="6"/>
      <c r="DQ325" s="4"/>
      <c r="DR325" s="6"/>
      <c r="DS325" s="5"/>
      <c r="DT325" s="5"/>
      <c r="DU325" s="4"/>
      <c r="DV325" s="6"/>
      <c r="DW325" s="4"/>
      <c r="DX325" s="6"/>
      <c r="DY325" s="5"/>
      <c r="DZ325" s="5"/>
      <c r="EA325" s="4"/>
      <c r="EB325" s="6"/>
      <c r="EC325" s="4"/>
      <c r="ED325" s="6"/>
      <c r="EE325" s="5"/>
      <c r="EF325" s="5"/>
      <c r="EG325" s="4"/>
      <c r="EH325" s="6"/>
      <c r="EI325" s="4"/>
      <c r="EJ325" s="6"/>
      <c r="EK325" s="5"/>
      <c r="EL325" s="5"/>
      <c r="EM325" s="4"/>
      <c r="EN325" s="6"/>
      <c r="EO325" s="4"/>
      <c r="EP325" s="6"/>
      <c r="EQ325" s="5"/>
      <c r="ER325" s="5"/>
      <c r="ES325" s="4"/>
      <c r="ET325" s="6"/>
      <c r="EU325" s="4"/>
      <c r="EV325" s="6"/>
      <c r="EW325" s="5"/>
      <c r="EX325" s="5"/>
      <c r="EY325" s="4"/>
      <c r="EZ325" s="6"/>
      <c r="FA325" s="4"/>
      <c r="FB325" s="6"/>
      <c r="FC325" s="5"/>
      <c r="FD325" s="5"/>
      <c r="FE325" s="4"/>
      <c r="FF325" s="6"/>
      <c r="FG325" s="4"/>
      <c r="FH325" s="6"/>
      <c r="FI325" s="5"/>
      <c r="FJ325" s="5"/>
      <c r="FK325" s="4"/>
      <c r="FL325" s="6"/>
      <c r="FM325" s="4"/>
      <c r="FN325" s="6"/>
      <c r="FO325" s="5"/>
      <c r="FP325" s="5"/>
      <c r="FQ325" s="4"/>
      <c r="FR325" s="6"/>
      <c r="FS325" s="4"/>
      <c r="FT325" s="6"/>
      <c r="FU325" s="5"/>
      <c r="FV325" s="5"/>
      <c r="FW325" s="4"/>
      <c r="FX325" s="6"/>
      <c r="FY325" s="4"/>
      <c r="FZ325" s="6"/>
      <c r="GA325" s="5"/>
      <c r="GB325" s="5"/>
      <c r="GC325" s="4"/>
      <c r="GD325" s="6"/>
      <c r="GE325" s="4"/>
      <c r="GF325" s="6"/>
      <c r="GG325" s="5"/>
      <c r="GH325" s="5"/>
      <c r="GI325" s="4"/>
      <c r="GJ325" s="6"/>
      <c r="GK325" s="4"/>
      <c r="GL325" s="6"/>
      <c r="GM325" s="5"/>
      <c r="GN325" s="5"/>
      <c r="GO325" s="4"/>
      <c r="GP325" s="6"/>
      <c r="GQ325" s="4"/>
      <c r="GR325" s="6"/>
      <c r="GS325" s="5"/>
      <c r="GT325" s="5"/>
      <c r="GU325" s="4"/>
      <c r="GV325" s="6"/>
      <c r="GW325" s="4"/>
      <c r="GX325" s="6"/>
      <c r="GY325" s="5"/>
      <c r="GZ325" s="5"/>
      <c r="HA325" s="4"/>
      <c r="HB325" s="6"/>
      <c r="HC325" s="4"/>
      <c r="HD325" s="6"/>
      <c r="HE325" s="5"/>
      <c r="HF325" s="5"/>
      <c r="HG325" s="4"/>
      <c r="HH325" s="6"/>
      <c r="HI325" s="4"/>
      <c r="HJ325" s="6"/>
      <c r="HK325" s="5"/>
      <c r="HL325" s="5"/>
      <c r="HM325" s="4"/>
      <c r="HN325" s="6"/>
      <c r="HO325" s="4"/>
      <c r="HP325" s="6"/>
      <c r="HQ325" s="5"/>
      <c r="HR325" s="5"/>
      <c r="HS325" s="4"/>
      <c r="HT325" s="6"/>
      <c r="HU325" s="4"/>
      <c r="HV325" s="6"/>
      <c r="HW325" s="5"/>
      <c r="HX325" s="5"/>
      <c r="HY325" s="4"/>
      <c r="HZ325" s="6"/>
      <c r="IA325" s="4"/>
      <c r="IB325" s="6"/>
      <c r="IC325" s="5"/>
      <c r="ID325" s="5"/>
      <c r="IE325" s="4"/>
      <c r="IF325" s="6"/>
      <c r="IG325" s="4"/>
      <c r="IH325" s="6"/>
      <c r="II325" s="5"/>
      <c r="IJ325" s="5"/>
      <c r="IK325" s="4"/>
      <c r="IL325" s="6"/>
      <c r="IM325" s="4"/>
      <c r="IN325" s="6"/>
      <c r="IO325" s="5"/>
      <c r="IP325" s="5"/>
      <c r="IQ325" s="4"/>
      <c r="IR325" s="6"/>
      <c r="IS325" s="4"/>
      <c r="IT325" s="6"/>
      <c r="IU325" s="5"/>
      <c r="IV325" s="5"/>
      <c r="IW325" s="4"/>
      <c r="IX325" s="6"/>
      <c r="IY325" s="4"/>
      <c r="IZ325" s="6"/>
      <c r="JA325" s="5"/>
      <c r="JB325" s="5"/>
      <c r="JC325" s="4"/>
      <c r="JD325" s="6"/>
      <c r="JE325" s="4"/>
      <c r="JF325" s="6"/>
      <c r="JG325" s="5"/>
      <c r="JH325" s="5"/>
      <c r="JI325" s="4"/>
      <c r="JJ325" s="6"/>
      <c r="JK325" s="4"/>
      <c r="JL325" s="6"/>
      <c r="JM325" s="5"/>
      <c r="JN325" s="5"/>
      <c r="JO325" s="4"/>
      <c r="JP325" s="6"/>
      <c r="JQ325" s="4"/>
      <c r="JR325" s="6"/>
      <c r="JS325" s="5"/>
      <c r="JT325" s="5"/>
      <c r="JU325" s="4"/>
      <c r="JV325" s="6"/>
      <c r="JW325" s="4"/>
      <c r="JX325" s="6"/>
      <c r="JY325" s="5"/>
      <c r="JZ325" s="5"/>
      <c r="KA325" s="4"/>
      <c r="KB325" s="6"/>
      <c r="KC325" s="4"/>
      <c r="KD325" s="6"/>
      <c r="KE325" s="5"/>
      <c r="KF325" s="5"/>
      <c r="KG325" s="4"/>
      <c r="KH325" s="6"/>
      <c r="KI325" s="4"/>
      <c r="KJ325" s="6"/>
      <c r="KK325" s="5"/>
      <c r="KL325" s="5"/>
    </row>
    <row r="326">
      <c r="A326" s="3" t="s">
        <v>85</v>
      </c>
      <c r="B326" s="3" t="s">
        <v>587</v>
      </c>
      <c r="C326" s="3" t="s">
        <v>449</v>
      </c>
      <c r="D326" s="3" t="s">
        <v>439</v>
      </c>
      <c r="E326" s="3" t="s">
        <v>657</v>
      </c>
      <c r="F326" s="3" t="s">
        <v>658</v>
      </c>
      <c r="G326" s="3" t="s">
        <v>659</v>
      </c>
      <c r="H326" s="3" t="s">
        <v>104</v>
      </c>
      <c r="I326" s="4"/>
      <c r="J326" s="4">
        <f>=ROUNDDOWN({0},0)</f>
      </c>
      <c r="K326" s="4"/>
      <c r="L326" s="5"/>
      <c r="M326" s="4"/>
      <c r="N326" s="4">
        <f>=ROUNDDOWN({0},0)</f>
      </c>
      <c r="O326" s="4"/>
      <c r="P326" s="5"/>
      <c r="Q326" s="4"/>
      <c r="R326" s="6"/>
      <c r="S326" s="4"/>
      <c r="T326" s="6"/>
      <c r="U326" s="5"/>
      <c r="V326" s="5"/>
      <c r="W326" s="4"/>
      <c r="X326" s="6"/>
      <c r="Y326" s="4"/>
      <c r="Z326" s="6"/>
      <c r="AA326" s="5"/>
      <c r="AB326" s="5"/>
      <c r="AC326" s="4"/>
      <c r="AD326" s="6"/>
      <c r="AE326" s="4"/>
      <c r="AF326" s="6"/>
      <c r="AG326" s="5"/>
      <c r="AH326" s="5"/>
      <c r="AI326" s="4"/>
      <c r="AJ326" s="6"/>
      <c r="AK326" s="4"/>
      <c r="AL326" s="6"/>
      <c r="AM326" s="5"/>
      <c r="AN326" s="5"/>
      <c r="AO326" s="4"/>
      <c r="AP326" s="6"/>
      <c r="AQ326" s="4"/>
      <c r="AR326" s="6"/>
      <c r="AS326" s="5"/>
      <c r="AT326" s="5"/>
      <c r="AU326" s="4"/>
      <c r="AV326" s="6"/>
      <c r="AW326" s="4"/>
      <c r="AX326" s="6"/>
      <c r="AY326" s="5"/>
      <c r="AZ326" s="5"/>
      <c r="BA326" s="4"/>
      <c r="BB326" s="6"/>
      <c r="BC326" s="4"/>
      <c r="BD326" s="6"/>
      <c r="BE326" s="5"/>
      <c r="BF326" s="5"/>
      <c r="BG326" s="4"/>
      <c r="BH326" s="6"/>
      <c r="BI326" s="4"/>
      <c r="BJ326" s="6"/>
      <c r="BK326" s="5"/>
      <c r="BL326" s="5"/>
      <c r="BM326" s="4"/>
      <c r="BN326" s="6"/>
      <c r="BO326" s="4"/>
      <c r="BP326" s="6"/>
      <c r="BQ326" s="5"/>
      <c r="BR326" s="5"/>
      <c r="BS326" s="4"/>
      <c r="BT326" s="6"/>
      <c r="BU326" s="4"/>
      <c r="BV326" s="6"/>
      <c r="BW326" s="5"/>
      <c r="BX326" s="5"/>
      <c r="BY326" s="4"/>
      <c r="BZ326" s="6"/>
      <c r="CA326" s="4"/>
      <c r="CB326" s="6"/>
      <c r="CC326" s="5"/>
      <c r="CD326" s="5"/>
      <c r="CE326" s="4"/>
      <c r="CF326" s="6"/>
      <c r="CG326" s="4"/>
      <c r="CH326" s="6"/>
      <c r="CI326" s="5"/>
      <c r="CJ326" s="5"/>
      <c r="CK326" s="4"/>
      <c r="CL326" s="6"/>
      <c r="CM326" s="4"/>
      <c r="CN326" s="6"/>
      <c r="CO326" s="5"/>
      <c r="CP326" s="5"/>
      <c r="CQ326" s="4"/>
      <c r="CR326" s="6"/>
      <c r="CS326" s="4"/>
      <c r="CT326" s="6"/>
      <c r="CU326" s="5"/>
      <c r="CV326" s="5"/>
      <c r="CW326" s="4"/>
      <c r="CX326" s="6"/>
      <c r="CY326" s="4"/>
      <c r="CZ326" s="6"/>
      <c r="DA326" s="5"/>
      <c r="DB326" s="5"/>
      <c r="DC326" s="4"/>
      <c r="DD326" s="6"/>
      <c r="DE326" s="4"/>
      <c r="DF326" s="6"/>
      <c r="DG326" s="5"/>
      <c r="DH326" s="5"/>
      <c r="DI326" s="4"/>
      <c r="DJ326" s="6"/>
      <c r="DK326" s="4"/>
      <c r="DL326" s="6"/>
      <c r="DM326" s="5"/>
      <c r="DN326" s="5"/>
      <c r="DO326" s="4"/>
      <c r="DP326" s="6"/>
      <c r="DQ326" s="4"/>
      <c r="DR326" s="6"/>
      <c r="DS326" s="5"/>
      <c r="DT326" s="5"/>
      <c r="DU326" s="4"/>
      <c r="DV326" s="6"/>
      <c r="DW326" s="4"/>
      <c r="DX326" s="6"/>
      <c r="DY326" s="5"/>
      <c r="DZ326" s="5"/>
      <c r="EA326" s="4"/>
      <c r="EB326" s="6"/>
      <c r="EC326" s="4"/>
      <c r="ED326" s="6"/>
      <c r="EE326" s="5"/>
      <c r="EF326" s="5"/>
      <c r="EG326" s="4"/>
      <c r="EH326" s="6"/>
      <c r="EI326" s="4"/>
      <c r="EJ326" s="6"/>
      <c r="EK326" s="5"/>
      <c r="EL326" s="5"/>
      <c r="EM326" s="4"/>
      <c r="EN326" s="6"/>
      <c r="EO326" s="4"/>
      <c r="EP326" s="6"/>
      <c r="EQ326" s="5"/>
      <c r="ER326" s="5"/>
      <c r="ES326" s="4"/>
      <c r="ET326" s="6"/>
      <c r="EU326" s="4"/>
      <c r="EV326" s="6"/>
      <c r="EW326" s="5"/>
      <c r="EX326" s="5"/>
      <c r="EY326" s="4"/>
      <c r="EZ326" s="6"/>
      <c r="FA326" s="4"/>
      <c r="FB326" s="6"/>
      <c r="FC326" s="5"/>
      <c r="FD326" s="5"/>
      <c r="FE326" s="4"/>
      <c r="FF326" s="6"/>
      <c r="FG326" s="4"/>
      <c r="FH326" s="6"/>
      <c r="FI326" s="5"/>
      <c r="FJ326" s="5"/>
      <c r="FK326" s="4"/>
      <c r="FL326" s="6"/>
      <c r="FM326" s="4"/>
      <c r="FN326" s="6"/>
      <c r="FO326" s="5"/>
      <c r="FP326" s="5"/>
      <c r="FQ326" s="4"/>
      <c r="FR326" s="6"/>
      <c r="FS326" s="4"/>
      <c r="FT326" s="6"/>
      <c r="FU326" s="5"/>
      <c r="FV326" s="5"/>
      <c r="FW326" s="4"/>
      <c r="FX326" s="6"/>
      <c r="FY326" s="4"/>
      <c r="FZ326" s="6"/>
      <c r="GA326" s="5"/>
      <c r="GB326" s="5"/>
      <c r="GC326" s="4"/>
      <c r="GD326" s="6"/>
      <c r="GE326" s="4"/>
      <c r="GF326" s="6"/>
      <c r="GG326" s="5"/>
      <c r="GH326" s="5"/>
      <c r="GI326" s="4"/>
      <c r="GJ326" s="6"/>
      <c r="GK326" s="4"/>
      <c r="GL326" s="6"/>
      <c r="GM326" s="5"/>
      <c r="GN326" s="5"/>
      <c r="GO326" s="4"/>
      <c r="GP326" s="6"/>
      <c r="GQ326" s="4"/>
      <c r="GR326" s="6"/>
      <c r="GS326" s="5"/>
      <c r="GT326" s="5"/>
      <c r="GU326" s="4"/>
      <c r="GV326" s="6"/>
      <c r="GW326" s="4"/>
      <c r="GX326" s="6"/>
      <c r="GY326" s="5"/>
      <c r="GZ326" s="5"/>
      <c r="HA326" s="4"/>
      <c r="HB326" s="6"/>
      <c r="HC326" s="4"/>
      <c r="HD326" s="6"/>
      <c r="HE326" s="5"/>
      <c r="HF326" s="5"/>
      <c r="HG326" s="4"/>
      <c r="HH326" s="6"/>
      <c r="HI326" s="4"/>
      <c r="HJ326" s="6"/>
      <c r="HK326" s="5"/>
      <c r="HL326" s="5"/>
      <c r="HM326" s="4"/>
      <c r="HN326" s="6"/>
      <c r="HO326" s="4"/>
      <c r="HP326" s="6"/>
      <c r="HQ326" s="5"/>
      <c r="HR326" s="5"/>
      <c r="HS326" s="4"/>
      <c r="HT326" s="6"/>
      <c r="HU326" s="4"/>
      <c r="HV326" s="6"/>
      <c r="HW326" s="5"/>
      <c r="HX326" s="5"/>
      <c r="HY326" s="4"/>
      <c r="HZ326" s="6"/>
      <c r="IA326" s="4"/>
      <c r="IB326" s="6"/>
      <c r="IC326" s="5"/>
      <c r="ID326" s="5"/>
      <c r="IE326" s="4"/>
      <c r="IF326" s="6"/>
      <c r="IG326" s="4"/>
      <c r="IH326" s="6"/>
      <c r="II326" s="5"/>
      <c r="IJ326" s="5"/>
      <c r="IK326" s="4"/>
      <c r="IL326" s="6"/>
      <c r="IM326" s="4"/>
      <c r="IN326" s="6"/>
      <c r="IO326" s="5"/>
      <c r="IP326" s="5"/>
      <c r="IQ326" s="4"/>
      <c r="IR326" s="6"/>
      <c r="IS326" s="4"/>
      <c r="IT326" s="6"/>
      <c r="IU326" s="5"/>
      <c r="IV326" s="5"/>
      <c r="IW326" s="4"/>
      <c r="IX326" s="6"/>
      <c r="IY326" s="4"/>
      <c r="IZ326" s="6"/>
      <c r="JA326" s="5"/>
      <c r="JB326" s="5"/>
      <c r="JC326" s="4"/>
      <c r="JD326" s="6"/>
      <c r="JE326" s="4"/>
      <c r="JF326" s="6"/>
      <c r="JG326" s="5"/>
      <c r="JH326" s="5"/>
      <c r="JI326" s="4"/>
      <c r="JJ326" s="6"/>
      <c r="JK326" s="4"/>
      <c r="JL326" s="6"/>
      <c r="JM326" s="5"/>
      <c r="JN326" s="5"/>
      <c r="JO326" s="4"/>
      <c r="JP326" s="6"/>
      <c r="JQ326" s="4"/>
      <c r="JR326" s="6"/>
      <c r="JS326" s="5"/>
      <c r="JT326" s="5"/>
      <c r="JU326" s="4"/>
      <c r="JV326" s="6"/>
      <c r="JW326" s="4"/>
      <c r="JX326" s="6"/>
      <c r="JY326" s="5"/>
      <c r="JZ326" s="5"/>
      <c r="KA326" s="4"/>
      <c r="KB326" s="6"/>
      <c r="KC326" s="4"/>
      <c r="KD326" s="6"/>
      <c r="KE326" s="5"/>
      <c r="KF326" s="5"/>
      <c r="KG326" s="4"/>
      <c r="KH326" s="6"/>
      <c r="KI326" s="4"/>
      <c r="KJ326" s="6"/>
      <c r="KK326" s="5"/>
      <c r="KL326" s="5"/>
    </row>
    <row r="327">
      <c r="A327" s="3" t="s">
        <v>85</v>
      </c>
      <c r="B327" s="3" t="s">
        <v>587</v>
      </c>
      <c r="C327" s="3" t="s">
        <v>538</v>
      </c>
      <c r="D327" s="3" t="s">
        <v>539</v>
      </c>
      <c r="E327" s="3" t="s">
        <v>607</v>
      </c>
      <c r="F327" s="3" t="s">
        <v>608</v>
      </c>
      <c r="G327" s="3" t="s">
        <v>609</v>
      </c>
      <c r="H327" s="3" t="s">
        <v>104</v>
      </c>
      <c r="I327" s="4"/>
      <c r="J327" s="4">
        <f>=ROUNDDOWN({0},0)</f>
      </c>
      <c r="K327" s="4">
        <v>500</v>
      </c>
      <c r="L327" s="5">
        <v>1</v>
      </c>
      <c r="M327" s="4"/>
      <c r="N327" s="4">
        <f>=ROUNDDOWN({0},0)</f>
      </c>
      <c r="O327" s="4"/>
      <c r="P327" s="5"/>
      <c r="Q327" s="4">
        <v>14</v>
      </c>
      <c r="R327" s="6">
        <v>195.86</v>
      </c>
      <c r="S327" s="4"/>
      <c r="T327" s="6"/>
      <c r="U327" s="5"/>
      <c r="V327" s="5"/>
      <c r="W327" s="4">
        <v>4</v>
      </c>
      <c r="X327" s="6">
        <v>52.76</v>
      </c>
      <c r="Y327" s="4"/>
      <c r="Z327" s="6"/>
      <c r="AA327" s="5"/>
      <c r="AB327" s="5"/>
      <c r="AC327" s="4"/>
      <c r="AD327" s="6"/>
      <c r="AE327" s="4"/>
      <c r="AF327" s="6"/>
      <c r="AG327" s="5"/>
      <c r="AH327" s="5"/>
      <c r="AI327" s="4">
        <v>5</v>
      </c>
      <c r="AJ327" s="6">
        <v>69.9</v>
      </c>
      <c r="AK327" s="4"/>
      <c r="AL327" s="6"/>
      <c r="AM327" s="5"/>
      <c r="AN327" s="5"/>
      <c r="AO327" s="4">
        <v>1</v>
      </c>
      <c r="AP327" s="6">
        <v>15</v>
      </c>
      <c r="AQ327" s="4"/>
      <c r="AR327" s="6"/>
      <c r="AS327" s="5"/>
      <c r="AT327" s="5"/>
      <c r="AU327" s="4">
        <v>4</v>
      </c>
      <c r="AV327" s="6">
        <v>58.2</v>
      </c>
      <c r="AW327" s="4"/>
      <c r="AX327" s="6"/>
      <c r="AY327" s="5"/>
      <c r="AZ327" s="5"/>
      <c r="BA327" s="4"/>
      <c r="BB327" s="6"/>
      <c r="BC327" s="4"/>
      <c r="BD327" s="6"/>
      <c r="BE327" s="5"/>
      <c r="BF327" s="5"/>
      <c r="BG327" s="4"/>
      <c r="BH327" s="6"/>
      <c r="BI327" s="4"/>
      <c r="BJ327" s="6"/>
      <c r="BK327" s="5"/>
      <c r="BL327" s="5"/>
      <c r="BM327" s="4"/>
      <c r="BN327" s="6"/>
      <c r="BO327" s="4"/>
      <c r="BP327" s="6"/>
      <c r="BQ327" s="5"/>
      <c r="BR327" s="5"/>
      <c r="BS327" s="4"/>
      <c r="BT327" s="6"/>
      <c r="BU327" s="4"/>
      <c r="BV327" s="6"/>
      <c r="BW327" s="5"/>
      <c r="BX327" s="5"/>
      <c r="BY327" s="4"/>
      <c r="BZ327" s="6"/>
      <c r="CA327" s="4"/>
      <c r="CB327" s="6"/>
      <c r="CC327" s="5"/>
      <c r="CD327" s="5"/>
      <c r="CE327" s="4"/>
      <c r="CF327" s="6"/>
      <c r="CG327" s="4"/>
      <c r="CH327" s="6"/>
      <c r="CI327" s="5"/>
      <c r="CJ327" s="5"/>
      <c r="CK327" s="4"/>
      <c r="CL327" s="6"/>
      <c r="CM327" s="4"/>
      <c r="CN327" s="6"/>
      <c r="CO327" s="5"/>
      <c r="CP327" s="5"/>
      <c r="CQ327" s="4"/>
      <c r="CR327" s="6"/>
      <c r="CS327" s="4"/>
      <c r="CT327" s="6"/>
      <c r="CU327" s="5"/>
      <c r="CV327" s="5"/>
      <c r="CW327" s="4"/>
      <c r="CX327" s="6"/>
      <c r="CY327" s="4"/>
      <c r="CZ327" s="6"/>
      <c r="DA327" s="5"/>
      <c r="DB327" s="5"/>
      <c r="DC327" s="4"/>
      <c r="DD327" s="6"/>
      <c r="DE327" s="4"/>
      <c r="DF327" s="6"/>
      <c r="DG327" s="5"/>
      <c r="DH327" s="5"/>
      <c r="DI327" s="4"/>
      <c r="DJ327" s="6"/>
      <c r="DK327" s="4"/>
      <c r="DL327" s="6"/>
      <c r="DM327" s="5"/>
      <c r="DN327" s="5"/>
      <c r="DO327" s="4"/>
      <c r="DP327" s="6"/>
      <c r="DQ327" s="4"/>
      <c r="DR327" s="6"/>
      <c r="DS327" s="5"/>
      <c r="DT327" s="5"/>
      <c r="DU327" s="4"/>
      <c r="DV327" s="6"/>
      <c r="DW327" s="4"/>
      <c r="DX327" s="6"/>
      <c r="DY327" s="5"/>
      <c r="DZ327" s="5"/>
      <c r="EA327" s="4"/>
      <c r="EB327" s="6"/>
      <c r="EC327" s="4"/>
      <c r="ED327" s="6"/>
      <c r="EE327" s="5"/>
      <c r="EF327" s="5"/>
      <c r="EG327" s="4"/>
      <c r="EH327" s="6"/>
      <c r="EI327" s="4"/>
      <c r="EJ327" s="6"/>
      <c r="EK327" s="5"/>
      <c r="EL327" s="5"/>
      <c r="EM327" s="4"/>
      <c r="EN327" s="6"/>
      <c r="EO327" s="4"/>
      <c r="EP327" s="6"/>
      <c r="EQ327" s="5"/>
      <c r="ER327" s="5"/>
      <c r="ES327" s="4"/>
      <c r="ET327" s="6"/>
      <c r="EU327" s="4"/>
      <c r="EV327" s="6"/>
      <c r="EW327" s="5"/>
      <c r="EX327" s="5"/>
      <c r="EY327" s="4"/>
      <c r="EZ327" s="6"/>
      <c r="FA327" s="4"/>
      <c r="FB327" s="6"/>
      <c r="FC327" s="5"/>
      <c r="FD327" s="5"/>
      <c r="FE327" s="4"/>
      <c r="FF327" s="6"/>
      <c r="FG327" s="4"/>
      <c r="FH327" s="6"/>
      <c r="FI327" s="5"/>
      <c r="FJ327" s="5"/>
      <c r="FK327" s="4"/>
      <c r="FL327" s="6"/>
      <c r="FM327" s="4"/>
      <c r="FN327" s="6"/>
      <c r="FO327" s="5"/>
      <c r="FP327" s="5"/>
      <c r="FQ327" s="4"/>
      <c r="FR327" s="6"/>
      <c r="FS327" s="4"/>
      <c r="FT327" s="6"/>
      <c r="FU327" s="5"/>
      <c r="FV327" s="5"/>
      <c r="FW327" s="4"/>
      <c r="FX327" s="6"/>
      <c r="FY327" s="4"/>
      <c r="FZ327" s="6"/>
      <c r="GA327" s="5"/>
      <c r="GB327" s="5"/>
      <c r="GC327" s="4"/>
      <c r="GD327" s="6"/>
      <c r="GE327" s="4"/>
      <c r="GF327" s="6"/>
      <c r="GG327" s="5"/>
      <c r="GH327" s="5"/>
      <c r="GI327" s="4"/>
      <c r="GJ327" s="6"/>
      <c r="GK327" s="4"/>
      <c r="GL327" s="6"/>
      <c r="GM327" s="5"/>
      <c r="GN327" s="5"/>
      <c r="GO327" s="4"/>
      <c r="GP327" s="6"/>
      <c r="GQ327" s="4"/>
      <c r="GR327" s="6"/>
      <c r="GS327" s="5"/>
      <c r="GT327" s="5"/>
      <c r="GU327" s="4"/>
      <c r="GV327" s="6"/>
      <c r="GW327" s="4"/>
      <c r="GX327" s="6"/>
      <c r="GY327" s="5"/>
      <c r="GZ327" s="5"/>
      <c r="HA327" s="4"/>
      <c r="HB327" s="6"/>
      <c r="HC327" s="4"/>
      <c r="HD327" s="6"/>
      <c r="HE327" s="5"/>
      <c r="HF327" s="5"/>
      <c r="HG327" s="4"/>
      <c r="HH327" s="6"/>
      <c r="HI327" s="4"/>
      <c r="HJ327" s="6"/>
      <c r="HK327" s="5"/>
      <c r="HL327" s="5"/>
      <c r="HM327" s="4"/>
      <c r="HN327" s="6"/>
      <c r="HO327" s="4"/>
      <c r="HP327" s="6"/>
      <c r="HQ327" s="5"/>
      <c r="HR327" s="5"/>
      <c r="HS327" s="4"/>
      <c r="HT327" s="6"/>
      <c r="HU327" s="4"/>
      <c r="HV327" s="6"/>
      <c r="HW327" s="5"/>
      <c r="HX327" s="5"/>
      <c r="HY327" s="4"/>
      <c r="HZ327" s="6"/>
      <c r="IA327" s="4"/>
      <c r="IB327" s="6"/>
      <c r="IC327" s="5"/>
      <c r="ID327" s="5"/>
      <c r="IE327" s="4"/>
      <c r="IF327" s="6"/>
      <c r="IG327" s="4"/>
      <c r="IH327" s="6"/>
      <c r="II327" s="5"/>
      <c r="IJ327" s="5"/>
      <c r="IK327" s="4"/>
      <c r="IL327" s="6"/>
      <c r="IM327" s="4"/>
      <c r="IN327" s="6"/>
      <c r="IO327" s="5"/>
      <c r="IP327" s="5"/>
      <c r="IQ327" s="4"/>
      <c r="IR327" s="6"/>
      <c r="IS327" s="4"/>
      <c r="IT327" s="6"/>
      <c r="IU327" s="5"/>
      <c r="IV327" s="5"/>
      <c r="IW327" s="4"/>
      <c r="IX327" s="6"/>
      <c r="IY327" s="4"/>
      <c r="IZ327" s="6"/>
      <c r="JA327" s="5"/>
      <c r="JB327" s="5"/>
      <c r="JC327" s="4"/>
      <c r="JD327" s="6"/>
      <c r="JE327" s="4"/>
      <c r="JF327" s="6"/>
      <c r="JG327" s="5"/>
      <c r="JH327" s="5"/>
      <c r="JI327" s="4"/>
      <c r="JJ327" s="6"/>
      <c r="JK327" s="4"/>
      <c r="JL327" s="6"/>
      <c r="JM327" s="5"/>
      <c r="JN327" s="5"/>
      <c r="JO327" s="4"/>
      <c r="JP327" s="6"/>
      <c r="JQ327" s="4"/>
      <c r="JR327" s="6"/>
      <c r="JS327" s="5"/>
      <c r="JT327" s="5"/>
      <c r="JU327" s="4"/>
      <c r="JV327" s="6"/>
      <c r="JW327" s="4"/>
      <c r="JX327" s="6"/>
      <c r="JY327" s="5"/>
      <c r="JZ327" s="5"/>
      <c r="KA327" s="4"/>
      <c r="KB327" s="6"/>
      <c r="KC327" s="4"/>
      <c r="KD327" s="6"/>
      <c r="KE327" s="5"/>
      <c r="KF327" s="5"/>
      <c r="KG327" s="4"/>
      <c r="KH327" s="6"/>
      <c r="KI327" s="4"/>
      <c r="KJ327" s="6"/>
      <c r="KK327" s="5"/>
      <c r="KL327" s="5"/>
    </row>
    <row r="328">
      <c r="A328" s="3" t="s">
        <v>85</v>
      </c>
      <c r="B328" s="3" t="s">
        <v>660</v>
      </c>
      <c r="C328" s="3" t="s">
        <v>87</v>
      </c>
      <c r="D328" s="3" t="s">
        <v>88</v>
      </c>
      <c r="E328" s="3" t="s">
        <v>661</v>
      </c>
      <c r="F328" s="3" t="s">
        <v>661</v>
      </c>
      <c r="G328" s="3" t="s">
        <v>661</v>
      </c>
      <c r="H328" s="3" t="s">
        <v>98</v>
      </c>
      <c r="I328" s="4"/>
      <c r="J328" s="4">
        <f>=ROUNDDOWN({0},0)</f>
      </c>
      <c r="K328" s="4">
        <v>2720</v>
      </c>
      <c r="L328" s="5">
        <v>1</v>
      </c>
      <c r="M328" s="4"/>
      <c r="N328" s="4">
        <f>=ROUNDDOWN({0},0)</f>
      </c>
      <c r="O328" s="4">
        <v>480</v>
      </c>
      <c r="P328" s="5">
        <v>1</v>
      </c>
      <c r="Q328" s="4">
        <v>219</v>
      </c>
      <c r="R328" s="6">
        <v>42375.87</v>
      </c>
      <c r="S328" s="4"/>
      <c r="T328" s="6"/>
      <c r="U328" s="5"/>
      <c r="V328" s="5"/>
      <c r="W328" s="4">
        <v>48</v>
      </c>
      <c r="X328" s="6">
        <v>9398.85</v>
      </c>
      <c r="Y328" s="4"/>
      <c r="Z328" s="6"/>
      <c r="AA328" s="5"/>
      <c r="AB328" s="5"/>
      <c r="AC328" s="4">
        <v>62</v>
      </c>
      <c r="AD328" s="6">
        <v>10347.35</v>
      </c>
      <c r="AE328" s="4"/>
      <c r="AF328" s="6"/>
      <c r="AG328" s="5"/>
      <c r="AH328" s="5"/>
      <c r="AI328" s="4">
        <v>62</v>
      </c>
      <c r="AJ328" s="6">
        <v>12929.64</v>
      </c>
      <c r="AK328" s="4"/>
      <c r="AL328" s="6"/>
      <c r="AM328" s="5"/>
      <c r="AN328" s="5"/>
      <c r="AO328" s="4">
        <v>13</v>
      </c>
      <c r="AP328" s="6">
        <v>2708.5</v>
      </c>
      <c r="AQ328" s="4"/>
      <c r="AR328" s="6"/>
      <c r="AS328" s="5"/>
      <c r="AT328" s="5"/>
      <c r="AU328" s="4">
        <v>8</v>
      </c>
      <c r="AV328" s="6">
        <v>1620.7</v>
      </c>
      <c r="AW328" s="4"/>
      <c r="AX328" s="6"/>
      <c r="AY328" s="5"/>
      <c r="AZ328" s="5"/>
      <c r="BA328" s="4">
        <v>2</v>
      </c>
      <c r="BB328" s="6">
        <v>294.98</v>
      </c>
      <c r="BC328" s="4"/>
      <c r="BD328" s="6"/>
      <c r="BE328" s="5"/>
      <c r="BF328" s="5"/>
      <c r="BG328" s="4">
        <v>11</v>
      </c>
      <c r="BH328" s="6">
        <v>2346</v>
      </c>
      <c r="BI328" s="4"/>
      <c r="BJ328" s="6"/>
      <c r="BK328" s="5"/>
      <c r="BL328" s="5"/>
      <c r="BM328" s="4">
        <v>11</v>
      </c>
      <c r="BN328" s="6">
        <v>2352.99</v>
      </c>
      <c r="BO328" s="4"/>
      <c r="BP328" s="6"/>
      <c r="BQ328" s="5"/>
      <c r="BR328" s="5"/>
      <c r="BS328" s="4">
        <v>1</v>
      </c>
      <c r="BT328" s="6">
        <v>189.75</v>
      </c>
      <c r="BU328" s="4"/>
      <c r="BV328" s="6"/>
      <c r="BW328" s="5"/>
      <c r="BX328" s="5"/>
      <c r="BY328" s="4"/>
      <c r="BZ328" s="6"/>
      <c r="CA328" s="4"/>
      <c r="CB328" s="6"/>
      <c r="CC328" s="5"/>
      <c r="CD328" s="5"/>
      <c r="CE328" s="4">
        <v>1</v>
      </c>
      <c r="CF328" s="6">
        <v>187.11</v>
      </c>
      <c r="CG328" s="4"/>
      <c r="CH328" s="6"/>
      <c r="CI328" s="5"/>
      <c r="CJ328" s="5"/>
      <c r="CK328" s="4"/>
      <c r="CL328" s="6"/>
      <c r="CM328" s="4"/>
      <c r="CN328" s="6"/>
      <c r="CO328" s="5"/>
      <c r="CP328" s="5"/>
      <c r="CQ328" s="4"/>
      <c r="CR328" s="6"/>
      <c r="CS328" s="4"/>
      <c r="CT328" s="6"/>
      <c r="CU328" s="5"/>
      <c r="CV328" s="5"/>
      <c r="CW328" s="4"/>
      <c r="CX328" s="6"/>
      <c r="CY328" s="4"/>
      <c r="CZ328" s="6"/>
      <c r="DA328" s="5"/>
      <c r="DB328" s="5"/>
      <c r="DC328" s="4"/>
      <c r="DD328" s="6"/>
      <c r="DE328" s="4"/>
      <c r="DF328" s="6"/>
      <c r="DG328" s="5"/>
      <c r="DH328" s="5"/>
      <c r="DI328" s="4"/>
      <c r="DJ328" s="6"/>
      <c r="DK328" s="4"/>
      <c r="DL328" s="6"/>
      <c r="DM328" s="5"/>
      <c r="DN328" s="5"/>
      <c r="DO328" s="4"/>
      <c r="DP328" s="6"/>
      <c r="DQ328" s="4"/>
      <c r="DR328" s="6"/>
      <c r="DS328" s="5"/>
      <c r="DT328" s="5"/>
      <c r="DU328" s="4"/>
      <c r="DV328" s="6"/>
      <c r="DW328" s="4"/>
      <c r="DX328" s="6"/>
      <c r="DY328" s="5"/>
      <c r="DZ328" s="5"/>
      <c r="EA328" s="4"/>
      <c r="EB328" s="6"/>
      <c r="EC328" s="4"/>
      <c r="ED328" s="6"/>
      <c r="EE328" s="5"/>
      <c r="EF328" s="5"/>
      <c r="EG328" s="4"/>
      <c r="EH328" s="6"/>
      <c r="EI328" s="4"/>
      <c r="EJ328" s="6"/>
      <c r="EK328" s="5"/>
      <c r="EL328" s="5"/>
      <c r="EM328" s="4"/>
      <c r="EN328" s="6"/>
      <c r="EO328" s="4"/>
      <c r="EP328" s="6"/>
      <c r="EQ328" s="5"/>
      <c r="ER328" s="5"/>
      <c r="ES328" s="4"/>
      <c r="ET328" s="6"/>
      <c r="EU328" s="4"/>
      <c r="EV328" s="6"/>
      <c r="EW328" s="5"/>
      <c r="EX328" s="5"/>
      <c r="EY328" s="4"/>
      <c r="EZ328" s="6"/>
      <c r="FA328" s="4"/>
      <c r="FB328" s="6"/>
      <c r="FC328" s="5"/>
      <c r="FD328" s="5"/>
      <c r="FE328" s="4"/>
      <c r="FF328" s="6"/>
      <c r="FG328" s="4"/>
      <c r="FH328" s="6"/>
      <c r="FI328" s="5"/>
      <c r="FJ328" s="5"/>
      <c r="FK328" s="4"/>
      <c r="FL328" s="6"/>
      <c r="FM328" s="4"/>
      <c r="FN328" s="6"/>
      <c r="FO328" s="5"/>
      <c r="FP328" s="5"/>
      <c r="FQ328" s="4"/>
      <c r="FR328" s="6"/>
      <c r="FS328" s="4"/>
      <c r="FT328" s="6"/>
      <c r="FU328" s="5"/>
      <c r="FV328" s="5"/>
      <c r="FW328" s="4"/>
      <c r="FX328" s="6"/>
      <c r="FY328" s="4"/>
      <c r="FZ328" s="6"/>
      <c r="GA328" s="5"/>
      <c r="GB328" s="5"/>
      <c r="GC328" s="4"/>
      <c r="GD328" s="6"/>
      <c r="GE328" s="4"/>
      <c r="GF328" s="6"/>
      <c r="GG328" s="5"/>
      <c r="GH328" s="5"/>
      <c r="GI328" s="4"/>
      <c r="GJ328" s="6"/>
      <c r="GK328" s="4"/>
      <c r="GL328" s="6"/>
      <c r="GM328" s="5"/>
      <c r="GN328" s="5"/>
      <c r="GO328" s="4"/>
      <c r="GP328" s="6"/>
      <c r="GQ328" s="4"/>
      <c r="GR328" s="6"/>
      <c r="GS328" s="5"/>
      <c r="GT328" s="5"/>
      <c r="GU328" s="4"/>
      <c r="GV328" s="6"/>
      <c r="GW328" s="4"/>
      <c r="GX328" s="6"/>
      <c r="GY328" s="5"/>
      <c r="GZ328" s="5"/>
      <c r="HA328" s="4"/>
      <c r="HB328" s="6"/>
      <c r="HC328" s="4"/>
      <c r="HD328" s="6"/>
      <c r="HE328" s="5"/>
      <c r="HF328" s="5"/>
      <c r="HG328" s="4"/>
      <c r="HH328" s="6"/>
      <c r="HI328" s="4"/>
      <c r="HJ328" s="6"/>
      <c r="HK328" s="5"/>
      <c r="HL328" s="5"/>
      <c r="HM328" s="4"/>
      <c r="HN328" s="6"/>
      <c r="HO328" s="4"/>
      <c r="HP328" s="6"/>
      <c r="HQ328" s="5"/>
      <c r="HR328" s="5"/>
      <c r="HS328" s="4"/>
      <c r="HT328" s="6"/>
      <c r="HU328" s="4"/>
      <c r="HV328" s="6"/>
      <c r="HW328" s="5"/>
      <c r="HX328" s="5"/>
      <c r="HY328" s="4"/>
      <c r="HZ328" s="6"/>
      <c r="IA328" s="4"/>
      <c r="IB328" s="6"/>
      <c r="IC328" s="5"/>
      <c r="ID328" s="5"/>
      <c r="IE328" s="4"/>
      <c r="IF328" s="6"/>
      <c r="IG328" s="4"/>
      <c r="IH328" s="6"/>
      <c r="II328" s="5"/>
      <c r="IJ328" s="5"/>
      <c r="IK328" s="4"/>
      <c r="IL328" s="6"/>
      <c r="IM328" s="4"/>
      <c r="IN328" s="6"/>
      <c r="IO328" s="5"/>
      <c r="IP328" s="5"/>
      <c r="IQ328" s="4"/>
      <c r="IR328" s="6"/>
      <c r="IS328" s="4"/>
      <c r="IT328" s="6"/>
      <c r="IU328" s="5"/>
      <c r="IV328" s="5"/>
      <c r="IW328" s="4"/>
      <c r="IX328" s="6"/>
      <c r="IY328" s="4"/>
      <c r="IZ328" s="6"/>
      <c r="JA328" s="5"/>
      <c r="JB328" s="5"/>
      <c r="JC328" s="4"/>
      <c r="JD328" s="6"/>
      <c r="JE328" s="4"/>
      <c r="JF328" s="6"/>
      <c r="JG328" s="5"/>
      <c r="JH328" s="5"/>
      <c r="JI328" s="4"/>
      <c r="JJ328" s="6"/>
      <c r="JK328" s="4"/>
      <c r="JL328" s="6"/>
      <c r="JM328" s="5"/>
      <c r="JN328" s="5"/>
      <c r="JO328" s="4"/>
      <c r="JP328" s="6"/>
      <c r="JQ328" s="4"/>
      <c r="JR328" s="6"/>
      <c r="JS328" s="5"/>
      <c r="JT328" s="5"/>
      <c r="JU328" s="4"/>
      <c r="JV328" s="6"/>
      <c r="JW328" s="4"/>
      <c r="JX328" s="6"/>
      <c r="JY328" s="5"/>
      <c r="JZ328" s="5"/>
      <c r="KA328" s="4"/>
      <c r="KB328" s="6"/>
      <c r="KC328" s="4"/>
      <c r="KD328" s="6"/>
      <c r="KE328" s="5"/>
      <c r="KF328" s="5"/>
      <c r="KG328" s="4"/>
      <c r="KH328" s="6"/>
      <c r="KI328" s="4"/>
      <c r="KJ328" s="6"/>
      <c r="KK328" s="5"/>
      <c r="KL328" s="5"/>
    </row>
    <row r="329">
      <c r="A329" s="3" t="s">
        <v>85</v>
      </c>
      <c r="B329" s="3" t="s">
        <v>660</v>
      </c>
      <c r="C329" s="3" t="s">
        <v>87</v>
      </c>
      <c r="D329" s="3" t="s">
        <v>88</v>
      </c>
      <c r="E329" s="3" t="s">
        <v>662</v>
      </c>
      <c r="F329" s="3" t="s">
        <v>104</v>
      </c>
      <c r="G329" s="3" t="s">
        <v>104</v>
      </c>
      <c r="H329" s="3" t="s">
        <v>98</v>
      </c>
      <c r="I329" s="4"/>
      <c r="J329" s="4">
        <f>=ROUNDDOWN({0},0)</f>
      </c>
      <c r="K329" s="4">
        <v>1050</v>
      </c>
      <c r="L329" s="5">
        <v>1</v>
      </c>
      <c r="M329" s="4"/>
      <c r="N329" s="4">
        <f>=ROUNDDOWN({0},0)</f>
      </c>
      <c r="O329" s="4"/>
      <c r="P329" s="5"/>
      <c r="Q329" s="4">
        <v>53</v>
      </c>
      <c r="R329" s="6">
        <v>8076.08</v>
      </c>
      <c r="S329" s="4"/>
      <c r="T329" s="6"/>
      <c r="U329" s="5"/>
      <c r="V329" s="5"/>
      <c r="W329" s="4">
        <v>1</v>
      </c>
      <c r="X329" s="6">
        <v>170.89</v>
      </c>
      <c r="Y329" s="4"/>
      <c r="Z329" s="6"/>
      <c r="AA329" s="5"/>
      <c r="AB329" s="5"/>
      <c r="AC329" s="4">
        <v>32</v>
      </c>
      <c r="AD329" s="6">
        <v>4423.77</v>
      </c>
      <c r="AE329" s="4"/>
      <c r="AF329" s="6"/>
      <c r="AG329" s="5"/>
      <c r="AH329" s="5"/>
      <c r="AI329" s="4">
        <v>12</v>
      </c>
      <c r="AJ329" s="6">
        <v>1991.94</v>
      </c>
      <c r="AK329" s="4"/>
      <c r="AL329" s="6"/>
      <c r="AM329" s="5"/>
      <c r="AN329" s="5"/>
      <c r="AO329" s="4"/>
      <c r="AP329" s="6"/>
      <c r="AQ329" s="4"/>
      <c r="AR329" s="6"/>
      <c r="AS329" s="5"/>
      <c r="AT329" s="5"/>
      <c r="AU329" s="4"/>
      <c r="AV329" s="6"/>
      <c r="AW329" s="4"/>
      <c r="AX329" s="6"/>
      <c r="AY329" s="5"/>
      <c r="AZ329" s="5"/>
      <c r="BA329" s="4"/>
      <c r="BB329" s="6"/>
      <c r="BC329" s="4"/>
      <c r="BD329" s="6"/>
      <c r="BE329" s="5"/>
      <c r="BF329" s="5"/>
      <c r="BG329" s="4"/>
      <c r="BH329" s="6"/>
      <c r="BI329" s="4"/>
      <c r="BJ329" s="6"/>
      <c r="BK329" s="5"/>
      <c r="BL329" s="5"/>
      <c r="BM329" s="4">
        <v>6</v>
      </c>
      <c r="BN329" s="6">
        <v>1136.28</v>
      </c>
      <c r="BO329" s="4"/>
      <c r="BP329" s="6"/>
      <c r="BQ329" s="5"/>
      <c r="BR329" s="5"/>
      <c r="BS329" s="4"/>
      <c r="BT329" s="6"/>
      <c r="BU329" s="4"/>
      <c r="BV329" s="6"/>
      <c r="BW329" s="5"/>
      <c r="BX329" s="5"/>
      <c r="BY329" s="4"/>
      <c r="BZ329" s="6"/>
      <c r="CA329" s="4"/>
      <c r="CB329" s="6"/>
      <c r="CC329" s="5"/>
      <c r="CD329" s="5"/>
      <c r="CE329" s="4"/>
      <c r="CF329" s="6"/>
      <c r="CG329" s="4"/>
      <c r="CH329" s="6"/>
      <c r="CI329" s="5"/>
      <c r="CJ329" s="5"/>
      <c r="CK329" s="4"/>
      <c r="CL329" s="6"/>
      <c r="CM329" s="4"/>
      <c r="CN329" s="6"/>
      <c r="CO329" s="5"/>
      <c r="CP329" s="5"/>
      <c r="CQ329" s="4">
        <v>1</v>
      </c>
      <c r="CR329" s="6">
        <v>170.63</v>
      </c>
      <c r="CS329" s="4"/>
      <c r="CT329" s="6"/>
      <c r="CU329" s="5"/>
      <c r="CV329" s="5"/>
      <c r="CW329" s="4"/>
      <c r="CX329" s="6"/>
      <c r="CY329" s="4"/>
      <c r="CZ329" s="6"/>
      <c r="DA329" s="5"/>
      <c r="DB329" s="5"/>
      <c r="DC329" s="4"/>
      <c r="DD329" s="6"/>
      <c r="DE329" s="4"/>
      <c r="DF329" s="6"/>
      <c r="DG329" s="5"/>
      <c r="DH329" s="5"/>
      <c r="DI329" s="4"/>
      <c r="DJ329" s="6"/>
      <c r="DK329" s="4"/>
      <c r="DL329" s="6"/>
      <c r="DM329" s="5"/>
      <c r="DN329" s="5"/>
      <c r="DO329" s="4">
        <v>1</v>
      </c>
      <c r="DP329" s="6">
        <v>182.57</v>
      </c>
      <c r="DQ329" s="4"/>
      <c r="DR329" s="6"/>
      <c r="DS329" s="5"/>
      <c r="DT329" s="5"/>
      <c r="DU329" s="4"/>
      <c r="DV329" s="6"/>
      <c r="DW329" s="4"/>
      <c r="DX329" s="6"/>
      <c r="DY329" s="5"/>
      <c r="DZ329" s="5"/>
      <c r="EA329" s="4"/>
      <c r="EB329" s="6"/>
      <c r="EC329" s="4"/>
      <c r="ED329" s="6"/>
      <c r="EE329" s="5"/>
      <c r="EF329" s="5"/>
      <c r="EG329" s="4"/>
      <c r="EH329" s="6"/>
      <c r="EI329" s="4"/>
      <c r="EJ329" s="6"/>
      <c r="EK329" s="5"/>
      <c r="EL329" s="5"/>
      <c r="EM329" s="4"/>
      <c r="EN329" s="6"/>
      <c r="EO329" s="4"/>
      <c r="EP329" s="6"/>
      <c r="EQ329" s="5"/>
      <c r="ER329" s="5"/>
      <c r="ES329" s="4"/>
      <c r="ET329" s="6"/>
      <c r="EU329" s="4"/>
      <c r="EV329" s="6"/>
      <c r="EW329" s="5"/>
      <c r="EX329" s="5"/>
      <c r="EY329" s="4"/>
      <c r="EZ329" s="6"/>
      <c r="FA329" s="4"/>
      <c r="FB329" s="6"/>
      <c r="FC329" s="5"/>
      <c r="FD329" s="5"/>
      <c r="FE329" s="4"/>
      <c r="FF329" s="6"/>
      <c r="FG329" s="4"/>
      <c r="FH329" s="6"/>
      <c r="FI329" s="5"/>
      <c r="FJ329" s="5"/>
      <c r="FK329" s="4"/>
      <c r="FL329" s="6"/>
      <c r="FM329" s="4"/>
      <c r="FN329" s="6"/>
      <c r="FO329" s="5"/>
      <c r="FP329" s="5"/>
      <c r="FQ329" s="4"/>
      <c r="FR329" s="6"/>
      <c r="FS329" s="4"/>
      <c r="FT329" s="6"/>
      <c r="FU329" s="5"/>
      <c r="FV329" s="5"/>
      <c r="FW329" s="4"/>
      <c r="FX329" s="6"/>
      <c r="FY329" s="4"/>
      <c r="FZ329" s="6"/>
      <c r="GA329" s="5"/>
      <c r="GB329" s="5"/>
      <c r="GC329" s="4"/>
      <c r="GD329" s="6"/>
      <c r="GE329" s="4"/>
      <c r="GF329" s="6"/>
      <c r="GG329" s="5"/>
      <c r="GH329" s="5"/>
      <c r="GI329" s="4"/>
      <c r="GJ329" s="6"/>
      <c r="GK329" s="4"/>
      <c r="GL329" s="6"/>
      <c r="GM329" s="5"/>
      <c r="GN329" s="5"/>
      <c r="GO329" s="4"/>
      <c r="GP329" s="6"/>
      <c r="GQ329" s="4"/>
      <c r="GR329" s="6"/>
      <c r="GS329" s="5"/>
      <c r="GT329" s="5"/>
      <c r="GU329" s="4"/>
      <c r="GV329" s="6"/>
      <c r="GW329" s="4"/>
      <c r="GX329" s="6"/>
      <c r="GY329" s="5"/>
      <c r="GZ329" s="5"/>
      <c r="HA329" s="4"/>
      <c r="HB329" s="6"/>
      <c r="HC329" s="4"/>
      <c r="HD329" s="6"/>
      <c r="HE329" s="5"/>
      <c r="HF329" s="5"/>
      <c r="HG329" s="4"/>
      <c r="HH329" s="6"/>
      <c r="HI329" s="4"/>
      <c r="HJ329" s="6"/>
      <c r="HK329" s="5"/>
      <c r="HL329" s="5"/>
      <c r="HM329" s="4"/>
      <c r="HN329" s="6"/>
      <c r="HO329" s="4"/>
      <c r="HP329" s="6"/>
      <c r="HQ329" s="5"/>
      <c r="HR329" s="5"/>
      <c r="HS329" s="4"/>
      <c r="HT329" s="6"/>
      <c r="HU329" s="4"/>
      <c r="HV329" s="6"/>
      <c r="HW329" s="5"/>
      <c r="HX329" s="5"/>
      <c r="HY329" s="4"/>
      <c r="HZ329" s="6"/>
      <c r="IA329" s="4"/>
      <c r="IB329" s="6"/>
      <c r="IC329" s="5"/>
      <c r="ID329" s="5"/>
      <c r="IE329" s="4"/>
      <c r="IF329" s="6"/>
      <c r="IG329" s="4"/>
      <c r="IH329" s="6"/>
      <c r="II329" s="5"/>
      <c r="IJ329" s="5"/>
      <c r="IK329" s="4"/>
      <c r="IL329" s="6"/>
      <c r="IM329" s="4"/>
      <c r="IN329" s="6"/>
      <c r="IO329" s="5"/>
      <c r="IP329" s="5"/>
      <c r="IQ329" s="4"/>
      <c r="IR329" s="6"/>
      <c r="IS329" s="4"/>
      <c r="IT329" s="6"/>
      <c r="IU329" s="5"/>
      <c r="IV329" s="5"/>
      <c r="IW329" s="4"/>
      <c r="IX329" s="6"/>
      <c r="IY329" s="4"/>
      <c r="IZ329" s="6"/>
      <c r="JA329" s="5"/>
      <c r="JB329" s="5"/>
      <c r="JC329" s="4"/>
      <c r="JD329" s="6"/>
      <c r="JE329" s="4"/>
      <c r="JF329" s="6"/>
      <c r="JG329" s="5"/>
      <c r="JH329" s="5"/>
      <c r="JI329" s="4"/>
      <c r="JJ329" s="6"/>
      <c r="JK329" s="4"/>
      <c r="JL329" s="6"/>
      <c r="JM329" s="5"/>
      <c r="JN329" s="5"/>
      <c r="JO329" s="4"/>
      <c r="JP329" s="6"/>
      <c r="JQ329" s="4"/>
      <c r="JR329" s="6"/>
      <c r="JS329" s="5"/>
      <c r="JT329" s="5"/>
      <c r="JU329" s="4"/>
      <c r="JV329" s="6"/>
      <c r="JW329" s="4"/>
      <c r="JX329" s="6"/>
      <c r="JY329" s="5"/>
      <c r="JZ329" s="5"/>
      <c r="KA329" s="4"/>
      <c r="KB329" s="6"/>
      <c r="KC329" s="4"/>
      <c r="KD329" s="6"/>
      <c r="KE329" s="5"/>
      <c r="KF329" s="5"/>
      <c r="KG329" s="4"/>
      <c r="KH329" s="6"/>
      <c r="KI329" s="4"/>
      <c r="KJ329" s="6"/>
      <c r="KK329" s="5"/>
      <c r="KL329" s="5"/>
    </row>
    <row r="330">
      <c r="A330" s="3" t="s">
        <v>85</v>
      </c>
      <c r="B330" s="3" t="s">
        <v>660</v>
      </c>
      <c r="C330" s="3" t="s">
        <v>87</v>
      </c>
      <c r="D330" s="3" t="s">
        <v>88</v>
      </c>
      <c r="E330" s="3" t="s">
        <v>663</v>
      </c>
      <c r="F330" s="3" t="s">
        <v>663</v>
      </c>
      <c r="G330" s="3" t="s">
        <v>663</v>
      </c>
      <c r="H330" s="3" t="s">
        <v>98</v>
      </c>
      <c r="I330" s="4"/>
      <c r="J330" s="4">
        <f>=ROUNDDOWN({0},0)</f>
      </c>
      <c r="K330" s="4">
        <v>400</v>
      </c>
      <c r="L330" s="5">
        <v>1</v>
      </c>
      <c r="M330" s="4"/>
      <c r="N330" s="4">
        <f>=ROUNDDOWN({0},0)</f>
      </c>
      <c r="O330" s="4"/>
      <c r="P330" s="5"/>
      <c r="Q330" s="4">
        <v>36</v>
      </c>
      <c r="R330" s="6">
        <v>6405.15</v>
      </c>
      <c r="S330" s="4"/>
      <c r="T330" s="6"/>
      <c r="U330" s="5"/>
      <c r="V330" s="5"/>
      <c r="W330" s="4">
        <v>2</v>
      </c>
      <c r="X330" s="6">
        <v>341.78</v>
      </c>
      <c r="Y330" s="4"/>
      <c r="Z330" s="6"/>
      <c r="AA330" s="5"/>
      <c r="AB330" s="5"/>
      <c r="AC330" s="4">
        <v>24</v>
      </c>
      <c r="AD330" s="6">
        <v>4009.49</v>
      </c>
      <c r="AE330" s="4"/>
      <c r="AF330" s="6"/>
      <c r="AG330" s="5"/>
      <c r="AH330" s="5"/>
      <c r="AI330" s="4">
        <v>6</v>
      </c>
      <c r="AJ330" s="6">
        <v>1195.33</v>
      </c>
      <c r="AK330" s="4"/>
      <c r="AL330" s="6"/>
      <c r="AM330" s="5"/>
      <c r="AN330" s="5"/>
      <c r="AO330" s="4"/>
      <c r="AP330" s="6"/>
      <c r="AQ330" s="4"/>
      <c r="AR330" s="6"/>
      <c r="AS330" s="5"/>
      <c r="AT330" s="5"/>
      <c r="AU330" s="4"/>
      <c r="AV330" s="6"/>
      <c r="AW330" s="4"/>
      <c r="AX330" s="6"/>
      <c r="AY330" s="5"/>
      <c r="AZ330" s="5"/>
      <c r="BA330" s="4"/>
      <c r="BB330" s="6"/>
      <c r="BC330" s="4"/>
      <c r="BD330" s="6"/>
      <c r="BE330" s="5"/>
      <c r="BF330" s="5"/>
      <c r="BG330" s="4">
        <v>1</v>
      </c>
      <c r="BH330" s="6">
        <v>181.5</v>
      </c>
      <c r="BI330" s="4"/>
      <c r="BJ330" s="6"/>
      <c r="BK330" s="5"/>
      <c r="BL330" s="5"/>
      <c r="BM330" s="4">
        <v>2</v>
      </c>
      <c r="BN330" s="6">
        <v>453.9</v>
      </c>
      <c r="BO330" s="4"/>
      <c r="BP330" s="6"/>
      <c r="BQ330" s="5"/>
      <c r="BR330" s="5"/>
      <c r="BS330" s="4"/>
      <c r="BT330" s="6"/>
      <c r="BU330" s="4"/>
      <c r="BV330" s="6"/>
      <c r="BW330" s="5"/>
      <c r="BX330" s="5"/>
      <c r="BY330" s="4"/>
      <c r="BZ330" s="6"/>
      <c r="CA330" s="4"/>
      <c r="CB330" s="6"/>
      <c r="CC330" s="5"/>
      <c r="CD330" s="5"/>
      <c r="CE330" s="4"/>
      <c r="CF330" s="6"/>
      <c r="CG330" s="4"/>
      <c r="CH330" s="6"/>
      <c r="CI330" s="5"/>
      <c r="CJ330" s="5"/>
      <c r="CK330" s="4"/>
      <c r="CL330" s="6"/>
      <c r="CM330" s="4"/>
      <c r="CN330" s="6"/>
      <c r="CO330" s="5"/>
      <c r="CP330" s="5"/>
      <c r="CQ330" s="4">
        <v>1</v>
      </c>
      <c r="CR330" s="6">
        <v>223.15</v>
      </c>
      <c r="CS330" s="4"/>
      <c r="CT330" s="6"/>
      <c r="CU330" s="5"/>
      <c r="CV330" s="5"/>
      <c r="CW330" s="4"/>
      <c r="CX330" s="6"/>
      <c r="CY330" s="4"/>
      <c r="CZ330" s="6"/>
      <c r="DA330" s="5"/>
      <c r="DB330" s="5"/>
      <c r="DC330" s="4"/>
      <c r="DD330" s="6"/>
      <c r="DE330" s="4"/>
      <c r="DF330" s="6"/>
      <c r="DG330" s="5"/>
      <c r="DH330" s="5"/>
      <c r="DI330" s="4"/>
      <c r="DJ330" s="6"/>
      <c r="DK330" s="4"/>
      <c r="DL330" s="6"/>
      <c r="DM330" s="5"/>
      <c r="DN330" s="5"/>
      <c r="DO330" s="4"/>
      <c r="DP330" s="6"/>
      <c r="DQ330" s="4"/>
      <c r="DR330" s="6"/>
      <c r="DS330" s="5"/>
      <c r="DT330" s="5"/>
      <c r="DU330" s="4"/>
      <c r="DV330" s="6"/>
      <c r="DW330" s="4"/>
      <c r="DX330" s="6"/>
      <c r="DY330" s="5"/>
      <c r="DZ330" s="5"/>
      <c r="EA330" s="4"/>
      <c r="EB330" s="6"/>
      <c r="EC330" s="4"/>
      <c r="ED330" s="6"/>
      <c r="EE330" s="5"/>
      <c r="EF330" s="5"/>
      <c r="EG330" s="4"/>
      <c r="EH330" s="6"/>
      <c r="EI330" s="4"/>
      <c r="EJ330" s="6"/>
      <c r="EK330" s="5"/>
      <c r="EL330" s="5"/>
      <c r="EM330" s="4"/>
      <c r="EN330" s="6"/>
      <c r="EO330" s="4"/>
      <c r="EP330" s="6"/>
      <c r="EQ330" s="5"/>
      <c r="ER330" s="5"/>
      <c r="ES330" s="4"/>
      <c r="ET330" s="6"/>
      <c r="EU330" s="4"/>
      <c r="EV330" s="6"/>
      <c r="EW330" s="5"/>
      <c r="EX330" s="5"/>
      <c r="EY330" s="4"/>
      <c r="EZ330" s="6"/>
      <c r="FA330" s="4"/>
      <c r="FB330" s="6"/>
      <c r="FC330" s="5"/>
      <c r="FD330" s="5"/>
      <c r="FE330" s="4"/>
      <c r="FF330" s="6"/>
      <c r="FG330" s="4"/>
      <c r="FH330" s="6"/>
      <c r="FI330" s="5"/>
      <c r="FJ330" s="5"/>
      <c r="FK330" s="4"/>
      <c r="FL330" s="6"/>
      <c r="FM330" s="4"/>
      <c r="FN330" s="6"/>
      <c r="FO330" s="5"/>
      <c r="FP330" s="5"/>
      <c r="FQ330" s="4"/>
      <c r="FR330" s="6"/>
      <c r="FS330" s="4"/>
      <c r="FT330" s="6"/>
      <c r="FU330" s="5"/>
      <c r="FV330" s="5"/>
      <c r="FW330" s="4"/>
      <c r="FX330" s="6"/>
      <c r="FY330" s="4"/>
      <c r="FZ330" s="6"/>
      <c r="GA330" s="5"/>
      <c r="GB330" s="5"/>
      <c r="GC330" s="4"/>
      <c r="GD330" s="6"/>
      <c r="GE330" s="4"/>
      <c r="GF330" s="6"/>
      <c r="GG330" s="5"/>
      <c r="GH330" s="5"/>
      <c r="GI330" s="4"/>
      <c r="GJ330" s="6"/>
      <c r="GK330" s="4"/>
      <c r="GL330" s="6"/>
      <c r="GM330" s="5"/>
      <c r="GN330" s="5"/>
      <c r="GO330" s="4"/>
      <c r="GP330" s="6"/>
      <c r="GQ330" s="4"/>
      <c r="GR330" s="6"/>
      <c r="GS330" s="5"/>
      <c r="GT330" s="5"/>
      <c r="GU330" s="4"/>
      <c r="GV330" s="6"/>
      <c r="GW330" s="4"/>
      <c r="GX330" s="6"/>
      <c r="GY330" s="5"/>
      <c r="GZ330" s="5"/>
      <c r="HA330" s="4"/>
      <c r="HB330" s="6"/>
      <c r="HC330" s="4"/>
      <c r="HD330" s="6"/>
      <c r="HE330" s="5"/>
      <c r="HF330" s="5"/>
      <c r="HG330" s="4"/>
      <c r="HH330" s="6"/>
      <c r="HI330" s="4"/>
      <c r="HJ330" s="6"/>
      <c r="HK330" s="5"/>
      <c r="HL330" s="5"/>
      <c r="HM330" s="4"/>
      <c r="HN330" s="6"/>
      <c r="HO330" s="4"/>
      <c r="HP330" s="6"/>
      <c r="HQ330" s="5"/>
      <c r="HR330" s="5"/>
      <c r="HS330" s="4"/>
      <c r="HT330" s="6"/>
      <c r="HU330" s="4"/>
      <c r="HV330" s="6"/>
      <c r="HW330" s="5"/>
      <c r="HX330" s="5"/>
      <c r="HY330" s="4"/>
      <c r="HZ330" s="6"/>
      <c r="IA330" s="4"/>
      <c r="IB330" s="6"/>
      <c r="IC330" s="5"/>
      <c r="ID330" s="5"/>
      <c r="IE330" s="4"/>
      <c r="IF330" s="6"/>
      <c r="IG330" s="4"/>
      <c r="IH330" s="6"/>
      <c r="II330" s="5"/>
      <c r="IJ330" s="5"/>
      <c r="IK330" s="4"/>
      <c r="IL330" s="6"/>
      <c r="IM330" s="4"/>
      <c r="IN330" s="6"/>
      <c r="IO330" s="5"/>
      <c r="IP330" s="5"/>
      <c r="IQ330" s="4"/>
      <c r="IR330" s="6"/>
      <c r="IS330" s="4"/>
      <c r="IT330" s="6"/>
      <c r="IU330" s="5"/>
      <c r="IV330" s="5"/>
      <c r="IW330" s="4"/>
      <c r="IX330" s="6"/>
      <c r="IY330" s="4"/>
      <c r="IZ330" s="6"/>
      <c r="JA330" s="5"/>
      <c r="JB330" s="5"/>
      <c r="JC330" s="4"/>
      <c r="JD330" s="6"/>
      <c r="JE330" s="4"/>
      <c r="JF330" s="6"/>
      <c r="JG330" s="5"/>
      <c r="JH330" s="5"/>
      <c r="JI330" s="4"/>
      <c r="JJ330" s="6"/>
      <c r="JK330" s="4"/>
      <c r="JL330" s="6"/>
      <c r="JM330" s="5"/>
      <c r="JN330" s="5"/>
      <c r="JO330" s="4"/>
      <c r="JP330" s="6"/>
      <c r="JQ330" s="4"/>
      <c r="JR330" s="6"/>
      <c r="JS330" s="5"/>
      <c r="JT330" s="5"/>
      <c r="JU330" s="4"/>
      <c r="JV330" s="6"/>
      <c r="JW330" s="4"/>
      <c r="JX330" s="6"/>
      <c r="JY330" s="5"/>
      <c r="JZ330" s="5"/>
      <c r="KA330" s="4"/>
      <c r="KB330" s="6"/>
      <c r="KC330" s="4"/>
      <c r="KD330" s="6"/>
      <c r="KE330" s="5"/>
      <c r="KF330" s="5"/>
      <c r="KG330" s="4"/>
      <c r="KH330" s="6"/>
      <c r="KI330" s="4"/>
      <c r="KJ330" s="6"/>
      <c r="KK330" s="5"/>
      <c r="KL330" s="5"/>
    </row>
    <row r="331">
      <c r="A331" s="3" t="s">
        <v>85</v>
      </c>
      <c r="B331" s="3" t="s">
        <v>660</v>
      </c>
      <c r="C331" s="3" t="s">
        <v>87</v>
      </c>
      <c r="D331" s="3" t="s">
        <v>88</v>
      </c>
      <c r="E331" s="3" t="s">
        <v>448</v>
      </c>
      <c r="F331" s="3" t="s">
        <v>664</v>
      </c>
      <c r="G331" s="3" t="s">
        <v>448</v>
      </c>
      <c r="H331" s="3" t="s">
        <v>98</v>
      </c>
      <c r="I331" s="4"/>
      <c r="J331" s="4">
        <f>=ROUNDDOWN({0},0)</f>
      </c>
      <c r="K331" s="4">
        <v>500</v>
      </c>
      <c r="L331" s="5">
        <v>1</v>
      </c>
      <c r="M331" s="4"/>
      <c r="N331" s="4">
        <f>=ROUNDDOWN({0},0)</f>
      </c>
      <c r="O331" s="4"/>
      <c r="P331" s="5"/>
      <c r="Q331" s="4">
        <v>30</v>
      </c>
      <c r="R331" s="6">
        <v>4949.73</v>
      </c>
      <c r="S331" s="4"/>
      <c r="T331" s="6"/>
      <c r="U331" s="5"/>
      <c r="V331" s="5"/>
      <c r="W331" s="4">
        <v>3</v>
      </c>
      <c r="X331" s="6">
        <v>514.8</v>
      </c>
      <c r="Y331" s="4"/>
      <c r="Z331" s="6"/>
      <c r="AA331" s="5"/>
      <c r="AB331" s="5"/>
      <c r="AC331" s="4">
        <v>17</v>
      </c>
      <c r="AD331" s="6">
        <v>2638.93</v>
      </c>
      <c r="AE331" s="4"/>
      <c r="AF331" s="6"/>
      <c r="AG331" s="5"/>
      <c r="AH331" s="5"/>
      <c r="AI331" s="4">
        <v>4</v>
      </c>
      <c r="AJ331" s="6">
        <v>724.62</v>
      </c>
      <c r="AK331" s="4"/>
      <c r="AL331" s="6"/>
      <c r="AM331" s="5"/>
      <c r="AN331" s="5"/>
      <c r="AO331" s="4">
        <v>2</v>
      </c>
      <c r="AP331" s="6">
        <v>369.03</v>
      </c>
      <c r="AQ331" s="4"/>
      <c r="AR331" s="6"/>
      <c r="AS331" s="5"/>
      <c r="AT331" s="5"/>
      <c r="AU331" s="4"/>
      <c r="AV331" s="6"/>
      <c r="AW331" s="4"/>
      <c r="AX331" s="6"/>
      <c r="AY331" s="5"/>
      <c r="AZ331" s="5"/>
      <c r="BA331" s="4">
        <v>1</v>
      </c>
      <c r="BB331" s="6">
        <v>178.99</v>
      </c>
      <c r="BC331" s="4"/>
      <c r="BD331" s="6"/>
      <c r="BE331" s="5"/>
      <c r="BF331" s="5"/>
      <c r="BG331" s="4">
        <v>2</v>
      </c>
      <c r="BH331" s="6">
        <v>367.43</v>
      </c>
      <c r="BI331" s="4"/>
      <c r="BJ331" s="6"/>
      <c r="BK331" s="5"/>
      <c r="BL331" s="5"/>
      <c r="BM331" s="4">
        <v>1</v>
      </c>
      <c r="BN331" s="6">
        <v>155.93</v>
      </c>
      <c r="BO331" s="4"/>
      <c r="BP331" s="6"/>
      <c r="BQ331" s="5"/>
      <c r="BR331" s="5"/>
      <c r="BS331" s="4"/>
      <c r="BT331" s="6"/>
      <c r="BU331" s="4"/>
      <c r="BV331" s="6"/>
      <c r="BW331" s="5"/>
      <c r="BX331" s="5"/>
      <c r="BY331" s="4"/>
      <c r="BZ331" s="6"/>
      <c r="CA331" s="4"/>
      <c r="CB331" s="6"/>
      <c r="CC331" s="5"/>
      <c r="CD331" s="5"/>
      <c r="CE331" s="4"/>
      <c r="CF331" s="6"/>
      <c r="CG331" s="4"/>
      <c r="CH331" s="6"/>
      <c r="CI331" s="5"/>
      <c r="CJ331" s="5"/>
      <c r="CK331" s="4"/>
      <c r="CL331" s="6"/>
      <c r="CM331" s="4"/>
      <c r="CN331" s="6"/>
      <c r="CO331" s="5"/>
      <c r="CP331" s="5"/>
      <c r="CQ331" s="4"/>
      <c r="CR331" s="6"/>
      <c r="CS331" s="4"/>
      <c r="CT331" s="6"/>
      <c r="CU331" s="5"/>
      <c r="CV331" s="5"/>
      <c r="CW331" s="4"/>
      <c r="CX331" s="6"/>
      <c r="CY331" s="4"/>
      <c r="CZ331" s="6"/>
      <c r="DA331" s="5"/>
      <c r="DB331" s="5"/>
      <c r="DC331" s="4"/>
      <c r="DD331" s="6"/>
      <c r="DE331" s="4"/>
      <c r="DF331" s="6"/>
      <c r="DG331" s="5"/>
      <c r="DH331" s="5"/>
      <c r="DI331" s="4"/>
      <c r="DJ331" s="6"/>
      <c r="DK331" s="4"/>
      <c r="DL331" s="6"/>
      <c r="DM331" s="5"/>
      <c r="DN331" s="5"/>
      <c r="DO331" s="4"/>
      <c r="DP331" s="6"/>
      <c r="DQ331" s="4"/>
      <c r="DR331" s="6"/>
      <c r="DS331" s="5"/>
      <c r="DT331" s="5"/>
      <c r="DU331" s="4"/>
      <c r="DV331" s="6"/>
      <c r="DW331" s="4"/>
      <c r="DX331" s="6"/>
      <c r="DY331" s="5"/>
      <c r="DZ331" s="5"/>
      <c r="EA331" s="4"/>
      <c r="EB331" s="6"/>
      <c r="EC331" s="4"/>
      <c r="ED331" s="6"/>
      <c r="EE331" s="5"/>
      <c r="EF331" s="5"/>
      <c r="EG331" s="4"/>
      <c r="EH331" s="6"/>
      <c r="EI331" s="4"/>
      <c r="EJ331" s="6"/>
      <c r="EK331" s="5"/>
      <c r="EL331" s="5"/>
      <c r="EM331" s="4"/>
      <c r="EN331" s="6"/>
      <c r="EO331" s="4"/>
      <c r="EP331" s="6"/>
      <c r="EQ331" s="5"/>
      <c r="ER331" s="5"/>
      <c r="ES331" s="4"/>
      <c r="ET331" s="6"/>
      <c r="EU331" s="4"/>
      <c r="EV331" s="6"/>
      <c r="EW331" s="5"/>
      <c r="EX331" s="5"/>
      <c r="EY331" s="4"/>
      <c r="EZ331" s="6"/>
      <c r="FA331" s="4"/>
      <c r="FB331" s="6"/>
      <c r="FC331" s="5"/>
      <c r="FD331" s="5"/>
      <c r="FE331" s="4"/>
      <c r="FF331" s="6"/>
      <c r="FG331" s="4"/>
      <c r="FH331" s="6"/>
      <c r="FI331" s="5"/>
      <c r="FJ331" s="5"/>
      <c r="FK331" s="4"/>
      <c r="FL331" s="6"/>
      <c r="FM331" s="4"/>
      <c r="FN331" s="6"/>
      <c r="FO331" s="5"/>
      <c r="FP331" s="5"/>
      <c r="FQ331" s="4"/>
      <c r="FR331" s="6"/>
      <c r="FS331" s="4"/>
      <c r="FT331" s="6"/>
      <c r="FU331" s="5"/>
      <c r="FV331" s="5"/>
      <c r="FW331" s="4"/>
      <c r="FX331" s="6"/>
      <c r="FY331" s="4"/>
      <c r="FZ331" s="6"/>
      <c r="GA331" s="5"/>
      <c r="GB331" s="5"/>
      <c r="GC331" s="4"/>
      <c r="GD331" s="6"/>
      <c r="GE331" s="4"/>
      <c r="GF331" s="6"/>
      <c r="GG331" s="5"/>
      <c r="GH331" s="5"/>
      <c r="GI331" s="4"/>
      <c r="GJ331" s="6"/>
      <c r="GK331" s="4"/>
      <c r="GL331" s="6"/>
      <c r="GM331" s="5"/>
      <c r="GN331" s="5"/>
      <c r="GO331" s="4"/>
      <c r="GP331" s="6"/>
      <c r="GQ331" s="4"/>
      <c r="GR331" s="6"/>
      <c r="GS331" s="5"/>
      <c r="GT331" s="5"/>
      <c r="GU331" s="4"/>
      <c r="GV331" s="6"/>
      <c r="GW331" s="4"/>
      <c r="GX331" s="6"/>
      <c r="GY331" s="5"/>
      <c r="GZ331" s="5"/>
      <c r="HA331" s="4"/>
      <c r="HB331" s="6"/>
      <c r="HC331" s="4"/>
      <c r="HD331" s="6"/>
      <c r="HE331" s="5"/>
      <c r="HF331" s="5"/>
      <c r="HG331" s="4"/>
      <c r="HH331" s="6"/>
      <c r="HI331" s="4"/>
      <c r="HJ331" s="6"/>
      <c r="HK331" s="5"/>
      <c r="HL331" s="5"/>
      <c r="HM331" s="4"/>
      <c r="HN331" s="6"/>
      <c r="HO331" s="4"/>
      <c r="HP331" s="6"/>
      <c r="HQ331" s="5"/>
      <c r="HR331" s="5"/>
      <c r="HS331" s="4"/>
      <c r="HT331" s="6"/>
      <c r="HU331" s="4"/>
      <c r="HV331" s="6"/>
      <c r="HW331" s="5"/>
      <c r="HX331" s="5"/>
      <c r="HY331" s="4"/>
      <c r="HZ331" s="6"/>
      <c r="IA331" s="4"/>
      <c r="IB331" s="6"/>
      <c r="IC331" s="5"/>
      <c r="ID331" s="5"/>
      <c r="IE331" s="4"/>
      <c r="IF331" s="6"/>
      <c r="IG331" s="4"/>
      <c r="IH331" s="6"/>
      <c r="II331" s="5"/>
      <c r="IJ331" s="5"/>
      <c r="IK331" s="4"/>
      <c r="IL331" s="6"/>
      <c r="IM331" s="4"/>
      <c r="IN331" s="6"/>
      <c r="IO331" s="5"/>
      <c r="IP331" s="5"/>
      <c r="IQ331" s="4"/>
      <c r="IR331" s="6"/>
      <c r="IS331" s="4"/>
      <c r="IT331" s="6"/>
      <c r="IU331" s="5"/>
      <c r="IV331" s="5"/>
      <c r="IW331" s="4"/>
      <c r="IX331" s="6"/>
      <c r="IY331" s="4"/>
      <c r="IZ331" s="6"/>
      <c r="JA331" s="5"/>
      <c r="JB331" s="5"/>
      <c r="JC331" s="4"/>
      <c r="JD331" s="6"/>
      <c r="JE331" s="4"/>
      <c r="JF331" s="6"/>
      <c r="JG331" s="5"/>
      <c r="JH331" s="5"/>
      <c r="JI331" s="4"/>
      <c r="JJ331" s="6"/>
      <c r="JK331" s="4"/>
      <c r="JL331" s="6"/>
      <c r="JM331" s="5"/>
      <c r="JN331" s="5"/>
      <c r="JO331" s="4"/>
      <c r="JP331" s="6"/>
      <c r="JQ331" s="4"/>
      <c r="JR331" s="6"/>
      <c r="JS331" s="5"/>
      <c r="JT331" s="5"/>
      <c r="JU331" s="4"/>
      <c r="JV331" s="6"/>
      <c r="JW331" s="4"/>
      <c r="JX331" s="6"/>
      <c r="JY331" s="5"/>
      <c r="JZ331" s="5"/>
      <c r="KA331" s="4"/>
      <c r="KB331" s="6"/>
      <c r="KC331" s="4"/>
      <c r="KD331" s="6"/>
      <c r="KE331" s="5"/>
      <c r="KF331" s="5"/>
      <c r="KG331" s="4"/>
      <c r="KH331" s="6"/>
      <c r="KI331" s="4"/>
      <c r="KJ331" s="6"/>
      <c r="KK331" s="5"/>
      <c r="KL331" s="5"/>
    </row>
    <row r="332">
      <c r="A332" s="3" t="s">
        <v>85</v>
      </c>
      <c r="B332" s="3" t="s">
        <v>660</v>
      </c>
      <c r="C332" s="3" t="s">
        <v>87</v>
      </c>
      <c r="D332" s="3" t="s">
        <v>88</v>
      </c>
      <c r="E332" s="3" t="s">
        <v>665</v>
      </c>
      <c r="F332" s="3" t="s">
        <v>665</v>
      </c>
      <c r="G332" s="3" t="s">
        <v>665</v>
      </c>
      <c r="H332" s="3" t="s">
        <v>96</v>
      </c>
      <c r="I332" s="4"/>
      <c r="J332" s="4">
        <f>=ROUNDDOWN({0},0)</f>
      </c>
      <c r="K332" s="4">
        <v>178</v>
      </c>
      <c r="L332" s="5"/>
      <c r="M332" s="4"/>
      <c r="N332" s="4">
        <f>=ROUNDDOWN({0},0)</f>
      </c>
      <c r="O332" s="4"/>
      <c r="P332" s="5"/>
      <c r="Q332" s="4">
        <v>23</v>
      </c>
      <c r="R332" s="6">
        <v>4287.5</v>
      </c>
      <c r="S332" s="4"/>
      <c r="T332" s="6"/>
      <c r="U332" s="5"/>
      <c r="V332" s="5"/>
      <c r="W332" s="4"/>
      <c r="X332" s="6"/>
      <c r="Y332" s="4"/>
      <c r="Z332" s="6"/>
      <c r="AA332" s="5"/>
      <c r="AB332" s="5"/>
      <c r="AC332" s="4"/>
      <c r="AD332" s="6"/>
      <c r="AE332" s="4"/>
      <c r="AF332" s="6"/>
      <c r="AG332" s="5"/>
      <c r="AH332" s="5"/>
      <c r="AI332" s="4"/>
      <c r="AJ332" s="6"/>
      <c r="AK332" s="4"/>
      <c r="AL332" s="6"/>
      <c r="AM332" s="5"/>
      <c r="AN332" s="5"/>
      <c r="AO332" s="4"/>
      <c r="AP332" s="6"/>
      <c r="AQ332" s="4"/>
      <c r="AR332" s="6"/>
      <c r="AS332" s="5"/>
      <c r="AT332" s="5"/>
      <c r="AU332" s="4"/>
      <c r="AV332" s="6"/>
      <c r="AW332" s="4"/>
      <c r="AX332" s="6"/>
      <c r="AY332" s="5"/>
      <c r="AZ332" s="5"/>
      <c r="BA332" s="4"/>
      <c r="BB332" s="6"/>
      <c r="BC332" s="4"/>
      <c r="BD332" s="6"/>
      <c r="BE332" s="5"/>
      <c r="BF332" s="5"/>
      <c r="BG332" s="4"/>
      <c r="BH332" s="6"/>
      <c r="BI332" s="4"/>
      <c r="BJ332" s="6"/>
      <c r="BK332" s="5"/>
      <c r="BL332" s="5"/>
      <c r="BM332" s="4">
        <v>23</v>
      </c>
      <c r="BN332" s="6">
        <v>4287.5</v>
      </c>
      <c r="BO332" s="4"/>
      <c r="BP332" s="6"/>
      <c r="BQ332" s="5"/>
      <c r="BR332" s="5"/>
      <c r="BS332" s="4"/>
      <c r="BT332" s="6"/>
      <c r="BU332" s="4"/>
      <c r="BV332" s="6"/>
      <c r="BW332" s="5"/>
      <c r="BX332" s="5"/>
      <c r="BY332" s="4"/>
      <c r="BZ332" s="6"/>
      <c r="CA332" s="4"/>
      <c r="CB332" s="6"/>
      <c r="CC332" s="5"/>
      <c r="CD332" s="5"/>
      <c r="CE332" s="4"/>
      <c r="CF332" s="6"/>
      <c r="CG332" s="4"/>
      <c r="CH332" s="6"/>
      <c r="CI332" s="5"/>
      <c r="CJ332" s="5"/>
      <c r="CK332" s="4"/>
      <c r="CL332" s="6"/>
      <c r="CM332" s="4"/>
      <c r="CN332" s="6"/>
      <c r="CO332" s="5"/>
      <c r="CP332" s="5"/>
      <c r="CQ332" s="4"/>
      <c r="CR332" s="6"/>
      <c r="CS332" s="4"/>
      <c r="CT332" s="6"/>
      <c r="CU332" s="5"/>
      <c r="CV332" s="5"/>
      <c r="CW332" s="4"/>
      <c r="CX332" s="6"/>
      <c r="CY332" s="4"/>
      <c r="CZ332" s="6"/>
      <c r="DA332" s="5"/>
      <c r="DB332" s="5"/>
      <c r="DC332" s="4"/>
      <c r="DD332" s="6"/>
      <c r="DE332" s="4"/>
      <c r="DF332" s="6"/>
      <c r="DG332" s="5"/>
      <c r="DH332" s="5"/>
      <c r="DI332" s="4"/>
      <c r="DJ332" s="6"/>
      <c r="DK332" s="4"/>
      <c r="DL332" s="6"/>
      <c r="DM332" s="5"/>
      <c r="DN332" s="5"/>
      <c r="DO332" s="4"/>
      <c r="DP332" s="6"/>
      <c r="DQ332" s="4"/>
      <c r="DR332" s="6"/>
      <c r="DS332" s="5"/>
      <c r="DT332" s="5"/>
      <c r="DU332" s="4"/>
      <c r="DV332" s="6"/>
      <c r="DW332" s="4"/>
      <c r="DX332" s="6"/>
      <c r="DY332" s="5"/>
      <c r="DZ332" s="5"/>
      <c r="EA332" s="4"/>
      <c r="EB332" s="6"/>
      <c r="EC332" s="4"/>
      <c r="ED332" s="6"/>
      <c r="EE332" s="5"/>
      <c r="EF332" s="5"/>
      <c r="EG332" s="4"/>
      <c r="EH332" s="6"/>
      <c r="EI332" s="4"/>
      <c r="EJ332" s="6"/>
      <c r="EK332" s="5"/>
      <c r="EL332" s="5"/>
      <c r="EM332" s="4"/>
      <c r="EN332" s="6"/>
      <c r="EO332" s="4"/>
      <c r="EP332" s="6"/>
      <c r="EQ332" s="5"/>
      <c r="ER332" s="5"/>
      <c r="ES332" s="4"/>
      <c r="ET332" s="6"/>
      <c r="EU332" s="4"/>
      <c r="EV332" s="6"/>
      <c r="EW332" s="5"/>
      <c r="EX332" s="5"/>
      <c r="EY332" s="4"/>
      <c r="EZ332" s="6"/>
      <c r="FA332" s="4"/>
      <c r="FB332" s="6"/>
      <c r="FC332" s="5"/>
      <c r="FD332" s="5"/>
      <c r="FE332" s="4"/>
      <c r="FF332" s="6"/>
      <c r="FG332" s="4"/>
      <c r="FH332" s="6"/>
      <c r="FI332" s="5"/>
      <c r="FJ332" s="5"/>
      <c r="FK332" s="4"/>
      <c r="FL332" s="6"/>
      <c r="FM332" s="4"/>
      <c r="FN332" s="6"/>
      <c r="FO332" s="5"/>
      <c r="FP332" s="5"/>
      <c r="FQ332" s="4"/>
      <c r="FR332" s="6"/>
      <c r="FS332" s="4"/>
      <c r="FT332" s="6"/>
      <c r="FU332" s="5"/>
      <c r="FV332" s="5"/>
      <c r="FW332" s="4"/>
      <c r="FX332" s="6"/>
      <c r="FY332" s="4"/>
      <c r="FZ332" s="6"/>
      <c r="GA332" s="5"/>
      <c r="GB332" s="5"/>
      <c r="GC332" s="4"/>
      <c r="GD332" s="6"/>
      <c r="GE332" s="4"/>
      <c r="GF332" s="6"/>
      <c r="GG332" s="5"/>
      <c r="GH332" s="5"/>
      <c r="GI332" s="4"/>
      <c r="GJ332" s="6"/>
      <c r="GK332" s="4"/>
      <c r="GL332" s="6"/>
      <c r="GM332" s="5"/>
      <c r="GN332" s="5"/>
      <c r="GO332" s="4"/>
      <c r="GP332" s="6"/>
      <c r="GQ332" s="4"/>
      <c r="GR332" s="6"/>
      <c r="GS332" s="5"/>
      <c r="GT332" s="5"/>
      <c r="GU332" s="4"/>
      <c r="GV332" s="6"/>
      <c r="GW332" s="4"/>
      <c r="GX332" s="6"/>
      <c r="GY332" s="5"/>
      <c r="GZ332" s="5"/>
      <c r="HA332" s="4"/>
      <c r="HB332" s="6"/>
      <c r="HC332" s="4"/>
      <c r="HD332" s="6"/>
      <c r="HE332" s="5"/>
      <c r="HF332" s="5"/>
      <c r="HG332" s="4"/>
      <c r="HH332" s="6"/>
      <c r="HI332" s="4"/>
      <c r="HJ332" s="6"/>
      <c r="HK332" s="5"/>
      <c r="HL332" s="5"/>
      <c r="HM332" s="4"/>
      <c r="HN332" s="6"/>
      <c r="HO332" s="4"/>
      <c r="HP332" s="6"/>
      <c r="HQ332" s="5"/>
      <c r="HR332" s="5"/>
      <c r="HS332" s="4"/>
      <c r="HT332" s="6"/>
      <c r="HU332" s="4"/>
      <c r="HV332" s="6"/>
      <c r="HW332" s="5"/>
      <c r="HX332" s="5"/>
      <c r="HY332" s="4"/>
      <c r="HZ332" s="6"/>
      <c r="IA332" s="4"/>
      <c r="IB332" s="6"/>
      <c r="IC332" s="5"/>
      <c r="ID332" s="5"/>
      <c r="IE332" s="4"/>
      <c r="IF332" s="6"/>
      <c r="IG332" s="4"/>
      <c r="IH332" s="6"/>
      <c r="II332" s="5"/>
      <c r="IJ332" s="5"/>
      <c r="IK332" s="4"/>
      <c r="IL332" s="6"/>
      <c r="IM332" s="4"/>
      <c r="IN332" s="6"/>
      <c r="IO332" s="5"/>
      <c r="IP332" s="5"/>
      <c r="IQ332" s="4"/>
      <c r="IR332" s="6"/>
      <c r="IS332" s="4"/>
      <c r="IT332" s="6"/>
      <c r="IU332" s="5"/>
      <c r="IV332" s="5"/>
      <c r="IW332" s="4"/>
      <c r="IX332" s="6"/>
      <c r="IY332" s="4"/>
      <c r="IZ332" s="6"/>
      <c r="JA332" s="5"/>
      <c r="JB332" s="5"/>
      <c r="JC332" s="4"/>
      <c r="JD332" s="6"/>
      <c r="JE332" s="4"/>
      <c r="JF332" s="6"/>
      <c r="JG332" s="5"/>
      <c r="JH332" s="5"/>
      <c r="JI332" s="4"/>
      <c r="JJ332" s="6"/>
      <c r="JK332" s="4"/>
      <c r="JL332" s="6"/>
      <c r="JM332" s="5"/>
      <c r="JN332" s="5"/>
      <c r="JO332" s="4"/>
      <c r="JP332" s="6"/>
      <c r="JQ332" s="4"/>
      <c r="JR332" s="6"/>
      <c r="JS332" s="5"/>
      <c r="JT332" s="5"/>
      <c r="JU332" s="4"/>
      <c r="JV332" s="6"/>
      <c r="JW332" s="4"/>
      <c r="JX332" s="6"/>
      <c r="JY332" s="5"/>
      <c r="JZ332" s="5"/>
      <c r="KA332" s="4"/>
      <c r="KB332" s="6"/>
      <c r="KC332" s="4"/>
      <c r="KD332" s="6"/>
      <c r="KE332" s="5"/>
      <c r="KF332" s="5"/>
      <c r="KG332" s="4"/>
      <c r="KH332" s="6"/>
      <c r="KI332" s="4"/>
      <c r="KJ332" s="6"/>
      <c r="KK332" s="5"/>
      <c r="KL332" s="5"/>
    </row>
    <row r="333">
      <c r="A333" s="3" t="s">
        <v>85</v>
      </c>
      <c r="B333" s="3" t="s">
        <v>660</v>
      </c>
      <c r="C333" s="3" t="s">
        <v>87</v>
      </c>
      <c r="D333" s="3" t="s">
        <v>88</v>
      </c>
      <c r="E333" s="3" t="s">
        <v>666</v>
      </c>
      <c r="F333" s="3" t="s">
        <v>666</v>
      </c>
      <c r="G333" s="3" t="s">
        <v>666</v>
      </c>
      <c r="H333" s="3" t="s">
        <v>155</v>
      </c>
      <c r="I333" s="4"/>
      <c r="J333" s="4">
        <f>=ROUNDDOWN({0},0)</f>
      </c>
      <c r="K333" s="4"/>
      <c r="L333" s="5">
        <v>1</v>
      </c>
      <c r="M333" s="4"/>
      <c r="N333" s="4">
        <f>=ROUNDDOWN({0},0)</f>
      </c>
      <c r="O333" s="4"/>
      <c r="P333" s="5"/>
      <c r="Q333" s="4">
        <v>12</v>
      </c>
      <c r="R333" s="6">
        <v>2363.56</v>
      </c>
      <c r="S333" s="4"/>
      <c r="T333" s="6"/>
      <c r="U333" s="5"/>
      <c r="V333" s="5"/>
      <c r="W333" s="4"/>
      <c r="X333" s="6"/>
      <c r="Y333" s="4"/>
      <c r="Z333" s="6"/>
      <c r="AA333" s="5"/>
      <c r="AB333" s="5"/>
      <c r="AC333" s="4">
        <v>1</v>
      </c>
      <c r="AD333" s="6">
        <v>153.13</v>
      </c>
      <c r="AE333" s="4"/>
      <c r="AF333" s="6"/>
      <c r="AG333" s="5"/>
      <c r="AH333" s="5"/>
      <c r="AI333" s="4">
        <v>1</v>
      </c>
      <c r="AJ333" s="6">
        <v>181.09</v>
      </c>
      <c r="AK333" s="4"/>
      <c r="AL333" s="6"/>
      <c r="AM333" s="5"/>
      <c r="AN333" s="5"/>
      <c r="AO333" s="4"/>
      <c r="AP333" s="6"/>
      <c r="AQ333" s="4"/>
      <c r="AR333" s="6"/>
      <c r="AS333" s="5"/>
      <c r="AT333" s="5"/>
      <c r="AU333" s="4"/>
      <c r="AV333" s="6"/>
      <c r="AW333" s="4"/>
      <c r="AX333" s="6"/>
      <c r="AY333" s="5"/>
      <c r="AZ333" s="5"/>
      <c r="BA333" s="4"/>
      <c r="BB333" s="6"/>
      <c r="BC333" s="4"/>
      <c r="BD333" s="6"/>
      <c r="BE333" s="5"/>
      <c r="BF333" s="5"/>
      <c r="BG333" s="4"/>
      <c r="BH333" s="6"/>
      <c r="BI333" s="4"/>
      <c r="BJ333" s="6"/>
      <c r="BK333" s="5"/>
      <c r="BL333" s="5"/>
      <c r="BM333" s="4">
        <v>4</v>
      </c>
      <c r="BN333" s="6">
        <v>841.11</v>
      </c>
      <c r="BO333" s="4"/>
      <c r="BP333" s="6"/>
      <c r="BQ333" s="5"/>
      <c r="BR333" s="5"/>
      <c r="BS333" s="4">
        <v>1</v>
      </c>
      <c r="BT333" s="6">
        <v>178.4</v>
      </c>
      <c r="BU333" s="4"/>
      <c r="BV333" s="6"/>
      <c r="BW333" s="5"/>
      <c r="BX333" s="5"/>
      <c r="BY333" s="4"/>
      <c r="BZ333" s="6"/>
      <c r="CA333" s="4"/>
      <c r="CB333" s="6"/>
      <c r="CC333" s="5"/>
      <c r="CD333" s="5"/>
      <c r="CE333" s="4"/>
      <c r="CF333" s="6"/>
      <c r="CG333" s="4"/>
      <c r="CH333" s="6"/>
      <c r="CI333" s="5"/>
      <c r="CJ333" s="5"/>
      <c r="CK333" s="4"/>
      <c r="CL333" s="6"/>
      <c r="CM333" s="4"/>
      <c r="CN333" s="6"/>
      <c r="CO333" s="5"/>
      <c r="CP333" s="5"/>
      <c r="CQ333" s="4">
        <v>1</v>
      </c>
      <c r="CR333" s="6">
        <v>205.7</v>
      </c>
      <c r="CS333" s="4"/>
      <c r="CT333" s="6"/>
      <c r="CU333" s="5"/>
      <c r="CV333" s="5"/>
      <c r="CW333" s="4">
        <v>1</v>
      </c>
      <c r="CX333" s="6">
        <v>180.81</v>
      </c>
      <c r="CY333" s="4"/>
      <c r="CZ333" s="6"/>
      <c r="DA333" s="5"/>
      <c r="DB333" s="5"/>
      <c r="DC333" s="4"/>
      <c r="DD333" s="6"/>
      <c r="DE333" s="4"/>
      <c r="DF333" s="6"/>
      <c r="DG333" s="5"/>
      <c r="DH333" s="5"/>
      <c r="DI333" s="4"/>
      <c r="DJ333" s="6"/>
      <c r="DK333" s="4"/>
      <c r="DL333" s="6"/>
      <c r="DM333" s="5"/>
      <c r="DN333" s="5"/>
      <c r="DO333" s="4"/>
      <c r="DP333" s="6"/>
      <c r="DQ333" s="4"/>
      <c r="DR333" s="6"/>
      <c r="DS333" s="5"/>
      <c r="DT333" s="5"/>
      <c r="DU333" s="4"/>
      <c r="DV333" s="6"/>
      <c r="DW333" s="4"/>
      <c r="DX333" s="6"/>
      <c r="DY333" s="5"/>
      <c r="DZ333" s="5"/>
      <c r="EA333" s="4"/>
      <c r="EB333" s="6"/>
      <c r="EC333" s="4"/>
      <c r="ED333" s="6"/>
      <c r="EE333" s="5"/>
      <c r="EF333" s="5"/>
      <c r="EG333" s="4"/>
      <c r="EH333" s="6"/>
      <c r="EI333" s="4"/>
      <c r="EJ333" s="6"/>
      <c r="EK333" s="5"/>
      <c r="EL333" s="5"/>
      <c r="EM333" s="4"/>
      <c r="EN333" s="6"/>
      <c r="EO333" s="4"/>
      <c r="EP333" s="6"/>
      <c r="EQ333" s="5"/>
      <c r="ER333" s="5"/>
      <c r="ES333" s="4">
        <v>3</v>
      </c>
      <c r="ET333" s="6">
        <v>623.32</v>
      </c>
      <c r="EU333" s="4"/>
      <c r="EV333" s="6"/>
      <c r="EW333" s="5"/>
      <c r="EX333" s="5"/>
      <c r="EY333" s="4"/>
      <c r="EZ333" s="6"/>
      <c r="FA333" s="4"/>
      <c r="FB333" s="6"/>
      <c r="FC333" s="5"/>
      <c r="FD333" s="5"/>
      <c r="FE333" s="4"/>
      <c r="FF333" s="6"/>
      <c r="FG333" s="4"/>
      <c r="FH333" s="6"/>
      <c r="FI333" s="5"/>
      <c r="FJ333" s="5"/>
      <c r="FK333" s="4"/>
      <c r="FL333" s="6"/>
      <c r="FM333" s="4"/>
      <c r="FN333" s="6"/>
      <c r="FO333" s="5"/>
      <c r="FP333" s="5"/>
      <c r="FQ333" s="4"/>
      <c r="FR333" s="6"/>
      <c r="FS333" s="4"/>
      <c r="FT333" s="6"/>
      <c r="FU333" s="5"/>
      <c r="FV333" s="5"/>
      <c r="FW333" s="4"/>
      <c r="FX333" s="6"/>
      <c r="FY333" s="4"/>
      <c r="FZ333" s="6"/>
      <c r="GA333" s="5"/>
      <c r="GB333" s="5"/>
      <c r="GC333" s="4"/>
      <c r="GD333" s="6"/>
      <c r="GE333" s="4"/>
      <c r="GF333" s="6"/>
      <c r="GG333" s="5"/>
      <c r="GH333" s="5"/>
      <c r="GI333" s="4"/>
      <c r="GJ333" s="6"/>
      <c r="GK333" s="4"/>
      <c r="GL333" s="6"/>
      <c r="GM333" s="5"/>
      <c r="GN333" s="5"/>
      <c r="GO333" s="4"/>
      <c r="GP333" s="6"/>
      <c r="GQ333" s="4"/>
      <c r="GR333" s="6"/>
      <c r="GS333" s="5"/>
      <c r="GT333" s="5"/>
      <c r="GU333" s="4"/>
      <c r="GV333" s="6"/>
      <c r="GW333" s="4"/>
      <c r="GX333" s="6"/>
      <c r="GY333" s="5"/>
      <c r="GZ333" s="5"/>
      <c r="HA333" s="4"/>
      <c r="HB333" s="6"/>
      <c r="HC333" s="4"/>
      <c r="HD333" s="6"/>
      <c r="HE333" s="5"/>
      <c r="HF333" s="5"/>
      <c r="HG333" s="4"/>
      <c r="HH333" s="6"/>
      <c r="HI333" s="4"/>
      <c r="HJ333" s="6"/>
      <c r="HK333" s="5"/>
      <c r="HL333" s="5"/>
      <c r="HM333" s="4"/>
      <c r="HN333" s="6"/>
      <c r="HO333" s="4"/>
      <c r="HP333" s="6"/>
      <c r="HQ333" s="5"/>
      <c r="HR333" s="5"/>
      <c r="HS333" s="4"/>
      <c r="HT333" s="6"/>
      <c r="HU333" s="4"/>
      <c r="HV333" s="6"/>
      <c r="HW333" s="5"/>
      <c r="HX333" s="5"/>
      <c r="HY333" s="4"/>
      <c r="HZ333" s="6"/>
      <c r="IA333" s="4"/>
      <c r="IB333" s="6"/>
      <c r="IC333" s="5"/>
      <c r="ID333" s="5"/>
      <c r="IE333" s="4"/>
      <c r="IF333" s="6"/>
      <c r="IG333" s="4"/>
      <c r="IH333" s="6"/>
      <c r="II333" s="5"/>
      <c r="IJ333" s="5"/>
      <c r="IK333" s="4"/>
      <c r="IL333" s="6"/>
      <c r="IM333" s="4"/>
      <c r="IN333" s="6"/>
      <c r="IO333" s="5"/>
      <c r="IP333" s="5"/>
      <c r="IQ333" s="4"/>
      <c r="IR333" s="6"/>
      <c r="IS333" s="4"/>
      <c r="IT333" s="6"/>
      <c r="IU333" s="5"/>
      <c r="IV333" s="5"/>
      <c r="IW333" s="4"/>
      <c r="IX333" s="6"/>
      <c r="IY333" s="4"/>
      <c r="IZ333" s="6"/>
      <c r="JA333" s="5"/>
      <c r="JB333" s="5"/>
      <c r="JC333" s="4"/>
      <c r="JD333" s="6"/>
      <c r="JE333" s="4"/>
      <c r="JF333" s="6"/>
      <c r="JG333" s="5"/>
      <c r="JH333" s="5"/>
      <c r="JI333" s="4"/>
      <c r="JJ333" s="6"/>
      <c r="JK333" s="4"/>
      <c r="JL333" s="6"/>
      <c r="JM333" s="5"/>
      <c r="JN333" s="5"/>
      <c r="JO333" s="4"/>
      <c r="JP333" s="6"/>
      <c r="JQ333" s="4"/>
      <c r="JR333" s="6"/>
      <c r="JS333" s="5"/>
      <c r="JT333" s="5"/>
      <c r="JU333" s="4"/>
      <c r="JV333" s="6"/>
      <c r="JW333" s="4"/>
      <c r="JX333" s="6"/>
      <c r="JY333" s="5"/>
      <c r="JZ333" s="5"/>
      <c r="KA333" s="4"/>
      <c r="KB333" s="6"/>
      <c r="KC333" s="4"/>
      <c r="KD333" s="6"/>
      <c r="KE333" s="5"/>
      <c r="KF333" s="5"/>
      <c r="KG333" s="4"/>
      <c r="KH333" s="6"/>
      <c r="KI333" s="4"/>
      <c r="KJ333" s="6"/>
      <c r="KK333" s="5"/>
      <c r="KL333" s="5"/>
    </row>
    <row r="334">
      <c r="A334" s="3" t="s">
        <v>85</v>
      </c>
      <c r="B334" s="3" t="s">
        <v>660</v>
      </c>
      <c r="C334" s="3" t="s">
        <v>87</v>
      </c>
      <c r="D334" s="3" t="s">
        <v>88</v>
      </c>
      <c r="E334" s="3" t="s">
        <v>667</v>
      </c>
      <c r="F334" s="3" t="s">
        <v>104</v>
      </c>
      <c r="G334" s="3" t="s">
        <v>104</v>
      </c>
      <c r="H334" s="3" t="s">
        <v>98</v>
      </c>
      <c r="I334" s="4"/>
      <c r="J334" s="4">
        <f>=ROUNDDOWN({0},0)</f>
      </c>
      <c r="K334" s="4">
        <v>361</v>
      </c>
      <c r="L334" s="5">
        <v>1</v>
      </c>
      <c r="M334" s="4"/>
      <c r="N334" s="4">
        <f>=ROUNDDOWN({0},0)</f>
      </c>
      <c r="O334" s="4"/>
      <c r="P334" s="5"/>
      <c r="Q334" s="4">
        <v>13</v>
      </c>
      <c r="R334" s="6">
        <v>2304.42</v>
      </c>
      <c r="S334" s="4"/>
      <c r="T334" s="6"/>
      <c r="U334" s="5"/>
      <c r="V334" s="5"/>
      <c r="W334" s="4">
        <v>1</v>
      </c>
      <c r="X334" s="6">
        <v>170.67</v>
      </c>
      <c r="Y334" s="4"/>
      <c r="Z334" s="6"/>
      <c r="AA334" s="5"/>
      <c r="AB334" s="5"/>
      <c r="AC334" s="4">
        <v>1</v>
      </c>
      <c r="AD334" s="6">
        <v>170.25</v>
      </c>
      <c r="AE334" s="4"/>
      <c r="AF334" s="6"/>
      <c r="AG334" s="5"/>
      <c r="AH334" s="5"/>
      <c r="AI334" s="4">
        <v>1</v>
      </c>
      <c r="AJ334" s="6">
        <v>180.86</v>
      </c>
      <c r="AK334" s="4"/>
      <c r="AL334" s="6"/>
      <c r="AM334" s="5"/>
      <c r="AN334" s="5"/>
      <c r="AO334" s="4">
        <v>1</v>
      </c>
      <c r="AP334" s="6">
        <v>162</v>
      </c>
      <c r="AQ334" s="4"/>
      <c r="AR334" s="6"/>
      <c r="AS334" s="5"/>
      <c r="AT334" s="5"/>
      <c r="AU334" s="4"/>
      <c r="AV334" s="6"/>
      <c r="AW334" s="4"/>
      <c r="AX334" s="6"/>
      <c r="AY334" s="5"/>
      <c r="AZ334" s="5"/>
      <c r="BA334" s="4"/>
      <c r="BB334" s="6"/>
      <c r="BC334" s="4"/>
      <c r="BD334" s="6"/>
      <c r="BE334" s="5"/>
      <c r="BF334" s="5"/>
      <c r="BG334" s="4">
        <v>3</v>
      </c>
      <c r="BH334" s="6">
        <v>563.37</v>
      </c>
      <c r="BI334" s="4"/>
      <c r="BJ334" s="6"/>
      <c r="BK334" s="5"/>
      <c r="BL334" s="5"/>
      <c r="BM334" s="4">
        <v>6</v>
      </c>
      <c r="BN334" s="6">
        <v>1057.27</v>
      </c>
      <c r="BO334" s="4"/>
      <c r="BP334" s="6"/>
      <c r="BQ334" s="5"/>
      <c r="BR334" s="5"/>
      <c r="BS334" s="4"/>
      <c r="BT334" s="6"/>
      <c r="BU334" s="4"/>
      <c r="BV334" s="6"/>
      <c r="BW334" s="5"/>
      <c r="BX334" s="5"/>
      <c r="BY334" s="4"/>
      <c r="BZ334" s="6"/>
      <c r="CA334" s="4"/>
      <c r="CB334" s="6"/>
      <c r="CC334" s="5"/>
      <c r="CD334" s="5"/>
      <c r="CE334" s="4"/>
      <c r="CF334" s="6"/>
      <c r="CG334" s="4"/>
      <c r="CH334" s="6"/>
      <c r="CI334" s="5"/>
      <c r="CJ334" s="5"/>
      <c r="CK334" s="4"/>
      <c r="CL334" s="6"/>
      <c r="CM334" s="4"/>
      <c r="CN334" s="6"/>
      <c r="CO334" s="5"/>
      <c r="CP334" s="5"/>
      <c r="CQ334" s="4"/>
      <c r="CR334" s="6"/>
      <c r="CS334" s="4"/>
      <c r="CT334" s="6"/>
      <c r="CU334" s="5"/>
      <c r="CV334" s="5"/>
      <c r="CW334" s="4"/>
      <c r="CX334" s="6"/>
      <c r="CY334" s="4"/>
      <c r="CZ334" s="6"/>
      <c r="DA334" s="5"/>
      <c r="DB334" s="5"/>
      <c r="DC334" s="4"/>
      <c r="DD334" s="6"/>
      <c r="DE334" s="4"/>
      <c r="DF334" s="6"/>
      <c r="DG334" s="5"/>
      <c r="DH334" s="5"/>
      <c r="DI334" s="4"/>
      <c r="DJ334" s="6"/>
      <c r="DK334" s="4"/>
      <c r="DL334" s="6"/>
      <c r="DM334" s="5"/>
      <c r="DN334" s="5"/>
      <c r="DO334" s="4"/>
      <c r="DP334" s="6"/>
      <c r="DQ334" s="4"/>
      <c r="DR334" s="6"/>
      <c r="DS334" s="5"/>
      <c r="DT334" s="5"/>
      <c r="DU334" s="4"/>
      <c r="DV334" s="6"/>
      <c r="DW334" s="4"/>
      <c r="DX334" s="6"/>
      <c r="DY334" s="5"/>
      <c r="DZ334" s="5"/>
      <c r="EA334" s="4"/>
      <c r="EB334" s="6"/>
      <c r="EC334" s="4"/>
      <c r="ED334" s="6"/>
      <c r="EE334" s="5"/>
      <c r="EF334" s="5"/>
      <c r="EG334" s="4"/>
      <c r="EH334" s="6"/>
      <c r="EI334" s="4"/>
      <c r="EJ334" s="6"/>
      <c r="EK334" s="5"/>
      <c r="EL334" s="5"/>
      <c r="EM334" s="4"/>
      <c r="EN334" s="6"/>
      <c r="EO334" s="4"/>
      <c r="EP334" s="6"/>
      <c r="EQ334" s="5"/>
      <c r="ER334" s="5"/>
      <c r="ES334" s="4"/>
      <c r="ET334" s="6"/>
      <c r="EU334" s="4"/>
      <c r="EV334" s="6"/>
      <c r="EW334" s="5"/>
      <c r="EX334" s="5"/>
      <c r="EY334" s="4"/>
      <c r="EZ334" s="6"/>
      <c r="FA334" s="4"/>
      <c r="FB334" s="6"/>
      <c r="FC334" s="5"/>
      <c r="FD334" s="5"/>
      <c r="FE334" s="4"/>
      <c r="FF334" s="6"/>
      <c r="FG334" s="4"/>
      <c r="FH334" s="6"/>
      <c r="FI334" s="5"/>
      <c r="FJ334" s="5"/>
      <c r="FK334" s="4"/>
      <c r="FL334" s="6"/>
      <c r="FM334" s="4"/>
      <c r="FN334" s="6"/>
      <c r="FO334" s="5"/>
      <c r="FP334" s="5"/>
      <c r="FQ334" s="4"/>
      <c r="FR334" s="6"/>
      <c r="FS334" s="4"/>
      <c r="FT334" s="6"/>
      <c r="FU334" s="5"/>
      <c r="FV334" s="5"/>
      <c r="FW334" s="4"/>
      <c r="FX334" s="6"/>
      <c r="FY334" s="4"/>
      <c r="FZ334" s="6"/>
      <c r="GA334" s="5"/>
      <c r="GB334" s="5"/>
      <c r="GC334" s="4"/>
      <c r="GD334" s="6"/>
      <c r="GE334" s="4"/>
      <c r="GF334" s="6"/>
      <c r="GG334" s="5"/>
      <c r="GH334" s="5"/>
      <c r="GI334" s="4"/>
      <c r="GJ334" s="6"/>
      <c r="GK334" s="4"/>
      <c r="GL334" s="6"/>
      <c r="GM334" s="5"/>
      <c r="GN334" s="5"/>
      <c r="GO334" s="4"/>
      <c r="GP334" s="6"/>
      <c r="GQ334" s="4"/>
      <c r="GR334" s="6"/>
      <c r="GS334" s="5"/>
      <c r="GT334" s="5"/>
      <c r="GU334" s="4"/>
      <c r="GV334" s="6"/>
      <c r="GW334" s="4"/>
      <c r="GX334" s="6"/>
      <c r="GY334" s="5"/>
      <c r="GZ334" s="5"/>
      <c r="HA334" s="4"/>
      <c r="HB334" s="6"/>
      <c r="HC334" s="4"/>
      <c r="HD334" s="6"/>
      <c r="HE334" s="5"/>
      <c r="HF334" s="5"/>
      <c r="HG334" s="4"/>
      <c r="HH334" s="6"/>
      <c r="HI334" s="4"/>
      <c r="HJ334" s="6"/>
      <c r="HK334" s="5"/>
      <c r="HL334" s="5"/>
      <c r="HM334" s="4"/>
      <c r="HN334" s="6"/>
      <c r="HO334" s="4"/>
      <c r="HP334" s="6"/>
      <c r="HQ334" s="5"/>
      <c r="HR334" s="5"/>
      <c r="HS334" s="4"/>
      <c r="HT334" s="6"/>
      <c r="HU334" s="4"/>
      <c r="HV334" s="6"/>
      <c r="HW334" s="5"/>
      <c r="HX334" s="5"/>
      <c r="HY334" s="4"/>
      <c r="HZ334" s="6"/>
      <c r="IA334" s="4"/>
      <c r="IB334" s="6"/>
      <c r="IC334" s="5"/>
      <c r="ID334" s="5"/>
      <c r="IE334" s="4"/>
      <c r="IF334" s="6"/>
      <c r="IG334" s="4"/>
      <c r="IH334" s="6"/>
      <c r="II334" s="5"/>
      <c r="IJ334" s="5"/>
      <c r="IK334" s="4"/>
      <c r="IL334" s="6"/>
      <c r="IM334" s="4"/>
      <c r="IN334" s="6"/>
      <c r="IO334" s="5"/>
      <c r="IP334" s="5"/>
      <c r="IQ334" s="4"/>
      <c r="IR334" s="6"/>
      <c r="IS334" s="4"/>
      <c r="IT334" s="6"/>
      <c r="IU334" s="5"/>
      <c r="IV334" s="5"/>
      <c r="IW334" s="4"/>
      <c r="IX334" s="6"/>
      <c r="IY334" s="4"/>
      <c r="IZ334" s="6"/>
      <c r="JA334" s="5"/>
      <c r="JB334" s="5"/>
      <c r="JC334" s="4"/>
      <c r="JD334" s="6"/>
      <c r="JE334" s="4"/>
      <c r="JF334" s="6"/>
      <c r="JG334" s="5"/>
      <c r="JH334" s="5"/>
      <c r="JI334" s="4"/>
      <c r="JJ334" s="6"/>
      <c r="JK334" s="4"/>
      <c r="JL334" s="6"/>
      <c r="JM334" s="5"/>
      <c r="JN334" s="5"/>
      <c r="JO334" s="4"/>
      <c r="JP334" s="6"/>
      <c r="JQ334" s="4"/>
      <c r="JR334" s="6"/>
      <c r="JS334" s="5"/>
      <c r="JT334" s="5"/>
      <c r="JU334" s="4"/>
      <c r="JV334" s="6"/>
      <c r="JW334" s="4"/>
      <c r="JX334" s="6"/>
      <c r="JY334" s="5"/>
      <c r="JZ334" s="5"/>
      <c r="KA334" s="4"/>
      <c r="KB334" s="6"/>
      <c r="KC334" s="4"/>
      <c r="KD334" s="6"/>
      <c r="KE334" s="5"/>
      <c r="KF334" s="5"/>
      <c r="KG334" s="4"/>
      <c r="KH334" s="6"/>
      <c r="KI334" s="4"/>
      <c r="KJ334" s="6"/>
      <c r="KK334" s="5"/>
      <c r="KL334" s="5"/>
    </row>
    <row r="335">
      <c r="A335" s="3" t="s">
        <v>85</v>
      </c>
      <c r="B335" s="3" t="s">
        <v>660</v>
      </c>
      <c r="C335" s="3" t="s">
        <v>87</v>
      </c>
      <c r="D335" s="3" t="s">
        <v>88</v>
      </c>
      <c r="E335" s="3" t="s">
        <v>668</v>
      </c>
      <c r="F335" s="3" t="s">
        <v>104</v>
      </c>
      <c r="G335" s="3" t="s">
        <v>104</v>
      </c>
      <c r="H335" s="3" t="s">
        <v>155</v>
      </c>
      <c r="I335" s="4"/>
      <c r="J335" s="4">
        <f>=ROUNDDOWN({0},0)</f>
      </c>
      <c r="K335" s="4">
        <v>200</v>
      </c>
      <c r="L335" s="5">
        <v>1</v>
      </c>
      <c r="M335" s="4"/>
      <c r="N335" s="4">
        <f>=ROUNDDOWN({0},0)</f>
      </c>
      <c r="O335" s="4"/>
      <c r="P335" s="5"/>
      <c r="Q335" s="4">
        <v>11</v>
      </c>
      <c r="R335" s="6">
        <v>2135.1</v>
      </c>
      <c r="S335" s="4"/>
      <c r="T335" s="6"/>
      <c r="U335" s="5"/>
      <c r="V335" s="5"/>
      <c r="W335" s="4"/>
      <c r="X335" s="6"/>
      <c r="Y335" s="4"/>
      <c r="Z335" s="6"/>
      <c r="AA335" s="5"/>
      <c r="AB335" s="5"/>
      <c r="AC335" s="4">
        <v>3</v>
      </c>
      <c r="AD335" s="6">
        <v>500.02</v>
      </c>
      <c r="AE335" s="4"/>
      <c r="AF335" s="6"/>
      <c r="AG335" s="5"/>
      <c r="AH335" s="5"/>
      <c r="AI335" s="4">
        <v>4</v>
      </c>
      <c r="AJ335" s="6">
        <v>814.9</v>
      </c>
      <c r="AK335" s="4"/>
      <c r="AL335" s="6"/>
      <c r="AM335" s="5"/>
      <c r="AN335" s="5"/>
      <c r="AO335" s="4">
        <v>1</v>
      </c>
      <c r="AP335" s="6">
        <v>208.66</v>
      </c>
      <c r="AQ335" s="4"/>
      <c r="AR335" s="6"/>
      <c r="AS335" s="5"/>
      <c r="AT335" s="5"/>
      <c r="AU335" s="4"/>
      <c r="AV335" s="6"/>
      <c r="AW335" s="4"/>
      <c r="AX335" s="6"/>
      <c r="AY335" s="5"/>
      <c r="AZ335" s="5"/>
      <c r="BA335" s="4"/>
      <c r="BB335" s="6"/>
      <c r="BC335" s="4"/>
      <c r="BD335" s="6"/>
      <c r="BE335" s="5"/>
      <c r="BF335" s="5"/>
      <c r="BG335" s="4"/>
      <c r="BH335" s="6"/>
      <c r="BI335" s="4"/>
      <c r="BJ335" s="6"/>
      <c r="BK335" s="5"/>
      <c r="BL335" s="5"/>
      <c r="BM335" s="4">
        <v>2</v>
      </c>
      <c r="BN335" s="6">
        <v>411.99</v>
      </c>
      <c r="BO335" s="4"/>
      <c r="BP335" s="6"/>
      <c r="BQ335" s="5"/>
      <c r="BR335" s="5"/>
      <c r="BS335" s="4"/>
      <c r="BT335" s="6"/>
      <c r="BU335" s="4"/>
      <c r="BV335" s="6"/>
      <c r="BW335" s="5"/>
      <c r="BX335" s="5"/>
      <c r="BY335" s="4"/>
      <c r="BZ335" s="6"/>
      <c r="CA335" s="4"/>
      <c r="CB335" s="6"/>
      <c r="CC335" s="5"/>
      <c r="CD335" s="5"/>
      <c r="CE335" s="4"/>
      <c r="CF335" s="6"/>
      <c r="CG335" s="4"/>
      <c r="CH335" s="6"/>
      <c r="CI335" s="5"/>
      <c r="CJ335" s="5"/>
      <c r="CK335" s="4"/>
      <c r="CL335" s="6"/>
      <c r="CM335" s="4"/>
      <c r="CN335" s="6"/>
      <c r="CO335" s="5"/>
      <c r="CP335" s="5"/>
      <c r="CQ335" s="4">
        <v>1</v>
      </c>
      <c r="CR335" s="6">
        <v>199.53</v>
      </c>
      <c r="CS335" s="4"/>
      <c r="CT335" s="6"/>
      <c r="CU335" s="5"/>
      <c r="CV335" s="5"/>
      <c r="CW335" s="4"/>
      <c r="CX335" s="6"/>
      <c r="CY335" s="4"/>
      <c r="CZ335" s="6"/>
      <c r="DA335" s="5"/>
      <c r="DB335" s="5"/>
      <c r="DC335" s="4"/>
      <c r="DD335" s="6"/>
      <c r="DE335" s="4"/>
      <c r="DF335" s="6"/>
      <c r="DG335" s="5"/>
      <c r="DH335" s="5"/>
      <c r="DI335" s="4"/>
      <c r="DJ335" s="6"/>
      <c r="DK335" s="4"/>
      <c r="DL335" s="6"/>
      <c r="DM335" s="5"/>
      <c r="DN335" s="5"/>
      <c r="DO335" s="4"/>
      <c r="DP335" s="6"/>
      <c r="DQ335" s="4"/>
      <c r="DR335" s="6"/>
      <c r="DS335" s="5"/>
      <c r="DT335" s="5"/>
      <c r="DU335" s="4"/>
      <c r="DV335" s="6"/>
      <c r="DW335" s="4"/>
      <c r="DX335" s="6"/>
      <c r="DY335" s="5"/>
      <c r="DZ335" s="5"/>
      <c r="EA335" s="4"/>
      <c r="EB335" s="6"/>
      <c r="EC335" s="4"/>
      <c r="ED335" s="6"/>
      <c r="EE335" s="5"/>
      <c r="EF335" s="5"/>
      <c r="EG335" s="4"/>
      <c r="EH335" s="6"/>
      <c r="EI335" s="4"/>
      <c r="EJ335" s="6"/>
      <c r="EK335" s="5"/>
      <c r="EL335" s="5"/>
      <c r="EM335" s="4"/>
      <c r="EN335" s="6"/>
      <c r="EO335" s="4"/>
      <c r="EP335" s="6"/>
      <c r="EQ335" s="5"/>
      <c r="ER335" s="5"/>
      <c r="ES335" s="4"/>
      <c r="ET335" s="6"/>
      <c r="EU335" s="4"/>
      <c r="EV335" s="6"/>
      <c r="EW335" s="5"/>
      <c r="EX335" s="5"/>
      <c r="EY335" s="4"/>
      <c r="EZ335" s="6"/>
      <c r="FA335" s="4"/>
      <c r="FB335" s="6"/>
      <c r="FC335" s="5"/>
      <c r="FD335" s="5"/>
      <c r="FE335" s="4"/>
      <c r="FF335" s="6"/>
      <c r="FG335" s="4"/>
      <c r="FH335" s="6"/>
      <c r="FI335" s="5"/>
      <c r="FJ335" s="5"/>
      <c r="FK335" s="4"/>
      <c r="FL335" s="6"/>
      <c r="FM335" s="4"/>
      <c r="FN335" s="6"/>
      <c r="FO335" s="5"/>
      <c r="FP335" s="5"/>
      <c r="FQ335" s="4"/>
      <c r="FR335" s="6"/>
      <c r="FS335" s="4"/>
      <c r="FT335" s="6"/>
      <c r="FU335" s="5"/>
      <c r="FV335" s="5"/>
      <c r="FW335" s="4"/>
      <c r="FX335" s="6"/>
      <c r="FY335" s="4"/>
      <c r="FZ335" s="6"/>
      <c r="GA335" s="5"/>
      <c r="GB335" s="5"/>
      <c r="GC335" s="4"/>
      <c r="GD335" s="6"/>
      <c r="GE335" s="4"/>
      <c r="GF335" s="6"/>
      <c r="GG335" s="5"/>
      <c r="GH335" s="5"/>
      <c r="GI335" s="4"/>
      <c r="GJ335" s="6"/>
      <c r="GK335" s="4"/>
      <c r="GL335" s="6"/>
      <c r="GM335" s="5"/>
      <c r="GN335" s="5"/>
      <c r="GO335" s="4"/>
      <c r="GP335" s="6"/>
      <c r="GQ335" s="4"/>
      <c r="GR335" s="6"/>
      <c r="GS335" s="5"/>
      <c r="GT335" s="5"/>
      <c r="GU335" s="4"/>
      <c r="GV335" s="6"/>
      <c r="GW335" s="4"/>
      <c r="GX335" s="6"/>
      <c r="GY335" s="5"/>
      <c r="GZ335" s="5"/>
      <c r="HA335" s="4"/>
      <c r="HB335" s="6"/>
      <c r="HC335" s="4"/>
      <c r="HD335" s="6"/>
      <c r="HE335" s="5"/>
      <c r="HF335" s="5"/>
      <c r="HG335" s="4"/>
      <c r="HH335" s="6"/>
      <c r="HI335" s="4"/>
      <c r="HJ335" s="6"/>
      <c r="HK335" s="5"/>
      <c r="HL335" s="5"/>
      <c r="HM335" s="4"/>
      <c r="HN335" s="6"/>
      <c r="HO335" s="4"/>
      <c r="HP335" s="6"/>
      <c r="HQ335" s="5"/>
      <c r="HR335" s="5"/>
      <c r="HS335" s="4"/>
      <c r="HT335" s="6"/>
      <c r="HU335" s="4"/>
      <c r="HV335" s="6"/>
      <c r="HW335" s="5"/>
      <c r="HX335" s="5"/>
      <c r="HY335" s="4"/>
      <c r="HZ335" s="6"/>
      <c r="IA335" s="4"/>
      <c r="IB335" s="6"/>
      <c r="IC335" s="5"/>
      <c r="ID335" s="5"/>
      <c r="IE335" s="4"/>
      <c r="IF335" s="6"/>
      <c r="IG335" s="4"/>
      <c r="IH335" s="6"/>
      <c r="II335" s="5"/>
      <c r="IJ335" s="5"/>
      <c r="IK335" s="4"/>
      <c r="IL335" s="6"/>
      <c r="IM335" s="4"/>
      <c r="IN335" s="6"/>
      <c r="IO335" s="5"/>
      <c r="IP335" s="5"/>
      <c r="IQ335" s="4"/>
      <c r="IR335" s="6"/>
      <c r="IS335" s="4"/>
      <c r="IT335" s="6"/>
      <c r="IU335" s="5"/>
      <c r="IV335" s="5"/>
      <c r="IW335" s="4"/>
      <c r="IX335" s="6"/>
      <c r="IY335" s="4"/>
      <c r="IZ335" s="6"/>
      <c r="JA335" s="5"/>
      <c r="JB335" s="5"/>
      <c r="JC335" s="4"/>
      <c r="JD335" s="6"/>
      <c r="JE335" s="4"/>
      <c r="JF335" s="6"/>
      <c r="JG335" s="5"/>
      <c r="JH335" s="5"/>
      <c r="JI335" s="4"/>
      <c r="JJ335" s="6"/>
      <c r="JK335" s="4"/>
      <c r="JL335" s="6"/>
      <c r="JM335" s="5"/>
      <c r="JN335" s="5"/>
      <c r="JO335" s="4"/>
      <c r="JP335" s="6"/>
      <c r="JQ335" s="4"/>
      <c r="JR335" s="6"/>
      <c r="JS335" s="5"/>
      <c r="JT335" s="5"/>
      <c r="JU335" s="4"/>
      <c r="JV335" s="6"/>
      <c r="JW335" s="4"/>
      <c r="JX335" s="6"/>
      <c r="JY335" s="5"/>
      <c r="JZ335" s="5"/>
      <c r="KA335" s="4"/>
      <c r="KB335" s="6"/>
      <c r="KC335" s="4"/>
      <c r="KD335" s="6"/>
      <c r="KE335" s="5"/>
      <c r="KF335" s="5"/>
      <c r="KG335" s="4"/>
      <c r="KH335" s="6"/>
      <c r="KI335" s="4"/>
      <c r="KJ335" s="6"/>
      <c r="KK335" s="5"/>
      <c r="KL335" s="5"/>
    </row>
    <row r="336">
      <c r="A336" s="3" t="s">
        <v>85</v>
      </c>
      <c r="B336" s="3" t="s">
        <v>660</v>
      </c>
      <c r="C336" s="3" t="s">
        <v>87</v>
      </c>
      <c r="D336" s="3" t="s">
        <v>88</v>
      </c>
      <c r="E336" s="3" t="s">
        <v>669</v>
      </c>
      <c r="F336" s="3" t="s">
        <v>669</v>
      </c>
      <c r="G336" s="3" t="s">
        <v>669</v>
      </c>
      <c r="H336" s="3" t="s">
        <v>98</v>
      </c>
      <c r="I336" s="4"/>
      <c r="J336" s="4">
        <f>=ROUNDDOWN({0},0)</f>
      </c>
      <c r="K336" s="4">
        <v>350</v>
      </c>
      <c r="L336" s="5">
        <v>1</v>
      </c>
      <c r="M336" s="4"/>
      <c r="N336" s="4">
        <f>=ROUNDDOWN({0},0)</f>
      </c>
      <c r="O336" s="4"/>
      <c r="P336" s="5"/>
      <c r="Q336" s="4">
        <v>9</v>
      </c>
      <c r="R336" s="6">
        <v>1841.23</v>
      </c>
      <c r="S336" s="4"/>
      <c r="T336" s="6"/>
      <c r="U336" s="5"/>
      <c r="V336" s="5"/>
      <c r="W336" s="4">
        <v>3</v>
      </c>
      <c r="X336" s="6">
        <v>566.92</v>
      </c>
      <c r="Y336" s="4"/>
      <c r="Z336" s="6"/>
      <c r="AA336" s="5"/>
      <c r="AB336" s="5"/>
      <c r="AC336" s="4"/>
      <c r="AD336" s="6"/>
      <c r="AE336" s="4"/>
      <c r="AF336" s="6"/>
      <c r="AG336" s="5"/>
      <c r="AH336" s="5"/>
      <c r="AI336" s="4">
        <v>2</v>
      </c>
      <c r="AJ336" s="6">
        <v>434.6</v>
      </c>
      <c r="AK336" s="4"/>
      <c r="AL336" s="6"/>
      <c r="AM336" s="5"/>
      <c r="AN336" s="5"/>
      <c r="AO336" s="4">
        <v>2</v>
      </c>
      <c r="AP336" s="6">
        <v>421.72</v>
      </c>
      <c r="AQ336" s="4"/>
      <c r="AR336" s="6"/>
      <c r="AS336" s="5"/>
      <c r="AT336" s="5"/>
      <c r="AU336" s="4"/>
      <c r="AV336" s="6"/>
      <c r="AW336" s="4"/>
      <c r="AX336" s="6"/>
      <c r="AY336" s="5"/>
      <c r="AZ336" s="5"/>
      <c r="BA336" s="4"/>
      <c r="BB336" s="6"/>
      <c r="BC336" s="4"/>
      <c r="BD336" s="6"/>
      <c r="BE336" s="5"/>
      <c r="BF336" s="5"/>
      <c r="BG336" s="4">
        <v>1</v>
      </c>
      <c r="BH336" s="6">
        <v>218.5</v>
      </c>
      <c r="BI336" s="4"/>
      <c r="BJ336" s="6"/>
      <c r="BK336" s="5"/>
      <c r="BL336" s="5"/>
      <c r="BM336" s="4">
        <v>1</v>
      </c>
      <c r="BN336" s="6">
        <v>199.49</v>
      </c>
      <c r="BO336" s="4"/>
      <c r="BP336" s="6"/>
      <c r="BQ336" s="5"/>
      <c r="BR336" s="5"/>
      <c r="BS336" s="4"/>
      <c r="BT336" s="6"/>
      <c r="BU336" s="4"/>
      <c r="BV336" s="6"/>
      <c r="BW336" s="5"/>
      <c r="BX336" s="5"/>
      <c r="BY336" s="4"/>
      <c r="BZ336" s="6"/>
      <c r="CA336" s="4"/>
      <c r="CB336" s="6"/>
      <c r="CC336" s="5"/>
      <c r="CD336" s="5"/>
      <c r="CE336" s="4"/>
      <c r="CF336" s="6"/>
      <c r="CG336" s="4"/>
      <c r="CH336" s="6"/>
      <c r="CI336" s="5"/>
      <c r="CJ336" s="5"/>
      <c r="CK336" s="4"/>
      <c r="CL336" s="6"/>
      <c r="CM336" s="4"/>
      <c r="CN336" s="6"/>
      <c r="CO336" s="5"/>
      <c r="CP336" s="5"/>
      <c r="CQ336" s="4"/>
      <c r="CR336" s="6"/>
      <c r="CS336" s="4"/>
      <c r="CT336" s="6"/>
      <c r="CU336" s="5"/>
      <c r="CV336" s="5"/>
      <c r="CW336" s="4"/>
      <c r="CX336" s="6"/>
      <c r="CY336" s="4"/>
      <c r="CZ336" s="6"/>
      <c r="DA336" s="5"/>
      <c r="DB336" s="5"/>
      <c r="DC336" s="4"/>
      <c r="DD336" s="6"/>
      <c r="DE336" s="4"/>
      <c r="DF336" s="6"/>
      <c r="DG336" s="5"/>
      <c r="DH336" s="5"/>
      <c r="DI336" s="4"/>
      <c r="DJ336" s="6"/>
      <c r="DK336" s="4"/>
      <c r="DL336" s="6"/>
      <c r="DM336" s="5"/>
      <c r="DN336" s="5"/>
      <c r="DO336" s="4"/>
      <c r="DP336" s="6"/>
      <c r="DQ336" s="4"/>
      <c r="DR336" s="6"/>
      <c r="DS336" s="5"/>
      <c r="DT336" s="5"/>
      <c r="DU336" s="4"/>
      <c r="DV336" s="6"/>
      <c r="DW336" s="4"/>
      <c r="DX336" s="6"/>
      <c r="DY336" s="5"/>
      <c r="DZ336" s="5"/>
      <c r="EA336" s="4"/>
      <c r="EB336" s="6"/>
      <c r="EC336" s="4"/>
      <c r="ED336" s="6"/>
      <c r="EE336" s="5"/>
      <c r="EF336" s="5"/>
      <c r="EG336" s="4"/>
      <c r="EH336" s="6"/>
      <c r="EI336" s="4"/>
      <c r="EJ336" s="6"/>
      <c r="EK336" s="5"/>
      <c r="EL336" s="5"/>
      <c r="EM336" s="4"/>
      <c r="EN336" s="6"/>
      <c r="EO336" s="4"/>
      <c r="EP336" s="6"/>
      <c r="EQ336" s="5"/>
      <c r="ER336" s="5"/>
      <c r="ES336" s="4"/>
      <c r="ET336" s="6"/>
      <c r="EU336" s="4"/>
      <c r="EV336" s="6"/>
      <c r="EW336" s="5"/>
      <c r="EX336" s="5"/>
      <c r="EY336" s="4"/>
      <c r="EZ336" s="6"/>
      <c r="FA336" s="4"/>
      <c r="FB336" s="6"/>
      <c r="FC336" s="5"/>
      <c r="FD336" s="5"/>
      <c r="FE336" s="4"/>
      <c r="FF336" s="6"/>
      <c r="FG336" s="4"/>
      <c r="FH336" s="6"/>
      <c r="FI336" s="5"/>
      <c r="FJ336" s="5"/>
      <c r="FK336" s="4"/>
      <c r="FL336" s="6"/>
      <c r="FM336" s="4"/>
      <c r="FN336" s="6"/>
      <c r="FO336" s="5"/>
      <c r="FP336" s="5"/>
      <c r="FQ336" s="4"/>
      <c r="FR336" s="6"/>
      <c r="FS336" s="4"/>
      <c r="FT336" s="6"/>
      <c r="FU336" s="5"/>
      <c r="FV336" s="5"/>
      <c r="FW336" s="4"/>
      <c r="FX336" s="6"/>
      <c r="FY336" s="4"/>
      <c r="FZ336" s="6"/>
      <c r="GA336" s="5"/>
      <c r="GB336" s="5"/>
      <c r="GC336" s="4"/>
      <c r="GD336" s="6"/>
      <c r="GE336" s="4"/>
      <c r="GF336" s="6"/>
      <c r="GG336" s="5"/>
      <c r="GH336" s="5"/>
      <c r="GI336" s="4"/>
      <c r="GJ336" s="6"/>
      <c r="GK336" s="4"/>
      <c r="GL336" s="6"/>
      <c r="GM336" s="5"/>
      <c r="GN336" s="5"/>
      <c r="GO336" s="4"/>
      <c r="GP336" s="6"/>
      <c r="GQ336" s="4"/>
      <c r="GR336" s="6"/>
      <c r="GS336" s="5"/>
      <c r="GT336" s="5"/>
      <c r="GU336" s="4"/>
      <c r="GV336" s="6"/>
      <c r="GW336" s="4"/>
      <c r="GX336" s="6"/>
      <c r="GY336" s="5"/>
      <c r="GZ336" s="5"/>
      <c r="HA336" s="4"/>
      <c r="HB336" s="6"/>
      <c r="HC336" s="4"/>
      <c r="HD336" s="6"/>
      <c r="HE336" s="5"/>
      <c r="HF336" s="5"/>
      <c r="HG336" s="4"/>
      <c r="HH336" s="6"/>
      <c r="HI336" s="4"/>
      <c r="HJ336" s="6"/>
      <c r="HK336" s="5"/>
      <c r="HL336" s="5"/>
      <c r="HM336" s="4"/>
      <c r="HN336" s="6"/>
      <c r="HO336" s="4"/>
      <c r="HP336" s="6"/>
      <c r="HQ336" s="5"/>
      <c r="HR336" s="5"/>
      <c r="HS336" s="4"/>
      <c r="HT336" s="6"/>
      <c r="HU336" s="4"/>
      <c r="HV336" s="6"/>
      <c r="HW336" s="5"/>
      <c r="HX336" s="5"/>
      <c r="HY336" s="4"/>
      <c r="HZ336" s="6"/>
      <c r="IA336" s="4"/>
      <c r="IB336" s="6"/>
      <c r="IC336" s="5"/>
      <c r="ID336" s="5"/>
      <c r="IE336" s="4"/>
      <c r="IF336" s="6"/>
      <c r="IG336" s="4"/>
      <c r="IH336" s="6"/>
      <c r="II336" s="5"/>
      <c r="IJ336" s="5"/>
      <c r="IK336" s="4"/>
      <c r="IL336" s="6"/>
      <c r="IM336" s="4"/>
      <c r="IN336" s="6"/>
      <c r="IO336" s="5"/>
      <c r="IP336" s="5"/>
      <c r="IQ336" s="4"/>
      <c r="IR336" s="6"/>
      <c r="IS336" s="4"/>
      <c r="IT336" s="6"/>
      <c r="IU336" s="5"/>
      <c r="IV336" s="5"/>
      <c r="IW336" s="4"/>
      <c r="IX336" s="6"/>
      <c r="IY336" s="4"/>
      <c r="IZ336" s="6"/>
      <c r="JA336" s="5"/>
      <c r="JB336" s="5"/>
      <c r="JC336" s="4"/>
      <c r="JD336" s="6"/>
      <c r="JE336" s="4"/>
      <c r="JF336" s="6"/>
      <c r="JG336" s="5"/>
      <c r="JH336" s="5"/>
      <c r="JI336" s="4"/>
      <c r="JJ336" s="6"/>
      <c r="JK336" s="4"/>
      <c r="JL336" s="6"/>
      <c r="JM336" s="5"/>
      <c r="JN336" s="5"/>
      <c r="JO336" s="4"/>
      <c r="JP336" s="6"/>
      <c r="JQ336" s="4"/>
      <c r="JR336" s="6"/>
      <c r="JS336" s="5"/>
      <c r="JT336" s="5"/>
      <c r="JU336" s="4"/>
      <c r="JV336" s="6"/>
      <c r="JW336" s="4"/>
      <c r="JX336" s="6"/>
      <c r="JY336" s="5"/>
      <c r="JZ336" s="5"/>
      <c r="KA336" s="4"/>
      <c r="KB336" s="6"/>
      <c r="KC336" s="4"/>
      <c r="KD336" s="6"/>
      <c r="KE336" s="5"/>
      <c r="KF336" s="5"/>
      <c r="KG336" s="4"/>
      <c r="KH336" s="6"/>
      <c r="KI336" s="4"/>
      <c r="KJ336" s="6"/>
      <c r="KK336" s="5"/>
      <c r="KL336" s="5"/>
    </row>
    <row r="337">
      <c r="A337" s="3" t="s">
        <v>85</v>
      </c>
      <c r="B337" s="3" t="s">
        <v>660</v>
      </c>
      <c r="C337" s="3" t="s">
        <v>87</v>
      </c>
      <c r="D337" s="3" t="s">
        <v>88</v>
      </c>
      <c r="E337" s="3" t="s">
        <v>670</v>
      </c>
      <c r="F337" s="3" t="s">
        <v>670</v>
      </c>
      <c r="G337" s="3" t="s">
        <v>670</v>
      </c>
      <c r="H337" s="3" t="s">
        <v>280</v>
      </c>
      <c r="I337" s="4"/>
      <c r="J337" s="4">
        <f>=ROUNDDOWN({0},0)</f>
      </c>
      <c r="K337" s="4">
        <v>500</v>
      </c>
      <c r="L337" s="5"/>
      <c r="M337" s="4"/>
      <c r="N337" s="4">
        <f>=ROUNDDOWN({0},0)</f>
      </c>
      <c r="O337" s="4"/>
      <c r="P337" s="5"/>
      <c r="Q337" s="4">
        <v>6</v>
      </c>
      <c r="R337" s="6">
        <v>1189.78</v>
      </c>
      <c r="S337" s="4"/>
      <c r="T337" s="6"/>
      <c r="U337" s="5"/>
      <c r="V337" s="5"/>
      <c r="W337" s="4"/>
      <c r="X337" s="6"/>
      <c r="Y337" s="4"/>
      <c r="Z337" s="6"/>
      <c r="AA337" s="5"/>
      <c r="AB337" s="5"/>
      <c r="AC337" s="4">
        <v>1</v>
      </c>
      <c r="AD337" s="6">
        <v>198.45</v>
      </c>
      <c r="AE337" s="4"/>
      <c r="AF337" s="6"/>
      <c r="AG337" s="5"/>
      <c r="AH337" s="5"/>
      <c r="AI337" s="4">
        <v>1</v>
      </c>
      <c r="AJ337" s="6">
        <v>214.33</v>
      </c>
      <c r="AK337" s="4"/>
      <c r="AL337" s="6"/>
      <c r="AM337" s="5"/>
      <c r="AN337" s="5"/>
      <c r="AO337" s="4"/>
      <c r="AP337" s="6"/>
      <c r="AQ337" s="4"/>
      <c r="AR337" s="6"/>
      <c r="AS337" s="5"/>
      <c r="AT337" s="5"/>
      <c r="AU337" s="4"/>
      <c r="AV337" s="6"/>
      <c r="AW337" s="4"/>
      <c r="AX337" s="6"/>
      <c r="AY337" s="5"/>
      <c r="AZ337" s="5"/>
      <c r="BA337" s="4"/>
      <c r="BB337" s="6"/>
      <c r="BC337" s="4"/>
      <c r="BD337" s="6"/>
      <c r="BE337" s="5"/>
      <c r="BF337" s="5"/>
      <c r="BG337" s="4"/>
      <c r="BH337" s="6"/>
      <c r="BI337" s="4"/>
      <c r="BJ337" s="6"/>
      <c r="BK337" s="5"/>
      <c r="BL337" s="5"/>
      <c r="BM337" s="4">
        <v>4</v>
      </c>
      <c r="BN337" s="6">
        <v>777</v>
      </c>
      <c r="BO337" s="4"/>
      <c r="BP337" s="6"/>
      <c r="BQ337" s="5"/>
      <c r="BR337" s="5"/>
      <c r="BS337" s="4"/>
      <c r="BT337" s="6"/>
      <c r="BU337" s="4"/>
      <c r="BV337" s="6"/>
      <c r="BW337" s="5"/>
      <c r="BX337" s="5"/>
      <c r="BY337" s="4"/>
      <c r="BZ337" s="6"/>
      <c r="CA337" s="4"/>
      <c r="CB337" s="6"/>
      <c r="CC337" s="5"/>
      <c r="CD337" s="5"/>
      <c r="CE337" s="4"/>
      <c r="CF337" s="6"/>
      <c r="CG337" s="4"/>
      <c r="CH337" s="6"/>
      <c r="CI337" s="5"/>
      <c r="CJ337" s="5"/>
      <c r="CK337" s="4"/>
      <c r="CL337" s="6"/>
      <c r="CM337" s="4"/>
      <c r="CN337" s="6"/>
      <c r="CO337" s="5"/>
      <c r="CP337" s="5"/>
      <c r="CQ337" s="4"/>
      <c r="CR337" s="6"/>
      <c r="CS337" s="4"/>
      <c r="CT337" s="6"/>
      <c r="CU337" s="5"/>
      <c r="CV337" s="5"/>
      <c r="CW337" s="4"/>
      <c r="CX337" s="6"/>
      <c r="CY337" s="4"/>
      <c r="CZ337" s="6"/>
      <c r="DA337" s="5"/>
      <c r="DB337" s="5"/>
      <c r="DC337" s="4"/>
      <c r="DD337" s="6"/>
      <c r="DE337" s="4"/>
      <c r="DF337" s="6"/>
      <c r="DG337" s="5"/>
      <c r="DH337" s="5"/>
      <c r="DI337" s="4"/>
      <c r="DJ337" s="6"/>
      <c r="DK337" s="4"/>
      <c r="DL337" s="6"/>
      <c r="DM337" s="5"/>
      <c r="DN337" s="5"/>
      <c r="DO337" s="4"/>
      <c r="DP337" s="6"/>
      <c r="DQ337" s="4"/>
      <c r="DR337" s="6"/>
      <c r="DS337" s="5"/>
      <c r="DT337" s="5"/>
      <c r="DU337" s="4"/>
      <c r="DV337" s="6"/>
      <c r="DW337" s="4"/>
      <c r="DX337" s="6"/>
      <c r="DY337" s="5"/>
      <c r="DZ337" s="5"/>
      <c r="EA337" s="4"/>
      <c r="EB337" s="6"/>
      <c r="EC337" s="4"/>
      <c r="ED337" s="6"/>
      <c r="EE337" s="5"/>
      <c r="EF337" s="5"/>
      <c r="EG337" s="4"/>
      <c r="EH337" s="6"/>
      <c r="EI337" s="4"/>
      <c r="EJ337" s="6"/>
      <c r="EK337" s="5"/>
      <c r="EL337" s="5"/>
      <c r="EM337" s="4"/>
      <c r="EN337" s="6"/>
      <c r="EO337" s="4"/>
      <c r="EP337" s="6"/>
      <c r="EQ337" s="5"/>
      <c r="ER337" s="5"/>
      <c r="ES337" s="4"/>
      <c r="ET337" s="6"/>
      <c r="EU337" s="4"/>
      <c r="EV337" s="6"/>
      <c r="EW337" s="5"/>
      <c r="EX337" s="5"/>
      <c r="EY337" s="4"/>
      <c r="EZ337" s="6"/>
      <c r="FA337" s="4"/>
      <c r="FB337" s="6"/>
      <c r="FC337" s="5"/>
      <c r="FD337" s="5"/>
      <c r="FE337" s="4"/>
      <c r="FF337" s="6"/>
      <c r="FG337" s="4"/>
      <c r="FH337" s="6"/>
      <c r="FI337" s="5"/>
      <c r="FJ337" s="5"/>
      <c r="FK337" s="4"/>
      <c r="FL337" s="6"/>
      <c r="FM337" s="4"/>
      <c r="FN337" s="6"/>
      <c r="FO337" s="5"/>
      <c r="FP337" s="5"/>
      <c r="FQ337" s="4"/>
      <c r="FR337" s="6"/>
      <c r="FS337" s="4"/>
      <c r="FT337" s="6"/>
      <c r="FU337" s="5"/>
      <c r="FV337" s="5"/>
      <c r="FW337" s="4"/>
      <c r="FX337" s="6"/>
      <c r="FY337" s="4"/>
      <c r="FZ337" s="6"/>
      <c r="GA337" s="5"/>
      <c r="GB337" s="5"/>
      <c r="GC337" s="4"/>
      <c r="GD337" s="6"/>
      <c r="GE337" s="4"/>
      <c r="GF337" s="6"/>
      <c r="GG337" s="5"/>
      <c r="GH337" s="5"/>
      <c r="GI337" s="4"/>
      <c r="GJ337" s="6"/>
      <c r="GK337" s="4"/>
      <c r="GL337" s="6"/>
      <c r="GM337" s="5"/>
      <c r="GN337" s="5"/>
      <c r="GO337" s="4"/>
      <c r="GP337" s="6"/>
      <c r="GQ337" s="4"/>
      <c r="GR337" s="6"/>
      <c r="GS337" s="5"/>
      <c r="GT337" s="5"/>
      <c r="GU337" s="4"/>
      <c r="GV337" s="6"/>
      <c r="GW337" s="4"/>
      <c r="GX337" s="6"/>
      <c r="GY337" s="5"/>
      <c r="GZ337" s="5"/>
      <c r="HA337" s="4"/>
      <c r="HB337" s="6"/>
      <c r="HC337" s="4"/>
      <c r="HD337" s="6"/>
      <c r="HE337" s="5"/>
      <c r="HF337" s="5"/>
      <c r="HG337" s="4"/>
      <c r="HH337" s="6"/>
      <c r="HI337" s="4"/>
      <c r="HJ337" s="6"/>
      <c r="HK337" s="5"/>
      <c r="HL337" s="5"/>
      <c r="HM337" s="4"/>
      <c r="HN337" s="6"/>
      <c r="HO337" s="4"/>
      <c r="HP337" s="6"/>
      <c r="HQ337" s="5"/>
      <c r="HR337" s="5"/>
      <c r="HS337" s="4"/>
      <c r="HT337" s="6"/>
      <c r="HU337" s="4"/>
      <c r="HV337" s="6"/>
      <c r="HW337" s="5"/>
      <c r="HX337" s="5"/>
      <c r="HY337" s="4"/>
      <c r="HZ337" s="6"/>
      <c r="IA337" s="4"/>
      <c r="IB337" s="6"/>
      <c r="IC337" s="5"/>
      <c r="ID337" s="5"/>
      <c r="IE337" s="4"/>
      <c r="IF337" s="6"/>
      <c r="IG337" s="4"/>
      <c r="IH337" s="6"/>
      <c r="II337" s="5"/>
      <c r="IJ337" s="5"/>
      <c r="IK337" s="4"/>
      <c r="IL337" s="6"/>
      <c r="IM337" s="4"/>
      <c r="IN337" s="6"/>
      <c r="IO337" s="5"/>
      <c r="IP337" s="5"/>
      <c r="IQ337" s="4"/>
      <c r="IR337" s="6"/>
      <c r="IS337" s="4"/>
      <c r="IT337" s="6"/>
      <c r="IU337" s="5"/>
      <c r="IV337" s="5"/>
      <c r="IW337" s="4"/>
      <c r="IX337" s="6"/>
      <c r="IY337" s="4"/>
      <c r="IZ337" s="6"/>
      <c r="JA337" s="5"/>
      <c r="JB337" s="5"/>
      <c r="JC337" s="4"/>
      <c r="JD337" s="6"/>
      <c r="JE337" s="4"/>
      <c r="JF337" s="6"/>
      <c r="JG337" s="5"/>
      <c r="JH337" s="5"/>
      <c r="JI337" s="4"/>
      <c r="JJ337" s="6"/>
      <c r="JK337" s="4"/>
      <c r="JL337" s="6"/>
      <c r="JM337" s="5"/>
      <c r="JN337" s="5"/>
      <c r="JO337" s="4"/>
      <c r="JP337" s="6"/>
      <c r="JQ337" s="4"/>
      <c r="JR337" s="6"/>
      <c r="JS337" s="5"/>
      <c r="JT337" s="5"/>
      <c r="JU337" s="4"/>
      <c r="JV337" s="6"/>
      <c r="JW337" s="4"/>
      <c r="JX337" s="6"/>
      <c r="JY337" s="5"/>
      <c r="JZ337" s="5"/>
      <c r="KA337" s="4"/>
      <c r="KB337" s="6"/>
      <c r="KC337" s="4"/>
      <c r="KD337" s="6"/>
      <c r="KE337" s="5"/>
      <c r="KF337" s="5"/>
      <c r="KG337" s="4"/>
      <c r="KH337" s="6"/>
      <c r="KI337" s="4"/>
      <c r="KJ337" s="6"/>
      <c r="KK337" s="5"/>
      <c r="KL337" s="5"/>
    </row>
    <row r="338">
      <c r="A338" s="3" t="s">
        <v>85</v>
      </c>
      <c r="B338" s="3" t="s">
        <v>660</v>
      </c>
      <c r="C338" s="3" t="s">
        <v>87</v>
      </c>
      <c r="D338" s="3" t="s">
        <v>88</v>
      </c>
      <c r="E338" s="3" t="s">
        <v>671</v>
      </c>
      <c r="F338" s="3" t="s">
        <v>671</v>
      </c>
      <c r="G338" s="3" t="s">
        <v>671</v>
      </c>
      <c r="H338" s="3" t="s">
        <v>96</v>
      </c>
      <c r="I338" s="4"/>
      <c r="J338" s="4">
        <f>=ROUNDDOWN({0},0)</f>
      </c>
      <c r="K338" s="4">
        <v>184</v>
      </c>
      <c r="L338" s="5"/>
      <c r="M338" s="4"/>
      <c r="N338" s="4">
        <f>=ROUNDDOWN({0},0)</f>
      </c>
      <c r="O338" s="4"/>
      <c r="P338" s="5"/>
      <c r="Q338" s="4">
        <v>5</v>
      </c>
      <c r="R338" s="6">
        <v>1120</v>
      </c>
      <c r="S338" s="4"/>
      <c r="T338" s="6"/>
      <c r="U338" s="5"/>
      <c r="V338" s="5"/>
      <c r="W338" s="4"/>
      <c r="X338" s="6"/>
      <c r="Y338" s="4"/>
      <c r="Z338" s="6"/>
      <c r="AA338" s="5"/>
      <c r="AB338" s="5"/>
      <c r="AC338" s="4"/>
      <c r="AD338" s="6"/>
      <c r="AE338" s="4"/>
      <c r="AF338" s="6"/>
      <c r="AG338" s="5"/>
      <c r="AH338" s="5"/>
      <c r="AI338" s="4"/>
      <c r="AJ338" s="6"/>
      <c r="AK338" s="4"/>
      <c r="AL338" s="6"/>
      <c r="AM338" s="5"/>
      <c r="AN338" s="5"/>
      <c r="AO338" s="4"/>
      <c r="AP338" s="6"/>
      <c r="AQ338" s="4"/>
      <c r="AR338" s="6"/>
      <c r="AS338" s="5"/>
      <c r="AT338" s="5"/>
      <c r="AU338" s="4"/>
      <c r="AV338" s="6"/>
      <c r="AW338" s="4"/>
      <c r="AX338" s="6"/>
      <c r="AY338" s="5"/>
      <c r="AZ338" s="5"/>
      <c r="BA338" s="4"/>
      <c r="BB338" s="6"/>
      <c r="BC338" s="4"/>
      <c r="BD338" s="6"/>
      <c r="BE338" s="5"/>
      <c r="BF338" s="5"/>
      <c r="BG338" s="4"/>
      <c r="BH338" s="6"/>
      <c r="BI338" s="4"/>
      <c r="BJ338" s="6"/>
      <c r="BK338" s="5"/>
      <c r="BL338" s="5"/>
      <c r="BM338" s="4">
        <v>5</v>
      </c>
      <c r="BN338" s="6">
        <v>1120</v>
      </c>
      <c r="BO338" s="4"/>
      <c r="BP338" s="6"/>
      <c r="BQ338" s="5"/>
      <c r="BR338" s="5"/>
      <c r="BS338" s="4"/>
      <c r="BT338" s="6"/>
      <c r="BU338" s="4"/>
      <c r="BV338" s="6"/>
      <c r="BW338" s="5"/>
      <c r="BX338" s="5"/>
      <c r="BY338" s="4"/>
      <c r="BZ338" s="6"/>
      <c r="CA338" s="4"/>
      <c r="CB338" s="6"/>
      <c r="CC338" s="5"/>
      <c r="CD338" s="5"/>
      <c r="CE338" s="4"/>
      <c r="CF338" s="6"/>
      <c r="CG338" s="4"/>
      <c r="CH338" s="6"/>
      <c r="CI338" s="5"/>
      <c r="CJ338" s="5"/>
      <c r="CK338" s="4"/>
      <c r="CL338" s="6"/>
      <c r="CM338" s="4"/>
      <c r="CN338" s="6"/>
      <c r="CO338" s="5"/>
      <c r="CP338" s="5"/>
      <c r="CQ338" s="4"/>
      <c r="CR338" s="6"/>
      <c r="CS338" s="4"/>
      <c r="CT338" s="6"/>
      <c r="CU338" s="5"/>
      <c r="CV338" s="5"/>
      <c r="CW338" s="4"/>
      <c r="CX338" s="6"/>
      <c r="CY338" s="4"/>
      <c r="CZ338" s="6"/>
      <c r="DA338" s="5"/>
      <c r="DB338" s="5"/>
      <c r="DC338" s="4"/>
      <c r="DD338" s="6"/>
      <c r="DE338" s="4"/>
      <c r="DF338" s="6"/>
      <c r="DG338" s="5"/>
      <c r="DH338" s="5"/>
      <c r="DI338" s="4"/>
      <c r="DJ338" s="6"/>
      <c r="DK338" s="4"/>
      <c r="DL338" s="6"/>
      <c r="DM338" s="5"/>
      <c r="DN338" s="5"/>
      <c r="DO338" s="4"/>
      <c r="DP338" s="6"/>
      <c r="DQ338" s="4"/>
      <c r="DR338" s="6"/>
      <c r="DS338" s="5"/>
      <c r="DT338" s="5"/>
      <c r="DU338" s="4"/>
      <c r="DV338" s="6"/>
      <c r="DW338" s="4"/>
      <c r="DX338" s="6"/>
      <c r="DY338" s="5"/>
      <c r="DZ338" s="5"/>
      <c r="EA338" s="4"/>
      <c r="EB338" s="6"/>
      <c r="EC338" s="4"/>
      <c r="ED338" s="6"/>
      <c r="EE338" s="5"/>
      <c r="EF338" s="5"/>
      <c r="EG338" s="4"/>
      <c r="EH338" s="6"/>
      <c r="EI338" s="4"/>
      <c r="EJ338" s="6"/>
      <c r="EK338" s="5"/>
      <c r="EL338" s="5"/>
      <c r="EM338" s="4"/>
      <c r="EN338" s="6"/>
      <c r="EO338" s="4"/>
      <c r="EP338" s="6"/>
      <c r="EQ338" s="5"/>
      <c r="ER338" s="5"/>
      <c r="ES338" s="4"/>
      <c r="ET338" s="6"/>
      <c r="EU338" s="4"/>
      <c r="EV338" s="6"/>
      <c r="EW338" s="5"/>
      <c r="EX338" s="5"/>
      <c r="EY338" s="4"/>
      <c r="EZ338" s="6"/>
      <c r="FA338" s="4"/>
      <c r="FB338" s="6"/>
      <c r="FC338" s="5"/>
      <c r="FD338" s="5"/>
      <c r="FE338" s="4"/>
      <c r="FF338" s="6"/>
      <c r="FG338" s="4"/>
      <c r="FH338" s="6"/>
      <c r="FI338" s="5"/>
      <c r="FJ338" s="5"/>
      <c r="FK338" s="4"/>
      <c r="FL338" s="6"/>
      <c r="FM338" s="4"/>
      <c r="FN338" s="6"/>
      <c r="FO338" s="5"/>
      <c r="FP338" s="5"/>
      <c r="FQ338" s="4"/>
      <c r="FR338" s="6"/>
      <c r="FS338" s="4"/>
      <c r="FT338" s="6"/>
      <c r="FU338" s="5"/>
      <c r="FV338" s="5"/>
      <c r="FW338" s="4"/>
      <c r="FX338" s="6"/>
      <c r="FY338" s="4"/>
      <c r="FZ338" s="6"/>
      <c r="GA338" s="5"/>
      <c r="GB338" s="5"/>
      <c r="GC338" s="4"/>
      <c r="GD338" s="6"/>
      <c r="GE338" s="4"/>
      <c r="GF338" s="6"/>
      <c r="GG338" s="5"/>
      <c r="GH338" s="5"/>
      <c r="GI338" s="4"/>
      <c r="GJ338" s="6"/>
      <c r="GK338" s="4"/>
      <c r="GL338" s="6"/>
      <c r="GM338" s="5"/>
      <c r="GN338" s="5"/>
      <c r="GO338" s="4"/>
      <c r="GP338" s="6"/>
      <c r="GQ338" s="4"/>
      <c r="GR338" s="6"/>
      <c r="GS338" s="5"/>
      <c r="GT338" s="5"/>
      <c r="GU338" s="4"/>
      <c r="GV338" s="6"/>
      <c r="GW338" s="4"/>
      <c r="GX338" s="6"/>
      <c r="GY338" s="5"/>
      <c r="GZ338" s="5"/>
      <c r="HA338" s="4"/>
      <c r="HB338" s="6"/>
      <c r="HC338" s="4"/>
      <c r="HD338" s="6"/>
      <c r="HE338" s="5"/>
      <c r="HF338" s="5"/>
      <c r="HG338" s="4"/>
      <c r="HH338" s="6"/>
      <c r="HI338" s="4"/>
      <c r="HJ338" s="6"/>
      <c r="HK338" s="5"/>
      <c r="HL338" s="5"/>
      <c r="HM338" s="4"/>
      <c r="HN338" s="6"/>
      <c r="HO338" s="4"/>
      <c r="HP338" s="6"/>
      <c r="HQ338" s="5"/>
      <c r="HR338" s="5"/>
      <c r="HS338" s="4"/>
      <c r="HT338" s="6"/>
      <c r="HU338" s="4"/>
      <c r="HV338" s="6"/>
      <c r="HW338" s="5"/>
      <c r="HX338" s="5"/>
      <c r="HY338" s="4"/>
      <c r="HZ338" s="6"/>
      <c r="IA338" s="4"/>
      <c r="IB338" s="6"/>
      <c r="IC338" s="5"/>
      <c r="ID338" s="5"/>
      <c r="IE338" s="4"/>
      <c r="IF338" s="6"/>
      <c r="IG338" s="4"/>
      <c r="IH338" s="6"/>
      <c r="II338" s="5"/>
      <c r="IJ338" s="5"/>
      <c r="IK338" s="4"/>
      <c r="IL338" s="6"/>
      <c r="IM338" s="4"/>
      <c r="IN338" s="6"/>
      <c r="IO338" s="5"/>
      <c r="IP338" s="5"/>
      <c r="IQ338" s="4"/>
      <c r="IR338" s="6"/>
      <c r="IS338" s="4"/>
      <c r="IT338" s="6"/>
      <c r="IU338" s="5"/>
      <c r="IV338" s="5"/>
      <c r="IW338" s="4"/>
      <c r="IX338" s="6"/>
      <c r="IY338" s="4"/>
      <c r="IZ338" s="6"/>
      <c r="JA338" s="5"/>
      <c r="JB338" s="5"/>
      <c r="JC338" s="4"/>
      <c r="JD338" s="6"/>
      <c r="JE338" s="4"/>
      <c r="JF338" s="6"/>
      <c r="JG338" s="5"/>
      <c r="JH338" s="5"/>
      <c r="JI338" s="4"/>
      <c r="JJ338" s="6"/>
      <c r="JK338" s="4"/>
      <c r="JL338" s="6"/>
      <c r="JM338" s="5"/>
      <c r="JN338" s="5"/>
      <c r="JO338" s="4"/>
      <c r="JP338" s="6"/>
      <c r="JQ338" s="4"/>
      <c r="JR338" s="6"/>
      <c r="JS338" s="5"/>
      <c r="JT338" s="5"/>
      <c r="JU338" s="4"/>
      <c r="JV338" s="6"/>
      <c r="JW338" s="4"/>
      <c r="JX338" s="6"/>
      <c r="JY338" s="5"/>
      <c r="JZ338" s="5"/>
      <c r="KA338" s="4"/>
      <c r="KB338" s="6"/>
      <c r="KC338" s="4"/>
      <c r="KD338" s="6"/>
      <c r="KE338" s="5"/>
      <c r="KF338" s="5"/>
      <c r="KG338" s="4"/>
      <c r="KH338" s="6"/>
      <c r="KI338" s="4"/>
      <c r="KJ338" s="6"/>
      <c r="KK338" s="5"/>
      <c r="KL338" s="5"/>
    </row>
    <row r="339">
      <c r="A339" s="3" t="s">
        <v>85</v>
      </c>
      <c r="B339" s="3" t="s">
        <v>660</v>
      </c>
      <c r="C339" s="3" t="s">
        <v>87</v>
      </c>
      <c r="D339" s="3" t="s">
        <v>88</v>
      </c>
      <c r="E339" s="3" t="s">
        <v>672</v>
      </c>
      <c r="F339" s="3" t="s">
        <v>104</v>
      </c>
      <c r="G339" s="3" t="s">
        <v>104</v>
      </c>
      <c r="H339" s="3" t="s">
        <v>98</v>
      </c>
      <c r="I339" s="4"/>
      <c r="J339" s="4">
        <f>=ROUNDDOWN({0},0)</f>
      </c>
      <c r="K339" s="4">
        <v>190</v>
      </c>
      <c r="L339" s="5">
        <v>1</v>
      </c>
      <c r="M339" s="4"/>
      <c r="N339" s="4">
        <f>=ROUNDDOWN({0},0)</f>
      </c>
      <c r="O339" s="4"/>
      <c r="P339" s="5"/>
      <c r="Q339" s="4">
        <v>6</v>
      </c>
      <c r="R339" s="6">
        <v>1068.82</v>
      </c>
      <c r="S339" s="4"/>
      <c r="T339" s="6"/>
      <c r="U339" s="5"/>
      <c r="V339" s="5"/>
      <c r="W339" s="4"/>
      <c r="X339" s="6"/>
      <c r="Y339" s="4"/>
      <c r="Z339" s="6"/>
      <c r="AA339" s="5"/>
      <c r="AB339" s="5"/>
      <c r="AC339" s="4">
        <v>2</v>
      </c>
      <c r="AD339" s="6">
        <v>204.54</v>
      </c>
      <c r="AE339" s="4"/>
      <c r="AF339" s="6"/>
      <c r="AG339" s="5"/>
      <c r="AH339" s="5"/>
      <c r="AI339" s="4">
        <v>2</v>
      </c>
      <c r="AJ339" s="6">
        <v>422.54</v>
      </c>
      <c r="AK339" s="4"/>
      <c r="AL339" s="6"/>
      <c r="AM339" s="5"/>
      <c r="AN339" s="5"/>
      <c r="AO339" s="4">
        <v>1</v>
      </c>
      <c r="AP339" s="6">
        <v>218.59</v>
      </c>
      <c r="AQ339" s="4"/>
      <c r="AR339" s="6"/>
      <c r="AS339" s="5"/>
      <c r="AT339" s="5"/>
      <c r="AU339" s="4">
        <v>1</v>
      </c>
      <c r="AV339" s="6">
        <v>223.15</v>
      </c>
      <c r="AW339" s="4"/>
      <c r="AX339" s="6"/>
      <c r="AY339" s="5"/>
      <c r="AZ339" s="5"/>
      <c r="BA339" s="4"/>
      <c r="BB339" s="6"/>
      <c r="BC339" s="4"/>
      <c r="BD339" s="6"/>
      <c r="BE339" s="5"/>
      <c r="BF339" s="5"/>
      <c r="BG339" s="4"/>
      <c r="BH339" s="6"/>
      <c r="BI339" s="4"/>
      <c r="BJ339" s="6"/>
      <c r="BK339" s="5"/>
      <c r="BL339" s="5"/>
      <c r="BM339" s="4"/>
      <c r="BN339" s="6"/>
      <c r="BO339" s="4"/>
      <c r="BP339" s="6"/>
      <c r="BQ339" s="5"/>
      <c r="BR339" s="5"/>
      <c r="BS339" s="4"/>
      <c r="BT339" s="6"/>
      <c r="BU339" s="4"/>
      <c r="BV339" s="6"/>
      <c r="BW339" s="5"/>
      <c r="BX339" s="5"/>
      <c r="BY339" s="4"/>
      <c r="BZ339" s="6"/>
      <c r="CA339" s="4"/>
      <c r="CB339" s="6"/>
      <c r="CC339" s="5"/>
      <c r="CD339" s="5"/>
      <c r="CE339" s="4"/>
      <c r="CF339" s="6"/>
      <c r="CG339" s="4"/>
      <c r="CH339" s="6"/>
      <c r="CI339" s="5"/>
      <c r="CJ339" s="5"/>
      <c r="CK339" s="4"/>
      <c r="CL339" s="6"/>
      <c r="CM339" s="4"/>
      <c r="CN339" s="6"/>
      <c r="CO339" s="5"/>
      <c r="CP339" s="5"/>
      <c r="CQ339" s="4"/>
      <c r="CR339" s="6"/>
      <c r="CS339" s="4"/>
      <c r="CT339" s="6"/>
      <c r="CU339" s="5"/>
      <c r="CV339" s="5"/>
      <c r="CW339" s="4"/>
      <c r="CX339" s="6"/>
      <c r="CY339" s="4"/>
      <c r="CZ339" s="6"/>
      <c r="DA339" s="5"/>
      <c r="DB339" s="5"/>
      <c r="DC339" s="4"/>
      <c r="DD339" s="6"/>
      <c r="DE339" s="4"/>
      <c r="DF339" s="6"/>
      <c r="DG339" s="5"/>
      <c r="DH339" s="5"/>
      <c r="DI339" s="4"/>
      <c r="DJ339" s="6"/>
      <c r="DK339" s="4"/>
      <c r="DL339" s="6"/>
      <c r="DM339" s="5"/>
      <c r="DN339" s="5"/>
      <c r="DO339" s="4"/>
      <c r="DP339" s="6"/>
      <c r="DQ339" s="4"/>
      <c r="DR339" s="6"/>
      <c r="DS339" s="5"/>
      <c r="DT339" s="5"/>
      <c r="DU339" s="4"/>
      <c r="DV339" s="6"/>
      <c r="DW339" s="4"/>
      <c r="DX339" s="6"/>
      <c r="DY339" s="5"/>
      <c r="DZ339" s="5"/>
      <c r="EA339" s="4"/>
      <c r="EB339" s="6"/>
      <c r="EC339" s="4"/>
      <c r="ED339" s="6"/>
      <c r="EE339" s="5"/>
      <c r="EF339" s="5"/>
      <c r="EG339" s="4"/>
      <c r="EH339" s="6"/>
      <c r="EI339" s="4"/>
      <c r="EJ339" s="6"/>
      <c r="EK339" s="5"/>
      <c r="EL339" s="5"/>
      <c r="EM339" s="4"/>
      <c r="EN339" s="6"/>
      <c r="EO339" s="4"/>
      <c r="EP339" s="6"/>
      <c r="EQ339" s="5"/>
      <c r="ER339" s="5"/>
      <c r="ES339" s="4"/>
      <c r="ET339" s="6"/>
      <c r="EU339" s="4"/>
      <c r="EV339" s="6"/>
      <c r="EW339" s="5"/>
      <c r="EX339" s="5"/>
      <c r="EY339" s="4"/>
      <c r="EZ339" s="6"/>
      <c r="FA339" s="4"/>
      <c r="FB339" s="6"/>
      <c r="FC339" s="5"/>
      <c r="FD339" s="5"/>
      <c r="FE339" s="4"/>
      <c r="FF339" s="6"/>
      <c r="FG339" s="4"/>
      <c r="FH339" s="6"/>
      <c r="FI339" s="5"/>
      <c r="FJ339" s="5"/>
      <c r="FK339" s="4"/>
      <c r="FL339" s="6"/>
      <c r="FM339" s="4"/>
      <c r="FN339" s="6"/>
      <c r="FO339" s="5"/>
      <c r="FP339" s="5"/>
      <c r="FQ339" s="4"/>
      <c r="FR339" s="6"/>
      <c r="FS339" s="4"/>
      <c r="FT339" s="6"/>
      <c r="FU339" s="5"/>
      <c r="FV339" s="5"/>
      <c r="FW339" s="4"/>
      <c r="FX339" s="6"/>
      <c r="FY339" s="4"/>
      <c r="FZ339" s="6"/>
      <c r="GA339" s="5"/>
      <c r="GB339" s="5"/>
      <c r="GC339" s="4"/>
      <c r="GD339" s="6"/>
      <c r="GE339" s="4"/>
      <c r="GF339" s="6"/>
      <c r="GG339" s="5"/>
      <c r="GH339" s="5"/>
      <c r="GI339" s="4"/>
      <c r="GJ339" s="6"/>
      <c r="GK339" s="4"/>
      <c r="GL339" s="6"/>
      <c r="GM339" s="5"/>
      <c r="GN339" s="5"/>
      <c r="GO339" s="4"/>
      <c r="GP339" s="6"/>
      <c r="GQ339" s="4"/>
      <c r="GR339" s="6"/>
      <c r="GS339" s="5"/>
      <c r="GT339" s="5"/>
      <c r="GU339" s="4"/>
      <c r="GV339" s="6"/>
      <c r="GW339" s="4"/>
      <c r="GX339" s="6"/>
      <c r="GY339" s="5"/>
      <c r="GZ339" s="5"/>
      <c r="HA339" s="4"/>
      <c r="HB339" s="6"/>
      <c r="HC339" s="4"/>
      <c r="HD339" s="6"/>
      <c r="HE339" s="5"/>
      <c r="HF339" s="5"/>
      <c r="HG339" s="4"/>
      <c r="HH339" s="6"/>
      <c r="HI339" s="4"/>
      <c r="HJ339" s="6"/>
      <c r="HK339" s="5"/>
      <c r="HL339" s="5"/>
      <c r="HM339" s="4"/>
      <c r="HN339" s="6"/>
      <c r="HO339" s="4"/>
      <c r="HP339" s="6"/>
      <c r="HQ339" s="5"/>
      <c r="HR339" s="5"/>
      <c r="HS339" s="4"/>
      <c r="HT339" s="6"/>
      <c r="HU339" s="4"/>
      <c r="HV339" s="6"/>
      <c r="HW339" s="5"/>
      <c r="HX339" s="5"/>
      <c r="HY339" s="4"/>
      <c r="HZ339" s="6"/>
      <c r="IA339" s="4"/>
      <c r="IB339" s="6"/>
      <c r="IC339" s="5"/>
      <c r="ID339" s="5"/>
      <c r="IE339" s="4"/>
      <c r="IF339" s="6"/>
      <c r="IG339" s="4"/>
      <c r="IH339" s="6"/>
      <c r="II339" s="5"/>
      <c r="IJ339" s="5"/>
      <c r="IK339" s="4"/>
      <c r="IL339" s="6"/>
      <c r="IM339" s="4"/>
      <c r="IN339" s="6"/>
      <c r="IO339" s="5"/>
      <c r="IP339" s="5"/>
      <c r="IQ339" s="4"/>
      <c r="IR339" s="6"/>
      <c r="IS339" s="4"/>
      <c r="IT339" s="6"/>
      <c r="IU339" s="5"/>
      <c r="IV339" s="5"/>
      <c r="IW339" s="4"/>
      <c r="IX339" s="6"/>
      <c r="IY339" s="4"/>
      <c r="IZ339" s="6"/>
      <c r="JA339" s="5"/>
      <c r="JB339" s="5"/>
      <c r="JC339" s="4"/>
      <c r="JD339" s="6"/>
      <c r="JE339" s="4"/>
      <c r="JF339" s="6"/>
      <c r="JG339" s="5"/>
      <c r="JH339" s="5"/>
      <c r="JI339" s="4"/>
      <c r="JJ339" s="6"/>
      <c r="JK339" s="4"/>
      <c r="JL339" s="6"/>
      <c r="JM339" s="5"/>
      <c r="JN339" s="5"/>
      <c r="JO339" s="4"/>
      <c r="JP339" s="6"/>
      <c r="JQ339" s="4"/>
      <c r="JR339" s="6"/>
      <c r="JS339" s="5"/>
      <c r="JT339" s="5"/>
      <c r="JU339" s="4"/>
      <c r="JV339" s="6"/>
      <c r="JW339" s="4"/>
      <c r="JX339" s="6"/>
      <c r="JY339" s="5"/>
      <c r="JZ339" s="5"/>
      <c r="KA339" s="4"/>
      <c r="KB339" s="6"/>
      <c r="KC339" s="4"/>
      <c r="KD339" s="6"/>
      <c r="KE339" s="5"/>
      <c r="KF339" s="5"/>
      <c r="KG339" s="4"/>
      <c r="KH339" s="6"/>
      <c r="KI339" s="4"/>
      <c r="KJ339" s="6"/>
      <c r="KK339" s="5"/>
      <c r="KL339" s="5"/>
    </row>
    <row r="340">
      <c r="A340" s="3" t="s">
        <v>85</v>
      </c>
      <c r="B340" s="3" t="s">
        <v>660</v>
      </c>
      <c r="C340" s="3" t="s">
        <v>87</v>
      </c>
      <c r="D340" s="3" t="s">
        <v>88</v>
      </c>
      <c r="E340" s="3" t="s">
        <v>673</v>
      </c>
      <c r="F340" s="3" t="s">
        <v>673</v>
      </c>
      <c r="G340" s="3" t="s">
        <v>673</v>
      </c>
      <c r="H340" s="3" t="s">
        <v>191</v>
      </c>
      <c r="I340" s="4"/>
      <c r="J340" s="4">
        <f>=ROUNDDOWN({0},0)</f>
      </c>
      <c r="K340" s="4"/>
      <c r="L340" s="5"/>
      <c r="M340" s="4"/>
      <c r="N340" s="4">
        <f>=ROUNDDOWN({0},0)</f>
      </c>
      <c r="O340" s="4"/>
      <c r="P340" s="5"/>
      <c r="Q340" s="4">
        <v>3</v>
      </c>
      <c r="R340" s="6">
        <v>549.99</v>
      </c>
      <c r="S340" s="4"/>
      <c r="T340" s="6"/>
      <c r="U340" s="5"/>
      <c r="V340" s="5"/>
      <c r="W340" s="4">
        <v>1</v>
      </c>
      <c r="X340" s="6">
        <v>198.45</v>
      </c>
      <c r="Y340" s="4"/>
      <c r="Z340" s="6"/>
      <c r="AA340" s="5"/>
      <c r="AB340" s="5"/>
      <c r="AC340" s="4">
        <v>1</v>
      </c>
      <c r="AD340" s="6">
        <v>153.09</v>
      </c>
      <c r="AE340" s="4"/>
      <c r="AF340" s="6"/>
      <c r="AG340" s="5"/>
      <c r="AH340" s="5"/>
      <c r="AI340" s="4"/>
      <c r="AJ340" s="6"/>
      <c r="AK340" s="4"/>
      <c r="AL340" s="6"/>
      <c r="AM340" s="5"/>
      <c r="AN340" s="5"/>
      <c r="AO340" s="4"/>
      <c r="AP340" s="6"/>
      <c r="AQ340" s="4"/>
      <c r="AR340" s="6"/>
      <c r="AS340" s="5"/>
      <c r="AT340" s="5"/>
      <c r="AU340" s="4"/>
      <c r="AV340" s="6"/>
      <c r="AW340" s="4"/>
      <c r="AX340" s="6"/>
      <c r="AY340" s="5"/>
      <c r="AZ340" s="5"/>
      <c r="BA340" s="4"/>
      <c r="BB340" s="6"/>
      <c r="BC340" s="4"/>
      <c r="BD340" s="6"/>
      <c r="BE340" s="5"/>
      <c r="BF340" s="5"/>
      <c r="BG340" s="4"/>
      <c r="BH340" s="6"/>
      <c r="BI340" s="4"/>
      <c r="BJ340" s="6"/>
      <c r="BK340" s="5"/>
      <c r="BL340" s="5"/>
      <c r="BM340" s="4">
        <v>1</v>
      </c>
      <c r="BN340" s="6">
        <v>198.45</v>
      </c>
      <c r="BO340" s="4"/>
      <c r="BP340" s="6"/>
      <c r="BQ340" s="5"/>
      <c r="BR340" s="5"/>
      <c r="BS340" s="4"/>
      <c r="BT340" s="6"/>
      <c r="BU340" s="4"/>
      <c r="BV340" s="6"/>
      <c r="BW340" s="5"/>
      <c r="BX340" s="5"/>
      <c r="BY340" s="4"/>
      <c r="BZ340" s="6"/>
      <c r="CA340" s="4"/>
      <c r="CB340" s="6"/>
      <c r="CC340" s="5"/>
      <c r="CD340" s="5"/>
      <c r="CE340" s="4"/>
      <c r="CF340" s="6"/>
      <c r="CG340" s="4"/>
      <c r="CH340" s="6"/>
      <c r="CI340" s="5"/>
      <c r="CJ340" s="5"/>
      <c r="CK340" s="4"/>
      <c r="CL340" s="6"/>
      <c r="CM340" s="4"/>
      <c r="CN340" s="6"/>
      <c r="CO340" s="5"/>
      <c r="CP340" s="5"/>
      <c r="CQ340" s="4"/>
      <c r="CR340" s="6"/>
      <c r="CS340" s="4"/>
      <c r="CT340" s="6"/>
      <c r="CU340" s="5"/>
      <c r="CV340" s="5"/>
      <c r="CW340" s="4"/>
      <c r="CX340" s="6"/>
      <c r="CY340" s="4"/>
      <c r="CZ340" s="6"/>
      <c r="DA340" s="5"/>
      <c r="DB340" s="5"/>
      <c r="DC340" s="4"/>
      <c r="DD340" s="6"/>
      <c r="DE340" s="4"/>
      <c r="DF340" s="6"/>
      <c r="DG340" s="5"/>
      <c r="DH340" s="5"/>
      <c r="DI340" s="4"/>
      <c r="DJ340" s="6"/>
      <c r="DK340" s="4"/>
      <c r="DL340" s="6"/>
      <c r="DM340" s="5"/>
      <c r="DN340" s="5"/>
      <c r="DO340" s="4"/>
      <c r="DP340" s="6"/>
      <c r="DQ340" s="4"/>
      <c r="DR340" s="6"/>
      <c r="DS340" s="5"/>
      <c r="DT340" s="5"/>
      <c r="DU340" s="4"/>
      <c r="DV340" s="6"/>
      <c r="DW340" s="4"/>
      <c r="DX340" s="6"/>
      <c r="DY340" s="5"/>
      <c r="DZ340" s="5"/>
      <c r="EA340" s="4"/>
      <c r="EB340" s="6"/>
      <c r="EC340" s="4"/>
      <c r="ED340" s="6"/>
      <c r="EE340" s="5"/>
      <c r="EF340" s="5"/>
      <c r="EG340" s="4"/>
      <c r="EH340" s="6"/>
      <c r="EI340" s="4"/>
      <c r="EJ340" s="6"/>
      <c r="EK340" s="5"/>
      <c r="EL340" s="5"/>
      <c r="EM340" s="4"/>
      <c r="EN340" s="6"/>
      <c r="EO340" s="4"/>
      <c r="EP340" s="6"/>
      <c r="EQ340" s="5"/>
      <c r="ER340" s="5"/>
      <c r="ES340" s="4"/>
      <c r="ET340" s="6"/>
      <c r="EU340" s="4"/>
      <c r="EV340" s="6"/>
      <c r="EW340" s="5"/>
      <c r="EX340" s="5"/>
      <c r="EY340" s="4"/>
      <c r="EZ340" s="6"/>
      <c r="FA340" s="4"/>
      <c r="FB340" s="6"/>
      <c r="FC340" s="5"/>
      <c r="FD340" s="5"/>
      <c r="FE340" s="4"/>
      <c r="FF340" s="6"/>
      <c r="FG340" s="4"/>
      <c r="FH340" s="6"/>
      <c r="FI340" s="5"/>
      <c r="FJ340" s="5"/>
      <c r="FK340" s="4"/>
      <c r="FL340" s="6"/>
      <c r="FM340" s="4"/>
      <c r="FN340" s="6"/>
      <c r="FO340" s="5"/>
      <c r="FP340" s="5"/>
      <c r="FQ340" s="4"/>
      <c r="FR340" s="6"/>
      <c r="FS340" s="4"/>
      <c r="FT340" s="6"/>
      <c r="FU340" s="5"/>
      <c r="FV340" s="5"/>
      <c r="FW340" s="4"/>
      <c r="FX340" s="6"/>
      <c r="FY340" s="4"/>
      <c r="FZ340" s="6"/>
      <c r="GA340" s="5"/>
      <c r="GB340" s="5"/>
      <c r="GC340" s="4"/>
      <c r="GD340" s="6"/>
      <c r="GE340" s="4"/>
      <c r="GF340" s="6"/>
      <c r="GG340" s="5"/>
      <c r="GH340" s="5"/>
      <c r="GI340" s="4"/>
      <c r="GJ340" s="6"/>
      <c r="GK340" s="4"/>
      <c r="GL340" s="6"/>
      <c r="GM340" s="5"/>
      <c r="GN340" s="5"/>
      <c r="GO340" s="4"/>
      <c r="GP340" s="6"/>
      <c r="GQ340" s="4"/>
      <c r="GR340" s="6"/>
      <c r="GS340" s="5"/>
      <c r="GT340" s="5"/>
      <c r="GU340" s="4"/>
      <c r="GV340" s="6"/>
      <c r="GW340" s="4"/>
      <c r="GX340" s="6"/>
      <c r="GY340" s="5"/>
      <c r="GZ340" s="5"/>
      <c r="HA340" s="4"/>
      <c r="HB340" s="6"/>
      <c r="HC340" s="4"/>
      <c r="HD340" s="6"/>
      <c r="HE340" s="5"/>
      <c r="HF340" s="5"/>
      <c r="HG340" s="4"/>
      <c r="HH340" s="6"/>
      <c r="HI340" s="4"/>
      <c r="HJ340" s="6"/>
      <c r="HK340" s="5"/>
      <c r="HL340" s="5"/>
      <c r="HM340" s="4"/>
      <c r="HN340" s="6"/>
      <c r="HO340" s="4"/>
      <c r="HP340" s="6"/>
      <c r="HQ340" s="5"/>
      <c r="HR340" s="5"/>
      <c r="HS340" s="4"/>
      <c r="HT340" s="6"/>
      <c r="HU340" s="4"/>
      <c r="HV340" s="6"/>
      <c r="HW340" s="5"/>
      <c r="HX340" s="5"/>
      <c r="HY340" s="4"/>
      <c r="HZ340" s="6"/>
      <c r="IA340" s="4"/>
      <c r="IB340" s="6"/>
      <c r="IC340" s="5"/>
      <c r="ID340" s="5"/>
      <c r="IE340" s="4"/>
      <c r="IF340" s="6"/>
      <c r="IG340" s="4"/>
      <c r="IH340" s="6"/>
      <c r="II340" s="5"/>
      <c r="IJ340" s="5"/>
      <c r="IK340" s="4"/>
      <c r="IL340" s="6"/>
      <c r="IM340" s="4"/>
      <c r="IN340" s="6"/>
      <c r="IO340" s="5"/>
      <c r="IP340" s="5"/>
      <c r="IQ340" s="4"/>
      <c r="IR340" s="6"/>
      <c r="IS340" s="4"/>
      <c r="IT340" s="6"/>
      <c r="IU340" s="5"/>
      <c r="IV340" s="5"/>
      <c r="IW340" s="4"/>
      <c r="IX340" s="6"/>
      <c r="IY340" s="4"/>
      <c r="IZ340" s="6"/>
      <c r="JA340" s="5"/>
      <c r="JB340" s="5"/>
      <c r="JC340" s="4"/>
      <c r="JD340" s="6"/>
      <c r="JE340" s="4"/>
      <c r="JF340" s="6"/>
      <c r="JG340" s="5"/>
      <c r="JH340" s="5"/>
      <c r="JI340" s="4"/>
      <c r="JJ340" s="6"/>
      <c r="JK340" s="4"/>
      <c r="JL340" s="6"/>
      <c r="JM340" s="5"/>
      <c r="JN340" s="5"/>
      <c r="JO340" s="4"/>
      <c r="JP340" s="6"/>
      <c r="JQ340" s="4"/>
      <c r="JR340" s="6"/>
      <c r="JS340" s="5"/>
      <c r="JT340" s="5"/>
      <c r="JU340" s="4"/>
      <c r="JV340" s="6"/>
      <c r="JW340" s="4"/>
      <c r="JX340" s="6"/>
      <c r="JY340" s="5"/>
      <c r="JZ340" s="5"/>
      <c r="KA340" s="4"/>
      <c r="KB340" s="6"/>
      <c r="KC340" s="4"/>
      <c r="KD340" s="6"/>
      <c r="KE340" s="5"/>
      <c r="KF340" s="5"/>
      <c r="KG340" s="4"/>
      <c r="KH340" s="6"/>
      <c r="KI340" s="4"/>
      <c r="KJ340" s="6"/>
      <c r="KK340" s="5"/>
      <c r="KL340" s="5"/>
    </row>
    <row r="341">
      <c r="A341" s="3" t="s">
        <v>85</v>
      </c>
      <c r="B341" s="3" t="s">
        <v>660</v>
      </c>
      <c r="C341" s="3" t="s">
        <v>87</v>
      </c>
      <c r="D341" s="3" t="s">
        <v>88</v>
      </c>
      <c r="E341" s="3" t="s">
        <v>674</v>
      </c>
      <c r="F341" s="3" t="s">
        <v>674</v>
      </c>
      <c r="G341" s="3" t="s">
        <v>674</v>
      </c>
      <c r="H341" s="3" t="s">
        <v>98</v>
      </c>
      <c r="I341" s="4"/>
      <c r="J341" s="4">
        <f>=ROUNDDOWN({0},0)</f>
      </c>
      <c r="K341" s="4"/>
      <c r="L341" s="5"/>
      <c r="M341" s="4"/>
      <c r="N341" s="4">
        <f>=ROUNDDOWN({0},0)</f>
      </c>
      <c r="O341" s="4"/>
      <c r="P341" s="5"/>
      <c r="Q341" s="4">
        <v>2</v>
      </c>
      <c r="R341" s="6">
        <v>389.55</v>
      </c>
      <c r="S341" s="4"/>
      <c r="T341" s="6"/>
      <c r="U341" s="5"/>
      <c r="V341" s="5"/>
      <c r="W341" s="4"/>
      <c r="X341" s="6"/>
      <c r="Y341" s="4"/>
      <c r="Z341" s="6"/>
      <c r="AA341" s="5"/>
      <c r="AB341" s="5"/>
      <c r="AC341" s="4"/>
      <c r="AD341" s="6"/>
      <c r="AE341" s="4"/>
      <c r="AF341" s="6"/>
      <c r="AG341" s="5"/>
      <c r="AH341" s="5"/>
      <c r="AI341" s="4"/>
      <c r="AJ341" s="6"/>
      <c r="AK341" s="4"/>
      <c r="AL341" s="6"/>
      <c r="AM341" s="5"/>
      <c r="AN341" s="5"/>
      <c r="AO341" s="4">
        <v>1</v>
      </c>
      <c r="AP341" s="6">
        <v>205.8</v>
      </c>
      <c r="AQ341" s="4"/>
      <c r="AR341" s="6"/>
      <c r="AS341" s="5"/>
      <c r="AT341" s="5"/>
      <c r="AU341" s="4"/>
      <c r="AV341" s="6"/>
      <c r="AW341" s="4"/>
      <c r="AX341" s="6"/>
      <c r="AY341" s="5"/>
      <c r="AZ341" s="5"/>
      <c r="BA341" s="4"/>
      <c r="BB341" s="6"/>
      <c r="BC341" s="4"/>
      <c r="BD341" s="6"/>
      <c r="BE341" s="5"/>
      <c r="BF341" s="5"/>
      <c r="BG341" s="4"/>
      <c r="BH341" s="6"/>
      <c r="BI341" s="4"/>
      <c r="BJ341" s="6"/>
      <c r="BK341" s="5"/>
      <c r="BL341" s="5"/>
      <c r="BM341" s="4">
        <v>1</v>
      </c>
      <c r="BN341" s="6">
        <v>183.75</v>
      </c>
      <c r="BO341" s="4"/>
      <c r="BP341" s="6"/>
      <c r="BQ341" s="5"/>
      <c r="BR341" s="5"/>
      <c r="BS341" s="4"/>
      <c r="BT341" s="6"/>
      <c r="BU341" s="4"/>
      <c r="BV341" s="6"/>
      <c r="BW341" s="5"/>
      <c r="BX341" s="5"/>
      <c r="BY341" s="4"/>
      <c r="BZ341" s="6"/>
      <c r="CA341" s="4"/>
      <c r="CB341" s="6"/>
      <c r="CC341" s="5"/>
      <c r="CD341" s="5"/>
      <c r="CE341" s="4"/>
      <c r="CF341" s="6"/>
      <c r="CG341" s="4"/>
      <c r="CH341" s="6"/>
      <c r="CI341" s="5"/>
      <c r="CJ341" s="5"/>
      <c r="CK341" s="4"/>
      <c r="CL341" s="6"/>
      <c r="CM341" s="4"/>
      <c r="CN341" s="6"/>
      <c r="CO341" s="5"/>
      <c r="CP341" s="5"/>
      <c r="CQ341" s="4"/>
      <c r="CR341" s="6"/>
      <c r="CS341" s="4"/>
      <c r="CT341" s="6"/>
      <c r="CU341" s="5"/>
      <c r="CV341" s="5"/>
      <c r="CW341" s="4"/>
      <c r="CX341" s="6"/>
      <c r="CY341" s="4"/>
      <c r="CZ341" s="6"/>
      <c r="DA341" s="5"/>
      <c r="DB341" s="5"/>
      <c r="DC341" s="4"/>
      <c r="DD341" s="6"/>
      <c r="DE341" s="4"/>
      <c r="DF341" s="6"/>
      <c r="DG341" s="5"/>
      <c r="DH341" s="5"/>
      <c r="DI341" s="4"/>
      <c r="DJ341" s="6"/>
      <c r="DK341" s="4"/>
      <c r="DL341" s="6"/>
      <c r="DM341" s="5"/>
      <c r="DN341" s="5"/>
      <c r="DO341" s="4"/>
      <c r="DP341" s="6"/>
      <c r="DQ341" s="4"/>
      <c r="DR341" s="6"/>
      <c r="DS341" s="5"/>
      <c r="DT341" s="5"/>
      <c r="DU341" s="4"/>
      <c r="DV341" s="6"/>
      <c r="DW341" s="4"/>
      <c r="DX341" s="6"/>
      <c r="DY341" s="5"/>
      <c r="DZ341" s="5"/>
      <c r="EA341" s="4"/>
      <c r="EB341" s="6"/>
      <c r="EC341" s="4"/>
      <c r="ED341" s="6"/>
      <c r="EE341" s="5"/>
      <c r="EF341" s="5"/>
      <c r="EG341" s="4"/>
      <c r="EH341" s="6"/>
      <c r="EI341" s="4"/>
      <c r="EJ341" s="6"/>
      <c r="EK341" s="5"/>
      <c r="EL341" s="5"/>
      <c r="EM341" s="4"/>
      <c r="EN341" s="6"/>
      <c r="EO341" s="4"/>
      <c r="EP341" s="6"/>
      <c r="EQ341" s="5"/>
      <c r="ER341" s="5"/>
      <c r="ES341" s="4"/>
      <c r="ET341" s="6"/>
      <c r="EU341" s="4"/>
      <c r="EV341" s="6"/>
      <c r="EW341" s="5"/>
      <c r="EX341" s="5"/>
      <c r="EY341" s="4"/>
      <c r="EZ341" s="6"/>
      <c r="FA341" s="4"/>
      <c r="FB341" s="6"/>
      <c r="FC341" s="5"/>
      <c r="FD341" s="5"/>
      <c r="FE341" s="4"/>
      <c r="FF341" s="6"/>
      <c r="FG341" s="4"/>
      <c r="FH341" s="6"/>
      <c r="FI341" s="5"/>
      <c r="FJ341" s="5"/>
      <c r="FK341" s="4"/>
      <c r="FL341" s="6"/>
      <c r="FM341" s="4"/>
      <c r="FN341" s="6"/>
      <c r="FO341" s="5"/>
      <c r="FP341" s="5"/>
      <c r="FQ341" s="4"/>
      <c r="FR341" s="6"/>
      <c r="FS341" s="4"/>
      <c r="FT341" s="6"/>
      <c r="FU341" s="5"/>
      <c r="FV341" s="5"/>
      <c r="FW341" s="4"/>
      <c r="FX341" s="6"/>
      <c r="FY341" s="4"/>
      <c r="FZ341" s="6"/>
      <c r="GA341" s="5"/>
      <c r="GB341" s="5"/>
      <c r="GC341" s="4"/>
      <c r="GD341" s="6"/>
      <c r="GE341" s="4"/>
      <c r="GF341" s="6"/>
      <c r="GG341" s="5"/>
      <c r="GH341" s="5"/>
      <c r="GI341" s="4"/>
      <c r="GJ341" s="6"/>
      <c r="GK341" s="4"/>
      <c r="GL341" s="6"/>
      <c r="GM341" s="5"/>
      <c r="GN341" s="5"/>
      <c r="GO341" s="4"/>
      <c r="GP341" s="6"/>
      <c r="GQ341" s="4"/>
      <c r="GR341" s="6"/>
      <c r="GS341" s="5"/>
      <c r="GT341" s="5"/>
      <c r="GU341" s="4"/>
      <c r="GV341" s="6"/>
      <c r="GW341" s="4"/>
      <c r="GX341" s="6"/>
      <c r="GY341" s="5"/>
      <c r="GZ341" s="5"/>
      <c r="HA341" s="4"/>
      <c r="HB341" s="6"/>
      <c r="HC341" s="4"/>
      <c r="HD341" s="6"/>
      <c r="HE341" s="5"/>
      <c r="HF341" s="5"/>
      <c r="HG341" s="4"/>
      <c r="HH341" s="6"/>
      <c r="HI341" s="4"/>
      <c r="HJ341" s="6"/>
      <c r="HK341" s="5"/>
      <c r="HL341" s="5"/>
      <c r="HM341" s="4"/>
      <c r="HN341" s="6"/>
      <c r="HO341" s="4"/>
      <c r="HP341" s="6"/>
      <c r="HQ341" s="5"/>
      <c r="HR341" s="5"/>
      <c r="HS341" s="4"/>
      <c r="HT341" s="6"/>
      <c r="HU341" s="4"/>
      <c r="HV341" s="6"/>
      <c r="HW341" s="5"/>
      <c r="HX341" s="5"/>
      <c r="HY341" s="4"/>
      <c r="HZ341" s="6"/>
      <c r="IA341" s="4"/>
      <c r="IB341" s="6"/>
      <c r="IC341" s="5"/>
      <c r="ID341" s="5"/>
      <c r="IE341" s="4"/>
      <c r="IF341" s="6"/>
      <c r="IG341" s="4"/>
      <c r="IH341" s="6"/>
      <c r="II341" s="5"/>
      <c r="IJ341" s="5"/>
      <c r="IK341" s="4"/>
      <c r="IL341" s="6"/>
      <c r="IM341" s="4"/>
      <c r="IN341" s="6"/>
      <c r="IO341" s="5"/>
      <c r="IP341" s="5"/>
      <c r="IQ341" s="4"/>
      <c r="IR341" s="6"/>
      <c r="IS341" s="4"/>
      <c r="IT341" s="6"/>
      <c r="IU341" s="5"/>
      <c r="IV341" s="5"/>
      <c r="IW341" s="4"/>
      <c r="IX341" s="6"/>
      <c r="IY341" s="4"/>
      <c r="IZ341" s="6"/>
      <c r="JA341" s="5"/>
      <c r="JB341" s="5"/>
      <c r="JC341" s="4"/>
      <c r="JD341" s="6"/>
      <c r="JE341" s="4"/>
      <c r="JF341" s="6"/>
      <c r="JG341" s="5"/>
      <c r="JH341" s="5"/>
      <c r="JI341" s="4"/>
      <c r="JJ341" s="6"/>
      <c r="JK341" s="4"/>
      <c r="JL341" s="6"/>
      <c r="JM341" s="5"/>
      <c r="JN341" s="5"/>
      <c r="JO341" s="4"/>
      <c r="JP341" s="6"/>
      <c r="JQ341" s="4"/>
      <c r="JR341" s="6"/>
      <c r="JS341" s="5"/>
      <c r="JT341" s="5"/>
      <c r="JU341" s="4"/>
      <c r="JV341" s="6"/>
      <c r="JW341" s="4"/>
      <c r="JX341" s="6"/>
      <c r="JY341" s="5"/>
      <c r="JZ341" s="5"/>
      <c r="KA341" s="4"/>
      <c r="KB341" s="6"/>
      <c r="KC341" s="4"/>
      <c r="KD341" s="6"/>
      <c r="KE341" s="5"/>
      <c r="KF341" s="5"/>
      <c r="KG341" s="4"/>
      <c r="KH341" s="6"/>
      <c r="KI341" s="4"/>
      <c r="KJ341" s="6"/>
      <c r="KK341" s="5"/>
      <c r="KL341" s="5"/>
    </row>
    <row r="342">
      <c r="A342" s="3" t="s">
        <v>85</v>
      </c>
      <c r="B342" s="3" t="s">
        <v>660</v>
      </c>
      <c r="C342" s="3" t="s">
        <v>87</v>
      </c>
      <c r="D342" s="3" t="s">
        <v>88</v>
      </c>
      <c r="E342" s="3" t="s">
        <v>675</v>
      </c>
      <c r="F342" s="3" t="s">
        <v>675</v>
      </c>
      <c r="G342" s="3" t="s">
        <v>675</v>
      </c>
      <c r="H342" s="3" t="s">
        <v>96</v>
      </c>
      <c r="I342" s="4"/>
      <c r="J342" s="4">
        <f>=ROUNDDOWN({0},0)</f>
      </c>
      <c r="K342" s="4">
        <v>184</v>
      </c>
      <c r="L342" s="5"/>
      <c r="M342" s="4"/>
      <c r="N342" s="4">
        <f>=ROUNDDOWN({0},0)</f>
      </c>
      <c r="O342" s="4"/>
      <c r="P342" s="5"/>
      <c r="Q342" s="4">
        <v>1</v>
      </c>
      <c r="R342" s="6">
        <v>210</v>
      </c>
      <c r="S342" s="4"/>
      <c r="T342" s="6"/>
      <c r="U342" s="5"/>
      <c r="V342" s="5"/>
      <c r="W342" s="4"/>
      <c r="X342" s="6"/>
      <c r="Y342" s="4"/>
      <c r="Z342" s="6"/>
      <c r="AA342" s="5"/>
      <c r="AB342" s="5"/>
      <c r="AC342" s="4"/>
      <c r="AD342" s="6"/>
      <c r="AE342" s="4"/>
      <c r="AF342" s="6"/>
      <c r="AG342" s="5"/>
      <c r="AH342" s="5"/>
      <c r="AI342" s="4"/>
      <c r="AJ342" s="6"/>
      <c r="AK342" s="4"/>
      <c r="AL342" s="6"/>
      <c r="AM342" s="5"/>
      <c r="AN342" s="5"/>
      <c r="AO342" s="4"/>
      <c r="AP342" s="6"/>
      <c r="AQ342" s="4"/>
      <c r="AR342" s="6"/>
      <c r="AS342" s="5"/>
      <c r="AT342" s="5"/>
      <c r="AU342" s="4"/>
      <c r="AV342" s="6"/>
      <c r="AW342" s="4"/>
      <c r="AX342" s="6"/>
      <c r="AY342" s="5"/>
      <c r="AZ342" s="5"/>
      <c r="BA342" s="4"/>
      <c r="BB342" s="6"/>
      <c r="BC342" s="4"/>
      <c r="BD342" s="6"/>
      <c r="BE342" s="5"/>
      <c r="BF342" s="5"/>
      <c r="BG342" s="4"/>
      <c r="BH342" s="6"/>
      <c r="BI342" s="4"/>
      <c r="BJ342" s="6"/>
      <c r="BK342" s="5"/>
      <c r="BL342" s="5"/>
      <c r="BM342" s="4">
        <v>1</v>
      </c>
      <c r="BN342" s="6">
        <v>210</v>
      </c>
      <c r="BO342" s="4"/>
      <c r="BP342" s="6"/>
      <c r="BQ342" s="5"/>
      <c r="BR342" s="5"/>
      <c r="BS342" s="4"/>
      <c r="BT342" s="6"/>
      <c r="BU342" s="4"/>
      <c r="BV342" s="6"/>
      <c r="BW342" s="5"/>
      <c r="BX342" s="5"/>
      <c r="BY342" s="4"/>
      <c r="BZ342" s="6"/>
      <c r="CA342" s="4"/>
      <c r="CB342" s="6"/>
      <c r="CC342" s="5"/>
      <c r="CD342" s="5"/>
      <c r="CE342" s="4"/>
      <c r="CF342" s="6"/>
      <c r="CG342" s="4"/>
      <c r="CH342" s="6"/>
      <c r="CI342" s="5"/>
      <c r="CJ342" s="5"/>
      <c r="CK342" s="4"/>
      <c r="CL342" s="6"/>
      <c r="CM342" s="4"/>
      <c r="CN342" s="6"/>
      <c r="CO342" s="5"/>
      <c r="CP342" s="5"/>
      <c r="CQ342" s="4"/>
      <c r="CR342" s="6"/>
      <c r="CS342" s="4"/>
      <c r="CT342" s="6"/>
      <c r="CU342" s="5"/>
      <c r="CV342" s="5"/>
      <c r="CW342" s="4"/>
      <c r="CX342" s="6"/>
      <c r="CY342" s="4"/>
      <c r="CZ342" s="6"/>
      <c r="DA342" s="5"/>
      <c r="DB342" s="5"/>
      <c r="DC342" s="4"/>
      <c r="DD342" s="6"/>
      <c r="DE342" s="4"/>
      <c r="DF342" s="6"/>
      <c r="DG342" s="5"/>
      <c r="DH342" s="5"/>
      <c r="DI342" s="4"/>
      <c r="DJ342" s="6"/>
      <c r="DK342" s="4"/>
      <c r="DL342" s="6"/>
      <c r="DM342" s="5"/>
      <c r="DN342" s="5"/>
      <c r="DO342" s="4"/>
      <c r="DP342" s="6"/>
      <c r="DQ342" s="4"/>
      <c r="DR342" s="6"/>
      <c r="DS342" s="5"/>
      <c r="DT342" s="5"/>
      <c r="DU342" s="4"/>
      <c r="DV342" s="6"/>
      <c r="DW342" s="4"/>
      <c r="DX342" s="6"/>
      <c r="DY342" s="5"/>
      <c r="DZ342" s="5"/>
      <c r="EA342" s="4"/>
      <c r="EB342" s="6"/>
      <c r="EC342" s="4"/>
      <c r="ED342" s="6"/>
      <c r="EE342" s="5"/>
      <c r="EF342" s="5"/>
      <c r="EG342" s="4"/>
      <c r="EH342" s="6"/>
      <c r="EI342" s="4"/>
      <c r="EJ342" s="6"/>
      <c r="EK342" s="5"/>
      <c r="EL342" s="5"/>
      <c r="EM342" s="4"/>
      <c r="EN342" s="6"/>
      <c r="EO342" s="4"/>
      <c r="EP342" s="6"/>
      <c r="EQ342" s="5"/>
      <c r="ER342" s="5"/>
      <c r="ES342" s="4"/>
      <c r="ET342" s="6"/>
      <c r="EU342" s="4"/>
      <c r="EV342" s="6"/>
      <c r="EW342" s="5"/>
      <c r="EX342" s="5"/>
      <c r="EY342" s="4"/>
      <c r="EZ342" s="6"/>
      <c r="FA342" s="4"/>
      <c r="FB342" s="6"/>
      <c r="FC342" s="5"/>
      <c r="FD342" s="5"/>
      <c r="FE342" s="4"/>
      <c r="FF342" s="6"/>
      <c r="FG342" s="4"/>
      <c r="FH342" s="6"/>
      <c r="FI342" s="5"/>
      <c r="FJ342" s="5"/>
      <c r="FK342" s="4"/>
      <c r="FL342" s="6"/>
      <c r="FM342" s="4"/>
      <c r="FN342" s="6"/>
      <c r="FO342" s="5"/>
      <c r="FP342" s="5"/>
      <c r="FQ342" s="4"/>
      <c r="FR342" s="6"/>
      <c r="FS342" s="4"/>
      <c r="FT342" s="6"/>
      <c r="FU342" s="5"/>
      <c r="FV342" s="5"/>
      <c r="FW342" s="4"/>
      <c r="FX342" s="6"/>
      <c r="FY342" s="4"/>
      <c r="FZ342" s="6"/>
      <c r="GA342" s="5"/>
      <c r="GB342" s="5"/>
      <c r="GC342" s="4"/>
      <c r="GD342" s="6"/>
      <c r="GE342" s="4"/>
      <c r="GF342" s="6"/>
      <c r="GG342" s="5"/>
      <c r="GH342" s="5"/>
      <c r="GI342" s="4"/>
      <c r="GJ342" s="6"/>
      <c r="GK342" s="4"/>
      <c r="GL342" s="6"/>
      <c r="GM342" s="5"/>
      <c r="GN342" s="5"/>
      <c r="GO342" s="4"/>
      <c r="GP342" s="6"/>
      <c r="GQ342" s="4"/>
      <c r="GR342" s="6"/>
      <c r="GS342" s="5"/>
      <c r="GT342" s="5"/>
      <c r="GU342" s="4"/>
      <c r="GV342" s="6"/>
      <c r="GW342" s="4"/>
      <c r="GX342" s="6"/>
      <c r="GY342" s="5"/>
      <c r="GZ342" s="5"/>
      <c r="HA342" s="4"/>
      <c r="HB342" s="6"/>
      <c r="HC342" s="4"/>
      <c r="HD342" s="6"/>
      <c r="HE342" s="5"/>
      <c r="HF342" s="5"/>
      <c r="HG342" s="4"/>
      <c r="HH342" s="6"/>
      <c r="HI342" s="4"/>
      <c r="HJ342" s="6"/>
      <c r="HK342" s="5"/>
      <c r="HL342" s="5"/>
      <c r="HM342" s="4"/>
      <c r="HN342" s="6"/>
      <c r="HO342" s="4"/>
      <c r="HP342" s="6"/>
      <c r="HQ342" s="5"/>
      <c r="HR342" s="5"/>
      <c r="HS342" s="4"/>
      <c r="HT342" s="6"/>
      <c r="HU342" s="4"/>
      <c r="HV342" s="6"/>
      <c r="HW342" s="5"/>
      <c r="HX342" s="5"/>
      <c r="HY342" s="4"/>
      <c r="HZ342" s="6"/>
      <c r="IA342" s="4"/>
      <c r="IB342" s="6"/>
      <c r="IC342" s="5"/>
      <c r="ID342" s="5"/>
      <c r="IE342" s="4"/>
      <c r="IF342" s="6"/>
      <c r="IG342" s="4"/>
      <c r="IH342" s="6"/>
      <c r="II342" s="5"/>
      <c r="IJ342" s="5"/>
      <c r="IK342" s="4"/>
      <c r="IL342" s="6"/>
      <c r="IM342" s="4"/>
      <c r="IN342" s="6"/>
      <c r="IO342" s="5"/>
      <c r="IP342" s="5"/>
      <c r="IQ342" s="4"/>
      <c r="IR342" s="6"/>
      <c r="IS342" s="4"/>
      <c r="IT342" s="6"/>
      <c r="IU342" s="5"/>
      <c r="IV342" s="5"/>
      <c r="IW342" s="4"/>
      <c r="IX342" s="6"/>
      <c r="IY342" s="4"/>
      <c r="IZ342" s="6"/>
      <c r="JA342" s="5"/>
      <c r="JB342" s="5"/>
      <c r="JC342" s="4"/>
      <c r="JD342" s="6"/>
      <c r="JE342" s="4"/>
      <c r="JF342" s="6"/>
      <c r="JG342" s="5"/>
      <c r="JH342" s="5"/>
      <c r="JI342" s="4"/>
      <c r="JJ342" s="6"/>
      <c r="JK342" s="4"/>
      <c r="JL342" s="6"/>
      <c r="JM342" s="5"/>
      <c r="JN342" s="5"/>
      <c r="JO342" s="4"/>
      <c r="JP342" s="6"/>
      <c r="JQ342" s="4"/>
      <c r="JR342" s="6"/>
      <c r="JS342" s="5"/>
      <c r="JT342" s="5"/>
      <c r="JU342" s="4"/>
      <c r="JV342" s="6"/>
      <c r="JW342" s="4"/>
      <c r="JX342" s="6"/>
      <c r="JY342" s="5"/>
      <c r="JZ342" s="5"/>
      <c r="KA342" s="4"/>
      <c r="KB342" s="6"/>
      <c r="KC342" s="4"/>
      <c r="KD342" s="6"/>
      <c r="KE342" s="5"/>
      <c r="KF342" s="5"/>
      <c r="KG342" s="4"/>
      <c r="KH342" s="6"/>
      <c r="KI342" s="4"/>
      <c r="KJ342" s="6"/>
      <c r="KK342" s="5"/>
      <c r="KL342" s="5"/>
    </row>
    <row r="343">
      <c r="A343" s="3" t="s">
        <v>85</v>
      </c>
      <c r="B343" s="3" t="s">
        <v>660</v>
      </c>
      <c r="C343" s="3" t="s">
        <v>87</v>
      </c>
      <c r="D343" s="3" t="s">
        <v>88</v>
      </c>
      <c r="E343" s="3" t="s">
        <v>676</v>
      </c>
      <c r="F343" s="3" t="s">
        <v>676</v>
      </c>
      <c r="G343" s="3" t="s">
        <v>676</v>
      </c>
      <c r="H343" s="3" t="s">
        <v>98</v>
      </c>
      <c r="I343" s="4"/>
      <c r="J343" s="4">
        <f>=ROUNDDOWN({0},0)</f>
      </c>
      <c r="K343" s="4"/>
      <c r="L343" s="5"/>
      <c r="M343" s="4"/>
      <c r="N343" s="4">
        <f>=ROUNDDOWN({0},0)</f>
      </c>
      <c r="O343" s="4"/>
      <c r="P343" s="5"/>
      <c r="Q343" s="4">
        <v>1</v>
      </c>
      <c r="R343" s="6">
        <v>183.71</v>
      </c>
      <c r="S343" s="4"/>
      <c r="T343" s="6"/>
      <c r="U343" s="5"/>
      <c r="V343" s="5"/>
      <c r="W343" s="4"/>
      <c r="X343" s="6"/>
      <c r="Y343" s="4"/>
      <c r="Z343" s="6"/>
      <c r="AA343" s="5"/>
      <c r="AB343" s="5"/>
      <c r="AC343" s="4"/>
      <c r="AD343" s="6"/>
      <c r="AE343" s="4"/>
      <c r="AF343" s="6"/>
      <c r="AG343" s="5"/>
      <c r="AH343" s="5"/>
      <c r="AI343" s="4">
        <v>1</v>
      </c>
      <c r="AJ343" s="6">
        <v>183.71</v>
      </c>
      <c r="AK343" s="4"/>
      <c r="AL343" s="6"/>
      <c r="AM343" s="5"/>
      <c r="AN343" s="5"/>
      <c r="AO343" s="4"/>
      <c r="AP343" s="6"/>
      <c r="AQ343" s="4"/>
      <c r="AR343" s="6"/>
      <c r="AS343" s="5"/>
      <c r="AT343" s="5"/>
      <c r="AU343" s="4"/>
      <c r="AV343" s="6"/>
      <c r="AW343" s="4"/>
      <c r="AX343" s="6"/>
      <c r="AY343" s="5"/>
      <c r="AZ343" s="5"/>
      <c r="BA343" s="4"/>
      <c r="BB343" s="6"/>
      <c r="BC343" s="4"/>
      <c r="BD343" s="6"/>
      <c r="BE343" s="5"/>
      <c r="BF343" s="5"/>
      <c r="BG343" s="4"/>
      <c r="BH343" s="6"/>
      <c r="BI343" s="4"/>
      <c r="BJ343" s="6"/>
      <c r="BK343" s="5"/>
      <c r="BL343" s="5"/>
      <c r="BM343" s="4"/>
      <c r="BN343" s="6"/>
      <c r="BO343" s="4"/>
      <c r="BP343" s="6"/>
      <c r="BQ343" s="5"/>
      <c r="BR343" s="5"/>
      <c r="BS343" s="4"/>
      <c r="BT343" s="6"/>
      <c r="BU343" s="4"/>
      <c r="BV343" s="6"/>
      <c r="BW343" s="5"/>
      <c r="BX343" s="5"/>
      <c r="BY343" s="4"/>
      <c r="BZ343" s="6"/>
      <c r="CA343" s="4"/>
      <c r="CB343" s="6"/>
      <c r="CC343" s="5"/>
      <c r="CD343" s="5"/>
      <c r="CE343" s="4"/>
      <c r="CF343" s="6"/>
      <c r="CG343" s="4"/>
      <c r="CH343" s="6"/>
      <c r="CI343" s="5"/>
      <c r="CJ343" s="5"/>
      <c r="CK343" s="4"/>
      <c r="CL343" s="6"/>
      <c r="CM343" s="4"/>
      <c r="CN343" s="6"/>
      <c r="CO343" s="5"/>
      <c r="CP343" s="5"/>
      <c r="CQ343" s="4"/>
      <c r="CR343" s="6"/>
      <c r="CS343" s="4"/>
      <c r="CT343" s="6"/>
      <c r="CU343" s="5"/>
      <c r="CV343" s="5"/>
      <c r="CW343" s="4"/>
      <c r="CX343" s="6"/>
      <c r="CY343" s="4"/>
      <c r="CZ343" s="6"/>
      <c r="DA343" s="5"/>
      <c r="DB343" s="5"/>
      <c r="DC343" s="4"/>
      <c r="DD343" s="6"/>
      <c r="DE343" s="4"/>
      <c r="DF343" s="6"/>
      <c r="DG343" s="5"/>
      <c r="DH343" s="5"/>
      <c r="DI343" s="4"/>
      <c r="DJ343" s="6"/>
      <c r="DK343" s="4"/>
      <c r="DL343" s="6"/>
      <c r="DM343" s="5"/>
      <c r="DN343" s="5"/>
      <c r="DO343" s="4"/>
      <c r="DP343" s="6"/>
      <c r="DQ343" s="4"/>
      <c r="DR343" s="6"/>
      <c r="DS343" s="5"/>
      <c r="DT343" s="5"/>
      <c r="DU343" s="4"/>
      <c r="DV343" s="6"/>
      <c r="DW343" s="4"/>
      <c r="DX343" s="6"/>
      <c r="DY343" s="5"/>
      <c r="DZ343" s="5"/>
      <c r="EA343" s="4"/>
      <c r="EB343" s="6"/>
      <c r="EC343" s="4"/>
      <c r="ED343" s="6"/>
      <c r="EE343" s="5"/>
      <c r="EF343" s="5"/>
      <c r="EG343" s="4"/>
      <c r="EH343" s="6"/>
      <c r="EI343" s="4"/>
      <c r="EJ343" s="6"/>
      <c r="EK343" s="5"/>
      <c r="EL343" s="5"/>
      <c r="EM343" s="4"/>
      <c r="EN343" s="6"/>
      <c r="EO343" s="4"/>
      <c r="EP343" s="6"/>
      <c r="EQ343" s="5"/>
      <c r="ER343" s="5"/>
      <c r="ES343" s="4"/>
      <c r="ET343" s="6"/>
      <c r="EU343" s="4"/>
      <c r="EV343" s="6"/>
      <c r="EW343" s="5"/>
      <c r="EX343" s="5"/>
      <c r="EY343" s="4"/>
      <c r="EZ343" s="6"/>
      <c r="FA343" s="4"/>
      <c r="FB343" s="6"/>
      <c r="FC343" s="5"/>
      <c r="FD343" s="5"/>
      <c r="FE343" s="4"/>
      <c r="FF343" s="6"/>
      <c r="FG343" s="4"/>
      <c r="FH343" s="6"/>
      <c r="FI343" s="5"/>
      <c r="FJ343" s="5"/>
      <c r="FK343" s="4"/>
      <c r="FL343" s="6"/>
      <c r="FM343" s="4"/>
      <c r="FN343" s="6"/>
      <c r="FO343" s="5"/>
      <c r="FP343" s="5"/>
      <c r="FQ343" s="4"/>
      <c r="FR343" s="6"/>
      <c r="FS343" s="4"/>
      <c r="FT343" s="6"/>
      <c r="FU343" s="5"/>
      <c r="FV343" s="5"/>
      <c r="FW343" s="4"/>
      <c r="FX343" s="6"/>
      <c r="FY343" s="4"/>
      <c r="FZ343" s="6"/>
      <c r="GA343" s="5"/>
      <c r="GB343" s="5"/>
      <c r="GC343" s="4"/>
      <c r="GD343" s="6"/>
      <c r="GE343" s="4"/>
      <c r="GF343" s="6"/>
      <c r="GG343" s="5"/>
      <c r="GH343" s="5"/>
      <c r="GI343" s="4"/>
      <c r="GJ343" s="6"/>
      <c r="GK343" s="4"/>
      <c r="GL343" s="6"/>
      <c r="GM343" s="5"/>
      <c r="GN343" s="5"/>
      <c r="GO343" s="4"/>
      <c r="GP343" s="6"/>
      <c r="GQ343" s="4"/>
      <c r="GR343" s="6"/>
      <c r="GS343" s="5"/>
      <c r="GT343" s="5"/>
      <c r="GU343" s="4"/>
      <c r="GV343" s="6"/>
      <c r="GW343" s="4"/>
      <c r="GX343" s="6"/>
      <c r="GY343" s="5"/>
      <c r="GZ343" s="5"/>
      <c r="HA343" s="4"/>
      <c r="HB343" s="6"/>
      <c r="HC343" s="4"/>
      <c r="HD343" s="6"/>
      <c r="HE343" s="5"/>
      <c r="HF343" s="5"/>
      <c r="HG343" s="4"/>
      <c r="HH343" s="6"/>
      <c r="HI343" s="4"/>
      <c r="HJ343" s="6"/>
      <c r="HK343" s="5"/>
      <c r="HL343" s="5"/>
      <c r="HM343" s="4"/>
      <c r="HN343" s="6"/>
      <c r="HO343" s="4"/>
      <c r="HP343" s="6"/>
      <c r="HQ343" s="5"/>
      <c r="HR343" s="5"/>
      <c r="HS343" s="4"/>
      <c r="HT343" s="6"/>
      <c r="HU343" s="4"/>
      <c r="HV343" s="6"/>
      <c r="HW343" s="5"/>
      <c r="HX343" s="5"/>
      <c r="HY343" s="4"/>
      <c r="HZ343" s="6"/>
      <c r="IA343" s="4"/>
      <c r="IB343" s="6"/>
      <c r="IC343" s="5"/>
      <c r="ID343" s="5"/>
      <c r="IE343" s="4"/>
      <c r="IF343" s="6"/>
      <c r="IG343" s="4"/>
      <c r="IH343" s="6"/>
      <c r="II343" s="5"/>
      <c r="IJ343" s="5"/>
      <c r="IK343" s="4"/>
      <c r="IL343" s="6"/>
      <c r="IM343" s="4"/>
      <c r="IN343" s="6"/>
      <c r="IO343" s="5"/>
      <c r="IP343" s="5"/>
      <c r="IQ343" s="4"/>
      <c r="IR343" s="6"/>
      <c r="IS343" s="4"/>
      <c r="IT343" s="6"/>
      <c r="IU343" s="5"/>
      <c r="IV343" s="5"/>
      <c r="IW343" s="4"/>
      <c r="IX343" s="6"/>
      <c r="IY343" s="4"/>
      <c r="IZ343" s="6"/>
      <c r="JA343" s="5"/>
      <c r="JB343" s="5"/>
      <c r="JC343" s="4"/>
      <c r="JD343" s="6"/>
      <c r="JE343" s="4"/>
      <c r="JF343" s="6"/>
      <c r="JG343" s="5"/>
      <c r="JH343" s="5"/>
      <c r="JI343" s="4"/>
      <c r="JJ343" s="6"/>
      <c r="JK343" s="4"/>
      <c r="JL343" s="6"/>
      <c r="JM343" s="5"/>
      <c r="JN343" s="5"/>
      <c r="JO343" s="4"/>
      <c r="JP343" s="6"/>
      <c r="JQ343" s="4"/>
      <c r="JR343" s="6"/>
      <c r="JS343" s="5"/>
      <c r="JT343" s="5"/>
      <c r="JU343" s="4"/>
      <c r="JV343" s="6"/>
      <c r="JW343" s="4"/>
      <c r="JX343" s="6"/>
      <c r="JY343" s="5"/>
      <c r="JZ343" s="5"/>
      <c r="KA343" s="4"/>
      <c r="KB343" s="6"/>
      <c r="KC343" s="4"/>
      <c r="KD343" s="6"/>
      <c r="KE343" s="5"/>
      <c r="KF343" s="5"/>
      <c r="KG343" s="4"/>
      <c r="KH343" s="6"/>
      <c r="KI343" s="4"/>
      <c r="KJ343" s="6"/>
      <c r="KK343" s="5"/>
      <c r="KL343" s="5"/>
    </row>
    <row r="344">
      <c r="A344" s="3" t="s">
        <v>85</v>
      </c>
      <c r="B344" s="3" t="s">
        <v>660</v>
      </c>
      <c r="C344" s="3" t="s">
        <v>87</v>
      </c>
      <c r="D344" s="3" t="s">
        <v>88</v>
      </c>
      <c r="E344" s="3" t="s">
        <v>677</v>
      </c>
      <c r="F344" s="3" t="s">
        <v>677</v>
      </c>
      <c r="G344" s="3" t="s">
        <v>677</v>
      </c>
      <c r="H344" s="3" t="s">
        <v>98</v>
      </c>
      <c r="I344" s="4"/>
      <c r="J344" s="4">
        <f>=ROUNDDOWN({0},0)</f>
      </c>
      <c r="K344" s="4"/>
      <c r="L344" s="5"/>
      <c r="M344" s="4"/>
      <c r="N344" s="4">
        <f>=ROUNDDOWN({0},0)</f>
      </c>
      <c r="O344" s="4"/>
      <c r="P344" s="5"/>
      <c r="Q344" s="4">
        <v>1</v>
      </c>
      <c r="R344" s="6">
        <v>170.1</v>
      </c>
      <c r="S344" s="4"/>
      <c r="T344" s="6"/>
      <c r="U344" s="5"/>
      <c r="V344" s="5"/>
      <c r="W344" s="4"/>
      <c r="X344" s="6"/>
      <c r="Y344" s="4"/>
      <c r="Z344" s="6"/>
      <c r="AA344" s="5"/>
      <c r="AB344" s="5"/>
      <c r="AC344" s="4">
        <v>1</v>
      </c>
      <c r="AD344" s="6">
        <v>170.1</v>
      </c>
      <c r="AE344" s="4"/>
      <c r="AF344" s="6"/>
      <c r="AG344" s="5"/>
      <c r="AH344" s="5"/>
      <c r="AI344" s="4"/>
      <c r="AJ344" s="6"/>
      <c r="AK344" s="4"/>
      <c r="AL344" s="6"/>
      <c r="AM344" s="5"/>
      <c r="AN344" s="5"/>
      <c r="AO344" s="4"/>
      <c r="AP344" s="6"/>
      <c r="AQ344" s="4"/>
      <c r="AR344" s="6"/>
      <c r="AS344" s="5"/>
      <c r="AT344" s="5"/>
      <c r="AU344" s="4"/>
      <c r="AV344" s="6"/>
      <c r="AW344" s="4"/>
      <c r="AX344" s="6"/>
      <c r="AY344" s="5"/>
      <c r="AZ344" s="5"/>
      <c r="BA344" s="4"/>
      <c r="BB344" s="6"/>
      <c r="BC344" s="4"/>
      <c r="BD344" s="6"/>
      <c r="BE344" s="5"/>
      <c r="BF344" s="5"/>
      <c r="BG344" s="4"/>
      <c r="BH344" s="6"/>
      <c r="BI344" s="4"/>
      <c r="BJ344" s="6"/>
      <c r="BK344" s="5"/>
      <c r="BL344" s="5"/>
      <c r="BM344" s="4"/>
      <c r="BN344" s="6"/>
      <c r="BO344" s="4"/>
      <c r="BP344" s="6"/>
      <c r="BQ344" s="5"/>
      <c r="BR344" s="5"/>
      <c r="BS344" s="4"/>
      <c r="BT344" s="6"/>
      <c r="BU344" s="4"/>
      <c r="BV344" s="6"/>
      <c r="BW344" s="5"/>
      <c r="BX344" s="5"/>
      <c r="BY344" s="4"/>
      <c r="BZ344" s="6"/>
      <c r="CA344" s="4"/>
      <c r="CB344" s="6"/>
      <c r="CC344" s="5"/>
      <c r="CD344" s="5"/>
      <c r="CE344" s="4"/>
      <c r="CF344" s="6"/>
      <c r="CG344" s="4"/>
      <c r="CH344" s="6"/>
      <c r="CI344" s="5"/>
      <c r="CJ344" s="5"/>
      <c r="CK344" s="4"/>
      <c r="CL344" s="6"/>
      <c r="CM344" s="4"/>
      <c r="CN344" s="6"/>
      <c r="CO344" s="5"/>
      <c r="CP344" s="5"/>
      <c r="CQ344" s="4"/>
      <c r="CR344" s="6"/>
      <c r="CS344" s="4"/>
      <c r="CT344" s="6"/>
      <c r="CU344" s="5"/>
      <c r="CV344" s="5"/>
      <c r="CW344" s="4"/>
      <c r="CX344" s="6"/>
      <c r="CY344" s="4"/>
      <c r="CZ344" s="6"/>
      <c r="DA344" s="5"/>
      <c r="DB344" s="5"/>
      <c r="DC344" s="4"/>
      <c r="DD344" s="6"/>
      <c r="DE344" s="4"/>
      <c r="DF344" s="6"/>
      <c r="DG344" s="5"/>
      <c r="DH344" s="5"/>
      <c r="DI344" s="4"/>
      <c r="DJ344" s="6"/>
      <c r="DK344" s="4"/>
      <c r="DL344" s="6"/>
      <c r="DM344" s="5"/>
      <c r="DN344" s="5"/>
      <c r="DO344" s="4"/>
      <c r="DP344" s="6"/>
      <c r="DQ344" s="4"/>
      <c r="DR344" s="6"/>
      <c r="DS344" s="5"/>
      <c r="DT344" s="5"/>
      <c r="DU344" s="4"/>
      <c r="DV344" s="6"/>
      <c r="DW344" s="4"/>
      <c r="DX344" s="6"/>
      <c r="DY344" s="5"/>
      <c r="DZ344" s="5"/>
      <c r="EA344" s="4"/>
      <c r="EB344" s="6"/>
      <c r="EC344" s="4"/>
      <c r="ED344" s="6"/>
      <c r="EE344" s="5"/>
      <c r="EF344" s="5"/>
      <c r="EG344" s="4"/>
      <c r="EH344" s="6"/>
      <c r="EI344" s="4"/>
      <c r="EJ344" s="6"/>
      <c r="EK344" s="5"/>
      <c r="EL344" s="5"/>
      <c r="EM344" s="4"/>
      <c r="EN344" s="6"/>
      <c r="EO344" s="4"/>
      <c r="EP344" s="6"/>
      <c r="EQ344" s="5"/>
      <c r="ER344" s="5"/>
      <c r="ES344" s="4"/>
      <c r="ET344" s="6"/>
      <c r="EU344" s="4"/>
      <c r="EV344" s="6"/>
      <c r="EW344" s="5"/>
      <c r="EX344" s="5"/>
      <c r="EY344" s="4"/>
      <c r="EZ344" s="6"/>
      <c r="FA344" s="4"/>
      <c r="FB344" s="6"/>
      <c r="FC344" s="5"/>
      <c r="FD344" s="5"/>
      <c r="FE344" s="4"/>
      <c r="FF344" s="6"/>
      <c r="FG344" s="4"/>
      <c r="FH344" s="6"/>
      <c r="FI344" s="5"/>
      <c r="FJ344" s="5"/>
      <c r="FK344" s="4"/>
      <c r="FL344" s="6"/>
      <c r="FM344" s="4"/>
      <c r="FN344" s="6"/>
      <c r="FO344" s="5"/>
      <c r="FP344" s="5"/>
      <c r="FQ344" s="4"/>
      <c r="FR344" s="6"/>
      <c r="FS344" s="4"/>
      <c r="FT344" s="6"/>
      <c r="FU344" s="5"/>
      <c r="FV344" s="5"/>
      <c r="FW344" s="4"/>
      <c r="FX344" s="6"/>
      <c r="FY344" s="4"/>
      <c r="FZ344" s="6"/>
      <c r="GA344" s="5"/>
      <c r="GB344" s="5"/>
      <c r="GC344" s="4"/>
      <c r="GD344" s="6"/>
      <c r="GE344" s="4"/>
      <c r="GF344" s="6"/>
      <c r="GG344" s="5"/>
      <c r="GH344" s="5"/>
      <c r="GI344" s="4"/>
      <c r="GJ344" s="6"/>
      <c r="GK344" s="4"/>
      <c r="GL344" s="6"/>
      <c r="GM344" s="5"/>
      <c r="GN344" s="5"/>
      <c r="GO344" s="4"/>
      <c r="GP344" s="6"/>
      <c r="GQ344" s="4"/>
      <c r="GR344" s="6"/>
      <c r="GS344" s="5"/>
      <c r="GT344" s="5"/>
      <c r="GU344" s="4"/>
      <c r="GV344" s="6"/>
      <c r="GW344" s="4"/>
      <c r="GX344" s="6"/>
      <c r="GY344" s="5"/>
      <c r="GZ344" s="5"/>
      <c r="HA344" s="4"/>
      <c r="HB344" s="6"/>
      <c r="HC344" s="4"/>
      <c r="HD344" s="6"/>
      <c r="HE344" s="5"/>
      <c r="HF344" s="5"/>
      <c r="HG344" s="4"/>
      <c r="HH344" s="6"/>
      <c r="HI344" s="4"/>
      <c r="HJ344" s="6"/>
      <c r="HK344" s="5"/>
      <c r="HL344" s="5"/>
      <c r="HM344" s="4"/>
      <c r="HN344" s="6"/>
      <c r="HO344" s="4"/>
      <c r="HP344" s="6"/>
      <c r="HQ344" s="5"/>
      <c r="HR344" s="5"/>
      <c r="HS344" s="4"/>
      <c r="HT344" s="6"/>
      <c r="HU344" s="4"/>
      <c r="HV344" s="6"/>
      <c r="HW344" s="5"/>
      <c r="HX344" s="5"/>
      <c r="HY344" s="4"/>
      <c r="HZ344" s="6"/>
      <c r="IA344" s="4"/>
      <c r="IB344" s="6"/>
      <c r="IC344" s="5"/>
      <c r="ID344" s="5"/>
      <c r="IE344" s="4"/>
      <c r="IF344" s="6"/>
      <c r="IG344" s="4"/>
      <c r="IH344" s="6"/>
      <c r="II344" s="5"/>
      <c r="IJ344" s="5"/>
      <c r="IK344" s="4"/>
      <c r="IL344" s="6"/>
      <c r="IM344" s="4"/>
      <c r="IN344" s="6"/>
      <c r="IO344" s="5"/>
      <c r="IP344" s="5"/>
      <c r="IQ344" s="4"/>
      <c r="IR344" s="6"/>
      <c r="IS344" s="4"/>
      <c r="IT344" s="6"/>
      <c r="IU344" s="5"/>
      <c r="IV344" s="5"/>
      <c r="IW344" s="4"/>
      <c r="IX344" s="6"/>
      <c r="IY344" s="4"/>
      <c r="IZ344" s="6"/>
      <c r="JA344" s="5"/>
      <c r="JB344" s="5"/>
      <c r="JC344" s="4"/>
      <c r="JD344" s="6"/>
      <c r="JE344" s="4"/>
      <c r="JF344" s="6"/>
      <c r="JG344" s="5"/>
      <c r="JH344" s="5"/>
      <c r="JI344" s="4"/>
      <c r="JJ344" s="6"/>
      <c r="JK344" s="4"/>
      <c r="JL344" s="6"/>
      <c r="JM344" s="5"/>
      <c r="JN344" s="5"/>
      <c r="JO344" s="4"/>
      <c r="JP344" s="6"/>
      <c r="JQ344" s="4"/>
      <c r="JR344" s="6"/>
      <c r="JS344" s="5"/>
      <c r="JT344" s="5"/>
      <c r="JU344" s="4"/>
      <c r="JV344" s="6"/>
      <c r="JW344" s="4"/>
      <c r="JX344" s="6"/>
      <c r="JY344" s="5"/>
      <c r="JZ344" s="5"/>
      <c r="KA344" s="4"/>
      <c r="KB344" s="6"/>
      <c r="KC344" s="4"/>
      <c r="KD344" s="6"/>
      <c r="KE344" s="5"/>
      <c r="KF344" s="5"/>
      <c r="KG344" s="4"/>
      <c r="KH344" s="6"/>
      <c r="KI344" s="4"/>
      <c r="KJ344" s="6"/>
      <c r="KK344" s="5"/>
      <c r="KL344" s="5"/>
    </row>
    <row r="345">
      <c r="A345" s="3" t="s">
        <v>85</v>
      </c>
      <c r="B345" s="3" t="s">
        <v>660</v>
      </c>
      <c r="C345" s="3" t="s">
        <v>87</v>
      </c>
      <c r="D345" s="3" t="s">
        <v>88</v>
      </c>
      <c r="E345" s="3" t="s">
        <v>678</v>
      </c>
      <c r="F345" s="3" t="s">
        <v>678</v>
      </c>
      <c r="G345" s="3" t="s">
        <v>678</v>
      </c>
      <c r="H345" s="3" t="s">
        <v>104</v>
      </c>
      <c r="I345" s="4"/>
      <c r="J345" s="4">
        <f>=ROUNDDOWN({0},0)</f>
      </c>
      <c r="K345" s="4"/>
      <c r="L345" s="5"/>
      <c r="M345" s="4"/>
      <c r="N345" s="4">
        <f>=ROUNDDOWN({0},0)</f>
      </c>
      <c r="O345" s="4"/>
      <c r="P345" s="5"/>
      <c r="Q345" s="4"/>
      <c r="R345" s="6"/>
      <c r="S345" s="4"/>
      <c r="T345" s="6"/>
      <c r="U345" s="5"/>
      <c r="V345" s="5"/>
      <c r="W345" s="4"/>
      <c r="X345" s="6"/>
      <c r="Y345" s="4"/>
      <c r="Z345" s="6"/>
      <c r="AA345" s="5"/>
      <c r="AB345" s="5"/>
      <c r="AC345" s="4"/>
      <c r="AD345" s="6"/>
      <c r="AE345" s="4"/>
      <c r="AF345" s="6"/>
      <c r="AG345" s="5"/>
      <c r="AH345" s="5"/>
      <c r="AI345" s="4"/>
      <c r="AJ345" s="6"/>
      <c r="AK345" s="4"/>
      <c r="AL345" s="6"/>
      <c r="AM345" s="5"/>
      <c r="AN345" s="5"/>
      <c r="AO345" s="4"/>
      <c r="AP345" s="6"/>
      <c r="AQ345" s="4"/>
      <c r="AR345" s="6"/>
      <c r="AS345" s="5"/>
      <c r="AT345" s="5"/>
      <c r="AU345" s="4"/>
      <c r="AV345" s="6"/>
      <c r="AW345" s="4"/>
      <c r="AX345" s="6"/>
      <c r="AY345" s="5"/>
      <c r="AZ345" s="5"/>
      <c r="BA345" s="4"/>
      <c r="BB345" s="6"/>
      <c r="BC345" s="4"/>
      <c r="BD345" s="6"/>
      <c r="BE345" s="5"/>
      <c r="BF345" s="5"/>
      <c r="BG345" s="4"/>
      <c r="BH345" s="6"/>
      <c r="BI345" s="4"/>
      <c r="BJ345" s="6"/>
      <c r="BK345" s="5"/>
      <c r="BL345" s="5"/>
      <c r="BM345" s="4"/>
      <c r="BN345" s="6"/>
      <c r="BO345" s="4"/>
      <c r="BP345" s="6"/>
      <c r="BQ345" s="5"/>
      <c r="BR345" s="5"/>
      <c r="BS345" s="4"/>
      <c r="BT345" s="6"/>
      <c r="BU345" s="4"/>
      <c r="BV345" s="6"/>
      <c r="BW345" s="5"/>
      <c r="BX345" s="5"/>
      <c r="BY345" s="4"/>
      <c r="BZ345" s="6"/>
      <c r="CA345" s="4"/>
      <c r="CB345" s="6"/>
      <c r="CC345" s="5"/>
      <c r="CD345" s="5"/>
      <c r="CE345" s="4"/>
      <c r="CF345" s="6"/>
      <c r="CG345" s="4"/>
      <c r="CH345" s="6"/>
      <c r="CI345" s="5"/>
      <c r="CJ345" s="5"/>
      <c r="CK345" s="4"/>
      <c r="CL345" s="6"/>
      <c r="CM345" s="4"/>
      <c r="CN345" s="6"/>
      <c r="CO345" s="5"/>
      <c r="CP345" s="5"/>
      <c r="CQ345" s="4"/>
      <c r="CR345" s="6"/>
      <c r="CS345" s="4"/>
      <c r="CT345" s="6"/>
      <c r="CU345" s="5"/>
      <c r="CV345" s="5"/>
      <c r="CW345" s="4"/>
      <c r="CX345" s="6"/>
      <c r="CY345" s="4"/>
      <c r="CZ345" s="6"/>
      <c r="DA345" s="5"/>
      <c r="DB345" s="5"/>
      <c r="DC345" s="4"/>
      <c r="DD345" s="6"/>
      <c r="DE345" s="4"/>
      <c r="DF345" s="6"/>
      <c r="DG345" s="5"/>
      <c r="DH345" s="5"/>
      <c r="DI345" s="4"/>
      <c r="DJ345" s="6"/>
      <c r="DK345" s="4"/>
      <c r="DL345" s="6"/>
      <c r="DM345" s="5"/>
      <c r="DN345" s="5"/>
      <c r="DO345" s="4"/>
      <c r="DP345" s="6"/>
      <c r="DQ345" s="4"/>
      <c r="DR345" s="6"/>
      <c r="DS345" s="5"/>
      <c r="DT345" s="5"/>
      <c r="DU345" s="4"/>
      <c r="DV345" s="6"/>
      <c r="DW345" s="4"/>
      <c r="DX345" s="6"/>
      <c r="DY345" s="5"/>
      <c r="DZ345" s="5"/>
      <c r="EA345" s="4"/>
      <c r="EB345" s="6"/>
      <c r="EC345" s="4"/>
      <c r="ED345" s="6"/>
      <c r="EE345" s="5"/>
      <c r="EF345" s="5"/>
      <c r="EG345" s="4"/>
      <c r="EH345" s="6"/>
      <c r="EI345" s="4"/>
      <c r="EJ345" s="6"/>
      <c r="EK345" s="5"/>
      <c r="EL345" s="5"/>
      <c r="EM345" s="4"/>
      <c r="EN345" s="6"/>
      <c r="EO345" s="4"/>
      <c r="EP345" s="6"/>
      <c r="EQ345" s="5"/>
      <c r="ER345" s="5"/>
      <c r="ES345" s="4"/>
      <c r="ET345" s="6"/>
      <c r="EU345" s="4"/>
      <c r="EV345" s="6"/>
      <c r="EW345" s="5"/>
      <c r="EX345" s="5"/>
      <c r="EY345" s="4"/>
      <c r="EZ345" s="6"/>
      <c r="FA345" s="4"/>
      <c r="FB345" s="6"/>
      <c r="FC345" s="5"/>
      <c r="FD345" s="5"/>
      <c r="FE345" s="4"/>
      <c r="FF345" s="6"/>
      <c r="FG345" s="4"/>
      <c r="FH345" s="6"/>
      <c r="FI345" s="5"/>
      <c r="FJ345" s="5"/>
      <c r="FK345" s="4"/>
      <c r="FL345" s="6"/>
      <c r="FM345" s="4"/>
      <c r="FN345" s="6"/>
      <c r="FO345" s="5"/>
      <c r="FP345" s="5"/>
      <c r="FQ345" s="4"/>
      <c r="FR345" s="6"/>
      <c r="FS345" s="4"/>
      <c r="FT345" s="6"/>
      <c r="FU345" s="5"/>
      <c r="FV345" s="5"/>
      <c r="FW345" s="4"/>
      <c r="FX345" s="6"/>
      <c r="FY345" s="4"/>
      <c r="FZ345" s="6"/>
      <c r="GA345" s="5"/>
      <c r="GB345" s="5"/>
      <c r="GC345" s="4"/>
      <c r="GD345" s="6"/>
      <c r="GE345" s="4"/>
      <c r="GF345" s="6"/>
      <c r="GG345" s="5"/>
      <c r="GH345" s="5"/>
      <c r="GI345" s="4"/>
      <c r="GJ345" s="6"/>
      <c r="GK345" s="4"/>
      <c r="GL345" s="6"/>
      <c r="GM345" s="5"/>
      <c r="GN345" s="5"/>
      <c r="GO345" s="4"/>
      <c r="GP345" s="6"/>
      <c r="GQ345" s="4"/>
      <c r="GR345" s="6"/>
      <c r="GS345" s="5"/>
      <c r="GT345" s="5"/>
      <c r="GU345" s="4"/>
      <c r="GV345" s="6"/>
      <c r="GW345" s="4"/>
      <c r="GX345" s="6"/>
      <c r="GY345" s="5"/>
      <c r="GZ345" s="5"/>
      <c r="HA345" s="4"/>
      <c r="HB345" s="6"/>
      <c r="HC345" s="4"/>
      <c r="HD345" s="6"/>
      <c r="HE345" s="5"/>
      <c r="HF345" s="5"/>
      <c r="HG345" s="4"/>
      <c r="HH345" s="6"/>
      <c r="HI345" s="4"/>
      <c r="HJ345" s="6"/>
      <c r="HK345" s="5"/>
      <c r="HL345" s="5"/>
      <c r="HM345" s="4"/>
      <c r="HN345" s="6"/>
      <c r="HO345" s="4"/>
      <c r="HP345" s="6"/>
      <c r="HQ345" s="5"/>
      <c r="HR345" s="5"/>
      <c r="HS345" s="4"/>
      <c r="HT345" s="6"/>
      <c r="HU345" s="4"/>
      <c r="HV345" s="6"/>
      <c r="HW345" s="5"/>
      <c r="HX345" s="5"/>
      <c r="HY345" s="4"/>
      <c r="HZ345" s="6"/>
      <c r="IA345" s="4"/>
      <c r="IB345" s="6"/>
      <c r="IC345" s="5"/>
      <c r="ID345" s="5"/>
      <c r="IE345" s="4"/>
      <c r="IF345" s="6"/>
      <c r="IG345" s="4"/>
      <c r="IH345" s="6"/>
      <c r="II345" s="5"/>
      <c r="IJ345" s="5"/>
      <c r="IK345" s="4"/>
      <c r="IL345" s="6"/>
      <c r="IM345" s="4"/>
      <c r="IN345" s="6"/>
      <c r="IO345" s="5"/>
      <c r="IP345" s="5"/>
      <c r="IQ345" s="4"/>
      <c r="IR345" s="6"/>
      <c r="IS345" s="4"/>
      <c r="IT345" s="6"/>
      <c r="IU345" s="5"/>
      <c r="IV345" s="5"/>
      <c r="IW345" s="4"/>
      <c r="IX345" s="6"/>
      <c r="IY345" s="4"/>
      <c r="IZ345" s="6"/>
      <c r="JA345" s="5"/>
      <c r="JB345" s="5"/>
      <c r="JC345" s="4"/>
      <c r="JD345" s="6"/>
      <c r="JE345" s="4"/>
      <c r="JF345" s="6"/>
      <c r="JG345" s="5"/>
      <c r="JH345" s="5"/>
      <c r="JI345" s="4"/>
      <c r="JJ345" s="6"/>
      <c r="JK345" s="4"/>
      <c r="JL345" s="6"/>
      <c r="JM345" s="5"/>
      <c r="JN345" s="5"/>
      <c r="JO345" s="4"/>
      <c r="JP345" s="6"/>
      <c r="JQ345" s="4"/>
      <c r="JR345" s="6"/>
      <c r="JS345" s="5"/>
      <c r="JT345" s="5"/>
      <c r="JU345" s="4"/>
      <c r="JV345" s="6"/>
      <c r="JW345" s="4"/>
      <c r="JX345" s="6"/>
      <c r="JY345" s="5"/>
      <c r="JZ345" s="5"/>
      <c r="KA345" s="4"/>
      <c r="KB345" s="6"/>
      <c r="KC345" s="4"/>
      <c r="KD345" s="6"/>
      <c r="KE345" s="5"/>
      <c r="KF345" s="5"/>
      <c r="KG345" s="4"/>
      <c r="KH345" s="6"/>
      <c r="KI345" s="4"/>
      <c r="KJ345" s="6"/>
      <c r="KK345" s="5"/>
      <c r="KL345" s="5"/>
    </row>
    <row r="346">
      <c r="A346" s="3" t="s">
        <v>85</v>
      </c>
      <c r="B346" s="3" t="s">
        <v>660</v>
      </c>
      <c r="C346" s="3" t="s">
        <v>449</v>
      </c>
      <c r="D346" s="3" t="s">
        <v>519</v>
      </c>
      <c r="E346" s="3" t="s">
        <v>123</v>
      </c>
      <c r="F346" s="3" t="s">
        <v>123</v>
      </c>
      <c r="G346" s="3" t="s">
        <v>123</v>
      </c>
      <c r="H346" s="3" t="s">
        <v>165</v>
      </c>
      <c r="I346" s="4"/>
      <c r="J346" s="4">
        <f>=ROUNDDOWN({0},0)</f>
      </c>
      <c r="K346" s="4">
        <v>992</v>
      </c>
      <c r="L346" s="5">
        <v>1</v>
      </c>
      <c r="M346" s="4"/>
      <c r="N346" s="4">
        <f>=ROUNDDOWN({0},0)</f>
      </c>
      <c r="O346" s="4"/>
      <c r="P346" s="5"/>
      <c r="Q346" s="4">
        <v>28</v>
      </c>
      <c r="R346" s="6">
        <v>2881.76</v>
      </c>
      <c r="S346" s="4"/>
      <c r="T346" s="6"/>
      <c r="U346" s="5"/>
      <c r="V346" s="5"/>
      <c r="W346" s="4"/>
      <c r="X346" s="6"/>
      <c r="Y346" s="4"/>
      <c r="Z346" s="6"/>
      <c r="AA346" s="5"/>
      <c r="AB346" s="5"/>
      <c r="AC346" s="4">
        <v>8</v>
      </c>
      <c r="AD346" s="6">
        <v>751.9</v>
      </c>
      <c r="AE346" s="4"/>
      <c r="AF346" s="6"/>
      <c r="AG346" s="5"/>
      <c r="AH346" s="5"/>
      <c r="AI346" s="4">
        <v>11</v>
      </c>
      <c r="AJ346" s="6">
        <v>1195.81</v>
      </c>
      <c r="AK346" s="4"/>
      <c r="AL346" s="6"/>
      <c r="AM346" s="5"/>
      <c r="AN346" s="5"/>
      <c r="AO346" s="4">
        <v>5</v>
      </c>
      <c r="AP346" s="6">
        <v>493.86</v>
      </c>
      <c r="AQ346" s="4"/>
      <c r="AR346" s="6"/>
      <c r="AS346" s="5"/>
      <c r="AT346" s="5"/>
      <c r="AU346" s="4"/>
      <c r="AV346" s="6"/>
      <c r="AW346" s="4"/>
      <c r="AX346" s="6"/>
      <c r="AY346" s="5"/>
      <c r="AZ346" s="5"/>
      <c r="BA346" s="4"/>
      <c r="BB346" s="6"/>
      <c r="BC346" s="4"/>
      <c r="BD346" s="6"/>
      <c r="BE346" s="5"/>
      <c r="BF346" s="5"/>
      <c r="BG346" s="4"/>
      <c r="BH346" s="6"/>
      <c r="BI346" s="4"/>
      <c r="BJ346" s="6"/>
      <c r="BK346" s="5"/>
      <c r="BL346" s="5"/>
      <c r="BM346" s="4">
        <v>4</v>
      </c>
      <c r="BN346" s="6">
        <v>440.19</v>
      </c>
      <c r="BO346" s="4"/>
      <c r="BP346" s="6"/>
      <c r="BQ346" s="5"/>
      <c r="BR346" s="5"/>
      <c r="BS346" s="4"/>
      <c r="BT346" s="6"/>
      <c r="BU346" s="4"/>
      <c r="BV346" s="6"/>
      <c r="BW346" s="5"/>
      <c r="BX346" s="5"/>
      <c r="BY346" s="4"/>
      <c r="BZ346" s="6"/>
      <c r="CA346" s="4"/>
      <c r="CB346" s="6"/>
      <c r="CC346" s="5"/>
      <c r="CD346" s="5"/>
      <c r="CE346" s="4"/>
      <c r="CF346" s="6"/>
      <c r="CG346" s="4"/>
      <c r="CH346" s="6"/>
      <c r="CI346" s="5"/>
      <c r="CJ346" s="5"/>
      <c r="CK346" s="4"/>
      <c r="CL346" s="6"/>
      <c r="CM346" s="4"/>
      <c r="CN346" s="6"/>
      <c r="CO346" s="5"/>
      <c r="CP346" s="5"/>
      <c r="CQ346" s="4"/>
      <c r="CR346" s="6"/>
      <c r="CS346" s="4"/>
      <c r="CT346" s="6"/>
      <c r="CU346" s="5"/>
      <c r="CV346" s="5"/>
      <c r="CW346" s="4"/>
      <c r="CX346" s="6"/>
      <c r="CY346" s="4"/>
      <c r="CZ346" s="6"/>
      <c r="DA346" s="5"/>
      <c r="DB346" s="5"/>
      <c r="DC346" s="4"/>
      <c r="DD346" s="6"/>
      <c r="DE346" s="4"/>
      <c r="DF346" s="6"/>
      <c r="DG346" s="5"/>
      <c r="DH346" s="5"/>
      <c r="DI346" s="4"/>
      <c r="DJ346" s="6"/>
      <c r="DK346" s="4"/>
      <c r="DL346" s="6"/>
      <c r="DM346" s="5"/>
      <c r="DN346" s="5"/>
      <c r="DO346" s="4"/>
      <c r="DP346" s="6"/>
      <c r="DQ346" s="4"/>
      <c r="DR346" s="6"/>
      <c r="DS346" s="5"/>
      <c r="DT346" s="5"/>
      <c r="DU346" s="4"/>
      <c r="DV346" s="6"/>
      <c r="DW346" s="4"/>
      <c r="DX346" s="6"/>
      <c r="DY346" s="5"/>
      <c r="DZ346" s="5"/>
      <c r="EA346" s="4"/>
      <c r="EB346" s="6"/>
      <c r="EC346" s="4"/>
      <c r="ED346" s="6"/>
      <c r="EE346" s="5"/>
      <c r="EF346" s="5"/>
      <c r="EG346" s="4"/>
      <c r="EH346" s="6"/>
      <c r="EI346" s="4"/>
      <c r="EJ346" s="6"/>
      <c r="EK346" s="5"/>
      <c r="EL346" s="5"/>
      <c r="EM346" s="4"/>
      <c r="EN346" s="6"/>
      <c r="EO346" s="4"/>
      <c r="EP346" s="6"/>
      <c r="EQ346" s="5"/>
      <c r="ER346" s="5"/>
      <c r="ES346" s="4"/>
      <c r="ET346" s="6"/>
      <c r="EU346" s="4"/>
      <c r="EV346" s="6"/>
      <c r="EW346" s="5"/>
      <c r="EX346" s="5"/>
      <c r="EY346" s="4"/>
      <c r="EZ346" s="6"/>
      <c r="FA346" s="4"/>
      <c r="FB346" s="6"/>
      <c r="FC346" s="5"/>
      <c r="FD346" s="5"/>
      <c r="FE346" s="4"/>
      <c r="FF346" s="6"/>
      <c r="FG346" s="4"/>
      <c r="FH346" s="6"/>
      <c r="FI346" s="5"/>
      <c r="FJ346" s="5"/>
      <c r="FK346" s="4"/>
      <c r="FL346" s="6"/>
      <c r="FM346" s="4"/>
      <c r="FN346" s="6"/>
      <c r="FO346" s="5"/>
      <c r="FP346" s="5"/>
      <c r="FQ346" s="4"/>
      <c r="FR346" s="6"/>
      <c r="FS346" s="4"/>
      <c r="FT346" s="6"/>
      <c r="FU346" s="5"/>
      <c r="FV346" s="5"/>
      <c r="FW346" s="4"/>
      <c r="FX346" s="6"/>
      <c r="FY346" s="4"/>
      <c r="FZ346" s="6"/>
      <c r="GA346" s="5"/>
      <c r="GB346" s="5"/>
      <c r="GC346" s="4"/>
      <c r="GD346" s="6"/>
      <c r="GE346" s="4"/>
      <c r="GF346" s="6"/>
      <c r="GG346" s="5"/>
      <c r="GH346" s="5"/>
      <c r="GI346" s="4"/>
      <c r="GJ346" s="6"/>
      <c r="GK346" s="4"/>
      <c r="GL346" s="6"/>
      <c r="GM346" s="5"/>
      <c r="GN346" s="5"/>
      <c r="GO346" s="4"/>
      <c r="GP346" s="6"/>
      <c r="GQ346" s="4"/>
      <c r="GR346" s="6"/>
      <c r="GS346" s="5"/>
      <c r="GT346" s="5"/>
      <c r="GU346" s="4"/>
      <c r="GV346" s="6"/>
      <c r="GW346" s="4"/>
      <c r="GX346" s="6"/>
      <c r="GY346" s="5"/>
      <c r="GZ346" s="5"/>
      <c r="HA346" s="4"/>
      <c r="HB346" s="6"/>
      <c r="HC346" s="4"/>
      <c r="HD346" s="6"/>
      <c r="HE346" s="5"/>
      <c r="HF346" s="5"/>
      <c r="HG346" s="4"/>
      <c r="HH346" s="6"/>
      <c r="HI346" s="4"/>
      <c r="HJ346" s="6"/>
      <c r="HK346" s="5"/>
      <c r="HL346" s="5"/>
      <c r="HM346" s="4"/>
      <c r="HN346" s="6"/>
      <c r="HO346" s="4"/>
      <c r="HP346" s="6"/>
      <c r="HQ346" s="5"/>
      <c r="HR346" s="5"/>
      <c r="HS346" s="4"/>
      <c r="HT346" s="6"/>
      <c r="HU346" s="4"/>
      <c r="HV346" s="6"/>
      <c r="HW346" s="5"/>
      <c r="HX346" s="5"/>
      <c r="HY346" s="4"/>
      <c r="HZ346" s="6"/>
      <c r="IA346" s="4"/>
      <c r="IB346" s="6"/>
      <c r="IC346" s="5"/>
      <c r="ID346" s="5"/>
      <c r="IE346" s="4"/>
      <c r="IF346" s="6"/>
      <c r="IG346" s="4"/>
      <c r="IH346" s="6"/>
      <c r="II346" s="5"/>
      <c r="IJ346" s="5"/>
      <c r="IK346" s="4"/>
      <c r="IL346" s="6"/>
      <c r="IM346" s="4"/>
      <c r="IN346" s="6"/>
      <c r="IO346" s="5"/>
      <c r="IP346" s="5"/>
      <c r="IQ346" s="4"/>
      <c r="IR346" s="6"/>
      <c r="IS346" s="4"/>
      <c r="IT346" s="6"/>
      <c r="IU346" s="5"/>
      <c r="IV346" s="5"/>
      <c r="IW346" s="4"/>
      <c r="IX346" s="6"/>
      <c r="IY346" s="4"/>
      <c r="IZ346" s="6"/>
      <c r="JA346" s="5"/>
      <c r="JB346" s="5"/>
      <c r="JC346" s="4"/>
      <c r="JD346" s="6"/>
      <c r="JE346" s="4"/>
      <c r="JF346" s="6"/>
      <c r="JG346" s="5"/>
      <c r="JH346" s="5"/>
      <c r="JI346" s="4"/>
      <c r="JJ346" s="6"/>
      <c r="JK346" s="4"/>
      <c r="JL346" s="6"/>
      <c r="JM346" s="5"/>
      <c r="JN346" s="5"/>
      <c r="JO346" s="4"/>
      <c r="JP346" s="6"/>
      <c r="JQ346" s="4"/>
      <c r="JR346" s="6"/>
      <c r="JS346" s="5"/>
      <c r="JT346" s="5"/>
      <c r="JU346" s="4"/>
      <c r="JV346" s="6"/>
      <c r="JW346" s="4"/>
      <c r="JX346" s="6"/>
      <c r="JY346" s="5"/>
      <c r="JZ346" s="5"/>
      <c r="KA346" s="4"/>
      <c r="KB346" s="6"/>
      <c r="KC346" s="4"/>
      <c r="KD346" s="6"/>
      <c r="KE346" s="5"/>
      <c r="KF346" s="5"/>
      <c r="KG346" s="4"/>
      <c r="KH346" s="6"/>
      <c r="KI346" s="4"/>
      <c r="KJ346" s="6"/>
      <c r="KK346" s="5"/>
      <c r="KL346" s="5"/>
    </row>
    <row r="347">
      <c r="A347" s="3" t="s">
        <v>85</v>
      </c>
      <c r="B347" s="3" t="s">
        <v>660</v>
      </c>
      <c r="C347" s="3" t="s">
        <v>449</v>
      </c>
      <c r="D347" s="3" t="s">
        <v>519</v>
      </c>
      <c r="E347" s="3" t="s">
        <v>114</v>
      </c>
      <c r="F347" s="3" t="s">
        <v>114</v>
      </c>
      <c r="G347" s="3" t="s">
        <v>114</v>
      </c>
      <c r="H347" s="3" t="s">
        <v>679</v>
      </c>
      <c r="I347" s="4"/>
      <c r="J347" s="4">
        <f>=ROUNDDOWN({0},0)</f>
      </c>
      <c r="K347" s="4">
        <v>200</v>
      </c>
      <c r="L347" s="5">
        <v>1</v>
      </c>
      <c r="M347" s="4"/>
      <c r="N347" s="4">
        <f>=ROUNDDOWN({0},0)</f>
      </c>
      <c r="O347" s="4"/>
      <c r="P347" s="5"/>
      <c r="Q347" s="4">
        <v>17</v>
      </c>
      <c r="R347" s="6">
        <v>1467.11</v>
      </c>
      <c r="S347" s="4"/>
      <c r="T347" s="6"/>
      <c r="U347" s="5"/>
      <c r="V347" s="5"/>
      <c r="W347" s="4">
        <v>4</v>
      </c>
      <c r="X347" s="6">
        <v>361.96</v>
      </c>
      <c r="Y347" s="4"/>
      <c r="Z347" s="6"/>
      <c r="AA347" s="5"/>
      <c r="AB347" s="5"/>
      <c r="AC347" s="4">
        <v>2</v>
      </c>
      <c r="AD347" s="6">
        <v>141.12</v>
      </c>
      <c r="AE347" s="4"/>
      <c r="AF347" s="6"/>
      <c r="AG347" s="5"/>
      <c r="AH347" s="5"/>
      <c r="AI347" s="4">
        <v>1</v>
      </c>
      <c r="AJ347" s="6">
        <v>90.49</v>
      </c>
      <c r="AK347" s="4"/>
      <c r="AL347" s="6"/>
      <c r="AM347" s="5"/>
      <c r="AN347" s="5"/>
      <c r="AO347" s="4">
        <v>4</v>
      </c>
      <c r="AP347" s="6">
        <v>360.55</v>
      </c>
      <c r="AQ347" s="4"/>
      <c r="AR347" s="6"/>
      <c r="AS347" s="5"/>
      <c r="AT347" s="5"/>
      <c r="AU347" s="4">
        <v>4</v>
      </c>
      <c r="AV347" s="6">
        <v>351.92</v>
      </c>
      <c r="AW347" s="4"/>
      <c r="AX347" s="6"/>
      <c r="AY347" s="5"/>
      <c r="AZ347" s="5"/>
      <c r="BA347" s="4"/>
      <c r="BB347" s="6"/>
      <c r="BC347" s="4"/>
      <c r="BD347" s="6"/>
      <c r="BE347" s="5"/>
      <c r="BF347" s="5"/>
      <c r="BG347" s="4">
        <v>1</v>
      </c>
      <c r="BH347" s="6">
        <v>77.28</v>
      </c>
      <c r="BI347" s="4"/>
      <c r="BJ347" s="6"/>
      <c r="BK347" s="5"/>
      <c r="BL347" s="5"/>
      <c r="BM347" s="4">
        <v>1</v>
      </c>
      <c r="BN347" s="6">
        <v>83.79</v>
      </c>
      <c r="BO347" s="4"/>
      <c r="BP347" s="6"/>
      <c r="BQ347" s="5"/>
      <c r="BR347" s="5"/>
      <c r="BS347" s="4"/>
      <c r="BT347" s="6"/>
      <c r="BU347" s="4"/>
      <c r="BV347" s="6"/>
      <c r="BW347" s="5"/>
      <c r="BX347" s="5"/>
      <c r="BY347" s="4"/>
      <c r="BZ347" s="6"/>
      <c r="CA347" s="4"/>
      <c r="CB347" s="6"/>
      <c r="CC347" s="5"/>
      <c r="CD347" s="5"/>
      <c r="CE347" s="4"/>
      <c r="CF347" s="6"/>
      <c r="CG347" s="4"/>
      <c r="CH347" s="6"/>
      <c r="CI347" s="5"/>
      <c r="CJ347" s="5"/>
      <c r="CK347" s="4"/>
      <c r="CL347" s="6"/>
      <c r="CM347" s="4"/>
      <c r="CN347" s="6"/>
      <c r="CO347" s="5"/>
      <c r="CP347" s="5"/>
      <c r="CQ347" s="4"/>
      <c r="CR347" s="6"/>
      <c r="CS347" s="4"/>
      <c r="CT347" s="6"/>
      <c r="CU347" s="5"/>
      <c r="CV347" s="5"/>
      <c r="CW347" s="4"/>
      <c r="CX347" s="6"/>
      <c r="CY347" s="4"/>
      <c r="CZ347" s="6"/>
      <c r="DA347" s="5"/>
      <c r="DB347" s="5"/>
      <c r="DC347" s="4"/>
      <c r="DD347" s="6"/>
      <c r="DE347" s="4"/>
      <c r="DF347" s="6"/>
      <c r="DG347" s="5"/>
      <c r="DH347" s="5"/>
      <c r="DI347" s="4"/>
      <c r="DJ347" s="6"/>
      <c r="DK347" s="4"/>
      <c r="DL347" s="6"/>
      <c r="DM347" s="5"/>
      <c r="DN347" s="5"/>
      <c r="DO347" s="4"/>
      <c r="DP347" s="6"/>
      <c r="DQ347" s="4"/>
      <c r="DR347" s="6"/>
      <c r="DS347" s="5"/>
      <c r="DT347" s="5"/>
      <c r="DU347" s="4"/>
      <c r="DV347" s="6"/>
      <c r="DW347" s="4"/>
      <c r="DX347" s="6"/>
      <c r="DY347" s="5"/>
      <c r="DZ347" s="5"/>
      <c r="EA347" s="4"/>
      <c r="EB347" s="6"/>
      <c r="EC347" s="4"/>
      <c r="ED347" s="6"/>
      <c r="EE347" s="5"/>
      <c r="EF347" s="5"/>
      <c r="EG347" s="4"/>
      <c r="EH347" s="6"/>
      <c r="EI347" s="4"/>
      <c r="EJ347" s="6"/>
      <c r="EK347" s="5"/>
      <c r="EL347" s="5"/>
      <c r="EM347" s="4"/>
      <c r="EN347" s="6"/>
      <c r="EO347" s="4"/>
      <c r="EP347" s="6"/>
      <c r="EQ347" s="5"/>
      <c r="ER347" s="5"/>
      <c r="ES347" s="4"/>
      <c r="ET347" s="6"/>
      <c r="EU347" s="4"/>
      <c r="EV347" s="6"/>
      <c r="EW347" s="5"/>
      <c r="EX347" s="5"/>
      <c r="EY347" s="4"/>
      <c r="EZ347" s="6"/>
      <c r="FA347" s="4"/>
      <c r="FB347" s="6"/>
      <c r="FC347" s="5"/>
      <c r="FD347" s="5"/>
      <c r="FE347" s="4"/>
      <c r="FF347" s="6"/>
      <c r="FG347" s="4"/>
      <c r="FH347" s="6"/>
      <c r="FI347" s="5"/>
      <c r="FJ347" s="5"/>
      <c r="FK347" s="4"/>
      <c r="FL347" s="6"/>
      <c r="FM347" s="4"/>
      <c r="FN347" s="6"/>
      <c r="FO347" s="5"/>
      <c r="FP347" s="5"/>
      <c r="FQ347" s="4"/>
      <c r="FR347" s="6"/>
      <c r="FS347" s="4"/>
      <c r="FT347" s="6"/>
      <c r="FU347" s="5"/>
      <c r="FV347" s="5"/>
      <c r="FW347" s="4"/>
      <c r="FX347" s="6"/>
      <c r="FY347" s="4"/>
      <c r="FZ347" s="6"/>
      <c r="GA347" s="5"/>
      <c r="GB347" s="5"/>
      <c r="GC347" s="4"/>
      <c r="GD347" s="6"/>
      <c r="GE347" s="4"/>
      <c r="GF347" s="6"/>
      <c r="GG347" s="5"/>
      <c r="GH347" s="5"/>
      <c r="GI347" s="4"/>
      <c r="GJ347" s="6"/>
      <c r="GK347" s="4"/>
      <c r="GL347" s="6"/>
      <c r="GM347" s="5"/>
      <c r="GN347" s="5"/>
      <c r="GO347" s="4"/>
      <c r="GP347" s="6"/>
      <c r="GQ347" s="4"/>
      <c r="GR347" s="6"/>
      <c r="GS347" s="5"/>
      <c r="GT347" s="5"/>
      <c r="GU347" s="4"/>
      <c r="GV347" s="6"/>
      <c r="GW347" s="4"/>
      <c r="GX347" s="6"/>
      <c r="GY347" s="5"/>
      <c r="GZ347" s="5"/>
      <c r="HA347" s="4"/>
      <c r="HB347" s="6"/>
      <c r="HC347" s="4"/>
      <c r="HD347" s="6"/>
      <c r="HE347" s="5"/>
      <c r="HF347" s="5"/>
      <c r="HG347" s="4"/>
      <c r="HH347" s="6"/>
      <c r="HI347" s="4"/>
      <c r="HJ347" s="6"/>
      <c r="HK347" s="5"/>
      <c r="HL347" s="5"/>
      <c r="HM347" s="4"/>
      <c r="HN347" s="6"/>
      <c r="HO347" s="4"/>
      <c r="HP347" s="6"/>
      <c r="HQ347" s="5"/>
      <c r="HR347" s="5"/>
      <c r="HS347" s="4"/>
      <c r="HT347" s="6"/>
      <c r="HU347" s="4"/>
      <c r="HV347" s="6"/>
      <c r="HW347" s="5"/>
      <c r="HX347" s="5"/>
      <c r="HY347" s="4"/>
      <c r="HZ347" s="6"/>
      <c r="IA347" s="4"/>
      <c r="IB347" s="6"/>
      <c r="IC347" s="5"/>
      <c r="ID347" s="5"/>
      <c r="IE347" s="4"/>
      <c r="IF347" s="6"/>
      <c r="IG347" s="4"/>
      <c r="IH347" s="6"/>
      <c r="II347" s="5"/>
      <c r="IJ347" s="5"/>
      <c r="IK347" s="4"/>
      <c r="IL347" s="6"/>
      <c r="IM347" s="4"/>
      <c r="IN347" s="6"/>
      <c r="IO347" s="5"/>
      <c r="IP347" s="5"/>
      <c r="IQ347" s="4"/>
      <c r="IR347" s="6"/>
      <c r="IS347" s="4"/>
      <c r="IT347" s="6"/>
      <c r="IU347" s="5"/>
      <c r="IV347" s="5"/>
      <c r="IW347" s="4"/>
      <c r="IX347" s="6"/>
      <c r="IY347" s="4"/>
      <c r="IZ347" s="6"/>
      <c r="JA347" s="5"/>
      <c r="JB347" s="5"/>
      <c r="JC347" s="4"/>
      <c r="JD347" s="6"/>
      <c r="JE347" s="4"/>
      <c r="JF347" s="6"/>
      <c r="JG347" s="5"/>
      <c r="JH347" s="5"/>
      <c r="JI347" s="4"/>
      <c r="JJ347" s="6"/>
      <c r="JK347" s="4"/>
      <c r="JL347" s="6"/>
      <c r="JM347" s="5"/>
      <c r="JN347" s="5"/>
      <c r="JO347" s="4"/>
      <c r="JP347" s="6"/>
      <c r="JQ347" s="4"/>
      <c r="JR347" s="6"/>
      <c r="JS347" s="5"/>
      <c r="JT347" s="5"/>
      <c r="JU347" s="4"/>
      <c r="JV347" s="6"/>
      <c r="JW347" s="4"/>
      <c r="JX347" s="6"/>
      <c r="JY347" s="5"/>
      <c r="JZ347" s="5"/>
      <c r="KA347" s="4"/>
      <c r="KB347" s="6"/>
      <c r="KC347" s="4"/>
      <c r="KD347" s="6"/>
      <c r="KE347" s="5"/>
      <c r="KF347" s="5"/>
      <c r="KG347" s="4"/>
      <c r="KH347" s="6"/>
      <c r="KI347" s="4"/>
      <c r="KJ347" s="6"/>
      <c r="KK347" s="5"/>
      <c r="KL347" s="5"/>
    </row>
    <row r="348">
      <c r="A348" s="3" t="s">
        <v>85</v>
      </c>
      <c r="B348" s="3" t="s">
        <v>680</v>
      </c>
      <c r="C348" s="3" t="s">
        <v>87</v>
      </c>
      <c r="D348" s="3" t="s">
        <v>396</v>
      </c>
      <c r="E348" s="3" t="s">
        <v>681</v>
      </c>
      <c r="F348" s="3" t="s">
        <v>681</v>
      </c>
      <c r="G348" s="3" t="s">
        <v>681</v>
      </c>
      <c r="H348" s="3" t="s">
        <v>165</v>
      </c>
      <c r="I348" s="4"/>
      <c r="J348" s="4">
        <f>=ROUNDDOWN({0},0)</f>
      </c>
      <c r="K348" s="4">
        <v>1461</v>
      </c>
      <c r="L348" s="5">
        <v>1</v>
      </c>
      <c r="M348" s="4"/>
      <c r="N348" s="4">
        <f>=ROUNDDOWN({0},0)</f>
      </c>
      <c r="O348" s="4"/>
      <c r="P348" s="5">
        <v>1</v>
      </c>
      <c r="Q348" s="4">
        <v>108</v>
      </c>
      <c r="R348" s="6">
        <v>8219.65</v>
      </c>
      <c r="S348" s="4"/>
      <c r="T348" s="6"/>
      <c r="U348" s="5"/>
      <c r="V348" s="5"/>
      <c r="W348" s="4">
        <v>34</v>
      </c>
      <c r="X348" s="6">
        <v>2456.28</v>
      </c>
      <c r="Y348" s="4"/>
      <c r="Z348" s="6"/>
      <c r="AA348" s="5"/>
      <c r="AB348" s="5"/>
      <c r="AC348" s="4">
        <v>8</v>
      </c>
      <c r="AD348" s="6">
        <v>547.04</v>
      </c>
      <c r="AE348" s="4"/>
      <c r="AF348" s="6"/>
      <c r="AG348" s="5"/>
      <c r="AH348" s="5"/>
      <c r="AI348" s="4">
        <v>10</v>
      </c>
      <c r="AJ348" s="6">
        <v>769.41</v>
      </c>
      <c r="AK348" s="4"/>
      <c r="AL348" s="6"/>
      <c r="AM348" s="5"/>
      <c r="AN348" s="5"/>
      <c r="AO348" s="4">
        <v>11</v>
      </c>
      <c r="AP348" s="6">
        <v>860</v>
      </c>
      <c r="AQ348" s="4"/>
      <c r="AR348" s="6"/>
      <c r="AS348" s="5"/>
      <c r="AT348" s="5"/>
      <c r="AU348" s="4">
        <v>1</v>
      </c>
      <c r="AV348" s="6">
        <v>67.73</v>
      </c>
      <c r="AW348" s="4"/>
      <c r="AX348" s="6"/>
      <c r="AY348" s="5"/>
      <c r="AZ348" s="5"/>
      <c r="BA348" s="4"/>
      <c r="BB348" s="6"/>
      <c r="BC348" s="4"/>
      <c r="BD348" s="6"/>
      <c r="BE348" s="5"/>
      <c r="BF348" s="5"/>
      <c r="BG348" s="4">
        <v>2</v>
      </c>
      <c r="BH348" s="6">
        <v>141.51</v>
      </c>
      <c r="BI348" s="4"/>
      <c r="BJ348" s="6"/>
      <c r="BK348" s="5"/>
      <c r="BL348" s="5"/>
      <c r="BM348" s="4">
        <v>8</v>
      </c>
      <c r="BN348" s="6">
        <v>605.99</v>
      </c>
      <c r="BO348" s="4"/>
      <c r="BP348" s="6"/>
      <c r="BQ348" s="5"/>
      <c r="BR348" s="5"/>
      <c r="BS348" s="4">
        <v>21</v>
      </c>
      <c r="BT348" s="6">
        <v>1774.76</v>
      </c>
      <c r="BU348" s="4"/>
      <c r="BV348" s="6"/>
      <c r="BW348" s="5"/>
      <c r="BX348" s="5"/>
      <c r="BY348" s="4"/>
      <c r="BZ348" s="6"/>
      <c r="CA348" s="4"/>
      <c r="CB348" s="6"/>
      <c r="CC348" s="5"/>
      <c r="CD348" s="5"/>
      <c r="CE348" s="4">
        <v>4</v>
      </c>
      <c r="CF348" s="6">
        <v>282.52</v>
      </c>
      <c r="CG348" s="4"/>
      <c r="CH348" s="6"/>
      <c r="CI348" s="5"/>
      <c r="CJ348" s="5"/>
      <c r="CK348" s="4"/>
      <c r="CL348" s="6"/>
      <c r="CM348" s="4"/>
      <c r="CN348" s="6"/>
      <c r="CO348" s="5"/>
      <c r="CP348" s="5"/>
      <c r="CQ348" s="4">
        <v>2</v>
      </c>
      <c r="CR348" s="6">
        <v>166.54</v>
      </c>
      <c r="CS348" s="4"/>
      <c r="CT348" s="6"/>
      <c r="CU348" s="5"/>
      <c r="CV348" s="5"/>
      <c r="CW348" s="4">
        <v>5</v>
      </c>
      <c r="CX348" s="6">
        <v>376.27</v>
      </c>
      <c r="CY348" s="4"/>
      <c r="CZ348" s="6"/>
      <c r="DA348" s="5"/>
      <c r="DB348" s="5"/>
      <c r="DC348" s="4"/>
      <c r="DD348" s="6"/>
      <c r="DE348" s="4"/>
      <c r="DF348" s="6"/>
      <c r="DG348" s="5"/>
      <c r="DH348" s="5"/>
      <c r="DI348" s="4"/>
      <c r="DJ348" s="6"/>
      <c r="DK348" s="4"/>
      <c r="DL348" s="6"/>
      <c r="DM348" s="5"/>
      <c r="DN348" s="5"/>
      <c r="DO348" s="4"/>
      <c r="DP348" s="6"/>
      <c r="DQ348" s="4"/>
      <c r="DR348" s="6"/>
      <c r="DS348" s="5"/>
      <c r="DT348" s="5"/>
      <c r="DU348" s="4"/>
      <c r="DV348" s="6"/>
      <c r="DW348" s="4"/>
      <c r="DX348" s="6"/>
      <c r="DY348" s="5"/>
      <c r="DZ348" s="5"/>
      <c r="EA348" s="4"/>
      <c r="EB348" s="6"/>
      <c r="EC348" s="4"/>
      <c r="ED348" s="6"/>
      <c r="EE348" s="5"/>
      <c r="EF348" s="5"/>
      <c r="EG348" s="4"/>
      <c r="EH348" s="6"/>
      <c r="EI348" s="4"/>
      <c r="EJ348" s="6"/>
      <c r="EK348" s="5"/>
      <c r="EL348" s="5"/>
      <c r="EM348" s="4"/>
      <c r="EN348" s="6"/>
      <c r="EO348" s="4"/>
      <c r="EP348" s="6"/>
      <c r="EQ348" s="5"/>
      <c r="ER348" s="5"/>
      <c r="ES348" s="4"/>
      <c r="ET348" s="6"/>
      <c r="EU348" s="4"/>
      <c r="EV348" s="6"/>
      <c r="EW348" s="5"/>
      <c r="EX348" s="5"/>
      <c r="EY348" s="4"/>
      <c r="EZ348" s="6"/>
      <c r="FA348" s="4"/>
      <c r="FB348" s="6"/>
      <c r="FC348" s="5"/>
      <c r="FD348" s="5"/>
      <c r="FE348" s="4"/>
      <c r="FF348" s="6"/>
      <c r="FG348" s="4"/>
      <c r="FH348" s="6"/>
      <c r="FI348" s="5"/>
      <c r="FJ348" s="5"/>
      <c r="FK348" s="4"/>
      <c r="FL348" s="6"/>
      <c r="FM348" s="4"/>
      <c r="FN348" s="6"/>
      <c r="FO348" s="5"/>
      <c r="FP348" s="5"/>
      <c r="FQ348" s="4"/>
      <c r="FR348" s="6"/>
      <c r="FS348" s="4"/>
      <c r="FT348" s="6"/>
      <c r="FU348" s="5"/>
      <c r="FV348" s="5"/>
      <c r="FW348" s="4"/>
      <c r="FX348" s="6"/>
      <c r="FY348" s="4"/>
      <c r="FZ348" s="6"/>
      <c r="GA348" s="5"/>
      <c r="GB348" s="5"/>
      <c r="GC348" s="4">
        <v>2</v>
      </c>
      <c r="GD348" s="6">
        <v>171.6</v>
      </c>
      <c r="GE348" s="4"/>
      <c r="GF348" s="6"/>
      <c r="GG348" s="5"/>
      <c r="GH348" s="5"/>
      <c r="GI348" s="4"/>
      <c r="GJ348" s="6"/>
      <c r="GK348" s="4"/>
      <c r="GL348" s="6"/>
      <c r="GM348" s="5"/>
      <c r="GN348" s="5"/>
      <c r="GO348" s="4"/>
      <c r="GP348" s="6"/>
      <c r="GQ348" s="4"/>
      <c r="GR348" s="6"/>
      <c r="GS348" s="5"/>
      <c r="GT348" s="5"/>
      <c r="GU348" s="4"/>
      <c r="GV348" s="6"/>
      <c r="GW348" s="4"/>
      <c r="GX348" s="6"/>
      <c r="GY348" s="5"/>
      <c r="GZ348" s="5"/>
      <c r="HA348" s="4"/>
      <c r="HB348" s="6"/>
      <c r="HC348" s="4"/>
      <c r="HD348" s="6"/>
      <c r="HE348" s="5"/>
      <c r="HF348" s="5"/>
      <c r="HG348" s="4"/>
      <c r="HH348" s="6"/>
      <c r="HI348" s="4"/>
      <c r="HJ348" s="6"/>
      <c r="HK348" s="5"/>
      <c r="HL348" s="5"/>
      <c r="HM348" s="4"/>
      <c r="HN348" s="6"/>
      <c r="HO348" s="4"/>
      <c r="HP348" s="6"/>
      <c r="HQ348" s="5"/>
      <c r="HR348" s="5"/>
      <c r="HS348" s="4"/>
      <c r="HT348" s="6"/>
      <c r="HU348" s="4"/>
      <c r="HV348" s="6"/>
      <c r="HW348" s="5"/>
      <c r="HX348" s="5"/>
      <c r="HY348" s="4"/>
      <c r="HZ348" s="6"/>
      <c r="IA348" s="4"/>
      <c r="IB348" s="6"/>
      <c r="IC348" s="5"/>
      <c r="ID348" s="5"/>
      <c r="IE348" s="4"/>
      <c r="IF348" s="6"/>
      <c r="IG348" s="4"/>
      <c r="IH348" s="6"/>
      <c r="II348" s="5"/>
      <c r="IJ348" s="5"/>
      <c r="IK348" s="4"/>
      <c r="IL348" s="6"/>
      <c r="IM348" s="4"/>
      <c r="IN348" s="6"/>
      <c r="IO348" s="5"/>
      <c r="IP348" s="5"/>
      <c r="IQ348" s="4"/>
      <c r="IR348" s="6"/>
      <c r="IS348" s="4"/>
      <c r="IT348" s="6"/>
      <c r="IU348" s="5"/>
      <c r="IV348" s="5"/>
      <c r="IW348" s="4"/>
      <c r="IX348" s="6"/>
      <c r="IY348" s="4"/>
      <c r="IZ348" s="6"/>
      <c r="JA348" s="5"/>
      <c r="JB348" s="5"/>
      <c r="JC348" s="4"/>
      <c r="JD348" s="6"/>
      <c r="JE348" s="4"/>
      <c r="JF348" s="6"/>
      <c r="JG348" s="5"/>
      <c r="JH348" s="5"/>
      <c r="JI348" s="4"/>
      <c r="JJ348" s="6"/>
      <c r="JK348" s="4"/>
      <c r="JL348" s="6"/>
      <c r="JM348" s="5"/>
      <c r="JN348" s="5"/>
      <c r="JO348" s="4"/>
      <c r="JP348" s="6"/>
      <c r="JQ348" s="4"/>
      <c r="JR348" s="6"/>
      <c r="JS348" s="5"/>
      <c r="JT348" s="5"/>
      <c r="JU348" s="4"/>
      <c r="JV348" s="6"/>
      <c r="JW348" s="4"/>
      <c r="JX348" s="6"/>
      <c r="JY348" s="5"/>
      <c r="JZ348" s="5"/>
      <c r="KA348" s="4"/>
      <c r="KB348" s="6"/>
      <c r="KC348" s="4"/>
      <c r="KD348" s="6"/>
      <c r="KE348" s="5"/>
      <c r="KF348" s="5"/>
      <c r="KG348" s="4"/>
      <c r="KH348" s="6"/>
      <c r="KI348" s="4"/>
      <c r="KJ348" s="6"/>
      <c r="KK348" s="5"/>
      <c r="KL348" s="5"/>
    </row>
    <row r="349">
      <c r="A349" s="3" t="s">
        <v>85</v>
      </c>
      <c r="B349" s="3" t="s">
        <v>680</v>
      </c>
      <c r="C349" s="3" t="s">
        <v>87</v>
      </c>
      <c r="D349" s="3" t="s">
        <v>396</v>
      </c>
      <c r="E349" s="3" t="s">
        <v>682</v>
      </c>
      <c r="F349" s="3" t="s">
        <v>682</v>
      </c>
      <c r="G349" s="3" t="s">
        <v>682</v>
      </c>
      <c r="H349" s="3" t="s">
        <v>165</v>
      </c>
      <c r="I349" s="4"/>
      <c r="J349" s="4">
        <f>=ROUNDDOWN({0},0)</f>
      </c>
      <c r="K349" s="4">
        <v>630</v>
      </c>
      <c r="L349" s="5">
        <v>1</v>
      </c>
      <c r="M349" s="4"/>
      <c r="N349" s="4">
        <f>=ROUNDDOWN({0},0)</f>
      </c>
      <c r="O349" s="4"/>
      <c r="P349" s="5"/>
      <c r="Q349" s="4">
        <v>39</v>
      </c>
      <c r="R349" s="6">
        <v>3033.51</v>
      </c>
      <c r="S349" s="4"/>
      <c r="T349" s="6"/>
      <c r="U349" s="5"/>
      <c r="V349" s="5"/>
      <c r="W349" s="4">
        <v>6</v>
      </c>
      <c r="X349" s="6">
        <v>421.06</v>
      </c>
      <c r="Y349" s="4"/>
      <c r="Z349" s="6"/>
      <c r="AA349" s="5"/>
      <c r="AB349" s="5"/>
      <c r="AC349" s="4">
        <v>4</v>
      </c>
      <c r="AD349" s="6">
        <v>269.32</v>
      </c>
      <c r="AE349" s="4"/>
      <c r="AF349" s="6"/>
      <c r="AG349" s="5"/>
      <c r="AH349" s="5"/>
      <c r="AI349" s="4">
        <v>4</v>
      </c>
      <c r="AJ349" s="6">
        <v>322.84</v>
      </c>
      <c r="AK349" s="4"/>
      <c r="AL349" s="6"/>
      <c r="AM349" s="5"/>
      <c r="AN349" s="5"/>
      <c r="AO349" s="4">
        <v>13</v>
      </c>
      <c r="AP349" s="6">
        <v>1086.67</v>
      </c>
      <c r="AQ349" s="4"/>
      <c r="AR349" s="6"/>
      <c r="AS349" s="5"/>
      <c r="AT349" s="5"/>
      <c r="AU349" s="4"/>
      <c r="AV349" s="6"/>
      <c r="AW349" s="4"/>
      <c r="AX349" s="6"/>
      <c r="AY349" s="5"/>
      <c r="AZ349" s="5"/>
      <c r="BA349" s="4"/>
      <c r="BB349" s="6"/>
      <c r="BC349" s="4"/>
      <c r="BD349" s="6"/>
      <c r="BE349" s="5"/>
      <c r="BF349" s="5"/>
      <c r="BG349" s="4">
        <v>2</v>
      </c>
      <c r="BH349" s="6">
        <v>154.26</v>
      </c>
      <c r="BI349" s="4"/>
      <c r="BJ349" s="6"/>
      <c r="BK349" s="5"/>
      <c r="BL349" s="5"/>
      <c r="BM349" s="4">
        <v>3</v>
      </c>
      <c r="BN349" s="6">
        <v>211.86</v>
      </c>
      <c r="BO349" s="4"/>
      <c r="BP349" s="6"/>
      <c r="BQ349" s="5"/>
      <c r="BR349" s="5"/>
      <c r="BS349" s="4">
        <v>2</v>
      </c>
      <c r="BT349" s="6">
        <v>158.76</v>
      </c>
      <c r="BU349" s="4"/>
      <c r="BV349" s="6"/>
      <c r="BW349" s="5"/>
      <c r="BX349" s="5"/>
      <c r="BY349" s="4"/>
      <c r="BZ349" s="6"/>
      <c r="CA349" s="4"/>
      <c r="CB349" s="6"/>
      <c r="CC349" s="5"/>
      <c r="CD349" s="5"/>
      <c r="CE349" s="4">
        <v>4</v>
      </c>
      <c r="CF349" s="6">
        <v>340.87</v>
      </c>
      <c r="CG349" s="4"/>
      <c r="CH349" s="6"/>
      <c r="CI349" s="5"/>
      <c r="CJ349" s="5"/>
      <c r="CK349" s="4"/>
      <c r="CL349" s="6"/>
      <c r="CM349" s="4"/>
      <c r="CN349" s="6"/>
      <c r="CO349" s="5"/>
      <c r="CP349" s="5"/>
      <c r="CQ349" s="4"/>
      <c r="CR349" s="6"/>
      <c r="CS349" s="4"/>
      <c r="CT349" s="6"/>
      <c r="CU349" s="5"/>
      <c r="CV349" s="5"/>
      <c r="CW349" s="4"/>
      <c r="CX349" s="6"/>
      <c r="CY349" s="4"/>
      <c r="CZ349" s="6"/>
      <c r="DA349" s="5"/>
      <c r="DB349" s="5"/>
      <c r="DC349" s="4"/>
      <c r="DD349" s="6"/>
      <c r="DE349" s="4"/>
      <c r="DF349" s="6"/>
      <c r="DG349" s="5"/>
      <c r="DH349" s="5"/>
      <c r="DI349" s="4"/>
      <c r="DJ349" s="6"/>
      <c r="DK349" s="4"/>
      <c r="DL349" s="6"/>
      <c r="DM349" s="5"/>
      <c r="DN349" s="5"/>
      <c r="DO349" s="4"/>
      <c r="DP349" s="6"/>
      <c r="DQ349" s="4"/>
      <c r="DR349" s="6"/>
      <c r="DS349" s="5"/>
      <c r="DT349" s="5"/>
      <c r="DU349" s="4"/>
      <c r="DV349" s="6"/>
      <c r="DW349" s="4"/>
      <c r="DX349" s="6"/>
      <c r="DY349" s="5"/>
      <c r="DZ349" s="5"/>
      <c r="EA349" s="4"/>
      <c r="EB349" s="6"/>
      <c r="EC349" s="4"/>
      <c r="ED349" s="6"/>
      <c r="EE349" s="5"/>
      <c r="EF349" s="5"/>
      <c r="EG349" s="4"/>
      <c r="EH349" s="6"/>
      <c r="EI349" s="4"/>
      <c r="EJ349" s="6"/>
      <c r="EK349" s="5"/>
      <c r="EL349" s="5"/>
      <c r="EM349" s="4">
        <v>1</v>
      </c>
      <c r="EN349" s="6">
        <v>67.87</v>
      </c>
      <c r="EO349" s="4"/>
      <c r="EP349" s="6"/>
      <c r="EQ349" s="5"/>
      <c r="ER349" s="5"/>
      <c r="ES349" s="4"/>
      <c r="ET349" s="6"/>
      <c r="EU349" s="4"/>
      <c r="EV349" s="6"/>
      <c r="EW349" s="5"/>
      <c r="EX349" s="5"/>
      <c r="EY349" s="4"/>
      <c r="EZ349" s="6"/>
      <c r="FA349" s="4"/>
      <c r="FB349" s="6"/>
      <c r="FC349" s="5"/>
      <c r="FD349" s="5"/>
      <c r="FE349" s="4"/>
      <c r="FF349" s="6"/>
      <c r="FG349" s="4"/>
      <c r="FH349" s="6"/>
      <c r="FI349" s="5"/>
      <c r="FJ349" s="5"/>
      <c r="FK349" s="4"/>
      <c r="FL349" s="6"/>
      <c r="FM349" s="4"/>
      <c r="FN349" s="6"/>
      <c r="FO349" s="5"/>
      <c r="FP349" s="5"/>
      <c r="FQ349" s="4"/>
      <c r="FR349" s="6"/>
      <c r="FS349" s="4"/>
      <c r="FT349" s="6"/>
      <c r="FU349" s="5"/>
      <c r="FV349" s="5"/>
      <c r="FW349" s="4"/>
      <c r="FX349" s="6"/>
      <c r="FY349" s="4"/>
      <c r="FZ349" s="6"/>
      <c r="GA349" s="5"/>
      <c r="GB349" s="5"/>
      <c r="GC349" s="4"/>
      <c r="GD349" s="6"/>
      <c r="GE349" s="4"/>
      <c r="GF349" s="6"/>
      <c r="GG349" s="5"/>
      <c r="GH349" s="5"/>
      <c r="GI349" s="4"/>
      <c r="GJ349" s="6"/>
      <c r="GK349" s="4"/>
      <c r="GL349" s="6"/>
      <c r="GM349" s="5"/>
      <c r="GN349" s="5"/>
      <c r="GO349" s="4"/>
      <c r="GP349" s="6"/>
      <c r="GQ349" s="4"/>
      <c r="GR349" s="6"/>
      <c r="GS349" s="5"/>
      <c r="GT349" s="5"/>
      <c r="GU349" s="4"/>
      <c r="GV349" s="6"/>
      <c r="GW349" s="4"/>
      <c r="GX349" s="6"/>
      <c r="GY349" s="5"/>
      <c r="GZ349" s="5"/>
      <c r="HA349" s="4"/>
      <c r="HB349" s="6"/>
      <c r="HC349" s="4"/>
      <c r="HD349" s="6"/>
      <c r="HE349" s="5"/>
      <c r="HF349" s="5"/>
      <c r="HG349" s="4"/>
      <c r="HH349" s="6"/>
      <c r="HI349" s="4"/>
      <c r="HJ349" s="6"/>
      <c r="HK349" s="5"/>
      <c r="HL349" s="5"/>
      <c r="HM349" s="4"/>
      <c r="HN349" s="6"/>
      <c r="HO349" s="4"/>
      <c r="HP349" s="6"/>
      <c r="HQ349" s="5"/>
      <c r="HR349" s="5"/>
      <c r="HS349" s="4"/>
      <c r="HT349" s="6"/>
      <c r="HU349" s="4"/>
      <c r="HV349" s="6"/>
      <c r="HW349" s="5"/>
      <c r="HX349" s="5"/>
      <c r="HY349" s="4"/>
      <c r="HZ349" s="6"/>
      <c r="IA349" s="4"/>
      <c r="IB349" s="6"/>
      <c r="IC349" s="5"/>
      <c r="ID349" s="5"/>
      <c r="IE349" s="4"/>
      <c r="IF349" s="6"/>
      <c r="IG349" s="4"/>
      <c r="IH349" s="6"/>
      <c r="II349" s="5"/>
      <c r="IJ349" s="5"/>
      <c r="IK349" s="4"/>
      <c r="IL349" s="6"/>
      <c r="IM349" s="4"/>
      <c r="IN349" s="6"/>
      <c r="IO349" s="5"/>
      <c r="IP349" s="5"/>
      <c r="IQ349" s="4"/>
      <c r="IR349" s="6"/>
      <c r="IS349" s="4"/>
      <c r="IT349" s="6"/>
      <c r="IU349" s="5"/>
      <c r="IV349" s="5"/>
      <c r="IW349" s="4"/>
      <c r="IX349" s="6"/>
      <c r="IY349" s="4"/>
      <c r="IZ349" s="6"/>
      <c r="JA349" s="5"/>
      <c r="JB349" s="5"/>
      <c r="JC349" s="4"/>
      <c r="JD349" s="6"/>
      <c r="JE349" s="4"/>
      <c r="JF349" s="6"/>
      <c r="JG349" s="5"/>
      <c r="JH349" s="5"/>
      <c r="JI349" s="4"/>
      <c r="JJ349" s="6"/>
      <c r="JK349" s="4"/>
      <c r="JL349" s="6"/>
      <c r="JM349" s="5"/>
      <c r="JN349" s="5"/>
      <c r="JO349" s="4"/>
      <c r="JP349" s="6"/>
      <c r="JQ349" s="4"/>
      <c r="JR349" s="6"/>
      <c r="JS349" s="5"/>
      <c r="JT349" s="5"/>
      <c r="JU349" s="4"/>
      <c r="JV349" s="6"/>
      <c r="JW349" s="4"/>
      <c r="JX349" s="6"/>
      <c r="JY349" s="5"/>
      <c r="JZ349" s="5"/>
      <c r="KA349" s="4"/>
      <c r="KB349" s="6"/>
      <c r="KC349" s="4"/>
      <c r="KD349" s="6"/>
      <c r="KE349" s="5"/>
      <c r="KF349" s="5"/>
      <c r="KG349" s="4"/>
      <c r="KH349" s="6"/>
      <c r="KI349" s="4"/>
      <c r="KJ349" s="6"/>
      <c r="KK349" s="5"/>
      <c r="KL349" s="5"/>
    </row>
    <row r="350">
      <c r="A350" s="3" t="s">
        <v>85</v>
      </c>
      <c r="B350" s="3" t="s">
        <v>680</v>
      </c>
      <c r="C350" s="3" t="s">
        <v>87</v>
      </c>
      <c r="D350" s="3" t="s">
        <v>396</v>
      </c>
      <c r="E350" s="3" t="s">
        <v>683</v>
      </c>
      <c r="F350" s="3" t="s">
        <v>683</v>
      </c>
      <c r="G350" s="3" t="s">
        <v>683</v>
      </c>
      <c r="H350" s="3" t="s">
        <v>98</v>
      </c>
      <c r="I350" s="4"/>
      <c r="J350" s="4">
        <f>=ROUNDDOWN({0},0)</f>
      </c>
      <c r="K350" s="4"/>
      <c r="L350" s="5">
        <v>0.6667</v>
      </c>
      <c r="M350" s="4"/>
      <c r="N350" s="4">
        <f>=ROUNDDOWN({0},0)</f>
      </c>
      <c r="O350" s="4"/>
      <c r="P350" s="5"/>
      <c r="Q350" s="4">
        <v>36</v>
      </c>
      <c r="R350" s="6">
        <v>2513.05</v>
      </c>
      <c r="S350" s="4"/>
      <c r="T350" s="6"/>
      <c r="U350" s="5"/>
      <c r="V350" s="5"/>
      <c r="W350" s="4">
        <v>7</v>
      </c>
      <c r="X350" s="6">
        <v>600.95</v>
      </c>
      <c r="Y350" s="4"/>
      <c r="Z350" s="6"/>
      <c r="AA350" s="5"/>
      <c r="AB350" s="5"/>
      <c r="AC350" s="4">
        <v>1</v>
      </c>
      <c r="AD350" s="6">
        <v>83.99</v>
      </c>
      <c r="AE350" s="4"/>
      <c r="AF350" s="6"/>
      <c r="AG350" s="5"/>
      <c r="AH350" s="5"/>
      <c r="AI350" s="4"/>
      <c r="AJ350" s="6"/>
      <c r="AK350" s="4"/>
      <c r="AL350" s="6"/>
      <c r="AM350" s="5"/>
      <c r="AN350" s="5"/>
      <c r="AO350" s="4">
        <v>4</v>
      </c>
      <c r="AP350" s="6">
        <v>317.6</v>
      </c>
      <c r="AQ350" s="4"/>
      <c r="AR350" s="6"/>
      <c r="AS350" s="5"/>
      <c r="AT350" s="5"/>
      <c r="AU350" s="4">
        <v>1</v>
      </c>
      <c r="AV350" s="6">
        <v>88.19</v>
      </c>
      <c r="AW350" s="4"/>
      <c r="AX350" s="6"/>
      <c r="AY350" s="5"/>
      <c r="AZ350" s="5"/>
      <c r="BA350" s="4">
        <v>8</v>
      </c>
      <c r="BB350" s="6">
        <v>274.32</v>
      </c>
      <c r="BC350" s="4"/>
      <c r="BD350" s="6"/>
      <c r="BE350" s="5"/>
      <c r="BF350" s="5"/>
      <c r="BG350" s="4"/>
      <c r="BH350" s="6"/>
      <c r="BI350" s="4"/>
      <c r="BJ350" s="6"/>
      <c r="BK350" s="5"/>
      <c r="BL350" s="5"/>
      <c r="BM350" s="4">
        <v>5</v>
      </c>
      <c r="BN350" s="6">
        <v>402.24</v>
      </c>
      <c r="BO350" s="4"/>
      <c r="BP350" s="6"/>
      <c r="BQ350" s="5"/>
      <c r="BR350" s="5"/>
      <c r="BS350" s="4">
        <v>2</v>
      </c>
      <c r="BT350" s="6">
        <v>120.74</v>
      </c>
      <c r="BU350" s="4"/>
      <c r="BV350" s="6"/>
      <c r="BW350" s="5"/>
      <c r="BX350" s="5"/>
      <c r="BY350" s="4"/>
      <c r="BZ350" s="6"/>
      <c r="CA350" s="4"/>
      <c r="CB350" s="6"/>
      <c r="CC350" s="5"/>
      <c r="CD350" s="5"/>
      <c r="CE350" s="4">
        <v>7</v>
      </c>
      <c r="CF350" s="6">
        <v>549.94</v>
      </c>
      <c r="CG350" s="4"/>
      <c r="CH350" s="6"/>
      <c r="CI350" s="5"/>
      <c r="CJ350" s="5"/>
      <c r="CK350" s="4"/>
      <c r="CL350" s="6"/>
      <c r="CM350" s="4"/>
      <c r="CN350" s="6"/>
      <c r="CO350" s="5"/>
      <c r="CP350" s="5"/>
      <c r="CQ350" s="4"/>
      <c r="CR350" s="6"/>
      <c r="CS350" s="4"/>
      <c r="CT350" s="6"/>
      <c r="CU350" s="5"/>
      <c r="CV350" s="5"/>
      <c r="CW350" s="4"/>
      <c r="CX350" s="6"/>
      <c r="CY350" s="4"/>
      <c r="CZ350" s="6"/>
      <c r="DA350" s="5"/>
      <c r="DB350" s="5"/>
      <c r="DC350" s="4"/>
      <c r="DD350" s="6"/>
      <c r="DE350" s="4"/>
      <c r="DF350" s="6"/>
      <c r="DG350" s="5"/>
      <c r="DH350" s="5"/>
      <c r="DI350" s="4"/>
      <c r="DJ350" s="6"/>
      <c r="DK350" s="4"/>
      <c r="DL350" s="6"/>
      <c r="DM350" s="5"/>
      <c r="DN350" s="5"/>
      <c r="DO350" s="4">
        <v>1</v>
      </c>
      <c r="DP350" s="6">
        <v>75.08</v>
      </c>
      <c r="DQ350" s="4"/>
      <c r="DR350" s="6"/>
      <c r="DS350" s="5"/>
      <c r="DT350" s="5"/>
      <c r="DU350" s="4"/>
      <c r="DV350" s="6"/>
      <c r="DW350" s="4"/>
      <c r="DX350" s="6"/>
      <c r="DY350" s="5"/>
      <c r="DZ350" s="5"/>
      <c r="EA350" s="4"/>
      <c r="EB350" s="6"/>
      <c r="EC350" s="4"/>
      <c r="ED350" s="6"/>
      <c r="EE350" s="5"/>
      <c r="EF350" s="5"/>
      <c r="EG350" s="4"/>
      <c r="EH350" s="6"/>
      <c r="EI350" s="4"/>
      <c r="EJ350" s="6"/>
      <c r="EK350" s="5"/>
      <c r="EL350" s="5"/>
      <c r="EM350" s="4"/>
      <c r="EN350" s="6"/>
      <c r="EO350" s="4"/>
      <c r="EP350" s="6"/>
      <c r="EQ350" s="5"/>
      <c r="ER350" s="5"/>
      <c r="ES350" s="4"/>
      <c r="ET350" s="6"/>
      <c r="EU350" s="4"/>
      <c r="EV350" s="6"/>
      <c r="EW350" s="5"/>
      <c r="EX350" s="5"/>
      <c r="EY350" s="4"/>
      <c r="EZ350" s="6"/>
      <c r="FA350" s="4"/>
      <c r="FB350" s="6"/>
      <c r="FC350" s="5"/>
      <c r="FD350" s="5"/>
      <c r="FE350" s="4"/>
      <c r="FF350" s="6"/>
      <c r="FG350" s="4"/>
      <c r="FH350" s="6"/>
      <c r="FI350" s="5"/>
      <c r="FJ350" s="5"/>
      <c r="FK350" s="4"/>
      <c r="FL350" s="6"/>
      <c r="FM350" s="4"/>
      <c r="FN350" s="6"/>
      <c r="FO350" s="5"/>
      <c r="FP350" s="5"/>
      <c r="FQ350" s="4"/>
      <c r="FR350" s="6"/>
      <c r="FS350" s="4"/>
      <c r="FT350" s="6"/>
      <c r="FU350" s="5"/>
      <c r="FV350" s="5"/>
      <c r="FW350" s="4"/>
      <c r="FX350" s="6"/>
      <c r="FY350" s="4"/>
      <c r="FZ350" s="6"/>
      <c r="GA350" s="5"/>
      <c r="GB350" s="5"/>
      <c r="GC350" s="4"/>
      <c r="GD350" s="6"/>
      <c r="GE350" s="4"/>
      <c r="GF350" s="6"/>
      <c r="GG350" s="5"/>
      <c r="GH350" s="5"/>
      <c r="GI350" s="4"/>
      <c r="GJ350" s="6"/>
      <c r="GK350" s="4"/>
      <c r="GL350" s="6"/>
      <c r="GM350" s="5"/>
      <c r="GN350" s="5"/>
      <c r="GO350" s="4"/>
      <c r="GP350" s="6"/>
      <c r="GQ350" s="4"/>
      <c r="GR350" s="6"/>
      <c r="GS350" s="5"/>
      <c r="GT350" s="5"/>
      <c r="GU350" s="4"/>
      <c r="GV350" s="6"/>
      <c r="GW350" s="4"/>
      <c r="GX350" s="6"/>
      <c r="GY350" s="5"/>
      <c r="GZ350" s="5"/>
      <c r="HA350" s="4"/>
      <c r="HB350" s="6"/>
      <c r="HC350" s="4"/>
      <c r="HD350" s="6"/>
      <c r="HE350" s="5"/>
      <c r="HF350" s="5"/>
      <c r="HG350" s="4"/>
      <c r="HH350" s="6"/>
      <c r="HI350" s="4"/>
      <c r="HJ350" s="6"/>
      <c r="HK350" s="5"/>
      <c r="HL350" s="5"/>
      <c r="HM350" s="4"/>
      <c r="HN350" s="6"/>
      <c r="HO350" s="4"/>
      <c r="HP350" s="6"/>
      <c r="HQ350" s="5"/>
      <c r="HR350" s="5"/>
      <c r="HS350" s="4"/>
      <c r="HT350" s="6"/>
      <c r="HU350" s="4"/>
      <c r="HV350" s="6"/>
      <c r="HW350" s="5"/>
      <c r="HX350" s="5"/>
      <c r="HY350" s="4"/>
      <c r="HZ350" s="6"/>
      <c r="IA350" s="4"/>
      <c r="IB350" s="6"/>
      <c r="IC350" s="5"/>
      <c r="ID350" s="5"/>
      <c r="IE350" s="4"/>
      <c r="IF350" s="6"/>
      <c r="IG350" s="4"/>
      <c r="IH350" s="6"/>
      <c r="II350" s="5"/>
      <c r="IJ350" s="5"/>
      <c r="IK350" s="4"/>
      <c r="IL350" s="6"/>
      <c r="IM350" s="4"/>
      <c r="IN350" s="6"/>
      <c r="IO350" s="5"/>
      <c r="IP350" s="5"/>
      <c r="IQ350" s="4"/>
      <c r="IR350" s="6"/>
      <c r="IS350" s="4"/>
      <c r="IT350" s="6"/>
      <c r="IU350" s="5"/>
      <c r="IV350" s="5"/>
      <c r="IW350" s="4"/>
      <c r="IX350" s="6"/>
      <c r="IY350" s="4"/>
      <c r="IZ350" s="6"/>
      <c r="JA350" s="5"/>
      <c r="JB350" s="5"/>
      <c r="JC350" s="4"/>
      <c r="JD350" s="6"/>
      <c r="JE350" s="4"/>
      <c r="JF350" s="6"/>
      <c r="JG350" s="5"/>
      <c r="JH350" s="5"/>
      <c r="JI350" s="4"/>
      <c r="JJ350" s="6"/>
      <c r="JK350" s="4"/>
      <c r="JL350" s="6"/>
      <c r="JM350" s="5"/>
      <c r="JN350" s="5"/>
      <c r="JO350" s="4"/>
      <c r="JP350" s="6"/>
      <c r="JQ350" s="4"/>
      <c r="JR350" s="6"/>
      <c r="JS350" s="5"/>
      <c r="JT350" s="5"/>
      <c r="JU350" s="4"/>
      <c r="JV350" s="6"/>
      <c r="JW350" s="4"/>
      <c r="JX350" s="6"/>
      <c r="JY350" s="5"/>
      <c r="JZ350" s="5"/>
      <c r="KA350" s="4"/>
      <c r="KB350" s="6"/>
      <c r="KC350" s="4"/>
      <c r="KD350" s="6"/>
      <c r="KE350" s="5"/>
      <c r="KF350" s="5"/>
      <c r="KG350" s="4"/>
      <c r="KH350" s="6"/>
      <c r="KI350" s="4"/>
      <c r="KJ350" s="6"/>
      <c r="KK350" s="5"/>
      <c r="KL350" s="5"/>
    </row>
    <row r="351">
      <c r="A351" s="3" t="s">
        <v>85</v>
      </c>
      <c r="B351" s="3" t="s">
        <v>680</v>
      </c>
      <c r="C351" s="3" t="s">
        <v>87</v>
      </c>
      <c r="D351" s="3" t="s">
        <v>396</v>
      </c>
      <c r="E351" s="3" t="s">
        <v>684</v>
      </c>
      <c r="F351" s="3" t="s">
        <v>684</v>
      </c>
      <c r="G351" s="3" t="s">
        <v>684</v>
      </c>
      <c r="H351" s="3" t="s">
        <v>165</v>
      </c>
      <c r="I351" s="4"/>
      <c r="J351" s="4">
        <f>=ROUNDDOWN({0},0)</f>
      </c>
      <c r="K351" s="4"/>
      <c r="L351" s="5">
        <v>1</v>
      </c>
      <c r="M351" s="4"/>
      <c r="N351" s="4">
        <f>=ROUNDDOWN({0},0)</f>
      </c>
      <c r="O351" s="4"/>
      <c r="P351" s="5"/>
      <c r="Q351" s="4">
        <v>39</v>
      </c>
      <c r="R351" s="6">
        <v>2303.98</v>
      </c>
      <c r="S351" s="4"/>
      <c r="T351" s="6"/>
      <c r="U351" s="5"/>
      <c r="V351" s="5"/>
      <c r="W351" s="4">
        <v>2</v>
      </c>
      <c r="X351" s="6">
        <v>183.32</v>
      </c>
      <c r="Y351" s="4"/>
      <c r="Z351" s="6"/>
      <c r="AA351" s="5"/>
      <c r="AB351" s="5"/>
      <c r="AC351" s="4">
        <v>8</v>
      </c>
      <c r="AD351" s="6">
        <v>582.65</v>
      </c>
      <c r="AE351" s="4"/>
      <c r="AF351" s="6"/>
      <c r="AG351" s="5"/>
      <c r="AH351" s="5"/>
      <c r="AI351" s="4">
        <v>4</v>
      </c>
      <c r="AJ351" s="6">
        <v>273.38</v>
      </c>
      <c r="AK351" s="4"/>
      <c r="AL351" s="6"/>
      <c r="AM351" s="5"/>
      <c r="AN351" s="5"/>
      <c r="AO351" s="4">
        <v>2</v>
      </c>
      <c r="AP351" s="6">
        <v>179.03</v>
      </c>
      <c r="AQ351" s="4"/>
      <c r="AR351" s="6"/>
      <c r="AS351" s="5"/>
      <c r="AT351" s="5"/>
      <c r="AU351" s="4"/>
      <c r="AV351" s="6"/>
      <c r="AW351" s="4"/>
      <c r="AX351" s="6"/>
      <c r="AY351" s="5"/>
      <c r="AZ351" s="5"/>
      <c r="BA351" s="4">
        <v>15</v>
      </c>
      <c r="BB351" s="6">
        <v>540.8</v>
      </c>
      <c r="BC351" s="4"/>
      <c r="BD351" s="6"/>
      <c r="BE351" s="5"/>
      <c r="BF351" s="5"/>
      <c r="BG351" s="4">
        <v>1</v>
      </c>
      <c r="BH351" s="6">
        <v>97.75</v>
      </c>
      <c r="BI351" s="4"/>
      <c r="BJ351" s="6"/>
      <c r="BK351" s="5"/>
      <c r="BL351" s="5"/>
      <c r="BM351" s="4">
        <v>1</v>
      </c>
      <c r="BN351" s="6">
        <v>77.17</v>
      </c>
      <c r="BO351" s="4"/>
      <c r="BP351" s="6"/>
      <c r="BQ351" s="5"/>
      <c r="BR351" s="5"/>
      <c r="BS351" s="4"/>
      <c r="BT351" s="6"/>
      <c r="BU351" s="4"/>
      <c r="BV351" s="6"/>
      <c r="BW351" s="5"/>
      <c r="BX351" s="5"/>
      <c r="BY351" s="4"/>
      <c r="BZ351" s="6"/>
      <c r="CA351" s="4"/>
      <c r="CB351" s="6"/>
      <c r="CC351" s="5"/>
      <c r="CD351" s="5"/>
      <c r="CE351" s="4">
        <v>1</v>
      </c>
      <c r="CF351" s="6">
        <v>79.38</v>
      </c>
      <c r="CG351" s="4"/>
      <c r="CH351" s="6"/>
      <c r="CI351" s="5"/>
      <c r="CJ351" s="5"/>
      <c r="CK351" s="4"/>
      <c r="CL351" s="6"/>
      <c r="CM351" s="4"/>
      <c r="CN351" s="6"/>
      <c r="CO351" s="5"/>
      <c r="CP351" s="5"/>
      <c r="CQ351" s="4"/>
      <c r="CR351" s="6"/>
      <c r="CS351" s="4"/>
      <c r="CT351" s="6"/>
      <c r="CU351" s="5"/>
      <c r="CV351" s="5"/>
      <c r="CW351" s="4">
        <v>1</v>
      </c>
      <c r="CX351" s="6">
        <v>73.5</v>
      </c>
      <c r="CY351" s="4"/>
      <c r="CZ351" s="6"/>
      <c r="DA351" s="5"/>
      <c r="DB351" s="5"/>
      <c r="DC351" s="4">
        <v>3</v>
      </c>
      <c r="DD351" s="6">
        <v>123.29</v>
      </c>
      <c r="DE351" s="4"/>
      <c r="DF351" s="6"/>
      <c r="DG351" s="5"/>
      <c r="DH351" s="5"/>
      <c r="DI351" s="4"/>
      <c r="DJ351" s="6"/>
      <c r="DK351" s="4"/>
      <c r="DL351" s="6"/>
      <c r="DM351" s="5"/>
      <c r="DN351" s="5"/>
      <c r="DO351" s="4">
        <v>1</v>
      </c>
      <c r="DP351" s="6">
        <v>93.71</v>
      </c>
      <c r="DQ351" s="4"/>
      <c r="DR351" s="6"/>
      <c r="DS351" s="5"/>
      <c r="DT351" s="5"/>
      <c r="DU351" s="4"/>
      <c r="DV351" s="6"/>
      <c r="DW351" s="4"/>
      <c r="DX351" s="6"/>
      <c r="DY351" s="5"/>
      <c r="DZ351" s="5"/>
      <c r="EA351" s="4"/>
      <c r="EB351" s="6"/>
      <c r="EC351" s="4"/>
      <c r="ED351" s="6"/>
      <c r="EE351" s="5"/>
      <c r="EF351" s="5"/>
      <c r="EG351" s="4"/>
      <c r="EH351" s="6"/>
      <c r="EI351" s="4"/>
      <c r="EJ351" s="6"/>
      <c r="EK351" s="5"/>
      <c r="EL351" s="5"/>
      <c r="EM351" s="4"/>
      <c r="EN351" s="6"/>
      <c r="EO351" s="4"/>
      <c r="EP351" s="6"/>
      <c r="EQ351" s="5"/>
      <c r="ER351" s="5"/>
      <c r="ES351" s="4"/>
      <c r="ET351" s="6"/>
      <c r="EU351" s="4"/>
      <c r="EV351" s="6"/>
      <c r="EW351" s="5"/>
      <c r="EX351" s="5"/>
      <c r="EY351" s="4"/>
      <c r="EZ351" s="6"/>
      <c r="FA351" s="4"/>
      <c r="FB351" s="6"/>
      <c r="FC351" s="5"/>
      <c r="FD351" s="5"/>
      <c r="FE351" s="4"/>
      <c r="FF351" s="6"/>
      <c r="FG351" s="4"/>
      <c r="FH351" s="6"/>
      <c r="FI351" s="5"/>
      <c r="FJ351" s="5"/>
      <c r="FK351" s="4"/>
      <c r="FL351" s="6"/>
      <c r="FM351" s="4"/>
      <c r="FN351" s="6"/>
      <c r="FO351" s="5"/>
      <c r="FP351" s="5"/>
      <c r="FQ351" s="4"/>
      <c r="FR351" s="6"/>
      <c r="FS351" s="4"/>
      <c r="FT351" s="6"/>
      <c r="FU351" s="5"/>
      <c r="FV351" s="5"/>
      <c r="FW351" s="4"/>
      <c r="FX351" s="6"/>
      <c r="FY351" s="4"/>
      <c r="FZ351" s="6"/>
      <c r="GA351" s="5"/>
      <c r="GB351" s="5"/>
      <c r="GC351" s="4"/>
      <c r="GD351" s="6"/>
      <c r="GE351" s="4"/>
      <c r="GF351" s="6"/>
      <c r="GG351" s="5"/>
      <c r="GH351" s="5"/>
      <c r="GI351" s="4"/>
      <c r="GJ351" s="6"/>
      <c r="GK351" s="4"/>
      <c r="GL351" s="6"/>
      <c r="GM351" s="5"/>
      <c r="GN351" s="5"/>
      <c r="GO351" s="4"/>
      <c r="GP351" s="6"/>
      <c r="GQ351" s="4"/>
      <c r="GR351" s="6"/>
      <c r="GS351" s="5"/>
      <c r="GT351" s="5"/>
      <c r="GU351" s="4"/>
      <c r="GV351" s="6"/>
      <c r="GW351" s="4"/>
      <c r="GX351" s="6"/>
      <c r="GY351" s="5"/>
      <c r="GZ351" s="5"/>
      <c r="HA351" s="4"/>
      <c r="HB351" s="6"/>
      <c r="HC351" s="4"/>
      <c r="HD351" s="6"/>
      <c r="HE351" s="5"/>
      <c r="HF351" s="5"/>
      <c r="HG351" s="4"/>
      <c r="HH351" s="6"/>
      <c r="HI351" s="4"/>
      <c r="HJ351" s="6"/>
      <c r="HK351" s="5"/>
      <c r="HL351" s="5"/>
      <c r="HM351" s="4"/>
      <c r="HN351" s="6"/>
      <c r="HO351" s="4"/>
      <c r="HP351" s="6"/>
      <c r="HQ351" s="5"/>
      <c r="HR351" s="5"/>
      <c r="HS351" s="4"/>
      <c r="HT351" s="6"/>
      <c r="HU351" s="4"/>
      <c r="HV351" s="6"/>
      <c r="HW351" s="5"/>
      <c r="HX351" s="5"/>
      <c r="HY351" s="4"/>
      <c r="HZ351" s="6"/>
      <c r="IA351" s="4"/>
      <c r="IB351" s="6"/>
      <c r="IC351" s="5"/>
      <c r="ID351" s="5"/>
      <c r="IE351" s="4"/>
      <c r="IF351" s="6"/>
      <c r="IG351" s="4"/>
      <c r="IH351" s="6"/>
      <c r="II351" s="5"/>
      <c r="IJ351" s="5"/>
      <c r="IK351" s="4"/>
      <c r="IL351" s="6"/>
      <c r="IM351" s="4"/>
      <c r="IN351" s="6"/>
      <c r="IO351" s="5"/>
      <c r="IP351" s="5"/>
      <c r="IQ351" s="4"/>
      <c r="IR351" s="6"/>
      <c r="IS351" s="4"/>
      <c r="IT351" s="6"/>
      <c r="IU351" s="5"/>
      <c r="IV351" s="5"/>
      <c r="IW351" s="4"/>
      <c r="IX351" s="6"/>
      <c r="IY351" s="4"/>
      <c r="IZ351" s="6"/>
      <c r="JA351" s="5"/>
      <c r="JB351" s="5"/>
      <c r="JC351" s="4"/>
      <c r="JD351" s="6"/>
      <c r="JE351" s="4"/>
      <c r="JF351" s="6"/>
      <c r="JG351" s="5"/>
      <c r="JH351" s="5"/>
      <c r="JI351" s="4"/>
      <c r="JJ351" s="6"/>
      <c r="JK351" s="4"/>
      <c r="JL351" s="6"/>
      <c r="JM351" s="5"/>
      <c r="JN351" s="5"/>
      <c r="JO351" s="4"/>
      <c r="JP351" s="6"/>
      <c r="JQ351" s="4"/>
      <c r="JR351" s="6"/>
      <c r="JS351" s="5"/>
      <c r="JT351" s="5"/>
      <c r="JU351" s="4"/>
      <c r="JV351" s="6"/>
      <c r="JW351" s="4"/>
      <c r="JX351" s="6"/>
      <c r="JY351" s="5"/>
      <c r="JZ351" s="5"/>
      <c r="KA351" s="4"/>
      <c r="KB351" s="6"/>
      <c r="KC351" s="4"/>
      <c r="KD351" s="6"/>
      <c r="KE351" s="5"/>
      <c r="KF351" s="5"/>
      <c r="KG351" s="4"/>
      <c r="KH351" s="6"/>
      <c r="KI351" s="4"/>
      <c r="KJ351" s="6"/>
      <c r="KK351" s="5"/>
      <c r="KL351" s="5"/>
    </row>
    <row r="352">
      <c r="A352" s="3" t="s">
        <v>85</v>
      </c>
      <c r="B352" s="3" t="s">
        <v>680</v>
      </c>
      <c r="C352" s="3" t="s">
        <v>87</v>
      </c>
      <c r="D352" s="3" t="s">
        <v>396</v>
      </c>
      <c r="E352" s="3" t="s">
        <v>685</v>
      </c>
      <c r="F352" s="3" t="s">
        <v>685</v>
      </c>
      <c r="G352" s="3" t="s">
        <v>685</v>
      </c>
      <c r="H352" s="3" t="s">
        <v>165</v>
      </c>
      <c r="I352" s="4"/>
      <c r="J352" s="4">
        <f>=ROUNDDOWN({0},0)</f>
      </c>
      <c r="K352" s="4"/>
      <c r="L352" s="5">
        <v>1</v>
      </c>
      <c r="M352" s="4"/>
      <c r="N352" s="4">
        <f>=ROUNDDOWN({0},0)</f>
      </c>
      <c r="O352" s="4"/>
      <c r="P352" s="5"/>
      <c r="Q352" s="4">
        <v>27</v>
      </c>
      <c r="R352" s="6">
        <v>1766.07</v>
      </c>
      <c r="S352" s="4"/>
      <c r="T352" s="6"/>
      <c r="U352" s="5"/>
      <c r="V352" s="5"/>
      <c r="W352" s="4">
        <v>4</v>
      </c>
      <c r="X352" s="6">
        <v>235.02</v>
      </c>
      <c r="Y352" s="4"/>
      <c r="Z352" s="6"/>
      <c r="AA352" s="5"/>
      <c r="AB352" s="5"/>
      <c r="AC352" s="4"/>
      <c r="AD352" s="6"/>
      <c r="AE352" s="4"/>
      <c r="AF352" s="6"/>
      <c r="AG352" s="5"/>
      <c r="AH352" s="5"/>
      <c r="AI352" s="4">
        <v>2</v>
      </c>
      <c r="AJ352" s="6">
        <v>115.94</v>
      </c>
      <c r="AK352" s="4"/>
      <c r="AL352" s="6"/>
      <c r="AM352" s="5"/>
      <c r="AN352" s="5"/>
      <c r="AO352" s="4">
        <v>7</v>
      </c>
      <c r="AP352" s="6">
        <v>496</v>
      </c>
      <c r="AQ352" s="4"/>
      <c r="AR352" s="6"/>
      <c r="AS352" s="5"/>
      <c r="AT352" s="5"/>
      <c r="AU352" s="4">
        <v>1</v>
      </c>
      <c r="AV352" s="6">
        <v>73.06</v>
      </c>
      <c r="AW352" s="4"/>
      <c r="AX352" s="6"/>
      <c r="AY352" s="5"/>
      <c r="AZ352" s="5"/>
      <c r="BA352" s="4"/>
      <c r="BB352" s="6"/>
      <c r="BC352" s="4"/>
      <c r="BD352" s="6"/>
      <c r="BE352" s="5"/>
      <c r="BF352" s="5"/>
      <c r="BG352" s="4">
        <v>4</v>
      </c>
      <c r="BH352" s="6">
        <v>272.61</v>
      </c>
      <c r="BI352" s="4"/>
      <c r="BJ352" s="6"/>
      <c r="BK352" s="5"/>
      <c r="BL352" s="5"/>
      <c r="BM352" s="4">
        <v>8</v>
      </c>
      <c r="BN352" s="6">
        <v>507.75</v>
      </c>
      <c r="BO352" s="4"/>
      <c r="BP352" s="6"/>
      <c r="BQ352" s="5"/>
      <c r="BR352" s="5"/>
      <c r="BS352" s="4">
        <v>1</v>
      </c>
      <c r="BT352" s="6">
        <v>65.69</v>
      </c>
      <c r="BU352" s="4"/>
      <c r="BV352" s="6"/>
      <c r="BW352" s="5"/>
      <c r="BX352" s="5"/>
      <c r="BY352" s="4"/>
      <c r="BZ352" s="6"/>
      <c r="CA352" s="4"/>
      <c r="CB352" s="6"/>
      <c r="CC352" s="5"/>
      <c r="CD352" s="5"/>
      <c r="CE352" s="4"/>
      <c r="CF352" s="6"/>
      <c r="CG352" s="4"/>
      <c r="CH352" s="6"/>
      <c r="CI352" s="5"/>
      <c r="CJ352" s="5"/>
      <c r="CK352" s="4"/>
      <c r="CL352" s="6"/>
      <c r="CM352" s="4"/>
      <c r="CN352" s="6"/>
      <c r="CO352" s="5"/>
      <c r="CP352" s="5"/>
      <c r="CQ352" s="4"/>
      <c r="CR352" s="6"/>
      <c r="CS352" s="4"/>
      <c r="CT352" s="6"/>
      <c r="CU352" s="5"/>
      <c r="CV352" s="5"/>
      <c r="CW352" s="4"/>
      <c r="CX352" s="6"/>
      <c r="CY352" s="4"/>
      <c r="CZ352" s="6"/>
      <c r="DA352" s="5"/>
      <c r="DB352" s="5"/>
      <c r="DC352" s="4"/>
      <c r="DD352" s="6"/>
      <c r="DE352" s="4"/>
      <c r="DF352" s="6"/>
      <c r="DG352" s="5"/>
      <c r="DH352" s="5"/>
      <c r="DI352" s="4"/>
      <c r="DJ352" s="6"/>
      <c r="DK352" s="4"/>
      <c r="DL352" s="6"/>
      <c r="DM352" s="5"/>
      <c r="DN352" s="5"/>
      <c r="DO352" s="4"/>
      <c r="DP352" s="6"/>
      <c r="DQ352" s="4"/>
      <c r="DR352" s="6"/>
      <c r="DS352" s="5"/>
      <c r="DT352" s="5"/>
      <c r="DU352" s="4"/>
      <c r="DV352" s="6"/>
      <c r="DW352" s="4"/>
      <c r="DX352" s="6"/>
      <c r="DY352" s="5"/>
      <c r="DZ352" s="5"/>
      <c r="EA352" s="4"/>
      <c r="EB352" s="6"/>
      <c r="EC352" s="4"/>
      <c r="ED352" s="6"/>
      <c r="EE352" s="5"/>
      <c r="EF352" s="5"/>
      <c r="EG352" s="4"/>
      <c r="EH352" s="6"/>
      <c r="EI352" s="4"/>
      <c r="EJ352" s="6"/>
      <c r="EK352" s="5"/>
      <c r="EL352" s="5"/>
      <c r="EM352" s="4"/>
      <c r="EN352" s="6"/>
      <c r="EO352" s="4"/>
      <c r="EP352" s="6"/>
      <c r="EQ352" s="5"/>
      <c r="ER352" s="5"/>
      <c r="ES352" s="4"/>
      <c r="ET352" s="6"/>
      <c r="EU352" s="4"/>
      <c r="EV352" s="6"/>
      <c r="EW352" s="5"/>
      <c r="EX352" s="5"/>
      <c r="EY352" s="4"/>
      <c r="EZ352" s="6"/>
      <c r="FA352" s="4"/>
      <c r="FB352" s="6"/>
      <c r="FC352" s="5"/>
      <c r="FD352" s="5"/>
      <c r="FE352" s="4"/>
      <c r="FF352" s="6"/>
      <c r="FG352" s="4"/>
      <c r="FH352" s="6"/>
      <c r="FI352" s="5"/>
      <c r="FJ352" s="5"/>
      <c r="FK352" s="4"/>
      <c r="FL352" s="6"/>
      <c r="FM352" s="4"/>
      <c r="FN352" s="6"/>
      <c r="FO352" s="5"/>
      <c r="FP352" s="5"/>
      <c r="FQ352" s="4"/>
      <c r="FR352" s="6"/>
      <c r="FS352" s="4"/>
      <c r="FT352" s="6"/>
      <c r="FU352" s="5"/>
      <c r="FV352" s="5"/>
      <c r="FW352" s="4"/>
      <c r="FX352" s="6"/>
      <c r="FY352" s="4"/>
      <c r="FZ352" s="6"/>
      <c r="GA352" s="5"/>
      <c r="GB352" s="5"/>
      <c r="GC352" s="4"/>
      <c r="GD352" s="6"/>
      <c r="GE352" s="4"/>
      <c r="GF352" s="6"/>
      <c r="GG352" s="5"/>
      <c r="GH352" s="5"/>
      <c r="GI352" s="4"/>
      <c r="GJ352" s="6"/>
      <c r="GK352" s="4"/>
      <c r="GL352" s="6"/>
      <c r="GM352" s="5"/>
      <c r="GN352" s="5"/>
      <c r="GO352" s="4"/>
      <c r="GP352" s="6"/>
      <c r="GQ352" s="4"/>
      <c r="GR352" s="6"/>
      <c r="GS352" s="5"/>
      <c r="GT352" s="5"/>
      <c r="GU352" s="4"/>
      <c r="GV352" s="6"/>
      <c r="GW352" s="4"/>
      <c r="GX352" s="6"/>
      <c r="GY352" s="5"/>
      <c r="GZ352" s="5"/>
      <c r="HA352" s="4"/>
      <c r="HB352" s="6"/>
      <c r="HC352" s="4"/>
      <c r="HD352" s="6"/>
      <c r="HE352" s="5"/>
      <c r="HF352" s="5"/>
      <c r="HG352" s="4"/>
      <c r="HH352" s="6"/>
      <c r="HI352" s="4"/>
      <c r="HJ352" s="6"/>
      <c r="HK352" s="5"/>
      <c r="HL352" s="5"/>
      <c r="HM352" s="4"/>
      <c r="HN352" s="6"/>
      <c r="HO352" s="4"/>
      <c r="HP352" s="6"/>
      <c r="HQ352" s="5"/>
      <c r="HR352" s="5"/>
      <c r="HS352" s="4"/>
      <c r="HT352" s="6"/>
      <c r="HU352" s="4"/>
      <c r="HV352" s="6"/>
      <c r="HW352" s="5"/>
      <c r="HX352" s="5"/>
      <c r="HY352" s="4"/>
      <c r="HZ352" s="6"/>
      <c r="IA352" s="4"/>
      <c r="IB352" s="6"/>
      <c r="IC352" s="5"/>
      <c r="ID352" s="5"/>
      <c r="IE352" s="4"/>
      <c r="IF352" s="6"/>
      <c r="IG352" s="4"/>
      <c r="IH352" s="6"/>
      <c r="II352" s="5"/>
      <c r="IJ352" s="5"/>
      <c r="IK352" s="4"/>
      <c r="IL352" s="6"/>
      <c r="IM352" s="4"/>
      <c r="IN352" s="6"/>
      <c r="IO352" s="5"/>
      <c r="IP352" s="5"/>
      <c r="IQ352" s="4"/>
      <c r="IR352" s="6"/>
      <c r="IS352" s="4"/>
      <c r="IT352" s="6"/>
      <c r="IU352" s="5"/>
      <c r="IV352" s="5"/>
      <c r="IW352" s="4"/>
      <c r="IX352" s="6"/>
      <c r="IY352" s="4"/>
      <c r="IZ352" s="6"/>
      <c r="JA352" s="5"/>
      <c r="JB352" s="5"/>
      <c r="JC352" s="4"/>
      <c r="JD352" s="6"/>
      <c r="JE352" s="4"/>
      <c r="JF352" s="6"/>
      <c r="JG352" s="5"/>
      <c r="JH352" s="5"/>
      <c r="JI352" s="4"/>
      <c r="JJ352" s="6"/>
      <c r="JK352" s="4"/>
      <c r="JL352" s="6"/>
      <c r="JM352" s="5"/>
      <c r="JN352" s="5"/>
      <c r="JO352" s="4"/>
      <c r="JP352" s="6"/>
      <c r="JQ352" s="4"/>
      <c r="JR352" s="6"/>
      <c r="JS352" s="5"/>
      <c r="JT352" s="5"/>
      <c r="JU352" s="4"/>
      <c r="JV352" s="6"/>
      <c r="JW352" s="4"/>
      <c r="JX352" s="6"/>
      <c r="JY352" s="5"/>
      <c r="JZ352" s="5"/>
      <c r="KA352" s="4"/>
      <c r="KB352" s="6"/>
      <c r="KC352" s="4"/>
      <c r="KD352" s="6"/>
      <c r="KE352" s="5"/>
      <c r="KF352" s="5"/>
      <c r="KG352" s="4"/>
      <c r="KH352" s="6"/>
      <c r="KI352" s="4"/>
      <c r="KJ352" s="6"/>
      <c r="KK352" s="5"/>
      <c r="KL352" s="5"/>
    </row>
    <row r="353">
      <c r="A353" s="3" t="s">
        <v>85</v>
      </c>
      <c r="B353" s="3" t="s">
        <v>680</v>
      </c>
      <c r="C353" s="3" t="s">
        <v>87</v>
      </c>
      <c r="D353" s="3" t="s">
        <v>396</v>
      </c>
      <c r="E353" s="3" t="s">
        <v>686</v>
      </c>
      <c r="F353" s="3" t="s">
        <v>686</v>
      </c>
      <c r="G353" s="3" t="s">
        <v>686</v>
      </c>
      <c r="H353" s="3" t="s">
        <v>280</v>
      </c>
      <c r="I353" s="4"/>
      <c r="J353" s="4">
        <f>=ROUNDDOWN({0},0)</f>
      </c>
      <c r="K353" s="4">
        <v>508</v>
      </c>
      <c r="L353" s="5">
        <v>1</v>
      </c>
      <c r="M353" s="4"/>
      <c r="N353" s="4">
        <f>=ROUNDDOWN({0},0)</f>
      </c>
      <c r="O353" s="4"/>
      <c r="P353" s="5"/>
      <c r="Q353" s="4">
        <v>20</v>
      </c>
      <c r="R353" s="6">
        <v>1734.4</v>
      </c>
      <c r="S353" s="4"/>
      <c r="T353" s="6"/>
      <c r="U353" s="5"/>
      <c r="V353" s="5"/>
      <c r="W353" s="4">
        <v>1</v>
      </c>
      <c r="X353" s="6">
        <v>90.72</v>
      </c>
      <c r="Y353" s="4"/>
      <c r="Z353" s="6"/>
      <c r="AA353" s="5"/>
      <c r="AB353" s="5"/>
      <c r="AC353" s="4">
        <v>5</v>
      </c>
      <c r="AD353" s="6">
        <v>369.86</v>
      </c>
      <c r="AE353" s="4"/>
      <c r="AF353" s="6"/>
      <c r="AG353" s="5"/>
      <c r="AH353" s="5"/>
      <c r="AI353" s="4">
        <v>1</v>
      </c>
      <c r="AJ353" s="6">
        <v>73.71</v>
      </c>
      <c r="AK353" s="4"/>
      <c r="AL353" s="6"/>
      <c r="AM353" s="5"/>
      <c r="AN353" s="5"/>
      <c r="AO353" s="4">
        <v>9</v>
      </c>
      <c r="AP353" s="6">
        <v>776.16</v>
      </c>
      <c r="AQ353" s="4"/>
      <c r="AR353" s="6"/>
      <c r="AS353" s="5"/>
      <c r="AT353" s="5"/>
      <c r="AU353" s="4"/>
      <c r="AV353" s="6"/>
      <c r="AW353" s="4"/>
      <c r="AX353" s="6"/>
      <c r="AY353" s="5"/>
      <c r="AZ353" s="5"/>
      <c r="BA353" s="4">
        <v>1</v>
      </c>
      <c r="BB353" s="6">
        <v>129.99</v>
      </c>
      <c r="BC353" s="4"/>
      <c r="BD353" s="6"/>
      <c r="BE353" s="5"/>
      <c r="BF353" s="5"/>
      <c r="BG353" s="4"/>
      <c r="BH353" s="6"/>
      <c r="BI353" s="4"/>
      <c r="BJ353" s="6"/>
      <c r="BK353" s="5"/>
      <c r="BL353" s="5"/>
      <c r="BM353" s="4">
        <v>2</v>
      </c>
      <c r="BN353" s="6">
        <v>203.24</v>
      </c>
      <c r="BO353" s="4"/>
      <c r="BP353" s="6"/>
      <c r="BQ353" s="5"/>
      <c r="BR353" s="5"/>
      <c r="BS353" s="4"/>
      <c r="BT353" s="6"/>
      <c r="BU353" s="4"/>
      <c r="BV353" s="6"/>
      <c r="BW353" s="5"/>
      <c r="BX353" s="5"/>
      <c r="BY353" s="4"/>
      <c r="BZ353" s="6"/>
      <c r="CA353" s="4"/>
      <c r="CB353" s="6"/>
      <c r="CC353" s="5"/>
      <c r="CD353" s="5"/>
      <c r="CE353" s="4"/>
      <c r="CF353" s="6"/>
      <c r="CG353" s="4"/>
      <c r="CH353" s="6"/>
      <c r="CI353" s="5"/>
      <c r="CJ353" s="5"/>
      <c r="CK353" s="4"/>
      <c r="CL353" s="6"/>
      <c r="CM353" s="4"/>
      <c r="CN353" s="6"/>
      <c r="CO353" s="5"/>
      <c r="CP353" s="5"/>
      <c r="CQ353" s="4"/>
      <c r="CR353" s="6"/>
      <c r="CS353" s="4"/>
      <c r="CT353" s="6"/>
      <c r="CU353" s="5"/>
      <c r="CV353" s="5"/>
      <c r="CW353" s="4"/>
      <c r="CX353" s="6"/>
      <c r="CY353" s="4"/>
      <c r="CZ353" s="6"/>
      <c r="DA353" s="5"/>
      <c r="DB353" s="5"/>
      <c r="DC353" s="4"/>
      <c r="DD353" s="6"/>
      <c r="DE353" s="4"/>
      <c r="DF353" s="6"/>
      <c r="DG353" s="5"/>
      <c r="DH353" s="5"/>
      <c r="DI353" s="4"/>
      <c r="DJ353" s="6"/>
      <c r="DK353" s="4"/>
      <c r="DL353" s="6"/>
      <c r="DM353" s="5"/>
      <c r="DN353" s="5"/>
      <c r="DO353" s="4"/>
      <c r="DP353" s="6"/>
      <c r="DQ353" s="4"/>
      <c r="DR353" s="6"/>
      <c r="DS353" s="5"/>
      <c r="DT353" s="5"/>
      <c r="DU353" s="4"/>
      <c r="DV353" s="6"/>
      <c r="DW353" s="4"/>
      <c r="DX353" s="6"/>
      <c r="DY353" s="5"/>
      <c r="DZ353" s="5"/>
      <c r="EA353" s="4"/>
      <c r="EB353" s="6"/>
      <c r="EC353" s="4"/>
      <c r="ED353" s="6"/>
      <c r="EE353" s="5"/>
      <c r="EF353" s="5"/>
      <c r="EG353" s="4"/>
      <c r="EH353" s="6"/>
      <c r="EI353" s="4"/>
      <c r="EJ353" s="6"/>
      <c r="EK353" s="5"/>
      <c r="EL353" s="5"/>
      <c r="EM353" s="4"/>
      <c r="EN353" s="6"/>
      <c r="EO353" s="4"/>
      <c r="EP353" s="6"/>
      <c r="EQ353" s="5"/>
      <c r="ER353" s="5"/>
      <c r="ES353" s="4"/>
      <c r="ET353" s="6"/>
      <c r="EU353" s="4"/>
      <c r="EV353" s="6"/>
      <c r="EW353" s="5"/>
      <c r="EX353" s="5"/>
      <c r="EY353" s="4"/>
      <c r="EZ353" s="6"/>
      <c r="FA353" s="4"/>
      <c r="FB353" s="6"/>
      <c r="FC353" s="5"/>
      <c r="FD353" s="5"/>
      <c r="FE353" s="4"/>
      <c r="FF353" s="6"/>
      <c r="FG353" s="4"/>
      <c r="FH353" s="6"/>
      <c r="FI353" s="5"/>
      <c r="FJ353" s="5"/>
      <c r="FK353" s="4"/>
      <c r="FL353" s="6"/>
      <c r="FM353" s="4"/>
      <c r="FN353" s="6"/>
      <c r="FO353" s="5"/>
      <c r="FP353" s="5"/>
      <c r="FQ353" s="4"/>
      <c r="FR353" s="6"/>
      <c r="FS353" s="4"/>
      <c r="FT353" s="6"/>
      <c r="FU353" s="5"/>
      <c r="FV353" s="5"/>
      <c r="FW353" s="4"/>
      <c r="FX353" s="6"/>
      <c r="FY353" s="4"/>
      <c r="FZ353" s="6"/>
      <c r="GA353" s="5"/>
      <c r="GB353" s="5"/>
      <c r="GC353" s="4"/>
      <c r="GD353" s="6"/>
      <c r="GE353" s="4"/>
      <c r="GF353" s="6"/>
      <c r="GG353" s="5"/>
      <c r="GH353" s="5"/>
      <c r="GI353" s="4">
        <v>1</v>
      </c>
      <c r="GJ353" s="6">
        <v>90.72</v>
      </c>
      <c r="GK353" s="4"/>
      <c r="GL353" s="6"/>
      <c r="GM353" s="5"/>
      <c r="GN353" s="5"/>
      <c r="GO353" s="4"/>
      <c r="GP353" s="6"/>
      <c r="GQ353" s="4"/>
      <c r="GR353" s="6"/>
      <c r="GS353" s="5"/>
      <c r="GT353" s="5"/>
      <c r="GU353" s="4"/>
      <c r="GV353" s="6"/>
      <c r="GW353" s="4"/>
      <c r="GX353" s="6"/>
      <c r="GY353" s="5"/>
      <c r="GZ353" s="5"/>
      <c r="HA353" s="4"/>
      <c r="HB353" s="6"/>
      <c r="HC353" s="4"/>
      <c r="HD353" s="6"/>
      <c r="HE353" s="5"/>
      <c r="HF353" s="5"/>
      <c r="HG353" s="4"/>
      <c r="HH353" s="6"/>
      <c r="HI353" s="4"/>
      <c r="HJ353" s="6"/>
      <c r="HK353" s="5"/>
      <c r="HL353" s="5"/>
      <c r="HM353" s="4"/>
      <c r="HN353" s="6"/>
      <c r="HO353" s="4"/>
      <c r="HP353" s="6"/>
      <c r="HQ353" s="5"/>
      <c r="HR353" s="5"/>
      <c r="HS353" s="4"/>
      <c r="HT353" s="6"/>
      <c r="HU353" s="4"/>
      <c r="HV353" s="6"/>
      <c r="HW353" s="5"/>
      <c r="HX353" s="5"/>
      <c r="HY353" s="4"/>
      <c r="HZ353" s="6"/>
      <c r="IA353" s="4"/>
      <c r="IB353" s="6"/>
      <c r="IC353" s="5"/>
      <c r="ID353" s="5"/>
      <c r="IE353" s="4"/>
      <c r="IF353" s="6"/>
      <c r="IG353" s="4"/>
      <c r="IH353" s="6"/>
      <c r="II353" s="5"/>
      <c r="IJ353" s="5"/>
      <c r="IK353" s="4"/>
      <c r="IL353" s="6"/>
      <c r="IM353" s="4"/>
      <c r="IN353" s="6"/>
      <c r="IO353" s="5"/>
      <c r="IP353" s="5"/>
      <c r="IQ353" s="4"/>
      <c r="IR353" s="6"/>
      <c r="IS353" s="4"/>
      <c r="IT353" s="6"/>
      <c r="IU353" s="5"/>
      <c r="IV353" s="5"/>
      <c r="IW353" s="4"/>
      <c r="IX353" s="6"/>
      <c r="IY353" s="4"/>
      <c r="IZ353" s="6"/>
      <c r="JA353" s="5"/>
      <c r="JB353" s="5"/>
      <c r="JC353" s="4"/>
      <c r="JD353" s="6"/>
      <c r="JE353" s="4"/>
      <c r="JF353" s="6"/>
      <c r="JG353" s="5"/>
      <c r="JH353" s="5"/>
      <c r="JI353" s="4"/>
      <c r="JJ353" s="6"/>
      <c r="JK353" s="4"/>
      <c r="JL353" s="6"/>
      <c r="JM353" s="5"/>
      <c r="JN353" s="5"/>
      <c r="JO353" s="4"/>
      <c r="JP353" s="6"/>
      <c r="JQ353" s="4"/>
      <c r="JR353" s="6"/>
      <c r="JS353" s="5"/>
      <c r="JT353" s="5"/>
      <c r="JU353" s="4"/>
      <c r="JV353" s="6"/>
      <c r="JW353" s="4"/>
      <c r="JX353" s="6"/>
      <c r="JY353" s="5"/>
      <c r="JZ353" s="5"/>
      <c r="KA353" s="4"/>
      <c r="KB353" s="6"/>
      <c r="KC353" s="4"/>
      <c r="KD353" s="6"/>
      <c r="KE353" s="5"/>
      <c r="KF353" s="5"/>
      <c r="KG353" s="4"/>
      <c r="KH353" s="6"/>
      <c r="KI353" s="4"/>
      <c r="KJ353" s="6"/>
      <c r="KK353" s="5"/>
      <c r="KL353" s="5"/>
    </row>
    <row r="354">
      <c r="A354" s="3" t="s">
        <v>85</v>
      </c>
      <c r="B354" s="3" t="s">
        <v>680</v>
      </c>
      <c r="C354" s="3" t="s">
        <v>87</v>
      </c>
      <c r="D354" s="3" t="s">
        <v>396</v>
      </c>
      <c r="E354" s="3" t="s">
        <v>687</v>
      </c>
      <c r="F354" s="3" t="s">
        <v>687</v>
      </c>
      <c r="G354" s="3" t="s">
        <v>687</v>
      </c>
      <c r="H354" s="3" t="s">
        <v>122</v>
      </c>
      <c r="I354" s="4"/>
      <c r="J354" s="4">
        <f>=ROUNDDOWN({0},0)</f>
      </c>
      <c r="K354" s="4">
        <v>160</v>
      </c>
      <c r="L354" s="5">
        <v>1</v>
      </c>
      <c r="M354" s="4"/>
      <c r="N354" s="4">
        <f>=ROUNDDOWN({0},0)</f>
      </c>
      <c r="O354" s="4"/>
      <c r="P354" s="5"/>
      <c r="Q354" s="4">
        <v>24</v>
      </c>
      <c r="R354" s="6">
        <v>1600.87</v>
      </c>
      <c r="S354" s="4"/>
      <c r="T354" s="6"/>
      <c r="U354" s="5"/>
      <c r="V354" s="5"/>
      <c r="W354" s="4">
        <v>7</v>
      </c>
      <c r="X354" s="6">
        <v>417.22</v>
      </c>
      <c r="Y354" s="4"/>
      <c r="Z354" s="6"/>
      <c r="AA354" s="5"/>
      <c r="AB354" s="5"/>
      <c r="AC354" s="4">
        <v>4</v>
      </c>
      <c r="AD354" s="6">
        <v>278.79</v>
      </c>
      <c r="AE354" s="4"/>
      <c r="AF354" s="6"/>
      <c r="AG354" s="5"/>
      <c r="AH354" s="5"/>
      <c r="AI354" s="4"/>
      <c r="AJ354" s="6"/>
      <c r="AK354" s="4"/>
      <c r="AL354" s="6"/>
      <c r="AM354" s="5"/>
      <c r="AN354" s="5"/>
      <c r="AO354" s="4">
        <v>1</v>
      </c>
      <c r="AP354" s="6">
        <v>79.49</v>
      </c>
      <c r="AQ354" s="4"/>
      <c r="AR354" s="6"/>
      <c r="AS354" s="5"/>
      <c r="AT354" s="5"/>
      <c r="AU354" s="4"/>
      <c r="AV354" s="6"/>
      <c r="AW354" s="4"/>
      <c r="AX354" s="6"/>
      <c r="AY354" s="5"/>
      <c r="AZ354" s="5"/>
      <c r="BA354" s="4"/>
      <c r="BB354" s="6"/>
      <c r="BC354" s="4"/>
      <c r="BD354" s="6"/>
      <c r="BE354" s="5"/>
      <c r="BF354" s="5"/>
      <c r="BG354" s="4">
        <v>1</v>
      </c>
      <c r="BH354" s="6">
        <v>65.27</v>
      </c>
      <c r="BI354" s="4"/>
      <c r="BJ354" s="6"/>
      <c r="BK354" s="5"/>
      <c r="BL354" s="5"/>
      <c r="BM354" s="4">
        <v>1</v>
      </c>
      <c r="BN354" s="6">
        <v>80.09</v>
      </c>
      <c r="BO354" s="4"/>
      <c r="BP354" s="6"/>
      <c r="BQ354" s="5"/>
      <c r="BR354" s="5"/>
      <c r="BS354" s="4"/>
      <c r="BT354" s="6"/>
      <c r="BU354" s="4"/>
      <c r="BV354" s="6"/>
      <c r="BW354" s="5"/>
      <c r="BX354" s="5"/>
      <c r="BY354" s="4"/>
      <c r="BZ354" s="6"/>
      <c r="CA354" s="4"/>
      <c r="CB354" s="6"/>
      <c r="CC354" s="5"/>
      <c r="CD354" s="5"/>
      <c r="CE354" s="4">
        <v>7</v>
      </c>
      <c r="CF354" s="6">
        <v>490.24</v>
      </c>
      <c r="CG354" s="4"/>
      <c r="CH354" s="6"/>
      <c r="CI354" s="5"/>
      <c r="CJ354" s="5"/>
      <c r="CK354" s="4"/>
      <c r="CL354" s="6"/>
      <c r="CM354" s="4"/>
      <c r="CN354" s="6"/>
      <c r="CO354" s="5"/>
      <c r="CP354" s="5"/>
      <c r="CQ354" s="4"/>
      <c r="CR354" s="6"/>
      <c r="CS354" s="4"/>
      <c r="CT354" s="6"/>
      <c r="CU354" s="5"/>
      <c r="CV354" s="5"/>
      <c r="CW354" s="4"/>
      <c r="CX354" s="6"/>
      <c r="CY354" s="4"/>
      <c r="CZ354" s="6"/>
      <c r="DA354" s="5"/>
      <c r="DB354" s="5"/>
      <c r="DC354" s="4"/>
      <c r="DD354" s="6"/>
      <c r="DE354" s="4"/>
      <c r="DF354" s="6"/>
      <c r="DG354" s="5"/>
      <c r="DH354" s="5"/>
      <c r="DI354" s="4"/>
      <c r="DJ354" s="6"/>
      <c r="DK354" s="4"/>
      <c r="DL354" s="6"/>
      <c r="DM354" s="5"/>
      <c r="DN354" s="5"/>
      <c r="DO354" s="4"/>
      <c r="DP354" s="6"/>
      <c r="DQ354" s="4"/>
      <c r="DR354" s="6"/>
      <c r="DS354" s="5"/>
      <c r="DT354" s="5"/>
      <c r="DU354" s="4"/>
      <c r="DV354" s="6"/>
      <c r="DW354" s="4"/>
      <c r="DX354" s="6"/>
      <c r="DY354" s="5"/>
      <c r="DZ354" s="5"/>
      <c r="EA354" s="4"/>
      <c r="EB354" s="6"/>
      <c r="EC354" s="4"/>
      <c r="ED354" s="6"/>
      <c r="EE354" s="5"/>
      <c r="EF354" s="5"/>
      <c r="EG354" s="4"/>
      <c r="EH354" s="6"/>
      <c r="EI354" s="4"/>
      <c r="EJ354" s="6"/>
      <c r="EK354" s="5"/>
      <c r="EL354" s="5"/>
      <c r="EM354" s="4"/>
      <c r="EN354" s="6"/>
      <c r="EO354" s="4"/>
      <c r="EP354" s="6"/>
      <c r="EQ354" s="5"/>
      <c r="ER354" s="5"/>
      <c r="ES354" s="4"/>
      <c r="ET354" s="6"/>
      <c r="EU354" s="4"/>
      <c r="EV354" s="6"/>
      <c r="EW354" s="5"/>
      <c r="EX354" s="5"/>
      <c r="EY354" s="4"/>
      <c r="EZ354" s="6"/>
      <c r="FA354" s="4"/>
      <c r="FB354" s="6"/>
      <c r="FC354" s="5"/>
      <c r="FD354" s="5"/>
      <c r="FE354" s="4"/>
      <c r="FF354" s="6"/>
      <c r="FG354" s="4"/>
      <c r="FH354" s="6"/>
      <c r="FI354" s="5"/>
      <c r="FJ354" s="5"/>
      <c r="FK354" s="4">
        <v>1</v>
      </c>
      <c r="FL354" s="6">
        <v>54.43</v>
      </c>
      <c r="FM354" s="4"/>
      <c r="FN354" s="6"/>
      <c r="FO354" s="5"/>
      <c r="FP354" s="5"/>
      <c r="FQ354" s="4"/>
      <c r="FR354" s="6"/>
      <c r="FS354" s="4"/>
      <c r="FT354" s="6"/>
      <c r="FU354" s="5"/>
      <c r="FV354" s="5"/>
      <c r="FW354" s="4"/>
      <c r="FX354" s="6"/>
      <c r="FY354" s="4"/>
      <c r="FZ354" s="6"/>
      <c r="GA354" s="5"/>
      <c r="GB354" s="5"/>
      <c r="GC354" s="4"/>
      <c r="GD354" s="6"/>
      <c r="GE354" s="4"/>
      <c r="GF354" s="6"/>
      <c r="GG354" s="5"/>
      <c r="GH354" s="5"/>
      <c r="GI354" s="4">
        <v>2</v>
      </c>
      <c r="GJ354" s="6">
        <v>135.34</v>
      </c>
      <c r="GK354" s="4"/>
      <c r="GL354" s="6"/>
      <c r="GM354" s="5"/>
      <c r="GN354" s="5"/>
      <c r="GO354" s="4"/>
      <c r="GP354" s="6"/>
      <c r="GQ354" s="4"/>
      <c r="GR354" s="6"/>
      <c r="GS354" s="5"/>
      <c r="GT354" s="5"/>
      <c r="GU354" s="4"/>
      <c r="GV354" s="6"/>
      <c r="GW354" s="4"/>
      <c r="GX354" s="6"/>
      <c r="GY354" s="5"/>
      <c r="GZ354" s="5"/>
      <c r="HA354" s="4"/>
      <c r="HB354" s="6"/>
      <c r="HC354" s="4"/>
      <c r="HD354" s="6"/>
      <c r="HE354" s="5"/>
      <c r="HF354" s="5"/>
      <c r="HG354" s="4"/>
      <c r="HH354" s="6"/>
      <c r="HI354" s="4"/>
      <c r="HJ354" s="6"/>
      <c r="HK354" s="5"/>
      <c r="HL354" s="5"/>
      <c r="HM354" s="4"/>
      <c r="HN354" s="6"/>
      <c r="HO354" s="4"/>
      <c r="HP354" s="6"/>
      <c r="HQ354" s="5"/>
      <c r="HR354" s="5"/>
      <c r="HS354" s="4"/>
      <c r="HT354" s="6"/>
      <c r="HU354" s="4"/>
      <c r="HV354" s="6"/>
      <c r="HW354" s="5"/>
      <c r="HX354" s="5"/>
      <c r="HY354" s="4"/>
      <c r="HZ354" s="6"/>
      <c r="IA354" s="4"/>
      <c r="IB354" s="6"/>
      <c r="IC354" s="5"/>
      <c r="ID354" s="5"/>
      <c r="IE354" s="4"/>
      <c r="IF354" s="6"/>
      <c r="IG354" s="4"/>
      <c r="IH354" s="6"/>
      <c r="II354" s="5"/>
      <c r="IJ354" s="5"/>
      <c r="IK354" s="4"/>
      <c r="IL354" s="6"/>
      <c r="IM354" s="4"/>
      <c r="IN354" s="6"/>
      <c r="IO354" s="5"/>
      <c r="IP354" s="5"/>
      <c r="IQ354" s="4"/>
      <c r="IR354" s="6"/>
      <c r="IS354" s="4"/>
      <c r="IT354" s="6"/>
      <c r="IU354" s="5"/>
      <c r="IV354" s="5"/>
      <c r="IW354" s="4"/>
      <c r="IX354" s="6"/>
      <c r="IY354" s="4"/>
      <c r="IZ354" s="6"/>
      <c r="JA354" s="5"/>
      <c r="JB354" s="5"/>
      <c r="JC354" s="4"/>
      <c r="JD354" s="6"/>
      <c r="JE354" s="4"/>
      <c r="JF354" s="6"/>
      <c r="JG354" s="5"/>
      <c r="JH354" s="5"/>
      <c r="JI354" s="4"/>
      <c r="JJ354" s="6"/>
      <c r="JK354" s="4"/>
      <c r="JL354" s="6"/>
      <c r="JM354" s="5"/>
      <c r="JN354" s="5"/>
      <c r="JO354" s="4"/>
      <c r="JP354" s="6"/>
      <c r="JQ354" s="4"/>
      <c r="JR354" s="6"/>
      <c r="JS354" s="5"/>
      <c r="JT354" s="5"/>
      <c r="JU354" s="4"/>
      <c r="JV354" s="6"/>
      <c r="JW354" s="4"/>
      <c r="JX354" s="6"/>
      <c r="JY354" s="5"/>
      <c r="JZ354" s="5"/>
      <c r="KA354" s="4"/>
      <c r="KB354" s="6"/>
      <c r="KC354" s="4"/>
      <c r="KD354" s="6"/>
      <c r="KE354" s="5"/>
      <c r="KF354" s="5"/>
      <c r="KG354" s="4"/>
      <c r="KH354" s="6"/>
      <c r="KI354" s="4"/>
      <c r="KJ354" s="6"/>
      <c r="KK354" s="5"/>
      <c r="KL354" s="5"/>
    </row>
    <row r="355">
      <c r="A355" s="3" t="s">
        <v>85</v>
      </c>
      <c r="B355" s="3" t="s">
        <v>680</v>
      </c>
      <c r="C355" s="3" t="s">
        <v>87</v>
      </c>
      <c r="D355" s="3" t="s">
        <v>396</v>
      </c>
      <c r="E355" s="3" t="s">
        <v>329</v>
      </c>
      <c r="F355" s="3" t="s">
        <v>329</v>
      </c>
      <c r="G355" s="3" t="s">
        <v>329</v>
      </c>
      <c r="H355" s="3" t="s">
        <v>98</v>
      </c>
      <c r="I355" s="4"/>
      <c r="J355" s="4">
        <f>=ROUNDDOWN({0},0)</f>
      </c>
      <c r="K355" s="4">
        <v>490</v>
      </c>
      <c r="L355" s="5">
        <v>1</v>
      </c>
      <c r="M355" s="4"/>
      <c r="N355" s="4">
        <f>=ROUNDDOWN({0},0)</f>
      </c>
      <c r="O355" s="4"/>
      <c r="P355" s="5"/>
      <c r="Q355" s="4">
        <v>22</v>
      </c>
      <c r="R355" s="6">
        <v>1559.52</v>
      </c>
      <c r="S355" s="4"/>
      <c r="T355" s="6"/>
      <c r="U355" s="5"/>
      <c r="V355" s="5"/>
      <c r="W355" s="4">
        <v>4</v>
      </c>
      <c r="X355" s="6">
        <v>279.94</v>
      </c>
      <c r="Y355" s="4"/>
      <c r="Z355" s="6"/>
      <c r="AA355" s="5"/>
      <c r="AB355" s="5"/>
      <c r="AC355" s="4"/>
      <c r="AD355" s="6"/>
      <c r="AE355" s="4"/>
      <c r="AF355" s="6"/>
      <c r="AG355" s="5"/>
      <c r="AH355" s="5"/>
      <c r="AI355" s="4">
        <v>4</v>
      </c>
      <c r="AJ355" s="6">
        <v>279.94</v>
      </c>
      <c r="AK355" s="4"/>
      <c r="AL355" s="6"/>
      <c r="AM355" s="5"/>
      <c r="AN355" s="5"/>
      <c r="AO355" s="4"/>
      <c r="AP355" s="6"/>
      <c r="AQ355" s="4"/>
      <c r="AR355" s="6"/>
      <c r="AS355" s="5"/>
      <c r="AT355" s="5"/>
      <c r="AU355" s="4">
        <v>3</v>
      </c>
      <c r="AV355" s="6">
        <v>191.5</v>
      </c>
      <c r="AW355" s="4"/>
      <c r="AX355" s="6"/>
      <c r="AY355" s="5"/>
      <c r="AZ355" s="5"/>
      <c r="BA355" s="4">
        <v>1</v>
      </c>
      <c r="BB355" s="6">
        <v>119.99</v>
      </c>
      <c r="BC355" s="4"/>
      <c r="BD355" s="6"/>
      <c r="BE355" s="5"/>
      <c r="BF355" s="5"/>
      <c r="BG355" s="4">
        <v>4</v>
      </c>
      <c r="BH355" s="6">
        <v>283.88</v>
      </c>
      <c r="BI355" s="4"/>
      <c r="BJ355" s="6"/>
      <c r="BK355" s="5"/>
      <c r="BL355" s="5"/>
      <c r="BM355" s="4">
        <v>3</v>
      </c>
      <c r="BN355" s="6">
        <v>196.6</v>
      </c>
      <c r="BO355" s="4"/>
      <c r="BP355" s="6"/>
      <c r="BQ355" s="5"/>
      <c r="BR355" s="5"/>
      <c r="BS355" s="4">
        <v>2</v>
      </c>
      <c r="BT355" s="6">
        <v>147.2</v>
      </c>
      <c r="BU355" s="4"/>
      <c r="BV355" s="6"/>
      <c r="BW355" s="5"/>
      <c r="BX355" s="5"/>
      <c r="BY355" s="4"/>
      <c r="BZ355" s="6"/>
      <c r="CA355" s="4"/>
      <c r="CB355" s="6"/>
      <c r="CC355" s="5"/>
      <c r="CD355" s="5"/>
      <c r="CE355" s="4"/>
      <c r="CF355" s="6"/>
      <c r="CG355" s="4"/>
      <c r="CH355" s="6"/>
      <c r="CI355" s="5"/>
      <c r="CJ355" s="5"/>
      <c r="CK355" s="4"/>
      <c r="CL355" s="6"/>
      <c r="CM355" s="4"/>
      <c r="CN355" s="6"/>
      <c r="CO355" s="5"/>
      <c r="CP355" s="5"/>
      <c r="CQ355" s="4">
        <v>1</v>
      </c>
      <c r="CR355" s="6">
        <v>60.47</v>
      </c>
      <c r="CS355" s="4"/>
      <c r="CT355" s="6"/>
      <c r="CU355" s="5"/>
      <c r="CV355" s="5"/>
      <c r="CW355" s="4"/>
      <c r="CX355" s="6"/>
      <c r="CY355" s="4"/>
      <c r="CZ355" s="6"/>
      <c r="DA355" s="5"/>
      <c r="DB355" s="5"/>
      <c r="DC355" s="4"/>
      <c r="DD355" s="6"/>
      <c r="DE355" s="4"/>
      <c r="DF355" s="6"/>
      <c r="DG355" s="5"/>
      <c r="DH355" s="5"/>
      <c r="DI355" s="4"/>
      <c r="DJ355" s="6"/>
      <c r="DK355" s="4"/>
      <c r="DL355" s="6"/>
      <c r="DM355" s="5"/>
      <c r="DN355" s="5"/>
      <c r="DO355" s="4"/>
      <c r="DP355" s="6"/>
      <c r="DQ355" s="4"/>
      <c r="DR355" s="6"/>
      <c r="DS355" s="5"/>
      <c r="DT355" s="5"/>
      <c r="DU355" s="4"/>
      <c r="DV355" s="6"/>
      <c r="DW355" s="4"/>
      <c r="DX355" s="6"/>
      <c r="DY355" s="5"/>
      <c r="DZ355" s="5"/>
      <c r="EA355" s="4"/>
      <c r="EB355" s="6"/>
      <c r="EC355" s="4"/>
      <c r="ED355" s="6"/>
      <c r="EE355" s="5"/>
      <c r="EF355" s="5"/>
      <c r="EG355" s="4"/>
      <c r="EH355" s="6"/>
      <c r="EI355" s="4"/>
      <c r="EJ355" s="6"/>
      <c r="EK355" s="5"/>
      <c r="EL355" s="5"/>
      <c r="EM355" s="4"/>
      <c r="EN355" s="6"/>
      <c r="EO355" s="4"/>
      <c r="EP355" s="6"/>
      <c r="EQ355" s="5"/>
      <c r="ER355" s="5"/>
      <c r="ES355" s="4"/>
      <c r="ET355" s="6"/>
      <c r="EU355" s="4"/>
      <c r="EV355" s="6"/>
      <c r="EW355" s="5"/>
      <c r="EX355" s="5"/>
      <c r="EY355" s="4"/>
      <c r="EZ355" s="6"/>
      <c r="FA355" s="4"/>
      <c r="FB355" s="6"/>
      <c r="FC355" s="5"/>
      <c r="FD355" s="5"/>
      <c r="FE355" s="4"/>
      <c r="FF355" s="6"/>
      <c r="FG355" s="4"/>
      <c r="FH355" s="6"/>
      <c r="FI355" s="5"/>
      <c r="FJ355" s="5"/>
      <c r="FK355" s="4"/>
      <c r="FL355" s="6"/>
      <c r="FM355" s="4"/>
      <c r="FN355" s="6"/>
      <c r="FO355" s="5"/>
      <c r="FP355" s="5"/>
      <c r="FQ355" s="4"/>
      <c r="FR355" s="6"/>
      <c r="FS355" s="4"/>
      <c r="FT355" s="6"/>
      <c r="FU355" s="5"/>
      <c r="FV355" s="5"/>
      <c r="FW355" s="4"/>
      <c r="FX355" s="6"/>
      <c r="FY355" s="4"/>
      <c r="FZ355" s="6"/>
      <c r="GA355" s="5"/>
      <c r="GB355" s="5"/>
      <c r="GC355" s="4"/>
      <c r="GD355" s="6"/>
      <c r="GE355" s="4"/>
      <c r="GF355" s="6"/>
      <c r="GG355" s="5"/>
      <c r="GH355" s="5"/>
      <c r="GI355" s="4"/>
      <c r="GJ355" s="6"/>
      <c r="GK355" s="4"/>
      <c r="GL355" s="6"/>
      <c r="GM355" s="5"/>
      <c r="GN355" s="5"/>
      <c r="GO355" s="4"/>
      <c r="GP355" s="6"/>
      <c r="GQ355" s="4"/>
      <c r="GR355" s="6"/>
      <c r="GS355" s="5"/>
      <c r="GT355" s="5"/>
      <c r="GU355" s="4"/>
      <c r="GV355" s="6"/>
      <c r="GW355" s="4"/>
      <c r="GX355" s="6"/>
      <c r="GY355" s="5"/>
      <c r="GZ355" s="5"/>
      <c r="HA355" s="4"/>
      <c r="HB355" s="6"/>
      <c r="HC355" s="4"/>
      <c r="HD355" s="6"/>
      <c r="HE355" s="5"/>
      <c r="HF355" s="5"/>
      <c r="HG355" s="4"/>
      <c r="HH355" s="6"/>
      <c r="HI355" s="4"/>
      <c r="HJ355" s="6"/>
      <c r="HK355" s="5"/>
      <c r="HL355" s="5"/>
      <c r="HM355" s="4"/>
      <c r="HN355" s="6"/>
      <c r="HO355" s="4"/>
      <c r="HP355" s="6"/>
      <c r="HQ355" s="5"/>
      <c r="HR355" s="5"/>
      <c r="HS355" s="4"/>
      <c r="HT355" s="6"/>
      <c r="HU355" s="4"/>
      <c r="HV355" s="6"/>
      <c r="HW355" s="5"/>
      <c r="HX355" s="5"/>
      <c r="HY355" s="4"/>
      <c r="HZ355" s="6"/>
      <c r="IA355" s="4"/>
      <c r="IB355" s="6"/>
      <c r="IC355" s="5"/>
      <c r="ID355" s="5"/>
      <c r="IE355" s="4"/>
      <c r="IF355" s="6"/>
      <c r="IG355" s="4"/>
      <c r="IH355" s="6"/>
      <c r="II355" s="5"/>
      <c r="IJ355" s="5"/>
      <c r="IK355" s="4"/>
      <c r="IL355" s="6"/>
      <c r="IM355" s="4"/>
      <c r="IN355" s="6"/>
      <c r="IO355" s="5"/>
      <c r="IP355" s="5"/>
      <c r="IQ355" s="4"/>
      <c r="IR355" s="6"/>
      <c r="IS355" s="4"/>
      <c r="IT355" s="6"/>
      <c r="IU355" s="5"/>
      <c r="IV355" s="5"/>
      <c r="IW355" s="4"/>
      <c r="IX355" s="6"/>
      <c r="IY355" s="4"/>
      <c r="IZ355" s="6"/>
      <c r="JA355" s="5"/>
      <c r="JB355" s="5"/>
      <c r="JC355" s="4"/>
      <c r="JD355" s="6"/>
      <c r="JE355" s="4"/>
      <c r="JF355" s="6"/>
      <c r="JG355" s="5"/>
      <c r="JH355" s="5"/>
      <c r="JI355" s="4"/>
      <c r="JJ355" s="6"/>
      <c r="JK355" s="4"/>
      <c r="JL355" s="6"/>
      <c r="JM355" s="5"/>
      <c r="JN355" s="5"/>
      <c r="JO355" s="4"/>
      <c r="JP355" s="6"/>
      <c r="JQ355" s="4"/>
      <c r="JR355" s="6"/>
      <c r="JS355" s="5"/>
      <c r="JT355" s="5"/>
      <c r="JU355" s="4"/>
      <c r="JV355" s="6"/>
      <c r="JW355" s="4"/>
      <c r="JX355" s="6"/>
      <c r="JY355" s="5"/>
      <c r="JZ355" s="5"/>
      <c r="KA355" s="4"/>
      <c r="KB355" s="6"/>
      <c r="KC355" s="4"/>
      <c r="KD355" s="6"/>
      <c r="KE355" s="5"/>
      <c r="KF355" s="5"/>
      <c r="KG355" s="4"/>
      <c r="KH355" s="6"/>
      <c r="KI355" s="4"/>
      <c r="KJ355" s="6"/>
      <c r="KK355" s="5"/>
      <c r="KL355" s="5"/>
    </row>
    <row r="356">
      <c r="A356" s="3" t="s">
        <v>85</v>
      </c>
      <c r="B356" s="3" t="s">
        <v>680</v>
      </c>
      <c r="C356" s="3" t="s">
        <v>87</v>
      </c>
      <c r="D356" s="3" t="s">
        <v>396</v>
      </c>
      <c r="E356" s="3" t="s">
        <v>688</v>
      </c>
      <c r="F356" s="3" t="s">
        <v>688</v>
      </c>
      <c r="G356" s="3" t="s">
        <v>688</v>
      </c>
      <c r="H356" s="3" t="s">
        <v>98</v>
      </c>
      <c r="I356" s="4"/>
      <c r="J356" s="4">
        <f>=ROUNDDOWN({0},0)</f>
      </c>
      <c r="K356" s="4">
        <v>300</v>
      </c>
      <c r="L356" s="5">
        <v>1</v>
      </c>
      <c r="M356" s="4"/>
      <c r="N356" s="4">
        <f>=ROUNDDOWN({0},0)</f>
      </c>
      <c r="O356" s="4"/>
      <c r="P356" s="5"/>
      <c r="Q356" s="4">
        <v>21</v>
      </c>
      <c r="R356" s="6">
        <v>1444.85</v>
      </c>
      <c r="S356" s="4"/>
      <c r="T356" s="6"/>
      <c r="U356" s="5"/>
      <c r="V356" s="5"/>
      <c r="W356" s="4">
        <v>2</v>
      </c>
      <c r="X356" s="6">
        <v>137.8</v>
      </c>
      <c r="Y356" s="4"/>
      <c r="Z356" s="6"/>
      <c r="AA356" s="5"/>
      <c r="AB356" s="5"/>
      <c r="AC356" s="4">
        <v>1</v>
      </c>
      <c r="AD356" s="6">
        <v>48</v>
      </c>
      <c r="AE356" s="4"/>
      <c r="AF356" s="6"/>
      <c r="AG356" s="5"/>
      <c r="AH356" s="5"/>
      <c r="AI356" s="4">
        <v>1</v>
      </c>
      <c r="AJ356" s="6">
        <v>63.74</v>
      </c>
      <c r="AK356" s="4"/>
      <c r="AL356" s="6"/>
      <c r="AM356" s="5"/>
      <c r="AN356" s="5"/>
      <c r="AO356" s="4"/>
      <c r="AP356" s="6"/>
      <c r="AQ356" s="4"/>
      <c r="AR356" s="6"/>
      <c r="AS356" s="5"/>
      <c r="AT356" s="5"/>
      <c r="AU356" s="4">
        <v>6</v>
      </c>
      <c r="AV356" s="6">
        <v>393.45</v>
      </c>
      <c r="AW356" s="4"/>
      <c r="AX356" s="6"/>
      <c r="AY356" s="5"/>
      <c r="AZ356" s="5"/>
      <c r="BA356" s="4">
        <v>1</v>
      </c>
      <c r="BB356" s="6">
        <v>114.99</v>
      </c>
      <c r="BC356" s="4"/>
      <c r="BD356" s="6"/>
      <c r="BE356" s="5"/>
      <c r="BF356" s="5"/>
      <c r="BG356" s="4">
        <v>3</v>
      </c>
      <c r="BH356" s="6">
        <v>197.63</v>
      </c>
      <c r="BI356" s="4"/>
      <c r="BJ356" s="6"/>
      <c r="BK356" s="5"/>
      <c r="BL356" s="5"/>
      <c r="BM356" s="4">
        <v>4</v>
      </c>
      <c r="BN356" s="6">
        <v>298.54</v>
      </c>
      <c r="BO356" s="4"/>
      <c r="BP356" s="6"/>
      <c r="BQ356" s="5"/>
      <c r="BR356" s="5"/>
      <c r="BS356" s="4"/>
      <c r="BT356" s="6"/>
      <c r="BU356" s="4"/>
      <c r="BV356" s="6"/>
      <c r="BW356" s="5"/>
      <c r="BX356" s="5"/>
      <c r="BY356" s="4"/>
      <c r="BZ356" s="6"/>
      <c r="CA356" s="4"/>
      <c r="CB356" s="6"/>
      <c r="CC356" s="5"/>
      <c r="CD356" s="5"/>
      <c r="CE356" s="4">
        <v>2</v>
      </c>
      <c r="CF356" s="6">
        <v>111</v>
      </c>
      <c r="CG356" s="4"/>
      <c r="CH356" s="6"/>
      <c r="CI356" s="5"/>
      <c r="CJ356" s="5"/>
      <c r="CK356" s="4"/>
      <c r="CL356" s="6"/>
      <c r="CM356" s="4"/>
      <c r="CN356" s="6"/>
      <c r="CO356" s="5"/>
      <c r="CP356" s="5"/>
      <c r="CQ356" s="4"/>
      <c r="CR356" s="6"/>
      <c r="CS356" s="4"/>
      <c r="CT356" s="6"/>
      <c r="CU356" s="5"/>
      <c r="CV356" s="5"/>
      <c r="CW356" s="4"/>
      <c r="CX356" s="6"/>
      <c r="CY356" s="4"/>
      <c r="CZ356" s="6"/>
      <c r="DA356" s="5"/>
      <c r="DB356" s="5"/>
      <c r="DC356" s="4"/>
      <c r="DD356" s="6"/>
      <c r="DE356" s="4"/>
      <c r="DF356" s="6"/>
      <c r="DG356" s="5"/>
      <c r="DH356" s="5"/>
      <c r="DI356" s="4"/>
      <c r="DJ356" s="6"/>
      <c r="DK356" s="4"/>
      <c r="DL356" s="6"/>
      <c r="DM356" s="5"/>
      <c r="DN356" s="5"/>
      <c r="DO356" s="4"/>
      <c r="DP356" s="6"/>
      <c r="DQ356" s="4"/>
      <c r="DR356" s="6"/>
      <c r="DS356" s="5"/>
      <c r="DT356" s="5"/>
      <c r="DU356" s="4"/>
      <c r="DV356" s="6"/>
      <c r="DW356" s="4"/>
      <c r="DX356" s="6"/>
      <c r="DY356" s="5"/>
      <c r="DZ356" s="5"/>
      <c r="EA356" s="4">
        <v>1</v>
      </c>
      <c r="EB356" s="6">
        <v>79.7</v>
      </c>
      <c r="EC356" s="4"/>
      <c r="ED356" s="6"/>
      <c r="EE356" s="5"/>
      <c r="EF356" s="5"/>
      <c r="EG356" s="4"/>
      <c r="EH356" s="6"/>
      <c r="EI356" s="4"/>
      <c r="EJ356" s="6"/>
      <c r="EK356" s="5"/>
      <c r="EL356" s="5"/>
      <c r="EM356" s="4"/>
      <c r="EN356" s="6"/>
      <c r="EO356" s="4"/>
      <c r="EP356" s="6"/>
      <c r="EQ356" s="5"/>
      <c r="ER356" s="5"/>
      <c r="ES356" s="4"/>
      <c r="ET356" s="6"/>
      <c r="EU356" s="4"/>
      <c r="EV356" s="6"/>
      <c r="EW356" s="5"/>
      <c r="EX356" s="5"/>
      <c r="EY356" s="4"/>
      <c r="EZ356" s="6"/>
      <c r="FA356" s="4"/>
      <c r="FB356" s="6"/>
      <c r="FC356" s="5"/>
      <c r="FD356" s="5"/>
      <c r="FE356" s="4"/>
      <c r="FF356" s="6"/>
      <c r="FG356" s="4"/>
      <c r="FH356" s="6"/>
      <c r="FI356" s="5"/>
      <c r="FJ356" s="5"/>
      <c r="FK356" s="4"/>
      <c r="FL356" s="6"/>
      <c r="FM356" s="4"/>
      <c r="FN356" s="6"/>
      <c r="FO356" s="5"/>
      <c r="FP356" s="5"/>
      <c r="FQ356" s="4"/>
      <c r="FR356" s="6"/>
      <c r="FS356" s="4"/>
      <c r="FT356" s="6"/>
      <c r="FU356" s="5"/>
      <c r="FV356" s="5"/>
      <c r="FW356" s="4"/>
      <c r="FX356" s="6"/>
      <c r="FY356" s="4"/>
      <c r="FZ356" s="6"/>
      <c r="GA356" s="5"/>
      <c r="GB356" s="5"/>
      <c r="GC356" s="4"/>
      <c r="GD356" s="6"/>
      <c r="GE356" s="4"/>
      <c r="GF356" s="6"/>
      <c r="GG356" s="5"/>
      <c r="GH356" s="5"/>
      <c r="GI356" s="4"/>
      <c r="GJ356" s="6"/>
      <c r="GK356" s="4"/>
      <c r="GL356" s="6"/>
      <c r="GM356" s="5"/>
      <c r="GN356" s="5"/>
      <c r="GO356" s="4"/>
      <c r="GP356" s="6"/>
      <c r="GQ356" s="4"/>
      <c r="GR356" s="6"/>
      <c r="GS356" s="5"/>
      <c r="GT356" s="5"/>
      <c r="GU356" s="4"/>
      <c r="GV356" s="6"/>
      <c r="GW356" s="4"/>
      <c r="GX356" s="6"/>
      <c r="GY356" s="5"/>
      <c r="GZ356" s="5"/>
      <c r="HA356" s="4"/>
      <c r="HB356" s="6"/>
      <c r="HC356" s="4"/>
      <c r="HD356" s="6"/>
      <c r="HE356" s="5"/>
      <c r="HF356" s="5"/>
      <c r="HG356" s="4"/>
      <c r="HH356" s="6"/>
      <c r="HI356" s="4"/>
      <c r="HJ356" s="6"/>
      <c r="HK356" s="5"/>
      <c r="HL356" s="5"/>
      <c r="HM356" s="4"/>
      <c r="HN356" s="6"/>
      <c r="HO356" s="4"/>
      <c r="HP356" s="6"/>
      <c r="HQ356" s="5"/>
      <c r="HR356" s="5"/>
      <c r="HS356" s="4"/>
      <c r="HT356" s="6"/>
      <c r="HU356" s="4"/>
      <c r="HV356" s="6"/>
      <c r="HW356" s="5"/>
      <c r="HX356" s="5"/>
      <c r="HY356" s="4"/>
      <c r="HZ356" s="6"/>
      <c r="IA356" s="4"/>
      <c r="IB356" s="6"/>
      <c r="IC356" s="5"/>
      <c r="ID356" s="5"/>
      <c r="IE356" s="4"/>
      <c r="IF356" s="6"/>
      <c r="IG356" s="4"/>
      <c r="IH356" s="6"/>
      <c r="II356" s="5"/>
      <c r="IJ356" s="5"/>
      <c r="IK356" s="4"/>
      <c r="IL356" s="6"/>
      <c r="IM356" s="4"/>
      <c r="IN356" s="6"/>
      <c r="IO356" s="5"/>
      <c r="IP356" s="5"/>
      <c r="IQ356" s="4"/>
      <c r="IR356" s="6"/>
      <c r="IS356" s="4"/>
      <c r="IT356" s="6"/>
      <c r="IU356" s="5"/>
      <c r="IV356" s="5"/>
      <c r="IW356" s="4"/>
      <c r="IX356" s="6"/>
      <c r="IY356" s="4"/>
      <c r="IZ356" s="6"/>
      <c r="JA356" s="5"/>
      <c r="JB356" s="5"/>
      <c r="JC356" s="4"/>
      <c r="JD356" s="6"/>
      <c r="JE356" s="4"/>
      <c r="JF356" s="6"/>
      <c r="JG356" s="5"/>
      <c r="JH356" s="5"/>
      <c r="JI356" s="4"/>
      <c r="JJ356" s="6"/>
      <c r="JK356" s="4"/>
      <c r="JL356" s="6"/>
      <c r="JM356" s="5"/>
      <c r="JN356" s="5"/>
      <c r="JO356" s="4"/>
      <c r="JP356" s="6"/>
      <c r="JQ356" s="4"/>
      <c r="JR356" s="6"/>
      <c r="JS356" s="5"/>
      <c r="JT356" s="5"/>
      <c r="JU356" s="4"/>
      <c r="JV356" s="6"/>
      <c r="JW356" s="4"/>
      <c r="JX356" s="6"/>
      <c r="JY356" s="5"/>
      <c r="JZ356" s="5"/>
      <c r="KA356" s="4"/>
      <c r="KB356" s="6"/>
      <c r="KC356" s="4"/>
      <c r="KD356" s="6"/>
      <c r="KE356" s="5"/>
      <c r="KF356" s="5"/>
      <c r="KG356" s="4"/>
      <c r="KH356" s="6"/>
      <c r="KI356" s="4"/>
      <c r="KJ356" s="6"/>
      <c r="KK356" s="5"/>
      <c r="KL356" s="5"/>
    </row>
    <row r="357">
      <c r="A357" s="3" t="s">
        <v>85</v>
      </c>
      <c r="B357" s="3" t="s">
        <v>680</v>
      </c>
      <c r="C357" s="3" t="s">
        <v>87</v>
      </c>
      <c r="D357" s="3" t="s">
        <v>396</v>
      </c>
      <c r="E357" s="3" t="s">
        <v>689</v>
      </c>
      <c r="F357" s="3" t="s">
        <v>689</v>
      </c>
      <c r="G357" s="3" t="s">
        <v>689</v>
      </c>
      <c r="H357" s="3" t="s">
        <v>98</v>
      </c>
      <c r="I357" s="4"/>
      <c r="J357" s="4">
        <f>=ROUNDDOWN({0},0)</f>
      </c>
      <c r="K357" s="4"/>
      <c r="L357" s="5">
        <v>1</v>
      </c>
      <c r="M357" s="4"/>
      <c r="N357" s="4">
        <f>=ROUNDDOWN({0},0)</f>
      </c>
      <c r="O357" s="4"/>
      <c r="P357" s="5"/>
      <c r="Q357" s="4">
        <v>16</v>
      </c>
      <c r="R357" s="6">
        <v>1162.93</v>
      </c>
      <c r="S357" s="4"/>
      <c r="T357" s="6"/>
      <c r="U357" s="5"/>
      <c r="V357" s="5"/>
      <c r="W357" s="4">
        <v>1</v>
      </c>
      <c r="X357" s="6">
        <v>76.56</v>
      </c>
      <c r="Y357" s="4"/>
      <c r="Z357" s="6"/>
      <c r="AA357" s="5"/>
      <c r="AB357" s="5"/>
      <c r="AC357" s="4">
        <v>4</v>
      </c>
      <c r="AD357" s="6">
        <v>216.1</v>
      </c>
      <c r="AE357" s="4"/>
      <c r="AF357" s="6"/>
      <c r="AG357" s="5"/>
      <c r="AH357" s="5"/>
      <c r="AI357" s="4">
        <v>3</v>
      </c>
      <c r="AJ357" s="6">
        <v>262.86</v>
      </c>
      <c r="AK357" s="4"/>
      <c r="AL357" s="6"/>
      <c r="AM357" s="5"/>
      <c r="AN357" s="5"/>
      <c r="AO357" s="4">
        <v>5</v>
      </c>
      <c r="AP357" s="6">
        <v>410.7</v>
      </c>
      <c r="AQ357" s="4"/>
      <c r="AR357" s="6"/>
      <c r="AS357" s="5"/>
      <c r="AT357" s="5"/>
      <c r="AU357" s="4"/>
      <c r="AV357" s="6"/>
      <c r="AW357" s="4"/>
      <c r="AX357" s="6"/>
      <c r="AY357" s="5"/>
      <c r="AZ357" s="5"/>
      <c r="BA357" s="4"/>
      <c r="BB357" s="6"/>
      <c r="BC357" s="4"/>
      <c r="BD357" s="6"/>
      <c r="BE357" s="5"/>
      <c r="BF357" s="5"/>
      <c r="BG357" s="4"/>
      <c r="BH357" s="6"/>
      <c r="BI357" s="4"/>
      <c r="BJ357" s="6"/>
      <c r="BK357" s="5"/>
      <c r="BL357" s="5"/>
      <c r="BM357" s="4"/>
      <c r="BN357" s="6"/>
      <c r="BO357" s="4"/>
      <c r="BP357" s="6"/>
      <c r="BQ357" s="5"/>
      <c r="BR357" s="5"/>
      <c r="BS357" s="4"/>
      <c r="BT357" s="6"/>
      <c r="BU357" s="4"/>
      <c r="BV357" s="6"/>
      <c r="BW357" s="5"/>
      <c r="BX357" s="5"/>
      <c r="BY357" s="4"/>
      <c r="BZ357" s="6"/>
      <c r="CA357" s="4"/>
      <c r="CB357" s="6"/>
      <c r="CC357" s="5"/>
      <c r="CD357" s="5"/>
      <c r="CE357" s="4">
        <v>3</v>
      </c>
      <c r="CF357" s="6">
        <v>196.71</v>
      </c>
      <c r="CG357" s="4"/>
      <c r="CH357" s="6"/>
      <c r="CI357" s="5"/>
      <c r="CJ357" s="5"/>
      <c r="CK357" s="4"/>
      <c r="CL357" s="6"/>
      <c r="CM357" s="4"/>
      <c r="CN357" s="6"/>
      <c r="CO357" s="5"/>
      <c r="CP357" s="5"/>
      <c r="CQ357" s="4"/>
      <c r="CR357" s="6"/>
      <c r="CS357" s="4"/>
      <c r="CT357" s="6"/>
      <c r="CU357" s="5"/>
      <c r="CV357" s="5"/>
      <c r="CW357" s="4"/>
      <c r="CX357" s="6"/>
      <c r="CY357" s="4"/>
      <c r="CZ357" s="6"/>
      <c r="DA357" s="5"/>
      <c r="DB357" s="5"/>
      <c r="DC357" s="4"/>
      <c r="DD357" s="6"/>
      <c r="DE357" s="4"/>
      <c r="DF357" s="6"/>
      <c r="DG357" s="5"/>
      <c r="DH357" s="5"/>
      <c r="DI357" s="4"/>
      <c r="DJ357" s="6"/>
      <c r="DK357" s="4"/>
      <c r="DL357" s="6"/>
      <c r="DM357" s="5"/>
      <c r="DN357" s="5"/>
      <c r="DO357" s="4"/>
      <c r="DP357" s="6"/>
      <c r="DQ357" s="4"/>
      <c r="DR357" s="6"/>
      <c r="DS357" s="5"/>
      <c r="DT357" s="5"/>
      <c r="DU357" s="4"/>
      <c r="DV357" s="6"/>
      <c r="DW357" s="4"/>
      <c r="DX357" s="6"/>
      <c r="DY357" s="5"/>
      <c r="DZ357" s="5"/>
      <c r="EA357" s="4"/>
      <c r="EB357" s="6"/>
      <c r="EC357" s="4"/>
      <c r="ED357" s="6"/>
      <c r="EE357" s="5"/>
      <c r="EF357" s="5"/>
      <c r="EG357" s="4"/>
      <c r="EH357" s="6"/>
      <c r="EI357" s="4"/>
      <c r="EJ357" s="6"/>
      <c r="EK357" s="5"/>
      <c r="EL357" s="5"/>
      <c r="EM357" s="4"/>
      <c r="EN357" s="6"/>
      <c r="EO357" s="4"/>
      <c r="EP357" s="6"/>
      <c r="EQ357" s="5"/>
      <c r="ER357" s="5"/>
      <c r="ES357" s="4"/>
      <c r="ET357" s="6"/>
      <c r="EU357" s="4"/>
      <c r="EV357" s="6"/>
      <c r="EW357" s="5"/>
      <c r="EX357" s="5"/>
      <c r="EY357" s="4"/>
      <c r="EZ357" s="6"/>
      <c r="FA357" s="4"/>
      <c r="FB357" s="6"/>
      <c r="FC357" s="5"/>
      <c r="FD357" s="5"/>
      <c r="FE357" s="4"/>
      <c r="FF357" s="6"/>
      <c r="FG357" s="4"/>
      <c r="FH357" s="6"/>
      <c r="FI357" s="5"/>
      <c r="FJ357" s="5"/>
      <c r="FK357" s="4"/>
      <c r="FL357" s="6"/>
      <c r="FM357" s="4"/>
      <c r="FN357" s="6"/>
      <c r="FO357" s="5"/>
      <c r="FP357" s="5"/>
      <c r="FQ357" s="4"/>
      <c r="FR357" s="6"/>
      <c r="FS357" s="4"/>
      <c r="FT357" s="6"/>
      <c r="FU357" s="5"/>
      <c r="FV357" s="5"/>
      <c r="FW357" s="4"/>
      <c r="FX357" s="6"/>
      <c r="FY357" s="4"/>
      <c r="FZ357" s="6"/>
      <c r="GA357" s="5"/>
      <c r="GB357" s="5"/>
      <c r="GC357" s="4"/>
      <c r="GD357" s="6"/>
      <c r="GE357" s="4"/>
      <c r="GF357" s="6"/>
      <c r="GG357" s="5"/>
      <c r="GH357" s="5"/>
      <c r="GI357" s="4"/>
      <c r="GJ357" s="6"/>
      <c r="GK357" s="4"/>
      <c r="GL357" s="6"/>
      <c r="GM357" s="5"/>
      <c r="GN357" s="5"/>
      <c r="GO357" s="4"/>
      <c r="GP357" s="6"/>
      <c r="GQ357" s="4"/>
      <c r="GR357" s="6"/>
      <c r="GS357" s="5"/>
      <c r="GT357" s="5"/>
      <c r="GU357" s="4"/>
      <c r="GV357" s="6"/>
      <c r="GW357" s="4"/>
      <c r="GX357" s="6"/>
      <c r="GY357" s="5"/>
      <c r="GZ357" s="5"/>
      <c r="HA357" s="4"/>
      <c r="HB357" s="6"/>
      <c r="HC357" s="4"/>
      <c r="HD357" s="6"/>
      <c r="HE357" s="5"/>
      <c r="HF357" s="5"/>
      <c r="HG357" s="4"/>
      <c r="HH357" s="6"/>
      <c r="HI357" s="4"/>
      <c r="HJ357" s="6"/>
      <c r="HK357" s="5"/>
      <c r="HL357" s="5"/>
      <c r="HM357" s="4"/>
      <c r="HN357" s="6"/>
      <c r="HO357" s="4"/>
      <c r="HP357" s="6"/>
      <c r="HQ357" s="5"/>
      <c r="HR357" s="5"/>
      <c r="HS357" s="4"/>
      <c r="HT357" s="6"/>
      <c r="HU357" s="4"/>
      <c r="HV357" s="6"/>
      <c r="HW357" s="5"/>
      <c r="HX357" s="5"/>
      <c r="HY357" s="4"/>
      <c r="HZ357" s="6"/>
      <c r="IA357" s="4"/>
      <c r="IB357" s="6"/>
      <c r="IC357" s="5"/>
      <c r="ID357" s="5"/>
      <c r="IE357" s="4"/>
      <c r="IF357" s="6"/>
      <c r="IG357" s="4"/>
      <c r="IH357" s="6"/>
      <c r="II357" s="5"/>
      <c r="IJ357" s="5"/>
      <c r="IK357" s="4"/>
      <c r="IL357" s="6"/>
      <c r="IM357" s="4"/>
      <c r="IN357" s="6"/>
      <c r="IO357" s="5"/>
      <c r="IP357" s="5"/>
      <c r="IQ357" s="4"/>
      <c r="IR357" s="6"/>
      <c r="IS357" s="4"/>
      <c r="IT357" s="6"/>
      <c r="IU357" s="5"/>
      <c r="IV357" s="5"/>
      <c r="IW357" s="4"/>
      <c r="IX357" s="6"/>
      <c r="IY357" s="4"/>
      <c r="IZ357" s="6"/>
      <c r="JA357" s="5"/>
      <c r="JB357" s="5"/>
      <c r="JC357" s="4"/>
      <c r="JD357" s="6"/>
      <c r="JE357" s="4"/>
      <c r="JF357" s="6"/>
      <c r="JG357" s="5"/>
      <c r="JH357" s="5"/>
      <c r="JI357" s="4"/>
      <c r="JJ357" s="6"/>
      <c r="JK357" s="4"/>
      <c r="JL357" s="6"/>
      <c r="JM357" s="5"/>
      <c r="JN357" s="5"/>
      <c r="JO357" s="4"/>
      <c r="JP357" s="6"/>
      <c r="JQ357" s="4"/>
      <c r="JR357" s="6"/>
      <c r="JS357" s="5"/>
      <c r="JT357" s="5"/>
      <c r="JU357" s="4"/>
      <c r="JV357" s="6"/>
      <c r="JW357" s="4"/>
      <c r="JX357" s="6"/>
      <c r="JY357" s="5"/>
      <c r="JZ357" s="5"/>
      <c r="KA357" s="4"/>
      <c r="KB357" s="6"/>
      <c r="KC357" s="4"/>
      <c r="KD357" s="6"/>
      <c r="KE357" s="5"/>
      <c r="KF357" s="5"/>
      <c r="KG357" s="4"/>
      <c r="KH357" s="6"/>
      <c r="KI357" s="4"/>
      <c r="KJ357" s="6"/>
      <c r="KK357" s="5"/>
      <c r="KL357" s="5"/>
    </row>
    <row r="358">
      <c r="A358" s="3" t="s">
        <v>85</v>
      </c>
      <c r="B358" s="3" t="s">
        <v>680</v>
      </c>
      <c r="C358" s="3" t="s">
        <v>87</v>
      </c>
      <c r="D358" s="3" t="s">
        <v>396</v>
      </c>
      <c r="E358" s="3" t="s">
        <v>690</v>
      </c>
      <c r="F358" s="3" t="s">
        <v>690</v>
      </c>
      <c r="G358" s="3" t="s">
        <v>690</v>
      </c>
      <c r="H358" s="3" t="s">
        <v>165</v>
      </c>
      <c r="I358" s="4"/>
      <c r="J358" s="4">
        <f>=ROUNDDOWN({0},0)</f>
      </c>
      <c r="K358" s="4"/>
      <c r="L358" s="5">
        <v>1</v>
      </c>
      <c r="M358" s="4"/>
      <c r="N358" s="4">
        <f>=ROUNDDOWN({0},0)</f>
      </c>
      <c r="O358" s="4"/>
      <c r="P358" s="5"/>
      <c r="Q358" s="4">
        <v>11</v>
      </c>
      <c r="R358" s="6">
        <v>926.93</v>
      </c>
      <c r="S358" s="4"/>
      <c r="T358" s="6"/>
      <c r="U358" s="5"/>
      <c r="V358" s="5"/>
      <c r="W358" s="4"/>
      <c r="X358" s="6"/>
      <c r="Y358" s="4"/>
      <c r="Z358" s="6"/>
      <c r="AA358" s="5"/>
      <c r="AB358" s="5"/>
      <c r="AC358" s="4">
        <v>4</v>
      </c>
      <c r="AD358" s="6">
        <v>293.7</v>
      </c>
      <c r="AE358" s="4"/>
      <c r="AF358" s="6"/>
      <c r="AG358" s="5"/>
      <c r="AH358" s="5"/>
      <c r="AI358" s="4">
        <v>1</v>
      </c>
      <c r="AJ358" s="6">
        <v>104.1</v>
      </c>
      <c r="AK358" s="4"/>
      <c r="AL358" s="6"/>
      <c r="AM358" s="5"/>
      <c r="AN358" s="5"/>
      <c r="AO358" s="4"/>
      <c r="AP358" s="6"/>
      <c r="AQ358" s="4"/>
      <c r="AR358" s="6"/>
      <c r="AS358" s="5"/>
      <c r="AT358" s="5"/>
      <c r="AU358" s="4">
        <v>2</v>
      </c>
      <c r="AV358" s="6">
        <v>166.7</v>
      </c>
      <c r="AW358" s="4"/>
      <c r="AX358" s="6"/>
      <c r="AY358" s="5"/>
      <c r="AZ358" s="5"/>
      <c r="BA358" s="4"/>
      <c r="BB358" s="6"/>
      <c r="BC358" s="4"/>
      <c r="BD358" s="6"/>
      <c r="BE358" s="5"/>
      <c r="BF358" s="5"/>
      <c r="BG358" s="4"/>
      <c r="BH358" s="6"/>
      <c r="BI358" s="4"/>
      <c r="BJ358" s="6"/>
      <c r="BK358" s="5"/>
      <c r="BL358" s="5"/>
      <c r="BM358" s="4">
        <v>1</v>
      </c>
      <c r="BN358" s="6">
        <v>89.7</v>
      </c>
      <c r="BO358" s="4"/>
      <c r="BP358" s="6"/>
      <c r="BQ358" s="5"/>
      <c r="BR358" s="5"/>
      <c r="BS358" s="4"/>
      <c r="BT358" s="6"/>
      <c r="BU358" s="4"/>
      <c r="BV358" s="6"/>
      <c r="BW358" s="5"/>
      <c r="BX358" s="5"/>
      <c r="BY358" s="4"/>
      <c r="BZ358" s="6"/>
      <c r="CA358" s="4"/>
      <c r="CB358" s="6"/>
      <c r="CC358" s="5"/>
      <c r="CD358" s="5"/>
      <c r="CE358" s="4"/>
      <c r="CF358" s="6"/>
      <c r="CG358" s="4"/>
      <c r="CH358" s="6"/>
      <c r="CI358" s="5"/>
      <c r="CJ358" s="5"/>
      <c r="CK358" s="4"/>
      <c r="CL358" s="6"/>
      <c r="CM358" s="4"/>
      <c r="CN358" s="6"/>
      <c r="CO358" s="5"/>
      <c r="CP358" s="5"/>
      <c r="CQ358" s="4"/>
      <c r="CR358" s="6"/>
      <c r="CS358" s="4"/>
      <c r="CT358" s="6"/>
      <c r="CU358" s="5"/>
      <c r="CV358" s="5"/>
      <c r="CW358" s="4"/>
      <c r="CX358" s="6"/>
      <c r="CY358" s="4"/>
      <c r="CZ358" s="6"/>
      <c r="DA358" s="5"/>
      <c r="DB358" s="5"/>
      <c r="DC358" s="4"/>
      <c r="DD358" s="6"/>
      <c r="DE358" s="4"/>
      <c r="DF358" s="6"/>
      <c r="DG358" s="5"/>
      <c r="DH358" s="5"/>
      <c r="DI358" s="4"/>
      <c r="DJ358" s="6"/>
      <c r="DK358" s="4"/>
      <c r="DL358" s="6"/>
      <c r="DM358" s="5"/>
      <c r="DN358" s="5"/>
      <c r="DO358" s="4"/>
      <c r="DP358" s="6"/>
      <c r="DQ358" s="4"/>
      <c r="DR358" s="6"/>
      <c r="DS358" s="5"/>
      <c r="DT358" s="5"/>
      <c r="DU358" s="4"/>
      <c r="DV358" s="6"/>
      <c r="DW358" s="4"/>
      <c r="DX358" s="6"/>
      <c r="DY358" s="5"/>
      <c r="DZ358" s="5"/>
      <c r="EA358" s="4">
        <v>1</v>
      </c>
      <c r="EB358" s="6">
        <v>106.03</v>
      </c>
      <c r="EC358" s="4"/>
      <c r="ED358" s="6"/>
      <c r="EE358" s="5"/>
      <c r="EF358" s="5"/>
      <c r="EG358" s="4"/>
      <c r="EH358" s="6"/>
      <c r="EI358" s="4"/>
      <c r="EJ358" s="6"/>
      <c r="EK358" s="5"/>
      <c r="EL358" s="5"/>
      <c r="EM358" s="4">
        <v>2</v>
      </c>
      <c r="EN358" s="6">
        <v>166.7</v>
      </c>
      <c r="EO358" s="4"/>
      <c r="EP358" s="6"/>
      <c r="EQ358" s="5"/>
      <c r="ER358" s="5"/>
      <c r="ES358" s="4"/>
      <c r="ET358" s="6"/>
      <c r="EU358" s="4"/>
      <c r="EV358" s="6"/>
      <c r="EW358" s="5"/>
      <c r="EX358" s="5"/>
      <c r="EY358" s="4"/>
      <c r="EZ358" s="6"/>
      <c r="FA358" s="4"/>
      <c r="FB358" s="6"/>
      <c r="FC358" s="5"/>
      <c r="FD358" s="5"/>
      <c r="FE358" s="4"/>
      <c r="FF358" s="6"/>
      <c r="FG358" s="4"/>
      <c r="FH358" s="6"/>
      <c r="FI358" s="5"/>
      <c r="FJ358" s="5"/>
      <c r="FK358" s="4"/>
      <c r="FL358" s="6"/>
      <c r="FM358" s="4"/>
      <c r="FN358" s="6"/>
      <c r="FO358" s="5"/>
      <c r="FP358" s="5"/>
      <c r="FQ358" s="4"/>
      <c r="FR358" s="6"/>
      <c r="FS358" s="4"/>
      <c r="FT358" s="6"/>
      <c r="FU358" s="5"/>
      <c r="FV358" s="5"/>
      <c r="FW358" s="4"/>
      <c r="FX358" s="6"/>
      <c r="FY358" s="4"/>
      <c r="FZ358" s="6"/>
      <c r="GA358" s="5"/>
      <c r="GB358" s="5"/>
      <c r="GC358" s="4"/>
      <c r="GD358" s="6"/>
      <c r="GE358" s="4"/>
      <c r="GF358" s="6"/>
      <c r="GG358" s="5"/>
      <c r="GH358" s="5"/>
      <c r="GI358" s="4"/>
      <c r="GJ358" s="6"/>
      <c r="GK358" s="4"/>
      <c r="GL358" s="6"/>
      <c r="GM358" s="5"/>
      <c r="GN358" s="5"/>
      <c r="GO358" s="4"/>
      <c r="GP358" s="6"/>
      <c r="GQ358" s="4"/>
      <c r="GR358" s="6"/>
      <c r="GS358" s="5"/>
      <c r="GT358" s="5"/>
      <c r="GU358" s="4"/>
      <c r="GV358" s="6"/>
      <c r="GW358" s="4"/>
      <c r="GX358" s="6"/>
      <c r="GY358" s="5"/>
      <c r="GZ358" s="5"/>
      <c r="HA358" s="4"/>
      <c r="HB358" s="6"/>
      <c r="HC358" s="4"/>
      <c r="HD358" s="6"/>
      <c r="HE358" s="5"/>
      <c r="HF358" s="5"/>
      <c r="HG358" s="4"/>
      <c r="HH358" s="6"/>
      <c r="HI358" s="4"/>
      <c r="HJ358" s="6"/>
      <c r="HK358" s="5"/>
      <c r="HL358" s="5"/>
      <c r="HM358" s="4"/>
      <c r="HN358" s="6"/>
      <c r="HO358" s="4"/>
      <c r="HP358" s="6"/>
      <c r="HQ358" s="5"/>
      <c r="HR358" s="5"/>
      <c r="HS358" s="4"/>
      <c r="HT358" s="6"/>
      <c r="HU358" s="4"/>
      <c r="HV358" s="6"/>
      <c r="HW358" s="5"/>
      <c r="HX358" s="5"/>
      <c r="HY358" s="4"/>
      <c r="HZ358" s="6"/>
      <c r="IA358" s="4"/>
      <c r="IB358" s="6"/>
      <c r="IC358" s="5"/>
      <c r="ID358" s="5"/>
      <c r="IE358" s="4"/>
      <c r="IF358" s="6"/>
      <c r="IG358" s="4"/>
      <c r="IH358" s="6"/>
      <c r="II358" s="5"/>
      <c r="IJ358" s="5"/>
      <c r="IK358" s="4"/>
      <c r="IL358" s="6"/>
      <c r="IM358" s="4"/>
      <c r="IN358" s="6"/>
      <c r="IO358" s="5"/>
      <c r="IP358" s="5"/>
      <c r="IQ358" s="4"/>
      <c r="IR358" s="6"/>
      <c r="IS358" s="4"/>
      <c r="IT358" s="6"/>
      <c r="IU358" s="5"/>
      <c r="IV358" s="5"/>
      <c r="IW358" s="4"/>
      <c r="IX358" s="6"/>
      <c r="IY358" s="4"/>
      <c r="IZ358" s="6"/>
      <c r="JA358" s="5"/>
      <c r="JB358" s="5"/>
      <c r="JC358" s="4"/>
      <c r="JD358" s="6"/>
      <c r="JE358" s="4"/>
      <c r="JF358" s="6"/>
      <c r="JG358" s="5"/>
      <c r="JH358" s="5"/>
      <c r="JI358" s="4"/>
      <c r="JJ358" s="6"/>
      <c r="JK358" s="4"/>
      <c r="JL358" s="6"/>
      <c r="JM358" s="5"/>
      <c r="JN358" s="5"/>
      <c r="JO358" s="4"/>
      <c r="JP358" s="6"/>
      <c r="JQ358" s="4"/>
      <c r="JR358" s="6"/>
      <c r="JS358" s="5"/>
      <c r="JT358" s="5"/>
      <c r="JU358" s="4"/>
      <c r="JV358" s="6"/>
      <c r="JW358" s="4"/>
      <c r="JX358" s="6"/>
      <c r="JY358" s="5"/>
      <c r="JZ358" s="5"/>
      <c r="KA358" s="4"/>
      <c r="KB358" s="6"/>
      <c r="KC358" s="4"/>
      <c r="KD358" s="6"/>
      <c r="KE358" s="5"/>
      <c r="KF358" s="5"/>
      <c r="KG358" s="4"/>
      <c r="KH358" s="6"/>
      <c r="KI358" s="4"/>
      <c r="KJ358" s="6"/>
      <c r="KK358" s="5"/>
      <c r="KL358" s="5"/>
    </row>
    <row r="359">
      <c r="A359" s="3" t="s">
        <v>85</v>
      </c>
      <c r="B359" s="3" t="s">
        <v>680</v>
      </c>
      <c r="C359" s="3" t="s">
        <v>87</v>
      </c>
      <c r="D359" s="3" t="s">
        <v>396</v>
      </c>
      <c r="E359" s="3" t="s">
        <v>691</v>
      </c>
      <c r="F359" s="3" t="s">
        <v>691</v>
      </c>
      <c r="G359" s="3" t="s">
        <v>691</v>
      </c>
      <c r="H359" s="3" t="s">
        <v>165</v>
      </c>
      <c r="I359" s="4"/>
      <c r="J359" s="4">
        <f>=ROUNDDOWN({0},0)</f>
      </c>
      <c r="K359" s="4"/>
      <c r="L359" s="5">
        <v>1</v>
      </c>
      <c r="M359" s="4"/>
      <c r="N359" s="4">
        <f>=ROUNDDOWN({0},0)</f>
      </c>
      <c r="O359" s="4"/>
      <c r="P359" s="5"/>
      <c r="Q359" s="4">
        <v>9</v>
      </c>
      <c r="R359" s="6">
        <v>838.82</v>
      </c>
      <c r="S359" s="4"/>
      <c r="T359" s="6"/>
      <c r="U359" s="5"/>
      <c r="V359" s="5"/>
      <c r="W359" s="4">
        <v>2</v>
      </c>
      <c r="X359" s="6">
        <v>189.83</v>
      </c>
      <c r="Y359" s="4"/>
      <c r="Z359" s="6"/>
      <c r="AA359" s="5"/>
      <c r="AB359" s="5"/>
      <c r="AC359" s="4"/>
      <c r="AD359" s="6"/>
      <c r="AE359" s="4"/>
      <c r="AF359" s="6"/>
      <c r="AG359" s="5"/>
      <c r="AH359" s="5"/>
      <c r="AI359" s="4">
        <v>2</v>
      </c>
      <c r="AJ359" s="6">
        <v>189.83</v>
      </c>
      <c r="AK359" s="4"/>
      <c r="AL359" s="6"/>
      <c r="AM359" s="5"/>
      <c r="AN359" s="5"/>
      <c r="AO359" s="4"/>
      <c r="AP359" s="6"/>
      <c r="AQ359" s="4"/>
      <c r="AR359" s="6"/>
      <c r="AS359" s="5"/>
      <c r="AT359" s="5"/>
      <c r="AU359" s="4">
        <v>1</v>
      </c>
      <c r="AV359" s="6">
        <v>101.21</v>
      </c>
      <c r="AW359" s="4"/>
      <c r="AX359" s="6"/>
      <c r="AY359" s="5"/>
      <c r="AZ359" s="5"/>
      <c r="BA359" s="4"/>
      <c r="BB359" s="6"/>
      <c r="BC359" s="4"/>
      <c r="BD359" s="6"/>
      <c r="BE359" s="5"/>
      <c r="BF359" s="5"/>
      <c r="BG359" s="4"/>
      <c r="BH359" s="6"/>
      <c r="BI359" s="4"/>
      <c r="BJ359" s="6"/>
      <c r="BK359" s="5"/>
      <c r="BL359" s="5"/>
      <c r="BM359" s="4">
        <v>2</v>
      </c>
      <c r="BN359" s="6">
        <v>174.62</v>
      </c>
      <c r="BO359" s="4"/>
      <c r="BP359" s="6"/>
      <c r="BQ359" s="5"/>
      <c r="BR359" s="5"/>
      <c r="BS359" s="4">
        <v>1</v>
      </c>
      <c r="BT359" s="6">
        <v>86.94</v>
      </c>
      <c r="BU359" s="4"/>
      <c r="BV359" s="6"/>
      <c r="BW359" s="5"/>
      <c r="BX359" s="5"/>
      <c r="BY359" s="4"/>
      <c r="BZ359" s="6"/>
      <c r="CA359" s="4"/>
      <c r="CB359" s="6"/>
      <c r="CC359" s="5"/>
      <c r="CD359" s="5"/>
      <c r="CE359" s="4"/>
      <c r="CF359" s="6"/>
      <c r="CG359" s="4"/>
      <c r="CH359" s="6"/>
      <c r="CI359" s="5"/>
      <c r="CJ359" s="5"/>
      <c r="CK359" s="4"/>
      <c r="CL359" s="6"/>
      <c r="CM359" s="4"/>
      <c r="CN359" s="6"/>
      <c r="CO359" s="5"/>
      <c r="CP359" s="5"/>
      <c r="CQ359" s="4"/>
      <c r="CR359" s="6"/>
      <c r="CS359" s="4"/>
      <c r="CT359" s="6"/>
      <c r="CU359" s="5"/>
      <c r="CV359" s="5"/>
      <c r="CW359" s="4">
        <v>1</v>
      </c>
      <c r="CX359" s="6">
        <v>96.39</v>
      </c>
      <c r="CY359" s="4"/>
      <c r="CZ359" s="6"/>
      <c r="DA359" s="5"/>
      <c r="DB359" s="5"/>
      <c r="DC359" s="4"/>
      <c r="DD359" s="6"/>
      <c r="DE359" s="4"/>
      <c r="DF359" s="6"/>
      <c r="DG359" s="5"/>
      <c r="DH359" s="5"/>
      <c r="DI359" s="4"/>
      <c r="DJ359" s="6"/>
      <c r="DK359" s="4"/>
      <c r="DL359" s="6"/>
      <c r="DM359" s="5"/>
      <c r="DN359" s="5"/>
      <c r="DO359" s="4"/>
      <c r="DP359" s="6"/>
      <c r="DQ359" s="4"/>
      <c r="DR359" s="6"/>
      <c r="DS359" s="5"/>
      <c r="DT359" s="5"/>
      <c r="DU359" s="4"/>
      <c r="DV359" s="6"/>
      <c r="DW359" s="4"/>
      <c r="DX359" s="6"/>
      <c r="DY359" s="5"/>
      <c r="DZ359" s="5"/>
      <c r="EA359" s="4"/>
      <c r="EB359" s="6"/>
      <c r="EC359" s="4"/>
      <c r="ED359" s="6"/>
      <c r="EE359" s="5"/>
      <c r="EF359" s="5"/>
      <c r="EG359" s="4"/>
      <c r="EH359" s="6"/>
      <c r="EI359" s="4"/>
      <c r="EJ359" s="6"/>
      <c r="EK359" s="5"/>
      <c r="EL359" s="5"/>
      <c r="EM359" s="4"/>
      <c r="EN359" s="6"/>
      <c r="EO359" s="4"/>
      <c r="EP359" s="6"/>
      <c r="EQ359" s="5"/>
      <c r="ER359" s="5"/>
      <c r="ES359" s="4"/>
      <c r="ET359" s="6"/>
      <c r="EU359" s="4"/>
      <c r="EV359" s="6"/>
      <c r="EW359" s="5"/>
      <c r="EX359" s="5"/>
      <c r="EY359" s="4"/>
      <c r="EZ359" s="6"/>
      <c r="FA359" s="4"/>
      <c r="FB359" s="6"/>
      <c r="FC359" s="5"/>
      <c r="FD359" s="5"/>
      <c r="FE359" s="4"/>
      <c r="FF359" s="6"/>
      <c r="FG359" s="4"/>
      <c r="FH359" s="6"/>
      <c r="FI359" s="5"/>
      <c r="FJ359" s="5"/>
      <c r="FK359" s="4"/>
      <c r="FL359" s="6"/>
      <c r="FM359" s="4"/>
      <c r="FN359" s="6"/>
      <c r="FO359" s="5"/>
      <c r="FP359" s="5"/>
      <c r="FQ359" s="4"/>
      <c r="FR359" s="6"/>
      <c r="FS359" s="4"/>
      <c r="FT359" s="6"/>
      <c r="FU359" s="5"/>
      <c r="FV359" s="5"/>
      <c r="FW359" s="4"/>
      <c r="FX359" s="6"/>
      <c r="FY359" s="4"/>
      <c r="FZ359" s="6"/>
      <c r="GA359" s="5"/>
      <c r="GB359" s="5"/>
      <c r="GC359" s="4"/>
      <c r="GD359" s="6"/>
      <c r="GE359" s="4"/>
      <c r="GF359" s="6"/>
      <c r="GG359" s="5"/>
      <c r="GH359" s="5"/>
      <c r="GI359" s="4"/>
      <c r="GJ359" s="6"/>
      <c r="GK359" s="4"/>
      <c r="GL359" s="6"/>
      <c r="GM359" s="5"/>
      <c r="GN359" s="5"/>
      <c r="GO359" s="4"/>
      <c r="GP359" s="6"/>
      <c r="GQ359" s="4"/>
      <c r="GR359" s="6"/>
      <c r="GS359" s="5"/>
      <c r="GT359" s="5"/>
      <c r="GU359" s="4"/>
      <c r="GV359" s="6"/>
      <c r="GW359" s="4"/>
      <c r="GX359" s="6"/>
      <c r="GY359" s="5"/>
      <c r="GZ359" s="5"/>
      <c r="HA359" s="4"/>
      <c r="HB359" s="6"/>
      <c r="HC359" s="4"/>
      <c r="HD359" s="6"/>
      <c r="HE359" s="5"/>
      <c r="HF359" s="5"/>
      <c r="HG359" s="4"/>
      <c r="HH359" s="6"/>
      <c r="HI359" s="4"/>
      <c r="HJ359" s="6"/>
      <c r="HK359" s="5"/>
      <c r="HL359" s="5"/>
      <c r="HM359" s="4"/>
      <c r="HN359" s="6"/>
      <c r="HO359" s="4"/>
      <c r="HP359" s="6"/>
      <c r="HQ359" s="5"/>
      <c r="HR359" s="5"/>
      <c r="HS359" s="4"/>
      <c r="HT359" s="6"/>
      <c r="HU359" s="4"/>
      <c r="HV359" s="6"/>
      <c r="HW359" s="5"/>
      <c r="HX359" s="5"/>
      <c r="HY359" s="4"/>
      <c r="HZ359" s="6"/>
      <c r="IA359" s="4"/>
      <c r="IB359" s="6"/>
      <c r="IC359" s="5"/>
      <c r="ID359" s="5"/>
      <c r="IE359" s="4"/>
      <c r="IF359" s="6"/>
      <c r="IG359" s="4"/>
      <c r="IH359" s="6"/>
      <c r="II359" s="5"/>
      <c r="IJ359" s="5"/>
      <c r="IK359" s="4"/>
      <c r="IL359" s="6"/>
      <c r="IM359" s="4"/>
      <c r="IN359" s="6"/>
      <c r="IO359" s="5"/>
      <c r="IP359" s="5"/>
      <c r="IQ359" s="4"/>
      <c r="IR359" s="6"/>
      <c r="IS359" s="4"/>
      <c r="IT359" s="6"/>
      <c r="IU359" s="5"/>
      <c r="IV359" s="5"/>
      <c r="IW359" s="4"/>
      <c r="IX359" s="6"/>
      <c r="IY359" s="4"/>
      <c r="IZ359" s="6"/>
      <c r="JA359" s="5"/>
      <c r="JB359" s="5"/>
      <c r="JC359" s="4"/>
      <c r="JD359" s="6"/>
      <c r="JE359" s="4"/>
      <c r="JF359" s="6"/>
      <c r="JG359" s="5"/>
      <c r="JH359" s="5"/>
      <c r="JI359" s="4"/>
      <c r="JJ359" s="6"/>
      <c r="JK359" s="4"/>
      <c r="JL359" s="6"/>
      <c r="JM359" s="5"/>
      <c r="JN359" s="5"/>
      <c r="JO359" s="4"/>
      <c r="JP359" s="6"/>
      <c r="JQ359" s="4"/>
      <c r="JR359" s="6"/>
      <c r="JS359" s="5"/>
      <c r="JT359" s="5"/>
      <c r="JU359" s="4"/>
      <c r="JV359" s="6"/>
      <c r="JW359" s="4"/>
      <c r="JX359" s="6"/>
      <c r="JY359" s="5"/>
      <c r="JZ359" s="5"/>
      <c r="KA359" s="4"/>
      <c r="KB359" s="6"/>
      <c r="KC359" s="4"/>
      <c r="KD359" s="6"/>
      <c r="KE359" s="5"/>
      <c r="KF359" s="5"/>
      <c r="KG359" s="4"/>
      <c r="KH359" s="6"/>
      <c r="KI359" s="4"/>
      <c r="KJ359" s="6"/>
      <c r="KK359" s="5"/>
      <c r="KL359" s="5"/>
    </row>
    <row r="360">
      <c r="A360" s="3" t="s">
        <v>85</v>
      </c>
      <c r="B360" s="3" t="s">
        <v>680</v>
      </c>
      <c r="C360" s="3" t="s">
        <v>87</v>
      </c>
      <c r="D360" s="3" t="s">
        <v>396</v>
      </c>
      <c r="E360" s="3" t="s">
        <v>692</v>
      </c>
      <c r="F360" s="3" t="s">
        <v>692</v>
      </c>
      <c r="G360" s="3" t="s">
        <v>692</v>
      </c>
      <c r="H360" s="3" t="s">
        <v>122</v>
      </c>
      <c r="I360" s="4"/>
      <c r="J360" s="4">
        <f>=ROUNDDOWN({0},0)</f>
      </c>
      <c r="K360" s="4"/>
      <c r="L360" s="5"/>
      <c r="M360" s="4"/>
      <c r="N360" s="4">
        <f>=ROUNDDOWN({0},0)</f>
      </c>
      <c r="O360" s="4"/>
      <c r="P360" s="5"/>
      <c r="Q360" s="4">
        <v>4</v>
      </c>
      <c r="R360" s="6">
        <v>297.41</v>
      </c>
      <c r="S360" s="4"/>
      <c r="T360" s="6"/>
      <c r="U360" s="5"/>
      <c r="V360" s="5"/>
      <c r="W360" s="4"/>
      <c r="X360" s="6"/>
      <c r="Y360" s="4"/>
      <c r="Z360" s="6"/>
      <c r="AA360" s="5"/>
      <c r="AB360" s="5"/>
      <c r="AC360" s="4"/>
      <c r="AD360" s="6"/>
      <c r="AE360" s="4"/>
      <c r="AF360" s="6"/>
      <c r="AG360" s="5"/>
      <c r="AH360" s="5"/>
      <c r="AI360" s="4"/>
      <c r="AJ360" s="6"/>
      <c r="AK360" s="4"/>
      <c r="AL360" s="6"/>
      <c r="AM360" s="5"/>
      <c r="AN360" s="5"/>
      <c r="AO360" s="4">
        <v>2</v>
      </c>
      <c r="AP360" s="6">
        <v>143.08</v>
      </c>
      <c r="AQ360" s="4"/>
      <c r="AR360" s="6"/>
      <c r="AS360" s="5"/>
      <c r="AT360" s="5"/>
      <c r="AU360" s="4"/>
      <c r="AV360" s="6"/>
      <c r="AW360" s="4"/>
      <c r="AX360" s="6"/>
      <c r="AY360" s="5"/>
      <c r="AZ360" s="5"/>
      <c r="BA360" s="4"/>
      <c r="BB360" s="6"/>
      <c r="BC360" s="4"/>
      <c r="BD360" s="6"/>
      <c r="BE360" s="5"/>
      <c r="BF360" s="5"/>
      <c r="BG360" s="4"/>
      <c r="BH360" s="6"/>
      <c r="BI360" s="4"/>
      <c r="BJ360" s="6"/>
      <c r="BK360" s="5"/>
      <c r="BL360" s="5"/>
      <c r="BM360" s="4">
        <v>1</v>
      </c>
      <c r="BN360" s="6">
        <v>69.29</v>
      </c>
      <c r="BO360" s="4"/>
      <c r="BP360" s="6"/>
      <c r="BQ360" s="5"/>
      <c r="BR360" s="5"/>
      <c r="BS360" s="4"/>
      <c r="BT360" s="6"/>
      <c r="BU360" s="4"/>
      <c r="BV360" s="6"/>
      <c r="BW360" s="5"/>
      <c r="BX360" s="5"/>
      <c r="BY360" s="4"/>
      <c r="BZ360" s="6"/>
      <c r="CA360" s="4"/>
      <c r="CB360" s="6"/>
      <c r="CC360" s="5"/>
      <c r="CD360" s="5"/>
      <c r="CE360" s="4"/>
      <c r="CF360" s="6"/>
      <c r="CG360" s="4"/>
      <c r="CH360" s="6"/>
      <c r="CI360" s="5"/>
      <c r="CJ360" s="5"/>
      <c r="CK360" s="4"/>
      <c r="CL360" s="6"/>
      <c r="CM360" s="4"/>
      <c r="CN360" s="6"/>
      <c r="CO360" s="5"/>
      <c r="CP360" s="5"/>
      <c r="CQ360" s="4"/>
      <c r="CR360" s="6"/>
      <c r="CS360" s="4"/>
      <c r="CT360" s="6"/>
      <c r="CU360" s="5"/>
      <c r="CV360" s="5"/>
      <c r="CW360" s="4"/>
      <c r="CX360" s="6"/>
      <c r="CY360" s="4"/>
      <c r="CZ360" s="6"/>
      <c r="DA360" s="5"/>
      <c r="DB360" s="5"/>
      <c r="DC360" s="4"/>
      <c r="DD360" s="6"/>
      <c r="DE360" s="4"/>
      <c r="DF360" s="6"/>
      <c r="DG360" s="5"/>
      <c r="DH360" s="5"/>
      <c r="DI360" s="4"/>
      <c r="DJ360" s="6"/>
      <c r="DK360" s="4"/>
      <c r="DL360" s="6"/>
      <c r="DM360" s="5"/>
      <c r="DN360" s="5"/>
      <c r="DO360" s="4"/>
      <c r="DP360" s="6"/>
      <c r="DQ360" s="4"/>
      <c r="DR360" s="6"/>
      <c r="DS360" s="5"/>
      <c r="DT360" s="5"/>
      <c r="DU360" s="4"/>
      <c r="DV360" s="6"/>
      <c r="DW360" s="4"/>
      <c r="DX360" s="6"/>
      <c r="DY360" s="5"/>
      <c r="DZ360" s="5"/>
      <c r="EA360" s="4"/>
      <c r="EB360" s="6"/>
      <c r="EC360" s="4"/>
      <c r="ED360" s="6"/>
      <c r="EE360" s="5"/>
      <c r="EF360" s="5"/>
      <c r="EG360" s="4"/>
      <c r="EH360" s="6"/>
      <c r="EI360" s="4"/>
      <c r="EJ360" s="6"/>
      <c r="EK360" s="5"/>
      <c r="EL360" s="5"/>
      <c r="EM360" s="4"/>
      <c r="EN360" s="6"/>
      <c r="EO360" s="4"/>
      <c r="EP360" s="6"/>
      <c r="EQ360" s="5"/>
      <c r="ER360" s="5"/>
      <c r="ES360" s="4"/>
      <c r="ET360" s="6"/>
      <c r="EU360" s="4"/>
      <c r="EV360" s="6"/>
      <c r="EW360" s="5"/>
      <c r="EX360" s="5"/>
      <c r="EY360" s="4"/>
      <c r="EZ360" s="6"/>
      <c r="FA360" s="4"/>
      <c r="FB360" s="6"/>
      <c r="FC360" s="5"/>
      <c r="FD360" s="5"/>
      <c r="FE360" s="4"/>
      <c r="FF360" s="6"/>
      <c r="FG360" s="4"/>
      <c r="FH360" s="6"/>
      <c r="FI360" s="5"/>
      <c r="FJ360" s="5"/>
      <c r="FK360" s="4"/>
      <c r="FL360" s="6"/>
      <c r="FM360" s="4"/>
      <c r="FN360" s="6"/>
      <c r="FO360" s="5"/>
      <c r="FP360" s="5"/>
      <c r="FQ360" s="4">
        <v>1</v>
      </c>
      <c r="FR360" s="6">
        <v>85.04</v>
      </c>
      <c r="FS360" s="4"/>
      <c r="FT360" s="6"/>
      <c r="FU360" s="5"/>
      <c r="FV360" s="5"/>
      <c r="FW360" s="4"/>
      <c r="FX360" s="6"/>
      <c r="FY360" s="4"/>
      <c r="FZ360" s="6"/>
      <c r="GA360" s="5"/>
      <c r="GB360" s="5"/>
      <c r="GC360" s="4"/>
      <c r="GD360" s="6"/>
      <c r="GE360" s="4"/>
      <c r="GF360" s="6"/>
      <c r="GG360" s="5"/>
      <c r="GH360" s="5"/>
      <c r="GI360" s="4"/>
      <c r="GJ360" s="6"/>
      <c r="GK360" s="4"/>
      <c r="GL360" s="6"/>
      <c r="GM360" s="5"/>
      <c r="GN360" s="5"/>
      <c r="GO360" s="4"/>
      <c r="GP360" s="6"/>
      <c r="GQ360" s="4"/>
      <c r="GR360" s="6"/>
      <c r="GS360" s="5"/>
      <c r="GT360" s="5"/>
      <c r="GU360" s="4"/>
      <c r="GV360" s="6"/>
      <c r="GW360" s="4"/>
      <c r="GX360" s="6"/>
      <c r="GY360" s="5"/>
      <c r="GZ360" s="5"/>
      <c r="HA360" s="4"/>
      <c r="HB360" s="6"/>
      <c r="HC360" s="4"/>
      <c r="HD360" s="6"/>
      <c r="HE360" s="5"/>
      <c r="HF360" s="5"/>
      <c r="HG360" s="4"/>
      <c r="HH360" s="6"/>
      <c r="HI360" s="4"/>
      <c r="HJ360" s="6"/>
      <c r="HK360" s="5"/>
      <c r="HL360" s="5"/>
      <c r="HM360" s="4"/>
      <c r="HN360" s="6"/>
      <c r="HO360" s="4"/>
      <c r="HP360" s="6"/>
      <c r="HQ360" s="5"/>
      <c r="HR360" s="5"/>
      <c r="HS360" s="4"/>
      <c r="HT360" s="6"/>
      <c r="HU360" s="4"/>
      <c r="HV360" s="6"/>
      <c r="HW360" s="5"/>
      <c r="HX360" s="5"/>
      <c r="HY360" s="4"/>
      <c r="HZ360" s="6"/>
      <c r="IA360" s="4"/>
      <c r="IB360" s="6"/>
      <c r="IC360" s="5"/>
      <c r="ID360" s="5"/>
      <c r="IE360" s="4"/>
      <c r="IF360" s="6"/>
      <c r="IG360" s="4"/>
      <c r="IH360" s="6"/>
      <c r="II360" s="5"/>
      <c r="IJ360" s="5"/>
      <c r="IK360" s="4"/>
      <c r="IL360" s="6"/>
      <c r="IM360" s="4"/>
      <c r="IN360" s="6"/>
      <c r="IO360" s="5"/>
      <c r="IP360" s="5"/>
      <c r="IQ360" s="4"/>
      <c r="IR360" s="6"/>
      <c r="IS360" s="4"/>
      <c r="IT360" s="6"/>
      <c r="IU360" s="5"/>
      <c r="IV360" s="5"/>
      <c r="IW360" s="4"/>
      <c r="IX360" s="6"/>
      <c r="IY360" s="4"/>
      <c r="IZ360" s="6"/>
      <c r="JA360" s="5"/>
      <c r="JB360" s="5"/>
      <c r="JC360" s="4"/>
      <c r="JD360" s="6"/>
      <c r="JE360" s="4"/>
      <c r="JF360" s="6"/>
      <c r="JG360" s="5"/>
      <c r="JH360" s="5"/>
      <c r="JI360" s="4"/>
      <c r="JJ360" s="6"/>
      <c r="JK360" s="4"/>
      <c r="JL360" s="6"/>
      <c r="JM360" s="5"/>
      <c r="JN360" s="5"/>
      <c r="JO360" s="4"/>
      <c r="JP360" s="6"/>
      <c r="JQ360" s="4"/>
      <c r="JR360" s="6"/>
      <c r="JS360" s="5"/>
      <c r="JT360" s="5"/>
      <c r="JU360" s="4"/>
      <c r="JV360" s="6"/>
      <c r="JW360" s="4"/>
      <c r="JX360" s="6"/>
      <c r="JY360" s="5"/>
      <c r="JZ360" s="5"/>
      <c r="KA360" s="4"/>
      <c r="KB360" s="6"/>
      <c r="KC360" s="4"/>
      <c r="KD360" s="6"/>
      <c r="KE360" s="5"/>
      <c r="KF360" s="5"/>
      <c r="KG360" s="4"/>
      <c r="KH360" s="6"/>
      <c r="KI360" s="4"/>
      <c r="KJ360" s="6"/>
      <c r="KK360" s="5"/>
      <c r="KL360" s="5"/>
    </row>
    <row r="361">
      <c r="A361" s="3" t="s">
        <v>85</v>
      </c>
      <c r="B361" s="3" t="s">
        <v>680</v>
      </c>
      <c r="C361" s="3" t="s">
        <v>87</v>
      </c>
      <c r="D361" s="3" t="s">
        <v>396</v>
      </c>
      <c r="E361" s="3" t="s">
        <v>295</v>
      </c>
      <c r="F361" s="3" t="s">
        <v>295</v>
      </c>
      <c r="G361" s="3" t="s">
        <v>295</v>
      </c>
      <c r="H361" s="3" t="s">
        <v>104</v>
      </c>
      <c r="I361" s="4"/>
      <c r="J361" s="4">
        <f>=ROUNDDOWN({0},0)</f>
      </c>
      <c r="K361" s="4"/>
      <c r="L361" s="5"/>
      <c r="M361" s="4"/>
      <c r="N361" s="4">
        <f>=ROUNDDOWN({0},0)</f>
      </c>
      <c r="O361" s="4"/>
      <c r="P361" s="5"/>
      <c r="Q361" s="4">
        <v>6</v>
      </c>
      <c r="R361" s="6">
        <v>240.33</v>
      </c>
      <c r="S361" s="4"/>
      <c r="T361" s="6"/>
      <c r="U361" s="5"/>
      <c r="V361" s="5"/>
      <c r="W361" s="4"/>
      <c r="X361" s="6"/>
      <c r="Y361" s="4"/>
      <c r="Z361" s="6"/>
      <c r="AA361" s="5"/>
      <c r="AB361" s="5"/>
      <c r="AC361" s="4"/>
      <c r="AD361" s="6"/>
      <c r="AE361" s="4"/>
      <c r="AF361" s="6"/>
      <c r="AG361" s="5"/>
      <c r="AH361" s="5"/>
      <c r="AI361" s="4">
        <v>1</v>
      </c>
      <c r="AJ361" s="6">
        <v>35.38</v>
      </c>
      <c r="AK361" s="4"/>
      <c r="AL361" s="6"/>
      <c r="AM361" s="5"/>
      <c r="AN361" s="5"/>
      <c r="AO361" s="4"/>
      <c r="AP361" s="6"/>
      <c r="AQ361" s="4"/>
      <c r="AR361" s="6"/>
      <c r="AS361" s="5"/>
      <c r="AT361" s="5"/>
      <c r="AU361" s="4"/>
      <c r="AV361" s="6"/>
      <c r="AW361" s="4"/>
      <c r="AX361" s="6"/>
      <c r="AY361" s="5"/>
      <c r="AZ361" s="5"/>
      <c r="BA361" s="4">
        <v>5</v>
      </c>
      <c r="BB361" s="6">
        <v>204.95</v>
      </c>
      <c r="BC361" s="4"/>
      <c r="BD361" s="6"/>
      <c r="BE361" s="5"/>
      <c r="BF361" s="5"/>
      <c r="BG361" s="4"/>
      <c r="BH361" s="6"/>
      <c r="BI361" s="4"/>
      <c r="BJ361" s="6"/>
      <c r="BK361" s="5"/>
      <c r="BL361" s="5"/>
      <c r="BM361" s="4"/>
      <c r="BN361" s="6"/>
      <c r="BO361" s="4"/>
      <c r="BP361" s="6"/>
      <c r="BQ361" s="5"/>
      <c r="BR361" s="5"/>
      <c r="BS361" s="4"/>
      <c r="BT361" s="6"/>
      <c r="BU361" s="4"/>
      <c r="BV361" s="6"/>
      <c r="BW361" s="5"/>
      <c r="BX361" s="5"/>
      <c r="BY361" s="4"/>
      <c r="BZ361" s="6"/>
      <c r="CA361" s="4"/>
      <c r="CB361" s="6"/>
      <c r="CC361" s="5"/>
      <c r="CD361" s="5"/>
      <c r="CE361" s="4"/>
      <c r="CF361" s="6"/>
      <c r="CG361" s="4"/>
      <c r="CH361" s="6"/>
      <c r="CI361" s="5"/>
      <c r="CJ361" s="5"/>
      <c r="CK361" s="4"/>
      <c r="CL361" s="6"/>
      <c r="CM361" s="4"/>
      <c r="CN361" s="6"/>
      <c r="CO361" s="5"/>
      <c r="CP361" s="5"/>
      <c r="CQ361" s="4"/>
      <c r="CR361" s="6"/>
      <c r="CS361" s="4"/>
      <c r="CT361" s="6"/>
      <c r="CU361" s="5"/>
      <c r="CV361" s="5"/>
      <c r="CW361" s="4"/>
      <c r="CX361" s="6"/>
      <c r="CY361" s="4"/>
      <c r="CZ361" s="6"/>
      <c r="DA361" s="5"/>
      <c r="DB361" s="5"/>
      <c r="DC361" s="4"/>
      <c r="DD361" s="6"/>
      <c r="DE361" s="4"/>
      <c r="DF361" s="6"/>
      <c r="DG361" s="5"/>
      <c r="DH361" s="5"/>
      <c r="DI361" s="4"/>
      <c r="DJ361" s="6"/>
      <c r="DK361" s="4"/>
      <c r="DL361" s="6"/>
      <c r="DM361" s="5"/>
      <c r="DN361" s="5"/>
      <c r="DO361" s="4"/>
      <c r="DP361" s="6"/>
      <c r="DQ361" s="4"/>
      <c r="DR361" s="6"/>
      <c r="DS361" s="5"/>
      <c r="DT361" s="5"/>
      <c r="DU361" s="4"/>
      <c r="DV361" s="6"/>
      <c r="DW361" s="4"/>
      <c r="DX361" s="6"/>
      <c r="DY361" s="5"/>
      <c r="DZ361" s="5"/>
      <c r="EA361" s="4"/>
      <c r="EB361" s="6"/>
      <c r="EC361" s="4"/>
      <c r="ED361" s="6"/>
      <c r="EE361" s="5"/>
      <c r="EF361" s="5"/>
      <c r="EG361" s="4"/>
      <c r="EH361" s="6"/>
      <c r="EI361" s="4"/>
      <c r="EJ361" s="6"/>
      <c r="EK361" s="5"/>
      <c r="EL361" s="5"/>
      <c r="EM361" s="4"/>
      <c r="EN361" s="6"/>
      <c r="EO361" s="4"/>
      <c r="EP361" s="6"/>
      <c r="EQ361" s="5"/>
      <c r="ER361" s="5"/>
      <c r="ES361" s="4"/>
      <c r="ET361" s="6"/>
      <c r="EU361" s="4"/>
      <c r="EV361" s="6"/>
      <c r="EW361" s="5"/>
      <c r="EX361" s="5"/>
      <c r="EY361" s="4"/>
      <c r="EZ361" s="6"/>
      <c r="FA361" s="4"/>
      <c r="FB361" s="6"/>
      <c r="FC361" s="5"/>
      <c r="FD361" s="5"/>
      <c r="FE361" s="4"/>
      <c r="FF361" s="6"/>
      <c r="FG361" s="4"/>
      <c r="FH361" s="6"/>
      <c r="FI361" s="5"/>
      <c r="FJ361" s="5"/>
      <c r="FK361" s="4"/>
      <c r="FL361" s="6"/>
      <c r="FM361" s="4"/>
      <c r="FN361" s="6"/>
      <c r="FO361" s="5"/>
      <c r="FP361" s="5"/>
      <c r="FQ361" s="4"/>
      <c r="FR361" s="6"/>
      <c r="FS361" s="4"/>
      <c r="FT361" s="6"/>
      <c r="FU361" s="5"/>
      <c r="FV361" s="5"/>
      <c r="FW361" s="4"/>
      <c r="FX361" s="6"/>
      <c r="FY361" s="4"/>
      <c r="FZ361" s="6"/>
      <c r="GA361" s="5"/>
      <c r="GB361" s="5"/>
      <c r="GC361" s="4"/>
      <c r="GD361" s="6"/>
      <c r="GE361" s="4"/>
      <c r="GF361" s="6"/>
      <c r="GG361" s="5"/>
      <c r="GH361" s="5"/>
      <c r="GI361" s="4"/>
      <c r="GJ361" s="6"/>
      <c r="GK361" s="4"/>
      <c r="GL361" s="6"/>
      <c r="GM361" s="5"/>
      <c r="GN361" s="5"/>
      <c r="GO361" s="4"/>
      <c r="GP361" s="6"/>
      <c r="GQ361" s="4"/>
      <c r="GR361" s="6"/>
      <c r="GS361" s="5"/>
      <c r="GT361" s="5"/>
      <c r="GU361" s="4"/>
      <c r="GV361" s="6"/>
      <c r="GW361" s="4"/>
      <c r="GX361" s="6"/>
      <c r="GY361" s="5"/>
      <c r="GZ361" s="5"/>
      <c r="HA361" s="4"/>
      <c r="HB361" s="6"/>
      <c r="HC361" s="4"/>
      <c r="HD361" s="6"/>
      <c r="HE361" s="5"/>
      <c r="HF361" s="5"/>
      <c r="HG361" s="4"/>
      <c r="HH361" s="6"/>
      <c r="HI361" s="4"/>
      <c r="HJ361" s="6"/>
      <c r="HK361" s="5"/>
      <c r="HL361" s="5"/>
      <c r="HM361" s="4"/>
      <c r="HN361" s="6"/>
      <c r="HO361" s="4"/>
      <c r="HP361" s="6"/>
      <c r="HQ361" s="5"/>
      <c r="HR361" s="5"/>
      <c r="HS361" s="4"/>
      <c r="HT361" s="6"/>
      <c r="HU361" s="4"/>
      <c r="HV361" s="6"/>
      <c r="HW361" s="5"/>
      <c r="HX361" s="5"/>
      <c r="HY361" s="4"/>
      <c r="HZ361" s="6"/>
      <c r="IA361" s="4"/>
      <c r="IB361" s="6"/>
      <c r="IC361" s="5"/>
      <c r="ID361" s="5"/>
      <c r="IE361" s="4"/>
      <c r="IF361" s="6"/>
      <c r="IG361" s="4"/>
      <c r="IH361" s="6"/>
      <c r="II361" s="5"/>
      <c r="IJ361" s="5"/>
      <c r="IK361" s="4"/>
      <c r="IL361" s="6"/>
      <c r="IM361" s="4"/>
      <c r="IN361" s="6"/>
      <c r="IO361" s="5"/>
      <c r="IP361" s="5"/>
      <c r="IQ361" s="4"/>
      <c r="IR361" s="6"/>
      <c r="IS361" s="4"/>
      <c r="IT361" s="6"/>
      <c r="IU361" s="5"/>
      <c r="IV361" s="5"/>
      <c r="IW361" s="4"/>
      <c r="IX361" s="6"/>
      <c r="IY361" s="4"/>
      <c r="IZ361" s="6"/>
      <c r="JA361" s="5"/>
      <c r="JB361" s="5"/>
      <c r="JC361" s="4"/>
      <c r="JD361" s="6"/>
      <c r="JE361" s="4"/>
      <c r="JF361" s="6"/>
      <c r="JG361" s="5"/>
      <c r="JH361" s="5"/>
      <c r="JI361" s="4"/>
      <c r="JJ361" s="6"/>
      <c r="JK361" s="4"/>
      <c r="JL361" s="6"/>
      <c r="JM361" s="5"/>
      <c r="JN361" s="5"/>
      <c r="JO361" s="4"/>
      <c r="JP361" s="6"/>
      <c r="JQ361" s="4"/>
      <c r="JR361" s="6"/>
      <c r="JS361" s="5"/>
      <c r="JT361" s="5"/>
      <c r="JU361" s="4"/>
      <c r="JV361" s="6"/>
      <c r="JW361" s="4"/>
      <c r="JX361" s="6"/>
      <c r="JY361" s="5"/>
      <c r="JZ361" s="5"/>
      <c r="KA361" s="4"/>
      <c r="KB361" s="6"/>
      <c r="KC361" s="4"/>
      <c r="KD361" s="6"/>
      <c r="KE361" s="5"/>
      <c r="KF361" s="5"/>
      <c r="KG361" s="4"/>
      <c r="KH361" s="6"/>
      <c r="KI361" s="4"/>
      <c r="KJ361" s="6"/>
      <c r="KK361" s="5"/>
      <c r="KL361" s="5"/>
    </row>
    <row r="362">
      <c r="A362" s="3" t="s">
        <v>85</v>
      </c>
      <c r="B362" s="3" t="s">
        <v>680</v>
      </c>
      <c r="C362" s="3" t="s">
        <v>87</v>
      </c>
      <c r="D362" s="3" t="s">
        <v>396</v>
      </c>
      <c r="E362" s="3" t="s">
        <v>693</v>
      </c>
      <c r="F362" s="3" t="s">
        <v>693</v>
      </c>
      <c r="G362" s="3" t="s">
        <v>693</v>
      </c>
      <c r="H362" s="3" t="s">
        <v>98</v>
      </c>
      <c r="I362" s="4"/>
      <c r="J362" s="4">
        <f>=ROUNDDOWN({0},0)</f>
      </c>
      <c r="K362" s="4"/>
      <c r="L362" s="5">
        <v>0.5</v>
      </c>
      <c r="M362" s="4"/>
      <c r="N362" s="4">
        <f>=ROUNDDOWN({0},0)</f>
      </c>
      <c r="O362" s="4"/>
      <c r="P362" s="5"/>
      <c r="Q362" s="4">
        <v>2</v>
      </c>
      <c r="R362" s="6">
        <v>139.76</v>
      </c>
      <c r="S362" s="4"/>
      <c r="T362" s="6"/>
      <c r="U362" s="5"/>
      <c r="V362" s="5"/>
      <c r="W362" s="4"/>
      <c r="X362" s="6"/>
      <c r="Y362" s="4"/>
      <c r="Z362" s="6"/>
      <c r="AA362" s="5"/>
      <c r="AB362" s="5"/>
      <c r="AC362" s="4"/>
      <c r="AD362" s="6"/>
      <c r="AE362" s="4"/>
      <c r="AF362" s="6"/>
      <c r="AG362" s="5"/>
      <c r="AH362" s="5"/>
      <c r="AI362" s="4"/>
      <c r="AJ362" s="6"/>
      <c r="AK362" s="4"/>
      <c r="AL362" s="6"/>
      <c r="AM362" s="5"/>
      <c r="AN362" s="5"/>
      <c r="AO362" s="4">
        <v>2</v>
      </c>
      <c r="AP362" s="6">
        <v>139.76</v>
      </c>
      <c r="AQ362" s="4"/>
      <c r="AR362" s="6"/>
      <c r="AS362" s="5"/>
      <c r="AT362" s="5"/>
      <c r="AU362" s="4"/>
      <c r="AV362" s="6"/>
      <c r="AW362" s="4"/>
      <c r="AX362" s="6"/>
      <c r="AY362" s="5"/>
      <c r="AZ362" s="5"/>
      <c r="BA362" s="4"/>
      <c r="BB362" s="6"/>
      <c r="BC362" s="4"/>
      <c r="BD362" s="6"/>
      <c r="BE362" s="5"/>
      <c r="BF362" s="5"/>
      <c r="BG362" s="4"/>
      <c r="BH362" s="6"/>
      <c r="BI362" s="4"/>
      <c r="BJ362" s="6"/>
      <c r="BK362" s="5"/>
      <c r="BL362" s="5"/>
      <c r="BM362" s="4"/>
      <c r="BN362" s="6"/>
      <c r="BO362" s="4"/>
      <c r="BP362" s="6"/>
      <c r="BQ362" s="5"/>
      <c r="BR362" s="5"/>
      <c r="BS362" s="4"/>
      <c r="BT362" s="6"/>
      <c r="BU362" s="4"/>
      <c r="BV362" s="6"/>
      <c r="BW362" s="5"/>
      <c r="BX362" s="5"/>
      <c r="BY362" s="4"/>
      <c r="BZ362" s="6"/>
      <c r="CA362" s="4"/>
      <c r="CB362" s="6"/>
      <c r="CC362" s="5"/>
      <c r="CD362" s="5"/>
      <c r="CE362" s="4"/>
      <c r="CF362" s="6"/>
      <c r="CG362" s="4"/>
      <c r="CH362" s="6"/>
      <c r="CI362" s="5"/>
      <c r="CJ362" s="5"/>
      <c r="CK362" s="4"/>
      <c r="CL362" s="6"/>
      <c r="CM362" s="4"/>
      <c r="CN362" s="6"/>
      <c r="CO362" s="5"/>
      <c r="CP362" s="5"/>
      <c r="CQ362" s="4"/>
      <c r="CR362" s="6"/>
      <c r="CS362" s="4"/>
      <c r="CT362" s="6"/>
      <c r="CU362" s="5"/>
      <c r="CV362" s="5"/>
      <c r="CW362" s="4"/>
      <c r="CX362" s="6"/>
      <c r="CY362" s="4"/>
      <c r="CZ362" s="6"/>
      <c r="DA362" s="5"/>
      <c r="DB362" s="5"/>
      <c r="DC362" s="4"/>
      <c r="DD362" s="6"/>
      <c r="DE362" s="4"/>
      <c r="DF362" s="6"/>
      <c r="DG362" s="5"/>
      <c r="DH362" s="5"/>
      <c r="DI362" s="4"/>
      <c r="DJ362" s="6"/>
      <c r="DK362" s="4"/>
      <c r="DL362" s="6"/>
      <c r="DM362" s="5"/>
      <c r="DN362" s="5"/>
      <c r="DO362" s="4"/>
      <c r="DP362" s="6"/>
      <c r="DQ362" s="4"/>
      <c r="DR362" s="6"/>
      <c r="DS362" s="5"/>
      <c r="DT362" s="5"/>
      <c r="DU362" s="4"/>
      <c r="DV362" s="6"/>
      <c r="DW362" s="4"/>
      <c r="DX362" s="6"/>
      <c r="DY362" s="5"/>
      <c r="DZ362" s="5"/>
      <c r="EA362" s="4"/>
      <c r="EB362" s="6"/>
      <c r="EC362" s="4"/>
      <c r="ED362" s="6"/>
      <c r="EE362" s="5"/>
      <c r="EF362" s="5"/>
      <c r="EG362" s="4"/>
      <c r="EH362" s="6"/>
      <c r="EI362" s="4"/>
      <c r="EJ362" s="6"/>
      <c r="EK362" s="5"/>
      <c r="EL362" s="5"/>
      <c r="EM362" s="4"/>
      <c r="EN362" s="6"/>
      <c r="EO362" s="4"/>
      <c r="EP362" s="6"/>
      <c r="EQ362" s="5"/>
      <c r="ER362" s="5"/>
      <c r="ES362" s="4"/>
      <c r="ET362" s="6"/>
      <c r="EU362" s="4"/>
      <c r="EV362" s="6"/>
      <c r="EW362" s="5"/>
      <c r="EX362" s="5"/>
      <c r="EY362" s="4"/>
      <c r="EZ362" s="6"/>
      <c r="FA362" s="4"/>
      <c r="FB362" s="6"/>
      <c r="FC362" s="5"/>
      <c r="FD362" s="5"/>
      <c r="FE362" s="4"/>
      <c r="FF362" s="6"/>
      <c r="FG362" s="4"/>
      <c r="FH362" s="6"/>
      <c r="FI362" s="5"/>
      <c r="FJ362" s="5"/>
      <c r="FK362" s="4"/>
      <c r="FL362" s="6"/>
      <c r="FM362" s="4"/>
      <c r="FN362" s="6"/>
      <c r="FO362" s="5"/>
      <c r="FP362" s="5"/>
      <c r="FQ362" s="4"/>
      <c r="FR362" s="6"/>
      <c r="FS362" s="4"/>
      <c r="FT362" s="6"/>
      <c r="FU362" s="5"/>
      <c r="FV362" s="5"/>
      <c r="FW362" s="4"/>
      <c r="FX362" s="6"/>
      <c r="FY362" s="4"/>
      <c r="FZ362" s="6"/>
      <c r="GA362" s="5"/>
      <c r="GB362" s="5"/>
      <c r="GC362" s="4"/>
      <c r="GD362" s="6"/>
      <c r="GE362" s="4"/>
      <c r="GF362" s="6"/>
      <c r="GG362" s="5"/>
      <c r="GH362" s="5"/>
      <c r="GI362" s="4"/>
      <c r="GJ362" s="6"/>
      <c r="GK362" s="4"/>
      <c r="GL362" s="6"/>
      <c r="GM362" s="5"/>
      <c r="GN362" s="5"/>
      <c r="GO362" s="4"/>
      <c r="GP362" s="6"/>
      <c r="GQ362" s="4"/>
      <c r="GR362" s="6"/>
      <c r="GS362" s="5"/>
      <c r="GT362" s="5"/>
      <c r="GU362" s="4"/>
      <c r="GV362" s="6"/>
      <c r="GW362" s="4"/>
      <c r="GX362" s="6"/>
      <c r="GY362" s="5"/>
      <c r="GZ362" s="5"/>
      <c r="HA362" s="4"/>
      <c r="HB362" s="6"/>
      <c r="HC362" s="4"/>
      <c r="HD362" s="6"/>
      <c r="HE362" s="5"/>
      <c r="HF362" s="5"/>
      <c r="HG362" s="4"/>
      <c r="HH362" s="6"/>
      <c r="HI362" s="4"/>
      <c r="HJ362" s="6"/>
      <c r="HK362" s="5"/>
      <c r="HL362" s="5"/>
      <c r="HM362" s="4"/>
      <c r="HN362" s="6"/>
      <c r="HO362" s="4"/>
      <c r="HP362" s="6"/>
      <c r="HQ362" s="5"/>
      <c r="HR362" s="5"/>
      <c r="HS362" s="4"/>
      <c r="HT362" s="6"/>
      <c r="HU362" s="4"/>
      <c r="HV362" s="6"/>
      <c r="HW362" s="5"/>
      <c r="HX362" s="5"/>
      <c r="HY362" s="4"/>
      <c r="HZ362" s="6"/>
      <c r="IA362" s="4"/>
      <c r="IB362" s="6"/>
      <c r="IC362" s="5"/>
      <c r="ID362" s="5"/>
      <c r="IE362" s="4"/>
      <c r="IF362" s="6"/>
      <c r="IG362" s="4"/>
      <c r="IH362" s="6"/>
      <c r="II362" s="5"/>
      <c r="IJ362" s="5"/>
      <c r="IK362" s="4"/>
      <c r="IL362" s="6"/>
      <c r="IM362" s="4"/>
      <c r="IN362" s="6"/>
      <c r="IO362" s="5"/>
      <c r="IP362" s="5"/>
      <c r="IQ362" s="4"/>
      <c r="IR362" s="6"/>
      <c r="IS362" s="4"/>
      <c r="IT362" s="6"/>
      <c r="IU362" s="5"/>
      <c r="IV362" s="5"/>
      <c r="IW362" s="4"/>
      <c r="IX362" s="6"/>
      <c r="IY362" s="4"/>
      <c r="IZ362" s="6"/>
      <c r="JA362" s="5"/>
      <c r="JB362" s="5"/>
      <c r="JC362" s="4"/>
      <c r="JD362" s="6"/>
      <c r="JE362" s="4"/>
      <c r="JF362" s="6"/>
      <c r="JG362" s="5"/>
      <c r="JH362" s="5"/>
      <c r="JI362" s="4"/>
      <c r="JJ362" s="6"/>
      <c r="JK362" s="4"/>
      <c r="JL362" s="6"/>
      <c r="JM362" s="5"/>
      <c r="JN362" s="5"/>
      <c r="JO362" s="4"/>
      <c r="JP362" s="6"/>
      <c r="JQ362" s="4"/>
      <c r="JR362" s="6"/>
      <c r="JS362" s="5"/>
      <c r="JT362" s="5"/>
      <c r="JU362" s="4"/>
      <c r="JV362" s="6"/>
      <c r="JW362" s="4"/>
      <c r="JX362" s="6"/>
      <c r="JY362" s="5"/>
      <c r="JZ362" s="5"/>
      <c r="KA362" s="4"/>
      <c r="KB362" s="6"/>
      <c r="KC362" s="4"/>
      <c r="KD362" s="6"/>
      <c r="KE362" s="5"/>
      <c r="KF362" s="5"/>
      <c r="KG362" s="4"/>
      <c r="KH362" s="6"/>
      <c r="KI362" s="4"/>
      <c r="KJ362" s="6"/>
      <c r="KK362" s="5"/>
      <c r="KL362" s="5"/>
    </row>
    <row r="363">
      <c r="A363" s="3" t="s">
        <v>85</v>
      </c>
      <c r="B363" s="3" t="s">
        <v>680</v>
      </c>
      <c r="C363" s="3" t="s">
        <v>87</v>
      </c>
      <c r="D363" s="3" t="s">
        <v>88</v>
      </c>
      <c r="E363" s="3" t="s">
        <v>694</v>
      </c>
      <c r="F363" s="3" t="s">
        <v>694</v>
      </c>
      <c r="G363" s="3" t="s">
        <v>694</v>
      </c>
      <c r="H363" s="3" t="s">
        <v>104</v>
      </c>
      <c r="I363" s="4"/>
      <c r="J363" s="4">
        <f>=ROUNDDOWN({0},0)</f>
      </c>
      <c r="K363" s="4"/>
      <c r="L363" s="5"/>
      <c r="M363" s="4"/>
      <c r="N363" s="4">
        <f>=ROUNDDOWN({0},0)</f>
      </c>
      <c r="O363" s="4"/>
      <c r="P363" s="5"/>
      <c r="Q363" s="4">
        <v>16</v>
      </c>
      <c r="R363" s="6">
        <v>703.68</v>
      </c>
      <c r="S363" s="4"/>
      <c r="T363" s="6"/>
      <c r="U363" s="5"/>
      <c r="V363" s="5"/>
      <c r="W363" s="4"/>
      <c r="X363" s="6"/>
      <c r="Y363" s="4"/>
      <c r="Z363" s="6"/>
      <c r="AA363" s="5"/>
      <c r="AB363" s="5"/>
      <c r="AC363" s="4"/>
      <c r="AD363" s="6"/>
      <c r="AE363" s="4"/>
      <c r="AF363" s="6"/>
      <c r="AG363" s="5"/>
      <c r="AH363" s="5"/>
      <c r="AI363" s="4"/>
      <c r="AJ363" s="6"/>
      <c r="AK363" s="4"/>
      <c r="AL363" s="6"/>
      <c r="AM363" s="5"/>
      <c r="AN363" s="5"/>
      <c r="AO363" s="4"/>
      <c r="AP363" s="6"/>
      <c r="AQ363" s="4"/>
      <c r="AR363" s="6"/>
      <c r="AS363" s="5"/>
      <c r="AT363" s="5"/>
      <c r="AU363" s="4"/>
      <c r="AV363" s="6"/>
      <c r="AW363" s="4"/>
      <c r="AX363" s="6"/>
      <c r="AY363" s="5"/>
      <c r="AZ363" s="5"/>
      <c r="BA363" s="4">
        <v>10</v>
      </c>
      <c r="BB363" s="6">
        <v>418.98</v>
      </c>
      <c r="BC363" s="4"/>
      <c r="BD363" s="6"/>
      <c r="BE363" s="5"/>
      <c r="BF363" s="5"/>
      <c r="BG363" s="4"/>
      <c r="BH363" s="6"/>
      <c r="BI363" s="4"/>
      <c r="BJ363" s="6"/>
      <c r="BK363" s="5"/>
      <c r="BL363" s="5"/>
      <c r="BM363" s="4"/>
      <c r="BN363" s="6"/>
      <c r="BO363" s="4"/>
      <c r="BP363" s="6"/>
      <c r="BQ363" s="5"/>
      <c r="BR363" s="5"/>
      <c r="BS363" s="4">
        <v>1</v>
      </c>
      <c r="BT363" s="6">
        <v>73.7</v>
      </c>
      <c r="BU363" s="4"/>
      <c r="BV363" s="6"/>
      <c r="BW363" s="5"/>
      <c r="BX363" s="5"/>
      <c r="BY363" s="4"/>
      <c r="BZ363" s="6"/>
      <c r="CA363" s="4"/>
      <c r="CB363" s="6"/>
      <c r="CC363" s="5"/>
      <c r="CD363" s="5"/>
      <c r="CE363" s="4"/>
      <c r="CF363" s="6"/>
      <c r="CG363" s="4"/>
      <c r="CH363" s="6"/>
      <c r="CI363" s="5"/>
      <c r="CJ363" s="5"/>
      <c r="CK363" s="4"/>
      <c r="CL363" s="6"/>
      <c r="CM363" s="4"/>
      <c r="CN363" s="6"/>
      <c r="CO363" s="5"/>
      <c r="CP363" s="5"/>
      <c r="CQ363" s="4"/>
      <c r="CR363" s="6"/>
      <c r="CS363" s="4"/>
      <c r="CT363" s="6"/>
      <c r="CU363" s="5"/>
      <c r="CV363" s="5"/>
      <c r="CW363" s="4"/>
      <c r="CX363" s="6"/>
      <c r="CY363" s="4"/>
      <c r="CZ363" s="6"/>
      <c r="DA363" s="5"/>
      <c r="DB363" s="5"/>
      <c r="DC363" s="4">
        <v>5</v>
      </c>
      <c r="DD363" s="6">
        <v>211</v>
      </c>
      <c r="DE363" s="4"/>
      <c r="DF363" s="6"/>
      <c r="DG363" s="5"/>
      <c r="DH363" s="5"/>
      <c r="DI363" s="4"/>
      <c r="DJ363" s="6"/>
      <c r="DK363" s="4"/>
      <c r="DL363" s="6"/>
      <c r="DM363" s="5"/>
      <c r="DN363" s="5"/>
      <c r="DO363" s="4"/>
      <c r="DP363" s="6"/>
      <c r="DQ363" s="4"/>
      <c r="DR363" s="6"/>
      <c r="DS363" s="5"/>
      <c r="DT363" s="5"/>
      <c r="DU363" s="4"/>
      <c r="DV363" s="6"/>
      <c r="DW363" s="4"/>
      <c r="DX363" s="6"/>
      <c r="DY363" s="5"/>
      <c r="DZ363" s="5"/>
      <c r="EA363" s="4"/>
      <c r="EB363" s="6"/>
      <c r="EC363" s="4"/>
      <c r="ED363" s="6"/>
      <c r="EE363" s="5"/>
      <c r="EF363" s="5"/>
      <c r="EG363" s="4"/>
      <c r="EH363" s="6"/>
      <c r="EI363" s="4"/>
      <c r="EJ363" s="6"/>
      <c r="EK363" s="5"/>
      <c r="EL363" s="5"/>
      <c r="EM363" s="4"/>
      <c r="EN363" s="6"/>
      <c r="EO363" s="4"/>
      <c r="EP363" s="6"/>
      <c r="EQ363" s="5"/>
      <c r="ER363" s="5"/>
      <c r="ES363" s="4"/>
      <c r="ET363" s="6"/>
      <c r="EU363" s="4"/>
      <c r="EV363" s="6"/>
      <c r="EW363" s="5"/>
      <c r="EX363" s="5"/>
      <c r="EY363" s="4"/>
      <c r="EZ363" s="6"/>
      <c r="FA363" s="4"/>
      <c r="FB363" s="6"/>
      <c r="FC363" s="5"/>
      <c r="FD363" s="5"/>
      <c r="FE363" s="4"/>
      <c r="FF363" s="6"/>
      <c r="FG363" s="4"/>
      <c r="FH363" s="6"/>
      <c r="FI363" s="5"/>
      <c r="FJ363" s="5"/>
      <c r="FK363" s="4"/>
      <c r="FL363" s="6"/>
      <c r="FM363" s="4"/>
      <c r="FN363" s="6"/>
      <c r="FO363" s="5"/>
      <c r="FP363" s="5"/>
      <c r="FQ363" s="4"/>
      <c r="FR363" s="6"/>
      <c r="FS363" s="4"/>
      <c r="FT363" s="6"/>
      <c r="FU363" s="5"/>
      <c r="FV363" s="5"/>
      <c r="FW363" s="4"/>
      <c r="FX363" s="6"/>
      <c r="FY363" s="4"/>
      <c r="FZ363" s="6"/>
      <c r="GA363" s="5"/>
      <c r="GB363" s="5"/>
      <c r="GC363" s="4"/>
      <c r="GD363" s="6"/>
      <c r="GE363" s="4"/>
      <c r="GF363" s="6"/>
      <c r="GG363" s="5"/>
      <c r="GH363" s="5"/>
      <c r="GI363" s="4"/>
      <c r="GJ363" s="6"/>
      <c r="GK363" s="4"/>
      <c r="GL363" s="6"/>
      <c r="GM363" s="5"/>
      <c r="GN363" s="5"/>
      <c r="GO363" s="4"/>
      <c r="GP363" s="6"/>
      <c r="GQ363" s="4"/>
      <c r="GR363" s="6"/>
      <c r="GS363" s="5"/>
      <c r="GT363" s="5"/>
      <c r="GU363" s="4"/>
      <c r="GV363" s="6"/>
      <c r="GW363" s="4"/>
      <c r="GX363" s="6"/>
      <c r="GY363" s="5"/>
      <c r="GZ363" s="5"/>
      <c r="HA363" s="4"/>
      <c r="HB363" s="6"/>
      <c r="HC363" s="4"/>
      <c r="HD363" s="6"/>
      <c r="HE363" s="5"/>
      <c r="HF363" s="5"/>
      <c r="HG363" s="4"/>
      <c r="HH363" s="6"/>
      <c r="HI363" s="4"/>
      <c r="HJ363" s="6"/>
      <c r="HK363" s="5"/>
      <c r="HL363" s="5"/>
      <c r="HM363" s="4"/>
      <c r="HN363" s="6"/>
      <c r="HO363" s="4"/>
      <c r="HP363" s="6"/>
      <c r="HQ363" s="5"/>
      <c r="HR363" s="5"/>
      <c r="HS363" s="4"/>
      <c r="HT363" s="6"/>
      <c r="HU363" s="4"/>
      <c r="HV363" s="6"/>
      <c r="HW363" s="5"/>
      <c r="HX363" s="5"/>
      <c r="HY363" s="4"/>
      <c r="HZ363" s="6"/>
      <c r="IA363" s="4"/>
      <c r="IB363" s="6"/>
      <c r="IC363" s="5"/>
      <c r="ID363" s="5"/>
      <c r="IE363" s="4"/>
      <c r="IF363" s="6"/>
      <c r="IG363" s="4"/>
      <c r="IH363" s="6"/>
      <c r="II363" s="5"/>
      <c r="IJ363" s="5"/>
      <c r="IK363" s="4"/>
      <c r="IL363" s="6"/>
      <c r="IM363" s="4"/>
      <c r="IN363" s="6"/>
      <c r="IO363" s="5"/>
      <c r="IP363" s="5"/>
      <c r="IQ363" s="4"/>
      <c r="IR363" s="6"/>
      <c r="IS363" s="4"/>
      <c r="IT363" s="6"/>
      <c r="IU363" s="5"/>
      <c r="IV363" s="5"/>
      <c r="IW363" s="4"/>
      <c r="IX363" s="6"/>
      <c r="IY363" s="4"/>
      <c r="IZ363" s="6"/>
      <c r="JA363" s="5"/>
      <c r="JB363" s="5"/>
      <c r="JC363" s="4"/>
      <c r="JD363" s="6"/>
      <c r="JE363" s="4"/>
      <c r="JF363" s="6"/>
      <c r="JG363" s="5"/>
      <c r="JH363" s="5"/>
      <c r="JI363" s="4"/>
      <c r="JJ363" s="6"/>
      <c r="JK363" s="4"/>
      <c r="JL363" s="6"/>
      <c r="JM363" s="5"/>
      <c r="JN363" s="5"/>
      <c r="JO363" s="4"/>
      <c r="JP363" s="6"/>
      <c r="JQ363" s="4"/>
      <c r="JR363" s="6"/>
      <c r="JS363" s="5"/>
      <c r="JT363" s="5"/>
      <c r="JU363" s="4"/>
      <c r="JV363" s="6"/>
      <c r="JW363" s="4"/>
      <c r="JX363" s="6"/>
      <c r="JY363" s="5"/>
      <c r="JZ363" s="5"/>
      <c r="KA363" s="4"/>
      <c r="KB363" s="6"/>
      <c r="KC363" s="4"/>
      <c r="KD363" s="6"/>
      <c r="KE363" s="5"/>
      <c r="KF363" s="5"/>
      <c r="KG363" s="4"/>
      <c r="KH363" s="6"/>
      <c r="KI363" s="4"/>
      <c r="KJ363" s="6"/>
      <c r="KK363" s="5"/>
      <c r="KL363" s="5"/>
    </row>
    <row r="364">
      <c r="A364" s="3" t="s">
        <v>85</v>
      </c>
      <c r="B364" s="3" t="s">
        <v>680</v>
      </c>
      <c r="C364" s="3" t="s">
        <v>87</v>
      </c>
      <c r="D364" s="3" t="s">
        <v>88</v>
      </c>
      <c r="E364" s="3" t="s">
        <v>695</v>
      </c>
      <c r="F364" s="3" t="s">
        <v>695</v>
      </c>
      <c r="G364" s="3" t="s">
        <v>695</v>
      </c>
      <c r="H364" s="3" t="s">
        <v>104</v>
      </c>
      <c r="I364" s="4"/>
      <c r="J364" s="4">
        <f>=ROUNDDOWN({0},0)</f>
      </c>
      <c r="K364" s="4"/>
      <c r="L364" s="5"/>
      <c r="M364" s="4"/>
      <c r="N364" s="4">
        <f>=ROUNDDOWN({0},0)</f>
      </c>
      <c r="O364" s="4"/>
      <c r="P364" s="5"/>
      <c r="Q364" s="4">
        <v>7</v>
      </c>
      <c r="R364" s="6">
        <v>400.23</v>
      </c>
      <c r="S364" s="4"/>
      <c r="T364" s="6"/>
      <c r="U364" s="5"/>
      <c r="V364" s="5"/>
      <c r="W364" s="4">
        <v>1</v>
      </c>
      <c r="X364" s="6">
        <v>46.87</v>
      </c>
      <c r="Y364" s="4"/>
      <c r="Z364" s="6"/>
      <c r="AA364" s="5"/>
      <c r="AB364" s="5"/>
      <c r="AC364" s="4">
        <v>1</v>
      </c>
      <c r="AD364" s="6">
        <v>48.62</v>
      </c>
      <c r="AE364" s="4"/>
      <c r="AF364" s="6"/>
      <c r="AG364" s="5"/>
      <c r="AH364" s="5"/>
      <c r="AI364" s="4"/>
      <c r="AJ364" s="6"/>
      <c r="AK364" s="4"/>
      <c r="AL364" s="6"/>
      <c r="AM364" s="5"/>
      <c r="AN364" s="5"/>
      <c r="AO364" s="4">
        <v>1</v>
      </c>
      <c r="AP364" s="6">
        <v>51.93</v>
      </c>
      <c r="AQ364" s="4"/>
      <c r="AR364" s="6"/>
      <c r="AS364" s="5"/>
      <c r="AT364" s="5"/>
      <c r="AU364" s="4"/>
      <c r="AV364" s="6"/>
      <c r="AW364" s="4"/>
      <c r="AX364" s="6"/>
      <c r="AY364" s="5"/>
      <c r="AZ364" s="5"/>
      <c r="BA364" s="4">
        <v>2</v>
      </c>
      <c r="BB364" s="6">
        <v>134.98</v>
      </c>
      <c r="BC364" s="4"/>
      <c r="BD364" s="6"/>
      <c r="BE364" s="5"/>
      <c r="BF364" s="5"/>
      <c r="BG364" s="4"/>
      <c r="BH364" s="6"/>
      <c r="BI364" s="4"/>
      <c r="BJ364" s="6"/>
      <c r="BK364" s="5"/>
      <c r="BL364" s="5"/>
      <c r="BM364" s="4"/>
      <c r="BN364" s="6"/>
      <c r="BO364" s="4"/>
      <c r="BP364" s="6"/>
      <c r="BQ364" s="5"/>
      <c r="BR364" s="5"/>
      <c r="BS364" s="4"/>
      <c r="BT364" s="6"/>
      <c r="BU364" s="4"/>
      <c r="BV364" s="6"/>
      <c r="BW364" s="5"/>
      <c r="BX364" s="5"/>
      <c r="BY364" s="4"/>
      <c r="BZ364" s="6"/>
      <c r="CA364" s="4"/>
      <c r="CB364" s="6"/>
      <c r="CC364" s="5"/>
      <c r="CD364" s="5"/>
      <c r="CE364" s="4">
        <v>1</v>
      </c>
      <c r="CF364" s="6">
        <v>75.34</v>
      </c>
      <c r="CG364" s="4"/>
      <c r="CH364" s="6"/>
      <c r="CI364" s="5"/>
      <c r="CJ364" s="5"/>
      <c r="CK364" s="4"/>
      <c r="CL364" s="6"/>
      <c r="CM364" s="4"/>
      <c r="CN364" s="6"/>
      <c r="CO364" s="5"/>
      <c r="CP364" s="5"/>
      <c r="CQ364" s="4"/>
      <c r="CR364" s="6"/>
      <c r="CS364" s="4"/>
      <c r="CT364" s="6"/>
      <c r="CU364" s="5"/>
      <c r="CV364" s="5"/>
      <c r="CW364" s="4"/>
      <c r="CX364" s="6"/>
      <c r="CY364" s="4"/>
      <c r="CZ364" s="6"/>
      <c r="DA364" s="5"/>
      <c r="DB364" s="5"/>
      <c r="DC364" s="4">
        <v>1</v>
      </c>
      <c r="DD364" s="6">
        <v>42.49</v>
      </c>
      <c r="DE364" s="4"/>
      <c r="DF364" s="6"/>
      <c r="DG364" s="5"/>
      <c r="DH364" s="5"/>
      <c r="DI364" s="4"/>
      <c r="DJ364" s="6"/>
      <c r="DK364" s="4"/>
      <c r="DL364" s="6"/>
      <c r="DM364" s="5"/>
      <c r="DN364" s="5"/>
      <c r="DO364" s="4"/>
      <c r="DP364" s="6"/>
      <c r="DQ364" s="4"/>
      <c r="DR364" s="6"/>
      <c r="DS364" s="5"/>
      <c r="DT364" s="5"/>
      <c r="DU364" s="4"/>
      <c r="DV364" s="6"/>
      <c r="DW364" s="4"/>
      <c r="DX364" s="6"/>
      <c r="DY364" s="5"/>
      <c r="DZ364" s="5"/>
      <c r="EA364" s="4"/>
      <c r="EB364" s="6"/>
      <c r="EC364" s="4"/>
      <c r="ED364" s="6"/>
      <c r="EE364" s="5"/>
      <c r="EF364" s="5"/>
      <c r="EG364" s="4"/>
      <c r="EH364" s="6"/>
      <c r="EI364" s="4"/>
      <c r="EJ364" s="6"/>
      <c r="EK364" s="5"/>
      <c r="EL364" s="5"/>
      <c r="EM364" s="4"/>
      <c r="EN364" s="6"/>
      <c r="EO364" s="4"/>
      <c r="EP364" s="6"/>
      <c r="EQ364" s="5"/>
      <c r="ER364" s="5"/>
      <c r="ES364" s="4"/>
      <c r="ET364" s="6"/>
      <c r="EU364" s="4"/>
      <c r="EV364" s="6"/>
      <c r="EW364" s="5"/>
      <c r="EX364" s="5"/>
      <c r="EY364" s="4"/>
      <c r="EZ364" s="6"/>
      <c r="FA364" s="4"/>
      <c r="FB364" s="6"/>
      <c r="FC364" s="5"/>
      <c r="FD364" s="5"/>
      <c r="FE364" s="4"/>
      <c r="FF364" s="6"/>
      <c r="FG364" s="4"/>
      <c r="FH364" s="6"/>
      <c r="FI364" s="5"/>
      <c r="FJ364" s="5"/>
      <c r="FK364" s="4"/>
      <c r="FL364" s="6"/>
      <c r="FM364" s="4"/>
      <c r="FN364" s="6"/>
      <c r="FO364" s="5"/>
      <c r="FP364" s="5"/>
      <c r="FQ364" s="4"/>
      <c r="FR364" s="6"/>
      <c r="FS364" s="4"/>
      <c r="FT364" s="6"/>
      <c r="FU364" s="5"/>
      <c r="FV364" s="5"/>
      <c r="FW364" s="4"/>
      <c r="FX364" s="6"/>
      <c r="FY364" s="4"/>
      <c r="FZ364" s="6"/>
      <c r="GA364" s="5"/>
      <c r="GB364" s="5"/>
      <c r="GC364" s="4"/>
      <c r="GD364" s="6"/>
      <c r="GE364" s="4"/>
      <c r="GF364" s="6"/>
      <c r="GG364" s="5"/>
      <c r="GH364" s="5"/>
      <c r="GI364" s="4"/>
      <c r="GJ364" s="6"/>
      <c r="GK364" s="4"/>
      <c r="GL364" s="6"/>
      <c r="GM364" s="5"/>
      <c r="GN364" s="5"/>
      <c r="GO364" s="4"/>
      <c r="GP364" s="6"/>
      <c r="GQ364" s="4"/>
      <c r="GR364" s="6"/>
      <c r="GS364" s="5"/>
      <c r="GT364" s="5"/>
      <c r="GU364" s="4"/>
      <c r="GV364" s="6"/>
      <c r="GW364" s="4"/>
      <c r="GX364" s="6"/>
      <c r="GY364" s="5"/>
      <c r="GZ364" s="5"/>
      <c r="HA364" s="4"/>
      <c r="HB364" s="6"/>
      <c r="HC364" s="4"/>
      <c r="HD364" s="6"/>
      <c r="HE364" s="5"/>
      <c r="HF364" s="5"/>
      <c r="HG364" s="4"/>
      <c r="HH364" s="6"/>
      <c r="HI364" s="4"/>
      <c r="HJ364" s="6"/>
      <c r="HK364" s="5"/>
      <c r="HL364" s="5"/>
      <c r="HM364" s="4"/>
      <c r="HN364" s="6"/>
      <c r="HO364" s="4"/>
      <c r="HP364" s="6"/>
      <c r="HQ364" s="5"/>
      <c r="HR364" s="5"/>
      <c r="HS364" s="4"/>
      <c r="HT364" s="6"/>
      <c r="HU364" s="4"/>
      <c r="HV364" s="6"/>
      <c r="HW364" s="5"/>
      <c r="HX364" s="5"/>
      <c r="HY364" s="4"/>
      <c r="HZ364" s="6"/>
      <c r="IA364" s="4"/>
      <c r="IB364" s="6"/>
      <c r="IC364" s="5"/>
      <c r="ID364" s="5"/>
      <c r="IE364" s="4"/>
      <c r="IF364" s="6"/>
      <c r="IG364" s="4"/>
      <c r="IH364" s="6"/>
      <c r="II364" s="5"/>
      <c r="IJ364" s="5"/>
      <c r="IK364" s="4"/>
      <c r="IL364" s="6"/>
      <c r="IM364" s="4"/>
      <c r="IN364" s="6"/>
      <c r="IO364" s="5"/>
      <c r="IP364" s="5"/>
      <c r="IQ364" s="4"/>
      <c r="IR364" s="6"/>
      <c r="IS364" s="4"/>
      <c r="IT364" s="6"/>
      <c r="IU364" s="5"/>
      <c r="IV364" s="5"/>
      <c r="IW364" s="4"/>
      <c r="IX364" s="6"/>
      <c r="IY364" s="4"/>
      <c r="IZ364" s="6"/>
      <c r="JA364" s="5"/>
      <c r="JB364" s="5"/>
      <c r="JC364" s="4"/>
      <c r="JD364" s="6"/>
      <c r="JE364" s="4"/>
      <c r="JF364" s="6"/>
      <c r="JG364" s="5"/>
      <c r="JH364" s="5"/>
      <c r="JI364" s="4"/>
      <c r="JJ364" s="6"/>
      <c r="JK364" s="4"/>
      <c r="JL364" s="6"/>
      <c r="JM364" s="5"/>
      <c r="JN364" s="5"/>
      <c r="JO364" s="4"/>
      <c r="JP364" s="6"/>
      <c r="JQ364" s="4"/>
      <c r="JR364" s="6"/>
      <c r="JS364" s="5"/>
      <c r="JT364" s="5"/>
      <c r="JU364" s="4"/>
      <c r="JV364" s="6"/>
      <c r="JW364" s="4"/>
      <c r="JX364" s="6"/>
      <c r="JY364" s="5"/>
      <c r="JZ364" s="5"/>
      <c r="KA364" s="4"/>
      <c r="KB364" s="6"/>
      <c r="KC364" s="4"/>
      <c r="KD364" s="6"/>
      <c r="KE364" s="5"/>
      <c r="KF364" s="5"/>
      <c r="KG364" s="4"/>
      <c r="KH364" s="6"/>
      <c r="KI364" s="4"/>
      <c r="KJ364" s="6"/>
      <c r="KK364" s="5"/>
      <c r="KL364" s="5"/>
    </row>
    <row r="365">
      <c r="A365" s="3" t="s">
        <v>85</v>
      </c>
      <c r="B365" s="3" t="s">
        <v>680</v>
      </c>
      <c r="C365" s="3" t="s">
        <v>522</v>
      </c>
      <c r="D365" s="3" t="s">
        <v>523</v>
      </c>
      <c r="E365" s="3" t="s">
        <v>681</v>
      </c>
      <c r="F365" s="3" t="s">
        <v>681</v>
      </c>
      <c r="G365" s="3" t="s">
        <v>681</v>
      </c>
      <c r="H365" s="3" t="s">
        <v>165</v>
      </c>
      <c r="I365" s="4"/>
      <c r="J365" s="4">
        <f>=ROUNDDOWN({0},0)</f>
      </c>
      <c r="K365" s="4">
        <v>224</v>
      </c>
      <c r="L365" s="5">
        <v>1</v>
      </c>
      <c r="M365" s="4"/>
      <c r="N365" s="4">
        <f>=ROUNDDOWN({0},0)</f>
      </c>
      <c r="O365" s="4"/>
      <c r="P365" s="5"/>
      <c r="Q365" s="4">
        <v>59</v>
      </c>
      <c r="R365" s="6">
        <v>3472.88</v>
      </c>
      <c r="S365" s="4"/>
      <c r="T365" s="6"/>
      <c r="U365" s="5"/>
      <c r="V365" s="5"/>
      <c r="W365" s="4">
        <v>2</v>
      </c>
      <c r="X365" s="6">
        <v>140.9</v>
      </c>
      <c r="Y365" s="4"/>
      <c r="Z365" s="6"/>
      <c r="AA365" s="5"/>
      <c r="AB365" s="5"/>
      <c r="AC365" s="4">
        <v>10</v>
      </c>
      <c r="AD365" s="6">
        <v>482.46</v>
      </c>
      <c r="AE365" s="4"/>
      <c r="AF365" s="6"/>
      <c r="AG365" s="5"/>
      <c r="AH365" s="5"/>
      <c r="AI365" s="4">
        <v>6</v>
      </c>
      <c r="AJ365" s="6">
        <v>338.54</v>
      </c>
      <c r="AK365" s="4"/>
      <c r="AL365" s="6"/>
      <c r="AM365" s="5"/>
      <c r="AN365" s="5"/>
      <c r="AO365" s="4">
        <v>13</v>
      </c>
      <c r="AP365" s="6">
        <v>840</v>
      </c>
      <c r="AQ365" s="4"/>
      <c r="AR365" s="6"/>
      <c r="AS365" s="5"/>
      <c r="AT365" s="5"/>
      <c r="AU365" s="4">
        <v>2</v>
      </c>
      <c r="AV365" s="6">
        <v>119.08</v>
      </c>
      <c r="AW365" s="4"/>
      <c r="AX365" s="6"/>
      <c r="AY365" s="5"/>
      <c r="AZ365" s="5"/>
      <c r="BA365" s="4"/>
      <c r="BB365" s="6"/>
      <c r="BC365" s="4"/>
      <c r="BD365" s="6"/>
      <c r="BE365" s="5"/>
      <c r="BF365" s="5"/>
      <c r="BG365" s="4">
        <v>14</v>
      </c>
      <c r="BH365" s="6">
        <v>773.26</v>
      </c>
      <c r="BI365" s="4"/>
      <c r="BJ365" s="6"/>
      <c r="BK365" s="5"/>
      <c r="BL365" s="5"/>
      <c r="BM365" s="4">
        <v>6</v>
      </c>
      <c r="BN365" s="6">
        <v>391.98</v>
      </c>
      <c r="BO365" s="4"/>
      <c r="BP365" s="6"/>
      <c r="BQ365" s="5"/>
      <c r="BR365" s="5"/>
      <c r="BS365" s="4">
        <v>4</v>
      </c>
      <c r="BT365" s="6">
        <v>258.58</v>
      </c>
      <c r="BU365" s="4"/>
      <c r="BV365" s="6"/>
      <c r="BW365" s="5"/>
      <c r="BX365" s="5"/>
      <c r="BY365" s="4"/>
      <c r="BZ365" s="6"/>
      <c r="CA365" s="4"/>
      <c r="CB365" s="6"/>
      <c r="CC365" s="5"/>
      <c r="CD365" s="5"/>
      <c r="CE365" s="4"/>
      <c r="CF365" s="6"/>
      <c r="CG365" s="4"/>
      <c r="CH365" s="6"/>
      <c r="CI365" s="5"/>
      <c r="CJ365" s="5"/>
      <c r="CK365" s="4"/>
      <c r="CL365" s="6"/>
      <c r="CM365" s="4"/>
      <c r="CN365" s="6"/>
      <c r="CO365" s="5"/>
      <c r="CP365" s="5"/>
      <c r="CQ365" s="4"/>
      <c r="CR365" s="6"/>
      <c r="CS365" s="4"/>
      <c r="CT365" s="6"/>
      <c r="CU365" s="5"/>
      <c r="CV365" s="5"/>
      <c r="CW365" s="4">
        <v>1</v>
      </c>
      <c r="CX365" s="6">
        <v>68.83</v>
      </c>
      <c r="CY365" s="4"/>
      <c r="CZ365" s="6"/>
      <c r="DA365" s="5"/>
      <c r="DB365" s="5"/>
      <c r="DC365" s="4"/>
      <c r="DD365" s="6"/>
      <c r="DE365" s="4"/>
      <c r="DF365" s="6"/>
      <c r="DG365" s="5"/>
      <c r="DH365" s="5"/>
      <c r="DI365" s="4"/>
      <c r="DJ365" s="6"/>
      <c r="DK365" s="4"/>
      <c r="DL365" s="6"/>
      <c r="DM365" s="5"/>
      <c r="DN365" s="5"/>
      <c r="DO365" s="4"/>
      <c r="DP365" s="6"/>
      <c r="DQ365" s="4"/>
      <c r="DR365" s="6"/>
      <c r="DS365" s="5"/>
      <c r="DT365" s="5"/>
      <c r="DU365" s="4"/>
      <c r="DV365" s="6"/>
      <c r="DW365" s="4"/>
      <c r="DX365" s="6"/>
      <c r="DY365" s="5"/>
      <c r="DZ365" s="5"/>
      <c r="EA365" s="4">
        <v>1</v>
      </c>
      <c r="EB365" s="6">
        <v>59.25</v>
      </c>
      <c r="EC365" s="4"/>
      <c r="ED365" s="6"/>
      <c r="EE365" s="5"/>
      <c r="EF365" s="5"/>
      <c r="EG365" s="4"/>
      <c r="EH365" s="6"/>
      <c r="EI365" s="4"/>
      <c r="EJ365" s="6"/>
      <c r="EK365" s="5"/>
      <c r="EL365" s="5"/>
      <c r="EM365" s="4"/>
      <c r="EN365" s="6"/>
      <c r="EO365" s="4"/>
      <c r="EP365" s="6"/>
      <c r="EQ365" s="5"/>
      <c r="ER365" s="5"/>
      <c r="ES365" s="4"/>
      <c r="ET365" s="6"/>
      <c r="EU365" s="4"/>
      <c r="EV365" s="6"/>
      <c r="EW365" s="5"/>
      <c r="EX365" s="5"/>
      <c r="EY365" s="4"/>
      <c r="EZ365" s="6"/>
      <c r="FA365" s="4"/>
      <c r="FB365" s="6"/>
      <c r="FC365" s="5"/>
      <c r="FD365" s="5"/>
      <c r="FE365" s="4"/>
      <c r="FF365" s="6"/>
      <c r="FG365" s="4"/>
      <c r="FH365" s="6"/>
      <c r="FI365" s="5"/>
      <c r="FJ365" s="5"/>
      <c r="FK365" s="4"/>
      <c r="FL365" s="6"/>
      <c r="FM365" s="4"/>
      <c r="FN365" s="6"/>
      <c r="FO365" s="5"/>
      <c r="FP365" s="5"/>
      <c r="FQ365" s="4"/>
      <c r="FR365" s="6"/>
      <c r="FS365" s="4"/>
      <c r="FT365" s="6"/>
      <c r="FU365" s="5"/>
      <c r="FV365" s="5"/>
      <c r="FW365" s="4"/>
      <c r="FX365" s="6"/>
      <c r="FY365" s="4"/>
      <c r="FZ365" s="6"/>
      <c r="GA365" s="5"/>
      <c r="GB365" s="5"/>
      <c r="GC365" s="4"/>
      <c r="GD365" s="6"/>
      <c r="GE365" s="4"/>
      <c r="GF365" s="6"/>
      <c r="GG365" s="5"/>
      <c r="GH365" s="5"/>
      <c r="GI365" s="4"/>
      <c r="GJ365" s="6"/>
      <c r="GK365" s="4"/>
      <c r="GL365" s="6"/>
      <c r="GM365" s="5"/>
      <c r="GN365" s="5"/>
      <c r="GO365" s="4"/>
      <c r="GP365" s="6"/>
      <c r="GQ365" s="4"/>
      <c r="GR365" s="6"/>
      <c r="GS365" s="5"/>
      <c r="GT365" s="5"/>
      <c r="GU365" s="4"/>
      <c r="GV365" s="6"/>
      <c r="GW365" s="4"/>
      <c r="GX365" s="6"/>
      <c r="GY365" s="5"/>
      <c r="GZ365" s="5"/>
      <c r="HA365" s="4"/>
      <c r="HB365" s="6"/>
      <c r="HC365" s="4"/>
      <c r="HD365" s="6"/>
      <c r="HE365" s="5"/>
      <c r="HF365" s="5"/>
      <c r="HG365" s="4"/>
      <c r="HH365" s="6"/>
      <c r="HI365" s="4"/>
      <c r="HJ365" s="6"/>
      <c r="HK365" s="5"/>
      <c r="HL365" s="5"/>
      <c r="HM365" s="4"/>
      <c r="HN365" s="6"/>
      <c r="HO365" s="4"/>
      <c r="HP365" s="6"/>
      <c r="HQ365" s="5"/>
      <c r="HR365" s="5"/>
      <c r="HS365" s="4"/>
      <c r="HT365" s="6"/>
      <c r="HU365" s="4"/>
      <c r="HV365" s="6"/>
      <c r="HW365" s="5"/>
      <c r="HX365" s="5"/>
      <c r="HY365" s="4"/>
      <c r="HZ365" s="6"/>
      <c r="IA365" s="4"/>
      <c r="IB365" s="6"/>
      <c r="IC365" s="5"/>
      <c r="ID365" s="5"/>
      <c r="IE365" s="4"/>
      <c r="IF365" s="6"/>
      <c r="IG365" s="4"/>
      <c r="IH365" s="6"/>
      <c r="II365" s="5"/>
      <c r="IJ365" s="5"/>
      <c r="IK365" s="4"/>
      <c r="IL365" s="6"/>
      <c r="IM365" s="4"/>
      <c r="IN365" s="6"/>
      <c r="IO365" s="5"/>
      <c r="IP365" s="5"/>
      <c r="IQ365" s="4"/>
      <c r="IR365" s="6"/>
      <c r="IS365" s="4"/>
      <c r="IT365" s="6"/>
      <c r="IU365" s="5"/>
      <c r="IV365" s="5"/>
      <c r="IW365" s="4"/>
      <c r="IX365" s="6"/>
      <c r="IY365" s="4"/>
      <c r="IZ365" s="6"/>
      <c r="JA365" s="5"/>
      <c r="JB365" s="5"/>
      <c r="JC365" s="4"/>
      <c r="JD365" s="6"/>
      <c r="JE365" s="4"/>
      <c r="JF365" s="6"/>
      <c r="JG365" s="5"/>
      <c r="JH365" s="5"/>
      <c r="JI365" s="4"/>
      <c r="JJ365" s="6"/>
      <c r="JK365" s="4"/>
      <c r="JL365" s="6"/>
      <c r="JM365" s="5"/>
      <c r="JN365" s="5"/>
      <c r="JO365" s="4"/>
      <c r="JP365" s="6"/>
      <c r="JQ365" s="4"/>
      <c r="JR365" s="6"/>
      <c r="JS365" s="5"/>
      <c r="JT365" s="5"/>
      <c r="JU365" s="4"/>
      <c r="JV365" s="6"/>
      <c r="JW365" s="4"/>
      <c r="JX365" s="6"/>
      <c r="JY365" s="5"/>
      <c r="JZ365" s="5"/>
      <c r="KA365" s="4"/>
      <c r="KB365" s="6"/>
      <c r="KC365" s="4"/>
      <c r="KD365" s="6"/>
      <c r="KE365" s="5"/>
      <c r="KF365" s="5"/>
      <c r="KG365" s="4"/>
      <c r="KH365" s="6"/>
      <c r="KI365" s="4"/>
      <c r="KJ365" s="6"/>
      <c r="KK365" s="5"/>
      <c r="KL365" s="5"/>
    </row>
    <row r="366">
      <c r="A366" s="3" t="s">
        <v>85</v>
      </c>
      <c r="B366" s="3" t="s">
        <v>680</v>
      </c>
      <c r="C366" s="3" t="s">
        <v>522</v>
      </c>
      <c r="D366" s="3" t="s">
        <v>523</v>
      </c>
      <c r="E366" s="3" t="s">
        <v>682</v>
      </c>
      <c r="F366" s="3" t="s">
        <v>682</v>
      </c>
      <c r="G366" s="3" t="s">
        <v>682</v>
      </c>
      <c r="H366" s="3" t="s">
        <v>165</v>
      </c>
      <c r="I366" s="4"/>
      <c r="J366" s="4">
        <f>=ROUNDDOWN({0},0)</f>
      </c>
      <c r="K366" s="4">
        <v>70</v>
      </c>
      <c r="L366" s="5">
        <v>1</v>
      </c>
      <c r="M366" s="4"/>
      <c r="N366" s="4">
        <f>=ROUNDDOWN({0},0)</f>
      </c>
      <c r="O366" s="4"/>
      <c r="P366" s="5"/>
      <c r="Q366" s="4">
        <v>33</v>
      </c>
      <c r="R366" s="6">
        <v>2143.76</v>
      </c>
      <c r="S366" s="4"/>
      <c r="T366" s="6"/>
      <c r="U366" s="5"/>
      <c r="V366" s="5"/>
      <c r="W366" s="4">
        <v>3</v>
      </c>
      <c r="X366" s="6">
        <v>189.78</v>
      </c>
      <c r="Y366" s="4"/>
      <c r="Z366" s="6"/>
      <c r="AA366" s="5"/>
      <c r="AB366" s="5"/>
      <c r="AC366" s="4">
        <v>1</v>
      </c>
      <c r="AD366" s="6">
        <v>41.65</v>
      </c>
      <c r="AE366" s="4"/>
      <c r="AF366" s="6"/>
      <c r="AG366" s="5"/>
      <c r="AH366" s="5"/>
      <c r="AI366" s="4">
        <v>2</v>
      </c>
      <c r="AJ366" s="6">
        <v>126.99</v>
      </c>
      <c r="AK366" s="4"/>
      <c r="AL366" s="6"/>
      <c r="AM366" s="5"/>
      <c r="AN366" s="5"/>
      <c r="AO366" s="4">
        <v>13</v>
      </c>
      <c r="AP366" s="6">
        <v>870</v>
      </c>
      <c r="AQ366" s="4"/>
      <c r="AR366" s="6"/>
      <c r="AS366" s="5"/>
      <c r="AT366" s="5"/>
      <c r="AU366" s="4"/>
      <c r="AV366" s="6"/>
      <c r="AW366" s="4"/>
      <c r="AX366" s="6"/>
      <c r="AY366" s="5"/>
      <c r="AZ366" s="5"/>
      <c r="BA366" s="4"/>
      <c r="BB366" s="6"/>
      <c r="BC366" s="4"/>
      <c r="BD366" s="6"/>
      <c r="BE366" s="5"/>
      <c r="BF366" s="5"/>
      <c r="BG366" s="4">
        <v>10</v>
      </c>
      <c r="BH366" s="6">
        <v>626.02</v>
      </c>
      <c r="BI366" s="4"/>
      <c r="BJ366" s="6"/>
      <c r="BK366" s="5"/>
      <c r="BL366" s="5"/>
      <c r="BM366" s="4"/>
      <c r="BN366" s="6"/>
      <c r="BO366" s="4"/>
      <c r="BP366" s="6"/>
      <c r="BQ366" s="5"/>
      <c r="BR366" s="5"/>
      <c r="BS366" s="4">
        <v>1</v>
      </c>
      <c r="BT366" s="6">
        <v>75.38</v>
      </c>
      <c r="BU366" s="4"/>
      <c r="BV366" s="6"/>
      <c r="BW366" s="5"/>
      <c r="BX366" s="5"/>
      <c r="BY366" s="4"/>
      <c r="BZ366" s="6"/>
      <c r="CA366" s="4"/>
      <c r="CB366" s="6"/>
      <c r="CC366" s="5"/>
      <c r="CD366" s="5"/>
      <c r="CE366" s="4">
        <v>3</v>
      </c>
      <c r="CF366" s="6">
        <v>213.94</v>
      </c>
      <c r="CG366" s="4"/>
      <c r="CH366" s="6"/>
      <c r="CI366" s="5"/>
      <c r="CJ366" s="5"/>
      <c r="CK366" s="4"/>
      <c r="CL366" s="6"/>
      <c r="CM366" s="4"/>
      <c r="CN366" s="6"/>
      <c r="CO366" s="5"/>
      <c r="CP366" s="5"/>
      <c r="CQ366" s="4"/>
      <c r="CR366" s="6"/>
      <c r="CS366" s="4"/>
      <c r="CT366" s="6"/>
      <c r="CU366" s="5"/>
      <c r="CV366" s="5"/>
      <c r="CW366" s="4"/>
      <c r="CX366" s="6"/>
      <c r="CY366" s="4"/>
      <c r="CZ366" s="6"/>
      <c r="DA366" s="5"/>
      <c r="DB366" s="5"/>
      <c r="DC366" s="4"/>
      <c r="DD366" s="6"/>
      <c r="DE366" s="4"/>
      <c r="DF366" s="6"/>
      <c r="DG366" s="5"/>
      <c r="DH366" s="5"/>
      <c r="DI366" s="4"/>
      <c r="DJ366" s="6"/>
      <c r="DK366" s="4"/>
      <c r="DL366" s="6"/>
      <c r="DM366" s="5"/>
      <c r="DN366" s="5"/>
      <c r="DO366" s="4"/>
      <c r="DP366" s="6"/>
      <c r="DQ366" s="4"/>
      <c r="DR366" s="6"/>
      <c r="DS366" s="5"/>
      <c r="DT366" s="5"/>
      <c r="DU366" s="4"/>
      <c r="DV366" s="6"/>
      <c r="DW366" s="4"/>
      <c r="DX366" s="6"/>
      <c r="DY366" s="5"/>
      <c r="DZ366" s="5"/>
      <c r="EA366" s="4"/>
      <c r="EB366" s="6"/>
      <c r="EC366" s="4"/>
      <c r="ED366" s="6"/>
      <c r="EE366" s="5"/>
      <c r="EF366" s="5"/>
      <c r="EG366" s="4"/>
      <c r="EH366" s="6"/>
      <c r="EI366" s="4"/>
      <c r="EJ366" s="6"/>
      <c r="EK366" s="5"/>
      <c r="EL366" s="5"/>
      <c r="EM366" s="4"/>
      <c r="EN366" s="6"/>
      <c r="EO366" s="4"/>
      <c r="EP366" s="6"/>
      <c r="EQ366" s="5"/>
      <c r="ER366" s="5"/>
      <c r="ES366" s="4"/>
      <c r="ET366" s="6"/>
      <c r="EU366" s="4"/>
      <c r="EV366" s="6"/>
      <c r="EW366" s="5"/>
      <c r="EX366" s="5"/>
      <c r="EY366" s="4"/>
      <c r="EZ366" s="6"/>
      <c r="FA366" s="4"/>
      <c r="FB366" s="6"/>
      <c r="FC366" s="5"/>
      <c r="FD366" s="5"/>
      <c r="FE366" s="4"/>
      <c r="FF366" s="6"/>
      <c r="FG366" s="4"/>
      <c r="FH366" s="6"/>
      <c r="FI366" s="5"/>
      <c r="FJ366" s="5"/>
      <c r="FK366" s="4"/>
      <c r="FL366" s="6"/>
      <c r="FM366" s="4"/>
      <c r="FN366" s="6"/>
      <c r="FO366" s="5"/>
      <c r="FP366" s="5"/>
      <c r="FQ366" s="4"/>
      <c r="FR366" s="6"/>
      <c r="FS366" s="4"/>
      <c r="FT366" s="6"/>
      <c r="FU366" s="5"/>
      <c r="FV366" s="5"/>
      <c r="FW366" s="4"/>
      <c r="FX366" s="6"/>
      <c r="FY366" s="4"/>
      <c r="FZ366" s="6"/>
      <c r="GA366" s="5"/>
      <c r="GB366" s="5"/>
      <c r="GC366" s="4"/>
      <c r="GD366" s="6"/>
      <c r="GE366" s="4"/>
      <c r="GF366" s="6"/>
      <c r="GG366" s="5"/>
      <c r="GH366" s="5"/>
      <c r="GI366" s="4"/>
      <c r="GJ366" s="6"/>
      <c r="GK366" s="4"/>
      <c r="GL366" s="6"/>
      <c r="GM366" s="5"/>
      <c r="GN366" s="5"/>
      <c r="GO366" s="4"/>
      <c r="GP366" s="6"/>
      <c r="GQ366" s="4"/>
      <c r="GR366" s="6"/>
      <c r="GS366" s="5"/>
      <c r="GT366" s="5"/>
      <c r="GU366" s="4"/>
      <c r="GV366" s="6"/>
      <c r="GW366" s="4"/>
      <c r="GX366" s="6"/>
      <c r="GY366" s="5"/>
      <c r="GZ366" s="5"/>
      <c r="HA366" s="4"/>
      <c r="HB366" s="6"/>
      <c r="HC366" s="4"/>
      <c r="HD366" s="6"/>
      <c r="HE366" s="5"/>
      <c r="HF366" s="5"/>
      <c r="HG366" s="4"/>
      <c r="HH366" s="6"/>
      <c r="HI366" s="4"/>
      <c r="HJ366" s="6"/>
      <c r="HK366" s="5"/>
      <c r="HL366" s="5"/>
      <c r="HM366" s="4"/>
      <c r="HN366" s="6"/>
      <c r="HO366" s="4"/>
      <c r="HP366" s="6"/>
      <c r="HQ366" s="5"/>
      <c r="HR366" s="5"/>
      <c r="HS366" s="4"/>
      <c r="HT366" s="6"/>
      <c r="HU366" s="4"/>
      <c r="HV366" s="6"/>
      <c r="HW366" s="5"/>
      <c r="HX366" s="5"/>
      <c r="HY366" s="4"/>
      <c r="HZ366" s="6"/>
      <c r="IA366" s="4"/>
      <c r="IB366" s="6"/>
      <c r="IC366" s="5"/>
      <c r="ID366" s="5"/>
      <c r="IE366" s="4"/>
      <c r="IF366" s="6"/>
      <c r="IG366" s="4"/>
      <c r="IH366" s="6"/>
      <c r="II366" s="5"/>
      <c r="IJ366" s="5"/>
      <c r="IK366" s="4"/>
      <c r="IL366" s="6"/>
      <c r="IM366" s="4"/>
      <c r="IN366" s="6"/>
      <c r="IO366" s="5"/>
      <c r="IP366" s="5"/>
      <c r="IQ366" s="4"/>
      <c r="IR366" s="6"/>
      <c r="IS366" s="4"/>
      <c r="IT366" s="6"/>
      <c r="IU366" s="5"/>
      <c r="IV366" s="5"/>
      <c r="IW366" s="4"/>
      <c r="IX366" s="6"/>
      <c r="IY366" s="4"/>
      <c r="IZ366" s="6"/>
      <c r="JA366" s="5"/>
      <c r="JB366" s="5"/>
      <c r="JC366" s="4"/>
      <c r="JD366" s="6"/>
      <c r="JE366" s="4"/>
      <c r="JF366" s="6"/>
      <c r="JG366" s="5"/>
      <c r="JH366" s="5"/>
      <c r="JI366" s="4"/>
      <c r="JJ366" s="6"/>
      <c r="JK366" s="4"/>
      <c r="JL366" s="6"/>
      <c r="JM366" s="5"/>
      <c r="JN366" s="5"/>
      <c r="JO366" s="4"/>
      <c r="JP366" s="6"/>
      <c r="JQ366" s="4"/>
      <c r="JR366" s="6"/>
      <c r="JS366" s="5"/>
      <c r="JT366" s="5"/>
      <c r="JU366" s="4"/>
      <c r="JV366" s="6"/>
      <c r="JW366" s="4"/>
      <c r="JX366" s="6"/>
      <c r="JY366" s="5"/>
      <c r="JZ366" s="5"/>
      <c r="KA366" s="4"/>
      <c r="KB366" s="6"/>
      <c r="KC366" s="4"/>
      <c r="KD366" s="6"/>
      <c r="KE366" s="5"/>
      <c r="KF366" s="5"/>
      <c r="KG366" s="4"/>
      <c r="KH366" s="6"/>
      <c r="KI366" s="4"/>
      <c r="KJ366" s="6"/>
      <c r="KK366" s="5"/>
      <c r="KL366" s="5"/>
    </row>
    <row r="367">
      <c r="A367" s="3" t="s">
        <v>85</v>
      </c>
      <c r="B367" s="3" t="s">
        <v>680</v>
      </c>
      <c r="C367" s="3" t="s">
        <v>522</v>
      </c>
      <c r="D367" s="3" t="s">
        <v>523</v>
      </c>
      <c r="E367" s="3" t="s">
        <v>689</v>
      </c>
      <c r="F367" s="3" t="s">
        <v>689</v>
      </c>
      <c r="G367" s="3" t="s">
        <v>689</v>
      </c>
      <c r="H367" s="3" t="s">
        <v>98</v>
      </c>
      <c r="I367" s="4"/>
      <c r="J367" s="4">
        <f>=ROUNDDOWN({0},0)</f>
      </c>
      <c r="K367" s="4"/>
      <c r="L367" s="5">
        <v>1</v>
      </c>
      <c r="M367" s="4"/>
      <c r="N367" s="4">
        <f>=ROUNDDOWN({0},0)</f>
      </c>
      <c r="O367" s="4"/>
      <c r="P367" s="5"/>
      <c r="Q367" s="4">
        <v>17</v>
      </c>
      <c r="R367" s="6">
        <v>984.25</v>
      </c>
      <c r="S367" s="4"/>
      <c r="T367" s="6"/>
      <c r="U367" s="5"/>
      <c r="V367" s="5"/>
      <c r="W367" s="4"/>
      <c r="X367" s="6"/>
      <c r="Y367" s="4"/>
      <c r="Z367" s="6"/>
      <c r="AA367" s="5"/>
      <c r="AB367" s="5"/>
      <c r="AC367" s="4">
        <v>6</v>
      </c>
      <c r="AD367" s="6">
        <v>286.25</v>
      </c>
      <c r="AE367" s="4"/>
      <c r="AF367" s="6"/>
      <c r="AG367" s="5"/>
      <c r="AH367" s="5"/>
      <c r="AI367" s="4"/>
      <c r="AJ367" s="6"/>
      <c r="AK367" s="4"/>
      <c r="AL367" s="6"/>
      <c r="AM367" s="5"/>
      <c r="AN367" s="5"/>
      <c r="AO367" s="4">
        <v>5</v>
      </c>
      <c r="AP367" s="6">
        <v>319.75</v>
      </c>
      <c r="AQ367" s="4"/>
      <c r="AR367" s="6"/>
      <c r="AS367" s="5"/>
      <c r="AT367" s="5"/>
      <c r="AU367" s="4"/>
      <c r="AV367" s="6"/>
      <c r="AW367" s="4"/>
      <c r="AX367" s="6"/>
      <c r="AY367" s="5"/>
      <c r="AZ367" s="5"/>
      <c r="BA367" s="4"/>
      <c r="BB367" s="6"/>
      <c r="BC367" s="4"/>
      <c r="BD367" s="6"/>
      <c r="BE367" s="5"/>
      <c r="BF367" s="5"/>
      <c r="BG367" s="4"/>
      <c r="BH367" s="6"/>
      <c r="BI367" s="4"/>
      <c r="BJ367" s="6"/>
      <c r="BK367" s="5"/>
      <c r="BL367" s="5"/>
      <c r="BM367" s="4">
        <v>1</v>
      </c>
      <c r="BN367" s="6">
        <v>92.6</v>
      </c>
      <c r="BO367" s="4"/>
      <c r="BP367" s="6"/>
      <c r="BQ367" s="5"/>
      <c r="BR367" s="5"/>
      <c r="BS367" s="4"/>
      <c r="BT367" s="6"/>
      <c r="BU367" s="4"/>
      <c r="BV367" s="6"/>
      <c r="BW367" s="5"/>
      <c r="BX367" s="5"/>
      <c r="BY367" s="4"/>
      <c r="BZ367" s="6"/>
      <c r="CA367" s="4"/>
      <c r="CB367" s="6"/>
      <c r="CC367" s="5"/>
      <c r="CD367" s="5"/>
      <c r="CE367" s="4">
        <v>4</v>
      </c>
      <c r="CF367" s="6">
        <v>210.64</v>
      </c>
      <c r="CG367" s="4"/>
      <c r="CH367" s="6"/>
      <c r="CI367" s="5"/>
      <c r="CJ367" s="5"/>
      <c r="CK367" s="4"/>
      <c r="CL367" s="6"/>
      <c r="CM367" s="4"/>
      <c r="CN367" s="6"/>
      <c r="CO367" s="5"/>
      <c r="CP367" s="5"/>
      <c r="CQ367" s="4"/>
      <c r="CR367" s="6"/>
      <c r="CS367" s="4"/>
      <c r="CT367" s="6"/>
      <c r="CU367" s="5"/>
      <c r="CV367" s="5"/>
      <c r="CW367" s="4"/>
      <c r="CX367" s="6"/>
      <c r="CY367" s="4"/>
      <c r="CZ367" s="6"/>
      <c r="DA367" s="5"/>
      <c r="DB367" s="5"/>
      <c r="DC367" s="4"/>
      <c r="DD367" s="6"/>
      <c r="DE367" s="4"/>
      <c r="DF367" s="6"/>
      <c r="DG367" s="5"/>
      <c r="DH367" s="5"/>
      <c r="DI367" s="4"/>
      <c r="DJ367" s="6"/>
      <c r="DK367" s="4"/>
      <c r="DL367" s="6"/>
      <c r="DM367" s="5"/>
      <c r="DN367" s="5"/>
      <c r="DO367" s="4"/>
      <c r="DP367" s="6"/>
      <c r="DQ367" s="4"/>
      <c r="DR367" s="6"/>
      <c r="DS367" s="5"/>
      <c r="DT367" s="5"/>
      <c r="DU367" s="4"/>
      <c r="DV367" s="6"/>
      <c r="DW367" s="4"/>
      <c r="DX367" s="6"/>
      <c r="DY367" s="5"/>
      <c r="DZ367" s="5"/>
      <c r="EA367" s="4"/>
      <c r="EB367" s="6"/>
      <c r="EC367" s="4"/>
      <c r="ED367" s="6"/>
      <c r="EE367" s="5"/>
      <c r="EF367" s="5"/>
      <c r="EG367" s="4"/>
      <c r="EH367" s="6"/>
      <c r="EI367" s="4"/>
      <c r="EJ367" s="6"/>
      <c r="EK367" s="5"/>
      <c r="EL367" s="5"/>
      <c r="EM367" s="4"/>
      <c r="EN367" s="6"/>
      <c r="EO367" s="4"/>
      <c r="EP367" s="6"/>
      <c r="EQ367" s="5"/>
      <c r="ER367" s="5"/>
      <c r="ES367" s="4"/>
      <c r="ET367" s="6"/>
      <c r="EU367" s="4"/>
      <c r="EV367" s="6"/>
      <c r="EW367" s="5"/>
      <c r="EX367" s="5"/>
      <c r="EY367" s="4"/>
      <c r="EZ367" s="6"/>
      <c r="FA367" s="4"/>
      <c r="FB367" s="6"/>
      <c r="FC367" s="5"/>
      <c r="FD367" s="5"/>
      <c r="FE367" s="4"/>
      <c r="FF367" s="6"/>
      <c r="FG367" s="4"/>
      <c r="FH367" s="6"/>
      <c r="FI367" s="5"/>
      <c r="FJ367" s="5"/>
      <c r="FK367" s="4"/>
      <c r="FL367" s="6"/>
      <c r="FM367" s="4"/>
      <c r="FN367" s="6"/>
      <c r="FO367" s="5"/>
      <c r="FP367" s="5"/>
      <c r="FQ367" s="4"/>
      <c r="FR367" s="6"/>
      <c r="FS367" s="4"/>
      <c r="FT367" s="6"/>
      <c r="FU367" s="5"/>
      <c r="FV367" s="5"/>
      <c r="FW367" s="4"/>
      <c r="FX367" s="6"/>
      <c r="FY367" s="4"/>
      <c r="FZ367" s="6"/>
      <c r="GA367" s="5"/>
      <c r="GB367" s="5"/>
      <c r="GC367" s="4"/>
      <c r="GD367" s="6"/>
      <c r="GE367" s="4"/>
      <c r="GF367" s="6"/>
      <c r="GG367" s="5"/>
      <c r="GH367" s="5"/>
      <c r="GI367" s="4">
        <v>1</v>
      </c>
      <c r="GJ367" s="6">
        <v>75.01</v>
      </c>
      <c r="GK367" s="4"/>
      <c r="GL367" s="6"/>
      <c r="GM367" s="5"/>
      <c r="GN367" s="5"/>
      <c r="GO367" s="4"/>
      <c r="GP367" s="6"/>
      <c r="GQ367" s="4"/>
      <c r="GR367" s="6"/>
      <c r="GS367" s="5"/>
      <c r="GT367" s="5"/>
      <c r="GU367" s="4"/>
      <c r="GV367" s="6"/>
      <c r="GW367" s="4"/>
      <c r="GX367" s="6"/>
      <c r="GY367" s="5"/>
      <c r="GZ367" s="5"/>
      <c r="HA367" s="4"/>
      <c r="HB367" s="6"/>
      <c r="HC367" s="4"/>
      <c r="HD367" s="6"/>
      <c r="HE367" s="5"/>
      <c r="HF367" s="5"/>
      <c r="HG367" s="4"/>
      <c r="HH367" s="6"/>
      <c r="HI367" s="4"/>
      <c r="HJ367" s="6"/>
      <c r="HK367" s="5"/>
      <c r="HL367" s="5"/>
      <c r="HM367" s="4"/>
      <c r="HN367" s="6"/>
      <c r="HO367" s="4"/>
      <c r="HP367" s="6"/>
      <c r="HQ367" s="5"/>
      <c r="HR367" s="5"/>
      <c r="HS367" s="4"/>
      <c r="HT367" s="6"/>
      <c r="HU367" s="4"/>
      <c r="HV367" s="6"/>
      <c r="HW367" s="5"/>
      <c r="HX367" s="5"/>
      <c r="HY367" s="4"/>
      <c r="HZ367" s="6"/>
      <c r="IA367" s="4"/>
      <c r="IB367" s="6"/>
      <c r="IC367" s="5"/>
      <c r="ID367" s="5"/>
      <c r="IE367" s="4"/>
      <c r="IF367" s="6"/>
      <c r="IG367" s="4"/>
      <c r="IH367" s="6"/>
      <c r="II367" s="5"/>
      <c r="IJ367" s="5"/>
      <c r="IK367" s="4"/>
      <c r="IL367" s="6"/>
      <c r="IM367" s="4"/>
      <c r="IN367" s="6"/>
      <c r="IO367" s="5"/>
      <c r="IP367" s="5"/>
      <c r="IQ367" s="4"/>
      <c r="IR367" s="6"/>
      <c r="IS367" s="4"/>
      <c r="IT367" s="6"/>
      <c r="IU367" s="5"/>
      <c r="IV367" s="5"/>
      <c r="IW367" s="4"/>
      <c r="IX367" s="6"/>
      <c r="IY367" s="4"/>
      <c r="IZ367" s="6"/>
      <c r="JA367" s="5"/>
      <c r="JB367" s="5"/>
      <c r="JC367" s="4"/>
      <c r="JD367" s="6"/>
      <c r="JE367" s="4"/>
      <c r="JF367" s="6"/>
      <c r="JG367" s="5"/>
      <c r="JH367" s="5"/>
      <c r="JI367" s="4"/>
      <c r="JJ367" s="6"/>
      <c r="JK367" s="4"/>
      <c r="JL367" s="6"/>
      <c r="JM367" s="5"/>
      <c r="JN367" s="5"/>
      <c r="JO367" s="4"/>
      <c r="JP367" s="6"/>
      <c r="JQ367" s="4"/>
      <c r="JR367" s="6"/>
      <c r="JS367" s="5"/>
      <c r="JT367" s="5"/>
      <c r="JU367" s="4"/>
      <c r="JV367" s="6"/>
      <c r="JW367" s="4"/>
      <c r="JX367" s="6"/>
      <c r="JY367" s="5"/>
      <c r="JZ367" s="5"/>
      <c r="KA367" s="4"/>
      <c r="KB367" s="6"/>
      <c r="KC367" s="4"/>
      <c r="KD367" s="6"/>
      <c r="KE367" s="5"/>
      <c r="KF367" s="5"/>
      <c r="KG367" s="4"/>
      <c r="KH367" s="6"/>
      <c r="KI367" s="4"/>
      <c r="KJ367" s="6"/>
      <c r="KK367" s="5"/>
      <c r="KL367" s="5"/>
    </row>
    <row r="368">
      <c r="A368" s="3" t="s">
        <v>85</v>
      </c>
      <c r="B368" s="3" t="s">
        <v>680</v>
      </c>
      <c r="C368" s="3" t="s">
        <v>522</v>
      </c>
      <c r="D368" s="3" t="s">
        <v>523</v>
      </c>
      <c r="E368" s="3" t="s">
        <v>688</v>
      </c>
      <c r="F368" s="3" t="s">
        <v>688</v>
      </c>
      <c r="G368" s="3" t="s">
        <v>688</v>
      </c>
      <c r="H368" s="3" t="s">
        <v>98</v>
      </c>
      <c r="I368" s="4"/>
      <c r="J368" s="4">
        <f>=ROUNDDOWN({0},0)</f>
      </c>
      <c r="K368" s="4"/>
      <c r="L368" s="5">
        <v>1</v>
      </c>
      <c r="M368" s="4"/>
      <c r="N368" s="4">
        <f>=ROUNDDOWN({0},0)</f>
      </c>
      <c r="O368" s="4"/>
      <c r="P368" s="5"/>
      <c r="Q368" s="4">
        <v>12</v>
      </c>
      <c r="R368" s="6">
        <v>707.45</v>
      </c>
      <c r="S368" s="4"/>
      <c r="T368" s="6"/>
      <c r="U368" s="5"/>
      <c r="V368" s="5"/>
      <c r="W368" s="4">
        <v>1</v>
      </c>
      <c r="X368" s="6">
        <v>48.31</v>
      </c>
      <c r="Y368" s="4"/>
      <c r="Z368" s="6"/>
      <c r="AA368" s="5"/>
      <c r="AB368" s="5"/>
      <c r="AC368" s="4">
        <v>1</v>
      </c>
      <c r="AD368" s="6">
        <v>48.19</v>
      </c>
      <c r="AE368" s="4"/>
      <c r="AF368" s="6"/>
      <c r="AG368" s="5"/>
      <c r="AH368" s="5"/>
      <c r="AI368" s="4"/>
      <c r="AJ368" s="6"/>
      <c r="AK368" s="4"/>
      <c r="AL368" s="6"/>
      <c r="AM368" s="5"/>
      <c r="AN368" s="5"/>
      <c r="AO368" s="4">
        <v>2</v>
      </c>
      <c r="AP368" s="6">
        <v>119.58</v>
      </c>
      <c r="AQ368" s="4"/>
      <c r="AR368" s="6"/>
      <c r="AS368" s="5"/>
      <c r="AT368" s="5"/>
      <c r="AU368" s="4"/>
      <c r="AV368" s="6"/>
      <c r="AW368" s="4"/>
      <c r="AX368" s="6"/>
      <c r="AY368" s="5"/>
      <c r="AZ368" s="5"/>
      <c r="BA368" s="4"/>
      <c r="BB368" s="6"/>
      <c r="BC368" s="4"/>
      <c r="BD368" s="6"/>
      <c r="BE368" s="5"/>
      <c r="BF368" s="5"/>
      <c r="BG368" s="4">
        <v>4</v>
      </c>
      <c r="BH368" s="6">
        <v>239.34</v>
      </c>
      <c r="BI368" s="4"/>
      <c r="BJ368" s="6"/>
      <c r="BK368" s="5"/>
      <c r="BL368" s="5"/>
      <c r="BM368" s="4"/>
      <c r="BN368" s="6"/>
      <c r="BO368" s="4"/>
      <c r="BP368" s="6"/>
      <c r="BQ368" s="5"/>
      <c r="BR368" s="5"/>
      <c r="BS368" s="4">
        <v>3</v>
      </c>
      <c r="BT368" s="6">
        <v>209.64</v>
      </c>
      <c r="BU368" s="4"/>
      <c r="BV368" s="6"/>
      <c r="BW368" s="5"/>
      <c r="BX368" s="5"/>
      <c r="BY368" s="4"/>
      <c r="BZ368" s="6"/>
      <c r="CA368" s="4"/>
      <c r="CB368" s="6"/>
      <c r="CC368" s="5"/>
      <c r="CD368" s="5"/>
      <c r="CE368" s="4">
        <v>1</v>
      </c>
      <c r="CF368" s="6">
        <v>42.39</v>
      </c>
      <c r="CG368" s="4"/>
      <c r="CH368" s="6"/>
      <c r="CI368" s="5"/>
      <c r="CJ368" s="5"/>
      <c r="CK368" s="4"/>
      <c r="CL368" s="6"/>
      <c r="CM368" s="4"/>
      <c r="CN368" s="6"/>
      <c r="CO368" s="5"/>
      <c r="CP368" s="5"/>
      <c r="CQ368" s="4"/>
      <c r="CR368" s="6"/>
      <c r="CS368" s="4"/>
      <c r="CT368" s="6"/>
      <c r="CU368" s="5"/>
      <c r="CV368" s="5"/>
      <c r="CW368" s="4"/>
      <c r="CX368" s="6"/>
      <c r="CY368" s="4"/>
      <c r="CZ368" s="6"/>
      <c r="DA368" s="5"/>
      <c r="DB368" s="5"/>
      <c r="DC368" s="4"/>
      <c r="DD368" s="6"/>
      <c r="DE368" s="4"/>
      <c r="DF368" s="6"/>
      <c r="DG368" s="5"/>
      <c r="DH368" s="5"/>
      <c r="DI368" s="4"/>
      <c r="DJ368" s="6"/>
      <c r="DK368" s="4"/>
      <c r="DL368" s="6"/>
      <c r="DM368" s="5"/>
      <c r="DN368" s="5"/>
      <c r="DO368" s="4"/>
      <c r="DP368" s="6"/>
      <c r="DQ368" s="4"/>
      <c r="DR368" s="6"/>
      <c r="DS368" s="5"/>
      <c r="DT368" s="5"/>
      <c r="DU368" s="4"/>
      <c r="DV368" s="6"/>
      <c r="DW368" s="4"/>
      <c r="DX368" s="6"/>
      <c r="DY368" s="5"/>
      <c r="DZ368" s="5"/>
      <c r="EA368" s="4"/>
      <c r="EB368" s="6"/>
      <c r="EC368" s="4"/>
      <c r="ED368" s="6"/>
      <c r="EE368" s="5"/>
      <c r="EF368" s="5"/>
      <c r="EG368" s="4"/>
      <c r="EH368" s="6"/>
      <c r="EI368" s="4"/>
      <c r="EJ368" s="6"/>
      <c r="EK368" s="5"/>
      <c r="EL368" s="5"/>
      <c r="EM368" s="4"/>
      <c r="EN368" s="6"/>
      <c r="EO368" s="4"/>
      <c r="EP368" s="6"/>
      <c r="EQ368" s="5"/>
      <c r="ER368" s="5"/>
      <c r="ES368" s="4"/>
      <c r="ET368" s="6"/>
      <c r="EU368" s="4"/>
      <c r="EV368" s="6"/>
      <c r="EW368" s="5"/>
      <c r="EX368" s="5"/>
      <c r="EY368" s="4"/>
      <c r="EZ368" s="6"/>
      <c r="FA368" s="4"/>
      <c r="FB368" s="6"/>
      <c r="FC368" s="5"/>
      <c r="FD368" s="5"/>
      <c r="FE368" s="4"/>
      <c r="FF368" s="6"/>
      <c r="FG368" s="4"/>
      <c r="FH368" s="6"/>
      <c r="FI368" s="5"/>
      <c r="FJ368" s="5"/>
      <c r="FK368" s="4"/>
      <c r="FL368" s="6"/>
      <c r="FM368" s="4"/>
      <c r="FN368" s="6"/>
      <c r="FO368" s="5"/>
      <c r="FP368" s="5"/>
      <c r="FQ368" s="4"/>
      <c r="FR368" s="6"/>
      <c r="FS368" s="4"/>
      <c r="FT368" s="6"/>
      <c r="FU368" s="5"/>
      <c r="FV368" s="5"/>
      <c r="FW368" s="4"/>
      <c r="FX368" s="6"/>
      <c r="FY368" s="4"/>
      <c r="FZ368" s="6"/>
      <c r="GA368" s="5"/>
      <c r="GB368" s="5"/>
      <c r="GC368" s="4"/>
      <c r="GD368" s="6"/>
      <c r="GE368" s="4"/>
      <c r="GF368" s="6"/>
      <c r="GG368" s="5"/>
      <c r="GH368" s="5"/>
      <c r="GI368" s="4"/>
      <c r="GJ368" s="6"/>
      <c r="GK368" s="4"/>
      <c r="GL368" s="6"/>
      <c r="GM368" s="5"/>
      <c r="GN368" s="5"/>
      <c r="GO368" s="4"/>
      <c r="GP368" s="6"/>
      <c r="GQ368" s="4"/>
      <c r="GR368" s="6"/>
      <c r="GS368" s="5"/>
      <c r="GT368" s="5"/>
      <c r="GU368" s="4"/>
      <c r="GV368" s="6"/>
      <c r="GW368" s="4"/>
      <c r="GX368" s="6"/>
      <c r="GY368" s="5"/>
      <c r="GZ368" s="5"/>
      <c r="HA368" s="4"/>
      <c r="HB368" s="6"/>
      <c r="HC368" s="4"/>
      <c r="HD368" s="6"/>
      <c r="HE368" s="5"/>
      <c r="HF368" s="5"/>
      <c r="HG368" s="4"/>
      <c r="HH368" s="6"/>
      <c r="HI368" s="4"/>
      <c r="HJ368" s="6"/>
      <c r="HK368" s="5"/>
      <c r="HL368" s="5"/>
      <c r="HM368" s="4"/>
      <c r="HN368" s="6"/>
      <c r="HO368" s="4"/>
      <c r="HP368" s="6"/>
      <c r="HQ368" s="5"/>
      <c r="HR368" s="5"/>
      <c r="HS368" s="4"/>
      <c r="HT368" s="6"/>
      <c r="HU368" s="4"/>
      <c r="HV368" s="6"/>
      <c r="HW368" s="5"/>
      <c r="HX368" s="5"/>
      <c r="HY368" s="4"/>
      <c r="HZ368" s="6"/>
      <c r="IA368" s="4"/>
      <c r="IB368" s="6"/>
      <c r="IC368" s="5"/>
      <c r="ID368" s="5"/>
      <c r="IE368" s="4"/>
      <c r="IF368" s="6"/>
      <c r="IG368" s="4"/>
      <c r="IH368" s="6"/>
      <c r="II368" s="5"/>
      <c r="IJ368" s="5"/>
      <c r="IK368" s="4"/>
      <c r="IL368" s="6"/>
      <c r="IM368" s="4"/>
      <c r="IN368" s="6"/>
      <c r="IO368" s="5"/>
      <c r="IP368" s="5"/>
      <c r="IQ368" s="4"/>
      <c r="IR368" s="6"/>
      <c r="IS368" s="4"/>
      <c r="IT368" s="6"/>
      <c r="IU368" s="5"/>
      <c r="IV368" s="5"/>
      <c r="IW368" s="4"/>
      <c r="IX368" s="6"/>
      <c r="IY368" s="4"/>
      <c r="IZ368" s="6"/>
      <c r="JA368" s="5"/>
      <c r="JB368" s="5"/>
      <c r="JC368" s="4"/>
      <c r="JD368" s="6"/>
      <c r="JE368" s="4"/>
      <c r="JF368" s="6"/>
      <c r="JG368" s="5"/>
      <c r="JH368" s="5"/>
      <c r="JI368" s="4"/>
      <c r="JJ368" s="6"/>
      <c r="JK368" s="4"/>
      <c r="JL368" s="6"/>
      <c r="JM368" s="5"/>
      <c r="JN368" s="5"/>
      <c r="JO368" s="4"/>
      <c r="JP368" s="6"/>
      <c r="JQ368" s="4"/>
      <c r="JR368" s="6"/>
      <c r="JS368" s="5"/>
      <c r="JT368" s="5"/>
      <c r="JU368" s="4"/>
      <c r="JV368" s="6"/>
      <c r="JW368" s="4"/>
      <c r="JX368" s="6"/>
      <c r="JY368" s="5"/>
      <c r="JZ368" s="5"/>
      <c r="KA368" s="4"/>
      <c r="KB368" s="6"/>
      <c r="KC368" s="4"/>
      <c r="KD368" s="6"/>
      <c r="KE368" s="5"/>
      <c r="KF368" s="5"/>
      <c r="KG368" s="4"/>
      <c r="KH368" s="6"/>
      <c r="KI368" s="4"/>
      <c r="KJ368" s="6"/>
      <c r="KK368" s="5"/>
      <c r="KL368" s="5"/>
    </row>
    <row r="369">
      <c r="A369" s="3" t="s">
        <v>85</v>
      </c>
      <c r="B369" s="3" t="s">
        <v>680</v>
      </c>
      <c r="C369" s="3" t="s">
        <v>522</v>
      </c>
      <c r="D369" s="3" t="s">
        <v>523</v>
      </c>
      <c r="E369" s="3" t="s">
        <v>683</v>
      </c>
      <c r="F369" s="3" t="s">
        <v>683</v>
      </c>
      <c r="G369" s="3" t="s">
        <v>683</v>
      </c>
      <c r="H369" s="3" t="s">
        <v>98</v>
      </c>
      <c r="I369" s="4"/>
      <c r="J369" s="4">
        <f>=ROUNDDOWN({0},0)</f>
      </c>
      <c r="K369" s="4"/>
      <c r="L369" s="5">
        <v>1</v>
      </c>
      <c r="M369" s="4"/>
      <c r="N369" s="4">
        <f>=ROUNDDOWN({0},0)</f>
      </c>
      <c r="O369" s="4"/>
      <c r="P369" s="5"/>
      <c r="Q369" s="4">
        <v>9</v>
      </c>
      <c r="R369" s="6">
        <v>652.55</v>
      </c>
      <c r="S369" s="4"/>
      <c r="T369" s="6"/>
      <c r="U369" s="5"/>
      <c r="V369" s="5"/>
      <c r="W369" s="4">
        <v>3</v>
      </c>
      <c r="X369" s="6">
        <v>228.6</v>
      </c>
      <c r="Y369" s="4"/>
      <c r="Z369" s="6"/>
      <c r="AA369" s="5"/>
      <c r="AB369" s="5"/>
      <c r="AC369" s="4"/>
      <c r="AD369" s="6"/>
      <c r="AE369" s="4"/>
      <c r="AF369" s="6"/>
      <c r="AG369" s="5"/>
      <c r="AH369" s="5"/>
      <c r="AI369" s="4"/>
      <c r="AJ369" s="6"/>
      <c r="AK369" s="4"/>
      <c r="AL369" s="6"/>
      <c r="AM369" s="5"/>
      <c r="AN369" s="5"/>
      <c r="AO369" s="4">
        <v>1</v>
      </c>
      <c r="AP369" s="6">
        <v>77.62</v>
      </c>
      <c r="AQ369" s="4"/>
      <c r="AR369" s="6"/>
      <c r="AS369" s="5"/>
      <c r="AT369" s="5"/>
      <c r="AU369" s="4"/>
      <c r="AV369" s="6"/>
      <c r="AW369" s="4"/>
      <c r="AX369" s="6"/>
      <c r="AY369" s="5"/>
      <c r="AZ369" s="5"/>
      <c r="BA369" s="4"/>
      <c r="BB369" s="6"/>
      <c r="BC369" s="4"/>
      <c r="BD369" s="6"/>
      <c r="BE369" s="5"/>
      <c r="BF369" s="5"/>
      <c r="BG369" s="4"/>
      <c r="BH369" s="6"/>
      <c r="BI369" s="4"/>
      <c r="BJ369" s="6"/>
      <c r="BK369" s="5"/>
      <c r="BL369" s="5"/>
      <c r="BM369" s="4">
        <v>2</v>
      </c>
      <c r="BN369" s="6">
        <v>166.1</v>
      </c>
      <c r="BO369" s="4"/>
      <c r="BP369" s="6"/>
      <c r="BQ369" s="5"/>
      <c r="BR369" s="5"/>
      <c r="BS369" s="4">
        <v>1</v>
      </c>
      <c r="BT369" s="6">
        <v>60.08</v>
      </c>
      <c r="BU369" s="4"/>
      <c r="BV369" s="6"/>
      <c r="BW369" s="5"/>
      <c r="BX369" s="5"/>
      <c r="BY369" s="4"/>
      <c r="BZ369" s="6"/>
      <c r="CA369" s="4"/>
      <c r="CB369" s="6"/>
      <c r="CC369" s="5"/>
      <c r="CD369" s="5"/>
      <c r="CE369" s="4"/>
      <c r="CF369" s="6"/>
      <c r="CG369" s="4"/>
      <c r="CH369" s="6"/>
      <c r="CI369" s="5"/>
      <c r="CJ369" s="5"/>
      <c r="CK369" s="4"/>
      <c r="CL369" s="6"/>
      <c r="CM369" s="4"/>
      <c r="CN369" s="6"/>
      <c r="CO369" s="5"/>
      <c r="CP369" s="5"/>
      <c r="CQ369" s="4"/>
      <c r="CR369" s="6"/>
      <c r="CS369" s="4"/>
      <c r="CT369" s="6"/>
      <c r="CU369" s="5"/>
      <c r="CV369" s="5"/>
      <c r="CW369" s="4"/>
      <c r="CX369" s="6"/>
      <c r="CY369" s="4"/>
      <c r="CZ369" s="6"/>
      <c r="DA369" s="5"/>
      <c r="DB369" s="5"/>
      <c r="DC369" s="4">
        <v>2</v>
      </c>
      <c r="DD369" s="6">
        <v>120.15</v>
      </c>
      <c r="DE369" s="4"/>
      <c r="DF369" s="6"/>
      <c r="DG369" s="5"/>
      <c r="DH369" s="5"/>
      <c r="DI369" s="4"/>
      <c r="DJ369" s="6"/>
      <c r="DK369" s="4"/>
      <c r="DL369" s="6"/>
      <c r="DM369" s="5"/>
      <c r="DN369" s="5"/>
      <c r="DO369" s="4"/>
      <c r="DP369" s="6"/>
      <c r="DQ369" s="4"/>
      <c r="DR369" s="6"/>
      <c r="DS369" s="5"/>
      <c r="DT369" s="5"/>
      <c r="DU369" s="4"/>
      <c r="DV369" s="6"/>
      <c r="DW369" s="4"/>
      <c r="DX369" s="6"/>
      <c r="DY369" s="5"/>
      <c r="DZ369" s="5"/>
      <c r="EA369" s="4"/>
      <c r="EB369" s="6"/>
      <c r="EC369" s="4"/>
      <c r="ED369" s="6"/>
      <c r="EE369" s="5"/>
      <c r="EF369" s="5"/>
      <c r="EG369" s="4"/>
      <c r="EH369" s="6"/>
      <c r="EI369" s="4"/>
      <c r="EJ369" s="6"/>
      <c r="EK369" s="5"/>
      <c r="EL369" s="5"/>
      <c r="EM369" s="4"/>
      <c r="EN369" s="6"/>
      <c r="EO369" s="4"/>
      <c r="EP369" s="6"/>
      <c r="EQ369" s="5"/>
      <c r="ER369" s="5"/>
      <c r="ES369" s="4"/>
      <c r="ET369" s="6"/>
      <c r="EU369" s="4"/>
      <c r="EV369" s="6"/>
      <c r="EW369" s="5"/>
      <c r="EX369" s="5"/>
      <c r="EY369" s="4"/>
      <c r="EZ369" s="6"/>
      <c r="FA369" s="4"/>
      <c r="FB369" s="6"/>
      <c r="FC369" s="5"/>
      <c r="FD369" s="5"/>
      <c r="FE369" s="4"/>
      <c r="FF369" s="6"/>
      <c r="FG369" s="4"/>
      <c r="FH369" s="6"/>
      <c r="FI369" s="5"/>
      <c r="FJ369" s="5"/>
      <c r="FK369" s="4"/>
      <c r="FL369" s="6"/>
      <c r="FM369" s="4"/>
      <c r="FN369" s="6"/>
      <c r="FO369" s="5"/>
      <c r="FP369" s="5"/>
      <c r="FQ369" s="4"/>
      <c r="FR369" s="6"/>
      <c r="FS369" s="4"/>
      <c r="FT369" s="6"/>
      <c r="FU369" s="5"/>
      <c r="FV369" s="5"/>
      <c r="FW369" s="4"/>
      <c r="FX369" s="6"/>
      <c r="FY369" s="4"/>
      <c r="FZ369" s="6"/>
      <c r="GA369" s="5"/>
      <c r="GB369" s="5"/>
      <c r="GC369" s="4"/>
      <c r="GD369" s="6"/>
      <c r="GE369" s="4"/>
      <c r="GF369" s="6"/>
      <c r="GG369" s="5"/>
      <c r="GH369" s="5"/>
      <c r="GI369" s="4"/>
      <c r="GJ369" s="6"/>
      <c r="GK369" s="4"/>
      <c r="GL369" s="6"/>
      <c r="GM369" s="5"/>
      <c r="GN369" s="5"/>
      <c r="GO369" s="4"/>
      <c r="GP369" s="6"/>
      <c r="GQ369" s="4"/>
      <c r="GR369" s="6"/>
      <c r="GS369" s="5"/>
      <c r="GT369" s="5"/>
      <c r="GU369" s="4"/>
      <c r="GV369" s="6"/>
      <c r="GW369" s="4"/>
      <c r="GX369" s="6"/>
      <c r="GY369" s="5"/>
      <c r="GZ369" s="5"/>
      <c r="HA369" s="4"/>
      <c r="HB369" s="6"/>
      <c r="HC369" s="4"/>
      <c r="HD369" s="6"/>
      <c r="HE369" s="5"/>
      <c r="HF369" s="5"/>
      <c r="HG369" s="4"/>
      <c r="HH369" s="6"/>
      <c r="HI369" s="4"/>
      <c r="HJ369" s="6"/>
      <c r="HK369" s="5"/>
      <c r="HL369" s="5"/>
      <c r="HM369" s="4"/>
      <c r="HN369" s="6"/>
      <c r="HO369" s="4"/>
      <c r="HP369" s="6"/>
      <c r="HQ369" s="5"/>
      <c r="HR369" s="5"/>
      <c r="HS369" s="4"/>
      <c r="HT369" s="6"/>
      <c r="HU369" s="4"/>
      <c r="HV369" s="6"/>
      <c r="HW369" s="5"/>
      <c r="HX369" s="5"/>
      <c r="HY369" s="4"/>
      <c r="HZ369" s="6"/>
      <c r="IA369" s="4"/>
      <c r="IB369" s="6"/>
      <c r="IC369" s="5"/>
      <c r="ID369" s="5"/>
      <c r="IE369" s="4"/>
      <c r="IF369" s="6"/>
      <c r="IG369" s="4"/>
      <c r="IH369" s="6"/>
      <c r="II369" s="5"/>
      <c r="IJ369" s="5"/>
      <c r="IK369" s="4"/>
      <c r="IL369" s="6"/>
      <c r="IM369" s="4"/>
      <c r="IN369" s="6"/>
      <c r="IO369" s="5"/>
      <c r="IP369" s="5"/>
      <c r="IQ369" s="4"/>
      <c r="IR369" s="6"/>
      <c r="IS369" s="4"/>
      <c r="IT369" s="6"/>
      <c r="IU369" s="5"/>
      <c r="IV369" s="5"/>
      <c r="IW369" s="4"/>
      <c r="IX369" s="6"/>
      <c r="IY369" s="4"/>
      <c r="IZ369" s="6"/>
      <c r="JA369" s="5"/>
      <c r="JB369" s="5"/>
      <c r="JC369" s="4"/>
      <c r="JD369" s="6"/>
      <c r="JE369" s="4"/>
      <c r="JF369" s="6"/>
      <c r="JG369" s="5"/>
      <c r="JH369" s="5"/>
      <c r="JI369" s="4"/>
      <c r="JJ369" s="6"/>
      <c r="JK369" s="4"/>
      <c r="JL369" s="6"/>
      <c r="JM369" s="5"/>
      <c r="JN369" s="5"/>
      <c r="JO369" s="4"/>
      <c r="JP369" s="6"/>
      <c r="JQ369" s="4"/>
      <c r="JR369" s="6"/>
      <c r="JS369" s="5"/>
      <c r="JT369" s="5"/>
      <c r="JU369" s="4"/>
      <c r="JV369" s="6"/>
      <c r="JW369" s="4"/>
      <c r="JX369" s="6"/>
      <c r="JY369" s="5"/>
      <c r="JZ369" s="5"/>
      <c r="KA369" s="4"/>
      <c r="KB369" s="6"/>
      <c r="KC369" s="4"/>
      <c r="KD369" s="6"/>
      <c r="KE369" s="5"/>
      <c r="KF369" s="5"/>
      <c r="KG369" s="4"/>
      <c r="KH369" s="6"/>
      <c r="KI369" s="4"/>
      <c r="KJ369" s="6"/>
      <c r="KK369" s="5"/>
      <c r="KL369" s="5"/>
    </row>
    <row r="370">
      <c r="A370" s="3" t="s">
        <v>85</v>
      </c>
      <c r="B370" s="3" t="s">
        <v>680</v>
      </c>
      <c r="C370" s="3" t="s">
        <v>522</v>
      </c>
      <c r="D370" s="3" t="s">
        <v>523</v>
      </c>
      <c r="E370" s="3" t="s">
        <v>685</v>
      </c>
      <c r="F370" s="3" t="s">
        <v>685</v>
      </c>
      <c r="G370" s="3" t="s">
        <v>685</v>
      </c>
      <c r="H370" s="3" t="s">
        <v>165</v>
      </c>
      <c r="I370" s="4"/>
      <c r="J370" s="4">
        <f>=ROUNDDOWN({0},0)</f>
      </c>
      <c r="K370" s="4"/>
      <c r="L370" s="5">
        <v>1</v>
      </c>
      <c r="M370" s="4"/>
      <c r="N370" s="4">
        <f>=ROUNDDOWN({0},0)</f>
      </c>
      <c r="O370" s="4"/>
      <c r="P370" s="5"/>
      <c r="Q370" s="4">
        <v>10</v>
      </c>
      <c r="R370" s="6">
        <v>586.51</v>
      </c>
      <c r="S370" s="4"/>
      <c r="T370" s="6"/>
      <c r="U370" s="5"/>
      <c r="V370" s="5"/>
      <c r="W370" s="4"/>
      <c r="X370" s="6"/>
      <c r="Y370" s="4"/>
      <c r="Z370" s="6"/>
      <c r="AA370" s="5"/>
      <c r="AB370" s="5"/>
      <c r="AC370" s="4">
        <v>1</v>
      </c>
      <c r="AD370" s="6">
        <v>28.69</v>
      </c>
      <c r="AE370" s="4"/>
      <c r="AF370" s="6"/>
      <c r="AG370" s="5"/>
      <c r="AH370" s="5"/>
      <c r="AI370" s="4"/>
      <c r="AJ370" s="6"/>
      <c r="AK370" s="4"/>
      <c r="AL370" s="6"/>
      <c r="AM370" s="5"/>
      <c r="AN370" s="5"/>
      <c r="AO370" s="4">
        <v>6</v>
      </c>
      <c r="AP370" s="6">
        <v>364.74</v>
      </c>
      <c r="AQ370" s="4"/>
      <c r="AR370" s="6"/>
      <c r="AS370" s="5"/>
      <c r="AT370" s="5"/>
      <c r="AU370" s="4"/>
      <c r="AV370" s="6"/>
      <c r="AW370" s="4"/>
      <c r="AX370" s="6"/>
      <c r="AY370" s="5"/>
      <c r="AZ370" s="5"/>
      <c r="BA370" s="4"/>
      <c r="BB370" s="6"/>
      <c r="BC370" s="4"/>
      <c r="BD370" s="6"/>
      <c r="BE370" s="5"/>
      <c r="BF370" s="5"/>
      <c r="BG370" s="4">
        <v>1</v>
      </c>
      <c r="BH370" s="6">
        <v>70.34</v>
      </c>
      <c r="BI370" s="4"/>
      <c r="BJ370" s="6"/>
      <c r="BK370" s="5"/>
      <c r="BL370" s="5"/>
      <c r="BM370" s="4">
        <v>1</v>
      </c>
      <c r="BN370" s="6">
        <v>69.41</v>
      </c>
      <c r="BO370" s="4"/>
      <c r="BP370" s="6"/>
      <c r="BQ370" s="5"/>
      <c r="BR370" s="5"/>
      <c r="BS370" s="4"/>
      <c r="BT370" s="6"/>
      <c r="BU370" s="4"/>
      <c r="BV370" s="6"/>
      <c r="BW370" s="5"/>
      <c r="BX370" s="5"/>
      <c r="BY370" s="4"/>
      <c r="BZ370" s="6"/>
      <c r="CA370" s="4"/>
      <c r="CB370" s="6"/>
      <c r="CC370" s="5"/>
      <c r="CD370" s="5"/>
      <c r="CE370" s="4">
        <v>1</v>
      </c>
      <c r="CF370" s="6">
        <v>53.33</v>
      </c>
      <c r="CG370" s="4"/>
      <c r="CH370" s="6"/>
      <c r="CI370" s="5"/>
      <c r="CJ370" s="5"/>
      <c r="CK370" s="4"/>
      <c r="CL370" s="6"/>
      <c r="CM370" s="4"/>
      <c r="CN370" s="6"/>
      <c r="CO370" s="5"/>
      <c r="CP370" s="5"/>
      <c r="CQ370" s="4"/>
      <c r="CR370" s="6"/>
      <c r="CS370" s="4"/>
      <c r="CT370" s="6"/>
      <c r="CU370" s="5"/>
      <c r="CV370" s="5"/>
      <c r="CW370" s="4"/>
      <c r="CX370" s="6"/>
      <c r="CY370" s="4"/>
      <c r="CZ370" s="6"/>
      <c r="DA370" s="5"/>
      <c r="DB370" s="5"/>
      <c r="DC370" s="4"/>
      <c r="DD370" s="6"/>
      <c r="DE370" s="4"/>
      <c r="DF370" s="6"/>
      <c r="DG370" s="5"/>
      <c r="DH370" s="5"/>
      <c r="DI370" s="4"/>
      <c r="DJ370" s="6"/>
      <c r="DK370" s="4"/>
      <c r="DL370" s="6"/>
      <c r="DM370" s="5"/>
      <c r="DN370" s="5"/>
      <c r="DO370" s="4"/>
      <c r="DP370" s="6"/>
      <c r="DQ370" s="4"/>
      <c r="DR370" s="6"/>
      <c r="DS370" s="5"/>
      <c r="DT370" s="5"/>
      <c r="DU370" s="4"/>
      <c r="DV370" s="6"/>
      <c r="DW370" s="4"/>
      <c r="DX370" s="6"/>
      <c r="DY370" s="5"/>
      <c r="DZ370" s="5"/>
      <c r="EA370" s="4"/>
      <c r="EB370" s="6"/>
      <c r="EC370" s="4"/>
      <c r="ED370" s="6"/>
      <c r="EE370" s="5"/>
      <c r="EF370" s="5"/>
      <c r="EG370" s="4"/>
      <c r="EH370" s="6"/>
      <c r="EI370" s="4"/>
      <c r="EJ370" s="6"/>
      <c r="EK370" s="5"/>
      <c r="EL370" s="5"/>
      <c r="EM370" s="4"/>
      <c r="EN370" s="6"/>
      <c r="EO370" s="4"/>
      <c r="EP370" s="6"/>
      <c r="EQ370" s="5"/>
      <c r="ER370" s="5"/>
      <c r="ES370" s="4"/>
      <c r="ET370" s="6"/>
      <c r="EU370" s="4"/>
      <c r="EV370" s="6"/>
      <c r="EW370" s="5"/>
      <c r="EX370" s="5"/>
      <c r="EY370" s="4"/>
      <c r="EZ370" s="6"/>
      <c r="FA370" s="4"/>
      <c r="FB370" s="6"/>
      <c r="FC370" s="5"/>
      <c r="FD370" s="5"/>
      <c r="FE370" s="4"/>
      <c r="FF370" s="6"/>
      <c r="FG370" s="4"/>
      <c r="FH370" s="6"/>
      <c r="FI370" s="5"/>
      <c r="FJ370" s="5"/>
      <c r="FK370" s="4"/>
      <c r="FL370" s="6"/>
      <c r="FM370" s="4"/>
      <c r="FN370" s="6"/>
      <c r="FO370" s="5"/>
      <c r="FP370" s="5"/>
      <c r="FQ370" s="4"/>
      <c r="FR370" s="6"/>
      <c r="FS370" s="4"/>
      <c r="FT370" s="6"/>
      <c r="FU370" s="5"/>
      <c r="FV370" s="5"/>
      <c r="FW370" s="4"/>
      <c r="FX370" s="6"/>
      <c r="FY370" s="4"/>
      <c r="FZ370" s="6"/>
      <c r="GA370" s="5"/>
      <c r="GB370" s="5"/>
      <c r="GC370" s="4"/>
      <c r="GD370" s="6"/>
      <c r="GE370" s="4"/>
      <c r="GF370" s="6"/>
      <c r="GG370" s="5"/>
      <c r="GH370" s="5"/>
      <c r="GI370" s="4"/>
      <c r="GJ370" s="6"/>
      <c r="GK370" s="4"/>
      <c r="GL370" s="6"/>
      <c r="GM370" s="5"/>
      <c r="GN370" s="5"/>
      <c r="GO370" s="4"/>
      <c r="GP370" s="6"/>
      <c r="GQ370" s="4"/>
      <c r="GR370" s="6"/>
      <c r="GS370" s="5"/>
      <c r="GT370" s="5"/>
      <c r="GU370" s="4"/>
      <c r="GV370" s="6"/>
      <c r="GW370" s="4"/>
      <c r="GX370" s="6"/>
      <c r="GY370" s="5"/>
      <c r="GZ370" s="5"/>
      <c r="HA370" s="4"/>
      <c r="HB370" s="6"/>
      <c r="HC370" s="4"/>
      <c r="HD370" s="6"/>
      <c r="HE370" s="5"/>
      <c r="HF370" s="5"/>
      <c r="HG370" s="4"/>
      <c r="HH370" s="6"/>
      <c r="HI370" s="4"/>
      <c r="HJ370" s="6"/>
      <c r="HK370" s="5"/>
      <c r="HL370" s="5"/>
      <c r="HM370" s="4"/>
      <c r="HN370" s="6"/>
      <c r="HO370" s="4"/>
      <c r="HP370" s="6"/>
      <c r="HQ370" s="5"/>
      <c r="HR370" s="5"/>
      <c r="HS370" s="4"/>
      <c r="HT370" s="6"/>
      <c r="HU370" s="4"/>
      <c r="HV370" s="6"/>
      <c r="HW370" s="5"/>
      <c r="HX370" s="5"/>
      <c r="HY370" s="4"/>
      <c r="HZ370" s="6"/>
      <c r="IA370" s="4"/>
      <c r="IB370" s="6"/>
      <c r="IC370" s="5"/>
      <c r="ID370" s="5"/>
      <c r="IE370" s="4"/>
      <c r="IF370" s="6"/>
      <c r="IG370" s="4"/>
      <c r="IH370" s="6"/>
      <c r="II370" s="5"/>
      <c r="IJ370" s="5"/>
      <c r="IK370" s="4"/>
      <c r="IL370" s="6"/>
      <c r="IM370" s="4"/>
      <c r="IN370" s="6"/>
      <c r="IO370" s="5"/>
      <c r="IP370" s="5"/>
      <c r="IQ370" s="4"/>
      <c r="IR370" s="6"/>
      <c r="IS370" s="4"/>
      <c r="IT370" s="6"/>
      <c r="IU370" s="5"/>
      <c r="IV370" s="5"/>
      <c r="IW370" s="4"/>
      <c r="IX370" s="6"/>
      <c r="IY370" s="4"/>
      <c r="IZ370" s="6"/>
      <c r="JA370" s="5"/>
      <c r="JB370" s="5"/>
      <c r="JC370" s="4"/>
      <c r="JD370" s="6"/>
      <c r="JE370" s="4"/>
      <c r="JF370" s="6"/>
      <c r="JG370" s="5"/>
      <c r="JH370" s="5"/>
      <c r="JI370" s="4"/>
      <c r="JJ370" s="6"/>
      <c r="JK370" s="4"/>
      <c r="JL370" s="6"/>
      <c r="JM370" s="5"/>
      <c r="JN370" s="5"/>
      <c r="JO370" s="4"/>
      <c r="JP370" s="6"/>
      <c r="JQ370" s="4"/>
      <c r="JR370" s="6"/>
      <c r="JS370" s="5"/>
      <c r="JT370" s="5"/>
      <c r="JU370" s="4"/>
      <c r="JV370" s="6"/>
      <c r="JW370" s="4"/>
      <c r="JX370" s="6"/>
      <c r="JY370" s="5"/>
      <c r="JZ370" s="5"/>
      <c r="KA370" s="4"/>
      <c r="KB370" s="6"/>
      <c r="KC370" s="4"/>
      <c r="KD370" s="6"/>
      <c r="KE370" s="5"/>
      <c r="KF370" s="5"/>
      <c r="KG370" s="4"/>
      <c r="KH370" s="6"/>
      <c r="KI370" s="4"/>
      <c r="KJ370" s="6"/>
      <c r="KK370" s="5"/>
      <c r="KL370" s="5"/>
    </row>
    <row r="371">
      <c r="A371" s="3" t="s">
        <v>85</v>
      </c>
      <c r="B371" s="3" t="s">
        <v>680</v>
      </c>
      <c r="C371" s="3" t="s">
        <v>522</v>
      </c>
      <c r="D371" s="3" t="s">
        <v>523</v>
      </c>
      <c r="E371" s="3" t="s">
        <v>691</v>
      </c>
      <c r="F371" s="3" t="s">
        <v>691</v>
      </c>
      <c r="G371" s="3" t="s">
        <v>691</v>
      </c>
      <c r="H371" s="3" t="s">
        <v>165</v>
      </c>
      <c r="I371" s="4"/>
      <c r="J371" s="4">
        <f>=ROUNDDOWN({0},0)</f>
      </c>
      <c r="K371" s="4"/>
      <c r="L371" s="5">
        <v>1</v>
      </c>
      <c r="M371" s="4"/>
      <c r="N371" s="4">
        <f>=ROUNDDOWN({0},0)</f>
      </c>
      <c r="O371" s="4"/>
      <c r="P371" s="5"/>
      <c r="Q371" s="4">
        <v>7</v>
      </c>
      <c r="R371" s="6">
        <v>476.34</v>
      </c>
      <c r="S371" s="4"/>
      <c r="T371" s="6"/>
      <c r="U371" s="5"/>
      <c r="V371" s="5"/>
      <c r="W371" s="4"/>
      <c r="X371" s="6"/>
      <c r="Y371" s="4"/>
      <c r="Z371" s="6"/>
      <c r="AA371" s="5"/>
      <c r="AB371" s="5"/>
      <c r="AC371" s="4">
        <v>4</v>
      </c>
      <c r="AD371" s="6">
        <v>239.38</v>
      </c>
      <c r="AE371" s="4"/>
      <c r="AF371" s="6"/>
      <c r="AG371" s="5"/>
      <c r="AH371" s="5"/>
      <c r="AI371" s="4"/>
      <c r="AJ371" s="6"/>
      <c r="AK371" s="4"/>
      <c r="AL371" s="6"/>
      <c r="AM371" s="5"/>
      <c r="AN371" s="5"/>
      <c r="AO371" s="4"/>
      <c r="AP371" s="6"/>
      <c r="AQ371" s="4"/>
      <c r="AR371" s="6"/>
      <c r="AS371" s="5"/>
      <c r="AT371" s="5"/>
      <c r="AU371" s="4"/>
      <c r="AV371" s="6"/>
      <c r="AW371" s="4"/>
      <c r="AX371" s="6"/>
      <c r="AY371" s="5"/>
      <c r="AZ371" s="5"/>
      <c r="BA371" s="4"/>
      <c r="BB371" s="6"/>
      <c r="BC371" s="4"/>
      <c r="BD371" s="6"/>
      <c r="BE371" s="5"/>
      <c r="BF371" s="5"/>
      <c r="BG371" s="4"/>
      <c r="BH371" s="6"/>
      <c r="BI371" s="4"/>
      <c r="BJ371" s="6"/>
      <c r="BK371" s="5"/>
      <c r="BL371" s="5"/>
      <c r="BM371" s="4"/>
      <c r="BN371" s="6"/>
      <c r="BO371" s="4"/>
      <c r="BP371" s="6"/>
      <c r="BQ371" s="5"/>
      <c r="BR371" s="5"/>
      <c r="BS371" s="4"/>
      <c r="BT371" s="6"/>
      <c r="BU371" s="4"/>
      <c r="BV371" s="6"/>
      <c r="BW371" s="5"/>
      <c r="BX371" s="5"/>
      <c r="BY371" s="4"/>
      <c r="BZ371" s="6"/>
      <c r="CA371" s="4"/>
      <c r="CB371" s="6"/>
      <c r="CC371" s="5"/>
      <c r="CD371" s="5"/>
      <c r="CE371" s="4">
        <v>3</v>
      </c>
      <c r="CF371" s="6">
        <v>236.96</v>
      </c>
      <c r="CG371" s="4"/>
      <c r="CH371" s="6"/>
      <c r="CI371" s="5"/>
      <c r="CJ371" s="5"/>
      <c r="CK371" s="4"/>
      <c r="CL371" s="6"/>
      <c r="CM371" s="4"/>
      <c r="CN371" s="6"/>
      <c r="CO371" s="5"/>
      <c r="CP371" s="5"/>
      <c r="CQ371" s="4"/>
      <c r="CR371" s="6"/>
      <c r="CS371" s="4"/>
      <c r="CT371" s="6"/>
      <c r="CU371" s="5"/>
      <c r="CV371" s="5"/>
      <c r="CW371" s="4"/>
      <c r="CX371" s="6"/>
      <c r="CY371" s="4"/>
      <c r="CZ371" s="6"/>
      <c r="DA371" s="5"/>
      <c r="DB371" s="5"/>
      <c r="DC371" s="4"/>
      <c r="DD371" s="6"/>
      <c r="DE371" s="4"/>
      <c r="DF371" s="6"/>
      <c r="DG371" s="5"/>
      <c r="DH371" s="5"/>
      <c r="DI371" s="4"/>
      <c r="DJ371" s="6"/>
      <c r="DK371" s="4"/>
      <c r="DL371" s="6"/>
      <c r="DM371" s="5"/>
      <c r="DN371" s="5"/>
      <c r="DO371" s="4"/>
      <c r="DP371" s="6"/>
      <c r="DQ371" s="4"/>
      <c r="DR371" s="6"/>
      <c r="DS371" s="5"/>
      <c r="DT371" s="5"/>
      <c r="DU371" s="4"/>
      <c r="DV371" s="6"/>
      <c r="DW371" s="4"/>
      <c r="DX371" s="6"/>
      <c r="DY371" s="5"/>
      <c r="DZ371" s="5"/>
      <c r="EA371" s="4"/>
      <c r="EB371" s="6"/>
      <c r="EC371" s="4"/>
      <c r="ED371" s="6"/>
      <c r="EE371" s="5"/>
      <c r="EF371" s="5"/>
      <c r="EG371" s="4"/>
      <c r="EH371" s="6"/>
      <c r="EI371" s="4"/>
      <c r="EJ371" s="6"/>
      <c r="EK371" s="5"/>
      <c r="EL371" s="5"/>
      <c r="EM371" s="4"/>
      <c r="EN371" s="6"/>
      <c r="EO371" s="4"/>
      <c r="EP371" s="6"/>
      <c r="EQ371" s="5"/>
      <c r="ER371" s="5"/>
      <c r="ES371" s="4"/>
      <c r="ET371" s="6"/>
      <c r="EU371" s="4"/>
      <c r="EV371" s="6"/>
      <c r="EW371" s="5"/>
      <c r="EX371" s="5"/>
      <c r="EY371" s="4"/>
      <c r="EZ371" s="6"/>
      <c r="FA371" s="4"/>
      <c r="FB371" s="6"/>
      <c r="FC371" s="5"/>
      <c r="FD371" s="5"/>
      <c r="FE371" s="4"/>
      <c r="FF371" s="6"/>
      <c r="FG371" s="4"/>
      <c r="FH371" s="6"/>
      <c r="FI371" s="5"/>
      <c r="FJ371" s="5"/>
      <c r="FK371" s="4"/>
      <c r="FL371" s="6"/>
      <c r="FM371" s="4"/>
      <c r="FN371" s="6"/>
      <c r="FO371" s="5"/>
      <c r="FP371" s="5"/>
      <c r="FQ371" s="4"/>
      <c r="FR371" s="6"/>
      <c r="FS371" s="4"/>
      <c r="FT371" s="6"/>
      <c r="FU371" s="5"/>
      <c r="FV371" s="5"/>
      <c r="FW371" s="4"/>
      <c r="FX371" s="6"/>
      <c r="FY371" s="4"/>
      <c r="FZ371" s="6"/>
      <c r="GA371" s="5"/>
      <c r="GB371" s="5"/>
      <c r="GC371" s="4"/>
      <c r="GD371" s="6"/>
      <c r="GE371" s="4"/>
      <c r="GF371" s="6"/>
      <c r="GG371" s="5"/>
      <c r="GH371" s="5"/>
      <c r="GI371" s="4"/>
      <c r="GJ371" s="6"/>
      <c r="GK371" s="4"/>
      <c r="GL371" s="6"/>
      <c r="GM371" s="5"/>
      <c r="GN371" s="5"/>
      <c r="GO371" s="4"/>
      <c r="GP371" s="6"/>
      <c r="GQ371" s="4"/>
      <c r="GR371" s="6"/>
      <c r="GS371" s="5"/>
      <c r="GT371" s="5"/>
      <c r="GU371" s="4"/>
      <c r="GV371" s="6"/>
      <c r="GW371" s="4"/>
      <c r="GX371" s="6"/>
      <c r="GY371" s="5"/>
      <c r="GZ371" s="5"/>
      <c r="HA371" s="4"/>
      <c r="HB371" s="6"/>
      <c r="HC371" s="4"/>
      <c r="HD371" s="6"/>
      <c r="HE371" s="5"/>
      <c r="HF371" s="5"/>
      <c r="HG371" s="4"/>
      <c r="HH371" s="6"/>
      <c r="HI371" s="4"/>
      <c r="HJ371" s="6"/>
      <c r="HK371" s="5"/>
      <c r="HL371" s="5"/>
      <c r="HM371" s="4"/>
      <c r="HN371" s="6"/>
      <c r="HO371" s="4"/>
      <c r="HP371" s="6"/>
      <c r="HQ371" s="5"/>
      <c r="HR371" s="5"/>
      <c r="HS371" s="4"/>
      <c r="HT371" s="6"/>
      <c r="HU371" s="4"/>
      <c r="HV371" s="6"/>
      <c r="HW371" s="5"/>
      <c r="HX371" s="5"/>
      <c r="HY371" s="4"/>
      <c r="HZ371" s="6"/>
      <c r="IA371" s="4"/>
      <c r="IB371" s="6"/>
      <c r="IC371" s="5"/>
      <c r="ID371" s="5"/>
      <c r="IE371" s="4"/>
      <c r="IF371" s="6"/>
      <c r="IG371" s="4"/>
      <c r="IH371" s="6"/>
      <c r="II371" s="5"/>
      <c r="IJ371" s="5"/>
      <c r="IK371" s="4"/>
      <c r="IL371" s="6"/>
      <c r="IM371" s="4"/>
      <c r="IN371" s="6"/>
      <c r="IO371" s="5"/>
      <c r="IP371" s="5"/>
      <c r="IQ371" s="4"/>
      <c r="IR371" s="6"/>
      <c r="IS371" s="4"/>
      <c r="IT371" s="6"/>
      <c r="IU371" s="5"/>
      <c r="IV371" s="5"/>
      <c r="IW371" s="4"/>
      <c r="IX371" s="6"/>
      <c r="IY371" s="4"/>
      <c r="IZ371" s="6"/>
      <c r="JA371" s="5"/>
      <c r="JB371" s="5"/>
      <c r="JC371" s="4"/>
      <c r="JD371" s="6"/>
      <c r="JE371" s="4"/>
      <c r="JF371" s="6"/>
      <c r="JG371" s="5"/>
      <c r="JH371" s="5"/>
      <c r="JI371" s="4"/>
      <c r="JJ371" s="6"/>
      <c r="JK371" s="4"/>
      <c r="JL371" s="6"/>
      <c r="JM371" s="5"/>
      <c r="JN371" s="5"/>
      <c r="JO371" s="4"/>
      <c r="JP371" s="6"/>
      <c r="JQ371" s="4"/>
      <c r="JR371" s="6"/>
      <c r="JS371" s="5"/>
      <c r="JT371" s="5"/>
      <c r="JU371" s="4"/>
      <c r="JV371" s="6"/>
      <c r="JW371" s="4"/>
      <c r="JX371" s="6"/>
      <c r="JY371" s="5"/>
      <c r="JZ371" s="5"/>
      <c r="KA371" s="4"/>
      <c r="KB371" s="6"/>
      <c r="KC371" s="4"/>
      <c r="KD371" s="6"/>
      <c r="KE371" s="5"/>
      <c r="KF371" s="5"/>
      <c r="KG371" s="4"/>
      <c r="KH371" s="6"/>
      <c r="KI371" s="4"/>
      <c r="KJ371" s="6"/>
      <c r="KK371" s="5"/>
      <c r="KL371" s="5"/>
    </row>
    <row r="372">
      <c r="A372" s="3" t="s">
        <v>85</v>
      </c>
      <c r="B372" s="3" t="s">
        <v>680</v>
      </c>
      <c r="C372" s="3" t="s">
        <v>522</v>
      </c>
      <c r="D372" s="3" t="s">
        <v>523</v>
      </c>
      <c r="E372" s="3" t="s">
        <v>686</v>
      </c>
      <c r="F372" s="3" t="s">
        <v>686</v>
      </c>
      <c r="G372" s="3" t="s">
        <v>686</v>
      </c>
      <c r="H372" s="3" t="s">
        <v>280</v>
      </c>
      <c r="I372" s="4"/>
      <c r="J372" s="4">
        <f>=ROUNDDOWN({0},0)</f>
      </c>
      <c r="K372" s="4">
        <v>290</v>
      </c>
      <c r="L372" s="5">
        <v>1</v>
      </c>
      <c r="M372" s="4"/>
      <c r="N372" s="4">
        <f>=ROUNDDOWN({0},0)</f>
      </c>
      <c r="O372" s="4"/>
      <c r="P372" s="5"/>
      <c r="Q372" s="4">
        <v>6</v>
      </c>
      <c r="R372" s="6">
        <v>422.72</v>
      </c>
      <c r="S372" s="4"/>
      <c r="T372" s="6"/>
      <c r="U372" s="5"/>
      <c r="V372" s="5"/>
      <c r="W372" s="4">
        <v>1</v>
      </c>
      <c r="X372" s="6">
        <v>61.12</v>
      </c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/>
      <c r="AJ372" s="6"/>
      <c r="AK372" s="4"/>
      <c r="AL372" s="6"/>
      <c r="AM372" s="5"/>
      <c r="AN372" s="5"/>
      <c r="AO372" s="4">
        <v>4</v>
      </c>
      <c r="AP372" s="6">
        <v>300.48</v>
      </c>
      <c r="AQ372" s="4"/>
      <c r="AR372" s="6"/>
      <c r="AS372" s="5"/>
      <c r="AT372" s="5"/>
      <c r="AU372" s="4"/>
      <c r="AV372" s="6"/>
      <c r="AW372" s="4"/>
      <c r="AX372" s="6"/>
      <c r="AY372" s="5"/>
      <c r="AZ372" s="5"/>
      <c r="BA372" s="4"/>
      <c r="BB372" s="6"/>
      <c r="BC372" s="4"/>
      <c r="BD372" s="6"/>
      <c r="BE372" s="5"/>
      <c r="BF372" s="5"/>
      <c r="BG372" s="4"/>
      <c r="BH372" s="6"/>
      <c r="BI372" s="4"/>
      <c r="BJ372" s="6"/>
      <c r="BK372" s="5"/>
      <c r="BL372" s="5"/>
      <c r="BM372" s="4"/>
      <c r="BN372" s="6"/>
      <c r="BO372" s="4"/>
      <c r="BP372" s="6"/>
      <c r="BQ372" s="5"/>
      <c r="BR372" s="5"/>
      <c r="BS372" s="4"/>
      <c r="BT372" s="6"/>
      <c r="BU372" s="4"/>
      <c r="BV372" s="6"/>
      <c r="BW372" s="5"/>
      <c r="BX372" s="5"/>
      <c r="BY372" s="4"/>
      <c r="BZ372" s="6"/>
      <c r="CA372" s="4"/>
      <c r="CB372" s="6"/>
      <c r="CC372" s="5"/>
      <c r="CD372" s="5"/>
      <c r="CE372" s="4">
        <v>1</v>
      </c>
      <c r="CF372" s="6">
        <v>61.12</v>
      </c>
      <c r="CG372" s="4"/>
      <c r="CH372" s="6"/>
      <c r="CI372" s="5"/>
      <c r="CJ372" s="5"/>
      <c r="CK372" s="4"/>
      <c r="CL372" s="6"/>
      <c r="CM372" s="4"/>
      <c r="CN372" s="6"/>
      <c r="CO372" s="5"/>
      <c r="CP372" s="5"/>
      <c r="CQ372" s="4"/>
      <c r="CR372" s="6"/>
      <c r="CS372" s="4"/>
      <c r="CT372" s="6"/>
      <c r="CU372" s="5"/>
      <c r="CV372" s="5"/>
      <c r="CW372" s="4"/>
      <c r="CX372" s="6"/>
      <c r="CY372" s="4"/>
      <c r="CZ372" s="6"/>
      <c r="DA372" s="5"/>
      <c r="DB372" s="5"/>
      <c r="DC372" s="4"/>
      <c r="DD372" s="6"/>
      <c r="DE372" s="4"/>
      <c r="DF372" s="6"/>
      <c r="DG372" s="5"/>
      <c r="DH372" s="5"/>
      <c r="DI372" s="4"/>
      <c r="DJ372" s="6"/>
      <c r="DK372" s="4"/>
      <c r="DL372" s="6"/>
      <c r="DM372" s="5"/>
      <c r="DN372" s="5"/>
      <c r="DO372" s="4"/>
      <c r="DP372" s="6"/>
      <c r="DQ372" s="4"/>
      <c r="DR372" s="6"/>
      <c r="DS372" s="5"/>
      <c r="DT372" s="5"/>
      <c r="DU372" s="4"/>
      <c r="DV372" s="6"/>
      <c r="DW372" s="4"/>
      <c r="DX372" s="6"/>
      <c r="DY372" s="5"/>
      <c r="DZ372" s="5"/>
      <c r="EA372" s="4"/>
      <c r="EB372" s="6"/>
      <c r="EC372" s="4"/>
      <c r="ED372" s="6"/>
      <c r="EE372" s="5"/>
      <c r="EF372" s="5"/>
      <c r="EG372" s="4"/>
      <c r="EH372" s="6"/>
      <c r="EI372" s="4"/>
      <c r="EJ372" s="6"/>
      <c r="EK372" s="5"/>
      <c r="EL372" s="5"/>
      <c r="EM372" s="4"/>
      <c r="EN372" s="6"/>
      <c r="EO372" s="4"/>
      <c r="EP372" s="6"/>
      <c r="EQ372" s="5"/>
      <c r="ER372" s="5"/>
      <c r="ES372" s="4"/>
      <c r="ET372" s="6"/>
      <c r="EU372" s="4"/>
      <c r="EV372" s="6"/>
      <c r="EW372" s="5"/>
      <c r="EX372" s="5"/>
      <c r="EY372" s="4"/>
      <c r="EZ372" s="6"/>
      <c r="FA372" s="4"/>
      <c r="FB372" s="6"/>
      <c r="FC372" s="5"/>
      <c r="FD372" s="5"/>
      <c r="FE372" s="4"/>
      <c r="FF372" s="6"/>
      <c r="FG372" s="4"/>
      <c r="FH372" s="6"/>
      <c r="FI372" s="5"/>
      <c r="FJ372" s="5"/>
      <c r="FK372" s="4"/>
      <c r="FL372" s="6"/>
      <c r="FM372" s="4"/>
      <c r="FN372" s="6"/>
      <c r="FO372" s="5"/>
      <c r="FP372" s="5"/>
      <c r="FQ372" s="4"/>
      <c r="FR372" s="6"/>
      <c r="FS372" s="4"/>
      <c r="FT372" s="6"/>
      <c r="FU372" s="5"/>
      <c r="FV372" s="5"/>
      <c r="FW372" s="4"/>
      <c r="FX372" s="6"/>
      <c r="FY372" s="4"/>
      <c r="FZ372" s="6"/>
      <c r="GA372" s="5"/>
      <c r="GB372" s="5"/>
      <c r="GC372" s="4"/>
      <c r="GD372" s="6"/>
      <c r="GE372" s="4"/>
      <c r="GF372" s="6"/>
      <c r="GG372" s="5"/>
      <c r="GH372" s="5"/>
      <c r="GI372" s="4"/>
      <c r="GJ372" s="6"/>
      <c r="GK372" s="4"/>
      <c r="GL372" s="6"/>
      <c r="GM372" s="5"/>
      <c r="GN372" s="5"/>
      <c r="GO372" s="4"/>
      <c r="GP372" s="6"/>
      <c r="GQ372" s="4"/>
      <c r="GR372" s="6"/>
      <c r="GS372" s="5"/>
      <c r="GT372" s="5"/>
      <c r="GU372" s="4"/>
      <c r="GV372" s="6"/>
      <c r="GW372" s="4"/>
      <c r="GX372" s="6"/>
      <c r="GY372" s="5"/>
      <c r="GZ372" s="5"/>
      <c r="HA372" s="4"/>
      <c r="HB372" s="6"/>
      <c r="HC372" s="4"/>
      <c r="HD372" s="6"/>
      <c r="HE372" s="5"/>
      <c r="HF372" s="5"/>
      <c r="HG372" s="4"/>
      <c r="HH372" s="6"/>
      <c r="HI372" s="4"/>
      <c r="HJ372" s="6"/>
      <c r="HK372" s="5"/>
      <c r="HL372" s="5"/>
      <c r="HM372" s="4"/>
      <c r="HN372" s="6"/>
      <c r="HO372" s="4"/>
      <c r="HP372" s="6"/>
      <c r="HQ372" s="5"/>
      <c r="HR372" s="5"/>
      <c r="HS372" s="4"/>
      <c r="HT372" s="6"/>
      <c r="HU372" s="4"/>
      <c r="HV372" s="6"/>
      <c r="HW372" s="5"/>
      <c r="HX372" s="5"/>
      <c r="HY372" s="4"/>
      <c r="HZ372" s="6"/>
      <c r="IA372" s="4"/>
      <c r="IB372" s="6"/>
      <c r="IC372" s="5"/>
      <c r="ID372" s="5"/>
      <c r="IE372" s="4"/>
      <c r="IF372" s="6"/>
      <c r="IG372" s="4"/>
      <c r="IH372" s="6"/>
      <c r="II372" s="5"/>
      <c r="IJ372" s="5"/>
      <c r="IK372" s="4"/>
      <c r="IL372" s="6"/>
      <c r="IM372" s="4"/>
      <c r="IN372" s="6"/>
      <c r="IO372" s="5"/>
      <c r="IP372" s="5"/>
      <c r="IQ372" s="4"/>
      <c r="IR372" s="6"/>
      <c r="IS372" s="4"/>
      <c r="IT372" s="6"/>
      <c r="IU372" s="5"/>
      <c r="IV372" s="5"/>
      <c r="IW372" s="4"/>
      <c r="IX372" s="6"/>
      <c r="IY372" s="4"/>
      <c r="IZ372" s="6"/>
      <c r="JA372" s="5"/>
      <c r="JB372" s="5"/>
      <c r="JC372" s="4"/>
      <c r="JD372" s="6"/>
      <c r="JE372" s="4"/>
      <c r="JF372" s="6"/>
      <c r="JG372" s="5"/>
      <c r="JH372" s="5"/>
      <c r="JI372" s="4"/>
      <c r="JJ372" s="6"/>
      <c r="JK372" s="4"/>
      <c r="JL372" s="6"/>
      <c r="JM372" s="5"/>
      <c r="JN372" s="5"/>
      <c r="JO372" s="4"/>
      <c r="JP372" s="6"/>
      <c r="JQ372" s="4"/>
      <c r="JR372" s="6"/>
      <c r="JS372" s="5"/>
      <c r="JT372" s="5"/>
      <c r="JU372" s="4"/>
      <c r="JV372" s="6"/>
      <c r="JW372" s="4"/>
      <c r="JX372" s="6"/>
      <c r="JY372" s="5"/>
      <c r="JZ372" s="5"/>
      <c r="KA372" s="4"/>
      <c r="KB372" s="6"/>
      <c r="KC372" s="4"/>
      <c r="KD372" s="6"/>
      <c r="KE372" s="5"/>
      <c r="KF372" s="5"/>
      <c r="KG372" s="4"/>
      <c r="KH372" s="6"/>
      <c r="KI372" s="4"/>
      <c r="KJ372" s="6"/>
      <c r="KK372" s="5"/>
      <c r="KL372" s="5"/>
    </row>
    <row r="373">
      <c r="A373" s="3" t="s">
        <v>85</v>
      </c>
      <c r="B373" s="3" t="s">
        <v>680</v>
      </c>
      <c r="C373" s="3" t="s">
        <v>522</v>
      </c>
      <c r="D373" s="3" t="s">
        <v>523</v>
      </c>
      <c r="E373" s="3" t="s">
        <v>684</v>
      </c>
      <c r="F373" s="3" t="s">
        <v>684</v>
      </c>
      <c r="G373" s="3" t="s">
        <v>684</v>
      </c>
      <c r="H373" s="3" t="s">
        <v>165</v>
      </c>
      <c r="I373" s="4"/>
      <c r="J373" s="4">
        <f>=ROUNDDOWN({0},0)</f>
      </c>
      <c r="K373" s="4"/>
      <c r="L373" s="5">
        <v>1</v>
      </c>
      <c r="M373" s="4"/>
      <c r="N373" s="4">
        <f>=ROUNDDOWN({0},0)</f>
      </c>
      <c r="O373" s="4"/>
      <c r="P373" s="5"/>
      <c r="Q373" s="4">
        <v>10</v>
      </c>
      <c r="R373" s="6">
        <v>409.81</v>
      </c>
      <c r="S373" s="4"/>
      <c r="T373" s="6"/>
      <c r="U373" s="5"/>
      <c r="V373" s="5"/>
      <c r="W373" s="4"/>
      <c r="X373" s="6"/>
      <c r="Y373" s="4"/>
      <c r="Z373" s="6"/>
      <c r="AA373" s="5"/>
      <c r="AB373" s="5"/>
      <c r="AC373" s="4"/>
      <c r="AD373" s="6"/>
      <c r="AE373" s="4"/>
      <c r="AF373" s="6"/>
      <c r="AG373" s="5"/>
      <c r="AH373" s="5"/>
      <c r="AI373" s="4"/>
      <c r="AJ373" s="6"/>
      <c r="AK373" s="4"/>
      <c r="AL373" s="6"/>
      <c r="AM373" s="5"/>
      <c r="AN373" s="5"/>
      <c r="AO373" s="4">
        <v>1</v>
      </c>
      <c r="AP373" s="6">
        <v>79.49</v>
      </c>
      <c r="AQ373" s="4"/>
      <c r="AR373" s="6"/>
      <c r="AS373" s="5"/>
      <c r="AT373" s="5"/>
      <c r="AU373" s="4"/>
      <c r="AV373" s="6"/>
      <c r="AW373" s="4"/>
      <c r="AX373" s="6"/>
      <c r="AY373" s="5"/>
      <c r="AZ373" s="5"/>
      <c r="BA373" s="4">
        <v>7</v>
      </c>
      <c r="BB373" s="6">
        <v>118.93</v>
      </c>
      <c r="BC373" s="4"/>
      <c r="BD373" s="6"/>
      <c r="BE373" s="5"/>
      <c r="BF373" s="5"/>
      <c r="BG373" s="4"/>
      <c r="BH373" s="6"/>
      <c r="BI373" s="4"/>
      <c r="BJ373" s="6"/>
      <c r="BK373" s="5"/>
      <c r="BL373" s="5"/>
      <c r="BM373" s="4"/>
      <c r="BN373" s="6"/>
      <c r="BO373" s="4"/>
      <c r="BP373" s="6"/>
      <c r="BQ373" s="5"/>
      <c r="BR373" s="5"/>
      <c r="BS373" s="4"/>
      <c r="BT373" s="6"/>
      <c r="BU373" s="4"/>
      <c r="BV373" s="6"/>
      <c r="BW373" s="5"/>
      <c r="BX373" s="5"/>
      <c r="BY373" s="4"/>
      <c r="BZ373" s="6"/>
      <c r="CA373" s="4"/>
      <c r="CB373" s="6"/>
      <c r="CC373" s="5"/>
      <c r="CD373" s="5"/>
      <c r="CE373" s="4"/>
      <c r="CF373" s="6"/>
      <c r="CG373" s="4"/>
      <c r="CH373" s="6"/>
      <c r="CI373" s="5"/>
      <c r="CJ373" s="5"/>
      <c r="CK373" s="4">
        <v>1</v>
      </c>
      <c r="CL373" s="6">
        <v>149.99</v>
      </c>
      <c r="CM373" s="4"/>
      <c r="CN373" s="6"/>
      <c r="CO373" s="5"/>
      <c r="CP373" s="5"/>
      <c r="CQ373" s="4"/>
      <c r="CR373" s="6"/>
      <c r="CS373" s="4"/>
      <c r="CT373" s="6"/>
      <c r="CU373" s="5"/>
      <c r="CV373" s="5"/>
      <c r="CW373" s="4"/>
      <c r="CX373" s="6"/>
      <c r="CY373" s="4"/>
      <c r="CZ373" s="6"/>
      <c r="DA373" s="5"/>
      <c r="DB373" s="5"/>
      <c r="DC373" s="4"/>
      <c r="DD373" s="6"/>
      <c r="DE373" s="4"/>
      <c r="DF373" s="6"/>
      <c r="DG373" s="5"/>
      <c r="DH373" s="5"/>
      <c r="DI373" s="4"/>
      <c r="DJ373" s="6"/>
      <c r="DK373" s="4"/>
      <c r="DL373" s="6"/>
      <c r="DM373" s="5"/>
      <c r="DN373" s="5"/>
      <c r="DO373" s="4"/>
      <c r="DP373" s="6"/>
      <c r="DQ373" s="4"/>
      <c r="DR373" s="6"/>
      <c r="DS373" s="5"/>
      <c r="DT373" s="5"/>
      <c r="DU373" s="4"/>
      <c r="DV373" s="6"/>
      <c r="DW373" s="4"/>
      <c r="DX373" s="6"/>
      <c r="DY373" s="5"/>
      <c r="DZ373" s="5"/>
      <c r="EA373" s="4"/>
      <c r="EB373" s="6"/>
      <c r="EC373" s="4"/>
      <c r="ED373" s="6"/>
      <c r="EE373" s="5"/>
      <c r="EF373" s="5"/>
      <c r="EG373" s="4"/>
      <c r="EH373" s="6"/>
      <c r="EI373" s="4"/>
      <c r="EJ373" s="6"/>
      <c r="EK373" s="5"/>
      <c r="EL373" s="5"/>
      <c r="EM373" s="4">
        <v>1</v>
      </c>
      <c r="EN373" s="6">
        <v>61.4</v>
      </c>
      <c r="EO373" s="4"/>
      <c r="EP373" s="6"/>
      <c r="EQ373" s="5"/>
      <c r="ER373" s="5"/>
      <c r="ES373" s="4"/>
      <c r="ET373" s="6"/>
      <c r="EU373" s="4"/>
      <c r="EV373" s="6"/>
      <c r="EW373" s="5"/>
      <c r="EX373" s="5"/>
      <c r="EY373" s="4"/>
      <c r="EZ373" s="6"/>
      <c r="FA373" s="4"/>
      <c r="FB373" s="6"/>
      <c r="FC373" s="5"/>
      <c r="FD373" s="5"/>
      <c r="FE373" s="4"/>
      <c r="FF373" s="6"/>
      <c r="FG373" s="4"/>
      <c r="FH373" s="6"/>
      <c r="FI373" s="5"/>
      <c r="FJ373" s="5"/>
      <c r="FK373" s="4"/>
      <c r="FL373" s="6"/>
      <c r="FM373" s="4"/>
      <c r="FN373" s="6"/>
      <c r="FO373" s="5"/>
      <c r="FP373" s="5"/>
      <c r="FQ373" s="4"/>
      <c r="FR373" s="6"/>
      <c r="FS373" s="4"/>
      <c r="FT373" s="6"/>
      <c r="FU373" s="5"/>
      <c r="FV373" s="5"/>
      <c r="FW373" s="4"/>
      <c r="FX373" s="6"/>
      <c r="FY373" s="4"/>
      <c r="FZ373" s="6"/>
      <c r="GA373" s="5"/>
      <c r="GB373" s="5"/>
      <c r="GC373" s="4"/>
      <c r="GD373" s="6"/>
      <c r="GE373" s="4"/>
      <c r="GF373" s="6"/>
      <c r="GG373" s="5"/>
      <c r="GH373" s="5"/>
      <c r="GI373" s="4"/>
      <c r="GJ373" s="6"/>
      <c r="GK373" s="4"/>
      <c r="GL373" s="6"/>
      <c r="GM373" s="5"/>
      <c r="GN373" s="5"/>
      <c r="GO373" s="4"/>
      <c r="GP373" s="6"/>
      <c r="GQ373" s="4"/>
      <c r="GR373" s="6"/>
      <c r="GS373" s="5"/>
      <c r="GT373" s="5"/>
      <c r="GU373" s="4"/>
      <c r="GV373" s="6"/>
      <c r="GW373" s="4"/>
      <c r="GX373" s="6"/>
      <c r="GY373" s="5"/>
      <c r="GZ373" s="5"/>
      <c r="HA373" s="4"/>
      <c r="HB373" s="6"/>
      <c r="HC373" s="4"/>
      <c r="HD373" s="6"/>
      <c r="HE373" s="5"/>
      <c r="HF373" s="5"/>
      <c r="HG373" s="4"/>
      <c r="HH373" s="6"/>
      <c r="HI373" s="4"/>
      <c r="HJ373" s="6"/>
      <c r="HK373" s="5"/>
      <c r="HL373" s="5"/>
      <c r="HM373" s="4"/>
      <c r="HN373" s="6"/>
      <c r="HO373" s="4"/>
      <c r="HP373" s="6"/>
      <c r="HQ373" s="5"/>
      <c r="HR373" s="5"/>
      <c r="HS373" s="4"/>
      <c r="HT373" s="6"/>
      <c r="HU373" s="4"/>
      <c r="HV373" s="6"/>
      <c r="HW373" s="5"/>
      <c r="HX373" s="5"/>
      <c r="HY373" s="4"/>
      <c r="HZ373" s="6"/>
      <c r="IA373" s="4"/>
      <c r="IB373" s="6"/>
      <c r="IC373" s="5"/>
      <c r="ID373" s="5"/>
      <c r="IE373" s="4"/>
      <c r="IF373" s="6"/>
      <c r="IG373" s="4"/>
      <c r="IH373" s="6"/>
      <c r="II373" s="5"/>
      <c r="IJ373" s="5"/>
      <c r="IK373" s="4"/>
      <c r="IL373" s="6"/>
      <c r="IM373" s="4"/>
      <c r="IN373" s="6"/>
      <c r="IO373" s="5"/>
      <c r="IP373" s="5"/>
      <c r="IQ373" s="4"/>
      <c r="IR373" s="6"/>
      <c r="IS373" s="4"/>
      <c r="IT373" s="6"/>
      <c r="IU373" s="5"/>
      <c r="IV373" s="5"/>
      <c r="IW373" s="4"/>
      <c r="IX373" s="6"/>
      <c r="IY373" s="4"/>
      <c r="IZ373" s="6"/>
      <c r="JA373" s="5"/>
      <c r="JB373" s="5"/>
      <c r="JC373" s="4"/>
      <c r="JD373" s="6"/>
      <c r="JE373" s="4"/>
      <c r="JF373" s="6"/>
      <c r="JG373" s="5"/>
      <c r="JH373" s="5"/>
      <c r="JI373" s="4"/>
      <c r="JJ373" s="6"/>
      <c r="JK373" s="4"/>
      <c r="JL373" s="6"/>
      <c r="JM373" s="5"/>
      <c r="JN373" s="5"/>
      <c r="JO373" s="4"/>
      <c r="JP373" s="6"/>
      <c r="JQ373" s="4"/>
      <c r="JR373" s="6"/>
      <c r="JS373" s="5"/>
      <c r="JT373" s="5"/>
      <c r="JU373" s="4"/>
      <c r="JV373" s="6"/>
      <c r="JW373" s="4"/>
      <c r="JX373" s="6"/>
      <c r="JY373" s="5"/>
      <c r="JZ373" s="5"/>
      <c r="KA373" s="4"/>
      <c r="KB373" s="6"/>
      <c r="KC373" s="4"/>
      <c r="KD373" s="6"/>
      <c r="KE373" s="5"/>
      <c r="KF373" s="5"/>
      <c r="KG373" s="4"/>
      <c r="KH373" s="6"/>
      <c r="KI373" s="4"/>
      <c r="KJ373" s="6"/>
      <c r="KK373" s="5"/>
      <c r="KL373" s="5"/>
    </row>
    <row r="374">
      <c r="A374" s="3" t="s">
        <v>85</v>
      </c>
      <c r="B374" s="3" t="s">
        <v>680</v>
      </c>
      <c r="C374" s="3" t="s">
        <v>522</v>
      </c>
      <c r="D374" s="3" t="s">
        <v>523</v>
      </c>
      <c r="E374" s="3" t="s">
        <v>692</v>
      </c>
      <c r="F374" s="3" t="s">
        <v>692</v>
      </c>
      <c r="G374" s="3" t="s">
        <v>104</v>
      </c>
      <c r="H374" s="3" t="s">
        <v>122</v>
      </c>
      <c r="I374" s="4"/>
      <c r="J374" s="4">
        <f>=ROUNDDOWN({0},0)</f>
      </c>
      <c r="K374" s="4"/>
      <c r="L374" s="5"/>
      <c r="M374" s="4"/>
      <c r="N374" s="4">
        <f>=ROUNDDOWN({0},0)</f>
      </c>
      <c r="O374" s="4"/>
      <c r="P374" s="5"/>
      <c r="Q374" s="4">
        <v>7</v>
      </c>
      <c r="R374" s="6">
        <v>398.24</v>
      </c>
      <c r="S374" s="4"/>
      <c r="T374" s="6"/>
      <c r="U374" s="5"/>
      <c r="V374" s="5"/>
      <c r="W374" s="4">
        <v>1</v>
      </c>
      <c r="X374" s="6">
        <v>47.93</v>
      </c>
      <c r="Y374" s="4"/>
      <c r="Z374" s="6"/>
      <c r="AA374" s="5"/>
      <c r="AB374" s="5"/>
      <c r="AC374" s="4">
        <v>1</v>
      </c>
      <c r="AD374" s="6">
        <v>40.15</v>
      </c>
      <c r="AE374" s="4"/>
      <c r="AF374" s="6"/>
      <c r="AG374" s="5"/>
      <c r="AH374" s="5"/>
      <c r="AI374" s="4"/>
      <c r="AJ374" s="6"/>
      <c r="AK374" s="4"/>
      <c r="AL374" s="6"/>
      <c r="AM374" s="5"/>
      <c r="AN374" s="5"/>
      <c r="AO374" s="4"/>
      <c r="AP374" s="6"/>
      <c r="AQ374" s="4"/>
      <c r="AR374" s="6"/>
      <c r="AS374" s="5"/>
      <c r="AT374" s="5"/>
      <c r="AU374" s="4"/>
      <c r="AV374" s="6"/>
      <c r="AW374" s="4"/>
      <c r="AX374" s="6"/>
      <c r="AY374" s="5"/>
      <c r="AZ374" s="5"/>
      <c r="BA374" s="4"/>
      <c r="BB374" s="6"/>
      <c r="BC374" s="4"/>
      <c r="BD374" s="6"/>
      <c r="BE374" s="5"/>
      <c r="BF374" s="5"/>
      <c r="BG374" s="4"/>
      <c r="BH374" s="6"/>
      <c r="BI374" s="4"/>
      <c r="BJ374" s="6"/>
      <c r="BK374" s="5"/>
      <c r="BL374" s="5"/>
      <c r="BM374" s="4">
        <v>1</v>
      </c>
      <c r="BN374" s="6">
        <v>77.11</v>
      </c>
      <c r="BO374" s="4"/>
      <c r="BP374" s="6"/>
      <c r="BQ374" s="5"/>
      <c r="BR374" s="5"/>
      <c r="BS374" s="4">
        <v>1</v>
      </c>
      <c r="BT374" s="6">
        <v>55.08</v>
      </c>
      <c r="BU374" s="4"/>
      <c r="BV374" s="6"/>
      <c r="BW374" s="5"/>
      <c r="BX374" s="5"/>
      <c r="BY374" s="4"/>
      <c r="BZ374" s="6"/>
      <c r="CA374" s="4"/>
      <c r="CB374" s="6"/>
      <c r="CC374" s="5"/>
      <c r="CD374" s="5"/>
      <c r="CE374" s="4">
        <v>2</v>
      </c>
      <c r="CF374" s="6">
        <v>109.72</v>
      </c>
      <c r="CG374" s="4"/>
      <c r="CH374" s="6"/>
      <c r="CI374" s="5"/>
      <c r="CJ374" s="5"/>
      <c r="CK374" s="4"/>
      <c r="CL374" s="6"/>
      <c r="CM374" s="4"/>
      <c r="CN374" s="6"/>
      <c r="CO374" s="5"/>
      <c r="CP374" s="5"/>
      <c r="CQ374" s="4"/>
      <c r="CR374" s="6"/>
      <c r="CS374" s="4"/>
      <c r="CT374" s="6"/>
      <c r="CU374" s="5"/>
      <c r="CV374" s="5"/>
      <c r="CW374" s="4"/>
      <c r="CX374" s="6"/>
      <c r="CY374" s="4"/>
      <c r="CZ374" s="6"/>
      <c r="DA374" s="5"/>
      <c r="DB374" s="5"/>
      <c r="DC374" s="4"/>
      <c r="DD374" s="6"/>
      <c r="DE374" s="4"/>
      <c r="DF374" s="6"/>
      <c r="DG374" s="5"/>
      <c r="DH374" s="5"/>
      <c r="DI374" s="4"/>
      <c r="DJ374" s="6"/>
      <c r="DK374" s="4"/>
      <c r="DL374" s="6"/>
      <c r="DM374" s="5"/>
      <c r="DN374" s="5"/>
      <c r="DO374" s="4"/>
      <c r="DP374" s="6"/>
      <c r="DQ374" s="4"/>
      <c r="DR374" s="6"/>
      <c r="DS374" s="5"/>
      <c r="DT374" s="5"/>
      <c r="DU374" s="4"/>
      <c r="DV374" s="6"/>
      <c r="DW374" s="4"/>
      <c r="DX374" s="6"/>
      <c r="DY374" s="5"/>
      <c r="DZ374" s="5"/>
      <c r="EA374" s="4"/>
      <c r="EB374" s="6"/>
      <c r="EC374" s="4"/>
      <c r="ED374" s="6"/>
      <c r="EE374" s="5"/>
      <c r="EF374" s="5"/>
      <c r="EG374" s="4"/>
      <c r="EH374" s="6"/>
      <c r="EI374" s="4"/>
      <c r="EJ374" s="6"/>
      <c r="EK374" s="5"/>
      <c r="EL374" s="5"/>
      <c r="EM374" s="4"/>
      <c r="EN374" s="6"/>
      <c r="EO374" s="4"/>
      <c r="EP374" s="6"/>
      <c r="EQ374" s="5"/>
      <c r="ER374" s="5"/>
      <c r="ES374" s="4"/>
      <c r="ET374" s="6"/>
      <c r="EU374" s="4"/>
      <c r="EV374" s="6"/>
      <c r="EW374" s="5"/>
      <c r="EX374" s="5"/>
      <c r="EY374" s="4"/>
      <c r="EZ374" s="6"/>
      <c r="FA374" s="4"/>
      <c r="FB374" s="6"/>
      <c r="FC374" s="5"/>
      <c r="FD374" s="5"/>
      <c r="FE374" s="4"/>
      <c r="FF374" s="6"/>
      <c r="FG374" s="4"/>
      <c r="FH374" s="6"/>
      <c r="FI374" s="5"/>
      <c r="FJ374" s="5"/>
      <c r="FK374" s="4">
        <v>1</v>
      </c>
      <c r="FL374" s="6">
        <v>68.25</v>
      </c>
      <c r="FM374" s="4"/>
      <c r="FN374" s="6"/>
      <c r="FO374" s="5"/>
      <c r="FP374" s="5"/>
      <c r="FQ374" s="4"/>
      <c r="FR374" s="6"/>
      <c r="FS374" s="4"/>
      <c r="FT374" s="6"/>
      <c r="FU374" s="5"/>
      <c r="FV374" s="5"/>
      <c r="FW374" s="4"/>
      <c r="FX374" s="6"/>
      <c r="FY374" s="4"/>
      <c r="FZ374" s="6"/>
      <c r="GA374" s="5"/>
      <c r="GB374" s="5"/>
      <c r="GC374" s="4"/>
      <c r="GD374" s="6"/>
      <c r="GE374" s="4"/>
      <c r="GF374" s="6"/>
      <c r="GG374" s="5"/>
      <c r="GH374" s="5"/>
      <c r="GI374" s="4"/>
      <c r="GJ374" s="6"/>
      <c r="GK374" s="4"/>
      <c r="GL374" s="6"/>
      <c r="GM374" s="5"/>
      <c r="GN374" s="5"/>
      <c r="GO374" s="4"/>
      <c r="GP374" s="6"/>
      <c r="GQ374" s="4"/>
      <c r="GR374" s="6"/>
      <c r="GS374" s="5"/>
      <c r="GT374" s="5"/>
      <c r="GU374" s="4"/>
      <c r="GV374" s="6"/>
      <c r="GW374" s="4"/>
      <c r="GX374" s="6"/>
      <c r="GY374" s="5"/>
      <c r="GZ374" s="5"/>
      <c r="HA374" s="4"/>
      <c r="HB374" s="6"/>
      <c r="HC374" s="4"/>
      <c r="HD374" s="6"/>
      <c r="HE374" s="5"/>
      <c r="HF374" s="5"/>
      <c r="HG374" s="4"/>
      <c r="HH374" s="6"/>
      <c r="HI374" s="4"/>
      <c r="HJ374" s="6"/>
      <c r="HK374" s="5"/>
      <c r="HL374" s="5"/>
      <c r="HM374" s="4"/>
      <c r="HN374" s="6"/>
      <c r="HO374" s="4"/>
      <c r="HP374" s="6"/>
      <c r="HQ374" s="5"/>
      <c r="HR374" s="5"/>
      <c r="HS374" s="4"/>
      <c r="HT374" s="6"/>
      <c r="HU374" s="4"/>
      <c r="HV374" s="6"/>
      <c r="HW374" s="5"/>
      <c r="HX374" s="5"/>
      <c r="HY374" s="4"/>
      <c r="HZ374" s="6"/>
      <c r="IA374" s="4"/>
      <c r="IB374" s="6"/>
      <c r="IC374" s="5"/>
      <c r="ID374" s="5"/>
      <c r="IE374" s="4"/>
      <c r="IF374" s="6"/>
      <c r="IG374" s="4"/>
      <c r="IH374" s="6"/>
      <c r="II374" s="5"/>
      <c r="IJ374" s="5"/>
      <c r="IK374" s="4"/>
      <c r="IL374" s="6"/>
      <c r="IM374" s="4"/>
      <c r="IN374" s="6"/>
      <c r="IO374" s="5"/>
      <c r="IP374" s="5"/>
      <c r="IQ374" s="4"/>
      <c r="IR374" s="6"/>
      <c r="IS374" s="4"/>
      <c r="IT374" s="6"/>
      <c r="IU374" s="5"/>
      <c r="IV374" s="5"/>
      <c r="IW374" s="4"/>
      <c r="IX374" s="6"/>
      <c r="IY374" s="4"/>
      <c r="IZ374" s="6"/>
      <c r="JA374" s="5"/>
      <c r="JB374" s="5"/>
      <c r="JC374" s="4"/>
      <c r="JD374" s="6"/>
      <c r="JE374" s="4"/>
      <c r="JF374" s="6"/>
      <c r="JG374" s="5"/>
      <c r="JH374" s="5"/>
      <c r="JI374" s="4"/>
      <c r="JJ374" s="6"/>
      <c r="JK374" s="4"/>
      <c r="JL374" s="6"/>
      <c r="JM374" s="5"/>
      <c r="JN374" s="5"/>
      <c r="JO374" s="4"/>
      <c r="JP374" s="6"/>
      <c r="JQ374" s="4"/>
      <c r="JR374" s="6"/>
      <c r="JS374" s="5"/>
      <c r="JT374" s="5"/>
      <c r="JU374" s="4"/>
      <c r="JV374" s="6"/>
      <c r="JW374" s="4"/>
      <c r="JX374" s="6"/>
      <c r="JY374" s="5"/>
      <c r="JZ374" s="5"/>
      <c r="KA374" s="4"/>
      <c r="KB374" s="6"/>
      <c r="KC374" s="4"/>
      <c r="KD374" s="6"/>
      <c r="KE374" s="5"/>
      <c r="KF374" s="5"/>
      <c r="KG374" s="4"/>
      <c r="KH374" s="6"/>
      <c r="KI374" s="4"/>
      <c r="KJ374" s="6"/>
      <c r="KK374" s="5"/>
      <c r="KL374" s="5"/>
    </row>
    <row r="375">
      <c r="A375" s="3" t="s">
        <v>85</v>
      </c>
      <c r="B375" s="3" t="s">
        <v>680</v>
      </c>
      <c r="C375" s="3" t="s">
        <v>522</v>
      </c>
      <c r="D375" s="3" t="s">
        <v>523</v>
      </c>
      <c r="E375" s="3" t="s">
        <v>687</v>
      </c>
      <c r="F375" s="3" t="s">
        <v>687</v>
      </c>
      <c r="G375" s="3" t="s">
        <v>687</v>
      </c>
      <c r="H375" s="3" t="s">
        <v>122</v>
      </c>
      <c r="I375" s="4"/>
      <c r="J375" s="4">
        <f>=ROUNDDOWN({0},0)</f>
      </c>
      <c r="K375" s="4">
        <v>70</v>
      </c>
      <c r="L375" s="5">
        <v>1</v>
      </c>
      <c r="M375" s="4"/>
      <c r="N375" s="4">
        <f>=ROUNDDOWN({0},0)</f>
      </c>
      <c r="O375" s="4"/>
      <c r="P375" s="5"/>
      <c r="Q375" s="4">
        <v>6</v>
      </c>
      <c r="R375" s="6">
        <v>373.56</v>
      </c>
      <c r="S375" s="4"/>
      <c r="T375" s="6"/>
      <c r="U375" s="5"/>
      <c r="V375" s="5"/>
      <c r="W375" s="4"/>
      <c r="X375" s="6"/>
      <c r="Y375" s="4"/>
      <c r="Z375" s="6"/>
      <c r="AA375" s="5"/>
      <c r="AB375" s="5"/>
      <c r="AC375" s="4"/>
      <c r="AD375" s="6"/>
      <c r="AE375" s="4"/>
      <c r="AF375" s="6"/>
      <c r="AG375" s="5"/>
      <c r="AH375" s="5"/>
      <c r="AI375" s="4"/>
      <c r="AJ375" s="6"/>
      <c r="AK375" s="4"/>
      <c r="AL375" s="6"/>
      <c r="AM375" s="5"/>
      <c r="AN375" s="5"/>
      <c r="AO375" s="4">
        <v>3</v>
      </c>
      <c r="AP375" s="6">
        <v>174.87</v>
      </c>
      <c r="AQ375" s="4"/>
      <c r="AR375" s="6"/>
      <c r="AS375" s="5"/>
      <c r="AT375" s="5"/>
      <c r="AU375" s="4">
        <v>1</v>
      </c>
      <c r="AV375" s="6">
        <v>70.23</v>
      </c>
      <c r="AW375" s="4"/>
      <c r="AX375" s="6"/>
      <c r="AY375" s="5"/>
      <c r="AZ375" s="5"/>
      <c r="BA375" s="4"/>
      <c r="BB375" s="6"/>
      <c r="BC375" s="4"/>
      <c r="BD375" s="6"/>
      <c r="BE375" s="5"/>
      <c r="BF375" s="5"/>
      <c r="BG375" s="4">
        <v>1</v>
      </c>
      <c r="BH375" s="6">
        <v>73.26</v>
      </c>
      <c r="BI375" s="4"/>
      <c r="BJ375" s="6"/>
      <c r="BK375" s="5"/>
      <c r="BL375" s="5"/>
      <c r="BM375" s="4"/>
      <c r="BN375" s="6"/>
      <c r="BO375" s="4"/>
      <c r="BP375" s="6"/>
      <c r="BQ375" s="5"/>
      <c r="BR375" s="5"/>
      <c r="BS375" s="4">
        <v>1</v>
      </c>
      <c r="BT375" s="6">
        <v>55.2</v>
      </c>
      <c r="BU375" s="4"/>
      <c r="BV375" s="6"/>
      <c r="BW375" s="5"/>
      <c r="BX375" s="5"/>
      <c r="BY375" s="4"/>
      <c r="BZ375" s="6"/>
      <c r="CA375" s="4"/>
      <c r="CB375" s="6"/>
      <c r="CC375" s="5"/>
      <c r="CD375" s="5"/>
      <c r="CE375" s="4"/>
      <c r="CF375" s="6"/>
      <c r="CG375" s="4"/>
      <c r="CH375" s="6"/>
      <c r="CI375" s="5"/>
      <c r="CJ375" s="5"/>
      <c r="CK375" s="4"/>
      <c r="CL375" s="6"/>
      <c r="CM375" s="4"/>
      <c r="CN375" s="6"/>
      <c r="CO375" s="5"/>
      <c r="CP375" s="5"/>
      <c r="CQ375" s="4"/>
      <c r="CR375" s="6"/>
      <c r="CS375" s="4"/>
      <c r="CT375" s="6"/>
      <c r="CU375" s="5"/>
      <c r="CV375" s="5"/>
      <c r="CW375" s="4"/>
      <c r="CX375" s="6"/>
      <c r="CY375" s="4"/>
      <c r="CZ375" s="6"/>
      <c r="DA375" s="5"/>
      <c r="DB375" s="5"/>
      <c r="DC375" s="4"/>
      <c r="DD375" s="6"/>
      <c r="DE375" s="4"/>
      <c r="DF375" s="6"/>
      <c r="DG375" s="5"/>
      <c r="DH375" s="5"/>
      <c r="DI375" s="4"/>
      <c r="DJ375" s="6"/>
      <c r="DK375" s="4"/>
      <c r="DL375" s="6"/>
      <c r="DM375" s="5"/>
      <c r="DN375" s="5"/>
      <c r="DO375" s="4"/>
      <c r="DP375" s="6"/>
      <c r="DQ375" s="4"/>
      <c r="DR375" s="6"/>
      <c r="DS375" s="5"/>
      <c r="DT375" s="5"/>
      <c r="DU375" s="4"/>
      <c r="DV375" s="6"/>
      <c r="DW375" s="4"/>
      <c r="DX375" s="6"/>
      <c r="DY375" s="5"/>
      <c r="DZ375" s="5"/>
      <c r="EA375" s="4"/>
      <c r="EB375" s="6"/>
      <c r="EC375" s="4"/>
      <c r="ED375" s="6"/>
      <c r="EE375" s="5"/>
      <c r="EF375" s="5"/>
      <c r="EG375" s="4"/>
      <c r="EH375" s="6"/>
      <c r="EI375" s="4"/>
      <c r="EJ375" s="6"/>
      <c r="EK375" s="5"/>
      <c r="EL375" s="5"/>
      <c r="EM375" s="4"/>
      <c r="EN375" s="6"/>
      <c r="EO375" s="4"/>
      <c r="EP375" s="6"/>
      <c r="EQ375" s="5"/>
      <c r="ER375" s="5"/>
      <c r="ES375" s="4"/>
      <c r="ET375" s="6"/>
      <c r="EU375" s="4"/>
      <c r="EV375" s="6"/>
      <c r="EW375" s="5"/>
      <c r="EX375" s="5"/>
      <c r="EY375" s="4"/>
      <c r="EZ375" s="6"/>
      <c r="FA375" s="4"/>
      <c r="FB375" s="6"/>
      <c r="FC375" s="5"/>
      <c r="FD375" s="5"/>
      <c r="FE375" s="4"/>
      <c r="FF375" s="6"/>
      <c r="FG375" s="4"/>
      <c r="FH375" s="6"/>
      <c r="FI375" s="5"/>
      <c r="FJ375" s="5"/>
      <c r="FK375" s="4"/>
      <c r="FL375" s="6"/>
      <c r="FM375" s="4"/>
      <c r="FN375" s="6"/>
      <c r="FO375" s="5"/>
      <c r="FP375" s="5"/>
      <c r="FQ375" s="4"/>
      <c r="FR375" s="6"/>
      <c r="FS375" s="4"/>
      <c r="FT375" s="6"/>
      <c r="FU375" s="5"/>
      <c r="FV375" s="5"/>
      <c r="FW375" s="4"/>
      <c r="FX375" s="6"/>
      <c r="FY375" s="4"/>
      <c r="FZ375" s="6"/>
      <c r="GA375" s="5"/>
      <c r="GB375" s="5"/>
      <c r="GC375" s="4"/>
      <c r="GD375" s="6"/>
      <c r="GE375" s="4"/>
      <c r="GF375" s="6"/>
      <c r="GG375" s="5"/>
      <c r="GH375" s="5"/>
      <c r="GI375" s="4"/>
      <c r="GJ375" s="6"/>
      <c r="GK375" s="4"/>
      <c r="GL375" s="6"/>
      <c r="GM375" s="5"/>
      <c r="GN375" s="5"/>
      <c r="GO375" s="4"/>
      <c r="GP375" s="6"/>
      <c r="GQ375" s="4"/>
      <c r="GR375" s="6"/>
      <c r="GS375" s="5"/>
      <c r="GT375" s="5"/>
      <c r="GU375" s="4"/>
      <c r="GV375" s="6"/>
      <c r="GW375" s="4"/>
      <c r="GX375" s="6"/>
      <c r="GY375" s="5"/>
      <c r="GZ375" s="5"/>
      <c r="HA375" s="4"/>
      <c r="HB375" s="6"/>
      <c r="HC375" s="4"/>
      <c r="HD375" s="6"/>
      <c r="HE375" s="5"/>
      <c r="HF375" s="5"/>
      <c r="HG375" s="4"/>
      <c r="HH375" s="6"/>
      <c r="HI375" s="4"/>
      <c r="HJ375" s="6"/>
      <c r="HK375" s="5"/>
      <c r="HL375" s="5"/>
      <c r="HM375" s="4"/>
      <c r="HN375" s="6"/>
      <c r="HO375" s="4"/>
      <c r="HP375" s="6"/>
      <c r="HQ375" s="5"/>
      <c r="HR375" s="5"/>
      <c r="HS375" s="4"/>
      <c r="HT375" s="6"/>
      <c r="HU375" s="4"/>
      <c r="HV375" s="6"/>
      <c r="HW375" s="5"/>
      <c r="HX375" s="5"/>
      <c r="HY375" s="4"/>
      <c r="HZ375" s="6"/>
      <c r="IA375" s="4"/>
      <c r="IB375" s="6"/>
      <c r="IC375" s="5"/>
      <c r="ID375" s="5"/>
      <c r="IE375" s="4"/>
      <c r="IF375" s="6"/>
      <c r="IG375" s="4"/>
      <c r="IH375" s="6"/>
      <c r="II375" s="5"/>
      <c r="IJ375" s="5"/>
      <c r="IK375" s="4"/>
      <c r="IL375" s="6"/>
      <c r="IM375" s="4"/>
      <c r="IN375" s="6"/>
      <c r="IO375" s="5"/>
      <c r="IP375" s="5"/>
      <c r="IQ375" s="4"/>
      <c r="IR375" s="6"/>
      <c r="IS375" s="4"/>
      <c r="IT375" s="6"/>
      <c r="IU375" s="5"/>
      <c r="IV375" s="5"/>
      <c r="IW375" s="4"/>
      <c r="IX375" s="6"/>
      <c r="IY375" s="4"/>
      <c r="IZ375" s="6"/>
      <c r="JA375" s="5"/>
      <c r="JB375" s="5"/>
      <c r="JC375" s="4"/>
      <c r="JD375" s="6"/>
      <c r="JE375" s="4"/>
      <c r="JF375" s="6"/>
      <c r="JG375" s="5"/>
      <c r="JH375" s="5"/>
      <c r="JI375" s="4"/>
      <c r="JJ375" s="6"/>
      <c r="JK375" s="4"/>
      <c r="JL375" s="6"/>
      <c r="JM375" s="5"/>
      <c r="JN375" s="5"/>
      <c r="JO375" s="4"/>
      <c r="JP375" s="6"/>
      <c r="JQ375" s="4"/>
      <c r="JR375" s="6"/>
      <c r="JS375" s="5"/>
      <c r="JT375" s="5"/>
      <c r="JU375" s="4"/>
      <c r="JV375" s="6"/>
      <c r="JW375" s="4"/>
      <c r="JX375" s="6"/>
      <c r="JY375" s="5"/>
      <c r="JZ375" s="5"/>
      <c r="KA375" s="4"/>
      <c r="KB375" s="6"/>
      <c r="KC375" s="4"/>
      <c r="KD375" s="6"/>
      <c r="KE375" s="5"/>
      <c r="KF375" s="5"/>
      <c r="KG375" s="4"/>
      <c r="KH375" s="6"/>
      <c r="KI375" s="4"/>
      <c r="KJ375" s="6"/>
      <c r="KK375" s="5"/>
      <c r="KL375" s="5"/>
    </row>
    <row r="376">
      <c r="A376" s="3" t="s">
        <v>85</v>
      </c>
      <c r="B376" s="3" t="s">
        <v>680</v>
      </c>
      <c r="C376" s="3" t="s">
        <v>522</v>
      </c>
      <c r="D376" s="3" t="s">
        <v>523</v>
      </c>
      <c r="E376" s="3" t="s">
        <v>329</v>
      </c>
      <c r="F376" s="3" t="s">
        <v>329</v>
      </c>
      <c r="G376" s="3" t="s">
        <v>329</v>
      </c>
      <c r="H376" s="3" t="s">
        <v>98</v>
      </c>
      <c r="I376" s="4"/>
      <c r="J376" s="4">
        <f>=ROUNDDOWN({0},0)</f>
      </c>
      <c r="K376" s="4">
        <v>160</v>
      </c>
      <c r="L376" s="5">
        <v>1</v>
      </c>
      <c r="M376" s="4"/>
      <c r="N376" s="4">
        <f>=ROUNDDOWN({0},0)</f>
      </c>
      <c r="O376" s="4"/>
      <c r="P376" s="5"/>
      <c r="Q376" s="4">
        <v>5</v>
      </c>
      <c r="R376" s="6">
        <v>293.46</v>
      </c>
      <c r="S376" s="4"/>
      <c r="T376" s="6"/>
      <c r="U376" s="5"/>
      <c r="V376" s="5"/>
      <c r="W376" s="4">
        <v>2</v>
      </c>
      <c r="X376" s="6">
        <v>114.04</v>
      </c>
      <c r="Y376" s="4"/>
      <c r="Z376" s="6"/>
      <c r="AA376" s="5"/>
      <c r="AB376" s="5"/>
      <c r="AC376" s="4"/>
      <c r="AD376" s="6"/>
      <c r="AE376" s="4"/>
      <c r="AF376" s="6"/>
      <c r="AG376" s="5"/>
      <c r="AH376" s="5"/>
      <c r="AI376" s="4">
        <v>1</v>
      </c>
      <c r="AJ376" s="6">
        <v>51.84</v>
      </c>
      <c r="AK376" s="4"/>
      <c r="AL376" s="6"/>
      <c r="AM376" s="5"/>
      <c r="AN376" s="5"/>
      <c r="AO376" s="4">
        <v>1</v>
      </c>
      <c r="AP376" s="6">
        <v>64.5</v>
      </c>
      <c r="AQ376" s="4"/>
      <c r="AR376" s="6"/>
      <c r="AS376" s="5"/>
      <c r="AT376" s="5"/>
      <c r="AU376" s="4"/>
      <c r="AV376" s="6"/>
      <c r="AW376" s="4"/>
      <c r="AX376" s="6"/>
      <c r="AY376" s="5"/>
      <c r="AZ376" s="5"/>
      <c r="BA376" s="4"/>
      <c r="BB376" s="6"/>
      <c r="BC376" s="4"/>
      <c r="BD376" s="6"/>
      <c r="BE376" s="5"/>
      <c r="BF376" s="5"/>
      <c r="BG376" s="4">
        <v>1</v>
      </c>
      <c r="BH376" s="6">
        <v>63.08</v>
      </c>
      <c r="BI376" s="4"/>
      <c r="BJ376" s="6"/>
      <c r="BK376" s="5"/>
      <c r="BL376" s="5"/>
      <c r="BM376" s="4"/>
      <c r="BN376" s="6"/>
      <c r="BO376" s="4"/>
      <c r="BP376" s="6"/>
      <c r="BQ376" s="5"/>
      <c r="BR376" s="5"/>
      <c r="BS376" s="4"/>
      <c r="BT376" s="6"/>
      <c r="BU376" s="4"/>
      <c r="BV376" s="6"/>
      <c r="BW376" s="5"/>
      <c r="BX376" s="5"/>
      <c r="BY376" s="4"/>
      <c r="BZ376" s="6"/>
      <c r="CA376" s="4"/>
      <c r="CB376" s="6"/>
      <c r="CC376" s="5"/>
      <c r="CD376" s="5"/>
      <c r="CE376" s="4"/>
      <c r="CF376" s="6"/>
      <c r="CG376" s="4"/>
      <c r="CH376" s="6"/>
      <c r="CI376" s="5"/>
      <c r="CJ376" s="5"/>
      <c r="CK376" s="4"/>
      <c r="CL376" s="6"/>
      <c r="CM376" s="4"/>
      <c r="CN376" s="6"/>
      <c r="CO376" s="5"/>
      <c r="CP376" s="5"/>
      <c r="CQ376" s="4"/>
      <c r="CR376" s="6"/>
      <c r="CS376" s="4"/>
      <c r="CT376" s="6"/>
      <c r="CU376" s="5"/>
      <c r="CV376" s="5"/>
      <c r="CW376" s="4"/>
      <c r="CX376" s="6"/>
      <c r="CY376" s="4"/>
      <c r="CZ376" s="6"/>
      <c r="DA376" s="5"/>
      <c r="DB376" s="5"/>
      <c r="DC376" s="4"/>
      <c r="DD376" s="6"/>
      <c r="DE376" s="4"/>
      <c r="DF376" s="6"/>
      <c r="DG376" s="5"/>
      <c r="DH376" s="5"/>
      <c r="DI376" s="4"/>
      <c r="DJ376" s="6"/>
      <c r="DK376" s="4"/>
      <c r="DL376" s="6"/>
      <c r="DM376" s="5"/>
      <c r="DN376" s="5"/>
      <c r="DO376" s="4"/>
      <c r="DP376" s="6"/>
      <c r="DQ376" s="4"/>
      <c r="DR376" s="6"/>
      <c r="DS376" s="5"/>
      <c r="DT376" s="5"/>
      <c r="DU376" s="4"/>
      <c r="DV376" s="6"/>
      <c r="DW376" s="4"/>
      <c r="DX376" s="6"/>
      <c r="DY376" s="5"/>
      <c r="DZ376" s="5"/>
      <c r="EA376" s="4"/>
      <c r="EB376" s="6"/>
      <c r="EC376" s="4"/>
      <c r="ED376" s="6"/>
      <c r="EE376" s="5"/>
      <c r="EF376" s="5"/>
      <c r="EG376" s="4"/>
      <c r="EH376" s="6"/>
      <c r="EI376" s="4"/>
      <c r="EJ376" s="6"/>
      <c r="EK376" s="5"/>
      <c r="EL376" s="5"/>
      <c r="EM376" s="4"/>
      <c r="EN376" s="6"/>
      <c r="EO376" s="4"/>
      <c r="EP376" s="6"/>
      <c r="EQ376" s="5"/>
      <c r="ER376" s="5"/>
      <c r="ES376" s="4"/>
      <c r="ET376" s="6"/>
      <c r="EU376" s="4"/>
      <c r="EV376" s="6"/>
      <c r="EW376" s="5"/>
      <c r="EX376" s="5"/>
      <c r="EY376" s="4"/>
      <c r="EZ376" s="6"/>
      <c r="FA376" s="4"/>
      <c r="FB376" s="6"/>
      <c r="FC376" s="5"/>
      <c r="FD376" s="5"/>
      <c r="FE376" s="4"/>
      <c r="FF376" s="6"/>
      <c r="FG376" s="4"/>
      <c r="FH376" s="6"/>
      <c r="FI376" s="5"/>
      <c r="FJ376" s="5"/>
      <c r="FK376" s="4"/>
      <c r="FL376" s="6"/>
      <c r="FM376" s="4"/>
      <c r="FN376" s="6"/>
      <c r="FO376" s="5"/>
      <c r="FP376" s="5"/>
      <c r="FQ376" s="4"/>
      <c r="FR376" s="6"/>
      <c r="FS376" s="4"/>
      <c r="FT376" s="6"/>
      <c r="FU376" s="5"/>
      <c r="FV376" s="5"/>
      <c r="FW376" s="4"/>
      <c r="FX376" s="6"/>
      <c r="FY376" s="4"/>
      <c r="FZ376" s="6"/>
      <c r="GA376" s="5"/>
      <c r="GB376" s="5"/>
      <c r="GC376" s="4"/>
      <c r="GD376" s="6"/>
      <c r="GE376" s="4"/>
      <c r="GF376" s="6"/>
      <c r="GG376" s="5"/>
      <c r="GH376" s="5"/>
      <c r="GI376" s="4"/>
      <c r="GJ376" s="6"/>
      <c r="GK376" s="4"/>
      <c r="GL376" s="6"/>
      <c r="GM376" s="5"/>
      <c r="GN376" s="5"/>
      <c r="GO376" s="4"/>
      <c r="GP376" s="6"/>
      <c r="GQ376" s="4"/>
      <c r="GR376" s="6"/>
      <c r="GS376" s="5"/>
      <c r="GT376" s="5"/>
      <c r="GU376" s="4"/>
      <c r="GV376" s="6"/>
      <c r="GW376" s="4"/>
      <c r="GX376" s="6"/>
      <c r="GY376" s="5"/>
      <c r="GZ376" s="5"/>
      <c r="HA376" s="4"/>
      <c r="HB376" s="6"/>
      <c r="HC376" s="4"/>
      <c r="HD376" s="6"/>
      <c r="HE376" s="5"/>
      <c r="HF376" s="5"/>
      <c r="HG376" s="4"/>
      <c r="HH376" s="6"/>
      <c r="HI376" s="4"/>
      <c r="HJ376" s="6"/>
      <c r="HK376" s="5"/>
      <c r="HL376" s="5"/>
      <c r="HM376" s="4"/>
      <c r="HN376" s="6"/>
      <c r="HO376" s="4"/>
      <c r="HP376" s="6"/>
      <c r="HQ376" s="5"/>
      <c r="HR376" s="5"/>
      <c r="HS376" s="4"/>
      <c r="HT376" s="6"/>
      <c r="HU376" s="4"/>
      <c r="HV376" s="6"/>
      <c r="HW376" s="5"/>
      <c r="HX376" s="5"/>
      <c r="HY376" s="4"/>
      <c r="HZ376" s="6"/>
      <c r="IA376" s="4"/>
      <c r="IB376" s="6"/>
      <c r="IC376" s="5"/>
      <c r="ID376" s="5"/>
      <c r="IE376" s="4"/>
      <c r="IF376" s="6"/>
      <c r="IG376" s="4"/>
      <c r="IH376" s="6"/>
      <c r="II376" s="5"/>
      <c r="IJ376" s="5"/>
      <c r="IK376" s="4"/>
      <c r="IL376" s="6"/>
      <c r="IM376" s="4"/>
      <c r="IN376" s="6"/>
      <c r="IO376" s="5"/>
      <c r="IP376" s="5"/>
      <c r="IQ376" s="4"/>
      <c r="IR376" s="6"/>
      <c r="IS376" s="4"/>
      <c r="IT376" s="6"/>
      <c r="IU376" s="5"/>
      <c r="IV376" s="5"/>
      <c r="IW376" s="4"/>
      <c r="IX376" s="6"/>
      <c r="IY376" s="4"/>
      <c r="IZ376" s="6"/>
      <c r="JA376" s="5"/>
      <c r="JB376" s="5"/>
      <c r="JC376" s="4"/>
      <c r="JD376" s="6"/>
      <c r="JE376" s="4"/>
      <c r="JF376" s="6"/>
      <c r="JG376" s="5"/>
      <c r="JH376" s="5"/>
      <c r="JI376" s="4"/>
      <c r="JJ376" s="6"/>
      <c r="JK376" s="4"/>
      <c r="JL376" s="6"/>
      <c r="JM376" s="5"/>
      <c r="JN376" s="5"/>
      <c r="JO376" s="4"/>
      <c r="JP376" s="6"/>
      <c r="JQ376" s="4"/>
      <c r="JR376" s="6"/>
      <c r="JS376" s="5"/>
      <c r="JT376" s="5"/>
      <c r="JU376" s="4"/>
      <c r="JV376" s="6"/>
      <c r="JW376" s="4"/>
      <c r="JX376" s="6"/>
      <c r="JY376" s="5"/>
      <c r="JZ376" s="5"/>
      <c r="KA376" s="4"/>
      <c r="KB376" s="6"/>
      <c r="KC376" s="4"/>
      <c r="KD376" s="6"/>
      <c r="KE376" s="5"/>
      <c r="KF376" s="5"/>
      <c r="KG376" s="4"/>
      <c r="KH376" s="6"/>
      <c r="KI376" s="4"/>
      <c r="KJ376" s="6"/>
      <c r="KK376" s="5"/>
      <c r="KL376" s="5"/>
    </row>
    <row r="377">
      <c r="A377" s="3" t="s">
        <v>85</v>
      </c>
      <c r="B377" s="3" t="s">
        <v>680</v>
      </c>
      <c r="C377" s="3" t="s">
        <v>522</v>
      </c>
      <c r="D377" s="3" t="s">
        <v>523</v>
      </c>
      <c r="E377" s="3" t="s">
        <v>690</v>
      </c>
      <c r="F377" s="3" t="s">
        <v>690</v>
      </c>
      <c r="G377" s="3" t="s">
        <v>690</v>
      </c>
      <c r="H377" s="3" t="s">
        <v>165</v>
      </c>
      <c r="I377" s="4"/>
      <c r="J377" s="4">
        <f>=ROUNDDOWN({0},0)</f>
      </c>
      <c r="K377" s="4"/>
      <c r="L377" s="5">
        <v>1</v>
      </c>
      <c r="M377" s="4"/>
      <c r="N377" s="4">
        <f>=ROUNDDOWN({0},0)</f>
      </c>
      <c r="O377" s="4"/>
      <c r="P377" s="5"/>
      <c r="Q377" s="4">
        <v>3</v>
      </c>
      <c r="R377" s="6">
        <v>212.01</v>
      </c>
      <c r="S377" s="4"/>
      <c r="T377" s="6"/>
      <c r="U377" s="5"/>
      <c r="V377" s="5"/>
      <c r="W377" s="4"/>
      <c r="X377" s="6"/>
      <c r="Y377" s="4"/>
      <c r="Z377" s="6"/>
      <c r="AA377" s="5"/>
      <c r="AB377" s="5"/>
      <c r="AC377" s="4">
        <v>1</v>
      </c>
      <c r="AD377" s="6">
        <v>51.02</v>
      </c>
      <c r="AE377" s="4"/>
      <c r="AF377" s="6"/>
      <c r="AG377" s="5"/>
      <c r="AH377" s="5"/>
      <c r="AI377" s="4">
        <v>1</v>
      </c>
      <c r="AJ377" s="6">
        <v>73.47</v>
      </c>
      <c r="AK377" s="4"/>
      <c r="AL377" s="6"/>
      <c r="AM377" s="5"/>
      <c r="AN377" s="5"/>
      <c r="AO377" s="4"/>
      <c r="AP377" s="6"/>
      <c r="AQ377" s="4"/>
      <c r="AR377" s="6"/>
      <c r="AS377" s="5"/>
      <c r="AT377" s="5"/>
      <c r="AU377" s="4">
        <v>1</v>
      </c>
      <c r="AV377" s="6">
        <v>87.52</v>
      </c>
      <c r="AW377" s="4"/>
      <c r="AX377" s="6"/>
      <c r="AY377" s="5"/>
      <c r="AZ377" s="5"/>
      <c r="BA377" s="4"/>
      <c r="BB377" s="6"/>
      <c r="BC377" s="4"/>
      <c r="BD377" s="6"/>
      <c r="BE377" s="5"/>
      <c r="BF377" s="5"/>
      <c r="BG377" s="4"/>
      <c r="BH377" s="6"/>
      <c r="BI377" s="4"/>
      <c r="BJ377" s="6"/>
      <c r="BK377" s="5"/>
      <c r="BL377" s="5"/>
      <c r="BM377" s="4"/>
      <c r="BN377" s="6"/>
      <c r="BO377" s="4"/>
      <c r="BP377" s="6"/>
      <c r="BQ377" s="5"/>
      <c r="BR377" s="5"/>
      <c r="BS377" s="4"/>
      <c r="BT377" s="6"/>
      <c r="BU377" s="4"/>
      <c r="BV377" s="6"/>
      <c r="BW377" s="5"/>
      <c r="BX377" s="5"/>
      <c r="BY377" s="4"/>
      <c r="BZ377" s="6"/>
      <c r="CA377" s="4"/>
      <c r="CB377" s="6"/>
      <c r="CC377" s="5"/>
      <c r="CD377" s="5"/>
      <c r="CE377" s="4"/>
      <c r="CF377" s="6"/>
      <c r="CG377" s="4"/>
      <c r="CH377" s="6"/>
      <c r="CI377" s="5"/>
      <c r="CJ377" s="5"/>
      <c r="CK377" s="4"/>
      <c r="CL377" s="6"/>
      <c r="CM377" s="4"/>
      <c r="CN377" s="6"/>
      <c r="CO377" s="5"/>
      <c r="CP377" s="5"/>
      <c r="CQ377" s="4"/>
      <c r="CR377" s="6"/>
      <c r="CS377" s="4"/>
      <c r="CT377" s="6"/>
      <c r="CU377" s="5"/>
      <c r="CV377" s="5"/>
      <c r="CW377" s="4"/>
      <c r="CX377" s="6"/>
      <c r="CY377" s="4"/>
      <c r="CZ377" s="6"/>
      <c r="DA377" s="5"/>
      <c r="DB377" s="5"/>
      <c r="DC377" s="4"/>
      <c r="DD377" s="6"/>
      <c r="DE377" s="4"/>
      <c r="DF377" s="6"/>
      <c r="DG377" s="5"/>
      <c r="DH377" s="5"/>
      <c r="DI377" s="4"/>
      <c r="DJ377" s="6"/>
      <c r="DK377" s="4"/>
      <c r="DL377" s="6"/>
      <c r="DM377" s="5"/>
      <c r="DN377" s="5"/>
      <c r="DO377" s="4"/>
      <c r="DP377" s="6"/>
      <c r="DQ377" s="4"/>
      <c r="DR377" s="6"/>
      <c r="DS377" s="5"/>
      <c r="DT377" s="5"/>
      <c r="DU377" s="4"/>
      <c r="DV377" s="6"/>
      <c r="DW377" s="4"/>
      <c r="DX377" s="6"/>
      <c r="DY377" s="5"/>
      <c r="DZ377" s="5"/>
      <c r="EA377" s="4"/>
      <c r="EB377" s="6"/>
      <c r="EC377" s="4"/>
      <c r="ED377" s="6"/>
      <c r="EE377" s="5"/>
      <c r="EF377" s="5"/>
      <c r="EG377" s="4"/>
      <c r="EH377" s="6"/>
      <c r="EI377" s="4"/>
      <c r="EJ377" s="6"/>
      <c r="EK377" s="5"/>
      <c r="EL377" s="5"/>
      <c r="EM377" s="4"/>
      <c r="EN377" s="6"/>
      <c r="EO377" s="4"/>
      <c r="EP377" s="6"/>
      <c r="EQ377" s="5"/>
      <c r="ER377" s="5"/>
      <c r="ES377" s="4"/>
      <c r="ET377" s="6"/>
      <c r="EU377" s="4"/>
      <c r="EV377" s="6"/>
      <c r="EW377" s="5"/>
      <c r="EX377" s="5"/>
      <c r="EY377" s="4"/>
      <c r="EZ377" s="6"/>
      <c r="FA377" s="4"/>
      <c r="FB377" s="6"/>
      <c r="FC377" s="5"/>
      <c r="FD377" s="5"/>
      <c r="FE377" s="4"/>
      <c r="FF377" s="6"/>
      <c r="FG377" s="4"/>
      <c r="FH377" s="6"/>
      <c r="FI377" s="5"/>
      <c r="FJ377" s="5"/>
      <c r="FK377" s="4"/>
      <c r="FL377" s="6"/>
      <c r="FM377" s="4"/>
      <c r="FN377" s="6"/>
      <c r="FO377" s="5"/>
      <c r="FP377" s="5"/>
      <c r="FQ377" s="4"/>
      <c r="FR377" s="6"/>
      <c r="FS377" s="4"/>
      <c r="FT377" s="6"/>
      <c r="FU377" s="5"/>
      <c r="FV377" s="5"/>
      <c r="FW377" s="4"/>
      <c r="FX377" s="6"/>
      <c r="FY377" s="4"/>
      <c r="FZ377" s="6"/>
      <c r="GA377" s="5"/>
      <c r="GB377" s="5"/>
      <c r="GC377" s="4"/>
      <c r="GD377" s="6"/>
      <c r="GE377" s="4"/>
      <c r="GF377" s="6"/>
      <c r="GG377" s="5"/>
      <c r="GH377" s="5"/>
      <c r="GI377" s="4"/>
      <c r="GJ377" s="6"/>
      <c r="GK377" s="4"/>
      <c r="GL377" s="6"/>
      <c r="GM377" s="5"/>
      <c r="GN377" s="5"/>
      <c r="GO377" s="4"/>
      <c r="GP377" s="6"/>
      <c r="GQ377" s="4"/>
      <c r="GR377" s="6"/>
      <c r="GS377" s="5"/>
      <c r="GT377" s="5"/>
      <c r="GU377" s="4"/>
      <c r="GV377" s="6"/>
      <c r="GW377" s="4"/>
      <c r="GX377" s="6"/>
      <c r="GY377" s="5"/>
      <c r="GZ377" s="5"/>
      <c r="HA377" s="4"/>
      <c r="HB377" s="6"/>
      <c r="HC377" s="4"/>
      <c r="HD377" s="6"/>
      <c r="HE377" s="5"/>
      <c r="HF377" s="5"/>
      <c r="HG377" s="4"/>
      <c r="HH377" s="6"/>
      <c r="HI377" s="4"/>
      <c r="HJ377" s="6"/>
      <c r="HK377" s="5"/>
      <c r="HL377" s="5"/>
      <c r="HM377" s="4"/>
      <c r="HN377" s="6"/>
      <c r="HO377" s="4"/>
      <c r="HP377" s="6"/>
      <c r="HQ377" s="5"/>
      <c r="HR377" s="5"/>
      <c r="HS377" s="4"/>
      <c r="HT377" s="6"/>
      <c r="HU377" s="4"/>
      <c r="HV377" s="6"/>
      <c r="HW377" s="5"/>
      <c r="HX377" s="5"/>
      <c r="HY377" s="4"/>
      <c r="HZ377" s="6"/>
      <c r="IA377" s="4"/>
      <c r="IB377" s="6"/>
      <c r="IC377" s="5"/>
      <c r="ID377" s="5"/>
      <c r="IE377" s="4"/>
      <c r="IF377" s="6"/>
      <c r="IG377" s="4"/>
      <c r="IH377" s="6"/>
      <c r="II377" s="5"/>
      <c r="IJ377" s="5"/>
      <c r="IK377" s="4"/>
      <c r="IL377" s="6"/>
      <c r="IM377" s="4"/>
      <c r="IN377" s="6"/>
      <c r="IO377" s="5"/>
      <c r="IP377" s="5"/>
      <c r="IQ377" s="4"/>
      <c r="IR377" s="6"/>
      <c r="IS377" s="4"/>
      <c r="IT377" s="6"/>
      <c r="IU377" s="5"/>
      <c r="IV377" s="5"/>
      <c r="IW377" s="4"/>
      <c r="IX377" s="6"/>
      <c r="IY377" s="4"/>
      <c r="IZ377" s="6"/>
      <c r="JA377" s="5"/>
      <c r="JB377" s="5"/>
      <c r="JC377" s="4"/>
      <c r="JD377" s="6"/>
      <c r="JE377" s="4"/>
      <c r="JF377" s="6"/>
      <c r="JG377" s="5"/>
      <c r="JH377" s="5"/>
      <c r="JI377" s="4"/>
      <c r="JJ377" s="6"/>
      <c r="JK377" s="4"/>
      <c r="JL377" s="6"/>
      <c r="JM377" s="5"/>
      <c r="JN377" s="5"/>
      <c r="JO377" s="4"/>
      <c r="JP377" s="6"/>
      <c r="JQ377" s="4"/>
      <c r="JR377" s="6"/>
      <c r="JS377" s="5"/>
      <c r="JT377" s="5"/>
      <c r="JU377" s="4"/>
      <c r="JV377" s="6"/>
      <c r="JW377" s="4"/>
      <c r="JX377" s="6"/>
      <c r="JY377" s="5"/>
      <c r="JZ377" s="5"/>
      <c r="KA377" s="4"/>
      <c r="KB377" s="6"/>
      <c r="KC377" s="4"/>
      <c r="KD377" s="6"/>
      <c r="KE377" s="5"/>
      <c r="KF377" s="5"/>
      <c r="KG377" s="4"/>
      <c r="KH377" s="6"/>
      <c r="KI377" s="4"/>
      <c r="KJ377" s="6"/>
      <c r="KK377" s="5"/>
      <c r="KL377" s="5"/>
    </row>
    <row r="378">
      <c r="A378" s="3" t="s">
        <v>85</v>
      </c>
      <c r="B378" s="3" t="s">
        <v>680</v>
      </c>
      <c r="C378" s="3" t="s">
        <v>522</v>
      </c>
      <c r="D378" s="3" t="s">
        <v>523</v>
      </c>
      <c r="E378" s="3" t="s">
        <v>693</v>
      </c>
      <c r="F378" s="3" t="s">
        <v>693</v>
      </c>
      <c r="G378" s="3" t="s">
        <v>693</v>
      </c>
      <c r="H378" s="3" t="s">
        <v>98</v>
      </c>
      <c r="I378" s="4"/>
      <c r="J378" s="4">
        <f>=ROUNDDOWN({0},0)</f>
      </c>
      <c r="K378" s="4"/>
      <c r="L378" s="5">
        <v>1</v>
      </c>
      <c r="M378" s="4"/>
      <c r="N378" s="4">
        <f>=ROUNDDOWN({0},0)</f>
      </c>
      <c r="O378" s="4"/>
      <c r="P378" s="5"/>
      <c r="Q378" s="4">
        <v>3</v>
      </c>
      <c r="R378" s="6">
        <v>180.45</v>
      </c>
      <c r="S378" s="4"/>
      <c r="T378" s="6"/>
      <c r="U378" s="5"/>
      <c r="V378" s="5"/>
      <c r="W378" s="4">
        <v>1</v>
      </c>
      <c r="X378" s="6">
        <v>62.2</v>
      </c>
      <c r="Y378" s="4"/>
      <c r="Z378" s="6"/>
      <c r="AA378" s="5"/>
      <c r="AB378" s="5"/>
      <c r="AC378" s="4"/>
      <c r="AD378" s="6"/>
      <c r="AE378" s="4"/>
      <c r="AF378" s="6"/>
      <c r="AG378" s="5"/>
      <c r="AH378" s="5"/>
      <c r="AI378" s="4"/>
      <c r="AJ378" s="6"/>
      <c r="AK378" s="4"/>
      <c r="AL378" s="6"/>
      <c r="AM378" s="5"/>
      <c r="AN378" s="5"/>
      <c r="AO378" s="4">
        <v>2</v>
      </c>
      <c r="AP378" s="6">
        <v>118.25</v>
      </c>
      <c r="AQ378" s="4"/>
      <c r="AR378" s="6"/>
      <c r="AS378" s="5"/>
      <c r="AT378" s="5"/>
      <c r="AU378" s="4"/>
      <c r="AV378" s="6"/>
      <c r="AW378" s="4"/>
      <c r="AX378" s="6"/>
      <c r="AY378" s="5"/>
      <c r="AZ378" s="5"/>
      <c r="BA378" s="4"/>
      <c r="BB378" s="6"/>
      <c r="BC378" s="4"/>
      <c r="BD378" s="6"/>
      <c r="BE378" s="5"/>
      <c r="BF378" s="5"/>
      <c r="BG378" s="4"/>
      <c r="BH378" s="6"/>
      <c r="BI378" s="4"/>
      <c r="BJ378" s="6"/>
      <c r="BK378" s="5"/>
      <c r="BL378" s="5"/>
      <c r="BM378" s="4"/>
      <c r="BN378" s="6"/>
      <c r="BO378" s="4"/>
      <c r="BP378" s="6"/>
      <c r="BQ378" s="5"/>
      <c r="BR378" s="5"/>
      <c r="BS378" s="4"/>
      <c r="BT378" s="6"/>
      <c r="BU378" s="4"/>
      <c r="BV378" s="6"/>
      <c r="BW378" s="5"/>
      <c r="BX378" s="5"/>
      <c r="BY378" s="4"/>
      <c r="BZ378" s="6"/>
      <c r="CA378" s="4"/>
      <c r="CB378" s="6"/>
      <c r="CC378" s="5"/>
      <c r="CD378" s="5"/>
      <c r="CE378" s="4"/>
      <c r="CF378" s="6"/>
      <c r="CG378" s="4"/>
      <c r="CH378" s="6"/>
      <c r="CI378" s="5"/>
      <c r="CJ378" s="5"/>
      <c r="CK378" s="4"/>
      <c r="CL378" s="6"/>
      <c r="CM378" s="4"/>
      <c r="CN378" s="6"/>
      <c r="CO378" s="5"/>
      <c r="CP378" s="5"/>
      <c r="CQ378" s="4"/>
      <c r="CR378" s="6"/>
      <c r="CS378" s="4"/>
      <c r="CT378" s="6"/>
      <c r="CU378" s="5"/>
      <c r="CV378" s="5"/>
      <c r="CW378" s="4"/>
      <c r="CX378" s="6"/>
      <c r="CY378" s="4"/>
      <c r="CZ378" s="6"/>
      <c r="DA378" s="5"/>
      <c r="DB378" s="5"/>
      <c r="DC378" s="4"/>
      <c r="DD378" s="6"/>
      <c r="DE378" s="4"/>
      <c r="DF378" s="6"/>
      <c r="DG378" s="5"/>
      <c r="DH378" s="5"/>
      <c r="DI378" s="4"/>
      <c r="DJ378" s="6"/>
      <c r="DK378" s="4"/>
      <c r="DL378" s="6"/>
      <c r="DM378" s="5"/>
      <c r="DN378" s="5"/>
      <c r="DO378" s="4"/>
      <c r="DP378" s="6"/>
      <c r="DQ378" s="4"/>
      <c r="DR378" s="6"/>
      <c r="DS378" s="5"/>
      <c r="DT378" s="5"/>
      <c r="DU378" s="4"/>
      <c r="DV378" s="6"/>
      <c r="DW378" s="4"/>
      <c r="DX378" s="6"/>
      <c r="DY378" s="5"/>
      <c r="DZ378" s="5"/>
      <c r="EA378" s="4"/>
      <c r="EB378" s="6"/>
      <c r="EC378" s="4"/>
      <c r="ED378" s="6"/>
      <c r="EE378" s="5"/>
      <c r="EF378" s="5"/>
      <c r="EG378" s="4"/>
      <c r="EH378" s="6"/>
      <c r="EI378" s="4"/>
      <c r="EJ378" s="6"/>
      <c r="EK378" s="5"/>
      <c r="EL378" s="5"/>
      <c r="EM378" s="4"/>
      <c r="EN378" s="6"/>
      <c r="EO378" s="4"/>
      <c r="EP378" s="6"/>
      <c r="EQ378" s="5"/>
      <c r="ER378" s="5"/>
      <c r="ES378" s="4"/>
      <c r="ET378" s="6"/>
      <c r="EU378" s="4"/>
      <c r="EV378" s="6"/>
      <c r="EW378" s="5"/>
      <c r="EX378" s="5"/>
      <c r="EY378" s="4"/>
      <c r="EZ378" s="6"/>
      <c r="FA378" s="4"/>
      <c r="FB378" s="6"/>
      <c r="FC378" s="5"/>
      <c r="FD378" s="5"/>
      <c r="FE378" s="4"/>
      <c r="FF378" s="6"/>
      <c r="FG378" s="4"/>
      <c r="FH378" s="6"/>
      <c r="FI378" s="5"/>
      <c r="FJ378" s="5"/>
      <c r="FK378" s="4"/>
      <c r="FL378" s="6"/>
      <c r="FM378" s="4"/>
      <c r="FN378" s="6"/>
      <c r="FO378" s="5"/>
      <c r="FP378" s="5"/>
      <c r="FQ378" s="4"/>
      <c r="FR378" s="6"/>
      <c r="FS378" s="4"/>
      <c r="FT378" s="6"/>
      <c r="FU378" s="5"/>
      <c r="FV378" s="5"/>
      <c r="FW378" s="4"/>
      <c r="FX378" s="6"/>
      <c r="FY378" s="4"/>
      <c r="FZ378" s="6"/>
      <c r="GA378" s="5"/>
      <c r="GB378" s="5"/>
      <c r="GC378" s="4"/>
      <c r="GD378" s="6"/>
      <c r="GE378" s="4"/>
      <c r="GF378" s="6"/>
      <c r="GG378" s="5"/>
      <c r="GH378" s="5"/>
      <c r="GI378" s="4"/>
      <c r="GJ378" s="6"/>
      <c r="GK378" s="4"/>
      <c r="GL378" s="6"/>
      <c r="GM378" s="5"/>
      <c r="GN378" s="5"/>
      <c r="GO378" s="4"/>
      <c r="GP378" s="6"/>
      <c r="GQ378" s="4"/>
      <c r="GR378" s="6"/>
      <c r="GS378" s="5"/>
      <c r="GT378" s="5"/>
      <c r="GU378" s="4"/>
      <c r="GV378" s="6"/>
      <c r="GW378" s="4"/>
      <c r="GX378" s="6"/>
      <c r="GY378" s="5"/>
      <c r="GZ378" s="5"/>
      <c r="HA378" s="4"/>
      <c r="HB378" s="6"/>
      <c r="HC378" s="4"/>
      <c r="HD378" s="6"/>
      <c r="HE378" s="5"/>
      <c r="HF378" s="5"/>
      <c r="HG378" s="4"/>
      <c r="HH378" s="6"/>
      <c r="HI378" s="4"/>
      <c r="HJ378" s="6"/>
      <c r="HK378" s="5"/>
      <c r="HL378" s="5"/>
      <c r="HM378" s="4"/>
      <c r="HN378" s="6"/>
      <c r="HO378" s="4"/>
      <c r="HP378" s="6"/>
      <c r="HQ378" s="5"/>
      <c r="HR378" s="5"/>
      <c r="HS378" s="4"/>
      <c r="HT378" s="6"/>
      <c r="HU378" s="4"/>
      <c r="HV378" s="6"/>
      <c r="HW378" s="5"/>
      <c r="HX378" s="5"/>
      <c r="HY378" s="4"/>
      <c r="HZ378" s="6"/>
      <c r="IA378" s="4"/>
      <c r="IB378" s="6"/>
      <c r="IC378" s="5"/>
      <c r="ID378" s="5"/>
      <c r="IE378" s="4"/>
      <c r="IF378" s="6"/>
      <c r="IG378" s="4"/>
      <c r="IH378" s="6"/>
      <c r="II378" s="5"/>
      <c r="IJ378" s="5"/>
      <c r="IK378" s="4"/>
      <c r="IL378" s="6"/>
      <c r="IM378" s="4"/>
      <c r="IN378" s="6"/>
      <c r="IO378" s="5"/>
      <c r="IP378" s="5"/>
      <c r="IQ378" s="4"/>
      <c r="IR378" s="6"/>
      <c r="IS378" s="4"/>
      <c r="IT378" s="6"/>
      <c r="IU378" s="5"/>
      <c r="IV378" s="5"/>
      <c r="IW378" s="4"/>
      <c r="IX378" s="6"/>
      <c r="IY378" s="4"/>
      <c r="IZ378" s="6"/>
      <c r="JA378" s="5"/>
      <c r="JB378" s="5"/>
      <c r="JC378" s="4"/>
      <c r="JD378" s="6"/>
      <c r="JE378" s="4"/>
      <c r="JF378" s="6"/>
      <c r="JG378" s="5"/>
      <c r="JH378" s="5"/>
      <c r="JI378" s="4"/>
      <c r="JJ378" s="6"/>
      <c r="JK378" s="4"/>
      <c r="JL378" s="6"/>
      <c r="JM378" s="5"/>
      <c r="JN378" s="5"/>
      <c r="JO378" s="4"/>
      <c r="JP378" s="6"/>
      <c r="JQ378" s="4"/>
      <c r="JR378" s="6"/>
      <c r="JS378" s="5"/>
      <c r="JT378" s="5"/>
      <c r="JU378" s="4"/>
      <c r="JV378" s="6"/>
      <c r="JW378" s="4"/>
      <c r="JX378" s="6"/>
      <c r="JY378" s="5"/>
      <c r="JZ378" s="5"/>
      <c r="KA378" s="4"/>
      <c r="KB378" s="6"/>
      <c r="KC378" s="4"/>
      <c r="KD378" s="6"/>
      <c r="KE378" s="5"/>
      <c r="KF378" s="5"/>
      <c r="KG378" s="4"/>
      <c r="KH378" s="6"/>
      <c r="KI378" s="4"/>
      <c r="KJ378" s="6"/>
      <c r="KK378" s="5"/>
      <c r="KL378" s="5"/>
    </row>
    <row r="379">
      <c r="A379" s="3" t="s">
        <v>85</v>
      </c>
      <c r="B379" s="3" t="s">
        <v>680</v>
      </c>
      <c r="C379" s="3" t="s">
        <v>522</v>
      </c>
      <c r="D379" s="3" t="s">
        <v>523</v>
      </c>
      <c r="E379" s="3" t="s">
        <v>295</v>
      </c>
      <c r="F379" s="3" t="s">
        <v>295</v>
      </c>
      <c r="G379" s="3" t="s">
        <v>295</v>
      </c>
      <c r="H379" s="3" t="s">
        <v>104</v>
      </c>
      <c r="I379" s="4"/>
      <c r="J379" s="4">
        <f>=ROUNDDOWN({0},0)</f>
      </c>
      <c r="K379" s="4"/>
      <c r="L379" s="5"/>
      <c r="M379" s="4"/>
      <c r="N379" s="4">
        <f>=ROUNDDOWN({0},0)</f>
      </c>
      <c r="O379" s="4"/>
      <c r="P379" s="5"/>
      <c r="Q379" s="4">
        <v>2</v>
      </c>
      <c r="R379" s="6">
        <v>82.88</v>
      </c>
      <c r="S379" s="4"/>
      <c r="T379" s="6"/>
      <c r="U379" s="5"/>
      <c r="V379" s="5"/>
      <c r="W379" s="4"/>
      <c r="X379" s="6"/>
      <c r="Y379" s="4"/>
      <c r="Z379" s="6"/>
      <c r="AA379" s="5"/>
      <c r="AB379" s="5"/>
      <c r="AC379" s="4"/>
      <c r="AD379" s="6"/>
      <c r="AE379" s="4"/>
      <c r="AF379" s="6"/>
      <c r="AG379" s="5"/>
      <c r="AH379" s="5"/>
      <c r="AI379" s="4"/>
      <c r="AJ379" s="6"/>
      <c r="AK379" s="4"/>
      <c r="AL379" s="6"/>
      <c r="AM379" s="5"/>
      <c r="AN379" s="5"/>
      <c r="AO379" s="4"/>
      <c r="AP379" s="6"/>
      <c r="AQ379" s="4"/>
      <c r="AR379" s="6"/>
      <c r="AS379" s="5"/>
      <c r="AT379" s="5"/>
      <c r="AU379" s="4"/>
      <c r="AV379" s="6"/>
      <c r="AW379" s="4"/>
      <c r="AX379" s="6"/>
      <c r="AY379" s="5"/>
      <c r="AZ379" s="5"/>
      <c r="BA379" s="4"/>
      <c r="BB379" s="6"/>
      <c r="BC379" s="4"/>
      <c r="BD379" s="6"/>
      <c r="BE379" s="5"/>
      <c r="BF379" s="5"/>
      <c r="BG379" s="4"/>
      <c r="BH379" s="6"/>
      <c r="BI379" s="4"/>
      <c r="BJ379" s="6"/>
      <c r="BK379" s="5"/>
      <c r="BL379" s="5"/>
      <c r="BM379" s="4"/>
      <c r="BN379" s="6"/>
      <c r="BO379" s="4"/>
      <c r="BP379" s="6"/>
      <c r="BQ379" s="5"/>
      <c r="BR379" s="5"/>
      <c r="BS379" s="4"/>
      <c r="BT379" s="6"/>
      <c r="BU379" s="4"/>
      <c r="BV379" s="6"/>
      <c r="BW379" s="5"/>
      <c r="BX379" s="5"/>
      <c r="BY379" s="4"/>
      <c r="BZ379" s="6"/>
      <c r="CA379" s="4"/>
      <c r="CB379" s="6"/>
      <c r="CC379" s="5"/>
      <c r="CD379" s="5"/>
      <c r="CE379" s="4">
        <v>1</v>
      </c>
      <c r="CF379" s="6">
        <v>59.88</v>
      </c>
      <c r="CG379" s="4"/>
      <c r="CH379" s="6"/>
      <c r="CI379" s="5"/>
      <c r="CJ379" s="5"/>
      <c r="CK379" s="4"/>
      <c r="CL379" s="6"/>
      <c r="CM379" s="4"/>
      <c r="CN379" s="6"/>
      <c r="CO379" s="5"/>
      <c r="CP379" s="5"/>
      <c r="CQ379" s="4"/>
      <c r="CR379" s="6"/>
      <c r="CS379" s="4"/>
      <c r="CT379" s="6"/>
      <c r="CU379" s="5"/>
      <c r="CV379" s="5"/>
      <c r="CW379" s="4"/>
      <c r="CX379" s="6"/>
      <c r="CY379" s="4"/>
      <c r="CZ379" s="6"/>
      <c r="DA379" s="5"/>
      <c r="DB379" s="5"/>
      <c r="DC379" s="4">
        <v>1</v>
      </c>
      <c r="DD379" s="6">
        <v>23</v>
      </c>
      <c r="DE379" s="4"/>
      <c r="DF379" s="6"/>
      <c r="DG379" s="5"/>
      <c r="DH379" s="5"/>
      <c r="DI379" s="4"/>
      <c r="DJ379" s="6"/>
      <c r="DK379" s="4"/>
      <c r="DL379" s="6"/>
      <c r="DM379" s="5"/>
      <c r="DN379" s="5"/>
      <c r="DO379" s="4"/>
      <c r="DP379" s="6"/>
      <c r="DQ379" s="4"/>
      <c r="DR379" s="6"/>
      <c r="DS379" s="5"/>
      <c r="DT379" s="5"/>
      <c r="DU379" s="4"/>
      <c r="DV379" s="6"/>
      <c r="DW379" s="4"/>
      <c r="DX379" s="6"/>
      <c r="DY379" s="5"/>
      <c r="DZ379" s="5"/>
      <c r="EA379" s="4"/>
      <c r="EB379" s="6"/>
      <c r="EC379" s="4"/>
      <c r="ED379" s="6"/>
      <c r="EE379" s="5"/>
      <c r="EF379" s="5"/>
      <c r="EG379" s="4"/>
      <c r="EH379" s="6"/>
      <c r="EI379" s="4"/>
      <c r="EJ379" s="6"/>
      <c r="EK379" s="5"/>
      <c r="EL379" s="5"/>
      <c r="EM379" s="4"/>
      <c r="EN379" s="6"/>
      <c r="EO379" s="4"/>
      <c r="EP379" s="6"/>
      <c r="EQ379" s="5"/>
      <c r="ER379" s="5"/>
      <c r="ES379" s="4"/>
      <c r="ET379" s="6"/>
      <c r="EU379" s="4"/>
      <c r="EV379" s="6"/>
      <c r="EW379" s="5"/>
      <c r="EX379" s="5"/>
      <c r="EY379" s="4"/>
      <c r="EZ379" s="6"/>
      <c r="FA379" s="4"/>
      <c r="FB379" s="6"/>
      <c r="FC379" s="5"/>
      <c r="FD379" s="5"/>
      <c r="FE379" s="4"/>
      <c r="FF379" s="6"/>
      <c r="FG379" s="4"/>
      <c r="FH379" s="6"/>
      <c r="FI379" s="5"/>
      <c r="FJ379" s="5"/>
      <c r="FK379" s="4"/>
      <c r="FL379" s="6"/>
      <c r="FM379" s="4"/>
      <c r="FN379" s="6"/>
      <c r="FO379" s="5"/>
      <c r="FP379" s="5"/>
      <c r="FQ379" s="4"/>
      <c r="FR379" s="6"/>
      <c r="FS379" s="4"/>
      <c r="FT379" s="6"/>
      <c r="FU379" s="5"/>
      <c r="FV379" s="5"/>
      <c r="FW379" s="4"/>
      <c r="FX379" s="6"/>
      <c r="FY379" s="4"/>
      <c r="FZ379" s="6"/>
      <c r="GA379" s="5"/>
      <c r="GB379" s="5"/>
      <c r="GC379" s="4"/>
      <c r="GD379" s="6"/>
      <c r="GE379" s="4"/>
      <c r="GF379" s="6"/>
      <c r="GG379" s="5"/>
      <c r="GH379" s="5"/>
      <c r="GI379" s="4"/>
      <c r="GJ379" s="6"/>
      <c r="GK379" s="4"/>
      <c r="GL379" s="6"/>
      <c r="GM379" s="5"/>
      <c r="GN379" s="5"/>
      <c r="GO379" s="4"/>
      <c r="GP379" s="6"/>
      <c r="GQ379" s="4"/>
      <c r="GR379" s="6"/>
      <c r="GS379" s="5"/>
      <c r="GT379" s="5"/>
      <c r="GU379" s="4"/>
      <c r="GV379" s="6"/>
      <c r="GW379" s="4"/>
      <c r="GX379" s="6"/>
      <c r="GY379" s="5"/>
      <c r="GZ379" s="5"/>
      <c r="HA379" s="4"/>
      <c r="HB379" s="6"/>
      <c r="HC379" s="4"/>
      <c r="HD379" s="6"/>
      <c r="HE379" s="5"/>
      <c r="HF379" s="5"/>
      <c r="HG379" s="4"/>
      <c r="HH379" s="6"/>
      <c r="HI379" s="4"/>
      <c r="HJ379" s="6"/>
      <c r="HK379" s="5"/>
      <c r="HL379" s="5"/>
      <c r="HM379" s="4"/>
      <c r="HN379" s="6"/>
      <c r="HO379" s="4"/>
      <c r="HP379" s="6"/>
      <c r="HQ379" s="5"/>
      <c r="HR379" s="5"/>
      <c r="HS379" s="4"/>
      <c r="HT379" s="6"/>
      <c r="HU379" s="4"/>
      <c r="HV379" s="6"/>
      <c r="HW379" s="5"/>
      <c r="HX379" s="5"/>
      <c r="HY379" s="4"/>
      <c r="HZ379" s="6"/>
      <c r="IA379" s="4"/>
      <c r="IB379" s="6"/>
      <c r="IC379" s="5"/>
      <c r="ID379" s="5"/>
      <c r="IE379" s="4"/>
      <c r="IF379" s="6"/>
      <c r="IG379" s="4"/>
      <c r="IH379" s="6"/>
      <c r="II379" s="5"/>
      <c r="IJ379" s="5"/>
      <c r="IK379" s="4"/>
      <c r="IL379" s="6"/>
      <c r="IM379" s="4"/>
      <c r="IN379" s="6"/>
      <c r="IO379" s="5"/>
      <c r="IP379" s="5"/>
      <c r="IQ379" s="4"/>
      <c r="IR379" s="6"/>
      <c r="IS379" s="4"/>
      <c r="IT379" s="6"/>
      <c r="IU379" s="5"/>
      <c r="IV379" s="5"/>
      <c r="IW379" s="4"/>
      <c r="IX379" s="6"/>
      <c r="IY379" s="4"/>
      <c r="IZ379" s="6"/>
      <c r="JA379" s="5"/>
      <c r="JB379" s="5"/>
      <c r="JC379" s="4"/>
      <c r="JD379" s="6"/>
      <c r="JE379" s="4"/>
      <c r="JF379" s="6"/>
      <c r="JG379" s="5"/>
      <c r="JH379" s="5"/>
      <c r="JI379" s="4"/>
      <c r="JJ379" s="6"/>
      <c r="JK379" s="4"/>
      <c r="JL379" s="6"/>
      <c r="JM379" s="5"/>
      <c r="JN379" s="5"/>
      <c r="JO379" s="4"/>
      <c r="JP379" s="6"/>
      <c r="JQ379" s="4"/>
      <c r="JR379" s="6"/>
      <c r="JS379" s="5"/>
      <c r="JT379" s="5"/>
      <c r="JU379" s="4"/>
      <c r="JV379" s="6"/>
      <c r="JW379" s="4"/>
      <c r="JX379" s="6"/>
      <c r="JY379" s="5"/>
      <c r="JZ379" s="5"/>
      <c r="KA379" s="4"/>
      <c r="KB379" s="6"/>
      <c r="KC379" s="4"/>
      <c r="KD379" s="6"/>
      <c r="KE379" s="5"/>
      <c r="KF379" s="5"/>
      <c r="KG379" s="4"/>
      <c r="KH379" s="6"/>
      <c r="KI379" s="4"/>
      <c r="KJ379" s="6"/>
      <c r="KK379" s="5"/>
      <c r="KL379" s="5"/>
    </row>
    <row r="380">
      <c r="A380" s="3" t="s">
        <v>85</v>
      </c>
      <c r="B380" s="3" t="s">
        <v>680</v>
      </c>
      <c r="C380" s="3" t="s">
        <v>522</v>
      </c>
      <c r="D380" s="3" t="s">
        <v>523</v>
      </c>
      <c r="E380" s="3" t="s">
        <v>696</v>
      </c>
      <c r="F380" s="3" t="s">
        <v>696</v>
      </c>
      <c r="G380" s="3" t="s">
        <v>696</v>
      </c>
      <c r="H380" s="3" t="s">
        <v>351</v>
      </c>
      <c r="I380" s="4"/>
      <c r="J380" s="4">
        <f>=ROUNDDOWN({0},0)</f>
      </c>
      <c r="K380" s="4"/>
      <c r="L380" s="5"/>
      <c r="M380" s="4"/>
      <c r="N380" s="4">
        <f>=ROUNDDOWN({0},0)</f>
      </c>
      <c r="O380" s="4"/>
      <c r="P380" s="5"/>
      <c r="Q380" s="4"/>
      <c r="R380" s="6"/>
      <c r="S380" s="4"/>
      <c r="T380" s="6"/>
      <c r="U380" s="5"/>
      <c r="V380" s="5"/>
      <c r="W380" s="4"/>
      <c r="X380" s="6"/>
      <c r="Y380" s="4"/>
      <c r="Z380" s="6"/>
      <c r="AA380" s="5"/>
      <c r="AB380" s="5"/>
      <c r="AC380" s="4"/>
      <c r="AD380" s="6"/>
      <c r="AE380" s="4"/>
      <c r="AF380" s="6"/>
      <c r="AG380" s="5"/>
      <c r="AH380" s="5"/>
      <c r="AI380" s="4"/>
      <c r="AJ380" s="6"/>
      <c r="AK380" s="4"/>
      <c r="AL380" s="6"/>
      <c r="AM380" s="5"/>
      <c r="AN380" s="5"/>
      <c r="AO380" s="4"/>
      <c r="AP380" s="6"/>
      <c r="AQ380" s="4"/>
      <c r="AR380" s="6"/>
      <c r="AS380" s="5"/>
      <c r="AT380" s="5"/>
      <c r="AU380" s="4"/>
      <c r="AV380" s="6"/>
      <c r="AW380" s="4"/>
      <c r="AX380" s="6"/>
      <c r="AY380" s="5"/>
      <c r="AZ380" s="5"/>
      <c r="BA380" s="4"/>
      <c r="BB380" s="6"/>
      <c r="BC380" s="4"/>
      <c r="BD380" s="6"/>
      <c r="BE380" s="5"/>
      <c r="BF380" s="5"/>
      <c r="BG380" s="4"/>
      <c r="BH380" s="6"/>
      <c r="BI380" s="4"/>
      <c r="BJ380" s="6"/>
      <c r="BK380" s="5"/>
      <c r="BL380" s="5"/>
      <c r="BM380" s="4"/>
      <c r="BN380" s="6"/>
      <c r="BO380" s="4"/>
      <c r="BP380" s="6"/>
      <c r="BQ380" s="5"/>
      <c r="BR380" s="5"/>
      <c r="BS380" s="4"/>
      <c r="BT380" s="6"/>
      <c r="BU380" s="4"/>
      <c r="BV380" s="6"/>
      <c r="BW380" s="5"/>
      <c r="BX380" s="5"/>
      <c r="BY380" s="4"/>
      <c r="BZ380" s="6"/>
      <c r="CA380" s="4"/>
      <c r="CB380" s="6"/>
      <c r="CC380" s="5"/>
      <c r="CD380" s="5"/>
      <c r="CE380" s="4"/>
      <c r="CF380" s="6"/>
      <c r="CG380" s="4"/>
      <c r="CH380" s="6"/>
      <c r="CI380" s="5"/>
      <c r="CJ380" s="5"/>
      <c r="CK380" s="4"/>
      <c r="CL380" s="6"/>
      <c r="CM380" s="4"/>
      <c r="CN380" s="6"/>
      <c r="CO380" s="5"/>
      <c r="CP380" s="5"/>
      <c r="CQ380" s="4"/>
      <c r="CR380" s="6"/>
      <c r="CS380" s="4"/>
      <c r="CT380" s="6"/>
      <c r="CU380" s="5"/>
      <c r="CV380" s="5"/>
      <c r="CW380" s="4"/>
      <c r="CX380" s="6"/>
      <c r="CY380" s="4"/>
      <c r="CZ380" s="6"/>
      <c r="DA380" s="5"/>
      <c r="DB380" s="5"/>
      <c r="DC380" s="4"/>
      <c r="DD380" s="6"/>
      <c r="DE380" s="4"/>
      <c r="DF380" s="6"/>
      <c r="DG380" s="5"/>
      <c r="DH380" s="5"/>
      <c r="DI380" s="4"/>
      <c r="DJ380" s="6"/>
      <c r="DK380" s="4"/>
      <c r="DL380" s="6"/>
      <c r="DM380" s="5"/>
      <c r="DN380" s="5"/>
      <c r="DO380" s="4"/>
      <c r="DP380" s="6"/>
      <c r="DQ380" s="4"/>
      <c r="DR380" s="6"/>
      <c r="DS380" s="5"/>
      <c r="DT380" s="5"/>
      <c r="DU380" s="4"/>
      <c r="DV380" s="6"/>
      <c r="DW380" s="4"/>
      <c r="DX380" s="6"/>
      <c r="DY380" s="5"/>
      <c r="DZ380" s="5"/>
      <c r="EA380" s="4"/>
      <c r="EB380" s="6"/>
      <c r="EC380" s="4"/>
      <c r="ED380" s="6"/>
      <c r="EE380" s="5"/>
      <c r="EF380" s="5"/>
      <c r="EG380" s="4"/>
      <c r="EH380" s="6"/>
      <c r="EI380" s="4"/>
      <c r="EJ380" s="6"/>
      <c r="EK380" s="5"/>
      <c r="EL380" s="5"/>
      <c r="EM380" s="4"/>
      <c r="EN380" s="6"/>
      <c r="EO380" s="4"/>
      <c r="EP380" s="6"/>
      <c r="EQ380" s="5"/>
      <c r="ER380" s="5"/>
      <c r="ES380" s="4"/>
      <c r="ET380" s="6"/>
      <c r="EU380" s="4"/>
      <c r="EV380" s="6"/>
      <c r="EW380" s="5"/>
      <c r="EX380" s="5"/>
      <c r="EY380" s="4"/>
      <c r="EZ380" s="6"/>
      <c r="FA380" s="4"/>
      <c r="FB380" s="6"/>
      <c r="FC380" s="5"/>
      <c r="FD380" s="5"/>
      <c r="FE380" s="4"/>
      <c r="FF380" s="6"/>
      <c r="FG380" s="4"/>
      <c r="FH380" s="6"/>
      <c r="FI380" s="5"/>
      <c r="FJ380" s="5"/>
      <c r="FK380" s="4"/>
      <c r="FL380" s="6"/>
      <c r="FM380" s="4"/>
      <c r="FN380" s="6"/>
      <c r="FO380" s="5"/>
      <c r="FP380" s="5"/>
      <c r="FQ380" s="4"/>
      <c r="FR380" s="6"/>
      <c r="FS380" s="4"/>
      <c r="FT380" s="6"/>
      <c r="FU380" s="5"/>
      <c r="FV380" s="5"/>
      <c r="FW380" s="4"/>
      <c r="FX380" s="6"/>
      <c r="FY380" s="4"/>
      <c r="FZ380" s="6"/>
      <c r="GA380" s="5"/>
      <c r="GB380" s="5"/>
      <c r="GC380" s="4"/>
      <c r="GD380" s="6"/>
      <c r="GE380" s="4"/>
      <c r="GF380" s="6"/>
      <c r="GG380" s="5"/>
      <c r="GH380" s="5"/>
      <c r="GI380" s="4"/>
      <c r="GJ380" s="6"/>
      <c r="GK380" s="4"/>
      <c r="GL380" s="6"/>
      <c r="GM380" s="5"/>
      <c r="GN380" s="5"/>
      <c r="GO380" s="4"/>
      <c r="GP380" s="6"/>
      <c r="GQ380" s="4"/>
      <c r="GR380" s="6"/>
      <c r="GS380" s="5"/>
      <c r="GT380" s="5"/>
      <c r="GU380" s="4"/>
      <c r="GV380" s="6"/>
      <c r="GW380" s="4"/>
      <c r="GX380" s="6"/>
      <c r="GY380" s="5"/>
      <c r="GZ380" s="5"/>
      <c r="HA380" s="4"/>
      <c r="HB380" s="6"/>
      <c r="HC380" s="4"/>
      <c r="HD380" s="6"/>
      <c r="HE380" s="5"/>
      <c r="HF380" s="5"/>
      <c r="HG380" s="4"/>
      <c r="HH380" s="6"/>
      <c r="HI380" s="4"/>
      <c r="HJ380" s="6"/>
      <c r="HK380" s="5"/>
      <c r="HL380" s="5"/>
      <c r="HM380" s="4"/>
      <c r="HN380" s="6"/>
      <c r="HO380" s="4"/>
      <c r="HP380" s="6"/>
      <c r="HQ380" s="5"/>
      <c r="HR380" s="5"/>
      <c r="HS380" s="4"/>
      <c r="HT380" s="6"/>
      <c r="HU380" s="4"/>
      <c r="HV380" s="6"/>
      <c r="HW380" s="5"/>
      <c r="HX380" s="5"/>
      <c r="HY380" s="4"/>
      <c r="HZ380" s="6"/>
      <c r="IA380" s="4"/>
      <c r="IB380" s="6"/>
      <c r="IC380" s="5"/>
      <c r="ID380" s="5"/>
      <c r="IE380" s="4"/>
      <c r="IF380" s="6"/>
      <c r="IG380" s="4"/>
      <c r="IH380" s="6"/>
      <c r="II380" s="5"/>
      <c r="IJ380" s="5"/>
      <c r="IK380" s="4"/>
      <c r="IL380" s="6"/>
      <c r="IM380" s="4"/>
      <c r="IN380" s="6"/>
      <c r="IO380" s="5"/>
      <c r="IP380" s="5"/>
      <c r="IQ380" s="4"/>
      <c r="IR380" s="6"/>
      <c r="IS380" s="4"/>
      <c r="IT380" s="6"/>
      <c r="IU380" s="5"/>
      <c r="IV380" s="5"/>
      <c r="IW380" s="4"/>
      <c r="IX380" s="6"/>
      <c r="IY380" s="4"/>
      <c r="IZ380" s="6"/>
      <c r="JA380" s="5"/>
      <c r="JB380" s="5"/>
      <c r="JC380" s="4"/>
      <c r="JD380" s="6"/>
      <c r="JE380" s="4"/>
      <c r="JF380" s="6"/>
      <c r="JG380" s="5"/>
      <c r="JH380" s="5"/>
      <c r="JI380" s="4"/>
      <c r="JJ380" s="6"/>
      <c r="JK380" s="4"/>
      <c r="JL380" s="6"/>
      <c r="JM380" s="5"/>
      <c r="JN380" s="5"/>
      <c r="JO380" s="4"/>
      <c r="JP380" s="6"/>
      <c r="JQ380" s="4"/>
      <c r="JR380" s="6"/>
      <c r="JS380" s="5"/>
      <c r="JT380" s="5"/>
      <c r="JU380" s="4"/>
      <c r="JV380" s="6"/>
      <c r="JW380" s="4"/>
      <c r="JX380" s="6"/>
      <c r="JY380" s="5"/>
      <c r="JZ380" s="5"/>
      <c r="KA380" s="4"/>
      <c r="KB380" s="6"/>
      <c r="KC380" s="4"/>
      <c r="KD380" s="6"/>
      <c r="KE380" s="5"/>
      <c r="KF380" s="5"/>
      <c r="KG380" s="4"/>
      <c r="KH380" s="6"/>
      <c r="KI380" s="4"/>
      <c r="KJ380" s="6"/>
      <c r="KK380" s="5"/>
      <c r="KL380" s="5"/>
    </row>
    <row r="381">
      <c r="A381" s="3" t="s">
        <v>85</v>
      </c>
      <c r="B381" s="3" t="s">
        <v>680</v>
      </c>
      <c r="C381" s="3" t="s">
        <v>522</v>
      </c>
      <c r="D381" s="3" t="s">
        <v>528</v>
      </c>
      <c r="E381" s="3" t="s">
        <v>685</v>
      </c>
      <c r="F381" s="3" t="s">
        <v>685</v>
      </c>
      <c r="G381" s="3" t="s">
        <v>685</v>
      </c>
      <c r="H381" s="3" t="s">
        <v>104</v>
      </c>
      <c r="I381" s="4"/>
      <c r="J381" s="4">
        <f>=ROUNDDOWN({0},0)</f>
      </c>
      <c r="K381" s="4"/>
      <c r="L381" s="5"/>
      <c r="M381" s="4"/>
      <c r="N381" s="4">
        <f>=ROUNDDOWN({0},0)</f>
      </c>
      <c r="O381" s="4"/>
      <c r="P381" s="5"/>
      <c r="Q381" s="4"/>
      <c r="R381" s="6"/>
      <c r="S381" s="4"/>
      <c r="T381" s="6"/>
      <c r="U381" s="5"/>
      <c r="V381" s="5"/>
      <c r="W381" s="4"/>
      <c r="X381" s="6"/>
      <c r="Y381" s="4"/>
      <c r="Z381" s="6"/>
      <c r="AA381" s="5"/>
      <c r="AB381" s="5"/>
      <c r="AC381" s="4"/>
      <c r="AD381" s="6"/>
      <c r="AE381" s="4"/>
      <c r="AF381" s="6"/>
      <c r="AG381" s="5"/>
      <c r="AH381" s="5"/>
      <c r="AI381" s="4"/>
      <c r="AJ381" s="6"/>
      <c r="AK381" s="4"/>
      <c r="AL381" s="6"/>
      <c r="AM381" s="5"/>
      <c r="AN381" s="5"/>
      <c r="AO381" s="4"/>
      <c r="AP381" s="6"/>
      <c r="AQ381" s="4"/>
      <c r="AR381" s="6"/>
      <c r="AS381" s="5"/>
      <c r="AT381" s="5"/>
      <c r="AU381" s="4"/>
      <c r="AV381" s="6"/>
      <c r="AW381" s="4"/>
      <c r="AX381" s="6"/>
      <c r="AY381" s="5"/>
      <c r="AZ381" s="5"/>
      <c r="BA381" s="4"/>
      <c r="BB381" s="6"/>
      <c r="BC381" s="4"/>
      <c r="BD381" s="6"/>
      <c r="BE381" s="5"/>
      <c r="BF381" s="5"/>
      <c r="BG381" s="4"/>
      <c r="BH381" s="6"/>
      <c r="BI381" s="4"/>
      <c r="BJ381" s="6"/>
      <c r="BK381" s="5"/>
      <c r="BL381" s="5"/>
      <c r="BM381" s="4"/>
      <c r="BN381" s="6"/>
      <c r="BO381" s="4"/>
      <c r="BP381" s="6"/>
      <c r="BQ381" s="5"/>
      <c r="BR381" s="5"/>
      <c r="BS381" s="4"/>
      <c r="BT381" s="6"/>
      <c r="BU381" s="4"/>
      <c r="BV381" s="6"/>
      <c r="BW381" s="5"/>
      <c r="BX381" s="5"/>
      <c r="BY381" s="4"/>
      <c r="BZ381" s="6"/>
      <c r="CA381" s="4"/>
      <c r="CB381" s="6"/>
      <c r="CC381" s="5"/>
      <c r="CD381" s="5"/>
      <c r="CE381" s="4"/>
      <c r="CF381" s="6"/>
      <c r="CG381" s="4"/>
      <c r="CH381" s="6"/>
      <c r="CI381" s="5"/>
      <c r="CJ381" s="5"/>
      <c r="CK381" s="4"/>
      <c r="CL381" s="6"/>
      <c r="CM381" s="4"/>
      <c r="CN381" s="6"/>
      <c r="CO381" s="5"/>
      <c r="CP381" s="5"/>
      <c r="CQ381" s="4"/>
      <c r="CR381" s="6"/>
      <c r="CS381" s="4"/>
      <c r="CT381" s="6"/>
      <c r="CU381" s="5"/>
      <c r="CV381" s="5"/>
      <c r="CW381" s="4"/>
      <c r="CX381" s="6"/>
      <c r="CY381" s="4"/>
      <c r="CZ381" s="6"/>
      <c r="DA381" s="5"/>
      <c r="DB381" s="5"/>
      <c r="DC381" s="4"/>
      <c r="DD381" s="6"/>
      <c r="DE381" s="4"/>
      <c r="DF381" s="6"/>
      <c r="DG381" s="5"/>
      <c r="DH381" s="5"/>
      <c r="DI381" s="4"/>
      <c r="DJ381" s="6"/>
      <c r="DK381" s="4"/>
      <c r="DL381" s="6"/>
      <c r="DM381" s="5"/>
      <c r="DN381" s="5"/>
      <c r="DO381" s="4"/>
      <c r="DP381" s="6"/>
      <c r="DQ381" s="4"/>
      <c r="DR381" s="6"/>
      <c r="DS381" s="5"/>
      <c r="DT381" s="5"/>
      <c r="DU381" s="4"/>
      <c r="DV381" s="6"/>
      <c r="DW381" s="4"/>
      <c r="DX381" s="6"/>
      <c r="DY381" s="5"/>
      <c r="DZ381" s="5"/>
      <c r="EA381" s="4"/>
      <c r="EB381" s="6"/>
      <c r="EC381" s="4"/>
      <c r="ED381" s="6"/>
      <c r="EE381" s="5"/>
      <c r="EF381" s="5"/>
      <c r="EG381" s="4"/>
      <c r="EH381" s="6"/>
      <c r="EI381" s="4"/>
      <c r="EJ381" s="6"/>
      <c r="EK381" s="5"/>
      <c r="EL381" s="5"/>
      <c r="EM381" s="4"/>
      <c r="EN381" s="6"/>
      <c r="EO381" s="4"/>
      <c r="EP381" s="6"/>
      <c r="EQ381" s="5"/>
      <c r="ER381" s="5"/>
      <c r="ES381" s="4"/>
      <c r="ET381" s="6"/>
      <c r="EU381" s="4"/>
      <c r="EV381" s="6"/>
      <c r="EW381" s="5"/>
      <c r="EX381" s="5"/>
      <c r="EY381" s="4"/>
      <c r="EZ381" s="6"/>
      <c r="FA381" s="4"/>
      <c r="FB381" s="6"/>
      <c r="FC381" s="5"/>
      <c r="FD381" s="5"/>
      <c r="FE381" s="4"/>
      <c r="FF381" s="6"/>
      <c r="FG381" s="4"/>
      <c r="FH381" s="6"/>
      <c r="FI381" s="5"/>
      <c r="FJ381" s="5"/>
      <c r="FK381" s="4"/>
      <c r="FL381" s="6"/>
      <c r="FM381" s="4"/>
      <c r="FN381" s="6"/>
      <c r="FO381" s="5"/>
      <c r="FP381" s="5"/>
      <c r="FQ381" s="4"/>
      <c r="FR381" s="6"/>
      <c r="FS381" s="4"/>
      <c r="FT381" s="6"/>
      <c r="FU381" s="5"/>
      <c r="FV381" s="5"/>
      <c r="FW381" s="4"/>
      <c r="FX381" s="6"/>
      <c r="FY381" s="4"/>
      <c r="FZ381" s="6"/>
      <c r="GA381" s="5"/>
      <c r="GB381" s="5"/>
      <c r="GC381" s="4"/>
      <c r="GD381" s="6"/>
      <c r="GE381" s="4"/>
      <c r="GF381" s="6"/>
      <c r="GG381" s="5"/>
      <c r="GH381" s="5"/>
      <c r="GI381" s="4"/>
      <c r="GJ381" s="6"/>
      <c r="GK381" s="4"/>
      <c r="GL381" s="6"/>
      <c r="GM381" s="5"/>
      <c r="GN381" s="5"/>
      <c r="GO381" s="4"/>
      <c r="GP381" s="6"/>
      <c r="GQ381" s="4"/>
      <c r="GR381" s="6"/>
      <c r="GS381" s="5"/>
      <c r="GT381" s="5"/>
      <c r="GU381" s="4"/>
      <c r="GV381" s="6"/>
      <c r="GW381" s="4"/>
      <c r="GX381" s="6"/>
      <c r="GY381" s="5"/>
      <c r="GZ381" s="5"/>
      <c r="HA381" s="4"/>
      <c r="HB381" s="6"/>
      <c r="HC381" s="4"/>
      <c r="HD381" s="6"/>
      <c r="HE381" s="5"/>
      <c r="HF381" s="5"/>
      <c r="HG381" s="4"/>
      <c r="HH381" s="6"/>
      <c r="HI381" s="4"/>
      <c r="HJ381" s="6"/>
      <c r="HK381" s="5"/>
      <c r="HL381" s="5"/>
      <c r="HM381" s="4"/>
      <c r="HN381" s="6"/>
      <c r="HO381" s="4"/>
      <c r="HP381" s="6"/>
      <c r="HQ381" s="5"/>
      <c r="HR381" s="5"/>
      <c r="HS381" s="4"/>
      <c r="HT381" s="6"/>
      <c r="HU381" s="4"/>
      <c r="HV381" s="6"/>
      <c r="HW381" s="5"/>
      <c r="HX381" s="5"/>
      <c r="HY381" s="4"/>
      <c r="HZ381" s="6"/>
      <c r="IA381" s="4"/>
      <c r="IB381" s="6"/>
      <c r="IC381" s="5"/>
      <c r="ID381" s="5"/>
      <c r="IE381" s="4"/>
      <c r="IF381" s="6"/>
      <c r="IG381" s="4"/>
      <c r="IH381" s="6"/>
      <c r="II381" s="5"/>
      <c r="IJ381" s="5"/>
      <c r="IK381" s="4"/>
      <c r="IL381" s="6"/>
      <c r="IM381" s="4"/>
      <c r="IN381" s="6"/>
      <c r="IO381" s="5"/>
      <c r="IP381" s="5"/>
      <c r="IQ381" s="4"/>
      <c r="IR381" s="6"/>
      <c r="IS381" s="4"/>
      <c r="IT381" s="6"/>
      <c r="IU381" s="5"/>
      <c r="IV381" s="5"/>
      <c r="IW381" s="4"/>
      <c r="IX381" s="6"/>
      <c r="IY381" s="4"/>
      <c r="IZ381" s="6"/>
      <c r="JA381" s="5"/>
      <c r="JB381" s="5"/>
      <c r="JC381" s="4"/>
      <c r="JD381" s="6"/>
      <c r="JE381" s="4"/>
      <c r="JF381" s="6"/>
      <c r="JG381" s="5"/>
      <c r="JH381" s="5"/>
      <c r="JI381" s="4"/>
      <c r="JJ381" s="6"/>
      <c r="JK381" s="4"/>
      <c r="JL381" s="6"/>
      <c r="JM381" s="5"/>
      <c r="JN381" s="5"/>
      <c r="JO381" s="4"/>
      <c r="JP381" s="6"/>
      <c r="JQ381" s="4"/>
      <c r="JR381" s="6"/>
      <c r="JS381" s="5"/>
      <c r="JT381" s="5"/>
      <c r="JU381" s="4"/>
      <c r="JV381" s="6"/>
      <c r="JW381" s="4"/>
      <c r="JX381" s="6"/>
      <c r="JY381" s="5"/>
      <c r="JZ381" s="5"/>
      <c r="KA381" s="4"/>
      <c r="KB381" s="6"/>
      <c r="KC381" s="4"/>
      <c r="KD381" s="6"/>
      <c r="KE381" s="5"/>
      <c r="KF381" s="5"/>
      <c r="KG381" s="4"/>
      <c r="KH381" s="6"/>
      <c r="KI381" s="4"/>
      <c r="KJ381" s="6"/>
      <c r="KK381" s="5"/>
      <c r="KL381" s="5"/>
    </row>
    <row r="382">
      <c r="A382" s="3" t="s">
        <v>85</v>
      </c>
      <c r="B382" s="3" t="s">
        <v>680</v>
      </c>
      <c r="C382" s="3" t="s">
        <v>522</v>
      </c>
      <c r="D382" s="3" t="s">
        <v>528</v>
      </c>
      <c r="E382" s="3" t="s">
        <v>697</v>
      </c>
      <c r="F382" s="3" t="s">
        <v>104</v>
      </c>
      <c r="G382" s="3" t="s">
        <v>104</v>
      </c>
      <c r="H382" s="3" t="s">
        <v>104</v>
      </c>
      <c r="I382" s="4"/>
      <c r="J382" s="4">
        <f>=ROUNDDOWN({0},0)</f>
      </c>
      <c r="K382" s="4"/>
      <c r="L382" s="5"/>
      <c r="M382" s="4"/>
      <c r="N382" s="4">
        <f>=ROUNDDOWN({0},0)</f>
      </c>
      <c r="O382" s="4"/>
      <c r="P382" s="5"/>
      <c r="Q382" s="4"/>
      <c r="R382" s="6"/>
      <c r="S382" s="4"/>
      <c r="T382" s="6"/>
      <c r="U382" s="5"/>
      <c r="V382" s="5"/>
      <c r="W382" s="4"/>
      <c r="X382" s="6"/>
      <c r="Y382" s="4"/>
      <c r="Z382" s="6"/>
      <c r="AA382" s="5"/>
      <c r="AB382" s="5"/>
      <c r="AC382" s="4"/>
      <c r="AD382" s="6"/>
      <c r="AE382" s="4"/>
      <c r="AF382" s="6"/>
      <c r="AG382" s="5"/>
      <c r="AH382" s="5"/>
      <c r="AI382" s="4"/>
      <c r="AJ382" s="6"/>
      <c r="AK382" s="4"/>
      <c r="AL382" s="6"/>
      <c r="AM382" s="5"/>
      <c r="AN382" s="5"/>
      <c r="AO382" s="4"/>
      <c r="AP382" s="6"/>
      <c r="AQ382" s="4"/>
      <c r="AR382" s="6"/>
      <c r="AS382" s="5"/>
      <c r="AT382" s="5"/>
      <c r="AU382" s="4"/>
      <c r="AV382" s="6"/>
      <c r="AW382" s="4"/>
      <c r="AX382" s="6"/>
      <c r="AY382" s="5"/>
      <c r="AZ382" s="5"/>
      <c r="BA382" s="4"/>
      <c r="BB382" s="6"/>
      <c r="BC382" s="4"/>
      <c r="BD382" s="6"/>
      <c r="BE382" s="5"/>
      <c r="BF382" s="5"/>
      <c r="BG382" s="4"/>
      <c r="BH382" s="6"/>
      <c r="BI382" s="4"/>
      <c r="BJ382" s="6"/>
      <c r="BK382" s="5"/>
      <c r="BL382" s="5"/>
      <c r="BM382" s="4"/>
      <c r="BN382" s="6"/>
      <c r="BO382" s="4"/>
      <c r="BP382" s="6"/>
      <c r="BQ382" s="5"/>
      <c r="BR382" s="5"/>
      <c r="BS382" s="4"/>
      <c r="BT382" s="6"/>
      <c r="BU382" s="4"/>
      <c r="BV382" s="6"/>
      <c r="BW382" s="5"/>
      <c r="BX382" s="5"/>
      <c r="BY382" s="4"/>
      <c r="BZ382" s="6"/>
      <c r="CA382" s="4"/>
      <c r="CB382" s="6"/>
      <c r="CC382" s="5"/>
      <c r="CD382" s="5"/>
      <c r="CE382" s="4"/>
      <c r="CF382" s="6"/>
      <c r="CG382" s="4"/>
      <c r="CH382" s="6"/>
      <c r="CI382" s="5"/>
      <c r="CJ382" s="5"/>
      <c r="CK382" s="4"/>
      <c r="CL382" s="6"/>
      <c r="CM382" s="4"/>
      <c r="CN382" s="6"/>
      <c r="CO382" s="5"/>
      <c r="CP382" s="5"/>
      <c r="CQ382" s="4"/>
      <c r="CR382" s="6"/>
      <c r="CS382" s="4"/>
      <c r="CT382" s="6"/>
      <c r="CU382" s="5"/>
      <c r="CV382" s="5"/>
      <c r="CW382" s="4"/>
      <c r="CX382" s="6"/>
      <c r="CY382" s="4"/>
      <c r="CZ382" s="6"/>
      <c r="DA382" s="5"/>
      <c r="DB382" s="5"/>
      <c r="DC382" s="4"/>
      <c r="DD382" s="6"/>
      <c r="DE382" s="4"/>
      <c r="DF382" s="6"/>
      <c r="DG382" s="5"/>
      <c r="DH382" s="5"/>
      <c r="DI382" s="4"/>
      <c r="DJ382" s="6"/>
      <c r="DK382" s="4"/>
      <c r="DL382" s="6"/>
      <c r="DM382" s="5"/>
      <c r="DN382" s="5"/>
      <c r="DO382" s="4"/>
      <c r="DP382" s="6"/>
      <c r="DQ382" s="4"/>
      <c r="DR382" s="6"/>
      <c r="DS382" s="5"/>
      <c r="DT382" s="5"/>
      <c r="DU382" s="4"/>
      <c r="DV382" s="6"/>
      <c r="DW382" s="4"/>
      <c r="DX382" s="6"/>
      <c r="DY382" s="5"/>
      <c r="DZ382" s="5"/>
      <c r="EA382" s="4"/>
      <c r="EB382" s="6"/>
      <c r="EC382" s="4"/>
      <c r="ED382" s="6"/>
      <c r="EE382" s="5"/>
      <c r="EF382" s="5"/>
      <c r="EG382" s="4"/>
      <c r="EH382" s="6"/>
      <c r="EI382" s="4"/>
      <c r="EJ382" s="6"/>
      <c r="EK382" s="5"/>
      <c r="EL382" s="5"/>
      <c r="EM382" s="4"/>
      <c r="EN382" s="6"/>
      <c r="EO382" s="4"/>
      <c r="EP382" s="6"/>
      <c r="EQ382" s="5"/>
      <c r="ER382" s="5"/>
      <c r="ES382" s="4"/>
      <c r="ET382" s="6"/>
      <c r="EU382" s="4"/>
      <c r="EV382" s="6"/>
      <c r="EW382" s="5"/>
      <c r="EX382" s="5"/>
      <c r="EY382" s="4"/>
      <c r="EZ382" s="6"/>
      <c r="FA382" s="4"/>
      <c r="FB382" s="6"/>
      <c r="FC382" s="5"/>
      <c r="FD382" s="5"/>
      <c r="FE382" s="4"/>
      <c r="FF382" s="6"/>
      <c r="FG382" s="4"/>
      <c r="FH382" s="6"/>
      <c r="FI382" s="5"/>
      <c r="FJ382" s="5"/>
      <c r="FK382" s="4"/>
      <c r="FL382" s="6"/>
      <c r="FM382" s="4"/>
      <c r="FN382" s="6"/>
      <c r="FO382" s="5"/>
      <c r="FP382" s="5"/>
      <c r="FQ382" s="4"/>
      <c r="FR382" s="6"/>
      <c r="FS382" s="4"/>
      <c r="FT382" s="6"/>
      <c r="FU382" s="5"/>
      <c r="FV382" s="5"/>
      <c r="FW382" s="4"/>
      <c r="FX382" s="6"/>
      <c r="FY382" s="4"/>
      <c r="FZ382" s="6"/>
      <c r="GA382" s="5"/>
      <c r="GB382" s="5"/>
      <c r="GC382" s="4"/>
      <c r="GD382" s="6"/>
      <c r="GE382" s="4"/>
      <c r="GF382" s="6"/>
      <c r="GG382" s="5"/>
      <c r="GH382" s="5"/>
      <c r="GI382" s="4"/>
      <c r="GJ382" s="6"/>
      <c r="GK382" s="4"/>
      <c r="GL382" s="6"/>
      <c r="GM382" s="5"/>
      <c r="GN382" s="5"/>
      <c r="GO382" s="4"/>
      <c r="GP382" s="6"/>
      <c r="GQ382" s="4"/>
      <c r="GR382" s="6"/>
      <c r="GS382" s="5"/>
      <c r="GT382" s="5"/>
      <c r="GU382" s="4"/>
      <c r="GV382" s="6"/>
      <c r="GW382" s="4"/>
      <c r="GX382" s="6"/>
      <c r="GY382" s="5"/>
      <c r="GZ382" s="5"/>
      <c r="HA382" s="4"/>
      <c r="HB382" s="6"/>
      <c r="HC382" s="4"/>
      <c r="HD382" s="6"/>
      <c r="HE382" s="5"/>
      <c r="HF382" s="5"/>
      <c r="HG382" s="4"/>
      <c r="HH382" s="6"/>
      <c r="HI382" s="4"/>
      <c r="HJ382" s="6"/>
      <c r="HK382" s="5"/>
      <c r="HL382" s="5"/>
      <c r="HM382" s="4"/>
      <c r="HN382" s="6"/>
      <c r="HO382" s="4"/>
      <c r="HP382" s="6"/>
      <c r="HQ382" s="5"/>
      <c r="HR382" s="5"/>
      <c r="HS382" s="4"/>
      <c r="HT382" s="6"/>
      <c r="HU382" s="4"/>
      <c r="HV382" s="6"/>
      <c r="HW382" s="5"/>
      <c r="HX382" s="5"/>
      <c r="HY382" s="4"/>
      <c r="HZ382" s="6"/>
      <c r="IA382" s="4"/>
      <c r="IB382" s="6"/>
      <c r="IC382" s="5"/>
      <c r="ID382" s="5"/>
      <c r="IE382" s="4"/>
      <c r="IF382" s="6"/>
      <c r="IG382" s="4"/>
      <c r="IH382" s="6"/>
      <c r="II382" s="5"/>
      <c r="IJ382" s="5"/>
      <c r="IK382" s="4"/>
      <c r="IL382" s="6"/>
      <c r="IM382" s="4"/>
      <c r="IN382" s="6"/>
      <c r="IO382" s="5"/>
      <c r="IP382" s="5"/>
      <c r="IQ382" s="4"/>
      <c r="IR382" s="6"/>
      <c r="IS382" s="4"/>
      <c r="IT382" s="6"/>
      <c r="IU382" s="5"/>
      <c r="IV382" s="5"/>
      <c r="IW382" s="4"/>
      <c r="IX382" s="6"/>
      <c r="IY382" s="4"/>
      <c r="IZ382" s="6"/>
      <c r="JA382" s="5"/>
      <c r="JB382" s="5"/>
      <c r="JC382" s="4"/>
      <c r="JD382" s="6"/>
      <c r="JE382" s="4"/>
      <c r="JF382" s="6"/>
      <c r="JG382" s="5"/>
      <c r="JH382" s="5"/>
      <c r="JI382" s="4"/>
      <c r="JJ382" s="6"/>
      <c r="JK382" s="4"/>
      <c r="JL382" s="6"/>
      <c r="JM382" s="5"/>
      <c r="JN382" s="5"/>
      <c r="JO382" s="4"/>
      <c r="JP382" s="6"/>
      <c r="JQ382" s="4"/>
      <c r="JR382" s="6"/>
      <c r="JS382" s="5"/>
      <c r="JT382" s="5"/>
      <c r="JU382" s="4"/>
      <c r="JV382" s="6"/>
      <c r="JW382" s="4"/>
      <c r="JX382" s="6"/>
      <c r="JY382" s="5"/>
      <c r="JZ382" s="5"/>
      <c r="KA382" s="4"/>
      <c r="KB382" s="6"/>
      <c r="KC382" s="4"/>
      <c r="KD382" s="6"/>
      <c r="KE382" s="5"/>
      <c r="KF382" s="5"/>
      <c r="KG382" s="4"/>
      <c r="KH382" s="6"/>
      <c r="KI382" s="4"/>
      <c r="KJ382" s="6"/>
      <c r="KK382" s="5"/>
      <c r="KL382" s="5"/>
    </row>
    <row r="383">
      <c r="A383" s="3" t="s">
        <v>85</v>
      </c>
      <c r="B383" s="3" t="s">
        <v>680</v>
      </c>
      <c r="C383" s="3" t="s">
        <v>449</v>
      </c>
      <c r="D383" s="3" t="s">
        <v>519</v>
      </c>
      <c r="E383" s="3" t="s">
        <v>681</v>
      </c>
      <c r="F383" s="3" t="s">
        <v>681</v>
      </c>
      <c r="G383" s="3" t="s">
        <v>681</v>
      </c>
      <c r="H383" s="3" t="s">
        <v>104</v>
      </c>
      <c r="I383" s="4"/>
      <c r="J383" s="4">
        <f>=ROUNDDOWN({0},0)</f>
      </c>
      <c r="K383" s="4"/>
      <c r="L383" s="5"/>
      <c r="M383" s="4"/>
      <c r="N383" s="4">
        <f>=ROUNDDOWN({0},0)</f>
      </c>
      <c r="O383" s="4"/>
      <c r="P383" s="5"/>
      <c r="Q383" s="4">
        <v>58</v>
      </c>
      <c r="R383" s="6">
        <v>1603.55</v>
      </c>
      <c r="S383" s="4"/>
      <c r="T383" s="6"/>
      <c r="U383" s="5"/>
      <c r="V383" s="5"/>
      <c r="W383" s="4"/>
      <c r="X383" s="6"/>
      <c r="Y383" s="4"/>
      <c r="Z383" s="6"/>
      <c r="AA383" s="5"/>
      <c r="AB383" s="5"/>
      <c r="AC383" s="4"/>
      <c r="AD383" s="6"/>
      <c r="AE383" s="4"/>
      <c r="AF383" s="6"/>
      <c r="AG383" s="5"/>
      <c r="AH383" s="5"/>
      <c r="AI383" s="4"/>
      <c r="AJ383" s="6"/>
      <c r="AK383" s="4"/>
      <c r="AL383" s="6"/>
      <c r="AM383" s="5"/>
      <c r="AN383" s="5"/>
      <c r="AO383" s="4"/>
      <c r="AP383" s="6"/>
      <c r="AQ383" s="4"/>
      <c r="AR383" s="6"/>
      <c r="AS383" s="5"/>
      <c r="AT383" s="5"/>
      <c r="AU383" s="4"/>
      <c r="AV383" s="6"/>
      <c r="AW383" s="4"/>
      <c r="AX383" s="6"/>
      <c r="AY383" s="5"/>
      <c r="AZ383" s="5"/>
      <c r="BA383" s="4">
        <v>33</v>
      </c>
      <c r="BB383" s="6">
        <v>814.67</v>
      </c>
      <c r="BC383" s="4"/>
      <c r="BD383" s="6"/>
      <c r="BE383" s="5"/>
      <c r="BF383" s="5"/>
      <c r="BG383" s="4"/>
      <c r="BH383" s="6"/>
      <c r="BI383" s="4"/>
      <c r="BJ383" s="6"/>
      <c r="BK383" s="5"/>
      <c r="BL383" s="5"/>
      <c r="BM383" s="4"/>
      <c r="BN383" s="6"/>
      <c r="BO383" s="4"/>
      <c r="BP383" s="6"/>
      <c r="BQ383" s="5"/>
      <c r="BR383" s="5"/>
      <c r="BS383" s="4"/>
      <c r="BT383" s="6"/>
      <c r="BU383" s="4"/>
      <c r="BV383" s="6"/>
      <c r="BW383" s="5"/>
      <c r="BX383" s="5"/>
      <c r="BY383" s="4"/>
      <c r="BZ383" s="6"/>
      <c r="CA383" s="4"/>
      <c r="CB383" s="6"/>
      <c r="CC383" s="5"/>
      <c r="CD383" s="5"/>
      <c r="CE383" s="4"/>
      <c r="CF383" s="6"/>
      <c r="CG383" s="4"/>
      <c r="CH383" s="6"/>
      <c r="CI383" s="5"/>
      <c r="CJ383" s="5"/>
      <c r="CK383" s="4"/>
      <c r="CL383" s="6"/>
      <c r="CM383" s="4"/>
      <c r="CN383" s="6"/>
      <c r="CO383" s="5"/>
      <c r="CP383" s="5"/>
      <c r="CQ383" s="4"/>
      <c r="CR383" s="6"/>
      <c r="CS383" s="4"/>
      <c r="CT383" s="6"/>
      <c r="CU383" s="5"/>
      <c r="CV383" s="5"/>
      <c r="CW383" s="4"/>
      <c r="CX383" s="6"/>
      <c r="CY383" s="4"/>
      <c r="CZ383" s="6"/>
      <c r="DA383" s="5"/>
      <c r="DB383" s="5"/>
      <c r="DC383" s="4">
        <v>25</v>
      </c>
      <c r="DD383" s="6">
        <v>788.88</v>
      </c>
      <c r="DE383" s="4"/>
      <c r="DF383" s="6"/>
      <c r="DG383" s="5"/>
      <c r="DH383" s="5"/>
      <c r="DI383" s="4"/>
      <c r="DJ383" s="6"/>
      <c r="DK383" s="4"/>
      <c r="DL383" s="6"/>
      <c r="DM383" s="5"/>
      <c r="DN383" s="5"/>
      <c r="DO383" s="4"/>
      <c r="DP383" s="6"/>
      <c r="DQ383" s="4"/>
      <c r="DR383" s="6"/>
      <c r="DS383" s="5"/>
      <c r="DT383" s="5"/>
      <c r="DU383" s="4"/>
      <c r="DV383" s="6"/>
      <c r="DW383" s="4"/>
      <c r="DX383" s="6"/>
      <c r="DY383" s="5"/>
      <c r="DZ383" s="5"/>
      <c r="EA383" s="4"/>
      <c r="EB383" s="6"/>
      <c r="EC383" s="4"/>
      <c r="ED383" s="6"/>
      <c r="EE383" s="5"/>
      <c r="EF383" s="5"/>
      <c r="EG383" s="4"/>
      <c r="EH383" s="6"/>
      <c r="EI383" s="4"/>
      <c r="EJ383" s="6"/>
      <c r="EK383" s="5"/>
      <c r="EL383" s="5"/>
      <c r="EM383" s="4"/>
      <c r="EN383" s="6"/>
      <c r="EO383" s="4"/>
      <c r="EP383" s="6"/>
      <c r="EQ383" s="5"/>
      <c r="ER383" s="5"/>
      <c r="ES383" s="4"/>
      <c r="ET383" s="6"/>
      <c r="EU383" s="4"/>
      <c r="EV383" s="6"/>
      <c r="EW383" s="5"/>
      <c r="EX383" s="5"/>
      <c r="EY383" s="4"/>
      <c r="EZ383" s="6"/>
      <c r="FA383" s="4"/>
      <c r="FB383" s="6"/>
      <c r="FC383" s="5"/>
      <c r="FD383" s="5"/>
      <c r="FE383" s="4"/>
      <c r="FF383" s="6"/>
      <c r="FG383" s="4"/>
      <c r="FH383" s="6"/>
      <c r="FI383" s="5"/>
      <c r="FJ383" s="5"/>
      <c r="FK383" s="4"/>
      <c r="FL383" s="6"/>
      <c r="FM383" s="4"/>
      <c r="FN383" s="6"/>
      <c r="FO383" s="5"/>
      <c r="FP383" s="5"/>
      <c r="FQ383" s="4"/>
      <c r="FR383" s="6"/>
      <c r="FS383" s="4"/>
      <c r="FT383" s="6"/>
      <c r="FU383" s="5"/>
      <c r="FV383" s="5"/>
      <c r="FW383" s="4"/>
      <c r="FX383" s="6"/>
      <c r="FY383" s="4"/>
      <c r="FZ383" s="6"/>
      <c r="GA383" s="5"/>
      <c r="GB383" s="5"/>
      <c r="GC383" s="4"/>
      <c r="GD383" s="6"/>
      <c r="GE383" s="4"/>
      <c r="GF383" s="6"/>
      <c r="GG383" s="5"/>
      <c r="GH383" s="5"/>
      <c r="GI383" s="4"/>
      <c r="GJ383" s="6"/>
      <c r="GK383" s="4"/>
      <c r="GL383" s="6"/>
      <c r="GM383" s="5"/>
      <c r="GN383" s="5"/>
      <c r="GO383" s="4"/>
      <c r="GP383" s="6"/>
      <c r="GQ383" s="4"/>
      <c r="GR383" s="6"/>
      <c r="GS383" s="5"/>
      <c r="GT383" s="5"/>
      <c r="GU383" s="4"/>
      <c r="GV383" s="6"/>
      <c r="GW383" s="4"/>
      <c r="GX383" s="6"/>
      <c r="GY383" s="5"/>
      <c r="GZ383" s="5"/>
      <c r="HA383" s="4"/>
      <c r="HB383" s="6"/>
      <c r="HC383" s="4"/>
      <c r="HD383" s="6"/>
      <c r="HE383" s="5"/>
      <c r="HF383" s="5"/>
      <c r="HG383" s="4"/>
      <c r="HH383" s="6"/>
      <c r="HI383" s="4"/>
      <c r="HJ383" s="6"/>
      <c r="HK383" s="5"/>
      <c r="HL383" s="5"/>
      <c r="HM383" s="4"/>
      <c r="HN383" s="6"/>
      <c r="HO383" s="4"/>
      <c r="HP383" s="6"/>
      <c r="HQ383" s="5"/>
      <c r="HR383" s="5"/>
      <c r="HS383" s="4"/>
      <c r="HT383" s="6"/>
      <c r="HU383" s="4"/>
      <c r="HV383" s="6"/>
      <c r="HW383" s="5"/>
      <c r="HX383" s="5"/>
      <c r="HY383" s="4"/>
      <c r="HZ383" s="6"/>
      <c r="IA383" s="4"/>
      <c r="IB383" s="6"/>
      <c r="IC383" s="5"/>
      <c r="ID383" s="5"/>
      <c r="IE383" s="4"/>
      <c r="IF383" s="6"/>
      <c r="IG383" s="4"/>
      <c r="IH383" s="6"/>
      <c r="II383" s="5"/>
      <c r="IJ383" s="5"/>
      <c r="IK383" s="4"/>
      <c r="IL383" s="6"/>
      <c r="IM383" s="4"/>
      <c r="IN383" s="6"/>
      <c r="IO383" s="5"/>
      <c r="IP383" s="5"/>
      <c r="IQ383" s="4"/>
      <c r="IR383" s="6"/>
      <c r="IS383" s="4"/>
      <c r="IT383" s="6"/>
      <c r="IU383" s="5"/>
      <c r="IV383" s="5"/>
      <c r="IW383" s="4"/>
      <c r="IX383" s="6"/>
      <c r="IY383" s="4"/>
      <c r="IZ383" s="6"/>
      <c r="JA383" s="5"/>
      <c r="JB383" s="5"/>
      <c r="JC383" s="4"/>
      <c r="JD383" s="6"/>
      <c r="JE383" s="4"/>
      <c r="JF383" s="6"/>
      <c r="JG383" s="5"/>
      <c r="JH383" s="5"/>
      <c r="JI383" s="4"/>
      <c r="JJ383" s="6"/>
      <c r="JK383" s="4"/>
      <c r="JL383" s="6"/>
      <c r="JM383" s="5"/>
      <c r="JN383" s="5"/>
      <c r="JO383" s="4"/>
      <c r="JP383" s="6"/>
      <c r="JQ383" s="4"/>
      <c r="JR383" s="6"/>
      <c r="JS383" s="5"/>
      <c r="JT383" s="5"/>
      <c r="JU383" s="4"/>
      <c r="JV383" s="6"/>
      <c r="JW383" s="4"/>
      <c r="JX383" s="6"/>
      <c r="JY383" s="5"/>
      <c r="JZ383" s="5"/>
      <c r="KA383" s="4"/>
      <c r="KB383" s="6"/>
      <c r="KC383" s="4"/>
      <c r="KD383" s="6"/>
      <c r="KE383" s="5"/>
      <c r="KF383" s="5"/>
      <c r="KG383" s="4"/>
      <c r="KH383" s="6"/>
      <c r="KI383" s="4"/>
      <c r="KJ383" s="6"/>
      <c r="KK383" s="5"/>
      <c r="KL383" s="5"/>
    </row>
    <row r="384">
      <c r="A384" s="3" t="s">
        <v>85</v>
      </c>
      <c r="B384" s="3" t="s">
        <v>680</v>
      </c>
      <c r="C384" s="3" t="s">
        <v>449</v>
      </c>
      <c r="D384" s="3" t="s">
        <v>519</v>
      </c>
      <c r="E384" s="3" t="s">
        <v>698</v>
      </c>
      <c r="F384" s="3" t="s">
        <v>698</v>
      </c>
      <c r="G384" s="3" t="s">
        <v>698</v>
      </c>
      <c r="H384" s="3" t="s">
        <v>122</v>
      </c>
      <c r="I384" s="4"/>
      <c r="J384" s="4">
        <f>=ROUNDDOWN({0},0)</f>
      </c>
      <c r="K384" s="4"/>
      <c r="L384" s="5">
        <v>1</v>
      </c>
      <c r="M384" s="4"/>
      <c r="N384" s="4">
        <f>=ROUNDDOWN({0},0)</f>
      </c>
      <c r="O384" s="4"/>
      <c r="P384" s="5"/>
      <c r="Q384" s="4">
        <v>17</v>
      </c>
      <c r="R384" s="6">
        <v>1170.48</v>
      </c>
      <c r="S384" s="4"/>
      <c r="T384" s="6"/>
      <c r="U384" s="5"/>
      <c r="V384" s="5"/>
      <c r="W384" s="4">
        <v>1</v>
      </c>
      <c r="X384" s="6">
        <v>76.55</v>
      </c>
      <c r="Y384" s="4"/>
      <c r="Z384" s="6"/>
      <c r="AA384" s="5"/>
      <c r="AB384" s="5"/>
      <c r="AC384" s="4">
        <v>4</v>
      </c>
      <c r="AD384" s="6">
        <v>213.84</v>
      </c>
      <c r="AE384" s="4"/>
      <c r="AF384" s="6"/>
      <c r="AG384" s="5"/>
      <c r="AH384" s="5"/>
      <c r="AI384" s="4">
        <v>2</v>
      </c>
      <c r="AJ384" s="6">
        <v>162.26</v>
      </c>
      <c r="AK384" s="4"/>
      <c r="AL384" s="6"/>
      <c r="AM384" s="5"/>
      <c r="AN384" s="5"/>
      <c r="AO384" s="4">
        <v>1</v>
      </c>
      <c r="AP384" s="6">
        <v>77.99</v>
      </c>
      <c r="AQ384" s="4"/>
      <c r="AR384" s="6"/>
      <c r="AS384" s="5"/>
      <c r="AT384" s="5"/>
      <c r="AU384" s="4">
        <v>2</v>
      </c>
      <c r="AV384" s="6">
        <v>128.82</v>
      </c>
      <c r="AW384" s="4"/>
      <c r="AX384" s="6"/>
      <c r="AY384" s="5"/>
      <c r="AZ384" s="5"/>
      <c r="BA384" s="4"/>
      <c r="BB384" s="6"/>
      <c r="BC384" s="4"/>
      <c r="BD384" s="6"/>
      <c r="BE384" s="5"/>
      <c r="BF384" s="5"/>
      <c r="BG384" s="4">
        <v>2</v>
      </c>
      <c r="BH384" s="6">
        <v>148.52</v>
      </c>
      <c r="BI384" s="4"/>
      <c r="BJ384" s="6"/>
      <c r="BK384" s="5"/>
      <c r="BL384" s="5"/>
      <c r="BM384" s="4">
        <v>3</v>
      </c>
      <c r="BN384" s="6">
        <v>210.96</v>
      </c>
      <c r="BO384" s="4"/>
      <c r="BP384" s="6"/>
      <c r="BQ384" s="5"/>
      <c r="BR384" s="5"/>
      <c r="BS384" s="4"/>
      <c r="BT384" s="6"/>
      <c r="BU384" s="4"/>
      <c r="BV384" s="6"/>
      <c r="BW384" s="5"/>
      <c r="BX384" s="5"/>
      <c r="BY384" s="4"/>
      <c r="BZ384" s="6"/>
      <c r="CA384" s="4"/>
      <c r="CB384" s="6"/>
      <c r="CC384" s="5"/>
      <c r="CD384" s="5"/>
      <c r="CE384" s="4"/>
      <c r="CF384" s="6"/>
      <c r="CG384" s="4"/>
      <c r="CH384" s="6"/>
      <c r="CI384" s="5"/>
      <c r="CJ384" s="5"/>
      <c r="CK384" s="4"/>
      <c r="CL384" s="6"/>
      <c r="CM384" s="4"/>
      <c r="CN384" s="6"/>
      <c r="CO384" s="5"/>
      <c r="CP384" s="5"/>
      <c r="CQ384" s="4">
        <v>2</v>
      </c>
      <c r="CR384" s="6">
        <v>151.54</v>
      </c>
      <c r="CS384" s="4"/>
      <c r="CT384" s="6"/>
      <c r="CU384" s="5"/>
      <c r="CV384" s="5"/>
      <c r="CW384" s="4"/>
      <c r="CX384" s="6"/>
      <c r="CY384" s="4"/>
      <c r="CZ384" s="6"/>
      <c r="DA384" s="5"/>
      <c r="DB384" s="5"/>
      <c r="DC384" s="4"/>
      <c r="DD384" s="6"/>
      <c r="DE384" s="4"/>
      <c r="DF384" s="6"/>
      <c r="DG384" s="5"/>
      <c r="DH384" s="5"/>
      <c r="DI384" s="4"/>
      <c r="DJ384" s="6"/>
      <c r="DK384" s="4"/>
      <c r="DL384" s="6"/>
      <c r="DM384" s="5"/>
      <c r="DN384" s="5"/>
      <c r="DO384" s="4"/>
      <c r="DP384" s="6"/>
      <c r="DQ384" s="4"/>
      <c r="DR384" s="6"/>
      <c r="DS384" s="5"/>
      <c r="DT384" s="5"/>
      <c r="DU384" s="4"/>
      <c r="DV384" s="6"/>
      <c r="DW384" s="4"/>
      <c r="DX384" s="6"/>
      <c r="DY384" s="5"/>
      <c r="DZ384" s="5"/>
      <c r="EA384" s="4"/>
      <c r="EB384" s="6"/>
      <c r="EC384" s="4"/>
      <c r="ED384" s="6"/>
      <c r="EE384" s="5"/>
      <c r="EF384" s="5"/>
      <c r="EG384" s="4"/>
      <c r="EH384" s="6"/>
      <c r="EI384" s="4"/>
      <c r="EJ384" s="6"/>
      <c r="EK384" s="5"/>
      <c r="EL384" s="5"/>
      <c r="EM384" s="4"/>
      <c r="EN384" s="6"/>
      <c r="EO384" s="4"/>
      <c r="EP384" s="6"/>
      <c r="EQ384" s="5"/>
      <c r="ER384" s="5"/>
      <c r="ES384" s="4"/>
      <c r="ET384" s="6"/>
      <c r="EU384" s="4"/>
      <c r="EV384" s="6"/>
      <c r="EW384" s="5"/>
      <c r="EX384" s="5"/>
      <c r="EY384" s="4"/>
      <c r="EZ384" s="6"/>
      <c r="FA384" s="4"/>
      <c r="FB384" s="6"/>
      <c r="FC384" s="5"/>
      <c r="FD384" s="5"/>
      <c r="FE384" s="4"/>
      <c r="FF384" s="6"/>
      <c r="FG384" s="4"/>
      <c r="FH384" s="6"/>
      <c r="FI384" s="5"/>
      <c r="FJ384" s="5"/>
      <c r="FK384" s="4"/>
      <c r="FL384" s="6"/>
      <c r="FM384" s="4"/>
      <c r="FN384" s="6"/>
      <c r="FO384" s="5"/>
      <c r="FP384" s="5"/>
      <c r="FQ384" s="4"/>
      <c r="FR384" s="6"/>
      <c r="FS384" s="4"/>
      <c r="FT384" s="6"/>
      <c r="FU384" s="5"/>
      <c r="FV384" s="5"/>
      <c r="FW384" s="4"/>
      <c r="FX384" s="6"/>
      <c r="FY384" s="4"/>
      <c r="FZ384" s="6"/>
      <c r="GA384" s="5"/>
      <c r="GB384" s="5"/>
      <c r="GC384" s="4"/>
      <c r="GD384" s="6"/>
      <c r="GE384" s="4"/>
      <c r="GF384" s="6"/>
      <c r="GG384" s="5"/>
      <c r="GH384" s="5"/>
      <c r="GI384" s="4"/>
      <c r="GJ384" s="6"/>
      <c r="GK384" s="4"/>
      <c r="GL384" s="6"/>
      <c r="GM384" s="5"/>
      <c r="GN384" s="5"/>
      <c r="GO384" s="4"/>
      <c r="GP384" s="6"/>
      <c r="GQ384" s="4"/>
      <c r="GR384" s="6"/>
      <c r="GS384" s="5"/>
      <c r="GT384" s="5"/>
      <c r="GU384" s="4"/>
      <c r="GV384" s="6"/>
      <c r="GW384" s="4"/>
      <c r="GX384" s="6"/>
      <c r="GY384" s="5"/>
      <c r="GZ384" s="5"/>
      <c r="HA384" s="4"/>
      <c r="HB384" s="6"/>
      <c r="HC384" s="4"/>
      <c r="HD384" s="6"/>
      <c r="HE384" s="5"/>
      <c r="HF384" s="5"/>
      <c r="HG384" s="4"/>
      <c r="HH384" s="6"/>
      <c r="HI384" s="4"/>
      <c r="HJ384" s="6"/>
      <c r="HK384" s="5"/>
      <c r="HL384" s="5"/>
      <c r="HM384" s="4"/>
      <c r="HN384" s="6"/>
      <c r="HO384" s="4"/>
      <c r="HP384" s="6"/>
      <c r="HQ384" s="5"/>
      <c r="HR384" s="5"/>
      <c r="HS384" s="4"/>
      <c r="HT384" s="6"/>
      <c r="HU384" s="4"/>
      <c r="HV384" s="6"/>
      <c r="HW384" s="5"/>
      <c r="HX384" s="5"/>
      <c r="HY384" s="4"/>
      <c r="HZ384" s="6"/>
      <c r="IA384" s="4"/>
      <c r="IB384" s="6"/>
      <c r="IC384" s="5"/>
      <c r="ID384" s="5"/>
      <c r="IE384" s="4"/>
      <c r="IF384" s="6"/>
      <c r="IG384" s="4"/>
      <c r="IH384" s="6"/>
      <c r="II384" s="5"/>
      <c r="IJ384" s="5"/>
      <c r="IK384" s="4"/>
      <c r="IL384" s="6"/>
      <c r="IM384" s="4"/>
      <c r="IN384" s="6"/>
      <c r="IO384" s="5"/>
      <c r="IP384" s="5"/>
      <c r="IQ384" s="4"/>
      <c r="IR384" s="6"/>
      <c r="IS384" s="4"/>
      <c r="IT384" s="6"/>
      <c r="IU384" s="5"/>
      <c r="IV384" s="5"/>
      <c r="IW384" s="4"/>
      <c r="IX384" s="6"/>
      <c r="IY384" s="4"/>
      <c r="IZ384" s="6"/>
      <c r="JA384" s="5"/>
      <c r="JB384" s="5"/>
      <c r="JC384" s="4"/>
      <c r="JD384" s="6"/>
      <c r="JE384" s="4"/>
      <c r="JF384" s="6"/>
      <c r="JG384" s="5"/>
      <c r="JH384" s="5"/>
      <c r="JI384" s="4"/>
      <c r="JJ384" s="6"/>
      <c r="JK384" s="4"/>
      <c r="JL384" s="6"/>
      <c r="JM384" s="5"/>
      <c r="JN384" s="5"/>
      <c r="JO384" s="4"/>
      <c r="JP384" s="6"/>
      <c r="JQ384" s="4"/>
      <c r="JR384" s="6"/>
      <c r="JS384" s="5"/>
      <c r="JT384" s="5"/>
      <c r="JU384" s="4"/>
      <c r="JV384" s="6"/>
      <c r="JW384" s="4"/>
      <c r="JX384" s="6"/>
      <c r="JY384" s="5"/>
      <c r="JZ384" s="5"/>
      <c r="KA384" s="4"/>
      <c r="KB384" s="6"/>
      <c r="KC384" s="4"/>
      <c r="KD384" s="6"/>
      <c r="KE384" s="5"/>
      <c r="KF384" s="5"/>
      <c r="KG384" s="4"/>
      <c r="KH384" s="6"/>
      <c r="KI384" s="4"/>
      <c r="KJ384" s="6"/>
      <c r="KK384" s="5"/>
      <c r="KL384" s="5"/>
    </row>
    <row r="385">
      <c r="A385" s="3" t="s">
        <v>85</v>
      </c>
      <c r="B385" s="3" t="s">
        <v>680</v>
      </c>
      <c r="C385" s="3" t="s">
        <v>449</v>
      </c>
      <c r="D385" s="3" t="s">
        <v>519</v>
      </c>
      <c r="E385" s="3" t="s">
        <v>685</v>
      </c>
      <c r="F385" s="3" t="s">
        <v>685</v>
      </c>
      <c r="G385" s="3" t="s">
        <v>685</v>
      </c>
      <c r="H385" s="3" t="s">
        <v>165</v>
      </c>
      <c r="I385" s="4"/>
      <c r="J385" s="4">
        <f>=ROUNDDOWN({0},0)</f>
      </c>
      <c r="K385" s="4"/>
      <c r="L385" s="5">
        <v>1</v>
      </c>
      <c r="M385" s="4"/>
      <c r="N385" s="4">
        <f>=ROUNDDOWN({0},0)</f>
      </c>
      <c r="O385" s="4"/>
      <c r="P385" s="5"/>
      <c r="Q385" s="4">
        <v>8</v>
      </c>
      <c r="R385" s="6">
        <v>534.14</v>
      </c>
      <c r="S385" s="4"/>
      <c r="T385" s="6"/>
      <c r="U385" s="5"/>
      <c r="V385" s="5"/>
      <c r="W385" s="4"/>
      <c r="X385" s="6"/>
      <c r="Y385" s="4"/>
      <c r="Z385" s="6"/>
      <c r="AA385" s="5"/>
      <c r="AB385" s="5"/>
      <c r="AC385" s="4">
        <v>2</v>
      </c>
      <c r="AD385" s="6">
        <v>131.13</v>
      </c>
      <c r="AE385" s="4"/>
      <c r="AF385" s="6"/>
      <c r="AG385" s="5"/>
      <c r="AH385" s="5"/>
      <c r="AI385" s="4"/>
      <c r="AJ385" s="6"/>
      <c r="AK385" s="4"/>
      <c r="AL385" s="6"/>
      <c r="AM385" s="5"/>
      <c r="AN385" s="5"/>
      <c r="AO385" s="4">
        <v>1</v>
      </c>
      <c r="AP385" s="6">
        <v>76.99</v>
      </c>
      <c r="AQ385" s="4"/>
      <c r="AR385" s="6"/>
      <c r="AS385" s="5"/>
      <c r="AT385" s="5"/>
      <c r="AU385" s="4">
        <v>3</v>
      </c>
      <c r="AV385" s="6">
        <v>182.73</v>
      </c>
      <c r="AW385" s="4"/>
      <c r="AX385" s="6"/>
      <c r="AY385" s="5"/>
      <c r="AZ385" s="5"/>
      <c r="BA385" s="4"/>
      <c r="BB385" s="6"/>
      <c r="BC385" s="4"/>
      <c r="BD385" s="6"/>
      <c r="BE385" s="5"/>
      <c r="BF385" s="5"/>
      <c r="BG385" s="4"/>
      <c r="BH385" s="6"/>
      <c r="BI385" s="4"/>
      <c r="BJ385" s="6"/>
      <c r="BK385" s="5"/>
      <c r="BL385" s="5"/>
      <c r="BM385" s="4"/>
      <c r="BN385" s="6"/>
      <c r="BO385" s="4"/>
      <c r="BP385" s="6"/>
      <c r="BQ385" s="5"/>
      <c r="BR385" s="5"/>
      <c r="BS385" s="4"/>
      <c r="BT385" s="6"/>
      <c r="BU385" s="4"/>
      <c r="BV385" s="6"/>
      <c r="BW385" s="5"/>
      <c r="BX385" s="5"/>
      <c r="BY385" s="4"/>
      <c r="BZ385" s="6"/>
      <c r="CA385" s="4"/>
      <c r="CB385" s="6"/>
      <c r="CC385" s="5"/>
      <c r="CD385" s="5"/>
      <c r="CE385" s="4">
        <v>2</v>
      </c>
      <c r="CF385" s="6">
        <v>143.29</v>
      </c>
      <c r="CG385" s="4"/>
      <c r="CH385" s="6"/>
      <c r="CI385" s="5"/>
      <c r="CJ385" s="5"/>
      <c r="CK385" s="4"/>
      <c r="CL385" s="6"/>
      <c r="CM385" s="4"/>
      <c r="CN385" s="6"/>
      <c r="CO385" s="5"/>
      <c r="CP385" s="5"/>
      <c r="CQ385" s="4"/>
      <c r="CR385" s="6"/>
      <c r="CS385" s="4"/>
      <c r="CT385" s="6"/>
      <c r="CU385" s="5"/>
      <c r="CV385" s="5"/>
      <c r="CW385" s="4"/>
      <c r="CX385" s="6"/>
      <c r="CY385" s="4"/>
      <c r="CZ385" s="6"/>
      <c r="DA385" s="5"/>
      <c r="DB385" s="5"/>
      <c r="DC385" s="4"/>
      <c r="DD385" s="6"/>
      <c r="DE385" s="4"/>
      <c r="DF385" s="6"/>
      <c r="DG385" s="5"/>
      <c r="DH385" s="5"/>
      <c r="DI385" s="4"/>
      <c r="DJ385" s="6"/>
      <c r="DK385" s="4"/>
      <c r="DL385" s="6"/>
      <c r="DM385" s="5"/>
      <c r="DN385" s="5"/>
      <c r="DO385" s="4"/>
      <c r="DP385" s="6"/>
      <c r="DQ385" s="4"/>
      <c r="DR385" s="6"/>
      <c r="DS385" s="5"/>
      <c r="DT385" s="5"/>
      <c r="DU385" s="4"/>
      <c r="DV385" s="6"/>
      <c r="DW385" s="4"/>
      <c r="DX385" s="6"/>
      <c r="DY385" s="5"/>
      <c r="DZ385" s="5"/>
      <c r="EA385" s="4"/>
      <c r="EB385" s="6"/>
      <c r="EC385" s="4"/>
      <c r="ED385" s="6"/>
      <c r="EE385" s="5"/>
      <c r="EF385" s="5"/>
      <c r="EG385" s="4"/>
      <c r="EH385" s="6"/>
      <c r="EI385" s="4"/>
      <c r="EJ385" s="6"/>
      <c r="EK385" s="5"/>
      <c r="EL385" s="5"/>
      <c r="EM385" s="4"/>
      <c r="EN385" s="6"/>
      <c r="EO385" s="4"/>
      <c r="EP385" s="6"/>
      <c r="EQ385" s="5"/>
      <c r="ER385" s="5"/>
      <c r="ES385" s="4"/>
      <c r="ET385" s="6"/>
      <c r="EU385" s="4"/>
      <c r="EV385" s="6"/>
      <c r="EW385" s="5"/>
      <c r="EX385" s="5"/>
      <c r="EY385" s="4"/>
      <c r="EZ385" s="6"/>
      <c r="FA385" s="4"/>
      <c r="FB385" s="6"/>
      <c r="FC385" s="5"/>
      <c r="FD385" s="5"/>
      <c r="FE385" s="4"/>
      <c r="FF385" s="6"/>
      <c r="FG385" s="4"/>
      <c r="FH385" s="6"/>
      <c r="FI385" s="5"/>
      <c r="FJ385" s="5"/>
      <c r="FK385" s="4"/>
      <c r="FL385" s="6"/>
      <c r="FM385" s="4"/>
      <c r="FN385" s="6"/>
      <c r="FO385" s="5"/>
      <c r="FP385" s="5"/>
      <c r="FQ385" s="4"/>
      <c r="FR385" s="6"/>
      <c r="FS385" s="4"/>
      <c r="FT385" s="6"/>
      <c r="FU385" s="5"/>
      <c r="FV385" s="5"/>
      <c r="FW385" s="4"/>
      <c r="FX385" s="6"/>
      <c r="FY385" s="4"/>
      <c r="FZ385" s="6"/>
      <c r="GA385" s="5"/>
      <c r="GB385" s="5"/>
      <c r="GC385" s="4"/>
      <c r="GD385" s="6"/>
      <c r="GE385" s="4"/>
      <c r="GF385" s="6"/>
      <c r="GG385" s="5"/>
      <c r="GH385" s="5"/>
      <c r="GI385" s="4"/>
      <c r="GJ385" s="6"/>
      <c r="GK385" s="4"/>
      <c r="GL385" s="6"/>
      <c r="GM385" s="5"/>
      <c r="GN385" s="5"/>
      <c r="GO385" s="4"/>
      <c r="GP385" s="6"/>
      <c r="GQ385" s="4"/>
      <c r="GR385" s="6"/>
      <c r="GS385" s="5"/>
      <c r="GT385" s="5"/>
      <c r="GU385" s="4"/>
      <c r="GV385" s="6"/>
      <c r="GW385" s="4"/>
      <c r="GX385" s="6"/>
      <c r="GY385" s="5"/>
      <c r="GZ385" s="5"/>
      <c r="HA385" s="4"/>
      <c r="HB385" s="6"/>
      <c r="HC385" s="4"/>
      <c r="HD385" s="6"/>
      <c r="HE385" s="5"/>
      <c r="HF385" s="5"/>
      <c r="HG385" s="4"/>
      <c r="HH385" s="6"/>
      <c r="HI385" s="4"/>
      <c r="HJ385" s="6"/>
      <c r="HK385" s="5"/>
      <c r="HL385" s="5"/>
      <c r="HM385" s="4"/>
      <c r="HN385" s="6"/>
      <c r="HO385" s="4"/>
      <c r="HP385" s="6"/>
      <c r="HQ385" s="5"/>
      <c r="HR385" s="5"/>
      <c r="HS385" s="4"/>
      <c r="HT385" s="6"/>
      <c r="HU385" s="4"/>
      <c r="HV385" s="6"/>
      <c r="HW385" s="5"/>
      <c r="HX385" s="5"/>
      <c r="HY385" s="4"/>
      <c r="HZ385" s="6"/>
      <c r="IA385" s="4"/>
      <c r="IB385" s="6"/>
      <c r="IC385" s="5"/>
      <c r="ID385" s="5"/>
      <c r="IE385" s="4"/>
      <c r="IF385" s="6"/>
      <c r="IG385" s="4"/>
      <c r="IH385" s="6"/>
      <c r="II385" s="5"/>
      <c r="IJ385" s="5"/>
      <c r="IK385" s="4"/>
      <c r="IL385" s="6"/>
      <c r="IM385" s="4"/>
      <c r="IN385" s="6"/>
      <c r="IO385" s="5"/>
      <c r="IP385" s="5"/>
      <c r="IQ385" s="4"/>
      <c r="IR385" s="6"/>
      <c r="IS385" s="4"/>
      <c r="IT385" s="6"/>
      <c r="IU385" s="5"/>
      <c r="IV385" s="5"/>
      <c r="IW385" s="4"/>
      <c r="IX385" s="6"/>
      <c r="IY385" s="4"/>
      <c r="IZ385" s="6"/>
      <c r="JA385" s="5"/>
      <c r="JB385" s="5"/>
      <c r="JC385" s="4"/>
      <c r="JD385" s="6"/>
      <c r="JE385" s="4"/>
      <c r="JF385" s="6"/>
      <c r="JG385" s="5"/>
      <c r="JH385" s="5"/>
      <c r="JI385" s="4"/>
      <c r="JJ385" s="6"/>
      <c r="JK385" s="4"/>
      <c r="JL385" s="6"/>
      <c r="JM385" s="5"/>
      <c r="JN385" s="5"/>
      <c r="JO385" s="4"/>
      <c r="JP385" s="6"/>
      <c r="JQ385" s="4"/>
      <c r="JR385" s="6"/>
      <c r="JS385" s="5"/>
      <c r="JT385" s="5"/>
      <c r="JU385" s="4"/>
      <c r="JV385" s="6"/>
      <c r="JW385" s="4"/>
      <c r="JX385" s="6"/>
      <c r="JY385" s="5"/>
      <c r="JZ385" s="5"/>
      <c r="KA385" s="4"/>
      <c r="KB385" s="6"/>
      <c r="KC385" s="4"/>
      <c r="KD385" s="6"/>
      <c r="KE385" s="5"/>
      <c r="KF385" s="5"/>
      <c r="KG385" s="4"/>
      <c r="KH385" s="6"/>
      <c r="KI385" s="4"/>
      <c r="KJ385" s="6"/>
      <c r="KK385" s="5"/>
      <c r="KL385" s="5"/>
    </row>
    <row r="386">
      <c r="A386" s="3" t="s">
        <v>85</v>
      </c>
      <c r="B386" s="3" t="s">
        <v>680</v>
      </c>
      <c r="C386" s="3" t="s">
        <v>449</v>
      </c>
      <c r="D386" s="3" t="s">
        <v>519</v>
      </c>
      <c r="E386" s="3" t="s">
        <v>699</v>
      </c>
      <c r="F386" s="3" t="s">
        <v>699</v>
      </c>
      <c r="G386" s="3" t="s">
        <v>699</v>
      </c>
      <c r="H386" s="3" t="s">
        <v>351</v>
      </c>
      <c r="I386" s="4"/>
      <c r="J386" s="4">
        <f>=ROUNDDOWN({0},0)</f>
      </c>
      <c r="K386" s="4"/>
      <c r="L386" s="5"/>
      <c r="M386" s="4"/>
      <c r="N386" s="4">
        <f>=ROUNDDOWN({0},0)</f>
      </c>
      <c r="O386" s="4"/>
      <c r="P386" s="5"/>
      <c r="Q386" s="4">
        <v>5</v>
      </c>
      <c r="R386" s="6">
        <v>374.05</v>
      </c>
      <c r="S386" s="4"/>
      <c r="T386" s="6"/>
      <c r="U386" s="5"/>
      <c r="V386" s="5"/>
      <c r="W386" s="4">
        <v>1</v>
      </c>
      <c r="X386" s="6">
        <v>85.05</v>
      </c>
      <c r="Y386" s="4"/>
      <c r="Z386" s="6"/>
      <c r="AA386" s="5"/>
      <c r="AB386" s="5"/>
      <c r="AC386" s="4"/>
      <c r="AD386" s="6"/>
      <c r="AE386" s="4"/>
      <c r="AF386" s="6"/>
      <c r="AG386" s="5"/>
      <c r="AH386" s="5"/>
      <c r="AI386" s="4"/>
      <c r="AJ386" s="6"/>
      <c r="AK386" s="4"/>
      <c r="AL386" s="6"/>
      <c r="AM386" s="5"/>
      <c r="AN386" s="5"/>
      <c r="AO386" s="4">
        <v>2</v>
      </c>
      <c r="AP386" s="6">
        <v>121.26</v>
      </c>
      <c r="AQ386" s="4"/>
      <c r="AR386" s="6"/>
      <c r="AS386" s="5"/>
      <c r="AT386" s="5"/>
      <c r="AU386" s="4">
        <v>1</v>
      </c>
      <c r="AV386" s="6">
        <v>82.69</v>
      </c>
      <c r="AW386" s="4"/>
      <c r="AX386" s="6"/>
      <c r="AY386" s="5"/>
      <c r="AZ386" s="5"/>
      <c r="BA386" s="4"/>
      <c r="BB386" s="6"/>
      <c r="BC386" s="4"/>
      <c r="BD386" s="6"/>
      <c r="BE386" s="5"/>
      <c r="BF386" s="5"/>
      <c r="BG386" s="4"/>
      <c r="BH386" s="6"/>
      <c r="BI386" s="4"/>
      <c r="BJ386" s="6"/>
      <c r="BK386" s="5"/>
      <c r="BL386" s="5"/>
      <c r="BM386" s="4"/>
      <c r="BN386" s="6"/>
      <c r="BO386" s="4"/>
      <c r="BP386" s="6"/>
      <c r="BQ386" s="5"/>
      <c r="BR386" s="5"/>
      <c r="BS386" s="4"/>
      <c r="BT386" s="6"/>
      <c r="BU386" s="4"/>
      <c r="BV386" s="6"/>
      <c r="BW386" s="5"/>
      <c r="BX386" s="5"/>
      <c r="BY386" s="4"/>
      <c r="BZ386" s="6"/>
      <c r="CA386" s="4"/>
      <c r="CB386" s="6"/>
      <c r="CC386" s="5"/>
      <c r="CD386" s="5"/>
      <c r="CE386" s="4">
        <v>1</v>
      </c>
      <c r="CF386" s="6">
        <v>85.05</v>
      </c>
      <c r="CG386" s="4"/>
      <c r="CH386" s="6"/>
      <c r="CI386" s="5"/>
      <c r="CJ386" s="5"/>
      <c r="CK386" s="4"/>
      <c r="CL386" s="6"/>
      <c r="CM386" s="4"/>
      <c r="CN386" s="6"/>
      <c r="CO386" s="5"/>
      <c r="CP386" s="5"/>
      <c r="CQ386" s="4"/>
      <c r="CR386" s="6"/>
      <c r="CS386" s="4"/>
      <c r="CT386" s="6"/>
      <c r="CU386" s="5"/>
      <c r="CV386" s="5"/>
      <c r="CW386" s="4"/>
      <c r="CX386" s="6"/>
      <c r="CY386" s="4"/>
      <c r="CZ386" s="6"/>
      <c r="DA386" s="5"/>
      <c r="DB386" s="5"/>
      <c r="DC386" s="4"/>
      <c r="DD386" s="6"/>
      <c r="DE386" s="4"/>
      <c r="DF386" s="6"/>
      <c r="DG386" s="5"/>
      <c r="DH386" s="5"/>
      <c r="DI386" s="4"/>
      <c r="DJ386" s="6"/>
      <c r="DK386" s="4"/>
      <c r="DL386" s="6"/>
      <c r="DM386" s="5"/>
      <c r="DN386" s="5"/>
      <c r="DO386" s="4"/>
      <c r="DP386" s="6"/>
      <c r="DQ386" s="4"/>
      <c r="DR386" s="6"/>
      <c r="DS386" s="5"/>
      <c r="DT386" s="5"/>
      <c r="DU386" s="4"/>
      <c r="DV386" s="6"/>
      <c r="DW386" s="4"/>
      <c r="DX386" s="6"/>
      <c r="DY386" s="5"/>
      <c r="DZ386" s="5"/>
      <c r="EA386" s="4"/>
      <c r="EB386" s="6"/>
      <c r="EC386" s="4"/>
      <c r="ED386" s="6"/>
      <c r="EE386" s="5"/>
      <c r="EF386" s="5"/>
      <c r="EG386" s="4"/>
      <c r="EH386" s="6"/>
      <c r="EI386" s="4"/>
      <c r="EJ386" s="6"/>
      <c r="EK386" s="5"/>
      <c r="EL386" s="5"/>
      <c r="EM386" s="4"/>
      <c r="EN386" s="6"/>
      <c r="EO386" s="4"/>
      <c r="EP386" s="6"/>
      <c r="EQ386" s="5"/>
      <c r="ER386" s="5"/>
      <c r="ES386" s="4"/>
      <c r="ET386" s="6"/>
      <c r="EU386" s="4"/>
      <c r="EV386" s="6"/>
      <c r="EW386" s="5"/>
      <c r="EX386" s="5"/>
      <c r="EY386" s="4"/>
      <c r="EZ386" s="6"/>
      <c r="FA386" s="4"/>
      <c r="FB386" s="6"/>
      <c r="FC386" s="5"/>
      <c r="FD386" s="5"/>
      <c r="FE386" s="4"/>
      <c r="FF386" s="6"/>
      <c r="FG386" s="4"/>
      <c r="FH386" s="6"/>
      <c r="FI386" s="5"/>
      <c r="FJ386" s="5"/>
      <c r="FK386" s="4"/>
      <c r="FL386" s="6"/>
      <c r="FM386" s="4"/>
      <c r="FN386" s="6"/>
      <c r="FO386" s="5"/>
      <c r="FP386" s="5"/>
      <c r="FQ386" s="4"/>
      <c r="FR386" s="6"/>
      <c r="FS386" s="4"/>
      <c r="FT386" s="6"/>
      <c r="FU386" s="5"/>
      <c r="FV386" s="5"/>
      <c r="FW386" s="4"/>
      <c r="FX386" s="6"/>
      <c r="FY386" s="4"/>
      <c r="FZ386" s="6"/>
      <c r="GA386" s="5"/>
      <c r="GB386" s="5"/>
      <c r="GC386" s="4"/>
      <c r="GD386" s="6"/>
      <c r="GE386" s="4"/>
      <c r="GF386" s="6"/>
      <c r="GG386" s="5"/>
      <c r="GH386" s="5"/>
      <c r="GI386" s="4"/>
      <c r="GJ386" s="6"/>
      <c r="GK386" s="4"/>
      <c r="GL386" s="6"/>
      <c r="GM386" s="5"/>
      <c r="GN386" s="5"/>
      <c r="GO386" s="4"/>
      <c r="GP386" s="6"/>
      <c r="GQ386" s="4"/>
      <c r="GR386" s="6"/>
      <c r="GS386" s="5"/>
      <c r="GT386" s="5"/>
      <c r="GU386" s="4"/>
      <c r="GV386" s="6"/>
      <c r="GW386" s="4"/>
      <c r="GX386" s="6"/>
      <c r="GY386" s="5"/>
      <c r="GZ386" s="5"/>
      <c r="HA386" s="4"/>
      <c r="HB386" s="6"/>
      <c r="HC386" s="4"/>
      <c r="HD386" s="6"/>
      <c r="HE386" s="5"/>
      <c r="HF386" s="5"/>
      <c r="HG386" s="4"/>
      <c r="HH386" s="6"/>
      <c r="HI386" s="4"/>
      <c r="HJ386" s="6"/>
      <c r="HK386" s="5"/>
      <c r="HL386" s="5"/>
      <c r="HM386" s="4"/>
      <c r="HN386" s="6"/>
      <c r="HO386" s="4"/>
      <c r="HP386" s="6"/>
      <c r="HQ386" s="5"/>
      <c r="HR386" s="5"/>
      <c r="HS386" s="4"/>
      <c r="HT386" s="6"/>
      <c r="HU386" s="4"/>
      <c r="HV386" s="6"/>
      <c r="HW386" s="5"/>
      <c r="HX386" s="5"/>
      <c r="HY386" s="4"/>
      <c r="HZ386" s="6"/>
      <c r="IA386" s="4"/>
      <c r="IB386" s="6"/>
      <c r="IC386" s="5"/>
      <c r="ID386" s="5"/>
      <c r="IE386" s="4"/>
      <c r="IF386" s="6"/>
      <c r="IG386" s="4"/>
      <c r="IH386" s="6"/>
      <c r="II386" s="5"/>
      <c r="IJ386" s="5"/>
      <c r="IK386" s="4"/>
      <c r="IL386" s="6"/>
      <c r="IM386" s="4"/>
      <c r="IN386" s="6"/>
      <c r="IO386" s="5"/>
      <c r="IP386" s="5"/>
      <c r="IQ386" s="4"/>
      <c r="IR386" s="6"/>
      <c r="IS386" s="4"/>
      <c r="IT386" s="6"/>
      <c r="IU386" s="5"/>
      <c r="IV386" s="5"/>
      <c r="IW386" s="4"/>
      <c r="IX386" s="6"/>
      <c r="IY386" s="4"/>
      <c r="IZ386" s="6"/>
      <c r="JA386" s="5"/>
      <c r="JB386" s="5"/>
      <c r="JC386" s="4"/>
      <c r="JD386" s="6"/>
      <c r="JE386" s="4"/>
      <c r="JF386" s="6"/>
      <c r="JG386" s="5"/>
      <c r="JH386" s="5"/>
      <c r="JI386" s="4"/>
      <c r="JJ386" s="6"/>
      <c r="JK386" s="4"/>
      <c r="JL386" s="6"/>
      <c r="JM386" s="5"/>
      <c r="JN386" s="5"/>
      <c r="JO386" s="4"/>
      <c r="JP386" s="6"/>
      <c r="JQ386" s="4"/>
      <c r="JR386" s="6"/>
      <c r="JS386" s="5"/>
      <c r="JT386" s="5"/>
      <c r="JU386" s="4"/>
      <c r="JV386" s="6"/>
      <c r="JW386" s="4"/>
      <c r="JX386" s="6"/>
      <c r="JY386" s="5"/>
      <c r="JZ386" s="5"/>
      <c r="KA386" s="4"/>
      <c r="KB386" s="6"/>
      <c r="KC386" s="4"/>
      <c r="KD386" s="6"/>
      <c r="KE386" s="5"/>
      <c r="KF386" s="5"/>
      <c r="KG386" s="4"/>
      <c r="KH386" s="6"/>
      <c r="KI386" s="4"/>
      <c r="KJ386" s="6"/>
      <c r="KK386" s="5"/>
      <c r="KL386" s="5"/>
    </row>
    <row r="387">
      <c r="A387" s="3" t="s">
        <v>85</v>
      </c>
      <c r="B387" s="3" t="s">
        <v>680</v>
      </c>
      <c r="C387" s="3" t="s">
        <v>449</v>
      </c>
      <c r="D387" s="3" t="s">
        <v>519</v>
      </c>
      <c r="E387" s="3" t="s">
        <v>700</v>
      </c>
      <c r="F387" s="3" t="s">
        <v>700</v>
      </c>
      <c r="G387" s="3" t="s">
        <v>104</v>
      </c>
      <c r="H387" s="3" t="s">
        <v>104</v>
      </c>
      <c r="I387" s="4"/>
      <c r="J387" s="4">
        <f>=ROUNDDOWN({0},0)</f>
      </c>
      <c r="K387" s="4"/>
      <c r="L387" s="5"/>
      <c r="M387" s="4"/>
      <c r="N387" s="4">
        <f>=ROUNDDOWN({0},0)</f>
      </c>
      <c r="O387" s="4"/>
      <c r="P387" s="5"/>
      <c r="Q387" s="4">
        <v>3</v>
      </c>
      <c r="R387" s="6">
        <v>242.17</v>
      </c>
      <c r="S387" s="4"/>
      <c r="T387" s="6"/>
      <c r="U387" s="5"/>
      <c r="V387" s="5"/>
      <c r="W387" s="4"/>
      <c r="X387" s="6"/>
      <c r="Y387" s="4"/>
      <c r="Z387" s="6"/>
      <c r="AA387" s="5"/>
      <c r="AB387" s="5"/>
      <c r="AC387" s="4"/>
      <c r="AD387" s="6"/>
      <c r="AE387" s="4"/>
      <c r="AF387" s="6"/>
      <c r="AG387" s="5"/>
      <c r="AH387" s="5"/>
      <c r="AI387" s="4"/>
      <c r="AJ387" s="6"/>
      <c r="AK387" s="4"/>
      <c r="AL387" s="6"/>
      <c r="AM387" s="5"/>
      <c r="AN387" s="5"/>
      <c r="AO387" s="4"/>
      <c r="AP387" s="6"/>
      <c r="AQ387" s="4"/>
      <c r="AR387" s="6"/>
      <c r="AS387" s="5"/>
      <c r="AT387" s="5"/>
      <c r="AU387" s="4">
        <v>1</v>
      </c>
      <c r="AV387" s="6">
        <v>83.87</v>
      </c>
      <c r="AW387" s="4"/>
      <c r="AX387" s="6"/>
      <c r="AY387" s="5"/>
      <c r="AZ387" s="5"/>
      <c r="BA387" s="4"/>
      <c r="BB387" s="6"/>
      <c r="BC387" s="4"/>
      <c r="BD387" s="6"/>
      <c r="BE387" s="5"/>
      <c r="BF387" s="5"/>
      <c r="BG387" s="4"/>
      <c r="BH387" s="6"/>
      <c r="BI387" s="4"/>
      <c r="BJ387" s="6"/>
      <c r="BK387" s="5"/>
      <c r="BL387" s="5"/>
      <c r="BM387" s="4">
        <v>1</v>
      </c>
      <c r="BN387" s="6">
        <v>77.17</v>
      </c>
      <c r="BO387" s="4"/>
      <c r="BP387" s="6"/>
      <c r="BQ387" s="5"/>
      <c r="BR387" s="5"/>
      <c r="BS387" s="4"/>
      <c r="BT387" s="6"/>
      <c r="BU387" s="4"/>
      <c r="BV387" s="6"/>
      <c r="BW387" s="5"/>
      <c r="BX387" s="5"/>
      <c r="BY387" s="4"/>
      <c r="BZ387" s="6"/>
      <c r="CA387" s="4"/>
      <c r="CB387" s="6"/>
      <c r="CC387" s="5"/>
      <c r="CD387" s="5"/>
      <c r="CE387" s="4">
        <v>1</v>
      </c>
      <c r="CF387" s="6">
        <v>81.13</v>
      </c>
      <c r="CG387" s="4"/>
      <c r="CH387" s="6"/>
      <c r="CI387" s="5"/>
      <c r="CJ387" s="5"/>
      <c r="CK387" s="4"/>
      <c r="CL387" s="6"/>
      <c r="CM387" s="4"/>
      <c r="CN387" s="6"/>
      <c r="CO387" s="5"/>
      <c r="CP387" s="5"/>
      <c r="CQ387" s="4"/>
      <c r="CR387" s="6"/>
      <c r="CS387" s="4"/>
      <c r="CT387" s="6"/>
      <c r="CU387" s="5"/>
      <c r="CV387" s="5"/>
      <c r="CW387" s="4"/>
      <c r="CX387" s="6"/>
      <c r="CY387" s="4"/>
      <c r="CZ387" s="6"/>
      <c r="DA387" s="5"/>
      <c r="DB387" s="5"/>
      <c r="DC387" s="4"/>
      <c r="DD387" s="6"/>
      <c r="DE387" s="4"/>
      <c r="DF387" s="6"/>
      <c r="DG387" s="5"/>
      <c r="DH387" s="5"/>
      <c r="DI387" s="4"/>
      <c r="DJ387" s="6"/>
      <c r="DK387" s="4"/>
      <c r="DL387" s="6"/>
      <c r="DM387" s="5"/>
      <c r="DN387" s="5"/>
      <c r="DO387" s="4"/>
      <c r="DP387" s="6"/>
      <c r="DQ387" s="4"/>
      <c r="DR387" s="6"/>
      <c r="DS387" s="5"/>
      <c r="DT387" s="5"/>
      <c r="DU387" s="4"/>
      <c r="DV387" s="6"/>
      <c r="DW387" s="4"/>
      <c r="DX387" s="6"/>
      <c r="DY387" s="5"/>
      <c r="DZ387" s="5"/>
      <c r="EA387" s="4"/>
      <c r="EB387" s="6"/>
      <c r="EC387" s="4"/>
      <c r="ED387" s="6"/>
      <c r="EE387" s="5"/>
      <c r="EF387" s="5"/>
      <c r="EG387" s="4"/>
      <c r="EH387" s="6"/>
      <c r="EI387" s="4"/>
      <c r="EJ387" s="6"/>
      <c r="EK387" s="5"/>
      <c r="EL387" s="5"/>
      <c r="EM387" s="4"/>
      <c r="EN387" s="6"/>
      <c r="EO387" s="4"/>
      <c r="EP387" s="6"/>
      <c r="EQ387" s="5"/>
      <c r="ER387" s="5"/>
      <c r="ES387" s="4"/>
      <c r="ET387" s="6"/>
      <c r="EU387" s="4"/>
      <c r="EV387" s="6"/>
      <c r="EW387" s="5"/>
      <c r="EX387" s="5"/>
      <c r="EY387" s="4"/>
      <c r="EZ387" s="6"/>
      <c r="FA387" s="4"/>
      <c r="FB387" s="6"/>
      <c r="FC387" s="5"/>
      <c r="FD387" s="5"/>
      <c r="FE387" s="4"/>
      <c r="FF387" s="6"/>
      <c r="FG387" s="4"/>
      <c r="FH387" s="6"/>
      <c r="FI387" s="5"/>
      <c r="FJ387" s="5"/>
      <c r="FK387" s="4"/>
      <c r="FL387" s="6"/>
      <c r="FM387" s="4"/>
      <c r="FN387" s="6"/>
      <c r="FO387" s="5"/>
      <c r="FP387" s="5"/>
      <c r="FQ387" s="4"/>
      <c r="FR387" s="6"/>
      <c r="FS387" s="4"/>
      <c r="FT387" s="6"/>
      <c r="FU387" s="5"/>
      <c r="FV387" s="5"/>
      <c r="FW387" s="4"/>
      <c r="FX387" s="6"/>
      <c r="FY387" s="4"/>
      <c r="FZ387" s="6"/>
      <c r="GA387" s="5"/>
      <c r="GB387" s="5"/>
      <c r="GC387" s="4"/>
      <c r="GD387" s="6"/>
      <c r="GE387" s="4"/>
      <c r="GF387" s="6"/>
      <c r="GG387" s="5"/>
      <c r="GH387" s="5"/>
      <c r="GI387" s="4"/>
      <c r="GJ387" s="6"/>
      <c r="GK387" s="4"/>
      <c r="GL387" s="6"/>
      <c r="GM387" s="5"/>
      <c r="GN387" s="5"/>
      <c r="GO387" s="4"/>
      <c r="GP387" s="6"/>
      <c r="GQ387" s="4"/>
      <c r="GR387" s="6"/>
      <c r="GS387" s="5"/>
      <c r="GT387" s="5"/>
      <c r="GU387" s="4"/>
      <c r="GV387" s="6"/>
      <c r="GW387" s="4"/>
      <c r="GX387" s="6"/>
      <c r="GY387" s="5"/>
      <c r="GZ387" s="5"/>
      <c r="HA387" s="4"/>
      <c r="HB387" s="6"/>
      <c r="HC387" s="4"/>
      <c r="HD387" s="6"/>
      <c r="HE387" s="5"/>
      <c r="HF387" s="5"/>
      <c r="HG387" s="4"/>
      <c r="HH387" s="6"/>
      <c r="HI387" s="4"/>
      <c r="HJ387" s="6"/>
      <c r="HK387" s="5"/>
      <c r="HL387" s="5"/>
      <c r="HM387" s="4"/>
      <c r="HN387" s="6"/>
      <c r="HO387" s="4"/>
      <c r="HP387" s="6"/>
      <c r="HQ387" s="5"/>
      <c r="HR387" s="5"/>
      <c r="HS387" s="4"/>
      <c r="HT387" s="6"/>
      <c r="HU387" s="4"/>
      <c r="HV387" s="6"/>
      <c r="HW387" s="5"/>
      <c r="HX387" s="5"/>
      <c r="HY387" s="4"/>
      <c r="HZ387" s="6"/>
      <c r="IA387" s="4"/>
      <c r="IB387" s="6"/>
      <c r="IC387" s="5"/>
      <c r="ID387" s="5"/>
      <c r="IE387" s="4"/>
      <c r="IF387" s="6"/>
      <c r="IG387" s="4"/>
      <c r="IH387" s="6"/>
      <c r="II387" s="5"/>
      <c r="IJ387" s="5"/>
      <c r="IK387" s="4"/>
      <c r="IL387" s="6"/>
      <c r="IM387" s="4"/>
      <c r="IN387" s="6"/>
      <c r="IO387" s="5"/>
      <c r="IP387" s="5"/>
      <c r="IQ387" s="4"/>
      <c r="IR387" s="6"/>
      <c r="IS387" s="4"/>
      <c r="IT387" s="6"/>
      <c r="IU387" s="5"/>
      <c r="IV387" s="5"/>
      <c r="IW387" s="4"/>
      <c r="IX387" s="6"/>
      <c r="IY387" s="4"/>
      <c r="IZ387" s="6"/>
      <c r="JA387" s="5"/>
      <c r="JB387" s="5"/>
      <c r="JC387" s="4"/>
      <c r="JD387" s="6"/>
      <c r="JE387" s="4"/>
      <c r="JF387" s="6"/>
      <c r="JG387" s="5"/>
      <c r="JH387" s="5"/>
      <c r="JI387" s="4"/>
      <c r="JJ387" s="6"/>
      <c r="JK387" s="4"/>
      <c r="JL387" s="6"/>
      <c r="JM387" s="5"/>
      <c r="JN387" s="5"/>
      <c r="JO387" s="4"/>
      <c r="JP387" s="6"/>
      <c r="JQ387" s="4"/>
      <c r="JR387" s="6"/>
      <c r="JS387" s="5"/>
      <c r="JT387" s="5"/>
      <c r="JU387" s="4"/>
      <c r="JV387" s="6"/>
      <c r="JW387" s="4"/>
      <c r="JX387" s="6"/>
      <c r="JY387" s="5"/>
      <c r="JZ387" s="5"/>
      <c r="KA387" s="4"/>
      <c r="KB387" s="6"/>
      <c r="KC387" s="4"/>
      <c r="KD387" s="6"/>
      <c r="KE387" s="5"/>
      <c r="KF387" s="5"/>
      <c r="KG387" s="4"/>
      <c r="KH387" s="6"/>
      <c r="KI387" s="4"/>
      <c r="KJ387" s="6"/>
      <c r="KK387" s="5"/>
      <c r="KL387" s="5"/>
    </row>
    <row r="388">
      <c r="A388" s="3" t="s">
        <v>85</v>
      </c>
      <c r="B388" s="3" t="s">
        <v>680</v>
      </c>
      <c r="C388" s="3" t="s">
        <v>449</v>
      </c>
      <c r="D388" s="3" t="s">
        <v>519</v>
      </c>
      <c r="E388" s="3" t="s">
        <v>701</v>
      </c>
      <c r="F388" s="3" t="s">
        <v>701</v>
      </c>
      <c r="G388" s="3" t="s">
        <v>701</v>
      </c>
      <c r="H388" s="3" t="s">
        <v>104</v>
      </c>
      <c r="I388" s="4"/>
      <c r="J388" s="4">
        <f>=ROUNDDOWN({0},0)</f>
      </c>
      <c r="K388" s="4"/>
      <c r="L388" s="5"/>
      <c r="M388" s="4"/>
      <c r="N388" s="4">
        <f>=ROUNDDOWN({0},0)</f>
      </c>
      <c r="O388" s="4"/>
      <c r="P388" s="5"/>
      <c r="Q388" s="4"/>
      <c r="R388" s="6"/>
      <c r="S388" s="4"/>
      <c r="T388" s="6"/>
      <c r="U388" s="5"/>
      <c r="V388" s="5"/>
      <c r="W388" s="4"/>
      <c r="X388" s="6"/>
      <c r="Y388" s="4"/>
      <c r="Z388" s="6"/>
      <c r="AA388" s="5"/>
      <c r="AB388" s="5"/>
      <c r="AC388" s="4"/>
      <c r="AD388" s="6"/>
      <c r="AE388" s="4"/>
      <c r="AF388" s="6"/>
      <c r="AG388" s="5"/>
      <c r="AH388" s="5"/>
      <c r="AI388" s="4"/>
      <c r="AJ388" s="6"/>
      <c r="AK388" s="4"/>
      <c r="AL388" s="6"/>
      <c r="AM388" s="5"/>
      <c r="AN388" s="5"/>
      <c r="AO388" s="4"/>
      <c r="AP388" s="6"/>
      <c r="AQ388" s="4"/>
      <c r="AR388" s="6"/>
      <c r="AS388" s="5"/>
      <c r="AT388" s="5"/>
      <c r="AU388" s="4"/>
      <c r="AV388" s="6"/>
      <c r="AW388" s="4"/>
      <c r="AX388" s="6"/>
      <c r="AY388" s="5"/>
      <c r="AZ388" s="5"/>
      <c r="BA388" s="4"/>
      <c r="BB388" s="6"/>
      <c r="BC388" s="4"/>
      <c r="BD388" s="6"/>
      <c r="BE388" s="5"/>
      <c r="BF388" s="5"/>
      <c r="BG388" s="4"/>
      <c r="BH388" s="6"/>
      <c r="BI388" s="4"/>
      <c r="BJ388" s="6"/>
      <c r="BK388" s="5"/>
      <c r="BL388" s="5"/>
      <c r="BM388" s="4"/>
      <c r="BN388" s="6"/>
      <c r="BO388" s="4"/>
      <c r="BP388" s="6"/>
      <c r="BQ388" s="5"/>
      <c r="BR388" s="5"/>
      <c r="BS388" s="4"/>
      <c r="BT388" s="6"/>
      <c r="BU388" s="4"/>
      <c r="BV388" s="6"/>
      <c r="BW388" s="5"/>
      <c r="BX388" s="5"/>
      <c r="BY388" s="4"/>
      <c r="BZ388" s="6"/>
      <c r="CA388" s="4"/>
      <c r="CB388" s="6"/>
      <c r="CC388" s="5"/>
      <c r="CD388" s="5"/>
      <c r="CE388" s="4"/>
      <c r="CF388" s="6"/>
      <c r="CG388" s="4"/>
      <c r="CH388" s="6"/>
      <c r="CI388" s="5"/>
      <c r="CJ388" s="5"/>
      <c r="CK388" s="4"/>
      <c r="CL388" s="6"/>
      <c r="CM388" s="4"/>
      <c r="CN388" s="6"/>
      <c r="CO388" s="5"/>
      <c r="CP388" s="5"/>
      <c r="CQ388" s="4"/>
      <c r="CR388" s="6"/>
      <c r="CS388" s="4"/>
      <c r="CT388" s="6"/>
      <c r="CU388" s="5"/>
      <c r="CV388" s="5"/>
      <c r="CW388" s="4"/>
      <c r="CX388" s="6"/>
      <c r="CY388" s="4"/>
      <c r="CZ388" s="6"/>
      <c r="DA388" s="5"/>
      <c r="DB388" s="5"/>
      <c r="DC388" s="4"/>
      <c r="DD388" s="6"/>
      <c r="DE388" s="4"/>
      <c r="DF388" s="6"/>
      <c r="DG388" s="5"/>
      <c r="DH388" s="5"/>
      <c r="DI388" s="4"/>
      <c r="DJ388" s="6"/>
      <c r="DK388" s="4"/>
      <c r="DL388" s="6"/>
      <c r="DM388" s="5"/>
      <c r="DN388" s="5"/>
      <c r="DO388" s="4"/>
      <c r="DP388" s="6"/>
      <c r="DQ388" s="4"/>
      <c r="DR388" s="6"/>
      <c r="DS388" s="5"/>
      <c r="DT388" s="5"/>
      <c r="DU388" s="4"/>
      <c r="DV388" s="6"/>
      <c r="DW388" s="4"/>
      <c r="DX388" s="6"/>
      <c r="DY388" s="5"/>
      <c r="DZ388" s="5"/>
      <c r="EA388" s="4"/>
      <c r="EB388" s="6"/>
      <c r="EC388" s="4"/>
      <c r="ED388" s="6"/>
      <c r="EE388" s="5"/>
      <c r="EF388" s="5"/>
      <c r="EG388" s="4"/>
      <c r="EH388" s="6"/>
      <c r="EI388" s="4"/>
      <c r="EJ388" s="6"/>
      <c r="EK388" s="5"/>
      <c r="EL388" s="5"/>
      <c r="EM388" s="4"/>
      <c r="EN388" s="6"/>
      <c r="EO388" s="4"/>
      <c r="EP388" s="6"/>
      <c r="EQ388" s="5"/>
      <c r="ER388" s="5"/>
      <c r="ES388" s="4"/>
      <c r="ET388" s="6"/>
      <c r="EU388" s="4"/>
      <c r="EV388" s="6"/>
      <c r="EW388" s="5"/>
      <c r="EX388" s="5"/>
      <c r="EY388" s="4"/>
      <c r="EZ388" s="6"/>
      <c r="FA388" s="4"/>
      <c r="FB388" s="6"/>
      <c r="FC388" s="5"/>
      <c r="FD388" s="5"/>
      <c r="FE388" s="4"/>
      <c r="FF388" s="6"/>
      <c r="FG388" s="4"/>
      <c r="FH388" s="6"/>
      <c r="FI388" s="5"/>
      <c r="FJ388" s="5"/>
      <c r="FK388" s="4"/>
      <c r="FL388" s="6"/>
      <c r="FM388" s="4"/>
      <c r="FN388" s="6"/>
      <c r="FO388" s="5"/>
      <c r="FP388" s="5"/>
      <c r="FQ388" s="4"/>
      <c r="FR388" s="6"/>
      <c r="FS388" s="4"/>
      <c r="FT388" s="6"/>
      <c r="FU388" s="5"/>
      <c r="FV388" s="5"/>
      <c r="FW388" s="4"/>
      <c r="FX388" s="6"/>
      <c r="FY388" s="4"/>
      <c r="FZ388" s="6"/>
      <c r="GA388" s="5"/>
      <c r="GB388" s="5"/>
      <c r="GC388" s="4"/>
      <c r="GD388" s="6"/>
      <c r="GE388" s="4"/>
      <c r="GF388" s="6"/>
      <c r="GG388" s="5"/>
      <c r="GH388" s="5"/>
      <c r="GI388" s="4"/>
      <c r="GJ388" s="6"/>
      <c r="GK388" s="4"/>
      <c r="GL388" s="6"/>
      <c r="GM388" s="5"/>
      <c r="GN388" s="5"/>
      <c r="GO388" s="4"/>
      <c r="GP388" s="6"/>
      <c r="GQ388" s="4"/>
      <c r="GR388" s="6"/>
      <c r="GS388" s="5"/>
      <c r="GT388" s="5"/>
      <c r="GU388" s="4"/>
      <c r="GV388" s="6"/>
      <c r="GW388" s="4"/>
      <c r="GX388" s="6"/>
      <c r="GY388" s="5"/>
      <c r="GZ388" s="5"/>
      <c r="HA388" s="4"/>
      <c r="HB388" s="6"/>
      <c r="HC388" s="4"/>
      <c r="HD388" s="6"/>
      <c r="HE388" s="5"/>
      <c r="HF388" s="5"/>
      <c r="HG388" s="4"/>
      <c r="HH388" s="6"/>
      <c r="HI388" s="4"/>
      <c r="HJ388" s="6"/>
      <c r="HK388" s="5"/>
      <c r="HL388" s="5"/>
      <c r="HM388" s="4"/>
      <c r="HN388" s="6"/>
      <c r="HO388" s="4"/>
      <c r="HP388" s="6"/>
      <c r="HQ388" s="5"/>
      <c r="HR388" s="5"/>
      <c r="HS388" s="4"/>
      <c r="HT388" s="6"/>
      <c r="HU388" s="4"/>
      <c r="HV388" s="6"/>
      <c r="HW388" s="5"/>
      <c r="HX388" s="5"/>
      <c r="HY388" s="4"/>
      <c r="HZ388" s="6"/>
      <c r="IA388" s="4"/>
      <c r="IB388" s="6"/>
      <c r="IC388" s="5"/>
      <c r="ID388" s="5"/>
      <c r="IE388" s="4"/>
      <c r="IF388" s="6"/>
      <c r="IG388" s="4"/>
      <c r="IH388" s="6"/>
      <c r="II388" s="5"/>
      <c r="IJ388" s="5"/>
      <c r="IK388" s="4"/>
      <c r="IL388" s="6"/>
      <c r="IM388" s="4"/>
      <c r="IN388" s="6"/>
      <c r="IO388" s="5"/>
      <c r="IP388" s="5"/>
      <c r="IQ388" s="4"/>
      <c r="IR388" s="6"/>
      <c r="IS388" s="4"/>
      <c r="IT388" s="6"/>
      <c r="IU388" s="5"/>
      <c r="IV388" s="5"/>
      <c r="IW388" s="4"/>
      <c r="IX388" s="6"/>
      <c r="IY388" s="4"/>
      <c r="IZ388" s="6"/>
      <c r="JA388" s="5"/>
      <c r="JB388" s="5"/>
      <c r="JC388" s="4"/>
      <c r="JD388" s="6"/>
      <c r="JE388" s="4"/>
      <c r="JF388" s="6"/>
      <c r="JG388" s="5"/>
      <c r="JH388" s="5"/>
      <c r="JI388" s="4"/>
      <c r="JJ388" s="6"/>
      <c r="JK388" s="4"/>
      <c r="JL388" s="6"/>
      <c r="JM388" s="5"/>
      <c r="JN388" s="5"/>
      <c r="JO388" s="4"/>
      <c r="JP388" s="6"/>
      <c r="JQ388" s="4"/>
      <c r="JR388" s="6"/>
      <c r="JS388" s="5"/>
      <c r="JT388" s="5"/>
      <c r="JU388" s="4"/>
      <c r="JV388" s="6"/>
      <c r="JW388" s="4"/>
      <c r="JX388" s="6"/>
      <c r="JY388" s="5"/>
      <c r="JZ388" s="5"/>
      <c r="KA388" s="4"/>
      <c r="KB388" s="6"/>
      <c r="KC388" s="4"/>
      <c r="KD388" s="6"/>
      <c r="KE388" s="5"/>
      <c r="KF388" s="5"/>
      <c r="KG388" s="4"/>
      <c r="KH388" s="6"/>
      <c r="KI388" s="4"/>
      <c r="KJ388" s="6"/>
      <c r="KK388" s="5"/>
      <c r="KL388" s="5"/>
    </row>
    <row r="389">
      <c r="A389" s="3" t="s">
        <v>85</v>
      </c>
      <c r="B389" s="3" t="s">
        <v>680</v>
      </c>
      <c r="C389" s="3" t="s">
        <v>547</v>
      </c>
      <c r="D389" s="3" t="s">
        <v>702</v>
      </c>
      <c r="E389" s="3" t="s">
        <v>252</v>
      </c>
      <c r="F389" s="3" t="s">
        <v>252</v>
      </c>
      <c r="G389" s="3" t="s">
        <v>252</v>
      </c>
      <c r="H389" s="3" t="s">
        <v>351</v>
      </c>
      <c r="I389" s="4"/>
      <c r="J389" s="4">
        <f>=ROUNDDOWN({0},0)</f>
      </c>
      <c r="K389" s="4">
        <v>1600</v>
      </c>
      <c r="L389" s="5">
        <v>1</v>
      </c>
      <c r="M389" s="4"/>
      <c r="N389" s="4">
        <f>=ROUNDDOWN({0},0)</f>
      </c>
      <c r="O389" s="4"/>
      <c r="P389" s="5"/>
      <c r="Q389" s="4">
        <v>68</v>
      </c>
      <c r="R389" s="6">
        <v>1015.17</v>
      </c>
      <c r="S389" s="4"/>
      <c r="T389" s="6"/>
      <c r="U389" s="5"/>
      <c r="V389" s="5"/>
      <c r="W389" s="4">
        <v>4</v>
      </c>
      <c r="X389" s="6">
        <v>57.52</v>
      </c>
      <c r="Y389" s="4"/>
      <c r="Z389" s="6"/>
      <c r="AA389" s="5"/>
      <c r="AB389" s="5"/>
      <c r="AC389" s="4">
        <v>3</v>
      </c>
      <c r="AD389" s="6">
        <v>42.99</v>
      </c>
      <c r="AE389" s="4"/>
      <c r="AF389" s="6"/>
      <c r="AG389" s="5"/>
      <c r="AH389" s="5"/>
      <c r="AI389" s="4">
        <v>6</v>
      </c>
      <c r="AJ389" s="6">
        <v>91.44</v>
      </c>
      <c r="AK389" s="4"/>
      <c r="AL389" s="6"/>
      <c r="AM389" s="5"/>
      <c r="AN389" s="5"/>
      <c r="AO389" s="4">
        <v>21</v>
      </c>
      <c r="AP389" s="6">
        <v>302.4</v>
      </c>
      <c r="AQ389" s="4"/>
      <c r="AR389" s="6"/>
      <c r="AS389" s="5"/>
      <c r="AT389" s="5"/>
      <c r="AU389" s="4"/>
      <c r="AV389" s="6"/>
      <c r="AW389" s="4"/>
      <c r="AX389" s="6"/>
      <c r="AY389" s="5"/>
      <c r="AZ389" s="5"/>
      <c r="BA389" s="4"/>
      <c r="BB389" s="6"/>
      <c r="BC389" s="4"/>
      <c r="BD389" s="6"/>
      <c r="BE389" s="5"/>
      <c r="BF389" s="5"/>
      <c r="BG389" s="4">
        <v>10</v>
      </c>
      <c r="BH389" s="6">
        <v>164.3</v>
      </c>
      <c r="BI389" s="4"/>
      <c r="BJ389" s="6"/>
      <c r="BK389" s="5"/>
      <c r="BL389" s="5"/>
      <c r="BM389" s="4">
        <v>18</v>
      </c>
      <c r="BN389" s="6">
        <v>280.44</v>
      </c>
      <c r="BO389" s="4"/>
      <c r="BP389" s="6"/>
      <c r="BQ389" s="5"/>
      <c r="BR389" s="5"/>
      <c r="BS389" s="4"/>
      <c r="BT389" s="6"/>
      <c r="BU389" s="4"/>
      <c r="BV389" s="6"/>
      <c r="BW389" s="5"/>
      <c r="BX389" s="5"/>
      <c r="BY389" s="4"/>
      <c r="BZ389" s="6"/>
      <c r="CA389" s="4"/>
      <c r="CB389" s="6"/>
      <c r="CC389" s="5"/>
      <c r="CD389" s="5"/>
      <c r="CE389" s="4"/>
      <c r="CF389" s="6"/>
      <c r="CG389" s="4"/>
      <c r="CH389" s="6"/>
      <c r="CI389" s="5"/>
      <c r="CJ389" s="5"/>
      <c r="CK389" s="4"/>
      <c r="CL389" s="6"/>
      <c r="CM389" s="4"/>
      <c r="CN389" s="6"/>
      <c r="CO389" s="5"/>
      <c r="CP389" s="5"/>
      <c r="CQ389" s="4"/>
      <c r="CR389" s="6"/>
      <c r="CS389" s="4"/>
      <c r="CT389" s="6"/>
      <c r="CU389" s="5"/>
      <c r="CV389" s="5"/>
      <c r="CW389" s="4"/>
      <c r="CX389" s="6"/>
      <c r="CY389" s="4"/>
      <c r="CZ389" s="6"/>
      <c r="DA389" s="5"/>
      <c r="DB389" s="5"/>
      <c r="DC389" s="4"/>
      <c r="DD389" s="6"/>
      <c r="DE389" s="4"/>
      <c r="DF389" s="6"/>
      <c r="DG389" s="5"/>
      <c r="DH389" s="5"/>
      <c r="DI389" s="4"/>
      <c r="DJ389" s="6"/>
      <c r="DK389" s="4"/>
      <c r="DL389" s="6"/>
      <c r="DM389" s="5"/>
      <c r="DN389" s="5"/>
      <c r="DO389" s="4">
        <v>6</v>
      </c>
      <c r="DP389" s="6">
        <v>76.08</v>
      </c>
      <c r="DQ389" s="4"/>
      <c r="DR389" s="6"/>
      <c r="DS389" s="5"/>
      <c r="DT389" s="5"/>
      <c r="DU389" s="4"/>
      <c r="DV389" s="6"/>
      <c r="DW389" s="4"/>
      <c r="DX389" s="6"/>
      <c r="DY389" s="5"/>
      <c r="DZ389" s="5"/>
      <c r="EA389" s="4"/>
      <c r="EB389" s="6"/>
      <c r="EC389" s="4"/>
      <c r="ED389" s="6"/>
      <c r="EE389" s="5"/>
      <c r="EF389" s="5"/>
      <c r="EG389" s="4"/>
      <c r="EH389" s="6"/>
      <c r="EI389" s="4"/>
      <c r="EJ389" s="6"/>
      <c r="EK389" s="5"/>
      <c r="EL389" s="5"/>
      <c r="EM389" s="4"/>
      <c r="EN389" s="6"/>
      <c r="EO389" s="4"/>
      <c r="EP389" s="6"/>
      <c r="EQ389" s="5"/>
      <c r="ER389" s="5"/>
      <c r="ES389" s="4"/>
      <c r="ET389" s="6"/>
      <c r="EU389" s="4"/>
      <c r="EV389" s="6"/>
      <c r="EW389" s="5"/>
      <c r="EX389" s="5"/>
      <c r="EY389" s="4"/>
      <c r="EZ389" s="6"/>
      <c r="FA389" s="4"/>
      <c r="FB389" s="6"/>
      <c r="FC389" s="5"/>
      <c r="FD389" s="5"/>
      <c r="FE389" s="4"/>
      <c r="FF389" s="6"/>
      <c r="FG389" s="4"/>
      <c r="FH389" s="6"/>
      <c r="FI389" s="5"/>
      <c r="FJ389" s="5"/>
      <c r="FK389" s="4"/>
      <c r="FL389" s="6"/>
      <c r="FM389" s="4"/>
      <c r="FN389" s="6"/>
      <c r="FO389" s="5"/>
      <c r="FP389" s="5"/>
      <c r="FQ389" s="4"/>
      <c r="FR389" s="6"/>
      <c r="FS389" s="4"/>
      <c r="FT389" s="6"/>
      <c r="FU389" s="5"/>
      <c r="FV389" s="5"/>
      <c r="FW389" s="4"/>
      <c r="FX389" s="6"/>
      <c r="FY389" s="4"/>
      <c r="FZ389" s="6"/>
      <c r="GA389" s="5"/>
      <c r="GB389" s="5"/>
      <c r="GC389" s="4"/>
      <c r="GD389" s="6"/>
      <c r="GE389" s="4"/>
      <c r="GF389" s="6"/>
      <c r="GG389" s="5"/>
      <c r="GH389" s="5"/>
      <c r="GI389" s="4"/>
      <c r="GJ389" s="6"/>
      <c r="GK389" s="4"/>
      <c r="GL389" s="6"/>
      <c r="GM389" s="5"/>
      <c r="GN389" s="5"/>
      <c r="GO389" s="4"/>
      <c r="GP389" s="6"/>
      <c r="GQ389" s="4"/>
      <c r="GR389" s="6"/>
      <c r="GS389" s="5"/>
      <c r="GT389" s="5"/>
      <c r="GU389" s="4"/>
      <c r="GV389" s="6"/>
      <c r="GW389" s="4"/>
      <c r="GX389" s="6"/>
      <c r="GY389" s="5"/>
      <c r="GZ389" s="5"/>
      <c r="HA389" s="4"/>
      <c r="HB389" s="6"/>
      <c r="HC389" s="4"/>
      <c r="HD389" s="6"/>
      <c r="HE389" s="5"/>
      <c r="HF389" s="5"/>
      <c r="HG389" s="4"/>
      <c r="HH389" s="6"/>
      <c r="HI389" s="4"/>
      <c r="HJ389" s="6"/>
      <c r="HK389" s="5"/>
      <c r="HL389" s="5"/>
      <c r="HM389" s="4"/>
      <c r="HN389" s="6"/>
      <c r="HO389" s="4"/>
      <c r="HP389" s="6"/>
      <c r="HQ389" s="5"/>
      <c r="HR389" s="5"/>
      <c r="HS389" s="4"/>
      <c r="HT389" s="6"/>
      <c r="HU389" s="4"/>
      <c r="HV389" s="6"/>
      <c r="HW389" s="5"/>
      <c r="HX389" s="5"/>
      <c r="HY389" s="4"/>
      <c r="HZ389" s="6"/>
      <c r="IA389" s="4"/>
      <c r="IB389" s="6"/>
      <c r="IC389" s="5"/>
      <c r="ID389" s="5"/>
      <c r="IE389" s="4"/>
      <c r="IF389" s="6"/>
      <c r="IG389" s="4"/>
      <c r="IH389" s="6"/>
      <c r="II389" s="5"/>
      <c r="IJ389" s="5"/>
      <c r="IK389" s="4"/>
      <c r="IL389" s="6"/>
      <c r="IM389" s="4"/>
      <c r="IN389" s="6"/>
      <c r="IO389" s="5"/>
      <c r="IP389" s="5"/>
      <c r="IQ389" s="4"/>
      <c r="IR389" s="6"/>
      <c r="IS389" s="4"/>
      <c r="IT389" s="6"/>
      <c r="IU389" s="5"/>
      <c r="IV389" s="5"/>
      <c r="IW389" s="4"/>
      <c r="IX389" s="6"/>
      <c r="IY389" s="4"/>
      <c r="IZ389" s="6"/>
      <c r="JA389" s="5"/>
      <c r="JB389" s="5"/>
      <c r="JC389" s="4"/>
      <c r="JD389" s="6"/>
      <c r="JE389" s="4"/>
      <c r="JF389" s="6"/>
      <c r="JG389" s="5"/>
      <c r="JH389" s="5"/>
      <c r="JI389" s="4"/>
      <c r="JJ389" s="6"/>
      <c r="JK389" s="4"/>
      <c r="JL389" s="6"/>
      <c r="JM389" s="5"/>
      <c r="JN389" s="5"/>
      <c r="JO389" s="4"/>
      <c r="JP389" s="6"/>
      <c r="JQ389" s="4"/>
      <c r="JR389" s="6"/>
      <c r="JS389" s="5"/>
      <c r="JT389" s="5"/>
      <c r="JU389" s="4"/>
      <c r="JV389" s="6"/>
      <c r="JW389" s="4"/>
      <c r="JX389" s="6"/>
      <c r="JY389" s="5"/>
      <c r="JZ389" s="5"/>
      <c r="KA389" s="4"/>
      <c r="KB389" s="6"/>
      <c r="KC389" s="4"/>
      <c r="KD389" s="6"/>
      <c r="KE389" s="5"/>
      <c r="KF389" s="5"/>
      <c r="KG389" s="4"/>
      <c r="KH389" s="6"/>
      <c r="KI389" s="4"/>
      <c r="KJ389" s="6"/>
      <c r="KK389" s="5"/>
      <c r="KL389" s="5"/>
    </row>
    <row r="390">
      <c r="A390" s="3" t="s">
        <v>85</v>
      </c>
      <c r="B390" s="3" t="s">
        <v>680</v>
      </c>
      <c r="C390" s="3" t="s">
        <v>547</v>
      </c>
      <c r="D390" s="3" t="s">
        <v>702</v>
      </c>
      <c r="E390" s="3" t="s">
        <v>134</v>
      </c>
      <c r="F390" s="3" t="s">
        <v>134</v>
      </c>
      <c r="G390" s="3" t="s">
        <v>134</v>
      </c>
      <c r="H390" s="3" t="s">
        <v>104</v>
      </c>
      <c r="I390" s="4"/>
      <c r="J390" s="4">
        <f>=ROUNDDOWN({0},0)</f>
      </c>
      <c r="K390" s="4"/>
      <c r="L390" s="5">
        <v>1</v>
      </c>
      <c r="M390" s="4"/>
      <c r="N390" s="4">
        <f>=ROUNDDOWN({0},0)</f>
      </c>
      <c r="O390" s="4"/>
      <c r="P390" s="5"/>
      <c r="Q390" s="4">
        <v>15</v>
      </c>
      <c r="R390" s="6">
        <v>225.73</v>
      </c>
      <c r="S390" s="4"/>
      <c r="T390" s="6"/>
      <c r="U390" s="5"/>
      <c r="V390" s="5"/>
      <c r="W390" s="4"/>
      <c r="X390" s="6"/>
      <c r="Y390" s="4"/>
      <c r="Z390" s="6"/>
      <c r="AA390" s="5"/>
      <c r="AB390" s="5"/>
      <c r="AC390" s="4"/>
      <c r="AD390" s="6"/>
      <c r="AE390" s="4"/>
      <c r="AF390" s="6"/>
      <c r="AG390" s="5"/>
      <c r="AH390" s="5"/>
      <c r="AI390" s="4"/>
      <c r="AJ390" s="6"/>
      <c r="AK390" s="4"/>
      <c r="AL390" s="6"/>
      <c r="AM390" s="5"/>
      <c r="AN390" s="5"/>
      <c r="AO390" s="4">
        <v>4</v>
      </c>
      <c r="AP390" s="6">
        <v>63.36</v>
      </c>
      <c r="AQ390" s="4"/>
      <c r="AR390" s="6"/>
      <c r="AS390" s="5"/>
      <c r="AT390" s="5"/>
      <c r="AU390" s="4"/>
      <c r="AV390" s="6"/>
      <c r="AW390" s="4"/>
      <c r="AX390" s="6"/>
      <c r="AY390" s="5"/>
      <c r="AZ390" s="5"/>
      <c r="BA390" s="4"/>
      <c r="BB390" s="6"/>
      <c r="BC390" s="4"/>
      <c r="BD390" s="6"/>
      <c r="BE390" s="5"/>
      <c r="BF390" s="5"/>
      <c r="BG390" s="4">
        <v>8</v>
      </c>
      <c r="BH390" s="6">
        <v>115.6</v>
      </c>
      <c r="BI390" s="4"/>
      <c r="BJ390" s="6"/>
      <c r="BK390" s="5"/>
      <c r="BL390" s="5"/>
      <c r="BM390" s="4"/>
      <c r="BN390" s="6"/>
      <c r="BO390" s="4"/>
      <c r="BP390" s="6"/>
      <c r="BQ390" s="5"/>
      <c r="BR390" s="5"/>
      <c r="BS390" s="4"/>
      <c r="BT390" s="6"/>
      <c r="BU390" s="4"/>
      <c r="BV390" s="6"/>
      <c r="BW390" s="5"/>
      <c r="BX390" s="5"/>
      <c r="BY390" s="4"/>
      <c r="BZ390" s="6"/>
      <c r="CA390" s="4"/>
      <c r="CB390" s="6"/>
      <c r="CC390" s="5"/>
      <c r="CD390" s="5"/>
      <c r="CE390" s="4"/>
      <c r="CF390" s="6"/>
      <c r="CG390" s="4"/>
      <c r="CH390" s="6"/>
      <c r="CI390" s="5"/>
      <c r="CJ390" s="5"/>
      <c r="CK390" s="4"/>
      <c r="CL390" s="6"/>
      <c r="CM390" s="4"/>
      <c r="CN390" s="6"/>
      <c r="CO390" s="5"/>
      <c r="CP390" s="5"/>
      <c r="CQ390" s="4"/>
      <c r="CR390" s="6"/>
      <c r="CS390" s="4"/>
      <c r="CT390" s="6"/>
      <c r="CU390" s="5"/>
      <c r="CV390" s="5"/>
      <c r="CW390" s="4">
        <v>3</v>
      </c>
      <c r="CX390" s="6">
        <v>46.77</v>
      </c>
      <c r="CY390" s="4"/>
      <c r="CZ390" s="6"/>
      <c r="DA390" s="5"/>
      <c r="DB390" s="5"/>
      <c r="DC390" s="4"/>
      <c r="DD390" s="6"/>
      <c r="DE390" s="4"/>
      <c r="DF390" s="6"/>
      <c r="DG390" s="5"/>
      <c r="DH390" s="5"/>
      <c r="DI390" s="4"/>
      <c r="DJ390" s="6"/>
      <c r="DK390" s="4"/>
      <c r="DL390" s="6"/>
      <c r="DM390" s="5"/>
      <c r="DN390" s="5"/>
      <c r="DO390" s="4"/>
      <c r="DP390" s="6"/>
      <c r="DQ390" s="4"/>
      <c r="DR390" s="6"/>
      <c r="DS390" s="5"/>
      <c r="DT390" s="5"/>
      <c r="DU390" s="4"/>
      <c r="DV390" s="6"/>
      <c r="DW390" s="4"/>
      <c r="DX390" s="6"/>
      <c r="DY390" s="5"/>
      <c r="DZ390" s="5"/>
      <c r="EA390" s="4"/>
      <c r="EB390" s="6"/>
      <c r="EC390" s="4"/>
      <c r="ED390" s="6"/>
      <c r="EE390" s="5"/>
      <c r="EF390" s="5"/>
      <c r="EG390" s="4"/>
      <c r="EH390" s="6"/>
      <c r="EI390" s="4"/>
      <c r="EJ390" s="6"/>
      <c r="EK390" s="5"/>
      <c r="EL390" s="5"/>
      <c r="EM390" s="4"/>
      <c r="EN390" s="6"/>
      <c r="EO390" s="4"/>
      <c r="EP390" s="6"/>
      <c r="EQ390" s="5"/>
      <c r="ER390" s="5"/>
      <c r="ES390" s="4"/>
      <c r="ET390" s="6"/>
      <c r="EU390" s="4"/>
      <c r="EV390" s="6"/>
      <c r="EW390" s="5"/>
      <c r="EX390" s="5"/>
      <c r="EY390" s="4"/>
      <c r="EZ390" s="6"/>
      <c r="FA390" s="4"/>
      <c r="FB390" s="6"/>
      <c r="FC390" s="5"/>
      <c r="FD390" s="5"/>
      <c r="FE390" s="4"/>
      <c r="FF390" s="6"/>
      <c r="FG390" s="4"/>
      <c r="FH390" s="6"/>
      <c r="FI390" s="5"/>
      <c r="FJ390" s="5"/>
      <c r="FK390" s="4"/>
      <c r="FL390" s="6"/>
      <c r="FM390" s="4"/>
      <c r="FN390" s="6"/>
      <c r="FO390" s="5"/>
      <c r="FP390" s="5"/>
      <c r="FQ390" s="4"/>
      <c r="FR390" s="6"/>
      <c r="FS390" s="4"/>
      <c r="FT390" s="6"/>
      <c r="FU390" s="5"/>
      <c r="FV390" s="5"/>
      <c r="FW390" s="4"/>
      <c r="FX390" s="6"/>
      <c r="FY390" s="4"/>
      <c r="FZ390" s="6"/>
      <c r="GA390" s="5"/>
      <c r="GB390" s="5"/>
      <c r="GC390" s="4"/>
      <c r="GD390" s="6"/>
      <c r="GE390" s="4"/>
      <c r="GF390" s="6"/>
      <c r="GG390" s="5"/>
      <c r="GH390" s="5"/>
      <c r="GI390" s="4"/>
      <c r="GJ390" s="6"/>
      <c r="GK390" s="4"/>
      <c r="GL390" s="6"/>
      <c r="GM390" s="5"/>
      <c r="GN390" s="5"/>
      <c r="GO390" s="4"/>
      <c r="GP390" s="6"/>
      <c r="GQ390" s="4"/>
      <c r="GR390" s="6"/>
      <c r="GS390" s="5"/>
      <c r="GT390" s="5"/>
      <c r="GU390" s="4"/>
      <c r="GV390" s="6"/>
      <c r="GW390" s="4"/>
      <c r="GX390" s="6"/>
      <c r="GY390" s="5"/>
      <c r="GZ390" s="5"/>
      <c r="HA390" s="4"/>
      <c r="HB390" s="6"/>
      <c r="HC390" s="4"/>
      <c r="HD390" s="6"/>
      <c r="HE390" s="5"/>
      <c r="HF390" s="5"/>
      <c r="HG390" s="4"/>
      <c r="HH390" s="6"/>
      <c r="HI390" s="4"/>
      <c r="HJ390" s="6"/>
      <c r="HK390" s="5"/>
      <c r="HL390" s="5"/>
      <c r="HM390" s="4"/>
      <c r="HN390" s="6"/>
      <c r="HO390" s="4"/>
      <c r="HP390" s="6"/>
      <c r="HQ390" s="5"/>
      <c r="HR390" s="5"/>
      <c r="HS390" s="4"/>
      <c r="HT390" s="6"/>
      <c r="HU390" s="4"/>
      <c r="HV390" s="6"/>
      <c r="HW390" s="5"/>
      <c r="HX390" s="5"/>
      <c r="HY390" s="4"/>
      <c r="HZ390" s="6"/>
      <c r="IA390" s="4"/>
      <c r="IB390" s="6"/>
      <c r="IC390" s="5"/>
      <c r="ID390" s="5"/>
      <c r="IE390" s="4"/>
      <c r="IF390" s="6"/>
      <c r="IG390" s="4"/>
      <c r="IH390" s="6"/>
      <c r="II390" s="5"/>
      <c r="IJ390" s="5"/>
      <c r="IK390" s="4"/>
      <c r="IL390" s="6"/>
      <c r="IM390" s="4"/>
      <c r="IN390" s="6"/>
      <c r="IO390" s="5"/>
      <c r="IP390" s="5"/>
      <c r="IQ390" s="4"/>
      <c r="IR390" s="6"/>
      <c r="IS390" s="4"/>
      <c r="IT390" s="6"/>
      <c r="IU390" s="5"/>
      <c r="IV390" s="5"/>
      <c r="IW390" s="4"/>
      <c r="IX390" s="6"/>
      <c r="IY390" s="4"/>
      <c r="IZ390" s="6"/>
      <c r="JA390" s="5"/>
      <c r="JB390" s="5"/>
      <c r="JC390" s="4"/>
      <c r="JD390" s="6"/>
      <c r="JE390" s="4"/>
      <c r="JF390" s="6"/>
      <c r="JG390" s="5"/>
      <c r="JH390" s="5"/>
      <c r="JI390" s="4"/>
      <c r="JJ390" s="6"/>
      <c r="JK390" s="4"/>
      <c r="JL390" s="6"/>
      <c r="JM390" s="5"/>
      <c r="JN390" s="5"/>
      <c r="JO390" s="4"/>
      <c r="JP390" s="6"/>
      <c r="JQ390" s="4"/>
      <c r="JR390" s="6"/>
      <c r="JS390" s="5"/>
      <c r="JT390" s="5"/>
      <c r="JU390" s="4"/>
      <c r="JV390" s="6"/>
      <c r="JW390" s="4"/>
      <c r="JX390" s="6"/>
      <c r="JY390" s="5"/>
      <c r="JZ390" s="5"/>
      <c r="KA390" s="4"/>
      <c r="KB390" s="6"/>
      <c r="KC390" s="4"/>
      <c r="KD390" s="6"/>
      <c r="KE390" s="5"/>
      <c r="KF390" s="5"/>
      <c r="KG390" s="4"/>
      <c r="KH390" s="6"/>
      <c r="KI390" s="4"/>
      <c r="KJ390" s="6"/>
      <c r="KK390" s="5"/>
      <c r="KL390" s="5"/>
    </row>
    <row r="391">
      <c r="A391" s="3" t="s">
        <v>85</v>
      </c>
      <c r="B391" s="3" t="s">
        <v>680</v>
      </c>
      <c r="C391" s="3" t="s">
        <v>547</v>
      </c>
      <c r="D391" s="3" t="s">
        <v>702</v>
      </c>
      <c r="E391" s="3" t="s">
        <v>540</v>
      </c>
      <c r="F391" s="3" t="s">
        <v>540</v>
      </c>
      <c r="G391" s="3" t="s">
        <v>104</v>
      </c>
      <c r="H391" s="3" t="s">
        <v>351</v>
      </c>
      <c r="I391" s="4"/>
      <c r="J391" s="4">
        <f>=ROUNDDOWN({0},0)</f>
      </c>
      <c r="K391" s="4"/>
      <c r="L391" s="5"/>
      <c r="M391" s="4"/>
      <c r="N391" s="4">
        <f>=ROUNDDOWN({0},0)</f>
      </c>
      <c r="O391" s="4"/>
      <c r="P391" s="5"/>
      <c r="Q391" s="4">
        <v>3</v>
      </c>
      <c r="R391" s="6">
        <v>34.44</v>
      </c>
      <c r="S391" s="4"/>
      <c r="T391" s="6"/>
      <c r="U391" s="5"/>
      <c r="V391" s="5"/>
      <c r="W391" s="4"/>
      <c r="X391" s="6"/>
      <c r="Y391" s="4"/>
      <c r="Z391" s="6"/>
      <c r="AA391" s="5"/>
      <c r="AB391" s="5"/>
      <c r="AC391" s="4">
        <v>3</v>
      </c>
      <c r="AD391" s="6">
        <v>34.44</v>
      </c>
      <c r="AE391" s="4"/>
      <c r="AF391" s="6"/>
      <c r="AG391" s="5"/>
      <c r="AH391" s="5"/>
      <c r="AI391" s="4"/>
      <c r="AJ391" s="6"/>
      <c r="AK391" s="4"/>
      <c r="AL391" s="6"/>
      <c r="AM391" s="5"/>
      <c r="AN391" s="5"/>
      <c r="AO391" s="4"/>
      <c r="AP391" s="6"/>
      <c r="AQ391" s="4"/>
      <c r="AR391" s="6"/>
      <c r="AS391" s="5"/>
      <c r="AT391" s="5"/>
      <c r="AU391" s="4"/>
      <c r="AV391" s="6"/>
      <c r="AW391" s="4"/>
      <c r="AX391" s="6"/>
      <c r="AY391" s="5"/>
      <c r="AZ391" s="5"/>
      <c r="BA391" s="4"/>
      <c r="BB391" s="6"/>
      <c r="BC391" s="4"/>
      <c r="BD391" s="6"/>
      <c r="BE391" s="5"/>
      <c r="BF391" s="5"/>
      <c r="BG391" s="4"/>
      <c r="BH391" s="6"/>
      <c r="BI391" s="4"/>
      <c r="BJ391" s="6"/>
      <c r="BK391" s="5"/>
      <c r="BL391" s="5"/>
      <c r="BM391" s="4"/>
      <c r="BN391" s="6"/>
      <c r="BO391" s="4"/>
      <c r="BP391" s="6"/>
      <c r="BQ391" s="5"/>
      <c r="BR391" s="5"/>
      <c r="BS391" s="4"/>
      <c r="BT391" s="6"/>
      <c r="BU391" s="4"/>
      <c r="BV391" s="6"/>
      <c r="BW391" s="5"/>
      <c r="BX391" s="5"/>
      <c r="BY391" s="4"/>
      <c r="BZ391" s="6"/>
      <c r="CA391" s="4"/>
      <c r="CB391" s="6"/>
      <c r="CC391" s="5"/>
      <c r="CD391" s="5"/>
      <c r="CE391" s="4"/>
      <c r="CF391" s="6"/>
      <c r="CG391" s="4"/>
      <c r="CH391" s="6"/>
      <c r="CI391" s="5"/>
      <c r="CJ391" s="5"/>
      <c r="CK391" s="4"/>
      <c r="CL391" s="6"/>
      <c r="CM391" s="4"/>
      <c r="CN391" s="6"/>
      <c r="CO391" s="5"/>
      <c r="CP391" s="5"/>
      <c r="CQ391" s="4"/>
      <c r="CR391" s="6"/>
      <c r="CS391" s="4"/>
      <c r="CT391" s="6"/>
      <c r="CU391" s="5"/>
      <c r="CV391" s="5"/>
      <c r="CW391" s="4"/>
      <c r="CX391" s="6"/>
      <c r="CY391" s="4"/>
      <c r="CZ391" s="6"/>
      <c r="DA391" s="5"/>
      <c r="DB391" s="5"/>
      <c r="DC391" s="4"/>
      <c r="DD391" s="6"/>
      <c r="DE391" s="4"/>
      <c r="DF391" s="6"/>
      <c r="DG391" s="5"/>
      <c r="DH391" s="5"/>
      <c r="DI391" s="4"/>
      <c r="DJ391" s="6"/>
      <c r="DK391" s="4"/>
      <c r="DL391" s="6"/>
      <c r="DM391" s="5"/>
      <c r="DN391" s="5"/>
      <c r="DO391" s="4"/>
      <c r="DP391" s="6"/>
      <c r="DQ391" s="4"/>
      <c r="DR391" s="6"/>
      <c r="DS391" s="5"/>
      <c r="DT391" s="5"/>
      <c r="DU391" s="4"/>
      <c r="DV391" s="6"/>
      <c r="DW391" s="4"/>
      <c r="DX391" s="6"/>
      <c r="DY391" s="5"/>
      <c r="DZ391" s="5"/>
      <c r="EA391" s="4"/>
      <c r="EB391" s="6"/>
      <c r="EC391" s="4"/>
      <c r="ED391" s="6"/>
      <c r="EE391" s="5"/>
      <c r="EF391" s="5"/>
      <c r="EG391" s="4"/>
      <c r="EH391" s="6"/>
      <c r="EI391" s="4"/>
      <c r="EJ391" s="6"/>
      <c r="EK391" s="5"/>
      <c r="EL391" s="5"/>
      <c r="EM391" s="4"/>
      <c r="EN391" s="6"/>
      <c r="EO391" s="4"/>
      <c r="EP391" s="6"/>
      <c r="EQ391" s="5"/>
      <c r="ER391" s="5"/>
      <c r="ES391" s="4"/>
      <c r="ET391" s="6"/>
      <c r="EU391" s="4"/>
      <c r="EV391" s="6"/>
      <c r="EW391" s="5"/>
      <c r="EX391" s="5"/>
      <c r="EY391" s="4"/>
      <c r="EZ391" s="6"/>
      <c r="FA391" s="4"/>
      <c r="FB391" s="6"/>
      <c r="FC391" s="5"/>
      <c r="FD391" s="5"/>
      <c r="FE391" s="4"/>
      <c r="FF391" s="6"/>
      <c r="FG391" s="4"/>
      <c r="FH391" s="6"/>
      <c r="FI391" s="5"/>
      <c r="FJ391" s="5"/>
      <c r="FK391" s="4"/>
      <c r="FL391" s="6"/>
      <c r="FM391" s="4"/>
      <c r="FN391" s="6"/>
      <c r="FO391" s="5"/>
      <c r="FP391" s="5"/>
      <c r="FQ391" s="4"/>
      <c r="FR391" s="6"/>
      <c r="FS391" s="4"/>
      <c r="FT391" s="6"/>
      <c r="FU391" s="5"/>
      <c r="FV391" s="5"/>
      <c r="FW391" s="4"/>
      <c r="FX391" s="6"/>
      <c r="FY391" s="4"/>
      <c r="FZ391" s="6"/>
      <c r="GA391" s="5"/>
      <c r="GB391" s="5"/>
      <c r="GC391" s="4"/>
      <c r="GD391" s="6"/>
      <c r="GE391" s="4"/>
      <c r="GF391" s="6"/>
      <c r="GG391" s="5"/>
      <c r="GH391" s="5"/>
      <c r="GI391" s="4"/>
      <c r="GJ391" s="6"/>
      <c r="GK391" s="4"/>
      <c r="GL391" s="6"/>
      <c r="GM391" s="5"/>
      <c r="GN391" s="5"/>
      <c r="GO391" s="4"/>
      <c r="GP391" s="6"/>
      <c r="GQ391" s="4"/>
      <c r="GR391" s="6"/>
      <c r="GS391" s="5"/>
      <c r="GT391" s="5"/>
      <c r="GU391" s="4"/>
      <c r="GV391" s="6"/>
      <c r="GW391" s="4"/>
      <c r="GX391" s="6"/>
      <c r="GY391" s="5"/>
      <c r="GZ391" s="5"/>
      <c r="HA391" s="4"/>
      <c r="HB391" s="6"/>
      <c r="HC391" s="4"/>
      <c r="HD391" s="6"/>
      <c r="HE391" s="5"/>
      <c r="HF391" s="5"/>
      <c r="HG391" s="4"/>
      <c r="HH391" s="6"/>
      <c r="HI391" s="4"/>
      <c r="HJ391" s="6"/>
      <c r="HK391" s="5"/>
      <c r="HL391" s="5"/>
      <c r="HM391" s="4"/>
      <c r="HN391" s="6"/>
      <c r="HO391" s="4"/>
      <c r="HP391" s="6"/>
      <c r="HQ391" s="5"/>
      <c r="HR391" s="5"/>
      <c r="HS391" s="4"/>
      <c r="HT391" s="6"/>
      <c r="HU391" s="4"/>
      <c r="HV391" s="6"/>
      <c r="HW391" s="5"/>
      <c r="HX391" s="5"/>
      <c r="HY391" s="4"/>
      <c r="HZ391" s="6"/>
      <c r="IA391" s="4"/>
      <c r="IB391" s="6"/>
      <c r="IC391" s="5"/>
      <c r="ID391" s="5"/>
      <c r="IE391" s="4"/>
      <c r="IF391" s="6"/>
      <c r="IG391" s="4"/>
      <c r="IH391" s="6"/>
      <c r="II391" s="5"/>
      <c r="IJ391" s="5"/>
      <c r="IK391" s="4"/>
      <c r="IL391" s="6"/>
      <c r="IM391" s="4"/>
      <c r="IN391" s="6"/>
      <c r="IO391" s="5"/>
      <c r="IP391" s="5"/>
      <c r="IQ391" s="4"/>
      <c r="IR391" s="6"/>
      <c r="IS391" s="4"/>
      <c r="IT391" s="6"/>
      <c r="IU391" s="5"/>
      <c r="IV391" s="5"/>
      <c r="IW391" s="4"/>
      <c r="IX391" s="6"/>
      <c r="IY391" s="4"/>
      <c r="IZ391" s="6"/>
      <c r="JA391" s="5"/>
      <c r="JB391" s="5"/>
      <c r="JC391" s="4"/>
      <c r="JD391" s="6"/>
      <c r="JE391" s="4"/>
      <c r="JF391" s="6"/>
      <c r="JG391" s="5"/>
      <c r="JH391" s="5"/>
      <c r="JI391" s="4"/>
      <c r="JJ391" s="6"/>
      <c r="JK391" s="4"/>
      <c r="JL391" s="6"/>
      <c r="JM391" s="5"/>
      <c r="JN391" s="5"/>
      <c r="JO391" s="4"/>
      <c r="JP391" s="6"/>
      <c r="JQ391" s="4"/>
      <c r="JR391" s="6"/>
      <c r="JS391" s="5"/>
      <c r="JT391" s="5"/>
      <c r="JU391" s="4"/>
      <c r="JV391" s="6"/>
      <c r="JW391" s="4"/>
      <c r="JX391" s="6"/>
      <c r="JY391" s="5"/>
      <c r="JZ391" s="5"/>
      <c r="KA391" s="4"/>
      <c r="KB391" s="6"/>
      <c r="KC391" s="4"/>
      <c r="KD391" s="6"/>
      <c r="KE391" s="5"/>
      <c r="KF391" s="5"/>
      <c r="KG391" s="4"/>
      <c r="KH391" s="6"/>
      <c r="KI391" s="4"/>
      <c r="KJ391" s="6"/>
      <c r="KK391" s="5"/>
      <c r="KL391" s="5"/>
    </row>
    <row r="392">
      <c r="A392" s="3" t="s">
        <v>85</v>
      </c>
      <c r="B392" s="3" t="s">
        <v>680</v>
      </c>
      <c r="C392" s="3" t="s">
        <v>703</v>
      </c>
      <c r="D392" s="3" t="s">
        <v>704</v>
      </c>
      <c r="E392" s="3" t="s">
        <v>604</v>
      </c>
      <c r="F392" s="3" t="s">
        <v>604</v>
      </c>
      <c r="G392" s="3" t="s">
        <v>104</v>
      </c>
      <c r="H392" s="3" t="s">
        <v>351</v>
      </c>
      <c r="I392" s="4"/>
      <c r="J392" s="4">
        <f>=ROUNDDOWN({0},0)</f>
      </c>
      <c r="K392" s="4"/>
      <c r="L392" s="5">
        <v>1</v>
      </c>
      <c r="M392" s="4"/>
      <c r="N392" s="4">
        <f>=ROUNDDOWN({0},0)</f>
      </c>
      <c r="O392" s="4"/>
      <c r="P392" s="5"/>
      <c r="Q392" s="4">
        <v>8</v>
      </c>
      <c r="R392" s="6">
        <v>129.28</v>
      </c>
      <c r="S392" s="4"/>
      <c r="T392" s="6"/>
      <c r="U392" s="5"/>
      <c r="V392" s="5"/>
      <c r="W392" s="4"/>
      <c r="X392" s="6"/>
      <c r="Y392" s="4"/>
      <c r="Z392" s="6"/>
      <c r="AA392" s="5"/>
      <c r="AB392" s="5"/>
      <c r="AC392" s="4"/>
      <c r="AD392" s="6"/>
      <c r="AE392" s="4"/>
      <c r="AF392" s="6"/>
      <c r="AG392" s="5"/>
      <c r="AH392" s="5"/>
      <c r="AI392" s="4"/>
      <c r="AJ392" s="6"/>
      <c r="AK392" s="4"/>
      <c r="AL392" s="6"/>
      <c r="AM392" s="5"/>
      <c r="AN392" s="5"/>
      <c r="AO392" s="4">
        <v>5</v>
      </c>
      <c r="AP392" s="6">
        <v>81.4</v>
      </c>
      <c r="AQ392" s="4"/>
      <c r="AR392" s="6"/>
      <c r="AS392" s="5"/>
      <c r="AT392" s="5"/>
      <c r="AU392" s="4"/>
      <c r="AV392" s="6"/>
      <c r="AW392" s="4"/>
      <c r="AX392" s="6"/>
      <c r="AY392" s="5"/>
      <c r="AZ392" s="5"/>
      <c r="BA392" s="4"/>
      <c r="BB392" s="6"/>
      <c r="BC392" s="4"/>
      <c r="BD392" s="6"/>
      <c r="BE392" s="5"/>
      <c r="BF392" s="5"/>
      <c r="BG392" s="4"/>
      <c r="BH392" s="6"/>
      <c r="BI392" s="4"/>
      <c r="BJ392" s="6"/>
      <c r="BK392" s="5"/>
      <c r="BL392" s="5"/>
      <c r="BM392" s="4"/>
      <c r="BN392" s="6"/>
      <c r="BO392" s="4"/>
      <c r="BP392" s="6"/>
      <c r="BQ392" s="5"/>
      <c r="BR392" s="5"/>
      <c r="BS392" s="4"/>
      <c r="BT392" s="6"/>
      <c r="BU392" s="4"/>
      <c r="BV392" s="6"/>
      <c r="BW392" s="5"/>
      <c r="BX392" s="5"/>
      <c r="BY392" s="4"/>
      <c r="BZ392" s="6"/>
      <c r="CA392" s="4"/>
      <c r="CB392" s="6"/>
      <c r="CC392" s="5"/>
      <c r="CD392" s="5"/>
      <c r="CE392" s="4"/>
      <c r="CF392" s="6"/>
      <c r="CG392" s="4"/>
      <c r="CH392" s="6"/>
      <c r="CI392" s="5"/>
      <c r="CJ392" s="5"/>
      <c r="CK392" s="4"/>
      <c r="CL392" s="6"/>
      <c r="CM392" s="4"/>
      <c r="CN392" s="6"/>
      <c r="CO392" s="5"/>
      <c r="CP392" s="5"/>
      <c r="CQ392" s="4"/>
      <c r="CR392" s="6"/>
      <c r="CS392" s="4"/>
      <c r="CT392" s="6"/>
      <c r="CU392" s="5"/>
      <c r="CV392" s="5"/>
      <c r="CW392" s="4">
        <v>3</v>
      </c>
      <c r="CX392" s="6">
        <v>47.88</v>
      </c>
      <c r="CY392" s="4"/>
      <c r="CZ392" s="6"/>
      <c r="DA392" s="5"/>
      <c r="DB392" s="5"/>
      <c r="DC392" s="4"/>
      <c r="DD392" s="6"/>
      <c r="DE392" s="4"/>
      <c r="DF392" s="6"/>
      <c r="DG392" s="5"/>
      <c r="DH392" s="5"/>
      <c r="DI392" s="4"/>
      <c r="DJ392" s="6"/>
      <c r="DK392" s="4"/>
      <c r="DL392" s="6"/>
      <c r="DM392" s="5"/>
      <c r="DN392" s="5"/>
      <c r="DO392" s="4"/>
      <c r="DP392" s="6"/>
      <c r="DQ392" s="4"/>
      <c r="DR392" s="6"/>
      <c r="DS392" s="5"/>
      <c r="DT392" s="5"/>
      <c r="DU392" s="4"/>
      <c r="DV392" s="6"/>
      <c r="DW392" s="4"/>
      <c r="DX392" s="6"/>
      <c r="DY392" s="5"/>
      <c r="DZ392" s="5"/>
      <c r="EA392" s="4"/>
      <c r="EB392" s="6"/>
      <c r="EC392" s="4"/>
      <c r="ED392" s="6"/>
      <c r="EE392" s="5"/>
      <c r="EF392" s="5"/>
      <c r="EG392" s="4"/>
      <c r="EH392" s="6"/>
      <c r="EI392" s="4"/>
      <c r="EJ392" s="6"/>
      <c r="EK392" s="5"/>
      <c r="EL392" s="5"/>
      <c r="EM392" s="4"/>
      <c r="EN392" s="6"/>
      <c r="EO392" s="4"/>
      <c r="EP392" s="6"/>
      <c r="EQ392" s="5"/>
      <c r="ER392" s="5"/>
      <c r="ES392" s="4"/>
      <c r="ET392" s="6"/>
      <c r="EU392" s="4"/>
      <c r="EV392" s="6"/>
      <c r="EW392" s="5"/>
      <c r="EX392" s="5"/>
      <c r="EY392" s="4"/>
      <c r="EZ392" s="6"/>
      <c r="FA392" s="4"/>
      <c r="FB392" s="6"/>
      <c r="FC392" s="5"/>
      <c r="FD392" s="5"/>
      <c r="FE392" s="4"/>
      <c r="FF392" s="6"/>
      <c r="FG392" s="4"/>
      <c r="FH392" s="6"/>
      <c r="FI392" s="5"/>
      <c r="FJ392" s="5"/>
      <c r="FK392" s="4"/>
      <c r="FL392" s="6"/>
      <c r="FM392" s="4"/>
      <c r="FN392" s="6"/>
      <c r="FO392" s="5"/>
      <c r="FP392" s="5"/>
      <c r="FQ392" s="4"/>
      <c r="FR392" s="6"/>
      <c r="FS392" s="4"/>
      <c r="FT392" s="6"/>
      <c r="FU392" s="5"/>
      <c r="FV392" s="5"/>
      <c r="FW392" s="4"/>
      <c r="FX392" s="6"/>
      <c r="FY392" s="4"/>
      <c r="FZ392" s="6"/>
      <c r="GA392" s="5"/>
      <c r="GB392" s="5"/>
      <c r="GC392" s="4"/>
      <c r="GD392" s="6"/>
      <c r="GE392" s="4"/>
      <c r="GF392" s="6"/>
      <c r="GG392" s="5"/>
      <c r="GH392" s="5"/>
      <c r="GI392" s="4"/>
      <c r="GJ392" s="6"/>
      <c r="GK392" s="4"/>
      <c r="GL392" s="6"/>
      <c r="GM392" s="5"/>
      <c r="GN392" s="5"/>
      <c r="GO392" s="4"/>
      <c r="GP392" s="6"/>
      <c r="GQ392" s="4"/>
      <c r="GR392" s="6"/>
      <c r="GS392" s="5"/>
      <c r="GT392" s="5"/>
      <c r="GU392" s="4"/>
      <c r="GV392" s="6"/>
      <c r="GW392" s="4"/>
      <c r="GX392" s="6"/>
      <c r="GY392" s="5"/>
      <c r="GZ392" s="5"/>
      <c r="HA392" s="4"/>
      <c r="HB392" s="6"/>
      <c r="HC392" s="4"/>
      <c r="HD392" s="6"/>
      <c r="HE392" s="5"/>
      <c r="HF392" s="5"/>
      <c r="HG392" s="4"/>
      <c r="HH392" s="6"/>
      <c r="HI392" s="4"/>
      <c r="HJ392" s="6"/>
      <c r="HK392" s="5"/>
      <c r="HL392" s="5"/>
      <c r="HM392" s="4"/>
      <c r="HN392" s="6"/>
      <c r="HO392" s="4"/>
      <c r="HP392" s="6"/>
      <c r="HQ392" s="5"/>
      <c r="HR392" s="5"/>
      <c r="HS392" s="4"/>
      <c r="HT392" s="6"/>
      <c r="HU392" s="4"/>
      <c r="HV392" s="6"/>
      <c r="HW392" s="5"/>
      <c r="HX392" s="5"/>
      <c r="HY392" s="4"/>
      <c r="HZ392" s="6"/>
      <c r="IA392" s="4"/>
      <c r="IB392" s="6"/>
      <c r="IC392" s="5"/>
      <c r="ID392" s="5"/>
      <c r="IE392" s="4"/>
      <c r="IF392" s="6"/>
      <c r="IG392" s="4"/>
      <c r="IH392" s="6"/>
      <c r="II392" s="5"/>
      <c r="IJ392" s="5"/>
      <c r="IK392" s="4"/>
      <c r="IL392" s="6"/>
      <c r="IM392" s="4"/>
      <c r="IN392" s="6"/>
      <c r="IO392" s="5"/>
      <c r="IP392" s="5"/>
      <c r="IQ392" s="4"/>
      <c r="IR392" s="6"/>
      <c r="IS392" s="4"/>
      <c r="IT392" s="6"/>
      <c r="IU392" s="5"/>
      <c r="IV392" s="5"/>
      <c r="IW392" s="4"/>
      <c r="IX392" s="6"/>
      <c r="IY392" s="4"/>
      <c r="IZ392" s="6"/>
      <c r="JA392" s="5"/>
      <c r="JB392" s="5"/>
      <c r="JC392" s="4"/>
      <c r="JD392" s="6"/>
      <c r="JE392" s="4"/>
      <c r="JF392" s="6"/>
      <c r="JG392" s="5"/>
      <c r="JH392" s="5"/>
      <c r="JI392" s="4"/>
      <c r="JJ392" s="6"/>
      <c r="JK392" s="4"/>
      <c r="JL392" s="6"/>
      <c r="JM392" s="5"/>
      <c r="JN392" s="5"/>
      <c r="JO392" s="4"/>
      <c r="JP392" s="6"/>
      <c r="JQ392" s="4"/>
      <c r="JR392" s="6"/>
      <c r="JS392" s="5"/>
      <c r="JT392" s="5"/>
      <c r="JU392" s="4"/>
      <c r="JV392" s="6"/>
      <c r="JW392" s="4"/>
      <c r="JX392" s="6"/>
      <c r="JY392" s="5"/>
      <c r="JZ392" s="5"/>
      <c r="KA392" s="4"/>
      <c r="KB392" s="6"/>
      <c r="KC392" s="4"/>
      <c r="KD392" s="6"/>
      <c r="KE392" s="5"/>
      <c r="KF392" s="5"/>
      <c r="KG392" s="4"/>
      <c r="KH392" s="6"/>
      <c r="KI392" s="4"/>
      <c r="KJ392" s="6"/>
      <c r="KK392" s="5"/>
      <c r="KL392" s="5"/>
    </row>
    <row r="393">
      <c r="A393" s="3" t="s">
        <v>85</v>
      </c>
      <c r="B393" s="3" t="s">
        <v>680</v>
      </c>
      <c r="C393" s="3" t="s">
        <v>703</v>
      </c>
      <c r="D393" s="3" t="s">
        <v>704</v>
      </c>
      <c r="E393" s="3" t="s">
        <v>705</v>
      </c>
      <c r="F393" s="3" t="s">
        <v>705</v>
      </c>
      <c r="G393" s="3" t="s">
        <v>705</v>
      </c>
      <c r="H393" s="3" t="s">
        <v>351</v>
      </c>
      <c r="I393" s="4"/>
      <c r="J393" s="4">
        <f>=ROUNDDOWN({0},0)</f>
      </c>
      <c r="K393" s="4"/>
      <c r="L393" s="5"/>
      <c r="M393" s="4"/>
      <c r="N393" s="4">
        <f>=ROUNDDOWN({0},0)</f>
      </c>
      <c r="O393" s="4"/>
      <c r="P393" s="5"/>
      <c r="Q393" s="4">
        <v>7</v>
      </c>
      <c r="R393" s="6">
        <v>75.7</v>
      </c>
      <c r="S393" s="4"/>
      <c r="T393" s="6"/>
      <c r="U393" s="5"/>
      <c r="V393" s="5"/>
      <c r="W393" s="4"/>
      <c r="X393" s="6"/>
      <c r="Y393" s="4"/>
      <c r="Z393" s="6"/>
      <c r="AA393" s="5"/>
      <c r="AB393" s="5"/>
      <c r="AC393" s="4"/>
      <c r="AD393" s="6"/>
      <c r="AE393" s="4"/>
      <c r="AF393" s="6"/>
      <c r="AG393" s="5"/>
      <c r="AH393" s="5"/>
      <c r="AI393" s="4"/>
      <c r="AJ393" s="6"/>
      <c r="AK393" s="4"/>
      <c r="AL393" s="6"/>
      <c r="AM393" s="5"/>
      <c r="AN393" s="5"/>
      <c r="AO393" s="4">
        <v>3</v>
      </c>
      <c r="AP393" s="6">
        <v>35.94</v>
      </c>
      <c r="AQ393" s="4"/>
      <c r="AR393" s="6"/>
      <c r="AS393" s="5"/>
      <c r="AT393" s="5"/>
      <c r="AU393" s="4"/>
      <c r="AV393" s="6"/>
      <c r="AW393" s="4"/>
      <c r="AX393" s="6"/>
      <c r="AY393" s="5"/>
      <c r="AZ393" s="5"/>
      <c r="BA393" s="4"/>
      <c r="BB393" s="6"/>
      <c r="BC393" s="4"/>
      <c r="BD393" s="6"/>
      <c r="BE393" s="5"/>
      <c r="BF393" s="5"/>
      <c r="BG393" s="4">
        <v>4</v>
      </c>
      <c r="BH393" s="6">
        <v>39.76</v>
      </c>
      <c r="BI393" s="4"/>
      <c r="BJ393" s="6"/>
      <c r="BK393" s="5"/>
      <c r="BL393" s="5"/>
      <c r="BM393" s="4"/>
      <c r="BN393" s="6"/>
      <c r="BO393" s="4"/>
      <c r="BP393" s="6"/>
      <c r="BQ393" s="5"/>
      <c r="BR393" s="5"/>
      <c r="BS393" s="4"/>
      <c r="BT393" s="6"/>
      <c r="BU393" s="4"/>
      <c r="BV393" s="6"/>
      <c r="BW393" s="5"/>
      <c r="BX393" s="5"/>
      <c r="BY393" s="4"/>
      <c r="BZ393" s="6"/>
      <c r="CA393" s="4"/>
      <c r="CB393" s="6"/>
      <c r="CC393" s="5"/>
      <c r="CD393" s="5"/>
      <c r="CE393" s="4"/>
      <c r="CF393" s="6"/>
      <c r="CG393" s="4"/>
      <c r="CH393" s="6"/>
      <c r="CI393" s="5"/>
      <c r="CJ393" s="5"/>
      <c r="CK393" s="4"/>
      <c r="CL393" s="6"/>
      <c r="CM393" s="4"/>
      <c r="CN393" s="6"/>
      <c r="CO393" s="5"/>
      <c r="CP393" s="5"/>
      <c r="CQ393" s="4"/>
      <c r="CR393" s="6"/>
      <c r="CS393" s="4"/>
      <c r="CT393" s="6"/>
      <c r="CU393" s="5"/>
      <c r="CV393" s="5"/>
      <c r="CW393" s="4"/>
      <c r="CX393" s="6"/>
      <c r="CY393" s="4"/>
      <c r="CZ393" s="6"/>
      <c r="DA393" s="5"/>
      <c r="DB393" s="5"/>
      <c r="DC393" s="4"/>
      <c r="DD393" s="6"/>
      <c r="DE393" s="4"/>
      <c r="DF393" s="6"/>
      <c r="DG393" s="5"/>
      <c r="DH393" s="5"/>
      <c r="DI393" s="4"/>
      <c r="DJ393" s="6"/>
      <c r="DK393" s="4"/>
      <c r="DL393" s="6"/>
      <c r="DM393" s="5"/>
      <c r="DN393" s="5"/>
      <c r="DO393" s="4"/>
      <c r="DP393" s="6"/>
      <c r="DQ393" s="4"/>
      <c r="DR393" s="6"/>
      <c r="DS393" s="5"/>
      <c r="DT393" s="5"/>
      <c r="DU393" s="4"/>
      <c r="DV393" s="6"/>
      <c r="DW393" s="4"/>
      <c r="DX393" s="6"/>
      <c r="DY393" s="5"/>
      <c r="DZ393" s="5"/>
      <c r="EA393" s="4"/>
      <c r="EB393" s="6"/>
      <c r="EC393" s="4"/>
      <c r="ED393" s="6"/>
      <c r="EE393" s="5"/>
      <c r="EF393" s="5"/>
      <c r="EG393" s="4"/>
      <c r="EH393" s="6"/>
      <c r="EI393" s="4"/>
      <c r="EJ393" s="6"/>
      <c r="EK393" s="5"/>
      <c r="EL393" s="5"/>
      <c r="EM393" s="4"/>
      <c r="EN393" s="6"/>
      <c r="EO393" s="4"/>
      <c r="EP393" s="6"/>
      <c r="EQ393" s="5"/>
      <c r="ER393" s="5"/>
      <c r="ES393" s="4"/>
      <c r="ET393" s="6"/>
      <c r="EU393" s="4"/>
      <c r="EV393" s="6"/>
      <c r="EW393" s="5"/>
      <c r="EX393" s="5"/>
      <c r="EY393" s="4"/>
      <c r="EZ393" s="6"/>
      <c r="FA393" s="4"/>
      <c r="FB393" s="6"/>
      <c r="FC393" s="5"/>
      <c r="FD393" s="5"/>
      <c r="FE393" s="4"/>
      <c r="FF393" s="6"/>
      <c r="FG393" s="4"/>
      <c r="FH393" s="6"/>
      <c r="FI393" s="5"/>
      <c r="FJ393" s="5"/>
      <c r="FK393" s="4"/>
      <c r="FL393" s="6"/>
      <c r="FM393" s="4"/>
      <c r="FN393" s="6"/>
      <c r="FO393" s="5"/>
      <c r="FP393" s="5"/>
      <c r="FQ393" s="4"/>
      <c r="FR393" s="6"/>
      <c r="FS393" s="4"/>
      <c r="FT393" s="6"/>
      <c r="FU393" s="5"/>
      <c r="FV393" s="5"/>
      <c r="FW393" s="4"/>
      <c r="FX393" s="6"/>
      <c r="FY393" s="4"/>
      <c r="FZ393" s="6"/>
      <c r="GA393" s="5"/>
      <c r="GB393" s="5"/>
      <c r="GC393" s="4"/>
      <c r="GD393" s="6"/>
      <c r="GE393" s="4"/>
      <c r="GF393" s="6"/>
      <c r="GG393" s="5"/>
      <c r="GH393" s="5"/>
      <c r="GI393" s="4"/>
      <c r="GJ393" s="6"/>
      <c r="GK393" s="4"/>
      <c r="GL393" s="6"/>
      <c r="GM393" s="5"/>
      <c r="GN393" s="5"/>
      <c r="GO393" s="4"/>
      <c r="GP393" s="6"/>
      <c r="GQ393" s="4"/>
      <c r="GR393" s="6"/>
      <c r="GS393" s="5"/>
      <c r="GT393" s="5"/>
      <c r="GU393" s="4"/>
      <c r="GV393" s="6"/>
      <c r="GW393" s="4"/>
      <c r="GX393" s="6"/>
      <c r="GY393" s="5"/>
      <c r="GZ393" s="5"/>
      <c r="HA393" s="4"/>
      <c r="HB393" s="6"/>
      <c r="HC393" s="4"/>
      <c r="HD393" s="6"/>
      <c r="HE393" s="5"/>
      <c r="HF393" s="5"/>
      <c r="HG393" s="4"/>
      <c r="HH393" s="6"/>
      <c r="HI393" s="4"/>
      <c r="HJ393" s="6"/>
      <c r="HK393" s="5"/>
      <c r="HL393" s="5"/>
      <c r="HM393" s="4"/>
      <c r="HN393" s="6"/>
      <c r="HO393" s="4"/>
      <c r="HP393" s="6"/>
      <c r="HQ393" s="5"/>
      <c r="HR393" s="5"/>
      <c r="HS393" s="4"/>
      <c r="HT393" s="6"/>
      <c r="HU393" s="4"/>
      <c r="HV393" s="6"/>
      <c r="HW393" s="5"/>
      <c r="HX393" s="5"/>
      <c r="HY393" s="4"/>
      <c r="HZ393" s="6"/>
      <c r="IA393" s="4"/>
      <c r="IB393" s="6"/>
      <c r="IC393" s="5"/>
      <c r="ID393" s="5"/>
      <c r="IE393" s="4"/>
      <c r="IF393" s="6"/>
      <c r="IG393" s="4"/>
      <c r="IH393" s="6"/>
      <c r="II393" s="5"/>
      <c r="IJ393" s="5"/>
      <c r="IK393" s="4"/>
      <c r="IL393" s="6"/>
      <c r="IM393" s="4"/>
      <c r="IN393" s="6"/>
      <c r="IO393" s="5"/>
      <c r="IP393" s="5"/>
      <c r="IQ393" s="4"/>
      <c r="IR393" s="6"/>
      <c r="IS393" s="4"/>
      <c r="IT393" s="6"/>
      <c r="IU393" s="5"/>
      <c r="IV393" s="5"/>
      <c r="IW393" s="4"/>
      <c r="IX393" s="6"/>
      <c r="IY393" s="4"/>
      <c r="IZ393" s="6"/>
      <c r="JA393" s="5"/>
      <c r="JB393" s="5"/>
      <c r="JC393" s="4"/>
      <c r="JD393" s="6"/>
      <c r="JE393" s="4"/>
      <c r="JF393" s="6"/>
      <c r="JG393" s="5"/>
      <c r="JH393" s="5"/>
      <c r="JI393" s="4"/>
      <c r="JJ393" s="6"/>
      <c r="JK393" s="4"/>
      <c r="JL393" s="6"/>
      <c r="JM393" s="5"/>
      <c r="JN393" s="5"/>
      <c r="JO393" s="4"/>
      <c r="JP393" s="6"/>
      <c r="JQ393" s="4"/>
      <c r="JR393" s="6"/>
      <c r="JS393" s="5"/>
      <c r="JT393" s="5"/>
      <c r="JU393" s="4"/>
      <c r="JV393" s="6"/>
      <c r="JW393" s="4"/>
      <c r="JX393" s="6"/>
      <c r="JY393" s="5"/>
      <c r="JZ393" s="5"/>
      <c r="KA393" s="4"/>
      <c r="KB393" s="6"/>
      <c r="KC393" s="4"/>
      <c r="KD393" s="6"/>
      <c r="KE393" s="5"/>
      <c r="KF393" s="5"/>
      <c r="KG393" s="4"/>
      <c r="KH393" s="6"/>
      <c r="KI393" s="4"/>
      <c r="KJ393" s="6"/>
      <c r="KK393" s="5"/>
      <c r="KL393" s="5"/>
    </row>
    <row r="394">
      <c r="A394" s="3" t="s">
        <v>85</v>
      </c>
      <c r="B394" s="3" t="s">
        <v>680</v>
      </c>
      <c r="C394" s="3" t="s">
        <v>703</v>
      </c>
      <c r="D394" s="3" t="s">
        <v>704</v>
      </c>
      <c r="E394" s="3" t="s">
        <v>706</v>
      </c>
      <c r="F394" s="3" t="s">
        <v>104</v>
      </c>
      <c r="G394" s="3" t="s">
        <v>104</v>
      </c>
      <c r="H394" s="3" t="s">
        <v>104</v>
      </c>
      <c r="I394" s="4"/>
      <c r="J394" s="4">
        <f>=ROUNDDOWN({0},0)</f>
      </c>
      <c r="K394" s="4"/>
      <c r="L394" s="5"/>
      <c r="M394" s="4"/>
      <c r="N394" s="4">
        <f>=ROUNDDOWN({0},0)</f>
      </c>
      <c r="O394" s="4"/>
      <c r="P394" s="5"/>
      <c r="Q394" s="4">
        <v>7</v>
      </c>
      <c r="R394" s="6">
        <v>73.95</v>
      </c>
      <c r="S394" s="4"/>
      <c r="T394" s="6"/>
      <c r="U394" s="5"/>
      <c r="V394" s="5"/>
      <c r="W394" s="4"/>
      <c r="X394" s="6"/>
      <c r="Y394" s="4"/>
      <c r="Z394" s="6"/>
      <c r="AA394" s="5"/>
      <c r="AB394" s="5"/>
      <c r="AC394" s="4"/>
      <c r="AD394" s="6"/>
      <c r="AE394" s="4"/>
      <c r="AF394" s="6"/>
      <c r="AG394" s="5"/>
      <c r="AH394" s="5"/>
      <c r="AI394" s="4"/>
      <c r="AJ394" s="6"/>
      <c r="AK394" s="4"/>
      <c r="AL394" s="6"/>
      <c r="AM394" s="5"/>
      <c r="AN394" s="5"/>
      <c r="AO394" s="4">
        <v>4</v>
      </c>
      <c r="AP394" s="6">
        <v>42.6</v>
      </c>
      <c r="AQ394" s="4"/>
      <c r="AR394" s="6"/>
      <c r="AS394" s="5"/>
      <c r="AT394" s="5"/>
      <c r="AU394" s="4"/>
      <c r="AV394" s="6"/>
      <c r="AW394" s="4"/>
      <c r="AX394" s="6"/>
      <c r="AY394" s="5"/>
      <c r="AZ394" s="5"/>
      <c r="BA394" s="4"/>
      <c r="BB394" s="6"/>
      <c r="BC394" s="4"/>
      <c r="BD394" s="6"/>
      <c r="BE394" s="5"/>
      <c r="BF394" s="5"/>
      <c r="BG394" s="4"/>
      <c r="BH394" s="6"/>
      <c r="BI394" s="4"/>
      <c r="BJ394" s="6"/>
      <c r="BK394" s="5"/>
      <c r="BL394" s="5"/>
      <c r="BM394" s="4"/>
      <c r="BN394" s="6"/>
      <c r="BO394" s="4"/>
      <c r="BP394" s="6"/>
      <c r="BQ394" s="5"/>
      <c r="BR394" s="5"/>
      <c r="BS394" s="4">
        <v>2</v>
      </c>
      <c r="BT394" s="6">
        <v>16.56</v>
      </c>
      <c r="BU394" s="4"/>
      <c r="BV394" s="6"/>
      <c r="BW394" s="5"/>
      <c r="BX394" s="5"/>
      <c r="BY394" s="4"/>
      <c r="BZ394" s="6"/>
      <c r="CA394" s="4"/>
      <c r="CB394" s="6"/>
      <c r="CC394" s="5"/>
      <c r="CD394" s="5"/>
      <c r="CE394" s="4"/>
      <c r="CF394" s="6"/>
      <c r="CG394" s="4"/>
      <c r="CH394" s="6"/>
      <c r="CI394" s="5"/>
      <c r="CJ394" s="5"/>
      <c r="CK394" s="4"/>
      <c r="CL394" s="6"/>
      <c r="CM394" s="4"/>
      <c r="CN394" s="6"/>
      <c r="CO394" s="5"/>
      <c r="CP394" s="5"/>
      <c r="CQ394" s="4">
        <v>1</v>
      </c>
      <c r="CR394" s="6">
        <v>14.79</v>
      </c>
      <c r="CS394" s="4"/>
      <c r="CT394" s="6"/>
      <c r="CU394" s="5"/>
      <c r="CV394" s="5"/>
      <c r="CW394" s="4"/>
      <c r="CX394" s="6"/>
      <c r="CY394" s="4"/>
      <c r="CZ394" s="6"/>
      <c r="DA394" s="5"/>
      <c r="DB394" s="5"/>
      <c r="DC394" s="4"/>
      <c r="DD394" s="6"/>
      <c r="DE394" s="4"/>
      <c r="DF394" s="6"/>
      <c r="DG394" s="5"/>
      <c r="DH394" s="5"/>
      <c r="DI394" s="4"/>
      <c r="DJ394" s="6"/>
      <c r="DK394" s="4"/>
      <c r="DL394" s="6"/>
      <c r="DM394" s="5"/>
      <c r="DN394" s="5"/>
      <c r="DO394" s="4"/>
      <c r="DP394" s="6"/>
      <c r="DQ394" s="4"/>
      <c r="DR394" s="6"/>
      <c r="DS394" s="5"/>
      <c r="DT394" s="5"/>
      <c r="DU394" s="4"/>
      <c r="DV394" s="6"/>
      <c r="DW394" s="4"/>
      <c r="DX394" s="6"/>
      <c r="DY394" s="5"/>
      <c r="DZ394" s="5"/>
      <c r="EA394" s="4"/>
      <c r="EB394" s="6"/>
      <c r="EC394" s="4"/>
      <c r="ED394" s="6"/>
      <c r="EE394" s="5"/>
      <c r="EF394" s="5"/>
      <c r="EG394" s="4"/>
      <c r="EH394" s="6"/>
      <c r="EI394" s="4"/>
      <c r="EJ394" s="6"/>
      <c r="EK394" s="5"/>
      <c r="EL394" s="5"/>
      <c r="EM394" s="4"/>
      <c r="EN394" s="6"/>
      <c r="EO394" s="4"/>
      <c r="EP394" s="6"/>
      <c r="EQ394" s="5"/>
      <c r="ER394" s="5"/>
      <c r="ES394" s="4"/>
      <c r="ET394" s="6"/>
      <c r="EU394" s="4"/>
      <c r="EV394" s="6"/>
      <c r="EW394" s="5"/>
      <c r="EX394" s="5"/>
      <c r="EY394" s="4"/>
      <c r="EZ394" s="6"/>
      <c r="FA394" s="4"/>
      <c r="FB394" s="6"/>
      <c r="FC394" s="5"/>
      <c r="FD394" s="5"/>
      <c r="FE394" s="4"/>
      <c r="FF394" s="6"/>
      <c r="FG394" s="4"/>
      <c r="FH394" s="6"/>
      <c r="FI394" s="5"/>
      <c r="FJ394" s="5"/>
      <c r="FK394" s="4"/>
      <c r="FL394" s="6"/>
      <c r="FM394" s="4"/>
      <c r="FN394" s="6"/>
      <c r="FO394" s="5"/>
      <c r="FP394" s="5"/>
      <c r="FQ394" s="4"/>
      <c r="FR394" s="6"/>
      <c r="FS394" s="4"/>
      <c r="FT394" s="6"/>
      <c r="FU394" s="5"/>
      <c r="FV394" s="5"/>
      <c r="FW394" s="4"/>
      <c r="FX394" s="6"/>
      <c r="FY394" s="4"/>
      <c r="FZ394" s="6"/>
      <c r="GA394" s="5"/>
      <c r="GB394" s="5"/>
      <c r="GC394" s="4"/>
      <c r="GD394" s="6"/>
      <c r="GE394" s="4"/>
      <c r="GF394" s="6"/>
      <c r="GG394" s="5"/>
      <c r="GH394" s="5"/>
      <c r="GI394" s="4"/>
      <c r="GJ394" s="6"/>
      <c r="GK394" s="4"/>
      <c r="GL394" s="6"/>
      <c r="GM394" s="5"/>
      <c r="GN394" s="5"/>
      <c r="GO394" s="4"/>
      <c r="GP394" s="6"/>
      <c r="GQ394" s="4"/>
      <c r="GR394" s="6"/>
      <c r="GS394" s="5"/>
      <c r="GT394" s="5"/>
      <c r="GU394" s="4"/>
      <c r="GV394" s="6"/>
      <c r="GW394" s="4"/>
      <c r="GX394" s="6"/>
      <c r="GY394" s="5"/>
      <c r="GZ394" s="5"/>
      <c r="HA394" s="4"/>
      <c r="HB394" s="6"/>
      <c r="HC394" s="4"/>
      <c r="HD394" s="6"/>
      <c r="HE394" s="5"/>
      <c r="HF394" s="5"/>
      <c r="HG394" s="4"/>
      <c r="HH394" s="6"/>
      <c r="HI394" s="4"/>
      <c r="HJ394" s="6"/>
      <c r="HK394" s="5"/>
      <c r="HL394" s="5"/>
      <c r="HM394" s="4"/>
      <c r="HN394" s="6"/>
      <c r="HO394" s="4"/>
      <c r="HP394" s="6"/>
      <c r="HQ394" s="5"/>
      <c r="HR394" s="5"/>
      <c r="HS394" s="4"/>
      <c r="HT394" s="6"/>
      <c r="HU394" s="4"/>
      <c r="HV394" s="6"/>
      <c r="HW394" s="5"/>
      <c r="HX394" s="5"/>
      <c r="HY394" s="4"/>
      <c r="HZ394" s="6"/>
      <c r="IA394" s="4"/>
      <c r="IB394" s="6"/>
      <c r="IC394" s="5"/>
      <c r="ID394" s="5"/>
      <c r="IE394" s="4"/>
      <c r="IF394" s="6"/>
      <c r="IG394" s="4"/>
      <c r="IH394" s="6"/>
      <c r="II394" s="5"/>
      <c r="IJ394" s="5"/>
      <c r="IK394" s="4"/>
      <c r="IL394" s="6"/>
      <c r="IM394" s="4"/>
      <c r="IN394" s="6"/>
      <c r="IO394" s="5"/>
      <c r="IP394" s="5"/>
      <c r="IQ394" s="4"/>
      <c r="IR394" s="6"/>
      <c r="IS394" s="4"/>
      <c r="IT394" s="6"/>
      <c r="IU394" s="5"/>
      <c r="IV394" s="5"/>
      <c r="IW394" s="4"/>
      <c r="IX394" s="6"/>
      <c r="IY394" s="4"/>
      <c r="IZ394" s="6"/>
      <c r="JA394" s="5"/>
      <c r="JB394" s="5"/>
      <c r="JC394" s="4"/>
      <c r="JD394" s="6"/>
      <c r="JE394" s="4"/>
      <c r="JF394" s="6"/>
      <c r="JG394" s="5"/>
      <c r="JH394" s="5"/>
      <c r="JI394" s="4"/>
      <c r="JJ394" s="6"/>
      <c r="JK394" s="4"/>
      <c r="JL394" s="6"/>
      <c r="JM394" s="5"/>
      <c r="JN394" s="5"/>
      <c r="JO394" s="4"/>
      <c r="JP394" s="6"/>
      <c r="JQ394" s="4"/>
      <c r="JR394" s="6"/>
      <c r="JS394" s="5"/>
      <c r="JT394" s="5"/>
      <c r="JU394" s="4"/>
      <c r="JV394" s="6"/>
      <c r="JW394" s="4"/>
      <c r="JX394" s="6"/>
      <c r="JY394" s="5"/>
      <c r="JZ394" s="5"/>
      <c r="KA394" s="4"/>
      <c r="KB394" s="6"/>
      <c r="KC394" s="4"/>
      <c r="KD394" s="6"/>
      <c r="KE394" s="5"/>
      <c r="KF394" s="5"/>
      <c r="KG394" s="4"/>
      <c r="KH394" s="6"/>
      <c r="KI394" s="4"/>
      <c r="KJ394" s="6"/>
      <c r="KK394" s="5"/>
      <c r="KL394" s="5"/>
    </row>
    <row r="395">
      <c r="A395" s="3" t="s">
        <v>85</v>
      </c>
      <c r="B395" s="3" t="s">
        <v>680</v>
      </c>
      <c r="C395" s="3" t="s">
        <v>703</v>
      </c>
      <c r="D395" s="3" t="s">
        <v>704</v>
      </c>
      <c r="E395" s="3" t="s">
        <v>707</v>
      </c>
      <c r="F395" s="3" t="s">
        <v>707</v>
      </c>
      <c r="G395" s="3" t="s">
        <v>707</v>
      </c>
      <c r="H395" s="3" t="s">
        <v>351</v>
      </c>
      <c r="I395" s="4"/>
      <c r="J395" s="4">
        <f>=ROUNDDOWN({0},0)</f>
      </c>
      <c r="K395" s="4"/>
      <c r="L395" s="5"/>
      <c r="M395" s="4"/>
      <c r="N395" s="4">
        <f>=ROUNDDOWN({0},0)</f>
      </c>
      <c r="O395" s="4"/>
      <c r="P395" s="5"/>
      <c r="Q395" s="4">
        <v>5</v>
      </c>
      <c r="R395" s="6">
        <v>57.01</v>
      </c>
      <c r="S395" s="4"/>
      <c r="T395" s="6"/>
      <c r="U395" s="5"/>
      <c r="V395" s="5"/>
      <c r="W395" s="4">
        <v>3</v>
      </c>
      <c r="X395" s="6">
        <v>37.59</v>
      </c>
      <c r="Y395" s="4"/>
      <c r="Z395" s="6"/>
      <c r="AA395" s="5"/>
      <c r="AB395" s="5"/>
      <c r="AC395" s="4"/>
      <c r="AD395" s="6"/>
      <c r="AE395" s="4"/>
      <c r="AF395" s="6"/>
      <c r="AG395" s="5"/>
      <c r="AH395" s="5"/>
      <c r="AI395" s="4"/>
      <c r="AJ395" s="6"/>
      <c r="AK395" s="4"/>
      <c r="AL395" s="6"/>
      <c r="AM395" s="5"/>
      <c r="AN395" s="5"/>
      <c r="AO395" s="4">
        <v>1</v>
      </c>
      <c r="AP395" s="6">
        <v>6.86</v>
      </c>
      <c r="AQ395" s="4"/>
      <c r="AR395" s="6"/>
      <c r="AS395" s="5"/>
      <c r="AT395" s="5"/>
      <c r="AU395" s="4"/>
      <c r="AV395" s="6"/>
      <c r="AW395" s="4"/>
      <c r="AX395" s="6"/>
      <c r="AY395" s="5"/>
      <c r="AZ395" s="5"/>
      <c r="BA395" s="4"/>
      <c r="BB395" s="6"/>
      <c r="BC395" s="4"/>
      <c r="BD395" s="6"/>
      <c r="BE395" s="5"/>
      <c r="BF395" s="5"/>
      <c r="BG395" s="4"/>
      <c r="BH395" s="6"/>
      <c r="BI395" s="4"/>
      <c r="BJ395" s="6"/>
      <c r="BK395" s="5"/>
      <c r="BL395" s="5"/>
      <c r="BM395" s="4"/>
      <c r="BN395" s="6"/>
      <c r="BO395" s="4"/>
      <c r="BP395" s="6"/>
      <c r="BQ395" s="5"/>
      <c r="BR395" s="5"/>
      <c r="BS395" s="4"/>
      <c r="BT395" s="6"/>
      <c r="BU395" s="4"/>
      <c r="BV395" s="6"/>
      <c r="BW395" s="5"/>
      <c r="BX395" s="5"/>
      <c r="BY395" s="4"/>
      <c r="BZ395" s="6"/>
      <c r="CA395" s="4"/>
      <c r="CB395" s="6"/>
      <c r="CC395" s="5"/>
      <c r="CD395" s="5"/>
      <c r="CE395" s="4"/>
      <c r="CF395" s="6"/>
      <c r="CG395" s="4"/>
      <c r="CH395" s="6"/>
      <c r="CI395" s="5"/>
      <c r="CJ395" s="5"/>
      <c r="CK395" s="4"/>
      <c r="CL395" s="6"/>
      <c r="CM395" s="4"/>
      <c r="CN395" s="6"/>
      <c r="CO395" s="5"/>
      <c r="CP395" s="5"/>
      <c r="CQ395" s="4"/>
      <c r="CR395" s="6"/>
      <c r="CS395" s="4"/>
      <c r="CT395" s="6"/>
      <c r="CU395" s="5"/>
      <c r="CV395" s="5"/>
      <c r="CW395" s="4"/>
      <c r="CX395" s="6"/>
      <c r="CY395" s="4"/>
      <c r="CZ395" s="6"/>
      <c r="DA395" s="5"/>
      <c r="DB395" s="5"/>
      <c r="DC395" s="4"/>
      <c r="DD395" s="6"/>
      <c r="DE395" s="4"/>
      <c r="DF395" s="6"/>
      <c r="DG395" s="5"/>
      <c r="DH395" s="5"/>
      <c r="DI395" s="4"/>
      <c r="DJ395" s="6"/>
      <c r="DK395" s="4"/>
      <c r="DL395" s="6"/>
      <c r="DM395" s="5"/>
      <c r="DN395" s="5"/>
      <c r="DO395" s="4">
        <v>1</v>
      </c>
      <c r="DP395" s="6">
        <v>12.56</v>
      </c>
      <c r="DQ395" s="4"/>
      <c r="DR395" s="6"/>
      <c r="DS395" s="5"/>
      <c r="DT395" s="5"/>
      <c r="DU395" s="4"/>
      <c r="DV395" s="6"/>
      <c r="DW395" s="4"/>
      <c r="DX395" s="6"/>
      <c r="DY395" s="5"/>
      <c r="DZ395" s="5"/>
      <c r="EA395" s="4"/>
      <c r="EB395" s="6"/>
      <c r="EC395" s="4"/>
      <c r="ED395" s="6"/>
      <c r="EE395" s="5"/>
      <c r="EF395" s="5"/>
      <c r="EG395" s="4"/>
      <c r="EH395" s="6"/>
      <c r="EI395" s="4"/>
      <c r="EJ395" s="6"/>
      <c r="EK395" s="5"/>
      <c r="EL395" s="5"/>
      <c r="EM395" s="4"/>
      <c r="EN395" s="6"/>
      <c r="EO395" s="4"/>
      <c r="EP395" s="6"/>
      <c r="EQ395" s="5"/>
      <c r="ER395" s="5"/>
      <c r="ES395" s="4"/>
      <c r="ET395" s="6"/>
      <c r="EU395" s="4"/>
      <c r="EV395" s="6"/>
      <c r="EW395" s="5"/>
      <c r="EX395" s="5"/>
      <c r="EY395" s="4"/>
      <c r="EZ395" s="6"/>
      <c r="FA395" s="4"/>
      <c r="FB395" s="6"/>
      <c r="FC395" s="5"/>
      <c r="FD395" s="5"/>
      <c r="FE395" s="4"/>
      <c r="FF395" s="6"/>
      <c r="FG395" s="4"/>
      <c r="FH395" s="6"/>
      <c r="FI395" s="5"/>
      <c r="FJ395" s="5"/>
      <c r="FK395" s="4"/>
      <c r="FL395" s="6"/>
      <c r="FM395" s="4"/>
      <c r="FN395" s="6"/>
      <c r="FO395" s="5"/>
      <c r="FP395" s="5"/>
      <c r="FQ395" s="4"/>
      <c r="FR395" s="6"/>
      <c r="FS395" s="4"/>
      <c r="FT395" s="6"/>
      <c r="FU395" s="5"/>
      <c r="FV395" s="5"/>
      <c r="FW395" s="4"/>
      <c r="FX395" s="6"/>
      <c r="FY395" s="4"/>
      <c r="FZ395" s="6"/>
      <c r="GA395" s="5"/>
      <c r="GB395" s="5"/>
      <c r="GC395" s="4"/>
      <c r="GD395" s="6"/>
      <c r="GE395" s="4"/>
      <c r="GF395" s="6"/>
      <c r="GG395" s="5"/>
      <c r="GH395" s="5"/>
      <c r="GI395" s="4"/>
      <c r="GJ395" s="6"/>
      <c r="GK395" s="4"/>
      <c r="GL395" s="6"/>
      <c r="GM395" s="5"/>
      <c r="GN395" s="5"/>
      <c r="GO395" s="4"/>
      <c r="GP395" s="6"/>
      <c r="GQ395" s="4"/>
      <c r="GR395" s="6"/>
      <c r="GS395" s="5"/>
      <c r="GT395" s="5"/>
      <c r="GU395" s="4"/>
      <c r="GV395" s="6"/>
      <c r="GW395" s="4"/>
      <c r="GX395" s="6"/>
      <c r="GY395" s="5"/>
      <c r="GZ395" s="5"/>
      <c r="HA395" s="4"/>
      <c r="HB395" s="6"/>
      <c r="HC395" s="4"/>
      <c r="HD395" s="6"/>
      <c r="HE395" s="5"/>
      <c r="HF395" s="5"/>
      <c r="HG395" s="4"/>
      <c r="HH395" s="6"/>
      <c r="HI395" s="4"/>
      <c r="HJ395" s="6"/>
      <c r="HK395" s="5"/>
      <c r="HL395" s="5"/>
      <c r="HM395" s="4"/>
      <c r="HN395" s="6"/>
      <c r="HO395" s="4"/>
      <c r="HP395" s="6"/>
      <c r="HQ395" s="5"/>
      <c r="HR395" s="5"/>
      <c r="HS395" s="4"/>
      <c r="HT395" s="6"/>
      <c r="HU395" s="4"/>
      <c r="HV395" s="6"/>
      <c r="HW395" s="5"/>
      <c r="HX395" s="5"/>
      <c r="HY395" s="4"/>
      <c r="HZ395" s="6"/>
      <c r="IA395" s="4"/>
      <c r="IB395" s="6"/>
      <c r="IC395" s="5"/>
      <c r="ID395" s="5"/>
      <c r="IE395" s="4"/>
      <c r="IF395" s="6"/>
      <c r="IG395" s="4"/>
      <c r="IH395" s="6"/>
      <c r="II395" s="5"/>
      <c r="IJ395" s="5"/>
      <c r="IK395" s="4"/>
      <c r="IL395" s="6"/>
      <c r="IM395" s="4"/>
      <c r="IN395" s="6"/>
      <c r="IO395" s="5"/>
      <c r="IP395" s="5"/>
      <c r="IQ395" s="4"/>
      <c r="IR395" s="6"/>
      <c r="IS395" s="4"/>
      <c r="IT395" s="6"/>
      <c r="IU395" s="5"/>
      <c r="IV395" s="5"/>
      <c r="IW395" s="4"/>
      <c r="IX395" s="6"/>
      <c r="IY395" s="4"/>
      <c r="IZ395" s="6"/>
      <c r="JA395" s="5"/>
      <c r="JB395" s="5"/>
      <c r="JC395" s="4"/>
      <c r="JD395" s="6"/>
      <c r="JE395" s="4"/>
      <c r="JF395" s="6"/>
      <c r="JG395" s="5"/>
      <c r="JH395" s="5"/>
      <c r="JI395" s="4"/>
      <c r="JJ395" s="6"/>
      <c r="JK395" s="4"/>
      <c r="JL395" s="6"/>
      <c r="JM395" s="5"/>
      <c r="JN395" s="5"/>
      <c r="JO395" s="4"/>
      <c r="JP395" s="6"/>
      <c r="JQ395" s="4"/>
      <c r="JR395" s="6"/>
      <c r="JS395" s="5"/>
      <c r="JT395" s="5"/>
      <c r="JU395" s="4"/>
      <c r="JV395" s="6"/>
      <c r="JW395" s="4"/>
      <c r="JX395" s="6"/>
      <c r="JY395" s="5"/>
      <c r="JZ395" s="5"/>
      <c r="KA395" s="4"/>
      <c r="KB395" s="6"/>
      <c r="KC395" s="4"/>
      <c r="KD395" s="6"/>
      <c r="KE395" s="5"/>
      <c r="KF395" s="5"/>
      <c r="KG395" s="4"/>
      <c r="KH395" s="6"/>
      <c r="KI395" s="4"/>
      <c r="KJ395" s="6"/>
      <c r="KK395" s="5"/>
      <c r="KL395" s="5"/>
    </row>
    <row r="396">
      <c r="A396" s="3" t="s">
        <v>85</v>
      </c>
      <c r="B396" s="3" t="s">
        <v>680</v>
      </c>
      <c r="C396" s="3" t="s">
        <v>703</v>
      </c>
      <c r="D396" s="3" t="s">
        <v>704</v>
      </c>
      <c r="E396" s="3" t="s">
        <v>708</v>
      </c>
      <c r="F396" s="3" t="s">
        <v>708</v>
      </c>
      <c r="G396" s="3" t="s">
        <v>708</v>
      </c>
      <c r="H396" s="3" t="s">
        <v>351</v>
      </c>
      <c r="I396" s="4"/>
      <c r="J396" s="4">
        <f>=ROUNDDOWN({0},0)</f>
      </c>
      <c r="K396" s="4"/>
      <c r="L396" s="5"/>
      <c r="M396" s="4"/>
      <c r="N396" s="4">
        <f>=ROUNDDOWN({0},0)</f>
      </c>
      <c r="O396" s="4"/>
      <c r="P396" s="5"/>
      <c r="Q396" s="4">
        <v>2</v>
      </c>
      <c r="R396" s="6">
        <v>22.79</v>
      </c>
      <c r="S396" s="4"/>
      <c r="T396" s="6"/>
      <c r="U396" s="5"/>
      <c r="V396" s="5"/>
      <c r="W396" s="4"/>
      <c r="X396" s="6"/>
      <c r="Y396" s="4"/>
      <c r="Z396" s="6"/>
      <c r="AA396" s="5"/>
      <c r="AB396" s="5"/>
      <c r="AC396" s="4">
        <v>1</v>
      </c>
      <c r="AD396" s="6">
        <v>12.89</v>
      </c>
      <c r="AE396" s="4"/>
      <c r="AF396" s="6"/>
      <c r="AG396" s="5"/>
      <c r="AH396" s="5"/>
      <c r="AI396" s="4"/>
      <c r="AJ396" s="6"/>
      <c r="AK396" s="4"/>
      <c r="AL396" s="6"/>
      <c r="AM396" s="5"/>
      <c r="AN396" s="5"/>
      <c r="AO396" s="4"/>
      <c r="AP396" s="6"/>
      <c r="AQ396" s="4"/>
      <c r="AR396" s="6"/>
      <c r="AS396" s="5"/>
      <c r="AT396" s="5"/>
      <c r="AU396" s="4"/>
      <c r="AV396" s="6"/>
      <c r="AW396" s="4"/>
      <c r="AX396" s="6"/>
      <c r="AY396" s="5"/>
      <c r="AZ396" s="5"/>
      <c r="BA396" s="4">
        <v>1</v>
      </c>
      <c r="BB396" s="6">
        <v>9.9</v>
      </c>
      <c r="BC396" s="4"/>
      <c r="BD396" s="6"/>
      <c r="BE396" s="5"/>
      <c r="BF396" s="5"/>
      <c r="BG396" s="4"/>
      <c r="BH396" s="6"/>
      <c r="BI396" s="4"/>
      <c r="BJ396" s="6"/>
      <c r="BK396" s="5"/>
      <c r="BL396" s="5"/>
      <c r="BM396" s="4"/>
      <c r="BN396" s="6"/>
      <c r="BO396" s="4"/>
      <c r="BP396" s="6"/>
      <c r="BQ396" s="5"/>
      <c r="BR396" s="5"/>
      <c r="BS396" s="4"/>
      <c r="BT396" s="6"/>
      <c r="BU396" s="4"/>
      <c r="BV396" s="6"/>
      <c r="BW396" s="5"/>
      <c r="BX396" s="5"/>
      <c r="BY396" s="4"/>
      <c r="BZ396" s="6"/>
      <c r="CA396" s="4"/>
      <c r="CB396" s="6"/>
      <c r="CC396" s="5"/>
      <c r="CD396" s="5"/>
      <c r="CE396" s="4"/>
      <c r="CF396" s="6"/>
      <c r="CG396" s="4"/>
      <c r="CH396" s="6"/>
      <c r="CI396" s="5"/>
      <c r="CJ396" s="5"/>
      <c r="CK396" s="4"/>
      <c r="CL396" s="6"/>
      <c r="CM396" s="4"/>
      <c r="CN396" s="6"/>
      <c r="CO396" s="5"/>
      <c r="CP396" s="5"/>
      <c r="CQ396" s="4"/>
      <c r="CR396" s="6"/>
      <c r="CS396" s="4"/>
      <c r="CT396" s="6"/>
      <c r="CU396" s="5"/>
      <c r="CV396" s="5"/>
      <c r="CW396" s="4"/>
      <c r="CX396" s="6"/>
      <c r="CY396" s="4"/>
      <c r="CZ396" s="6"/>
      <c r="DA396" s="5"/>
      <c r="DB396" s="5"/>
      <c r="DC396" s="4"/>
      <c r="DD396" s="6"/>
      <c r="DE396" s="4"/>
      <c r="DF396" s="6"/>
      <c r="DG396" s="5"/>
      <c r="DH396" s="5"/>
      <c r="DI396" s="4"/>
      <c r="DJ396" s="6"/>
      <c r="DK396" s="4"/>
      <c r="DL396" s="6"/>
      <c r="DM396" s="5"/>
      <c r="DN396" s="5"/>
      <c r="DO396" s="4"/>
      <c r="DP396" s="6"/>
      <c r="DQ396" s="4"/>
      <c r="DR396" s="6"/>
      <c r="DS396" s="5"/>
      <c r="DT396" s="5"/>
      <c r="DU396" s="4"/>
      <c r="DV396" s="6"/>
      <c r="DW396" s="4"/>
      <c r="DX396" s="6"/>
      <c r="DY396" s="5"/>
      <c r="DZ396" s="5"/>
      <c r="EA396" s="4"/>
      <c r="EB396" s="6"/>
      <c r="EC396" s="4"/>
      <c r="ED396" s="6"/>
      <c r="EE396" s="5"/>
      <c r="EF396" s="5"/>
      <c r="EG396" s="4"/>
      <c r="EH396" s="6"/>
      <c r="EI396" s="4"/>
      <c r="EJ396" s="6"/>
      <c r="EK396" s="5"/>
      <c r="EL396" s="5"/>
      <c r="EM396" s="4"/>
      <c r="EN396" s="6"/>
      <c r="EO396" s="4"/>
      <c r="EP396" s="6"/>
      <c r="EQ396" s="5"/>
      <c r="ER396" s="5"/>
      <c r="ES396" s="4"/>
      <c r="ET396" s="6"/>
      <c r="EU396" s="4"/>
      <c r="EV396" s="6"/>
      <c r="EW396" s="5"/>
      <c r="EX396" s="5"/>
      <c r="EY396" s="4"/>
      <c r="EZ396" s="6"/>
      <c r="FA396" s="4"/>
      <c r="FB396" s="6"/>
      <c r="FC396" s="5"/>
      <c r="FD396" s="5"/>
      <c r="FE396" s="4"/>
      <c r="FF396" s="6"/>
      <c r="FG396" s="4"/>
      <c r="FH396" s="6"/>
      <c r="FI396" s="5"/>
      <c r="FJ396" s="5"/>
      <c r="FK396" s="4"/>
      <c r="FL396" s="6"/>
      <c r="FM396" s="4"/>
      <c r="FN396" s="6"/>
      <c r="FO396" s="5"/>
      <c r="FP396" s="5"/>
      <c r="FQ396" s="4"/>
      <c r="FR396" s="6"/>
      <c r="FS396" s="4"/>
      <c r="FT396" s="6"/>
      <c r="FU396" s="5"/>
      <c r="FV396" s="5"/>
      <c r="FW396" s="4"/>
      <c r="FX396" s="6"/>
      <c r="FY396" s="4"/>
      <c r="FZ396" s="6"/>
      <c r="GA396" s="5"/>
      <c r="GB396" s="5"/>
      <c r="GC396" s="4"/>
      <c r="GD396" s="6"/>
      <c r="GE396" s="4"/>
      <c r="GF396" s="6"/>
      <c r="GG396" s="5"/>
      <c r="GH396" s="5"/>
      <c r="GI396" s="4"/>
      <c r="GJ396" s="6"/>
      <c r="GK396" s="4"/>
      <c r="GL396" s="6"/>
      <c r="GM396" s="5"/>
      <c r="GN396" s="5"/>
      <c r="GO396" s="4"/>
      <c r="GP396" s="6"/>
      <c r="GQ396" s="4"/>
      <c r="GR396" s="6"/>
      <c r="GS396" s="5"/>
      <c r="GT396" s="5"/>
      <c r="GU396" s="4"/>
      <c r="GV396" s="6"/>
      <c r="GW396" s="4"/>
      <c r="GX396" s="6"/>
      <c r="GY396" s="5"/>
      <c r="GZ396" s="5"/>
      <c r="HA396" s="4"/>
      <c r="HB396" s="6"/>
      <c r="HC396" s="4"/>
      <c r="HD396" s="6"/>
      <c r="HE396" s="5"/>
      <c r="HF396" s="5"/>
      <c r="HG396" s="4"/>
      <c r="HH396" s="6"/>
      <c r="HI396" s="4"/>
      <c r="HJ396" s="6"/>
      <c r="HK396" s="5"/>
      <c r="HL396" s="5"/>
      <c r="HM396" s="4"/>
      <c r="HN396" s="6"/>
      <c r="HO396" s="4"/>
      <c r="HP396" s="6"/>
      <c r="HQ396" s="5"/>
      <c r="HR396" s="5"/>
      <c r="HS396" s="4"/>
      <c r="HT396" s="6"/>
      <c r="HU396" s="4"/>
      <c r="HV396" s="6"/>
      <c r="HW396" s="5"/>
      <c r="HX396" s="5"/>
      <c r="HY396" s="4"/>
      <c r="HZ396" s="6"/>
      <c r="IA396" s="4"/>
      <c r="IB396" s="6"/>
      <c r="IC396" s="5"/>
      <c r="ID396" s="5"/>
      <c r="IE396" s="4"/>
      <c r="IF396" s="6"/>
      <c r="IG396" s="4"/>
      <c r="IH396" s="6"/>
      <c r="II396" s="5"/>
      <c r="IJ396" s="5"/>
      <c r="IK396" s="4"/>
      <c r="IL396" s="6"/>
      <c r="IM396" s="4"/>
      <c r="IN396" s="6"/>
      <c r="IO396" s="5"/>
      <c r="IP396" s="5"/>
      <c r="IQ396" s="4"/>
      <c r="IR396" s="6"/>
      <c r="IS396" s="4"/>
      <c r="IT396" s="6"/>
      <c r="IU396" s="5"/>
      <c r="IV396" s="5"/>
      <c r="IW396" s="4"/>
      <c r="IX396" s="6"/>
      <c r="IY396" s="4"/>
      <c r="IZ396" s="6"/>
      <c r="JA396" s="5"/>
      <c r="JB396" s="5"/>
      <c r="JC396" s="4"/>
      <c r="JD396" s="6"/>
      <c r="JE396" s="4"/>
      <c r="JF396" s="6"/>
      <c r="JG396" s="5"/>
      <c r="JH396" s="5"/>
      <c r="JI396" s="4"/>
      <c r="JJ396" s="6"/>
      <c r="JK396" s="4"/>
      <c r="JL396" s="6"/>
      <c r="JM396" s="5"/>
      <c r="JN396" s="5"/>
      <c r="JO396" s="4"/>
      <c r="JP396" s="6"/>
      <c r="JQ396" s="4"/>
      <c r="JR396" s="6"/>
      <c r="JS396" s="5"/>
      <c r="JT396" s="5"/>
      <c r="JU396" s="4"/>
      <c r="JV396" s="6"/>
      <c r="JW396" s="4"/>
      <c r="JX396" s="6"/>
      <c r="JY396" s="5"/>
      <c r="JZ396" s="5"/>
      <c r="KA396" s="4"/>
      <c r="KB396" s="6"/>
      <c r="KC396" s="4"/>
      <c r="KD396" s="6"/>
      <c r="KE396" s="5"/>
      <c r="KF396" s="5"/>
      <c r="KG396" s="4"/>
      <c r="KH396" s="6"/>
      <c r="KI396" s="4"/>
      <c r="KJ396" s="6"/>
      <c r="KK396" s="5"/>
      <c r="KL396" s="5"/>
    </row>
    <row r="397">
      <c r="A397" s="3" t="s">
        <v>85</v>
      </c>
      <c r="B397" s="3" t="s">
        <v>680</v>
      </c>
      <c r="C397" s="3" t="s">
        <v>703</v>
      </c>
      <c r="D397" s="3" t="s">
        <v>704</v>
      </c>
      <c r="E397" s="3" t="s">
        <v>709</v>
      </c>
      <c r="F397" s="3" t="s">
        <v>104</v>
      </c>
      <c r="G397" s="3" t="s">
        <v>104</v>
      </c>
      <c r="H397" s="3" t="s">
        <v>104</v>
      </c>
      <c r="I397" s="4"/>
      <c r="J397" s="4">
        <f>=ROUNDDOWN({0},0)</f>
      </c>
      <c r="K397" s="4"/>
      <c r="L397" s="5"/>
      <c r="M397" s="4"/>
      <c r="N397" s="4">
        <f>=ROUNDDOWN({0},0)</f>
      </c>
      <c r="O397" s="4"/>
      <c r="P397" s="5"/>
      <c r="Q397" s="4">
        <v>1</v>
      </c>
      <c r="R397" s="6">
        <v>17.08</v>
      </c>
      <c r="S397" s="4"/>
      <c r="T397" s="6"/>
      <c r="U397" s="5"/>
      <c r="V397" s="5"/>
      <c r="W397" s="4"/>
      <c r="X397" s="6"/>
      <c r="Y397" s="4"/>
      <c r="Z397" s="6"/>
      <c r="AA397" s="5"/>
      <c r="AB397" s="5"/>
      <c r="AC397" s="4"/>
      <c r="AD397" s="6"/>
      <c r="AE397" s="4"/>
      <c r="AF397" s="6"/>
      <c r="AG397" s="5"/>
      <c r="AH397" s="5"/>
      <c r="AI397" s="4"/>
      <c r="AJ397" s="6"/>
      <c r="AK397" s="4"/>
      <c r="AL397" s="6"/>
      <c r="AM397" s="5"/>
      <c r="AN397" s="5"/>
      <c r="AO397" s="4"/>
      <c r="AP397" s="6"/>
      <c r="AQ397" s="4"/>
      <c r="AR397" s="6"/>
      <c r="AS397" s="5"/>
      <c r="AT397" s="5"/>
      <c r="AU397" s="4"/>
      <c r="AV397" s="6"/>
      <c r="AW397" s="4"/>
      <c r="AX397" s="6"/>
      <c r="AY397" s="5"/>
      <c r="AZ397" s="5"/>
      <c r="BA397" s="4"/>
      <c r="BB397" s="6"/>
      <c r="BC397" s="4"/>
      <c r="BD397" s="6"/>
      <c r="BE397" s="5"/>
      <c r="BF397" s="5"/>
      <c r="BG397" s="4"/>
      <c r="BH397" s="6"/>
      <c r="BI397" s="4"/>
      <c r="BJ397" s="6"/>
      <c r="BK397" s="5"/>
      <c r="BL397" s="5"/>
      <c r="BM397" s="4">
        <v>1</v>
      </c>
      <c r="BN397" s="6">
        <v>17.08</v>
      </c>
      <c r="BO397" s="4"/>
      <c r="BP397" s="6"/>
      <c r="BQ397" s="5"/>
      <c r="BR397" s="5"/>
      <c r="BS397" s="4"/>
      <c r="BT397" s="6"/>
      <c r="BU397" s="4"/>
      <c r="BV397" s="6"/>
      <c r="BW397" s="5"/>
      <c r="BX397" s="5"/>
      <c r="BY397" s="4"/>
      <c r="BZ397" s="6"/>
      <c r="CA397" s="4"/>
      <c r="CB397" s="6"/>
      <c r="CC397" s="5"/>
      <c r="CD397" s="5"/>
      <c r="CE397" s="4"/>
      <c r="CF397" s="6"/>
      <c r="CG397" s="4"/>
      <c r="CH397" s="6"/>
      <c r="CI397" s="5"/>
      <c r="CJ397" s="5"/>
      <c r="CK397" s="4"/>
      <c r="CL397" s="6"/>
      <c r="CM397" s="4"/>
      <c r="CN397" s="6"/>
      <c r="CO397" s="5"/>
      <c r="CP397" s="5"/>
      <c r="CQ397" s="4"/>
      <c r="CR397" s="6"/>
      <c r="CS397" s="4"/>
      <c r="CT397" s="6"/>
      <c r="CU397" s="5"/>
      <c r="CV397" s="5"/>
      <c r="CW397" s="4"/>
      <c r="CX397" s="6"/>
      <c r="CY397" s="4"/>
      <c r="CZ397" s="6"/>
      <c r="DA397" s="5"/>
      <c r="DB397" s="5"/>
      <c r="DC397" s="4"/>
      <c r="DD397" s="6"/>
      <c r="DE397" s="4"/>
      <c r="DF397" s="6"/>
      <c r="DG397" s="5"/>
      <c r="DH397" s="5"/>
      <c r="DI397" s="4"/>
      <c r="DJ397" s="6"/>
      <c r="DK397" s="4"/>
      <c r="DL397" s="6"/>
      <c r="DM397" s="5"/>
      <c r="DN397" s="5"/>
      <c r="DO397" s="4"/>
      <c r="DP397" s="6"/>
      <c r="DQ397" s="4"/>
      <c r="DR397" s="6"/>
      <c r="DS397" s="5"/>
      <c r="DT397" s="5"/>
      <c r="DU397" s="4"/>
      <c r="DV397" s="6"/>
      <c r="DW397" s="4"/>
      <c r="DX397" s="6"/>
      <c r="DY397" s="5"/>
      <c r="DZ397" s="5"/>
      <c r="EA397" s="4"/>
      <c r="EB397" s="6"/>
      <c r="EC397" s="4"/>
      <c r="ED397" s="6"/>
      <c r="EE397" s="5"/>
      <c r="EF397" s="5"/>
      <c r="EG397" s="4"/>
      <c r="EH397" s="6"/>
      <c r="EI397" s="4"/>
      <c r="EJ397" s="6"/>
      <c r="EK397" s="5"/>
      <c r="EL397" s="5"/>
      <c r="EM397" s="4"/>
      <c r="EN397" s="6"/>
      <c r="EO397" s="4"/>
      <c r="EP397" s="6"/>
      <c r="EQ397" s="5"/>
      <c r="ER397" s="5"/>
      <c r="ES397" s="4"/>
      <c r="ET397" s="6"/>
      <c r="EU397" s="4"/>
      <c r="EV397" s="6"/>
      <c r="EW397" s="5"/>
      <c r="EX397" s="5"/>
      <c r="EY397" s="4"/>
      <c r="EZ397" s="6"/>
      <c r="FA397" s="4"/>
      <c r="FB397" s="6"/>
      <c r="FC397" s="5"/>
      <c r="FD397" s="5"/>
      <c r="FE397" s="4"/>
      <c r="FF397" s="6"/>
      <c r="FG397" s="4"/>
      <c r="FH397" s="6"/>
      <c r="FI397" s="5"/>
      <c r="FJ397" s="5"/>
      <c r="FK397" s="4"/>
      <c r="FL397" s="6"/>
      <c r="FM397" s="4"/>
      <c r="FN397" s="6"/>
      <c r="FO397" s="5"/>
      <c r="FP397" s="5"/>
      <c r="FQ397" s="4"/>
      <c r="FR397" s="6"/>
      <c r="FS397" s="4"/>
      <c r="FT397" s="6"/>
      <c r="FU397" s="5"/>
      <c r="FV397" s="5"/>
      <c r="FW397" s="4"/>
      <c r="FX397" s="6"/>
      <c r="FY397" s="4"/>
      <c r="FZ397" s="6"/>
      <c r="GA397" s="5"/>
      <c r="GB397" s="5"/>
      <c r="GC397" s="4"/>
      <c r="GD397" s="6"/>
      <c r="GE397" s="4"/>
      <c r="GF397" s="6"/>
      <c r="GG397" s="5"/>
      <c r="GH397" s="5"/>
      <c r="GI397" s="4"/>
      <c r="GJ397" s="6"/>
      <c r="GK397" s="4"/>
      <c r="GL397" s="6"/>
      <c r="GM397" s="5"/>
      <c r="GN397" s="5"/>
      <c r="GO397" s="4"/>
      <c r="GP397" s="6"/>
      <c r="GQ397" s="4"/>
      <c r="GR397" s="6"/>
      <c r="GS397" s="5"/>
      <c r="GT397" s="5"/>
      <c r="GU397" s="4"/>
      <c r="GV397" s="6"/>
      <c r="GW397" s="4"/>
      <c r="GX397" s="6"/>
      <c r="GY397" s="5"/>
      <c r="GZ397" s="5"/>
      <c r="HA397" s="4"/>
      <c r="HB397" s="6"/>
      <c r="HC397" s="4"/>
      <c r="HD397" s="6"/>
      <c r="HE397" s="5"/>
      <c r="HF397" s="5"/>
      <c r="HG397" s="4"/>
      <c r="HH397" s="6"/>
      <c r="HI397" s="4"/>
      <c r="HJ397" s="6"/>
      <c r="HK397" s="5"/>
      <c r="HL397" s="5"/>
      <c r="HM397" s="4"/>
      <c r="HN397" s="6"/>
      <c r="HO397" s="4"/>
      <c r="HP397" s="6"/>
      <c r="HQ397" s="5"/>
      <c r="HR397" s="5"/>
      <c r="HS397" s="4"/>
      <c r="HT397" s="6"/>
      <c r="HU397" s="4"/>
      <c r="HV397" s="6"/>
      <c r="HW397" s="5"/>
      <c r="HX397" s="5"/>
      <c r="HY397" s="4"/>
      <c r="HZ397" s="6"/>
      <c r="IA397" s="4"/>
      <c r="IB397" s="6"/>
      <c r="IC397" s="5"/>
      <c r="ID397" s="5"/>
      <c r="IE397" s="4"/>
      <c r="IF397" s="6"/>
      <c r="IG397" s="4"/>
      <c r="IH397" s="6"/>
      <c r="II397" s="5"/>
      <c r="IJ397" s="5"/>
      <c r="IK397" s="4"/>
      <c r="IL397" s="6"/>
      <c r="IM397" s="4"/>
      <c r="IN397" s="6"/>
      <c r="IO397" s="5"/>
      <c r="IP397" s="5"/>
      <c r="IQ397" s="4"/>
      <c r="IR397" s="6"/>
      <c r="IS397" s="4"/>
      <c r="IT397" s="6"/>
      <c r="IU397" s="5"/>
      <c r="IV397" s="5"/>
      <c r="IW397" s="4"/>
      <c r="IX397" s="6"/>
      <c r="IY397" s="4"/>
      <c r="IZ397" s="6"/>
      <c r="JA397" s="5"/>
      <c r="JB397" s="5"/>
      <c r="JC397" s="4"/>
      <c r="JD397" s="6"/>
      <c r="JE397" s="4"/>
      <c r="JF397" s="6"/>
      <c r="JG397" s="5"/>
      <c r="JH397" s="5"/>
      <c r="JI397" s="4"/>
      <c r="JJ397" s="6"/>
      <c r="JK397" s="4"/>
      <c r="JL397" s="6"/>
      <c r="JM397" s="5"/>
      <c r="JN397" s="5"/>
      <c r="JO397" s="4"/>
      <c r="JP397" s="6"/>
      <c r="JQ397" s="4"/>
      <c r="JR397" s="6"/>
      <c r="JS397" s="5"/>
      <c r="JT397" s="5"/>
      <c r="JU397" s="4"/>
      <c r="JV397" s="6"/>
      <c r="JW397" s="4"/>
      <c r="JX397" s="6"/>
      <c r="JY397" s="5"/>
      <c r="JZ397" s="5"/>
      <c r="KA397" s="4"/>
      <c r="KB397" s="6"/>
      <c r="KC397" s="4"/>
      <c r="KD397" s="6"/>
      <c r="KE397" s="5"/>
      <c r="KF397" s="5"/>
      <c r="KG397" s="4"/>
      <c r="KH397" s="6"/>
      <c r="KI397" s="4"/>
      <c r="KJ397" s="6"/>
      <c r="KK397" s="5"/>
      <c r="KL397" s="5"/>
    </row>
    <row r="398">
      <c r="A398" s="3" t="s">
        <v>85</v>
      </c>
      <c r="B398" s="3" t="s">
        <v>680</v>
      </c>
      <c r="C398" s="3" t="s">
        <v>703</v>
      </c>
      <c r="D398" s="3" t="s">
        <v>704</v>
      </c>
      <c r="E398" s="3" t="s">
        <v>710</v>
      </c>
      <c r="F398" s="3" t="s">
        <v>104</v>
      </c>
      <c r="G398" s="3" t="s">
        <v>104</v>
      </c>
      <c r="H398" s="3" t="s">
        <v>104</v>
      </c>
      <c r="I398" s="4"/>
      <c r="J398" s="4">
        <f>=ROUNDDOWN({0},0)</f>
      </c>
      <c r="K398" s="4"/>
      <c r="L398" s="5"/>
      <c r="M398" s="4"/>
      <c r="N398" s="4">
        <f>=ROUNDDOWN({0},0)</f>
      </c>
      <c r="O398" s="4"/>
      <c r="P398" s="5"/>
      <c r="Q398" s="4"/>
      <c r="R398" s="6"/>
      <c r="S398" s="4"/>
      <c r="T398" s="6"/>
      <c r="U398" s="5"/>
      <c r="V398" s="5"/>
      <c r="W398" s="4"/>
      <c r="X398" s="6"/>
      <c r="Y398" s="4"/>
      <c r="Z398" s="6"/>
      <c r="AA398" s="5"/>
      <c r="AB398" s="5"/>
      <c r="AC398" s="4"/>
      <c r="AD398" s="6"/>
      <c r="AE398" s="4"/>
      <c r="AF398" s="6"/>
      <c r="AG398" s="5"/>
      <c r="AH398" s="5"/>
      <c r="AI398" s="4"/>
      <c r="AJ398" s="6"/>
      <c r="AK398" s="4"/>
      <c r="AL398" s="6"/>
      <c r="AM398" s="5"/>
      <c r="AN398" s="5"/>
      <c r="AO398" s="4"/>
      <c r="AP398" s="6"/>
      <c r="AQ398" s="4"/>
      <c r="AR398" s="6"/>
      <c r="AS398" s="5"/>
      <c r="AT398" s="5"/>
      <c r="AU398" s="4"/>
      <c r="AV398" s="6"/>
      <c r="AW398" s="4"/>
      <c r="AX398" s="6"/>
      <c r="AY398" s="5"/>
      <c r="AZ398" s="5"/>
      <c r="BA398" s="4"/>
      <c r="BB398" s="6"/>
      <c r="BC398" s="4"/>
      <c r="BD398" s="6"/>
      <c r="BE398" s="5"/>
      <c r="BF398" s="5"/>
      <c r="BG398" s="4"/>
      <c r="BH398" s="6"/>
      <c r="BI398" s="4"/>
      <c r="BJ398" s="6"/>
      <c r="BK398" s="5"/>
      <c r="BL398" s="5"/>
      <c r="BM398" s="4"/>
      <c r="BN398" s="6"/>
      <c r="BO398" s="4"/>
      <c r="BP398" s="6"/>
      <c r="BQ398" s="5"/>
      <c r="BR398" s="5"/>
      <c r="BS398" s="4"/>
      <c r="BT398" s="6"/>
      <c r="BU398" s="4"/>
      <c r="BV398" s="6"/>
      <c r="BW398" s="5"/>
      <c r="BX398" s="5"/>
      <c r="BY398" s="4"/>
      <c r="BZ398" s="6"/>
      <c r="CA398" s="4"/>
      <c r="CB398" s="6"/>
      <c r="CC398" s="5"/>
      <c r="CD398" s="5"/>
      <c r="CE398" s="4"/>
      <c r="CF398" s="6"/>
      <c r="CG398" s="4"/>
      <c r="CH398" s="6"/>
      <c r="CI398" s="5"/>
      <c r="CJ398" s="5"/>
      <c r="CK398" s="4"/>
      <c r="CL398" s="6"/>
      <c r="CM398" s="4"/>
      <c r="CN398" s="6"/>
      <c r="CO398" s="5"/>
      <c r="CP398" s="5"/>
      <c r="CQ398" s="4"/>
      <c r="CR398" s="6"/>
      <c r="CS398" s="4"/>
      <c r="CT398" s="6"/>
      <c r="CU398" s="5"/>
      <c r="CV398" s="5"/>
      <c r="CW398" s="4"/>
      <c r="CX398" s="6"/>
      <c r="CY398" s="4"/>
      <c r="CZ398" s="6"/>
      <c r="DA398" s="5"/>
      <c r="DB398" s="5"/>
      <c r="DC398" s="4"/>
      <c r="DD398" s="6"/>
      <c r="DE398" s="4"/>
      <c r="DF398" s="6"/>
      <c r="DG398" s="5"/>
      <c r="DH398" s="5"/>
      <c r="DI398" s="4"/>
      <c r="DJ398" s="6"/>
      <c r="DK398" s="4"/>
      <c r="DL398" s="6"/>
      <c r="DM398" s="5"/>
      <c r="DN398" s="5"/>
      <c r="DO398" s="4"/>
      <c r="DP398" s="6"/>
      <c r="DQ398" s="4"/>
      <c r="DR398" s="6"/>
      <c r="DS398" s="5"/>
      <c r="DT398" s="5"/>
      <c r="DU398" s="4"/>
      <c r="DV398" s="6"/>
      <c r="DW398" s="4"/>
      <c r="DX398" s="6"/>
      <c r="DY398" s="5"/>
      <c r="DZ398" s="5"/>
      <c r="EA398" s="4"/>
      <c r="EB398" s="6"/>
      <c r="EC398" s="4"/>
      <c r="ED398" s="6"/>
      <c r="EE398" s="5"/>
      <c r="EF398" s="5"/>
      <c r="EG398" s="4"/>
      <c r="EH398" s="6"/>
      <c r="EI398" s="4"/>
      <c r="EJ398" s="6"/>
      <c r="EK398" s="5"/>
      <c r="EL398" s="5"/>
      <c r="EM398" s="4"/>
      <c r="EN398" s="6"/>
      <c r="EO398" s="4"/>
      <c r="EP398" s="6"/>
      <c r="EQ398" s="5"/>
      <c r="ER398" s="5"/>
      <c r="ES398" s="4"/>
      <c r="ET398" s="6"/>
      <c r="EU398" s="4"/>
      <c r="EV398" s="6"/>
      <c r="EW398" s="5"/>
      <c r="EX398" s="5"/>
      <c r="EY398" s="4"/>
      <c r="EZ398" s="6"/>
      <c r="FA398" s="4"/>
      <c r="FB398" s="6"/>
      <c r="FC398" s="5"/>
      <c r="FD398" s="5"/>
      <c r="FE398" s="4"/>
      <c r="FF398" s="6"/>
      <c r="FG398" s="4"/>
      <c r="FH398" s="6"/>
      <c r="FI398" s="5"/>
      <c r="FJ398" s="5"/>
      <c r="FK398" s="4"/>
      <c r="FL398" s="6"/>
      <c r="FM398" s="4"/>
      <c r="FN398" s="6"/>
      <c r="FO398" s="5"/>
      <c r="FP398" s="5"/>
      <c r="FQ398" s="4"/>
      <c r="FR398" s="6"/>
      <c r="FS398" s="4"/>
      <c r="FT398" s="6"/>
      <c r="FU398" s="5"/>
      <c r="FV398" s="5"/>
      <c r="FW398" s="4"/>
      <c r="FX398" s="6"/>
      <c r="FY398" s="4"/>
      <c r="FZ398" s="6"/>
      <c r="GA398" s="5"/>
      <c r="GB398" s="5"/>
      <c r="GC398" s="4"/>
      <c r="GD398" s="6"/>
      <c r="GE398" s="4"/>
      <c r="GF398" s="6"/>
      <c r="GG398" s="5"/>
      <c r="GH398" s="5"/>
      <c r="GI398" s="4"/>
      <c r="GJ398" s="6"/>
      <c r="GK398" s="4"/>
      <c r="GL398" s="6"/>
      <c r="GM398" s="5"/>
      <c r="GN398" s="5"/>
      <c r="GO398" s="4"/>
      <c r="GP398" s="6"/>
      <c r="GQ398" s="4"/>
      <c r="GR398" s="6"/>
      <c r="GS398" s="5"/>
      <c r="GT398" s="5"/>
      <c r="GU398" s="4"/>
      <c r="GV398" s="6"/>
      <c r="GW398" s="4"/>
      <c r="GX398" s="6"/>
      <c r="GY398" s="5"/>
      <c r="GZ398" s="5"/>
      <c r="HA398" s="4"/>
      <c r="HB398" s="6"/>
      <c r="HC398" s="4"/>
      <c r="HD398" s="6"/>
      <c r="HE398" s="5"/>
      <c r="HF398" s="5"/>
      <c r="HG398" s="4"/>
      <c r="HH398" s="6"/>
      <c r="HI398" s="4"/>
      <c r="HJ398" s="6"/>
      <c r="HK398" s="5"/>
      <c r="HL398" s="5"/>
      <c r="HM398" s="4"/>
      <c r="HN398" s="6"/>
      <c r="HO398" s="4"/>
      <c r="HP398" s="6"/>
      <c r="HQ398" s="5"/>
      <c r="HR398" s="5"/>
      <c r="HS398" s="4"/>
      <c r="HT398" s="6"/>
      <c r="HU398" s="4"/>
      <c r="HV398" s="6"/>
      <c r="HW398" s="5"/>
      <c r="HX398" s="5"/>
      <c r="HY398" s="4"/>
      <c r="HZ398" s="6"/>
      <c r="IA398" s="4"/>
      <c r="IB398" s="6"/>
      <c r="IC398" s="5"/>
      <c r="ID398" s="5"/>
      <c r="IE398" s="4"/>
      <c r="IF398" s="6"/>
      <c r="IG398" s="4"/>
      <c r="IH398" s="6"/>
      <c r="II398" s="5"/>
      <c r="IJ398" s="5"/>
      <c r="IK398" s="4"/>
      <c r="IL398" s="6"/>
      <c r="IM398" s="4"/>
      <c r="IN398" s="6"/>
      <c r="IO398" s="5"/>
      <c r="IP398" s="5"/>
      <c r="IQ398" s="4"/>
      <c r="IR398" s="6"/>
      <c r="IS398" s="4"/>
      <c r="IT398" s="6"/>
      <c r="IU398" s="5"/>
      <c r="IV398" s="5"/>
      <c r="IW398" s="4"/>
      <c r="IX398" s="6"/>
      <c r="IY398" s="4"/>
      <c r="IZ398" s="6"/>
      <c r="JA398" s="5"/>
      <c r="JB398" s="5"/>
      <c r="JC398" s="4"/>
      <c r="JD398" s="6"/>
      <c r="JE398" s="4"/>
      <c r="JF398" s="6"/>
      <c r="JG398" s="5"/>
      <c r="JH398" s="5"/>
      <c r="JI398" s="4"/>
      <c r="JJ398" s="6"/>
      <c r="JK398" s="4"/>
      <c r="JL398" s="6"/>
      <c r="JM398" s="5"/>
      <c r="JN398" s="5"/>
      <c r="JO398" s="4"/>
      <c r="JP398" s="6"/>
      <c r="JQ398" s="4"/>
      <c r="JR398" s="6"/>
      <c r="JS398" s="5"/>
      <c r="JT398" s="5"/>
      <c r="JU398" s="4"/>
      <c r="JV398" s="6"/>
      <c r="JW398" s="4"/>
      <c r="JX398" s="6"/>
      <c r="JY398" s="5"/>
      <c r="JZ398" s="5"/>
      <c r="KA398" s="4"/>
      <c r="KB398" s="6"/>
      <c r="KC398" s="4"/>
      <c r="KD398" s="6"/>
      <c r="KE398" s="5"/>
      <c r="KF398" s="5"/>
      <c r="KG398" s="4"/>
      <c r="KH398" s="6"/>
      <c r="KI398" s="4"/>
      <c r="KJ398" s="6"/>
      <c r="KK398" s="5"/>
      <c r="KL398" s="5"/>
    </row>
    <row r="399">
      <c r="A399" s="3" t="s">
        <v>85</v>
      </c>
      <c r="B399" s="3" t="s">
        <v>680</v>
      </c>
      <c r="C399" s="3" t="s">
        <v>538</v>
      </c>
      <c r="D399" s="3" t="s">
        <v>539</v>
      </c>
      <c r="E399" s="3" t="s">
        <v>684</v>
      </c>
      <c r="F399" s="3" t="s">
        <v>684</v>
      </c>
      <c r="G399" s="3" t="s">
        <v>684</v>
      </c>
      <c r="H399" s="3" t="s">
        <v>104</v>
      </c>
      <c r="I399" s="4"/>
      <c r="J399" s="4">
        <f>=ROUNDDOWN({0},0)</f>
      </c>
      <c r="K399" s="4"/>
      <c r="L399" s="5">
        <v>1</v>
      </c>
      <c r="M399" s="4"/>
      <c r="N399" s="4">
        <f>=ROUNDDOWN({0},0)</f>
      </c>
      <c r="O399" s="4"/>
      <c r="P399" s="5"/>
      <c r="Q399" s="4">
        <v>8</v>
      </c>
      <c r="R399" s="6">
        <v>215.74</v>
      </c>
      <c r="S399" s="4"/>
      <c r="T399" s="6"/>
      <c r="U399" s="5"/>
      <c r="V399" s="5"/>
      <c r="W399" s="4"/>
      <c r="X399" s="6"/>
      <c r="Y399" s="4"/>
      <c r="Z399" s="6"/>
      <c r="AA399" s="5"/>
      <c r="AB399" s="5"/>
      <c r="AC399" s="4">
        <v>1</v>
      </c>
      <c r="AD399" s="6">
        <v>25.2</v>
      </c>
      <c r="AE399" s="4"/>
      <c r="AF399" s="6"/>
      <c r="AG399" s="5"/>
      <c r="AH399" s="5"/>
      <c r="AI399" s="4"/>
      <c r="AJ399" s="6"/>
      <c r="AK399" s="4"/>
      <c r="AL399" s="6"/>
      <c r="AM399" s="5"/>
      <c r="AN399" s="5"/>
      <c r="AO399" s="4"/>
      <c r="AP399" s="6"/>
      <c r="AQ399" s="4"/>
      <c r="AR399" s="6"/>
      <c r="AS399" s="5"/>
      <c r="AT399" s="5"/>
      <c r="AU399" s="4">
        <v>2</v>
      </c>
      <c r="AV399" s="6">
        <v>52.92</v>
      </c>
      <c r="AW399" s="4"/>
      <c r="AX399" s="6"/>
      <c r="AY399" s="5"/>
      <c r="AZ399" s="5"/>
      <c r="BA399" s="4"/>
      <c r="BB399" s="6"/>
      <c r="BC399" s="4"/>
      <c r="BD399" s="6"/>
      <c r="BE399" s="5"/>
      <c r="BF399" s="5"/>
      <c r="BG399" s="4">
        <v>4</v>
      </c>
      <c r="BH399" s="6">
        <v>110.4</v>
      </c>
      <c r="BI399" s="4"/>
      <c r="BJ399" s="6"/>
      <c r="BK399" s="5"/>
      <c r="BL399" s="5"/>
      <c r="BM399" s="4"/>
      <c r="BN399" s="6"/>
      <c r="BO399" s="4"/>
      <c r="BP399" s="6"/>
      <c r="BQ399" s="5"/>
      <c r="BR399" s="5"/>
      <c r="BS399" s="4"/>
      <c r="BT399" s="6"/>
      <c r="BU399" s="4"/>
      <c r="BV399" s="6"/>
      <c r="BW399" s="5"/>
      <c r="BX399" s="5"/>
      <c r="BY399" s="4"/>
      <c r="BZ399" s="6"/>
      <c r="CA399" s="4"/>
      <c r="CB399" s="6"/>
      <c r="CC399" s="5"/>
      <c r="CD399" s="5"/>
      <c r="CE399" s="4">
        <v>1</v>
      </c>
      <c r="CF399" s="6">
        <v>27.22</v>
      </c>
      <c r="CG399" s="4"/>
      <c r="CH399" s="6"/>
      <c r="CI399" s="5"/>
      <c r="CJ399" s="5"/>
      <c r="CK399" s="4"/>
      <c r="CL399" s="6"/>
      <c r="CM399" s="4"/>
      <c r="CN399" s="6"/>
      <c r="CO399" s="5"/>
      <c r="CP399" s="5"/>
      <c r="CQ399" s="4"/>
      <c r="CR399" s="6"/>
      <c r="CS399" s="4"/>
      <c r="CT399" s="6"/>
      <c r="CU399" s="5"/>
      <c r="CV399" s="5"/>
      <c r="CW399" s="4"/>
      <c r="CX399" s="6"/>
      <c r="CY399" s="4"/>
      <c r="CZ399" s="6"/>
      <c r="DA399" s="5"/>
      <c r="DB399" s="5"/>
      <c r="DC399" s="4"/>
      <c r="DD399" s="6"/>
      <c r="DE399" s="4"/>
      <c r="DF399" s="6"/>
      <c r="DG399" s="5"/>
      <c r="DH399" s="5"/>
      <c r="DI399" s="4"/>
      <c r="DJ399" s="6"/>
      <c r="DK399" s="4"/>
      <c r="DL399" s="6"/>
      <c r="DM399" s="5"/>
      <c r="DN399" s="5"/>
      <c r="DO399" s="4"/>
      <c r="DP399" s="6"/>
      <c r="DQ399" s="4"/>
      <c r="DR399" s="6"/>
      <c r="DS399" s="5"/>
      <c r="DT399" s="5"/>
      <c r="DU399" s="4"/>
      <c r="DV399" s="6"/>
      <c r="DW399" s="4"/>
      <c r="DX399" s="6"/>
      <c r="DY399" s="5"/>
      <c r="DZ399" s="5"/>
      <c r="EA399" s="4"/>
      <c r="EB399" s="6"/>
      <c r="EC399" s="4"/>
      <c r="ED399" s="6"/>
      <c r="EE399" s="5"/>
      <c r="EF399" s="5"/>
      <c r="EG399" s="4"/>
      <c r="EH399" s="6"/>
      <c r="EI399" s="4"/>
      <c r="EJ399" s="6"/>
      <c r="EK399" s="5"/>
      <c r="EL399" s="5"/>
      <c r="EM399" s="4"/>
      <c r="EN399" s="6"/>
      <c r="EO399" s="4"/>
      <c r="EP399" s="6"/>
      <c r="EQ399" s="5"/>
      <c r="ER399" s="5"/>
      <c r="ES399" s="4"/>
      <c r="ET399" s="6"/>
      <c r="EU399" s="4"/>
      <c r="EV399" s="6"/>
      <c r="EW399" s="5"/>
      <c r="EX399" s="5"/>
      <c r="EY399" s="4"/>
      <c r="EZ399" s="6"/>
      <c r="FA399" s="4"/>
      <c r="FB399" s="6"/>
      <c r="FC399" s="5"/>
      <c r="FD399" s="5"/>
      <c r="FE399" s="4"/>
      <c r="FF399" s="6"/>
      <c r="FG399" s="4"/>
      <c r="FH399" s="6"/>
      <c r="FI399" s="5"/>
      <c r="FJ399" s="5"/>
      <c r="FK399" s="4"/>
      <c r="FL399" s="6"/>
      <c r="FM399" s="4"/>
      <c r="FN399" s="6"/>
      <c r="FO399" s="5"/>
      <c r="FP399" s="5"/>
      <c r="FQ399" s="4"/>
      <c r="FR399" s="6"/>
      <c r="FS399" s="4"/>
      <c r="FT399" s="6"/>
      <c r="FU399" s="5"/>
      <c r="FV399" s="5"/>
      <c r="FW399" s="4"/>
      <c r="FX399" s="6"/>
      <c r="FY399" s="4"/>
      <c r="FZ399" s="6"/>
      <c r="GA399" s="5"/>
      <c r="GB399" s="5"/>
      <c r="GC399" s="4"/>
      <c r="GD399" s="6"/>
      <c r="GE399" s="4"/>
      <c r="GF399" s="6"/>
      <c r="GG399" s="5"/>
      <c r="GH399" s="5"/>
      <c r="GI399" s="4"/>
      <c r="GJ399" s="6"/>
      <c r="GK399" s="4"/>
      <c r="GL399" s="6"/>
      <c r="GM399" s="5"/>
      <c r="GN399" s="5"/>
      <c r="GO399" s="4"/>
      <c r="GP399" s="6"/>
      <c r="GQ399" s="4"/>
      <c r="GR399" s="6"/>
      <c r="GS399" s="5"/>
      <c r="GT399" s="5"/>
      <c r="GU399" s="4"/>
      <c r="GV399" s="6"/>
      <c r="GW399" s="4"/>
      <c r="GX399" s="6"/>
      <c r="GY399" s="5"/>
      <c r="GZ399" s="5"/>
      <c r="HA399" s="4"/>
      <c r="HB399" s="6"/>
      <c r="HC399" s="4"/>
      <c r="HD399" s="6"/>
      <c r="HE399" s="5"/>
      <c r="HF399" s="5"/>
      <c r="HG399" s="4"/>
      <c r="HH399" s="6"/>
      <c r="HI399" s="4"/>
      <c r="HJ399" s="6"/>
      <c r="HK399" s="5"/>
      <c r="HL399" s="5"/>
      <c r="HM399" s="4"/>
      <c r="HN399" s="6"/>
      <c r="HO399" s="4"/>
      <c r="HP399" s="6"/>
      <c r="HQ399" s="5"/>
      <c r="HR399" s="5"/>
      <c r="HS399" s="4"/>
      <c r="HT399" s="6"/>
      <c r="HU399" s="4"/>
      <c r="HV399" s="6"/>
      <c r="HW399" s="5"/>
      <c r="HX399" s="5"/>
      <c r="HY399" s="4"/>
      <c r="HZ399" s="6"/>
      <c r="IA399" s="4"/>
      <c r="IB399" s="6"/>
      <c r="IC399" s="5"/>
      <c r="ID399" s="5"/>
      <c r="IE399" s="4"/>
      <c r="IF399" s="6"/>
      <c r="IG399" s="4"/>
      <c r="IH399" s="6"/>
      <c r="II399" s="5"/>
      <c r="IJ399" s="5"/>
      <c r="IK399" s="4"/>
      <c r="IL399" s="6"/>
      <c r="IM399" s="4"/>
      <c r="IN399" s="6"/>
      <c r="IO399" s="5"/>
      <c r="IP399" s="5"/>
      <c r="IQ399" s="4"/>
      <c r="IR399" s="6"/>
      <c r="IS399" s="4"/>
      <c r="IT399" s="6"/>
      <c r="IU399" s="5"/>
      <c r="IV399" s="5"/>
      <c r="IW399" s="4"/>
      <c r="IX399" s="6"/>
      <c r="IY399" s="4"/>
      <c r="IZ399" s="6"/>
      <c r="JA399" s="5"/>
      <c r="JB399" s="5"/>
      <c r="JC399" s="4"/>
      <c r="JD399" s="6"/>
      <c r="JE399" s="4"/>
      <c r="JF399" s="6"/>
      <c r="JG399" s="5"/>
      <c r="JH399" s="5"/>
      <c r="JI399" s="4"/>
      <c r="JJ399" s="6"/>
      <c r="JK399" s="4"/>
      <c r="JL399" s="6"/>
      <c r="JM399" s="5"/>
      <c r="JN399" s="5"/>
      <c r="JO399" s="4"/>
      <c r="JP399" s="6"/>
      <c r="JQ399" s="4"/>
      <c r="JR399" s="6"/>
      <c r="JS399" s="5"/>
      <c r="JT399" s="5"/>
      <c r="JU399" s="4"/>
      <c r="JV399" s="6"/>
      <c r="JW399" s="4"/>
      <c r="JX399" s="6"/>
      <c r="JY399" s="5"/>
      <c r="JZ399" s="5"/>
      <c r="KA399" s="4"/>
      <c r="KB399" s="6"/>
      <c r="KC399" s="4"/>
      <c r="KD399" s="6"/>
      <c r="KE399" s="5"/>
      <c r="KF399" s="5"/>
      <c r="KG399" s="4"/>
      <c r="KH399" s="6"/>
      <c r="KI399" s="4"/>
      <c r="KJ399" s="6"/>
      <c r="KK399" s="5"/>
      <c r="KL399" s="5"/>
    </row>
    <row r="400">
      <c r="A400" s="3" t="s">
        <v>85</v>
      </c>
      <c r="B400" s="3" t="s">
        <v>680</v>
      </c>
      <c r="C400" s="3" t="s">
        <v>538</v>
      </c>
      <c r="D400" s="3" t="s">
        <v>539</v>
      </c>
      <c r="E400" s="3" t="s">
        <v>687</v>
      </c>
      <c r="F400" s="3" t="s">
        <v>687</v>
      </c>
      <c r="G400" s="3" t="s">
        <v>687</v>
      </c>
      <c r="H400" s="3" t="s">
        <v>351</v>
      </c>
      <c r="I400" s="4"/>
      <c r="J400" s="4">
        <f>=ROUNDDOWN({0},0)</f>
      </c>
      <c r="K400" s="4">
        <v>260</v>
      </c>
      <c r="L400" s="5">
        <v>1</v>
      </c>
      <c r="M400" s="4"/>
      <c r="N400" s="4">
        <f>=ROUNDDOWN({0},0)</f>
      </c>
      <c r="O400" s="4"/>
      <c r="P400" s="5"/>
      <c r="Q400" s="4">
        <v>4</v>
      </c>
      <c r="R400" s="6">
        <v>84.42</v>
      </c>
      <c r="S400" s="4"/>
      <c r="T400" s="6"/>
      <c r="U400" s="5"/>
      <c r="V400" s="5"/>
      <c r="W400" s="4">
        <v>1</v>
      </c>
      <c r="X400" s="6">
        <v>20.89</v>
      </c>
      <c r="Y400" s="4"/>
      <c r="Z400" s="6"/>
      <c r="AA400" s="5"/>
      <c r="AB400" s="5"/>
      <c r="AC400" s="4"/>
      <c r="AD400" s="6"/>
      <c r="AE400" s="4"/>
      <c r="AF400" s="6"/>
      <c r="AG400" s="5"/>
      <c r="AH400" s="5"/>
      <c r="AI400" s="4">
        <v>1</v>
      </c>
      <c r="AJ400" s="6">
        <v>21.74</v>
      </c>
      <c r="AK400" s="4"/>
      <c r="AL400" s="6"/>
      <c r="AM400" s="5"/>
      <c r="AN400" s="5"/>
      <c r="AO400" s="4"/>
      <c r="AP400" s="6"/>
      <c r="AQ400" s="4"/>
      <c r="AR400" s="6"/>
      <c r="AS400" s="5"/>
      <c r="AT400" s="5"/>
      <c r="AU400" s="4">
        <v>1</v>
      </c>
      <c r="AV400" s="6">
        <v>20.86</v>
      </c>
      <c r="AW400" s="4"/>
      <c r="AX400" s="6"/>
      <c r="AY400" s="5"/>
      <c r="AZ400" s="5"/>
      <c r="BA400" s="4"/>
      <c r="BB400" s="6"/>
      <c r="BC400" s="4"/>
      <c r="BD400" s="6"/>
      <c r="BE400" s="5"/>
      <c r="BF400" s="5"/>
      <c r="BG400" s="4"/>
      <c r="BH400" s="6"/>
      <c r="BI400" s="4"/>
      <c r="BJ400" s="6"/>
      <c r="BK400" s="5"/>
      <c r="BL400" s="5"/>
      <c r="BM400" s="4"/>
      <c r="BN400" s="6"/>
      <c r="BO400" s="4"/>
      <c r="BP400" s="6"/>
      <c r="BQ400" s="5"/>
      <c r="BR400" s="5"/>
      <c r="BS400" s="4"/>
      <c r="BT400" s="6"/>
      <c r="BU400" s="4"/>
      <c r="BV400" s="6"/>
      <c r="BW400" s="5"/>
      <c r="BX400" s="5"/>
      <c r="BY400" s="4"/>
      <c r="BZ400" s="6"/>
      <c r="CA400" s="4"/>
      <c r="CB400" s="6"/>
      <c r="CC400" s="5"/>
      <c r="CD400" s="5"/>
      <c r="CE400" s="4"/>
      <c r="CF400" s="6"/>
      <c r="CG400" s="4"/>
      <c r="CH400" s="6"/>
      <c r="CI400" s="5"/>
      <c r="CJ400" s="5"/>
      <c r="CK400" s="4"/>
      <c r="CL400" s="6"/>
      <c r="CM400" s="4"/>
      <c r="CN400" s="6"/>
      <c r="CO400" s="5"/>
      <c r="CP400" s="5"/>
      <c r="CQ400" s="4"/>
      <c r="CR400" s="6"/>
      <c r="CS400" s="4"/>
      <c r="CT400" s="6"/>
      <c r="CU400" s="5"/>
      <c r="CV400" s="5"/>
      <c r="CW400" s="4"/>
      <c r="CX400" s="6"/>
      <c r="CY400" s="4"/>
      <c r="CZ400" s="6"/>
      <c r="DA400" s="5"/>
      <c r="DB400" s="5"/>
      <c r="DC400" s="4"/>
      <c r="DD400" s="6"/>
      <c r="DE400" s="4"/>
      <c r="DF400" s="6"/>
      <c r="DG400" s="5"/>
      <c r="DH400" s="5"/>
      <c r="DI400" s="4"/>
      <c r="DJ400" s="6"/>
      <c r="DK400" s="4"/>
      <c r="DL400" s="6"/>
      <c r="DM400" s="5"/>
      <c r="DN400" s="5"/>
      <c r="DO400" s="4">
        <v>1</v>
      </c>
      <c r="DP400" s="6">
        <v>20.93</v>
      </c>
      <c r="DQ400" s="4"/>
      <c r="DR400" s="6"/>
      <c r="DS400" s="5"/>
      <c r="DT400" s="5"/>
      <c r="DU400" s="4"/>
      <c r="DV400" s="6"/>
      <c r="DW400" s="4"/>
      <c r="DX400" s="6"/>
      <c r="DY400" s="5"/>
      <c r="DZ400" s="5"/>
      <c r="EA400" s="4"/>
      <c r="EB400" s="6"/>
      <c r="EC400" s="4"/>
      <c r="ED400" s="6"/>
      <c r="EE400" s="5"/>
      <c r="EF400" s="5"/>
      <c r="EG400" s="4"/>
      <c r="EH400" s="6"/>
      <c r="EI400" s="4"/>
      <c r="EJ400" s="6"/>
      <c r="EK400" s="5"/>
      <c r="EL400" s="5"/>
      <c r="EM400" s="4"/>
      <c r="EN400" s="6"/>
      <c r="EO400" s="4"/>
      <c r="EP400" s="6"/>
      <c r="EQ400" s="5"/>
      <c r="ER400" s="5"/>
      <c r="ES400" s="4"/>
      <c r="ET400" s="6"/>
      <c r="EU400" s="4"/>
      <c r="EV400" s="6"/>
      <c r="EW400" s="5"/>
      <c r="EX400" s="5"/>
      <c r="EY400" s="4"/>
      <c r="EZ400" s="6"/>
      <c r="FA400" s="4"/>
      <c r="FB400" s="6"/>
      <c r="FC400" s="5"/>
      <c r="FD400" s="5"/>
      <c r="FE400" s="4"/>
      <c r="FF400" s="6"/>
      <c r="FG400" s="4"/>
      <c r="FH400" s="6"/>
      <c r="FI400" s="5"/>
      <c r="FJ400" s="5"/>
      <c r="FK400" s="4"/>
      <c r="FL400" s="6"/>
      <c r="FM400" s="4"/>
      <c r="FN400" s="6"/>
      <c r="FO400" s="5"/>
      <c r="FP400" s="5"/>
      <c r="FQ400" s="4"/>
      <c r="FR400" s="6"/>
      <c r="FS400" s="4"/>
      <c r="FT400" s="6"/>
      <c r="FU400" s="5"/>
      <c r="FV400" s="5"/>
      <c r="FW400" s="4"/>
      <c r="FX400" s="6"/>
      <c r="FY400" s="4"/>
      <c r="FZ400" s="6"/>
      <c r="GA400" s="5"/>
      <c r="GB400" s="5"/>
      <c r="GC400" s="4"/>
      <c r="GD400" s="6"/>
      <c r="GE400" s="4"/>
      <c r="GF400" s="6"/>
      <c r="GG400" s="5"/>
      <c r="GH400" s="5"/>
      <c r="GI400" s="4"/>
      <c r="GJ400" s="6"/>
      <c r="GK400" s="4"/>
      <c r="GL400" s="6"/>
      <c r="GM400" s="5"/>
      <c r="GN400" s="5"/>
      <c r="GO400" s="4"/>
      <c r="GP400" s="6"/>
      <c r="GQ400" s="4"/>
      <c r="GR400" s="6"/>
      <c r="GS400" s="5"/>
      <c r="GT400" s="5"/>
      <c r="GU400" s="4"/>
      <c r="GV400" s="6"/>
      <c r="GW400" s="4"/>
      <c r="GX400" s="6"/>
      <c r="GY400" s="5"/>
      <c r="GZ400" s="5"/>
      <c r="HA400" s="4"/>
      <c r="HB400" s="6"/>
      <c r="HC400" s="4"/>
      <c r="HD400" s="6"/>
      <c r="HE400" s="5"/>
      <c r="HF400" s="5"/>
      <c r="HG400" s="4"/>
      <c r="HH400" s="6"/>
      <c r="HI400" s="4"/>
      <c r="HJ400" s="6"/>
      <c r="HK400" s="5"/>
      <c r="HL400" s="5"/>
      <c r="HM400" s="4"/>
      <c r="HN400" s="6"/>
      <c r="HO400" s="4"/>
      <c r="HP400" s="6"/>
      <c r="HQ400" s="5"/>
      <c r="HR400" s="5"/>
      <c r="HS400" s="4"/>
      <c r="HT400" s="6"/>
      <c r="HU400" s="4"/>
      <c r="HV400" s="6"/>
      <c r="HW400" s="5"/>
      <c r="HX400" s="5"/>
      <c r="HY400" s="4"/>
      <c r="HZ400" s="6"/>
      <c r="IA400" s="4"/>
      <c r="IB400" s="6"/>
      <c r="IC400" s="5"/>
      <c r="ID400" s="5"/>
      <c r="IE400" s="4"/>
      <c r="IF400" s="6"/>
      <c r="IG400" s="4"/>
      <c r="IH400" s="6"/>
      <c r="II400" s="5"/>
      <c r="IJ400" s="5"/>
      <c r="IK400" s="4"/>
      <c r="IL400" s="6"/>
      <c r="IM400" s="4"/>
      <c r="IN400" s="6"/>
      <c r="IO400" s="5"/>
      <c r="IP400" s="5"/>
      <c r="IQ400" s="4"/>
      <c r="IR400" s="6"/>
      <c r="IS400" s="4"/>
      <c r="IT400" s="6"/>
      <c r="IU400" s="5"/>
      <c r="IV400" s="5"/>
      <c r="IW400" s="4"/>
      <c r="IX400" s="6"/>
      <c r="IY400" s="4"/>
      <c r="IZ400" s="6"/>
      <c r="JA400" s="5"/>
      <c r="JB400" s="5"/>
      <c r="JC400" s="4"/>
      <c r="JD400" s="6"/>
      <c r="JE400" s="4"/>
      <c r="JF400" s="6"/>
      <c r="JG400" s="5"/>
      <c r="JH400" s="5"/>
      <c r="JI400" s="4"/>
      <c r="JJ400" s="6"/>
      <c r="JK400" s="4"/>
      <c r="JL400" s="6"/>
      <c r="JM400" s="5"/>
      <c r="JN400" s="5"/>
      <c r="JO400" s="4"/>
      <c r="JP400" s="6"/>
      <c r="JQ400" s="4"/>
      <c r="JR400" s="6"/>
      <c r="JS400" s="5"/>
      <c r="JT400" s="5"/>
      <c r="JU400" s="4"/>
      <c r="JV400" s="6"/>
      <c r="JW400" s="4"/>
      <c r="JX400" s="6"/>
      <c r="JY400" s="5"/>
      <c r="JZ400" s="5"/>
      <c r="KA400" s="4"/>
      <c r="KB400" s="6"/>
      <c r="KC400" s="4"/>
      <c r="KD400" s="6"/>
      <c r="KE400" s="5"/>
      <c r="KF400" s="5"/>
      <c r="KG400" s="4"/>
      <c r="KH400" s="6"/>
      <c r="KI400" s="4"/>
      <c r="KJ400" s="6"/>
      <c r="KK400" s="5"/>
      <c r="KL400" s="5"/>
    </row>
    <row r="401">
      <c r="A401" s="3" t="s">
        <v>85</v>
      </c>
      <c r="B401" s="3" t="s">
        <v>680</v>
      </c>
      <c r="C401" s="3" t="s">
        <v>543</v>
      </c>
      <c r="D401" s="3" t="s">
        <v>544</v>
      </c>
      <c r="E401" s="3" t="s">
        <v>687</v>
      </c>
      <c r="F401" s="3" t="s">
        <v>687</v>
      </c>
      <c r="G401" s="3" t="s">
        <v>687</v>
      </c>
      <c r="H401" s="3" t="s">
        <v>351</v>
      </c>
      <c r="I401" s="4"/>
      <c r="J401" s="4">
        <f>=ROUNDDOWN({0},0)</f>
      </c>
      <c r="K401" s="4">
        <v>180</v>
      </c>
      <c r="L401" s="5">
        <v>1</v>
      </c>
      <c r="M401" s="4"/>
      <c r="N401" s="4">
        <f>=ROUNDDOWN({0},0)</f>
      </c>
      <c r="O401" s="4"/>
      <c r="P401" s="5"/>
      <c r="Q401" s="4">
        <v>8</v>
      </c>
      <c r="R401" s="6">
        <v>177.44</v>
      </c>
      <c r="S401" s="4"/>
      <c r="T401" s="6"/>
      <c r="U401" s="5"/>
      <c r="V401" s="5"/>
      <c r="W401" s="4"/>
      <c r="X401" s="6"/>
      <c r="Y401" s="4"/>
      <c r="Z401" s="6"/>
      <c r="AA401" s="5"/>
      <c r="AB401" s="5"/>
      <c r="AC401" s="4"/>
      <c r="AD401" s="6"/>
      <c r="AE401" s="4"/>
      <c r="AF401" s="6"/>
      <c r="AG401" s="5"/>
      <c r="AH401" s="5"/>
      <c r="AI401" s="4"/>
      <c r="AJ401" s="6"/>
      <c r="AK401" s="4"/>
      <c r="AL401" s="6"/>
      <c r="AM401" s="5"/>
      <c r="AN401" s="5"/>
      <c r="AO401" s="4"/>
      <c r="AP401" s="6"/>
      <c r="AQ401" s="4"/>
      <c r="AR401" s="6"/>
      <c r="AS401" s="5"/>
      <c r="AT401" s="5"/>
      <c r="AU401" s="4"/>
      <c r="AV401" s="6"/>
      <c r="AW401" s="4"/>
      <c r="AX401" s="6"/>
      <c r="AY401" s="5"/>
      <c r="AZ401" s="5"/>
      <c r="BA401" s="4"/>
      <c r="BB401" s="6"/>
      <c r="BC401" s="4"/>
      <c r="BD401" s="6"/>
      <c r="BE401" s="5"/>
      <c r="BF401" s="5"/>
      <c r="BG401" s="4"/>
      <c r="BH401" s="6"/>
      <c r="BI401" s="4"/>
      <c r="BJ401" s="6"/>
      <c r="BK401" s="5"/>
      <c r="BL401" s="5"/>
      <c r="BM401" s="4"/>
      <c r="BN401" s="6"/>
      <c r="BO401" s="4"/>
      <c r="BP401" s="6"/>
      <c r="BQ401" s="5"/>
      <c r="BR401" s="5"/>
      <c r="BS401" s="4"/>
      <c r="BT401" s="6"/>
      <c r="BU401" s="4"/>
      <c r="BV401" s="6"/>
      <c r="BW401" s="5"/>
      <c r="BX401" s="5"/>
      <c r="BY401" s="4"/>
      <c r="BZ401" s="6"/>
      <c r="CA401" s="4"/>
      <c r="CB401" s="6"/>
      <c r="CC401" s="5"/>
      <c r="CD401" s="5"/>
      <c r="CE401" s="4">
        <v>8</v>
      </c>
      <c r="CF401" s="6">
        <v>177.44</v>
      </c>
      <c r="CG401" s="4"/>
      <c r="CH401" s="6"/>
      <c r="CI401" s="5"/>
      <c r="CJ401" s="5"/>
      <c r="CK401" s="4"/>
      <c r="CL401" s="6"/>
      <c r="CM401" s="4"/>
      <c r="CN401" s="6"/>
      <c r="CO401" s="5"/>
      <c r="CP401" s="5"/>
      <c r="CQ401" s="4"/>
      <c r="CR401" s="6"/>
      <c r="CS401" s="4"/>
      <c r="CT401" s="6"/>
      <c r="CU401" s="5"/>
      <c r="CV401" s="5"/>
      <c r="CW401" s="4"/>
      <c r="CX401" s="6"/>
      <c r="CY401" s="4"/>
      <c r="CZ401" s="6"/>
      <c r="DA401" s="5"/>
      <c r="DB401" s="5"/>
      <c r="DC401" s="4"/>
      <c r="DD401" s="6"/>
      <c r="DE401" s="4"/>
      <c r="DF401" s="6"/>
      <c r="DG401" s="5"/>
      <c r="DH401" s="5"/>
      <c r="DI401" s="4"/>
      <c r="DJ401" s="6"/>
      <c r="DK401" s="4"/>
      <c r="DL401" s="6"/>
      <c r="DM401" s="5"/>
      <c r="DN401" s="5"/>
      <c r="DO401" s="4"/>
      <c r="DP401" s="6"/>
      <c r="DQ401" s="4"/>
      <c r="DR401" s="6"/>
      <c r="DS401" s="5"/>
      <c r="DT401" s="5"/>
      <c r="DU401" s="4"/>
      <c r="DV401" s="6"/>
      <c r="DW401" s="4"/>
      <c r="DX401" s="6"/>
      <c r="DY401" s="5"/>
      <c r="DZ401" s="5"/>
      <c r="EA401" s="4"/>
      <c r="EB401" s="6"/>
      <c r="EC401" s="4"/>
      <c r="ED401" s="6"/>
      <c r="EE401" s="5"/>
      <c r="EF401" s="5"/>
      <c r="EG401" s="4"/>
      <c r="EH401" s="6"/>
      <c r="EI401" s="4"/>
      <c r="EJ401" s="6"/>
      <c r="EK401" s="5"/>
      <c r="EL401" s="5"/>
      <c r="EM401" s="4"/>
      <c r="EN401" s="6"/>
      <c r="EO401" s="4"/>
      <c r="EP401" s="6"/>
      <c r="EQ401" s="5"/>
      <c r="ER401" s="5"/>
      <c r="ES401" s="4"/>
      <c r="ET401" s="6"/>
      <c r="EU401" s="4"/>
      <c r="EV401" s="6"/>
      <c r="EW401" s="5"/>
      <c r="EX401" s="5"/>
      <c r="EY401" s="4"/>
      <c r="EZ401" s="6"/>
      <c r="FA401" s="4"/>
      <c r="FB401" s="6"/>
      <c r="FC401" s="5"/>
      <c r="FD401" s="5"/>
      <c r="FE401" s="4"/>
      <c r="FF401" s="6"/>
      <c r="FG401" s="4"/>
      <c r="FH401" s="6"/>
      <c r="FI401" s="5"/>
      <c r="FJ401" s="5"/>
      <c r="FK401" s="4"/>
      <c r="FL401" s="6"/>
      <c r="FM401" s="4"/>
      <c r="FN401" s="6"/>
      <c r="FO401" s="5"/>
      <c r="FP401" s="5"/>
      <c r="FQ401" s="4"/>
      <c r="FR401" s="6"/>
      <c r="FS401" s="4"/>
      <c r="FT401" s="6"/>
      <c r="FU401" s="5"/>
      <c r="FV401" s="5"/>
      <c r="FW401" s="4"/>
      <c r="FX401" s="6"/>
      <c r="FY401" s="4"/>
      <c r="FZ401" s="6"/>
      <c r="GA401" s="5"/>
      <c r="GB401" s="5"/>
      <c r="GC401" s="4"/>
      <c r="GD401" s="6"/>
      <c r="GE401" s="4"/>
      <c r="GF401" s="6"/>
      <c r="GG401" s="5"/>
      <c r="GH401" s="5"/>
      <c r="GI401" s="4"/>
      <c r="GJ401" s="6"/>
      <c r="GK401" s="4"/>
      <c r="GL401" s="6"/>
      <c r="GM401" s="5"/>
      <c r="GN401" s="5"/>
      <c r="GO401" s="4"/>
      <c r="GP401" s="6"/>
      <c r="GQ401" s="4"/>
      <c r="GR401" s="6"/>
      <c r="GS401" s="5"/>
      <c r="GT401" s="5"/>
      <c r="GU401" s="4"/>
      <c r="GV401" s="6"/>
      <c r="GW401" s="4"/>
      <c r="GX401" s="6"/>
      <c r="GY401" s="5"/>
      <c r="GZ401" s="5"/>
      <c r="HA401" s="4"/>
      <c r="HB401" s="6"/>
      <c r="HC401" s="4"/>
      <c r="HD401" s="6"/>
      <c r="HE401" s="5"/>
      <c r="HF401" s="5"/>
      <c r="HG401" s="4"/>
      <c r="HH401" s="6"/>
      <c r="HI401" s="4"/>
      <c r="HJ401" s="6"/>
      <c r="HK401" s="5"/>
      <c r="HL401" s="5"/>
      <c r="HM401" s="4"/>
      <c r="HN401" s="6"/>
      <c r="HO401" s="4"/>
      <c r="HP401" s="6"/>
      <c r="HQ401" s="5"/>
      <c r="HR401" s="5"/>
      <c r="HS401" s="4"/>
      <c r="HT401" s="6"/>
      <c r="HU401" s="4"/>
      <c r="HV401" s="6"/>
      <c r="HW401" s="5"/>
      <c r="HX401" s="5"/>
      <c r="HY401" s="4"/>
      <c r="HZ401" s="6"/>
      <c r="IA401" s="4"/>
      <c r="IB401" s="6"/>
      <c r="IC401" s="5"/>
      <c r="ID401" s="5"/>
      <c r="IE401" s="4"/>
      <c r="IF401" s="6"/>
      <c r="IG401" s="4"/>
      <c r="IH401" s="6"/>
      <c r="II401" s="5"/>
      <c r="IJ401" s="5"/>
      <c r="IK401" s="4"/>
      <c r="IL401" s="6"/>
      <c r="IM401" s="4"/>
      <c r="IN401" s="6"/>
      <c r="IO401" s="5"/>
      <c r="IP401" s="5"/>
      <c r="IQ401" s="4"/>
      <c r="IR401" s="6"/>
      <c r="IS401" s="4"/>
      <c r="IT401" s="6"/>
      <c r="IU401" s="5"/>
      <c r="IV401" s="5"/>
      <c r="IW401" s="4"/>
      <c r="IX401" s="6"/>
      <c r="IY401" s="4"/>
      <c r="IZ401" s="6"/>
      <c r="JA401" s="5"/>
      <c r="JB401" s="5"/>
      <c r="JC401" s="4"/>
      <c r="JD401" s="6"/>
      <c r="JE401" s="4"/>
      <c r="JF401" s="6"/>
      <c r="JG401" s="5"/>
      <c r="JH401" s="5"/>
      <c r="JI401" s="4"/>
      <c r="JJ401" s="6"/>
      <c r="JK401" s="4"/>
      <c r="JL401" s="6"/>
      <c r="JM401" s="5"/>
      <c r="JN401" s="5"/>
      <c r="JO401" s="4"/>
      <c r="JP401" s="6"/>
      <c r="JQ401" s="4"/>
      <c r="JR401" s="6"/>
      <c r="JS401" s="5"/>
      <c r="JT401" s="5"/>
      <c r="JU401" s="4"/>
      <c r="JV401" s="6"/>
      <c r="JW401" s="4"/>
      <c r="JX401" s="6"/>
      <c r="JY401" s="5"/>
      <c r="JZ401" s="5"/>
      <c r="KA401" s="4"/>
      <c r="KB401" s="6"/>
      <c r="KC401" s="4"/>
      <c r="KD401" s="6"/>
      <c r="KE401" s="5"/>
      <c r="KF401" s="5"/>
      <c r="KG401" s="4"/>
      <c r="KH401" s="6"/>
      <c r="KI401" s="4"/>
      <c r="KJ401" s="6"/>
      <c r="KK401" s="5"/>
      <c r="KL401" s="5"/>
    </row>
    <row r="402">
      <c r="A402" s="3" t="s">
        <v>85</v>
      </c>
      <c r="B402" s="3" t="s">
        <v>711</v>
      </c>
      <c r="C402" s="3" t="s">
        <v>87</v>
      </c>
      <c r="D402" s="3" t="s">
        <v>712</v>
      </c>
      <c r="E402" s="3" t="s">
        <v>713</v>
      </c>
      <c r="F402" s="3" t="s">
        <v>104</v>
      </c>
      <c r="G402" s="3" t="s">
        <v>104</v>
      </c>
      <c r="H402" s="3" t="s">
        <v>104</v>
      </c>
      <c r="I402" s="4"/>
      <c r="J402" s="4">
        <f>=ROUNDDOWN({0},0)</f>
      </c>
      <c r="K402" s="4"/>
      <c r="L402" s="5"/>
      <c r="M402" s="4"/>
      <c r="N402" s="4">
        <f>=ROUNDDOWN({0},0)</f>
      </c>
      <c r="O402" s="4"/>
      <c r="P402" s="5"/>
      <c r="Q402" s="4">
        <v>1170</v>
      </c>
      <c r="R402" s="6">
        <v>14193</v>
      </c>
      <c r="S402" s="4"/>
      <c r="T402" s="6"/>
      <c r="U402" s="5"/>
      <c r="V402" s="5"/>
      <c r="W402" s="4"/>
      <c r="X402" s="6"/>
      <c r="Y402" s="4"/>
      <c r="Z402" s="6"/>
      <c r="AA402" s="5"/>
      <c r="AB402" s="5"/>
      <c r="AC402" s="4"/>
      <c r="AD402" s="6"/>
      <c r="AE402" s="4"/>
      <c r="AF402" s="6"/>
      <c r="AG402" s="5"/>
      <c r="AH402" s="5"/>
      <c r="AI402" s="4"/>
      <c r="AJ402" s="6"/>
      <c r="AK402" s="4"/>
      <c r="AL402" s="6"/>
      <c r="AM402" s="5"/>
      <c r="AN402" s="5"/>
      <c r="AO402" s="4"/>
      <c r="AP402" s="6"/>
      <c r="AQ402" s="4"/>
      <c r="AR402" s="6"/>
      <c r="AS402" s="5"/>
      <c r="AT402" s="5"/>
      <c r="AU402" s="4"/>
      <c r="AV402" s="6"/>
      <c r="AW402" s="4"/>
      <c r="AX402" s="6"/>
      <c r="AY402" s="5"/>
      <c r="AZ402" s="5"/>
      <c r="BA402" s="4"/>
      <c r="BB402" s="6"/>
      <c r="BC402" s="4"/>
      <c r="BD402" s="6"/>
      <c r="BE402" s="5"/>
      <c r="BF402" s="5"/>
      <c r="BG402" s="4"/>
      <c r="BH402" s="6"/>
      <c r="BI402" s="4"/>
      <c r="BJ402" s="6"/>
      <c r="BK402" s="5"/>
      <c r="BL402" s="5"/>
      <c r="BM402" s="4"/>
      <c r="BN402" s="6"/>
      <c r="BO402" s="4"/>
      <c r="BP402" s="6"/>
      <c r="BQ402" s="5"/>
      <c r="BR402" s="5"/>
      <c r="BS402" s="4"/>
      <c r="BT402" s="6"/>
      <c r="BU402" s="4"/>
      <c r="BV402" s="6"/>
      <c r="BW402" s="5"/>
      <c r="BX402" s="5"/>
      <c r="BY402" s="4">
        <v>1170</v>
      </c>
      <c r="BZ402" s="6">
        <v>14193</v>
      </c>
      <c r="CA402" s="4"/>
      <c r="CB402" s="6"/>
      <c r="CC402" s="5"/>
      <c r="CD402" s="5"/>
      <c r="CE402" s="4"/>
      <c r="CF402" s="6"/>
      <c r="CG402" s="4"/>
      <c r="CH402" s="6"/>
      <c r="CI402" s="5"/>
      <c r="CJ402" s="5"/>
      <c r="CK402" s="4"/>
      <c r="CL402" s="6"/>
      <c r="CM402" s="4"/>
      <c r="CN402" s="6"/>
      <c r="CO402" s="5"/>
      <c r="CP402" s="5"/>
      <c r="CQ402" s="4"/>
      <c r="CR402" s="6"/>
      <c r="CS402" s="4"/>
      <c r="CT402" s="6"/>
      <c r="CU402" s="5"/>
      <c r="CV402" s="5"/>
      <c r="CW402" s="4"/>
      <c r="CX402" s="6"/>
      <c r="CY402" s="4"/>
      <c r="CZ402" s="6"/>
      <c r="DA402" s="5"/>
      <c r="DB402" s="5"/>
      <c r="DC402" s="4"/>
      <c r="DD402" s="6"/>
      <c r="DE402" s="4"/>
      <c r="DF402" s="6"/>
      <c r="DG402" s="5"/>
      <c r="DH402" s="5"/>
      <c r="DI402" s="4"/>
      <c r="DJ402" s="6"/>
      <c r="DK402" s="4"/>
      <c r="DL402" s="6"/>
      <c r="DM402" s="5"/>
      <c r="DN402" s="5"/>
      <c r="DO402" s="4"/>
      <c r="DP402" s="6"/>
      <c r="DQ402" s="4"/>
      <c r="DR402" s="6"/>
      <c r="DS402" s="5"/>
      <c r="DT402" s="5"/>
      <c r="DU402" s="4"/>
      <c r="DV402" s="6"/>
      <c r="DW402" s="4"/>
      <c r="DX402" s="6"/>
      <c r="DY402" s="5"/>
      <c r="DZ402" s="5"/>
      <c r="EA402" s="4"/>
      <c r="EB402" s="6"/>
      <c r="EC402" s="4"/>
      <c r="ED402" s="6"/>
      <c r="EE402" s="5"/>
      <c r="EF402" s="5"/>
      <c r="EG402" s="4"/>
      <c r="EH402" s="6"/>
      <c r="EI402" s="4"/>
      <c r="EJ402" s="6"/>
      <c r="EK402" s="5"/>
      <c r="EL402" s="5"/>
      <c r="EM402" s="4"/>
      <c r="EN402" s="6"/>
      <c r="EO402" s="4"/>
      <c r="EP402" s="6"/>
      <c r="EQ402" s="5"/>
      <c r="ER402" s="5"/>
      <c r="ES402" s="4"/>
      <c r="ET402" s="6"/>
      <c r="EU402" s="4"/>
      <c r="EV402" s="6"/>
      <c r="EW402" s="5"/>
      <c r="EX402" s="5"/>
      <c r="EY402" s="4"/>
      <c r="EZ402" s="6"/>
      <c r="FA402" s="4"/>
      <c r="FB402" s="6"/>
      <c r="FC402" s="5"/>
      <c r="FD402" s="5"/>
      <c r="FE402" s="4"/>
      <c r="FF402" s="6"/>
      <c r="FG402" s="4"/>
      <c r="FH402" s="6"/>
      <c r="FI402" s="5"/>
      <c r="FJ402" s="5"/>
      <c r="FK402" s="4"/>
      <c r="FL402" s="6"/>
      <c r="FM402" s="4"/>
      <c r="FN402" s="6"/>
      <c r="FO402" s="5"/>
      <c r="FP402" s="5"/>
      <c r="FQ402" s="4"/>
      <c r="FR402" s="6"/>
      <c r="FS402" s="4"/>
      <c r="FT402" s="6"/>
      <c r="FU402" s="5"/>
      <c r="FV402" s="5"/>
      <c r="FW402" s="4"/>
      <c r="FX402" s="6"/>
      <c r="FY402" s="4"/>
      <c r="FZ402" s="6"/>
      <c r="GA402" s="5"/>
      <c r="GB402" s="5"/>
      <c r="GC402" s="4"/>
      <c r="GD402" s="6"/>
      <c r="GE402" s="4"/>
      <c r="GF402" s="6"/>
      <c r="GG402" s="5"/>
      <c r="GH402" s="5"/>
      <c r="GI402" s="4"/>
      <c r="GJ402" s="6"/>
      <c r="GK402" s="4"/>
      <c r="GL402" s="6"/>
      <c r="GM402" s="5"/>
      <c r="GN402" s="5"/>
      <c r="GO402" s="4"/>
      <c r="GP402" s="6"/>
      <c r="GQ402" s="4"/>
      <c r="GR402" s="6"/>
      <c r="GS402" s="5"/>
      <c r="GT402" s="5"/>
      <c r="GU402" s="4"/>
      <c r="GV402" s="6"/>
      <c r="GW402" s="4"/>
      <c r="GX402" s="6"/>
      <c r="GY402" s="5"/>
      <c r="GZ402" s="5"/>
      <c r="HA402" s="4"/>
      <c r="HB402" s="6"/>
      <c r="HC402" s="4"/>
      <c r="HD402" s="6"/>
      <c r="HE402" s="5"/>
      <c r="HF402" s="5"/>
      <c r="HG402" s="4"/>
      <c r="HH402" s="6"/>
      <c r="HI402" s="4"/>
      <c r="HJ402" s="6"/>
      <c r="HK402" s="5"/>
      <c r="HL402" s="5"/>
      <c r="HM402" s="4"/>
      <c r="HN402" s="6"/>
      <c r="HO402" s="4"/>
      <c r="HP402" s="6"/>
      <c r="HQ402" s="5"/>
      <c r="HR402" s="5"/>
      <c r="HS402" s="4"/>
      <c r="HT402" s="6"/>
      <c r="HU402" s="4"/>
      <c r="HV402" s="6"/>
      <c r="HW402" s="5"/>
      <c r="HX402" s="5"/>
      <c r="HY402" s="4"/>
      <c r="HZ402" s="6"/>
      <c r="IA402" s="4"/>
      <c r="IB402" s="6"/>
      <c r="IC402" s="5"/>
      <c r="ID402" s="5"/>
      <c r="IE402" s="4"/>
      <c r="IF402" s="6"/>
      <c r="IG402" s="4"/>
      <c r="IH402" s="6"/>
      <c r="II402" s="5"/>
      <c r="IJ402" s="5"/>
      <c r="IK402" s="4"/>
      <c r="IL402" s="6"/>
      <c r="IM402" s="4"/>
      <c r="IN402" s="6"/>
      <c r="IO402" s="5"/>
      <c r="IP402" s="5"/>
      <c r="IQ402" s="4"/>
      <c r="IR402" s="6"/>
      <c r="IS402" s="4"/>
      <c r="IT402" s="6"/>
      <c r="IU402" s="5"/>
      <c r="IV402" s="5"/>
      <c r="IW402" s="4"/>
      <c r="IX402" s="6"/>
      <c r="IY402" s="4"/>
      <c r="IZ402" s="6"/>
      <c r="JA402" s="5"/>
      <c r="JB402" s="5"/>
      <c r="JC402" s="4"/>
      <c r="JD402" s="6"/>
      <c r="JE402" s="4"/>
      <c r="JF402" s="6"/>
      <c r="JG402" s="5"/>
      <c r="JH402" s="5"/>
      <c r="JI402" s="4"/>
      <c r="JJ402" s="6"/>
      <c r="JK402" s="4"/>
      <c r="JL402" s="6"/>
      <c r="JM402" s="5"/>
      <c r="JN402" s="5"/>
      <c r="JO402" s="4"/>
      <c r="JP402" s="6"/>
      <c r="JQ402" s="4"/>
      <c r="JR402" s="6"/>
      <c r="JS402" s="5"/>
      <c r="JT402" s="5"/>
      <c r="JU402" s="4"/>
      <c r="JV402" s="6"/>
      <c r="JW402" s="4"/>
      <c r="JX402" s="6"/>
      <c r="JY402" s="5"/>
      <c r="JZ402" s="5"/>
      <c r="KA402" s="4"/>
      <c r="KB402" s="6"/>
      <c r="KC402" s="4"/>
      <c r="KD402" s="6"/>
      <c r="KE402" s="5"/>
      <c r="KF402" s="5"/>
      <c r="KG402" s="4"/>
      <c r="KH402" s="6"/>
      <c r="KI402" s="4"/>
      <c r="KJ402" s="6"/>
      <c r="KK402" s="5"/>
      <c r="KL402" s="5"/>
    </row>
    <row r="403">
      <c r="A403" s="3" t="s">
        <v>85</v>
      </c>
      <c r="B403" s="3" t="s">
        <v>711</v>
      </c>
      <c r="C403" s="3" t="s">
        <v>87</v>
      </c>
      <c r="D403" s="3" t="s">
        <v>712</v>
      </c>
      <c r="E403" s="3" t="s">
        <v>555</v>
      </c>
      <c r="F403" s="3" t="s">
        <v>104</v>
      </c>
      <c r="G403" s="3" t="s">
        <v>104</v>
      </c>
      <c r="H403" s="3" t="s">
        <v>104</v>
      </c>
      <c r="I403" s="4"/>
      <c r="J403" s="4">
        <f>=ROUNDDOWN({0},0)</f>
      </c>
      <c r="K403" s="4"/>
      <c r="L403" s="5"/>
      <c r="M403" s="4"/>
      <c r="N403" s="4">
        <f>=ROUNDDOWN({0},0)</f>
      </c>
      <c r="O403" s="4"/>
      <c r="P403" s="5"/>
      <c r="Q403" s="4">
        <v>552</v>
      </c>
      <c r="R403" s="6">
        <v>6878.4</v>
      </c>
      <c r="S403" s="4"/>
      <c r="T403" s="6"/>
      <c r="U403" s="5"/>
      <c r="V403" s="5"/>
      <c r="W403" s="4"/>
      <c r="X403" s="6"/>
      <c r="Y403" s="4"/>
      <c r="Z403" s="6"/>
      <c r="AA403" s="5"/>
      <c r="AB403" s="5"/>
      <c r="AC403" s="4"/>
      <c r="AD403" s="6"/>
      <c r="AE403" s="4"/>
      <c r="AF403" s="6"/>
      <c r="AG403" s="5"/>
      <c r="AH403" s="5"/>
      <c r="AI403" s="4"/>
      <c r="AJ403" s="6"/>
      <c r="AK403" s="4"/>
      <c r="AL403" s="6"/>
      <c r="AM403" s="5"/>
      <c r="AN403" s="5"/>
      <c r="AO403" s="4"/>
      <c r="AP403" s="6"/>
      <c r="AQ403" s="4"/>
      <c r="AR403" s="6"/>
      <c r="AS403" s="5"/>
      <c r="AT403" s="5"/>
      <c r="AU403" s="4"/>
      <c r="AV403" s="6"/>
      <c r="AW403" s="4"/>
      <c r="AX403" s="6"/>
      <c r="AY403" s="5"/>
      <c r="AZ403" s="5"/>
      <c r="BA403" s="4"/>
      <c r="BB403" s="6"/>
      <c r="BC403" s="4"/>
      <c r="BD403" s="6"/>
      <c r="BE403" s="5"/>
      <c r="BF403" s="5"/>
      <c r="BG403" s="4"/>
      <c r="BH403" s="6"/>
      <c r="BI403" s="4"/>
      <c r="BJ403" s="6"/>
      <c r="BK403" s="5"/>
      <c r="BL403" s="5"/>
      <c r="BM403" s="4"/>
      <c r="BN403" s="6"/>
      <c r="BO403" s="4"/>
      <c r="BP403" s="6"/>
      <c r="BQ403" s="5"/>
      <c r="BR403" s="5"/>
      <c r="BS403" s="4"/>
      <c r="BT403" s="6"/>
      <c r="BU403" s="4"/>
      <c r="BV403" s="6"/>
      <c r="BW403" s="5"/>
      <c r="BX403" s="5"/>
      <c r="BY403" s="4">
        <v>552</v>
      </c>
      <c r="BZ403" s="6">
        <v>6878.4</v>
      </c>
      <c r="CA403" s="4"/>
      <c r="CB403" s="6"/>
      <c r="CC403" s="5"/>
      <c r="CD403" s="5"/>
      <c r="CE403" s="4"/>
      <c r="CF403" s="6"/>
      <c r="CG403" s="4"/>
      <c r="CH403" s="6"/>
      <c r="CI403" s="5"/>
      <c r="CJ403" s="5"/>
      <c r="CK403" s="4"/>
      <c r="CL403" s="6"/>
      <c r="CM403" s="4"/>
      <c r="CN403" s="6"/>
      <c r="CO403" s="5"/>
      <c r="CP403" s="5"/>
      <c r="CQ403" s="4"/>
      <c r="CR403" s="6"/>
      <c r="CS403" s="4"/>
      <c r="CT403" s="6"/>
      <c r="CU403" s="5"/>
      <c r="CV403" s="5"/>
      <c r="CW403" s="4"/>
      <c r="CX403" s="6"/>
      <c r="CY403" s="4"/>
      <c r="CZ403" s="6"/>
      <c r="DA403" s="5"/>
      <c r="DB403" s="5"/>
      <c r="DC403" s="4"/>
      <c r="DD403" s="6"/>
      <c r="DE403" s="4"/>
      <c r="DF403" s="6"/>
      <c r="DG403" s="5"/>
      <c r="DH403" s="5"/>
      <c r="DI403" s="4"/>
      <c r="DJ403" s="6"/>
      <c r="DK403" s="4"/>
      <c r="DL403" s="6"/>
      <c r="DM403" s="5"/>
      <c r="DN403" s="5"/>
      <c r="DO403" s="4"/>
      <c r="DP403" s="6"/>
      <c r="DQ403" s="4"/>
      <c r="DR403" s="6"/>
      <c r="DS403" s="5"/>
      <c r="DT403" s="5"/>
      <c r="DU403" s="4"/>
      <c r="DV403" s="6"/>
      <c r="DW403" s="4"/>
      <c r="DX403" s="6"/>
      <c r="DY403" s="5"/>
      <c r="DZ403" s="5"/>
      <c r="EA403" s="4"/>
      <c r="EB403" s="6"/>
      <c r="EC403" s="4"/>
      <c r="ED403" s="6"/>
      <c r="EE403" s="5"/>
      <c r="EF403" s="5"/>
      <c r="EG403" s="4"/>
      <c r="EH403" s="6"/>
      <c r="EI403" s="4"/>
      <c r="EJ403" s="6"/>
      <c r="EK403" s="5"/>
      <c r="EL403" s="5"/>
      <c r="EM403" s="4"/>
      <c r="EN403" s="6"/>
      <c r="EO403" s="4"/>
      <c r="EP403" s="6"/>
      <c r="EQ403" s="5"/>
      <c r="ER403" s="5"/>
      <c r="ES403" s="4"/>
      <c r="ET403" s="6"/>
      <c r="EU403" s="4"/>
      <c r="EV403" s="6"/>
      <c r="EW403" s="5"/>
      <c r="EX403" s="5"/>
      <c r="EY403" s="4"/>
      <c r="EZ403" s="6"/>
      <c r="FA403" s="4"/>
      <c r="FB403" s="6"/>
      <c r="FC403" s="5"/>
      <c r="FD403" s="5"/>
      <c r="FE403" s="4"/>
      <c r="FF403" s="6"/>
      <c r="FG403" s="4"/>
      <c r="FH403" s="6"/>
      <c r="FI403" s="5"/>
      <c r="FJ403" s="5"/>
      <c r="FK403" s="4"/>
      <c r="FL403" s="6"/>
      <c r="FM403" s="4"/>
      <c r="FN403" s="6"/>
      <c r="FO403" s="5"/>
      <c r="FP403" s="5"/>
      <c r="FQ403" s="4"/>
      <c r="FR403" s="6"/>
      <c r="FS403" s="4"/>
      <c r="FT403" s="6"/>
      <c r="FU403" s="5"/>
      <c r="FV403" s="5"/>
      <c r="FW403" s="4"/>
      <c r="FX403" s="6"/>
      <c r="FY403" s="4"/>
      <c r="FZ403" s="6"/>
      <c r="GA403" s="5"/>
      <c r="GB403" s="5"/>
      <c r="GC403" s="4"/>
      <c r="GD403" s="6"/>
      <c r="GE403" s="4"/>
      <c r="GF403" s="6"/>
      <c r="GG403" s="5"/>
      <c r="GH403" s="5"/>
      <c r="GI403" s="4"/>
      <c r="GJ403" s="6"/>
      <c r="GK403" s="4"/>
      <c r="GL403" s="6"/>
      <c r="GM403" s="5"/>
      <c r="GN403" s="5"/>
      <c r="GO403" s="4"/>
      <c r="GP403" s="6"/>
      <c r="GQ403" s="4"/>
      <c r="GR403" s="6"/>
      <c r="GS403" s="5"/>
      <c r="GT403" s="5"/>
      <c r="GU403" s="4"/>
      <c r="GV403" s="6"/>
      <c r="GW403" s="4"/>
      <c r="GX403" s="6"/>
      <c r="GY403" s="5"/>
      <c r="GZ403" s="5"/>
      <c r="HA403" s="4"/>
      <c r="HB403" s="6"/>
      <c r="HC403" s="4"/>
      <c r="HD403" s="6"/>
      <c r="HE403" s="5"/>
      <c r="HF403" s="5"/>
      <c r="HG403" s="4"/>
      <c r="HH403" s="6"/>
      <c r="HI403" s="4"/>
      <c r="HJ403" s="6"/>
      <c r="HK403" s="5"/>
      <c r="HL403" s="5"/>
      <c r="HM403" s="4"/>
      <c r="HN403" s="6"/>
      <c r="HO403" s="4"/>
      <c r="HP403" s="6"/>
      <c r="HQ403" s="5"/>
      <c r="HR403" s="5"/>
      <c r="HS403" s="4"/>
      <c r="HT403" s="6"/>
      <c r="HU403" s="4"/>
      <c r="HV403" s="6"/>
      <c r="HW403" s="5"/>
      <c r="HX403" s="5"/>
      <c r="HY403" s="4"/>
      <c r="HZ403" s="6"/>
      <c r="IA403" s="4"/>
      <c r="IB403" s="6"/>
      <c r="IC403" s="5"/>
      <c r="ID403" s="5"/>
      <c r="IE403" s="4"/>
      <c r="IF403" s="6"/>
      <c r="IG403" s="4"/>
      <c r="IH403" s="6"/>
      <c r="II403" s="5"/>
      <c r="IJ403" s="5"/>
      <c r="IK403" s="4"/>
      <c r="IL403" s="6"/>
      <c r="IM403" s="4"/>
      <c r="IN403" s="6"/>
      <c r="IO403" s="5"/>
      <c r="IP403" s="5"/>
      <c r="IQ403" s="4"/>
      <c r="IR403" s="6"/>
      <c r="IS403" s="4"/>
      <c r="IT403" s="6"/>
      <c r="IU403" s="5"/>
      <c r="IV403" s="5"/>
      <c r="IW403" s="4"/>
      <c r="IX403" s="6"/>
      <c r="IY403" s="4"/>
      <c r="IZ403" s="6"/>
      <c r="JA403" s="5"/>
      <c r="JB403" s="5"/>
      <c r="JC403" s="4"/>
      <c r="JD403" s="6"/>
      <c r="JE403" s="4"/>
      <c r="JF403" s="6"/>
      <c r="JG403" s="5"/>
      <c r="JH403" s="5"/>
      <c r="JI403" s="4"/>
      <c r="JJ403" s="6"/>
      <c r="JK403" s="4"/>
      <c r="JL403" s="6"/>
      <c r="JM403" s="5"/>
      <c r="JN403" s="5"/>
      <c r="JO403" s="4"/>
      <c r="JP403" s="6"/>
      <c r="JQ403" s="4"/>
      <c r="JR403" s="6"/>
      <c r="JS403" s="5"/>
      <c r="JT403" s="5"/>
      <c r="JU403" s="4"/>
      <c r="JV403" s="6"/>
      <c r="JW403" s="4"/>
      <c r="JX403" s="6"/>
      <c r="JY403" s="5"/>
      <c r="JZ403" s="5"/>
      <c r="KA403" s="4"/>
      <c r="KB403" s="6"/>
      <c r="KC403" s="4"/>
      <c r="KD403" s="6"/>
      <c r="KE403" s="5"/>
      <c r="KF403" s="5"/>
      <c r="KG403" s="4"/>
      <c r="KH403" s="6"/>
      <c r="KI403" s="4"/>
      <c r="KJ403" s="6"/>
      <c r="KK403" s="5"/>
      <c r="KL403" s="5"/>
    </row>
    <row r="404">
      <c r="A404" s="3" t="s">
        <v>85</v>
      </c>
      <c r="B404" s="3" t="s">
        <v>711</v>
      </c>
      <c r="C404" s="3" t="s">
        <v>87</v>
      </c>
      <c r="D404" s="3" t="s">
        <v>712</v>
      </c>
      <c r="E404" s="3" t="s">
        <v>117</v>
      </c>
      <c r="F404" s="3" t="s">
        <v>104</v>
      </c>
      <c r="G404" s="3" t="s">
        <v>104</v>
      </c>
      <c r="H404" s="3" t="s">
        <v>104</v>
      </c>
      <c r="I404" s="4"/>
      <c r="J404" s="4">
        <f>=ROUNDDOWN({0},0)</f>
      </c>
      <c r="K404" s="4"/>
      <c r="L404" s="5"/>
      <c r="M404" s="4"/>
      <c r="N404" s="4">
        <f>=ROUNDDOWN({0},0)</f>
      </c>
      <c r="O404" s="4"/>
      <c r="P404" s="5"/>
      <c r="Q404" s="4"/>
      <c r="R404" s="6"/>
      <c r="S404" s="4"/>
      <c r="T404" s="6"/>
      <c r="U404" s="5"/>
      <c r="V404" s="5"/>
      <c r="W404" s="4"/>
      <c r="X404" s="6"/>
      <c r="Y404" s="4"/>
      <c r="Z404" s="6"/>
      <c r="AA404" s="5"/>
      <c r="AB404" s="5"/>
      <c r="AC404" s="4"/>
      <c r="AD404" s="6"/>
      <c r="AE404" s="4"/>
      <c r="AF404" s="6"/>
      <c r="AG404" s="5"/>
      <c r="AH404" s="5"/>
      <c r="AI404" s="4"/>
      <c r="AJ404" s="6"/>
      <c r="AK404" s="4"/>
      <c r="AL404" s="6"/>
      <c r="AM404" s="5"/>
      <c r="AN404" s="5"/>
      <c r="AO404" s="4"/>
      <c r="AP404" s="6"/>
      <c r="AQ404" s="4"/>
      <c r="AR404" s="6"/>
      <c r="AS404" s="5"/>
      <c r="AT404" s="5"/>
      <c r="AU404" s="4"/>
      <c r="AV404" s="6"/>
      <c r="AW404" s="4"/>
      <c r="AX404" s="6"/>
      <c r="AY404" s="5"/>
      <c r="AZ404" s="5"/>
      <c r="BA404" s="4"/>
      <c r="BB404" s="6"/>
      <c r="BC404" s="4"/>
      <c r="BD404" s="6"/>
      <c r="BE404" s="5"/>
      <c r="BF404" s="5"/>
      <c r="BG404" s="4"/>
      <c r="BH404" s="6"/>
      <c r="BI404" s="4"/>
      <c r="BJ404" s="6"/>
      <c r="BK404" s="5"/>
      <c r="BL404" s="5"/>
      <c r="BM404" s="4"/>
      <c r="BN404" s="6"/>
      <c r="BO404" s="4"/>
      <c r="BP404" s="6"/>
      <c r="BQ404" s="5"/>
      <c r="BR404" s="5"/>
      <c r="BS404" s="4"/>
      <c r="BT404" s="6"/>
      <c r="BU404" s="4"/>
      <c r="BV404" s="6"/>
      <c r="BW404" s="5"/>
      <c r="BX404" s="5"/>
      <c r="BY404" s="4"/>
      <c r="BZ404" s="6"/>
      <c r="CA404" s="4"/>
      <c r="CB404" s="6"/>
      <c r="CC404" s="5"/>
      <c r="CD404" s="5"/>
      <c r="CE404" s="4"/>
      <c r="CF404" s="6"/>
      <c r="CG404" s="4"/>
      <c r="CH404" s="6"/>
      <c r="CI404" s="5"/>
      <c r="CJ404" s="5"/>
      <c r="CK404" s="4"/>
      <c r="CL404" s="6"/>
      <c r="CM404" s="4"/>
      <c r="CN404" s="6"/>
      <c r="CO404" s="5"/>
      <c r="CP404" s="5"/>
      <c r="CQ404" s="4"/>
      <c r="CR404" s="6"/>
      <c r="CS404" s="4"/>
      <c r="CT404" s="6"/>
      <c r="CU404" s="5"/>
      <c r="CV404" s="5"/>
      <c r="CW404" s="4"/>
      <c r="CX404" s="6"/>
      <c r="CY404" s="4"/>
      <c r="CZ404" s="6"/>
      <c r="DA404" s="5"/>
      <c r="DB404" s="5"/>
      <c r="DC404" s="4"/>
      <c r="DD404" s="6"/>
      <c r="DE404" s="4"/>
      <c r="DF404" s="6"/>
      <c r="DG404" s="5"/>
      <c r="DH404" s="5"/>
      <c r="DI404" s="4"/>
      <c r="DJ404" s="6"/>
      <c r="DK404" s="4"/>
      <c r="DL404" s="6"/>
      <c r="DM404" s="5"/>
      <c r="DN404" s="5"/>
      <c r="DO404" s="4"/>
      <c r="DP404" s="6"/>
      <c r="DQ404" s="4"/>
      <c r="DR404" s="6"/>
      <c r="DS404" s="5"/>
      <c r="DT404" s="5"/>
      <c r="DU404" s="4"/>
      <c r="DV404" s="6"/>
      <c r="DW404" s="4"/>
      <c r="DX404" s="6"/>
      <c r="DY404" s="5"/>
      <c r="DZ404" s="5"/>
      <c r="EA404" s="4"/>
      <c r="EB404" s="6"/>
      <c r="EC404" s="4"/>
      <c r="ED404" s="6"/>
      <c r="EE404" s="5"/>
      <c r="EF404" s="5"/>
      <c r="EG404" s="4"/>
      <c r="EH404" s="6"/>
      <c r="EI404" s="4"/>
      <c r="EJ404" s="6"/>
      <c r="EK404" s="5"/>
      <c r="EL404" s="5"/>
      <c r="EM404" s="4"/>
      <c r="EN404" s="6"/>
      <c r="EO404" s="4"/>
      <c r="EP404" s="6"/>
      <c r="EQ404" s="5"/>
      <c r="ER404" s="5"/>
      <c r="ES404" s="4"/>
      <c r="ET404" s="6"/>
      <c r="EU404" s="4"/>
      <c r="EV404" s="6"/>
      <c r="EW404" s="5"/>
      <c r="EX404" s="5"/>
      <c r="EY404" s="4"/>
      <c r="EZ404" s="6"/>
      <c r="FA404" s="4"/>
      <c r="FB404" s="6"/>
      <c r="FC404" s="5"/>
      <c r="FD404" s="5"/>
      <c r="FE404" s="4"/>
      <c r="FF404" s="6"/>
      <c r="FG404" s="4"/>
      <c r="FH404" s="6"/>
      <c r="FI404" s="5"/>
      <c r="FJ404" s="5"/>
      <c r="FK404" s="4"/>
      <c r="FL404" s="6"/>
      <c r="FM404" s="4"/>
      <c r="FN404" s="6"/>
      <c r="FO404" s="5"/>
      <c r="FP404" s="5"/>
      <c r="FQ404" s="4"/>
      <c r="FR404" s="6"/>
      <c r="FS404" s="4"/>
      <c r="FT404" s="6"/>
      <c r="FU404" s="5"/>
      <c r="FV404" s="5"/>
      <c r="FW404" s="4"/>
      <c r="FX404" s="6"/>
      <c r="FY404" s="4"/>
      <c r="FZ404" s="6"/>
      <c r="GA404" s="5"/>
      <c r="GB404" s="5"/>
      <c r="GC404" s="4"/>
      <c r="GD404" s="6"/>
      <c r="GE404" s="4"/>
      <c r="GF404" s="6"/>
      <c r="GG404" s="5"/>
      <c r="GH404" s="5"/>
      <c r="GI404" s="4"/>
      <c r="GJ404" s="6"/>
      <c r="GK404" s="4"/>
      <c r="GL404" s="6"/>
      <c r="GM404" s="5"/>
      <c r="GN404" s="5"/>
      <c r="GO404" s="4"/>
      <c r="GP404" s="6"/>
      <c r="GQ404" s="4"/>
      <c r="GR404" s="6"/>
      <c r="GS404" s="5"/>
      <c r="GT404" s="5"/>
      <c r="GU404" s="4"/>
      <c r="GV404" s="6"/>
      <c r="GW404" s="4"/>
      <c r="GX404" s="6"/>
      <c r="GY404" s="5"/>
      <c r="GZ404" s="5"/>
      <c r="HA404" s="4"/>
      <c r="HB404" s="6"/>
      <c r="HC404" s="4"/>
      <c r="HD404" s="6"/>
      <c r="HE404" s="5"/>
      <c r="HF404" s="5"/>
      <c r="HG404" s="4"/>
      <c r="HH404" s="6"/>
      <c r="HI404" s="4"/>
      <c r="HJ404" s="6"/>
      <c r="HK404" s="5"/>
      <c r="HL404" s="5"/>
      <c r="HM404" s="4"/>
      <c r="HN404" s="6"/>
      <c r="HO404" s="4"/>
      <c r="HP404" s="6"/>
      <c r="HQ404" s="5"/>
      <c r="HR404" s="5"/>
      <c r="HS404" s="4"/>
      <c r="HT404" s="6"/>
      <c r="HU404" s="4"/>
      <c r="HV404" s="6"/>
      <c r="HW404" s="5"/>
      <c r="HX404" s="5"/>
      <c r="HY404" s="4"/>
      <c r="HZ404" s="6"/>
      <c r="IA404" s="4"/>
      <c r="IB404" s="6"/>
      <c r="IC404" s="5"/>
      <c r="ID404" s="5"/>
      <c r="IE404" s="4"/>
      <c r="IF404" s="6"/>
      <c r="IG404" s="4"/>
      <c r="IH404" s="6"/>
      <c r="II404" s="5"/>
      <c r="IJ404" s="5"/>
      <c r="IK404" s="4"/>
      <c r="IL404" s="6"/>
      <c r="IM404" s="4"/>
      <c r="IN404" s="6"/>
      <c r="IO404" s="5"/>
      <c r="IP404" s="5"/>
      <c r="IQ404" s="4"/>
      <c r="IR404" s="6"/>
      <c r="IS404" s="4"/>
      <c r="IT404" s="6"/>
      <c r="IU404" s="5"/>
      <c r="IV404" s="5"/>
      <c r="IW404" s="4"/>
      <c r="IX404" s="6"/>
      <c r="IY404" s="4"/>
      <c r="IZ404" s="6"/>
      <c r="JA404" s="5"/>
      <c r="JB404" s="5"/>
      <c r="JC404" s="4"/>
      <c r="JD404" s="6"/>
      <c r="JE404" s="4"/>
      <c r="JF404" s="6"/>
      <c r="JG404" s="5"/>
      <c r="JH404" s="5"/>
      <c r="JI404" s="4"/>
      <c r="JJ404" s="6"/>
      <c r="JK404" s="4"/>
      <c r="JL404" s="6"/>
      <c r="JM404" s="5"/>
      <c r="JN404" s="5"/>
      <c r="JO404" s="4"/>
      <c r="JP404" s="6"/>
      <c r="JQ404" s="4"/>
      <c r="JR404" s="6"/>
      <c r="JS404" s="5"/>
      <c r="JT404" s="5"/>
      <c r="JU404" s="4"/>
      <c r="JV404" s="6"/>
      <c r="JW404" s="4"/>
      <c r="JX404" s="6"/>
      <c r="JY404" s="5"/>
      <c r="JZ404" s="5"/>
      <c r="KA404" s="4"/>
      <c r="KB404" s="6"/>
      <c r="KC404" s="4"/>
      <c r="KD404" s="6"/>
      <c r="KE404" s="5"/>
      <c r="KF404" s="5"/>
      <c r="KG404" s="4"/>
      <c r="KH404" s="6"/>
      <c r="KI404" s="4"/>
      <c r="KJ404" s="6"/>
      <c r="KK404" s="5"/>
      <c r="KL404" s="5"/>
    </row>
    <row r="405">
      <c r="A405" s="3" t="s">
        <v>85</v>
      </c>
      <c r="B405" s="3" t="s">
        <v>711</v>
      </c>
      <c r="C405" s="3" t="s">
        <v>87</v>
      </c>
      <c r="D405" s="3" t="s">
        <v>712</v>
      </c>
      <c r="E405" s="3" t="s">
        <v>358</v>
      </c>
      <c r="F405" s="3" t="s">
        <v>104</v>
      </c>
      <c r="G405" s="3" t="s">
        <v>104</v>
      </c>
      <c r="H405" s="3" t="s">
        <v>104</v>
      </c>
      <c r="I405" s="4"/>
      <c r="J405" s="4">
        <f>=ROUNDDOWN({0},0)</f>
      </c>
      <c r="K405" s="4"/>
      <c r="L405" s="5"/>
      <c r="M405" s="4"/>
      <c r="N405" s="4">
        <f>=ROUNDDOWN({0},0)</f>
      </c>
      <c r="O405" s="4"/>
      <c r="P405" s="5"/>
      <c r="Q405" s="4"/>
      <c r="R405" s="6"/>
      <c r="S405" s="4"/>
      <c r="T405" s="6"/>
      <c r="U405" s="5"/>
      <c r="V405" s="5"/>
      <c r="W405" s="4"/>
      <c r="X405" s="6"/>
      <c r="Y405" s="4"/>
      <c r="Z405" s="6"/>
      <c r="AA405" s="5"/>
      <c r="AB405" s="5"/>
      <c r="AC405" s="4"/>
      <c r="AD405" s="6"/>
      <c r="AE405" s="4"/>
      <c r="AF405" s="6"/>
      <c r="AG405" s="5"/>
      <c r="AH405" s="5"/>
      <c r="AI405" s="4"/>
      <c r="AJ405" s="6"/>
      <c r="AK405" s="4"/>
      <c r="AL405" s="6"/>
      <c r="AM405" s="5"/>
      <c r="AN405" s="5"/>
      <c r="AO405" s="4"/>
      <c r="AP405" s="6"/>
      <c r="AQ405" s="4"/>
      <c r="AR405" s="6"/>
      <c r="AS405" s="5"/>
      <c r="AT405" s="5"/>
      <c r="AU405" s="4"/>
      <c r="AV405" s="6"/>
      <c r="AW405" s="4"/>
      <c r="AX405" s="6"/>
      <c r="AY405" s="5"/>
      <c r="AZ405" s="5"/>
      <c r="BA405" s="4"/>
      <c r="BB405" s="6"/>
      <c r="BC405" s="4"/>
      <c r="BD405" s="6"/>
      <c r="BE405" s="5"/>
      <c r="BF405" s="5"/>
      <c r="BG405" s="4"/>
      <c r="BH405" s="6"/>
      <c r="BI405" s="4"/>
      <c r="BJ405" s="6"/>
      <c r="BK405" s="5"/>
      <c r="BL405" s="5"/>
      <c r="BM405" s="4"/>
      <c r="BN405" s="6"/>
      <c r="BO405" s="4"/>
      <c r="BP405" s="6"/>
      <c r="BQ405" s="5"/>
      <c r="BR405" s="5"/>
      <c r="BS405" s="4"/>
      <c r="BT405" s="6"/>
      <c r="BU405" s="4"/>
      <c r="BV405" s="6"/>
      <c r="BW405" s="5"/>
      <c r="BX405" s="5"/>
      <c r="BY405" s="4"/>
      <c r="BZ405" s="6"/>
      <c r="CA405" s="4"/>
      <c r="CB405" s="6"/>
      <c r="CC405" s="5"/>
      <c r="CD405" s="5"/>
      <c r="CE405" s="4"/>
      <c r="CF405" s="6"/>
      <c r="CG405" s="4"/>
      <c r="CH405" s="6"/>
      <c r="CI405" s="5"/>
      <c r="CJ405" s="5"/>
      <c r="CK405" s="4"/>
      <c r="CL405" s="6"/>
      <c r="CM405" s="4"/>
      <c r="CN405" s="6"/>
      <c r="CO405" s="5"/>
      <c r="CP405" s="5"/>
      <c r="CQ405" s="4"/>
      <c r="CR405" s="6"/>
      <c r="CS405" s="4"/>
      <c r="CT405" s="6"/>
      <c r="CU405" s="5"/>
      <c r="CV405" s="5"/>
      <c r="CW405" s="4"/>
      <c r="CX405" s="6"/>
      <c r="CY405" s="4"/>
      <c r="CZ405" s="6"/>
      <c r="DA405" s="5"/>
      <c r="DB405" s="5"/>
      <c r="DC405" s="4"/>
      <c r="DD405" s="6"/>
      <c r="DE405" s="4"/>
      <c r="DF405" s="6"/>
      <c r="DG405" s="5"/>
      <c r="DH405" s="5"/>
      <c r="DI405" s="4"/>
      <c r="DJ405" s="6"/>
      <c r="DK405" s="4"/>
      <c r="DL405" s="6"/>
      <c r="DM405" s="5"/>
      <c r="DN405" s="5"/>
      <c r="DO405" s="4"/>
      <c r="DP405" s="6"/>
      <c r="DQ405" s="4"/>
      <c r="DR405" s="6"/>
      <c r="DS405" s="5"/>
      <c r="DT405" s="5"/>
      <c r="DU405" s="4"/>
      <c r="DV405" s="6"/>
      <c r="DW405" s="4"/>
      <c r="DX405" s="6"/>
      <c r="DY405" s="5"/>
      <c r="DZ405" s="5"/>
      <c r="EA405" s="4"/>
      <c r="EB405" s="6"/>
      <c r="EC405" s="4"/>
      <c r="ED405" s="6"/>
      <c r="EE405" s="5"/>
      <c r="EF405" s="5"/>
      <c r="EG405" s="4"/>
      <c r="EH405" s="6"/>
      <c r="EI405" s="4"/>
      <c r="EJ405" s="6"/>
      <c r="EK405" s="5"/>
      <c r="EL405" s="5"/>
      <c r="EM405" s="4"/>
      <c r="EN405" s="6"/>
      <c r="EO405" s="4"/>
      <c r="EP405" s="6"/>
      <c r="EQ405" s="5"/>
      <c r="ER405" s="5"/>
      <c r="ES405" s="4"/>
      <c r="ET405" s="6"/>
      <c r="EU405" s="4"/>
      <c r="EV405" s="6"/>
      <c r="EW405" s="5"/>
      <c r="EX405" s="5"/>
      <c r="EY405" s="4"/>
      <c r="EZ405" s="6"/>
      <c r="FA405" s="4"/>
      <c r="FB405" s="6"/>
      <c r="FC405" s="5"/>
      <c r="FD405" s="5"/>
      <c r="FE405" s="4"/>
      <c r="FF405" s="6"/>
      <c r="FG405" s="4"/>
      <c r="FH405" s="6"/>
      <c r="FI405" s="5"/>
      <c r="FJ405" s="5"/>
      <c r="FK405" s="4"/>
      <c r="FL405" s="6"/>
      <c r="FM405" s="4"/>
      <c r="FN405" s="6"/>
      <c r="FO405" s="5"/>
      <c r="FP405" s="5"/>
      <c r="FQ405" s="4"/>
      <c r="FR405" s="6"/>
      <c r="FS405" s="4"/>
      <c r="FT405" s="6"/>
      <c r="FU405" s="5"/>
      <c r="FV405" s="5"/>
      <c r="FW405" s="4"/>
      <c r="FX405" s="6"/>
      <c r="FY405" s="4"/>
      <c r="FZ405" s="6"/>
      <c r="GA405" s="5"/>
      <c r="GB405" s="5"/>
      <c r="GC405" s="4"/>
      <c r="GD405" s="6"/>
      <c r="GE405" s="4"/>
      <c r="GF405" s="6"/>
      <c r="GG405" s="5"/>
      <c r="GH405" s="5"/>
      <c r="GI405" s="4"/>
      <c r="GJ405" s="6"/>
      <c r="GK405" s="4"/>
      <c r="GL405" s="6"/>
      <c r="GM405" s="5"/>
      <c r="GN405" s="5"/>
      <c r="GO405" s="4"/>
      <c r="GP405" s="6"/>
      <c r="GQ405" s="4"/>
      <c r="GR405" s="6"/>
      <c r="GS405" s="5"/>
      <c r="GT405" s="5"/>
      <c r="GU405" s="4"/>
      <c r="GV405" s="6"/>
      <c r="GW405" s="4"/>
      <c r="GX405" s="6"/>
      <c r="GY405" s="5"/>
      <c r="GZ405" s="5"/>
      <c r="HA405" s="4"/>
      <c r="HB405" s="6"/>
      <c r="HC405" s="4"/>
      <c r="HD405" s="6"/>
      <c r="HE405" s="5"/>
      <c r="HF405" s="5"/>
      <c r="HG405" s="4"/>
      <c r="HH405" s="6"/>
      <c r="HI405" s="4"/>
      <c r="HJ405" s="6"/>
      <c r="HK405" s="5"/>
      <c r="HL405" s="5"/>
      <c r="HM405" s="4"/>
      <c r="HN405" s="6"/>
      <c r="HO405" s="4"/>
      <c r="HP405" s="6"/>
      <c r="HQ405" s="5"/>
      <c r="HR405" s="5"/>
      <c r="HS405" s="4"/>
      <c r="HT405" s="6"/>
      <c r="HU405" s="4"/>
      <c r="HV405" s="6"/>
      <c r="HW405" s="5"/>
      <c r="HX405" s="5"/>
      <c r="HY405" s="4"/>
      <c r="HZ405" s="6"/>
      <c r="IA405" s="4"/>
      <c r="IB405" s="6"/>
      <c r="IC405" s="5"/>
      <c r="ID405" s="5"/>
      <c r="IE405" s="4"/>
      <c r="IF405" s="6"/>
      <c r="IG405" s="4"/>
      <c r="IH405" s="6"/>
      <c r="II405" s="5"/>
      <c r="IJ405" s="5"/>
      <c r="IK405" s="4"/>
      <c r="IL405" s="6"/>
      <c r="IM405" s="4"/>
      <c r="IN405" s="6"/>
      <c r="IO405" s="5"/>
      <c r="IP405" s="5"/>
      <c r="IQ405" s="4"/>
      <c r="IR405" s="6"/>
      <c r="IS405" s="4"/>
      <c r="IT405" s="6"/>
      <c r="IU405" s="5"/>
      <c r="IV405" s="5"/>
      <c r="IW405" s="4"/>
      <c r="IX405" s="6"/>
      <c r="IY405" s="4"/>
      <c r="IZ405" s="6"/>
      <c r="JA405" s="5"/>
      <c r="JB405" s="5"/>
      <c r="JC405" s="4"/>
      <c r="JD405" s="6"/>
      <c r="JE405" s="4"/>
      <c r="JF405" s="6"/>
      <c r="JG405" s="5"/>
      <c r="JH405" s="5"/>
      <c r="JI405" s="4"/>
      <c r="JJ405" s="6"/>
      <c r="JK405" s="4"/>
      <c r="JL405" s="6"/>
      <c r="JM405" s="5"/>
      <c r="JN405" s="5"/>
      <c r="JO405" s="4"/>
      <c r="JP405" s="6"/>
      <c r="JQ405" s="4"/>
      <c r="JR405" s="6"/>
      <c r="JS405" s="5"/>
      <c r="JT405" s="5"/>
      <c r="JU405" s="4"/>
      <c r="JV405" s="6"/>
      <c r="JW405" s="4"/>
      <c r="JX405" s="6"/>
      <c r="JY405" s="5"/>
      <c r="JZ405" s="5"/>
      <c r="KA405" s="4"/>
      <c r="KB405" s="6"/>
      <c r="KC405" s="4"/>
      <c r="KD405" s="6"/>
      <c r="KE405" s="5"/>
      <c r="KF405" s="5"/>
      <c r="KG405" s="4"/>
      <c r="KH405" s="6"/>
      <c r="KI405" s="4"/>
      <c r="KJ405" s="6"/>
      <c r="KK405" s="5"/>
      <c r="KL405" s="5"/>
    </row>
    <row r="406">
      <c r="A406" s="3" t="s">
        <v>85</v>
      </c>
      <c r="B406" s="3" t="s">
        <v>711</v>
      </c>
      <c r="C406" s="3" t="s">
        <v>87</v>
      </c>
      <c r="D406" s="3" t="s">
        <v>712</v>
      </c>
      <c r="E406" s="3" t="s">
        <v>714</v>
      </c>
      <c r="F406" s="3" t="s">
        <v>104</v>
      </c>
      <c r="G406" s="3" t="s">
        <v>104</v>
      </c>
      <c r="H406" s="3" t="s">
        <v>104</v>
      </c>
      <c r="I406" s="4"/>
      <c r="J406" s="4">
        <f>=ROUNDDOWN({0},0)</f>
      </c>
      <c r="K406" s="4"/>
      <c r="L406" s="5"/>
      <c r="M406" s="4"/>
      <c r="N406" s="4">
        <f>=ROUNDDOWN({0},0)</f>
      </c>
      <c r="O406" s="4"/>
      <c r="P406" s="5"/>
      <c r="Q406" s="4"/>
      <c r="R406" s="6"/>
      <c r="S406" s="4"/>
      <c r="T406" s="6"/>
      <c r="U406" s="5"/>
      <c r="V406" s="5"/>
      <c r="W406" s="4"/>
      <c r="X406" s="6"/>
      <c r="Y406" s="4"/>
      <c r="Z406" s="6"/>
      <c r="AA406" s="5"/>
      <c r="AB406" s="5"/>
      <c r="AC406" s="4"/>
      <c r="AD406" s="6"/>
      <c r="AE406" s="4"/>
      <c r="AF406" s="6"/>
      <c r="AG406" s="5"/>
      <c r="AH406" s="5"/>
      <c r="AI406" s="4"/>
      <c r="AJ406" s="6"/>
      <c r="AK406" s="4"/>
      <c r="AL406" s="6"/>
      <c r="AM406" s="5"/>
      <c r="AN406" s="5"/>
      <c r="AO406" s="4"/>
      <c r="AP406" s="6"/>
      <c r="AQ406" s="4"/>
      <c r="AR406" s="6"/>
      <c r="AS406" s="5"/>
      <c r="AT406" s="5"/>
      <c r="AU406" s="4"/>
      <c r="AV406" s="6"/>
      <c r="AW406" s="4"/>
      <c r="AX406" s="6"/>
      <c r="AY406" s="5"/>
      <c r="AZ406" s="5"/>
      <c r="BA406" s="4"/>
      <c r="BB406" s="6"/>
      <c r="BC406" s="4"/>
      <c r="BD406" s="6"/>
      <c r="BE406" s="5"/>
      <c r="BF406" s="5"/>
      <c r="BG406" s="4"/>
      <c r="BH406" s="6"/>
      <c r="BI406" s="4"/>
      <c r="BJ406" s="6"/>
      <c r="BK406" s="5"/>
      <c r="BL406" s="5"/>
      <c r="BM406" s="4"/>
      <c r="BN406" s="6"/>
      <c r="BO406" s="4"/>
      <c r="BP406" s="6"/>
      <c r="BQ406" s="5"/>
      <c r="BR406" s="5"/>
      <c r="BS406" s="4"/>
      <c r="BT406" s="6"/>
      <c r="BU406" s="4"/>
      <c r="BV406" s="6"/>
      <c r="BW406" s="5"/>
      <c r="BX406" s="5"/>
      <c r="BY406" s="4"/>
      <c r="BZ406" s="6"/>
      <c r="CA406" s="4"/>
      <c r="CB406" s="6"/>
      <c r="CC406" s="5"/>
      <c r="CD406" s="5"/>
      <c r="CE406" s="4"/>
      <c r="CF406" s="6"/>
      <c r="CG406" s="4"/>
      <c r="CH406" s="6"/>
      <c r="CI406" s="5"/>
      <c r="CJ406" s="5"/>
      <c r="CK406" s="4"/>
      <c r="CL406" s="6"/>
      <c r="CM406" s="4"/>
      <c r="CN406" s="6"/>
      <c r="CO406" s="5"/>
      <c r="CP406" s="5"/>
      <c r="CQ406" s="4"/>
      <c r="CR406" s="6"/>
      <c r="CS406" s="4"/>
      <c r="CT406" s="6"/>
      <c r="CU406" s="5"/>
      <c r="CV406" s="5"/>
      <c r="CW406" s="4"/>
      <c r="CX406" s="6"/>
      <c r="CY406" s="4"/>
      <c r="CZ406" s="6"/>
      <c r="DA406" s="5"/>
      <c r="DB406" s="5"/>
      <c r="DC406" s="4"/>
      <c r="DD406" s="6"/>
      <c r="DE406" s="4"/>
      <c r="DF406" s="6"/>
      <c r="DG406" s="5"/>
      <c r="DH406" s="5"/>
      <c r="DI406" s="4"/>
      <c r="DJ406" s="6"/>
      <c r="DK406" s="4"/>
      <c r="DL406" s="6"/>
      <c r="DM406" s="5"/>
      <c r="DN406" s="5"/>
      <c r="DO406" s="4"/>
      <c r="DP406" s="6"/>
      <c r="DQ406" s="4"/>
      <c r="DR406" s="6"/>
      <c r="DS406" s="5"/>
      <c r="DT406" s="5"/>
      <c r="DU406" s="4"/>
      <c r="DV406" s="6"/>
      <c r="DW406" s="4"/>
      <c r="DX406" s="6"/>
      <c r="DY406" s="5"/>
      <c r="DZ406" s="5"/>
      <c r="EA406" s="4"/>
      <c r="EB406" s="6"/>
      <c r="EC406" s="4"/>
      <c r="ED406" s="6"/>
      <c r="EE406" s="5"/>
      <c r="EF406" s="5"/>
      <c r="EG406" s="4"/>
      <c r="EH406" s="6"/>
      <c r="EI406" s="4"/>
      <c r="EJ406" s="6"/>
      <c r="EK406" s="5"/>
      <c r="EL406" s="5"/>
      <c r="EM406" s="4"/>
      <c r="EN406" s="6"/>
      <c r="EO406" s="4"/>
      <c r="EP406" s="6"/>
      <c r="EQ406" s="5"/>
      <c r="ER406" s="5"/>
      <c r="ES406" s="4"/>
      <c r="ET406" s="6"/>
      <c r="EU406" s="4"/>
      <c r="EV406" s="6"/>
      <c r="EW406" s="5"/>
      <c r="EX406" s="5"/>
      <c r="EY406" s="4"/>
      <c r="EZ406" s="6"/>
      <c r="FA406" s="4"/>
      <c r="FB406" s="6"/>
      <c r="FC406" s="5"/>
      <c r="FD406" s="5"/>
      <c r="FE406" s="4"/>
      <c r="FF406" s="6"/>
      <c r="FG406" s="4"/>
      <c r="FH406" s="6"/>
      <c r="FI406" s="5"/>
      <c r="FJ406" s="5"/>
      <c r="FK406" s="4"/>
      <c r="FL406" s="6"/>
      <c r="FM406" s="4"/>
      <c r="FN406" s="6"/>
      <c r="FO406" s="5"/>
      <c r="FP406" s="5"/>
      <c r="FQ406" s="4"/>
      <c r="FR406" s="6"/>
      <c r="FS406" s="4"/>
      <c r="FT406" s="6"/>
      <c r="FU406" s="5"/>
      <c r="FV406" s="5"/>
      <c r="FW406" s="4"/>
      <c r="FX406" s="6"/>
      <c r="FY406" s="4"/>
      <c r="FZ406" s="6"/>
      <c r="GA406" s="5"/>
      <c r="GB406" s="5"/>
      <c r="GC406" s="4"/>
      <c r="GD406" s="6"/>
      <c r="GE406" s="4"/>
      <c r="GF406" s="6"/>
      <c r="GG406" s="5"/>
      <c r="GH406" s="5"/>
      <c r="GI406" s="4"/>
      <c r="GJ406" s="6"/>
      <c r="GK406" s="4"/>
      <c r="GL406" s="6"/>
      <c r="GM406" s="5"/>
      <c r="GN406" s="5"/>
      <c r="GO406" s="4"/>
      <c r="GP406" s="6"/>
      <c r="GQ406" s="4"/>
      <c r="GR406" s="6"/>
      <c r="GS406" s="5"/>
      <c r="GT406" s="5"/>
      <c r="GU406" s="4"/>
      <c r="GV406" s="6"/>
      <c r="GW406" s="4"/>
      <c r="GX406" s="6"/>
      <c r="GY406" s="5"/>
      <c r="GZ406" s="5"/>
      <c r="HA406" s="4"/>
      <c r="HB406" s="6"/>
      <c r="HC406" s="4"/>
      <c r="HD406" s="6"/>
      <c r="HE406" s="5"/>
      <c r="HF406" s="5"/>
      <c r="HG406" s="4"/>
      <c r="HH406" s="6"/>
      <c r="HI406" s="4"/>
      <c r="HJ406" s="6"/>
      <c r="HK406" s="5"/>
      <c r="HL406" s="5"/>
      <c r="HM406" s="4"/>
      <c r="HN406" s="6"/>
      <c r="HO406" s="4"/>
      <c r="HP406" s="6"/>
      <c r="HQ406" s="5"/>
      <c r="HR406" s="5"/>
      <c r="HS406" s="4"/>
      <c r="HT406" s="6"/>
      <c r="HU406" s="4"/>
      <c r="HV406" s="6"/>
      <c r="HW406" s="5"/>
      <c r="HX406" s="5"/>
      <c r="HY406" s="4"/>
      <c r="HZ406" s="6"/>
      <c r="IA406" s="4"/>
      <c r="IB406" s="6"/>
      <c r="IC406" s="5"/>
      <c r="ID406" s="5"/>
      <c r="IE406" s="4"/>
      <c r="IF406" s="6"/>
      <c r="IG406" s="4"/>
      <c r="IH406" s="6"/>
      <c r="II406" s="5"/>
      <c r="IJ406" s="5"/>
      <c r="IK406" s="4"/>
      <c r="IL406" s="6"/>
      <c r="IM406" s="4"/>
      <c r="IN406" s="6"/>
      <c r="IO406" s="5"/>
      <c r="IP406" s="5"/>
      <c r="IQ406" s="4"/>
      <c r="IR406" s="6"/>
      <c r="IS406" s="4"/>
      <c r="IT406" s="6"/>
      <c r="IU406" s="5"/>
      <c r="IV406" s="5"/>
      <c r="IW406" s="4"/>
      <c r="IX406" s="6"/>
      <c r="IY406" s="4"/>
      <c r="IZ406" s="6"/>
      <c r="JA406" s="5"/>
      <c r="JB406" s="5"/>
      <c r="JC406" s="4"/>
      <c r="JD406" s="6"/>
      <c r="JE406" s="4"/>
      <c r="JF406" s="6"/>
      <c r="JG406" s="5"/>
      <c r="JH406" s="5"/>
      <c r="JI406" s="4"/>
      <c r="JJ406" s="6"/>
      <c r="JK406" s="4"/>
      <c r="JL406" s="6"/>
      <c r="JM406" s="5"/>
      <c r="JN406" s="5"/>
      <c r="JO406" s="4"/>
      <c r="JP406" s="6"/>
      <c r="JQ406" s="4"/>
      <c r="JR406" s="6"/>
      <c r="JS406" s="5"/>
      <c r="JT406" s="5"/>
      <c r="JU406" s="4"/>
      <c r="JV406" s="6"/>
      <c r="JW406" s="4"/>
      <c r="JX406" s="6"/>
      <c r="JY406" s="5"/>
      <c r="JZ406" s="5"/>
      <c r="KA406" s="4"/>
      <c r="KB406" s="6"/>
      <c r="KC406" s="4"/>
      <c r="KD406" s="6"/>
      <c r="KE406" s="5"/>
      <c r="KF406" s="5"/>
      <c r="KG406" s="4"/>
      <c r="KH406" s="6"/>
      <c r="KI406" s="4"/>
      <c r="KJ406" s="6"/>
      <c r="KK406" s="5"/>
      <c r="KL406" s="5"/>
    </row>
    <row r="407">
      <c r="A407" s="3" t="s">
        <v>85</v>
      </c>
      <c r="B407" s="3" t="s">
        <v>711</v>
      </c>
      <c r="C407" s="3" t="s">
        <v>87</v>
      </c>
      <c r="D407" s="3" t="s">
        <v>712</v>
      </c>
      <c r="E407" s="3" t="s">
        <v>715</v>
      </c>
      <c r="F407" s="3" t="s">
        <v>104</v>
      </c>
      <c r="G407" s="3" t="s">
        <v>104</v>
      </c>
      <c r="H407" s="3" t="s">
        <v>104</v>
      </c>
      <c r="I407" s="4"/>
      <c r="J407" s="4">
        <f>=ROUNDDOWN({0},0)</f>
      </c>
      <c r="K407" s="4"/>
      <c r="L407" s="5"/>
      <c r="M407" s="4"/>
      <c r="N407" s="4">
        <f>=ROUNDDOWN({0},0)</f>
      </c>
      <c r="O407" s="4"/>
      <c r="P407" s="5"/>
      <c r="Q407" s="4"/>
      <c r="R407" s="6"/>
      <c r="S407" s="4"/>
      <c r="T407" s="6"/>
      <c r="U407" s="5"/>
      <c r="V407" s="5"/>
      <c r="W407" s="4"/>
      <c r="X407" s="6"/>
      <c r="Y407" s="4"/>
      <c r="Z407" s="6"/>
      <c r="AA407" s="5"/>
      <c r="AB407" s="5"/>
      <c r="AC407" s="4"/>
      <c r="AD407" s="6"/>
      <c r="AE407" s="4"/>
      <c r="AF407" s="6"/>
      <c r="AG407" s="5"/>
      <c r="AH407" s="5"/>
      <c r="AI407" s="4"/>
      <c r="AJ407" s="6"/>
      <c r="AK407" s="4"/>
      <c r="AL407" s="6"/>
      <c r="AM407" s="5"/>
      <c r="AN407" s="5"/>
      <c r="AO407" s="4"/>
      <c r="AP407" s="6"/>
      <c r="AQ407" s="4"/>
      <c r="AR407" s="6"/>
      <c r="AS407" s="5"/>
      <c r="AT407" s="5"/>
      <c r="AU407" s="4"/>
      <c r="AV407" s="6"/>
      <c r="AW407" s="4"/>
      <c r="AX407" s="6"/>
      <c r="AY407" s="5"/>
      <c r="AZ407" s="5"/>
      <c r="BA407" s="4"/>
      <c r="BB407" s="6"/>
      <c r="BC407" s="4"/>
      <c r="BD407" s="6"/>
      <c r="BE407" s="5"/>
      <c r="BF407" s="5"/>
      <c r="BG407" s="4"/>
      <c r="BH407" s="6"/>
      <c r="BI407" s="4"/>
      <c r="BJ407" s="6"/>
      <c r="BK407" s="5"/>
      <c r="BL407" s="5"/>
      <c r="BM407" s="4"/>
      <c r="BN407" s="6"/>
      <c r="BO407" s="4"/>
      <c r="BP407" s="6"/>
      <c r="BQ407" s="5"/>
      <c r="BR407" s="5"/>
      <c r="BS407" s="4"/>
      <c r="BT407" s="6"/>
      <c r="BU407" s="4"/>
      <c r="BV407" s="6"/>
      <c r="BW407" s="5"/>
      <c r="BX407" s="5"/>
      <c r="BY407" s="4"/>
      <c r="BZ407" s="6"/>
      <c r="CA407" s="4"/>
      <c r="CB407" s="6"/>
      <c r="CC407" s="5"/>
      <c r="CD407" s="5"/>
      <c r="CE407" s="4"/>
      <c r="CF407" s="6"/>
      <c r="CG407" s="4"/>
      <c r="CH407" s="6"/>
      <c r="CI407" s="5"/>
      <c r="CJ407" s="5"/>
      <c r="CK407" s="4"/>
      <c r="CL407" s="6"/>
      <c r="CM407" s="4"/>
      <c r="CN407" s="6"/>
      <c r="CO407" s="5"/>
      <c r="CP407" s="5"/>
      <c r="CQ407" s="4"/>
      <c r="CR407" s="6"/>
      <c r="CS407" s="4"/>
      <c r="CT407" s="6"/>
      <c r="CU407" s="5"/>
      <c r="CV407" s="5"/>
      <c r="CW407" s="4"/>
      <c r="CX407" s="6"/>
      <c r="CY407" s="4"/>
      <c r="CZ407" s="6"/>
      <c r="DA407" s="5"/>
      <c r="DB407" s="5"/>
      <c r="DC407" s="4"/>
      <c r="DD407" s="6"/>
      <c r="DE407" s="4"/>
      <c r="DF407" s="6"/>
      <c r="DG407" s="5"/>
      <c r="DH407" s="5"/>
      <c r="DI407" s="4"/>
      <c r="DJ407" s="6"/>
      <c r="DK407" s="4"/>
      <c r="DL407" s="6"/>
      <c r="DM407" s="5"/>
      <c r="DN407" s="5"/>
      <c r="DO407" s="4"/>
      <c r="DP407" s="6"/>
      <c r="DQ407" s="4"/>
      <c r="DR407" s="6"/>
      <c r="DS407" s="5"/>
      <c r="DT407" s="5"/>
      <c r="DU407" s="4"/>
      <c r="DV407" s="6"/>
      <c r="DW407" s="4"/>
      <c r="DX407" s="6"/>
      <c r="DY407" s="5"/>
      <c r="DZ407" s="5"/>
      <c r="EA407" s="4"/>
      <c r="EB407" s="6"/>
      <c r="EC407" s="4"/>
      <c r="ED407" s="6"/>
      <c r="EE407" s="5"/>
      <c r="EF407" s="5"/>
      <c r="EG407" s="4"/>
      <c r="EH407" s="6"/>
      <c r="EI407" s="4"/>
      <c r="EJ407" s="6"/>
      <c r="EK407" s="5"/>
      <c r="EL407" s="5"/>
      <c r="EM407" s="4"/>
      <c r="EN407" s="6"/>
      <c r="EO407" s="4"/>
      <c r="EP407" s="6"/>
      <c r="EQ407" s="5"/>
      <c r="ER407" s="5"/>
      <c r="ES407" s="4"/>
      <c r="ET407" s="6"/>
      <c r="EU407" s="4"/>
      <c r="EV407" s="6"/>
      <c r="EW407" s="5"/>
      <c r="EX407" s="5"/>
      <c r="EY407" s="4"/>
      <c r="EZ407" s="6"/>
      <c r="FA407" s="4"/>
      <c r="FB407" s="6"/>
      <c r="FC407" s="5"/>
      <c r="FD407" s="5"/>
      <c r="FE407" s="4"/>
      <c r="FF407" s="6"/>
      <c r="FG407" s="4"/>
      <c r="FH407" s="6"/>
      <c r="FI407" s="5"/>
      <c r="FJ407" s="5"/>
      <c r="FK407" s="4"/>
      <c r="FL407" s="6"/>
      <c r="FM407" s="4"/>
      <c r="FN407" s="6"/>
      <c r="FO407" s="5"/>
      <c r="FP407" s="5"/>
      <c r="FQ407" s="4"/>
      <c r="FR407" s="6"/>
      <c r="FS407" s="4"/>
      <c r="FT407" s="6"/>
      <c r="FU407" s="5"/>
      <c r="FV407" s="5"/>
      <c r="FW407" s="4"/>
      <c r="FX407" s="6"/>
      <c r="FY407" s="4"/>
      <c r="FZ407" s="6"/>
      <c r="GA407" s="5"/>
      <c r="GB407" s="5"/>
      <c r="GC407" s="4"/>
      <c r="GD407" s="6"/>
      <c r="GE407" s="4"/>
      <c r="GF407" s="6"/>
      <c r="GG407" s="5"/>
      <c r="GH407" s="5"/>
      <c r="GI407" s="4"/>
      <c r="GJ407" s="6"/>
      <c r="GK407" s="4"/>
      <c r="GL407" s="6"/>
      <c r="GM407" s="5"/>
      <c r="GN407" s="5"/>
      <c r="GO407" s="4"/>
      <c r="GP407" s="6"/>
      <c r="GQ407" s="4"/>
      <c r="GR407" s="6"/>
      <c r="GS407" s="5"/>
      <c r="GT407" s="5"/>
      <c r="GU407" s="4"/>
      <c r="GV407" s="6"/>
      <c r="GW407" s="4"/>
      <c r="GX407" s="6"/>
      <c r="GY407" s="5"/>
      <c r="GZ407" s="5"/>
      <c r="HA407" s="4"/>
      <c r="HB407" s="6"/>
      <c r="HC407" s="4"/>
      <c r="HD407" s="6"/>
      <c r="HE407" s="5"/>
      <c r="HF407" s="5"/>
      <c r="HG407" s="4"/>
      <c r="HH407" s="6"/>
      <c r="HI407" s="4"/>
      <c r="HJ407" s="6"/>
      <c r="HK407" s="5"/>
      <c r="HL407" s="5"/>
      <c r="HM407" s="4"/>
      <c r="HN407" s="6"/>
      <c r="HO407" s="4"/>
      <c r="HP407" s="6"/>
      <c r="HQ407" s="5"/>
      <c r="HR407" s="5"/>
      <c r="HS407" s="4"/>
      <c r="HT407" s="6"/>
      <c r="HU407" s="4"/>
      <c r="HV407" s="6"/>
      <c r="HW407" s="5"/>
      <c r="HX407" s="5"/>
      <c r="HY407" s="4"/>
      <c r="HZ407" s="6"/>
      <c r="IA407" s="4"/>
      <c r="IB407" s="6"/>
      <c r="IC407" s="5"/>
      <c r="ID407" s="5"/>
      <c r="IE407" s="4"/>
      <c r="IF407" s="6"/>
      <c r="IG407" s="4"/>
      <c r="IH407" s="6"/>
      <c r="II407" s="5"/>
      <c r="IJ407" s="5"/>
      <c r="IK407" s="4"/>
      <c r="IL407" s="6"/>
      <c r="IM407" s="4"/>
      <c r="IN407" s="6"/>
      <c r="IO407" s="5"/>
      <c r="IP407" s="5"/>
      <c r="IQ407" s="4"/>
      <c r="IR407" s="6"/>
      <c r="IS407" s="4"/>
      <c r="IT407" s="6"/>
      <c r="IU407" s="5"/>
      <c r="IV407" s="5"/>
      <c r="IW407" s="4"/>
      <c r="IX407" s="6"/>
      <c r="IY407" s="4"/>
      <c r="IZ407" s="6"/>
      <c r="JA407" s="5"/>
      <c r="JB407" s="5"/>
      <c r="JC407" s="4"/>
      <c r="JD407" s="6"/>
      <c r="JE407" s="4"/>
      <c r="JF407" s="6"/>
      <c r="JG407" s="5"/>
      <c r="JH407" s="5"/>
      <c r="JI407" s="4"/>
      <c r="JJ407" s="6"/>
      <c r="JK407" s="4"/>
      <c r="JL407" s="6"/>
      <c r="JM407" s="5"/>
      <c r="JN407" s="5"/>
      <c r="JO407" s="4"/>
      <c r="JP407" s="6"/>
      <c r="JQ407" s="4"/>
      <c r="JR407" s="6"/>
      <c r="JS407" s="5"/>
      <c r="JT407" s="5"/>
      <c r="JU407" s="4"/>
      <c r="JV407" s="6"/>
      <c r="JW407" s="4"/>
      <c r="JX407" s="6"/>
      <c r="JY407" s="5"/>
      <c r="JZ407" s="5"/>
      <c r="KA407" s="4"/>
      <c r="KB407" s="6"/>
      <c r="KC407" s="4"/>
      <c r="KD407" s="6"/>
      <c r="KE407" s="5"/>
      <c r="KF407" s="5"/>
      <c r="KG407" s="4"/>
      <c r="KH407" s="6"/>
      <c r="KI407" s="4"/>
      <c r="KJ407" s="6"/>
      <c r="KK407" s="5"/>
      <c r="KL407" s="5"/>
    </row>
    <row r="408">
      <c r="A408" s="3" t="s">
        <v>85</v>
      </c>
      <c r="B408" s="3" t="s">
        <v>711</v>
      </c>
      <c r="C408" s="3" t="s">
        <v>87</v>
      </c>
      <c r="D408" s="3" t="s">
        <v>712</v>
      </c>
      <c r="E408" s="3" t="s">
        <v>716</v>
      </c>
      <c r="F408" s="3" t="s">
        <v>104</v>
      </c>
      <c r="G408" s="3" t="s">
        <v>104</v>
      </c>
      <c r="H408" s="3" t="s">
        <v>104</v>
      </c>
      <c r="I408" s="4"/>
      <c r="J408" s="4">
        <f>=ROUNDDOWN({0},0)</f>
      </c>
      <c r="K408" s="4"/>
      <c r="L408" s="5"/>
      <c r="M408" s="4"/>
      <c r="N408" s="4">
        <f>=ROUNDDOWN({0},0)</f>
      </c>
      <c r="O408" s="4"/>
      <c r="P408" s="5"/>
      <c r="Q408" s="4"/>
      <c r="R408" s="6"/>
      <c r="S408" s="4"/>
      <c r="T408" s="6"/>
      <c r="U408" s="5"/>
      <c r="V408" s="5"/>
      <c r="W408" s="4"/>
      <c r="X408" s="6"/>
      <c r="Y408" s="4"/>
      <c r="Z408" s="6"/>
      <c r="AA408" s="5"/>
      <c r="AB408" s="5"/>
      <c r="AC408" s="4"/>
      <c r="AD408" s="6"/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  <c r="AU408" s="4"/>
      <c r="AV408" s="6"/>
      <c r="AW408" s="4"/>
      <c r="AX408" s="6"/>
      <c r="AY408" s="5"/>
      <c r="AZ408" s="5"/>
      <c r="BA408" s="4"/>
      <c r="BB408" s="6"/>
      <c r="BC408" s="4"/>
      <c r="BD408" s="6"/>
      <c r="BE408" s="5"/>
      <c r="BF408" s="5"/>
      <c r="BG408" s="4"/>
      <c r="BH408" s="6"/>
      <c r="BI408" s="4"/>
      <c r="BJ408" s="6"/>
      <c r="BK408" s="5"/>
      <c r="BL408" s="5"/>
      <c r="BM408" s="4"/>
      <c r="BN408" s="6"/>
      <c r="BO408" s="4"/>
      <c r="BP408" s="6"/>
      <c r="BQ408" s="5"/>
      <c r="BR408" s="5"/>
      <c r="BS408" s="4"/>
      <c r="BT408" s="6"/>
      <c r="BU408" s="4"/>
      <c r="BV408" s="6"/>
      <c r="BW408" s="5"/>
      <c r="BX408" s="5"/>
      <c r="BY408" s="4"/>
      <c r="BZ408" s="6"/>
      <c r="CA408" s="4"/>
      <c r="CB408" s="6"/>
      <c r="CC408" s="5"/>
      <c r="CD408" s="5"/>
      <c r="CE408" s="4"/>
      <c r="CF408" s="6"/>
      <c r="CG408" s="4"/>
      <c r="CH408" s="6"/>
      <c r="CI408" s="5"/>
      <c r="CJ408" s="5"/>
      <c r="CK408" s="4"/>
      <c r="CL408" s="6"/>
      <c r="CM408" s="4"/>
      <c r="CN408" s="6"/>
      <c r="CO408" s="5"/>
      <c r="CP408" s="5"/>
      <c r="CQ408" s="4"/>
      <c r="CR408" s="6"/>
      <c r="CS408" s="4"/>
      <c r="CT408" s="6"/>
      <c r="CU408" s="5"/>
      <c r="CV408" s="5"/>
      <c r="CW408" s="4"/>
      <c r="CX408" s="6"/>
      <c r="CY408" s="4"/>
      <c r="CZ408" s="6"/>
      <c r="DA408" s="5"/>
      <c r="DB408" s="5"/>
      <c r="DC408" s="4"/>
      <c r="DD408" s="6"/>
      <c r="DE408" s="4"/>
      <c r="DF408" s="6"/>
      <c r="DG408" s="5"/>
      <c r="DH408" s="5"/>
      <c r="DI408" s="4"/>
      <c r="DJ408" s="6"/>
      <c r="DK408" s="4"/>
      <c r="DL408" s="6"/>
      <c r="DM408" s="5"/>
      <c r="DN408" s="5"/>
      <c r="DO408" s="4"/>
      <c r="DP408" s="6"/>
      <c r="DQ408" s="4"/>
      <c r="DR408" s="6"/>
      <c r="DS408" s="5"/>
      <c r="DT408" s="5"/>
      <c r="DU408" s="4"/>
      <c r="DV408" s="6"/>
      <c r="DW408" s="4"/>
      <c r="DX408" s="6"/>
      <c r="DY408" s="5"/>
      <c r="DZ408" s="5"/>
      <c r="EA408" s="4"/>
      <c r="EB408" s="6"/>
      <c r="EC408" s="4"/>
      <c r="ED408" s="6"/>
      <c r="EE408" s="5"/>
      <c r="EF408" s="5"/>
      <c r="EG408" s="4"/>
      <c r="EH408" s="6"/>
      <c r="EI408" s="4"/>
      <c r="EJ408" s="6"/>
      <c r="EK408" s="5"/>
      <c r="EL408" s="5"/>
      <c r="EM408" s="4"/>
      <c r="EN408" s="6"/>
      <c r="EO408" s="4"/>
      <c r="EP408" s="6"/>
      <c r="EQ408" s="5"/>
      <c r="ER408" s="5"/>
      <c r="ES408" s="4"/>
      <c r="ET408" s="6"/>
      <c r="EU408" s="4"/>
      <c r="EV408" s="6"/>
      <c r="EW408" s="5"/>
      <c r="EX408" s="5"/>
      <c r="EY408" s="4"/>
      <c r="EZ408" s="6"/>
      <c r="FA408" s="4"/>
      <c r="FB408" s="6"/>
      <c r="FC408" s="5"/>
      <c r="FD408" s="5"/>
      <c r="FE408" s="4"/>
      <c r="FF408" s="6"/>
      <c r="FG408" s="4"/>
      <c r="FH408" s="6"/>
      <c r="FI408" s="5"/>
      <c r="FJ408" s="5"/>
      <c r="FK408" s="4"/>
      <c r="FL408" s="6"/>
      <c r="FM408" s="4"/>
      <c r="FN408" s="6"/>
      <c r="FO408" s="5"/>
      <c r="FP408" s="5"/>
      <c r="FQ408" s="4"/>
      <c r="FR408" s="6"/>
      <c r="FS408" s="4"/>
      <c r="FT408" s="6"/>
      <c r="FU408" s="5"/>
      <c r="FV408" s="5"/>
      <c r="FW408" s="4"/>
      <c r="FX408" s="6"/>
      <c r="FY408" s="4"/>
      <c r="FZ408" s="6"/>
      <c r="GA408" s="5"/>
      <c r="GB408" s="5"/>
      <c r="GC408" s="4"/>
      <c r="GD408" s="6"/>
      <c r="GE408" s="4"/>
      <c r="GF408" s="6"/>
      <c r="GG408" s="5"/>
      <c r="GH408" s="5"/>
      <c r="GI408" s="4"/>
      <c r="GJ408" s="6"/>
      <c r="GK408" s="4"/>
      <c r="GL408" s="6"/>
      <c r="GM408" s="5"/>
      <c r="GN408" s="5"/>
      <c r="GO408" s="4"/>
      <c r="GP408" s="6"/>
      <c r="GQ408" s="4"/>
      <c r="GR408" s="6"/>
      <c r="GS408" s="5"/>
      <c r="GT408" s="5"/>
      <c r="GU408" s="4"/>
      <c r="GV408" s="6"/>
      <c r="GW408" s="4"/>
      <c r="GX408" s="6"/>
      <c r="GY408" s="5"/>
      <c r="GZ408" s="5"/>
      <c r="HA408" s="4"/>
      <c r="HB408" s="6"/>
      <c r="HC408" s="4"/>
      <c r="HD408" s="6"/>
      <c r="HE408" s="5"/>
      <c r="HF408" s="5"/>
      <c r="HG408" s="4"/>
      <c r="HH408" s="6"/>
      <c r="HI408" s="4"/>
      <c r="HJ408" s="6"/>
      <c r="HK408" s="5"/>
      <c r="HL408" s="5"/>
      <c r="HM408" s="4"/>
      <c r="HN408" s="6"/>
      <c r="HO408" s="4"/>
      <c r="HP408" s="6"/>
      <c r="HQ408" s="5"/>
      <c r="HR408" s="5"/>
      <c r="HS408" s="4"/>
      <c r="HT408" s="6"/>
      <c r="HU408" s="4"/>
      <c r="HV408" s="6"/>
      <c r="HW408" s="5"/>
      <c r="HX408" s="5"/>
      <c r="HY408" s="4"/>
      <c r="HZ408" s="6"/>
      <c r="IA408" s="4"/>
      <c r="IB408" s="6"/>
      <c r="IC408" s="5"/>
      <c r="ID408" s="5"/>
      <c r="IE408" s="4"/>
      <c r="IF408" s="6"/>
      <c r="IG408" s="4"/>
      <c r="IH408" s="6"/>
      <c r="II408" s="5"/>
      <c r="IJ408" s="5"/>
      <c r="IK408" s="4"/>
      <c r="IL408" s="6"/>
      <c r="IM408" s="4"/>
      <c r="IN408" s="6"/>
      <c r="IO408" s="5"/>
      <c r="IP408" s="5"/>
      <c r="IQ408" s="4"/>
      <c r="IR408" s="6"/>
      <c r="IS408" s="4"/>
      <c r="IT408" s="6"/>
      <c r="IU408" s="5"/>
      <c r="IV408" s="5"/>
      <c r="IW408" s="4"/>
      <c r="IX408" s="6"/>
      <c r="IY408" s="4"/>
      <c r="IZ408" s="6"/>
      <c r="JA408" s="5"/>
      <c r="JB408" s="5"/>
      <c r="JC408" s="4"/>
      <c r="JD408" s="6"/>
      <c r="JE408" s="4"/>
      <c r="JF408" s="6"/>
      <c r="JG408" s="5"/>
      <c r="JH408" s="5"/>
      <c r="JI408" s="4"/>
      <c r="JJ408" s="6"/>
      <c r="JK408" s="4"/>
      <c r="JL408" s="6"/>
      <c r="JM408" s="5"/>
      <c r="JN408" s="5"/>
      <c r="JO408" s="4"/>
      <c r="JP408" s="6"/>
      <c r="JQ408" s="4"/>
      <c r="JR408" s="6"/>
      <c r="JS408" s="5"/>
      <c r="JT408" s="5"/>
      <c r="JU408" s="4"/>
      <c r="JV408" s="6"/>
      <c r="JW408" s="4"/>
      <c r="JX408" s="6"/>
      <c r="JY408" s="5"/>
      <c r="JZ408" s="5"/>
      <c r="KA408" s="4"/>
      <c r="KB408" s="6"/>
      <c r="KC408" s="4"/>
      <c r="KD408" s="6"/>
      <c r="KE408" s="5"/>
      <c r="KF408" s="5"/>
      <c r="KG408" s="4"/>
      <c r="KH408" s="6"/>
      <c r="KI408" s="4"/>
      <c r="KJ408" s="6"/>
      <c r="KK408" s="5"/>
      <c r="KL408" s="5"/>
    </row>
    <row r="409">
      <c r="A409" s="3" t="s">
        <v>85</v>
      </c>
      <c r="B409" s="3" t="s">
        <v>711</v>
      </c>
      <c r="C409" s="3" t="s">
        <v>87</v>
      </c>
      <c r="D409" s="3" t="s">
        <v>712</v>
      </c>
      <c r="E409" s="3" t="s">
        <v>717</v>
      </c>
      <c r="F409" s="3" t="s">
        <v>104</v>
      </c>
      <c r="G409" s="3" t="s">
        <v>104</v>
      </c>
      <c r="H409" s="3" t="s">
        <v>104</v>
      </c>
      <c r="I409" s="4"/>
      <c r="J409" s="4">
        <f>=ROUNDDOWN({0},0)</f>
      </c>
      <c r="K409" s="4"/>
      <c r="L409" s="5"/>
      <c r="M409" s="4"/>
      <c r="N409" s="4">
        <f>=ROUNDDOWN({0},0)</f>
      </c>
      <c r="O409" s="4"/>
      <c r="P409" s="5"/>
      <c r="Q409" s="4"/>
      <c r="R409" s="6"/>
      <c r="S409" s="4"/>
      <c r="T409" s="6"/>
      <c r="U409" s="5"/>
      <c r="V409" s="5"/>
      <c r="W409" s="4"/>
      <c r="X409" s="6"/>
      <c r="Y409" s="4"/>
      <c r="Z409" s="6"/>
      <c r="AA409" s="5"/>
      <c r="AB409" s="5"/>
      <c r="AC409" s="4"/>
      <c r="AD409" s="6"/>
      <c r="AE409" s="4"/>
      <c r="AF409" s="6"/>
      <c r="AG409" s="5"/>
      <c r="AH409" s="5"/>
      <c r="AI409" s="4"/>
      <c r="AJ409" s="6"/>
      <c r="AK409" s="4"/>
      <c r="AL409" s="6"/>
      <c r="AM409" s="5"/>
      <c r="AN409" s="5"/>
      <c r="AO409" s="4"/>
      <c r="AP409" s="6"/>
      <c r="AQ409" s="4"/>
      <c r="AR409" s="6"/>
      <c r="AS409" s="5"/>
      <c r="AT409" s="5"/>
      <c r="AU409" s="4"/>
      <c r="AV409" s="6"/>
      <c r="AW409" s="4"/>
      <c r="AX409" s="6"/>
      <c r="AY409" s="5"/>
      <c r="AZ409" s="5"/>
      <c r="BA409" s="4"/>
      <c r="BB409" s="6"/>
      <c r="BC409" s="4"/>
      <c r="BD409" s="6"/>
      <c r="BE409" s="5"/>
      <c r="BF409" s="5"/>
      <c r="BG409" s="4"/>
      <c r="BH409" s="6"/>
      <c r="BI409" s="4"/>
      <c r="BJ409" s="6"/>
      <c r="BK409" s="5"/>
      <c r="BL409" s="5"/>
      <c r="BM409" s="4"/>
      <c r="BN409" s="6"/>
      <c r="BO409" s="4"/>
      <c r="BP409" s="6"/>
      <c r="BQ409" s="5"/>
      <c r="BR409" s="5"/>
      <c r="BS409" s="4"/>
      <c r="BT409" s="6"/>
      <c r="BU409" s="4"/>
      <c r="BV409" s="6"/>
      <c r="BW409" s="5"/>
      <c r="BX409" s="5"/>
      <c r="BY409" s="4"/>
      <c r="BZ409" s="6"/>
      <c r="CA409" s="4"/>
      <c r="CB409" s="6"/>
      <c r="CC409" s="5"/>
      <c r="CD409" s="5"/>
      <c r="CE409" s="4"/>
      <c r="CF409" s="6"/>
      <c r="CG409" s="4"/>
      <c r="CH409" s="6"/>
      <c r="CI409" s="5"/>
      <c r="CJ409" s="5"/>
      <c r="CK409" s="4"/>
      <c r="CL409" s="6"/>
      <c r="CM409" s="4"/>
      <c r="CN409" s="6"/>
      <c r="CO409" s="5"/>
      <c r="CP409" s="5"/>
      <c r="CQ409" s="4"/>
      <c r="CR409" s="6"/>
      <c r="CS409" s="4"/>
      <c r="CT409" s="6"/>
      <c r="CU409" s="5"/>
      <c r="CV409" s="5"/>
      <c r="CW409" s="4"/>
      <c r="CX409" s="6"/>
      <c r="CY409" s="4"/>
      <c r="CZ409" s="6"/>
      <c r="DA409" s="5"/>
      <c r="DB409" s="5"/>
      <c r="DC409" s="4"/>
      <c r="DD409" s="6"/>
      <c r="DE409" s="4"/>
      <c r="DF409" s="6"/>
      <c r="DG409" s="5"/>
      <c r="DH409" s="5"/>
      <c r="DI409" s="4"/>
      <c r="DJ409" s="6"/>
      <c r="DK409" s="4"/>
      <c r="DL409" s="6"/>
      <c r="DM409" s="5"/>
      <c r="DN409" s="5"/>
      <c r="DO409" s="4"/>
      <c r="DP409" s="6"/>
      <c r="DQ409" s="4"/>
      <c r="DR409" s="6"/>
      <c r="DS409" s="5"/>
      <c r="DT409" s="5"/>
      <c r="DU409" s="4"/>
      <c r="DV409" s="6"/>
      <c r="DW409" s="4"/>
      <c r="DX409" s="6"/>
      <c r="DY409" s="5"/>
      <c r="DZ409" s="5"/>
      <c r="EA409" s="4"/>
      <c r="EB409" s="6"/>
      <c r="EC409" s="4"/>
      <c r="ED409" s="6"/>
      <c r="EE409" s="5"/>
      <c r="EF409" s="5"/>
      <c r="EG409" s="4"/>
      <c r="EH409" s="6"/>
      <c r="EI409" s="4"/>
      <c r="EJ409" s="6"/>
      <c r="EK409" s="5"/>
      <c r="EL409" s="5"/>
      <c r="EM409" s="4"/>
      <c r="EN409" s="6"/>
      <c r="EO409" s="4"/>
      <c r="EP409" s="6"/>
      <c r="EQ409" s="5"/>
      <c r="ER409" s="5"/>
      <c r="ES409" s="4"/>
      <c r="ET409" s="6"/>
      <c r="EU409" s="4"/>
      <c r="EV409" s="6"/>
      <c r="EW409" s="5"/>
      <c r="EX409" s="5"/>
      <c r="EY409" s="4"/>
      <c r="EZ409" s="6"/>
      <c r="FA409" s="4"/>
      <c r="FB409" s="6"/>
      <c r="FC409" s="5"/>
      <c r="FD409" s="5"/>
      <c r="FE409" s="4"/>
      <c r="FF409" s="6"/>
      <c r="FG409" s="4"/>
      <c r="FH409" s="6"/>
      <c r="FI409" s="5"/>
      <c r="FJ409" s="5"/>
      <c r="FK409" s="4"/>
      <c r="FL409" s="6"/>
      <c r="FM409" s="4"/>
      <c r="FN409" s="6"/>
      <c r="FO409" s="5"/>
      <c r="FP409" s="5"/>
      <c r="FQ409" s="4"/>
      <c r="FR409" s="6"/>
      <c r="FS409" s="4"/>
      <c r="FT409" s="6"/>
      <c r="FU409" s="5"/>
      <c r="FV409" s="5"/>
      <c r="FW409" s="4"/>
      <c r="FX409" s="6"/>
      <c r="FY409" s="4"/>
      <c r="FZ409" s="6"/>
      <c r="GA409" s="5"/>
      <c r="GB409" s="5"/>
      <c r="GC409" s="4"/>
      <c r="GD409" s="6"/>
      <c r="GE409" s="4"/>
      <c r="GF409" s="6"/>
      <c r="GG409" s="5"/>
      <c r="GH409" s="5"/>
      <c r="GI409" s="4"/>
      <c r="GJ409" s="6"/>
      <c r="GK409" s="4"/>
      <c r="GL409" s="6"/>
      <c r="GM409" s="5"/>
      <c r="GN409" s="5"/>
      <c r="GO409" s="4"/>
      <c r="GP409" s="6"/>
      <c r="GQ409" s="4"/>
      <c r="GR409" s="6"/>
      <c r="GS409" s="5"/>
      <c r="GT409" s="5"/>
      <c r="GU409" s="4"/>
      <c r="GV409" s="6"/>
      <c r="GW409" s="4"/>
      <c r="GX409" s="6"/>
      <c r="GY409" s="5"/>
      <c r="GZ409" s="5"/>
      <c r="HA409" s="4"/>
      <c r="HB409" s="6"/>
      <c r="HC409" s="4"/>
      <c r="HD409" s="6"/>
      <c r="HE409" s="5"/>
      <c r="HF409" s="5"/>
      <c r="HG409" s="4"/>
      <c r="HH409" s="6"/>
      <c r="HI409" s="4"/>
      <c r="HJ409" s="6"/>
      <c r="HK409" s="5"/>
      <c r="HL409" s="5"/>
      <c r="HM409" s="4"/>
      <c r="HN409" s="6"/>
      <c r="HO409" s="4"/>
      <c r="HP409" s="6"/>
      <c r="HQ409" s="5"/>
      <c r="HR409" s="5"/>
      <c r="HS409" s="4"/>
      <c r="HT409" s="6"/>
      <c r="HU409" s="4"/>
      <c r="HV409" s="6"/>
      <c r="HW409" s="5"/>
      <c r="HX409" s="5"/>
      <c r="HY409" s="4"/>
      <c r="HZ409" s="6"/>
      <c r="IA409" s="4"/>
      <c r="IB409" s="6"/>
      <c r="IC409" s="5"/>
      <c r="ID409" s="5"/>
      <c r="IE409" s="4"/>
      <c r="IF409" s="6"/>
      <c r="IG409" s="4"/>
      <c r="IH409" s="6"/>
      <c r="II409" s="5"/>
      <c r="IJ409" s="5"/>
      <c r="IK409" s="4"/>
      <c r="IL409" s="6"/>
      <c r="IM409" s="4"/>
      <c r="IN409" s="6"/>
      <c r="IO409" s="5"/>
      <c r="IP409" s="5"/>
      <c r="IQ409" s="4"/>
      <c r="IR409" s="6"/>
      <c r="IS409" s="4"/>
      <c r="IT409" s="6"/>
      <c r="IU409" s="5"/>
      <c r="IV409" s="5"/>
      <c r="IW409" s="4"/>
      <c r="IX409" s="6"/>
      <c r="IY409" s="4"/>
      <c r="IZ409" s="6"/>
      <c r="JA409" s="5"/>
      <c r="JB409" s="5"/>
      <c r="JC409" s="4"/>
      <c r="JD409" s="6"/>
      <c r="JE409" s="4"/>
      <c r="JF409" s="6"/>
      <c r="JG409" s="5"/>
      <c r="JH409" s="5"/>
      <c r="JI409" s="4"/>
      <c r="JJ409" s="6"/>
      <c r="JK409" s="4"/>
      <c r="JL409" s="6"/>
      <c r="JM409" s="5"/>
      <c r="JN409" s="5"/>
      <c r="JO409" s="4"/>
      <c r="JP409" s="6"/>
      <c r="JQ409" s="4"/>
      <c r="JR409" s="6"/>
      <c r="JS409" s="5"/>
      <c r="JT409" s="5"/>
      <c r="JU409" s="4"/>
      <c r="JV409" s="6"/>
      <c r="JW409" s="4"/>
      <c r="JX409" s="6"/>
      <c r="JY409" s="5"/>
      <c r="JZ409" s="5"/>
      <c r="KA409" s="4"/>
      <c r="KB409" s="6"/>
      <c r="KC409" s="4"/>
      <c r="KD409" s="6"/>
      <c r="KE409" s="5"/>
      <c r="KF409" s="5"/>
      <c r="KG409" s="4"/>
      <c r="KH409" s="6"/>
      <c r="KI409" s="4"/>
      <c r="KJ409" s="6"/>
      <c r="KK409" s="5"/>
      <c r="KL409" s="5"/>
    </row>
    <row r="410">
      <c r="A410" s="3" t="s">
        <v>85</v>
      </c>
      <c r="B410" s="3" t="s">
        <v>711</v>
      </c>
      <c r="C410" s="3" t="s">
        <v>87</v>
      </c>
      <c r="D410" s="3" t="s">
        <v>712</v>
      </c>
      <c r="E410" s="3" t="s">
        <v>421</v>
      </c>
      <c r="F410" s="3" t="s">
        <v>104</v>
      </c>
      <c r="G410" s="3" t="s">
        <v>104</v>
      </c>
      <c r="H410" s="3" t="s">
        <v>104</v>
      </c>
      <c r="I410" s="4"/>
      <c r="J410" s="4">
        <f>=ROUNDDOWN({0},0)</f>
      </c>
      <c r="K410" s="4"/>
      <c r="L410" s="5"/>
      <c r="M410" s="4"/>
      <c r="N410" s="4">
        <f>=ROUNDDOWN({0},0)</f>
      </c>
      <c r="O410" s="4"/>
      <c r="P410" s="5"/>
      <c r="Q410" s="4"/>
      <c r="R410" s="6"/>
      <c r="S410" s="4"/>
      <c r="T410" s="6"/>
      <c r="U410" s="5"/>
      <c r="V410" s="5"/>
      <c r="W410" s="4"/>
      <c r="X410" s="6"/>
      <c r="Y410" s="4"/>
      <c r="Z410" s="6"/>
      <c r="AA410" s="5"/>
      <c r="AB410" s="5"/>
      <c r="AC410" s="4"/>
      <c r="AD410" s="6"/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/>
      <c r="AP410" s="6"/>
      <c r="AQ410" s="4"/>
      <c r="AR410" s="6"/>
      <c r="AS410" s="5"/>
      <c r="AT410" s="5"/>
      <c r="AU410" s="4"/>
      <c r="AV410" s="6"/>
      <c r="AW410" s="4"/>
      <c r="AX410" s="6"/>
      <c r="AY410" s="5"/>
      <c r="AZ410" s="5"/>
      <c r="BA410" s="4"/>
      <c r="BB410" s="6"/>
      <c r="BC410" s="4"/>
      <c r="BD410" s="6"/>
      <c r="BE410" s="5"/>
      <c r="BF410" s="5"/>
      <c r="BG410" s="4"/>
      <c r="BH410" s="6"/>
      <c r="BI410" s="4"/>
      <c r="BJ410" s="6"/>
      <c r="BK410" s="5"/>
      <c r="BL410" s="5"/>
      <c r="BM410" s="4"/>
      <c r="BN410" s="6"/>
      <c r="BO410" s="4"/>
      <c r="BP410" s="6"/>
      <c r="BQ410" s="5"/>
      <c r="BR410" s="5"/>
      <c r="BS410" s="4"/>
      <c r="BT410" s="6"/>
      <c r="BU410" s="4"/>
      <c r="BV410" s="6"/>
      <c r="BW410" s="5"/>
      <c r="BX410" s="5"/>
      <c r="BY410" s="4"/>
      <c r="BZ410" s="6"/>
      <c r="CA410" s="4"/>
      <c r="CB410" s="6"/>
      <c r="CC410" s="5"/>
      <c r="CD410" s="5"/>
      <c r="CE410" s="4"/>
      <c r="CF410" s="6"/>
      <c r="CG410" s="4"/>
      <c r="CH410" s="6"/>
      <c r="CI410" s="5"/>
      <c r="CJ410" s="5"/>
      <c r="CK410" s="4"/>
      <c r="CL410" s="6"/>
      <c r="CM410" s="4"/>
      <c r="CN410" s="6"/>
      <c r="CO410" s="5"/>
      <c r="CP410" s="5"/>
      <c r="CQ410" s="4"/>
      <c r="CR410" s="6"/>
      <c r="CS410" s="4"/>
      <c r="CT410" s="6"/>
      <c r="CU410" s="5"/>
      <c r="CV410" s="5"/>
      <c r="CW410" s="4"/>
      <c r="CX410" s="6"/>
      <c r="CY410" s="4"/>
      <c r="CZ410" s="6"/>
      <c r="DA410" s="5"/>
      <c r="DB410" s="5"/>
      <c r="DC410" s="4"/>
      <c r="DD410" s="6"/>
      <c r="DE410" s="4"/>
      <c r="DF410" s="6"/>
      <c r="DG410" s="5"/>
      <c r="DH410" s="5"/>
      <c r="DI410" s="4"/>
      <c r="DJ410" s="6"/>
      <c r="DK410" s="4"/>
      <c r="DL410" s="6"/>
      <c r="DM410" s="5"/>
      <c r="DN410" s="5"/>
      <c r="DO410" s="4"/>
      <c r="DP410" s="6"/>
      <c r="DQ410" s="4"/>
      <c r="DR410" s="6"/>
      <c r="DS410" s="5"/>
      <c r="DT410" s="5"/>
      <c r="DU410" s="4"/>
      <c r="DV410" s="6"/>
      <c r="DW410" s="4"/>
      <c r="DX410" s="6"/>
      <c r="DY410" s="5"/>
      <c r="DZ410" s="5"/>
      <c r="EA410" s="4"/>
      <c r="EB410" s="6"/>
      <c r="EC410" s="4"/>
      <c r="ED410" s="6"/>
      <c r="EE410" s="5"/>
      <c r="EF410" s="5"/>
      <c r="EG410" s="4"/>
      <c r="EH410" s="6"/>
      <c r="EI410" s="4"/>
      <c r="EJ410" s="6"/>
      <c r="EK410" s="5"/>
      <c r="EL410" s="5"/>
      <c r="EM410" s="4"/>
      <c r="EN410" s="6"/>
      <c r="EO410" s="4"/>
      <c r="EP410" s="6"/>
      <c r="EQ410" s="5"/>
      <c r="ER410" s="5"/>
      <c r="ES410" s="4"/>
      <c r="ET410" s="6"/>
      <c r="EU410" s="4"/>
      <c r="EV410" s="6"/>
      <c r="EW410" s="5"/>
      <c r="EX410" s="5"/>
      <c r="EY410" s="4"/>
      <c r="EZ410" s="6"/>
      <c r="FA410" s="4"/>
      <c r="FB410" s="6"/>
      <c r="FC410" s="5"/>
      <c r="FD410" s="5"/>
      <c r="FE410" s="4"/>
      <c r="FF410" s="6"/>
      <c r="FG410" s="4"/>
      <c r="FH410" s="6"/>
      <c r="FI410" s="5"/>
      <c r="FJ410" s="5"/>
      <c r="FK410" s="4"/>
      <c r="FL410" s="6"/>
      <c r="FM410" s="4"/>
      <c r="FN410" s="6"/>
      <c r="FO410" s="5"/>
      <c r="FP410" s="5"/>
      <c r="FQ410" s="4"/>
      <c r="FR410" s="6"/>
      <c r="FS410" s="4"/>
      <c r="FT410" s="6"/>
      <c r="FU410" s="5"/>
      <c r="FV410" s="5"/>
      <c r="FW410" s="4"/>
      <c r="FX410" s="6"/>
      <c r="FY410" s="4"/>
      <c r="FZ410" s="6"/>
      <c r="GA410" s="5"/>
      <c r="GB410" s="5"/>
      <c r="GC410" s="4"/>
      <c r="GD410" s="6"/>
      <c r="GE410" s="4"/>
      <c r="GF410" s="6"/>
      <c r="GG410" s="5"/>
      <c r="GH410" s="5"/>
      <c r="GI410" s="4"/>
      <c r="GJ410" s="6"/>
      <c r="GK410" s="4"/>
      <c r="GL410" s="6"/>
      <c r="GM410" s="5"/>
      <c r="GN410" s="5"/>
      <c r="GO410" s="4"/>
      <c r="GP410" s="6"/>
      <c r="GQ410" s="4"/>
      <c r="GR410" s="6"/>
      <c r="GS410" s="5"/>
      <c r="GT410" s="5"/>
      <c r="GU410" s="4"/>
      <c r="GV410" s="6"/>
      <c r="GW410" s="4"/>
      <c r="GX410" s="6"/>
      <c r="GY410" s="5"/>
      <c r="GZ410" s="5"/>
      <c r="HA410" s="4"/>
      <c r="HB410" s="6"/>
      <c r="HC410" s="4"/>
      <c r="HD410" s="6"/>
      <c r="HE410" s="5"/>
      <c r="HF410" s="5"/>
      <c r="HG410" s="4"/>
      <c r="HH410" s="6"/>
      <c r="HI410" s="4"/>
      <c r="HJ410" s="6"/>
      <c r="HK410" s="5"/>
      <c r="HL410" s="5"/>
      <c r="HM410" s="4"/>
      <c r="HN410" s="6"/>
      <c r="HO410" s="4"/>
      <c r="HP410" s="6"/>
      <c r="HQ410" s="5"/>
      <c r="HR410" s="5"/>
      <c r="HS410" s="4"/>
      <c r="HT410" s="6"/>
      <c r="HU410" s="4"/>
      <c r="HV410" s="6"/>
      <c r="HW410" s="5"/>
      <c r="HX410" s="5"/>
      <c r="HY410" s="4"/>
      <c r="HZ410" s="6"/>
      <c r="IA410" s="4"/>
      <c r="IB410" s="6"/>
      <c r="IC410" s="5"/>
      <c r="ID410" s="5"/>
      <c r="IE410" s="4"/>
      <c r="IF410" s="6"/>
      <c r="IG410" s="4"/>
      <c r="IH410" s="6"/>
      <c r="II410" s="5"/>
      <c r="IJ410" s="5"/>
      <c r="IK410" s="4"/>
      <c r="IL410" s="6"/>
      <c r="IM410" s="4"/>
      <c r="IN410" s="6"/>
      <c r="IO410" s="5"/>
      <c r="IP410" s="5"/>
      <c r="IQ410" s="4"/>
      <c r="IR410" s="6"/>
      <c r="IS410" s="4"/>
      <c r="IT410" s="6"/>
      <c r="IU410" s="5"/>
      <c r="IV410" s="5"/>
      <c r="IW410" s="4"/>
      <c r="IX410" s="6"/>
      <c r="IY410" s="4"/>
      <c r="IZ410" s="6"/>
      <c r="JA410" s="5"/>
      <c r="JB410" s="5"/>
      <c r="JC410" s="4"/>
      <c r="JD410" s="6"/>
      <c r="JE410" s="4"/>
      <c r="JF410" s="6"/>
      <c r="JG410" s="5"/>
      <c r="JH410" s="5"/>
      <c r="JI410" s="4"/>
      <c r="JJ410" s="6"/>
      <c r="JK410" s="4"/>
      <c r="JL410" s="6"/>
      <c r="JM410" s="5"/>
      <c r="JN410" s="5"/>
      <c r="JO410" s="4"/>
      <c r="JP410" s="6"/>
      <c r="JQ410" s="4"/>
      <c r="JR410" s="6"/>
      <c r="JS410" s="5"/>
      <c r="JT410" s="5"/>
      <c r="JU410" s="4"/>
      <c r="JV410" s="6"/>
      <c r="JW410" s="4"/>
      <c r="JX410" s="6"/>
      <c r="JY410" s="5"/>
      <c r="JZ410" s="5"/>
      <c r="KA410" s="4"/>
      <c r="KB410" s="6"/>
      <c r="KC410" s="4"/>
      <c r="KD410" s="6"/>
      <c r="KE410" s="5"/>
      <c r="KF410" s="5"/>
      <c r="KG410" s="4"/>
      <c r="KH410" s="6"/>
      <c r="KI410" s="4"/>
      <c r="KJ410" s="6"/>
      <c r="KK410" s="5"/>
      <c r="KL410" s="5"/>
    </row>
    <row r="411">
      <c r="A411" s="3" t="s">
        <v>85</v>
      </c>
      <c r="B411" s="3" t="s">
        <v>711</v>
      </c>
      <c r="C411" s="3" t="s">
        <v>87</v>
      </c>
      <c r="D411" s="3" t="s">
        <v>712</v>
      </c>
      <c r="E411" s="3" t="s">
        <v>718</v>
      </c>
      <c r="F411" s="3" t="s">
        <v>104</v>
      </c>
      <c r="G411" s="3" t="s">
        <v>104</v>
      </c>
      <c r="H411" s="3" t="s">
        <v>104</v>
      </c>
      <c r="I411" s="4"/>
      <c r="J411" s="4">
        <f>=ROUNDDOWN({0},0)</f>
      </c>
      <c r="K411" s="4"/>
      <c r="L411" s="5"/>
      <c r="M411" s="4"/>
      <c r="N411" s="4">
        <f>=ROUNDDOWN({0},0)</f>
      </c>
      <c r="O411" s="4"/>
      <c r="P411" s="5"/>
      <c r="Q411" s="4"/>
      <c r="R411" s="6"/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/>
      <c r="AD411" s="6"/>
      <c r="AE411" s="4"/>
      <c r="AF411" s="6"/>
      <c r="AG411" s="5"/>
      <c r="AH411" s="5"/>
      <c r="AI411" s="4"/>
      <c r="AJ411" s="6"/>
      <c r="AK411" s="4"/>
      <c r="AL411" s="6"/>
      <c r="AM411" s="5"/>
      <c r="AN411" s="5"/>
      <c r="AO411" s="4"/>
      <c r="AP411" s="6"/>
      <c r="AQ411" s="4"/>
      <c r="AR411" s="6"/>
      <c r="AS411" s="5"/>
      <c r="AT411" s="5"/>
      <c r="AU411" s="4"/>
      <c r="AV411" s="6"/>
      <c r="AW411" s="4"/>
      <c r="AX411" s="6"/>
      <c r="AY411" s="5"/>
      <c r="AZ411" s="5"/>
      <c r="BA411" s="4"/>
      <c r="BB411" s="6"/>
      <c r="BC411" s="4"/>
      <c r="BD411" s="6"/>
      <c r="BE411" s="5"/>
      <c r="BF411" s="5"/>
      <c r="BG411" s="4"/>
      <c r="BH411" s="6"/>
      <c r="BI411" s="4"/>
      <c r="BJ411" s="6"/>
      <c r="BK411" s="5"/>
      <c r="BL411" s="5"/>
      <c r="BM411" s="4"/>
      <c r="BN411" s="6"/>
      <c r="BO411" s="4"/>
      <c r="BP411" s="6"/>
      <c r="BQ411" s="5"/>
      <c r="BR411" s="5"/>
      <c r="BS411" s="4"/>
      <c r="BT411" s="6"/>
      <c r="BU411" s="4"/>
      <c r="BV411" s="6"/>
      <c r="BW411" s="5"/>
      <c r="BX411" s="5"/>
      <c r="BY411" s="4"/>
      <c r="BZ411" s="6"/>
      <c r="CA411" s="4"/>
      <c r="CB411" s="6"/>
      <c r="CC411" s="5"/>
      <c r="CD411" s="5"/>
      <c r="CE411" s="4"/>
      <c r="CF411" s="6"/>
      <c r="CG411" s="4"/>
      <c r="CH411" s="6"/>
      <c r="CI411" s="5"/>
      <c r="CJ411" s="5"/>
      <c r="CK411" s="4"/>
      <c r="CL411" s="6"/>
      <c r="CM411" s="4"/>
      <c r="CN411" s="6"/>
      <c r="CO411" s="5"/>
      <c r="CP411" s="5"/>
      <c r="CQ411" s="4"/>
      <c r="CR411" s="6"/>
      <c r="CS411" s="4"/>
      <c r="CT411" s="6"/>
      <c r="CU411" s="5"/>
      <c r="CV411" s="5"/>
      <c r="CW411" s="4"/>
      <c r="CX411" s="6"/>
      <c r="CY411" s="4"/>
      <c r="CZ411" s="6"/>
      <c r="DA411" s="5"/>
      <c r="DB411" s="5"/>
      <c r="DC411" s="4"/>
      <c r="DD411" s="6"/>
      <c r="DE411" s="4"/>
      <c r="DF411" s="6"/>
      <c r="DG411" s="5"/>
      <c r="DH411" s="5"/>
      <c r="DI411" s="4"/>
      <c r="DJ411" s="6"/>
      <c r="DK411" s="4"/>
      <c r="DL411" s="6"/>
      <c r="DM411" s="5"/>
      <c r="DN411" s="5"/>
      <c r="DO411" s="4"/>
      <c r="DP411" s="6"/>
      <c r="DQ411" s="4"/>
      <c r="DR411" s="6"/>
      <c r="DS411" s="5"/>
      <c r="DT411" s="5"/>
      <c r="DU411" s="4"/>
      <c r="DV411" s="6"/>
      <c r="DW411" s="4"/>
      <c r="DX411" s="6"/>
      <c r="DY411" s="5"/>
      <c r="DZ411" s="5"/>
      <c r="EA411" s="4"/>
      <c r="EB411" s="6"/>
      <c r="EC411" s="4"/>
      <c r="ED411" s="6"/>
      <c r="EE411" s="5"/>
      <c r="EF411" s="5"/>
      <c r="EG411" s="4"/>
      <c r="EH411" s="6"/>
      <c r="EI411" s="4"/>
      <c r="EJ411" s="6"/>
      <c r="EK411" s="5"/>
      <c r="EL411" s="5"/>
      <c r="EM411" s="4"/>
      <c r="EN411" s="6"/>
      <c r="EO411" s="4"/>
      <c r="EP411" s="6"/>
      <c r="EQ411" s="5"/>
      <c r="ER411" s="5"/>
      <c r="ES411" s="4"/>
      <c r="ET411" s="6"/>
      <c r="EU411" s="4"/>
      <c r="EV411" s="6"/>
      <c r="EW411" s="5"/>
      <c r="EX411" s="5"/>
      <c r="EY411" s="4"/>
      <c r="EZ411" s="6"/>
      <c r="FA411" s="4"/>
      <c r="FB411" s="6"/>
      <c r="FC411" s="5"/>
      <c r="FD411" s="5"/>
      <c r="FE411" s="4"/>
      <c r="FF411" s="6"/>
      <c r="FG411" s="4"/>
      <c r="FH411" s="6"/>
      <c r="FI411" s="5"/>
      <c r="FJ411" s="5"/>
      <c r="FK411" s="4"/>
      <c r="FL411" s="6"/>
      <c r="FM411" s="4"/>
      <c r="FN411" s="6"/>
      <c r="FO411" s="5"/>
      <c r="FP411" s="5"/>
      <c r="FQ411" s="4"/>
      <c r="FR411" s="6"/>
      <c r="FS411" s="4"/>
      <c r="FT411" s="6"/>
      <c r="FU411" s="5"/>
      <c r="FV411" s="5"/>
      <c r="FW411" s="4"/>
      <c r="FX411" s="6"/>
      <c r="FY411" s="4"/>
      <c r="FZ411" s="6"/>
      <c r="GA411" s="5"/>
      <c r="GB411" s="5"/>
      <c r="GC411" s="4"/>
      <c r="GD411" s="6"/>
      <c r="GE411" s="4"/>
      <c r="GF411" s="6"/>
      <c r="GG411" s="5"/>
      <c r="GH411" s="5"/>
      <c r="GI411" s="4"/>
      <c r="GJ411" s="6"/>
      <c r="GK411" s="4"/>
      <c r="GL411" s="6"/>
      <c r="GM411" s="5"/>
      <c r="GN411" s="5"/>
      <c r="GO411" s="4"/>
      <c r="GP411" s="6"/>
      <c r="GQ411" s="4"/>
      <c r="GR411" s="6"/>
      <c r="GS411" s="5"/>
      <c r="GT411" s="5"/>
      <c r="GU411" s="4"/>
      <c r="GV411" s="6"/>
      <c r="GW411" s="4"/>
      <c r="GX411" s="6"/>
      <c r="GY411" s="5"/>
      <c r="GZ411" s="5"/>
      <c r="HA411" s="4"/>
      <c r="HB411" s="6"/>
      <c r="HC411" s="4"/>
      <c r="HD411" s="6"/>
      <c r="HE411" s="5"/>
      <c r="HF411" s="5"/>
      <c r="HG411" s="4"/>
      <c r="HH411" s="6"/>
      <c r="HI411" s="4"/>
      <c r="HJ411" s="6"/>
      <c r="HK411" s="5"/>
      <c r="HL411" s="5"/>
      <c r="HM411" s="4"/>
      <c r="HN411" s="6"/>
      <c r="HO411" s="4"/>
      <c r="HP411" s="6"/>
      <c r="HQ411" s="5"/>
      <c r="HR411" s="5"/>
      <c r="HS411" s="4"/>
      <c r="HT411" s="6"/>
      <c r="HU411" s="4"/>
      <c r="HV411" s="6"/>
      <c r="HW411" s="5"/>
      <c r="HX411" s="5"/>
      <c r="HY411" s="4"/>
      <c r="HZ411" s="6"/>
      <c r="IA411" s="4"/>
      <c r="IB411" s="6"/>
      <c r="IC411" s="5"/>
      <c r="ID411" s="5"/>
      <c r="IE411" s="4"/>
      <c r="IF411" s="6"/>
      <c r="IG411" s="4"/>
      <c r="IH411" s="6"/>
      <c r="II411" s="5"/>
      <c r="IJ411" s="5"/>
      <c r="IK411" s="4"/>
      <c r="IL411" s="6"/>
      <c r="IM411" s="4"/>
      <c r="IN411" s="6"/>
      <c r="IO411" s="5"/>
      <c r="IP411" s="5"/>
      <c r="IQ411" s="4"/>
      <c r="IR411" s="6"/>
      <c r="IS411" s="4"/>
      <c r="IT411" s="6"/>
      <c r="IU411" s="5"/>
      <c r="IV411" s="5"/>
      <c r="IW411" s="4"/>
      <c r="IX411" s="6"/>
      <c r="IY411" s="4"/>
      <c r="IZ411" s="6"/>
      <c r="JA411" s="5"/>
      <c r="JB411" s="5"/>
      <c r="JC411" s="4"/>
      <c r="JD411" s="6"/>
      <c r="JE411" s="4"/>
      <c r="JF411" s="6"/>
      <c r="JG411" s="5"/>
      <c r="JH411" s="5"/>
      <c r="JI411" s="4"/>
      <c r="JJ411" s="6"/>
      <c r="JK411" s="4"/>
      <c r="JL411" s="6"/>
      <c r="JM411" s="5"/>
      <c r="JN411" s="5"/>
      <c r="JO411" s="4"/>
      <c r="JP411" s="6"/>
      <c r="JQ411" s="4"/>
      <c r="JR411" s="6"/>
      <c r="JS411" s="5"/>
      <c r="JT411" s="5"/>
      <c r="JU411" s="4"/>
      <c r="JV411" s="6"/>
      <c r="JW411" s="4"/>
      <c r="JX411" s="6"/>
      <c r="JY411" s="5"/>
      <c r="JZ411" s="5"/>
      <c r="KA411" s="4"/>
      <c r="KB411" s="6"/>
      <c r="KC411" s="4"/>
      <c r="KD411" s="6"/>
      <c r="KE411" s="5"/>
      <c r="KF411" s="5"/>
      <c r="KG411" s="4"/>
      <c r="KH411" s="6"/>
      <c r="KI411" s="4"/>
      <c r="KJ411" s="6"/>
      <c r="KK411" s="5"/>
      <c r="KL411" s="5"/>
    </row>
    <row r="412">
      <c r="A412" s="3" t="s">
        <v>85</v>
      </c>
      <c r="B412" s="3" t="s">
        <v>711</v>
      </c>
      <c r="C412" s="3" t="s">
        <v>87</v>
      </c>
      <c r="D412" s="3" t="s">
        <v>712</v>
      </c>
      <c r="E412" s="3" t="s">
        <v>719</v>
      </c>
      <c r="F412" s="3" t="s">
        <v>104</v>
      </c>
      <c r="G412" s="3" t="s">
        <v>104</v>
      </c>
      <c r="H412" s="3" t="s">
        <v>104</v>
      </c>
      <c r="I412" s="4"/>
      <c r="J412" s="4">
        <f>=ROUNDDOWN({0},0)</f>
      </c>
      <c r="K412" s="4"/>
      <c r="L412" s="5"/>
      <c r="M412" s="4"/>
      <c r="N412" s="4">
        <f>=ROUNDDOWN({0},0)</f>
      </c>
      <c r="O412" s="4"/>
      <c r="P412" s="5"/>
      <c r="Q412" s="4"/>
      <c r="R412" s="6"/>
      <c r="S412" s="4"/>
      <c r="T412" s="6"/>
      <c r="U412" s="5"/>
      <c r="V412" s="5"/>
      <c r="W412" s="4"/>
      <c r="X412" s="6"/>
      <c r="Y412" s="4"/>
      <c r="Z412" s="6"/>
      <c r="AA412" s="5"/>
      <c r="AB412" s="5"/>
      <c r="AC412" s="4"/>
      <c r="AD412" s="6"/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/>
      <c r="AP412" s="6"/>
      <c r="AQ412" s="4"/>
      <c r="AR412" s="6"/>
      <c r="AS412" s="5"/>
      <c r="AT412" s="5"/>
      <c r="AU412" s="4"/>
      <c r="AV412" s="6"/>
      <c r="AW412" s="4"/>
      <c r="AX412" s="6"/>
      <c r="AY412" s="5"/>
      <c r="AZ412" s="5"/>
      <c r="BA412" s="4"/>
      <c r="BB412" s="6"/>
      <c r="BC412" s="4"/>
      <c r="BD412" s="6"/>
      <c r="BE412" s="5"/>
      <c r="BF412" s="5"/>
      <c r="BG412" s="4"/>
      <c r="BH412" s="6"/>
      <c r="BI412" s="4"/>
      <c r="BJ412" s="6"/>
      <c r="BK412" s="5"/>
      <c r="BL412" s="5"/>
      <c r="BM412" s="4"/>
      <c r="BN412" s="6"/>
      <c r="BO412" s="4"/>
      <c r="BP412" s="6"/>
      <c r="BQ412" s="5"/>
      <c r="BR412" s="5"/>
      <c r="BS412" s="4"/>
      <c r="BT412" s="6"/>
      <c r="BU412" s="4"/>
      <c r="BV412" s="6"/>
      <c r="BW412" s="5"/>
      <c r="BX412" s="5"/>
      <c r="BY412" s="4"/>
      <c r="BZ412" s="6"/>
      <c r="CA412" s="4"/>
      <c r="CB412" s="6"/>
      <c r="CC412" s="5"/>
      <c r="CD412" s="5"/>
      <c r="CE412" s="4"/>
      <c r="CF412" s="6"/>
      <c r="CG412" s="4"/>
      <c r="CH412" s="6"/>
      <c r="CI412" s="5"/>
      <c r="CJ412" s="5"/>
      <c r="CK412" s="4"/>
      <c r="CL412" s="6"/>
      <c r="CM412" s="4"/>
      <c r="CN412" s="6"/>
      <c r="CO412" s="5"/>
      <c r="CP412" s="5"/>
      <c r="CQ412" s="4"/>
      <c r="CR412" s="6"/>
      <c r="CS412" s="4"/>
      <c r="CT412" s="6"/>
      <c r="CU412" s="5"/>
      <c r="CV412" s="5"/>
      <c r="CW412" s="4"/>
      <c r="CX412" s="6"/>
      <c r="CY412" s="4"/>
      <c r="CZ412" s="6"/>
      <c r="DA412" s="5"/>
      <c r="DB412" s="5"/>
      <c r="DC412" s="4"/>
      <c r="DD412" s="6"/>
      <c r="DE412" s="4"/>
      <c r="DF412" s="6"/>
      <c r="DG412" s="5"/>
      <c r="DH412" s="5"/>
      <c r="DI412" s="4"/>
      <c r="DJ412" s="6"/>
      <c r="DK412" s="4"/>
      <c r="DL412" s="6"/>
      <c r="DM412" s="5"/>
      <c r="DN412" s="5"/>
      <c r="DO412" s="4"/>
      <c r="DP412" s="6"/>
      <c r="DQ412" s="4"/>
      <c r="DR412" s="6"/>
      <c r="DS412" s="5"/>
      <c r="DT412" s="5"/>
      <c r="DU412" s="4"/>
      <c r="DV412" s="6"/>
      <c r="DW412" s="4"/>
      <c r="DX412" s="6"/>
      <c r="DY412" s="5"/>
      <c r="DZ412" s="5"/>
      <c r="EA412" s="4"/>
      <c r="EB412" s="6"/>
      <c r="EC412" s="4"/>
      <c r="ED412" s="6"/>
      <c r="EE412" s="5"/>
      <c r="EF412" s="5"/>
      <c r="EG412" s="4"/>
      <c r="EH412" s="6"/>
      <c r="EI412" s="4"/>
      <c r="EJ412" s="6"/>
      <c r="EK412" s="5"/>
      <c r="EL412" s="5"/>
      <c r="EM412" s="4"/>
      <c r="EN412" s="6"/>
      <c r="EO412" s="4"/>
      <c r="EP412" s="6"/>
      <c r="EQ412" s="5"/>
      <c r="ER412" s="5"/>
      <c r="ES412" s="4"/>
      <c r="ET412" s="6"/>
      <c r="EU412" s="4"/>
      <c r="EV412" s="6"/>
      <c r="EW412" s="5"/>
      <c r="EX412" s="5"/>
      <c r="EY412" s="4"/>
      <c r="EZ412" s="6"/>
      <c r="FA412" s="4"/>
      <c r="FB412" s="6"/>
      <c r="FC412" s="5"/>
      <c r="FD412" s="5"/>
      <c r="FE412" s="4"/>
      <c r="FF412" s="6"/>
      <c r="FG412" s="4"/>
      <c r="FH412" s="6"/>
      <c r="FI412" s="5"/>
      <c r="FJ412" s="5"/>
      <c r="FK412" s="4"/>
      <c r="FL412" s="6"/>
      <c r="FM412" s="4"/>
      <c r="FN412" s="6"/>
      <c r="FO412" s="5"/>
      <c r="FP412" s="5"/>
      <c r="FQ412" s="4"/>
      <c r="FR412" s="6"/>
      <c r="FS412" s="4"/>
      <c r="FT412" s="6"/>
      <c r="FU412" s="5"/>
      <c r="FV412" s="5"/>
      <c r="FW412" s="4"/>
      <c r="FX412" s="6"/>
      <c r="FY412" s="4"/>
      <c r="FZ412" s="6"/>
      <c r="GA412" s="5"/>
      <c r="GB412" s="5"/>
      <c r="GC412" s="4"/>
      <c r="GD412" s="6"/>
      <c r="GE412" s="4"/>
      <c r="GF412" s="6"/>
      <c r="GG412" s="5"/>
      <c r="GH412" s="5"/>
      <c r="GI412" s="4"/>
      <c r="GJ412" s="6"/>
      <c r="GK412" s="4"/>
      <c r="GL412" s="6"/>
      <c r="GM412" s="5"/>
      <c r="GN412" s="5"/>
      <c r="GO412" s="4"/>
      <c r="GP412" s="6"/>
      <c r="GQ412" s="4"/>
      <c r="GR412" s="6"/>
      <c r="GS412" s="5"/>
      <c r="GT412" s="5"/>
      <c r="GU412" s="4"/>
      <c r="GV412" s="6"/>
      <c r="GW412" s="4"/>
      <c r="GX412" s="6"/>
      <c r="GY412" s="5"/>
      <c r="GZ412" s="5"/>
      <c r="HA412" s="4"/>
      <c r="HB412" s="6"/>
      <c r="HC412" s="4"/>
      <c r="HD412" s="6"/>
      <c r="HE412" s="5"/>
      <c r="HF412" s="5"/>
      <c r="HG412" s="4"/>
      <c r="HH412" s="6"/>
      <c r="HI412" s="4"/>
      <c r="HJ412" s="6"/>
      <c r="HK412" s="5"/>
      <c r="HL412" s="5"/>
      <c r="HM412" s="4"/>
      <c r="HN412" s="6"/>
      <c r="HO412" s="4"/>
      <c r="HP412" s="6"/>
      <c r="HQ412" s="5"/>
      <c r="HR412" s="5"/>
      <c r="HS412" s="4"/>
      <c r="HT412" s="6"/>
      <c r="HU412" s="4"/>
      <c r="HV412" s="6"/>
      <c r="HW412" s="5"/>
      <c r="HX412" s="5"/>
      <c r="HY412" s="4"/>
      <c r="HZ412" s="6"/>
      <c r="IA412" s="4"/>
      <c r="IB412" s="6"/>
      <c r="IC412" s="5"/>
      <c r="ID412" s="5"/>
      <c r="IE412" s="4"/>
      <c r="IF412" s="6"/>
      <c r="IG412" s="4"/>
      <c r="IH412" s="6"/>
      <c r="II412" s="5"/>
      <c r="IJ412" s="5"/>
      <c r="IK412" s="4"/>
      <c r="IL412" s="6"/>
      <c r="IM412" s="4"/>
      <c r="IN412" s="6"/>
      <c r="IO412" s="5"/>
      <c r="IP412" s="5"/>
      <c r="IQ412" s="4"/>
      <c r="IR412" s="6"/>
      <c r="IS412" s="4"/>
      <c r="IT412" s="6"/>
      <c r="IU412" s="5"/>
      <c r="IV412" s="5"/>
      <c r="IW412" s="4"/>
      <c r="IX412" s="6"/>
      <c r="IY412" s="4"/>
      <c r="IZ412" s="6"/>
      <c r="JA412" s="5"/>
      <c r="JB412" s="5"/>
      <c r="JC412" s="4"/>
      <c r="JD412" s="6"/>
      <c r="JE412" s="4"/>
      <c r="JF412" s="6"/>
      <c r="JG412" s="5"/>
      <c r="JH412" s="5"/>
      <c r="JI412" s="4"/>
      <c r="JJ412" s="6"/>
      <c r="JK412" s="4"/>
      <c r="JL412" s="6"/>
      <c r="JM412" s="5"/>
      <c r="JN412" s="5"/>
      <c r="JO412" s="4"/>
      <c r="JP412" s="6"/>
      <c r="JQ412" s="4"/>
      <c r="JR412" s="6"/>
      <c r="JS412" s="5"/>
      <c r="JT412" s="5"/>
      <c r="JU412" s="4"/>
      <c r="JV412" s="6"/>
      <c r="JW412" s="4"/>
      <c r="JX412" s="6"/>
      <c r="JY412" s="5"/>
      <c r="JZ412" s="5"/>
      <c r="KA412" s="4"/>
      <c r="KB412" s="6"/>
      <c r="KC412" s="4"/>
      <c r="KD412" s="6"/>
      <c r="KE412" s="5"/>
      <c r="KF412" s="5"/>
      <c r="KG412" s="4"/>
      <c r="KH412" s="6"/>
      <c r="KI412" s="4"/>
      <c r="KJ412" s="6"/>
      <c r="KK412" s="5"/>
      <c r="KL412" s="5"/>
    </row>
    <row r="413">
      <c r="A413" s="3" t="s">
        <v>85</v>
      </c>
      <c r="B413" s="3" t="s">
        <v>711</v>
      </c>
      <c r="C413" s="3" t="s">
        <v>87</v>
      </c>
      <c r="D413" s="3" t="s">
        <v>712</v>
      </c>
      <c r="E413" s="3" t="s">
        <v>197</v>
      </c>
      <c r="F413" s="3" t="s">
        <v>104</v>
      </c>
      <c r="G413" s="3" t="s">
        <v>104</v>
      </c>
      <c r="H413" s="3" t="s">
        <v>104</v>
      </c>
      <c r="I413" s="4"/>
      <c r="J413" s="4">
        <f>=ROUNDDOWN({0},0)</f>
      </c>
      <c r="K413" s="4"/>
      <c r="L413" s="5"/>
      <c r="M413" s="4"/>
      <c r="N413" s="4">
        <f>=ROUNDDOWN({0},0)</f>
      </c>
      <c r="O413" s="4"/>
      <c r="P413" s="5"/>
      <c r="Q413" s="4"/>
      <c r="R413" s="6"/>
      <c r="S413" s="4"/>
      <c r="T413" s="6"/>
      <c r="U413" s="5"/>
      <c r="V413" s="5"/>
      <c r="W413" s="4"/>
      <c r="X413" s="6"/>
      <c r="Y413" s="4"/>
      <c r="Z413" s="6"/>
      <c r="AA413" s="5"/>
      <c r="AB413" s="5"/>
      <c r="AC413" s="4"/>
      <c r="AD413" s="6"/>
      <c r="AE413" s="4"/>
      <c r="AF413" s="6"/>
      <c r="AG413" s="5"/>
      <c r="AH413" s="5"/>
      <c r="AI413" s="4"/>
      <c r="AJ413" s="6"/>
      <c r="AK413" s="4"/>
      <c r="AL413" s="6"/>
      <c r="AM413" s="5"/>
      <c r="AN413" s="5"/>
      <c r="AO413" s="4"/>
      <c r="AP413" s="6"/>
      <c r="AQ413" s="4"/>
      <c r="AR413" s="6"/>
      <c r="AS413" s="5"/>
      <c r="AT413" s="5"/>
      <c r="AU413" s="4"/>
      <c r="AV413" s="6"/>
      <c r="AW413" s="4"/>
      <c r="AX413" s="6"/>
      <c r="AY413" s="5"/>
      <c r="AZ413" s="5"/>
      <c r="BA413" s="4"/>
      <c r="BB413" s="6"/>
      <c r="BC413" s="4"/>
      <c r="BD413" s="6"/>
      <c r="BE413" s="5"/>
      <c r="BF413" s="5"/>
      <c r="BG413" s="4"/>
      <c r="BH413" s="6"/>
      <c r="BI413" s="4"/>
      <c r="BJ413" s="6"/>
      <c r="BK413" s="5"/>
      <c r="BL413" s="5"/>
      <c r="BM413" s="4"/>
      <c r="BN413" s="6"/>
      <c r="BO413" s="4"/>
      <c r="BP413" s="6"/>
      <c r="BQ413" s="5"/>
      <c r="BR413" s="5"/>
      <c r="BS413" s="4"/>
      <c r="BT413" s="6"/>
      <c r="BU413" s="4"/>
      <c r="BV413" s="6"/>
      <c r="BW413" s="5"/>
      <c r="BX413" s="5"/>
      <c r="BY413" s="4"/>
      <c r="BZ413" s="6"/>
      <c r="CA413" s="4"/>
      <c r="CB413" s="6"/>
      <c r="CC413" s="5"/>
      <c r="CD413" s="5"/>
      <c r="CE413" s="4"/>
      <c r="CF413" s="6"/>
      <c r="CG413" s="4"/>
      <c r="CH413" s="6"/>
      <c r="CI413" s="5"/>
      <c r="CJ413" s="5"/>
      <c r="CK413" s="4"/>
      <c r="CL413" s="6"/>
      <c r="CM413" s="4"/>
      <c r="CN413" s="6"/>
      <c r="CO413" s="5"/>
      <c r="CP413" s="5"/>
      <c r="CQ413" s="4"/>
      <c r="CR413" s="6"/>
      <c r="CS413" s="4"/>
      <c r="CT413" s="6"/>
      <c r="CU413" s="5"/>
      <c r="CV413" s="5"/>
      <c r="CW413" s="4"/>
      <c r="CX413" s="6"/>
      <c r="CY413" s="4"/>
      <c r="CZ413" s="6"/>
      <c r="DA413" s="5"/>
      <c r="DB413" s="5"/>
      <c r="DC413" s="4"/>
      <c r="DD413" s="6"/>
      <c r="DE413" s="4"/>
      <c r="DF413" s="6"/>
      <c r="DG413" s="5"/>
      <c r="DH413" s="5"/>
      <c r="DI413" s="4"/>
      <c r="DJ413" s="6"/>
      <c r="DK413" s="4"/>
      <c r="DL413" s="6"/>
      <c r="DM413" s="5"/>
      <c r="DN413" s="5"/>
      <c r="DO413" s="4"/>
      <c r="DP413" s="6"/>
      <c r="DQ413" s="4"/>
      <c r="DR413" s="6"/>
      <c r="DS413" s="5"/>
      <c r="DT413" s="5"/>
      <c r="DU413" s="4"/>
      <c r="DV413" s="6"/>
      <c r="DW413" s="4"/>
      <c r="DX413" s="6"/>
      <c r="DY413" s="5"/>
      <c r="DZ413" s="5"/>
      <c r="EA413" s="4"/>
      <c r="EB413" s="6"/>
      <c r="EC413" s="4"/>
      <c r="ED413" s="6"/>
      <c r="EE413" s="5"/>
      <c r="EF413" s="5"/>
      <c r="EG413" s="4"/>
      <c r="EH413" s="6"/>
      <c r="EI413" s="4"/>
      <c r="EJ413" s="6"/>
      <c r="EK413" s="5"/>
      <c r="EL413" s="5"/>
      <c r="EM413" s="4"/>
      <c r="EN413" s="6"/>
      <c r="EO413" s="4"/>
      <c r="EP413" s="6"/>
      <c r="EQ413" s="5"/>
      <c r="ER413" s="5"/>
      <c r="ES413" s="4"/>
      <c r="ET413" s="6"/>
      <c r="EU413" s="4"/>
      <c r="EV413" s="6"/>
      <c r="EW413" s="5"/>
      <c r="EX413" s="5"/>
      <c r="EY413" s="4"/>
      <c r="EZ413" s="6"/>
      <c r="FA413" s="4"/>
      <c r="FB413" s="6"/>
      <c r="FC413" s="5"/>
      <c r="FD413" s="5"/>
      <c r="FE413" s="4"/>
      <c r="FF413" s="6"/>
      <c r="FG413" s="4"/>
      <c r="FH413" s="6"/>
      <c r="FI413" s="5"/>
      <c r="FJ413" s="5"/>
      <c r="FK413" s="4"/>
      <c r="FL413" s="6"/>
      <c r="FM413" s="4"/>
      <c r="FN413" s="6"/>
      <c r="FO413" s="5"/>
      <c r="FP413" s="5"/>
      <c r="FQ413" s="4"/>
      <c r="FR413" s="6"/>
      <c r="FS413" s="4"/>
      <c r="FT413" s="6"/>
      <c r="FU413" s="5"/>
      <c r="FV413" s="5"/>
      <c r="FW413" s="4"/>
      <c r="FX413" s="6"/>
      <c r="FY413" s="4"/>
      <c r="FZ413" s="6"/>
      <c r="GA413" s="5"/>
      <c r="GB413" s="5"/>
      <c r="GC413" s="4"/>
      <c r="GD413" s="6"/>
      <c r="GE413" s="4"/>
      <c r="GF413" s="6"/>
      <c r="GG413" s="5"/>
      <c r="GH413" s="5"/>
      <c r="GI413" s="4"/>
      <c r="GJ413" s="6"/>
      <c r="GK413" s="4"/>
      <c r="GL413" s="6"/>
      <c r="GM413" s="5"/>
      <c r="GN413" s="5"/>
      <c r="GO413" s="4"/>
      <c r="GP413" s="6"/>
      <c r="GQ413" s="4"/>
      <c r="GR413" s="6"/>
      <c r="GS413" s="5"/>
      <c r="GT413" s="5"/>
      <c r="GU413" s="4"/>
      <c r="GV413" s="6"/>
      <c r="GW413" s="4"/>
      <c r="GX413" s="6"/>
      <c r="GY413" s="5"/>
      <c r="GZ413" s="5"/>
      <c r="HA413" s="4"/>
      <c r="HB413" s="6"/>
      <c r="HC413" s="4"/>
      <c r="HD413" s="6"/>
      <c r="HE413" s="5"/>
      <c r="HF413" s="5"/>
      <c r="HG413" s="4"/>
      <c r="HH413" s="6"/>
      <c r="HI413" s="4"/>
      <c r="HJ413" s="6"/>
      <c r="HK413" s="5"/>
      <c r="HL413" s="5"/>
      <c r="HM413" s="4"/>
      <c r="HN413" s="6"/>
      <c r="HO413" s="4"/>
      <c r="HP413" s="6"/>
      <c r="HQ413" s="5"/>
      <c r="HR413" s="5"/>
      <c r="HS413" s="4"/>
      <c r="HT413" s="6"/>
      <c r="HU413" s="4"/>
      <c r="HV413" s="6"/>
      <c r="HW413" s="5"/>
      <c r="HX413" s="5"/>
      <c r="HY413" s="4"/>
      <c r="HZ413" s="6"/>
      <c r="IA413" s="4"/>
      <c r="IB413" s="6"/>
      <c r="IC413" s="5"/>
      <c r="ID413" s="5"/>
      <c r="IE413" s="4"/>
      <c r="IF413" s="6"/>
      <c r="IG413" s="4"/>
      <c r="IH413" s="6"/>
      <c r="II413" s="5"/>
      <c r="IJ413" s="5"/>
      <c r="IK413" s="4"/>
      <c r="IL413" s="6"/>
      <c r="IM413" s="4"/>
      <c r="IN413" s="6"/>
      <c r="IO413" s="5"/>
      <c r="IP413" s="5"/>
      <c r="IQ413" s="4"/>
      <c r="IR413" s="6"/>
      <c r="IS413" s="4"/>
      <c r="IT413" s="6"/>
      <c r="IU413" s="5"/>
      <c r="IV413" s="5"/>
      <c r="IW413" s="4"/>
      <c r="IX413" s="6"/>
      <c r="IY413" s="4"/>
      <c r="IZ413" s="6"/>
      <c r="JA413" s="5"/>
      <c r="JB413" s="5"/>
      <c r="JC413" s="4"/>
      <c r="JD413" s="6"/>
      <c r="JE413" s="4"/>
      <c r="JF413" s="6"/>
      <c r="JG413" s="5"/>
      <c r="JH413" s="5"/>
      <c r="JI413" s="4"/>
      <c r="JJ413" s="6"/>
      <c r="JK413" s="4"/>
      <c r="JL413" s="6"/>
      <c r="JM413" s="5"/>
      <c r="JN413" s="5"/>
      <c r="JO413" s="4"/>
      <c r="JP413" s="6"/>
      <c r="JQ413" s="4"/>
      <c r="JR413" s="6"/>
      <c r="JS413" s="5"/>
      <c r="JT413" s="5"/>
      <c r="JU413" s="4"/>
      <c r="JV413" s="6"/>
      <c r="JW413" s="4"/>
      <c r="JX413" s="6"/>
      <c r="JY413" s="5"/>
      <c r="JZ413" s="5"/>
      <c r="KA413" s="4"/>
      <c r="KB413" s="6"/>
      <c r="KC413" s="4"/>
      <c r="KD413" s="6"/>
      <c r="KE413" s="5"/>
      <c r="KF413" s="5"/>
      <c r="KG413" s="4"/>
      <c r="KH413" s="6"/>
      <c r="KI413" s="4"/>
      <c r="KJ413" s="6"/>
      <c r="KK413" s="5"/>
      <c r="KL413" s="5"/>
    </row>
    <row r="414">
      <c r="A414" s="3" t="s">
        <v>85</v>
      </c>
      <c r="B414" s="3" t="s">
        <v>711</v>
      </c>
      <c r="C414" s="3" t="s">
        <v>87</v>
      </c>
      <c r="D414" s="3" t="s">
        <v>712</v>
      </c>
      <c r="E414" s="3" t="s">
        <v>720</v>
      </c>
      <c r="F414" s="3" t="s">
        <v>104</v>
      </c>
      <c r="G414" s="3" t="s">
        <v>104</v>
      </c>
      <c r="H414" s="3" t="s">
        <v>104</v>
      </c>
      <c r="I414" s="4"/>
      <c r="J414" s="4">
        <f>=ROUNDDOWN({0},0)</f>
      </c>
      <c r="K414" s="4"/>
      <c r="L414" s="5"/>
      <c r="M414" s="4"/>
      <c r="N414" s="4">
        <f>=ROUNDDOWN({0},0)</f>
      </c>
      <c r="O414" s="4"/>
      <c r="P414" s="5"/>
      <c r="Q414" s="4"/>
      <c r="R414" s="6"/>
      <c r="S414" s="4"/>
      <c r="T414" s="6"/>
      <c r="U414" s="5"/>
      <c r="V414" s="5"/>
      <c r="W414" s="4"/>
      <c r="X414" s="6"/>
      <c r="Y414" s="4"/>
      <c r="Z414" s="6"/>
      <c r="AA414" s="5"/>
      <c r="AB414" s="5"/>
      <c r="AC414" s="4"/>
      <c r="AD414" s="6"/>
      <c r="AE414" s="4"/>
      <c r="AF414" s="6"/>
      <c r="AG414" s="5"/>
      <c r="AH414" s="5"/>
      <c r="AI414" s="4"/>
      <c r="AJ414" s="6"/>
      <c r="AK414" s="4"/>
      <c r="AL414" s="6"/>
      <c r="AM414" s="5"/>
      <c r="AN414" s="5"/>
      <c r="AO414" s="4"/>
      <c r="AP414" s="6"/>
      <c r="AQ414" s="4"/>
      <c r="AR414" s="6"/>
      <c r="AS414" s="5"/>
      <c r="AT414" s="5"/>
      <c r="AU414" s="4"/>
      <c r="AV414" s="6"/>
      <c r="AW414" s="4"/>
      <c r="AX414" s="6"/>
      <c r="AY414" s="5"/>
      <c r="AZ414" s="5"/>
      <c r="BA414" s="4"/>
      <c r="BB414" s="6"/>
      <c r="BC414" s="4"/>
      <c r="BD414" s="6"/>
      <c r="BE414" s="5"/>
      <c r="BF414" s="5"/>
      <c r="BG414" s="4"/>
      <c r="BH414" s="6"/>
      <c r="BI414" s="4"/>
      <c r="BJ414" s="6"/>
      <c r="BK414" s="5"/>
      <c r="BL414" s="5"/>
      <c r="BM414" s="4"/>
      <c r="BN414" s="6"/>
      <c r="BO414" s="4"/>
      <c r="BP414" s="6"/>
      <c r="BQ414" s="5"/>
      <c r="BR414" s="5"/>
      <c r="BS414" s="4"/>
      <c r="BT414" s="6"/>
      <c r="BU414" s="4"/>
      <c r="BV414" s="6"/>
      <c r="BW414" s="5"/>
      <c r="BX414" s="5"/>
      <c r="BY414" s="4"/>
      <c r="BZ414" s="6"/>
      <c r="CA414" s="4"/>
      <c r="CB414" s="6"/>
      <c r="CC414" s="5"/>
      <c r="CD414" s="5"/>
      <c r="CE414" s="4"/>
      <c r="CF414" s="6"/>
      <c r="CG414" s="4"/>
      <c r="CH414" s="6"/>
      <c r="CI414" s="5"/>
      <c r="CJ414" s="5"/>
      <c r="CK414" s="4"/>
      <c r="CL414" s="6"/>
      <c r="CM414" s="4"/>
      <c r="CN414" s="6"/>
      <c r="CO414" s="5"/>
      <c r="CP414" s="5"/>
      <c r="CQ414" s="4"/>
      <c r="CR414" s="6"/>
      <c r="CS414" s="4"/>
      <c r="CT414" s="6"/>
      <c r="CU414" s="5"/>
      <c r="CV414" s="5"/>
      <c r="CW414" s="4"/>
      <c r="CX414" s="6"/>
      <c r="CY414" s="4"/>
      <c r="CZ414" s="6"/>
      <c r="DA414" s="5"/>
      <c r="DB414" s="5"/>
      <c r="DC414" s="4"/>
      <c r="DD414" s="6"/>
      <c r="DE414" s="4"/>
      <c r="DF414" s="6"/>
      <c r="DG414" s="5"/>
      <c r="DH414" s="5"/>
      <c r="DI414" s="4"/>
      <c r="DJ414" s="6"/>
      <c r="DK414" s="4"/>
      <c r="DL414" s="6"/>
      <c r="DM414" s="5"/>
      <c r="DN414" s="5"/>
      <c r="DO414" s="4"/>
      <c r="DP414" s="6"/>
      <c r="DQ414" s="4"/>
      <c r="DR414" s="6"/>
      <c r="DS414" s="5"/>
      <c r="DT414" s="5"/>
      <c r="DU414" s="4"/>
      <c r="DV414" s="6"/>
      <c r="DW414" s="4"/>
      <c r="DX414" s="6"/>
      <c r="DY414" s="5"/>
      <c r="DZ414" s="5"/>
      <c r="EA414" s="4"/>
      <c r="EB414" s="6"/>
      <c r="EC414" s="4"/>
      <c r="ED414" s="6"/>
      <c r="EE414" s="5"/>
      <c r="EF414" s="5"/>
      <c r="EG414" s="4"/>
      <c r="EH414" s="6"/>
      <c r="EI414" s="4"/>
      <c r="EJ414" s="6"/>
      <c r="EK414" s="5"/>
      <c r="EL414" s="5"/>
      <c r="EM414" s="4"/>
      <c r="EN414" s="6"/>
      <c r="EO414" s="4"/>
      <c r="EP414" s="6"/>
      <c r="EQ414" s="5"/>
      <c r="ER414" s="5"/>
      <c r="ES414" s="4"/>
      <c r="ET414" s="6"/>
      <c r="EU414" s="4"/>
      <c r="EV414" s="6"/>
      <c r="EW414" s="5"/>
      <c r="EX414" s="5"/>
      <c r="EY414" s="4"/>
      <c r="EZ414" s="6"/>
      <c r="FA414" s="4"/>
      <c r="FB414" s="6"/>
      <c r="FC414" s="5"/>
      <c r="FD414" s="5"/>
      <c r="FE414" s="4"/>
      <c r="FF414" s="6"/>
      <c r="FG414" s="4"/>
      <c r="FH414" s="6"/>
      <c r="FI414" s="5"/>
      <c r="FJ414" s="5"/>
      <c r="FK414" s="4"/>
      <c r="FL414" s="6"/>
      <c r="FM414" s="4"/>
      <c r="FN414" s="6"/>
      <c r="FO414" s="5"/>
      <c r="FP414" s="5"/>
      <c r="FQ414" s="4"/>
      <c r="FR414" s="6"/>
      <c r="FS414" s="4"/>
      <c r="FT414" s="6"/>
      <c r="FU414" s="5"/>
      <c r="FV414" s="5"/>
      <c r="FW414" s="4"/>
      <c r="FX414" s="6"/>
      <c r="FY414" s="4"/>
      <c r="FZ414" s="6"/>
      <c r="GA414" s="5"/>
      <c r="GB414" s="5"/>
      <c r="GC414" s="4"/>
      <c r="GD414" s="6"/>
      <c r="GE414" s="4"/>
      <c r="GF414" s="6"/>
      <c r="GG414" s="5"/>
      <c r="GH414" s="5"/>
      <c r="GI414" s="4"/>
      <c r="GJ414" s="6"/>
      <c r="GK414" s="4"/>
      <c r="GL414" s="6"/>
      <c r="GM414" s="5"/>
      <c r="GN414" s="5"/>
      <c r="GO414" s="4"/>
      <c r="GP414" s="6"/>
      <c r="GQ414" s="4"/>
      <c r="GR414" s="6"/>
      <c r="GS414" s="5"/>
      <c r="GT414" s="5"/>
      <c r="GU414" s="4"/>
      <c r="GV414" s="6"/>
      <c r="GW414" s="4"/>
      <c r="GX414" s="6"/>
      <c r="GY414" s="5"/>
      <c r="GZ414" s="5"/>
      <c r="HA414" s="4"/>
      <c r="HB414" s="6"/>
      <c r="HC414" s="4"/>
      <c r="HD414" s="6"/>
      <c r="HE414" s="5"/>
      <c r="HF414" s="5"/>
      <c r="HG414" s="4"/>
      <c r="HH414" s="6"/>
      <c r="HI414" s="4"/>
      <c r="HJ414" s="6"/>
      <c r="HK414" s="5"/>
      <c r="HL414" s="5"/>
      <c r="HM414" s="4"/>
      <c r="HN414" s="6"/>
      <c r="HO414" s="4"/>
      <c r="HP414" s="6"/>
      <c r="HQ414" s="5"/>
      <c r="HR414" s="5"/>
      <c r="HS414" s="4"/>
      <c r="HT414" s="6"/>
      <c r="HU414" s="4"/>
      <c r="HV414" s="6"/>
      <c r="HW414" s="5"/>
      <c r="HX414" s="5"/>
      <c r="HY414" s="4"/>
      <c r="HZ414" s="6"/>
      <c r="IA414" s="4"/>
      <c r="IB414" s="6"/>
      <c r="IC414" s="5"/>
      <c r="ID414" s="5"/>
      <c r="IE414" s="4"/>
      <c r="IF414" s="6"/>
      <c r="IG414" s="4"/>
      <c r="IH414" s="6"/>
      <c r="II414" s="5"/>
      <c r="IJ414" s="5"/>
      <c r="IK414" s="4"/>
      <c r="IL414" s="6"/>
      <c r="IM414" s="4"/>
      <c r="IN414" s="6"/>
      <c r="IO414" s="5"/>
      <c r="IP414" s="5"/>
      <c r="IQ414" s="4"/>
      <c r="IR414" s="6"/>
      <c r="IS414" s="4"/>
      <c r="IT414" s="6"/>
      <c r="IU414" s="5"/>
      <c r="IV414" s="5"/>
      <c r="IW414" s="4"/>
      <c r="IX414" s="6"/>
      <c r="IY414" s="4"/>
      <c r="IZ414" s="6"/>
      <c r="JA414" s="5"/>
      <c r="JB414" s="5"/>
      <c r="JC414" s="4"/>
      <c r="JD414" s="6"/>
      <c r="JE414" s="4"/>
      <c r="JF414" s="6"/>
      <c r="JG414" s="5"/>
      <c r="JH414" s="5"/>
      <c r="JI414" s="4"/>
      <c r="JJ414" s="6"/>
      <c r="JK414" s="4"/>
      <c r="JL414" s="6"/>
      <c r="JM414" s="5"/>
      <c r="JN414" s="5"/>
      <c r="JO414" s="4"/>
      <c r="JP414" s="6"/>
      <c r="JQ414" s="4"/>
      <c r="JR414" s="6"/>
      <c r="JS414" s="5"/>
      <c r="JT414" s="5"/>
      <c r="JU414" s="4"/>
      <c r="JV414" s="6"/>
      <c r="JW414" s="4"/>
      <c r="JX414" s="6"/>
      <c r="JY414" s="5"/>
      <c r="JZ414" s="5"/>
      <c r="KA414" s="4"/>
      <c r="KB414" s="6"/>
      <c r="KC414" s="4"/>
      <c r="KD414" s="6"/>
      <c r="KE414" s="5"/>
      <c r="KF414" s="5"/>
      <c r="KG414" s="4"/>
      <c r="KH414" s="6"/>
      <c r="KI414" s="4"/>
      <c r="KJ414" s="6"/>
      <c r="KK414" s="5"/>
      <c r="KL414" s="5"/>
    </row>
    <row r="415">
      <c r="A415" s="3" t="s">
        <v>85</v>
      </c>
      <c r="B415" s="3" t="s">
        <v>711</v>
      </c>
      <c r="C415" s="3" t="s">
        <v>87</v>
      </c>
      <c r="D415" s="3" t="s">
        <v>712</v>
      </c>
      <c r="E415" s="3" t="s">
        <v>721</v>
      </c>
      <c r="F415" s="3" t="s">
        <v>104</v>
      </c>
      <c r="G415" s="3" t="s">
        <v>104</v>
      </c>
      <c r="H415" s="3" t="s">
        <v>104</v>
      </c>
      <c r="I415" s="4"/>
      <c r="J415" s="4">
        <f>=ROUNDDOWN({0},0)</f>
      </c>
      <c r="K415" s="4"/>
      <c r="L415" s="5"/>
      <c r="M415" s="4"/>
      <c r="N415" s="4">
        <f>=ROUNDDOWN({0},0)</f>
      </c>
      <c r="O415" s="4"/>
      <c r="P415" s="5"/>
      <c r="Q415" s="4"/>
      <c r="R415" s="6"/>
      <c r="S415" s="4"/>
      <c r="T415" s="6"/>
      <c r="U415" s="5"/>
      <c r="V415" s="5"/>
      <c r="W415" s="4"/>
      <c r="X415" s="6"/>
      <c r="Y415" s="4"/>
      <c r="Z415" s="6"/>
      <c r="AA415" s="5"/>
      <c r="AB415" s="5"/>
      <c r="AC415" s="4"/>
      <c r="AD415" s="6"/>
      <c r="AE415" s="4"/>
      <c r="AF415" s="6"/>
      <c r="AG415" s="5"/>
      <c r="AH415" s="5"/>
      <c r="AI415" s="4"/>
      <c r="AJ415" s="6"/>
      <c r="AK415" s="4"/>
      <c r="AL415" s="6"/>
      <c r="AM415" s="5"/>
      <c r="AN415" s="5"/>
      <c r="AO415" s="4"/>
      <c r="AP415" s="6"/>
      <c r="AQ415" s="4"/>
      <c r="AR415" s="6"/>
      <c r="AS415" s="5"/>
      <c r="AT415" s="5"/>
      <c r="AU415" s="4"/>
      <c r="AV415" s="6"/>
      <c r="AW415" s="4"/>
      <c r="AX415" s="6"/>
      <c r="AY415" s="5"/>
      <c r="AZ415" s="5"/>
      <c r="BA415" s="4"/>
      <c r="BB415" s="6"/>
      <c r="BC415" s="4"/>
      <c r="BD415" s="6"/>
      <c r="BE415" s="5"/>
      <c r="BF415" s="5"/>
      <c r="BG415" s="4"/>
      <c r="BH415" s="6"/>
      <c r="BI415" s="4"/>
      <c r="BJ415" s="6"/>
      <c r="BK415" s="5"/>
      <c r="BL415" s="5"/>
      <c r="BM415" s="4"/>
      <c r="BN415" s="6"/>
      <c r="BO415" s="4"/>
      <c r="BP415" s="6"/>
      <c r="BQ415" s="5"/>
      <c r="BR415" s="5"/>
      <c r="BS415" s="4"/>
      <c r="BT415" s="6"/>
      <c r="BU415" s="4"/>
      <c r="BV415" s="6"/>
      <c r="BW415" s="5"/>
      <c r="BX415" s="5"/>
      <c r="BY415" s="4"/>
      <c r="BZ415" s="6"/>
      <c r="CA415" s="4"/>
      <c r="CB415" s="6"/>
      <c r="CC415" s="5"/>
      <c r="CD415" s="5"/>
      <c r="CE415" s="4"/>
      <c r="CF415" s="6"/>
      <c r="CG415" s="4"/>
      <c r="CH415" s="6"/>
      <c r="CI415" s="5"/>
      <c r="CJ415" s="5"/>
      <c r="CK415" s="4"/>
      <c r="CL415" s="6"/>
      <c r="CM415" s="4"/>
      <c r="CN415" s="6"/>
      <c r="CO415" s="5"/>
      <c r="CP415" s="5"/>
      <c r="CQ415" s="4"/>
      <c r="CR415" s="6"/>
      <c r="CS415" s="4"/>
      <c r="CT415" s="6"/>
      <c r="CU415" s="5"/>
      <c r="CV415" s="5"/>
      <c r="CW415" s="4"/>
      <c r="CX415" s="6"/>
      <c r="CY415" s="4"/>
      <c r="CZ415" s="6"/>
      <c r="DA415" s="5"/>
      <c r="DB415" s="5"/>
      <c r="DC415" s="4"/>
      <c r="DD415" s="6"/>
      <c r="DE415" s="4"/>
      <c r="DF415" s="6"/>
      <c r="DG415" s="5"/>
      <c r="DH415" s="5"/>
      <c r="DI415" s="4"/>
      <c r="DJ415" s="6"/>
      <c r="DK415" s="4"/>
      <c r="DL415" s="6"/>
      <c r="DM415" s="5"/>
      <c r="DN415" s="5"/>
      <c r="DO415" s="4"/>
      <c r="DP415" s="6"/>
      <c r="DQ415" s="4"/>
      <c r="DR415" s="6"/>
      <c r="DS415" s="5"/>
      <c r="DT415" s="5"/>
      <c r="DU415" s="4"/>
      <c r="DV415" s="6"/>
      <c r="DW415" s="4"/>
      <c r="DX415" s="6"/>
      <c r="DY415" s="5"/>
      <c r="DZ415" s="5"/>
      <c r="EA415" s="4"/>
      <c r="EB415" s="6"/>
      <c r="EC415" s="4"/>
      <c r="ED415" s="6"/>
      <c r="EE415" s="5"/>
      <c r="EF415" s="5"/>
      <c r="EG415" s="4"/>
      <c r="EH415" s="6"/>
      <c r="EI415" s="4"/>
      <c r="EJ415" s="6"/>
      <c r="EK415" s="5"/>
      <c r="EL415" s="5"/>
      <c r="EM415" s="4"/>
      <c r="EN415" s="6"/>
      <c r="EO415" s="4"/>
      <c r="EP415" s="6"/>
      <c r="EQ415" s="5"/>
      <c r="ER415" s="5"/>
      <c r="ES415" s="4"/>
      <c r="ET415" s="6"/>
      <c r="EU415" s="4"/>
      <c r="EV415" s="6"/>
      <c r="EW415" s="5"/>
      <c r="EX415" s="5"/>
      <c r="EY415" s="4"/>
      <c r="EZ415" s="6"/>
      <c r="FA415" s="4"/>
      <c r="FB415" s="6"/>
      <c r="FC415" s="5"/>
      <c r="FD415" s="5"/>
      <c r="FE415" s="4"/>
      <c r="FF415" s="6"/>
      <c r="FG415" s="4"/>
      <c r="FH415" s="6"/>
      <c r="FI415" s="5"/>
      <c r="FJ415" s="5"/>
      <c r="FK415" s="4"/>
      <c r="FL415" s="6"/>
      <c r="FM415" s="4"/>
      <c r="FN415" s="6"/>
      <c r="FO415" s="5"/>
      <c r="FP415" s="5"/>
      <c r="FQ415" s="4"/>
      <c r="FR415" s="6"/>
      <c r="FS415" s="4"/>
      <c r="FT415" s="6"/>
      <c r="FU415" s="5"/>
      <c r="FV415" s="5"/>
      <c r="FW415" s="4"/>
      <c r="FX415" s="6"/>
      <c r="FY415" s="4"/>
      <c r="FZ415" s="6"/>
      <c r="GA415" s="5"/>
      <c r="GB415" s="5"/>
      <c r="GC415" s="4"/>
      <c r="GD415" s="6"/>
      <c r="GE415" s="4"/>
      <c r="GF415" s="6"/>
      <c r="GG415" s="5"/>
      <c r="GH415" s="5"/>
      <c r="GI415" s="4"/>
      <c r="GJ415" s="6"/>
      <c r="GK415" s="4"/>
      <c r="GL415" s="6"/>
      <c r="GM415" s="5"/>
      <c r="GN415" s="5"/>
      <c r="GO415" s="4"/>
      <c r="GP415" s="6"/>
      <c r="GQ415" s="4"/>
      <c r="GR415" s="6"/>
      <c r="GS415" s="5"/>
      <c r="GT415" s="5"/>
      <c r="GU415" s="4"/>
      <c r="GV415" s="6"/>
      <c r="GW415" s="4"/>
      <c r="GX415" s="6"/>
      <c r="GY415" s="5"/>
      <c r="GZ415" s="5"/>
      <c r="HA415" s="4"/>
      <c r="HB415" s="6"/>
      <c r="HC415" s="4"/>
      <c r="HD415" s="6"/>
      <c r="HE415" s="5"/>
      <c r="HF415" s="5"/>
      <c r="HG415" s="4"/>
      <c r="HH415" s="6"/>
      <c r="HI415" s="4"/>
      <c r="HJ415" s="6"/>
      <c r="HK415" s="5"/>
      <c r="HL415" s="5"/>
      <c r="HM415" s="4"/>
      <c r="HN415" s="6"/>
      <c r="HO415" s="4"/>
      <c r="HP415" s="6"/>
      <c r="HQ415" s="5"/>
      <c r="HR415" s="5"/>
      <c r="HS415" s="4"/>
      <c r="HT415" s="6"/>
      <c r="HU415" s="4"/>
      <c r="HV415" s="6"/>
      <c r="HW415" s="5"/>
      <c r="HX415" s="5"/>
      <c r="HY415" s="4"/>
      <c r="HZ415" s="6"/>
      <c r="IA415" s="4"/>
      <c r="IB415" s="6"/>
      <c r="IC415" s="5"/>
      <c r="ID415" s="5"/>
      <c r="IE415" s="4"/>
      <c r="IF415" s="6"/>
      <c r="IG415" s="4"/>
      <c r="IH415" s="6"/>
      <c r="II415" s="5"/>
      <c r="IJ415" s="5"/>
      <c r="IK415" s="4"/>
      <c r="IL415" s="6"/>
      <c r="IM415" s="4"/>
      <c r="IN415" s="6"/>
      <c r="IO415" s="5"/>
      <c r="IP415" s="5"/>
      <c r="IQ415" s="4"/>
      <c r="IR415" s="6"/>
      <c r="IS415" s="4"/>
      <c r="IT415" s="6"/>
      <c r="IU415" s="5"/>
      <c r="IV415" s="5"/>
      <c r="IW415" s="4"/>
      <c r="IX415" s="6"/>
      <c r="IY415" s="4"/>
      <c r="IZ415" s="6"/>
      <c r="JA415" s="5"/>
      <c r="JB415" s="5"/>
      <c r="JC415" s="4"/>
      <c r="JD415" s="6"/>
      <c r="JE415" s="4"/>
      <c r="JF415" s="6"/>
      <c r="JG415" s="5"/>
      <c r="JH415" s="5"/>
      <c r="JI415" s="4"/>
      <c r="JJ415" s="6"/>
      <c r="JK415" s="4"/>
      <c r="JL415" s="6"/>
      <c r="JM415" s="5"/>
      <c r="JN415" s="5"/>
      <c r="JO415" s="4"/>
      <c r="JP415" s="6"/>
      <c r="JQ415" s="4"/>
      <c r="JR415" s="6"/>
      <c r="JS415" s="5"/>
      <c r="JT415" s="5"/>
      <c r="JU415" s="4"/>
      <c r="JV415" s="6"/>
      <c r="JW415" s="4"/>
      <c r="JX415" s="6"/>
      <c r="JY415" s="5"/>
      <c r="JZ415" s="5"/>
      <c r="KA415" s="4"/>
      <c r="KB415" s="6"/>
      <c r="KC415" s="4"/>
      <c r="KD415" s="6"/>
      <c r="KE415" s="5"/>
      <c r="KF415" s="5"/>
      <c r="KG415" s="4"/>
      <c r="KH415" s="6"/>
      <c r="KI415" s="4"/>
      <c r="KJ415" s="6"/>
      <c r="KK415" s="5"/>
      <c r="KL415" s="5"/>
    </row>
    <row r="416">
      <c r="A416" s="3" t="s">
        <v>85</v>
      </c>
      <c r="B416" s="3" t="s">
        <v>711</v>
      </c>
      <c r="C416" s="3" t="s">
        <v>87</v>
      </c>
      <c r="D416" s="3" t="s">
        <v>712</v>
      </c>
      <c r="E416" s="3" t="s">
        <v>427</v>
      </c>
      <c r="F416" s="3" t="s">
        <v>104</v>
      </c>
      <c r="G416" s="3" t="s">
        <v>104</v>
      </c>
      <c r="H416" s="3" t="s">
        <v>104</v>
      </c>
      <c r="I416" s="4"/>
      <c r="J416" s="4">
        <f>=ROUNDDOWN({0},0)</f>
      </c>
      <c r="K416" s="4"/>
      <c r="L416" s="5"/>
      <c r="M416" s="4"/>
      <c r="N416" s="4">
        <f>=ROUNDDOWN({0},0)</f>
      </c>
      <c r="O416" s="4"/>
      <c r="P416" s="5"/>
      <c r="Q416" s="4"/>
      <c r="R416" s="6"/>
      <c r="S416" s="4"/>
      <c r="T416" s="6"/>
      <c r="U416" s="5"/>
      <c r="V416" s="5"/>
      <c r="W416" s="4"/>
      <c r="X416" s="6"/>
      <c r="Y416" s="4"/>
      <c r="Z416" s="6"/>
      <c r="AA416" s="5"/>
      <c r="AB416" s="5"/>
      <c r="AC416" s="4"/>
      <c r="AD416" s="6"/>
      <c r="AE416" s="4"/>
      <c r="AF416" s="6"/>
      <c r="AG416" s="5"/>
      <c r="AH416" s="5"/>
      <c r="AI416" s="4"/>
      <c r="AJ416" s="6"/>
      <c r="AK416" s="4"/>
      <c r="AL416" s="6"/>
      <c r="AM416" s="5"/>
      <c r="AN416" s="5"/>
      <c r="AO416" s="4"/>
      <c r="AP416" s="6"/>
      <c r="AQ416" s="4"/>
      <c r="AR416" s="6"/>
      <c r="AS416" s="5"/>
      <c r="AT416" s="5"/>
      <c r="AU416" s="4"/>
      <c r="AV416" s="6"/>
      <c r="AW416" s="4"/>
      <c r="AX416" s="6"/>
      <c r="AY416" s="5"/>
      <c r="AZ416" s="5"/>
      <c r="BA416" s="4"/>
      <c r="BB416" s="6"/>
      <c r="BC416" s="4"/>
      <c r="BD416" s="6"/>
      <c r="BE416" s="5"/>
      <c r="BF416" s="5"/>
      <c r="BG416" s="4"/>
      <c r="BH416" s="6"/>
      <c r="BI416" s="4"/>
      <c r="BJ416" s="6"/>
      <c r="BK416" s="5"/>
      <c r="BL416" s="5"/>
      <c r="BM416" s="4"/>
      <c r="BN416" s="6"/>
      <c r="BO416" s="4"/>
      <c r="BP416" s="6"/>
      <c r="BQ416" s="5"/>
      <c r="BR416" s="5"/>
      <c r="BS416" s="4"/>
      <c r="BT416" s="6"/>
      <c r="BU416" s="4"/>
      <c r="BV416" s="6"/>
      <c r="BW416" s="5"/>
      <c r="BX416" s="5"/>
      <c r="BY416" s="4"/>
      <c r="BZ416" s="6"/>
      <c r="CA416" s="4"/>
      <c r="CB416" s="6"/>
      <c r="CC416" s="5"/>
      <c r="CD416" s="5"/>
      <c r="CE416" s="4"/>
      <c r="CF416" s="6"/>
      <c r="CG416" s="4"/>
      <c r="CH416" s="6"/>
      <c r="CI416" s="5"/>
      <c r="CJ416" s="5"/>
      <c r="CK416" s="4"/>
      <c r="CL416" s="6"/>
      <c r="CM416" s="4"/>
      <c r="CN416" s="6"/>
      <c r="CO416" s="5"/>
      <c r="CP416" s="5"/>
      <c r="CQ416" s="4"/>
      <c r="CR416" s="6"/>
      <c r="CS416" s="4"/>
      <c r="CT416" s="6"/>
      <c r="CU416" s="5"/>
      <c r="CV416" s="5"/>
      <c r="CW416" s="4"/>
      <c r="CX416" s="6"/>
      <c r="CY416" s="4"/>
      <c r="CZ416" s="6"/>
      <c r="DA416" s="5"/>
      <c r="DB416" s="5"/>
      <c r="DC416" s="4"/>
      <c r="DD416" s="6"/>
      <c r="DE416" s="4"/>
      <c r="DF416" s="6"/>
      <c r="DG416" s="5"/>
      <c r="DH416" s="5"/>
      <c r="DI416" s="4"/>
      <c r="DJ416" s="6"/>
      <c r="DK416" s="4"/>
      <c r="DL416" s="6"/>
      <c r="DM416" s="5"/>
      <c r="DN416" s="5"/>
      <c r="DO416" s="4"/>
      <c r="DP416" s="6"/>
      <c r="DQ416" s="4"/>
      <c r="DR416" s="6"/>
      <c r="DS416" s="5"/>
      <c r="DT416" s="5"/>
      <c r="DU416" s="4"/>
      <c r="DV416" s="6"/>
      <c r="DW416" s="4"/>
      <c r="DX416" s="6"/>
      <c r="DY416" s="5"/>
      <c r="DZ416" s="5"/>
      <c r="EA416" s="4"/>
      <c r="EB416" s="6"/>
      <c r="EC416" s="4"/>
      <c r="ED416" s="6"/>
      <c r="EE416" s="5"/>
      <c r="EF416" s="5"/>
      <c r="EG416" s="4"/>
      <c r="EH416" s="6"/>
      <c r="EI416" s="4"/>
      <c r="EJ416" s="6"/>
      <c r="EK416" s="5"/>
      <c r="EL416" s="5"/>
      <c r="EM416" s="4"/>
      <c r="EN416" s="6"/>
      <c r="EO416" s="4"/>
      <c r="EP416" s="6"/>
      <c r="EQ416" s="5"/>
      <c r="ER416" s="5"/>
      <c r="ES416" s="4"/>
      <c r="ET416" s="6"/>
      <c r="EU416" s="4"/>
      <c r="EV416" s="6"/>
      <c r="EW416" s="5"/>
      <c r="EX416" s="5"/>
      <c r="EY416" s="4"/>
      <c r="EZ416" s="6"/>
      <c r="FA416" s="4"/>
      <c r="FB416" s="6"/>
      <c r="FC416" s="5"/>
      <c r="FD416" s="5"/>
      <c r="FE416" s="4"/>
      <c r="FF416" s="6"/>
      <c r="FG416" s="4"/>
      <c r="FH416" s="6"/>
      <c r="FI416" s="5"/>
      <c r="FJ416" s="5"/>
      <c r="FK416" s="4"/>
      <c r="FL416" s="6"/>
      <c r="FM416" s="4"/>
      <c r="FN416" s="6"/>
      <c r="FO416" s="5"/>
      <c r="FP416" s="5"/>
      <c r="FQ416" s="4"/>
      <c r="FR416" s="6"/>
      <c r="FS416" s="4"/>
      <c r="FT416" s="6"/>
      <c r="FU416" s="5"/>
      <c r="FV416" s="5"/>
      <c r="FW416" s="4"/>
      <c r="FX416" s="6"/>
      <c r="FY416" s="4"/>
      <c r="FZ416" s="6"/>
      <c r="GA416" s="5"/>
      <c r="GB416" s="5"/>
      <c r="GC416" s="4"/>
      <c r="GD416" s="6"/>
      <c r="GE416" s="4"/>
      <c r="GF416" s="6"/>
      <c r="GG416" s="5"/>
      <c r="GH416" s="5"/>
      <c r="GI416" s="4"/>
      <c r="GJ416" s="6"/>
      <c r="GK416" s="4"/>
      <c r="GL416" s="6"/>
      <c r="GM416" s="5"/>
      <c r="GN416" s="5"/>
      <c r="GO416" s="4"/>
      <c r="GP416" s="6"/>
      <c r="GQ416" s="4"/>
      <c r="GR416" s="6"/>
      <c r="GS416" s="5"/>
      <c r="GT416" s="5"/>
      <c r="GU416" s="4"/>
      <c r="GV416" s="6"/>
      <c r="GW416" s="4"/>
      <c r="GX416" s="6"/>
      <c r="GY416" s="5"/>
      <c r="GZ416" s="5"/>
      <c r="HA416" s="4"/>
      <c r="HB416" s="6"/>
      <c r="HC416" s="4"/>
      <c r="HD416" s="6"/>
      <c r="HE416" s="5"/>
      <c r="HF416" s="5"/>
      <c r="HG416" s="4"/>
      <c r="HH416" s="6"/>
      <c r="HI416" s="4"/>
      <c r="HJ416" s="6"/>
      <c r="HK416" s="5"/>
      <c r="HL416" s="5"/>
      <c r="HM416" s="4"/>
      <c r="HN416" s="6"/>
      <c r="HO416" s="4"/>
      <c r="HP416" s="6"/>
      <c r="HQ416" s="5"/>
      <c r="HR416" s="5"/>
      <c r="HS416" s="4"/>
      <c r="HT416" s="6"/>
      <c r="HU416" s="4"/>
      <c r="HV416" s="6"/>
      <c r="HW416" s="5"/>
      <c r="HX416" s="5"/>
      <c r="HY416" s="4"/>
      <c r="HZ416" s="6"/>
      <c r="IA416" s="4"/>
      <c r="IB416" s="6"/>
      <c r="IC416" s="5"/>
      <c r="ID416" s="5"/>
      <c r="IE416" s="4"/>
      <c r="IF416" s="6"/>
      <c r="IG416" s="4"/>
      <c r="IH416" s="6"/>
      <c r="II416" s="5"/>
      <c r="IJ416" s="5"/>
      <c r="IK416" s="4"/>
      <c r="IL416" s="6"/>
      <c r="IM416" s="4"/>
      <c r="IN416" s="6"/>
      <c r="IO416" s="5"/>
      <c r="IP416" s="5"/>
      <c r="IQ416" s="4"/>
      <c r="IR416" s="6"/>
      <c r="IS416" s="4"/>
      <c r="IT416" s="6"/>
      <c r="IU416" s="5"/>
      <c r="IV416" s="5"/>
      <c r="IW416" s="4"/>
      <c r="IX416" s="6"/>
      <c r="IY416" s="4"/>
      <c r="IZ416" s="6"/>
      <c r="JA416" s="5"/>
      <c r="JB416" s="5"/>
      <c r="JC416" s="4"/>
      <c r="JD416" s="6"/>
      <c r="JE416" s="4"/>
      <c r="JF416" s="6"/>
      <c r="JG416" s="5"/>
      <c r="JH416" s="5"/>
      <c r="JI416" s="4"/>
      <c r="JJ416" s="6"/>
      <c r="JK416" s="4"/>
      <c r="JL416" s="6"/>
      <c r="JM416" s="5"/>
      <c r="JN416" s="5"/>
      <c r="JO416" s="4"/>
      <c r="JP416" s="6"/>
      <c r="JQ416" s="4"/>
      <c r="JR416" s="6"/>
      <c r="JS416" s="5"/>
      <c r="JT416" s="5"/>
      <c r="JU416" s="4"/>
      <c r="JV416" s="6"/>
      <c r="JW416" s="4"/>
      <c r="JX416" s="6"/>
      <c r="JY416" s="5"/>
      <c r="JZ416" s="5"/>
      <c r="KA416" s="4"/>
      <c r="KB416" s="6"/>
      <c r="KC416" s="4"/>
      <c r="KD416" s="6"/>
      <c r="KE416" s="5"/>
      <c r="KF416" s="5"/>
      <c r="KG416" s="4"/>
      <c r="KH416" s="6"/>
      <c r="KI416" s="4"/>
      <c r="KJ416" s="6"/>
      <c r="KK416" s="5"/>
      <c r="KL416" s="5"/>
    </row>
    <row r="417">
      <c r="A417" s="3" t="s">
        <v>85</v>
      </c>
      <c r="B417" s="3" t="s">
        <v>711</v>
      </c>
      <c r="C417" s="3" t="s">
        <v>87</v>
      </c>
      <c r="D417" s="3" t="s">
        <v>712</v>
      </c>
      <c r="E417" s="3" t="s">
        <v>722</v>
      </c>
      <c r="F417" s="3" t="s">
        <v>104</v>
      </c>
      <c r="G417" s="3" t="s">
        <v>104</v>
      </c>
      <c r="H417" s="3" t="s">
        <v>104</v>
      </c>
      <c r="I417" s="4"/>
      <c r="J417" s="4">
        <f>=ROUNDDOWN({0},0)</f>
      </c>
      <c r="K417" s="4"/>
      <c r="L417" s="5"/>
      <c r="M417" s="4"/>
      <c r="N417" s="4">
        <f>=ROUNDDOWN({0},0)</f>
      </c>
      <c r="O417" s="4"/>
      <c r="P417" s="5"/>
      <c r="Q417" s="4"/>
      <c r="R417" s="6"/>
      <c r="S417" s="4"/>
      <c r="T417" s="6"/>
      <c r="U417" s="5"/>
      <c r="V417" s="5"/>
      <c r="W417" s="4"/>
      <c r="X417" s="6"/>
      <c r="Y417" s="4"/>
      <c r="Z417" s="6"/>
      <c r="AA417" s="5"/>
      <c r="AB417" s="5"/>
      <c r="AC417" s="4"/>
      <c r="AD417" s="6"/>
      <c r="AE417" s="4"/>
      <c r="AF417" s="6"/>
      <c r="AG417" s="5"/>
      <c r="AH417" s="5"/>
      <c r="AI417" s="4"/>
      <c r="AJ417" s="6"/>
      <c r="AK417" s="4"/>
      <c r="AL417" s="6"/>
      <c r="AM417" s="5"/>
      <c r="AN417" s="5"/>
      <c r="AO417" s="4"/>
      <c r="AP417" s="6"/>
      <c r="AQ417" s="4"/>
      <c r="AR417" s="6"/>
      <c r="AS417" s="5"/>
      <c r="AT417" s="5"/>
      <c r="AU417" s="4"/>
      <c r="AV417" s="6"/>
      <c r="AW417" s="4"/>
      <c r="AX417" s="6"/>
      <c r="AY417" s="5"/>
      <c r="AZ417" s="5"/>
      <c r="BA417" s="4"/>
      <c r="BB417" s="6"/>
      <c r="BC417" s="4"/>
      <c r="BD417" s="6"/>
      <c r="BE417" s="5"/>
      <c r="BF417" s="5"/>
      <c r="BG417" s="4"/>
      <c r="BH417" s="6"/>
      <c r="BI417" s="4"/>
      <c r="BJ417" s="6"/>
      <c r="BK417" s="5"/>
      <c r="BL417" s="5"/>
      <c r="BM417" s="4"/>
      <c r="BN417" s="6"/>
      <c r="BO417" s="4"/>
      <c r="BP417" s="6"/>
      <c r="BQ417" s="5"/>
      <c r="BR417" s="5"/>
      <c r="BS417" s="4"/>
      <c r="BT417" s="6"/>
      <c r="BU417" s="4"/>
      <c r="BV417" s="6"/>
      <c r="BW417" s="5"/>
      <c r="BX417" s="5"/>
      <c r="BY417" s="4"/>
      <c r="BZ417" s="6"/>
      <c r="CA417" s="4"/>
      <c r="CB417" s="6"/>
      <c r="CC417" s="5"/>
      <c r="CD417" s="5"/>
      <c r="CE417" s="4"/>
      <c r="CF417" s="6"/>
      <c r="CG417" s="4"/>
      <c r="CH417" s="6"/>
      <c r="CI417" s="5"/>
      <c r="CJ417" s="5"/>
      <c r="CK417" s="4"/>
      <c r="CL417" s="6"/>
      <c r="CM417" s="4"/>
      <c r="CN417" s="6"/>
      <c r="CO417" s="5"/>
      <c r="CP417" s="5"/>
      <c r="CQ417" s="4"/>
      <c r="CR417" s="6"/>
      <c r="CS417" s="4"/>
      <c r="CT417" s="6"/>
      <c r="CU417" s="5"/>
      <c r="CV417" s="5"/>
      <c r="CW417" s="4"/>
      <c r="CX417" s="6"/>
      <c r="CY417" s="4"/>
      <c r="CZ417" s="6"/>
      <c r="DA417" s="5"/>
      <c r="DB417" s="5"/>
      <c r="DC417" s="4"/>
      <c r="DD417" s="6"/>
      <c r="DE417" s="4"/>
      <c r="DF417" s="6"/>
      <c r="DG417" s="5"/>
      <c r="DH417" s="5"/>
      <c r="DI417" s="4"/>
      <c r="DJ417" s="6"/>
      <c r="DK417" s="4"/>
      <c r="DL417" s="6"/>
      <c r="DM417" s="5"/>
      <c r="DN417" s="5"/>
      <c r="DO417" s="4"/>
      <c r="DP417" s="6"/>
      <c r="DQ417" s="4"/>
      <c r="DR417" s="6"/>
      <c r="DS417" s="5"/>
      <c r="DT417" s="5"/>
      <c r="DU417" s="4"/>
      <c r="DV417" s="6"/>
      <c r="DW417" s="4"/>
      <c r="DX417" s="6"/>
      <c r="DY417" s="5"/>
      <c r="DZ417" s="5"/>
      <c r="EA417" s="4"/>
      <c r="EB417" s="6"/>
      <c r="EC417" s="4"/>
      <c r="ED417" s="6"/>
      <c r="EE417" s="5"/>
      <c r="EF417" s="5"/>
      <c r="EG417" s="4"/>
      <c r="EH417" s="6"/>
      <c r="EI417" s="4"/>
      <c r="EJ417" s="6"/>
      <c r="EK417" s="5"/>
      <c r="EL417" s="5"/>
      <c r="EM417" s="4"/>
      <c r="EN417" s="6"/>
      <c r="EO417" s="4"/>
      <c r="EP417" s="6"/>
      <c r="EQ417" s="5"/>
      <c r="ER417" s="5"/>
      <c r="ES417" s="4"/>
      <c r="ET417" s="6"/>
      <c r="EU417" s="4"/>
      <c r="EV417" s="6"/>
      <c r="EW417" s="5"/>
      <c r="EX417" s="5"/>
      <c r="EY417" s="4"/>
      <c r="EZ417" s="6"/>
      <c r="FA417" s="4"/>
      <c r="FB417" s="6"/>
      <c r="FC417" s="5"/>
      <c r="FD417" s="5"/>
      <c r="FE417" s="4"/>
      <c r="FF417" s="6"/>
      <c r="FG417" s="4"/>
      <c r="FH417" s="6"/>
      <c r="FI417" s="5"/>
      <c r="FJ417" s="5"/>
      <c r="FK417" s="4"/>
      <c r="FL417" s="6"/>
      <c r="FM417" s="4"/>
      <c r="FN417" s="6"/>
      <c r="FO417" s="5"/>
      <c r="FP417" s="5"/>
      <c r="FQ417" s="4"/>
      <c r="FR417" s="6"/>
      <c r="FS417" s="4"/>
      <c r="FT417" s="6"/>
      <c r="FU417" s="5"/>
      <c r="FV417" s="5"/>
      <c r="FW417" s="4"/>
      <c r="FX417" s="6"/>
      <c r="FY417" s="4"/>
      <c r="FZ417" s="6"/>
      <c r="GA417" s="5"/>
      <c r="GB417" s="5"/>
      <c r="GC417" s="4"/>
      <c r="GD417" s="6"/>
      <c r="GE417" s="4"/>
      <c r="GF417" s="6"/>
      <c r="GG417" s="5"/>
      <c r="GH417" s="5"/>
      <c r="GI417" s="4"/>
      <c r="GJ417" s="6"/>
      <c r="GK417" s="4"/>
      <c r="GL417" s="6"/>
      <c r="GM417" s="5"/>
      <c r="GN417" s="5"/>
      <c r="GO417" s="4"/>
      <c r="GP417" s="6"/>
      <c r="GQ417" s="4"/>
      <c r="GR417" s="6"/>
      <c r="GS417" s="5"/>
      <c r="GT417" s="5"/>
      <c r="GU417" s="4"/>
      <c r="GV417" s="6"/>
      <c r="GW417" s="4"/>
      <c r="GX417" s="6"/>
      <c r="GY417" s="5"/>
      <c r="GZ417" s="5"/>
      <c r="HA417" s="4"/>
      <c r="HB417" s="6"/>
      <c r="HC417" s="4"/>
      <c r="HD417" s="6"/>
      <c r="HE417" s="5"/>
      <c r="HF417" s="5"/>
      <c r="HG417" s="4"/>
      <c r="HH417" s="6"/>
      <c r="HI417" s="4"/>
      <c r="HJ417" s="6"/>
      <c r="HK417" s="5"/>
      <c r="HL417" s="5"/>
      <c r="HM417" s="4"/>
      <c r="HN417" s="6"/>
      <c r="HO417" s="4"/>
      <c r="HP417" s="6"/>
      <c r="HQ417" s="5"/>
      <c r="HR417" s="5"/>
      <c r="HS417" s="4"/>
      <c r="HT417" s="6"/>
      <c r="HU417" s="4"/>
      <c r="HV417" s="6"/>
      <c r="HW417" s="5"/>
      <c r="HX417" s="5"/>
      <c r="HY417" s="4"/>
      <c r="HZ417" s="6"/>
      <c r="IA417" s="4"/>
      <c r="IB417" s="6"/>
      <c r="IC417" s="5"/>
      <c r="ID417" s="5"/>
      <c r="IE417" s="4"/>
      <c r="IF417" s="6"/>
      <c r="IG417" s="4"/>
      <c r="IH417" s="6"/>
      <c r="II417" s="5"/>
      <c r="IJ417" s="5"/>
      <c r="IK417" s="4"/>
      <c r="IL417" s="6"/>
      <c r="IM417" s="4"/>
      <c r="IN417" s="6"/>
      <c r="IO417" s="5"/>
      <c r="IP417" s="5"/>
      <c r="IQ417" s="4"/>
      <c r="IR417" s="6"/>
      <c r="IS417" s="4"/>
      <c r="IT417" s="6"/>
      <c r="IU417" s="5"/>
      <c r="IV417" s="5"/>
      <c r="IW417" s="4"/>
      <c r="IX417" s="6"/>
      <c r="IY417" s="4"/>
      <c r="IZ417" s="6"/>
      <c r="JA417" s="5"/>
      <c r="JB417" s="5"/>
      <c r="JC417" s="4"/>
      <c r="JD417" s="6"/>
      <c r="JE417" s="4"/>
      <c r="JF417" s="6"/>
      <c r="JG417" s="5"/>
      <c r="JH417" s="5"/>
      <c r="JI417" s="4"/>
      <c r="JJ417" s="6"/>
      <c r="JK417" s="4"/>
      <c r="JL417" s="6"/>
      <c r="JM417" s="5"/>
      <c r="JN417" s="5"/>
      <c r="JO417" s="4"/>
      <c r="JP417" s="6"/>
      <c r="JQ417" s="4"/>
      <c r="JR417" s="6"/>
      <c r="JS417" s="5"/>
      <c r="JT417" s="5"/>
      <c r="JU417" s="4"/>
      <c r="JV417" s="6"/>
      <c r="JW417" s="4"/>
      <c r="JX417" s="6"/>
      <c r="JY417" s="5"/>
      <c r="JZ417" s="5"/>
      <c r="KA417" s="4"/>
      <c r="KB417" s="6"/>
      <c r="KC417" s="4"/>
      <c r="KD417" s="6"/>
      <c r="KE417" s="5"/>
      <c r="KF417" s="5"/>
      <c r="KG417" s="4"/>
      <c r="KH417" s="6"/>
      <c r="KI417" s="4"/>
      <c r="KJ417" s="6"/>
      <c r="KK417" s="5"/>
      <c r="KL417" s="5"/>
    </row>
    <row r="418">
      <c r="A418" s="3" t="s">
        <v>85</v>
      </c>
      <c r="B418" s="3" t="s">
        <v>711</v>
      </c>
      <c r="C418" s="3" t="s">
        <v>87</v>
      </c>
      <c r="D418" s="3" t="s">
        <v>712</v>
      </c>
      <c r="E418" s="3" t="s">
        <v>600</v>
      </c>
      <c r="F418" s="3" t="s">
        <v>104</v>
      </c>
      <c r="G418" s="3" t="s">
        <v>104</v>
      </c>
      <c r="H418" s="3" t="s">
        <v>104</v>
      </c>
      <c r="I418" s="4"/>
      <c r="J418" s="4">
        <f>=ROUNDDOWN({0},0)</f>
      </c>
      <c r="K418" s="4"/>
      <c r="L418" s="5"/>
      <c r="M418" s="4"/>
      <c r="N418" s="4">
        <f>=ROUNDDOWN({0},0)</f>
      </c>
      <c r="O418" s="4"/>
      <c r="P418" s="5"/>
      <c r="Q418" s="4"/>
      <c r="R418" s="6"/>
      <c r="S418" s="4"/>
      <c r="T418" s="6"/>
      <c r="U418" s="5"/>
      <c r="V418" s="5"/>
      <c r="W418" s="4"/>
      <c r="X418" s="6"/>
      <c r="Y418" s="4"/>
      <c r="Z418" s="6"/>
      <c r="AA418" s="5"/>
      <c r="AB418" s="5"/>
      <c r="AC418" s="4"/>
      <c r="AD418" s="6"/>
      <c r="AE418" s="4"/>
      <c r="AF418" s="6"/>
      <c r="AG418" s="5"/>
      <c r="AH418" s="5"/>
      <c r="AI418" s="4"/>
      <c r="AJ418" s="6"/>
      <c r="AK418" s="4"/>
      <c r="AL418" s="6"/>
      <c r="AM418" s="5"/>
      <c r="AN418" s="5"/>
      <c r="AO418" s="4"/>
      <c r="AP418" s="6"/>
      <c r="AQ418" s="4"/>
      <c r="AR418" s="6"/>
      <c r="AS418" s="5"/>
      <c r="AT418" s="5"/>
      <c r="AU418" s="4"/>
      <c r="AV418" s="6"/>
      <c r="AW418" s="4"/>
      <c r="AX418" s="6"/>
      <c r="AY418" s="5"/>
      <c r="AZ418" s="5"/>
      <c r="BA418" s="4"/>
      <c r="BB418" s="6"/>
      <c r="BC418" s="4"/>
      <c r="BD418" s="6"/>
      <c r="BE418" s="5"/>
      <c r="BF418" s="5"/>
      <c r="BG418" s="4"/>
      <c r="BH418" s="6"/>
      <c r="BI418" s="4"/>
      <c r="BJ418" s="6"/>
      <c r="BK418" s="5"/>
      <c r="BL418" s="5"/>
      <c r="BM418" s="4"/>
      <c r="BN418" s="6"/>
      <c r="BO418" s="4"/>
      <c r="BP418" s="6"/>
      <c r="BQ418" s="5"/>
      <c r="BR418" s="5"/>
      <c r="BS418" s="4"/>
      <c r="BT418" s="6"/>
      <c r="BU418" s="4"/>
      <c r="BV418" s="6"/>
      <c r="BW418" s="5"/>
      <c r="BX418" s="5"/>
      <c r="BY418" s="4"/>
      <c r="BZ418" s="6"/>
      <c r="CA418" s="4"/>
      <c r="CB418" s="6"/>
      <c r="CC418" s="5"/>
      <c r="CD418" s="5"/>
      <c r="CE418" s="4"/>
      <c r="CF418" s="6"/>
      <c r="CG418" s="4"/>
      <c r="CH418" s="6"/>
      <c r="CI418" s="5"/>
      <c r="CJ418" s="5"/>
      <c r="CK418" s="4"/>
      <c r="CL418" s="6"/>
      <c r="CM418" s="4"/>
      <c r="CN418" s="6"/>
      <c r="CO418" s="5"/>
      <c r="CP418" s="5"/>
      <c r="CQ418" s="4"/>
      <c r="CR418" s="6"/>
      <c r="CS418" s="4"/>
      <c r="CT418" s="6"/>
      <c r="CU418" s="5"/>
      <c r="CV418" s="5"/>
      <c r="CW418" s="4"/>
      <c r="CX418" s="6"/>
      <c r="CY418" s="4"/>
      <c r="CZ418" s="6"/>
      <c r="DA418" s="5"/>
      <c r="DB418" s="5"/>
      <c r="DC418" s="4"/>
      <c r="DD418" s="6"/>
      <c r="DE418" s="4"/>
      <c r="DF418" s="6"/>
      <c r="DG418" s="5"/>
      <c r="DH418" s="5"/>
      <c r="DI418" s="4"/>
      <c r="DJ418" s="6"/>
      <c r="DK418" s="4"/>
      <c r="DL418" s="6"/>
      <c r="DM418" s="5"/>
      <c r="DN418" s="5"/>
      <c r="DO418" s="4"/>
      <c r="DP418" s="6"/>
      <c r="DQ418" s="4"/>
      <c r="DR418" s="6"/>
      <c r="DS418" s="5"/>
      <c r="DT418" s="5"/>
      <c r="DU418" s="4"/>
      <c r="DV418" s="6"/>
      <c r="DW418" s="4"/>
      <c r="DX418" s="6"/>
      <c r="DY418" s="5"/>
      <c r="DZ418" s="5"/>
      <c r="EA418" s="4"/>
      <c r="EB418" s="6"/>
      <c r="EC418" s="4"/>
      <c r="ED418" s="6"/>
      <c r="EE418" s="5"/>
      <c r="EF418" s="5"/>
      <c r="EG418" s="4"/>
      <c r="EH418" s="6"/>
      <c r="EI418" s="4"/>
      <c r="EJ418" s="6"/>
      <c r="EK418" s="5"/>
      <c r="EL418" s="5"/>
      <c r="EM418" s="4"/>
      <c r="EN418" s="6"/>
      <c r="EO418" s="4"/>
      <c r="EP418" s="6"/>
      <c r="EQ418" s="5"/>
      <c r="ER418" s="5"/>
      <c r="ES418" s="4"/>
      <c r="ET418" s="6"/>
      <c r="EU418" s="4"/>
      <c r="EV418" s="6"/>
      <c r="EW418" s="5"/>
      <c r="EX418" s="5"/>
      <c r="EY418" s="4"/>
      <c r="EZ418" s="6"/>
      <c r="FA418" s="4"/>
      <c r="FB418" s="6"/>
      <c r="FC418" s="5"/>
      <c r="FD418" s="5"/>
      <c r="FE418" s="4"/>
      <c r="FF418" s="6"/>
      <c r="FG418" s="4"/>
      <c r="FH418" s="6"/>
      <c r="FI418" s="5"/>
      <c r="FJ418" s="5"/>
      <c r="FK418" s="4"/>
      <c r="FL418" s="6"/>
      <c r="FM418" s="4"/>
      <c r="FN418" s="6"/>
      <c r="FO418" s="5"/>
      <c r="FP418" s="5"/>
      <c r="FQ418" s="4"/>
      <c r="FR418" s="6"/>
      <c r="FS418" s="4"/>
      <c r="FT418" s="6"/>
      <c r="FU418" s="5"/>
      <c r="FV418" s="5"/>
      <c r="FW418" s="4"/>
      <c r="FX418" s="6"/>
      <c r="FY418" s="4"/>
      <c r="FZ418" s="6"/>
      <c r="GA418" s="5"/>
      <c r="GB418" s="5"/>
      <c r="GC418" s="4"/>
      <c r="GD418" s="6"/>
      <c r="GE418" s="4"/>
      <c r="GF418" s="6"/>
      <c r="GG418" s="5"/>
      <c r="GH418" s="5"/>
      <c r="GI418" s="4"/>
      <c r="GJ418" s="6"/>
      <c r="GK418" s="4"/>
      <c r="GL418" s="6"/>
      <c r="GM418" s="5"/>
      <c r="GN418" s="5"/>
      <c r="GO418" s="4"/>
      <c r="GP418" s="6"/>
      <c r="GQ418" s="4"/>
      <c r="GR418" s="6"/>
      <c r="GS418" s="5"/>
      <c r="GT418" s="5"/>
      <c r="GU418" s="4"/>
      <c r="GV418" s="6"/>
      <c r="GW418" s="4"/>
      <c r="GX418" s="6"/>
      <c r="GY418" s="5"/>
      <c r="GZ418" s="5"/>
      <c r="HA418" s="4"/>
      <c r="HB418" s="6"/>
      <c r="HC418" s="4"/>
      <c r="HD418" s="6"/>
      <c r="HE418" s="5"/>
      <c r="HF418" s="5"/>
      <c r="HG418" s="4"/>
      <c r="HH418" s="6"/>
      <c r="HI418" s="4"/>
      <c r="HJ418" s="6"/>
      <c r="HK418" s="5"/>
      <c r="HL418" s="5"/>
      <c r="HM418" s="4"/>
      <c r="HN418" s="6"/>
      <c r="HO418" s="4"/>
      <c r="HP418" s="6"/>
      <c r="HQ418" s="5"/>
      <c r="HR418" s="5"/>
      <c r="HS418" s="4"/>
      <c r="HT418" s="6"/>
      <c r="HU418" s="4"/>
      <c r="HV418" s="6"/>
      <c r="HW418" s="5"/>
      <c r="HX418" s="5"/>
      <c r="HY418" s="4"/>
      <c r="HZ418" s="6"/>
      <c r="IA418" s="4"/>
      <c r="IB418" s="6"/>
      <c r="IC418" s="5"/>
      <c r="ID418" s="5"/>
      <c r="IE418" s="4"/>
      <c r="IF418" s="6"/>
      <c r="IG418" s="4"/>
      <c r="IH418" s="6"/>
      <c r="II418" s="5"/>
      <c r="IJ418" s="5"/>
      <c r="IK418" s="4"/>
      <c r="IL418" s="6"/>
      <c r="IM418" s="4"/>
      <c r="IN418" s="6"/>
      <c r="IO418" s="5"/>
      <c r="IP418" s="5"/>
      <c r="IQ418" s="4"/>
      <c r="IR418" s="6"/>
      <c r="IS418" s="4"/>
      <c r="IT418" s="6"/>
      <c r="IU418" s="5"/>
      <c r="IV418" s="5"/>
      <c r="IW418" s="4"/>
      <c r="IX418" s="6"/>
      <c r="IY418" s="4"/>
      <c r="IZ418" s="6"/>
      <c r="JA418" s="5"/>
      <c r="JB418" s="5"/>
      <c r="JC418" s="4"/>
      <c r="JD418" s="6"/>
      <c r="JE418" s="4"/>
      <c r="JF418" s="6"/>
      <c r="JG418" s="5"/>
      <c r="JH418" s="5"/>
      <c r="JI418" s="4"/>
      <c r="JJ418" s="6"/>
      <c r="JK418" s="4"/>
      <c r="JL418" s="6"/>
      <c r="JM418" s="5"/>
      <c r="JN418" s="5"/>
      <c r="JO418" s="4"/>
      <c r="JP418" s="6"/>
      <c r="JQ418" s="4"/>
      <c r="JR418" s="6"/>
      <c r="JS418" s="5"/>
      <c r="JT418" s="5"/>
      <c r="JU418" s="4"/>
      <c r="JV418" s="6"/>
      <c r="JW418" s="4"/>
      <c r="JX418" s="6"/>
      <c r="JY418" s="5"/>
      <c r="JZ418" s="5"/>
      <c r="KA418" s="4"/>
      <c r="KB418" s="6"/>
      <c r="KC418" s="4"/>
      <c r="KD418" s="6"/>
      <c r="KE418" s="5"/>
      <c r="KF418" s="5"/>
      <c r="KG418" s="4"/>
      <c r="KH418" s="6"/>
      <c r="KI418" s="4"/>
      <c r="KJ418" s="6"/>
      <c r="KK418" s="5"/>
      <c r="KL418" s="5"/>
    </row>
    <row r="419">
      <c r="A419" s="3" t="s">
        <v>85</v>
      </c>
      <c r="B419" s="3" t="s">
        <v>711</v>
      </c>
      <c r="C419" s="3" t="s">
        <v>87</v>
      </c>
      <c r="D419" s="3" t="s">
        <v>712</v>
      </c>
      <c r="E419" s="3" t="s">
        <v>723</v>
      </c>
      <c r="F419" s="3" t="s">
        <v>104</v>
      </c>
      <c r="G419" s="3" t="s">
        <v>104</v>
      </c>
      <c r="H419" s="3" t="s">
        <v>104</v>
      </c>
      <c r="I419" s="4"/>
      <c r="J419" s="4">
        <f>=ROUNDDOWN({0},0)</f>
      </c>
      <c r="K419" s="4"/>
      <c r="L419" s="5"/>
      <c r="M419" s="4"/>
      <c r="N419" s="4">
        <f>=ROUNDDOWN({0},0)</f>
      </c>
      <c r="O419" s="4"/>
      <c r="P419" s="5"/>
      <c r="Q419" s="4"/>
      <c r="R419" s="6"/>
      <c r="S419" s="4"/>
      <c r="T419" s="6"/>
      <c r="U419" s="5"/>
      <c r="V419" s="5"/>
      <c r="W419" s="4"/>
      <c r="X419" s="6"/>
      <c r="Y419" s="4"/>
      <c r="Z419" s="6"/>
      <c r="AA419" s="5"/>
      <c r="AB419" s="5"/>
      <c r="AC419" s="4"/>
      <c r="AD419" s="6"/>
      <c r="AE419" s="4"/>
      <c r="AF419" s="6"/>
      <c r="AG419" s="5"/>
      <c r="AH419" s="5"/>
      <c r="AI419" s="4"/>
      <c r="AJ419" s="6"/>
      <c r="AK419" s="4"/>
      <c r="AL419" s="6"/>
      <c r="AM419" s="5"/>
      <c r="AN419" s="5"/>
      <c r="AO419" s="4"/>
      <c r="AP419" s="6"/>
      <c r="AQ419" s="4"/>
      <c r="AR419" s="6"/>
      <c r="AS419" s="5"/>
      <c r="AT419" s="5"/>
      <c r="AU419" s="4"/>
      <c r="AV419" s="6"/>
      <c r="AW419" s="4"/>
      <c r="AX419" s="6"/>
      <c r="AY419" s="5"/>
      <c r="AZ419" s="5"/>
      <c r="BA419" s="4"/>
      <c r="BB419" s="6"/>
      <c r="BC419" s="4"/>
      <c r="BD419" s="6"/>
      <c r="BE419" s="5"/>
      <c r="BF419" s="5"/>
      <c r="BG419" s="4"/>
      <c r="BH419" s="6"/>
      <c r="BI419" s="4"/>
      <c r="BJ419" s="6"/>
      <c r="BK419" s="5"/>
      <c r="BL419" s="5"/>
      <c r="BM419" s="4"/>
      <c r="BN419" s="6"/>
      <c r="BO419" s="4"/>
      <c r="BP419" s="6"/>
      <c r="BQ419" s="5"/>
      <c r="BR419" s="5"/>
      <c r="BS419" s="4"/>
      <c r="BT419" s="6"/>
      <c r="BU419" s="4"/>
      <c r="BV419" s="6"/>
      <c r="BW419" s="5"/>
      <c r="BX419" s="5"/>
      <c r="BY419" s="4"/>
      <c r="BZ419" s="6"/>
      <c r="CA419" s="4"/>
      <c r="CB419" s="6"/>
      <c r="CC419" s="5"/>
      <c r="CD419" s="5"/>
      <c r="CE419" s="4"/>
      <c r="CF419" s="6"/>
      <c r="CG419" s="4"/>
      <c r="CH419" s="6"/>
      <c r="CI419" s="5"/>
      <c r="CJ419" s="5"/>
      <c r="CK419" s="4"/>
      <c r="CL419" s="6"/>
      <c r="CM419" s="4"/>
      <c r="CN419" s="6"/>
      <c r="CO419" s="5"/>
      <c r="CP419" s="5"/>
      <c r="CQ419" s="4"/>
      <c r="CR419" s="6"/>
      <c r="CS419" s="4"/>
      <c r="CT419" s="6"/>
      <c r="CU419" s="5"/>
      <c r="CV419" s="5"/>
      <c r="CW419" s="4"/>
      <c r="CX419" s="6"/>
      <c r="CY419" s="4"/>
      <c r="CZ419" s="6"/>
      <c r="DA419" s="5"/>
      <c r="DB419" s="5"/>
      <c r="DC419" s="4"/>
      <c r="DD419" s="6"/>
      <c r="DE419" s="4"/>
      <c r="DF419" s="6"/>
      <c r="DG419" s="5"/>
      <c r="DH419" s="5"/>
      <c r="DI419" s="4"/>
      <c r="DJ419" s="6"/>
      <c r="DK419" s="4"/>
      <c r="DL419" s="6"/>
      <c r="DM419" s="5"/>
      <c r="DN419" s="5"/>
      <c r="DO419" s="4"/>
      <c r="DP419" s="6"/>
      <c r="DQ419" s="4"/>
      <c r="DR419" s="6"/>
      <c r="DS419" s="5"/>
      <c r="DT419" s="5"/>
      <c r="DU419" s="4"/>
      <c r="DV419" s="6"/>
      <c r="DW419" s="4"/>
      <c r="DX419" s="6"/>
      <c r="DY419" s="5"/>
      <c r="DZ419" s="5"/>
      <c r="EA419" s="4"/>
      <c r="EB419" s="6"/>
      <c r="EC419" s="4"/>
      <c r="ED419" s="6"/>
      <c r="EE419" s="5"/>
      <c r="EF419" s="5"/>
      <c r="EG419" s="4"/>
      <c r="EH419" s="6"/>
      <c r="EI419" s="4"/>
      <c r="EJ419" s="6"/>
      <c r="EK419" s="5"/>
      <c r="EL419" s="5"/>
      <c r="EM419" s="4"/>
      <c r="EN419" s="6"/>
      <c r="EO419" s="4"/>
      <c r="EP419" s="6"/>
      <c r="EQ419" s="5"/>
      <c r="ER419" s="5"/>
      <c r="ES419" s="4"/>
      <c r="ET419" s="6"/>
      <c r="EU419" s="4"/>
      <c r="EV419" s="6"/>
      <c r="EW419" s="5"/>
      <c r="EX419" s="5"/>
      <c r="EY419" s="4"/>
      <c r="EZ419" s="6"/>
      <c r="FA419" s="4"/>
      <c r="FB419" s="6"/>
      <c r="FC419" s="5"/>
      <c r="FD419" s="5"/>
      <c r="FE419" s="4"/>
      <c r="FF419" s="6"/>
      <c r="FG419" s="4"/>
      <c r="FH419" s="6"/>
      <c r="FI419" s="5"/>
      <c r="FJ419" s="5"/>
      <c r="FK419" s="4"/>
      <c r="FL419" s="6"/>
      <c r="FM419" s="4"/>
      <c r="FN419" s="6"/>
      <c r="FO419" s="5"/>
      <c r="FP419" s="5"/>
      <c r="FQ419" s="4"/>
      <c r="FR419" s="6"/>
      <c r="FS419" s="4"/>
      <c r="FT419" s="6"/>
      <c r="FU419" s="5"/>
      <c r="FV419" s="5"/>
      <c r="FW419" s="4"/>
      <c r="FX419" s="6"/>
      <c r="FY419" s="4"/>
      <c r="FZ419" s="6"/>
      <c r="GA419" s="5"/>
      <c r="GB419" s="5"/>
      <c r="GC419" s="4"/>
      <c r="GD419" s="6"/>
      <c r="GE419" s="4"/>
      <c r="GF419" s="6"/>
      <c r="GG419" s="5"/>
      <c r="GH419" s="5"/>
      <c r="GI419" s="4"/>
      <c r="GJ419" s="6"/>
      <c r="GK419" s="4"/>
      <c r="GL419" s="6"/>
      <c r="GM419" s="5"/>
      <c r="GN419" s="5"/>
      <c r="GO419" s="4"/>
      <c r="GP419" s="6"/>
      <c r="GQ419" s="4"/>
      <c r="GR419" s="6"/>
      <c r="GS419" s="5"/>
      <c r="GT419" s="5"/>
      <c r="GU419" s="4"/>
      <c r="GV419" s="6"/>
      <c r="GW419" s="4"/>
      <c r="GX419" s="6"/>
      <c r="GY419" s="5"/>
      <c r="GZ419" s="5"/>
      <c r="HA419" s="4"/>
      <c r="HB419" s="6"/>
      <c r="HC419" s="4"/>
      <c r="HD419" s="6"/>
      <c r="HE419" s="5"/>
      <c r="HF419" s="5"/>
      <c r="HG419" s="4"/>
      <c r="HH419" s="6"/>
      <c r="HI419" s="4"/>
      <c r="HJ419" s="6"/>
      <c r="HK419" s="5"/>
      <c r="HL419" s="5"/>
      <c r="HM419" s="4"/>
      <c r="HN419" s="6"/>
      <c r="HO419" s="4"/>
      <c r="HP419" s="6"/>
      <c r="HQ419" s="5"/>
      <c r="HR419" s="5"/>
      <c r="HS419" s="4"/>
      <c r="HT419" s="6"/>
      <c r="HU419" s="4"/>
      <c r="HV419" s="6"/>
      <c r="HW419" s="5"/>
      <c r="HX419" s="5"/>
      <c r="HY419" s="4"/>
      <c r="HZ419" s="6"/>
      <c r="IA419" s="4"/>
      <c r="IB419" s="6"/>
      <c r="IC419" s="5"/>
      <c r="ID419" s="5"/>
      <c r="IE419" s="4"/>
      <c r="IF419" s="6"/>
      <c r="IG419" s="4"/>
      <c r="IH419" s="6"/>
      <c r="II419" s="5"/>
      <c r="IJ419" s="5"/>
      <c r="IK419" s="4"/>
      <c r="IL419" s="6"/>
      <c r="IM419" s="4"/>
      <c r="IN419" s="6"/>
      <c r="IO419" s="5"/>
      <c r="IP419" s="5"/>
      <c r="IQ419" s="4"/>
      <c r="IR419" s="6"/>
      <c r="IS419" s="4"/>
      <c r="IT419" s="6"/>
      <c r="IU419" s="5"/>
      <c r="IV419" s="5"/>
      <c r="IW419" s="4"/>
      <c r="IX419" s="6"/>
      <c r="IY419" s="4"/>
      <c r="IZ419" s="6"/>
      <c r="JA419" s="5"/>
      <c r="JB419" s="5"/>
      <c r="JC419" s="4"/>
      <c r="JD419" s="6"/>
      <c r="JE419" s="4"/>
      <c r="JF419" s="6"/>
      <c r="JG419" s="5"/>
      <c r="JH419" s="5"/>
      <c r="JI419" s="4"/>
      <c r="JJ419" s="6"/>
      <c r="JK419" s="4"/>
      <c r="JL419" s="6"/>
      <c r="JM419" s="5"/>
      <c r="JN419" s="5"/>
      <c r="JO419" s="4"/>
      <c r="JP419" s="6"/>
      <c r="JQ419" s="4"/>
      <c r="JR419" s="6"/>
      <c r="JS419" s="5"/>
      <c r="JT419" s="5"/>
      <c r="JU419" s="4"/>
      <c r="JV419" s="6"/>
      <c r="JW419" s="4"/>
      <c r="JX419" s="6"/>
      <c r="JY419" s="5"/>
      <c r="JZ419" s="5"/>
      <c r="KA419" s="4"/>
      <c r="KB419" s="6"/>
      <c r="KC419" s="4"/>
      <c r="KD419" s="6"/>
      <c r="KE419" s="5"/>
      <c r="KF419" s="5"/>
      <c r="KG419" s="4"/>
      <c r="KH419" s="6"/>
      <c r="KI419" s="4"/>
      <c r="KJ419" s="6"/>
      <c r="KK419" s="5"/>
      <c r="KL419" s="5"/>
    </row>
    <row r="420">
      <c r="A420" s="3" t="s">
        <v>85</v>
      </c>
      <c r="B420" s="3" t="s">
        <v>711</v>
      </c>
      <c r="C420" s="3" t="s">
        <v>87</v>
      </c>
      <c r="D420" s="3" t="s">
        <v>712</v>
      </c>
      <c r="E420" s="3" t="s">
        <v>724</v>
      </c>
      <c r="F420" s="3" t="s">
        <v>104</v>
      </c>
      <c r="G420" s="3" t="s">
        <v>104</v>
      </c>
      <c r="H420" s="3" t="s">
        <v>104</v>
      </c>
      <c r="I420" s="4"/>
      <c r="J420" s="4">
        <f>=ROUNDDOWN({0},0)</f>
      </c>
      <c r="K420" s="4"/>
      <c r="L420" s="5"/>
      <c r="M420" s="4"/>
      <c r="N420" s="4">
        <f>=ROUNDDOWN({0},0)</f>
      </c>
      <c r="O420" s="4"/>
      <c r="P420" s="5"/>
      <c r="Q420" s="4"/>
      <c r="R420" s="6"/>
      <c r="S420" s="4"/>
      <c r="T420" s="6"/>
      <c r="U420" s="5"/>
      <c r="V420" s="5"/>
      <c r="W420" s="4"/>
      <c r="X420" s="6"/>
      <c r="Y420" s="4"/>
      <c r="Z420" s="6"/>
      <c r="AA420" s="5"/>
      <c r="AB420" s="5"/>
      <c r="AC420" s="4"/>
      <c r="AD420" s="6"/>
      <c r="AE420" s="4"/>
      <c r="AF420" s="6"/>
      <c r="AG420" s="5"/>
      <c r="AH420" s="5"/>
      <c r="AI420" s="4"/>
      <c r="AJ420" s="6"/>
      <c r="AK420" s="4"/>
      <c r="AL420" s="6"/>
      <c r="AM420" s="5"/>
      <c r="AN420" s="5"/>
      <c r="AO420" s="4"/>
      <c r="AP420" s="6"/>
      <c r="AQ420" s="4"/>
      <c r="AR420" s="6"/>
      <c r="AS420" s="5"/>
      <c r="AT420" s="5"/>
      <c r="AU420" s="4"/>
      <c r="AV420" s="6"/>
      <c r="AW420" s="4"/>
      <c r="AX420" s="6"/>
      <c r="AY420" s="5"/>
      <c r="AZ420" s="5"/>
      <c r="BA420" s="4"/>
      <c r="BB420" s="6"/>
      <c r="BC420" s="4"/>
      <c r="BD420" s="6"/>
      <c r="BE420" s="5"/>
      <c r="BF420" s="5"/>
      <c r="BG420" s="4"/>
      <c r="BH420" s="6"/>
      <c r="BI420" s="4"/>
      <c r="BJ420" s="6"/>
      <c r="BK420" s="5"/>
      <c r="BL420" s="5"/>
      <c r="BM420" s="4"/>
      <c r="BN420" s="6"/>
      <c r="BO420" s="4"/>
      <c r="BP420" s="6"/>
      <c r="BQ420" s="5"/>
      <c r="BR420" s="5"/>
      <c r="BS420" s="4"/>
      <c r="BT420" s="6"/>
      <c r="BU420" s="4"/>
      <c r="BV420" s="6"/>
      <c r="BW420" s="5"/>
      <c r="BX420" s="5"/>
      <c r="BY420" s="4"/>
      <c r="BZ420" s="6"/>
      <c r="CA420" s="4"/>
      <c r="CB420" s="6"/>
      <c r="CC420" s="5"/>
      <c r="CD420" s="5"/>
      <c r="CE420" s="4"/>
      <c r="CF420" s="6"/>
      <c r="CG420" s="4"/>
      <c r="CH420" s="6"/>
      <c r="CI420" s="5"/>
      <c r="CJ420" s="5"/>
      <c r="CK420" s="4"/>
      <c r="CL420" s="6"/>
      <c r="CM420" s="4"/>
      <c r="CN420" s="6"/>
      <c r="CO420" s="5"/>
      <c r="CP420" s="5"/>
      <c r="CQ420" s="4"/>
      <c r="CR420" s="6"/>
      <c r="CS420" s="4"/>
      <c r="CT420" s="6"/>
      <c r="CU420" s="5"/>
      <c r="CV420" s="5"/>
      <c r="CW420" s="4"/>
      <c r="CX420" s="6"/>
      <c r="CY420" s="4"/>
      <c r="CZ420" s="6"/>
      <c r="DA420" s="5"/>
      <c r="DB420" s="5"/>
      <c r="DC420" s="4"/>
      <c r="DD420" s="6"/>
      <c r="DE420" s="4"/>
      <c r="DF420" s="6"/>
      <c r="DG420" s="5"/>
      <c r="DH420" s="5"/>
      <c r="DI420" s="4"/>
      <c r="DJ420" s="6"/>
      <c r="DK420" s="4"/>
      <c r="DL420" s="6"/>
      <c r="DM420" s="5"/>
      <c r="DN420" s="5"/>
      <c r="DO420" s="4"/>
      <c r="DP420" s="6"/>
      <c r="DQ420" s="4"/>
      <c r="DR420" s="6"/>
      <c r="DS420" s="5"/>
      <c r="DT420" s="5"/>
      <c r="DU420" s="4"/>
      <c r="DV420" s="6"/>
      <c r="DW420" s="4"/>
      <c r="DX420" s="6"/>
      <c r="DY420" s="5"/>
      <c r="DZ420" s="5"/>
      <c r="EA420" s="4"/>
      <c r="EB420" s="6"/>
      <c r="EC420" s="4"/>
      <c r="ED420" s="6"/>
      <c r="EE420" s="5"/>
      <c r="EF420" s="5"/>
      <c r="EG420" s="4"/>
      <c r="EH420" s="6"/>
      <c r="EI420" s="4"/>
      <c r="EJ420" s="6"/>
      <c r="EK420" s="5"/>
      <c r="EL420" s="5"/>
      <c r="EM420" s="4"/>
      <c r="EN420" s="6"/>
      <c r="EO420" s="4"/>
      <c r="EP420" s="6"/>
      <c r="EQ420" s="5"/>
      <c r="ER420" s="5"/>
      <c r="ES420" s="4"/>
      <c r="ET420" s="6"/>
      <c r="EU420" s="4"/>
      <c r="EV420" s="6"/>
      <c r="EW420" s="5"/>
      <c r="EX420" s="5"/>
      <c r="EY420" s="4"/>
      <c r="EZ420" s="6"/>
      <c r="FA420" s="4"/>
      <c r="FB420" s="6"/>
      <c r="FC420" s="5"/>
      <c r="FD420" s="5"/>
      <c r="FE420" s="4"/>
      <c r="FF420" s="6"/>
      <c r="FG420" s="4"/>
      <c r="FH420" s="6"/>
      <c r="FI420" s="5"/>
      <c r="FJ420" s="5"/>
      <c r="FK420" s="4"/>
      <c r="FL420" s="6"/>
      <c r="FM420" s="4"/>
      <c r="FN420" s="6"/>
      <c r="FO420" s="5"/>
      <c r="FP420" s="5"/>
      <c r="FQ420" s="4"/>
      <c r="FR420" s="6"/>
      <c r="FS420" s="4"/>
      <c r="FT420" s="6"/>
      <c r="FU420" s="5"/>
      <c r="FV420" s="5"/>
      <c r="FW420" s="4"/>
      <c r="FX420" s="6"/>
      <c r="FY420" s="4"/>
      <c r="FZ420" s="6"/>
      <c r="GA420" s="5"/>
      <c r="GB420" s="5"/>
      <c r="GC420" s="4"/>
      <c r="GD420" s="6"/>
      <c r="GE420" s="4"/>
      <c r="GF420" s="6"/>
      <c r="GG420" s="5"/>
      <c r="GH420" s="5"/>
      <c r="GI420" s="4"/>
      <c r="GJ420" s="6"/>
      <c r="GK420" s="4"/>
      <c r="GL420" s="6"/>
      <c r="GM420" s="5"/>
      <c r="GN420" s="5"/>
      <c r="GO420" s="4"/>
      <c r="GP420" s="6"/>
      <c r="GQ420" s="4"/>
      <c r="GR420" s="6"/>
      <c r="GS420" s="5"/>
      <c r="GT420" s="5"/>
      <c r="GU420" s="4"/>
      <c r="GV420" s="6"/>
      <c r="GW420" s="4"/>
      <c r="GX420" s="6"/>
      <c r="GY420" s="5"/>
      <c r="GZ420" s="5"/>
      <c r="HA420" s="4"/>
      <c r="HB420" s="6"/>
      <c r="HC420" s="4"/>
      <c r="HD420" s="6"/>
      <c r="HE420" s="5"/>
      <c r="HF420" s="5"/>
      <c r="HG420" s="4"/>
      <c r="HH420" s="6"/>
      <c r="HI420" s="4"/>
      <c r="HJ420" s="6"/>
      <c r="HK420" s="5"/>
      <c r="HL420" s="5"/>
      <c r="HM420" s="4"/>
      <c r="HN420" s="6"/>
      <c r="HO420" s="4"/>
      <c r="HP420" s="6"/>
      <c r="HQ420" s="5"/>
      <c r="HR420" s="5"/>
      <c r="HS420" s="4"/>
      <c r="HT420" s="6"/>
      <c r="HU420" s="4"/>
      <c r="HV420" s="6"/>
      <c r="HW420" s="5"/>
      <c r="HX420" s="5"/>
      <c r="HY420" s="4"/>
      <c r="HZ420" s="6"/>
      <c r="IA420" s="4"/>
      <c r="IB420" s="6"/>
      <c r="IC420" s="5"/>
      <c r="ID420" s="5"/>
      <c r="IE420" s="4"/>
      <c r="IF420" s="6"/>
      <c r="IG420" s="4"/>
      <c r="IH420" s="6"/>
      <c r="II420" s="5"/>
      <c r="IJ420" s="5"/>
      <c r="IK420" s="4"/>
      <c r="IL420" s="6"/>
      <c r="IM420" s="4"/>
      <c r="IN420" s="6"/>
      <c r="IO420" s="5"/>
      <c r="IP420" s="5"/>
      <c r="IQ420" s="4"/>
      <c r="IR420" s="6"/>
      <c r="IS420" s="4"/>
      <c r="IT420" s="6"/>
      <c r="IU420" s="5"/>
      <c r="IV420" s="5"/>
      <c r="IW420" s="4"/>
      <c r="IX420" s="6"/>
      <c r="IY420" s="4"/>
      <c r="IZ420" s="6"/>
      <c r="JA420" s="5"/>
      <c r="JB420" s="5"/>
      <c r="JC420" s="4"/>
      <c r="JD420" s="6"/>
      <c r="JE420" s="4"/>
      <c r="JF420" s="6"/>
      <c r="JG420" s="5"/>
      <c r="JH420" s="5"/>
      <c r="JI420" s="4"/>
      <c r="JJ420" s="6"/>
      <c r="JK420" s="4"/>
      <c r="JL420" s="6"/>
      <c r="JM420" s="5"/>
      <c r="JN420" s="5"/>
      <c r="JO420" s="4"/>
      <c r="JP420" s="6"/>
      <c r="JQ420" s="4"/>
      <c r="JR420" s="6"/>
      <c r="JS420" s="5"/>
      <c r="JT420" s="5"/>
      <c r="JU420" s="4"/>
      <c r="JV420" s="6"/>
      <c r="JW420" s="4"/>
      <c r="JX420" s="6"/>
      <c r="JY420" s="5"/>
      <c r="JZ420" s="5"/>
      <c r="KA420" s="4"/>
      <c r="KB420" s="6"/>
      <c r="KC420" s="4"/>
      <c r="KD420" s="6"/>
      <c r="KE420" s="5"/>
      <c r="KF420" s="5"/>
      <c r="KG420" s="4"/>
      <c r="KH420" s="6"/>
      <c r="KI420" s="4"/>
      <c r="KJ420" s="6"/>
      <c r="KK420" s="5"/>
      <c r="KL420" s="5"/>
    </row>
    <row r="421">
      <c r="A421" s="3" t="s">
        <v>85</v>
      </c>
      <c r="B421" s="3" t="s">
        <v>711</v>
      </c>
      <c r="C421" s="3" t="s">
        <v>87</v>
      </c>
      <c r="D421" s="3" t="s">
        <v>712</v>
      </c>
      <c r="E421" s="3" t="s">
        <v>725</v>
      </c>
      <c r="F421" s="3" t="s">
        <v>104</v>
      </c>
      <c r="G421" s="3" t="s">
        <v>104</v>
      </c>
      <c r="H421" s="3" t="s">
        <v>104</v>
      </c>
      <c r="I421" s="4"/>
      <c r="J421" s="4">
        <f>=ROUNDDOWN({0},0)</f>
      </c>
      <c r="K421" s="4"/>
      <c r="L421" s="5"/>
      <c r="M421" s="4"/>
      <c r="N421" s="4">
        <f>=ROUNDDOWN({0},0)</f>
      </c>
      <c r="O421" s="4"/>
      <c r="P421" s="5"/>
      <c r="Q421" s="4"/>
      <c r="R421" s="6"/>
      <c r="S421" s="4"/>
      <c r="T421" s="6"/>
      <c r="U421" s="5"/>
      <c r="V421" s="5"/>
      <c r="W421" s="4"/>
      <c r="X421" s="6"/>
      <c r="Y421" s="4"/>
      <c r="Z421" s="6"/>
      <c r="AA421" s="5"/>
      <c r="AB421" s="5"/>
      <c r="AC421" s="4"/>
      <c r="AD421" s="6"/>
      <c r="AE421" s="4"/>
      <c r="AF421" s="6"/>
      <c r="AG421" s="5"/>
      <c r="AH421" s="5"/>
      <c r="AI421" s="4"/>
      <c r="AJ421" s="6"/>
      <c r="AK421" s="4"/>
      <c r="AL421" s="6"/>
      <c r="AM421" s="5"/>
      <c r="AN421" s="5"/>
      <c r="AO421" s="4"/>
      <c r="AP421" s="6"/>
      <c r="AQ421" s="4"/>
      <c r="AR421" s="6"/>
      <c r="AS421" s="5"/>
      <c r="AT421" s="5"/>
      <c r="AU421" s="4"/>
      <c r="AV421" s="6"/>
      <c r="AW421" s="4"/>
      <c r="AX421" s="6"/>
      <c r="AY421" s="5"/>
      <c r="AZ421" s="5"/>
      <c r="BA421" s="4"/>
      <c r="BB421" s="6"/>
      <c r="BC421" s="4"/>
      <c r="BD421" s="6"/>
      <c r="BE421" s="5"/>
      <c r="BF421" s="5"/>
      <c r="BG421" s="4"/>
      <c r="BH421" s="6"/>
      <c r="BI421" s="4"/>
      <c r="BJ421" s="6"/>
      <c r="BK421" s="5"/>
      <c r="BL421" s="5"/>
      <c r="BM421" s="4"/>
      <c r="BN421" s="6"/>
      <c r="BO421" s="4"/>
      <c r="BP421" s="6"/>
      <c r="BQ421" s="5"/>
      <c r="BR421" s="5"/>
      <c r="BS421" s="4"/>
      <c r="BT421" s="6"/>
      <c r="BU421" s="4"/>
      <c r="BV421" s="6"/>
      <c r="BW421" s="5"/>
      <c r="BX421" s="5"/>
      <c r="BY421" s="4"/>
      <c r="BZ421" s="6"/>
      <c r="CA421" s="4"/>
      <c r="CB421" s="6"/>
      <c r="CC421" s="5"/>
      <c r="CD421" s="5"/>
      <c r="CE421" s="4"/>
      <c r="CF421" s="6"/>
      <c r="CG421" s="4"/>
      <c r="CH421" s="6"/>
      <c r="CI421" s="5"/>
      <c r="CJ421" s="5"/>
      <c r="CK421" s="4"/>
      <c r="CL421" s="6"/>
      <c r="CM421" s="4"/>
      <c r="CN421" s="6"/>
      <c r="CO421" s="5"/>
      <c r="CP421" s="5"/>
      <c r="CQ421" s="4"/>
      <c r="CR421" s="6"/>
      <c r="CS421" s="4"/>
      <c r="CT421" s="6"/>
      <c r="CU421" s="5"/>
      <c r="CV421" s="5"/>
      <c r="CW421" s="4"/>
      <c r="CX421" s="6"/>
      <c r="CY421" s="4"/>
      <c r="CZ421" s="6"/>
      <c r="DA421" s="5"/>
      <c r="DB421" s="5"/>
      <c r="DC421" s="4"/>
      <c r="DD421" s="6"/>
      <c r="DE421" s="4"/>
      <c r="DF421" s="6"/>
      <c r="DG421" s="5"/>
      <c r="DH421" s="5"/>
      <c r="DI421" s="4"/>
      <c r="DJ421" s="6"/>
      <c r="DK421" s="4"/>
      <c r="DL421" s="6"/>
      <c r="DM421" s="5"/>
      <c r="DN421" s="5"/>
      <c r="DO421" s="4"/>
      <c r="DP421" s="6"/>
      <c r="DQ421" s="4"/>
      <c r="DR421" s="6"/>
      <c r="DS421" s="5"/>
      <c r="DT421" s="5"/>
      <c r="DU421" s="4"/>
      <c r="DV421" s="6"/>
      <c r="DW421" s="4"/>
      <c r="DX421" s="6"/>
      <c r="DY421" s="5"/>
      <c r="DZ421" s="5"/>
      <c r="EA421" s="4"/>
      <c r="EB421" s="6"/>
      <c r="EC421" s="4"/>
      <c r="ED421" s="6"/>
      <c r="EE421" s="5"/>
      <c r="EF421" s="5"/>
      <c r="EG421" s="4"/>
      <c r="EH421" s="6"/>
      <c r="EI421" s="4"/>
      <c r="EJ421" s="6"/>
      <c r="EK421" s="5"/>
      <c r="EL421" s="5"/>
      <c r="EM421" s="4"/>
      <c r="EN421" s="6"/>
      <c r="EO421" s="4"/>
      <c r="EP421" s="6"/>
      <c r="EQ421" s="5"/>
      <c r="ER421" s="5"/>
      <c r="ES421" s="4"/>
      <c r="ET421" s="6"/>
      <c r="EU421" s="4"/>
      <c r="EV421" s="6"/>
      <c r="EW421" s="5"/>
      <c r="EX421" s="5"/>
      <c r="EY421" s="4"/>
      <c r="EZ421" s="6"/>
      <c r="FA421" s="4"/>
      <c r="FB421" s="6"/>
      <c r="FC421" s="5"/>
      <c r="FD421" s="5"/>
      <c r="FE421" s="4"/>
      <c r="FF421" s="6"/>
      <c r="FG421" s="4"/>
      <c r="FH421" s="6"/>
      <c r="FI421" s="5"/>
      <c r="FJ421" s="5"/>
      <c r="FK421" s="4"/>
      <c r="FL421" s="6"/>
      <c r="FM421" s="4"/>
      <c r="FN421" s="6"/>
      <c r="FO421" s="5"/>
      <c r="FP421" s="5"/>
      <c r="FQ421" s="4"/>
      <c r="FR421" s="6"/>
      <c r="FS421" s="4"/>
      <c r="FT421" s="6"/>
      <c r="FU421" s="5"/>
      <c r="FV421" s="5"/>
      <c r="FW421" s="4"/>
      <c r="FX421" s="6"/>
      <c r="FY421" s="4"/>
      <c r="FZ421" s="6"/>
      <c r="GA421" s="5"/>
      <c r="GB421" s="5"/>
      <c r="GC421" s="4"/>
      <c r="GD421" s="6"/>
      <c r="GE421" s="4"/>
      <c r="GF421" s="6"/>
      <c r="GG421" s="5"/>
      <c r="GH421" s="5"/>
      <c r="GI421" s="4"/>
      <c r="GJ421" s="6"/>
      <c r="GK421" s="4"/>
      <c r="GL421" s="6"/>
      <c r="GM421" s="5"/>
      <c r="GN421" s="5"/>
      <c r="GO421" s="4"/>
      <c r="GP421" s="6"/>
      <c r="GQ421" s="4"/>
      <c r="GR421" s="6"/>
      <c r="GS421" s="5"/>
      <c r="GT421" s="5"/>
      <c r="GU421" s="4"/>
      <c r="GV421" s="6"/>
      <c r="GW421" s="4"/>
      <c r="GX421" s="6"/>
      <c r="GY421" s="5"/>
      <c r="GZ421" s="5"/>
      <c r="HA421" s="4"/>
      <c r="HB421" s="6"/>
      <c r="HC421" s="4"/>
      <c r="HD421" s="6"/>
      <c r="HE421" s="5"/>
      <c r="HF421" s="5"/>
      <c r="HG421" s="4"/>
      <c r="HH421" s="6"/>
      <c r="HI421" s="4"/>
      <c r="HJ421" s="6"/>
      <c r="HK421" s="5"/>
      <c r="HL421" s="5"/>
      <c r="HM421" s="4"/>
      <c r="HN421" s="6"/>
      <c r="HO421" s="4"/>
      <c r="HP421" s="6"/>
      <c r="HQ421" s="5"/>
      <c r="HR421" s="5"/>
      <c r="HS421" s="4"/>
      <c r="HT421" s="6"/>
      <c r="HU421" s="4"/>
      <c r="HV421" s="6"/>
      <c r="HW421" s="5"/>
      <c r="HX421" s="5"/>
      <c r="HY421" s="4"/>
      <c r="HZ421" s="6"/>
      <c r="IA421" s="4"/>
      <c r="IB421" s="6"/>
      <c r="IC421" s="5"/>
      <c r="ID421" s="5"/>
      <c r="IE421" s="4"/>
      <c r="IF421" s="6"/>
      <c r="IG421" s="4"/>
      <c r="IH421" s="6"/>
      <c r="II421" s="5"/>
      <c r="IJ421" s="5"/>
      <c r="IK421" s="4"/>
      <c r="IL421" s="6"/>
      <c r="IM421" s="4"/>
      <c r="IN421" s="6"/>
      <c r="IO421" s="5"/>
      <c r="IP421" s="5"/>
      <c r="IQ421" s="4"/>
      <c r="IR421" s="6"/>
      <c r="IS421" s="4"/>
      <c r="IT421" s="6"/>
      <c r="IU421" s="5"/>
      <c r="IV421" s="5"/>
      <c r="IW421" s="4"/>
      <c r="IX421" s="6"/>
      <c r="IY421" s="4"/>
      <c r="IZ421" s="6"/>
      <c r="JA421" s="5"/>
      <c r="JB421" s="5"/>
      <c r="JC421" s="4"/>
      <c r="JD421" s="6"/>
      <c r="JE421" s="4"/>
      <c r="JF421" s="6"/>
      <c r="JG421" s="5"/>
      <c r="JH421" s="5"/>
      <c r="JI421" s="4"/>
      <c r="JJ421" s="6"/>
      <c r="JK421" s="4"/>
      <c r="JL421" s="6"/>
      <c r="JM421" s="5"/>
      <c r="JN421" s="5"/>
      <c r="JO421" s="4"/>
      <c r="JP421" s="6"/>
      <c r="JQ421" s="4"/>
      <c r="JR421" s="6"/>
      <c r="JS421" s="5"/>
      <c r="JT421" s="5"/>
      <c r="JU421" s="4"/>
      <c r="JV421" s="6"/>
      <c r="JW421" s="4"/>
      <c r="JX421" s="6"/>
      <c r="JY421" s="5"/>
      <c r="JZ421" s="5"/>
      <c r="KA421" s="4"/>
      <c r="KB421" s="6"/>
      <c r="KC421" s="4"/>
      <c r="KD421" s="6"/>
      <c r="KE421" s="5"/>
      <c r="KF421" s="5"/>
      <c r="KG421" s="4"/>
      <c r="KH421" s="6"/>
      <c r="KI421" s="4"/>
      <c r="KJ421" s="6"/>
      <c r="KK421" s="5"/>
      <c r="KL421" s="5"/>
    </row>
    <row r="422">
      <c r="A422" s="3" t="s">
        <v>85</v>
      </c>
      <c r="B422" s="3" t="s">
        <v>711</v>
      </c>
      <c r="C422" s="3" t="s">
        <v>87</v>
      </c>
      <c r="D422" s="3" t="s">
        <v>712</v>
      </c>
      <c r="E422" s="3" t="s">
        <v>726</v>
      </c>
      <c r="F422" s="3" t="s">
        <v>104</v>
      </c>
      <c r="G422" s="3" t="s">
        <v>104</v>
      </c>
      <c r="H422" s="3" t="s">
        <v>104</v>
      </c>
      <c r="I422" s="4"/>
      <c r="J422" s="4">
        <f>=ROUNDDOWN({0},0)</f>
      </c>
      <c r="K422" s="4"/>
      <c r="L422" s="5"/>
      <c r="M422" s="4"/>
      <c r="N422" s="4">
        <f>=ROUNDDOWN({0},0)</f>
      </c>
      <c r="O422" s="4"/>
      <c r="P422" s="5"/>
      <c r="Q422" s="4"/>
      <c r="R422" s="6"/>
      <c r="S422" s="4"/>
      <c r="T422" s="6"/>
      <c r="U422" s="5"/>
      <c r="V422" s="5"/>
      <c r="W422" s="4"/>
      <c r="X422" s="6"/>
      <c r="Y422" s="4"/>
      <c r="Z422" s="6"/>
      <c r="AA422" s="5"/>
      <c r="AB422" s="5"/>
      <c r="AC422" s="4"/>
      <c r="AD422" s="6"/>
      <c r="AE422" s="4"/>
      <c r="AF422" s="6"/>
      <c r="AG422" s="5"/>
      <c r="AH422" s="5"/>
      <c r="AI422" s="4"/>
      <c r="AJ422" s="6"/>
      <c r="AK422" s="4"/>
      <c r="AL422" s="6"/>
      <c r="AM422" s="5"/>
      <c r="AN422" s="5"/>
      <c r="AO422" s="4"/>
      <c r="AP422" s="6"/>
      <c r="AQ422" s="4"/>
      <c r="AR422" s="6"/>
      <c r="AS422" s="5"/>
      <c r="AT422" s="5"/>
      <c r="AU422" s="4"/>
      <c r="AV422" s="6"/>
      <c r="AW422" s="4"/>
      <c r="AX422" s="6"/>
      <c r="AY422" s="5"/>
      <c r="AZ422" s="5"/>
      <c r="BA422" s="4"/>
      <c r="BB422" s="6"/>
      <c r="BC422" s="4"/>
      <c r="BD422" s="6"/>
      <c r="BE422" s="5"/>
      <c r="BF422" s="5"/>
      <c r="BG422" s="4"/>
      <c r="BH422" s="6"/>
      <c r="BI422" s="4"/>
      <c r="BJ422" s="6"/>
      <c r="BK422" s="5"/>
      <c r="BL422" s="5"/>
      <c r="BM422" s="4"/>
      <c r="BN422" s="6"/>
      <c r="BO422" s="4"/>
      <c r="BP422" s="6"/>
      <c r="BQ422" s="5"/>
      <c r="BR422" s="5"/>
      <c r="BS422" s="4"/>
      <c r="BT422" s="6"/>
      <c r="BU422" s="4"/>
      <c r="BV422" s="6"/>
      <c r="BW422" s="5"/>
      <c r="BX422" s="5"/>
      <c r="BY422" s="4"/>
      <c r="BZ422" s="6"/>
      <c r="CA422" s="4"/>
      <c r="CB422" s="6"/>
      <c r="CC422" s="5"/>
      <c r="CD422" s="5"/>
      <c r="CE422" s="4"/>
      <c r="CF422" s="6"/>
      <c r="CG422" s="4"/>
      <c r="CH422" s="6"/>
      <c r="CI422" s="5"/>
      <c r="CJ422" s="5"/>
      <c r="CK422" s="4"/>
      <c r="CL422" s="6"/>
      <c r="CM422" s="4"/>
      <c r="CN422" s="6"/>
      <c r="CO422" s="5"/>
      <c r="CP422" s="5"/>
      <c r="CQ422" s="4"/>
      <c r="CR422" s="6"/>
      <c r="CS422" s="4"/>
      <c r="CT422" s="6"/>
      <c r="CU422" s="5"/>
      <c r="CV422" s="5"/>
      <c r="CW422" s="4"/>
      <c r="CX422" s="6"/>
      <c r="CY422" s="4"/>
      <c r="CZ422" s="6"/>
      <c r="DA422" s="5"/>
      <c r="DB422" s="5"/>
      <c r="DC422" s="4"/>
      <c r="DD422" s="6"/>
      <c r="DE422" s="4"/>
      <c r="DF422" s="6"/>
      <c r="DG422" s="5"/>
      <c r="DH422" s="5"/>
      <c r="DI422" s="4"/>
      <c r="DJ422" s="6"/>
      <c r="DK422" s="4"/>
      <c r="DL422" s="6"/>
      <c r="DM422" s="5"/>
      <c r="DN422" s="5"/>
      <c r="DO422" s="4"/>
      <c r="DP422" s="6"/>
      <c r="DQ422" s="4"/>
      <c r="DR422" s="6"/>
      <c r="DS422" s="5"/>
      <c r="DT422" s="5"/>
      <c r="DU422" s="4"/>
      <c r="DV422" s="6"/>
      <c r="DW422" s="4"/>
      <c r="DX422" s="6"/>
      <c r="DY422" s="5"/>
      <c r="DZ422" s="5"/>
      <c r="EA422" s="4"/>
      <c r="EB422" s="6"/>
      <c r="EC422" s="4"/>
      <c r="ED422" s="6"/>
      <c r="EE422" s="5"/>
      <c r="EF422" s="5"/>
      <c r="EG422" s="4"/>
      <c r="EH422" s="6"/>
      <c r="EI422" s="4"/>
      <c r="EJ422" s="6"/>
      <c r="EK422" s="5"/>
      <c r="EL422" s="5"/>
      <c r="EM422" s="4"/>
      <c r="EN422" s="6"/>
      <c r="EO422" s="4"/>
      <c r="EP422" s="6"/>
      <c r="EQ422" s="5"/>
      <c r="ER422" s="5"/>
      <c r="ES422" s="4"/>
      <c r="ET422" s="6"/>
      <c r="EU422" s="4"/>
      <c r="EV422" s="6"/>
      <c r="EW422" s="5"/>
      <c r="EX422" s="5"/>
      <c r="EY422" s="4"/>
      <c r="EZ422" s="6"/>
      <c r="FA422" s="4"/>
      <c r="FB422" s="6"/>
      <c r="FC422" s="5"/>
      <c r="FD422" s="5"/>
      <c r="FE422" s="4"/>
      <c r="FF422" s="6"/>
      <c r="FG422" s="4"/>
      <c r="FH422" s="6"/>
      <c r="FI422" s="5"/>
      <c r="FJ422" s="5"/>
      <c r="FK422" s="4"/>
      <c r="FL422" s="6"/>
      <c r="FM422" s="4"/>
      <c r="FN422" s="6"/>
      <c r="FO422" s="5"/>
      <c r="FP422" s="5"/>
      <c r="FQ422" s="4"/>
      <c r="FR422" s="6"/>
      <c r="FS422" s="4"/>
      <c r="FT422" s="6"/>
      <c r="FU422" s="5"/>
      <c r="FV422" s="5"/>
      <c r="FW422" s="4"/>
      <c r="FX422" s="6"/>
      <c r="FY422" s="4"/>
      <c r="FZ422" s="6"/>
      <c r="GA422" s="5"/>
      <c r="GB422" s="5"/>
      <c r="GC422" s="4"/>
      <c r="GD422" s="6"/>
      <c r="GE422" s="4"/>
      <c r="GF422" s="6"/>
      <c r="GG422" s="5"/>
      <c r="GH422" s="5"/>
      <c r="GI422" s="4"/>
      <c r="GJ422" s="6"/>
      <c r="GK422" s="4"/>
      <c r="GL422" s="6"/>
      <c r="GM422" s="5"/>
      <c r="GN422" s="5"/>
      <c r="GO422" s="4"/>
      <c r="GP422" s="6"/>
      <c r="GQ422" s="4"/>
      <c r="GR422" s="6"/>
      <c r="GS422" s="5"/>
      <c r="GT422" s="5"/>
      <c r="GU422" s="4"/>
      <c r="GV422" s="6"/>
      <c r="GW422" s="4"/>
      <c r="GX422" s="6"/>
      <c r="GY422" s="5"/>
      <c r="GZ422" s="5"/>
      <c r="HA422" s="4"/>
      <c r="HB422" s="6"/>
      <c r="HC422" s="4"/>
      <c r="HD422" s="6"/>
      <c r="HE422" s="5"/>
      <c r="HF422" s="5"/>
      <c r="HG422" s="4"/>
      <c r="HH422" s="6"/>
      <c r="HI422" s="4"/>
      <c r="HJ422" s="6"/>
      <c r="HK422" s="5"/>
      <c r="HL422" s="5"/>
      <c r="HM422" s="4"/>
      <c r="HN422" s="6"/>
      <c r="HO422" s="4"/>
      <c r="HP422" s="6"/>
      <c r="HQ422" s="5"/>
      <c r="HR422" s="5"/>
      <c r="HS422" s="4"/>
      <c r="HT422" s="6"/>
      <c r="HU422" s="4"/>
      <c r="HV422" s="6"/>
      <c r="HW422" s="5"/>
      <c r="HX422" s="5"/>
      <c r="HY422" s="4"/>
      <c r="HZ422" s="6"/>
      <c r="IA422" s="4"/>
      <c r="IB422" s="6"/>
      <c r="IC422" s="5"/>
      <c r="ID422" s="5"/>
      <c r="IE422" s="4"/>
      <c r="IF422" s="6"/>
      <c r="IG422" s="4"/>
      <c r="IH422" s="6"/>
      <c r="II422" s="5"/>
      <c r="IJ422" s="5"/>
      <c r="IK422" s="4"/>
      <c r="IL422" s="6"/>
      <c r="IM422" s="4"/>
      <c r="IN422" s="6"/>
      <c r="IO422" s="5"/>
      <c r="IP422" s="5"/>
      <c r="IQ422" s="4"/>
      <c r="IR422" s="6"/>
      <c r="IS422" s="4"/>
      <c r="IT422" s="6"/>
      <c r="IU422" s="5"/>
      <c r="IV422" s="5"/>
      <c r="IW422" s="4"/>
      <c r="IX422" s="6"/>
      <c r="IY422" s="4"/>
      <c r="IZ422" s="6"/>
      <c r="JA422" s="5"/>
      <c r="JB422" s="5"/>
      <c r="JC422" s="4"/>
      <c r="JD422" s="6"/>
      <c r="JE422" s="4"/>
      <c r="JF422" s="6"/>
      <c r="JG422" s="5"/>
      <c r="JH422" s="5"/>
      <c r="JI422" s="4"/>
      <c r="JJ422" s="6"/>
      <c r="JK422" s="4"/>
      <c r="JL422" s="6"/>
      <c r="JM422" s="5"/>
      <c r="JN422" s="5"/>
      <c r="JO422" s="4"/>
      <c r="JP422" s="6"/>
      <c r="JQ422" s="4"/>
      <c r="JR422" s="6"/>
      <c r="JS422" s="5"/>
      <c r="JT422" s="5"/>
      <c r="JU422" s="4"/>
      <c r="JV422" s="6"/>
      <c r="JW422" s="4"/>
      <c r="JX422" s="6"/>
      <c r="JY422" s="5"/>
      <c r="JZ422" s="5"/>
      <c r="KA422" s="4"/>
      <c r="KB422" s="6"/>
      <c r="KC422" s="4"/>
      <c r="KD422" s="6"/>
      <c r="KE422" s="5"/>
      <c r="KF422" s="5"/>
      <c r="KG422" s="4"/>
      <c r="KH422" s="6"/>
      <c r="KI422" s="4"/>
      <c r="KJ422" s="6"/>
      <c r="KK422" s="5"/>
      <c r="KL422" s="5"/>
    </row>
    <row r="423">
      <c r="A423" s="3" t="s">
        <v>85</v>
      </c>
      <c r="B423" s="3" t="s">
        <v>711</v>
      </c>
      <c r="C423" s="3" t="s">
        <v>87</v>
      </c>
      <c r="D423" s="3" t="s">
        <v>712</v>
      </c>
      <c r="E423" s="3" t="s">
        <v>727</v>
      </c>
      <c r="F423" s="3" t="s">
        <v>104</v>
      </c>
      <c r="G423" s="3" t="s">
        <v>104</v>
      </c>
      <c r="H423" s="3" t="s">
        <v>104</v>
      </c>
      <c r="I423" s="4"/>
      <c r="J423" s="4">
        <f>=ROUNDDOWN({0},0)</f>
      </c>
      <c r="K423" s="4"/>
      <c r="L423" s="5"/>
      <c r="M423" s="4"/>
      <c r="N423" s="4">
        <f>=ROUNDDOWN({0},0)</f>
      </c>
      <c r="O423" s="4"/>
      <c r="P423" s="5"/>
      <c r="Q423" s="4"/>
      <c r="R423" s="6"/>
      <c r="S423" s="4"/>
      <c r="T423" s="6"/>
      <c r="U423" s="5"/>
      <c r="V423" s="5"/>
      <c r="W423" s="4"/>
      <c r="X423" s="6"/>
      <c r="Y423" s="4"/>
      <c r="Z423" s="6"/>
      <c r="AA423" s="5"/>
      <c r="AB423" s="5"/>
      <c r="AC423" s="4"/>
      <c r="AD423" s="6"/>
      <c r="AE423" s="4"/>
      <c r="AF423" s="6"/>
      <c r="AG423" s="5"/>
      <c r="AH423" s="5"/>
      <c r="AI423" s="4"/>
      <c r="AJ423" s="6"/>
      <c r="AK423" s="4"/>
      <c r="AL423" s="6"/>
      <c r="AM423" s="5"/>
      <c r="AN423" s="5"/>
      <c r="AO423" s="4"/>
      <c r="AP423" s="6"/>
      <c r="AQ423" s="4"/>
      <c r="AR423" s="6"/>
      <c r="AS423" s="5"/>
      <c r="AT423" s="5"/>
      <c r="AU423" s="4"/>
      <c r="AV423" s="6"/>
      <c r="AW423" s="4"/>
      <c r="AX423" s="6"/>
      <c r="AY423" s="5"/>
      <c r="AZ423" s="5"/>
      <c r="BA423" s="4"/>
      <c r="BB423" s="6"/>
      <c r="BC423" s="4"/>
      <c r="BD423" s="6"/>
      <c r="BE423" s="5"/>
      <c r="BF423" s="5"/>
      <c r="BG423" s="4"/>
      <c r="BH423" s="6"/>
      <c r="BI423" s="4"/>
      <c r="BJ423" s="6"/>
      <c r="BK423" s="5"/>
      <c r="BL423" s="5"/>
      <c r="BM423" s="4"/>
      <c r="BN423" s="6"/>
      <c r="BO423" s="4"/>
      <c r="BP423" s="6"/>
      <c r="BQ423" s="5"/>
      <c r="BR423" s="5"/>
      <c r="BS423" s="4"/>
      <c r="BT423" s="6"/>
      <c r="BU423" s="4"/>
      <c r="BV423" s="6"/>
      <c r="BW423" s="5"/>
      <c r="BX423" s="5"/>
      <c r="BY423" s="4"/>
      <c r="BZ423" s="6"/>
      <c r="CA423" s="4"/>
      <c r="CB423" s="6"/>
      <c r="CC423" s="5"/>
      <c r="CD423" s="5"/>
      <c r="CE423" s="4"/>
      <c r="CF423" s="6"/>
      <c r="CG423" s="4"/>
      <c r="CH423" s="6"/>
      <c r="CI423" s="5"/>
      <c r="CJ423" s="5"/>
      <c r="CK423" s="4"/>
      <c r="CL423" s="6"/>
      <c r="CM423" s="4"/>
      <c r="CN423" s="6"/>
      <c r="CO423" s="5"/>
      <c r="CP423" s="5"/>
      <c r="CQ423" s="4"/>
      <c r="CR423" s="6"/>
      <c r="CS423" s="4"/>
      <c r="CT423" s="6"/>
      <c r="CU423" s="5"/>
      <c r="CV423" s="5"/>
      <c r="CW423" s="4"/>
      <c r="CX423" s="6"/>
      <c r="CY423" s="4"/>
      <c r="CZ423" s="6"/>
      <c r="DA423" s="5"/>
      <c r="DB423" s="5"/>
      <c r="DC423" s="4"/>
      <c r="DD423" s="6"/>
      <c r="DE423" s="4"/>
      <c r="DF423" s="6"/>
      <c r="DG423" s="5"/>
      <c r="DH423" s="5"/>
      <c r="DI423" s="4"/>
      <c r="DJ423" s="6"/>
      <c r="DK423" s="4"/>
      <c r="DL423" s="6"/>
      <c r="DM423" s="5"/>
      <c r="DN423" s="5"/>
      <c r="DO423" s="4"/>
      <c r="DP423" s="6"/>
      <c r="DQ423" s="4"/>
      <c r="DR423" s="6"/>
      <c r="DS423" s="5"/>
      <c r="DT423" s="5"/>
      <c r="DU423" s="4"/>
      <c r="DV423" s="6"/>
      <c r="DW423" s="4"/>
      <c r="DX423" s="6"/>
      <c r="DY423" s="5"/>
      <c r="DZ423" s="5"/>
      <c r="EA423" s="4"/>
      <c r="EB423" s="6"/>
      <c r="EC423" s="4"/>
      <c r="ED423" s="6"/>
      <c r="EE423" s="5"/>
      <c r="EF423" s="5"/>
      <c r="EG423" s="4"/>
      <c r="EH423" s="6"/>
      <c r="EI423" s="4"/>
      <c r="EJ423" s="6"/>
      <c r="EK423" s="5"/>
      <c r="EL423" s="5"/>
      <c r="EM423" s="4"/>
      <c r="EN423" s="6"/>
      <c r="EO423" s="4"/>
      <c r="EP423" s="6"/>
      <c r="EQ423" s="5"/>
      <c r="ER423" s="5"/>
      <c r="ES423" s="4"/>
      <c r="ET423" s="6"/>
      <c r="EU423" s="4"/>
      <c r="EV423" s="6"/>
      <c r="EW423" s="5"/>
      <c r="EX423" s="5"/>
      <c r="EY423" s="4"/>
      <c r="EZ423" s="6"/>
      <c r="FA423" s="4"/>
      <c r="FB423" s="6"/>
      <c r="FC423" s="5"/>
      <c r="FD423" s="5"/>
      <c r="FE423" s="4"/>
      <c r="FF423" s="6"/>
      <c r="FG423" s="4"/>
      <c r="FH423" s="6"/>
      <c r="FI423" s="5"/>
      <c r="FJ423" s="5"/>
      <c r="FK423" s="4"/>
      <c r="FL423" s="6"/>
      <c r="FM423" s="4"/>
      <c r="FN423" s="6"/>
      <c r="FO423" s="5"/>
      <c r="FP423" s="5"/>
      <c r="FQ423" s="4"/>
      <c r="FR423" s="6"/>
      <c r="FS423" s="4"/>
      <c r="FT423" s="6"/>
      <c r="FU423" s="5"/>
      <c r="FV423" s="5"/>
      <c r="FW423" s="4"/>
      <c r="FX423" s="6"/>
      <c r="FY423" s="4"/>
      <c r="FZ423" s="6"/>
      <c r="GA423" s="5"/>
      <c r="GB423" s="5"/>
      <c r="GC423" s="4"/>
      <c r="GD423" s="6"/>
      <c r="GE423" s="4"/>
      <c r="GF423" s="6"/>
      <c r="GG423" s="5"/>
      <c r="GH423" s="5"/>
      <c r="GI423" s="4"/>
      <c r="GJ423" s="6"/>
      <c r="GK423" s="4"/>
      <c r="GL423" s="6"/>
      <c r="GM423" s="5"/>
      <c r="GN423" s="5"/>
      <c r="GO423" s="4"/>
      <c r="GP423" s="6"/>
      <c r="GQ423" s="4"/>
      <c r="GR423" s="6"/>
      <c r="GS423" s="5"/>
      <c r="GT423" s="5"/>
      <c r="GU423" s="4"/>
      <c r="GV423" s="6"/>
      <c r="GW423" s="4"/>
      <c r="GX423" s="6"/>
      <c r="GY423" s="5"/>
      <c r="GZ423" s="5"/>
      <c r="HA423" s="4"/>
      <c r="HB423" s="6"/>
      <c r="HC423" s="4"/>
      <c r="HD423" s="6"/>
      <c r="HE423" s="5"/>
      <c r="HF423" s="5"/>
      <c r="HG423" s="4"/>
      <c r="HH423" s="6"/>
      <c r="HI423" s="4"/>
      <c r="HJ423" s="6"/>
      <c r="HK423" s="5"/>
      <c r="HL423" s="5"/>
      <c r="HM423" s="4"/>
      <c r="HN423" s="6"/>
      <c r="HO423" s="4"/>
      <c r="HP423" s="6"/>
      <c r="HQ423" s="5"/>
      <c r="HR423" s="5"/>
      <c r="HS423" s="4"/>
      <c r="HT423" s="6"/>
      <c r="HU423" s="4"/>
      <c r="HV423" s="6"/>
      <c r="HW423" s="5"/>
      <c r="HX423" s="5"/>
      <c r="HY423" s="4"/>
      <c r="HZ423" s="6"/>
      <c r="IA423" s="4"/>
      <c r="IB423" s="6"/>
      <c r="IC423" s="5"/>
      <c r="ID423" s="5"/>
      <c r="IE423" s="4"/>
      <c r="IF423" s="6"/>
      <c r="IG423" s="4"/>
      <c r="IH423" s="6"/>
      <c r="II423" s="5"/>
      <c r="IJ423" s="5"/>
      <c r="IK423" s="4"/>
      <c r="IL423" s="6"/>
      <c r="IM423" s="4"/>
      <c r="IN423" s="6"/>
      <c r="IO423" s="5"/>
      <c r="IP423" s="5"/>
      <c r="IQ423" s="4"/>
      <c r="IR423" s="6"/>
      <c r="IS423" s="4"/>
      <c r="IT423" s="6"/>
      <c r="IU423" s="5"/>
      <c r="IV423" s="5"/>
      <c r="IW423" s="4"/>
      <c r="IX423" s="6"/>
      <c r="IY423" s="4"/>
      <c r="IZ423" s="6"/>
      <c r="JA423" s="5"/>
      <c r="JB423" s="5"/>
      <c r="JC423" s="4"/>
      <c r="JD423" s="6"/>
      <c r="JE423" s="4"/>
      <c r="JF423" s="6"/>
      <c r="JG423" s="5"/>
      <c r="JH423" s="5"/>
      <c r="JI423" s="4"/>
      <c r="JJ423" s="6"/>
      <c r="JK423" s="4"/>
      <c r="JL423" s="6"/>
      <c r="JM423" s="5"/>
      <c r="JN423" s="5"/>
      <c r="JO423" s="4"/>
      <c r="JP423" s="6"/>
      <c r="JQ423" s="4"/>
      <c r="JR423" s="6"/>
      <c r="JS423" s="5"/>
      <c r="JT423" s="5"/>
      <c r="JU423" s="4"/>
      <c r="JV423" s="6"/>
      <c r="JW423" s="4"/>
      <c r="JX423" s="6"/>
      <c r="JY423" s="5"/>
      <c r="JZ423" s="5"/>
      <c r="KA423" s="4"/>
      <c r="KB423" s="6"/>
      <c r="KC423" s="4"/>
      <c r="KD423" s="6"/>
      <c r="KE423" s="5"/>
      <c r="KF423" s="5"/>
      <c r="KG423" s="4"/>
      <c r="KH423" s="6"/>
      <c r="KI423" s="4"/>
      <c r="KJ423" s="6"/>
      <c r="KK423" s="5"/>
      <c r="KL423" s="5"/>
    </row>
    <row r="424">
      <c r="A424" s="3" t="s">
        <v>85</v>
      </c>
      <c r="B424" s="3" t="s">
        <v>711</v>
      </c>
      <c r="C424" s="3" t="s">
        <v>87</v>
      </c>
      <c r="D424" s="3" t="s">
        <v>712</v>
      </c>
      <c r="E424" s="3" t="s">
        <v>728</v>
      </c>
      <c r="F424" s="3" t="s">
        <v>104</v>
      </c>
      <c r="G424" s="3" t="s">
        <v>104</v>
      </c>
      <c r="H424" s="3" t="s">
        <v>104</v>
      </c>
      <c r="I424" s="4"/>
      <c r="J424" s="4">
        <f>=ROUNDDOWN({0},0)</f>
      </c>
      <c r="K424" s="4"/>
      <c r="L424" s="5"/>
      <c r="M424" s="4"/>
      <c r="N424" s="4">
        <f>=ROUNDDOWN({0},0)</f>
      </c>
      <c r="O424" s="4"/>
      <c r="P424" s="5"/>
      <c r="Q424" s="4"/>
      <c r="R424" s="6"/>
      <c r="S424" s="4"/>
      <c r="T424" s="6"/>
      <c r="U424" s="5"/>
      <c r="V424" s="5"/>
      <c r="W424" s="4"/>
      <c r="X424" s="6"/>
      <c r="Y424" s="4"/>
      <c r="Z424" s="6"/>
      <c r="AA424" s="5"/>
      <c r="AB424" s="5"/>
      <c r="AC424" s="4"/>
      <c r="AD424" s="6"/>
      <c r="AE424" s="4"/>
      <c r="AF424" s="6"/>
      <c r="AG424" s="5"/>
      <c r="AH424" s="5"/>
      <c r="AI424" s="4"/>
      <c r="AJ424" s="6"/>
      <c r="AK424" s="4"/>
      <c r="AL424" s="6"/>
      <c r="AM424" s="5"/>
      <c r="AN424" s="5"/>
      <c r="AO424" s="4"/>
      <c r="AP424" s="6"/>
      <c r="AQ424" s="4"/>
      <c r="AR424" s="6"/>
      <c r="AS424" s="5"/>
      <c r="AT424" s="5"/>
      <c r="AU424" s="4"/>
      <c r="AV424" s="6"/>
      <c r="AW424" s="4"/>
      <c r="AX424" s="6"/>
      <c r="AY424" s="5"/>
      <c r="AZ424" s="5"/>
      <c r="BA424" s="4"/>
      <c r="BB424" s="6"/>
      <c r="BC424" s="4"/>
      <c r="BD424" s="6"/>
      <c r="BE424" s="5"/>
      <c r="BF424" s="5"/>
      <c r="BG424" s="4"/>
      <c r="BH424" s="6"/>
      <c r="BI424" s="4"/>
      <c r="BJ424" s="6"/>
      <c r="BK424" s="5"/>
      <c r="BL424" s="5"/>
      <c r="BM424" s="4"/>
      <c r="BN424" s="6"/>
      <c r="BO424" s="4"/>
      <c r="BP424" s="6"/>
      <c r="BQ424" s="5"/>
      <c r="BR424" s="5"/>
      <c r="BS424" s="4"/>
      <c r="BT424" s="6"/>
      <c r="BU424" s="4"/>
      <c r="BV424" s="6"/>
      <c r="BW424" s="5"/>
      <c r="BX424" s="5"/>
      <c r="BY424" s="4"/>
      <c r="BZ424" s="6"/>
      <c r="CA424" s="4"/>
      <c r="CB424" s="6"/>
      <c r="CC424" s="5"/>
      <c r="CD424" s="5"/>
      <c r="CE424" s="4"/>
      <c r="CF424" s="6"/>
      <c r="CG424" s="4"/>
      <c r="CH424" s="6"/>
      <c r="CI424" s="5"/>
      <c r="CJ424" s="5"/>
      <c r="CK424" s="4"/>
      <c r="CL424" s="6"/>
      <c r="CM424" s="4"/>
      <c r="CN424" s="6"/>
      <c r="CO424" s="5"/>
      <c r="CP424" s="5"/>
      <c r="CQ424" s="4"/>
      <c r="CR424" s="6"/>
      <c r="CS424" s="4"/>
      <c r="CT424" s="6"/>
      <c r="CU424" s="5"/>
      <c r="CV424" s="5"/>
      <c r="CW424" s="4"/>
      <c r="CX424" s="6"/>
      <c r="CY424" s="4"/>
      <c r="CZ424" s="6"/>
      <c r="DA424" s="5"/>
      <c r="DB424" s="5"/>
      <c r="DC424" s="4"/>
      <c r="DD424" s="6"/>
      <c r="DE424" s="4"/>
      <c r="DF424" s="6"/>
      <c r="DG424" s="5"/>
      <c r="DH424" s="5"/>
      <c r="DI424" s="4"/>
      <c r="DJ424" s="6"/>
      <c r="DK424" s="4"/>
      <c r="DL424" s="6"/>
      <c r="DM424" s="5"/>
      <c r="DN424" s="5"/>
      <c r="DO424" s="4"/>
      <c r="DP424" s="6"/>
      <c r="DQ424" s="4"/>
      <c r="DR424" s="6"/>
      <c r="DS424" s="5"/>
      <c r="DT424" s="5"/>
      <c r="DU424" s="4"/>
      <c r="DV424" s="6"/>
      <c r="DW424" s="4"/>
      <c r="DX424" s="6"/>
      <c r="DY424" s="5"/>
      <c r="DZ424" s="5"/>
      <c r="EA424" s="4"/>
      <c r="EB424" s="6"/>
      <c r="EC424" s="4"/>
      <c r="ED424" s="6"/>
      <c r="EE424" s="5"/>
      <c r="EF424" s="5"/>
      <c r="EG424" s="4"/>
      <c r="EH424" s="6"/>
      <c r="EI424" s="4"/>
      <c r="EJ424" s="6"/>
      <c r="EK424" s="5"/>
      <c r="EL424" s="5"/>
      <c r="EM424" s="4"/>
      <c r="EN424" s="6"/>
      <c r="EO424" s="4"/>
      <c r="EP424" s="6"/>
      <c r="EQ424" s="5"/>
      <c r="ER424" s="5"/>
      <c r="ES424" s="4"/>
      <c r="ET424" s="6"/>
      <c r="EU424" s="4"/>
      <c r="EV424" s="6"/>
      <c r="EW424" s="5"/>
      <c r="EX424" s="5"/>
      <c r="EY424" s="4"/>
      <c r="EZ424" s="6"/>
      <c r="FA424" s="4"/>
      <c r="FB424" s="6"/>
      <c r="FC424" s="5"/>
      <c r="FD424" s="5"/>
      <c r="FE424" s="4"/>
      <c r="FF424" s="6"/>
      <c r="FG424" s="4"/>
      <c r="FH424" s="6"/>
      <c r="FI424" s="5"/>
      <c r="FJ424" s="5"/>
      <c r="FK424" s="4"/>
      <c r="FL424" s="6"/>
      <c r="FM424" s="4"/>
      <c r="FN424" s="6"/>
      <c r="FO424" s="5"/>
      <c r="FP424" s="5"/>
      <c r="FQ424" s="4"/>
      <c r="FR424" s="6"/>
      <c r="FS424" s="4"/>
      <c r="FT424" s="6"/>
      <c r="FU424" s="5"/>
      <c r="FV424" s="5"/>
      <c r="FW424" s="4"/>
      <c r="FX424" s="6"/>
      <c r="FY424" s="4"/>
      <c r="FZ424" s="6"/>
      <c r="GA424" s="5"/>
      <c r="GB424" s="5"/>
      <c r="GC424" s="4"/>
      <c r="GD424" s="6"/>
      <c r="GE424" s="4"/>
      <c r="GF424" s="6"/>
      <c r="GG424" s="5"/>
      <c r="GH424" s="5"/>
      <c r="GI424" s="4"/>
      <c r="GJ424" s="6"/>
      <c r="GK424" s="4"/>
      <c r="GL424" s="6"/>
      <c r="GM424" s="5"/>
      <c r="GN424" s="5"/>
      <c r="GO424" s="4"/>
      <c r="GP424" s="6"/>
      <c r="GQ424" s="4"/>
      <c r="GR424" s="6"/>
      <c r="GS424" s="5"/>
      <c r="GT424" s="5"/>
      <c r="GU424" s="4"/>
      <c r="GV424" s="6"/>
      <c r="GW424" s="4"/>
      <c r="GX424" s="6"/>
      <c r="GY424" s="5"/>
      <c r="GZ424" s="5"/>
      <c r="HA424" s="4"/>
      <c r="HB424" s="6"/>
      <c r="HC424" s="4"/>
      <c r="HD424" s="6"/>
      <c r="HE424" s="5"/>
      <c r="HF424" s="5"/>
      <c r="HG424" s="4"/>
      <c r="HH424" s="6"/>
      <c r="HI424" s="4"/>
      <c r="HJ424" s="6"/>
      <c r="HK424" s="5"/>
      <c r="HL424" s="5"/>
      <c r="HM424" s="4"/>
      <c r="HN424" s="6"/>
      <c r="HO424" s="4"/>
      <c r="HP424" s="6"/>
      <c r="HQ424" s="5"/>
      <c r="HR424" s="5"/>
      <c r="HS424" s="4"/>
      <c r="HT424" s="6"/>
      <c r="HU424" s="4"/>
      <c r="HV424" s="6"/>
      <c r="HW424" s="5"/>
      <c r="HX424" s="5"/>
      <c r="HY424" s="4"/>
      <c r="HZ424" s="6"/>
      <c r="IA424" s="4"/>
      <c r="IB424" s="6"/>
      <c r="IC424" s="5"/>
      <c r="ID424" s="5"/>
      <c r="IE424" s="4"/>
      <c r="IF424" s="6"/>
      <c r="IG424" s="4"/>
      <c r="IH424" s="6"/>
      <c r="II424" s="5"/>
      <c r="IJ424" s="5"/>
      <c r="IK424" s="4"/>
      <c r="IL424" s="6"/>
      <c r="IM424" s="4"/>
      <c r="IN424" s="6"/>
      <c r="IO424" s="5"/>
      <c r="IP424" s="5"/>
      <c r="IQ424" s="4"/>
      <c r="IR424" s="6"/>
      <c r="IS424" s="4"/>
      <c r="IT424" s="6"/>
      <c r="IU424" s="5"/>
      <c r="IV424" s="5"/>
      <c r="IW424" s="4"/>
      <c r="IX424" s="6"/>
      <c r="IY424" s="4"/>
      <c r="IZ424" s="6"/>
      <c r="JA424" s="5"/>
      <c r="JB424" s="5"/>
      <c r="JC424" s="4"/>
      <c r="JD424" s="6"/>
      <c r="JE424" s="4"/>
      <c r="JF424" s="6"/>
      <c r="JG424" s="5"/>
      <c r="JH424" s="5"/>
      <c r="JI424" s="4"/>
      <c r="JJ424" s="6"/>
      <c r="JK424" s="4"/>
      <c r="JL424" s="6"/>
      <c r="JM424" s="5"/>
      <c r="JN424" s="5"/>
      <c r="JO424" s="4"/>
      <c r="JP424" s="6"/>
      <c r="JQ424" s="4"/>
      <c r="JR424" s="6"/>
      <c r="JS424" s="5"/>
      <c r="JT424" s="5"/>
      <c r="JU424" s="4"/>
      <c r="JV424" s="6"/>
      <c r="JW424" s="4"/>
      <c r="JX424" s="6"/>
      <c r="JY424" s="5"/>
      <c r="JZ424" s="5"/>
      <c r="KA424" s="4"/>
      <c r="KB424" s="6"/>
      <c r="KC424" s="4"/>
      <c r="KD424" s="6"/>
      <c r="KE424" s="5"/>
      <c r="KF424" s="5"/>
      <c r="KG424" s="4"/>
      <c r="KH424" s="6"/>
      <c r="KI424" s="4"/>
      <c r="KJ424" s="6"/>
      <c r="KK424" s="5"/>
      <c r="KL424" s="5"/>
    </row>
    <row r="425">
      <c r="A425" s="3" t="s">
        <v>85</v>
      </c>
      <c r="B425" s="3" t="s">
        <v>711</v>
      </c>
      <c r="C425" s="3" t="s">
        <v>87</v>
      </c>
      <c r="D425" s="3" t="s">
        <v>712</v>
      </c>
      <c r="E425" s="3" t="s">
        <v>729</v>
      </c>
      <c r="F425" s="3" t="s">
        <v>104</v>
      </c>
      <c r="G425" s="3" t="s">
        <v>104</v>
      </c>
      <c r="H425" s="3" t="s">
        <v>104</v>
      </c>
      <c r="I425" s="4"/>
      <c r="J425" s="4">
        <f>=ROUNDDOWN({0},0)</f>
      </c>
      <c r="K425" s="4"/>
      <c r="L425" s="5"/>
      <c r="M425" s="4"/>
      <c r="N425" s="4">
        <f>=ROUNDDOWN({0},0)</f>
      </c>
      <c r="O425" s="4"/>
      <c r="P425" s="5"/>
      <c r="Q425" s="4"/>
      <c r="R425" s="6"/>
      <c r="S425" s="4"/>
      <c r="T425" s="6"/>
      <c r="U425" s="5"/>
      <c r="V425" s="5"/>
      <c r="W425" s="4"/>
      <c r="X425" s="6"/>
      <c r="Y425" s="4"/>
      <c r="Z425" s="6"/>
      <c r="AA425" s="5"/>
      <c r="AB425" s="5"/>
      <c r="AC425" s="4"/>
      <c r="AD425" s="6"/>
      <c r="AE425" s="4"/>
      <c r="AF425" s="6"/>
      <c r="AG425" s="5"/>
      <c r="AH425" s="5"/>
      <c r="AI425" s="4"/>
      <c r="AJ425" s="6"/>
      <c r="AK425" s="4"/>
      <c r="AL425" s="6"/>
      <c r="AM425" s="5"/>
      <c r="AN425" s="5"/>
      <c r="AO425" s="4"/>
      <c r="AP425" s="6"/>
      <c r="AQ425" s="4"/>
      <c r="AR425" s="6"/>
      <c r="AS425" s="5"/>
      <c r="AT425" s="5"/>
      <c r="AU425" s="4"/>
      <c r="AV425" s="6"/>
      <c r="AW425" s="4"/>
      <c r="AX425" s="6"/>
      <c r="AY425" s="5"/>
      <c r="AZ425" s="5"/>
      <c r="BA425" s="4"/>
      <c r="BB425" s="6"/>
      <c r="BC425" s="4"/>
      <c r="BD425" s="6"/>
      <c r="BE425" s="5"/>
      <c r="BF425" s="5"/>
      <c r="BG425" s="4"/>
      <c r="BH425" s="6"/>
      <c r="BI425" s="4"/>
      <c r="BJ425" s="6"/>
      <c r="BK425" s="5"/>
      <c r="BL425" s="5"/>
      <c r="BM425" s="4"/>
      <c r="BN425" s="6"/>
      <c r="BO425" s="4"/>
      <c r="BP425" s="6"/>
      <c r="BQ425" s="5"/>
      <c r="BR425" s="5"/>
      <c r="BS425" s="4"/>
      <c r="BT425" s="6"/>
      <c r="BU425" s="4"/>
      <c r="BV425" s="6"/>
      <c r="BW425" s="5"/>
      <c r="BX425" s="5"/>
      <c r="BY425" s="4"/>
      <c r="BZ425" s="6"/>
      <c r="CA425" s="4"/>
      <c r="CB425" s="6"/>
      <c r="CC425" s="5"/>
      <c r="CD425" s="5"/>
      <c r="CE425" s="4"/>
      <c r="CF425" s="6"/>
      <c r="CG425" s="4"/>
      <c r="CH425" s="6"/>
      <c r="CI425" s="5"/>
      <c r="CJ425" s="5"/>
      <c r="CK425" s="4"/>
      <c r="CL425" s="6"/>
      <c r="CM425" s="4"/>
      <c r="CN425" s="6"/>
      <c r="CO425" s="5"/>
      <c r="CP425" s="5"/>
      <c r="CQ425" s="4"/>
      <c r="CR425" s="6"/>
      <c r="CS425" s="4"/>
      <c r="CT425" s="6"/>
      <c r="CU425" s="5"/>
      <c r="CV425" s="5"/>
      <c r="CW425" s="4"/>
      <c r="CX425" s="6"/>
      <c r="CY425" s="4"/>
      <c r="CZ425" s="6"/>
      <c r="DA425" s="5"/>
      <c r="DB425" s="5"/>
      <c r="DC425" s="4"/>
      <c r="DD425" s="6"/>
      <c r="DE425" s="4"/>
      <c r="DF425" s="6"/>
      <c r="DG425" s="5"/>
      <c r="DH425" s="5"/>
      <c r="DI425" s="4"/>
      <c r="DJ425" s="6"/>
      <c r="DK425" s="4"/>
      <c r="DL425" s="6"/>
      <c r="DM425" s="5"/>
      <c r="DN425" s="5"/>
      <c r="DO425" s="4"/>
      <c r="DP425" s="6"/>
      <c r="DQ425" s="4"/>
      <c r="DR425" s="6"/>
      <c r="DS425" s="5"/>
      <c r="DT425" s="5"/>
      <c r="DU425" s="4"/>
      <c r="DV425" s="6"/>
      <c r="DW425" s="4"/>
      <c r="DX425" s="6"/>
      <c r="DY425" s="5"/>
      <c r="DZ425" s="5"/>
      <c r="EA425" s="4"/>
      <c r="EB425" s="6"/>
      <c r="EC425" s="4"/>
      <c r="ED425" s="6"/>
      <c r="EE425" s="5"/>
      <c r="EF425" s="5"/>
      <c r="EG425" s="4"/>
      <c r="EH425" s="6"/>
      <c r="EI425" s="4"/>
      <c r="EJ425" s="6"/>
      <c r="EK425" s="5"/>
      <c r="EL425" s="5"/>
      <c r="EM425" s="4"/>
      <c r="EN425" s="6"/>
      <c r="EO425" s="4"/>
      <c r="EP425" s="6"/>
      <c r="EQ425" s="5"/>
      <c r="ER425" s="5"/>
      <c r="ES425" s="4"/>
      <c r="ET425" s="6"/>
      <c r="EU425" s="4"/>
      <c r="EV425" s="6"/>
      <c r="EW425" s="5"/>
      <c r="EX425" s="5"/>
      <c r="EY425" s="4"/>
      <c r="EZ425" s="6"/>
      <c r="FA425" s="4"/>
      <c r="FB425" s="6"/>
      <c r="FC425" s="5"/>
      <c r="FD425" s="5"/>
      <c r="FE425" s="4"/>
      <c r="FF425" s="6"/>
      <c r="FG425" s="4"/>
      <c r="FH425" s="6"/>
      <c r="FI425" s="5"/>
      <c r="FJ425" s="5"/>
      <c r="FK425" s="4"/>
      <c r="FL425" s="6"/>
      <c r="FM425" s="4"/>
      <c r="FN425" s="6"/>
      <c r="FO425" s="5"/>
      <c r="FP425" s="5"/>
      <c r="FQ425" s="4"/>
      <c r="FR425" s="6"/>
      <c r="FS425" s="4"/>
      <c r="FT425" s="6"/>
      <c r="FU425" s="5"/>
      <c r="FV425" s="5"/>
      <c r="FW425" s="4"/>
      <c r="FX425" s="6"/>
      <c r="FY425" s="4"/>
      <c r="FZ425" s="6"/>
      <c r="GA425" s="5"/>
      <c r="GB425" s="5"/>
      <c r="GC425" s="4"/>
      <c r="GD425" s="6"/>
      <c r="GE425" s="4"/>
      <c r="GF425" s="6"/>
      <c r="GG425" s="5"/>
      <c r="GH425" s="5"/>
      <c r="GI425" s="4"/>
      <c r="GJ425" s="6"/>
      <c r="GK425" s="4"/>
      <c r="GL425" s="6"/>
      <c r="GM425" s="5"/>
      <c r="GN425" s="5"/>
      <c r="GO425" s="4"/>
      <c r="GP425" s="6"/>
      <c r="GQ425" s="4"/>
      <c r="GR425" s="6"/>
      <c r="GS425" s="5"/>
      <c r="GT425" s="5"/>
      <c r="GU425" s="4"/>
      <c r="GV425" s="6"/>
      <c r="GW425" s="4"/>
      <c r="GX425" s="6"/>
      <c r="GY425" s="5"/>
      <c r="GZ425" s="5"/>
      <c r="HA425" s="4"/>
      <c r="HB425" s="6"/>
      <c r="HC425" s="4"/>
      <c r="HD425" s="6"/>
      <c r="HE425" s="5"/>
      <c r="HF425" s="5"/>
      <c r="HG425" s="4"/>
      <c r="HH425" s="6"/>
      <c r="HI425" s="4"/>
      <c r="HJ425" s="6"/>
      <c r="HK425" s="5"/>
      <c r="HL425" s="5"/>
      <c r="HM425" s="4"/>
      <c r="HN425" s="6"/>
      <c r="HO425" s="4"/>
      <c r="HP425" s="6"/>
      <c r="HQ425" s="5"/>
      <c r="HR425" s="5"/>
      <c r="HS425" s="4"/>
      <c r="HT425" s="6"/>
      <c r="HU425" s="4"/>
      <c r="HV425" s="6"/>
      <c r="HW425" s="5"/>
      <c r="HX425" s="5"/>
      <c r="HY425" s="4"/>
      <c r="HZ425" s="6"/>
      <c r="IA425" s="4"/>
      <c r="IB425" s="6"/>
      <c r="IC425" s="5"/>
      <c r="ID425" s="5"/>
      <c r="IE425" s="4"/>
      <c r="IF425" s="6"/>
      <c r="IG425" s="4"/>
      <c r="IH425" s="6"/>
      <c r="II425" s="5"/>
      <c r="IJ425" s="5"/>
      <c r="IK425" s="4"/>
      <c r="IL425" s="6"/>
      <c r="IM425" s="4"/>
      <c r="IN425" s="6"/>
      <c r="IO425" s="5"/>
      <c r="IP425" s="5"/>
      <c r="IQ425" s="4"/>
      <c r="IR425" s="6"/>
      <c r="IS425" s="4"/>
      <c r="IT425" s="6"/>
      <c r="IU425" s="5"/>
      <c r="IV425" s="5"/>
      <c r="IW425" s="4"/>
      <c r="IX425" s="6"/>
      <c r="IY425" s="4"/>
      <c r="IZ425" s="6"/>
      <c r="JA425" s="5"/>
      <c r="JB425" s="5"/>
      <c r="JC425" s="4"/>
      <c r="JD425" s="6"/>
      <c r="JE425" s="4"/>
      <c r="JF425" s="6"/>
      <c r="JG425" s="5"/>
      <c r="JH425" s="5"/>
      <c r="JI425" s="4"/>
      <c r="JJ425" s="6"/>
      <c r="JK425" s="4"/>
      <c r="JL425" s="6"/>
      <c r="JM425" s="5"/>
      <c r="JN425" s="5"/>
      <c r="JO425" s="4"/>
      <c r="JP425" s="6"/>
      <c r="JQ425" s="4"/>
      <c r="JR425" s="6"/>
      <c r="JS425" s="5"/>
      <c r="JT425" s="5"/>
      <c r="JU425" s="4"/>
      <c r="JV425" s="6"/>
      <c r="JW425" s="4"/>
      <c r="JX425" s="6"/>
      <c r="JY425" s="5"/>
      <c r="JZ425" s="5"/>
      <c r="KA425" s="4"/>
      <c r="KB425" s="6"/>
      <c r="KC425" s="4"/>
      <c r="KD425" s="6"/>
      <c r="KE425" s="5"/>
      <c r="KF425" s="5"/>
      <c r="KG425" s="4"/>
      <c r="KH425" s="6"/>
      <c r="KI425" s="4"/>
      <c r="KJ425" s="6"/>
      <c r="KK425" s="5"/>
      <c r="KL425" s="5"/>
    </row>
    <row r="426">
      <c r="A426" s="3" t="s">
        <v>85</v>
      </c>
      <c r="B426" s="3" t="s">
        <v>711</v>
      </c>
      <c r="C426" s="3" t="s">
        <v>87</v>
      </c>
      <c r="D426" s="3" t="s">
        <v>712</v>
      </c>
      <c r="E426" s="3" t="s">
        <v>730</v>
      </c>
      <c r="F426" s="3" t="s">
        <v>104</v>
      </c>
      <c r="G426" s="3" t="s">
        <v>104</v>
      </c>
      <c r="H426" s="3" t="s">
        <v>104</v>
      </c>
      <c r="I426" s="4"/>
      <c r="J426" s="4">
        <f>=ROUNDDOWN({0},0)</f>
      </c>
      <c r="K426" s="4"/>
      <c r="L426" s="5"/>
      <c r="M426" s="4"/>
      <c r="N426" s="4">
        <f>=ROUNDDOWN({0},0)</f>
      </c>
      <c r="O426" s="4"/>
      <c r="P426" s="5"/>
      <c r="Q426" s="4"/>
      <c r="R426" s="6"/>
      <c r="S426" s="4"/>
      <c r="T426" s="6"/>
      <c r="U426" s="5"/>
      <c r="V426" s="5"/>
      <c r="W426" s="4"/>
      <c r="X426" s="6"/>
      <c r="Y426" s="4"/>
      <c r="Z426" s="6"/>
      <c r="AA426" s="5"/>
      <c r="AB426" s="5"/>
      <c r="AC426" s="4"/>
      <c r="AD426" s="6"/>
      <c r="AE426" s="4"/>
      <c r="AF426" s="6"/>
      <c r="AG426" s="5"/>
      <c r="AH426" s="5"/>
      <c r="AI426" s="4"/>
      <c r="AJ426" s="6"/>
      <c r="AK426" s="4"/>
      <c r="AL426" s="6"/>
      <c r="AM426" s="5"/>
      <c r="AN426" s="5"/>
      <c r="AO426" s="4"/>
      <c r="AP426" s="6"/>
      <c r="AQ426" s="4"/>
      <c r="AR426" s="6"/>
      <c r="AS426" s="5"/>
      <c r="AT426" s="5"/>
      <c r="AU426" s="4"/>
      <c r="AV426" s="6"/>
      <c r="AW426" s="4"/>
      <c r="AX426" s="6"/>
      <c r="AY426" s="5"/>
      <c r="AZ426" s="5"/>
      <c r="BA426" s="4"/>
      <c r="BB426" s="6"/>
      <c r="BC426" s="4"/>
      <c r="BD426" s="6"/>
      <c r="BE426" s="5"/>
      <c r="BF426" s="5"/>
      <c r="BG426" s="4"/>
      <c r="BH426" s="6"/>
      <c r="BI426" s="4"/>
      <c r="BJ426" s="6"/>
      <c r="BK426" s="5"/>
      <c r="BL426" s="5"/>
      <c r="BM426" s="4"/>
      <c r="BN426" s="6"/>
      <c r="BO426" s="4"/>
      <c r="BP426" s="6"/>
      <c r="BQ426" s="5"/>
      <c r="BR426" s="5"/>
      <c r="BS426" s="4"/>
      <c r="BT426" s="6"/>
      <c r="BU426" s="4"/>
      <c r="BV426" s="6"/>
      <c r="BW426" s="5"/>
      <c r="BX426" s="5"/>
      <c r="BY426" s="4"/>
      <c r="BZ426" s="6"/>
      <c r="CA426" s="4"/>
      <c r="CB426" s="6"/>
      <c r="CC426" s="5"/>
      <c r="CD426" s="5"/>
      <c r="CE426" s="4"/>
      <c r="CF426" s="6"/>
      <c r="CG426" s="4"/>
      <c r="CH426" s="6"/>
      <c r="CI426" s="5"/>
      <c r="CJ426" s="5"/>
      <c r="CK426" s="4"/>
      <c r="CL426" s="6"/>
      <c r="CM426" s="4"/>
      <c r="CN426" s="6"/>
      <c r="CO426" s="5"/>
      <c r="CP426" s="5"/>
      <c r="CQ426" s="4"/>
      <c r="CR426" s="6"/>
      <c r="CS426" s="4"/>
      <c r="CT426" s="6"/>
      <c r="CU426" s="5"/>
      <c r="CV426" s="5"/>
      <c r="CW426" s="4"/>
      <c r="CX426" s="6"/>
      <c r="CY426" s="4"/>
      <c r="CZ426" s="6"/>
      <c r="DA426" s="5"/>
      <c r="DB426" s="5"/>
      <c r="DC426" s="4"/>
      <c r="DD426" s="6"/>
      <c r="DE426" s="4"/>
      <c r="DF426" s="6"/>
      <c r="DG426" s="5"/>
      <c r="DH426" s="5"/>
      <c r="DI426" s="4"/>
      <c r="DJ426" s="6"/>
      <c r="DK426" s="4"/>
      <c r="DL426" s="6"/>
      <c r="DM426" s="5"/>
      <c r="DN426" s="5"/>
      <c r="DO426" s="4"/>
      <c r="DP426" s="6"/>
      <c r="DQ426" s="4"/>
      <c r="DR426" s="6"/>
      <c r="DS426" s="5"/>
      <c r="DT426" s="5"/>
      <c r="DU426" s="4"/>
      <c r="DV426" s="6"/>
      <c r="DW426" s="4"/>
      <c r="DX426" s="6"/>
      <c r="DY426" s="5"/>
      <c r="DZ426" s="5"/>
      <c r="EA426" s="4"/>
      <c r="EB426" s="6"/>
      <c r="EC426" s="4"/>
      <c r="ED426" s="6"/>
      <c r="EE426" s="5"/>
      <c r="EF426" s="5"/>
      <c r="EG426" s="4"/>
      <c r="EH426" s="6"/>
      <c r="EI426" s="4"/>
      <c r="EJ426" s="6"/>
      <c r="EK426" s="5"/>
      <c r="EL426" s="5"/>
      <c r="EM426" s="4"/>
      <c r="EN426" s="6"/>
      <c r="EO426" s="4"/>
      <c r="EP426" s="6"/>
      <c r="EQ426" s="5"/>
      <c r="ER426" s="5"/>
      <c r="ES426" s="4"/>
      <c r="ET426" s="6"/>
      <c r="EU426" s="4"/>
      <c r="EV426" s="6"/>
      <c r="EW426" s="5"/>
      <c r="EX426" s="5"/>
      <c r="EY426" s="4"/>
      <c r="EZ426" s="6"/>
      <c r="FA426" s="4"/>
      <c r="FB426" s="6"/>
      <c r="FC426" s="5"/>
      <c r="FD426" s="5"/>
      <c r="FE426" s="4"/>
      <c r="FF426" s="6"/>
      <c r="FG426" s="4"/>
      <c r="FH426" s="6"/>
      <c r="FI426" s="5"/>
      <c r="FJ426" s="5"/>
      <c r="FK426" s="4"/>
      <c r="FL426" s="6"/>
      <c r="FM426" s="4"/>
      <c r="FN426" s="6"/>
      <c r="FO426" s="5"/>
      <c r="FP426" s="5"/>
      <c r="FQ426" s="4"/>
      <c r="FR426" s="6"/>
      <c r="FS426" s="4"/>
      <c r="FT426" s="6"/>
      <c r="FU426" s="5"/>
      <c r="FV426" s="5"/>
      <c r="FW426" s="4"/>
      <c r="FX426" s="6"/>
      <c r="FY426" s="4"/>
      <c r="FZ426" s="6"/>
      <c r="GA426" s="5"/>
      <c r="GB426" s="5"/>
      <c r="GC426" s="4"/>
      <c r="GD426" s="6"/>
      <c r="GE426" s="4"/>
      <c r="GF426" s="6"/>
      <c r="GG426" s="5"/>
      <c r="GH426" s="5"/>
      <c r="GI426" s="4"/>
      <c r="GJ426" s="6"/>
      <c r="GK426" s="4"/>
      <c r="GL426" s="6"/>
      <c r="GM426" s="5"/>
      <c r="GN426" s="5"/>
      <c r="GO426" s="4"/>
      <c r="GP426" s="6"/>
      <c r="GQ426" s="4"/>
      <c r="GR426" s="6"/>
      <c r="GS426" s="5"/>
      <c r="GT426" s="5"/>
      <c r="GU426" s="4"/>
      <c r="GV426" s="6"/>
      <c r="GW426" s="4"/>
      <c r="GX426" s="6"/>
      <c r="GY426" s="5"/>
      <c r="GZ426" s="5"/>
      <c r="HA426" s="4"/>
      <c r="HB426" s="6"/>
      <c r="HC426" s="4"/>
      <c r="HD426" s="6"/>
      <c r="HE426" s="5"/>
      <c r="HF426" s="5"/>
      <c r="HG426" s="4"/>
      <c r="HH426" s="6"/>
      <c r="HI426" s="4"/>
      <c r="HJ426" s="6"/>
      <c r="HK426" s="5"/>
      <c r="HL426" s="5"/>
      <c r="HM426" s="4"/>
      <c r="HN426" s="6"/>
      <c r="HO426" s="4"/>
      <c r="HP426" s="6"/>
      <c r="HQ426" s="5"/>
      <c r="HR426" s="5"/>
      <c r="HS426" s="4"/>
      <c r="HT426" s="6"/>
      <c r="HU426" s="4"/>
      <c r="HV426" s="6"/>
      <c r="HW426" s="5"/>
      <c r="HX426" s="5"/>
      <c r="HY426" s="4"/>
      <c r="HZ426" s="6"/>
      <c r="IA426" s="4"/>
      <c r="IB426" s="6"/>
      <c r="IC426" s="5"/>
      <c r="ID426" s="5"/>
      <c r="IE426" s="4"/>
      <c r="IF426" s="6"/>
      <c r="IG426" s="4"/>
      <c r="IH426" s="6"/>
      <c r="II426" s="5"/>
      <c r="IJ426" s="5"/>
      <c r="IK426" s="4"/>
      <c r="IL426" s="6"/>
      <c r="IM426" s="4"/>
      <c r="IN426" s="6"/>
      <c r="IO426" s="5"/>
      <c r="IP426" s="5"/>
      <c r="IQ426" s="4"/>
      <c r="IR426" s="6"/>
      <c r="IS426" s="4"/>
      <c r="IT426" s="6"/>
      <c r="IU426" s="5"/>
      <c r="IV426" s="5"/>
      <c r="IW426" s="4"/>
      <c r="IX426" s="6"/>
      <c r="IY426" s="4"/>
      <c r="IZ426" s="6"/>
      <c r="JA426" s="5"/>
      <c r="JB426" s="5"/>
      <c r="JC426" s="4"/>
      <c r="JD426" s="6"/>
      <c r="JE426" s="4"/>
      <c r="JF426" s="6"/>
      <c r="JG426" s="5"/>
      <c r="JH426" s="5"/>
      <c r="JI426" s="4"/>
      <c r="JJ426" s="6"/>
      <c r="JK426" s="4"/>
      <c r="JL426" s="6"/>
      <c r="JM426" s="5"/>
      <c r="JN426" s="5"/>
      <c r="JO426" s="4"/>
      <c r="JP426" s="6"/>
      <c r="JQ426" s="4"/>
      <c r="JR426" s="6"/>
      <c r="JS426" s="5"/>
      <c r="JT426" s="5"/>
      <c r="JU426" s="4"/>
      <c r="JV426" s="6"/>
      <c r="JW426" s="4"/>
      <c r="JX426" s="6"/>
      <c r="JY426" s="5"/>
      <c r="JZ426" s="5"/>
      <c r="KA426" s="4"/>
      <c r="KB426" s="6"/>
      <c r="KC426" s="4"/>
      <c r="KD426" s="6"/>
      <c r="KE426" s="5"/>
      <c r="KF426" s="5"/>
      <c r="KG426" s="4"/>
      <c r="KH426" s="6"/>
      <c r="KI426" s="4"/>
      <c r="KJ426" s="6"/>
      <c r="KK426" s="5"/>
      <c r="KL426" s="5"/>
    </row>
    <row r="427">
      <c r="A427" s="3" t="s">
        <v>85</v>
      </c>
      <c r="B427" s="3" t="s">
        <v>711</v>
      </c>
      <c r="C427" s="3" t="s">
        <v>87</v>
      </c>
      <c r="D427" s="3" t="s">
        <v>88</v>
      </c>
      <c r="E427" s="3" t="s">
        <v>713</v>
      </c>
      <c r="F427" s="3" t="s">
        <v>713</v>
      </c>
      <c r="G427" s="3" t="s">
        <v>713</v>
      </c>
      <c r="H427" s="3" t="s">
        <v>104</v>
      </c>
      <c r="I427" s="4"/>
      <c r="J427" s="4">
        <f>=ROUNDDOWN({0},0)</f>
      </c>
      <c r="K427" s="4"/>
      <c r="L427" s="5"/>
      <c r="M427" s="4"/>
      <c r="N427" s="4">
        <f>=ROUNDDOWN({0},0)</f>
      </c>
      <c r="O427" s="4"/>
      <c r="P427" s="5"/>
      <c r="Q427" s="4">
        <v>1413</v>
      </c>
      <c r="R427" s="6">
        <v>16532.1</v>
      </c>
      <c r="S427" s="4"/>
      <c r="T427" s="6"/>
      <c r="U427" s="5"/>
      <c r="V427" s="5"/>
      <c r="W427" s="4"/>
      <c r="X427" s="6"/>
      <c r="Y427" s="4"/>
      <c r="Z427" s="6"/>
      <c r="AA427" s="5"/>
      <c r="AB427" s="5"/>
      <c r="AC427" s="4"/>
      <c r="AD427" s="6"/>
      <c r="AE427" s="4"/>
      <c r="AF427" s="6"/>
      <c r="AG427" s="5"/>
      <c r="AH427" s="5"/>
      <c r="AI427" s="4"/>
      <c r="AJ427" s="6"/>
      <c r="AK427" s="4"/>
      <c r="AL427" s="6"/>
      <c r="AM427" s="5"/>
      <c r="AN427" s="5"/>
      <c r="AO427" s="4"/>
      <c r="AP427" s="6"/>
      <c r="AQ427" s="4"/>
      <c r="AR427" s="6"/>
      <c r="AS427" s="5"/>
      <c r="AT427" s="5"/>
      <c r="AU427" s="4"/>
      <c r="AV427" s="6"/>
      <c r="AW427" s="4"/>
      <c r="AX427" s="6"/>
      <c r="AY427" s="5"/>
      <c r="AZ427" s="5"/>
      <c r="BA427" s="4"/>
      <c r="BB427" s="6"/>
      <c r="BC427" s="4"/>
      <c r="BD427" s="6"/>
      <c r="BE427" s="5"/>
      <c r="BF427" s="5"/>
      <c r="BG427" s="4"/>
      <c r="BH427" s="6"/>
      <c r="BI427" s="4"/>
      <c r="BJ427" s="6"/>
      <c r="BK427" s="5"/>
      <c r="BL427" s="5"/>
      <c r="BM427" s="4"/>
      <c r="BN427" s="6"/>
      <c r="BO427" s="4"/>
      <c r="BP427" s="6"/>
      <c r="BQ427" s="5"/>
      <c r="BR427" s="5"/>
      <c r="BS427" s="4"/>
      <c r="BT427" s="6"/>
      <c r="BU427" s="4"/>
      <c r="BV427" s="6"/>
      <c r="BW427" s="5"/>
      <c r="BX427" s="5"/>
      <c r="BY427" s="4">
        <v>1413</v>
      </c>
      <c r="BZ427" s="6">
        <v>16532.1</v>
      </c>
      <c r="CA427" s="4"/>
      <c r="CB427" s="6"/>
      <c r="CC427" s="5"/>
      <c r="CD427" s="5"/>
      <c r="CE427" s="4"/>
      <c r="CF427" s="6"/>
      <c r="CG427" s="4"/>
      <c r="CH427" s="6"/>
      <c r="CI427" s="5"/>
      <c r="CJ427" s="5"/>
      <c r="CK427" s="4"/>
      <c r="CL427" s="6"/>
      <c r="CM427" s="4"/>
      <c r="CN427" s="6"/>
      <c r="CO427" s="5"/>
      <c r="CP427" s="5"/>
      <c r="CQ427" s="4"/>
      <c r="CR427" s="6"/>
      <c r="CS427" s="4"/>
      <c r="CT427" s="6"/>
      <c r="CU427" s="5"/>
      <c r="CV427" s="5"/>
      <c r="CW427" s="4"/>
      <c r="CX427" s="6"/>
      <c r="CY427" s="4"/>
      <c r="CZ427" s="6"/>
      <c r="DA427" s="5"/>
      <c r="DB427" s="5"/>
      <c r="DC427" s="4"/>
      <c r="DD427" s="6"/>
      <c r="DE427" s="4"/>
      <c r="DF427" s="6"/>
      <c r="DG427" s="5"/>
      <c r="DH427" s="5"/>
      <c r="DI427" s="4"/>
      <c r="DJ427" s="6"/>
      <c r="DK427" s="4"/>
      <c r="DL427" s="6"/>
      <c r="DM427" s="5"/>
      <c r="DN427" s="5"/>
      <c r="DO427" s="4"/>
      <c r="DP427" s="6"/>
      <c r="DQ427" s="4"/>
      <c r="DR427" s="6"/>
      <c r="DS427" s="5"/>
      <c r="DT427" s="5"/>
      <c r="DU427" s="4"/>
      <c r="DV427" s="6"/>
      <c r="DW427" s="4"/>
      <c r="DX427" s="6"/>
      <c r="DY427" s="5"/>
      <c r="DZ427" s="5"/>
      <c r="EA427" s="4"/>
      <c r="EB427" s="6"/>
      <c r="EC427" s="4"/>
      <c r="ED427" s="6"/>
      <c r="EE427" s="5"/>
      <c r="EF427" s="5"/>
      <c r="EG427" s="4"/>
      <c r="EH427" s="6"/>
      <c r="EI427" s="4"/>
      <c r="EJ427" s="6"/>
      <c r="EK427" s="5"/>
      <c r="EL427" s="5"/>
      <c r="EM427" s="4"/>
      <c r="EN427" s="6"/>
      <c r="EO427" s="4"/>
      <c r="EP427" s="6"/>
      <c r="EQ427" s="5"/>
      <c r="ER427" s="5"/>
      <c r="ES427" s="4"/>
      <c r="ET427" s="6"/>
      <c r="EU427" s="4"/>
      <c r="EV427" s="6"/>
      <c r="EW427" s="5"/>
      <c r="EX427" s="5"/>
      <c r="EY427" s="4"/>
      <c r="EZ427" s="6"/>
      <c r="FA427" s="4"/>
      <c r="FB427" s="6"/>
      <c r="FC427" s="5"/>
      <c r="FD427" s="5"/>
      <c r="FE427" s="4"/>
      <c r="FF427" s="6"/>
      <c r="FG427" s="4"/>
      <c r="FH427" s="6"/>
      <c r="FI427" s="5"/>
      <c r="FJ427" s="5"/>
      <c r="FK427" s="4"/>
      <c r="FL427" s="6"/>
      <c r="FM427" s="4"/>
      <c r="FN427" s="6"/>
      <c r="FO427" s="5"/>
      <c r="FP427" s="5"/>
      <c r="FQ427" s="4"/>
      <c r="FR427" s="6"/>
      <c r="FS427" s="4"/>
      <c r="FT427" s="6"/>
      <c r="FU427" s="5"/>
      <c r="FV427" s="5"/>
      <c r="FW427" s="4"/>
      <c r="FX427" s="6"/>
      <c r="FY427" s="4"/>
      <c r="FZ427" s="6"/>
      <c r="GA427" s="5"/>
      <c r="GB427" s="5"/>
      <c r="GC427" s="4"/>
      <c r="GD427" s="6"/>
      <c r="GE427" s="4"/>
      <c r="GF427" s="6"/>
      <c r="GG427" s="5"/>
      <c r="GH427" s="5"/>
      <c r="GI427" s="4"/>
      <c r="GJ427" s="6"/>
      <c r="GK427" s="4"/>
      <c r="GL427" s="6"/>
      <c r="GM427" s="5"/>
      <c r="GN427" s="5"/>
      <c r="GO427" s="4"/>
      <c r="GP427" s="6"/>
      <c r="GQ427" s="4"/>
      <c r="GR427" s="6"/>
      <c r="GS427" s="5"/>
      <c r="GT427" s="5"/>
      <c r="GU427" s="4"/>
      <c r="GV427" s="6"/>
      <c r="GW427" s="4"/>
      <c r="GX427" s="6"/>
      <c r="GY427" s="5"/>
      <c r="GZ427" s="5"/>
      <c r="HA427" s="4"/>
      <c r="HB427" s="6"/>
      <c r="HC427" s="4"/>
      <c r="HD427" s="6"/>
      <c r="HE427" s="5"/>
      <c r="HF427" s="5"/>
      <c r="HG427" s="4"/>
      <c r="HH427" s="6"/>
      <c r="HI427" s="4"/>
      <c r="HJ427" s="6"/>
      <c r="HK427" s="5"/>
      <c r="HL427" s="5"/>
      <c r="HM427" s="4"/>
      <c r="HN427" s="6"/>
      <c r="HO427" s="4"/>
      <c r="HP427" s="6"/>
      <c r="HQ427" s="5"/>
      <c r="HR427" s="5"/>
      <c r="HS427" s="4"/>
      <c r="HT427" s="6"/>
      <c r="HU427" s="4"/>
      <c r="HV427" s="6"/>
      <c r="HW427" s="5"/>
      <c r="HX427" s="5"/>
      <c r="HY427" s="4"/>
      <c r="HZ427" s="6"/>
      <c r="IA427" s="4"/>
      <c r="IB427" s="6"/>
      <c r="IC427" s="5"/>
      <c r="ID427" s="5"/>
      <c r="IE427" s="4"/>
      <c r="IF427" s="6"/>
      <c r="IG427" s="4"/>
      <c r="IH427" s="6"/>
      <c r="II427" s="5"/>
      <c r="IJ427" s="5"/>
      <c r="IK427" s="4"/>
      <c r="IL427" s="6"/>
      <c r="IM427" s="4"/>
      <c r="IN427" s="6"/>
      <c r="IO427" s="5"/>
      <c r="IP427" s="5"/>
      <c r="IQ427" s="4"/>
      <c r="IR427" s="6"/>
      <c r="IS427" s="4"/>
      <c r="IT427" s="6"/>
      <c r="IU427" s="5"/>
      <c r="IV427" s="5"/>
      <c r="IW427" s="4"/>
      <c r="IX427" s="6"/>
      <c r="IY427" s="4"/>
      <c r="IZ427" s="6"/>
      <c r="JA427" s="5"/>
      <c r="JB427" s="5"/>
      <c r="JC427" s="4"/>
      <c r="JD427" s="6"/>
      <c r="JE427" s="4"/>
      <c r="JF427" s="6"/>
      <c r="JG427" s="5"/>
      <c r="JH427" s="5"/>
      <c r="JI427" s="4"/>
      <c r="JJ427" s="6"/>
      <c r="JK427" s="4"/>
      <c r="JL427" s="6"/>
      <c r="JM427" s="5"/>
      <c r="JN427" s="5"/>
      <c r="JO427" s="4"/>
      <c r="JP427" s="6"/>
      <c r="JQ427" s="4"/>
      <c r="JR427" s="6"/>
      <c r="JS427" s="5"/>
      <c r="JT427" s="5"/>
      <c r="JU427" s="4"/>
      <c r="JV427" s="6"/>
      <c r="JW427" s="4"/>
      <c r="JX427" s="6"/>
      <c r="JY427" s="5"/>
      <c r="JZ427" s="5"/>
      <c r="KA427" s="4"/>
      <c r="KB427" s="6"/>
      <c r="KC427" s="4"/>
      <c r="KD427" s="6"/>
      <c r="KE427" s="5"/>
      <c r="KF427" s="5"/>
      <c r="KG427" s="4"/>
      <c r="KH427" s="6"/>
      <c r="KI427" s="4"/>
      <c r="KJ427" s="6"/>
      <c r="KK427" s="5"/>
      <c r="KL427" s="5"/>
    </row>
    <row r="428">
      <c r="A428" s="3" t="s">
        <v>85</v>
      </c>
      <c r="B428" s="3" t="s">
        <v>711</v>
      </c>
      <c r="C428" s="3" t="s">
        <v>87</v>
      </c>
      <c r="D428" s="3" t="s">
        <v>88</v>
      </c>
      <c r="E428" s="3" t="s">
        <v>555</v>
      </c>
      <c r="F428" s="3" t="s">
        <v>555</v>
      </c>
      <c r="G428" s="3" t="s">
        <v>555</v>
      </c>
      <c r="H428" s="3" t="s">
        <v>104</v>
      </c>
      <c r="I428" s="4"/>
      <c r="J428" s="4">
        <f>=ROUNDDOWN({0},0)</f>
      </c>
      <c r="K428" s="4"/>
      <c r="L428" s="5"/>
      <c r="M428" s="4"/>
      <c r="N428" s="4">
        <f>=ROUNDDOWN({0},0)</f>
      </c>
      <c r="O428" s="4"/>
      <c r="P428" s="5"/>
      <c r="Q428" s="4">
        <v>273</v>
      </c>
      <c r="R428" s="6">
        <v>3194.1</v>
      </c>
      <c r="S428" s="4"/>
      <c r="T428" s="6"/>
      <c r="U428" s="5"/>
      <c r="V428" s="5"/>
      <c r="W428" s="4"/>
      <c r="X428" s="6"/>
      <c r="Y428" s="4"/>
      <c r="Z428" s="6"/>
      <c r="AA428" s="5"/>
      <c r="AB428" s="5"/>
      <c r="AC428" s="4"/>
      <c r="AD428" s="6"/>
      <c r="AE428" s="4"/>
      <c r="AF428" s="6"/>
      <c r="AG428" s="5"/>
      <c r="AH428" s="5"/>
      <c r="AI428" s="4"/>
      <c r="AJ428" s="6"/>
      <c r="AK428" s="4"/>
      <c r="AL428" s="6"/>
      <c r="AM428" s="5"/>
      <c r="AN428" s="5"/>
      <c r="AO428" s="4"/>
      <c r="AP428" s="6"/>
      <c r="AQ428" s="4"/>
      <c r="AR428" s="6"/>
      <c r="AS428" s="5"/>
      <c r="AT428" s="5"/>
      <c r="AU428" s="4"/>
      <c r="AV428" s="6"/>
      <c r="AW428" s="4"/>
      <c r="AX428" s="6"/>
      <c r="AY428" s="5"/>
      <c r="AZ428" s="5"/>
      <c r="BA428" s="4"/>
      <c r="BB428" s="6"/>
      <c r="BC428" s="4"/>
      <c r="BD428" s="6"/>
      <c r="BE428" s="5"/>
      <c r="BF428" s="5"/>
      <c r="BG428" s="4"/>
      <c r="BH428" s="6"/>
      <c r="BI428" s="4"/>
      <c r="BJ428" s="6"/>
      <c r="BK428" s="5"/>
      <c r="BL428" s="5"/>
      <c r="BM428" s="4"/>
      <c r="BN428" s="6"/>
      <c r="BO428" s="4"/>
      <c r="BP428" s="6"/>
      <c r="BQ428" s="5"/>
      <c r="BR428" s="5"/>
      <c r="BS428" s="4"/>
      <c r="BT428" s="6"/>
      <c r="BU428" s="4"/>
      <c r="BV428" s="6"/>
      <c r="BW428" s="5"/>
      <c r="BX428" s="5"/>
      <c r="BY428" s="4">
        <v>273</v>
      </c>
      <c r="BZ428" s="6">
        <v>3194.1</v>
      </c>
      <c r="CA428" s="4"/>
      <c r="CB428" s="6"/>
      <c r="CC428" s="5"/>
      <c r="CD428" s="5"/>
      <c r="CE428" s="4"/>
      <c r="CF428" s="6"/>
      <c r="CG428" s="4"/>
      <c r="CH428" s="6"/>
      <c r="CI428" s="5"/>
      <c r="CJ428" s="5"/>
      <c r="CK428" s="4"/>
      <c r="CL428" s="6"/>
      <c r="CM428" s="4"/>
      <c r="CN428" s="6"/>
      <c r="CO428" s="5"/>
      <c r="CP428" s="5"/>
      <c r="CQ428" s="4"/>
      <c r="CR428" s="6"/>
      <c r="CS428" s="4"/>
      <c r="CT428" s="6"/>
      <c r="CU428" s="5"/>
      <c r="CV428" s="5"/>
      <c r="CW428" s="4"/>
      <c r="CX428" s="6"/>
      <c r="CY428" s="4"/>
      <c r="CZ428" s="6"/>
      <c r="DA428" s="5"/>
      <c r="DB428" s="5"/>
      <c r="DC428" s="4"/>
      <c r="DD428" s="6"/>
      <c r="DE428" s="4"/>
      <c r="DF428" s="6"/>
      <c r="DG428" s="5"/>
      <c r="DH428" s="5"/>
      <c r="DI428" s="4"/>
      <c r="DJ428" s="6"/>
      <c r="DK428" s="4"/>
      <c r="DL428" s="6"/>
      <c r="DM428" s="5"/>
      <c r="DN428" s="5"/>
      <c r="DO428" s="4"/>
      <c r="DP428" s="6"/>
      <c r="DQ428" s="4"/>
      <c r="DR428" s="6"/>
      <c r="DS428" s="5"/>
      <c r="DT428" s="5"/>
      <c r="DU428" s="4"/>
      <c r="DV428" s="6"/>
      <c r="DW428" s="4"/>
      <c r="DX428" s="6"/>
      <c r="DY428" s="5"/>
      <c r="DZ428" s="5"/>
      <c r="EA428" s="4"/>
      <c r="EB428" s="6"/>
      <c r="EC428" s="4"/>
      <c r="ED428" s="6"/>
      <c r="EE428" s="5"/>
      <c r="EF428" s="5"/>
      <c r="EG428" s="4"/>
      <c r="EH428" s="6"/>
      <c r="EI428" s="4"/>
      <c r="EJ428" s="6"/>
      <c r="EK428" s="5"/>
      <c r="EL428" s="5"/>
      <c r="EM428" s="4"/>
      <c r="EN428" s="6"/>
      <c r="EO428" s="4"/>
      <c r="EP428" s="6"/>
      <c r="EQ428" s="5"/>
      <c r="ER428" s="5"/>
      <c r="ES428" s="4"/>
      <c r="ET428" s="6"/>
      <c r="EU428" s="4"/>
      <c r="EV428" s="6"/>
      <c r="EW428" s="5"/>
      <c r="EX428" s="5"/>
      <c r="EY428" s="4"/>
      <c r="EZ428" s="6"/>
      <c r="FA428" s="4"/>
      <c r="FB428" s="6"/>
      <c r="FC428" s="5"/>
      <c r="FD428" s="5"/>
      <c r="FE428" s="4"/>
      <c r="FF428" s="6"/>
      <c r="FG428" s="4"/>
      <c r="FH428" s="6"/>
      <c r="FI428" s="5"/>
      <c r="FJ428" s="5"/>
      <c r="FK428" s="4"/>
      <c r="FL428" s="6"/>
      <c r="FM428" s="4"/>
      <c r="FN428" s="6"/>
      <c r="FO428" s="5"/>
      <c r="FP428" s="5"/>
      <c r="FQ428" s="4"/>
      <c r="FR428" s="6"/>
      <c r="FS428" s="4"/>
      <c r="FT428" s="6"/>
      <c r="FU428" s="5"/>
      <c r="FV428" s="5"/>
      <c r="FW428" s="4"/>
      <c r="FX428" s="6"/>
      <c r="FY428" s="4"/>
      <c r="FZ428" s="6"/>
      <c r="GA428" s="5"/>
      <c r="GB428" s="5"/>
      <c r="GC428" s="4"/>
      <c r="GD428" s="6"/>
      <c r="GE428" s="4"/>
      <c r="GF428" s="6"/>
      <c r="GG428" s="5"/>
      <c r="GH428" s="5"/>
      <c r="GI428" s="4"/>
      <c r="GJ428" s="6"/>
      <c r="GK428" s="4"/>
      <c r="GL428" s="6"/>
      <c r="GM428" s="5"/>
      <c r="GN428" s="5"/>
      <c r="GO428" s="4"/>
      <c r="GP428" s="6"/>
      <c r="GQ428" s="4"/>
      <c r="GR428" s="6"/>
      <c r="GS428" s="5"/>
      <c r="GT428" s="5"/>
      <c r="GU428" s="4"/>
      <c r="GV428" s="6"/>
      <c r="GW428" s="4"/>
      <c r="GX428" s="6"/>
      <c r="GY428" s="5"/>
      <c r="GZ428" s="5"/>
      <c r="HA428" s="4"/>
      <c r="HB428" s="6"/>
      <c r="HC428" s="4"/>
      <c r="HD428" s="6"/>
      <c r="HE428" s="5"/>
      <c r="HF428" s="5"/>
      <c r="HG428" s="4"/>
      <c r="HH428" s="6"/>
      <c r="HI428" s="4"/>
      <c r="HJ428" s="6"/>
      <c r="HK428" s="5"/>
      <c r="HL428" s="5"/>
      <c r="HM428" s="4"/>
      <c r="HN428" s="6"/>
      <c r="HO428" s="4"/>
      <c r="HP428" s="6"/>
      <c r="HQ428" s="5"/>
      <c r="HR428" s="5"/>
      <c r="HS428" s="4"/>
      <c r="HT428" s="6"/>
      <c r="HU428" s="4"/>
      <c r="HV428" s="6"/>
      <c r="HW428" s="5"/>
      <c r="HX428" s="5"/>
      <c r="HY428" s="4"/>
      <c r="HZ428" s="6"/>
      <c r="IA428" s="4"/>
      <c r="IB428" s="6"/>
      <c r="IC428" s="5"/>
      <c r="ID428" s="5"/>
      <c r="IE428" s="4"/>
      <c r="IF428" s="6"/>
      <c r="IG428" s="4"/>
      <c r="IH428" s="6"/>
      <c r="II428" s="5"/>
      <c r="IJ428" s="5"/>
      <c r="IK428" s="4"/>
      <c r="IL428" s="6"/>
      <c r="IM428" s="4"/>
      <c r="IN428" s="6"/>
      <c r="IO428" s="5"/>
      <c r="IP428" s="5"/>
      <c r="IQ428" s="4"/>
      <c r="IR428" s="6"/>
      <c r="IS428" s="4"/>
      <c r="IT428" s="6"/>
      <c r="IU428" s="5"/>
      <c r="IV428" s="5"/>
      <c r="IW428" s="4"/>
      <c r="IX428" s="6"/>
      <c r="IY428" s="4"/>
      <c r="IZ428" s="6"/>
      <c r="JA428" s="5"/>
      <c r="JB428" s="5"/>
      <c r="JC428" s="4"/>
      <c r="JD428" s="6"/>
      <c r="JE428" s="4"/>
      <c r="JF428" s="6"/>
      <c r="JG428" s="5"/>
      <c r="JH428" s="5"/>
      <c r="JI428" s="4"/>
      <c r="JJ428" s="6"/>
      <c r="JK428" s="4"/>
      <c r="JL428" s="6"/>
      <c r="JM428" s="5"/>
      <c r="JN428" s="5"/>
      <c r="JO428" s="4"/>
      <c r="JP428" s="6"/>
      <c r="JQ428" s="4"/>
      <c r="JR428" s="6"/>
      <c r="JS428" s="5"/>
      <c r="JT428" s="5"/>
      <c r="JU428" s="4"/>
      <c r="JV428" s="6"/>
      <c r="JW428" s="4"/>
      <c r="JX428" s="6"/>
      <c r="JY428" s="5"/>
      <c r="JZ428" s="5"/>
      <c r="KA428" s="4"/>
      <c r="KB428" s="6"/>
      <c r="KC428" s="4"/>
      <c r="KD428" s="6"/>
      <c r="KE428" s="5"/>
      <c r="KF428" s="5"/>
      <c r="KG428" s="4"/>
      <c r="KH428" s="6"/>
      <c r="KI428" s="4"/>
      <c r="KJ428" s="6"/>
      <c r="KK428" s="5"/>
      <c r="KL428" s="5"/>
    </row>
    <row r="429">
      <c r="A429" s="3" t="s">
        <v>85</v>
      </c>
      <c r="B429" s="3" t="s">
        <v>711</v>
      </c>
      <c r="C429" s="3" t="s">
        <v>87</v>
      </c>
      <c r="D429" s="3" t="s">
        <v>88</v>
      </c>
      <c r="E429" s="3" t="s">
        <v>731</v>
      </c>
      <c r="F429" s="3" t="s">
        <v>731</v>
      </c>
      <c r="G429" s="3" t="s">
        <v>731</v>
      </c>
      <c r="H429" s="3" t="s">
        <v>104</v>
      </c>
      <c r="I429" s="4"/>
      <c r="J429" s="4">
        <f>=ROUNDDOWN({0},0)</f>
      </c>
      <c r="K429" s="4"/>
      <c r="L429" s="5">
        <v>0.6667</v>
      </c>
      <c r="M429" s="4"/>
      <c r="N429" s="4">
        <f>=ROUNDDOWN({0},0)</f>
      </c>
      <c r="O429" s="4"/>
      <c r="P429" s="5"/>
      <c r="Q429" s="4">
        <v>1</v>
      </c>
      <c r="R429" s="6">
        <v>38.5</v>
      </c>
      <c r="S429" s="4"/>
      <c r="T429" s="6"/>
      <c r="U429" s="5"/>
      <c r="V429" s="5"/>
      <c r="W429" s="4"/>
      <c r="X429" s="6"/>
      <c r="Y429" s="4"/>
      <c r="Z429" s="6"/>
      <c r="AA429" s="5"/>
      <c r="AB429" s="5"/>
      <c r="AC429" s="4"/>
      <c r="AD429" s="6"/>
      <c r="AE429" s="4"/>
      <c r="AF429" s="6"/>
      <c r="AG429" s="5"/>
      <c r="AH429" s="5"/>
      <c r="AI429" s="4"/>
      <c r="AJ429" s="6"/>
      <c r="AK429" s="4"/>
      <c r="AL429" s="6"/>
      <c r="AM429" s="5"/>
      <c r="AN429" s="5"/>
      <c r="AO429" s="4">
        <v>1</v>
      </c>
      <c r="AP429" s="6">
        <v>38.5</v>
      </c>
      <c r="AQ429" s="4"/>
      <c r="AR429" s="6"/>
      <c r="AS429" s="5"/>
      <c r="AT429" s="5"/>
      <c r="AU429" s="4"/>
      <c r="AV429" s="6"/>
      <c r="AW429" s="4"/>
      <c r="AX429" s="6"/>
      <c r="AY429" s="5"/>
      <c r="AZ429" s="5"/>
      <c r="BA429" s="4"/>
      <c r="BB429" s="6"/>
      <c r="BC429" s="4"/>
      <c r="BD429" s="6"/>
      <c r="BE429" s="5"/>
      <c r="BF429" s="5"/>
      <c r="BG429" s="4"/>
      <c r="BH429" s="6"/>
      <c r="BI429" s="4"/>
      <c r="BJ429" s="6"/>
      <c r="BK429" s="5"/>
      <c r="BL429" s="5"/>
      <c r="BM429" s="4"/>
      <c r="BN429" s="6"/>
      <c r="BO429" s="4"/>
      <c r="BP429" s="6"/>
      <c r="BQ429" s="5"/>
      <c r="BR429" s="5"/>
      <c r="BS429" s="4"/>
      <c r="BT429" s="6"/>
      <c r="BU429" s="4"/>
      <c r="BV429" s="6"/>
      <c r="BW429" s="5"/>
      <c r="BX429" s="5"/>
      <c r="BY429" s="4"/>
      <c r="BZ429" s="6"/>
      <c r="CA429" s="4"/>
      <c r="CB429" s="6"/>
      <c r="CC429" s="5"/>
      <c r="CD429" s="5"/>
      <c r="CE429" s="4"/>
      <c r="CF429" s="6"/>
      <c r="CG429" s="4"/>
      <c r="CH429" s="6"/>
      <c r="CI429" s="5"/>
      <c r="CJ429" s="5"/>
      <c r="CK429" s="4"/>
      <c r="CL429" s="6"/>
      <c r="CM429" s="4"/>
      <c r="CN429" s="6"/>
      <c r="CO429" s="5"/>
      <c r="CP429" s="5"/>
      <c r="CQ429" s="4"/>
      <c r="CR429" s="6"/>
      <c r="CS429" s="4"/>
      <c r="CT429" s="6"/>
      <c r="CU429" s="5"/>
      <c r="CV429" s="5"/>
      <c r="CW429" s="4"/>
      <c r="CX429" s="6"/>
      <c r="CY429" s="4"/>
      <c r="CZ429" s="6"/>
      <c r="DA429" s="5"/>
      <c r="DB429" s="5"/>
      <c r="DC429" s="4"/>
      <c r="DD429" s="6"/>
      <c r="DE429" s="4"/>
      <c r="DF429" s="6"/>
      <c r="DG429" s="5"/>
      <c r="DH429" s="5"/>
      <c r="DI429" s="4"/>
      <c r="DJ429" s="6"/>
      <c r="DK429" s="4"/>
      <c r="DL429" s="6"/>
      <c r="DM429" s="5"/>
      <c r="DN429" s="5"/>
      <c r="DO429" s="4"/>
      <c r="DP429" s="6"/>
      <c r="DQ429" s="4"/>
      <c r="DR429" s="6"/>
      <c r="DS429" s="5"/>
      <c r="DT429" s="5"/>
      <c r="DU429" s="4"/>
      <c r="DV429" s="6"/>
      <c r="DW429" s="4"/>
      <c r="DX429" s="6"/>
      <c r="DY429" s="5"/>
      <c r="DZ429" s="5"/>
      <c r="EA429" s="4"/>
      <c r="EB429" s="6"/>
      <c r="EC429" s="4"/>
      <c r="ED429" s="6"/>
      <c r="EE429" s="5"/>
      <c r="EF429" s="5"/>
      <c r="EG429" s="4"/>
      <c r="EH429" s="6"/>
      <c r="EI429" s="4"/>
      <c r="EJ429" s="6"/>
      <c r="EK429" s="5"/>
      <c r="EL429" s="5"/>
      <c r="EM429" s="4"/>
      <c r="EN429" s="6"/>
      <c r="EO429" s="4"/>
      <c r="EP429" s="6"/>
      <c r="EQ429" s="5"/>
      <c r="ER429" s="5"/>
      <c r="ES429" s="4"/>
      <c r="ET429" s="6"/>
      <c r="EU429" s="4"/>
      <c r="EV429" s="6"/>
      <c r="EW429" s="5"/>
      <c r="EX429" s="5"/>
      <c r="EY429" s="4"/>
      <c r="EZ429" s="6"/>
      <c r="FA429" s="4"/>
      <c r="FB429" s="6"/>
      <c r="FC429" s="5"/>
      <c r="FD429" s="5"/>
      <c r="FE429" s="4"/>
      <c r="FF429" s="6"/>
      <c r="FG429" s="4"/>
      <c r="FH429" s="6"/>
      <c r="FI429" s="5"/>
      <c r="FJ429" s="5"/>
      <c r="FK429" s="4"/>
      <c r="FL429" s="6"/>
      <c r="FM429" s="4"/>
      <c r="FN429" s="6"/>
      <c r="FO429" s="5"/>
      <c r="FP429" s="5"/>
      <c r="FQ429" s="4"/>
      <c r="FR429" s="6"/>
      <c r="FS429" s="4"/>
      <c r="FT429" s="6"/>
      <c r="FU429" s="5"/>
      <c r="FV429" s="5"/>
      <c r="FW429" s="4"/>
      <c r="FX429" s="6"/>
      <c r="FY429" s="4"/>
      <c r="FZ429" s="6"/>
      <c r="GA429" s="5"/>
      <c r="GB429" s="5"/>
      <c r="GC429" s="4"/>
      <c r="GD429" s="6"/>
      <c r="GE429" s="4"/>
      <c r="GF429" s="6"/>
      <c r="GG429" s="5"/>
      <c r="GH429" s="5"/>
      <c r="GI429" s="4"/>
      <c r="GJ429" s="6"/>
      <c r="GK429" s="4"/>
      <c r="GL429" s="6"/>
      <c r="GM429" s="5"/>
      <c r="GN429" s="5"/>
      <c r="GO429" s="4"/>
      <c r="GP429" s="6"/>
      <c r="GQ429" s="4"/>
      <c r="GR429" s="6"/>
      <c r="GS429" s="5"/>
      <c r="GT429" s="5"/>
      <c r="GU429" s="4"/>
      <c r="GV429" s="6"/>
      <c r="GW429" s="4"/>
      <c r="GX429" s="6"/>
      <c r="GY429" s="5"/>
      <c r="GZ429" s="5"/>
      <c r="HA429" s="4"/>
      <c r="HB429" s="6"/>
      <c r="HC429" s="4"/>
      <c r="HD429" s="6"/>
      <c r="HE429" s="5"/>
      <c r="HF429" s="5"/>
      <c r="HG429" s="4"/>
      <c r="HH429" s="6"/>
      <c r="HI429" s="4"/>
      <c r="HJ429" s="6"/>
      <c r="HK429" s="5"/>
      <c r="HL429" s="5"/>
      <c r="HM429" s="4"/>
      <c r="HN429" s="6"/>
      <c r="HO429" s="4"/>
      <c r="HP429" s="6"/>
      <c r="HQ429" s="5"/>
      <c r="HR429" s="5"/>
      <c r="HS429" s="4"/>
      <c r="HT429" s="6"/>
      <c r="HU429" s="4"/>
      <c r="HV429" s="6"/>
      <c r="HW429" s="5"/>
      <c r="HX429" s="5"/>
      <c r="HY429" s="4"/>
      <c r="HZ429" s="6"/>
      <c r="IA429" s="4"/>
      <c r="IB429" s="6"/>
      <c r="IC429" s="5"/>
      <c r="ID429" s="5"/>
      <c r="IE429" s="4"/>
      <c r="IF429" s="6"/>
      <c r="IG429" s="4"/>
      <c r="IH429" s="6"/>
      <c r="II429" s="5"/>
      <c r="IJ429" s="5"/>
      <c r="IK429" s="4"/>
      <c r="IL429" s="6"/>
      <c r="IM429" s="4"/>
      <c r="IN429" s="6"/>
      <c r="IO429" s="5"/>
      <c r="IP429" s="5"/>
      <c r="IQ429" s="4"/>
      <c r="IR429" s="6"/>
      <c r="IS429" s="4"/>
      <c r="IT429" s="6"/>
      <c r="IU429" s="5"/>
      <c r="IV429" s="5"/>
      <c r="IW429" s="4"/>
      <c r="IX429" s="6"/>
      <c r="IY429" s="4"/>
      <c r="IZ429" s="6"/>
      <c r="JA429" s="5"/>
      <c r="JB429" s="5"/>
      <c r="JC429" s="4"/>
      <c r="JD429" s="6"/>
      <c r="JE429" s="4"/>
      <c r="JF429" s="6"/>
      <c r="JG429" s="5"/>
      <c r="JH429" s="5"/>
      <c r="JI429" s="4"/>
      <c r="JJ429" s="6"/>
      <c r="JK429" s="4"/>
      <c r="JL429" s="6"/>
      <c r="JM429" s="5"/>
      <c r="JN429" s="5"/>
      <c r="JO429" s="4"/>
      <c r="JP429" s="6"/>
      <c r="JQ429" s="4"/>
      <c r="JR429" s="6"/>
      <c r="JS429" s="5"/>
      <c r="JT429" s="5"/>
      <c r="JU429" s="4"/>
      <c r="JV429" s="6"/>
      <c r="JW429" s="4"/>
      <c r="JX429" s="6"/>
      <c r="JY429" s="5"/>
      <c r="JZ429" s="5"/>
      <c r="KA429" s="4"/>
      <c r="KB429" s="6"/>
      <c r="KC429" s="4"/>
      <c r="KD429" s="6"/>
      <c r="KE429" s="5"/>
      <c r="KF429" s="5"/>
      <c r="KG429" s="4"/>
      <c r="KH429" s="6"/>
      <c r="KI429" s="4"/>
      <c r="KJ429" s="6"/>
      <c r="KK429" s="5"/>
      <c r="KL429" s="5"/>
    </row>
    <row r="430">
      <c r="A430" s="3" t="s">
        <v>85</v>
      </c>
      <c r="B430" s="3" t="s">
        <v>711</v>
      </c>
      <c r="C430" s="3" t="s">
        <v>87</v>
      </c>
      <c r="D430" s="3" t="s">
        <v>88</v>
      </c>
      <c r="E430" s="3" t="s">
        <v>732</v>
      </c>
      <c r="F430" s="3" t="s">
        <v>732</v>
      </c>
      <c r="G430" s="3" t="s">
        <v>732</v>
      </c>
      <c r="H430" s="3" t="s">
        <v>104</v>
      </c>
      <c r="I430" s="4"/>
      <c r="J430" s="4">
        <f>=ROUNDDOWN({0},0)</f>
      </c>
      <c r="K430" s="4"/>
      <c r="L430" s="5"/>
      <c r="M430" s="4"/>
      <c r="N430" s="4">
        <f>=ROUNDDOWN({0},0)</f>
      </c>
      <c r="O430" s="4"/>
      <c r="P430" s="5"/>
      <c r="Q430" s="4"/>
      <c r="R430" s="6"/>
      <c r="S430" s="4"/>
      <c r="T430" s="6"/>
      <c r="U430" s="5"/>
      <c r="V430" s="5"/>
      <c r="W430" s="4"/>
      <c r="X430" s="6"/>
      <c r="Y430" s="4"/>
      <c r="Z430" s="6"/>
      <c r="AA430" s="5"/>
      <c r="AB430" s="5"/>
      <c r="AC430" s="4"/>
      <c r="AD430" s="6"/>
      <c r="AE430" s="4"/>
      <c r="AF430" s="6"/>
      <c r="AG430" s="5"/>
      <c r="AH430" s="5"/>
      <c r="AI430" s="4"/>
      <c r="AJ430" s="6"/>
      <c r="AK430" s="4"/>
      <c r="AL430" s="6"/>
      <c r="AM430" s="5"/>
      <c r="AN430" s="5"/>
      <c r="AO430" s="4"/>
      <c r="AP430" s="6"/>
      <c r="AQ430" s="4"/>
      <c r="AR430" s="6"/>
      <c r="AS430" s="5"/>
      <c r="AT430" s="5"/>
      <c r="AU430" s="4"/>
      <c r="AV430" s="6"/>
      <c r="AW430" s="4"/>
      <c r="AX430" s="6"/>
      <c r="AY430" s="5"/>
      <c r="AZ430" s="5"/>
      <c r="BA430" s="4"/>
      <c r="BB430" s="6"/>
      <c r="BC430" s="4"/>
      <c r="BD430" s="6"/>
      <c r="BE430" s="5"/>
      <c r="BF430" s="5"/>
      <c r="BG430" s="4"/>
      <c r="BH430" s="6"/>
      <c r="BI430" s="4"/>
      <c r="BJ430" s="6"/>
      <c r="BK430" s="5"/>
      <c r="BL430" s="5"/>
      <c r="BM430" s="4"/>
      <c r="BN430" s="6"/>
      <c r="BO430" s="4"/>
      <c r="BP430" s="6"/>
      <c r="BQ430" s="5"/>
      <c r="BR430" s="5"/>
      <c r="BS430" s="4"/>
      <c r="BT430" s="6"/>
      <c r="BU430" s="4"/>
      <c r="BV430" s="6"/>
      <c r="BW430" s="5"/>
      <c r="BX430" s="5"/>
      <c r="BY430" s="4"/>
      <c r="BZ430" s="6"/>
      <c r="CA430" s="4"/>
      <c r="CB430" s="6"/>
      <c r="CC430" s="5"/>
      <c r="CD430" s="5"/>
      <c r="CE430" s="4"/>
      <c r="CF430" s="6"/>
      <c r="CG430" s="4"/>
      <c r="CH430" s="6"/>
      <c r="CI430" s="5"/>
      <c r="CJ430" s="5"/>
      <c r="CK430" s="4"/>
      <c r="CL430" s="6"/>
      <c r="CM430" s="4"/>
      <c r="CN430" s="6"/>
      <c r="CO430" s="5"/>
      <c r="CP430" s="5"/>
      <c r="CQ430" s="4"/>
      <c r="CR430" s="6"/>
      <c r="CS430" s="4"/>
      <c r="CT430" s="6"/>
      <c r="CU430" s="5"/>
      <c r="CV430" s="5"/>
      <c r="CW430" s="4"/>
      <c r="CX430" s="6"/>
      <c r="CY430" s="4"/>
      <c r="CZ430" s="6"/>
      <c r="DA430" s="5"/>
      <c r="DB430" s="5"/>
      <c r="DC430" s="4"/>
      <c r="DD430" s="6"/>
      <c r="DE430" s="4"/>
      <c r="DF430" s="6"/>
      <c r="DG430" s="5"/>
      <c r="DH430" s="5"/>
      <c r="DI430" s="4"/>
      <c r="DJ430" s="6"/>
      <c r="DK430" s="4"/>
      <c r="DL430" s="6"/>
      <c r="DM430" s="5"/>
      <c r="DN430" s="5"/>
      <c r="DO430" s="4"/>
      <c r="DP430" s="6"/>
      <c r="DQ430" s="4"/>
      <c r="DR430" s="6"/>
      <c r="DS430" s="5"/>
      <c r="DT430" s="5"/>
      <c r="DU430" s="4"/>
      <c r="DV430" s="6"/>
      <c r="DW430" s="4"/>
      <c r="DX430" s="6"/>
      <c r="DY430" s="5"/>
      <c r="DZ430" s="5"/>
      <c r="EA430" s="4"/>
      <c r="EB430" s="6"/>
      <c r="EC430" s="4"/>
      <c r="ED430" s="6"/>
      <c r="EE430" s="5"/>
      <c r="EF430" s="5"/>
      <c r="EG430" s="4"/>
      <c r="EH430" s="6"/>
      <c r="EI430" s="4"/>
      <c r="EJ430" s="6"/>
      <c r="EK430" s="5"/>
      <c r="EL430" s="5"/>
      <c r="EM430" s="4"/>
      <c r="EN430" s="6"/>
      <c r="EO430" s="4"/>
      <c r="EP430" s="6"/>
      <c r="EQ430" s="5"/>
      <c r="ER430" s="5"/>
      <c r="ES430" s="4"/>
      <c r="ET430" s="6"/>
      <c r="EU430" s="4"/>
      <c r="EV430" s="6"/>
      <c r="EW430" s="5"/>
      <c r="EX430" s="5"/>
      <c r="EY430" s="4"/>
      <c r="EZ430" s="6"/>
      <c r="FA430" s="4"/>
      <c r="FB430" s="6"/>
      <c r="FC430" s="5"/>
      <c r="FD430" s="5"/>
      <c r="FE430" s="4"/>
      <c r="FF430" s="6"/>
      <c r="FG430" s="4"/>
      <c r="FH430" s="6"/>
      <c r="FI430" s="5"/>
      <c r="FJ430" s="5"/>
      <c r="FK430" s="4"/>
      <c r="FL430" s="6"/>
      <c r="FM430" s="4"/>
      <c r="FN430" s="6"/>
      <c r="FO430" s="5"/>
      <c r="FP430" s="5"/>
      <c r="FQ430" s="4"/>
      <c r="FR430" s="6"/>
      <c r="FS430" s="4"/>
      <c r="FT430" s="6"/>
      <c r="FU430" s="5"/>
      <c r="FV430" s="5"/>
      <c r="FW430" s="4"/>
      <c r="FX430" s="6"/>
      <c r="FY430" s="4"/>
      <c r="FZ430" s="6"/>
      <c r="GA430" s="5"/>
      <c r="GB430" s="5"/>
      <c r="GC430" s="4"/>
      <c r="GD430" s="6"/>
      <c r="GE430" s="4"/>
      <c r="GF430" s="6"/>
      <c r="GG430" s="5"/>
      <c r="GH430" s="5"/>
      <c r="GI430" s="4"/>
      <c r="GJ430" s="6"/>
      <c r="GK430" s="4"/>
      <c r="GL430" s="6"/>
      <c r="GM430" s="5"/>
      <c r="GN430" s="5"/>
      <c r="GO430" s="4"/>
      <c r="GP430" s="6"/>
      <c r="GQ430" s="4"/>
      <c r="GR430" s="6"/>
      <c r="GS430" s="5"/>
      <c r="GT430" s="5"/>
      <c r="GU430" s="4"/>
      <c r="GV430" s="6"/>
      <c r="GW430" s="4"/>
      <c r="GX430" s="6"/>
      <c r="GY430" s="5"/>
      <c r="GZ430" s="5"/>
      <c r="HA430" s="4"/>
      <c r="HB430" s="6"/>
      <c r="HC430" s="4"/>
      <c r="HD430" s="6"/>
      <c r="HE430" s="5"/>
      <c r="HF430" s="5"/>
      <c r="HG430" s="4"/>
      <c r="HH430" s="6"/>
      <c r="HI430" s="4"/>
      <c r="HJ430" s="6"/>
      <c r="HK430" s="5"/>
      <c r="HL430" s="5"/>
      <c r="HM430" s="4"/>
      <c r="HN430" s="6"/>
      <c r="HO430" s="4"/>
      <c r="HP430" s="6"/>
      <c r="HQ430" s="5"/>
      <c r="HR430" s="5"/>
      <c r="HS430" s="4"/>
      <c r="HT430" s="6"/>
      <c r="HU430" s="4"/>
      <c r="HV430" s="6"/>
      <c r="HW430" s="5"/>
      <c r="HX430" s="5"/>
      <c r="HY430" s="4"/>
      <c r="HZ430" s="6"/>
      <c r="IA430" s="4"/>
      <c r="IB430" s="6"/>
      <c r="IC430" s="5"/>
      <c r="ID430" s="5"/>
      <c r="IE430" s="4"/>
      <c r="IF430" s="6"/>
      <c r="IG430" s="4"/>
      <c r="IH430" s="6"/>
      <c r="II430" s="5"/>
      <c r="IJ430" s="5"/>
      <c r="IK430" s="4"/>
      <c r="IL430" s="6"/>
      <c r="IM430" s="4"/>
      <c r="IN430" s="6"/>
      <c r="IO430" s="5"/>
      <c r="IP430" s="5"/>
      <c r="IQ430" s="4"/>
      <c r="IR430" s="6"/>
      <c r="IS430" s="4"/>
      <c r="IT430" s="6"/>
      <c r="IU430" s="5"/>
      <c r="IV430" s="5"/>
      <c r="IW430" s="4"/>
      <c r="IX430" s="6"/>
      <c r="IY430" s="4"/>
      <c r="IZ430" s="6"/>
      <c r="JA430" s="5"/>
      <c r="JB430" s="5"/>
      <c r="JC430" s="4"/>
      <c r="JD430" s="6"/>
      <c r="JE430" s="4"/>
      <c r="JF430" s="6"/>
      <c r="JG430" s="5"/>
      <c r="JH430" s="5"/>
      <c r="JI430" s="4"/>
      <c r="JJ430" s="6"/>
      <c r="JK430" s="4"/>
      <c r="JL430" s="6"/>
      <c r="JM430" s="5"/>
      <c r="JN430" s="5"/>
      <c r="JO430" s="4"/>
      <c r="JP430" s="6"/>
      <c r="JQ430" s="4"/>
      <c r="JR430" s="6"/>
      <c r="JS430" s="5"/>
      <c r="JT430" s="5"/>
      <c r="JU430" s="4"/>
      <c r="JV430" s="6"/>
      <c r="JW430" s="4"/>
      <c r="JX430" s="6"/>
      <c r="JY430" s="5"/>
      <c r="JZ430" s="5"/>
      <c r="KA430" s="4"/>
      <c r="KB430" s="6"/>
      <c r="KC430" s="4"/>
      <c r="KD430" s="6"/>
      <c r="KE430" s="5"/>
      <c r="KF430" s="5"/>
      <c r="KG430" s="4"/>
      <c r="KH430" s="6"/>
      <c r="KI430" s="4"/>
      <c r="KJ430" s="6"/>
      <c r="KK430" s="5"/>
      <c r="KL430" s="5"/>
    </row>
    <row r="431">
      <c r="A431" s="3" t="s">
        <v>85</v>
      </c>
      <c r="B431" s="3" t="s">
        <v>711</v>
      </c>
      <c r="C431" s="3" t="s">
        <v>586</v>
      </c>
      <c r="D431" s="3" t="s">
        <v>712</v>
      </c>
      <c r="E431" s="3" t="s">
        <v>733</v>
      </c>
      <c r="F431" s="3" t="s">
        <v>104</v>
      </c>
      <c r="G431" s="3" t="s">
        <v>104</v>
      </c>
      <c r="H431" s="3" t="s">
        <v>104</v>
      </c>
      <c r="I431" s="4"/>
      <c r="J431" s="4">
        <f>=ROUNDDOWN({0},0)</f>
      </c>
      <c r="K431" s="4"/>
      <c r="L431" s="5"/>
      <c r="M431" s="4"/>
      <c r="N431" s="4">
        <f>=ROUNDDOWN({0},0)</f>
      </c>
      <c r="O431" s="4"/>
      <c r="P431" s="5"/>
      <c r="Q431" s="4"/>
      <c r="R431" s="6"/>
      <c r="S431" s="4"/>
      <c r="T431" s="6"/>
      <c r="U431" s="5"/>
      <c r="V431" s="5"/>
      <c r="W431" s="4"/>
      <c r="X431" s="6"/>
      <c r="Y431" s="4"/>
      <c r="Z431" s="6"/>
      <c r="AA431" s="5"/>
      <c r="AB431" s="5"/>
      <c r="AC431" s="4"/>
      <c r="AD431" s="6"/>
      <c r="AE431" s="4"/>
      <c r="AF431" s="6"/>
      <c r="AG431" s="5"/>
      <c r="AH431" s="5"/>
      <c r="AI431" s="4"/>
      <c r="AJ431" s="6"/>
      <c r="AK431" s="4"/>
      <c r="AL431" s="6"/>
      <c r="AM431" s="5"/>
      <c r="AN431" s="5"/>
      <c r="AO431" s="4"/>
      <c r="AP431" s="6"/>
      <c r="AQ431" s="4"/>
      <c r="AR431" s="6"/>
      <c r="AS431" s="5"/>
      <c r="AT431" s="5"/>
      <c r="AU431" s="4"/>
      <c r="AV431" s="6"/>
      <c r="AW431" s="4"/>
      <c r="AX431" s="6"/>
      <c r="AY431" s="5"/>
      <c r="AZ431" s="5"/>
      <c r="BA431" s="4"/>
      <c r="BB431" s="6"/>
      <c r="BC431" s="4"/>
      <c r="BD431" s="6"/>
      <c r="BE431" s="5"/>
      <c r="BF431" s="5"/>
      <c r="BG431" s="4"/>
      <c r="BH431" s="6"/>
      <c r="BI431" s="4"/>
      <c r="BJ431" s="6"/>
      <c r="BK431" s="5"/>
      <c r="BL431" s="5"/>
      <c r="BM431" s="4"/>
      <c r="BN431" s="6"/>
      <c r="BO431" s="4"/>
      <c r="BP431" s="6"/>
      <c r="BQ431" s="5"/>
      <c r="BR431" s="5"/>
      <c r="BS431" s="4"/>
      <c r="BT431" s="6"/>
      <c r="BU431" s="4"/>
      <c r="BV431" s="6"/>
      <c r="BW431" s="5"/>
      <c r="BX431" s="5"/>
      <c r="BY431" s="4"/>
      <c r="BZ431" s="6"/>
      <c r="CA431" s="4"/>
      <c r="CB431" s="6"/>
      <c r="CC431" s="5"/>
      <c r="CD431" s="5"/>
      <c r="CE431" s="4"/>
      <c r="CF431" s="6"/>
      <c r="CG431" s="4"/>
      <c r="CH431" s="6"/>
      <c r="CI431" s="5"/>
      <c r="CJ431" s="5"/>
      <c r="CK431" s="4"/>
      <c r="CL431" s="6"/>
      <c r="CM431" s="4"/>
      <c r="CN431" s="6"/>
      <c r="CO431" s="5"/>
      <c r="CP431" s="5"/>
      <c r="CQ431" s="4"/>
      <c r="CR431" s="6"/>
      <c r="CS431" s="4"/>
      <c r="CT431" s="6"/>
      <c r="CU431" s="5"/>
      <c r="CV431" s="5"/>
      <c r="CW431" s="4"/>
      <c r="CX431" s="6"/>
      <c r="CY431" s="4"/>
      <c r="CZ431" s="6"/>
      <c r="DA431" s="5"/>
      <c r="DB431" s="5"/>
      <c r="DC431" s="4"/>
      <c r="DD431" s="6"/>
      <c r="DE431" s="4"/>
      <c r="DF431" s="6"/>
      <c r="DG431" s="5"/>
      <c r="DH431" s="5"/>
      <c r="DI431" s="4"/>
      <c r="DJ431" s="6"/>
      <c r="DK431" s="4"/>
      <c r="DL431" s="6"/>
      <c r="DM431" s="5"/>
      <c r="DN431" s="5"/>
      <c r="DO431" s="4"/>
      <c r="DP431" s="6"/>
      <c r="DQ431" s="4"/>
      <c r="DR431" s="6"/>
      <c r="DS431" s="5"/>
      <c r="DT431" s="5"/>
      <c r="DU431" s="4"/>
      <c r="DV431" s="6"/>
      <c r="DW431" s="4"/>
      <c r="DX431" s="6"/>
      <c r="DY431" s="5"/>
      <c r="DZ431" s="5"/>
      <c r="EA431" s="4"/>
      <c r="EB431" s="6"/>
      <c r="EC431" s="4"/>
      <c r="ED431" s="6"/>
      <c r="EE431" s="5"/>
      <c r="EF431" s="5"/>
      <c r="EG431" s="4"/>
      <c r="EH431" s="6"/>
      <c r="EI431" s="4"/>
      <c r="EJ431" s="6"/>
      <c r="EK431" s="5"/>
      <c r="EL431" s="5"/>
      <c r="EM431" s="4"/>
      <c r="EN431" s="6"/>
      <c r="EO431" s="4"/>
      <c r="EP431" s="6"/>
      <c r="EQ431" s="5"/>
      <c r="ER431" s="5"/>
      <c r="ES431" s="4"/>
      <c r="ET431" s="6"/>
      <c r="EU431" s="4"/>
      <c r="EV431" s="6"/>
      <c r="EW431" s="5"/>
      <c r="EX431" s="5"/>
      <c r="EY431" s="4"/>
      <c r="EZ431" s="6"/>
      <c r="FA431" s="4"/>
      <c r="FB431" s="6"/>
      <c r="FC431" s="5"/>
      <c r="FD431" s="5"/>
      <c r="FE431" s="4"/>
      <c r="FF431" s="6"/>
      <c r="FG431" s="4"/>
      <c r="FH431" s="6"/>
      <c r="FI431" s="5"/>
      <c r="FJ431" s="5"/>
      <c r="FK431" s="4"/>
      <c r="FL431" s="6"/>
      <c r="FM431" s="4"/>
      <c r="FN431" s="6"/>
      <c r="FO431" s="5"/>
      <c r="FP431" s="5"/>
      <c r="FQ431" s="4"/>
      <c r="FR431" s="6"/>
      <c r="FS431" s="4"/>
      <c r="FT431" s="6"/>
      <c r="FU431" s="5"/>
      <c r="FV431" s="5"/>
      <c r="FW431" s="4"/>
      <c r="FX431" s="6"/>
      <c r="FY431" s="4"/>
      <c r="FZ431" s="6"/>
      <c r="GA431" s="5"/>
      <c r="GB431" s="5"/>
      <c r="GC431" s="4"/>
      <c r="GD431" s="6"/>
      <c r="GE431" s="4"/>
      <c r="GF431" s="6"/>
      <c r="GG431" s="5"/>
      <c r="GH431" s="5"/>
      <c r="GI431" s="4"/>
      <c r="GJ431" s="6"/>
      <c r="GK431" s="4"/>
      <c r="GL431" s="6"/>
      <c r="GM431" s="5"/>
      <c r="GN431" s="5"/>
      <c r="GO431" s="4"/>
      <c r="GP431" s="6"/>
      <c r="GQ431" s="4"/>
      <c r="GR431" s="6"/>
      <c r="GS431" s="5"/>
      <c r="GT431" s="5"/>
      <c r="GU431" s="4"/>
      <c r="GV431" s="6"/>
      <c r="GW431" s="4"/>
      <c r="GX431" s="6"/>
      <c r="GY431" s="5"/>
      <c r="GZ431" s="5"/>
      <c r="HA431" s="4"/>
      <c r="HB431" s="6"/>
      <c r="HC431" s="4"/>
      <c r="HD431" s="6"/>
      <c r="HE431" s="5"/>
      <c r="HF431" s="5"/>
      <c r="HG431" s="4"/>
      <c r="HH431" s="6"/>
      <c r="HI431" s="4"/>
      <c r="HJ431" s="6"/>
      <c r="HK431" s="5"/>
      <c r="HL431" s="5"/>
      <c r="HM431" s="4"/>
      <c r="HN431" s="6"/>
      <c r="HO431" s="4"/>
      <c r="HP431" s="6"/>
      <c r="HQ431" s="5"/>
      <c r="HR431" s="5"/>
      <c r="HS431" s="4"/>
      <c r="HT431" s="6"/>
      <c r="HU431" s="4"/>
      <c r="HV431" s="6"/>
      <c r="HW431" s="5"/>
      <c r="HX431" s="5"/>
      <c r="HY431" s="4"/>
      <c r="HZ431" s="6"/>
      <c r="IA431" s="4"/>
      <c r="IB431" s="6"/>
      <c r="IC431" s="5"/>
      <c r="ID431" s="5"/>
      <c r="IE431" s="4"/>
      <c r="IF431" s="6"/>
      <c r="IG431" s="4"/>
      <c r="IH431" s="6"/>
      <c r="II431" s="5"/>
      <c r="IJ431" s="5"/>
      <c r="IK431" s="4"/>
      <c r="IL431" s="6"/>
      <c r="IM431" s="4"/>
      <c r="IN431" s="6"/>
      <c r="IO431" s="5"/>
      <c r="IP431" s="5"/>
      <c r="IQ431" s="4"/>
      <c r="IR431" s="6"/>
      <c r="IS431" s="4"/>
      <c r="IT431" s="6"/>
      <c r="IU431" s="5"/>
      <c r="IV431" s="5"/>
      <c r="IW431" s="4"/>
      <c r="IX431" s="6"/>
      <c r="IY431" s="4"/>
      <c r="IZ431" s="6"/>
      <c r="JA431" s="5"/>
      <c r="JB431" s="5"/>
      <c r="JC431" s="4"/>
      <c r="JD431" s="6"/>
      <c r="JE431" s="4"/>
      <c r="JF431" s="6"/>
      <c r="JG431" s="5"/>
      <c r="JH431" s="5"/>
      <c r="JI431" s="4"/>
      <c r="JJ431" s="6"/>
      <c r="JK431" s="4"/>
      <c r="JL431" s="6"/>
      <c r="JM431" s="5"/>
      <c r="JN431" s="5"/>
      <c r="JO431" s="4"/>
      <c r="JP431" s="6"/>
      <c r="JQ431" s="4"/>
      <c r="JR431" s="6"/>
      <c r="JS431" s="5"/>
      <c r="JT431" s="5"/>
      <c r="JU431" s="4"/>
      <c r="JV431" s="6"/>
      <c r="JW431" s="4"/>
      <c r="JX431" s="6"/>
      <c r="JY431" s="5"/>
      <c r="JZ431" s="5"/>
      <c r="KA431" s="4"/>
      <c r="KB431" s="6"/>
      <c r="KC431" s="4"/>
      <c r="KD431" s="6"/>
      <c r="KE431" s="5"/>
      <c r="KF431" s="5"/>
      <c r="KG431" s="4"/>
      <c r="KH431" s="6"/>
      <c r="KI431" s="4"/>
      <c r="KJ431" s="6"/>
      <c r="KK431" s="5"/>
      <c r="KL431" s="5"/>
    </row>
    <row r="432">
      <c r="A432" s="3" t="s">
        <v>85</v>
      </c>
      <c r="B432" s="3" t="s">
        <v>711</v>
      </c>
      <c r="C432" s="3" t="s">
        <v>586</v>
      </c>
      <c r="D432" s="3" t="s">
        <v>712</v>
      </c>
      <c r="E432" s="3" t="s">
        <v>734</v>
      </c>
      <c r="F432" s="3" t="s">
        <v>104</v>
      </c>
      <c r="G432" s="3" t="s">
        <v>104</v>
      </c>
      <c r="H432" s="3" t="s">
        <v>104</v>
      </c>
      <c r="I432" s="4"/>
      <c r="J432" s="4">
        <f>=ROUNDDOWN({0},0)</f>
      </c>
      <c r="K432" s="4"/>
      <c r="L432" s="5"/>
      <c r="M432" s="4"/>
      <c r="N432" s="4">
        <f>=ROUNDDOWN({0},0)</f>
      </c>
      <c r="O432" s="4"/>
      <c r="P432" s="5"/>
      <c r="Q432" s="4"/>
      <c r="R432" s="6"/>
      <c r="S432" s="4"/>
      <c r="T432" s="6"/>
      <c r="U432" s="5"/>
      <c r="V432" s="5"/>
      <c r="W432" s="4"/>
      <c r="X432" s="6"/>
      <c r="Y432" s="4"/>
      <c r="Z432" s="6"/>
      <c r="AA432" s="5"/>
      <c r="AB432" s="5"/>
      <c r="AC432" s="4"/>
      <c r="AD432" s="6"/>
      <c r="AE432" s="4"/>
      <c r="AF432" s="6"/>
      <c r="AG432" s="5"/>
      <c r="AH432" s="5"/>
      <c r="AI432" s="4"/>
      <c r="AJ432" s="6"/>
      <c r="AK432" s="4"/>
      <c r="AL432" s="6"/>
      <c r="AM432" s="5"/>
      <c r="AN432" s="5"/>
      <c r="AO432" s="4"/>
      <c r="AP432" s="6"/>
      <c r="AQ432" s="4"/>
      <c r="AR432" s="6"/>
      <c r="AS432" s="5"/>
      <c r="AT432" s="5"/>
      <c r="AU432" s="4"/>
      <c r="AV432" s="6"/>
      <c r="AW432" s="4"/>
      <c r="AX432" s="6"/>
      <c r="AY432" s="5"/>
      <c r="AZ432" s="5"/>
      <c r="BA432" s="4"/>
      <c r="BB432" s="6"/>
      <c r="BC432" s="4"/>
      <c r="BD432" s="6"/>
      <c r="BE432" s="5"/>
      <c r="BF432" s="5"/>
      <c r="BG432" s="4"/>
      <c r="BH432" s="6"/>
      <c r="BI432" s="4"/>
      <c r="BJ432" s="6"/>
      <c r="BK432" s="5"/>
      <c r="BL432" s="5"/>
      <c r="BM432" s="4"/>
      <c r="BN432" s="6"/>
      <c r="BO432" s="4"/>
      <c r="BP432" s="6"/>
      <c r="BQ432" s="5"/>
      <c r="BR432" s="5"/>
      <c r="BS432" s="4"/>
      <c r="BT432" s="6"/>
      <c r="BU432" s="4"/>
      <c r="BV432" s="6"/>
      <c r="BW432" s="5"/>
      <c r="BX432" s="5"/>
      <c r="BY432" s="4"/>
      <c r="BZ432" s="6"/>
      <c r="CA432" s="4"/>
      <c r="CB432" s="6"/>
      <c r="CC432" s="5"/>
      <c r="CD432" s="5"/>
      <c r="CE432" s="4"/>
      <c r="CF432" s="6"/>
      <c r="CG432" s="4"/>
      <c r="CH432" s="6"/>
      <c r="CI432" s="5"/>
      <c r="CJ432" s="5"/>
      <c r="CK432" s="4"/>
      <c r="CL432" s="6"/>
      <c r="CM432" s="4"/>
      <c r="CN432" s="6"/>
      <c r="CO432" s="5"/>
      <c r="CP432" s="5"/>
      <c r="CQ432" s="4"/>
      <c r="CR432" s="6"/>
      <c r="CS432" s="4"/>
      <c r="CT432" s="6"/>
      <c r="CU432" s="5"/>
      <c r="CV432" s="5"/>
      <c r="CW432" s="4"/>
      <c r="CX432" s="6"/>
      <c r="CY432" s="4"/>
      <c r="CZ432" s="6"/>
      <c r="DA432" s="5"/>
      <c r="DB432" s="5"/>
      <c r="DC432" s="4"/>
      <c r="DD432" s="6"/>
      <c r="DE432" s="4"/>
      <c r="DF432" s="6"/>
      <c r="DG432" s="5"/>
      <c r="DH432" s="5"/>
      <c r="DI432" s="4"/>
      <c r="DJ432" s="6"/>
      <c r="DK432" s="4"/>
      <c r="DL432" s="6"/>
      <c r="DM432" s="5"/>
      <c r="DN432" s="5"/>
      <c r="DO432" s="4"/>
      <c r="DP432" s="6"/>
      <c r="DQ432" s="4"/>
      <c r="DR432" s="6"/>
      <c r="DS432" s="5"/>
      <c r="DT432" s="5"/>
      <c r="DU432" s="4"/>
      <c r="DV432" s="6"/>
      <c r="DW432" s="4"/>
      <c r="DX432" s="6"/>
      <c r="DY432" s="5"/>
      <c r="DZ432" s="5"/>
      <c r="EA432" s="4"/>
      <c r="EB432" s="6"/>
      <c r="EC432" s="4"/>
      <c r="ED432" s="6"/>
      <c r="EE432" s="5"/>
      <c r="EF432" s="5"/>
      <c r="EG432" s="4"/>
      <c r="EH432" s="6"/>
      <c r="EI432" s="4"/>
      <c r="EJ432" s="6"/>
      <c r="EK432" s="5"/>
      <c r="EL432" s="5"/>
      <c r="EM432" s="4"/>
      <c r="EN432" s="6"/>
      <c r="EO432" s="4"/>
      <c r="EP432" s="6"/>
      <c r="EQ432" s="5"/>
      <c r="ER432" s="5"/>
      <c r="ES432" s="4"/>
      <c r="ET432" s="6"/>
      <c r="EU432" s="4"/>
      <c r="EV432" s="6"/>
      <c r="EW432" s="5"/>
      <c r="EX432" s="5"/>
      <c r="EY432" s="4"/>
      <c r="EZ432" s="6"/>
      <c r="FA432" s="4"/>
      <c r="FB432" s="6"/>
      <c r="FC432" s="5"/>
      <c r="FD432" s="5"/>
      <c r="FE432" s="4"/>
      <c r="FF432" s="6"/>
      <c r="FG432" s="4"/>
      <c r="FH432" s="6"/>
      <c r="FI432" s="5"/>
      <c r="FJ432" s="5"/>
      <c r="FK432" s="4"/>
      <c r="FL432" s="6"/>
      <c r="FM432" s="4"/>
      <c r="FN432" s="6"/>
      <c r="FO432" s="5"/>
      <c r="FP432" s="5"/>
      <c r="FQ432" s="4"/>
      <c r="FR432" s="6"/>
      <c r="FS432" s="4"/>
      <c r="FT432" s="6"/>
      <c r="FU432" s="5"/>
      <c r="FV432" s="5"/>
      <c r="FW432" s="4"/>
      <c r="FX432" s="6"/>
      <c r="FY432" s="4"/>
      <c r="FZ432" s="6"/>
      <c r="GA432" s="5"/>
      <c r="GB432" s="5"/>
      <c r="GC432" s="4"/>
      <c r="GD432" s="6"/>
      <c r="GE432" s="4"/>
      <c r="GF432" s="6"/>
      <c r="GG432" s="5"/>
      <c r="GH432" s="5"/>
      <c r="GI432" s="4"/>
      <c r="GJ432" s="6"/>
      <c r="GK432" s="4"/>
      <c r="GL432" s="6"/>
      <c r="GM432" s="5"/>
      <c r="GN432" s="5"/>
      <c r="GO432" s="4"/>
      <c r="GP432" s="6"/>
      <c r="GQ432" s="4"/>
      <c r="GR432" s="6"/>
      <c r="GS432" s="5"/>
      <c r="GT432" s="5"/>
      <c r="GU432" s="4"/>
      <c r="GV432" s="6"/>
      <c r="GW432" s="4"/>
      <c r="GX432" s="6"/>
      <c r="GY432" s="5"/>
      <c r="GZ432" s="5"/>
      <c r="HA432" s="4"/>
      <c r="HB432" s="6"/>
      <c r="HC432" s="4"/>
      <c r="HD432" s="6"/>
      <c r="HE432" s="5"/>
      <c r="HF432" s="5"/>
      <c r="HG432" s="4"/>
      <c r="HH432" s="6"/>
      <c r="HI432" s="4"/>
      <c r="HJ432" s="6"/>
      <c r="HK432" s="5"/>
      <c r="HL432" s="5"/>
      <c r="HM432" s="4"/>
      <c r="HN432" s="6"/>
      <c r="HO432" s="4"/>
      <c r="HP432" s="6"/>
      <c r="HQ432" s="5"/>
      <c r="HR432" s="5"/>
      <c r="HS432" s="4"/>
      <c r="HT432" s="6"/>
      <c r="HU432" s="4"/>
      <c r="HV432" s="6"/>
      <c r="HW432" s="5"/>
      <c r="HX432" s="5"/>
      <c r="HY432" s="4"/>
      <c r="HZ432" s="6"/>
      <c r="IA432" s="4"/>
      <c r="IB432" s="6"/>
      <c r="IC432" s="5"/>
      <c r="ID432" s="5"/>
      <c r="IE432" s="4"/>
      <c r="IF432" s="6"/>
      <c r="IG432" s="4"/>
      <c r="IH432" s="6"/>
      <c r="II432" s="5"/>
      <c r="IJ432" s="5"/>
      <c r="IK432" s="4"/>
      <c r="IL432" s="6"/>
      <c r="IM432" s="4"/>
      <c r="IN432" s="6"/>
      <c r="IO432" s="5"/>
      <c r="IP432" s="5"/>
      <c r="IQ432" s="4"/>
      <c r="IR432" s="6"/>
      <c r="IS432" s="4"/>
      <c r="IT432" s="6"/>
      <c r="IU432" s="5"/>
      <c r="IV432" s="5"/>
      <c r="IW432" s="4"/>
      <c r="IX432" s="6"/>
      <c r="IY432" s="4"/>
      <c r="IZ432" s="6"/>
      <c r="JA432" s="5"/>
      <c r="JB432" s="5"/>
      <c r="JC432" s="4"/>
      <c r="JD432" s="6"/>
      <c r="JE432" s="4"/>
      <c r="JF432" s="6"/>
      <c r="JG432" s="5"/>
      <c r="JH432" s="5"/>
      <c r="JI432" s="4"/>
      <c r="JJ432" s="6"/>
      <c r="JK432" s="4"/>
      <c r="JL432" s="6"/>
      <c r="JM432" s="5"/>
      <c r="JN432" s="5"/>
      <c r="JO432" s="4"/>
      <c r="JP432" s="6"/>
      <c r="JQ432" s="4"/>
      <c r="JR432" s="6"/>
      <c r="JS432" s="5"/>
      <c r="JT432" s="5"/>
      <c r="JU432" s="4"/>
      <c r="JV432" s="6"/>
      <c r="JW432" s="4"/>
      <c r="JX432" s="6"/>
      <c r="JY432" s="5"/>
      <c r="JZ432" s="5"/>
      <c r="KA432" s="4"/>
      <c r="KB432" s="6"/>
      <c r="KC432" s="4"/>
      <c r="KD432" s="6"/>
      <c r="KE432" s="5"/>
      <c r="KF432" s="5"/>
      <c r="KG432" s="4"/>
      <c r="KH432" s="6"/>
      <c r="KI432" s="4"/>
      <c r="KJ432" s="6"/>
      <c r="KK432" s="5"/>
      <c r="KL432" s="5"/>
    </row>
    <row r="433">
      <c r="A433" s="3" t="s">
        <v>85</v>
      </c>
      <c r="B433" s="3" t="s">
        <v>711</v>
      </c>
      <c r="C433" s="3" t="s">
        <v>586</v>
      </c>
      <c r="D433" s="3" t="s">
        <v>712</v>
      </c>
      <c r="E433" s="3" t="s">
        <v>735</v>
      </c>
      <c r="F433" s="3" t="s">
        <v>104</v>
      </c>
      <c r="G433" s="3" t="s">
        <v>104</v>
      </c>
      <c r="H433" s="3" t="s">
        <v>104</v>
      </c>
      <c r="I433" s="4"/>
      <c r="J433" s="4">
        <f>=ROUNDDOWN({0},0)</f>
      </c>
      <c r="K433" s="4"/>
      <c r="L433" s="5"/>
      <c r="M433" s="4"/>
      <c r="N433" s="4">
        <f>=ROUNDDOWN({0},0)</f>
      </c>
      <c r="O433" s="4"/>
      <c r="P433" s="5"/>
      <c r="Q433" s="4"/>
      <c r="R433" s="6"/>
      <c r="S433" s="4"/>
      <c r="T433" s="6"/>
      <c r="U433" s="5"/>
      <c r="V433" s="5"/>
      <c r="W433" s="4"/>
      <c r="X433" s="6"/>
      <c r="Y433" s="4"/>
      <c r="Z433" s="6"/>
      <c r="AA433" s="5"/>
      <c r="AB433" s="5"/>
      <c r="AC433" s="4"/>
      <c r="AD433" s="6"/>
      <c r="AE433" s="4"/>
      <c r="AF433" s="6"/>
      <c r="AG433" s="5"/>
      <c r="AH433" s="5"/>
      <c r="AI433" s="4"/>
      <c r="AJ433" s="6"/>
      <c r="AK433" s="4"/>
      <c r="AL433" s="6"/>
      <c r="AM433" s="5"/>
      <c r="AN433" s="5"/>
      <c r="AO433" s="4"/>
      <c r="AP433" s="6"/>
      <c r="AQ433" s="4"/>
      <c r="AR433" s="6"/>
      <c r="AS433" s="5"/>
      <c r="AT433" s="5"/>
      <c r="AU433" s="4"/>
      <c r="AV433" s="6"/>
      <c r="AW433" s="4"/>
      <c r="AX433" s="6"/>
      <c r="AY433" s="5"/>
      <c r="AZ433" s="5"/>
      <c r="BA433" s="4"/>
      <c r="BB433" s="6"/>
      <c r="BC433" s="4"/>
      <c r="BD433" s="6"/>
      <c r="BE433" s="5"/>
      <c r="BF433" s="5"/>
      <c r="BG433" s="4"/>
      <c r="BH433" s="6"/>
      <c r="BI433" s="4"/>
      <c r="BJ433" s="6"/>
      <c r="BK433" s="5"/>
      <c r="BL433" s="5"/>
      <c r="BM433" s="4"/>
      <c r="BN433" s="6"/>
      <c r="BO433" s="4"/>
      <c r="BP433" s="6"/>
      <c r="BQ433" s="5"/>
      <c r="BR433" s="5"/>
      <c r="BS433" s="4"/>
      <c r="BT433" s="6"/>
      <c r="BU433" s="4"/>
      <c r="BV433" s="6"/>
      <c r="BW433" s="5"/>
      <c r="BX433" s="5"/>
      <c r="BY433" s="4"/>
      <c r="BZ433" s="6"/>
      <c r="CA433" s="4"/>
      <c r="CB433" s="6"/>
      <c r="CC433" s="5"/>
      <c r="CD433" s="5"/>
      <c r="CE433" s="4"/>
      <c r="CF433" s="6"/>
      <c r="CG433" s="4"/>
      <c r="CH433" s="6"/>
      <c r="CI433" s="5"/>
      <c r="CJ433" s="5"/>
      <c r="CK433" s="4"/>
      <c r="CL433" s="6"/>
      <c r="CM433" s="4"/>
      <c r="CN433" s="6"/>
      <c r="CO433" s="5"/>
      <c r="CP433" s="5"/>
      <c r="CQ433" s="4"/>
      <c r="CR433" s="6"/>
      <c r="CS433" s="4"/>
      <c r="CT433" s="6"/>
      <c r="CU433" s="5"/>
      <c r="CV433" s="5"/>
      <c r="CW433" s="4"/>
      <c r="CX433" s="6"/>
      <c r="CY433" s="4"/>
      <c r="CZ433" s="6"/>
      <c r="DA433" s="5"/>
      <c r="DB433" s="5"/>
      <c r="DC433" s="4"/>
      <c r="DD433" s="6"/>
      <c r="DE433" s="4"/>
      <c r="DF433" s="6"/>
      <c r="DG433" s="5"/>
      <c r="DH433" s="5"/>
      <c r="DI433" s="4"/>
      <c r="DJ433" s="6"/>
      <c r="DK433" s="4"/>
      <c r="DL433" s="6"/>
      <c r="DM433" s="5"/>
      <c r="DN433" s="5"/>
      <c r="DO433" s="4"/>
      <c r="DP433" s="6"/>
      <c r="DQ433" s="4"/>
      <c r="DR433" s="6"/>
      <c r="DS433" s="5"/>
      <c r="DT433" s="5"/>
      <c r="DU433" s="4"/>
      <c r="DV433" s="6"/>
      <c r="DW433" s="4"/>
      <c r="DX433" s="6"/>
      <c r="DY433" s="5"/>
      <c r="DZ433" s="5"/>
      <c r="EA433" s="4"/>
      <c r="EB433" s="6"/>
      <c r="EC433" s="4"/>
      <c r="ED433" s="6"/>
      <c r="EE433" s="5"/>
      <c r="EF433" s="5"/>
      <c r="EG433" s="4"/>
      <c r="EH433" s="6"/>
      <c r="EI433" s="4"/>
      <c r="EJ433" s="6"/>
      <c r="EK433" s="5"/>
      <c r="EL433" s="5"/>
      <c r="EM433" s="4"/>
      <c r="EN433" s="6"/>
      <c r="EO433" s="4"/>
      <c r="EP433" s="6"/>
      <c r="EQ433" s="5"/>
      <c r="ER433" s="5"/>
      <c r="ES433" s="4"/>
      <c r="ET433" s="6"/>
      <c r="EU433" s="4"/>
      <c r="EV433" s="6"/>
      <c r="EW433" s="5"/>
      <c r="EX433" s="5"/>
      <c r="EY433" s="4"/>
      <c r="EZ433" s="6"/>
      <c r="FA433" s="4"/>
      <c r="FB433" s="6"/>
      <c r="FC433" s="5"/>
      <c r="FD433" s="5"/>
      <c r="FE433" s="4"/>
      <c r="FF433" s="6"/>
      <c r="FG433" s="4"/>
      <c r="FH433" s="6"/>
      <c r="FI433" s="5"/>
      <c r="FJ433" s="5"/>
      <c r="FK433" s="4"/>
      <c r="FL433" s="6"/>
      <c r="FM433" s="4"/>
      <c r="FN433" s="6"/>
      <c r="FO433" s="5"/>
      <c r="FP433" s="5"/>
      <c r="FQ433" s="4"/>
      <c r="FR433" s="6"/>
      <c r="FS433" s="4"/>
      <c r="FT433" s="6"/>
      <c r="FU433" s="5"/>
      <c r="FV433" s="5"/>
      <c r="FW433" s="4"/>
      <c r="FX433" s="6"/>
      <c r="FY433" s="4"/>
      <c r="FZ433" s="6"/>
      <c r="GA433" s="5"/>
      <c r="GB433" s="5"/>
      <c r="GC433" s="4"/>
      <c r="GD433" s="6"/>
      <c r="GE433" s="4"/>
      <c r="GF433" s="6"/>
      <c r="GG433" s="5"/>
      <c r="GH433" s="5"/>
      <c r="GI433" s="4"/>
      <c r="GJ433" s="6"/>
      <c r="GK433" s="4"/>
      <c r="GL433" s="6"/>
      <c r="GM433" s="5"/>
      <c r="GN433" s="5"/>
      <c r="GO433" s="4"/>
      <c r="GP433" s="6"/>
      <c r="GQ433" s="4"/>
      <c r="GR433" s="6"/>
      <c r="GS433" s="5"/>
      <c r="GT433" s="5"/>
      <c r="GU433" s="4"/>
      <c r="GV433" s="6"/>
      <c r="GW433" s="4"/>
      <c r="GX433" s="6"/>
      <c r="GY433" s="5"/>
      <c r="GZ433" s="5"/>
      <c r="HA433" s="4"/>
      <c r="HB433" s="6"/>
      <c r="HC433" s="4"/>
      <c r="HD433" s="6"/>
      <c r="HE433" s="5"/>
      <c r="HF433" s="5"/>
      <c r="HG433" s="4"/>
      <c r="HH433" s="6"/>
      <c r="HI433" s="4"/>
      <c r="HJ433" s="6"/>
      <c r="HK433" s="5"/>
      <c r="HL433" s="5"/>
      <c r="HM433" s="4"/>
      <c r="HN433" s="6"/>
      <c r="HO433" s="4"/>
      <c r="HP433" s="6"/>
      <c r="HQ433" s="5"/>
      <c r="HR433" s="5"/>
      <c r="HS433" s="4"/>
      <c r="HT433" s="6"/>
      <c r="HU433" s="4"/>
      <c r="HV433" s="6"/>
      <c r="HW433" s="5"/>
      <c r="HX433" s="5"/>
      <c r="HY433" s="4"/>
      <c r="HZ433" s="6"/>
      <c r="IA433" s="4"/>
      <c r="IB433" s="6"/>
      <c r="IC433" s="5"/>
      <c r="ID433" s="5"/>
      <c r="IE433" s="4"/>
      <c r="IF433" s="6"/>
      <c r="IG433" s="4"/>
      <c r="IH433" s="6"/>
      <c r="II433" s="5"/>
      <c r="IJ433" s="5"/>
      <c r="IK433" s="4"/>
      <c r="IL433" s="6"/>
      <c r="IM433" s="4"/>
      <c r="IN433" s="6"/>
      <c r="IO433" s="5"/>
      <c r="IP433" s="5"/>
      <c r="IQ433" s="4"/>
      <c r="IR433" s="6"/>
      <c r="IS433" s="4"/>
      <c r="IT433" s="6"/>
      <c r="IU433" s="5"/>
      <c r="IV433" s="5"/>
      <c r="IW433" s="4"/>
      <c r="IX433" s="6"/>
      <c r="IY433" s="4"/>
      <c r="IZ433" s="6"/>
      <c r="JA433" s="5"/>
      <c r="JB433" s="5"/>
      <c r="JC433" s="4"/>
      <c r="JD433" s="6"/>
      <c r="JE433" s="4"/>
      <c r="JF433" s="6"/>
      <c r="JG433" s="5"/>
      <c r="JH433" s="5"/>
      <c r="JI433" s="4"/>
      <c r="JJ433" s="6"/>
      <c r="JK433" s="4"/>
      <c r="JL433" s="6"/>
      <c r="JM433" s="5"/>
      <c r="JN433" s="5"/>
      <c r="JO433" s="4"/>
      <c r="JP433" s="6"/>
      <c r="JQ433" s="4"/>
      <c r="JR433" s="6"/>
      <c r="JS433" s="5"/>
      <c r="JT433" s="5"/>
      <c r="JU433" s="4"/>
      <c r="JV433" s="6"/>
      <c r="JW433" s="4"/>
      <c r="JX433" s="6"/>
      <c r="JY433" s="5"/>
      <c r="JZ433" s="5"/>
      <c r="KA433" s="4"/>
      <c r="KB433" s="6"/>
      <c r="KC433" s="4"/>
      <c r="KD433" s="6"/>
      <c r="KE433" s="5"/>
      <c r="KF433" s="5"/>
      <c r="KG433" s="4"/>
      <c r="KH433" s="6"/>
      <c r="KI433" s="4"/>
      <c r="KJ433" s="6"/>
      <c r="KK433" s="5"/>
      <c r="KL433" s="5"/>
    </row>
    <row r="434">
      <c r="A434" s="3" t="s">
        <v>85</v>
      </c>
      <c r="B434" s="3" t="s">
        <v>711</v>
      </c>
      <c r="C434" s="3" t="s">
        <v>586</v>
      </c>
      <c r="D434" s="3" t="s">
        <v>712</v>
      </c>
      <c r="E434" s="3" t="s">
        <v>736</v>
      </c>
      <c r="F434" s="3" t="s">
        <v>104</v>
      </c>
      <c r="G434" s="3" t="s">
        <v>104</v>
      </c>
      <c r="H434" s="3" t="s">
        <v>104</v>
      </c>
      <c r="I434" s="4"/>
      <c r="J434" s="4">
        <f>=ROUNDDOWN({0},0)</f>
      </c>
      <c r="K434" s="4"/>
      <c r="L434" s="5"/>
      <c r="M434" s="4"/>
      <c r="N434" s="4">
        <f>=ROUNDDOWN({0},0)</f>
      </c>
      <c r="O434" s="4"/>
      <c r="P434" s="5"/>
      <c r="Q434" s="4"/>
      <c r="R434" s="6"/>
      <c r="S434" s="4"/>
      <c r="T434" s="6"/>
      <c r="U434" s="5"/>
      <c r="V434" s="5"/>
      <c r="W434" s="4"/>
      <c r="X434" s="6"/>
      <c r="Y434" s="4"/>
      <c r="Z434" s="6"/>
      <c r="AA434" s="5"/>
      <c r="AB434" s="5"/>
      <c r="AC434" s="4"/>
      <c r="AD434" s="6"/>
      <c r="AE434" s="4"/>
      <c r="AF434" s="6"/>
      <c r="AG434" s="5"/>
      <c r="AH434" s="5"/>
      <c r="AI434" s="4"/>
      <c r="AJ434" s="6"/>
      <c r="AK434" s="4"/>
      <c r="AL434" s="6"/>
      <c r="AM434" s="5"/>
      <c r="AN434" s="5"/>
      <c r="AO434" s="4"/>
      <c r="AP434" s="6"/>
      <c r="AQ434" s="4"/>
      <c r="AR434" s="6"/>
      <c r="AS434" s="5"/>
      <c r="AT434" s="5"/>
      <c r="AU434" s="4"/>
      <c r="AV434" s="6"/>
      <c r="AW434" s="4"/>
      <c r="AX434" s="6"/>
      <c r="AY434" s="5"/>
      <c r="AZ434" s="5"/>
      <c r="BA434" s="4"/>
      <c r="BB434" s="6"/>
      <c r="BC434" s="4"/>
      <c r="BD434" s="6"/>
      <c r="BE434" s="5"/>
      <c r="BF434" s="5"/>
      <c r="BG434" s="4"/>
      <c r="BH434" s="6"/>
      <c r="BI434" s="4"/>
      <c r="BJ434" s="6"/>
      <c r="BK434" s="5"/>
      <c r="BL434" s="5"/>
      <c r="BM434" s="4"/>
      <c r="BN434" s="6"/>
      <c r="BO434" s="4"/>
      <c r="BP434" s="6"/>
      <c r="BQ434" s="5"/>
      <c r="BR434" s="5"/>
      <c r="BS434" s="4"/>
      <c r="BT434" s="6"/>
      <c r="BU434" s="4"/>
      <c r="BV434" s="6"/>
      <c r="BW434" s="5"/>
      <c r="BX434" s="5"/>
      <c r="BY434" s="4"/>
      <c r="BZ434" s="6"/>
      <c r="CA434" s="4"/>
      <c r="CB434" s="6"/>
      <c r="CC434" s="5"/>
      <c r="CD434" s="5"/>
      <c r="CE434" s="4"/>
      <c r="CF434" s="6"/>
      <c r="CG434" s="4"/>
      <c r="CH434" s="6"/>
      <c r="CI434" s="5"/>
      <c r="CJ434" s="5"/>
      <c r="CK434" s="4"/>
      <c r="CL434" s="6"/>
      <c r="CM434" s="4"/>
      <c r="CN434" s="6"/>
      <c r="CO434" s="5"/>
      <c r="CP434" s="5"/>
      <c r="CQ434" s="4"/>
      <c r="CR434" s="6"/>
      <c r="CS434" s="4"/>
      <c r="CT434" s="6"/>
      <c r="CU434" s="5"/>
      <c r="CV434" s="5"/>
      <c r="CW434" s="4"/>
      <c r="CX434" s="6"/>
      <c r="CY434" s="4"/>
      <c r="CZ434" s="6"/>
      <c r="DA434" s="5"/>
      <c r="DB434" s="5"/>
      <c r="DC434" s="4"/>
      <c r="DD434" s="6"/>
      <c r="DE434" s="4"/>
      <c r="DF434" s="6"/>
      <c r="DG434" s="5"/>
      <c r="DH434" s="5"/>
      <c r="DI434" s="4"/>
      <c r="DJ434" s="6"/>
      <c r="DK434" s="4"/>
      <c r="DL434" s="6"/>
      <c r="DM434" s="5"/>
      <c r="DN434" s="5"/>
      <c r="DO434" s="4"/>
      <c r="DP434" s="6"/>
      <c r="DQ434" s="4"/>
      <c r="DR434" s="6"/>
      <c r="DS434" s="5"/>
      <c r="DT434" s="5"/>
      <c r="DU434" s="4"/>
      <c r="DV434" s="6"/>
      <c r="DW434" s="4"/>
      <c r="DX434" s="6"/>
      <c r="DY434" s="5"/>
      <c r="DZ434" s="5"/>
      <c r="EA434" s="4"/>
      <c r="EB434" s="6"/>
      <c r="EC434" s="4"/>
      <c r="ED434" s="6"/>
      <c r="EE434" s="5"/>
      <c r="EF434" s="5"/>
      <c r="EG434" s="4"/>
      <c r="EH434" s="6"/>
      <c r="EI434" s="4"/>
      <c r="EJ434" s="6"/>
      <c r="EK434" s="5"/>
      <c r="EL434" s="5"/>
      <c r="EM434" s="4"/>
      <c r="EN434" s="6"/>
      <c r="EO434" s="4"/>
      <c r="EP434" s="6"/>
      <c r="EQ434" s="5"/>
      <c r="ER434" s="5"/>
      <c r="ES434" s="4"/>
      <c r="ET434" s="6"/>
      <c r="EU434" s="4"/>
      <c r="EV434" s="6"/>
      <c r="EW434" s="5"/>
      <c r="EX434" s="5"/>
      <c r="EY434" s="4"/>
      <c r="EZ434" s="6"/>
      <c r="FA434" s="4"/>
      <c r="FB434" s="6"/>
      <c r="FC434" s="5"/>
      <c r="FD434" s="5"/>
      <c r="FE434" s="4"/>
      <c r="FF434" s="6"/>
      <c r="FG434" s="4"/>
      <c r="FH434" s="6"/>
      <c r="FI434" s="5"/>
      <c r="FJ434" s="5"/>
      <c r="FK434" s="4"/>
      <c r="FL434" s="6"/>
      <c r="FM434" s="4"/>
      <c r="FN434" s="6"/>
      <c r="FO434" s="5"/>
      <c r="FP434" s="5"/>
      <c r="FQ434" s="4"/>
      <c r="FR434" s="6"/>
      <c r="FS434" s="4"/>
      <c r="FT434" s="6"/>
      <c r="FU434" s="5"/>
      <c r="FV434" s="5"/>
      <c r="FW434" s="4"/>
      <c r="FX434" s="6"/>
      <c r="FY434" s="4"/>
      <c r="FZ434" s="6"/>
      <c r="GA434" s="5"/>
      <c r="GB434" s="5"/>
      <c r="GC434" s="4"/>
      <c r="GD434" s="6"/>
      <c r="GE434" s="4"/>
      <c r="GF434" s="6"/>
      <c r="GG434" s="5"/>
      <c r="GH434" s="5"/>
      <c r="GI434" s="4"/>
      <c r="GJ434" s="6"/>
      <c r="GK434" s="4"/>
      <c r="GL434" s="6"/>
      <c r="GM434" s="5"/>
      <c r="GN434" s="5"/>
      <c r="GO434" s="4"/>
      <c r="GP434" s="6"/>
      <c r="GQ434" s="4"/>
      <c r="GR434" s="6"/>
      <c r="GS434" s="5"/>
      <c r="GT434" s="5"/>
      <c r="GU434" s="4"/>
      <c r="GV434" s="6"/>
      <c r="GW434" s="4"/>
      <c r="GX434" s="6"/>
      <c r="GY434" s="5"/>
      <c r="GZ434" s="5"/>
      <c r="HA434" s="4"/>
      <c r="HB434" s="6"/>
      <c r="HC434" s="4"/>
      <c r="HD434" s="6"/>
      <c r="HE434" s="5"/>
      <c r="HF434" s="5"/>
      <c r="HG434" s="4"/>
      <c r="HH434" s="6"/>
      <c r="HI434" s="4"/>
      <c r="HJ434" s="6"/>
      <c r="HK434" s="5"/>
      <c r="HL434" s="5"/>
      <c r="HM434" s="4"/>
      <c r="HN434" s="6"/>
      <c r="HO434" s="4"/>
      <c r="HP434" s="6"/>
      <c r="HQ434" s="5"/>
      <c r="HR434" s="5"/>
      <c r="HS434" s="4"/>
      <c r="HT434" s="6"/>
      <c r="HU434" s="4"/>
      <c r="HV434" s="6"/>
      <c r="HW434" s="5"/>
      <c r="HX434" s="5"/>
      <c r="HY434" s="4"/>
      <c r="HZ434" s="6"/>
      <c r="IA434" s="4"/>
      <c r="IB434" s="6"/>
      <c r="IC434" s="5"/>
      <c r="ID434" s="5"/>
      <c r="IE434" s="4"/>
      <c r="IF434" s="6"/>
      <c r="IG434" s="4"/>
      <c r="IH434" s="6"/>
      <c r="II434" s="5"/>
      <c r="IJ434" s="5"/>
      <c r="IK434" s="4"/>
      <c r="IL434" s="6"/>
      <c r="IM434" s="4"/>
      <c r="IN434" s="6"/>
      <c r="IO434" s="5"/>
      <c r="IP434" s="5"/>
      <c r="IQ434" s="4"/>
      <c r="IR434" s="6"/>
      <c r="IS434" s="4"/>
      <c r="IT434" s="6"/>
      <c r="IU434" s="5"/>
      <c r="IV434" s="5"/>
      <c r="IW434" s="4"/>
      <c r="IX434" s="6"/>
      <c r="IY434" s="4"/>
      <c r="IZ434" s="6"/>
      <c r="JA434" s="5"/>
      <c r="JB434" s="5"/>
      <c r="JC434" s="4"/>
      <c r="JD434" s="6"/>
      <c r="JE434" s="4"/>
      <c r="JF434" s="6"/>
      <c r="JG434" s="5"/>
      <c r="JH434" s="5"/>
      <c r="JI434" s="4"/>
      <c r="JJ434" s="6"/>
      <c r="JK434" s="4"/>
      <c r="JL434" s="6"/>
      <c r="JM434" s="5"/>
      <c r="JN434" s="5"/>
      <c r="JO434" s="4"/>
      <c r="JP434" s="6"/>
      <c r="JQ434" s="4"/>
      <c r="JR434" s="6"/>
      <c r="JS434" s="5"/>
      <c r="JT434" s="5"/>
      <c r="JU434" s="4"/>
      <c r="JV434" s="6"/>
      <c r="JW434" s="4"/>
      <c r="JX434" s="6"/>
      <c r="JY434" s="5"/>
      <c r="JZ434" s="5"/>
      <c r="KA434" s="4"/>
      <c r="KB434" s="6"/>
      <c r="KC434" s="4"/>
      <c r="KD434" s="6"/>
      <c r="KE434" s="5"/>
      <c r="KF434" s="5"/>
      <c r="KG434" s="4"/>
      <c r="KH434" s="6"/>
      <c r="KI434" s="4"/>
      <c r="KJ434" s="6"/>
      <c r="KK434" s="5"/>
      <c r="KL434" s="5"/>
    </row>
    <row r="435">
      <c r="A435" s="3" t="s">
        <v>85</v>
      </c>
      <c r="B435" s="3" t="s">
        <v>711</v>
      </c>
      <c r="C435" s="3" t="s">
        <v>586</v>
      </c>
      <c r="D435" s="3" t="s">
        <v>712</v>
      </c>
      <c r="E435" s="3" t="s">
        <v>737</v>
      </c>
      <c r="F435" s="3" t="s">
        <v>104</v>
      </c>
      <c r="G435" s="3" t="s">
        <v>104</v>
      </c>
      <c r="H435" s="3" t="s">
        <v>104</v>
      </c>
      <c r="I435" s="4"/>
      <c r="J435" s="4">
        <f>=ROUNDDOWN({0},0)</f>
      </c>
      <c r="K435" s="4"/>
      <c r="L435" s="5"/>
      <c r="M435" s="4"/>
      <c r="N435" s="4">
        <f>=ROUNDDOWN({0},0)</f>
      </c>
      <c r="O435" s="4"/>
      <c r="P435" s="5"/>
      <c r="Q435" s="4"/>
      <c r="R435" s="6"/>
      <c r="S435" s="4"/>
      <c r="T435" s="6"/>
      <c r="U435" s="5"/>
      <c r="V435" s="5"/>
      <c r="W435" s="4"/>
      <c r="X435" s="6"/>
      <c r="Y435" s="4"/>
      <c r="Z435" s="6"/>
      <c r="AA435" s="5"/>
      <c r="AB435" s="5"/>
      <c r="AC435" s="4"/>
      <c r="AD435" s="6"/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  <c r="AU435" s="4"/>
      <c r="AV435" s="6"/>
      <c r="AW435" s="4"/>
      <c r="AX435" s="6"/>
      <c r="AY435" s="5"/>
      <c r="AZ435" s="5"/>
      <c r="BA435" s="4"/>
      <c r="BB435" s="6"/>
      <c r="BC435" s="4"/>
      <c r="BD435" s="6"/>
      <c r="BE435" s="5"/>
      <c r="BF435" s="5"/>
      <c r="BG435" s="4"/>
      <c r="BH435" s="6"/>
      <c r="BI435" s="4"/>
      <c r="BJ435" s="6"/>
      <c r="BK435" s="5"/>
      <c r="BL435" s="5"/>
      <c r="BM435" s="4"/>
      <c r="BN435" s="6"/>
      <c r="BO435" s="4"/>
      <c r="BP435" s="6"/>
      <c r="BQ435" s="5"/>
      <c r="BR435" s="5"/>
      <c r="BS435" s="4"/>
      <c r="BT435" s="6"/>
      <c r="BU435" s="4"/>
      <c r="BV435" s="6"/>
      <c r="BW435" s="5"/>
      <c r="BX435" s="5"/>
      <c r="BY435" s="4"/>
      <c r="BZ435" s="6"/>
      <c r="CA435" s="4"/>
      <c r="CB435" s="6"/>
      <c r="CC435" s="5"/>
      <c r="CD435" s="5"/>
      <c r="CE435" s="4"/>
      <c r="CF435" s="6"/>
      <c r="CG435" s="4"/>
      <c r="CH435" s="6"/>
      <c r="CI435" s="5"/>
      <c r="CJ435" s="5"/>
      <c r="CK435" s="4"/>
      <c r="CL435" s="6"/>
      <c r="CM435" s="4"/>
      <c r="CN435" s="6"/>
      <c r="CO435" s="5"/>
      <c r="CP435" s="5"/>
      <c r="CQ435" s="4"/>
      <c r="CR435" s="6"/>
      <c r="CS435" s="4"/>
      <c r="CT435" s="6"/>
      <c r="CU435" s="5"/>
      <c r="CV435" s="5"/>
      <c r="CW435" s="4"/>
      <c r="CX435" s="6"/>
      <c r="CY435" s="4"/>
      <c r="CZ435" s="6"/>
      <c r="DA435" s="5"/>
      <c r="DB435" s="5"/>
      <c r="DC435" s="4"/>
      <c r="DD435" s="6"/>
      <c r="DE435" s="4"/>
      <c r="DF435" s="6"/>
      <c r="DG435" s="5"/>
      <c r="DH435" s="5"/>
      <c r="DI435" s="4"/>
      <c r="DJ435" s="6"/>
      <c r="DK435" s="4"/>
      <c r="DL435" s="6"/>
      <c r="DM435" s="5"/>
      <c r="DN435" s="5"/>
      <c r="DO435" s="4"/>
      <c r="DP435" s="6"/>
      <c r="DQ435" s="4"/>
      <c r="DR435" s="6"/>
      <c r="DS435" s="5"/>
      <c r="DT435" s="5"/>
      <c r="DU435" s="4"/>
      <c r="DV435" s="6"/>
      <c r="DW435" s="4"/>
      <c r="DX435" s="6"/>
      <c r="DY435" s="5"/>
      <c r="DZ435" s="5"/>
      <c r="EA435" s="4"/>
      <c r="EB435" s="6"/>
      <c r="EC435" s="4"/>
      <c r="ED435" s="6"/>
      <c r="EE435" s="5"/>
      <c r="EF435" s="5"/>
      <c r="EG435" s="4"/>
      <c r="EH435" s="6"/>
      <c r="EI435" s="4"/>
      <c r="EJ435" s="6"/>
      <c r="EK435" s="5"/>
      <c r="EL435" s="5"/>
      <c r="EM435" s="4"/>
      <c r="EN435" s="6"/>
      <c r="EO435" s="4"/>
      <c r="EP435" s="6"/>
      <c r="EQ435" s="5"/>
      <c r="ER435" s="5"/>
      <c r="ES435" s="4"/>
      <c r="ET435" s="6"/>
      <c r="EU435" s="4"/>
      <c r="EV435" s="6"/>
      <c r="EW435" s="5"/>
      <c r="EX435" s="5"/>
      <c r="EY435" s="4"/>
      <c r="EZ435" s="6"/>
      <c r="FA435" s="4"/>
      <c r="FB435" s="6"/>
      <c r="FC435" s="5"/>
      <c r="FD435" s="5"/>
      <c r="FE435" s="4"/>
      <c r="FF435" s="6"/>
      <c r="FG435" s="4"/>
      <c r="FH435" s="6"/>
      <c r="FI435" s="5"/>
      <c r="FJ435" s="5"/>
      <c r="FK435" s="4"/>
      <c r="FL435" s="6"/>
      <c r="FM435" s="4"/>
      <c r="FN435" s="6"/>
      <c r="FO435" s="5"/>
      <c r="FP435" s="5"/>
      <c r="FQ435" s="4"/>
      <c r="FR435" s="6"/>
      <c r="FS435" s="4"/>
      <c r="FT435" s="6"/>
      <c r="FU435" s="5"/>
      <c r="FV435" s="5"/>
      <c r="FW435" s="4"/>
      <c r="FX435" s="6"/>
      <c r="FY435" s="4"/>
      <c r="FZ435" s="6"/>
      <c r="GA435" s="5"/>
      <c r="GB435" s="5"/>
      <c r="GC435" s="4"/>
      <c r="GD435" s="6"/>
      <c r="GE435" s="4"/>
      <c r="GF435" s="6"/>
      <c r="GG435" s="5"/>
      <c r="GH435" s="5"/>
      <c r="GI435" s="4"/>
      <c r="GJ435" s="6"/>
      <c r="GK435" s="4"/>
      <c r="GL435" s="6"/>
      <c r="GM435" s="5"/>
      <c r="GN435" s="5"/>
      <c r="GO435" s="4"/>
      <c r="GP435" s="6"/>
      <c r="GQ435" s="4"/>
      <c r="GR435" s="6"/>
      <c r="GS435" s="5"/>
      <c r="GT435" s="5"/>
      <c r="GU435" s="4"/>
      <c r="GV435" s="6"/>
      <c r="GW435" s="4"/>
      <c r="GX435" s="6"/>
      <c r="GY435" s="5"/>
      <c r="GZ435" s="5"/>
      <c r="HA435" s="4"/>
      <c r="HB435" s="6"/>
      <c r="HC435" s="4"/>
      <c r="HD435" s="6"/>
      <c r="HE435" s="5"/>
      <c r="HF435" s="5"/>
      <c r="HG435" s="4"/>
      <c r="HH435" s="6"/>
      <c r="HI435" s="4"/>
      <c r="HJ435" s="6"/>
      <c r="HK435" s="5"/>
      <c r="HL435" s="5"/>
      <c r="HM435" s="4"/>
      <c r="HN435" s="6"/>
      <c r="HO435" s="4"/>
      <c r="HP435" s="6"/>
      <c r="HQ435" s="5"/>
      <c r="HR435" s="5"/>
      <c r="HS435" s="4"/>
      <c r="HT435" s="6"/>
      <c r="HU435" s="4"/>
      <c r="HV435" s="6"/>
      <c r="HW435" s="5"/>
      <c r="HX435" s="5"/>
      <c r="HY435" s="4"/>
      <c r="HZ435" s="6"/>
      <c r="IA435" s="4"/>
      <c r="IB435" s="6"/>
      <c r="IC435" s="5"/>
      <c r="ID435" s="5"/>
      <c r="IE435" s="4"/>
      <c r="IF435" s="6"/>
      <c r="IG435" s="4"/>
      <c r="IH435" s="6"/>
      <c r="II435" s="5"/>
      <c r="IJ435" s="5"/>
      <c r="IK435" s="4"/>
      <c r="IL435" s="6"/>
      <c r="IM435" s="4"/>
      <c r="IN435" s="6"/>
      <c r="IO435" s="5"/>
      <c r="IP435" s="5"/>
      <c r="IQ435" s="4"/>
      <c r="IR435" s="6"/>
      <c r="IS435" s="4"/>
      <c r="IT435" s="6"/>
      <c r="IU435" s="5"/>
      <c r="IV435" s="5"/>
      <c r="IW435" s="4"/>
      <c r="IX435" s="6"/>
      <c r="IY435" s="4"/>
      <c r="IZ435" s="6"/>
      <c r="JA435" s="5"/>
      <c r="JB435" s="5"/>
      <c r="JC435" s="4"/>
      <c r="JD435" s="6"/>
      <c r="JE435" s="4"/>
      <c r="JF435" s="6"/>
      <c r="JG435" s="5"/>
      <c r="JH435" s="5"/>
      <c r="JI435" s="4"/>
      <c r="JJ435" s="6"/>
      <c r="JK435" s="4"/>
      <c r="JL435" s="6"/>
      <c r="JM435" s="5"/>
      <c r="JN435" s="5"/>
      <c r="JO435" s="4"/>
      <c r="JP435" s="6"/>
      <c r="JQ435" s="4"/>
      <c r="JR435" s="6"/>
      <c r="JS435" s="5"/>
      <c r="JT435" s="5"/>
      <c r="JU435" s="4"/>
      <c r="JV435" s="6"/>
      <c r="JW435" s="4"/>
      <c r="JX435" s="6"/>
      <c r="JY435" s="5"/>
      <c r="JZ435" s="5"/>
      <c r="KA435" s="4"/>
      <c r="KB435" s="6"/>
      <c r="KC435" s="4"/>
      <c r="KD435" s="6"/>
      <c r="KE435" s="5"/>
      <c r="KF435" s="5"/>
      <c r="KG435" s="4"/>
      <c r="KH435" s="6"/>
      <c r="KI435" s="4"/>
      <c r="KJ435" s="6"/>
      <c r="KK435" s="5"/>
      <c r="KL435" s="5"/>
    </row>
    <row r="436">
      <c r="A436" s="3" t="s">
        <v>85</v>
      </c>
      <c r="B436" s="3" t="s">
        <v>711</v>
      </c>
      <c r="C436" s="3" t="s">
        <v>586</v>
      </c>
      <c r="D436" s="3" t="s">
        <v>712</v>
      </c>
      <c r="E436" s="3" t="s">
        <v>738</v>
      </c>
      <c r="F436" s="3" t="s">
        <v>104</v>
      </c>
      <c r="G436" s="3" t="s">
        <v>104</v>
      </c>
      <c r="H436" s="3" t="s">
        <v>104</v>
      </c>
      <c r="I436" s="4"/>
      <c r="J436" s="4">
        <f>=ROUNDDOWN({0},0)</f>
      </c>
      <c r="K436" s="4"/>
      <c r="L436" s="5"/>
      <c r="M436" s="4"/>
      <c r="N436" s="4">
        <f>=ROUNDDOWN({0},0)</f>
      </c>
      <c r="O436" s="4"/>
      <c r="P436" s="5"/>
      <c r="Q436" s="4"/>
      <c r="R436" s="6"/>
      <c r="S436" s="4"/>
      <c r="T436" s="6"/>
      <c r="U436" s="5"/>
      <c r="V436" s="5"/>
      <c r="W436" s="4"/>
      <c r="X436" s="6"/>
      <c r="Y436" s="4"/>
      <c r="Z436" s="6"/>
      <c r="AA436" s="5"/>
      <c r="AB436" s="5"/>
      <c r="AC436" s="4"/>
      <c r="AD436" s="6"/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  <c r="AU436" s="4"/>
      <c r="AV436" s="6"/>
      <c r="AW436" s="4"/>
      <c r="AX436" s="6"/>
      <c r="AY436" s="5"/>
      <c r="AZ436" s="5"/>
      <c r="BA436" s="4"/>
      <c r="BB436" s="6"/>
      <c r="BC436" s="4"/>
      <c r="BD436" s="6"/>
      <c r="BE436" s="5"/>
      <c r="BF436" s="5"/>
      <c r="BG436" s="4"/>
      <c r="BH436" s="6"/>
      <c r="BI436" s="4"/>
      <c r="BJ436" s="6"/>
      <c r="BK436" s="5"/>
      <c r="BL436" s="5"/>
      <c r="BM436" s="4"/>
      <c r="BN436" s="6"/>
      <c r="BO436" s="4"/>
      <c r="BP436" s="6"/>
      <c r="BQ436" s="5"/>
      <c r="BR436" s="5"/>
      <c r="BS436" s="4"/>
      <c r="BT436" s="6"/>
      <c r="BU436" s="4"/>
      <c r="BV436" s="6"/>
      <c r="BW436" s="5"/>
      <c r="BX436" s="5"/>
      <c r="BY436" s="4"/>
      <c r="BZ436" s="6"/>
      <c r="CA436" s="4"/>
      <c r="CB436" s="6"/>
      <c r="CC436" s="5"/>
      <c r="CD436" s="5"/>
      <c r="CE436" s="4"/>
      <c r="CF436" s="6"/>
      <c r="CG436" s="4"/>
      <c r="CH436" s="6"/>
      <c r="CI436" s="5"/>
      <c r="CJ436" s="5"/>
      <c r="CK436" s="4"/>
      <c r="CL436" s="6"/>
      <c r="CM436" s="4"/>
      <c r="CN436" s="6"/>
      <c r="CO436" s="5"/>
      <c r="CP436" s="5"/>
      <c r="CQ436" s="4"/>
      <c r="CR436" s="6"/>
      <c r="CS436" s="4"/>
      <c r="CT436" s="6"/>
      <c r="CU436" s="5"/>
      <c r="CV436" s="5"/>
      <c r="CW436" s="4"/>
      <c r="CX436" s="6"/>
      <c r="CY436" s="4"/>
      <c r="CZ436" s="6"/>
      <c r="DA436" s="5"/>
      <c r="DB436" s="5"/>
      <c r="DC436" s="4"/>
      <c r="DD436" s="6"/>
      <c r="DE436" s="4"/>
      <c r="DF436" s="6"/>
      <c r="DG436" s="5"/>
      <c r="DH436" s="5"/>
      <c r="DI436" s="4"/>
      <c r="DJ436" s="6"/>
      <c r="DK436" s="4"/>
      <c r="DL436" s="6"/>
      <c r="DM436" s="5"/>
      <c r="DN436" s="5"/>
      <c r="DO436" s="4"/>
      <c r="DP436" s="6"/>
      <c r="DQ436" s="4"/>
      <c r="DR436" s="6"/>
      <c r="DS436" s="5"/>
      <c r="DT436" s="5"/>
      <c r="DU436" s="4"/>
      <c r="DV436" s="6"/>
      <c r="DW436" s="4"/>
      <c r="DX436" s="6"/>
      <c r="DY436" s="5"/>
      <c r="DZ436" s="5"/>
      <c r="EA436" s="4"/>
      <c r="EB436" s="6"/>
      <c r="EC436" s="4"/>
      <c r="ED436" s="6"/>
      <c r="EE436" s="5"/>
      <c r="EF436" s="5"/>
      <c r="EG436" s="4"/>
      <c r="EH436" s="6"/>
      <c r="EI436" s="4"/>
      <c r="EJ436" s="6"/>
      <c r="EK436" s="5"/>
      <c r="EL436" s="5"/>
      <c r="EM436" s="4"/>
      <c r="EN436" s="6"/>
      <c r="EO436" s="4"/>
      <c r="EP436" s="6"/>
      <c r="EQ436" s="5"/>
      <c r="ER436" s="5"/>
      <c r="ES436" s="4"/>
      <c r="ET436" s="6"/>
      <c r="EU436" s="4"/>
      <c r="EV436" s="6"/>
      <c r="EW436" s="5"/>
      <c r="EX436" s="5"/>
      <c r="EY436" s="4"/>
      <c r="EZ436" s="6"/>
      <c r="FA436" s="4"/>
      <c r="FB436" s="6"/>
      <c r="FC436" s="5"/>
      <c r="FD436" s="5"/>
      <c r="FE436" s="4"/>
      <c r="FF436" s="6"/>
      <c r="FG436" s="4"/>
      <c r="FH436" s="6"/>
      <c r="FI436" s="5"/>
      <c r="FJ436" s="5"/>
      <c r="FK436" s="4"/>
      <c r="FL436" s="6"/>
      <c r="FM436" s="4"/>
      <c r="FN436" s="6"/>
      <c r="FO436" s="5"/>
      <c r="FP436" s="5"/>
      <c r="FQ436" s="4"/>
      <c r="FR436" s="6"/>
      <c r="FS436" s="4"/>
      <c r="FT436" s="6"/>
      <c r="FU436" s="5"/>
      <c r="FV436" s="5"/>
      <c r="FW436" s="4"/>
      <c r="FX436" s="6"/>
      <c r="FY436" s="4"/>
      <c r="FZ436" s="6"/>
      <c r="GA436" s="5"/>
      <c r="GB436" s="5"/>
      <c r="GC436" s="4"/>
      <c r="GD436" s="6"/>
      <c r="GE436" s="4"/>
      <c r="GF436" s="6"/>
      <c r="GG436" s="5"/>
      <c r="GH436" s="5"/>
      <c r="GI436" s="4"/>
      <c r="GJ436" s="6"/>
      <c r="GK436" s="4"/>
      <c r="GL436" s="6"/>
      <c r="GM436" s="5"/>
      <c r="GN436" s="5"/>
      <c r="GO436" s="4"/>
      <c r="GP436" s="6"/>
      <c r="GQ436" s="4"/>
      <c r="GR436" s="6"/>
      <c r="GS436" s="5"/>
      <c r="GT436" s="5"/>
      <c r="GU436" s="4"/>
      <c r="GV436" s="6"/>
      <c r="GW436" s="4"/>
      <c r="GX436" s="6"/>
      <c r="GY436" s="5"/>
      <c r="GZ436" s="5"/>
      <c r="HA436" s="4"/>
      <c r="HB436" s="6"/>
      <c r="HC436" s="4"/>
      <c r="HD436" s="6"/>
      <c r="HE436" s="5"/>
      <c r="HF436" s="5"/>
      <c r="HG436" s="4"/>
      <c r="HH436" s="6"/>
      <c r="HI436" s="4"/>
      <c r="HJ436" s="6"/>
      <c r="HK436" s="5"/>
      <c r="HL436" s="5"/>
      <c r="HM436" s="4"/>
      <c r="HN436" s="6"/>
      <c r="HO436" s="4"/>
      <c r="HP436" s="6"/>
      <c r="HQ436" s="5"/>
      <c r="HR436" s="5"/>
      <c r="HS436" s="4"/>
      <c r="HT436" s="6"/>
      <c r="HU436" s="4"/>
      <c r="HV436" s="6"/>
      <c r="HW436" s="5"/>
      <c r="HX436" s="5"/>
      <c r="HY436" s="4"/>
      <c r="HZ436" s="6"/>
      <c r="IA436" s="4"/>
      <c r="IB436" s="6"/>
      <c r="IC436" s="5"/>
      <c r="ID436" s="5"/>
      <c r="IE436" s="4"/>
      <c r="IF436" s="6"/>
      <c r="IG436" s="4"/>
      <c r="IH436" s="6"/>
      <c r="II436" s="5"/>
      <c r="IJ436" s="5"/>
      <c r="IK436" s="4"/>
      <c r="IL436" s="6"/>
      <c r="IM436" s="4"/>
      <c r="IN436" s="6"/>
      <c r="IO436" s="5"/>
      <c r="IP436" s="5"/>
      <c r="IQ436" s="4"/>
      <c r="IR436" s="6"/>
      <c r="IS436" s="4"/>
      <c r="IT436" s="6"/>
      <c r="IU436" s="5"/>
      <c r="IV436" s="5"/>
      <c r="IW436" s="4"/>
      <c r="IX436" s="6"/>
      <c r="IY436" s="4"/>
      <c r="IZ436" s="6"/>
      <c r="JA436" s="5"/>
      <c r="JB436" s="5"/>
      <c r="JC436" s="4"/>
      <c r="JD436" s="6"/>
      <c r="JE436" s="4"/>
      <c r="JF436" s="6"/>
      <c r="JG436" s="5"/>
      <c r="JH436" s="5"/>
      <c r="JI436" s="4"/>
      <c r="JJ436" s="6"/>
      <c r="JK436" s="4"/>
      <c r="JL436" s="6"/>
      <c r="JM436" s="5"/>
      <c r="JN436" s="5"/>
      <c r="JO436" s="4"/>
      <c r="JP436" s="6"/>
      <c r="JQ436" s="4"/>
      <c r="JR436" s="6"/>
      <c r="JS436" s="5"/>
      <c r="JT436" s="5"/>
      <c r="JU436" s="4"/>
      <c r="JV436" s="6"/>
      <c r="JW436" s="4"/>
      <c r="JX436" s="6"/>
      <c r="JY436" s="5"/>
      <c r="JZ436" s="5"/>
      <c r="KA436" s="4"/>
      <c r="KB436" s="6"/>
      <c r="KC436" s="4"/>
      <c r="KD436" s="6"/>
      <c r="KE436" s="5"/>
      <c r="KF436" s="5"/>
      <c r="KG436" s="4"/>
      <c r="KH436" s="6"/>
      <c r="KI436" s="4"/>
      <c r="KJ436" s="6"/>
      <c r="KK436" s="5"/>
      <c r="KL436" s="5"/>
    </row>
    <row r="437">
      <c r="A437" s="3" t="s">
        <v>85</v>
      </c>
      <c r="B437" s="3" t="s">
        <v>739</v>
      </c>
      <c r="C437" s="3" t="s">
        <v>87</v>
      </c>
      <c r="D437" s="3" t="s">
        <v>88</v>
      </c>
      <c r="E437" s="3" t="s">
        <v>740</v>
      </c>
      <c r="F437" s="3" t="s">
        <v>741</v>
      </c>
      <c r="G437" s="3" t="s">
        <v>742</v>
      </c>
      <c r="H437" s="3" t="s">
        <v>129</v>
      </c>
      <c r="I437" s="4"/>
      <c r="J437" s="4">
        <f>=ROUNDDOWN({0},0)</f>
      </c>
      <c r="K437" s="4"/>
      <c r="L437" s="5">
        <v>1</v>
      </c>
      <c r="M437" s="4"/>
      <c r="N437" s="4">
        <f>=ROUNDDOWN({0},0)</f>
      </c>
      <c r="O437" s="4"/>
      <c r="P437" s="5"/>
      <c r="Q437" s="4">
        <v>207</v>
      </c>
      <c r="R437" s="6">
        <v>10452.94</v>
      </c>
      <c r="S437" s="4"/>
      <c r="T437" s="6"/>
      <c r="U437" s="5"/>
      <c r="V437" s="5"/>
      <c r="W437" s="4">
        <v>19</v>
      </c>
      <c r="X437" s="6">
        <v>1043.95</v>
      </c>
      <c r="Y437" s="4"/>
      <c r="Z437" s="6"/>
      <c r="AA437" s="5"/>
      <c r="AB437" s="5"/>
      <c r="AC437" s="4">
        <v>70</v>
      </c>
      <c r="AD437" s="6">
        <v>3066.22</v>
      </c>
      <c r="AE437" s="4"/>
      <c r="AF437" s="6"/>
      <c r="AG437" s="5"/>
      <c r="AH437" s="5"/>
      <c r="AI437" s="4">
        <v>13</v>
      </c>
      <c r="AJ437" s="6">
        <v>721.55</v>
      </c>
      <c r="AK437" s="4"/>
      <c r="AL437" s="6"/>
      <c r="AM437" s="5"/>
      <c r="AN437" s="5"/>
      <c r="AO437" s="4">
        <v>3</v>
      </c>
      <c r="AP437" s="6">
        <v>174.33</v>
      </c>
      <c r="AQ437" s="4"/>
      <c r="AR437" s="6"/>
      <c r="AS437" s="5"/>
      <c r="AT437" s="5"/>
      <c r="AU437" s="4">
        <v>18</v>
      </c>
      <c r="AV437" s="6">
        <v>928.28</v>
      </c>
      <c r="AW437" s="4"/>
      <c r="AX437" s="6"/>
      <c r="AY437" s="5"/>
      <c r="AZ437" s="5"/>
      <c r="BA437" s="4">
        <v>37</v>
      </c>
      <c r="BB437" s="6">
        <v>1959.39</v>
      </c>
      <c r="BC437" s="4"/>
      <c r="BD437" s="6"/>
      <c r="BE437" s="5"/>
      <c r="BF437" s="5"/>
      <c r="BG437" s="4">
        <v>3</v>
      </c>
      <c r="BH437" s="6">
        <v>157.48</v>
      </c>
      <c r="BI437" s="4"/>
      <c r="BJ437" s="6"/>
      <c r="BK437" s="5"/>
      <c r="BL437" s="5"/>
      <c r="BM437" s="4">
        <v>17</v>
      </c>
      <c r="BN437" s="6">
        <v>846.47</v>
      </c>
      <c r="BO437" s="4"/>
      <c r="BP437" s="6"/>
      <c r="BQ437" s="5"/>
      <c r="BR437" s="5"/>
      <c r="BS437" s="4">
        <v>8</v>
      </c>
      <c r="BT437" s="6">
        <v>430.96</v>
      </c>
      <c r="BU437" s="4"/>
      <c r="BV437" s="6"/>
      <c r="BW437" s="5"/>
      <c r="BX437" s="5"/>
      <c r="BY437" s="4"/>
      <c r="BZ437" s="6"/>
      <c r="CA437" s="4"/>
      <c r="CB437" s="6"/>
      <c r="CC437" s="5"/>
      <c r="CD437" s="5"/>
      <c r="CE437" s="4">
        <v>6</v>
      </c>
      <c r="CF437" s="6">
        <v>367.17</v>
      </c>
      <c r="CG437" s="4"/>
      <c r="CH437" s="6"/>
      <c r="CI437" s="5"/>
      <c r="CJ437" s="5"/>
      <c r="CK437" s="4">
        <v>3</v>
      </c>
      <c r="CL437" s="6">
        <v>244.97</v>
      </c>
      <c r="CM437" s="4"/>
      <c r="CN437" s="6"/>
      <c r="CO437" s="5"/>
      <c r="CP437" s="5"/>
      <c r="CQ437" s="4">
        <v>3</v>
      </c>
      <c r="CR437" s="6">
        <v>161.1</v>
      </c>
      <c r="CS437" s="4"/>
      <c r="CT437" s="6"/>
      <c r="CU437" s="5"/>
      <c r="CV437" s="5"/>
      <c r="CW437" s="4"/>
      <c r="CX437" s="6"/>
      <c r="CY437" s="4"/>
      <c r="CZ437" s="6"/>
      <c r="DA437" s="5"/>
      <c r="DB437" s="5"/>
      <c r="DC437" s="4">
        <v>3</v>
      </c>
      <c r="DD437" s="6">
        <v>133.56</v>
      </c>
      <c r="DE437" s="4"/>
      <c r="DF437" s="6"/>
      <c r="DG437" s="5"/>
      <c r="DH437" s="5"/>
      <c r="DI437" s="4"/>
      <c r="DJ437" s="6"/>
      <c r="DK437" s="4"/>
      <c r="DL437" s="6"/>
      <c r="DM437" s="5"/>
      <c r="DN437" s="5"/>
      <c r="DO437" s="4">
        <v>1</v>
      </c>
      <c r="DP437" s="6">
        <v>56.58</v>
      </c>
      <c r="DQ437" s="4"/>
      <c r="DR437" s="6"/>
      <c r="DS437" s="5"/>
      <c r="DT437" s="5"/>
      <c r="DU437" s="4">
        <v>1</v>
      </c>
      <c r="DV437" s="6">
        <v>53.7</v>
      </c>
      <c r="DW437" s="4"/>
      <c r="DX437" s="6"/>
      <c r="DY437" s="5"/>
      <c r="DZ437" s="5"/>
      <c r="EA437" s="4">
        <v>2</v>
      </c>
      <c r="EB437" s="6">
        <v>107.23</v>
      </c>
      <c r="EC437" s="4"/>
      <c r="ED437" s="6"/>
      <c r="EE437" s="5"/>
      <c r="EF437" s="5"/>
      <c r="EG437" s="4"/>
      <c r="EH437" s="6"/>
      <c r="EI437" s="4"/>
      <c r="EJ437" s="6"/>
      <c r="EK437" s="5"/>
      <c r="EL437" s="5"/>
      <c r="EM437" s="4"/>
      <c r="EN437" s="6"/>
      <c r="EO437" s="4"/>
      <c r="EP437" s="6"/>
      <c r="EQ437" s="5"/>
      <c r="ER437" s="5"/>
      <c r="ES437" s="4"/>
      <c r="ET437" s="6"/>
      <c r="EU437" s="4"/>
      <c r="EV437" s="6"/>
      <c r="EW437" s="5"/>
      <c r="EX437" s="5"/>
      <c r="EY437" s="4"/>
      <c r="EZ437" s="6"/>
      <c r="FA437" s="4"/>
      <c r="FB437" s="6"/>
      <c r="FC437" s="5"/>
      <c r="FD437" s="5"/>
      <c r="FE437" s="4"/>
      <c r="FF437" s="6"/>
      <c r="FG437" s="4"/>
      <c r="FH437" s="6"/>
      <c r="FI437" s="5"/>
      <c r="FJ437" s="5"/>
      <c r="FK437" s="4"/>
      <c r="FL437" s="6"/>
      <c r="FM437" s="4"/>
      <c r="FN437" s="6"/>
      <c r="FO437" s="5"/>
      <c r="FP437" s="5"/>
      <c r="FQ437" s="4"/>
      <c r="FR437" s="6"/>
      <c r="FS437" s="4"/>
      <c r="FT437" s="6"/>
      <c r="FU437" s="5"/>
      <c r="FV437" s="5"/>
      <c r="FW437" s="4"/>
      <c r="FX437" s="6"/>
      <c r="FY437" s="4"/>
      <c r="FZ437" s="6"/>
      <c r="GA437" s="5"/>
      <c r="GB437" s="5"/>
      <c r="GC437" s="4"/>
      <c r="GD437" s="6"/>
      <c r="GE437" s="4"/>
      <c r="GF437" s="6"/>
      <c r="GG437" s="5"/>
      <c r="GH437" s="5"/>
      <c r="GI437" s="4"/>
      <c r="GJ437" s="6"/>
      <c r="GK437" s="4"/>
      <c r="GL437" s="6"/>
      <c r="GM437" s="5"/>
      <c r="GN437" s="5"/>
      <c r="GO437" s="4"/>
      <c r="GP437" s="6"/>
      <c r="GQ437" s="4"/>
      <c r="GR437" s="6"/>
      <c r="GS437" s="5"/>
      <c r="GT437" s="5"/>
      <c r="GU437" s="4"/>
      <c r="GV437" s="6"/>
      <c r="GW437" s="4"/>
      <c r="GX437" s="6"/>
      <c r="GY437" s="5"/>
      <c r="GZ437" s="5"/>
      <c r="HA437" s="4"/>
      <c r="HB437" s="6"/>
      <c r="HC437" s="4"/>
      <c r="HD437" s="6"/>
      <c r="HE437" s="5"/>
      <c r="HF437" s="5"/>
      <c r="HG437" s="4"/>
      <c r="HH437" s="6"/>
      <c r="HI437" s="4"/>
      <c r="HJ437" s="6"/>
      <c r="HK437" s="5"/>
      <c r="HL437" s="5"/>
      <c r="HM437" s="4"/>
      <c r="HN437" s="6"/>
      <c r="HO437" s="4"/>
      <c r="HP437" s="6"/>
      <c r="HQ437" s="5"/>
      <c r="HR437" s="5"/>
      <c r="HS437" s="4"/>
      <c r="HT437" s="6"/>
      <c r="HU437" s="4"/>
      <c r="HV437" s="6"/>
      <c r="HW437" s="5"/>
      <c r="HX437" s="5"/>
      <c r="HY437" s="4"/>
      <c r="HZ437" s="6"/>
      <c r="IA437" s="4"/>
      <c r="IB437" s="6"/>
      <c r="IC437" s="5"/>
      <c r="ID437" s="5"/>
      <c r="IE437" s="4"/>
      <c r="IF437" s="6"/>
      <c r="IG437" s="4"/>
      <c r="IH437" s="6"/>
      <c r="II437" s="5"/>
      <c r="IJ437" s="5"/>
      <c r="IK437" s="4"/>
      <c r="IL437" s="6"/>
      <c r="IM437" s="4"/>
      <c r="IN437" s="6"/>
      <c r="IO437" s="5"/>
      <c r="IP437" s="5"/>
      <c r="IQ437" s="4"/>
      <c r="IR437" s="6"/>
      <c r="IS437" s="4"/>
      <c r="IT437" s="6"/>
      <c r="IU437" s="5"/>
      <c r="IV437" s="5"/>
      <c r="IW437" s="4"/>
      <c r="IX437" s="6"/>
      <c r="IY437" s="4"/>
      <c r="IZ437" s="6"/>
      <c r="JA437" s="5"/>
      <c r="JB437" s="5"/>
      <c r="JC437" s="4"/>
      <c r="JD437" s="6"/>
      <c r="JE437" s="4"/>
      <c r="JF437" s="6"/>
      <c r="JG437" s="5"/>
      <c r="JH437" s="5"/>
      <c r="JI437" s="4"/>
      <c r="JJ437" s="6"/>
      <c r="JK437" s="4"/>
      <c r="JL437" s="6"/>
      <c r="JM437" s="5"/>
      <c r="JN437" s="5"/>
      <c r="JO437" s="4"/>
      <c r="JP437" s="6"/>
      <c r="JQ437" s="4"/>
      <c r="JR437" s="6"/>
      <c r="JS437" s="5"/>
      <c r="JT437" s="5"/>
      <c r="JU437" s="4"/>
      <c r="JV437" s="6"/>
      <c r="JW437" s="4"/>
      <c r="JX437" s="6"/>
      <c r="JY437" s="5"/>
      <c r="JZ437" s="5"/>
      <c r="KA437" s="4"/>
      <c r="KB437" s="6"/>
      <c r="KC437" s="4"/>
      <c r="KD437" s="6"/>
      <c r="KE437" s="5"/>
      <c r="KF437" s="5"/>
      <c r="KG437" s="4"/>
      <c r="KH437" s="6"/>
      <c r="KI437" s="4"/>
      <c r="KJ437" s="6"/>
      <c r="KK437" s="5"/>
      <c r="KL437" s="5"/>
    </row>
    <row r="438">
      <c r="A438" s="3" t="s">
        <v>85</v>
      </c>
      <c r="B438" s="3" t="s">
        <v>739</v>
      </c>
      <c r="C438" s="3" t="s">
        <v>87</v>
      </c>
      <c r="D438" s="3" t="s">
        <v>88</v>
      </c>
      <c r="E438" s="3" t="s">
        <v>174</v>
      </c>
      <c r="F438" s="3" t="s">
        <v>743</v>
      </c>
      <c r="G438" s="3" t="s">
        <v>744</v>
      </c>
      <c r="H438" s="3" t="s">
        <v>129</v>
      </c>
      <c r="I438" s="4"/>
      <c r="J438" s="4">
        <f>=ROUNDDOWN({0},0)</f>
      </c>
      <c r="K438" s="4">
        <v>1240</v>
      </c>
      <c r="L438" s="5">
        <v>1</v>
      </c>
      <c r="M438" s="4"/>
      <c r="N438" s="4">
        <f>=ROUNDDOWN({0},0)</f>
      </c>
      <c r="O438" s="4"/>
      <c r="P438" s="5"/>
      <c r="Q438" s="4">
        <v>97</v>
      </c>
      <c r="R438" s="6">
        <v>6003.18</v>
      </c>
      <c r="S438" s="4"/>
      <c r="T438" s="6"/>
      <c r="U438" s="5"/>
      <c r="V438" s="5"/>
      <c r="W438" s="4">
        <v>22</v>
      </c>
      <c r="X438" s="6">
        <v>1286.56</v>
      </c>
      <c r="Y438" s="4"/>
      <c r="Z438" s="6"/>
      <c r="AA438" s="5"/>
      <c r="AB438" s="5"/>
      <c r="AC438" s="4">
        <v>6</v>
      </c>
      <c r="AD438" s="6">
        <v>296.91</v>
      </c>
      <c r="AE438" s="4"/>
      <c r="AF438" s="6"/>
      <c r="AG438" s="5"/>
      <c r="AH438" s="5"/>
      <c r="AI438" s="4">
        <v>7</v>
      </c>
      <c r="AJ438" s="6">
        <v>424.9</v>
      </c>
      <c r="AK438" s="4"/>
      <c r="AL438" s="6"/>
      <c r="AM438" s="5"/>
      <c r="AN438" s="5"/>
      <c r="AO438" s="4">
        <v>15</v>
      </c>
      <c r="AP438" s="6">
        <v>903.39</v>
      </c>
      <c r="AQ438" s="4"/>
      <c r="AR438" s="6"/>
      <c r="AS438" s="5"/>
      <c r="AT438" s="5"/>
      <c r="AU438" s="4">
        <v>22</v>
      </c>
      <c r="AV438" s="6">
        <v>1238.19</v>
      </c>
      <c r="AW438" s="4"/>
      <c r="AX438" s="6"/>
      <c r="AY438" s="5"/>
      <c r="AZ438" s="5"/>
      <c r="BA438" s="4">
        <v>4</v>
      </c>
      <c r="BB438" s="6">
        <v>243.54</v>
      </c>
      <c r="BC438" s="4"/>
      <c r="BD438" s="6"/>
      <c r="BE438" s="5"/>
      <c r="BF438" s="5"/>
      <c r="BG438" s="4">
        <v>1</v>
      </c>
      <c r="BH438" s="6">
        <v>62.59</v>
      </c>
      <c r="BI438" s="4"/>
      <c r="BJ438" s="6"/>
      <c r="BK438" s="5"/>
      <c r="BL438" s="5"/>
      <c r="BM438" s="4">
        <v>2</v>
      </c>
      <c r="BN438" s="6">
        <v>122.38</v>
      </c>
      <c r="BO438" s="4"/>
      <c r="BP438" s="6"/>
      <c r="BQ438" s="5"/>
      <c r="BR438" s="5"/>
      <c r="BS438" s="4"/>
      <c r="BT438" s="6"/>
      <c r="BU438" s="4"/>
      <c r="BV438" s="6"/>
      <c r="BW438" s="5"/>
      <c r="BX438" s="5"/>
      <c r="BY438" s="4"/>
      <c r="BZ438" s="6"/>
      <c r="CA438" s="4"/>
      <c r="CB438" s="6"/>
      <c r="CC438" s="5"/>
      <c r="CD438" s="5"/>
      <c r="CE438" s="4"/>
      <c r="CF438" s="6"/>
      <c r="CG438" s="4"/>
      <c r="CH438" s="6"/>
      <c r="CI438" s="5"/>
      <c r="CJ438" s="5"/>
      <c r="CK438" s="4">
        <v>14</v>
      </c>
      <c r="CL438" s="6">
        <v>1199.63</v>
      </c>
      <c r="CM438" s="4"/>
      <c r="CN438" s="6"/>
      <c r="CO438" s="5"/>
      <c r="CP438" s="5"/>
      <c r="CQ438" s="4"/>
      <c r="CR438" s="6"/>
      <c r="CS438" s="4"/>
      <c r="CT438" s="6"/>
      <c r="CU438" s="5"/>
      <c r="CV438" s="5"/>
      <c r="CW438" s="4"/>
      <c r="CX438" s="6"/>
      <c r="CY438" s="4"/>
      <c r="CZ438" s="6"/>
      <c r="DA438" s="5"/>
      <c r="DB438" s="5"/>
      <c r="DC438" s="4"/>
      <c r="DD438" s="6"/>
      <c r="DE438" s="4"/>
      <c r="DF438" s="6"/>
      <c r="DG438" s="5"/>
      <c r="DH438" s="5"/>
      <c r="DI438" s="4"/>
      <c r="DJ438" s="6"/>
      <c r="DK438" s="4"/>
      <c r="DL438" s="6"/>
      <c r="DM438" s="5"/>
      <c r="DN438" s="5"/>
      <c r="DO438" s="4">
        <v>1</v>
      </c>
      <c r="DP438" s="6">
        <v>42.2</v>
      </c>
      <c r="DQ438" s="4"/>
      <c r="DR438" s="6"/>
      <c r="DS438" s="5"/>
      <c r="DT438" s="5"/>
      <c r="DU438" s="4">
        <v>1</v>
      </c>
      <c r="DV438" s="6">
        <v>57.15</v>
      </c>
      <c r="DW438" s="4"/>
      <c r="DX438" s="6"/>
      <c r="DY438" s="5"/>
      <c r="DZ438" s="5"/>
      <c r="EA438" s="4"/>
      <c r="EB438" s="6"/>
      <c r="EC438" s="4"/>
      <c r="ED438" s="6"/>
      <c r="EE438" s="5"/>
      <c r="EF438" s="5"/>
      <c r="EG438" s="4"/>
      <c r="EH438" s="6"/>
      <c r="EI438" s="4"/>
      <c r="EJ438" s="6"/>
      <c r="EK438" s="5"/>
      <c r="EL438" s="5"/>
      <c r="EM438" s="4"/>
      <c r="EN438" s="6"/>
      <c r="EO438" s="4"/>
      <c r="EP438" s="6"/>
      <c r="EQ438" s="5"/>
      <c r="ER438" s="5"/>
      <c r="ES438" s="4"/>
      <c r="ET438" s="6"/>
      <c r="EU438" s="4"/>
      <c r="EV438" s="6"/>
      <c r="EW438" s="5"/>
      <c r="EX438" s="5"/>
      <c r="EY438" s="4"/>
      <c r="EZ438" s="6"/>
      <c r="FA438" s="4"/>
      <c r="FB438" s="6"/>
      <c r="FC438" s="5"/>
      <c r="FD438" s="5"/>
      <c r="FE438" s="4"/>
      <c r="FF438" s="6"/>
      <c r="FG438" s="4"/>
      <c r="FH438" s="6"/>
      <c r="FI438" s="5"/>
      <c r="FJ438" s="5"/>
      <c r="FK438" s="4"/>
      <c r="FL438" s="6"/>
      <c r="FM438" s="4"/>
      <c r="FN438" s="6"/>
      <c r="FO438" s="5"/>
      <c r="FP438" s="5"/>
      <c r="FQ438" s="4"/>
      <c r="FR438" s="6"/>
      <c r="FS438" s="4"/>
      <c r="FT438" s="6"/>
      <c r="FU438" s="5"/>
      <c r="FV438" s="5"/>
      <c r="FW438" s="4"/>
      <c r="FX438" s="6"/>
      <c r="FY438" s="4"/>
      <c r="FZ438" s="6"/>
      <c r="GA438" s="5"/>
      <c r="GB438" s="5"/>
      <c r="GC438" s="4">
        <v>2</v>
      </c>
      <c r="GD438" s="6">
        <v>125.74</v>
      </c>
      <c r="GE438" s="4"/>
      <c r="GF438" s="6"/>
      <c r="GG438" s="5"/>
      <c r="GH438" s="5"/>
      <c r="GI438" s="4"/>
      <c r="GJ438" s="6"/>
      <c r="GK438" s="4"/>
      <c r="GL438" s="6"/>
      <c r="GM438" s="5"/>
      <c r="GN438" s="5"/>
      <c r="GO438" s="4"/>
      <c r="GP438" s="6"/>
      <c r="GQ438" s="4"/>
      <c r="GR438" s="6"/>
      <c r="GS438" s="5"/>
      <c r="GT438" s="5"/>
      <c r="GU438" s="4"/>
      <c r="GV438" s="6"/>
      <c r="GW438" s="4"/>
      <c r="GX438" s="6"/>
      <c r="GY438" s="5"/>
      <c r="GZ438" s="5"/>
      <c r="HA438" s="4"/>
      <c r="HB438" s="6"/>
      <c r="HC438" s="4"/>
      <c r="HD438" s="6"/>
      <c r="HE438" s="5"/>
      <c r="HF438" s="5"/>
      <c r="HG438" s="4"/>
      <c r="HH438" s="6"/>
      <c r="HI438" s="4"/>
      <c r="HJ438" s="6"/>
      <c r="HK438" s="5"/>
      <c r="HL438" s="5"/>
      <c r="HM438" s="4"/>
      <c r="HN438" s="6"/>
      <c r="HO438" s="4"/>
      <c r="HP438" s="6"/>
      <c r="HQ438" s="5"/>
      <c r="HR438" s="5"/>
      <c r="HS438" s="4"/>
      <c r="HT438" s="6"/>
      <c r="HU438" s="4"/>
      <c r="HV438" s="6"/>
      <c r="HW438" s="5"/>
      <c r="HX438" s="5"/>
      <c r="HY438" s="4"/>
      <c r="HZ438" s="6"/>
      <c r="IA438" s="4"/>
      <c r="IB438" s="6"/>
      <c r="IC438" s="5"/>
      <c r="ID438" s="5"/>
      <c r="IE438" s="4"/>
      <c r="IF438" s="6"/>
      <c r="IG438" s="4"/>
      <c r="IH438" s="6"/>
      <c r="II438" s="5"/>
      <c r="IJ438" s="5"/>
      <c r="IK438" s="4"/>
      <c r="IL438" s="6"/>
      <c r="IM438" s="4"/>
      <c r="IN438" s="6"/>
      <c r="IO438" s="5"/>
      <c r="IP438" s="5"/>
      <c r="IQ438" s="4"/>
      <c r="IR438" s="6"/>
      <c r="IS438" s="4"/>
      <c r="IT438" s="6"/>
      <c r="IU438" s="5"/>
      <c r="IV438" s="5"/>
      <c r="IW438" s="4"/>
      <c r="IX438" s="6"/>
      <c r="IY438" s="4"/>
      <c r="IZ438" s="6"/>
      <c r="JA438" s="5"/>
      <c r="JB438" s="5"/>
      <c r="JC438" s="4"/>
      <c r="JD438" s="6"/>
      <c r="JE438" s="4"/>
      <c r="JF438" s="6"/>
      <c r="JG438" s="5"/>
      <c r="JH438" s="5"/>
      <c r="JI438" s="4"/>
      <c r="JJ438" s="6"/>
      <c r="JK438" s="4"/>
      <c r="JL438" s="6"/>
      <c r="JM438" s="5"/>
      <c r="JN438" s="5"/>
      <c r="JO438" s="4"/>
      <c r="JP438" s="6"/>
      <c r="JQ438" s="4"/>
      <c r="JR438" s="6"/>
      <c r="JS438" s="5"/>
      <c r="JT438" s="5"/>
      <c r="JU438" s="4"/>
      <c r="JV438" s="6"/>
      <c r="JW438" s="4"/>
      <c r="JX438" s="6"/>
      <c r="JY438" s="5"/>
      <c r="JZ438" s="5"/>
      <c r="KA438" s="4"/>
      <c r="KB438" s="6"/>
      <c r="KC438" s="4"/>
      <c r="KD438" s="6"/>
      <c r="KE438" s="5"/>
      <c r="KF438" s="5"/>
      <c r="KG438" s="4"/>
      <c r="KH438" s="6"/>
      <c r="KI438" s="4"/>
      <c r="KJ438" s="6"/>
      <c r="KK438" s="5"/>
      <c r="KL438" s="5"/>
    </row>
    <row r="439">
      <c r="A439" s="3" t="s">
        <v>85</v>
      </c>
      <c r="B439" s="3" t="s">
        <v>739</v>
      </c>
      <c r="C439" s="3" t="s">
        <v>87</v>
      </c>
      <c r="D439" s="3" t="s">
        <v>88</v>
      </c>
      <c r="E439" s="3" t="s">
        <v>177</v>
      </c>
      <c r="F439" s="3" t="s">
        <v>745</v>
      </c>
      <c r="G439" s="3" t="s">
        <v>746</v>
      </c>
      <c r="H439" s="3" t="s">
        <v>129</v>
      </c>
      <c r="I439" s="4"/>
      <c r="J439" s="4">
        <f>=ROUNDDOWN({0},0)</f>
      </c>
      <c r="K439" s="4">
        <v>1000</v>
      </c>
      <c r="L439" s="5">
        <v>1</v>
      </c>
      <c r="M439" s="4"/>
      <c r="N439" s="4">
        <f>=ROUNDDOWN({0},0)</f>
      </c>
      <c r="O439" s="4"/>
      <c r="P439" s="5"/>
      <c r="Q439" s="4">
        <v>102</v>
      </c>
      <c r="R439" s="6">
        <v>5702.69</v>
      </c>
      <c r="S439" s="4"/>
      <c r="T439" s="6"/>
      <c r="U439" s="5"/>
      <c r="V439" s="5"/>
      <c r="W439" s="4">
        <v>42</v>
      </c>
      <c r="X439" s="6">
        <v>2238.82</v>
      </c>
      <c r="Y439" s="4"/>
      <c r="Z439" s="6"/>
      <c r="AA439" s="5"/>
      <c r="AB439" s="5"/>
      <c r="AC439" s="4">
        <v>7</v>
      </c>
      <c r="AD439" s="6">
        <v>320.63</v>
      </c>
      <c r="AE439" s="4"/>
      <c r="AF439" s="6"/>
      <c r="AG439" s="5"/>
      <c r="AH439" s="5"/>
      <c r="AI439" s="4">
        <v>1</v>
      </c>
      <c r="AJ439" s="6">
        <v>56.08</v>
      </c>
      <c r="AK439" s="4"/>
      <c r="AL439" s="6"/>
      <c r="AM439" s="5"/>
      <c r="AN439" s="5"/>
      <c r="AO439" s="4">
        <v>20</v>
      </c>
      <c r="AP439" s="6">
        <v>1035.6</v>
      </c>
      <c r="AQ439" s="4"/>
      <c r="AR439" s="6"/>
      <c r="AS439" s="5"/>
      <c r="AT439" s="5"/>
      <c r="AU439" s="4">
        <v>7</v>
      </c>
      <c r="AV439" s="6">
        <v>421.42</v>
      </c>
      <c r="AW439" s="4"/>
      <c r="AX439" s="6"/>
      <c r="AY439" s="5"/>
      <c r="AZ439" s="5"/>
      <c r="BA439" s="4">
        <v>2</v>
      </c>
      <c r="BB439" s="6">
        <v>133.98</v>
      </c>
      <c r="BC439" s="4"/>
      <c r="BD439" s="6"/>
      <c r="BE439" s="5"/>
      <c r="BF439" s="5"/>
      <c r="BG439" s="4">
        <v>3</v>
      </c>
      <c r="BH439" s="6">
        <v>171.93</v>
      </c>
      <c r="BI439" s="4"/>
      <c r="BJ439" s="6"/>
      <c r="BK439" s="5"/>
      <c r="BL439" s="5"/>
      <c r="BM439" s="4">
        <v>7</v>
      </c>
      <c r="BN439" s="6">
        <v>424.9</v>
      </c>
      <c r="BO439" s="4"/>
      <c r="BP439" s="6"/>
      <c r="BQ439" s="5"/>
      <c r="BR439" s="5"/>
      <c r="BS439" s="4"/>
      <c r="BT439" s="6"/>
      <c r="BU439" s="4"/>
      <c r="BV439" s="6"/>
      <c r="BW439" s="5"/>
      <c r="BX439" s="5"/>
      <c r="BY439" s="4"/>
      <c r="BZ439" s="6"/>
      <c r="CA439" s="4"/>
      <c r="CB439" s="6"/>
      <c r="CC439" s="5"/>
      <c r="CD439" s="5"/>
      <c r="CE439" s="4"/>
      <c r="CF439" s="6"/>
      <c r="CG439" s="4"/>
      <c r="CH439" s="6"/>
      <c r="CI439" s="5"/>
      <c r="CJ439" s="5"/>
      <c r="CK439" s="4">
        <v>5</v>
      </c>
      <c r="CL439" s="6">
        <v>435.45</v>
      </c>
      <c r="CM439" s="4"/>
      <c r="CN439" s="6"/>
      <c r="CO439" s="5"/>
      <c r="CP439" s="5"/>
      <c r="CQ439" s="4">
        <v>2</v>
      </c>
      <c r="CR439" s="6">
        <v>109.4</v>
      </c>
      <c r="CS439" s="4"/>
      <c r="CT439" s="6"/>
      <c r="CU439" s="5"/>
      <c r="CV439" s="5"/>
      <c r="CW439" s="4">
        <v>3</v>
      </c>
      <c r="CX439" s="6">
        <v>162.39</v>
      </c>
      <c r="CY439" s="4"/>
      <c r="CZ439" s="6"/>
      <c r="DA439" s="5"/>
      <c r="DB439" s="5"/>
      <c r="DC439" s="4"/>
      <c r="DD439" s="6"/>
      <c r="DE439" s="4"/>
      <c r="DF439" s="6"/>
      <c r="DG439" s="5"/>
      <c r="DH439" s="5"/>
      <c r="DI439" s="4"/>
      <c r="DJ439" s="6"/>
      <c r="DK439" s="4"/>
      <c r="DL439" s="6"/>
      <c r="DM439" s="5"/>
      <c r="DN439" s="5"/>
      <c r="DO439" s="4"/>
      <c r="DP439" s="6"/>
      <c r="DQ439" s="4"/>
      <c r="DR439" s="6"/>
      <c r="DS439" s="5"/>
      <c r="DT439" s="5"/>
      <c r="DU439" s="4"/>
      <c r="DV439" s="6"/>
      <c r="DW439" s="4"/>
      <c r="DX439" s="6"/>
      <c r="DY439" s="5"/>
      <c r="DZ439" s="5"/>
      <c r="EA439" s="4">
        <v>3</v>
      </c>
      <c r="EB439" s="6">
        <v>192.09</v>
      </c>
      <c r="EC439" s="4"/>
      <c r="ED439" s="6"/>
      <c r="EE439" s="5"/>
      <c r="EF439" s="5"/>
      <c r="EG439" s="4"/>
      <c r="EH439" s="6"/>
      <c r="EI439" s="4"/>
      <c r="EJ439" s="6"/>
      <c r="EK439" s="5"/>
      <c r="EL439" s="5"/>
      <c r="EM439" s="4"/>
      <c r="EN439" s="6"/>
      <c r="EO439" s="4"/>
      <c r="EP439" s="6"/>
      <c r="EQ439" s="5"/>
      <c r="ER439" s="5"/>
      <c r="ES439" s="4"/>
      <c r="ET439" s="6"/>
      <c r="EU439" s="4"/>
      <c r="EV439" s="6"/>
      <c r="EW439" s="5"/>
      <c r="EX439" s="5"/>
      <c r="EY439" s="4"/>
      <c r="EZ439" s="6"/>
      <c r="FA439" s="4"/>
      <c r="FB439" s="6"/>
      <c r="FC439" s="5"/>
      <c r="FD439" s="5"/>
      <c r="FE439" s="4"/>
      <c r="FF439" s="6"/>
      <c r="FG439" s="4"/>
      <c r="FH439" s="6"/>
      <c r="FI439" s="5"/>
      <c r="FJ439" s="5"/>
      <c r="FK439" s="4"/>
      <c r="FL439" s="6"/>
      <c r="FM439" s="4"/>
      <c r="FN439" s="6"/>
      <c r="FO439" s="5"/>
      <c r="FP439" s="5"/>
      <c r="FQ439" s="4"/>
      <c r="FR439" s="6"/>
      <c r="FS439" s="4"/>
      <c r="FT439" s="6"/>
      <c r="FU439" s="5"/>
      <c r="FV439" s="5"/>
      <c r="FW439" s="4"/>
      <c r="FX439" s="6"/>
      <c r="FY439" s="4"/>
      <c r="FZ439" s="6"/>
      <c r="GA439" s="5"/>
      <c r="GB439" s="5"/>
      <c r="GC439" s="4"/>
      <c r="GD439" s="6"/>
      <c r="GE439" s="4"/>
      <c r="GF439" s="6"/>
      <c r="GG439" s="5"/>
      <c r="GH439" s="5"/>
      <c r="GI439" s="4"/>
      <c r="GJ439" s="6"/>
      <c r="GK439" s="4"/>
      <c r="GL439" s="6"/>
      <c r="GM439" s="5"/>
      <c r="GN439" s="5"/>
      <c r="GO439" s="4"/>
      <c r="GP439" s="6"/>
      <c r="GQ439" s="4"/>
      <c r="GR439" s="6"/>
      <c r="GS439" s="5"/>
      <c r="GT439" s="5"/>
      <c r="GU439" s="4"/>
      <c r="GV439" s="6"/>
      <c r="GW439" s="4"/>
      <c r="GX439" s="6"/>
      <c r="GY439" s="5"/>
      <c r="GZ439" s="5"/>
      <c r="HA439" s="4"/>
      <c r="HB439" s="6"/>
      <c r="HC439" s="4"/>
      <c r="HD439" s="6"/>
      <c r="HE439" s="5"/>
      <c r="HF439" s="5"/>
      <c r="HG439" s="4"/>
      <c r="HH439" s="6"/>
      <c r="HI439" s="4"/>
      <c r="HJ439" s="6"/>
      <c r="HK439" s="5"/>
      <c r="HL439" s="5"/>
      <c r="HM439" s="4"/>
      <c r="HN439" s="6"/>
      <c r="HO439" s="4"/>
      <c r="HP439" s="6"/>
      <c r="HQ439" s="5"/>
      <c r="HR439" s="5"/>
      <c r="HS439" s="4"/>
      <c r="HT439" s="6"/>
      <c r="HU439" s="4"/>
      <c r="HV439" s="6"/>
      <c r="HW439" s="5"/>
      <c r="HX439" s="5"/>
      <c r="HY439" s="4"/>
      <c r="HZ439" s="6"/>
      <c r="IA439" s="4"/>
      <c r="IB439" s="6"/>
      <c r="IC439" s="5"/>
      <c r="ID439" s="5"/>
      <c r="IE439" s="4"/>
      <c r="IF439" s="6"/>
      <c r="IG439" s="4"/>
      <c r="IH439" s="6"/>
      <c r="II439" s="5"/>
      <c r="IJ439" s="5"/>
      <c r="IK439" s="4"/>
      <c r="IL439" s="6"/>
      <c r="IM439" s="4"/>
      <c r="IN439" s="6"/>
      <c r="IO439" s="5"/>
      <c r="IP439" s="5"/>
      <c r="IQ439" s="4"/>
      <c r="IR439" s="6"/>
      <c r="IS439" s="4"/>
      <c r="IT439" s="6"/>
      <c r="IU439" s="5"/>
      <c r="IV439" s="5"/>
      <c r="IW439" s="4"/>
      <c r="IX439" s="6"/>
      <c r="IY439" s="4"/>
      <c r="IZ439" s="6"/>
      <c r="JA439" s="5"/>
      <c r="JB439" s="5"/>
      <c r="JC439" s="4"/>
      <c r="JD439" s="6"/>
      <c r="JE439" s="4"/>
      <c r="JF439" s="6"/>
      <c r="JG439" s="5"/>
      <c r="JH439" s="5"/>
      <c r="JI439" s="4"/>
      <c r="JJ439" s="6"/>
      <c r="JK439" s="4"/>
      <c r="JL439" s="6"/>
      <c r="JM439" s="5"/>
      <c r="JN439" s="5"/>
      <c r="JO439" s="4"/>
      <c r="JP439" s="6"/>
      <c r="JQ439" s="4"/>
      <c r="JR439" s="6"/>
      <c r="JS439" s="5"/>
      <c r="JT439" s="5"/>
      <c r="JU439" s="4"/>
      <c r="JV439" s="6"/>
      <c r="JW439" s="4"/>
      <c r="JX439" s="6"/>
      <c r="JY439" s="5"/>
      <c r="JZ439" s="5"/>
      <c r="KA439" s="4"/>
      <c r="KB439" s="6"/>
      <c r="KC439" s="4"/>
      <c r="KD439" s="6"/>
      <c r="KE439" s="5"/>
      <c r="KF439" s="5"/>
      <c r="KG439" s="4"/>
      <c r="KH439" s="6"/>
      <c r="KI439" s="4"/>
      <c r="KJ439" s="6"/>
      <c r="KK439" s="5"/>
      <c r="KL439" s="5"/>
    </row>
    <row r="440">
      <c r="A440" s="3" t="s">
        <v>85</v>
      </c>
      <c r="B440" s="3" t="s">
        <v>739</v>
      </c>
      <c r="C440" s="3" t="s">
        <v>87</v>
      </c>
      <c r="D440" s="3" t="s">
        <v>88</v>
      </c>
      <c r="E440" s="3" t="s">
        <v>747</v>
      </c>
      <c r="F440" s="3" t="s">
        <v>748</v>
      </c>
      <c r="G440" s="3" t="s">
        <v>749</v>
      </c>
      <c r="H440" s="3" t="s">
        <v>129</v>
      </c>
      <c r="I440" s="4"/>
      <c r="J440" s="4">
        <f>=ROUNDDOWN({0},0)</f>
      </c>
      <c r="K440" s="4"/>
      <c r="L440" s="5">
        <v>1</v>
      </c>
      <c r="M440" s="4"/>
      <c r="N440" s="4">
        <f>=ROUNDDOWN({0},0)</f>
      </c>
      <c r="O440" s="4"/>
      <c r="P440" s="5"/>
      <c r="Q440" s="4">
        <v>20</v>
      </c>
      <c r="R440" s="6">
        <v>1134.36</v>
      </c>
      <c r="S440" s="4"/>
      <c r="T440" s="6"/>
      <c r="U440" s="5"/>
      <c r="V440" s="5"/>
      <c r="W440" s="4">
        <v>7</v>
      </c>
      <c r="X440" s="6">
        <v>389.91</v>
      </c>
      <c r="Y440" s="4"/>
      <c r="Z440" s="6"/>
      <c r="AA440" s="5"/>
      <c r="AB440" s="5"/>
      <c r="AC440" s="4">
        <v>1</v>
      </c>
      <c r="AD440" s="6">
        <v>51.33</v>
      </c>
      <c r="AE440" s="4"/>
      <c r="AF440" s="6"/>
      <c r="AG440" s="5"/>
      <c r="AH440" s="5"/>
      <c r="AI440" s="4">
        <v>1</v>
      </c>
      <c r="AJ440" s="6">
        <v>56.08</v>
      </c>
      <c r="AK440" s="4"/>
      <c r="AL440" s="6"/>
      <c r="AM440" s="5"/>
      <c r="AN440" s="5"/>
      <c r="AO440" s="4">
        <v>1</v>
      </c>
      <c r="AP440" s="6">
        <v>62.09</v>
      </c>
      <c r="AQ440" s="4"/>
      <c r="AR440" s="6"/>
      <c r="AS440" s="5"/>
      <c r="AT440" s="5"/>
      <c r="AU440" s="4">
        <v>4</v>
      </c>
      <c r="AV440" s="6">
        <v>225.44</v>
      </c>
      <c r="AW440" s="4"/>
      <c r="AX440" s="6"/>
      <c r="AY440" s="5"/>
      <c r="AZ440" s="5"/>
      <c r="BA440" s="4">
        <v>1</v>
      </c>
      <c r="BB440" s="6">
        <v>66.99</v>
      </c>
      <c r="BC440" s="4"/>
      <c r="BD440" s="6"/>
      <c r="BE440" s="5"/>
      <c r="BF440" s="5"/>
      <c r="BG440" s="4">
        <v>1</v>
      </c>
      <c r="BH440" s="6">
        <v>55.8</v>
      </c>
      <c r="BI440" s="4"/>
      <c r="BJ440" s="6"/>
      <c r="BK440" s="5"/>
      <c r="BL440" s="5"/>
      <c r="BM440" s="4">
        <v>2</v>
      </c>
      <c r="BN440" s="6">
        <v>113.44</v>
      </c>
      <c r="BO440" s="4"/>
      <c r="BP440" s="6"/>
      <c r="BQ440" s="5"/>
      <c r="BR440" s="5"/>
      <c r="BS440" s="4"/>
      <c r="BT440" s="6"/>
      <c r="BU440" s="4"/>
      <c r="BV440" s="6"/>
      <c r="BW440" s="5"/>
      <c r="BX440" s="5"/>
      <c r="BY440" s="4"/>
      <c r="BZ440" s="6"/>
      <c r="CA440" s="4"/>
      <c r="CB440" s="6"/>
      <c r="CC440" s="5"/>
      <c r="CD440" s="5"/>
      <c r="CE440" s="4">
        <v>2</v>
      </c>
      <c r="CF440" s="6">
        <v>113.28</v>
      </c>
      <c r="CG440" s="4"/>
      <c r="CH440" s="6"/>
      <c r="CI440" s="5"/>
      <c r="CJ440" s="5"/>
      <c r="CK440" s="4"/>
      <c r="CL440" s="6"/>
      <c r="CM440" s="4"/>
      <c r="CN440" s="6"/>
      <c r="CO440" s="5"/>
      <c r="CP440" s="5"/>
      <c r="CQ440" s="4"/>
      <c r="CR440" s="6"/>
      <c r="CS440" s="4"/>
      <c r="CT440" s="6"/>
      <c r="CU440" s="5"/>
      <c r="CV440" s="5"/>
      <c r="CW440" s="4"/>
      <c r="CX440" s="6"/>
      <c r="CY440" s="4"/>
      <c r="CZ440" s="6"/>
      <c r="DA440" s="5"/>
      <c r="DB440" s="5"/>
      <c r="DC440" s="4"/>
      <c r="DD440" s="6"/>
      <c r="DE440" s="4"/>
      <c r="DF440" s="6"/>
      <c r="DG440" s="5"/>
      <c r="DH440" s="5"/>
      <c r="DI440" s="4"/>
      <c r="DJ440" s="6"/>
      <c r="DK440" s="4"/>
      <c r="DL440" s="6"/>
      <c r="DM440" s="5"/>
      <c r="DN440" s="5"/>
      <c r="DO440" s="4"/>
      <c r="DP440" s="6"/>
      <c r="DQ440" s="4"/>
      <c r="DR440" s="6"/>
      <c r="DS440" s="5"/>
      <c r="DT440" s="5"/>
      <c r="DU440" s="4"/>
      <c r="DV440" s="6"/>
      <c r="DW440" s="4"/>
      <c r="DX440" s="6"/>
      <c r="DY440" s="5"/>
      <c r="DZ440" s="5"/>
      <c r="EA440" s="4"/>
      <c r="EB440" s="6"/>
      <c r="EC440" s="4"/>
      <c r="ED440" s="6"/>
      <c r="EE440" s="5"/>
      <c r="EF440" s="5"/>
      <c r="EG440" s="4"/>
      <c r="EH440" s="6"/>
      <c r="EI440" s="4"/>
      <c r="EJ440" s="6"/>
      <c r="EK440" s="5"/>
      <c r="EL440" s="5"/>
      <c r="EM440" s="4"/>
      <c r="EN440" s="6"/>
      <c r="EO440" s="4"/>
      <c r="EP440" s="6"/>
      <c r="EQ440" s="5"/>
      <c r="ER440" s="5"/>
      <c r="ES440" s="4"/>
      <c r="ET440" s="6"/>
      <c r="EU440" s="4"/>
      <c r="EV440" s="6"/>
      <c r="EW440" s="5"/>
      <c r="EX440" s="5"/>
      <c r="EY440" s="4"/>
      <c r="EZ440" s="6"/>
      <c r="FA440" s="4"/>
      <c r="FB440" s="6"/>
      <c r="FC440" s="5"/>
      <c r="FD440" s="5"/>
      <c r="FE440" s="4"/>
      <c r="FF440" s="6"/>
      <c r="FG440" s="4"/>
      <c r="FH440" s="6"/>
      <c r="FI440" s="5"/>
      <c r="FJ440" s="5"/>
      <c r="FK440" s="4"/>
      <c r="FL440" s="6"/>
      <c r="FM440" s="4"/>
      <c r="FN440" s="6"/>
      <c r="FO440" s="5"/>
      <c r="FP440" s="5"/>
      <c r="FQ440" s="4"/>
      <c r="FR440" s="6"/>
      <c r="FS440" s="4"/>
      <c r="FT440" s="6"/>
      <c r="FU440" s="5"/>
      <c r="FV440" s="5"/>
      <c r="FW440" s="4"/>
      <c r="FX440" s="6"/>
      <c r="FY440" s="4"/>
      <c r="FZ440" s="6"/>
      <c r="GA440" s="5"/>
      <c r="GB440" s="5"/>
      <c r="GC440" s="4"/>
      <c r="GD440" s="6"/>
      <c r="GE440" s="4"/>
      <c r="GF440" s="6"/>
      <c r="GG440" s="5"/>
      <c r="GH440" s="5"/>
      <c r="GI440" s="4"/>
      <c r="GJ440" s="6"/>
      <c r="GK440" s="4"/>
      <c r="GL440" s="6"/>
      <c r="GM440" s="5"/>
      <c r="GN440" s="5"/>
      <c r="GO440" s="4"/>
      <c r="GP440" s="6"/>
      <c r="GQ440" s="4"/>
      <c r="GR440" s="6"/>
      <c r="GS440" s="5"/>
      <c r="GT440" s="5"/>
      <c r="GU440" s="4"/>
      <c r="GV440" s="6"/>
      <c r="GW440" s="4"/>
      <c r="GX440" s="6"/>
      <c r="GY440" s="5"/>
      <c r="GZ440" s="5"/>
      <c r="HA440" s="4"/>
      <c r="HB440" s="6"/>
      <c r="HC440" s="4"/>
      <c r="HD440" s="6"/>
      <c r="HE440" s="5"/>
      <c r="HF440" s="5"/>
      <c r="HG440" s="4"/>
      <c r="HH440" s="6"/>
      <c r="HI440" s="4"/>
      <c r="HJ440" s="6"/>
      <c r="HK440" s="5"/>
      <c r="HL440" s="5"/>
      <c r="HM440" s="4"/>
      <c r="HN440" s="6"/>
      <c r="HO440" s="4"/>
      <c r="HP440" s="6"/>
      <c r="HQ440" s="5"/>
      <c r="HR440" s="5"/>
      <c r="HS440" s="4"/>
      <c r="HT440" s="6"/>
      <c r="HU440" s="4"/>
      <c r="HV440" s="6"/>
      <c r="HW440" s="5"/>
      <c r="HX440" s="5"/>
      <c r="HY440" s="4"/>
      <c r="HZ440" s="6"/>
      <c r="IA440" s="4"/>
      <c r="IB440" s="6"/>
      <c r="IC440" s="5"/>
      <c r="ID440" s="5"/>
      <c r="IE440" s="4"/>
      <c r="IF440" s="6"/>
      <c r="IG440" s="4"/>
      <c r="IH440" s="6"/>
      <c r="II440" s="5"/>
      <c r="IJ440" s="5"/>
      <c r="IK440" s="4"/>
      <c r="IL440" s="6"/>
      <c r="IM440" s="4"/>
      <c r="IN440" s="6"/>
      <c r="IO440" s="5"/>
      <c r="IP440" s="5"/>
      <c r="IQ440" s="4"/>
      <c r="IR440" s="6"/>
      <c r="IS440" s="4"/>
      <c r="IT440" s="6"/>
      <c r="IU440" s="5"/>
      <c r="IV440" s="5"/>
      <c r="IW440" s="4"/>
      <c r="IX440" s="6"/>
      <c r="IY440" s="4"/>
      <c r="IZ440" s="6"/>
      <c r="JA440" s="5"/>
      <c r="JB440" s="5"/>
      <c r="JC440" s="4"/>
      <c r="JD440" s="6"/>
      <c r="JE440" s="4"/>
      <c r="JF440" s="6"/>
      <c r="JG440" s="5"/>
      <c r="JH440" s="5"/>
      <c r="JI440" s="4"/>
      <c r="JJ440" s="6"/>
      <c r="JK440" s="4"/>
      <c r="JL440" s="6"/>
      <c r="JM440" s="5"/>
      <c r="JN440" s="5"/>
      <c r="JO440" s="4"/>
      <c r="JP440" s="6"/>
      <c r="JQ440" s="4"/>
      <c r="JR440" s="6"/>
      <c r="JS440" s="5"/>
      <c r="JT440" s="5"/>
      <c r="JU440" s="4"/>
      <c r="JV440" s="6"/>
      <c r="JW440" s="4"/>
      <c r="JX440" s="6"/>
      <c r="JY440" s="5"/>
      <c r="JZ440" s="5"/>
      <c r="KA440" s="4"/>
      <c r="KB440" s="6"/>
      <c r="KC440" s="4"/>
      <c r="KD440" s="6"/>
      <c r="KE440" s="5"/>
      <c r="KF440" s="5"/>
      <c r="KG440" s="4"/>
      <c r="KH440" s="6"/>
      <c r="KI440" s="4"/>
      <c r="KJ440" s="6"/>
      <c r="KK440" s="5"/>
      <c r="KL440" s="5"/>
    </row>
    <row r="441">
      <c r="A441" s="3" t="s">
        <v>85</v>
      </c>
      <c r="B441" s="3" t="s">
        <v>739</v>
      </c>
      <c r="C441" s="3" t="s">
        <v>87</v>
      </c>
      <c r="D441" s="3" t="s">
        <v>88</v>
      </c>
      <c r="E441" s="3" t="s">
        <v>750</v>
      </c>
      <c r="F441" s="3" t="s">
        <v>751</v>
      </c>
      <c r="G441" s="3" t="s">
        <v>752</v>
      </c>
      <c r="H441" s="3" t="s">
        <v>104</v>
      </c>
      <c r="I441" s="4"/>
      <c r="J441" s="4">
        <f>=ROUNDDOWN({0},0)</f>
      </c>
      <c r="K441" s="4"/>
      <c r="L441" s="5"/>
      <c r="M441" s="4"/>
      <c r="N441" s="4">
        <f>=ROUNDDOWN({0},0)</f>
      </c>
      <c r="O441" s="4"/>
      <c r="P441" s="5"/>
      <c r="Q441" s="4"/>
      <c r="R441" s="6"/>
      <c r="S441" s="4"/>
      <c r="T441" s="6"/>
      <c r="U441" s="5"/>
      <c r="V441" s="5"/>
      <c r="W441" s="4"/>
      <c r="X441" s="6"/>
      <c r="Y441" s="4"/>
      <c r="Z441" s="6"/>
      <c r="AA441" s="5"/>
      <c r="AB441" s="5"/>
      <c r="AC441" s="4"/>
      <c r="AD441" s="6"/>
      <c r="AE441" s="4"/>
      <c r="AF441" s="6"/>
      <c r="AG441" s="5"/>
      <c r="AH441" s="5"/>
      <c r="AI441" s="4"/>
      <c r="AJ441" s="6"/>
      <c r="AK441" s="4"/>
      <c r="AL441" s="6"/>
      <c r="AM441" s="5"/>
      <c r="AN441" s="5"/>
      <c r="AO441" s="4"/>
      <c r="AP441" s="6"/>
      <c r="AQ441" s="4"/>
      <c r="AR441" s="6"/>
      <c r="AS441" s="5"/>
      <c r="AT441" s="5"/>
      <c r="AU441" s="4"/>
      <c r="AV441" s="6"/>
      <c r="AW441" s="4"/>
      <c r="AX441" s="6"/>
      <c r="AY441" s="5"/>
      <c r="AZ441" s="5"/>
      <c r="BA441" s="4"/>
      <c r="BB441" s="6"/>
      <c r="BC441" s="4"/>
      <c r="BD441" s="6"/>
      <c r="BE441" s="5"/>
      <c r="BF441" s="5"/>
      <c r="BG441" s="4"/>
      <c r="BH441" s="6"/>
      <c r="BI441" s="4"/>
      <c r="BJ441" s="6"/>
      <c r="BK441" s="5"/>
      <c r="BL441" s="5"/>
      <c r="BM441" s="4"/>
      <c r="BN441" s="6"/>
      <c r="BO441" s="4"/>
      <c r="BP441" s="6"/>
      <c r="BQ441" s="5"/>
      <c r="BR441" s="5"/>
      <c r="BS441" s="4"/>
      <c r="BT441" s="6"/>
      <c r="BU441" s="4"/>
      <c r="BV441" s="6"/>
      <c r="BW441" s="5"/>
      <c r="BX441" s="5"/>
      <c r="BY441" s="4"/>
      <c r="BZ441" s="6"/>
      <c r="CA441" s="4"/>
      <c r="CB441" s="6"/>
      <c r="CC441" s="5"/>
      <c r="CD441" s="5"/>
      <c r="CE441" s="4"/>
      <c r="CF441" s="6"/>
      <c r="CG441" s="4"/>
      <c r="CH441" s="6"/>
      <c r="CI441" s="5"/>
      <c r="CJ441" s="5"/>
      <c r="CK441" s="4"/>
      <c r="CL441" s="6"/>
      <c r="CM441" s="4"/>
      <c r="CN441" s="6"/>
      <c r="CO441" s="5"/>
      <c r="CP441" s="5"/>
      <c r="CQ441" s="4"/>
      <c r="CR441" s="6"/>
      <c r="CS441" s="4"/>
      <c r="CT441" s="6"/>
      <c r="CU441" s="5"/>
      <c r="CV441" s="5"/>
      <c r="CW441" s="4"/>
      <c r="CX441" s="6"/>
      <c r="CY441" s="4"/>
      <c r="CZ441" s="6"/>
      <c r="DA441" s="5"/>
      <c r="DB441" s="5"/>
      <c r="DC441" s="4"/>
      <c r="DD441" s="6"/>
      <c r="DE441" s="4"/>
      <c r="DF441" s="6"/>
      <c r="DG441" s="5"/>
      <c r="DH441" s="5"/>
      <c r="DI441" s="4"/>
      <c r="DJ441" s="6"/>
      <c r="DK441" s="4"/>
      <c r="DL441" s="6"/>
      <c r="DM441" s="5"/>
      <c r="DN441" s="5"/>
      <c r="DO441" s="4"/>
      <c r="DP441" s="6"/>
      <c r="DQ441" s="4"/>
      <c r="DR441" s="6"/>
      <c r="DS441" s="5"/>
      <c r="DT441" s="5"/>
      <c r="DU441" s="4"/>
      <c r="DV441" s="6"/>
      <c r="DW441" s="4"/>
      <c r="DX441" s="6"/>
      <c r="DY441" s="5"/>
      <c r="DZ441" s="5"/>
      <c r="EA441" s="4"/>
      <c r="EB441" s="6"/>
      <c r="EC441" s="4"/>
      <c r="ED441" s="6"/>
      <c r="EE441" s="5"/>
      <c r="EF441" s="5"/>
      <c r="EG441" s="4"/>
      <c r="EH441" s="6"/>
      <c r="EI441" s="4"/>
      <c r="EJ441" s="6"/>
      <c r="EK441" s="5"/>
      <c r="EL441" s="5"/>
      <c r="EM441" s="4"/>
      <c r="EN441" s="6"/>
      <c r="EO441" s="4"/>
      <c r="EP441" s="6"/>
      <c r="EQ441" s="5"/>
      <c r="ER441" s="5"/>
      <c r="ES441" s="4"/>
      <c r="ET441" s="6"/>
      <c r="EU441" s="4"/>
      <c r="EV441" s="6"/>
      <c r="EW441" s="5"/>
      <c r="EX441" s="5"/>
      <c r="EY441" s="4"/>
      <c r="EZ441" s="6"/>
      <c r="FA441" s="4"/>
      <c r="FB441" s="6"/>
      <c r="FC441" s="5"/>
      <c r="FD441" s="5"/>
      <c r="FE441" s="4"/>
      <c r="FF441" s="6"/>
      <c r="FG441" s="4"/>
      <c r="FH441" s="6"/>
      <c r="FI441" s="5"/>
      <c r="FJ441" s="5"/>
      <c r="FK441" s="4"/>
      <c r="FL441" s="6"/>
      <c r="FM441" s="4"/>
      <c r="FN441" s="6"/>
      <c r="FO441" s="5"/>
      <c r="FP441" s="5"/>
      <c r="FQ441" s="4"/>
      <c r="FR441" s="6"/>
      <c r="FS441" s="4"/>
      <c r="FT441" s="6"/>
      <c r="FU441" s="5"/>
      <c r="FV441" s="5"/>
      <c r="FW441" s="4"/>
      <c r="FX441" s="6"/>
      <c r="FY441" s="4"/>
      <c r="FZ441" s="6"/>
      <c r="GA441" s="5"/>
      <c r="GB441" s="5"/>
      <c r="GC441" s="4"/>
      <c r="GD441" s="6"/>
      <c r="GE441" s="4"/>
      <c r="GF441" s="6"/>
      <c r="GG441" s="5"/>
      <c r="GH441" s="5"/>
      <c r="GI441" s="4"/>
      <c r="GJ441" s="6"/>
      <c r="GK441" s="4"/>
      <c r="GL441" s="6"/>
      <c r="GM441" s="5"/>
      <c r="GN441" s="5"/>
      <c r="GO441" s="4"/>
      <c r="GP441" s="6"/>
      <c r="GQ441" s="4"/>
      <c r="GR441" s="6"/>
      <c r="GS441" s="5"/>
      <c r="GT441" s="5"/>
      <c r="GU441" s="4"/>
      <c r="GV441" s="6"/>
      <c r="GW441" s="4"/>
      <c r="GX441" s="6"/>
      <c r="GY441" s="5"/>
      <c r="GZ441" s="5"/>
      <c r="HA441" s="4"/>
      <c r="HB441" s="6"/>
      <c r="HC441" s="4"/>
      <c r="HD441" s="6"/>
      <c r="HE441" s="5"/>
      <c r="HF441" s="5"/>
      <c r="HG441" s="4"/>
      <c r="HH441" s="6"/>
      <c r="HI441" s="4"/>
      <c r="HJ441" s="6"/>
      <c r="HK441" s="5"/>
      <c r="HL441" s="5"/>
      <c r="HM441" s="4"/>
      <c r="HN441" s="6"/>
      <c r="HO441" s="4"/>
      <c r="HP441" s="6"/>
      <c r="HQ441" s="5"/>
      <c r="HR441" s="5"/>
      <c r="HS441" s="4"/>
      <c r="HT441" s="6"/>
      <c r="HU441" s="4"/>
      <c r="HV441" s="6"/>
      <c r="HW441" s="5"/>
      <c r="HX441" s="5"/>
      <c r="HY441" s="4"/>
      <c r="HZ441" s="6"/>
      <c r="IA441" s="4"/>
      <c r="IB441" s="6"/>
      <c r="IC441" s="5"/>
      <c r="ID441" s="5"/>
      <c r="IE441" s="4"/>
      <c r="IF441" s="6"/>
      <c r="IG441" s="4"/>
      <c r="IH441" s="6"/>
      <c r="II441" s="5"/>
      <c r="IJ441" s="5"/>
      <c r="IK441" s="4"/>
      <c r="IL441" s="6"/>
      <c r="IM441" s="4"/>
      <c r="IN441" s="6"/>
      <c r="IO441" s="5"/>
      <c r="IP441" s="5"/>
      <c r="IQ441" s="4"/>
      <c r="IR441" s="6"/>
      <c r="IS441" s="4"/>
      <c r="IT441" s="6"/>
      <c r="IU441" s="5"/>
      <c r="IV441" s="5"/>
      <c r="IW441" s="4"/>
      <c r="IX441" s="6"/>
      <c r="IY441" s="4"/>
      <c r="IZ441" s="6"/>
      <c r="JA441" s="5"/>
      <c r="JB441" s="5"/>
      <c r="JC441" s="4"/>
      <c r="JD441" s="6"/>
      <c r="JE441" s="4"/>
      <c r="JF441" s="6"/>
      <c r="JG441" s="5"/>
      <c r="JH441" s="5"/>
      <c r="JI441" s="4"/>
      <c r="JJ441" s="6"/>
      <c r="JK441" s="4"/>
      <c r="JL441" s="6"/>
      <c r="JM441" s="5"/>
      <c r="JN441" s="5"/>
      <c r="JO441" s="4"/>
      <c r="JP441" s="6"/>
      <c r="JQ441" s="4"/>
      <c r="JR441" s="6"/>
      <c r="JS441" s="5"/>
      <c r="JT441" s="5"/>
      <c r="JU441" s="4"/>
      <c r="JV441" s="6"/>
      <c r="JW441" s="4"/>
      <c r="JX441" s="6"/>
      <c r="JY441" s="5"/>
      <c r="JZ441" s="5"/>
      <c r="KA441" s="4"/>
      <c r="KB441" s="6"/>
      <c r="KC441" s="4"/>
      <c r="KD441" s="6"/>
      <c r="KE441" s="5"/>
      <c r="KF441" s="5"/>
      <c r="KG441" s="4"/>
      <c r="KH441" s="6"/>
      <c r="KI441" s="4"/>
      <c r="KJ441" s="6"/>
      <c r="KK441" s="5"/>
      <c r="KL441" s="5"/>
    </row>
    <row r="442">
      <c r="A442" s="3" t="s">
        <v>85</v>
      </c>
      <c r="B442" s="3" t="s">
        <v>739</v>
      </c>
      <c r="C442" s="3" t="s">
        <v>87</v>
      </c>
      <c r="D442" s="3" t="s">
        <v>88</v>
      </c>
      <c r="E442" s="3" t="s">
        <v>753</v>
      </c>
      <c r="F442" s="3" t="s">
        <v>754</v>
      </c>
      <c r="G442" s="3" t="s">
        <v>755</v>
      </c>
      <c r="H442" s="3" t="s">
        <v>96</v>
      </c>
      <c r="I442" s="4"/>
      <c r="J442" s="4">
        <f>=ROUNDDOWN({0},0)</f>
      </c>
      <c r="K442" s="4">
        <v>2858</v>
      </c>
      <c r="L442" s="5"/>
      <c r="M442" s="4"/>
      <c r="N442" s="4">
        <f>=ROUNDDOWN({0},0)</f>
      </c>
      <c r="O442" s="4"/>
      <c r="P442" s="5"/>
      <c r="Q442" s="4"/>
      <c r="R442" s="6"/>
      <c r="S442" s="4"/>
      <c r="T442" s="6"/>
      <c r="U442" s="5"/>
      <c r="V442" s="5"/>
      <c r="W442" s="4"/>
      <c r="X442" s="6"/>
      <c r="Y442" s="4"/>
      <c r="Z442" s="6"/>
      <c r="AA442" s="5"/>
      <c r="AB442" s="5"/>
      <c r="AC442" s="4"/>
      <c r="AD442" s="6"/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  <c r="AU442" s="4"/>
      <c r="AV442" s="6"/>
      <c r="AW442" s="4"/>
      <c r="AX442" s="6"/>
      <c r="AY442" s="5"/>
      <c r="AZ442" s="5"/>
      <c r="BA442" s="4"/>
      <c r="BB442" s="6"/>
      <c r="BC442" s="4"/>
      <c r="BD442" s="6"/>
      <c r="BE442" s="5"/>
      <c r="BF442" s="5"/>
      <c r="BG442" s="4"/>
      <c r="BH442" s="6"/>
      <c r="BI442" s="4"/>
      <c r="BJ442" s="6"/>
      <c r="BK442" s="5"/>
      <c r="BL442" s="5"/>
      <c r="BM442" s="4"/>
      <c r="BN442" s="6"/>
      <c r="BO442" s="4"/>
      <c r="BP442" s="6"/>
      <c r="BQ442" s="5"/>
      <c r="BR442" s="5"/>
      <c r="BS442" s="4"/>
      <c r="BT442" s="6"/>
      <c r="BU442" s="4"/>
      <c r="BV442" s="6"/>
      <c r="BW442" s="5"/>
      <c r="BX442" s="5"/>
      <c r="BY442" s="4"/>
      <c r="BZ442" s="6"/>
      <c r="CA442" s="4"/>
      <c r="CB442" s="6"/>
      <c r="CC442" s="5"/>
      <c r="CD442" s="5"/>
      <c r="CE442" s="4"/>
      <c r="CF442" s="6"/>
      <c r="CG442" s="4"/>
      <c r="CH442" s="6"/>
      <c r="CI442" s="5"/>
      <c r="CJ442" s="5"/>
      <c r="CK442" s="4"/>
      <c r="CL442" s="6"/>
      <c r="CM442" s="4"/>
      <c r="CN442" s="6"/>
      <c r="CO442" s="5"/>
      <c r="CP442" s="5"/>
      <c r="CQ442" s="4"/>
      <c r="CR442" s="6"/>
      <c r="CS442" s="4"/>
      <c r="CT442" s="6"/>
      <c r="CU442" s="5"/>
      <c r="CV442" s="5"/>
      <c r="CW442" s="4"/>
      <c r="CX442" s="6"/>
      <c r="CY442" s="4"/>
      <c r="CZ442" s="6"/>
      <c r="DA442" s="5"/>
      <c r="DB442" s="5"/>
      <c r="DC442" s="4"/>
      <c r="DD442" s="6"/>
      <c r="DE442" s="4"/>
      <c r="DF442" s="6"/>
      <c r="DG442" s="5"/>
      <c r="DH442" s="5"/>
      <c r="DI442" s="4"/>
      <c r="DJ442" s="6"/>
      <c r="DK442" s="4"/>
      <c r="DL442" s="6"/>
      <c r="DM442" s="5"/>
      <c r="DN442" s="5"/>
      <c r="DO442" s="4"/>
      <c r="DP442" s="6"/>
      <c r="DQ442" s="4"/>
      <c r="DR442" s="6"/>
      <c r="DS442" s="5"/>
      <c r="DT442" s="5"/>
      <c r="DU442" s="4"/>
      <c r="DV442" s="6"/>
      <c r="DW442" s="4"/>
      <c r="DX442" s="6"/>
      <c r="DY442" s="5"/>
      <c r="DZ442" s="5"/>
      <c r="EA442" s="4"/>
      <c r="EB442" s="6"/>
      <c r="EC442" s="4"/>
      <c r="ED442" s="6"/>
      <c r="EE442" s="5"/>
      <c r="EF442" s="5"/>
      <c r="EG442" s="4"/>
      <c r="EH442" s="6"/>
      <c r="EI442" s="4"/>
      <c r="EJ442" s="6"/>
      <c r="EK442" s="5"/>
      <c r="EL442" s="5"/>
      <c r="EM442" s="4"/>
      <c r="EN442" s="6"/>
      <c r="EO442" s="4"/>
      <c r="EP442" s="6"/>
      <c r="EQ442" s="5"/>
      <c r="ER442" s="5"/>
      <c r="ES442" s="4"/>
      <c r="ET442" s="6"/>
      <c r="EU442" s="4"/>
      <c r="EV442" s="6"/>
      <c r="EW442" s="5"/>
      <c r="EX442" s="5"/>
      <c r="EY442" s="4"/>
      <c r="EZ442" s="6"/>
      <c r="FA442" s="4"/>
      <c r="FB442" s="6"/>
      <c r="FC442" s="5"/>
      <c r="FD442" s="5"/>
      <c r="FE442" s="4"/>
      <c r="FF442" s="6"/>
      <c r="FG442" s="4"/>
      <c r="FH442" s="6"/>
      <c r="FI442" s="5"/>
      <c r="FJ442" s="5"/>
      <c r="FK442" s="4"/>
      <c r="FL442" s="6"/>
      <c r="FM442" s="4"/>
      <c r="FN442" s="6"/>
      <c r="FO442" s="5"/>
      <c r="FP442" s="5"/>
      <c r="FQ442" s="4"/>
      <c r="FR442" s="6"/>
      <c r="FS442" s="4"/>
      <c r="FT442" s="6"/>
      <c r="FU442" s="5"/>
      <c r="FV442" s="5"/>
      <c r="FW442" s="4"/>
      <c r="FX442" s="6"/>
      <c r="FY442" s="4"/>
      <c r="FZ442" s="6"/>
      <c r="GA442" s="5"/>
      <c r="GB442" s="5"/>
      <c r="GC442" s="4"/>
      <c r="GD442" s="6"/>
      <c r="GE442" s="4"/>
      <c r="GF442" s="6"/>
      <c r="GG442" s="5"/>
      <c r="GH442" s="5"/>
      <c r="GI442" s="4"/>
      <c r="GJ442" s="6"/>
      <c r="GK442" s="4"/>
      <c r="GL442" s="6"/>
      <c r="GM442" s="5"/>
      <c r="GN442" s="5"/>
      <c r="GO442" s="4"/>
      <c r="GP442" s="6"/>
      <c r="GQ442" s="4"/>
      <c r="GR442" s="6"/>
      <c r="GS442" s="5"/>
      <c r="GT442" s="5"/>
      <c r="GU442" s="4"/>
      <c r="GV442" s="6"/>
      <c r="GW442" s="4"/>
      <c r="GX442" s="6"/>
      <c r="GY442" s="5"/>
      <c r="GZ442" s="5"/>
      <c r="HA442" s="4"/>
      <c r="HB442" s="6"/>
      <c r="HC442" s="4"/>
      <c r="HD442" s="6"/>
      <c r="HE442" s="5"/>
      <c r="HF442" s="5"/>
      <c r="HG442" s="4"/>
      <c r="HH442" s="6"/>
      <c r="HI442" s="4"/>
      <c r="HJ442" s="6"/>
      <c r="HK442" s="5"/>
      <c r="HL442" s="5"/>
      <c r="HM442" s="4"/>
      <c r="HN442" s="6"/>
      <c r="HO442" s="4"/>
      <c r="HP442" s="6"/>
      <c r="HQ442" s="5"/>
      <c r="HR442" s="5"/>
      <c r="HS442" s="4"/>
      <c r="HT442" s="6"/>
      <c r="HU442" s="4"/>
      <c r="HV442" s="6"/>
      <c r="HW442" s="5"/>
      <c r="HX442" s="5"/>
      <c r="HY442" s="4"/>
      <c r="HZ442" s="6"/>
      <c r="IA442" s="4"/>
      <c r="IB442" s="6"/>
      <c r="IC442" s="5"/>
      <c r="ID442" s="5"/>
      <c r="IE442" s="4"/>
      <c r="IF442" s="6"/>
      <c r="IG442" s="4"/>
      <c r="IH442" s="6"/>
      <c r="II442" s="5"/>
      <c r="IJ442" s="5"/>
      <c r="IK442" s="4"/>
      <c r="IL442" s="6"/>
      <c r="IM442" s="4"/>
      <c r="IN442" s="6"/>
      <c r="IO442" s="5"/>
      <c r="IP442" s="5"/>
      <c r="IQ442" s="4"/>
      <c r="IR442" s="6"/>
      <c r="IS442" s="4"/>
      <c r="IT442" s="6"/>
      <c r="IU442" s="5"/>
      <c r="IV442" s="5"/>
      <c r="IW442" s="4"/>
      <c r="IX442" s="6"/>
      <c r="IY442" s="4"/>
      <c r="IZ442" s="6"/>
      <c r="JA442" s="5"/>
      <c r="JB442" s="5"/>
      <c r="JC442" s="4"/>
      <c r="JD442" s="6"/>
      <c r="JE442" s="4"/>
      <c r="JF442" s="6"/>
      <c r="JG442" s="5"/>
      <c r="JH442" s="5"/>
      <c r="JI442" s="4"/>
      <c r="JJ442" s="6"/>
      <c r="JK442" s="4"/>
      <c r="JL442" s="6"/>
      <c r="JM442" s="5"/>
      <c r="JN442" s="5"/>
      <c r="JO442" s="4"/>
      <c r="JP442" s="6"/>
      <c r="JQ442" s="4"/>
      <c r="JR442" s="6"/>
      <c r="JS442" s="5"/>
      <c r="JT442" s="5"/>
      <c r="JU442" s="4"/>
      <c r="JV442" s="6"/>
      <c r="JW442" s="4"/>
      <c r="JX442" s="6"/>
      <c r="JY442" s="5"/>
      <c r="JZ442" s="5"/>
      <c r="KA442" s="4"/>
      <c r="KB442" s="6"/>
      <c r="KC442" s="4"/>
      <c r="KD442" s="6"/>
      <c r="KE442" s="5"/>
      <c r="KF442" s="5"/>
      <c r="KG442" s="4"/>
      <c r="KH442" s="6"/>
      <c r="KI442" s="4"/>
      <c r="KJ442" s="6"/>
      <c r="KK442" s="5"/>
      <c r="KL442" s="5"/>
    </row>
    <row r="443">
      <c r="A443" s="3" t="s">
        <v>85</v>
      </c>
      <c r="B443" s="3" t="s">
        <v>739</v>
      </c>
      <c r="C443" s="3" t="s">
        <v>449</v>
      </c>
      <c r="D443" s="3" t="s">
        <v>501</v>
      </c>
      <c r="E443" s="3" t="s">
        <v>756</v>
      </c>
      <c r="F443" s="3" t="s">
        <v>757</v>
      </c>
      <c r="G443" s="3" t="s">
        <v>758</v>
      </c>
      <c r="H443" s="3" t="s">
        <v>129</v>
      </c>
      <c r="I443" s="4"/>
      <c r="J443" s="4">
        <f>=ROUNDDOWN({0},0)</f>
      </c>
      <c r="K443" s="4">
        <v>570</v>
      </c>
      <c r="L443" s="5">
        <v>1</v>
      </c>
      <c r="M443" s="4"/>
      <c r="N443" s="4">
        <f>=ROUNDDOWN({0},0)</f>
      </c>
      <c r="O443" s="4"/>
      <c r="P443" s="5"/>
      <c r="Q443" s="4">
        <v>168</v>
      </c>
      <c r="R443" s="6">
        <v>6311.64</v>
      </c>
      <c r="S443" s="4"/>
      <c r="T443" s="6"/>
      <c r="U443" s="5"/>
      <c r="V443" s="5"/>
      <c r="W443" s="4">
        <v>76</v>
      </c>
      <c r="X443" s="6">
        <v>2734.24</v>
      </c>
      <c r="Y443" s="4"/>
      <c r="Z443" s="6"/>
      <c r="AA443" s="5"/>
      <c r="AB443" s="5"/>
      <c r="AC443" s="4">
        <v>6</v>
      </c>
      <c r="AD443" s="6">
        <v>214.43</v>
      </c>
      <c r="AE443" s="4"/>
      <c r="AF443" s="6"/>
      <c r="AG443" s="5"/>
      <c r="AH443" s="5"/>
      <c r="AI443" s="4">
        <v>7</v>
      </c>
      <c r="AJ443" s="6">
        <v>300.35</v>
      </c>
      <c r="AK443" s="4"/>
      <c r="AL443" s="6"/>
      <c r="AM443" s="5"/>
      <c r="AN443" s="5"/>
      <c r="AO443" s="4">
        <v>33</v>
      </c>
      <c r="AP443" s="6">
        <v>1246.8</v>
      </c>
      <c r="AQ443" s="4"/>
      <c r="AR443" s="6"/>
      <c r="AS443" s="5"/>
      <c r="AT443" s="5"/>
      <c r="AU443" s="4">
        <v>29</v>
      </c>
      <c r="AV443" s="6">
        <v>1131.75</v>
      </c>
      <c r="AW443" s="4"/>
      <c r="AX443" s="6"/>
      <c r="AY443" s="5"/>
      <c r="AZ443" s="5"/>
      <c r="BA443" s="4">
        <v>1</v>
      </c>
      <c r="BB443" s="6">
        <v>69.99</v>
      </c>
      <c r="BC443" s="4"/>
      <c r="BD443" s="6"/>
      <c r="BE443" s="5"/>
      <c r="BF443" s="5"/>
      <c r="BG443" s="4"/>
      <c r="BH443" s="6"/>
      <c r="BI443" s="4"/>
      <c r="BJ443" s="6"/>
      <c r="BK443" s="5"/>
      <c r="BL443" s="5"/>
      <c r="BM443" s="4">
        <v>5</v>
      </c>
      <c r="BN443" s="6">
        <v>199.31</v>
      </c>
      <c r="BO443" s="4"/>
      <c r="BP443" s="6"/>
      <c r="BQ443" s="5"/>
      <c r="BR443" s="5"/>
      <c r="BS443" s="4"/>
      <c r="BT443" s="6"/>
      <c r="BU443" s="4"/>
      <c r="BV443" s="6"/>
      <c r="BW443" s="5"/>
      <c r="BX443" s="5"/>
      <c r="BY443" s="4"/>
      <c r="BZ443" s="6"/>
      <c r="CA443" s="4"/>
      <c r="CB443" s="6"/>
      <c r="CC443" s="5"/>
      <c r="CD443" s="5"/>
      <c r="CE443" s="4"/>
      <c r="CF443" s="6"/>
      <c r="CG443" s="4"/>
      <c r="CH443" s="6"/>
      <c r="CI443" s="5"/>
      <c r="CJ443" s="5"/>
      <c r="CK443" s="4"/>
      <c r="CL443" s="6"/>
      <c r="CM443" s="4"/>
      <c r="CN443" s="6"/>
      <c r="CO443" s="5"/>
      <c r="CP443" s="5"/>
      <c r="CQ443" s="4">
        <v>6</v>
      </c>
      <c r="CR443" s="6">
        <v>218.68</v>
      </c>
      <c r="CS443" s="4"/>
      <c r="CT443" s="6"/>
      <c r="CU443" s="5"/>
      <c r="CV443" s="5"/>
      <c r="CW443" s="4">
        <v>1</v>
      </c>
      <c r="CX443" s="6">
        <v>39.69</v>
      </c>
      <c r="CY443" s="4"/>
      <c r="CZ443" s="6"/>
      <c r="DA443" s="5"/>
      <c r="DB443" s="5"/>
      <c r="DC443" s="4"/>
      <c r="DD443" s="6"/>
      <c r="DE443" s="4"/>
      <c r="DF443" s="6"/>
      <c r="DG443" s="5"/>
      <c r="DH443" s="5"/>
      <c r="DI443" s="4"/>
      <c r="DJ443" s="6"/>
      <c r="DK443" s="4"/>
      <c r="DL443" s="6"/>
      <c r="DM443" s="5"/>
      <c r="DN443" s="5"/>
      <c r="DO443" s="4"/>
      <c r="DP443" s="6"/>
      <c r="DQ443" s="4"/>
      <c r="DR443" s="6"/>
      <c r="DS443" s="5"/>
      <c r="DT443" s="5"/>
      <c r="DU443" s="4">
        <v>1</v>
      </c>
      <c r="DV443" s="6">
        <v>39.45</v>
      </c>
      <c r="DW443" s="4"/>
      <c r="DX443" s="6"/>
      <c r="DY443" s="5"/>
      <c r="DZ443" s="5"/>
      <c r="EA443" s="4">
        <v>1</v>
      </c>
      <c r="EB443" s="6">
        <v>43.66</v>
      </c>
      <c r="EC443" s="4"/>
      <c r="ED443" s="6"/>
      <c r="EE443" s="5"/>
      <c r="EF443" s="5"/>
      <c r="EG443" s="4"/>
      <c r="EH443" s="6"/>
      <c r="EI443" s="4"/>
      <c r="EJ443" s="6"/>
      <c r="EK443" s="5"/>
      <c r="EL443" s="5"/>
      <c r="EM443" s="4"/>
      <c r="EN443" s="6"/>
      <c r="EO443" s="4"/>
      <c r="EP443" s="6"/>
      <c r="EQ443" s="5"/>
      <c r="ER443" s="5"/>
      <c r="ES443" s="4"/>
      <c r="ET443" s="6"/>
      <c r="EU443" s="4"/>
      <c r="EV443" s="6"/>
      <c r="EW443" s="5"/>
      <c r="EX443" s="5"/>
      <c r="EY443" s="4">
        <v>1</v>
      </c>
      <c r="EZ443" s="6">
        <v>33.6</v>
      </c>
      <c r="FA443" s="4"/>
      <c r="FB443" s="6"/>
      <c r="FC443" s="5"/>
      <c r="FD443" s="5"/>
      <c r="FE443" s="4"/>
      <c r="FF443" s="6"/>
      <c r="FG443" s="4"/>
      <c r="FH443" s="6"/>
      <c r="FI443" s="5"/>
      <c r="FJ443" s="5"/>
      <c r="FK443" s="4">
        <v>1</v>
      </c>
      <c r="FL443" s="6">
        <v>39.69</v>
      </c>
      <c r="FM443" s="4"/>
      <c r="FN443" s="6"/>
      <c r="FO443" s="5"/>
      <c r="FP443" s="5"/>
      <c r="FQ443" s="4"/>
      <c r="FR443" s="6"/>
      <c r="FS443" s="4"/>
      <c r="FT443" s="6"/>
      <c r="FU443" s="5"/>
      <c r="FV443" s="5"/>
      <c r="FW443" s="4"/>
      <c r="FX443" s="6"/>
      <c r="FY443" s="4"/>
      <c r="FZ443" s="6"/>
      <c r="GA443" s="5"/>
      <c r="GB443" s="5"/>
      <c r="GC443" s="4"/>
      <c r="GD443" s="6"/>
      <c r="GE443" s="4"/>
      <c r="GF443" s="6"/>
      <c r="GG443" s="5"/>
      <c r="GH443" s="5"/>
      <c r="GI443" s="4"/>
      <c r="GJ443" s="6"/>
      <c r="GK443" s="4"/>
      <c r="GL443" s="6"/>
      <c r="GM443" s="5"/>
      <c r="GN443" s="5"/>
      <c r="GO443" s="4"/>
      <c r="GP443" s="6"/>
      <c r="GQ443" s="4"/>
      <c r="GR443" s="6"/>
      <c r="GS443" s="5"/>
      <c r="GT443" s="5"/>
      <c r="GU443" s="4"/>
      <c r="GV443" s="6"/>
      <c r="GW443" s="4"/>
      <c r="GX443" s="6"/>
      <c r="GY443" s="5"/>
      <c r="GZ443" s="5"/>
      <c r="HA443" s="4"/>
      <c r="HB443" s="6"/>
      <c r="HC443" s="4"/>
      <c r="HD443" s="6"/>
      <c r="HE443" s="5"/>
      <c r="HF443" s="5"/>
      <c r="HG443" s="4"/>
      <c r="HH443" s="6"/>
      <c r="HI443" s="4"/>
      <c r="HJ443" s="6"/>
      <c r="HK443" s="5"/>
      <c r="HL443" s="5"/>
      <c r="HM443" s="4"/>
      <c r="HN443" s="6"/>
      <c r="HO443" s="4"/>
      <c r="HP443" s="6"/>
      <c r="HQ443" s="5"/>
      <c r="HR443" s="5"/>
      <c r="HS443" s="4"/>
      <c r="HT443" s="6"/>
      <c r="HU443" s="4"/>
      <c r="HV443" s="6"/>
      <c r="HW443" s="5"/>
      <c r="HX443" s="5"/>
      <c r="HY443" s="4"/>
      <c r="HZ443" s="6"/>
      <c r="IA443" s="4"/>
      <c r="IB443" s="6"/>
      <c r="IC443" s="5"/>
      <c r="ID443" s="5"/>
      <c r="IE443" s="4"/>
      <c r="IF443" s="6"/>
      <c r="IG443" s="4"/>
      <c r="IH443" s="6"/>
      <c r="II443" s="5"/>
      <c r="IJ443" s="5"/>
      <c r="IK443" s="4"/>
      <c r="IL443" s="6"/>
      <c r="IM443" s="4"/>
      <c r="IN443" s="6"/>
      <c r="IO443" s="5"/>
      <c r="IP443" s="5"/>
      <c r="IQ443" s="4"/>
      <c r="IR443" s="6"/>
      <c r="IS443" s="4"/>
      <c r="IT443" s="6"/>
      <c r="IU443" s="5"/>
      <c r="IV443" s="5"/>
      <c r="IW443" s="4"/>
      <c r="IX443" s="6"/>
      <c r="IY443" s="4"/>
      <c r="IZ443" s="6"/>
      <c r="JA443" s="5"/>
      <c r="JB443" s="5"/>
      <c r="JC443" s="4"/>
      <c r="JD443" s="6"/>
      <c r="JE443" s="4"/>
      <c r="JF443" s="6"/>
      <c r="JG443" s="5"/>
      <c r="JH443" s="5"/>
      <c r="JI443" s="4"/>
      <c r="JJ443" s="6"/>
      <c r="JK443" s="4"/>
      <c r="JL443" s="6"/>
      <c r="JM443" s="5"/>
      <c r="JN443" s="5"/>
      <c r="JO443" s="4"/>
      <c r="JP443" s="6"/>
      <c r="JQ443" s="4"/>
      <c r="JR443" s="6"/>
      <c r="JS443" s="5"/>
      <c r="JT443" s="5"/>
      <c r="JU443" s="4"/>
      <c r="JV443" s="6"/>
      <c r="JW443" s="4"/>
      <c r="JX443" s="6"/>
      <c r="JY443" s="5"/>
      <c r="JZ443" s="5"/>
      <c r="KA443" s="4"/>
      <c r="KB443" s="6"/>
      <c r="KC443" s="4"/>
      <c r="KD443" s="6"/>
      <c r="KE443" s="5"/>
      <c r="KF443" s="5"/>
      <c r="KG443" s="4"/>
      <c r="KH443" s="6"/>
      <c r="KI443" s="4"/>
      <c r="KJ443" s="6"/>
      <c r="KK443" s="5"/>
      <c r="KL443" s="5"/>
    </row>
    <row r="444">
      <c r="A444" s="3" t="s">
        <v>85</v>
      </c>
      <c r="B444" s="3" t="s">
        <v>739</v>
      </c>
      <c r="C444" s="3" t="s">
        <v>449</v>
      </c>
      <c r="D444" s="3" t="s">
        <v>450</v>
      </c>
      <c r="E444" s="3" t="s">
        <v>759</v>
      </c>
      <c r="F444" s="3" t="s">
        <v>760</v>
      </c>
      <c r="G444" s="3" t="s">
        <v>761</v>
      </c>
      <c r="H444" s="3" t="s">
        <v>129</v>
      </c>
      <c r="I444" s="4"/>
      <c r="J444" s="4">
        <f>=ROUNDDOWN({0},0)</f>
      </c>
      <c r="K444" s="4"/>
      <c r="L444" s="5">
        <v>1</v>
      </c>
      <c r="M444" s="4"/>
      <c r="N444" s="4">
        <f>=ROUNDDOWN({0},0)</f>
      </c>
      <c r="O444" s="4"/>
      <c r="P444" s="5"/>
      <c r="Q444" s="4">
        <v>46</v>
      </c>
      <c r="R444" s="6">
        <v>1186.46</v>
      </c>
      <c r="S444" s="4"/>
      <c r="T444" s="6"/>
      <c r="U444" s="5"/>
      <c r="V444" s="5"/>
      <c r="W444" s="4">
        <v>8</v>
      </c>
      <c r="X444" s="6">
        <v>185.9</v>
      </c>
      <c r="Y444" s="4"/>
      <c r="Z444" s="6"/>
      <c r="AA444" s="5"/>
      <c r="AB444" s="5"/>
      <c r="AC444" s="4"/>
      <c r="AD444" s="6"/>
      <c r="AE444" s="4"/>
      <c r="AF444" s="6"/>
      <c r="AG444" s="5"/>
      <c r="AH444" s="5"/>
      <c r="AI444" s="4">
        <v>2</v>
      </c>
      <c r="AJ444" s="6">
        <v>56.33</v>
      </c>
      <c r="AK444" s="4"/>
      <c r="AL444" s="6"/>
      <c r="AM444" s="5"/>
      <c r="AN444" s="5"/>
      <c r="AO444" s="4">
        <v>2</v>
      </c>
      <c r="AP444" s="6">
        <v>51.4</v>
      </c>
      <c r="AQ444" s="4"/>
      <c r="AR444" s="6"/>
      <c r="AS444" s="5"/>
      <c r="AT444" s="5"/>
      <c r="AU444" s="4">
        <v>6</v>
      </c>
      <c r="AV444" s="6">
        <v>148.38</v>
      </c>
      <c r="AW444" s="4"/>
      <c r="AX444" s="6"/>
      <c r="AY444" s="5"/>
      <c r="AZ444" s="5"/>
      <c r="BA444" s="4"/>
      <c r="BB444" s="6"/>
      <c r="BC444" s="4"/>
      <c r="BD444" s="6"/>
      <c r="BE444" s="5"/>
      <c r="BF444" s="5"/>
      <c r="BG444" s="4"/>
      <c r="BH444" s="6"/>
      <c r="BI444" s="4"/>
      <c r="BJ444" s="6"/>
      <c r="BK444" s="5"/>
      <c r="BL444" s="5"/>
      <c r="BM444" s="4">
        <v>27</v>
      </c>
      <c r="BN444" s="6">
        <v>744.45</v>
      </c>
      <c r="BO444" s="4"/>
      <c r="BP444" s="6"/>
      <c r="BQ444" s="5"/>
      <c r="BR444" s="5"/>
      <c r="BS444" s="4"/>
      <c r="BT444" s="6"/>
      <c r="BU444" s="4"/>
      <c r="BV444" s="6"/>
      <c r="BW444" s="5"/>
      <c r="BX444" s="5"/>
      <c r="BY444" s="4"/>
      <c r="BZ444" s="6"/>
      <c r="CA444" s="4"/>
      <c r="CB444" s="6"/>
      <c r="CC444" s="5"/>
      <c r="CD444" s="5"/>
      <c r="CE444" s="4"/>
      <c r="CF444" s="6"/>
      <c r="CG444" s="4"/>
      <c r="CH444" s="6"/>
      <c r="CI444" s="5"/>
      <c r="CJ444" s="5"/>
      <c r="CK444" s="4"/>
      <c r="CL444" s="6"/>
      <c r="CM444" s="4"/>
      <c r="CN444" s="6"/>
      <c r="CO444" s="5"/>
      <c r="CP444" s="5"/>
      <c r="CQ444" s="4"/>
      <c r="CR444" s="6"/>
      <c r="CS444" s="4"/>
      <c r="CT444" s="6"/>
      <c r="CU444" s="5"/>
      <c r="CV444" s="5"/>
      <c r="CW444" s="4"/>
      <c r="CX444" s="6"/>
      <c r="CY444" s="4"/>
      <c r="CZ444" s="6"/>
      <c r="DA444" s="5"/>
      <c r="DB444" s="5"/>
      <c r="DC444" s="4"/>
      <c r="DD444" s="6"/>
      <c r="DE444" s="4"/>
      <c r="DF444" s="6"/>
      <c r="DG444" s="5"/>
      <c r="DH444" s="5"/>
      <c r="DI444" s="4"/>
      <c r="DJ444" s="6"/>
      <c r="DK444" s="4"/>
      <c r="DL444" s="6"/>
      <c r="DM444" s="5"/>
      <c r="DN444" s="5"/>
      <c r="DO444" s="4"/>
      <c r="DP444" s="6"/>
      <c r="DQ444" s="4"/>
      <c r="DR444" s="6"/>
      <c r="DS444" s="5"/>
      <c r="DT444" s="5"/>
      <c r="DU444" s="4"/>
      <c r="DV444" s="6"/>
      <c r="DW444" s="4"/>
      <c r="DX444" s="6"/>
      <c r="DY444" s="5"/>
      <c r="DZ444" s="5"/>
      <c r="EA444" s="4"/>
      <c r="EB444" s="6"/>
      <c r="EC444" s="4"/>
      <c r="ED444" s="6"/>
      <c r="EE444" s="5"/>
      <c r="EF444" s="5"/>
      <c r="EG444" s="4"/>
      <c r="EH444" s="6"/>
      <c r="EI444" s="4"/>
      <c r="EJ444" s="6"/>
      <c r="EK444" s="5"/>
      <c r="EL444" s="5"/>
      <c r="EM444" s="4"/>
      <c r="EN444" s="6"/>
      <c r="EO444" s="4"/>
      <c r="EP444" s="6"/>
      <c r="EQ444" s="5"/>
      <c r="ER444" s="5"/>
      <c r="ES444" s="4"/>
      <c r="ET444" s="6"/>
      <c r="EU444" s="4"/>
      <c r="EV444" s="6"/>
      <c r="EW444" s="5"/>
      <c r="EX444" s="5"/>
      <c r="EY444" s="4"/>
      <c r="EZ444" s="6"/>
      <c r="FA444" s="4"/>
      <c r="FB444" s="6"/>
      <c r="FC444" s="5"/>
      <c r="FD444" s="5"/>
      <c r="FE444" s="4"/>
      <c r="FF444" s="6"/>
      <c r="FG444" s="4"/>
      <c r="FH444" s="6"/>
      <c r="FI444" s="5"/>
      <c r="FJ444" s="5"/>
      <c r="FK444" s="4"/>
      <c r="FL444" s="6"/>
      <c r="FM444" s="4"/>
      <c r="FN444" s="6"/>
      <c r="FO444" s="5"/>
      <c r="FP444" s="5"/>
      <c r="FQ444" s="4"/>
      <c r="FR444" s="6"/>
      <c r="FS444" s="4"/>
      <c r="FT444" s="6"/>
      <c r="FU444" s="5"/>
      <c r="FV444" s="5"/>
      <c r="FW444" s="4"/>
      <c r="FX444" s="6"/>
      <c r="FY444" s="4"/>
      <c r="FZ444" s="6"/>
      <c r="GA444" s="5"/>
      <c r="GB444" s="5"/>
      <c r="GC444" s="4"/>
      <c r="GD444" s="6"/>
      <c r="GE444" s="4"/>
      <c r="GF444" s="6"/>
      <c r="GG444" s="5"/>
      <c r="GH444" s="5"/>
      <c r="GI444" s="4"/>
      <c r="GJ444" s="6"/>
      <c r="GK444" s="4"/>
      <c r="GL444" s="6"/>
      <c r="GM444" s="5"/>
      <c r="GN444" s="5"/>
      <c r="GO444" s="4"/>
      <c r="GP444" s="6"/>
      <c r="GQ444" s="4"/>
      <c r="GR444" s="6"/>
      <c r="GS444" s="5"/>
      <c r="GT444" s="5"/>
      <c r="GU444" s="4">
        <v>1</v>
      </c>
      <c r="GV444" s="6"/>
      <c r="GW444" s="4"/>
      <c r="GX444" s="6"/>
      <c r="GY444" s="5"/>
      <c r="GZ444" s="5"/>
      <c r="HA444" s="4"/>
      <c r="HB444" s="6"/>
      <c r="HC444" s="4"/>
      <c r="HD444" s="6"/>
      <c r="HE444" s="5"/>
      <c r="HF444" s="5"/>
      <c r="HG444" s="4"/>
      <c r="HH444" s="6"/>
      <c r="HI444" s="4"/>
      <c r="HJ444" s="6"/>
      <c r="HK444" s="5"/>
      <c r="HL444" s="5"/>
      <c r="HM444" s="4"/>
      <c r="HN444" s="6"/>
      <c r="HO444" s="4"/>
      <c r="HP444" s="6"/>
      <c r="HQ444" s="5"/>
      <c r="HR444" s="5"/>
      <c r="HS444" s="4"/>
      <c r="HT444" s="6"/>
      <c r="HU444" s="4"/>
      <c r="HV444" s="6"/>
      <c r="HW444" s="5"/>
      <c r="HX444" s="5"/>
      <c r="HY444" s="4"/>
      <c r="HZ444" s="6"/>
      <c r="IA444" s="4"/>
      <c r="IB444" s="6"/>
      <c r="IC444" s="5"/>
      <c r="ID444" s="5"/>
      <c r="IE444" s="4"/>
      <c r="IF444" s="6"/>
      <c r="IG444" s="4"/>
      <c r="IH444" s="6"/>
      <c r="II444" s="5"/>
      <c r="IJ444" s="5"/>
      <c r="IK444" s="4"/>
      <c r="IL444" s="6"/>
      <c r="IM444" s="4"/>
      <c r="IN444" s="6"/>
      <c r="IO444" s="5"/>
      <c r="IP444" s="5"/>
      <c r="IQ444" s="4"/>
      <c r="IR444" s="6"/>
      <c r="IS444" s="4"/>
      <c r="IT444" s="6"/>
      <c r="IU444" s="5"/>
      <c r="IV444" s="5"/>
      <c r="IW444" s="4"/>
      <c r="IX444" s="6"/>
      <c r="IY444" s="4"/>
      <c r="IZ444" s="6"/>
      <c r="JA444" s="5"/>
      <c r="JB444" s="5"/>
      <c r="JC444" s="4"/>
      <c r="JD444" s="6"/>
      <c r="JE444" s="4"/>
      <c r="JF444" s="6"/>
      <c r="JG444" s="5"/>
      <c r="JH444" s="5"/>
      <c r="JI444" s="4"/>
      <c r="JJ444" s="6"/>
      <c r="JK444" s="4"/>
      <c r="JL444" s="6"/>
      <c r="JM444" s="5"/>
      <c r="JN444" s="5"/>
      <c r="JO444" s="4"/>
      <c r="JP444" s="6"/>
      <c r="JQ444" s="4"/>
      <c r="JR444" s="6"/>
      <c r="JS444" s="5"/>
      <c r="JT444" s="5"/>
      <c r="JU444" s="4"/>
      <c r="JV444" s="6"/>
      <c r="JW444" s="4"/>
      <c r="JX444" s="6"/>
      <c r="JY444" s="5"/>
      <c r="JZ444" s="5"/>
      <c r="KA444" s="4"/>
      <c r="KB444" s="6"/>
      <c r="KC444" s="4"/>
      <c r="KD444" s="6"/>
      <c r="KE444" s="5"/>
      <c r="KF444" s="5"/>
      <c r="KG444" s="4"/>
      <c r="KH444" s="6"/>
      <c r="KI444" s="4"/>
      <c r="KJ444" s="6"/>
      <c r="KK444" s="5"/>
      <c r="KL444" s="5"/>
    </row>
    <row r="445">
      <c r="A445" s="3" t="s">
        <v>85</v>
      </c>
      <c r="B445" s="3" t="s">
        <v>739</v>
      </c>
      <c r="C445" s="3" t="s">
        <v>449</v>
      </c>
      <c r="D445" s="3" t="s">
        <v>479</v>
      </c>
      <c r="E445" s="3" t="s">
        <v>762</v>
      </c>
      <c r="F445" s="3" t="s">
        <v>763</v>
      </c>
      <c r="G445" s="3" t="s">
        <v>764</v>
      </c>
      <c r="H445" s="3" t="s">
        <v>129</v>
      </c>
      <c r="I445" s="4"/>
      <c r="J445" s="4">
        <f>=ROUNDDOWN({0},0)</f>
      </c>
      <c r="K445" s="4"/>
      <c r="L445" s="5"/>
      <c r="M445" s="4"/>
      <c r="N445" s="4">
        <f>=ROUNDDOWN({0},0)</f>
      </c>
      <c r="O445" s="4"/>
      <c r="P445" s="5"/>
      <c r="Q445" s="4"/>
      <c r="R445" s="6"/>
      <c r="S445" s="4"/>
      <c r="T445" s="6"/>
      <c r="U445" s="5"/>
      <c r="V445" s="5"/>
      <c r="W445" s="4"/>
      <c r="X445" s="6"/>
      <c r="Y445" s="4"/>
      <c r="Z445" s="6"/>
      <c r="AA445" s="5"/>
      <c r="AB445" s="5"/>
      <c r="AC445" s="4"/>
      <c r="AD445" s="6"/>
      <c r="AE445" s="4"/>
      <c r="AF445" s="6"/>
      <c r="AG445" s="5"/>
      <c r="AH445" s="5"/>
      <c r="AI445" s="4"/>
      <c r="AJ445" s="6"/>
      <c r="AK445" s="4"/>
      <c r="AL445" s="6"/>
      <c r="AM445" s="5"/>
      <c r="AN445" s="5"/>
      <c r="AO445" s="4"/>
      <c r="AP445" s="6"/>
      <c r="AQ445" s="4"/>
      <c r="AR445" s="6"/>
      <c r="AS445" s="5"/>
      <c r="AT445" s="5"/>
      <c r="AU445" s="4"/>
      <c r="AV445" s="6"/>
      <c r="AW445" s="4"/>
      <c r="AX445" s="6"/>
      <c r="AY445" s="5"/>
      <c r="AZ445" s="5"/>
      <c r="BA445" s="4"/>
      <c r="BB445" s="6"/>
      <c r="BC445" s="4"/>
      <c r="BD445" s="6"/>
      <c r="BE445" s="5"/>
      <c r="BF445" s="5"/>
      <c r="BG445" s="4"/>
      <c r="BH445" s="6"/>
      <c r="BI445" s="4"/>
      <c r="BJ445" s="6"/>
      <c r="BK445" s="5"/>
      <c r="BL445" s="5"/>
      <c r="BM445" s="4"/>
      <c r="BN445" s="6"/>
      <c r="BO445" s="4"/>
      <c r="BP445" s="6"/>
      <c r="BQ445" s="5"/>
      <c r="BR445" s="5"/>
      <c r="BS445" s="4"/>
      <c r="BT445" s="6"/>
      <c r="BU445" s="4"/>
      <c r="BV445" s="6"/>
      <c r="BW445" s="5"/>
      <c r="BX445" s="5"/>
      <c r="BY445" s="4"/>
      <c r="BZ445" s="6"/>
      <c r="CA445" s="4"/>
      <c r="CB445" s="6"/>
      <c r="CC445" s="5"/>
      <c r="CD445" s="5"/>
      <c r="CE445" s="4"/>
      <c r="CF445" s="6"/>
      <c r="CG445" s="4"/>
      <c r="CH445" s="6"/>
      <c r="CI445" s="5"/>
      <c r="CJ445" s="5"/>
      <c r="CK445" s="4"/>
      <c r="CL445" s="6"/>
      <c r="CM445" s="4"/>
      <c r="CN445" s="6"/>
      <c r="CO445" s="5"/>
      <c r="CP445" s="5"/>
      <c r="CQ445" s="4"/>
      <c r="CR445" s="6"/>
      <c r="CS445" s="4"/>
      <c r="CT445" s="6"/>
      <c r="CU445" s="5"/>
      <c r="CV445" s="5"/>
      <c r="CW445" s="4"/>
      <c r="CX445" s="6"/>
      <c r="CY445" s="4"/>
      <c r="CZ445" s="6"/>
      <c r="DA445" s="5"/>
      <c r="DB445" s="5"/>
      <c r="DC445" s="4"/>
      <c r="DD445" s="6"/>
      <c r="DE445" s="4"/>
      <c r="DF445" s="6"/>
      <c r="DG445" s="5"/>
      <c r="DH445" s="5"/>
      <c r="DI445" s="4"/>
      <c r="DJ445" s="6"/>
      <c r="DK445" s="4"/>
      <c r="DL445" s="6"/>
      <c r="DM445" s="5"/>
      <c r="DN445" s="5"/>
      <c r="DO445" s="4"/>
      <c r="DP445" s="6"/>
      <c r="DQ445" s="4"/>
      <c r="DR445" s="6"/>
      <c r="DS445" s="5"/>
      <c r="DT445" s="5"/>
      <c r="DU445" s="4"/>
      <c r="DV445" s="6"/>
      <c r="DW445" s="4"/>
      <c r="DX445" s="6"/>
      <c r="DY445" s="5"/>
      <c r="DZ445" s="5"/>
      <c r="EA445" s="4"/>
      <c r="EB445" s="6"/>
      <c r="EC445" s="4"/>
      <c r="ED445" s="6"/>
      <c r="EE445" s="5"/>
      <c r="EF445" s="5"/>
      <c r="EG445" s="4"/>
      <c r="EH445" s="6"/>
      <c r="EI445" s="4"/>
      <c r="EJ445" s="6"/>
      <c r="EK445" s="5"/>
      <c r="EL445" s="5"/>
      <c r="EM445" s="4"/>
      <c r="EN445" s="6"/>
      <c r="EO445" s="4"/>
      <c r="EP445" s="6"/>
      <c r="EQ445" s="5"/>
      <c r="ER445" s="5"/>
      <c r="ES445" s="4"/>
      <c r="ET445" s="6"/>
      <c r="EU445" s="4"/>
      <c r="EV445" s="6"/>
      <c r="EW445" s="5"/>
      <c r="EX445" s="5"/>
      <c r="EY445" s="4"/>
      <c r="EZ445" s="6"/>
      <c r="FA445" s="4"/>
      <c r="FB445" s="6"/>
      <c r="FC445" s="5"/>
      <c r="FD445" s="5"/>
      <c r="FE445" s="4"/>
      <c r="FF445" s="6"/>
      <c r="FG445" s="4"/>
      <c r="FH445" s="6"/>
      <c r="FI445" s="5"/>
      <c r="FJ445" s="5"/>
      <c r="FK445" s="4"/>
      <c r="FL445" s="6"/>
      <c r="FM445" s="4"/>
      <c r="FN445" s="6"/>
      <c r="FO445" s="5"/>
      <c r="FP445" s="5"/>
      <c r="FQ445" s="4"/>
      <c r="FR445" s="6"/>
      <c r="FS445" s="4"/>
      <c r="FT445" s="6"/>
      <c r="FU445" s="5"/>
      <c r="FV445" s="5"/>
      <c r="FW445" s="4"/>
      <c r="FX445" s="6"/>
      <c r="FY445" s="4"/>
      <c r="FZ445" s="6"/>
      <c r="GA445" s="5"/>
      <c r="GB445" s="5"/>
      <c r="GC445" s="4"/>
      <c r="GD445" s="6"/>
      <c r="GE445" s="4"/>
      <c r="GF445" s="6"/>
      <c r="GG445" s="5"/>
      <c r="GH445" s="5"/>
      <c r="GI445" s="4"/>
      <c r="GJ445" s="6"/>
      <c r="GK445" s="4"/>
      <c r="GL445" s="6"/>
      <c r="GM445" s="5"/>
      <c r="GN445" s="5"/>
      <c r="GO445" s="4"/>
      <c r="GP445" s="6"/>
      <c r="GQ445" s="4"/>
      <c r="GR445" s="6"/>
      <c r="GS445" s="5"/>
      <c r="GT445" s="5"/>
      <c r="GU445" s="4"/>
      <c r="GV445" s="6"/>
      <c r="GW445" s="4"/>
      <c r="GX445" s="6"/>
      <c r="GY445" s="5"/>
      <c r="GZ445" s="5"/>
      <c r="HA445" s="4"/>
      <c r="HB445" s="6"/>
      <c r="HC445" s="4"/>
      <c r="HD445" s="6"/>
      <c r="HE445" s="5"/>
      <c r="HF445" s="5"/>
      <c r="HG445" s="4"/>
      <c r="HH445" s="6"/>
      <c r="HI445" s="4"/>
      <c r="HJ445" s="6"/>
      <c r="HK445" s="5"/>
      <c r="HL445" s="5"/>
      <c r="HM445" s="4"/>
      <c r="HN445" s="6"/>
      <c r="HO445" s="4"/>
      <c r="HP445" s="6"/>
      <c r="HQ445" s="5"/>
      <c r="HR445" s="5"/>
      <c r="HS445" s="4"/>
      <c r="HT445" s="6"/>
      <c r="HU445" s="4"/>
      <c r="HV445" s="6"/>
      <c r="HW445" s="5"/>
      <c r="HX445" s="5"/>
      <c r="HY445" s="4"/>
      <c r="HZ445" s="6"/>
      <c r="IA445" s="4"/>
      <c r="IB445" s="6"/>
      <c r="IC445" s="5"/>
      <c r="ID445" s="5"/>
      <c r="IE445" s="4"/>
      <c r="IF445" s="6"/>
      <c r="IG445" s="4"/>
      <c r="IH445" s="6"/>
      <c r="II445" s="5"/>
      <c r="IJ445" s="5"/>
      <c r="IK445" s="4"/>
      <c r="IL445" s="6"/>
      <c r="IM445" s="4"/>
      <c r="IN445" s="6"/>
      <c r="IO445" s="5"/>
      <c r="IP445" s="5"/>
      <c r="IQ445" s="4"/>
      <c r="IR445" s="6"/>
      <c r="IS445" s="4"/>
      <c r="IT445" s="6"/>
      <c r="IU445" s="5"/>
      <c r="IV445" s="5"/>
      <c r="IW445" s="4"/>
      <c r="IX445" s="6"/>
      <c r="IY445" s="4"/>
      <c r="IZ445" s="6"/>
      <c r="JA445" s="5"/>
      <c r="JB445" s="5"/>
      <c r="JC445" s="4"/>
      <c r="JD445" s="6"/>
      <c r="JE445" s="4"/>
      <c r="JF445" s="6"/>
      <c r="JG445" s="5"/>
      <c r="JH445" s="5"/>
      <c r="JI445" s="4"/>
      <c r="JJ445" s="6"/>
      <c r="JK445" s="4"/>
      <c r="JL445" s="6"/>
      <c r="JM445" s="5"/>
      <c r="JN445" s="5"/>
      <c r="JO445" s="4"/>
      <c r="JP445" s="6"/>
      <c r="JQ445" s="4"/>
      <c r="JR445" s="6"/>
      <c r="JS445" s="5"/>
      <c r="JT445" s="5"/>
      <c r="JU445" s="4"/>
      <c r="JV445" s="6"/>
      <c r="JW445" s="4"/>
      <c r="JX445" s="6"/>
      <c r="JY445" s="5"/>
      <c r="JZ445" s="5"/>
      <c r="KA445" s="4"/>
      <c r="KB445" s="6"/>
      <c r="KC445" s="4"/>
      <c r="KD445" s="6"/>
      <c r="KE445" s="5"/>
      <c r="KF445" s="5"/>
      <c r="KG445" s="4"/>
      <c r="KH445" s="6"/>
      <c r="KI445" s="4"/>
      <c r="KJ445" s="6"/>
      <c r="KK445" s="5"/>
      <c r="KL445" s="5"/>
    </row>
    <row r="446">
      <c r="A446" s="3" t="s">
        <v>85</v>
      </c>
      <c r="B446" s="3" t="s">
        <v>739</v>
      </c>
      <c r="C446" s="3" t="s">
        <v>538</v>
      </c>
      <c r="D446" s="3" t="s">
        <v>539</v>
      </c>
      <c r="E446" s="3" t="s">
        <v>740</v>
      </c>
      <c r="F446" s="3" t="s">
        <v>741</v>
      </c>
      <c r="G446" s="3" t="s">
        <v>742</v>
      </c>
      <c r="H446" s="3" t="s">
        <v>129</v>
      </c>
      <c r="I446" s="4"/>
      <c r="J446" s="4">
        <f>=ROUNDDOWN({0},0)</f>
      </c>
      <c r="K446" s="4"/>
      <c r="L446" s="5">
        <v>1</v>
      </c>
      <c r="M446" s="4"/>
      <c r="N446" s="4">
        <f>=ROUNDDOWN({0},0)</f>
      </c>
      <c r="O446" s="4"/>
      <c r="P446" s="5"/>
      <c r="Q446" s="4">
        <v>54</v>
      </c>
      <c r="R446" s="6">
        <v>651.55</v>
      </c>
      <c r="S446" s="4"/>
      <c r="T446" s="6"/>
      <c r="U446" s="5"/>
      <c r="V446" s="5"/>
      <c r="W446" s="4">
        <v>16</v>
      </c>
      <c r="X446" s="6">
        <v>177.28</v>
      </c>
      <c r="Y446" s="4"/>
      <c r="Z446" s="6"/>
      <c r="AA446" s="5"/>
      <c r="AB446" s="5"/>
      <c r="AC446" s="4">
        <v>5</v>
      </c>
      <c r="AD446" s="6">
        <v>54.54</v>
      </c>
      <c r="AE446" s="4"/>
      <c r="AF446" s="6"/>
      <c r="AG446" s="5"/>
      <c r="AH446" s="5"/>
      <c r="AI446" s="4">
        <v>5</v>
      </c>
      <c r="AJ446" s="6">
        <v>66.25</v>
      </c>
      <c r="AK446" s="4"/>
      <c r="AL446" s="6"/>
      <c r="AM446" s="5"/>
      <c r="AN446" s="5"/>
      <c r="AO446" s="4">
        <v>21</v>
      </c>
      <c r="AP446" s="6">
        <v>264.6</v>
      </c>
      <c r="AQ446" s="4"/>
      <c r="AR446" s="6"/>
      <c r="AS446" s="5"/>
      <c r="AT446" s="5"/>
      <c r="AU446" s="4"/>
      <c r="AV446" s="6"/>
      <c r="AW446" s="4"/>
      <c r="AX446" s="6"/>
      <c r="AY446" s="5"/>
      <c r="AZ446" s="5"/>
      <c r="BA446" s="4"/>
      <c r="BB446" s="6"/>
      <c r="BC446" s="4"/>
      <c r="BD446" s="6"/>
      <c r="BE446" s="5"/>
      <c r="BF446" s="5"/>
      <c r="BG446" s="4"/>
      <c r="BH446" s="6"/>
      <c r="BI446" s="4"/>
      <c r="BJ446" s="6"/>
      <c r="BK446" s="5"/>
      <c r="BL446" s="5"/>
      <c r="BM446" s="4">
        <v>1</v>
      </c>
      <c r="BN446" s="6">
        <v>11.93</v>
      </c>
      <c r="BO446" s="4"/>
      <c r="BP446" s="6"/>
      <c r="BQ446" s="5"/>
      <c r="BR446" s="5"/>
      <c r="BS446" s="4"/>
      <c r="BT446" s="6"/>
      <c r="BU446" s="4"/>
      <c r="BV446" s="6"/>
      <c r="BW446" s="5"/>
      <c r="BX446" s="5"/>
      <c r="BY446" s="4"/>
      <c r="BZ446" s="6"/>
      <c r="CA446" s="4"/>
      <c r="CB446" s="6"/>
      <c r="CC446" s="5"/>
      <c r="CD446" s="5"/>
      <c r="CE446" s="4">
        <v>3</v>
      </c>
      <c r="CF446" s="6">
        <v>40.02</v>
      </c>
      <c r="CG446" s="4"/>
      <c r="CH446" s="6"/>
      <c r="CI446" s="5"/>
      <c r="CJ446" s="5"/>
      <c r="CK446" s="4"/>
      <c r="CL446" s="6"/>
      <c r="CM446" s="4"/>
      <c r="CN446" s="6"/>
      <c r="CO446" s="5"/>
      <c r="CP446" s="5"/>
      <c r="CQ446" s="4"/>
      <c r="CR446" s="6"/>
      <c r="CS446" s="4"/>
      <c r="CT446" s="6"/>
      <c r="CU446" s="5"/>
      <c r="CV446" s="5"/>
      <c r="CW446" s="4"/>
      <c r="CX446" s="6"/>
      <c r="CY446" s="4"/>
      <c r="CZ446" s="6"/>
      <c r="DA446" s="5"/>
      <c r="DB446" s="5"/>
      <c r="DC446" s="4"/>
      <c r="DD446" s="6"/>
      <c r="DE446" s="4"/>
      <c r="DF446" s="6"/>
      <c r="DG446" s="5"/>
      <c r="DH446" s="5"/>
      <c r="DI446" s="4"/>
      <c r="DJ446" s="6"/>
      <c r="DK446" s="4"/>
      <c r="DL446" s="6"/>
      <c r="DM446" s="5"/>
      <c r="DN446" s="5"/>
      <c r="DO446" s="4"/>
      <c r="DP446" s="6"/>
      <c r="DQ446" s="4"/>
      <c r="DR446" s="6"/>
      <c r="DS446" s="5"/>
      <c r="DT446" s="5"/>
      <c r="DU446" s="4"/>
      <c r="DV446" s="6"/>
      <c r="DW446" s="4"/>
      <c r="DX446" s="6"/>
      <c r="DY446" s="5"/>
      <c r="DZ446" s="5"/>
      <c r="EA446" s="4"/>
      <c r="EB446" s="6"/>
      <c r="EC446" s="4"/>
      <c r="ED446" s="6"/>
      <c r="EE446" s="5"/>
      <c r="EF446" s="5"/>
      <c r="EG446" s="4"/>
      <c r="EH446" s="6"/>
      <c r="EI446" s="4"/>
      <c r="EJ446" s="6"/>
      <c r="EK446" s="5"/>
      <c r="EL446" s="5"/>
      <c r="EM446" s="4"/>
      <c r="EN446" s="6"/>
      <c r="EO446" s="4"/>
      <c r="EP446" s="6"/>
      <c r="EQ446" s="5"/>
      <c r="ER446" s="5"/>
      <c r="ES446" s="4"/>
      <c r="ET446" s="6"/>
      <c r="EU446" s="4"/>
      <c r="EV446" s="6"/>
      <c r="EW446" s="5"/>
      <c r="EX446" s="5"/>
      <c r="EY446" s="4"/>
      <c r="EZ446" s="6"/>
      <c r="FA446" s="4"/>
      <c r="FB446" s="6"/>
      <c r="FC446" s="5"/>
      <c r="FD446" s="5"/>
      <c r="FE446" s="4"/>
      <c r="FF446" s="6"/>
      <c r="FG446" s="4"/>
      <c r="FH446" s="6"/>
      <c r="FI446" s="5"/>
      <c r="FJ446" s="5"/>
      <c r="FK446" s="4"/>
      <c r="FL446" s="6"/>
      <c r="FM446" s="4"/>
      <c r="FN446" s="6"/>
      <c r="FO446" s="5"/>
      <c r="FP446" s="5"/>
      <c r="FQ446" s="4"/>
      <c r="FR446" s="6"/>
      <c r="FS446" s="4"/>
      <c r="FT446" s="6"/>
      <c r="FU446" s="5"/>
      <c r="FV446" s="5"/>
      <c r="FW446" s="4"/>
      <c r="FX446" s="6"/>
      <c r="FY446" s="4"/>
      <c r="FZ446" s="6"/>
      <c r="GA446" s="5"/>
      <c r="GB446" s="5"/>
      <c r="GC446" s="4">
        <v>3</v>
      </c>
      <c r="GD446" s="6">
        <v>36.93</v>
      </c>
      <c r="GE446" s="4"/>
      <c r="GF446" s="6"/>
      <c r="GG446" s="5"/>
      <c r="GH446" s="5"/>
      <c r="GI446" s="4"/>
      <c r="GJ446" s="6"/>
      <c r="GK446" s="4"/>
      <c r="GL446" s="6"/>
      <c r="GM446" s="5"/>
      <c r="GN446" s="5"/>
      <c r="GO446" s="4"/>
      <c r="GP446" s="6"/>
      <c r="GQ446" s="4"/>
      <c r="GR446" s="6"/>
      <c r="GS446" s="5"/>
      <c r="GT446" s="5"/>
      <c r="GU446" s="4"/>
      <c r="GV446" s="6"/>
      <c r="GW446" s="4"/>
      <c r="GX446" s="6"/>
      <c r="GY446" s="5"/>
      <c r="GZ446" s="5"/>
      <c r="HA446" s="4"/>
      <c r="HB446" s="6"/>
      <c r="HC446" s="4"/>
      <c r="HD446" s="6"/>
      <c r="HE446" s="5"/>
      <c r="HF446" s="5"/>
      <c r="HG446" s="4"/>
      <c r="HH446" s="6"/>
      <c r="HI446" s="4"/>
      <c r="HJ446" s="6"/>
      <c r="HK446" s="5"/>
      <c r="HL446" s="5"/>
      <c r="HM446" s="4"/>
      <c r="HN446" s="6"/>
      <c r="HO446" s="4"/>
      <c r="HP446" s="6"/>
      <c r="HQ446" s="5"/>
      <c r="HR446" s="5"/>
      <c r="HS446" s="4"/>
      <c r="HT446" s="6"/>
      <c r="HU446" s="4"/>
      <c r="HV446" s="6"/>
      <c r="HW446" s="5"/>
      <c r="HX446" s="5"/>
      <c r="HY446" s="4"/>
      <c r="HZ446" s="6"/>
      <c r="IA446" s="4"/>
      <c r="IB446" s="6"/>
      <c r="IC446" s="5"/>
      <c r="ID446" s="5"/>
      <c r="IE446" s="4"/>
      <c r="IF446" s="6"/>
      <c r="IG446" s="4"/>
      <c r="IH446" s="6"/>
      <c r="II446" s="5"/>
      <c r="IJ446" s="5"/>
      <c r="IK446" s="4"/>
      <c r="IL446" s="6"/>
      <c r="IM446" s="4"/>
      <c r="IN446" s="6"/>
      <c r="IO446" s="5"/>
      <c r="IP446" s="5"/>
      <c r="IQ446" s="4"/>
      <c r="IR446" s="6"/>
      <c r="IS446" s="4"/>
      <c r="IT446" s="6"/>
      <c r="IU446" s="5"/>
      <c r="IV446" s="5"/>
      <c r="IW446" s="4"/>
      <c r="IX446" s="6"/>
      <c r="IY446" s="4"/>
      <c r="IZ446" s="6"/>
      <c r="JA446" s="5"/>
      <c r="JB446" s="5"/>
      <c r="JC446" s="4"/>
      <c r="JD446" s="6"/>
      <c r="JE446" s="4"/>
      <c r="JF446" s="6"/>
      <c r="JG446" s="5"/>
      <c r="JH446" s="5"/>
      <c r="JI446" s="4"/>
      <c r="JJ446" s="6"/>
      <c r="JK446" s="4"/>
      <c r="JL446" s="6"/>
      <c r="JM446" s="5"/>
      <c r="JN446" s="5"/>
      <c r="JO446" s="4"/>
      <c r="JP446" s="6"/>
      <c r="JQ446" s="4"/>
      <c r="JR446" s="6"/>
      <c r="JS446" s="5"/>
      <c r="JT446" s="5"/>
      <c r="JU446" s="4"/>
      <c r="JV446" s="6"/>
      <c r="JW446" s="4"/>
      <c r="JX446" s="6"/>
      <c r="JY446" s="5"/>
      <c r="JZ446" s="5"/>
      <c r="KA446" s="4"/>
      <c r="KB446" s="6"/>
      <c r="KC446" s="4"/>
      <c r="KD446" s="6"/>
      <c r="KE446" s="5"/>
      <c r="KF446" s="5"/>
      <c r="KG446" s="4"/>
      <c r="KH446" s="6"/>
      <c r="KI446" s="4"/>
      <c r="KJ446" s="6"/>
      <c r="KK446" s="5"/>
      <c r="KL446" s="5"/>
    </row>
    <row r="447">
      <c r="A447" s="3" t="s">
        <v>85</v>
      </c>
      <c r="B447" s="3" t="s">
        <v>765</v>
      </c>
      <c r="C447" s="3" t="s">
        <v>87</v>
      </c>
      <c r="D447" s="3" t="s">
        <v>88</v>
      </c>
      <c r="E447" s="3" t="s">
        <v>766</v>
      </c>
      <c r="F447" s="3" t="s">
        <v>766</v>
      </c>
      <c r="G447" s="3" t="s">
        <v>766</v>
      </c>
      <c r="H447" s="3" t="s">
        <v>98</v>
      </c>
      <c r="I447" s="4"/>
      <c r="J447" s="4">
        <f>=ROUNDDOWN({0},0)</f>
      </c>
      <c r="K447" s="4">
        <v>730</v>
      </c>
      <c r="L447" s="5">
        <v>1</v>
      </c>
      <c r="M447" s="4"/>
      <c r="N447" s="4">
        <f>=ROUNDDOWN({0},0)</f>
      </c>
      <c r="O447" s="4"/>
      <c r="P447" s="5"/>
      <c r="Q447" s="4">
        <v>40</v>
      </c>
      <c r="R447" s="6">
        <v>4791.3</v>
      </c>
      <c r="S447" s="4"/>
      <c r="T447" s="6"/>
      <c r="U447" s="5"/>
      <c r="V447" s="5"/>
      <c r="W447" s="4">
        <v>1</v>
      </c>
      <c r="X447" s="6">
        <v>109.37</v>
      </c>
      <c r="Y447" s="4"/>
      <c r="Z447" s="6"/>
      <c r="AA447" s="5"/>
      <c r="AB447" s="5"/>
      <c r="AC447" s="4">
        <v>9</v>
      </c>
      <c r="AD447" s="6">
        <v>945.89</v>
      </c>
      <c r="AE447" s="4"/>
      <c r="AF447" s="6"/>
      <c r="AG447" s="5"/>
      <c r="AH447" s="5"/>
      <c r="AI447" s="4">
        <v>2</v>
      </c>
      <c r="AJ447" s="6">
        <v>249.17</v>
      </c>
      <c r="AK447" s="4"/>
      <c r="AL447" s="6"/>
      <c r="AM447" s="5"/>
      <c r="AN447" s="5"/>
      <c r="AO447" s="4"/>
      <c r="AP447" s="6"/>
      <c r="AQ447" s="4"/>
      <c r="AR447" s="6"/>
      <c r="AS447" s="5"/>
      <c r="AT447" s="5"/>
      <c r="AU447" s="4">
        <v>2</v>
      </c>
      <c r="AV447" s="6">
        <v>259.08</v>
      </c>
      <c r="AW447" s="4"/>
      <c r="AX447" s="6"/>
      <c r="AY447" s="5"/>
      <c r="AZ447" s="5"/>
      <c r="BA447" s="4"/>
      <c r="BB447" s="6"/>
      <c r="BC447" s="4"/>
      <c r="BD447" s="6"/>
      <c r="BE447" s="5"/>
      <c r="BF447" s="5"/>
      <c r="BG447" s="4">
        <v>4</v>
      </c>
      <c r="BH447" s="6">
        <v>505.17</v>
      </c>
      <c r="BI447" s="4"/>
      <c r="BJ447" s="6"/>
      <c r="BK447" s="5"/>
      <c r="BL447" s="5"/>
      <c r="BM447" s="4">
        <v>21</v>
      </c>
      <c r="BN447" s="6">
        <v>2605.36</v>
      </c>
      <c r="BO447" s="4"/>
      <c r="BP447" s="6"/>
      <c r="BQ447" s="5"/>
      <c r="BR447" s="5"/>
      <c r="BS447" s="4"/>
      <c r="BT447" s="6"/>
      <c r="BU447" s="4"/>
      <c r="BV447" s="6"/>
      <c r="BW447" s="5"/>
      <c r="BX447" s="5"/>
      <c r="BY447" s="4"/>
      <c r="BZ447" s="6"/>
      <c r="CA447" s="4"/>
      <c r="CB447" s="6"/>
      <c r="CC447" s="5"/>
      <c r="CD447" s="5"/>
      <c r="CE447" s="4"/>
      <c r="CF447" s="6"/>
      <c r="CG447" s="4"/>
      <c r="CH447" s="6"/>
      <c r="CI447" s="5"/>
      <c r="CJ447" s="5"/>
      <c r="CK447" s="4"/>
      <c r="CL447" s="6"/>
      <c r="CM447" s="4"/>
      <c r="CN447" s="6"/>
      <c r="CO447" s="5"/>
      <c r="CP447" s="5"/>
      <c r="CQ447" s="4"/>
      <c r="CR447" s="6"/>
      <c r="CS447" s="4"/>
      <c r="CT447" s="6"/>
      <c r="CU447" s="5"/>
      <c r="CV447" s="5"/>
      <c r="CW447" s="4"/>
      <c r="CX447" s="6"/>
      <c r="CY447" s="4"/>
      <c r="CZ447" s="6"/>
      <c r="DA447" s="5"/>
      <c r="DB447" s="5"/>
      <c r="DC447" s="4"/>
      <c r="DD447" s="6"/>
      <c r="DE447" s="4"/>
      <c r="DF447" s="6"/>
      <c r="DG447" s="5"/>
      <c r="DH447" s="5"/>
      <c r="DI447" s="4"/>
      <c r="DJ447" s="6"/>
      <c r="DK447" s="4"/>
      <c r="DL447" s="6"/>
      <c r="DM447" s="5"/>
      <c r="DN447" s="5"/>
      <c r="DO447" s="4"/>
      <c r="DP447" s="6"/>
      <c r="DQ447" s="4"/>
      <c r="DR447" s="6"/>
      <c r="DS447" s="5"/>
      <c r="DT447" s="5"/>
      <c r="DU447" s="4"/>
      <c r="DV447" s="6"/>
      <c r="DW447" s="4"/>
      <c r="DX447" s="6"/>
      <c r="DY447" s="5"/>
      <c r="DZ447" s="5"/>
      <c r="EA447" s="4"/>
      <c r="EB447" s="6"/>
      <c r="EC447" s="4"/>
      <c r="ED447" s="6"/>
      <c r="EE447" s="5"/>
      <c r="EF447" s="5"/>
      <c r="EG447" s="4"/>
      <c r="EH447" s="6"/>
      <c r="EI447" s="4"/>
      <c r="EJ447" s="6"/>
      <c r="EK447" s="5"/>
      <c r="EL447" s="5"/>
      <c r="EM447" s="4"/>
      <c r="EN447" s="6"/>
      <c r="EO447" s="4"/>
      <c r="EP447" s="6"/>
      <c r="EQ447" s="5"/>
      <c r="ER447" s="5"/>
      <c r="ES447" s="4"/>
      <c r="ET447" s="6"/>
      <c r="EU447" s="4"/>
      <c r="EV447" s="6"/>
      <c r="EW447" s="5"/>
      <c r="EX447" s="5"/>
      <c r="EY447" s="4"/>
      <c r="EZ447" s="6"/>
      <c r="FA447" s="4"/>
      <c r="FB447" s="6"/>
      <c r="FC447" s="5"/>
      <c r="FD447" s="5"/>
      <c r="FE447" s="4"/>
      <c r="FF447" s="6"/>
      <c r="FG447" s="4"/>
      <c r="FH447" s="6"/>
      <c r="FI447" s="5"/>
      <c r="FJ447" s="5"/>
      <c r="FK447" s="4"/>
      <c r="FL447" s="6"/>
      <c r="FM447" s="4"/>
      <c r="FN447" s="6"/>
      <c r="FO447" s="5"/>
      <c r="FP447" s="5"/>
      <c r="FQ447" s="4">
        <v>1</v>
      </c>
      <c r="FR447" s="6">
        <v>117.26</v>
      </c>
      <c r="FS447" s="4"/>
      <c r="FT447" s="6"/>
      <c r="FU447" s="5"/>
      <c r="FV447" s="5"/>
      <c r="FW447" s="4"/>
      <c r="FX447" s="6"/>
      <c r="FY447" s="4"/>
      <c r="FZ447" s="6"/>
      <c r="GA447" s="5"/>
      <c r="GB447" s="5"/>
      <c r="GC447" s="4"/>
      <c r="GD447" s="6"/>
      <c r="GE447" s="4"/>
      <c r="GF447" s="6"/>
      <c r="GG447" s="5"/>
      <c r="GH447" s="5"/>
      <c r="GI447" s="4"/>
      <c r="GJ447" s="6"/>
      <c r="GK447" s="4"/>
      <c r="GL447" s="6"/>
      <c r="GM447" s="5"/>
      <c r="GN447" s="5"/>
      <c r="GO447" s="4"/>
      <c r="GP447" s="6"/>
      <c r="GQ447" s="4"/>
      <c r="GR447" s="6"/>
      <c r="GS447" s="5"/>
      <c r="GT447" s="5"/>
      <c r="GU447" s="4"/>
      <c r="GV447" s="6"/>
      <c r="GW447" s="4"/>
      <c r="GX447" s="6"/>
      <c r="GY447" s="5"/>
      <c r="GZ447" s="5"/>
      <c r="HA447" s="4"/>
      <c r="HB447" s="6"/>
      <c r="HC447" s="4"/>
      <c r="HD447" s="6"/>
      <c r="HE447" s="5"/>
      <c r="HF447" s="5"/>
      <c r="HG447" s="4"/>
      <c r="HH447" s="6"/>
      <c r="HI447" s="4"/>
      <c r="HJ447" s="6"/>
      <c r="HK447" s="5"/>
      <c r="HL447" s="5"/>
      <c r="HM447" s="4"/>
      <c r="HN447" s="6"/>
      <c r="HO447" s="4"/>
      <c r="HP447" s="6"/>
      <c r="HQ447" s="5"/>
      <c r="HR447" s="5"/>
      <c r="HS447" s="4"/>
      <c r="HT447" s="6"/>
      <c r="HU447" s="4"/>
      <c r="HV447" s="6"/>
      <c r="HW447" s="5"/>
      <c r="HX447" s="5"/>
      <c r="HY447" s="4"/>
      <c r="HZ447" s="6"/>
      <c r="IA447" s="4"/>
      <c r="IB447" s="6"/>
      <c r="IC447" s="5"/>
      <c r="ID447" s="5"/>
      <c r="IE447" s="4"/>
      <c r="IF447" s="6"/>
      <c r="IG447" s="4"/>
      <c r="IH447" s="6"/>
      <c r="II447" s="5"/>
      <c r="IJ447" s="5"/>
      <c r="IK447" s="4"/>
      <c r="IL447" s="6"/>
      <c r="IM447" s="4"/>
      <c r="IN447" s="6"/>
      <c r="IO447" s="5"/>
      <c r="IP447" s="5"/>
      <c r="IQ447" s="4"/>
      <c r="IR447" s="6"/>
      <c r="IS447" s="4"/>
      <c r="IT447" s="6"/>
      <c r="IU447" s="5"/>
      <c r="IV447" s="5"/>
      <c r="IW447" s="4"/>
      <c r="IX447" s="6"/>
      <c r="IY447" s="4"/>
      <c r="IZ447" s="6"/>
      <c r="JA447" s="5"/>
      <c r="JB447" s="5"/>
      <c r="JC447" s="4"/>
      <c r="JD447" s="6"/>
      <c r="JE447" s="4"/>
      <c r="JF447" s="6"/>
      <c r="JG447" s="5"/>
      <c r="JH447" s="5"/>
      <c r="JI447" s="4"/>
      <c r="JJ447" s="6"/>
      <c r="JK447" s="4"/>
      <c r="JL447" s="6"/>
      <c r="JM447" s="5"/>
      <c r="JN447" s="5"/>
      <c r="JO447" s="4"/>
      <c r="JP447" s="6"/>
      <c r="JQ447" s="4"/>
      <c r="JR447" s="6"/>
      <c r="JS447" s="5"/>
      <c r="JT447" s="5"/>
      <c r="JU447" s="4"/>
      <c r="JV447" s="6"/>
      <c r="JW447" s="4"/>
      <c r="JX447" s="6"/>
      <c r="JY447" s="5"/>
      <c r="JZ447" s="5"/>
      <c r="KA447" s="4"/>
      <c r="KB447" s="6"/>
      <c r="KC447" s="4"/>
      <c r="KD447" s="6"/>
      <c r="KE447" s="5"/>
      <c r="KF447" s="5"/>
      <c r="KG447" s="4"/>
      <c r="KH447" s="6"/>
      <c r="KI447" s="4"/>
      <c r="KJ447" s="6"/>
      <c r="KK447" s="5"/>
      <c r="KL447" s="5"/>
    </row>
    <row r="448">
      <c r="A448" s="3" t="s">
        <v>85</v>
      </c>
      <c r="B448" s="3" t="s">
        <v>765</v>
      </c>
      <c r="C448" s="3" t="s">
        <v>87</v>
      </c>
      <c r="D448" s="3" t="s">
        <v>88</v>
      </c>
      <c r="E448" s="3" t="s">
        <v>767</v>
      </c>
      <c r="F448" s="3" t="s">
        <v>767</v>
      </c>
      <c r="G448" s="3" t="s">
        <v>767</v>
      </c>
      <c r="H448" s="3" t="s">
        <v>98</v>
      </c>
      <c r="I448" s="4"/>
      <c r="J448" s="4">
        <f>=ROUNDDOWN({0},0)</f>
      </c>
      <c r="K448" s="4"/>
      <c r="L448" s="5">
        <v>1</v>
      </c>
      <c r="M448" s="4"/>
      <c r="N448" s="4">
        <f>=ROUNDDOWN({0},0)</f>
      </c>
      <c r="O448" s="4"/>
      <c r="P448" s="5"/>
      <c r="Q448" s="4">
        <v>23</v>
      </c>
      <c r="R448" s="6">
        <v>2325.37</v>
      </c>
      <c r="S448" s="4"/>
      <c r="T448" s="6"/>
      <c r="U448" s="5"/>
      <c r="V448" s="5"/>
      <c r="W448" s="4">
        <v>1</v>
      </c>
      <c r="X448" s="6">
        <v>113.93</v>
      </c>
      <c r="Y448" s="4"/>
      <c r="Z448" s="6"/>
      <c r="AA448" s="5"/>
      <c r="AB448" s="5"/>
      <c r="AC448" s="4">
        <v>9</v>
      </c>
      <c r="AD448" s="6">
        <v>771.99</v>
      </c>
      <c r="AE448" s="4"/>
      <c r="AF448" s="6"/>
      <c r="AG448" s="5"/>
      <c r="AH448" s="5"/>
      <c r="AI448" s="4">
        <v>2</v>
      </c>
      <c r="AJ448" s="6">
        <v>238.01</v>
      </c>
      <c r="AK448" s="4"/>
      <c r="AL448" s="6"/>
      <c r="AM448" s="5"/>
      <c r="AN448" s="5"/>
      <c r="AO448" s="4">
        <v>4</v>
      </c>
      <c r="AP448" s="6">
        <v>490</v>
      </c>
      <c r="AQ448" s="4"/>
      <c r="AR448" s="6"/>
      <c r="AS448" s="5"/>
      <c r="AT448" s="5"/>
      <c r="AU448" s="4"/>
      <c r="AV448" s="6"/>
      <c r="AW448" s="4"/>
      <c r="AX448" s="6"/>
      <c r="AY448" s="5"/>
      <c r="AZ448" s="5"/>
      <c r="BA448" s="4"/>
      <c r="BB448" s="6"/>
      <c r="BC448" s="4"/>
      <c r="BD448" s="6"/>
      <c r="BE448" s="5"/>
      <c r="BF448" s="5"/>
      <c r="BG448" s="4">
        <v>2</v>
      </c>
      <c r="BH448" s="6">
        <v>210.16</v>
      </c>
      <c r="BI448" s="4"/>
      <c r="BJ448" s="6"/>
      <c r="BK448" s="5"/>
      <c r="BL448" s="5"/>
      <c r="BM448" s="4"/>
      <c r="BN448" s="6"/>
      <c r="BO448" s="4"/>
      <c r="BP448" s="6"/>
      <c r="BQ448" s="5"/>
      <c r="BR448" s="5"/>
      <c r="BS448" s="4">
        <v>4</v>
      </c>
      <c r="BT448" s="6">
        <v>451.28</v>
      </c>
      <c r="BU448" s="4"/>
      <c r="BV448" s="6"/>
      <c r="BW448" s="5"/>
      <c r="BX448" s="5"/>
      <c r="BY448" s="4"/>
      <c r="BZ448" s="6"/>
      <c r="CA448" s="4"/>
      <c r="CB448" s="6"/>
      <c r="CC448" s="5"/>
      <c r="CD448" s="5"/>
      <c r="CE448" s="4"/>
      <c r="CF448" s="6"/>
      <c r="CG448" s="4"/>
      <c r="CH448" s="6"/>
      <c r="CI448" s="5"/>
      <c r="CJ448" s="5"/>
      <c r="CK448" s="4"/>
      <c r="CL448" s="6"/>
      <c r="CM448" s="4"/>
      <c r="CN448" s="6"/>
      <c r="CO448" s="5"/>
      <c r="CP448" s="5"/>
      <c r="CQ448" s="4"/>
      <c r="CR448" s="6"/>
      <c r="CS448" s="4"/>
      <c r="CT448" s="6"/>
      <c r="CU448" s="5"/>
      <c r="CV448" s="5"/>
      <c r="CW448" s="4"/>
      <c r="CX448" s="6"/>
      <c r="CY448" s="4"/>
      <c r="CZ448" s="6"/>
      <c r="DA448" s="5"/>
      <c r="DB448" s="5"/>
      <c r="DC448" s="4">
        <v>1</v>
      </c>
      <c r="DD448" s="6">
        <v>50</v>
      </c>
      <c r="DE448" s="4"/>
      <c r="DF448" s="6"/>
      <c r="DG448" s="5"/>
      <c r="DH448" s="5"/>
      <c r="DI448" s="4"/>
      <c r="DJ448" s="6"/>
      <c r="DK448" s="4"/>
      <c r="DL448" s="6"/>
      <c r="DM448" s="5"/>
      <c r="DN448" s="5"/>
      <c r="DO448" s="4"/>
      <c r="DP448" s="6"/>
      <c r="DQ448" s="4"/>
      <c r="DR448" s="6"/>
      <c r="DS448" s="5"/>
      <c r="DT448" s="5"/>
      <c r="DU448" s="4"/>
      <c r="DV448" s="6"/>
      <c r="DW448" s="4"/>
      <c r="DX448" s="6"/>
      <c r="DY448" s="5"/>
      <c r="DZ448" s="5"/>
      <c r="EA448" s="4"/>
      <c r="EB448" s="6"/>
      <c r="EC448" s="4"/>
      <c r="ED448" s="6"/>
      <c r="EE448" s="5"/>
      <c r="EF448" s="5"/>
      <c r="EG448" s="4"/>
      <c r="EH448" s="6"/>
      <c r="EI448" s="4"/>
      <c r="EJ448" s="6"/>
      <c r="EK448" s="5"/>
      <c r="EL448" s="5"/>
      <c r="EM448" s="4"/>
      <c r="EN448" s="6"/>
      <c r="EO448" s="4"/>
      <c r="EP448" s="6"/>
      <c r="EQ448" s="5"/>
      <c r="ER448" s="5"/>
      <c r="ES448" s="4"/>
      <c r="ET448" s="6"/>
      <c r="EU448" s="4"/>
      <c r="EV448" s="6"/>
      <c r="EW448" s="5"/>
      <c r="EX448" s="5"/>
      <c r="EY448" s="4"/>
      <c r="EZ448" s="6"/>
      <c r="FA448" s="4"/>
      <c r="FB448" s="6"/>
      <c r="FC448" s="5"/>
      <c r="FD448" s="5"/>
      <c r="FE448" s="4"/>
      <c r="FF448" s="6"/>
      <c r="FG448" s="4"/>
      <c r="FH448" s="6"/>
      <c r="FI448" s="5"/>
      <c r="FJ448" s="5"/>
      <c r="FK448" s="4"/>
      <c r="FL448" s="6"/>
      <c r="FM448" s="4"/>
      <c r="FN448" s="6"/>
      <c r="FO448" s="5"/>
      <c r="FP448" s="5"/>
      <c r="FQ448" s="4"/>
      <c r="FR448" s="6"/>
      <c r="FS448" s="4"/>
      <c r="FT448" s="6"/>
      <c r="FU448" s="5"/>
      <c r="FV448" s="5"/>
      <c r="FW448" s="4"/>
      <c r="FX448" s="6"/>
      <c r="FY448" s="4"/>
      <c r="FZ448" s="6"/>
      <c r="GA448" s="5"/>
      <c r="GB448" s="5"/>
      <c r="GC448" s="4"/>
      <c r="GD448" s="6"/>
      <c r="GE448" s="4"/>
      <c r="GF448" s="6"/>
      <c r="GG448" s="5"/>
      <c r="GH448" s="5"/>
      <c r="GI448" s="4"/>
      <c r="GJ448" s="6"/>
      <c r="GK448" s="4"/>
      <c r="GL448" s="6"/>
      <c r="GM448" s="5"/>
      <c r="GN448" s="5"/>
      <c r="GO448" s="4"/>
      <c r="GP448" s="6"/>
      <c r="GQ448" s="4"/>
      <c r="GR448" s="6"/>
      <c r="GS448" s="5"/>
      <c r="GT448" s="5"/>
      <c r="GU448" s="4"/>
      <c r="GV448" s="6"/>
      <c r="GW448" s="4"/>
      <c r="GX448" s="6"/>
      <c r="GY448" s="5"/>
      <c r="GZ448" s="5"/>
      <c r="HA448" s="4"/>
      <c r="HB448" s="6"/>
      <c r="HC448" s="4"/>
      <c r="HD448" s="6"/>
      <c r="HE448" s="5"/>
      <c r="HF448" s="5"/>
      <c r="HG448" s="4"/>
      <c r="HH448" s="6"/>
      <c r="HI448" s="4"/>
      <c r="HJ448" s="6"/>
      <c r="HK448" s="5"/>
      <c r="HL448" s="5"/>
      <c r="HM448" s="4"/>
      <c r="HN448" s="6"/>
      <c r="HO448" s="4"/>
      <c r="HP448" s="6"/>
      <c r="HQ448" s="5"/>
      <c r="HR448" s="5"/>
      <c r="HS448" s="4"/>
      <c r="HT448" s="6"/>
      <c r="HU448" s="4"/>
      <c r="HV448" s="6"/>
      <c r="HW448" s="5"/>
      <c r="HX448" s="5"/>
      <c r="HY448" s="4"/>
      <c r="HZ448" s="6"/>
      <c r="IA448" s="4"/>
      <c r="IB448" s="6"/>
      <c r="IC448" s="5"/>
      <c r="ID448" s="5"/>
      <c r="IE448" s="4"/>
      <c r="IF448" s="6"/>
      <c r="IG448" s="4"/>
      <c r="IH448" s="6"/>
      <c r="II448" s="5"/>
      <c r="IJ448" s="5"/>
      <c r="IK448" s="4"/>
      <c r="IL448" s="6"/>
      <c r="IM448" s="4"/>
      <c r="IN448" s="6"/>
      <c r="IO448" s="5"/>
      <c r="IP448" s="5"/>
      <c r="IQ448" s="4"/>
      <c r="IR448" s="6"/>
      <c r="IS448" s="4"/>
      <c r="IT448" s="6"/>
      <c r="IU448" s="5"/>
      <c r="IV448" s="5"/>
      <c r="IW448" s="4"/>
      <c r="IX448" s="6"/>
      <c r="IY448" s="4"/>
      <c r="IZ448" s="6"/>
      <c r="JA448" s="5"/>
      <c r="JB448" s="5"/>
      <c r="JC448" s="4"/>
      <c r="JD448" s="6"/>
      <c r="JE448" s="4"/>
      <c r="JF448" s="6"/>
      <c r="JG448" s="5"/>
      <c r="JH448" s="5"/>
      <c r="JI448" s="4"/>
      <c r="JJ448" s="6"/>
      <c r="JK448" s="4"/>
      <c r="JL448" s="6"/>
      <c r="JM448" s="5"/>
      <c r="JN448" s="5"/>
      <c r="JO448" s="4"/>
      <c r="JP448" s="6"/>
      <c r="JQ448" s="4"/>
      <c r="JR448" s="6"/>
      <c r="JS448" s="5"/>
      <c r="JT448" s="5"/>
      <c r="JU448" s="4"/>
      <c r="JV448" s="6"/>
      <c r="JW448" s="4"/>
      <c r="JX448" s="6"/>
      <c r="JY448" s="5"/>
      <c r="JZ448" s="5"/>
      <c r="KA448" s="4"/>
      <c r="KB448" s="6"/>
      <c r="KC448" s="4"/>
      <c r="KD448" s="6"/>
      <c r="KE448" s="5"/>
      <c r="KF448" s="5"/>
      <c r="KG448" s="4"/>
      <c r="KH448" s="6"/>
      <c r="KI448" s="4"/>
      <c r="KJ448" s="6"/>
      <c r="KK448" s="5"/>
      <c r="KL448" s="5"/>
    </row>
    <row r="449">
      <c r="A449" s="3" t="s">
        <v>85</v>
      </c>
      <c r="B449" s="3" t="s">
        <v>765</v>
      </c>
      <c r="C449" s="3" t="s">
        <v>87</v>
      </c>
      <c r="D449" s="3" t="s">
        <v>88</v>
      </c>
      <c r="E449" s="3" t="s">
        <v>768</v>
      </c>
      <c r="F449" s="3" t="s">
        <v>768</v>
      </c>
      <c r="G449" s="3" t="s">
        <v>768</v>
      </c>
      <c r="H449" s="3" t="s">
        <v>98</v>
      </c>
      <c r="I449" s="4"/>
      <c r="J449" s="4">
        <f>=ROUNDDOWN({0},0)</f>
      </c>
      <c r="K449" s="4"/>
      <c r="L449" s="5">
        <v>1</v>
      </c>
      <c r="M449" s="4"/>
      <c r="N449" s="4">
        <f>=ROUNDDOWN({0},0)</f>
      </c>
      <c r="O449" s="4"/>
      <c r="P449" s="5"/>
      <c r="Q449" s="4">
        <v>18</v>
      </c>
      <c r="R449" s="6">
        <v>2118.24</v>
      </c>
      <c r="S449" s="4"/>
      <c r="T449" s="6"/>
      <c r="U449" s="5"/>
      <c r="V449" s="5"/>
      <c r="W449" s="4">
        <v>6</v>
      </c>
      <c r="X449" s="6">
        <v>707.61</v>
      </c>
      <c r="Y449" s="4"/>
      <c r="Z449" s="6"/>
      <c r="AA449" s="5"/>
      <c r="AB449" s="5"/>
      <c r="AC449" s="4">
        <v>4</v>
      </c>
      <c r="AD449" s="6">
        <v>418.82</v>
      </c>
      <c r="AE449" s="4"/>
      <c r="AF449" s="6"/>
      <c r="AG449" s="5"/>
      <c r="AH449" s="5"/>
      <c r="AI449" s="4">
        <v>4</v>
      </c>
      <c r="AJ449" s="6">
        <v>489.88</v>
      </c>
      <c r="AK449" s="4"/>
      <c r="AL449" s="6"/>
      <c r="AM449" s="5"/>
      <c r="AN449" s="5"/>
      <c r="AO449" s="4">
        <v>2</v>
      </c>
      <c r="AP449" s="6">
        <v>255.02</v>
      </c>
      <c r="AQ449" s="4"/>
      <c r="AR449" s="6"/>
      <c r="AS449" s="5"/>
      <c r="AT449" s="5"/>
      <c r="AU449" s="4"/>
      <c r="AV449" s="6"/>
      <c r="AW449" s="4"/>
      <c r="AX449" s="6"/>
      <c r="AY449" s="5"/>
      <c r="AZ449" s="5"/>
      <c r="BA449" s="4"/>
      <c r="BB449" s="6"/>
      <c r="BC449" s="4"/>
      <c r="BD449" s="6"/>
      <c r="BE449" s="5"/>
      <c r="BF449" s="5"/>
      <c r="BG449" s="4"/>
      <c r="BH449" s="6"/>
      <c r="BI449" s="4"/>
      <c r="BJ449" s="6"/>
      <c r="BK449" s="5"/>
      <c r="BL449" s="5"/>
      <c r="BM449" s="4">
        <v>1</v>
      </c>
      <c r="BN449" s="6">
        <v>125.19</v>
      </c>
      <c r="BO449" s="4"/>
      <c r="BP449" s="6"/>
      <c r="BQ449" s="5"/>
      <c r="BR449" s="5"/>
      <c r="BS449" s="4"/>
      <c r="BT449" s="6"/>
      <c r="BU449" s="4"/>
      <c r="BV449" s="6"/>
      <c r="BW449" s="5"/>
      <c r="BX449" s="5"/>
      <c r="BY449" s="4"/>
      <c r="BZ449" s="6"/>
      <c r="CA449" s="4"/>
      <c r="CB449" s="6"/>
      <c r="CC449" s="5"/>
      <c r="CD449" s="5"/>
      <c r="CE449" s="4"/>
      <c r="CF449" s="6"/>
      <c r="CG449" s="4"/>
      <c r="CH449" s="6"/>
      <c r="CI449" s="5"/>
      <c r="CJ449" s="5"/>
      <c r="CK449" s="4"/>
      <c r="CL449" s="6"/>
      <c r="CM449" s="4"/>
      <c r="CN449" s="6"/>
      <c r="CO449" s="5"/>
      <c r="CP449" s="5"/>
      <c r="CQ449" s="4">
        <v>1</v>
      </c>
      <c r="CR449" s="6">
        <v>121.72</v>
      </c>
      <c r="CS449" s="4"/>
      <c r="CT449" s="6"/>
      <c r="CU449" s="5"/>
      <c r="CV449" s="5"/>
      <c r="CW449" s="4"/>
      <c r="CX449" s="6"/>
      <c r="CY449" s="4"/>
      <c r="CZ449" s="6"/>
      <c r="DA449" s="5"/>
      <c r="DB449" s="5"/>
      <c r="DC449" s="4"/>
      <c r="DD449" s="6"/>
      <c r="DE449" s="4"/>
      <c r="DF449" s="6"/>
      <c r="DG449" s="5"/>
      <c r="DH449" s="5"/>
      <c r="DI449" s="4"/>
      <c r="DJ449" s="6"/>
      <c r="DK449" s="4"/>
      <c r="DL449" s="6"/>
      <c r="DM449" s="5"/>
      <c r="DN449" s="5"/>
      <c r="DO449" s="4"/>
      <c r="DP449" s="6"/>
      <c r="DQ449" s="4"/>
      <c r="DR449" s="6"/>
      <c r="DS449" s="5"/>
      <c r="DT449" s="5"/>
      <c r="DU449" s="4"/>
      <c r="DV449" s="6"/>
      <c r="DW449" s="4"/>
      <c r="DX449" s="6"/>
      <c r="DY449" s="5"/>
      <c r="DZ449" s="5"/>
      <c r="EA449" s="4"/>
      <c r="EB449" s="6"/>
      <c r="EC449" s="4"/>
      <c r="ED449" s="6"/>
      <c r="EE449" s="5"/>
      <c r="EF449" s="5"/>
      <c r="EG449" s="4"/>
      <c r="EH449" s="6"/>
      <c r="EI449" s="4"/>
      <c r="EJ449" s="6"/>
      <c r="EK449" s="5"/>
      <c r="EL449" s="5"/>
      <c r="EM449" s="4"/>
      <c r="EN449" s="6"/>
      <c r="EO449" s="4"/>
      <c r="EP449" s="6"/>
      <c r="EQ449" s="5"/>
      <c r="ER449" s="5"/>
      <c r="ES449" s="4"/>
      <c r="ET449" s="6"/>
      <c r="EU449" s="4"/>
      <c r="EV449" s="6"/>
      <c r="EW449" s="5"/>
      <c r="EX449" s="5"/>
      <c r="EY449" s="4"/>
      <c r="EZ449" s="6"/>
      <c r="FA449" s="4"/>
      <c r="FB449" s="6"/>
      <c r="FC449" s="5"/>
      <c r="FD449" s="5"/>
      <c r="FE449" s="4"/>
      <c r="FF449" s="6"/>
      <c r="FG449" s="4"/>
      <c r="FH449" s="6"/>
      <c r="FI449" s="5"/>
      <c r="FJ449" s="5"/>
      <c r="FK449" s="4"/>
      <c r="FL449" s="6"/>
      <c r="FM449" s="4"/>
      <c r="FN449" s="6"/>
      <c r="FO449" s="5"/>
      <c r="FP449" s="5"/>
      <c r="FQ449" s="4"/>
      <c r="FR449" s="6"/>
      <c r="FS449" s="4"/>
      <c r="FT449" s="6"/>
      <c r="FU449" s="5"/>
      <c r="FV449" s="5"/>
      <c r="FW449" s="4"/>
      <c r="FX449" s="6"/>
      <c r="FY449" s="4"/>
      <c r="FZ449" s="6"/>
      <c r="GA449" s="5"/>
      <c r="GB449" s="5"/>
      <c r="GC449" s="4"/>
      <c r="GD449" s="6"/>
      <c r="GE449" s="4"/>
      <c r="GF449" s="6"/>
      <c r="GG449" s="5"/>
      <c r="GH449" s="5"/>
      <c r="GI449" s="4"/>
      <c r="GJ449" s="6"/>
      <c r="GK449" s="4"/>
      <c r="GL449" s="6"/>
      <c r="GM449" s="5"/>
      <c r="GN449" s="5"/>
      <c r="GO449" s="4"/>
      <c r="GP449" s="6"/>
      <c r="GQ449" s="4"/>
      <c r="GR449" s="6"/>
      <c r="GS449" s="5"/>
      <c r="GT449" s="5"/>
      <c r="GU449" s="4"/>
      <c r="GV449" s="6"/>
      <c r="GW449" s="4"/>
      <c r="GX449" s="6"/>
      <c r="GY449" s="5"/>
      <c r="GZ449" s="5"/>
      <c r="HA449" s="4"/>
      <c r="HB449" s="6"/>
      <c r="HC449" s="4"/>
      <c r="HD449" s="6"/>
      <c r="HE449" s="5"/>
      <c r="HF449" s="5"/>
      <c r="HG449" s="4"/>
      <c r="HH449" s="6"/>
      <c r="HI449" s="4"/>
      <c r="HJ449" s="6"/>
      <c r="HK449" s="5"/>
      <c r="HL449" s="5"/>
      <c r="HM449" s="4"/>
      <c r="HN449" s="6"/>
      <c r="HO449" s="4"/>
      <c r="HP449" s="6"/>
      <c r="HQ449" s="5"/>
      <c r="HR449" s="5"/>
      <c r="HS449" s="4"/>
      <c r="HT449" s="6"/>
      <c r="HU449" s="4"/>
      <c r="HV449" s="6"/>
      <c r="HW449" s="5"/>
      <c r="HX449" s="5"/>
      <c r="HY449" s="4"/>
      <c r="HZ449" s="6"/>
      <c r="IA449" s="4"/>
      <c r="IB449" s="6"/>
      <c r="IC449" s="5"/>
      <c r="ID449" s="5"/>
      <c r="IE449" s="4"/>
      <c r="IF449" s="6"/>
      <c r="IG449" s="4"/>
      <c r="IH449" s="6"/>
      <c r="II449" s="5"/>
      <c r="IJ449" s="5"/>
      <c r="IK449" s="4"/>
      <c r="IL449" s="6"/>
      <c r="IM449" s="4"/>
      <c r="IN449" s="6"/>
      <c r="IO449" s="5"/>
      <c r="IP449" s="5"/>
      <c r="IQ449" s="4"/>
      <c r="IR449" s="6"/>
      <c r="IS449" s="4"/>
      <c r="IT449" s="6"/>
      <c r="IU449" s="5"/>
      <c r="IV449" s="5"/>
      <c r="IW449" s="4"/>
      <c r="IX449" s="6"/>
      <c r="IY449" s="4"/>
      <c r="IZ449" s="6"/>
      <c r="JA449" s="5"/>
      <c r="JB449" s="5"/>
      <c r="JC449" s="4"/>
      <c r="JD449" s="6"/>
      <c r="JE449" s="4"/>
      <c r="JF449" s="6"/>
      <c r="JG449" s="5"/>
      <c r="JH449" s="5"/>
      <c r="JI449" s="4"/>
      <c r="JJ449" s="6"/>
      <c r="JK449" s="4"/>
      <c r="JL449" s="6"/>
      <c r="JM449" s="5"/>
      <c r="JN449" s="5"/>
      <c r="JO449" s="4"/>
      <c r="JP449" s="6"/>
      <c r="JQ449" s="4"/>
      <c r="JR449" s="6"/>
      <c r="JS449" s="5"/>
      <c r="JT449" s="5"/>
      <c r="JU449" s="4"/>
      <c r="JV449" s="6"/>
      <c r="JW449" s="4"/>
      <c r="JX449" s="6"/>
      <c r="JY449" s="5"/>
      <c r="JZ449" s="5"/>
      <c r="KA449" s="4"/>
      <c r="KB449" s="6"/>
      <c r="KC449" s="4"/>
      <c r="KD449" s="6"/>
      <c r="KE449" s="5"/>
      <c r="KF449" s="5"/>
      <c r="KG449" s="4"/>
      <c r="KH449" s="6"/>
      <c r="KI449" s="4"/>
      <c r="KJ449" s="6"/>
      <c r="KK449" s="5"/>
      <c r="KL449" s="5"/>
    </row>
    <row r="450">
      <c r="A450" s="3" t="s">
        <v>85</v>
      </c>
      <c r="B450" s="3" t="s">
        <v>765</v>
      </c>
      <c r="C450" s="3" t="s">
        <v>87</v>
      </c>
      <c r="D450" s="3" t="s">
        <v>88</v>
      </c>
      <c r="E450" s="3" t="s">
        <v>769</v>
      </c>
      <c r="F450" s="3" t="s">
        <v>104</v>
      </c>
      <c r="G450" s="3" t="s">
        <v>104</v>
      </c>
      <c r="H450" s="3" t="s">
        <v>280</v>
      </c>
      <c r="I450" s="4"/>
      <c r="J450" s="4">
        <f>=ROUNDDOWN({0},0)</f>
      </c>
      <c r="K450" s="4">
        <v>300</v>
      </c>
      <c r="L450" s="5">
        <v>1</v>
      </c>
      <c r="M450" s="4"/>
      <c r="N450" s="4">
        <f>=ROUNDDOWN({0},0)</f>
      </c>
      <c r="O450" s="4"/>
      <c r="P450" s="5"/>
      <c r="Q450" s="4">
        <v>15</v>
      </c>
      <c r="R450" s="6">
        <v>2053.81</v>
      </c>
      <c r="S450" s="4"/>
      <c r="T450" s="6"/>
      <c r="U450" s="5"/>
      <c r="V450" s="5"/>
      <c r="W450" s="4">
        <v>2</v>
      </c>
      <c r="X450" s="6">
        <v>271.26</v>
      </c>
      <c r="Y450" s="4"/>
      <c r="Z450" s="6"/>
      <c r="AA450" s="5"/>
      <c r="AB450" s="5"/>
      <c r="AC450" s="4">
        <v>3</v>
      </c>
      <c r="AD450" s="6">
        <v>323.14</v>
      </c>
      <c r="AE450" s="4"/>
      <c r="AF450" s="6"/>
      <c r="AG450" s="5"/>
      <c r="AH450" s="5"/>
      <c r="AI450" s="4">
        <v>4</v>
      </c>
      <c r="AJ450" s="6">
        <v>566.12</v>
      </c>
      <c r="AK450" s="4"/>
      <c r="AL450" s="6"/>
      <c r="AM450" s="5"/>
      <c r="AN450" s="5"/>
      <c r="AO450" s="4"/>
      <c r="AP450" s="6"/>
      <c r="AQ450" s="4"/>
      <c r="AR450" s="6"/>
      <c r="AS450" s="5"/>
      <c r="AT450" s="5"/>
      <c r="AU450" s="4"/>
      <c r="AV450" s="6"/>
      <c r="AW450" s="4"/>
      <c r="AX450" s="6"/>
      <c r="AY450" s="5"/>
      <c r="AZ450" s="5"/>
      <c r="BA450" s="4"/>
      <c r="BB450" s="6"/>
      <c r="BC450" s="4"/>
      <c r="BD450" s="6"/>
      <c r="BE450" s="5"/>
      <c r="BF450" s="5"/>
      <c r="BG450" s="4">
        <v>3</v>
      </c>
      <c r="BH450" s="6">
        <v>449.64</v>
      </c>
      <c r="BI450" s="4"/>
      <c r="BJ450" s="6"/>
      <c r="BK450" s="5"/>
      <c r="BL450" s="5"/>
      <c r="BM450" s="4">
        <v>3</v>
      </c>
      <c r="BN450" s="6">
        <v>443.65</v>
      </c>
      <c r="BO450" s="4"/>
      <c r="BP450" s="6"/>
      <c r="BQ450" s="5"/>
      <c r="BR450" s="5"/>
      <c r="BS450" s="4"/>
      <c r="BT450" s="6"/>
      <c r="BU450" s="4"/>
      <c r="BV450" s="6"/>
      <c r="BW450" s="5"/>
      <c r="BX450" s="5"/>
      <c r="BY450" s="4"/>
      <c r="BZ450" s="6"/>
      <c r="CA450" s="4"/>
      <c r="CB450" s="6"/>
      <c r="CC450" s="5"/>
      <c r="CD450" s="5"/>
      <c r="CE450" s="4"/>
      <c r="CF450" s="6"/>
      <c r="CG450" s="4"/>
      <c r="CH450" s="6"/>
      <c r="CI450" s="5"/>
      <c r="CJ450" s="5"/>
      <c r="CK450" s="4"/>
      <c r="CL450" s="6"/>
      <c r="CM450" s="4"/>
      <c r="CN450" s="6"/>
      <c r="CO450" s="5"/>
      <c r="CP450" s="5"/>
      <c r="CQ450" s="4"/>
      <c r="CR450" s="6"/>
      <c r="CS450" s="4"/>
      <c r="CT450" s="6"/>
      <c r="CU450" s="5"/>
      <c r="CV450" s="5"/>
      <c r="CW450" s="4"/>
      <c r="CX450" s="6"/>
      <c r="CY450" s="4"/>
      <c r="CZ450" s="6"/>
      <c r="DA450" s="5"/>
      <c r="DB450" s="5"/>
      <c r="DC450" s="4"/>
      <c r="DD450" s="6"/>
      <c r="DE450" s="4"/>
      <c r="DF450" s="6"/>
      <c r="DG450" s="5"/>
      <c r="DH450" s="5"/>
      <c r="DI450" s="4"/>
      <c r="DJ450" s="6"/>
      <c r="DK450" s="4"/>
      <c r="DL450" s="6"/>
      <c r="DM450" s="5"/>
      <c r="DN450" s="5"/>
      <c r="DO450" s="4"/>
      <c r="DP450" s="6"/>
      <c r="DQ450" s="4"/>
      <c r="DR450" s="6"/>
      <c r="DS450" s="5"/>
      <c r="DT450" s="5"/>
      <c r="DU450" s="4"/>
      <c r="DV450" s="6"/>
      <c r="DW450" s="4"/>
      <c r="DX450" s="6"/>
      <c r="DY450" s="5"/>
      <c r="DZ450" s="5"/>
      <c r="EA450" s="4"/>
      <c r="EB450" s="6"/>
      <c r="EC450" s="4"/>
      <c r="ED450" s="6"/>
      <c r="EE450" s="5"/>
      <c r="EF450" s="5"/>
      <c r="EG450" s="4"/>
      <c r="EH450" s="6"/>
      <c r="EI450" s="4"/>
      <c r="EJ450" s="6"/>
      <c r="EK450" s="5"/>
      <c r="EL450" s="5"/>
      <c r="EM450" s="4"/>
      <c r="EN450" s="6"/>
      <c r="EO450" s="4"/>
      <c r="EP450" s="6"/>
      <c r="EQ450" s="5"/>
      <c r="ER450" s="5"/>
      <c r="ES450" s="4"/>
      <c r="ET450" s="6"/>
      <c r="EU450" s="4"/>
      <c r="EV450" s="6"/>
      <c r="EW450" s="5"/>
      <c r="EX450" s="5"/>
      <c r="EY450" s="4"/>
      <c r="EZ450" s="6"/>
      <c r="FA450" s="4"/>
      <c r="FB450" s="6"/>
      <c r="FC450" s="5"/>
      <c r="FD450" s="5"/>
      <c r="FE450" s="4"/>
      <c r="FF450" s="6"/>
      <c r="FG450" s="4"/>
      <c r="FH450" s="6"/>
      <c r="FI450" s="5"/>
      <c r="FJ450" s="5"/>
      <c r="FK450" s="4"/>
      <c r="FL450" s="6"/>
      <c r="FM450" s="4"/>
      <c r="FN450" s="6"/>
      <c r="FO450" s="5"/>
      <c r="FP450" s="5"/>
      <c r="FQ450" s="4"/>
      <c r="FR450" s="6"/>
      <c r="FS450" s="4"/>
      <c r="FT450" s="6"/>
      <c r="FU450" s="5"/>
      <c r="FV450" s="5"/>
      <c r="FW450" s="4"/>
      <c r="FX450" s="6"/>
      <c r="FY450" s="4"/>
      <c r="FZ450" s="6"/>
      <c r="GA450" s="5"/>
      <c r="GB450" s="5"/>
      <c r="GC450" s="4"/>
      <c r="GD450" s="6"/>
      <c r="GE450" s="4"/>
      <c r="GF450" s="6"/>
      <c r="GG450" s="5"/>
      <c r="GH450" s="5"/>
      <c r="GI450" s="4"/>
      <c r="GJ450" s="6"/>
      <c r="GK450" s="4"/>
      <c r="GL450" s="6"/>
      <c r="GM450" s="5"/>
      <c r="GN450" s="5"/>
      <c r="GO450" s="4"/>
      <c r="GP450" s="6"/>
      <c r="GQ450" s="4"/>
      <c r="GR450" s="6"/>
      <c r="GS450" s="5"/>
      <c r="GT450" s="5"/>
      <c r="GU450" s="4"/>
      <c r="GV450" s="6"/>
      <c r="GW450" s="4"/>
      <c r="GX450" s="6"/>
      <c r="GY450" s="5"/>
      <c r="GZ450" s="5"/>
      <c r="HA450" s="4"/>
      <c r="HB450" s="6"/>
      <c r="HC450" s="4"/>
      <c r="HD450" s="6"/>
      <c r="HE450" s="5"/>
      <c r="HF450" s="5"/>
      <c r="HG450" s="4"/>
      <c r="HH450" s="6"/>
      <c r="HI450" s="4"/>
      <c r="HJ450" s="6"/>
      <c r="HK450" s="5"/>
      <c r="HL450" s="5"/>
      <c r="HM450" s="4"/>
      <c r="HN450" s="6"/>
      <c r="HO450" s="4"/>
      <c r="HP450" s="6"/>
      <c r="HQ450" s="5"/>
      <c r="HR450" s="5"/>
      <c r="HS450" s="4"/>
      <c r="HT450" s="6"/>
      <c r="HU450" s="4"/>
      <c r="HV450" s="6"/>
      <c r="HW450" s="5"/>
      <c r="HX450" s="5"/>
      <c r="HY450" s="4"/>
      <c r="HZ450" s="6"/>
      <c r="IA450" s="4"/>
      <c r="IB450" s="6"/>
      <c r="IC450" s="5"/>
      <c r="ID450" s="5"/>
      <c r="IE450" s="4"/>
      <c r="IF450" s="6"/>
      <c r="IG450" s="4"/>
      <c r="IH450" s="6"/>
      <c r="II450" s="5"/>
      <c r="IJ450" s="5"/>
      <c r="IK450" s="4"/>
      <c r="IL450" s="6"/>
      <c r="IM450" s="4"/>
      <c r="IN450" s="6"/>
      <c r="IO450" s="5"/>
      <c r="IP450" s="5"/>
      <c r="IQ450" s="4"/>
      <c r="IR450" s="6"/>
      <c r="IS450" s="4"/>
      <c r="IT450" s="6"/>
      <c r="IU450" s="5"/>
      <c r="IV450" s="5"/>
      <c r="IW450" s="4"/>
      <c r="IX450" s="6"/>
      <c r="IY450" s="4"/>
      <c r="IZ450" s="6"/>
      <c r="JA450" s="5"/>
      <c r="JB450" s="5"/>
      <c r="JC450" s="4"/>
      <c r="JD450" s="6"/>
      <c r="JE450" s="4"/>
      <c r="JF450" s="6"/>
      <c r="JG450" s="5"/>
      <c r="JH450" s="5"/>
      <c r="JI450" s="4"/>
      <c r="JJ450" s="6"/>
      <c r="JK450" s="4"/>
      <c r="JL450" s="6"/>
      <c r="JM450" s="5"/>
      <c r="JN450" s="5"/>
      <c r="JO450" s="4"/>
      <c r="JP450" s="6"/>
      <c r="JQ450" s="4"/>
      <c r="JR450" s="6"/>
      <c r="JS450" s="5"/>
      <c r="JT450" s="5"/>
      <c r="JU450" s="4"/>
      <c r="JV450" s="6"/>
      <c r="JW450" s="4"/>
      <c r="JX450" s="6"/>
      <c r="JY450" s="5"/>
      <c r="JZ450" s="5"/>
      <c r="KA450" s="4"/>
      <c r="KB450" s="6"/>
      <c r="KC450" s="4"/>
      <c r="KD450" s="6"/>
      <c r="KE450" s="5"/>
      <c r="KF450" s="5"/>
      <c r="KG450" s="4"/>
      <c r="KH450" s="6"/>
      <c r="KI450" s="4"/>
      <c r="KJ450" s="6"/>
      <c r="KK450" s="5"/>
      <c r="KL450" s="5"/>
    </row>
    <row r="451">
      <c r="A451" s="3" t="s">
        <v>85</v>
      </c>
      <c r="B451" s="3" t="s">
        <v>765</v>
      </c>
      <c r="C451" s="3" t="s">
        <v>87</v>
      </c>
      <c r="D451" s="3" t="s">
        <v>88</v>
      </c>
      <c r="E451" s="3" t="s">
        <v>770</v>
      </c>
      <c r="F451" s="3" t="s">
        <v>770</v>
      </c>
      <c r="G451" s="3" t="s">
        <v>770</v>
      </c>
      <c r="H451" s="3" t="s">
        <v>155</v>
      </c>
      <c r="I451" s="4"/>
      <c r="J451" s="4">
        <f>=ROUNDDOWN({0},0)</f>
      </c>
      <c r="K451" s="4"/>
      <c r="L451" s="5">
        <v>1</v>
      </c>
      <c r="M451" s="4"/>
      <c r="N451" s="4">
        <f>=ROUNDDOWN({0},0)</f>
      </c>
      <c r="O451" s="4"/>
      <c r="P451" s="5"/>
      <c r="Q451" s="4">
        <v>17</v>
      </c>
      <c r="R451" s="6">
        <v>1914.64</v>
      </c>
      <c r="S451" s="4"/>
      <c r="T451" s="6"/>
      <c r="U451" s="5"/>
      <c r="V451" s="5"/>
      <c r="W451" s="4"/>
      <c r="X451" s="6"/>
      <c r="Y451" s="4"/>
      <c r="Z451" s="6"/>
      <c r="AA451" s="5"/>
      <c r="AB451" s="5"/>
      <c r="AC451" s="4">
        <v>8</v>
      </c>
      <c r="AD451" s="6">
        <v>841.55</v>
      </c>
      <c r="AE451" s="4"/>
      <c r="AF451" s="6"/>
      <c r="AG451" s="5"/>
      <c r="AH451" s="5"/>
      <c r="AI451" s="4">
        <v>4</v>
      </c>
      <c r="AJ451" s="6">
        <v>502.09</v>
      </c>
      <c r="AK451" s="4"/>
      <c r="AL451" s="6"/>
      <c r="AM451" s="5"/>
      <c r="AN451" s="5"/>
      <c r="AO451" s="4">
        <v>1</v>
      </c>
      <c r="AP451" s="6">
        <v>110.88</v>
      </c>
      <c r="AQ451" s="4"/>
      <c r="AR451" s="6"/>
      <c r="AS451" s="5"/>
      <c r="AT451" s="5"/>
      <c r="AU451" s="4">
        <v>3</v>
      </c>
      <c r="AV451" s="6">
        <v>338.68</v>
      </c>
      <c r="AW451" s="4"/>
      <c r="AX451" s="6"/>
      <c r="AY451" s="5"/>
      <c r="AZ451" s="5"/>
      <c r="BA451" s="4"/>
      <c r="BB451" s="6"/>
      <c r="BC451" s="4"/>
      <c r="BD451" s="6"/>
      <c r="BE451" s="5"/>
      <c r="BF451" s="5"/>
      <c r="BG451" s="4">
        <v>1</v>
      </c>
      <c r="BH451" s="6">
        <v>121.44</v>
      </c>
      <c r="BI451" s="4"/>
      <c r="BJ451" s="6"/>
      <c r="BK451" s="5"/>
      <c r="BL451" s="5"/>
      <c r="BM451" s="4"/>
      <c r="BN451" s="6"/>
      <c r="BO451" s="4"/>
      <c r="BP451" s="6"/>
      <c r="BQ451" s="5"/>
      <c r="BR451" s="5"/>
      <c r="BS451" s="4"/>
      <c r="BT451" s="6"/>
      <c r="BU451" s="4"/>
      <c r="BV451" s="6"/>
      <c r="BW451" s="5"/>
      <c r="BX451" s="5"/>
      <c r="BY451" s="4"/>
      <c r="BZ451" s="6"/>
      <c r="CA451" s="4"/>
      <c r="CB451" s="6"/>
      <c r="CC451" s="5"/>
      <c r="CD451" s="5"/>
      <c r="CE451" s="4"/>
      <c r="CF451" s="6"/>
      <c r="CG451" s="4"/>
      <c r="CH451" s="6"/>
      <c r="CI451" s="5"/>
      <c r="CJ451" s="5"/>
      <c r="CK451" s="4"/>
      <c r="CL451" s="6"/>
      <c r="CM451" s="4"/>
      <c r="CN451" s="6"/>
      <c r="CO451" s="5"/>
      <c r="CP451" s="5"/>
      <c r="CQ451" s="4"/>
      <c r="CR451" s="6"/>
      <c r="CS451" s="4"/>
      <c r="CT451" s="6"/>
      <c r="CU451" s="5"/>
      <c r="CV451" s="5"/>
      <c r="CW451" s="4"/>
      <c r="CX451" s="6"/>
      <c r="CY451" s="4"/>
      <c r="CZ451" s="6"/>
      <c r="DA451" s="5"/>
      <c r="DB451" s="5"/>
      <c r="DC451" s="4"/>
      <c r="DD451" s="6"/>
      <c r="DE451" s="4"/>
      <c r="DF451" s="6"/>
      <c r="DG451" s="5"/>
      <c r="DH451" s="5"/>
      <c r="DI451" s="4"/>
      <c r="DJ451" s="6"/>
      <c r="DK451" s="4"/>
      <c r="DL451" s="6"/>
      <c r="DM451" s="5"/>
      <c r="DN451" s="5"/>
      <c r="DO451" s="4"/>
      <c r="DP451" s="6"/>
      <c r="DQ451" s="4"/>
      <c r="DR451" s="6"/>
      <c r="DS451" s="5"/>
      <c r="DT451" s="5"/>
      <c r="DU451" s="4"/>
      <c r="DV451" s="6"/>
      <c r="DW451" s="4"/>
      <c r="DX451" s="6"/>
      <c r="DY451" s="5"/>
      <c r="DZ451" s="5"/>
      <c r="EA451" s="4"/>
      <c r="EB451" s="6"/>
      <c r="EC451" s="4"/>
      <c r="ED451" s="6"/>
      <c r="EE451" s="5"/>
      <c r="EF451" s="5"/>
      <c r="EG451" s="4"/>
      <c r="EH451" s="6"/>
      <c r="EI451" s="4"/>
      <c r="EJ451" s="6"/>
      <c r="EK451" s="5"/>
      <c r="EL451" s="5"/>
      <c r="EM451" s="4"/>
      <c r="EN451" s="6"/>
      <c r="EO451" s="4"/>
      <c r="EP451" s="6"/>
      <c r="EQ451" s="5"/>
      <c r="ER451" s="5"/>
      <c r="ES451" s="4"/>
      <c r="ET451" s="6"/>
      <c r="EU451" s="4"/>
      <c r="EV451" s="6"/>
      <c r="EW451" s="5"/>
      <c r="EX451" s="5"/>
      <c r="EY451" s="4"/>
      <c r="EZ451" s="6"/>
      <c r="FA451" s="4"/>
      <c r="FB451" s="6"/>
      <c r="FC451" s="5"/>
      <c r="FD451" s="5"/>
      <c r="FE451" s="4"/>
      <c r="FF451" s="6"/>
      <c r="FG451" s="4"/>
      <c r="FH451" s="6"/>
      <c r="FI451" s="5"/>
      <c r="FJ451" s="5"/>
      <c r="FK451" s="4"/>
      <c r="FL451" s="6"/>
      <c r="FM451" s="4"/>
      <c r="FN451" s="6"/>
      <c r="FO451" s="5"/>
      <c r="FP451" s="5"/>
      <c r="FQ451" s="4"/>
      <c r="FR451" s="6"/>
      <c r="FS451" s="4"/>
      <c r="FT451" s="6"/>
      <c r="FU451" s="5"/>
      <c r="FV451" s="5"/>
      <c r="FW451" s="4"/>
      <c r="FX451" s="6"/>
      <c r="FY451" s="4"/>
      <c r="FZ451" s="6"/>
      <c r="GA451" s="5"/>
      <c r="GB451" s="5"/>
      <c r="GC451" s="4"/>
      <c r="GD451" s="6"/>
      <c r="GE451" s="4"/>
      <c r="GF451" s="6"/>
      <c r="GG451" s="5"/>
      <c r="GH451" s="5"/>
      <c r="GI451" s="4"/>
      <c r="GJ451" s="6"/>
      <c r="GK451" s="4"/>
      <c r="GL451" s="6"/>
      <c r="GM451" s="5"/>
      <c r="GN451" s="5"/>
      <c r="GO451" s="4"/>
      <c r="GP451" s="6"/>
      <c r="GQ451" s="4"/>
      <c r="GR451" s="6"/>
      <c r="GS451" s="5"/>
      <c r="GT451" s="5"/>
      <c r="GU451" s="4"/>
      <c r="GV451" s="6"/>
      <c r="GW451" s="4"/>
      <c r="GX451" s="6"/>
      <c r="GY451" s="5"/>
      <c r="GZ451" s="5"/>
      <c r="HA451" s="4"/>
      <c r="HB451" s="6"/>
      <c r="HC451" s="4"/>
      <c r="HD451" s="6"/>
      <c r="HE451" s="5"/>
      <c r="HF451" s="5"/>
      <c r="HG451" s="4"/>
      <c r="HH451" s="6"/>
      <c r="HI451" s="4"/>
      <c r="HJ451" s="6"/>
      <c r="HK451" s="5"/>
      <c r="HL451" s="5"/>
      <c r="HM451" s="4"/>
      <c r="HN451" s="6"/>
      <c r="HO451" s="4"/>
      <c r="HP451" s="6"/>
      <c r="HQ451" s="5"/>
      <c r="HR451" s="5"/>
      <c r="HS451" s="4"/>
      <c r="HT451" s="6"/>
      <c r="HU451" s="4"/>
      <c r="HV451" s="6"/>
      <c r="HW451" s="5"/>
      <c r="HX451" s="5"/>
      <c r="HY451" s="4"/>
      <c r="HZ451" s="6"/>
      <c r="IA451" s="4"/>
      <c r="IB451" s="6"/>
      <c r="IC451" s="5"/>
      <c r="ID451" s="5"/>
      <c r="IE451" s="4"/>
      <c r="IF451" s="6"/>
      <c r="IG451" s="4"/>
      <c r="IH451" s="6"/>
      <c r="II451" s="5"/>
      <c r="IJ451" s="5"/>
      <c r="IK451" s="4"/>
      <c r="IL451" s="6"/>
      <c r="IM451" s="4"/>
      <c r="IN451" s="6"/>
      <c r="IO451" s="5"/>
      <c r="IP451" s="5"/>
      <c r="IQ451" s="4"/>
      <c r="IR451" s="6"/>
      <c r="IS451" s="4"/>
      <c r="IT451" s="6"/>
      <c r="IU451" s="5"/>
      <c r="IV451" s="5"/>
      <c r="IW451" s="4"/>
      <c r="IX451" s="6"/>
      <c r="IY451" s="4"/>
      <c r="IZ451" s="6"/>
      <c r="JA451" s="5"/>
      <c r="JB451" s="5"/>
      <c r="JC451" s="4"/>
      <c r="JD451" s="6"/>
      <c r="JE451" s="4"/>
      <c r="JF451" s="6"/>
      <c r="JG451" s="5"/>
      <c r="JH451" s="5"/>
      <c r="JI451" s="4"/>
      <c r="JJ451" s="6"/>
      <c r="JK451" s="4"/>
      <c r="JL451" s="6"/>
      <c r="JM451" s="5"/>
      <c r="JN451" s="5"/>
      <c r="JO451" s="4"/>
      <c r="JP451" s="6"/>
      <c r="JQ451" s="4"/>
      <c r="JR451" s="6"/>
      <c r="JS451" s="5"/>
      <c r="JT451" s="5"/>
      <c r="JU451" s="4"/>
      <c r="JV451" s="6"/>
      <c r="JW451" s="4"/>
      <c r="JX451" s="6"/>
      <c r="JY451" s="5"/>
      <c r="JZ451" s="5"/>
      <c r="KA451" s="4"/>
      <c r="KB451" s="6"/>
      <c r="KC451" s="4"/>
      <c r="KD451" s="6"/>
      <c r="KE451" s="5"/>
      <c r="KF451" s="5"/>
      <c r="KG451" s="4"/>
      <c r="KH451" s="6"/>
      <c r="KI451" s="4"/>
      <c r="KJ451" s="6"/>
      <c r="KK451" s="5"/>
      <c r="KL451" s="5"/>
    </row>
    <row r="452">
      <c r="A452" s="3" t="s">
        <v>85</v>
      </c>
      <c r="B452" s="3" t="s">
        <v>765</v>
      </c>
      <c r="C452" s="3" t="s">
        <v>87</v>
      </c>
      <c r="D452" s="3" t="s">
        <v>88</v>
      </c>
      <c r="E452" s="3" t="s">
        <v>771</v>
      </c>
      <c r="F452" s="3" t="s">
        <v>771</v>
      </c>
      <c r="G452" s="3" t="s">
        <v>771</v>
      </c>
      <c r="H452" s="3" t="s">
        <v>118</v>
      </c>
      <c r="I452" s="4"/>
      <c r="J452" s="4">
        <f>=ROUNDDOWN({0},0)</f>
      </c>
      <c r="K452" s="4">
        <v>416</v>
      </c>
      <c r="L452" s="5">
        <v>1</v>
      </c>
      <c r="M452" s="4"/>
      <c r="N452" s="4">
        <f>=ROUNDDOWN({0},0)</f>
      </c>
      <c r="O452" s="4"/>
      <c r="P452" s="5"/>
      <c r="Q452" s="4">
        <v>15</v>
      </c>
      <c r="R452" s="6">
        <v>1838.38</v>
      </c>
      <c r="S452" s="4"/>
      <c r="T452" s="6"/>
      <c r="U452" s="5"/>
      <c r="V452" s="5"/>
      <c r="W452" s="4">
        <v>1</v>
      </c>
      <c r="X452" s="6">
        <v>125.78</v>
      </c>
      <c r="Y452" s="4"/>
      <c r="Z452" s="6"/>
      <c r="AA452" s="5"/>
      <c r="AB452" s="5"/>
      <c r="AC452" s="4">
        <v>1</v>
      </c>
      <c r="AD452" s="6">
        <v>120.01</v>
      </c>
      <c r="AE452" s="4"/>
      <c r="AF452" s="6"/>
      <c r="AG452" s="5"/>
      <c r="AH452" s="5"/>
      <c r="AI452" s="4">
        <v>3</v>
      </c>
      <c r="AJ452" s="6">
        <v>382.93</v>
      </c>
      <c r="AK452" s="4"/>
      <c r="AL452" s="6"/>
      <c r="AM452" s="5"/>
      <c r="AN452" s="5"/>
      <c r="AO452" s="4">
        <v>3</v>
      </c>
      <c r="AP452" s="6">
        <v>321.75</v>
      </c>
      <c r="AQ452" s="4"/>
      <c r="AR452" s="6"/>
      <c r="AS452" s="5"/>
      <c r="AT452" s="5"/>
      <c r="AU452" s="4">
        <v>1</v>
      </c>
      <c r="AV452" s="6">
        <v>125.73</v>
      </c>
      <c r="AW452" s="4"/>
      <c r="AX452" s="6"/>
      <c r="AY452" s="5"/>
      <c r="AZ452" s="5"/>
      <c r="BA452" s="4"/>
      <c r="BB452" s="6"/>
      <c r="BC452" s="4"/>
      <c r="BD452" s="6"/>
      <c r="BE452" s="5"/>
      <c r="BF452" s="5"/>
      <c r="BG452" s="4"/>
      <c r="BH452" s="6"/>
      <c r="BI452" s="4"/>
      <c r="BJ452" s="6"/>
      <c r="BK452" s="5"/>
      <c r="BL452" s="5"/>
      <c r="BM452" s="4">
        <v>3</v>
      </c>
      <c r="BN452" s="6">
        <v>405.68</v>
      </c>
      <c r="BO452" s="4"/>
      <c r="BP452" s="6"/>
      <c r="BQ452" s="5"/>
      <c r="BR452" s="5"/>
      <c r="BS452" s="4">
        <v>2</v>
      </c>
      <c r="BT452" s="6">
        <v>224.78</v>
      </c>
      <c r="BU452" s="4"/>
      <c r="BV452" s="6"/>
      <c r="BW452" s="5"/>
      <c r="BX452" s="5"/>
      <c r="BY452" s="4"/>
      <c r="BZ452" s="6"/>
      <c r="CA452" s="4"/>
      <c r="CB452" s="6"/>
      <c r="CC452" s="5"/>
      <c r="CD452" s="5"/>
      <c r="CE452" s="4"/>
      <c r="CF452" s="6"/>
      <c r="CG452" s="4"/>
      <c r="CH452" s="6"/>
      <c r="CI452" s="5"/>
      <c r="CJ452" s="5"/>
      <c r="CK452" s="4"/>
      <c r="CL452" s="6"/>
      <c r="CM452" s="4"/>
      <c r="CN452" s="6"/>
      <c r="CO452" s="5"/>
      <c r="CP452" s="5"/>
      <c r="CQ452" s="4"/>
      <c r="CR452" s="6"/>
      <c r="CS452" s="4"/>
      <c r="CT452" s="6"/>
      <c r="CU452" s="5"/>
      <c r="CV452" s="5"/>
      <c r="CW452" s="4"/>
      <c r="CX452" s="6"/>
      <c r="CY452" s="4"/>
      <c r="CZ452" s="6"/>
      <c r="DA452" s="5"/>
      <c r="DB452" s="5"/>
      <c r="DC452" s="4"/>
      <c r="DD452" s="6"/>
      <c r="DE452" s="4"/>
      <c r="DF452" s="6"/>
      <c r="DG452" s="5"/>
      <c r="DH452" s="5"/>
      <c r="DI452" s="4"/>
      <c r="DJ452" s="6"/>
      <c r="DK452" s="4"/>
      <c r="DL452" s="6"/>
      <c r="DM452" s="5"/>
      <c r="DN452" s="5"/>
      <c r="DO452" s="4"/>
      <c r="DP452" s="6"/>
      <c r="DQ452" s="4"/>
      <c r="DR452" s="6"/>
      <c r="DS452" s="5"/>
      <c r="DT452" s="5"/>
      <c r="DU452" s="4"/>
      <c r="DV452" s="6"/>
      <c r="DW452" s="4"/>
      <c r="DX452" s="6"/>
      <c r="DY452" s="5"/>
      <c r="DZ452" s="5"/>
      <c r="EA452" s="4">
        <v>1</v>
      </c>
      <c r="EB452" s="6">
        <v>131.72</v>
      </c>
      <c r="EC452" s="4"/>
      <c r="ED452" s="6"/>
      <c r="EE452" s="5"/>
      <c r="EF452" s="5"/>
      <c r="EG452" s="4"/>
      <c r="EH452" s="6"/>
      <c r="EI452" s="4"/>
      <c r="EJ452" s="6"/>
      <c r="EK452" s="5"/>
      <c r="EL452" s="5"/>
      <c r="EM452" s="4"/>
      <c r="EN452" s="6"/>
      <c r="EO452" s="4"/>
      <c r="EP452" s="6"/>
      <c r="EQ452" s="5"/>
      <c r="ER452" s="5"/>
      <c r="ES452" s="4"/>
      <c r="ET452" s="6"/>
      <c r="EU452" s="4"/>
      <c r="EV452" s="6"/>
      <c r="EW452" s="5"/>
      <c r="EX452" s="5"/>
      <c r="EY452" s="4"/>
      <c r="EZ452" s="6"/>
      <c r="FA452" s="4"/>
      <c r="FB452" s="6"/>
      <c r="FC452" s="5"/>
      <c r="FD452" s="5"/>
      <c r="FE452" s="4"/>
      <c r="FF452" s="6"/>
      <c r="FG452" s="4"/>
      <c r="FH452" s="6"/>
      <c r="FI452" s="5"/>
      <c r="FJ452" s="5"/>
      <c r="FK452" s="4"/>
      <c r="FL452" s="6"/>
      <c r="FM452" s="4"/>
      <c r="FN452" s="6"/>
      <c r="FO452" s="5"/>
      <c r="FP452" s="5"/>
      <c r="FQ452" s="4"/>
      <c r="FR452" s="6"/>
      <c r="FS452" s="4"/>
      <c r="FT452" s="6"/>
      <c r="FU452" s="5"/>
      <c r="FV452" s="5"/>
      <c r="FW452" s="4"/>
      <c r="FX452" s="6"/>
      <c r="FY452" s="4"/>
      <c r="FZ452" s="6"/>
      <c r="GA452" s="5"/>
      <c r="GB452" s="5"/>
      <c r="GC452" s="4"/>
      <c r="GD452" s="6"/>
      <c r="GE452" s="4"/>
      <c r="GF452" s="6"/>
      <c r="GG452" s="5"/>
      <c r="GH452" s="5"/>
      <c r="GI452" s="4"/>
      <c r="GJ452" s="6"/>
      <c r="GK452" s="4"/>
      <c r="GL452" s="6"/>
      <c r="GM452" s="5"/>
      <c r="GN452" s="5"/>
      <c r="GO452" s="4"/>
      <c r="GP452" s="6"/>
      <c r="GQ452" s="4"/>
      <c r="GR452" s="6"/>
      <c r="GS452" s="5"/>
      <c r="GT452" s="5"/>
      <c r="GU452" s="4"/>
      <c r="GV452" s="6"/>
      <c r="GW452" s="4"/>
      <c r="GX452" s="6"/>
      <c r="GY452" s="5"/>
      <c r="GZ452" s="5"/>
      <c r="HA452" s="4"/>
      <c r="HB452" s="6"/>
      <c r="HC452" s="4"/>
      <c r="HD452" s="6"/>
      <c r="HE452" s="5"/>
      <c r="HF452" s="5"/>
      <c r="HG452" s="4"/>
      <c r="HH452" s="6"/>
      <c r="HI452" s="4"/>
      <c r="HJ452" s="6"/>
      <c r="HK452" s="5"/>
      <c r="HL452" s="5"/>
      <c r="HM452" s="4"/>
      <c r="HN452" s="6"/>
      <c r="HO452" s="4"/>
      <c r="HP452" s="6"/>
      <c r="HQ452" s="5"/>
      <c r="HR452" s="5"/>
      <c r="HS452" s="4"/>
      <c r="HT452" s="6"/>
      <c r="HU452" s="4"/>
      <c r="HV452" s="6"/>
      <c r="HW452" s="5"/>
      <c r="HX452" s="5"/>
      <c r="HY452" s="4"/>
      <c r="HZ452" s="6"/>
      <c r="IA452" s="4"/>
      <c r="IB452" s="6"/>
      <c r="IC452" s="5"/>
      <c r="ID452" s="5"/>
      <c r="IE452" s="4"/>
      <c r="IF452" s="6"/>
      <c r="IG452" s="4"/>
      <c r="IH452" s="6"/>
      <c r="II452" s="5"/>
      <c r="IJ452" s="5"/>
      <c r="IK452" s="4"/>
      <c r="IL452" s="6"/>
      <c r="IM452" s="4"/>
      <c r="IN452" s="6"/>
      <c r="IO452" s="5"/>
      <c r="IP452" s="5"/>
      <c r="IQ452" s="4"/>
      <c r="IR452" s="6"/>
      <c r="IS452" s="4"/>
      <c r="IT452" s="6"/>
      <c r="IU452" s="5"/>
      <c r="IV452" s="5"/>
      <c r="IW452" s="4"/>
      <c r="IX452" s="6"/>
      <c r="IY452" s="4"/>
      <c r="IZ452" s="6"/>
      <c r="JA452" s="5"/>
      <c r="JB452" s="5"/>
      <c r="JC452" s="4"/>
      <c r="JD452" s="6"/>
      <c r="JE452" s="4"/>
      <c r="JF452" s="6"/>
      <c r="JG452" s="5"/>
      <c r="JH452" s="5"/>
      <c r="JI452" s="4"/>
      <c r="JJ452" s="6"/>
      <c r="JK452" s="4"/>
      <c r="JL452" s="6"/>
      <c r="JM452" s="5"/>
      <c r="JN452" s="5"/>
      <c r="JO452" s="4"/>
      <c r="JP452" s="6"/>
      <c r="JQ452" s="4"/>
      <c r="JR452" s="6"/>
      <c r="JS452" s="5"/>
      <c r="JT452" s="5"/>
      <c r="JU452" s="4"/>
      <c r="JV452" s="6"/>
      <c r="JW452" s="4"/>
      <c r="JX452" s="6"/>
      <c r="JY452" s="5"/>
      <c r="JZ452" s="5"/>
      <c r="KA452" s="4"/>
      <c r="KB452" s="6"/>
      <c r="KC452" s="4"/>
      <c r="KD452" s="6"/>
      <c r="KE452" s="5"/>
      <c r="KF452" s="5"/>
      <c r="KG452" s="4"/>
      <c r="KH452" s="6"/>
      <c r="KI452" s="4"/>
      <c r="KJ452" s="6"/>
      <c r="KK452" s="5"/>
      <c r="KL452" s="5"/>
    </row>
    <row r="453">
      <c r="A453" s="3" t="s">
        <v>85</v>
      </c>
      <c r="B453" s="3" t="s">
        <v>765</v>
      </c>
      <c r="C453" s="3" t="s">
        <v>87</v>
      </c>
      <c r="D453" s="3" t="s">
        <v>88</v>
      </c>
      <c r="E453" s="3" t="s">
        <v>772</v>
      </c>
      <c r="F453" s="3" t="s">
        <v>772</v>
      </c>
      <c r="G453" s="3" t="s">
        <v>772</v>
      </c>
      <c r="H453" s="3" t="s">
        <v>155</v>
      </c>
      <c r="I453" s="4"/>
      <c r="J453" s="4">
        <f>=ROUNDDOWN({0},0)</f>
      </c>
      <c r="K453" s="4"/>
      <c r="L453" s="5">
        <v>1</v>
      </c>
      <c r="M453" s="4"/>
      <c r="N453" s="4">
        <f>=ROUNDDOWN({0},0)</f>
      </c>
      <c r="O453" s="4"/>
      <c r="P453" s="5"/>
      <c r="Q453" s="4">
        <v>16</v>
      </c>
      <c r="R453" s="6">
        <v>1730.24</v>
      </c>
      <c r="S453" s="4"/>
      <c r="T453" s="6"/>
      <c r="U453" s="5"/>
      <c r="V453" s="5"/>
      <c r="W453" s="4">
        <v>3</v>
      </c>
      <c r="X453" s="6">
        <v>359.25</v>
      </c>
      <c r="Y453" s="4"/>
      <c r="Z453" s="6"/>
      <c r="AA453" s="5"/>
      <c r="AB453" s="5"/>
      <c r="AC453" s="4">
        <v>5</v>
      </c>
      <c r="AD453" s="6">
        <v>478.3</v>
      </c>
      <c r="AE453" s="4"/>
      <c r="AF453" s="6"/>
      <c r="AG453" s="5"/>
      <c r="AH453" s="5"/>
      <c r="AI453" s="4">
        <v>5</v>
      </c>
      <c r="AJ453" s="6">
        <v>533.43</v>
      </c>
      <c r="AK453" s="4"/>
      <c r="AL453" s="6"/>
      <c r="AM453" s="5"/>
      <c r="AN453" s="5"/>
      <c r="AO453" s="4">
        <v>2</v>
      </c>
      <c r="AP453" s="6">
        <v>248.38</v>
      </c>
      <c r="AQ453" s="4"/>
      <c r="AR453" s="6"/>
      <c r="AS453" s="5"/>
      <c r="AT453" s="5"/>
      <c r="AU453" s="4"/>
      <c r="AV453" s="6"/>
      <c r="AW453" s="4"/>
      <c r="AX453" s="6"/>
      <c r="AY453" s="5"/>
      <c r="AZ453" s="5"/>
      <c r="BA453" s="4"/>
      <c r="BB453" s="6"/>
      <c r="BC453" s="4"/>
      <c r="BD453" s="6"/>
      <c r="BE453" s="5"/>
      <c r="BF453" s="5"/>
      <c r="BG453" s="4"/>
      <c r="BH453" s="6"/>
      <c r="BI453" s="4"/>
      <c r="BJ453" s="6"/>
      <c r="BK453" s="5"/>
      <c r="BL453" s="5"/>
      <c r="BM453" s="4">
        <v>1</v>
      </c>
      <c r="BN453" s="6">
        <v>110.88</v>
      </c>
      <c r="BO453" s="4"/>
      <c r="BP453" s="6"/>
      <c r="BQ453" s="5"/>
      <c r="BR453" s="5"/>
      <c r="BS453" s="4"/>
      <c r="BT453" s="6"/>
      <c r="BU453" s="4"/>
      <c r="BV453" s="6"/>
      <c r="BW453" s="5"/>
      <c r="BX453" s="5"/>
      <c r="BY453" s="4"/>
      <c r="BZ453" s="6"/>
      <c r="CA453" s="4"/>
      <c r="CB453" s="6"/>
      <c r="CC453" s="5"/>
      <c r="CD453" s="5"/>
      <c r="CE453" s="4"/>
      <c r="CF453" s="6"/>
      <c r="CG453" s="4"/>
      <c r="CH453" s="6"/>
      <c r="CI453" s="5"/>
      <c r="CJ453" s="5"/>
      <c r="CK453" s="4"/>
      <c r="CL453" s="6"/>
      <c r="CM453" s="4"/>
      <c r="CN453" s="6"/>
      <c r="CO453" s="5"/>
      <c r="CP453" s="5"/>
      <c r="CQ453" s="4"/>
      <c r="CR453" s="6"/>
      <c r="CS453" s="4"/>
      <c r="CT453" s="6"/>
      <c r="CU453" s="5"/>
      <c r="CV453" s="5"/>
      <c r="CW453" s="4"/>
      <c r="CX453" s="6"/>
      <c r="CY453" s="4"/>
      <c r="CZ453" s="6"/>
      <c r="DA453" s="5"/>
      <c r="DB453" s="5"/>
      <c r="DC453" s="4"/>
      <c r="DD453" s="6"/>
      <c r="DE453" s="4"/>
      <c r="DF453" s="6"/>
      <c r="DG453" s="5"/>
      <c r="DH453" s="5"/>
      <c r="DI453" s="4"/>
      <c r="DJ453" s="6"/>
      <c r="DK453" s="4"/>
      <c r="DL453" s="6"/>
      <c r="DM453" s="5"/>
      <c r="DN453" s="5"/>
      <c r="DO453" s="4"/>
      <c r="DP453" s="6"/>
      <c r="DQ453" s="4"/>
      <c r="DR453" s="6"/>
      <c r="DS453" s="5"/>
      <c r="DT453" s="5"/>
      <c r="DU453" s="4"/>
      <c r="DV453" s="6"/>
      <c r="DW453" s="4"/>
      <c r="DX453" s="6"/>
      <c r="DY453" s="5"/>
      <c r="DZ453" s="5"/>
      <c r="EA453" s="4"/>
      <c r="EB453" s="6"/>
      <c r="EC453" s="4"/>
      <c r="ED453" s="6"/>
      <c r="EE453" s="5"/>
      <c r="EF453" s="5"/>
      <c r="EG453" s="4"/>
      <c r="EH453" s="6"/>
      <c r="EI453" s="4"/>
      <c r="EJ453" s="6"/>
      <c r="EK453" s="5"/>
      <c r="EL453" s="5"/>
      <c r="EM453" s="4"/>
      <c r="EN453" s="6"/>
      <c r="EO453" s="4"/>
      <c r="EP453" s="6"/>
      <c r="EQ453" s="5"/>
      <c r="ER453" s="5"/>
      <c r="ES453" s="4"/>
      <c r="ET453" s="6"/>
      <c r="EU453" s="4"/>
      <c r="EV453" s="6"/>
      <c r="EW453" s="5"/>
      <c r="EX453" s="5"/>
      <c r="EY453" s="4"/>
      <c r="EZ453" s="6"/>
      <c r="FA453" s="4"/>
      <c r="FB453" s="6"/>
      <c r="FC453" s="5"/>
      <c r="FD453" s="5"/>
      <c r="FE453" s="4"/>
      <c r="FF453" s="6"/>
      <c r="FG453" s="4"/>
      <c r="FH453" s="6"/>
      <c r="FI453" s="5"/>
      <c r="FJ453" s="5"/>
      <c r="FK453" s="4"/>
      <c r="FL453" s="6"/>
      <c r="FM453" s="4"/>
      <c r="FN453" s="6"/>
      <c r="FO453" s="5"/>
      <c r="FP453" s="5"/>
      <c r="FQ453" s="4"/>
      <c r="FR453" s="6"/>
      <c r="FS453" s="4"/>
      <c r="FT453" s="6"/>
      <c r="FU453" s="5"/>
      <c r="FV453" s="5"/>
      <c r="FW453" s="4"/>
      <c r="FX453" s="6"/>
      <c r="FY453" s="4"/>
      <c r="FZ453" s="6"/>
      <c r="GA453" s="5"/>
      <c r="GB453" s="5"/>
      <c r="GC453" s="4"/>
      <c r="GD453" s="6"/>
      <c r="GE453" s="4"/>
      <c r="GF453" s="6"/>
      <c r="GG453" s="5"/>
      <c r="GH453" s="5"/>
      <c r="GI453" s="4"/>
      <c r="GJ453" s="6"/>
      <c r="GK453" s="4"/>
      <c r="GL453" s="6"/>
      <c r="GM453" s="5"/>
      <c r="GN453" s="5"/>
      <c r="GO453" s="4"/>
      <c r="GP453" s="6"/>
      <c r="GQ453" s="4"/>
      <c r="GR453" s="6"/>
      <c r="GS453" s="5"/>
      <c r="GT453" s="5"/>
      <c r="GU453" s="4"/>
      <c r="GV453" s="6"/>
      <c r="GW453" s="4"/>
      <c r="GX453" s="6"/>
      <c r="GY453" s="5"/>
      <c r="GZ453" s="5"/>
      <c r="HA453" s="4"/>
      <c r="HB453" s="6"/>
      <c r="HC453" s="4"/>
      <c r="HD453" s="6"/>
      <c r="HE453" s="5"/>
      <c r="HF453" s="5"/>
      <c r="HG453" s="4"/>
      <c r="HH453" s="6"/>
      <c r="HI453" s="4"/>
      <c r="HJ453" s="6"/>
      <c r="HK453" s="5"/>
      <c r="HL453" s="5"/>
      <c r="HM453" s="4"/>
      <c r="HN453" s="6"/>
      <c r="HO453" s="4"/>
      <c r="HP453" s="6"/>
      <c r="HQ453" s="5"/>
      <c r="HR453" s="5"/>
      <c r="HS453" s="4"/>
      <c r="HT453" s="6"/>
      <c r="HU453" s="4"/>
      <c r="HV453" s="6"/>
      <c r="HW453" s="5"/>
      <c r="HX453" s="5"/>
      <c r="HY453" s="4"/>
      <c r="HZ453" s="6"/>
      <c r="IA453" s="4"/>
      <c r="IB453" s="6"/>
      <c r="IC453" s="5"/>
      <c r="ID453" s="5"/>
      <c r="IE453" s="4"/>
      <c r="IF453" s="6"/>
      <c r="IG453" s="4"/>
      <c r="IH453" s="6"/>
      <c r="II453" s="5"/>
      <c r="IJ453" s="5"/>
      <c r="IK453" s="4"/>
      <c r="IL453" s="6"/>
      <c r="IM453" s="4"/>
      <c r="IN453" s="6"/>
      <c r="IO453" s="5"/>
      <c r="IP453" s="5"/>
      <c r="IQ453" s="4"/>
      <c r="IR453" s="6"/>
      <c r="IS453" s="4"/>
      <c r="IT453" s="6"/>
      <c r="IU453" s="5"/>
      <c r="IV453" s="5"/>
      <c r="IW453" s="4"/>
      <c r="IX453" s="6"/>
      <c r="IY453" s="4"/>
      <c r="IZ453" s="6"/>
      <c r="JA453" s="5"/>
      <c r="JB453" s="5"/>
      <c r="JC453" s="4"/>
      <c r="JD453" s="6"/>
      <c r="JE453" s="4"/>
      <c r="JF453" s="6"/>
      <c r="JG453" s="5"/>
      <c r="JH453" s="5"/>
      <c r="JI453" s="4"/>
      <c r="JJ453" s="6"/>
      <c r="JK453" s="4"/>
      <c r="JL453" s="6"/>
      <c r="JM453" s="5"/>
      <c r="JN453" s="5"/>
      <c r="JO453" s="4"/>
      <c r="JP453" s="6"/>
      <c r="JQ453" s="4"/>
      <c r="JR453" s="6"/>
      <c r="JS453" s="5"/>
      <c r="JT453" s="5"/>
      <c r="JU453" s="4"/>
      <c r="JV453" s="6"/>
      <c r="JW453" s="4"/>
      <c r="JX453" s="6"/>
      <c r="JY453" s="5"/>
      <c r="JZ453" s="5"/>
      <c r="KA453" s="4"/>
      <c r="KB453" s="6"/>
      <c r="KC453" s="4"/>
      <c r="KD453" s="6"/>
      <c r="KE453" s="5"/>
      <c r="KF453" s="5"/>
      <c r="KG453" s="4"/>
      <c r="KH453" s="6"/>
      <c r="KI453" s="4"/>
      <c r="KJ453" s="6"/>
      <c r="KK453" s="5"/>
      <c r="KL453" s="5"/>
    </row>
    <row r="454">
      <c r="A454" s="3" t="s">
        <v>85</v>
      </c>
      <c r="B454" s="3" t="s">
        <v>765</v>
      </c>
      <c r="C454" s="3" t="s">
        <v>87</v>
      </c>
      <c r="D454" s="3" t="s">
        <v>88</v>
      </c>
      <c r="E454" s="3" t="s">
        <v>773</v>
      </c>
      <c r="F454" s="3" t="s">
        <v>773</v>
      </c>
      <c r="G454" s="3" t="s">
        <v>773</v>
      </c>
      <c r="H454" s="3" t="s">
        <v>165</v>
      </c>
      <c r="I454" s="4"/>
      <c r="J454" s="4">
        <f>=ROUNDDOWN({0},0)</f>
      </c>
      <c r="K454" s="4">
        <v>370</v>
      </c>
      <c r="L454" s="5">
        <v>1</v>
      </c>
      <c r="M454" s="4"/>
      <c r="N454" s="4">
        <f>=ROUNDDOWN({0},0)</f>
      </c>
      <c r="O454" s="4"/>
      <c r="P454" s="5"/>
      <c r="Q454" s="4">
        <v>10</v>
      </c>
      <c r="R454" s="6">
        <v>1378.71</v>
      </c>
      <c r="S454" s="4"/>
      <c r="T454" s="6"/>
      <c r="U454" s="5"/>
      <c r="V454" s="5"/>
      <c r="W454" s="4">
        <v>1</v>
      </c>
      <c r="X454" s="6">
        <v>135.63</v>
      </c>
      <c r="Y454" s="4"/>
      <c r="Z454" s="6"/>
      <c r="AA454" s="5"/>
      <c r="AB454" s="5"/>
      <c r="AC454" s="4">
        <v>2</v>
      </c>
      <c r="AD454" s="6">
        <v>252.67</v>
      </c>
      <c r="AE454" s="4"/>
      <c r="AF454" s="6"/>
      <c r="AG454" s="5"/>
      <c r="AH454" s="5"/>
      <c r="AI454" s="4"/>
      <c r="AJ454" s="6"/>
      <c r="AK454" s="4"/>
      <c r="AL454" s="6"/>
      <c r="AM454" s="5"/>
      <c r="AN454" s="5"/>
      <c r="AO454" s="4">
        <v>2</v>
      </c>
      <c r="AP454" s="6">
        <v>275</v>
      </c>
      <c r="AQ454" s="4"/>
      <c r="AR454" s="6"/>
      <c r="AS454" s="5"/>
      <c r="AT454" s="5"/>
      <c r="AU454" s="4"/>
      <c r="AV454" s="6"/>
      <c r="AW454" s="4"/>
      <c r="AX454" s="6"/>
      <c r="AY454" s="5"/>
      <c r="AZ454" s="5"/>
      <c r="BA454" s="4"/>
      <c r="BB454" s="6"/>
      <c r="BC454" s="4"/>
      <c r="BD454" s="6"/>
      <c r="BE454" s="5"/>
      <c r="BF454" s="5"/>
      <c r="BG454" s="4">
        <v>5</v>
      </c>
      <c r="BH454" s="6">
        <v>715.41</v>
      </c>
      <c r="BI454" s="4"/>
      <c r="BJ454" s="6"/>
      <c r="BK454" s="5"/>
      <c r="BL454" s="5"/>
      <c r="BM454" s="4"/>
      <c r="BN454" s="6"/>
      <c r="BO454" s="4"/>
      <c r="BP454" s="6"/>
      <c r="BQ454" s="5"/>
      <c r="BR454" s="5"/>
      <c r="BS454" s="4"/>
      <c r="BT454" s="6"/>
      <c r="BU454" s="4"/>
      <c r="BV454" s="6"/>
      <c r="BW454" s="5"/>
      <c r="BX454" s="5"/>
      <c r="BY454" s="4"/>
      <c r="BZ454" s="6"/>
      <c r="CA454" s="4"/>
      <c r="CB454" s="6"/>
      <c r="CC454" s="5"/>
      <c r="CD454" s="5"/>
      <c r="CE454" s="4"/>
      <c r="CF454" s="6"/>
      <c r="CG454" s="4"/>
      <c r="CH454" s="6"/>
      <c r="CI454" s="5"/>
      <c r="CJ454" s="5"/>
      <c r="CK454" s="4"/>
      <c r="CL454" s="6"/>
      <c r="CM454" s="4"/>
      <c r="CN454" s="6"/>
      <c r="CO454" s="5"/>
      <c r="CP454" s="5"/>
      <c r="CQ454" s="4"/>
      <c r="CR454" s="6"/>
      <c r="CS454" s="4"/>
      <c r="CT454" s="6"/>
      <c r="CU454" s="5"/>
      <c r="CV454" s="5"/>
      <c r="CW454" s="4"/>
      <c r="CX454" s="6"/>
      <c r="CY454" s="4"/>
      <c r="CZ454" s="6"/>
      <c r="DA454" s="5"/>
      <c r="DB454" s="5"/>
      <c r="DC454" s="4"/>
      <c r="DD454" s="6"/>
      <c r="DE454" s="4"/>
      <c r="DF454" s="6"/>
      <c r="DG454" s="5"/>
      <c r="DH454" s="5"/>
      <c r="DI454" s="4"/>
      <c r="DJ454" s="6"/>
      <c r="DK454" s="4"/>
      <c r="DL454" s="6"/>
      <c r="DM454" s="5"/>
      <c r="DN454" s="5"/>
      <c r="DO454" s="4"/>
      <c r="DP454" s="6"/>
      <c r="DQ454" s="4"/>
      <c r="DR454" s="6"/>
      <c r="DS454" s="5"/>
      <c r="DT454" s="5"/>
      <c r="DU454" s="4"/>
      <c r="DV454" s="6"/>
      <c r="DW454" s="4"/>
      <c r="DX454" s="6"/>
      <c r="DY454" s="5"/>
      <c r="DZ454" s="5"/>
      <c r="EA454" s="4"/>
      <c r="EB454" s="6"/>
      <c r="EC454" s="4"/>
      <c r="ED454" s="6"/>
      <c r="EE454" s="5"/>
      <c r="EF454" s="5"/>
      <c r="EG454" s="4"/>
      <c r="EH454" s="6"/>
      <c r="EI454" s="4"/>
      <c r="EJ454" s="6"/>
      <c r="EK454" s="5"/>
      <c r="EL454" s="5"/>
      <c r="EM454" s="4"/>
      <c r="EN454" s="6"/>
      <c r="EO454" s="4"/>
      <c r="EP454" s="6"/>
      <c r="EQ454" s="5"/>
      <c r="ER454" s="5"/>
      <c r="ES454" s="4"/>
      <c r="ET454" s="6"/>
      <c r="EU454" s="4"/>
      <c r="EV454" s="6"/>
      <c r="EW454" s="5"/>
      <c r="EX454" s="5"/>
      <c r="EY454" s="4"/>
      <c r="EZ454" s="6"/>
      <c r="FA454" s="4"/>
      <c r="FB454" s="6"/>
      <c r="FC454" s="5"/>
      <c r="FD454" s="5"/>
      <c r="FE454" s="4"/>
      <c r="FF454" s="6"/>
      <c r="FG454" s="4"/>
      <c r="FH454" s="6"/>
      <c r="FI454" s="5"/>
      <c r="FJ454" s="5"/>
      <c r="FK454" s="4"/>
      <c r="FL454" s="6"/>
      <c r="FM454" s="4"/>
      <c r="FN454" s="6"/>
      <c r="FO454" s="5"/>
      <c r="FP454" s="5"/>
      <c r="FQ454" s="4"/>
      <c r="FR454" s="6"/>
      <c r="FS454" s="4"/>
      <c r="FT454" s="6"/>
      <c r="FU454" s="5"/>
      <c r="FV454" s="5"/>
      <c r="FW454" s="4"/>
      <c r="FX454" s="6"/>
      <c r="FY454" s="4"/>
      <c r="FZ454" s="6"/>
      <c r="GA454" s="5"/>
      <c r="GB454" s="5"/>
      <c r="GC454" s="4"/>
      <c r="GD454" s="6"/>
      <c r="GE454" s="4"/>
      <c r="GF454" s="6"/>
      <c r="GG454" s="5"/>
      <c r="GH454" s="5"/>
      <c r="GI454" s="4"/>
      <c r="GJ454" s="6"/>
      <c r="GK454" s="4"/>
      <c r="GL454" s="6"/>
      <c r="GM454" s="5"/>
      <c r="GN454" s="5"/>
      <c r="GO454" s="4"/>
      <c r="GP454" s="6"/>
      <c r="GQ454" s="4"/>
      <c r="GR454" s="6"/>
      <c r="GS454" s="5"/>
      <c r="GT454" s="5"/>
      <c r="GU454" s="4"/>
      <c r="GV454" s="6"/>
      <c r="GW454" s="4"/>
      <c r="GX454" s="6"/>
      <c r="GY454" s="5"/>
      <c r="GZ454" s="5"/>
      <c r="HA454" s="4"/>
      <c r="HB454" s="6"/>
      <c r="HC454" s="4"/>
      <c r="HD454" s="6"/>
      <c r="HE454" s="5"/>
      <c r="HF454" s="5"/>
      <c r="HG454" s="4"/>
      <c r="HH454" s="6"/>
      <c r="HI454" s="4"/>
      <c r="HJ454" s="6"/>
      <c r="HK454" s="5"/>
      <c r="HL454" s="5"/>
      <c r="HM454" s="4"/>
      <c r="HN454" s="6"/>
      <c r="HO454" s="4"/>
      <c r="HP454" s="6"/>
      <c r="HQ454" s="5"/>
      <c r="HR454" s="5"/>
      <c r="HS454" s="4"/>
      <c r="HT454" s="6"/>
      <c r="HU454" s="4"/>
      <c r="HV454" s="6"/>
      <c r="HW454" s="5"/>
      <c r="HX454" s="5"/>
      <c r="HY454" s="4"/>
      <c r="HZ454" s="6"/>
      <c r="IA454" s="4"/>
      <c r="IB454" s="6"/>
      <c r="IC454" s="5"/>
      <c r="ID454" s="5"/>
      <c r="IE454" s="4"/>
      <c r="IF454" s="6"/>
      <c r="IG454" s="4"/>
      <c r="IH454" s="6"/>
      <c r="II454" s="5"/>
      <c r="IJ454" s="5"/>
      <c r="IK454" s="4"/>
      <c r="IL454" s="6"/>
      <c r="IM454" s="4"/>
      <c r="IN454" s="6"/>
      <c r="IO454" s="5"/>
      <c r="IP454" s="5"/>
      <c r="IQ454" s="4"/>
      <c r="IR454" s="6"/>
      <c r="IS454" s="4"/>
      <c r="IT454" s="6"/>
      <c r="IU454" s="5"/>
      <c r="IV454" s="5"/>
      <c r="IW454" s="4"/>
      <c r="IX454" s="6"/>
      <c r="IY454" s="4"/>
      <c r="IZ454" s="6"/>
      <c r="JA454" s="5"/>
      <c r="JB454" s="5"/>
      <c r="JC454" s="4"/>
      <c r="JD454" s="6"/>
      <c r="JE454" s="4"/>
      <c r="JF454" s="6"/>
      <c r="JG454" s="5"/>
      <c r="JH454" s="5"/>
      <c r="JI454" s="4"/>
      <c r="JJ454" s="6"/>
      <c r="JK454" s="4"/>
      <c r="JL454" s="6"/>
      <c r="JM454" s="5"/>
      <c r="JN454" s="5"/>
      <c r="JO454" s="4"/>
      <c r="JP454" s="6"/>
      <c r="JQ454" s="4"/>
      <c r="JR454" s="6"/>
      <c r="JS454" s="5"/>
      <c r="JT454" s="5"/>
      <c r="JU454" s="4"/>
      <c r="JV454" s="6"/>
      <c r="JW454" s="4"/>
      <c r="JX454" s="6"/>
      <c r="JY454" s="5"/>
      <c r="JZ454" s="5"/>
      <c r="KA454" s="4"/>
      <c r="KB454" s="6"/>
      <c r="KC454" s="4"/>
      <c r="KD454" s="6"/>
      <c r="KE454" s="5"/>
      <c r="KF454" s="5"/>
      <c r="KG454" s="4"/>
      <c r="KH454" s="6"/>
      <c r="KI454" s="4"/>
      <c r="KJ454" s="6"/>
      <c r="KK454" s="5"/>
      <c r="KL454" s="5"/>
    </row>
    <row r="455">
      <c r="A455" s="3" t="s">
        <v>85</v>
      </c>
      <c r="B455" s="3" t="s">
        <v>765</v>
      </c>
      <c r="C455" s="3" t="s">
        <v>87</v>
      </c>
      <c r="D455" s="3" t="s">
        <v>88</v>
      </c>
      <c r="E455" s="3" t="s">
        <v>774</v>
      </c>
      <c r="F455" s="3" t="s">
        <v>774</v>
      </c>
      <c r="G455" s="3" t="s">
        <v>774</v>
      </c>
      <c r="H455" s="3" t="s">
        <v>165</v>
      </c>
      <c r="I455" s="4"/>
      <c r="J455" s="4">
        <f>=ROUNDDOWN({0},0)</f>
      </c>
      <c r="K455" s="4"/>
      <c r="L455" s="5">
        <v>1</v>
      </c>
      <c r="M455" s="4"/>
      <c r="N455" s="4">
        <f>=ROUNDDOWN({0},0)</f>
      </c>
      <c r="O455" s="4"/>
      <c r="P455" s="5"/>
      <c r="Q455" s="4">
        <v>10</v>
      </c>
      <c r="R455" s="6">
        <v>1219.1</v>
      </c>
      <c r="S455" s="4"/>
      <c r="T455" s="6"/>
      <c r="U455" s="5"/>
      <c r="V455" s="5"/>
      <c r="W455" s="4"/>
      <c r="X455" s="6"/>
      <c r="Y455" s="4"/>
      <c r="Z455" s="6"/>
      <c r="AA455" s="5"/>
      <c r="AB455" s="5"/>
      <c r="AC455" s="4"/>
      <c r="AD455" s="6"/>
      <c r="AE455" s="4"/>
      <c r="AF455" s="6"/>
      <c r="AG455" s="5"/>
      <c r="AH455" s="5"/>
      <c r="AI455" s="4">
        <v>1</v>
      </c>
      <c r="AJ455" s="6">
        <v>113.88</v>
      </c>
      <c r="AK455" s="4"/>
      <c r="AL455" s="6"/>
      <c r="AM455" s="5"/>
      <c r="AN455" s="5"/>
      <c r="AO455" s="4">
        <v>1</v>
      </c>
      <c r="AP455" s="6">
        <v>130</v>
      </c>
      <c r="AQ455" s="4"/>
      <c r="AR455" s="6"/>
      <c r="AS455" s="5"/>
      <c r="AT455" s="5"/>
      <c r="AU455" s="4">
        <v>3</v>
      </c>
      <c r="AV455" s="6">
        <v>380.37</v>
      </c>
      <c r="AW455" s="4"/>
      <c r="AX455" s="6"/>
      <c r="AY455" s="5"/>
      <c r="AZ455" s="5"/>
      <c r="BA455" s="4"/>
      <c r="BB455" s="6"/>
      <c r="BC455" s="4"/>
      <c r="BD455" s="6"/>
      <c r="BE455" s="5"/>
      <c r="BF455" s="5"/>
      <c r="BG455" s="4">
        <v>1</v>
      </c>
      <c r="BH455" s="6">
        <v>109</v>
      </c>
      <c r="BI455" s="4"/>
      <c r="BJ455" s="6"/>
      <c r="BK455" s="5"/>
      <c r="BL455" s="5"/>
      <c r="BM455" s="4">
        <v>3</v>
      </c>
      <c r="BN455" s="6">
        <v>362.22</v>
      </c>
      <c r="BO455" s="4"/>
      <c r="BP455" s="6"/>
      <c r="BQ455" s="5"/>
      <c r="BR455" s="5"/>
      <c r="BS455" s="4">
        <v>1</v>
      </c>
      <c r="BT455" s="6">
        <v>123.63</v>
      </c>
      <c r="BU455" s="4"/>
      <c r="BV455" s="6"/>
      <c r="BW455" s="5"/>
      <c r="BX455" s="5"/>
      <c r="BY455" s="4"/>
      <c r="BZ455" s="6"/>
      <c r="CA455" s="4"/>
      <c r="CB455" s="6"/>
      <c r="CC455" s="5"/>
      <c r="CD455" s="5"/>
      <c r="CE455" s="4"/>
      <c r="CF455" s="6"/>
      <c r="CG455" s="4"/>
      <c r="CH455" s="6"/>
      <c r="CI455" s="5"/>
      <c r="CJ455" s="5"/>
      <c r="CK455" s="4"/>
      <c r="CL455" s="6"/>
      <c r="CM455" s="4"/>
      <c r="CN455" s="6"/>
      <c r="CO455" s="5"/>
      <c r="CP455" s="5"/>
      <c r="CQ455" s="4"/>
      <c r="CR455" s="6"/>
      <c r="CS455" s="4"/>
      <c r="CT455" s="6"/>
      <c r="CU455" s="5"/>
      <c r="CV455" s="5"/>
      <c r="CW455" s="4"/>
      <c r="CX455" s="6"/>
      <c r="CY455" s="4"/>
      <c r="CZ455" s="6"/>
      <c r="DA455" s="5"/>
      <c r="DB455" s="5"/>
      <c r="DC455" s="4"/>
      <c r="DD455" s="6"/>
      <c r="DE455" s="4"/>
      <c r="DF455" s="6"/>
      <c r="DG455" s="5"/>
      <c r="DH455" s="5"/>
      <c r="DI455" s="4"/>
      <c r="DJ455" s="6"/>
      <c r="DK455" s="4"/>
      <c r="DL455" s="6"/>
      <c r="DM455" s="5"/>
      <c r="DN455" s="5"/>
      <c r="DO455" s="4"/>
      <c r="DP455" s="6"/>
      <c r="DQ455" s="4"/>
      <c r="DR455" s="6"/>
      <c r="DS455" s="5"/>
      <c r="DT455" s="5"/>
      <c r="DU455" s="4"/>
      <c r="DV455" s="6"/>
      <c r="DW455" s="4"/>
      <c r="DX455" s="6"/>
      <c r="DY455" s="5"/>
      <c r="DZ455" s="5"/>
      <c r="EA455" s="4"/>
      <c r="EB455" s="6"/>
      <c r="EC455" s="4"/>
      <c r="ED455" s="6"/>
      <c r="EE455" s="5"/>
      <c r="EF455" s="5"/>
      <c r="EG455" s="4"/>
      <c r="EH455" s="6"/>
      <c r="EI455" s="4"/>
      <c r="EJ455" s="6"/>
      <c r="EK455" s="5"/>
      <c r="EL455" s="5"/>
      <c r="EM455" s="4"/>
      <c r="EN455" s="6"/>
      <c r="EO455" s="4"/>
      <c r="EP455" s="6"/>
      <c r="EQ455" s="5"/>
      <c r="ER455" s="5"/>
      <c r="ES455" s="4"/>
      <c r="ET455" s="6"/>
      <c r="EU455" s="4"/>
      <c r="EV455" s="6"/>
      <c r="EW455" s="5"/>
      <c r="EX455" s="5"/>
      <c r="EY455" s="4"/>
      <c r="EZ455" s="6"/>
      <c r="FA455" s="4"/>
      <c r="FB455" s="6"/>
      <c r="FC455" s="5"/>
      <c r="FD455" s="5"/>
      <c r="FE455" s="4"/>
      <c r="FF455" s="6"/>
      <c r="FG455" s="4"/>
      <c r="FH455" s="6"/>
      <c r="FI455" s="5"/>
      <c r="FJ455" s="5"/>
      <c r="FK455" s="4"/>
      <c r="FL455" s="6"/>
      <c r="FM455" s="4"/>
      <c r="FN455" s="6"/>
      <c r="FO455" s="5"/>
      <c r="FP455" s="5"/>
      <c r="FQ455" s="4"/>
      <c r="FR455" s="6"/>
      <c r="FS455" s="4"/>
      <c r="FT455" s="6"/>
      <c r="FU455" s="5"/>
      <c r="FV455" s="5"/>
      <c r="FW455" s="4"/>
      <c r="FX455" s="6"/>
      <c r="FY455" s="4"/>
      <c r="FZ455" s="6"/>
      <c r="GA455" s="5"/>
      <c r="GB455" s="5"/>
      <c r="GC455" s="4"/>
      <c r="GD455" s="6"/>
      <c r="GE455" s="4"/>
      <c r="GF455" s="6"/>
      <c r="GG455" s="5"/>
      <c r="GH455" s="5"/>
      <c r="GI455" s="4"/>
      <c r="GJ455" s="6"/>
      <c r="GK455" s="4"/>
      <c r="GL455" s="6"/>
      <c r="GM455" s="5"/>
      <c r="GN455" s="5"/>
      <c r="GO455" s="4"/>
      <c r="GP455" s="6"/>
      <c r="GQ455" s="4"/>
      <c r="GR455" s="6"/>
      <c r="GS455" s="5"/>
      <c r="GT455" s="5"/>
      <c r="GU455" s="4"/>
      <c r="GV455" s="6"/>
      <c r="GW455" s="4"/>
      <c r="GX455" s="6"/>
      <c r="GY455" s="5"/>
      <c r="GZ455" s="5"/>
      <c r="HA455" s="4"/>
      <c r="HB455" s="6"/>
      <c r="HC455" s="4"/>
      <c r="HD455" s="6"/>
      <c r="HE455" s="5"/>
      <c r="HF455" s="5"/>
      <c r="HG455" s="4"/>
      <c r="HH455" s="6"/>
      <c r="HI455" s="4"/>
      <c r="HJ455" s="6"/>
      <c r="HK455" s="5"/>
      <c r="HL455" s="5"/>
      <c r="HM455" s="4"/>
      <c r="HN455" s="6"/>
      <c r="HO455" s="4"/>
      <c r="HP455" s="6"/>
      <c r="HQ455" s="5"/>
      <c r="HR455" s="5"/>
      <c r="HS455" s="4"/>
      <c r="HT455" s="6"/>
      <c r="HU455" s="4"/>
      <c r="HV455" s="6"/>
      <c r="HW455" s="5"/>
      <c r="HX455" s="5"/>
      <c r="HY455" s="4"/>
      <c r="HZ455" s="6"/>
      <c r="IA455" s="4"/>
      <c r="IB455" s="6"/>
      <c r="IC455" s="5"/>
      <c r="ID455" s="5"/>
      <c r="IE455" s="4"/>
      <c r="IF455" s="6"/>
      <c r="IG455" s="4"/>
      <c r="IH455" s="6"/>
      <c r="II455" s="5"/>
      <c r="IJ455" s="5"/>
      <c r="IK455" s="4"/>
      <c r="IL455" s="6"/>
      <c r="IM455" s="4"/>
      <c r="IN455" s="6"/>
      <c r="IO455" s="5"/>
      <c r="IP455" s="5"/>
      <c r="IQ455" s="4"/>
      <c r="IR455" s="6"/>
      <c r="IS455" s="4"/>
      <c r="IT455" s="6"/>
      <c r="IU455" s="5"/>
      <c r="IV455" s="5"/>
      <c r="IW455" s="4"/>
      <c r="IX455" s="6"/>
      <c r="IY455" s="4"/>
      <c r="IZ455" s="6"/>
      <c r="JA455" s="5"/>
      <c r="JB455" s="5"/>
      <c r="JC455" s="4"/>
      <c r="JD455" s="6"/>
      <c r="JE455" s="4"/>
      <c r="JF455" s="6"/>
      <c r="JG455" s="5"/>
      <c r="JH455" s="5"/>
      <c r="JI455" s="4"/>
      <c r="JJ455" s="6"/>
      <c r="JK455" s="4"/>
      <c r="JL455" s="6"/>
      <c r="JM455" s="5"/>
      <c r="JN455" s="5"/>
      <c r="JO455" s="4"/>
      <c r="JP455" s="6"/>
      <c r="JQ455" s="4"/>
      <c r="JR455" s="6"/>
      <c r="JS455" s="5"/>
      <c r="JT455" s="5"/>
      <c r="JU455" s="4"/>
      <c r="JV455" s="6"/>
      <c r="JW455" s="4"/>
      <c r="JX455" s="6"/>
      <c r="JY455" s="5"/>
      <c r="JZ455" s="5"/>
      <c r="KA455" s="4"/>
      <c r="KB455" s="6"/>
      <c r="KC455" s="4"/>
      <c r="KD455" s="6"/>
      <c r="KE455" s="5"/>
      <c r="KF455" s="5"/>
      <c r="KG455" s="4"/>
      <c r="KH455" s="6"/>
      <c r="KI455" s="4"/>
      <c r="KJ455" s="6"/>
      <c r="KK455" s="5"/>
      <c r="KL455" s="5"/>
    </row>
    <row r="456">
      <c r="A456" s="3" t="s">
        <v>85</v>
      </c>
      <c r="B456" s="3" t="s">
        <v>765</v>
      </c>
      <c r="C456" s="3" t="s">
        <v>87</v>
      </c>
      <c r="D456" s="3" t="s">
        <v>88</v>
      </c>
      <c r="E456" s="3" t="s">
        <v>775</v>
      </c>
      <c r="F456" s="3" t="s">
        <v>775</v>
      </c>
      <c r="G456" s="3" t="s">
        <v>775</v>
      </c>
      <c r="H456" s="3" t="s">
        <v>118</v>
      </c>
      <c r="I456" s="4"/>
      <c r="J456" s="4">
        <f>=ROUNDDOWN({0},0)</f>
      </c>
      <c r="K456" s="4"/>
      <c r="L456" s="5">
        <v>1</v>
      </c>
      <c r="M456" s="4"/>
      <c r="N456" s="4">
        <f>=ROUNDDOWN({0},0)</f>
      </c>
      <c r="O456" s="4"/>
      <c r="P456" s="5"/>
      <c r="Q456" s="4">
        <v>5</v>
      </c>
      <c r="R456" s="6">
        <v>591.14</v>
      </c>
      <c r="S456" s="4"/>
      <c r="T456" s="6"/>
      <c r="U456" s="5"/>
      <c r="V456" s="5"/>
      <c r="W456" s="4"/>
      <c r="X456" s="6"/>
      <c r="Y456" s="4"/>
      <c r="Z456" s="6"/>
      <c r="AA456" s="5"/>
      <c r="AB456" s="5"/>
      <c r="AC456" s="4"/>
      <c r="AD456" s="6"/>
      <c r="AE456" s="4"/>
      <c r="AF456" s="6"/>
      <c r="AG456" s="5"/>
      <c r="AH456" s="5"/>
      <c r="AI456" s="4">
        <v>3</v>
      </c>
      <c r="AJ456" s="6">
        <v>386.5</v>
      </c>
      <c r="AK456" s="4"/>
      <c r="AL456" s="6"/>
      <c r="AM456" s="5"/>
      <c r="AN456" s="5"/>
      <c r="AO456" s="4">
        <v>1</v>
      </c>
      <c r="AP456" s="6">
        <v>92.25</v>
      </c>
      <c r="AQ456" s="4"/>
      <c r="AR456" s="6"/>
      <c r="AS456" s="5"/>
      <c r="AT456" s="5"/>
      <c r="AU456" s="4"/>
      <c r="AV456" s="6"/>
      <c r="AW456" s="4"/>
      <c r="AX456" s="6"/>
      <c r="AY456" s="5"/>
      <c r="AZ456" s="5"/>
      <c r="BA456" s="4"/>
      <c r="BB456" s="6"/>
      <c r="BC456" s="4"/>
      <c r="BD456" s="6"/>
      <c r="BE456" s="5"/>
      <c r="BF456" s="5"/>
      <c r="BG456" s="4">
        <v>1</v>
      </c>
      <c r="BH456" s="6">
        <v>112.39</v>
      </c>
      <c r="BI456" s="4"/>
      <c r="BJ456" s="6"/>
      <c r="BK456" s="5"/>
      <c r="BL456" s="5"/>
      <c r="BM456" s="4"/>
      <c r="BN456" s="6"/>
      <c r="BO456" s="4"/>
      <c r="BP456" s="6"/>
      <c r="BQ456" s="5"/>
      <c r="BR456" s="5"/>
      <c r="BS456" s="4"/>
      <c r="BT456" s="6"/>
      <c r="BU456" s="4"/>
      <c r="BV456" s="6"/>
      <c r="BW456" s="5"/>
      <c r="BX456" s="5"/>
      <c r="BY456" s="4"/>
      <c r="BZ456" s="6"/>
      <c r="CA456" s="4"/>
      <c r="CB456" s="6"/>
      <c r="CC456" s="5"/>
      <c r="CD456" s="5"/>
      <c r="CE456" s="4"/>
      <c r="CF456" s="6"/>
      <c r="CG456" s="4"/>
      <c r="CH456" s="6"/>
      <c r="CI456" s="5"/>
      <c r="CJ456" s="5"/>
      <c r="CK456" s="4"/>
      <c r="CL456" s="6"/>
      <c r="CM456" s="4"/>
      <c r="CN456" s="6"/>
      <c r="CO456" s="5"/>
      <c r="CP456" s="5"/>
      <c r="CQ456" s="4"/>
      <c r="CR456" s="6"/>
      <c r="CS456" s="4"/>
      <c r="CT456" s="6"/>
      <c r="CU456" s="5"/>
      <c r="CV456" s="5"/>
      <c r="CW456" s="4"/>
      <c r="CX456" s="6"/>
      <c r="CY456" s="4"/>
      <c r="CZ456" s="6"/>
      <c r="DA456" s="5"/>
      <c r="DB456" s="5"/>
      <c r="DC456" s="4"/>
      <c r="DD456" s="6"/>
      <c r="DE456" s="4"/>
      <c r="DF456" s="6"/>
      <c r="DG456" s="5"/>
      <c r="DH456" s="5"/>
      <c r="DI456" s="4"/>
      <c r="DJ456" s="6"/>
      <c r="DK456" s="4"/>
      <c r="DL456" s="6"/>
      <c r="DM456" s="5"/>
      <c r="DN456" s="5"/>
      <c r="DO456" s="4"/>
      <c r="DP456" s="6"/>
      <c r="DQ456" s="4"/>
      <c r="DR456" s="6"/>
      <c r="DS456" s="5"/>
      <c r="DT456" s="5"/>
      <c r="DU456" s="4"/>
      <c r="DV456" s="6"/>
      <c r="DW456" s="4"/>
      <c r="DX456" s="6"/>
      <c r="DY456" s="5"/>
      <c r="DZ456" s="5"/>
      <c r="EA456" s="4"/>
      <c r="EB456" s="6"/>
      <c r="EC456" s="4"/>
      <c r="ED456" s="6"/>
      <c r="EE456" s="5"/>
      <c r="EF456" s="5"/>
      <c r="EG456" s="4"/>
      <c r="EH456" s="6"/>
      <c r="EI456" s="4"/>
      <c r="EJ456" s="6"/>
      <c r="EK456" s="5"/>
      <c r="EL456" s="5"/>
      <c r="EM456" s="4"/>
      <c r="EN456" s="6"/>
      <c r="EO456" s="4"/>
      <c r="EP456" s="6"/>
      <c r="EQ456" s="5"/>
      <c r="ER456" s="5"/>
      <c r="ES456" s="4"/>
      <c r="ET456" s="6"/>
      <c r="EU456" s="4"/>
      <c r="EV456" s="6"/>
      <c r="EW456" s="5"/>
      <c r="EX456" s="5"/>
      <c r="EY456" s="4"/>
      <c r="EZ456" s="6"/>
      <c r="FA456" s="4"/>
      <c r="FB456" s="6"/>
      <c r="FC456" s="5"/>
      <c r="FD456" s="5"/>
      <c r="FE456" s="4"/>
      <c r="FF456" s="6"/>
      <c r="FG456" s="4"/>
      <c r="FH456" s="6"/>
      <c r="FI456" s="5"/>
      <c r="FJ456" s="5"/>
      <c r="FK456" s="4"/>
      <c r="FL456" s="6"/>
      <c r="FM456" s="4"/>
      <c r="FN456" s="6"/>
      <c r="FO456" s="5"/>
      <c r="FP456" s="5"/>
      <c r="FQ456" s="4"/>
      <c r="FR456" s="6"/>
      <c r="FS456" s="4"/>
      <c r="FT456" s="6"/>
      <c r="FU456" s="5"/>
      <c r="FV456" s="5"/>
      <c r="FW456" s="4"/>
      <c r="FX456" s="6"/>
      <c r="FY456" s="4"/>
      <c r="FZ456" s="6"/>
      <c r="GA456" s="5"/>
      <c r="GB456" s="5"/>
      <c r="GC456" s="4"/>
      <c r="GD456" s="6"/>
      <c r="GE456" s="4"/>
      <c r="GF456" s="6"/>
      <c r="GG456" s="5"/>
      <c r="GH456" s="5"/>
      <c r="GI456" s="4"/>
      <c r="GJ456" s="6"/>
      <c r="GK456" s="4"/>
      <c r="GL456" s="6"/>
      <c r="GM456" s="5"/>
      <c r="GN456" s="5"/>
      <c r="GO456" s="4"/>
      <c r="GP456" s="6"/>
      <c r="GQ456" s="4"/>
      <c r="GR456" s="6"/>
      <c r="GS456" s="5"/>
      <c r="GT456" s="5"/>
      <c r="GU456" s="4"/>
      <c r="GV456" s="6"/>
      <c r="GW456" s="4"/>
      <c r="GX456" s="6"/>
      <c r="GY456" s="5"/>
      <c r="GZ456" s="5"/>
      <c r="HA456" s="4"/>
      <c r="HB456" s="6"/>
      <c r="HC456" s="4"/>
      <c r="HD456" s="6"/>
      <c r="HE456" s="5"/>
      <c r="HF456" s="5"/>
      <c r="HG456" s="4"/>
      <c r="HH456" s="6"/>
      <c r="HI456" s="4"/>
      <c r="HJ456" s="6"/>
      <c r="HK456" s="5"/>
      <c r="HL456" s="5"/>
      <c r="HM456" s="4"/>
      <c r="HN456" s="6"/>
      <c r="HO456" s="4"/>
      <c r="HP456" s="6"/>
      <c r="HQ456" s="5"/>
      <c r="HR456" s="5"/>
      <c r="HS456" s="4"/>
      <c r="HT456" s="6"/>
      <c r="HU456" s="4"/>
      <c r="HV456" s="6"/>
      <c r="HW456" s="5"/>
      <c r="HX456" s="5"/>
      <c r="HY456" s="4"/>
      <c r="HZ456" s="6"/>
      <c r="IA456" s="4"/>
      <c r="IB456" s="6"/>
      <c r="IC456" s="5"/>
      <c r="ID456" s="5"/>
      <c r="IE456" s="4"/>
      <c r="IF456" s="6"/>
      <c r="IG456" s="4"/>
      <c r="IH456" s="6"/>
      <c r="II456" s="5"/>
      <c r="IJ456" s="5"/>
      <c r="IK456" s="4"/>
      <c r="IL456" s="6"/>
      <c r="IM456" s="4"/>
      <c r="IN456" s="6"/>
      <c r="IO456" s="5"/>
      <c r="IP456" s="5"/>
      <c r="IQ456" s="4"/>
      <c r="IR456" s="6"/>
      <c r="IS456" s="4"/>
      <c r="IT456" s="6"/>
      <c r="IU456" s="5"/>
      <c r="IV456" s="5"/>
      <c r="IW456" s="4"/>
      <c r="IX456" s="6"/>
      <c r="IY456" s="4"/>
      <c r="IZ456" s="6"/>
      <c r="JA456" s="5"/>
      <c r="JB456" s="5"/>
      <c r="JC456" s="4"/>
      <c r="JD456" s="6"/>
      <c r="JE456" s="4"/>
      <c r="JF456" s="6"/>
      <c r="JG456" s="5"/>
      <c r="JH456" s="5"/>
      <c r="JI456" s="4"/>
      <c r="JJ456" s="6"/>
      <c r="JK456" s="4"/>
      <c r="JL456" s="6"/>
      <c r="JM456" s="5"/>
      <c r="JN456" s="5"/>
      <c r="JO456" s="4"/>
      <c r="JP456" s="6"/>
      <c r="JQ456" s="4"/>
      <c r="JR456" s="6"/>
      <c r="JS456" s="5"/>
      <c r="JT456" s="5"/>
      <c r="JU456" s="4"/>
      <c r="JV456" s="6"/>
      <c r="JW456" s="4"/>
      <c r="JX456" s="6"/>
      <c r="JY456" s="5"/>
      <c r="JZ456" s="5"/>
      <c r="KA456" s="4"/>
      <c r="KB456" s="6"/>
      <c r="KC456" s="4"/>
      <c r="KD456" s="6"/>
      <c r="KE456" s="5"/>
      <c r="KF456" s="5"/>
      <c r="KG456" s="4"/>
      <c r="KH456" s="6"/>
      <c r="KI456" s="4"/>
      <c r="KJ456" s="6"/>
      <c r="KK456" s="5"/>
      <c r="KL456" s="5"/>
    </row>
    <row r="457">
      <c r="A457" s="3" t="s">
        <v>85</v>
      </c>
      <c r="B457" s="3" t="s">
        <v>765</v>
      </c>
      <c r="C457" s="3" t="s">
        <v>87</v>
      </c>
      <c r="D457" s="3" t="s">
        <v>88</v>
      </c>
      <c r="E457" s="3" t="s">
        <v>776</v>
      </c>
      <c r="F457" s="3" t="s">
        <v>776</v>
      </c>
      <c r="G457" s="3" t="s">
        <v>776</v>
      </c>
      <c r="H457" s="3" t="s">
        <v>351</v>
      </c>
      <c r="I457" s="4"/>
      <c r="J457" s="4">
        <f>=ROUNDDOWN({0},0)</f>
      </c>
      <c r="K457" s="4"/>
      <c r="L457" s="5"/>
      <c r="M457" s="4"/>
      <c r="N457" s="4">
        <f>=ROUNDDOWN({0},0)</f>
      </c>
      <c r="O457" s="4"/>
      <c r="P457" s="5"/>
      <c r="Q457" s="4">
        <v>5</v>
      </c>
      <c r="R457" s="6">
        <v>512.86</v>
      </c>
      <c r="S457" s="4"/>
      <c r="T457" s="6"/>
      <c r="U457" s="5"/>
      <c r="V457" s="5"/>
      <c r="W457" s="4"/>
      <c r="X457" s="6"/>
      <c r="Y457" s="4"/>
      <c r="Z457" s="6"/>
      <c r="AA457" s="5"/>
      <c r="AB457" s="5"/>
      <c r="AC457" s="4"/>
      <c r="AD457" s="6"/>
      <c r="AE457" s="4"/>
      <c r="AF457" s="6"/>
      <c r="AG457" s="5"/>
      <c r="AH457" s="5"/>
      <c r="AI457" s="4">
        <v>1</v>
      </c>
      <c r="AJ457" s="6">
        <v>109.66</v>
      </c>
      <c r="AK457" s="4"/>
      <c r="AL457" s="6"/>
      <c r="AM457" s="5"/>
      <c r="AN457" s="5"/>
      <c r="AO457" s="4">
        <v>4</v>
      </c>
      <c r="AP457" s="6">
        <v>403.2</v>
      </c>
      <c r="AQ457" s="4"/>
      <c r="AR457" s="6"/>
      <c r="AS457" s="5"/>
      <c r="AT457" s="5"/>
      <c r="AU457" s="4"/>
      <c r="AV457" s="6"/>
      <c r="AW457" s="4"/>
      <c r="AX457" s="6"/>
      <c r="AY457" s="5"/>
      <c r="AZ457" s="5"/>
      <c r="BA457" s="4"/>
      <c r="BB457" s="6"/>
      <c r="BC457" s="4"/>
      <c r="BD457" s="6"/>
      <c r="BE457" s="5"/>
      <c r="BF457" s="5"/>
      <c r="BG457" s="4"/>
      <c r="BH457" s="6"/>
      <c r="BI457" s="4"/>
      <c r="BJ457" s="6"/>
      <c r="BK457" s="5"/>
      <c r="BL457" s="5"/>
      <c r="BM457" s="4"/>
      <c r="BN457" s="6"/>
      <c r="BO457" s="4"/>
      <c r="BP457" s="6"/>
      <c r="BQ457" s="5"/>
      <c r="BR457" s="5"/>
      <c r="BS457" s="4"/>
      <c r="BT457" s="6"/>
      <c r="BU457" s="4"/>
      <c r="BV457" s="6"/>
      <c r="BW457" s="5"/>
      <c r="BX457" s="5"/>
      <c r="BY457" s="4"/>
      <c r="BZ457" s="6"/>
      <c r="CA457" s="4"/>
      <c r="CB457" s="6"/>
      <c r="CC457" s="5"/>
      <c r="CD457" s="5"/>
      <c r="CE457" s="4"/>
      <c r="CF457" s="6"/>
      <c r="CG457" s="4"/>
      <c r="CH457" s="6"/>
      <c r="CI457" s="5"/>
      <c r="CJ457" s="5"/>
      <c r="CK457" s="4"/>
      <c r="CL457" s="6"/>
      <c r="CM457" s="4"/>
      <c r="CN457" s="6"/>
      <c r="CO457" s="5"/>
      <c r="CP457" s="5"/>
      <c r="CQ457" s="4"/>
      <c r="CR457" s="6"/>
      <c r="CS457" s="4"/>
      <c r="CT457" s="6"/>
      <c r="CU457" s="5"/>
      <c r="CV457" s="5"/>
      <c r="CW457" s="4"/>
      <c r="CX457" s="6"/>
      <c r="CY457" s="4"/>
      <c r="CZ457" s="6"/>
      <c r="DA457" s="5"/>
      <c r="DB457" s="5"/>
      <c r="DC457" s="4"/>
      <c r="DD457" s="6"/>
      <c r="DE457" s="4"/>
      <c r="DF457" s="6"/>
      <c r="DG457" s="5"/>
      <c r="DH457" s="5"/>
      <c r="DI457" s="4"/>
      <c r="DJ457" s="6"/>
      <c r="DK457" s="4"/>
      <c r="DL457" s="6"/>
      <c r="DM457" s="5"/>
      <c r="DN457" s="5"/>
      <c r="DO457" s="4"/>
      <c r="DP457" s="6"/>
      <c r="DQ457" s="4"/>
      <c r="DR457" s="6"/>
      <c r="DS457" s="5"/>
      <c r="DT457" s="5"/>
      <c r="DU457" s="4"/>
      <c r="DV457" s="6"/>
      <c r="DW457" s="4"/>
      <c r="DX457" s="6"/>
      <c r="DY457" s="5"/>
      <c r="DZ457" s="5"/>
      <c r="EA457" s="4"/>
      <c r="EB457" s="6"/>
      <c r="EC457" s="4"/>
      <c r="ED457" s="6"/>
      <c r="EE457" s="5"/>
      <c r="EF457" s="5"/>
      <c r="EG457" s="4"/>
      <c r="EH457" s="6"/>
      <c r="EI457" s="4"/>
      <c r="EJ457" s="6"/>
      <c r="EK457" s="5"/>
      <c r="EL457" s="5"/>
      <c r="EM457" s="4"/>
      <c r="EN457" s="6"/>
      <c r="EO457" s="4"/>
      <c r="EP457" s="6"/>
      <c r="EQ457" s="5"/>
      <c r="ER457" s="5"/>
      <c r="ES457" s="4"/>
      <c r="ET457" s="6"/>
      <c r="EU457" s="4"/>
      <c r="EV457" s="6"/>
      <c r="EW457" s="5"/>
      <c r="EX457" s="5"/>
      <c r="EY457" s="4"/>
      <c r="EZ457" s="6"/>
      <c r="FA457" s="4"/>
      <c r="FB457" s="6"/>
      <c r="FC457" s="5"/>
      <c r="FD457" s="5"/>
      <c r="FE457" s="4"/>
      <c r="FF457" s="6"/>
      <c r="FG457" s="4"/>
      <c r="FH457" s="6"/>
      <c r="FI457" s="5"/>
      <c r="FJ457" s="5"/>
      <c r="FK457" s="4"/>
      <c r="FL457" s="6"/>
      <c r="FM457" s="4"/>
      <c r="FN457" s="6"/>
      <c r="FO457" s="5"/>
      <c r="FP457" s="5"/>
      <c r="FQ457" s="4"/>
      <c r="FR457" s="6"/>
      <c r="FS457" s="4"/>
      <c r="FT457" s="6"/>
      <c r="FU457" s="5"/>
      <c r="FV457" s="5"/>
      <c r="FW457" s="4"/>
      <c r="FX457" s="6"/>
      <c r="FY457" s="4"/>
      <c r="FZ457" s="6"/>
      <c r="GA457" s="5"/>
      <c r="GB457" s="5"/>
      <c r="GC457" s="4"/>
      <c r="GD457" s="6"/>
      <c r="GE457" s="4"/>
      <c r="GF457" s="6"/>
      <c r="GG457" s="5"/>
      <c r="GH457" s="5"/>
      <c r="GI457" s="4"/>
      <c r="GJ457" s="6"/>
      <c r="GK457" s="4"/>
      <c r="GL457" s="6"/>
      <c r="GM457" s="5"/>
      <c r="GN457" s="5"/>
      <c r="GO457" s="4"/>
      <c r="GP457" s="6"/>
      <c r="GQ457" s="4"/>
      <c r="GR457" s="6"/>
      <c r="GS457" s="5"/>
      <c r="GT457" s="5"/>
      <c r="GU457" s="4"/>
      <c r="GV457" s="6"/>
      <c r="GW457" s="4"/>
      <c r="GX457" s="6"/>
      <c r="GY457" s="5"/>
      <c r="GZ457" s="5"/>
      <c r="HA457" s="4"/>
      <c r="HB457" s="6"/>
      <c r="HC457" s="4"/>
      <c r="HD457" s="6"/>
      <c r="HE457" s="5"/>
      <c r="HF457" s="5"/>
      <c r="HG457" s="4"/>
      <c r="HH457" s="6"/>
      <c r="HI457" s="4"/>
      <c r="HJ457" s="6"/>
      <c r="HK457" s="5"/>
      <c r="HL457" s="5"/>
      <c r="HM457" s="4"/>
      <c r="HN457" s="6"/>
      <c r="HO457" s="4"/>
      <c r="HP457" s="6"/>
      <c r="HQ457" s="5"/>
      <c r="HR457" s="5"/>
      <c r="HS457" s="4"/>
      <c r="HT457" s="6"/>
      <c r="HU457" s="4"/>
      <c r="HV457" s="6"/>
      <c r="HW457" s="5"/>
      <c r="HX457" s="5"/>
      <c r="HY457" s="4"/>
      <c r="HZ457" s="6"/>
      <c r="IA457" s="4"/>
      <c r="IB457" s="6"/>
      <c r="IC457" s="5"/>
      <c r="ID457" s="5"/>
      <c r="IE457" s="4"/>
      <c r="IF457" s="6"/>
      <c r="IG457" s="4"/>
      <c r="IH457" s="6"/>
      <c r="II457" s="5"/>
      <c r="IJ457" s="5"/>
      <c r="IK457" s="4"/>
      <c r="IL457" s="6"/>
      <c r="IM457" s="4"/>
      <c r="IN457" s="6"/>
      <c r="IO457" s="5"/>
      <c r="IP457" s="5"/>
      <c r="IQ457" s="4"/>
      <c r="IR457" s="6"/>
      <c r="IS457" s="4"/>
      <c r="IT457" s="6"/>
      <c r="IU457" s="5"/>
      <c r="IV457" s="5"/>
      <c r="IW457" s="4"/>
      <c r="IX457" s="6"/>
      <c r="IY457" s="4"/>
      <c r="IZ457" s="6"/>
      <c r="JA457" s="5"/>
      <c r="JB457" s="5"/>
      <c r="JC457" s="4"/>
      <c r="JD457" s="6"/>
      <c r="JE457" s="4"/>
      <c r="JF457" s="6"/>
      <c r="JG457" s="5"/>
      <c r="JH457" s="5"/>
      <c r="JI457" s="4"/>
      <c r="JJ457" s="6"/>
      <c r="JK457" s="4"/>
      <c r="JL457" s="6"/>
      <c r="JM457" s="5"/>
      <c r="JN457" s="5"/>
      <c r="JO457" s="4"/>
      <c r="JP457" s="6"/>
      <c r="JQ457" s="4"/>
      <c r="JR457" s="6"/>
      <c r="JS457" s="5"/>
      <c r="JT457" s="5"/>
      <c r="JU457" s="4"/>
      <c r="JV457" s="6"/>
      <c r="JW457" s="4"/>
      <c r="JX457" s="6"/>
      <c r="JY457" s="5"/>
      <c r="JZ457" s="5"/>
      <c r="KA457" s="4"/>
      <c r="KB457" s="6"/>
      <c r="KC457" s="4"/>
      <c r="KD457" s="6"/>
      <c r="KE457" s="5"/>
      <c r="KF457" s="5"/>
      <c r="KG457" s="4"/>
      <c r="KH457" s="6"/>
      <c r="KI457" s="4"/>
      <c r="KJ457" s="6"/>
      <c r="KK457" s="5"/>
      <c r="KL457" s="5"/>
    </row>
    <row r="458">
      <c r="A458" s="3" t="s">
        <v>85</v>
      </c>
      <c r="B458" s="3" t="s">
        <v>765</v>
      </c>
      <c r="C458" s="3" t="s">
        <v>87</v>
      </c>
      <c r="D458" s="3" t="s">
        <v>88</v>
      </c>
      <c r="E458" s="3" t="s">
        <v>777</v>
      </c>
      <c r="F458" s="3" t="s">
        <v>777</v>
      </c>
      <c r="G458" s="3" t="s">
        <v>777</v>
      </c>
      <c r="H458" s="3" t="s">
        <v>104</v>
      </c>
      <c r="I458" s="4"/>
      <c r="J458" s="4">
        <f>=ROUNDDOWN({0},0)</f>
      </c>
      <c r="K458" s="4"/>
      <c r="L458" s="5"/>
      <c r="M458" s="4"/>
      <c r="N458" s="4">
        <f>=ROUNDDOWN({0},0)</f>
      </c>
      <c r="O458" s="4"/>
      <c r="P458" s="5"/>
      <c r="Q458" s="4">
        <v>4</v>
      </c>
      <c r="R458" s="6">
        <v>269.12</v>
      </c>
      <c r="S458" s="4"/>
      <c r="T458" s="6"/>
      <c r="U458" s="5"/>
      <c r="V458" s="5"/>
      <c r="W458" s="4"/>
      <c r="X458" s="6"/>
      <c r="Y458" s="4"/>
      <c r="Z458" s="6"/>
      <c r="AA458" s="5"/>
      <c r="AB458" s="5"/>
      <c r="AC458" s="4">
        <v>2</v>
      </c>
      <c r="AD458" s="6">
        <v>124.24</v>
      </c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>
        <v>1</v>
      </c>
      <c r="AP458" s="6">
        <v>77</v>
      </c>
      <c r="AQ458" s="4"/>
      <c r="AR458" s="6"/>
      <c r="AS458" s="5"/>
      <c r="AT458" s="5"/>
      <c r="AU458" s="4"/>
      <c r="AV458" s="6"/>
      <c r="AW458" s="4"/>
      <c r="AX458" s="6"/>
      <c r="AY458" s="5"/>
      <c r="AZ458" s="5"/>
      <c r="BA458" s="4"/>
      <c r="BB458" s="6"/>
      <c r="BC458" s="4"/>
      <c r="BD458" s="6"/>
      <c r="BE458" s="5"/>
      <c r="BF458" s="5"/>
      <c r="BG458" s="4"/>
      <c r="BH458" s="6"/>
      <c r="BI458" s="4"/>
      <c r="BJ458" s="6"/>
      <c r="BK458" s="5"/>
      <c r="BL458" s="5"/>
      <c r="BM458" s="4"/>
      <c r="BN458" s="6"/>
      <c r="BO458" s="4"/>
      <c r="BP458" s="6"/>
      <c r="BQ458" s="5"/>
      <c r="BR458" s="5"/>
      <c r="BS458" s="4">
        <v>1</v>
      </c>
      <c r="BT458" s="6">
        <v>67.88</v>
      </c>
      <c r="BU458" s="4"/>
      <c r="BV458" s="6"/>
      <c r="BW458" s="5"/>
      <c r="BX458" s="5"/>
      <c r="BY458" s="4"/>
      <c r="BZ458" s="6"/>
      <c r="CA458" s="4"/>
      <c r="CB458" s="6"/>
      <c r="CC458" s="5"/>
      <c r="CD458" s="5"/>
      <c r="CE458" s="4"/>
      <c r="CF458" s="6"/>
      <c r="CG458" s="4"/>
      <c r="CH458" s="6"/>
      <c r="CI458" s="5"/>
      <c r="CJ458" s="5"/>
      <c r="CK458" s="4"/>
      <c r="CL458" s="6"/>
      <c r="CM458" s="4"/>
      <c r="CN458" s="6"/>
      <c r="CO458" s="5"/>
      <c r="CP458" s="5"/>
      <c r="CQ458" s="4"/>
      <c r="CR458" s="6"/>
      <c r="CS458" s="4"/>
      <c r="CT458" s="6"/>
      <c r="CU458" s="5"/>
      <c r="CV458" s="5"/>
      <c r="CW458" s="4"/>
      <c r="CX458" s="6"/>
      <c r="CY458" s="4"/>
      <c r="CZ458" s="6"/>
      <c r="DA458" s="5"/>
      <c r="DB458" s="5"/>
      <c r="DC458" s="4"/>
      <c r="DD458" s="6"/>
      <c r="DE458" s="4"/>
      <c r="DF458" s="6"/>
      <c r="DG458" s="5"/>
      <c r="DH458" s="5"/>
      <c r="DI458" s="4"/>
      <c r="DJ458" s="6"/>
      <c r="DK458" s="4"/>
      <c r="DL458" s="6"/>
      <c r="DM458" s="5"/>
      <c r="DN458" s="5"/>
      <c r="DO458" s="4"/>
      <c r="DP458" s="6"/>
      <c r="DQ458" s="4"/>
      <c r="DR458" s="6"/>
      <c r="DS458" s="5"/>
      <c r="DT458" s="5"/>
      <c r="DU458" s="4"/>
      <c r="DV458" s="6"/>
      <c r="DW458" s="4"/>
      <c r="DX458" s="6"/>
      <c r="DY458" s="5"/>
      <c r="DZ458" s="5"/>
      <c r="EA458" s="4"/>
      <c r="EB458" s="6"/>
      <c r="EC458" s="4"/>
      <c r="ED458" s="6"/>
      <c r="EE458" s="5"/>
      <c r="EF458" s="5"/>
      <c r="EG458" s="4"/>
      <c r="EH458" s="6"/>
      <c r="EI458" s="4"/>
      <c r="EJ458" s="6"/>
      <c r="EK458" s="5"/>
      <c r="EL458" s="5"/>
      <c r="EM458" s="4"/>
      <c r="EN458" s="6"/>
      <c r="EO458" s="4"/>
      <c r="EP458" s="6"/>
      <c r="EQ458" s="5"/>
      <c r="ER458" s="5"/>
      <c r="ES458" s="4"/>
      <c r="ET458" s="6"/>
      <c r="EU458" s="4"/>
      <c r="EV458" s="6"/>
      <c r="EW458" s="5"/>
      <c r="EX458" s="5"/>
      <c r="EY458" s="4"/>
      <c r="EZ458" s="6"/>
      <c r="FA458" s="4"/>
      <c r="FB458" s="6"/>
      <c r="FC458" s="5"/>
      <c r="FD458" s="5"/>
      <c r="FE458" s="4"/>
      <c r="FF458" s="6"/>
      <c r="FG458" s="4"/>
      <c r="FH458" s="6"/>
      <c r="FI458" s="5"/>
      <c r="FJ458" s="5"/>
      <c r="FK458" s="4"/>
      <c r="FL458" s="6"/>
      <c r="FM458" s="4"/>
      <c r="FN458" s="6"/>
      <c r="FO458" s="5"/>
      <c r="FP458" s="5"/>
      <c r="FQ458" s="4"/>
      <c r="FR458" s="6"/>
      <c r="FS458" s="4"/>
      <c r="FT458" s="6"/>
      <c r="FU458" s="5"/>
      <c r="FV458" s="5"/>
      <c r="FW458" s="4"/>
      <c r="FX458" s="6"/>
      <c r="FY458" s="4"/>
      <c r="FZ458" s="6"/>
      <c r="GA458" s="5"/>
      <c r="GB458" s="5"/>
      <c r="GC458" s="4"/>
      <c r="GD458" s="6"/>
      <c r="GE458" s="4"/>
      <c r="GF458" s="6"/>
      <c r="GG458" s="5"/>
      <c r="GH458" s="5"/>
      <c r="GI458" s="4"/>
      <c r="GJ458" s="6"/>
      <c r="GK458" s="4"/>
      <c r="GL458" s="6"/>
      <c r="GM458" s="5"/>
      <c r="GN458" s="5"/>
      <c r="GO458" s="4"/>
      <c r="GP458" s="6"/>
      <c r="GQ458" s="4"/>
      <c r="GR458" s="6"/>
      <c r="GS458" s="5"/>
      <c r="GT458" s="5"/>
      <c r="GU458" s="4"/>
      <c r="GV458" s="6"/>
      <c r="GW458" s="4"/>
      <c r="GX458" s="6"/>
      <c r="GY458" s="5"/>
      <c r="GZ458" s="5"/>
      <c r="HA458" s="4"/>
      <c r="HB458" s="6"/>
      <c r="HC458" s="4"/>
      <c r="HD458" s="6"/>
      <c r="HE458" s="5"/>
      <c r="HF458" s="5"/>
      <c r="HG458" s="4"/>
      <c r="HH458" s="6"/>
      <c r="HI458" s="4"/>
      <c r="HJ458" s="6"/>
      <c r="HK458" s="5"/>
      <c r="HL458" s="5"/>
      <c r="HM458" s="4"/>
      <c r="HN458" s="6"/>
      <c r="HO458" s="4"/>
      <c r="HP458" s="6"/>
      <c r="HQ458" s="5"/>
      <c r="HR458" s="5"/>
      <c r="HS458" s="4"/>
      <c r="HT458" s="6"/>
      <c r="HU458" s="4"/>
      <c r="HV458" s="6"/>
      <c r="HW458" s="5"/>
      <c r="HX458" s="5"/>
      <c r="HY458" s="4"/>
      <c r="HZ458" s="6"/>
      <c r="IA458" s="4"/>
      <c r="IB458" s="6"/>
      <c r="IC458" s="5"/>
      <c r="ID458" s="5"/>
      <c r="IE458" s="4"/>
      <c r="IF458" s="6"/>
      <c r="IG458" s="4"/>
      <c r="IH458" s="6"/>
      <c r="II458" s="5"/>
      <c r="IJ458" s="5"/>
      <c r="IK458" s="4"/>
      <c r="IL458" s="6"/>
      <c r="IM458" s="4"/>
      <c r="IN458" s="6"/>
      <c r="IO458" s="5"/>
      <c r="IP458" s="5"/>
      <c r="IQ458" s="4"/>
      <c r="IR458" s="6"/>
      <c r="IS458" s="4"/>
      <c r="IT458" s="6"/>
      <c r="IU458" s="5"/>
      <c r="IV458" s="5"/>
      <c r="IW458" s="4"/>
      <c r="IX458" s="6"/>
      <c r="IY458" s="4"/>
      <c r="IZ458" s="6"/>
      <c r="JA458" s="5"/>
      <c r="JB458" s="5"/>
      <c r="JC458" s="4"/>
      <c r="JD458" s="6"/>
      <c r="JE458" s="4"/>
      <c r="JF458" s="6"/>
      <c r="JG458" s="5"/>
      <c r="JH458" s="5"/>
      <c r="JI458" s="4"/>
      <c r="JJ458" s="6"/>
      <c r="JK458" s="4"/>
      <c r="JL458" s="6"/>
      <c r="JM458" s="5"/>
      <c r="JN458" s="5"/>
      <c r="JO458" s="4"/>
      <c r="JP458" s="6"/>
      <c r="JQ458" s="4"/>
      <c r="JR458" s="6"/>
      <c r="JS458" s="5"/>
      <c r="JT458" s="5"/>
      <c r="JU458" s="4"/>
      <c r="JV458" s="6"/>
      <c r="JW458" s="4"/>
      <c r="JX458" s="6"/>
      <c r="JY458" s="5"/>
      <c r="JZ458" s="5"/>
      <c r="KA458" s="4"/>
      <c r="KB458" s="6"/>
      <c r="KC458" s="4"/>
      <c r="KD458" s="6"/>
      <c r="KE458" s="5"/>
      <c r="KF458" s="5"/>
      <c r="KG458" s="4"/>
      <c r="KH458" s="6"/>
      <c r="KI458" s="4"/>
      <c r="KJ458" s="6"/>
      <c r="KK458" s="5"/>
      <c r="KL458" s="5"/>
    </row>
    <row r="459">
      <c r="A459" s="3" t="s">
        <v>85</v>
      </c>
      <c r="B459" s="3" t="s">
        <v>765</v>
      </c>
      <c r="C459" s="3" t="s">
        <v>87</v>
      </c>
      <c r="D459" s="3" t="s">
        <v>88</v>
      </c>
      <c r="E459" s="3" t="s">
        <v>778</v>
      </c>
      <c r="F459" s="3" t="s">
        <v>104</v>
      </c>
      <c r="G459" s="3" t="s">
        <v>104</v>
      </c>
      <c r="H459" s="3" t="s">
        <v>104</v>
      </c>
      <c r="I459" s="4"/>
      <c r="J459" s="4">
        <f>=ROUNDDOWN({0},0)</f>
      </c>
      <c r="K459" s="4"/>
      <c r="L459" s="5"/>
      <c r="M459" s="4"/>
      <c r="N459" s="4">
        <f>=ROUNDDOWN({0},0)</f>
      </c>
      <c r="O459" s="4"/>
      <c r="P459" s="5"/>
      <c r="Q459" s="4">
        <v>3</v>
      </c>
      <c r="R459" s="6">
        <v>255.73</v>
      </c>
      <c r="S459" s="4"/>
      <c r="T459" s="6"/>
      <c r="U459" s="5"/>
      <c r="V459" s="5"/>
      <c r="W459" s="4"/>
      <c r="X459" s="6"/>
      <c r="Y459" s="4"/>
      <c r="Z459" s="6"/>
      <c r="AA459" s="5"/>
      <c r="AB459" s="5"/>
      <c r="AC459" s="4"/>
      <c r="AD459" s="6"/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  <c r="AU459" s="4"/>
      <c r="AV459" s="6"/>
      <c r="AW459" s="4"/>
      <c r="AX459" s="6"/>
      <c r="AY459" s="5"/>
      <c r="AZ459" s="5"/>
      <c r="BA459" s="4"/>
      <c r="BB459" s="6"/>
      <c r="BC459" s="4"/>
      <c r="BD459" s="6"/>
      <c r="BE459" s="5"/>
      <c r="BF459" s="5"/>
      <c r="BG459" s="4"/>
      <c r="BH459" s="6"/>
      <c r="BI459" s="4"/>
      <c r="BJ459" s="6"/>
      <c r="BK459" s="5"/>
      <c r="BL459" s="5"/>
      <c r="BM459" s="4"/>
      <c r="BN459" s="6"/>
      <c r="BO459" s="4"/>
      <c r="BP459" s="6"/>
      <c r="BQ459" s="5"/>
      <c r="BR459" s="5"/>
      <c r="BS459" s="4">
        <v>2</v>
      </c>
      <c r="BT459" s="6">
        <v>130</v>
      </c>
      <c r="BU459" s="4"/>
      <c r="BV459" s="6"/>
      <c r="BW459" s="5"/>
      <c r="BX459" s="5"/>
      <c r="BY459" s="4"/>
      <c r="BZ459" s="6"/>
      <c r="CA459" s="4"/>
      <c r="CB459" s="6"/>
      <c r="CC459" s="5"/>
      <c r="CD459" s="5"/>
      <c r="CE459" s="4"/>
      <c r="CF459" s="6"/>
      <c r="CG459" s="4"/>
      <c r="CH459" s="6"/>
      <c r="CI459" s="5"/>
      <c r="CJ459" s="5"/>
      <c r="CK459" s="4"/>
      <c r="CL459" s="6"/>
      <c r="CM459" s="4"/>
      <c r="CN459" s="6"/>
      <c r="CO459" s="5"/>
      <c r="CP459" s="5"/>
      <c r="CQ459" s="4"/>
      <c r="CR459" s="6"/>
      <c r="CS459" s="4"/>
      <c r="CT459" s="6"/>
      <c r="CU459" s="5"/>
      <c r="CV459" s="5"/>
      <c r="CW459" s="4"/>
      <c r="CX459" s="6"/>
      <c r="CY459" s="4"/>
      <c r="CZ459" s="6"/>
      <c r="DA459" s="5"/>
      <c r="DB459" s="5"/>
      <c r="DC459" s="4"/>
      <c r="DD459" s="6"/>
      <c r="DE459" s="4"/>
      <c r="DF459" s="6"/>
      <c r="DG459" s="5"/>
      <c r="DH459" s="5"/>
      <c r="DI459" s="4"/>
      <c r="DJ459" s="6"/>
      <c r="DK459" s="4"/>
      <c r="DL459" s="6"/>
      <c r="DM459" s="5"/>
      <c r="DN459" s="5"/>
      <c r="DO459" s="4"/>
      <c r="DP459" s="6"/>
      <c r="DQ459" s="4"/>
      <c r="DR459" s="6"/>
      <c r="DS459" s="5"/>
      <c r="DT459" s="5"/>
      <c r="DU459" s="4"/>
      <c r="DV459" s="6"/>
      <c r="DW459" s="4"/>
      <c r="DX459" s="6"/>
      <c r="DY459" s="5"/>
      <c r="DZ459" s="5"/>
      <c r="EA459" s="4">
        <v>1</v>
      </c>
      <c r="EB459" s="6">
        <v>125.73</v>
      </c>
      <c r="EC459" s="4"/>
      <c r="ED459" s="6"/>
      <c r="EE459" s="5"/>
      <c r="EF459" s="5"/>
      <c r="EG459" s="4"/>
      <c r="EH459" s="6"/>
      <c r="EI459" s="4"/>
      <c r="EJ459" s="6"/>
      <c r="EK459" s="5"/>
      <c r="EL459" s="5"/>
      <c r="EM459" s="4"/>
      <c r="EN459" s="6"/>
      <c r="EO459" s="4"/>
      <c r="EP459" s="6"/>
      <c r="EQ459" s="5"/>
      <c r="ER459" s="5"/>
      <c r="ES459" s="4"/>
      <c r="ET459" s="6"/>
      <c r="EU459" s="4"/>
      <c r="EV459" s="6"/>
      <c r="EW459" s="5"/>
      <c r="EX459" s="5"/>
      <c r="EY459" s="4"/>
      <c r="EZ459" s="6"/>
      <c r="FA459" s="4"/>
      <c r="FB459" s="6"/>
      <c r="FC459" s="5"/>
      <c r="FD459" s="5"/>
      <c r="FE459" s="4"/>
      <c r="FF459" s="6"/>
      <c r="FG459" s="4"/>
      <c r="FH459" s="6"/>
      <c r="FI459" s="5"/>
      <c r="FJ459" s="5"/>
      <c r="FK459" s="4"/>
      <c r="FL459" s="6"/>
      <c r="FM459" s="4"/>
      <c r="FN459" s="6"/>
      <c r="FO459" s="5"/>
      <c r="FP459" s="5"/>
      <c r="FQ459" s="4"/>
      <c r="FR459" s="6"/>
      <c r="FS459" s="4"/>
      <c r="FT459" s="6"/>
      <c r="FU459" s="5"/>
      <c r="FV459" s="5"/>
      <c r="FW459" s="4"/>
      <c r="FX459" s="6"/>
      <c r="FY459" s="4"/>
      <c r="FZ459" s="6"/>
      <c r="GA459" s="5"/>
      <c r="GB459" s="5"/>
      <c r="GC459" s="4"/>
      <c r="GD459" s="6"/>
      <c r="GE459" s="4"/>
      <c r="GF459" s="6"/>
      <c r="GG459" s="5"/>
      <c r="GH459" s="5"/>
      <c r="GI459" s="4"/>
      <c r="GJ459" s="6"/>
      <c r="GK459" s="4"/>
      <c r="GL459" s="6"/>
      <c r="GM459" s="5"/>
      <c r="GN459" s="5"/>
      <c r="GO459" s="4"/>
      <c r="GP459" s="6"/>
      <c r="GQ459" s="4"/>
      <c r="GR459" s="6"/>
      <c r="GS459" s="5"/>
      <c r="GT459" s="5"/>
      <c r="GU459" s="4"/>
      <c r="GV459" s="6"/>
      <c r="GW459" s="4"/>
      <c r="GX459" s="6"/>
      <c r="GY459" s="5"/>
      <c r="GZ459" s="5"/>
      <c r="HA459" s="4"/>
      <c r="HB459" s="6"/>
      <c r="HC459" s="4"/>
      <c r="HD459" s="6"/>
      <c r="HE459" s="5"/>
      <c r="HF459" s="5"/>
      <c r="HG459" s="4"/>
      <c r="HH459" s="6"/>
      <c r="HI459" s="4"/>
      <c r="HJ459" s="6"/>
      <c r="HK459" s="5"/>
      <c r="HL459" s="5"/>
      <c r="HM459" s="4"/>
      <c r="HN459" s="6"/>
      <c r="HO459" s="4"/>
      <c r="HP459" s="6"/>
      <c r="HQ459" s="5"/>
      <c r="HR459" s="5"/>
      <c r="HS459" s="4"/>
      <c r="HT459" s="6"/>
      <c r="HU459" s="4"/>
      <c r="HV459" s="6"/>
      <c r="HW459" s="5"/>
      <c r="HX459" s="5"/>
      <c r="HY459" s="4"/>
      <c r="HZ459" s="6"/>
      <c r="IA459" s="4"/>
      <c r="IB459" s="6"/>
      <c r="IC459" s="5"/>
      <c r="ID459" s="5"/>
      <c r="IE459" s="4"/>
      <c r="IF459" s="6"/>
      <c r="IG459" s="4"/>
      <c r="IH459" s="6"/>
      <c r="II459" s="5"/>
      <c r="IJ459" s="5"/>
      <c r="IK459" s="4"/>
      <c r="IL459" s="6"/>
      <c r="IM459" s="4"/>
      <c r="IN459" s="6"/>
      <c r="IO459" s="5"/>
      <c r="IP459" s="5"/>
      <c r="IQ459" s="4"/>
      <c r="IR459" s="6"/>
      <c r="IS459" s="4"/>
      <c r="IT459" s="6"/>
      <c r="IU459" s="5"/>
      <c r="IV459" s="5"/>
      <c r="IW459" s="4"/>
      <c r="IX459" s="6"/>
      <c r="IY459" s="4"/>
      <c r="IZ459" s="6"/>
      <c r="JA459" s="5"/>
      <c r="JB459" s="5"/>
      <c r="JC459" s="4"/>
      <c r="JD459" s="6"/>
      <c r="JE459" s="4"/>
      <c r="JF459" s="6"/>
      <c r="JG459" s="5"/>
      <c r="JH459" s="5"/>
      <c r="JI459" s="4"/>
      <c r="JJ459" s="6"/>
      <c r="JK459" s="4"/>
      <c r="JL459" s="6"/>
      <c r="JM459" s="5"/>
      <c r="JN459" s="5"/>
      <c r="JO459" s="4"/>
      <c r="JP459" s="6"/>
      <c r="JQ459" s="4"/>
      <c r="JR459" s="6"/>
      <c r="JS459" s="5"/>
      <c r="JT459" s="5"/>
      <c r="JU459" s="4"/>
      <c r="JV459" s="6"/>
      <c r="JW459" s="4"/>
      <c r="JX459" s="6"/>
      <c r="JY459" s="5"/>
      <c r="JZ459" s="5"/>
      <c r="KA459" s="4"/>
      <c r="KB459" s="6"/>
      <c r="KC459" s="4"/>
      <c r="KD459" s="6"/>
      <c r="KE459" s="5"/>
      <c r="KF459" s="5"/>
      <c r="KG459" s="4"/>
      <c r="KH459" s="6"/>
      <c r="KI459" s="4"/>
      <c r="KJ459" s="6"/>
      <c r="KK459" s="5"/>
      <c r="KL459" s="5"/>
    </row>
    <row r="460">
      <c r="A460" s="3" t="s">
        <v>85</v>
      </c>
      <c r="B460" s="3" t="s">
        <v>765</v>
      </c>
      <c r="C460" s="3" t="s">
        <v>87</v>
      </c>
      <c r="D460" s="3" t="s">
        <v>88</v>
      </c>
      <c r="E460" s="3" t="s">
        <v>779</v>
      </c>
      <c r="F460" s="3" t="s">
        <v>779</v>
      </c>
      <c r="G460" s="3" t="s">
        <v>779</v>
      </c>
      <c r="H460" s="3" t="s">
        <v>351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>
        <v>2</v>
      </c>
      <c r="R460" s="6">
        <v>179.6</v>
      </c>
      <c r="S460" s="4"/>
      <c r="T460" s="6"/>
      <c r="U460" s="5"/>
      <c r="V460" s="5"/>
      <c r="W460" s="4"/>
      <c r="X460" s="6"/>
      <c r="Y460" s="4"/>
      <c r="Z460" s="6"/>
      <c r="AA460" s="5"/>
      <c r="AB460" s="5"/>
      <c r="AC460" s="4">
        <v>1</v>
      </c>
      <c r="AD460" s="6">
        <v>81.63</v>
      </c>
      <c r="AE460" s="4"/>
      <c r="AF460" s="6"/>
      <c r="AG460" s="5"/>
      <c r="AH460" s="5"/>
      <c r="AI460" s="4">
        <v>1</v>
      </c>
      <c r="AJ460" s="6">
        <v>97.97</v>
      </c>
      <c r="AK460" s="4"/>
      <c r="AL460" s="6"/>
      <c r="AM460" s="5"/>
      <c r="AN460" s="5"/>
      <c r="AO460" s="4"/>
      <c r="AP460" s="6"/>
      <c r="AQ460" s="4"/>
      <c r="AR460" s="6"/>
      <c r="AS460" s="5"/>
      <c r="AT460" s="5"/>
      <c r="AU460" s="4"/>
      <c r="AV460" s="6"/>
      <c r="AW460" s="4"/>
      <c r="AX460" s="6"/>
      <c r="AY460" s="5"/>
      <c r="AZ460" s="5"/>
      <c r="BA460" s="4"/>
      <c r="BB460" s="6"/>
      <c r="BC460" s="4"/>
      <c r="BD460" s="6"/>
      <c r="BE460" s="5"/>
      <c r="BF460" s="5"/>
      <c r="BG460" s="4"/>
      <c r="BH460" s="6"/>
      <c r="BI460" s="4"/>
      <c r="BJ460" s="6"/>
      <c r="BK460" s="5"/>
      <c r="BL460" s="5"/>
      <c r="BM460" s="4"/>
      <c r="BN460" s="6"/>
      <c r="BO460" s="4"/>
      <c r="BP460" s="6"/>
      <c r="BQ460" s="5"/>
      <c r="BR460" s="5"/>
      <c r="BS460" s="4"/>
      <c r="BT460" s="6"/>
      <c r="BU460" s="4"/>
      <c r="BV460" s="6"/>
      <c r="BW460" s="5"/>
      <c r="BX460" s="5"/>
      <c r="BY460" s="4"/>
      <c r="BZ460" s="6"/>
      <c r="CA460" s="4"/>
      <c r="CB460" s="6"/>
      <c r="CC460" s="5"/>
      <c r="CD460" s="5"/>
      <c r="CE460" s="4"/>
      <c r="CF460" s="6"/>
      <c r="CG460" s="4"/>
      <c r="CH460" s="6"/>
      <c r="CI460" s="5"/>
      <c r="CJ460" s="5"/>
      <c r="CK460" s="4"/>
      <c r="CL460" s="6"/>
      <c r="CM460" s="4"/>
      <c r="CN460" s="6"/>
      <c r="CO460" s="5"/>
      <c r="CP460" s="5"/>
      <c r="CQ460" s="4"/>
      <c r="CR460" s="6"/>
      <c r="CS460" s="4"/>
      <c r="CT460" s="6"/>
      <c r="CU460" s="5"/>
      <c r="CV460" s="5"/>
      <c r="CW460" s="4"/>
      <c r="CX460" s="6"/>
      <c r="CY460" s="4"/>
      <c r="CZ460" s="6"/>
      <c r="DA460" s="5"/>
      <c r="DB460" s="5"/>
      <c r="DC460" s="4"/>
      <c r="DD460" s="6"/>
      <c r="DE460" s="4"/>
      <c r="DF460" s="6"/>
      <c r="DG460" s="5"/>
      <c r="DH460" s="5"/>
      <c r="DI460" s="4"/>
      <c r="DJ460" s="6"/>
      <c r="DK460" s="4"/>
      <c r="DL460" s="6"/>
      <c r="DM460" s="5"/>
      <c r="DN460" s="5"/>
      <c r="DO460" s="4"/>
      <c r="DP460" s="6"/>
      <c r="DQ460" s="4"/>
      <c r="DR460" s="6"/>
      <c r="DS460" s="5"/>
      <c r="DT460" s="5"/>
      <c r="DU460" s="4"/>
      <c r="DV460" s="6"/>
      <c r="DW460" s="4"/>
      <c r="DX460" s="6"/>
      <c r="DY460" s="5"/>
      <c r="DZ460" s="5"/>
      <c r="EA460" s="4"/>
      <c r="EB460" s="6"/>
      <c r="EC460" s="4"/>
      <c r="ED460" s="6"/>
      <c r="EE460" s="5"/>
      <c r="EF460" s="5"/>
      <c r="EG460" s="4"/>
      <c r="EH460" s="6"/>
      <c r="EI460" s="4"/>
      <c r="EJ460" s="6"/>
      <c r="EK460" s="5"/>
      <c r="EL460" s="5"/>
      <c r="EM460" s="4"/>
      <c r="EN460" s="6"/>
      <c r="EO460" s="4"/>
      <c r="EP460" s="6"/>
      <c r="EQ460" s="5"/>
      <c r="ER460" s="5"/>
      <c r="ES460" s="4"/>
      <c r="ET460" s="6"/>
      <c r="EU460" s="4"/>
      <c r="EV460" s="6"/>
      <c r="EW460" s="5"/>
      <c r="EX460" s="5"/>
      <c r="EY460" s="4"/>
      <c r="EZ460" s="6"/>
      <c r="FA460" s="4"/>
      <c r="FB460" s="6"/>
      <c r="FC460" s="5"/>
      <c r="FD460" s="5"/>
      <c r="FE460" s="4"/>
      <c r="FF460" s="6"/>
      <c r="FG460" s="4"/>
      <c r="FH460" s="6"/>
      <c r="FI460" s="5"/>
      <c r="FJ460" s="5"/>
      <c r="FK460" s="4"/>
      <c r="FL460" s="6"/>
      <c r="FM460" s="4"/>
      <c r="FN460" s="6"/>
      <c r="FO460" s="5"/>
      <c r="FP460" s="5"/>
      <c r="FQ460" s="4"/>
      <c r="FR460" s="6"/>
      <c r="FS460" s="4"/>
      <c r="FT460" s="6"/>
      <c r="FU460" s="5"/>
      <c r="FV460" s="5"/>
      <c r="FW460" s="4"/>
      <c r="FX460" s="6"/>
      <c r="FY460" s="4"/>
      <c r="FZ460" s="6"/>
      <c r="GA460" s="5"/>
      <c r="GB460" s="5"/>
      <c r="GC460" s="4"/>
      <c r="GD460" s="6"/>
      <c r="GE460" s="4"/>
      <c r="GF460" s="6"/>
      <c r="GG460" s="5"/>
      <c r="GH460" s="5"/>
      <c r="GI460" s="4"/>
      <c r="GJ460" s="6"/>
      <c r="GK460" s="4"/>
      <c r="GL460" s="6"/>
      <c r="GM460" s="5"/>
      <c r="GN460" s="5"/>
      <c r="GO460" s="4"/>
      <c r="GP460" s="6"/>
      <c r="GQ460" s="4"/>
      <c r="GR460" s="6"/>
      <c r="GS460" s="5"/>
      <c r="GT460" s="5"/>
      <c r="GU460" s="4"/>
      <c r="GV460" s="6"/>
      <c r="GW460" s="4"/>
      <c r="GX460" s="6"/>
      <c r="GY460" s="5"/>
      <c r="GZ460" s="5"/>
      <c r="HA460" s="4"/>
      <c r="HB460" s="6"/>
      <c r="HC460" s="4"/>
      <c r="HD460" s="6"/>
      <c r="HE460" s="5"/>
      <c r="HF460" s="5"/>
      <c r="HG460" s="4"/>
      <c r="HH460" s="6"/>
      <c r="HI460" s="4"/>
      <c r="HJ460" s="6"/>
      <c r="HK460" s="5"/>
      <c r="HL460" s="5"/>
      <c r="HM460" s="4"/>
      <c r="HN460" s="6"/>
      <c r="HO460" s="4"/>
      <c r="HP460" s="6"/>
      <c r="HQ460" s="5"/>
      <c r="HR460" s="5"/>
      <c r="HS460" s="4"/>
      <c r="HT460" s="6"/>
      <c r="HU460" s="4"/>
      <c r="HV460" s="6"/>
      <c r="HW460" s="5"/>
      <c r="HX460" s="5"/>
      <c r="HY460" s="4"/>
      <c r="HZ460" s="6"/>
      <c r="IA460" s="4"/>
      <c r="IB460" s="6"/>
      <c r="IC460" s="5"/>
      <c r="ID460" s="5"/>
      <c r="IE460" s="4"/>
      <c r="IF460" s="6"/>
      <c r="IG460" s="4"/>
      <c r="IH460" s="6"/>
      <c r="II460" s="5"/>
      <c r="IJ460" s="5"/>
      <c r="IK460" s="4"/>
      <c r="IL460" s="6"/>
      <c r="IM460" s="4"/>
      <c r="IN460" s="6"/>
      <c r="IO460" s="5"/>
      <c r="IP460" s="5"/>
      <c r="IQ460" s="4"/>
      <c r="IR460" s="6"/>
      <c r="IS460" s="4"/>
      <c r="IT460" s="6"/>
      <c r="IU460" s="5"/>
      <c r="IV460" s="5"/>
      <c r="IW460" s="4"/>
      <c r="IX460" s="6"/>
      <c r="IY460" s="4"/>
      <c r="IZ460" s="6"/>
      <c r="JA460" s="5"/>
      <c r="JB460" s="5"/>
      <c r="JC460" s="4"/>
      <c r="JD460" s="6"/>
      <c r="JE460" s="4"/>
      <c r="JF460" s="6"/>
      <c r="JG460" s="5"/>
      <c r="JH460" s="5"/>
      <c r="JI460" s="4"/>
      <c r="JJ460" s="6"/>
      <c r="JK460" s="4"/>
      <c r="JL460" s="6"/>
      <c r="JM460" s="5"/>
      <c r="JN460" s="5"/>
      <c r="JO460" s="4"/>
      <c r="JP460" s="6"/>
      <c r="JQ460" s="4"/>
      <c r="JR460" s="6"/>
      <c r="JS460" s="5"/>
      <c r="JT460" s="5"/>
      <c r="JU460" s="4"/>
      <c r="JV460" s="6"/>
      <c r="JW460" s="4"/>
      <c r="JX460" s="6"/>
      <c r="JY460" s="5"/>
      <c r="JZ460" s="5"/>
      <c r="KA460" s="4"/>
      <c r="KB460" s="6"/>
      <c r="KC460" s="4"/>
      <c r="KD460" s="6"/>
      <c r="KE460" s="5"/>
      <c r="KF460" s="5"/>
      <c r="KG460" s="4"/>
      <c r="KH460" s="6"/>
      <c r="KI460" s="4"/>
      <c r="KJ460" s="6"/>
      <c r="KK460" s="5"/>
      <c r="KL460" s="5"/>
    </row>
    <row r="461">
      <c r="A461" s="3" t="s">
        <v>85</v>
      </c>
      <c r="B461" s="3" t="s">
        <v>765</v>
      </c>
      <c r="C461" s="3" t="s">
        <v>87</v>
      </c>
      <c r="D461" s="3" t="s">
        <v>88</v>
      </c>
      <c r="E461" s="3" t="s">
        <v>780</v>
      </c>
      <c r="F461" s="3" t="s">
        <v>780</v>
      </c>
      <c r="G461" s="3" t="s">
        <v>780</v>
      </c>
      <c r="H461" s="3" t="s">
        <v>351</v>
      </c>
      <c r="I461" s="4"/>
      <c r="J461" s="4">
        <f>=ROUNDDOWN({0},0)</f>
      </c>
      <c r="K461" s="4">
        <v>520</v>
      </c>
      <c r="L461" s="5"/>
      <c r="M461" s="4"/>
      <c r="N461" s="4">
        <f>=ROUNDDOWN({0},0)</f>
      </c>
      <c r="O461" s="4"/>
      <c r="P461" s="5"/>
      <c r="Q461" s="4"/>
      <c r="R461" s="6"/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/>
      <c r="AD461" s="6"/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  <c r="AU461" s="4"/>
      <c r="AV461" s="6"/>
      <c r="AW461" s="4"/>
      <c r="AX461" s="6"/>
      <c r="AY461" s="5"/>
      <c r="AZ461" s="5"/>
      <c r="BA461" s="4"/>
      <c r="BB461" s="6"/>
      <c r="BC461" s="4"/>
      <c r="BD461" s="6"/>
      <c r="BE461" s="5"/>
      <c r="BF461" s="5"/>
      <c r="BG461" s="4"/>
      <c r="BH461" s="6"/>
      <c r="BI461" s="4"/>
      <c r="BJ461" s="6"/>
      <c r="BK461" s="5"/>
      <c r="BL461" s="5"/>
      <c r="BM461" s="4"/>
      <c r="BN461" s="6"/>
      <c r="BO461" s="4"/>
      <c r="BP461" s="6"/>
      <c r="BQ461" s="5"/>
      <c r="BR461" s="5"/>
      <c r="BS461" s="4"/>
      <c r="BT461" s="6"/>
      <c r="BU461" s="4"/>
      <c r="BV461" s="6"/>
      <c r="BW461" s="5"/>
      <c r="BX461" s="5"/>
      <c r="BY461" s="4"/>
      <c r="BZ461" s="6"/>
      <c r="CA461" s="4"/>
      <c r="CB461" s="6"/>
      <c r="CC461" s="5"/>
      <c r="CD461" s="5"/>
      <c r="CE461" s="4"/>
      <c r="CF461" s="6"/>
      <c r="CG461" s="4"/>
      <c r="CH461" s="6"/>
      <c r="CI461" s="5"/>
      <c r="CJ461" s="5"/>
      <c r="CK461" s="4"/>
      <c r="CL461" s="6"/>
      <c r="CM461" s="4"/>
      <c r="CN461" s="6"/>
      <c r="CO461" s="5"/>
      <c r="CP461" s="5"/>
      <c r="CQ461" s="4"/>
      <c r="CR461" s="6"/>
      <c r="CS461" s="4"/>
      <c r="CT461" s="6"/>
      <c r="CU461" s="5"/>
      <c r="CV461" s="5"/>
      <c r="CW461" s="4"/>
      <c r="CX461" s="6"/>
      <c r="CY461" s="4"/>
      <c r="CZ461" s="6"/>
      <c r="DA461" s="5"/>
      <c r="DB461" s="5"/>
      <c r="DC461" s="4"/>
      <c r="DD461" s="6"/>
      <c r="DE461" s="4"/>
      <c r="DF461" s="6"/>
      <c r="DG461" s="5"/>
      <c r="DH461" s="5"/>
      <c r="DI461" s="4"/>
      <c r="DJ461" s="6"/>
      <c r="DK461" s="4"/>
      <c r="DL461" s="6"/>
      <c r="DM461" s="5"/>
      <c r="DN461" s="5"/>
      <c r="DO461" s="4"/>
      <c r="DP461" s="6"/>
      <c r="DQ461" s="4"/>
      <c r="DR461" s="6"/>
      <c r="DS461" s="5"/>
      <c r="DT461" s="5"/>
      <c r="DU461" s="4"/>
      <c r="DV461" s="6"/>
      <c r="DW461" s="4"/>
      <c r="DX461" s="6"/>
      <c r="DY461" s="5"/>
      <c r="DZ461" s="5"/>
      <c r="EA461" s="4"/>
      <c r="EB461" s="6"/>
      <c r="EC461" s="4"/>
      <c r="ED461" s="6"/>
      <c r="EE461" s="5"/>
      <c r="EF461" s="5"/>
      <c r="EG461" s="4"/>
      <c r="EH461" s="6"/>
      <c r="EI461" s="4"/>
      <c r="EJ461" s="6"/>
      <c r="EK461" s="5"/>
      <c r="EL461" s="5"/>
      <c r="EM461" s="4"/>
      <c r="EN461" s="6"/>
      <c r="EO461" s="4"/>
      <c r="EP461" s="6"/>
      <c r="EQ461" s="5"/>
      <c r="ER461" s="5"/>
      <c r="ES461" s="4"/>
      <c r="ET461" s="6"/>
      <c r="EU461" s="4"/>
      <c r="EV461" s="6"/>
      <c r="EW461" s="5"/>
      <c r="EX461" s="5"/>
      <c r="EY461" s="4"/>
      <c r="EZ461" s="6"/>
      <c r="FA461" s="4"/>
      <c r="FB461" s="6"/>
      <c r="FC461" s="5"/>
      <c r="FD461" s="5"/>
      <c r="FE461" s="4"/>
      <c r="FF461" s="6"/>
      <c r="FG461" s="4"/>
      <c r="FH461" s="6"/>
      <c r="FI461" s="5"/>
      <c r="FJ461" s="5"/>
      <c r="FK461" s="4"/>
      <c r="FL461" s="6"/>
      <c r="FM461" s="4"/>
      <c r="FN461" s="6"/>
      <c r="FO461" s="5"/>
      <c r="FP461" s="5"/>
      <c r="FQ461" s="4"/>
      <c r="FR461" s="6"/>
      <c r="FS461" s="4"/>
      <c r="FT461" s="6"/>
      <c r="FU461" s="5"/>
      <c r="FV461" s="5"/>
      <c r="FW461" s="4"/>
      <c r="FX461" s="6"/>
      <c r="FY461" s="4"/>
      <c r="FZ461" s="6"/>
      <c r="GA461" s="5"/>
      <c r="GB461" s="5"/>
      <c r="GC461" s="4"/>
      <c r="GD461" s="6"/>
      <c r="GE461" s="4"/>
      <c r="GF461" s="6"/>
      <c r="GG461" s="5"/>
      <c r="GH461" s="5"/>
      <c r="GI461" s="4"/>
      <c r="GJ461" s="6"/>
      <c r="GK461" s="4"/>
      <c r="GL461" s="6"/>
      <c r="GM461" s="5"/>
      <c r="GN461" s="5"/>
      <c r="GO461" s="4"/>
      <c r="GP461" s="6"/>
      <c r="GQ461" s="4"/>
      <c r="GR461" s="6"/>
      <c r="GS461" s="5"/>
      <c r="GT461" s="5"/>
      <c r="GU461" s="4"/>
      <c r="GV461" s="6"/>
      <c r="GW461" s="4"/>
      <c r="GX461" s="6"/>
      <c r="GY461" s="5"/>
      <c r="GZ461" s="5"/>
      <c r="HA461" s="4"/>
      <c r="HB461" s="6"/>
      <c r="HC461" s="4"/>
      <c r="HD461" s="6"/>
      <c r="HE461" s="5"/>
      <c r="HF461" s="5"/>
      <c r="HG461" s="4"/>
      <c r="HH461" s="6"/>
      <c r="HI461" s="4"/>
      <c r="HJ461" s="6"/>
      <c r="HK461" s="5"/>
      <c r="HL461" s="5"/>
      <c r="HM461" s="4"/>
      <c r="HN461" s="6"/>
      <c r="HO461" s="4"/>
      <c r="HP461" s="6"/>
      <c r="HQ461" s="5"/>
      <c r="HR461" s="5"/>
      <c r="HS461" s="4"/>
      <c r="HT461" s="6"/>
      <c r="HU461" s="4"/>
      <c r="HV461" s="6"/>
      <c r="HW461" s="5"/>
      <c r="HX461" s="5"/>
      <c r="HY461" s="4"/>
      <c r="HZ461" s="6"/>
      <c r="IA461" s="4"/>
      <c r="IB461" s="6"/>
      <c r="IC461" s="5"/>
      <c r="ID461" s="5"/>
      <c r="IE461" s="4"/>
      <c r="IF461" s="6"/>
      <c r="IG461" s="4"/>
      <c r="IH461" s="6"/>
      <c r="II461" s="5"/>
      <c r="IJ461" s="5"/>
      <c r="IK461" s="4"/>
      <c r="IL461" s="6"/>
      <c r="IM461" s="4"/>
      <c r="IN461" s="6"/>
      <c r="IO461" s="5"/>
      <c r="IP461" s="5"/>
      <c r="IQ461" s="4"/>
      <c r="IR461" s="6"/>
      <c r="IS461" s="4"/>
      <c r="IT461" s="6"/>
      <c r="IU461" s="5"/>
      <c r="IV461" s="5"/>
      <c r="IW461" s="4"/>
      <c r="IX461" s="6"/>
      <c r="IY461" s="4"/>
      <c r="IZ461" s="6"/>
      <c r="JA461" s="5"/>
      <c r="JB461" s="5"/>
      <c r="JC461" s="4"/>
      <c r="JD461" s="6"/>
      <c r="JE461" s="4"/>
      <c r="JF461" s="6"/>
      <c r="JG461" s="5"/>
      <c r="JH461" s="5"/>
      <c r="JI461" s="4"/>
      <c r="JJ461" s="6"/>
      <c r="JK461" s="4"/>
      <c r="JL461" s="6"/>
      <c r="JM461" s="5"/>
      <c r="JN461" s="5"/>
      <c r="JO461" s="4"/>
      <c r="JP461" s="6"/>
      <c r="JQ461" s="4"/>
      <c r="JR461" s="6"/>
      <c r="JS461" s="5"/>
      <c r="JT461" s="5"/>
      <c r="JU461" s="4"/>
      <c r="JV461" s="6"/>
      <c r="JW461" s="4"/>
      <c r="JX461" s="6"/>
      <c r="JY461" s="5"/>
      <c r="JZ461" s="5"/>
      <c r="KA461" s="4"/>
      <c r="KB461" s="6"/>
      <c r="KC461" s="4"/>
      <c r="KD461" s="6"/>
      <c r="KE461" s="5"/>
      <c r="KF461" s="5"/>
      <c r="KG461" s="4"/>
      <c r="KH461" s="6"/>
      <c r="KI461" s="4"/>
      <c r="KJ461" s="6"/>
      <c r="KK461" s="5"/>
      <c r="KL461" s="5"/>
    </row>
    <row r="462">
      <c r="A462" s="3" t="s">
        <v>85</v>
      </c>
      <c r="B462" s="3" t="s">
        <v>765</v>
      </c>
      <c r="C462" s="3" t="s">
        <v>87</v>
      </c>
      <c r="D462" s="3" t="s">
        <v>88</v>
      </c>
      <c r="E462" s="3" t="s">
        <v>781</v>
      </c>
      <c r="F462" s="3" t="s">
        <v>781</v>
      </c>
      <c r="G462" s="3" t="s">
        <v>781</v>
      </c>
      <c r="H462" s="3" t="s">
        <v>351</v>
      </c>
      <c r="I462" s="4"/>
      <c r="J462" s="4">
        <f>=ROUNDDOWN({0},0)</f>
      </c>
      <c r="K462" s="4">
        <v>876</v>
      </c>
      <c r="L462" s="5"/>
      <c r="M462" s="4"/>
      <c r="N462" s="4">
        <f>=ROUNDDOWN({0},0)</f>
      </c>
      <c r="O462" s="4"/>
      <c r="P462" s="5"/>
      <c r="Q462" s="4"/>
      <c r="R462" s="6"/>
      <c r="S462" s="4"/>
      <c r="T462" s="6"/>
      <c r="U462" s="5"/>
      <c r="V462" s="5"/>
      <c r="W462" s="4"/>
      <c r="X462" s="6"/>
      <c r="Y462" s="4"/>
      <c r="Z462" s="6"/>
      <c r="AA462" s="5"/>
      <c r="AB462" s="5"/>
      <c r="AC462" s="4"/>
      <c r="AD462" s="6"/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  <c r="AU462" s="4"/>
      <c r="AV462" s="6"/>
      <c r="AW462" s="4"/>
      <c r="AX462" s="6"/>
      <c r="AY462" s="5"/>
      <c r="AZ462" s="5"/>
      <c r="BA462" s="4"/>
      <c r="BB462" s="6"/>
      <c r="BC462" s="4"/>
      <c r="BD462" s="6"/>
      <c r="BE462" s="5"/>
      <c r="BF462" s="5"/>
      <c r="BG462" s="4"/>
      <c r="BH462" s="6"/>
      <c r="BI462" s="4"/>
      <c r="BJ462" s="6"/>
      <c r="BK462" s="5"/>
      <c r="BL462" s="5"/>
      <c r="BM462" s="4"/>
      <c r="BN462" s="6"/>
      <c r="BO462" s="4"/>
      <c r="BP462" s="6"/>
      <c r="BQ462" s="5"/>
      <c r="BR462" s="5"/>
      <c r="BS462" s="4"/>
      <c r="BT462" s="6"/>
      <c r="BU462" s="4"/>
      <c r="BV462" s="6"/>
      <c r="BW462" s="5"/>
      <c r="BX462" s="5"/>
      <c r="BY462" s="4"/>
      <c r="BZ462" s="6"/>
      <c r="CA462" s="4"/>
      <c r="CB462" s="6"/>
      <c r="CC462" s="5"/>
      <c r="CD462" s="5"/>
      <c r="CE462" s="4"/>
      <c r="CF462" s="6"/>
      <c r="CG462" s="4"/>
      <c r="CH462" s="6"/>
      <c r="CI462" s="5"/>
      <c r="CJ462" s="5"/>
      <c r="CK462" s="4"/>
      <c r="CL462" s="6"/>
      <c r="CM462" s="4"/>
      <c r="CN462" s="6"/>
      <c r="CO462" s="5"/>
      <c r="CP462" s="5"/>
      <c r="CQ462" s="4"/>
      <c r="CR462" s="6"/>
      <c r="CS462" s="4"/>
      <c r="CT462" s="6"/>
      <c r="CU462" s="5"/>
      <c r="CV462" s="5"/>
      <c r="CW462" s="4"/>
      <c r="CX462" s="6"/>
      <c r="CY462" s="4"/>
      <c r="CZ462" s="6"/>
      <c r="DA462" s="5"/>
      <c r="DB462" s="5"/>
      <c r="DC462" s="4"/>
      <c r="DD462" s="6"/>
      <c r="DE462" s="4"/>
      <c r="DF462" s="6"/>
      <c r="DG462" s="5"/>
      <c r="DH462" s="5"/>
      <c r="DI462" s="4"/>
      <c r="DJ462" s="6"/>
      <c r="DK462" s="4"/>
      <c r="DL462" s="6"/>
      <c r="DM462" s="5"/>
      <c r="DN462" s="5"/>
      <c r="DO462" s="4"/>
      <c r="DP462" s="6"/>
      <c r="DQ462" s="4"/>
      <c r="DR462" s="6"/>
      <c r="DS462" s="5"/>
      <c r="DT462" s="5"/>
      <c r="DU462" s="4"/>
      <c r="DV462" s="6"/>
      <c r="DW462" s="4"/>
      <c r="DX462" s="6"/>
      <c r="DY462" s="5"/>
      <c r="DZ462" s="5"/>
      <c r="EA462" s="4"/>
      <c r="EB462" s="6"/>
      <c r="EC462" s="4"/>
      <c r="ED462" s="6"/>
      <c r="EE462" s="5"/>
      <c r="EF462" s="5"/>
      <c r="EG462" s="4"/>
      <c r="EH462" s="6"/>
      <c r="EI462" s="4"/>
      <c r="EJ462" s="6"/>
      <c r="EK462" s="5"/>
      <c r="EL462" s="5"/>
      <c r="EM462" s="4"/>
      <c r="EN462" s="6"/>
      <c r="EO462" s="4"/>
      <c r="EP462" s="6"/>
      <c r="EQ462" s="5"/>
      <c r="ER462" s="5"/>
      <c r="ES462" s="4"/>
      <c r="ET462" s="6"/>
      <c r="EU462" s="4"/>
      <c r="EV462" s="6"/>
      <c r="EW462" s="5"/>
      <c r="EX462" s="5"/>
      <c r="EY462" s="4"/>
      <c r="EZ462" s="6"/>
      <c r="FA462" s="4"/>
      <c r="FB462" s="6"/>
      <c r="FC462" s="5"/>
      <c r="FD462" s="5"/>
      <c r="FE462" s="4"/>
      <c r="FF462" s="6"/>
      <c r="FG462" s="4"/>
      <c r="FH462" s="6"/>
      <c r="FI462" s="5"/>
      <c r="FJ462" s="5"/>
      <c r="FK462" s="4"/>
      <c r="FL462" s="6"/>
      <c r="FM462" s="4"/>
      <c r="FN462" s="6"/>
      <c r="FO462" s="5"/>
      <c r="FP462" s="5"/>
      <c r="FQ462" s="4"/>
      <c r="FR462" s="6"/>
      <c r="FS462" s="4"/>
      <c r="FT462" s="6"/>
      <c r="FU462" s="5"/>
      <c r="FV462" s="5"/>
      <c r="FW462" s="4"/>
      <c r="FX462" s="6"/>
      <c r="FY462" s="4"/>
      <c r="FZ462" s="6"/>
      <c r="GA462" s="5"/>
      <c r="GB462" s="5"/>
      <c r="GC462" s="4"/>
      <c r="GD462" s="6"/>
      <c r="GE462" s="4"/>
      <c r="GF462" s="6"/>
      <c r="GG462" s="5"/>
      <c r="GH462" s="5"/>
      <c r="GI462" s="4"/>
      <c r="GJ462" s="6"/>
      <c r="GK462" s="4"/>
      <c r="GL462" s="6"/>
      <c r="GM462" s="5"/>
      <c r="GN462" s="5"/>
      <c r="GO462" s="4"/>
      <c r="GP462" s="6"/>
      <c r="GQ462" s="4"/>
      <c r="GR462" s="6"/>
      <c r="GS462" s="5"/>
      <c r="GT462" s="5"/>
      <c r="GU462" s="4"/>
      <c r="GV462" s="6"/>
      <c r="GW462" s="4"/>
      <c r="GX462" s="6"/>
      <c r="GY462" s="5"/>
      <c r="GZ462" s="5"/>
      <c r="HA462" s="4"/>
      <c r="HB462" s="6"/>
      <c r="HC462" s="4"/>
      <c r="HD462" s="6"/>
      <c r="HE462" s="5"/>
      <c r="HF462" s="5"/>
      <c r="HG462" s="4"/>
      <c r="HH462" s="6"/>
      <c r="HI462" s="4"/>
      <c r="HJ462" s="6"/>
      <c r="HK462" s="5"/>
      <c r="HL462" s="5"/>
      <c r="HM462" s="4"/>
      <c r="HN462" s="6"/>
      <c r="HO462" s="4"/>
      <c r="HP462" s="6"/>
      <c r="HQ462" s="5"/>
      <c r="HR462" s="5"/>
      <c r="HS462" s="4"/>
      <c r="HT462" s="6"/>
      <c r="HU462" s="4"/>
      <c r="HV462" s="6"/>
      <c r="HW462" s="5"/>
      <c r="HX462" s="5"/>
      <c r="HY462" s="4"/>
      <c r="HZ462" s="6"/>
      <c r="IA462" s="4"/>
      <c r="IB462" s="6"/>
      <c r="IC462" s="5"/>
      <c r="ID462" s="5"/>
      <c r="IE462" s="4"/>
      <c r="IF462" s="6"/>
      <c r="IG462" s="4"/>
      <c r="IH462" s="6"/>
      <c r="II462" s="5"/>
      <c r="IJ462" s="5"/>
      <c r="IK462" s="4"/>
      <c r="IL462" s="6"/>
      <c r="IM462" s="4"/>
      <c r="IN462" s="6"/>
      <c r="IO462" s="5"/>
      <c r="IP462" s="5"/>
      <c r="IQ462" s="4"/>
      <c r="IR462" s="6"/>
      <c r="IS462" s="4"/>
      <c r="IT462" s="6"/>
      <c r="IU462" s="5"/>
      <c r="IV462" s="5"/>
      <c r="IW462" s="4"/>
      <c r="IX462" s="6"/>
      <c r="IY462" s="4"/>
      <c r="IZ462" s="6"/>
      <c r="JA462" s="5"/>
      <c r="JB462" s="5"/>
      <c r="JC462" s="4"/>
      <c r="JD462" s="6"/>
      <c r="JE462" s="4"/>
      <c r="JF462" s="6"/>
      <c r="JG462" s="5"/>
      <c r="JH462" s="5"/>
      <c r="JI462" s="4"/>
      <c r="JJ462" s="6"/>
      <c r="JK462" s="4"/>
      <c r="JL462" s="6"/>
      <c r="JM462" s="5"/>
      <c r="JN462" s="5"/>
      <c r="JO462" s="4"/>
      <c r="JP462" s="6"/>
      <c r="JQ462" s="4"/>
      <c r="JR462" s="6"/>
      <c r="JS462" s="5"/>
      <c r="JT462" s="5"/>
      <c r="JU462" s="4"/>
      <c r="JV462" s="6"/>
      <c r="JW462" s="4"/>
      <c r="JX462" s="6"/>
      <c r="JY462" s="5"/>
      <c r="JZ462" s="5"/>
      <c r="KA462" s="4"/>
      <c r="KB462" s="6"/>
      <c r="KC462" s="4"/>
      <c r="KD462" s="6"/>
      <c r="KE462" s="5"/>
      <c r="KF462" s="5"/>
      <c r="KG462" s="4"/>
      <c r="KH462" s="6"/>
      <c r="KI462" s="4"/>
      <c r="KJ462" s="6"/>
      <c r="KK462" s="5"/>
      <c r="KL462" s="5"/>
    </row>
    <row r="463">
      <c r="A463" s="3" t="s">
        <v>85</v>
      </c>
      <c r="B463" s="3" t="s">
        <v>765</v>
      </c>
      <c r="C463" s="3" t="s">
        <v>87</v>
      </c>
      <c r="D463" s="3" t="s">
        <v>712</v>
      </c>
      <c r="E463" s="3" t="s">
        <v>384</v>
      </c>
      <c r="F463" s="3" t="s">
        <v>104</v>
      </c>
      <c r="G463" s="3" t="s">
        <v>104</v>
      </c>
      <c r="H463" s="3" t="s">
        <v>104</v>
      </c>
      <c r="I463" s="4"/>
      <c r="J463" s="4">
        <f>=ROUNDDOWN({0},0)</f>
      </c>
      <c r="K463" s="4"/>
      <c r="L463" s="5"/>
      <c r="M463" s="4"/>
      <c r="N463" s="4">
        <f>=ROUNDDOWN({0},0)</f>
      </c>
      <c r="O463" s="4"/>
      <c r="P463" s="5"/>
      <c r="Q463" s="4"/>
      <c r="R463" s="6"/>
      <c r="S463" s="4"/>
      <c r="T463" s="6"/>
      <c r="U463" s="5"/>
      <c r="V463" s="5"/>
      <c r="W463" s="4"/>
      <c r="X463" s="6"/>
      <c r="Y463" s="4"/>
      <c r="Z463" s="6"/>
      <c r="AA463" s="5"/>
      <c r="AB463" s="5"/>
      <c r="AC463" s="4"/>
      <c r="AD463" s="6"/>
      <c r="AE463" s="4"/>
      <c r="AF463" s="6"/>
      <c r="AG463" s="5"/>
      <c r="AH463" s="5"/>
      <c r="AI463" s="4"/>
      <c r="AJ463" s="6"/>
      <c r="AK463" s="4"/>
      <c r="AL463" s="6"/>
      <c r="AM463" s="5"/>
      <c r="AN463" s="5"/>
      <c r="AO463" s="4"/>
      <c r="AP463" s="6"/>
      <c r="AQ463" s="4"/>
      <c r="AR463" s="6"/>
      <c r="AS463" s="5"/>
      <c r="AT463" s="5"/>
      <c r="AU463" s="4"/>
      <c r="AV463" s="6"/>
      <c r="AW463" s="4"/>
      <c r="AX463" s="6"/>
      <c r="AY463" s="5"/>
      <c r="AZ463" s="5"/>
      <c r="BA463" s="4"/>
      <c r="BB463" s="6"/>
      <c r="BC463" s="4"/>
      <c r="BD463" s="6"/>
      <c r="BE463" s="5"/>
      <c r="BF463" s="5"/>
      <c r="BG463" s="4"/>
      <c r="BH463" s="6"/>
      <c r="BI463" s="4"/>
      <c r="BJ463" s="6"/>
      <c r="BK463" s="5"/>
      <c r="BL463" s="5"/>
      <c r="BM463" s="4"/>
      <c r="BN463" s="6"/>
      <c r="BO463" s="4"/>
      <c r="BP463" s="6"/>
      <c r="BQ463" s="5"/>
      <c r="BR463" s="5"/>
      <c r="BS463" s="4"/>
      <c r="BT463" s="6"/>
      <c r="BU463" s="4"/>
      <c r="BV463" s="6"/>
      <c r="BW463" s="5"/>
      <c r="BX463" s="5"/>
      <c r="BY463" s="4"/>
      <c r="BZ463" s="6"/>
      <c r="CA463" s="4"/>
      <c r="CB463" s="6"/>
      <c r="CC463" s="5"/>
      <c r="CD463" s="5"/>
      <c r="CE463" s="4"/>
      <c r="CF463" s="6"/>
      <c r="CG463" s="4"/>
      <c r="CH463" s="6"/>
      <c r="CI463" s="5"/>
      <c r="CJ463" s="5"/>
      <c r="CK463" s="4"/>
      <c r="CL463" s="6"/>
      <c r="CM463" s="4"/>
      <c r="CN463" s="6"/>
      <c r="CO463" s="5"/>
      <c r="CP463" s="5"/>
      <c r="CQ463" s="4"/>
      <c r="CR463" s="6"/>
      <c r="CS463" s="4"/>
      <c r="CT463" s="6"/>
      <c r="CU463" s="5"/>
      <c r="CV463" s="5"/>
      <c r="CW463" s="4"/>
      <c r="CX463" s="6"/>
      <c r="CY463" s="4"/>
      <c r="CZ463" s="6"/>
      <c r="DA463" s="5"/>
      <c r="DB463" s="5"/>
      <c r="DC463" s="4"/>
      <c r="DD463" s="6"/>
      <c r="DE463" s="4"/>
      <c r="DF463" s="6"/>
      <c r="DG463" s="5"/>
      <c r="DH463" s="5"/>
      <c r="DI463" s="4"/>
      <c r="DJ463" s="6"/>
      <c r="DK463" s="4"/>
      <c r="DL463" s="6"/>
      <c r="DM463" s="5"/>
      <c r="DN463" s="5"/>
      <c r="DO463" s="4"/>
      <c r="DP463" s="6"/>
      <c r="DQ463" s="4"/>
      <c r="DR463" s="6"/>
      <c r="DS463" s="5"/>
      <c r="DT463" s="5"/>
      <c r="DU463" s="4"/>
      <c r="DV463" s="6"/>
      <c r="DW463" s="4"/>
      <c r="DX463" s="6"/>
      <c r="DY463" s="5"/>
      <c r="DZ463" s="5"/>
      <c r="EA463" s="4"/>
      <c r="EB463" s="6"/>
      <c r="EC463" s="4"/>
      <c r="ED463" s="6"/>
      <c r="EE463" s="5"/>
      <c r="EF463" s="5"/>
      <c r="EG463" s="4"/>
      <c r="EH463" s="6"/>
      <c r="EI463" s="4"/>
      <c r="EJ463" s="6"/>
      <c r="EK463" s="5"/>
      <c r="EL463" s="5"/>
      <c r="EM463" s="4"/>
      <c r="EN463" s="6"/>
      <c r="EO463" s="4"/>
      <c r="EP463" s="6"/>
      <c r="EQ463" s="5"/>
      <c r="ER463" s="5"/>
      <c r="ES463" s="4"/>
      <c r="ET463" s="6"/>
      <c r="EU463" s="4"/>
      <c r="EV463" s="6"/>
      <c r="EW463" s="5"/>
      <c r="EX463" s="5"/>
      <c r="EY463" s="4"/>
      <c r="EZ463" s="6"/>
      <c r="FA463" s="4"/>
      <c r="FB463" s="6"/>
      <c r="FC463" s="5"/>
      <c r="FD463" s="5"/>
      <c r="FE463" s="4"/>
      <c r="FF463" s="6"/>
      <c r="FG463" s="4"/>
      <c r="FH463" s="6"/>
      <c r="FI463" s="5"/>
      <c r="FJ463" s="5"/>
      <c r="FK463" s="4"/>
      <c r="FL463" s="6"/>
      <c r="FM463" s="4"/>
      <c r="FN463" s="6"/>
      <c r="FO463" s="5"/>
      <c r="FP463" s="5"/>
      <c r="FQ463" s="4"/>
      <c r="FR463" s="6"/>
      <c r="FS463" s="4"/>
      <c r="FT463" s="6"/>
      <c r="FU463" s="5"/>
      <c r="FV463" s="5"/>
      <c r="FW463" s="4"/>
      <c r="FX463" s="6"/>
      <c r="FY463" s="4"/>
      <c r="FZ463" s="6"/>
      <c r="GA463" s="5"/>
      <c r="GB463" s="5"/>
      <c r="GC463" s="4"/>
      <c r="GD463" s="6"/>
      <c r="GE463" s="4"/>
      <c r="GF463" s="6"/>
      <c r="GG463" s="5"/>
      <c r="GH463" s="5"/>
      <c r="GI463" s="4"/>
      <c r="GJ463" s="6"/>
      <c r="GK463" s="4"/>
      <c r="GL463" s="6"/>
      <c r="GM463" s="5"/>
      <c r="GN463" s="5"/>
      <c r="GO463" s="4"/>
      <c r="GP463" s="6"/>
      <c r="GQ463" s="4"/>
      <c r="GR463" s="6"/>
      <c r="GS463" s="5"/>
      <c r="GT463" s="5"/>
      <c r="GU463" s="4"/>
      <c r="GV463" s="6"/>
      <c r="GW463" s="4"/>
      <c r="GX463" s="6"/>
      <c r="GY463" s="5"/>
      <c r="GZ463" s="5"/>
      <c r="HA463" s="4"/>
      <c r="HB463" s="6"/>
      <c r="HC463" s="4"/>
      <c r="HD463" s="6"/>
      <c r="HE463" s="5"/>
      <c r="HF463" s="5"/>
      <c r="HG463" s="4"/>
      <c r="HH463" s="6"/>
      <c r="HI463" s="4"/>
      <c r="HJ463" s="6"/>
      <c r="HK463" s="5"/>
      <c r="HL463" s="5"/>
      <c r="HM463" s="4"/>
      <c r="HN463" s="6"/>
      <c r="HO463" s="4"/>
      <c r="HP463" s="6"/>
      <c r="HQ463" s="5"/>
      <c r="HR463" s="5"/>
      <c r="HS463" s="4"/>
      <c r="HT463" s="6"/>
      <c r="HU463" s="4"/>
      <c r="HV463" s="6"/>
      <c r="HW463" s="5"/>
      <c r="HX463" s="5"/>
      <c r="HY463" s="4"/>
      <c r="HZ463" s="6"/>
      <c r="IA463" s="4"/>
      <c r="IB463" s="6"/>
      <c r="IC463" s="5"/>
      <c r="ID463" s="5"/>
      <c r="IE463" s="4"/>
      <c r="IF463" s="6"/>
      <c r="IG463" s="4"/>
      <c r="IH463" s="6"/>
      <c r="II463" s="5"/>
      <c r="IJ463" s="5"/>
      <c r="IK463" s="4"/>
      <c r="IL463" s="6"/>
      <c r="IM463" s="4"/>
      <c r="IN463" s="6"/>
      <c r="IO463" s="5"/>
      <c r="IP463" s="5"/>
      <c r="IQ463" s="4"/>
      <c r="IR463" s="6"/>
      <c r="IS463" s="4"/>
      <c r="IT463" s="6"/>
      <c r="IU463" s="5"/>
      <c r="IV463" s="5"/>
      <c r="IW463" s="4"/>
      <c r="IX463" s="6"/>
      <c r="IY463" s="4"/>
      <c r="IZ463" s="6"/>
      <c r="JA463" s="5"/>
      <c r="JB463" s="5"/>
      <c r="JC463" s="4"/>
      <c r="JD463" s="6"/>
      <c r="JE463" s="4"/>
      <c r="JF463" s="6"/>
      <c r="JG463" s="5"/>
      <c r="JH463" s="5"/>
      <c r="JI463" s="4"/>
      <c r="JJ463" s="6"/>
      <c r="JK463" s="4"/>
      <c r="JL463" s="6"/>
      <c r="JM463" s="5"/>
      <c r="JN463" s="5"/>
      <c r="JO463" s="4"/>
      <c r="JP463" s="6"/>
      <c r="JQ463" s="4"/>
      <c r="JR463" s="6"/>
      <c r="JS463" s="5"/>
      <c r="JT463" s="5"/>
      <c r="JU463" s="4"/>
      <c r="JV463" s="6"/>
      <c r="JW463" s="4"/>
      <c r="JX463" s="6"/>
      <c r="JY463" s="5"/>
      <c r="JZ463" s="5"/>
      <c r="KA463" s="4"/>
      <c r="KB463" s="6"/>
      <c r="KC463" s="4"/>
      <c r="KD463" s="6"/>
      <c r="KE463" s="5"/>
      <c r="KF463" s="5"/>
      <c r="KG463" s="4"/>
      <c r="KH463" s="6"/>
      <c r="KI463" s="4"/>
      <c r="KJ463" s="6"/>
      <c r="KK463" s="5"/>
      <c r="KL463" s="5"/>
    </row>
    <row r="464">
      <c r="A464" s="3" t="s">
        <v>85</v>
      </c>
      <c r="B464" s="3" t="s">
        <v>765</v>
      </c>
      <c r="C464" s="3" t="s">
        <v>522</v>
      </c>
      <c r="D464" s="3" t="s">
        <v>528</v>
      </c>
      <c r="E464" s="3" t="s">
        <v>766</v>
      </c>
      <c r="F464" s="3" t="s">
        <v>766</v>
      </c>
      <c r="G464" s="3" t="s">
        <v>766</v>
      </c>
      <c r="H464" s="3" t="s">
        <v>98</v>
      </c>
      <c r="I464" s="4"/>
      <c r="J464" s="4">
        <f>=ROUNDDOWN({0},0)</f>
      </c>
      <c r="K464" s="4">
        <v>270</v>
      </c>
      <c r="L464" s="5">
        <v>1</v>
      </c>
      <c r="M464" s="4"/>
      <c r="N464" s="4">
        <f>=ROUNDDOWN({0},0)</f>
      </c>
      <c r="O464" s="4"/>
      <c r="P464" s="5"/>
      <c r="Q464" s="4">
        <v>8</v>
      </c>
      <c r="R464" s="6">
        <v>795.74</v>
      </c>
      <c r="S464" s="4"/>
      <c r="T464" s="6"/>
      <c r="U464" s="5"/>
      <c r="V464" s="5"/>
      <c r="W464" s="4"/>
      <c r="X464" s="6"/>
      <c r="Y464" s="4"/>
      <c r="Z464" s="6"/>
      <c r="AA464" s="5"/>
      <c r="AB464" s="5"/>
      <c r="AC464" s="4">
        <v>2</v>
      </c>
      <c r="AD464" s="6">
        <v>183.12</v>
      </c>
      <c r="AE464" s="4"/>
      <c r="AF464" s="6"/>
      <c r="AG464" s="5"/>
      <c r="AH464" s="5"/>
      <c r="AI464" s="4"/>
      <c r="AJ464" s="6"/>
      <c r="AK464" s="4"/>
      <c r="AL464" s="6"/>
      <c r="AM464" s="5"/>
      <c r="AN464" s="5"/>
      <c r="AO464" s="4">
        <v>1</v>
      </c>
      <c r="AP464" s="6">
        <v>100</v>
      </c>
      <c r="AQ464" s="4"/>
      <c r="AR464" s="6"/>
      <c r="AS464" s="5"/>
      <c r="AT464" s="5"/>
      <c r="AU464" s="4"/>
      <c r="AV464" s="6"/>
      <c r="AW464" s="4"/>
      <c r="AX464" s="6"/>
      <c r="AY464" s="5"/>
      <c r="AZ464" s="5"/>
      <c r="BA464" s="4"/>
      <c r="BB464" s="6"/>
      <c r="BC464" s="4"/>
      <c r="BD464" s="6"/>
      <c r="BE464" s="5"/>
      <c r="BF464" s="5"/>
      <c r="BG464" s="4"/>
      <c r="BH464" s="6"/>
      <c r="BI464" s="4"/>
      <c r="BJ464" s="6"/>
      <c r="BK464" s="5"/>
      <c r="BL464" s="5"/>
      <c r="BM464" s="4">
        <v>5</v>
      </c>
      <c r="BN464" s="6">
        <v>512.62</v>
      </c>
      <c r="BO464" s="4"/>
      <c r="BP464" s="6"/>
      <c r="BQ464" s="5"/>
      <c r="BR464" s="5"/>
      <c r="BS464" s="4"/>
      <c r="BT464" s="6"/>
      <c r="BU464" s="4"/>
      <c r="BV464" s="6"/>
      <c r="BW464" s="5"/>
      <c r="BX464" s="5"/>
      <c r="BY464" s="4"/>
      <c r="BZ464" s="6"/>
      <c r="CA464" s="4"/>
      <c r="CB464" s="6"/>
      <c r="CC464" s="5"/>
      <c r="CD464" s="5"/>
      <c r="CE464" s="4"/>
      <c r="CF464" s="6"/>
      <c r="CG464" s="4"/>
      <c r="CH464" s="6"/>
      <c r="CI464" s="5"/>
      <c r="CJ464" s="5"/>
      <c r="CK464" s="4"/>
      <c r="CL464" s="6"/>
      <c r="CM464" s="4"/>
      <c r="CN464" s="6"/>
      <c r="CO464" s="5"/>
      <c r="CP464" s="5"/>
      <c r="CQ464" s="4"/>
      <c r="CR464" s="6"/>
      <c r="CS464" s="4"/>
      <c r="CT464" s="6"/>
      <c r="CU464" s="5"/>
      <c r="CV464" s="5"/>
      <c r="CW464" s="4"/>
      <c r="CX464" s="6"/>
      <c r="CY464" s="4"/>
      <c r="CZ464" s="6"/>
      <c r="DA464" s="5"/>
      <c r="DB464" s="5"/>
      <c r="DC464" s="4"/>
      <c r="DD464" s="6"/>
      <c r="DE464" s="4"/>
      <c r="DF464" s="6"/>
      <c r="DG464" s="5"/>
      <c r="DH464" s="5"/>
      <c r="DI464" s="4"/>
      <c r="DJ464" s="6"/>
      <c r="DK464" s="4"/>
      <c r="DL464" s="6"/>
      <c r="DM464" s="5"/>
      <c r="DN464" s="5"/>
      <c r="DO464" s="4"/>
      <c r="DP464" s="6"/>
      <c r="DQ464" s="4"/>
      <c r="DR464" s="6"/>
      <c r="DS464" s="5"/>
      <c r="DT464" s="5"/>
      <c r="DU464" s="4"/>
      <c r="DV464" s="6"/>
      <c r="DW464" s="4"/>
      <c r="DX464" s="6"/>
      <c r="DY464" s="5"/>
      <c r="DZ464" s="5"/>
      <c r="EA464" s="4"/>
      <c r="EB464" s="6"/>
      <c r="EC464" s="4"/>
      <c r="ED464" s="6"/>
      <c r="EE464" s="5"/>
      <c r="EF464" s="5"/>
      <c r="EG464" s="4"/>
      <c r="EH464" s="6"/>
      <c r="EI464" s="4"/>
      <c r="EJ464" s="6"/>
      <c r="EK464" s="5"/>
      <c r="EL464" s="5"/>
      <c r="EM464" s="4"/>
      <c r="EN464" s="6"/>
      <c r="EO464" s="4"/>
      <c r="EP464" s="6"/>
      <c r="EQ464" s="5"/>
      <c r="ER464" s="5"/>
      <c r="ES464" s="4"/>
      <c r="ET464" s="6"/>
      <c r="EU464" s="4"/>
      <c r="EV464" s="6"/>
      <c r="EW464" s="5"/>
      <c r="EX464" s="5"/>
      <c r="EY464" s="4"/>
      <c r="EZ464" s="6"/>
      <c r="FA464" s="4"/>
      <c r="FB464" s="6"/>
      <c r="FC464" s="5"/>
      <c r="FD464" s="5"/>
      <c r="FE464" s="4"/>
      <c r="FF464" s="6"/>
      <c r="FG464" s="4"/>
      <c r="FH464" s="6"/>
      <c r="FI464" s="5"/>
      <c r="FJ464" s="5"/>
      <c r="FK464" s="4"/>
      <c r="FL464" s="6"/>
      <c r="FM464" s="4"/>
      <c r="FN464" s="6"/>
      <c r="FO464" s="5"/>
      <c r="FP464" s="5"/>
      <c r="FQ464" s="4"/>
      <c r="FR464" s="6"/>
      <c r="FS464" s="4"/>
      <c r="FT464" s="6"/>
      <c r="FU464" s="5"/>
      <c r="FV464" s="5"/>
      <c r="FW464" s="4"/>
      <c r="FX464" s="6"/>
      <c r="FY464" s="4"/>
      <c r="FZ464" s="6"/>
      <c r="GA464" s="5"/>
      <c r="GB464" s="5"/>
      <c r="GC464" s="4"/>
      <c r="GD464" s="6"/>
      <c r="GE464" s="4"/>
      <c r="GF464" s="6"/>
      <c r="GG464" s="5"/>
      <c r="GH464" s="5"/>
      <c r="GI464" s="4"/>
      <c r="GJ464" s="6"/>
      <c r="GK464" s="4"/>
      <c r="GL464" s="6"/>
      <c r="GM464" s="5"/>
      <c r="GN464" s="5"/>
      <c r="GO464" s="4"/>
      <c r="GP464" s="6"/>
      <c r="GQ464" s="4"/>
      <c r="GR464" s="6"/>
      <c r="GS464" s="5"/>
      <c r="GT464" s="5"/>
      <c r="GU464" s="4"/>
      <c r="GV464" s="6"/>
      <c r="GW464" s="4"/>
      <c r="GX464" s="6"/>
      <c r="GY464" s="5"/>
      <c r="GZ464" s="5"/>
      <c r="HA464" s="4"/>
      <c r="HB464" s="6"/>
      <c r="HC464" s="4"/>
      <c r="HD464" s="6"/>
      <c r="HE464" s="5"/>
      <c r="HF464" s="5"/>
      <c r="HG464" s="4"/>
      <c r="HH464" s="6"/>
      <c r="HI464" s="4"/>
      <c r="HJ464" s="6"/>
      <c r="HK464" s="5"/>
      <c r="HL464" s="5"/>
      <c r="HM464" s="4"/>
      <c r="HN464" s="6"/>
      <c r="HO464" s="4"/>
      <c r="HP464" s="6"/>
      <c r="HQ464" s="5"/>
      <c r="HR464" s="5"/>
      <c r="HS464" s="4"/>
      <c r="HT464" s="6"/>
      <c r="HU464" s="4"/>
      <c r="HV464" s="6"/>
      <c r="HW464" s="5"/>
      <c r="HX464" s="5"/>
      <c r="HY464" s="4"/>
      <c r="HZ464" s="6"/>
      <c r="IA464" s="4"/>
      <c r="IB464" s="6"/>
      <c r="IC464" s="5"/>
      <c r="ID464" s="5"/>
      <c r="IE464" s="4"/>
      <c r="IF464" s="6"/>
      <c r="IG464" s="4"/>
      <c r="IH464" s="6"/>
      <c r="II464" s="5"/>
      <c r="IJ464" s="5"/>
      <c r="IK464" s="4"/>
      <c r="IL464" s="6"/>
      <c r="IM464" s="4"/>
      <c r="IN464" s="6"/>
      <c r="IO464" s="5"/>
      <c r="IP464" s="5"/>
      <c r="IQ464" s="4"/>
      <c r="IR464" s="6"/>
      <c r="IS464" s="4"/>
      <c r="IT464" s="6"/>
      <c r="IU464" s="5"/>
      <c r="IV464" s="5"/>
      <c r="IW464" s="4"/>
      <c r="IX464" s="6"/>
      <c r="IY464" s="4"/>
      <c r="IZ464" s="6"/>
      <c r="JA464" s="5"/>
      <c r="JB464" s="5"/>
      <c r="JC464" s="4"/>
      <c r="JD464" s="6"/>
      <c r="JE464" s="4"/>
      <c r="JF464" s="6"/>
      <c r="JG464" s="5"/>
      <c r="JH464" s="5"/>
      <c r="JI464" s="4"/>
      <c r="JJ464" s="6"/>
      <c r="JK464" s="4"/>
      <c r="JL464" s="6"/>
      <c r="JM464" s="5"/>
      <c r="JN464" s="5"/>
      <c r="JO464" s="4"/>
      <c r="JP464" s="6"/>
      <c r="JQ464" s="4"/>
      <c r="JR464" s="6"/>
      <c r="JS464" s="5"/>
      <c r="JT464" s="5"/>
      <c r="JU464" s="4"/>
      <c r="JV464" s="6"/>
      <c r="JW464" s="4"/>
      <c r="JX464" s="6"/>
      <c r="JY464" s="5"/>
      <c r="JZ464" s="5"/>
      <c r="KA464" s="4"/>
      <c r="KB464" s="6"/>
      <c r="KC464" s="4"/>
      <c r="KD464" s="6"/>
      <c r="KE464" s="5"/>
      <c r="KF464" s="5"/>
      <c r="KG464" s="4"/>
      <c r="KH464" s="6"/>
      <c r="KI464" s="4"/>
      <c r="KJ464" s="6"/>
      <c r="KK464" s="5"/>
      <c r="KL464" s="5"/>
    </row>
    <row r="465">
      <c r="A465" s="3" t="s">
        <v>85</v>
      </c>
      <c r="B465" s="3" t="s">
        <v>765</v>
      </c>
      <c r="C465" s="3" t="s">
        <v>522</v>
      </c>
      <c r="D465" s="3" t="s">
        <v>528</v>
      </c>
      <c r="E465" s="3" t="s">
        <v>779</v>
      </c>
      <c r="F465" s="3" t="s">
        <v>779</v>
      </c>
      <c r="G465" s="3" t="s">
        <v>779</v>
      </c>
      <c r="H465" s="3" t="s">
        <v>351</v>
      </c>
      <c r="I465" s="4"/>
      <c r="J465" s="4">
        <f>=ROUNDDOWN({0},0)</f>
      </c>
      <c r="K465" s="4"/>
      <c r="L465" s="5"/>
      <c r="M465" s="4"/>
      <c r="N465" s="4">
        <f>=ROUNDDOWN({0},0)</f>
      </c>
      <c r="O465" s="4"/>
      <c r="P465" s="5"/>
      <c r="Q465" s="4">
        <v>7</v>
      </c>
      <c r="R465" s="6">
        <v>623.06</v>
      </c>
      <c r="S465" s="4"/>
      <c r="T465" s="6"/>
      <c r="U465" s="5"/>
      <c r="V465" s="5"/>
      <c r="W465" s="4">
        <v>1</v>
      </c>
      <c r="X465" s="6">
        <v>92.53</v>
      </c>
      <c r="Y465" s="4"/>
      <c r="Z465" s="6"/>
      <c r="AA465" s="5"/>
      <c r="AB465" s="5"/>
      <c r="AC465" s="4"/>
      <c r="AD465" s="6"/>
      <c r="AE465" s="4"/>
      <c r="AF465" s="6"/>
      <c r="AG465" s="5"/>
      <c r="AH465" s="5"/>
      <c r="AI465" s="4">
        <v>2</v>
      </c>
      <c r="AJ465" s="6">
        <v>163.28</v>
      </c>
      <c r="AK465" s="4"/>
      <c r="AL465" s="6"/>
      <c r="AM465" s="5"/>
      <c r="AN465" s="5"/>
      <c r="AO465" s="4">
        <v>3</v>
      </c>
      <c r="AP465" s="6">
        <v>287.88</v>
      </c>
      <c r="AQ465" s="4"/>
      <c r="AR465" s="6"/>
      <c r="AS465" s="5"/>
      <c r="AT465" s="5"/>
      <c r="AU465" s="4">
        <v>1</v>
      </c>
      <c r="AV465" s="6">
        <v>79.37</v>
      </c>
      <c r="AW465" s="4"/>
      <c r="AX465" s="6"/>
      <c r="AY465" s="5"/>
      <c r="AZ465" s="5"/>
      <c r="BA465" s="4"/>
      <c r="BB465" s="6"/>
      <c r="BC465" s="4"/>
      <c r="BD465" s="6"/>
      <c r="BE465" s="5"/>
      <c r="BF465" s="5"/>
      <c r="BG465" s="4"/>
      <c r="BH465" s="6"/>
      <c r="BI465" s="4"/>
      <c r="BJ465" s="6"/>
      <c r="BK465" s="5"/>
      <c r="BL465" s="5"/>
      <c r="BM465" s="4"/>
      <c r="BN465" s="6"/>
      <c r="BO465" s="4"/>
      <c r="BP465" s="6"/>
      <c r="BQ465" s="5"/>
      <c r="BR465" s="5"/>
      <c r="BS465" s="4"/>
      <c r="BT465" s="6"/>
      <c r="BU465" s="4"/>
      <c r="BV465" s="6"/>
      <c r="BW465" s="5"/>
      <c r="BX465" s="5"/>
      <c r="BY465" s="4"/>
      <c r="BZ465" s="6"/>
      <c r="CA465" s="4"/>
      <c r="CB465" s="6"/>
      <c r="CC465" s="5"/>
      <c r="CD465" s="5"/>
      <c r="CE465" s="4"/>
      <c r="CF465" s="6"/>
      <c r="CG465" s="4"/>
      <c r="CH465" s="6"/>
      <c r="CI465" s="5"/>
      <c r="CJ465" s="5"/>
      <c r="CK465" s="4"/>
      <c r="CL465" s="6"/>
      <c r="CM465" s="4"/>
      <c r="CN465" s="6"/>
      <c r="CO465" s="5"/>
      <c r="CP465" s="5"/>
      <c r="CQ465" s="4"/>
      <c r="CR465" s="6"/>
      <c r="CS465" s="4"/>
      <c r="CT465" s="6"/>
      <c r="CU465" s="5"/>
      <c r="CV465" s="5"/>
      <c r="CW465" s="4"/>
      <c r="CX465" s="6"/>
      <c r="CY465" s="4"/>
      <c r="CZ465" s="6"/>
      <c r="DA465" s="5"/>
      <c r="DB465" s="5"/>
      <c r="DC465" s="4"/>
      <c r="DD465" s="6"/>
      <c r="DE465" s="4"/>
      <c r="DF465" s="6"/>
      <c r="DG465" s="5"/>
      <c r="DH465" s="5"/>
      <c r="DI465" s="4"/>
      <c r="DJ465" s="6"/>
      <c r="DK465" s="4"/>
      <c r="DL465" s="6"/>
      <c r="DM465" s="5"/>
      <c r="DN465" s="5"/>
      <c r="DO465" s="4"/>
      <c r="DP465" s="6"/>
      <c r="DQ465" s="4"/>
      <c r="DR465" s="6"/>
      <c r="DS465" s="5"/>
      <c r="DT465" s="5"/>
      <c r="DU465" s="4"/>
      <c r="DV465" s="6"/>
      <c r="DW465" s="4"/>
      <c r="DX465" s="6"/>
      <c r="DY465" s="5"/>
      <c r="DZ465" s="5"/>
      <c r="EA465" s="4"/>
      <c r="EB465" s="6"/>
      <c r="EC465" s="4"/>
      <c r="ED465" s="6"/>
      <c r="EE465" s="5"/>
      <c r="EF465" s="5"/>
      <c r="EG465" s="4"/>
      <c r="EH465" s="6"/>
      <c r="EI465" s="4"/>
      <c r="EJ465" s="6"/>
      <c r="EK465" s="5"/>
      <c r="EL465" s="5"/>
      <c r="EM465" s="4"/>
      <c r="EN465" s="6"/>
      <c r="EO465" s="4"/>
      <c r="EP465" s="6"/>
      <c r="EQ465" s="5"/>
      <c r="ER465" s="5"/>
      <c r="ES465" s="4"/>
      <c r="ET465" s="6"/>
      <c r="EU465" s="4"/>
      <c r="EV465" s="6"/>
      <c r="EW465" s="5"/>
      <c r="EX465" s="5"/>
      <c r="EY465" s="4"/>
      <c r="EZ465" s="6"/>
      <c r="FA465" s="4"/>
      <c r="FB465" s="6"/>
      <c r="FC465" s="5"/>
      <c r="FD465" s="5"/>
      <c r="FE465" s="4"/>
      <c r="FF465" s="6"/>
      <c r="FG465" s="4"/>
      <c r="FH465" s="6"/>
      <c r="FI465" s="5"/>
      <c r="FJ465" s="5"/>
      <c r="FK465" s="4"/>
      <c r="FL465" s="6"/>
      <c r="FM465" s="4"/>
      <c r="FN465" s="6"/>
      <c r="FO465" s="5"/>
      <c r="FP465" s="5"/>
      <c r="FQ465" s="4"/>
      <c r="FR465" s="6"/>
      <c r="FS465" s="4"/>
      <c r="FT465" s="6"/>
      <c r="FU465" s="5"/>
      <c r="FV465" s="5"/>
      <c r="FW465" s="4"/>
      <c r="FX465" s="6"/>
      <c r="FY465" s="4"/>
      <c r="FZ465" s="6"/>
      <c r="GA465" s="5"/>
      <c r="GB465" s="5"/>
      <c r="GC465" s="4"/>
      <c r="GD465" s="6"/>
      <c r="GE465" s="4"/>
      <c r="GF465" s="6"/>
      <c r="GG465" s="5"/>
      <c r="GH465" s="5"/>
      <c r="GI465" s="4"/>
      <c r="GJ465" s="6"/>
      <c r="GK465" s="4"/>
      <c r="GL465" s="6"/>
      <c r="GM465" s="5"/>
      <c r="GN465" s="5"/>
      <c r="GO465" s="4"/>
      <c r="GP465" s="6"/>
      <c r="GQ465" s="4"/>
      <c r="GR465" s="6"/>
      <c r="GS465" s="5"/>
      <c r="GT465" s="5"/>
      <c r="GU465" s="4"/>
      <c r="GV465" s="6"/>
      <c r="GW465" s="4"/>
      <c r="GX465" s="6"/>
      <c r="GY465" s="5"/>
      <c r="GZ465" s="5"/>
      <c r="HA465" s="4"/>
      <c r="HB465" s="6"/>
      <c r="HC465" s="4"/>
      <c r="HD465" s="6"/>
      <c r="HE465" s="5"/>
      <c r="HF465" s="5"/>
      <c r="HG465" s="4"/>
      <c r="HH465" s="6"/>
      <c r="HI465" s="4"/>
      <c r="HJ465" s="6"/>
      <c r="HK465" s="5"/>
      <c r="HL465" s="5"/>
      <c r="HM465" s="4"/>
      <c r="HN465" s="6"/>
      <c r="HO465" s="4"/>
      <c r="HP465" s="6"/>
      <c r="HQ465" s="5"/>
      <c r="HR465" s="5"/>
      <c r="HS465" s="4"/>
      <c r="HT465" s="6"/>
      <c r="HU465" s="4"/>
      <c r="HV465" s="6"/>
      <c r="HW465" s="5"/>
      <c r="HX465" s="5"/>
      <c r="HY465" s="4"/>
      <c r="HZ465" s="6"/>
      <c r="IA465" s="4"/>
      <c r="IB465" s="6"/>
      <c r="IC465" s="5"/>
      <c r="ID465" s="5"/>
      <c r="IE465" s="4"/>
      <c r="IF465" s="6"/>
      <c r="IG465" s="4"/>
      <c r="IH465" s="6"/>
      <c r="II465" s="5"/>
      <c r="IJ465" s="5"/>
      <c r="IK465" s="4"/>
      <c r="IL465" s="6"/>
      <c r="IM465" s="4"/>
      <c r="IN465" s="6"/>
      <c r="IO465" s="5"/>
      <c r="IP465" s="5"/>
      <c r="IQ465" s="4"/>
      <c r="IR465" s="6"/>
      <c r="IS465" s="4"/>
      <c r="IT465" s="6"/>
      <c r="IU465" s="5"/>
      <c r="IV465" s="5"/>
      <c r="IW465" s="4"/>
      <c r="IX465" s="6"/>
      <c r="IY465" s="4"/>
      <c r="IZ465" s="6"/>
      <c r="JA465" s="5"/>
      <c r="JB465" s="5"/>
      <c r="JC465" s="4"/>
      <c r="JD465" s="6"/>
      <c r="JE465" s="4"/>
      <c r="JF465" s="6"/>
      <c r="JG465" s="5"/>
      <c r="JH465" s="5"/>
      <c r="JI465" s="4"/>
      <c r="JJ465" s="6"/>
      <c r="JK465" s="4"/>
      <c r="JL465" s="6"/>
      <c r="JM465" s="5"/>
      <c r="JN465" s="5"/>
      <c r="JO465" s="4"/>
      <c r="JP465" s="6"/>
      <c r="JQ465" s="4"/>
      <c r="JR465" s="6"/>
      <c r="JS465" s="5"/>
      <c r="JT465" s="5"/>
      <c r="JU465" s="4"/>
      <c r="JV465" s="6"/>
      <c r="JW465" s="4"/>
      <c r="JX465" s="6"/>
      <c r="JY465" s="5"/>
      <c r="JZ465" s="5"/>
      <c r="KA465" s="4"/>
      <c r="KB465" s="6"/>
      <c r="KC465" s="4"/>
      <c r="KD465" s="6"/>
      <c r="KE465" s="5"/>
      <c r="KF465" s="5"/>
      <c r="KG465" s="4"/>
      <c r="KH465" s="6"/>
      <c r="KI465" s="4"/>
      <c r="KJ465" s="6"/>
      <c r="KK465" s="5"/>
      <c r="KL465" s="5"/>
    </row>
    <row r="466">
      <c r="A466" s="3" t="s">
        <v>85</v>
      </c>
      <c r="B466" s="3" t="s">
        <v>765</v>
      </c>
      <c r="C466" s="3" t="s">
        <v>522</v>
      </c>
      <c r="D466" s="3" t="s">
        <v>528</v>
      </c>
      <c r="E466" s="3" t="s">
        <v>767</v>
      </c>
      <c r="F466" s="3" t="s">
        <v>767</v>
      </c>
      <c r="G466" s="3" t="s">
        <v>767</v>
      </c>
      <c r="H466" s="3" t="s">
        <v>98</v>
      </c>
      <c r="I466" s="4"/>
      <c r="J466" s="4">
        <f>=ROUNDDOWN({0},0)</f>
      </c>
      <c r="K466" s="4"/>
      <c r="L466" s="5">
        <v>1</v>
      </c>
      <c r="M466" s="4"/>
      <c r="N466" s="4">
        <f>=ROUNDDOWN({0},0)</f>
      </c>
      <c r="O466" s="4"/>
      <c r="P466" s="5"/>
      <c r="Q466" s="4">
        <v>5</v>
      </c>
      <c r="R466" s="6">
        <v>445.19</v>
      </c>
      <c r="S466" s="4"/>
      <c r="T466" s="6"/>
      <c r="U466" s="5"/>
      <c r="V466" s="5"/>
      <c r="W466" s="4"/>
      <c r="X466" s="6"/>
      <c r="Y466" s="4"/>
      <c r="Z466" s="6"/>
      <c r="AA466" s="5"/>
      <c r="AB466" s="5"/>
      <c r="AC466" s="4"/>
      <c r="AD466" s="6"/>
      <c r="AE466" s="4"/>
      <c r="AF466" s="6"/>
      <c r="AG466" s="5"/>
      <c r="AH466" s="5"/>
      <c r="AI466" s="4">
        <v>1</v>
      </c>
      <c r="AJ466" s="6">
        <v>97.35</v>
      </c>
      <c r="AK466" s="4"/>
      <c r="AL466" s="6"/>
      <c r="AM466" s="5"/>
      <c r="AN466" s="5"/>
      <c r="AO466" s="4">
        <v>3</v>
      </c>
      <c r="AP466" s="6">
        <v>262.5</v>
      </c>
      <c r="AQ466" s="4"/>
      <c r="AR466" s="6"/>
      <c r="AS466" s="5"/>
      <c r="AT466" s="5"/>
      <c r="AU466" s="4"/>
      <c r="AV466" s="6"/>
      <c r="AW466" s="4"/>
      <c r="AX466" s="6"/>
      <c r="AY466" s="5"/>
      <c r="AZ466" s="5"/>
      <c r="BA466" s="4"/>
      <c r="BB466" s="6"/>
      <c r="BC466" s="4"/>
      <c r="BD466" s="6"/>
      <c r="BE466" s="5"/>
      <c r="BF466" s="5"/>
      <c r="BG466" s="4"/>
      <c r="BH466" s="6"/>
      <c r="BI466" s="4"/>
      <c r="BJ466" s="6"/>
      <c r="BK466" s="5"/>
      <c r="BL466" s="5"/>
      <c r="BM466" s="4"/>
      <c r="BN466" s="6"/>
      <c r="BO466" s="4"/>
      <c r="BP466" s="6"/>
      <c r="BQ466" s="5"/>
      <c r="BR466" s="5"/>
      <c r="BS466" s="4">
        <v>1</v>
      </c>
      <c r="BT466" s="6">
        <v>85.34</v>
      </c>
      <c r="BU466" s="4"/>
      <c r="BV466" s="6"/>
      <c r="BW466" s="5"/>
      <c r="BX466" s="5"/>
      <c r="BY466" s="4"/>
      <c r="BZ466" s="6"/>
      <c r="CA466" s="4"/>
      <c r="CB466" s="6"/>
      <c r="CC466" s="5"/>
      <c r="CD466" s="5"/>
      <c r="CE466" s="4"/>
      <c r="CF466" s="6"/>
      <c r="CG466" s="4"/>
      <c r="CH466" s="6"/>
      <c r="CI466" s="5"/>
      <c r="CJ466" s="5"/>
      <c r="CK466" s="4"/>
      <c r="CL466" s="6"/>
      <c r="CM466" s="4"/>
      <c r="CN466" s="6"/>
      <c r="CO466" s="5"/>
      <c r="CP466" s="5"/>
      <c r="CQ466" s="4"/>
      <c r="CR466" s="6"/>
      <c r="CS466" s="4"/>
      <c r="CT466" s="6"/>
      <c r="CU466" s="5"/>
      <c r="CV466" s="5"/>
      <c r="CW466" s="4"/>
      <c r="CX466" s="6"/>
      <c r="CY466" s="4"/>
      <c r="CZ466" s="6"/>
      <c r="DA466" s="5"/>
      <c r="DB466" s="5"/>
      <c r="DC466" s="4"/>
      <c r="DD466" s="6"/>
      <c r="DE466" s="4"/>
      <c r="DF466" s="6"/>
      <c r="DG466" s="5"/>
      <c r="DH466" s="5"/>
      <c r="DI466" s="4"/>
      <c r="DJ466" s="6"/>
      <c r="DK466" s="4"/>
      <c r="DL466" s="6"/>
      <c r="DM466" s="5"/>
      <c r="DN466" s="5"/>
      <c r="DO466" s="4"/>
      <c r="DP466" s="6"/>
      <c r="DQ466" s="4"/>
      <c r="DR466" s="6"/>
      <c r="DS466" s="5"/>
      <c r="DT466" s="5"/>
      <c r="DU466" s="4"/>
      <c r="DV466" s="6"/>
      <c r="DW466" s="4"/>
      <c r="DX466" s="6"/>
      <c r="DY466" s="5"/>
      <c r="DZ466" s="5"/>
      <c r="EA466" s="4"/>
      <c r="EB466" s="6"/>
      <c r="EC466" s="4"/>
      <c r="ED466" s="6"/>
      <c r="EE466" s="5"/>
      <c r="EF466" s="5"/>
      <c r="EG466" s="4"/>
      <c r="EH466" s="6"/>
      <c r="EI466" s="4"/>
      <c r="EJ466" s="6"/>
      <c r="EK466" s="5"/>
      <c r="EL466" s="5"/>
      <c r="EM466" s="4"/>
      <c r="EN466" s="6"/>
      <c r="EO466" s="4"/>
      <c r="EP466" s="6"/>
      <c r="EQ466" s="5"/>
      <c r="ER466" s="5"/>
      <c r="ES466" s="4"/>
      <c r="ET466" s="6"/>
      <c r="EU466" s="4"/>
      <c r="EV466" s="6"/>
      <c r="EW466" s="5"/>
      <c r="EX466" s="5"/>
      <c r="EY466" s="4"/>
      <c r="EZ466" s="6"/>
      <c r="FA466" s="4"/>
      <c r="FB466" s="6"/>
      <c r="FC466" s="5"/>
      <c r="FD466" s="5"/>
      <c r="FE466" s="4"/>
      <c r="FF466" s="6"/>
      <c r="FG466" s="4"/>
      <c r="FH466" s="6"/>
      <c r="FI466" s="5"/>
      <c r="FJ466" s="5"/>
      <c r="FK466" s="4"/>
      <c r="FL466" s="6"/>
      <c r="FM466" s="4"/>
      <c r="FN466" s="6"/>
      <c r="FO466" s="5"/>
      <c r="FP466" s="5"/>
      <c r="FQ466" s="4"/>
      <c r="FR466" s="6"/>
      <c r="FS466" s="4"/>
      <c r="FT466" s="6"/>
      <c r="FU466" s="5"/>
      <c r="FV466" s="5"/>
      <c r="FW466" s="4"/>
      <c r="FX466" s="6"/>
      <c r="FY466" s="4"/>
      <c r="FZ466" s="6"/>
      <c r="GA466" s="5"/>
      <c r="GB466" s="5"/>
      <c r="GC466" s="4"/>
      <c r="GD466" s="6"/>
      <c r="GE466" s="4"/>
      <c r="GF466" s="6"/>
      <c r="GG466" s="5"/>
      <c r="GH466" s="5"/>
      <c r="GI466" s="4"/>
      <c r="GJ466" s="6"/>
      <c r="GK466" s="4"/>
      <c r="GL466" s="6"/>
      <c r="GM466" s="5"/>
      <c r="GN466" s="5"/>
      <c r="GO466" s="4"/>
      <c r="GP466" s="6"/>
      <c r="GQ466" s="4"/>
      <c r="GR466" s="6"/>
      <c r="GS466" s="5"/>
      <c r="GT466" s="5"/>
      <c r="GU466" s="4"/>
      <c r="GV466" s="6"/>
      <c r="GW466" s="4"/>
      <c r="GX466" s="6"/>
      <c r="GY466" s="5"/>
      <c r="GZ466" s="5"/>
      <c r="HA466" s="4"/>
      <c r="HB466" s="6"/>
      <c r="HC466" s="4"/>
      <c r="HD466" s="6"/>
      <c r="HE466" s="5"/>
      <c r="HF466" s="5"/>
      <c r="HG466" s="4"/>
      <c r="HH466" s="6"/>
      <c r="HI466" s="4"/>
      <c r="HJ466" s="6"/>
      <c r="HK466" s="5"/>
      <c r="HL466" s="5"/>
      <c r="HM466" s="4"/>
      <c r="HN466" s="6"/>
      <c r="HO466" s="4"/>
      <c r="HP466" s="6"/>
      <c r="HQ466" s="5"/>
      <c r="HR466" s="5"/>
      <c r="HS466" s="4"/>
      <c r="HT466" s="6"/>
      <c r="HU466" s="4"/>
      <c r="HV466" s="6"/>
      <c r="HW466" s="5"/>
      <c r="HX466" s="5"/>
      <c r="HY466" s="4"/>
      <c r="HZ466" s="6"/>
      <c r="IA466" s="4"/>
      <c r="IB466" s="6"/>
      <c r="IC466" s="5"/>
      <c r="ID466" s="5"/>
      <c r="IE466" s="4"/>
      <c r="IF466" s="6"/>
      <c r="IG466" s="4"/>
      <c r="IH466" s="6"/>
      <c r="II466" s="5"/>
      <c r="IJ466" s="5"/>
      <c r="IK466" s="4"/>
      <c r="IL466" s="6"/>
      <c r="IM466" s="4"/>
      <c r="IN466" s="6"/>
      <c r="IO466" s="5"/>
      <c r="IP466" s="5"/>
      <c r="IQ466" s="4"/>
      <c r="IR466" s="6"/>
      <c r="IS466" s="4"/>
      <c r="IT466" s="6"/>
      <c r="IU466" s="5"/>
      <c r="IV466" s="5"/>
      <c r="IW466" s="4"/>
      <c r="IX466" s="6"/>
      <c r="IY466" s="4"/>
      <c r="IZ466" s="6"/>
      <c r="JA466" s="5"/>
      <c r="JB466" s="5"/>
      <c r="JC466" s="4"/>
      <c r="JD466" s="6"/>
      <c r="JE466" s="4"/>
      <c r="JF466" s="6"/>
      <c r="JG466" s="5"/>
      <c r="JH466" s="5"/>
      <c r="JI466" s="4"/>
      <c r="JJ466" s="6"/>
      <c r="JK466" s="4"/>
      <c r="JL466" s="6"/>
      <c r="JM466" s="5"/>
      <c r="JN466" s="5"/>
      <c r="JO466" s="4"/>
      <c r="JP466" s="6"/>
      <c r="JQ466" s="4"/>
      <c r="JR466" s="6"/>
      <c r="JS466" s="5"/>
      <c r="JT466" s="5"/>
      <c r="JU466" s="4"/>
      <c r="JV466" s="6"/>
      <c r="JW466" s="4"/>
      <c r="JX466" s="6"/>
      <c r="JY466" s="5"/>
      <c r="JZ466" s="5"/>
      <c r="KA466" s="4"/>
      <c r="KB466" s="6"/>
      <c r="KC466" s="4"/>
      <c r="KD466" s="6"/>
      <c r="KE466" s="5"/>
      <c r="KF466" s="5"/>
      <c r="KG466" s="4"/>
      <c r="KH466" s="6"/>
      <c r="KI466" s="4"/>
      <c r="KJ466" s="6"/>
      <c r="KK466" s="5"/>
      <c r="KL466" s="5"/>
    </row>
    <row r="467">
      <c r="A467" s="3" t="s">
        <v>85</v>
      </c>
      <c r="B467" s="3" t="s">
        <v>765</v>
      </c>
      <c r="C467" s="3" t="s">
        <v>522</v>
      </c>
      <c r="D467" s="3" t="s">
        <v>528</v>
      </c>
      <c r="E467" s="3" t="s">
        <v>778</v>
      </c>
      <c r="F467" s="3" t="s">
        <v>104</v>
      </c>
      <c r="G467" s="3" t="s">
        <v>104</v>
      </c>
      <c r="H467" s="3" t="s">
        <v>104</v>
      </c>
      <c r="I467" s="4"/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>
        <v>7</v>
      </c>
      <c r="R467" s="6">
        <v>339.11</v>
      </c>
      <c r="S467" s="4"/>
      <c r="T467" s="6"/>
      <c r="U467" s="5"/>
      <c r="V467" s="5"/>
      <c r="W467" s="4"/>
      <c r="X467" s="6"/>
      <c r="Y467" s="4"/>
      <c r="Z467" s="6"/>
      <c r="AA467" s="5"/>
      <c r="AB467" s="5"/>
      <c r="AC467" s="4">
        <v>3</v>
      </c>
      <c r="AD467" s="6">
        <v>175.62</v>
      </c>
      <c r="AE467" s="4"/>
      <c r="AF467" s="6"/>
      <c r="AG467" s="5"/>
      <c r="AH467" s="5"/>
      <c r="AI467" s="4">
        <v>1</v>
      </c>
      <c r="AJ467" s="6">
        <v>74.18</v>
      </c>
      <c r="AK467" s="4"/>
      <c r="AL467" s="6"/>
      <c r="AM467" s="5"/>
      <c r="AN467" s="5"/>
      <c r="AO467" s="4"/>
      <c r="AP467" s="6"/>
      <c r="AQ467" s="4"/>
      <c r="AR467" s="6"/>
      <c r="AS467" s="5"/>
      <c r="AT467" s="5"/>
      <c r="AU467" s="4"/>
      <c r="AV467" s="6"/>
      <c r="AW467" s="4"/>
      <c r="AX467" s="6"/>
      <c r="AY467" s="5"/>
      <c r="AZ467" s="5"/>
      <c r="BA467" s="4"/>
      <c r="BB467" s="6"/>
      <c r="BC467" s="4"/>
      <c r="BD467" s="6"/>
      <c r="BE467" s="5"/>
      <c r="BF467" s="5"/>
      <c r="BG467" s="4">
        <v>3</v>
      </c>
      <c r="BH467" s="6">
        <v>89.31</v>
      </c>
      <c r="BI467" s="4"/>
      <c r="BJ467" s="6"/>
      <c r="BK467" s="5"/>
      <c r="BL467" s="5"/>
      <c r="BM467" s="4"/>
      <c r="BN467" s="6"/>
      <c r="BO467" s="4"/>
      <c r="BP467" s="6"/>
      <c r="BQ467" s="5"/>
      <c r="BR467" s="5"/>
      <c r="BS467" s="4"/>
      <c r="BT467" s="6"/>
      <c r="BU467" s="4"/>
      <c r="BV467" s="6"/>
      <c r="BW467" s="5"/>
      <c r="BX467" s="5"/>
      <c r="BY467" s="4"/>
      <c r="BZ467" s="6"/>
      <c r="CA467" s="4"/>
      <c r="CB467" s="6"/>
      <c r="CC467" s="5"/>
      <c r="CD467" s="5"/>
      <c r="CE467" s="4"/>
      <c r="CF467" s="6"/>
      <c r="CG467" s="4"/>
      <c r="CH467" s="6"/>
      <c r="CI467" s="5"/>
      <c r="CJ467" s="5"/>
      <c r="CK467" s="4"/>
      <c r="CL467" s="6"/>
      <c r="CM467" s="4"/>
      <c r="CN467" s="6"/>
      <c r="CO467" s="5"/>
      <c r="CP467" s="5"/>
      <c r="CQ467" s="4"/>
      <c r="CR467" s="6"/>
      <c r="CS467" s="4"/>
      <c r="CT467" s="6"/>
      <c r="CU467" s="5"/>
      <c r="CV467" s="5"/>
      <c r="CW467" s="4"/>
      <c r="CX467" s="6"/>
      <c r="CY467" s="4"/>
      <c r="CZ467" s="6"/>
      <c r="DA467" s="5"/>
      <c r="DB467" s="5"/>
      <c r="DC467" s="4"/>
      <c r="DD467" s="6"/>
      <c r="DE467" s="4"/>
      <c r="DF467" s="6"/>
      <c r="DG467" s="5"/>
      <c r="DH467" s="5"/>
      <c r="DI467" s="4"/>
      <c r="DJ467" s="6"/>
      <c r="DK467" s="4"/>
      <c r="DL467" s="6"/>
      <c r="DM467" s="5"/>
      <c r="DN467" s="5"/>
      <c r="DO467" s="4"/>
      <c r="DP467" s="6"/>
      <c r="DQ467" s="4"/>
      <c r="DR467" s="6"/>
      <c r="DS467" s="5"/>
      <c r="DT467" s="5"/>
      <c r="DU467" s="4"/>
      <c r="DV467" s="6"/>
      <c r="DW467" s="4"/>
      <c r="DX467" s="6"/>
      <c r="DY467" s="5"/>
      <c r="DZ467" s="5"/>
      <c r="EA467" s="4"/>
      <c r="EB467" s="6"/>
      <c r="EC467" s="4"/>
      <c r="ED467" s="6"/>
      <c r="EE467" s="5"/>
      <c r="EF467" s="5"/>
      <c r="EG467" s="4"/>
      <c r="EH467" s="6"/>
      <c r="EI467" s="4"/>
      <c r="EJ467" s="6"/>
      <c r="EK467" s="5"/>
      <c r="EL467" s="5"/>
      <c r="EM467" s="4"/>
      <c r="EN467" s="6"/>
      <c r="EO467" s="4"/>
      <c r="EP467" s="6"/>
      <c r="EQ467" s="5"/>
      <c r="ER467" s="5"/>
      <c r="ES467" s="4"/>
      <c r="ET467" s="6"/>
      <c r="EU467" s="4"/>
      <c r="EV467" s="6"/>
      <c r="EW467" s="5"/>
      <c r="EX467" s="5"/>
      <c r="EY467" s="4"/>
      <c r="EZ467" s="6"/>
      <c r="FA467" s="4"/>
      <c r="FB467" s="6"/>
      <c r="FC467" s="5"/>
      <c r="FD467" s="5"/>
      <c r="FE467" s="4"/>
      <c r="FF467" s="6"/>
      <c r="FG467" s="4"/>
      <c r="FH467" s="6"/>
      <c r="FI467" s="5"/>
      <c r="FJ467" s="5"/>
      <c r="FK467" s="4"/>
      <c r="FL467" s="6"/>
      <c r="FM467" s="4"/>
      <c r="FN467" s="6"/>
      <c r="FO467" s="5"/>
      <c r="FP467" s="5"/>
      <c r="FQ467" s="4"/>
      <c r="FR467" s="6"/>
      <c r="FS467" s="4"/>
      <c r="FT467" s="6"/>
      <c r="FU467" s="5"/>
      <c r="FV467" s="5"/>
      <c r="FW467" s="4"/>
      <c r="FX467" s="6"/>
      <c r="FY467" s="4"/>
      <c r="FZ467" s="6"/>
      <c r="GA467" s="5"/>
      <c r="GB467" s="5"/>
      <c r="GC467" s="4"/>
      <c r="GD467" s="6"/>
      <c r="GE467" s="4"/>
      <c r="GF467" s="6"/>
      <c r="GG467" s="5"/>
      <c r="GH467" s="5"/>
      <c r="GI467" s="4"/>
      <c r="GJ467" s="6"/>
      <c r="GK467" s="4"/>
      <c r="GL467" s="6"/>
      <c r="GM467" s="5"/>
      <c r="GN467" s="5"/>
      <c r="GO467" s="4"/>
      <c r="GP467" s="6"/>
      <c r="GQ467" s="4"/>
      <c r="GR467" s="6"/>
      <c r="GS467" s="5"/>
      <c r="GT467" s="5"/>
      <c r="GU467" s="4"/>
      <c r="GV467" s="6"/>
      <c r="GW467" s="4"/>
      <c r="GX467" s="6"/>
      <c r="GY467" s="5"/>
      <c r="GZ467" s="5"/>
      <c r="HA467" s="4"/>
      <c r="HB467" s="6"/>
      <c r="HC467" s="4"/>
      <c r="HD467" s="6"/>
      <c r="HE467" s="5"/>
      <c r="HF467" s="5"/>
      <c r="HG467" s="4"/>
      <c r="HH467" s="6"/>
      <c r="HI467" s="4"/>
      <c r="HJ467" s="6"/>
      <c r="HK467" s="5"/>
      <c r="HL467" s="5"/>
      <c r="HM467" s="4"/>
      <c r="HN467" s="6"/>
      <c r="HO467" s="4"/>
      <c r="HP467" s="6"/>
      <c r="HQ467" s="5"/>
      <c r="HR467" s="5"/>
      <c r="HS467" s="4"/>
      <c r="HT467" s="6"/>
      <c r="HU467" s="4"/>
      <c r="HV467" s="6"/>
      <c r="HW467" s="5"/>
      <c r="HX467" s="5"/>
      <c r="HY467" s="4"/>
      <c r="HZ467" s="6"/>
      <c r="IA467" s="4"/>
      <c r="IB467" s="6"/>
      <c r="IC467" s="5"/>
      <c r="ID467" s="5"/>
      <c r="IE467" s="4"/>
      <c r="IF467" s="6"/>
      <c r="IG467" s="4"/>
      <c r="IH467" s="6"/>
      <c r="II467" s="5"/>
      <c r="IJ467" s="5"/>
      <c r="IK467" s="4"/>
      <c r="IL467" s="6"/>
      <c r="IM467" s="4"/>
      <c r="IN467" s="6"/>
      <c r="IO467" s="5"/>
      <c r="IP467" s="5"/>
      <c r="IQ467" s="4"/>
      <c r="IR467" s="6"/>
      <c r="IS467" s="4"/>
      <c r="IT467" s="6"/>
      <c r="IU467" s="5"/>
      <c r="IV467" s="5"/>
      <c r="IW467" s="4"/>
      <c r="IX467" s="6"/>
      <c r="IY467" s="4"/>
      <c r="IZ467" s="6"/>
      <c r="JA467" s="5"/>
      <c r="JB467" s="5"/>
      <c r="JC467" s="4"/>
      <c r="JD467" s="6"/>
      <c r="JE467" s="4"/>
      <c r="JF467" s="6"/>
      <c r="JG467" s="5"/>
      <c r="JH467" s="5"/>
      <c r="JI467" s="4"/>
      <c r="JJ467" s="6"/>
      <c r="JK467" s="4"/>
      <c r="JL467" s="6"/>
      <c r="JM467" s="5"/>
      <c r="JN467" s="5"/>
      <c r="JO467" s="4"/>
      <c r="JP467" s="6"/>
      <c r="JQ467" s="4"/>
      <c r="JR467" s="6"/>
      <c r="JS467" s="5"/>
      <c r="JT467" s="5"/>
      <c r="JU467" s="4"/>
      <c r="JV467" s="6"/>
      <c r="JW467" s="4"/>
      <c r="JX467" s="6"/>
      <c r="JY467" s="5"/>
      <c r="JZ467" s="5"/>
      <c r="KA467" s="4"/>
      <c r="KB467" s="6"/>
      <c r="KC467" s="4"/>
      <c r="KD467" s="6"/>
      <c r="KE467" s="5"/>
      <c r="KF467" s="5"/>
      <c r="KG467" s="4"/>
      <c r="KH467" s="6"/>
      <c r="KI467" s="4"/>
      <c r="KJ467" s="6"/>
      <c r="KK467" s="5"/>
      <c r="KL467" s="5"/>
    </row>
    <row r="468">
      <c r="A468" s="3" t="s">
        <v>85</v>
      </c>
      <c r="B468" s="3" t="s">
        <v>765</v>
      </c>
      <c r="C468" s="3" t="s">
        <v>522</v>
      </c>
      <c r="D468" s="3" t="s">
        <v>528</v>
      </c>
      <c r="E468" s="3" t="s">
        <v>770</v>
      </c>
      <c r="F468" s="3" t="s">
        <v>770</v>
      </c>
      <c r="G468" s="3" t="s">
        <v>770</v>
      </c>
      <c r="H468" s="3" t="s">
        <v>155</v>
      </c>
      <c r="I468" s="4"/>
      <c r="J468" s="4">
        <f>=ROUNDDOWN({0},0)</f>
      </c>
      <c r="K468" s="4"/>
      <c r="L468" s="5">
        <v>1</v>
      </c>
      <c r="M468" s="4"/>
      <c r="N468" s="4">
        <f>=ROUNDDOWN({0},0)</f>
      </c>
      <c r="O468" s="4"/>
      <c r="P468" s="5"/>
      <c r="Q468" s="4">
        <v>4</v>
      </c>
      <c r="R468" s="6">
        <v>337.85</v>
      </c>
      <c r="S468" s="4"/>
      <c r="T468" s="6"/>
      <c r="U468" s="5"/>
      <c r="V468" s="5"/>
      <c r="W468" s="4">
        <v>1</v>
      </c>
      <c r="X468" s="6">
        <v>89.97</v>
      </c>
      <c r="Y468" s="4"/>
      <c r="Z468" s="6"/>
      <c r="AA468" s="5"/>
      <c r="AB468" s="5"/>
      <c r="AC468" s="4">
        <v>1</v>
      </c>
      <c r="AD468" s="6">
        <v>67.63</v>
      </c>
      <c r="AE468" s="4"/>
      <c r="AF468" s="6"/>
      <c r="AG468" s="5"/>
      <c r="AH468" s="5"/>
      <c r="AI468" s="4">
        <v>1</v>
      </c>
      <c r="AJ468" s="6">
        <v>93.62</v>
      </c>
      <c r="AK468" s="4"/>
      <c r="AL468" s="6"/>
      <c r="AM468" s="5"/>
      <c r="AN468" s="5"/>
      <c r="AO468" s="4">
        <v>1</v>
      </c>
      <c r="AP468" s="6">
        <v>86.63</v>
      </c>
      <c r="AQ468" s="4"/>
      <c r="AR468" s="6"/>
      <c r="AS468" s="5"/>
      <c r="AT468" s="5"/>
      <c r="AU468" s="4"/>
      <c r="AV468" s="6"/>
      <c r="AW468" s="4"/>
      <c r="AX468" s="6"/>
      <c r="AY468" s="5"/>
      <c r="AZ468" s="5"/>
      <c r="BA468" s="4"/>
      <c r="BB468" s="6"/>
      <c r="BC468" s="4"/>
      <c r="BD468" s="6"/>
      <c r="BE468" s="5"/>
      <c r="BF468" s="5"/>
      <c r="BG468" s="4"/>
      <c r="BH468" s="6"/>
      <c r="BI468" s="4"/>
      <c r="BJ468" s="6"/>
      <c r="BK468" s="5"/>
      <c r="BL468" s="5"/>
      <c r="BM468" s="4"/>
      <c r="BN468" s="6"/>
      <c r="BO468" s="4"/>
      <c r="BP468" s="6"/>
      <c r="BQ468" s="5"/>
      <c r="BR468" s="5"/>
      <c r="BS468" s="4"/>
      <c r="BT468" s="6"/>
      <c r="BU468" s="4"/>
      <c r="BV468" s="6"/>
      <c r="BW468" s="5"/>
      <c r="BX468" s="5"/>
      <c r="BY468" s="4"/>
      <c r="BZ468" s="6"/>
      <c r="CA468" s="4"/>
      <c r="CB468" s="6"/>
      <c r="CC468" s="5"/>
      <c r="CD468" s="5"/>
      <c r="CE468" s="4"/>
      <c r="CF468" s="6"/>
      <c r="CG468" s="4"/>
      <c r="CH468" s="6"/>
      <c r="CI468" s="5"/>
      <c r="CJ468" s="5"/>
      <c r="CK468" s="4"/>
      <c r="CL468" s="6"/>
      <c r="CM468" s="4"/>
      <c r="CN468" s="6"/>
      <c r="CO468" s="5"/>
      <c r="CP468" s="5"/>
      <c r="CQ468" s="4"/>
      <c r="CR468" s="6"/>
      <c r="CS468" s="4"/>
      <c r="CT468" s="6"/>
      <c r="CU468" s="5"/>
      <c r="CV468" s="5"/>
      <c r="CW468" s="4"/>
      <c r="CX468" s="6"/>
      <c r="CY468" s="4"/>
      <c r="CZ468" s="6"/>
      <c r="DA468" s="5"/>
      <c r="DB468" s="5"/>
      <c r="DC468" s="4"/>
      <c r="DD468" s="6"/>
      <c r="DE468" s="4"/>
      <c r="DF468" s="6"/>
      <c r="DG468" s="5"/>
      <c r="DH468" s="5"/>
      <c r="DI468" s="4"/>
      <c r="DJ468" s="6"/>
      <c r="DK468" s="4"/>
      <c r="DL468" s="6"/>
      <c r="DM468" s="5"/>
      <c r="DN468" s="5"/>
      <c r="DO468" s="4"/>
      <c r="DP468" s="6"/>
      <c r="DQ468" s="4"/>
      <c r="DR468" s="6"/>
      <c r="DS468" s="5"/>
      <c r="DT468" s="5"/>
      <c r="DU468" s="4"/>
      <c r="DV468" s="6"/>
      <c r="DW468" s="4"/>
      <c r="DX468" s="6"/>
      <c r="DY468" s="5"/>
      <c r="DZ468" s="5"/>
      <c r="EA468" s="4"/>
      <c r="EB468" s="6"/>
      <c r="EC468" s="4"/>
      <c r="ED468" s="6"/>
      <c r="EE468" s="5"/>
      <c r="EF468" s="5"/>
      <c r="EG468" s="4"/>
      <c r="EH468" s="6"/>
      <c r="EI468" s="4"/>
      <c r="EJ468" s="6"/>
      <c r="EK468" s="5"/>
      <c r="EL468" s="5"/>
      <c r="EM468" s="4"/>
      <c r="EN468" s="6"/>
      <c r="EO468" s="4"/>
      <c r="EP468" s="6"/>
      <c r="EQ468" s="5"/>
      <c r="ER468" s="5"/>
      <c r="ES468" s="4"/>
      <c r="ET468" s="6"/>
      <c r="EU468" s="4"/>
      <c r="EV468" s="6"/>
      <c r="EW468" s="5"/>
      <c r="EX468" s="5"/>
      <c r="EY468" s="4"/>
      <c r="EZ468" s="6"/>
      <c r="FA468" s="4"/>
      <c r="FB468" s="6"/>
      <c r="FC468" s="5"/>
      <c r="FD468" s="5"/>
      <c r="FE468" s="4"/>
      <c r="FF468" s="6"/>
      <c r="FG468" s="4"/>
      <c r="FH468" s="6"/>
      <c r="FI468" s="5"/>
      <c r="FJ468" s="5"/>
      <c r="FK468" s="4"/>
      <c r="FL468" s="6"/>
      <c r="FM468" s="4"/>
      <c r="FN468" s="6"/>
      <c r="FO468" s="5"/>
      <c r="FP468" s="5"/>
      <c r="FQ468" s="4"/>
      <c r="FR468" s="6"/>
      <c r="FS468" s="4"/>
      <c r="FT468" s="6"/>
      <c r="FU468" s="5"/>
      <c r="FV468" s="5"/>
      <c r="FW468" s="4"/>
      <c r="FX468" s="6"/>
      <c r="FY468" s="4"/>
      <c r="FZ468" s="6"/>
      <c r="GA468" s="5"/>
      <c r="GB468" s="5"/>
      <c r="GC468" s="4"/>
      <c r="GD468" s="6"/>
      <c r="GE468" s="4"/>
      <c r="GF468" s="6"/>
      <c r="GG468" s="5"/>
      <c r="GH468" s="5"/>
      <c r="GI468" s="4"/>
      <c r="GJ468" s="6"/>
      <c r="GK468" s="4"/>
      <c r="GL468" s="6"/>
      <c r="GM468" s="5"/>
      <c r="GN468" s="5"/>
      <c r="GO468" s="4"/>
      <c r="GP468" s="6"/>
      <c r="GQ468" s="4"/>
      <c r="GR468" s="6"/>
      <c r="GS468" s="5"/>
      <c r="GT468" s="5"/>
      <c r="GU468" s="4"/>
      <c r="GV468" s="6"/>
      <c r="GW468" s="4"/>
      <c r="GX468" s="6"/>
      <c r="GY468" s="5"/>
      <c r="GZ468" s="5"/>
      <c r="HA468" s="4"/>
      <c r="HB468" s="6"/>
      <c r="HC468" s="4"/>
      <c r="HD468" s="6"/>
      <c r="HE468" s="5"/>
      <c r="HF468" s="5"/>
      <c r="HG468" s="4"/>
      <c r="HH468" s="6"/>
      <c r="HI468" s="4"/>
      <c r="HJ468" s="6"/>
      <c r="HK468" s="5"/>
      <c r="HL468" s="5"/>
      <c r="HM468" s="4"/>
      <c r="HN468" s="6"/>
      <c r="HO468" s="4"/>
      <c r="HP468" s="6"/>
      <c r="HQ468" s="5"/>
      <c r="HR468" s="5"/>
      <c r="HS468" s="4"/>
      <c r="HT468" s="6"/>
      <c r="HU468" s="4"/>
      <c r="HV468" s="6"/>
      <c r="HW468" s="5"/>
      <c r="HX468" s="5"/>
      <c r="HY468" s="4"/>
      <c r="HZ468" s="6"/>
      <c r="IA468" s="4"/>
      <c r="IB468" s="6"/>
      <c r="IC468" s="5"/>
      <c r="ID468" s="5"/>
      <c r="IE468" s="4"/>
      <c r="IF468" s="6"/>
      <c r="IG468" s="4"/>
      <c r="IH468" s="6"/>
      <c r="II468" s="5"/>
      <c r="IJ468" s="5"/>
      <c r="IK468" s="4"/>
      <c r="IL468" s="6"/>
      <c r="IM468" s="4"/>
      <c r="IN468" s="6"/>
      <c r="IO468" s="5"/>
      <c r="IP468" s="5"/>
      <c r="IQ468" s="4"/>
      <c r="IR468" s="6"/>
      <c r="IS468" s="4"/>
      <c r="IT468" s="6"/>
      <c r="IU468" s="5"/>
      <c r="IV468" s="5"/>
      <c r="IW468" s="4"/>
      <c r="IX468" s="6"/>
      <c r="IY468" s="4"/>
      <c r="IZ468" s="6"/>
      <c r="JA468" s="5"/>
      <c r="JB468" s="5"/>
      <c r="JC468" s="4"/>
      <c r="JD468" s="6"/>
      <c r="JE468" s="4"/>
      <c r="JF468" s="6"/>
      <c r="JG468" s="5"/>
      <c r="JH468" s="5"/>
      <c r="JI468" s="4"/>
      <c r="JJ468" s="6"/>
      <c r="JK468" s="4"/>
      <c r="JL468" s="6"/>
      <c r="JM468" s="5"/>
      <c r="JN468" s="5"/>
      <c r="JO468" s="4"/>
      <c r="JP468" s="6"/>
      <c r="JQ468" s="4"/>
      <c r="JR468" s="6"/>
      <c r="JS468" s="5"/>
      <c r="JT468" s="5"/>
      <c r="JU468" s="4"/>
      <c r="JV468" s="6"/>
      <c r="JW468" s="4"/>
      <c r="JX468" s="6"/>
      <c r="JY468" s="5"/>
      <c r="JZ468" s="5"/>
      <c r="KA468" s="4"/>
      <c r="KB468" s="6"/>
      <c r="KC468" s="4"/>
      <c r="KD468" s="6"/>
      <c r="KE468" s="5"/>
      <c r="KF468" s="5"/>
      <c r="KG468" s="4"/>
      <c r="KH468" s="6"/>
      <c r="KI468" s="4"/>
      <c r="KJ468" s="6"/>
      <c r="KK468" s="5"/>
      <c r="KL468" s="5"/>
    </row>
    <row r="469">
      <c r="A469" s="3" t="s">
        <v>85</v>
      </c>
      <c r="B469" s="3" t="s">
        <v>765</v>
      </c>
      <c r="C469" s="3" t="s">
        <v>522</v>
      </c>
      <c r="D469" s="3" t="s">
        <v>528</v>
      </c>
      <c r="E469" s="3" t="s">
        <v>771</v>
      </c>
      <c r="F469" s="3" t="s">
        <v>771</v>
      </c>
      <c r="G469" s="3" t="s">
        <v>771</v>
      </c>
      <c r="H469" s="3" t="s">
        <v>118</v>
      </c>
      <c r="I469" s="4"/>
      <c r="J469" s="4">
        <f>=ROUNDDOWN({0},0)</f>
      </c>
      <c r="K469" s="4">
        <v>145</v>
      </c>
      <c r="L469" s="5"/>
      <c r="M469" s="4"/>
      <c r="N469" s="4">
        <f>=ROUNDDOWN({0},0)</f>
      </c>
      <c r="O469" s="4"/>
      <c r="P469" s="5"/>
      <c r="Q469" s="4">
        <v>4</v>
      </c>
      <c r="R469" s="6">
        <v>334.11</v>
      </c>
      <c r="S469" s="4"/>
      <c r="T469" s="6"/>
      <c r="U469" s="5"/>
      <c r="V469" s="5"/>
      <c r="W469" s="4"/>
      <c r="X469" s="6"/>
      <c r="Y469" s="4"/>
      <c r="Z469" s="6"/>
      <c r="AA469" s="5"/>
      <c r="AB469" s="5"/>
      <c r="AC469" s="4">
        <v>4</v>
      </c>
      <c r="AD469" s="6">
        <v>334.11</v>
      </c>
      <c r="AE469" s="4"/>
      <c r="AF469" s="6"/>
      <c r="AG469" s="5"/>
      <c r="AH469" s="5"/>
      <c r="AI469" s="4"/>
      <c r="AJ469" s="6"/>
      <c r="AK469" s="4"/>
      <c r="AL469" s="6"/>
      <c r="AM469" s="5"/>
      <c r="AN469" s="5"/>
      <c r="AO469" s="4"/>
      <c r="AP469" s="6"/>
      <c r="AQ469" s="4"/>
      <c r="AR469" s="6"/>
      <c r="AS469" s="5"/>
      <c r="AT469" s="5"/>
      <c r="AU469" s="4"/>
      <c r="AV469" s="6"/>
      <c r="AW469" s="4"/>
      <c r="AX469" s="6"/>
      <c r="AY469" s="5"/>
      <c r="AZ469" s="5"/>
      <c r="BA469" s="4"/>
      <c r="BB469" s="6"/>
      <c r="BC469" s="4"/>
      <c r="BD469" s="6"/>
      <c r="BE469" s="5"/>
      <c r="BF469" s="5"/>
      <c r="BG469" s="4"/>
      <c r="BH469" s="6"/>
      <c r="BI469" s="4"/>
      <c r="BJ469" s="6"/>
      <c r="BK469" s="5"/>
      <c r="BL469" s="5"/>
      <c r="BM469" s="4"/>
      <c r="BN469" s="6"/>
      <c r="BO469" s="4"/>
      <c r="BP469" s="6"/>
      <c r="BQ469" s="5"/>
      <c r="BR469" s="5"/>
      <c r="BS469" s="4"/>
      <c r="BT469" s="6"/>
      <c r="BU469" s="4"/>
      <c r="BV469" s="6"/>
      <c r="BW469" s="5"/>
      <c r="BX469" s="5"/>
      <c r="BY469" s="4"/>
      <c r="BZ469" s="6"/>
      <c r="CA469" s="4"/>
      <c r="CB469" s="6"/>
      <c r="CC469" s="5"/>
      <c r="CD469" s="5"/>
      <c r="CE469" s="4"/>
      <c r="CF469" s="6"/>
      <c r="CG469" s="4"/>
      <c r="CH469" s="6"/>
      <c r="CI469" s="5"/>
      <c r="CJ469" s="5"/>
      <c r="CK469" s="4"/>
      <c r="CL469" s="6"/>
      <c r="CM469" s="4"/>
      <c r="CN469" s="6"/>
      <c r="CO469" s="5"/>
      <c r="CP469" s="5"/>
      <c r="CQ469" s="4"/>
      <c r="CR469" s="6"/>
      <c r="CS469" s="4"/>
      <c r="CT469" s="6"/>
      <c r="CU469" s="5"/>
      <c r="CV469" s="5"/>
      <c r="CW469" s="4"/>
      <c r="CX469" s="6"/>
      <c r="CY469" s="4"/>
      <c r="CZ469" s="6"/>
      <c r="DA469" s="5"/>
      <c r="DB469" s="5"/>
      <c r="DC469" s="4"/>
      <c r="DD469" s="6"/>
      <c r="DE469" s="4"/>
      <c r="DF469" s="6"/>
      <c r="DG469" s="5"/>
      <c r="DH469" s="5"/>
      <c r="DI469" s="4"/>
      <c r="DJ469" s="6"/>
      <c r="DK469" s="4"/>
      <c r="DL469" s="6"/>
      <c r="DM469" s="5"/>
      <c r="DN469" s="5"/>
      <c r="DO469" s="4"/>
      <c r="DP469" s="6"/>
      <c r="DQ469" s="4"/>
      <c r="DR469" s="6"/>
      <c r="DS469" s="5"/>
      <c r="DT469" s="5"/>
      <c r="DU469" s="4"/>
      <c r="DV469" s="6"/>
      <c r="DW469" s="4"/>
      <c r="DX469" s="6"/>
      <c r="DY469" s="5"/>
      <c r="DZ469" s="5"/>
      <c r="EA469" s="4"/>
      <c r="EB469" s="6"/>
      <c r="EC469" s="4"/>
      <c r="ED469" s="6"/>
      <c r="EE469" s="5"/>
      <c r="EF469" s="5"/>
      <c r="EG469" s="4"/>
      <c r="EH469" s="6"/>
      <c r="EI469" s="4"/>
      <c r="EJ469" s="6"/>
      <c r="EK469" s="5"/>
      <c r="EL469" s="5"/>
      <c r="EM469" s="4"/>
      <c r="EN469" s="6"/>
      <c r="EO469" s="4"/>
      <c r="EP469" s="6"/>
      <c r="EQ469" s="5"/>
      <c r="ER469" s="5"/>
      <c r="ES469" s="4"/>
      <c r="ET469" s="6"/>
      <c r="EU469" s="4"/>
      <c r="EV469" s="6"/>
      <c r="EW469" s="5"/>
      <c r="EX469" s="5"/>
      <c r="EY469" s="4"/>
      <c r="EZ469" s="6"/>
      <c r="FA469" s="4"/>
      <c r="FB469" s="6"/>
      <c r="FC469" s="5"/>
      <c r="FD469" s="5"/>
      <c r="FE469" s="4"/>
      <c r="FF469" s="6"/>
      <c r="FG469" s="4"/>
      <c r="FH469" s="6"/>
      <c r="FI469" s="5"/>
      <c r="FJ469" s="5"/>
      <c r="FK469" s="4"/>
      <c r="FL469" s="6"/>
      <c r="FM469" s="4"/>
      <c r="FN469" s="6"/>
      <c r="FO469" s="5"/>
      <c r="FP469" s="5"/>
      <c r="FQ469" s="4"/>
      <c r="FR469" s="6"/>
      <c r="FS469" s="4"/>
      <c r="FT469" s="6"/>
      <c r="FU469" s="5"/>
      <c r="FV469" s="5"/>
      <c r="FW469" s="4"/>
      <c r="FX469" s="6"/>
      <c r="FY469" s="4"/>
      <c r="FZ469" s="6"/>
      <c r="GA469" s="5"/>
      <c r="GB469" s="5"/>
      <c r="GC469" s="4"/>
      <c r="GD469" s="6"/>
      <c r="GE469" s="4"/>
      <c r="GF469" s="6"/>
      <c r="GG469" s="5"/>
      <c r="GH469" s="5"/>
      <c r="GI469" s="4"/>
      <c r="GJ469" s="6"/>
      <c r="GK469" s="4"/>
      <c r="GL469" s="6"/>
      <c r="GM469" s="5"/>
      <c r="GN469" s="5"/>
      <c r="GO469" s="4"/>
      <c r="GP469" s="6"/>
      <c r="GQ469" s="4"/>
      <c r="GR469" s="6"/>
      <c r="GS469" s="5"/>
      <c r="GT469" s="5"/>
      <c r="GU469" s="4"/>
      <c r="GV469" s="6"/>
      <c r="GW469" s="4"/>
      <c r="GX469" s="6"/>
      <c r="GY469" s="5"/>
      <c r="GZ469" s="5"/>
      <c r="HA469" s="4"/>
      <c r="HB469" s="6"/>
      <c r="HC469" s="4"/>
      <c r="HD469" s="6"/>
      <c r="HE469" s="5"/>
      <c r="HF469" s="5"/>
      <c r="HG469" s="4"/>
      <c r="HH469" s="6"/>
      <c r="HI469" s="4"/>
      <c r="HJ469" s="6"/>
      <c r="HK469" s="5"/>
      <c r="HL469" s="5"/>
      <c r="HM469" s="4"/>
      <c r="HN469" s="6"/>
      <c r="HO469" s="4"/>
      <c r="HP469" s="6"/>
      <c r="HQ469" s="5"/>
      <c r="HR469" s="5"/>
      <c r="HS469" s="4"/>
      <c r="HT469" s="6"/>
      <c r="HU469" s="4"/>
      <c r="HV469" s="6"/>
      <c r="HW469" s="5"/>
      <c r="HX469" s="5"/>
      <c r="HY469" s="4"/>
      <c r="HZ469" s="6"/>
      <c r="IA469" s="4"/>
      <c r="IB469" s="6"/>
      <c r="IC469" s="5"/>
      <c r="ID469" s="5"/>
      <c r="IE469" s="4"/>
      <c r="IF469" s="6"/>
      <c r="IG469" s="4"/>
      <c r="IH469" s="6"/>
      <c r="II469" s="5"/>
      <c r="IJ469" s="5"/>
      <c r="IK469" s="4"/>
      <c r="IL469" s="6"/>
      <c r="IM469" s="4"/>
      <c r="IN469" s="6"/>
      <c r="IO469" s="5"/>
      <c r="IP469" s="5"/>
      <c r="IQ469" s="4"/>
      <c r="IR469" s="6"/>
      <c r="IS469" s="4"/>
      <c r="IT469" s="6"/>
      <c r="IU469" s="5"/>
      <c r="IV469" s="5"/>
      <c r="IW469" s="4"/>
      <c r="IX469" s="6"/>
      <c r="IY469" s="4"/>
      <c r="IZ469" s="6"/>
      <c r="JA469" s="5"/>
      <c r="JB469" s="5"/>
      <c r="JC469" s="4"/>
      <c r="JD469" s="6"/>
      <c r="JE469" s="4"/>
      <c r="JF469" s="6"/>
      <c r="JG469" s="5"/>
      <c r="JH469" s="5"/>
      <c r="JI469" s="4"/>
      <c r="JJ469" s="6"/>
      <c r="JK469" s="4"/>
      <c r="JL469" s="6"/>
      <c r="JM469" s="5"/>
      <c r="JN469" s="5"/>
      <c r="JO469" s="4"/>
      <c r="JP469" s="6"/>
      <c r="JQ469" s="4"/>
      <c r="JR469" s="6"/>
      <c r="JS469" s="5"/>
      <c r="JT469" s="5"/>
      <c r="JU469" s="4"/>
      <c r="JV469" s="6"/>
      <c r="JW469" s="4"/>
      <c r="JX469" s="6"/>
      <c r="JY469" s="5"/>
      <c r="JZ469" s="5"/>
      <c r="KA469" s="4"/>
      <c r="KB469" s="6"/>
      <c r="KC469" s="4"/>
      <c r="KD469" s="6"/>
      <c r="KE469" s="5"/>
      <c r="KF469" s="5"/>
      <c r="KG469" s="4"/>
      <c r="KH469" s="6"/>
      <c r="KI469" s="4"/>
      <c r="KJ469" s="6"/>
      <c r="KK469" s="5"/>
      <c r="KL469" s="5"/>
    </row>
    <row r="470">
      <c r="A470" s="3" t="s">
        <v>85</v>
      </c>
      <c r="B470" s="3" t="s">
        <v>765</v>
      </c>
      <c r="C470" s="3" t="s">
        <v>522</v>
      </c>
      <c r="D470" s="3" t="s">
        <v>528</v>
      </c>
      <c r="E470" s="3" t="s">
        <v>777</v>
      </c>
      <c r="F470" s="3" t="s">
        <v>777</v>
      </c>
      <c r="G470" s="3" t="s">
        <v>777</v>
      </c>
      <c r="H470" s="3" t="s">
        <v>104</v>
      </c>
      <c r="I470" s="4"/>
      <c r="J470" s="4">
        <f>=ROUNDDOWN({0},0)</f>
      </c>
      <c r="K470" s="4"/>
      <c r="L470" s="5"/>
      <c r="M470" s="4"/>
      <c r="N470" s="4">
        <f>=ROUNDDOWN({0},0)</f>
      </c>
      <c r="O470" s="4"/>
      <c r="P470" s="5"/>
      <c r="Q470" s="4">
        <v>5</v>
      </c>
      <c r="R470" s="6">
        <v>287.5</v>
      </c>
      <c r="S470" s="4"/>
      <c r="T470" s="6"/>
      <c r="U470" s="5"/>
      <c r="V470" s="5"/>
      <c r="W470" s="4"/>
      <c r="X470" s="6"/>
      <c r="Y470" s="4"/>
      <c r="Z470" s="6"/>
      <c r="AA470" s="5"/>
      <c r="AB470" s="5"/>
      <c r="AC470" s="4"/>
      <c r="AD470" s="6"/>
      <c r="AE470" s="4"/>
      <c r="AF470" s="6"/>
      <c r="AG470" s="5"/>
      <c r="AH470" s="5"/>
      <c r="AI470" s="4"/>
      <c r="AJ470" s="6"/>
      <c r="AK470" s="4"/>
      <c r="AL470" s="6"/>
      <c r="AM470" s="5"/>
      <c r="AN470" s="5"/>
      <c r="AO470" s="4">
        <v>5</v>
      </c>
      <c r="AP470" s="6">
        <v>287.5</v>
      </c>
      <c r="AQ470" s="4"/>
      <c r="AR470" s="6"/>
      <c r="AS470" s="5"/>
      <c r="AT470" s="5"/>
      <c r="AU470" s="4"/>
      <c r="AV470" s="6"/>
      <c r="AW470" s="4"/>
      <c r="AX470" s="6"/>
      <c r="AY470" s="5"/>
      <c r="AZ470" s="5"/>
      <c r="BA470" s="4"/>
      <c r="BB470" s="6"/>
      <c r="BC470" s="4"/>
      <c r="BD470" s="6"/>
      <c r="BE470" s="5"/>
      <c r="BF470" s="5"/>
      <c r="BG470" s="4"/>
      <c r="BH470" s="6"/>
      <c r="BI470" s="4"/>
      <c r="BJ470" s="6"/>
      <c r="BK470" s="5"/>
      <c r="BL470" s="5"/>
      <c r="BM470" s="4"/>
      <c r="BN470" s="6"/>
      <c r="BO470" s="4"/>
      <c r="BP470" s="6"/>
      <c r="BQ470" s="5"/>
      <c r="BR470" s="5"/>
      <c r="BS470" s="4"/>
      <c r="BT470" s="6"/>
      <c r="BU470" s="4"/>
      <c r="BV470" s="6"/>
      <c r="BW470" s="5"/>
      <c r="BX470" s="5"/>
      <c r="BY470" s="4"/>
      <c r="BZ470" s="6"/>
      <c r="CA470" s="4"/>
      <c r="CB470" s="6"/>
      <c r="CC470" s="5"/>
      <c r="CD470" s="5"/>
      <c r="CE470" s="4"/>
      <c r="CF470" s="6"/>
      <c r="CG470" s="4"/>
      <c r="CH470" s="6"/>
      <c r="CI470" s="5"/>
      <c r="CJ470" s="5"/>
      <c r="CK470" s="4"/>
      <c r="CL470" s="6"/>
      <c r="CM470" s="4"/>
      <c r="CN470" s="6"/>
      <c r="CO470" s="5"/>
      <c r="CP470" s="5"/>
      <c r="CQ470" s="4"/>
      <c r="CR470" s="6"/>
      <c r="CS470" s="4"/>
      <c r="CT470" s="6"/>
      <c r="CU470" s="5"/>
      <c r="CV470" s="5"/>
      <c r="CW470" s="4"/>
      <c r="CX470" s="6"/>
      <c r="CY470" s="4"/>
      <c r="CZ470" s="6"/>
      <c r="DA470" s="5"/>
      <c r="DB470" s="5"/>
      <c r="DC470" s="4"/>
      <c r="DD470" s="6"/>
      <c r="DE470" s="4"/>
      <c r="DF470" s="6"/>
      <c r="DG470" s="5"/>
      <c r="DH470" s="5"/>
      <c r="DI470" s="4"/>
      <c r="DJ470" s="6"/>
      <c r="DK470" s="4"/>
      <c r="DL470" s="6"/>
      <c r="DM470" s="5"/>
      <c r="DN470" s="5"/>
      <c r="DO470" s="4"/>
      <c r="DP470" s="6"/>
      <c r="DQ470" s="4"/>
      <c r="DR470" s="6"/>
      <c r="DS470" s="5"/>
      <c r="DT470" s="5"/>
      <c r="DU470" s="4"/>
      <c r="DV470" s="6"/>
      <c r="DW470" s="4"/>
      <c r="DX470" s="6"/>
      <c r="DY470" s="5"/>
      <c r="DZ470" s="5"/>
      <c r="EA470" s="4"/>
      <c r="EB470" s="6"/>
      <c r="EC470" s="4"/>
      <c r="ED470" s="6"/>
      <c r="EE470" s="5"/>
      <c r="EF470" s="5"/>
      <c r="EG470" s="4"/>
      <c r="EH470" s="6"/>
      <c r="EI470" s="4"/>
      <c r="EJ470" s="6"/>
      <c r="EK470" s="5"/>
      <c r="EL470" s="5"/>
      <c r="EM470" s="4"/>
      <c r="EN470" s="6"/>
      <c r="EO470" s="4"/>
      <c r="EP470" s="6"/>
      <c r="EQ470" s="5"/>
      <c r="ER470" s="5"/>
      <c r="ES470" s="4"/>
      <c r="ET470" s="6"/>
      <c r="EU470" s="4"/>
      <c r="EV470" s="6"/>
      <c r="EW470" s="5"/>
      <c r="EX470" s="5"/>
      <c r="EY470" s="4"/>
      <c r="EZ470" s="6"/>
      <c r="FA470" s="4"/>
      <c r="FB470" s="6"/>
      <c r="FC470" s="5"/>
      <c r="FD470" s="5"/>
      <c r="FE470" s="4"/>
      <c r="FF470" s="6"/>
      <c r="FG470" s="4"/>
      <c r="FH470" s="6"/>
      <c r="FI470" s="5"/>
      <c r="FJ470" s="5"/>
      <c r="FK470" s="4"/>
      <c r="FL470" s="6"/>
      <c r="FM470" s="4"/>
      <c r="FN470" s="6"/>
      <c r="FO470" s="5"/>
      <c r="FP470" s="5"/>
      <c r="FQ470" s="4"/>
      <c r="FR470" s="6"/>
      <c r="FS470" s="4"/>
      <c r="FT470" s="6"/>
      <c r="FU470" s="5"/>
      <c r="FV470" s="5"/>
      <c r="FW470" s="4"/>
      <c r="FX470" s="6"/>
      <c r="FY470" s="4"/>
      <c r="FZ470" s="6"/>
      <c r="GA470" s="5"/>
      <c r="GB470" s="5"/>
      <c r="GC470" s="4"/>
      <c r="GD470" s="6"/>
      <c r="GE470" s="4"/>
      <c r="GF470" s="6"/>
      <c r="GG470" s="5"/>
      <c r="GH470" s="5"/>
      <c r="GI470" s="4"/>
      <c r="GJ470" s="6"/>
      <c r="GK470" s="4"/>
      <c r="GL470" s="6"/>
      <c r="GM470" s="5"/>
      <c r="GN470" s="5"/>
      <c r="GO470" s="4"/>
      <c r="GP470" s="6"/>
      <c r="GQ470" s="4"/>
      <c r="GR470" s="6"/>
      <c r="GS470" s="5"/>
      <c r="GT470" s="5"/>
      <c r="GU470" s="4"/>
      <c r="GV470" s="6"/>
      <c r="GW470" s="4"/>
      <c r="GX470" s="6"/>
      <c r="GY470" s="5"/>
      <c r="GZ470" s="5"/>
      <c r="HA470" s="4"/>
      <c r="HB470" s="6"/>
      <c r="HC470" s="4"/>
      <c r="HD470" s="6"/>
      <c r="HE470" s="5"/>
      <c r="HF470" s="5"/>
      <c r="HG470" s="4"/>
      <c r="HH470" s="6"/>
      <c r="HI470" s="4"/>
      <c r="HJ470" s="6"/>
      <c r="HK470" s="5"/>
      <c r="HL470" s="5"/>
      <c r="HM470" s="4"/>
      <c r="HN470" s="6"/>
      <c r="HO470" s="4"/>
      <c r="HP470" s="6"/>
      <c r="HQ470" s="5"/>
      <c r="HR470" s="5"/>
      <c r="HS470" s="4"/>
      <c r="HT470" s="6"/>
      <c r="HU470" s="4"/>
      <c r="HV470" s="6"/>
      <c r="HW470" s="5"/>
      <c r="HX470" s="5"/>
      <c r="HY470" s="4"/>
      <c r="HZ470" s="6"/>
      <c r="IA470" s="4"/>
      <c r="IB470" s="6"/>
      <c r="IC470" s="5"/>
      <c r="ID470" s="5"/>
      <c r="IE470" s="4"/>
      <c r="IF470" s="6"/>
      <c r="IG470" s="4"/>
      <c r="IH470" s="6"/>
      <c r="II470" s="5"/>
      <c r="IJ470" s="5"/>
      <c r="IK470" s="4"/>
      <c r="IL470" s="6"/>
      <c r="IM470" s="4"/>
      <c r="IN470" s="6"/>
      <c r="IO470" s="5"/>
      <c r="IP470" s="5"/>
      <c r="IQ470" s="4"/>
      <c r="IR470" s="6"/>
      <c r="IS470" s="4"/>
      <c r="IT470" s="6"/>
      <c r="IU470" s="5"/>
      <c r="IV470" s="5"/>
      <c r="IW470" s="4"/>
      <c r="IX470" s="6"/>
      <c r="IY470" s="4"/>
      <c r="IZ470" s="6"/>
      <c r="JA470" s="5"/>
      <c r="JB470" s="5"/>
      <c r="JC470" s="4"/>
      <c r="JD470" s="6"/>
      <c r="JE470" s="4"/>
      <c r="JF470" s="6"/>
      <c r="JG470" s="5"/>
      <c r="JH470" s="5"/>
      <c r="JI470" s="4"/>
      <c r="JJ470" s="6"/>
      <c r="JK470" s="4"/>
      <c r="JL470" s="6"/>
      <c r="JM470" s="5"/>
      <c r="JN470" s="5"/>
      <c r="JO470" s="4"/>
      <c r="JP470" s="6"/>
      <c r="JQ470" s="4"/>
      <c r="JR470" s="6"/>
      <c r="JS470" s="5"/>
      <c r="JT470" s="5"/>
      <c r="JU470" s="4"/>
      <c r="JV470" s="6"/>
      <c r="JW470" s="4"/>
      <c r="JX470" s="6"/>
      <c r="JY470" s="5"/>
      <c r="JZ470" s="5"/>
      <c r="KA470" s="4"/>
      <c r="KB470" s="6"/>
      <c r="KC470" s="4"/>
      <c r="KD470" s="6"/>
      <c r="KE470" s="5"/>
      <c r="KF470" s="5"/>
      <c r="KG470" s="4"/>
      <c r="KH470" s="6"/>
      <c r="KI470" s="4"/>
      <c r="KJ470" s="6"/>
      <c r="KK470" s="5"/>
      <c r="KL470" s="5"/>
    </row>
    <row r="471">
      <c r="A471" s="3" t="s">
        <v>85</v>
      </c>
      <c r="B471" s="3" t="s">
        <v>765</v>
      </c>
      <c r="C471" s="3" t="s">
        <v>522</v>
      </c>
      <c r="D471" s="3" t="s">
        <v>528</v>
      </c>
      <c r="E471" s="3" t="s">
        <v>775</v>
      </c>
      <c r="F471" s="3" t="s">
        <v>775</v>
      </c>
      <c r="G471" s="3" t="s">
        <v>775</v>
      </c>
      <c r="H471" s="3" t="s">
        <v>118</v>
      </c>
      <c r="I471" s="4"/>
      <c r="J471" s="4">
        <f>=ROUNDDOWN({0},0)</f>
      </c>
      <c r="K471" s="4"/>
      <c r="L471" s="5">
        <v>1</v>
      </c>
      <c r="M471" s="4"/>
      <c r="N471" s="4">
        <f>=ROUNDDOWN({0},0)</f>
      </c>
      <c r="O471" s="4"/>
      <c r="P471" s="5"/>
      <c r="Q471" s="4">
        <v>3</v>
      </c>
      <c r="R471" s="6">
        <v>241.46</v>
      </c>
      <c r="S471" s="4"/>
      <c r="T471" s="6"/>
      <c r="U471" s="5"/>
      <c r="V471" s="5"/>
      <c r="W471" s="4"/>
      <c r="X471" s="6"/>
      <c r="Y471" s="4"/>
      <c r="Z471" s="6"/>
      <c r="AA471" s="5"/>
      <c r="AB471" s="5"/>
      <c r="AC471" s="4">
        <v>2</v>
      </c>
      <c r="AD471" s="6">
        <v>153.14</v>
      </c>
      <c r="AE471" s="4"/>
      <c r="AF471" s="6"/>
      <c r="AG471" s="5"/>
      <c r="AH471" s="5"/>
      <c r="AI471" s="4"/>
      <c r="AJ471" s="6"/>
      <c r="AK471" s="4"/>
      <c r="AL471" s="6"/>
      <c r="AM471" s="5"/>
      <c r="AN471" s="5"/>
      <c r="AO471" s="4">
        <v>1</v>
      </c>
      <c r="AP471" s="6">
        <v>88.32</v>
      </c>
      <c r="AQ471" s="4"/>
      <c r="AR471" s="6"/>
      <c r="AS471" s="5"/>
      <c r="AT471" s="5"/>
      <c r="AU471" s="4"/>
      <c r="AV471" s="6"/>
      <c r="AW471" s="4"/>
      <c r="AX471" s="6"/>
      <c r="AY471" s="5"/>
      <c r="AZ471" s="5"/>
      <c r="BA471" s="4"/>
      <c r="BB471" s="6"/>
      <c r="BC471" s="4"/>
      <c r="BD471" s="6"/>
      <c r="BE471" s="5"/>
      <c r="BF471" s="5"/>
      <c r="BG471" s="4"/>
      <c r="BH471" s="6"/>
      <c r="BI471" s="4"/>
      <c r="BJ471" s="6"/>
      <c r="BK471" s="5"/>
      <c r="BL471" s="5"/>
      <c r="BM471" s="4"/>
      <c r="BN471" s="6"/>
      <c r="BO471" s="4"/>
      <c r="BP471" s="6"/>
      <c r="BQ471" s="5"/>
      <c r="BR471" s="5"/>
      <c r="BS471" s="4"/>
      <c r="BT471" s="6"/>
      <c r="BU471" s="4"/>
      <c r="BV471" s="6"/>
      <c r="BW471" s="5"/>
      <c r="BX471" s="5"/>
      <c r="BY471" s="4"/>
      <c r="BZ471" s="6"/>
      <c r="CA471" s="4"/>
      <c r="CB471" s="6"/>
      <c r="CC471" s="5"/>
      <c r="CD471" s="5"/>
      <c r="CE471" s="4"/>
      <c r="CF471" s="6"/>
      <c r="CG471" s="4"/>
      <c r="CH471" s="6"/>
      <c r="CI471" s="5"/>
      <c r="CJ471" s="5"/>
      <c r="CK471" s="4"/>
      <c r="CL471" s="6"/>
      <c r="CM471" s="4"/>
      <c r="CN471" s="6"/>
      <c r="CO471" s="5"/>
      <c r="CP471" s="5"/>
      <c r="CQ471" s="4"/>
      <c r="CR471" s="6"/>
      <c r="CS471" s="4"/>
      <c r="CT471" s="6"/>
      <c r="CU471" s="5"/>
      <c r="CV471" s="5"/>
      <c r="CW471" s="4"/>
      <c r="CX471" s="6"/>
      <c r="CY471" s="4"/>
      <c r="CZ471" s="6"/>
      <c r="DA471" s="5"/>
      <c r="DB471" s="5"/>
      <c r="DC471" s="4"/>
      <c r="DD471" s="6"/>
      <c r="DE471" s="4"/>
      <c r="DF471" s="6"/>
      <c r="DG471" s="5"/>
      <c r="DH471" s="5"/>
      <c r="DI471" s="4"/>
      <c r="DJ471" s="6"/>
      <c r="DK471" s="4"/>
      <c r="DL471" s="6"/>
      <c r="DM471" s="5"/>
      <c r="DN471" s="5"/>
      <c r="DO471" s="4"/>
      <c r="DP471" s="6"/>
      <c r="DQ471" s="4"/>
      <c r="DR471" s="6"/>
      <c r="DS471" s="5"/>
      <c r="DT471" s="5"/>
      <c r="DU471" s="4"/>
      <c r="DV471" s="6"/>
      <c r="DW471" s="4"/>
      <c r="DX471" s="6"/>
      <c r="DY471" s="5"/>
      <c r="DZ471" s="5"/>
      <c r="EA471" s="4"/>
      <c r="EB471" s="6"/>
      <c r="EC471" s="4"/>
      <c r="ED471" s="6"/>
      <c r="EE471" s="5"/>
      <c r="EF471" s="5"/>
      <c r="EG471" s="4"/>
      <c r="EH471" s="6"/>
      <c r="EI471" s="4"/>
      <c r="EJ471" s="6"/>
      <c r="EK471" s="5"/>
      <c r="EL471" s="5"/>
      <c r="EM471" s="4"/>
      <c r="EN471" s="6"/>
      <c r="EO471" s="4"/>
      <c r="EP471" s="6"/>
      <c r="EQ471" s="5"/>
      <c r="ER471" s="5"/>
      <c r="ES471" s="4"/>
      <c r="ET471" s="6"/>
      <c r="EU471" s="4"/>
      <c r="EV471" s="6"/>
      <c r="EW471" s="5"/>
      <c r="EX471" s="5"/>
      <c r="EY471" s="4"/>
      <c r="EZ471" s="6"/>
      <c r="FA471" s="4"/>
      <c r="FB471" s="6"/>
      <c r="FC471" s="5"/>
      <c r="FD471" s="5"/>
      <c r="FE471" s="4"/>
      <c r="FF471" s="6"/>
      <c r="FG471" s="4"/>
      <c r="FH471" s="6"/>
      <c r="FI471" s="5"/>
      <c r="FJ471" s="5"/>
      <c r="FK471" s="4"/>
      <c r="FL471" s="6"/>
      <c r="FM471" s="4"/>
      <c r="FN471" s="6"/>
      <c r="FO471" s="5"/>
      <c r="FP471" s="5"/>
      <c r="FQ471" s="4"/>
      <c r="FR471" s="6"/>
      <c r="FS471" s="4"/>
      <c r="FT471" s="6"/>
      <c r="FU471" s="5"/>
      <c r="FV471" s="5"/>
      <c r="FW471" s="4"/>
      <c r="FX471" s="6"/>
      <c r="FY471" s="4"/>
      <c r="FZ471" s="6"/>
      <c r="GA471" s="5"/>
      <c r="GB471" s="5"/>
      <c r="GC471" s="4"/>
      <c r="GD471" s="6"/>
      <c r="GE471" s="4"/>
      <c r="GF471" s="6"/>
      <c r="GG471" s="5"/>
      <c r="GH471" s="5"/>
      <c r="GI471" s="4"/>
      <c r="GJ471" s="6"/>
      <c r="GK471" s="4"/>
      <c r="GL471" s="6"/>
      <c r="GM471" s="5"/>
      <c r="GN471" s="5"/>
      <c r="GO471" s="4"/>
      <c r="GP471" s="6"/>
      <c r="GQ471" s="4"/>
      <c r="GR471" s="6"/>
      <c r="GS471" s="5"/>
      <c r="GT471" s="5"/>
      <c r="GU471" s="4"/>
      <c r="GV471" s="6"/>
      <c r="GW471" s="4"/>
      <c r="GX471" s="6"/>
      <c r="GY471" s="5"/>
      <c r="GZ471" s="5"/>
      <c r="HA471" s="4"/>
      <c r="HB471" s="6"/>
      <c r="HC471" s="4"/>
      <c r="HD471" s="6"/>
      <c r="HE471" s="5"/>
      <c r="HF471" s="5"/>
      <c r="HG471" s="4"/>
      <c r="HH471" s="6"/>
      <c r="HI471" s="4"/>
      <c r="HJ471" s="6"/>
      <c r="HK471" s="5"/>
      <c r="HL471" s="5"/>
      <c r="HM471" s="4"/>
      <c r="HN471" s="6"/>
      <c r="HO471" s="4"/>
      <c r="HP471" s="6"/>
      <c r="HQ471" s="5"/>
      <c r="HR471" s="5"/>
      <c r="HS471" s="4"/>
      <c r="HT471" s="6"/>
      <c r="HU471" s="4"/>
      <c r="HV471" s="6"/>
      <c r="HW471" s="5"/>
      <c r="HX471" s="5"/>
      <c r="HY471" s="4"/>
      <c r="HZ471" s="6"/>
      <c r="IA471" s="4"/>
      <c r="IB471" s="6"/>
      <c r="IC471" s="5"/>
      <c r="ID471" s="5"/>
      <c r="IE471" s="4"/>
      <c r="IF471" s="6"/>
      <c r="IG471" s="4"/>
      <c r="IH471" s="6"/>
      <c r="II471" s="5"/>
      <c r="IJ471" s="5"/>
      <c r="IK471" s="4"/>
      <c r="IL471" s="6"/>
      <c r="IM471" s="4"/>
      <c r="IN471" s="6"/>
      <c r="IO471" s="5"/>
      <c r="IP471" s="5"/>
      <c r="IQ471" s="4"/>
      <c r="IR471" s="6"/>
      <c r="IS471" s="4"/>
      <c r="IT471" s="6"/>
      <c r="IU471" s="5"/>
      <c r="IV471" s="5"/>
      <c r="IW471" s="4"/>
      <c r="IX471" s="6"/>
      <c r="IY471" s="4"/>
      <c r="IZ471" s="6"/>
      <c r="JA471" s="5"/>
      <c r="JB471" s="5"/>
      <c r="JC471" s="4"/>
      <c r="JD471" s="6"/>
      <c r="JE471" s="4"/>
      <c r="JF471" s="6"/>
      <c r="JG471" s="5"/>
      <c r="JH471" s="5"/>
      <c r="JI471" s="4"/>
      <c r="JJ471" s="6"/>
      <c r="JK471" s="4"/>
      <c r="JL471" s="6"/>
      <c r="JM471" s="5"/>
      <c r="JN471" s="5"/>
      <c r="JO471" s="4"/>
      <c r="JP471" s="6"/>
      <c r="JQ471" s="4"/>
      <c r="JR471" s="6"/>
      <c r="JS471" s="5"/>
      <c r="JT471" s="5"/>
      <c r="JU471" s="4"/>
      <c r="JV471" s="6"/>
      <c r="JW471" s="4"/>
      <c r="JX471" s="6"/>
      <c r="JY471" s="5"/>
      <c r="JZ471" s="5"/>
      <c r="KA471" s="4"/>
      <c r="KB471" s="6"/>
      <c r="KC471" s="4"/>
      <c r="KD471" s="6"/>
      <c r="KE471" s="5"/>
      <c r="KF471" s="5"/>
      <c r="KG471" s="4"/>
      <c r="KH471" s="6"/>
      <c r="KI471" s="4"/>
      <c r="KJ471" s="6"/>
      <c r="KK471" s="5"/>
      <c r="KL471" s="5"/>
    </row>
    <row r="472">
      <c r="A472" s="3" t="s">
        <v>85</v>
      </c>
      <c r="B472" s="3" t="s">
        <v>765</v>
      </c>
      <c r="C472" s="3" t="s">
        <v>522</v>
      </c>
      <c r="D472" s="3" t="s">
        <v>528</v>
      </c>
      <c r="E472" s="3" t="s">
        <v>769</v>
      </c>
      <c r="F472" s="3" t="s">
        <v>104</v>
      </c>
      <c r="G472" s="3" t="s">
        <v>104</v>
      </c>
      <c r="H472" s="3" t="s">
        <v>280</v>
      </c>
      <c r="I472" s="4"/>
      <c r="J472" s="4">
        <f>=ROUNDDOWN({0},0)</f>
      </c>
      <c r="K472" s="4">
        <v>240</v>
      </c>
      <c r="L472" s="5">
        <v>0.75</v>
      </c>
      <c r="M472" s="4"/>
      <c r="N472" s="4">
        <f>=ROUNDDOWN({0},0)</f>
      </c>
      <c r="O472" s="4"/>
      <c r="P472" s="5"/>
      <c r="Q472" s="4">
        <v>2</v>
      </c>
      <c r="R472" s="6">
        <v>232.35</v>
      </c>
      <c r="S472" s="4"/>
      <c r="T472" s="6"/>
      <c r="U472" s="5"/>
      <c r="V472" s="5"/>
      <c r="W472" s="4"/>
      <c r="X472" s="6"/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/>
      <c r="AJ472" s="6"/>
      <c r="AK472" s="4"/>
      <c r="AL472" s="6"/>
      <c r="AM472" s="5"/>
      <c r="AN472" s="5"/>
      <c r="AO472" s="4"/>
      <c r="AP472" s="6"/>
      <c r="AQ472" s="4"/>
      <c r="AR472" s="6"/>
      <c r="AS472" s="5"/>
      <c r="AT472" s="5"/>
      <c r="AU472" s="4"/>
      <c r="AV472" s="6"/>
      <c r="AW472" s="4"/>
      <c r="AX472" s="6"/>
      <c r="AY472" s="5"/>
      <c r="AZ472" s="5"/>
      <c r="BA472" s="4"/>
      <c r="BB472" s="6"/>
      <c r="BC472" s="4"/>
      <c r="BD472" s="6"/>
      <c r="BE472" s="5"/>
      <c r="BF472" s="5"/>
      <c r="BG472" s="4">
        <v>1</v>
      </c>
      <c r="BH472" s="6">
        <v>117.7</v>
      </c>
      <c r="BI472" s="4"/>
      <c r="BJ472" s="6"/>
      <c r="BK472" s="5"/>
      <c r="BL472" s="5"/>
      <c r="BM472" s="4">
        <v>1</v>
      </c>
      <c r="BN472" s="6">
        <v>114.65</v>
      </c>
      <c r="BO472" s="4"/>
      <c r="BP472" s="6"/>
      <c r="BQ472" s="5"/>
      <c r="BR472" s="5"/>
      <c r="BS472" s="4"/>
      <c r="BT472" s="6"/>
      <c r="BU472" s="4"/>
      <c r="BV472" s="6"/>
      <c r="BW472" s="5"/>
      <c r="BX472" s="5"/>
      <c r="BY472" s="4"/>
      <c r="BZ472" s="6"/>
      <c r="CA472" s="4"/>
      <c r="CB472" s="6"/>
      <c r="CC472" s="5"/>
      <c r="CD472" s="5"/>
      <c r="CE472" s="4"/>
      <c r="CF472" s="6"/>
      <c r="CG472" s="4"/>
      <c r="CH472" s="6"/>
      <c r="CI472" s="5"/>
      <c r="CJ472" s="5"/>
      <c r="CK472" s="4"/>
      <c r="CL472" s="6"/>
      <c r="CM472" s="4"/>
      <c r="CN472" s="6"/>
      <c r="CO472" s="5"/>
      <c r="CP472" s="5"/>
      <c r="CQ472" s="4"/>
      <c r="CR472" s="6"/>
      <c r="CS472" s="4"/>
      <c r="CT472" s="6"/>
      <c r="CU472" s="5"/>
      <c r="CV472" s="5"/>
      <c r="CW472" s="4"/>
      <c r="CX472" s="6"/>
      <c r="CY472" s="4"/>
      <c r="CZ472" s="6"/>
      <c r="DA472" s="5"/>
      <c r="DB472" s="5"/>
      <c r="DC472" s="4"/>
      <c r="DD472" s="6"/>
      <c r="DE472" s="4"/>
      <c r="DF472" s="6"/>
      <c r="DG472" s="5"/>
      <c r="DH472" s="5"/>
      <c r="DI472" s="4"/>
      <c r="DJ472" s="6"/>
      <c r="DK472" s="4"/>
      <c r="DL472" s="6"/>
      <c r="DM472" s="5"/>
      <c r="DN472" s="5"/>
      <c r="DO472" s="4"/>
      <c r="DP472" s="6"/>
      <c r="DQ472" s="4"/>
      <c r="DR472" s="6"/>
      <c r="DS472" s="5"/>
      <c r="DT472" s="5"/>
      <c r="DU472" s="4"/>
      <c r="DV472" s="6"/>
      <c r="DW472" s="4"/>
      <c r="DX472" s="6"/>
      <c r="DY472" s="5"/>
      <c r="DZ472" s="5"/>
      <c r="EA472" s="4"/>
      <c r="EB472" s="6"/>
      <c r="EC472" s="4"/>
      <c r="ED472" s="6"/>
      <c r="EE472" s="5"/>
      <c r="EF472" s="5"/>
      <c r="EG472" s="4"/>
      <c r="EH472" s="6"/>
      <c r="EI472" s="4"/>
      <c r="EJ472" s="6"/>
      <c r="EK472" s="5"/>
      <c r="EL472" s="5"/>
      <c r="EM472" s="4"/>
      <c r="EN472" s="6"/>
      <c r="EO472" s="4"/>
      <c r="EP472" s="6"/>
      <c r="EQ472" s="5"/>
      <c r="ER472" s="5"/>
      <c r="ES472" s="4"/>
      <c r="ET472" s="6"/>
      <c r="EU472" s="4"/>
      <c r="EV472" s="6"/>
      <c r="EW472" s="5"/>
      <c r="EX472" s="5"/>
      <c r="EY472" s="4"/>
      <c r="EZ472" s="6"/>
      <c r="FA472" s="4"/>
      <c r="FB472" s="6"/>
      <c r="FC472" s="5"/>
      <c r="FD472" s="5"/>
      <c r="FE472" s="4"/>
      <c r="FF472" s="6"/>
      <c r="FG472" s="4"/>
      <c r="FH472" s="6"/>
      <c r="FI472" s="5"/>
      <c r="FJ472" s="5"/>
      <c r="FK472" s="4"/>
      <c r="FL472" s="6"/>
      <c r="FM472" s="4"/>
      <c r="FN472" s="6"/>
      <c r="FO472" s="5"/>
      <c r="FP472" s="5"/>
      <c r="FQ472" s="4"/>
      <c r="FR472" s="6"/>
      <c r="FS472" s="4"/>
      <c r="FT472" s="6"/>
      <c r="FU472" s="5"/>
      <c r="FV472" s="5"/>
      <c r="FW472" s="4"/>
      <c r="FX472" s="6"/>
      <c r="FY472" s="4"/>
      <c r="FZ472" s="6"/>
      <c r="GA472" s="5"/>
      <c r="GB472" s="5"/>
      <c r="GC472" s="4"/>
      <c r="GD472" s="6"/>
      <c r="GE472" s="4"/>
      <c r="GF472" s="6"/>
      <c r="GG472" s="5"/>
      <c r="GH472" s="5"/>
      <c r="GI472" s="4"/>
      <c r="GJ472" s="6"/>
      <c r="GK472" s="4"/>
      <c r="GL472" s="6"/>
      <c r="GM472" s="5"/>
      <c r="GN472" s="5"/>
      <c r="GO472" s="4"/>
      <c r="GP472" s="6"/>
      <c r="GQ472" s="4"/>
      <c r="GR472" s="6"/>
      <c r="GS472" s="5"/>
      <c r="GT472" s="5"/>
      <c r="GU472" s="4"/>
      <c r="GV472" s="6"/>
      <c r="GW472" s="4"/>
      <c r="GX472" s="6"/>
      <c r="GY472" s="5"/>
      <c r="GZ472" s="5"/>
      <c r="HA472" s="4"/>
      <c r="HB472" s="6"/>
      <c r="HC472" s="4"/>
      <c r="HD472" s="6"/>
      <c r="HE472" s="5"/>
      <c r="HF472" s="5"/>
      <c r="HG472" s="4"/>
      <c r="HH472" s="6"/>
      <c r="HI472" s="4"/>
      <c r="HJ472" s="6"/>
      <c r="HK472" s="5"/>
      <c r="HL472" s="5"/>
      <c r="HM472" s="4"/>
      <c r="HN472" s="6"/>
      <c r="HO472" s="4"/>
      <c r="HP472" s="6"/>
      <c r="HQ472" s="5"/>
      <c r="HR472" s="5"/>
      <c r="HS472" s="4"/>
      <c r="HT472" s="6"/>
      <c r="HU472" s="4"/>
      <c r="HV472" s="6"/>
      <c r="HW472" s="5"/>
      <c r="HX472" s="5"/>
      <c r="HY472" s="4"/>
      <c r="HZ472" s="6"/>
      <c r="IA472" s="4"/>
      <c r="IB472" s="6"/>
      <c r="IC472" s="5"/>
      <c r="ID472" s="5"/>
      <c r="IE472" s="4"/>
      <c r="IF472" s="6"/>
      <c r="IG472" s="4"/>
      <c r="IH472" s="6"/>
      <c r="II472" s="5"/>
      <c r="IJ472" s="5"/>
      <c r="IK472" s="4"/>
      <c r="IL472" s="6"/>
      <c r="IM472" s="4"/>
      <c r="IN472" s="6"/>
      <c r="IO472" s="5"/>
      <c r="IP472" s="5"/>
      <c r="IQ472" s="4"/>
      <c r="IR472" s="6"/>
      <c r="IS472" s="4"/>
      <c r="IT472" s="6"/>
      <c r="IU472" s="5"/>
      <c r="IV472" s="5"/>
      <c r="IW472" s="4"/>
      <c r="IX472" s="6"/>
      <c r="IY472" s="4"/>
      <c r="IZ472" s="6"/>
      <c r="JA472" s="5"/>
      <c r="JB472" s="5"/>
      <c r="JC472" s="4"/>
      <c r="JD472" s="6"/>
      <c r="JE472" s="4"/>
      <c r="JF472" s="6"/>
      <c r="JG472" s="5"/>
      <c r="JH472" s="5"/>
      <c r="JI472" s="4"/>
      <c r="JJ472" s="6"/>
      <c r="JK472" s="4"/>
      <c r="JL472" s="6"/>
      <c r="JM472" s="5"/>
      <c r="JN472" s="5"/>
      <c r="JO472" s="4"/>
      <c r="JP472" s="6"/>
      <c r="JQ472" s="4"/>
      <c r="JR472" s="6"/>
      <c r="JS472" s="5"/>
      <c r="JT472" s="5"/>
      <c r="JU472" s="4"/>
      <c r="JV472" s="6"/>
      <c r="JW472" s="4"/>
      <c r="JX472" s="6"/>
      <c r="JY472" s="5"/>
      <c r="JZ472" s="5"/>
      <c r="KA472" s="4"/>
      <c r="KB472" s="6"/>
      <c r="KC472" s="4"/>
      <c r="KD472" s="6"/>
      <c r="KE472" s="5"/>
      <c r="KF472" s="5"/>
      <c r="KG472" s="4"/>
      <c r="KH472" s="6"/>
      <c r="KI472" s="4"/>
      <c r="KJ472" s="6"/>
      <c r="KK472" s="5"/>
      <c r="KL472" s="5"/>
    </row>
    <row r="473">
      <c r="A473" s="3" t="s">
        <v>85</v>
      </c>
      <c r="B473" s="3" t="s">
        <v>765</v>
      </c>
      <c r="C473" s="3" t="s">
        <v>522</v>
      </c>
      <c r="D473" s="3" t="s">
        <v>528</v>
      </c>
      <c r="E473" s="3" t="s">
        <v>773</v>
      </c>
      <c r="F473" s="3" t="s">
        <v>773</v>
      </c>
      <c r="G473" s="3" t="s">
        <v>773</v>
      </c>
      <c r="H473" s="3" t="s">
        <v>165</v>
      </c>
      <c r="I473" s="4"/>
      <c r="J473" s="4">
        <f>=ROUNDDOWN({0},0)</f>
      </c>
      <c r="K473" s="4">
        <v>180</v>
      </c>
      <c r="L473" s="5">
        <v>1</v>
      </c>
      <c r="M473" s="4"/>
      <c r="N473" s="4">
        <f>=ROUNDDOWN({0},0)</f>
      </c>
      <c r="O473" s="4"/>
      <c r="P473" s="5"/>
      <c r="Q473" s="4">
        <v>1</v>
      </c>
      <c r="R473" s="6">
        <v>107.25</v>
      </c>
      <c r="S473" s="4"/>
      <c r="T473" s="6"/>
      <c r="U473" s="5"/>
      <c r="V473" s="5"/>
      <c r="W473" s="4"/>
      <c r="X473" s="6"/>
      <c r="Y473" s="4"/>
      <c r="Z473" s="6"/>
      <c r="AA473" s="5"/>
      <c r="AB473" s="5"/>
      <c r="AC473" s="4">
        <v>1</v>
      </c>
      <c r="AD473" s="6">
        <v>107.25</v>
      </c>
      <c r="AE473" s="4"/>
      <c r="AF473" s="6"/>
      <c r="AG473" s="5"/>
      <c r="AH473" s="5"/>
      <c r="AI473" s="4"/>
      <c r="AJ473" s="6"/>
      <c r="AK473" s="4"/>
      <c r="AL473" s="6"/>
      <c r="AM473" s="5"/>
      <c r="AN473" s="5"/>
      <c r="AO473" s="4"/>
      <c r="AP473" s="6"/>
      <c r="AQ473" s="4"/>
      <c r="AR473" s="6"/>
      <c r="AS473" s="5"/>
      <c r="AT473" s="5"/>
      <c r="AU473" s="4"/>
      <c r="AV473" s="6"/>
      <c r="AW473" s="4"/>
      <c r="AX473" s="6"/>
      <c r="AY473" s="5"/>
      <c r="AZ473" s="5"/>
      <c r="BA473" s="4"/>
      <c r="BB473" s="6"/>
      <c r="BC473" s="4"/>
      <c r="BD473" s="6"/>
      <c r="BE473" s="5"/>
      <c r="BF473" s="5"/>
      <c r="BG473" s="4"/>
      <c r="BH473" s="6"/>
      <c r="BI473" s="4"/>
      <c r="BJ473" s="6"/>
      <c r="BK473" s="5"/>
      <c r="BL473" s="5"/>
      <c r="BM473" s="4"/>
      <c r="BN473" s="6"/>
      <c r="BO473" s="4"/>
      <c r="BP473" s="6"/>
      <c r="BQ473" s="5"/>
      <c r="BR473" s="5"/>
      <c r="BS473" s="4"/>
      <c r="BT473" s="6"/>
      <c r="BU473" s="4"/>
      <c r="BV473" s="6"/>
      <c r="BW473" s="5"/>
      <c r="BX473" s="5"/>
      <c r="BY473" s="4"/>
      <c r="BZ473" s="6"/>
      <c r="CA473" s="4"/>
      <c r="CB473" s="6"/>
      <c r="CC473" s="5"/>
      <c r="CD473" s="5"/>
      <c r="CE473" s="4"/>
      <c r="CF473" s="6"/>
      <c r="CG473" s="4"/>
      <c r="CH473" s="6"/>
      <c r="CI473" s="5"/>
      <c r="CJ473" s="5"/>
      <c r="CK473" s="4"/>
      <c r="CL473" s="6"/>
      <c r="CM473" s="4"/>
      <c r="CN473" s="6"/>
      <c r="CO473" s="5"/>
      <c r="CP473" s="5"/>
      <c r="CQ473" s="4"/>
      <c r="CR473" s="6"/>
      <c r="CS473" s="4"/>
      <c r="CT473" s="6"/>
      <c r="CU473" s="5"/>
      <c r="CV473" s="5"/>
      <c r="CW473" s="4"/>
      <c r="CX473" s="6"/>
      <c r="CY473" s="4"/>
      <c r="CZ473" s="6"/>
      <c r="DA473" s="5"/>
      <c r="DB473" s="5"/>
      <c r="DC473" s="4"/>
      <c r="DD473" s="6"/>
      <c r="DE473" s="4"/>
      <c r="DF473" s="6"/>
      <c r="DG473" s="5"/>
      <c r="DH473" s="5"/>
      <c r="DI473" s="4"/>
      <c r="DJ473" s="6"/>
      <c r="DK473" s="4"/>
      <c r="DL473" s="6"/>
      <c r="DM473" s="5"/>
      <c r="DN473" s="5"/>
      <c r="DO473" s="4"/>
      <c r="DP473" s="6"/>
      <c r="DQ473" s="4"/>
      <c r="DR473" s="6"/>
      <c r="DS473" s="5"/>
      <c r="DT473" s="5"/>
      <c r="DU473" s="4"/>
      <c r="DV473" s="6"/>
      <c r="DW473" s="4"/>
      <c r="DX473" s="6"/>
      <c r="DY473" s="5"/>
      <c r="DZ473" s="5"/>
      <c r="EA473" s="4"/>
      <c r="EB473" s="6"/>
      <c r="EC473" s="4"/>
      <c r="ED473" s="6"/>
      <c r="EE473" s="5"/>
      <c r="EF473" s="5"/>
      <c r="EG473" s="4"/>
      <c r="EH473" s="6"/>
      <c r="EI473" s="4"/>
      <c r="EJ473" s="6"/>
      <c r="EK473" s="5"/>
      <c r="EL473" s="5"/>
      <c r="EM473" s="4"/>
      <c r="EN473" s="6"/>
      <c r="EO473" s="4"/>
      <c r="EP473" s="6"/>
      <c r="EQ473" s="5"/>
      <c r="ER473" s="5"/>
      <c r="ES473" s="4"/>
      <c r="ET473" s="6"/>
      <c r="EU473" s="4"/>
      <c r="EV473" s="6"/>
      <c r="EW473" s="5"/>
      <c r="EX473" s="5"/>
      <c r="EY473" s="4"/>
      <c r="EZ473" s="6"/>
      <c r="FA473" s="4"/>
      <c r="FB473" s="6"/>
      <c r="FC473" s="5"/>
      <c r="FD473" s="5"/>
      <c r="FE473" s="4"/>
      <c r="FF473" s="6"/>
      <c r="FG473" s="4"/>
      <c r="FH473" s="6"/>
      <c r="FI473" s="5"/>
      <c r="FJ473" s="5"/>
      <c r="FK473" s="4"/>
      <c r="FL473" s="6"/>
      <c r="FM473" s="4"/>
      <c r="FN473" s="6"/>
      <c r="FO473" s="5"/>
      <c r="FP473" s="5"/>
      <c r="FQ473" s="4"/>
      <c r="FR473" s="6"/>
      <c r="FS473" s="4"/>
      <c r="FT473" s="6"/>
      <c r="FU473" s="5"/>
      <c r="FV473" s="5"/>
      <c r="FW473" s="4"/>
      <c r="FX473" s="6"/>
      <c r="FY473" s="4"/>
      <c r="FZ473" s="6"/>
      <c r="GA473" s="5"/>
      <c r="GB473" s="5"/>
      <c r="GC473" s="4"/>
      <c r="GD473" s="6"/>
      <c r="GE473" s="4"/>
      <c r="GF473" s="6"/>
      <c r="GG473" s="5"/>
      <c r="GH473" s="5"/>
      <c r="GI473" s="4"/>
      <c r="GJ473" s="6"/>
      <c r="GK473" s="4"/>
      <c r="GL473" s="6"/>
      <c r="GM473" s="5"/>
      <c r="GN473" s="5"/>
      <c r="GO473" s="4"/>
      <c r="GP473" s="6"/>
      <c r="GQ473" s="4"/>
      <c r="GR473" s="6"/>
      <c r="GS473" s="5"/>
      <c r="GT473" s="5"/>
      <c r="GU473" s="4"/>
      <c r="GV473" s="6"/>
      <c r="GW473" s="4"/>
      <c r="GX473" s="6"/>
      <c r="GY473" s="5"/>
      <c r="GZ473" s="5"/>
      <c r="HA473" s="4"/>
      <c r="HB473" s="6"/>
      <c r="HC473" s="4"/>
      <c r="HD473" s="6"/>
      <c r="HE473" s="5"/>
      <c r="HF473" s="5"/>
      <c r="HG473" s="4"/>
      <c r="HH473" s="6"/>
      <c r="HI473" s="4"/>
      <c r="HJ473" s="6"/>
      <c r="HK473" s="5"/>
      <c r="HL473" s="5"/>
      <c r="HM473" s="4"/>
      <c r="HN473" s="6"/>
      <c r="HO473" s="4"/>
      <c r="HP473" s="6"/>
      <c r="HQ473" s="5"/>
      <c r="HR473" s="5"/>
      <c r="HS473" s="4"/>
      <c r="HT473" s="6"/>
      <c r="HU473" s="4"/>
      <c r="HV473" s="6"/>
      <c r="HW473" s="5"/>
      <c r="HX473" s="5"/>
      <c r="HY473" s="4"/>
      <c r="HZ473" s="6"/>
      <c r="IA473" s="4"/>
      <c r="IB473" s="6"/>
      <c r="IC473" s="5"/>
      <c r="ID473" s="5"/>
      <c r="IE473" s="4"/>
      <c r="IF473" s="6"/>
      <c r="IG473" s="4"/>
      <c r="IH473" s="6"/>
      <c r="II473" s="5"/>
      <c r="IJ473" s="5"/>
      <c r="IK473" s="4"/>
      <c r="IL473" s="6"/>
      <c r="IM473" s="4"/>
      <c r="IN473" s="6"/>
      <c r="IO473" s="5"/>
      <c r="IP473" s="5"/>
      <c r="IQ473" s="4"/>
      <c r="IR473" s="6"/>
      <c r="IS473" s="4"/>
      <c r="IT473" s="6"/>
      <c r="IU473" s="5"/>
      <c r="IV473" s="5"/>
      <c r="IW473" s="4"/>
      <c r="IX473" s="6"/>
      <c r="IY473" s="4"/>
      <c r="IZ473" s="6"/>
      <c r="JA473" s="5"/>
      <c r="JB473" s="5"/>
      <c r="JC473" s="4"/>
      <c r="JD473" s="6"/>
      <c r="JE473" s="4"/>
      <c r="JF473" s="6"/>
      <c r="JG473" s="5"/>
      <c r="JH473" s="5"/>
      <c r="JI473" s="4"/>
      <c r="JJ473" s="6"/>
      <c r="JK473" s="4"/>
      <c r="JL473" s="6"/>
      <c r="JM473" s="5"/>
      <c r="JN473" s="5"/>
      <c r="JO473" s="4"/>
      <c r="JP473" s="6"/>
      <c r="JQ473" s="4"/>
      <c r="JR473" s="6"/>
      <c r="JS473" s="5"/>
      <c r="JT473" s="5"/>
      <c r="JU473" s="4"/>
      <c r="JV473" s="6"/>
      <c r="JW473" s="4"/>
      <c r="JX473" s="6"/>
      <c r="JY473" s="5"/>
      <c r="JZ473" s="5"/>
      <c r="KA473" s="4"/>
      <c r="KB473" s="6"/>
      <c r="KC473" s="4"/>
      <c r="KD473" s="6"/>
      <c r="KE473" s="5"/>
      <c r="KF473" s="5"/>
      <c r="KG473" s="4"/>
      <c r="KH473" s="6"/>
      <c r="KI473" s="4"/>
      <c r="KJ473" s="6"/>
      <c r="KK473" s="5"/>
      <c r="KL473" s="5"/>
    </row>
    <row r="474">
      <c r="A474" s="3" t="s">
        <v>85</v>
      </c>
      <c r="B474" s="3" t="s">
        <v>765</v>
      </c>
      <c r="C474" s="3" t="s">
        <v>522</v>
      </c>
      <c r="D474" s="3" t="s">
        <v>528</v>
      </c>
      <c r="E474" s="3" t="s">
        <v>780</v>
      </c>
      <c r="F474" s="3" t="s">
        <v>780</v>
      </c>
      <c r="G474" s="3" t="s">
        <v>780</v>
      </c>
      <c r="H474" s="3" t="s">
        <v>351</v>
      </c>
      <c r="I474" s="4"/>
      <c r="J474" s="4">
        <f>=ROUNDDOWN({0},0)</f>
      </c>
      <c r="K474" s="4">
        <v>287</v>
      </c>
      <c r="L474" s="5"/>
      <c r="M474" s="4"/>
      <c r="N474" s="4">
        <f>=ROUNDDOWN({0},0)</f>
      </c>
      <c r="O474" s="4"/>
      <c r="P474" s="5"/>
      <c r="Q474" s="4"/>
      <c r="R474" s="6"/>
      <c r="S474" s="4"/>
      <c r="T474" s="6"/>
      <c r="U474" s="5"/>
      <c r="V474" s="5"/>
      <c r="W474" s="4"/>
      <c r="X474" s="6"/>
      <c r="Y474" s="4"/>
      <c r="Z474" s="6"/>
      <c r="AA474" s="5"/>
      <c r="AB474" s="5"/>
      <c r="AC474" s="4"/>
      <c r="AD474" s="6"/>
      <c r="AE474" s="4"/>
      <c r="AF474" s="6"/>
      <c r="AG474" s="5"/>
      <c r="AH474" s="5"/>
      <c r="AI474" s="4"/>
      <c r="AJ474" s="6"/>
      <c r="AK474" s="4"/>
      <c r="AL474" s="6"/>
      <c r="AM474" s="5"/>
      <c r="AN474" s="5"/>
      <c r="AO474" s="4"/>
      <c r="AP474" s="6"/>
      <c r="AQ474" s="4"/>
      <c r="AR474" s="6"/>
      <c r="AS474" s="5"/>
      <c r="AT474" s="5"/>
      <c r="AU474" s="4"/>
      <c r="AV474" s="6"/>
      <c r="AW474" s="4"/>
      <c r="AX474" s="6"/>
      <c r="AY474" s="5"/>
      <c r="AZ474" s="5"/>
      <c r="BA474" s="4"/>
      <c r="BB474" s="6"/>
      <c r="BC474" s="4"/>
      <c r="BD474" s="6"/>
      <c r="BE474" s="5"/>
      <c r="BF474" s="5"/>
      <c r="BG474" s="4"/>
      <c r="BH474" s="6"/>
      <c r="BI474" s="4"/>
      <c r="BJ474" s="6"/>
      <c r="BK474" s="5"/>
      <c r="BL474" s="5"/>
      <c r="BM474" s="4"/>
      <c r="BN474" s="6"/>
      <c r="BO474" s="4"/>
      <c r="BP474" s="6"/>
      <c r="BQ474" s="5"/>
      <c r="BR474" s="5"/>
      <c r="BS474" s="4"/>
      <c r="BT474" s="6"/>
      <c r="BU474" s="4"/>
      <c r="BV474" s="6"/>
      <c r="BW474" s="5"/>
      <c r="BX474" s="5"/>
      <c r="BY474" s="4"/>
      <c r="BZ474" s="6"/>
      <c r="CA474" s="4"/>
      <c r="CB474" s="6"/>
      <c r="CC474" s="5"/>
      <c r="CD474" s="5"/>
      <c r="CE474" s="4"/>
      <c r="CF474" s="6"/>
      <c r="CG474" s="4"/>
      <c r="CH474" s="6"/>
      <c r="CI474" s="5"/>
      <c r="CJ474" s="5"/>
      <c r="CK474" s="4"/>
      <c r="CL474" s="6"/>
      <c r="CM474" s="4"/>
      <c r="CN474" s="6"/>
      <c r="CO474" s="5"/>
      <c r="CP474" s="5"/>
      <c r="CQ474" s="4"/>
      <c r="CR474" s="6"/>
      <c r="CS474" s="4"/>
      <c r="CT474" s="6"/>
      <c r="CU474" s="5"/>
      <c r="CV474" s="5"/>
      <c r="CW474" s="4"/>
      <c r="CX474" s="6"/>
      <c r="CY474" s="4"/>
      <c r="CZ474" s="6"/>
      <c r="DA474" s="5"/>
      <c r="DB474" s="5"/>
      <c r="DC474" s="4"/>
      <c r="DD474" s="6"/>
      <c r="DE474" s="4"/>
      <c r="DF474" s="6"/>
      <c r="DG474" s="5"/>
      <c r="DH474" s="5"/>
      <c r="DI474" s="4"/>
      <c r="DJ474" s="6"/>
      <c r="DK474" s="4"/>
      <c r="DL474" s="6"/>
      <c r="DM474" s="5"/>
      <c r="DN474" s="5"/>
      <c r="DO474" s="4"/>
      <c r="DP474" s="6"/>
      <c r="DQ474" s="4"/>
      <c r="DR474" s="6"/>
      <c r="DS474" s="5"/>
      <c r="DT474" s="5"/>
      <c r="DU474" s="4"/>
      <c r="DV474" s="6"/>
      <c r="DW474" s="4"/>
      <c r="DX474" s="6"/>
      <c r="DY474" s="5"/>
      <c r="DZ474" s="5"/>
      <c r="EA474" s="4"/>
      <c r="EB474" s="6"/>
      <c r="EC474" s="4"/>
      <c r="ED474" s="6"/>
      <c r="EE474" s="5"/>
      <c r="EF474" s="5"/>
      <c r="EG474" s="4"/>
      <c r="EH474" s="6"/>
      <c r="EI474" s="4"/>
      <c r="EJ474" s="6"/>
      <c r="EK474" s="5"/>
      <c r="EL474" s="5"/>
      <c r="EM474" s="4"/>
      <c r="EN474" s="6"/>
      <c r="EO474" s="4"/>
      <c r="EP474" s="6"/>
      <c r="EQ474" s="5"/>
      <c r="ER474" s="5"/>
      <c r="ES474" s="4"/>
      <c r="ET474" s="6"/>
      <c r="EU474" s="4"/>
      <c r="EV474" s="6"/>
      <c r="EW474" s="5"/>
      <c r="EX474" s="5"/>
      <c r="EY474" s="4"/>
      <c r="EZ474" s="6"/>
      <c r="FA474" s="4"/>
      <c r="FB474" s="6"/>
      <c r="FC474" s="5"/>
      <c r="FD474" s="5"/>
      <c r="FE474" s="4"/>
      <c r="FF474" s="6"/>
      <c r="FG474" s="4"/>
      <c r="FH474" s="6"/>
      <c r="FI474" s="5"/>
      <c r="FJ474" s="5"/>
      <c r="FK474" s="4"/>
      <c r="FL474" s="6"/>
      <c r="FM474" s="4"/>
      <c r="FN474" s="6"/>
      <c r="FO474" s="5"/>
      <c r="FP474" s="5"/>
      <c r="FQ474" s="4"/>
      <c r="FR474" s="6"/>
      <c r="FS474" s="4"/>
      <c r="FT474" s="6"/>
      <c r="FU474" s="5"/>
      <c r="FV474" s="5"/>
      <c r="FW474" s="4"/>
      <c r="FX474" s="6"/>
      <c r="FY474" s="4"/>
      <c r="FZ474" s="6"/>
      <c r="GA474" s="5"/>
      <c r="GB474" s="5"/>
      <c r="GC474" s="4"/>
      <c r="GD474" s="6"/>
      <c r="GE474" s="4"/>
      <c r="GF474" s="6"/>
      <c r="GG474" s="5"/>
      <c r="GH474" s="5"/>
      <c r="GI474" s="4"/>
      <c r="GJ474" s="6"/>
      <c r="GK474" s="4"/>
      <c r="GL474" s="6"/>
      <c r="GM474" s="5"/>
      <c r="GN474" s="5"/>
      <c r="GO474" s="4"/>
      <c r="GP474" s="6"/>
      <c r="GQ474" s="4"/>
      <c r="GR474" s="6"/>
      <c r="GS474" s="5"/>
      <c r="GT474" s="5"/>
      <c r="GU474" s="4"/>
      <c r="GV474" s="6"/>
      <c r="GW474" s="4"/>
      <c r="GX474" s="6"/>
      <c r="GY474" s="5"/>
      <c r="GZ474" s="5"/>
      <c r="HA474" s="4"/>
      <c r="HB474" s="6"/>
      <c r="HC474" s="4"/>
      <c r="HD474" s="6"/>
      <c r="HE474" s="5"/>
      <c r="HF474" s="5"/>
      <c r="HG474" s="4"/>
      <c r="HH474" s="6"/>
      <c r="HI474" s="4"/>
      <c r="HJ474" s="6"/>
      <c r="HK474" s="5"/>
      <c r="HL474" s="5"/>
      <c r="HM474" s="4"/>
      <c r="HN474" s="6"/>
      <c r="HO474" s="4"/>
      <c r="HP474" s="6"/>
      <c r="HQ474" s="5"/>
      <c r="HR474" s="5"/>
      <c r="HS474" s="4"/>
      <c r="HT474" s="6"/>
      <c r="HU474" s="4"/>
      <c r="HV474" s="6"/>
      <c r="HW474" s="5"/>
      <c r="HX474" s="5"/>
      <c r="HY474" s="4"/>
      <c r="HZ474" s="6"/>
      <c r="IA474" s="4"/>
      <c r="IB474" s="6"/>
      <c r="IC474" s="5"/>
      <c r="ID474" s="5"/>
      <c r="IE474" s="4"/>
      <c r="IF474" s="6"/>
      <c r="IG474" s="4"/>
      <c r="IH474" s="6"/>
      <c r="II474" s="5"/>
      <c r="IJ474" s="5"/>
      <c r="IK474" s="4"/>
      <c r="IL474" s="6"/>
      <c r="IM474" s="4"/>
      <c r="IN474" s="6"/>
      <c r="IO474" s="5"/>
      <c r="IP474" s="5"/>
      <c r="IQ474" s="4"/>
      <c r="IR474" s="6"/>
      <c r="IS474" s="4"/>
      <c r="IT474" s="6"/>
      <c r="IU474" s="5"/>
      <c r="IV474" s="5"/>
      <c r="IW474" s="4"/>
      <c r="IX474" s="6"/>
      <c r="IY474" s="4"/>
      <c r="IZ474" s="6"/>
      <c r="JA474" s="5"/>
      <c r="JB474" s="5"/>
      <c r="JC474" s="4"/>
      <c r="JD474" s="6"/>
      <c r="JE474" s="4"/>
      <c r="JF474" s="6"/>
      <c r="JG474" s="5"/>
      <c r="JH474" s="5"/>
      <c r="JI474" s="4"/>
      <c r="JJ474" s="6"/>
      <c r="JK474" s="4"/>
      <c r="JL474" s="6"/>
      <c r="JM474" s="5"/>
      <c r="JN474" s="5"/>
      <c r="JO474" s="4"/>
      <c r="JP474" s="6"/>
      <c r="JQ474" s="4"/>
      <c r="JR474" s="6"/>
      <c r="JS474" s="5"/>
      <c r="JT474" s="5"/>
      <c r="JU474" s="4"/>
      <c r="JV474" s="6"/>
      <c r="JW474" s="4"/>
      <c r="JX474" s="6"/>
      <c r="JY474" s="5"/>
      <c r="JZ474" s="5"/>
      <c r="KA474" s="4"/>
      <c r="KB474" s="6"/>
      <c r="KC474" s="4"/>
      <c r="KD474" s="6"/>
      <c r="KE474" s="5"/>
      <c r="KF474" s="5"/>
      <c r="KG474" s="4"/>
      <c r="KH474" s="6"/>
      <c r="KI474" s="4"/>
      <c r="KJ474" s="6"/>
      <c r="KK474" s="5"/>
      <c r="KL474" s="5"/>
    </row>
    <row r="475">
      <c r="A475" s="3" t="s">
        <v>85</v>
      </c>
      <c r="B475" s="3" t="s">
        <v>765</v>
      </c>
      <c r="C475" s="3" t="s">
        <v>522</v>
      </c>
      <c r="D475" s="3" t="s">
        <v>528</v>
      </c>
      <c r="E475" s="3" t="s">
        <v>772</v>
      </c>
      <c r="F475" s="3" t="s">
        <v>772</v>
      </c>
      <c r="G475" s="3" t="s">
        <v>772</v>
      </c>
      <c r="H475" s="3" t="s">
        <v>155</v>
      </c>
      <c r="I475" s="4"/>
      <c r="J475" s="4">
        <f>=ROUNDDOWN({0},0)</f>
      </c>
      <c r="K475" s="4"/>
      <c r="L475" s="5"/>
      <c r="M475" s="4"/>
      <c r="N475" s="4">
        <f>=ROUNDDOWN({0},0)</f>
      </c>
      <c r="O475" s="4"/>
      <c r="P475" s="5"/>
      <c r="Q475" s="4"/>
      <c r="R475" s="6"/>
      <c r="S475" s="4"/>
      <c r="T475" s="6"/>
      <c r="U475" s="5"/>
      <c r="V475" s="5"/>
      <c r="W475" s="4"/>
      <c r="X475" s="6"/>
      <c r="Y475" s="4"/>
      <c r="Z475" s="6"/>
      <c r="AA475" s="5"/>
      <c r="AB475" s="5"/>
      <c r="AC475" s="4"/>
      <c r="AD475" s="6"/>
      <c r="AE475" s="4"/>
      <c r="AF475" s="6"/>
      <c r="AG475" s="5"/>
      <c r="AH475" s="5"/>
      <c r="AI475" s="4"/>
      <c r="AJ475" s="6"/>
      <c r="AK475" s="4"/>
      <c r="AL475" s="6"/>
      <c r="AM475" s="5"/>
      <c r="AN475" s="5"/>
      <c r="AO475" s="4"/>
      <c r="AP475" s="6"/>
      <c r="AQ475" s="4"/>
      <c r="AR475" s="6"/>
      <c r="AS475" s="5"/>
      <c r="AT475" s="5"/>
      <c r="AU475" s="4"/>
      <c r="AV475" s="6"/>
      <c r="AW475" s="4"/>
      <c r="AX475" s="6"/>
      <c r="AY475" s="5"/>
      <c r="AZ475" s="5"/>
      <c r="BA475" s="4"/>
      <c r="BB475" s="6"/>
      <c r="BC475" s="4"/>
      <c r="BD475" s="6"/>
      <c r="BE475" s="5"/>
      <c r="BF475" s="5"/>
      <c r="BG475" s="4"/>
      <c r="BH475" s="6"/>
      <c r="BI475" s="4"/>
      <c r="BJ475" s="6"/>
      <c r="BK475" s="5"/>
      <c r="BL475" s="5"/>
      <c r="BM475" s="4"/>
      <c r="BN475" s="6"/>
      <c r="BO475" s="4"/>
      <c r="BP475" s="6"/>
      <c r="BQ475" s="5"/>
      <c r="BR475" s="5"/>
      <c r="BS475" s="4"/>
      <c r="BT475" s="6"/>
      <c r="BU475" s="4"/>
      <c r="BV475" s="6"/>
      <c r="BW475" s="5"/>
      <c r="BX475" s="5"/>
      <c r="BY475" s="4"/>
      <c r="BZ475" s="6"/>
      <c r="CA475" s="4"/>
      <c r="CB475" s="6"/>
      <c r="CC475" s="5"/>
      <c r="CD475" s="5"/>
      <c r="CE475" s="4"/>
      <c r="CF475" s="6"/>
      <c r="CG475" s="4"/>
      <c r="CH475" s="6"/>
      <c r="CI475" s="5"/>
      <c r="CJ475" s="5"/>
      <c r="CK475" s="4"/>
      <c r="CL475" s="6"/>
      <c r="CM475" s="4"/>
      <c r="CN475" s="6"/>
      <c r="CO475" s="5"/>
      <c r="CP475" s="5"/>
      <c r="CQ475" s="4"/>
      <c r="CR475" s="6"/>
      <c r="CS475" s="4"/>
      <c r="CT475" s="6"/>
      <c r="CU475" s="5"/>
      <c r="CV475" s="5"/>
      <c r="CW475" s="4"/>
      <c r="CX475" s="6"/>
      <c r="CY475" s="4"/>
      <c r="CZ475" s="6"/>
      <c r="DA475" s="5"/>
      <c r="DB475" s="5"/>
      <c r="DC475" s="4"/>
      <c r="DD475" s="6"/>
      <c r="DE475" s="4"/>
      <c r="DF475" s="6"/>
      <c r="DG475" s="5"/>
      <c r="DH475" s="5"/>
      <c r="DI475" s="4"/>
      <c r="DJ475" s="6"/>
      <c r="DK475" s="4"/>
      <c r="DL475" s="6"/>
      <c r="DM475" s="5"/>
      <c r="DN475" s="5"/>
      <c r="DO475" s="4"/>
      <c r="DP475" s="6"/>
      <c r="DQ475" s="4"/>
      <c r="DR475" s="6"/>
      <c r="DS475" s="5"/>
      <c r="DT475" s="5"/>
      <c r="DU475" s="4"/>
      <c r="DV475" s="6"/>
      <c r="DW475" s="4"/>
      <c r="DX475" s="6"/>
      <c r="DY475" s="5"/>
      <c r="DZ475" s="5"/>
      <c r="EA475" s="4"/>
      <c r="EB475" s="6"/>
      <c r="EC475" s="4"/>
      <c r="ED475" s="6"/>
      <c r="EE475" s="5"/>
      <c r="EF475" s="5"/>
      <c r="EG475" s="4"/>
      <c r="EH475" s="6"/>
      <c r="EI475" s="4"/>
      <c r="EJ475" s="6"/>
      <c r="EK475" s="5"/>
      <c r="EL475" s="5"/>
      <c r="EM475" s="4"/>
      <c r="EN475" s="6"/>
      <c r="EO475" s="4"/>
      <c r="EP475" s="6"/>
      <c r="EQ475" s="5"/>
      <c r="ER475" s="5"/>
      <c r="ES475" s="4"/>
      <c r="ET475" s="6"/>
      <c r="EU475" s="4"/>
      <c r="EV475" s="6"/>
      <c r="EW475" s="5"/>
      <c r="EX475" s="5"/>
      <c r="EY475" s="4"/>
      <c r="EZ475" s="6"/>
      <c r="FA475" s="4"/>
      <c r="FB475" s="6"/>
      <c r="FC475" s="5"/>
      <c r="FD475" s="5"/>
      <c r="FE475" s="4"/>
      <c r="FF475" s="6"/>
      <c r="FG475" s="4"/>
      <c r="FH475" s="6"/>
      <c r="FI475" s="5"/>
      <c r="FJ475" s="5"/>
      <c r="FK475" s="4"/>
      <c r="FL475" s="6"/>
      <c r="FM475" s="4"/>
      <c r="FN475" s="6"/>
      <c r="FO475" s="5"/>
      <c r="FP475" s="5"/>
      <c r="FQ475" s="4"/>
      <c r="FR475" s="6"/>
      <c r="FS475" s="4"/>
      <c r="FT475" s="6"/>
      <c r="FU475" s="5"/>
      <c r="FV475" s="5"/>
      <c r="FW475" s="4"/>
      <c r="FX475" s="6"/>
      <c r="FY475" s="4"/>
      <c r="FZ475" s="6"/>
      <c r="GA475" s="5"/>
      <c r="GB475" s="5"/>
      <c r="GC475" s="4"/>
      <c r="GD475" s="6"/>
      <c r="GE475" s="4"/>
      <c r="GF475" s="6"/>
      <c r="GG475" s="5"/>
      <c r="GH475" s="5"/>
      <c r="GI475" s="4"/>
      <c r="GJ475" s="6"/>
      <c r="GK475" s="4"/>
      <c r="GL475" s="6"/>
      <c r="GM475" s="5"/>
      <c r="GN475" s="5"/>
      <c r="GO475" s="4"/>
      <c r="GP475" s="6"/>
      <c r="GQ475" s="4"/>
      <c r="GR475" s="6"/>
      <c r="GS475" s="5"/>
      <c r="GT475" s="5"/>
      <c r="GU475" s="4"/>
      <c r="GV475" s="6"/>
      <c r="GW475" s="4"/>
      <c r="GX475" s="6"/>
      <c r="GY475" s="5"/>
      <c r="GZ475" s="5"/>
      <c r="HA475" s="4"/>
      <c r="HB475" s="6"/>
      <c r="HC475" s="4"/>
      <c r="HD475" s="6"/>
      <c r="HE475" s="5"/>
      <c r="HF475" s="5"/>
      <c r="HG475" s="4"/>
      <c r="HH475" s="6"/>
      <c r="HI475" s="4"/>
      <c r="HJ475" s="6"/>
      <c r="HK475" s="5"/>
      <c r="HL475" s="5"/>
      <c r="HM475" s="4"/>
      <c r="HN475" s="6"/>
      <c r="HO475" s="4"/>
      <c r="HP475" s="6"/>
      <c r="HQ475" s="5"/>
      <c r="HR475" s="5"/>
      <c r="HS475" s="4"/>
      <c r="HT475" s="6"/>
      <c r="HU475" s="4"/>
      <c r="HV475" s="6"/>
      <c r="HW475" s="5"/>
      <c r="HX475" s="5"/>
      <c r="HY475" s="4"/>
      <c r="HZ475" s="6"/>
      <c r="IA475" s="4"/>
      <c r="IB475" s="6"/>
      <c r="IC475" s="5"/>
      <c r="ID475" s="5"/>
      <c r="IE475" s="4"/>
      <c r="IF475" s="6"/>
      <c r="IG475" s="4"/>
      <c r="IH475" s="6"/>
      <c r="II475" s="5"/>
      <c r="IJ475" s="5"/>
      <c r="IK475" s="4"/>
      <c r="IL475" s="6"/>
      <c r="IM475" s="4"/>
      <c r="IN475" s="6"/>
      <c r="IO475" s="5"/>
      <c r="IP475" s="5"/>
      <c r="IQ475" s="4"/>
      <c r="IR475" s="6"/>
      <c r="IS475" s="4"/>
      <c r="IT475" s="6"/>
      <c r="IU475" s="5"/>
      <c r="IV475" s="5"/>
      <c r="IW475" s="4"/>
      <c r="IX475" s="6"/>
      <c r="IY475" s="4"/>
      <c r="IZ475" s="6"/>
      <c r="JA475" s="5"/>
      <c r="JB475" s="5"/>
      <c r="JC475" s="4"/>
      <c r="JD475" s="6"/>
      <c r="JE475" s="4"/>
      <c r="JF475" s="6"/>
      <c r="JG475" s="5"/>
      <c r="JH475" s="5"/>
      <c r="JI475" s="4"/>
      <c r="JJ475" s="6"/>
      <c r="JK475" s="4"/>
      <c r="JL475" s="6"/>
      <c r="JM475" s="5"/>
      <c r="JN475" s="5"/>
      <c r="JO475" s="4"/>
      <c r="JP475" s="6"/>
      <c r="JQ475" s="4"/>
      <c r="JR475" s="6"/>
      <c r="JS475" s="5"/>
      <c r="JT475" s="5"/>
      <c r="JU475" s="4"/>
      <c r="JV475" s="6"/>
      <c r="JW475" s="4"/>
      <c r="JX475" s="6"/>
      <c r="JY475" s="5"/>
      <c r="JZ475" s="5"/>
      <c r="KA475" s="4"/>
      <c r="KB475" s="6"/>
      <c r="KC475" s="4"/>
      <c r="KD475" s="6"/>
      <c r="KE475" s="5"/>
      <c r="KF475" s="5"/>
      <c r="KG475" s="4"/>
      <c r="KH475" s="6"/>
      <c r="KI475" s="4"/>
      <c r="KJ475" s="6"/>
      <c r="KK475" s="5"/>
      <c r="KL475" s="5"/>
    </row>
    <row r="476">
      <c r="A476" s="3" t="s">
        <v>85</v>
      </c>
      <c r="B476" s="3" t="s">
        <v>765</v>
      </c>
      <c r="C476" s="3" t="s">
        <v>522</v>
      </c>
      <c r="D476" s="3" t="s">
        <v>528</v>
      </c>
      <c r="E476" s="3" t="s">
        <v>768</v>
      </c>
      <c r="F476" s="3" t="s">
        <v>768</v>
      </c>
      <c r="G476" s="3" t="s">
        <v>768</v>
      </c>
      <c r="H476" s="3" t="s">
        <v>98</v>
      </c>
      <c r="I476" s="4"/>
      <c r="J476" s="4">
        <f>=ROUNDDOWN({0},0)</f>
      </c>
      <c r="K476" s="4"/>
      <c r="L476" s="5">
        <v>1</v>
      </c>
      <c r="M476" s="4"/>
      <c r="N476" s="4">
        <f>=ROUNDDOWN({0},0)</f>
      </c>
      <c r="O476" s="4"/>
      <c r="P476" s="5"/>
      <c r="Q476" s="4"/>
      <c r="R476" s="6"/>
      <c r="S476" s="4"/>
      <c r="T476" s="6"/>
      <c r="U476" s="5"/>
      <c r="V476" s="5"/>
      <c r="W476" s="4"/>
      <c r="X476" s="6"/>
      <c r="Y476" s="4"/>
      <c r="Z476" s="6"/>
      <c r="AA476" s="5"/>
      <c r="AB476" s="5"/>
      <c r="AC476" s="4"/>
      <c r="AD476" s="6"/>
      <c r="AE476" s="4"/>
      <c r="AF476" s="6"/>
      <c r="AG476" s="5"/>
      <c r="AH476" s="5"/>
      <c r="AI476" s="4"/>
      <c r="AJ476" s="6"/>
      <c r="AK476" s="4"/>
      <c r="AL476" s="6"/>
      <c r="AM476" s="5"/>
      <c r="AN476" s="5"/>
      <c r="AO476" s="4"/>
      <c r="AP476" s="6"/>
      <c r="AQ476" s="4"/>
      <c r="AR476" s="6"/>
      <c r="AS476" s="5"/>
      <c r="AT476" s="5"/>
      <c r="AU476" s="4"/>
      <c r="AV476" s="6"/>
      <c r="AW476" s="4"/>
      <c r="AX476" s="6"/>
      <c r="AY476" s="5"/>
      <c r="AZ476" s="5"/>
      <c r="BA476" s="4"/>
      <c r="BB476" s="6"/>
      <c r="BC476" s="4"/>
      <c r="BD476" s="6"/>
      <c r="BE476" s="5"/>
      <c r="BF476" s="5"/>
      <c r="BG476" s="4"/>
      <c r="BH476" s="6"/>
      <c r="BI476" s="4"/>
      <c r="BJ476" s="6"/>
      <c r="BK476" s="5"/>
      <c r="BL476" s="5"/>
      <c r="BM476" s="4"/>
      <c r="BN476" s="6"/>
      <c r="BO476" s="4"/>
      <c r="BP476" s="6"/>
      <c r="BQ476" s="5"/>
      <c r="BR476" s="5"/>
      <c r="BS476" s="4"/>
      <c r="BT476" s="6"/>
      <c r="BU476" s="4"/>
      <c r="BV476" s="6"/>
      <c r="BW476" s="5"/>
      <c r="BX476" s="5"/>
      <c r="BY476" s="4"/>
      <c r="BZ476" s="6"/>
      <c r="CA476" s="4"/>
      <c r="CB476" s="6"/>
      <c r="CC476" s="5"/>
      <c r="CD476" s="5"/>
      <c r="CE476" s="4"/>
      <c r="CF476" s="6"/>
      <c r="CG476" s="4"/>
      <c r="CH476" s="6"/>
      <c r="CI476" s="5"/>
      <c r="CJ476" s="5"/>
      <c r="CK476" s="4"/>
      <c r="CL476" s="6"/>
      <c r="CM476" s="4"/>
      <c r="CN476" s="6"/>
      <c r="CO476" s="5"/>
      <c r="CP476" s="5"/>
      <c r="CQ476" s="4"/>
      <c r="CR476" s="6"/>
      <c r="CS476" s="4"/>
      <c r="CT476" s="6"/>
      <c r="CU476" s="5"/>
      <c r="CV476" s="5"/>
      <c r="CW476" s="4"/>
      <c r="CX476" s="6"/>
      <c r="CY476" s="4"/>
      <c r="CZ476" s="6"/>
      <c r="DA476" s="5"/>
      <c r="DB476" s="5"/>
      <c r="DC476" s="4"/>
      <c r="DD476" s="6"/>
      <c r="DE476" s="4"/>
      <c r="DF476" s="6"/>
      <c r="DG476" s="5"/>
      <c r="DH476" s="5"/>
      <c r="DI476" s="4"/>
      <c r="DJ476" s="6"/>
      <c r="DK476" s="4"/>
      <c r="DL476" s="6"/>
      <c r="DM476" s="5"/>
      <c r="DN476" s="5"/>
      <c r="DO476" s="4"/>
      <c r="DP476" s="6"/>
      <c r="DQ476" s="4"/>
      <c r="DR476" s="6"/>
      <c r="DS476" s="5"/>
      <c r="DT476" s="5"/>
      <c r="DU476" s="4"/>
      <c r="DV476" s="6"/>
      <c r="DW476" s="4"/>
      <c r="DX476" s="6"/>
      <c r="DY476" s="5"/>
      <c r="DZ476" s="5"/>
      <c r="EA476" s="4"/>
      <c r="EB476" s="6"/>
      <c r="EC476" s="4"/>
      <c r="ED476" s="6"/>
      <c r="EE476" s="5"/>
      <c r="EF476" s="5"/>
      <c r="EG476" s="4"/>
      <c r="EH476" s="6"/>
      <c r="EI476" s="4"/>
      <c r="EJ476" s="6"/>
      <c r="EK476" s="5"/>
      <c r="EL476" s="5"/>
      <c r="EM476" s="4"/>
      <c r="EN476" s="6"/>
      <c r="EO476" s="4"/>
      <c r="EP476" s="6"/>
      <c r="EQ476" s="5"/>
      <c r="ER476" s="5"/>
      <c r="ES476" s="4"/>
      <c r="ET476" s="6"/>
      <c r="EU476" s="4"/>
      <c r="EV476" s="6"/>
      <c r="EW476" s="5"/>
      <c r="EX476" s="5"/>
      <c r="EY476" s="4"/>
      <c r="EZ476" s="6"/>
      <c r="FA476" s="4"/>
      <c r="FB476" s="6"/>
      <c r="FC476" s="5"/>
      <c r="FD476" s="5"/>
      <c r="FE476" s="4"/>
      <c r="FF476" s="6"/>
      <c r="FG476" s="4"/>
      <c r="FH476" s="6"/>
      <c r="FI476" s="5"/>
      <c r="FJ476" s="5"/>
      <c r="FK476" s="4"/>
      <c r="FL476" s="6"/>
      <c r="FM476" s="4"/>
      <c r="FN476" s="6"/>
      <c r="FO476" s="5"/>
      <c r="FP476" s="5"/>
      <c r="FQ476" s="4"/>
      <c r="FR476" s="6"/>
      <c r="FS476" s="4"/>
      <c r="FT476" s="6"/>
      <c r="FU476" s="5"/>
      <c r="FV476" s="5"/>
      <c r="FW476" s="4"/>
      <c r="FX476" s="6"/>
      <c r="FY476" s="4"/>
      <c r="FZ476" s="6"/>
      <c r="GA476" s="5"/>
      <c r="GB476" s="5"/>
      <c r="GC476" s="4"/>
      <c r="GD476" s="6"/>
      <c r="GE476" s="4"/>
      <c r="GF476" s="6"/>
      <c r="GG476" s="5"/>
      <c r="GH476" s="5"/>
      <c r="GI476" s="4"/>
      <c r="GJ476" s="6"/>
      <c r="GK476" s="4"/>
      <c r="GL476" s="6"/>
      <c r="GM476" s="5"/>
      <c r="GN476" s="5"/>
      <c r="GO476" s="4"/>
      <c r="GP476" s="6"/>
      <c r="GQ476" s="4"/>
      <c r="GR476" s="6"/>
      <c r="GS476" s="5"/>
      <c r="GT476" s="5"/>
      <c r="GU476" s="4"/>
      <c r="GV476" s="6"/>
      <c r="GW476" s="4"/>
      <c r="GX476" s="6"/>
      <c r="GY476" s="5"/>
      <c r="GZ476" s="5"/>
      <c r="HA476" s="4"/>
      <c r="HB476" s="6"/>
      <c r="HC476" s="4"/>
      <c r="HD476" s="6"/>
      <c r="HE476" s="5"/>
      <c r="HF476" s="5"/>
      <c r="HG476" s="4"/>
      <c r="HH476" s="6"/>
      <c r="HI476" s="4"/>
      <c r="HJ476" s="6"/>
      <c r="HK476" s="5"/>
      <c r="HL476" s="5"/>
      <c r="HM476" s="4"/>
      <c r="HN476" s="6"/>
      <c r="HO476" s="4"/>
      <c r="HP476" s="6"/>
      <c r="HQ476" s="5"/>
      <c r="HR476" s="5"/>
      <c r="HS476" s="4"/>
      <c r="HT476" s="6"/>
      <c r="HU476" s="4"/>
      <c r="HV476" s="6"/>
      <c r="HW476" s="5"/>
      <c r="HX476" s="5"/>
      <c r="HY476" s="4"/>
      <c r="HZ476" s="6"/>
      <c r="IA476" s="4"/>
      <c r="IB476" s="6"/>
      <c r="IC476" s="5"/>
      <c r="ID476" s="5"/>
      <c r="IE476" s="4"/>
      <c r="IF476" s="6"/>
      <c r="IG476" s="4"/>
      <c r="IH476" s="6"/>
      <c r="II476" s="5"/>
      <c r="IJ476" s="5"/>
      <c r="IK476" s="4"/>
      <c r="IL476" s="6"/>
      <c r="IM476" s="4"/>
      <c r="IN476" s="6"/>
      <c r="IO476" s="5"/>
      <c r="IP476" s="5"/>
      <c r="IQ476" s="4"/>
      <c r="IR476" s="6"/>
      <c r="IS476" s="4"/>
      <c r="IT476" s="6"/>
      <c r="IU476" s="5"/>
      <c r="IV476" s="5"/>
      <c r="IW476" s="4"/>
      <c r="IX476" s="6"/>
      <c r="IY476" s="4"/>
      <c r="IZ476" s="6"/>
      <c r="JA476" s="5"/>
      <c r="JB476" s="5"/>
      <c r="JC476" s="4"/>
      <c r="JD476" s="6"/>
      <c r="JE476" s="4"/>
      <c r="JF476" s="6"/>
      <c r="JG476" s="5"/>
      <c r="JH476" s="5"/>
      <c r="JI476" s="4"/>
      <c r="JJ476" s="6"/>
      <c r="JK476" s="4"/>
      <c r="JL476" s="6"/>
      <c r="JM476" s="5"/>
      <c r="JN476" s="5"/>
      <c r="JO476" s="4"/>
      <c r="JP476" s="6"/>
      <c r="JQ476" s="4"/>
      <c r="JR476" s="6"/>
      <c r="JS476" s="5"/>
      <c r="JT476" s="5"/>
      <c r="JU476" s="4"/>
      <c r="JV476" s="6"/>
      <c r="JW476" s="4"/>
      <c r="JX476" s="6"/>
      <c r="JY476" s="5"/>
      <c r="JZ476" s="5"/>
      <c r="KA476" s="4"/>
      <c r="KB476" s="6"/>
      <c r="KC476" s="4"/>
      <c r="KD476" s="6"/>
      <c r="KE476" s="5"/>
      <c r="KF476" s="5"/>
      <c r="KG476" s="4"/>
      <c r="KH476" s="6"/>
      <c r="KI476" s="4"/>
      <c r="KJ476" s="6"/>
      <c r="KK476" s="5"/>
      <c r="KL476" s="5"/>
    </row>
    <row r="477">
      <c r="A477" s="3" t="s">
        <v>85</v>
      </c>
      <c r="B477" s="3" t="s">
        <v>765</v>
      </c>
      <c r="C477" s="3" t="s">
        <v>522</v>
      </c>
      <c r="D477" s="3" t="s">
        <v>523</v>
      </c>
      <c r="E477" s="3" t="s">
        <v>781</v>
      </c>
      <c r="F477" s="3" t="s">
        <v>781</v>
      </c>
      <c r="G477" s="3" t="s">
        <v>781</v>
      </c>
      <c r="H477" s="3" t="s">
        <v>351</v>
      </c>
      <c r="I477" s="4"/>
      <c r="J477" s="4">
        <f>=ROUNDDOWN({0},0)</f>
      </c>
      <c r="K477" s="4">
        <v>487</v>
      </c>
      <c r="L477" s="5"/>
      <c r="M477" s="4"/>
      <c r="N477" s="4">
        <f>=ROUNDDOWN({0},0)</f>
      </c>
      <c r="O477" s="4"/>
      <c r="P477" s="5"/>
      <c r="Q477" s="4"/>
      <c r="R477" s="6"/>
      <c r="S477" s="4"/>
      <c r="T477" s="6"/>
      <c r="U477" s="5"/>
      <c r="V477" s="5"/>
      <c r="W477" s="4"/>
      <c r="X477" s="6"/>
      <c r="Y477" s="4"/>
      <c r="Z477" s="6"/>
      <c r="AA477" s="5"/>
      <c r="AB477" s="5"/>
      <c r="AC477" s="4"/>
      <c r="AD477" s="6"/>
      <c r="AE477" s="4"/>
      <c r="AF477" s="6"/>
      <c r="AG477" s="5"/>
      <c r="AH477" s="5"/>
      <c r="AI477" s="4"/>
      <c r="AJ477" s="6"/>
      <c r="AK477" s="4"/>
      <c r="AL477" s="6"/>
      <c r="AM477" s="5"/>
      <c r="AN477" s="5"/>
      <c r="AO477" s="4"/>
      <c r="AP477" s="6"/>
      <c r="AQ477" s="4"/>
      <c r="AR477" s="6"/>
      <c r="AS477" s="5"/>
      <c r="AT477" s="5"/>
      <c r="AU477" s="4"/>
      <c r="AV477" s="6"/>
      <c r="AW477" s="4"/>
      <c r="AX477" s="6"/>
      <c r="AY477" s="5"/>
      <c r="AZ477" s="5"/>
      <c r="BA477" s="4"/>
      <c r="BB477" s="6"/>
      <c r="BC477" s="4"/>
      <c r="BD477" s="6"/>
      <c r="BE477" s="5"/>
      <c r="BF477" s="5"/>
      <c r="BG477" s="4"/>
      <c r="BH477" s="6"/>
      <c r="BI477" s="4"/>
      <c r="BJ477" s="6"/>
      <c r="BK477" s="5"/>
      <c r="BL477" s="5"/>
      <c r="BM477" s="4"/>
      <c r="BN477" s="6"/>
      <c r="BO477" s="4"/>
      <c r="BP477" s="6"/>
      <c r="BQ477" s="5"/>
      <c r="BR477" s="5"/>
      <c r="BS477" s="4"/>
      <c r="BT477" s="6"/>
      <c r="BU477" s="4"/>
      <c r="BV477" s="6"/>
      <c r="BW477" s="5"/>
      <c r="BX477" s="5"/>
      <c r="BY477" s="4"/>
      <c r="BZ477" s="6"/>
      <c r="CA477" s="4"/>
      <c r="CB477" s="6"/>
      <c r="CC477" s="5"/>
      <c r="CD477" s="5"/>
      <c r="CE477" s="4"/>
      <c r="CF477" s="6"/>
      <c r="CG477" s="4"/>
      <c r="CH477" s="6"/>
      <c r="CI477" s="5"/>
      <c r="CJ477" s="5"/>
      <c r="CK477" s="4"/>
      <c r="CL477" s="6"/>
      <c r="CM477" s="4"/>
      <c r="CN477" s="6"/>
      <c r="CO477" s="5"/>
      <c r="CP477" s="5"/>
      <c r="CQ477" s="4"/>
      <c r="CR477" s="6"/>
      <c r="CS477" s="4"/>
      <c r="CT477" s="6"/>
      <c r="CU477" s="5"/>
      <c r="CV477" s="5"/>
      <c r="CW477" s="4"/>
      <c r="CX477" s="6"/>
      <c r="CY477" s="4"/>
      <c r="CZ477" s="6"/>
      <c r="DA477" s="5"/>
      <c r="DB477" s="5"/>
      <c r="DC477" s="4"/>
      <c r="DD477" s="6"/>
      <c r="DE477" s="4"/>
      <c r="DF477" s="6"/>
      <c r="DG477" s="5"/>
      <c r="DH477" s="5"/>
      <c r="DI477" s="4"/>
      <c r="DJ477" s="6"/>
      <c r="DK477" s="4"/>
      <c r="DL477" s="6"/>
      <c r="DM477" s="5"/>
      <c r="DN477" s="5"/>
      <c r="DO477" s="4"/>
      <c r="DP477" s="6"/>
      <c r="DQ477" s="4"/>
      <c r="DR477" s="6"/>
      <c r="DS477" s="5"/>
      <c r="DT477" s="5"/>
      <c r="DU477" s="4"/>
      <c r="DV477" s="6"/>
      <c r="DW477" s="4"/>
      <c r="DX477" s="6"/>
      <c r="DY477" s="5"/>
      <c r="DZ477" s="5"/>
      <c r="EA477" s="4"/>
      <c r="EB477" s="6"/>
      <c r="EC477" s="4"/>
      <c r="ED477" s="6"/>
      <c r="EE477" s="5"/>
      <c r="EF477" s="5"/>
      <c r="EG477" s="4"/>
      <c r="EH477" s="6"/>
      <c r="EI477" s="4"/>
      <c r="EJ477" s="6"/>
      <c r="EK477" s="5"/>
      <c r="EL477" s="5"/>
      <c r="EM477" s="4"/>
      <c r="EN477" s="6"/>
      <c r="EO477" s="4"/>
      <c r="EP477" s="6"/>
      <c r="EQ477" s="5"/>
      <c r="ER477" s="5"/>
      <c r="ES477" s="4"/>
      <c r="ET477" s="6"/>
      <c r="EU477" s="4"/>
      <c r="EV477" s="6"/>
      <c r="EW477" s="5"/>
      <c r="EX477" s="5"/>
      <c r="EY477" s="4"/>
      <c r="EZ477" s="6"/>
      <c r="FA477" s="4"/>
      <c r="FB477" s="6"/>
      <c r="FC477" s="5"/>
      <c r="FD477" s="5"/>
      <c r="FE477" s="4"/>
      <c r="FF477" s="6"/>
      <c r="FG477" s="4"/>
      <c r="FH477" s="6"/>
      <c r="FI477" s="5"/>
      <c r="FJ477" s="5"/>
      <c r="FK477" s="4"/>
      <c r="FL477" s="6"/>
      <c r="FM477" s="4"/>
      <c r="FN477" s="6"/>
      <c r="FO477" s="5"/>
      <c r="FP477" s="5"/>
      <c r="FQ477" s="4"/>
      <c r="FR477" s="6"/>
      <c r="FS477" s="4"/>
      <c r="FT477" s="6"/>
      <c r="FU477" s="5"/>
      <c r="FV477" s="5"/>
      <c r="FW477" s="4"/>
      <c r="FX477" s="6"/>
      <c r="FY477" s="4"/>
      <c r="FZ477" s="6"/>
      <c r="GA477" s="5"/>
      <c r="GB477" s="5"/>
      <c r="GC477" s="4"/>
      <c r="GD477" s="6"/>
      <c r="GE477" s="4"/>
      <c r="GF477" s="6"/>
      <c r="GG477" s="5"/>
      <c r="GH477" s="5"/>
      <c r="GI477" s="4"/>
      <c r="GJ477" s="6"/>
      <c r="GK477" s="4"/>
      <c r="GL477" s="6"/>
      <c r="GM477" s="5"/>
      <c r="GN477" s="5"/>
      <c r="GO477" s="4"/>
      <c r="GP477" s="6"/>
      <c r="GQ477" s="4"/>
      <c r="GR477" s="6"/>
      <c r="GS477" s="5"/>
      <c r="GT477" s="5"/>
      <c r="GU477" s="4"/>
      <c r="GV477" s="6"/>
      <c r="GW477" s="4"/>
      <c r="GX477" s="6"/>
      <c r="GY477" s="5"/>
      <c r="GZ477" s="5"/>
      <c r="HA477" s="4"/>
      <c r="HB477" s="6"/>
      <c r="HC477" s="4"/>
      <c r="HD477" s="6"/>
      <c r="HE477" s="5"/>
      <c r="HF477" s="5"/>
      <c r="HG477" s="4"/>
      <c r="HH477" s="6"/>
      <c r="HI477" s="4"/>
      <c r="HJ477" s="6"/>
      <c r="HK477" s="5"/>
      <c r="HL477" s="5"/>
      <c r="HM477" s="4"/>
      <c r="HN477" s="6"/>
      <c r="HO477" s="4"/>
      <c r="HP477" s="6"/>
      <c r="HQ477" s="5"/>
      <c r="HR477" s="5"/>
      <c r="HS477" s="4"/>
      <c r="HT477" s="6"/>
      <c r="HU477" s="4"/>
      <c r="HV477" s="6"/>
      <c r="HW477" s="5"/>
      <c r="HX477" s="5"/>
      <c r="HY477" s="4"/>
      <c r="HZ477" s="6"/>
      <c r="IA477" s="4"/>
      <c r="IB477" s="6"/>
      <c r="IC477" s="5"/>
      <c r="ID477" s="5"/>
      <c r="IE477" s="4"/>
      <c r="IF477" s="6"/>
      <c r="IG477" s="4"/>
      <c r="IH477" s="6"/>
      <c r="II477" s="5"/>
      <c r="IJ477" s="5"/>
      <c r="IK477" s="4"/>
      <c r="IL477" s="6"/>
      <c r="IM477" s="4"/>
      <c r="IN477" s="6"/>
      <c r="IO477" s="5"/>
      <c r="IP477" s="5"/>
      <c r="IQ477" s="4"/>
      <c r="IR477" s="6"/>
      <c r="IS477" s="4"/>
      <c r="IT477" s="6"/>
      <c r="IU477" s="5"/>
      <c r="IV477" s="5"/>
      <c r="IW477" s="4"/>
      <c r="IX477" s="6"/>
      <c r="IY477" s="4"/>
      <c r="IZ477" s="6"/>
      <c r="JA477" s="5"/>
      <c r="JB477" s="5"/>
      <c r="JC477" s="4"/>
      <c r="JD477" s="6"/>
      <c r="JE477" s="4"/>
      <c r="JF477" s="6"/>
      <c r="JG477" s="5"/>
      <c r="JH477" s="5"/>
      <c r="JI477" s="4"/>
      <c r="JJ477" s="6"/>
      <c r="JK477" s="4"/>
      <c r="JL477" s="6"/>
      <c r="JM477" s="5"/>
      <c r="JN477" s="5"/>
      <c r="JO477" s="4"/>
      <c r="JP477" s="6"/>
      <c r="JQ477" s="4"/>
      <c r="JR477" s="6"/>
      <c r="JS477" s="5"/>
      <c r="JT477" s="5"/>
      <c r="JU477" s="4"/>
      <c r="JV477" s="6"/>
      <c r="JW477" s="4"/>
      <c r="JX477" s="6"/>
      <c r="JY477" s="5"/>
      <c r="JZ477" s="5"/>
      <c r="KA477" s="4"/>
      <c r="KB477" s="6"/>
      <c r="KC477" s="4"/>
      <c r="KD477" s="6"/>
      <c r="KE477" s="5"/>
      <c r="KF477" s="5"/>
      <c r="KG477" s="4"/>
      <c r="KH477" s="6"/>
      <c r="KI477" s="4"/>
      <c r="KJ477" s="6"/>
      <c r="KK477" s="5"/>
      <c r="KL477" s="5"/>
    </row>
    <row r="478">
      <c r="A478" s="3" t="s">
        <v>85</v>
      </c>
      <c r="B478" s="3" t="s">
        <v>765</v>
      </c>
      <c r="C478" s="3" t="s">
        <v>703</v>
      </c>
      <c r="D478" s="3" t="s">
        <v>704</v>
      </c>
      <c r="E478" s="3" t="s">
        <v>778</v>
      </c>
      <c r="F478" s="3" t="s">
        <v>104</v>
      </c>
      <c r="G478" s="3" t="s">
        <v>104</v>
      </c>
      <c r="H478" s="3" t="s">
        <v>104</v>
      </c>
      <c r="I478" s="4"/>
      <c r="J478" s="4">
        <f>=ROUNDDOWN({0},0)</f>
      </c>
      <c r="K478" s="4"/>
      <c r="L478" s="5"/>
      <c r="M478" s="4"/>
      <c r="N478" s="4">
        <f>=ROUNDDOWN({0},0)</f>
      </c>
      <c r="O478" s="4"/>
      <c r="P478" s="5"/>
      <c r="Q478" s="4">
        <v>16</v>
      </c>
      <c r="R478" s="6">
        <v>312.46</v>
      </c>
      <c r="S478" s="4"/>
      <c r="T478" s="6"/>
      <c r="U478" s="5"/>
      <c r="V478" s="5"/>
      <c r="W478" s="4"/>
      <c r="X478" s="6"/>
      <c r="Y478" s="4"/>
      <c r="Z478" s="6"/>
      <c r="AA478" s="5"/>
      <c r="AB478" s="5"/>
      <c r="AC478" s="4">
        <v>3</v>
      </c>
      <c r="AD478" s="6">
        <v>37.42</v>
      </c>
      <c r="AE478" s="4"/>
      <c r="AF478" s="6"/>
      <c r="AG478" s="5"/>
      <c r="AH478" s="5"/>
      <c r="AI478" s="4"/>
      <c r="AJ478" s="6"/>
      <c r="AK478" s="4"/>
      <c r="AL478" s="6"/>
      <c r="AM478" s="5"/>
      <c r="AN478" s="5"/>
      <c r="AO478" s="4">
        <v>4</v>
      </c>
      <c r="AP478" s="6">
        <v>57.79</v>
      </c>
      <c r="AQ478" s="4"/>
      <c r="AR478" s="6"/>
      <c r="AS478" s="5"/>
      <c r="AT478" s="5"/>
      <c r="AU478" s="4"/>
      <c r="AV478" s="6"/>
      <c r="AW478" s="4"/>
      <c r="AX478" s="6"/>
      <c r="AY478" s="5"/>
      <c r="AZ478" s="5"/>
      <c r="BA478" s="4"/>
      <c r="BB478" s="6"/>
      <c r="BC478" s="4"/>
      <c r="BD478" s="6"/>
      <c r="BE478" s="5"/>
      <c r="BF478" s="5"/>
      <c r="BG478" s="4"/>
      <c r="BH478" s="6"/>
      <c r="BI478" s="4"/>
      <c r="BJ478" s="6"/>
      <c r="BK478" s="5"/>
      <c r="BL478" s="5"/>
      <c r="BM478" s="4">
        <v>8</v>
      </c>
      <c r="BN478" s="6">
        <v>204.08</v>
      </c>
      <c r="BO478" s="4"/>
      <c r="BP478" s="6"/>
      <c r="BQ478" s="5"/>
      <c r="BR478" s="5"/>
      <c r="BS478" s="4"/>
      <c r="BT478" s="6"/>
      <c r="BU478" s="4"/>
      <c r="BV478" s="6"/>
      <c r="BW478" s="5"/>
      <c r="BX478" s="5"/>
      <c r="BY478" s="4"/>
      <c r="BZ478" s="6"/>
      <c r="CA478" s="4"/>
      <c r="CB478" s="6"/>
      <c r="CC478" s="5"/>
      <c r="CD478" s="5"/>
      <c r="CE478" s="4"/>
      <c r="CF478" s="6"/>
      <c r="CG478" s="4"/>
      <c r="CH478" s="6"/>
      <c r="CI478" s="5"/>
      <c r="CJ478" s="5"/>
      <c r="CK478" s="4"/>
      <c r="CL478" s="6"/>
      <c r="CM478" s="4"/>
      <c r="CN478" s="6"/>
      <c r="CO478" s="5"/>
      <c r="CP478" s="5"/>
      <c r="CQ478" s="4"/>
      <c r="CR478" s="6"/>
      <c r="CS478" s="4"/>
      <c r="CT478" s="6"/>
      <c r="CU478" s="5"/>
      <c r="CV478" s="5"/>
      <c r="CW478" s="4"/>
      <c r="CX478" s="6"/>
      <c r="CY478" s="4"/>
      <c r="CZ478" s="6"/>
      <c r="DA478" s="5"/>
      <c r="DB478" s="5"/>
      <c r="DC478" s="4"/>
      <c r="DD478" s="6"/>
      <c r="DE478" s="4"/>
      <c r="DF478" s="6"/>
      <c r="DG478" s="5"/>
      <c r="DH478" s="5"/>
      <c r="DI478" s="4"/>
      <c r="DJ478" s="6"/>
      <c r="DK478" s="4"/>
      <c r="DL478" s="6"/>
      <c r="DM478" s="5"/>
      <c r="DN478" s="5"/>
      <c r="DO478" s="4">
        <v>1</v>
      </c>
      <c r="DP478" s="6">
        <v>13.17</v>
      </c>
      <c r="DQ478" s="4"/>
      <c r="DR478" s="6"/>
      <c r="DS478" s="5"/>
      <c r="DT478" s="5"/>
      <c r="DU478" s="4"/>
      <c r="DV478" s="6"/>
      <c r="DW478" s="4"/>
      <c r="DX478" s="6"/>
      <c r="DY478" s="5"/>
      <c r="DZ478" s="5"/>
      <c r="EA478" s="4"/>
      <c r="EB478" s="6"/>
      <c r="EC478" s="4"/>
      <c r="ED478" s="6"/>
      <c r="EE478" s="5"/>
      <c r="EF478" s="5"/>
      <c r="EG478" s="4"/>
      <c r="EH478" s="6"/>
      <c r="EI478" s="4"/>
      <c r="EJ478" s="6"/>
      <c r="EK478" s="5"/>
      <c r="EL478" s="5"/>
      <c r="EM478" s="4"/>
      <c r="EN478" s="6"/>
      <c r="EO478" s="4"/>
      <c r="EP478" s="6"/>
      <c r="EQ478" s="5"/>
      <c r="ER478" s="5"/>
      <c r="ES478" s="4"/>
      <c r="ET478" s="6"/>
      <c r="EU478" s="4"/>
      <c r="EV478" s="6"/>
      <c r="EW478" s="5"/>
      <c r="EX478" s="5"/>
      <c r="EY478" s="4"/>
      <c r="EZ478" s="6"/>
      <c r="FA478" s="4"/>
      <c r="FB478" s="6"/>
      <c r="FC478" s="5"/>
      <c r="FD478" s="5"/>
      <c r="FE478" s="4"/>
      <c r="FF478" s="6"/>
      <c r="FG478" s="4"/>
      <c r="FH478" s="6"/>
      <c r="FI478" s="5"/>
      <c r="FJ478" s="5"/>
      <c r="FK478" s="4"/>
      <c r="FL478" s="6"/>
      <c r="FM478" s="4"/>
      <c r="FN478" s="6"/>
      <c r="FO478" s="5"/>
      <c r="FP478" s="5"/>
      <c r="FQ478" s="4"/>
      <c r="FR478" s="6"/>
      <c r="FS478" s="4"/>
      <c r="FT478" s="6"/>
      <c r="FU478" s="5"/>
      <c r="FV478" s="5"/>
      <c r="FW478" s="4"/>
      <c r="FX478" s="6"/>
      <c r="FY478" s="4"/>
      <c r="FZ478" s="6"/>
      <c r="GA478" s="5"/>
      <c r="GB478" s="5"/>
      <c r="GC478" s="4"/>
      <c r="GD478" s="6"/>
      <c r="GE478" s="4"/>
      <c r="GF478" s="6"/>
      <c r="GG478" s="5"/>
      <c r="GH478" s="5"/>
      <c r="GI478" s="4"/>
      <c r="GJ478" s="6"/>
      <c r="GK478" s="4"/>
      <c r="GL478" s="6"/>
      <c r="GM478" s="5"/>
      <c r="GN478" s="5"/>
      <c r="GO478" s="4"/>
      <c r="GP478" s="6"/>
      <c r="GQ478" s="4"/>
      <c r="GR478" s="6"/>
      <c r="GS478" s="5"/>
      <c r="GT478" s="5"/>
      <c r="GU478" s="4"/>
      <c r="GV478" s="6"/>
      <c r="GW478" s="4"/>
      <c r="GX478" s="6"/>
      <c r="GY478" s="5"/>
      <c r="GZ478" s="5"/>
      <c r="HA478" s="4"/>
      <c r="HB478" s="6"/>
      <c r="HC478" s="4"/>
      <c r="HD478" s="6"/>
      <c r="HE478" s="5"/>
      <c r="HF478" s="5"/>
      <c r="HG478" s="4"/>
      <c r="HH478" s="6"/>
      <c r="HI478" s="4"/>
      <c r="HJ478" s="6"/>
      <c r="HK478" s="5"/>
      <c r="HL478" s="5"/>
      <c r="HM478" s="4"/>
      <c r="HN478" s="6"/>
      <c r="HO478" s="4"/>
      <c r="HP478" s="6"/>
      <c r="HQ478" s="5"/>
      <c r="HR478" s="5"/>
      <c r="HS478" s="4"/>
      <c r="HT478" s="6"/>
      <c r="HU478" s="4"/>
      <c r="HV478" s="6"/>
      <c r="HW478" s="5"/>
      <c r="HX478" s="5"/>
      <c r="HY478" s="4"/>
      <c r="HZ478" s="6"/>
      <c r="IA478" s="4"/>
      <c r="IB478" s="6"/>
      <c r="IC478" s="5"/>
      <c r="ID478" s="5"/>
      <c r="IE478" s="4"/>
      <c r="IF478" s="6"/>
      <c r="IG478" s="4"/>
      <c r="IH478" s="6"/>
      <c r="II478" s="5"/>
      <c r="IJ478" s="5"/>
      <c r="IK478" s="4"/>
      <c r="IL478" s="6"/>
      <c r="IM478" s="4"/>
      <c r="IN478" s="6"/>
      <c r="IO478" s="5"/>
      <c r="IP478" s="5"/>
      <c r="IQ478" s="4"/>
      <c r="IR478" s="6"/>
      <c r="IS478" s="4"/>
      <c r="IT478" s="6"/>
      <c r="IU478" s="5"/>
      <c r="IV478" s="5"/>
      <c r="IW478" s="4"/>
      <c r="IX478" s="6"/>
      <c r="IY478" s="4"/>
      <c r="IZ478" s="6"/>
      <c r="JA478" s="5"/>
      <c r="JB478" s="5"/>
      <c r="JC478" s="4"/>
      <c r="JD478" s="6"/>
      <c r="JE478" s="4"/>
      <c r="JF478" s="6"/>
      <c r="JG478" s="5"/>
      <c r="JH478" s="5"/>
      <c r="JI478" s="4"/>
      <c r="JJ478" s="6"/>
      <c r="JK478" s="4"/>
      <c r="JL478" s="6"/>
      <c r="JM478" s="5"/>
      <c r="JN478" s="5"/>
      <c r="JO478" s="4"/>
      <c r="JP478" s="6"/>
      <c r="JQ478" s="4"/>
      <c r="JR478" s="6"/>
      <c r="JS478" s="5"/>
      <c r="JT478" s="5"/>
      <c r="JU478" s="4"/>
      <c r="JV478" s="6"/>
      <c r="JW478" s="4"/>
      <c r="JX478" s="6"/>
      <c r="JY478" s="5"/>
      <c r="JZ478" s="5"/>
      <c r="KA478" s="4"/>
      <c r="KB478" s="6"/>
      <c r="KC478" s="4"/>
      <c r="KD478" s="6"/>
      <c r="KE478" s="5"/>
      <c r="KF478" s="5"/>
      <c r="KG478" s="4"/>
      <c r="KH478" s="6"/>
      <c r="KI478" s="4"/>
      <c r="KJ478" s="6"/>
      <c r="KK478" s="5"/>
      <c r="KL478" s="5"/>
    </row>
    <row r="479">
      <c r="A479" s="3" t="s">
        <v>85</v>
      </c>
      <c r="B479" s="3" t="s">
        <v>765</v>
      </c>
      <c r="C479" s="3" t="s">
        <v>703</v>
      </c>
      <c r="D479" s="3" t="s">
        <v>704</v>
      </c>
      <c r="E479" s="3" t="s">
        <v>773</v>
      </c>
      <c r="F479" s="3" t="s">
        <v>773</v>
      </c>
      <c r="G479" s="3" t="s">
        <v>773</v>
      </c>
      <c r="H479" s="3" t="s">
        <v>104</v>
      </c>
      <c r="I479" s="4"/>
      <c r="J479" s="4">
        <f>=ROUNDDOWN({0},0)</f>
      </c>
      <c r="K479" s="4">
        <v>510</v>
      </c>
      <c r="L479" s="5">
        <v>1</v>
      </c>
      <c r="M479" s="4"/>
      <c r="N479" s="4">
        <f>=ROUNDDOWN({0},0)</f>
      </c>
      <c r="O479" s="4"/>
      <c r="P479" s="5"/>
      <c r="Q479" s="4">
        <v>13</v>
      </c>
      <c r="R479" s="6">
        <v>275.74</v>
      </c>
      <c r="S479" s="4"/>
      <c r="T479" s="6"/>
      <c r="U479" s="5"/>
      <c r="V479" s="5"/>
      <c r="W479" s="4">
        <v>2</v>
      </c>
      <c r="X479" s="6">
        <v>37.98</v>
      </c>
      <c r="Y479" s="4"/>
      <c r="Z479" s="6"/>
      <c r="AA479" s="5"/>
      <c r="AB479" s="5"/>
      <c r="AC479" s="4">
        <v>6</v>
      </c>
      <c r="AD479" s="6">
        <v>125.64</v>
      </c>
      <c r="AE479" s="4"/>
      <c r="AF479" s="6"/>
      <c r="AG479" s="5"/>
      <c r="AH479" s="5"/>
      <c r="AI479" s="4"/>
      <c r="AJ479" s="6"/>
      <c r="AK479" s="4"/>
      <c r="AL479" s="6"/>
      <c r="AM479" s="5"/>
      <c r="AN479" s="5"/>
      <c r="AO479" s="4">
        <v>3</v>
      </c>
      <c r="AP479" s="6">
        <v>62.5</v>
      </c>
      <c r="AQ479" s="4"/>
      <c r="AR479" s="6"/>
      <c r="AS479" s="5"/>
      <c r="AT479" s="5"/>
      <c r="AU479" s="4"/>
      <c r="AV479" s="6"/>
      <c r="AW479" s="4"/>
      <c r="AX479" s="6"/>
      <c r="AY479" s="5"/>
      <c r="AZ479" s="5"/>
      <c r="BA479" s="4"/>
      <c r="BB479" s="6"/>
      <c r="BC479" s="4"/>
      <c r="BD479" s="6"/>
      <c r="BE479" s="5"/>
      <c r="BF479" s="5"/>
      <c r="BG479" s="4"/>
      <c r="BH479" s="6"/>
      <c r="BI479" s="4"/>
      <c r="BJ479" s="6"/>
      <c r="BK479" s="5"/>
      <c r="BL479" s="5"/>
      <c r="BM479" s="4"/>
      <c r="BN479" s="6"/>
      <c r="BO479" s="4"/>
      <c r="BP479" s="6"/>
      <c r="BQ479" s="5"/>
      <c r="BR479" s="5"/>
      <c r="BS479" s="4"/>
      <c r="BT479" s="6"/>
      <c r="BU479" s="4"/>
      <c r="BV479" s="6"/>
      <c r="BW479" s="5"/>
      <c r="BX479" s="5"/>
      <c r="BY479" s="4"/>
      <c r="BZ479" s="6"/>
      <c r="CA479" s="4"/>
      <c r="CB479" s="6"/>
      <c r="CC479" s="5"/>
      <c r="CD479" s="5"/>
      <c r="CE479" s="4"/>
      <c r="CF479" s="6"/>
      <c r="CG479" s="4"/>
      <c r="CH479" s="6"/>
      <c r="CI479" s="5"/>
      <c r="CJ479" s="5"/>
      <c r="CK479" s="4"/>
      <c r="CL479" s="6"/>
      <c r="CM479" s="4"/>
      <c r="CN479" s="6"/>
      <c r="CO479" s="5"/>
      <c r="CP479" s="5"/>
      <c r="CQ479" s="4"/>
      <c r="CR479" s="6"/>
      <c r="CS479" s="4"/>
      <c r="CT479" s="6"/>
      <c r="CU479" s="5"/>
      <c r="CV479" s="5"/>
      <c r="CW479" s="4"/>
      <c r="CX479" s="6"/>
      <c r="CY479" s="4"/>
      <c r="CZ479" s="6"/>
      <c r="DA479" s="5"/>
      <c r="DB479" s="5"/>
      <c r="DC479" s="4"/>
      <c r="DD479" s="6"/>
      <c r="DE479" s="4"/>
      <c r="DF479" s="6"/>
      <c r="DG479" s="5"/>
      <c r="DH479" s="5"/>
      <c r="DI479" s="4"/>
      <c r="DJ479" s="6"/>
      <c r="DK479" s="4"/>
      <c r="DL479" s="6"/>
      <c r="DM479" s="5"/>
      <c r="DN479" s="5"/>
      <c r="DO479" s="4">
        <v>2</v>
      </c>
      <c r="DP479" s="6">
        <v>49.62</v>
      </c>
      <c r="DQ479" s="4"/>
      <c r="DR479" s="6"/>
      <c r="DS479" s="5"/>
      <c r="DT479" s="5"/>
      <c r="DU479" s="4"/>
      <c r="DV479" s="6"/>
      <c r="DW479" s="4"/>
      <c r="DX479" s="6"/>
      <c r="DY479" s="5"/>
      <c r="DZ479" s="5"/>
      <c r="EA479" s="4"/>
      <c r="EB479" s="6"/>
      <c r="EC479" s="4"/>
      <c r="ED479" s="6"/>
      <c r="EE479" s="5"/>
      <c r="EF479" s="5"/>
      <c r="EG479" s="4"/>
      <c r="EH479" s="6"/>
      <c r="EI479" s="4"/>
      <c r="EJ479" s="6"/>
      <c r="EK479" s="5"/>
      <c r="EL479" s="5"/>
      <c r="EM479" s="4"/>
      <c r="EN479" s="6"/>
      <c r="EO479" s="4"/>
      <c r="EP479" s="6"/>
      <c r="EQ479" s="5"/>
      <c r="ER479" s="5"/>
      <c r="ES479" s="4"/>
      <c r="ET479" s="6"/>
      <c r="EU479" s="4"/>
      <c r="EV479" s="6"/>
      <c r="EW479" s="5"/>
      <c r="EX479" s="5"/>
      <c r="EY479" s="4"/>
      <c r="EZ479" s="6"/>
      <c r="FA479" s="4"/>
      <c r="FB479" s="6"/>
      <c r="FC479" s="5"/>
      <c r="FD479" s="5"/>
      <c r="FE479" s="4"/>
      <c r="FF479" s="6"/>
      <c r="FG479" s="4"/>
      <c r="FH479" s="6"/>
      <c r="FI479" s="5"/>
      <c r="FJ479" s="5"/>
      <c r="FK479" s="4"/>
      <c r="FL479" s="6"/>
      <c r="FM479" s="4"/>
      <c r="FN479" s="6"/>
      <c r="FO479" s="5"/>
      <c r="FP479" s="5"/>
      <c r="FQ479" s="4"/>
      <c r="FR479" s="6"/>
      <c r="FS479" s="4"/>
      <c r="FT479" s="6"/>
      <c r="FU479" s="5"/>
      <c r="FV479" s="5"/>
      <c r="FW479" s="4"/>
      <c r="FX479" s="6"/>
      <c r="FY479" s="4"/>
      <c r="FZ479" s="6"/>
      <c r="GA479" s="5"/>
      <c r="GB479" s="5"/>
      <c r="GC479" s="4"/>
      <c r="GD479" s="6"/>
      <c r="GE479" s="4"/>
      <c r="GF479" s="6"/>
      <c r="GG479" s="5"/>
      <c r="GH479" s="5"/>
      <c r="GI479" s="4"/>
      <c r="GJ479" s="6"/>
      <c r="GK479" s="4"/>
      <c r="GL479" s="6"/>
      <c r="GM479" s="5"/>
      <c r="GN479" s="5"/>
      <c r="GO479" s="4"/>
      <c r="GP479" s="6"/>
      <c r="GQ479" s="4"/>
      <c r="GR479" s="6"/>
      <c r="GS479" s="5"/>
      <c r="GT479" s="5"/>
      <c r="GU479" s="4"/>
      <c r="GV479" s="6"/>
      <c r="GW479" s="4"/>
      <c r="GX479" s="6"/>
      <c r="GY479" s="5"/>
      <c r="GZ479" s="5"/>
      <c r="HA479" s="4"/>
      <c r="HB479" s="6"/>
      <c r="HC479" s="4"/>
      <c r="HD479" s="6"/>
      <c r="HE479" s="5"/>
      <c r="HF479" s="5"/>
      <c r="HG479" s="4"/>
      <c r="HH479" s="6"/>
      <c r="HI479" s="4"/>
      <c r="HJ479" s="6"/>
      <c r="HK479" s="5"/>
      <c r="HL479" s="5"/>
      <c r="HM479" s="4"/>
      <c r="HN479" s="6"/>
      <c r="HO479" s="4"/>
      <c r="HP479" s="6"/>
      <c r="HQ479" s="5"/>
      <c r="HR479" s="5"/>
      <c r="HS479" s="4"/>
      <c r="HT479" s="6"/>
      <c r="HU479" s="4"/>
      <c r="HV479" s="6"/>
      <c r="HW479" s="5"/>
      <c r="HX479" s="5"/>
      <c r="HY479" s="4"/>
      <c r="HZ479" s="6"/>
      <c r="IA479" s="4"/>
      <c r="IB479" s="6"/>
      <c r="IC479" s="5"/>
      <c r="ID479" s="5"/>
      <c r="IE479" s="4"/>
      <c r="IF479" s="6"/>
      <c r="IG479" s="4"/>
      <c r="IH479" s="6"/>
      <c r="II479" s="5"/>
      <c r="IJ479" s="5"/>
      <c r="IK479" s="4"/>
      <c r="IL479" s="6"/>
      <c r="IM479" s="4"/>
      <c r="IN479" s="6"/>
      <c r="IO479" s="5"/>
      <c r="IP479" s="5"/>
      <c r="IQ479" s="4"/>
      <c r="IR479" s="6"/>
      <c r="IS479" s="4"/>
      <c r="IT479" s="6"/>
      <c r="IU479" s="5"/>
      <c r="IV479" s="5"/>
      <c r="IW479" s="4"/>
      <c r="IX479" s="6"/>
      <c r="IY479" s="4"/>
      <c r="IZ479" s="6"/>
      <c r="JA479" s="5"/>
      <c r="JB479" s="5"/>
      <c r="JC479" s="4"/>
      <c r="JD479" s="6"/>
      <c r="JE479" s="4"/>
      <c r="JF479" s="6"/>
      <c r="JG479" s="5"/>
      <c r="JH479" s="5"/>
      <c r="JI479" s="4"/>
      <c r="JJ479" s="6"/>
      <c r="JK479" s="4"/>
      <c r="JL479" s="6"/>
      <c r="JM479" s="5"/>
      <c r="JN479" s="5"/>
      <c r="JO479" s="4"/>
      <c r="JP479" s="6"/>
      <c r="JQ479" s="4"/>
      <c r="JR479" s="6"/>
      <c r="JS479" s="5"/>
      <c r="JT479" s="5"/>
      <c r="JU479" s="4"/>
      <c r="JV479" s="6"/>
      <c r="JW479" s="4"/>
      <c r="JX479" s="6"/>
      <c r="JY479" s="5"/>
      <c r="JZ479" s="5"/>
      <c r="KA479" s="4"/>
      <c r="KB479" s="6"/>
      <c r="KC479" s="4"/>
      <c r="KD479" s="6"/>
      <c r="KE479" s="5"/>
      <c r="KF479" s="5"/>
      <c r="KG479" s="4"/>
      <c r="KH479" s="6"/>
      <c r="KI479" s="4"/>
      <c r="KJ479" s="6"/>
      <c r="KK479" s="5"/>
      <c r="KL479" s="5"/>
    </row>
    <row r="480">
      <c r="A480" s="3" t="s">
        <v>85</v>
      </c>
      <c r="B480" s="3" t="s">
        <v>765</v>
      </c>
      <c r="C480" s="3" t="s">
        <v>703</v>
      </c>
      <c r="D480" s="3" t="s">
        <v>704</v>
      </c>
      <c r="E480" s="3" t="s">
        <v>774</v>
      </c>
      <c r="F480" s="3" t="s">
        <v>774</v>
      </c>
      <c r="G480" s="3" t="s">
        <v>774</v>
      </c>
      <c r="H480" s="3" t="s">
        <v>104</v>
      </c>
      <c r="I480" s="4"/>
      <c r="J480" s="4">
        <f>=ROUNDDOWN({0},0)</f>
      </c>
      <c r="K480" s="4"/>
      <c r="L480" s="5">
        <v>1</v>
      </c>
      <c r="M480" s="4"/>
      <c r="N480" s="4">
        <f>=ROUNDDOWN({0},0)</f>
      </c>
      <c r="O480" s="4"/>
      <c r="P480" s="5"/>
      <c r="Q480" s="4">
        <v>11</v>
      </c>
      <c r="R480" s="6">
        <v>239.6</v>
      </c>
      <c r="S480" s="4"/>
      <c r="T480" s="6"/>
      <c r="U480" s="5"/>
      <c r="V480" s="5"/>
      <c r="W480" s="4"/>
      <c r="X480" s="6"/>
      <c r="Y480" s="4"/>
      <c r="Z480" s="6"/>
      <c r="AA480" s="5"/>
      <c r="AB480" s="5"/>
      <c r="AC480" s="4">
        <v>2</v>
      </c>
      <c r="AD480" s="6">
        <v>37.42</v>
      </c>
      <c r="AE480" s="4"/>
      <c r="AF480" s="6"/>
      <c r="AG480" s="5"/>
      <c r="AH480" s="5"/>
      <c r="AI480" s="4">
        <v>1</v>
      </c>
      <c r="AJ480" s="6">
        <v>24.09</v>
      </c>
      <c r="AK480" s="4"/>
      <c r="AL480" s="6"/>
      <c r="AM480" s="5"/>
      <c r="AN480" s="5"/>
      <c r="AO480" s="4">
        <v>3</v>
      </c>
      <c r="AP480" s="6">
        <v>62.6</v>
      </c>
      <c r="AQ480" s="4"/>
      <c r="AR480" s="6"/>
      <c r="AS480" s="5"/>
      <c r="AT480" s="5"/>
      <c r="AU480" s="4">
        <v>1</v>
      </c>
      <c r="AV480" s="6">
        <v>24.81</v>
      </c>
      <c r="AW480" s="4"/>
      <c r="AX480" s="6"/>
      <c r="AY480" s="5"/>
      <c r="AZ480" s="5"/>
      <c r="BA480" s="4"/>
      <c r="BB480" s="6"/>
      <c r="BC480" s="4"/>
      <c r="BD480" s="6"/>
      <c r="BE480" s="5"/>
      <c r="BF480" s="5"/>
      <c r="BG480" s="4">
        <v>4</v>
      </c>
      <c r="BH480" s="6">
        <v>90.68</v>
      </c>
      <c r="BI480" s="4"/>
      <c r="BJ480" s="6"/>
      <c r="BK480" s="5"/>
      <c r="BL480" s="5"/>
      <c r="BM480" s="4"/>
      <c r="BN480" s="6"/>
      <c r="BO480" s="4"/>
      <c r="BP480" s="6"/>
      <c r="BQ480" s="5"/>
      <c r="BR480" s="5"/>
      <c r="BS480" s="4"/>
      <c r="BT480" s="6"/>
      <c r="BU480" s="4"/>
      <c r="BV480" s="6"/>
      <c r="BW480" s="5"/>
      <c r="BX480" s="5"/>
      <c r="BY480" s="4"/>
      <c r="BZ480" s="6"/>
      <c r="CA480" s="4"/>
      <c r="CB480" s="6"/>
      <c r="CC480" s="5"/>
      <c r="CD480" s="5"/>
      <c r="CE480" s="4"/>
      <c r="CF480" s="6"/>
      <c r="CG480" s="4"/>
      <c r="CH480" s="6"/>
      <c r="CI480" s="5"/>
      <c r="CJ480" s="5"/>
      <c r="CK480" s="4"/>
      <c r="CL480" s="6"/>
      <c r="CM480" s="4"/>
      <c r="CN480" s="6"/>
      <c r="CO480" s="5"/>
      <c r="CP480" s="5"/>
      <c r="CQ480" s="4"/>
      <c r="CR480" s="6"/>
      <c r="CS480" s="4"/>
      <c r="CT480" s="6"/>
      <c r="CU480" s="5"/>
      <c r="CV480" s="5"/>
      <c r="CW480" s="4"/>
      <c r="CX480" s="6"/>
      <c r="CY480" s="4"/>
      <c r="CZ480" s="6"/>
      <c r="DA480" s="5"/>
      <c r="DB480" s="5"/>
      <c r="DC480" s="4"/>
      <c r="DD480" s="6"/>
      <c r="DE480" s="4"/>
      <c r="DF480" s="6"/>
      <c r="DG480" s="5"/>
      <c r="DH480" s="5"/>
      <c r="DI480" s="4"/>
      <c r="DJ480" s="6"/>
      <c r="DK480" s="4"/>
      <c r="DL480" s="6"/>
      <c r="DM480" s="5"/>
      <c r="DN480" s="5"/>
      <c r="DO480" s="4"/>
      <c r="DP480" s="6"/>
      <c r="DQ480" s="4"/>
      <c r="DR480" s="6"/>
      <c r="DS480" s="5"/>
      <c r="DT480" s="5"/>
      <c r="DU480" s="4"/>
      <c r="DV480" s="6"/>
      <c r="DW480" s="4"/>
      <c r="DX480" s="6"/>
      <c r="DY480" s="5"/>
      <c r="DZ480" s="5"/>
      <c r="EA480" s="4"/>
      <c r="EB480" s="6"/>
      <c r="EC480" s="4"/>
      <c r="ED480" s="6"/>
      <c r="EE480" s="5"/>
      <c r="EF480" s="5"/>
      <c r="EG480" s="4"/>
      <c r="EH480" s="6"/>
      <c r="EI480" s="4"/>
      <c r="EJ480" s="6"/>
      <c r="EK480" s="5"/>
      <c r="EL480" s="5"/>
      <c r="EM480" s="4"/>
      <c r="EN480" s="6"/>
      <c r="EO480" s="4"/>
      <c r="EP480" s="6"/>
      <c r="EQ480" s="5"/>
      <c r="ER480" s="5"/>
      <c r="ES480" s="4"/>
      <c r="ET480" s="6"/>
      <c r="EU480" s="4"/>
      <c r="EV480" s="6"/>
      <c r="EW480" s="5"/>
      <c r="EX480" s="5"/>
      <c r="EY480" s="4"/>
      <c r="EZ480" s="6"/>
      <c r="FA480" s="4"/>
      <c r="FB480" s="6"/>
      <c r="FC480" s="5"/>
      <c r="FD480" s="5"/>
      <c r="FE480" s="4"/>
      <c r="FF480" s="6"/>
      <c r="FG480" s="4"/>
      <c r="FH480" s="6"/>
      <c r="FI480" s="5"/>
      <c r="FJ480" s="5"/>
      <c r="FK480" s="4"/>
      <c r="FL480" s="6"/>
      <c r="FM480" s="4"/>
      <c r="FN480" s="6"/>
      <c r="FO480" s="5"/>
      <c r="FP480" s="5"/>
      <c r="FQ480" s="4"/>
      <c r="FR480" s="6"/>
      <c r="FS480" s="4"/>
      <c r="FT480" s="6"/>
      <c r="FU480" s="5"/>
      <c r="FV480" s="5"/>
      <c r="FW480" s="4"/>
      <c r="FX480" s="6"/>
      <c r="FY480" s="4"/>
      <c r="FZ480" s="6"/>
      <c r="GA480" s="5"/>
      <c r="GB480" s="5"/>
      <c r="GC480" s="4"/>
      <c r="GD480" s="6"/>
      <c r="GE480" s="4"/>
      <c r="GF480" s="6"/>
      <c r="GG480" s="5"/>
      <c r="GH480" s="5"/>
      <c r="GI480" s="4"/>
      <c r="GJ480" s="6"/>
      <c r="GK480" s="4"/>
      <c r="GL480" s="6"/>
      <c r="GM480" s="5"/>
      <c r="GN480" s="5"/>
      <c r="GO480" s="4"/>
      <c r="GP480" s="6"/>
      <c r="GQ480" s="4"/>
      <c r="GR480" s="6"/>
      <c r="GS480" s="5"/>
      <c r="GT480" s="5"/>
      <c r="GU480" s="4"/>
      <c r="GV480" s="6"/>
      <c r="GW480" s="4"/>
      <c r="GX480" s="6"/>
      <c r="GY480" s="5"/>
      <c r="GZ480" s="5"/>
      <c r="HA480" s="4"/>
      <c r="HB480" s="6"/>
      <c r="HC480" s="4"/>
      <c r="HD480" s="6"/>
      <c r="HE480" s="5"/>
      <c r="HF480" s="5"/>
      <c r="HG480" s="4"/>
      <c r="HH480" s="6"/>
      <c r="HI480" s="4"/>
      <c r="HJ480" s="6"/>
      <c r="HK480" s="5"/>
      <c r="HL480" s="5"/>
      <c r="HM480" s="4"/>
      <c r="HN480" s="6"/>
      <c r="HO480" s="4"/>
      <c r="HP480" s="6"/>
      <c r="HQ480" s="5"/>
      <c r="HR480" s="5"/>
      <c r="HS480" s="4"/>
      <c r="HT480" s="6"/>
      <c r="HU480" s="4"/>
      <c r="HV480" s="6"/>
      <c r="HW480" s="5"/>
      <c r="HX480" s="5"/>
      <c r="HY480" s="4"/>
      <c r="HZ480" s="6"/>
      <c r="IA480" s="4"/>
      <c r="IB480" s="6"/>
      <c r="IC480" s="5"/>
      <c r="ID480" s="5"/>
      <c r="IE480" s="4"/>
      <c r="IF480" s="6"/>
      <c r="IG480" s="4"/>
      <c r="IH480" s="6"/>
      <c r="II480" s="5"/>
      <c r="IJ480" s="5"/>
      <c r="IK480" s="4"/>
      <c r="IL480" s="6"/>
      <c r="IM480" s="4"/>
      <c r="IN480" s="6"/>
      <c r="IO480" s="5"/>
      <c r="IP480" s="5"/>
      <c r="IQ480" s="4"/>
      <c r="IR480" s="6"/>
      <c r="IS480" s="4"/>
      <c r="IT480" s="6"/>
      <c r="IU480" s="5"/>
      <c r="IV480" s="5"/>
      <c r="IW480" s="4"/>
      <c r="IX480" s="6"/>
      <c r="IY480" s="4"/>
      <c r="IZ480" s="6"/>
      <c r="JA480" s="5"/>
      <c r="JB480" s="5"/>
      <c r="JC480" s="4"/>
      <c r="JD480" s="6"/>
      <c r="JE480" s="4"/>
      <c r="JF480" s="6"/>
      <c r="JG480" s="5"/>
      <c r="JH480" s="5"/>
      <c r="JI480" s="4"/>
      <c r="JJ480" s="6"/>
      <c r="JK480" s="4"/>
      <c r="JL480" s="6"/>
      <c r="JM480" s="5"/>
      <c r="JN480" s="5"/>
      <c r="JO480" s="4"/>
      <c r="JP480" s="6"/>
      <c r="JQ480" s="4"/>
      <c r="JR480" s="6"/>
      <c r="JS480" s="5"/>
      <c r="JT480" s="5"/>
      <c r="JU480" s="4"/>
      <c r="JV480" s="6"/>
      <c r="JW480" s="4"/>
      <c r="JX480" s="6"/>
      <c r="JY480" s="5"/>
      <c r="JZ480" s="5"/>
      <c r="KA480" s="4"/>
      <c r="KB480" s="6"/>
      <c r="KC480" s="4"/>
      <c r="KD480" s="6"/>
      <c r="KE480" s="5"/>
      <c r="KF480" s="5"/>
      <c r="KG480" s="4"/>
      <c r="KH480" s="6"/>
      <c r="KI480" s="4"/>
      <c r="KJ480" s="6"/>
      <c r="KK480" s="5"/>
      <c r="KL480" s="5"/>
    </row>
    <row r="481">
      <c r="A481" s="3" t="s">
        <v>85</v>
      </c>
      <c r="B481" s="3" t="s">
        <v>765</v>
      </c>
      <c r="C481" s="3" t="s">
        <v>703</v>
      </c>
      <c r="D481" s="3" t="s">
        <v>704</v>
      </c>
      <c r="E481" s="3" t="s">
        <v>766</v>
      </c>
      <c r="F481" s="3" t="s">
        <v>766</v>
      </c>
      <c r="G481" s="3" t="s">
        <v>766</v>
      </c>
      <c r="H481" s="3" t="s">
        <v>104</v>
      </c>
      <c r="I481" s="4"/>
      <c r="J481" s="4">
        <f>=ROUNDDOWN({0},0)</f>
      </c>
      <c r="K481" s="4"/>
      <c r="L481" s="5">
        <v>1</v>
      </c>
      <c r="M481" s="4"/>
      <c r="N481" s="4">
        <f>=ROUNDDOWN({0},0)</f>
      </c>
      <c r="O481" s="4"/>
      <c r="P481" s="5"/>
      <c r="Q481" s="4">
        <v>9</v>
      </c>
      <c r="R481" s="6">
        <v>155.99</v>
      </c>
      <c r="S481" s="4"/>
      <c r="T481" s="6"/>
      <c r="U481" s="5"/>
      <c r="V481" s="5"/>
      <c r="W481" s="4"/>
      <c r="X481" s="6"/>
      <c r="Y481" s="4"/>
      <c r="Z481" s="6"/>
      <c r="AA481" s="5"/>
      <c r="AB481" s="5"/>
      <c r="AC481" s="4">
        <v>4</v>
      </c>
      <c r="AD481" s="6">
        <v>58.94</v>
      </c>
      <c r="AE481" s="4"/>
      <c r="AF481" s="6"/>
      <c r="AG481" s="5"/>
      <c r="AH481" s="5"/>
      <c r="AI481" s="4">
        <v>2</v>
      </c>
      <c r="AJ481" s="6">
        <v>36.55</v>
      </c>
      <c r="AK481" s="4"/>
      <c r="AL481" s="6"/>
      <c r="AM481" s="5"/>
      <c r="AN481" s="5"/>
      <c r="AO481" s="4"/>
      <c r="AP481" s="6"/>
      <c r="AQ481" s="4"/>
      <c r="AR481" s="6"/>
      <c r="AS481" s="5"/>
      <c r="AT481" s="5"/>
      <c r="AU481" s="4"/>
      <c r="AV481" s="6"/>
      <c r="AW481" s="4"/>
      <c r="AX481" s="6"/>
      <c r="AY481" s="5"/>
      <c r="AZ481" s="5"/>
      <c r="BA481" s="4"/>
      <c r="BB481" s="6"/>
      <c r="BC481" s="4"/>
      <c r="BD481" s="6"/>
      <c r="BE481" s="5"/>
      <c r="BF481" s="5"/>
      <c r="BG481" s="4"/>
      <c r="BH481" s="6"/>
      <c r="BI481" s="4"/>
      <c r="BJ481" s="6"/>
      <c r="BK481" s="5"/>
      <c r="BL481" s="5"/>
      <c r="BM481" s="4"/>
      <c r="BN481" s="6"/>
      <c r="BO481" s="4"/>
      <c r="BP481" s="6"/>
      <c r="BQ481" s="5"/>
      <c r="BR481" s="5"/>
      <c r="BS481" s="4"/>
      <c r="BT481" s="6"/>
      <c r="BU481" s="4"/>
      <c r="BV481" s="6"/>
      <c r="BW481" s="5"/>
      <c r="BX481" s="5"/>
      <c r="BY481" s="4"/>
      <c r="BZ481" s="6"/>
      <c r="CA481" s="4"/>
      <c r="CB481" s="6"/>
      <c r="CC481" s="5"/>
      <c r="CD481" s="5"/>
      <c r="CE481" s="4"/>
      <c r="CF481" s="6"/>
      <c r="CG481" s="4"/>
      <c r="CH481" s="6"/>
      <c r="CI481" s="5"/>
      <c r="CJ481" s="5"/>
      <c r="CK481" s="4"/>
      <c r="CL481" s="6"/>
      <c r="CM481" s="4"/>
      <c r="CN481" s="6"/>
      <c r="CO481" s="5"/>
      <c r="CP481" s="5"/>
      <c r="CQ481" s="4"/>
      <c r="CR481" s="6"/>
      <c r="CS481" s="4"/>
      <c r="CT481" s="6"/>
      <c r="CU481" s="5"/>
      <c r="CV481" s="5"/>
      <c r="CW481" s="4"/>
      <c r="CX481" s="6"/>
      <c r="CY481" s="4"/>
      <c r="CZ481" s="6"/>
      <c r="DA481" s="5"/>
      <c r="DB481" s="5"/>
      <c r="DC481" s="4"/>
      <c r="DD481" s="6"/>
      <c r="DE481" s="4"/>
      <c r="DF481" s="6"/>
      <c r="DG481" s="5"/>
      <c r="DH481" s="5"/>
      <c r="DI481" s="4"/>
      <c r="DJ481" s="6"/>
      <c r="DK481" s="4"/>
      <c r="DL481" s="6"/>
      <c r="DM481" s="5"/>
      <c r="DN481" s="5"/>
      <c r="DO481" s="4"/>
      <c r="DP481" s="6"/>
      <c r="DQ481" s="4"/>
      <c r="DR481" s="6"/>
      <c r="DS481" s="5"/>
      <c r="DT481" s="5"/>
      <c r="DU481" s="4"/>
      <c r="DV481" s="6"/>
      <c r="DW481" s="4"/>
      <c r="DX481" s="6"/>
      <c r="DY481" s="5"/>
      <c r="DZ481" s="5"/>
      <c r="EA481" s="4"/>
      <c r="EB481" s="6"/>
      <c r="EC481" s="4"/>
      <c r="ED481" s="6"/>
      <c r="EE481" s="5"/>
      <c r="EF481" s="5"/>
      <c r="EG481" s="4"/>
      <c r="EH481" s="6"/>
      <c r="EI481" s="4"/>
      <c r="EJ481" s="6"/>
      <c r="EK481" s="5"/>
      <c r="EL481" s="5"/>
      <c r="EM481" s="4"/>
      <c r="EN481" s="6"/>
      <c r="EO481" s="4"/>
      <c r="EP481" s="6"/>
      <c r="EQ481" s="5"/>
      <c r="ER481" s="5"/>
      <c r="ES481" s="4"/>
      <c r="ET481" s="6"/>
      <c r="EU481" s="4"/>
      <c r="EV481" s="6"/>
      <c r="EW481" s="5"/>
      <c r="EX481" s="5"/>
      <c r="EY481" s="4"/>
      <c r="EZ481" s="6"/>
      <c r="FA481" s="4"/>
      <c r="FB481" s="6"/>
      <c r="FC481" s="5"/>
      <c r="FD481" s="5"/>
      <c r="FE481" s="4"/>
      <c r="FF481" s="6"/>
      <c r="FG481" s="4"/>
      <c r="FH481" s="6"/>
      <c r="FI481" s="5"/>
      <c r="FJ481" s="5"/>
      <c r="FK481" s="4"/>
      <c r="FL481" s="6"/>
      <c r="FM481" s="4"/>
      <c r="FN481" s="6"/>
      <c r="FO481" s="5"/>
      <c r="FP481" s="5"/>
      <c r="FQ481" s="4">
        <v>3</v>
      </c>
      <c r="FR481" s="6">
        <v>60.5</v>
      </c>
      <c r="FS481" s="4"/>
      <c r="FT481" s="6"/>
      <c r="FU481" s="5"/>
      <c r="FV481" s="5"/>
      <c r="FW481" s="4"/>
      <c r="FX481" s="6"/>
      <c r="FY481" s="4"/>
      <c r="FZ481" s="6"/>
      <c r="GA481" s="5"/>
      <c r="GB481" s="5"/>
      <c r="GC481" s="4"/>
      <c r="GD481" s="6"/>
      <c r="GE481" s="4"/>
      <c r="GF481" s="6"/>
      <c r="GG481" s="5"/>
      <c r="GH481" s="5"/>
      <c r="GI481" s="4"/>
      <c r="GJ481" s="6"/>
      <c r="GK481" s="4"/>
      <c r="GL481" s="6"/>
      <c r="GM481" s="5"/>
      <c r="GN481" s="5"/>
      <c r="GO481" s="4"/>
      <c r="GP481" s="6"/>
      <c r="GQ481" s="4"/>
      <c r="GR481" s="6"/>
      <c r="GS481" s="5"/>
      <c r="GT481" s="5"/>
      <c r="GU481" s="4"/>
      <c r="GV481" s="6"/>
      <c r="GW481" s="4"/>
      <c r="GX481" s="6"/>
      <c r="GY481" s="5"/>
      <c r="GZ481" s="5"/>
      <c r="HA481" s="4"/>
      <c r="HB481" s="6"/>
      <c r="HC481" s="4"/>
      <c r="HD481" s="6"/>
      <c r="HE481" s="5"/>
      <c r="HF481" s="5"/>
      <c r="HG481" s="4"/>
      <c r="HH481" s="6"/>
      <c r="HI481" s="4"/>
      <c r="HJ481" s="6"/>
      <c r="HK481" s="5"/>
      <c r="HL481" s="5"/>
      <c r="HM481" s="4"/>
      <c r="HN481" s="6"/>
      <c r="HO481" s="4"/>
      <c r="HP481" s="6"/>
      <c r="HQ481" s="5"/>
      <c r="HR481" s="5"/>
      <c r="HS481" s="4"/>
      <c r="HT481" s="6"/>
      <c r="HU481" s="4"/>
      <c r="HV481" s="6"/>
      <c r="HW481" s="5"/>
      <c r="HX481" s="5"/>
      <c r="HY481" s="4"/>
      <c r="HZ481" s="6"/>
      <c r="IA481" s="4"/>
      <c r="IB481" s="6"/>
      <c r="IC481" s="5"/>
      <c r="ID481" s="5"/>
      <c r="IE481" s="4"/>
      <c r="IF481" s="6"/>
      <c r="IG481" s="4"/>
      <c r="IH481" s="6"/>
      <c r="II481" s="5"/>
      <c r="IJ481" s="5"/>
      <c r="IK481" s="4"/>
      <c r="IL481" s="6"/>
      <c r="IM481" s="4"/>
      <c r="IN481" s="6"/>
      <c r="IO481" s="5"/>
      <c r="IP481" s="5"/>
      <c r="IQ481" s="4"/>
      <c r="IR481" s="6"/>
      <c r="IS481" s="4"/>
      <c r="IT481" s="6"/>
      <c r="IU481" s="5"/>
      <c r="IV481" s="5"/>
      <c r="IW481" s="4"/>
      <c r="IX481" s="6"/>
      <c r="IY481" s="4"/>
      <c r="IZ481" s="6"/>
      <c r="JA481" s="5"/>
      <c r="JB481" s="5"/>
      <c r="JC481" s="4"/>
      <c r="JD481" s="6"/>
      <c r="JE481" s="4"/>
      <c r="JF481" s="6"/>
      <c r="JG481" s="5"/>
      <c r="JH481" s="5"/>
      <c r="JI481" s="4"/>
      <c r="JJ481" s="6"/>
      <c r="JK481" s="4"/>
      <c r="JL481" s="6"/>
      <c r="JM481" s="5"/>
      <c r="JN481" s="5"/>
      <c r="JO481" s="4"/>
      <c r="JP481" s="6"/>
      <c r="JQ481" s="4"/>
      <c r="JR481" s="6"/>
      <c r="JS481" s="5"/>
      <c r="JT481" s="5"/>
      <c r="JU481" s="4"/>
      <c r="JV481" s="6"/>
      <c r="JW481" s="4"/>
      <c r="JX481" s="6"/>
      <c r="JY481" s="5"/>
      <c r="JZ481" s="5"/>
      <c r="KA481" s="4"/>
      <c r="KB481" s="6"/>
      <c r="KC481" s="4"/>
      <c r="KD481" s="6"/>
      <c r="KE481" s="5"/>
      <c r="KF481" s="5"/>
      <c r="KG481" s="4"/>
      <c r="KH481" s="6"/>
      <c r="KI481" s="4"/>
      <c r="KJ481" s="6"/>
      <c r="KK481" s="5"/>
      <c r="KL481" s="5"/>
    </row>
    <row r="482">
      <c r="A482" s="3" t="s">
        <v>85</v>
      </c>
      <c r="B482" s="3" t="s">
        <v>765</v>
      </c>
      <c r="C482" s="3" t="s">
        <v>703</v>
      </c>
      <c r="D482" s="3" t="s">
        <v>704</v>
      </c>
      <c r="E482" s="3" t="s">
        <v>769</v>
      </c>
      <c r="F482" s="3" t="s">
        <v>104</v>
      </c>
      <c r="G482" s="3" t="s">
        <v>104</v>
      </c>
      <c r="H482" s="3" t="s">
        <v>104</v>
      </c>
      <c r="I482" s="4"/>
      <c r="J482" s="4">
        <f>=ROUNDDOWN({0},0)</f>
      </c>
      <c r="K482" s="4"/>
      <c r="L482" s="5">
        <v>1</v>
      </c>
      <c r="M482" s="4"/>
      <c r="N482" s="4">
        <f>=ROUNDDOWN({0},0)</f>
      </c>
      <c r="O482" s="4"/>
      <c r="P482" s="5"/>
      <c r="Q482" s="4">
        <v>3</v>
      </c>
      <c r="R482" s="6">
        <v>63.39</v>
      </c>
      <c r="S482" s="4"/>
      <c r="T482" s="6"/>
      <c r="U482" s="5"/>
      <c r="V482" s="5"/>
      <c r="W482" s="4"/>
      <c r="X482" s="6"/>
      <c r="Y482" s="4"/>
      <c r="Z482" s="6"/>
      <c r="AA482" s="5"/>
      <c r="AB482" s="5"/>
      <c r="AC482" s="4"/>
      <c r="AD482" s="6"/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  <c r="AU482" s="4"/>
      <c r="AV482" s="6"/>
      <c r="AW482" s="4"/>
      <c r="AX482" s="6"/>
      <c r="AY482" s="5"/>
      <c r="AZ482" s="5"/>
      <c r="BA482" s="4"/>
      <c r="BB482" s="6"/>
      <c r="BC482" s="4"/>
      <c r="BD482" s="6"/>
      <c r="BE482" s="5"/>
      <c r="BF482" s="5"/>
      <c r="BG482" s="4">
        <v>1</v>
      </c>
      <c r="BH482" s="6">
        <v>22.14</v>
      </c>
      <c r="BI482" s="4"/>
      <c r="BJ482" s="6"/>
      <c r="BK482" s="5"/>
      <c r="BL482" s="5"/>
      <c r="BM482" s="4">
        <v>2</v>
      </c>
      <c r="BN482" s="6">
        <v>41.25</v>
      </c>
      <c r="BO482" s="4"/>
      <c r="BP482" s="6"/>
      <c r="BQ482" s="5"/>
      <c r="BR482" s="5"/>
      <c r="BS482" s="4"/>
      <c r="BT482" s="6"/>
      <c r="BU482" s="4"/>
      <c r="BV482" s="6"/>
      <c r="BW482" s="5"/>
      <c r="BX482" s="5"/>
      <c r="BY482" s="4"/>
      <c r="BZ482" s="6"/>
      <c r="CA482" s="4"/>
      <c r="CB482" s="6"/>
      <c r="CC482" s="5"/>
      <c r="CD482" s="5"/>
      <c r="CE482" s="4"/>
      <c r="CF482" s="6"/>
      <c r="CG482" s="4"/>
      <c r="CH482" s="6"/>
      <c r="CI482" s="5"/>
      <c r="CJ482" s="5"/>
      <c r="CK482" s="4"/>
      <c r="CL482" s="6"/>
      <c r="CM482" s="4"/>
      <c r="CN482" s="6"/>
      <c r="CO482" s="5"/>
      <c r="CP482" s="5"/>
      <c r="CQ482" s="4"/>
      <c r="CR482" s="6"/>
      <c r="CS482" s="4"/>
      <c r="CT482" s="6"/>
      <c r="CU482" s="5"/>
      <c r="CV482" s="5"/>
      <c r="CW482" s="4"/>
      <c r="CX482" s="6"/>
      <c r="CY482" s="4"/>
      <c r="CZ482" s="6"/>
      <c r="DA482" s="5"/>
      <c r="DB482" s="5"/>
      <c r="DC482" s="4"/>
      <c r="DD482" s="6"/>
      <c r="DE482" s="4"/>
      <c r="DF482" s="6"/>
      <c r="DG482" s="5"/>
      <c r="DH482" s="5"/>
      <c r="DI482" s="4"/>
      <c r="DJ482" s="6"/>
      <c r="DK482" s="4"/>
      <c r="DL482" s="6"/>
      <c r="DM482" s="5"/>
      <c r="DN482" s="5"/>
      <c r="DO482" s="4"/>
      <c r="DP482" s="6"/>
      <c r="DQ482" s="4"/>
      <c r="DR482" s="6"/>
      <c r="DS482" s="5"/>
      <c r="DT482" s="5"/>
      <c r="DU482" s="4"/>
      <c r="DV482" s="6"/>
      <c r="DW482" s="4"/>
      <c r="DX482" s="6"/>
      <c r="DY482" s="5"/>
      <c r="DZ482" s="5"/>
      <c r="EA482" s="4"/>
      <c r="EB482" s="6"/>
      <c r="EC482" s="4"/>
      <c r="ED482" s="6"/>
      <c r="EE482" s="5"/>
      <c r="EF482" s="5"/>
      <c r="EG482" s="4"/>
      <c r="EH482" s="6"/>
      <c r="EI482" s="4"/>
      <c r="EJ482" s="6"/>
      <c r="EK482" s="5"/>
      <c r="EL482" s="5"/>
      <c r="EM482" s="4"/>
      <c r="EN482" s="6"/>
      <c r="EO482" s="4"/>
      <c r="EP482" s="6"/>
      <c r="EQ482" s="5"/>
      <c r="ER482" s="5"/>
      <c r="ES482" s="4"/>
      <c r="ET482" s="6"/>
      <c r="EU482" s="4"/>
      <c r="EV482" s="6"/>
      <c r="EW482" s="5"/>
      <c r="EX482" s="5"/>
      <c r="EY482" s="4"/>
      <c r="EZ482" s="6"/>
      <c r="FA482" s="4"/>
      <c r="FB482" s="6"/>
      <c r="FC482" s="5"/>
      <c r="FD482" s="5"/>
      <c r="FE482" s="4"/>
      <c r="FF482" s="6"/>
      <c r="FG482" s="4"/>
      <c r="FH482" s="6"/>
      <c r="FI482" s="5"/>
      <c r="FJ482" s="5"/>
      <c r="FK482" s="4"/>
      <c r="FL482" s="6"/>
      <c r="FM482" s="4"/>
      <c r="FN482" s="6"/>
      <c r="FO482" s="5"/>
      <c r="FP482" s="5"/>
      <c r="FQ482" s="4"/>
      <c r="FR482" s="6"/>
      <c r="FS482" s="4"/>
      <c r="FT482" s="6"/>
      <c r="FU482" s="5"/>
      <c r="FV482" s="5"/>
      <c r="FW482" s="4"/>
      <c r="FX482" s="6"/>
      <c r="FY482" s="4"/>
      <c r="FZ482" s="6"/>
      <c r="GA482" s="5"/>
      <c r="GB482" s="5"/>
      <c r="GC482" s="4"/>
      <c r="GD482" s="6"/>
      <c r="GE482" s="4"/>
      <c r="GF482" s="6"/>
      <c r="GG482" s="5"/>
      <c r="GH482" s="5"/>
      <c r="GI482" s="4"/>
      <c r="GJ482" s="6"/>
      <c r="GK482" s="4"/>
      <c r="GL482" s="6"/>
      <c r="GM482" s="5"/>
      <c r="GN482" s="5"/>
      <c r="GO482" s="4"/>
      <c r="GP482" s="6"/>
      <c r="GQ482" s="4"/>
      <c r="GR482" s="6"/>
      <c r="GS482" s="5"/>
      <c r="GT482" s="5"/>
      <c r="GU482" s="4"/>
      <c r="GV482" s="6"/>
      <c r="GW482" s="4"/>
      <c r="GX482" s="6"/>
      <c r="GY482" s="5"/>
      <c r="GZ482" s="5"/>
      <c r="HA482" s="4"/>
      <c r="HB482" s="6"/>
      <c r="HC482" s="4"/>
      <c r="HD482" s="6"/>
      <c r="HE482" s="5"/>
      <c r="HF482" s="5"/>
      <c r="HG482" s="4"/>
      <c r="HH482" s="6"/>
      <c r="HI482" s="4"/>
      <c r="HJ482" s="6"/>
      <c r="HK482" s="5"/>
      <c r="HL482" s="5"/>
      <c r="HM482" s="4"/>
      <c r="HN482" s="6"/>
      <c r="HO482" s="4"/>
      <c r="HP482" s="6"/>
      <c r="HQ482" s="5"/>
      <c r="HR482" s="5"/>
      <c r="HS482" s="4"/>
      <c r="HT482" s="6"/>
      <c r="HU482" s="4"/>
      <c r="HV482" s="6"/>
      <c r="HW482" s="5"/>
      <c r="HX482" s="5"/>
      <c r="HY482" s="4"/>
      <c r="HZ482" s="6"/>
      <c r="IA482" s="4"/>
      <c r="IB482" s="6"/>
      <c r="IC482" s="5"/>
      <c r="ID482" s="5"/>
      <c r="IE482" s="4"/>
      <c r="IF482" s="6"/>
      <c r="IG482" s="4"/>
      <c r="IH482" s="6"/>
      <c r="II482" s="5"/>
      <c r="IJ482" s="5"/>
      <c r="IK482" s="4"/>
      <c r="IL482" s="6"/>
      <c r="IM482" s="4"/>
      <c r="IN482" s="6"/>
      <c r="IO482" s="5"/>
      <c r="IP482" s="5"/>
      <c r="IQ482" s="4"/>
      <c r="IR482" s="6"/>
      <c r="IS482" s="4"/>
      <c r="IT482" s="6"/>
      <c r="IU482" s="5"/>
      <c r="IV482" s="5"/>
      <c r="IW482" s="4"/>
      <c r="IX482" s="6"/>
      <c r="IY482" s="4"/>
      <c r="IZ482" s="6"/>
      <c r="JA482" s="5"/>
      <c r="JB482" s="5"/>
      <c r="JC482" s="4"/>
      <c r="JD482" s="6"/>
      <c r="JE482" s="4"/>
      <c r="JF482" s="6"/>
      <c r="JG482" s="5"/>
      <c r="JH482" s="5"/>
      <c r="JI482" s="4"/>
      <c r="JJ482" s="6"/>
      <c r="JK482" s="4"/>
      <c r="JL482" s="6"/>
      <c r="JM482" s="5"/>
      <c r="JN482" s="5"/>
      <c r="JO482" s="4"/>
      <c r="JP482" s="6"/>
      <c r="JQ482" s="4"/>
      <c r="JR482" s="6"/>
      <c r="JS482" s="5"/>
      <c r="JT482" s="5"/>
      <c r="JU482" s="4"/>
      <c r="JV482" s="6"/>
      <c r="JW482" s="4"/>
      <c r="JX482" s="6"/>
      <c r="JY482" s="5"/>
      <c r="JZ482" s="5"/>
      <c r="KA482" s="4"/>
      <c r="KB482" s="6"/>
      <c r="KC482" s="4"/>
      <c r="KD482" s="6"/>
      <c r="KE482" s="5"/>
      <c r="KF482" s="5"/>
      <c r="KG482" s="4"/>
      <c r="KH482" s="6"/>
      <c r="KI482" s="4"/>
      <c r="KJ482" s="6"/>
      <c r="KK482" s="5"/>
      <c r="KL482" s="5"/>
    </row>
    <row r="483">
      <c r="A483" s="3" t="s">
        <v>85</v>
      </c>
      <c r="B483" s="3" t="s">
        <v>765</v>
      </c>
      <c r="C483" s="3" t="s">
        <v>703</v>
      </c>
      <c r="D483" s="3" t="s">
        <v>704</v>
      </c>
      <c r="E483" s="3" t="s">
        <v>767</v>
      </c>
      <c r="F483" s="3" t="s">
        <v>767</v>
      </c>
      <c r="G483" s="3" t="s">
        <v>767</v>
      </c>
      <c r="H483" s="3" t="s">
        <v>104</v>
      </c>
      <c r="I483" s="4"/>
      <c r="J483" s="4">
        <f>=ROUNDDOWN({0},0)</f>
      </c>
      <c r="K483" s="4"/>
      <c r="L483" s="5">
        <v>1</v>
      </c>
      <c r="M483" s="4"/>
      <c r="N483" s="4">
        <f>=ROUNDDOWN({0},0)</f>
      </c>
      <c r="O483" s="4"/>
      <c r="P483" s="5"/>
      <c r="Q483" s="4">
        <v>2</v>
      </c>
      <c r="R483" s="6">
        <v>43.48</v>
      </c>
      <c r="S483" s="4"/>
      <c r="T483" s="6"/>
      <c r="U483" s="5"/>
      <c r="V483" s="5"/>
      <c r="W483" s="4"/>
      <c r="X483" s="6"/>
      <c r="Y483" s="4"/>
      <c r="Z483" s="6"/>
      <c r="AA483" s="5"/>
      <c r="AB483" s="5"/>
      <c r="AC483" s="4">
        <v>1</v>
      </c>
      <c r="AD483" s="6">
        <v>18.67</v>
      </c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  <c r="AU483" s="4"/>
      <c r="AV483" s="6"/>
      <c r="AW483" s="4"/>
      <c r="AX483" s="6"/>
      <c r="AY483" s="5"/>
      <c r="AZ483" s="5"/>
      <c r="BA483" s="4"/>
      <c r="BB483" s="6"/>
      <c r="BC483" s="4"/>
      <c r="BD483" s="6"/>
      <c r="BE483" s="5"/>
      <c r="BF483" s="5"/>
      <c r="BG483" s="4"/>
      <c r="BH483" s="6"/>
      <c r="BI483" s="4"/>
      <c r="BJ483" s="6"/>
      <c r="BK483" s="5"/>
      <c r="BL483" s="5"/>
      <c r="BM483" s="4"/>
      <c r="BN483" s="6"/>
      <c r="BO483" s="4"/>
      <c r="BP483" s="6"/>
      <c r="BQ483" s="5"/>
      <c r="BR483" s="5"/>
      <c r="BS483" s="4"/>
      <c r="BT483" s="6"/>
      <c r="BU483" s="4"/>
      <c r="BV483" s="6"/>
      <c r="BW483" s="5"/>
      <c r="BX483" s="5"/>
      <c r="BY483" s="4"/>
      <c r="BZ483" s="6"/>
      <c r="CA483" s="4"/>
      <c r="CB483" s="6"/>
      <c r="CC483" s="5"/>
      <c r="CD483" s="5"/>
      <c r="CE483" s="4"/>
      <c r="CF483" s="6"/>
      <c r="CG483" s="4"/>
      <c r="CH483" s="6"/>
      <c r="CI483" s="5"/>
      <c r="CJ483" s="5"/>
      <c r="CK483" s="4"/>
      <c r="CL483" s="6"/>
      <c r="CM483" s="4"/>
      <c r="CN483" s="6"/>
      <c r="CO483" s="5"/>
      <c r="CP483" s="5"/>
      <c r="CQ483" s="4"/>
      <c r="CR483" s="6"/>
      <c r="CS483" s="4"/>
      <c r="CT483" s="6"/>
      <c r="CU483" s="5"/>
      <c r="CV483" s="5"/>
      <c r="CW483" s="4"/>
      <c r="CX483" s="6"/>
      <c r="CY483" s="4"/>
      <c r="CZ483" s="6"/>
      <c r="DA483" s="5"/>
      <c r="DB483" s="5"/>
      <c r="DC483" s="4"/>
      <c r="DD483" s="6"/>
      <c r="DE483" s="4"/>
      <c r="DF483" s="6"/>
      <c r="DG483" s="5"/>
      <c r="DH483" s="5"/>
      <c r="DI483" s="4"/>
      <c r="DJ483" s="6"/>
      <c r="DK483" s="4"/>
      <c r="DL483" s="6"/>
      <c r="DM483" s="5"/>
      <c r="DN483" s="5"/>
      <c r="DO483" s="4">
        <v>1</v>
      </c>
      <c r="DP483" s="6">
        <v>24.81</v>
      </c>
      <c r="DQ483" s="4"/>
      <c r="DR483" s="6"/>
      <c r="DS483" s="5"/>
      <c r="DT483" s="5"/>
      <c r="DU483" s="4"/>
      <c r="DV483" s="6"/>
      <c r="DW483" s="4"/>
      <c r="DX483" s="6"/>
      <c r="DY483" s="5"/>
      <c r="DZ483" s="5"/>
      <c r="EA483" s="4"/>
      <c r="EB483" s="6"/>
      <c r="EC483" s="4"/>
      <c r="ED483" s="6"/>
      <c r="EE483" s="5"/>
      <c r="EF483" s="5"/>
      <c r="EG483" s="4"/>
      <c r="EH483" s="6"/>
      <c r="EI483" s="4"/>
      <c r="EJ483" s="6"/>
      <c r="EK483" s="5"/>
      <c r="EL483" s="5"/>
      <c r="EM483" s="4"/>
      <c r="EN483" s="6"/>
      <c r="EO483" s="4"/>
      <c r="EP483" s="6"/>
      <c r="EQ483" s="5"/>
      <c r="ER483" s="5"/>
      <c r="ES483" s="4"/>
      <c r="ET483" s="6"/>
      <c r="EU483" s="4"/>
      <c r="EV483" s="6"/>
      <c r="EW483" s="5"/>
      <c r="EX483" s="5"/>
      <c r="EY483" s="4"/>
      <c r="EZ483" s="6"/>
      <c r="FA483" s="4"/>
      <c r="FB483" s="6"/>
      <c r="FC483" s="5"/>
      <c r="FD483" s="5"/>
      <c r="FE483" s="4"/>
      <c r="FF483" s="6"/>
      <c r="FG483" s="4"/>
      <c r="FH483" s="6"/>
      <c r="FI483" s="5"/>
      <c r="FJ483" s="5"/>
      <c r="FK483" s="4"/>
      <c r="FL483" s="6"/>
      <c r="FM483" s="4"/>
      <c r="FN483" s="6"/>
      <c r="FO483" s="5"/>
      <c r="FP483" s="5"/>
      <c r="FQ483" s="4"/>
      <c r="FR483" s="6"/>
      <c r="FS483" s="4"/>
      <c r="FT483" s="6"/>
      <c r="FU483" s="5"/>
      <c r="FV483" s="5"/>
      <c r="FW483" s="4"/>
      <c r="FX483" s="6"/>
      <c r="FY483" s="4"/>
      <c r="FZ483" s="6"/>
      <c r="GA483" s="5"/>
      <c r="GB483" s="5"/>
      <c r="GC483" s="4"/>
      <c r="GD483" s="6"/>
      <c r="GE483" s="4"/>
      <c r="GF483" s="6"/>
      <c r="GG483" s="5"/>
      <c r="GH483" s="5"/>
      <c r="GI483" s="4"/>
      <c r="GJ483" s="6"/>
      <c r="GK483" s="4"/>
      <c r="GL483" s="6"/>
      <c r="GM483" s="5"/>
      <c r="GN483" s="5"/>
      <c r="GO483" s="4"/>
      <c r="GP483" s="6"/>
      <c r="GQ483" s="4"/>
      <c r="GR483" s="6"/>
      <c r="GS483" s="5"/>
      <c r="GT483" s="5"/>
      <c r="GU483" s="4"/>
      <c r="GV483" s="6"/>
      <c r="GW483" s="4"/>
      <c r="GX483" s="6"/>
      <c r="GY483" s="5"/>
      <c r="GZ483" s="5"/>
      <c r="HA483" s="4"/>
      <c r="HB483" s="6"/>
      <c r="HC483" s="4"/>
      <c r="HD483" s="6"/>
      <c r="HE483" s="5"/>
      <c r="HF483" s="5"/>
      <c r="HG483" s="4"/>
      <c r="HH483" s="6"/>
      <c r="HI483" s="4"/>
      <c r="HJ483" s="6"/>
      <c r="HK483" s="5"/>
      <c r="HL483" s="5"/>
      <c r="HM483" s="4"/>
      <c r="HN483" s="6"/>
      <c r="HO483" s="4"/>
      <c r="HP483" s="6"/>
      <c r="HQ483" s="5"/>
      <c r="HR483" s="5"/>
      <c r="HS483" s="4"/>
      <c r="HT483" s="6"/>
      <c r="HU483" s="4"/>
      <c r="HV483" s="6"/>
      <c r="HW483" s="5"/>
      <c r="HX483" s="5"/>
      <c r="HY483" s="4"/>
      <c r="HZ483" s="6"/>
      <c r="IA483" s="4"/>
      <c r="IB483" s="6"/>
      <c r="IC483" s="5"/>
      <c r="ID483" s="5"/>
      <c r="IE483" s="4"/>
      <c r="IF483" s="6"/>
      <c r="IG483" s="4"/>
      <c r="IH483" s="6"/>
      <c r="II483" s="5"/>
      <c r="IJ483" s="5"/>
      <c r="IK483" s="4"/>
      <c r="IL483" s="6"/>
      <c r="IM483" s="4"/>
      <c r="IN483" s="6"/>
      <c r="IO483" s="5"/>
      <c r="IP483" s="5"/>
      <c r="IQ483" s="4"/>
      <c r="IR483" s="6"/>
      <c r="IS483" s="4"/>
      <c r="IT483" s="6"/>
      <c r="IU483" s="5"/>
      <c r="IV483" s="5"/>
      <c r="IW483" s="4"/>
      <c r="IX483" s="6"/>
      <c r="IY483" s="4"/>
      <c r="IZ483" s="6"/>
      <c r="JA483" s="5"/>
      <c r="JB483" s="5"/>
      <c r="JC483" s="4"/>
      <c r="JD483" s="6"/>
      <c r="JE483" s="4"/>
      <c r="JF483" s="6"/>
      <c r="JG483" s="5"/>
      <c r="JH483" s="5"/>
      <c r="JI483" s="4"/>
      <c r="JJ483" s="6"/>
      <c r="JK483" s="4"/>
      <c r="JL483" s="6"/>
      <c r="JM483" s="5"/>
      <c r="JN483" s="5"/>
      <c r="JO483" s="4"/>
      <c r="JP483" s="6"/>
      <c r="JQ483" s="4"/>
      <c r="JR483" s="6"/>
      <c r="JS483" s="5"/>
      <c r="JT483" s="5"/>
      <c r="JU483" s="4"/>
      <c r="JV483" s="6"/>
      <c r="JW483" s="4"/>
      <c r="JX483" s="6"/>
      <c r="JY483" s="5"/>
      <c r="JZ483" s="5"/>
      <c r="KA483" s="4"/>
      <c r="KB483" s="6"/>
      <c r="KC483" s="4"/>
      <c r="KD483" s="6"/>
      <c r="KE483" s="5"/>
      <c r="KF483" s="5"/>
      <c r="KG483" s="4"/>
      <c r="KH483" s="6"/>
      <c r="KI483" s="4"/>
      <c r="KJ483" s="6"/>
      <c r="KK483" s="5"/>
      <c r="KL483" s="5"/>
    </row>
    <row r="484">
      <c r="A484" s="3" t="s">
        <v>85</v>
      </c>
      <c r="B484" s="3" t="s">
        <v>765</v>
      </c>
      <c r="C484" s="3" t="s">
        <v>703</v>
      </c>
      <c r="D484" s="3" t="s">
        <v>704</v>
      </c>
      <c r="E484" s="3" t="s">
        <v>777</v>
      </c>
      <c r="F484" s="3" t="s">
        <v>777</v>
      </c>
      <c r="G484" s="3" t="s">
        <v>777</v>
      </c>
      <c r="H484" s="3" t="s">
        <v>104</v>
      </c>
      <c r="I484" s="4"/>
      <c r="J484" s="4">
        <f>=ROUNDDOWN({0},0)</f>
      </c>
      <c r="K484" s="4"/>
      <c r="L484" s="5"/>
      <c r="M484" s="4"/>
      <c r="N484" s="4">
        <f>=ROUNDDOWN({0},0)</f>
      </c>
      <c r="O484" s="4"/>
      <c r="P484" s="5"/>
      <c r="Q484" s="4">
        <v>1</v>
      </c>
      <c r="R484" s="6">
        <v>8.2</v>
      </c>
      <c r="S484" s="4"/>
      <c r="T484" s="6"/>
      <c r="U484" s="5"/>
      <c r="V484" s="5"/>
      <c r="W484" s="4"/>
      <c r="X484" s="6"/>
      <c r="Y484" s="4"/>
      <c r="Z484" s="6"/>
      <c r="AA484" s="5"/>
      <c r="AB484" s="5"/>
      <c r="AC484" s="4"/>
      <c r="AD484" s="6"/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  <c r="AU484" s="4"/>
      <c r="AV484" s="6"/>
      <c r="AW484" s="4"/>
      <c r="AX484" s="6"/>
      <c r="AY484" s="5"/>
      <c r="AZ484" s="5"/>
      <c r="BA484" s="4"/>
      <c r="BB484" s="6"/>
      <c r="BC484" s="4"/>
      <c r="BD484" s="6"/>
      <c r="BE484" s="5"/>
      <c r="BF484" s="5"/>
      <c r="BG484" s="4">
        <v>1</v>
      </c>
      <c r="BH484" s="6">
        <v>8.2</v>
      </c>
      <c r="BI484" s="4"/>
      <c r="BJ484" s="6"/>
      <c r="BK484" s="5"/>
      <c r="BL484" s="5"/>
      <c r="BM484" s="4"/>
      <c r="BN484" s="6"/>
      <c r="BO484" s="4"/>
      <c r="BP484" s="6"/>
      <c r="BQ484" s="5"/>
      <c r="BR484" s="5"/>
      <c r="BS484" s="4"/>
      <c r="BT484" s="6"/>
      <c r="BU484" s="4"/>
      <c r="BV484" s="6"/>
      <c r="BW484" s="5"/>
      <c r="BX484" s="5"/>
      <c r="BY484" s="4"/>
      <c r="BZ484" s="6"/>
      <c r="CA484" s="4"/>
      <c r="CB484" s="6"/>
      <c r="CC484" s="5"/>
      <c r="CD484" s="5"/>
      <c r="CE484" s="4"/>
      <c r="CF484" s="6"/>
      <c r="CG484" s="4"/>
      <c r="CH484" s="6"/>
      <c r="CI484" s="5"/>
      <c r="CJ484" s="5"/>
      <c r="CK484" s="4"/>
      <c r="CL484" s="6"/>
      <c r="CM484" s="4"/>
      <c r="CN484" s="6"/>
      <c r="CO484" s="5"/>
      <c r="CP484" s="5"/>
      <c r="CQ484" s="4"/>
      <c r="CR484" s="6"/>
      <c r="CS484" s="4"/>
      <c r="CT484" s="6"/>
      <c r="CU484" s="5"/>
      <c r="CV484" s="5"/>
      <c r="CW484" s="4"/>
      <c r="CX484" s="6"/>
      <c r="CY484" s="4"/>
      <c r="CZ484" s="6"/>
      <c r="DA484" s="5"/>
      <c r="DB484" s="5"/>
      <c r="DC484" s="4"/>
      <c r="DD484" s="6"/>
      <c r="DE484" s="4"/>
      <c r="DF484" s="6"/>
      <c r="DG484" s="5"/>
      <c r="DH484" s="5"/>
      <c r="DI484" s="4"/>
      <c r="DJ484" s="6"/>
      <c r="DK484" s="4"/>
      <c r="DL484" s="6"/>
      <c r="DM484" s="5"/>
      <c r="DN484" s="5"/>
      <c r="DO484" s="4"/>
      <c r="DP484" s="6"/>
      <c r="DQ484" s="4"/>
      <c r="DR484" s="6"/>
      <c r="DS484" s="5"/>
      <c r="DT484" s="5"/>
      <c r="DU484" s="4"/>
      <c r="DV484" s="6"/>
      <c r="DW484" s="4"/>
      <c r="DX484" s="6"/>
      <c r="DY484" s="5"/>
      <c r="DZ484" s="5"/>
      <c r="EA484" s="4"/>
      <c r="EB484" s="6"/>
      <c r="EC484" s="4"/>
      <c r="ED484" s="6"/>
      <c r="EE484" s="5"/>
      <c r="EF484" s="5"/>
      <c r="EG484" s="4"/>
      <c r="EH484" s="6"/>
      <c r="EI484" s="4"/>
      <c r="EJ484" s="6"/>
      <c r="EK484" s="5"/>
      <c r="EL484" s="5"/>
      <c r="EM484" s="4"/>
      <c r="EN484" s="6"/>
      <c r="EO484" s="4"/>
      <c r="EP484" s="6"/>
      <c r="EQ484" s="5"/>
      <c r="ER484" s="5"/>
      <c r="ES484" s="4"/>
      <c r="ET484" s="6"/>
      <c r="EU484" s="4"/>
      <c r="EV484" s="6"/>
      <c r="EW484" s="5"/>
      <c r="EX484" s="5"/>
      <c r="EY484" s="4"/>
      <c r="EZ484" s="6"/>
      <c r="FA484" s="4"/>
      <c r="FB484" s="6"/>
      <c r="FC484" s="5"/>
      <c r="FD484" s="5"/>
      <c r="FE484" s="4"/>
      <c r="FF484" s="6"/>
      <c r="FG484" s="4"/>
      <c r="FH484" s="6"/>
      <c r="FI484" s="5"/>
      <c r="FJ484" s="5"/>
      <c r="FK484" s="4"/>
      <c r="FL484" s="6"/>
      <c r="FM484" s="4"/>
      <c r="FN484" s="6"/>
      <c r="FO484" s="5"/>
      <c r="FP484" s="5"/>
      <c r="FQ484" s="4"/>
      <c r="FR484" s="6"/>
      <c r="FS484" s="4"/>
      <c r="FT484" s="6"/>
      <c r="FU484" s="5"/>
      <c r="FV484" s="5"/>
      <c r="FW484" s="4"/>
      <c r="FX484" s="6"/>
      <c r="FY484" s="4"/>
      <c r="FZ484" s="6"/>
      <c r="GA484" s="5"/>
      <c r="GB484" s="5"/>
      <c r="GC484" s="4"/>
      <c r="GD484" s="6"/>
      <c r="GE484" s="4"/>
      <c r="GF484" s="6"/>
      <c r="GG484" s="5"/>
      <c r="GH484" s="5"/>
      <c r="GI484" s="4"/>
      <c r="GJ484" s="6"/>
      <c r="GK484" s="4"/>
      <c r="GL484" s="6"/>
      <c r="GM484" s="5"/>
      <c r="GN484" s="5"/>
      <c r="GO484" s="4"/>
      <c r="GP484" s="6"/>
      <c r="GQ484" s="4"/>
      <c r="GR484" s="6"/>
      <c r="GS484" s="5"/>
      <c r="GT484" s="5"/>
      <c r="GU484" s="4"/>
      <c r="GV484" s="6"/>
      <c r="GW484" s="4"/>
      <c r="GX484" s="6"/>
      <c r="GY484" s="5"/>
      <c r="GZ484" s="5"/>
      <c r="HA484" s="4"/>
      <c r="HB484" s="6"/>
      <c r="HC484" s="4"/>
      <c r="HD484" s="6"/>
      <c r="HE484" s="5"/>
      <c r="HF484" s="5"/>
      <c r="HG484" s="4"/>
      <c r="HH484" s="6"/>
      <c r="HI484" s="4"/>
      <c r="HJ484" s="6"/>
      <c r="HK484" s="5"/>
      <c r="HL484" s="5"/>
      <c r="HM484" s="4"/>
      <c r="HN484" s="6"/>
      <c r="HO484" s="4"/>
      <c r="HP484" s="6"/>
      <c r="HQ484" s="5"/>
      <c r="HR484" s="5"/>
      <c r="HS484" s="4"/>
      <c r="HT484" s="6"/>
      <c r="HU484" s="4"/>
      <c r="HV484" s="6"/>
      <c r="HW484" s="5"/>
      <c r="HX484" s="5"/>
      <c r="HY484" s="4"/>
      <c r="HZ484" s="6"/>
      <c r="IA484" s="4"/>
      <c r="IB484" s="6"/>
      <c r="IC484" s="5"/>
      <c r="ID484" s="5"/>
      <c r="IE484" s="4"/>
      <c r="IF484" s="6"/>
      <c r="IG484" s="4"/>
      <c r="IH484" s="6"/>
      <c r="II484" s="5"/>
      <c r="IJ484" s="5"/>
      <c r="IK484" s="4"/>
      <c r="IL484" s="6"/>
      <c r="IM484" s="4"/>
      <c r="IN484" s="6"/>
      <c r="IO484" s="5"/>
      <c r="IP484" s="5"/>
      <c r="IQ484" s="4"/>
      <c r="IR484" s="6"/>
      <c r="IS484" s="4"/>
      <c r="IT484" s="6"/>
      <c r="IU484" s="5"/>
      <c r="IV484" s="5"/>
      <c r="IW484" s="4"/>
      <c r="IX484" s="6"/>
      <c r="IY484" s="4"/>
      <c r="IZ484" s="6"/>
      <c r="JA484" s="5"/>
      <c r="JB484" s="5"/>
      <c r="JC484" s="4"/>
      <c r="JD484" s="6"/>
      <c r="JE484" s="4"/>
      <c r="JF484" s="6"/>
      <c r="JG484" s="5"/>
      <c r="JH484" s="5"/>
      <c r="JI484" s="4"/>
      <c r="JJ484" s="6"/>
      <c r="JK484" s="4"/>
      <c r="JL484" s="6"/>
      <c r="JM484" s="5"/>
      <c r="JN484" s="5"/>
      <c r="JO484" s="4"/>
      <c r="JP484" s="6"/>
      <c r="JQ484" s="4"/>
      <c r="JR484" s="6"/>
      <c r="JS484" s="5"/>
      <c r="JT484" s="5"/>
      <c r="JU484" s="4"/>
      <c r="JV484" s="6"/>
      <c r="JW484" s="4"/>
      <c r="JX484" s="6"/>
      <c r="JY484" s="5"/>
      <c r="JZ484" s="5"/>
      <c r="KA484" s="4"/>
      <c r="KB484" s="6"/>
      <c r="KC484" s="4"/>
      <c r="KD484" s="6"/>
      <c r="KE484" s="5"/>
      <c r="KF484" s="5"/>
      <c r="KG484" s="4"/>
      <c r="KH484" s="6"/>
      <c r="KI484" s="4"/>
      <c r="KJ484" s="6"/>
      <c r="KK484" s="5"/>
      <c r="KL484" s="5"/>
    </row>
    <row r="485">
      <c r="A485" s="3" t="s">
        <v>85</v>
      </c>
      <c r="B485" s="3" t="s">
        <v>765</v>
      </c>
      <c r="C485" s="3" t="s">
        <v>703</v>
      </c>
      <c r="D485" s="3" t="s">
        <v>712</v>
      </c>
      <c r="E485" s="3" t="s">
        <v>782</v>
      </c>
      <c r="F485" s="3" t="s">
        <v>104</v>
      </c>
      <c r="G485" s="3" t="s">
        <v>104</v>
      </c>
      <c r="H485" s="3" t="s">
        <v>104</v>
      </c>
      <c r="I485" s="4"/>
      <c r="J485" s="4">
        <f>=ROUNDDOWN({0},0)</f>
      </c>
      <c r="K485" s="4"/>
      <c r="L485" s="5"/>
      <c r="M485" s="4"/>
      <c r="N485" s="4">
        <f>=ROUNDDOWN({0},0)</f>
      </c>
      <c r="O485" s="4"/>
      <c r="P485" s="5"/>
      <c r="Q485" s="4"/>
      <c r="R485" s="6"/>
      <c r="S485" s="4"/>
      <c r="T485" s="6"/>
      <c r="U485" s="5"/>
      <c r="V485" s="5"/>
      <c r="W485" s="4"/>
      <c r="X485" s="6"/>
      <c r="Y485" s="4"/>
      <c r="Z485" s="6"/>
      <c r="AA485" s="5"/>
      <c r="AB485" s="5"/>
      <c r="AC485" s="4"/>
      <c r="AD485" s="6"/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  <c r="AU485" s="4"/>
      <c r="AV485" s="6"/>
      <c r="AW485" s="4"/>
      <c r="AX485" s="6"/>
      <c r="AY485" s="5"/>
      <c r="AZ485" s="5"/>
      <c r="BA485" s="4"/>
      <c r="BB485" s="6"/>
      <c r="BC485" s="4"/>
      <c r="BD485" s="6"/>
      <c r="BE485" s="5"/>
      <c r="BF485" s="5"/>
      <c r="BG485" s="4"/>
      <c r="BH485" s="6"/>
      <c r="BI485" s="4"/>
      <c r="BJ485" s="6"/>
      <c r="BK485" s="5"/>
      <c r="BL485" s="5"/>
      <c r="BM485" s="4"/>
      <c r="BN485" s="6"/>
      <c r="BO485" s="4"/>
      <c r="BP485" s="6"/>
      <c r="BQ485" s="5"/>
      <c r="BR485" s="5"/>
      <c r="BS485" s="4"/>
      <c r="BT485" s="6"/>
      <c r="BU485" s="4"/>
      <c r="BV485" s="6"/>
      <c r="BW485" s="5"/>
      <c r="BX485" s="5"/>
      <c r="BY485" s="4"/>
      <c r="BZ485" s="6"/>
      <c r="CA485" s="4"/>
      <c r="CB485" s="6"/>
      <c r="CC485" s="5"/>
      <c r="CD485" s="5"/>
      <c r="CE485" s="4"/>
      <c r="CF485" s="6"/>
      <c r="CG485" s="4"/>
      <c r="CH485" s="6"/>
      <c r="CI485" s="5"/>
      <c r="CJ485" s="5"/>
      <c r="CK485" s="4"/>
      <c r="CL485" s="6"/>
      <c r="CM485" s="4"/>
      <c r="CN485" s="6"/>
      <c r="CO485" s="5"/>
      <c r="CP485" s="5"/>
      <c r="CQ485" s="4"/>
      <c r="CR485" s="6"/>
      <c r="CS485" s="4"/>
      <c r="CT485" s="6"/>
      <c r="CU485" s="5"/>
      <c r="CV485" s="5"/>
      <c r="CW485" s="4"/>
      <c r="CX485" s="6"/>
      <c r="CY485" s="4"/>
      <c r="CZ485" s="6"/>
      <c r="DA485" s="5"/>
      <c r="DB485" s="5"/>
      <c r="DC485" s="4"/>
      <c r="DD485" s="6"/>
      <c r="DE485" s="4"/>
      <c r="DF485" s="6"/>
      <c r="DG485" s="5"/>
      <c r="DH485" s="5"/>
      <c r="DI485" s="4"/>
      <c r="DJ485" s="6"/>
      <c r="DK485" s="4"/>
      <c r="DL485" s="6"/>
      <c r="DM485" s="5"/>
      <c r="DN485" s="5"/>
      <c r="DO485" s="4"/>
      <c r="DP485" s="6"/>
      <c r="DQ485" s="4"/>
      <c r="DR485" s="6"/>
      <c r="DS485" s="5"/>
      <c r="DT485" s="5"/>
      <c r="DU485" s="4"/>
      <c r="DV485" s="6"/>
      <c r="DW485" s="4"/>
      <c r="DX485" s="6"/>
      <c r="DY485" s="5"/>
      <c r="DZ485" s="5"/>
      <c r="EA485" s="4"/>
      <c r="EB485" s="6"/>
      <c r="EC485" s="4"/>
      <c r="ED485" s="6"/>
      <c r="EE485" s="5"/>
      <c r="EF485" s="5"/>
      <c r="EG485" s="4"/>
      <c r="EH485" s="6"/>
      <c r="EI485" s="4"/>
      <c r="EJ485" s="6"/>
      <c r="EK485" s="5"/>
      <c r="EL485" s="5"/>
      <c r="EM485" s="4"/>
      <c r="EN485" s="6"/>
      <c r="EO485" s="4"/>
      <c r="EP485" s="6"/>
      <c r="EQ485" s="5"/>
      <c r="ER485" s="5"/>
      <c r="ES485" s="4"/>
      <c r="ET485" s="6"/>
      <c r="EU485" s="4"/>
      <c r="EV485" s="6"/>
      <c r="EW485" s="5"/>
      <c r="EX485" s="5"/>
      <c r="EY485" s="4"/>
      <c r="EZ485" s="6"/>
      <c r="FA485" s="4"/>
      <c r="FB485" s="6"/>
      <c r="FC485" s="5"/>
      <c r="FD485" s="5"/>
      <c r="FE485" s="4"/>
      <c r="FF485" s="6"/>
      <c r="FG485" s="4"/>
      <c r="FH485" s="6"/>
      <c r="FI485" s="5"/>
      <c r="FJ485" s="5"/>
      <c r="FK485" s="4"/>
      <c r="FL485" s="6"/>
      <c r="FM485" s="4"/>
      <c r="FN485" s="6"/>
      <c r="FO485" s="5"/>
      <c r="FP485" s="5"/>
      <c r="FQ485" s="4"/>
      <c r="FR485" s="6"/>
      <c r="FS485" s="4"/>
      <c r="FT485" s="6"/>
      <c r="FU485" s="5"/>
      <c r="FV485" s="5"/>
      <c r="FW485" s="4"/>
      <c r="FX485" s="6"/>
      <c r="FY485" s="4"/>
      <c r="FZ485" s="6"/>
      <c r="GA485" s="5"/>
      <c r="GB485" s="5"/>
      <c r="GC485" s="4"/>
      <c r="GD485" s="6"/>
      <c r="GE485" s="4"/>
      <c r="GF485" s="6"/>
      <c r="GG485" s="5"/>
      <c r="GH485" s="5"/>
      <c r="GI485" s="4"/>
      <c r="GJ485" s="6"/>
      <c r="GK485" s="4"/>
      <c r="GL485" s="6"/>
      <c r="GM485" s="5"/>
      <c r="GN485" s="5"/>
      <c r="GO485" s="4"/>
      <c r="GP485" s="6"/>
      <c r="GQ485" s="4"/>
      <c r="GR485" s="6"/>
      <c r="GS485" s="5"/>
      <c r="GT485" s="5"/>
      <c r="GU485" s="4"/>
      <c r="GV485" s="6"/>
      <c r="GW485" s="4"/>
      <c r="GX485" s="6"/>
      <c r="GY485" s="5"/>
      <c r="GZ485" s="5"/>
      <c r="HA485" s="4"/>
      <c r="HB485" s="6"/>
      <c r="HC485" s="4"/>
      <c r="HD485" s="6"/>
      <c r="HE485" s="5"/>
      <c r="HF485" s="5"/>
      <c r="HG485" s="4"/>
      <c r="HH485" s="6"/>
      <c r="HI485" s="4"/>
      <c r="HJ485" s="6"/>
      <c r="HK485" s="5"/>
      <c r="HL485" s="5"/>
      <c r="HM485" s="4"/>
      <c r="HN485" s="6"/>
      <c r="HO485" s="4"/>
      <c r="HP485" s="6"/>
      <c r="HQ485" s="5"/>
      <c r="HR485" s="5"/>
      <c r="HS485" s="4"/>
      <c r="HT485" s="6"/>
      <c r="HU485" s="4"/>
      <c r="HV485" s="6"/>
      <c r="HW485" s="5"/>
      <c r="HX485" s="5"/>
      <c r="HY485" s="4"/>
      <c r="HZ485" s="6"/>
      <c r="IA485" s="4"/>
      <c r="IB485" s="6"/>
      <c r="IC485" s="5"/>
      <c r="ID485" s="5"/>
      <c r="IE485" s="4"/>
      <c r="IF485" s="6"/>
      <c r="IG485" s="4"/>
      <c r="IH485" s="6"/>
      <c r="II485" s="5"/>
      <c r="IJ485" s="5"/>
      <c r="IK485" s="4"/>
      <c r="IL485" s="6"/>
      <c r="IM485" s="4"/>
      <c r="IN485" s="6"/>
      <c r="IO485" s="5"/>
      <c r="IP485" s="5"/>
      <c r="IQ485" s="4"/>
      <c r="IR485" s="6"/>
      <c r="IS485" s="4"/>
      <c r="IT485" s="6"/>
      <c r="IU485" s="5"/>
      <c r="IV485" s="5"/>
      <c r="IW485" s="4"/>
      <c r="IX485" s="6"/>
      <c r="IY485" s="4"/>
      <c r="IZ485" s="6"/>
      <c r="JA485" s="5"/>
      <c r="JB485" s="5"/>
      <c r="JC485" s="4"/>
      <c r="JD485" s="6"/>
      <c r="JE485" s="4"/>
      <c r="JF485" s="6"/>
      <c r="JG485" s="5"/>
      <c r="JH485" s="5"/>
      <c r="JI485" s="4"/>
      <c r="JJ485" s="6"/>
      <c r="JK485" s="4"/>
      <c r="JL485" s="6"/>
      <c r="JM485" s="5"/>
      <c r="JN485" s="5"/>
      <c r="JO485" s="4"/>
      <c r="JP485" s="6"/>
      <c r="JQ485" s="4"/>
      <c r="JR485" s="6"/>
      <c r="JS485" s="5"/>
      <c r="JT485" s="5"/>
      <c r="JU485" s="4"/>
      <c r="JV485" s="6"/>
      <c r="JW485" s="4"/>
      <c r="JX485" s="6"/>
      <c r="JY485" s="5"/>
      <c r="JZ485" s="5"/>
      <c r="KA485" s="4"/>
      <c r="KB485" s="6"/>
      <c r="KC485" s="4"/>
      <c r="KD485" s="6"/>
      <c r="KE485" s="5"/>
      <c r="KF485" s="5"/>
      <c r="KG485" s="4"/>
      <c r="KH485" s="6"/>
      <c r="KI485" s="4"/>
      <c r="KJ485" s="6"/>
      <c r="KK485" s="5"/>
      <c r="KL485" s="5"/>
    </row>
    <row r="486">
      <c r="A486" s="3" t="s">
        <v>85</v>
      </c>
      <c r="B486" s="3" t="s">
        <v>765</v>
      </c>
      <c r="C486" s="3" t="s">
        <v>703</v>
      </c>
      <c r="D486" s="3" t="s">
        <v>712</v>
      </c>
      <c r="E486" s="3" t="s">
        <v>783</v>
      </c>
      <c r="F486" s="3" t="s">
        <v>104</v>
      </c>
      <c r="G486" s="3" t="s">
        <v>104</v>
      </c>
      <c r="H486" s="3" t="s">
        <v>104</v>
      </c>
      <c r="I486" s="4"/>
      <c r="J486" s="4">
        <f>=ROUNDDOWN({0},0)</f>
      </c>
      <c r="K486" s="4"/>
      <c r="L486" s="5"/>
      <c r="M486" s="4"/>
      <c r="N486" s="4">
        <f>=ROUNDDOWN({0},0)</f>
      </c>
      <c r="O486" s="4"/>
      <c r="P486" s="5"/>
      <c r="Q486" s="4"/>
      <c r="R486" s="6"/>
      <c r="S486" s="4"/>
      <c r="T486" s="6"/>
      <c r="U486" s="5"/>
      <c r="V486" s="5"/>
      <c r="W486" s="4"/>
      <c r="X486" s="6"/>
      <c r="Y486" s="4"/>
      <c r="Z486" s="6"/>
      <c r="AA486" s="5"/>
      <c r="AB486" s="5"/>
      <c r="AC486" s="4"/>
      <c r="AD486" s="6"/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  <c r="AU486" s="4"/>
      <c r="AV486" s="6"/>
      <c r="AW486" s="4"/>
      <c r="AX486" s="6"/>
      <c r="AY486" s="5"/>
      <c r="AZ486" s="5"/>
      <c r="BA486" s="4"/>
      <c r="BB486" s="6"/>
      <c r="BC486" s="4"/>
      <c r="BD486" s="6"/>
      <c r="BE486" s="5"/>
      <c r="BF486" s="5"/>
      <c r="BG486" s="4"/>
      <c r="BH486" s="6"/>
      <c r="BI486" s="4"/>
      <c r="BJ486" s="6"/>
      <c r="BK486" s="5"/>
      <c r="BL486" s="5"/>
      <c r="BM486" s="4"/>
      <c r="BN486" s="6"/>
      <c r="BO486" s="4"/>
      <c r="BP486" s="6"/>
      <c r="BQ486" s="5"/>
      <c r="BR486" s="5"/>
      <c r="BS486" s="4"/>
      <c r="BT486" s="6"/>
      <c r="BU486" s="4"/>
      <c r="BV486" s="6"/>
      <c r="BW486" s="5"/>
      <c r="BX486" s="5"/>
      <c r="BY486" s="4"/>
      <c r="BZ486" s="6"/>
      <c r="CA486" s="4"/>
      <c r="CB486" s="6"/>
      <c r="CC486" s="5"/>
      <c r="CD486" s="5"/>
      <c r="CE486" s="4"/>
      <c r="CF486" s="6"/>
      <c r="CG486" s="4"/>
      <c r="CH486" s="6"/>
      <c r="CI486" s="5"/>
      <c r="CJ486" s="5"/>
      <c r="CK486" s="4"/>
      <c r="CL486" s="6"/>
      <c r="CM486" s="4"/>
      <c r="CN486" s="6"/>
      <c r="CO486" s="5"/>
      <c r="CP486" s="5"/>
      <c r="CQ486" s="4"/>
      <c r="CR486" s="6"/>
      <c r="CS486" s="4"/>
      <c r="CT486" s="6"/>
      <c r="CU486" s="5"/>
      <c r="CV486" s="5"/>
      <c r="CW486" s="4"/>
      <c r="CX486" s="6"/>
      <c r="CY486" s="4"/>
      <c r="CZ486" s="6"/>
      <c r="DA486" s="5"/>
      <c r="DB486" s="5"/>
      <c r="DC486" s="4"/>
      <c r="DD486" s="6"/>
      <c r="DE486" s="4"/>
      <c r="DF486" s="6"/>
      <c r="DG486" s="5"/>
      <c r="DH486" s="5"/>
      <c r="DI486" s="4"/>
      <c r="DJ486" s="6"/>
      <c r="DK486" s="4"/>
      <c r="DL486" s="6"/>
      <c r="DM486" s="5"/>
      <c r="DN486" s="5"/>
      <c r="DO486" s="4"/>
      <c r="DP486" s="6"/>
      <c r="DQ486" s="4"/>
      <c r="DR486" s="6"/>
      <c r="DS486" s="5"/>
      <c r="DT486" s="5"/>
      <c r="DU486" s="4"/>
      <c r="DV486" s="6"/>
      <c r="DW486" s="4"/>
      <c r="DX486" s="6"/>
      <c r="DY486" s="5"/>
      <c r="DZ486" s="5"/>
      <c r="EA486" s="4"/>
      <c r="EB486" s="6"/>
      <c r="EC486" s="4"/>
      <c r="ED486" s="6"/>
      <c r="EE486" s="5"/>
      <c r="EF486" s="5"/>
      <c r="EG486" s="4"/>
      <c r="EH486" s="6"/>
      <c r="EI486" s="4"/>
      <c r="EJ486" s="6"/>
      <c r="EK486" s="5"/>
      <c r="EL486" s="5"/>
      <c r="EM486" s="4"/>
      <c r="EN486" s="6"/>
      <c r="EO486" s="4"/>
      <c r="EP486" s="6"/>
      <c r="EQ486" s="5"/>
      <c r="ER486" s="5"/>
      <c r="ES486" s="4"/>
      <c r="ET486" s="6"/>
      <c r="EU486" s="4"/>
      <c r="EV486" s="6"/>
      <c r="EW486" s="5"/>
      <c r="EX486" s="5"/>
      <c r="EY486" s="4"/>
      <c r="EZ486" s="6"/>
      <c r="FA486" s="4"/>
      <c r="FB486" s="6"/>
      <c r="FC486" s="5"/>
      <c r="FD486" s="5"/>
      <c r="FE486" s="4"/>
      <c r="FF486" s="6"/>
      <c r="FG486" s="4"/>
      <c r="FH486" s="6"/>
      <c r="FI486" s="5"/>
      <c r="FJ486" s="5"/>
      <c r="FK486" s="4"/>
      <c r="FL486" s="6"/>
      <c r="FM486" s="4"/>
      <c r="FN486" s="6"/>
      <c r="FO486" s="5"/>
      <c r="FP486" s="5"/>
      <c r="FQ486" s="4"/>
      <c r="FR486" s="6"/>
      <c r="FS486" s="4"/>
      <c r="FT486" s="6"/>
      <c r="FU486" s="5"/>
      <c r="FV486" s="5"/>
      <c r="FW486" s="4"/>
      <c r="FX486" s="6"/>
      <c r="FY486" s="4"/>
      <c r="FZ486" s="6"/>
      <c r="GA486" s="5"/>
      <c r="GB486" s="5"/>
      <c r="GC486" s="4"/>
      <c r="GD486" s="6"/>
      <c r="GE486" s="4"/>
      <c r="GF486" s="6"/>
      <c r="GG486" s="5"/>
      <c r="GH486" s="5"/>
      <c r="GI486" s="4"/>
      <c r="GJ486" s="6"/>
      <c r="GK486" s="4"/>
      <c r="GL486" s="6"/>
      <c r="GM486" s="5"/>
      <c r="GN486" s="5"/>
      <c r="GO486" s="4"/>
      <c r="GP486" s="6"/>
      <c r="GQ486" s="4"/>
      <c r="GR486" s="6"/>
      <c r="GS486" s="5"/>
      <c r="GT486" s="5"/>
      <c r="GU486" s="4"/>
      <c r="GV486" s="6"/>
      <c r="GW486" s="4"/>
      <c r="GX486" s="6"/>
      <c r="GY486" s="5"/>
      <c r="GZ486" s="5"/>
      <c r="HA486" s="4"/>
      <c r="HB486" s="6"/>
      <c r="HC486" s="4"/>
      <c r="HD486" s="6"/>
      <c r="HE486" s="5"/>
      <c r="HF486" s="5"/>
      <c r="HG486" s="4"/>
      <c r="HH486" s="6"/>
      <c r="HI486" s="4"/>
      <c r="HJ486" s="6"/>
      <c r="HK486" s="5"/>
      <c r="HL486" s="5"/>
      <c r="HM486" s="4"/>
      <c r="HN486" s="6"/>
      <c r="HO486" s="4"/>
      <c r="HP486" s="6"/>
      <c r="HQ486" s="5"/>
      <c r="HR486" s="5"/>
      <c r="HS486" s="4"/>
      <c r="HT486" s="6"/>
      <c r="HU486" s="4"/>
      <c r="HV486" s="6"/>
      <c r="HW486" s="5"/>
      <c r="HX486" s="5"/>
      <c r="HY486" s="4"/>
      <c r="HZ486" s="6"/>
      <c r="IA486" s="4"/>
      <c r="IB486" s="6"/>
      <c r="IC486" s="5"/>
      <c r="ID486" s="5"/>
      <c r="IE486" s="4"/>
      <c r="IF486" s="6"/>
      <c r="IG486" s="4"/>
      <c r="IH486" s="6"/>
      <c r="II486" s="5"/>
      <c r="IJ486" s="5"/>
      <c r="IK486" s="4"/>
      <c r="IL486" s="6"/>
      <c r="IM486" s="4"/>
      <c r="IN486" s="6"/>
      <c r="IO486" s="5"/>
      <c r="IP486" s="5"/>
      <c r="IQ486" s="4"/>
      <c r="IR486" s="6"/>
      <c r="IS486" s="4"/>
      <c r="IT486" s="6"/>
      <c r="IU486" s="5"/>
      <c r="IV486" s="5"/>
      <c r="IW486" s="4"/>
      <c r="IX486" s="6"/>
      <c r="IY486" s="4"/>
      <c r="IZ486" s="6"/>
      <c r="JA486" s="5"/>
      <c r="JB486" s="5"/>
      <c r="JC486" s="4"/>
      <c r="JD486" s="6"/>
      <c r="JE486" s="4"/>
      <c r="JF486" s="6"/>
      <c r="JG486" s="5"/>
      <c r="JH486" s="5"/>
      <c r="JI486" s="4"/>
      <c r="JJ486" s="6"/>
      <c r="JK486" s="4"/>
      <c r="JL486" s="6"/>
      <c r="JM486" s="5"/>
      <c r="JN486" s="5"/>
      <c r="JO486" s="4"/>
      <c r="JP486" s="6"/>
      <c r="JQ486" s="4"/>
      <c r="JR486" s="6"/>
      <c r="JS486" s="5"/>
      <c r="JT486" s="5"/>
      <c r="JU486" s="4"/>
      <c r="JV486" s="6"/>
      <c r="JW486" s="4"/>
      <c r="JX486" s="6"/>
      <c r="JY486" s="5"/>
      <c r="JZ486" s="5"/>
      <c r="KA486" s="4"/>
      <c r="KB486" s="6"/>
      <c r="KC486" s="4"/>
      <c r="KD486" s="6"/>
      <c r="KE486" s="5"/>
      <c r="KF486" s="5"/>
      <c r="KG486" s="4"/>
      <c r="KH486" s="6"/>
      <c r="KI486" s="4"/>
      <c r="KJ486" s="6"/>
      <c r="KK486" s="5"/>
      <c r="KL486" s="5"/>
    </row>
    <row r="487">
      <c r="A487" s="3" t="s">
        <v>85</v>
      </c>
      <c r="B487" s="3" t="s">
        <v>765</v>
      </c>
      <c r="C487" s="3" t="s">
        <v>703</v>
      </c>
      <c r="D487" s="3" t="s">
        <v>712</v>
      </c>
      <c r="E487" s="3" t="s">
        <v>383</v>
      </c>
      <c r="F487" s="3" t="s">
        <v>104</v>
      </c>
      <c r="G487" s="3" t="s">
        <v>104</v>
      </c>
      <c r="H487" s="3" t="s">
        <v>104</v>
      </c>
      <c r="I487" s="4"/>
      <c r="J487" s="4">
        <f>=ROUNDDOWN({0},0)</f>
      </c>
      <c r="K487" s="4"/>
      <c r="L487" s="5"/>
      <c r="M487" s="4"/>
      <c r="N487" s="4">
        <f>=ROUNDDOWN({0},0)</f>
      </c>
      <c r="O487" s="4"/>
      <c r="P487" s="5"/>
      <c r="Q487" s="4"/>
      <c r="R487" s="6"/>
      <c r="S487" s="4"/>
      <c r="T487" s="6"/>
      <c r="U487" s="5"/>
      <c r="V487" s="5"/>
      <c r="W487" s="4"/>
      <c r="X487" s="6"/>
      <c r="Y487" s="4"/>
      <c r="Z487" s="6"/>
      <c r="AA487" s="5"/>
      <c r="AB487" s="5"/>
      <c r="AC487" s="4"/>
      <c r="AD487" s="6"/>
      <c r="AE487" s="4"/>
      <c r="AF487" s="6"/>
      <c r="AG487" s="5"/>
      <c r="AH487" s="5"/>
      <c r="AI487" s="4"/>
      <c r="AJ487" s="6"/>
      <c r="AK487" s="4"/>
      <c r="AL487" s="6"/>
      <c r="AM487" s="5"/>
      <c r="AN487" s="5"/>
      <c r="AO487" s="4"/>
      <c r="AP487" s="6"/>
      <c r="AQ487" s="4"/>
      <c r="AR487" s="6"/>
      <c r="AS487" s="5"/>
      <c r="AT487" s="5"/>
      <c r="AU487" s="4"/>
      <c r="AV487" s="6"/>
      <c r="AW487" s="4"/>
      <c r="AX487" s="6"/>
      <c r="AY487" s="5"/>
      <c r="AZ487" s="5"/>
      <c r="BA487" s="4"/>
      <c r="BB487" s="6"/>
      <c r="BC487" s="4"/>
      <c r="BD487" s="6"/>
      <c r="BE487" s="5"/>
      <c r="BF487" s="5"/>
      <c r="BG487" s="4"/>
      <c r="BH487" s="6"/>
      <c r="BI487" s="4"/>
      <c r="BJ487" s="6"/>
      <c r="BK487" s="5"/>
      <c r="BL487" s="5"/>
      <c r="BM487" s="4"/>
      <c r="BN487" s="6"/>
      <c r="BO487" s="4"/>
      <c r="BP487" s="6"/>
      <c r="BQ487" s="5"/>
      <c r="BR487" s="5"/>
      <c r="BS487" s="4"/>
      <c r="BT487" s="6"/>
      <c r="BU487" s="4"/>
      <c r="BV487" s="6"/>
      <c r="BW487" s="5"/>
      <c r="BX487" s="5"/>
      <c r="BY487" s="4"/>
      <c r="BZ487" s="6"/>
      <c r="CA487" s="4"/>
      <c r="CB487" s="6"/>
      <c r="CC487" s="5"/>
      <c r="CD487" s="5"/>
      <c r="CE487" s="4"/>
      <c r="CF487" s="6"/>
      <c r="CG487" s="4"/>
      <c r="CH487" s="6"/>
      <c r="CI487" s="5"/>
      <c r="CJ487" s="5"/>
      <c r="CK487" s="4"/>
      <c r="CL487" s="6"/>
      <c r="CM487" s="4"/>
      <c r="CN487" s="6"/>
      <c r="CO487" s="5"/>
      <c r="CP487" s="5"/>
      <c r="CQ487" s="4"/>
      <c r="CR487" s="6"/>
      <c r="CS487" s="4"/>
      <c r="CT487" s="6"/>
      <c r="CU487" s="5"/>
      <c r="CV487" s="5"/>
      <c r="CW487" s="4"/>
      <c r="CX487" s="6"/>
      <c r="CY487" s="4"/>
      <c r="CZ487" s="6"/>
      <c r="DA487" s="5"/>
      <c r="DB487" s="5"/>
      <c r="DC487" s="4"/>
      <c r="DD487" s="6"/>
      <c r="DE487" s="4"/>
      <c r="DF487" s="6"/>
      <c r="DG487" s="5"/>
      <c r="DH487" s="5"/>
      <c r="DI487" s="4"/>
      <c r="DJ487" s="6"/>
      <c r="DK487" s="4"/>
      <c r="DL487" s="6"/>
      <c r="DM487" s="5"/>
      <c r="DN487" s="5"/>
      <c r="DO487" s="4"/>
      <c r="DP487" s="6"/>
      <c r="DQ487" s="4"/>
      <c r="DR487" s="6"/>
      <c r="DS487" s="5"/>
      <c r="DT487" s="5"/>
      <c r="DU487" s="4"/>
      <c r="DV487" s="6"/>
      <c r="DW487" s="4"/>
      <c r="DX487" s="6"/>
      <c r="DY487" s="5"/>
      <c r="DZ487" s="5"/>
      <c r="EA487" s="4"/>
      <c r="EB487" s="6"/>
      <c r="EC487" s="4"/>
      <c r="ED487" s="6"/>
      <c r="EE487" s="5"/>
      <c r="EF487" s="5"/>
      <c r="EG487" s="4"/>
      <c r="EH487" s="6"/>
      <c r="EI487" s="4"/>
      <c r="EJ487" s="6"/>
      <c r="EK487" s="5"/>
      <c r="EL487" s="5"/>
      <c r="EM487" s="4"/>
      <c r="EN487" s="6"/>
      <c r="EO487" s="4"/>
      <c r="EP487" s="6"/>
      <c r="EQ487" s="5"/>
      <c r="ER487" s="5"/>
      <c r="ES487" s="4"/>
      <c r="ET487" s="6"/>
      <c r="EU487" s="4"/>
      <c r="EV487" s="6"/>
      <c r="EW487" s="5"/>
      <c r="EX487" s="5"/>
      <c r="EY487" s="4"/>
      <c r="EZ487" s="6"/>
      <c r="FA487" s="4"/>
      <c r="FB487" s="6"/>
      <c r="FC487" s="5"/>
      <c r="FD487" s="5"/>
      <c r="FE487" s="4"/>
      <c r="FF487" s="6"/>
      <c r="FG487" s="4"/>
      <c r="FH487" s="6"/>
      <c r="FI487" s="5"/>
      <c r="FJ487" s="5"/>
      <c r="FK487" s="4"/>
      <c r="FL487" s="6"/>
      <c r="FM487" s="4"/>
      <c r="FN487" s="6"/>
      <c r="FO487" s="5"/>
      <c r="FP487" s="5"/>
      <c r="FQ487" s="4"/>
      <c r="FR487" s="6"/>
      <c r="FS487" s="4"/>
      <c r="FT487" s="6"/>
      <c r="FU487" s="5"/>
      <c r="FV487" s="5"/>
      <c r="FW487" s="4"/>
      <c r="FX487" s="6"/>
      <c r="FY487" s="4"/>
      <c r="FZ487" s="6"/>
      <c r="GA487" s="5"/>
      <c r="GB487" s="5"/>
      <c r="GC487" s="4"/>
      <c r="GD487" s="6"/>
      <c r="GE487" s="4"/>
      <c r="GF487" s="6"/>
      <c r="GG487" s="5"/>
      <c r="GH487" s="5"/>
      <c r="GI487" s="4"/>
      <c r="GJ487" s="6"/>
      <c r="GK487" s="4"/>
      <c r="GL487" s="6"/>
      <c r="GM487" s="5"/>
      <c r="GN487" s="5"/>
      <c r="GO487" s="4"/>
      <c r="GP487" s="6"/>
      <c r="GQ487" s="4"/>
      <c r="GR487" s="6"/>
      <c r="GS487" s="5"/>
      <c r="GT487" s="5"/>
      <c r="GU487" s="4"/>
      <c r="GV487" s="6"/>
      <c r="GW487" s="4"/>
      <c r="GX487" s="6"/>
      <c r="GY487" s="5"/>
      <c r="GZ487" s="5"/>
      <c r="HA487" s="4"/>
      <c r="HB487" s="6"/>
      <c r="HC487" s="4"/>
      <c r="HD487" s="6"/>
      <c r="HE487" s="5"/>
      <c r="HF487" s="5"/>
      <c r="HG487" s="4"/>
      <c r="HH487" s="6"/>
      <c r="HI487" s="4"/>
      <c r="HJ487" s="6"/>
      <c r="HK487" s="5"/>
      <c r="HL487" s="5"/>
      <c r="HM487" s="4"/>
      <c r="HN487" s="6"/>
      <c r="HO487" s="4"/>
      <c r="HP487" s="6"/>
      <c r="HQ487" s="5"/>
      <c r="HR487" s="5"/>
      <c r="HS487" s="4"/>
      <c r="HT487" s="6"/>
      <c r="HU487" s="4"/>
      <c r="HV487" s="6"/>
      <c r="HW487" s="5"/>
      <c r="HX487" s="5"/>
      <c r="HY487" s="4"/>
      <c r="HZ487" s="6"/>
      <c r="IA487" s="4"/>
      <c r="IB487" s="6"/>
      <c r="IC487" s="5"/>
      <c r="ID487" s="5"/>
      <c r="IE487" s="4"/>
      <c r="IF487" s="6"/>
      <c r="IG487" s="4"/>
      <c r="IH487" s="6"/>
      <c r="II487" s="5"/>
      <c r="IJ487" s="5"/>
      <c r="IK487" s="4"/>
      <c r="IL487" s="6"/>
      <c r="IM487" s="4"/>
      <c r="IN487" s="6"/>
      <c r="IO487" s="5"/>
      <c r="IP487" s="5"/>
      <c r="IQ487" s="4"/>
      <c r="IR487" s="6"/>
      <c r="IS487" s="4"/>
      <c r="IT487" s="6"/>
      <c r="IU487" s="5"/>
      <c r="IV487" s="5"/>
      <c r="IW487" s="4"/>
      <c r="IX487" s="6"/>
      <c r="IY487" s="4"/>
      <c r="IZ487" s="6"/>
      <c r="JA487" s="5"/>
      <c r="JB487" s="5"/>
      <c r="JC487" s="4"/>
      <c r="JD487" s="6"/>
      <c r="JE487" s="4"/>
      <c r="JF487" s="6"/>
      <c r="JG487" s="5"/>
      <c r="JH487" s="5"/>
      <c r="JI487" s="4"/>
      <c r="JJ487" s="6"/>
      <c r="JK487" s="4"/>
      <c r="JL487" s="6"/>
      <c r="JM487" s="5"/>
      <c r="JN487" s="5"/>
      <c r="JO487" s="4"/>
      <c r="JP487" s="6"/>
      <c r="JQ487" s="4"/>
      <c r="JR487" s="6"/>
      <c r="JS487" s="5"/>
      <c r="JT487" s="5"/>
      <c r="JU487" s="4"/>
      <c r="JV487" s="6"/>
      <c r="JW487" s="4"/>
      <c r="JX487" s="6"/>
      <c r="JY487" s="5"/>
      <c r="JZ487" s="5"/>
      <c r="KA487" s="4"/>
      <c r="KB487" s="6"/>
      <c r="KC487" s="4"/>
      <c r="KD487" s="6"/>
      <c r="KE487" s="5"/>
      <c r="KF487" s="5"/>
      <c r="KG487" s="4"/>
      <c r="KH487" s="6"/>
      <c r="KI487" s="4"/>
      <c r="KJ487" s="6"/>
      <c r="KK487" s="5"/>
      <c r="KL487" s="5"/>
    </row>
    <row r="488">
      <c r="A488" s="3" t="s">
        <v>85</v>
      </c>
      <c r="B488" s="3" t="s">
        <v>765</v>
      </c>
      <c r="C488" s="3" t="s">
        <v>703</v>
      </c>
      <c r="D488" s="3" t="s">
        <v>712</v>
      </c>
      <c r="E488" s="3" t="s">
        <v>784</v>
      </c>
      <c r="F488" s="3" t="s">
        <v>104</v>
      </c>
      <c r="G488" s="3" t="s">
        <v>104</v>
      </c>
      <c r="H488" s="3" t="s">
        <v>104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/>
      <c r="R488" s="6"/>
      <c r="S488" s="4"/>
      <c r="T488" s="6"/>
      <c r="U488" s="5"/>
      <c r="V488" s="5"/>
      <c r="W488" s="4"/>
      <c r="X488" s="6"/>
      <c r="Y488" s="4"/>
      <c r="Z488" s="6"/>
      <c r="AA488" s="5"/>
      <c r="AB488" s="5"/>
      <c r="AC488" s="4"/>
      <c r="AD488" s="6"/>
      <c r="AE488" s="4"/>
      <c r="AF488" s="6"/>
      <c r="AG488" s="5"/>
      <c r="AH488" s="5"/>
      <c r="AI488" s="4"/>
      <c r="AJ488" s="6"/>
      <c r="AK488" s="4"/>
      <c r="AL488" s="6"/>
      <c r="AM488" s="5"/>
      <c r="AN488" s="5"/>
      <c r="AO488" s="4"/>
      <c r="AP488" s="6"/>
      <c r="AQ488" s="4"/>
      <c r="AR488" s="6"/>
      <c r="AS488" s="5"/>
      <c r="AT488" s="5"/>
      <c r="AU488" s="4"/>
      <c r="AV488" s="6"/>
      <c r="AW488" s="4"/>
      <c r="AX488" s="6"/>
      <c r="AY488" s="5"/>
      <c r="AZ488" s="5"/>
      <c r="BA488" s="4"/>
      <c r="BB488" s="6"/>
      <c r="BC488" s="4"/>
      <c r="BD488" s="6"/>
      <c r="BE488" s="5"/>
      <c r="BF488" s="5"/>
      <c r="BG488" s="4"/>
      <c r="BH488" s="6"/>
      <c r="BI488" s="4"/>
      <c r="BJ488" s="6"/>
      <c r="BK488" s="5"/>
      <c r="BL488" s="5"/>
      <c r="BM488" s="4"/>
      <c r="BN488" s="6"/>
      <c r="BO488" s="4"/>
      <c r="BP488" s="6"/>
      <c r="BQ488" s="5"/>
      <c r="BR488" s="5"/>
      <c r="BS488" s="4"/>
      <c r="BT488" s="6"/>
      <c r="BU488" s="4"/>
      <c r="BV488" s="6"/>
      <c r="BW488" s="5"/>
      <c r="BX488" s="5"/>
      <c r="BY488" s="4"/>
      <c r="BZ488" s="6"/>
      <c r="CA488" s="4"/>
      <c r="CB488" s="6"/>
      <c r="CC488" s="5"/>
      <c r="CD488" s="5"/>
      <c r="CE488" s="4"/>
      <c r="CF488" s="6"/>
      <c r="CG488" s="4"/>
      <c r="CH488" s="6"/>
      <c r="CI488" s="5"/>
      <c r="CJ488" s="5"/>
      <c r="CK488" s="4"/>
      <c r="CL488" s="6"/>
      <c r="CM488" s="4"/>
      <c r="CN488" s="6"/>
      <c r="CO488" s="5"/>
      <c r="CP488" s="5"/>
      <c r="CQ488" s="4"/>
      <c r="CR488" s="6"/>
      <c r="CS488" s="4"/>
      <c r="CT488" s="6"/>
      <c r="CU488" s="5"/>
      <c r="CV488" s="5"/>
      <c r="CW488" s="4"/>
      <c r="CX488" s="6"/>
      <c r="CY488" s="4"/>
      <c r="CZ488" s="6"/>
      <c r="DA488" s="5"/>
      <c r="DB488" s="5"/>
      <c r="DC488" s="4"/>
      <c r="DD488" s="6"/>
      <c r="DE488" s="4"/>
      <c r="DF488" s="6"/>
      <c r="DG488" s="5"/>
      <c r="DH488" s="5"/>
      <c r="DI488" s="4"/>
      <c r="DJ488" s="6"/>
      <c r="DK488" s="4"/>
      <c r="DL488" s="6"/>
      <c r="DM488" s="5"/>
      <c r="DN488" s="5"/>
      <c r="DO488" s="4"/>
      <c r="DP488" s="6"/>
      <c r="DQ488" s="4"/>
      <c r="DR488" s="6"/>
      <c r="DS488" s="5"/>
      <c r="DT488" s="5"/>
      <c r="DU488" s="4"/>
      <c r="DV488" s="6"/>
      <c r="DW488" s="4"/>
      <c r="DX488" s="6"/>
      <c r="DY488" s="5"/>
      <c r="DZ488" s="5"/>
      <c r="EA488" s="4"/>
      <c r="EB488" s="6"/>
      <c r="EC488" s="4"/>
      <c r="ED488" s="6"/>
      <c r="EE488" s="5"/>
      <c r="EF488" s="5"/>
      <c r="EG488" s="4"/>
      <c r="EH488" s="6"/>
      <c r="EI488" s="4"/>
      <c r="EJ488" s="6"/>
      <c r="EK488" s="5"/>
      <c r="EL488" s="5"/>
      <c r="EM488" s="4"/>
      <c r="EN488" s="6"/>
      <c r="EO488" s="4"/>
      <c r="EP488" s="6"/>
      <c r="EQ488" s="5"/>
      <c r="ER488" s="5"/>
      <c r="ES488" s="4"/>
      <c r="ET488" s="6"/>
      <c r="EU488" s="4"/>
      <c r="EV488" s="6"/>
      <c r="EW488" s="5"/>
      <c r="EX488" s="5"/>
      <c r="EY488" s="4"/>
      <c r="EZ488" s="6"/>
      <c r="FA488" s="4"/>
      <c r="FB488" s="6"/>
      <c r="FC488" s="5"/>
      <c r="FD488" s="5"/>
      <c r="FE488" s="4"/>
      <c r="FF488" s="6"/>
      <c r="FG488" s="4"/>
      <c r="FH488" s="6"/>
      <c r="FI488" s="5"/>
      <c r="FJ488" s="5"/>
      <c r="FK488" s="4"/>
      <c r="FL488" s="6"/>
      <c r="FM488" s="4"/>
      <c r="FN488" s="6"/>
      <c r="FO488" s="5"/>
      <c r="FP488" s="5"/>
      <c r="FQ488" s="4"/>
      <c r="FR488" s="6"/>
      <c r="FS488" s="4"/>
      <c r="FT488" s="6"/>
      <c r="FU488" s="5"/>
      <c r="FV488" s="5"/>
      <c r="FW488" s="4"/>
      <c r="FX488" s="6"/>
      <c r="FY488" s="4"/>
      <c r="FZ488" s="6"/>
      <c r="GA488" s="5"/>
      <c r="GB488" s="5"/>
      <c r="GC488" s="4"/>
      <c r="GD488" s="6"/>
      <c r="GE488" s="4"/>
      <c r="GF488" s="6"/>
      <c r="GG488" s="5"/>
      <c r="GH488" s="5"/>
      <c r="GI488" s="4"/>
      <c r="GJ488" s="6"/>
      <c r="GK488" s="4"/>
      <c r="GL488" s="6"/>
      <c r="GM488" s="5"/>
      <c r="GN488" s="5"/>
      <c r="GO488" s="4"/>
      <c r="GP488" s="6"/>
      <c r="GQ488" s="4"/>
      <c r="GR488" s="6"/>
      <c r="GS488" s="5"/>
      <c r="GT488" s="5"/>
      <c r="GU488" s="4"/>
      <c r="GV488" s="6"/>
      <c r="GW488" s="4"/>
      <c r="GX488" s="6"/>
      <c r="GY488" s="5"/>
      <c r="GZ488" s="5"/>
      <c r="HA488" s="4"/>
      <c r="HB488" s="6"/>
      <c r="HC488" s="4"/>
      <c r="HD488" s="6"/>
      <c r="HE488" s="5"/>
      <c r="HF488" s="5"/>
      <c r="HG488" s="4"/>
      <c r="HH488" s="6"/>
      <c r="HI488" s="4"/>
      <c r="HJ488" s="6"/>
      <c r="HK488" s="5"/>
      <c r="HL488" s="5"/>
      <c r="HM488" s="4"/>
      <c r="HN488" s="6"/>
      <c r="HO488" s="4"/>
      <c r="HP488" s="6"/>
      <c r="HQ488" s="5"/>
      <c r="HR488" s="5"/>
      <c r="HS488" s="4"/>
      <c r="HT488" s="6"/>
      <c r="HU488" s="4"/>
      <c r="HV488" s="6"/>
      <c r="HW488" s="5"/>
      <c r="HX488" s="5"/>
      <c r="HY488" s="4"/>
      <c r="HZ488" s="6"/>
      <c r="IA488" s="4"/>
      <c r="IB488" s="6"/>
      <c r="IC488" s="5"/>
      <c r="ID488" s="5"/>
      <c r="IE488" s="4"/>
      <c r="IF488" s="6"/>
      <c r="IG488" s="4"/>
      <c r="IH488" s="6"/>
      <c r="II488" s="5"/>
      <c r="IJ488" s="5"/>
      <c r="IK488" s="4"/>
      <c r="IL488" s="6"/>
      <c r="IM488" s="4"/>
      <c r="IN488" s="6"/>
      <c r="IO488" s="5"/>
      <c r="IP488" s="5"/>
      <c r="IQ488" s="4"/>
      <c r="IR488" s="6"/>
      <c r="IS488" s="4"/>
      <c r="IT488" s="6"/>
      <c r="IU488" s="5"/>
      <c r="IV488" s="5"/>
      <c r="IW488" s="4"/>
      <c r="IX488" s="6"/>
      <c r="IY488" s="4"/>
      <c r="IZ488" s="6"/>
      <c r="JA488" s="5"/>
      <c r="JB488" s="5"/>
      <c r="JC488" s="4"/>
      <c r="JD488" s="6"/>
      <c r="JE488" s="4"/>
      <c r="JF488" s="6"/>
      <c r="JG488" s="5"/>
      <c r="JH488" s="5"/>
      <c r="JI488" s="4"/>
      <c r="JJ488" s="6"/>
      <c r="JK488" s="4"/>
      <c r="JL488" s="6"/>
      <c r="JM488" s="5"/>
      <c r="JN488" s="5"/>
      <c r="JO488" s="4"/>
      <c r="JP488" s="6"/>
      <c r="JQ488" s="4"/>
      <c r="JR488" s="6"/>
      <c r="JS488" s="5"/>
      <c r="JT488" s="5"/>
      <c r="JU488" s="4"/>
      <c r="JV488" s="6"/>
      <c r="JW488" s="4"/>
      <c r="JX488" s="6"/>
      <c r="JY488" s="5"/>
      <c r="JZ488" s="5"/>
      <c r="KA488" s="4"/>
      <c r="KB488" s="6"/>
      <c r="KC488" s="4"/>
      <c r="KD488" s="6"/>
      <c r="KE488" s="5"/>
      <c r="KF488" s="5"/>
      <c r="KG488" s="4"/>
      <c r="KH488" s="6"/>
      <c r="KI488" s="4"/>
      <c r="KJ488" s="6"/>
      <c r="KK488" s="5"/>
      <c r="KL488" s="5"/>
    </row>
    <row r="489">
      <c r="A489" s="3" t="s">
        <v>85</v>
      </c>
      <c r="B489" s="3" t="s">
        <v>765</v>
      </c>
      <c r="C489" s="3" t="s">
        <v>703</v>
      </c>
      <c r="D489" s="3" t="s">
        <v>712</v>
      </c>
      <c r="E489" s="3" t="s">
        <v>785</v>
      </c>
      <c r="F489" s="3" t="s">
        <v>104</v>
      </c>
      <c r="G489" s="3" t="s">
        <v>104</v>
      </c>
      <c r="H489" s="3" t="s">
        <v>104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/>
      <c r="R489" s="6"/>
      <c r="S489" s="4"/>
      <c r="T489" s="6"/>
      <c r="U489" s="5"/>
      <c r="V489" s="5"/>
      <c r="W489" s="4"/>
      <c r="X489" s="6"/>
      <c r="Y489" s="4"/>
      <c r="Z489" s="6"/>
      <c r="AA489" s="5"/>
      <c r="AB489" s="5"/>
      <c r="AC489" s="4"/>
      <c r="AD489" s="6"/>
      <c r="AE489" s="4"/>
      <c r="AF489" s="6"/>
      <c r="AG489" s="5"/>
      <c r="AH489" s="5"/>
      <c r="AI489" s="4"/>
      <c r="AJ489" s="6"/>
      <c r="AK489" s="4"/>
      <c r="AL489" s="6"/>
      <c r="AM489" s="5"/>
      <c r="AN489" s="5"/>
      <c r="AO489" s="4"/>
      <c r="AP489" s="6"/>
      <c r="AQ489" s="4"/>
      <c r="AR489" s="6"/>
      <c r="AS489" s="5"/>
      <c r="AT489" s="5"/>
      <c r="AU489" s="4"/>
      <c r="AV489" s="6"/>
      <c r="AW489" s="4"/>
      <c r="AX489" s="6"/>
      <c r="AY489" s="5"/>
      <c r="AZ489" s="5"/>
      <c r="BA489" s="4"/>
      <c r="BB489" s="6"/>
      <c r="BC489" s="4"/>
      <c r="BD489" s="6"/>
      <c r="BE489" s="5"/>
      <c r="BF489" s="5"/>
      <c r="BG489" s="4"/>
      <c r="BH489" s="6"/>
      <c r="BI489" s="4"/>
      <c r="BJ489" s="6"/>
      <c r="BK489" s="5"/>
      <c r="BL489" s="5"/>
      <c r="BM489" s="4"/>
      <c r="BN489" s="6"/>
      <c r="BO489" s="4"/>
      <c r="BP489" s="6"/>
      <c r="BQ489" s="5"/>
      <c r="BR489" s="5"/>
      <c r="BS489" s="4"/>
      <c r="BT489" s="6"/>
      <c r="BU489" s="4"/>
      <c r="BV489" s="6"/>
      <c r="BW489" s="5"/>
      <c r="BX489" s="5"/>
      <c r="BY489" s="4"/>
      <c r="BZ489" s="6"/>
      <c r="CA489" s="4"/>
      <c r="CB489" s="6"/>
      <c r="CC489" s="5"/>
      <c r="CD489" s="5"/>
      <c r="CE489" s="4"/>
      <c r="CF489" s="6"/>
      <c r="CG489" s="4"/>
      <c r="CH489" s="6"/>
      <c r="CI489" s="5"/>
      <c r="CJ489" s="5"/>
      <c r="CK489" s="4"/>
      <c r="CL489" s="6"/>
      <c r="CM489" s="4"/>
      <c r="CN489" s="6"/>
      <c r="CO489" s="5"/>
      <c r="CP489" s="5"/>
      <c r="CQ489" s="4"/>
      <c r="CR489" s="6"/>
      <c r="CS489" s="4"/>
      <c r="CT489" s="6"/>
      <c r="CU489" s="5"/>
      <c r="CV489" s="5"/>
      <c r="CW489" s="4"/>
      <c r="CX489" s="6"/>
      <c r="CY489" s="4"/>
      <c r="CZ489" s="6"/>
      <c r="DA489" s="5"/>
      <c r="DB489" s="5"/>
      <c r="DC489" s="4"/>
      <c r="DD489" s="6"/>
      <c r="DE489" s="4"/>
      <c r="DF489" s="6"/>
      <c r="DG489" s="5"/>
      <c r="DH489" s="5"/>
      <c r="DI489" s="4"/>
      <c r="DJ489" s="6"/>
      <c r="DK489" s="4"/>
      <c r="DL489" s="6"/>
      <c r="DM489" s="5"/>
      <c r="DN489" s="5"/>
      <c r="DO489" s="4"/>
      <c r="DP489" s="6"/>
      <c r="DQ489" s="4"/>
      <c r="DR489" s="6"/>
      <c r="DS489" s="5"/>
      <c r="DT489" s="5"/>
      <c r="DU489" s="4"/>
      <c r="DV489" s="6"/>
      <c r="DW489" s="4"/>
      <c r="DX489" s="6"/>
      <c r="DY489" s="5"/>
      <c r="DZ489" s="5"/>
      <c r="EA489" s="4"/>
      <c r="EB489" s="6"/>
      <c r="EC489" s="4"/>
      <c r="ED489" s="6"/>
      <c r="EE489" s="5"/>
      <c r="EF489" s="5"/>
      <c r="EG489" s="4"/>
      <c r="EH489" s="6"/>
      <c r="EI489" s="4"/>
      <c r="EJ489" s="6"/>
      <c r="EK489" s="5"/>
      <c r="EL489" s="5"/>
      <c r="EM489" s="4"/>
      <c r="EN489" s="6"/>
      <c r="EO489" s="4"/>
      <c r="EP489" s="6"/>
      <c r="EQ489" s="5"/>
      <c r="ER489" s="5"/>
      <c r="ES489" s="4"/>
      <c r="ET489" s="6"/>
      <c r="EU489" s="4"/>
      <c r="EV489" s="6"/>
      <c r="EW489" s="5"/>
      <c r="EX489" s="5"/>
      <c r="EY489" s="4"/>
      <c r="EZ489" s="6"/>
      <c r="FA489" s="4"/>
      <c r="FB489" s="6"/>
      <c r="FC489" s="5"/>
      <c r="FD489" s="5"/>
      <c r="FE489" s="4"/>
      <c r="FF489" s="6"/>
      <c r="FG489" s="4"/>
      <c r="FH489" s="6"/>
      <c r="FI489" s="5"/>
      <c r="FJ489" s="5"/>
      <c r="FK489" s="4"/>
      <c r="FL489" s="6"/>
      <c r="FM489" s="4"/>
      <c r="FN489" s="6"/>
      <c r="FO489" s="5"/>
      <c r="FP489" s="5"/>
      <c r="FQ489" s="4"/>
      <c r="FR489" s="6"/>
      <c r="FS489" s="4"/>
      <c r="FT489" s="6"/>
      <c r="FU489" s="5"/>
      <c r="FV489" s="5"/>
      <c r="FW489" s="4"/>
      <c r="FX489" s="6"/>
      <c r="FY489" s="4"/>
      <c r="FZ489" s="6"/>
      <c r="GA489" s="5"/>
      <c r="GB489" s="5"/>
      <c r="GC489" s="4"/>
      <c r="GD489" s="6"/>
      <c r="GE489" s="4"/>
      <c r="GF489" s="6"/>
      <c r="GG489" s="5"/>
      <c r="GH489" s="5"/>
      <c r="GI489" s="4"/>
      <c r="GJ489" s="6"/>
      <c r="GK489" s="4"/>
      <c r="GL489" s="6"/>
      <c r="GM489" s="5"/>
      <c r="GN489" s="5"/>
      <c r="GO489" s="4"/>
      <c r="GP489" s="6"/>
      <c r="GQ489" s="4"/>
      <c r="GR489" s="6"/>
      <c r="GS489" s="5"/>
      <c r="GT489" s="5"/>
      <c r="GU489" s="4"/>
      <c r="GV489" s="6"/>
      <c r="GW489" s="4"/>
      <c r="GX489" s="6"/>
      <c r="GY489" s="5"/>
      <c r="GZ489" s="5"/>
      <c r="HA489" s="4"/>
      <c r="HB489" s="6"/>
      <c r="HC489" s="4"/>
      <c r="HD489" s="6"/>
      <c r="HE489" s="5"/>
      <c r="HF489" s="5"/>
      <c r="HG489" s="4"/>
      <c r="HH489" s="6"/>
      <c r="HI489" s="4"/>
      <c r="HJ489" s="6"/>
      <c r="HK489" s="5"/>
      <c r="HL489" s="5"/>
      <c r="HM489" s="4"/>
      <c r="HN489" s="6"/>
      <c r="HO489" s="4"/>
      <c r="HP489" s="6"/>
      <c r="HQ489" s="5"/>
      <c r="HR489" s="5"/>
      <c r="HS489" s="4"/>
      <c r="HT489" s="6"/>
      <c r="HU489" s="4"/>
      <c r="HV489" s="6"/>
      <c r="HW489" s="5"/>
      <c r="HX489" s="5"/>
      <c r="HY489" s="4"/>
      <c r="HZ489" s="6"/>
      <c r="IA489" s="4"/>
      <c r="IB489" s="6"/>
      <c r="IC489" s="5"/>
      <c r="ID489" s="5"/>
      <c r="IE489" s="4"/>
      <c r="IF489" s="6"/>
      <c r="IG489" s="4"/>
      <c r="IH489" s="6"/>
      <c r="II489" s="5"/>
      <c r="IJ489" s="5"/>
      <c r="IK489" s="4"/>
      <c r="IL489" s="6"/>
      <c r="IM489" s="4"/>
      <c r="IN489" s="6"/>
      <c r="IO489" s="5"/>
      <c r="IP489" s="5"/>
      <c r="IQ489" s="4"/>
      <c r="IR489" s="6"/>
      <c r="IS489" s="4"/>
      <c r="IT489" s="6"/>
      <c r="IU489" s="5"/>
      <c r="IV489" s="5"/>
      <c r="IW489" s="4"/>
      <c r="IX489" s="6"/>
      <c r="IY489" s="4"/>
      <c r="IZ489" s="6"/>
      <c r="JA489" s="5"/>
      <c r="JB489" s="5"/>
      <c r="JC489" s="4"/>
      <c r="JD489" s="6"/>
      <c r="JE489" s="4"/>
      <c r="JF489" s="6"/>
      <c r="JG489" s="5"/>
      <c r="JH489" s="5"/>
      <c r="JI489" s="4"/>
      <c r="JJ489" s="6"/>
      <c r="JK489" s="4"/>
      <c r="JL489" s="6"/>
      <c r="JM489" s="5"/>
      <c r="JN489" s="5"/>
      <c r="JO489" s="4"/>
      <c r="JP489" s="6"/>
      <c r="JQ489" s="4"/>
      <c r="JR489" s="6"/>
      <c r="JS489" s="5"/>
      <c r="JT489" s="5"/>
      <c r="JU489" s="4"/>
      <c r="JV489" s="6"/>
      <c r="JW489" s="4"/>
      <c r="JX489" s="6"/>
      <c r="JY489" s="5"/>
      <c r="JZ489" s="5"/>
      <c r="KA489" s="4"/>
      <c r="KB489" s="6"/>
      <c r="KC489" s="4"/>
      <c r="KD489" s="6"/>
      <c r="KE489" s="5"/>
      <c r="KF489" s="5"/>
      <c r="KG489" s="4"/>
      <c r="KH489" s="6"/>
      <c r="KI489" s="4"/>
      <c r="KJ489" s="6"/>
      <c r="KK489" s="5"/>
      <c r="KL489" s="5"/>
    </row>
    <row r="490">
      <c r="A490" s="3" t="s">
        <v>85</v>
      </c>
      <c r="B490" s="3" t="s">
        <v>765</v>
      </c>
      <c r="C490" s="3" t="s">
        <v>449</v>
      </c>
      <c r="D490" s="3" t="s">
        <v>519</v>
      </c>
      <c r="E490" s="3" t="s">
        <v>786</v>
      </c>
      <c r="F490" s="3" t="s">
        <v>786</v>
      </c>
      <c r="G490" s="3" t="s">
        <v>786</v>
      </c>
      <c r="H490" s="3" t="s">
        <v>122</v>
      </c>
      <c r="I490" s="4"/>
      <c r="J490" s="4">
        <f>=ROUNDDOWN({0},0)</f>
      </c>
      <c r="K490" s="4">
        <v>500</v>
      </c>
      <c r="L490" s="5">
        <v>1</v>
      </c>
      <c r="M490" s="4"/>
      <c r="N490" s="4">
        <f>=ROUNDDOWN({0},0)</f>
      </c>
      <c r="O490" s="4"/>
      <c r="P490" s="5"/>
      <c r="Q490" s="4">
        <v>11</v>
      </c>
      <c r="R490" s="6">
        <v>945.74</v>
      </c>
      <c r="S490" s="4"/>
      <c r="T490" s="6"/>
      <c r="U490" s="5"/>
      <c r="V490" s="5"/>
      <c r="W490" s="4"/>
      <c r="X490" s="6"/>
      <c r="Y490" s="4"/>
      <c r="Z490" s="6"/>
      <c r="AA490" s="5"/>
      <c r="AB490" s="5"/>
      <c r="AC490" s="4">
        <v>3</v>
      </c>
      <c r="AD490" s="6">
        <v>220.76</v>
      </c>
      <c r="AE490" s="4"/>
      <c r="AF490" s="6"/>
      <c r="AG490" s="5"/>
      <c r="AH490" s="5"/>
      <c r="AI490" s="4">
        <v>2</v>
      </c>
      <c r="AJ490" s="6">
        <v>202.34</v>
      </c>
      <c r="AK490" s="4"/>
      <c r="AL490" s="6"/>
      <c r="AM490" s="5"/>
      <c r="AN490" s="5"/>
      <c r="AO490" s="4">
        <v>3</v>
      </c>
      <c r="AP490" s="6">
        <v>260</v>
      </c>
      <c r="AQ490" s="4"/>
      <c r="AR490" s="6"/>
      <c r="AS490" s="5"/>
      <c r="AT490" s="5"/>
      <c r="AU490" s="4">
        <v>1</v>
      </c>
      <c r="AV490" s="6">
        <v>82.69</v>
      </c>
      <c r="AW490" s="4"/>
      <c r="AX490" s="6"/>
      <c r="AY490" s="5"/>
      <c r="AZ490" s="5"/>
      <c r="BA490" s="4"/>
      <c r="BB490" s="6"/>
      <c r="BC490" s="4"/>
      <c r="BD490" s="6"/>
      <c r="BE490" s="5"/>
      <c r="BF490" s="5"/>
      <c r="BG490" s="4"/>
      <c r="BH490" s="6"/>
      <c r="BI490" s="4"/>
      <c r="BJ490" s="6"/>
      <c r="BK490" s="5"/>
      <c r="BL490" s="5"/>
      <c r="BM490" s="4">
        <v>1</v>
      </c>
      <c r="BN490" s="6">
        <v>93.7</v>
      </c>
      <c r="BO490" s="4"/>
      <c r="BP490" s="6"/>
      <c r="BQ490" s="5"/>
      <c r="BR490" s="5"/>
      <c r="BS490" s="4">
        <v>1</v>
      </c>
      <c r="BT490" s="6">
        <v>86.25</v>
      </c>
      <c r="BU490" s="4"/>
      <c r="BV490" s="6"/>
      <c r="BW490" s="5"/>
      <c r="BX490" s="5"/>
      <c r="BY490" s="4"/>
      <c r="BZ490" s="6"/>
      <c r="CA490" s="4"/>
      <c r="CB490" s="6"/>
      <c r="CC490" s="5"/>
      <c r="CD490" s="5"/>
      <c r="CE490" s="4"/>
      <c r="CF490" s="6"/>
      <c r="CG490" s="4"/>
      <c r="CH490" s="6"/>
      <c r="CI490" s="5"/>
      <c r="CJ490" s="5"/>
      <c r="CK490" s="4"/>
      <c r="CL490" s="6"/>
      <c r="CM490" s="4"/>
      <c r="CN490" s="6"/>
      <c r="CO490" s="5"/>
      <c r="CP490" s="5"/>
      <c r="CQ490" s="4"/>
      <c r="CR490" s="6"/>
      <c r="CS490" s="4"/>
      <c r="CT490" s="6"/>
      <c r="CU490" s="5"/>
      <c r="CV490" s="5"/>
      <c r="CW490" s="4"/>
      <c r="CX490" s="6"/>
      <c r="CY490" s="4"/>
      <c r="CZ490" s="6"/>
      <c r="DA490" s="5"/>
      <c r="DB490" s="5"/>
      <c r="DC490" s="4"/>
      <c r="DD490" s="6"/>
      <c r="DE490" s="4"/>
      <c r="DF490" s="6"/>
      <c r="DG490" s="5"/>
      <c r="DH490" s="5"/>
      <c r="DI490" s="4"/>
      <c r="DJ490" s="6"/>
      <c r="DK490" s="4"/>
      <c r="DL490" s="6"/>
      <c r="DM490" s="5"/>
      <c r="DN490" s="5"/>
      <c r="DO490" s="4"/>
      <c r="DP490" s="6"/>
      <c r="DQ490" s="4"/>
      <c r="DR490" s="6"/>
      <c r="DS490" s="5"/>
      <c r="DT490" s="5"/>
      <c r="DU490" s="4"/>
      <c r="DV490" s="6"/>
      <c r="DW490" s="4"/>
      <c r="DX490" s="6"/>
      <c r="DY490" s="5"/>
      <c r="DZ490" s="5"/>
      <c r="EA490" s="4"/>
      <c r="EB490" s="6"/>
      <c r="EC490" s="4"/>
      <c r="ED490" s="6"/>
      <c r="EE490" s="5"/>
      <c r="EF490" s="5"/>
      <c r="EG490" s="4"/>
      <c r="EH490" s="6"/>
      <c r="EI490" s="4"/>
      <c r="EJ490" s="6"/>
      <c r="EK490" s="5"/>
      <c r="EL490" s="5"/>
      <c r="EM490" s="4"/>
      <c r="EN490" s="6"/>
      <c r="EO490" s="4"/>
      <c r="EP490" s="6"/>
      <c r="EQ490" s="5"/>
      <c r="ER490" s="5"/>
      <c r="ES490" s="4"/>
      <c r="ET490" s="6"/>
      <c r="EU490" s="4"/>
      <c r="EV490" s="6"/>
      <c r="EW490" s="5"/>
      <c r="EX490" s="5"/>
      <c r="EY490" s="4"/>
      <c r="EZ490" s="6"/>
      <c r="FA490" s="4"/>
      <c r="FB490" s="6"/>
      <c r="FC490" s="5"/>
      <c r="FD490" s="5"/>
      <c r="FE490" s="4"/>
      <c r="FF490" s="6"/>
      <c r="FG490" s="4"/>
      <c r="FH490" s="6"/>
      <c r="FI490" s="5"/>
      <c r="FJ490" s="5"/>
      <c r="FK490" s="4"/>
      <c r="FL490" s="6"/>
      <c r="FM490" s="4"/>
      <c r="FN490" s="6"/>
      <c r="FO490" s="5"/>
      <c r="FP490" s="5"/>
      <c r="FQ490" s="4"/>
      <c r="FR490" s="6"/>
      <c r="FS490" s="4"/>
      <c r="FT490" s="6"/>
      <c r="FU490" s="5"/>
      <c r="FV490" s="5"/>
      <c r="FW490" s="4"/>
      <c r="FX490" s="6"/>
      <c r="FY490" s="4"/>
      <c r="FZ490" s="6"/>
      <c r="GA490" s="5"/>
      <c r="GB490" s="5"/>
      <c r="GC490" s="4"/>
      <c r="GD490" s="6"/>
      <c r="GE490" s="4"/>
      <c r="GF490" s="6"/>
      <c r="GG490" s="5"/>
      <c r="GH490" s="5"/>
      <c r="GI490" s="4"/>
      <c r="GJ490" s="6"/>
      <c r="GK490" s="4"/>
      <c r="GL490" s="6"/>
      <c r="GM490" s="5"/>
      <c r="GN490" s="5"/>
      <c r="GO490" s="4"/>
      <c r="GP490" s="6"/>
      <c r="GQ490" s="4"/>
      <c r="GR490" s="6"/>
      <c r="GS490" s="5"/>
      <c r="GT490" s="5"/>
      <c r="GU490" s="4"/>
      <c r="GV490" s="6"/>
      <c r="GW490" s="4"/>
      <c r="GX490" s="6"/>
      <c r="GY490" s="5"/>
      <c r="GZ490" s="5"/>
      <c r="HA490" s="4"/>
      <c r="HB490" s="6"/>
      <c r="HC490" s="4"/>
      <c r="HD490" s="6"/>
      <c r="HE490" s="5"/>
      <c r="HF490" s="5"/>
      <c r="HG490" s="4"/>
      <c r="HH490" s="6"/>
      <c r="HI490" s="4"/>
      <c r="HJ490" s="6"/>
      <c r="HK490" s="5"/>
      <c r="HL490" s="5"/>
      <c r="HM490" s="4"/>
      <c r="HN490" s="6"/>
      <c r="HO490" s="4"/>
      <c r="HP490" s="6"/>
      <c r="HQ490" s="5"/>
      <c r="HR490" s="5"/>
      <c r="HS490" s="4"/>
      <c r="HT490" s="6"/>
      <c r="HU490" s="4"/>
      <c r="HV490" s="6"/>
      <c r="HW490" s="5"/>
      <c r="HX490" s="5"/>
      <c r="HY490" s="4"/>
      <c r="HZ490" s="6"/>
      <c r="IA490" s="4"/>
      <c r="IB490" s="6"/>
      <c r="IC490" s="5"/>
      <c r="ID490" s="5"/>
      <c r="IE490" s="4"/>
      <c r="IF490" s="6"/>
      <c r="IG490" s="4"/>
      <c r="IH490" s="6"/>
      <c r="II490" s="5"/>
      <c r="IJ490" s="5"/>
      <c r="IK490" s="4"/>
      <c r="IL490" s="6"/>
      <c r="IM490" s="4"/>
      <c r="IN490" s="6"/>
      <c r="IO490" s="5"/>
      <c r="IP490" s="5"/>
      <c r="IQ490" s="4"/>
      <c r="IR490" s="6"/>
      <c r="IS490" s="4"/>
      <c r="IT490" s="6"/>
      <c r="IU490" s="5"/>
      <c r="IV490" s="5"/>
      <c r="IW490" s="4"/>
      <c r="IX490" s="6"/>
      <c r="IY490" s="4"/>
      <c r="IZ490" s="6"/>
      <c r="JA490" s="5"/>
      <c r="JB490" s="5"/>
      <c r="JC490" s="4"/>
      <c r="JD490" s="6"/>
      <c r="JE490" s="4"/>
      <c r="JF490" s="6"/>
      <c r="JG490" s="5"/>
      <c r="JH490" s="5"/>
      <c r="JI490" s="4"/>
      <c r="JJ490" s="6"/>
      <c r="JK490" s="4"/>
      <c r="JL490" s="6"/>
      <c r="JM490" s="5"/>
      <c r="JN490" s="5"/>
      <c r="JO490" s="4"/>
      <c r="JP490" s="6"/>
      <c r="JQ490" s="4"/>
      <c r="JR490" s="6"/>
      <c r="JS490" s="5"/>
      <c r="JT490" s="5"/>
      <c r="JU490" s="4"/>
      <c r="JV490" s="6"/>
      <c r="JW490" s="4"/>
      <c r="JX490" s="6"/>
      <c r="JY490" s="5"/>
      <c r="JZ490" s="5"/>
      <c r="KA490" s="4"/>
      <c r="KB490" s="6"/>
      <c r="KC490" s="4"/>
      <c r="KD490" s="6"/>
      <c r="KE490" s="5"/>
      <c r="KF490" s="5"/>
      <c r="KG490" s="4"/>
      <c r="KH490" s="6"/>
      <c r="KI490" s="4"/>
      <c r="KJ490" s="6"/>
      <c r="KK490" s="5"/>
      <c r="KL490" s="5"/>
    </row>
    <row r="491">
      <c r="A491" s="3" t="s">
        <v>85</v>
      </c>
      <c r="B491" s="3" t="s">
        <v>765</v>
      </c>
      <c r="C491" s="3" t="s">
        <v>449</v>
      </c>
      <c r="D491" s="3" t="s">
        <v>519</v>
      </c>
      <c r="E491" s="3" t="s">
        <v>762</v>
      </c>
      <c r="F491" s="3" t="s">
        <v>762</v>
      </c>
      <c r="G491" s="3" t="s">
        <v>762</v>
      </c>
      <c r="H491" s="3" t="s">
        <v>351</v>
      </c>
      <c r="I491" s="4"/>
      <c r="J491" s="4">
        <f>=ROUNDDOWN({0},0)</f>
      </c>
      <c r="K491" s="4">
        <v>3200</v>
      </c>
      <c r="L491" s="5"/>
      <c r="M491" s="4"/>
      <c r="N491" s="4">
        <f>=ROUNDDOWN({0},0)</f>
      </c>
      <c r="O491" s="4"/>
      <c r="P491" s="5"/>
      <c r="Q491" s="4"/>
      <c r="R491" s="6"/>
      <c r="S491" s="4"/>
      <c r="T491" s="6"/>
      <c r="U491" s="5"/>
      <c r="V491" s="5"/>
      <c r="W491" s="4"/>
      <c r="X491" s="6"/>
      <c r="Y491" s="4"/>
      <c r="Z491" s="6"/>
      <c r="AA491" s="5"/>
      <c r="AB491" s="5"/>
      <c r="AC491" s="4"/>
      <c r="AD491" s="6"/>
      <c r="AE491" s="4"/>
      <c r="AF491" s="6"/>
      <c r="AG491" s="5"/>
      <c r="AH491" s="5"/>
      <c r="AI491" s="4"/>
      <c r="AJ491" s="6"/>
      <c r="AK491" s="4"/>
      <c r="AL491" s="6"/>
      <c r="AM491" s="5"/>
      <c r="AN491" s="5"/>
      <c r="AO491" s="4"/>
      <c r="AP491" s="6"/>
      <c r="AQ491" s="4"/>
      <c r="AR491" s="6"/>
      <c r="AS491" s="5"/>
      <c r="AT491" s="5"/>
      <c r="AU491" s="4"/>
      <c r="AV491" s="6"/>
      <c r="AW491" s="4"/>
      <c r="AX491" s="6"/>
      <c r="AY491" s="5"/>
      <c r="AZ491" s="5"/>
      <c r="BA491" s="4"/>
      <c r="BB491" s="6"/>
      <c r="BC491" s="4"/>
      <c r="BD491" s="6"/>
      <c r="BE491" s="5"/>
      <c r="BF491" s="5"/>
      <c r="BG491" s="4"/>
      <c r="BH491" s="6"/>
      <c r="BI491" s="4"/>
      <c r="BJ491" s="6"/>
      <c r="BK491" s="5"/>
      <c r="BL491" s="5"/>
      <c r="BM491" s="4"/>
      <c r="BN491" s="6"/>
      <c r="BO491" s="4"/>
      <c r="BP491" s="6"/>
      <c r="BQ491" s="5"/>
      <c r="BR491" s="5"/>
      <c r="BS491" s="4"/>
      <c r="BT491" s="6"/>
      <c r="BU491" s="4"/>
      <c r="BV491" s="6"/>
      <c r="BW491" s="5"/>
      <c r="BX491" s="5"/>
      <c r="BY491" s="4"/>
      <c r="BZ491" s="6"/>
      <c r="CA491" s="4"/>
      <c r="CB491" s="6"/>
      <c r="CC491" s="5"/>
      <c r="CD491" s="5"/>
      <c r="CE491" s="4"/>
      <c r="CF491" s="6"/>
      <c r="CG491" s="4"/>
      <c r="CH491" s="6"/>
      <c r="CI491" s="5"/>
      <c r="CJ491" s="5"/>
      <c r="CK491" s="4"/>
      <c r="CL491" s="6"/>
      <c r="CM491" s="4"/>
      <c r="CN491" s="6"/>
      <c r="CO491" s="5"/>
      <c r="CP491" s="5"/>
      <c r="CQ491" s="4"/>
      <c r="CR491" s="6"/>
      <c r="CS491" s="4"/>
      <c r="CT491" s="6"/>
      <c r="CU491" s="5"/>
      <c r="CV491" s="5"/>
      <c r="CW491" s="4"/>
      <c r="CX491" s="6"/>
      <c r="CY491" s="4"/>
      <c r="CZ491" s="6"/>
      <c r="DA491" s="5"/>
      <c r="DB491" s="5"/>
      <c r="DC491" s="4"/>
      <c r="DD491" s="6"/>
      <c r="DE491" s="4"/>
      <c r="DF491" s="6"/>
      <c r="DG491" s="5"/>
      <c r="DH491" s="5"/>
      <c r="DI491" s="4"/>
      <c r="DJ491" s="6"/>
      <c r="DK491" s="4"/>
      <c r="DL491" s="6"/>
      <c r="DM491" s="5"/>
      <c r="DN491" s="5"/>
      <c r="DO491" s="4"/>
      <c r="DP491" s="6"/>
      <c r="DQ491" s="4"/>
      <c r="DR491" s="6"/>
      <c r="DS491" s="5"/>
      <c r="DT491" s="5"/>
      <c r="DU491" s="4"/>
      <c r="DV491" s="6"/>
      <c r="DW491" s="4"/>
      <c r="DX491" s="6"/>
      <c r="DY491" s="5"/>
      <c r="DZ491" s="5"/>
      <c r="EA491" s="4"/>
      <c r="EB491" s="6"/>
      <c r="EC491" s="4"/>
      <c r="ED491" s="6"/>
      <c r="EE491" s="5"/>
      <c r="EF491" s="5"/>
      <c r="EG491" s="4"/>
      <c r="EH491" s="6"/>
      <c r="EI491" s="4"/>
      <c r="EJ491" s="6"/>
      <c r="EK491" s="5"/>
      <c r="EL491" s="5"/>
      <c r="EM491" s="4"/>
      <c r="EN491" s="6"/>
      <c r="EO491" s="4"/>
      <c r="EP491" s="6"/>
      <c r="EQ491" s="5"/>
      <c r="ER491" s="5"/>
      <c r="ES491" s="4"/>
      <c r="ET491" s="6"/>
      <c r="EU491" s="4"/>
      <c r="EV491" s="6"/>
      <c r="EW491" s="5"/>
      <c r="EX491" s="5"/>
      <c r="EY491" s="4"/>
      <c r="EZ491" s="6"/>
      <c r="FA491" s="4"/>
      <c r="FB491" s="6"/>
      <c r="FC491" s="5"/>
      <c r="FD491" s="5"/>
      <c r="FE491" s="4"/>
      <c r="FF491" s="6"/>
      <c r="FG491" s="4"/>
      <c r="FH491" s="6"/>
      <c r="FI491" s="5"/>
      <c r="FJ491" s="5"/>
      <c r="FK491" s="4"/>
      <c r="FL491" s="6"/>
      <c r="FM491" s="4"/>
      <c r="FN491" s="6"/>
      <c r="FO491" s="5"/>
      <c r="FP491" s="5"/>
      <c r="FQ491" s="4"/>
      <c r="FR491" s="6"/>
      <c r="FS491" s="4"/>
      <c r="FT491" s="6"/>
      <c r="FU491" s="5"/>
      <c r="FV491" s="5"/>
      <c r="FW491" s="4"/>
      <c r="FX491" s="6"/>
      <c r="FY491" s="4"/>
      <c r="FZ491" s="6"/>
      <c r="GA491" s="5"/>
      <c r="GB491" s="5"/>
      <c r="GC491" s="4"/>
      <c r="GD491" s="6"/>
      <c r="GE491" s="4"/>
      <c r="GF491" s="6"/>
      <c r="GG491" s="5"/>
      <c r="GH491" s="5"/>
      <c r="GI491" s="4"/>
      <c r="GJ491" s="6"/>
      <c r="GK491" s="4"/>
      <c r="GL491" s="6"/>
      <c r="GM491" s="5"/>
      <c r="GN491" s="5"/>
      <c r="GO491" s="4"/>
      <c r="GP491" s="6"/>
      <c r="GQ491" s="4"/>
      <c r="GR491" s="6"/>
      <c r="GS491" s="5"/>
      <c r="GT491" s="5"/>
      <c r="GU491" s="4"/>
      <c r="GV491" s="6"/>
      <c r="GW491" s="4"/>
      <c r="GX491" s="6"/>
      <c r="GY491" s="5"/>
      <c r="GZ491" s="5"/>
      <c r="HA491" s="4"/>
      <c r="HB491" s="6"/>
      <c r="HC491" s="4"/>
      <c r="HD491" s="6"/>
      <c r="HE491" s="5"/>
      <c r="HF491" s="5"/>
      <c r="HG491" s="4"/>
      <c r="HH491" s="6"/>
      <c r="HI491" s="4"/>
      <c r="HJ491" s="6"/>
      <c r="HK491" s="5"/>
      <c r="HL491" s="5"/>
      <c r="HM491" s="4"/>
      <c r="HN491" s="6"/>
      <c r="HO491" s="4"/>
      <c r="HP491" s="6"/>
      <c r="HQ491" s="5"/>
      <c r="HR491" s="5"/>
      <c r="HS491" s="4"/>
      <c r="HT491" s="6"/>
      <c r="HU491" s="4"/>
      <c r="HV491" s="6"/>
      <c r="HW491" s="5"/>
      <c r="HX491" s="5"/>
      <c r="HY491" s="4"/>
      <c r="HZ491" s="6"/>
      <c r="IA491" s="4"/>
      <c r="IB491" s="6"/>
      <c r="IC491" s="5"/>
      <c r="ID491" s="5"/>
      <c r="IE491" s="4"/>
      <c r="IF491" s="6"/>
      <c r="IG491" s="4"/>
      <c r="IH491" s="6"/>
      <c r="II491" s="5"/>
      <c r="IJ491" s="5"/>
      <c r="IK491" s="4"/>
      <c r="IL491" s="6"/>
      <c r="IM491" s="4"/>
      <c r="IN491" s="6"/>
      <c r="IO491" s="5"/>
      <c r="IP491" s="5"/>
      <c r="IQ491" s="4"/>
      <c r="IR491" s="6"/>
      <c r="IS491" s="4"/>
      <c r="IT491" s="6"/>
      <c r="IU491" s="5"/>
      <c r="IV491" s="5"/>
      <c r="IW491" s="4"/>
      <c r="IX491" s="6"/>
      <c r="IY491" s="4"/>
      <c r="IZ491" s="6"/>
      <c r="JA491" s="5"/>
      <c r="JB491" s="5"/>
      <c r="JC491" s="4"/>
      <c r="JD491" s="6"/>
      <c r="JE491" s="4"/>
      <c r="JF491" s="6"/>
      <c r="JG491" s="5"/>
      <c r="JH491" s="5"/>
      <c r="JI491" s="4"/>
      <c r="JJ491" s="6"/>
      <c r="JK491" s="4"/>
      <c r="JL491" s="6"/>
      <c r="JM491" s="5"/>
      <c r="JN491" s="5"/>
      <c r="JO491" s="4"/>
      <c r="JP491" s="6"/>
      <c r="JQ491" s="4"/>
      <c r="JR491" s="6"/>
      <c r="JS491" s="5"/>
      <c r="JT491" s="5"/>
      <c r="JU491" s="4"/>
      <c r="JV491" s="6"/>
      <c r="JW491" s="4"/>
      <c r="JX491" s="6"/>
      <c r="JY491" s="5"/>
      <c r="JZ491" s="5"/>
      <c r="KA491" s="4"/>
      <c r="KB491" s="6"/>
      <c r="KC491" s="4"/>
      <c r="KD491" s="6"/>
      <c r="KE491" s="5"/>
      <c r="KF491" s="5"/>
      <c r="KG491" s="4"/>
      <c r="KH491" s="6"/>
      <c r="KI491" s="4"/>
      <c r="KJ491" s="6"/>
      <c r="KK491" s="5"/>
      <c r="KL491" s="5"/>
    </row>
    <row r="492">
      <c r="A492" s="3" t="s">
        <v>85</v>
      </c>
      <c r="B492" s="3" t="s">
        <v>765</v>
      </c>
      <c r="C492" s="3" t="s">
        <v>547</v>
      </c>
      <c r="D492" s="3" t="s">
        <v>702</v>
      </c>
      <c r="E492" s="3" t="s">
        <v>777</v>
      </c>
      <c r="F492" s="3" t="s">
        <v>777</v>
      </c>
      <c r="G492" s="3" t="s">
        <v>777</v>
      </c>
      <c r="H492" s="3" t="s">
        <v>104</v>
      </c>
      <c r="I492" s="4"/>
      <c r="J492" s="4">
        <f>=ROUNDDOWN({0},0)</f>
      </c>
      <c r="K492" s="4"/>
      <c r="L492" s="5"/>
      <c r="M492" s="4"/>
      <c r="N492" s="4">
        <f>=ROUNDDOWN({0},0)</f>
      </c>
      <c r="O492" s="4"/>
      <c r="P492" s="5"/>
      <c r="Q492" s="4">
        <v>6</v>
      </c>
      <c r="R492" s="6">
        <v>177.81</v>
      </c>
      <c r="S492" s="4"/>
      <c r="T492" s="6"/>
      <c r="U492" s="5"/>
      <c r="V492" s="5"/>
      <c r="W492" s="4"/>
      <c r="X492" s="6"/>
      <c r="Y492" s="4"/>
      <c r="Z492" s="6"/>
      <c r="AA492" s="5"/>
      <c r="AB492" s="5"/>
      <c r="AC492" s="4"/>
      <c r="AD492" s="6"/>
      <c r="AE492" s="4"/>
      <c r="AF492" s="6"/>
      <c r="AG492" s="5"/>
      <c r="AH492" s="5"/>
      <c r="AI492" s="4"/>
      <c r="AJ492" s="6"/>
      <c r="AK492" s="4"/>
      <c r="AL492" s="6"/>
      <c r="AM492" s="5"/>
      <c r="AN492" s="5"/>
      <c r="AO492" s="4"/>
      <c r="AP492" s="6"/>
      <c r="AQ492" s="4"/>
      <c r="AR492" s="6"/>
      <c r="AS492" s="5"/>
      <c r="AT492" s="5"/>
      <c r="AU492" s="4"/>
      <c r="AV492" s="6"/>
      <c r="AW492" s="4"/>
      <c r="AX492" s="6"/>
      <c r="AY492" s="5"/>
      <c r="AZ492" s="5"/>
      <c r="BA492" s="4">
        <v>3</v>
      </c>
      <c r="BB492" s="6">
        <v>128.97</v>
      </c>
      <c r="BC492" s="4"/>
      <c r="BD492" s="6"/>
      <c r="BE492" s="5"/>
      <c r="BF492" s="5"/>
      <c r="BG492" s="4"/>
      <c r="BH492" s="6"/>
      <c r="BI492" s="4"/>
      <c r="BJ492" s="6"/>
      <c r="BK492" s="5"/>
      <c r="BL492" s="5"/>
      <c r="BM492" s="4">
        <v>3</v>
      </c>
      <c r="BN492" s="6">
        <v>48.84</v>
      </c>
      <c r="BO492" s="4"/>
      <c r="BP492" s="6"/>
      <c r="BQ492" s="5"/>
      <c r="BR492" s="5"/>
      <c r="BS492" s="4"/>
      <c r="BT492" s="6"/>
      <c r="BU492" s="4"/>
      <c r="BV492" s="6"/>
      <c r="BW492" s="5"/>
      <c r="BX492" s="5"/>
      <c r="BY492" s="4"/>
      <c r="BZ492" s="6"/>
      <c r="CA492" s="4"/>
      <c r="CB492" s="6"/>
      <c r="CC492" s="5"/>
      <c r="CD492" s="5"/>
      <c r="CE492" s="4"/>
      <c r="CF492" s="6"/>
      <c r="CG492" s="4"/>
      <c r="CH492" s="6"/>
      <c r="CI492" s="5"/>
      <c r="CJ492" s="5"/>
      <c r="CK492" s="4"/>
      <c r="CL492" s="6"/>
      <c r="CM492" s="4"/>
      <c r="CN492" s="6"/>
      <c r="CO492" s="5"/>
      <c r="CP492" s="5"/>
      <c r="CQ492" s="4"/>
      <c r="CR492" s="6"/>
      <c r="CS492" s="4"/>
      <c r="CT492" s="6"/>
      <c r="CU492" s="5"/>
      <c r="CV492" s="5"/>
      <c r="CW492" s="4"/>
      <c r="CX492" s="6"/>
      <c r="CY492" s="4"/>
      <c r="CZ492" s="6"/>
      <c r="DA492" s="5"/>
      <c r="DB492" s="5"/>
      <c r="DC492" s="4"/>
      <c r="DD492" s="6"/>
      <c r="DE492" s="4"/>
      <c r="DF492" s="6"/>
      <c r="DG492" s="5"/>
      <c r="DH492" s="5"/>
      <c r="DI492" s="4"/>
      <c r="DJ492" s="6"/>
      <c r="DK492" s="4"/>
      <c r="DL492" s="6"/>
      <c r="DM492" s="5"/>
      <c r="DN492" s="5"/>
      <c r="DO492" s="4"/>
      <c r="DP492" s="6"/>
      <c r="DQ492" s="4"/>
      <c r="DR492" s="6"/>
      <c r="DS492" s="5"/>
      <c r="DT492" s="5"/>
      <c r="DU492" s="4"/>
      <c r="DV492" s="6"/>
      <c r="DW492" s="4"/>
      <c r="DX492" s="6"/>
      <c r="DY492" s="5"/>
      <c r="DZ492" s="5"/>
      <c r="EA492" s="4"/>
      <c r="EB492" s="6"/>
      <c r="EC492" s="4"/>
      <c r="ED492" s="6"/>
      <c r="EE492" s="5"/>
      <c r="EF492" s="5"/>
      <c r="EG492" s="4"/>
      <c r="EH492" s="6"/>
      <c r="EI492" s="4"/>
      <c r="EJ492" s="6"/>
      <c r="EK492" s="5"/>
      <c r="EL492" s="5"/>
      <c r="EM492" s="4"/>
      <c r="EN492" s="6"/>
      <c r="EO492" s="4"/>
      <c r="EP492" s="6"/>
      <c r="EQ492" s="5"/>
      <c r="ER492" s="5"/>
      <c r="ES492" s="4"/>
      <c r="ET492" s="6"/>
      <c r="EU492" s="4"/>
      <c r="EV492" s="6"/>
      <c r="EW492" s="5"/>
      <c r="EX492" s="5"/>
      <c r="EY492" s="4"/>
      <c r="EZ492" s="6"/>
      <c r="FA492" s="4"/>
      <c r="FB492" s="6"/>
      <c r="FC492" s="5"/>
      <c r="FD492" s="5"/>
      <c r="FE492" s="4"/>
      <c r="FF492" s="6"/>
      <c r="FG492" s="4"/>
      <c r="FH492" s="6"/>
      <c r="FI492" s="5"/>
      <c r="FJ492" s="5"/>
      <c r="FK492" s="4"/>
      <c r="FL492" s="6"/>
      <c r="FM492" s="4"/>
      <c r="FN492" s="6"/>
      <c r="FO492" s="5"/>
      <c r="FP492" s="5"/>
      <c r="FQ492" s="4"/>
      <c r="FR492" s="6"/>
      <c r="FS492" s="4"/>
      <c r="FT492" s="6"/>
      <c r="FU492" s="5"/>
      <c r="FV492" s="5"/>
      <c r="FW492" s="4"/>
      <c r="FX492" s="6"/>
      <c r="FY492" s="4"/>
      <c r="FZ492" s="6"/>
      <c r="GA492" s="5"/>
      <c r="GB492" s="5"/>
      <c r="GC492" s="4"/>
      <c r="GD492" s="6"/>
      <c r="GE492" s="4"/>
      <c r="GF492" s="6"/>
      <c r="GG492" s="5"/>
      <c r="GH492" s="5"/>
      <c r="GI492" s="4"/>
      <c r="GJ492" s="6"/>
      <c r="GK492" s="4"/>
      <c r="GL492" s="6"/>
      <c r="GM492" s="5"/>
      <c r="GN492" s="5"/>
      <c r="GO492" s="4"/>
      <c r="GP492" s="6"/>
      <c r="GQ492" s="4"/>
      <c r="GR492" s="6"/>
      <c r="GS492" s="5"/>
      <c r="GT492" s="5"/>
      <c r="GU492" s="4"/>
      <c r="GV492" s="6"/>
      <c r="GW492" s="4"/>
      <c r="GX492" s="6"/>
      <c r="GY492" s="5"/>
      <c r="GZ492" s="5"/>
      <c r="HA492" s="4"/>
      <c r="HB492" s="6"/>
      <c r="HC492" s="4"/>
      <c r="HD492" s="6"/>
      <c r="HE492" s="5"/>
      <c r="HF492" s="5"/>
      <c r="HG492" s="4"/>
      <c r="HH492" s="6"/>
      <c r="HI492" s="4"/>
      <c r="HJ492" s="6"/>
      <c r="HK492" s="5"/>
      <c r="HL492" s="5"/>
      <c r="HM492" s="4"/>
      <c r="HN492" s="6"/>
      <c r="HO492" s="4"/>
      <c r="HP492" s="6"/>
      <c r="HQ492" s="5"/>
      <c r="HR492" s="5"/>
      <c r="HS492" s="4"/>
      <c r="HT492" s="6"/>
      <c r="HU492" s="4"/>
      <c r="HV492" s="6"/>
      <c r="HW492" s="5"/>
      <c r="HX492" s="5"/>
      <c r="HY492" s="4"/>
      <c r="HZ492" s="6"/>
      <c r="IA492" s="4"/>
      <c r="IB492" s="6"/>
      <c r="IC492" s="5"/>
      <c r="ID492" s="5"/>
      <c r="IE492" s="4"/>
      <c r="IF492" s="6"/>
      <c r="IG492" s="4"/>
      <c r="IH492" s="6"/>
      <c r="II492" s="5"/>
      <c r="IJ492" s="5"/>
      <c r="IK492" s="4"/>
      <c r="IL492" s="6"/>
      <c r="IM492" s="4"/>
      <c r="IN492" s="6"/>
      <c r="IO492" s="5"/>
      <c r="IP492" s="5"/>
      <c r="IQ492" s="4"/>
      <c r="IR492" s="6"/>
      <c r="IS492" s="4"/>
      <c r="IT492" s="6"/>
      <c r="IU492" s="5"/>
      <c r="IV492" s="5"/>
      <c r="IW492" s="4"/>
      <c r="IX492" s="6"/>
      <c r="IY492" s="4"/>
      <c r="IZ492" s="6"/>
      <c r="JA492" s="5"/>
      <c r="JB492" s="5"/>
      <c r="JC492" s="4"/>
      <c r="JD492" s="6"/>
      <c r="JE492" s="4"/>
      <c r="JF492" s="6"/>
      <c r="JG492" s="5"/>
      <c r="JH492" s="5"/>
      <c r="JI492" s="4"/>
      <c r="JJ492" s="6"/>
      <c r="JK492" s="4"/>
      <c r="JL492" s="6"/>
      <c r="JM492" s="5"/>
      <c r="JN492" s="5"/>
      <c r="JO492" s="4"/>
      <c r="JP492" s="6"/>
      <c r="JQ492" s="4"/>
      <c r="JR492" s="6"/>
      <c r="JS492" s="5"/>
      <c r="JT492" s="5"/>
      <c r="JU492" s="4"/>
      <c r="JV492" s="6"/>
      <c r="JW492" s="4"/>
      <c r="JX492" s="6"/>
      <c r="JY492" s="5"/>
      <c r="JZ492" s="5"/>
      <c r="KA492" s="4"/>
      <c r="KB492" s="6"/>
      <c r="KC492" s="4"/>
      <c r="KD492" s="6"/>
      <c r="KE492" s="5"/>
      <c r="KF492" s="5"/>
      <c r="KG492" s="4"/>
      <c r="KH492" s="6"/>
      <c r="KI492" s="4"/>
      <c r="KJ492" s="6"/>
      <c r="KK492" s="5"/>
      <c r="KL492" s="5"/>
    </row>
    <row r="493">
      <c r="A493" s="3" t="s">
        <v>85</v>
      </c>
      <c r="B493" s="3" t="s">
        <v>765</v>
      </c>
      <c r="C493" s="3" t="s">
        <v>547</v>
      </c>
      <c r="D493" s="3" t="s">
        <v>702</v>
      </c>
      <c r="E493" s="3" t="s">
        <v>773</v>
      </c>
      <c r="F493" s="3" t="s">
        <v>773</v>
      </c>
      <c r="G493" s="3" t="s">
        <v>773</v>
      </c>
      <c r="H493" s="3" t="s">
        <v>104</v>
      </c>
      <c r="I493" s="4"/>
      <c r="J493" s="4">
        <f>=ROUNDDOWN({0},0)</f>
      </c>
      <c r="K493" s="4">
        <v>200</v>
      </c>
      <c r="L493" s="5">
        <v>1</v>
      </c>
      <c r="M493" s="4"/>
      <c r="N493" s="4">
        <f>=ROUNDDOWN({0},0)</f>
      </c>
      <c r="O493" s="4"/>
      <c r="P493" s="5"/>
      <c r="Q493" s="4">
        <v>6</v>
      </c>
      <c r="R493" s="6">
        <v>165.6</v>
      </c>
      <c r="S493" s="4"/>
      <c r="T493" s="6"/>
      <c r="U493" s="5"/>
      <c r="V493" s="5"/>
      <c r="W493" s="4"/>
      <c r="X493" s="6"/>
      <c r="Y493" s="4"/>
      <c r="Z493" s="6"/>
      <c r="AA493" s="5"/>
      <c r="AB493" s="5"/>
      <c r="AC493" s="4"/>
      <c r="AD493" s="6"/>
      <c r="AE493" s="4"/>
      <c r="AF493" s="6"/>
      <c r="AG493" s="5"/>
      <c r="AH493" s="5"/>
      <c r="AI493" s="4"/>
      <c r="AJ493" s="6"/>
      <c r="AK493" s="4"/>
      <c r="AL493" s="6"/>
      <c r="AM493" s="5"/>
      <c r="AN493" s="5"/>
      <c r="AO493" s="4">
        <v>6</v>
      </c>
      <c r="AP493" s="6">
        <v>165.6</v>
      </c>
      <c r="AQ493" s="4"/>
      <c r="AR493" s="6"/>
      <c r="AS493" s="5"/>
      <c r="AT493" s="5"/>
      <c r="AU493" s="4"/>
      <c r="AV493" s="6"/>
      <c r="AW493" s="4"/>
      <c r="AX493" s="6"/>
      <c r="AY493" s="5"/>
      <c r="AZ493" s="5"/>
      <c r="BA493" s="4"/>
      <c r="BB493" s="6"/>
      <c r="BC493" s="4"/>
      <c r="BD493" s="6"/>
      <c r="BE493" s="5"/>
      <c r="BF493" s="5"/>
      <c r="BG493" s="4"/>
      <c r="BH493" s="6"/>
      <c r="BI493" s="4"/>
      <c r="BJ493" s="6"/>
      <c r="BK493" s="5"/>
      <c r="BL493" s="5"/>
      <c r="BM493" s="4"/>
      <c r="BN493" s="6"/>
      <c r="BO493" s="4"/>
      <c r="BP493" s="6"/>
      <c r="BQ493" s="5"/>
      <c r="BR493" s="5"/>
      <c r="BS493" s="4"/>
      <c r="BT493" s="6"/>
      <c r="BU493" s="4"/>
      <c r="BV493" s="6"/>
      <c r="BW493" s="5"/>
      <c r="BX493" s="5"/>
      <c r="BY493" s="4"/>
      <c r="BZ493" s="6"/>
      <c r="CA493" s="4"/>
      <c r="CB493" s="6"/>
      <c r="CC493" s="5"/>
      <c r="CD493" s="5"/>
      <c r="CE493" s="4"/>
      <c r="CF493" s="6"/>
      <c r="CG493" s="4"/>
      <c r="CH493" s="6"/>
      <c r="CI493" s="5"/>
      <c r="CJ493" s="5"/>
      <c r="CK493" s="4"/>
      <c r="CL493" s="6"/>
      <c r="CM493" s="4"/>
      <c r="CN493" s="6"/>
      <c r="CO493" s="5"/>
      <c r="CP493" s="5"/>
      <c r="CQ493" s="4"/>
      <c r="CR493" s="6"/>
      <c r="CS493" s="4"/>
      <c r="CT493" s="6"/>
      <c r="CU493" s="5"/>
      <c r="CV493" s="5"/>
      <c r="CW493" s="4"/>
      <c r="CX493" s="6"/>
      <c r="CY493" s="4"/>
      <c r="CZ493" s="6"/>
      <c r="DA493" s="5"/>
      <c r="DB493" s="5"/>
      <c r="DC493" s="4"/>
      <c r="DD493" s="6"/>
      <c r="DE493" s="4"/>
      <c r="DF493" s="6"/>
      <c r="DG493" s="5"/>
      <c r="DH493" s="5"/>
      <c r="DI493" s="4"/>
      <c r="DJ493" s="6"/>
      <c r="DK493" s="4"/>
      <c r="DL493" s="6"/>
      <c r="DM493" s="5"/>
      <c r="DN493" s="5"/>
      <c r="DO493" s="4"/>
      <c r="DP493" s="6"/>
      <c r="DQ493" s="4"/>
      <c r="DR493" s="6"/>
      <c r="DS493" s="5"/>
      <c r="DT493" s="5"/>
      <c r="DU493" s="4"/>
      <c r="DV493" s="6"/>
      <c r="DW493" s="4"/>
      <c r="DX493" s="6"/>
      <c r="DY493" s="5"/>
      <c r="DZ493" s="5"/>
      <c r="EA493" s="4"/>
      <c r="EB493" s="6"/>
      <c r="EC493" s="4"/>
      <c r="ED493" s="6"/>
      <c r="EE493" s="5"/>
      <c r="EF493" s="5"/>
      <c r="EG493" s="4"/>
      <c r="EH493" s="6"/>
      <c r="EI493" s="4"/>
      <c r="EJ493" s="6"/>
      <c r="EK493" s="5"/>
      <c r="EL493" s="5"/>
      <c r="EM493" s="4"/>
      <c r="EN493" s="6"/>
      <c r="EO493" s="4"/>
      <c r="EP493" s="6"/>
      <c r="EQ493" s="5"/>
      <c r="ER493" s="5"/>
      <c r="ES493" s="4"/>
      <c r="ET493" s="6"/>
      <c r="EU493" s="4"/>
      <c r="EV493" s="6"/>
      <c r="EW493" s="5"/>
      <c r="EX493" s="5"/>
      <c r="EY493" s="4"/>
      <c r="EZ493" s="6"/>
      <c r="FA493" s="4"/>
      <c r="FB493" s="6"/>
      <c r="FC493" s="5"/>
      <c r="FD493" s="5"/>
      <c r="FE493" s="4"/>
      <c r="FF493" s="6"/>
      <c r="FG493" s="4"/>
      <c r="FH493" s="6"/>
      <c r="FI493" s="5"/>
      <c r="FJ493" s="5"/>
      <c r="FK493" s="4"/>
      <c r="FL493" s="6"/>
      <c r="FM493" s="4"/>
      <c r="FN493" s="6"/>
      <c r="FO493" s="5"/>
      <c r="FP493" s="5"/>
      <c r="FQ493" s="4"/>
      <c r="FR493" s="6"/>
      <c r="FS493" s="4"/>
      <c r="FT493" s="6"/>
      <c r="FU493" s="5"/>
      <c r="FV493" s="5"/>
      <c r="FW493" s="4"/>
      <c r="FX493" s="6"/>
      <c r="FY493" s="4"/>
      <c r="FZ493" s="6"/>
      <c r="GA493" s="5"/>
      <c r="GB493" s="5"/>
      <c r="GC493" s="4"/>
      <c r="GD493" s="6"/>
      <c r="GE493" s="4"/>
      <c r="GF493" s="6"/>
      <c r="GG493" s="5"/>
      <c r="GH493" s="5"/>
      <c r="GI493" s="4"/>
      <c r="GJ493" s="6"/>
      <c r="GK493" s="4"/>
      <c r="GL493" s="6"/>
      <c r="GM493" s="5"/>
      <c r="GN493" s="5"/>
      <c r="GO493" s="4"/>
      <c r="GP493" s="6"/>
      <c r="GQ493" s="4"/>
      <c r="GR493" s="6"/>
      <c r="GS493" s="5"/>
      <c r="GT493" s="5"/>
      <c r="GU493" s="4"/>
      <c r="GV493" s="6"/>
      <c r="GW493" s="4"/>
      <c r="GX493" s="6"/>
      <c r="GY493" s="5"/>
      <c r="GZ493" s="5"/>
      <c r="HA493" s="4"/>
      <c r="HB493" s="6"/>
      <c r="HC493" s="4"/>
      <c r="HD493" s="6"/>
      <c r="HE493" s="5"/>
      <c r="HF493" s="5"/>
      <c r="HG493" s="4"/>
      <c r="HH493" s="6"/>
      <c r="HI493" s="4"/>
      <c r="HJ493" s="6"/>
      <c r="HK493" s="5"/>
      <c r="HL493" s="5"/>
      <c r="HM493" s="4"/>
      <c r="HN493" s="6"/>
      <c r="HO493" s="4"/>
      <c r="HP493" s="6"/>
      <c r="HQ493" s="5"/>
      <c r="HR493" s="5"/>
      <c r="HS493" s="4"/>
      <c r="HT493" s="6"/>
      <c r="HU493" s="4"/>
      <c r="HV493" s="6"/>
      <c r="HW493" s="5"/>
      <c r="HX493" s="5"/>
      <c r="HY493" s="4"/>
      <c r="HZ493" s="6"/>
      <c r="IA493" s="4"/>
      <c r="IB493" s="6"/>
      <c r="IC493" s="5"/>
      <c r="ID493" s="5"/>
      <c r="IE493" s="4"/>
      <c r="IF493" s="6"/>
      <c r="IG493" s="4"/>
      <c r="IH493" s="6"/>
      <c r="II493" s="5"/>
      <c r="IJ493" s="5"/>
      <c r="IK493" s="4"/>
      <c r="IL493" s="6"/>
      <c r="IM493" s="4"/>
      <c r="IN493" s="6"/>
      <c r="IO493" s="5"/>
      <c r="IP493" s="5"/>
      <c r="IQ493" s="4"/>
      <c r="IR493" s="6"/>
      <c r="IS493" s="4"/>
      <c r="IT493" s="6"/>
      <c r="IU493" s="5"/>
      <c r="IV493" s="5"/>
      <c r="IW493" s="4"/>
      <c r="IX493" s="6"/>
      <c r="IY493" s="4"/>
      <c r="IZ493" s="6"/>
      <c r="JA493" s="5"/>
      <c r="JB493" s="5"/>
      <c r="JC493" s="4"/>
      <c r="JD493" s="6"/>
      <c r="JE493" s="4"/>
      <c r="JF493" s="6"/>
      <c r="JG493" s="5"/>
      <c r="JH493" s="5"/>
      <c r="JI493" s="4"/>
      <c r="JJ493" s="6"/>
      <c r="JK493" s="4"/>
      <c r="JL493" s="6"/>
      <c r="JM493" s="5"/>
      <c r="JN493" s="5"/>
      <c r="JO493" s="4"/>
      <c r="JP493" s="6"/>
      <c r="JQ493" s="4"/>
      <c r="JR493" s="6"/>
      <c r="JS493" s="5"/>
      <c r="JT493" s="5"/>
      <c r="JU493" s="4"/>
      <c r="JV493" s="6"/>
      <c r="JW493" s="4"/>
      <c r="JX493" s="6"/>
      <c r="JY493" s="5"/>
      <c r="JZ493" s="5"/>
      <c r="KA493" s="4"/>
      <c r="KB493" s="6"/>
      <c r="KC493" s="4"/>
      <c r="KD493" s="6"/>
      <c r="KE493" s="5"/>
      <c r="KF493" s="5"/>
      <c r="KG493" s="4"/>
      <c r="KH493" s="6"/>
      <c r="KI493" s="4"/>
      <c r="KJ493" s="6"/>
      <c r="KK493" s="5"/>
      <c r="KL493" s="5"/>
    </row>
    <row r="494">
      <c r="A494" s="3" t="s">
        <v>85</v>
      </c>
      <c r="B494" s="3" t="s">
        <v>765</v>
      </c>
      <c r="C494" s="3" t="s">
        <v>547</v>
      </c>
      <c r="D494" s="3" t="s">
        <v>702</v>
      </c>
      <c r="E494" s="3" t="s">
        <v>767</v>
      </c>
      <c r="F494" s="3" t="s">
        <v>767</v>
      </c>
      <c r="G494" s="3" t="s">
        <v>767</v>
      </c>
      <c r="H494" s="3" t="s">
        <v>104</v>
      </c>
      <c r="I494" s="4"/>
      <c r="J494" s="4">
        <f>=ROUNDDOWN({0},0)</f>
      </c>
      <c r="K494" s="4"/>
      <c r="L494" s="5">
        <v>1</v>
      </c>
      <c r="M494" s="4"/>
      <c r="N494" s="4">
        <f>=ROUNDDOWN({0},0)</f>
      </c>
      <c r="O494" s="4"/>
      <c r="P494" s="5"/>
      <c r="Q494" s="4">
        <v>7</v>
      </c>
      <c r="R494" s="6">
        <v>163.11</v>
      </c>
      <c r="S494" s="4"/>
      <c r="T494" s="6"/>
      <c r="U494" s="5"/>
      <c r="V494" s="5"/>
      <c r="W494" s="4"/>
      <c r="X494" s="6"/>
      <c r="Y494" s="4"/>
      <c r="Z494" s="6"/>
      <c r="AA494" s="5"/>
      <c r="AB494" s="5"/>
      <c r="AC494" s="4"/>
      <c r="AD494" s="6"/>
      <c r="AE494" s="4"/>
      <c r="AF494" s="6"/>
      <c r="AG494" s="5"/>
      <c r="AH494" s="5"/>
      <c r="AI494" s="4">
        <v>3</v>
      </c>
      <c r="AJ494" s="6">
        <v>70.95</v>
      </c>
      <c r="AK494" s="4"/>
      <c r="AL494" s="6"/>
      <c r="AM494" s="5"/>
      <c r="AN494" s="5"/>
      <c r="AO494" s="4">
        <v>4</v>
      </c>
      <c r="AP494" s="6">
        <v>92.16</v>
      </c>
      <c r="AQ494" s="4"/>
      <c r="AR494" s="6"/>
      <c r="AS494" s="5"/>
      <c r="AT494" s="5"/>
      <c r="AU494" s="4"/>
      <c r="AV494" s="6"/>
      <c r="AW494" s="4"/>
      <c r="AX494" s="6"/>
      <c r="AY494" s="5"/>
      <c r="AZ494" s="5"/>
      <c r="BA494" s="4"/>
      <c r="BB494" s="6"/>
      <c r="BC494" s="4"/>
      <c r="BD494" s="6"/>
      <c r="BE494" s="5"/>
      <c r="BF494" s="5"/>
      <c r="BG494" s="4"/>
      <c r="BH494" s="6"/>
      <c r="BI494" s="4"/>
      <c r="BJ494" s="6"/>
      <c r="BK494" s="5"/>
      <c r="BL494" s="5"/>
      <c r="BM494" s="4"/>
      <c r="BN494" s="6"/>
      <c r="BO494" s="4"/>
      <c r="BP494" s="6"/>
      <c r="BQ494" s="5"/>
      <c r="BR494" s="5"/>
      <c r="BS494" s="4"/>
      <c r="BT494" s="6"/>
      <c r="BU494" s="4"/>
      <c r="BV494" s="6"/>
      <c r="BW494" s="5"/>
      <c r="BX494" s="5"/>
      <c r="BY494" s="4"/>
      <c r="BZ494" s="6"/>
      <c r="CA494" s="4"/>
      <c r="CB494" s="6"/>
      <c r="CC494" s="5"/>
      <c r="CD494" s="5"/>
      <c r="CE494" s="4"/>
      <c r="CF494" s="6"/>
      <c r="CG494" s="4"/>
      <c r="CH494" s="6"/>
      <c r="CI494" s="5"/>
      <c r="CJ494" s="5"/>
      <c r="CK494" s="4"/>
      <c r="CL494" s="6"/>
      <c r="CM494" s="4"/>
      <c r="CN494" s="6"/>
      <c r="CO494" s="5"/>
      <c r="CP494" s="5"/>
      <c r="CQ494" s="4"/>
      <c r="CR494" s="6"/>
      <c r="CS494" s="4"/>
      <c r="CT494" s="6"/>
      <c r="CU494" s="5"/>
      <c r="CV494" s="5"/>
      <c r="CW494" s="4"/>
      <c r="CX494" s="6"/>
      <c r="CY494" s="4"/>
      <c r="CZ494" s="6"/>
      <c r="DA494" s="5"/>
      <c r="DB494" s="5"/>
      <c r="DC494" s="4"/>
      <c r="DD494" s="6"/>
      <c r="DE494" s="4"/>
      <c r="DF494" s="6"/>
      <c r="DG494" s="5"/>
      <c r="DH494" s="5"/>
      <c r="DI494" s="4"/>
      <c r="DJ494" s="6"/>
      <c r="DK494" s="4"/>
      <c r="DL494" s="6"/>
      <c r="DM494" s="5"/>
      <c r="DN494" s="5"/>
      <c r="DO494" s="4"/>
      <c r="DP494" s="6"/>
      <c r="DQ494" s="4"/>
      <c r="DR494" s="6"/>
      <c r="DS494" s="5"/>
      <c r="DT494" s="5"/>
      <c r="DU494" s="4"/>
      <c r="DV494" s="6"/>
      <c r="DW494" s="4"/>
      <c r="DX494" s="6"/>
      <c r="DY494" s="5"/>
      <c r="DZ494" s="5"/>
      <c r="EA494" s="4"/>
      <c r="EB494" s="6"/>
      <c r="EC494" s="4"/>
      <c r="ED494" s="6"/>
      <c r="EE494" s="5"/>
      <c r="EF494" s="5"/>
      <c r="EG494" s="4"/>
      <c r="EH494" s="6"/>
      <c r="EI494" s="4"/>
      <c r="EJ494" s="6"/>
      <c r="EK494" s="5"/>
      <c r="EL494" s="5"/>
      <c r="EM494" s="4"/>
      <c r="EN494" s="6"/>
      <c r="EO494" s="4"/>
      <c r="EP494" s="6"/>
      <c r="EQ494" s="5"/>
      <c r="ER494" s="5"/>
      <c r="ES494" s="4"/>
      <c r="ET494" s="6"/>
      <c r="EU494" s="4"/>
      <c r="EV494" s="6"/>
      <c r="EW494" s="5"/>
      <c r="EX494" s="5"/>
      <c r="EY494" s="4"/>
      <c r="EZ494" s="6"/>
      <c r="FA494" s="4"/>
      <c r="FB494" s="6"/>
      <c r="FC494" s="5"/>
      <c r="FD494" s="5"/>
      <c r="FE494" s="4"/>
      <c r="FF494" s="6"/>
      <c r="FG494" s="4"/>
      <c r="FH494" s="6"/>
      <c r="FI494" s="5"/>
      <c r="FJ494" s="5"/>
      <c r="FK494" s="4"/>
      <c r="FL494" s="6"/>
      <c r="FM494" s="4"/>
      <c r="FN494" s="6"/>
      <c r="FO494" s="5"/>
      <c r="FP494" s="5"/>
      <c r="FQ494" s="4"/>
      <c r="FR494" s="6"/>
      <c r="FS494" s="4"/>
      <c r="FT494" s="6"/>
      <c r="FU494" s="5"/>
      <c r="FV494" s="5"/>
      <c r="FW494" s="4"/>
      <c r="FX494" s="6"/>
      <c r="FY494" s="4"/>
      <c r="FZ494" s="6"/>
      <c r="GA494" s="5"/>
      <c r="GB494" s="5"/>
      <c r="GC494" s="4"/>
      <c r="GD494" s="6"/>
      <c r="GE494" s="4"/>
      <c r="GF494" s="6"/>
      <c r="GG494" s="5"/>
      <c r="GH494" s="5"/>
      <c r="GI494" s="4"/>
      <c r="GJ494" s="6"/>
      <c r="GK494" s="4"/>
      <c r="GL494" s="6"/>
      <c r="GM494" s="5"/>
      <c r="GN494" s="5"/>
      <c r="GO494" s="4"/>
      <c r="GP494" s="6"/>
      <c r="GQ494" s="4"/>
      <c r="GR494" s="6"/>
      <c r="GS494" s="5"/>
      <c r="GT494" s="5"/>
      <c r="GU494" s="4"/>
      <c r="GV494" s="6"/>
      <c r="GW494" s="4"/>
      <c r="GX494" s="6"/>
      <c r="GY494" s="5"/>
      <c r="GZ494" s="5"/>
      <c r="HA494" s="4"/>
      <c r="HB494" s="6"/>
      <c r="HC494" s="4"/>
      <c r="HD494" s="6"/>
      <c r="HE494" s="5"/>
      <c r="HF494" s="5"/>
      <c r="HG494" s="4"/>
      <c r="HH494" s="6"/>
      <c r="HI494" s="4"/>
      <c r="HJ494" s="6"/>
      <c r="HK494" s="5"/>
      <c r="HL494" s="5"/>
      <c r="HM494" s="4"/>
      <c r="HN494" s="6"/>
      <c r="HO494" s="4"/>
      <c r="HP494" s="6"/>
      <c r="HQ494" s="5"/>
      <c r="HR494" s="5"/>
      <c r="HS494" s="4"/>
      <c r="HT494" s="6"/>
      <c r="HU494" s="4"/>
      <c r="HV494" s="6"/>
      <c r="HW494" s="5"/>
      <c r="HX494" s="5"/>
      <c r="HY494" s="4"/>
      <c r="HZ494" s="6"/>
      <c r="IA494" s="4"/>
      <c r="IB494" s="6"/>
      <c r="IC494" s="5"/>
      <c r="ID494" s="5"/>
      <c r="IE494" s="4"/>
      <c r="IF494" s="6"/>
      <c r="IG494" s="4"/>
      <c r="IH494" s="6"/>
      <c r="II494" s="5"/>
      <c r="IJ494" s="5"/>
      <c r="IK494" s="4"/>
      <c r="IL494" s="6"/>
      <c r="IM494" s="4"/>
      <c r="IN494" s="6"/>
      <c r="IO494" s="5"/>
      <c r="IP494" s="5"/>
      <c r="IQ494" s="4"/>
      <c r="IR494" s="6"/>
      <c r="IS494" s="4"/>
      <c r="IT494" s="6"/>
      <c r="IU494" s="5"/>
      <c r="IV494" s="5"/>
      <c r="IW494" s="4"/>
      <c r="IX494" s="6"/>
      <c r="IY494" s="4"/>
      <c r="IZ494" s="6"/>
      <c r="JA494" s="5"/>
      <c r="JB494" s="5"/>
      <c r="JC494" s="4"/>
      <c r="JD494" s="6"/>
      <c r="JE494" s="4"/>
      <c r="JF494" s="6"/>
      <c r="JG494" s="5"/>
      <c r="JH494" s="5"/>
      <c r="JI494" s="4"/>
      <c r="JJ494" s="6"/>
      <c r="JK494" s="4"/>
      <c r="JL494" s="6"/>
      <c r="JM494" s="5"/>
      <c r="JN494" s="5"/>
      <c r="JO494" s="4"/>
      <c r="JP494" s="6"/>
      <c r="JQ494" s="4"/>
      <c r="JR494" s="6"/>
      <c r="JS494" s="5"/>
      <c r="JT494" s="5"/>
      <c r="JU494" s="4"/>
      <c r="JV494" s="6"/>
      <c r="JW494" s="4"/>
      <c r="JX494" s="6"/>
      <c r="JY494" s="5"/>
      <c r="JZ494" s="5"/>
      <c r="KA494" s="4"/>
      <c r="KB494" s="6"/>
      <c r="KC494" s="4"/>
      <c r="KD494" s="6"/>
      <c r="KE494" s="5"/>
      <c r="KF494" s="5"/>
      <c r="KG494" s="4"/>
      <c r="KH494" s="6"/>
      <c r="KI494" s="4"/>
      <c r="KJ494" s="6"/>
      <c r="KK494" s="5"/>
      <c r="KL494" s="5"/>
    </row>
    <row r="495">
      <c r="A495" s="3" t="s">
        <v>85</v>
      </c>
      <c r="B495" s="3" t="s">
        <v>765</v>
      </c>
      <c r="C495" s="3" t="s">
        <v>547</v>
      </c>
      <c r="D495" s="3" t="s">
        <v>702</v>
      </c>
      <c r="E495" s="3" t="s">
        <v>774</v>
      </c>
      <c r="F495" s="3" t="s">
        <v>774</v>
      </c>
      <c r="G495" s="3" t="s">
        <v>774</v>
      </c>
      <c r="H495" s="3" t="s">
        <v>104</v>
      </c>
      <c r="I495" s="4"/>
      <c r="J495" s="4">
        <f>=ROUNDDOWN({0},0)</f>
      </c>
      <c r="K495" s="4"/>
      <c r="L495" s="5">
        <v>1</v>
      </c>
      <c r="M495" s="4"/>
      <c r="N495" s="4">
        <f>=ROUNDDOWN({0},0)</f>
      </c>
      <c r="O495" s="4"/>
      <c r="P495" s="5"/>
      <c r="Q495" s="4">
        <v>5</v>
      </c>
      <c r="R495" s="6">
        <v>114.42</v>
      </c>
      <c r="S495" s="4"/>
      <c r="T495" s="6"/>
      <c r="U495" s="5"/>
      <c r="V495" s="5"/>
      <c r="W495" s="4"/>
      <c r="X495" s="6"/>
      <c r="Y495" s="4"/>
      <c r="Z495" s="6"/>
      <c r="AA495" s="5"/>
      <c r="AB495" s="5"/>
      <c r="AC495" s="4">
        <v>1</v>
      </c>
      <c r="AD495" s="6">
        <v>22.26</v>
      </c>
      <c r="AE495" s="4"/>
      <c r="AF495" s="6"/>
      <c r="AG495" s="5"/>
      <c r="AH495" s="5"/>
      <c r="AI495" s="4"/>
      <c r="AJ495" s="6"/>
      <c r="AK495" s="4"/>
      <c r="AL495" s="6"/>
      <c r="AM495" s="5"/>
      <c r="AN495" s="5"/>
      <c r="AO495" s="4">
        <v>4</v>
      </c>
      <c r="AP495" s="6">
        <v>92.16</v>
      </c>
      <c r="AQ495" s="4"/>
      <c r="AR495" s="6"/>
      <c r="AS495" s="5"/>
      <c r="AT495" s="5"/>
      <c r="AU495" s="4"/>
      <c r="AV495" s="6"/>
      <c r="AW495" s="4"/>
      <c r="AX495" s="6"/>
      <c r="AY495" s="5"/>
      <c r="AZ495" s="5"/>
      <c r="BA495" s="4"/>
      <c r="BB495" s="6"/>
      <c r="BC495" s="4"/>
      <c r="BD495" s="6"/>
      <c r="BE495" s="5"/>
      <c r="BF495" s="5"/>
      <c r="BG495" s="4"/>
      <c r="BH495" s="6"/>
      <c r="BI495" s="4"/>
      <c r="BJ495" s="6"/>
      <c r="BK495" s="5"/>
      <c r="BL495" s="5"/>
      <c r="BM495" s="4"/>
      <c r="BN495" s="6"/>
      <c r="BO495" s="4"/>
      <c r="BP495" s="6"/>
      <c r="BQ495" s="5"/>
      <c r="BR495" s="5"/>
      <c r="BS495" s="4"/>
      <c r="BT495" s="6"/>
      <c r="BU495" s="4"/>
      <c r="BV495" s="6"/>
      <c r="BW495" s="5"/>
      <c r="BX495" s="5"/>
      <c r="BY495" s="4"/>
      <c r="BZ495" s="6"/>
      <c r="CA495" s="4"/>
      <c r="CB495" s="6"/>
      <c r="CC495" s="5"/>
      <c r="CD495" s="5"/>
      <c r="CE495" s="4"/>
      <c r="CF495" s="6"/>
      <c r="CG495" s="4"/>
      <c r="CH495" s="6"/>
      <c r="CI495" s="5"/>
      <c r="CJ495" s="5"/>
      <c r="CK495" s="4"/>
      <c r="CL495" s="6"/>
      <c r="CM495" s="4"/>
      <c r="CN495" s="6"/>
      <c r="CO495" s="5"/>
      <c r="CP495" s="5"/>
      <c r="CQ495" s="4"/>
      <c r="CR495" s="6"/>
      <c r="CS495" s="4"/>
      <c r="CT495" s="6"/>
      <c r="CU495" s="5"/>
      <c r="CV495" s="5"/>
      <c r="CW495" s="4"/>
      <c r="CX495" s="6"/>
      <c r="CY495" s="4"/>
      <c r="CZ495" s="6"/>
      <c r="DA495" s="5"/>
      <c r="DB495" s="5"/>
      <c r="DC495" s="4"/>
      <c r="DD495" s="6"/>
      <c r="DE495" s="4"/>
      <c r="DF495" s="6"/>
      <c r="DG495" s="5"/>
      <c r="DH495" s="5"/>
      <c r="DI495" s="4"/>
      <c r="DJ495" s="6"/>
      <c r="DK495" s="4"/>
      <c r="DL495" s="6"/>
      <c r="DM495" s="5"/>
      <c r="DN495" s="5"/>
      <c r="DO495" s="4"/>
      <c r="DP495" s="6"/>
      <c r="DQ495" s="4"/>
      <c r="DR495" s="6"/>
      <c r="DS495" s="5"/>
      <c r="DT495" s="5"/>
      <c r="DU495" s="4"/>
      <c r="DV495" s="6"/>
      <c r="DW495" s="4"/>
      <c r="DX495" s="6"/>
      <c r="DY495" s="5"/>
      <c r="DZ495" s="5"/>
      <c r="EA495" s="4"/>
      <c r="EB495" s="6"/>
      <c r="EC495" s="4"/>
      <c r="ED495" s="6"/>
      <c r="EE495" s="5"/>
      <c r="EF495" s="5"/>
      <c r="EG495" s="4"/>
      <c r="EH495" s="6"/>
      <c r="EI495" s="4"/>
      <c r="EJ495" s="6"/>
      <c r="EK495" s="5"/>
      <c r="EL495" s="5"/>
      <c r="EM495" s="4"/>
      <c r="EN495" s="6"/>
      <c r="EO495" s="4"/>
      <c r="EP495" s="6"/>
      <c r="EQ495" s="5"/>
      <c r="ER495" s="5"/>
      <c r="ES495" s="4"/>
      <c r="ET495" s="6"/>
      <c r="EU495" s="4"/>
      <c r="EV495" s="6"/>
      <c r="EW495" s="5"/>
      <c r="EX495" s="5"/>
      <c r="EY495" s="4"/>
      <c r="EZ495" s="6"/>
      <c r="FA495" s="4"/>
      <c r="FB495" s="6"/>
      <c r="FC495" s="5"/>
      <c r="FD495" s="5"/>
      <c r="FE495" s="4"/>
      <c r="FF495" s="6"/>
      <c r="FG495" s="4"/>
      <c r="FH495" s="6"/>
      <c r="FI495" s="5"/>
      <c r="FJ495" s="5"/>
      <c r="FK495" s="4"/>
      <c r="FL495" s="6"/>
      <c r="FM495" s="4"/>
      <c r="FN495" s="6"/>
      <c r="FO495" s="5"/>
      <c r="FP495" s="5"/>
      <c r="FQ495" s="4"/>
      <c r="FR495" s="6"/>
      <c r="FS495" s="4"/>
      <c r="FT495" s="6"/>
      <c r="FU495" s="5"/>
      <c r="FV495" s="5"/>
      <c r="FW495" s="4"/>
      <c r="FX495" s="6"/>
      <c r="FY495" s="4"/>
      <c r="FZ495" s="6"/>
      <c r="GA495" s="5"/>
      <c r="GB495" s="5"/>
      <c r="GC495" s="4"/>
      <c r="GD495" s="6"/>
      <c r="GE495" s="4"/>
      <c r="GF495" s="6"/>
      <c r="GG495" s="5"/>
      <c r="GH495" s="5"/>
      <c r="GI495" s="4"/>
      <c r="GJ495" s="6"/>
      <c r="GK495" s="4"/>
      <c r="GL495" s="6"/>
      <c r="GM495" s="5"/>
      <c r="GN495" s="5"/>
      <c r="GO495" s="4"/>
      <c r="GP495" s="6"/>
      <c r="GQ495" s="4"/>
      <c r="GR495" s="6"/>
      <c r="GS495" s="5"/>
      <c r="GT495" s="5"/>
      <c r="GU495" s="4"/>
      <c r="GV495" s="6"/>
      <c r="GW495" s="4"/>
      <c r="GX495" s="6"/>
      <c r="GY495" s="5"/>
      <c r="GZ495" s="5"/>
      <c r="HA495" s="4"/>
      <c r="HB495" s="6"/>
      <c r="HC495" s="4"/>
      <c r="HD495" s="6"/>
      <c r="HE495" s="5"/>
      <c r="HF495" s="5"/>
      <c r="HG495" s="4"/>
      <c r="HH495" s="6"/>
      <c r="HI495" s="4"/>
      <c r="HJ495" s="6"/>
      <c r="HK495" s="5"/>
      <c r="HL495" s="5"/>
      <c r="HM495" s="4"/>
      <c r="HN495" s="6"/>
      <c r="HO495" s="4"/>
      <c r="HP495" s="6"/>
      <c r="HQ495" s="5"/>
      <c r="HR495" s="5"/>
      <c r="HS495" s="4"/>
      <c r="HT495" s="6"/>
      <c r="HU495" s="4"/>
      <c r="HV495" s="6"/>
      <c r="HW495" s="5"/>
      <c r="HX495" s="5"/>
      <c r="HY495" s="4"/>
      <c r="HZ495" s="6"/>
      <c r="IA495" s="4"/>
      <c r="IB495" s="6"/>
      <c r="IC495" s="5"/>
      <c r="ID495" s="5"/>
      <c r="IE495" s="4"/>
      <c r="IF495" s="6"/>
      <c r="IG495" s="4"/>
      <c r="IH495" s="6"/>
      <c r="II495" s="5"/>
      <c r="IJ495" s="5"/>
      <c r="IK495" s="4"/>
      <c r="IL495" s="6"/>
      <c r="IM495" s="4"/>
      <c r="IN495" s="6"/>
      <c r="IO495" s="5"/>
      <c r="IP495" s="5"/>
      <c r="IQ495" s="4"/>
      <c r="IR495" s="6"/>
      <c r="IS495" s="4"/>
      <c r="IT495" s="6"/>
      <c r="IU495" s="5"/>
      <c r="IV495" s="5"/>
      <c r="IW495" s="4"/>
      <c r="IX495" s="6"/>
      <c r="IY495" s="4"/>
      <c r="IZ495" s="6"/>
      <c r="JA495" s="5"/>
      <c r="JB495" s="5"/>
      <c r="JC495" s="4"/>
      <c r="JD495" s="6"/>
      <c r="JE495" s="4"/>
      <c r="JF495" s="6"/>
      <c r="JG495" s="5"/>
      <c r="JH495" s="5"/>
      <c r="JI495" s="4"/>
      <c r="JJ495" s="6"/>
      <c r="JK495" s="4"/>
      <c r="JL495" s="6"/>
      <c r="JM495" s="5"/>
      <c r="JN495" s="5"/>
      <c r="JO495" s="4"/>
      <c r="JP495" s="6"/>
      <c r="JQ495" s="4"/>
      <c r="JR495" s="6"/>
      <c r="JS495" s="5"/>
      <c r="JT495" s="5"/>
      <c r="JU495" s="4"/>
      <c r="JV495" s="6"/>
      <c r="JW495" s="4"/>
      <c r="JX495" s="6"/>
      <c r="JY495" s="5"/>
      <c r="JZ495" s="5"/>
      <c r="KA495" s="4"/>
      <c r="KB495" s="6"/>
      <c r="KC495" s="4"/>
      <c r="KD495" s="6"/>
      <c r="KE495" s="5"/>
      <c r="KF495" s="5"/>
      <c r="KG495" s="4"/>
      <c r="KH495" s="6"/>
      <c r="KI495" s="4"/>
      <c r="KJ495" s="6"/>
      <c r="KK495" s="5"/>
      <c r="KL495" s="5"/>
    </row>
    <row r="496">
      <c r="A496" s="3" t="s">
        <v>85</v>
      </c>
      <c r="B496" s="3" t="s">
        <v>765</v>
      </c>
      <c r="C496" s="3" t="s">
        <v>547</v>
      </c>
      <c r="D496" s="3" t="s">
        <v>787</v>
      </c>
      <c r="E496" s="3" t="s">
        <v>762</v>
      </c>
      <c r="F496" s="3" t="s">
        <v>762</v>
      </c>
      <c r="G496" s="3" t="s">
        <v>762</v>
      </c>
      <c r="H496" s="3" t="s">
        <v>351</v>
      </c>
      <c r="I496" s="4"/>
      <c r="J496" s="4">
        <f>=ROUNDDOWN({0},0)</f>
      </c>
      <c r="K496" s="4">
        <v>1640</v>
      </c>
      <c r="L496" s="5"/>
      <c r="M496" s="4"/>
      <c r="N496" s="4">
        <f>=ROUNDDOWN({0},0)</f>
      </c>
      <c r="O496" s="4"/>
      <c r="P496" s="5"/>
      <c r="Q496" s="4"/>
      <c r="R496" s="6"/>
      <c r="S496" s="4"/>
      <c r="T496" s="6"/>
      <c r="U496" s="5"/>
      <c r="V496" s="5"/>
      <c r="W496" s="4"/>
      <c r="X496" s="6"/>
      <c r="Y496" s="4"/>
      <c r="Z496" s="6"/>
      <c r="AA496" s="5"/>
      <c r="AB496" s="5"/>
      <c r="AC496" s="4"/>
      <c r="AD496" s="6"/>
      <c r="AE496" s="4"/>
      <c r="AF496" s="6"/>
      <c r="AG496" s="5"/>
      <c r="AH496" s="5"/>
      <c r="AI496" s="4"/>
      <c r="AJ496" s="6"/>
      <c r="AK496" s="4"/>
      <c r="AL496" s="6"/>
      <c r="AM496" s="5"/>
      <c r="AN496" s="5"/>
      <c r="AO496" s="4"/>
      <c r="AP496" s="6"/>
      <c r="AQ496" s="4"/>
      <c r="AR496" s="6"/>
      <c r="AS496" s="5"/>
      <c r="AT496" s="5"/>
      <c r="AU496" s="4"/>
      <c r="AV496" s="6"/>
      <c r="AW496" s="4"/>
      <c r="AX496" s="6"/>
      <c r="AY496" s="5"/>
      <c r="AZ496" s="5"/>
      <c r="BA496" s="4"/>
      <c r="BB496" s="6"/>
      <c r="BC496" s="4"/>
      <c r="BD496" s="6"/>
      <c r="BE496" s="5"/>
      <c r="BF496" s="5"/>
      <c r="BG496" s="4"/>
      <c r="BH496" s="6"/>
      <c r="BI496" s="4"/>
      <c r="BJ496" s="6"/>
      <c r="BK496" s="5"/>
      <c r="BL496" s="5"/>
      <c r="BM496" s="4"/>
      <c r="BN496" s="6"/>
      <c r="BO496" s="4"/>
      <c r="BP496" s="6"/>
      <c r="BQ496" s="5"/>
      <c r="BR496" s="5"/>
      <c r="BS496" s="4"/>
      <c r="BT496" s="6"/>
      <c r="BU496" s="4"/>
      <c r="BV496" s="6"/>
      <c r="BW496" s="5"/>
      <c r="BX496" s="5"/>
      <c r="BY496" s="4"/>
      <c r="BZ496" s="6"/>
      <c r="CA496" s="4"/>
      <c r="CB496" s="6"/>
      <c r="CC496" s="5"/>
      <c r="CD496" s="5"/>
      <c r="CE496" s="4"/>
      <c r="CF496" s="6"/>
      <c r="CG496" s="4"/>
      <c r="CH496" s="6"/>
      <c r="CI496" s="5"/>
      <c r="CJ496" s="5"/>
      <c r="CK496" s="4"/>
      <c r="CL496" s="6"/>
      <c r="CM496" s="4"/>
      <c r="CN496" s="6"/>
      <c r="CO496" s="5"/>
      <c r="CP496" s="5"/>
      <c r="CQ496" s="4"/>
      <c r="CR496" s="6"/>
      <c r="CS496" s="4"/>
      <c r="CT496" s="6"/>
      <c r="CU496" s="5"/>
      <c r="CV496" s="5"/>
      <c r="CW496" s="4"/>
      <c r="CX496" s="6"/>
      <c r="CY496" s="4"/>
      <c r="CZ496" s="6"/>
      <c r="DA496" s="5"/>
      <c r="DB496" s="5"/>
      <c r="DC496" s="4"/>
      <c r="DD496" s="6"/>
      <c r="DE496" s="4"/>
      <c r="DF496" s="6"/>
      <c r="DG496" s="5"/>
      <c r="DH496" s="5"/>
      <c r="DI496" s="4"/>
      <c r="DJ496" s="6"/>
      <c r="DK496" s="4"/>
      <c r="DL496" s="6"/>
      <c r="DM496" s="5"/>
      <c r="DN496" s="5"/>
      <c r="DO496" s="4"/>
      <c r="DP496" s="6"/>
      <c r="DQ496" s="4"/>
      <c r="DR496" s="6"/>
      <c r="DS496" s="5"/>
      <c r="DT496" s="5"/>
      <c r="DU496" s="4"/>
      <c r="DV496" s="6"/>
      <c r="DW496" s="4"/>
      <c r="DX496" s="6"/>
      <c r="DY496" s="5"/>
      <c r="DZ496" s="5"/>
      <c r="EA496" s="4"/>
      <c r="EB496" s="6"/>
      <c r="EC496" s="4"/>
      <c r="ED496" s="6"/>
      <c r="EE496" s="5"/>
      <c r="EF496" s="5"/>
      <c r="EG496" s="4"/>
      <c r="EH496" s="6"/>
      <c r="EI496" s="4"/>
      <c r="EJ496" s="6"/>
      <c r="EK496" s="5"/>
      <c r="EL496" s="5"/>
      <c r="EM496" s="4"/>
      <c r="EN496" s="6"/>
      <c r="EO496" s="4"/>
      <c r="EP496" s="6"/>
      <c r="EQ496" s="5"/>
      <c r="ER496" s="5"/>
      <c r="ES496" s="4"/>
      <c r="ET496" s="6"/>
      <c r="EU496" s="4"/>
      <c r="EV496" s="6"/>
      <c r="EW496" s="5"/>
      <c r="EX496" s="5"/>
      <c r="EY496" s="4"/>
      <c r="EZ496" s="6"/>
      <c r="FA496" s="4"/>
      <c r="FB496" s="6"/>
      <c r="FC496" s="5"/>
      <c r="FD496" s="5"/>
      <c r="FE496" s="4"/>
      <c r="FF496" s="6"/>
      <c r="FG496" s="4"/>
      <c r="FH496" s="6"/>
      <c r="FI496" s="5"/>
      <c r="FJ496" s="5"/>
      <c r="FK496" s="4"/>
      <c r="FL496" s="6"/>
      <c r="FM496" s="4"/>
      <c r="FN496" s="6"/>
      <c r="FO496" s="5"/>
      <c r="FP496" s="5"/>
      <c r="FQ496" s="4"/>
      <c r="FR496" s="6"/>
      <c r="FS496" s="4"/>
      <c r="FT496" s="6"/>
      <c r="FU496" s="5"/>
      <c r="FV496" s="5"/>
      <c r="FW496" s="4"/>
      <c r="FX496" s="6"/>
      <c r="FY496" s="4"/>
      <c r="FZ496" s="6"/>
      <c r="GA496" s="5"/>
      <c r="GB496" s="5"/>
      <c r="GC496" s="4"/>
      <c r="GD496" s="6"/>
      <c r="GE496" s="4"/>
      <c r="GF496" s="6"/>
      <c r="GG496" s="5"/>
      <c r="GH496" s="5"/>
      <c r="GI496" s="4"/>
      <c r="GJ496" s="6"/>
      <c r="GK496" s="4"/>
      <c r="GL496" s="6"/>
      <c r="GM496" s="5"/>
      <c r="GN496" s="5"/>
      <c r="GO496" s="4"/>
      <c r="GP496" s="6"/>
      <c r="GQ496" s="4"/>
      <c r="GR496" s="6"/>
      <c r="GS496" s="5"/>
      <c r="GT496" s="5"/>
      <c r="GU496" s="4"/>
      <c r="GV496" s="6"/>
      <c r="GW496" s="4"/>
      <c r="GX496" s="6"/>
      <c r="GY496" s="5"/>
      <c r="GZ496" s="5"/>
      <c r="HA496" s="4"/>
      <c r="HB496" s="6"/>
      <c r="HC496" s="4"/>
      <c r="HD496" s="6"/>
      <c r="HE496" s="5"/>
      <c r="HF496" s="5"/>
      <c r="HG496" s="4"/>
      <c r="HH496" s="6"/>
      <c r="HI496" s="4"/>
      <c r="HJ496" s="6"/>
      <c r="HK496" s="5"/>
      <c r="HL496" s="5"/>
      <c r="HM496" s="4"/>
      <c r="HN496" s="6"/>
      <c r="HO496" s="4"/>
      <c r="HP496" s="6"/>
      <c r="HQ496" s="5"/>
      <c r="HR496" s="5"/>
      <c r="HS496" s="4"/>
      <c r="HT496" s="6"/>
      <c r="HU496" s="4"/>
      <c r="HV496" s="6"/>
      <c r="HW496" s="5"/>
      <c r="HX496" s="5"/>
      <c r="HY496" s="4"/>
      <c r="HZ496" s="6"/>
      <c r="IA496" s="4"/>
      <c r="IB496" s="6"/>
      <c r="IC496" s="5"/>
      <c r="ID496" s="5"/>
      <c r="IE496" s="4"/>
      <c r="IF496" s="6"/>
      <c r="IG496" s="4"/>
      <c r="IH496" s="6"/>
      <c r="II496" s="5"/>
      <c r="IJ496" s="5"/>
      <c r="IK496" s="4"/>
      <c r="IL496" s="6"/>
      <c r="IM496" s="4"/>
      <c r="IN496" s="6"/>
      <c r="IO496" s="5"/>
      <c r="IP496" s="5"/>
      <c r="IQ496" s="4"/>
      <c r="IR496" s="6"/>
      <c r="IS496" s="4"/>
      <c r="IT496" s="6"/>
      <c r="IU496" s="5"/>
      <c r="IV496" s="5"/>
      <c r="IW496" s="4"/>
      <c r="IX496" s="6"/>
      <c r="IY496" s="4"/>
      <c r="IZ496" s="6"/>
      <c r="JA496" s="5"/>
      <c r="JB496" s="5"/>
      <c r="JC496" s="4"/>
      <c r="JD496" s="6"/>
      <c r="JE496" s="4"/>
      <c r="JF496" s="6"/>
      <c r="JG496" s="5"/>
      <c r="JH496" s="5"/>
      <c r="JI496" s="4"/>
      <c r="JJ496" s="6"/>
      <c r="JK496" s="4"/>
      <c r="JL496" s="6"/>
      <c r="JM496" s="5"/>
      <c r="JN496" s="5"/>
      <c r="JO496" s="4"/>
      <c r="JP496" s="6"/>
      <c r="JQ496" s="4"/>
      <c r="JR496" s="6"/>
      <c r="JS496" s="5"/>
      <c r="JT496" s="5"/>
      <c r="JU496" s="4"/>
      <c r="JV496" s="6"/>
      <c r="JW496" s="4"/>
      <c r="JX496" s="6"/>
      <c r="JY496" s="5"/>
      <c r="JZ496" s="5"/>
      <c r="KA496" s="4"/>
      <c r="KB496" s="6"/>
      <c r="KC496" s="4"/>
      <c r="KD496" s="6"/>
      <c r="KE496" s="5"/>
      <c r="KF496" s="5"/>
      <c r="KG496" s="4"/>
      <c r="KH496" s="6"/>
      <c r="KI496" s="4"/>
      <c r="KJ496" s="6"/>
      <c r="KK496" s="5"/>
      <c r="KL496" s="5"/>
    </row>
    <row r="497">
      <c r="A497" s="3" t="s">
        <v>85</v>
      </c>
      <c r="B497" s="3" t="s">
        <v>765</v>
      </c>
      <c r="C497" s="3" t="s">
        <v>547</v>
      </c>
      <c r="D497" s="3" t="s">
        <v>712</v>
      </c>
      <c r="E497" s="3" t="s">
        <v>788</v>
      </c>
      <c r="F497" s="3" t="s">
        <v>104</v>
      </c>
      <c r="G497" s="3" t="s">
        <v>104</v>
      </c>
      <c r="H497" s="3" t="s">
        <v>104</v>
      </c>
      <c r="I497" s="4"/>
      <c r="J497" s="4">
        <f>=ROUNDDOWN({0},0)</f>
      </c>
      <c r="K497" s="4"/>
      <c r="L497" s="5"/>
      <c r="M497" s="4"/>
      <c r="N497" s="4">
        <f>=ROUNDDOWN({0},0)</f>
      </c>
      <c r="O497" s="4"/>
      <c r="P497" s="5"/>
      <c r="Q497" s="4"/>
      <c r="R497" s="6"/>
      <c r="S497" s="4"/>
      <c r="T497" s="6"/>
      <c r="U497" s="5"/>
      <c r="V497" s="5"/>
      <c r="W497" s="4"/>
      <c r="X497" s="6"/>
      <c r="Y497" s="4"/>
      <c r="Z497" s="6"/>
      <c r="AA497" s="5"/>
      <c r="AB497" s="5"/>
      <c r="AC497" s="4"/>
      <c r="AD497" s="6"/>
      <c r="AE497" s="4"/>
      <c r="AF497" s="6"/>
      <c r="AG497" s="5"/>
      <c r="AH497" s="5"/>
      <c r="AI497" s="4"/>
      <c r="AJ497" s="6"/>
      <c r="AK497" s="4"/>
      <c r="AL497" s="6"/>
      <c r="AM497" s="5"/>
      <c r="AN497" s="5"/>
      <c r="AO497" s="4"/>
      <c r="AP497" s="6"/>
      <c r="AQ497" s="4"/>
      <c r="AR497" s="6"/>
      <c r="AS497" s="5"/>
      <c r="AT497" s="5"/>
      <c r="AU497" s="4"/>
      <c r="AV497" s="6"/>
      <c r="AW497" s="4"/>
      <c r="AX497" s="6"/>
      <c r="AY497" s="5"/>
      <c r="AZ497" s="5"/>
      <c r="BA497" s="4"/>
      <c r="BB497" s="6"/>
      <c r="BC497" s="4"/>
      <c r="BD497" s="6"/>
      <c r="BE497" s="5"/>
      <c r="BF497" s="5"/>
      <c r="BG497" s="4"/>
      <c r="BH497" s="6"/>
      <c r="BI497" s="4"/>
      <c r="BJ497" s="6"/>
      <c r="BK497" s="5"/>
      <c r="BL497" s="5"/>
      <c r="BM497" s="4"/>
      <c r="BN497" s="6"/>
      <c r="BO497" s="4"/>
      <c r="BP497" s="6"/>
      <c r="BQ497" s="5"/>
      <c r="BR497" s="5"/>
      <c r="BS497" s="4"/>
      <c r="BT497" s="6"/>
      <c r="BU497" s="4"/>
      <c r="BV497" s="6"/>
      <c r="BW497" s="5"/>
      <c r="BX497" s="5"/>
      <c r="BY497" s="4"/>
      <c r="BZ497" s="6"/>
      <c r="CA497" s="4"/>
      <c r="CB497" s="6"/>
      <c r="CC497" s="5"/>
      <c r="CD497" s="5"/>
      <c r="CE497" s="4"/>
      <c r="CF497" s="6"/>
      <c r="CG497" s="4"/>
      <c r="CH497" s="6"/>
      <c r="CI497" s="5"/>
      <c r="CJ497" s="5"/>
      <c r="CK497" s="4"/>
      <c r="CL497" s="6"/>
      <c r="CM497" s="4"/>
      <c r="CN497" s="6"/>
      <c r="CO497" s="5"/>
      <c r="CP497" s="5"/>
      <c r="CQ497" s="4"/>
      <c r="CR497" s="6"/>
      <c r="CS497" s="4"/>
      <c r="CT497" s="6"/>
      <c r="CU497" s="5"/>
      <c r="CV497" s="5"/>
      <c r="CW497" s="4"/>
      <c r="CX497" s="6"/>
      <c r="CY497" s="4"/>
      <c r="CZ497" s="6"/>
      <c r="DA497" s="5"/>
      <c r="DB497" s="5"/>
      <c r="DC497" s="4"/>
      <c r="DD497" s="6"/>
      <c r="DE497" s="4"/>
      <c r="DF497" s="6"/>
      <c r="DG497" s="5"/>
      <c r="DH497" s="5"/>
      <c r="DI497" s="4"/>
      <c r="DJ497" s="6"/>
      <c r="DK497" s="4"/>
      <c r="DL497" s="6"/>
      <c r="DM497" s="5"/>
      <c r="DN497" s="5"/>
      <c r="DO497" s="4"/>
      <c r="DP497" s="6"/>
      <c r="DQ497" s="4"/>
      <c r="DR497" s="6"/>
      <c r="DS497" s="5"/>
      <c r="DT497" s="5"/>
      <c r="DU497" s="4"/>
      <c r="DV497" s="6"/>
      <c r="DW497" s="4"/>
      <c r="DX497" s="6"/>
      <c r="DY497" s="5"/>
      <c r="DZ497" s="5"/>
      <c r="EA497" s="4"/>
      <c r="EB497" s="6"/>
      <c r="EC497" s="4"/>
      <c r="ED497" s="6"/>
      <c r="EE497" s="5"/>
      <c r="EF497" s="5"/>
      <c r="EG497" s="4"/>
      <c r="EH497" s="6"/>
      <c r="EI497" s="4"/>
      <c r="EJ497" s="6"/>
      <c r="EK497" s="5"/>
      <c r="EL497" s="5"/>
      <c r="EM497" s="4"/>
      <c r="EN497" s="6"/>
      <c r="EO497" s="4"/>
      <c r="EP497" s="6"/>
      <c r="EQ497" s="5"/>
      <c r="ER497" s="5"/>
      <c r="ES497" s="4"/>
      <c r="ET497" s="6"/>
      <c r="EU497" s="4"/>
      <c r="EV497" s="6"/>
      <c r="EW497" s="5"/>
      <c r="EX497" s="5"/>
      <c r="EY497" s="4"/>
      <c r="EZ497" s="6"/>
      <c r="FA497" s="4"/>
      <c r="FB497" s="6"/>
      <c r="FC497" s="5"/>
      <c r="FD497" s="5"/>
      <c r="FE497" s="4"/>
      <c r="FF497" s="6"/>
      <c r="FG497" s="4"/>
      <c r="FH497" s="6"/>
      <c r="FI497" s="5"/>
      <c r="FJ497" s="5"/>
      <c r="FK497" s="4"/>
      <c r="FL497" s="6"/>
      <c r="FM497" s="4"/>
      <c r="FN497" s="6"/>
      <c r="FO497" s="5"/>
      <c r="FP497" s="5"/>
      <c r="FQ497" s="4"/>
      <c r="FR497" s="6"/>
      <c r="FS497" s="4"/>
      <c r="FT497" s="6"/>
      <c r="FU497" s="5"/>
      <c r="FV497" s="5"/>
      <c r="FW497" s="4"/>
      <c r="FX497" s="6"/>
      <c r="FY497" s="4"/>
      <c r="FZ497" s="6"/>
      <c r="GA497" s="5"/>
      <c r="GB497" s="5"/>
      <c r="GC497" s="4"/>
      <c r="GD497" s="6"/>
      <c r="GE497" s="4"/>
      <c r="GF497" s="6"/>
      <c r="GG497" s="5"/>
      <c r="GH497" s="5"/>
      <c r="GI497" s="4"/>
      <c r="GJ497" s="6"/>
      <c r="GK497" s="4"/>
      <c r="GL497" s="6"/>
      <c r="GM497" s="5"/>
      <c r="GN497" s="5"/>
      <c r="GO497" s="4"/>
      <c r="GP497" s="6"/>
      <c r="GQ497" s="4"/>
      <c r="GR497" s="6"/>
      <c r="GS497" s="5"/>
      <c r="GT497" s="5"/>
      <c r="GU497" s="4"/>
      <c r="GV497" s="6"/>
      <c r="GW497" s="4"/>
      <c r="GX497" s="6"/>
      <c r="GY497" s="5"/>
      <c r="GZ497" s="5"/>
      <c r="HA497" s="4"/>
      <c r="HB497" s="6"/>
      <c r="HC497" s="4"/>
      <c r="HD497" s="6"/>
      <c r="HE497" s="5"/>
      <c r="HF497" s="5"/>
      <c r="HG497" s="4"/>
      <c r="HH497" s="6"/>
      <c r="HI497" s="4"/>
      <c r="HJ497" s="6"/>
      <c r="HK497" s="5"/>
      <c r="HL497" s="5"/>
      <c r="HM497" s="4"/>
      <c r="HN497" s="6"/>
      <c r="HO497" s="4"/>
      <c r="HP497" s="6"/>
      <c r="HQ497" s="5"/>
      <c r="HR497" s="5"/>
      <c r="HS497" s="4"/>
      <c r="HT497" s="6"/>
      <c r="HU497" s="4"/>
      <c r="HV497" s="6"/>
      <c r="HW497" s="5"/>
      <c r="HX497" s="5"/>
      <c r="HY497" s="4"/>
      <c r="HZ497" s="6"/>
      <c r="IA497" s="4"/>
      <c r="IB497" s="6"/>
      <c r="IC497" s="5"/>
      <c r="ID497" s="5"/>
      <c r="IE497" s="4"/>
      <c r="IF497" s="6"/>
      <c r="IG497" s="4"/>
      <c r="IH497" s="6"/>
      <c r="II497" s="5"/>
      <c r="IJ497" s="5"/>
      <c r="IK497" s="4"/>
      <c r="IL497" s="6"/>
      <c r="IM497" s="4"/>
      <c r="IN497" s="6"/>
      <c r="IO497" s="5"/>
      <c r="IP497" s="5"/>
      <c r="IQ497" s="4"/>
      <c r="IR497" s="6"/>
      <c r="IS497" s="4"/>
      <c r="IT497" s="6"/>
      <c r="IU497" s="5"/>
      <c r="IV497" s="5"/>
      <c r="IW497" s="4"/>
      <c r="IX497" s="6"/>
      <c r="IY497" s="4"/>
      <c r="IZ497" s="6"/>
      <c r="JA497" s="5"/>
      <c r="JB497" s="5"/>
      <c r="JC497" s="4"/>
      <c r="JD497" s="6"/>
      <c r="JE497" s="4"/>
      <c r="JF497" s="6"/>
      <c r="JG497" s="5"/>
      <c r="JH497" s="5"/>
      <c r="JI497" s="4"/>
      <c r="JJ497" s="6"/>
      <c r="JK497" s="4"/>
      <c r="JL497" s="6"/>
      <c r="JM497" s="5"/>
      <c r="JN497" s="5"/>
      <c r="JO497" s="4"/>
      <c r="JP497" s="6"/>
      <c r="JQ497" s="4"/>
      <c r="JR497" s="6"/>
      <c r="JS497" s="5"/>
      <c r="JT497" s="5"/>
      <c r="JU497" s="4"/>
      <c r="JV497" s="6"/>
      <c r="JW497" s="4"/>
      <c r="JX497" s="6"/>
      <c r="JY497" s="5"/>
      <c r="JZ497" s="5"/>
      <c r="KA497" s="4"/>
      <c r="KB497" s="6"/>
      <c r="KC497" s="4"/>
      <c r="KD497" s="6"/>
      <c r="KE497" s="5"/>
      <c r="KF497" s="5"/>
      <c r="KG497" s="4"/>
      <c r="KH497" s="6"/>
      <c r="KI497" s="4"/>
      <c r="KJ497" s="6"/>
      <c r="KK497" s="5"/>
      <c r="KL497" s="5"/>
    </row>
    <row r="498">
      <c r="A498" s="3" t="s">
        <v>85</v>
      </c>
      <c r="B498" s="3" t="s">
        <v>765</v>
      </c>
      <c r="C498" s="3" t="s">
        <v>547</v>
      </c>
      <c r="D498" s="3" t="s">
        <v>712</v>
      </c>
      <c r="E498" s="3" t="s">
        <v>784</v>
      </c>
      <c r="F498" s="3" t="s">
        <v>104</v>
      </c>
      <c r="G498" s="3" t="s">
        <v>104</v>
      </c>
      <c r="H498" s="3" t="s">
        <v>104</v>
      </c>
      <c r="I498" s="4"/>
      <c r="J498" s="4">
        <f>=ROUNDDOWN({0},0)</f>
      </c>
      <c r="K498" s="4"/>
      <c r="L498" s="5"/>
      <c r="M498" s="4"/>
      <c r="N498" s="4">
        <f>=ROUNDDOWN({0},0)</f>
      </c>
      <c r="O498" s="4"/>
      <c r="P498" s="5"/>
      <c r="Q498" s="4"/>
      <c r="R498" s="6"/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/>
      <c r="AD498" s="6"/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  <c r="AU498" s="4"/>
      <c r="AV498" s="6"/>
      <c r="AW498" s="4"/>
      <c r="AX498" s="6"/>
      <c r="AY498" s="5"/>
      <c r="AZ498" s="5"/>
      <c r="BA498" s="4"/>
      <c r="BB498" s="6"/>
      <c r="BC498" s="4"/>
      <c r="BD498" s="6"/>
      <c r="BE498" s="5"/>
      <c r="BF498" s="5"/>
      <c r="BG498" s="4"/>
      <c r="BH498" s="6"/>
      <c r="BI498" s="4"/>
      <c r="BJ498" s="6"/>
      <c r="BK498" s="5"/>
      <c r="BL498" s="5"/>
      <c r="BM498" s="4"/>
      <c r="BN498" s="6"/>
      <c r="BO498" s="4"/>
      <c r="BP498" s="6"/>
      <c r="BQ498" s="5"/>
      <c r="BR498" s="5"/>
      <c r="BS498" s="4"/>
      <c r="BT498" s="6"/>
      <c r="BU498" s="4"/>
      <c r="BV498" s="6"/>
      <c r="BW498" s="5"/>
      <c r="BX498" s="5"/>
      <c r="BY498" s="4"/>
      <c r="BZ498" s="6"/>
      <c r="CA498" s="4"/>
      <c r="CB498" s="6"/>
      <c r="CC498" s="5"/>
      <c r="CD498" s="5"/>
      <c r="CE498" s="4"/>
      <c r="CF498" s="6"/>
      <c r="CG498" s="4"/>
      <c r="CH498" s="6"/>
      <c r="CI498" s="5"/>
      <c r="CJ498" s="5"/>
      <c r="CK498" s="4"/>
      <c r="CL498" s="6"/>
      <c r="CM498" s="4"/>
      <c r="CN498" s="6"/>
      <c r="CO498" s="5"/>
      <c r="CP498" s="5"/>
      <c r="CQ498" s="4"/>
      <c r="CR498" s="6"/>
      <c r="CS498" s="4"/>
      <c r="CT498" s="6"/>
      <c r="CU498" s="5"/>
      <c r="CV498" s="5"/>
      <c r="CW498" s="4"/>
      <c r="CX498" s="6"/>
      <c r="CY498" s="4"/>
      <c r="CZ498" s="6"/>
      <c r="DA498" s="5"/>
      <c r="DB498" s="5"/>
      <c r="DC498" s="4"/>
      <c r="DD498" s="6"/>
      <c r="DE498" s="4"/>
      <c r="DF498" s="6"/>
      <c r="DG498" s="5"/>
      <c r="DH498" s="5"/>
      <c r="DI498" s="4"/>
      <c r="DJ498" s="6"/>
      <c r="DK498" s="4"/>
      <c r="DL498" s="6"/>
      <c r="DM498" s="5"/>
      <c r="DN498" s="5"/>
      <c r="DO498" s="4"/>
      <c r="DP498" s="6"/>
      <c r="DQ498" s="4"/>
      <c r="DR498" s="6"/>
      <c r="DS498" s="5"/>
      <c r="DT498" s="5"/>
      <c r="DU498" s="4"/>
      <c r="DV498" s="6"/>
      <c r="DW498" s="4"/>
      <c r="DX498" s="6"/>
      <c r="DY498" s="5"/>
      <c r="DZ498" s="5"/>
      <c r="EA498" s="4"/>
      <c r="EB498" s="6"/>
      <c r="EC498" s="4"/>
      <c r="ED498" s="6"/>
      <c r="EE498" s="5"/>
      <c r="EF498" s="5"/>
      <c r="EG498" s="4"/>
      <c r="EH498" s="6"/>
      <c r="EI498" s="4"/>
      <c r="EJ498" s="6"/>
      <c r="EK498" s="5"/>
      <c r="EL498" s="5"/>
      <c r="EM498" s="4"/>
      <c r="EN498" s="6"/>
      <c r="EO498" s="4"/>
      <c r="EP498" s="6"/>
      <c r="EQ498" s="5"/>
      <c r="ER498" s="5"/>
      <c r="ES498" s="4"/>
      <c r="ET498" s="6"/>
      <c r="EU498" s="4"/>
      <c r="EV498" s="6"/>
      <c r="EW498" s="5"/>
      <c r="EX498" s="5"/>
      <c r="EY498" s="4"/>
      <c r="EZ498" s="6"/>
      <c r="FA498" s="4"/>
      <c r="FB498" s="6"/>
      <c r="FC498" s="5"/>
      <c r="FD498" s="5"/>
      <c r="FE498" s="4"/>
      <c r="FF498" s="6"/>
      <c r="FG498" s="4"/>
      <c r="FH498" s="6"/>
      <c r="FI498" s="5"/>
      <c r="FJ498" s="5"/>
      <c r="FK498" s="4"/>
      <c r="FL498" s="6"/>
      <c r="FM498" s="4"/>
      <c r="FN498" s="6"/>
      <c r="FO498" s="5"/>
      <c r="FP498" s="5"/>
      <c r="FQ498" s="4"/>
      <c r="FR498" s="6"/>
      <c r="FS498" s="4"/>
      <c r="FT498" s="6"/>
      <c r="FU498" s="5"/>
      <c r="FV498" s="5"/>
      <c r="FW498" s="4"/>
      <c r="FX498" s="6"/>
      <c r="FY498" s="4"/>
      <c r="FZ498" s="6"/>
      <c r="GA498" s="5"/>
      <c r="GB498" s="5"/>
      <c r="GC498" s="4"/>
      <c r="GD498" s="6"/>
      <c r="GE498" s="4"/>
      <c r="GF498" s="6"/>
      <c r="GG498" s="5"/>
      <c r="GH498" s="5"/>
      <c r="GI498" s="4"/>
      <c r="GJ498" s="6"/>
      <c r="GK498" s="4"/>
      <c r="GL498" s="6"/>
      <c r="GM498" s="5"/>
      <c r="GN498" s="5"/>
      <c r="GO498" s="4"/>
      <c r="GP498" s="6"/>
      <c r="GQ498" s="4"/>
      <c r="GR498" s="6"/>
      <c r="GS498" s="5"/>
      <c r="GT498" s="5"/>
      <c r="GU498" s="4"/>
      <c r="GV498" s="6"/>
      <c r="GW498" s="4"/>
      <c r="GX498" s="6"/>
      <c r="GY498" s="5"/>
      <c r="GZ498" s="5"/>
      <c r="HA498" s="4"/>
      <c r="HB498" s="6"/>
      <c r="HC498" s="4"/>
      <c r="HD498" s="6"/>
      <c r="HE498" s="5"/>
      <c r="HF498" s="5"/>
      <c r="HG498" s="4"/>
      <c r="HH498" s="6"/>
      <c r="HI498" s="4"/>
      <c r="HJ498" s="6"/>
      <c r="HK498" s="5"/>
      <c r="HL498" s="5"/>
      <c r="HM498" s="4"/>
      <c r="HN498" s="6"/>
      <c r="HO498" s="4"/>
      <c r="HP498" s="6"/>
      <c r="HQ498" s="5"/>
      <c r="HR498" s="5"/>
      <c r="HS498" s="4"/>
      <c r="HT498" s="6"/>
      <c r="HU498" s="4"/>
      <c r="HV498" s="6"/>
      <c r="HW498" s="5"/>
      <c r="HX498" s="5"/>
      <c r="HY498" s="4"/>
      <c r="HZ498" s="6"/>
      <c r="IA498" s="4"/>
      <c r="IB498" s="6"/>
      <c r="IC498" s="5"/>
      <c r="ID498" s="5"/>
      <c r="IE498" s="4"/>
      <c r="IF498" s="6"/>
      <c r="IG498" s="4"/>
      <c r="IH498" s="6"/>
      <c r="II498" s="5"/>
      <c r="IJ498" s="5"/>
      <c r="IK498" s="4"/>
      <c r="IL498" s="6"/>
      <c r="IM498" s="4"/>
      <c r="IN498" s="6"/>
      <c r="IO498" s="5"/>
      <c r="IP498" s="5"/>
      <c r="IQ498" s="4"/>
      <c r="IR498" s="6"/>
      <c r="IS498" s="4"/>
      <c r="IT498" s="6"/>
      <c r="IU498" s="5"/>
      <c r="IV498" s="5"/>
      <c r="IW498" s="4"/>
      <c r="IX498" s="6"/>
      <c r="IY498" s="4"/>
      <c r="IZ498" s="6"/>
      <c r="JA498" s="5"/>
      <c r="JB498" s="5"/>
      <c r="JC498" s="4"/>
      <c r="JD498" s="6"/>
      <c r="JE498" s="4"/>
      <c r="JF498" s="6"/>
      <c r="JG498" s="5"/>
      <c r="JH498" s="5"/>
      <c r="JI498" s="4"/>
      <c r="JJ498" s="6"/>
      <c r="JK498" s="4"/>
      <c r="JL498" s="6"/>
      <c r="JM498" s="5"/>
      <c r="JN498" s="5"/>
      <c r="JO498" s="4"/>
      <c r="JP498" s="6"/>
      <c r="JQ498" s="4"/>
      <c r="JR498" s="6"/>
      <c r="JS498" s="5"/>
      <c r="JT498" s="5"/>
      <c r="JU498" s="4"/>
      <c r="JV498" s="6"/>
      <c r="JW498" s="4"/>
      <c r="JX498" s="6"/>
      <c r="JY498" s="5"/>
      <c r="JZ498" s="5"/>
      <c r="KA498" s="4"/>
      <c r="KB498" s="6"/>
      <c r="KC498" s="4"/>
      <c r="KD498" s="6"/>
      <c r="KE498" s="5"/>
      <c r="KF498" s="5"/>
      <c r="KG498" s="4"/>
      <c r="KH498" s="6"/>
      <c r="KI498" s="4"/>
      <c r="KJ498" s="6"/>
      <c r="KK498" s="5"/>
      <c r="KL498" s="5"/>
    </row>
    <row r="499">
      <c r="A499" s="3" t="s">
        <v>85</v>
      </c>
      <c r="B499" s="3" t="s">
        <v>765</v>
      </c>
      <c r="C499" s="3" t="s">
        <v>550</v>
      </c>
      <c r="D499" s="3" t="s">
        <v>712</v>
      </c>
      <c r="E499" s="3" t="s">
        <v>384</v>
      </c>
      <c r="F499" s="3" t="s">
        <v>104</v>
      </c>
      <c r="G499" s="3" t="s">
        <v>104</v>
      </c>
      <c r="H499" s="3" t="s">
        <v>104</v>
      </c>
      <c r="I499" s="4"/>
      <c r="J499" s="4">
        <f>=ROUNDDOWN({0},0)</f>
      </c>
      <c r="K499" s="4"/>
      <c r="L499" s="5"/>
      <c r="M499" s="4"/>
      <c r="N499" s="4">
        <f>=ROUNDDOWN({0},0)</f>
      </c>
      <c r="O499" s="4"/>
      <c r="P499" s="5"/>
      <c r="Q499" s="4"/>
      <c r="R499" s="6"/>
      <c r="S499" s="4"/>
      <c r="T499" s="6"/>
      <c r="U499" s="5"/>
      <c r="V499" s="5"/>
      <c r="W499" s="4"/>
      <c r="X499" s="6"/>
      <c r="Y499" s="4"/>
      <c r="Z499" s="6"/>
      <c r="AA499" s="5"/>
      <c r="AB499" s="5"/>
      <c r="AC499" s="4"/>
      <c r="AD499" s="6"/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  <c r="AU499" s="4"/>
      <c r="AV499" s="6"/>
      <c r="AW499" s="4"/>
      <c r="AX499" s="6"/>
      <c r="AY499" s="5"/>
      <c r="AZ499" s="5"/>
      <c r="BA499" s="4"/>
      <c r="BB499" s="6"/>
      <c r="BC499" s="4"/>
      <c r="BD499" s="6"/>
      <c r="BE499" s="5"/>
      <c r="BF499" s="5"/>
      <c r="BG499" s="4"/>
      <c r="BH499" s="6"/>
      <c r="BI499" s="4"/>
      <c r="BJ499" s="6"/>
      <c r="BK499" s="5"/>
      <c r="BL499" s="5"/>
      <c r="BM499" s="4"/>
      <c r="BN499" s="6"/>
      <c r="BO499" s="4"/>
      <c r="BP499" s="6"/>
      <c r="BQ499" s="5"/>
      <c r="BR499" s="5"/>
      <c r="BS499" s="4"/>
      <c r="BT499" s="6"/>
      <c r="BU499" s="4"/>
      <c r="BV499" s="6"/>
      <c r="BW499" s="5"/>
      <c r="BX499" s="5"/>
      <c r="BY499" s="4"/>
      <c r="BZ499" s="6"/>
      <c r="CA499" s="4"/>
      <c r="CB499" s="6"/>
      <c r="CC499" s="5"/>
      <c r="CD499" s="5"/>
      <c r="CE499" s="4"/>
      <c r="CF499" s="6"/>
      <c r="CG499" s="4"/>
      <c r="CH499" s="6"/>
      <c r="CI499" s="5"/>
      <c r="CJ499" s="5"/>
      <c r="CK499" s="4"/>
      <c r="CL499" s="6"/>
      <c r="CM499" s="4"/>
      <c r="CN499" s="6"/>
      <c r="CO499" s="5"/>
      <c r="CP499" s="5"/>
      <c r="CQ499" s="4"/>
      <c r="CR499" s="6"/>
      <c r="CS499" s="4"/>
      <c r="CT499" s="6"/>
      <c r="CU499" s="5"/>
      <c r="CV499" s="5"/>
      <c r="CW499" s="4"/>
      <c r="CX499" s="6"/>
      <c r="CY499" s="4"/>
      <c r="CZ499" s="6"/>
      <c r="DA499" s="5"/>
      <c r="DB499" s="5"/>
      <c r="DC499" s="4"/>
      <c r="DD499" s="6"/>
      <c r="DE499" s="4"/>
      <c r="DF499" s="6"/>
      <c r="DG499" s="5"/>
      <c r="DH499" s="5"/>
      <c r="DI499" s="4"/>
      <c r="DJ499" s="6"/>
      <c r="DK499" s="4"/>
      <c r="DL499" s="6"/>
      <c r="DM499" s="5"/>
      <c r="DN499" s="5"/>
      <c r="DO499" s="4"/>
      <c r="DP499" s="6"/>
      <c r="DQ499" s="4"/>
      <c r="DR499" s="6"/>
      <c r="DS499" s="5"/>
      <c r="DT499" s="5"/>
      <c r="DU499" s="4"/>
      <c r="DV499" s="6"/>
      <c r="DW499" s="4"/>
      <c r="DX499" s="6"/>
      <c r="DY499" s="5"/>
      <c r="DZ499" s="5"/>
      <c r="EA499" s="4"/>
      <c r="EB499" s="6"/>
      <c r="EC499" s="4"/>
      <c r="ED499" s="6"/>
      <c r="EE499" s="5"/>
      <c r="EF499" s="5"/>
      <c r="EG499" s="4"/>
      <c r="EH499" s="6"/>
      <c r="EI499" s="4"/>
      <c r="EJ499" s="6"/>
      <c r="EK499" s="5"/>
      <c r="EL499" s="5"/>
      <c r="EM499" s="4"/>
      <c r="EN499" s="6"/>
      <c r="EO499" s="4"/>
      <c r="EP499" s="6"/>
      <c r="EQ499" s="5"/>
      <c r="ER499" s="5"/>
      <c r="ES499" s="4"/>
      <c r="ET499" s="6"/>
      <c r="EU499" s="4"/>
      <c r="EV499" s="6"/>
      <c r="EW499" s="5"/>
      <c r="EX499" s="5"/>
      <c r="EY499" s="4"/>
      <c r="EZ499" s="6"/>
      <c r="FA499" s="4"/>
      <c r="FB499" s="6"/>
      <c r="FC499" s="5"/>
      <c r="FD499" s="5"/>
      <c r="FE499" s="4"/>
      <c r="FF499" s="6"/>
      <c r="FG499" s="4"/>
      <c r="FH499" s="6"/>
      <c r="FI499" s="5"/>
      <c r="FJ499" s="5"/>
      <c r="FK499" s="4"/>
      <c r="FL499" s="6"/>
      <c r="FM499" s="4"/>
      <c r="FN499" s="6"/>
      <c r="FO499" s="5"/>
      <c r="FP499" s="5"/>
      <c r="FQ499" s="4"/>
      <c r="FR499" s="6"/>
      <c r="FS499" s="4"/>
      <c r="FT499" s="6"/>
      <c r="FU499" s="5"/>
      <c r="FV499" s="5"/>
      <c r="FW499" s="4"/>
      <c r="FX499" s="6"/>
      <c r="FY499" s="4"/>
      <c r="FZ499" s="6"/>
      <c r="GA499" s="5"/>
      <c r="GB499" s="5"/>
      <c r="GC499" s="4"/>
      <c r="GD499" s="6"/>
      <c r="GE499" s="4"/>
      <c r="GF499" s="6"/>
      <c r="GG499" s="5"/>
      <c r="GH499" s="5"/>
      <c r="GI499" s="4"/>
      <c r="GJ499" s="6"/>
      <c r="GK499" s="4"/>
      <c r="GL499" s="6"/>
      <c r="GM499" s="5"/>
      <c r="GN499" s="5"/>
      <c r="GO499" s="4"/>
      <c r="GP499" s="6"/>
      <c r="GQ499" s="4"/>
      <c r="GR499" s="6"/>
      <c r="GS499" s="5"/>
      <c r="GT499" s="5"/>
      <c r="GU499" s="4"/>
      <c r="GV499" s="6"/>
      <c r="GW499" s="4"/>
      <c r="GX499" s="6"/>
      <c r="GY499" s="5"/>
      <c r="GZ499" s="5"/>
      <c r="HA499" s="4"/>
      <c r="HB499" s="6"/>
      <c r="HC499" s="4"/>
      <c r="HD499" s="6"/>
      <c r="HE499" s="5"/>
      <c r="HF499" s="5"/>
      <c r="HG499" s="4"/>
      <c r="HH499" s="6"/>
      <c r="HI499" s="4"/>
      <c r="HJ499" s="6"/>
      <c r="HK499" s="5"/>
      <c r="HL499" s="5"/>
      <c r="HM499" s="4"/>
      <c r="HN499" s="6"/>
      <c r="HO499" s="4"/>
      <c r="HP499" s="6"/>
      <c r="HQ499" s="5"/>
      <c r="HR499" s="5"/>
      <c r="HS499" s="4"/>
      <c r="HT499" s="6"/>
      <c r="HU499" s="4"/>
      <c r="HV499" s="6"/>
      <c r="HW499" s="5"/>
      <c r="HX499" s="5"/>
      <c r="HY499" s="4"/>
      <c r="HZ499" s="6"/>
      <c r="IA499" s="4"/>
      <c r="IB499" s="6"/>
      <c r="IC499" s="5"/>
      <c r="ID499" s="5"/>
      <c r="IE499" s="4"/>
      <c r="IF499" s="6"/>
      <c r="IG499" s="4"/>
      <c r="IH499" s="6"/>
      <c r="II499" s="5"/>
      <c r="IJ499" s="5"/>
      <c r="IK499" s="4"/>
      <c r="IL499" s="6"/>
      <c r="IM499" s="4"/>
      <c r="IN499" s="6"/>
      <c r="IO499" s="5"/>
      <c r="IP499" s="5"/>
      <c r="IQ499" s="4"/>
      <c r="IR499" s="6"/>
      <c r="IS499" s="4"/>
      <c r="IT499" s="6"/>
      <c r="IU499" s="5"/>
      <c r="IV499" s="5"/>
      <c r="IW499" s="4"/>
      <c r="IX499" s="6"/>
      <c r="IY499" s="4"/>
      <c r="IZ499" s="6"/>
      <c r="JA499" s="5"/>
      <c r="JB499" s="5"/>
      <c r="JC499" s="4"/>
      <c r="JD499" s="6"/>
      <c r="JE499" s="4"/>
      <c r="JF499" s="6"/>
      <c r="JG499" s="5"/>
      <c r="JH499" s="5"/>
      <c r="JI499" s="4"/>
      <c r="JJ499" s="6"/>
      <c r="JK499" s="4"/>
      <c r="JL499" s="6"/>
      <c r="JM499" s="5"/>
      <c r="JN499" s="5"/>
      <c r="JO499" s="4"/>
      <c r="JP499" s="6"/>
      <c r="JQ499" s="4"/>
      <c r="JR499" s="6"/>
      <c r="JS499" s="5"/>
      <c r="JT499" s="5"/>
      <c r="JU499" s="4"/>
      <c r="JV499" s="6"/>
      <c r="JW499" s="4"/>
      <c r="JX499" s="6"/>
      <c r="JY499" s="5"/>
      <c r="JZ499" s="5"/>
      <c r="KA499" s="4"/>
      <c r="KB499" s="6"/>
      <c r="KC499" s="4"/>
      <c r="KD499" s="6"/>
      <c r="KE499" s="5"/>
      <c r="KF499" s="5"/>
      <c r="KG499" s="4"/>
      <c r="KH499" s="6"/>
      <c r="KI499" s="4"/>
      <c r="KJ499" s="6"/>
      <c r="KK499" s="5"/>
      <c r="KL499" s="5"/>
    </row>
    <row r="500">
      <c r="A500" s="3" t="s">
        <v>85</v>
      </c>
      <c r="B500" s="3" t="s">
        <v>789</v>
      </c>
      <c r="C500" s="3" t="s">
        <v>449</v>
      </c>
      <c r="D500" s="3" t="s">
        <v>649</v>
      </c>
      <c r="E500" s="3" t="s">
        <v>790</v>
      </c>
      <c r="F500" s="3" t="s">
        <v>790</v>
      </c>
      <c r="G500" s="3" t="s">
        <v>790</v>
      </c>
      <c r="H500" s="3" t="s">
        <v>122</v>
      </c>
      <c r="I500" s="4"/>
      <c r="J500" s="4">
        <f>=ROUNDDOWN({0},0)</f>
      </c>
      <c r="K500" s="4">
        <v>2700</v>
      </c>
      <c r="L500" s="5">
        <v>1</v>
      </c>
      <c r="M500" s="4"/>
      <c r="N500" s="4">
        <f>=ROUNDDOWN({0},0)</f>
      </c>
      <c r="O500" s="4"/>
      <c r="P500" s="5"/>
      <c r="Q500" s="4">
        <v>49</v>
      </c>
      <c r="R500" s="6">
        <v>2731.58</v>
      </c>
      <c r="S500" s="4"/>
      <c r="T500" s="6"/>
      <c r="U500" s="5"/>
      <c r="V500" s="5"/>
      <c r="W500" s="4">
        <v>4</v>
      </c>
      <c r="X500" s="6">
        <v>205</v>
      </c>
      <c r="Y500" s="4"/>
      <c r="Z500" s="6"/>
      <c r="AA500" s="5"/>
      <c r="AB500" s="5"/>
      <c r="AC500" s="4">
        <v>10</v>
      </c>
      <c r="AD500" s="6">
        <v>553.2</v>
      </c>
      <c r="AE500" s="4"/>
      <c r="AF500" s="6"/>
      <c r="AG500" s="5"/>
      <c r="AH500" s="5"/>
      <c r="AI500" s="4">
        <v>2</v>
      </c>
      <c r="AJ500" s="6">
        <v>119.2</v>
      </c>
      <c r="AK500" s="4"/>
      <c r="AL500" s="6"/>
      <c r="AM500" s="5"/>
      <c r="AN500" s="5"/>
      <c r="AO500" s="4"/>
      <c r="AP500" s="6"/>
      <c r="AQ500" s="4"/>
      <c r="AR500" s="6"/>
      <c r="AS500" s="5"/>
      <c r="AT500" s="5"/>
      <c r="AU500" s="4">
        <v>5</v>
      </c>
      <c r="AV500" s="6">
        <v>255.02</v>
      </c>
      <c r="AW500" s="4"/>
      <c r="AX500" s="6"/>
      <c r="AY500" s="5"/>
      <c r="AZ500" s="5"/>
      <c r="BA500" s="4"/>
      <c r="BB500" s="6"/>
      <c r="BC500" s="4"/>
      <c r="BD500" s="6"/>
      <c r="BE500" s="5"/>
      <c r="BF500" s="5"/>
      <c r="BG500" s="4">
        <v>22</v>
      </c>
      <c r="BH500" s="6">
        <v>1247.14</v>
      </c>
      <c r="BI500" s="4"/>
      <c r="BJ500" s="6"/>
      <c r="BK500" s="5"/>
      <c r="BL500" s="5"/>
      <c r="BM500" s="4">
        <v>1</v>
      </c>
      <c r="BN500" s="6">
        <v>58.21</v>
      </c>
      <c r="BO500" s="4"/>
      <c r="BP500" s="6"/>
      <c r="BQ500" s="5"/>
      <c r="BR500" s="5"/>
      <c r="BS500" s="4"/>
      <c r="BT500" s="6"/>
      <c r="BU500" s="4"/>
      <c r="BV500" s="6"/>
      <c r="BW500" s="5"/>
      <c r="BX500" s="5"/>
      <c r="BY500" s="4"/>
      <c r="BZ500" s="6"/>
      <c r="CA500" s="4"/>
      <c r="CB500" s="6"/>
      <c r="CC500" s="5"/>
      <c r="CD500" s="5"/>
      <c r="CE500" s="4">
        <v>2</v>
      </c>
      <c r="CF500" s="6">
        <v>88.46</v>
      </c>
      <c r="CG500" s="4"/>
      <c r="CH500" s="6"/>
      <c r="CI500" s="5"/>
      <c r="CJ500" s="5"/>
      <c r="CK500" s="4"/>
      <c r="CL500" s="6"/>
      <c r="CM500" s="4"/>
      <c r="CN500" s="6"/>
      <c r="CO500" s="5"/>
      <c r="CP500" s="5"/>
      <c r="CQ500" s="4"/>
      <c r="CR500" s="6"/>
      <c r="CS500" s="4"/>
      <c r="CT500" s="6"/>
      <c r="CU500" s="5"/>
      <c r="CV500" s="5"/>
      <c r="CW500" s="4"/>
      <c r="CX500" s="6"/>
      <c r="CY500" s="4"/>
      <c r="CZ500" s="6"/>
      <c r="DA500" s="5"/>
      <c r="DB500" s="5"/>
      <c r="DC500" s="4"/>
      <c r="DD500" s="6"/>
      <c r="DE500" s="4"/>
      <c r="DF500" s="6"/>
      <c r="DG500" s="5"/>
      <c r="DH500" s="5"/>
      <c r="DI500" s="4"/>
      <c r="DJ500" s="6"/>
      <c r="DK500" s="4"/>
      <c r="DL500" s="6"/>
      <c r="DM500" s="5"/>
      <c r="DN500" s="5"/>
      <c r="DO500" s="4">
        <v>1</v>
      </c>
      <c r="DP500" s="6">
        <v>58.21</v>
      </c>
      <c r="DQ500" s="4"/>
      <c r="DR500" s="6"/>
      <c r="DS500" s="5"/>
      <c r="DT500" s="5"/>
      <c r="DU500" s="4"/>
      <c r="DV500" s="6"/>
      <c r="DW500" s="4"/>
      <c r="DX500" s="6"/>
      <c r="DY500" s="5"/>
      <c r="DZ500" s="5"/>
      <c r="EA500" s="4">
        <v>2</v>
      </c>
      <c r="EB500" s="6">
        <v>147.14</v>
      </c>
      <c r="EC500" s="4"/>
      <c r="ED500" s="6"/>
      <c r="EE500" s="5"/>
      <c r="EF500" s="5"/>
      <c r="EG500" s="4"/>
      <c r="EH500" s="6"/>
      <c r="EI500" s="4"/>
      <c r="EJ500" s="6"/>
      <c r="EK500" s="5"/>
      <c r="EL500" s="5"/>
      <c r="EM500" s="4"/>
      <c r="EN500" s="6"/>
      <c r="EO500" s="4"/>
      <c r="EP500" s="6"/>
      <c r="EQ500" s="5"/>
      <c r="ER500" s="5"/>
      <c r="ES500" s="4"/>
      <c r="ET500" s="6"/>
      <c r="EU500" s="4"/>
      <c r="EV500" s="6"/>
      <c r="EW500" s="5"/>
      <c r="EX500" s="5"/>
      <c r="EY500" s="4"/>
      <c r="EZ500" s="6"/>
      <c r="FA500" s="4"/>
      <c r="FB500" s="6"/>
      <c r="FC500" s="5"/>
      <c r="FD500" s="5"/>
      <c r="FE500" s="4"/>
      <c r="FF500" s="6"/>
      <c r="FG500" s="4"/>
      <c r="FH500" s="6"/>
      <c r="FI500" s="5"/>
      <c r="FJ500" s="5"/>
      <c r="FK500" s="4"/>
      <c r="FL500" s="6"/>
      <c r="FM500" s="4"/>
      <c r="FN500" s="6"/>
      <c r="FO500" s="5"/>
      <c r="FP500" s="5"/>
      <c r="FQ500" s="4"/>
      <c r="FR500" s="6"/>
      <c r="FS500" s="4"/>
      <c r="FT500" s="6"/>
      <c r="FU500" s="5"/>
      <c r="FV500" s="5"/>
      <c r="FW500" s="4"/>
      <c r="FX500" s="6"/>
      <c r="FY500" s="4"/>
      <c r="FZ500" s="6"/>
      <c r="GA500" s="5"/>
      <c r="GB500" s="5"/>
      <c r="GC500" s="4"/>
      <c r="GD500" s="6"/>
      <c r="GE500" s="4"/>
      <c r="GF500" s="6"/>
      <c r="GG500" s="5"/>
      <c r="GH500" s="5"/>
      <c r="GI500" s="4"/>
      <c r="GJ500" s="6"/>
      <c r="GK500" s="4"/>
      <c r="GL500" s="6"/>
      <c r="GM500" s="5"/>
      <c r="GN500" s="5"/>
      <c r="GO500" s="4"/>
      <c r="GP500" s="6"/>
      <c r="GQ500" s="4"/>
      <c r="GR500" s="6"/>
      <c r="GS500" s="5"/>
      <c r="GT500" s="5"/>
      <c r="GU500" s="4"/>
      <c r="GV500" s="6"/>
      <c r="GW500" s="4"/>
      <c r="GX500" s="6"/>
      <c r="GY500" s="5"/>
      <c r="GZ500" s="5"/>
      <c r="HA500" s="4"/>
      <c r="HB500" s="6"/>
      <c r="HC500" s="4"/>
      <c r="HD500" s="6"/>
      <c r="HE500" s="5"/>
      <c r="HF500" s="5"/>
      <c r="HG500" s="4"/>
      <c r="HH500" s="6"/>
      <c r="HI500" s="4"/>
      <c r="HJ500" s="6"/>
      <c r="HK500" s="5"/>
      <c r="HL500" s="5"/>
      <c r="HM500" s="4"/>
      <c r="HN500" s="6"/>
      <c r="HO500" s="4"/>
      <c r="HP500" s="6"/>
      <c r="HQ500" s="5"/>
      <c r="HR500" s="5"/>
      <c r="HS500" s="4"/>
      <c r="HT500" s="6"/>
      <c r="HU500" s="4"/>
      <c r="HV500" s="6"/>
      <c r="HW500" s="5"/>
      <c r="HX500" s="5"/>
      <c r="HY500" s="4"/>
      <c r="HZ500" s="6"/>
      <c r="IA500" s="4"/>
      <c r="IB500" s="6"/>
      <c r="IC500" s="5"/>
      <c r="ID500" s="5"/>
      <c r="IE500" s="4"/>
      <c r="IF500" s="6"/>
      <c r="IG500" s="4"/>
      <c r="IH500" s="6"/>
      <c r="II500" s="5"/>
      <c r="IJ500" s="5"/>
      <c r="IK500" s="4"/>
      <c r="IL500" s="6"/>
      <c r="IM500" s="4"/>
      <c r="IN500" s="6"/>
      <c r="IO500" s="5"/>
      <c r="IP500" s="5"/>
      <c r="IQ500" s="4"/>
      <c r="IR500" s="6"/>
      <c r="IS500" s="4"/>
      <c r="IT500" s="6"/>
      <c r="IU500" s="5"/>
      <c r="IV500" s="5"/>
      <c r="IW500" s="4"/>
      <c r="IX500" s="6"/>
      <c r="IY500" s="4"/>
      <c r="IZ500" s="6"/>
      <c r="JA500" s="5"/>
      <c r="JB500" s="5"/>
      <c r="JC500" s="4"/>
      <c r="JD500" s="6"/>
      <c r="JE500" s="4"/>
      <c r="JF500" s="6"/>
      <c r="JG500" s="5"/>
      <c r="JH500" s="5"/>
      <c r="JI500" s="4"/>
      <c r="JJ500" s="6"/>
      <c r="JK500" s="4"/>
      <c r="JL500" s="6"/>
      <c r="JM500" s="5"/>
      <c r="JN500" s="5"/>
      <c r="JO500" s="4"/>
      <c r="JP500" s="6"/>
      <c r="JQ500" s="4"/>
      <c r="JR500" s="6"/>
      <c r="JS500" s="5"/>
      <c r="JT500" s="5"/>
      <c r="JU500" s="4"/>
      <c r="JV500" s="6"/>
      <c r="JW500" s="4"/>
      <c r="JX500" s="6"/>
      <c r="JY500" s="5"/>
      <c r="JZ500" s="5"/>
      <c r="KA500" s="4"/>
      <c r="KB500" s="6"/>
      <c r="KC500" s="4"/>
      <c r="KD500" s="6"/>
      <c r="KE500" s="5"/>
      <c r="KF500" s="5"/>
      <c r="KG500" s="4"/>
      <c r="KH500" s="6"/>
      <c r="KI500" s="4"/>
      <c r="KJ500" s="6"/>
      <c r="KK500" s="5"/>
      <c r="KL500" s="5"/>
    </row>
    <row r="501">
      <c r="A501" s="3" t="s">
        <v>85</v>
      </c>
      <c r="B501" s="3" t="s">
        <v>789</v>
      </c>
      <c r="C501" s="3" t="s">
        <v>449</v>
      </c>
      <c r="D501" s="3" t="s">
        <v>649</v>
      </c>
      <c r="E501" s="3" t="s">
        <v>791</v>
      </c>
      <c r="F501" s="3" t="s">
        <v>791</v>
      </c>
      <c r="G501" s="3" t="s">
        <v>791</v>
      </c>
      <c r="H501" s="3" t="s">
        <v>165</v>
      </c>
      <c r="I501" s="4"/>
      <c r="J501" s="4">
        <f>=ROUNDDOWN({0},0)</f>
      </c>
      <c r="K501" s="4">
        <v>800</v>
      </c>
      <c r="L501" s="5">
        <v>1</v>
      </c>
      <c r="M501" s="4"/>
      <c r="N501" s="4">
        <f>=ROUNDDOWN({0},0)</f>
      </c>
      <c r="O501" s="4"/>
      <c r="P501" s="5"/>
      <c r="Q501" s="4">
        <v>33</v>
      </c>
      <c r="R501" s="6">
        <v>1999.42</v>
      </c>
      <c r="S501" s="4"/>
      <c r="T501" s="6"/>
      <c r="U501" s="5"/>
      <c r="V501" s="5"/>
      <c r="W501" s="4">
        <v>19</v>
      </c>
      <c r="X501" s="6">
        <v>1146.26</v>
      </c>
      <c r="Y501" s="4"/>
      <c r="Z501" s="6"/>
      <c r="AA501" s="5"/>
      <c r="AB501" s="5"/>
      <c r="AC501" s="4">
        <v>6</v>
      </c>
      <c r="AD501" s="6">
        <v>339.28</v>
      </c>
      <c r="AE501" s="4"/>
      <c r="AF501" s="6"/>
      <c r="AG501" s="5"/>
      <c r="AH501" s="5"/>
      <c r="AI501" s="4">
        <v>3</v>
      </c>
      <c r="AJ501" s="6">
        <v>202.14</v>
      </c>
      <c r="AK501" s="4"/>
      <c r="AL501" s="6"/>
      <c r="AM501" s="5"/>
      <c r="AN501" s="5"/>
      <c r="AO501" s="4"/>
      <c r="AP501" s="6"/>
      <c r="AQ501" s="4"/>
      <c r="AR501" s="6"/>
      <c r="AS501" s="5"/>
      <c r="AT501" s="5"/>
      <c r="AU501" s="4">
        <v>1</v>
      </c>
      <c r="AV501" s="6">
        <v>65.51</v>
      </c>
      <c r="AW501" s="4"/>
      <c r="AX501" s="6"/>
      <c r="AY501" s="5"/>
      <c r="AZ501" s="5"/>
      <c r="BA501" s="4"/>
      <c r="BB501" s="6"/>
      <c r="BC501" s="4"/>
      <c r="BD501" s="6"/>
      <c r="BE501" s="5"/>
      <c r="BF501" s="5"/>
      <c r="BG501" s="4">
        <v>3</v>
      </c>
      <c r="BH501" s="6">
        <v>180.72</v>
      </c>
      <c r="BI501" s="4"/>
      <c r="BJ501" s="6"/>
      <c r="BK501" s="5"/>
      <c r="BL501" s="5"/>
      <c r="BM501" s="4"/>
      <c r="BN501" s="6"/>
      <c r="BO501" s="4"/>
      <c r="BP501" s="6"/>
      <c r="BQ501" s="5"/>
      <c r="BR501" s="5"/>
      <c r="BS501" s="4"/>
      <c r="BT501" s="6"/>
      <c r="BU501" s="4"/>
      <c r="BV501" s="6"/>
      <c r="BW501" s="5"/>
      <c r="BX501" s="5"/>
      <c r="BY501" s="4"/>
      <c r="BZ501" s="6"/>
      <c r="CA501" s="4"/>
      <c r="CB501" s="6"/>
      <c r="CC501" s="5"/>
      <c r="CD501" s="5"/>
      <c r="CE501" s="4"/>
      <c r="CF501" s="6"/>
      <c r="CG501" s="4"/>
      <c r="CH501" s="6"/>
      <c r="CI501" s="5"/>
      <c r="CJ501" s="5"/>
      <c r="CK501" s="4"/>
      <c r="CL501" s="6"/>
      <c r="CM501" s="4"/>
      <c r="CN501" s="6"/>
      <c r="CO501" s="5"/>
      <c r="CP501" s="5"/>
      <c r="CQ501" s="4">
        <v>1</v>
      </c>
      <c r="CR501" s="6">
        <v>65.51</v>
      </c>
      <c r="CS501" s="4"/>
      <c r="CT501" s="6"/>
      <c r="CU501" s="5"/>
      <c r="CV501" s="5"/>
      <c r="CW501" s="4"/>
      <c r="CX501" s="6"/>
      <c r="CY501" s="4"/>
      <c r="CZ501" s="6"/>
      <c r="DA501" s="5"/>
      <c r="DB501" s="5"/>
      <c r="DC501" s="4"/>
      <c r="DD501" s="6"/>
      <c r="DE501" s="4"/>
      <c r="DF501" s="6"/>
      <c r="DG501" s="5"/>
      <c r="DH501" s="5"/>
      <c r="DI501" s="4"/>
      <c r="DJ501" s="6"/>
      <c r="DK501" s="4"/>
      <c r="DL501" s="6"/>
      <c r="DM501" s="5"/>
      <c r="DN501" s="5"/>
      <c r="DO501" s="4"/>
      <c r="DP501" s="6"/>
      <c r="DQ501" s="4"/>
      <c r="DR501" s="6"/>
      <c r="DS501" s="5"/>
      <c r="DT501" s="5"/>
      <c r="DU501" s="4"/>
      <c r="DV501" s="6"/>
      <c r="DW501" s="4"/>
      <c r="DX501" s="6"/>
      <c r="DY501" s="5"/>
      <c r="DZ501" s="5"/>
      <c r="EA501" s="4"/>
      <c r="EB501" s="6"/>
      <c r="EC501" s="4"/>
      <c r="ED501" s="6"/>
      <c r="EE501" s="5"/>
      <c r="EF501" s="5"/>
      <c r="EG501" s="4"/>
      <c r="EH501" s="6"/>
      <c r="EI501" s="4"/>
      <c r="EJ501" s="6"/>
      <c r="EK501" s="5"/>
      <c r="EL501" s="5"/>
      <c r="EM501" s="4"/>
      <c r="EN501" s="6"/>
      <c r="EO501" s="4"/>
      <c r="EP501" s="6"/>
      <c r="EQ501" s="5"/>
      <c r="ER501" s="5"/>
      <c r="ES501" s="4"/>
      <c r="ET501" s="6"/>
      <c r="EU501" s="4"/>
      <c r="EV501" s="6"/>
      <c r="EW501" s="5"/>
      <c r="EX501" s="5"/>
      <c r="EY501" s="4"/>
      <c r="EZ501" s="6"/>
      <c r="FA501" s="4"/>
      <c r="FB501" s="6"/>
      <c r="FC501" s="5"/>
      <c r="FD501" s="5"/>
      <c r="FE501" s="4"/>
      <c r="FF501" s="6"/>
      <c r="FG501" s="4"/>
      <c r="FH501" s="6"/>
      <c r="FI501" s="5"/>
      <c r="FJ501" s="5"/>
      <c r="FK501" s="4"/>
      <c r="FL501" s="6"/>
      <c r="FM501" s="4"/>
      <c r="FN501" s="6"/>
      <c r="FO501" s="5"/>
      <c r="FP501" s="5"/>
      <c r="FQ501" s="4"/>
      <c r="FR501" s="6"/>
      <c r="FS501" s="4"/>
      <c r="FT501" s="6"/>
      <c r="FU501" s="5"/>
      <c r="FV501" s="5"/>
      <c r="FW501" s="4"/>
      <c r="FX501" s="6"/>
      <c r="FY501" s="4"/>
      <c r="FZ501" s="6"/>
      <c r="GA501" s="5"/>
      <c r="GB501" s="5"/>
      <c r="GC501" s="4"/>
      <c r="GD501" s="6"/>
      <c r="GE501" s="4"/>
      <c r="GF501" s="6"/>
      <c r="GG501" s="5"/>
      <c r="GH501" s="5"/>
      <c r="GI501" s="4"/>
      <c r="GJ501" s="6"/>
      <c r="GK501" s="4"/>
      <c r="GL501" s="6"/>
      <c r="GM501" s="5"/>
      <c r="GN501" s="5"/>
      <c r="GO501" s="4"/>
      <c r="GP501" s="6"/>
      <c r="GQ501" s="4"/>
      <c r="GR501" s="6"/>
      <c r="GS501" s="5"/>
      <c r="GT501" s="5"/>
      <c r="GU501" s="4"/>
      <c r="GV501" s="6"/>
      <c r="GW501" s="4"/>
      <c r="GX501" s="6"/>
      <c r="GY501" s="5"/>
      <c r="GZ501" s="5"/>
      <c r="HA501" s="4"/>
      <c r="HB501" s="6"/>
      <c r="HC501" s="4"/>
      <c r="HD501" s="6"/>
      <c r="HE501" s="5"/>
      <c r="HF501" s="5"/>
      <c r="HG501" s="4"/>
      <c r="HH501" s="6"/>
      <c r="HI501" s="4"/>
      <c r="HJ501" s="6"/>
      <c r="HK501" s="5"/>
      <c r="HL501" s="5"/>
      <c r="HM501" s="4"/>
      <c r="HN501" s="6"/>
      <c r="HO501" s="4"/>
      <c r="HP501" s="6"/>
      <c r="HQ501" s="5"/>
      <c r="HR501" s="5"/>
      <c r="HS501" s="4"/>
      <c r="HT501" s="6"/>
      <c r="HU501" s="4"/>
      <c r="HV501" s="6"/>
      <c r="HW501" s="5"/>
      <c r="HX501" s="5"/>
      <c r="HY501" s="4"/>
      <c r="HZ501" s="6"/>
      <c r="IA501" s="4"/>
      <c r="IB501" s="6"/>
      <c r="IC501" s="5"/>
      <c r="ID501" s="5"/>
      <c r="IE501" s="4"/>
      <c r="IF501" s="6"/>
      <c r="IG501" s="4"/>
      <c r="IH501" s="6"/>
      <c r="II501" s="5"/>
      <c r="IJ501" s="5"/>
      <c r="IK501" s="4"/>
      <c r="IL501" s="6"/>
      <c r="IM501" s="4"/>
      <c r="IN501" s="6"/>
      <c r="IO501" s="5"/>
      <c r="IP501" s="5"/>
      <c r="IQ501" s="4"/>
      <c r="IR501" s="6"/>
      <c r="IS501" s="4"/>
      <c r="IT501" s="6"/>
      <c r="IU501" s="5"/>
      <c r="IV501" s="5"/>
      <c r="IW501" s="4"/>
      <c r="IX501" s="6"/>
      <c r="IY501" s="4"/>
      <c r="IZ501" s="6"/>
      <c r="JA501" s="5"/>
      <c r="JB501" s="5"/>
      <c r="JC501" s="4"/>
      <c r="JD501" s="6"/>
      <c r="JE501" s="4"/>
      <c r="JF501" s="6"/>
      <c r="JG501" s="5"/>
      <c r="JH501" s="5"/>
      <c r="JI501" s="4"/>
      <c r="JJ501" s="6"/>
      <c r="JK501" s="4"/>
      <c r="JL501" s="6"/>
      <c r="JM501" s="5"/>
      <c r="JN501" s="5"/>
      <c r="JO501" s="4"/>
      <c r="JP501" s="6"/>
      <c r="JQ501" s="4"/>
      <c r="JR501" s="6"/>
      <c r="JS501" s="5"/>
      <c r="JT501" s="5"/>
      <c r="JU501" s="4"/>
      <c r="JV501" s="6"/>
      <c r="JW501" s="4"/>
      <c r="JX501" s="6"/>
      <c r="JY501" s="5"/>
      <c r="JZ501" s="5"/>
      <c r="KA501" s="4"/>
      <c r="KB501" s="6"/>
      <c r="KC501" s="4"/>
      <c r="KD501" s="6"/>
      <c r="KE501" s="5"/>
      <c r="KF501" s="5"/>
      <c r="KG501" s="4"/>
      <c r="KH501" s="6"/>
      <c r="KI501" s="4"/>
      <c r="KJ501" s="6"/>
      <c r="KK501" s="5"/>
      <c r="KL501" s="5"/>
    </row>
    <row r="502">
      <c r="A502" s="3" t="s">
        <v>85</v>
      </c>
      <c r="B502" s="3" t="s">
        <v>789</v>
      </c>
      <c r="C502" s="3" t="s">
        <v>449</v>
      </c>
      <c r="D502" s="3" t="s">
        <v>649</v>
      </c>
      <c r="E502" s="3" t="s">
        <v>792</v>
      </c>
      <c r="F502" s="3" t="s">
        <v>792</v>
      </c>
      <c r="G502" s="3" t="s">
        <v>792</v>
      </c>
      <c r="H502" s="3" t="s">
        <v>122</v>
      </c>
      <c r="I502" s="4"/>
      <c r="J502" s="4">
        <f>=ROUNDDOWN({0},0)</f>
      </c>
      <c r="K502" s="4">
        <v>2450</v>
      </c>
      <c r="L502" s="5">
        <v>1</v>
      </c>
      <c r="M502" s="4"/>
      <c r="N502" s="4">
        <f>=ROUNDDOWN({0},0)</f>
      </c>
      <c r="O502" s="4"/>
      <c r="P502" s="5"/>
      <c r="Q502" s="4">
        <v>30</v>
      </c>
      <c r="R502" s="6">
        <v>1661.57</v>
      </c>
      <c r="S502" s="4"/>
      <c r="T502" s="6"/>
      <c r="U502" s="5"/>
      <c r="V502" s="5"/>
      <c r="W502" s="4">
        <v>6</v>
      </c>
      <c r="X502" s="6">
        <v>331.59</v>
      </c>
      <c r="Y502" s="4"/>
      <c r="Z502" s="6"/>
      <c r="AA502" s="5"/>
      <c r="AB502" s="5"/>
      <c r="AC502" s="4">
        <v>6</v>
      </c>
      <c r="AD502" s="6">
        <v>327.36</v>
      </c>
      <c r="AE502" s="4"/>
      <c r="AF502" s="6"/>
      <c r="AG502" s="5"/>
      <c r="AH502" s="5"/>
      <c r="AI502" s="4">
        <v>10</v>
      </c>
      <c r="AJ502" s="6">
        <v>552.77</v>
      </c>
      <c r="AK502" s="4"/>
      <c r="AL502" s="6"/>
      <c r="AM502" s="5"/>
      <c r="AN502" s="5"/>
      <c r="AO502" s="4"/>
      <c r="AP502" s="6"/>
      <c r="AQ502" s="4"/>
      <c r="AR502" s="6"/>
      <c r="AS502" s="5"/>
      <c r="AT502" s="5"/>
      <c r="AU502" s="4">
        <v>5</v>
      </c>
      <c r="AV502" s="6">
        <v>267.89</v>
      </c>
      <c r="AW502" s="4"/>
      <c r="AX502" s="6"/>
      <c r="AY502" s="5"/>
      <c r="AZ502" s="5"/>
      <c r="BA502" s="4"/>
      <c r="BB502" s="6"/>
      <c r="BC502" s="4"/>
      <c r="BD502" s="6"/>
      <c r="BE502" s="5"/>
      <c r="BF502" s="5"/>
      <c r="BG502" s="4">
        <v>1</v>
      </c>
      <c r="BH502" s="6">
        <v>59.13</v>
      </c>
      <c r="BI502" s="4"/>
      <c r="BJ502" s="6"/>
      <c r="BK502" s="5"/>
      <c r="BL502" s="5"/>
      <c r="BM502" s="4">
        <v>1</v>
      </c>
      <c r="BN502" s="6">
        <v>59.32</v>
      </c>
      <c r="BO502" s="4"/>
      <c r="BP502" s="6"/>
      <c r="BQ502" s="5"/>
      <c r="BR502" s="5"/>
      <c r="BS502" s="4"/>
      <c r="BT502" s="6"/>
      <c r="BU502" s="4"/>
      <c r="BV502" s="6"/>
      <c r="BW502" s="5"/>
      <c r="BX502" s="5"/>
      <c r="BY502" s="4"/>
      <c r="BZ502" s="6"/>
      <c r="CA502" s="4"/>
      <c r="CB502" s="6"/>
      <c r="CC502" s="5"/>
      <c r="CD502" s="5"/>
      <c r="CE502" s="4"/>
      <c r="CF502" s="6"/>
      <c r="CG502" s="4"/>
      <c r="CH502" s="6"/>
      <c r="CI502" s="5"/>
      <c r="CJ502" s="5"/>
      <c r="CK502" s="4"/>
      <c r="CL502" s="6"/>
      <c r="CM502" s="4"/>
      <c r="CN502" s="6"/>
      <c r="CO502" s="5"/>
      <c r="CP502" s="5"/>
      <c r="CQ502" s="4"/>
      <c r="CR502" s="6"/>
      <c r="CS502" s="4"/>
      <c r="CT502" s="6"/>
      <c r="CU502" s="5"/>
      <c r="CV502" s="5"/>
      <c r="CW502" s="4"/>
      <c r="CX502" s="6"/>
      <c r="CY502" s="4"/>
      <c r="CZ502" s="6"/>
      <c r="DA502" s="5"/>
      <c r="DB502" s="5"/>
      <c r="DC502" s="4"/>
      <c r="DD502" s="6"/>
      <c r="DE502" s="4"/>
      <c r="DF502" s="6"/>
      <c r="DG502" s="5"/>
      <c r="DH502" s="5"/>
      <c r="DI502" s="4"/>
      <c r="DJ502" s="6"/>
      <c r="DK502" s="4"/>
      <c r="DL502" s="6"/>
      <c r="DM502" s="5"/>
      <c r="DN502" s="5"/>
      <c r="DO502" s="4"/>
      <c r="DP502" s="6"/>
      <c r="DQ502" s="4"/>
      <c r="DR502" s="6"/>
      <c r="DS502" s="5"/>
      <c r="DT502" s="5"/>
      <c r="DU502" s="4"/>
      <c r="DV502" s="6"/>
      <c r="DW502" s="4"/>
      <c r="DX502" s="6"/>
      <c r="DY502" s="5"/>
      <c r="DZ502" s="5"/>
      <c r="EA502" s="4"/>
      <c r="EB502" s="6"/>
      <c r="EC502" s="4"/>
      <c r="ED502" s="6"/>
      <c r="EE502" s="5"/>
      <c r="EF502" s="5"/>
      <c r="EG502" s="4"/>
      <c r="EH502" s="6"/>
      <c r="EI502" s="4"/>
      <c r="EJ502" s="6"/>
      <c r="EK502" s="5"/>
      <c r="EL502" s="5"/>
      <c r="EM502" s="4"/>
      <c r="EN502" s="6"/>
      <c r="EO502" s="4"/>
      <c r="EP502" s="6"/>
      <c r="EQ502" s="5"/>
      <c r="ER502" s="5"/>
      <c r="ES502" s="4"/>
      <c r="ET502" s="6"/>
      <c r="EU502" s="4"/>
      <c r="EV502" s="6"/>
      <c r="EW502" s="5"/>
      <c r="EX502" s="5"/>
      <c r="EY502" s="4"/>
      <c r="EZ502" s="6"/>
      <c r="FA502" s="4"/>
      <c r="FB502" s="6"/>
      <c r="FC502" s="5"/>
      <c r="FD502" s="5"/>
      <c r="FE502" s="4"/>
      <c r="FF502" s="6"/>
      <c r="FG502" s="4"/>
      <c r="FH502" s="6"/>
      <c r="FI502" s="5"/>
      <c r="FJ502" s="5"/>
      <c r="FK502" s="4"/>
      <c r="FL502" s="6"/>
      <c r="FM502" s="4"/>
      <c r="FN502" s="6"/>
      <c r="FO502" s="5"/>
      <c r="FP502" s="5"/>
      <c r="FQ502" s="4"/>
      <c r="FR502" s="6"/>
      <c r="FS502" s="4"/>
      <c r="FT502" s="6"/>
      <c r="FU502" s="5"/>
      <c r="FV502" s="5"/>
      <c r="FW502" s="4"/>
      <c r="FX502" s="6"/>
      <c r="FY502" s="4"/>
      <c r="FZ502" s="6"/>
      <c r="GA502" s="5"/>
      <c r="GB502" s="5"/>
      <c r="GC502" s="4">
        <v>1</v>
      </c>
      <c r="GD502" s="6">
        <v>63.51</v>
      </c>
      <c r="GE502" s="4"/>
      <c r="GF502" s="6"/>
      <c r="GG502" s="5"/>
      <c r="GH502" s="5"/>
      <c r="GI502" s="4"/>
      <c r="GJ502" s="6"/>
      <c r="GK502" s="4"/>
      <c r="GL502" s="6"/>
      <c r="GM502" s="5"/>
      <c r="GN502" s="5"/>
      <c r="GO502" s="4"/>
      <c r="GP502" s="6"/>
      <c r="GQ502" s="4"/>
      <c r="GR502" s="6"/>
      <c r="GS502" s="5"/>
      <c r="GT502" s="5"/>
      <c r="GU502" s="4"/>
      <c r="GV502" s="6"/>
      <c r="GW502" s="4"/>
      <c r="GX502" s="6"/>
      <c r="GY502" s="5"/>
      <c r="GZ502" s="5"/>
      <c r="HA502" s="4"/>
      <c r="HB502" s="6"/>
      <c r="HC502" s="4"/>
      <c r="HD502" s="6"/>
      <c r="HE502" s="5"/>
      <c r="HF502" s="5"/>
      <c r="HG502" s="4"/>
      <c r="HH502" s="6"/>
      <c r="HI502" s="4"/>
      <c r="HJ502" s="6"/>
      <c r="HK502" s="5"/>
      <c r="HL502" s="5"/>
      <c r="HM502" s="4"/>
      <c r="HN502" s="6"/>
      <c r="HO502" s="4"/>
      <c r="HP502" s="6"/>
      <c r="HQ502" s="5"/>
      <c r="HR502" s="5"/>
      <c r="HS502" s="4"/>
      <c r="HT502" s="6"/>
      <c r="HU502" s="4"/>
      <c r="HV502" s="6"/>
      <c r="HW502" s="5"/>
      <c r="HX502" s="5"/>
      <c r="HY502" s="4"/>
      <c r="HZ502" s="6"/>
      <c r="IA502" s="4"/>
      <c r="IB502" s="6"/>
      <c r="IC502" s="5"/>
      <c r="ID502" s="5"/>
      <c r="IE502" s="4"/>
      <c r="IF502" s="6"/>
      <c r="IG502" s="4"/>
      <c r="IH502" s="6"/>
      <c r="II502" s="5"/>
      <c r="IJ502" s="5"/>
      <c r="IK502" s="4"/>
      <c r="IL502" s="6"/>
      <c r="IM502" s="4"/>
      <c r="IN502" s="6"/>
      <c r="IO502" s="5"/>
      <c r="IP502" s="5"/>
      <c r="IQ502" s="4"/>
      <c r="IR502" s="6"/>
      <c r="IS502" s="4"/>
      <c r="IT502" s="6"/>
      <c r="IU502" s="5"/>
      <c r="IV502" s="5"/>
      <c r="IW502" s="4"/>
      <c r="IX502" s="6"/>
      <c r="IY502" s="4"/>
      <c r="IZ502" s="6"/>
      <c r="JA502" s="5"/>
      <c r="JB502" s="5"/>
      <c r="JC502" s="4"/>
      <c r="JD502" s="6"/>
      <c r="JE502" s="4"/>
      <c r="JF502" s="6"/>
      <c r="JG502" s="5"/>
      <c r="JH502" s="5"/>
      <c r="JI502" s="4"/>
      <c r="JJ502" s="6"/>
      <c r="JK502" s="4"/>
      <c r="JL502" s="6"/>
      <c r="JM502" s="5"/>
      <c r="JN502" s="5"/>
      <c r="JO502" s="4"/>
      <c r="JP502" s="6"/>
      <c r="JQ502" s="4"/>
      <c r="JR502" s="6"/>
      <c r="JS502" s="5"/>
      <c r="JT502" s="5"/>
      <c r="JU502" s="4"/>
      <c r="JV502" s="6"/>
      <c r="JW502" s="4"/>
      <c r="JX502" s="6"/>
      <c r="JY502" s="5"/>
      <c r="JZ502" s="5"/>
      <c r="KA502" s="4"/>
      <c r="KB502" s="6"/>
      <c r="KC502" s="4"/>
      <c r="KD502" s="6"/>
      <c r="KE502" s="5"/>
      <c r="KF502" s="5"/>
      <c r="KG502" s="4"/>
      <c r="KH502" s="6"/>
      <c r="KI502" s="4"/>
      <c r="KJ502" s="6"/>
      <c r="KK502" s="5"/>
      <c r="KL502" s="5"/>
    </row>
    <row r="503">
      <c r="A503" s="3" t="s">
        <v>85</v>
      </c>
      <c r="B503" s="3" t="s">
        <v>789</v>
      </c>
      <c r="C503" s="3" t="s">
        <v>449</v>
      </c>
      <c r="D503" s="3" t="s">
        <v>649</v>
      </c>
      <c r="E503" s="3" t="s">
        <v>207</v>
      </c>
      <c r="F503" s="3" t="s">
        <v>207</v>
      </c>
      <c r="G503" s="3" t="s">
        <v>207</v>
      </c>
      <c r="H503" s="3" t="s">
        <v>122</v>
      </c>
      <c r="I503" s="4"/>
      <c r="J503" s="4">
        <f>=ROUNDDOWN({0},0)</f>
      </c>
      <c r="K503" s="4">
        <v>230</v>
      </c>
      <c r="L503" s="5">
        <v>1</v>
      </c>
      <c r="M503" s="4"/>
      <c r="N503" s="4">
        <f>=ROUNDDOWN({0},0)</f>
      </c>
      <c r="O503" s="4"/>
      <c r="P503" s="5"/>
      <c r="Q503" s="4">
        <v>25</v>
      </c>
      <c r="R503" s="6">
        <v>1296.77</v>
      </c>
      <c r="S503" s="4"/>
      <c r="T503" s="6"/>
      <c r="U503" s="5"/>
      <c r="V503" s="5"/>
      <c r="W503" s="4">
        <v>3</v>
      </c>
      <c r="X503" s="6">
        <v>153.81</v>
      </c>
      <c r="Y503" s="4"/>
      <c r="Z503" s="6"/>
      <c r="AA503" s="5"/>
      <c r="AB503" s="5"/>
      <c r="AC503" s="4">
        <v>5</v>
      </c>
      <c r="AD503" s="6">
        <v>278.42</v>
      </c>
      <c r="AE503" s="4"/>
      <c r="AF503" s="6"/>
      <c r="AG503" s="5"/>
      <c r="AH503" s="5"/>
      <c r="AI503" s="4">
        <v>1</v>
      </c>
      <c r="AJ503" s="6">
        <v>54.32</v>
      </c>
      <c r="AK503" s="4"/>
      <c r="AL503" s="6"/>
      <c r="AM503" s="5"/>
      <c r="AN503" s="5"/>
      <c r="AO503" s="4"/>
      <c r="AP503" s="6"/>
      <c r="AQ503" s="4"/>
      <c r="AR503" s="6"/>
      <c r="AS503" s="5"/>
      <c r="AT503" s="5"/>
      <c r="AU503" s="4"/>
      <c r="AV503" s="6"/>
      <c r="AW503" s="4"/>
      <c r="AX503" s="6"/>
      <c r="AY503" s="5"/>
      <c r="AZ503" s="5"/>
      <c r="BA503" s="4"/>
      <c r="BB503" s="6"/>
      <c r="BC503" s="4"/>
      <c r="BD503" s="6"/>
      <c r="BE503" s="5"/>
      <c r="BF503" s="5"/>
      <c r="BG503" s="4">
        <v>15</v>
      </c>
      <c r="BH503" s="6">
        <v>750.9</v>
      </c>
      <c r="BI503" s="4"/>
      <c r="BJ503" s="6"/>
      <c r="BK503" s="5"/>
      <c r="BL503" s="5"/>
      <c r="BM503" s="4">
        <v>1</v>
      </c>
      <c r="BN503" s="6">
        <v>59.32</v>
      </c>
      <c r="BO503" s="4"/>
      <c r="BP503" s="6"/>
      <c r="BQ503" s="5"/>
      <c r="BR503" s="5"/>
      <c r="BS503" s="4"/>
      <c r="BT503" s="6"/>
      <c r="BU503" s="4"/>
      <c r="BV503" s="6"/>
      <c r="BW503" s="5"/>
      <c r="BX503" s="5"/>
      <c r="BY503" s="4"/>
      <c r="BZ503" s="6"/>
      <c r="CA503" s="4"/>
      <c r="CB503" s="6"/>
      <c r="CC503" s="5"/>
      <c r="CD503" s="5"/>
      <c r="CE503" s="4"/>
      <c r="CF503" s="6"/>
      <c r="CG503" s="4"/>
      <c r="CH503" s="6"/>
      <c r="CI503" s="5"/>
      <c r="CJ503" s="5"/>
      <c r="CK503" s="4"/>
      <c r="CL503" s="6"/>
      <c r="CM503" s="4"/>
      <c r="CN503" s="6"/>
      <c r="CO503" s="5"/>
      <c r="CP503" s="5"/>
      <c r="CQ503" s="4"/>
      <c r="CR503" s="6"/>
      <c r="CS503" s="4"/>
      <c r="CT503" s="6"/>
      <c r="CU503" s="5"/>
      <c r="CV503" s="5"/>
      <c r="CW503" s="4"/>
      <c r="CX503" s="6"/>
      <c r="CY503" s="4"/>
      <c r="CZ503" s="6"/>
      <c r="DA503" s="5"/>
      <c r="DB503" s="5"/>
      <c r="DC503" s="4"/>
      <c r="DD503" s="6"/>
      <c r="DE503" s="4"/>
      <c r="DF503" s="6"/>
      <c r="DG503" s="5"/>
      <c r="DH503" s="5"/>
      <c r="DI503" s="4"/>
      <c r="DJ503" s="6"/>
      <c r="DK503" s="4"/>
      <c r="DL503" s="6"/>
      <c r="DM503" s="5"/>
      <c r="DN503" s="5"/>
      <c r="DO503" s="4"/>
      <c r="DP503" s="6"/>
      <c r="DQ503" s="4"/>
      <c r="DR503" s="6"/>
      <c r="DS503" s="5"/>
      <c r="DT503" s="5"/>
      <c r="DU503" s="4"/>
      <c r="DV503" s="6"/>
      <c r="DW503" s="4"/>
      <c r="DX503" s="6"/>
      <c r="DY503" s="5"/>
      <c r="DZ503" s="5"/>
      <c r="EA503" s="4"/>
      <c r="EB503" s="6"/>
      <c r="EC503" s="4"/>
      <c r="ED503" s="6"/>
      <c r="EE503" s="5"/>
      <c r="EF503" s="5"/>
      <c r="EG503" s="4"/>
      <c r="EH503" s="6"/>
      <c r="EI503" s="4"/>
      <c r="EJ503" s="6"/>
      <c r="EK503" s="5"/>
      <c r="EL503" s="5"/>
      <c r="EM503" s="4"/>
      <c r="EN503" s="6"/>
      <c r="EO503" s="4"/>
      <c r="EP503" s="6"/>
      <c r="EQ503" s="5"/>
      <c r="ER503" s="5"/>
      <c r="ES503" s="4"/>
      <c r="ET503" s="6"/>
      <c r="EU503" s="4"/>
      <c r="EV503" s="6"/>
      <c r="EW503" s="5"/>
      <c r="EX503" s="5"/>
      <c r="EY503" s="4"/>
      <c r="EZ503" s="6"/>
      <c r="FA503" s="4"/>
      <c r="FB503" s="6"/>
      <c r="FC503" s="5"/>
      <c r="FD503" s="5"/>
      <c r="FE503" s="4"/>
      <c r="FF503" s="6"/>
      <c r="FG503" s="4"/>
      <c r="FH503" s="6"/>
      <c r="FI503" s="5"/>
      <c r="FJ503" s="5"/>
      <c r="FK503" s="4"/>
      <c r="FL503" s="6"/>
      <c r="FM503" s="4"/>
      <c r="FN503" s="6"/>
      <c r="FO503" s="5"/>
      <c r="FP503" s="5"/>
      <c r="FQ503" s="4"/>
      <c r="FR503" s="6"/>
      <c r="FS503" s="4"/>
      <c r="FT503" s="6"/>
      <c r="FU503" s="5"/>
      <c r="FV503" s="5"/>
      <c r="FW503" s="4"/>
      <c r="FX503" s="6"/>
      <c r="FY503" s="4"/>
      <c r="FZ503" s="6"/>
      <c r="GA503" s="5"/>
      <c r="GB503" s="5"/>
      <c r="GC503" s="4"/>
      <c r="GD503" s="6"/>
      <c r="GE503" s="4"/>
      <c r="GF503" s="6"/>
      <c r="GG503" s="5"/>
      <c r="GH503" s="5"/>
      <c r="GI503" s="4"/>
      <c r="GJ503" s="6"/>
      <c r="GK503" s="4"/>
      <c r="GL503" s="6"/>
      <c r="GM503" s="5"/>
      <c r="GN503" s="5"/>
      <c r="GO503" s="4"/>
      <c r="GP503" s="6"/>
      <c r="GQ503" s="4"/>
      <c r="GR503" s="6"/>
      <c r="GS503" s="5"/>
      <c r="GT503" s="5"/>
      <c r="GU503" s="4"/>
      <c r="GV503" s="6"/>
      <c r="GW503" s="4"/>
      <c r="GX503" s="6"/>
      <c r="GY503" s="5"/>
      <c r="GZ503" s="5"/>
      <c r="HA503" s="4"/>
      <c r="HB503" s="6"/>
      <c r="HC503" s="4"/>
      <c r="HD503" s="6"/>
      <c r="HE503" s="5"/>
      <c r="HF503" s="5"/>
      <c r="HG503" s="4"/>
      <c r="HH503" s="6"/>
      <c r="HI503" s="4"/>
      <c r="HJ503" s="6"/>
      <c r="HK503" s="5"/>
      <c r="HL503" s="5"/>
      <c r="HM503" s="4"/>
      <c r="HN503" s="6"/>
      <c r="HO503" s="4"/>
      <c r="HP503" s="6"/>
      <c r="HQ503" s="5"/>
      <c r="HR503" s="5"/>
      <c r="HS503" s="4"/>
      <c r="HT503" s="6"/>
      <c r="HU503" s="4"/>
      <c r="HV503" s="6"/>
      <c r="HW503" s="5"/>
      <c r="HX503" s="5"/>
      <c r="HY503" s="4"/>
      <c r="HZ503" s="6"/>
      <c r="IA503" s="4"/>
      <c r="IB503" s="6"/>
      <c r="IC503" s="5"/>
      <c r="ID503" s="5"/>
      <c r="IE503" s="4"/>
      <c r="IF503" s="6"/>
      <c r="IG503" s="4"/>
      <c r="IH503" s="6"/>
      <c r="II503" s="5"/>
      <c r="IJ503" s="5"/>
      <c r="IK503" s="4"/>
      <c r="IL503" s="6"/>
      <c r="IM503" s="4"/>
      <c r="IN503" s="6"/>
      <c r="IO503" s="5"/>
      <c r="IP503" s="5"/>
      <c r="IQ503" s="4"/>
      <c r="IR503" s="6"/>
      <c r="IS503" s="4"/>
      <c r="IT503" s="6"/>
      <c r="IU503" s="5"/>
      <c r="IV503" s="5"/>
      <c r="IW503" s="4"/>
      <c r="IX503" s="6"/>
      <c r="IY503" s="4"/>
      <c r="IZ503" s="6"/>
      <c r="JA503" s="5"/>
      <c r="JB503" s="5"/>
      <c r="JC503" s="4"/>
      <c r="JD503" s="6"/>
      <c r="JE503" s="4"/>
      <c r="JF503" s="6"/>
      <c r="JG503" s="5"/>
      <c r="JH503" s="5"/>
      <c r="JI503" s="4"/>
      <c r="JJ503" s="6"/>
      <c r="JK503" s="4"/>
      <c r="JL503" s="6"/>
      <c r="JM503" s="5"/>
      <c r="JN503" s="5"/>
      <c r="JO503" s="4"/>
      <c r="JP503" s="6"/>
      <c r="JQ503" s="4"/>
      <c r="JR503" s="6"/>
      <c r="JS503" s="5"/>
      <c r="JT503" s="5"/>
      <c r="JU503" s="4"/>
      <c r="JV503" s="6"/>
      <c r="JW503" s="4"/>
      <c r="JX503" s="6"/>
      <c r="JY503" s="5"/>
      <c r="JZ503" s="5"/>
      <c r="KA503" s="4"/>
      <c r="KB503" s="6"/>
      <c r="KC503" s="4"/>
      <c r="KD503" s="6"/>
      <c r="KE503" s="5"/>
      <c r="KF503" s="5"/>
      <c r="KG503" s="4"/>
      <c r="KH503" s="6"/>
      <c r="KI503" s="4"/>
      <c r="KJ503" s="6"/>
      <c r="KK503" s="5"/>
      <c r="KL503" s="5"/>
    </row>
    <row r="504">
      <c r="A504" s="3" t="s">
        <v>85</v>
      </c>
      <c r="B504" s="3" t="s">
        <v>789</v>
      </c>
      <c r="C504" s="3" t="s">
        <v>449</v>
      </c>
      <c r="D504" s="3" t="s">
        <v>649</v>
      </c>
      <c r="E504" s="3" t="s">
        <v>793</v>
      </c>
      <c r="F504" s="3" t="s">
        <v>793</v>
      </c>
      <c r="G504" s="3" t="s">
        <v>793</v>
      </c>
      <c r="H504" s="3" t="s">
        <v>122</v>
      </c>
      <c r="I504" s="4"/>
      <c r="J504" s="4">
        <f>=ROUNDDOWN({0},0)</f>
      </c>
      <c r="K504" s="4">
        <v>747</v>
      </c>
      <c r="L504" s="5">
        <v>1</v>
      </c>
      <c r="M504" s="4"/>
      <c r="N504" s="4">
        <f>=ROUNDDOWN({0},0)</f>
      </c>
      <c r="O504" s="4"/>
      <c r="P504" s="5"/>
      <c r="Q504" s="4">
        <v>20</v>
      </c>
      <c r="R504" s="6">
        <v>1112.16</v>
      </c>
      <c r="S504" s="4"/>
      <c r="T504" s="6"/>
      <c r="U504" s="5"/>
      <c r="V504" s="5"/>
      <c r="W504" s="4">
        <v>6</v>
      </c>
      <c r="X504" s="6">
        <v>350.67</v>
      </c>
      <c r="Y504" s="4"/>
      <c r="Z504" s="6"/>
      <c r="AA504" s="5"/>
      <c r="AB504" s="5"/>
      <c r="AC504" s="4">
        <v>1</v>
      </c>
      <c r="AD504" s="6">
        <v>47.35</v>
      </c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/>
      <c r="AP504" s="6"/>
      <c r="AQ504" s="4"/>
      <c r="AR504" s="6"/>
      <c r="AS504" s="5"/>
      <c r="AT504" s="5"/>
      <c r="AU504" s="4"/>
      <c r="AV504" s="6"/>
      <c r="AW504" s="4"/>
      <c r="AX504" s="6"/>
      <c r="AY504" s="5"/>
      <c r="AZ504" s="5"/>
      <c r="BA504" s="4"/>
      <c r="BB504" s="6"/>
      <c r="BC504" s="4"/>
      <c r="BD504" s="6"/>
      <c r="BE504" s="5"/>
      <c r="BF504" s="5"/>
      <c r="BG504" s="4">
        <v>12</v>
      </c>
      <c r="BH504" s="6">
        <v>653.51</v>
      </c>
      <c r="BI504" s="4"/>
      <c r="BJ504" s="6"/>
      <c r="BK504" s="5"/>
      <c r="BL504" s="5"/>
      <c r="BM504" s="4">
        <v>1</v>
      </c>
      <c r="BN504" s="6">
        <v>60.63</v>
      </c>
      <c r="BO504" s="4"/>
      <c r="BP504" s="6"/>
      <c r="BQ504" s="5"/>
      <c r="BR504" s="5"/>
      <c r="BS504" s="4"/>
      <c r="BT504" s="6"/>
      <c r="BU504" s="4"/>
      <c r="BV504" s="6"/>
      <c r="BW504" s="5"/>
      <c r="BX504" s="5"/>
      <c r="BY504" s="4"/>
      <c r="BZ504" s="6"/>
      <c r="CA504" s="4"/>
      <c r="CB504" s="6"/>
      <c r="CC504" s="5"/>
      <c r="CD504" s="5"/>
      <c r="CE504" s="4"/>
      <c r="CF504" s="6"/>
      <c r="CG504" s="4"/>
      <c r="CH504" s="6"/>
      <c r="CI504" s="5"/>
      <c r="CJ504" s="5"/>
      <c r="CK504" s="4"/>
      <c r="CL504" s="6"/>
      <c r="CM504" s="4"/>
      <c r="CN504" s="6"/>
      <c r="CO504" s="5"/>
      <c r="CP504" s="5"/>
      <c r="CQ504" s="4"/>
      <c r="CR504" s="6"/>
      <c r="CS504" s="4"/>
      <c r="CT504" s="6"/>
      <c r="CU504" s="5"/>
      <c r="CV504" s="5"/>
      <c r="CW504" s="4"/>
      <c r="CX504" s="6"/>
      <c r="CY504" s="4"/>
      <c r="CZ504" s="6"/>
      <c r="DA504" s="5"/>
      <c r="DB504" s="5"/>
      <c r="DC504" s="4"/>
      <c r="DD504" s="6"/>
      <c r="DE504" s="4"/>
      <c r="DF504" s="6"/>
      <c r="DG504" s="5"/>
      <c r="DH504" s="5"/>
      <c r="DI504" s="4"/>
      <c r="DJ504" s="6"/>
      <c r="DK504" s="4"/>
      <c r="DL504" s="6"/>
      <c r="DM504" s="5"/>
      <c r="DN504" s="5"/>
      <c r="DO504" s="4"/>
      <c r="DP504" s="6"/>
      <c r="DQ504" s="4"/>
      <c r="DR504" s="6"/>
      <c r="DS504" s="5"/>
      <c r="DT504" s="5"/>
      <c r="DU504" s="4"/>
      <c r="DV504" s="6"/>
      <c r="DW504" s="4"/>
      <c r="DX504" s="6"/>
      <c r="DY504" s="5"/>
      <c r="DZ504" s="5"/>
      <c r="EA504" s="4"/>
      <c r="EB504" s="6"/>
      <c r="EC504" s="4"/>
      <c r="ED504" s="6"/>
      <c r="EE504" s="5"/>
      <c r="EF504" s="5"/>
      <c r="EG504" s="4"/>
      <c r="EH504" s="6"/>
      <c r="EI504" s="4"/>
      <c r="EJ504" s="6"/>
      <c r="EK504" s="5"/>
      <c r="EL504" s="5"/>
      <c r="EM504" s="4"/>
      <c r="EN504" s="6"/>
      <c r="EO504" s="4"/>
      <c r="EP504" s="6"/>
      <c r="EQ504" s="5"/>
      <c r="ER504" s="5"/>
      <c r="ES504" s="4"/>
      <c r="ET504" s="6"/>
      <c r="EU504" s="4"/>
      <c r="EV504" s="6"/>
      <c r="EW504" s="5"/>
      <c r="EX504" s="5"/>
      <c r="EY504" s="4"/>
      <c r="EZ504" s="6"/>
      <c r="FA504" s="4"/>
      <c r="FB504" s="6"/>
      <c r="FC504" s="5"/>
      <c r="FD504" s="5"/>
      <c r="FE504" s="4"/>
      <c r="FF504" s="6"/>
      <c r="FG504" s="4"/>
      <c r="FH504" s="6"/>
      <c r="FI504" s="5"/>
      <c r="FJ504" s="5"/>
      <c r="FK504" s="4"/>
      <c r="FL504" s="6"/>
      <c r="FM504" s="4"/>
      <c r="FN504" s="6"/>
      <c r="FO504" s="5"/>
      <c r="FP504" s="5"/>
      <c r="FQ504" s="4"/>
      <c r="FR504" s="6"/>
      <c r="FS504" s="4"/>
      <c r="FT504" s="6"/>
      <c r="FU504" s="5"/>
      <c r="FV504" s="5"/>
      <c r="FW504" s="4"/>
      <c r="FX504" s="6"/>
      <c r="FY504" s="4"/>
      <c r="FZ504" s="6"/>
      <c r="GA504" s="5"/>
      <c r="GB504" s="5"/>
      <c r="GC504" s="4"/>
      <c r="GD504" s="6"/>
      <c r="GE504" s="4"/>
      <c r="GF504" s="6"/>
      <c r="GG504" s="5"/>
      <c r="GH504" s="5"/>
      <c r="GI504" s="4"/>
      <c r="GJ504" s="6"/>
      <c r="GK504" s="4"/>
      <c r="GL504" s="6"/>
      <c r="GM504" s="5"/>
      <c r="GN504" s="5"/>
      <c r="GO504" s="4"/>
      <c r="GP504" s="6"/>
      <c r="GQ504" s="4"/>
      <c r="GR504" s="6"/>
      <c r="GS504" s="5"/>
      <c r="GT504" s="5"/>
      <c r="GU504" s="4"/>
      <c r="GV504" s="6"/>
      <c r="GW504" s="4"/>
      <c r="GX504" s="6"/>
      <c r="GY504" s="5"/>
      <c r="GZ504" s="5"/>
      <c r="HA504" s="4"/>
      <c r="HB504" s="6"/>
      <c r="HC504" s="4"/>
      <c r="HD504" s="6"/>
      <c r="HE504" s="5"/>
      <c r="HF504" s="5"/>
      <c r="HG504" s="4"/>
      <c r="HH504" s="6"/>
      <c r="HI504" s="4"/>
      <c r="HJ504" s="6"/>
      <c r="HK504" s="5"/>
      <c r="HL504" s="5"/>
      <c r="HM504" s="4"/>
      <c r="HN504" s="6"/>
      <c r="HO504" s="4"/>
      <c r="HP504" s="6"/>
      <c r="HQ504" s="5"/>
      <c r="HR504" s="5"/>
      <c r="HS504" s="4"/>
      <c r="HT504" s="6"/>
      <c r="HU504" s="4"/>
      <c r="HV504" s="6"/>
      <c r="HW504" s="5"/>
      <c r="HX504" s="5"/>
      <c r="HY504" s="4"/>
      <c r="HZ504" s="6"/>
      <c r="IA504" s="4"/>
      <c r="IB504" s="6"/>
      <c r="IC504" s="5"/>
      <c r="ID504" s="5"/>
      <c r="IE504" s="4"/>
      <c r="IF504" s="6"/>
      <c r="IG504" s="4"/>
      <c r="IH504" s="6"/>
      <c r="II504" s="5"/>
      <c r="IJ504" s="5"/>
      <c r="IK504" s="4"/>
      <c r="IL504" s="6"/>
      <c r="IM504" s="4"/>
      <c r="IN504" s="6"/>
      <c r="IO504" s="5"/>
      <c r="IP504" s="5"/>
      <c r="IQ504" s="4"/>
      <c r="IR504" s="6"/>
      <c r="IS504" s="4"/>
      <c r="IT504" s="6"/>
      <c r="IU504" s="5"/>
      <c r="IV504" s="5"/>
      <c r="IW504" s="4"/>
      <c r="IX504" s="6"/>
      <c r="IY504" s="4"/>
      <c r="IZ504" s="6"/>
      <c r="JA504" s="5"/>
      <c r="JB504" s="5"/>
      <c r="JC504" s="4"/>
      <c r="JD504" s="6"/>
      <c r="JE504" s="4"/>
      <c r="JF504" s="6"/>
      <c r="JG504" s="5"/>
      <c r="JH504" s="5"/>
      <c r="JI504" s="4"/>
      <c r="JJ504" s="6"/>
      <c r="JK504" s="4"/>
      <c r="JL504" s="6"/>
      <c r="JM504" s="5"/>
      <c r="JN504" s="5"/>
      <c r="JO504" s="4"/>
      <c r="JP504" s="6"/>
      <c r="JQ504" s="4"/>
      <c r="JR504" s="6"/>
      <c r="JS504" s="5"/>
      <c r="JT504" s="5"/>
      <c r="JU504" s="4"/>
      <c r="JV504" s="6"/>
      <c r="JW504" s="4"/>
      <c r="JX504" s="6"/>
      <c r="JY504" s="5"/>
      <c r="JZ504" s="5"/>
      <c r="KA504" s="4"/>
      <c r="KB504" s="6"/>
      <c r="KC504" s="4"/>
      <c r="KD504" s="6"/>
      <c r="KE504" s="5"/>
      <c r="KF504" s="5"/>
      <c r="KG504" s="4"/>
      <c r="KH504" s="6"/>
      <c r="KI504" s="4"/>
      <c r="KJ504" s="6"/>
      <c r="KK504" s="5"/>
      <c r="KL504" s="5"/>
    </row>
    <row r="505">
      <c r="A505" s="3" t="s">
        <v>85</v>
      </c>
      <c r="B505" s="3" t="s">
        <v>789</v>
      </c>
      <c r="C505" s="3" t="s">
        <v>449</v>
      </c>
      <c r="D505" s="3" t="s">
        <v>649</v>
      </c>
      <c r="E505" s="3" t="s">
        <v>794</v>
      </c>
      <c r="F505" s="3" t="s">
        <v>794</v>
      </c>
      <c r="G505" s="3" t="s">
        <v>794</v>
      </c>
      <c r="H505" s="3" t="s">
        <v>122</v>
      </c>
      <c r="I505" s="4"/>
      <c r="J505" s="4">
        <f>=ROUNDDOWN({0},0)</f>
      </c>
      <c r="K505" s="4"/>
      <c r="L505" s="5">
        <v>1</v>
      </c>
      <c r="M505" s="4"/>
      <c r="N505" s="4">
        <f>=ROUNDDOWN({0},0)</f>
      </c>
      <c r="O505" s="4"/>
      <c r="P505" s="5"/>
      <c r="Q505" s="4">
        <v>19</v>
      </c>
      <c r="R505" s="6">
        <v>1064.39</v>
      </c>
      <c r="S505" s="4"/>
      <c r="T505" s="6"/>
      <c r="U505" s="5"/>
      <c r="V505" s="5"/>
      <c r="W505" s="4">
        <v>2</v>
      </c>
      <c r="X505" s="6">
        <v>109.8</v>
      </c>
      <c r="Y505" s="4"/>
      <c r="Z505" s="6"/>
      <c r="AA505" s="5"/>
      <c r="AB505" s="5"/>
      <c r="AC505" s="4">
        <v>7</v>
      </c>
      <c r="AD505" s="6">
        <v>387.1</v>
      </c>
      <c r="AE505" s="4"/>
      <c r="AF505" s="6"/>
      <c r="AG505" s="5"/>
      <c r="AH505" s="5"/>
      <c r="AI505" s="4">
        <v>1</v>
      </c>
      <c r="AJ505" s="6">
        <v>57.12</v>
      </c>
      <c r="AK505" s="4"/>
      <c r="AL505" s="6"/>
      <c r="AM505" s="5"/>
      <c r="AN505" s="5"/>
      <c r="AO505" s="4">
        <v>1</v>
      </c>
      <c r="AP505" s="6">
        <v>59.51</v>
      </c>
      <c r="AQ505" s="4"/>
      <c r="AR505" s="6"/>
      <c r="AS505" s="5"/>
      <c r="AT505" s="5"/>
      <c r="AU505" s="4">
        <v>1</v>
      </c>
      <c r="AV505" s="6">
        <v>54.02</v>
      </c>
      <c r="AW505" s="4"/>
      <c r="AX505" s="6"/>
      <c r="AY505" s="5"/>
      <c r="AZ505" s="5"/>
      <c r="BA505" s="4"/>
      <c r="BB505" s="6"/>
      <c r="BC505" s="4"/>
      <c r="BD505" s="6"/>
      <c r="BE505" s="5"/>
      <c r="BF505" s="5"/>
      <c r="BG505" s="4">
        <v>3</v>
      </c>
      <c r="BH505" s="6">
        <v>172.98</v>
      </c>
      <c r="BI505" s="4"/>
      <c r="BJ505" s="6"/>
      <c r="BK505" s="5"/>
      <c r="BL505" s="5"/>
      <c r="BM505" s="4"/>
      <c r="BN505" s="6"/>
      <c r="BO505" s="4"/>
      <c r="BP505" s="6"/>
      <c r="BQ505" s="5"/>
      <c r="BR505" s="5"/>
      <c r="BS505" s="4"/>
      <c r="BT505" s="6"/>
      <c r="BU505" s="4"/>
      <c r="BV505" s="6"/>
      <c r="BW505" s="5"/>
      <c r="BX505" s="5"/>
      <c r="BY505" s="4"/>
      <c r="BZ505" s="6"/>
      <c r="CA505" s="4"/>
      <c r="CB505" s="6"/>
      <c r="CC505" s="5"/>
      <c r="CD505" s="5"/>
      <c r="CE505" s="4">
        <v>1</v>
      </c>
      <c r="CF505" s="6">
        <v>57.12</v>
      </c>
      <c r="CG505" s="4"/>
      <c r="CH505" s="6"/>
      <c r="CI505" s="5"/>
      <c r="CJ505" s="5"/>
      <c r="CK505" s="4"/>
      <c r="CL505" s="6"/>
      <c r="CM505" s="4"/>
      <c r="CN505" s="6"/>
      <c r="CO505" s="5"/>
      <c r="CP505" s="5"/>
      <c r="CQ505" s="4"/>
      <c r="CR505" s="6"/>
      <c r="CS505" s="4"/>
      <c r="CT505" s="6"/>
      <c r="CU505" s="5"/>
      <c r="CV505" s="5"/>
      <c r="CW505" s="4">
        <v>3</v>
      </c>
      <c r="CX505" s="6">
        <v>166.74</v>
      </c>
      <c r="CY505" s="4"/>
      <c r="CZ505" s="6"/>
      <c r="DA505" s="5"/>
      <c r="DB505" s="5"/>
      <c r="DC505" s="4"/>
      <c r="DD505" s="6"/>
      <c r="DE505" s="4"/>
      <c r="DF505" s="6"/>
      <c r="DG505" s="5"/>
      <c r="DH505" s="5"/>
      <c r="DI505" s="4"/>
      <c r="DJ505" s="6"/>
      <c r="DK505" s="4"/>
      <c r="DL505" s="6"/>
      <c r="DM505" s="5"/>
      <c r="DN505" s="5"/>
      <c r="DO505" s="4"/>
      <c r="DP505" s="6"/>
      <c r="DQ505" s="4"/>
      <c r="DR505" s="6"/>
      <c r="DS505" s="5"/>
      <c r="DT505" s="5"/>
      <c r="DU505" s="4"/>
      <c r="DV505" s="6"/>
      <c r="DW505" s="4"/>
      <c r="DX505" s="6"/>
      <c r="DY505" s="5"/>
      <c r="DZ505" s="5"/>
      <c r="EA505" s="4"/>
      <c r="EB505" s="6"/>
      <c r="EC505" s="4"/>
      <c r="ED505" s="6"/>
      <c r="EE505" s="5"/>
      <c r="EF505" s="5"/>
      <c r="EG505" s="4"/>
      <c r="EH505" s="6"/>
      <c r="EI505" s="4"/>
      <c r="EJ505" s="6"/>
      <c r="EK505" s="5"/>
      <c r="EL505" s="5"/>
      <c r="EM505" s="4"/>
      <c r="EN505" s="6"/>
      <c r="EO505" s="4"/>
      <c r="EP505" s="6"/>
      <c r="EQ505" s="5"/>
      <c r="ER505" s="5"/>
      <c r="ES505" s="4"/>
      <c r="ET505" s="6"/>
      <c r="EU505" s="4"/>
      <c r="EV505" s="6"/>
      <c r="EW505" s="5"/>
      <c r="EX505" s="5"/>
      <c r="EY505" s="4"/>
      <c r="EZ505" s="6"/>
      <c r="FA505" s="4"/>
      <c r="FB505" s="6"/>
      <c r="FC505" s="5"/>
      <c r="FD505" s="5"/>
      <c r="FE505" s="4"/>
      <c r="FF505" s="6"/>
      <c r="FG505" s="4"/>
      <c r="FH505" s="6"/>
      <c r="FI505" s="5"/>
      <c r="FJ505" s="5"/>
      <c r="FK505" s="4"/>
      <c r="FL505" s="6"/>
      <c r="FM505" s="4"/>
      <c r="FN505" s="6"/>
      <c r="FO505" s="5"/>
      <c r="FP505" s="5"/>
      <c r="FQ505" s="4"/>
      <c r="FR505" s="6"/>
      <c r="FS505" s="4"/>
      <c r="FT505" s="6"/>
      <c r="FU505" s="5"/>
      <c r="FV505" s="5"/>
      <c r="FW505" s="4"/>
      <c r="FX505" s="6"/>
      <c r="FY505" s="4"/>
      <c r="FZ505" s="6"/>
      <c r="GA505" s="5"/>
      <c r="GB505" s="5"/>
      <c r="GC505" s="4"/>
      <c r="GD505" s="6"/>
      <c r="GE505" s="4"/>
      <c r="GF505" s="6"/>
      <c r="GG505" s="5"/>
      <c r="GH505" s="5"/>
      <c r="GI505" s="4"/>
      <c r="GJ505" s="6"/>
      <c r="GK505" s="4"/>
      <c r="GL505" s="6"/>
      <c r="GM505" s="5"/>
      <c r="GN505" s="5"/>
      <c r="GO505" s="4"/>
      <c r="GP505" s="6"/>
      <c r="GQ505" s="4"/>
      <c r="GR505" s="6"/>
      <c r="GS505" s="5"/>
      <c r="GT505" s="5"/>
      <c r="GU505" s="4"/>
      <c r="GV505" s="6"/>
      <c r="GW505" s="4"/>
      <c r="GX505" s="6"/>
      <c r="GY505" s="5"/>
      <c r="GZ505" s="5"/>
      <c r="HA505" s="4"/>
      <c r="HB505" s="6"/>
      <c r="HC505" s="4"/>
      <c r="HD505" s="6"/>
      <c r="HE505" s="5"/>
      <c r="HF505" s="5"/>
      <c r="HG505" s="4"/>
      <c r="HH505" s="6"/>
      <c r="HI505" s="4"/>
      <c r="HJ505" s="6"/>
      <c r="HK505" s="5"/>
      <c r="HL505" s="5"/>
      <c r="HM505" s="4"/>
      <c r="HN505" s="6"/>
      <c r="HO505" s="4"/>
      <c r="HP505" s="6"/>
      <c r="HQ505" s="5"/>
      <c r="HR505" s="5"/>
      <c r="HS505" s="4"/>
      <c r="HT505" s="6"/>
      <c r="HU505" s="4"/>
      <c r="HV505" s="6"/>
      <c r="HW505" s="5"/>
      <c r="HX505" s="5"/>
      <c r="HY505" s="4"/>
      <c r="HZ505" s="6"/>
      <c r="IA505" s="4"/>
      <c r="IB505" s="6"/>
      <c r="IC505" s="5"/>
      <c r="ID505" s="5"/>
      <c r="IE505" s="4"/>
      <c r="IF505" s="6"/>
      <c r="IG505" s="4"/>
      <c r="IH505" s="6"/>
      <c r="II505" s="5"/>
      <c r="IJ505" s="5"/>
      <c r="IK505" s="4"/>
      <c r="IL505" s="6"/>
      <c r="IM505" s="4"/>
      <c r="IN505" s="6"/>
      <c r="IO505" s="5"/>
      <c r="IP505" s="5"/>
      <c r="IQ505" s="4"/>
      <c r="IR505" s="6"/>
      <c r="IS505" s="4"/>
      <c r="IT505" s="6"/>
      <c r="IU505" s="5"/>
      <c r="IV505" s="5"/>
      <c r="IW505" s="4"/>
      <c r="IX505" s="6"/>
      <c r="IY505" s="4"/>
      <c r="IZ505" s="6"/>
      <c r="JA505" s="5"/>
      <c r="JB505" s="5"/>
      <c r="JC505" s="4"/>
      <c r="JD505" s="6"/>
      <c r="JE505" s="4"/>
      <c r="JF505" s="6"/>
      <c r="JG505" s="5"/>
      <c r="JH505" s="5"/>
      <c r="JI505" s="4"/>
      <c r="JJ505" s="6"/>
      <c r="JK505" s="4"/>
      <c r="JL505" s="6"/>
      <c r="JM505" s="5"/>
      <c r="JN505" s="5"/>
      <c r="JO505" s="4"/>
      <c r="JP505" s="6"/>
      <c r="JQ505" s="4"/>
      <c r="JR505" s="6"/>
      <c r="JS505" s="5"/>
      <c r="JT505" s="5"/>
      <c r="JU505" s="4"/>
      <c r="JV505" s="6"/>
      <c r="JW505" s="4"/>
      <c r="JX505" s="6"/>
      <c r="JY505" s="5"/>
      <c r="JZ505" s="5"/>
      <c r="KA505" s="4"/>
      <c r="KB505" s="6"/>
      <c r="KC505" s="4"/>
      <c r="KD505" s="6"/>
      <c r="KE505" s="5"/>
      <c r="KF505" s="5"/>
      <c r="KG505" s="4"/>
      <c r="KH505" s="6"/>
      <c r="KI505" s="4"/>
      <c r="KJ505" s="6"/>
      <c r="KK505" s="5"/>
      <c r="KL505" s="5"/>
    </row>
    <row r="506">
      <c r="A506" s="3" t="s">
        <v>85</v>
      </c>
      <c r="B506" s="3" t="s">
        <v>789</v>
      </c>
      <c r="C506" s="3" t="s">
        <v>449</v>
      </c>
      <c r="D506" s="3" t="s">
        <v>649</v>
      </c>
      <c r="E506" s="3" t="s">
        <v>795</v>
      </c>
      <c r="F506" s="3" t="s">
        <v>795</v>
      </c>
      <c r="G506" s="3" t="s">
        <v>795</v>
      </c>
      <c r="H506" s="3" t="s">
        <v>165</v>
      </c>
      <c r="I506" s="4"/>
      <c r="J506" s="4">
        <f>=ROUNDDOWN({0},0)</f>
      </c>
      <c r="K506" s="4"/>
      <c r="L506" s="5">
        <v>1</v>
      </c>
      <c r="M506" s="4"/>
      <c r="N506" s="4">
        <f>=ROUNDDOWN({0},0)</f>
      </c>
      <c r="O506" s="4"/>
      <c r="P506" s="5"/>
      <c r="Q506" s="4">
        <v>17</v>
      </c>
      <c r="R506" s="6">
        <v>885.83</v>
      </c>
      <c r="S506" s="4"/>
      <c r="T506" s="6"/>
      <c r="U506" s="5"/>
      <c r="V506" s="5"/>
      <c r="W506" s="4">
        <v>8</v>
      </c>
      <c r="X506" s="6">
        <v>410.14</v>
      </c>
      <c r="Y506" s="4"/>
      <c r="Z506" s="6"/>
      <c r="AA506" s="5"/>
      <c r="AB506" s="5"/>
      <c r="AC506" s="4">
        <v>3</v>
      </c>
      <c r="AD506" s="6">
        <v>157.11</v>
      </c>
      <c r="AE506" s="4"/>
      <c r="AF506" s="6"/>
      <c r="AG506" s="5"/>
      <c r="AH506" s="5"/>
      <c r="AI506" s="4"/>
      <c r="AJ506" s="6"/>
      <c r="AK506" s="4"/>
      <c r="AL506" s="6"/>
      <c r="AM506" s="5"/>
      <c r="AN506" s="5"/>
      <c r="AO506" s="4"/>
      <c r="AP506" s="6"/>
      <c r="AQ506" s="4"/>
      <c r="AR506" s="6"/>
      <c r="AS506" s="5"/>
      <c r="AT506" s="5"/>
      <c r="AU506" s="4">
        <v>2</v>
      </c>
      <c r="AV506" s="6">
        <v>101.38</v>
      </c>
      <c r="AW506" s="4"/>
      <c r="AX506" s="6"/>
      <c r="AY506" s="5"/>
      <c r="AZ506" s="5"/>
      <c r="BA506" s="4"/>
      <c r="BB506" s="6"/>
      <c r="BC506" s="4"/>
      <c r="BD506" s="6"/>
      <c r="BE506" s="5"/>
      <c r="BF506" s="5"/>
      <c r="BG506" s="4"/>
      <c r="BH506" s="6"/>
      <c r="BI506" s="4"/>
      <c r="BJ506" s="6"/>
      <c r="BK506" s="5"/>
      <c r="BL506" s="5"/>
      <c r="BM506" s="4">
        <v>1</v>
      </c>
      <c r="BN506" s="6">
        <v>52.91</v>
      </c>
      <c r="BO506" s="4"/>
      <c r="BP506" s="6"/>
      <c r="BQ506" s="5"/>
      <c r="BR506" s="5"/>
      <c r="BS506" s="4">
        <v>1</v>
      </c>
      <c r="BT506" s="6">
        <v>53.41</v>
      </c>
      <c r="BU506" s="4"/>
      <c r="BV506" s="6"/>
      <c r="BW506" s="5"/>
      <c r="BX506" s="5"/>
      <c r="BY506" s="4"/>
      <c r="BZ506" s="6"/>
      <c r="CA506" s="4"/>
      <c r="CB506" s="6"/>
      <c r="CC506" s="5"/>
      <c r="CD506" s="5"/>
      <c r="CE506" s="4"/>
      <c r="CF506" s="6"/>
      <c r="CG506" s="4"/>
      <c r="CH506" s="6"/>
      <c r="CI506" s="5"/>
      <c r="CJ506" s="5"/>
      <c r="CK506" s="4"/>
      <c r="CL506" s="6"/>
      <c r="CM506" s="4"/>
      <c r="CN506" s="6"/>
      <c r="CO506" s="5"/>
      <c r="CP506" s="5"/>
      <c r="CQ506" s="4"/>
      <c r="CR506" s="6"/>
      <c r="CS506" s="4"/>
      <c r="CT506" s="6"/>
      <c r="CU506" s="5"/>
      <c r="CV506" s="5"/>
      <c r="CW506" s="4"/>
      <c r="CX506" s="6"/>
      <c r="CY506" s="4"/>
      <c r="CZ506" s="6"/>
      <c r="DA506" s="5"/>
      <c r="DB506" s="5"/>
      <c r="DC506" s="4"/>
      <c r="DD506" s="6"/>
      <c r="DE506" s="4"/>
      <c r="DF506" s="6"/>
      <c r="DG506" s="5"/>
      <c r="DH506" s="5"/>
      <c r="DI506" s="4"/>
      <c r="DJ506" s="6"/>
      <c r="DK506" s="4"/>
      <c r="DL506" s="6"/>
      <c r="DM506" s="5"/>
      <c r="DN506" s="5"/>
      <c r="DO506" s="4"/>
      <c r="DP506" s="6"/>
      <c r="DQ506" s="4"/>
      <c r="DR506" s="6"/>
      <c r="DS506" s="5"/>
      <c r="DT506" s="5"/>
      <c r="DU506" s="4"/>
      <c r="DV506" s="6"/>
      <c r="DW506" s="4"/>
      <c r="DX506" s="6"/>
      <c r="DY506" s="5"/>
      <c r="DZ506" s="5"/>
      <c r="EA506" s="4"/>
      <c r="EB506" s="6"/>
      <c r="EC506" s="4"/>
      <c r="ED506" s="6"/>
      <c r="EE506" s="5"/>
      <c r="EF506" s="5"/>
      <c r="EG506" s="4"/>
      <c r="EH506" s="6"/>
      <c r="EI506" s="4"/>
      <c r="EJ506" s="6"/>
      <c r="EK506" s="5"/>
      <c r="EL506" s="5"/>
      <c r="EM506" s="4"/>
      <c r="EN506" s="6"/>
      <c r="EO506" s="4"/>
      <c r="EP506" s="6"/>
      <c r="EQ506" s="5"/>
      <c r="ER506" s="5"/>
      <c r="ES506" s="4"/>
      <c r="ET506" s="6"/>
      <c r="EU506" s="4"/>
      <c r="EV506" s="6"/>
      <c r="EW506" s="5"/>
      <c r="EX506" s="5"/>
      <c r="EY506" s="4"/>
      <c r="EZ506" s="6"/>
      <c r="FA506" s="4"/>
      <c r="FB506" s="6"/>
      <c r="FC506" s="5"/>
      <c r="FD506" s="5"/>
      <c r="FE506" s="4">
        <v>2</v>
      </c>
      <c r="FF506" s="6">
        <v>110.88</v>
      </c>
      <c r="FG506" s="4"/>
      <c r="FH506" s="6"/>
      <c r="FI506" s="5"/>
      <c r="FJ506" s="5"/>
      <c r="FK506" s="4"/>
      <c r="FL506" s="6"/>
      <c r="FM506" s="4"/>
      <c r="FN506" s="6"/>
      <c r="FO506" s="5"/>
      <c r="FP506" s="5"/>
      <c r="FQ506" s="4"/>
      <c r="FR506" s="6"/>
      <c r="FS506" s="4"/>
      <c r="FT506" s="6"/>
      <c r="FU506" s="5"/>
      <c r="FV506" s="5"/>
      <c r="FW506" s="4"/>
      <c r="FX506" s="6"/>
      <c r="FY506" s="4"/>
      <c r="FZ506" s="6"/>
      <c r="GA506" s="5"/>
      <c r="GB506" s="5"/>
      <c r="GC506" s="4"/>
      <c r="GD506" s="6"/>
      <c r="GE506" s="4"/>
      <c r="GF506" s="6"/>
      <c r="GG506" s="5"/>
      <c r="GH506" s="5"/>
      <c r="GI506" s="4"/>
      <c r="GJ506" s="6"/>
      <c r="GK506" s="4"/>
      <c r="GL506" s="6"/>
      <c r="GM506" s="5"/>
      <c r="GN506" s="5"/>
      <c r="GO506" s="4"/>
      <c r="GP506" s="6"/>
      <c r="GQ506" s="4"/>
      <c r="GR506" s="6"/>
      <c r="GS506" s="5"/>
      <c r="GT506" s="5"/>
      <c r="GU506" s="4"/>
      <c r="GV506" s="6"/>
      <c r="GW506" s="4"/>
      <c r="GX506" s="6"/>
      <c r="GY506" s="5"/>
      <c r="GZ506" s="5"/>
      <c r="HA506" s="4"/>
      <c r="HB506" s="6"/>
      <c r="HC506" s="4"/>
      <c r="HD506" s="6"/>
      <c r="HE506" s="5"/>
      <c r="HF506" s="5"/>
      <c r="HG506" s="4"/>
      <c r="HH506" s="6"/>
      <c r="HI506" s="4"/>
      <c r="HJ506" s="6"/>
      <c r="HK506" s="5"/>
      <c r="HL506" s="5"/>
      <c r="HM506" s="4"/>
      <c r="HN506" s="6"/>
      <c r="HO506" s="4"/>
      <c r="HP506" s="6"/>
      <c r="HQ506" s="5"/>
      <c r="HR506" s="5"/>
      <c r="HS506" s="4"/>
      <c r="HT506" s="6"/>
      <c r="HU506" s="4"/>
      <c r="HV506" s="6"/>
      <c r="HW506" s="5"/>
      <c r="HX506" s="5"/>
      <c r="HY506" s="4"/>
      <c r="HZ506" s="6"/>
      <c r="IA506" s="4"/>
      <c r="IB506" s="6"/>
      <c r="IC506" s="5"/>
      <c r="ID506" s="5"/>
      <c r="IE506" s="4"/>
      <c r="IF506" s="6"/>
      <c r="IG506" s="4"/>
      <c r="IH506" s="6"/>
      <c r="II506" s="5"/>
      <c r="IJ506" s="5"/>
      <c r="IK506" s="4"/>
      <c r="IL506" s="6"/>
      <c r="IM506" s="4"/>
      <c r="IN506" s="6"/>
      <c r="IO506" s="5"/>
      <c r="IP506" s="5"/>
      <c r="IQ506" s="4"/>
      <c r="IR506" s="6"/>
      <c r="IS506" s="4"/>
      <c r="IT506" s="6"/>
      <c r="IU506" s="5"/>
      <c r="IV506" s="5"/>
      <c r="IW506" s="4"/>
      <c r="IX506" s="6"/>
      <c r="IY506" s="4"/>
      <c r="IZ506" s="6"/>
      <c r="JA506" s="5"/>
      <c r="JB506" s="5"/>
      <c r="JC506" s="4"/>
      <c r="JD506" s="6"/>
      <c r="JE506" s="4"/>
      <c r="JF506" s="6"/>
      <c r="JG506" s="5"/>
      <c r="JH506" s="5"/>
      <c r="JI506" s="4"/>
      <c r="JJ506" s="6"/>
      <c r="JK506" s="4"/>
      <c r="JL506" s="6"/>
      <c r="JM506" s="5"/>
      <c r="JN506" s="5"/>
      <c r="JO506" s="4"/>
      <c r="JP506" s="6"/>
      <c r="JQ506" s="4"/>
      <c r="JR506" s="6"/>
      <c r="JS506" s="5"/>
      <c r="JT506" s="5"/>
      <c r="JU506" s="4"/>
      <c r="JV506" s="6"/>
      <c r="JW506" s="4"/>
      <c r="JX506" s="6"/>
      <c r="JY506" s="5"/>
      <c r="JZ506" s="5"/>
      <c r="KA506" s="4"/>
      <c r="KB506" s="6"/>
      <c r="KC506" s="4"/>
      <c r="KD506" s="6"/>
      <c r="KE506" s="5"/>
      <c r="KF506" s="5"/>
      <c r="KG506" s="4"/>
      <c r="KH506" s="6"/>
      <c r="KI506" s="4"/>
      <c r="KJ506" s="6"/>
      <c r="KK506" s="5"/>
      <c r="KL506" s="5"/>
    </row>
    <row r="507">
      <c r="A507" s="3" t="s">
        <v>85</v>
      </c>
      <c r="B507" s="3" t="s">
        <v>789</v>
      </c>
      <c r="C507" s="3" t="s">
        <v>449</v>
      </c>
      <c r="D507" s="3" t="s">
        <v>649</v>
      </c>
      <c r="E507" s="3" t="s">
        <v>796</v>
      </c>
      <c r="F507" s="3" t="s">
        <v>796</v>
      </c>
      <c r="G507" s="3" t="s">
        <v>796</v>
      </c>
      <c r="H507" s="3" t="s">
        <v>122</v>
      </c>
      <c r="I507" s="4"/>
      <c r="J507" s="4">
        <f>=ROUNDDOWN({0},0)</f>
      </c>
      <c r="K507" s="4">
        <v>430</v>
      </c>
      <c r="L507" s="5">
        <v>1</v>
      </c>
      <c r="M507" s="4"/>
      <c r="N507" s="4">
        <f>=ROUNDDOWN({0},0)</f>
      </c>
      <c r="O507" s="4"/>
      <c r="P507" s="5"/>
      <c r="Q507" s="4">
        <v>11</v>
      </c>
      <c r="R507" s="6">
        <v>610.65</v>
      </c>
      <c r="S507" s="4"/>
      <c r="T507" s="6"/>
      <c r="U507" s="5"/>
      <c r="V507" s="5"/>
      <c r="W507" s="4">
        <v>3</v>
      </c>
      <c r="X507" s="6">
        <v>166.11</v>
      </c>
      <c r="Y507" s="4"/>
      <c r="Z507" s="6"/>
      <c r="AA507" s="5"/>
      <c r="AB507" s="5"/>
      <c r="AC507" s="4">
        <v>1</v>
      </c>
      <c r="AD507" s="6">
        <v>52.61</v>
      </c>
      <c r="AE507" s="4"/>
      <c r="AF507" s="6"/>
      <c r="AG507" s="5"/>
      <c r="AH507" s="5"/>
      <c r="AI507" s="4"/>
      <c r="AJ507" s="6"/>
      <c r="AK507" s="4"/>
      <c r="AL507" s="6"/>
      <c r="AM507" s="5"/>
      <c r="AN507" s="5"/>
      <c r="AO507" s="4"/>
      <c r="AP507" s="6"/>
      <c r="AQ507" s="4"/>
      <c r="AR507" s="6"/>
      <c r="AS507" s="5"/>
      <c r="AT507" s="5"/>
      <c r="AU507" s="4">
        <v>1</v>
      </c>
      <c r="AV507" s="6">
        <v>60.63</v>
      </c>
      <c r="AW507" s="4"/>
      <c r="AX507" s="6"/>
      <c r="AY507" s="5"/>
      <c r="AZ507" s="5"/>
      <c r="BA507" s="4"/>
      <c r="BB507" s="6"/>
      <c r="BC507" s="4"/>
      <c r="BD507" s="6"/>
      <c r="BE507" s="5"/>
      <c r="BF507" s="5"/>
      <c r="BG507" s="4">
        <v>5</v>
      </c>
      <c r="BH507" s="6">
        <v>266.05</v>
      </c>
      <c r="BI507" s="4"/>
      <c r="BJ507" s="6"/>
      <c r="BK507" s="5"/>
      <c r="BL507" s="5"/>
      <c r="BM507" s="4">
        <v>1</v>
      </c>
      <c r="BN507" s="6">
        <v>65.25</v>
      </c>
      <c r="BO507" s="4"/>
      <c r="BP507" s="6"/>
      <c r="BQ507" s="5"/>
      <c r="BR507" s="5"/>
      <c r="BS507" s="4"/>
      <c r="BT507" s="6"/>
      <c r="BU507" s="4"/>
      <c r="BV507" s="6"/>
      <c r="BW507" s="5"/>
      <c r="BX507" s="5"/>
      <c r="BY507" s="4"/>
      <c r="BZ507" s="6"/>
      <c r="CA507" s="4"/>
      <c r="CB507" s="6"/>
      <c r="CC507" s="5"/>
      <c r="CD507" s="5"/>
      <c r="CE507" s="4"/>
      <c r="CF507" s="6"/>
      <c r="CG507" s="4"/>
      <c r="CH507" s="6"/>
      <c r="CI507" s="5"/>
      <c r="CJ507" s="5"/>
      <c r="CK507" s="4"/>
      <c r="CL507" s="6"/>
      <c r="CM507" s="4"/>
      <c r="CN507" s="6"/>
      <c r="CO507" s="5"/>
      <c r="CP507" s="5"/>
      <c r="CQ507" s="4"/>
      <c r="CR507" s="6"/>
      <c r="CS507" s="4"/>
      <c r="CT507" s="6"/>
      <c r="CU507" s="5"/>
      <c r="CV507" s="5"/>
      <c r="CW507" s="4"/>
      <c r="CX507" s="6"/>
      <c r="CY507" s="4"/>
      <c r="CZ507" s="6"/>
      <c r="DA507" s="5"/>
      <c r="DB507" s="5"/>
      <c r="DC507" s="4"/>
      <c r="DD507" s="6"/>
      <c r="DE507" s="4"/>
      <c r="DF507" s="6"/>
      <c r="DG507" s="5"/>
      <c r="DH507" s="5"/>
      <c r="DI507" s="4"/>
      <c r="DJ507" s="6"/>
      <c r="DK507" s="4"/>
      <c r="DL507" s="6"/>
      <c r="DM507" s="5"/>
      <c r="DN507" s="5"/>
      <c r="DO507" s="4"/>
      <c r="DP507" s="6"/>
      <c r="DQ507" s="4"/>
      <c r="DR507" s="6"/>
      <c r="DS507" s="5"/>
      <c r="DT507" s="5"/>
      <c r="DU507" s="4"/>
      <c r="DV507" s="6"/>
      <c r="DW507" s="4"/>
      <c r="DX507" s="6"/>
      <c r="DY507" s="5"/>
      <c r="DZ507" s="5"/>
      <c r="EA507" s="4"/>
      <c r="EB507" s="6"/>
      <c r="EC507" s="4"/>
      <c r="ED507" s="6"/>
      <c r="EE507" s="5"/>
      <c r="EF507" s="5"/>
      <c r="EG507" s="4"/>
      <c r="EH507" s="6"/>
      <c r="EI507" s="4"/>
      <c r="EJ507" s="6"/>
      <c r="EK507" s="5"/>
      <c r="EL507" s="5"/>
      <c r="EM507" s="4"/>
      <c r="EN507" s="6"/>
      <c r="EO507" s="4"/>
      <c r="EP507" s="6"/>
      <c r="EQ507" s="5"/>
      <c r="ER507" s="5"/>
      <c r="ES507" s="4"/>
      <c r="ET507" s="6"/>
      <c r="EU507" s="4"/>
      <c r="EV507" s="6"/>
      <c r="EW507" s="5"/>
      <c r="EX507" s="5"/>
      <c r="EY507" s="4"/>
      <c r="EZ507" s="6"/>
      <c r="FA507" s="4"/>
      <c r="FB507" s="6"/>
      <c r="FC507" s="5"/>
      <c r="FD507" s="5"/>
      <c r="FE507" s="4"/>
      <c r="FF507" s="6"/>
      <c r="FG507" s="4"/>
      <c r="FH507" s="6"/>
      <c r="FI507" s="5"/>
      <c r="FJ507" s="5"/>
      <c r="FK507" s="4"/>
      <c r="FL507" s="6"/>
      <c r="FM507" s="4"/>
      <c r="FN507" s="6"/>
      <c r="FO507" s="5"/>
      <c r="FP507" s="5"/>
      <c r="FQ507" s="4"/>
      <c r="FR507" s="6"/>
      <c r="FS507" s="4"/>
      <c r="FT507" s="6"/>
      <c r="FU507" s="5"/>
      <c r="FV507" s="5"/>
      <c r="FW507" s="4"/>
      <c r="FX507" s="6"/>
      <c r="FY507" s="4"/>
      <c r="FZ507" s="6"/>
      <c r="GA507" s="5"/>
      <c r="GB507" s="5"/>
      <c r="GC507" s="4"/>
      <c r="GD507" s="6"/>
      <c r="GE507" s="4"/>
      <c r="GF507" s="6"/>
      <c r="GG507" s="5"/>
      <c r="GH507" s="5"/>
      <c r="GI507" s="4"/>
      <c r="GJ507" s="6"/>
      <c r="GK507" s="4"/>
      <c r="GL507" s="6"/>
      <c r="GM507" s="5"/>
      <c r="GN507" s="5"/>
      <c r="GO507" s="4"/>
      <c r="GP507" s="6"/>
      <c r="GQ507" s="4"/>
      <c r="GR507" s="6"/>
      <c r="GS507" s="5"/>
      <c r="GT507" s="5"/>
      <c r="GU507" s="4"/>
      <c r="GV507" s="6"/>
      <c r="GW507" s="4"/>
      <c r="GX507" s="6"/>
      <c r="GY507" s="5"/>
      <c r="GZ507" s="5"/>
      <c r="HA507" s="4"/>
      <c r="HB507" s="6"/>
      <c r="HC507" s="4"/>
      <c r="HD507" s="6"/>
      <c r="HE507" s="5"/>
      <c r="HF507" s="5"/>
      <c r="HG507" s="4"/>
      <c r="HH507" s="6"/>
      <c r="HI507" s="4"/>
      <c r="HJ507" s="6"/>
      <c r="HK507" s="5"/>
      <c r="HL507" s="5"/>
      <c r="HM507" s="4"/>
      <c r="HN507" s="6"/>
      <c r="HO507" s="4"/>
      <c r="HP507" s="6"/>
      <c r="HQ507" s="5"/>
      <c r="HR507" s="5"/>
      <c r="HS507" s="4"/>
      <c r="HT507" s="6"/>
      <c r="HU507" s="4"/>
      <c r="HV507" s="6"/>
      <c r="HW507" s="5"/>
      <c r="HX507" s="5"/>
      <c r="HY507" s="4"/>
      <c r="HZ507" s="6"/>
      <c r="IA507" s="4"/>
      <c r="IB507" s="6"/>
      <c r="IC507" s="5"/>
      <c r="ID507" s="5"/>
      <c r="IE507" s="4"/>
      <c r="IF507" s="6"/>
      <c r="IG507" s="4"/>
      <c r="IH507" s="6"/>
      <c r="II507" s="5"/>
      <c r="IJ507" s="5"/>
      <c r="IK507" s="4"/>
      <c r="IL507" s="6"/>
      <c r="IM507" s="4"/>
      <c r="IN507" s="6"/>
      <c r="IO507" s="5"/>
      <c r="IP507" s="5"/>
      <c r="IQ507" s="4"/>
      <c r="IR507" s="6"/>
      <c r="IS507" s="4"/>
      <c r="IT507" s="6"/>
      <c r="IU507" s="5"/>
      <c r="IV507" s="5"/>
      <c r="IW507" s="4"/>
      <c r="IX507" s="6"/>
      <c r="IY507" s="4"/>
      <c r="IZ507" s="6"/>
      <c r="JA507" s="5"/>
      <c r="JB507" s="5"/>
      <c r="JC507" s="4"/>
      <c r="JD507" s="6"/>
      <c r="JE507" s="4"/>
      <c r="JF507" s="6"/>
      <c r="JG507" s="5"/>
      <c r="JH507" s="5"/>
      <c r="JI507" s="4"/>
      <c r="JJ507" s="6"/>
      <c r="JK507" s="4"/>
      <c r="JL507" s="6"/>
      <c r="JM507" s="5"/>
      <c r="JN507" s="5"/>
      <c r="JO507" s="4"/>
      <c r="JP507" s="6"/>
      <c r="JQ507" s="4"/>
      <c r="JR507" s="6"/>
      <c r="JS507" s="5"/>
      <c r="JT507" s="5"/>
      <c r="JU507" s="4"/>
      <c r="JV507" s="6"/>
      <c r="JW507" s="4"/>
      <c r="JX507" s="6"/>
      <c r="JY507" s="5"/>
      <c r="JZ507" s="5"/>
      <c r="KA507" s="4"/>
      <c r="KB507" s="6"/>
      <c r="KC507" s="4"/>
      <c r="KD507" s="6"/>
      <c r="KE507" s="5"/>
      <c r="KF507" s="5"/>
      <c r="KG507" s="4"/>
      <c r="KH507" s="6"/>
      <c r="KI507" s="4"/>
      <c r="KJ507" s="6"/>
      <c r="KK507" s="5"/>
      <c r="KL507" s="5"/>
    </row>
    <row r="508">
      <c r="A508" s="3" t="s">
        <v>85</v>
      </c>
      <c r="B508" s="3" t="s">
        <v>789</v>
      </c>
      <c r="C508" s="3" t="s">
        <v>449</v>
      </c>
      <c r="D508" s="3" t="s">
        <v>649</v>
      </c>
      <c r="E508" s="3" t="s">
        <v>797</v>
      </c>
      <c r="F508" s="3" t="s">
        <v>797</v>
      </c>
      <c r="G508" s="3" t="s">
        <v>797</v>
      </c>
      <c r="H508" s="3" t="s">
        <v>165</v>
      </c>
      <c r="I508" s="4"/>
      <c r="J508" s="4">
        <f>=ROUNDDOWN({0},0)</f>
      </c>
      <c r="K508" s="4">
        <v>300</v>
      </c>
      <c r="L508" s="5">
        <v>1</v>
      </c>
      <c r="M508" s="4"/>
      <c r="N508" s="4">
        <f>=ROUNDDOWN({0},0)</f>
      </c>
      <c r="O508" s="4"/>
      <c r="P508" s="5"/>
      <c r="Q508" s="4">
        <v>9</v>
      </c>
      <c r="R508" s="6">
        <v>582</v>
      </c>
      <c r="S508" s="4"/>
      <c r="T508" s="6"/>
      <c r="U508" s="5"/>
      <c r="V508" s="5"/>
      <c r="W508" s="4">
        <v>1</v>
      </c>
      <c r="X508" s="6">
        <v>57.29</v>
      </c>
      <c r="Y508" s="4"/>
      <c r="Z508" s="6"/>
      <c r="AA508" s="5"/>
      <c r="AB508" s="5"/>
      <c r="AC508" s="4">
        <v>2</v>
      </c>
      <c r="AD508" s="6">
        <v>117.82</v>
      </c>
      <c r="AE508" s="4"/>
      <c r="AF508" s="6"/>
      <c r="AG508" s="5"/>
      <c r="AH508" s="5"/>
      <c r="AI508" s="4">
        <v>1</v>
      </c>
      <c r="AJ508" s="6">
        <v>59.6</v>
      </c>
      <c r="AK508" s="4"/>
      <c r="AL508" s="6"/>
      <c r="AM508" s="5"/>
      <c r="AN508" s="5"/>
      <c r="AO508" s="4"/>
      <c r="AP508" s="6"/>
      <c r="AQ508" s="4"/>
      <c r="AR508" s="6"/>
      <c r="AS508" s="5"/>
      <c r="AT508" s="5"/>
      <c r="AU508" s="4">
        <v>1</v>
      </c>
      <c r="AV508" s="6">
        <v>56.36</v>
      </c>
      <c r="AW508" s="4"/>
      <c r="AX508" s="6"/>
      <c r="AY508" s="5"/>
      <c r="AZ508" s="5"/>
      <c r="BA508" s="4"/>
      <c r="BB508" s="6"/>
      <c r="BC508" s="4"/>
      <c r="BD508" s="6"/>
      <c r="BE508" s="5"/>
      <c r="BF508" s="5"/>
      <c r="BG508" s="4">
        <v>3</v>
      </c>
      <c r="BH508" s="6">
        <v>201.76</v>
      </c>
      <c r="BI508" s="4"/>
      <c r="BJ508" s="6"/>
      <c r="BK508" s="5"/>
      <c r="BL508" s="5"/>
      <c r="BM508" s="4">
        <v>1</v>
      </c>
      <c r="BN508" s="6">
        <v>89.17</v>
      </c>
      <c r="BO508" s="4"/>
      <c r="BP508" s="6"/>
      <c r="BQ508" s="5"/>
      <c r="BR508" s="5"/>
      <c r="BS508" s="4"/>
      <c r="BT508" s="6"/>
      <c r="BU508" s="4"/>
      <c r="BV508" s="6"/>
      <c r="BW508" s="5"/>
      <c r="BX508" s="5"/>
      <c r="BY508" s="4"/>
      <c r="BZ508" s="6"/>
      <c r="CA508" s="4"/>
      <c r="CB508" s="6"/>
      <c r="CC508" s="5"/>
      <c r="CD508" s="5"/>
      <c r="CE508" s="4"/>
      <c r="CF508" s="6"/>
      <c r="CG508" s="4"/>
      <c r="CH508" s="6"/>
      <c r="CI508" s="5"/>
      <c r="CJ508" s="5"/>
      <c r="CK508" s="4"/>
      <c r="CL508" s="6"/>
      <c r="CM508" s="4"/>
      <c r="CN508" s="6"/>
      <c r="CO508" s="5"/>
      <c r="CP508" s="5"/>
      <c r="CQ508" s="4"/>
      <c r="CR508" s="6"/>
      <c r="CS508" s="4"/>
      <c r="CT508" s="6"/>
      <c r="CU508" s="5"/>
      <c r="CV508" s="5"/>
      <c r="CW508" s="4"/>
      <c r="CX508" s="6"/>
      <c r="CY508" s="4"/>
      <c r="CZ508" s="6"/>
      <c r="DA508" s="5"/>
      <c r="DB508" s="5"/>
      <c r="DC508" s="4"/>
      <c r="DD508" s="6"/>
      <c r="DE508" s="4"/>
      <c r="DF508" s="6"/>
      <c r="DG508" s="5"/>
      <c r="DH508" s="5"/>
      <c r="DI508" s="4"/>
      <c r="DJ508" s="6"/>
      <c r="DK508" s="4"/>
      <c r="DL508" s="6"/>
      <c r="DM508" s="5"/>
      <c r="DN508" s="5"/>
      <c r="DO508" s="4"/>
      <c r="DP508" s="6"/>
      <c r="DQ508" s="4"/>
      <c r="DR508" s="6"/>
      <c r="DS508" s="5"/>
      <c r="DT508" s="5"/>
      <c r="DU508" s="4"/>
      <c r="DV508" s="6"/>
      <c r="DW508" s="4"/>
      <c r="DX508" s="6"/>
      <c r="DY508" s="5"/>
      <c r="DZ508" s="5"/>
      <c r="EA508" s="4"/>
      <c r="EB508" s="6"/>
      <c r="EC508" s="4"/>
      <c r="ED508" s="6"/>
      <c r="EE508" s="5"/>
      <c r="EF508" s="5"/>
      <c r="EG508" s="4"/>
      <c r="EH508" s="6"/>
      <c r="EI508" s="4"/>
      <c r="EJ508" s="6"/>
      <c r="EK508" s="5"/>
      <c r="EL508" s="5"/>
      <c r="EM508" s="4"/>
      <c r="EN508" s="6"/>
      <c r="EO508" s="4"/>
      <c r="EP508" s="6"/>
      <c r="EQ508" s="5"/>
      <c r="ER508" s="5"/>
      <c r="ES508" s="4"/>
      <c r="ET508" s="6"/>
      <c r="EU508" s="4"/>
      <c r="EV508" s="6"/>
      <c r="EW508" s="5"/>
      <c r="EX508" s="5"/>
      <c r="EY508" s="4"/>
      <c r="EZ508" s="6"/>
      <c r="FA508" s="4"/>
      <c r="FB508" s="6"/>
      <c r="FC508" s="5"/>
      <c r="FD508" s="5"/>
      <c r="FE508" s="4"/>
      <c r="FF508" s="6"/>
      <c r="FG508" s="4"/>
      <c r="FH508" s="6"/>
      <c r="FI508" s="5"/>
      <c r="FJ508" s="5"/>
      <c r="FK508" s="4"/>
      <c r="FL508" s="6"/>
      <c r="FM508" s="4"/>
      <c r="FN508" s="6"/>
      <c r="FO508" s="5"/>
      <c r="FP508" s="5"/>
      <c r="FQ508" s="4"/>
      <c r="FR508" s="6"/>
      <c r="FS508" s="4"/>
      <c r="FT508" s="6"/>
      <c r="FU508" s="5"/>
      <c r="FV508" s="5"/>
      <c r="FW508" s="4"/>
      <c r="FX508" s="6"/>
      <c r="FY508" s="4"/>
      <c r="FZ508" s="6"/>
      <c r="GA508" s="5"/>
      <c r="GB508" s="5"/>
      <c r="GC508" s="4"/>
      <c r="GD508" s="6"/>
      <c r="GE508" s="4"/>
      <c r="GF508" s="6"/>
      <c r="GG508" s="5"/>
      <c r="GH508" s="5"/>
      <c r="GI508" s="4"/>
      <c r="GJ508" s="6"/>
      <c r="GK508" s="4"/>
      <c r="GL508" s="6"/>
      <c r="GM508" s="5"/>
      <c r="GN508" s="5"/>
      <c r="GO508" s="4"/>
      <c r="GP508" s="6"/>
      <c r="GQ508" s="4"/>
      <c r="GR508" s="6"/>
      <c r="GS508" s="5"/>
      <c r="GT508" s="5"/>
      <c r="GU508" s="4"/>
      <c r="GV508" s="6"/>
      <c r="GW508" s="4"/>
      <c r="GX508" s="6"/>
      <c r="GY508" s="5"/>
      <c r="GZ508" s="5"/>
      <c r="HA508" s="4"/>
      <c r="HB508" s="6"/>
      <c r="HC508" s="4"/>
      <c r="HD508" s="6"/>
      <c r="HE508" s="5"/>
      <c r="HF508" s="5"/>
      <c r="HG508" s="4"/>
      <c r="HH508" s="6"/>
      <c r="HI508" s="4"/>
      <c r="HJ508" s="6"/>
      <c r="HK508" s="5"/>
      <c r="HL508" s="5"/>
      <c r="HM508" s="4"/>
      <c r="HN508" s="6"/>
      <c r="HO508" s="4"/>
      <c r="HP508" s="6"/>
      <c r="HQ508" s="5"/>
      <c r="HR508" s="5"/>
      <c r="HS508" s="4"/>
      <c r="HT508" s="6"/>
      <c r="HU508" s="4"/>
      <c r="HV508" s="6"/>
      <c r="HW508" s="5"/>
      <c r="HX508" s="5"/>
      <c r="HY508" s="4"/>
      <c r="HZ508" s="6"/>
      <c r="IA508" s="4"/>
      <c r="IB508" s="6"/>
      <c r="IC508" s="5"/>
      <c r="ID508" s="5"/>
      <c r="IE508" s="4"/>
      <c r="IF508" s="6"/>
      <c r="IG508" s="4"/>
      <c r="IH508" s="6"/>
      <c r="II508" s="5"/>
      <c r="IJ508" s="5"/>
      <c r="IK508" s="4"/>
      <c r="IL508" s="6"/>
      <c r="IM508" s="4"/>
      <c r="IN508" s="6"/>
      <c r="IO508" s="5"/>
      <c r="IP508" s="5"/>
      <c r="IQ508" s="4"/>
      <c r="IR508" s="6"/>
      <c r="IS508" s="4"/>
      <c r="IT508" s="6"/>
      <c r="IU508" s="5"/>
      <c r="IV508" s="5"/>
      <c r="IW508" s="4"/>
      <c r="IX508" s="6"/>
      <c r="IY508" s="4"/>
      <c r="IZ508" s="6"/>
      <c r="JA508" s="5"/>
      <c r="JB508" s="5"/>
      <c r="JC508" s="4"/>
      <c r="JD508" s="6"/>
      <c r="JE508" s="4"/>
      <c r="JF508" s="6"/>
      <c r="JG508" s="5"/>
      <c r="JH508" s="5"/>
      <c r="JI508" s="4"/>
      <c r="JJ508" s="6"/>
      <c r="JK508" s="4"/>
      <c r="JL508" s="6"/>
      <c r="JM508" s="5"/>
      <c r="JN508" s="5"/>
      <c r="JO508" s="4"/>
      <c r="JP508" s="6"/>
      <c r="JQ508" s="4"/>
      <c r="JR508" s="6"/>
      <c r="JS508" s="5"/>
      <c r="JT508" s="5"/>
      <c r="JU508" s="4"/>
      <c r="JV508" s="6"/>
      <c r="JW508" s="4"/>
      <c r="JX508" s="6"/>
      <c r="JY508" s="5"/>
      <c r="JZ508" s="5"/>
      <c r="KA508" s="4"/>
      <c r="KB508" s="6"/>
      <c r="KC508" s="4"/>
      <c r="KD508" s="6"/>
      <c r="KE508" s="5"/>
      <c r="KF508" s="5"/>
      <c r="KG508" s="4"/>
      <c r="KH508" s="6"/>
      <c r="KI508" s="4"/>
      <c r="KJ508" s="6"/>
      <c r="KK508" s="5"/>
      <c r="KL508" s="5"/>
    </row>
    <row r="509">
      <c r="A509" s="3" t="s">
        <v>85</v>
      </c>
      <c r="B509" s="3" t="s">
        <v>789</v>
      </c>
      <c r="C509" s="3" t="s">
        <v>449</v>
      </c>
      <c r="D509" s="3" t="s">
        <v>649</v>
      </c>
      <c r="E509" s="3" t="s">
        <v>798</v>
      </c>
      <c r="F509" s="3" t="s">
        <v>798</v>
      </c>
      <c r="G509" s="3" t="s">
        <v>798</v>
      </c>
      <c r="H509" s="3" t="s">
        <v>104</v>
      </c>
      <c r="I509" s="4"/>
      <c r="J509" s="4">
        <f>=ROUNDDOWN({0},0)</f>
      </c>
      <c r="K509" s="4"/>
      <c r="L509" s="5"/>
      <c r="M509" s="4"/>
      <c r="N509" s="4">
        <f>=ROUNDDOWN({0},0)</f>
      </c>
      <c r="O509" s="4"/>
      <c r="P509" s="5"/>
      <c r="Q509" s="4">
        <v>9</v>
      </c>
      <c r="R509" s="6">
        <v>426.13</v>
      </c>
      <c r="S509" s="4"/>
      <c r="T509" s="6"/>
      <c r="U509" s="5"/>
      <c r="V509" s="5"/>
      <c r="W509" s="4">
        <v>1</v>
      </c>
      <c r="X509" s="6">
        <v>51.27</v>
      </c>
      <c r="Y509" s="4"/>
      <c r="Z509" s="6"/>
      <c r="AA509" s="5"/>
      <c r="AB509" s="5"/>
      <c r="AC509" s="4">
        <v>3</v>
      </c>
      <c r="AD509" s="6">
        <v>92.04</v>
      </c>
      <c r="AE509" s="4"/>
      <c r="AF509" s="6"/>
      <c r="AG509" s="5"/>
      <c r="AH509" s="5"/>
      <c r="AI509" s="4">
        <v>2</v>
      </c>
      <c r="AJ509" s="6">
        <v>120.74</v>
      </c>
      <c r="AK509" s="4"/>
      <c r="AL509" s="6"/>
      <c r="AM509" s="5"/>
      <c r="AN509" s="5"/>
      <c r="AO509" s="4"/>
      <c r="AP509" s="6"/>
      <c r="AQ509" s="4"/>
      <c r="AR509" s="6"/>
      <c r="AS509" s="5"/>
      <c r="AT509" s="5"/>
      <c r="AU509" s="4">
        <v>1</v>
      </c>
      <c r="AV509" s="6">
        <v>50.32</v>
      </c>
      <c r="AW509" s="4"/>
      <c r="AX509" s="6"/>
      <c r="AY509" s="5"/>
      <c r="AZ509" s="5"/>
      <c r="BA509" s="4"/>
      <c r="BB509" s="6"/>
      <c r="BC509" s="4"/>
      <c r="BD509" s="6"/>
      <c r="BE509" s="5"/>
      <c r="BF509" s="5"/>
      <c r="BG509" s="4"/>
      <c r="BH509" s="6"/>
      <c r="BI509" s="4"/>
      <c r="BJ509" s="6"/>
      <c r="BK509" s="5"/>
      <c r="BL509" s="5"/>
      <c r="BM509" s="4"/>
      <c r="BN509" s="6"/>
      <c r="BO509" s="4"/>
      <c r="BP509" s="6"/>
      <c r="BQ509" s="5"/>
      <c r="BR509" s="5"/>
      <c r="BS509" s="4"/>
      <c r="BT509" s="6"/>
      <c r="BU509" s="4"/>
      <c r="BV509" s="6"/>
      <c r="BW509" s="5"/>
      <c r="BX509" s="5"/>
      <c r="BY509" s="4"/>
      <c r="BZ509" s="6"/>
      <c r="CA509" s="4"/>
      <c r="CB509" s="6"/>
      <c r="CC509" s="5"/>
      <c r="CD509" s="5"/>
      <c r="CE509" s="4">
        <v>2</v>
      </c>
      <c r="CF509" s="6">
        <v>111.76</v>
      </c>
      <c r="CG509" s="4"/>
      <c r="CH509" s="6"/>
      <c r="CI509" s="5"/>
      <c r="CJ509" s="5"/>
      <c r="CK509" s="4"/>
      <c r="CL509" s="6"/>
      <c r="CM509" s="4"/>
      <c r="CN509" s="6"/>
      <c r="CO509" s="5"/>
      <c r="CP509" s="5"/>
      <c r="CQ509" s="4"/>
      <c r="CR509" s="6"/>
      <c r="CS509" s="4"/>
      <c r="CT509" s="6"/>
      <c r="CU509" s="5"/>
      <c r="CV509" s="5"/>
      <c r="CW509" s="4"/>
      <c r="CX509" s="6"/>
      <c r="CY509" s="4"/>
      <c r="CZ509" s="6"/>
      <c r="DA509" s="5"/>
      <c r="DB509" s="5"/>
      <c r="DC509" s="4"/>
      <c r="DD509" s="6"/>
      <c r="DE509" s="4"/>
      <c r="DF509" s="6"/>
      <c r="DG509" s="5"/>
      <c r="DH509" s="5"/>
      <c r="DI509" s="4"/>
      <c r="DJ509" s="6"/>
      <c r="DK509" s="4"/>
      <c r="DL509" s="6"/>
      <c r="DM509" s="5"/>
      <c r="DN509" s="5"/>
      <c r="DO509" s="4"/>
      <c r="DP509" s="6"/>
      <c r="DQ509" s="4"/>
      <c r="DR509" s="6"/>
      <c r="DS509" s="5"/>
      <c r="DT509" s="5"/>
      <c r="DU509" s="4"/>
      <c r="DV509" s="6"/>
      <c r="DW509" s="4"/>
      <c r="DX509" s="6"/>
      <c r="DY509" s="5"/>
      <c r="DZ509" s="5"/>
      <c r="EA509" s="4"/>
      <c r="EB509" s="6"/>
      <c r="EC509" s="4"/>
      <c r="ED509" s="6"/>
      <c r="EE509" s="5"/>
      <c r="EF509" s="5"/>
      <c r="EG509" s="4"/>
      <c r="EH509" s="6"/>
      <c r="EI509" s="4"/>
      <c r="EJ509" s="6"/>
      <c r="EK509" s="5"/>
      <c r="EL509" s="5"/>
      <c r="EM509" s="4"/>
      <c r="EN509" s="6"/>
      <c r="EO509" s="4"/>
      <c r="EP509" s="6"/>
      <c r="EQ509" s="5"/>
      <c r="ER509" s="5"/>
      <c r="ES509" s="4"/>
      <c r="ET509" s="6"/>
      <c r="EU509" s="4"/>
      <c r="EV509" s="6"/>
      <c r="EW509" s="5"/>
      <c r="EX509" s="5"/>
      <c r="EY509" s="4"/>
      <c r="EZ509" s="6"/>
      <c r="FA509" s="4"/>
      <c r="FB509" s="6"/>
      <c r="FC509" s="5"/>
      <c r="FD509" s="5"/>
      <c r="FE509" s="4"/>
      <c r="FF509" s="6"/>
      <c r="FG509" s="4"/>
      <c r="FH509" s="6"/>
      <c r="FI509" s="5"/>
      <c r="FJ509" s="5"/>
      <c r="FK509" s="4"/>
      <c r="FL509" s="6"/>
      <c r="FM509" s="4"/>
      <c r="FN509" s="6"/>
      <c r="FO509" s="5"/>
      <c r="FP509" s="5"/>
      <c r="FQ509" s="4"/>
      <c r="FR509" s="6"/>
      <c r="FS509" s="4"/>
      <c r="FT509" s="6"/>
      <c r="FU509" s="5"/>
      <c r="FV509" s="5"/>
      <c r="FW509" s="4"/>
      <c r="FX509" s="6"/>
      <c r="FY509" s="4"/>
      <c r="FZ509" s="6"/>
      <c r="GA509" s="5"/>
      <c r="GB509" s="5"/>
      <c r="GC509" s="4"/>
      <c r="GD509" s="6"/>
      <c r="GE509" s="4"/>
      <c r="GF509" s="6"/>
      <c r="GG509" s="5"/>
      <c r="GH509" s="5"/>
      <c r="GI509" s="4"/>
      <c r="GJ509" s="6"/>
      <c r="GK509" s="4"/>
      <c r="GL509" s="6"/>
      <c r="GM509" s="5"/>
      <c r="GN509" s="5"/>
      <c r="GO509" s="4"/>
      <c r="GP509" s="6"/>
      <c r="GQ509" s="4"/>
      <c r="GR509" s="6"/>
      <c r="GS509" s="5"/>
      <c r="GT509" s="5"/>
      <c r="GU509" s="4"/>
      <c r="GV509" s="6"/>
      <c r="GW509" s="4"/>
      <c r="GX509" s="6"/>
      <c r="GY509" s="5"/>
      <c r="GZ509" s="5"/>
      <c r="HA509" s="4"/>
      <c r="HB509" s="6"/>
      <c r="HC509" s="4"/>
      <c r="HD509" s="6"/>
      <c r="HE509" s="5"/>
      <c r="HF509" s="5"/>
      <c r="HG509" s="4"/>
      <c r="HH509" s="6"/>
      <c r="HI509" s="4"/>
      <c r="HJ509" s="6"/>
      <c r="HK509" s="5"/>
      <c r="HL509" s="5"/>
      <c r="HM509" s="4"/>
      <c r="HN509" s="6"/>
      <c r="HO509" s="4"/>
      <c r="HP509" s="6"/>
      <c r="HQ509" s="5"/>
      <c r="HR509" s="5"/>
      <c r="HS509" s="4"/>
      <c r="HT509" s="6"/>
      <c r="HU509" s="4"/>
      <c r="HV509" s="6"/>
      <c r="HW509" s="5"/>
      <c r="HX509" s="5"/>
      <c r="HY509" s="4"/>
      <c r="HZ509" s="6"/>
      <c r="IA509" s="4"/>
      <c r="IB509" s="6"/>
      <c r="IC509" s="5"/>
      <c r="ID509" s="5"/>
      <c r="IE509" s="4"/>
      <c r="IF509" s="6"/>
      <c r="IG509" s="4"/>
      <c r="IH509" s="6"/>
      <c r="II509" s="5"/>
      <c r="IJ509" s="5"/>
      <c r="IK509" s="4"/>
      <c r="IL509" s="6"/>
      <c r="IM509" s="4"/>
      <c r="IN509" s="6"/>
      <c r="IO509" s="5"/>
      <c r="IP509" s="5"/>
      <c r="IQ509" s="4"/>
      <c r="IR509" s="6"/>
      <c r="IS509" s="4"/>
      <c r="IT509" s="6"/>
      <c r="IU509" s="5"/>
      <c r="IV509" s="5"/>
      <c r="IW509" s="4"/>
      <c r="IX509" s="6"/>
      <c r="IY509" s="4"/>
      <c r="IZ509" s="6"/>
      <c r="JA509" s="5"/>
      <c r="JB509" s="5"/>
      <c r="JC509" s="4"/>
      <c r="JD509" s="6"/>
      <c r="JE509" s="4"/>
      <c r="JF509" s="6"/>
      <c r="JG509" s="5"/>
      <c r="JH509" s="5"/>
      <c r="JI509" s="4"/>
      <c r="JJ509" s="6"/>
      <c r="JK509" s="4"/>
      <c r="JL509" s="6"/>
      <c r="JM509" s="5"/>
      <c r="JN509" s="5"/>
      <c r="JO509" s="4"/>
      <c r="JP509" s="6"/>
      <c r="JQ509" s="4"/>
      <c r="JR509" s="6"/>
      <c r="JS509" s="5"/>
      <c r="JT509" s="5"/>
      <c r="JU509" s="4"/>
      <c r="JV509" s="6"/>
      <c r="JW509" s="4"/>
      <c r="JX509" s="6"/>
      <c r="JY509" s="5"/>
      <c r="JZ509" s="5"/>
      <c r="KA509" s="4"/>
      <c r="KB509" s="6"/>
      <c r="KC509" s="4"/>
      <c r="KD509" s="6"/>
      <c r="KE509" s="5"/>
      <c r="KF509" s="5"/>
      <c r="KG509" s="4"/>
      <c r="KH509" s="6"/>
      <c r="KI509" s="4"/>
      <c r="KJ509" s="6"/>
      <c r="KK509" s="5"/>
      <c r="KL509" s="5"/>
    </row>
    <row r="510">
      <c r="A510" s="3" t="s">
        <v>85</v>
      </c>
      <c r="B510" s="3" t="s">
        <v>789</v>
      </c>
      <c r="C510" s="3" t="s">
        <v>449</v>
      </c>
      <c r="D510" s="3" t="s">
        <v>649</v>
      </c>
      <c r="E510" s="3" t="s">
        <v>799</v>
      </c>
      <c r="F510" s="3" t="s">
        <v>799</v>
      </c>
      <c r="G510" s="3" t="s">
        <v>799</v>
      </c>
      <c r="H510" s="3" t="s">
        <v>104</v>
      </c>
      <c r="I510" s="4"/>
      <c r="J510" s="4">
        <f>=ROUNDDOWN({0},0)</f>
      </c>
      <c r="K510" s="4">
        <v>100</v>
      </c>
      <c r="L510" s="5">
        <v>1</v>
      </c>
      <c r="M510" s="4"/>
      <c r="N510" s="4">
        <f>=ROUNDDOWN({0},0)</f>
      </c>
      <c r="O510" s="4"/>
      <c r="P510" s="5"/>
      <c r="Q510" s="4">
        <v>7</v>
      </c>
      <c r="R510" s="6">
        <v>376.93</v>
      </c>
      <c r="S510" s="4"/>
      <c r="T510" s="6"/>
      <c r="U510" s="5"/>
      <c r="V510" s="5"/>
      <c r="W510" s="4"/>
      <c r="X510" s="6"/>
      <c r="Y510" s="4"/>
      <c r="Z510" s="6"/>
      <c r="AA510" s="5"/>
      <c r="AB510" s="5"/>
      <c r="AC510" s="4"/>
      <c r="AD510" s="6"/>
      <c r="AE510" s="4"/>
      <c r="AF510" s="6"/>
      <c r="AG510" s="5"/>
      <c r="AH510" s="5"/>
      <c r="AI510" s="4"/>
      <c r="AJ510" s="6"/>
      <c r="AK510" s="4"/>
      <c r="AL510" s="6"/>
      <c r="AM510" s="5"/>
      <c r="AN510" s="5"/>
      <c r="AO510" s="4"/>
      <c r="AP510" s="6"/>
      <c r="AQ510" s="4"/>
      <c r="AR510" s="6"/>
      <c r="AS510" s="5"/>
      <c r="AT510" s="5"/>
      <c r="AU510" s="4"/>
      <c r="AV510" s="6"/>
      <c r="AW510" s="4"/>
      <c r="AX510" s="6"/>
      <c r="AY510" s="5"/>
      <c r="AZ510" s="5"/>
      <c r="BA510" s="4"/>
      <c r="BB510" s="6"/>
      <c r="BC510" s="4"/>
      <c r="BD510" s="6"/>
      <c r="BE510" s="5"/>
      <c r="BF510" s="5"/>
      <c r="BG510" s="4"/>
      <c r="BH510" s="6"/>
      <c r="BI510" s="4"/>
      <c r="BJ510" s="6"/>
      <c r="BK510" s="5"/>
      <c r="BL510" s="5"/>
      <c r="BM510" s="4"/>
      <c r="BN510" s="6"/>
      <c r="BO510" s="4"/>
      <c r="BP510" s="6"/>
      <c r="BQ510" s="5"/>
      <c r="BR510" s="5"/>
      <c r="BS510" s="4">
        <v>7</v>
      </c>
      <c r="BT510" s="6">
        <v>376.93</v>
      </c>
      <c r="BU510" s="4"/>
      <c r="BV510" s="6"/>
      <c r="BW510" s="5"/>
      <c r="BX510" s="5"/>
      <c r="BY510" s="4"/>
      <c r="BZ510" s="6"/>
      <c r="CA510" s="4"/>
      <c r="CB510" s="6"/>
      <c r="CC510" s="5"/>
      <c r="CD510" s="5"/>
      <c r="CE510" s="4"/>
      <c r="CF510" s="6"/>
      <c r="CG510" s="4"/>
      <c r="CH510" s="6"/>
      <c r="CI510" s="5"/>
      <c r="CJ510" s="5"/>
      <c r="CK510" s="4"/>
      <c r="CL510" s="6"/>
      <c r="CM510" s="4"/>
      <c r="CN510" s="6"/>
      <c r="CO510" s="5"/>
      <c r="CP510" s="5"/>
      <c r="CQ510" s="4"/>
      <c r="CR510" s="6"/>
      <c r="CS510" s="4"/>
      <c r="CT510" s="6"/>
      <c r="CU510" s="5"/>
      <c r="CV510" s="5"/>
      <c r="CW510" s="4"/>
      <c r="CX510" s="6"/>
      <c r="CY510" s="4"/>
      <c r="CZ510" s="6"/>
      <c r="DA510" s="5"/>
      <c r="DB510" s="5"/>
      <c r="DC510" s="4"/>
      <c r="DD510" s="6"/>
      <c r="DE510" s="4"/>
      <c r="DF510" s="6"/>
      <c r="DG510" s="5"/>
      <c r="DH510" s="5"/>
      <c r="DI510" s="4"/>
      <c r="DJ510" s="6"/>
      <c r="DK510" s="4"/>
      <c r="DL510" s="6"/>
      <c r="DM510" s="5"/>
      <c r="DN510" s="5"/>
      <c r="DO510" s="4"/>
      <c r="DP510" s="6"/>
      <c r="DQ510" s="4"/>
      <c r="DR510" s="6"/>
      <c r="DS510" s="5"/>
      <c r="DT510" s="5"/>
      <c r="DU510" s="4"/>
      <c r="DV510" s="6"/>
      <c r="DW510" s="4"/>
      <c r="DX510" s="6"/>
      <c r="DY510" s="5"/>
      <c r="DZ510" s="5"/>
      <c r="EA510" s="4"/>
      <c r="EB510" s="6"/>
      <c r="EC510" s="4"/>
      <c r="ED510" s="6"/>
      <c r="EE510" s="5"/>
      <c r="EF510" s="5"/>
      <c r="EG510" s="4"/>
      <c r="EH510" s="6"/>
      <c r="EI510" s="4"/>
      <c r="EJ510" s="6"/>
      <c r="EK510" s="5"/>
      <c r="EL510" s="5"/>
      <c r="EM510" s="4"/>
      <c r="EN510" s="6"/>
      <c r="EO510" s="4"/>
      <c r="EP510" s="6"/>
      <c r="EQ510" s="5"/>
      <c r="ER510" s="5"/>
      <c r="ES510" s="4"/>
      <c r="ET510" s="6"/>
      <c r="EU510" s="4"/>
      <c r="EV510" s="6"/>
      <c r="EW510" s="5"/>
      <c r="EX510" s="5"/>
      <c r="EY510" s="4"/>
      <c r="EZ510" s="6"/>
      <c r="FA510" s="4"/>
      <c r="FB510" s="6"/>
      <c r="FC510" s="5"/>
      <c r="FD510" s="5"/>
      <c r="FE510" s="4"/>
      <c r="FF510" s="6"/>
      <c r="FG510" s="4"/>
      <c r="FH510" s="6"/>
      <c r="FI510" s="5"/>
      <c r="FJ510" s="5"/>
      <c r="FK510" s="4"/>
      <c r="FL510" s="6"/>
      <c r="FM510" s="4"/>
      <c r="FN510" s="6"/>
      <c r="FO510" s="5"/>
      <c r="FP510" s="5"/>
      <c r="FQ510" s="4"/>
      <c r="FR510" s="6"/>
      <c r="FS510" s="4"/>
      <c r="FT510" s="6"/>
      <c r="FU510" s="5"/>
      <c r="FV510" s="5"/>
      <c r="FW510" s="4"/>
      <c r="FX510" s="6"/>
      <c r="FY510" s="4"/>
      <c r="FZ510" s="6"/>
      <c r="GA510" s="5"/>
      <c r="GB510" s="5"/>
      <c r="GC510" s="4"/>
      <c r="GD510" s="6"/>
      <c r="GE510" s="4"/>
      <c r="GF510" s="6"/>
      <c r="GG510" s="5"/>
      <c r="GH510" s="5"/>
      <c r="GI510" s="4"/>
      <c r="GJ510" s="6"/>
      <c r="GK510" s="4"/>
      <c r="GL510" s="6"/>
      <c r="GM510" s="5"/>
      <c r="GN510" s="5"/>
      <c r="GO510" s="4"/>
      <c r="GP510" s="6"/>
      <c r="GQ510" s="4"/>
      <c r="GR510" s="6"/>
      <c r="GS510" s="5"/>
      <c r="GT510" s="5"/>
      <c r="GU510" s="4"/>
      <c r="GV510" s="6"/>
      <c r="GW510" s="4"/>
      <c r="GX510" s="6"/>
      <c r="GY510" s="5"/>
      <c r="GZ510" s="5"/>
      <c r="HA510" s="4"/>
      <c r="HB510" s="6"/>
      <c r="HC510" s="4"/>
      <c r="HD510" s="6"/>
      <c r="HE510" s="5"/>
      <c r="HF510" s="5"/>
      <c r="HG510" s="4"/>
      <c r="HH510" s="6"/>
      <c r="HI510" s="4"/>
      <c r="HJ510" s="6"/>
      <c r="HK510" s="5"/>
      <c r="HL510" s="5"/>
      <c r="HM510" s="4"/>
      <c r="HN510" s="6"/>
      <c r="HO510" s="4"/>
      <c r="HP510" s="6"/>
      <c r="HQ510" s="5"/>
      <c r="HR510" s="5"/>
      <c r="HS510" s="4"/>
      <c r="HT510" s="6"/>
      <c r="HU510" s="4"/>
      <c r="HV510" s="6"/>
      <c r="HW510" s="5"/>
      <c r="HX510" s="5"/>
      <c r="HY510" s="4"/>
      <c r="HZ510" s="6"/>
      <c r="IA510" s="4"/>
      <c r="IB510" s="6"/>
      <c r="IC510" s="5"/>
      <c r="ID510" s="5"/>
      <c r="IE510" s="4"/>
      <c r="IF510" s="6"/>
      <c r="IG510" s="4"/>
      <c r="IH510" s="6"/>
      <c r="II510" s="5"/>
      <c r="IJ510" s="5"/>
      <c r="IK510" s="4"/>
      <c r="IL510" s="6"/>
      <c r="IM510" s="4"/>
      <c r="IN510" s="6"/>
      <c r="IO510" s="5"/>
      <c r="IP510" s="5"/>
      <c r="IQ510" s="4"/>
      <c r="IR510" s="6"/>
      <c r="IS510" s="4"/>
      <c r="IT510" s="6"/>
      <c r="IU510" s="5"/>
      <c r="IV510" s="5"/>
      <c r="IW510" s="4"/>
      <c r="IX510" s="6"/>
      <c r="IY510" s="4"/>
      <c r="IZ510" s="6"/>
      <c r="JA510" s="5"/>
      <c r="JB510" s="5"/>
      <c r="JC510" s="4"/>
      <c r="JD510" s="6"/>
      <c r="JE510" s="4"/>
      <c r="JF510" s="6"/>
      <c r="JG510" s="5"/>
      <c r="JH510" s="5"/>
      <c r="JI510" s="4"/>
      <c r="JJ510" s="6"/>
      <c r="JK510" s="4"/>
      <c r="JL510" s="6"/>
      <c r="JM510" s="5"/>
      <c r="JN510" s="5"/>
      <c r="JO510" s="4"/>
      <c r="JP510" s="6"/>
      <c r="JQ510" s="4"/>
      <c r="JR510" s="6"/>
      <c r="JS510" s="5"/>
      <c r="JT510" s="5"/>
      <c r="JU510" s="4"/>
      <c r="JV510" s="6"/>
      <c r="JW510" s="4"/>
      <c r="JX510" s="6"/>
      <c r="JY510" s="5"/>
      <c r="JZ510" s="5"/>
      <c r="KA510" s="4"/>
      <c r="KB510" s="6"/>
      <c r="KC510" s="4"/>
      <c r="KD510" s="6"/>
      <c r="KE510" s="5"/>
      <c r="KF510" s="5"/>
      <c r="KG510" s="4"/>
      <c r="KH510" s="6"/>
      <c r="KI510" s="4"/>
      <c r="KJ510" s="6"/>
      <c r="KK510" s="5"/>
      <c r="KL510" s="5"/>
    </row>
    <row r="511">
      <c r="A511" s="3" t="s">
        <v>85</v>
      </c>
      <c r="B511" s="3" t="s">
        <v>789</v>
      </c>
      <c r="C511" s="3" t="s">
        <v>449</v>
      </c>
      <c r="D511" s="3" t="s">
        <v>649</v>
      </c>
      <c r="E511" s="3" t="s">
        <v>800</v>
      </c>
      <c r="F511" s="3" t="s">
        <v>800</v>
      </c>
      <c r="G511" s="3" t="s">
        <v>800</v>
      </c>
      <c r="H511" s="3" t="s">
        <v>351</v>
      </c>
      <c r="I511" s="4"/>
      <c r="J511" s="4">
        <f>=ROUNDDOWN({0},0)</f>
      </c>
      <c r="K511" s="4"/>
      <c r="L511" s="5"/>
      <c r="M511" s="4"/>
      <c r="N511" s="4">
        <f>=ROUNDDOWN({0},0)</f>
      </c>
      <c r="O511" s="4"/>
      <c r="P511" s="5"/>
      <c r="Q511" s="4">
        <v>9</v>
      </c>
      <c r="R511" s="6">
        <v>358.22</v>
      </c>
      <c r="S511" s="4"/>
      <c r="T511" s="6"/>
      <c r="U511" s="5"/>
      <c r="V511" s="5"/>
      <c r="W511" s="4">
        <v>4</v>
      </c>
      <c r="X511" s="6">
        <v>172.92</v>
      </c>
      <c r="Y511" s="4"/>
      <c r="Z511" s="6"/>
      <c r="AA511" s="5"/>
      <c r="AB511" s="5"/>
      <c r="AC511" s="4"/>
      <c r="AD511" s="6"/>
      <c r="AE511" s="4"/>
      <c r="AF511" s="6"/>
      <c r="AG511" s="5"/>
      <c r="AH511" s="5"/>
      <c r="AI511" s="4"/>
      <c r="AJ511" s="6"/>
      <c r="AK511" s="4"/>
      <c r="AL511" s="6"/>
      <c r="AM511" s="5"/>
      <c r="AN511" s="5"/>
      <c r="AO511" s="4"/>
      <c r="AP511" s="6"/>
      <c r="AQ511" s="4"/>
      <c r="AR511" s="6"/>
      <c r="AS511" s="5"/>
      <c r="AT511" s="5"/>
      <c r="AU511" s="4"/>
      <c r="AV511" s="6"/>
      <c r="AW511" s="4"/>
      <c r="AX511" s="6"/>
      <c r="AY511" s="5"/>
      <c r="AZ511" s="5"/>
      <c r="BA511" s="4"/>
      <c r="BB511" s="6"/>
      <c r="BC511" s="4"/>
      <c r="BD511" s="6"/>
      <c r="BE511" s="5"/>
      <c r="BF511" s="5"/>
      <c r="BG511" s="4"/>
      <c r="BH511" s="6"/>
      <c r="BI511" s="4"/>
      <c r="BJ511" s="6"/>
      <c r="BK511" s="5"/>
      <c r="BL511" s="5"/>
      <c r="BM511" s="4"/>
      <c r="BN511" s="6"/>
      <c r="BO511" s="4"/>
      <c r="BP511" s="6"/>
      <c r="BQ511" s="5"/>
      <c r="BR511" s="5"/>
      <c r="BS511" s="4">
        <v>5</v>
      </c>
      <c r="BT511" s="6">
        <v>185.3</v>
      </c>
      <c r="BU511" s="4"/>
      <c r="BV511" s="6"/>
      <c r="BW511" s="5"/>
      <c r="BX511" s="5"/>
      <c r="BY511" s="4"/>
      <c r="BZ511" s="6"/>
      <c r="CA511" s="4"/>
      <c r="CB511" s="6"/>
      <c r="CC511" s="5"/>
      <c r="CD511" s="5"/>
      <c r="CE511" s="4"/>
      <c r="CF511" s="6"/>
      <c r="CG511" s="4"/>
      <c r="CH511" s="6"/>
      <c r="CI511" s="5"/>
      <c r="CJ511" s="5"/>
      <c r="CK511" s="4"/>
      <c r="CL511" s="6"/>
      <c r="CM511" s="4"/>
      <c r="CN511" s="6"/>
      <c r="CO511" s="5"/>
      <c r="CP511" s="5"/>
      <c r="CQ511" s="4"/>
      <c r="CR511" s="6"/>
      <c r="CS511" s="4"/>
      <c r="CT511" s="6"/>
      <c r="CU511" s="5"/>
      <c r="CV511" s="5"/>
      <c r="CW511" s="4"/>
      <c r="CX511" s="6"/>
      <c r="CY511" s="4"/>
      <c r="CZ511" s="6"/>
      <c r="DA511" s="5"/>
      <c r="DB511" s="5"/>
      <c r="DC511" s="4"/>
      <c r="DD511" s="6"/>
      <c r="DE511" s="4"/>
      <c r="DF511" s="6"/>
      <c r="DG511" s="5"/>
      <c r="DH511" s="5"/>
      <c r="DI511" s="4"/>
      <c r="DJ511" s="6"/>
      <c r="DK511" s="4"/>
      <c r="DL511" s="6"/>
      <c r="DM511" s="5"/>
      <c r="DN511" s="5"/>
      <c r="DO511" s="4"/>
      <c r="DP511" s="6"/>
      <c r="DQ511" s="4"/>
      <c r="DR511" s="6"/>
      <c r="DS511" s="5"/>
      <c r="DT511" s="5"/>
      <c r="DU511" s="4"/>
      <c r="DV511" s="6"/>
      <c r="DW511" s="4"/>
      <c r="DX511" s="6"/>
      <c r="DY511" s="5"/>
      <c r="DZ511" s="5"/>
      <c r="EA511" s="4"/>
      <c r="EB511" s="6"/>
      <c r="EC511" s="4"/>
      <c r="ED511" s="6"/>
      <c r="EE511" s="5"/>
      <c r="EF511" s="5"/>
      <c r="EG511" s="4"/>
      <c r="EH511" s="6"/>
      <c r="EI511" s="4"/>
      <c r="EJ511" s="6"/>
      <c r="EK511" s="5"/>
      <c r="EL511" s="5"/>
      <c r="EM511" s="4"/>
      <c r="EN511" s="6"/>
      <c r="EO511" s="4"/>
      <c r="EP511" s="6"/>
      <c r="EQ511" s="5"/>
      <c r="ER511" s="5"/>
      <c r="ES511" s="4"/>
      <c r="ET511" s="6"/>
      <c r="EU511" s="4"/>
      <c r="EV511" s="6"/>
      <c r="EW511" s="5"/>
      <c r="EX511" s="5"/>
      <c r="EY511" s="4"/>
      <c r="EZ511" s="6"/>
      <c r="FA511" s="4"/>
      <c r="FB511" s="6"/>
      <c r="FC511" s="5"/>
      <c r="FD511" s="5"/>
      <c r="FE511" s="4"/>
      <c r="FF511" s="6"/>
      <c r="FG511" s="4"/>
      <c r="FH511" s="6"/>
      <c r="FI511" s="5"/>
      <c r="FJ511" s="5"/>
      <c r="FK511" s="4"/>
      <c r="FL511" s="6"/>
      <c r="FM511" s="4"/>
      <c r="FN511" s="6"/>
      <c r="FO511" s="5"/>
      <c r="FP511" s="5"/>
      <c r="FQ511" s="4"/>
      <c r="FR511" s="6"/>
      <c r="FS511" s="4"/>
      <c r="FT511" s="6"/>
      <c r="FU511" s="5"/>
      <c r="FV511" s="5"/>
      <c r="FW511" s="4"/>
      <c r="FX511" s="6"/>
      <c r="FY511" s="4"/>
      <c r="FZ511" s="6"/>
      <c r="GA511" s="5"/>
      <c r="GB511" s="5"/>
      <c r="GC511" s="4"/>
      <c r="GD511" s="6"/>
      <c r="GE511" s="4"/>
      <c r="GF511" s="6"/>
      <c r="GG511" s="5"/>
      <c r="GH511" s="5"/>
      <c r="GI511" s="4"/>
      <c r="GJ511" s="6"/>
      <c r="GK511" s="4"/>
      <c r="GL511" s="6"/>
      <c r="GM511" s="5"/>
      <c r="GN511" s="5"/>
      <c r="GO511" s="4"/>
      <c r="GP511" s="6"/>
      <c r="GQ511" s="4"/>
      <c r="GR511" s="6"/>
      <c r="GS511" s="5"/>
      <c r="GT511" s="5"/>
      <c r="GU511" s="4"/>
      <c r="GV511" s="6"/>
      <c r="GW511" s="4"/>
      <c r="GX511" s="6"/>
      <c r="GY511" s="5"/>
      <c r="GZ511" s="5"/>
      <c r="HA511" s="4"/>
      <c r="HB511" s="6"/>
      <c r="HC511" s="4"/>
      <c r="HD511" s="6"/>
      <c r="HE511" s="5"/>
      <c r="HF511" s="5"/>
      <c r="HG511" s="4"/>
      <c r="HH511" s="6"/>
      <c r="HI511" s="4"/>
      <c r="HJ511" s="6"/>
      <c r="HK511" s="5"/>
      <c r="HL511" s="5"/>
      <c r="HM511" s="4"/>
      <c r="HN511" s="6"/>
      <c r="HO511" s="4"/>
      <c r="HP511" s="6"/>
      <c r="HQ511" s="5"/>
      <c r="HR511" s="5"/>
      <c r="HS511" s="4"/>
      <c r="HT511" s="6"/>
      <c r="HU511" s="4"/>
      <c r="HV511" s="6"/>
      <c r="HW511" s="5"/>
      <c r="HX511" s="5"/>
      <c r="HY511" s="4"/>
      <c r="HZ511" s="6"/>
      <c r="IA511" s="4"/>
      <c r="IB511" s="6"/>
      <c r="IC511" s="5"/>
      <c r="ID511" s="5"/>
      <c r="IE511" s="4"/>
      <c r="IF511" s="6"/>
      <c r="IG511" s="4"/>
      <c r="IH511" s="6"/>
      <c r="II511" s="5"/>
      <c r="IJ511" s="5"/>
      <c r="IK511" s="4"/>
      <c r="IL511" s="6"/>
      <c r="IM511" s="4"/>
      <c r="IN511" s="6"/>
      <c r="IO511" s="5"/>
      <c r="IP511" s="5"/>
      <c r="IQ511" s="4"/>
      <c r="IR511" s="6"/>
      <c r="IS511" s="4"/>
      <c r="IT511" s="6"/>
      <c r="IU511" s="5"/>
      <c r="IV511" s="5"/>
      <c r="IW511" s="4"/>
      <c r="IX511" s="6"/>
      <c r="IY511" s="4"/>
      <c r="IZ511" s="6"/>
      <c r="JA511" s="5"/>
      <c r="JB511" s="5"/>
      <c r="JC511" s="4"/>
      <c r="JD511" s="6"/>
      <c r="JE511" s="4"/>
      <c r="JF511" s="6"/>
      <c r="JG511" s="5"/>
      <c r="JH511" s="5"/>
      <c r="JI511" s="4"/>
      <c r="JJ511" s="6"/>
      <c r="JK511" s="4"/>
      <c r="JL511" s="6"/>
      <c r="JM511" s="5"/>
      <c r="JN511" s="5"/>
      <c r="JO511" s="4"/>
      <c r="JP511" s="6"/>
      <c r="JQ511" s="4"/>
      <c r="JR511" s="6"/>
      <c r="JS511" s="5"/>
      <c r="JT511" s="5"/>
      <c r="JU511" s="4"/>
      <c r="JV511" s="6"/>
      <c r="JW511" s="4"/>
      <c r="JX511" s="6"/>
      <c r="JY511" s="5"/>
      <c r="JZ511" s="5"/>
      <c r="KA511" s="4"/>
      <c r="KB511" s="6"/>
      <c r="KC511" s="4"/>
      <c r="KD511" s="6"/>
      <c r="KE511" s="5"/>
      <c r="KF511" s="5"/>
      <c r="KG511" s="4"/>
      <c r="KH511" s="6"/>
      <c r="KI511" s="4"/>
      <c r="KJ511" s="6"/>
      <c r="KK511" s="5"/>
      <c r="KL511" s="5"/>
    </row>
    <row r="512">
      <c r="A512" s="3" t="s">
        <v>85</v>
      </c>
      <c r="B512" s="3" t="s">
        <v>789</v>
      </c>
      <c r="C512" s="3" t="s">
        <v>449</v>
      </c>
      <c r="D512" s="3" t="s">
        <v>649</v>
      </c>
      <c r="E512" s="3" t="s">
        <v>801</v>
      </c>
      <c r="F512" s="3" t="s">
        <v>801</v>
      </c>
      <c r="G512" s="3" t="s">
        <v>801</v>
      </c>
      <c r="H512" s="3" t="s">
        <v>122</v>
      </c>
      <c r="I512" s="4"/>
      <c r="J512" s="4">
        <f>=ROUNDDOWN({0},0)</f>
      </c>
      <c r="K512" s="4">
        <v>70</v>
      </c>
      <c r="L512" s="5">
        <v>1</v>
      </c>
      <c r="M512" s="4"/>
      <c r="N512" s="4">
        <f>=ROUNDDOWN({0},0)</f>
      </c>
      <c r="O512" s="4"/>
      <c r="P512" s="5"/>
      <c r="Q512" s="4">
        <v>6</v>
      </c>
      <c r="R512" s="6">
        <v>355</v>
      </c>
      <c r="S512" s="4"/>
      <c r="T512" s="6"/>
      <c r="U512" s="5"/>
      <c r="V512" s="5"/>
      <c r="W512" s="4"/>
      <c r="X512" s="6"/>
      <c r="Y512" s="4"/>
      <c r="Z512" s="6"/>
      <c r="AA512" s="5"/>
      <c r="AB512" s="5"/>
      <c r="AC512" s="4">
        <v>3</v>
      </c>
      <c r="AD512" s="6">
        <v>157.83</v>
      </c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>
        <v>1</v>
      </c>
      <c r="AP512" s="6">
        <v>57.19</v>
      </c>
      <c r="AQ512" s="4"/>
      <c r="AR512" s="6"/>
      <c r="AS512" s="5"/>
      <c r="AT512" s="5"/>
      <c r="AU512" s="4"/>
      <c r="AV512" s="6"/>
      <c r="AW512" s="4"/>
      <c r="AX512" s="6"/>
      <c r="AY512" s="5"/>
      <c r="AZ512" s="5"/>
      <c r="BA512" s="4"/>
      <c r="BB512" s="6"/>
      <c r="BC512" s="4"/>
      <c r="BD512" s="6"/>
      <c r="BE512" s="5"/>
      <c r="BF512" s="5"/>
      <c r="BG512" s="4"/>
      <c r="BH512" s="6"/>
      <c r="BI512" s="4"/>
      <c r="BJ512" s="6"/>
      <c r="BK512" s="5"/>
      <c r="BL512" s="5"/>
      <c r="BM512" s="4">
        <v>2</v>
      </c>
      <c r="BN512" s="6">
        <v>139.98</v>
      </c>
      <c r="BO512" s="4"/>
      <c r="BP512" s="6"/>
      <c r="BQ512" s="5"/>
      <c r="BR512" s="5"/>
      <c r="BS512" s="4"/>
      <c r="BT512" s="6"/>
      <c r="BU512" s="4"/>
      <c r="BV512" s="6"/>
      <c r="BW512" s="5"/>
      <c r="BX512" s="5"/>
      <c r="BY512" s="4"/>
      <c r="BZ512" s="6"/>
      <c r="CA512" s="4"/>
      <c r="CB512" s="6"/>
      <c r="CC512" s="5"/>
      <c r="CD512" s="5"/>
      <c r="CE512" s="4"/>
      <c r="CF512" s="6"/>
      <c r="CG512" s="4"/>
      <c r="CH512" s="6"/>
      <c r="CI512" s="5"/>
      <c r="CJ512" s="5"/>
      <c r="CK512" s="4"/>
      <c r="CL512" s="6"/>
      <c r="CM512" s="4"/>
      <c r="CN512" s="6"/>
      <c r="CO512" s="5"/>
      <c r="CP512" s="5"/>
      <c r="CQ512" s="4"/>
      <c r="CR512" s="6"/>
      <c r="CS512" s="4"/>
      <c r="CT512" s="6"/>
      <c r="CU512" s="5"/>
      <c r="CV512" s="5"/>
      <c r="CW512" s="4"/>
      <c r="CX512" s="6"/>
      <c r="CY512" s="4"/>
      <c r="CZ512" s="6"/>
      <c r="DA512" s="5"/>
      <c r="DB512" s="5"/>
      <c r="DC512" s="4"/>
      <c r="DD512" s="6"/>
      <c r="DE512" s="4"/>
      <c r="DF512" s="6"/>
      <c r="DG512" s="5"/>
      <c r="DH512" s="5"/>
      <c r="DI512" s="4"/>
      <c r="DJ512" s="6"/>
      <c r="DK512" s="4"/>
      <c r="DL512" s="6"/>
      <c r="DM512" s="5"/>
      <c r="DN512" s="5"/>
      <c r="DO512" s="4"/>
      <c r="DP512" s="6"/>
      <c r="DQ512" s="4"/>
      <c r="DR512" s="6"/>
      <c r="DS512" s="5"/>
      <c r="DT512" s="5"/>
      <c r="DU512" s="4"/>
      <c r="DV512" s="6"/>
      <c r="DW512" s="4"/>
      <c r="DX512" s="6"/>
      <c r="DY512" s="5"/>
      <c r="DZ512" s="5"/>
      <c r="EA512" s="4"/>
      <c r="EB512" s="6"/>
      <c r="EC512" s="4"/>
      <c r="ED512" s="6"/>
      <c r="EE512" s="5"/>
      <c r="EF512" s="5"/>
      <c r="EG512" s="4"/>
      <c r="EH512" s="6"/>
      <c r="EI512" s="4"/>
      <c r="EJ512" s="6"/>
      <c r="EK512" s="5"/>
      <c r="EL512" s="5"/>
      <c r="EM512" s="4"/>
      <c r="EN512" s="6"/>
      <c r="EO512" s="4"/>
      <c r="EP512" s="6"/>
      <c r="EQ512" s="5"/>
      <c r="ER512" s="5"/>
      <c r="ES512" s="4"/>
      <c r="ET512" s="6"/>
      <c r="EU512" s="4"/>
      <c r="EV512" s="6"/>
      <c r="EW512" s="5"/>
      <c r="EX512" s="5"/>
      <c r="EY512" s="4"/>
      <c r="EZ512" s="6"/>
      <c r="FA512" s="4"/>
      <c r="FB512" s="6"/>
      <c r="FC512" s="5"/>
      <c r="FD512" s="5"/>
      <c r="FE512" s="4"/>
      <c r="FF512" s="6"/>
      <c r="FG512" s="4"/>
      <c r="FH512" s="6"/>
      <c r="FI512" s="5"/>
      <c r="FJ512" s="5"/>
      <c r="FK512" s="4"/>
      <c r="FL512" s="6"/>
      <c r="FM512" s="4"/>
      <c r="FN512" s="6"/>
      <c r="FO512" s="5"/>
      <c r="FP512" s="5"/>
      <c r="FQ512" s="4"/>
      <c r="FR512" s="6"/>
      <c r="FS512" s="4"/>
      <c r="FT512" s="6"/>
      <c r="FU512" s="5"/>
      <c r="FV512" s="5"/>
      <c r="FW512" s="4"/>
      <c r="FX512" s="6"/>
      <c r="FY512" s="4"/>
      <c r="FZ512" s="6"/>
      <c r="GA512" s="5"/>
      <c r="GB512" s="5"/>
      <c r="GC512" s="4"/>
      <c r="GD512" s="6"/>
      <c r="GE512" s="4"/>
      <c r="GF512" s="6"/>
      <c r="GG512" s="5"/>
      <c r="GH512" s="5"/>
      <c r="GI512" s="4"/>
      <c r="GJ512" s="6"/>
      <c r="GK512" s="4"/>
      <c r="GL512" s="6"/>
      <c r="GM512" s="5"/>
      <c r="GN512" s="5"/>
      <c r="GO512" s="4"/>
      <c r="GP512" s="6"/>
      <c r="GQ512" s="4"/>
      <c r="GR512" s="6"/>
      <c r="GS512" s="5"/>
      <c r="GT512" s="5"/>
      <c r="GU512" s="4"/>
      <c r="GV512" s="6"/>
      <c r="GW512" s="4"/>
      <c r="GX512" s="6"/>
      <c r="GY512" s="5"/>
      <c r="GZ512" s="5"/>
      <c r="HA512" s="4"/>
      <c r="HB512" s="6"/>
      <c r="HC512" s="4"/>
      <c r="HD512" s="6"/>
      <c r="HE512" s="5"/>
      <c r="HF512" s="5"/>
      <c r="HG512" s="4"/>
      <c r="HH512" s="6"/>
      <c r="HI512" s="4"/>
      <c r="HJ512" s="6"/>
      <c r="HK512" s="5"/>
      <c r="HL512" s="5"/>
      <c r="HM512" s="4"/>
      <c r="HN512" s="6"/>
      <c r="HO512" s="4"/>
      <c r="HP512" s="6"/>
      <c r="HQ512" s="5"/>
      <c r="HR512" s="5"/>
      <c r="HS512" s="4"/>
      <c r="HT512" s="6"/>
      <c r="HU512" s="4"/>
      <c r="HV512" s="6"/>
      <c r="HW512" s="5"/>
      <c r="HX512" s="5"/>
      <c r="HY512" s="4"/>
      <c r="HZ512" s="6"/>
      <c r="IA512" s="4"/>
      <c r="IB512" s="6"/>
      <c r="IC512" s="5"/>
      <c r="ID512" s="5"/>
      <c r="IE512" s="4"/>
      <c r="IF512" s="6"/>
      <c r="IG512" s="4"/>
      <c r="IH512" s="6"/>
      <c r="II512" s="5"/>
      <c r="IJ512" s="5"/>
      <c r="IK512" s="4"/>
      <c r="IL512" s="6"/>
      <c r="IM512" s="4"/>
      <c r="IN512" s="6"/>
      <c r="IO512" s="5"/>
      <c r="IP512" s="5"/>
      <c r="IQ512" s="4"/>
      <c r="IR512" s="6"/>
      <c r="IS512" s="4"/>
      <c r="IT512" s="6"/>
      <c r="IU512" s="5"/>
      <c r="IV512" s="5"/>
      <c r="IW512" s="4"/>
      <c r="IX512" s="6"/>
      <c r="IY512" s="4"/>
      <c r="IZ512" s="6"/>
      <c r="JA512" s="5"/>
      <c r="JB512" s="5"/>
      <c r="JC512" s="4"/>
      <c r="JD512" s="6"/>
      <c r="JE512" s="4"/>
      <c r="JF512" s="6"/>
      <c r="JG512" s="5"/>
      <c r="JH512" s="5"/>
      <c r="JI512" s="4"/>
      <c r="JJ512" s="6"/>
      <c r="JK512" s="4"/>
      <c r="JL512" s="6"/>
      <c r="JM512" s="5"/>
      <c r="JN512" s="5"/>
      <c r="JO512" s="4"/>
      <c r="JP512" s="6"/>
      <c r="JQ512" s="4"/>
      <c r="JR512" s="6"/>
      <c r="JS512" s="5"/>
      <c r="JT512" s="5"/>
      <c r="JU512" s="4"/>
      <c r="JV512" s="6"/>
      <c r="JW512" s="4"/>
      <c r="JX512" s="6"/>
      <c r="JY512" s="5"/>
      <c r="JZ512" s="5"/>
      <c r="KA512" s="4"/>
      <c r="KB512" s="6"/>
      <c r="KC512" s="4"/>
      <c r="KD512" s="6"/>
      <c r="KE512" s="5"/>
      <c r="KF512" s="5"/>
      <c r="KG512" s="4"/>
      <c r="KH512" s="6"/>
      <c r="KI512" s="4"/>
      <c r="KJ512" s="6"/>
      <c r="KK512" s="5"/>
      <c r="KL512" s="5"/>
    </row>
    <row r="513">
      <c r="A513" s="3" t="s">
        <v>85</v>
      </c>
      <c r="B513" s="3" t="s">
        <v>789</v>
      </c>
      <c r="C513" s="3" t="s">
        <v>449</v>
      </c>
      <c r="D513" s="3" t="s">
        <v>649</v>
      </c>
      <c r="E513" s="3" t="s">
        <v>802</v>
      </c>
      <c r="F513" s="3" t="s">
        <v>802</v>
      </c>
      <c r="G513" s="3" t="s">
        <v>802</v>
      </c>
      <c r="H513" s="3" t="s">
        <v>104</v>
      </c>
      <c r="I513" s="4"/>
      <c r="J513" s="4">
        <f>=ROUNDDOWN({0},0)</f>
      </c>
      <c r="K513" s="4"/>
      <c r="L513" s="5"/>
      <c r="M513" s="4"/>
      <c r="N513" s="4">
        <f>=ROUNDDOWN({0},0)</f>
      </c>
      <c r="O513" s="4"/>
      <c r="P513" s="5"/>
      <c r="Q513" s="4">
        <v>5</v>
      </c>
      <c r="R513" s="6">
        <v>206.31</v>
      </c>
      <c r="S513" s="4"/>
      <c r="T513" s="6"/>
      <c r="U513" s="5"/>
      <c r="V513" s="5"/>
      <c r="W513" s="4">
        <v>1</v>
      </c>
      <c r="X513" s="6">
        <v>46.76</v>
      </c>
      <c r="Y513" s="4"/>
      <c r="Z513" s="6"/>
      <c r="AA513" s="5"/>
      <c r="AB513" s="5"/>
      <c r="AC513" s="4"/>
      <c r="AD513" s="6"/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  <c r="AU513" s="4">
        <v>2</v>
      </c>
      <c r="AV513" s="6">
        <v>96.62</v>
      </c>
      <c r="AW513" s="4"/>
      <c r="AX513" s="6"/>
      <c r="AY513" s="5"/>
      <c r="AZ513" s="5"/>
      <c r="BA513" s="4"/>
      <c r="BB513" s="6"/>
      <c r="BC513" s="4"/>
      <c r="BD513" s="6"/>
      <c r="BE513" s="5"/>
      <c r="BF513" s="5"/>
      <c r="BG513" s="4">
        <v>1</v>
      </c>
      <c r="BH513" s="6">
        <v>29.81</v>
      </c>
      <c r="BI513" s="4"/>
      <c r="BJ513" s="6"/>
      <c r="BK513" s="5"/>
      <c r="BL513" s="5"/>
      <c r="BM513" s="4"/>
      <c r="BN513" s="6"/>
      <c r="BO513" s="4"/>
      <c r="BP513" s="6"/>
      <c r="BQ513" s="5"/>
      <c r="BR513" s="5"/>
      <c r="BS513" s="4">
        <v>1</v>
      </c>
      <c r="BT513" s="6">
        <v>33.12</v>
      </c>
      <c r="BU513" s="4"/>
      <c r="BV513" s="6"/>
      <c r="BW513" s="5"/>
      <c r="BX513" s="5"/>
      <c r="BY513" s="4"/>
      <c r="BZ513" s="6"/>
      <c r="CA513" s="4"/>
      <c r="CB513" s="6"/>
      <c r="CC513" s="5"/>
      <c r="CD513" s="5"/>
      <c r="CE513" s="4"/>
      <c r="CF513" s="6"/>
      <c r="CG513" s="4"/>
      <c r="CH513" s="6"/>
      <c r="CI513" s="5"/>
      <c r="CJ513" s="5"/>
      <c r="CK513" s="4"/>
      <c r="CL513" s="6"/>
      <c r="CM513" s="4"/>
      <c r="CN513" s="6"/>
      <c r="CO513" s="5"/>
      <c r="CP513" s="5"/>
      <c r="CQ513" s="4"/>
      <c r="CR513" s="6"/>
      <c r="CS513" s="4"/>
      <c r="CT513" s="6"/>
      <c r="CU513" s="5"/>
      <c r="CV513" s="5"/>
      <c r="CW513" s="4"/>
      <c r="CX513" s="6"/>
      <c r="CY513" s="4"/>
      <c r="CZ513" s="6"/>
      <c r="DA513" s="5"/>
      <c r="DB513" s="5"/>
      <c r="DC513" s="4"/>
      <c r="DD513" s="6"/>
      <c r="DE513" s="4"/>
      <c r="DF513" s="6"/>
      <c r="DG513" s="5"/>
      <c r="DH513" s="5"/>
      <c r="DI513" s="4"/>
      <c r="DJ513" s="6"/>
      <c r="DK513" s="4"/>
      <c r="DL513" s="6"/>
      <c r="DM513" s="5"/>
      <c r="DN513" s="5"/>
      <c r="DO513" s="4"/>
      <c r="DP513" s="6"/>
      <c r="DQ513" s="4"/>
      <c r="DR513" s="6"/>
      <c r="DS513" s="5"/>
      <c r="DT513" s="5"/>
      <c r="DU513" s="4"/>
      <c r="DV513" s="6"/>
      <c r="DW513" s="4"/>
      <c r="DX513" s="6"/>
      <c r="DY513" s="5"/>
      <c r="DZ513" s="5"/>
      <c r="EA513" s="4"/>
      <c r="EB513" s="6"/>
      <c r="EC513" s="4"/>
      <c r="ED513" s="6"/>
      <c r="EE513" s="5"/>
      <c r="EF513" s="5"/>
      <c r="EG513" s="4"/>
      <c r="EH513" s="6"/>
      <c r="EI513" s="4"/>
      <c r="EJ513" s="6"/>
      <c r="EK513" s="5"/>
      <c r="EL513" s="5"/>
      <c r="EM513" s="4"/>
      <c r="EN513" s="6"/>
      <c r="EO513" s="4"/>
      <c r="EP513" s="6"/>
      <c r="EQ513" s="5"/>
      <c r="ER513" s="5"/>
      <c r="ES513" s="4"/>
      <c r="ET513" s="6"/>
      <c r="EU513" s="4"/>
      <c r="EV513" s="6"/>
      <c r="EW513" s="5"/>
      <c r="EX513" s="5"/>
      <c r="EY513" s="4"/>
      <c r="EZ513" s="6"/>
      <c r="FA513" s="4"/>
      <c r="FB513" s="6"/>
      <c r="FC513" s="5"/>
      <c r="FD513" s="5"/>
      <c r="FE513" s="4"/>
      <c r="FF513" s="6"/>
      <c r="FG513" s="4"/>
      <c r="FH513" s="6"/>
      <c r="FI513" s="5"/>
      <c r="FJ513" s="5"/>
      <c r="FK513" s="4"/>
      <c r="FL513" s="6"/>
      <c r="FM513" s="4"/>
      <c r="FN513" s="6"/>
      <c r="FO513" s="5"/>
      <c r="FP513" s="5"/>
      <c r="FQ513" s="4"/>
      <c r="FR513" s="6"/>
      <c r="FS513" s="4"/>
      <c r="FT513" s="6"/>
      <c r="FU513" s="5"/>
      <c r="FV513" s="5"/>
      <c r="FW513" s="4"/>
      <c r="FX513" s="6"/>
      <c r="FY513" s="4"/>
      <c r="FZ513" s="6"/>
      <c r="GA513" s="5"/>
      <c r="GB513" s="5"/>
      <c r="GC513" s="4"/>
      <c r="GD513" s="6"/>
      <c r="GE513" s="4"/>
      <c r="GF513" s="6"/>
      <c r="GG513" s="5"/>
      <c r="GH513" s="5"/>
      <c r="GI513" s="4"/>
      <c r="GJ513" s="6"/>
      <c r="GK513" s="4"/>
      <c r="GL513" s="6"/>
      <c r="GM513" s="5"/>
      <c r="GN513" s="5"/>
      <c r="GO513" s="4"/>
      <c r="GP513" s="6"/>
      <c r="GQ513" s="4"/>
      <c r="GR513" s="6"/>
      <c r="GS513" s="5"/>
      <c r="GT513" s="5"/>
      <c r="GU513" s="4"/>
      <c r="GV513" s="6"/>
      <c r="GW513" s="4"/>
      <c r="GX513" s="6"/>
      <c r="GY513" s="5"/>
      <c r="GZ513" s="5"/>
      <c r="HA513" s="4"/>
      <c r="HB513" s="6"/>
      <c r="HC513" s="4"/>
      <c r="HD513" s="6"/>
      <c r="HE513" s="5"/>
      <c r="HF513" s="5"/>
      <c r="HG513" s="4"/>
      <c r="HH513" s="6"/>
      <c r="HI513" s="4"/>
      <c r="HJ513" s="6"/>
      <c r="HK513" s="5"/>
      <c r="HL513" s="5"/>
      <c r="HM513" s="4"/>
      <c r="HN513" s="6"/>
      <c r="HO513" s="4"/>
      <c r="HP513" s="6"/>
      <c r="HQ513" s="5"/>
      <c r="HR513" s="5"/>
      <c r="HS513" s="4"/>
      <c r="HT513" s="6"/>
      <c r="HU513" s="4"/>
      <c r="HV513" s="6"/>
      <c r="HW513" s="5"/>
      <c r="HX513" s="5"/>
      <c r="HY513" s="4"/>
      <c r="HZ513" s="6"/>
      <c r="IA513" s="4"/>
      <c r="IB513" s="6"/>
      <c r="IC513" s="5"/>
      <c r="ID513" s="5"/>
      <c r="IE513" s="4"/>
      <c r="IF513" s="6"/>
      <c r="IG513" s="4"/>
      <c r="IH513" s="6"/>
      <c r="II513" s="5"/>
      <c r="IJ513" s="5"/>
      <c r="IK513" s="4"/>
      <c r="IL513" s="6"/>
      <c r="IM513" s="4"/>
      <c r="IN513" s="6"/>
      <c r="IO513" s="5"/>
      <c r="IP513" s="5"/>
      <c r="IQ513" s="4"/>
      <c r="IR513" s="6"/>
      <c r="IS513" s="4"/>
      <c r="IT513" s="6"/>
      <c r="IU513" s="5"/>
      <c r="IV513" s="5"/>
      <c r="IW513" s="4"/>
      <c r="IX513" s="6"/>
      <c r="IY513" s="4"/>
      <c r="IZ513" s="6"/>
      <c r="JA513" s="5"/>
      <c r="JB513" s="5"/>
      <c r="JC513" s="4"/>
      <c r="JD513" s="6"/>
      <c r="JE513" s="4"/>
      <c r="JF513" s="6"/>
      <c r="JG513" s="5"/>
      <c r="JH513" s="5"/>
      <c r="JI513" s="4"/>
      <c r="JJ513" s="6"/>
      <c r="JK513" s="4"/>
      <c r="JL513" s="6"/>
      <c r="JM513" s="5"/>
      <c r="JN513" s="5"/>
      <c r="JO513" s="4"/>
      <c r="JP513" s="6"/>
      <c r="JQ513" s="4"/>
      <c r="JR513" s="6"/>
      <c r="JS513" s="5"/>
      <c r="JT513" s="5"/>
      <c r="JU513" s="4"/>
      <c r="JV513" s="6"/>
      <c r="JW513" s="4"/>
      <c r="JX513" s="6"/>
      <c r="JY513" s="5"/>
      <c r="JZ513" s="5"/>
      <c r="KA513" s="4"/>
      <c r="KB513" s="6"/>
      <c r="KC513" s="4"/>
      <c r="KD513" s="6"/>
      <c r="KE513" s="5"/>
      <c r="KF513" s="5"/>
      <c r="KG513" s="4"/>
      <c r="KH513" s="6"/>
      <c r="KI513" s="4"/>
      <c r="KJ513" s="6"/>
      <c r="KK513" s="5"/>
      <c r="KL513" s="5"/>
    </row>
    <row r="514">
      <c r="A514" s="3" t="s">
        <v>85</v>
      </c>
      <c r="B514" s="3" t="s">
        <v>789</v>
      </c>
      <c r="C514" s="3" t="s">
        <v>449</v>
      </c>
      <c r="D514" s="3" t="s">
        <v>649</v>
      </c>
      <c r="E514" s="3" t="s">
        <v>197</v>
      </c>
      <c r="F514" s="3" t="s">
        <v>197</v>
      </c>
      <c r="G514" s="3" t="s">
        <v>197</v>
      </c>
      <c r="H514" s="3" t="s">
        <v>351</v>
      </c>
      <c r="I514" s="4"/>
      <c r="J514" s="4">
        <f>=ROUNDDOWN({0},0)</f>
      </c>
      <c r="K514" s="4"/>
      <c r="L514" s="5"/>
      <c r="M514" s="4"/>
      <c r="N514" s="4">
        <f>=ROUNDDOWN({0},0)</f>
      </c>
      <c r="O514" s="4"/>
      <c r="P514" s="5"/>
      <c r="Q514" s="4"/>
      <c r="R514" s="6"/>
      <c r="S514" s="4"/>
      <c r="T514" s="6"/>
      <c r="U514" s="5"/>
      <c r="V514" s="5"/>
      <c r="W514" s="4"/>
      <c r="X514" s="6"/>
      <c r="Y514" s="4"/>
      <c r="Z514" s="6"/>
      <c r="AA514" s="5"/>
      <c r="AB514" s="5"/>
      <c r="AC514" s="4"/>
      <c r="AD514" s="6"/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/>
      <c r="AP514" s="6"/>
      <c r="AQ514" s="4"/>
      <c r="AR514" s="6"/>
      <c r="AS514" s="5"/>
      <c r="AT514" s="5"/>
      <c r="AU514" s="4"/>
      <c r="AV514" s="6"/>
      <c r="AW514" s="4"/>
      <c r="AX514" s="6"/>
      <c r="AY514" s="5"/>
      <c r="AZ514" s="5"/>
      <c r="BA514" s="4"/>
      <c r="BB514" s="6"/>
      <c r="BC514" s="4"/>
      <c r="BD514" s="6"/>
      <c r="BE514" s="5"/>
      <c r="BF514" s="5"/>
      <c r="BG514" s="4"/>
      <c r="BH514" s="6"/>
      <c r="BI514" s="4"/>
      <c r="BJ514" s="6"/>
      <c r="BK514" s="5"/>
      <c r="BL514" s="5"/>
      <c r="BM514" s="4"/>
      <c r="BN514" s="6"/>
      <c r="BO514" s="4"/>
      <c r="BP514" s="6"/>
      <c r="BQ514" s="5"/>
      <c r="BR514" s="5"/>
      <c r="BS514" s="4"/>
      <c r="BT514" s="6"/>
      <c r="BU514" s="4"/>
      <c r="BV514" s="6"/>
      <c r="BW514" s="5"/>
      <c r="BX514" s="5"/>
      <c r="BY514" s="4"/>
      <c r="BZ514" s="6"/>
      <c r="CA514" s="4"/>
      <c r="CB514" s="6"/>
      <c r="CC514" s="5"/>
      <c r="CD514" s="5"/>
      <c r="CE514" s="4"/>
      <c r="CF514" s="6"/>
      <c r="CG514" s="4"/>
      <c r="CH514" s="6"/>
      <c r="CI514" s="5"/>
      <c r="CJ514" s="5"/>
      <c r="CK514" s="4"/>
      <c r="CL514" s="6"/>
      <c r="CM514" s="4"/>
      <c r="CN514" s="6"/>
      <c r="CO514" s="5"/>
      <c r="CP514" s="5"/>
      <c r="CQ514" s="4"/>
      <c r="CR514" s="6"/>
      <c r="CS514" s="4"/>
      <c r="CT514" s="6"/>
      <c r="CU514" s="5"/>
      <c r="CV514" s="5"/>
      <c r="CW514" s="4"/>
      <c r="CX514" s="6"/>
      <c r="CY514" s="4"/>
      <c r="CZ514" s="6"/>
      <c r="DA514" s="5"/>
      <c r="DB514" s="5"/>
      <c r="DC514" s="4"/>
      <c r="DD514" s="6"/>
      <c r="DE514" s="4"/>
      <c r="DF514" s="6"/>
      <c r="DG514" s="5"/>
      <c r="DH514" s="5"/>
      <c r="DI514" s="4"/>
      <c r="DJ514" s="6"/>
      <c r="DK514" s="4"/>
      <c r="DL514" s="6"/>
      <c r="DM514" s="5"/>
      <c r="DN514" s="5"/>
      <c r="DO514" s="4"/>
      <c r="DP514" s="6"/>
      <c r="DQ514" s="4"/>
      <c r="DR514" s="6"/>
      <c r="DS514" s="5"/>
      <c r="DT514" s="5"/>
      <c r="DU514" s="4"/>
      <c r="DV514" s="6"/>
      <c r="DW514" s="4"/>
      <c r="DX514" s="6"/>
      <c r="DY514" s="5"/>
      <c r="DZ514" s="5"/>
      <c r="EA514" s="4"/>
      <c r="EB514" s="6"/>
      <c r="EC514" s="4"/>
      <c r="ED514" s="6"/>
      <c r="EE514" s="5"/>
      <c r="EF514" s="5"/>
      <c r="EG514" s="4"/>
      <c r="EH514" s="6"/>
      <c r="EI514" s="4"/>
      <c r="EJ514" s="6"/>
      <c r="EK514" s="5"/>
      <c r="EL514" s="5"/>
      <c r="EM514" s="4"/>
      <c r="EN514" s="6"/>
      <c r="EO514" s="4"/>
      <c r="EP514" s="6"/>
      <c r="EQ514" s="5"/>
      <c r="ER514" s="5"/>
      <c r="ES514" s="4"/>
      <c r="ET514" s="6"/>
      <c r="EU514" s="4"/>
      <c r="EV514" s="6"/>
      <c r="EW514" s="5"/>
      <c r="EX514" s="5"/>
      <c r="EY514" s="4"/>
      <c r="EZ514" s="6"/>
      <c r="FA514" s="4"/>
      <c r="FB514" s="6"/>
      <c r="FC514" s="5"/>
      <c r="FD514" s="5"/>
      <c r="FE514" s="4"/>
      <c r="FF514" s="6"/>
      <c r="FG514" s="4"/>
      <c r="FH514" s="6"/>
      <c r="FI514" s="5"/>
      <c r="FJ514" s="5"/>
      <c r="FK514" s="4"/>
      <c r="FL514" s="6"/>
      <c r="FM514" s="4"/>
      <c r="FN514" s="6"/>
      <c r="FO514" s="5"/>
      <c r="FP514" s="5"/>
      <c r="FQ514" s="4"/>
      <c r="FR514" s="6"/>
      <c r="FS514" s="4"/>
      <c r="FT514" s="6"/>
      <c r="FU514" s="5"/>
      <c r="FV514" s="5"/>
      <c r="FW514" s="4"/>
      <c r="FX514" s="6"/>
      <c r="FY514" s="4"/>
      <c r="FZ514" s="6"/>
      <c r="GA514" s="5"/>
      <c r="GB514" s="5"/>
      <c r="GC514" s="4"/>
      <c r="GD514" s="6"/>
      <c r="GE514" s="4"/>
      <c r="GF514" s="6"/>
      <c r="GG514" s="5"/>
      <c r="GH514" s="5"/>
      <c r="GI514" s="4"/>
      <c r="GJ514" s="6"/>
      <c r="GK514" s="4"/>
      <c r="GL514" s="6"/>
      <c r="GM514" s="5"/>
      <c r="GN514" s="5"/>
      <c r="GO514" s="4"/>
      <c r="GP514" s="6"/>
      <c r="GQ514" s="4"/>
      <c r="GR514" s="6"/>
      <c r="GS514" s="5"/>
      <c r="GT514" s="5"/>
      <c r="GU514" s="4"/>
      <c r="GV514" s="6"/>
      <c r="GW514" s="4"/>
      <c r="GX514" s="6"/>
      <c r="GY514" s="5"/>
      <c r="GZ514" s="5"/>
      <c r="HA514" s="4"/>
      <c r="HB514" s="6"/>
      <c r="HC514" s="4"/>
      <c r="HD514" s="6"/>
      <c r="HE514" s="5"/>
      <c r="HF514" s="5"/>
      <c r="HG514" s="4"/>
      <c r="HH514" s="6"/>
      <c r="HI514" s="4"/>
      <c r="HJ514" s="6"/>
      <c r="HK514" s="5"/>
      <c r="HL514" s="5"/>
      <c r="HM514" s="4"/>
      <c r="HN514" s="6"/>
      <c r="HO514" s="4"/>
      <c r="HP514" s="6"/>
      <c r="HQ514" s="5"/>
      <c r="HR514" s="5"/>
      <c r="HS514" s="4"/>
      <c r="HT514" s="6"/>
      <c r="HU514" s="4"/>
      <c r="HV514" s="6"/>
      <c r="HW514" s="5"/>
      <c r="HX514" s="5"/>
      <c r="HY514" s="4"/>
      <c r="HZ514" s="6"/>
      <c r="IA514" s="4"/>
      <c r="IB514" s="6"/>
      <c r="IC514" s="5"/>
      <c r="ID514" s="5"/>
      <c r="IE514" s="4"/>
      <c r="IF514" s="6"/>
      <c r="IG514" s="4"/>
      <c r="IH514" s="6"/>
      <c r="II514" s="5"/>
      <c r="IJ514" s="5"/>
      <c r="IK514" s="4"/>
      <c r="IL514" s="6"/>
      <c r="IM514" s="4"/>
      <c r="IN514" s="6"/>
      <c r="IO514" s="5"/>
      <c r="IP514" s="5"/>
      <c r="IQ514" s="4"/>
      <c r="IR514" s="6"/>
      <c r="IS514" s="4"/>
      <c r="IT514" s="6"/>
      <c r="IU514" s="5"/>
      <c r="IV514" s="5"/>
      <c r="IW514" s="4"/>
      <c r="IX514" s="6"/>
      <c r="IY514" s="4"/>
      <c r="IZ514" s="6"/>
      <c r="JA514" s="5"/>
      <c r="JB514" s="5"/>
      <c r="JC514" s="4"/>
      <c r="JD514" s="6"/>
      <c r="JE514" s="4"/>
      <c r="JF514" s="6"/>
      <c r="JG514" s="5"/>
      <c r="JH514" s="5"/>
      <c r="JI514" s="4"/>
      <c r="JJ514" s="6"/>
      <c r="JK514" s="4"/>
      <c r="JL514" s="6"/>
      <c r="JM514" s="5"/>
      <c r="JN514" s="5"/>
      <c r="JO514" s="4"/>
      <c r="JP514" s="6"/>
      <c r="JQ514" s="4"/>
      <c r="JR514" s="6"/>
      <c r="JS514" s="5"/>
      <c r="JT514" s="5"/>
      <c r="JU514" s="4"/>
      <c r="JV514" s="6"/>
      <c r="JW514" s="4"/>
      <c r="JX514" s="6"/>
      <c r="JY514" s="5"/>
      <c r="JZ514" s="5"/>
      <c r="KA514" s="4"/>
      <c r="KB514" s="6"/>
      <c r="KC514" s="4"/>
      <c r="KD514" s="6"/>
      <c r="KE514" s="5"/>
      <c r="KF514" s="5"/>
      <c r="KG514" s="4"/>
      <c r="KH514" s="6"/>
      <c r="KI514" s="4"/>
      <c r="KJ514" s="6"/>
      <c r="KK514" s="5"/>
      <c r="KL514" s="5"/>
    </row>
    <row r="515">
      <c r="A515" s="3" t="s">
        <v>85</v>
      </c>
      <c r="B515" s="3" t="s">
        <v>789</v>
      </c>
      <c r="C515" s="3" t="s">
        <v>449</v>
      </c>
      <c r="D515" s="3" t="s">
        <v>505</v>
      </c>
      <c r="E515" s="3" t="s">
        <v>799</v>
      </c>
      <c r="F515" s="3" t="s">
        <v>799</v>
      </c>
      <c r="G515" s="3" t="s">
        <v>799</v>
      </c>
      <c r="H515" s="3" t="s">
        <v>104</v>
      </c>
      <c r="I515" s="4"/>
      <c r="J515" s="4">
        <f>=ROUNDDOWN({0},0)</f>
      </c>
      <c r="K515" s="4">
        <v>60</v>
      </c>
      <c r="L515" s="5">
        <v>1</v>
      </c>
      <c r="M515" s="4"/>
      <c r="N515" s="4">
        <f>=ROUNDDOWN({0},0)</f>
      </c>
      <c r="O515" s="4"/>
      <c r="P515" s="5"/>
      <c r="Q515" s="4">
        <v>6</v>
      </c>
      <c r="R515" s="6">
        <v>347.94</v>
      </c>
      <c r="S515" s="4"/>
      <c r="T515" s="6"/>
      <c r="U515" s="5"/>
      <c r="V515" s="5"/>
      <c r="W515" s="4"/>
      <c r="X515" s="6"/>
      <c r="Y515" s="4"/>
      <c r="Z515" s="6"/>
      <c r="AA515" s="5"/>
      <c r="AB515" s="5"/>
      <c r="AC515" s="4"/>
      <c r="AD515" s="6"/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/>
      <c r="AP515" s="6"/>
      <c r="AQ515" s="4"/>
      <c r="AR515" s="6"/>
      <c r="AS515" s="5"/>
      <c r="AT515" s="5"/>
      <c r="AU515" s="4"/>
      <c r="AV515" s="6"/>
      <c r="AW515" s="4"/>
      <c r="AX515" s="6"/>
      <c r="AY515" s="5"/>
      <c r="AZ515" s="5"/>
      <c r="BA515" s="4"/>
      <c r="BB515" s="6"/>
      <c r="BC515" s="4"/>
      <c r="BD515" s="6"/>
      <c r="BE515" s="5"/>
      <c r="BF515" s="5"/>
      <c r="BG515" s="4"/>
      <c r="BH515" s="6"/>
      <c r="BI515" s="4"/>
      <c r="BJ515" s="6"/>
      <c r="BK515" s="5"/>
      <c r="BL515" s="5"/>
      <c r="BM515" s="4"/>
      <c r="BN515" s="6"/>
      <c r="BO515" s="4"/>
      <c r="BP515" s="6"/>
      <c r="BQ515" s="5"/>
      <c r="BR515" s="5"/>
      <c r="BS515" s="4">
        <v>6</v>
      </c>
      <c r="BT515" s="6">
        <v>347.94</v>
      </c>
      <c r="BU515" s="4"/>
      <c r="BV515" s="6"/>
      <c r="BW515" s="5"/>
      <c r="BX515" s="5"/>
      <c r="BY515" s="4"/>
      <c r="BZ515" s="6"/>
      <c r="CA515" s="4"/>
      <c r="CB515" s="6"/>
      <c r="CC515" s="5"/>
      <c r="CD515" s="5"/>
      <c r="CE515" s="4"/>
      <c r="CF515" s="6"/>
      <c r="CG515" s="4"/>
      <c r="CH515" s="6"/>
      <c r="CI515" s="5"/>
      <c r="CJ515" s="5"/>
      <c r="CK515" s="4"/>
      <c r="CL515" s="6"/>
      <c r="CM515" s="4"/>
      <c r="CN515" s="6"/>
      <c r="CO515" s="5"/>
      <c r="CP515" s="5"/>
      <c r="CQ515" s="4"/>
      <c r="CR515" s="6"/>
      <c r="CS515" s="4"/>
      <c r="CT515" s="6"/>
      <c r="CU515" s="5"/>
      <c r="CV515" s="5"/>
      <c r="CW515" s="4"/>
      <c r="CX515" s="6"/>
      <c r="CY515" s="4"/>
      <c r="CZ515" s="6"/>
      <c r="DA515" s="5"/>
      <c r="DB515" s="5"/>
      <c r="DC515" s="4"/>
      <c r="DD515" s="6"/>
      <c r="DE515" s="4"/>
      <c r="DF515" s="6"/>
      <c r="DG515" s="5"/>
      <c r="DH515" s="5"/>
      <c r="DI515" s="4"/>
      <c r="DJ515" s="6"/>
      <c r="DK515" s="4"/>
      <c r="DL515" s="6"/>
      <c r="DM515" s="5"/>
      <c r="DN515" s="5"/>
      <c r="DO515" s="4"/>
      <c r="DP515" s="6"/>
      <c r="DQ515" s="4"/>
      <c r="DR515" s="6"/>
      <c r="DS515" s="5"/>
      <c r="DT515" s="5"/>
      <c r="DU515" s="4"/>
      <c r="DV515" s="6"/>
      <c r="DW515" s="4"/>
      <c r="DX515" s="6"/>
      <c r="DY515" s="5"/>
      <c r="DZ515" s="5"/>
      <c r="EA515" s="4"/>
      <c r="EB515" s="6"/>
      <c r="EC515" s="4"/>
      <c r="ED515" s="6"/>
      <c r="EE515" s="5"/>
      <c r="EF515" s="5"/>
      <c r="EG515" s="4"/>
      <c r="EH515" s="6"/>
      <c r="EI515" s="4"/>
      <c r="EJ515" s="6"/>
      <c r="EK515" s="5"/>
      <c r="EL515" s="5"/>
      <c r="EM515" s="4"/>
      <c r="EN515" s="6"/>
      <c r="EO515" s="4"/>
      <c r="EP515" s="6"/>
      <c r="EQ515" s="5"/>
      <c r="ER515" s="5"/>
      <c r="ES515" s="4"/>
      <c r="ET515" s="6"/>
      <c r="EU515" s="4"/>
      <c r="EV515" s="6"/>
      <c r="EW515" s="5"/>
      <c r="EX515" s="5"/>
      <c r="EY515" s="4"/>
      <c r="EZ515" s="6"/>
      <c r="FA515" s="4"/>
      <c r="FB515" s="6"/>
      <c r="FC515" s="5"/>
      <c r="FD515" s="5"/>
      <c r="FE515" s="4"/>
      <c r="FF515" s="6"/>
      <c r="FG515" s="4"/>
      <c r="FH515" s="6"/>
      <c r="FI515" s="5"/>
      <c r="FJ515" s="5"/>
      <c r="FK515" s="4"/>
      <c r="FL515" s="6"/>
      <c r="FM515" s="4"/>
      <c r="FN515" s="6"/>
      <c r="FO515" s="5"/>
      <c r="FP515" s="5"/>
      <c r="FQ515" s="4"/>
      <c r="FR515" s="6"/>
      <c r="FS515" s="4"/>
      <c r="FT515" s="6"/>
      <c r="FU515" s="5"/>
      <c r="FV515" s="5"/>
      <c r="FW515" s="4"/>
      <c r="FX515" s="6"/>
      <c r="FY515" s="4"/>
      <c r="FZ515" s="6"/>
      <c r="GA515" s="5"/>
      <c r="GB515" s="5"/>
      <c r="GC515" s="4"/>
      <c r="GD515" s="6"/>
      <c r="GE515" s="4"/>
      <c r="GF515" s="6"/>
      <c r="GG515" s="5"/>
      <c r="GH515" s="5"/>
      <c r="GI515" s="4"/>
      <c r="GJ515" s="6"/>
      <c r="GK515" s="4"/>
      <c r="GL515" s="6"/>
      <c r="GM515" s="5"/>
      <c r="GN515" s="5"/>
      <c r="GO515" s="4"/>
      <c r="GP515" s="6"/>
      <c r="GQ515" s="4"/>
      <c r="GR515" s="6"/>
      <c r="GS515" s="5"/>
      <c r="GT515" s="5"/>
      <c r="GU515" s="4"/>
      <c r="GV515" s="6"/>
      <c r="GW515" s="4"/>
      <c r="GX515" s="6"/>
      <c r="GY515" s="5"/>
      <c r="GZ515" s="5"/>
      <c r="HA515" s="4"/>
      <c r="HB515" s="6"/>
      <c r="HC515" s="4"/>
      <c r="HD515" s="6"/>
      <c r="HE515" s="5"/>
      <c r="HF515" s="5"/>
      <c r="HG515" s="4"/>
      <c r="HH515" s="6"/>
      <c r="HI515" s="4"/>
      <c r="HJ515" s="6"/>
      <c r="HK515" s="5"/>
      <c r="HL515" s="5"/>
      <c r="HM515" s="4"/>
      <c r="HN515" s="6"/>
      <c r="HO515" s="4"/>
      <c r="HP515" s="6"/>
      <c r="HQ515" s="5"/>
      <c r="HR515" s="5"/>
      <c r="HS515" s="4"/>
      <c r="HT515" s="6"/>
      <c r="HU515" s="4"/>
      <c r="HV515" s="6"/>
      <c r="HW515" s="5"/>
      <c r="HX515" s="5"/>
      <c r="HY515" s="4"/>
      <c r="HZ515" s="6"/>
      <c r="IA515" s="4"/>
      <c r="IB515" s="6"/>
      <c r="IC515" s="5"/>
      <c r="ID515" s="5"/>
      <c r="IE515" s="4"/>
      <c r="IF515" s="6"/>
      <c r="IG515" s="4"/>
      <c r="IH515" s="6"/>
      <c r="II515" s="5"/>
      <c r="IJ515" s="5"/>
      <c r="IK515" s="4"/>
      <c r="IL515" s="6"/>
      <c r="IM515" s="4"/>
      <c r="IN515" s="6"/>
      <c r="IO515" s="5"/>
      <c r="IP515" s="5"/>
      <c r="IQ515" s="4"/>
      <c r="IR515" s="6"/>
      <c r="IS515" s="4"/>
      <c r="IT515" s="6"/>
      <c r="IU515" s="5"/>
      <c r="IV515" s="5"/>
      <c r="IW515" s="4"/>
      <c r="IX515" s="6"/>
      <c r="IY515" s="4"/>
      <c r="IZ515" s="6"/>
      <c r="JA515" s="5"/>
      <c r="JB515" s="5"/>
      <c r="JC515" s="4"/>
      <c r="JD515" s="6"/>
      <c r="JE515" s="4"/>
      <c r="JF515" s="6"/>
      <c r="JG515" s="5"/>
      <c r="JH515" s="5"/>
      <c r="JI515" s="4"/>
      <c r="JJ515" s="6"/>
      <c r="JK515" s="4"/>
      <c r="JL515" s="6"/>
      <c r="JM515" s="5"/>
      <c r="JN515" s="5"/>
      <c r="JO515" s="4"/>
      <c r="JP515" s="6"/>
      <c r="JQ515" s="4"/>
      <c r="JR515" s="6"/>
      <c r="JS515" s="5"/>
      <c r="JT515" s="5"/>
      <c r="JU515" s="4"/>
      <c r="JV515" s="6"/>
      <c r="JW515" s="4"/>
      <c r="JX515" s="6"/>
      <c r="JY515" s="5"/>
      <c r="JZ515" s="5"/>
      <c r="KA515" s="4"/>
      <c r="KB515" s="6"/>
      <c r="KC515" s="4"/>
      <c r="KD515" s="6"/>
      <c r="KE515" s="5"/>
      <c r="KF515" s="5"/>
      <c r="KG515" s="4"/>
      <c r="KH515" s="6"/>
      <c r="KI515" s="4"/>
      <c r="KJ515" s="6"/>
      <c r="KK515" s="5"/>
      <c r="KL515" s="5"/>
    </row>
    <row r="516">
      <c r="A516" s="3" t="s">
        <v>85</v>
      </c>
      <c r="B516" s="3" t="s">
        <v>789</v>
      </c>
      <c r="C516" s="3" t="s">
        <v>449</v>
      </c>
      <c r="D516" s="3" t="s">
        <v>505</v>
      </c>
      <c r="E516" s="3" t="s">
        <v>796</v>
      </c>
      <c r="F516" s="3" t="s">
        <v>796</v>
      </c>
      <c r="G516" s="3" t="s">
        <v>104</v>
      </c>
      <c r="H516" s="3" t="s">
        <v>165</v>
      </c>
      <c r="I516" s="4"/>
      <c r="J516" s="4">
        <f>=ROUNDDOWN({0},0)</f>
      </c>
      <c r="K516" s="4">
        <v>125</v>
      </c>
      <c r="L516" s="5">
        <v>1</v>
      </c>
      <c r="M516" s="4"/>
      <c r="N516" s="4">
        <f>=ROUNDDOWN({0},0)</f>
      </c>
      <c r="O516" s="4"/>
      <c r="P516" s="5"/>
      <c r="Q516" s="4">
        <v>1</v>
      </c>
      <c r="R516" s="6">
        <v>50.01</v>
      </c>
      <c r="S516" s="4"/>
      <c r="T516" s="6"/>
      <c r="U516" s="5"/>
      <c r="V516" s="5"/>
      <c r="W516" s="4"/>
      <c r="X516" s="6"/>
      <c r="Y516" s="4"/>
      <c r="Z516" s="6"/>
      <c r="AA516" s="5"/>
      <c r="AB516" s="5"/>
      <c r="AC516" s="4">
        <v>1</v>
      </c>
      <c r="AD516" s="6">
        <v>50.01</v>
      </c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/>
      <c r="AP516" s="6"/>
      <c r="AQ516" s="4"/>
      <c r="AR516" s="6"/>
      <c r="AS516" s="5"/>
      <c r="AT516" s="5"/>
      <c r="AU516" s="4"/>
      <c r="AV516" s="6"/>
      <c r="AW516" s="4"/>
      <c r="AX516" s="6"/>
      <c r="AY516" s="5"/>
      <c r="AZ516" s="5"/>
      <c r="BA516" s="4"/>
      <c r="BB516" s="6"/>
      <c r="BC516" s="4"/>
      <c r="BD516" s="6"/>
      <c r="BE516" s="5"/>
      <c r="BF516" s="5"/>
      <c r="BG516" s="4"/>
      <c r="BH516" s="6"/>
      <c r="BI516" s="4"/>
      <c r="BJ516" s="6"/>
      <c r="BK516" s="5"/>
      <c r="BL516" s="5"/>
      <c r="BM516" s="4"/>
      <c r="BN516" s="6"/>
      <c r="BO516" s="4"/>
      <c r="BP516" s="6"/>
      <c r="BQ516" s="5"/>
      <c r="BR516" s="5"/>
      <c r="BS516" s="4"/>
      <c r="BT516" s="6"/>
      <c r="BU516" s="4"/>
      <c r="BV516" s="6"/>
      <c r="BW516" s="5"/>
      <c r="BX516" s="5"/>
      <c r="BY516" s="4"/>
      <c r="BZ516" s="6"/>
      <c r="CA516" s="4"/>
      <c r="CB516" s="6"/>
      <c r="CC516" s="5"/>
      <c r="CD516" s="5"/>
      <c r="CE516" s="4"/>
      <c r="CF516" s="6"/>
      <c r="CG516" s="4"/>
      <c r="CH516" s="6"/>
      <c r="CI516" s="5"/>
      <c r="CJ516" s="5"/>
      <c r="CK516" s="4"/>
      <c r="CL516" s="6"/>
      <c r="CM516" s="4"/>
      <c r="CN516" s="6"/>
      <c r="CO516" s="5"/>
      <c r="CP516" s="5"/>
      <c r="CQ516" s="4"/>
      <c r="CR516" s="6"/>
      <c r="CS516" s="4"/>
      <c r="CT516" s="6"/>
      <c r="CU516" s="5"/>
      <c r="CV516" s="5"/>
      <c r="CW516" s="4"/>
      <c r="CX516" s="6"/>
      <c r="CY516" s="4"/>
      <c r="CZ516" s="6"/>
      <c r="DA516" s="5"/>
      <c r="DB516" s="5"/>
      <c r="DC516" s="4"/>
      <c r="DD516" s="6"/>
      <c r="DE516" s="4"/>
      <c r="DF516" s="6"/>
      <c r="DG516" s="5"/>
      <c r="DH516" s="5"/>
      <c r="DI516" s="4"/>
      <c r="DJ516" s="6"/>
      <c r="DK516" s="4"/>
      <c r="DL516" s="6"/>
      <c r="DM516" s="5"/>
      <c r="DN516" s="5"/>
      <c r="DO516" s="4"/>
      <c r="DP516" s="6"/>
      <c r="DQ516" s="4"/>
      <c r="DR516" s="6"/>
      <c r="DS516" s="5"/>
      <c r="DT516" s="5"/>
      <c r="DU516" s="4"/>
      <c r="DV516" s="6"/>
      <c r="DW516" s="4"/>
      <c r="DX516" s="6"/>
      <c r="DY516" s="5"/>
      <c r="DZ516" s="5"/>
      <c r="EA516" s="4"/>
      <c r="EB516" s="6"/>
      <c r="EC516" s="4"/>
      <c r="ED516" s="6"/>
      <c r="EE516" s="5"/>
      <c r="EF516" s="5"/>
      <c r="EG516" s="4"/>
      <c r="EH516" s="6"/>
      <c r="EI516" s="4"/>
      <c r="EJ516" s="6"/>
      <c r="EK516" s="5"/>
      <c r="EL516" s="5"/>
      <c r="EM516" s="4"/>
      <c r="EN516" s="6"/>
      <c r="EO516" s="4"/>
      <c r="EP516" s="6"/>
      <c r="EQ516" s="5"/>
      <c r="ER516" s="5"/>
      <c r="ES516" s="4"/>
      <c r="ET516" s="6"/>
      <c r="EU516" s="4"/>
      <c r="EV516" s="6"/>
      <c r="EW516" s="5"/>
      <c r="EX516" s="5"/>
      <c r="EY516" s="4"/>
      <c r="EZ516" s="6"/>
      <c r="FA516" s="4"/>
      <c r="FB516" s="6"/>
      <c r="FC516" s="5"/>
      <c r="FD516" s="5"/>
      <c r="FE516" s="4"/>
      <c r="FF516" s="6"/>
      <c r="FG516" s="4"/>
      <c r="FH516" s="6"/>
      <c r="FI516" s="5"/>
      <c r="FJ516" s="5"/>
      <c r="FK516" s="4"/>
      <c r="FL516" s="6"/>
      <c r="FM516" s="4"/>
      <c r="FN516" s="6"/>
      <c r="FO516" s="5"/>
      <c r="FP516" s="5"/>
      <c r="FQ516" s="4"/>
      <c r="FR516" s="6"/>
      <c r="FS516" s="4"/>
      <c r="FT516" s="6"/>
      <c r="FU516" s="5"/>
      <c r="FV516" s="5"/>
      <c r="FW516" s="4"/>
      <c r="FX516" s="6"/>
      <c r="FY516" s="4"/>
      <c r="FZ516" s="6"/>
      <c r="GA516" s="5"/>
      <c r="GB516" s="5"/>
      <c r="GC516" s="4"/>
      <c r="GD516" s="6"/>
      <c r="GE516" s="4"/>
      <c r="GF516" s="6"/>
      <c r="GG516" s="5"/>
      <c r="GH516" s="5"/>
      <c r="GI516" s="4"/>
      <c r="GJ516" s="6"/>
      <c r="GK516" s="4"/>
      <c r="GL516" s="6"/>
      <c r="GM516" s="5"/>
      <c r="GN516" s="5"/>
      <c r="GO516" s="4"/>
      <c r="GP516" s="6"/>
      <c r="GQ516" s="4"/>
      <c r="GR516" s="6"/>
      <c r="GS516" s="5"/>
      <c r="GT516" s="5"/>
      <c r="GU516" s="4"/>
      <c r="GV516" s="6"/>
      <c r="GW516" s="4"/>
      <c r="GX516" s="6"/>
      <c r="GY516" s="5"/>
      <c r="GZ516" s="5"/>
      <c r="HA516" s="4"/>
      <c r="HB516" s="6"/>
      <c r="HC516" s="4"/>
      <c r="HD516" s="6"/>
      <c r="HE516" s="5"/>
      <c r="HF516" s="5"/>
      <c r="HG516" s="4"/>
      <c r="HH516" s="6"/>
      <c r="HI516" s="4"/>
      <c r="HJ516" s="6"/>
      <c r="HK516" s="5"/>
      <c r="HL516" s="5"/>
      <c r="HM516" s="4"/>
      <c r="HN516" s="6"/>
      <c r="HO516" s="4"/>
      <c r="HP516" s="6"/>
      <c r="HQ516" s="5"/>
      <c r="HR516" s="5"/>
      <c r="HS516" s="4"/>
      <c r="HT516" s="6"/>
      <c r="HU516" s="4"/>
      <c r="HV516" s="6"/>
      <c r="HW516" s="5"/>
      <c r="HX516" s="5"/>
      <c r="HY516" s="4"/>
      <c r="HZ516" s="6"/>
      <c r="IA516" s="4"/>
      <c r="IB516" s="6"/>
      <c r="IC516" s="5"/>
      <c r="ID516" s="5"/>
      <c r="IE516" s="4"/>
      <c r="IF516" s="6"/>
      <c r="IG516" s="4"/>
      <c r="IH516" s="6"/>
      <c r="II516" s="5"/>
      <c r="IJ516" s="5"/>
      <c r="IK516" s="4"/>
      <c r="IL516" s="6"/>
      <c r="IM516" s="4"/>
      <c r="IN516" s="6"/>
      <c r="IO516" s="5"/>
      <c r="IP516" s="5"/>
      <c r="IQ516" s="4"/>
      <c r="IR516" s="6"/>
      <c r="IS516" s="4"/>
      <c r="IT516" s="6"/>
      <c r="IU516" s="5"/>
      <c r="IV516" s="5"/>
      <c r="IW516" s="4"/>
      <c r="IX516" s="6"/>
      <c r="IY516" s="4"/>
      <c r="IZ516" s="6"/>
      <c r="JA516" s="5"/>
      <c r="JB516" s="5"/>
      <c r="JC516" s="4"/>
      <c r="JD516" s="6"/>
      <c r="JE516" s="4"/>
      <c r="JF516" s="6"/>
      <c r="JG516" s="5"/>
      <c r="JH516" s="5"/>
      <c r="JI516" s="4"/>
      <c r="JJ516" s="6"/>
      <c r="JK516" s="4"/>
      <c r="JL516" s="6"/>
      <c r="JM516" s="5"/>
      <c r="JN516" s="5"/>
      <c r="JO516" s="4"/>
      <c r="JP516" s="6"/>
      <c r="JQ516" s="4"/>
      <c r="JR516" s="6"/>
      <c r="JS516" s="5"/>
      <c r="JT516" s="5"/>
      <c r="JU516" s="4"/>
      <c r="JV516" s="6"/>
      <c r="JW516" s="4"/>
      <c r="JX516" s="6"/>
      <c r="JY516" s="5"/>
      <c r="JZ516" s="5"/>
      <c r="KA516" s="4"/>
      <c r="KB516" s="6"/>
      <c r="KC516" s="4"/>
      <c r="KD516" s="6"/>
      <c r="KE516" s="5"/>
      <c r="KF516" s="5"/>
      <c r="KG516" s="4"/>
      <c r="KH516" s="6"/>
      <c r="KI516" s="4"/>
      <c r="KJ516" s="6"/>
      <c r="KK516" s="5"/>
      <c r="KL516" s="5"/>
    </row>
    <row r="517">
      <c r="A517" s="3" t="s">
        <v>85</v>
      </c>
      <c r="B517" s="3" t="s">
        <v>789</v>
      </c>
      <c r="C517" s="3" t="s">
        <v>449</v>
      </c>
      <c r="D517" s="3" t="s">
        <v>505</v>
      </c>
      <c r="E517" s="3" t="s">
        <v>793</v>
      </c>
      <c r="F517" s="3" t="s">
        <v>793</v>
      </c>
      <c r="G517" s="3" t="s">
        <v>104</v>
      </c>
      <c r="H517" s="3" t="s">
        <v>122</v>
      </c>
      <c r="I517" s="4"/>
      <c r="J517" s="4">
        <f>=ROUNDDOWN({0},0)</f>
      </c>
      <c r="K517" s="4">
        <v>249</v>
      </c>
      <c r="L517" s="5">
        <v>1</v>
      </c>
      <c r="M517" s="4"/>
      <c r="N517" s="4">
        <f>=ROUNDDOWN({0},0)</f>
      </c>
      <c r="O517" s="4"/>
      <c r="P517" s="5"/>
      <c r="Q517" s="4">
        <v>1</v>
      </c>
      <c r="R517" s="6">
        <v>46.88</v>
      </c>
      <c r="S517" s="4"/>
      <c r="T517" s="6"/>
      <c r="U517" s="5"/>
      <c r="V517" s="5"/>
      <c r="W517" s="4"/>
      <c r="X517" s="6"/>
      <c r="Y517" s="4"/>
      <c r="Z517" s="6"/>
      <c r="AA517" s="5"/>
      <c r="AB517" s="5"/>
      <c r="AC517" s="4">
        <v>1</v>
      </c>
      <c r="AD517" s="6">
        <v>46.88</v>
      </c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/>
      <c r="AP517" s="6"/>
      <c r="AQ517" s="4"/>
      <c r="AR517" s="6"/>
      <c r="AS517" s="5"/>
      <c r="AT517" s="5"/>
      <c r="AU517" s="4"/>
      <c r="AV517" s="6"/>
      <c r="AW517" s="4"/>
      <c r="AX517" s="6"/>
      <c r="AY517" s="5"/>
      <c r="AZ517" s="5"/>
      <c r="BA517" s="4"/>
      <c r="BB517" s="6"/>
      <c r="BC517" s="4"/>
      <c r="BD517" s="6"/>
      <c r="BE517" s="5"/>
      <c r="BF517" s="5"/>
      <c r="BG517" s="4"/>
      <c r="BH517" s="6"/>
      <c r="BI517" s="4"/>
      <c r="BJ517" s="6"/>
      <c r="BK517" s="5"/>
      <c r="BL517" s="5"/>
      <c r="BM517" s="4"/>
      <c r="BN517" s="6"/>
      <c r="BO517" s="4"/>
      <c r="BP517" s="6"/>
      <c r="BQ517" s="5"/>
      <c r="BR517" s="5"/>
      <c r="BS517" s="4"/>
      <c r="BT517" s="6"/>
      <c r="BU517" s="4"/>
      <c r="BV517" s="6"/>
      <c r="BW517" s="5"/>
      <c r="BX517" s="5"/>
      <c r="BY517" s="4"/>
      <c r="BZ517" s="6"/>
      <c r="CA517" s="4"/>
      <c r="CB517" s="6"/>
      <c r="CC517" s="5"/>
      <c r="CD517" s="5"/>
      <c r="CE517" s="4"/>
      <c r="CF517" s="6"/>
      <c r="CG517" s="4"/>
      <c r="CH517" s="6"/>
      <c r="CI517" s="5"/>
      <c r="CJ517" s="5"/>
      <c r="CK517" s="4"/>
      <c r="CL517" s="6"/>
      <c r="CM517" s="4"/>
      <c r="CN517" s="6"/>
      <c r="CO517" s="5"/>
      <c r="CP517" s="5"/>
      <c r="CQ517" s="4"/>
      <c r="CR517" s="6"/>
      <c r="CS517" s="4"/>
      <c r="CT517" s="6"/>
      <c r="CU517" s="5"/>
      <c r="CV517" s="5"/>
      <c r="CW517" s="4"/>
      <c r="CX517" s="6"/>
      <c r="CY517" s="4"/>
      <c r="CZ517" s="6"/>
      <c r="DA517" s="5"/>
      <c r="DB517" s="5"/>
      <c r="DC517" s="4"/>
      <c r="DD517" s="6"/>
      <c r="DE517" s="4"/>
      <c r="DF517" s="6"/>
      <c r="DG517" s="5"/>
      <c r="DH517" s="5"/>
      <c r="DI517" s="4"/>
      <c r="DJ517" s="6"/>
      <c r="DK517" s="4"/>
      <c r="DL517" s="6"/>
      <c r="DM517" s="5"/>
      <c r="DN517" s="5"/>
      <c r="DO517" s="4"/>
      <c r="DP517" s="6"/>
      <c r="DQ517" s="4"/>
      <c r="DR517" s="6"/>
      <c r="DS517" s="5"/>
      <c r="DT517" s="5"/>
      <c r="DU517" s="4"/>
      <c r="DV517" s="6"/>
      <c r="DW517" s="4"/>
      <c r="DX517" s="6"/>
      <c r="DY517" s="5"/>
      <c r="DZ517" s="5"/>
      <c r="EA517" s="4"/>
      <c r="EB517" s="6"/>
      <c r="EC517" s="4"/>
      <c r="ED517" s="6"/>
      <c r="EE517" s="5"/>
      <c r="EF517" s="5"/>
      <c r="EG517" s="4"/>
      <c r="EH517" s="6"/>
      <c r="EI517" s="4"/>
      <c r="EJ517" s="6"/>
      <c r="EK517" s="5"/>
      <c r="EL517" s="5"/>
      <c r="EM517" s="4"/>
      <c r="EN517" s="6"/>
      <c r="EO517" s="4"/>
      <c r="EP517" s="6"/>
      <c r="EQ517" s="5"/>
      <c r="ER517" s="5"/>
      <c r="ES517" s="4"/>
      <c r="ET517" s="6"/>
      <c r="EU517" s="4"/>
      <c r="EV517" s="6"/>
      <c r="EW517" s="5"/>
      <c r="EX517" s="5"/>
      <c r="EY517" s="4"/>
      <c r="EZ517" s="6"/>
      <c r="FA517" s="4"/>
      <c r="FB517" s="6"/>
      <c r="FC517" s="5"/>
      <c r="FD517" s="5"/>
      <c r="FE517" s="4"/>
      <c r="FF517" s="6"/>
      <c r="FG517" s="4"/>
      <c r="FH517" s="6"/>
      <c r="FI517" s="5"/>
      <c r="FJ517" s="5"/>
      <c r="FK517" s="4"/>
      <c r="FL517" s="6"/>
      <c r="FM517" s="4"/>
      <c r="FN517" s="6"/>
      <c r="FO517" s="5"/>
      <c r="FP517" s="5"/>
      <c r="FQ517" s="4"/>
      <c r="FR517" s="6"/>
      <c r="FS517" s="4"/>
      <c r="FT517" s="6"/>
      <c r="FU517" s="5"/>
      <c r="FV517" s="5"/>
      <c r="FW517" s="4"/>
      <c r="FX517" s="6"/>
      <c r="FY517" s="4"/>
      <c r="FZ517" s="6"/>
      <c r="GA517" s="5"/>
      <c r="GB517" s="5"/>
      <c r="GC517" s="4"/>
      <c r="GD517" s="6"/>
      <c r="GE517" s="4"/>
      <c r="GF517" s="6"/>
      <c r="GG517" s="5"/>
      <c r="GH517" s="5"/>
      <c r="GI517" s="4"/>
      <c r="GJ517" s="6"/>
      <c r="GK517" s="4"/>
      <c r="GL517" s="6"/>
      <c r="GM517" s="5"/>
      <c r="GN517" s="5"/>
      <c r="GO517" s="4"/>
      <c r="GP517" s="6"/>
      <c r="GQ517" s="4"/>
      <c r="GR517" s="6"/>
      <c r="GS517" s="5"/>
      <c r="GT517" s="5"/>
      <c r="GU517" s="4"/>
      <c r="GV517" s="6"/>
      <c r="GW517" s="4"/>
      <c r="GX517" s="6"/>
      <c r="GY517" s="5"/>
      <c r="GZ517" s="5"/>
      <c r="HA517" s="4"/>
      <c r="HB517" s="6"/>
      <c r="HC517" s="4"/>
      <c r="HD517" s="6"/>
      <c r="HE517" s="5"/>
      <c r="HF517" s="5"/>
      <c r="HG517" s="4"/>
      <c r="HH517" s="6"/>
      <c r="HI517" s="4"/>
      <c r="HJ517" s="6"/>
      <c r="HK517" s="5"/>
      <c r="HL517" s="5"/>
      <c r="HM517" s="4"/>
      <c r="HN517" s="6"/>
      <c r="HO517" s="4"/>
      <c r="HP517" s="6"/>
      <c r="HQ517" s="5"/>
      <c r="HR517" s="5"/>
      <c r="HS517" s="4"/>
      <c r="HT517" s="6"/>
      <c r="HU517" s="4"/>
      <c r="HV517" s="6"/>
      <c r="HW517" s="5"/>
      <c r="HX517" s="5"/>
      <c r="HY517" s="4"/>
      <c r="HZ517" s="6"/>
      <c r="IA517" s="4"/>
      <c r="IB517" s="6"/>
      <c r="IC517" s="5"/>
      <c r="ID517" s="5"/>
      <c r="IE517" s="4"/>
      <c r="IF517" s="6"/>
      <c r="IG517" s="4"/>
      <c r="IH517" s="6"/>
      <c r="II517" s="5"/>
      <c r="IJ517" s="5"/>
      <c r="IK517" s="4"/>
      <c r="IL517" s="6"/>
      <c r="IM517" s="4"/>
      <c r="IN517" s="6"/>
      <c r="IO517" s="5"/>
      <c r="IP517" s="5"/>
      <c r="IQ517" s="4"/>
      <c r="IR517" s="6"/>
      <c r="IS517" s="4"/>
      <c r="IT517" s="6"/>
      <c r="IU517" s="5"/>
      <c r="IV517" s="5"/>
      <c r="IW517" s="4"/>
      <c r="IX517" s="6"/>
      <c r="IY517" s="4"/>
      <c r="IZ517" s="6"/>
      <c r="JA517" s="5"/>
      <c r="JB517" s="5"/>
      <c r="JC517" s="4"/>
      <c r="JD517" s="6"/>
      <c r="JE517" s="4"/>
      <c r="JF517" s="6"/>
      <c r="JG517" s="5"/>
      <c r="JH517" s="5"/>
      <c r="JI517" s="4"/>
      <c r="JJ517" s="6"/>
      <c r="JK517" s="4"/>
      <c r="JL517" s="6"/>
      <c r="JM517" s="5"/>
      <c r="JN517" s="5"/>
      <c r="JO517" s="4"/>
      <c r="JP517" s="6"/>
      <c r="JQ517" s="4"/>
      <c r="JR517" s="6"/>
      <c r="JS517" s="5"/>
      <c r="JT517" s="5"/>
      <c r="JU517" s="4"/>
      <c r="JV517" s="6"/>
      <c r="JW517" s="4"/>
      <c r="JX517" s="6"/>
      <c r="JY517" s="5"/>
      <c r="JZ517" s="5"/>
      <c r="KA517" s="4"/>
      <c r="KB517" s="6"/>
      <c r="KC517" s="4"/>
      <c r="KD517" s="6"/>
      <c r="KE517" s="5"/>
      <c r="KF517" s="5"/>
      <c r="KG517" s="4"/>
      <c r="KH517" s="6"/>
      <c r="KI517" s="4"/>
      <c r="KJ517" s="6"/>
      <c r="KK517" s="5"/>
      <c r="KL517" s="5"/>
    </row>
    <row r="518">
      <c r="A518" s="3" t="s">
        <v>85</v>
      </c>
      <c r="B518" s="3" t="s">
        <v>789</v>
      </c>
      <c r="C518" s="3" t="s">
        <v>87</v>
      </c>
      <c r="D518" s="3" t="s">
        <v>88</v>
      </c>
      <c r="E518" s="3" t="s">
        <v>200</v>
      </c>
      <c r="F518" s="3" t="s">
        <v>200</v>
      </c>
      <c r="G518" s="3" t="s">
        <v>200</v>
      </c>
      <c r="H518" s="3" t="s">
        <v>803</v>
      </c>
      <c r="I518" s="4"/>
      <c r="J518" s="4">
        <f>=ROUNDDOWN({0},0)</f>
      </c>
      <c r="K518" s="4"/>
      <c r="L518" s="5">
        <v>1</v>
      </c>
      <c r="M518" s="4"/>
      <c r="N518" s="4">
        <f>=ROUNDDOWN({0},0)</f>
      </c>
      <c r="O518" s="4"/>
      <c r="P518" s="5"/>
      <c r="Q518" s="4">
        <v>46</v>
      </c>
      <c r="R518" s="6">
        <v>4371.3</v>
      </c>
      <c r="S518" s="4"/>
      <c r="T518" s="6"/>
      <c r="U518" s="5"/>
      <c r="V518" s="5"/>
      <c r="W518" s="4">
        <v>8</v>
      </c>
      <c r="X518" s="6">
        <v>830.49</v>
      </c>
      <c r="Y518" s="4"/>
      <c r="Z518" s="6"/>
      <c r="AA518" s="5"/>
      <c r="AB518" s="5"/>
      <c r="AC518" s="4">
        <v>11</v>
      </c>
      <c r="AD518" s="6">
        <v>906.27</v>
      </c>
      <c r="AE518" s="4"/>
      <c r="AF518" s="6"/>
      <c r="AG518" s="5"/>
      <c r="AH518" s="5"/>
      <c r="AI518" s="4">
        <v>14</v>
      </c>
      <c r="AJ518" s="6">
        <v>1408.15</v>
      </c>
      <c r="AK518" s="4"/>
      <c r="AL518" s="6"/>
      <c r="AM518" s="5"/>
      <c r="AN518" s="5"/>
      <c r="AO518" s="4">
        <v>10</v>
      </c>
      <c r="AP518" s="6">
        <v>920.3</v>
      </c>
      <c r="AQ518" s="4"/>
      <c r="AR518" s="6"/>
      <c r="AS518" s="5"/>
      <c r="AT518" s="5"/>
      <c r="AU518" s="4"/>
      <c r="AV518" s="6"/>
      <c r="AW518" s="4"/>
      <c r="AX518" s="6"/>
      <c r="AY518" s="5"/>
      <c r="AZ518" s="5"/>
      <c r="BA518" s="4"/>
      <c r="BB518" s="6"/>
      <c r="BC518" s="4"/>
      <c r="BD518" s="6"/>
      <c r="BE518" s="5"/>
      <c r="BF518" s="5"/>
      <c r="BG518" s="4">
        <v>1</v>
      </c>
      <c r="BH518" s="6">
        <v>107.91</v>
      </c>
      <c r="BI518" s="4"/>
      <c r="BJ518" s="6"/>
      <c r="BK518" s="5"/>
      <c r="BL518" s="5"/>
      <c r="BM518" s="4">
        <v>1</v>
      </c>
      <c r="BN518" s="6">
        <v>96.09</v>
      </c>
      <c r="BO518" s="4"/>
      <c r="BP518" s="6"/>
      <c r="BQ518" s="5"/>
      <c r="BR518" s="5"/>
      <c r="BS518" s="4"/>
      <c r="BT518" s="6"/>
      <c r="BU518" s="4"/>
      <c r="BV518" s="6"/>
      <c r="BW518" s="5"/>
      <c r="BX518" s="5"/>
      <c r="BY518" s="4"/>
      <c r="BZ518" s="6"/>
      <c r="CA518" s="4"/>
      <c r="CB518" s="6"/>
      <c r="CC518" s="5"/>
      <c r="CD518" s="5"/>
      <c r="CE518" s="4"/>
      <c r="CF518" s="6"/>
      <c r="CG518" s="4"/>
      <c r="CH518" s="6"/>
      <c r="CI518" s="5"/>
      <c r="CJ518" s="5"/>
      <c r="CK518" s="4"/>
      <c r="CL518" s="6"/>
      <c r="CM518" s="4"/>
      <c r="CN518" s="6"/>
      <c r="CO518" s="5"/>
      <c r="CP518" s="5"/>
      <c r="CQ518" s="4"/>
      <c r="CR518" s="6"/>
      <c r="CS518" s="4"/>
      <c r="CT518" s="6"/>
      <c r="CU518" s="5"/>
      <c r="CV518" s="5"/>
      <c r="CW518" s="4"/>
      <c r="CX518" s="6"/>
      <c r="CY518" s="4"/>
      <c r="CZ518" s="6"/>
      <c r="DA518" s="5"/>
      <c r="DB518" s="5"/>
      <c r="DC518" s="4"/>
      <c r="DD518" s="6"/>
      <c r="DE518" s="4"/>
      <c r="DF518" s="6"/>
      <c r="DG518" s="5"/>
      <c r="DH518" s="5"/>
      <c r="DI518" s="4"/>
      <c r="DJ518" s="6"/>
      <c r="DK518" s="4"/>
      <c r="DL518" s="6"/>
      <c r="DM518" s="5"/>
      <c r="DN518" s="5"/>
      <c r="DO518" s="4"/>
      <c r="DP518" s="6"/>
      <c r="DQ518" s="4"/>
      <c r="DR518" s="6"/>
      <c r="DS518" s="5"/>
      <c r="DT518" s="5"/>
      <c r="DU518" s="4"/>
      <c r="DV518" s="6"/>
      <c r="DW518" s="4"/>
      <c r="DX518" s="6"/>
      <c r="DY518" s="5"/>
      <c r="DZ518" s="5"/>
      <c r="EA518" s="4"/>
      <c r="EB518" s="6"/>
      <c r="EC518" s="4"/>
      <c r="ED518" s="6"/>
      <c r="EE518" s="5"/>
      <c r="EF518" s="5"/>
      <c r="EG518" s="4"/>
      <c r="EH518" s="6"/>
      <c r="EI518" s="4"/>
      <c r="EJ518" s="6"/>
      <c r="EK518" s="5"/>
      <c r="EL518" s="5"/>
      <c r="EM518" s="4"/>
      <c r="EN518" s="6"/>
      <c r="EO518" s="4"/>
      <c r="EP518" s="6"/>
      <c r="EQ518" s="5"/>
      <c r="ER518" s="5"/>
      <c r="ES518" s="4"/>
      <c r="ET518" s="6"/>
      <c r="EU518" s="4"/>
      <c r="EV518" s="6"/>
      <c r="EW518" s="5"/>
      <c r="EX518" s="5"/>
      <c r="EY518" s="4"/>
      <c r="EZ518" s="6"/>
      <c r="FA518" s="4"/>
      <c r="FB518" s="6"/>
      <c r="FC518" s="5"/>
      <c r="FD518" s="5"/>
      <c r="FE518" s="4"/>
      <c r="FF518" s="6"/>
      <c r="FG518" s="4"/>
      <c r="FH518" s="6"/>
      <c r="FI518" s="5"/>
      <c r="FJ518" s="5"/>
      <c r="FK518" s="4"/>
      <c r="FL518" s="6"/>
      <c r="FM518" s="4"/>
      <c r="FN518" s="6"/>
      <c r="FO518" s="5"/>
      <c r="FP518" s="5"/>
      <c r="FQ518" s="4"/>
      <c r="FR518" s="6"/>
      <c r="FS518" s="4"/>
      <c r="FT518" s="6"/>
      <c r="FU518" s="5"/>
      <c r="FV518" s="5"/>
      <c r="FW518" s="4"/>
      <c r="FX518" s="6"/>
      <c r="FY518" s="4"/>
      <c r="FZ518" s="6"/>
      <c r="GA518" s="5"/>
      <c r="GB518" s="5"/>
      <c r="GC518" s="4">
        <v>1</v>
      </c>
      <c r="GD518" s="6">
        <v>102.09</v>
      </c>
      <c r="GE518" s="4"/>
      <c r="GF518" s="6"/>
      <c r="GG518" s="5"/>
      <c r="GH518" s="5"/>
      <c r="GI518" s="4"/>
      <c r="GJ518" s="6"/>
      <c r="GK518" s="4"/>
      <c r="GL518" s="6"/>
      <c r="GM518" s="5"/>
      <c r="GN518" s="5"/>
      <c r="GO518" s="4"/>
      <c r="GP518" s="6"/>
      <c r="GQ518" s="4"/>
      <c r="GR518" s="6"/>
      <c r="GS518" s="5"/>
      <c r="GT518" s="5"/>
      <c r="GU518" s="4"/>
      <c r="GV518" s="6"/>
      <c r="GW518" s="4"/>
      <c r="GX518" s="6"/>
      <c r="GY518" s="5"/>
      <c r="GZ518" s="5"/>
      <c r="HA518" s="4"/>
      <c r="HB518" s="6"/>
      <c r="HC518" s="4"/>
      <c r="HD518" s="6"/>
      <c r="HE518" s="5"/>
      <c r="HF518" s="5"/>
      <c r="HG518" s="4"/>
      <c r="HH518" s="6"/>
      <c r="HI518" s="4"/>
      <c r="HJ518" s="6"/>
      <c r="HK518" s="5"/>
      <c r="HL518" s="5"/>
      <c r="HM518" s="4"/>
      <c r="HN518" s="6"/>
      <c r="HO518" s="4"/>
      <c r="HP518" s="6"/>
      <c r="HQ518" s="5"/>
      <c r="HR518" s="5"/>
      <c r="HS518" s="4"/>
      <c r="HT518" s="6"/>
      <c r="HU518" s="4"/>
      <c r="HV518" s="6"/>
      <c r="HW518" s="5"/>
      <c r="HX518" s="5"/>
      <c r="HY518" s="4"/>
      <c r="HZ518" s="6"/>
      <c r="IA518" s="4"/>
      <c r="IB518" s="6"/>
      <c r="IC518" s="5"/>
      <c r="ID518" s="5"/>
      <c r="IE518" s="4"/>
      <c r="IF518" s="6"/>
      <c r="IG518" s="4"/>
      <c r="IH518" s="6"/>
      <c r="II518" s="5"/>
      <c r="IJ518" s="5"/>
      <c r="IK518" s="4"/>
      <c r="IL518" s="6"/>
      <c r="IM518" s="4"/>
      <c r="IN518" s="6"/>
      <c r="IO518" s="5"/>
      <c r="IP518" s="5"/>
      <c r="IQ518" s="4"/>
      <c r="IR518" s="6"/>
      <c r="IS518" s="4"/>
      <c r="IT518" s="6"/>
      <c r="IU518" s="5"/>
      <c r="IV518" s="5"/>
      <c r="IW518" s="4"/>
      <c r="IX518" s="6"/>
      <c r="IY518" s="4"/>
      <c r="IZ518" s="6"/>
      <c r="JA518" s="5"/>
      <c r="JB518" s="5"/>
      <c r="JC518" s="4"/>
      <c r="JD518" s="6"/>
      <c r="JE518" s="4"/>
      <c r="JF518" s="6"/>
      <c r="JG518" s="5"/>
      <c r="JH518" s="5"/>
      <c r="JI518" s="4"/>
      <c r="JJ518" s="6"/>
      <c r="JK518" s="4"/>
      <c r="JL518" s="6"/>
      <c r="JM518" s="5"/>
      <c r="JN518" s="5"/>
      <c r="JO518" s="4"/>
      <c r="JP518" s="6"/>
      <c r="JQ518" s="4"/>
      <c r="JR518" s="6"/>
      <c r="JS518" s="5"/>
      <c r="JT518" s="5"/>
      <c r="JU518" s="4"/>
      <c r="JV518" s="6"/>
      <c r="JW518" s="4"/>
      <c r="JX518" s="6"/>
      <c r="JY518" s="5"/>
      <c r="JZ518" s="5"/>
      <c r="KA518" s="4"/>
      <c r="KB518" s="6"/>
      <c r="KC518" s="4"/>
      <c r="KD518" s="6"/>
      <c r="KE518" s="5"/>
      <c r="KF518" s="5"/>
      <c r="KG518" s="4"/>
      <c r="KH518" s="6"/>
      <c r="KI518" s="4"/>
      <c r="KJ518" s="6"/>
      <c r="KK518" s="5"/>
      <c r="KL518" s="5"/>
    </row>
    <row r="519">
      <c r="A519" s="3" t="s">
        <v>85</v>
      </c>
      <c r="B519" s="3" t="s">
        <v>789</v>
      </c>
      <c r="C519" s="3" t="s">
        <v>87</v>
      </c>
      <c r="D519" s="3" t="s">
        <v>88</v>
      </c>
      <c r="E519" s="3" t="s">
        <v>804</v>
      </c>
      <c r="F519" s="3" t="s">
        <v>804</v>
      </c>
      <c r="G519" s="3" t="s">
        <v>804</v>
      </c>
      <c r="H519" s="3" t="s">
        <v>155</v>
      </c>
      <c r="I519" s="4"/>
      <c r="J519" s="4">
        <f>=ROUNDDOWN({0},0)</f>
      </c>
      <c r="K519" s="4">
        <v>1600</v>
      </c>
      <c r="L519" s="5">
        <v>1</v>
      </c>
      <c r="M519" s="4"/>
      <c r="N519" s="4">
        <f>=ROUNDDOWN({0},0)</f>
      </c>
      <c r="O519" s="4"/>
      <c r="P519" s="5"/>
      <c r="Q519" s="4">
        <v>24</v>
      </c>
      <c r="R519" s="6">
        <v>2122.71</v>
      </c>
      <c r="S519" s="4"/>
      <c r="T519" s="6"/>
      <c r="U519" s="5"/>
      <c r="V519" s="5"/>
      <c r="W519" s="4">
        <v>2</v>
      </c>
      <c r="X519" s="6">
        <v>165.19</v>
      </c>
      <c r="Y519" s="4"/>
      <c r="Z519" s="6"/>
      <c r="AA519" s="5"/>
      <c r="AB519" s="5"/>
      <c r="AC519" s="4">
        <v>6</v>
      </c>
      <c r="AD519" s="6">
        <v>493.19</v>
      </c>
      <c r="AE519" s="4"/>
      <c r="AF519" s="6"/>
      <c r="AG519" s="5"/>
      <c r="AH519" s="5"/>
      <c r="AI519" s="4">
        <v>3</v>
      </c>
      <c r="AJ519" s="6">
        <v>289.73</v>
      </c>
      <c r="AK519" s="4"/>
      <c r="AL519" s="6"/>
      <c r="AM519" s="5"/>
      <c r="AN519" s="5"/>
      <c r="AO519" s="4"/>
      <c r="AP519" s="6"/>
      <c r="AQ519" s="4"/>
      <c r="AR519" s="6"/>
      <c r="AS519" s="5"/>
      <c r="AT519" s="5"/>
      <c r="AU519" s="4">
        <v>2</v>
      </c>
      <c r="AV519" s="6">
        <v>178.92</v>
      </c>
      <c r="AW519" s="4"/>
      <c r="AX519" s="6"/>
      <c r="AY519" s="5"/>
      <c r="AZ519" s="5"/>
      <c r="BA519" s="4"/>
      <c r="BB519" s="6"/>
      <c r="BC519" s="4"/>
      <c r="BD519" s="6"/>
      <c r="BE519" s="5"/>
      <c r="BF519" s="5"/>
      <c r="BG519" s="4">
        <v>7</v>
      </c>
      <c r="BH519" s="6">
        <v>643.56</v>
      </c>
      <c r="BI519" s="4"/>
      <c r="BJ519" s="6"/>
      <c r="BK519" s="5"/>
      <c r="BL519" s="5"/>
      <c r="BM519" s="4">
        <v>1</v>
      </c>
      <c r="BN519" s="6">
        <v>85.99</v>
      </c>
      <c r="BO519" s="4"/>
      <c r="BP519" s="6"/>
      <c r="BQ519" s="5"/>
      <c r="BR519" s="5"/>
      <c r="BS519" s="4"/>
      <c r="BT519" s="6"/>
      <c r="BU519" s="4"/>
      <c r="BV519" s="6"/>
      <c r="BW519" s="5"/>
      <c r="BX519" s="5"/>
      <c r="BY519" s="4"/>
      <c r="BZ519" s="6"/>
      <c r="CA519" s="4"/>
      <c r="CB519" s="6"/>
      <c r="CC519" s="5"/>
      <c r="CD519" s="5"/>
      <c r="CE519" s="4"/>
      <c r="CF519" s="6"/>
      <c r="CG519" s="4"/>
      <c r="CH519" s="6"/>
      <c r="CI519" s="5"/>
      <c r="CJ519" s="5"/>
      <c r="CK519" s="4"/>
      <c r="CL519" s="6"/>
      <c r="CM519" s="4"/>
      <c r="CN519" s="6"/>
      <c r="CO519" s="5"/>
      <c r="CP519" s="5"/>
      <c r="CQ519" s="4"/>
      <c r="CR519" s="6"/>
      <c r="CS519" s="4"/>
      <c r="CT519" s="6"/>
      <c r="CU519" s="5"/>
      <c r="CV519" s="5"/>
      <c r="CW519" s="4">
        <v>1</v>
      </c>
      <c r="CX519" s="6">
        <v>98.27</v>
      </c>
      <c r="CY519" s="4"/>
      <c r="CZ519" s="6"/>
      <c r="DA519" s="5"/>
      <c r="DB519" s="5"/>
      <c r="DC519" s="4"/>
      <c r="DD519" s="6"/>
      <c r="DE519" s="4"/>
      <c r="DF519" s="6"/>
      <c r="DG519" s="5"/>
      <c r="DH519" s="5"/>
      <c r="DI519" s="4"/>
      <c r="DJ519" s="6"/>
      <c r="DK519" s="4"/>
      <c r="DL519" s="6"/>
      <c r="DM519" s="5"/>
      <c r="DN519" s="5"/>
      <c r="DO519" s="4">
        <v>1</v>
      </c>
      <c r="DP519" s="6">
        <v>71.78</v>
      </c>
      <c r="DQ519" s="4"/>
      <c r="DR519" s="6"/>
      <c r="DS519" s="5"/>
      <c r="DT519" s="5"/>
      <c r="DU519" s="4"/>
      <c r="DV519" s="6"/>
      <c r="DW519" s="4"/>
      <c r="DX519" s="6"/>
      <c r="DY519" s="5"/>
      <c r="DZ519" s="5"/>
      <c r="EA519" s="4"/>
      <c r="EB519" s="6"/>
      <c r="EC519" s="4"/>
      <c r="ED519" s="6"/>
      <c r="EE519" s="5"/>
      <c r="EF519" s="5"/>
      <c r="EG519" s="4"/>
      <c r="EH519" s="6"/>
      <c r="EI519" s="4"/>
      <c r="EJ519" s="6"/>
      <c r="EK519" s="5"/>
      <c r="EL519" s="5"/>
      <c r="EM519" s="4"/>
      <c r="EN519" s="6"/>
      <c r="EO519" s="4"/>
      <c r="EP519" s="6"/>
      <c r="EQ519" s="5"/>
      <c r="ER519" s="5"/>
      <c r="ES519" s="4"/>
      <c r="ET519" s="6"/>
      <c r="EU519" s="4"/>
      <c r="EV519" s="6"/>
      <c r="EW519" s="5"/>
      <c r="EX519" s="5"/>
      <c r="EY519" s="4"/>
      <c r="EZ519" s="6"/>
      <c r="FA519" s="4"/>
      <c r="FB519" s="6"/>
      <c r="FC519" s="5"/>
      <c r="FD519" s="5"/>
      <c r="FE519" s="4"/>
      <c r="FF519" s="6"/>
      <c r="FG519" s="4"/>
      <c r="FH519" s="6"/>
      <c r="FI519" s="5"/>
      <c r="FJ519" s="5"/>
      <c r="FK519" s="4"/>
      <c r="FL519" s="6"/>
      <c r="FM519" s="4"/>
      <c r="FN519" s="6"/>
      <c r="FO519" s="5"/>
      <c r="FP519" s="5"/>
      <c r="FQ519" s="4"/>
      <c r="FR519" s="6"/>
      <c r="FS519" s="4"/>
      <c r="FT519" s="6"/>
      <c r="FU519" s="5"/>
      <c r="FV519" s="5"/>
      <c r="FW519" s="4"/>
      <c r="FX519" s="6"/>
      <c r="FY519" s="4"/>
      <c r="FZ519" s="6"/>
      <c r="GA519" s="5"/>
      <c r="GB519" s="5"/>
      <c r="GC519" s="4">
        <v>1</v>
      </c>
      <c r="GD519" s="6">
        <v>96.08</v>
      </c>
      <c r="GE519" s="4"/>
      <c r="GF519" s="6"/>
      <c r="GG519" s="5"/>
      <c r="GH519" s="5"/>
      <c r="GI519" s="4"/>
      <c r="GJ519" s="6"/>
      <c r="GK519" s="4"/>
      <c r="GL519" s="6"/>
      <c r="GM519" s="5"/>
      <c r="GN519" s="5"/>
      <c r="GO519" s="4"/>
      <c r="GP519" s="6"/>
      <c r="GQ519" s="4"/>
      <c r="GR519" s="6"/>
      <c r="GS519" s="5"/>
      <c r="GT519" s="5"/>
      <c r="GU519" s="4"/>
      <c r="GV519" s="6"/>
      <c r="GW519" s="4"/>
      <c r="GX519" s="6"/>
      <c r="GY519" s="5"/>
      <c r="GZ519" s="5"/>
      <c r="HA519" s="4"/>
      <c r="HB519" s="6"/>
      <c r="HC519" s="4"/>
      <c r="HD519" s="6"/>
      <c r="HE519" s="5"/>
      <c r="HF519" s="5"/>
      <c r="HG519" s="4"/>
      <c r="HH519" s="6"/>
      <c r="HI519" s="4"/>
      <c r="HJ519" s="6"/>
      <c r="HK519" s="5"/>
      <c r="HL519" s="5"/>
      <c r="HM519" s="4"/>
      <c r="HN519" s="6"/>
      <c r="HO519" s="4"/>
      <c r="HP519" s="6"/>
      <c r="HQ519" s="5"/>
      <c r="HR519" s="5"/>
      <c r="HS519" s="4"/>
      <c r="HT519" s="6"/>
      <c r="HU519" s="4"/>
      <c r="HV519" s="6"/>
      <c r="HW519" s="5"/>
      <c r="HX519" s="5"/>
      <c r="HY519" s="4"/>
      <c r="HZ519" s="6"/>
      <c r="IA519" s="4"/>
      <c r="IB519" s="6"/>
      <c r="IC519" s="5"/>
      <c r="ID519" s="5"/>
      <c r="IE519" s="4"/>
      <c r="IF519" s="6"/>
      <c r="IG519" s="4"/>
      <c r="IH519" s="6"/>
      <c r="II519" s="5"/>
      <c r="IJ519" s="5"/>
      <c r="IK519" s="4"/>
      <c r="IL519" s="6"/>
      <c r="IM519" s="4"/>
      <c r="IN519" s="6"/>
      <c r="IO519" s="5"/>
      <c r="IP519" s="5"/>
      <c r="IQ519" s="4"/>
      <c r="IR519" s="6"/>
      <c r="IS519" s="4"/>
      <c r="IT519" s="6"/>
      <c r="IU519" s="5"/>
      <c r="IV519" s="5"/>
      <c r="IW519" s="4"/>
      <c r="IX519" s="6"/>
      <c r="IY519" s="4"/>
      <c r="IZ519" s="6"/>
      <c r="JA519" s="5"/>
      <c r="JB519" s="5"/>
      <c r="JC519" s="4"/>
      <c r="JD519" s="6"/>
      <c r="JE519" s="4"/>
      <c r="JF519" s="6"/>
      <c r="JG519" s="5"/>
      <c r="JH519" s="5"/>
      <c r="JI519" s="4"/>
      <c r="JJ519" s="6"/>
      <c r="JK519" s="4"/>
      <c r="JL519" s="6"/>
      <c r="JM519" s="5"/>
      <c r="JN519" s="5"/>
      <c r="JO519" s="4"/>
      <c r="JP519" s="6"/>
      <c r="JQ519" s="4"/>
      <c r="JR519" s="6"/>
      <c r="JS519" s="5"/>
      <c r="JT519" s="5"/>
      <c r="JU519" s="4"/>
      <c r="JV519" s="6"/>
      <c r="JW519" s="4"/>
      <c r="JX519" s="6"/>
      <c r="JY519" s="5"/>
      <c r="JZ519" s="5"/>
      <c r="KA519" s="4"/>
      <c r="KB519" s="6"/>
      <c r="KC519" s="4"/>
      <c r="KD519" s="6"/>
      <c r="KE519" s="5"/>
      <c r="KF519" s="5"/>
      <c r="KG519" s="4"/>
      <c r="KH519" s="6"/>
      <c r="KI519" s="4"/>
      <c r="KJ519" s="6"/>
      <c r="KK519" s="5"/>
      <c r="KL519" s="5"/>
    </row>
    <row r="520">
      <c r="A520" s="3" t="s">
        <v>85</v>
      </c>
      <c r="B520" s="3" t="s">
        <v>789</v>
      </c>
      <c r="C520" s="3" t="s">
        <v>87</v>
      </c>
      <c r="D520" s="3" t="s">
        <v>88</v>
      </c>
      <c r="E520" s="3" t="s">
        <v>805</v>
      </c>
      <c r="F520" s="3" t="s">
        <v>805</v>
      </c>
      <c r="G520" s="3" t="s">
        <v>805</v>
      </c>
      <c r="H520" s="3" t="s">
        <v>98</v>
      </c>
      <c r="I520" s="4"/>
      <c r="J520" s="4">
        <f>=ROUNDDOWN({0},0)</f>
      </c>
      <c r="K520" s="4">
        <v>810</v>
      </c>
      <c r="L520" s="5">
        <v>1</v>
      </c>
      <c r="M520" s="4"/>
      <c r="N520" s="4">
        <f>=ROUNDDOWN({0},0)</f>
      </c>
      <c r="O520" s="4"/>
      <c r="P520" s="5"/>
      <c r="Q520" s="4">
        <v>19</v>
      </c>
      <c r="R520" s="6">
        <v>1347.05</v>
      </c>
      <c r="S520" s="4"/>
      <c r="T520" s="6"/>
      <c r="U520" s="5"/>
      <c r="V520" s="5"/>
      <c r="W520" s="4">
        <v>4</v>
      </c>
      <c r="X520" s="6">
        <v>261.98</v>
      </c>
      <c r="Y520" s="4"/>
      <c r="Z520" s="6"/>
      <c r="AA520" s="5"/>
      <c r="AB520" s="5"/>
      <c r="AC520" s="4">
        <v>3</v>
      </c>
      <c r="AD520" s="6">
        <v>154.21</v>
      </c>
      <c r="AE520" s="4"/>
      <c r="AF520" s="6"/>
      <c r="AG520" s="5"/>
      <c r="AH520" s="5"/>
      <c r="AI520" s="4">
        <v>2</v>
      </c>
      <c r="AJ520" s="6">
        <v>161.22</v>
      </c>
      <c r="AK520" s="4"/>
      <c r="AL520" s="6"/>
      <c r="AM520" s="5"/>
      <c r="AN520" s="5"/>
      <c r="AO520" s="4"/>
      <c r="AP520" s="6"/>
      <c r="AQ520" s="4"/>
      <c r="AR520" s="6"/>
      <c r="AS520" s="5"/>
      <c r="AT520" s="5"/>
      <c r="AU520" s="4">
        <v>1</v>
      </c>
      <c r="AV520" s="6">
        <v>110.76</v>
      </c>
      <c r="AW520" s="4"/>
      <c r="AX520" s="6"/>
      <c r="AY520" s="5"/>
      <c r="AZ520" s="5"/>
      <c r="BA520" s="4"/>
      <c r="BB520" s="6"/>
      <c r="BC520" s="4"/>
      <c r="BD520" s="6"/>
      <c r="BE520" s="5"/>
      <c r="BF520" s="5"/>
      <c r="BG520" s="4">
        <v>5</v>
      </c>
      <c r="BH520" s="6">
        <v>350.35</v>
      </c>
      <c r="BI520" s="4"/>
      <c r="BJ520" s="6"/>
      <c r="BK520" s="5"/>
      <c r="BL520" s="5"/>
      <c r="BM520" s="4">
        <v>2</v>
      </c>
      <c r="BN520" s="6">
        <v>176.35</v>
      </c>
      <c r="BO520" s="4"/>
      <c r="BP520" s="6"/>
      <c r="BQ520" s="5"/>
      <c r="BR520" s="5"/>
      <c r="BS520" s="4"/>
      <c r="BT520" s="6"/>
      <c r="BU520" s="4"/>
      <c r="BV520" s="6"/>
      <c r="BW520" s="5"/>
      <c r="BX520" s="5"/>
      <c r="BY520" s="4"/>
      <c r="BZ520" s="6"/>
      <c r="CA520" s="4"/>
      <c r="CB520" s="6"/>
      <c r="CC520" s="5"/>
      <c r="CD520" s="5"/>
      <c r="CE520" s="4"/>
      <c r="CF520" s="6"/>
      <c r="CG520" s="4"/>
      <c r="CH520" s="6"/>
      <c r="CI520" s="5"/>
      <c r="CJ520" s="5"/>
      <c r="CK520" s="4"/>
      <c r="CL520" s="6"/>
      <c r="CM520" s="4"/>
      <c r="CN520" s="6"/>
      <c r="CO520" s="5"/>
      <c r="CP520" s="5"/>
      <c r="CQ520" s="4"/>
      <c r="CR520" s="6"/>
      <c r="CS520" s="4"/>
      <c r="CT520" s="6"/>
      <c r="CU520" s="5"/>
      <c r="CV520" s="5"/>
      <c r="CW520" s="4"/>
      <c r="CX520" s="6"/>
      <c r="CY520" s="4"/>
      <c r="CZ520" s="6"/>
      <c r="DA520" s="5"/>
      <c r="DB520" s="5"/>
      <c r="DC520" s="4"/>
      <c r="DD520" s="6"/>
      <c r="DE520" s="4"/>
      <c r="DF520" s="6"/>
      <c r="DG520" s="5"/>
      <c r="DH520" s="5"/>
      <c r="DI520" s="4"/>
      <c r="DJ520" s="6"/>
      <c r="DK520" s="4"/>
      <c r="DL520" s="6"/>
      <c r="DM520" s="5"/>
      <c r="DN520" s="5"/>
      <c r="DO520" s="4">
        <v>2</v>
      </c>
      <c r="DP520" s="6">
        <v>132.18</v>
      </c>
      <c r="DQ520" s="4"/>
      <c r="DR520" s="6"/>
      <c r="DS520" s="5"/>
      <c r="DT520" s="5"/>
      <c r="DU520" s="4"/>
      <c r="DV520" s="6"/>
      <c r="DW520" s="4"/>
      <c r="DX520" s="6"/>
      <c r="DY520" s="5"/>
      <c r="DZ520" s="5"/>
      <c r="EA520" s="4"/>
      <c r="EB520" s="6"/>
      <c r="EC520" s="4"/>
      <c r="ED520" s="6"/>
      <c r="EE520" s="5"/>
      <c r="EF520" s="5"/>
      <c r="EG520" s="4"/>
      <c r="EH520" s="6"/>
      <c r="EI520" s="4"/>
      <c r="EJ520" s="6"/>
      <c r="EK520" s="5"/>
      <c r="EL520" s="5"/>
      <c r="EM520" s="4"/>
      <c r="EN520" s="6"/>
      <c r="EO520" s="4"/>
      <c r="EP520" s="6"/>
      <c r="EQ520" s="5"/>
      <c r="ER520" s="5"/>
      <c r="ES520" s="4"/>
      <c r="ET520" s="6"/>
      <c r="EU520" s="4"/>
      <c r="EV520" s="6"/>
      <c r="EW520" s="5"/>
      <c r="EX520" s="5"/>
      <c r="EY520" s="4"/>
      <c r="EZ520" s="6"/>
      <c r="FA520" s="4"/>
      <c r="FB520" s="6"/>
      <c r="FC520" s="5"/>
      <c r="FD520" s="5"/>
      <c r="FE520" s="4"/>
      <c r="FF520" s="6"/>
      <c r="FG520" s="4"/>
      <c r="FH520" s="6"/>
      <c r="FI520" s="5"/>
      <c r="FJ520" s="5"/>
      <c r="FK520" s="4"/>
      <c r="FL520" s="6"/>
      <c r="FM520" s="4"/>
      <c r="FN520" s="6"/>
      <c r="FO520" s="5"/>
      <c r="FP520" s="5"/>
      <c r="FQ520" s="4"/>
      <c r="FR520" s="6"/>
      <c r="FS520" s="4"/>
      <c r="FT520" s="6"/>
      <c r="FU520" s="5"/>
      <c r="FV520" s="5"/>
      <c r="FW520" s="4"/>
      <c r="FX520" s="6"/>
      <c r="FY520" s="4"/>
      <c r="FZ520" s="6"/>
      <c r="GA520" s="5"/>
      <c r="GB520" s="5"/>
      <c r="GC520" s="4"/>
      <c r="GD520" s="6"/>
      <c r="GE520" s="4"/>
      <c r="GF520" s="6"/>
      <c r="GG520" s="5"/>
      <c r="GH520" s="5"/>
      <c r="GI520" s="4"/>
      <c r="GJ520" s="6"/>
      <c r="GK520" s="4"/>
      <c r="GL520" s="6"/>
      <c r="GM520" s="5"/>
      <c r="GN520" s="5"/>
      <c r="GO520" s="4"/>
      <c r="GP520" s="6"/>
      <c r="GQ520" s="4"/>
      <c r="GR520" s="6"/>
      <c r="GS520" s="5"/>
      <c r="GT520" s="5"/>
      <c r="GU520" s="4"/>
      <c r="GV520" s="6"/>
      <c r="GW520" s="4"/>
      <c r="GX520" s="6"/>
      <c r="GY520" s="5"/>
      <c r="GZ520" s="5"/>
      <c r="HA520" s="4"/>
      <c r="HB520" s="6"/>
      <c r="HC520" s="4"/>
      <c r="HD520" s="6"/>
      <c r="HE520" s="5"/>
      <c r="HF520" s="5"/>
      <c r="HG520" s="4"/>
      <c r="HH520" s="6"/>
      <c r="HI520" s="4"/>
      <c r="HJ520" s="6"/>
      <c r="HK520" s="5"/>
      <c r="HL520" s="5"/>
      <c r="HM520" s="4"/>
      <c r="HN520" s="6"/>
      <c r="HO520" s="4"/>
      <c r="HP520" s="6"/>
      <c r="HQ520" s="5"/>
      <c r="HR520" s="5"/>
      <c r="HS520" s="4"/>
      <c r="HT520" s="6"/>
      <c r="HU520" s="4"/>
      <c r="HV520" s="6"/>
      <c r="HW520" s="5"/>
      <c r="HX520" s="5"/>
      <c r="HY520" s="4"/>
      <c r="HZ520" s="6"/>
      <c r="IA520" s="4"/>
      <c r="IB520" s="6"/>
      <c r="IC520" s="5"/>
      <c r="ID520" s="5"/>
      <c r="IE520" s="4"/>
      <c r="IF520" s="6"/>
      <c r="IG520" s="4"/>
      <c r="IH520" s="6"/>
      <c r="II520" s="5"/>
      <c r="IJ520" s="5"/>
      <c r="IK520" s="4"/>
      <c r="IL520" s="6"/>
      <c r="IM520" s="4"/>
      <c r="IN520" s="6"/>
      <c r="IO520" s="5"/>
      <c r="IP520" s="5"/>
      <c r="IQ520" s="4"/>
      <c r="IR520" s="6"/>
      <c r="IS520" s="4"/>
      <c r="IT520" s="6"/>
      <c r="IU520" s="5"/>
      <c r="IV520" s="5"/>
      <c r="IW520" s="4"/>
      <c r="IX520" s="6"/>
      <c r="IY520" s="4"/>
      <c r="IZ520" s="6"/>
      <c r="JA520" s="5"/>
      <c r="JB520" s="5"/>
      <c r="JC520" s="4"/>
      <c r="JD520" s="6"/>
      <c r="JE520" s="4"/>
      <c r="JF520" s="6"/>
      <c r="JG520" s="5"/>
      <c r="JH520" s="5"/>
      <c r="JI520" s="4"/>
      <c r="JJ520" s="6"/>
      <c r="JK520" s="4"/>
      <c r="JL520" s="6"/>
      <c r="JM520" s="5"/>
      <c r="JN520" s="5"/>
      <c r="JO520" s="4"/>
      <c r="JP520" s="6"/>
      <c r="JQ520" s="4"/>
      <c r="JR520" s="6"/>
      <c r="JS520" s="5"/>
      <c r="JT520" s="5"/>
      <c r="JU520" s="4"/>
      <c r="JV520" s="6"/>
      <c r="JW520" s="4"/>
      <c r="JX520" s="6"/>
      <c r="JY520" s="5"/>
      <c r="JZ520" s="5"/>
      <c r="KA520" s="4"/>
      <c r="KB520" s="6"/>
      <c r="KC520" s="4"/>
      <c r="KD520" s="6"/>
      <c r="KE520" s="5"/>
      <c r="KF520" s="5"/>
      <c r="KG520" s="4"/>
      <c r="KH520" s="6"/>
      <c r="KI520" s="4"/>
      <c r="KJ520" s="6"/>
      <c r="KK520" s="5"/>
      <c r="KL520" s="5"/>
    </row>
    <row r="521">
      <c r="A521" s="3" t="s">
        <v>85</v>
      </c>
      <c r="B521" s="3" t="s">
        <v>789</v>
      </c>
      <c r="C521" s="3" t="s">
        <v>87</v>
      </c>
      <c r="D521" s="3" t="s">
        <v>88</v>
      </c>
      <c r="E521" s="3" t="s">
        <v>806</v>
      </c>
      <c r="F521" s="3" t="s">
        <v>806</v>
      </c>
      <c r="G521" s="3" t="s">
        <v>806</v>
      </c>
      <c r="H521" s="3" t="s">
        <v>351</v>
      </c>
      <c r="I521" s="4"/>
      <c r="J521" s="4">
        <f>=ROUNDDOWN({0},0)</f>
      </c>
      <c r="K521" s="4">
        <v>1340</v>
      </c>
      <c r="L521" s="5"/>
      <c r="M521" s="4"/>
      <c r="N521" s="4">
        <f>=ROUNDDOWN({0},0)</f>
      </c>
      <c r="O521" s="4"/>
      <c r="P521" s="5"/>
      <c r="Q521" s="4"/>
      <c r="R521" s="6"/>
      <c r="S521" s="4"/>
      <c r="T521" s="6"/>
      <c r="U521" s="5"/>
      <c r="V521" s="5"/>
      <c r="W521" s="4"/>
      <c r="X521" s="6"/>
      <c r="Y521" s="4"/>
      <c r="Z521" s="6"/>
      <c r="AA521" s="5"/>
      <c r="AB521" s="5"/>
      <c r="AC521" s="4"/>
      <c r="AD521" s="6"/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/>
      <c r="AP521" s="6"/>
      <c r="AQ521" s="4"/>
      <c r="AR521" s="6"/>
      <c r="AS521" s="5"/>
      <c r="AT521" s="5"/>
      <c r="AU521" s="4"/>
      <c r="AV521" s="6"/>
      <c r="AW521" s="4"/>
      <c r="AX521" s="6"/>
      <c r="AY521" s="5"/>
      <c r="AZ521" s="5"/>
      <c r="BA521" s="4"/>
      <c r="BB521" s="6"/>
      <c r="BC521" s="4"/>
      <c r="BD521" s="6"/>
      <c r="BE521" s="5"/>
      <c r="BF521" s="5"/>
      <c r="BG521" s="4"/>
      <c r="BH521" s="6"/>
      <c r="BI521" s="4"/>
      <c r="BJ521" s="6"/>
      <c r="BK521" s="5"/>
      <c r="BL521" s="5"/>
      <c r="BM521" s="4"/>
      <c r="BN521" s="6"/>
      <c r="BO521" s="4"/>
      <c r="BP521" s="6"/>
      <c r="BQ521" s="5"/>
      <c r="BR521" s="5"/>
      <c r="BS521" s="4"/>
      <c r="BT521" s="6"/>
      <c r="BU521" s="4"/>
      <c r="BV521" s="6"/>
      <c r="BW521" s="5"/>
      <c r="BX521" s="5"/>
      <c r="BY521" s="4"/>
      <c r="BZ521" s="6"/>
      <c r="CA521" s="4"/>
      <c r="CB521" s="6"/>
      <c r="CC521" s="5"/>
      <c r="CD521" s="5"/>
      <c r="CE521" s="4"/>
      <c r="CF521" s="6"/>
      <c r="CG521" s="4"/>
      <c r="CH521" s="6"/>
      <c r="CI521" s="5"/>
      <c r="CJ521" s="5"/>
      <c r="CK521" s="4"/>
      <c r="CL521" s="6"/>
      <c r="CM521" s="4"/>
      <c r="CN521" s="6"/>
      <c r="CO521" s="5"/>
      <c r="CP521" s="5"/>
      <c r="CQ521" s="4"/>
      <c r="CR521" s="6"/>
      <c r="CS521" s="4"/>
      <c r="CT521" s="6"/>
      <c r="CU521" s="5"/>
      <c r="CV521" s="5"/>
      <c r="CW521" s="4"/>
      <c r="CX521" s="6"/>
      <c r="CY521" s="4"/>
      <c r="CZ521" s="6"/>
      <c r="DA521" s="5"/>
      <c r="DB521" s="5"/>
      <c r="DC521" s="4"/>
      <c r="DD521" s="6"/>
      <c r="DE521" s="4"/>
      <c r="DF521" s="6"/>
      <c r="DG521" s="5"/>
      <c r="DH521" s="5"/>
      <c r="DI521" s="4"/>
      <c r="DJ521" s="6"/>
      <c r="DK521" s="4"/>
      <c r="DL521" s="6"/>
      <c r="DM521" s="5"/>
      <c r="DN521" s="5"/>
      <c r="DO521" s="4"/>
      <c r="DP521" s="6"/>
      <c r="DQ521" s="4"/>
      <c r="DR521" s="6"/>
      <c r="DS521" s="5"/>
      <c r="DT521" s="5"/>
      <c r="DU521" s="4"/>
      <c r="DV521" s="6"/>
      <c r="DW521" s="4"/>
      <c r="DX521" s="6"/>
      <c r="DY521" s="5"/>
      <c r="DZ521" s="5"/>
      <c r="EA521" s="4"/>
      <c r="EB521" s="6"/>
      <c r="EC521" s="4"/>
      <c r="ED521" s="6"/>
      <c r="EE521" s="5"/>
      <c r="EF521" s="5"/>
      <c r="EG521" s="4"/>
      <c r="EH521" s="6"/>
      <c r="EI521" s="4"/>
      <c r="EJ521" s="6"/>
      <c r="EK521" s="5"/>
      <c r="EL521" s="5"/>
      <c r="EM521" s="4"/>
      <c r="EN521" s="6"/>
      <c r="EO521" s="4"/>
      <c r="EP521" s="6"/>
      <c r="EQ521" s="5"/>
      <c r="ER521" s="5"/>
      <c r="ES521" s="4"/>
      <c r="ET521" s="6"/>
      <c r="EU521" s="4"/>
      <c r="EV521" s="6"/>
      <c r="EW521" s="5"/>
      <c r="EX521" s="5"/>
      <c r="EY521" s="4"/>
      <c r="EZ521" s="6"/>
      <c r="FA521" s="4"/>
      <c r="FB521" s="6"/>
      <c r="FC521" s="5"/>
      <c r="FD521" s="5"/>
      <c r="FE521" s="4"/>
      <c r="FF521" s="6"/>
      <c r="FG521" s="4"/>
      <c r="FH521" s="6"/>
      <c r="FI521" s="5"/>
      <c r="FJ521" s="5"/>
      <c r="FK521" s="4"/>
      <c r="FL521" s="6"/>
      <c r="FM521" s="4"/>
      <c r="FN521" s="6"/>
      <c r="FO521" s="5"/>
      <c r="FP521" s="5"/>
      <c r="FQ521" s="4"/>
      <c r="FR521" s="6"/>
      <c r="FS521" s="4"/>
      <c r="FT521" s="6"/>
      <c r="FU521" s="5"/>
      <c r="FV521" s="5"/>
      <c r="FW521" s="4"/>
      <c r="FX521" s="6"/>
      <c r="FY521" s="4"/>
      <c r="FZ521" s="6"/>
      <c r="GA521" s="5"/>
      <c r="GB521" s="5"/>
      <c r="GC521" s="4"/>
      <c r="GD521" s="6"/>
      <c r="GE521" s="4"/>
      <c r="GF521" s="6"/>
      <c r="GG521" s="5"/>
      <c r="GH521" s="5"/>
      <c r="GI521" s="4"/>
      <c r="GJ521" s="6"/>
      <c r="GK521" s="4"/>
      <c r="GL521" s="6"/>
      <c r="GM521" s="5"/>
      <c r="GN521" s="5"/>
      <c r="GO521" s="4"/>
      <c r="GP521" s="6"/>
      <c r="GQ521" s="4"/>
      <c r="GR521" s="6"/>
      <c r="GS521" s="5"/>
      <c r="GT521" s="5"/>
      <c r="GU521" s="4"/>
      <c r="GV521" s="6"/>
      <c r="GW521" s="4"/>
      <c r="GX521" s="6"/>
      <c r="GY521" s="5"/>
      <c r="GZ521" s="5"/>
      <c r="HA521" s="4"/>
      <c r="HB521" s="6"/>
      <c r="HC521" s="4"/>
      <c r="HD521" s="6"/>
      <c r="HE521" s="5"/>
      <c r="HF521" s="5"/>
      <c r="HG521" s="4"/>
      <c r="HH521" s="6"/>
      <c r="HI521" s="4"/>
      <c r="HJ521" s="6"/>
      <c r="HK521" s="5"/>
      <c r="HL521" s="5"/>
      <c r="HM521" s="4"/>
      <c r="HN521" s="6"/>
      <c r="HO521" s="4"/>
      <c r="HP521" s="6"/>
      <c r="HQ521" s="5"/>
      <c r="HR521" s="5"/>
      <c r="HS521" s="4"/>
      <c r="HT521" s="6"/>
      <c r="HU521" s="4"/>
      <c r="HV521" s="6"/>
      <c r="HW521" s="5"/>
      <c r="HX521" s="5"/>
      <c r="HY521" s="4"/>
      <c r="HZ521" s="6"/>
      <c r="IA521" s="4"/>
      <c r="IB521" s="6"/>
      <c r="IC521" s="5"/>
      <c r="ID521" s="5"/>
      <c r="IE521" s="4"/>
      <c r="IF521" s="6"/>
      <c r="IG521" s="4"/>
      <c r="IH521" s="6"/>
      <c r="II521" s="5"/>
      <c r="IJ521" s="5"/>
      <c r="IK521" s="4"/>
      <c r="IL521" s="6"/>
      <c r="IM521" s="4"/>
      <c r="IN521" s="6"/>
      <c r="IO521" s="5"/>
      <c r="IP521" s="5"/>
      <c r="IQ521" s="4"/>
      <c r="IR521" s="6"/>
      <c r="IS521" s="4"/>
      <c r="IT521" s="6"/>
      <c r="IU521" s="5"/>
      <c r="IV521" s="5"/>
      <c r="IW521" s="4"/>
      <c r="IX521" s="6"/>
      <c r="IY521" s="4"/>
      <c r="IZ521" s="6"/>
      <c r="JA521" s="5"/>
      <c r="JB521" s="5"/>
      <c r="JC521" s="4"/>
      <c r="JD521" s="6"/>
      <c r="JE521" s="4"/>
      <c r="JF521" s="6"/>
      <c r="JG521" s="5"/>
      <c r="JH521" s="5"/>
      <c r="JI521" s="4"/>
      <c r="JJ521" s="6"/>
      <c r="JK521" s="4"/>
      <c r="JL521" s="6"/>
      <c r="JM521" s="5"/>
      <c r="JN521" s="5"/>
      <c r="JO521" s="4"/>
      <c r="JP521" s="6"/>
      <c r="JQ521" s="4"/>
      <c r="JR521" s="6"/>
      <c r="JS521" s="5"/>
      <c r="JT521" s="5"/>
      <c r="JU521" s="4"/>
      <c r="JV521" s="6"/>
      <c r="JW521" s="4"/>
      <c r="JX521" s="6"/>
      <c r="JY521" s="5"/>
      <c r="JZ521" s="5"/>
      <c r="KA521" s="4"/>
      <c r="KB521" s="6"/>
      <c r="KC521" s="4"/>
      <c r="KD521" s="6"/>
      <c r="KE521" s="5"/>
      <c r="KF521" s="5"/>
      <c r="KG521" s="4"/>
      <c r="KH521" s="6"/>
      <c r="KI521" s="4"/>
      <c r="KJ521" s="6"/>
      <c r="KK521" s="5"/>
      <c r="KL521" s="5"/>
    </row>
    <row r="522">
      <c r="A522" s="3" t="s">
        <v>85</v>
      </c>
      <c r="B522" s="3" t="s">
        <v>789</v>
      </c>
      <c r="C522" s="3" t="s">
        <v>87</v>
      </c>
      <c r="D522" s="3" t="s">
        <v>88</v>
      </c>
      <c r="E522" s="3" t="s">
        <v>807</v>
      </c>
      <c r="F522" s="3" t="s">
        <v>807</v>
      </c>
      <c r="G522" s="3" t="s">
        <v>807</v>
      </c>
      <c r="H522" s="3" t="s">
        <v>104</v>
      </c>
      <c r="I522" s="4"/>
      <c r="J522" s="4">
        <f>=ROUNDDOWN({0},0)</f>
      </c>
      <c r="K522" s="4"/>
      <c r="L522" s="5">
        <v>0.5</v>
      </c>
      <c r="M522" s="4"/>
      <c r="N522" s="4">
        <f>=ROUNDDOWN({0},0)</f>
      </c>
      <c r="O522" s="4"/>
      <c r="P522" s="5"/>
      <c r="Q522" s="4"/>
      <c r="R522" s="6"/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/>
      <c r="AD522" s="6"/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  <c r="AU522" s="4"/>
      <c r="AV522" s="6"/>
      <c r="AW522" s="4"/>
      <c r="AX522" s="6"/>
      <c r="AY522" s="5"/>
      <c r="AZ522" s="5"/>
      <c r="BA522" s="4"/>
      <c r="BB522" s="6"/>
      <c r="BC522" s="4"/>
      <c r="BD522" s="6"/>
      <c r="BE522" s="5"/>
      <c r="BF522" s="5"/>
      <c r="BG522" s="4"/>
      <c r="BH522" s="6"/>
      <c r="BI522" s="4"/>
      <c r="BJ522" s="6"/>
      <c r="BK522" s="5"/>
      <c r="BL522" s="5"/>
      <c r="BM522" s="4"/>
      <c r="BN522" s="6"/>
      <c r="BO522" s="4"/>
      <c r="BP522" s="6"/>
      <c r="BQ522" s="5"/>
      <c r="BR522" s="5"/>
      <c r="BS522" s="4"/>
      <c r="BT522" s="6"/>
      <c r="BU522" s="4"/>
      <c r="BV522" s="6"/>
      <c r="BW522" s="5"/>
      <c r="BX522" s="5"/>
      <c r="BY522" s="4"/>
      <c r="BZ522" s="6"/>
      <c r="CA522" s="4"/>
      <c r="CB522" s="6"/>
      <c r="CC522" s="5"/>
      <c r="CD522" s="5"/>
      <c r="CE522" s="4"/>
      <c r="CF522" s="6"/>
      <c r="CG522" s="4"/>
      <c r="CH522" s="6"/>
      <c r="CI522" s="5"/>
      <c r="CJ522" s="5"/>
      <c r="CK522" s="4"/>
      <c r="CL522" s="6"/>
      <c r="CM522" s="4"/>
      <c r="CN522" s="6"/>
      <c r="CO522" s="5"/>
      <c r="CP522" s="5"/>
      <c r="CQ522" s="4"/>
      <c r="CR522" s="6"/>
      <c r="CS522" s="4"/>
      <c r="CT522" s="6"/>
      <c r="CU522" s="5"/>
      <c r="CV522" s="5"/>
      <c r="CW522" s="4"/>
      <c r="CX522" s="6"/>
      <c r="CY522" s="4"/>
      <c r="CZ522" s="6"/>
      <c r="DA522" s="5"/>
      <c r="DB522" s="5"/>
      <c r="DC522" s="4"/>
      <c r="DD522" s="6"/>
      <c r="DE522" s="4"/>
      <c r="DF522" s="6"/>
      <c r="DG522" s="5"/>
      <c r="DH522" s="5"/>
      <c r="DI522" s="4"/>
      <c r="DJ522" s="6"/>
      <c r="DK522" s="4"/>
      <c r="DL522" s="6"/>
      <c r="DM522" s="5"/>
      <c r="DN522" s="5"/>
      <c r="DO522" s="4"/>
      <c r="DP522" s="6"/>
      <c r="DQ522" s="4"/>
      <c r="DR522" s="6"/>
      <c r="DS522" s="5"/>
      <c r="DT522" s="5"/>
      <c r="DU522" s="4"/>
      <c r="DV522" s="6"/>
      <c r="DW522" s="4"/>
      <c r="DX522" s="6"/>
      <c r="DY522" s="5"/>
      <c r="DZ522" s="5"/>
      <c r="EA522" s="4"/>
      <c r="EB522" s="6"/>
      <c r="EC522" s="4"/>
      <c r="ED522" s="6"/>
      <c r="EE522" s="5"/>
      <c r="EF522" s="5"/>
      <c r="EG522" s="4"/>
      <c r="EH522" s="6"/>
      <c r="EI522" s="4"/>
      <c r="EJ522" s="6"/>
      <c r="EK522" s="5"/>
      <c r="EL522" s="5"/>
      <c r="EM522" s="4"/>
      <c r="EN522" s="6"/>
      <c r="EO522" s="4"/>
      <c r="EP522" s="6"/>
      <c r="EQ522" s="5"/>
      <c r="ER522" s="5"/>
      <c r="ES522" s="4"/>
      <c r="ET522" s="6"/>
      <c r="EU522" s="4"/>
      <c r="EV522" s="6"/>
      <c r="EW522" s="5"/>
      <c r="EX522" s="5"/>
      <c r="EY522" s="4"/>
      <c r="EZ522" s="6"/>
      <c r="FA522" s="4"/>
      <c r="FB522" s="6"/>
      <c r="FC522" s="5"/>
      <c r="FD522" s="5"/>
      <c r="FE522" s="4"/>
      <c r="FF522" s="6"/>
      <c r="FG522" s="4"/>
      <c r="FH522" s="6"/>
      <c r="FI522" s="5"/>
      <c r="FJ522" s="5"/>
      <c r="FK522" s="4"/>
      <c r="FL522" s="6"/>
      <c r="FM522" s="4"/>
      <c r="FN522" s="6"/>
      <c r="FO522" s="5"/>
      <c r="FP522" s="5"/>
      <c r="FQ522" s="4"/>
      <c r="FR522" s="6"/>
      <c r="FS522" s="4"/>
      <c r="FT522" s="6"/>
      <c r="FU522" s="5"/>
      <c r="FV522" s="5"/>
      <c r="FW522" s="4"/>
      <c r="FX522" s="6"/>
      <c r="FY522" s="4"/>
      <c r="FZ522" s="6"/>
      <c r="GA522" s="5"/>
      <c r="GB522" s="5"/>
      <c r="GC522" s="4"/>
      <c r="GD522" s="6"/>
      <c r="GE522" s="4"/>
      <c r="GF522" s="6"/>
      <c r="GG522" s="5"/>
      <c r="GH522" s="5"/>
      <c r="GI522" s="4"/>
      <c r="GJ522" s="6"/>
      <c r="GK522" s="4"/>
      <c r="GL522" s="6"/>
      <c r="GM522" s="5"/>
      <c r="GN522" s="5"/>
      <c r="GO522" s="4"/>
      <c r="GP522" s="6"/>
      <c r="GQ522" s="4"/>
      <c r="GR522" s="6"/>
      <c r="GS522" s="5"/>
      <c r="GT522" s="5"/>
      <c r="GU522" s="4"/>
      <c r="GV522" s="6"/>
      <c r="GW522" s="4"/>
      <c r="GX522" s="6"/>
      <c r="GY522" s="5"/>
      <c r="GZ522" s="5"/>
      <c r="HA522" s="4"/>
      <c r="HB522" s="6"/>
      <c r="HC522" s="4"/>
      <c r="HD522" s="6"/>
      <c r="HE522" s="5"/>
      <c r="HF522" s="5"/>
      <c r="HG522" s="4"/>
      <c r="HH522" s="6"/>
      <c r="HI522" s="4"/>
      <c r="HJ522" s="6"/>
      <c r="HK522" s="5"/>
      <c r="HL522" s="5"/>
      <c r="HM522" s="4"/>
      <c r="HN522" s="6"/>
      <c r="HO522" s="4"/>
      <c r="HP522" s="6"/>
      <c r="HQ522" s="5"/>
      <c r="HR522" s="5"/>
      <c r="HS522" s="4"/>
      <c r="HT522" s="6"/>
      <c r="HU522" s="4"/>
      <c r="HV522" s="6"/>
      <c r="HW522" s="5"/>
      <c r="HX522" s="5"/>
      <c r="HY522" s="4"/>
      <c r="HZ522" s="6"/>
      <c r="IA522" s="4"/>
      <c r="IB522" s="6"/>
      <c r="IC522" s="5"/>
      <c r="ID522" s="5"/>
      <c r="IE522" s="4"/>
      <c r="IF522" s="6"/>
      <c r="IG522" s="4"/>
      <c r="IH522" s="6"/>
      <c r="II522" s="5"/>
      <c r="IJ522" s="5"/>
      <c r="IK522" s="4"/>
      <c r="IL522" s="6"/>
      <c r="IM522" s="4"/>
      <c r="IN522" s="6"/>
      <c r="IO522" s="5"/>
      <c r="IP522" s="5"/>
      <c r="IQ522" s="4"/>
      <c r="IR522" s="6"/>
      <c r="IS522" s="4"/>
      <c r="IT522" s="6"/>
      <c r="IU522" s="5"/>
      <c r="IV522" s="5"/>
      <c r="IW522" s="4"/>
      <c r="IX522" s="6"/>
      <c r="IY522" s="4"/>
      <c r="IZ522" s="6"/>
      <c r="JA522" s="5"/>
      <c r="JB522" s="5"/>
      <c r="JC522" s="4"/>
      <c r="JD522" s="6"/>
      <c r="JE522" s="4"/>
      <c r="JF522" s="6"/>
      <c r="JG522" s="5"/>
      <c r="JH522" s="5"/>
      <c r="JI522" s="4"/>
      <c r="JJ522" s="6"/>
      <c r="JK522" s="4"/>
      <c r="JL522" s="6"/>
      <c r="JM522" s="5"/>
      <c r="JN522" s="5"/>
      <c r="JO522" s="4"/>
      <c r="JP522" s="6"/>
      <c r="JQ522" s="4"/>
      <c r="JR522" s="6"/>
      <c r="JS522" s="5"/>
      <c r="JT522" s="5"/>
      <c r="JU522" s="4"/>
      <c r="JV522" s="6"/>
      <c r="JW522" s="4"/>
      <c r="JX522" s="6"/>
      <c r="JY522" s="5"/>
      <c r="JZ522" s="5"/>
      <c r="KA522" s="4"/>
      <c r="KB522" s="6"/>
      <c r="KC522" s="4"/>
      <c r="KD522" s="6"/>
      <c r="KE522" s="5"/>
      <c r="KF522" s="5"/>
      <c r="KG522" s="4"/>
      <c r="KH522" s="6"/>
      <c r="KI522" s="4"/>
      <c r="KJ522" s="6"/>
      <c r="KK522" s="5"/>
      <c r="KL522" s="5"/>
    </row>
    <row r="523">
      <c r="A523" s="3" t="s">
        <v>85</v>
      </c>
      <c r="B523" s="3" t="s">
        <v>789</v>
      </c>
      <c r="C523" s="3" t="s">
        <v>87</v>
      </c>
      <c r="D523" s="3" t="s">
        <v>396</v>
      </c>
      <c r="E523" s="3" t="s">
        <v>808</v>
      </c>
      <c r="F523" s="3" t="s">
        <v>808</v>
      </c>
      <c r="G523" s="3" t="s">
        <v>808</v>
      </c>
      <c r="H523" s="3" t="s">
        <v>280</v>
      </c>
      <c r="I523" s="4"/>
      <c r="J523" s="4">
        <f>=ROUNDDOWN({0},0)</f>
      </c>
      <c r="K523" s="4"/>
      <c r="L523" s="5">
        <v>1</v>
      </c>
      <c r="M523" s="4"/>
      <c r="N523" s="4">
        <f>=ROUNDDOWN({0},0)</f>
      </c>
      <c r="O523" s="4"/>
      <c r="P523" s="5"/>
      <c r="Q523" s="4">
        <v>14</v>
      </c>
      <c r="R523" s="6">
        <v>1028.97</v>
      </c>
      <c r="S523" s="4"/>
      <c r="T523" s="6"/>
      <c r="U523" s="5"/>
      <c r="V523" s="5"/>
      <c r="W523" s="4">
        <v>4</v>
      </c>
      <c r="X523" s="6">
        <v>300.66</v>
      </c>
      <c r="Y523" s="4"/>
      <c r="Z523" s="6"/>
      <c r="AA523" s="5"/>
      <c r="AB523" s="5"/>
      <c r="AC523" s="4"/>
      <c r="AD523" s="6"/>
      <c r="AE523" s="4"/>
      <c r="AF523" s="6"/>
      <c r="AG523" s="5"/>
      <c r="AH523" s="5"/>
      <c r="AI523" s="4">
        <v>1</v>
      </c>
      <c r="AJ523" s="6">
        <v>77.76</v>
      </c>
      <c r="AK523" s="4"/>
      <c r="AL523" s="6"/>
      <c r="AM523" s="5"/>
      <c r="AN523" s="5"/>
      <c r="AO523" s="4"/>
      <c r="AP523" s="6"/>
      <c r="AQ523" s="4"/>
      <c r="AR523" s="6"/>
      <c r="AS523" s="5"/>
      <c r="AT523" s="5"/>
      <c r="AU523" s="4">
        <v>1</v>
      </c>
      <c r="AV523" s="6">
        <v>75.6</v>
      </c>
      <c r="AW523" s="4"/>
      <c r="AX523" s="6"/>
      <c r="AY523" s="5"/>
      <c r="AZ523" s="5"/>
      <c r="BA523" s="4"/>
      <c r="BB523" s="6"/>
      <c r="BC523" s="4"/>
      <c r="BD523" s="6"/>
      <c r="BE523" s="5"/>
      <c r="BF523" s="5"/>
      <c r="BG523" s="4"/>
      <c r="BH523" s="6"/>
      <c r="BI523" s="4"/>
      <c r="BJ523" s="6"/>
      <c r="BK523" s="5"/>
      <c r="BL523" s="5"/>
      <c r="BM523" s="4">
        <v>2</v>
      </c>
      <c r="BN523" s="6">
        <v>131.02</v>
      </c>
      <c r="BO523" s="4"/>
      <c r="BP523" s="6"/>
      <c r="BQ523" s="5"/>
      <c r="BR523" s="5"/>
      <c r="BS523" s="4"/>
      <c r="BT523" s="6"/>
      <c r="BU523" s="4"/>
      <c r="BV523" s="6"/>
      <c r="BW523" s="5"/>
      <c r="BX523" s="5"/>
      <c r="BY523" s="4"/>
      <c r="BZ523" s="6"/>
      <c r="CA523" s="4"/>
      <c r="CB523" s="6"/>
      <c r="CC523" s="5"/>
      <c r="CD523" s="5"/>
      <c r="CE523" s="4">
        <v>5</v>
      </c>
      <c r="CF523" s="6">
        <v>378.42</v>
      </c>
      <c r="CG523" s="4"/>
      <c r="CH523" s="6"/>
      <c r="CI523" s="5"/>
      <c r="CJ523" s="5"/>
      <c r="CK523" s="4"/>
      <c r="CL523" s="6"/>
      <c r="CM523" s="4"/>
      <c r="CN523" s="6"/>
      <c r="CO523" s="5"/>
      <c r="CP523" s="5"/>
      <c r="CQ523" s="4">
        <v>1</v>
      </c>
      <c r="CR523" s="6">
        <v>65.51</v>
      </c>
      <c r="CS523" s="4"/>
      <c r="CT523" s="6"/>
      <c r="CU523" s="5"/>
      <c r="CV523" s="5"/>
      <c r="CW523" s="4"/>
      <c r="CX523" s="6"/>
      <c r="CY523" s="4"/>
      <c r="CZ523" s="6"/>
      <c r="DA523" s="5"/>
      <c r="DB523" s="5"/>
      <c r="DC523" s="4"/>
      <c r="DD523" s="6"/>
      <c r="DE523" s="4"/>
      <c r="DF523" s="6"/>
      <c r="DG523" s="5"/>
      <c r="DH523" s="5"/>
      <c r="DI523" s="4"/>
      <c r="DJ523" s="6"/>
      <c r="DK523" s="4"/>
      <c r="DL523" s="6"/>
      <c r="DM523" s="5"/>
      <c r="DN523" s="5"/>
      <c r="DO523" s="4"/>
      <c r="DP523" s="6"/>
      <c r="DQ523" s="4"/>
      <c r="DR523" s="6"/>
      <c r="DS523" s="5"/>
      <c r="DT523" s="5"/>
      <c r="DU523" s="4"/>
      <c r="DV523" s="6"/>
      <c r="DW523" s="4"/>
      <c r="DX523" s="6"/>
      <c r="DY523" s="5"/>
      <c r="DZ523" s="5"/>
      <c r="EA523" s="4"/>
      <c r="EB523" s="6"/>
      <c r="EC523" s="4"/>
      <c r="ED523" s="6"/>
      <c r="EE523" s="5"/>
      <c r="EF523" s="5"/>
      <c r="EG523" s="4"/>
      <c r="EH523" s="6"/>
      <c r="EI523" s="4"/>
      <c r="EJ523" s="6"/>
      <c r="EK523" s="5"/>
      <c r="EL523" s="5"/>
      <c r="EM523" s="4"/>
      <c r="EN523" s="6"/>
      <c r="EO523" s="4"/>
      <c r="EP523" s="6"/>
      <c r="EQ523" s="5"/>
      <c r="ER523" s="5"/>
      <c r="ES523" s="4"/>
      <c r="ET523" s="6"/>
      <c r="EU523" s="4"/>
      <c r="EV523" s="6"/>
      <c r="EW523" s="5"/>
      <c r="EX523" s="5"/>
      <c r="EY523" s="4"/>
      <c r="EZ523" s="6"/>
      <c r="FA523" s="4"/>
      <c r="FB523" s="6"/>
      <c r="FC523" s="5"/>
      <c r="FD523" s="5"/>
      <c r="FE523" s="4"/>
      <c r="FF523" s="6"/>
      <c r="FG523" s="4"/>
      <c r="FH523" s="6"/>
      <c r="FI523" s="5"/>
      <c r="FJ523" s="5"/>
      <c r="FK523" s="4"/>
      <c r="FL523" s="6"/>
      <c r="FM523" s="4"/>
      <c r="FN523" s="6"/>
      <c r="FO523" s="5"/>
      <c r="FP523" s="5"/>
      <c r="FQ523" s="4"/>
      <c r="FR523" s="6"/>
      <c r="FS523" s="4"/>
      <c r="FT523" s="6"/>
      <c r="FU523" s="5"/>
      <c r="FV523" s="5"/>
      <c r="FW523" s="4"/>
      <c r="FX523" s="6"/>
      <c r="FY523" s="4"/>
      <c r="FZ523" s="6"/>
      <c r="GA523" s="5"/>
      <c r="GB523" s="5"/>
      <c r="GC523" s="4"/>
      <c r="GD523" s="6"/>
      <c r="GE523" s="4"/>
      <c r="GF523" s="6"/>
      <c r="GG523" s="5"/>
      <c r="GH523" s="5"/>
      <c r="GI523" s="4"/>
      <c r="GJ523" s="6"/>
      <c r="GK523" s="4"/>
      <c r="GL523" s="6"/>
      <c r="GM523" s="5"/>
      <c r="GN523" s="5"/>
      <c r="GO523" s="4"/>
      <c r="GP523" s="6"/>
      <c r="GQ523" s="4"/>
      <c r="GR523" s="6"/>
      <c r="GS523" s="5"/>
      <c r="GT523" s="5"/>
      <c r="GU523" s="4"/>
      <c r="GV523" s="6"/>
      <c r="GW523" s="4"/>
      <c r="GX523" s="6"/>
      <c r="GY523" s="5"/>
      <c r="GZ523" s="5"/>
      <c r="HA523" s="4"/>
      <c r="HB523" s="6"/>
      <c r="HC523" s="4"/>
      <c r="HD523" s="6"/>
      <c r="HE523" s="5"/>
      <c r="HF523" s="5"/>
      <c r="HG523" s="4"/>
      <c r="HH523" s="6"/>
      <c r="HI523" s="4"/>
      <c r="HJ523" s="6"/>
      <c r="HK523" s="5"/>
      <c r="HL523" s="5"/>
      <c r="HM523" s="4"/>
      <c r="HN523" s="6"/>
      <c r="HO523" s="4"/>
      <c r="HP523" s="6"/>
      <c r="HQ523" s="5"/>
      <c r="HR523" s="5"/>
      <c r="HS523" s="4"/>
      <c r="HT523" s="6"/>
      <c r="HU523" s="4"/>
      <c r="HV523" s="6"/>
      <c r="HW523" s="5"/>
      <c r="HX523" s="5"/>
      <c r="HY523" s="4"/>
      <c r="HZ523" s="6"/>
      <c r="IA523" s="4"/>
      <c r="IB523" s="6"/>
      <c r="IC523" s="5"/>
      <c r="ID523" s="5"/>
      <c r="IE523" s="4"/>
      <c r="IF523" s="6"/>
      <c r="IG523" s="4"/>
      <c r="IH523" s="6"/>
      <c r="II523" s="5"/>
      <c r="IJ523" s="5"/>
      <c r="IK523" s="4"/>
      <c r="IL523" s="6"/>
      <c r="IM523" s="4"/>
      <c r="IN523" s="6"/>
      <c r="IO523" s="5"/>
      <c r="IP523" s="5"/>
      <c r="IQ523" s="4"/>
      <c r="IR523" s="6"/>
      <c r="IS523" s="4"/>
      <c r="IT523" s="6"/>
      <c r="IU523" s="5"/>
      <c r="IV523" s="5"/>
      <c r="IW523" s="4"/>
      <c r="IX523" s="6"/>
      <c r="IY523" s="4"/>
      <c r="IZ523" s="6"/>
      <c r="JA523" s="5"/>
      <c r="JB523" s="5"/>
      <c r="JC523" s="4"/>
      <c r="JD523" s="6"/>
      <c r="JE523" s="4"/>
      <c r="JF523" s="6"/>
      <c r="JG523" s="5"/>
      <c r="JH523" s="5"/>
      <c r="JI523" s="4"/>
      <c r="JJ523" s="6"/>
      <c r="JK523" s="4"/>
      <c r="JL523" s="6"/>
      <c r="JM523" s="5"/>
      <c r="JN523" s="5"/>
      <c r="JO523" s="4"/>
      <c r="JP523" s="6"/>
      <c r="JQ523" s="4"/>
      <c r="JR523" s="6"/>
      <c r="JS523" s="5"/>
      <c r="JT523" s="5"/>
      <c r="JU523" s="4"/>
      <c r="JV523" s="6"/>
      <c r="JW523" s="4"/>
      <c r="JX523" s="6"/>
      <c r="JY523" s="5"/>
      <c r="JZ523" s="5"/>
      <c r="KA523" s="4"/>
      <c r="KB523" s="6"/>
      <c r="KC523" s="4"/>
      <c r="KD523" s="6"/>
      <c r="KE523" s="5"/>
      <c r="KF523" s="5"/>
      <c r="KG523" s="4"/>
      <c r="KH523" s="6"/>
      <c r="KI523" s="4"/>
      <c r="KJ523" s="6"/>
      <c r="KK523" s="5"/>
      <c r="KL523" s="5"/>
    </row>
    <row r="524">
      <c r="A524" s="3" t="s">
        <v>85</v>
      </c>
      <c r="B524" s="3" t="s">
        <v>789</v>
      </c>
      <c r="C524" s="3" t="s">
        <v>87</v>
      </c>
      <c r="D524" s="3" t="s">
        <v>396</v>
      </c>
      <c r="E524" s="3" t="s">
        <v>809</v>
      </c>
      <c r="F524" s="3" t="s">
        <v>809</v>
      </c>
      <c r="G524" s="3" t="s">
        <v>809</v>
      </c>
      <c r="H524" s="3" t="s">
        <v>351</v>
      </c>
      <c r="I524" s="4"/>
      <c r="J524" s="4">
        <f>=ROUNDDOWN({0},0)</f>
      </c>
      <c r="K524" s="4">
        <v>1448</v>
      </c>
      <c r="L524" s="5"/>
      <c r="M524" s="4"/>
      <c r="N524" s="4">
        <f>=ROUNDDOWN({0},0)</f>
      </c>
      <c r="O524" s="4"/>
      <c r="P524" s="5"/>
      <c r="Q524" s="4"/>
      <c r="R524" s="6"/>
      <c r="S524" s="4"/>
      <c r="T524" s="6"/>
      <c r="U524" s="5"/>
      <c r="V524" s="5"/>
      <c r="W524" s="4"/>
      <c r="X524" s="6"/>
      <c r="Y524" s="4"/>
      <c r="Z524" s="6"/>
      <c r="AA524" s="5"/>
      <c r="AB524" s="5"/>
      <c r="AC524" s="4"/>
      <c r="AD524" s="6"/>
      <c r="AE524" s="4"/>
      <c r="AF524" s="6"/>
      <c r="AG524" s="5"/>
      <c r="AH524" s="5"/>
      <c r="AI524" s="4"/>
      <c r="AJ524" s="6"/>
      <c r="AK524" s="4"/>
      <c r="AL524" s="6"/>
      <c r="AM524" s="5"/>
      <c r="AN524" s="5"/>
      <c r="AO524" s="4"/>
      <c r="AP524" s="6"/>
      <c r="AQ524" s="4"/>
      <c r="AR524" s="6"/>
      <c r="AS524" s="5"/>
      <c r="AT524" s="5"/>
      <c r="AU524" s="4"/>
      <c r="AV524" s="6"/>
      <c r="AW524" s="4"/>
      <c r="AX524" s="6"/>
      <c r="AY524" s="5"/>
      <c r="AZ524" s="5"/>
      <c r="BA524" s="4"/>
      <c r="BB524" s="6"/>
      <c r="BC524" s="4"/>
      <c r="BD524" s="6"/>
      <c r="BE524" s="5"/>
      <c r="BF524" s="5"/>
      <c r="BG524" s="4"/>
      <c r="BH524" s="6"/>
      <c r="BI524" s="4"/>
      <c r="BJ524" s="6"/>
      <c r="BK524" s="5"/>
      <c r="BL524" s="5"/>
      <c r="BM524" s="4"/>
      <c r="BN524" s="6"/>
      <c r="BO524" s="4"/>
      <c r="BP524" s="6"/>
      <c r="BQ524" s="5"/>
      <c r="BR524" s="5"/>
      <c r="BS524" s="4"/>
      <c r="BT524" s="6"/>
      <c r="BU524" s="4"/>
      <c r="BV524" s="6"/>
      <c r="BW524" s="5"/>
      <c r="BX524" s="5"/>
      <c r="BY524" s="4"/>
      <c r="BZ524" s="6"/>
      <c r="CA524" s="4"/>
      <c r="CB524" s="6"/>
      <c r="CC524" s="5"/>
      <c r="CD524" s="5"/>
      <c r="CE524" s="4"/>
      <c r="CF524" s="6"/>
      <c r="CG524" s="4"/>
      <c r="CH524" s="6"/>
      <c r="CI524" s="5"/>
      <c r="CJ524" s="5"/>
      <c r="CK524" s="4"/>
      <c r="CL524" s="6"/>
      <c r="CM524" s="4"/>
      <c r="CN524" s="6"/>
      <c r="CO524" s="5"/>
      <c r="CP524" s="5"/>
      <c r="CQ524" s="4"/>
      <c r="CR524" s="6"/>
      <c r="CS524" s="4"/>
      <c r="CT524" s="6"/>
      <c r="CU524" s="5"/>
      <c r="CV524" s="5"/>
      <c r="CW524" s="4"/>
      <c r="CX524" s="6"/>
      <c r="CY524" s="4"/>
      <c r="CZ524" s="6"/>
      <c r="DA524" s="5"/>
      <c r="DB524" s="5"/>
      <c r="DC524" s="4"/>
      <c r="DD524" s="6"/>
      <c r="DE524" s="4"/>
      <c r="DF524" s="6"/>
      <c r="DG524" s="5"/>
      <c r="DH524" s="5"/>
      <c r="DI524" s="4"/>
      <c r="DJ524" s="6"/>
      <c r="DK524" s="4"/>
      <c r="DL524" s="6"/>
      <c r="DM524" s="5"/>
      <c r="DN524" s="5"/>
      <c r="DO524" s="4"/>
      <c r="DP524" s="6"/>
      <c r="DQ524" s="4"/>
      <c r="DR524" s="6"/>
      <c r="DS524" s="5"/>
      <c r="DT524" s="5"/>
      <c r="DU524" s="4"/>
      <c r="DV524" s="6"/>
      <c r="DW524" s="4"/>
      <c r="DX524" s="6"/>
      <c r="DY524" s="5"/>
      <c r="DZ524" s="5"/>
      <c r="EA524" s="4"/>
      <c r="EB524" s="6"/>
      <c r="EC524" s="4"/>
      <c r="ED524" s="6"/>
      <c r="EE524" s="5"/>
      <c r="EF524" s="5"/>
      <c r="EG524" s="4"/>
      <c r="EH524" s="6"/>
      <c r="EI524" s="4"/>
      <c r="EJ524" s="6"/>
      <c r="EK524" s="5"/>
      <c r="EL524" s="5"/>
      <c r="EM524" s="4"/>
      <c r="EN524" s="6"/>
      <c r="EO524" s="4"/>
      <c r="EP524" s="6"/>
      <c r="EQ524" s="5"/>
      <c r="ER524" s="5"/>
      <c r="ES524" s="4"/>
      <c r="ET524" s="6"/>
      <c r="EU524" s="4"/>
      <c r="EV524" s="6"/>
      <c r="EW524" s="5"/>
      <c r="EX524" s="5"/>
      <c r="EY524" s="4"/>
      <c r="EZ524" s="6"/>
      <c r="FA524" s="4"/>
      <c r="FB524" s="6"/>
      <c r="FC524" s="5"/>
      <c r="FD524" s="5"/>
      <c r="FE524" s="4"/>
      <c r="FF524" s="6"/>
      <c r="FG524" s="4"/>
      <c r="FH524" s="6"/>
      <c r="FI524" s="5"/>
      <c r="FJ524" s="5"/>
      <c r="FK524" s="4"/>
      <c r="FL524" s="6"/>
      <c r="FM524" s="4"/>
      <c r="FN524" s="6"/>
      <c r="FO524" s="5"/>
      <c r="FP524" s="5"/>
      <c r="FQ524" s="4"/>
      <c r="FR524" s="6"/>
      <c r="FS524" s="4"/>
      <c r="FT524" s="6"/>
      <c r="FU524" s="5"/>
      <c r="FV524" s="5"/>
      <c r="FW524" s="4"/>
      <c r="FX524" s="6"/>
      <c r="FY524" s="4"/>
      <c r="FZ524" s="6"/>
      <c r="GA524" s="5"/>
      <c r="GB524" s="5"/>
      <c r="GC524" s="4"/>
      <c r="GD524" s="6"/>
      <c r="GE524" s="4"/>
      <c r="GF524" s="6"/>
      <c r="GG524" s="5"/>
      <c r="GH524" s="5"/>
      <c r="GI524" s="4"/>
      <c r="GJ524" s="6"/>
      <c r="GK524" s="4"/>
      <c r="GL524" s="6"/>
      <c r="GM524" s="5"/>
      <c r="GN524" s="5"/>
      <c r="GO524" s="4"/>
      <c r="GP524" s="6"/>
      <c r="GQ524" s="4"/>
      <c r="GR524" s="6"/>
      <c r="GS524" s="5"/>
      <c r="GT524" s="5"/>
      <c r="GU524" s="4"/>
      <c r="GV524" s="6"/>
      <c r="GW524" s="4"/>
      <c r="GX524" s="6"/>
      <c r="GY524" s="5"/>
      <c r="GZ524" s="5"/>
      <c r="HA524" s="4"/>
      <c r="HB524" s="6"/>
      <c r="HC524" s="4"/>
      <c r="HD524" s="6"/>
      <c r="HE524" s="5"/>
      <c r="HF524" s="5"/>
      <c r="HG524" s="4"/>
      <c r="HH524" s="6"/>
      <c r="HI524" s="4"/>
      <c r="HJ524" s="6"/>
      <c r="HK524" s="5"/>
      <c r="HL524" s="5"/>
      <c r="HM524" s="4"/>
      <c r="HN524" s="6"/>
      <c r="HO524" s="4"/>
      <c r="HP524" s="6"/>
      <c r="HQ524" s="5"/>
      <c r="HR524" s="5"/>
      <c r="HS524" s="4"/>
      <c r="HT524" s="6"/>
      <c r="HU524" s="4"/>
      <c r="HV524" s="6"/>
      <c r="HW524" s="5"/>
      <c r="HX524" s="5"/>
      <c r="HY524" s="4"/>
      <c r="HZ524" s="6"/>
      <c r="IA524" s="4"/>
      <c r="IB524" s="6"/>
      <c r="IC524" s="5"/>
      <c r="ID524" s="5"/>
      <c r="IE524" s="4"/>
      <c r="IF524" s="6"/>
      <c r="IG524" s="4"/>
      <c r="IH524" s="6"/>
      <c r="II524" s="5"/>
      <c r="IJ524" s="5"/>
      <c r="IK524" s="4"/>
      <c r="IL524" s="6"/>
      <c r="IM524" s="4"/>
      <c r="IN524" s="6"/>
      <c r="IO524" s="5"/>
      <c r="IP524" s="5"/>
      <c r="IQ524" s="4"/>
      <c r="IR524" s="6"/>
      <c r="IS524" s="4"/>
      <c r="IT524" s="6"/>
      <c r="IU524" s="5"/>
      <c r="IV524" s="5"/>
      <c r="IW524" s="4"/>
      <c r="IX524" s="6"/>
      <c r="IY524" s="4"/>
      <c r="IZ524" s="6"/>
      <c r="JA524" s="5"/>
      <c r="JB524" s="5"/>
      <c r="JC524" s="4"/>
      <c r="JD524" s="6"/>
      <c r="JE524" s="4"/>
      <c r="JF524" s="6"/>
      <c r="JG524" s="5"/>
      <c r="JH524" s="5"/>
      <c r="JI524" s="4"/>
      <c r="JJ524" s="6"/>
      <c r="JK524" s="4"/>
      <c r="JL524" s="6"/>
      <c r="JM524" s="5"/>
      <c r="JN524" s="5"/>
      <c r="JO524" s="4"/>
      <c r="JP524" s="6"/>
      <c r="JQ524" s="4"/>
      <c r="JR524" s="6"/>
      <c r="JS524" s="5"/>
      <c r="JT524" s="5"/>
      <c r="JU524" s="4"/>
      <c r="JV524" s="6"/>
      <c r="JW524" s="4"/>
      <c r="JX524" s="6"/>
      <c r="JY524" s="5"/>
      <c r="JZ524" s="5"/>
      <c r="KA524" s="4"/>
      <c r="KB524" s="6"/>
      <c r="KC524" s="4"/>
      <c r="KD524" s="6"/>
      <c r="KE524" s="5"/>
      <c r="KF524" s="5"/>
      <c r="KG524" s="4"/>
      <c r="KH524" s="6"/>
      <c r="KI524" s="4"/>
      <c r="KJ524" s="6"/>
      <c r="KK524" s="5"/>
      <c r="KL524" s="5"/>
    </row>
    <row r="525">
      <c r="A525" s="3" t="s">
        <v>85</v>
      </c>
      <c r="B525" s="3" t="s">
        <v>789</v>
      </c>
      <c r="C525" s="3" t="s">
        <v>87</v>
      </c>
      <c r="D525" s="3" t="s">
        <v>396</v>
      </c>
      <c r="E525" s="3" t="s">
        <v>810</v>
      </c>
      <c r="F525" s="3" t="s">
        <v>810</v>
      </c>
      <c r="G525" s="3" t="s">
        <v>810</v>
      </c>
      <c r="H525" s="3" t="s">
        <v>351</v>
      </c>
      <c r="I525" s="4"/>
      <c r="J525" s="4">
        <f>=ROUNDDOWN({0},0)</f>
      </c>
      <c r="K525" s="4">
        <v>2456</v>
      </c>
      <c r="L525" s="5"/>
      <c r="M525" s="4"/>
      <c r="N525" s="4">
        <f>=ROUNDDOWN({0},0)</f>
      </c>
      <c r="O525" s="4"/>
      <c r="P525" s="5"/>
      <c r="Q525" s="4"/>
      <c r="R525" s="6"/>
      <c r="S525" s="4"/>
      <c r="T525" s="6"/>
      <c r="U525" s="5"/>
      <c r="V525" s="5"/>
      <c r="W525" s="4"/>
      <c r="X525" s="6"/>
      <c r="Y525" s="4"/>
      <c r="Z525" s="6"/>
      <c r="AA525" s="5"/>
      <c r="AB525" s="5"/>
      <c r="AC525" s="4"/>
      <c r="AD525" s="6"/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  <c r="AU525" s="4"/>
      <c r="AV525" s="6"/>
      <c r="AW525" s="4"/>
      <c r="AX525" s="6"/>
      <c r="AY525" s="5"/>
      <c r="AZ525" s="5"/>
      <c r="BA525" s="4"/>
      <c r="BB525" s="6"/>
      <c r="BC525" s="4"/>
      <c r="BD525" s="6"/>
      <c r="BE525" s="5"/>
      <c r="BF525" s="5"/>
      <c r="BG525" s="4"/>
      <c r="BH525" s="6"/>
      <c r="BI525" s="4"/>
      <c r="BJ525" s="6"/>
      <c r="BK525" s="5"/>
      <c r="BL525" s="5"/>
      <c r="BM525" s="4"/>
      <c r="BN525" s="6"/>
      <c r="BO525" s="4"/>
      <c r="BP525" s="6"/>
      <c r="BQ525" s="5"/>
      <c r="BR525" s="5"/>
      <c r="BS525" s="4"/>
      <c r="BT525" s="6"/>
      <c r="BU525" s="4"/>
      <c r="BV525" s="6"/>
      <c r="BW525" s="5"/>
      <c r="BX525" s="5"/>
      <c r="BY525" s="4"/>
      <c r="BZ525" s="6"/>
      <c r="CA525" s="4"/>
      <c r="CB525" s="6"/>
      <c r="CC525" s="5"/>
      <c r="CD525" s="5"/>
      <c r="CE525" s="4"/>
      <c r="CF525" s="6"/>
      <c r="CG525" s="4"/>
      <c r="CH525" s="6"/>
      <c r="CI525" s="5"/>
      <c r="CJ525" s="5"/>
      <c r="CK525" s="4"/>
      <c r="CL525" s="6"/>
      <c r="CM525" s="4"/>
      <c r="CN525" s="6"/>
      <c r="CO525" s="5"/>
      <c r="CP525" s="5"/>
      <c r="CQ525" s="4"/>
      <c r="CR525" s="6"/>
      <c r="CS525" s="4"/>
      <c r="CT525" s="6"/>
      <c r="CU525" s="5"/>
      <c r="CV525" s="5"/>
      <c r="CW525" s="4"/>
      <c r="CX525" s="6"/>
      <c r="CY525" s="4"/>
      <c r="CZ525" s="6"/>
      <c r="DA525" s="5"/>
      <c r="DB525" s="5"/>
      <c r="DC525" s="4"/>
      <c r="DD525" s="6"/>
      <c r="DE525" s="4"/>
      <c r="DF525" s="6"/>
      <c r="DG525" s="5"/>
      <c r="DH525" s="5"/>
      <c r="DI525" s="4"/>
      <c r="DJ525" s="6"/>
      <c r="DK525" s="4"/>
      <c r="DL525" s="6"/>
      <c r="DM525" s="5"/>
      <c r="DN525" s="5"/>
      <c r="DO525" s="4"/>
      <c r="DP525" s="6"/>
      <c r="DQ525" s="4"/>
      <c r="DR525" s="6"/>
      <c r="DS525" s="5"/>
      <c r="DT525" s="5"/>
      <c r="DU525" s="4"/>
      <c r="DV525" s="6"/>
      <c r="DW525" s="4"/>
      <c r="DX525" s="6"/>
      <c r="DY525" s="5"/>
      <c r="DZ525" s="5"/>
      <c r="EA525" s="4"/>
      <c r="EB525" s="6"/>
      <c r="EC525" s="4"/>
      <c r="ED525" s="6"/>
      <c r="EE525" s="5"/>
      <c r="EF525" s="5"/>
      <c r="EG525" s="4"/>
      <c r="EH525" s="6"/>
      <c r="EI525" s="4"/>
      <c r="EJ525" s="6"/>
      <c r="EK525" s="5"/>
      <c r="EL525" s="5"/>
      <c r="EM525" s="4"/>
      <c r="EN525" s="6"/>
      <c r="EO525" s="4"/>
      <c r="EP525" s="6"/>
      <c r="EQ525" s="5"/>
      <c r="ER525" s="5"/>
      <c r="ES525" s="4"/>
      <c r="ET525" s="6"/>
      <c r="EU525" s="4"/>
      <c r="EV525" s="6"/>
      <c r="EW525" s="5"/>
      <c r="EX525" s="5"/>
      <c r="EY525" s="4"/>
      <c r="EZ525" s="6"/>
      <c r="FA525" s="4"/>
      <c r="FB525" s="6"/>
      <c r="FC525" s="5"/>
      <c r="FD525" s="5"/>
      <c r="FE525" s="4"/>
      <c r="FF525" s="6"/>
      <c r="FG525" s="4"/>
      <c r="FH525" s="6"/>
      <c r="FI525" s="5"/>
      <c r="FJ525" s="5"/>
      <c r="FK525" s="4"/>
      <c r="FL525" s="6"/>
      <c r="FM525" s="4"/>
      <c r="FN525" s="6"/>
      <c r="FO525" s="5"/>
      <c r="FP525" s="5"/>
      <c r="FQ525" s="4"/>
      <c r="FR525" s="6"/>
      <c r="FS525" s="4"/>
      <c r="FT525" s="6"/>
      <c r="FU525" s="5"/>
      <c r="FV525" s="5"/>
      <c r="FW525" s="4"/>
      <c r="FX525" s="6"/>
      <c r="FY525" s="4"/>
      <c r="FZ525" s="6"/>
      <c r="GA525" s="5"/>
      <c r="GB525" s="5"/>
      <c r="GC525" s="4"/>
      <c r="GD525" s="6"/>
      <c r="GE525" s="4"/>
      <c r="GF525" s="6"/>
      <c r="GG525" s="5"/>
      <c r="GH525" s="5"/>
      <c r="GI525" s="4"/>
      <c r="GJ525" s="6"/>
      <c r="GK525" s="4"/>
      <c r="GL525" s="6"/>
      <c r="GM525" s="5"/>
      <c r="GN525" s="5"/>
      <c r="GO525" s="4"/>
      <c r="GP525" s="6"/>
      <c r="GQ525" s="4"/>
      <c r="GR525" s="6"/>
      <c r="GS525" s="5"/>
      <c r="GT525" s="5"/>
      <c r="GU525" s="4"/>
      <c r="GV525" s="6"/>
      <c r="GW525" s="4"/>
      <c r="GX525" s="6"/>
      <c r="GY525" s="5"/>
      <c r="GZ525" s="5"/>
      <c r="HA525" s="4"/>
      <c r="HB525" s="6"/>
      <c r="HC525" s="4"/>
      <c r="HD525" s="6"/>
      <c r="HE525" s="5"/>
      <c r="HF525" s="5"/>
      <c r="HG525" s="4"/>
      <c r="HH525" s="6"/>
      <c r="HI525" s="4"/>
      <c r="HJ525" s="6"/>
      <c r="HK525" s="5"/>
      <c r="HL525" s="5"/>
      <c r="HM525" s="4"/>
      <c r="HN525" s="6"/>
      <c r="HO525" s="4"/>
      <c r="HP525" s="6"/>
      <c r="HQ525" s="5"/>
      <c r="HR525" s="5"/>
      <c r="HS525" s="4"/>
      <c r="HT525" s="6"/>
      <c r="HU525" s="4"/>
      <c r="HV525" s="6"/>
      <c r="HW525" s="5"/>
      <c r="HX525" s="5"/>
      <c r="HY525" s="4"/>
      <c r="HZ525" s="6"/>
      <c r="IA525" s="4"/>
      <c r="IB525" s="6"/>
      <c r="IC525" s="5"/>
      <c r="ID525" s="5"/>
      <c r="IE525" s="4"/>
      <c r="IF525" s="6"/>
      <c r="IG525" s="4"/>
      <c r="IH525" s="6"/>
      <c r="II525" s="5"/>
      <c r="IJ525" s="5"/>
      <c r="IK525" s="4"/>
      <c r="IL525" s="6"/>
      <c r="IM525" s="4"/>
      <c r="IN525" s="6"/>
      <c r="IO525" s="5"/>
      <c r="IP525" s="5"/>
      <c r="IQ525" s="4"/>
      <c r="IR525" s="6"/>
      <c r="IS525" s="4"/>
      <c r="IT525" s="6"/>
      <c r="IU525" s="5"/>
      <c r="IV525" s="5"/>
      <c r="IW525" s="4"/>
      <c r="IX525" s="6"/>
      <c r="IY525" s="4"/>
      <c r="IZ525" s="6"/>
      <c r="JA525" s="5"/>
      <c r="JB525" s="5"/>
      <c r="JC525" s="4"/>
      <c r="JD525" s="6"/>
      <c r="JE525" s="4"/>
      <c r="JF525" s="6"/>
      <c r="JG525" s="5"/>
      <c r="JH525" s="5"/>
      <c r="JI525" s="4"/>
      <c r="JJ525" s="6"/>
      <c r="JK525" s="4"/>
      <c r="JL525" s="6"/>
      <c r="JM525" s="5"/>
      <c r="JN525" s="5"/>
      <c r="JO525" s="4"/>
      <c r="JP525" s="6"/>
      <c r="JQ525" s="4"/>
      <c r="JR525" s="6"/>
      <c r="JS525" s="5"/>
      <c r="JT525" s="5"/>
      <c r="JU525" s="4"/>
      <c r="JV525" s="6"/>
      <c r="JW525" s="4"/>
      <c r="JX525" s="6"/>
      <c r="JY525" s="5"/>
      <c r="JZ525" s="5"/>
      <c r="KA525" s="4"/>
      <c r="KB525" s="6"/>
      <c r="KC525" s="4"/>
      <c r="KD525" s="6"/>
      <c r="KE525" s="5"/>
      <c r="KF525" s="5"/>
      <c r="KG525" s="4"/>
      <c r="KH525" s="6"/>
      <c r="KI525" s="4"/>
      <c r="KJ525" s="6"/>
      <c r="KK525" s="5"/>
      <c r="KL525" s="5"/>
    </row>
    <row r="526">
      <c r="A526" s="3" t="s">
        <v>85</v>
      </c>
      <c r="B526" s="3" t="s">
        <v>789</v>
      </c>
      <c r="C526" s="3" t="s">
        <v>541</v>
      </c>
      <c r="D526" s="3" t="s">
        <v>542</v>
      </c>
      <c r="E526" s="3" t="s">
        <v>207</v>
      </c>
      <c r="F526" s="3" t="s">
        <v>207</v>
      </c>
      <c r="G526" s="3" t="s">
        <v>207</v>
      </c>
      <c r="H526" s="3" t="s">
        <v>104</v>
      </c>
      <c r="I526" s="4"/>
      <c r="J526" s="4">
        <f>=ROUNDDOWN({0},0)</f>
      </c>
      <c r="K526" s="4">
        <v>1900</v>
      </c>
      <c r="L526" s="5">
        <v>1</v>
      </c>
      <c r="M526" s="4"/>
      <c r="N526" s="4">
        <f>=ROUNDDOWN({0},0)</f>
      </c>
      <c r="O526" s="4"/>
      <c r="P526" s="5"/>
      <c r="Q526" s="4">
        <v>53</v>
      </c>
      <c r="R526" s="6">
        <v>1227.38</v>
      </c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>
        <v>2</v>
      </c>
      <c r="AD526" s="6">
        <v>42.5</v>
      </c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  <c r="AU526" s="4"/>
      <c r="AV526" s="6"/>
      <c r="AW526" s="4"/>
      <c r="AX526" s="6"/>
      <c r="AY526" s="5"/>
      <c r="AZ526" s="5"/>
      <c r="BA526" s="4"/>
      <c r="BB526" s="6"/>
      <c r="BC526" s="4"/>
      <c r="BD526" s="6"/>
      <c r="BE526" s="5"/>
      <c r="BF526" s="5"/>
      <c r="BG526" s="4">
        <v>35</v>
      </c>
      <c r="BH526" s="6">
        <v>812.35</v>
      </c>
      <c r="BI526" s="4"/>
      <c r="BJ526" s="6"/>
      <c r="BK526" s="5"/>
      <c r="BL526" s="5"/>
      <c r="BM526" s="4"/>
      <c r="BN526" s="6"/>
      <c r="BO526" s="4"/>
      <c r="BP526" s="6"/>
      <c r="BQ526" s="5"/>
      <c r="BR526" s="5"/>
      <c r="BS526" s="4">
        <v>15</v>
      </c>
      <c r="BT526" s="6">
        <v>348.15</v>
      </c>
      <c r="BU526" s="4"/>
      <c r="BV526" s="6"/>
      <c r="BW526" s="5"/>
      <c r="BX526" s="5"/>
      <c r="BY526" s="4"/>
      <c r="BZ526" s="6"/>
      <c r="CA526" s="4"/>
      <c r="CB526" s="6"/>
      <c r="CC526" s="5"/>
      <c r="CD526" s="5"/>
      <c r="CE526" s="4">
        <v>1</v>
      </c>
      <c r="CF526" s="6">
        <v>24.38</v>
      </c>
      <c r="CG526" s="4"/>
      <c r="CH526" s="6"/>
      <c r="CI526" s="5"/>
      <c r="CJ526" s="5"/>
      <c r="CK526" s="4"/>
      <c r="CL526" s="6"/>
      <c r="CM526" s="4"/>
      <c r="CN526" s="6"/>
      <c r="CO526" s="5"/>
      <c r="CP526" s="5"/>
      <c r="CQ526" s="4"/>
      <c r="CR526" s="6"/>
      <c r="CS526" s="4"/>
      <c r="CT526" s="6"/>
      <c r="CU526" s="5"/>
      <c r="CV526" s="5"/>
      <c r="CW526" s="4"/>
      <c r="CX526" s="6"/>
      <c r="CY526" s="4"/>
      <c r="CZ526" s="6"/>
      <c r="DA526" s="5"/>
      <c r="DB526" s="5"/>
      <c r="DC526" s="4"/>
      <c r="DD526" s="6"/>
      <c r="DE526" s="4"/>
      <c r="DF526" s="6"/>
      <c r="DG526" s="5"/>
      <c r="DH526" s="5"/>
      <c r="DI526" s="4"/>
      <c r="DJ526" s="6"/>
      <c r="DK526" s="4"/>
      <c r="DL526" s="6"/>
      <c r="DM526" s="5"/>
      <c r="DN526" s="5"/>
      <c r="DO526" s="4"/>
      <c r="DP526" s="6"/>
      <c r="DQ526" s="4"/>
      <c r="DR526" s="6"/>
      <c r="DS526" s="5"/>
      <c r="DT526" s="5"/>
      <c r="DU526" s="4"/>
      <c r="DV526" s="6"/>
      <c r="DW526" s="4"/>
      <c r="DX526" s="6"/>
      <c r="DY526" s="5"/>
      <c r="DZ526" s="5"/>
      <c r="EA526" s="4"/>
      <c r="EB526" s="6"/>
      <c r="EC526" s="4"/>
      <c r="ED526" s="6"/>
      <c r="EE526" s="5"/>
      <c r="EF526" s="5"/>
      <c r="EG526" s="4"/>
      <c r="EH526" s="6"/>
      <c r="EI526" s="4"/>
      <c r="EJ526" s="6"/>
      <c r="EK526" s="5"/>
      <c r="EL526" s="5"/>
      <c r="EM526" s="4"/>
      <c r="EN526" s="6"/>
      <c r="EO526" s="4"/>
      <c r="EP526" s="6"/>
      <c r="EQ526" s="5"/>
      <c r="ER526" s="5"/>
      <c r="ES526" s="4"/>
      <c r="ET526" s="6"/>
      <c r="EU526" s="4"/>
      <c r="EV526" s="6"/>
      <c r="EW526" s="5"/>
      <c r="EX526" s="5"/>
      <c r="EY526" s="4"/>
      <c r="EZ526" s="6"/>
      <c r="FA526" s="4"/>
      <c r="FB526" s="6"/>
      <c r="FC526" s="5"/>
      <c r="FD526" s="5"/>
      <c r="FE526" s="4"/>
      <c r="FF526" s="6"/>
      <c r="FG526" s="4"/>
      <c r="FH526" s="6"/>
      <c r="FI526" s="5"/>
      <c r="FJ526" s="5"/>
      <c r="FK526" s="4"/>
      <c r="FL526" s="6"/>
      <c r="FM526" s="4"/>
      <c r="FN526" s="6"/>
      <c r="FO526" s="5"/>
      <c r="FP526" s="5"/>
      <c r="FQ526" s="4"/>
      <c r="FR526" s="6"/>
      <c r="FS526" s="4"/>
      <c r="FT526" s="6"/>
      <c r="FU526" s="5"/>
      <c r="FV526" s="5"/>
      <c r="FW526" s="4"/>
      <c r="FX526" s="6"/>
      <c r="FY526" s="4"/>
      <c r="FZ526" s="6"/>
      <c r="GA526" s="5"/>
      <c r="GB526" s="5"/>
      <c r="GC526" s="4"/>
      <c r="GD526" s="6"/>
      <c r="GE526" s="4"/>
      <c r="GF526" s="6"/>
      <c r="GG526" s="5"/>
      <c r="GH526" s="5"/>
      <c r="GI526" s="4"/>
      <c r="GJ526" s="6"/>
      <c r="GK526" s="4"/>
      <c r="GL526" s="6"/>
      <c r="GM526" s="5"/>
      <c r="GN526" s="5"/>
      <c r="GO526" s="4"/>
      <c r="GP526" s="6"/>
      <c r="GQ526" s="4"/>
      <c r="GR526" s="6"/>
      <c r="GS526" s="5"/>
      <c r="GT526" s="5"/>
      <c r="GU526" s="4"/>
      <c r="GV526" s="6"/>
      <c r="GW526" s="4"/>
      <c r="GX526" s="6"/>
      <c r="GY526" s="5"/>
      <c r="GZ526" s="5"/>
      <c r="HA526" s="4"/>
      <c r="HB526" s="6"/>
      <c r="HC526" s="4"/>
      <c r="HD526" s="6"/>
      <c r="HE526" s="5"/>
      <c r="HF526" s="5"/>
      <c r="HG526" s="4"/>
      <c r="HH526" s="6"/>
      <c r="HI526" s="4"/>
      <c r="HJ526" s="6"/>
      <c r="HK526" s="5"/>
      <c r="HL526" s="5"/>
      <c r="HM526" s="4"/>
      <c r="HN526" s="6"/>
      <c r="HO526" s="4"/>
      <c r="HP526" s="6"/>
      <c r="HQ526" s="5"/>
      <c r="HR526" s="5"/>
      <c r="HS526" s="4"/>
      <c r="HT526" s="6"/>
      <c r="HU526" s="4"/>
      <c r="HV526" s="6"/>
      <c r="HW526" s="5"/>
      <c r="HX526" s="5"/>
      <c r="HY526" s="4"/>
      <c r="HZ526" s="6"/>
      <c r="IA526" s="4"/>
      <c r="IB526" s="6"/>
      <c r="IC526" s="5"/>
      <c r="ID526" s="5"/>
      <c r="IE526" s="4"/>
      <c r="IF526" s="6"/>
      <c r="IG526" s="4"/>
      <c r="IH526" s="6"/>
      <c r="II526" s="5"/>
      <c r="IJ526" s="5"/>
      <c r="IK526" s="4"/>
      <c r="IL526" s="6"/>
      <c r="IM526" s="4"/>
      <c r="IN526" s="6"/>
      <c r="IO526" s="5"/>
      <c r="IP526" s="5"/>
      <c r="IQ526" s="4"/>
      <c r="IR526" s="6"/>
      <c r="IS526" s="4"/>
      <c r="IT526" s="6"/>
      <c r="IU526" s="5"/>
      <c r="IV526" s="5"/>
      <c r="IW526" s="4"/>
      <c r="IX526" s="6"/>
      <c r="IY526" s="4"/>
      <c r="IZ526" s="6"/>
      <c r="JA526" s="5"/>
      <c r="JB526" s="5"/>
      <c r="JC526" s="4"/>
      <c r="JD526" s="6"/>
      <c r="JE526" s="4"/>
      <c r="JF526" s="6"/>
      <c r="JG526" s="5"/>
      <c r="JH526" s="5"/>
      <c r="JI526" s="4"/>
      <c r="JJ526" s="6"/>
      <c r="JK526" s="4"/>
      <c r="JL526" s="6"/>
      <c r="JM526" s="5"/>
      <c r="JN526" s="5"/>
      <c r="JO526" s="4"/>
      <c r="JP526" s="6"/>
      <c r="JQ526" s="4"/>
      <c r="JR526" s="6"/>
      <c r="JS526" s="5"/>
      <c r="JT526" s="5"/>
      <c r="JU526" s="4"/>
      <c r="JV526" s="6"/>
      <c r="JW526" s="4"/>
      <c r="JX526" s="6"/>
      <c r="JY526" s="5"/>
      <c r="JZ526" s="5"/>
      <c r="KA526" s="4"/>
      <c r="KB526" s="6"/>
      <c r="KC526" s="4"/>
      <c r="KD526" s="6"/>
      <c r="KE526" s="5"/>
      <c r="KF526" s="5"/>
      <c r="KG526" s="4"/>
      <c r="KH526" s="6"/>
      <c r="KI526" s="4"/>
      <c r="KJ526" s="6"/>
      <c r="KK526" s="5"/>
      <c r="KL526" s="5"/>
    </row>
    <row r="527">
      <c r="A527" s="3" t="s">
        <v>85</v>
      </c>
      <c r="B527" s="3" t="s">
        <v>789</v>
      </c>
      <c r="C527" s="3" t="s">
        <v>541</v>
      </c>
      <c r="D527" s="3" t="s">
        <v>542</v>
      </c>
      <c r="E527" s="3" t="s">
        <v>792</v>
      </c>
      <c r="F527" s="3" t="s">
        <v>792</v>
      </c>
      <c r="G527" s="3" t="s">
        <v>792</v>
      </c>
      <c r="H527" s="3" t="s">
        <v>104</v>
      </c>
      <c r="I527" s="4"/>
      <c r="J527" s="4">
        <f>=ROUNDDOWN({0},0)</f>
      </c>
      <c r="K527" s="4">
        <v>1480</v>
      </c>
      <c r="L527" s="5">
        <v>1</v>
      </c>
      <c r="M527" s="4"/>
      <c r="N527" s="4">
        <f>=ROUNDDOWN({0},0)</f>
      </c>
      <c r="O527" s="4"/>
      <c r="P527" s="5"/>
      <c r="Q527" s="4">
        <v>25</v>
      </c>
      <c r="R527" s="6">
        <v>582.75</v>
      </c>
      <c r="S527" s="4"/>
      <c r="T527" s="6"/>
      <c r="U527" s="5"/>
      <c r="V527" s="5"/>
      <c r="W527" s="4">
        <v>1</v>
      </c>
      <c r="X527" s="6">
        <v>22.37</v>
      </c>
      <c r="Y527" s="4"/>
      <c r="Z527" s="6"/>
      <c r="AA527" s="5"/>
      <c r="AB527" s="5"/>
      <c r="AC527" s="4">
        <v>2</v>
      </c>
      <c r="AD527" s="6">
        <v>42.5</v>
      </c>
      <c r="AE527" s="4"/>
      <c r="AF527" s="6"/>
      <c r="AG527" s="5"/>
      <c r="AH527" s="5"/>
      <c r="AI527" s="4"/>
      <c r="AJ527" s="6"/>
      <c r="AK527" s="4"/>
      <c r="AL527" s="6"/>
      <c r="AM527" s="5"/>
      <c r="AN527" s="5"/>
      <c r="AO527" s="4"/>
      <c r="AP527" s="6"/>
      <c r="AQ527" s="4"/>
      <c r="AR527" s="6"/>
      <c r="AS527" s="5"/>
      <c r="AT527" s="5"/>
      <c r="AU527" s="4"/>
      <c r="AV527" s="6"/>
      <c r="AW527" s="4"/>
      <c r="AX527" s="6"/>
      <c r="AY527" s="5"/>
      <c r="AZ527" s="5"/>
      <c r="BA527" s="4"/>
      <c r="BB527" s="6"/>
      <c r="BC527" s="4"/>
      <c r="BD527" s="6"/>
      <c r="BE527" s="5"/>
      <c r="BF527" s="5"/>
      <c r="BG527" s="4">
        <v>21</v>
      </c>
      <c r="BH527" s="6">
        <v>494.34</v>
      </c>
      <c r="BI527" s="4"/>
      <c r="BJ527" s="6"/>
      <c r="BK527" s="5"/>
      <c r="BL527" s="5"/>
      <c r="BM527" s="4"/>
      <c r="BN527" s="6"/>
      <c r="BO527" s="4"/>
      <c r="BP527" s="6"/>
      <c r="BQ527" s="5"/>
      <c r="BR527" s="5"/>
      <c r="BS527" s="4">
        <v>1</v>
      </c>
      <c r="BT527" s="6">
        <v>23.54</v>
      </c>
      <c r="BU527" s="4"/>
      <c r="BV527" s="6"/>
      <c r="BW527" s="5"/>
      <c r="BX527" s="5"/>
      <c r="BY527" s="4"/>
      <c r="BZ527" s="6"/>
      <c r="CA527" s="4"/>
      <c r="CB527" s="6"/>
      <c r="CC527" s="5"/>
      <c r="CD527" s="5"/>
      <c r="CE527" s="4"/>
      <c r="CF527" s="6"/>
      <c r="CG527" s="4"/>
      <c r="CH527" s="6"/>
      <c r="CI527" s="5"/>
      <c r="CJ527" s="5"/>
      <c r="CK527" s="4"/>
      <c r="CL527" s="6"/>
      <c r="CM527" s="4"/>
      <c r="CN527" s="6"/>
      <c r="CO527" s="5"/>
      <c r="CP527" s="5"/>
      <c r="CQ527" s="4"/>
      <c r="CR527" s="6"/>
      <c r="CS527" s="4"/>
      <c r="CT527" s="6"/>
      <c r="CU527" s="5"/>
      <c r="CV527" s="5"/>
      <c r="CW527" s="4"/>
      <c r="CX527" s="6"/>
      <c r="CY527" s="4"/>
      <c r="CZ527" s="6"/>
      <c r="DA527" s="5"/>
      <c r="DB527" s="5"/>
      <c r="DC527" s="4"/>
      <c r="DD527" s="6"/>
      <c r="DE527" s="4"/>
      <c r="DF527" s="6"/>
      <c r="DG527" s="5"/>
      <c r="DH527" s="5"/>
      <c r="DI527" s="4"/>
      <c r="DJ527" s="6"/>
      <c r="DK527" s="4"/>
      <c r="DL527" s="6"/>
      <c r="DM527" s="5"/>
      <c r="DN527" s="5"/>
      <c r="DO527" s="4"/>
      <c r="DP527" s="6"/>
      <c r="DQ527" s="4"/>
      <c r="DR527" s="6"/>
      <c r="DS527" s="5"/>
      <c r="DT527" s="5"/>
      <c r="DU527" s="4"/>
      <c r="DV527" s="6"/>
      <c r="DW527" s="4"/>
      <c r="DX527" s="6"/>
      <c r="DY527" s="5"/>
      <c r="DZ527" s="5"/>
      <c r="EA527" s="4"/>
      <c r="EB527" s="6"/>
      <c r="EC527" s="4"/>
      <c r="ED527" s="6"/>
      <c r="EE527" s="5"/>
      <c r="EF527" s="5"/>
      <c r="EG527" s="4"/>
      <c r="EH527" s="6"/>
      <c r="EI527" s="4"/>
      <c r="EJ527" s="6"/>
      <c r="EK527" s="5"/>
      <c r="EL527" s="5"/>
      <c r="EM527" s="4"/>
      <c r="EN527" s="6"/>
      <c r="EO527" s="4"/>
      <c r="EP527" s="6"/>
      <c r="EQ527" s="5"/>
      <c r="ER527" s="5"/>
      <c r="ES527" s="4"/>
      <c r="ET527" s="6"/>
      <c r="EU527" s="4"/>
      <c r="EV527" s="6"/>
      <c r="EW527" s="5"/>
      <c r="EX527" s="5"/>
      <c r="EY527" s="4"/>
      <c r="EZ527" s="6"/>
      <c r="FA527" s="4"/>
      <c r="FB527" s="6"/>
      <c r="FC527" s="5"/>
      <c r="FD527" s="5"/>
      <c r="FE527" s="4"/>
      <c r="FF527" s="6"/>
      <c r="FG527" s="4"/>
      <c r="FH527" s="6"/>
      <c r="FI527" s="5"/>
      <c r="FJ527" s="5"/>
      <c r="FK527" s="4"/>
      <c r="FL527" s="6"/>
      <c r="FM527" s="4"/>
      <c r="FN527" s="6"/>
      <c r="FO527" s="5"/>
      <c r="FP527" s="5"/>
      <c r="FQ527" s="4"/>
      <c r="FR527" s="6"/>
      <c r="FS527" s="4"/>
      <c r="FT527" s="6"/>
      <c r="FU527" s="5"/>
      <c r="FV527" s="5"/>
      <c r="FW527" s="4"/>
      <c r="FX527" s="6"/>
      <c r="FY527" s="4"/>
      <c r="FZ527" s="6"/>
      <c r="GA527" s="5"/>
      <c r="GB527" s="5"/>
      <c r="GC527" s="4"/>
      <c r="GD527" s="6"/>
      <c r="GE527" s="4"/>
      <c r="GF527" s="6"/>
      <c r="GG527" s="5"/>
      <c r="GH527" s="5"/>
      <c r="GI527" s="4"/>
      <c r="GJ527" s="6"/>
      <c r="GK527" s="4"/>
      <c r="GL527" s="6"/>
      <c r="GM527" s="5"/>
      <c r="GN527" s="5"/>
      <c r="GO527" s="4"/>
      <c r="GP527" s="6"/>
      <c r="GQ527" s="4"/>
      <c r="GR527" s="6"/>
      <c r="GS527" s="5"/>
      <c r="GT527" s="5"/>
      <c r="GU527" s="4"/>
      <c r="GV527" s="6"/>
      <c r="GW527" s="4"/>
      <c r="GX527" s="6"/>
      <c r="GY527" s="5"/>
      <c r="GZ527" s="5"/>
      <c r="HA527" s="4"/>
      <c r="HB527" s="6"/>
      <c r="HC527" s="4"/>
      <c r="HD527" s="6"/>
      <c r="HE527" s="5"/>
      <c r="HF527" s="5"/>
      <c r="HG527" s="4"/>
      <c r="HH527" s="6"/>
      <c r="HI527" s="4"/>
      <c r="HJ527" s="6"/>
      <c r="HK527" s="5"/>
      <c r="HL527" s="5"/>
      <c r="HM527" s="4"/>
      <c r="HN527" s="6"/>
      <c r="HO527" s="4"/>
      <c r="HP527" s="6"/>
      <c r="HQ527" s="5"/>
      <c r="HR527" s="5"/>
      <c r="HS527" s="4"/>
      <c r="HT527" s="6"/>
      <c r="HU527" s="4"/>
      <c r="HV527" s="6"/>
      <c r="HW527" s="5"/>
      <c r="HX527" s="5"/>
      <c r="HY527" s="4"/>
      <c r="HZ527" s="6"/>
      <c r="IA527" s="4"/>
      <c r="IB527" s="6"/>
      <c r="IC527" s="5"/>
      <c r="ID527" s="5"/>
      <c r="IE527" s="4"/>
      <c r="IF527" s="6"/>
      <c r="IG527" s="4"/>
      <c r="IH527" s="6"/>
      <c r="II527" s="5"/>
      <c r="IJ527" s="5"/>
      <c r="IK527" s="4"/>
      <c r="IL527" s="6"/>
      <c r="IM527" s="4"/>
      <c r="IN527" s="6"/>
      <c r="IO527" s="5"/>
      <c r="IP527" s="5"/>
      <c r="IQ527" s="4"/>
      <c r="IR527" s="6"/>
      <c r="IS527" s="4"/>
      <c r="IT527" s="6"/>
      <c r="IU527" s="5"/>
      <c r="IV527" s="5"/>
      <c r="IW527" s="4"/>
      <c r="IX527" s="6"/>
      <c r="IY527" s="4"/>
      <c r="IZ527" s="6"/>
      <c r="JA527" s="5"/>
      <c r="JB527" s="5"/>
      <c r="JC527" s="4"/>
      <c r="JD527" s="6"/>
      <c r="JE527" s="4"/>
      <c r="JF527" s="6"/>
      <c r="JG527" s="5"/>
      <c r="JH527" s="5"/>
      <c r="JI527" s="4"/>
      <c r="JJ527" s="6"/>
      <c r="JK527" s="4"/>
      <c r="JL527" s="6"/>
      <c r="JM527" s="5"/>
      <c r="JN527" s="5"/>
      <c r="JO527" s="4"/>
      <c r="JP527" s="6"/>
      <c r="JQ527" s="4"/>
      <c r="JR527" s="6"/>
      <c r="JS527" s="5"/>
      <c r="JT527" s="5"/>
      <c r="JU527" s="4"/>
      <c r="JV527" s="6"/>
      <c r="JW527" s="4"/>
      <c r="JX527" s="6"/>
      <c r="JY527" s="5"/>
      <c r="JZ527" s="5"/>
      <c r="KA527" s="4"/>
      <c r="KB527" s="6"/>
      <c r="KC527" s="4"/>
      <c r="KD527" s="6"/>
      <c r="KE527" s="5"/>
      <c r="KF527" s="5"/>
      <c r="KG527" s="4"/>
      <c r="KH527" s="6"/>
      <c r="KI527" s="4"/>
      <c r="KJ527" s="6"/>
      <c r="KK527" s="5"/>
      <c r="KL527" s="5"/>
    </row>
    <row r="528">
      <c r="A528" s="3" t="s">
        <v>85</v>
      </c>
      <c r="B528" s="3" t="s">
        <v>789</v>
      </c>
      <c r="C528" s="3" t="s">
        <v>541</v>
      </c>
      <c r="D528" s="3" t="s">
        <v>542</v>
      </c>
      <c r="E528" s="3" t="s">
        <v>796</v>
      </c>
      <c r="F528" s="3" t="s">
        <v>796</v>
      </c>
      <c r="G528" s="3" t="s">
        <v>796</v>
      </c>
      <c r="H528" s="3" t="s">
        <v>104</v>
      </c>
      <c r="I528" s="4"/>
      <c r="J528" s="4">
        <f>=ROUNDDOWN({0},0)</f>
      </c>
      <c r="K528" s="4">
        <v>3150</v>
      </c>
      <c r="L528" s="5">
        <v>1</v>
      </c>
      <c r="M528" s="4"/>
      <c r="N528" s="4">
        <f>=ROUNDDOWN({0},0)</f>
      </c>
      <c r="O528" s="4"/>
      <c r="P528" s="5"/>
      <c r="Q528" s="4">
        <v>25</v>
      </c>
      <c r="R528" s="6">
        <v>578.29</v>
      </c>
      <c r="S528" s="4"/>
      <c r="T528" s="6"/>
      <c r="U528" s="5"/>
      <c r="V528" s="5"/>
      <c r="W528" s="4"/>
      <c r="X528" s="6"/>
      <c r="Y528" s="4"/>
      <c r="Z528" s="6"/>
      <c r="AA528" s="5"/>
      <c r="AB528" s="5"/>
      <c r="AC528" s="4">
        <v>1</v>
      </c>
      <c r="AD528" s="6">
        <v>21.25</v>
      </c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  <c r="AU528" s="4"/>
      <c r="AV528" s="6"/>
      <c r="AW528" s="4"/>
      <c r="AX528" s="6"/>
      <c r="AY528" s="5"/>
      <c r="AZ528" s="5"/>
      <c r="BA528" s="4"/>
      <c r="BB528" s="6"/>
      <c r="BC528" s="4"/>
      <c r="BD528" s="6"/>
      <c r="BE528" s="5"/>
      <c r="BF528" s="5"/>
      <c r="BG528" s="4">
        <v>24</v>
      </c>
      <c r="BH528" s="6">
        <v>557.04</v>
      </c>
      <c r="BI528" s="4"/>
      <c r="BJ528" s="6"/>
      <c r="BK528" s="5"/>
      <c r="BL528" s="5"/>
      <c r="BM528" s="4"/>
      <c r="BN528" s="6"/>
      <c r="BO528" s="4"/>
      <c r="BP528" s="6"/>
      <c r="BQ528" s="5"/>
      <c r="BR528" s="5"/>
      <c r="BS528" s="4"/>
      <c r="BT528" s="6"/>
      <c r="BU528" s="4"/>
      <c r="BV528" s="6"/>
      <c r="BW528" s="5"/>
      <c r="BX528" s="5"/>
      <c r="BY528" s="4"/>
      <c r="BZ528" s="6"/>
      <c r="CA528" s="4"/>
      <c r="CB528" s="6"/>
      <c r="CC528" s="5"/>
      <c r="CD528" s="5"/>
      <c r="CE528" s="4"/>
      <c r="CF528" s="6"/>
      <c r="CG528" s="4"/>
      <c r="CH528" s="6"/>
      <c r="CI528" s="5"/>
      <c r="CJ528" s="5"/>
      <c r="CK528" s="4"/>
      <c r="CL528" s="6"/>
      <c r="CM528" s="4"/>
      <c r="CN528" s="6"/>
      <c r="CO528" s="5"/>
      <c r="CP528" s="5"/>
      <c r="CQ528" s="4"/>
      <c r="CR528" s="6"/>
      <c r="CS528" s="4"/>
      <c r="CT528" s="6"/>
      <c r="CU528" s="5"/>
      <c r="CV528" s="5"/>
      <c r="CW528" s="4"/>
      <c r="CX528" s="6"/>
      <c r="CY528" s="4"/>
      <c r="CZ528" s="6"/>
      <c r="DA528" s="5"/>
      <c r="DB528" s="5"/>
      <c r="DC528" s="4"/>
      <c r="DD528" s="6"/>
      <c r="DE528" s="4"/>
      <c r="DF528" s="6"/>
      <c r="DG528" s="5"/>
      <c r="DH528" s="5"/>
      <c r="DI528" s="4"/>
      <c r="DJ528" s="6"/>
      <c r="DK528" s="4"/>
      <c r="DL528" s="6"/>
      <c r="DM528" s="5"/>
      <c r="DN528" s="5"/>
      <c r="DO528" s="4"/>
      <c r="DP528" s="6"/>
      <c r="DQ528" s="4"/>
      <c r="DR528" s="6"/>
      <c r="DS528" s="5"/>
      <c r="DT528" s="5"/>
      <c r="DU528" s="4"/>
      <c r="DV528" s="6"/>
      <c r="DW528" s="4"/>
      <c r="DX528" s="6"/>
      <c r="DY528" s="5"/>
      <c r="DZ528" s="5"/>
      <c r="EA528" s="4"/>
      <c r="EB528" s="6"/>
      <c r="EC528" s="4"/>
      <c r="ED528" s="6"/>
      <c r="EE528" s="5"/>
      <c r="EF528" s="5"/>
      <c r="EG528" s="4"/>
      <c r="EH528" s="6"/>
      <c r="EI528" s="4"/>
      <c r="EJ528" s="6"/>
      <c r="EK528" s="5"/>
      <c r="EL528" s="5"/>
      <c r="EM528" s="4"/>
      <c r="EN528" s="6"/>
      <c r="EO528" s="4"/>
      <c r="EP528" s="6"/>
      <c r="EQ528" s="5"/>
      <c r="ER528" s="5"/>
      <c r="ES528" s="4"/>
      <c r="ET528" s="6"/>
      <c r="EU528" s="4"/>
      <c r="EV528" s="6"/>
      <c r="EW528" s="5"/>
      <c r="EX528" s="5"/>
      <c r="EY528" s="4"/>
      <c r="EZ528" s="6"/>
      <c r="FA528" s="4"/>
      <c r="FB528" s="6"/>
      <c r="FC528" s="5"/>
      <c r="FD528" s="5"/>
      <c r="FE528" s="4"/>
      <c r="FF528" s="6"/>
      <c r="FG528" s="4"/>
      <c r="FH528" s="6"/>
      <c r="FI528" s="5"/>
      <c r="FJ528" s="5"/>
      <c r="FK528" s="4"/>
      <c r="FL528" s="6"/>
      <c r="FM528" s="4"/>
      <c r="FN528" s="6"/>
      <c r="FO528" s="5"/>
      <c r="FP528" s="5"/>
      <c r="FQ528" s="4"/>
      <c r="FR528" s="6"/>
      <c r="FS528" s="4"/>
      <c r="FT528" s="6"/>
      <c r="FU528" s="5"/>
      <c r="FV528" s="5"/>
      <c r="FW528" s="4"/>
      <c r="FX528" s="6"/>
      <c r="FY528" s="4"/>
      <c r="FZ528" s="6"/>
      <c r="GA528" s="5"/>
      <c r="GB528" s="5"/>
      <c r="GC528" s="4"/>
      <c r="GD528" s="6"/>
      <c r="GE528" s="4"/>
      <c r="GF528" s="6"/>
      <c r="GG528" s="5"/>
      <c r="GH528" s="5"/>
      <c r="GI528" s="4"/>
      <c r="GJ528" s="6"/>
      <c r="GK528" s="4"/>
      <c r="GL528" s="6"/>
      <c r="GM528" s="5"/>
      <c r="GN528" s="5"/>
      <c r="GO528" s="4"/>
      <c r="GP528" s="6"/>
      <c r="GQ528" s="4"/>
      <c r="GR528" s="6"/>
      <c r="GS528" s="5"/>
      <c r="GT528" s="5"/>
      <c r="GU528" s="4"/>
      <c r="GV528" s="6"/>
      <c r="GW528" s="4"/>
      <c r="GX528" s="6"/>
      <c r="GY528" s="5"/>
      <c r="GZ528" s="5"/>
      <c r="HA528" s="4"/>
      <c r="HB528" s="6"/>
      <c r="HC528" s="4"/>
      <c r="HD528" s="6"/>
      <c r="HE528" s="5"/>
      <c r="HF528" s="5"/>
      <c r="HG528" s="4"/>
      <c r="HH528" s="6"/>
      <c r="HI528" s="4"/>
      <c r="HJ528" s="6"/>
      <c r="HK528" s="5"/>
      <c r="HL528" s="5"/>
      <c r="HM528" s="4"/>
      <c r="HN528" s="6"/>
      <c r="HO528" s="4"/>
      <c r="HP528" s="6"/>
      <c r="HQ528" s="5"/>
      <c r="HR528" s="5"/>
      <c r="HS528" s="4"/>
      <c r="HT528" s="6"/>
      <c r="HU528" s="4"/>
      <c r="HV528" s="6"/>
      <c r="HW528" s="5"/>
      <c r="HX528" s="5"/>
      <c r="HY528" s="4"/>
      <c r="HZ528" s="6"/>
      <c r="IA528" s="4"/>
      <c r="IB528" s="6"/>
      <c r="IC528" s="5"/>
      <c r="ID528" s="5"/>
      <c r="IE528" s="4"/>
      <c r="IF528" s="6"/>
      <c r="IG528" s="4"/>
      <c r="IH528" s="6"/>
      <c r="II528" s="5"/>
      <c r="IJ528" s="5"/>
      <c r="IK528" s="4"/>
      <c r="IL528" s="6"/>
      <c r="IM528" s="4"/>
      <c r="IN528" s="6"/>
      <c r="IO528" s="5"/>
      <c r="IP528" s="5"/>
      <c r="IQ528" s="4"/>
      <c r="IR528" s="6"/>
      <c r="IS528" s="4"/>
      <c r="IT528" s="6"/>
      <c r="IU528" s="5"/>
      <c r="IV528" s="5"/>
      <c r="IW528" s="4"/>
      <c r="IX528" s="6"/>
      <c r="IY528" s="4"/>
      <c r="IZ528" s="6"/>
      <c r="JA528" s="5"/>
      <c r="JB528" s="5"/>
      <c r="JC528" s="4"/>
      <c r="JD528" s="6"/>
      <c r="JE528" s="4"/>
      <c r="JF528" s="6"/>
      <c r="JG528" s="5"/>
      <c r="JH528" s="5"/>
      <c r="JI528" s="4"/>
      <c r="JJ528" s="6"/>
      <c r="JK528" s="4"/>
      <c r="JL528" s="6"/>
      <c r="JM528" s="5"/>
      <c r="JN528" s="5"/>
      <c r="JO528" s="4"/>
      <c r="JP528" s="6"/>
      <c r="JQ528" s="4"/>
      <c r="JR528" s="6"/>
      <c r="JS528" s="5"/>
      <c r="JT528" s="5"/>
      <c r="JU528" s="4"/>
      <c r="JV528" s="6"/>
      <c r="JW528" s="4"/>
      <c r="JX528" s="6"/>
      <c r="JY528" s="5"/>
      <c r="JZ528" s="5"/>
      <c r="KA528" s="4"/>
      <c r="KB528" s="6"/>
      <c r="KC528" s="4"/>
      <c r="KD528" s="6"/>
      <c r="KE528" s="5"/>
      <c r="KF528" s="5"/>
      <c r="KG528" s="4"/>
      <c r="KH528" s="6"/>
      <c r="KI528" s="4"/>
      <c r="KJ528" s="6"/>
      <c r="KK528" s="5"/>
      <c r="KL528" s="5"/>
    </row>
    <row r="529">
      <c r="A529" s="3" t="s">
        <v>85</v>
      </c>
      <c r="B529" s="3" t="s">
        <v>789</v>
      </c>
      <c r="C529" s="3" t="s">
        <v>541</v>
      </c>
      <c r="D529" s="3" t="s">
        <v>542</v>
      </c>
      <c r="E529" s="3" t="s">
        <v>793</v>
      </c>
      <c r="F529" s="3" t="s">
        <v>793</v>
      </c>
      <c r="G529" s="3" t="s">
        <v>793</v>
      </c>
      <c r="H529" s="3" t="s">
        <v>104</v>
      </c>
      <c r="I529" s="4"/>
      <c r="J529" s="4">
        <f>=ROUNDDOWN({0},0)</f>
      </c>
      <c r="K529" s="4">
        <v>1000</v>
      </c>
      <c r="L529" s="5">
        <v>1</v>
      </c>
      <c r="M529" s="4"/>
      <c r="N529" s="4">
        <f>=ROUNDDOWN({0},0)</f>
      </c>
      <c r="O529" s="4"/>
      <c r="P529" s="5"/>
      <c r="Q529" s="4">
        <v>13</v>
      </c>
      <c r="R529" s="6">
        <v>304.41</v>
      </c>
      <c r="S529" s="4"/>
      <c r="T529" s="6"/>
      <c r="U529" s="5"/>
      <c r="V529" s="5"/>
      <c r="W529" s="4">
        <v>1</v>
      </c>
      <c r="X529" s="6">
        <v>22.37</v>
      </c>
      <c r="Y529" s="4"/>
      <c r="Z529" s="6"/>
      <c r="AA529" s="5"/>
      <c r="AB529" s="5"/>
      <c r="AC529" s="4">
        <v>1</v>
      </c>
      <c r="AD529" s="6">
        <v>21.25</v>
      </c>
      <c r="AE529" s="4"/>
      <c r="AF529" s="6"/>
      <c r="AG529" s="5"/>
      <c r="AH529" s="5"/>
      <c r="AI529" s="4"/>
      <c r="AJ529" s="6"/>
      <c r="AK529" s="4"/>
      <c r="AL529" s="6"/>
      <c r="AM529" s="5"/>
      <c r="AN529" s="5"/>
      <c r="AO529" s="4">
        <v>4</v>
      </c>
      <c r="AP529" s="6">
        <v>93.56</v>
      </c>
      <c r="AQ529" s="4"/>
      <c r="AR529" s="6"/>
      <c r="AS529" s="5"/>
      <c r="AT529" s="5"/>
      <c r="AU529" s="4"/>
      <c r="AV529" s="6"/>
      <c r="AW529" s="4"/>
      <c r="AX529" s="6"/>
      <c r="AY529" s="5"/>
      <c r="AZ529" s="5"/>
      <c r="BA529" s="4"/>
      <c r="BB529" s="6"/>
      <c r="BC529" s="4"/>
      <c r="BD529" s="6"/>
      <c r="BE529" s="5"/>
      <c r="BF529" s="5"/>
      <c r="BG529" s="4">
        <v>4</v>
      </c>
      <c r="BH529" s="6">
        <v>94.16</v>
      </c>
      <c r="BI529" s="4"/>
      <c r="BJ529" s="6"/>
      <c r="BK529" s="5"/>
      <c r="BL529" s="5"/>
      <c r="BM529" s="4"/>
      <c r="BN529" s="6"/>
      <c r="BO529" s="4"/>
      <c r="BP529" s="6"/>
      <c r="BQ529" s="5"/>
      <c r="BR529" s="5"/>
      <c r="BS529" s="4"/>
      <c r="BT529" s="6"/>
      <c r="BU529" s="4"/>
      <c r="BV529" s="6"/>
      <c r="BW529" s="5"/>
      <c r="BX529" s="5"/>
      <c r="BY529" s="4"/>
      <c r="BZ529" s="6"/>
      <c r="CA529" s="4"/>
      <c r="CB529" s="6"/>
      <c r="CC529" s="5"/>
      <c r="CD529" s="5"/>
      <c r="CE529" s="4">
        <v>2</v>
      </c>
      <c r="CF529" s="6">
        <v>48.76</v>
      </c>
      <c r="CG529" s="4"/>
      <c r="CH529" s="6"/>
      <c r="CI529" s="5"/>
      <c r="CJ529" s="5"/>
      <c r="CK529" s="4"/>
      <c r="CL529" s="6"/>
      <c r="CM529" s="4"/>
      <c r="CN529" s="6"/>
      <c r="CO529" s="5"/>
      <c r="CP529" s="5"/>
      <c r="CQ529" s="4"/>
      <c r="CR529" s="6"/>
      <c r="CS529" s="4"/>
      <c r="CT529" s="6"/>
      <c r="CU529" s="5"/>
      <c r="CV529" s="5"/>
      <c r="CW529" s="4"/>
      <c r="CX529" s="6"/>
      <c r="CY529" s="4"/>
      <c r="CZ529" s="6"/>
      <c r="DA529" s="5"/>
      <c r="DB529" s="5"/>
      <c r="DC529" s="4"/>
      <c r="DD529" s="6"/>
      <c r="DE529" s="4"/>
      <c r="DF529" s="6"/>
      <c r="DG529" s="5"/>
      <c r="DH529" s="5"/>
      <c r="DI529" s="4"/>
      <c r="DJ529" s="6"/>
      <c r="DK529" s="4"/>
      <c r="DL529" s="6"/>
      <c r="DM529" s="5"/>
      <c r="DN529" s="5"/>
      <c r="DO529" s="4">
        <v>1</v>
      </c>
      <c r="DP529" s="6">
        <v>24.31</v>
      </c>
      <c r="DQ529" s="4"/>
      <c r="DR529" s="6"/>
      <c r="DS529" s="5"/>
      <c r="DT529" s="5"/>
      <c r="DU529" s="4"/>
      <c r="DV529" s="6"/>
      <c r="DW529" s="4"/>
      <c r="DX529" s="6"/>
      <c r="DY529" s="5"/>
      <c r="DZ529" s="5"/>
      <c r="EA529" s="4"/>
      <c r="EB529" s="6"/>
      <c r="EC529" s="4"/>
      <c r="ED529" s="6"/>
      <c r="EE529" s="5"/>
      <c r="EF529" s="5"/>
      <c r="EG529" s="4"/>
      <c r="EH529" s="6"/>
      <c r="EI529" s="4"/>
      <c r="EJ529" s="6"/>
      <c r="EK529" s="5"/>
      <c r="EL529" s="5"/>
      <c r="EM529" s="4"/>
      <c r="EN529" s="6"/>
      <c r="EO529" s="4"/>
      <c r="EP529" s="6"/>
      <c r="EQ529" s="5"/>
      <c r="ER529" s="5"/>
      <c r="ES529" s="4"/>
      <c r="ET529" s="6"/>
      <c r="EU529" s="4"/>
      <c r="EV529" s="6"/>
      <c r="EW529" s="5"/>
      <c r="EX529" s="5"/>
      <c r="EY529" s="4"/>
      <c r="EZ529" s="6"/>
      <c r="FA529" s="4"/>
      <c r="FB529" s="6"/>
      <c r="FC529" s="5"/>
      <c r="FD529" s="5"/>
      <c r="FE529" s="4"/>
      <c r="FF529" s="6"/>
      <c r="FG529" s="4"/>
      <c r="FH529" s="6"/>
      <c r="FI529" s="5"/>
      <c r="FJ529" s="5"/>
      <c r="FK529" s="4"/>
      <c r="FL529" s="6"/>
      <c r="FM529" s="4"/>
      <c r="FN529" s="6"/>
      <c r="FO529" s="5"/>
      <c r="FP529" s="5"/>
      <c r="FQ529" s="4"/>
      <c r="FR529" s="6"/>
      <c r="FS529" s="4"/>
      <c r="FT529" s="6"/>
      <c r="FU529" s="5"/>
      <c r="FV529" s="5"/>
      <c r="FW529" s="4"/>
      <c r="FX529" s="6"/>
      <c r="FY529" s="4"/>
      <c r="FZ529" s="6"/>
      <c r="GA529" s="5"/>
      <c r="GB529" s="5"/>
      <c r="GC529" s="4"/>
      <c r="GD529" s="6"/>
      <c r="GE529" s="4"/>
      <c r="GF529" s="6"/>
      <c r="GG529" s="5"/>
      <c r="GH529" s="5"/>
      <c r="GI529" s="4"/>
      <c r="GJ529" s="6"/>
      <c r="GK529" s="4"/>
      <c r="GL529" s="6"/>
      <c r="GM529" s="5"/>
      <c r="GN529" s="5"/>
      <c r="GO529" s="4"/>
      <c r="GP529" s="6"/>
      <c r="GQ529" s="4"/>
      <c r="GR529" s="6"/>
      <c r="GS529" s="5"/>
      <c r="GT529" s="5"/>
      <c r="GU529" s="4"/>
      <c r="GV529" s="6"/>
      <c r="GW529" s="4"/>
      <c r="GX529" s="6"/>
      <c r="GY529" s="5"/>
      <c r="GZ529" s="5"/>
      <c r="HA529" s="4"/>
      <c r="HB529" s="6"/>
      <c r="HC529" s="4"/>
      <c r="HD529" s="6"/>
      <c r="HE529" s="5"/>
      <c r="HF529" s="5"/>
      <c r="HG529" s="4"/>
      <c r="HH529" s="6"/>
      <c r="HI529" s="4"/>
      <c r="HJ529" s="6"/>
      <c r="HK529" s="5"/>
      <c r="HL529" s="5"/>
      <c r="HM529" s="4"/>
      <c r="HN529" s="6"/>
      <c r="HO529" s="4"/>
      <c r="HP529" s="6"/>
      <c r="HQ529" s="5"/>
      <c r="HR529" s="5"/>
      <c r="HS529" s="4"/>
      <c r="HT529" s="6"/>
      <c r="HU529" s="4"/>
      <c r="HV529" s="6"/>
      <c r="HW529" s="5"/>
      <c r="HX529" s="5"/>
      <c r="HY529" s="4"/>
      <c r="HZ529" s="6"/>
      <c r="IA529" s="4"/>
      <c r="IB529" s="6"/>
      <c r="IC529" s="5"/>
      <c r="ID529" s="5"/>
      <c r="IE529" s="4"/>
      <c r="IF529" s="6"/>
      <c r="IG529" s="4"/>
      <c r="IH529" s="6"/>
      <c r="II529" s="5"/>
      <c r="IJ529" s="5"/>
      <c r="IK529" s="4"/>
      <c r="IL529" s="6"/>
      <c r="IM529" s="4"/>
      <c r="IN529" s="6"/>
      <c r="IO529" s="5"/>
      <c r="IP529" s="5"/>
      <c r="IQ529" s="4"/>
      <c r="IR529" s="6"/>
      <c r="IS529" s="4"/>
      <c r="IT529" s="6"/>
      <c r="IU529" s="5"/>
      <c r="IV529" s="5"/>
      <c r="IW529" s="4"/>
      <c r="IX529" s="6"/>
      <c r="IY529" s="4"/>
      <c r="IZ529" s="6"/>
      <c r="JA529" s="5"/>
      <c r="JB529" s="5"/>
      <c r="JC529" s="4"/>
      <c r="JD529" s="6"/>
      <c r="JE529" s="4"/>
      <c r="JF529" s="6"/>
      <c r="JG529" s="5"/>
      <c r="JH529" s="5"/>
      <c r="JI529" s="4"/>
      <c r="JJ529" s="6"/>
      <c r="JK529" s="4"/>
      <c r="JL529" s="6"/>
      <c r="JM529" s="5"/>
      <c r="JN529" s="5"/>
      <c r="JO529" s="4"/>
      <c r="JP529" s="6"/>
      <c r="JQ529" s="4"/>
      <c r="JR529" s="6"/>
      <c r="JS529" s="5"/>
      <c r="JT529" s="5"/>
      <c r="JU529" s="4"/>
      <c r="JV529" s="6"/>
      <c r="JW529" s="4"/>
      <c r="JX529" s="6"/>
      <c r="JY529" s="5"/>
      <c r="JZ529" s="5"/>
      <c r="KA529" s="4"/>
      <c r="KB529" s="6"/>
      <c r="KC529" s="4"/>
      <c r="KD529" s="6"/>
      <c r="KE529" s="5"/>
      <c r="KF529" s="5"/>
      <c r="KG529" s="4"/>
      <c r="KH529" s="6"/>
      <c r="KI529" s="4"/>
      <c r="KJ529" s="6"/>
      <c r="KK529" s="5"/>
      <c r="KL529" s="5"/>
    </row>
    <row r="530">
      <c r="A530" s="3" t="s">
        <v>85</v>
      </c>
      <c r="B530" s="3" t="s">
        <v>789</v>
      </c>
      <c r="C530" s="3" t="s">
        <v>541</v>
      </c>
      <c r="D530" s="3" t="s">
        <v>542</v>
      </c>
      <c r="E530" s="3" t="s">
        <v>801</v>
      </c>
      <c r="F530" s="3" t="s">
        <v>801</v>
      </c>
      <c r="G530" s="3" t="s">
        <v>801</v>
      </c>
      <c r="H530" s="3" t="s">
        <v>104</v>
      </c>
      <c r="I530" s="4"/>
      <c r="J530" s="4">
        <f>=ROUNDDOWN({0},0)</f>
      </c>
      <c r="K530" s="4">
        <v>1010</v>
      </c>
      <c r="L530" s="5">
        <v>1</v>
      </c>
      <c r="M530" s="4"/>
      <c r="N530" s="4">
        <f>=ROUNDDOWN({0},0)</f>
      </c>
      <c r="O530" s="4"/>
      <c r="P530" s="5"/>
      <c r="Q530" s="4">
        <v>4</v>
      </c>
      <c r="R530" s="6">
        <v>88.06</v>
      </c>
      <c r="S530" s="4"/>
      <c r="T530" s="6"/>
      <c r="U530" s="5"/>
      <c r="V530" s="5"/>
      <c r="W530" s="4"/>
      <c r="X530" s="6"/>
      <c r="Y530" s="4"/>
      <c r="Z530" s="6"/>
      <c r="AA530" s="5"/>
      <c r="AB530" s="5"/>
      <c r="AC530" s="4">
        <v>3</v>
      </c>
      <c r="AD530" s="6">
        <v>63.75</v>
      </c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/>
      <c r="AP530" s="6"/>
      <c r="AQ530" s="4"/>
      <c r="AR530" s="6"/>
      <c r="AS530" s="5"/>
      <c r="AT530" s="5"/>
      <c r="AU530" s="4">
        <v>1</v>
      </c>
      <c r="AV530" s="6">
        <v>24.31</v>
      </c>
      <c r="AW530" s="4"/>
      <c r="AX530" s="6"/>
      <c r="AY530" s="5"/>
      <c r="AZ530" s="5"/>
      <c r="BA530" s="4"/>
      <c r="BB530" s="6"/>
      <c r="BC530" s="4"/>
      <c r="BD530" s="6"/>
      <c r="BE530" s="5"/>
      <c r="BF530" s="5"/>
      <c r="BG530" s="4"/>
      <c r="BH530" s="6"/>
      <c r="BI530" s="4"/>
      <c r="BJ530" s="6"/>
      <c r="BK530" s="5"/>
      <c r="BL530" s="5"/>
      <c r="BM530" s="4"/>
      <c r="BN530" s="6"/>
      <c r="BO530" s="4"/>
      <c r="BP530" s="6"/>
      <c r="BQ530" s="5"/>
      <c r="BR530" s="5"/>
      <c r="BS530" s="4"/>
      <c r="BT530" s="6"/>
      <c r="BU530" s="4"/>
      <c r="BV530" s="6"/>
      <c r="BW530" s="5"/>
      <c r="BX530" s="5"/>
      <c r="BY530" s="4"/>
      <c r="BZ530" s="6"/>
      <c r="CA530" s="4"/>
      <c r="CB530" s="6"/>
      <c r="CC530" s="5"/>
      <c r="CD530" s="5"/>
      <c r="CE530" s="4"/>
      <c r="CF530" s="6"/>
      <c r="CG530" s="4"/>
      <c r="CH530" s="6"/>
      <c r="CI530" s="5"/>
      <c r="CJ530" s="5"/>
      <c r="CK530" s="4"/>
      <c r="CL530" s="6"/>
      <c r="CM530" s="4"/>
      <c r="CN530" s="6"/>
      <c r="CO530" s="5"/>
      <c r="CP530" s="5"/>
      <c r="CQ530" s="4"/>
      <c r="CR530" s="6"/>
      <c r="CS530" s="4"/>
      <c r="CT530" s="6"/>
      <c r="CU530" s="5"/>
      <c r="CV530" s="5"/>
      <c r="CW530" s="4"/>
      <c r="CX530" s="6"/>
      <c r="CY530" s="4"/>
      <c r="CZ530" s="6"/>
      <c r="DA530" s="5"/>
      <c r="DB530" s="5"/>
      <c r="DC530" s="4"/>
      <c r="DD530" s="6"/>
      <c r="DE530" s="4"/>
      <c r="DF530" s="6"/>
      <c r="DG530" s="5"/>
      <c r="DH530" s="5"/>
      <c r="DI530" s="4"/>
      <c r="DJ530" s="6"/>
      <c r="DK530" s="4"/>
      <c r="DL530" s="6"/>
      <c r="DM530" s="5"/>
      <c r="DN530" s="5"/>
      <c r="DO530" s="4"/>
      <c r="DP530" s="6"/>
      <c r="DQ530" s="4"/>
      <c r="DR530" s="6"/>
      <c r="DS530" s="5"/>
      <c r="DT530" s="5"/>
      <c r="DU530" s="4"/>
      <c r="DV530" s="6"/>
      <c r="DW530" s="4"/>
      <c r="DX530" s="6"/>
      <c r="DY530" s="5"/>
      <c r="DZ530" s="5"/>
      <c r="EA530" s="4"/>
      <c r="EB530" s="6"/>
      <c r="EC530" s="4"/>
      <c r="ED530" s="6"/>
      <c r="EE530" s="5"/>
      <c r="EF530" s="5"/>
      <c r="EG530" s="4"/>
      <c r="EH530" s="6"/>
      <c r="EI530" s="4"/>
      <c r="EJ530" s="6"/>
      <c r="EK530" s="5"/>
      <c r="EL530" s="5"/>
      <c r="EM530" s="4"/>
      <c r="EN530" s="6"/>
      <c r="EO530" s="4"/>
      <c r="EP530" s="6"/>
      <c r="EQ530" s="5"/>
      <c r="ER530" s="5"/>
      <c r="ES530" s="4"/>
      <c r="ET530" s="6"/>
      <c r="EU530" s="4"/>
      <c r="EV530" s="6"/>
      <c r="EW530" s="5"/>
      <c r="EX530" s="5"/>
      <c r="EY530" s="4"/>
      <c r="EZ530" s="6"/>
      <c r="FA530" s="4"/>
      <c r="FB530" s="6"/>
      <c r="FC530" s="5"/>
      <c r="FD530" s="5"/>
      <c r="FE530" s="4"/>
      <c r="FF530" s="6"/>
      <c r="FG530" s="4"/>
      <c r="FH530" s="6"/>
      <c r="FI530" s="5"/>
      <c r="FJ530" s="5"/>
      <c r="FK530" s="4"/>
      <c r="FL530" s="6"/>
      <c r="FM530" s="4"/>
      <c r="FN530" s="6"/>
      <c r="FO530" s="5"/>
      <c r="FP530" s="5"/>
      <c r="FQ530" s="4"/>
      <c r="FR530" s="6"/>
      <c r="FS530" s="4"/>
      <c r="FT530" s="6"/>
      <c r="FU530" s="5"/>
      <c r="FV530" s="5"/>
      <c r="FW530" s="4"/>
      <c r="FX530" s="6"/>
      <c r="FY530" s="4"/>
      <c r="FZ530" s="6"/>
      <c r="GA530" s="5"/>
      <c r="GB530" s="5"/>
      <c r="GC530" s="4"/>
      <c r="GD530" s="6"/>
      <c r="GE530" s="4"/>
      <c r="GF530" s="6"/>
      <c r="GG530" s="5"/>
      <c r="GH530" s="5"/>
      <c r="GI530" s="4"/>
      <c r="GJ530" s="6"/>
      <c r="GK530" s="4"/>
      <c r="GL530" s="6"/>
      <c r="GM530" s="5"/>
      <c r="GN530" s="5"/>
      <c r="GO530" s="4"/>
      <c r="GP530" s="6"/>
      <c r="GQ530" s="4"/>
      <c r="GR530" s="6"/>
      <c r="GS530" s="5"/>
      <c r="GT530" s="5"/>
      <c r="GU530" s="4"/>
      <c r="GV530" s="6"/>
      <c r="GW530" s="4"/>
      <c r="GX530" s="6"/>
      <c r="GY530" s="5"/>
      <c r="GZ530" s="5"/>
      <c r="HA530" s="4"/>
      <c r="HB530" s="6"/>
      <c r="HC530" s="4"/>
      <c r="HD530" s="6"/>
      <c r="HE530" s="5"/>
      <c r="HF530" s="5"/>
      <c r="HG530" s="4"/>
      <c r="HH530" s="6"/>
      <c r="HI530" s="4"/>
      <c r="HJ530" s="6"/>
      <c r="HK530" s="5"/>
      <c r="HL530" s="5"/>
      <c r="HM530" s="4"/>
      <c r="HN530" s="6"/>
      <c r="HO530" s="4"/>
      <c r="HP530" s="6"/>
      <c r="HQ530" s="5"/>
      <c r="HR530" s="5"/>
      <c r="HS530" s="4"/>
      <c r="HT530" s="6"/>
      <c r="HU530" s="4"/>
      <c r="HV530" s="6"/>
      <c r="HW530" s="5"/>
      <c r="HX530" s="5"/>
      <c r="HY530" s="4"/>
      <c r="HZ530" s="6"/>
      <c r="IA530" s="4"/>
      <c r="IB530" s="6"/>
      <c r="IC530" s="5"/>
      <c r="ID530" s="5"/>
      <c r="IE530" s="4"/>
      <c r="IF530" s="6"/>
      <c r="IG530" s="4"/>
      <c r="IH530" s="6"/>
      <c r="II530" s="5"/>
      <c r="IJ530" s="5"/>
      <c r="IK530" s="4"/>
      <c r="IL530" s="6"/>
      <c r="IM530" s="4"/>
      <c r="IN530" s="6"/>
      <c r="IO530" s="5"/>
      <c r="IP530" s="5"/>
      <c r="IQ530" s="4"/>
      <c r="IR530" s="6"/>
      <c r="IS530" s="4"/>
      <c r="IT530" s="6"/>
      <c r="IU530" s="5"/>
      <c r="IV530" s="5"/>
      <c r="IW530" s="4"/>
      <c r="IX530" s="6"/>
      <c r="IY530" s="4"/>
      <c r="IZ530" s="6"/>
      <c r="JA530" s="5"/>
      <c r="JB530" s="5"/>
      <c r="JC530" s="4"/>
      <c r="JD530" s="6"/>
      <c r="JE530" s="4"/>
      <c r="JF530" s="6"/>
      <c r="JG530" s="5"/>
      <c r="JH530" s="5"/>
      <c r="JI530" s="4"/>
      <c r="JJ530" s="6"/>
      <c r="JK530" s="4"/>
      <c r="JL530" s="6"/>
      <c r="JM530" s="5"/>
      <c r="JN530" s="5"/>
      <c r="JO530" s="4"/>
      <c r="JP530" s="6"/>
      <c r="JQ530" s="4"/>
      <c r="JR530" s="6"/>
      <c r="JS530" s="5"/>
      <c r="JT530" s="5"/>
      <c r="JU530" s="4"/>
      <c r="JV530" s="6"/>
      <c r="JW530" s="4"/>
      <c r="JX530" s="6"/>
      <c r="JY530" s="5"/>
      <c r="JZ530" s="5"/>
      <c r="KA530" s="4"/>
      <c r="KB530" s="6"/>
      <c r="KC530" s="4"/>
      <c r="KD530" s="6"/>
      <c r="KE530" s="5"/>
      <c r="KF530" s="5"/>
      <c r="KG530" s="4"/>
      <c r="KH530" s="6"/>
      <c r="KI530" s="4"/>
      <c r="KJ530" s="6"/>
      <c r="KK530" s="5"/>
      <c r="KL530" s="5"/>
    </row>
    <row r="531">
      <c r="A531" s="3" t="s">
        <v>85</v>
      </c>
      <c r="B531" s="3" t="s">
        <v>789</v>
      </c>
      <c r="C531" s="3" t="s">
        <v>541</v>
      </c>
      <c r="D531" s="3" t="s">
        <v>811</v>
      </c>
      <c r="E531" s="3" t="s">
        <v>799</v>
      </c>
      <c r="F531" s="3" t="s">
        <v>799</v>
      </c>
      <c r="G531" s="3" t="s">
        <v>799</v>
      </c>
      <c r="H531" s="3" t="s">
        <v>104</v>
      </c>
      <c r="I531" s="4"/>
      <c r="J531" s="4">
        <f>=ROUNDDOWN({0},0)</f>
      </c>
      <c r="K531" s="4"/>
      <c r="L531" s="5">
        <v>0.5</v>
      </c>
      <c r="M531" s="4"/>
      <c r="N531" s="4">
        <f>=ROUNDDOWN({0},0)</f>
      </c>
      <c r="O531" s="4"/>
      <c r="P531" s="5"/>
      <c r="Q531" s="4">
        <v>3</v>
      </c>
      <c r="R531" s="6">
        <v>69.57</v>
      </c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/>
      <c r="AP531" s="6"/>
      <c r="AQ531" s="4"/>
      <c r="AR531" s="6"/>
      <c r="AS531" s="5"/>
      <c r="AT531" s="5"/>
      <c r="AU531" s="4"/>
      <c r="AV531" s="6"/>
      <c r="AW531" s="4"/>
      <c r="AX531" s="6"/>
      <c r="AY531" s="5"/>
      <c r="AZ531" s="5"/>
      <c r="BA531" s="4"/>
      <c r="BB531" s="6"/>
      <c r="BC531" s="4"/>
      <c r="BD531" s="6"/>
      <c r="BE531" s="5"/>
      <c r="BF531" s="5"/>
      <c r="BG531" s="4"/>
      <c r="BH531" s="6"/>
      <c r="BI531" s="4"/>
      <c r="BJ531" s="6"/>
      <c r="BK531" s="5"/>
      <c r="BL531" s="5"/>
      <c r="BM531" s="4"/>
      <c r="BN531" s="6"/>
      <c r="BO531" s="4"/>
      <c r="BP531" s="6"/>
      <c r="BQ531" s="5"/>
      <c r="BR531" s="5"/>
      <c r="BS531" s="4">
        <v>3</v>
      </c>
      <c r="BT531" s="6">
        <v>69.57</v>
      </c>
      <c r="BU531" s="4"/>
      <c r="BV531" s="6"/>
      <c r="BW531" s="5"/>
      <c r="BX531" s="5"/>
      <c r="BY531" s="4"/>
      <c r="BZ531" s="6"/>
      <c r="CA531" s="4"/>
      <c r="CB531" s="6"/>
      <c r="CC531" s="5"/>
      <c r="CD531" s="5"/>
      <c r="CE531" s="4"/>
      <c r="CF531" s="6"/>
      <c r="CG531" s="4"/>
      <c r="CH531" s="6"/>
      <c r="CI531" s="5"/>
      <c r="CJ531" s="5"/>
      <c r="CK531" s="4"/>
      <c r="CL531" s="6"/>
      <c r="CM531" s="4"/>
      <c r="CN531" s="6"/>
      <c r="CO531" s="5"/>
      <c r="CP531" s="5"/>
      <c r="CQ531" s="4"/>
      <c r="CR531" s="6"/>
      <c r="CS531" s="4"/>
      <c r="CT531" s="6"/>
      <c r="CU531" s="5"/>
      <c r="CV531" s="5"/>
      <c r="CW531" s="4"/>
      <c r="CX531" s="6"/>
      <c r="CY531" s="4"/>
      <c r="CZ531" s="6"/>
      <c r="DA531" s="5"/>
      <c r="DB531" s="5"/>
      <c r="DC531" s="4"/>
      <c r="DD531" s="6"/>
      <c r="DE531" s="4"/>
      <c r="DF531" s="6"/>
      <c r="DG531" s="5"/>
      <c r="DH531" s="5"/>
      <c r="DI531" s="4"/>
      <c r="DJ531" s="6"/>
      <c r="DK531" s="4"/>
      <c r="DL531" s="6"/>
      <c r="DM531" s="5"/>
      <c r="DN531" s="5"/>
      <c r="DO531" s="4"/>
      <c r="DP531" s="6"/>
      <c r="DQ531" s="4"/>
      <c r="DR531" s="6"/>
      <c r="DS531" s="5"/>
      <c r="DT531" s="5"/>
      <c r="DU531" s="4"/>
      <c r="DV531" s="6"/>
      <c r="DW531" s="4"/>
      <c r="DX531" s="6"/>
      <c r="DY531" s="5"/>
      <c r="DZ531" s="5"/>
      <c r="EA531" s="4"/>
      <c r="EB531" s="6"/>
      <c r="EC531" s="4"/>
      <c r="ED531" s="6"/>
      <c r="EE531" s="5"/>
      <c r="EF531" s="5"/>
      <c r="EG531" s="4"/>
      <c r="EH531" s="6"/>
      <c r="EI531" s="4"/>
      <c r="EJ531" s="6"/>
      <c r="EK531" s="5"/>
      <c r="EL531" s="5"/>
      <c r="EM531" s="4"/>
      <c r="EN531" s="6"/>
      <c r="EO531" s="4"/>
      <c r="EP531" s="6"/>
      <c r="EQ531" s="5"/>
      <c r="ER531" s="5"/>
      <c r="ES531" s="4"/>
      <c r="ET531" s="6"/>
      <c r="EU531" s="4"/>
      <c r="EV531" s="6"/>
      <c r="EW531" s="5"/>
      <c r="EX531" s="5"/>
      <c r="EY531" s="4"/>
      <c r="EZ531" s="6"/>
      <c r="FA531" s="4"/>
      <c r="FB531" s="6"/>
      <c r="FC531" s="5"/>
      <c r="FD531" s="5"/>
      <c r="FE531" s="4"/>
      <c r="FF531" s="6"/>
      <c r="FG531" s="4"/>
      <c r="FH531" s="6"/>
      <c r="FI531" s="5"/>
      <c r="FJ531" s="5"/>
      <c r="FK531" s="4"/>
      <c r="FL531" s="6"/>
      <c r="FM531" s="4"/>
      <c r="FN531" s="6"/>
      <c r="FO531" s="5"/>
      <c r="FP531" s="5"/>
      <c r="FQ531" s="4"/>
      <c r="FR531" s="6"/>
      <c r="FS531" s="4"/>
      <c r="FT531" s="6"/>
      <c r="FU531" s="5"/>
      <c r="FV531" s="5"/>
      <c r="FW531" s="4"/>
      <c r="FX531" s="6"/>
      <c r="FY531" s="4"/>
      <c r="FZ531" s="6"/>
      <c r="GA531" s="5"/>
      <c r="GB531" s="5"/>
      <c r="GC531" s="4"/>
      <c r="GD531" s="6"/>
      <c r="GE531" s="4"/>
      <c r="GF531" s="6"/>
      <c r="GG531" s="5"/>
      <c r="GH531" s="5"/>
      <c r="GI531" s="4"/>
      <c r="GJ531" s="6"/>
      <c r="GK531" s="4"/>
      <c r="GL531" s="6"/>
      <c r="GM531" s="5"/>
      <c r="GN531" s="5"/>
      <c r="GO531" s="4"/>
      <c r="GP531" s="6"/>
      <c r="GQ531" s="4"/>
      <c r="GR531" s="6"/>
      <c r="GS531" s="5"/>
      <c r="GT531" s="5"/>
      <c r="GU531" s="4"/>
      <c r="GV531" s="6"/>
      <c r="GW531" s="4"/>
      <c r="GX531" s="6"/>
      <c r="GY531" s="5"/>
      <c r="GZ531" s="5"/>
      <c r="HA531" s="4"/>
      <c r="HB531" s="6"/>
      <c r="HC531" s="4"/>
      <c r="HD531" s="6"/>
      <c r="HE531" s="5"/>
      <c r="HF531" s="5"/>
      <c r="HG531" s="4"/>
      <c r="HH531" s="6"/>
      <c r="HI531" s="4"/>
      <c r="HJ531" s="6"/>
      <c r="HK531" s="5"/>
      <c r="HL531" s="5"/>
      <c r="HM531" s="4"/>
      <c r="HN531" s="6"/>
      <c r="HO531" s="4"/>
      <c r="HP531" s="6"/>
      <c r="HQ531" s="5"/>
      <c r="HR531" s="5"/>
      <c r="HS531" s="4"/>
      <c r="HT531" s="6"/>
      <c r="HU531" s="4"/>
      <c r="HV531" s="6"/>
      <c r="HW531" s="5"/>
      <c r="HX531" s="5"/>
      <c r="HY531" s="4"/>
      <c r="HZ531" s="6"/>
      <c r="IA531" s="4"/>
      <c r="IB531" s="6"/>
      <c r="IC531" s="5"/>
      <c r="ID531" s="5"/>
      <c r="IE531" s="4"/>
      <c r="IF531" s="6"/>
      <c r="IG531" s="4"/>
      <c r="IH531" s="6"/>
      <c r="II531" s="5"/>
      <c r="IJ531" s="5"/>
      <c r="IK531" s="4"/>
      <c r="IL531" s="6"/>
      <c r="IM531" s="4"/>
      <c r="IN531" s="6"/>
      <c r="IO531" s="5"/>
      <c r="IP531" s="5"/>
      <c r="IQ531" s="4"/>
      <c r="IR531" s="6"/>
      <c r="IS531" s="4"/>
      <c r="IT531" s="6"/>
      <c r="IU531" s="5"/>
      <c r="IV531" s="5"/>
      <c r="IW531" s="4"/>
      <c r="IX531" s="6"/>
      <c r="IY531" s="4"/>
      <c r="IZ531" s="6"/>
      <c r="JA531" s="5"/>
      <c r="JB531" s="5"/>
      <c r="JC531" s="4"/>
      <c r="JD531" s="6"/>
      <c r="JE531" s="4"/>
      <c r="JF531" s="6"/>
      <c r="JG531" s="5"/>
      <c r="JH531" s="5"/>
      <c r="JI531" s="4"/>
      <c r="JJ531" s="6"/>
      <c r="JK531" s="4"/>
      <c r="JL531" s="6"/>
      <c r="JM531" s="5"/>
      <c r="JN531" s="5"/>
      <c r="JO531" s="4"/>
      <c r="JP531" s="6"/>
      <c r="JQ531" s="4"/>
      <c r="JR531" s="6"/>
      <c r="JS531" s="5"/>
      <c r="JT531" s="5"/>
      <c r="JU531" s="4"/>
      <c r="JV531" s="6"/>
      <c r="JW531" s="4"/>
      <c r="JX531" s="6"/>
      <c r="JY531" s="5"/>
      <c r="JZ531" s="5"/>
      <c r="KA531" s="4"/>
      <c r="KB531" s="6"/>
      <c r="KC531" s="4"/>
      <c r="KD531" s="6"/>
      <c r="KE531" s="5"/>
      <c r="KF531" s="5"/>
      <c r="KG531" s="4"/>
      <c r="KH531" s="6"/>
      <c r="KI531" s="4"/>
      <c r="KJ531" s="6"/>
      <c r="KK531" s="5"/>
      <c r="KL531" s="5"/>
    </row>
    <row r="532">
      <c r="A532" s="3" t="s">
        <v>85</v>
      </c>
      <c r="B532" s="3" t="s">
        <v>789</v>
      </c>
      <c r="C532" s="3" t="s">
        <v>538</v>
      </c>
      <c r="D532" s="3" t="s">
        <v>539</v>
      </c>
      <c r="E532" s="3" t="s">
        <v>796</v>
      </c>
      <c r="F532" s="3" t="s">
        <v>796</v>
      </c>
      <c r="G532" s="3" t="s">
        <v>796</v>
      </c>
      <c r="H532" s="3" t="s">
        <v>104</v>
      </c>
      <c r="I532" s="4"/>
      <c r="J532" s="4">
        <f>=ROUNDDOWN({0},0)</f>
      </c>
      <c r="K532" s="4">
        <v>160</v>
      </c>
      <c r="L532" s="5">
        <v>1</v>
      </c>
      <c r="M532" s="4"/>
      <c r="N532" s="4">
        <f>=ROUNDDOWN({0},0)</f>
      </c>
      <c r="O532" s="4"/>
      <c r="P532" s="5"/>
      <c r="Q532" s="4">
        <v>9</v>
      </c>
      <c r="R532" s="6">
        <v>195.49</v>
      </c>
      <c r="S532" s="4"/>
      <c r="T532" s="6"/>
      <c r="U532" s="5"/>
      <c r="V532" s="5"/>
      <c r="W532" s="4">
        <v>3</v>
      </c>
      <c r="X532" s="6">
        <v>59.97</v>
      </c>
      <c r="Y532" s="4"/>
      <c r="Z532" s="6"/>
      <c r="AA532" s="5"/>
      <c r="AB532" s="5"/>
      <c r="AC532" s="4"/>
      <c r="AD532" s="6"/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/>
      <c r="AP532" s="6"/>
      <c r="AQ532" s="4"/>
      <c r="AR532" s="6"/>
      <c r="AS532" s="5"/>
      <c r="AT532" s="5"/>
      <c r="AU532" s="4"/>
      <c r="AV532" s="6"/>
      <c r="AW532" s="4"/>
      <c r="AX532" s="6"/>
      <c r="AY532" s="5"/>
      <c r="AZ532" s="5"/>
      <c r="BA532" s="4"/>
      <c r="BB532" s="6"/>
      <c r="BC532" s="4"/>
      <c r="BD532" s="6"/>
      <c r="BE532" s="5"/>
      <c r="BF532" s="5"/>
      <c r="BG532" s="4">
        <v>4</v>
      </c>
      <c r="BH532" s="6">
        <v>86.88</v>
      </c>
      <c r="BI532" s="4"/>
      <c r="BJ532" s="6"/>
      <c r="BK532" s="5"/>
      <c r="BL532" s="5"/>
      <c r="BM532" s="4">
        <v>2</v>
      </c>
      <c r="BN532" s="6">
        <v>48.64</v>
      </c>
      <c r="BO532" s="4"/>
      <c r="BP532" s="6"/>
      <c r="BQ532" s="5"/>
      <c r="BR532" s="5"/>
      <c r="BS532" s="4"/>
      <c r="BT532" s="6"/>
      <c r="BU532" s="4"/>
      <c r="BV532" s="6"/>
      <c r="BW532" s="5"/>
      <c r="BX532" s="5"/>
      <c r="BY532" s="4"/>
      <c r="BZ532" s="6"/>
      <c r="CA532" s="4"/>
      <c r="CB532" s="6"/>
      <c r="CC532" s="5"/>
      <c r="CD532" s="5"/>
      <c r="CE532" s="4"/>
      <c r="CF532" s="6"/>
      <c r="CG532" s="4"/>
      <c r="CH532" s="6"/>
      <c r="CI532" s="5"/>
      <c r="CJ532" s="5"/>
      <c r="CK532" s="4"/>
      <c r="CL532" s="6"/>
      <c r="CM532" s="4"/>
      <c r="CN532" s="6"/>
      <c r="CO532" s="5"/>
      <c r="CP532" s="5"/>
      <c r="CQ532" s="4"/>
      <c r="CR532" s="6"/>
      <c r="CS532" s="4"/>
      <c r="CT532" s="6"/>
      <c r="CU532" s="5"/>
      <c r="CV532" s="5"/>
      <c r="CW532" s="4"/>
      <c r="CX532" s="6"/>
      <c r="CY532" s="4"/>
      <c r="CZ532" s="6"/>
      <c r="DA532" s="5"/>
      <c r="DB532" s="5"/>
      <c r="DC532" s="4"/>
      <c r="DD532" s="6"/>
      <c r="DE532" s="4"/>
      <c r="DF532" s="6"/>
      <c r="DG532" s="5"/>
      <c r="DH532" s="5"/>
      <c r="DI532" s="4"/>
      <c r="DJ532" s="6"/>
      <c r="DK532" s="4"/>
      <c r="DL532" s="6"/>
      <c r="DM532" s="5"/>
      <c r="DN532" s="5"/>
      <c r="DO532" s="4"/>
      <c r="DP532" s="6"/>
      <c r="DQ532" s="4"/>
      <c r="DR532" s="6"/>
      <c r="DS532" s="5"/>
      <c r="DT532" s="5"/>
      <c r="DU532" s="4"/>
      <c r="DV532" s="6"/>
      <c r="DW532" s="4"/>
      <c r="DX532" s="6"/>
      <c r="DY532" s="5"/>
      <c r="DZ532" s="5"/>
      <c r="EA532" s="4"/>
      <c r="EB532" s="6"/>
      <c r="EC532" s="4"/>
      <c r="ED532" s="6"/>
      <c r="EE532" s="5"/>
      <c r="EF532" s="5"/>
      <c r="EG532" s="4"/>
      <c r="EH532" s="6"/>
      <c r="EI532" s="4"/>
      <c r="EJ532" s="6"/>
      <c r="EK532" s="5"/>
      <c r="EL532" s="5"/>
      <c r="EM532" s="4"/>
      <c r="EN532" s="6"/>
      <c r="EO532" s="4"/>
      <c r="EP532" s="6"/>
      <c r="EQ532" s="5"/>
      <c r="ER532" s="5"/>
      <c r="ES532" s="4"/>
      <c r="ET532" s="6"/>
      <c r="EU532" s="4"/>
      <c r="EV532" s="6"/>
      <c r="EW532" s="5"/>
      <c r="EX532" s="5"/>
      <c r="EY532" s="4"/>
      <c r="EZ532" s="6"/>
      <c r="FA532" s="4"/>
      <c r="FB532" s="6"/>
      <c r="FC532" s="5"/>
      <c r="FD532" s="5"/>
      <c r="FE532" s="4"/>
      <c r="FF532" s="6"/>
      <c r="FG532" s="4"/>
      <c r="FH532" s="6"/>
      <c r="FI532" s="5"/>
      <c r="FJ532" s="5"/>
      <c r="FK532" s="4"/>
      <c r="FL532" s="6"/>
      <c r="FM532" s="4"/>
      <c r="FN532" s="6"/>
      <c r="FO532" s="5"/>
      <c r="FP532" s="5"/>
      <c r="FQ532" s="4"/>
      <c r="FR532" s="6"/>
      <c r="FS532" s="4"/>
      <c r="FT532" s="6"/>
      <c r="FU532" s="5"/>
      <c r="FV532" s="5"/>
      <c r="FW532" s="4"/>
      <c r="FX532" s="6"/>
      <c r="FY532" s="4"/>
      <c r="FZ532" s="6"/>
      <c r="GA532" s="5"/>
      <c r="GB532" s="5"/>
      <c r="GC532" s="4"/>
      <c r="GD532" s="6"/>
      <c r="GE532" s="4"/>
      <c r="GF532" s="6"/>
      <c r="GG532" s="5"/>
      <c r="GH532" s="5"/>
      <c r="GI532" s="4"/>
      <c r="GJ532" s="6"/>
      <c r="GK532" s="4"/>
      <c r="GL532" s="6"/>
      <c r="GM532" s="5"/>
      <c r="GN532" s="5"/>
      <c r="GO532" s="4"/>
      <c r="GP532" s="6"/>
      <c r="GQ532" s="4"/>
      <c r="GR532" s="6"/>
      <c r="GS532" s="5"/>
      <c r="GT532" s="5"/>
      <c r="GU532" s="4"/>
      <c r="GV532" s="6"/>
      <c r="GW532" s="4"/>
      <c r="GX532" s="6"/>
      <c r="GY532" s="5"/>
      <c r="GZ532" s="5"/>
      <c r="HA532" s="4"/>
      <c r="HB532" s="6"/>
      <c r="HC532" s="4"/>
      <c r="HD532" s="6"/>
      <c r="HE532" s="5"/>
      <c r="HF532" s="5"/>
      <c r="HG532" s="4"/>
      <c r="HH532" s="6"/>
      <c r="HI532" s="4"/>
      <c r="HJ532" s="6"/>
      <c r="HK532" s="5"/>
      <c r="HL532" s="5"/>
      <c r="HM532" s="4"/>
      <c r="HN532" s="6"/>
      <c r="HO532" s="4"/>
      <c r="HP532" s="6"/>
      <c r="HQ532" s="5"/>
      <c r="HR532" s="5"/>
      <c r="HS532" s="4"/>
      <c r="HT532" s="6"/>
      <c r="HU532" s="4"/>
      <c r="HV532" s="6"/>
      <c r="HW532" s="5"/>
      <c r="HX532" s="5"/>
      <c r="HY532" s="4"/>
      <c r="HZ532" s="6"/>
      <c r="IA532" s="4"/>
      <c r="IB532" s="6"/>
      <c r="IC532" s="5"/>
      <c r="ID532" s="5"/>
      <c r="IE532" s="4"/>
      <c r="IF532" s="6"/>
      <c r="IG532" s="4"/>
      <c r="IH532" s="6"/>
      <c r="II532" s="5"/>
      <c r="IJ532" s="5"/>
      <c r="IK532" s="4"/>
      <c r="IL532" s="6"/>
      <c r="IM532" s="4"/>
      <c r="IN532" s="6"/>
      <c r="IO532" s="5"/>
      <c r="IP532" s="5"/>
      <c r="IQ532" s="4"/>
      <c r="IR532" s="6"/>
      <c r="IS532" s="4"/>
      <c r="IT532" s="6"/>
      <c r="IU532" s="5"/>
      <c r="IV532" s="5"/>
      <c r="IW532" s="4"/>
      <c r="IX532" s="6"/>
      <c r="IY532" s="4"/>
      <c r="IZ532" s="6"/>
      <c r="JA532" s="5"/>
      <c r="JB532" s="5"/>
      <c r="JC532" s="4"/>
      <c r="JD532" s="6"/>
      <c r="JE532" s="4"/>
      <c r="JF532" s="6"/>
      <c r="JG532" s="5"/>
      <c r="JH532" s="5"/>
      <c r="JI532" s="4"/>
      <c r="JJ532" s="6"/>
      <c r="JK532" s="4"/>
      <c r="JL532" s="6"/>
      <c r="JM532" s="5"/>
      <c r="JN532" s="5"/>
      <c r="JO532" s="4"/>
      <c r="JP532" s="6"/>
      <c r="JQ532" s="4"/>
      <c r="JR532" s="6"/>
      <c r="JS532" s="5"/>
      <c r="JT532" s="5"/>
      <c r="JU532" s="4"/>
      <c r="JV532" s="6"/>
      <c r="JW532" s="4"/>
      <c r="JX532" s="6"/>
      <c r="JY532" s="5"/>
      <c r="JZ532" s="5"/>
      <c r="KA532" s="4"/>
      <c r="KB532" s="6"/>
      <c r="KC532" s="4"/>
      <c r="KD532" s="6"/>
      <c r="KE532" s="5"/>
      <c r="KF532" s="5"/>
      <c r="KG532" s="4"/>
      <c r="KH532" s="6"/>
      <c r="KI532" s="4"/>
      <c r="KJ532" s="6"/>
      <c r="KK532" s="5"/>
      <c r="KL532" s="5"/>
    </row>
    <row r="533">
      <c r="A533" s="3" t="s">
        <v>85</v>
      </c>
      <c r="B533" s="3" t="s">
        <v>789</v>
      </c>
      <c r="C533" s="3" t="s">
        <v>538</v>
      </c>
      <c r="D533" s="3" t="s">
        <v>539</v>
      </c>
      <c r="E533" s="3" t="s">
        <v>790</v>
      </c>
      <c r="F533" s="3" t="s">
        <v>790</v>
      </c>
      <c r="G533" s="3" t="s">
        <v>790</v>
      </c>
      <c r="H533" s="3" t="s">
        <v>351</v>
      </c>
      <c r="I533" s="4"/>
      <c r="J533" s="4">
        <f>=ROUNDDOWN({0},0)</f>
      </c>
      <c r="K533" s="4">
        <v>300</v>
      </c>
      <c r="L533" s="5">
        <v>1</v>
      </c>
      <c r="M533" s="4"/>
      <c r="N533" s="4">
        <f>=ROUNDDOWN({0},0)</f>
      </c>
      <c r="O533" s="4"/>
      <c r="P533" s="5"/>
      <c r="Q533" s="4">
        <v>7</v>
      </c>
      <c r="R533" s="6">
        <v>163.41</v>
      </c>
      <c r="S533" s="4"/>
      <c r="T533" s="6"/>
      <c r="U533" s="5"/>
      <c r="V533" s="5"/>
      <c r="W533" s="4">
        <v>5</v>
      </c>
      <c r="X533" s="6">
        <v>116.25</v>
      </c>
      <c r="Y533" s="4"/>
      <c r="Z533" s="6"/>
      <c r="AA533" s="5"/>
      <c r="AB533" s="5"/>
      <c r="AC533" s="4"/>
      <c r="AD533" s="6"/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/>
      <c r="AP533" s="6"/>
      <c r="AQ533" s="4"/>
      <c r="AR533" s="6"/>
      <c r="AS533" s="5"/>
      <c r="AT533" s="5"/>
      <c r="AU533" s="4"/>
      <c r="AV533" s="6"/>
      <c r="AW533" s="4"/>
      <c r="AX533" s="6"/>
      <c r="AY533" s="5"/>
      <c r="AZ533" s="5"/>
      <c r="BA533" s="4"/>
      <c r="BB533" s="6"/>
      <c r="BC533" s="4"/>
      <c r="BD533" s="6"/>
      <c r="BE533" s="5"/>
      <c r="BF533" s="5"/>
      <c r="BG533" s="4"/>
      <c r="BH533" s="6"/>
      <c r="BI533" s="4"/>
      <c r="BJ533" s="6"/>
      <c r="BK533" s="5"/>
      <c r="BL533" s="5"/>
      <c r="BM533" s="4"/>
      <c r="BN533" s="6"/>
      <c r="BO533" s="4"/>
      <c r="BP533" s="6"/>
      <c r="BQ533" s="5"/>
      <c r="BR533" s="5"/>
      <c r="BS533" s="4">
        <v>2</v>
      </c>
      <c r="BT533" s="6">
        <v>47.16</v>
      </c>
      <c r="BU533" s="4"/>
      <c r="BV533" s="6"/>
      <c r="BW533" s="5"/>
      <c r="BX533" s="5"/>
      <c r="BY533" s="4"/>
      <c r="BZ533" s="6"/>
      <c r="CA533" s="4"/>
      <c r="CB533" s="6"/>
      <c r="CC533" s="5"/>
      <c r="CD533" s="5"/>
      <c r="CE533" s="4"/>
      <c r="CF533" s="6"/>
      <c r="CG533" s="4"/>
      <c r="CH533" s="6"/>
      <c r="CI533" s="5"/>
      <c r="CJ533" s="5"/>
      <c r="CK533" s="4"/>
      <c r="CL533" s="6"/>
      <c r="CM533" s="4"/>
      <c r="CN533" s="6"/>
      <c r="CO533" s="5"/>
      <c r="CP533" s="5"/>
      <c r="CQ533" s="4"/>
      <c r="CR533" s="6"/>
      <c r="CS533" s="4"/>
      <c r="CT533" s="6"/>
      <c r="CU533" s="5"/>
      <c r="CV533" s="5"/>
      <c r="CW533" s="4"/>
      <c r="CX533" s="6"/>
      <c r="CY533" s="4"/>
      <c r="CZ533" s="6"/>
      <c r="DA533" s="5"/>
      <c r="DB533" s="5"/>
      <c r="DC533" s="4"/>
      <c r="DD533" s="6"/>
      <c r="DE533" s="4"/>
      <c r="DF533" s="6"/>
      <c r="DG533" s="5"/>
      <c r="DH533" s="5"/>
      <c r="DI533" s="4"/>
      <c r="DJ533" s="6"/>
      <c r="DK533" s="4"/>
      <c r="DL533" s="6"/>
      <c r="DM533" s="5"/>
      <c r="DN533" s="5"/>
      <c r="DO533" s="4"/>
      <c r="DP533" s="6"/>
      <c r="DQ533" s="4"/>
      <c r="DR533" s="6"/>
      <c r="DS533" s="5"/>
      <c r="DT533" s="5"/>
      <c r="DU533" s="4"/>
      <c r="DV533" s="6"/>
      <c r="DW533" s="4"/>
      <c r="DX533" s="6"/>
      <c r="DY533" s="5"/>
      <c r="DZ533" s="5"/>
      <c r="EA533" s="4"/>
      <c r="EB533" s="6"/>
      <c r="EC533" s="4"/>
      <c r="ED533" s="6"/>
      <c r="EE533" s="5"/>
      <c r="EF533" s="5"/>
      <c r="EG533" s="4"/>
      <c r="EH533" s="6"/>
      <c r="EI533" s="4"/>
      <c r="EJ533" s="6"/>
      <c r="EK533" s="5"/>
      <c r="EL533" s="5"/>
      <c r="EM533" s="4"/>
      <c r="EN533" s="6"/>
      <c r="EO533" s="4"/>
      <c r="EP533" s="6"/>
      <c r="EQ533" s="5"/>
      <c r="ER533" s="5"/>
      <c r="ES533" s="4"/>
      <c r="ET533" s="6"/>
      <c r="EU533" s="4"/>
      <c r="EV533" s="6"/>
      <c r="EW533" s="5"/>
      <c r="EX533" s="5"/>
      <c r="EY533" s="4"/>
      <c r="EZ533" s="6"/>
      <c r="FA533" s="4"/>
      <c r="FB533" s="6"/>
      <c r="FC533" s="5"/>
      <c r="FD533" s="5"/>
      <c r="FE533" s="4"/>
      <c r="FF533" s="6"/>
      <c r="FG533" s="4"/>
      <c r="FH533" s="6"/>
      <c r="FI533" s="5"/>
      <c r="FJ533" s="5"/>
      <c r="FK533" s="4"/>
      <c r="FL533" s="6"/>
      <c r="FM533" s="4"/>
      <c r="FN533" s="6"/>
      <c r="FO533" s="5"/>
      <c r="FP533" s="5"/>
      <c r="FQ533" s="4"/>
      <c r="FR533" s="6"/>
      <c r="FS533" s="4"/>
      <c r="FT533" s="6"/>
      <c r="FU533" s="5"/>
      <c r="FV533" s="5"/>
      <c r="FW533" s="4"/>
      <c r="FX533" s="6"/>
      <c r="FY533" s="4"/>
      <c r="FZ533" s="6"/>
      <c r="GA533" s="5"/>
      <c r="GB533" s="5"/>
      <c r="GC533" s="4"/>
      <c r="GD533" s="6"/>
      <c r="GE533" s="4"/>
      <c r="GF533" s="6"/>
      <c r="GG533" s="5"/>
      <c r="GH533" s="5"/>
      <c r="GI533" s="4"/>
      <c r="GJ533" s="6"/>
      <c r="GK533" s="4"/>
      <c r="GL533" s="6"/>
      <c r="GM533" s="5"/>
      <c r="GN533" s="5"/>
      <c r="GO533" s="4"/>
      <c r="GP533" s="6"/>
      <c r="GQ533" s="4"/>
      <c r="GR533" s="6"/>
      <c r="GS533" s="5"/>
      <c r="GT533" s="5"/>
      <c r="GU533" s="4"/>
      <c r="GV533" s="6"/>
      <c r="GW533" s="4"/>
      <c r="GX533" s="6"/>
      <c r="GY533" s="5"/>
      <c r="GZ533" s="5"/>
      <c r="HA533" s="4"/>
      <c r="HB533" s="6"/>
      <c r="HC533" s="4"/>
      <c r="HD533" s="6"/>
      <c r="HE533" s="5"/>
      <c r="HF533" s="5"/>
      <c r="HG533" s="4"/>
      <c r="HH533" s="6"/>
      <c r="HI533" s="4"/>
      <c r="HJ533" s="6"/>
      <c r="HK533" s="5"/>
      <c r="HL533" s="5"/>
      <c r="HM533" s="4"/>
      <c r="HN533" s="6"/>
      <c r="HO533" s="4"/>
      <c r="HP533" s="6"/>
      <c r="HQ533" s="5"/>
      <c r="HR533" s="5"/>
      <c r="HS533" s="4"/>
      <c r="HT533" s="6"/>
      <c r="HU533" s="4"/>
      <c r="HV533" s="6"/>
      <c r="HW533" s="5"/>
      <c r="HX533" s="5"/>
      <c r="HY533" s="4"/>
      <c r="HZ533" s="6"/>
      <c r="IA533" s="4"/>
      <c r="IB533" s="6"/>
      <c r="IC533" s="5"/>
      <c r="ID533" s="5"/>
      <c r="IE533" s="4"/>
      <c r="IF533" s="6"/>
      <c r="IG533" s="4"/>
      <c r="IH533" s="6"/>
      <c r="II533" s="5"/>
      <c r="IJ533" s="5"/>
      <c r="IK533" s="4"/>
      <c r="IL533" s="6"/>
      <c r="IM533" s="4"/>
      <c r="IN533" s="6"/>
      <c r="IO533" s="5"/>
      <c r="IP533" s="5"/>
      <c r="IQ533" s="4"/>
      <c r="IR533" s="6"/>
      <c r="IS533" s="4"/>
      <c r="IT533" s="6"/>
      <c r="IU533" s="5"/>
      <c r="IV533" s="5"/>
      <c r="IW533" s="4"/>
      <c r="IX533" s="6"/>
      <c r="IY533" s="4"/>
      <c r="IZ533" s="6"/>
      <c r="JA533" s="5"/>
      <c r="JB533" s="5"/>
      <c r="JC533" s="4"/>
      <c r="JD533" s="6"/>
      <c r="JE533" s="4"/>
      <c r="JF533" s="6"/>
      <c r="JG533" s="5"/>
      <c r="JH533" s="5"/>
      <c r="JI533" s="4"/>
      <c r="JJ533" s="6"/>
      <c r="JK533" s="4"/>
      <c r="JL533" s="6"/>
      <c r="JM533" s="5"/>
      <c r="JN533" s="5"/>
      <c r="JO533" s="4"/>
      <c r="JP533" s="6"/>
      <c r="JQ533" s="4"/>
      <c r="JR533" s="6"/>
      <c r="JS533" s="5"/>
      <c r="JT533" s="5"/>
      <c r="JU533" s="4"/>
      <c r="JV533" s="6"/>
      <c r="JW533" s="4"/>
      <c r="JX533" s="6"/>
      <c r="JY533" s="5"/>
      <c r="JZ533" s="5"/>
      <c r="KA533" s="4"/>
      <c r="KB533" s="6"/>
      <c r="KC533" s="4"/>
      <c r="KD533" s="6"/>
      <c r="KE533" s="5"/>
      <c r="KF533" s="5"/>
      <c r="KG533" s="4"/>
      <c r="KH533" s="6"/>
      <c r="KI533" s="4"/>
      <c r="KJ533" s="6"/>
      <c r="KK533" s="5"/>
      <c r="KL533" s="5"/>
    </row>
    <row r="534">
      <c r="A534" s="3" t="s">
        <v>85</v>
      </c>
      <c r="B534" s="3" t="s">
        <v>789</v>
      </c>
      <c r="C534" s="3" t="s">
        <v>538</v>
      </c>
      <c r="D534" s="3" t="s">
        <v>539</v>
      </c>
      <c r="E534" s="3" t="s">
        <v>792</v>
      </c>
      <c r="F534" s="3" t="s">
        <v>792</v>
      </c>
      <c r="G534" s="3" t="s">
        <v>792</v>
      </c>
      <c r="H534" s="3" t="s">
        <v>104</v>
      </c>
      <c r="I534" s="4"/>
      <c r="J534" s="4">
        <f>=ROUNDDOWN({0},0)</f>
      </c>
      <c r="K534" s="4">
        <v>752</v>
      </c>
      <c r="L534" s="5">
        <v>1</v>
      </c>
      <c r="M534" s="4"/>
      <c r="N534" s="4">
        <f>=ROUNDDOWN({0},0)</f>
      </c>
      <c r="O534" s="4"/>
      <c r="P534" s="5"/>
      <c r="Q534" s="4">
        <v>5</v>
      </c>
      <c r="R534" s="6">
        <v>106.87</v>
      </c>
      <c r="S534" s="4"/>
      <c r="T534" s="6"/>
      <c r="U534" s="5"/>
      <c r="V534" s="5"/>
      <c r="W534" s="4">
        <v>1</v>
      </c>
      <c r="X534" s="6">
        <v>19.99</v>
      </c>
      <c r="Y534" s="4"/>
      <c r="Z534" s="6"/>
      <c r="AA534" s="5"/>
      <c r="AB534" s="5"/>
      <c r="AC534" s="4"/>
      <c r="AD534" s="6"/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/>
      <c r="AP534" s="6"/>
      <c r="AQ534" s="4"/>
      <c r="AR534" s="6"/>
      <c r="AS534" s="5"/>
      <c r="AT534" s="5"/>
      <c r="AU534" s="4"/>
      <c r="AV534" s="6"/>
      <c r="AW534" s="4"/>
      <c r="AX534" s="6"/>
      <c r="AY534" s="5"/>
      <c r="AZ534" s="5"/>
      <c r="BA534" s="4"/>
      <c r="BB534" s="6"/>
      <c r="BC534" s="4"/>
      <c r="BD534" s="6"/>
      <c r="BE534" s="5"/>
      <c r="BF534" s="5"/>
      <c r="BG534" s="4">
        <v>4</v>
      </c>
      <c r="BH534" s="6">
        <v>86.88</v>
      </c>
      <c r="BI534" s="4"/>
      <c r="BJ534" s="6"/>
      <c r="BK534" s="5"/>
      <c r="BL534" s="5"/>
      <c r="BM534" s="4"/>
      <c r="BN534" s="6"/>
      <c r="BO534" s="4"/>
      <c r="BP534" s="6"/>
      <c r="BQ534" s="5"/>
      <c r="BR534" s="5"/>
      <c r="BS534" s="4"/>
      <c r="BT534" s="6"/>
      <c r="BU534" s="4"/>
      <c r="BV534" s="6"/>
      <c r="BW534" s="5"/>
      <c r="BX534" s="5"/>
      <c r="BY534" s="4"/>
      <c r="BZ534" s="6"/>
      <c r="CA534" s="4"/>
      <c r="CB534" s="6"/>
      <c r="CC534" s="5"/>
      <c r="CD534" s="5"/>
      <c r="CE534" s="4"/>
      <c r="CF534" s="6"/>
      <c r="CG534" s="4"/>
      <c r="CH534" s="6"/>
      <c r="CI534" s="5"/>
      <c r="CJ534" s="5"/>
      <c r="CK534" s="4"/>
      <c r="CL534" s="6"/>
      <c r="CM534" s="4"/>
      <c r="CN534" s="6"/>
      <c r="CO534" s="5"/>
      <c r="CP534" s="5"/>
      <c r="CQ534" s="4"/>
      <c r="CR534" s="6"/>
      <c r="CS534" s="4"/>
      <c r="CT534" s="6"/>
      <c r="CU534" s="5"/>
      <c r="CV534" s="5"/>
      <c r="CW534" s="4"/>
      <c r="CX534" s="6"/>
      <c r="CY534" s="4"/>
      <c r="CZ534" s="6"/>
      <c r="DA534" s="5"/>
      <c r="DB534" s="5"/>
      <c r="DC534" s="4"/>
      <c r="DD534" s="6"/>
      <c r="DE534" s="4"/>
      <c r="DF534" s="6"/>
      <c r="DG534" s="5"/>
      <c r="DH534" s="5"/>
      <c r="DI534" s="4"/>
      <c r="DJ534" s="6"/>
      <c r="DK534" s="4"/>
      <c r="DL534" s="6"/>
      <c r="DM534" s="5"/>
      <c r="DN534" s="5"/>
      <c r="DO534" s="4"/>
      <c r="DP534" s="6"/>
      <c r="DQ534" s="4"/>
      <c r="DR534" s="6"/>
      <c r="DS534" s="5"/>
      <c r="DT534" s="5"/>
      <c r="DU534" s="4"/>
      <c r="DV534" s="6"/>
      <c r="DW534" s="4"/>
      <c r="DX534" s="6"/>
      <c r="DY534" s="5"/>
      <c r="DZ534" s="5"/>
      <c r="EA534" s="4"/>
      <c r="EB534" s="6"/>
      <c r="EC534" s="4"/>
      <c r="ED534" s="6"/>
      <c r="EE534" s="5"/>
      <c r="EF534" s="5"/>
      <c r="EG534" s="4"/>
      <c r="EH534" s="6"/>
      <c r="EI534" s="4"/>
      <c r="EJ534" s="6"/>
      <c r="EK534" s="5"/>
      <c r="EL534" s="5"/>
      <c r="EM534" s="4"/>
      <c r="EN534" s="6"/>
      <c r="EO534" s="4"/>
      <c r="EP534" s="6"/>
      <c r="EQ534" s="5"/>
      <c r="ER534" s="5"/>
      <c r="ES534" s="4"/>
      <c r="ET534" s="6"/>
      <c r="EU534" s="4"/>
      <c r="EV534" s="6"/>
      <c r="EW534" s="5"/>
      <c r="EX534" s="5"/>
      <c r="EY534" s="4"/>
      <c r="EZ534" s="6"/>
      <c r="FA534" s="4"/>
      <c r="FB534" s="6"/>
      <c r="FC534" s="5"/>
      <c r="FD534" s="5"/>
      <c r="FE534" s="4"/>
      <c r="FF534" s="6"/>
      <c r="FG534" s="4"/>
      <c r="FH534" s="6"/>
      <c r="FI534" s="5"/>
      <c r="FJ534" s="5"/>
      <c r="FK534" s="4"/>
      <c r="FL534" s="6"/>
      <c r="FM534" s="4"/>
      <c r="FN534" s="6"/>
      <c r="FO534" s="5"/>
      <c r="FP534" s="5"/>
      <c r="FQ534" s="4"/>
      <c r="FR534" s="6"/>
      <c r="FS534" s="4"/>
      <c r="FT534" s="6"/>
      <c r="FU534" s="5"/>
      <c r="FV534" s="5"/>
      <c r="FW534" s="4"/>
      <c r="FX534" s="6"/>
      <c r="FY534" s="4"/>
      <c r="FZ534" s="6"/>
      <c r="GA534" s="5"/>
      <c r="GB534" s="5"/>
      <c r="GC534" s="4"/>
      <c r="GD534" s="6"/>
      <c r="GE534" s="4"/>
      <c r="GF534" s="6"/>
      <c r="GG534" s="5"/>
      <c r="GH534" s="5"/>
      <c r="GI534" s="4"/>
      <c r="GJ534" s="6"/>
      <c r="GK534" s="4"/>
      <c r="GL534" s="6"/>
      <c r="GM534" s="5"/>
      <c r="GN534" s="5"/>
      <c r="GO534" s="4"/>
      <c r="GP534" s="6"/>
      <c r="GQ534" s="4"/>
      <c r="GR534" s="6"/>
      <c r="GS534" s="5"/>
      <c r="GT534" s="5"/>
      <c r="GU534" s="4"/>
      <c r="GV534" s="6"/>
      <c r="GW534" s="4"/>
      <c r="GX534" s="6"/>
      <c r="GY534" s="5"/>
      <c r="GZ534" s="5"/>
      <c r="HA534" s="4"/>
      <c r="HB534" s="6"/>
      <c r="HC534" s="4"/>
      <c r="HD534" s="6"/>
      <c r="HE534" s="5"/>
      <c r="HF534" s="5"/>
      <c r="HG534" s="4"/>
      <c r="HH534" s="6"/>
      <c r="HI534" s="4"/>
      <c r="HJ534" s="6"/>
      <c r="HK534" s="5"/>
      <c r="HL534" s="5"/>
      <c r="HM534" s="4"/>
      <c r="HN534" s="6"/>
      <c r="HO534" s="4"/>
      <c r="HP534" s="6"/>
      <c r="HQ534" s="5"/>
      <c r="HR534" s="5"/>
      <c r="HS534" s="4"/>
      <c r="HT534" s="6"/>
      <c r="HU534" s="4"/>
      <c r="HV534" s="6"/>
      <c r="HW534" s="5"/>
      <c r="HX534" s="5"/>
      <c r="HY534" s="4"/>
      <c r="HZ534" s="6"/>
      <c r="IA534" s="4"/>
      <c r="IB534" s="6"/>
      <c r="IC534" s="5"/>
      <c r="ID534" s="5"/>
      <c r="IE534" s="4"/>
      <c r="IF534" s="6"/>
      <c r="IG534" s="4"/>
      <c r="IH534" s="6"/>
      <c r="II534" s="5"/>
      <c r="IJ534" s="5"/>
      <c r="IK534" s="4"/>
      <c r="IL534" s="6"/>
      <c r="IM534" s="4"/>
      <c r="IN534" s="6"/>
      <c r="IO534" s="5"/>
      <c r="IP534" s="5"/>
      <c r="IQ534" s="4"/>
      <c r="IR534" s="6"/>
      <c r="IS534" s="4"/>
      <c r="IT534" s="6"/>
      <c r="IU534" s="5"/>
      <c r="IV534" s="5"/>
      <c r="IW534" s="4"/>
      <c r="IX534" s="6"/>
      <c r="IY534" s="4"/>
      <c r="IZ534" s="6"/>
      <c r="JA534" s="5"/>
      <c r="JB534" s="5"/>
      <c r="JC534" s="4"/>
      <c r="JD534" s="6"/>
      <c r="JE534" s="4"/>
      <c r="JF534" s="6"/>
      <c r="JG534" s="5"/>
      <c r="JH534" s="5"/>
      <c r="JI534" s="4"/>
      <c r="JJ534" s="6"/>
      <c r="JK534" s="4"/>
      <c r="JL534" s="6"/>
      <c r="JM534" s="5"/>
      <c r="JN534" s="5"/>
      <c r="JO534" s="4"/>
      <c r="JP534" s="6"/>
      <c r="JQ534" s="4"/>
      <c r="JR534" s="6"/>
      <c r="JS534" s="5"/>
      <c r="JT534" s="5"/>
      <c r="JU534" s="4"/>
      <c r="JV534" s="6"/>
      <c r="JW534" s="4"/>
      <c r="JX534" s="6"/>
      <c r="JY534" s="5"/>
      <c r="JZ534" s="5"/>
      <c r="KA534" s="4"/>
      <c r="KB534" s="6"/>
      <c r="KC534" s="4"/>
      <c r="KD534" s="6"/>
      <c r="KE534" s="5"/>
      <c r="KF534" s="5"/>
      <c r="KG534" s="4"/>
      <c r="KH534" s="6"/>
      <c r="KI534" s="4"/>
      <c r="KJ534" s="6"/>
      <c r="KK534" s="5"/>
      <c r="KL534" s="5"/>
    </row>
    <row r="535">
      <c r="A535" s="3" t="s">
        <v>85</v>
      </c>
      <c r="B535" s="3" t="s">
        <v>789</v>
      </c>
      <c r="C535" s="3" t="s">
        <v>703</v>
      </c>
      <c r="D535" s="3" t="s">
        <v>704</v>
      </c>
      <c r="E535" s="3" t="s">
        <v>812</v>
      </c>
      <c r="F535" s="3" t="s">
        <v>812</v>
      </c>
      <c r="G535" s="3" t="s">
        <v>812</v>
      </c>
      <c r="H535" s="3" t="s">
        <v>104</v>
      </c>
      <c r="I535" s="4"/>
      <c r="J535" s="4">
        <f>=ROUNDDOWN({0},0)</f>
      </c>
      <c r="K535" s="4">
        <v>400</v>
      </c>
      <c r="L535" s="5">
        <v>1</v>
      </c>
      <c r="M535" s="4"/>
      <c r="N535" s="4">
        <f>=ROUNDDOWN({0},0)</f>
      </c>
      <c r="O535" s="4"/>
      <c r="P535" s="5"/>
      <c r="Q535" s="4">
        <v>24</v>
      </c>
      <c r="R535" s="6">
        <v>282.47</v>
      </c>
      <c r="S535" s="4"/>
      <c r="T535" s="6"/>
      <c r="U535" s="5"/>
      <c r="V535" s="5"/>
      <c r="W535" s="4">
        <v>3</v>
      </c>
      <c r="X535" s="6">
        <v>34.17</v>
      </c>
      <c r="Y535" s="4"/>
      <c r="Z535" s="6"/>
      <c r="AA535" s="5"/>
      <c r="AB535" s="5"/>
      <c r="AC535" s="4">
        <v>6</v>
      </c>
      <c r="AD535" s="6">
        <v>68.16</v>
      </c>
      <c r="AE535" s="4"/>
      <c r="AF535" s="6"/>
      <c r="AG535" s="5"/>
      <c r="AH535" s="5"/>
      <c r="AI535" s="4">
        <v>2</v>
      </c>
      <c r="AJ535" s="6">
        <v>24.14</v>
      </c>
      <c r="AK535" s="4"/>
      <c r="AL535" s="6"/>
      <c r="AM535" s="5"/>
      <c r="AN535" s="5"/>
      <c r="AO535" s="4">
        <v>13</v>
      </c>
      <c r="AP535" s="6">
        <v>156</v>
      </c>
      <c r="AQ535" s="4"/>
      <c r="AR535" s="6"/>
      <c r="AS535" s="5"/>
      <c r="AT535" s="5"/>
      <c r="AU535" s="4"/>
      <c r="AV535" s="6"/>
      <c r="AW535" s="4"/>
      <c r="AX535" s="6"/>
      <c r="AY535" s="5"/>
      <c r="AZ535" s="5"/>
      <c r="BA535" s="4"/>
      <c r="BB535" s="6"/>
      <c r="BC535" s="4"/>
      <c r="BD535" s="6"/>
      <c r="BE535" s="5"/>
      <c r="BF535" s="5"/>
      <c r="BG535" s="4"/>
      <c r="BH535" s="6"/>
      <c r="BI535" s="4"/>
      <c r="BJ535" s="6"/>
      <c r="BK535" s="5"/>
      <c r="BL535" s="5"/>
      <c r="BM535" s="4"/>
      <c r="BN535" s="6"/>
      <c r="BO535" s="4"/>
      <c r="BP535" s="6"/>
      <c r="BQ535" s="5"/>
      <c r="BR535" s="5"/>
      <c r="BS535" s="4"/>
      <c r="BT535" s="6"/>
      <c r="BU535" s="4"/>
      <c r="BV535" s="6"/>
      <c r="BW535" s="5"/>
      <c r="BX535" s="5"/>
      <c r="BY535" s="4"/>
      <c r="BZ535" s="6"/>
      <c r="CA535" s="4"/>
      <c r="CB535" s="6"/>
      <c r="CC535" s="5"/>
      <c r="CD535" s="5"/>
      <c r="CE535" s="4"/>
      <c r="CF535" s="6"/>
      <c r="CG535" s="4"/>
      <c r="CH535" s="6"/>
      <c r="CI535" s="5"/>
      <c r="CJ535" s="5"/>
      <c r="CK535" s="4"/>
      <c r="CL535" s="6"/>
      <c r="CM535" s="4"/>
      <c r="CN535" s="6"/>
      <c r="CO535" s="5"/>
      <c r="CP535" s="5"/>
      <c r="CQ535" s="4"/>
      <c r="CR535" s="6"/>
      <c r="CS535" s="4"/>
      <c r="CT535" s="6"/>
      <c r="CU535" s="5"/>
      <c r="CV535" s="5"/>
      <c r="CW535" s="4"/>
      <c r="CX535" s="6"/>
      <c r="CY535" s="4"/>
      <c r="CZ535" s="6"/>
      <c r="DA535" s="5"/>
      <c r="DB535" s="5"/>
      <c r="DC535" s="4"/>
      <c r="DD535" s="6"/>
      <c r="DE535" s="4"/>
      <c r="DF535" s="6"/>
      <c r="DG535" s="5"/>
      <c r="DH535" s="5"/>
      <c r="DI535" s="4"/>
      <c r="DJ535" s="6"/>
      <c r="DK535" s="4"/>
      <c r="DL535" s="6"/>
      <c r="DM535" s="5"/>
      <c r="DN535" s="5"/>
      <c r="DO535" s="4"/>
      <c r="DP535" s="6"/>
      <c r="DQ535" s="4"/>
      <c r="DR535" s="6"/>
      <c r="DS535" s="5"/>
      <c r="DT535" s="5"/>
      <c r="DU535" s="4"/>
      <c r="DV535" s="6"/>
      <c r="DW535" s="4"/>
      <c r="DX535" s="6"/>
      <c r="DY535" s="5"/>
      <c r="DZ535" s="5"/>
      <c r="EA535" s="4"/>
      <c r="EB535" s="6"/>
      <c r="EC535" s="4"/>
      <c r="ED535" s="6"/>
      <c r="EE535" s="5"/>
      <c r="EF535" s="5"/>
      <c r="EG535" s="4"/>
      <c r="EH535" s="6"/>
      <c r="EI535" s="4"/>
      <c r="EJ535" s="6"/>
      <c r="EK535" s="5"/>
      <c r="EL535" s="5"/>
      <c r="EM535" s="4"/>
      <c r="EN535" s="6"/>
      <c r="EO535" s="4"/>
      <c r="EP535" s="6"/>
      <c r="EQ535" s="5"/>
      <c r="ER535" s="5"/>
      <c r="ES535" s="4"/>
      <c r="ET535" s="6"/>
      <c r="EU535" s="4"/>
      <c r="EV535" s="6"/>
      <c r="EW535" s="5"/>
      <c r="EX535" s="5"/>
      <c r="EY535" s="4"/>
      <c r="EZ535" s="6"/>
      <c r="FA535" s="4"/>
      <c r="FB535" s="6"/>
      <c r="FC535" s="5"/>
      <c r="FD535" s="5"/>
      <c r="FE535" s="4"/>
      <c r="FF535" s="6"/>
      <c r="FG535" s="4"/>
      <c r="FH535" s="6"/>
      <c r="FI535" s="5"/>
      <c r="FJ535" s="5"/>
      <c r="FK535" s="4"/>
      <c r="FL535" s="6"/>
      <c r="FM535" s="4"/>
      <c r="FN535" s="6"/>
      <c r="FO535" s="5"/>
      <c r="FP535" s="5"/>
      <c r="FQ535" s="4"/>
      <c r="FR535" s="6"/>
      <c r="FS535" s="4"/>
      <c r="FT535" s="6"/>
      <c r="FU535" s="5"/>
      <c r="FV535" s="5"/>
      <c r="FW535" s="4"/>
      <c r="FX535" s="6"/>
      <c r="FY535" s="4"/>
      <c r="FZ535" s="6"/>
      <c r="GA535" s="5"/>
      <c r="GB535" s="5"/>
      <c r="GC535" s="4"/>
      <c r="GD535" s="6"/>
      <c r="GE535" s="4"/>
      <c r="GF535" s="6"/>
      <c r="GG535" s="5"/>
      <c r="GH535" s="5"/>
      <c r="GI535" s="4"/>
      <c r="GJ535" s="6"/>
      <c r="GK535" s="4"/>
      <c r="GL535" s="6"/>
      <c r="GM535" s="5"/>
      <c r="GN535" s="5"/>
      <c r="GO535" s="4"/>
      <c r="GP535" s="6"/>
      <c r="GQ535" s="4"/>
      <c r="GR535" s="6"/>
      <c r="GS535" s="5"/>
      <c r="GT535" s="5"/>
      <c r="GU535" s="4"/>
      <c r="GV535" s="6"/>
      <c r="GW535" s="4"/>
      <c r="GX535" s="6"/>
      <c r="GY535" s="5"/>
      <c r="GZ535" s="5"/>
      <c r="HA535" s="4"/>
      <c r="HB535" s="6"/>
      <c r="HC535" s="4"/>
      <c r="HD535" s="6"/>
      <c r="HE535" s="5"/>
      <c r="HF535" s="5"/>
      <c r="HG535" s="4"/>
      <c r="HH535" s="6"/>
      <c r="HI535" s="4"/>
      <c r="HJ535" s="6"/>
      <c r="HK535" s="5"/>
      <c r="HL535" s="5"/>
      <c r="HM535" s="4"/>
      <c r="HN535" s="6"/>
      <c r="HO535" s="4"/>
      <c r="HP535" s="6"/>
      <c r="HQ535" s="5"/>
      <c r="HR535" s="5"/>
      <c r="HS535" s="4"/>
      <c r="HT535" s="6"/>
      <c r="HU535" s="4"/>
      <c r="HV535" s="6"/>
      <c r="HW535" s="5"/>
      <c r="HX535" s="5"/>
      <c r="HY535" s="4"/>
      <c r="HZ535" s="6"/>
      <c r="IA535" s="4"/>
      <c r="IB535" s="6"/>
      <c r="IC535" s="5"/>
      <c r="ID535" s="5"/>
      <c r="IE535" s="4"/>
      <c r="IF535" s="6"/>
      <c r="IG535" s="4"/>
      <c r="IH535" s="6"/>
      <c r="II535" s="5"/>
      <c r="IJ535" s="5"/>
      <c r="IK535" s="4"/>
      <c r="IL535" s="6"/>
      <c r="IM535" s="4"/>
      <c r="IN535" s="6"/>
      <c r="IO535" s="5"/>
      <c r="IP535" s="5"/>
      <c r="IQ535" s="4"/>
      <c r="IR535" s="6"/>
      <c r="IS535" s="4"/>
      <c r="IT535" s="6"/>
      <c r="IU535" s="5"/>
      <c r="IV535" s="5"/>
      <c r="IW535" s="4"/>
      <c r="IX535" s="6"/>
      <c r="IY535" s="4"/>
      <c r="IZ535" s="6"/>
      <c r="JA535" s="5"/>
      <c r="JB535" s="5"/>
      <c r="JC535" s="4"/>
      <c r="JD535" s="6"/>
      <c r="JE535" s="4"/>
      <c r="JF535" s="6"/>
      <c r="JG535" s="5"/>
      <c r="JH535" s="5"/>
      <c r="JI535" s="4"/>
      <c r="JJ535" s="6"/>
      <c r="JK535" s="4"/>
      <c r="JL535" s="6"/>
      <c r="JM535" s="5"/>
      <c r="JN535" s="5"/>
      <c r="JO535" s="4"/>
      <c r="JP535" s="6"/>
      <c r="JQ535" s="4"/>
      <c r="JR535" s="6"/>
      <c r="JS535" s="5"/>
      <c r="JT535" s="5"/>
      <c r="JU535" s="4"/>
      <c r="JV535" s="6"/>
      <c r="JW535" s="4"/>
      <c r="JX535" s="6"/>
      <c r="JY535" s="5"/>
      <c r="JZ535" s="5"/>
      <c r="KA535" s="4"/>
      <c r="KB535" s="6"/>
      <c r="KC535" s="4"/>
      <c r="KD535" s="6"/>
      <c r="KE535" s="5"/>
      <c r="KF535" s="5"/>
      <c r="KG535" s="4"/>
      <c r="KH535" s="6"/>
      <c r="KI535" s="4"/>
      <c r="KJ535" s="6"/>
      <c r="KK535" s="5"/>
      <c r="KL535" s="5"/>
    </row>
    <row r="536">
      <c r="A536" s="3" t="s">
        <v>85</v>
      </c>
      <c r="B536" s="3" t="s">
        <v>789</v>
      </c>
      <c r="C536" s="3" t="s">
        <v>703</v>
      </c>
      <c r="D536" s="3" t="s">
        <v>712</v>
      </c>
      <c r="E536" s="3" t="s">
        <v>805</v>
      </c>
      <c r="F536" s="3" t="s">
        <v>104</v>
      </c>
      <c r="G536" s="3" t="s">
        <v>104</v>
      </c>
      <c r="H536" s="3" t="s">
        <v>104</v>
      </c>
      <c r="I536" s="4"/>
      <c r="J536" s="4">
        <f>=ROUNDDOWN({0},0)</f>
      </c>
      <c r="K536" s="4"/>
      <c r="L536" s="5"/>
      <c r="M536" s="4"/>
      <c r="N536" s="4">
        <f>=ROUNDDOWN({0},0)</f>
      </c>
      <c r="O536" s="4"/>
      <c r="P536" s="5"/>
      <c r="Q536" s="4"/>
      <c r="R536" s="6"/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/>
      <c r="AP536" s="6"/>
      <c r="AQ536" s="4"/>
      <c r="AR536" s="6"/>
      <c r="AS536" s="5"/>
      <c r="AT536" s="5"/>
      <c r="AU536" s="4"/>
      <c r="AV536" s="6"/>
      <c r="AW536" s="4"/>
      <c r="AX536" s="6"/>
      <c r="AY536" s="5"/>
      <c r="AZ536" s="5"/>
      <c r="BA536" s="4"/>
      <c r="BB536" s="6"/>
      <c r="BC536" s="4"/>
      <c r="BD536" s="6"/>
      <c r="BE536" s="5"/>
      <c r="BF536" s="5"/>
      <c r="BG536" s="4"/>
      <c r="BH536" s="6"/>
      <c r="BI536" s="4"/>
      <c r="BJ536" s="6"/>
      <c r="BK536" s="5"/>
      <c r="BL536" s="5"/>
      <c r="BM536" s="4"/>
      <c r="BN536" s="6"/>
      <c r="BO536" s="4"/>
      <c r="BP536" s="6"/>
      <c r="BQ536" s="5"/>
      <c r="BR536" s="5"/>
      <c r="BS536" s="4"/>
      <c r="BT536" s="6"/>
      <c r="BU536" s="4"/>
      <c r="BV536" s="6"/>
      <c r="BW536" s="5"/>
      <c r="BX536" s="5"/>
      <c r="BY536" s="4"/>
      <c r="BZ536" s="6"/>
      <c r="CA536" s="4"/>
      <c r="CB536" s="6"/>
      <c r="CC536" s="5"/>
      <c r="CD536" s="5"/>
      <c r="CE536" s="4"/>
      <c r="CF536" s="6"/>
      <c r="CG536" s="4"/>
      <c r="CH536" s="6"/>
      <c r="CI536" s="5"/>
      <c r="CJ536" s="5"/>
      <c r="CK536" s="4"/>
      <c r="CL536" s="6"/>
      <c r="CM536" s="4"/>
      <c r="CN536" s="6"/>
      <c r="CO536" s="5"/>
      <c r="CP536" s="5"/>
      <c r="CQ536" s="4"/>
      <c r="CR536" s="6"/>
      <c r="CS536" s="4"/>
      <c r="CT536" s="6"/>
      <c r="CU536" s="5"/>
      <c r="CV536" s="5"/>
      <c r="CW536" s="4"/>
      <c r="CX536" s="6"/>
      <c r="CY536" s="4"/>
      <c r="CZ536" s="6"/>
      <c r="DA536" s="5"/>
      <c r="DB536" s="5"/>
      <c r="DC536" s="4"/>
      <c r="DD536" s="6"/>
      <c r="DE536" s="4"/>
      <c r="DF536" s="6"/>
      <c r="DG536" s="5"/>
      <c r="DH536" s="5"/>
      <c r="DI536" s="4"/>
      <c r="DJ536" s="6"/>
      <c r="DK536" s="4"/>
      <c r="DL536" s="6"/>
      <c r="DM536" s="5"/>
      <c r="DN536" s="5"/>
      <c r="DO536" s="4"/>
      <c r="DP536" s="6"/>
      <c r="DQ536" s="4"/>
      <c r="DR536" s="6"/>
      <c r="DS536" s="5"/>
      <c r="DT536" s="5"/>
      <c r="DU536" s="4"/>
      <c r="DV536" s="6"/>
      <c r="DW536" s="4"/>
      <c r="DX536" s="6"/>
      <c r="DY536" s="5"/>
      <c r="DZ536" s="5"/>
      <c r="EA536" s="4"/>
      <c r="EB536" s="6"/>
      <c r="EC536" s="4"/>
      <c r="ED536" s="6"/>
      <c r="EE536" s="5"/>
      <c r="EF536" s="5"/>
      <c r="EG536" s="4"/>
      <c r="EH536" s="6"/>
      <c r="EI536" s="4"/>
      <c r="EJ536" s="6"/>
      <c r="EK536" s="5"/>
      <c r="EL536" s="5"/>
      <c r="EM536" s="4"/>
      <c r="EN536" s="6"/>
      <c r="EO536" s="4"/>
      <c r="EP536" s="6"/>
      <c r="EQ536" s="5"/>
      <c r="ER536" s="5"/>
      <c r="ES536" s="4"/>
      <c r="ET536" s="6"/>
      <c r="EU536" s="4"/>
      <c r="EV536" s="6"/>
      <c r="EW536" s="5"/>
      <c r="EX536" s="5"/>
      <c r="EY536" s="4"/>
      <c r="EZ536" s="6"/>
      <c r="FA536" s="4"/>
      <c r="FB536" s="6"/>
      <c r="FC536" s="5"/>
      <c r="FD536" s="5"/>
      <c r="FE536" s="4"/>
      <c r="FF536" s="6"/>
      <c r="FG536" s="4"/>
      <c r="FH536" s="6"/>
      <c r="FI536" s="5"/>
      <c r="FJ536" s="5"/>
      <c r="FK536" s="4"/>
      <c r="FL536" s="6"/>
      <c r="FM536" s="4"/>
      <c r="FN536" s="6"/>
      <c r="FO536" s="5"/>
      <c r="FP536" s="5"/>
      <c r="FQ536" s="4"/>
      <c r="FR536" s="6"/>
      <c r="FS536" s="4"/>
      <c r="FT536" s="6"/>
      <c r="FU536" s="5"/>
      <c r="FV536" s="5"/>
      <c r="FW536" s="4"/>
      <c r="FX536" s="6"/>
      <c r="FY536" s="4"/>
      <c r="FZ536" s="6"/>
      <c r="GA536" s="5"/>
      <c r="GB536" s="5"/>
      <c r="GC536" s="4"/>
      <c r="GD536" s="6"/>
      <c r="GE536" s="4"/>
      <c r="GF536" s="6"/>
      <c r="GG536" s="5"/>
      <c r="GH536" s="5"/>
      <c r="GI536" s="4"/>
      <c r="GJ536" s="6"/>
      <c r="GK536" s="4"/>
      <c r="GL536" s="6"/>
      <c r="GM536" s="5"/>
      <c r="GN536" s="5"/>
      <c r="GO536" s="4"/>
      <c r="GP536" s="6"/>
      <c r="GQ536" s="4"/>
      <c r="GR536" s="6"/>
      <c r="GS536" s="5"/>
      <c r="GT536" s="5"/>
      <c r="GU536" s="4"/>
      <c r="GV536" s="6"/>
      <c r="GW536" s="4"/>
      <c r="GX536" s="6"/>
      <c r="GY536" s="5"/>
      <c r="GZ536" s="5"/>
      <c r="HA536" s="4"/>
      <c r="HB536" s="6"/>
      <c r="HC536" s="4"/>
      <c r="HD536" s="6"/>
      <c r="HE536" s="5"/>
      <c r="HF536" s="5"/>
      <c r="HG536" s="4"/>
      <c r="HH536" s="6"/>
      <c r="HI536" s="4"/>
      <c r="HJ536" s="6"/>
      <c r="HK536" s="5"/>
      <c r="HL536" s="5"/>
      <c r="HM536" s="4"/>
      <c r="HN536" s="6"/>
      <c r="HO536" s="4"/>
      <c r="HP536" s="6"/>
      <c r="HQ536" s="5"/>
      <c r="HR536" s="5"/>
      <c r="HS536" s="4"/>
      <c r="HT536" s="6"/>
      <c r="HU536" s="4"/>
      <c r="HV536" s="6"/>
      <c r="HW536" s="5"/>
      <c r="HX536" s="5"/>
      <c r="HY536" s="4"/>
      <c r="HZ536" s="6"/>
      <c r="IA536" s="4"/>
      <c r="IB536" s="6"/>
      <c r="IC536" s="5"/>
      <c r="ID536" s="5"/>
      <c r="IE536" s="4"/>
      <c r="IF536" s="6"/>
      <c r="IG536" s="4"/>
      <c r="IH536" s="6"/>
      <c r="II536" s="5"/>
      <c r="IJ536" s="5"/>
      <c r="IK536" s="4"/>
      <c r="IL536" s="6"/>
      <c r="IM536" s="4"/>
      <c r="IN536" s="6"/>
      <c r="IO536" s="5"/>
      <c r="IP536" s="5"/>
      <c r="IQ536" s="4"/>
      <c r="IR536" s="6"/>
      <c r="IS536" s="4"/>
      <c r="IT536" s="6"/>
      <c r="IU536" s="5"/>
      <c r="IV536" s="5"/>
      <c r="IW536" s="4"/>
      <c r="IX536" s="6"/>
      <c r="IY536" s="4"/>
      <c r="IZ536" s="6"/>
      <c r="JA536" s="5"/>
      <c r="JB536" s="5"/>
      <c r="JC536" s="4"/>
      <c r="JD536" s="6"/>
      <c r="JE536" s="4"/>
      <c r="JF536" s="6"/>
      <c r="JG536" s="5"/>
      <c r="JH536" s="5"/>
      <c r="JI536" s="4"/>
      <c r="JJ536" s="6"/>
      <c r="JK536" s="4"/>
      <c r="JL536" s="6"/>
      <c r="JM536" s="5"/>
      <c r="JN536" s="5"/>
      <c r="JO536" s="4"/>
      <c r="JP536" s="6"/>
      <c r="JQ536" s="4"/>
      <c r="JR536" s="6"/>
      <c r="JS536" s="5"/>
      <c r="JT536" s="5"/>
      <c r="JU536" s="4"/>
      <c r="JV536" s="6"/>
      <c r="JW536" s="4"/>
      <c r="JX536" s="6"/>
      <c r="JY536" s="5"/>
      <c r="JZ536" s="5"/>
      <c r="KA536" s="4"/>
      <c r="KB536" s="6"/>
      <c r="KC536" s="4"/>
      <c r="KD536" s="6"/>
      <c r="KE536" s="5"/>
      <c r="KF536" s="5"/>
      <c r="KG536" s="4"/>
      <c r="KH536" s="6"/>
      <c r="KI536" s="4"/>
      <c r="KJ536" s="6"/>
      <c r="KK536" s="5"/>
      <c r="KL536" s="5"/>
    </row>
    <row r="537">
      <c r="A537" s="3" t="s">
        <v>85</v>
      </c>
      <c r="B537" s="3" t="s">
        <v>789</v>
      </c>
      <c r="C537" s="3" t="s">
        <v>703</v>
      </c>
      <c r="D537" s="3" t="s">
        <v>712</v>
      </c>
      <c r="E537" s="3" t="s">
        <v>813</v>
      </c>
      <c r="F537" s="3" t="s">
        <v>104</v>
      </c>
      <c r="G537" s="3" t="s">
        <v>104</v>
      </c>
      <c r="H537" s="3" t="s">
        <v>104</v>
      </c>
      <c r="I537" s="4"/>
      <c r="J537" s="4">
        <f>=ROUNDDOWN({0},0)</f>
      </c>
      <c r="K537" s="4"/>
      <c r="L537" s="5"/>
      <c r="M537" s="4"/>
      <c r="N537" s="4">
        <f>=ROUNDDOWN({0},0)</f>
      </c>
      <c r="O537" s="4"/>
      <c r="P537" s="5"/>
      <c r="Q537" s="4"/>
      <c r="R537" s="6"/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/>
      <c r="AD537" s="6"/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  <c r="AU537" s="4"/>
      <c r="AV537" s="6"/>
      <c r="AW537" s="4"/>
      <c r="AX537" s="6"/>
      <c r="AY537" s="5"/>
      <c r="AZ537" s="5"/>
      <c r="BA537" s="4"/>
      <c r="BB537" s="6"/>
      <c r="BC537" s="4"/>
      <c r="BD537" s="6"/>
      <c r="BE537" s="5"/>
      <c r="BF537" s="5"/>
      <c r="BG537" s="4"/>
      <c r="BH537" s="6"/>
      <c r="BI537" s="4"/>
      <c r="BJ537" s="6"/>
      <c r="BK537" s="5"/>
      <c r="BL537" s="5"/>
      <c r="BM537" s="4"/>
      <c r="BN537" s="6"/>
      <c r="BO537" s="4"/>
      <c r="BP537" s="6"/>
      <c r="BQ537" s="5"/>
      <c r="BR537" s="5"/>
      <c r="BS537" s="4"/>
      <c r="BT537" s="6"/>
      <c r="BU537" s="4"/>
      <c r="BV537" s="6"/>
      <c r="BW537" s="5"/>
      <c r="BX537" s="5"/>
      <c r="BY537" s="4"/>
      <c r="BZ537" s="6"/>
      <c r="CA537" s="4"/>
      <c r="CB537" s="6"/>
      <c r="CC537" s="5"/>
      <c r="CD537" s="5"/>
      <c r="CE537" s="4"/>
      <c r="CF537" s="6"/>
      <c r="CG537" s="4"/>
      <c r="CH537" s="6"/>
      <c r="CI537" s="5"/>
      <c r="CJ537" s="5"/>
      <c r="CK537" s="4"/>
      <c r="CL537" s="6"/>
      <c r="CM537" s="4"/>
      <c r="CN537" s="6"/>
      <c r="CO537" s="5"/>
      <c r="CP537" s="5"/>
      <c r="CQ537" s="4"/>
      <c r="CR537" s="6"/>
      <c r="CS537" s="4"/>
      <c r="CT537" s="6"/>
      <c r="CU537" s="5"/>
      <c r="CV537" s="5"/>
      <c r="CW537" s="4"/>
      <c r="CX537" s="6"/>
      <c r="CY537" s="4"/>
      <c r="CZ537" s="6"/>
      <c r="DA537" s="5"/>
      <c r="DB537" s="5"/>
      <c r="DC537" s="4"/>
      <c r="DD537" s="6"/>
      <c r="DE537" s="4"/>
      <c r="DF537" s="6"/>
      <c r="DG537" s="5"/>
      <c r="DH537" s="5"/>
      <c r="DI537" s="4"/>
      <c r="DJ537" s="6"/>
      <c r="DK537" s="4"/>
      <c r="DL537" s="6"/>
      <c r="DM537" s="5"/>
      <c r="DN537" s="5"/>
      <c r="DO537" s="4"/>
      <c r="DP537" s="6"/>
      <c r="DQ537" s="4"/>
      <c r="DR537" s="6"/>
      <c r="DS537" s="5"/>
      <c r="DT537" s="5"/>
      <c r="DU537" s="4"/>
      <c r="DV537" s="6"/>
      <c r="DW537" s="4"/>
      <c r="DX537" s="6"/>
      <c r="DY537" s="5"/>
      <c r="DZ537" s="5"/>
      <c r="EA537" s="4"/>
      <c r="EB537" s="6"/>
      <c r="EC537" s="4"/>
      <c r="ED537" s="6"/>
      <c r="EE537" s="5"/>
      <c r="EF537" s="5"/>
      <c r="EG537" s="4"/>
      <c r="EH537" s="6"/>
      <c r="EI537" s="4"/>
      <c r="EJ537" s="6"/>
      <c r="EK537" s="5"/>
      <c r="EL537" s="5"/>
      <c r="EM537" s="4"/>
      <c r="EN537" s="6"/>
      <c r="EO537" s="4"/>
      <c r="EP537" s="6"/>
      <c r="EQ537" s="5"/>
      <c r="ER537" s="5"/>
      <c r="ES537" s="4"/>
      <c r="ET537" s="6"/>
      <c r="EU537" s="4"/>
      <c r="EV537" s="6"/>
      <c r="EW537" s="5"/>
      <c r="EX537" s="5"/>
      <c r="EY537" s="4"/>
      <c r="EZ537" s="6"/>
      <c r="FA537" s="4"/>
      <c r="FB537" s="6"/>
      <c r="FC537" s="5"/>
      <c r="FD537" s="5"/>
      <c r="FE537" s="4"/>
      <c r="FF537" s="6"/>
      <c r="FG537" s="4"/>
      <c r="FH537" s="6"/>
      <c r="FI537" s="5"/>
      <c r="FJ537" s="5"/>
      <c r="FK537" s="4"/>
      <c r="FL537" s="6"/>
      <c r="FM537" s="4"/>
      <c r="FN537" s="6"/>
      <c r="FO537" s="5"/>
      <c r="FP537" s="5"/>
      <c r="FQ537" s="4"/>
      <c r="FR537" s="6"/>
      <c r="FS537" s="4"/>
      <c r="FT537" s="6"/>
      <c r="FU537" s="5"/>
      <c r="FV537" s="5"/>
      <c r="FW537" s="4"/>
      <c r="FX537" s="6"/>
      <c r="FY537" s="4"/>
      <c r="FZ537" s="6"/>
      <c r="GA537" s="5"/>
      <c r="GB537" s="5"/>
      <c r="GC537" s="4"/>
      <c r="GD537" s="6"/>
      <c r="GE537" s="4"/>
      <c r="GF537" s="6"/>
      <c r="GG537" s="5"/>
      <c r="GH537" s="5"/>
      <c r="GI537" s="4"/>
      <c r="GJ537" s="6"/>
      <c r="GK537" s="4"/>
      <c r="GL537" s="6"/>
      <c r="GM537" s="5"/>
      <c r="GN537" s="5"/>
      <c r="GO537" s="4"/>
      <c r="GP537" s="6"/>
      <c r="GQ537" s="4"/>
      <c r="GR537" s="6"/>
      <c r="GS537" s="5"/>
      <c r="GT537" s="5"/>
      <c r="GU537" s="4"/>
      <c r="GV537" s="6"/>
      <c r="GW537" s="4"/>
      <c r="GX537" s="6"/>
      <c r="GY537" s="5"/>
      <c r="GZ537" s="5"/>
      <c r="HA537" s="4"/>
      <c r="HB537" s="6"/>
      <c r="HC537" s="4"/>
      <c r="HD537" s="6"/>
      <c r="HE537" s="5"/>
      <c r="HF537" s="5"/>
      <c r="HG537" s="4"/>
      <c r="HH537" s="6"/>
      <c r="HI537" s="4"/>
      <c r="HJ537" s="6"/>
      <c r="HK537" s="5"/>
      <c r="HL537" s="5"/>
      <c r="HM537" s="4"/>
      <c r="HN537" s="6"/>
      <c r="HO537" s="4"/>
      <c r="HP537" s="6"/>
      <c r="HQ537" s="5"/>
      <c r="HR537" s="5"/>
      <c r="HS537" s="4"/>
      <c r="HT537" s="6"/>
      <c r="HU537" s="4"/>
      <c r="HV537" s="6"/>
      <c r="HW537" s="5"/>
      <c r="HX537" s="5"/>
      <c r="HY537" s="4"/>
      <c r="HZ537" s="6"/>
      <c r="IA537" s="4"/>
      <c r="IB537" s="6"/>
      <c r="IC537" s="5"/>
      <c r="ID537" s="5"/>
      <c r="IE537" s="4"/>
      <c r="IF537" s="6"/>
      <c r="IG537" s="4"/>
      <c r="IH537" s="6"/>
      <c r="II537" s="5"/>
      <c r="IJ537" s="5"/>
      <c r="IK537" s="4"/>
      <c r="IL537" s="6"/>
      <c r="IM537" s="4"/>
      <c r="IN537" s="6"/>
      <c r="IO537" s="5"/>
      <c r="IP537" s="5"/>
      <c r="IQ537" s="4"/>
      <c r="IR537" s="6"/>
      <c r="IS537" s="4"/>
      <c r="IT537" s="6"/>
      <c r="IU537" s="5"/>
      <c r="IV537" s="5"/>
      <c r="IW537" s="4"/>
      <c r="IX537" s="6"/>
      <c r="IY537" s="4"/>
      <c r="IZ537" s="6"/>
      <c r="JA537" s="5"/>
      <c r="JB537" s="5"/>
      <c r="JC537" s="4"/>
      <c r="JD537" s="6"/>
      <c r="JE537" s="4"/>
      <c r="JF537" s="6"/>
      <c r="JG537" s="5"/>
      <c r="JH537" s="5"/>
      <c r="JI537" s="4"/>
      <c r="JJ537" s="6"/>
      <c r="JK537" s="4"/>
      <c r="JL537" s="6"/>
      <c r="JM537" s="5"/>
      <c r="JN537" s="5"/>
      <c r="JO537" s="4"/>
      <c r="JP537" s="6"/>
      <c r="JQ537" s="4"/>
      <c r="JR537" s="6"/>
      <c r="JS537" s="5"/>
      <c r="JT537" s="5"/>
      <c r="JU537" s="4"/>
      <c r="JV537" s="6"/>
      <c r="JW537" s="4"/>
      <c r="JX537" s="6"/>
      <c r="JY537" s="5"/>
      <c r="JZ537" s="5"/>
      <c r="KA537" s="4"/>
      <c r="KB537" s="6"/>
      <c r="KC537" s="4"/>
      <c r="KD537" s="6"/>
      <c r="KE537" s="5"/>
      <c r="KF537" s="5"/>
      <c r="KG537" s="4"/>
      <c r="KH537" s="6"/>
      <c r="KI537" s="4"/>
      <c r="KJ537" s="6"/>
      <c r="KK537" s="5"/>
      <c r="KL537" s="5"/>
    </row>
    <row r="538">
      <c r="A538" s="3" t="s">
        <v>85</v>
      </c>
      <c r="B538" s="3" t="s">
        <v>789</v>
      </c>
      <c r="C538" s="3" t="s">
        <v>547</v>
      </c>
      <c r="D538" s="3" t="s">
        <v>702</v>
      </c>
      <c r="E538" s="3" t="s">
        <v>805</v>
      </c>
      <c r="F538" s="3" t="s">
        <v>805</v>
      </c>
      <c r="G538" s="3" t="s">
        <v>805</v>
      </c>
      <c r="H538" s="3" t="s">
        <v>104</v>
      </c>
      <c r="I538" s="4"/>
      <c r="J538" s="4">
        <f>=ROUNDDOWN({0},0)</f>
      </c>
      <c r="K538" s="4">
        <v>250</v>
      </c>
      <c r="L538" s="5">
        <v>1</v>
      </c>
      <c r="M538" s="4"/>
      <c r="N538" s="4">
        <f>=ROUNDDOWN({0},0)</f>
      </c>
      <c r="O538" s="4"/>
      <c r="P538" s="5"/>
      <c r="Q538" s="4">
        <v>3</v>
      </c>
      <c r="R538" s="6">
        <v>54.2</v>
      </c>
      <c r="S538" s="4"/>
      <c r="T538" s="6"/>
      <c r="U538" s="5"/>
      <c r="V538" s="5"/>
      <c r="W538" s="4"/>
      <c r="X538" s="6"/>
      <c r="Y538" s="4"/>
      <c r="Z538" s="6"/>
      <c r="AA538" s="5"/>
      <c r="AB538" s="5"/>
      <c r="AC538" s="4">
        <v>2</v>
      </c>
      <c r="AD538" s="6">
        <v>36.42</v>
      </c>
      <c r="AE538" s="4"/>
      <c r="AF538" s="6"/>
      <c r="AG538" s="5"/>
      <c r="AH538" s="5"/>
      <c r="AI538" s="4">
        <v>1</v>
      </c>
      <c r="AJ538" s="6">
        <v>17.78</v>
      </c>
      <c r="AK538" s="4"/>
      <c r="AL538" s="6"/>
      <c r="AM538" s="5"/>
      <c r="AN538" s="5"/>
      <c r="AO538" s="4"/>
      <c r="AP538" s="6"/>
      <c r="AQ538" s="4"/>
      <c r="AR538" s="6"/>
      <c r="AS538" s="5"/>
      <c r="AT538" s="5"/>
      <c r="AU538" s="4"/>
      <c r="AV538" s="6"/>
      <c r="AW538" s="4"/>
      <c r="AX538" s="6"/>
      <c r="AY538" s="5"/>
      <c r="AZ538" s="5"/>
      <c r="BA538" s="4"/>
      <c r="BB538" s="6"/>
      <c r="BC538" s="4"/>
      <c r="BD538" s="6"/>
      <c r="BE538" s="5"/>
      <c r="BF538" s="5"/>
      <c r="BG538" s="4"/>
      <c r="BH538" s="6"/>
      <c r="BI538" s="4"/>
      <c r="BJ538" s="6"/>
      <c r="BK538" s="5"/>
      <c r="BL538" s="5"/>
      <c r="BM538" s="4"/>
      <c r="BN538" s="6"/>
      <c r="BO538" s="4"/>
      <c r="BP538" s="6"/>
      <c r="BQ538" s="5"/>
      <c r="BR538" s="5"/>
      <c r="BS538" s="4"/>
      <c r="BT538" s="6"/>
      <c r="BU538" s="4"/>
      <c r="BV538" s="6"/>
      <c r="BW538" s="5"/>
      <c r="BX538" s="5"/>
      <c r="BY538" s="4"/>
      <c r="BZ538" s="6"/>
      <c r="CA538" s="4"/>
      <c r="CB538" s="6"/>
      <c r="CC538" s="5"/>
      <c r="CD538" s="5"/>
      <c r="CE538" s="4"/>
      <c r="CF538" s="6"/>
      <c r="CG538" s="4"/>
      <c r="CH538" s="6"/>
      <c r="CI538" s="5"/>
      <c r="CJ538" s="5"/>
      <c r="CK538" s="4"/>
      <c r="CL538" s="6"/>
      <c r="CM538" s="4"/>
      <c r="CN538" s="6"/>
      <c r="CO538" s="5"/>
      <c r="CP538" s="5"/>
      <c r="CQ538" s="4"/>
      <c r="CR538" s="6"/>
      <c r="CS538" s="4"/>
      <c r="CT538" s="6"/>
      <c r="CU538" s="5"/>
      <c r="CV538" s="5"/>
      <c r="CW538" s="4"/>
      <c r="CX538" s="6"/>
      <c r="CY538" s="4"/>
      <c r="CZ538" s="6"/>
      <c r="DA538" s="5"/>
      <c r="DB538" s="5"/>
      <c r="DC538" s="4"/>
      <c r="DD538" s="6"/>
      <c r="DE538" s="4"/>
      <c r="DF538" s="6"/>
      <c r="DG538" s="5"/>
      <c r="DH538" s="5"/>
      <c r="DI538" s="4"/>
      <c r="DJ538" s="6"/>
      <c r="DK538" s="4"/>
      <c r="DL538" s="6"/>
      <c r="DM538" s="5"/>
      <c r="DN538" s="5"/>
      <c r="DO538" s="4"/>
      <c r="DP538" s="6"/>
      <c r="DQ538" s="4"/>
      <c r="DR538" s="6"/>
      <c r="DS538" s="5"/>
      <c r="DT538" s="5"/>
      <c r="DU538" s="4"/>
      <c r="DV538" s="6"/>
      <c r="DW538" s="4"/>
      <c r="DX538" s="6"/>
      <c r="DY538" s="5"/>
      <c r="DZ538" s="5"/>
      <c r="EA538" s="4"/>
      <c r="EB538" s="6"/>
      <c r="EC538" s="4"/>
      <c r="ED538" s="6"/>
      <c r="EE538" s="5"/>
      <c r="EF538" s="5"/>
      <c r="EG538" s="4"/>
      <c r="EH538" s="6"/>
      <c r="EI538" s="4"/>
      <c r="EJ538" s="6"/>
      <c r="EK538" s="5"/>
      <c r="EL538" s="5"/>
      <c r="EM538" s="4"/>
      <c r="EN538" s="6"/>
      <c r="EO538" s="4"/>
      <c r="EP538" s="6"/>
      <c r="EQ538" s="5"/>
      <c r="ER538" s="5"/>
      <c r="ES538" s="4"/>
      <c r="ET538" s="6"/>
      <c r="EU538" s="4"/>
      <c r="EV538" s="6"/>
      <c r="EW538" s="5"/>
      <c r="EX538" s="5"/>
      <c r="EY538" s="4"/>
      <c r="EZ538" s="6"/>
      <c r="FA538" s="4"/>
      <c r="FB538" s="6"/>
      <c r="FC538" s="5"/>
      <c r="FD538" s="5"/>
      <c r="FE538" s="4"/>
      <c r="FF538" s="6"/>
      <c r="FG538" s="4"/>
      <c r="FH538" s="6"/>
      <c r="FI538" s="5"/>
      <c r="FJ538" s="5"/>
      <c r="FK538" s="4"/>
      <c r="FL538" s="6"/>
      <c r="FM538" s="4"/>
      <c r="FN538" s="6"/>
      <c r="FO538" s="5"/>
      <c r="FP538" s="5"/>
      <c r="FQ538" s="4"/>
      <c r="FR538" s="6"/>
      <c r="FS538" s="4"/>
      <c r="FT538" s="6"/>
      <c r="FU538" s="5"/>
      <c r="FV538" s="5"/>
      <c r="FW538" s="4"/>
      <c r="FX538" s="6"/>
      <c r="FY538" s="4"/>
      <c r="FZ538" s="6"/>
      <c r="GA538" s="5"/>
      <c r="GB538" s="5"/>
      <c r="GC538" s="4"/>
      <c r="GD538" s="6"/>
      <c r="GE538" s="4"/>
      <c r="GF538" s="6"/>
      <c r="GG538" s="5"/>
      <c r="GH538" s="5"/>
      <c r="GI538" s="4"/>
      <c r="GJ538" s="6"/>
      <c r="GK538" s="4"/>
      <c r="GL538" s="6"/>
      <c r="GM538" s="5"/>
      <c r="GN538" s="5"/>
      <c r="GO538" s="4"/>
      <c r="GP538" s="6"/>
      <c r="GQ538" s="4"/>
      <c r="GR538" s="6"/>
      <c r="GS538" s="5"/>
      <c r="GT538" s="5"/>
      <c r="GU538" s="4"/>
      <c r="GV538" s="6"/>
      <c r="GW538" s="4"/>
      <c r="GX538" s="6"/>
      <c r="GY538" s="5"/>
      <c r="GZ538" s="5"/>
      <c r="HA538" s="4"/>
      <c r="HB538" s="6"/>
      <c r="HC538" s="4"/>
      <c r="HD538" s="6"/>
      <c r="HE538" s="5"/>
      <c r="HF538" s="5"/>
      <c r="HG538" s="4"/>
      <c r="HH538" s="6"/>
      <c r="HI538" s="4"/>
      <c r="HJ538" s="6"/>
      <c r="HK538" s="5"/>
      <c r="HL538" s="5"/>
      <c r="HM538" s="4"/>
      <c r="HN538" s="6"/>
      <c r="HO538" s="4"/>
      <c r="HP538" s="6"/>
      <c r="HQ538" s="5"/>
      <c r="HR538" s="5"/>
      <c r="HS538" s="4"/>
      <c r="HT538" s="6"/>
      <c r="HU538" s="4"/>
      <c r="HV538" s="6"/>
      <c r="HW538" s="5"/>
      <c r="HX538" s="5"/>
      <c r="HY538" s="4"/>
      <c r="HZ538" s="6"/>
      <c r="IA538" s="4"/>
      <c r="IB538" s="6"/>
      <c r="IC538" s="5"/>
      <c r="ID538" s="5"/>
      <c r="IE538" s="4"/>
      <c r="IF538" s="6"/>
      <c r="IG538" s="4"/>
      <c r="IH538" s="6"/>
      <c r="II538" s="5"/>
      <c r="IJ538" s="5"/>
      <c r="IK538" s="4"/>
      <c r="IL538" s="6"/>
      <c r="IM538" s="4"/>
      <c r="IN538" s="6"/>
      <c r="IO538" s="5"/>
      <c r="IP538" s="5"/>
      <c r="IQ538" s="4"/>
      <c r="IR538" s="6"/>
      <c r="IS538" s="4"/>
      <c r="IT538" s="6"/>
      <c r="IU538" s="5"/>
      <c r="IV538" s="5"/>
      <c r="IW538" s="4"/>
      <c r="IX538" s="6"/>
      <c r="IY538" s="4"/>
      <c r="IZ538" s="6"/>
      <c r="JA538" s="5"/>
      <c r="JB538" s="5"/>
      <c r="JC538" s="4"/>
      <c r="JD538" s="6"/>
      <c r="JE538" s="4"/>
      <c r="JF538" s="6"/>
      <c r="JG538" s="5"/>
      <c r="JH538" s="5"/>
      <c r="JI538" s="4"/>
      <c r="JJ538" s="6"/>
      <c r="JK538" s="4"/>
      <c r="JL538" s="6"/>
      <c r="JM538" s="5"/>
      <c r="JN538" s="5"/>
      <c r="JO538" s="4"/>
      <c r="JP538" s="6"/>
      <c r="JQ538" s="4"/>
      <c r="JR538" s="6"/>
      <c r="JS538" s="5"/>
      <c r="JT538" s="5"/>
      <c r="JU538" s="4"/>
      <c r="JV538" s="6"/>
      <c r="JW538" s="4"/>
      <c r="JX538" s="6"/>
      <c r="JY538" s="5"/>
      <c r="JZ538" s="5"/>
      <c r="KA538" s="4"/>
      <c r="KB538" s="6"/>
      <c r="KC538" s="4"/>
      <c r="KD538" s="6"/>
      <c r="KE538" s="5"/>
      <c r="KF538" s="5"/>
      <c r="KG538" s="4"/>
      <c r="KH538" s="6"/>
      <c r="KI538" s="4"/>
      <c r="KJ538" s="6"/>
      <c r="KK538" s="5"/>
      <c r="KL538" s="5"/>
    </row>
    <row r="539">
      <c r="A539" s="3" t="s">
        <v>85</v>
      </c>
      <c r="B539" s="3" t="s">
        <v>789</v>
      </c>
      <c r="C539" s="3" t="s">
        <v>522</v>
      </c>
      <c r="D539" s="3" t="s">
        <v>523</v>
      </c>
      <c r="E539" s="3" t="s">
        <v>809</v>
      </c>
      <c r="F539" s="3" t="s">
        <v>809</v>
      </c>
      <c r="G539" s="3" t="s">
        <v>809</v>
      </c>
      <c r="H539" s="3" t="s">
        <v>351</v>
      </c>
      <c r="I539" s="4"/>
      <c r="J539" s="4">
        <f>=ROUNDDOWN({0},0)</f>
      </c>
      <c r="K539" s="4">
        <v>730</v>
      </c>
      <c r="L539" s="5"/>
      <c r="M539" s="4"/>
      <c r="N539" s="4">
        <f>=ROUNDDOWN({0},0)</f>
      </c>
      <c r="O539" s="4"/>
      <c r="P539" s="5"/>
      <c r="Q539" s="4"/>
      <c r="R539" s="6"/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/>
      <c r="AD539" s="6"/>
      <c r="AE539" s="4"/>
      <c r="AF539" s="6"/>
      <c r="AG539" s="5"/>
      <c r="AH539" s="5"/>
      <c r="AI539" s="4"/>
      <c r="AJ539" s="6"/>
      <c r="AK539" s="4"/>
      <c r="AL539" s="6"/>
      <c r="AM539" s="5"/>
      <c r="AN539" s="5"/>
      <c r="AO539" s="4"/>
      <c r="AP539" s="6"/>
      <c r="AQ539" s="4"/>
      <c r="AR539" s="6"/>
      <c r="AS539" s="5"/>
      <c r="AT539" s="5"/>
      <c r="AU539" s="4"/>
      <c r="AV539" s="6"/>
      <c r="AW539" s="4"/>
      <c r="AX539" s="6"/>
      <c r="AY539" s="5"/>
      <c r="AZ539" s="5"/>
      <c r="BA539" s="4"/>
      <c r="BB539" s="6"/>
      <c r="BC539" s="4"/>
      <c r="BD539" s="6"/>
      <c r="BE539" s="5"/>
      <c r="BF539" s="5"/>
      <c r="BG539" s="4"/>
      <c r="BH539" s="6"/>
      <c r="BI539" s="4"/>
      <c r="BJ539" s="6"/>
      <c r="BK539" s="5"/>
      <c r="BL539" s="5"/>
      <c r="BM539" s="4"/>
      <c r="BN539" s="6"/>
      <c r="BO539" s="4"/>
      <c r="BP539" s="6"/>
      <c r="BQ539" s="5"/>
      <c r="BR539" s="5"/>
      <c r="BS539" s="4"/>
      <c r="BT539" s="6"/>
      <c r="BU539" s="4"/>
      <c r="BV539" s="6"/>
      <c r="BW539" s="5"/>
      <c r="BX539" s="5"/>
      <c r="BY539" s="4"/>
      <c r="BZ539" s="6"/>
      <c r="CA539" s="4"/>
      <c r="CB539" s="6"/>
      <c r="CC539" s="5"/>
      <c r="CD539" s="5"/>
      <c r="CE539" s="4"/>
      <c r="CF539" s="6"/>
      <c r="CG539" s="4"/>
      <c r="CH539" s="6"/>
      <c r="CI539" s="5"/>
      <c r="CJ539" s="5"/>
      <c r="CK539" s="4"/>
      <c r="CL539" s="6"/>
      <c r="CM539" s="4"/>
      <c r="CN539" s="6"/>
      <c r="CO539" s="5"/>
      <c r="CP539" s="5"/>
      <c r="CQ539" s="4"/>
      <c r="CR539" s="6"/>
      <c r="CS539" s="4"/>
      <c r="CT539" s="6"/>
      <c r="CU539" s="5"/>
      <c r="CV539" s="5"/>
      <c r="CW539" s="4"/>
      <c r="CX539" s="6"/>
      <c r="CY539" s="4"/>
      <c r="CZ539" s="6"/>
      <c r="DA539" s="5"/>
      <c r="DB539" s="5"/>
      <c r="DC539" s="4"/>
      <c r="DD539" s="6"/>
      <c r="DE539" s="4"/>
      <c r="DF539" s="6"/>
      <c r="DG539" s="5"/>
      <c r="DH539" s="5"/>
      <c r="DI539" s="4"/>
      <c r="DJ539" s="6"/>
      <c r="DK539" s="4"/>
      <c r="DL539" s="6"/>
      <c r="DM539" s="5"/>
      <c r="DN539" s="5"/>
      <c r="DO539" s="4"/>
      <c r="DP539" s="6"/>
      <c r="DQ539" s="4"/>
      <c r="DR539" s="6"/>
      <c r="DS539" s="5"/>
      <c r="DT539" s="5"/>
      <c r="DU539" s="4"/>
      <c r="DV539" s="6"/>
      <c r="DW539" s="4"/>
      <c r="DX539" s="6"/>
      <c r="DY539" s="5"/>
      <c r="DZ539" s="5"/>
      <c r="EA539" s="4"/>
      <c r="EB539" s="6"/>
      <c r="EC539" s="4"/>
      <c r="ED539" s="6"/>
      <c r="EE539" s="5"/>
      <c r="EF539" s="5"/>
      <c r="EG539" s="4"/>
      <c r="EH539" s="6"/>
      <c r="EI539" s="4"/>
      <c r="EJ539" s="6"/>
      <c r="EK539" s="5"/>
      <c r="EL539" s="5"/>
      <c r="EM539" s="4"/>
      <c r="EN539" s="6"/>
      <c r="EO539" s="4"/>
      <c r="EP539" s="6"/>
      <c r="EQ539" s="5"/>
      <c r="ER539" s="5"/>
      <c r="ES539" s="4"/>
      <c r="ET539" s="6"/>
      <c r="EU539" s="4"/>
      <c r="EV539" s="6"/>
      <c r="EW539" s="5"/>
      <c r="EX539" s="5"/>
      <c r="EY539" s="4"/>
      <c r="EZ539" s="6"/>
      <c r="FA539" s="4"/>
      <c r="FB539" s="6"/>
      <c r="FC539" s="5"/>
      <c r="FD539" s="5"/>
      <c r="FE539" s="4"/>
      <c r="FF539" s="6"/>
      <c r="FG539" s="4"/>
      <c r="FH539" s="6"/>
      <c r="FI539" s="5"/>
      <c r="FJ539" s="5"/>
      <c r="FK539" s="4"/>
      <c r="FL539" s="6"/>
      <c r="FM539" s="4"/>
      <c r="FN539" s="6"/>
      <c r="FO539" s="5"/>
      <c r="FP539" s="5"/>
      <c r="FQ539" s="4"/>
      <c r="FR539" s="6"/>
      <c r="FS539" s="4"/>
      <c r="FT539" s="6"/>
      <c r="FU539" s="5"/>
      <c r="FV539" s="5"/>
      <c r="FW539" s="4"/>
      <c r="FX539" s="6"/>
      <c r="FY539" s="4"/>
      <c r="FZ539" s="6"/>
      <c r="GA539" s="5"/>
      <c r="GB539" s="5"/>
      <c r="GC539" s="4"/>
      <c r="GD539" s="6"/>
      <c r="GE539" s="4"/>
      <c r="GF539" s="6"/>
      <c r="GG539" s="5"/>
      <c r="GH539" s="5"/>
      <c r="GI539" s="4"/>
      <c r="GJ539" s="6"/>
      <c r="GK539" s="4"/>
      <c r="GL539" s="6"/>
      <c r="GM539" s="5"/>
      <c r="GN539" s="5"/>
      <c r="GO539" s="4"/>
      <c r="GP539" s="6"/>
      <c r="GQ539" s="4"/>
      <c r="GR539" s="6"/>
      <c r="GS539" s="5"/>
      <c r="GT539" s="5"/>
      <c r="GU539" s="4"/>
      <c r="GV539" s="6"/>
      <c r="GW539" s="4"/>
      <c r="GX539" s="6"/>
      <c r="GY539" s="5"/>
      <c r="GZ539" s="5"/>
      <c r="HA539" s="4"/>
      <c r="HB539" s="6"/>
      <c r="HC539" s="4"/>
      <c r="HD539" s="6"/>
      <c r="HE539" s="5"/>
      <c r="HF539" s="5"/>
      <c r="HG539" s="4"/>
      <c r="HH539" s="6"/>
      <c r="HI539" s="4"/>
      <c r="HJ539" s="6"/>
      <c r="HK539" s="5"/>
      <c r="HL539" s="5"/>
      <c r="HM539" s="4"/>
      <c r="HN539" s="6"/>
      <c r="HO539" s="4"/>
      <c r="HP539" s="6"/>
      <c r="HQ539" s="5"/>
      <c r="HR539" s="5"/>
      <c r="HS539" s="4"/>
      <c r="HT539" s="6"/>
      <c r="HU539" s="4"/>
      <c r="HV539" s="6"/>
      <c r="HW539" s="5"/>
      <c r="HX539" s="5"/>
      <c r="HY539" s="4"/>
      <c r="HZ539" s="6"/>
      <c r="IA539" s="4"/>
      <c r="IB539" s="6"/>
      <c r="IC539" s="5"/>
      <c r="ID539" s="5"/>
      <c r="IE539" s="4"/>
      <c r="IF539" s="6"/>
      <c r="IG539" s="4"/>
      <c r="IH539" s="6"/>
      <c r="II539" s="5"/>
      <c r="IJ539" s="5"/>
      <c r="IK539" s="4"/>
      <c r="IL539" s="6"/>
      <c r="IM539" s="4"/>
      <c r="IN539" s="6"/>
      <c r="IO539" s="5"/>
      <c r="IP539" s="5"/>
      <c r="IQ539" s="4"/>
      <c r="IR539" s="6"/>
      <c r="IS539" s="4"/>
      <c r="IT539" s="6"/>
      <c r="IU539" s="5"/>
      <c r="IV539" s="5"/>
      <c r="IW539" s="4"/>
      <c r="IX539" s="6"/>
      <c r="IY539" s="4"/>
      <c r="IZ539" s="6"/>
      <c r="JA539" s="5"/>
      <c r="JB539" s="5"/>
      <c r="JC539" s="4"/>
      <c r="JD539" s="6"/>
      <c r="JE539" s="4"/>
      <c r="JF539" s="6"/>
      <c r="JG539" s="5"/>
      <c r="JH539" s="5"/>
      <c r="JI539" s="4"/>
      <c r="JJ539" s="6"/>
      <c r="JK539" s="4"/>
      <c r="JL539" s="6"/>
      <c r="JM539" s="5"/>
      <c r="JN539" s="5"/>
      <c r="JO539" s="4"/>
      <c r="JP539" s="6"/>
      <c r="JQ539" s="4"/>
      <c r="JR539" s="6"/>
      <c r="JS539" s="5"/>
      <c r="JT539" s="5"/>
      <c r="JU539" s="4"/>
      <c r="JV539" s="6"/>
      <c r="JW539" s="4"/>
      <c r="JX539" s="6"/>
      <c r="JY539" s="5"/>
      <c r="JZ539" s="5"/>
      <c r="KA539" s="4"/>
      <c r="KB539" s="6"/>
      <c r="KC539" s="4"/>
      <c r="KD539" s="6"/>
      <c r="KE539" s="5"/>
      <c r="KF539" s="5"/>
      <c r="KG539" s="4"/>
      <c r="KH539" s="6"/>
      <c r="KI539" s="4"/>
      <c r="KJ539" s="6"/>
      <c r="KK539" s="5"/>
      <c r="KL539" s="5"/>
    </row>
    <row r="540">
      <c r="A540" s="3" t="s">
        <v>85</v>
      </c>
      <c r="B540" s="3" t="s">
        <v>789</v>
      </c>
      <c r="C540" s="3" t="s">
        <v>522</v>
      </c>
      <c r="D540" s="3" t="s">
        <v>523</v>
      </c>
      <c r="E540" s="3" t="s">
        <v>810</v>
      </c>
      <c r="F540" s="3" t="s">
        <v>810</v>
      </c>
      <c r="G540" s="3" t="s">
        <v>810</v>
      </c>
      <c r="H540" s="3" t="s">
        <v>351</v>
      </c>
      <c r="I540" s="4"/>
      <c r="J540" s="4">
        <f>=ROUNDDOWN({0},0)</f>
      </c>
      <c r="K540" s="4">
        <v>766</v>
      </c>
      <c r="L540" s="5"/>
      <c r="M540" s="4"/>
      <c r="N540" s="4">
        <f>=ROUNDDOWN({0},0)</f>
      </c>
      <c r="O540" s="4"/>
      <c r="P540" s="5"/>
      <c r="Q540" s="4"/>
      <c r="R540" s="6"/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/>
      <c r="AD540" s="6"/>
      <c r="AE540" s="4"/>
      <c r="AF540" s="6"/>
      <c r="AG540" s="5"/>
      <c r="AH540" s="5"/>
      <c r="AI540" s="4"/>
      <c r="AJ540" s="6"/>
      <c r="AK540" s="4"/>
      <c r="AL540" s="6"/>
      <c r="AM540" s="5"/>
      <c r="AN540" s="5"/>
      <c r="AO540" s="4"/>
      <c r="AP540" s="6"/>
      <c r="AQ540" s="4"/>
      <c r="AR540" s="6"/>
      <c r="AS540" s="5"/>
      <c r="AT540" s="5"/>
      <c r="AU540" s="4"/>
      <c r="AV540" s="6"/>
      <c r="AW540" s="4"/>
      <c r="AX540" s="6"/>
      <c r="AY540" s="5"/>
      <c r="AZ540" s="5"/>
      <c r="BA540" s="4"/>
      <c r="BB540" s="6"/>
      <c r="BC540" s="4"/>
      <c r="BD540" s="6"/>
      <c r="BE540" s="5"/>
      <c r="BF540" s="5"/>
      <c r="BG540" s="4"/>
      <c r="BH540" s="6"/>
      <c r="BI540" s="4"/>
      <c r="BJ540" s="6"/>
      <c r="BK540" s="5"/>
      <c r="BL540" s="5"/>
      <c r="BM540" s="4"/>
      <c r="BN540" s="6"/>
      <c r="BO540" s="4"/>
      <c r="BP540" s="6"/>
      <c r="BQ540" s="5"/>
      <c r="BR540" s="5"/>
      <c r="BS540" s="4"/>
      <c r="BT540" s="6"/>
      <c r="BU540" s="4"/>
      <c r="BV540" s="6"/>
      <c r="BW540" s="5"/>
      <c r="BX540" s="5"/>
      <c r="BY540" s="4"/>
      <c r="BZ540" s="6"/>
      <c r="CA540" s="4"/>
      <c r="CB540" s="6"/>
      <c r="CC540" s="5"/>
      <c r="CD540" s="5"/>
      <c r="CE540" s="4"/>
      <c r="CF540" s="6"/>
      <c r="CG540" s="4"/>
      <c r="CH540" s="6"/>
      <c r="CI540" s="5"/>
      <c r="CJ540" s="5"/>
      <c r="CK540" s="4"/>
      <c r="CL540" s="6"/>
      <c r="CM540" s="4"/>
      <c r="CN540" s="6"/>
      <c r="CO540" s="5"/>
      <c r="CP540" s="5"/>
      <c r="CQ540" s="4"/>
      <c r="CR540" s="6"/>
      <c r="CS540" s="4"/>
      <c r="CT540" s="6"/>
      <c r="CU540" s="5"/>
      <c r="CV540" s="5"/>
      <c r="CW540" s="4"/>
      <c r="CX540" s="6"/>
      <c r="CY540" s="4"/>
      <c r="CZ540" s="6"/>
      <c r="DA540" s="5"/>
      <c r="DB540" s="5"/>
      <c r="DC540" s="4"/>
      <c r="DD540" s="6"/>
      <c r="DE540" s="4"/>
      <c r="DF540" s="6"/>
      <c r="DG540" s="5"/>
      <c r="DH540" s="5"/>
      <c r="DI540" s="4"/>
      <c r="DJ540" s="6"/>
      <c r="DK540" s="4"/>
      <c r="DL540" s="6"/>
      <c r="DM540" s="5"/>
      <c r="DN540" s="5"/>
      <c r="DO540" s="4"/>
      <c r="DP540" s="6"/>
      <c r="DQ540" s="4"/>
      <c r="DR540" s="6"/>
      <c r="DS540" s="5"/>
      <c r="DT540" s="5"/>
      <c r="DU540" s="4"/>
      <c r="DV540" s="6"/>
      <c r="DW540" s="4"/>
      <c r="DX540" s="6"/>
      <c r="DY540" s="5"/>
      <c r="DZ540" s="5"/>
      <c r="EA540" s="4"/>
      <c r="EB540" s="6"/>
      <c r="EC540" s="4"/>
      <c r="ED540" s="6"/>
      <c r="EE540" s="5"/>
      <c r="EF540" s="5"/>
      <c r="EG540" s="4"/>
      <c r="EH540" s="6"/>
      <c r="EI540" s="4"/>
      <c r="EJ540" s="6"/>
      <c r="EK540" s="5"/>
      <c r="EL540" s="5"/>
      <c r="EM540" s="4"/>
      <c r="EN540" s="6"/>
      <c r="EO540" s="4"/>
      <c r="EP540" s="6"/>
      <c r="EQ540" s="5"/>
      <c r="ER540" s="5"/>
      <c r="ES540" s="4"/>
      <c r="ET540" s="6"/>
      <c r="EU540" s="4"/>
      <c r="EV540" s="6"/>
      <c r="EW540" s="5"/>
      <c r="EX540" s="5"/>
      <c r="EY540" s="4"/>
      <c r="EZ540" s="6"/>
      <c r="FA540" s="4"/>
      <c r="FB540" s="6"/>
      <c r="FC540" s="5"/>
      <c r="FD540" s="5"/>
      <c r="FE540" s="4"/>
      <c r="FF540" s="6"/>
      <c r="FG540" s="4"/>
      <c r="FH540" s="6"/>
      <c r="FI540" s="5"/>
      <c r="FJ540" s="5"/>
      <c r="FK540" s="4"/>
      <c r="FL540" s="6"/>
      <c r="FM540" s="4"/>
      <c r="FN540" s="6"/>
      <c r="FO540" s="5"/>
      <c r="FP540" s="5"/>
      <c r="FQ540" s="4"/>
      <c r="FR540" s="6"/>
      <c r="FS540" s="4"/>
      <c r="FT540" s="6"/>
      <c r="FU540" s="5"/>
      <c r="FV540" s="5"/>
      <c r="FW540" s="4"/>
      <c r="FX540" s="6"/>
      <c r="FY540" s="4"/>
      <c r="FZ540" s="6"/>
      <c r="GA540" s="5"/>
      <c r="GB540" s="5"/>
      <c r="GC540" s="4"/>
      <c r="GD540" s="6"/>
      <c r="GE540" s="4"/>
      <c r="GF540" s="6"/>
      <c r="GG540" s="5"/>
      <c r="GH540" s="5"/>
      <c r="GI540" s="4"/>
      <c r="GJ540" s="6"/>
      <c r="GK540" s="4"/>
      <c r="GL540" s="6"/>
      <c r="GM540" s="5"/>
      <c r="GN540" s="5"/>
      <c r="GO540" s="4"/>
      <c r="GP540" s="6"/>
      <c r="GQ540" s="4"/>
      <c r="GR540" s="6"/>
      <c r="GS540" s="5"/>
      <c r="GT540" s="5"/>
      <c r="GU540" s="4"/>
      <c r="GV540" s="6"/>
      <c r="GW540" s="4"/>
      <c r="GX540" s="6"/>
      <c r="GY540" s="5"/>
      <c r="GZ540" s="5"/>
      <c r="HA540" s="4"/>
      <c r="HB540" s="6"/>
      <c r="HC540" s="4"/>
      <c r="HD540" s="6"/>
      <c r="HE540" s="5"/>
      <c r="HF540" s="5"/>
      <c r="HG540" s="4"/>
      <c r="HH540" s="6"/>
      <c r="HI540" s="4"/>
      <c r="HJ540" s="6"/>
      <c r="HK540" s="5"/>
      <c r="HL540" s="5"/>
      <c r="HM540" s="4"/>
      <c r="HN540" s="6"/>
      <c r="HO540" s="4"/>
      <c r="HP540" s="6"/>
      <c r="HQ540" s="5"/>
      <c r="HR540" s="5"/>
      <c r="HS540" s="4"/>
      <c r="HT540" s="6"/>
      <c r="HU540" s="4"/>
      <c r="HV540" s="6"/>
      <c r="HW540" s="5"/>
      <c r="HX540" s="5"/>
      <c r="HY540" s="4"/>
      <c r="HZ540" s="6"/>
      <c r="IA540" s="4"/>
      <c r="IB540" s="6"/>
      <c r="IC540" s="5"/>
      <c r="ID540" s="5"/>
      <c r="IE540" s="4"/>
      <c r="IF540" s="6"/>
      <c r="IG540" s="4"/>
      <c r="IH540" s="6"/>
      <c r="II540" s="5"/>
      <c r="IJ540" s="5"/>
      <c r="IK540" s="4"/>
      <c r="IL540" s="6"/>
      <c r="IM540" s="4"/>
      <c r="IN540" s="6"/>
      <c r="IO540" s="5"/>
      <c r="IP540" s="5"/>
      <c r="IQ540" s="4"/>
      <c r="IR540" s="6"/>
      <c r="IS540" s="4"/>
      <c r="IT540" s="6"/>
      <c r="IU540" s="5"/>
      <c r="IV540" s="5"/>
      <c r="IW540" s="4"/>
      <c r="IX540" s="6"/>
      <c r="IY540" s="4"/>
      <c r="IZ540" s="6"/>
      <c r="JA540" s="5"/>
      <c r="JB540" s="5"/>
      <c r="JC540" s="4"/>
      <c r="JD540" s="6"/>
      <c r="JE540" s="4"/>
      <c r="JF540" s="6"/>
      <c r="JG540" s="5"/>
      <c r="JH540" s="5"/>
      <c r="JI540" s="4"/>
      <c r="JJ540" s="6"/>
      <c r="JK540" s="4"/>
      <c r="JL540" s="6"/>
      <c r="JM540" s="5"/>
      <c r="JN540" s="5"/>
      <c r="JO540" s="4"/>
      <c r="JP540" s="6"/>
      <c r="JQ540" s="4"/>
      <c r="JR540" s="6"/>
      <c r="JS540" s="5"/>
      <c r="JT540" s="5"/>
      <c r="JU540" s="4"/>
      <c r="JV540" s="6"/>
      <c r="JW540" s="4"/>
      <c r="JX540" s="6"/>
      <c r="JY540" s="5"/>
      <c r="JZ540" s="5"/>
      <c r="KA540" s="4"/>
      <c r="KB540" s="6"/>
      <c r="KC540" s="4"/>
      <c r="KD540" s="6"/>
      <c r="KE540" s="5"/>
      <c r="KF540" s="5"/>
      <c r="KG540" s="4"/>
      <c r="KH540" s="6"/>
      <c r="KI540" s="4"/>
      <c r="KJ540" s="6"/>
      <c r="KK540" s="5"/>
      <c r="KL540" s="5"/>
    </row>
    <row r="541">
      <c r="A541" s="3" t="s">
        <v>85</v>
      </c>
      <c r="B541" s="3" t="s">
        <v>814</v>
      </c>
      <c r="C541" s="3" t="s">
        <v>449</v>
      </c>
      <c r="D541" s="3" t="s">
        <v>519</v>
      </c>
      <c r="E541" s="3" t="s">
        <v>815</v>
      </c>
      <c r="F541" s="3" t="s">
        <v>815</v>
      </c>
      <c r="G541" s="3" t="s">
        <v>815</v>
      </c>
      <c r="H541" s="3" t="s">
        <v>129</v>
      </c>
      <c r="I541" s="4"/>
      <c r="J541" s="4">
        <f>=ROUNDDOWN({0},0)</f>
      </c>
      <c r="K541" s="4">
        <v>1707</v>
      </c>
      <c r="L541" s="5">
        <v>1</v>
      </c>
      <c r="M541" s="4"/>
      <c r="N541" s="4">
        <f>=ROUNDDOWN({0},0)</f>
      </c>
      <c r="O541" s="4"/>
      <c r="P541" s="5"/>
      <c r="Q541" s="4">
        <v>109</v>
      </c>
      <c r="R541" s="6">
        <v>2650.38</v>
      </c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/>
      <c r="AD541" s="6"/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  <c r="AU541" s="4"/>
      <c r="AV541" s="6"/>
      <c r="AW541" s="4"/>
      <c r="AX541" s="6"/>
      <c r="AY541" s="5"/>
      <c r="AZ541" s="5"/>
      <c r="BA541" s="4"/>
      <c r="BB541" s="6"/>
      <c r="BC541" s="4"/>
      <c r="BD541" s="6"/>
      <c r="BE541" s="5"/>
      <c r="BF541" s="5"/>
      <c r="BG541" s="4">
        <v>78</v>
      </c>
      <c r="BH541" s="6">
        <v>1770.6</v>
      </c>
      <c r="BI541" s="4"/>
      <c r="BJ541" s="6"/>
      <c r="BK541" s="5"/>
      <c r="BL541" s="5"/>
      <c r="BM541" s="4"/>
      <c r="BN541" s="6"/>
      <c r="BO541" s="4"/>
      <c r="BP541" s="6"/>
      <c r="BQ541" s="5"/>
      <c r="BR541" s="5"/>
      <c r="BS541" s="4">
        <v>31</v>
      </c>
      <c r="BT541" s="6">
        <v>879.78</v>
      </c>
      <c r="BU541" s="4"/>
      <c r="BV541" s="6"/>
      <c r="BW541" s="5"/>
      <c r="BX541" s="5"/>
      <c r="BY541" s="4"/>
      <c r="BZ541" s="6"/>
      <c r="CA541" s="4"/>
      <c r="CB541" s="6"/>
      <c r="CC541" s="5"/>
      <c r="CD541" s="5"/>
      <c r="CE541" s="4"/>
      <c r="CF541" s="6"/>
      <c r="CG541" s="4"/>
      <c r="CH541" s="6"/>
      <c r="CI541" s="5"/>
      <c r="CJ541" s="5"/>
      <c r="CK541" s="4"/>
      <c r="CL541" s="6"/>
      <c r="CM541" s="4"/>
      <c r="CN541" s="6"/>
      <c r="CO541" s="5"/>
      <c r="CP541" s="5"/>
      <c r="CQ541" s="4"/>
      <c r="CR541" s="6"/>
      <c r="CS541" s="4"/>
      <c r="CT541" s="6"/>
      <c r="CU541" s="5"/>
      <c r="CV541" s="5"/>
      <c r="CW541" s="4"/>
      <c r="CX541" s="6"/>
      <c r="CY541" s="4"/>
      <c r="CZ541" s="6"/>
      <c r="DA541" s="5"/>
      <c r="DB541" s="5"/>
      <c r="DC541" s="4"/>
      <c r="DD541" s="6"/>
      <c r="DE541" s="4"/>
      <c r="DF541" s="6"/>
      <c r="DG541" s="5"/>
      <c r="DH541" s="5"/>
      <c r="DI541" s="4"/>
      <c r="DJ541" s="6"/>
      <c r="DK541" s="4"/>
      <c r="DL541" s="6"/>
      <c r="DM541" s="5"/>
      <c r="DN541" s="5"/>
      <c r="DO541" s="4"/>
      <c r="DP541" s="6"/>
      <c r="DQ541" s="4"/>
      <c r="DR541" s="6"/>
      <c r="DS541" s="5"/>
      <c r="DT541" s="5"/>
      <c r="DU541" s="4"/>
      <c r="DV541" s="6"/>
      <c r="DW541" s="4"/>
      <c r="DX541" s="6"/>
      <c r="DY541" s="5"/>
      <c r="DZ541" s="5"/>
      <c r="EA541" s="4"/>
      <c r="EB541" s="6"/>
      <c r="EC541" s="4"/>
      <c r="ED541" s="6"/>
      <c r="EE541" s="5"/>
      <c r="EF541" s="5"/>
      <c r="EG541" s="4"/>
      <c r="EH541" s="6"/>
      <c r="EI541" s="4"/>
      <c r="EJ541" s="6"/>
      <c r="EK541" s="5"/>
      <c r="EL541" s="5"/>
      <c r="EM541" s="4"/>
      <c r="EN541" s="6"/>
      <c r="EO541" s="4"/>
      <c r="EP541" s="6"/>
      <c r="EQ541" s="5"/>
      <c r="ER541" s="5"/>
      <c r="ES541" s="4"/>
      <c r="ET541" s="6"/>
      <c r="EU541" s="4"/>
      <c r="EV541" s="6"/>
      <c r="EW541" s="5"/>
      <c r="EX541" s="5"/>
      <c r="EY541" s="4"/>
      <c r="EZ541" s="6"/>
      <c r="FA541" s="4"/>
      <c r="FB541" s="6"/>
      <c r="FC541" s="5"/>
      <c r="FD541" s="5"/>
      <c r="FE541" s="4"/>
      <c r="FF541" s="6"/>
      <c r="FG541" s="4"/>
      <c r="FH541" s="6"/>
      <c r="FI541" s="5"/>
      <c r="FJ541" s="5"/>
      <c r="FK541" s="4"/>
      <c r="FL541" s="6"/>
      <c r="FM541" s="4"/>
      <c r="FN541" s="6"/>
      <c r="FO541" s="5"/>
      <c r="FP541" s="5"/>
      <c r="FQ541" s="4"/>
      <c r="FR541" s="6"/>
      <c r="FS541" s="4"/>
      <c r="FT541" s="6"/>
      <c r="FU541" s="5"/>
      <c r="FV541" s="5"/>
      <c r="FW541" s="4"/>
      <c r="FX541" s="6"/>
      <c r="FY541" s="4"/>
      <c r="FZ541" s="6"/>
      <c r="GA541" s="5"/>
      <c r="GB541" s="5"/>
      <c r="GC541" s="4"/>
      <c r="GD541" s="6"/>
      <c r="GE541" s="4"/>
      <c r="GF541" s="6"/>
      <c r="GG541" s="5"/>
      <c r="GH541" s="5"/>
      <c r="GI541" s="4"/>
      <c r="GJ541" s="6"/>
      <c r="GK541" s="4"/>
      <c r="GL541" s="6"/>
      <c r="GM541" s="5"/>
      <c r="GN541" s="5"/>
      <c r="GO541" s="4"/>
      <c r="GP541" s="6"/>
      <c r="GQ541" s="4"/>
      <c r="GR541" s="6"/>
      <c r="GS541" s="5"/>
      <c r="GT541" s="5"/>
      <c r="GU541" s="4"/>
      <c r="GV541" s="6"/>
      <c r="GW541" s="4"/>
      <c r="GX541" s="6"/>
      <c r="GY541" s="5"/>
      <c r="GZ541" s="5"/>
      <c r="HA541" s="4"/>
      <c r="HB541" s="6"/>
      <c r="HC541" s="4"/>
      <c r="HD541" s="6"/>
      <c r="HE541" s="5"/>
      <c r="HF541" s="5"/>
      <c r="HG541" s="4"/>
      <c r="HH541" s="6"/>
      <c r="HI541" s="4"/>
      <c r="HJ541" s="6"/>
      <c r="HK541" s="5"/>
      <c r="HL541" s="5"/>
      <c r="HM541" s="4"/>
      <c r="HN541" s="6"/>
      <c r="HO541" s="4"/>
      <c r="HP541" s="6"/>
      <c r="HQ541" s="5"/>
      <c r="HR541" s="5"/>
      <c r="HS541" s="4"/>
      <c r="HT541" s="6"/>
      <c r="HU541" s="4"/>
      <c r="HV541" s="6"/>
      <c r="HW541" s="5"/>
      <c r="HX541" s="5"/>
      <c r="HY541" s="4"/>
      <c r="HZ541" s="6"/>
      <c r="IA541" s="4"/>
      <c r="IB541" s="6"/>
      <c r="IC541" s="5"/>
      <c r="ID541" s="5"/>
      <c r="IE541" s="4"/>
      <c r="IF541" s="6"/>
      <c r="IG541" s="4"/>
      <c r="IH541" s="6"/>
      <c r="II541" s="5"/>
      <c r="IJ541" s="5"/>
      <c r="IK541" s="4"/>
      <c r="IL541" s="6"/>
      <c r="IM541" s="4"/>
      <c r="IN541" s="6"/>
      <c r="IO541" s="5"/>
      <c r="IP541" s="5"/>
      <c r="IQ541" s="4"/>
      <c r="IR541" s="6"/>
      <c r="IS541" s="4"/>
      <c r="IT541" s="6"/>
      <c r="IU541" s="5"/>
      <c r="IV541" s="5"/>
      <c r="IW541" s="4"/>
      <c r="IX541" s="6"/>
      <c r="IY541" s="4"/>
      <c r="IZ541" s="6"/>
      <c r="JA541" s="5"/>
      <c r="JB541" s="5"/>
      <c r="JC541" s="4"/>
      <c r="JD541" s="6"/>
      <c r="JE541" s="4"/>
      <c r="JF541" s="6"/>
      <c r="JG541" s="5"/>
      <c r="JH541" s="5"/>
      <c r="JI541" s="4"/>
      <c r="JJ541" s="6"/>
      <c r="JK541" s="4"/>
      <c r="JL541" s="6"/>
      <c r="JM541" s="5"/>
      <c r="JN541" s="5"/>
      <c r="JO541" s="4"/>
      <c r="JP541" s="6"/>
      <c r="JQ541" s="4"/>
      <c r="JR541" s="6"/>
      <c r="JS541" s="5"/>
      <c r="JT541" s="5"/>
      <c r="JU541" s="4"/>
      <c r="JV541" s="6"/>
      <c r="JW541" s="4"/>
      <c r="JX541" s="6"/>
      <c r="JY541" s="5"/>
      <c r="JZ541" s="5"/>
      <c r="KA541" s="4"/>
      <c r="KB541" s="6"/>
      <c r="KC541" s="4"/>
      <c r="KD541" s="6"/>
      <c r="KE541" s="5"/>
      <c r="KF541" s="5"/>
      <c r="KG541" s="4"/>
      <c r="KH541" s="6"/>
      <c r="KI541" s="4"/>
      <c r="KJ541" s="6"/>
      <c r="KK541" s="5"/>
      <c r="KL541" s="5"/>
    </row>
    <row r="542">
      <c r="A542" s="3" t="s">
        <v>85</v>
      </c>
      <c r="B542" s="3" t="s">
        <v>814</v>
      </c>
      <c r="C542" s="3" t="s">
        <v>449</v>
      </c>
      <c r="D542" s="3" t="s">
        <v>519</v>
      </c>
      <c r="E542" s="3" t="s">
        <v>816</v>
      </c>
      <c r="F542" s="3" t="s">
        <v>104</v>
      </c>
      <c r="G542" s="3" t="s">
        <v>104</v>
      </c>
      <c r="H542" s="3" t="s">
        <v>129</v>
      </c>
      <c r="I542" s="4"/>
      <c r="J542" s="4">
        <f>=ROUNDDOWN({0},0)</f>
      </c>
      <c r="K542" s="4">
        <v>2000</v>
      </c>
      <c r="L542" s="5">
        <v>0.9762</v>
      </c>
      <c r="M542" s="4"/>
      <c r="N542" s="4">
        <f>=ROUNDDOWN({0},0)</f>
      </c>
      <c r="O542" s="4"/>
      <c r="P542" s="5"/>
      <c r="Q542" s="4">
        <v>63</v>
      </c>
      <c r="R542" s="6">
        <v>1278.85</v>
      </c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/>
      <c r="AD542" s="6"/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  <c r="AU542" s="4"/>
      <c r="AV542" s="6"/>
      <c r="AW542" s="4"/>
      <c r="AX542" s="6"/>
      <c r="AY542" s="5"/>
      <c r="AZ542" s="5"/>
      <c r="BA542" s="4"/>
      <c r="BB542" s="6"/>
      <c r="BC542" s="4"/>
      <c r="BD542" s="6"/>
      <c r="BE542" s="5"/>
      <c r="BF542" s="5"/>
      <c r="BG542" s="4">
        <v>47</v>
      </c>
      <c r="BH542" s="6">
        <v>931.01</v>
      </c>
      <c r="BI542" s="4"/>
      <c r="BJ542" s="6"/>
      <c r="BK542" s="5"/>
      <c r="BL542" s="5"/>
      <c r="BM542" s="4"/>
      <c r="BN542" s="6"/>
      <c r="BO542" s="4"/>
      <c r="BP542" s="6"/>
      <c r="BQ542" s="5"/>
      <c r="BR542" s="5"/>
      <c r="BS542" s="4">
        <v>16</v>
      </c>
      <c r="BT542" s="6">
        <v>347.84</v>
      </c>
      <c r="BU542" s="4"/>
      <c r="BV542" s="6"/>
      <c r="BW542" s="5"/>
      <c r="BX542" s="5"/>
      <c r="BY542" s="4"/>
      <c r="BZ542" s="6"/>
      <c r="CA542" s="4"/>
      <c r="CB542" s="6"/>
      <c r="CC542" s="5"/>
      <c r="CD542" s="5"/>
      <c r="CE542" s="4"/>
      <c r="CF542" s="6"/>
      <c r="CG542" s="4"/>
      <c r="CH542" s="6"/>
      <c r="CI542" s="5"/>
      <c r="CJ542" s="5"/>
      <c r="CK542" s="4"/>
      <c r="CL542" s="6"/>
      <c r="CM542" s="4"/>
      <c r="CN542" s="6"/>
      <c r="CO542" s="5"/>
      <c r="CP542" s="5"/>
      <c r="CQ542" s="4"/>
      <c r="CR542" s="6"/>
      <c r="CS542" s="4"/>
      <c r="CT542" s="6"/>
      <c r="CU542" s="5"/>
      <c r="CV542" s="5"/>
      <c r="CW542" s="4"/>
      <c r="CX542" s="6"/>
      <c r="CY542" s="4"/>
      <c r="CZ542" s="6"/>
      <c r="DA542" s="5"/>
      <c r="DB542" s="5"/>
      <c r="DC542" s="4"/>
      <c r="DD542" s="6"/>
      <c r="DE542" s="4"/>
      <c r="DF542" s="6"/>
      <c r="DG542" s="5"/>
      <c r="DH542" s="5"/>
      <c r="DI542" s="4"/>
      <c r="DJ542" s="6"/>
      <c r="DK542" s="4"/>
      <c r="DL542" s="6"/>
      <c r="DM542" s="5"/>
      <c r="DN542" s="5"/>
      <c r="DO542" s="4"/>
      <c r="DP542" s="6"/>
      <c r="DQ542" s="4"/>
      <c r="DR542" s="6"/>
      <c r="DS542" s="5"/>
      <c r="DT542" s="5"/>
      <c r="DU542" s="4"/>
      <c r="DV542" s="6"/>
      <c r="DW542" s="4"/>
      <c r="DX542" s="6"/>
      <c r="DY542" s="5"/>
      <c r="DZ542" s="5"/>
      <c r="EA542" s="4"/>
      <c r="EB542" s="6"/>
      <c r="EC542" s="4"/>
      <c r="ED542" s="6"/>
      <c r="EE542" s="5"/>
      <c r="EF542" s="5"/>
      <c r="EG542" s="4"/>
      <c r="EH542" s="6"/>
      <c r="EI542" s="4"/>
      <c r="EJ542" s="6"/>
      <c r="EK542" s="5"/>
      <c r="EL542" s="5"/>
      <c r="EM542" s="4"/>
      <c r="EN542" s="6"/>
      <c r="EO542" s="4"/>
      <c r="EP542" s="6"/>
      <c r="EQ542" s="5"/>
      <c r="ER542" s="5"/>
      <c r="ES542" s="4"/>
      <c r="ET542" s="6"/>
      <c r="EU542" s="4"/>
      <c r="EV542" s="6"/>
      <c r="EW542" s="5"/>
      <c r="EX542" s="5"/>
      <c r="EY542" s="4"/>
      <c r="EZ542" s="6"/>
      <c r="FA542" s="4"/>
      <c r="FB542" s="6"/>
      <c r="FC542" s="5"/>
      <c r="FD542" s="5"/>
      <c r="FE542" s="4"/>
      <c r="FF542" s="6"/>
      <c r="FG542" s="4"/>
      <c r="FH542" s="6"/>
      <c r="FI542" s="5"/>
      <c r="FJ542" s="5"/>
      <c r="FK542" s="4"/>
      <c r="FL542" s="6"/>
      <c r="FM542" s="4"/>
      <c r="FN542" s="6"/>
      <c r="FO542" s="5"/>
      <c r="FP542" s="5"/>
      <c r="FQ542" s="4"/>
      <c r="FR542" s="6"/>
      <c r="FS542" s="4"/>
      <c r="FT542" s="6"/>
      <c r="FU542" s="5"/>
      <c r="FV542" s="5"/>
      <c r="FW542" s="4"/>
      <c r="FX542" s="6"/>
      <c r="FY542" s="4"/>
      <c r="FZ542" s="6"/>
      <c r="GA542" s="5"/>
      <c r="GB542" s="5"/>
      <c r="GC542" s="4"/>
      <c r="GD542" s="6"/>
      <c r="GE542" s="4"/>
      <c r="GF542" s="6"/>
      <c r="GG542" s="5"/>
      <c r="GH542" s="5"/>
      <c r="GI542" s="4"/>
      <c r="GJ542" s="6"/>
      <c r="GK542" s="4"/>
      <c r="GL542" s="6"/>
      <c r="GM542" s="5"/>
      <c r="GN542" s="5"/>
      <c r="GO542" s="4"/>
      <c r="GP542" s="6"/>
      <c r="GQ542" s="4"/>
      <c r="GR542" s="6"/>
      <c r="GS542" s="5"/>
      <c r="GT542" s="5"/>
      <c r="GU542" s="4"/>
      <c r="GV542" s="6"/>
      <c r="GW542" s="4"/>
      <c r="GX542" s="6"/>
      <c r="GY542" s="5"/>
      <c r="GZ542" s="5"/>
      <c r="HA542" s="4"/>
      <c r="HB542" s="6"/>
      <c r="HC542" s="4"/>
      <c r="HD542" s="6"/>
      <c r="HE542" s="5"/>
      <c r="HF542" s="5"/>
      <c r="HG542" s="4"/>
      <c r="HH542" s="6"/>
      <c r="HI542" s="4"/>
      <c r="HJ542" s="6"/>
      <c r="HK542" s="5"/>
      <c r="HL542" s="5"/>
      <c r="HM542" s="4"/>
      <c r="HN542" s="6"/>
      <c r="HO542" s="4"/>
      <c r="HP542" s="6"/>
      <c r="HQ542" s="5"/>
      <c r="HR542" s="5"/>
      <c r="HS542" s="4"/>
      <c r="HT542" s="6"/>
      <c r="HU542" s="4"/>
      <c r="HV542" s="6"/>
      <c r="HW542" s="5"/>
      <c r="HX542" s="5"/>
      <c r="HY542" s="4"/>
      <c r="HZ542" s="6"/>
      <c r="IA542" s="4"/>
      <c r="IB542" s="6"/>
      <c r="IC542" s="5"/>
      <c r="ID542" s="5"/>
      <c r="IE542" s="4"/>
      <c r="IF542" s="6"/>
      <c r="IG542" s="4"/>
      <c r="IH542" s="6"/>
      <c r="II542" s="5"/>
      <c r="IJ542" s="5"/>
      <c r="IK542" s="4"/>
      <c r="IL542" s="6"/>
      <c r="IM542" s="4"/>
      <c r="IN542" s="6"/>
      <c r="IO542" s="5"/>
      <c r="IP542" s="5"/>
      <c r="IQ542" s="4"/>
      <c r="IR542" s="6"/>
      <c r="IS542" s="4"/>
      <c r="IT542" s="6"/>
      <c r="IU542" s="5"/>
      <c r="IV542" s="5"/>
      <c r="IW542" s="4"/>
      <c r="IX542" s="6"/>
      <c r="IY542" s="4"/>
      <c r="IZ542" s="6"/>
      <c r="JA542" s="5"/>
      <c r="JB542" s="5"/>
      <c r="JC542" s="4"/>
      <c r="JD542" s="6"/>
      <c r="JE542" s="4"/>
      <c r="JF542" s="6"/>
      <c r="JG542" s="5"/>
      <c r="JH542" s="5"/>
      <c r="JI542" s="4"/>
      <c r="JJ542" s="6"/>
      <c r="JK542" s="4"/>
      <c r="JL542" s="6"/>
      <c r="JM542" s="5"/>
      <c r="JN542" s="5"/>
      <c r="JO542" s="4"/>
      <c r="JP542" s="6"/>
      <c r="JQ542" s="4"/>
      <c r="JR542" s="6"/>
      <c r="JS542" s="5"/>
      <c r="JT542" s="5"/>
      <c r="JU542" s="4"/>
      <c r="JV542" s="6"/>
      <c r="JW542" s="4"/>
      <c r="JX542" s="6"/>
      <c r="JY542" s="5"/>
      <c r="JZ542" s="5"/>
      <c r="KA542" s="4"/>
      <c r="KB542" s="6"/>
      <c r="KC542" s="4"/>
      <c r="KD542" s="6"/>
      <c r="KE542" s="5"/>
      <c r="KF542" s="5"/>
      <c r="KG542" s="4"/>
      <c r="KH542" s="6"/>
      <c r="KI542" s="4"/>
      <c r="KJ542" s="6"/>
      <c r="KK542" s="5"/>
      <c r="KL542" s="5"/>
    </row>
    <row r="543">
      <c r="A543" s="3" t="s">
        <v>85</v>
      </c>
      <c r="B543" s="3" t="s">
        <v>814</v>
      </c>
      <c r="C543" s="3" t="s">
        <v>449</v>
      </c>
      <c r="D543" s="3" t="s">
        <v>519</v>
      </c>
      <c r="E543" s="3" t="s">
        <v>364</v>
      </c>
      <c r="F543" s="3" t="s">
        <v>104</v>
      </c>
      <c r="G543" s="3" t="s">
        <v>104</v>
      </c>
      <c r="H543" s="3" t="s">
        <v>129</v>
      </c>
      <c r="I543" s="4"/>
      <c r="J543" s="4">
        <f>=ROUNDDOWN({0},0)</f>
      </c>
      <c r="K543" s="4">
        <v>600</v>
      </c>
      <c r="L543" s="5">
        <v>1</v>
      </c>
      <c r="M543" s="4"/>
      <c r="N543" s="4">
        <f>=ROUNDDOWN({0},0)</f>
      </c>
      <c r="O543" s="4"/>
      <c r="P543" s="5"/>
      <c r="Q543" s="4">
        <v>27</v>
      </c>
      <c r="R543" s="6">
        <v>992.66</v>
      </c>
      <c r="S543" s="4"/>
      <c r="T543" s="6"/>
      <c r="U543" s="5"/>
      <c r="V543" s="5"/>
      <c r="W543" s="4"/>
      <c r="X543" s="6"/>
      <c r="Y543" s="4"/>
      <c r="Z543" s="6"/>
      <c r="AA543" s="5"/>
      <c r="AB543" s="5"/>
      <c r="AC543" s="4"/>
      <c r="AD543" s="6"/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  <c r="AU543" s="4"/>
      <c r="AV543" s="6"/>
      <c r="AW543" s="4"/>
      <c r="AX543" s="6"/>
      <c r="AY543" s="5"/>
      <c r="AZ543" s="5"/>
      <c r="BA543" s="4"/>
      <c r="BB543" s="6"/>
      <c r="BC543" s="4"/>
      <c r="BD543" s="6"/>
      <c r="BE543" s="5"/>
      <c r="BF543" s="5"/>
      <c r="BG543" s="4">
        <v>1</v>
      </c>
      <c r="BH543" s="6">
        <v>18.44</v>
      </c>
      <c r="BI543" s="4"/>
      <c r="BJ543" s="6"/>
      <c r="BK543" s="5"/>
      <c r="BL543" s="5"/>
      <c r="BM543" s="4"/>
      <c r="BN543" s="6"/>
      <c r="BO543" s="4"/>
      <c r="BP543" s="6"/>
      <c r="BQ543" s="5"/>
      <c r="BR543" s="5"/>
      <c r="BS543" s="4">
        <v>7</v>
      </c>
      <c r="BT543" s="6">
        <v>184.41</v>
      </c>
      <c r="BU543" s="4"/>
      <c r="BV543" s="6"/>
      <c r="BW543" s="5"/>
      <c r="BX543" s="5"/>
      <c r="BY543" s="4"/>
      <c r="BZ543" s="6"/>
      <c r="CA543" s="4"/>
      <c r="CB543" s="6"/>
      <c r="CC543" s="5"/>
      <c r="CD543" s="5"/>
      <c r="CE543" s="4"/>
      <c r="CF543" s="6"/>
      <c r="CG543" s="4"/>
      <c r="CH543" s="6"/>
      <c r="CI543" s="5"/>
      <c r="CJ543" s="5"/>
      <c r="CK543" s="4">
        <v>19</v>
      </c>
      <c r="CL543" s="6">
        <v>789.81</v>
      </c>
      <c r="CM543" s="4"/>
      <c r="CN543" s="6"/>
      <c r="CO543" s="5"/>
      <c r="CP543" s="5"/>
      <c r="CQ543" s="4"/>
      <c r="CR543" s="6"/>
      <c r="CS543" s="4"/>
      <c r="CT543" s="6"/>
      <c r="CU543" s="5"/>
      <c r="CV543" s="5"/>
      <c r="CW543" s="4"/>
      <c r="CX543" s="6"/>
      <c r="CY543" s="4"/>
      <c r="CZ543" s="6"/>
      <c r="DA543" s="5"/>
      <c r="DB543" s="5"/>
      <c r="DC543" s="4"/>
      <c r="DD543" s="6"/>
      <c r="DE543" s="4"/>
      <c r="DF543" s="6"/>
      <c r="DG543" s="5"/>
      <c r="DH543" s="5"/>
      <c r="DI543" s="4"/>
      <c r="DJ543" s="6"/>
      <c r="DK543" s="4"/>
      <c r="DL543" s="6"/>
      <c r="DM543" s="5"/>
      <c r="DN543" s="5"/>
      <c r="DO543" s="4"/>
      <c r="DP543" s="6"/>
      <c r="DQ543" s="4"/>
      <c r="DR543" s="6"/>
      <c r="DS543" s="5"/>
      <c r="DT543" s="5"/>
      <c r="DU543" s="4"/>
      <c r="DV543" s="6"/>
      <c r="DW543" s="4"/>
      <c r="DX543" s="6"/>
      <c r="DY543" s="5"/>
      <c r="DZ543" s="5"/>
      <c r="EA543" s="4"/>
      <c r="EB543" s="6"/>
      <c r="EC543" s="4"/>
      <c r="ED543" s="6"/>
      <c r="EE543" s="5"/>
      <c r="EF543" s="5"/>
      <c r="EG543" s="4"/>
      <c r="EH543" s="6"/>
      <c r="EI543" s="4"/>
      <c r="EJ543" s="6"/>
      <c r="EK543" s="5"/>
      <c r="EL543" s="5"/>
      <c r="EM543" s="4"/>
      <c r="EN543" s="6"/>
      <c r="EO543" s="4"/>
      <c r="EP543" s="6"/>
      <c r="EQ543" s="5"/>
      <c r="ER543" s="5"/>
      <c r="ES543" s="4"/>
      <c r="ET543" s="6"/>
      <c r="EU543" s="4"/>
      <c r="EV543" s="6"/>
      <c r="EW543" s="5"/>
      <c r="EX543" s="5"/>
      <c r="EY543" s="4"/>
      <c r="EZ543" s="6"/>
      <c r="FA543" s="4"/>
      <c r="FB543" s="6"/>
      <c r="FC543" s="5"/>
      <c r="FD543" s="5"/>
      <c r="FE543" s="4"/>
      <c r="FF543" s="6"/>
      <c r="FG543" s="4"/>
      <c r="FH543" s="6"/>
      <c r="FI543" s="5"/>
      <c r="FJ543" s="5"/>
      <c r="FK543" s="4"/>
      <c r="FL543" s="6"/>
      <c r="FM543" s="4"/>
      <c r="FN543" s="6"/>
      <c r="FO543" s="5"/>
      <c r="FP543" s="5"/>
      <c r="FQ543" s="4"/>
      <c r="FR543" s="6"/>
      <c r="FS543" s="4"/>
      <c r="FT543" s="6"/>
      <c r="FU543" s="5"/>
      <c r="FV543" s="5"/>
      <c r="FW543" s="4"/>
      <c r="FX543" s="6"/>
      <c r="FY543" s="4"/>
      <c r="FZ543" s="6"/>
      <c r="GA543" s="5"/>
      <c r="GB543" s="5"/>
      <c r="GC543" s="4"/>
      <c r="GD543" s="6"/>
      <c r="GE543" s="4"/>
      <c r="GF543" s="6"/>
      <c r="GG543" s="5"/>
      <c r="GH543" s="5"/>
      <c r="GI543" s="4"/>
      <c r="GJ543" s="6"/>
      <c r="GK543" s="4"/>
      <c r="GL543" s="6"/>
      <c r="GM543" s="5"/>
      <c r="GN543" s="5"/>
      <c r="GO543" s="4"/>
      <c r="GP543" s="6"/>
      <c r="GQ543" s="4"/>
      <c r="GR543" s="6"/>
      <c r="GS543" s="5"/>
      <c r="GT543" s="5"/>
      <c r="GU543" s="4"/>
      <c r="GV543" s="6"/>
      <c r="GW543" s="4"/>
      <c r="GX543" s="6"/>
      <c r="GY543" s="5"/>
      <c r="GZ543" s="5"/>
      <c r="HA543" s="4"/>
      <c r="HB543" s="6"/>
      <c r="HC543" s="4"/>
      <c r="HD543" s="6"/>
      <c r="HE543" s="5"/>
      <c r="HF543" s="5"/>
      <c r="HG543" s="4"/>
      <c r="HH543" s="6"/>
      <c r="HI543" s="4"/>
      <c r="HJ543" s="6"/>
      <c r="HK543" s="5"/>
      <c r="HL543" s="5"/>
      <c r="HM543" s="4"/>
      <c r="HN543" s="6"/>
      <c r="HO543" s="4"/>
      <c r="HP543" s="6"/>
      <c r="HQ543" s="5"/>
      <c r="HR543" s="5"/>
      <c r="HS543" s="4"/>
      <c r="HT543" s="6"/>
      <c r="HU543" s="4"/>
      <c r="HV543" s="6"/>
      <c r="HW543" s="5"/>
      <c r="HX543" s="5"/>
      <c r="HY543" s="4"/>
      <c r="HZ543" s="6"/>
      <c r="IA543" s="4"/>
      <c r="IB543" s="6"/>
      <c r="IC543" s="5"/>
      <c r="ID543" s="5"/>
      <c r="IE543" s="4"/>
      <c r="IF543" s="6"/>
      <c r="IG543" s="4"/>
      <c r="IH543" s="6"/>
      <c r="II543" s="5"/>
      <c r="IJ543" s="5"/>
      <c r="IK543" s="4"/>
      <c r="IL543" s="6"/>
      <c r="IM543" s="4"/>
      <c r="IN543" s="6"/>
      <c r="IO543" s="5"/>
      <c r="IP543" s="5"/>
      <c r="IQ543" s="4"/>
      <c r="IR543" s="6"/>
      <c r="IS543" s="4"/>
      <c r="IT543" s="6"/>
      <c r="IU543" s="5"/>
      <c r="IV543" s="5"/>
      <c r="IW543" s="4"/>
      <c r="IX543" s="6"/>
      <c r="IY543" s="4"/>
      <c r="IZ543" s="6"/>
      <c r="JA543" s="5"/>
      <c r="JB543" s="5"/>
      <c r="JC543" s="4"/>
      <c r="JD543" s="6"/>
      <c r="JE543" s="4"/>
      <c r="JF543" s="6"/>
      <c r="JG543" s="5"/>
      <c r="JH543" s="5"/>
      <c r="JI543" s="4"/>
      <c r="JJ543" s="6"/>
      <c r="JK543" s="4"/>
      <c r="JL543" s="6"/>
      <c r="JM543" s="5"/>
      <c r="JN543" s="5"/>
      <c r="JO543" s="4"/>
      <c r="JP543" s="6"/>
      <c r="JQ543" s="4"/>
      <c r="JR543" s="6"/>
      <c r="JS543" s="5"/>
      <c r="JT543" s="5"/>
      <c r="JU543" s="4"/>
      <c r="JV543" s="6"/>
      <c r="JW543" s="4"/>
      <c r="JX543" s="6"/>
      <c r="JY543" s="5"/>
      <c r="JZ543" s="5"/>
      <c r="KA543" s="4"/>
      <c r="KB543" s="6"/>
      <c r="KC543" s="4"/>
      <c r="KD543" s="6"/>
      <c r="KE543" s="5"/>
      <c r="KF543" s="5"/>
      <c r="KG543" s="4"/>
      <c r="KH543" s="6"/>
      <c r="KI543" s="4"/>
      <c r="KJ543" s="6"/>
      <c r="KK543" s="5"/>
      <c r="KL543" s="5"/>
    </row>
    <row r="544">
      <c r="A544" s="3" t="s">
        <v>85</v>
      </c>
      <c r="B544" s="3" t="s">
        <v>814</v>
      </c>
      <c r="C544" s="3" t="s">
        <v>449</v>
      </c>
      <c r="D544" s="3" t="s">
        <v>519</v>
      </c>
      <c r="E544" s="3" t="s">
        <v>277</v>
      </c>
      <c r="F544" s="3" t="s">
        <v>104</v>
      </c>
      <c r="G544" s="3" t="s">
        <v>104</v>
      </c>
      <c r="H544" s="3" t="s">
        <v>104</v>
      </c>
      <c r="I544" s="4"/>
      <c r="J544" s="4">
        <f>=ROUNDDOWN({0},0)</f>
      </c>
      <c r="K544" s="4"/>
      <c r="L544" s="5"/>
      <c r="M544" s="4"/>
      <c r="N544" s="4">
        <f>=ROUNDDOWN({0},0)</f>
      </c>
      <c r="O544" s="4"/>
      <c r="P544" s="5"/>
      <c r="Q544" s="4">
        <v>27</v>
      </c>
      <c r="R544" s="6">
        <v>485.41</v>
      </c>
      <c r="S544" s="4"/>
      <c r="T544" s="6"/>
      <c r="U544" s="5"/>
      <c r="V544" s="5"/>
      <c r="W544" s="4"/>
      <c r="X544" s="6"/>
      <c r="Y544" s="4"/>
      <c r="Z544" s="6"/>
      <c r="AA544" s="5"/>
      <c r="AB544" s="5"/>
      <c r="AC544" s="4"/>
      <c r="AD544" s="6"/>
      <c r="AE544" s="4"/>
      <c r="AF544" s="6"/>
      <c r="AG544" s="5"/>
      <c r="AH544" s="5"/>
      <c r="AI544" s="4"/>
      <c r="AJ544" s="6"/>
      <c r="AK544" s="4"/>
      <c r="AL544" s="6"/>
      <c r="AM544" s="5"/>
      <c r="AN544" s="5"/>
      <c r="AO544" s="4"/>
      <c r="AP544" s="6"/>
      <c r="AQ544" s="4"/>
      <c r="AR544" s="6"/>
      <c r="AS544" s="5"/>
      <c r="AT544" s="5"/>
      <c r="AU544" s="4"/>
      <c r="AV544" s="6"/>
      <c r="AW544" s="4"/>
      <c r="AX544" s="6"/>
      <c r="AY544" s="5"/>
      <c r="AZ544" s="5"/>
      <c r="BA544" s="4">
        <v>17</v>
      </c>
      <c r="BB544" s="6">
        <v>329.83</v>
      </c>
      <c r="BC544" s="4"/>
      <c r="BD544" s="6"/>
      <c r="BE544" s="5"/>
      <c r="BF544" s="5"/>
      <c r="BG544" s="4">
        <v>7</v>
      </c>
      <c r="BH544" s="6">
        <v>87.15</v>
      </c>
      <c r="BI544" s="4"/>
      <c r="BJ544" s="6"/>
      <c r="BK544" s="5"/>
      <c r="BL544" s="5"/>
      <c r="BM544" s="4"/>
      <c r="BN544" s="6"/>
      <c r="BO544" s="4"/>
      <c r="BP544" s="6"/>
      <c r="BQ544" s="5"/>
      <c r="BR544" s="5"/>
      <c r="BS544" s="4">
        <v>2</v>
      </c>
      <c r="BT544" s="6">
        <v>18.44</v>
      </c>
      <c r="BU544" s="4"/>
      <c r="BV544" s="6"/>
      <c r="BW544" s="5"/>
      <c r="BX544" s="5"/>
      <c r="BY544" s="4"/>
      <c r="BZ544" s="6"/>
      <c r="CA544" s="4"/>
      <c r="CB544" s="6"/>
      <c r="CC544" s="5"/>
      <c r="CD544" s="5"/>
      <c r="CE544" s="4"/>
      <c r="CF544" s="6"/>
      <c r="CG544" s="4"/>
      <c r="CH544" s="6"/>
      <c r="CI544" s="5"/>
      <c r="CJ544" s="5"/>
      <c r="CK544" s="4">
        <v>1</v>
      </c>
      <c r="CL544" s="6">
        <v>49.99</v>
      </c>
      <c r="CM544" s="4"/>
      <c r="CN544" s="6"/>
      <c r="CO544" s="5"/>
      <c r="CP544" s="5"/>
      <c r="CQ544" s="4"/>
      <c r="CR544" s="6"/>
      <c r="CS544" s="4"/>
      <c r="CT544" s="6"/>
      <c r="CU544" s="5"/>
      <c r="CV544" s="5"/>
      <c r="CW544" s="4"/>
      <c r="CX544" s="6"/>
      <c r="CY544" s="4"/>
      <c r="CZ544" s="6"/>
      <c r="DA544" s="5"/>
      <c r="DB544" s="5"/>
      <c r="DC544" s="4"/>
      <c r="DD544" s="6"/>
      <c r="DE544" s="4"/>
      <c r="DF544" s="6"/>
      <c r="DG544" s="5"/>
      <c r="DH544" s="5"/>
      <c r="DI544" s="4"/>
      <c r="DJ544" s="6"/>
      <c r="DK544" s="4"/>
      <c r="DL544" s="6"/>
      <c r="DM544" s="5"/>
      <c r="DN544" s="5"/>
      <c r="DO544" s="4"/>
      <c r="DP544" s="6"/>
      <c r="DQ544" s="4"/>
      <c r="DR544" s="6"/>
      <c r="DS544" s="5"/>
      <c r="DT544" s="5"/>
      <c r="DU544" s="4"/>
      <c r="DV544" s="6"/>
      <c r="DW544" s="4"/>
      <c r="DX544" s="6"/>
      <c r="DY544" s="5"/>
      <c r="DZ544" s="5"/>
      <c r="EA544" s="4"/>
      <c r="EB544" s="6"/>
      <c r="EC544" s="4"/>
      <c r="ED544" s="6"/>
      <c r="EE544" s="5"/>
      <c r="EF544" s="5"/>
      <c r="EG544" s="4"/>
      <c r="EH544" s="6"/>
      <c r="EI544" s="4"/>
      <c r="EJ544" s="6"/>
      <c r="EK544" s="5"/>
      <c r="EL544" s="5"/>
      <c r="EM544" s="4"/>
      <c r="EN544" s="6"/>
      <c r="EO544" s="4"/>
      <c r="EP544" s="6"/>
      <c r="EQ544" s="5"/>
      <c r="ER544" s="5"/>
      <c r="ES544" s="4"/>
      <c r="ET544" s="6"/>
      <c r="EU544" s="4"/>
      <c r="EV544" s="6"/>
      <c r="EW544" s="5"/>
      <c r="EX544" s="5"/>
      <c r="EY544" s="4"/>
      <c r="EZ544" s="6"/>
      <c r="FA544" s="4"/>
      <c r="FB544" s="6"/>
      <c r="FC544" s="5"/>
      <c r="FD544" s="5"/>
      <c r="FE544" s="4"/>
      <c r="FF544" s="6"/>
      <c r="FG544" s="4"/>
      <c r="FH544" s="6"/>
      <c r="FI544" s="5"/>
      <c r="FJ544" s="5"/>
      <c r="FK544" s="4"/>
      <c r="FL544" s="6"/>
      <c r="FM544" s="4"/>
      <c r="FN544" s="6"/>
      <c r="FO544" s="5"/>
      <c r="FP544" s="5"/>
      <c r="FQ544" s="4"/>
      <c r="FR544" s="6"/>
      <c r="FS544" s="4"/>
      <c r="FT544" s="6"/>
      <c r="FU544" s="5"/>
      <c r="FV544" s="5"/>
      <c r="FW544" s="4"/>
      <c r="FX544" s="6"/>
      <c r="FY544" s="4"/>
      <c r="FZ544" s="6"/>
      <c r="GA544" s="5"/>
      <c r="GB544" s="5"/>
      <c r="GC544" s="4"/>
      <c r="GD544" s="6"/>
      <c r="GE544" s="4"/>
      <c r="GF544" s="6"/>
      <c r="GG544" s="5"/>
      <c r="GH544" s="5"/>
      <c r="GI544" s="4"/>
      <c r="GJ544" s="6"/>
      <c r="GK544" s="4"/>
      <c r="GL544" s="6"/>
      <c r="GM544" s="5"/>
      <c r="GN544" s="5"/>
      <c r="GO544" s="4"/>
      <c r="GP544" s="6"/>
      <c r="GQ544" s="4"/>
      <c r="GR544" s="6"/>
      <c r="GS544" s="5"/>
      <c r="GT544" s="5"/>
      <c r="GU544" s="4"/>
      <c r="GV544" s="6"/>
      <c r="GW544" s="4"/>
      <c r="GX544" s="6"/>
      <c r="GY544" s="5"/>
      <c r="GZ544" s="5"/>
      <c r="HA544" s="4"/>
      <c r="HB544" s="6"/>
      <c r="HC544" s="4"/>
      <c r="HD544" s="6"/>
      <c r="HE544" s="5"/>
      <c r="HF544" s="5"/>
      <c r="HG544" s="4"/>
      <c r="HH544" s="6"/>
      <c r="HI544" s="4"/>
      <c r="HJ544" s="6"/>
      <c r="HK544" s="5"/>
      <c r="HL544" s="5"/>
      <c r="HM544" s="4"/>
      <c r="HN544" s="6"/>
      <c r="HO544" s="4"/>
      <c r="HP544" s="6"/>
      <c r="HQ544" s="5"/>
      <c r="HR544" s="5"/>
      <c r="HS544" s="4"/>
      <c r="HT544" s="6"/>
      <c r="HU544" s="4"/>
      <c r="HV544" s="6"/>
      <c r="HW544" s="5"/>
      <c r="HX544" s="5"/>
      <c r="HY544" s="4"/>
      <c r="HZ544" s="6"/>
      <c r="IA544" s="4"/>
      <c r="IB544" s="6"/>
      <c r="IC544" s="5"/>
      <c r="ID544" s="5"/>
      <c r="IE544" s="4"/>
      <c r="IF544" s="6"/>
      <c r="IG544" s="4"/>
      <c r="IH544" s="6"/>
      <c r="II544" s="5"/>
      <c r="IJ544" s="5"/>
      <c r="IK544" s="4"/>
      <c r="IL544" s="6"/>
      <c r="IM544" s="4"/>
      <c r="IN544" s="6"/>
      <c r="IO544" s="5"/>
      <c r="IP544" s="5"/>
      <c r="IQ544" s="4"/>
      <c r="IR544" s="6"/>
      <c r="IS544" s="4"/>
      <c r="IT544" s="6"/>
      <c r="IU544" s="5"/>
      <c r="IV544" s="5"/>
      <c r="IW544" s="4"/>
      <c r="IX544" s="6"/>
      <c r="IY544" s="4"/>
      <c r="IZ544" s="6"/>
      <c r="JA544" s="5"/>
      <c r="JB544" s="5"/>
      <c r="JC544" s="4"/>
      <c r="JD544" s="6"/>
      <c r="JE544" s="4"/>
      <c r="JF544" s="6"/>
      <c r="JG544" s="5"/>
      <c r="JH544" s="5"/>
      <c r="JI544" s="4"/>
      <c r="JJ544" s="6"/>
      <c r="JK544" s="4"/>
      <c r="JL544" s="6"/>
      <c r="JM544" s="5"/>
      <c r="JN544" s="5"/>
      <c r="JO544" s="4"/>
      <c r="JP544" s="6"/>
      <c r="JQ544" s="4"/>
      <c r="JR544" s="6"/>
      <c r="JS544" s="5"/>
      <c r="JT544" s="5"/>
      <c r="JU544" s="4"/>
      <c r="JV544" s="6"/>
      <c r="JW544" s="4"/>
      <c r="JX544" s="6"/>
      <c r="JY544" s="5"/>
      <c r="JZ544" s="5"/>
      <c r="KA544" s="4"/>
      <c r="KB544" s="6"/>
      <c r="KC544" s="4"/>
      <c r="KD544" s="6"/>
      <c r="KE544" s="5"/>
      <c r="KF544" s="5"/>
      <c r="KG544" s="4"/>
      <c r="KH544" s="6"/>
      <c r="KI544" s="4"/>
      <c r="KJ544" s="6"/>
      <c r="KK544" s="5"/>
      <c r="KL544" s="5"/>
    </row>
    <row r="545">
      <c r="A545" s="3" t="s">
        <v>85</v>
      </c>
      <c r="B545" s="3" t="s">
        <v>814</v>
      </c>
      <c r="C545" s="3" t="s">
        <v>449</v>
      </c>
      <c r="D545" s="3" t="s">
        <v>649</v>
      </c>
      <c r="E545" s="3" t="s">
        <v>815</v>
      </c>
      <c r="F545" s="3" t="s">
        <v>815</v>
      </c>
      <c r="G545" s="3" t="s">
        <v>815</v>
      </c>
      <c r="H545" s="3" t="s">
        <v>96</v>
      </c>
      <c r="I545" s="4"/>
      <c r="J545" s="4">
        <f>=ROUNDDOWN({0},0)</f>
      </c>
      <c r="K545" s="4">
        <v>702</v>
      </c>
      <c r="L545" s="5">
        <v>0.9744</v>
      </c>
      <c r="M545" s="4"/>
      <c r="N545" s="4">
        <f>=ROUNDDOWN({0},0)</f>
      </c>
      <c r="O545" s="4"/>
      <c r="P545" s="5"/>
      <c r="Q545" s="4">
        <v>165</v>
      </c>
      <c r="R545" s="6">
        <v>4008.09</v>
      </c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/>
      <c r="AD545" s="6"/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  <c r="AU545" s="4"/>
      <c r="AV545" s="6"/>
      <c r="AW545" s="4"/>
      <c r="AX545" s="6"/>
      <c r="AY545" s="5"/>
      <c r="AZ545" s="5"/>
      <c r="BA545" s="4"/>
      <c r="BB545" s="6"/>
      <c r="BC545" s="4"/>
      <c r="BD545" s="6"/>
      <c r="BE545" s="5"/>
      <c r="BF545" s="5"/>
      <c r="BG545" s="4">
        <v>151</v>
      </c>
      <c r="BH545" s="6">
        <v>3712.56</v>
      </c>
      <c r="BI545" s="4"/>
      <c r="BJ545" s="6"/>
      <c r="BK545" s="5"/>
      <c r="BL545" s="5"/>
      <c r="BM545" s="4"/>
      <c r="BN545" s="6"/>
      <c r="BO545" s="4"/>
      <c r="BP545" s="6"/>
      <c r="BQ545" s="5"/>
      <c r="BR545" s="5"/>
      <c r="BS545" s="4">
        <v>14</v>
      </c>
      <c r="BT545" s="6">
        <v>295.53</v>
      </c>
      <c r="BU545" s="4"/>
      <c r="BV545" s="6"/>
      <c r="BW545" s="5"/>
      <c r="BX545" s="5"/>
      <c r="BY545" s="4"/>
      <c r="BZ545" s="6"/>
      <c r="CA545" s="4"/>
      <c r="CB545" s="6"/>
      <c r="CC545" s="5"/>
      <c r="CD545" s="5"/>
      <c r="CE545" s="4"/>
      <c r="CF545" s="6"/>
      <c r="CG545" s="4"/>
      <c r="CH545" s="6"/>
      <c r="CI545" s="5"/>
      <c r="CJ545" s="5"/>
      <c r="CK545" s="4"/>
      <c r="CL545" s="6"/>
      <c r="CM545" s="4"/>
      <c r="CN545" s="6"/>
      <c r="CO545" s="5"/>
      <c r="CP545" s="5"/>
      <c r="CQ545" s="4"/>
      <c r="CR545" s="6"/>
      <c r="CS545" s="4"/>
      <c r="CT545" s="6"/>
      <c r="CU545" s="5"/>
      <c r="CV545" s="5"/>
      <c r="CW545" s="4"/>
      <c r="CX545" s="6"/>
      <c r="CY545" s="4"/>
      <c r="CZ545" s="6"/>
      <c r="DA545" s="5"/>
      <c r="DB545" s="5"/>
      <c r="DC545" s="4"/>
      <c r="DD545" s="6"/>
      <c r="DE545" s="4"/>
      <c r="DF545" s="6"/>
      <c r="DG545" s="5"/>
      <c r="DH545" s="5"/>
      <c r="DI545" s="4"/>
      <c r="DJ545" s="6"/>
      <c r="DK545" s="4"/>
      <c r="DL545" s="6"/>
      <c r="DM545" s="5"/>
      <c r="DN545" s="5"/>
      <c r="DO545" s="4"/>
      <c r="DP545" s="6"/>
      <c r="DQ545" s="4"/>
      <c r="DR545" s="6"/>
      <c r="DS545" s="5"/>
      <c r="DT545" s="5"/>
      <c r="DU545" s="4"/>
      <c r="DV545" s="6"/>
      <c r="DW545" s="4"/>
      <c r="DX545" s="6"/>
      <c r="DY545" s="5"/>
      <c r="DZ545" s="5"/>
      <c r="EA545" s="4"/>
      <c r="EB545" s="6"/>
      <c r="EC545" s="4"/>
      <c r="ED545" s="6"/>
      <c r="EE545" s="5"/>
      <c r="EF545" s="5"/>
      <c r="EG545" s="4"/>
      <c r="EH545" s="6"/>
      <c r="EI545" s="4"/>
      <c r="EJ545" s="6"/>
      <c r="EK545" s="5"/>
      <c r="EL545" s="5"/>
      <c r="EM545" s="4"/>
      <c r="EN545" s="6"/>
      <c r="EO545" s="4"/>
      <c r="EP545" s="6"/>
      <c r="EQ545" s="5"/>
      <c r="ER545" s="5"/>
      <c r="ES545" s="4"/>
      <c r="ET545" s="6"/>
      <c r="EU545" s="4"/>
      <c r="EV545" s="6"/>
      <c r="EW545" s="5"/>
      <c r="EX545" s="5"/>
      <c r="EY545" s="4"/>
      <c r="EZ545" s="6"/>
      <c r="FA545" s="4"/>
      <c r="FB545" s="6"/>
      <c r="FC545" s="5"/>
      <c r="FD545" s="5"/>
      <c r="FE545" s="4"/>
      <c r="FF545" s="6"/>
      <c r="FG545" s="4"/>
      <c r="FH545" s="6"/>
      <c r="FI545" s="5"/>
      <c r="FJ545" s="5"/>
      <c r="FK545" s="4"/>
      <c r="FL545" s="6"/>
      <c r="FM545" s="4"/>
      <c r="FN545" s="6"/>
      <c r="FO545" s="5"/>
      <c r="FP545" s="5"/>
      <c r="FQ545" s="4"/>
      <c r="FR545" s="6"/>
      <c r="FS545" s="4"/>
      <c r="FT545" s="6"/>
      <c r="FU545" s="5"/>
      <c r="FV545" s="5"/>
      <c r="FW545" s="4"/>
      <c r="FX545" s="6"/>
      <c r="FY545" s="4"/>
      <c r="FZ545" s="6"/>
      <c r="GA545" s="5"/>
      <c r="GB545" s="5"/>
      <c r="GC545" s="4"/>
      <c r="GD545" s="6"/>
      <c r="GE545" s="4"/>
      <c r="GF545" s="6"/>
      <c r="GG545" s="5"/>
      <c r="GH545" s="5"/>
      <c r="GI545" s="4"/>
      <c r="GJ545" s="6"/>
      <c r="GK545" s="4"/>
      <c r="GL545" s="6"/>
      <c r="GM545" s="5"/>
      <c r="GN545" s="5"/>
      <c r="GO545" s="4"/>
      <c r="GP545" s="6"/>
      <c r="GQ545" s="4"/>
      <c r="GR545" s="6"/>
      <c r="GS545" s="5"/>
      <c r="GT545" s="5"/>
      <c r="GU545" s="4"/>
      <c r="GV545" s="6"/>
      <c r="GW545" s="4"/>
      <c r="GX545" s="6"/>
      <c r="GY545" s="5"/>
      <c r="GZ545" s="5"/>
      <c r="HA545" s="4"/>
      <c r="HB545" s="6"/>
      <c r="HC545" s="4"/>
      <c r="HD545" s="6"/>
      <c r="HE545" s="5"/>
      <c r="HF545" s="5"/>
      <c r="HG545" s="4"/>
      <c r="HH545" s="6"/>
      <c r="HI545" s="4"/>
      <c r="HJ545" s="6"/>
      <c r="HK545" s="5"/>
      <c r="HL545" s="5"/>
      <c r="HM545" s="4"/>
      <c r="HN545" s="6"/>
      <c r="HO545" s="4"/>
      <c r="HP545" s="6"/>
      <c r="HQ545" s="5"/>
      <c r="HR545" s="5"/>
      <c r="HS545" s="4"/>
      <c r="HT545" s="6"/>
      <c r="HU545" s="4"/>
      <c r="HV545" s="6"/>
      <c r="HW545" s="5"/>
      <c r="HX545" s="5"/>
      <c r="HY545" s="4"/>
      <c r="HZ545" s="6"/>
      <c r="IA545" s="4"/>
      <c r="IB545" s="6"/>
      <c r="IC545" s="5"/>
      <c r="ID545" s="5"/>
      <c r="IE545" s="4"/>
      <c r="IF545" s="6"/>
      <c r="IG545" s="4"/>
      <c r="IH545" s="6"/>
      <c r="II545" s="5"/>
      <c r="IJ545" s="5"/>
      <c r="IK545" s="4"/>
      <c r="IL545" s="6"/>
      <c r="IM545" s="4"/>
      <c r="IN545" s="6"/>
      <c r="IO545" s="5"/>
      <c r="IP545" s="5"/>
      <c r="IQ545" s="4"/>
      <c r="IR545" s="6"/>
      <c r="IS545" s="4"/>
      <c r="IT545" s="6"/>
      <c r="IU545" s="5"/>
      <c r="IV545" s="5"/>
      <c r="IW545" s="4"/>
      <c r="IX545" s="6"/>
      <c r="IY545" s="4"/>
      <c r="IZ545" s="6"/>
      <c r="JA545" s="5"/>
      <c r="JB545" s="5"/>
      <c r="JC545" s="4"/>
      <c r="JD545" s="6"/>
      <c r="JE545" s="4"/>
      <c r="JF545" s="6"/>
      <c r="JG545" s="5"/>
      <c r="JH545" s="5"/>
      <c r="JI545" s="4"/>
      <c r="JJ545" s="6"/>
      <c r="JK545" s="4"/>
      <c r="JL545" s="6"/>
      <c r="JM545" s="5"/>
      <c r="JN545" s="5"/>
      <c r="JO545" s="4"/>
      <c r="JP545" s="6"/>
      <c r="JQ545" s="4"/>
      <c r="JR545" s="6"/>
      <c r="JS545" s="5"/>
      <c r="JT545" s="5"/>
      <c r="JU545" s="4"/>
      <c r="JV545" s="6"/>
      <c r="JW545" s="4"/>
      <c r="JX545" s="6"/>
      <c r="JY545" s="5"/>
      <c r="JZ545" s="5"/>
      <c r="KA545" s="4"/>
      <c r="KB545" s="6"/>
      <c r="KC545" s="4"/>
      <c r="KD545" s="6"/>
      <c r="KE545" s="5"/>
      <c r="KF545" s="5"/>
      <c r="KG545" s="4"/>
      <c r="KH545" s="6"/>
      <c r="KI545" s="4"/>
      <c r="KJ545" s="6"/>
      <c r="KK545" s="5"/>
      <c r="KL545" s="5"/>
    </row>
    <row r="546">
      <c r="A546" s="3" t="s">
        <v>85</v>
      </c>
      <c r="B546" s="3" t="s">
        <v>814</v>
      </c>
      <c r="C546" s="3" t="s">
        <v>449</v>
      </c>
      <c r="D546" s="3" t="s">
        <v>649</v>
      </c>
      <c r="E546" s="3" t="s">
        <v>815</v>
      </c>
      <c r="F546" s="3" t="s">
        <v>104</v>
      </c>
      <c r="G546" s="3" t="s">
        <v>104</v>
      </c>
      <c r="H546" s="3" t="s">
        <v>129</v>
      </c>
      <c r="I546" s="4"/>
      <c r="J546" s="4">
        <f>=ROUNDDOWN({0},0)</f>
      </c>
      <c r="K546" s="4"/>
      <c r="L546" s="5">
        <v>1</v>
      </c>
      <c r="M546" s="4"/>
      <c r="N546" s="4">
        <f>=ROUNDDOWN({0},0)</f>
      </c>
      <c r="O546" s="4"/>
      <c r="P546" s="5"/>
      <c r="Q546" s="4">
        <v>8</v>
      </c>
      <c r="R546" s="6">
        <v>171.85</v>
      </c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/>
      <c r="AD546" s="6"/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  <c r="AU546" s="4"/>
      <c r="AV546" s="6"/>
      <c r="AW546" s="4"/>
      <c r="AX546" s="6"/>
      <c r="AY546" s="5"/>
      <c r="AZ546" s="5"/>
      <c r="BA546" s="4"/>
      <c r="BB546" s="6"/>
      <c r="BC546" s="4"/>
      <c r="BD546" s="6"/>
      <c r="BE546" s="5"/>
      <c r="BF546" s="5"/>
      <c r="BG546" s="4">
        <v>6</v>
      </c>
      <c r="BH546" s="6">
        <v>120.78</v>
      </c>
      <c r="BI546" s="4"/>
      <c r="BJ546" s="6"/>
      <c r="BK546" s="5"/>
      <c r="BL546" s="5"/>
      <c r="BM546" s="4"/>
      <c r="BN546" s="6"/>
      <c r="BO546" s="4"/>
      <c r="BP546" s="6"/>
      <c r="BQ546" s="5"/>
      <c r="BR546" s="5"/>
      <c r="BS546" s="4">
        <v>2</v>
      </c>
      <c r="BT546" s="6">
        <v>51.07</v>
      </c>
      <c r="BU546" s="4"/>
      <c r="BV546" s="6"/>
      <c r="BW546" s="5"/>
      <c r="BX546" s="5"/>
      <c r="BY546" s="4"/>
      <c r="BZ546" s="6"/>
      <c r="CA546" s="4"/>
      <c r="CB546" s="6"/>
      <c r="CC546" s="5"/>
      <c r="CD546" s="5"/>
      <c r="CE546" s="4"/>
      <c r="CF546" s="6"/>
      <c r="CG546" s="4"/>
      <c r="CH546" s="6"/>
      <c r="CI546" s="5"/>
      <c r="CJ546" s="5"/>
      <c r="CK546" s="4"/>
      <c r="CL546" s="6"/>
      <c r="CM546" s="4"/>
      <c r="CN546" s="6"/>
      <c r="CO546" s="5"/>
      <c r="CP546" s="5"/>
      <c r="CQ546" s="4"/>
      <c r="CR546" s="6"/>
      <c r="CS546" s="4"/>
      <c r="CT546" s="6"/>
      <c r="CU546" s="5"/>
      <c r="CV546" s="5"/>
      <c r="CW546" s="4"/>
      <c r="CX546" s="6"/>
      <c r="CY546" s="4"/>
      <c r="CZ546" s="6"/>
      <c r="DA546" s="5"/>
      <c r="DB546" s="5"/>
      <c r="DC546" s="4"/>
      <c r="DD546" s="6"/>
      <c r="DE546" s="4"/>
      <c r="DF546" s="6"/>
      <c r="DG546" s="5"/>
      <c r="DH546" s="5"/>
      <c r="DI546" s="4"/>
      <c r="DJ546" s="6"/>
      <c r="DK546" s="4"/>
      <c r="DL546" s="6"/>
      <c r="DM546" s="5"/>
      <c r="DN546" s="5"/>
      <c r="DO546" s="4"/>
      <c r="DP546" s="6"/>
      <c r="DQ546" s="4"/>
      <c r="DR546" s="6"/>
      <c r="DS546" s="5"/>
      <c r="DT546" s="5"/>
      <c r="DU546" s="4"/>
      <c r="DV546" s="6"/>
      <c r="DW546" s="4"/>
      <c r="DX546" s="6"/>
      <c r="DY546" s="5"/>
      <c r="DZ546" s="5"/>
      <c r="EA546" s="4"/>
      <c r="EB546" s="6"/>
      <c r="EC546" s="4"/>
      <c r="ED546" s="6"/>
      <c r="EE546" s="5"/>
      <c r="EF546" s="5"/>
      <c r="EG546" s="4"/>
      <c r="EH546" s="6"/>
      <c r="EI546" s="4"/>
      <c r="EJ546" s="6"/>
      <c r="EK546" s="5"/>
      <c r="EL546" s="5"/>
      <c r="EM546" s="4"/>
      <c r="EN546" s="6"/>
      <c r="EO546" s="4"/>
      <c r="EP546" s="6"/>
      <c r="EQ546" s="5"/>
      <c r="ER546" s="5"/>
      <c r="ES546" s="4"/>
      <c r="ET546" s="6"/>
      <c r="EU546" s="4"/>
      <c r="EV546" s="6"/>
      <c r="EW546" s="5"/>
      <c r="EX546" s="5"/>
      <c r="EY546" s="4"/>
      <c r="EZ546" s="6"/>
      <c r="FA546" s="4"/>
      <c r="FB546" s="6"/>
      <c r="FC546" s="5"/>
      <c r="FD546" s="5"/>
      <c r="FE546" s="4"/>
      <c r="FF546" s="6"/>
      <c r="FG546" s="4"/>
      <c r="FH546" s="6"/>
      <c r="FI546" s="5"/>
      <c r="FJ546" s="5"/>
      <c r="FK546" s="4"/>
      <c r="FL546" s="6"/>
      <c r="FM546" s="4"/>
      <c r="FN546" s="6"/>
      <c r="FO546" s="5"/>
      <c r="FP546" s="5"/>
      <c r="FQ546" s="4"/>
      <c r="FR546" s="6"/>
      <c r="FS546" s="4"/>
      <c r="FT546" s="6"/>
      <c r="FU546" s="5"/>
      <c r="FV546" s="5"/>
      <c r="FW546" s="4"/>
      <c r="FX546" s="6"/>
      <c r="FY546" s="4"/>
      <c r="FZ546" s="6"/>
      <c r="GA546" s="5"/>
      <c r="GB546" s="5"/>
      <c r="GC546" s="4"/>
      <c r="GD546" s="6"/>
      <c r="GE546" s="4"/>
      <c r="GF546" s="6"/>
      <c r="GG546" s="5"/>
      <c r="GH546" s="5"/>
      <c r="GI546" s="4"/>
      <c r="GJ546" s="6"/>
      <c r="GK546" s="4"/>
      <c r="GL546" s="6"/>
      <c r="GM546" s="5"/>
      <c r="GN546" s="5"/>
      <c r="GO546" s="4"/>
      <c r="GP546" s="6"/>
      <c r="GQ546" s="4"/>
      <c r="GR546" s="6"/>
      <c r="GS546" s="5"/>
      <c r="GT546" s="5"/>
      <c r="GU546" s="4"/>
      <c r="GV546" s="6"/>
      <c r="GW546" s="4"/>
      <c r="GX546" s="6"/>
      <c r="GY546" s="5"/>
      <c r="GZ546" s="5"/>
      <c r="HA546" s="4"/>
      <c r="HB546" s="6"/>
      <c r="HC546" s="4"/>
      <c r="HD546" s="6"/>
      <c r="HE546" s="5"/>
      <c r="HF546" s="5"/>
      <c r="HG546" s="4"/>
      <c r="HH546" s="6"/>
      <c r="HI546" s="4"/>
      <c r="HJ546" s="6"/>
      <c r="HK546" s="5"/>
      <c r="HL546" s="5"/>
      <c r="HM546" s="4"/>
      <c r="HN546" s="6"/>
      <c r="HO546" s="4"/>
      <c r="HP546" s="6"/>
      <c r="HQ546" s="5"/>
      <c r="HR546" s="5"/>
      <c r="HS546" s="4"/>
      <c r="HT546" s="6"/>
      <c r="HU546" s="4"/>
      <c r="HV546" s="6"/>
      <c r="HW546" s="5"/>
      <c r="HX546" s="5"/>
      <c r="HY546" s="4"/>
      <c r="HZ546" s="6"/>
      <c r="IA546" s="4"/>
      <c r="IB546" s="6"/>
      <c r="IC546" s="5"/>
      <c r="ID546" s="5"/>
      <c r="IE546" s="4"/>
      <c r="IF546" s="6"/>
      <c r="IG546" s="4"/>
      <c r="IH546" s="6"/>
      <c r="II546" s="5"/>
      <c r="IJ546" s="5"/>
      <c r="IK546" s="4"/>
      <c r="IL546" s="6"/>
      <c r="IM546" s="4"/>
      <c r="IN546" s="6"/>
      <c r="IO546" s="5"/>
      <c r="IP546" s="5"/>
      <c r="IQ546" s="4"/>
      <c r="IR546" s="6"/>
      <c r="IS546" s="4"/>
      <c r="IT546" s="6"/>
      <c r="IU546" s="5"/>
      <c r="IV546" s="5"/>
      <c r="IW546" s="4"/>
      <c r="IX546" s="6"/>
      <c r="IY546" s="4"/>
      <c r="IZ546" s="6"/>
      <c r="JA546" s="5"/>
      <c r="JB546" s="5"/>
      <c r="JC546" s="4"/>
      <c r="JD546" s="6"/>
      <c r="JE546" s="4"/>
      <c r="JF546" s="6"/>
      <c r="JG546" s="5"/>
      <c r="JH546" s="5"/>
      <c r="JI546" s="4"/>
      <c r="JJ546" s="6"/>
      <c r="JK546" s="4"/>
      <c r="JL546" s="6"/>
      <c r="JM546" s="5"/>
      <c r="JN546" s="5"/>
      <c r="JO546" s="4"/>
      <c r="JP546" s="6"/>
      <c r="JQ546" s="4"/>
      <c r="JR546" s="6"/>
      <c r="JS546" s="5"/>
      <c r="JT546" s="5"/>
      <c r="JU546" s="4"/>
      <c r="JV546" s="6"/>
      <c r="JW546" s="4"/>
      <c r="JX546" s="6"/>
      <c r="JY546" s="5"/>
      <c r="JZ546" s="5"/>
      <c r="KA546" s="4"/>
      <c r="KB546" s="6"/>
      <c r="KC546" s="4"/>
      <c r="KD546" s="6"/>
      <c r="KE546" s="5"/>
      <c r="KF546" s="5"/>
      <c r="KG546" s="4"/>
      <c r="KH546" s="6"/>
      <c r="KI546" s="4"/>
      <c r="KJ546" s="6"/>
      <c r="KK546" s="5"/>
      <c r="KL546" s="5"/>
    </row>
    <row r="547">
      <c r="A547" s="3" t="s">
        <v>85</v>
      </c>
      <c r="B547" s="3" t="s">
        <v>814</v>
      </c>
      <c r="C547" s="3" t="s">
        <v>449</v>
      </c>
      <c r="D547" s="3" t="s">
        <v>817</v>
      </c>
      <c r="E547" s="3" t="s">
        <v>818</v>
      </c>
      <c r="F547" s="3" t="s">
        <v>819</v>
      </c>
      <c r="G547" s="3" t="s">
        <v>820</v>
      </c>
      <c r="H547" s="3" t="s">
        <v>104</v>
      </c>
      <c r="I547" s="4"/>
      <c r="J547" s="4">
        <f>=ROUNDDOWN({0},0)</f>
      </c>
      <c r="K547" s="4"/>
      <c r="L547" s="5"/>
      <c r="M547" s="4"/>
      <c r="N547" s="4">
        <f>=ROUNDDOWN({0},0)</f>
      </c>
      <c r="O547" s="4"/>
      <c r="P547" s="5"/>
      <c r="Q547" s="4">
        <v>93</v>
      </c>
      <c r="R547" s="6">
        <v>1998.43</v>
      </c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/>
      <c r="AD547" s="6"/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  <c r="AU547" s="4"/>
      <c r="AV547" s="6"/>
      <c r="AW547" s="4"/>
      <c r="AX547" s="6"/>
      <c r="AY547" s="5"/>
      <c r="AZ547" s="5"/>
      <c r="BA547" s="4">
        <v>57</v>
      </c>
      <c r="BB547" s="6">
        <v>1098.65</v>
      </c>
      <c r="BC547" s="4"/>
      <c r="BD547" s="6"/>
      <c r="BE547" s="5"/>
      <c r="BF547" s="5"/>
      <c r="BG547" s="4">
        <v>11</v>
      </c>
      <c r="BH547" s="6">
        <v>187.17</v>
      </c>
      <c r="BI547" s="4"/>
      <c r="BJ547" s="6"/>
      <c r="BK547" s="5"/>
      <c r="BL547" s="5"/>
      <c r="BM547" s="4"/>
      <c r="BN547" s="6"/>
      <c r="BO547" s="4"/>
      <c r="BP547" s="6"/>
      <c r="BQ547" s="5"/>
      <c r="BR547" s="5"/>
      <c r="BS547" s="4">
        <v>1</v>
      </c>
      <c r="BT547" s="6">
        <v>12.67</v>
      </c>
      <c r="BU547" s="4"/>
      <c r="BV547" s="6"/>
      <c r="BW547" s="5"/>
      <c r="BX547" s="5"/>
      <c r="BY547" s="4"/>
      <c r="BZ547" s="6"/>
      <c r="CA547" s="4"/>
      <c r="CB547" s="6"/>
      <c r="CC547" s="5"/>
      <c r="CD547" s="5"/>
      <c r="CE547" s="4"/>
      <c r="CF547" s="6"/>
      <c r="CG547" s="4"/>
      <c r="CH547" s="6"/>
      <c r="CI547" s="5"/>
      <c r="CJ547" s="5"/>
      <c r="CK547" s="4">
        <v>16</v>
      </c>
      <c r="CL547" s="6">
        <v>492.04</v>
      </c>
      <c r="CM547" s="4"/>
      <c r="CN547" s="6"/>
      <c r="CO547" s="5"/>
      <c r="CP547" s="5"/>
      <c r="CQ547" s="4"/>
      <c r="CR547" s="6"/>
      <c r="CS547" s="4"/>
      <c r="CT547" s="6"/>
      <c r="CU547" s="5"/>
      <c r="CV547" s="5"/>
      <c r="CW547" s="4"/>
      <c r="CX547" s="6"/>
      <c r="CY547" s="4"/>
      <c r="CZ547" s="6"/>
      <c r="DA547" s="5"/>
      <c r="DB547" s="5"/>
      <c r="DC547" s="4">
        <v>8</v>
      </c>
      <c r="DD547" s="6">
        <v>207.9</v>
      </c>
      <c r="DE547" s="4"/>
      <c r="DF547" s="6"/>
      <c r="DG547" s="5"/>
      <c r="DH547" s="5"/>
      <c r="DI547" s="4"/>
      <c r="DJ547" s="6"/>
      <c r="DK547" s="4"/>
      <c r="DL547" s="6"/>
      <c r="DM547" s="5"/>
      <c r="DN547" s="5"/>
      <c r="DO547" s="4"/>
      <c r="DP547" s="6"/>
      <c r="DQ547" s="4"/>
      <c r="DR547" s="6"/>
      <c r="DS547" s="5"/>
      <c r="DT547" s="5"/>
      <c r="DU547" s="4"/>
      <c r="DV547" s="6"/>
      <c r="DW547" s="4"/>
      <c r="DX547" s="6"/>
      <c r="DY547" s="5"/>
      <c r="DZ547" s="5"/>
      <c r="EA547" s="4"/>
      <c r="EB547" s="6"/>
      <c r="EC547" s="4"/>
      <c r="ED547" s="6"/>
      <c r="EE547" s="5"/>
      <c r="EF547" s="5"/>
      <c r="EG547" s="4"/>
      <c r="EH547" s="6"/>
      <c r="EI547" s="4"/>
      <c r="EJ547" s="6"/>
      <c r="EK547" s="5"/>
      <c r="EL547" s="5"/>
      <c r="EM547" s="4"/>
      <c r="EN547" s="6"/>
      <c r="EO547" s="4"/>
      <c r="EP547" s="6"/>
      <c r="EQ547" s="5"/>
      <c r="ER547" s="5"/>
      <c r="ES547" s="4"/>
      <c r="ET547" s="6"/>
      <c r="EU547" s="4"/>
      <c r="EV547" s="6"/>
      <c r="EW547" s="5"/>
      <c r="EX547" s="5"/>
      <c r="EY547" s="4"/>
      <c r="EZ547" s="6"/>
      <c r="FA547" s="4"/>
      <c r="FB547" s="6"/>
      <c r="FC547" s="5"/>
      <c r="FD547" s="5"/>
      <c r="FE547" s="4"/>
      <c r="FF547" s="6"/>
      <c r="FG547" s="4"/>
      <c r="FH547" s="6"/>
      <c r="FI547" s="5"/>
      <c r="FJ547" s="5"/>
      <c r="FK547" s="4"/>
      <c r="FL547" s="6"/>
      <c r="FM547" s="4"/>
      <c r="FN547" s="6"/>
      <c r="FO547" s="5"/>
      <c r="FP547" s="5"/>
      <c r="FQ547" s="4"/>
      <c r="FR547" s="6"/>
      <c r="FS547" s="4"/>
      <c r="FT547" s="6"/>
      <c r="FU547" s="5"/>
      <c r="FV547" s="5"/>
      <c r="FW547" s="4"/>
      <c r="FX547" s="6"/>
      <c r="FY547" s="4"/>
      <c r="FZ547" s="6"/>
      <c r="GA547" s="5"/>
      <c r="GB547" s="5"/>
      <c r="GC547" s="4"/>
      <c r="GD547" s="6"/>
      <c r="GE547" s="4"/>
      <c r="GF547" s="6"/>
      <c r="GG547" s="5"/>
      <c r="GH547" s="5"/>
      <c r="GI547" s="4"/>
      <c r="GJ547" s="6"/>
      <c r="GK547" s="4"/>
      <c r="GL547" s="6"/>
      <c r="GM547" s="5"/>
      <c r="GN547" s="5"/>
      <c r="GO547" s="4"/>
      <c r="GP547" s="6"/>
      <c r="GQ547" s="4"/>
      <c r="GR547" s="6"/>
      <c r="GS547" s="5"/>
      <c r="GT547" s="5"/>
      <c r="GU547" s="4"/>
      <c r="GV547" s="6"/>
      <c r="GW547" s="4"/>
      <c r="GX547" s="6"/>
      <c r="GY547" s="5"/>
      <c r="GZ547" s="5"/>
      <c r="HA547" s="4"/>
      <c r="HB547" s="6"/>
      <c r="HC547" s="4"/>
      <c r="HD547" s="6"/>
      <c r="HE547" s="5"/>
      <c r="HF547" s="5"/>
      <c r="HG547" s="4"/>
      <c r="HH547" s="6"/>
      <c r="HI547" s="4"/>
      <c r="HJ547" s="6"/>
      <c r="HK547" s="5"/>
      <c r="HL547" s="5"/>
      <c r="HM547" s="4"/>
      <c r="HN547" s="6"/>
      <c r="HO547" s="4"/>
      <c r="HP547" s="6"/>
      <c r="HQ547" s="5"/>
      <c r="HR547" s="5"/>
      <c r="HS547" s="4"/>
      <c r="HT547" s="6"/>
      <c r="HU547" s="4"/>
      <c r="HV547" s="6"/>
      <c r="HW547" s="5"/>
      <c r="HX547" s="5"/>
      <c r="HY547" s="4"/>
      <c r="HZ547" s="6"/>
      <c r="IA547" s="4"/>
      <c r="IB547" s="6"/>
      <c r="IC547" s="5"/>
      <c r="ID547" s="5"/>
      <c r="IE547" s="4"/>
      <c r="IF547" s="6"/>
      <c r="IG547" s="4"/>
      <c r="IH547" s="6"/>
      <c r="II547" s="5"/>
      <c r="IJ547" s="5"/>
      <c r="IK547" s="4"/>
      <c r="IL547" s="6"/>
      <c r="IM547" s="4"/>
      <c r="IN547" s="6"/>
      <c r="IO547" s="5"/>
      <c r="IP547" s="5"/>
      <c r="IQ547" s="4"/>
      <c r="IR547" s="6"/>
      <c r="IS547" s="4"/>
      <c r="IT547" s="6"/>
      <c r="IU547" s="5"/>
      <c r="IV547" s="5"/>
      <c r="IW547" s="4"/>
      <c r="IX547" s="6"/>
      <c r="IY547" s="4"/>
      <c r="IZ547" s="6"/>
      <c r="JA547" s="5"/>
      <c r="JB547" s="5"/>
      <c r="JC547" s="4"/>
      <c r="JD547" s="6"/>
      <c r="JE547" s="4"/>
      <c r="JF547" s="6"/>
      <c r="JG547" s="5"/>
      <c r="JH547" s="5"/>
      <c r="JI547" s="4"/>
      <c r="JJ547" s="6"/>
      <c r="JK547" s="4"/>
      <c r="JL547" s="6"/>
      <c r="JM547" s="5"/>
      <c r="JN547" s="5"/>
      <c r="JO547" s="4"/>
      <c r="JP547" s="6"/>
      <c r="JQ547" s="4"/>
      <c r="JR547" s="6"/>
      <c r="JS547" s="5"/>
      <c r="JT547" s="5"/>
      <c r="JU547" s="4"/>
      <c r="JV547" s="6"/>
      <c r="JW547" s="4"/>
      <c r="JX547" s="6"/>
      <c r="JY547" s="5"/>
      <c r="JZ547" s="5"/>
      <c r="KA547" s="4"/>
      <c r="KB547" s="6"/>
      <c r="KC547" s="4"/>
      <c r="KD547" s="6"/>
      <c r="KE547" s="5"/>
      <c r="KF547" s="5"/>
      <c r="KG547" s="4"/>
      <c r="KH547" s="6"/>
      <c r="KI547" s="4"/>
      <c r="KJ547" s="6"/>
      <c r="KK547" s="5"/>
      <c r="KL547" s="5"/>
    </row>
    <row r="548">
      <c r="A548" s="3" t="s">
        <v>85</v>
      </c>
      <c r="B548" s="3" t="s">
        <v>814</v>
      </c>
      <c r="C548" s="3" t="s">
        <v>449</v>
      </c>
      <c r="D548" s="3" t="s">
        <v>817</v>
      </c>
      <c r="E548" s="3" t="s">
        <v>818</v>
      </c>
      <c r="F548" s="3" t="s">
        <v>818</v>
      </c>
      <c r="G548" s="3" t="s">
        <v>818</v>
      </c>
      <c r="H548" s="3" t="s">
        <v>104</v>
      </c>
      <c r="I548" s="4"/>
      <c r="J548" s="4">
        <f>=ROUNDDOWN({0},0)</f>
      </c>
      <c r="K548" s="4"/>
      <c r="L548" s="5"/>
      <c r="M548" s="4"/>
      <c r="N548" s="4">
        <f>=ROUNDDOWN({0},0)</f>
      </c>
      <c r="O548" s="4"/>
      <c r="P548" s="5"/>
      <c r="Q548" s="4">
        <v>24</v>
      </c>
      <c r="R548" s="6">
        <v>685.82</v>
      </c>
      <c r="S548" s="4"/>
      <c r="T548" s="6"/>
      <c r="U548" s="5"/>
      <c r="V548" s="5"/>
      <c r="W548" s="4"/>
      <c r="X548" s="6"/>
      <c r="Y548" s="4"/>
      <c r="Z548" s="6"/>
      <c r="AA548" s="5"/>
      <c r="AB548" s="5"/>
      <c r="AC548" s="4"/>
      <c r="AD548" s="6"/>
      <c r="AE548" s="4"/>
      <c r="AF548" s="6"/>
      <c r="AG548" s="5"/>
      <c r="AH548" s="5"/>
      <c r="AI548" s="4"/>
      <c r="AJ548" s="6"/>
      <c r="AK548" s="4"/>
      <c r="AL548" s="6"/>
      <c r="AM548" s="5"/>
      <c r="AN548" s="5"/>
      <c r="AO548" s="4"/>
      <c r="AP548" s="6"/>
      <c r="AQ548" s="4"/>
      <c r="AR548" s="6"/>
      <c r="AS548" s="5"/>
      <c r="AT548" s="5"/>
      <c r="AU548" s="4"/>
      <c r="AV548" s="6"/>
      <c r="AW548" s="4"/>
      <c r="AX548" s="6"/>
      <c r="AY548" s="5"/>
      <c r="AZ548" s="5"/>
      <c r="BA548" s="4"/>
      <c r="BB548" s="6"/>
      <c r="BC548" s="4"/>
      <c r="BD548" s="6"/>
      <c r="BE548" s="5"/>
      <c r="BF548" s="5"/>
      <c r="BG548" s="4"/>
      <c r="BH548" s="6"/>
      <c r="BI548" s="4"/>
      <c r="BJ548" s="6"/>
      <c r="BK548" s="5"/>
      <c r="BL548" s="5"/>
      <c r="BM548" s="4"/>
      <c r="BN548" s="6"/>
      <c r="BO548" s="4"/>
      <c r="BP548" s="6"/>
      <c r="BQ548" s="5"/>
      <c r="BR548" s="5"/>
      <c r="BS548" s="4">
        <v>4</v>
      </c>
      <c r="BT548" s="6">
        <v>108.96</v>
      </c>
      <c r="BU548" s="4"/>
      <c r="BV548" s="6"/>
      <c r="BW548" s="5"/>
      <c r="BX548" s="5"/>
      <c r="BY548" s="4"/>
      <c r="BZ548" s="6"/>
      <c r="CA548" s="4"/>
      <c r="CB548" s="6"/>
      <c r="CC548" s="5"/>
      <c r="CD548" s="5"/>
      <c r="CE548" s="4"/>
      <c r="CF548" s="6"/>
      <c r="CG548" s="4"/>
      <c r="CH548" s="6"/>
      <c r="CI548" s="5"/>
      <c r="CJ548" s="5"/>
      <c r="CK548" s="4">
        <v>5</v>
      </c>
      <c r="CL548" s="6">
        <v>231.4</v>
      </c>
      <c r="CM548" s="4"/>
      <c r="CN548" s="6"/>
      <c r="CO548" s="5"/>
      <c r="CP548" s="5"/>
      <c r="CQ548" s="4"/>
      <c r="CR548" s="6"/>
      <c r="CS548" s="4"/>
      <c r="CT548" s="6"/>
      <c r="CU548" s="5"/>
      <c r="CV548" s="5"/>
      <c r="CW548" s="4"/>
      <c r="CX548" s="6"/>
      <c r="CY548" s="4"/>
      <c r="CZ548" s="6"/>
      <c r="DA548" s="5"/>
      <c r="DB548" s="5"/>
      <c r="DC548" s="4">
        <v>15</v>
      </c>
      <c r="DD548" s="6">
        <v>345.46</v>
      </c>
      <c r="DE548" s="4"/>
      <c r="DF548" s="6"/>
      <c r="DG548" s="5"/>
      <c r="DH548" s="5"/>
      <c r="DI548" s="4"/>
      <c r="DJ548" s="6"/>
      <c r="DK548" s="4"/>
      <c r="DL548" s="6"/>
      <c r="DM548" s="5"/>
      <c r="DN548" s="5"/>
      <c r="DO548" s="4"/>
      <c r="DP548" s="6"/>
      <c r="DQ548" s="4"/>
      <c r="DR548" s="6"/>
      <c r="DS548" s="5"/>
      <c r="DT548" s="5"/>
      <c r="DU548" s="4"/>
      <c r="DV548" s="6"/>
      <c r="DW548" s="4"/>
      <c r="DX548" s="6"/>
      <c r="DY548" s="5"/>
      <c r="DZ548" s="5"/>
      <c r="EA548" s="4"/>
      <c r="EB548" s="6"/>
      <c r="EC548" s="4"/>
      <c r="ED548" s="6"/>
      <c r="EE548" s="5"/>
      <c r="EF548" s="5"/>
      <c r="EG548" s="4"/>
      <c r="EH548" s="6"/>
      <c r="EI548" s="4"/>
      <c r="EJ548" s="6"/>
      <c r="EK548" s="5"/>
      <c r="EL548" s="5"/>
      <c r="EM548" s="4"/>
      <c r="EN548" s="6"/>
      <c r="EO548" s="4"/>
      <c r="EP548" s="6"/>
      <c r="EQ548" s="5"/>
      <c r="ER548" s="5"/>
      <c r="ES548" s="4"/>
      <c r="ET548" s="6"/>
      <c r="EU548" s="4"/>
      <c r="EV548" s="6"/>
      <c r="EW548" s="5"/>
      <c r="EX548" s="5"/>
      <c r="EY548" s="4"/>
      <c r="EZ548" s="6"/>
      <c r="FA548" s="4"/>
      <c r="FB548" s="6"/>
      <c r="FC548" s="5"/>
      <c r="FD548" s="5"/>
      <c r="FE548" s="4"/>
      <c r="FF548" s="6"/>
      <c r="FG548" s="4"/>
      <c r="FH548" s="6"/>
      <c r="FI548" s="5"/>
      <c r="FJ548" s="5"/>
      <c r="FK548" s="4"/>
      <c r="FL548" s="6"/>
      <c r="FM548" s="4"/>
      <c r="FN548" s="6"/>
      <c r="FO548" s="5"/>
      <c r="FP548" s="5"/>
      <c r="FQ548" s="4"/>
      <c r="FR548" s="6"/>
      <c r="FS548" s="4"/>
      <c r="FT548" s="6"/>
      <c r="FU548" s="5"/>
      <c r="FV548" s="5"/>
      <c r="FW548" s="4"/>
      <c r="FX548" s="6"/>
      <c r="FY548" s="4"/>
      <c r="FZ548" s="6"/>
      <c r="GA548" s="5"/>
      <c r="GB548" s="5"/>
      <c r="GC548" s="4"/>
      <c r="GD548" s="6"/>
      <c r="GE548" s="4"/>
      <c r="GF548" s="6"/>
      <c r="GG548" s="5"/>
      <c r="GH548" s="5"/>
      <c r="GI548" s="4"/>
      <c r="GJ548" s="6"/>
      <c r="GK548" s="4"/>
      <c r="GL548" s="6"/>
      <c r="GM548" s="5"/>
      <c r="GN548" s="5"/>
      <c r="GO548" s="4"/>
      <c r="GP548" s="6"/>
      <c r="GQ548" s="4"/>
      <c r="GR548" s="6"/>
      <c r="GS548" s="5"/>
      <c r="GT548" s="5"/>
      <c r="GU548" s="4"/>
      <c r="GV548" s="6"/>
      <c r="GW548" s="4"/>
      <c r="GX548" s="6"/>
      <c r="GY548" s="5"/>
      <c r="GZ548" s="5"/>
      <c r="HA548" s="4"/>
      <c r="HB548" s="6"/>
      <c r="HC548" s="4"/>
      <c r="HD548" s="6"/>
      <c r="HE548" s="5"/>
      <c r="HF548" s="5"/>
      <c r="HG548" s="4"/>
      <c r="HH548" s="6"/>
      <c r="HI548" s="4"/>
      <c r="HJ548" s="6"/>
      <c r="HK548" s="5"/>
      <c r="HL548" s="5"/>
      <c r="HM548" s="4"/>
      <c r="HN548" s="6"/>
      <c r="HO548" s="4"/>
      <c r="HP548" s="6"/>
      <c r="HQ548" s="5"/>
      <c r="HR548" s="5"/>
      <c r="HS548" s="4"/>
      <c r="HT548" s="6"/>
      <c r="HU548" s="4"/>
      <c r="HV548" s="6"/>
      <c r="HW548" s="5"/>
      <c r="HX548" s="5"/>
      <c r="HY548" s="4"/>
      <c r="HZ548" s="6"/>
      <c r="IA548" s="4"/>
      <c r="IB548" s="6"/>
      <c r="IC548" s="5"/>
      <c r="ID548" s="5"/>
      <c r="IE548" s="4"/>
      <c r="IF548" s="6"/>
      <c r="IG548" s="4"/>
      <c r="IH548" s="6"/>
      <c r="II548" s="5"/>
      <c r="IJ548" s="5"/>
      <c r="IK548" s="4"/>
      <c r="IL548" s="6"/>
      <c r="IM548" s="4"/>
      <c r="IN548" s="6"/>
      <c r="IO548" s="5"/>
      <c r="IP548" s="5"/>
      <c r="IQ548" s="4"/>
      <c r="IR548" s="6"/>
      <c r="IS548" s="4"/>
      <c r="IT548" s="6"/>
      <c r="IU548" s="5"/>
      <c r="IV548" s="5"/>
      <c r="IW548" s="4"/>
      <c r="IX548" s="6"/>
      <c r="IY548" s="4"/>
      <c r="IZ548" s="6"/>
      <c r="JA548" s="5"/>
      <c r="JB548" s="5"/>
      <c r="JC548" s="4"/>
      <c r="JD548" s="6"/>
      <c r="JE548" s="4"/>
      <c r="JF548" s="6"/>
      <c r="JG548" s="5"/>
      <c r="JH548" s="5"/>
      <c r="JI548" s="4"/>
      <c r="JJ548" s="6"/>
      <c r="JK548" s="4"/>
      <c r="JL548" s="6"/>
      <c r="JM548" s="5"/>
      <c r="JN548" s="5"/>
      <c r="JO548" s="4"/>
      <c r="JP548" s="6"/>
      <c r="JQ548" s="4"/>
      <c r="JR548" s="6"/>
      <c r="JS548" s="5"/>
      <c r="JT548" s="5"/>
      <c r="JU548" s="4"/>
      <c r="JV548" s="6"/>
      <c r="JW548" s="4"/>
      <c r="JX548" s="6"/>
      <c r="JY548" s="5"/>
      <c r="JZ548" s="5"/>
      <c r="KA548" s="4"/>
      <c r="KB548" s="6"/>
      <c r="KC548" s="4"/>
      <c r="KD548" s="6"/>
      <c r="KE548" s="5"/>
      <c r="KF548" s="5"/>
      <c r="KG548" s="4"/>
      <c r="KH548" s="6"/>
      <c r="KI548" s="4"/>
      <c r="KJ548" s="6"/>
      <c r="KK548" s="5"/>
      <c r="KL548" s="5"/>
    </row>
    <row r="549">
      <c r="A549" s="3" t="s">
        <v>85</v>
      </c>
      <c r="B549" s="3" t="s">
        <v>814</v>
      </c>
      <c r="C549" s="3" t="s">
        <v>449</v>
      </c>
      <c r="D549" s="3" t="s">
        <v>817</v>
      </c>
      <c r="E549" s="3" t="s">
        <v>818</v>
      </c>
      <c r="F549" s="3" t="s">
        <v>104</v>
      </c>
      <c r="G549" s="3" t="s">
        <v>104</v>
      </c>
      <c r="H549" s="3" t="s">
        <v>104</v>
      </c>
      <c r="I549" s="4"/>
      <c r="J549" s="4">
        <f>=ROUNDDOWN({0},0)</f>
      </c>
      <c r="K549" s="4"/>
      <c r="L549" s="5"/>
      <c r="M549" s="4"/>
      <c r="N549" s="4">
        <f>=ROUNDDOWN({0},0)</f>
      </c>
      <c r="O549" s="4"/>
      <c r="P549" s="5"/>
      <c r="Q549" s="4">
        <v>24</v>
      </c>
      <c r="R549" s="6">
        <v>457.57</v>
      </c>
      <c r="S549" s="4"/>
      <c r="T549" s="6"/>
      <c r="U549" s="5"/>
      <c r="V549" s="5"/>
      <c r="W549" s="4"/>
      <c r="X549" s="6"/>
      <c r="Y549" s="4"/>
      <c r="Z549" s="6"/>
      <c r="AA549" s="5"/>
      <c r="AB549" s="5"/>
      <c r="AC549" s="4"/>
      <c r="AD549" s="6"/>
      <c r="AE549" s="4"/>
      <c r="AF549" s="6"/>
      <c r="AG549" s="5"/>
      <c r="AH549" s="5"/>
      <c r="AI549" s="4"/>
      <c r="AJ549" s="6"/>
      <c r="AK549" s="4"/>
      <c r="AL549" s="6"/>
      <c r="AM549" s="5"/>
      <c r="AN549" s="5"/>
      <c r="AO549" s="4"/>
      <c r="AP549" s="6"/>
      <c r="AQ549" s="4"/>
      <c r="AR549" s="6"/>
      <c r="AS549" s="5"/>
      <c r="AT549" s="5"/>
      <c r="AU549" s="4"/>
      <c r="AV549" s="6"/>
      <c r="AW549" s="4"/>
      <c r="AX549" s="6"/>
      <c r="AY549" s="5"/>
      <c r="AZ549" s="5"/>
      <c r="BA549" s="4">
        <v>16</v>
      </c>
      <c r="BB549" s="6">
        <v>356.21</v>
      </c>
      <c r="BC549" s="4"/>
      <c r="BD549" s="6"/>
      <c r="BE549" s="5"/>
      <c r="BF549" s="5"/>
      <c r="BG549" s="4">
        <v>6</v>
      </c>
      <c r="BH549" s="6">
        <v>76.02</v>
      </c>
      <c r="BI549" s="4"/>
      <c r="BJ549" s="6"/>
      <c r="BK549" s="5"/>
      <c r="BL549" s="5"/>
      <c r="BM549" s="4"/>
      <c r="BN549" s="6"/>
      <c r="BO549" s="4"/>
      <c r="BP549" s="6"/>
      <c r="BQ549" s="5"/>
      <c r="BR549" s="5"/>
      <c r="BS549" s="4">
        <v>2</v>
      </c>
      <c r="BT549" s="6">
        <v>25.34</v>
      </c>
      <c r="BU549" s="4"/>
      <c r="BV549" s="6"/>
      <c r="BW549" s="5"/>
      <c r="BX549" s="5"/>
      <c r="BY549" s="4"/>
      <c r="BZ549" s="6"/>
      <c r="CA549" s="4"/>
      <c r="CB549" s="6"/>
      <c r="CC549" s="5"/>
      <c r="CD549" s="5"/>
      <c r="CE549" s="4"/>
      <c r="CF549" s="6"/>
      <c r="CG549" s="4"/>
      <c r="CH549" s="6"/>
      <c r="CI549" s="5"/>
      <c r="CJ549" s="5"/>
      <c r="CK549" s="4"/>
      <c r="CL549" s="6"/>
      <c r="CM549" s="4"/>
      <c r="CN549" s="6"/>
      <c r="CO549" s="5"/>
      <c r="CP549" s="5"/>
      <c r="CQ549" s="4"/>
      <c r="CR549" s="6"/>
      <c r="CS549" s="4"/>
      <c r="CT549" s="6"/>
      <c r="CU549" s="5"/>
      <c r="CV549" s="5"/>
      <c r="CW549" s="4"/>
      <c r="CX549" s="6"/>
      <c r="CY549" s="4"/>
      <c r="CZ549" s="6"/>
      <c r="DA549" s="5"/>
      <c r="DB549" s="5"/>
      <c r="DC549" s="4"/>
      <c r="DD549" s="6"/>
      <c r="DE549" s="4"/>
      <c r="DF549" s="6"/>
      <c r="DG549" s="5"/>
      <c r="DH549" s="5"/>
      <c r="DI549" s="4"/>
      <c r="DJ549" s="6"/>
      <c r="DK549" s="4"/>
      <c r="DL549" s="6"/>
      <c r="DM549" s="5"/>
      <c r="DN549" s="5"/>
      <c r="DO549" s="4"/>
      <c r="DP549" s="6"/>
      <c r="DQ549" s="4"/>
      <c r="DR549" s="6"/>
      <c r="DS549" s="5"/>
      <c r="DT549" s="5"/>
      <c r="DU549" s="4"/>
      <c r="DV549" s="6"/>
      <c r="DW549" s="4"/>
      <c r="DX549" s="6"/>
      <c r="DY549" s="5"/>
      <c r="DZ549" s="5"/>
      <c r="EA549" s="4"/>
      <c r="EB549" s="6"/>
      <c r="EC549" s="4"/>
      <c r="ED549" s="6"/>
      <c r="EE549" s="5"/>
      <c r="EF549" s="5"/>
      <c r="EG549" s="4"/>
      <c r="EH549" s="6"/>
      <c r="EI549" s="4"/>
      <c r="EJ549" s="6"/>
      <c r="EK549" s="5"/>
      <c r="EL549" s="5"/>
      <c r="EM549" s="4"/>
      <c r="EN549" s="6"/>
      <c r="EO549" s="4"/>
      <c r="EP549" s="6"/>
      <c r="EQ549" s="5"/>
      <c r="ER549" s="5"/>
      <c r="ES549" s="4"/>
      <c r="ET549" s="6"/>
      <c r="EU549" s="4"/>
      <c r="EV549" s="6"/>
      <c r="EW549" s="5"/>
      <c r="EX549" s="5"/>
      <c r="EY549" s="4"/>
      <c r="EZ549" s="6"/>
      <c r="FA549" s="4"/>
      <c r="FB549" s="6"/>
      <c r="FC549" s="5"/>
      <c r="FD549" s="5"/>
      <c r="FE549" s="4"/>
      <c r="FF549" s="6"/>
      <c r="FG549" s="4"/>
      <c r="FH549" s="6"/>
      <c r="FI549" s="5"/>
      <c r="FJ549" s="5"/>
      <c r="FK549" s="4"/>
      <c r="FL549" s="6"/>
      <c r="FM549" s="4"/>
      <c r="FN549" s="6"/>
      <c r="FO549" s="5"/>
      <c r="FP549" s="5"/>
      <c r="FQ549" s="4"/>
      <c r="FR549" s="6"/>
      <c r="FS549" s="4"/>
      <c r="FT549" s="6"/>
      <c r="FU549" s="5"/>
      <c r="FV549" s="5"/>
      <c r="FW549" s="4"/>
      <c r="FX549" s="6"/>
      <c r="FY549" s="4"/>
      <c r="FZ549" s="6"/>
      <c r="GA549" s="5"/>
      <c r="GB549" s="5"/>
      <c r="GC549" s="4"/>
      <c r="GD549" s="6"/>
      <c r="GE549" s="4"/>
      <c r="GF549" s="6"/>
      <c r="GG549" s="5"/>
      <c r="GH549" s="5"/>
      <c r="GI549" s="4"/>
      <c r="GJ549" s="6"/>
      <c r="GK549" s="4"/>
      <c r="GL549" s="6"/>
      <c r="GM549" s="5"/>
      <c r="GN549" s="5"/>
      <c r="GO549" s="4"/>
      <c r="GP549" s="6"/>
      <c r="GQ549" s="4"/>
      <c r="GR549" s="6"/>
      <c r="GS549" s="5"/>
      <c r="GT549" s="5"/>
      <c r="GU549" s="4"/>
      <c r="GV549" s="6"/>
      <c r="GW549" s="4"/>
      <c r="GX549" s="6"/>
      <c r="GY549" s="5"/>
      <c r="GZ549" s="5"/>
      <c r="HA549" s="4"/>
      <c r="HB549" s="6"/>
      <c r="HC549" s="4"/>
      <c r="HD549" s="6"/>
      <c r="HE549" s="5"/>
      <c r="HF549" s="5"/>
      <c r="HG549" s="4"/>
      <c r="HH549" s="6"/>
      <c r="HI549" s="4"/>
      <c r="HJ549" s="6"/>
      <c r="HK549" s="5"/>
      <c r="HL549" s="5"/>
      <c r="HM549" s="4"/>
      <c r="HN549" s="6"/>
      <c r="HO549" s="4"/>
      <c r="HP549" s="6"/>
      <c r="HQ549" s="5"/>
      <c r="HR549" s="5"/>
      <c r="HS549" s="4"/>
      <c r="HT549" s="6"/>
      <c r="HU549" s="4"/>
      <c r="HV549" s="6"/>
      <c r="HW549" s="5"/>
      <c r="HX549" s="5"/>
      <c r="HY549" s="4"/>
      <c r="HZ549" s="6"/>
      <c r="IA549" s="4"/>
      <c r="IB549" s="6"/>
      <c r="IC549" s="5"/>
      <c r="ID549" s="5"/>
      <c r="IE549" s="4"/>
      <c r="IF549" s="6"/>
      <c r="IG549" s="4"/>
      <c r="IH549" s="6"/>
      <c r="II549" s="5"/>
      <c r="IJ549" s="5"/>
      <c r="IK549" s="4"/>
      <c r="IL549" s="6"/>
      <c r="IM549" s="4"/>
      <c r="IN549" s="6"/>
      <c r="IO549" s="5"/>
      <c r="IP549" s="5"/>
      <c r="IQ549" s="4"/>
      <c r="IR549" s="6"/>
      <c r="IS549" s="4"/>
      <c r="IT549" s="6"/>
      <c r="IU549" s="5"/>
      <c r="IV549" s="5"/>
      <c r="IW549" s="4"/>
      <c r="IX549" s="6"/>
      <c r="IY549" s="4"/>
      <c r="IZ549" s="6"/>
      <c r="JA549" s="5"/>
      <c r="JB549" s="5"/>
      <c r="JC549" s="4"/>
      <c r="JD549" s="6"/>
      <c r="JE549" s="4"/>
      <c r="JF549" s="6"/>
      <c r="JG549" s="5"/>
      <c r="JH549" s="5"/>
      <c r="JI549" s="4"/>
      <c r="JJ549" s="6"/>
      <c r="JK549" s="4"/>
      <c r="JL549" s="6"/>
      <c r="JM549" s="5"/>
      <c r="JN549" s="5"/>
      <c r="JO549" s="4"/>
      <c r="JP549" s="6"/>
      <c r="JQ549" s="4"/>
      <c r="JR549" s="6"/>
      <c r="JS549" s="5"/>
      <c r="JT549" s="5"/>
      <c r="JU549" s="4"/>
      <c r="JV549" s="6"/>
      <c r="JW549" s="4"/>
      <c r="JX549" s="6"/>
      <c r="JY549" s="5"/>
      <c r="JZ549" s="5"/>
      <c r="KA549" s="4"/>
      <c r="KB549" s="6"/>
      <c r="KC549" s="4"/>
      <c r="KD549" s="6"/>
      <c r="KE549" s="5"/>
      <c r="KF549" s="5"/>
      <c r="KG549" s="4"/>
      <c r="KH549" s="6"/>
      <c r="KI549" s="4"/>
      <c r="KJ549" s="6"/>
      <c r="KK549" s="5"/>
      <c r="KL549" s="5"/>
    </row>
    <row r="550">
      <c r="A550" s="3" t="s">
        <v>85</v>
      </c>
      <c r="B550" s="3" t="s">
        <v>814</v>
      </c>
      <c r="C550" s="3" t="s">
        <v>449</v>
      </c>
      <c r="D550" s="3" t="s">
        <v>817</v>
      </c>
      <c r="E550" s="3" t="s">
        <v>821</v>
      </c>
      <c r="F550" s="3" t="s">
        <v>822</v>
      </c>
      <c r="G550" s="3" t="s">
        <v>823</v>
      </c>
      <c r="H550" s="3" t="s">
        <v>104</v>
      </c>
      <c r="I550" s="4"/>
      <c r="J550" s="4">
        <f>=ROUNDDOWN({0},0)</f>
      </c>
      <c r="K550" s="4"/>
      <c r="L550" s="5"/>
      <c r="M550" s="4"/>
      <c r="N550" s="4">
        <f>=ROUNDDOWN({0},0)</f>
      </c>
      <c r="O550" s="4"/>
      <c r="P550" s="5"/>
      <c r="Q550" s="4">
        <v>13</v>
      </c>
      <c r="R550" s="6">
        <v>327.75</v>
      </c>
      <c r="S550" s="4"/>
      <c r="T550" s="6"/>
      <c r="U550" s="5"/>
      <c r="V550" s="5"/>
      <c r="W550" s="4"/>
      <c r="X550" s="6"/>
      <c r="Y550" s="4"/>
      <c r="Z550" s="6"/>
      <c r="AA550" s="5"/>
      <c r="AB550" s="5"/>
      <c r="AC550" s="4"/>
      <c r="AD550" s="6"/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  <c r="AU550" s="4"/>
      <c r="AV550" s="6"/>
      <c r="AW550" s="4"/>
      <c r="AX550" s="6"/>
      <c r="AY550" s="5"/>
      <c r="AZ550" s="5"/>
      <c r="BA550" s="4">
        <v>4</v>
      </c>
      <c r="BB550" s="6">
        <v>85.96</v>
      </c>
      <c r="BC550" s="4"/>
      <c r="BD550" s="6"/>
      <c r="BE550" s="5"/>
      <c r="BF550" s="5"/>
      <c r="BG550" s="4">
        <v>2</v>
      </c>
      <c r="BH550" s="6">
        <v>33.26</v>
      </c>
      <c r="BI550" s="4"/>
      <c r="BJ550" s="6"/>
      <c r="BK550" s="5"/>
      <c r="BL550" s="5"/>
      <c r="BM550" s="4"/>
      <c r="BN550" s="6"/>
      <c r="BO550" s="4"/>
      <c r="BP550" s="6"/>
      <c r="BQ550" s="5"/>
      <c r="BR550" s="5"/>
      <c r="BS550" s="4"/>
      <c r="BT550" s="6"/>
      <c r="BU550" s="4"/>
      <c r="BV550" s="6"/>
      <c r="BW550" s="5"/>
      <c r="BX550" s="5"/>
      <c r="BY550" s="4"/>
      <c r="BZ550" s="6"/>
      <c r="CA550" s="4"/>
      <c r="CB550" s="6"/>
      <c r="CC550" s="5"/>
      <c r="CD550" s="5"/>
      <c r="CE550" s="4"/>
      <c r="CF550" s="6"/>
      <c r="CG550" s="4"/>
      <c r="CH550" s="6"/>
      <c r="CI550" s="5"/>
      <c r="CJ550" s="5"/>
      <c r="CK550" s="4">
        <v>2</v>
      </c>
      <c r="CL550" s="6">
        <v>93.48</v>
      </c>
      <c r="CM550" s="4"/>
      <c r="CN550" s="6"/>
      <c r="CO550" s="5"/>
      <c r="CP550" s="5"/>
      <c r="CQ550" s="4"/>
      <c r="CR550" s="6"/>
      <c r="CS550" s="4"/>
      <c r="CT550" s="6"/>
      <c r="CU550" s="5"/>
      <c r="CV550" s="5"/>
      <c r="CW550" s="4"/>
      <c r="CX550" s="6"/>
      <c r="CY550" s="4"/>
      <c r="CZ550" s="6"/>
      <c r="DA550" s="5"/>
      <c r="DB550" s="5"/>
      <c r="DC550" s="4">
        <v>5</v>
      </c>
      <c r="DD550" s="6">
        <v>115.05</v>
      </c>
      <c r="DE550" s="4"/>
      <c r="DF550" s="6"/>
      <c r="DG550" s="5"/>
      <c r="DH550" s="5"/>
      <c r="DI550" s="4"/>
      <c r="DJ550" s="6"/>
      <c r="DK550" s="4"/>
      <c r="DL550" s="6"/>
      <c r="DM550" s="5"/>
      <c r="DN550" s="5"/>
      <c r="DO550" s="4"/>
      <c r="DP550" s="6"/>
      <c r="DQ550" s="4"/>
      <c r="DR550" s="6"/>
      <c r="DS550" s="5"/>
      <c r="DT550" s="5"/>
      <c r="DU550" s="4"/>
      <c r="DV550" s="6"/>
      <c r="DW550" s="4"/>
      <c r="DX550" s="6"/>
      <c r="DY550" s="5"/>
      <c r="DZ550" s="5"/>
      <c r="EA550" s="4"/>
      <c r="EB550" s="6"/>
      <c r="EC550" s="4"/>
      <c r="ED550" s="6"/>
      <c r="EE550" s="5"/>
      <c r="EF550" s="5"/>
      <c r="EG550" s="4"/>
      <c r="EH550" s="6"/>
      <c r="EI550" s="4"/>
      <c r="EJ550" s="6"/>
      <c r="EK550" s="5"/>
      <c r="EL550" s="5"/>
      <c r="EM550" s="4"/>
      <c r="EN550" s="6"/>
      <c r="EO550" s="4"/>
      <c r="EP550" s="6"/>
      <c r="EQ550" s="5"/>
      <c r="ER550" s="5"/>
      <c r="ES550" s="4"/>
      <c r="ET550" s="6"/>
      <c r="EU550" s="4"/>
      <c r="EV550" s="6"/>
      <c r="EW550" s="5"/>
      <c r="EX550" s="5"/>
      <c r="EY550" s="4"/>
      <c r="EZ550" s="6"/>
      <c r="FA550" s="4"/>
      <c r="FB550" s="6"/>
      <c r="FC550" s="5"/>
      <c r="FD550" s="5"/>
      <c r="FE550" s="4"/>
      <c r="FF550" s="6"/>
      <c r="FG550" s="4"/>
      <c r="FH550" s="6"/>
      <c r="FI550" s="5"/>
      <c r="FJ550" s="5"/>
      <c r="FK550" s="4"/>
      <c r="FL550" s="6"/>
      <c r="FM550" s="4"/>
      <c r="FN550" s="6"/>
      <c r="FO550" s="5"/>
      <c r="FP550" s="5"/>
      <c r="FQ550" s="4"/>
      <c r="FR550" s="6"/>
      <c r="FS550" s="4"/>
      <c r="FT550" s="6"/>
      <c r="FU550" s="5"/>
      <c r="FV550" s="5"/>
      <c r="FW550" s="4"/>
      <c r="FX550" s="6"/>
      <c r="FY550" s="4"/>
      <c r="FZ550" s="6"/>
      <c r="GA550" s="5"/>
      <c r="GB550" s="5"/>
      <c r="GC550" s="4"/>
      <c r="GD550" s="6"/>
      <c r="GE550" s="4"/>
      <c r="GF550" s="6"/>
      <c r="GG550" s="5"/>
      <c r="GH550" s="5"/>
      <c r="GI550" s="4"/>
      <c r="GJ550" s="6"/>
      <c r="GK550" s="4"/>
      <c r="GL550" s="6"/>
      <c r="GM550" s="5"/>
      <c r="GN550" s="5"/>
      <c r="GO550" s="4"/>
      <c r="GP550" s="6"/>
      <c r="GQ550" s="4"/>
      <c r="GR550" s="6"/>
      <c r="GS550" s="5"/>
      <c r="GT550" s="5"/>
      <c r="GU550" s="4"/>
      <c r="GV550" s="6"/>
      <c r="GW550" s="4"/>
      <c r="GX550" s="6"/>
      <c r="GY550" s="5"/>
      <c r="GZ550" s="5"/>
      <c r="HA550" s="4"/>
      <c r="HB550" s="6"/>
      <c r="HC550" s="4"/>
      <c r="HD550" s="6"/>
      <c r="HE550" s="5"/>
      <c r="HF550" s="5"/>
      <c r="HG550" s="4"/>
      <c r="HH550" s="6"/>
      <c r="HI550" s="4"/>
      <c r="HJ550" s="6"/>
      <c r="HK550" s="5"/>
      <c r="HL550" s="5"/>
      <c r="HM550" s="4"/>
      <c r="HN550" s="6"/>
      <c r="HO550" s="4"/>
      <c r="HP550" s="6"/>
      <c r="HQ550" s="5"/>
      <c r="HR550" s="5"/>
      <c r="HS550" s="4"/>
      <c r="HT550" s="6"/>
      <c r="HU550" s="4"/>
      <c r="HV550" s="6"/>
      <c r="HW550" s="5"/>
      <c r="HX550" s="5"/>
      <c r="HY550" s="4"/>
      <c r="HZ550" s="6"/>
      <c r="IA550" s="4"/>
      <c r="IB550" s="6"/>
      <c r="IC550" s="5"/>
      <c r="ID550" s="5"/>
      <c r="IE550" s="4"/>
      <c r="IF550" s="6"/>
      <c r="IG550" s="4"/>
      <c r="IH550" s="6"/>
      <c r="II550" s="5"/>
      <c r="IJ550" s="5"/>
      <c r="IK550" s="4"/>
      <c r="IL550" s="6"/>
      <c r="IM550" s="4"/>
      <c r="IN550" s="6"/>
      <c r="IO550" s="5"/>
      <c r="IP550" s="5"/>
      <c r="IQ550" s="4"/>
      <c r="IR550" s="6"/>
      <c r="IS550" s="4"/>
      <c r="IT550" s="6"/>
      <c r="IU550" s="5"/>
      <c r="IV550" s="5"/>
      <c r="IW550" s="4"/>
      <c r="IX550" s="6"/>
      <c r="IY550" s="4"/>
      <c r="IZ550" s="6"/>
      <c r="JA550" s="5"/>
      <c r="JB550" s="5"/>
      <c r="JC550" s="4"/>
      <c r="JD550" s="6"/>
      <c r="JE550" s="4"/>
      <c r="JF550" s="6"/>
      <c r="JG550" s="5"/>
      <c r="JH550" s="5"/>
      <c r="JI550" s="4"/>
      <c r="JJ550" s="6"/>
      <c r="JK550" s="4"/>
      <c r="JL550" s="6"/>
      <c r="JM550" s="5"/>
      <c r="JN550" s="5"/>
      <c r="JO550" s="4"/>
      <c r="JP550" s="6"/>
      <c r="JQ550" s="4"/>
      <c r="JR550" s="6"/>
      <c r="JS550" s="5"/>
      <c r="JT550" s="5"/>
      <c r="JU550" s="4"/>
      <c r="JV550" s="6"/>
      <c r="JW550" s="4"/>
      <c r="JX550" s="6"/>
      <c r="JY550" s="5"/>
      <c r="JZ550" s="5"/>
      <c r="KA550" s="4"/>
      <c r="KB550" s="6"/>
      <c r="KC550" s="4"/>
      <c r="KD550" s="6"/>
      <c r="KE550" s="5"/>
      <c r="KF550" s="5"/>
      <c r="KG550" s="4"/>
      <c r="KH550" s="6"/>
      <c r="KI550" s="4"/>
      <c r="KJ550" s="6"/>
      <c r="KK550" s="5"/>
      <c r="KL550" s="5"/>
    </row>
    <row r="551">
      <c r="A551" s="3" t="s">
        <v>85</v>
      </c>
      <c r="B551" s="3" t="s">
        <v>814</v>
      </c>
      <c r="C551" s="3" t="s">
        <v>449</v>
      </c>
      <c r="D551" s="3" t="s">
        <v>817</v>
      </c>
      <c r="E551" s="3" t="s">
        <v>824</v>
      </c>
      <c r="F551" s="3" t="s">
        <v>825</v>
      </c>
      <c r="G551" s="3" t="s">
        <v>826</v>
      </c>
      <c r="H551" s="3" t="s">
        <v>104</v>
      </c>
      <c r="I551" s="4"/>
      <c r="J551" s="4">
        <f>=ROUNDDOWN({0},0)</f>
      </c>
      <c r="K551" s="4"/>
      <c r="L551" s="5"/>
      <c r="M551" s="4"/>
      <c r="N551" s="4">
        <f>=ROUNDDOWN({0},0)</f>
      </c>
      <c r="O551" s="4"/>
      <c r="P551" s="5"/>
      <c r="Q551" s="4">
        <v>7</v>
      </c>
      <c r="R551" s="6">
        <v>173.79</v>
      </c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/>
      <c r="AD551" s="6"/>
      <c r="AE551" s="4"/>
      <c r="AF551" s="6"/>
      <c r="AG551" s="5"/>
      <c r="AH551" s="5"/>
      <c r="AI551" s="4"/>
      <c r="AJ551" s="6"/>
      <c r="AK551" s="4"/>
      <c r="AL551" s="6"/>
      <c r="AM551" s="5"/>
      <c r="AN551" s="5"/>
      <c r="AO551" s="4"/>
      <c r="AP551" s="6"/>
      <c r="AQ551" s="4"/>
      <c r="AR551" s="6"/>
      <c r="AS551" s="5"/>
      <c r="AT551" s="5"/>
      <c r="AU551" s="4"/>
      <c r="AV551" s="6"/>
      <c r="AW551" s="4"/>
      <c r="AX551" s="6"/>
      <c r="AY551" s="5"/>
      <c r="AZ551" s="5"/>
      <c r="BA551" s="4">
        <v>7</v>
      </c>
      <c r="BB551" s="6">
        <v>173.79</v>
      </c>
      <c r="BC551" s="4"/>
      <c r="BD551" s="6"/>
      <c r="BE551" s="5"/>
      <c r="BF551" s="5"/>
      <c r="BG551" s="4"/>
      <c r="BH551" s="6"/>
      <c r="BI551" s="4"/>
      <c r="BJ551" s="6"/>
      <c r="BK551" s="5"/>
      <c r="BL551" s="5"/>
      <c r="BM551" s="4"/>
      <c r="BN551" s="6"/>
      <c r="BO551" s="4"/>
      <c r="BP551" s="6"/>
      <c r="BQ551" s="5"/>
      <c r="BR551" s="5"/>
      <c r="BS551" s="4"/>
      <c r="BT551" s="6"/>
      <c r="BU551" s="4"/>
      <c r="BV551" s="6"/>
      <c r="BW551" s="5"/>
      <c r="BX551" s="5"/>
      <c r="BY551" s="4"/>
      <c r="BZ551" s="6"/>
      <c r="CA551" s="4"/>
      <c r="CB551" s="6"/>
      <c r="CC551" s="5"/>
      <c r="CD551" s="5"/>
      <c r="CE551" s="4"/>
      <c r="CF551" s="6"/>
      <c r="CG551" s="4"/>
      <c r="CH551" s="6"/>
      <c r="CI551" s="5"/>
      <c r="CJ551" s="5"/>
      <c r="CK551" s="4"/>
      <c r="CL551" s="6"/>
      <c r="CM551" s="4"/>
      <c r="CN551" s="6"/>
      <c r="CO551" s="5"/>
      <c r="CP551" s="5"/>
      <c r="CQ551" s="4"/>
      <c r="CR551" s="6"/>
      <c r="CS551" s="4"/>
      <c r="CT551" s="6"/>
      <c r="CU551" s="5"/>
      <c r="CV551" s="5"/>
      <c r="CW551" s="4"/>
      <c r="CX551" s="6"/>
      <c r="CY551" s="4"/>
      <c r="CZ551" s="6"/>
      <c r="DA551" s="5"/>
      <c r="DB551" s="5"/>
      <c r="DC551" s="4"/>
      <c r="DD551" s="6"/>
      <c r="DE551" s="4"/>
      <c r="DF551" s="6"/>
      <c r="DG551" s="5"/>
      <c r="DH551" s="5"/>
      <c r="DI551" s="4"/>
      <c r="DJ551" s="6"/>
      <c r="DK551" s="4"/>
      <c r="DL551" s="6"/>
      <c r="DM551" s="5"/>
      <c r="DN551" s="5"/>
      <c r="DO551" s="4"/>
      <c r="DP551" s="6"/>
      <c r="DQ551" s="4"/>
      <c r="DR551" s="6"/>
      <c r="DS551" s="5"/>
      <c r="DT551" s="5"/>
      <c r="DU551" s="4"/>
      <c r="DV551" s="6"/>
      <c r="DW551" s="4"/>
      <c r="DX551" s="6"/>
      <c r="DY551" s="5"/>
      <c r="DZ551" s="5"/>
      <c r="EA551" s="4"/>
      <c r="EB551" s="6"/>
      <c r="EC551" s="4"/>
      <c r="ED551" s="6"/>
      <c r="EE551" s="5"/>
      <c r="EF551" s="5"/>
      <c r="EG551" s="4"/>
      <c r="EH551" s="6"/>
      <c r="EI551" s="4"/>
      <c r="EJ551" s="6"/>
      <c r="EK551" s="5"/>
      <c r="EL551" s="5"/>
      <c r="EM551" s="4"/>
      <c r="EN551" s="6"/>
      <c r="EO551" s="4"/>
      <c r="EP551" s="6"/>
      <c r="EQ551" s="5"/>
      <c r="ER551" s="5"/>
      <c r="ES551" s="4"/>
      <c r="ET551" s="6"/>
      <c r="EU551" s="4"/>
      <c r="EV551" s="6"/>
      <c r="EW551" s="5"/>
      <c r="EX551" s="5"/>
      <c r="EY551" s="4"/>
      <c r="EZ551" s="6"/>
      <c r="FA551" s="4"/>
      <c r="FB551" s="6"/>
      <c r="FC551" s="5"/>
      <c r="FD551" s="5"/>
      <c r="FE551" s="4"/>
      <c r="FF551" s="6"/>
      <c r="FG551" s="4"/>
      <c r="FH551" s="6"/>
      <c r="FI551" s="5"/>
      <c r="FJ551" s="5"/>
      <c r="FK551" s="4"/>
      <c r="FL551" s="6"/>
      <c r="FM551" s="4"/>
      <c r="FN551" s="6"/>
      <c r="FO551" s="5"/>
      <c r="FP551" s="5"/>
      <c r="FQ551" s="4"/>
      <c r="FR551" s="6"/>
      <c r="FS551" s="4"/>
      <c r="FT551" s="6"/>
      <c r="FU551" s="5"/>
      <c r="FV551" s="5"/>
      <c r="FW551" s="4"/>
      <c r="FX551" s="6"/>
      <c r="FY551" s="4"/>
      <c r="FZ551" s="6"/>
      <c r="GA551" s="5"/>
      <c r="GB551" s="5"/>
      <c r="GC551" s="4"/>
      <c r="GD551" s="6"/>
      <c r="GE551" s="4"/>
      <c r="GF551" s="6"/>
      <c r="GG551" s="5"/>
      <c r="GH551" s="5"/>
      <c r="GI551" s="4"/>
      <c r="GJ551" s="6"/>
      <c r="GK551" s="4"/>
      <c r="GL551" s="6"/>
      <c r="GM551" s="5"/>
      <c r="GN551" s="5"/>
      <c r="GO551" s="4"/>
      <c r="GP551" s="6"/>
      <c r="GQ551" s="4"/>
      <c r="GR551" s="6"/>
      <c r="GS551" s="5"/>
      <c r="GT551" s="5"/>
      <c r="GU551" s="4"/>
      <c r="GV551" s="6"/>
      <c r="GW551" s="4"/>
      <c r="GX551" s="6"/>
      <c r="GY551" s="5"/>
      <c r="GZ551" s="5"/>
      <c r="HA551" s="4"/>
      <c r="HB551" s="6"/>
      <c r="HC551" s="4"/>
      <c r="HD551" s="6"/>
      <c r="HE551" s="5"/>
      <c r="HF551" s="5"/>
      <c r="HG551" s="4"/>
      <c r="HH551" s="6"/>
      <c r="HI551" s="4"/>
      <c r="HJ551" s="6"/>
      <c r="HK551" s="5"/>
      <c r="HL551" s="5"/>
      <c r="HM551" s="4"/>
      <c r="HN551" s="6"/>
      <c r="HO551" s="4"/>
      <c r="HP551" s="6"/>
      <c r="HQ551" s="5"/>
      <c r="HR551" s="5"/>
      <c r="HS551" s="4"/>
      <c r="HT551" s="6"/>
      <c r="HU551" s="4"/>
      <c r="HV551" s="6"/>
      <c r="HW551" s="5"/>
      <c r="HX551" s="5"/>
      <c r="HY551" s="4"/>
      <c r="HZ551" s="6"/>
      <c r="IA551" s="4"/>
      <c r="IB551" s="6"/>
      <c r="IC551" s="5"/>
      <c r="ID551" s="5"/>
      <c r="IE551" s="4"/>
      <c r="IF551" s="6"/>
      <c r="IG551" s="4"/>
      <c r="IH551" s="6"/>
      <c r="II551" s="5"/>
      <c r="IJ551" s="5"/>
      <c r="IK551" s="4"/>
      <c r="IL551" s="6"/>
      <c r="IM551" s="4"/>
      <c r="IN551" s="6"/>
      <c r="IO551" s="5"/>
      <c r="IP551" s="5"/>
      <c r="IQ551" s="4"/>
      <c r="IR551" s="6"/>
      <c r="IS551" s="4"/>
      <c r="IT551" s="6"/>
      <c r="IU551" s="5"/>
      <c r="IV551" s="5"/>
      <c r="IW551" s="4"/>
      <c r="IX551" s="6"/>
      <c r="IY551" s="4"/>
      <c r="IZ551" s="6"/>
      <c r="JA551" s="5"/>
      <c r="JB551" s="5"/>
      <c r="JC551" s="4"/>
      <c r="JD551" s="6"/>
      <c r="JE551" s="4"/>
      <c r="JF551" s="6"/>
      <c r="JG551" s="5"/>
      <c r="JH551" s="5"/>
      <c r="JI551" s="4"/>
      <c r="JJ551" s="6"/>
      <c r="JK551" s="4"/>
      <c r="JL551" s="6"/>
      <c r="JM551" s="5"/>
      <c r="JN551" s="5"/>
      <c r="JO551" s="4"/>
      <c r="JP551" s="6"/>
      <c r="JQ551" s="4"/>
      <c r="JR551" s="6"/>
      <c r="JS551" s="5"/>
      <c r="JT551" s="5"/>
      <c r="JU551" s="4"/>
      <c r="JV551" s="6"/>
      <c r="JW551" s="4"/>
      <c r="JX551" s="6"/>
      <c r="JY551" s="5"/>
      <c r="JZ551" s="5"/>
      <c r="KA551" s="4"/>
      <c r="KB551" s="6"/>
      <c r="KC551" s="4"/>
      <c r="KD551" s="6"/>
      <c r="KE551" s="5"/>
      <c r="KF551" s="5"/>
      <c r="KG551" s="4"/>
      <c r="KH551" s="6"/>
      <c r="KI551" s="4"/>
      <c r="KJ551" s="6"/>
      <c r="KK551" s="5"/>
      <c r="KL551" s="5"/>
    </row>
    <row r="552">
      <c r="A552" s="3" t="s">
        <v>85</v>
      </c>
      <c r="B552" s="3" t="s">
        <v>814</v>
      </c>
      <c r="C552" s="3" t="s">
        <v>449</v>
      </c>
      <c r="D552" s="3" t="s">
        <v>501</v>
      </c>
      <c r="E552" s="3" t="s">
        <v>815</v>
      </c>
      <c r="F552" s="3" t="s">
        <v>815</v>
      </c>
      <c r="G552" s="3" t="s">
        <v>815</v>
      </c>
      <c r="H552" s="3" t="s">
        <v>129</v>
      </c>
      <c r="I552" s="4"/>
      <c r="J552" s="4">
        <f>=ROUNDDOWN({0},0)</f>
      </c>
      <c r="K552" s="4"/>
      <c r="L552" s="5">
        <v>1</v>
      </c>
      <c r="M552" s="4"/>
      <c r="N552" s="4">
        <f>=ROUNDDOWN({0},0)</f>
      </c>
      <c r="O552" s="4"/>
      <c r="P552" s="5"/>
      <c r="Q552" s="4">
        <v>16</v>
      </c>
      <c r="R552" s="6">
        <v>668.83</v>
      </c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/>
      <c r="AD552" s="6"/>
      <c r="AE552" s="4"/>
      <c r="AF552" s="6"/>
      <c r="AG552" s="5"/>
      <c r="AH552" s="5"/>
      <c r="AI552" s="4"/>
      <c r="AJ552" s="6"/>
      <c r="AK552" s="4"/>
      <c r="AL552" s="6"/>
      <c r="AM552" s="5"/>
      <c r="AN552" s="5"/>
      <c r="AO552" s="4"/>
      <c r="AP552" s="6"/>
      <c r="AQ552" s="4"/>
      <c r="AR552" s="6"/>
      <c r="AS552" s="5"/>
      <c r="AT552" s="5"/>
      <c r="AU552" s="4"/>
      <c r="AV552" s="6"/>
      <c r="AW552" s="4"/>
      <c r="AX552" s="6"/>
      <c r="AY552" s="5"/>
      <c r="AZ552" s="5"/>
      <c r="BA552" s="4"/>
      <c r="BB552" s="6"/>
      <c r="BC552" s="4"/>
      <c r="BD552" s="6"/>
      <c r="BE552" s="5"/>
      <c r="BF552" s="5"/>
      <c r="BG552" s="4">
        <v>6</v>
      </c>
      <c r="BH552" s="6">
        <v>236.76</v>
      </c>
      <c r="BI552" s="4"/>
      <c r="BJ552" s="6"/>
      <c r="BK552" s="5"/>
      <c r="BL552" s="5"/>
      <c r="BM552" s="4"/>
      <c r="BN552" s="6"/>
      <c r="BO552" s="4"/>
      <c r="BP552" s="6"/>
      <c r="BQ552" s="5"/>
      <c r="BR552" s="5"/>
      <c r="BS552" s="4">
        <v>10</v>
      </c>
      <c r="BT552" s="6">
        <v>432.07</v>
      </c>
      <c r="BU552" s="4"/>
      <c r="BV552" s="6"/>
      <c r="BW552" s="5"/>
      <c r="BX552" s="5"/>
      <c r="BY552" s="4"/>
      <c r="BZ552" s="6"/>
      <c r="CA552" s="4"/>
      <c r="CB552" s="6"/>
      <c r="CC552" s="5"/>
      <c r="CD552" s="5"/>
      <c r="CE552" s="4"/>
      <c r="CF552" s="6"/>
      <c r="CG552" s="4"/>
      <c r="CH552" s="6"/>
      <c r="CI552" s="5"/>
      <c r="CJ552" s="5"/>
      <c r="CK552" s="4"/>
      <c r="CL552" s="6"/>
      <c r="CM552" s="4"/>
      <c r="CN552" s="6"/>
      <c r="CO552" s="5"/>
      <c r="CP552" s="5"/>
      <c r="CQ552" s="4"/>
      <c r="CR552" s="6"/>
      <c r="CS552" s="4"/>
      <c r="CT552" s="6"/>
      <c r="CU552" s="5"/>
      <c r="CV552" s="5"/>
      <c r="CW552" s="4"/>
      <c r="CX552" s="6"/>
      <c r="CY552" s="4"/>
      <c r="CZ552" s="6"/>
      <c r="DA552" s="5"/>
      <c r="DB552" s="5"/>
      <c r="DC552" s="4"/>
      <c r="DD552" s="6"/>
      <c r="DE552" s="4"/>
      <c r="DF552" s="6"/>
      <c r="DG552" s="5"/>
      <c r="DH552" s="5"/>
      <c r="DI552" s="4"/>
      <c r="DJ552" s="6"/>
      <c r="DK552" s="4"/>
      <c r="DL552" s="6"/>
      <c r="DM552" s="5"/>
      <c r="DN552" s="5"/>
      <c r="DO552" s="4"/>
      <c r="DP552" s="6"/>
      <c r="DQ552" s="4"/>
      <c r="DR552" s="6"/>
      <c r="DS552" s="5"/>
      <c r="DT552" s="5"/>
      <c r="DU552" s="4"/>
      <c r="DV552" s="6"/>
      <c r="DW552" s="4"/>
      <c r="DX552" s="6"/>
      <c r="DY552" s="5"/>
      <c r="DZ552" s="5"/>
      <c r="EA552" s="4"/>
      <c r="EB552" s="6"/>
      <c r="EC552" s="4"/>
      <c r="ED552" s="6"/>
      <c r="EE552" s="5"/>
      <c r="EF552" s="5"/>
      <c r="EG552" s="4"/>
      <c r="EH552" s="6"/>
      <c r="EI552" s="4"/>
      <c r="EJ552" s="6"/>
      <c r="EK552" s="5"/>
      <c r="EL552" s="5"/>
      <c r="EM552" s="4"/>
      <c r="EN552" s="6"/>
      <c r="EO552" s="4"/>
      <c r="EP552" s="6"/>
      <c r="EQ552" s="5"/>
      <c r="ER552" s="5"/>
      <c r="ES552" s="4"/>
      <c r="ET552" s="6"/>
      <c r="EU552" s="4"/>
      <c r="EV552" s="6"/>
      <c r="EW552" s="5"/>
      <c r="EX552" s="5"/>
      <c r="EY552" s="4"/>
      <c r="EZ552" s="6"/>
      <c r="FA552" s="4"/>
      <c r="FB552" s="6"/>
      <c r="FC552" s="5"/>
      <c r="FD552" s="5"/>
      <c r="FE552" s="4"/>
      <c r="FF552" s="6"/>
      <c r="FG552" s="4"/>
      <c r="FH552" s="6"/>
      <c r="FI552" s="5"/>
      <c r="FJ552" s="5"/>
      <c r="FK552" s="4"/>
      <c r="FL552" s="6"/>
      <c r="FM552" s="4"/>
      <c r="FN552" s="6"/>
      <c r="FO552" s="5"/>
      <c r="FP552" s="5"/>
      <c r="FQ552" s="4"/>
      <c r="FR552" s="6"/>
      <c r="FS552" s="4"/>
      <c r="FT552" s="6"/>
      <c r="FU552" s="5"/>
      <c r="FV552" s="5"/>
      <c r="FW552" s="4"/>
      <c r="FX552" s="6"/>
      <c r="FY552" s="4"/>
      <c r="FZ552" s="6"/>
      <c r="GA552" s="5"/>
      <c r="GB552" s="5"/>
      <c r="GC552" s="4"/>
      <c r="GD552" s="6"/>
      <c r="GE552" s="4"/>
      <c r="GF552" s="6"/>
      <c r="GG552" s="5"/>
      <c r="GH552" s="5"/>
      <c r="GI552" s="4"/>
      <c r="GJ552" s="6"/>
      <c r="GK552" s="4"/>
      <c r="GL552" s="6"/>
      <c r="GM552" s="5"/>
      <c r="GN552" s="5"/>
      <c r="GO552" s="4"/>
      <c r="GP552" s="6"/>
      <c r="GQ552" s="4"/>
      <c r="GR552" s="6"/>
      <c r="GS552" s="5"/>
      <c r="GT552" s="5"/>
      <c r="GU552" s="4"/>
      <c r="GV552" s="6"/>
      <c r="GW552" s="4"/>
      <c r="GX552" s="6"/>
      <c r="GY552" s="5"/>
      <c r="GZ552" s="5"/>
      <c r="HA552" s="4"/>
      <c r="HB552" s="6"/>
      <c r="HC552" s="4"/>
      <c r="HD552" s="6"/>
      <c r="HE552" s="5"/>
      <c r="HF552" s="5"/>
      <c r="HG552" s="4"/>
      <c r="HH552" s="6"/>
      <c r="HI552" s="4"/>
      <c r="HJ552" s="6"/>
      <c r="HK552" s="5"/>
      <c r="HL552" s="5"/>
      <c r="HM552" s="4"/>
      <c r="HN552" s="6"/>
      <c r="HO552" s="4"/>
      <c r="HP552" s="6"/>
      <c r="HQ552" s="5"/>
      <c r="HR552" s="5"/>
      <c r="HS552" s="4"/>
      <c r="HT552" s="6"/>
      <c r="HU552" s="4"/>
      <c r="HV552" s="6"/>
      <c r="HW552" s="5"/>
      <c r="HX552" s="5"/>
      <c r="HY552" s="4"/>
      <c r="HZ552" s="6"/>
      <c r="IA552" s="4"/>
      <c r="IB552" s="6"/>
      <c r="IC552" s="5"/>
      <c r="ID552" s="5"/>
      <c r="IE552" s="4"/>
      <c r="IF552" s="6"/>
      <c r="IG552" s="4"/>
      <c r="IH552" s="6"/>
      <c r="II552" s="5"/>
      <c r="IJ552" s="5"/>
      <c r="IK552" s="4"/>
      <c r="IL552" s="6"/>
      <c r="IM552" s="4"/>
      <c r="IN552" s="6"/>
      <c r="IO552" s="5"/>
      <c r="IP552" s="5"/>
      <c r="IQ552" s="4"/>
      <c r="IR552" s="6"/>
      <c r="IS552" s="4"/>
      <c r="IT552" s="6"/>
      <c r="IU552" s="5"/>
      <c r="IV552" s="5"/>
      <c r="IW552" s="4"/>
      <c r="IX552" s="6"/>
      <c r="IY552" s="4"/>
      <c r="IZ552" s="6"/>
      <c r="JA552" s="5"/>
      <c r="JB552" s="5"/>
      <c r="JC552" s="4"/>
      <c r="JD552" s="6"/>
      <c r="JE552" s="4"/>
      <c r="JF552" s="6"/>
      <c r="JG552" s="5"/>
      <c r="JH552" s="5"/>
      <c r="JI552" s="4"/>
      <c r="JJ552" s="6"/>
      <c r="JK552" s="4"/>
      <c r="JL552" s="6"/>
      <c r="JM552" s="5"/>
      <c r="JN552" s="5"/>
      <c r="JO552" s="4"/>
      <c r="JP552" s="6"/>
      <c r="JQ552" s="4"/>
      <c r="JR552" s="6"/>
      <c r="JS552" s="5"/>
      <c r="JT552" s="5"/>
      <c r="JU552" s="4"/>
      <c r="JV552" s="6"/>
      <c r="JW552" s="4"/>
      <c r="JX552" s="6"/>
      <c r="JY552" s="5"/>
      <c r="JZ552" s="5"/>
      <c r="KA552" s="4"/>
      <c r="KB552" s="6"/>
      <c r="KC552" s="4"/>
      <c r="KD552" s="6"/>
      <c r="KE552" s="5"/>
      <c r="KF552" s="5"/>
      <c r="KG552" s="4"/>
      <c r="KH552" s="6"/>
      <c r="KI552" s="4"/>
      <c r="KJ552" s="6"/>
      <c r="KK552" s="5"/>
      <c r="KL552" s="5"/>
    </row>
    <row r="553">
      <c r="A553" s="3" t="s">
        <v>85</v>
      </c>
      <c r="B553" s="3" t="s">
        <v>814</v>
      </c>
      <c r="C553" s="3" t="s">
        <v>87</v>
      </c>
      <c r="D553" s="3" t="s">
        <v>88</v>
      </c>
      <c r="E553" s="3" t="s">
        <v>818</v>
      </c>
      <c r="F553" s="3" t="s">
        <v>819</v>
      </c>
      <c r="G553" s="3" t="s">
        <v>820</v>
      </c>
      <c r="H553" s="3" t="s">
        <v>104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>
        <v>70</v>
      </c>
      <c r="R553" s="6">
        <v>2121.96</v>
      </c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/>
      <c r="AD553" s="6"/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  <c r="AU553" s="4"/>
      <c r="AV553" s="6"/>
      <c r="AW553" s="4"/>
      <c r="AX553" s="6"/>
      <c r="AY553" s="5"/>
      <c r="AZ553" s="5"/>
      <c r="BA553" s="4">
        <v>55</v>
      </c>
      <c r="BB553" s="6">
        <v>1358.37</v>
      </c>
      <c r="BC553" s="4"/>
      <c r="BD553" s="6"/>
      <c r="BE553" s="5"/>
      <c r="BF553" s="5"/>
      <c r="BG553" s="4"/>
      <c r="BH553" s="6"/>
      <c r="BI553" s="4"/>
      <c r="BJ553" s="6"/>
      <c r="BK553" s="5"/>
      <c r="BL553" s="5"/>
      <c r="BM553" s="4"/>
      <c r="BN553" s="6"/>
      <c r="BO553" s="4"/>
      <c r="BP553" s="6"/>
      <c r="BQ553" s="5"/>
      <c r="BR553" s="5"/>
      <c r="BS553" s="4">
        <v>1</v>
      </c>
      <c r="BT553" s="6">
        <v>18.47</v>
      </c>
      <c r="BU553" s="4"/>
      <c r="BV553" s="6"/>
      <c r="BW553" s="5"/>
      <c r="BX553" s="5"/>
      <c r="BY553" s="4"/>
      <c r="BZ553" s="6"/>
      <c r="CA553" s="4"/>
      <c r="CB553" s="6"/>
      <c r="CC553" s="5"/>
      <c r="CD553" s="5"/>
      <c r="CE553" s="4"/>
      <c r="CF553" s="6"/>
      <c r="CG553" s="4"/>
      <c r="CH553" s="6"/>
      <c r="CI553" s="5"/>
      <c r="CJ553" s="5"/>
      <c r="CK553" s="4">
        <v>14</v>
      </c>
      <c r="CL553" s="6">
        <v>745.12</v>
      </c>
      <c r="CM553" s="4"/>
      <c r="CN553" s="6"/>
      <c r="CO553" s="5"/>
      <c r="CP553" s="5"/>
      <c r="CQ553" s="4"/>
      <c r="CR553" s="6"/>
      <c r="CS553" s="4"/>
      <c r="CT553" s="6"/>
      <c r="CU553" s="5"/>
      <c r="CV553" s="5"/>
      <c r="CW553" s="4"/>
      <c r="CX553" s="6"/>
      <c r="CY553" s="4"/>
      <c r="CZ553" s="6"/>
      <c r="DA553" s="5"/>
      <c r="DB553" s="5"/>
      <c r="DC553" s="4"/>
      <c r="DD553" s="6"/>
      <c r="DE553" s="4"/>
      <c r="DF553" s="6"/>
      <c r="DG553" s="5"/>
      <c r="DH553" s="5"/>
      <c r="DI553" s="4"/>
      <c r="DJ553" s="6"/>
      <c r="DK553" s="4"/>
      <c r="DL553" s="6"/>
      <c r="DM553" s="5"/>
      <c r="DN553" s="5"/>
      <c r="DO553" s="4"/>
      <c r="DP553" s="6"/>
      <c r="DQ553" s="4"/>
      <c r="DR553" s="6"/>
      <c r="DS553" s="5"/>
      <c r="DT553" s="5"/>
      <c r="DU553" s="4"/>
      <c r="DV553" s="6"/>
      <c r="DW553" s="4"/>
      <c r="DX553" s="6"/>
      <c r="DY553" s="5"/>
      <c r="DZ553" s="5"/>
      <c r="EA553" s="4"/>
      <c r="EB553" s="6"/>
      <c r="EC553" s="4"/>
      <c r="ED553" s="6"/>
      <c r="EE553" s="5"/>
      <c r="EF553" s="5"/>
      <c r="EG553" s="4"/>
      <c r="EH553" s="6"/>
      <c r="EI553" s="4"/>
      <c r="EJ553" s="6"/>
      <c r="EK553" s="5"/>
      <c r="EL553" s="5"/>
      <c r="EM553" s="4"/>
      <c r="EN553" s="6"/>
      <c r="EO553" s="4"/>
      <c r="EP553" s="6"/>
      <c r="EQ553" s="5"/>
      <c r="ER553" s="5"/>
      <c r="ES553" s="4"/>
      <c r="ET553" s="6"/>
      <c r="EU553" s="4"/>
      <c r="EV553" s="6"/>
      <c r="EW553" s="5"/>
      <c r="EX553" s="5"/>
      <c r="EY553" s="4"/>
      <c r="EZ553" s="6"/>
      <c r="FA553" s="4"/>
      <c r="FB553" s="6"/>
      <c r="FC553" s="5"/>
      <c r="FD553" s="5"/>
      <c r="FE553" s="4"/>
      <c r="FF553" s="6"/>
      <c r="FG553" s="4"/>
      <c r="FH553" s="6"/>
      <c r="FI553" s="5"/>
      <c r="FJ553" s="5"/>
      <c r="FK553" s="4"/>
      <c r="FL553" s="6"/>
      <c r="FM553" s="4"/>
      <c r="FN553" s="6"/>
      <c r="FO553" s="5"/>
      <c r="FP553" s="5"/>
      <c r="FQ553" s="4"/>
      <c r="FR553" s="6"/>
      <c r="FS553" s="4"/>
      <c r="FT553" s="6"/>
      <c r="FU553" s="5"/>
      <c r="FV553" s="5"/>
      <c r="FW553" s="4"/>
      <c r="FX553" s="6"/>
      <c r="FY553" s="4"/>
      <c r="FZ553" s="6"/>
      <c r="GA553" s="5"/>
      <c r="GB553" s="5"/>
      <c r="GC553" s="4"/>
      <c r="GD553" s="6"/>
      <c r="GE553" s="4"/>
      <c r="GF553" s="6"/>
      <c r="GG553" s="5"/>
      <c r="GH553" s="5"/>
      <c r="GI553" s="4"/>
      <c r="GJ553" s="6"/>
      <c r="GK553" s="4"/>
      <c r="GL553" s="6"/>
      <c r="GM553" s="5"/>
      <c r="GN553" s="5"/>
      <c r="GO553" s="4"/>
      <c r="GP553" s="6"/>
      <c r="GQ553" s="4"/>
      <c r="GR553" s="6"/>
      <c r="GS553" s="5"/>
      <c r="GT553" s="5"/>
      <c r="GU553" s="4"/>
      <c r="GV553" s="6"/>
      <c r="GW553" s="4"/>
      <c r="GX553" s="6"/>
      <c r="GY553" s="5"/>
      <c r="GZ553" s="5"/>
      <c r="HA553" s="4"/>
      <c r="HB553" s="6"/>
      <c r="HC553" s="4"/>
      <c r="HD553" s="6"/>
      <c r="HE553" s="5"/>
      <c r="HF553" s="5"/>
      <c r="HG553" s="4"/>
      <c r="HH553" s="6"/>
      <c r="HI553" s="4"/>
      <c r="HJ553" s="6"/>
      <c r="HK553" s="5"/>
      <c r="HL553" s="5"/>
      <c r="HM553" s="4"/>
      <c r="HN553" s="6"/>
      <c r="HO553" s="4"/>
      <c r="HP553" s="6"/>
      <c r="HQ553" s="5"/>
      <c r="HR553" s="5"/>
      <c r="HS553" s="4"/>
      <c r="HT553" s="6"/>
      <c r="HU553" s="4"/>
      <c r="HV553" s="6"/>
      <c r="HW553" s="5"/>
      <c r="HX553" s="5"/>
      <c r="HY553" s="4"/>
      <c r="HZ553" s="6"/>
      <c r="IA553" s="4"/>
      <c r="IB553" s="6"/>
      <c r="IC553" s="5"/>
      <c r="ID553" s="5"/>
      <c r="IE553" s="4"/>
      <c r="IF553" s="6"/>
      <c r="IG553" s="4"/>
      <c r="IH553" s="6"/>
      <c r="II553" s="5"/>
      <c r="IJ553" s="5"/>
      <c r="IK553" s="4"/>
      <c r="IL553" s="6"/>
      <c r="IM553" s="4"/>
      <c r="IN553" s="6"/>
      <c r="IO553" s="5"/>
      <c r="IP553" s="5"/>
      <c r="IQ553" s="4"/>
      <c r="IR553" s="6"/>
      <c r="IS553" s="4"/>
      <c r="IT553" s="6"/>
      <c r="IU553" s="5"/>
      <c r="IV553" s="5"/>
      <c r="IW553" s="4"/>
      <c r="IX553" s="6"/>
      <c r="IY553" s="4"/>
      <c r="IZ553" s="6"/>
      <c r="JA553" s="5"/>
      <c r="JB553" s="5"/>
      <c r="JC553" s="4"/>
      <c r="JD553" s="6"/>
      <c r="JE553" s="4"/>
      <c r="JF553" s="6"/>
      <c r="JG553" s="5"/>
      <c r="JH553" s="5"/>
      <c r="JI553" s="4"/>
      <c r="JJ553" s="6"/>
      <c r="JK553" s="4"/>
      <c r="JL553" s="6"/>
      <c r="JM553" s="5"/>
      <c r="JN553" s="5"/>
      <c r="JO553" s="4"/>
      <c r="JP553" s="6"/>
      <c r="JQ553" s="4"/>
      <c r="JR553" s="6"/>
      <c r="JS553" s="5"/>
      <c r="JT553" s="5"/>
      <c r="JU553" s="4"/>
      <c r="JV553" s="6"/>
      <c r="JW553" s="4"/>
      <c r="JX553" s="6"/>
      <c r="JY553" s="5"/>
      <c r="JZ553" s="5"/>
      <c r="KA553" s="4"/>
      <c r="KB553" s="6"/>
      <c r="KC553" s="4"/>
      <c r="KD553" s="6"/>
      <c r="KE553" s="5"/>
      <c r="KF553" s="5"/>
      <c r="KG553" s="4"/>
      <c r="KH553" s="6"/>
      <c r="KI553" s="4"/>
      <c r="KJ553" s="6"/>
      <c r="KK553" s="5"/>
      <c r="KL553" s="5"/>
    </row>
    <row r="554">
      <c r="A554" s="3" t="s">
        <v>85</v>
      </c>
      <c r="B554" s="3" t="s">
        <v>814</v>
      </c>
      <c r="C554" s="3" t="s">
        <v>87</v>
      </c>
      <c r="D554" s="3" t="s">
        <v>88</v>
      </c>
      <c r="E554" s="3" t="s">
        <v>818</v>
      </c>
      <c r="F554" s="3" t="s">
        <v>104</v>
      </c>
      <c r="G554" s="3" t="s">
        <v>104</v>
      </c>
      <c r="H554" s="3" t="s">
        <v>104</v>
      </c>
      <c r="I554" s="4"/>
      <c r="J554" s="4">
        <f>=ROUNDDOWN({0},0)</f>
      </c>
      <c r="K554" s="4"/>
      <c r="L554" s="5"/>
      <c r="M554" s="4"/>
      <c r="N554" s="4">
        <f>=ROUNDDOWN({0},0)</f>
      </c>
      <c r="O554" s="4"/>
      <c r="P554" s="5"/>
      <c r="Q554" s="4">
        <v>16</v>
      </c>
      <c r="R554" s="6">
        <v>500.7</v>
      </c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/>
      <c r="AD554" s="6"/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  <c r="AU554" s="4"/>
      <c r="AV554" s="6"/>
      <c r="AW554" s="4"/>
      <c r="AX554" s="6"/>
      <c r="AY554" s="5"/>
      <c r="AZ554" s="5"/>
      <c r="BA554" s="4">
        <v>14</v>
      </c>
      <c r="BB554" s="6">
        <v>391.72</v>
      </c>
      <c r="BC554" s="4"/>
      <c r="BD554" s="6"/>
      <c r="BE554" s="5"/>
      <c r="BF554" s="5"/>
      <c r="BG554" s="4"/>
      <c r="BH554" s="6"/>
      <c r="BI554" s="4"/>
      <c r="BJ554" s="6"/>
      <c r="BK554" s="5"/>
      <c r="BL554" s="5"/>
      <c r="BM554" s="4"/>
      <c r="BN554" s="6"/>
      <c r="BO554" s="4"/>
      <c r="BP554" s="6"/>
      <c r="BQ554" s="5"/>
      <c r="BR554" s="5"/>
      <c r="BS554" s="4"/>
      <c r="BT554" s="6"/>
      <c r="BU554" s="4"/>
      <c r="BV554" s="6"/>
      <c r="BW554" s="5"/>
      <c r="BX554" s="5"/>
      <c r="BY554" s="4"/>
      <c r="BZ554" s="6"/>
      <c r="CA554" s="4"/>
      <c r="CB554" s="6"/>
      <c r="CC554" s="5"/>
      <c r="CD554" s="5"/>
      <c r="CE554" s="4"/>
      <c r="CF554" s="6"/>
      <c r="CG554" s="4"/>
      <c r="CH554" s="6"/>
      <c r="CI554" s="5"/>
      <c r="CJ554" s="5"/>
      <c r="CK554" s="4">
        <v>2</v>
      </c>
      <c r="CL554" s="6">
        <v>108.98</v>
      </c>
      <c r="CM554" s="4"/>
      <c r="CN554" s="6"/>
      <c r="CO554" s="5"/>
      <c r="CP554" s="5"/>
      <c r="CQ554" s="4"/>
      <c r="CR554" s="6"/>
      <c r="CS554" s="4"/>
      <c r="CT554" s="6"/>
      <c r="CU554" s="5"/>
      <c r="CV554" s="5"/>
      <c r="CW554" s="4"/>
      <c r="CX554" s="6"/>
      <c r="CY554" s="4"/>
      <c r="CZ554" s="6"/>
      <c r="DA554" s="5"/>
      <c r="DB554" s="5"/>
      <c r="DC554" s="4"/>
      <c r="DD554" s="6"/>
      <c r="DE554" s="4"/>
      <c r="DF554" s="6"/>
      <c r="DG554" s="5"/>
      <c r="DH554" s="5"/>
      <c r="DI554" s="4"/>
      <c r="DJ554" s="6"/>
      <c r="DK554" s="4"/>
      <c r="DL554" s="6"/>
      <c r="DM554" s="5"/>
      <c r="DN554" s="5"/>
      <c r="DO554" s="4"/>
      <c r="DP554" s="6"/>
      <c r="DQ554" s="4"/>
      <c r="DR554" s="6"/>
      <c r="DS554" s="5"/>
      <c r="DT554" s="5"/>
      <c r="DU554" s="4"/>
      <c r="DV554" s="6"/>
      <c r="DW554" s="4"/>
      <c r="DX554" s="6"/>
      <c r="DY554" s="5"/>
      <c r="DZ554" s="5"/>
      <c r="EA554" s="4"/>
      <c r="EB554" s="6"/>
      <c r="EC554" s="4"/>
      <c r="ED554" s="6"/>
      <c r="EE554" s="5"/>
      <c r="EF554" s="5"/>
      <c r="EG554" s="4"/>
      <c r="EH554" s="6"/>
      <c r="EI554" s="4"/>
      <c r="EJ554" s="6"/>
      <c r="EK554" s="5"/>
      <c r="EL554" s="5"/>
      <c r="EM554" s="4"/>
      <c r="EN554" s="6"/>
      <c r="EO554" s="4"/>
      <c r="EP554" s="6"/>
      <c r="EQ554" s="5"/>
      <c r="ER554" s="5"/>
      <c r="ES554" s="4"/>
      <c r="ET554" s="6"/>
      <c r="EU554" s="4"/>
      <c r="EV554" s="6"/>
      <c r="EW554" s="5"/>
      <c r="EX554" s="5"/>
      <c r="EY554" s="4"/>
      <c r="EZ554" s="6"/>
      <c r="FA554" s="4"/>
      <c r="FB554" s="6"/>
      <c r="FC554" s="5"/>
      <c r="FD554" s="5"/>
      <c r="FE554" s="4"/>
      <c r="FF554" s="6"/>
      <c r="FG554" s="4"/>
      <c r="FH554" s="6"/>
      <c r="FI554" s="5"/>
      <c r="FJ554" s="5"/>
      <c r="FK554" s="4"/>
      <c r="FL554" s="6"/>
      <c r="FM554" s="4"/>
      <c r="FN554" s="6"/>
      <c r="FO554" s="5"/>
      <c r="FP554" s="5"/>
      <c r="FQ554" s="4"/>
      <c r="FR554" s="6"/>
      <c r="FS554" s="4"/>
      <c r="FT554" s="6"/>
      <c r="FU554" s="5"/>
      <c r="FV554" s="5"/>
      <c r="FW554" s="4"/>
      <c r="FX554" s="6"/>
      <c r="FY554" s="4"/>
      <c r="FZ554" s="6"/>
      <c r="GA554" s="5"/>
      <c r="GB554" s="5"/>
      <c r="GC554" s="4"/>
      <c r="GD554" s="6"/>
      <c r="GE554" s="4"/>
      <c r="GF554" s="6"/>
      <c r="GG554" s="5"/>
      <c r="GH554" s="5"/>
      <c r="GI554" s="4"/>
      <c r="GJ554" s="6"/>
      <c r="GK554" s="4"/>
      <c r="GL554" s="6"/>
      <c r="GM554" s="5"/>
      <c r="GN554" s="5"/>
      <c r="GO554" s="4"/>
      <c r="GP554" s="6"/>
      <c r="GQ554" s="4"/>
      <c r="GR554" s="6"/>
      <c r="GS554" s="5"/>
      <c r="GT554" s="5"/>
      <c r="GU554" s="4"/>
      <c r="GV554" s="6"/>
      <c r="GW554" s="4"/>
      <c r="GX554" s="6"/>
      <c r="GY554" s="5"/>
      <c r="GZ554" s="5"/>
      <c r="HA554" s="4"/>
      <c r="HB554" s="6"/>
      <c r="HC554" s="4"/>
      <c r="HD554" s="6"/>
      <c r="HE554" s="5"/>
      <c r="HF554" s="5"/>
      <c r="HG554" s="4"/>
      <c r="HH554" s="6"/>
      <c r="HI554" s="4"/>
      <c r="HJ554" s="6"/>
      <c r="HK554" s="5"/>
      <c r="HL554" s="5"/>
      <c r="HM554" s="4"/>
      <c r="HN554" s="6"/>
      <c r="HO554" s="4"/>
      <c r="HP554" s="6"/>
      <c r="HQ554" s="5"/>
      <c r="HR554" s="5"/>
      <c r="HS554" s="4"/>
      <c r="HT554" s="6"/>
      <c r="HU554" s="4"/>
      <c r="HV554" s="6"/>
      <c r="HW554" s="5"/>
      <c r="HX554" s="5"/>
      <c r="HY554" s="4"/>
      <c r="HZ554" s="6"/>
      <c r="IA554" s="4"/>
      <c r="IB554" s="6"/>
      <c r="IC554" s="5"/>
      <c r="ID554" s="5"/>
      <c r="IE554" s="4"/>
      <c r="IF554" s="6"/>
      <c r="IG554" s="4"/>
      <c r="IH554" s="6"/>
      <c r="II554" s="5"/>
      <c r="IJ554" s="5"/>
      <c r="IK554" s="4"/>
      <c r="IL554" s="6"/>
      <c r="IM554" s="4"/>
      <c r="IN554" s="6"/>
      <c r="IO554" s="5"/>
      <c r="IP554" s="5"/>
      <c r="IQ554" s="4"/>
      <c r="IR554" s="6"/>
      <c r="IS554" s="4"/>
      <c r="IT554" s="6"/>
      <c r="IU554" s="5"/>
      <c r="IV554" s="5"/>
      <c r="IW554" s="4"/>
      <c r="IX554" s="6"/>
      <c r="IY554" s="4"/>
      <c r="IZ554" s="6"/>
      <c r="JA554" s="5"/>
      <c r="JB554" s="5"/>
      <c r="JC554" s="4"/>
      <c r="JD554" s="6"/>
      <c r="JE554" s="4"/>
      <c r="JF554" s="6"/>
      <c r="JG554" s="5"/>
      <c r="JH554" s="5"/>
      <c r="JI554" s="4"/>
      <c r="JJ554" s="6"/>
      <c r="JK554" s="4"/>
      <c r="JL554" s="6"/>
      <c r="JM554" s="5"/>
      <c r="JN554" s="5"/>
      <c r="JO554" s="4"/>
      <c r="JP554" s="6"/>
      <c r="JQ554" s="4"/>
      <c r="JR554" s="6"/>
      <c r="JS554" s="5"/>
      <c r="JT554" s="5"/>
      <c r="JU554" s="4"/>
      <c r="JV554" s="6"/>
      <c r="JW554" s="4"/>
      <c r="JX554" s="6"/>
      <c r="JY554" s="5"/>
      <c r="JZ554" s="5"/>
      <c r="KA554" s="4"/>
      <c r="KB554" s="6"/>
      <c r="KC554" s="4"/>
      <c r="KD554" s="6"/>
      <c r="KE554" s="5"/>
      <c r="KF554" s="5"/>
      <c r="KG554" s="4"/>
      <c r="KH554" s="6"/>
      <c r="KI554" s="4"/>
      <c r="KJ554" s="6"/>
      <c r="KK554" s="5"/>
      <c r="KL554" s="5"/>
    </row>
    <row r="555">
      <c r="A555" s="3" t="s">
        <v>85</v>
      </c>
      <c r="B555" s="3" t="s">
        <v>814</v>
      </c>
      <c r="C555" s="3" t="s">
        <v>87</v>
      </c>
      <c r="D555" s="3" t="s">
        <v>88</v>
      </c>
      <c r="E555" s="3" t="s">
        <v>818</v>
      </c>
      <c r="F555" s="3" t="s">
        <v>818</v>
      </c>
      <c r="G555" s="3" t="s">
        <v>818</v>
      </c>
      <c r="H555" s="3" t="s">
        <v>104</v>
      </c>
      <c r="I555" s="4"/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>
        <v>1</v>
      </c>
      <c r="R555" s="6">
        <v>17.02</v>
      </c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/>
      <c r="AD555" s="6"/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  <c r="AU555" s="4"/>
      <c r="AV555" s="6"/>
      <c r="AW555" s="4"/>
      <c r="AX555" s="6"/>
      <c r="AY555" s="5"/>
      <c r="AZ555" s="5"/>
      <c r="BA555" s="4"/>
      <c r="BB555" s="6"/>
      <c r="BC555" s="4"/>
      <c r="BD555" s="6"/>
      <c r="BE555" s="5"/>
      <c r="BF555" s="5"/>
      <c r="BG555" s="4"/>
      <c r="BH555" s="6"/>
      <c r="BI555" s="4"/>
      <c r="BJ555" s="6"/>
      <c r="BK555" s="5"/>
      <c r="BL555" s="5"/>
      <c r="BM555" s="4"/>
      <c r="BN555" s="6"/>
      <c r="BO555" s="4"/>
      <c r="BP555" s="6"/>
      <c r="BQ555" s="5"/>
      <c r="BR555" s="5"/>
      <c r="BS555" s="4">
        <v>1</v>
      </c>
      <c r="BT555" s="6">
        <v>17.02</v>
      </c>
      <c r="BU555" s="4"/>
      <c r="BV555" s="6"/>
      <c r="BW555" s="5"/>
      <c r="BX555" s="5"/>
      <c r="BY555" s="4"/>
      <c r="BZ555" s="6"/>
      <c r="CA555" s="4"/>
      <c r="CB555" s="6"/>
      <c r="CC555" s="5"/>
      <c r="CD555" s="5"/>
      <c r="CE555" s="4"/>
      <c r="CF555" s="6"/>
      <c r="CG555" s="4"/>
      <c r="CH555" s="6"/>
      <c r="CI555" s="5"/>
      <c r="CJ555" s="5"/>
      <c r="CK555" s="4"/>
      <c r="CL555" s="6"/>
      <c r="CM555" s="4"/>
      <c r="CN555" s="6"/>
      <c r="CO555" s="5"/>
      <c r="CP555" s="5"/>
      <c r="CQ555" s="4"/>
      <c r="CR555" s="6"/>
      <c r="CS555" s="4"/>
      <c r="CT555" s="6"/>
      <c r="CU555" s="5"/>
      <c r="CV555" s="5"/>
      <c r="CW555" s="4"/>
      <c r="CX555" s="6"/>
      <c r="CY555" s="4"/>
      <c r="CZ555" s="6"/>
      <c r="DA555" s="5"/>
      <c r="DB555" s="5"/>
      <c r="DC555" s="4"/>
      <c r="DD555" s="6"/>
      <c r="DE555" s="4"/>
      <c r="DF555" s="6"/>
      <c r="DG555" s="5"/>
      <c r="DH555" s="5"/>
      <c r="DI555" s="4"/>
      <c r="DJ555" s="6"/>
      <c r="DK555" s="4"/>
      <c r="DL555" s="6"/>
      <c r="DM555" s="5"/>
      <c r="DN555" s="5"/>
      <c r="DO555" s="4"/>
      <c r="DP555" s="6"/>
      <c r="DQ555" s="4"/>
      <c r="DR555" s="6"/>
      <c r="DS555" s="5"/>
      <c r="DT555" s="5"/>
      <c r="DU555" s="4"/>
      <c r="DV555" s="6"/>
      <c r="DW555" s="4"/>
      <c r="DX555" s="6"/>
      <c r="DY555" s="5"/>
      <c r="DZ555" s="5"/>
      <c r="EA555" s="4"/>
      <c r="EB555" s="6"/>
      <c r="EC555" s="4"/>
      <c r="ED555" s="6"/>
      <c r="EE555" s="5"/>
      <c r="EF555" s="5"/>
      <c r="EG555" s="4"/>
      <c r="EH555" s="6"/>
      <c r="EI555" s="4"/>
      <c r="EJ555" s="6"/>
      <c r="EK555" s="5"/>
      <c r="EL555" s="5"/>
      <c r="EM555" s="4"/>
      <c r="EN555" s="6"/>
      <c r="EO555" s="4"/>
      <c r="EP555" s="6"/>
      <c r="EQ555" s="5"/>
      <c r="ER555" s="5"/>
      <c r="ES555" s="4"/>
      <c r="ET555" s="6"/>
      <c r="EU555" s="4"/>
      <c r="EV555" s="6"/>
      <c r="EW555" s="5"/>
      <c r="EX555" s="5"/>
      <c r="EY555" s="4"/>
      <c r="EZ555" s="6"/>
      <c r="FA555" s="4"/>
      <c r="FB555" s="6"/>
      <c r="FC555" s="5"/>
      <c r="FD555" s="5"/>
      <c r="FE555" s="4"/>
      <c r="FF555" s="6"/>
      <c r="FG555" s="4"/>
      <c r="FH555" s="6"/>
      <c r="FI555" s="5"/>
      <c r="FJ555" s="5"/>
      <c r="FK555" s="4"/>
      <c r="FL555" s="6"/>
      <c r="FM555" s="4"/>
      <c r="FN555" s="6"/>
      <c r="FO555" s="5"/>
      <c r="FP555" s="5"/>
      <c r="FQ555" s="4"/>
      <c r="FR555" s="6"/>
      <c r="FS555" s="4"/>
      <c r="FT555" s="6"/>
      <c r="FU555" s="5"/>
      <c r="FV555" s="5"/>
      <c r="FW555" s="4"/>
      <c r="FX555" s="6"/>
      <c r="FY555" s="4"/>
      <c r="FZ555" s="6"/>
      <c r="GA555" s="5"/>
      <c r="GB555" s="5"/>
      <c r="GC555" s="4"/>
      <c r="GD555" s="6"/>
      <c r="GE555" s="4"/>
      <c r="GF555" s="6"/>
      <c r="GG555" s="5"/>
      <c r="GH555" s="5"/>
      <c r="GI555" s="4"/>
      <c r="GJ555" s="6"/>
      <c r="GK555" s="4"/>
      <c r="GL555" s="6"/>
      <c r="GM555" s="5"/>
      <c r="GN555" s="5"/>
      <c r="GO555" s="4"/>
      <c r="GP555" s="6"/>
      <c r="GQ555" s="4"/>
      <c r="GR555" s="6"/>
      <c r="GS555" s="5"/>
      <c r="GT555" s="5"/>
      <c r="GU555" s="4"/>
      <c r="GV555" s="6"/>
      <c r="GW555" s="4"/>
      <c r="GX555" s="6"/>
      <c r="GY555" s="5"/>
      <c r="GZ555" s="5"/>
      <c r="HA555" s="4"/>
      <c r="HB555" s="6"/>
      <c r="HC555" s="4"/>
      <c r="HD555" s="6"/>
      <c r="HE555" s="5"/>
      <c r="HF555" s="5"/>
      <c r="HG555" s="4"/>
      <c r="HH555" s="6"/>
      <c r="HI555" s="4"/>
      <c r="HJ555" s="6"/>
      <c r="HK555" s="5"/>
      <c r="HL555" s="5"/>
      <c r="HM555" s="4"/>
      <c r="HN555" s="6"/>
      <c r="HO555" s="4"/>
      <c r="HP555" s="6"/>
      <c r="HQ555" s="5"/>
      <c r="HR555" s="5"/>
      <c r="HS555" s="4"/>
      <c r="HT555" s="6"/>
      <c r="HU555" s="4"/>
      <c r="HV555" s="6"/>
      <c r="HW555" s="5"/>
      <c r="HX555" s="5"/>
      <c r="HY555" s="4"/>
      <c r="HZ555" s="6"/>
      <c r="IA555" s="4"/>
      <c r="IB555" s="6"/>
      <c r="IC555" s="5"/>
      <c r="ID555" s="5"/>
      <c r="IE555" s="4"/>
      <c r="IF555" s="6"/>
      <c r="IG555" s="4"/>
      <c r="IH555" s="6"/>
      <c r="II555" s="5"/>
      <c r="IJ555" s="5"/>
      <c r="IK555" s="4"/>
      <c r="IL555" s="6"/>
      <c r="IM555" s="4"/>
      <c r="IN555" s="6"/>
      <c r="IO555" s="5"/>
      <c r="IP555" s="5"/>
      <c r="IQ555" s="4"/>
      <c r="IR555" s="6"/>
      <c r="IS555" s="4"/>
      <c r="IT555" s="6"/>
      <c r="IU555" s="5"/>
      <c r="IV555" s="5"/>
      <c r="IW555" s="4"/>
      <c r="IX555" s="6"/>
      <c r="IY555" s="4"/>
      <c r="IZ555" s="6"/>
      <c r="JA555" s="5"/>
      <c r="JB555" s="5"/>
      <c r="JC555" s="4"/>
      <c r="JD555" s="6"/>
      <c r="JE555" s="4"/>
      <c r="JF555" s="6"/>
      <c r="JG555" s="5"/>
      <c r="JH555" s="5"/>
      <c r="JI555" s="4"/>
      <c r="JJ555" s="6"/>
      <c r="JK555" s="4"/>
      <c r="JL555" s="6"/>
      <c r="JM555" s="5"/>
      <c r="JN555" s="5"/>
      <c r="JO555" s="4"/>
      <c r="JP555" s="6"/>
      <c r="JQ555" s="4"/>
      <c r="JR555" s="6"/>
      <c r="JS555" s="5"/>
      <c r="JT555" s="5"/>
      <c r="JU555" s="4"/>
      <c r="JV555" s="6"/>
      <c r="JW555" s="4"/>
      <c r="JX555" s="6"/>
      <c r="JY555" s="5"/>
      <c r="JZ555" s="5"/>
      <c r="KA555" s="4"/>
      <c r="KB555" s="6"/>
      <c r="KC555" s="4"/>
      <c r="KD555" s="6"/>
      <c r="KE555" s="5"/>
      <c r="KF555" s="5"/>
      <c r="KG555" s="4"/>
      <c r="KH555" s="6"/>
      <c r="KI555" s="4"/>
      <c r="KJ555" s="6"/>
      <c r="KK555" s="5"/>
      <c r="KL555" s="5"/>
    </row>
    <row r="556">
      <c r="A556" s="3" t="s">
        <v>85</v>
      </c>
      <c r="B556" s="3" t="s">
        <v>814</v>
      </c>
      <c r="C556" s="3" t="s">
        <v>87</v>
      </c>
      <c r="D556" s="3" t="s">
        <v>88</v>
      </c>
      <c r="E556" s="3" t="s">
        <v>821</v>
      </c>
      <c r="F556" s="3" t="s">
        <v>822</v>
      </c>
      <c r="G556" s="3" t="s">
        <v>823</v>
      </c>
      <c r="H556" s="3" t="s">
        <v>104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>
        <v>50</v>
      </c>
      <c r="R556" s="6">
        <v>1522.6</v>
      </c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  <c r="AU556" s="4"/>
      <c r="AV556" s="6"/>
      <c r="AW556" s="4"/>
      <c r="AX556" s="6"/>
      <c r="AY556" s="5"/>
      <c r="AZ556" s="5"/>
      <c r="BA556" s="4">
        <v>47</v>
      </c>
      <c r="BB556" s="6">
        <v>1409.96</v>
      </c>
      <c r="BC556" s="4"/>
      <c r="BD556" s="6"/>
      <c r="BE556" s="5"/>
      <c r="BF556" s="5"/>
      <c r="BG556" s="4"/>
      <c r="BH556" s="6"/>
      <c r="BI556" s="4"/>
      <c r="BJ556" s="6"/>
      <c r="BK556" s="5"/>
      <c r="BL556" s="5"/>
      <c r="BM556" s="4"/>
      <c r="BN556" s="6"/>
      <c r="BO556" s="4"/>
      <c r="BP556" s="6"/>
      <c r="BQ556" s="5"/>
      <c r="BR556" s="5"/>
      <c r="BS556" s="4">
        <v>1</v>
      </c>
      <c r="BT556" s="6">
        <v>23.76</v>
      </c>
      <c r="BU556" s="4"/>
      <c r="BV556" s="6"/>
      <c r="BW556" s="5"/>
      <c r="BX556" s="5"/>
      <c r="BY556" s="4"/>
      <c r="BZ556" s="6"/>
      <c r="CA556" s="4"/>
      <c r="CB556" s="6"/>
      <c r="CC556" s="5"/>
      <c r="CD556" s="5"/>
      <c r="CE556" s="4"/>
      <c r="CF556" s="6"/>
      <c r="CG556" s="4"/>
      <c r="CH556" s="6"/>
      <c r="CI556" s="5"/>
      <c r="CJ556" s="5"/>
      <c r="CK556" s="4"/>
      <c r="CL556" s="6"/>
      <c r="CM556" s="4"/>
      <c r="CN556" s="6"/>
      <c r="CO556" s="5"/>
      <c r="CP556" s="5"/>
      <c r="CQ556" s="4"/>
      <c r="CR556" s="6"/>
      <c r="CS556" s="4"/>
      <c r="CT556" s="6"/>
      <c r="CU556" s="5"/>
      <c r="CV556" s="5"/>
      <c r="CW556" s="4"/>
      <c r="CX556" s="6"/>
      <c r="CY556" s="4"/>
      <c r="CZ556" s="6"/>
      <c r="DA556" s="5"/>
      <c r="DB556" s="5"/>
      <c r="DC556" s="4">
        <v>2</v>
      </c>
      <c r="DD556" s="6">
        <v>88.88</v>
      </c>
      <c r="DE556" s="4"/>
      <c r="DF556" s="6"/>
      <c r="DG556" s="5"/>
      <c r="DH556" s="5"/>
      <c r="DI556" s="4"/>
      <c r="DJ556" s="6"/>
      <c r="DK556" s="4"/>
      <c r="DL556" s="6"/>
      <c r="DM556" s="5"/>
      <c r="DN556" s="5"/>
      <c r="DO556" s="4"/>
      <c r="DP556" s="6"/>
      <c r="DQ556" s="4"/>
      <c r="DR556" s="6"/>
      <c r="DS556" s="5"/>
      <c r="DT556" s="5"/>
      <c r="DU556" s="4"/>
      <c r="DV556" s="6"/>
      <c r="DW556" s="4"/>
      <c r="DX556" s="6"/>
      <c r="DY556" s="5"/>
      <c r="DZ556" s="5"/>
      <c r="EA556" s="4"/>
      <c r="EB556" s="6"/>
      <c r="EC556" s="4"/>
      <c r="ED556" s="6"/>
      <c r="EE556" s="5"/>
      <c r="EF556" s="5"/>
      <c r="EG556" s="4"/>
      <c r="EH556" s="6"/>
      <c r="EI556" s="4"/>
      <c r="EJ556" s="6"/>
      <c r="EK556" s="5"/>
      <c r="EL556" s="5"/>
      <c r="EM556" s="4"/>
      <c r="EN556" s="6"/>
      <c r="EO556" s="4"/>
      <c r="EP556" s="6"/>
      <c r="EQ556" s="5"/>
      <c r="ER556" s="5"/>
      <c r="ES556" s="4"/>
      <c r="ET556" s="6"/>
      <c r="EU556" s="4"/>
      <c r="EV556" s="6"/>
      <c r="EW556" s="5"/>
      <c r="EX556" s="5"/>
      <c r="EY556" s="4"/>
      <c r="EZ556" s="6"/>
      <c r="FA556" s="4"/>
      <c r="FB556" s="6"/>
      <c r="FC556" s="5"/>
      <c r="FD556" s="5"/>
      <c r="FE556" s="4"/>
      <c r="FF556" s="6"/>
      <c r="FG556" s="4"/>
      <c r="FH556" s="6"/>
      <c r="FI556" s="5"/>
      <c r="FJ556" s="5"/>
      <c r="FK556" s="4"/>
      <c r="FL556" s="6"/>
      <c r="FM556" s="4"/>
      <c r="FN556" s="6"/>
      <c r="FO556" s="5"/>
      <c r="FP556" s="5"/>
      <c r="FQ556" s="4"/>
      <c r="FR556" s="6"/>
      <c r="FS556" s="4"/>
      <c r="FT556" s="6"/>
      <c r="FU556" s="5"/>
      <c r="FV556" s="5"/>
      <c r="FW556" s="4"/>
      <c r="FX556" s="6"/>
      <c r="FY556" s="4"/>
      <c r="FZ556" s="6"/>
      <c r="GA556" s="5"/>
      <c r="GB556" s="5"/>
      <c r="GC556" s="4"/>
      <c r="GD556" s="6"/>
      <c r="GE556" s="4"/>
      <c r="GF556" s="6"/>
      <c r="GG556" s="5"/>
      <c r="GH556" s="5"/>
      <c r="GI556" s="4"/>
      <c r="GJ556" s="6"/>
      <c r="GK556" s="4"/>
      <c r="GL556" s="6"/>
      <c r="GM556" s="5"/>
      <c r="GN556" s="5"/>
      <c r="GO556" s="4"/>
      <c r="GP556" s="6"/>
      <c r="GQ556" s="4"/>
      <c r="GR556" s="6"/>
      <c r="GS556" s="5"/>
      <c r="GT556" s="5"/>
      <c r="GU556" s="4"/>
      <c r="GV556" s="6"/>
      <c r="GW556" s="4"/>
      <c r="GX556" s="6"/>
      <c r="GY556" s="5"/>
      <c r="GZ556" s="5"/>
      <c r="HA556" s="4"/>
      <c r="HB556" s="6"/>
      <c r="HC556" s="4"/>
      <c r="HD556" s="6"/>
      <c r="HE556" s="5"/>
      <c r="HF556" s="5"/>
      <c r="HG556" s="4"/>
      <c r="HH556" s="6"/>
      <c r="HI556" s="4"/>
      <c r="HJ556" s="6"/>
      <c r="HK556" s="5"/>
      <c r="HL556" s="5"/>
      <c r="HM556" s="4"/>
      <c r="HN556" s="6"/>
      <c r="HO556" s="4"/>
      <c r="HP556" s="6"/>
      <c r="HQ556" s="5"/>
      <c r="HR556" s="5"/>
      <c r="HS556" s="4"/>
      <c r="HT556" s="6"/>
      <c r="HU556" s="4"/>
      <c r="HV556" s="6"/>
      <c r="HW556" s="5"/>
      <c r="HX556" s="5"/>
      <c r="HY556" s="4"/>
      <c r="HZ556" s="6"/>
      <c r="IA556" s="4"/>
      <c r="IB556" s="6"/>
      <c r="IC556" s="5"/>
      <c r="ID556" s="5"/>
      <c r="IE556" s="4"/>
      <c r="IF556" s="6"/>
      <c r="IG556" s="4"/>
      <c r="IH556" s="6"/>
      <c r="II556" s="5"/>
      <c r="IJ556" s="5"/>
      <c r="IK556" s="4"/>
      <c r="IL556" s="6"/>
      <c r="IM556" s="4"/>
      <c r="IN556" s="6"/>
      <c r="IO556" s="5"/>
      <c r="IP556" s="5"/>
      <c r="IQ556" s="4"/>
      <c r="IR556" s="6"/>
      <c r="IS556" s="4"/>
      <c r="IT556" s="6"/>
      <c r="IU556" s="5"/>
      <c r="IV556" s="5"/>
      <c r="IW556" s="4"/>
      <c r="IX556" s="6"/>
      <c r="IY556" s="4"/>
      <c r="IZ556" s="6"/>
      <c r="JA556" s="5"/>
      <c r="JB556" s="5"/>
      <c r="JC556" s="4"/>
      <c r="JD556" s="6"/>
      <c r="JE556" s="4"/>
      <c r="JF556" s="6"/>
      <c r="JG556" s="5"/>
      <c r="JH556" s="5"/>
      <c r="JI556" s="4"/>
      <c r="JJ556" s="6"/>
      <c r="JK556" s="4"/>
      <c r="JL556" s="6"/>
      <c r="JM556" s="5"/>
      <c r="JN556" s="5"/>
      <c r="JO556" s="4"/>
      <c r="JP556" s="6"/>
      <c r="JQ556" s="4"/>
      <c r="JR556" s="6"/>
      <c r="JS556" s="5"/>
      <c r="JT556" s="5"/>
      <c r="JU556" s="4"/>
      <c r="JV556" s="6"/>
      <c r="JW556" s="4"/>
      <c r="JX556" s="6"/>
      <c r="JY556" s="5"/>
      <c r="JZ556" s="5"/>
      <c r="KA556" s="4"/>
      <c r="KB556" s="6"/>
      <c r="KC556" s="4"/>
      <c r="KD556" s="6"/>
      <c r="KE556" s="5"/>
      <c r="KF556" s="5"/>
      <c r="KG556" s="4"/>
      <c r="KH556" s="6"/>
      <c r="KI556" s="4"/>
      <c r="KJ556" s="6"/>
      <c r="KK556" s="5"/>
      <c r="KL556" s="5"/>
    </row>
    <row r="557">
      <c r="A557" s="3" t="s">
        <v>85</v>
      </c>
      <c r="B557" s="3" t="s">
        <v>814</v>
      </c>
      <c r="C557" s="3" t="s">
        <v>87</v>
      </c>
      <c r="D557" s="3" t="s">
        <v>88</v>
      </c>
      <c r="E557" s="3" t="s">
        <v>827</v>
      </c>
      <c r="F557" s="3" t="s">
        <v>828</v>
      </c>
      <c r="G557" s="3" t="s">
        <v>829</v>
      </c>
      <c r="H557" s="3" t="s">
        <v>104</v>
      </c>
      <c r="I557" s="4"/>
      <c r="J557" s="4">
        <f>=ROUNDDOWN({0},0)</f>
      </c>
      <c r="K557" s="4"/>
      <c r="L557" s="5"/>
      <c r="M557" s="4"/>
      <c r="N557" s="4">
        <f>=ROUNDDOWN({0},0)</f>
      </c>
      <c r="O557" s="4"/>
      <c r="P557" s="5"/>
      <c r="Q557" s="4">
        <v>39</v>
      </c>
      <c r="R557" s="6">
        <v>1449.8</v>
      </c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/>
      <c r="AD557" s="6"/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  <c r="AU557" s="4"/>
      <c r="AV557" s="6"/>
      <c r="AW557" s="4"/>
      <c r="AX557" s="6"/>
      <c r="AY557" s="5"/>
      <c r="AZ557" s="5"/>
      <c r="BA557" s="4">
        <v>20</v>
      </c>
      <c r="BB557" s="6">
        <v>625.2</v>
      </c>
      <c r="BC557" s="4"/>
      <c r="BD557" s="6"/>
      <c r="BE557" s="5"/>
      <c r="BF557" s="5"/>
      <c r="BG557" s="4"/>
      <c r="BH557" s="6"/>
      <c r="BI557" s="4"/>
      <c r="BJ557" s="6"/>
      <c r="BK557" s="5"/>
      <c r="BL557" s="5"/>
      <c r="BM557" s="4"/>
      <c r="BN557" s="6"/>
      <c r="BO557" s="4"/>
      <c r="BP557" s="6"/>
      <c r="BQ557" s="5"/>
      <c r="BR557" s="5"/>
      <c r="BS557" s="4"/>
      <c r="BT557" s="6"/>
      <c r="BU557" s="4"/>
      <c r="BV557" s="6"/>
      <c r="BW557" s="5"/>
      <c r="BX557" s="5"/>
      <c r="BY557" s="4"/>
      <c r="BZ557" s="6"/>
      <c r="CA557" s="4"/>
      <c r="CB557" s="6"/>
      <c r="CC557" s="5"/>
      <c r="CD557" s="5"/>
      <c r="CE557" s="4"/>
      <c r="CF557" s="6"/>
      <c r="CG557" s="4"/>
      <c r="CH557" s="6"/>
      <c r="CI557" s="5"/>
      <c r="CJ557" s="5"/>
      <c r="CK557" s="4">
        <v>5</v>
      </c>
      <c r="CL557" s="6">
        <v>268.75</v>
      </c>
      <c r="CM557" s="4"/>
      <c r="CN557" s="6"/>
      <c r="CO557" s="5"/>
      <c r="CP557" s="5"/>
      <c r="CQ557" s="4"/>
      <c r="CR557" s="6"/>
      <c r="CS557" s="4"/>
      <c r="CT557" s="6"/>
      <c r="CU557" s="5"/>
      <c r="CV557" s="5"/>
      <c r="CW557" s="4"/>
      <c r="CX557" s="6"/>
      <c r="CY557" s="4"/>
      <c r="CZ557" s="6"/>
      <c r="DA557" s="5"/>
      <c r="DB557" s="5"/>
      <c r="DC557" s="4">
        <v>14</v>
      </c>
      <c r="DD557" s="6">
        <v>555.85</v>
      </c>
      <c r="DE557" s="4"/>
      <c r="DF557" s="6"/>
      <c r="DG557" s="5"/>
      <c r="DH557" s="5"/>
      <c r="DI557" s="4"/>
      <c r="DJ557" s="6"/>
      <c r="DK557" s="4"/>
      <c r="DL557" s="6"/>
      <c r="DM557" s="5"/>
      <c r="DN557" s="5"/>
      <c r="DO557" s="4"/>
      <c r="DP557" s="6"/>
      <c r="DQ557" s="4"/>
      <c r="DR557" s="6"/>
      <c r="DS557" s="5"/>
      <c r="DT557" s="5"/>
      <c r="DU557" s="4"/>
      <c r="DV557" s="6"/>
      <c r="DW557" s="4"/>
      <c r="DX557" s="6"/>
      <c r="DY557" s="5"/>
      <c r="DZ557" s="5"/>
      <c r="EA557" s="4"/>
      <c r="EB557" s="6"/>
      <c r="EC557" s="4"/>
      <c r="ED557" s="6"/>
      <c r="EE557" s="5"/>
      <c r="EF557" s="5"/>
      <c r="EG557" s="4"/>
      <c r="EH557" s="6"/>
      <c r="EI557" s="4"/>
      <c r="EJ557" s="6"/>
      <c r="EK557" s="5"/>
      <c r="EL557" s="5"/>
      <c r="EM557" s="4"/>
      <c r="EN557" s="6"/>
      <c r="EO557" s="4"/>
      <c r="EP557" s="6"/>
      <c r="EQ557" s="5"/>
      <c r="ER557" s="5"/>
      <c r="ES557" s="4"/>
      <c r="ET557" s="6"/>
      <c r="EU557" s="4"/>
      <c r="EV557" s="6"/>
      <c r="EW557" s="5"/>
      <c r="EX557" s="5"/>
      <c r="EY557" s="4"/>
      <c r="EZ557" s="6"/>
      <c r="FA557" s="4"/>
      <c r="FB557" s="6"/>
      <c r="FC557" s="5"/>
      <c r="FD557" s="5"/>
      <c r="FE557" s="4"/>
      <c r="FF557" s="6"/>
      <c r="FG557" s="4"/>
      <c r="FH557" s="6"/>
      <c r="FI557" s="5"/>
      <c r="FJ557" s="5"/>
      <c r="FK557" s="4"/>
      <c r="FL557" s="6"/>
      <c r="FM557" s="4"/>
      <c r="FN557" s="6"/>
      <c r="FO557" s="5"/>
      <c r="FP557" s="5"/>
      <c r="FQ557" s="4"/>
      <c r="FR557" s="6"/>
      <c r="FS557" s="4"/>
      <c r="FT557" s="6"/>
      <c r="FU557" s="5"/>
      <c r="FV557" s="5"/>
      <c r="FW557" s="4"/>
      <c r="FX557" s="6"/>
      <c r="FY557" s="4"/>
      <c r="FZ557" s="6"/>
      <c r="GA557" s="5"/>
      <c r="GB557" s="5"/>
      <c r="GC557" s="4"/>
      <c r="GD557" s="6"/>
      <c r="GE557" s="4"/>
      <c r="GF557" s="6"/>
      <c r="GG557" s="5"/>
      <c r="GH557" s="5"/>
      <c r="GI557" s="4"/>
      <c r="GJ557" s="6"/>
      <c r="GK557" s="4"/>
      <c r="GL557" s="6"/>
      <c r="GM557" s="5"/>
      <c r="GN557" s="5"/>
      <c r="GO557" s="4"/>
      <c r="GP557" s="6"/>
      <c r="GQ557" s="4"/>
      <c r="GR557" s="6"/>
      <c r="GS557" s="5"/>
      <c r="GT557" s="5"/>
      <c r="GU557" s="4"/>
      <c r="GV557" s="6"/>
      <c r="GW557" s="4"/>
      <c r="GX557" s="6"/>
      <c r="GY557" s="5"/>
      <c r="GZ557" s="5"/>
      <c r="HA557" s="4"/>
      <c r="HB557" s="6"/>
      <c r="HC557" s="4"/>
      <c r="HD557" s="6"/>
      <c r="HE557" s="5"/>
      <c r="HF557" s="5"/>
      <c r="HG557" s="4"/>
      <c r="HH557" s="6"/>
      <c r="HI557" s="4"/>
      <c r="HJ557" s="6"/>
      <c r="HK557" s="5"/>
      <c r="HL557" s="5"/>
      <c r="HM557" s="4"/>
      <c r="HN557" s="6"/>
      <c r="HO557" s="4"/>
      <c r="HP557" s="6"/>
      <c r="HQ557" s="5"/>
      <c r="HR557" s="5"/>
      <c r="HS557" s="4"/>
      <c r="HT557" s="6"/>
      <c r="HU557" s="4"/>
      <c r="HV557" s="6"/>
      <c r="HW557" s="5"/>
      <c r="HX557" s="5"/>
      <c r="HY557" s="4"/>
      <c r="HZ557" s="6"/>
      <c r="IA557" s="4"/>
      <c r="IB557" s="6"/>
      <c r="IC557" s="5"/>
      <c r="ID557" s="5"/>
      <c r="IE557" s="4"/>
      <c r="IF557" s="6"/>
      <c r="IG557" s="4"/>
      <c r="IH557" s="6"/>
      <c r="II557" s="5"/>
      <c r="IJ557" s="5"/>
      <c r="IK557" s="4"/>
      <c r="IL557" s="6"/>
      <c r="IM557" s="4"/>
      <c r="IN557" s="6"/>
      <c r="IO557" s="5"/>
      <c r="IP557" s="5"/>
      <c r="IQ557" s="4"/>
      <c r="IR557" s="6"/>
      <c r="IS557" s="4"/>
      <c r="IT557" s="6"/>
      <c r="IU557" s="5"/>
      <c r="IV557" s="5"/>
      <c r="IW557" s="4"/>
      <c r="IX557" s="6"/>
      <c r="IY557" s="4"/>
      <c r="IZ557" s="6"/>
      <c r="JA557" s="5"/>
      <c r="JB557" s="5"/>
      <c r="JC557" s="4"/>
      <c r="JD557" s="6"/>
      <c r="JE557" s="4"/>
      <c r="JF557" s="6"/>
      <c r="JG557" s="5"/>
      <c r="JH557" s="5"/>
      <c r="JI557" s="4"/>
      <c r="JJ557" s="6"/>
      <c r="JK557" s="4"/>
      <c r="JL557" s="6"/>
      <c r="JM557" s="5"/>
      <c r="JN557" s="5"/>
      <c r="JO557" s="4"/>
      <c r="JP557" s="6"/>
      <c r="JQ557" s="4"/>
      <c r="JR557" s="6"/>
      <c r="JS557" s="5"/>
      <c r="JT557" s="5"/>
      <c r="JU557" s="4"/>
      <c r="JV557" s="6"/>
      <c r="JW557" s="4"/>
      <c r="JX557" s="6"/>
      <c r="JY557" s="5"/>
      <c r="JZ557" s="5"/>
      <c r="KA557" s="4"/>
      <c r="KB557" s="6"/>
      <c r="KC557" s="4"/>
      <c r="KD557" s="6"/>
      <c r="KE557" s="5"/>
      <c r="KF557" s="5"/>
      <c r="KG557" s="4"/>
      <c r="KH557" s="6"/>
      <c r="KI557" s="4"/>
      <c r="KJ557" s="6"/>
      <c r="KK557" s="5"/>
      <c r="KL557" s="5"/>
    </row>
    <row r="558">
      <c r="A558" s="3" t="s">
        <v>85</v>
      </c>
      <c r="B558" s="3" t="s">
        <v>814</v>
      </c>
      <c r="C558" s="3" t="s">
        <v>87</v>
      </c>
      <c r="D558" s="3" t="s">
        <v>88</v>
      </c>
      <c r="E558" s="3" t="s">
        <v>511</v>
      </c>
      <c r="F558" s="3" t="s">
        <v>104</v>
      </c>
      <c r="G558" s="3" t="s">
        <v>104</v>
      </c>
      <c r="H558" s="3" t="s">
        <v>129</v>
      </c>
      <c r="I558" s="4"/>
      <c r="J558" s="4">
        <f>=ROUNDDOWN({0},0)</f>
      </c>
      <c r="K558" s="4"/>
      <c r="L558" s="5"/>
      <c r="M558" s="4"/>
      <c r="N558" s="4">
        <f>=ROUNDDOWN({0},0)</f>
      </c>
      <c r="O558" s="4"/>
      <c r="P558" s="5"/>
      <c r="Q558" s="4">
        <v>59</v>
      </c>
      <c r="R558" s="6">
        <v>1324.27</v>
      </c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/>
      <c r="AD558" s="6"/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  <c r="AU558" s="4"/>
      <c r="AV558" s="6"/>
      <c r="AW558" s="4"/>
      <c r="AX558" s="6"/>
      <c r="AY558" s="5"/>
      <c r="AZ558" s="5"/>
      <c r="BA558" s="4">
        <v>53</v>
      </c>
      <c r="BB558" s="6">
        <v>1135.68</v>
      </c>
      <c r="BC558" s="4"/>
      <c r="BD558" s="6"/>
      <c r="BE558" s="5"/>
      <c r="BF558" s="5"/>
      <c r="BG558" s="4"/>
      <c r="BH558" s="6"/>
      <c r="BI558" s="4"/>
      <c r="BJ558" s="6"/>
      <c r="BK558" s="5"/>
      <c r="BL558" s="5"/>
      <c r="BM558" s="4"/>
      <c r="BN558" s="6"/>
      <c r="BO558" s="4"/>
      <c r="BP558" s="6"/>
      <c r="BQ558" s="5"/>
      <c r="BR558" s="5"/>
      <c r="BS558" s="4">
        <v>1</v>
      </c>
      <c r="BT558" s="6">
        <v>17.39</v>
      </c>
      <c r="BU558" s="4"/>
      <c r="BV558" s="6"/>
      <c r="BW558" s="5"/>
      <c r="BX558" s="5"/>
      <c r="BY558" s="4"/>
      <c r="BZ558" s="6"/>
      <c r="CA558" s="4"/>
      <c r="CB558" s="6"/>
      <c r="CC558" s="5"/>
      <c r="CD558" s="5"/>
      <c r="CE558" s="4"/>
      <c r="CF558" s="6"/>
      <c r="CG558" s="4"/>
      <c r="CH558" s="6"/>
      <c r="CI558" s="5"/>
      <c r="CJ558" s="5"/>
      <c r="CK558" s="4"/>
      <c r="CL558" s="6"/>
      <c r="CM558" s="4"/>
      <c r="CN558" s="6"/>
      <c r="CO558" s="5"/>
      <c r="CP558" s="5"/>
      <c r="CQ558" s="4"/>
      <c r="CR558" s="6"/>
      <c r="CS558" s="4"/>
      <c r="CT558" s="6"/>
      <c r="CU558" s="5"/>
      <c r="CV558" s="5"/>
      <c r="CW558" s="4"/>
      <c r="CX558" s="6"/>
      <c r="CY558" s="4"/>
      <c r="CZ558" s="6"/>
      <c r="DA558" s="5"/>
      <c r="DB558" s="5"/>
      <c r="DC558" s="4">
        <v>5</v>
      </c>
      <c r="DD558" s="6">
        <v>171.2</v>
      </c>
      <c r="DE558" s="4"/>
      <c r="DF558" s="6"/>
      <c r="DG558" s="5"/>
      <c r="DH558" s="5"/>
      <c r="DI558" s="4"/>
      <c r="DJ558" s="6"/>
      <c r="DK558" s="4"/>
      <c r="DL558" s="6"/>
      <c r="DM558" s="5"/>
      <c r="DN558" s="5"/>
      <c r="DO558" s="4"/>
      <c r="DP558" s="6"/>
      <c r="DQ558" s="4"/>
      <c r="DR558" s="6"/>
      <c r="DS558" s="5"/>
      <c r="DT558" s="5"/>
      <c r="DU558" s="4"/>
      <c r="DV558" s="6"/>
      <c r="DW558" s="4"/>
      <c r="DX558" s="6"/>
      <c r="DY558" s="5"/>
      <c r="DZ558" s="5"/>
      <c r="EA558" s="4"/>
      <c r="EB558" s="6"/>
      <c r="EC558" s="4"/>
      <c r="ED558" s="6"/>
      <c r="EE558" s="5"/>
      <c r="EF558" s="5"/>
      <c r="EG558" s="4"/>
      <c r="EH558" s="6"/>
      <c r="EI558" s="4"/>
      <c r="EJ558" s="6"/>
      <c r="EK558" s="5"/>
      <c r="EL558" s="5"/>
      <c r="EM558" s="4"/>
      <c r="EN558" s="6"/>
      <c r="EO558" s="4"/>
      <c r="EP558" s="6"/>
      <c r="EQ558" s="5"/>
      <c r="ER558" s="5"/>
      <c r="ES558" s="4"/>
      <c r="ET558" s="6"/>
      <c r="EU558" s="4"/>
      <c r="EV558" s="6"/>
      <c r="EW558" s="5"/>
      <c r="EX558" s="5"/>
      <c r="EY558" s="4"/>
      <c r="EZ558" s="6"/>
      <c r="FA558" s="4"/>
      <c r="FB558" s="6"/>
      <c r="FC558" s="5"/>
      <c r="FD558" s="5"/>
      <c r="FE558" s="4"/>
      <c r="FF558" s="6"/>
      <c r="FG558" s="4"/>
      <c r="FH558" s="6"/>
      <c r="FI558" s="5"/>
      <c r="FJ558" s="5"/>
      <c r="FK558" s="4"/>
      <c r="FL558" s="6"/>
      <c r="FM558" s="4"/>
      <c r="FN558" s="6"/>
      <c r="FO558" s="5"/>
      <c r="FP558" s="5"/>
      <c r="FQ558" s="4"/>
      <c r="FR558" s="6"/>
      <c r="FS558" s="4"/>
      <c r="FT558" s="6"/>
      <c r="FU558" s="5"/>
      <c r="FV558" s="5"/>
      <c r="FW558" s="4"/>
      <c r="FX558" s="6"/>
      <c r="FY558" s="4"/>
      <c r="FZ558" s="6"/>
      <c r="GA558" s="5"/>
      <c r="GB558" s="5"/>
      <c r="GC558" s="4"/>
      <c r="GD558" s="6"/>
      <c r="GE558" s="4"/>
      <c r="GF558" s="6"/>
      <c r="GG558" s="5"/>
      <c r="GH558" s="5"/>
      <c r="GI558" s="4"/>
      <c r="GJ558" s="6"/>
      <c r="GK558" s="4"/>
      <c r="GL558" s="6"/>
      <c r="GM558" s="5"/>
      <c r="GN558" s="5"/>
      <c r="GO558" s="4"/>
      <c r="GP558" s="6"/>
      <c r="GQ558" s="4"/>
      <c r="GR558" s="6"/>
      <c r="GS558" s="5"/>
      <c r="GT558" s="5"/>
      <c r="GU558" s="4"/>
      <c r="GV558" s="6"/>
      <c r="GW558" s="4"/>
      <c r="GX558" s="6"/>
      <c r="GY558" s="5"/>
      <c r="GZ558" s="5"/>
      <c r="HA558" s="4"/>
      <c r="HB558" s="6"/>
      <c r="HC558" s="4"/>
      <c r="HD558" s="6"/>
      <c r="HE558" s="5"/>
      <c r="HF558" s="5"/>
      <c r="HG558" s="4"/>
      <c r="HH558" s="6"/>
      <c r="HI558" s="4"/>
      <c r="HJ558" s="6"/>
      <c r="HK558" s="5"/>
      <c r="HL558" s="5"/>
      <c r="HM558" s="4"/>
      <c r="HN558" s="6"/>
      <c r="HO558" s="4"/>
      <c r="HP558" s="6"/>
      <c r="HQ558" s="5"/>
      <c r="HR558" s="5"/>
      <c r="HS558" s="4"/>
      <c r="HT558" s="6"/>
      <c r="HU558" s="4"/>
      <c r="HV558" s="6"/>
      <c r="HW558" s="5"/>
      <c r="HX558" s="5"/>
      <c r="HY558" s="4"/>
      <c r="HZ558" s="6"/>
      <c r="IA558" s="4"/>
      <c r="IB558" s="6"/>
      <c r="IC558" s="5"/>
      <c r="ID558" s="5"/>
      <c r="IE558" s="4"/>
      <c r="IF558" s="6"/>
      <c r="IG558" s="4"/>
      <c r="IH558" s="6"/>
      <c r="II558" s="5"/>
      <c r="IJ558" s="5"/>
      <c r="IK558" s="4"/>
      <c r="IL558" s="6"/>
      <c r="IM558" s="4"/>
      <c r="IN558" s="6"/>
      <c r="IO558" s="5"/>
      <c r="IP558" s="5"/>
      <c r="IQ558" s="4"/>
      <c r="IR558" s="6"/>
      <c r="IS558" s="4"/>
      <c r="IT558" s="6"/>
      <c r="IU558" s="5"/>
      <c r="IV558" s="5"/>
      <c r="IW558" s="4"/>
      <c r="IX558" s="6"/>
      <c r="IY558" s="4"/>
      <c r="IZ558" s="6"/>
      <c r="JA558" s="5"/>
      <c r="JB558" s="5"/>
      <c r="JC558" s="4"/>
      <c r="JD558" s="6"/>
      <c r="JE558" s="4"/>
      <c r="JF558" s="6"/>
      <c r="JG558" s="5"/>
      <c r="JH558" s="5"/>
      <c r="JI558" s="4"/>
      <c r="JJ558" s="6"/>
      <c r="JK558" s="4"/>
      <c r="JL558" s="6"/>
      <c r="JM558" s="5"/>
      <c r="JN558" s="5"/>
      <c r="JO558" s="4"/>
      <c r="JP558" s="6"/>
      <c r="JQ558" s="4"/>
      <c r="JR558" s="6"/>
      <c r="JS558" s="5"/>
      <c r="JT558" s="5"/>
      <c r="JU558" s="4"/>
      <c r="JV558" s="6"/>
      <c r="JW558" s="4"/>
      <c r="JX558" s="6"/>
      <c r="JY558" s="5"/>
      <c r="JZ558" s="5"/>
      <c r="KA558" s="4"/>
      <c r="KB558" s="6"/>
      <c r="KC558" s="4"/>
      <c r="KD558" s="6"/>
      <c r="KE558" s="5"/>
      <c r="KF558" s="5"/>
      <c r="KG558" s="4"/>
      <c r="KH558" s="6"/>
      <c r="KI558" s="4"/>
      <c r="KJ558" s="6"/>
      <c r="KK558" s="5"/>
      <c r="KL558" s="5"/>
    </row>
    <row r="559">
      <c r="A559" s="3" t="s">
        <v>85</v>
      </c>
      <c r="B559" s="3" t="s">
        <v>814</v>
      </c>
      <c r="C559" s="3" t="s">
        <v>87</v>
      </c>
      <c r="D559" s="3" t="s">
        <v>88</v>
      </c>
      <c r="E559" s="3" t="s">
        <v>830</v>
      </c>
      <c r="F559" s="3" t="s">
        <v>830</v>
      </c>
      <c r="G559" s="3" t="s">
        <v>830</v>
      </c>
      <c r="H559" s="3" t="s">
        <v>96</v>
      </c>
      <c r="I559" s="4"/>
      <c r="J559" s="4">
        <f>=ROUNDDOWN({0},0)</f>
      </c>
      <c r="K559" s="4"/>
      <c r="L559" s="5">
        <v>1</v>
      </c>
      <c r="M559" s="4"/>
      <c r="N559" s="4">
        <f>=ROUNDDOWN({0},0)</f>
      </c>
      <c r="O559" s="4"/>
      <c r="P559" s="5"/>
      <c r="Q559" s="4">
        <v>40</v>
      </c>
      <c r="R559" s="6">
        <v>940.84</v>
      </c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/>
      <c r="AD559" s="6"/>
      <c r="AE559" s="4"/>
      <c r="AF559" s="6"/>
      <c r="AG559" s="5"/>
      <c r="AH559" s="5"/>
      <c r="AI559" s="4"/>
      <c r="AJ559" s="6"/>
      <c r="AK559" s="4"/>
      <c r="AL559" s="6"/>
      <c r="AM559" s="5"/>
      <c r="AN559" s="5"/>
      <c r="AO559" s="4"/>
      <c r="AP559" s="6"/>
      <c r="AQ559" s="4"/>
      <c r="AR559" s="6"/>
      <c r="AS559" s="5"/>
      <c r="AT559" s="5"/>
      <c r="AU559" s="4"/>
      <c r="AV559" s="6"/>
      <c r="AW559" s="4"/>
      <c r="AX559" s="6"/>
      <c r="AY559" s="5"/>
      <c r="AZ559" s="5"/>
      <c r="BA559" s="4"/>
      <c r="BB559" s="6"/>
      <c r="BC559" s="4"/>
      <c r="BD559" s="6"/>
      <c r="BE559" s="5"/>
      <c r="BF559" s="5"/>
      <c r="BG559" s="4">
        <v>30</v>
      </c>
      <c r="BH559" s="6">
        <v>722.36</v>
      </c>
      <c r="BI559" s="4"/>
      <c r="BJ559" s="6"/>
      <c r="BK559" s="5"/>
      <c r="BL559" s="5"/>
      <c r="BM559" s="4"/>
      <c r="BN559" s="6"/>
      <c r="BO559" s="4"/>
      <c r="BP559" s="6"/>
      <c r="BQ559" s="5"/>
      <c r="BR559" s="5"/>
      <c r="BS559" s="4">
        <v>10</v>
      </c>
      <c r="BT559" s="6">
        <v>218.48</v>
      </c>
      <c r="BU559" s="4"/>
      <c r="BV559" s="6"/>
      <c r="BW559" s="5"/>
      <c r="BX559" s="5"/>
      <c r="BY559" s="4"/>
      <c r="BZ559" s="6"/>
      <c r="CA559" s="4"/>
      <c r="CB559" s="6"/>
      <c r="CC559" s="5"/>
      <c r="CD559" s="5"/>
      <c r="CE559" s="4"/>
      <c r="CF559" s="6"/>
      <c r="CG559" s="4"/>
      <c r="CH559" s="6"/>
      <c r="CI559" s="5"/>
      <c r="CJ559" s="5"/>
      <c r="CK559" s="4"/>
      <c r="CL559" s="6"/>
      <c r="CM559" s="4"/>
      <c r="CN559" s="6"/>
      <c r="CO559" s="5"/>
      <c r="CP559" s="5"/>
      <c r="CQ559" s="4"/>
      <c r="CR559" s="6"/>
      <c r="CS559" s="4"/>
      <c r="CT559" s="6"/>
      <c r="CU559" s="5"/>
      <c r="CV559" s="5"/>
      <c r="CW559" s="4"/>
      <c r="CX559" s="6"/>
      <c r="CY559" s="4"/>
      <c r="CZ559" s="6"/>
      <c r="DA559" s="5"/>
      <c r="DB559" s="5"/>
      <c r="DC559" s="4"/>
      <c r="DD559" s="6"/>
      <c r="DE559" s="4"/>
      <c r="DF559" s="6"/>
      <c r="DG559" s="5"/>
      <c r="DH559" s="5"/>
      <c r="DI559" s="4"/>
      <c r="DJ559" s="6"/>
      <c r="DK559" s="4"/>
      <c r="DL559" s="6"/>
      <c r="DM559" s="5"/>
      <c r="DN559" s="5"/>
      <c r="DO559" s="4"/>
      <c r="DP559" s="6"/>
      <c r="DQ559" s="4"/>
      <c r="DR559" s="6"/>
      <c r="DS559" s="5"/>
      <c r="DT559" s="5"/>
      <c r="DU559" s="4"/>
      <c r="DV559" s="6"/>
      <c r="DW559" s="4"/>
      <c r="DX559" s="6"/>
      <c r="DY559" s="5"/>
      <c r="DZ559" s="5"/>
      <c r="EA559" s="4"/>
      <c r="EB559" s="6"/>
      <c r="EC559" s="4"/>
      <c r="ED559" s="6"/>
      <c r="EE559" s="5"/>
      <c r="EF559" s="5"/>
      <c r="EG559" s="4"/>
      <c r="EH559" s="6"/>
      <c r="EI559" s="4"/>
      <c r="EJ559" s="6"/>
      <c r="EK559" s="5"/>
      <c r="EL559" s="5"/>
      <c r="EM559" s="4"/>
      <c r="EN559" s="6"/>
      <c r="EO559" s="4"/>
      <c r="EP559" s="6"/>
      <c r="EQ559" s="5"/>
      <c r="ER559" s="5"/>
      <c r="ES559" s="4"/>
      <c r="ET559" s="6"/>
      <c r="EU559" s="4"/>
      <c r="EV559" s="6"/>
      <c r="EW559" s="5"/>
      <c r="EX559" s="5"/>
      <c r="EY559" s="4"/>
      <c r="EZ559" s="6"/>
      <c r="FA559" s="4"/>
      <c r="FB559" s="6"/>
      <c r="FC559" s="5"/>
      <c r="FD559" s="5"/>
      <c r="FE559" s="4"/>
      <c r="FF559" s="6"/>
      <c r="FG559" s="4"/>
      <c r="FH559" s="6"/>
      <c r="FI559" s="5"/>
      <c r="FJ559" s="5"/>
      <c r="FK559" s="4"/>
      <c r="FL559" s="6"/>
      <c r="FM559" s="4"/>
      <c r="FN559" s="6"/>
      <c r="FO559" s="5"/>
      <c r="FP559" s="5"/>
      <c r="FQ559" s="4"/>
      <c r="FR559" s="6"/>
      <c r="FS559" s="4"/>
      <c r="FT559" s="6"/>
      <c r="FU559" s="5"/>
      <c r="FV559" s="5"/>
      <c r="FW559" s="4"/>
      <c r="FX559" s="6"/>
      <c r="FY559" s="4"/>
      <c r="FZ559" s="6"/>
      <c r="GA559" s="5"/>
      <c r="GB559" s="5"/>
      <c r="GC559" s="4"/>
      <c r="GD559" s="6"/>
      <c r="GE559" s="4"/>
      <c r="GF559" s="6"/>
      <c r="GG559" s="5"/>
      <c r="GH559" s="5"/>
      <c r="GI559" s="4"/>
      <c r="GJ559" s="6"/>
      <c r="GK559" s="4"/>
      <c r="GL559" s="6"/>
      <c r="GM559" s="5"/>
      <c r="GN559" s="5"/>
      <c r="GO559" s="4"/>
      <c r="GP559" s="6"/>
      <c r="GQ559" s="4"/>
      <c r="GR559" s="6"/>
      <c r="GS559" s="5"/>
      <c r="GT559" s="5"/>
      <c r="GU559" s="4"/>
      <c r="GV559" s="6"/>
      <c r="GW559" s="4"/>
      <c r="GX559" s="6"/>
      <c r="GY559" s="5"/>
      <c r="GZ559" s="5"/>
      <c r="HA559" s="4"/>
      <c r="HB559" s="6"/>
      <c r="HC559" s="4"/>
      <c r="HD559" s="6"/>
      <c r="HE559" s="5"/>
      <c r="HF559" s="5"/>
      <c r="HG559" s="4"/>
      <c r="HH559" s="6"/>
      <c r="HI559" s="4"/>
      <c r="HJ559" s="6"/>
      <c r="HK559" s="5"/>
      <c r="HL559" s="5"/>
      <c r="HM559" s="4"/>
      <c r="HN559" s="6"/>
      <c r="HO559" s="4"/>
      <c r="HP559" s="6"/>
      <c r="HQ559" s="5"/>
      <c r="HR559" s="5"/>
      <c r="HS559" s="4"/>
      <c r="HT559" s="6"/>
      <c r="HU559" s="4"/>
      <c r="HV559" s="6"/>
      <c r="HW559" s="5"/>
      <c r="HX559" s="5"/>
      <c r="HY559" s="4"/>
      <c r="HZ559" s="6"/>
      <c r="IA559" s="4"/>
      <c r="IB559" s="6"/>
      <c r="IC559" s="5"/>
      <c r="ID559" s="5"/>
      <c r="IE559" s="4"/>
      <c r="IF559" s="6"/>
      <c r="IG559" s="4"/>
      <c r="IH559" s="6"/>
      <c r="II559" s="5"/>
      <c r="IJ559" s="5"/>
      <c r="IK559" s="4"/>
      <c r="IL559" s="6"/>
      <c r="IM559" s="4"/>
      <c r="IN559" s="6"/>
      <c r="IO559" s="5"/>
      <c r="IP559" s="5"/>
      <c r="IQ559" s="4"/>
      <c r="IR559" s="6"/>
      <c r="IS559" s="4"/>
      <c r="IT559" s="6"/>
      <c r="IU559" s="5"/>
      <c r="IV559" s="5"/>
      <c r="IW559" s="4"/>
      <c r="IX559" s="6"/>
      <c r="IY559" s="4"/>
      <c r="IZ559" s="6"/>
      <c r="JA559" s="5"/>
      <c r="JB559" s="5"/>
      <c r="JC559" s="4"/>
      <c r="JD559" s="6"/>
      <c r="JE559" s="4"/>
      <c r="JF559" s="6"/>
      <c r="JG559" s="5"/>
      <c r="JH559" s="5"/>
      <c r="JI559" s="4"/>
      <c r="JJ559" s="6"/>
      <c r="JK559" s="4"/>
      <c r="JL559" s="6"/>
      <c r="JM559" s="5"/>
      <c r="JN559" s="5"/>
      <c r="JO559" s="4"/>
      <c r="JP559" s="6"/>
      <c r="JQ559" s="4"/>
      <c r="JR559" s="6"/>
      <c r="JS559" s="5"/>
      <c r="JT559" s="5"/>
      <c r="JU559" s="4"/>
      <c r="JV559" s="6"/>
      <c r="JW559" s="4"/>
      <c r="JX559" s="6"/>
      <c r="JY559" s="5"/>
      <c r="JZ559" s="5"/>
      <c r="KA559" s="4"/>
      <c r="KB559" s="6"/>
      <c r="KC559" s="4"/>
      <c r="KD559" s="6"/>
      <c r="KE559" s="5"/>
      <c r="KF559" s="5"/>
      <c r="KG559" s="4"/>
      <c r="KH559" s="6"/>
      <c r="KI559" s="4"/>
      <c r="KJ559" s="6"/>
      <c r="KK559" s="5"/>
      <c r="KL559" s="5"/>
    </row>
    <row r="560">
      <c r="A560" s="3" t="s">
        <v>85</v>
      </c>
      <c r="B560" s="3" t="s">
        <v>814</v>
      </c>
      <c r="C560" s="3" t="s">
        <v>87</v>
      </c>
      <c r="D560" s="3" t="s">
        <v>88</v>
      </c>
      <c r="E560" s="3" t="s">
        <v>364</v>
      </c>
      <c r="F560" s="3" t="s">
        <v>104</v>
      </c>
      <c r="G560" s="3" t="s">
        <v>104</v>
      </c>
      <c r="H560" s="3" t="s">
        <v>129</v>
      </c>
      <c r="I560" s="4"/>
      <c r="J560" s="4">
        <f>=ROUNDDOWN({0},0)</f>
      </c>
      <c r="K560" s="4"/>
      <c r="L560" s="5">
        <v>1</v>
      </c>
      <c r="M560" s="4"/>
      <c r="N560" s="4">
        <f>=ROUNDDOWN({0},0)</f>
      </c>
      <c r="O560" s="4"/>
      <c r="P560" s="5"/>
      <c r="Q560" s="4">
        <v>22</v>
      </c>
      <c r="R560" s="6">
        <v>631.98</v>
      </c>
      <c r="S560" s="4"/>
      <c r="T560" s="6"/>
      <c r="U560" s="5"/>
      <c r="V560" s="5"/>
      <c r="W560" s="4"/>
      <c r="X560" s="6"/>
      <c r="Y560" s="4"/>
      <c r="Z560" s="6"/>
      <c r="AA560" s="5"/>
      <c r="AB560" s="5"/>
      <c r="AC560" s="4"/>
      <c r="AD560" s="6"/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  <c r="AU560" s="4"/>
      <c r="AV560" s="6"/>
      <c r="AW560" s="4"/>
      <c r="AX560" s="6"/>
      <c r="AY560" s="5"/>
      <c r="AZ560" s="5"/>
      <c r="BA560" s="4"/>
      <c r="BB560" s="6"/>
      <c r="BC560" s="4"/>
      <c r="BD560" s="6"/>
      <c r="BE560" s="5"/>
      <c r="BF560" s="5"/>
      <c r="BG560" s="4">
        <v>16</v>
      </c>
      <c r="BH560" s="6">
        <v>417.44</v>
      </c>
      <c r="BI560" s="4"/>
      <c r="BJ560" s="6"/>
      <c r="BK560" s="5"/>
      <c r="BL560" s="5"/>
      <c r="BM560" s="4"/>
      <c r="BN560" s="6"/>
      <c r="BO560" s="4"/>
      <c r="BP560" s="6"/>
      <c r="BQ560" s="5"/>
      <c r="BR560" s="5"/>
      <c r="BS560" s="4">
        <v>6</v>
      </c>
      <c r="BT560" s="6">
        <v>214.54</v>
      </c>
      <c r="BU560" s="4"/>
      <c r="BV560" s="6"/>
      <c r="BW560" s="5"/>
      <c r="BX560" s="5"/>
      <c r="BY560" s="4"/>
      <c r="BZ560" s="6"/>
      <c r="CA560" s="4"/>
      <c r="CB560" s="6"/>
      <c r="CC560" s="5"/>
      <c r="CD560" s="5"/>
      <c r="CE560" s="4"/>
      <c r="CF560" s="6"/>
      <c r="CG560" s="4"/>
      <c r="CH560" s="6"/>
      <c r="CI560" s="5"/>
      <c r="CJ560" s="5"/>
      <c r="CK560" s="4"/>
      <c r="CL560" s="6"/>
      <c r="CM560" s="4"/>
      <c r="CN560" s="6"/>
      <c r="CO560" s="5"/>
      <c r="CP560" s="5"/>
      <c r="CQ560" s="4"/>
      <c r="CR560" s="6"/>
      <c r="CS560" s="4"/>
      <c r="CT560" s="6"/>
      <c r="CU560" s="5"/>
      <c r="CV560" s="5"/>
      <c r="CW560" s="4"/>
      <c r="CX560" s="6"/>
      <c r="CY560" s="4"/>
      <c r="CZ560" s="6"/>
      <c r="DA560" s="5"/>
      <c r="DB560" s="5"/>
      <c r="DC560" s="4"/>
      <c r="DD560" s="6"/>
      <c r="DE560" s="4"/>
      <c r="DF560" s="6"/>
      <c r="DG560" s="5"/>
      <c r="DH560" s="5"/>
      <c r="DI560" s="4"/>
      <c r="DJ560" s="6"/>
      <c r="DK560" s="4"/>
      <c r="DL560" s="6"/>
      <c r="DM560" s="5"/>
      <c r="DN560" s="5"/>
      <c r="DO560" s="4"/>
      <c r="DP560" s="6"/>
      <c r="DQ560" s="4"/>
      <c r="DR560" s="6"/>
      <c r="DS560" s="5"/>
      <c r="DT560" s="5"/>
      <c r="DU560" s="4"/>
      <c r="DV560" s="6"/>
      <c r="DW560" s="4"/>
      <c r="DX560" s="6"/>
      <c r="DY560" s="5"/>
      <c r="DZ560" s="5"/>
      <c r="EA560" s="4"/>
      <c r="EB560" s="6"/>
      <c r="EC560" s="4"/>
      <c r="ED560" s="6"/>
      <c r="EE560" s="5"/>
      <c r="EF560" s="5"/>
      <c r="EG560" s="4"/>
      <c r="EH560" s="6"/>
      <c r="EI560" s="4"/>
      <c r="EJ560" s="6"/>
      <c r="EK560" s="5"/>
      <c r="EL560" s="5"/>
      <c r="EM560" s="4"/>
      <c r="EN560" s="6"/>
      <c r="EO560" s="4"/>
      <c r="EP560" s="6"/>
      <c r="EQ560" s="5"/>
      <c r="ER560" s="5"/>
      <c r="ES560" s="4"/>
      <c r="ET560" s="6"/>
      <c r="EU560" s="4"/>
      <c r="EV560" s="6"/>
      <c r="EW560" s="5"/>
      <c r="EX560" s="5"/>
      <c r="EY560" s="4"/>
      <c r="EZ560" s="6"/>
      <c r="FA560" s="4"/>
      <c r="FB560" s="6"/>
      <c r="FC560" s="5"/>
      <c r="FD560" s="5"/>
      <c r="FE560" s="4"/>
      <c r="FF560" s="6"/>
      <c r="FG560" s="4"/>
      <c r="FH560" s="6"/>
      <c r="FI560" s="5"/>
      <c r="FJ560" s="5"/>
      <c r="FK560" s="4"/>
      <c r="FL560" s="6"/>
      <c r="FM560" s="4"/>
      <c r="FN560" s="6"/>
      <c r="FO560" s="5"/>
      <c r="FP560" s="5"/>
      <c r="FQ560" s="4"/>
      <c r="FR560" s="6"/>
      <c r="FS560" s="4"/>
      <c r="FT560" s="6"/>
      <c r="FU560" s="5"/>
      <c r="FV560" s="5"/>
      <c r="FW560" s="4"/>
      <c r="FX560" s="6"/>
      <c r="FY560" s="4"/>
      <c r="FZ560" s="6"/>
      <c r="GA560" s="5"/>
      <c r="GB560" s="5"/>
      <c r="GC560" s="4"/>
      <c r="GD560" s="6"/>
      <c r="GE560" s="4"/>
      <c r="GF560" s="6"/>
      <c r="GG560" s="5"/>
      <c r="GH560" s="5"/>
      <c r="GI560" s="4"/>
      <c r="GJ560" s="6"/>
      <c r="GK560" s="4"/>
      <c r="GL560" s="6"/>
      <c r="GM560" s="5"/>
      <c r="GN560" s="5"/>
      <c r="GO560" s="4"/>
      <c r="GP560" s="6"/>
      <c r="GQ560" s="4"/>
      <c r="GR560" s="6"/>
      <c r="GS560" s="5"/>
      <c r="GT560" s="5"/>
      <c r="GU560" s="4"/>
      <c r="GV560" s="6"/>
      <c r="GW560" s="4"/>
      <c r="GX560" s="6"/>
      <c r="GY560" s="5"/>
      <c r="GZ560" s="5"/>
      <c r="HA560" s="4"/>
      <c r="HB560" s="6"/>
      <c r="HC560" s="4"/>
      <c r="HD560" s="6"/>
      <c r="HE560" s="5"/>
      <c r="HF560" s="5"/>
      <c r="HG560" s="4"/>
      <c r="HH560" s="6"/>
      <c r="HI560" s="4"/>
      <c r="HJ560" s="6"/>
      <c r="HK560" s="5"/>
      <c r="HL560" s="5"/>
      <c r="HM560" s="4"/>
      <c r="HN560" s="6"/>
      <c r="HO560" s="4"/>
      <c r="HP560" s="6"/>
      <c r="HQ560" s="5"/>
      <c r="HR560" s="5"/>
      <c r="HS560" s="4"/>
      <c r="HT560" s="6"/>
      <c r="HU560" s="4"/>
      <c r="HV560" s="6"/>
      <c r="HW560" s="5"/>
      <c r="HX560" s="5"/>
      <c r="HY560" s="4"/>
      <c r="HZ560" s="6"/>
      <c r="IA560" s="4"/>
      <c r="IB560" s="6"/>
      <c r="IC560" s="5"/>
      <c r="ID560" s="5"/>
      <c r="IE560" s="4"/>
      <c r="IF560" s="6"/>
      <c r="IG560" s="4"/>
      <c r="IH560" s="6"/>
      <c r="II560" s="5"/>
      <c r="IJ560" s="5"/>
      <c r="IK560" s="4"/>
      <c r="IL560" s="6"/>
      <c r="IM560" s="4"/>
      <c r="IN560" s="6"/>
      <c r="IO560" s="5"/>
      <c r="IP560" s="5"/>
      <c r="IQ560" s="4"/>
      <c r="IR560" s="6"/>
      <c r="IS560" s="4"/>
      <c r="IT560" s="6"/>
      <c r="IU560" s="5"/>
      <c r="IV560" s="5"/>
      <c r="IW560" s="4"/>
      <c r="IX560" s="6"/>
      <c r="IY560" s="4"/>
      <c r="IZ560" s="6"/>
      <c r="JA560" s="5"/>
      <c r="JB560" s="5"/>
      <c r="JC560" s="4"/>
      <c r="JD560" s="6"/>
      <c r="JE560" s="4"/>
      <c r="JF560" s="6"/>
      <c r="JG560" s="5"/>
      <c r="JH560" s="5"/>
      <c r="JI560" s="4"/>
      <c r="JJ560" s="6"/>
      <c r="JK560" s="4"/>
      <c r="JL560" s="6"/>
      <c r="JM560" s="5"/>
      <c r="JN560" s="5"/>
      <c r="JO560" s="4"/>
      <c r="JP560" s="6"/>
      <c r="JQ560" s="4"/>
      <c r="JR560" s="6"/>
      <c r="JS560" s="5"/>
      <c r="JT560" s="5"/>
      <c r="JU560" s="4"/>
      <c r="JV560" s="6"/>
      <c r="JW560" s="4"/>
      <c r="JX560" s="6"/>
      <c r="JY560" s="5"/>
      <c r="JZ560" s="5"/>
      <c r="KA560" s="4"/>
      <c r="KB560" s="6"/>
      <c r="KC560" s="4"/>
      <c r="KD560" s="6"/>
      <c r="KE560" s="5"/>
      <c r="KF560" s="5"/>
      <c r="KG560" s="4"/>
      <c r="KH560" s="6"/>
      <c r="KI560" s="4"/>
      <c r="KJ560" s="6"/>
      <c r="KK560" s="5"/>
      <c r="KL560" s="5"/>
    </row>
    <row r="561">
      <c r="A561" s="3" t="s">
        <v>85</v>
      </c>
      <c r="B561" s="3" t="s">
        <v>814</v>
      </c>
      <c r="C561" s="3" t="s">
        <v>87</v>
      </c>
      <c r="D561" s="3" t="s">
        <v>88</v>
      </c>
      <c r="E561" s="3" t="s">
        <v>816</v>
      </c>
      <c r="F561" s="3" t="s">
        <v>104</v>
      </c>
      <c r="G561" s="3" t="s">
        <v>104</v>
      </c>
      <c r="H561" s="3" t="s">
        <v>129</v>
      </c>
      <c r="I561" s="4"/>
      <c r="J561" s="4">
        <f>=ROUNDDOWN({0},0)</f>
      </c>
      <c r="K561" s="4">
        <v>200</v>
      </c>
      <c r="L561" s="5">
        <v>1</v>
      </c>
      <c r="M561" s="4"/>
      <c r="N561" s="4">
        <f>=ROUNDDOWN({0},0)</f>
      </c>
      <c r="O561" s="4"/>
      <c r="P561" s="5"/>
      <c r="Q561" s="4">
        <v>11</v>
      </c>
      <c r="R561" s="6">
        <v>337.82</v>
      </c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/>
      <c r="AD561" s="6"/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  <c r="AU561" s="4"/>
      <c r="AV561" s="6"/>
      <c r="AW561" s="4"/>
      <c r="AX561" s="6"/>
      <c r="AY561" s="5"/>
      <c r="AZ561" s="5"/>
      <c r="BA561" s="4"/>
      <c r="BB561" s="6"/>
      <c r="BC561" s="4"/>
      <c r="BD561" s="6"/>
      <c r="BE561" s="5"/>
      <c r="BF561" s="5"/>
      <c r="BG561" s="4">
        <v>9</v>
      </c>
      <c r="BH561" s="6">
        <v>255.69</v>
      </c>
      <c r="BI561" s="4"/>
      <c r="BJ561" s="6"/>
      <c r="BK561" s="5"/>
      <c r="BL561" s="5"/>
      <c r="BM561" s="4"/>
      <c r="BN561" s="6"/>
      <c r="BO561" s="4"/>
      <c r="BP561" s="6"/>
      <c r="BQ561" s="5"/>
      <c r="BR561" s="5"/>
      <c r="BS561" s="4">
        <v>2</v>
      </c>
      <c r="BT561" s="6">
        <v>82.13</v>
      </c>
      <c r="BU561" s="4"/>
      <c r="BV561" s="6"/>
      <c r="BW561" s="5"/>
      <c r="BX561" s="5"/>
      <c r="BY561" s="4"/>
      <c r="BZ561" s="6"/>
      <c r="CA561" s="4"/>
      <c r="CB561" s="6"/>
      <c r="CC561" s="5"/>
      <c r="CD561" s="5"/>
      <c r="CE561" s="4"/>
      <c r="CF561" s="6"/>
      <c r="CG561" s="4"/>
      <c r="CH561" s="6"/>
      <c r="CI561" s="5"/>
      <c r="CJ561" s="5"/>
      <c r="CK561" s="4"/>
      <c r="CL561" s="6"/>
      <c r="CM561" s="4"/>
      <c r="CN561" s="6"/>
      <c r="CO561" s="5"/>
      <c r="CP561" s="5"/>
      <c r="CQ561" s="4"/>
      <c r="CR561" s="6"/>
      <c r="CS561" s="4"/>
      <c r="CT561" s="6"/>
      <c r="CU561" s="5"/>
      <c r="CV561" s="5"/>
      <c r="CW561" s="4"/>
      <c r="CX561" s="6"/>
      <c r="CY561" s="4"/>
      <c r="CZ561" s="6"/>
      <c r="DA561" s="5"/>
      <c r="DB561" s="5"/>
      <c r="DC561" s="4"/>
      <c r="DD561" s="6"/>
      <c r="DE561" s="4"/>
      <c r="DF561" s="6"/>
      <c r="DG561" s="5"/>
      <c r="DH561" s="5"/>
      <c r="DI561" s="4"/>
      <c r="DJ561" s="6"/>
      <c r="DK561" s="4"/>
      <c r="DL561" s="6"/>
      <c r="DM561" s="5"/>
      <c r="DN561" s="5"/>
      <c r="DO561" s="4"/>
      <c r="DP561" s="6"/>
      <c r="DQ561" s="4"/>
      <c r="DR561" s="6"/>
      <c r="DS561" s="5"/>
      <c r="DT561" s="5"/>
      <c r="DU561" s="4"/>
      <c r="DV561" s="6"/>
      <c r="DW561" s="4"/>
      <c r="DX561" s="6"/>
      <c r="DY561" s="5"/>
      <c r="DZ561" s="5"/>
      <c r="EA561" s="4"/>
      <c r="EB561" s="6"/>
      <c r="EC561" s="4"/>
      <c r="ED561" s="6"/>
      <c r="EE561" s="5"/>
      <c r="EF561" s="5"/>
      <c r="EG561" s="4"/>
      <c r="EH561" s="6"/>
      <c r="EI561" s="4"/>
      <c r="EJ561" s="6"/>
      <c r="EK561" s="5"/>
      <c r="EL561" s="5"/>
      <c r="EM561" s="4"/>
      <c r="EN561" s="6"/>
      <c r="EO561" s="4"/>
      <c r="EP561" s="6"/>
      <c r="EQ561" s="5"/>
      <c r="ER561" s="5"/>
      <c r="ES561" s="4"/>
      <c r="ET561" s="6"/>
      <c r="EU561" s="4"/>
      <c r="EV561" s="6"/>
      <c r="EW561" s="5"/>
      <c r="EX561" s="5"/>
      <c r="EY561" s="4"/>
      <c r="EZ561" s="6"/>
      <c r="FA561" s="4"/>
      <c r="FB561" s="6"/>
      <c r="FC561" s="5"/>
      <c r="FD561" s="5"/>
      <c r="FE561" s="4"/>
      <c r="FF561" s="6"/>
      <c r="FG561" s="4"/>
      <c r="FH561" s="6"/>
      <c r="FI561" s="5"/>
      <c r="FJ561" s="5"/>
      <c r="FK561" s="4"/>
      <c r="FL561" s="6"/>
      <c r="FM561" s="4"/>
      <c r="FN561" s="6"/>
      <c r="FO561" s="5"/>
      <c r="FP561" s="5"/>
      <c r="FQ561" s="4"/>
      <c r="FR561" s="6"/>
      <c r="FS561" s="4"/>
      <c r="FT561" s="6"/>
      <c r="FU561" s="5"/>
      <c r="FV561" s="5"/>
      <c r="FW561" s="4"/>
      <c r="FX561" s="6"/>
      <c r="FY561" s="4"/>
      <c r="FZ561" s="6"/>
      <c r="GA561" s="5"/>
      <c r="GB561" s="5"/>
      <c r="GC561" s="4"/>
      <c r="GD561" s="6"/>
      <c r="GE561" s="4"/>
      <c r="GF561" s="6"/>
      <c r="GG561" s="5"/>
      <c r="GH561" s="5"/>
      <c r="GI561" s="4"/>
      <c r="GJ561" s="6"/>
      <c r="GK561" s="4"/>
      <c r="GL561" s="6"/>
      <c r="GM561" s="5"/>
      <c r="GN561" s="5"/>
      <c r="GO561" s="4"/>
      <c r="GP561" s="6"/>
      <c r="GQ561" s="4"/>
      <c r="GR561" s="6"/>
      <c r="GS561" s="5"/>
      <c r="GT561" s="5"/>
      <c r="GU561" s="4"/>
      <c r="GV561" s="6"/>
      <c r="GW561" s="4"/>
      <c r="GX561" s="6"/>
      <c r="GY561" s="5"/>
      <c r="GZ561" s="5"/>
      <c r="HA561" s="4"/>
      <c r="HB561" s="6"/>
      <c r="HC561" s="4"/>
      <c r="HD561" s="6"/>
      <c r="HE561" s="5"/>
      <c r="HF561" s="5"/>
      <c r="HG561" s="4"/>
      <c r="HH561" s="6"/>
      <c r="HI561" s="4"/>
      <c r="HJ561" s="6"/>
      <c r="HK561" s="5"/>
      <c r="HL561" s="5"/>
      <c r="HM561" s="4"/>
      <c r="HN561" s="6"/>
      <c r="HO561" s="4"/>
      <c r="HP561" s="6"/>
      <c r="HQ561" s="5"/>
      <c r="HR561" s="5"/>
      <c r="HS561" s="4"/>
      <c r="HT561" s="6"/>
      <c r="HU561" s="4"/>
      <c r="HV561" s="6"/>
      <c r="HW561" s="5"/>
      <c r="HX561" s="5"/>
      <c r="HY561" s="4"/>
      <c r="HZ561" s="6"/>
      <c r="IA561" s="4"/>
      <c r="IB561" s="6"/>
      <c r="IC561" s="5"/>
      <c r="ID561" s="5"/>
      <c r="IE561" s="4"/>
      <c r="IF561" s="6"/>
      <c r="IG561" s="4"/>
      <c r="IH561" s="6"/>
      <c r="II561" s="5"/>
      <c r="IJ561" s="5"/>
      <c r="IK561" s="4"/>
      <c r="IL561" s="6"/>
      <c r="IM561" s="4"/>
      <c r="IN561" s="6"/>
      <c r="IO561" s="5"/>
      <c r="IP561" s="5"/>
      <c r="IQ561" s="4"/>
      <c r="IR561" s="6"/>
      <c r="IS561" s="4"/>
      <c r="IT561" s="6"/>
      <c r="IU561" s="5"/>
      <c r="IV561" s="5"/>
      <c r="IW561" s="4"/>
      <c r="IX561" s="6"/>
      <c r="IY561" s="4"/>
      <c r="IZ561" s="6"/>
      <c r="JA561" s="5"/>
      <c r="JB561" s="5"/>
      <c r="JC561" s="4"/>
      <c r="JD561" s="6"/>
      <c r="JE561" s="4"/>
      <c r="JF561" s="6"/>
      <c r="JG561" s="5"/>
      <c r="JH561" s="5"/>
      <c r="JI561" s="4"/>
      <c r="JJ561" s="6"/>
      <c r="JK561" s="4"/>
      <c r="JL561" s="6"/>
      <c r="JM561" s="5"/>
      <c r="JN561" s="5"/>
      <c r="JO561" s="4"/>
      <c r="JP561" s="6"/>
      <c r="JQ561" s="4"/>
      <c r="JR561" s="6"/>
      <c r="JS561" s="5"/>
      <c r="JT561" s="5"/>
      <c r="JU561" s="4"/>
      <c r="JV561" s="6"/>
      <c r="JW561" s="4"/>
      <c r="JX561" s="6"/>
      <c r="JY561" s="5"/>
      <c r="JZ561" s="5"/>
      <c r="KA561" s="4"/>
      <c r="KB561" s="6"/>
      <c r="KC561" s="4"/>
      <c r="KD561" s="6"/>
      <c r="KE561" s="5"/>
      <c r="KF561" s="5"/>
      <c r="KG561" s="4"/>
      <c r="KH561" s="6"/>
      <c r="KI561" s="4"/>
      <c r="KJ561" s="6"/>
      <c r="KK561" s="5"/>
      <c r="KL561" s="5"/>
    </row>
    <row r="562">
      <c r="A562" s="3" t="s">
        <v>85</v>
      </c>
      <c r="B562" s="3" t="s">
        <v>814</v>
      </c>
      <c r="C562" s="3" t="s">
        <v>87</v>
      </c>
      <c r="D562" s="3" t="s">
        <v>88</v>
      </c>
      <c r="E562" s="3" t="s">
        <v>816</v>
      </c>
      <c r="F562" s="3" t="s">
        <v>816</v>
      </c>
      <c r="G562" s="3" t="s">
        <v>816</v>
      </c>
      <c r="H562" s="3" t="s">
        <v>96</v>
      </c>
      <c r="I562" s="4"/>
      <c r="J562" s="4">
        <f>=ROUNDDOWN({0},0)</f>
      </c>
      <c r="K562" s="4">
        <v>900</v>
      </c>
      <c r="L562" s="5">
        <v>1</v>
      </c>
      <c r="M562" s="4"/>
      <c r="N562" s="4">
        <f>=ROUNDDOWN({0},0)</f>
      </c>
      <c r="O562" s="4"/>
      <c r="P562" s="5"/>
      <c r="Q562" s="4"/>
      <c r="R562" s="6"/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/>
      <c r="AD562" s="6"/>
      <c r="AE562" s="4"/>
      <c r="AF562" s="6"/>
      <c r="AG562" s="5"/>
      <c r="AH562" s="5"/>
      <c r="AI562" s="4"/>
      <c r="AJ562" s="6"/>
      <c r="AK562" s="4"/>
      <c r="AL562" s="6"/>
      <c r="AM562" s="5"/>
      <c r="AN562" s="5"/>
      <c r="AO562" s="4"/>
      <c r="AP562" s="6"/>
      <c r="AQ562" s="4"/>
      <c r="AR562" s="6"/>
      <c r="AS562" s="5"/>
      <c r="AT562" s="5"/>
      <c r="AU562" s="4"/>
      <c r="AV562" s="6"/>
      <c r="AW562" s="4"/>
      <c r="AX562" s="6"/>
      <c r="AY562" s="5"/>
      <c r="AZ562" s="5"/>
      <c r="BA562" s="4"/>
      <c r="BB562" s="6"/>
      <c r="BC562" s="4"/>
      <c r="BD562" s="6"/>
      <c r="BE562" s="5"/>
      <c r="BF562" s="5"/>
      <c r="BG562" s="4"/>
      <c r="BH562" s="6"/>
      <c r="BI562" s="4"/>
      <c r="BJ562" s="6"/>
      <c r="BK562" s="5"/>
      <c r="BL562" s="5"/>
      <c r="BM562" s="4"/>
      <c r="BN562" s="6"/>
      <c r="BO562" s="4"/>
      <c r="BP562" s="6"/>
      <c r="BQ562" s="5"/>
      <c r="BR562" s="5"/>
      <c r="BS562" s="4"/>
      <c r="BT562" s="6"/>
      <c r="BU562" s="4"/>
      <c r="BV562" s="6"/>
      <c r="BW562" s="5"/>
      <c r="BX562" s="5"/>
      <c r="BY562" s="4"/>
      <c r="BZ562" s="6"/>
      <c r="CA562" s="4"/>
      <c r="CB562" s="6"/>
      <c r="CC562" s="5"/>
      <c r="CD562" s="5"/>
      <c r="CE562" s="4"/>
      <c r="CF562" s="6"/>
      <c r="CG562" s="4"/>
      <c r="CH562" s="6"/>
      <c r="CI562" s="5"/>
      <c r="CJ562" s="5"/>
      <c r="CK562" s="4"/>
      <c r="CL562" s="6"/>
      <c r="CM562" s="4"/>
      <c r="CN562" s="6"/>
      <c r="CO562" s="5"/>
      <c r="CP562" s="5"/>
      <c r="CQ562" s="4"/>
      <c r="CR562" s="6"/>
      <c r="CS562" s="4"/>
      <c r="CT562" s="6"/>
      <c r="CU562" s="5"/>
      <c r="CV562" s="5"/>
      <c r="CW562" s="4"/>
      <c r="CX562" s="6"/>
      <c r="CY562" s="4"/>
      <c r="CZ562" s="6"/>
      <c r="DA562" s="5"/>
      <c r="DB562" s="5"/>
      <c r="DC562" s="4"/>
      <c r="DD562" s="6"/>
      <c r="DE562" s="4"/>
      <c r="DF562" s="6"/>
      <c r="DG562" s="5"/>
      <c r="DH562" s="5"/>
      <c r="DI562" s="4"/>
      <c r="DJ562" s="6"/>
      <c r="DK562" s="4"/>
      <c r="DL562" s="6"/>
      <c r="DM562" s="5"/>
      <c r="DN562" s="5"/>
      <c r="DO562" s="4"/>
      <c r="DP562" s="6"/>
      <c r="DQ562" s="4"/>
      <c r="DR562" s="6"/>
      <c r="DS562" s="5"/>
      <c r="DT562" s="5"/>
      <c r="DU562" s="4"/>
      <c r="DV562" s="6"/>
      <c r="DW562" s="4"/>
      <c r="DX562" s="6"/>
      <c r="DY562" s="5"/>
      <c r="DZ562" s="5"/>
      <c r="EA562" s="4"/>
      <c r="EB562" s="6"/>
      <c r="EC562" s="4"/>
      <c r="ED562" s="6"/>
      <c r="EE562" s="5"/>
      <c r="EF562" s="5"/>
      <c r="EG562" s="4"/>
      <c r="EH562" s="6"/>
      <c r="EI562" s="4"/>
      <c r="EJ562" s="6"/>
      <c r="EK562" s="5"/>
      <c r="EL562" s="5"/>
      <c r="EM562" s="4"/>
      <c r="EN562" s="6"/>
      <c r="EO562" s="4"/>
      <c r="EP562" s="6"/>
      <c r="EQ562" s="5"/>
      <c r="ER562" s="5"/>
      <c r="ES562" s="4"/>
      <c r="ET562" s="6"/>
      <c r="EU562" s="4"/>
      <c r="EV562" s="6"/>
      <c r="EW562" s="5"/>
      <c r="EX562" s="5"/>
      <c r="EY562" s="4"/>
      <c r="EZ562" s="6"/>
      <c r="FA562" s="4"/>
      <c r="FB562" s="6"/>
      <c r="FC562" s="5"/>
      <c r="FD562" s="5"/>
      <c r="FE562" s="4"/>
      <c r="FF562" s="6"/>
      <c r="FG562" s="4"/>
      <c r="FH562" s="6"/>
      <c r="FI562" s="5"/>
      <c r="FJ562" s="5"/>
      <c r="FK562" s="4"/>
      <c r="FL562" s="6"/>
      <c r="FM562" s="4"/>
      <c r="FN562" s="6"/>
      <c r="FO562" s="5"/>
      <c r="FP562" s="5"/>
      <c r="FQ562" s="4"/>
      <c r="FR562" s="6"/>
      <c r="FS562" s="4"/>
      <c r="FT562" s="6"/>
      <c r="FU562" s="5"/>
      <c r="FV562" s="5"/>
      <c r="FW562" s="4"/>
      <c r="FX562" s="6"/>
      <c r="FY562" s="4"/>
      <c r="FZ562" s="6"/>
      <c r="GA562" s="5"/>
      <c r="GB562" s="5"/>
      <c r="GC562" s="4"/>
      <c r="GD562" s="6"/>
      <c r="GE562" s="4"/>
      <c r="GF562" s="6"/>
      <c r="GG562" s="5"/>
      <c r="GH562" s="5"/>
      <c r="GI562" s="4"/>
      <c r="GJ562" s="6"/>
      <c r="GK562" s="4"/>
      <c r="GL562" s="6"/>
      <c r="GM562" s="5"/>
      <c r="GN562" s="5"/>
      <c r="GO562" s="4"/>
      <c r="GP562" s="6"/>
      <c r="GQ562" s="4"/>
      <c r="GR562" s="6"/>
      <c r="GS562" s="5"/>
      <c r="GT562" s="5"/>
      <c r="GU562" s="4"/>
      <c r="GV562" s="6"/>
      <c r="GW562" s="4"/>
      <c r="GX562" s="6"/>
      <c r="GY562" s="5"/>
      <c r="GZ562" s="5"/>
      <c r="HA562" s="4"/>
      <c r="HB562" s="6"/>
      <c r="HC562" s="4"/>
      <c r="HD562" s="6"/>
      <c r="HE562" s="5"/>
      <c r="HF562" s="5"/>
      <c r="HG562" s="4"/>
      <c r="HH562" s="6"/>
      <c r="HI562" s="4"/>
      <c r="HJ562" s="6"/>
      <c r="HK562" s="5"/>
      <c r="HL562" s="5"/>
      <c r="HM562" s="4"/>
      <c r="HN562" s="6"/>
      <c r="HO562" s="4"/>
      <c r="HP562" s="6"/>
      <c r="HQ562" s="5"/>
      <c r="HR562" s="5"/>
      <c r="HS562" s="4"/>
      <c r="HT562" s="6"/>
      <c r="HU562" s="4"/>
      <c r="HV562" s="6"/>
      <c r="HW562" s="5"/>
      <c r="HX562" s="5"/>
      <c r="HY562" s="4"/>
      <c r="HZ562" s="6"/>
      <c r="IA562" s="4"/>
      <c r="IB562" s="6"/>
      <c r="IC562" s="5"/>
      <c r="ID562" s="5"/>
      <c r="IE562" s="4"/>
      <c r="IF562" s="6"/>
      <c r="IG562" s="4"/>
      <c r="IH562" s="6"/>
      <c r="II562" s="5"/>
      <c r="IJ562" s="5"/>
      <c r="IK562" s="4"/>
      <c r="IL562" s="6"/>
      <c r="IM562" s="4"/>
      <c r="IN562" s="6"/>
      <c r="IO562" s="5"/>
      <c r="IP562" s="5"/>
      <c r="IQ562" s="4"/>
      <c r="IR562" s="6"/>
      <c r="IS562" s="4"/>
      <c r="IT562" s="6"/>
      <c r="IU562" s="5"/>
      <c r="IV562" s="5"/>
      <c r="IW562" s="4"/>
      <c r="IX562" s="6"/>
      <c r="IY562" s="4"/>
      <c r="IZ562" s="6"/>
      <c r="JA562" s="5"/>
      <c r="JB562" s="5"/>
      <c r="JC562" s="4"/>
      <c r="JD562" s="6"/>
      <c r="JE562" s="4"/>
      <c r="JF562" s="6"/>
      <c r="JG562" s="5"/>
      <c r="JH562" s="5"/>
      <c r="JI562" s="4"/>
      <c r="JJ562" s="6"/>
      <c r="JK562" s="4"/>
      <c r="JL562" s="6"/>
      <c r="JM562" s="5"/>
      <c r="JN562" s="5"/>
      <c r="JO562" s="4"/>
      <c r="JP562" s="6"/>
      <c r="JQ562" s="4"/>
      <c r="JR562" s="6"/>
      <c r="JS562" s="5"/>
      <c r="JT562" s="5"/>
      <c r="JU562" s="4"/>
      <c r="JV562" s="6"/>
      <c r="JW562" s="4"/>
      <c r="JX562" s="6"/>
      <c r="JY562" s="5"/>
      <c r="JZ562" s="5"/>
      <c r="KA562" s="4"/>
      <c r="KB562" s="6"/>
      <c r="KC562" s="4"/>
      <c r="KD562" s="6"/>
      <c r="KE562" s="5"/>
      <c r="KF562" s="5"/>
      <c r="KG562" s="4"/>
      <c r="KH562" s="6"/>
      <c r="KI562" s="4"/>
      <c r="KJ562" s="6"/>
      <c r="KK562" s="5"/>
      <c r="KL562" s="5"/>
    </row>
    <row r="563">
      <c r="A563" s="3" t="s">
        <v>85</v>
      </c>
      <c r="B563" s="3" t="s">
        <v>814</v>
      </c>
      <c r="C563" s="3" t="s">
        <v>87</v>
      </c>
      <c r="D563" s="3" t="s">
        <v>88</v>
      </c>
      <c r="E563" s="3" t="s">
        <v>831</v>
      </c>
      <c r="F563" s="3" t="s">
        <v>831</v>
      </c>
      <c r="G563" s="3" t="s">
        <v>831</v>
      </c>
      <c r="H563" s="3" t="s">
        <v>129</v>
      </c>
      <c r="I563" s="4"/>
      <c r="J563" s="4">
        <f>=ROUNDDOWN({0},0)</f>
      </c>
      <c r="K563" s="4"/>
      <c r="L563" s="5">
        <v>0.5</v>
      </c>
      <c r="M563" s="4"/>
      <c r="N563" s="4">
        <f>=ROUNDDOWN({0},0)</f>
      </c>
      <c r="O563" s="4"/>
      <c r="P563" s="5"/>
      <c r="Q563" s="4">
        <v>6</v>
      </c>
      <c r="R563" s="6">
        <v>188.7</v>
      </c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/>
      <c r="AD563" s="6"/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  <c r="AU563" s="4"/>
      <c r="AV563" s="6"/>
      <c r="AW563" s="4"/>
      <c r="AX563" s="6"/>
      <c r="AY563" s="5"/>
      <c r="AZ563" s="5"/>
      <c r="BA563" s="4"/>
      <c r="BB563" s="6"/>
      <c r="BC563" s="4"/>
      <c r="BD563" s="6"/>
      <c r="BE563" s="5"/>
      <c r="BF563" s="5"/>
      <c r="BG563" s="4"/>
      <c r="BH563" s="6"/>
      <c r="BI563" s="4"/>
      <c r="BJ563" s="6"/>
      <c r="BK563" s="5"/>
      <c r="BL563" s="5"/>
      <c r="BM563" s="4"/>
      <c r="BN563" s="6"/>
      <c r="BO563" s="4"/>
      <c r="BP563" s="6"/>
      <c r="BQ563" s="5"/>
      <c r="BR563" s="5"/>
      <c r="BS563" s="4">
        <v>6</v>
      </c>
      <c r="BT563" s="6">
        <v>188.7</v>
      </c>
      <c r="BU563" s="4"/>
      <c r="BV563" s="6"/>
      <c r="BW563" s="5"/>
      <c r="BX563" s="5"/>
      <c r="BY563" s="4"/>
      <c r="BZ563" s="6"/>
      <c r="CA563" s="4"/>
      <c r="CB563" s="6"/>
      <c r="CC563" s="5"/>
      <c r="CD563" s="5"/>
      <c r="CE563" s="4"/>
      <c r="CF563" s="6"/>
      <c r="CG563" s="4"/>
      <c r="CH563" s="6"/>
      <c r="CI563" s="5"/>
      <c r="CJ563" s="5"/>
      <c r="CK563" s="4"/>
      <c r="CL563" s="6"/>
      <c r="CM563" s="4"/>
      <c r="CN563" s="6"/>
      <c r="CO563" s="5"/>
      <c r="CP563" s="5"/>
      <c r="CQ563" s="4"/>
      <c r="CR563" s="6"/>
      <c r="CS563" s="4"/>
      <c r="CT563" s="6"/>
      <c r="CU563" s="5"/>
      <c r="CV563" s="5"/>
      <c r="CW563" s="4"/>
      <c r="CX563" s="6"/>
      <c r="CY563" s="4"/>
      <c r="CZ563" s="6"/>
      <c r="DA563" s="5"/>
      <c r="DB563" s="5"/>
      <c r="DC563" s="4"/>
      <c r="DD563" s="6"/>
      <c r="DE563" s="4"/>
      <c r="DF563" s="6"/>
      <c r="DG563" s="5"/>
      <c r="DH563" s="5"/>
      <c r="DI563" s="4"/>
      <c r="DJ563" s="6"/>
      <c r="DK563" s="4"/>
      <c r="DL563" s="6"/>
      <c r="DM563" s="5"/>
      <c r="DN563" s="5"/>
      <c r="DO563" s="4"/>
      <c r="DP563" s="6"/>
      <c r="DQ563" s="4"/>
      <c r="DR563" s="6"/>
      <c r="DS563" s="5"/>
      <c r="DT563" s="5"/>
      <c r="DU563" s="4"/>
      <c r="DV563" s="6"/>
      <c r="DW563" s="4"/>
      <c r="DX563" s="6"/>
      <c r="DY563" s="5"/>
      <c r="DZ563" s="5"/>
      <c r="EA563" s="4"/>
      <c r="EB563" s="6"/>
      <c r="EC563" s="4"/>
      <c r="ED563" s="6"/>
      <c r="EE563" s="5"/>
      <c r="EF563" s="5"/>
      <c r="EG563" s="4"/>
      <c r="EH563" s="6"/>
      <c r="EI563" s="4"/>
      <c r="EJ563" s="6"/>
      <c r="EK563" s="5"/>
      <c r="EL563" s="5"/>
      <c r="EM563" s="4"/>
      <c r="EN563" s="6"/>
      <c r="EO563" s="4"/>
      <c r="EP563" s="6"/>
      <c r="EQ563" s="5"/>
      <c r="ER563" s="5"/>
      <c r="ES563" s="4"/>
      <c r="ET563" s="6"/>
      <c r="EU563" s="4"/>
      <c r="EV563" s="6"/>
      <c r="EW563" s="5"/>
      <c r="EX563" s="5"/>
      <c r="EY563" s="4"/>
      <c r="EZ563" s="6"/>
      <c r="FA563" s="4"/>
      <c r="FB563" s="6"/>
      <c r="FC563" s="5"/>
      <c r="FD563" s="5"/>
      <c r="FE563" s="4"/>
      <c r="FF563" s="6"/>
      <c r="FG563" s="4"/>
      <c r="FH563" s="6"/>
      <c r="FI563" s="5"/>
      <c r="FJ563" s="5"/>
      <c r="FK563" s="4"/>
      <c r="FL563" s="6"/>
      <c r="FM563" s="4"/>
      <c r="FN563" s="6"/>
      <c r="FO563" s="5"/>
      <c r="FP563" s="5"/>
      <c r="FQ563" s="4"/>
      <c r="FR563" s="6"/>
      <c r="FS563" s="4"/>
      <c r="FT563" s="6"/>
      <c r="FU563" s="5"/>
      <c r="FV563" s="5"/>
      <c r="FW563" s="4"/>
      <c r="FX563" s="6"/>
      <c r="FY563" s="4"/>
      <c r="FZ563" s="6"/>
      <c r="GA563" s="5"/>
      <c r="GB563" s="5"/>
      <c r="GC563" s="4"/>
      <c r="GD563" s="6"/>
      <c r="GE563" s="4"/>
      <c r="GF563" s="6"/>
      <c r="GG563" s="5"/>
      <c r="GH563" s="5"/>
      <c r="GI563" s="4"/>
      <c r="GJ563" s="6"/>
      <c r="GK563" s="4"/>
      <c r="GL563" s="6"/>
      <c r="GM563" s="5"/>
      <c r="GN563" s="5"/>
      <c r="GO563" s="4"/>
      <c r="GP563" s="6"/>
      <c r="GQ563" s="4"/>
      <c r="GR563" s="6"/>
      <c r="GS563" s="5"/>
      <c r="GT563" s="5"/>
      <c r="GU563" s="4"/>
      <c r="GV563" s="6"/>
      <c r="GW563" s="4"/>
      <c r="GX563" s="6"/>
      <c r="GY563" s="5"/>
      <c r="GZ563" s="5"/>
      <c r="HA563" s="4"/>
      <c r="HB563" s="6"/>
      <c r="HC563" s="4"/>
      <c r="HD563" s="6"/>
      <c r="HE563" s="5"/>
      <c r="HF563" s="5"/>
      <c r="HG563" s="4"/>
      <c r="HH563" s="6"/>
      <c r="HI563" s="4"/>
      <c r="HJ563" s="6"/>
      <c r="HK563" s="5"/>
      <c r="HL563" s="5"/>
      <c r="HM563" s="4"/>
      <c r="HN563" s="6"/>
      <c r="HO563" s="4"/>
      <c r="HP563" s="6"/>
      <c r="HQ563" s="5"/>
      <c r="HR563" s="5"/>
      <c r="HS563" s="4"/>
      <c r="HT563" s="6"/>
      <c r="HU563" s="4"/>
      <c r="HV563" s="6"/>
      <c r="HW563" s="5"/>
      <c r="HX563" s="5"/>
      <c r="HY563" s="4"/>
      <c r="HZ563" s="6"/>
      <c r="IA563" s="4"/>
      <c r="IB563" s="6"/>
      <c r="IC563" s="5"/>
      <c r="ID563" s="5"/>
      <c r="IE563" s="4"/>
      <c r="IF563" s="6"/>
      <c r="IG563" s="4"/>
      <c r="IH563" s="6"/>
      <c r="II563" s="5"/>
      <c r="IJ563" s="5"/>
      <c r="IK563" s="4"/>
      <c r="IL563" s="6"/>
      <c r="IM563" s="4"/>
      <c r="IN563" s="6"/>
      <c r="IO563" s="5"/>
      <c r="IP563" s="5"/>
      <c r="IQ563" s="4"/>
      <c r="IR563" s="6"/>
      <c r="IS563" s="4"/>
      <c r="IT563" s="6"/>
      <c r="IU563" s="5"/>
      <c r="IV563" s="5"/>
      <c r="IW563" s="4"/>
      <c r="IX563" s="6"/>
      <c r="IY563" s="4"/>
      <c r="IZ563" s="6"/>
      <c r="JA563" s="5"/>
      <c r="JB563" s="5"/>
      <c r="JC563" s="4"/>
      <c r="JD563" s="6"/>
      <c r="JE563" s="4"/>
      <c r="JF563" s="6"/>
      <c r="JG563" s="5"/>
      <c r="JH563" s="5"/>
      <c r="JI563" s="4"/>
      <c r="JJ563" s="6"/>
      <c r="JK563" s="4"/>
      <c r="JL563" s="6"/>
      <c r="JM563" s="5"/>
      <c r="JN563" s="5"/>
      <c r="JO563" s="4"/>
      <c r="JP563" s="6"/>
      <c r="JQ563" s="4"/>
      <c r="JR563" s="6"/>
      <c r="JS563" s="5"/>
      <c r="JT563" s="5"/>
      <c r="JU563" s="4"/>
      <c r="JV563" s="6"/>
      <c r="JW563" s="4"/>
      <c r="JX563" s="6"/>
      <c r="JY563" s="5"/>
      <c r="JZ563" s="5"/>
      <c r="KA563" s="4"/>
      <c r="KB563" s="6"/>
      <c r="KC563" s="4"/>
      <c r="KD563" s="6"/>
      <c r="KE563" s="5"/>
      <c r="KF563" s="5"/>
      <c r="KG563" s="4"/>
      <c r="KH563" s="6"/>
      <c r="KI563" s="4"/>
      <c r="KJ563" s="6"/>
      <c r="KK563" s="5"/>
      <c r="KL563" s="5"/>
    </row>
    <row r="564">
      <c r="A564" s="3" t="s">
        <v>85</v>
      </c>
      <c r="B564" s="3" t="s">
        <v>814</v>
      </c>
      <c r="C564" s="3" t="s">
        <v>87</v>
      </c>
      <c r="D564" s="3" t="s">
        <v>88</v>
      </c>
      <c r="E564" s="3" t="s">
        <v>277</v>
      </c>
      <c r="F564" s="3" t="s">
        <v>104</v>
      </c>
      <c r="G564" s="3" t="s">
        <v>104</v>
      </c>
      <c r="H564" s="3" t="s">
        <v>104</v>
      </c>
      <c r="I564" s="4"/>
      <c r="J564" s="4">
        <f>=ROUNDDOWN({0},0)</f>
      </c>
      <c r="K564" s="4"/>
      <c r="L564" s="5"/>
      <c r="M564" s="4"/>
      <c r="N564" s="4">
        <f>=ROUNDDOWN({0},0)</f>
      </c>
      <c r="O564" s="4"/>
      <c r="P564" s="5"/>
      <c r="Q564" s="4">
        <v>1</v>
      </c>
      <c r="R564" s="6">
        <v>44.99</v>
      </c>
      <c r="S564" s="4"/>
      <c r="T564" s="6"/>
      <c r="U564" s="5"/>
      <c r="V564" s="5"/>
      <c r="W564" s="4"/>
      <c r="X564" s="6"/>
      <c r="Y564" s="4"/>
      <c r="Z564" s="6"/>
      <c r="AA564" s="5"/>
      <c r="AB564" s="5"/>
      <c r="AC564" s="4"/>
      <c r="AD564" s="6"/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  <c r="AU564" s="4"/>
      <c r="AV564" s="6"/>
      <c r="AW564" s="4"/>
      <c r="AX564" s="6"/>
      <c r="AY564" s="5"/>
      <c r="AZ564" s="5"/>
      <c r="BA564" s="4"/>
      <c r="BB564" s="6"/>
      <c r="BC564" s="4"/>
      <c r="BD564" s="6"/>
      <c r="BE564" s="5"/>
      <c r="BF564" s="5"/>
      <c r="BG564" s="4"/>
      <c r="BH564" s="6"/>
      <c r="BI564" s="4"/>
      <c r="BJ564" s="6"/>
      <c r="BK564" s="5"/>
      <c r="BL564" s="5"/>
      <c r="BM564" s="4"/>
      <c r="BN564" s="6"/>
      <c r="BO564" s="4"/>
      <c r="BP564" s="6"/>
      <c r="BQ564" s="5"/>
      <c r="BR564" s="5"/>
      <c r="BS564" s="4"/>
      <c r="BT564" s="6"/>
      <c r="BU564" s="4"/>
      <c r="BV564" s="6"/>
      <c r="BW564" s="5"/>
      <c r="BX564" s="5"/>
      <c r="BY564" s="4"/>
      <c r="BZ564" s="6"/>
      <c r="CA564" s="4"/>
      <c r="CB564" s="6"/>
      <c r="CC564" s="5"/>
      <c r="CD564" s="5"/>
      <c r="CE564" s="4"/>
      <c r="CF564" s="6"/>
      <c r="CG564" s="4"/>
      <c r="CH564" s="6"/>
      <c r="CI564" s="5"/>
      <c r="CJ564" s="5"/>
      <c r="CK564" s="4">
        <v>1</v>
      </c>
      <c r="CL564" s="6">
        <v>44.99</v>
      </c>
      <c r="CM564" s="4"/>
      <c r="CN564" s="6"/>
      <c r="CO564" s="5"/>
      <c r="CP564" s="5"/>
      <c r="CQ564" s="4"/>
      <c r="CR564" s="6"/>
      <c r="CS564" s="4"/>
      <c r="CT564" s="6"/>
      <c r="CU564" s="5"/>
      <c r="CV564" s="5"/>
      <c r="CW564" s="4"/>
      <c r="CX564" s="6"/>
      <c r="CY564" s="4"/>
      <c r="CZ564" s="6"/>
      <c r="DA564" s="5"/>
      <c r="DB564" s="5"/>
      <c r="DC564" s="4"/>
      <c r="DD564" s="6"/>
      <c r="DE564" s="4"/>
      <c r="DF564" s="6"/>
      <c r="DG564" s="5"/>
      <c r="DH564" s="5"/>
      <c r="DI564" s="4"/>
      <c r="DJ564" s="6"/>
      <c r="DK564" s="4"/>
      <c r="DL564" s="6"/>
      <c r="DM564" s="5"/>
      <c r="DN564" s="5"/>
      <c r="DO564" s="4"/>
      <c r="DP564" s="6"/>
      <c r="DQ564" s="4"/>
      <c r="DR564" s="6"/>
      <c r="DS564" s="5"/>
      <c r="DT564" s="5"/>
      <c r="DU564" s="4"/>
      <c r="DV564" s="6"/>
      <c r="DW564" s="4"/>
      <c r="DX564" s="6"/>
      <c r="DY564" s="5"/>
      <c r="DZ564" s="5"/>
      <c r="EA564" s="4"/>
      <c r="EB564" s="6"/>
      <c r="EC564" s="4"/>
      <c r="ED564" s="6"/>
      <c r="EE564" s="5"/>
      <c r="EF564" s="5"/>
      <c r="EG564" s="4"/>
      <c r="EH564" s="6"/>
      <c r="EI564" s="4"/>
      <c r="EJ564" s="6"/>
      <c r="EK564" s="5"/>
      <c r="EL564" s="5"/>
      <c r="EM564" s="4"/>
      <c r="EN564" s="6"/>
      <c r="EO564" s="4"/>
      <c r="EP564" s="6"/>
      <c r="EQ564" s="5"/>
      <c r="ER564" s="5"/>
      <c r="ES564" s="4"/>
      <c r="ET564" s="6"/>
      <c r="EU564" s="4"/>
      <c r="EV564" s="6"/>
      <c r="EW564" s="5"/>
      <c r="EX564" s="5"/>
      <c r="EY564" s="4"/>
      <c r="EZ564" s="6"/>
      <c r="FA564" s="4"/>
      <c r="FB564" s="6"/>
      <c r="FC564" s="5"/>
      <c r="FD564" s="5"/>
      <c r="FE564" s="4"/>
      <c r="FF564" s="6"/>
      <c r="FG564" s="4"/>
      <c r="FH564" s="6"/>
      <c r="FI564" s="5"/>
      <c r="FJ564" s="5"/>
      <c r="FK564" s="4"/>
      <c r="FL564" s="6"/>
      <c r="FM564" s="4"/>
      <c r="FN564" s="6"/>
      <c r="FO564" s="5"/>
      <c r="FP564" s="5"/>
      <c r="FQ564" s="4"/>
      <c r="FR564" s="6"/>
      <c r="FS564" s="4"/>
      <c r="FT564" s="6"/>
      <c r="FU564" s="5"/>
      <c r="FV564" s="5"/>
      <c r="FW564" s="4"/>
      <c r="FX564" s="6"/>
      <c r="FY564" s="4"/>
      <c r="FZ564" s="6"/>
      <c r="GA564" s="5"/>
      <c r="GB564" s="5"/>
      <c r="GC564" s="4"/>
      <c r="GD564" s="6"/>
      <c r="GE564" s="4"/>
      <c r="GF564" s="6"/>
      <c r="GG564" s="5"/>
      <c r="GH564" s="5"/>
      <c r="GI564" s="4"/>
      <c r="GJ564" s="6"/>
      <c r="GK564" s="4"/>
      <c r="GL564" s="6"/>
      <c r="GM564" s="5"/>
      <c r="GN564" s="5"/>
      <c r="GO564" s="4"/>
      <c r="GP564" s="6"/>
      <c r="GQ564" s="4"/>
      <c r="GR564" s="6"/>
      <c r="GS564" s="5"/>
      <c r="GT564" s="5"/>
      <c r="GU564" s="4"/>
      <c r="GV564" s="6"/>
      <c r="GW564" s="4"/>
      <c r="GX564" s="6"/>
      <c r="GY564" s="5"/>
      <c r="GZ564" s="5"/>
      <c r="HA564" s="4"/>
      <c r="HB564" s="6"/>
      <c r="HC564" s="4"/>
      <c r="HD564" s="6"/>
      <c r="HE564" s="5"/>
      <c r="HF564" s="5"/>
      <c r="HG564" s="4"/>
      <c r="HH564" s="6"/>
      <c r="HI564" s="4"/>
      <c r="HJ564" s="6"/>
      <c r="HK564" s="5"/>
      <c r="HL564" s="5"/>
      <c r="HM564" s="4"/>
      <c r="HN564" s="6"/>
      <c r="HO564" s="4"/>
      <c r="HP564" s="6"/>
      <c r="HQ564" s="5"/>
      <c r="HR564" s="5"/>
      <c r="HS564" s="4"/>
      <c r="HT564" s="6"/>
      <c r="HU564" s="4"/>
      <c r="HV564" s="6"/>
      <c r="HW564" s="5"/>
      <c r="HX564" s="5"/>
      <c r="HY564" s="4"/>
      <c r="HZ564" s="6"/>
      <c r="IA564" s="4"/>
      <c r="IB564" s="6"/>
      <c r="IC564" s="5"/>
      <c r="ID564" s="5"/>
      <c r="IE564" s="4"/>
      <c r="IF564" s="6"/>
      <c r="IG564" s="4"/>
      <c r="IH564" s="6"/>
      <c r="II564" s="5"/>
      <c r="IJ564" s="5"/>
      <c r="IK564" s="4"/>
      <c r="IL564" s="6"/>
      <c r="IM564" s="4"/>
      <c r="IN564" s="6"/>
      <c r="IO564" s="5"/>
      <c r="IP564" s="5"/>
      <c r="IQ564" s="4"/>
      <c r="IR564" s="6"/>
      <c r="IS564" s="4"/>
      <c r="IT564" s="6"/>
      <c r="IU564" s="5"/>
      <c r="IV564" s="5"/>
      <c r="IW564" s="4"/>
      <c r="IX564" s="6"/>
      <c r="IY564" s="4"/>
      <c r="IZ564" s="6"/>
      <c r="JA564" s="5"/>
      <c r="JB564" s="5"/>
      <c r="JC564" s="4"/>
      <c r="JD564" s="6"/>
      <c r="JE564" s="4"/>
      <c r="JF564" s="6"/>
      <c r="JG564" s="5"/>
      <c r="JH564" s="5"/>
      <c r="JI564" s="4"/>
      <c r="JJ564" s="6"/>
      <c r="JK564" s="4"/>
      <c r="JL564" s="6"/>
      <c r="JM564" s="5"/>
      <c r="JN564" s="5"/>
      <c r="JO564" s="4"/>
      <c r="JP564" s="6"/>
      <c r="JQ564" s="4"/>
      <c r="JR564" s="6"/>
      <c r="JS564" s="5"/>
      <c r="JT564" s="5"/>
      <c r="JU564" s="4"/>
      <c r="JV564" s="6"/>
      <c r="JW564" s="4"/>
      <c r="JX564" s="6"/>
      <c r="JY564" s="5"/>
      <c r="JZ564" s="5"/>
      <c r="KA564" s="4"/>
      <c r="KB564" s="6"/>
      <c r="KC564" s="4"/>
      <c r="KD564" s="6"/>
      <c r="KE564" s="5"/>
      <c r="KF564" s="5"/>
      <c r="KG564" s="4"/>
      <c r="KH564" s="6"/>
      <c r="KI564" s="4"/>
      <c r="KJ564" s="6"/>
      <c r="KK564" s="5"/>
      <c r="KL564" s="5"/>
    </row>
    <row r="565">
      <c r="A565" s="3" t="s">
        <v>85</v>
      </c>
      <c r="B565" s="3" t="s">
        <v>814</v>
      </c>
      <c r="C565" s="3" t="s">
        <v>87</v>
      </c>
      <c r="D565" s="3" t="s">
        <v>88</v>
      </c>
      <c r="E565" s="3" t="s">
        <v>824</v>
      </c>
      <c r="F565" s="3" t="s">
        <v>104</v>
      </c>
      <c r="G565" s="3" t="s">
        <v>104</v>
      </c>
      <c r="H565" s="3" t="s">
        <v>104</v>
      </c>
      <c r="I565" s="4"/>
      <c r="J565" s="4">
        <f>=ROUNDDOWN({0},0)</f>
      </c>
      <c r="K565" s="4"/>
      <c r="L565" s="5"/>
      <c r="M565" s="4"/>
      <c r="N565" s="4">
        <f>=ROUNDDOWN({0},0)</f>
      </c>
      <c r="O565" s="4"/>
      <c r="P565" s="5"/>
      <c r="Q565" s="4">
        <v>2</v>
      </c>
      <c r="R565" s="6">
        <v>42.22</v>
      </c>
      <c r="S565" s="4"/>
      <c r="T565" s="6"/>
      <c r="U565" s="5"/>
      <c r="V565" s="5"/>
      <c r="W565" s="4"/>
      <c r="X565" s="6"/>
      <c r="Y565" s="4"/>
      <c r="Z565" s="6"/>
      <c r="AA565" s="5"/>
      <c r="AB565" s="5"/>
      <c r="AC565" s="4"/>
      <c r="AD565" s="6"/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  <c r="AU565" s="4"/>
      <c r="AV565" s="6"/>
      <c r="AW565" s="4"/>
      <c r="AX565" s="6"/>
      <c r="AY565" s="5"/>
      <c r="AZ565" s="5"/>
      <c r="BA565" s="4"/>
      <c r="BB565" s="6"/>
      <c r="BC565" s="4"/>
      <c r="BD565" s="6"/>
      <c r="BE565" s="5"/>
      <c r="BF565" s="5"/>
      <c r="BG565" s="4"/>
      <c r="BH565" s="6"/>
      <c r="BI565" s="4"/>
      <c r="BJ565" s="6"/>
      <c r="BK565" s="5"/>
      <c r="BL565" s="5"/>
      <c r="BM565" s="4"/>
      <c r="BN565" s="6"/>
      <c r="BO565" s="4"/>
      <c r="BP565" s="6"/>
      <c r="BQ565" s="5"/>
      <c r="BR565" s="5"/>
      <c r="BS565" s="4">
        <v>2</v>
      </c>
      <c r="BT565" s="6">
        <v>42.22</v>
      </c>
      <c r="BU565" s="4"/>
      <c r="BV565" s="6"/>
      <c r="BW565" s="5"/>
      <c r="BX565" s="5"/>
      <c r="BY565" s="4"/>
      <c r="BZ565" s="6"/>
      <c r="CA565" s="4"/>
      <c r="CB565" s="6"/>
      <c r="CC565" s="5"/>
      <c r="CD565" s="5"/>
      <c r="CE565" s="4"/>
      <c r="CF565" s="6"/>
      <c r="CG565" s="4"/>
      <c r="CH565" s="6"/>
      <c r="CI565" s="5"/>
      <c r="CJ565" s="5"/>
      <c r="CK565" s="4"/>
      <c r="CL565" s="6"/>
      <c r="CM565" s="4"/>
      <c r="CN565" s="6"/>
      <c r="CO565" s="5"/>
      <c r="CP565" s="5"/>
      <c r="CQ565" s="4"/>
      <c r="CR565" s="6"/>
      <c r="CS565" s="4"/>
      <c r="CT565" s="6"/>
      <c r="CU565" s="5"/>
      <c r="CV565" s="5"/>
      <c r="CW565" s="4"/>
      <c r="CX565" s="6"/>
      <c r="CY565" s="4"/>
      <c r="CZ565" s="6"/>
      <c r="DA565" s="5"/>
      <c r="DB565" s="5"/>
      <c r="DC565" s="4"/>
      <c r="DD565" s="6"/>
      <c r="DE565" s="4"/>
      <c r="DF565" s="6"/>
      <c r="DG565" s="5"/>
      <c r="DH565" s="5"/>
      <c r="DI565" s="4"/>
      <c r="DJ565" s="6"/>
      <c r="DK565" s="4"/>
      <c r="DL565" s="6"/>
      <c r="DM565" s="5"/>
      <c r="DN565" s="5"/>
      <c r="DO565" s="4"/>
      <c r="DP565" s="6"/>
      <c r="DQ565" s="4"/>
      <c r="DR565" s="6"/>
      <c r="DS565" s="5"/>
      <c r="DT565" s="5"/>
      <c r="DU565" s="4"/>
      <c r="DV565" s="6"/>
      <c r="DW565" s="4"/>
      <c r="DX565" s="6"/>
      <c r="DY565" s="5"/>
      <c r="DZ565" s="5"/>
      <c r="EA565" s="4"/>
      <c r="EB565" s="6"/>
      <c r="EC565" s="4"/>
      <c r="ED565" s="6"/>
      <c r="EE565" s="5"/>
      <c r="EF565" s="5"/>
      <c r="EG565" s="4"/>
      <c r="EH565" s="6"/>
      <c r="EI565" s="4"/>
      <c r="EJ565" s="6"/>
      <c r="EK565" s="5"/>
      <c r="EL565" s="5"/>
      <c r="EM565" s="4"/>
      <c r="EN565" s="6"/>
      <c r="EO565" s="4"/>
      <c r="EP565" s="6"/>
      <c r="EQ565" s="5"/>
      <c r="ER565" s="5"/>
      <c r="ES565" s="4"/>
      <c r="ET565" s="6"/>
      <c r="EU565" s="4"/>
      <c r="EV565" s="6"/>
      <c r="EW565" s="5"/>
      <c r="EX565" s="5"/>
      <c r="EY565" s="4"/>
      <c r="EZ565" s="6"/>
      <c r="FA565" s="4"/>
      <c r="FB565" s="6"/>
      <c r="FC565" s="5"/>
      <c r="FD565" s="5"/>
      <c r="FE565" s="4"/>
      <c r="FF565" s="6"/>
      <c r="FG565" s="4"/>
      <c r="FH565" s="6"/>
      <c r="FI565" s="5"/>
      <c r="FJ565" s="5"/>
      <c r="FK565" s="4"/>
      <c r="FL565" s="6"/>
      <c r="FM565" s="4"/>
      <c r="FN565" s="6"/>
      <c r="FO565" s="5"/>
      <c r="FP565" s="5"/>
      <c r="FQ565" s="4"/>
      <c r="FR565" s="6"/>
      <c r="FS565" s="4"/>
      <c r="FT565" s="6"/>
      <c r="FU565" s="5"/>
      <c r="FV565" s="5"/>
      <c r="FW565" s="4"/>
      <c r="FX565" s="6"/>
      <c r="FY565" s="4"/>
      <c r="FZ565" s="6"/>
      <c r="GA565" s="5"/>
      <c r="GB565" s="5"/>
      <c r="GC565" s="4"/>
      <c r="GD565" s="6"/>
      <c r="GE565" s="4"/>
      <c r="GF565" s="6"/>
      <c r="GG565" s="5"/>
      <c r="GH565" s="5"/>
      <c r="GI565" s="4"/>
      <c r="GJ565" s="6"/>
      <c r="GK565" s="4"/>
      <c r="GL565" s="6"/>
      <c r="GM565" s="5"/>
      <c r="GN565" s="5"/>
      <c r="GO565" s="4"/>
      <c r="GP565" s="6"/>
      <c r="GQ565" s="4"/>
      <c r="GR565" s="6"/>
      <c r="GS565" s="5"/>
      <c r="GT565" s="5"/>
      <c r="GU565" s="4"/>
      <c r="GV565" s="6"/>
      <c r="GW565" s="4"/>
      <c r="GX565" s="6"/>
      <c r="GY565" s="5"/>
      <c r="GZ565" s="5"/>
      <c r="HA565" s="4"/>
      <c r="HB565" s="6"/>
      <c r="HC565" s="4"/>
      <c r="HD565" s="6"/>
      <c r="HE565" s="5"/>
      <c r="HF565" s="5"/>
      <c r="HG565" s="4"/>
      <c r="HH565" s="6"/>
      <c r="HI565" s="4"/>
      <c r="HJ565" s="6"/>
      <c r="HK565" s="5"/>
      <c r="HL565" s="5"/>
      <c r="HM565" s="4"/>
      <c r="HN565" s="6"/>
      <c r="HO565" s="4"/>
      <c r="HP565" s="6"/>
      <c r="HQ565" s="5"/>
      <c r="HR565" s="5"/>
      <c r="HS565" s="4"/>
      <c r="HT565" s="6"/>
      <c r="HU565" s="4"/>
      <c r="HV565" s="6"/>
      <c r="HW565" s="5"/>
      <c r="HX565" s="5"/>
      <c r="HY565" s="4"/>
      <c r="HZ565" s="6"/>
      <c r="IA565" s="4"/>
      <c r="IB565" s="6"/>
      <c r="IC565" s="5"/>
      <c r="ID565" s="5"/>
      <c r="IE565" s="4"/>
      <c r="IF565" s="6"/>
      <c r="IG565" s="4"/>
      <c r="IH565" s="6"/>
      <c r="II565" s="5"/>
      <c r="IJ565" s="5"/>
      <c r="IK565" s="4"/>
      <c r="IL565" s="6"/>
      <c r="IM565" s="4"/>
      <c r="IN565" s="6"/>
      <c r="IO565" s="5"/>
      <c r="IP565" s="5"/>
      <c r="IQ565" s="4"/>
      <c r="IR565" s="6"/>
      <c r="IS565" s="4"/>
      <c r="IT565" s="6"/>
      <c r="IU565" s="5"/>
      <c r="IV565" s="5"/>
      <c r="IW565" s="4"/>
      <c r="IX565" s="6"/>
      <c r="IY565" s="4"/>
      <c r="IZ565" s="6"/>
      <c r="JA565" s="5"/>
      <c r="JB565" s="5"/>
      <c r="JC565" s="4"/>
      <c r="JD565" s="6"/>
      <c r="JE565" s="4"/>
      <c r="JF565" s="6"/>
      <c r="JG565" s="5"/>
      <c r="JH565" s="5"/>
      <c r="JI565" s="4"/>
      <c r="JJ565" s="6"/>
      <c r="JK565" s="4"/>
      <c r="JL565" s="6"/>
      <c r="JM565" s="5"/>
      <c r="JN565" s="5"/>
      <c r="JO565" s="4"/>
      <c r="JP565" s="6"/>
      <c r="JQ565" s="4"/>
      <c r="JR565" s="6"/>
      <c r="JS565" s="5"/>
      <c r="JT565" s="5"/>
      <c r="JU565" s="4"/>
      <c r="JV565" s="6"/>
      <c r="JW565" s="4"/>
      <c r="JX565" s="6"/>
      <c r="JY565" s="5"/>
      <c r="JZ565" s="5"/>
      <c r="KA565" s="4"/>
      <c r="KB565" s="6"/>
      <c r="KC565" s="4"/>
      <c r="KD565" s="6"/>
      <c r="KE565" s="5"/>
      <c r="KF565" s="5"/>
      <c r="KG565" s="4"/>
      <c r="KH565" s="6"/>
      <c r="KI565" s="4"/>
      <c r="KJ565" s="6"/>
      <c r="KK565" s="5"/>
      <c r="KL565" s="5"/>
    </row>
    <row r="566">
      <c r="A566" s="3" t="s">
        <v>85</v>
      </c>
      <c r="B566" s="3" t="s">
        <v>814</v>
      </c>
      <c r="C566" s="3" t="s">
        <v>87</v>
      </c>
      <c r="D566" s="3" t="s">
        <v>88</v>
      </c>
      <c r="E566" s="3" t="s">
        <v>824</v>
      </c>
      <c r="F566" s="3" t="s">
        <v>824</v>
      </c>
      <c r="G566" s="3" t="s">
        <v>824</v>
      </c>
      <c r="H566" s="3" t="s">
        <v>104</v>
      </c>
      <c r="I566" s="4"/>
      <c r="J566" s="4">
        <f>=ROUNDDOWN({0},0)</f>
      </c>
      <c r="K566" s="4"/>
      <c r="L566" s="5"/>
      <c r="M566" s="4"/>
      <c r="N566" s="4">
        <f>=ROUNDDOWN({0},0)</f>
      </c>
      <c r="O566" s="4"/>
      <c r="P566" s="5"/>
      <c r="Q566" s="4"/>
      <c r="R566" s="6"/>
      <c r="S566" s="4"/>
      <c r="T566" s="6"/>
      <c r="U566" s="5"/>
      <c r="V566" s="5"/>
      <c r="W566" s="4"/>
      <c r="X566" s="6"/>
      <c r="Y566" s="4"/>
      <c r="Z566" s="6"/>
      <c r="AA566" s="5"/>
      <c r="AB566" s="5"/>
      <c r="AC566" s="4"/>
      <c r="AD566" s="6"/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  <c r="AU566" s="4"/>
      <c r="AV566" s="6"/>
      <c r="AW566" s="4"/>
      <c r="AX566" s="6"/>
      <c r="AY566" s="5"/>
      <c r="AZ566" s="5"/>
      <c r="BA566" s="4"/>
      <c r="BB566" s="6"/>
      <c r="BC566" s="4"/>
      <c r="BD566" s="6"/>
      <c r="BE566" s="5"/>
      <c r="BF566" s="5"/>
      <c r="BG566" s="4"/>
      <c r="BH566" s="6"/>
      <c r="BI566" s="4"/>
      <c r="BJ566" s="6"/>
      <c r="BK566" s="5"/>
      <c r="BL566" s="5"/>
      <c r="BM566" s="4"/>
      <c r="BN566" s="6"/>
      <c r="BO566" s="4"/>
      <c r="BP566" s="6"/>
      <c r="BQ566" s="5"/>
      <c r="BR566" s="5"/>
      <c r="BS566" s="4"/>
      <c r="BT566" s="6"/>
      <c r="BU566" s="4"/>
      <c r="BV566" s="6"/>
      <c r="BW566" s="5"/>
      <c r="BX566" s="5"/>
      <c r="BY566" s="4"/>
      <c r="BZ566" s="6"/>
      <c r="CA566" s="4"/>
      <c r="CB566" s="6"/>
      <c r="CC566" s="5"/>
      <c r="CD566" s="5"/>
      <c r="CE566" s="4"/>
      <c r="CF566" s="6"/>
      <c r="CG566" s="4"/>
      <c r="CH566" s="6"/>
      <c r="CI566" s="5"/>
      <c r="CJ566" s="5"/>
      <c r="CK566" s="4"/>
      <c r="CL566" s="6"/>
      <c r="CM566" s="4"/>
      <c r="CN566" s="6"/>
      <c r="CO566" s="5"/>
      <c r="CP566" s="5"/>
      <c r="CQ566" s="4"/>
      <c r="CR566" s="6"/>
      <c r="CS566" s="4"/>
      <c r="CT566" s="6"/>
      <c r="CU566" s="5"/>
      <c r="CV566" s="5"/>
      <c r="CW566" s="4"/>
      <c r="CX566" s="6"/>
      <c r="CY566" s="4"/>
      <c r="CZ566" s="6"/>
      <c r="DA566" s="5"/>
      <c r="DB566" s="5"/>
      <c r="DC566" s="4"/>
      <c r="DD566" s="6"/>
      <c r="DE566" s="4"/>
      <c r="DF566" s="6"/>
      <c r="DG566" s="5"/>
      <c r="DH566" s="5"/>
      <c r="DI566" s="4"/>
      <c r="DJ566" s="6"/>
      <c r="DK566" s="4"/>
      <c r="DL566" s="6"/>
      <c r="DM566" s="5"/>
      <c r="DN566" s="5"/>
      <c r="DO566" s="4"/>
      <c r="DP566" s="6"/>
      <c r="DQ566" s="4"/>
      <c r="DR566" s="6"/>
      <c r="DS566" s="5"/>
      <c r="DT566" s="5"/>
      <c r="DU566" s="4"/>
      <c r="DV566" s="6"/>
      <c r="DW566" s="4"/>
      <c r="DX566" s="6"/>
      <c r="DY566" s="5"/>
      <c r="DZ566" s="5"/>
      <c r="EA566" s="4"/>
      <c r="EB566" s="6"/>
      <c r="EC566" s="4"/>
      <c r="ED566" s="6"/>
      <c r="EE566" s="5"/>
      <c r="EF566" s="5"/>
      <c r="EG566" s="4"/>
      <c r="EH566" s="6"/>
      <c r="EI566" s="4"/>
      <c r="EJ566" s="6"/>
      <c r="EK566" s="5"/>
      <c r="EL566" s="5"/>
      <c r="EM566" s="4"/>
      <c r="EN566" s="6"/>
      <c r="EO566" s="4"/>
      <c r="EP566" s="6"/>
      <c r="EQ566" s="5"/>
      <c r="ER566" s="5"/>
      <c r="ES566" s="4"/>
      <c r="ET566" s="6"/>
      <c r="EU566" s="4"/>
      <c r="EV566" s="6"/>
      <c r="EW566" s="5"/>
      <c r="EX566" s="5"/>
      <c r="EY566" s="4"/>
      <c r="EZ566" s="6"/>
      <c r="FA566" s="4"/>
      <c r="FB566" s="6"/>
      <c r="FC566" s="5"/>
      <c r="FD566" s="5"/>
      <c r="FE566" s="4"/>
      <c r="FF566" s="6"/>
      <c r="FG566" s="4"/>
      <c r="FH566" s="6"/>
      <c r="FI566" s="5"/>
      <c r="FJ566" s="5"/>
      <c r="FK566" s="4"/>
      <c r="FL566" s="6"/>
      <c r="FM566" s="4"/>
      <c r="FN566" s="6"/>
      <c r="FO566" s="5"/>
      <c r="FP566" s="5"/>
      <c r="FQ566" s="4"/>
      <c r="FR566" s="6"/>
      <c r="FS566" s="4"/>
      <c r="FT566" s="6"/>
      <c r="FU566" s="5"/>
      <c r="FV566" s="5"/>
      <c r="FW566" s="4"/>
      <c r="FX566" s="6"/>
      <c r="FY566" s="4"/>
      <c r="FZ566" s="6"/>
      <c r="GA566" s="5"/>
      <c r="GB566" s="5"/>
      <c r="GC566" s="4"/>
      <c r="GD566" s="6"/>
      <c r="GE566" s="4"/>
      <c r="GF566" s="6"/>
      <c r="GG566" s="5"/>
      <c r="GH566" s="5"/>
      <c r="GI566" s="4"/>
      <c r="GJ566" s="6"/>
      <c r="GK566" s="4"/>
      <c r="GL566" s="6"/>
      <c r="GM566" s="5"/>
      <c r="GN566" s="5"/>
      <c r="GO566" s="4"/>
      <c r="GP566" s="6"/>
      <c r="GQ566" s="4"/>
      <c r="GR566" s="6"/>
      <c r="GS566" s="5"/>
      <c r="GT566" s="5"/>
      <c r="GU566" s="4"/>
      <c r="GV566" s="6"/>
      <c r="GW566" s="4"/>
      <c r="GX566" s="6"/>
      <c r="GY566" s="5"/>
      <c r="GZ566" s="5"/>
      <c r="HA566" s="4"/>
      <c r="HB566" s="6"/>
      <c r="HC566" s="4"/>
      <c r="HD566" s="6"/>
      <c r="HE566" s="5"/>
      <c r="HF566" s="5"/>
      <c r="HG566" s="4"/>
      <c r="HH566" s="6"/>
      <c r="HI566" s="4"/>
      <c r="HJ566" s="6"/>
      <c r="HK566" s="5"/>
      <c r="HL566" s="5"/>
      <c r="HM566" s="4"/>
      <c r="HN566" s="6"/>
      <c r="HO566" s="4"/>
      <c r="HP566" s="6"/>
      <c r="HQ566" s="5"/>
      <c r="HR566" s="5"/>
      <c r="HS566" s="4"/>
      <c r="HT566" s="6"/>
      <c r="HU566" s="4"/>
      <c r="HV566" s="6"/>
      <c r="HW566" s="5"/>
      <c r="HX566" s="5"/>
      <c r="HY566" s="4"/>
      <c r="HZ566" s="6"/>
      <c r="IA566" s="4"/>
      <c r="IB566" s="6"/>
      <c r="IC566" s="5"/>
      <c r="ID566" s="5"/>
      <c r="IE566" s="4"/>
      <c r="IF566" s="6"/>
      <c r="IG566" s="4"/>
      <c r="IH566" s="6"/>
      <c r="II566" s="5"/>
      <c r="IJ566" s="5"/>
      <c r="IK566" s="4"/>
      <c r="IL566" s="6"/>
      <c r="IM566" s="4"/>
      <c r="IN566" s="6"/>
      <c r="IO566" s="5"/>
      <c r="IP566" s="5"/>
      <c r="IQ566" s="4"/>
      <c r="IR566" s="6"/>
      <c r="IS566" s="4"/>
      <c r="IT566" s="6"/>
      <c r="IU566" s="5"/>
      <c r="IV566" s="5"/>
      <c r="IW566" s="4"/>
      <c r="IX566" s="6"/>
      <c r="IY566" s="4"/>
      <c r="IZ566" s="6"/>
      <c r="JA566" s="5"/>
      <c r="JB566" s="5"/>
      <c r="JC566" s="4"/>
      <c r="JD566" s="6"/>
      <c r="JE566" s="4"/>
      <c r="JF566" s="6"/>
      <c r="JG566" s="5"/>
      <c r="JH566" s="5"/>
      <c r="JI566" s="4"/>
      <c r="JJ566" s="6"/>
      <c r="JK566" s="4"/>
      <c r="JL566" s="6"/>
      <c r="JM566" s="5"/>
      <c r="JN566" s="5"/>
      <c r="JO566" s="4"/>
      <c r="JP566" s="6"/>
      <c r="JQ566" s="4"/>
      <c r="JR566" s="6"/>
      <c r="JS566" s="5"/>
      <c r="JT566" s="5"/>
      <c r="JU566" s="4"/>
      <c r="JV566" s="6"/>
      <c r="JW566" s="4"/>
      <c r="JX566" s="6"/>
      <c r="JY566" s="5"/>
      <c r="JZ566" s="5"/>
      <c r="KA566" s="4"/>
      <c r="KB566" s="6"/>
      <c r="KC566" s="4"/>
      <c r="KD566" s="6"/>
      <c r="KE566" s="5"/>
      <c r="KF566" s="5"/>
      <c r="KG566" s="4"/>
      <c r="KH566" s="6"/>
      <c r="KI566" s="4"/>
      <c r="KJ566" s="6"/>
      <c r="KK566" s="5"/>
      <c r="KL566" s="5"/>
    </row>
    <row r="567">
      <c r="A567" s="3" t="s">
        <v>85</v>
      </c>
      <c r="B567" s="3" t="s">
        <v>814</v>
      </c>
      <c r="C567" s="3" t="s">
        <v>87</v>
      </c>
      <c r="D567" s="3" t="s">
        <v>88</v>
      </c>
      <c r="E567" s="3" t="s">
        <v>478</v>
      </c>
      <c r="F567" s="3" t="s">
        <v>478</v>
      </c>
      <c r="G567" s="3" t="s">
        <v>478</v>
      </c>
      <c r="H567" s="3" t="s">
        <v>98</v>
      </c>
      <c r="I567" s="4"/>
      <c r="J567" s="4">
        <f>=ROUNDDOWN({0},0)</f>
      </c>
      <c r="K567" s="4"/>
      <c r="L567" s="5">
        <v>1</v>
      </c>
      <c r="M567" s="4"/>
      <c r="N567" s="4">
        <f>=ROUNDDOWN({0},0)</f>
      </c>
      <c r="O567" s="4"/>
      <c r="P567" s="5"/>
      <c r="Q567" s="4"/>
      <c r="R567" s="6"/>
      <c r="S567" s="4"/>
      <c r="T567" s="6"/>
      <c r="U567" s="5"/>
      <c r="V567" s="5"/>
      <c r="W567" s="4"/>
      <c r="X567" s="6"/>
      <c r="Y567" s="4"/>
      <c r="Z567" s="6"/>
      <c r="AA567" s="5"/>
      <c r="AB567" s="5"/>
      <c r="AC567" s="4"/>
      <c r="AD567" s="6"/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  <c r="AU567" s="4"/>
      <c r="AV567" s="6"/>
      <c r="AW567" s="4"/>
      <c r="AX567" s="6"/>
      <c r="AY567" s="5"/>
      <c r="AZ567" s="5"/>
      <c r="BA567" s="4"/>
      <c r="BB567" s="6"/>
      <c r="BC567" s="4"/>
      <c r="BD567" s="6"/>
      <c r="BE567" s="5"/>
      <c r="BF567" s="5"/>
      <c r="BG567" s="4"/>
      <c r="BH567" s="6"/>
      <c r="BI567" s="4"/>
      <c r="BJ567" s="6"/>
      <c r="BK567" s="5"/>
      <c r="BL567" s="5"/>
      <c r="BM567" s="4"/>
      <c r="BN567" s="6"/>
      <c r="BO567" s="4"/>
      <c r="BP567" s="6"/>
      <c r="BQ567" s="5"/>
      <c r="BR567" s="5"/>
      <c r="BS567" s="4"/>
      <c r="BT567" s="6"/>
      <c r="BU567" s="4"/>
      <c r="BV567" s="6"/>
      <c r="BW567" s="5"/>
      <c r="BX567" s="5"/>
      <c r="BY567" s="4"/>
      <c r="BZ567" s="6"/>
      <c r="CA567" s="4"/>
      <c r="CB567" s="6"/>
      <c r="CC567" s="5"/>
      <c r="CD567" s="5"/>
      <c r="CE567" s="4"/>
      <c r="CF567" s="6"/>
      <c r="CG567" s="4"/>
      <c r="CH567" s="6"/>
      <c r="CI567" s="5"/>
      <c r="CJ567" s="5"/>
      <c r="CK567" s="4"/>
      <c r="CL567" s="6"/>
      <c r="CM567" s="4"/>
      <c r="CN567" s="6"/>
      <c r="CO567" s="5"/>
      <c r="CP567" s="5"/>
      <c r="CQ567" s="4"/>
      <c r="CR567" s="6"/>
      <c r="CS567" s="4"/>
      <c r="CT567" s="6"/>
      <c r="CU567" s="5"/>
      <c r="CV567" s="5"/>
      <c r="CW567" s="4"/>
      <c r="CX567" s="6"/>
      <c r="CY567" s="4"/>
      <c r="CZ567" s="6"/>
      <c r="DA567" s="5"/>
      <c r="DB567" s="5"/>
      <c r="DC567" s="4"/>
      <c r="DD567" s="6"/>
      <c r="DE567" s="4"/>
      <c r="DF567" s="6"/>
      <c r="DG567" s="5"/>
      <c r="DH567" s="5"/>
      <c r="DI567" s="4"/>
      <c r="DJ567" s="6"/>
      <c r="DK567" s="4"/>
      <c r="DL567" s="6"/>
      <c r="DM567" s="5"/>
      <c r="DN567" s="5"/>
      <c r="DO567" s="4"/>
      <c r="DP567" s="6"/>
      <c r="DQ567" s="4"/>
      <c r="DR567" s="6"/>
      <c r="DS567" s="5"/>
      <c r="DT567" s="5"/>
      <c r="DU567" s="4"/>
      <c r="DV567" s="6"/>
      <c r="DW567" s="4"/>
      <c r="DX567" s="6"/>
      <c r="DY567" s="5"/>
      <c r="DZ567" s="5"/>
      <c r="EA567" s="4"/>
      <c r="EB567" s="6"/>
      <c r="EC567" s="4"/>
      <c r="ED567" s="6"/>
      <c r="EE567" s="5"/>
      <c r="EF567" s="5"/>
      <c r="EG567" s="4"/>
      <c r="EH567" s="6"/>
      <c r="EI567" s="4"/>
      <c r="EJ567" s="6"/>
      <c r="EK567" s="5"/>
      <c r="EL567" s="5"/>
      <c r="EM567" s="4"/>
      <c r="EN567" s="6"/>
      <c r="EO567" s="4"/>
      <c r="EP567" s="6"/>
      <c r="EQ567" s="5"/>
      <c r="ER567" s="5"/>
      <c r="ES567" s="4"/>
      <c r="ET567" s="6"/>
      <c r="EU567" s="4"/>
      <c r="EV567" s="6"/>
      <c r="EW567" s="5"/>
      <c r="EX567" s="5"/>
      <c r="EY567" s="4"/>
      <c r="EZ567" s="6"/>
      <c r="FA567" s="4"/>
      <c r="FB567" s="6"/>
      <c r="FC567" s="5"/>
      <c r="FD567" s="5"/>
      <c r="FE567" s="4"/>
      <c r="FF567" s="6"/>
      <c r="FG567" s="4"/>
      <c r="FH567" s="6"/>
      <c r="FI567" s="5"/>
      <c r="FJ567" s="5"/>
      <c r="FK567" s="4"/>
      <c r="FL567" s="6"/>
      <c r="FM567" s="4"/>
      <c r="FN567" s="6"/>
      <c r="FO567" s="5"/>
      <c r="FP567" s="5"/>
      <c r="FQ567" s="4"/>
      <c r="FR567" s="6"/>
      <c r="FS567" s="4"/>
      <c r="FT567" s="6"/>
      <c r="FU567" s="5"/>
      <c r="FV567" s="5"/>
      <c r="FW567" s="4"/>
      <c r="FX567" s="6"/>
      <c r="FY567" s="4"/>
      <c r="FZ567" s="6"/>
      <c r="GA567" s="5"/>
      <c r="GB567" s="5"/>
      <c r="GC567" s="4"/>
      <c r="GD567" s="6"/>
      <c r="GE567" s="4"/>
      <c r="GF567" s="6"/>
      <c r="GG567" s="5"/>
      <c r="GH567" s="5"/>
      <c r="GI567" s="4"/>
      <c r="GJ567" s="6"/>
      <c r="GK567" s="4"/>
      <c r="GL567" s="6"/>
      <c r="GM567" s="5"/>
      <c r="GN567" s="5"/>
      <c r="GO567" s="4"/>
      <c r="GP567" s="6"/>
      <c r="GQ567" s="4"/>
      <c r="GR567" s="6"/>
      <c r="GS567" s="5"/>
      <c r="GT567" s="5"/>
      <c r="GU567" s="4"/>
      <c r="GV567" s="6"/>
      <c r="GW567" s="4"/>
      <c r="GX567" s="6"/>
      <c r="GY567" s="5"/>
      <c r="GZ567" s="5"/>
      <c r="HA567" s="4"/>
      <c r="HB567" s="6"/>
      <c r="HC567" s="4"/>
      <c r="HD567" s="6"/>
      <c r="HE567" s="5"/>
      <c r="HF567" s="5"/>
      <c r="HG567" s="4"/>
      <c r="HH567" s="6"/>
      <c r="HI567" s="4"/>
      <c r="HJ567" s="6"/>
      <c r="HK567" s="5"/>
      <c r="HL567" s="5"/>
      <c r="HM567" s="4"/>
      <c r="HN567" s="6"/>
      <c r="HO567" s="4"/>
      <c r="HP567" s="6"/>
      <c r="HQ567" s="5"/>
      <c r="HR567" s="5"/>
      <c r="HS567" s="4"/>
      <c r="HT567" s="6"/>
      <c r="HU567" s="4"/>
      <c r="HV567" s="6"/>
      <c r="HW567" s="5"/>
      <c r="HX567" s="5"/>
      <c r="HY567" s="4"/>
      <c r="HZ567" s="6"/>
      <c r="IA567" s="4"/>
      <c r="IB567" s="6"/>
      <c r="IC567" s="5"/>
      <c r="ID567" s="5"/>
      <c r="IE567" s="4"/>
      <c r="IF567" s="6"/>
      <c r="IG567" s="4"/>
      <c r="IH567" s="6"/>
      <c r="II567" s="5"/>
      <c r="IJ567" s="5"/>
      <c r="IK567" s="4"/>
      <c r="IL567" s="6"/>
      <c r="IM567" s="4"/>
      <c r="IN567" s="6"/>
      <c r="IO567" s="5"/>
      <c r="IP567" s="5"/>
      <c r="IQ567" s="4"/>
      <c r="IR567" s="6"/>
      <c r="IS567" s="4"/>
      <c r="IT567" s="6"/>
      <c r="IU567" s="5"/>
      <c r="IV567" s="5"/>
      <c r="IW567" s="4"/>
      <c r="IX567" s="6"/>
      <c r="IY567" s="4"/>
      <c r="IZ567" s="6"/>
      <c r="JA567" s="5"/>
      <c r="JB567" s="5"/>
      <c r="JC567" s="4"/>
      <c r="JD567" s="6"/>
      <c r="JE567" s="4"/>
      <c r="JF567" s="6"/>
      <c r="JG567" s="5"/>
      <c r="JH567" s="5"/>
      <c r="JI567" s="4"/>
      <c r="JJ567" s="6"/>
      <c r="JK567" s="4"/>
      <c r="JL567" s="6"/>
      <c r="JM567" s="5"/>
      <c r="JN567" s="5"/>
      <c r="JO567" s="4"/>
      <c r="JP567" s="6"/>
      <c r="JQ567" s="4"/>
      <c r="JR567" s="6"/>
      <c r="JS567" s="5"/>
      <c r="JT567" s="5"/>
      <c r="JU567" s="4"/>
      <c r="JV567" s="6"/>
      <c r="JW567" s="4"/>
      <c r="JX567" s="6"/>
      <c r="JY567" s="5"/>
      <c r="JZ567" s="5"/>
      <c r="KA567" s="4"/>
      <c r="KB567" s="6"/>
      <c r="KC567" s="4"/>
      <c r="KD567" s="6"/>
      <c r="KE567" s="5"/>
      <c r="KF567" s="5"/>
      <c r="KG567" s="4"/>
      <c r="KH567" s="6"/>
      <c r="KI567" s="4"/>
      <c r="KJ567" s="6"/>
      <c r="KK567" s="5"/>
      <c r="KL567" s="5"/>
    </row>
    <row r="568">
      <c r="A568" s="3" t="s">
        <v>85</v>
      </c>
      <c r="B568" s="3" t="s">
        <v>814</v>
      </c>
      <c r="C568" s="3" t="s">
        <v>87</v>
      </c>
      <c r="D568" s="3" t="s">
        <v>88</v>
      </c>
      <c r="E568" s="3" t="s">
        <v>832</v>
      </c>
      <c r="F568" s="3" t="s">
        <v>832</v>
      </c>
      <c r="G568" s="3" t="s">
        <v>832</v>
      </c>
      <c r="H568" s="3" t="s">
        <v>129</v>
      </c>
      <c r="I568" s="4"/>
      <c r="J568" s="4">
        <f>=ROUNDDOWN({0},0)</f>
      </c>
      <c r="K568" s="4"/>
      <c r="L568" s="5">
        <v>1</v>
      </c>
      <c r="M568" s="4"/>
      <c r="N568" s="4">
        <f>=ROUNDDOWN({0},0)</f>
      </c>
      <c r="O568" s="4"/>
      <c r="P568" s="5"/>
      <c r="Q568" s="4"/>
      <c r="R568" s="6"/>
      <c r="S568" s="4"/>
      <c r="T568" s="6"/>
      <c r="U568" s="5"/>
      <c r="V568" s="5"/>
      <c r="W568" s="4"/>
      <c r="X568" s="6"/>
      <c r="Y568" s="4"/>
      <c r="Z568" s="6"/>
      <c r="AA568" s="5"/>
      <c r="AB568" s="5"/>
      <c r="AC568" s="4"/>
      <c r="AD568" s="6"/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  <c r="AU568" s="4"/>
      <c r="AV568" s="6"/>
      <c r="AW568" s="4"/>
      <c r="AX568" s="6"/>
      <c r="AY568" s="5"/>
      <c r="AZ568" s="5"/>
      <c r="BA568" s="4"/>
      <c r="BB568" s="6"/>
      <c r="BC568" s="4"/>
      <c r="BD568" s="6"/>
      <c r="BE568" s="5"/>
      <c r="BF568" s="5"/>
      <c r="BG568" s="4"/>
      <c r="BH568" s="6"/>
      <c r="BI568" s="4"/>
      <c r="BJ568" s="6"/>
      <c r="BK568" s="5"/>
      <c r="BL568" s="5"/>
      <c r="BM568" s="4"/>
      <c r="BN568" s="6"/>
      <c r="BO568" s="4"/>
      <c r="BP568" s="6"/>
      <c r="BQ568" s="5"/>
      <c r="BR568" s="5"/>
      <c r="BS568" s="4"/>
      <c r="BT568" s="6"/>
      <c r="BU568" s="4"/>
      <c r="BV568" s="6"/>
      <c r="BW568" s="5"/>
      <c r="BX568" s="5"/>
      <c r="BY568" s="4"/>
      <c r="BZ568" s="6"/>
      <c r="CA568" s="4"/>
      <c r="CB568" s="6"/>
      <c r="CC568" s="5"/>
      <c r="CD568" s="5"/>
      <c r="CE568" s="4"/>
      <c r="CF568" s="6"/>
      <c r="CG568" s="4"/>
      <c r="CH568" s="6"/>
      <c r="CI568" s="5"/>
      <c r="CJ568" s="5"/>
      <c r="CK568" s="4"/>
      <c r="CL568" s="6"/>
      <c r="CM568" s="4"/>
      <c r="CN568" s="6"/>
      <c r="CO568" s="5"/>
      <c r="CP568" s="5"/>
      <c r="CQ568" s="4"/>
      <c r="CR568" s="6"/>
      <c r="CS568" s="4"/>
      <c r="CT568" s="6"/>
      <c r="CU568" s="5"/>
      <c r="CV568" s="5"/>
      <c r="CW568" s="4"/>
      <c r="CX568" s="6"/>
      <c r="CY568" s="4"/>
      <c r="CZ568" s="6"/>
      <c r="DA568" s="5"/>
      <c r="DB568" s="5"/>
      <c r="DC568" s="4"/>
      <c r="DD568" s="6"/>
      <c r="DE568" s="4"/>
      <c r="DF568" s="6"/>
      <c r="DG568" s="5"/>
      <c r="DH568" s="5"/>
      <c r="DI568" s="4"/>
      <c r="DJ568" s="6"/>
      <c r="DK568" s="4"/>
      <c r="DL568" s="6"/>
      <c r="DM568" s="5"/>
      <c r="DN568" s="5"/>
      <c r="DO568" s="4"/>
      <c r="DP568" s="6"/>
      <c r="DQ568" s="4"/>
      <c r="DR568" s="6"/>
      <c r="DS568" s="5"/>
      <c r="DT568" s="5"/>
      <c r="DU568" s="4"/>
      <c r="DV568" s="6"/>
      <c r="DW568" s="4"/>
      <c r="DX568" s="6"/>
      <c r="DY568" s="5"/>
      <c r="DZ568" s="5"/>
      <c r="EA568" s="4"/>
      <c r="EB568" s="6"/>
      <c r="EC568" s="4"/>
      <c r="ED568" s="6"/>
      <c r="EE568" s="5"/>
      <c r="EF568" s="5"/>
      <c r="EG568" s="4"/>
      <c r="EH568" s="6"/>
      <c r="EI568" s="4"/>
      <c r="EJ568" s="6"/>
      <c r="EK568" s="5"/>
      <c r="EL568" s="5"/>
      <c r="EM568" s="4"/>
      <c r="EN568" s="6"/>
      <c r="EO568" s="4"/>
      <c r="EP568" s="6"/>
      <c r="EQ568" s="5"/>
      <c r="ER568" s="5"/>
      <c r="ES568" s="4"/>
      <c r="ET568" s="6"/>
      <c r="EU568" s="4"/>
      <c r="EV568" s="6"/>
      <c r="EW568" s="5"/>
      <c r="EX568" s="5"/>
      <c r="EY568" s="4"/>
      <c r="EZ568" s="6"/>
      <c r="FA568" s="4"/>
      <c r="FB568" s="6"/>
      <c r="FC568" s="5"/>
      <c r="FD568" s="5"/>
      <c r="FE568" s="4"/>
      <c r="FF568" s="6"/>
      <c r="FG568" s="4"/>
      <c r="FH568" s="6"/>
      <c r="FI568" s="5"/>
      <c r="FJ568" s="5"/>
      <c r="FK568" s="4"/>
      <c r="FL568" s="6"/>
      <c r="FM568" s="4"/>
      <c r="FN568" s="6"/>
      <c r="FO568" s="5"/>
      <c r="FP568" s="5"/>
      <c r="FQ568" s="4"/>
      <c r="FR568" s="6"/>
      <c r="FS568" s="4"/>
      <c r="FT568" s="6"/>
      <c r="FU568" s="5"/>
      <c r="FV568" s="5"/>
      <c r="FW568" s="4"/>
      <c r="FX568" s="6"/>
      <c r="FY568" s="4"/>
      <c r="FZ568" s="6"/>
      <c r="GA568" s="5"/>
      <c r="GB568" s="5"/>
      <c r="GC568" s="4"/>
      <c r="GD568" s="6"/>
      <c r="GE568" s="4"/>
      <c r="GF568" s="6"/>
      <c r="GG568" s="5"/>
      <c r="GH568" s="5"/>
      <c r="GI568" s="4"/>
      <c r="GJ568" s="6"/>
      <c r="GK568" s="4"/>
      <c r="GL568" s="6"/>
      <c r="GM568" s="5"/>
      <c r="GN568" s="5"/>
      <c r="GO568" s="4"/>
      <c r="GP568" s="6"/>
      <c r="GQ568" s="4"/>
      <c r="GR568" s="6"/>
      <c r="GS568" s="5"/>
      <c r="GT568" s="5"/>
      <c r="GU568" s="4"/>
      <c r="GV568" s="6"/>
      <c r="GW568" s="4"/>
      <c r="GX568" s="6"/>
      <c r="GY568" s="5"/>
      <c r="GZ568" s="5"/>
      <c r="HA568" s="4"/>
      <c r="HB568" s="6"/>
      <c r="HC568" s="4"/>
      <c r="HD568" s="6"/>
      <c r="HE568" s="5"/>
      <c r="HF568" s="5"/>
      <c r="HG568" s="4"/>
      <c r="HH568" s="6"/>
      <c r="HI568" s="4"/>
      <c r="HJ568" s="6"/>
      <c r="HK568" s="5"/>
      <c r="HL568" s="5"/>
      <c r="HM568" s="4"/>
      <c r="HN568" s="6"/>
      <c r="HO568" s="4"/>
      <c r="HP568" s="6"/>
      <c r="HQ568" s="5"/>
      <c r="HR568" s="5"/>
      <c r="HS568" s="4"/>
      <c r="HT568" s="6"/>
      <c r="HU568" s="4"/>
      <c r="HV568" s="6"/>
      <c r="HW568" s="5"/>
      <c r="HX568" s="5"/>
      <c r="HY568" s="4"/>
      <c r="HZ568" s="6"/>
      <c r="IA568" s="4"/>
      <c r="IB568" s="6"/>
      <c r="IC568" s="5"/>
      <c r="ID568" s="5"/>
      <c r="IE568" s="4"/>
      <c r="IF568" s="6"/>
      <c r="IG568" s="4"/>
      <c r="IH568" s="6"/>
      <c r="II568" s="5"/>
      <c r="IJ568" s="5"/>
      <c r="IK568" s="4"/>
      <c r="IL568" s="6"/>
      <c r="IM568" s="4"/>
      <c r="IN568" s="6"/>
      <c r="IO568" s="5"/>
      <c r="IP568" s="5"/>
      <c r="IQ568" s="4"/>
      <c r="IR568" s="6"/>
      <c r="IS568" s="4"/>
      <c r="IT568" s="6"/>
      <c r="IU568" s="5"/>
      <c r="IV568" s="5"/>
      <c r="IW568" s="4"/>
      <c r="IX568" s="6"/>
      <c r="IY568" s="4"/>
      <c r="IZ568" s="6"/>
      <c r="JA568" s="5"/>
      <c r="JB568" s="5"/>
      <c r="JC568" s="4"/>
      <c r="JD568" s="6"/>
      <c r="JE568" s="4"/>
      <c r="JF568" s="6"/>
      <c r="JG568" s="5"/>
      <c r="JH568" s="5"/>
      <c r="JI568" s="4"/>
      <c r="JJ568" s="6"/>
      <c r="JK568" s="4"/>
      <c r="JL568" s="6"/>
      <c r="JM568" s="5"/>
      <c r="JN568" s="5"/>
      <c r="JO568" s="4"/>
      <c r="JP568" s="6"/>
      <c r="JQ568" s="4"/>
      <c r="JR568" s="6"/>
      <c r="JS568" s="5"/>
      <c r="JT568" s="5"/>
      <c r="JU568" s="4"/>
      <c r="JV568" s="6"/>
      <c r="JW568" s="4"/>
      <c r="JX568" s="6"/>
      <c r="JY568" s="5"/>
      <c r="JZ568" s="5"/>
      <c r="KA568" s="4"/>
      <c r="KB568" s="6"/>
      <c r="KC568" s="4"/>
      <c r="KD568" s="6"/>
      <c r="KE568" s="5"/>
      <c r="KF568" s="5"/>
      <c r="KG568" s="4"/>
      <c r="KH568" s="6"/>
      <c r="KI568" s="4"/>
      <c r="KJ568" s="6"/>
      <c r="KK568" s="5"/>
      <c r="KL568" s="5"/>
    </row>
    <row r="569">
      <c r="A569" s="3" t="s">
        <v>85</v>
      </c>
      <c r="B569" s="3" t="s">
        <v>814</v>
      </c>
      <c r="C569" s="3" t="s">
        <v>87</v>
      </c>
      <c r="D569" s="3" t="s">
        <v>396</v>
      </c>
      <c r="E569" s="3" t="s">
        <v>830</v>
      </c>
      <c r="F569" s="3" t="s">
        <v>130</v>
      </c>
      <c r="G569" s="3" t="s">
        <v>130</v>
      </c>
      <c r="H569" s="3" t="s">
        <v>129</v>
      </c>
      <c r="I569" s="4"/>
      <c r="J569" s="4">
        <f>=ROUNDDOWN({0},0)</f>
      </c>
      <c r="K569" s="4"/>
      <c r="L569" s="5">
        <v>1</v>
      </c>
      <c r="M569" s="4"/>
      <c r="N569" s="4">
        <f>=ROUNDDOWN({0},0)</f>
      </c>
      <c r="O569" s="4"/>
      <c r="P569" s="5"/>
      <c r="Q569" s="4">
        <v>28</v>
      </c>
      <c r="R569" s="6">
        <v>586.74</v>
      </c>
      <c r="S569" s="4"/>
      <c r="T569" s="6"/>
      <c r="U569" s="5"/>
      <c r="V569" s="5"/>
      <c r="W569" s="4"/>
      <c r="X569" s="6"/>
      <c r="Y569" s="4"/>
      <c r="Z569" s="6"/>
      <c r="AA569" s="5"/>
      <c r="AB569" s="5"/>
      <c r="AC569" s="4"/>
      <c r="AD569" s="6"/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  <c r="AU569" s="4"/>
      <c r="AV569" s="6"/>
      <c r="AW569" s="4"/>
      <c r="AX569" s="6"/>
      <c r="AY569" s="5"/>
      <c r="AZ569" s="5"/>
      <c r="BA569" s="4"/>
      <c r="BB569" s="6"/>
      <c r="BC569" s="4"/>
      <c r="BD569" s="6"/>
      <c r="BE569" s="5"/>
      <c r="BF569" s="5"/>
      <c r="BG569" s="4">
        <v>3</v>
      </c>
      <c r="BH569" s="6">
        <v>60.15</v>
      </c>
      <c r="BI569" s="4"/>
      <c r="BJ569" s="6"/>
      <c r="BK569" s="5"/>
      <c r="BL569" s="5"/>
      <c r="BM569" s="4"/>
      <c r="BN569" s="6"/>
      <c r="BO569" s="4"/>
      <c r="BP569" s="6"/>
      <c r="BQ569" s="5"/>
      <c r="BR569" s="5"/>
      <c r="BS569" s="4">
        <v>9</v>
      </c>
      <c r="BT569" s="6">
        <v>94.75</v>
      </c>
      <c r="BU569" s="4"/>
      <c r="BV569" s="6"/>
      <c r="BW569" s="5"/>
      <c r="BX569" s="5"/>
      <c r="BY569" s="4"/>
      <c r="BZ569" s="6"/>
      <c r="CA569" s="4"/>
      <c r="CB569" s="6"/>
      <c r="CC569" s="5"/>
      <c r="CD569" s="5"/>
      <c r="CE569" s="4"/>
      <c r="CF569" s="6"/>
      <c r="CG569" s="4"/>
      <c r="CH569" s="6"/>
      <c r="CI569" s="5"/>
      <c r="CJ569" s="5"/>
      <c r="CK569" s="4">
        <v>16</v>
      </c>
      <c r="CL569" s="6">
        <v>431.84</v>
      </c>
      <c r="CM569" s="4"/>
      <c r="CN569" s="6"/>
      <c r="CO569" s="5"/>
      <c r="CP569" s="5"/>
      <c r="CQ569" s="4"/>
      <c r="CR569" s="6"/>
      <c r="CS569" s="4"/>
      <c r="CT569" s="6"/>
      <c r="CU569" s="5"/>
      <c r="CV569" s="5"/>
      <c r="CW569" s="4"/>
      <c r="CX569" s="6"/>
      <c r="CY569" s="4"/>
      <c r="CZ569" s="6"/>
      <c r="DA569" s="5"/>
      <c r="DB569" s="5"/>
      <c r="DC569" s="4"/>
      <c r="DD569" s="6"/>
      <c r="DE569" s="4"/>
      <c r="DF569" s="6"/>
      <c r="DG569" s="5"/>
      <c r="DH569" s="5"/>
      <c r="DI569" s="4"/>
      <c r="DJ569" s="6"/>
      <c r="DK569" s="4"/>
      <c r="DL569" s="6"/>
      <c r="DM569" s="5"/>
      <c r="DN569" s="5"/>
      <c r="DO569" s="4"/>
      <c r="DP569" s="6"/>
      <c r="DQ569" s="4"/>
      <c r="DR569" s="6"/>
      <c r="DS569" s="5"/>
      <c r="DT569" s="5"/>
      <c r="DU569" s="4"/>
      <c r="DV569" s="6"/>
      <c r="DW569" s="4"/>
      <c r="DX569" s="6"/>
      <c r="DY569" s="5"/>
      <c r="DZ569" s="5"/>
      <c r="EA569" s="4"/>
      <c r="EB569" s="6"/>
      <c r="EC569" s="4"/>
      <c r="ED569" s="6"/>
      <c r="EE569" s="5"/>
      <c r="EF569" s="5"/>
      <c r="EG569" s="4"/>
      <c r="EH569" s="6"/>
      <c r="EI569" s="4"/>
      <c r="EJ569" s="6"/>
      <c r="EK569" s="5"/>
      <c r="EL569" s="5"/>
      <c r="EM569" s="4"/>
      <c r="EN569" s="6"/>
      <c r="EO569" s="4"/>
      <c r="EP569" s="6"/>
      <c r="EQ569" s="5"/>
      <c r="ER569" s="5"/>
      <c r="ES569" s="4"/>
      <c r="ET569" s="6"/>
      <c r="EU569" s="4"/>
      <c r="EV569" s="6"/>
      <c r="EW569" s="5"/>
      <c r="EX569" s="5"/>
      <c r="EY569" s="4"/>
      <c r="EZ569" s="6"/>
      <c r="FA569" s="4"/>
      <c r="FB569" s="6"/>
      <c r="FC569" s="5"/>
      <c r="FD569" s="5"/>
      <c r="FE569" s="4"/>
      <c r="FF569" s="6"/>
      <c r="FG569" s="4"/>
      <c r="FH569" s="6"/>
      <c r="FI569" s="5"/>
      <c r="FJ569" s="5"/>
      <c r="FK569" s="4"/>
      <c r="FL569" s="6"/>
      <c r="FM569" s="4"/>
      <c r="FN569" s="6"/>
      <c r="FO569" s="5"/>
      <c r="FP569" s="5"/>
      <c r="FQ569" s="4"/>
      <c r="FR569" s="6"/>
      <c r="FS569" s="4"/>
      <c r="FT569" s="6"/>
      <c r="FU569" s="5"/>
      <c r="FV569" s="5"/>
      <c r="FW569" s="4"/>
      <c r="FX569" s="6"/>
      <c r="FY569" s="4"/>
      <c r="FZ569" s="6"/>
      <c r="GA569" s="5"/>
      <c r="GB569" s="5"/>
      <c r="GC569" s="4"/>
      <c r="GD569" s="6"/>
      <c r="GE569" s="4"/>
      <c r="GF569" s="6"/>
      <c r="GG569" s="5"/>
      <c r="GH569" s="5"/>
      <c r="GI569" s="4"/>
      <c r="GJ569" s="6"/>
      <c r="GK569" s="4"/>
      <c r="GL569" s="6"/>
      <c r="GM569" s="5"/>
      <c r="GN569" s="5"/>
      <c r="GO569" s="4"/>
      <c r="GP569" s="6"/>
      <c r="GQ569" s="4"/>
      <c r="GR569" s="6"/>
      <c r="GS569" s="5"/>
      <c r="GT569" s="5"/>
      <c r="GU569" s="4"/>
      <c r="GV569" s="6"/>
      <c r="GW569" s="4"/>
      <c r="GX569" s="6"/>
      <c r="GY569" s="5"/>
      <c r="GZ569" s="5"/>
      <c r="HA569" s="4"/>
      <c r="HB569" s="6"/>
      <c r="HC569" s="4"/>
      <c r="HD569" s="6"/>
      <c r="HE569" s="5"/>
      <c r="HF569" s="5"/>
      <c r="HG569" s="4"/>
      <c r="HH569" s="6"/>
      <c r="HI569" s="4"/>
      <c r="HJ569" s="6"/>
      <c r="HK569" s="5"/>
      <c r="HL569" s="5"/>
      <c r="HM569" s="4"/>
      <c r="HN569" s="6"/>
      <c r="HO569" s="4"/>
      <c r="HP569" s="6"/>
      <c r="HQ569" s="5"/>
      <c r="HR569" s="5"/>
      <c r="HS569" s="4"/>
      <c r="HT569" s="6"/>
      <c r="HU569" s="4"/>
      <c r="HV569" s="6"/>
      <c r="HW569" s="5"/>
      <c r="HX569" s="5"/>
      <c r="HY569" s="4"/>
      <c r="HZ569" s="6"/>
      <c r="IA569" s="4"/>
      <c r="IB569" s="6"/>
      <c r="IC569" s="5"/>
      <c r="ID569" s="5"/>
      <c r="IE569" s="4"/>
      <c r="IF569" s="6"/>
      <c r="IG569" s="4"/>
      <c r="IH569" s="6"/>
      <c r="II569" s="5"/>
      <c r="IJ569" s="5"/>
      <c r="IK569" s="4"/>
      <c r="IL569" s="6"/>
      <c r="IM569" s="4"/>
      <c r="IN569" s="6"/>
      <c r="IO569" s="5"/>
      <c r="IP569" s="5"/>
      <c r="IQ569" s="4"/>
      <c r="IR569" s="6"/>
      <c r="IS569" s="4"/>
      <c r="IT569" s="6"/>
      <c r="IU569" s="5"/>
      <c r="IV569" s="5"/>
      <c r="IW569" s="4"/>
      <c r="IX569" s="6"/>
      <c r="IY569" s="4"/>
      <c r="IZ569" s="6"/>
      <c r="JA569" s="5"/>
      <c r="JB569" s="5"/>
      <c r="JC569" s="4"/>
      <c r="JD569" s="6"/>
      <c r="JE569" s="4"/>
      <c r="JF569" s="6"/>
      <c r="JG569" s="5"/>
      <c r="JH569" s="5"/>
      <c r="JI569" s="4"/>
      <c r="JJ569" s="6"/>
      <c r="JK569" s="4"/>
      <c r="JL569" s="6"/>
      <c r="JM569" s="5"/>
      <c r="JN569" s="5"/>
      <c r="JO569" s="4"/>
      <c r="JP569" s="6"/>
      <c r="JQ569" s="4"/>
      <c r="JR569" s="6"/>
      <c r="JS569" s="5"/>
      <c r="JT569" s="5"/>
      <c r="JU569" s="4"/>
      <c r="JV569" s="6"/>
      <c r="JW569" s="4"/>
      <c r="JX569" s="6"/>
      <c r="JY569" s="5"/>
      <c r="JZ569" s="5"/>
      <c r="KA569" s="4"/>
      <c r="KB569" s="6"/>
      <c r="KC569" s="4"/>
      <c r="KD569" s="6"/>
      <c r="KE569" s="5"/>
      <c r="KF569" s="5"/>
      <c r="KG569" s="4"/>
      <c r="KH569" s="6"/>
      <c r="KI569" s="4"/>
      <c r="KJ569" s="6"/>
      <c r="KK569" s="5"/>
      <c r="KL569" s="5"/>
    </row>
    <row r="570">
      <c r="A570" s="3" t="s">
        <v>85</v>
      </c>
      <c r="B570" s="3" t="s">
        <v>814</v>
      </c>
      <c r="C570" s="3" t="s">
        <v>87</v>
      </c>
      <c r="D570" s="3" t="s">
        <v>396</v>
      </c>
      <c r="E570" s="3" t="s">
        <v>830</v>
      </c>
      <c r="F570" s="3" t="s">
        <v>830</v>
      </c>
      <c r="G570" s="3" t="s">
        <v>830</v>
      </c>
      <c r="H570" s="3" t="s">
        <v>129</v>
      </c>
      <c r="I570" s="4"/>
      <c r="J570" s="4">
        <f>=ROUNDDOWN({0},0)</f>
      </c>
      <c r="K570" s="4"/>
      <c r="L570" s="5">
        <v>0.8889</v>
      </c>
      <c r="M570" s="4"/>
      <c r="N570" s="4">
        <f>=ROUNDDOWN({0},0)</f>
      </c>
      <c r="O570" s="4"/>
      <c r="P570" s="5"/>
      <c r="Q570" s="4">
        <v>18</v>
      </c>
      <c r="R570" s="6">
        <v>352.02</v>
      </c>
      <c r="S570" s="4"/>
      <c r="T570" s="6"/>
      <c r="U570" s="5"/>
      <c r="V570" s="5"/>
      <c r="W570" s="4"/>
      <c r="X570" s="6"/>
      <c r="Y570" s="4"/>
      <c r="Z570" s="6"/>
      <c r="AA570" s="5"/>
      <c r="AB570" s="5"/>
      <c r="AC570" s="4"/>
      <c r="AD570" s="6"/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  <c r="AU570" s="4"/>
      <c r="AV570" s="6"/>
      <c r="AW570" s="4"/>
      <c r="AX570" s="6"/>
      <c r="AY570" s="5"/>
      <c r="AZ570" s="5"/>
      <c r="BA570" s="4"/>
      <c r="BB570" s="6"/>
      <c r="BC570" s="4"/>
      <c r="BD570" s="6"/>
      <c r="BE570" s="5"/>
      <c r="BF570" s="5"/>
      <c r="BG570" s="4">
        <v>1</v>
      </c>
      <c r="BH570" s="6">
        <v>20.43</v>
      </c>
      <c r="BI570" s="4"/>
      <c r="BJ570" s="6"/>
      <c r="BK570" s="5"/>
      <c r="BL570" s="5"/>
      <c r="BM570" s="4"/>
      <c r="BN570" s="6"/>
      <c r="BO570" s="4"/>
      <c r="BP570" s="6"/>
      <c r="BQ570" s="5"/>
      <c r="BR570" s="5"/>
      <c r="BS570" s="4">
        <v>5</v>
      </c>
      <c r="BT570" s="6">
        <v>102.15</v>
      </c>
      <c r="BU570" s="4"/>
      <c r="BV570" s="6"/>
      <c r="BW570" s="5"/>
      <c r="BX570" s="5"/>
      <c r="BY570" s="4"/>
      <c r="BZ570" s="6"/>
      <c r="CA570" s="4"/>
      <c r="CB570" s="6"/>
      <c r="CC570" s="5"/>
      <c r="CD570" s="5"/>
      <c r="CE570" s="4"/>
      <c r="CF570" s="6"/>
      <c r="CG570" s="4"/>
      <c r="CH570" s="6"/>
      <c r="CI570" s="5"/>
      <c r="CJ570" s="5"/>
      <c r="CK570" s="4">
        <v>12</v>
      </c>
      <c r="CL570" s="6">
        <v>229.44</v>
      </c>
      <c r="CM570" s="4"/>
      <c r="CN570" s="6"/>
      <c r="CO570" s="5"/>
      <c r="CP570" s="5"/>
      <c r="CQ570" s="4"/>
      <c r="CR570" s="6"/>
      <c r="CS570" s="4"/>
      <c r="CT570" s="6"/>
      <c r="CU570" s="5"/>
      <c r="CV570" s="5"/>
      <c r="CW570" s="4"/>
      <c r="CX570" s="6"/>
      <c r="CY570" s="4"/>
      <c r="CZ570" s="6"/>
      <c r="DA570" s="5"/>
      <c r="DB570" s="5"/>
      <c r="DC570" s="4"/>
      <c r="DD570" s="6"/>
      <c r="DE570" s="4"/>
      <c r="DF570" s="6"/>
      <c r="DG570" s="5"/>
      <c r="DH570" s="5"/>
      <c r="DI570" s="4"/>
      <c r="DJ570" s="6"/>
      <c r="DK570" s="4"/>
      <c r="DL570" s="6"/>
      <c r="DM570" s="5"/>
      <c r="DN570" s="5"/>
      <c r="DO570" s="4"/>
      <c r="DP570" s="6"/>
      <c r="DQ570" s="4"/>
      <c r="DR570" s="6"/>
      <c r="DS570" s="5"/>
      <c r="DT570" s="5"/>
      <c r="DU570" s="4"/>
      <c r="DV570" s="6"/>
      <c r="DW570" s="4"/>
      <c r="DX570" s="6"/>
      <c r="DY570" s="5"/>
      <c r="DZ570" s="5"/>
      <c r="EA570" s="4"/>
      <c r="EB570" s="6"/>
      <c r="EC570" s="4"/>
      <c r="ED570" s="6"/>
      <c r="EE570" s="5"/>
      <c r="EF570" s="5"/>
      <c r="EG570" s="4"/>
      <c r="EH570" s="6"/>
      <c r="EI570" s="4"/>
      <c r="EJ570" s="6"/>
      <c r="EK570" s="5"/>
      <c r="EL570" s="5"/>
      <c r="EM570" s="4"/>
      <c r="EN570" s="6"/>
      <c r="EO570" s="4"/>
      <c r="EP570" s="6"/>
      <c r="EQ570" s="5"/>
      <c r="ER570" s="5"/>
      <c r="ES570" s="4"/>
      <c r="ET570" s="6"/>
      <c r="EU570" s="4"/>
      <c r="EV570" s="6"/>
      <c r="EW570" s="5"/>
      <c r="EX570" s="5"/>
      <c r="EY570" s="4"/>
      <c r="EZ570" s="6"/>
      <c r="FA570" s="4"/>
      <c r="FB570" s="6"/>
      <c r="FC570" s="5"/>
      <c r="FD570" s="5"/>
      <c r="FE570" s="4"/>
      <c r="FF570" s="6"/>
      <c r="FG570" s="4"/>
      <c r="FH570" s="6"/>
      <c r="FI570" s="5"/>
      <c r="FJ570" s="5"/>
      <c r="FK570" s="4"/>
      <c r="FL570" s="6"/>
      <c r="FM570" s="4"/>
      <c r="FN570" s="6"/>
      <c r="FO570" s="5"/>
      <c r="FP570" s="5"/>
      <c r="FQ570" s="4"/>
      <c r="FR570" s="6"/>
      <c r="FS570" s="4"/>
      <c r="FT570" s="6"/>
      <c r="FU570" s="5"/>
      <c r="FV570" s="5"/>
      <c r="FW570" s="4"/>
      <c r="FX570" s="6"/>
      <c r="FY570" s="4"/>
      <c r="FZ570" s="6"/>
      <c r="GA570" s="5"/>
      <c r="GB570" s="5"/>
      <c r="GC570" s="4"/>
      <c r="GD570" s="6"/>
      <c r="GE570" s="4"/>
      <c r="GF570" s="6"/>
      <c r="GG570" s="5"/>
      <c r="GH570" s="5"/>
      <c r="GI570" s="4"/>
      <c r="GJ570" s="6"/>
      <c r="GK570" s="4"/>
      <c r="GL570" s="6"/>
      <c r="GM570" s="5"/>
      <c r="GN570" s="5"/>
      <c r="GO570" s="4"/>
      <c r="GP570" s="6"/>
      <c r="GQ570" s="4"/>
      <c r="GR570" s="6"/>
      <c r="GS570" s="5"/>
      <c r="GT570" s="5"/>
      <c r="GU570" s="4"/>
      <c r="GV570" s="6"/>
      <c r="GW570" s="4"/>
      <c r="GX570" s="6"/>
      <c r="GY570" s="5"/>
      <c r="GZ570" s="5"/>
      <c r="HA570" s="4"/>
      <c r="HB570" s="6"/>
      <c r="HC570" s="4"/>
      <c r="HD570" s="6"/>
      <c r="HE570" s="5"/>
      <c r="HF570" s="5"/>
      <c r="HG570" s="4"/>
      <c r="HH570" s="6"/>
      <c r="HI570" s="4"/>
      <c r="HJ570" s="6"/>
      <c r="HK570" s="5"/>
      <c r="HL570" s="5"/>
      <c r="HM570" s="4"/>
      <c r="HN570" s="6"/>
      <c r="HO570" s="4"/>
      <c r="HP570" s="6"/>
      <c r="HQ570" s="5"/>
      <c r="HR570" s="5"/>
      <c r="HS570" s="4"/>
      <c r="HT570" s="6"/>
      <c r="HU570" s="4"/>
      <c r="HV570" s="6"/>
      <c r="HW570" s="5"/>
      <c r="HX570" s="5"/>
      <c r="HY570" s="4"/>
      <c r="HZ570" s="6"/>
      <c r="IA570" s="4"/>
      <c r="IB570" s="6"/>
      <c r="IC570" s="5"/>
      <c r="ID570" s="5"/>
      <c r="IE570" s="4"/>
      <c r="IF570" s="6"/>
      <c r="IG570" s="4"/>
      <c r="IH570" s="6"/>
      <c r="II570" s="5"/>
      <c r="IJ570" s="5"/>
      <c r="IK570" s="4"/>
      <c r="IL570" s="6"/>
      <c r="IM570" s="4"/>
      <c r="IN570" s="6"/>
      <c r="IO570" s="5"/>
      <c r="IP570" s="5"/>
      <c r="IQ570" s="4"/>
      <c r="IR570" s="6"/>
      <c r="IS570" s="4"/>
      <c r="IT570" s="6"/>
      <c r="IU570" s="5"/>
      <c r="IV570" s="5"/>
      <c r="IW570" s="4"/>
      <c r="IX570" s="6"/>
      <c r="IY570" s="4"/>
      <c r="IZ570" s="6"/>
      <c r="JA570" s="5"/>
      <c r="JB570" s="5"/>
      <c r="JC570" s="4"/>
      <c r="JD570" s="6"/>
      <c r="JE570" s="4"/>
      <c r="JF570" s="6"/>
      <c r="JG570" s="5"/>
      <c r="JH570" s="5"/>
      <c r="JI570" s="4"/>
      <c r="JJ570" s="6"/>
      <c r="JK570" s="4"/>
      <c r="JL570" s="6"/>
      <c r="JM570" s="5"/>
      <c r="JN570" s="5"/>
      <c r="JO570" s="4"/>
      <c r="JP570" s="6"/>
      <c r="JQ570" s="4"/>
      <c r="JR570" s="6"/>
      <c r="JS570" s="5"/>
      <c r="JT570" s="5"/>
      <c r="JU570" s="4"/>
      <c r="JV570" s="6"/>
      <c r="JW570" s="4"/>
      <c r="JX570" s="6"/>
      <c r="JY570" s="5"/>
      <c r="JZ570" s="5"/>
      <c r="KA570" s="4"/>
      <c r="KB570" s="6"/>
      <c r="KC570" s="4"/>
      <c r="KD570" s="6"/>
      <c r="KE570" s="5"/>
      <c r="KF570" s="5"/>
      <c r="KG570" s="4"/>
      <c r="KH570" s="6"/>
      <c r="KI570" s="4"/>
      <c r="KJ570" s="6"/>
      <c r="KK570" s="5"/>
      <c r="KL570" s="5"/>
    </row>
    <row r="571">
      <c r="A571" s="3" t="s">
        <v>85</v>
      </c>
      <c r="B571" s="3" t="s">
        <v>814</v>
      </c>
      <c r="C571" s="3" t="s">
        <v>538</v>
      </c>
      <c r="D571" s="3" t="s">
        <v>539</v>
      </c>
      <c r="E571" s="3" t="s">
        <v>364</v>
      </c>
      <c r="F571" s="3" t="s">
        <v>364</v>
      </c>
      <c r="G571" s="3" t="s">
        <v>364</v>
      </c>
      <c r="H571" s="3" t="s">
        <v>104</v>
      </c>
      <c r="I571" s="4"/>
      <c r="J571" s="4">
        <f>=ROUNDDOWN({0},0)</f>
      </c>
      <c r="K571" s="4"/>
      <c r="L571" s="5">
        <v>1</v>
      </c>
      <c r="M571" s="4"/>
      <c r="N571" s="4">
        <f>=ROUNDDOWN({0},0)</f>
      </c>
      <c r="O571" s="4"/>
      <c r="P571" s="5"/>
      <c r="Q571" s="4">
        <v>13</v>
      </c>
      <c r="R571" s="6">
        <v>167.18</v>
      </c>
      <c r="S571" s="4"/>
      <c r="T571" s="6"/>
      <c r="U571" s="5"/>
      <c r="V571" s="5"/>
      <c r="W571" s="4"/>
      <c r="X571" s="6"/>
      <c r="Y571" s="4"/>
      <c r="Z571" s="6"/>
      <c r="AA571" s="5"/>
      <c r="AB571" s="5"/>
      <c r="AC571" s="4"/>
      <c r="AD571" s="6"/>
      <c r="AE571" s="4"/>
      <c r="AF571" s="6"/>
      <c r="AG571" s="5"/>
      <c r="AH571" s="5"/>
      <c r="AI571" s="4"/>
      <c r="AJ571" s="6"/>
      <c r="AK571" s="4"/>
      <c r="AL571" s="6"/>
      <c r="AM571" s="5"/>
      <c r="AN571" s="5"/>
      <c r="AO571" s="4"/>
      <c r="AP571" s="6"/>
      <c r="AQ571" s="4"/>
      <c r="AR571" s="6"/>
      <c r="AS571" s="5"/>
      <c r="AT571" s="5"/>
      <c r="AU571" s="4"/>
      <c r="AV571" s="6"/>
      <c r="AW571" s="4"/>
      <c r="AX571" s="6"/>
      <c r="AY571" s="5"/>
      <c r="AZ571" s="5"/>
      <c r="BA571" s="4"/>
      <c r="BB571" s="6"/>
      <c r="BC571" s="4"/>
      <c r="BD571" s="6"/>
      <c r="BE571" s="5"/>
      <c r="BF571" s="5"/>
      <c r="BG571" s="4"/>
      <c r="BH571" s="6"/>
      <c r="BI571" s="4"/>
      <c r="BJ571" s="6"/>
      <c r="BK571" s="5"/>
      <c r="BL571" s="5"/>
      <c r="BM571" s="4"/>
      <c r="BN571" s="6"/>
      <c r="BO571" s="4"/>
      <c r="BP571" s="6"/>
      <c r="BQ571" s="5"/>
      <c r="BR571" s="5"/>
      <c r="BS571" s="4">
        <v>13</v>
      </c>
      <c r="BT571" s="6">
        <v>167.18</v>
      </c>
      <c r="BU571" s="4"/>
      <c r="BV571" s="6"/>
      <c r="BW571" s="5"/>
      <c r="BX571" s="5"/>
      <c r="BY571" s="4"/>
      <c r="BZ571" s="6"/>
      <c r="CA571" s="4"/>
      <c r="CB571" s="6"/>
      <c r="CC571" s="5"/>
      <c r="CD571" s="5"/>
      <c r="CE571" s="4"/>
      <c r="CF571" s="6"/>
      <c r="CG571" s="4"/>
      <c r="CH571" s="6"/>
      <c r="CI571" s="5"/>
      <c r="CJ571" s="5"/>
      <c r="CK571" s="4"/>
      <c r="CL571" s="6"/>
      <c r="CM571" s="4"/>
      <c r="CN571" s="6"/>
      <c r="CO571" s="5"/>
      <c r="CP571" s="5"/>
      <c r="CQ571" s="4"/>
      <c r="CR571" s="6"/>
      <c r="CS571" s="4"/>
      <c r="CT571" s="6"/>
      <c r="CU571" s="5"/>
      <c r="CV571" s="5"/>
      <c r="CW571" s="4"/>
      <c r="CX571" s="6"/>
      <c r="CY571" s="4"/>
      <c r="CZ571" s="6"/>
      <c r="DA571" s="5"/>
      <c r="DB571" s="5"/>
      <c r="DC571" s="4"/>
      <c r="DD571" s="6"/>
      <c r="DE571" s="4"/>
      <c r="DF571" s="6"/>
      <c r="DG571" s="5"/>
      <c r="DH571" s="5"/>
      <c r="DI571" s="4"/>
      <c r="DJ571" s="6"/>
      <c r="DK571" s="4"/>
      <c r="DL571" s="6"/>
      <c r="DM571" s="5"/>
      <c r="DN571" s="5"/>
      <c r="DO571" s="4"/>
      <c r="DP571" s="6"/>
      <c r="DQ571" s="4"/>
      <c r="DR571" s="6"/>
      <c r="DS571" s="5"/>
      <c r="DT571" s="5"/>
      <c r="DU571" s="4"/>
      <c r="DV571" s="6"/>
      <c r="DW571" s="4"/>
      <c r="DX571" s="6"/>
      <c r="DY571" s="5"/>
      <c r="DZ571" s="5"/>
      <c r="EA571" s="4"/>
      <c r="EB571" s="6"/>
      <c r="EC571" s="4"/>
      <c r="ED571" s="6"/>
      <c r="EE571" s="5"/>
      <c r="EF571" s="5"/>
      <c r="EG571" s="4"/>
      <c r="EH571" s="6"/>
      <c r="EI571" s="4"/>
      <c r="EJ571" s="6"/>
      <c r="EK571" s="5"/>
      <c r="EL571" s="5"/>
      <c r="EM571" s="4"/>
      <c r="EN571" s="6"/>
      <c r="EO571" s="4"/>
      <c r="EP571" s="6"/>
      <c r="EQ571" s="5"/>
      <c r="ER571" s="5"/>
      <c r="ES571" s="4"/>
      <c r="ET571" s="6"/>
      <c r="EU571" s="4"/>
      <c r="EV571" s="6"/>
      <c r="EW571" s="5"/>
      <c r="EX571" s="5"/>
      <c r="EY571" s="4"/>
      <c r="EZ571" s="6"/>
      <c r="FA571" s="4"/>
      <c r="FB571" s="6"/>
      <c r="FC571" s="5"/>
      <c r="FD571" s="5"/>
      <c r="FE571" s="4"/>
      <c r="FF571" s="6"/>
      <c r="FG571" s="4"/>
      <c r="FH571" s="6"/>
      <c r="FI571" s="5"/>
      <c r="FJ571" s="5"/>
      <c r="FK571" s="4"/>
      <c r="FL571" s="6"/>
      <c r="FM571" s="4"/>
      <c r="FN571" s="6"/>
      <c r="FO571" s="5"/>
      <c r="FP571" s="5"/>
      <c r="FQ571" s="4"/>
      <c r="FR571" s="6"/>
      <c r="FS571" s="4"/>
      <c r="FT571" s="6"/>
      <c r="FU571" s="5"/>
      <c r="FV571" s="5"/>
      <c r="FW571" s="4"/>
      <c r="FX571" s="6"/>
      <c r="FY571" s="4"/>
      <c r="FZ571" s="6"/>
      <c r="GA571" s="5"/>
      <c r="GB571" s="5"/>
      <c r="GC571" s="4"/>
      <c r="GD571" s="6"/>
      <c r="GE571" s="4"/>
      <c r="GF571" s="6"/>
      <c r="GG571" s="5"/>
      <c r="GH571" s="5"/>
      <c r="GI571" s="4"/>
      <c r="GJ571" s="6"/>
      <c r="GK571" s="4"/>
      <c r="GL571" s="6"/>
      <c r="GM571" s="5"/>
      <c r="GN571" s="5"/>
      <c r="GO571" s="4"/>
      <c r="GP571" s="6"/>
      <c r="GQ571" s="4"/>
      <c r="GR571" s="6"/>
      <c r="GS571" s="5"/>
      <c r="GT571" s="5"/>
      <c r="GU571" s="4"/>
      <c r="GV571" s="6"/>
      <c r="GW571" s="4"/>
      <c r="GX571" s="6"/>
      <c r="GY571" s="5"/>
      <c r="GZ571" s="5"/>
      <c r="HA571" s="4"/>
      <c r="HB571" s="6"/>
      <c r="HC571" s="4"/>
      <c r="HD571" s="6"/>
      <c r="HE571" s="5"/>
      <c r="HF571" s="5"/>
      <c r="HG571" s="4"/>
      <c r="HH571" s="6"/>
      <c r="HI571" s="4"/>
      <c r="HJ571" s="6"/>
      <c r="HK571" s="5"/>
      <c r="HL571" s="5"/>
      <c r="HM571" s="4"/>
      <c r="HN571" s="6"/>
      <c r="HO571" s="4"/>
      <c r="HP571" s="6"/>
      <c r="HQ571" s="5"/>
      <c r="HR571" s="5"/>
      <c r="HS571" s="4"/>
      <c r="HT571" s="6"/>
      <c r="HU571" s="4"/>
      <c r="HV571" s="6"/>
      <c r="HW571" s="5"/>
      <c r="HX571" s="5"/>
      <c r="HY571" s="4"/>
      <c r="HZ571" s="6"/>
      <c r="IA571" s="4"/>
      <c r="IB571" s="6"/>
      <c r="IC571" s="5"/>
      <c r="ID571" s="5"/>
      <c r="IE571" s="4"/>
      <c r="IF571" s="6"/>
      <c r="IG571" s="4"/>
      <c r="IH571" s="6"/>
      <c r="II571" s="5"/>
      <c r="IJ571" s="5"/>
      <c r="IK571" s="4"/>
      <c r="IL571" s="6"/>
      <c r="IM571" s="4"/>
      <c r="IN571" s="6"/>
      <c r="IO571" s="5"/>
      <c r="IP571" s="5"/>
      <c r="IQ571" s="4"/>
      <c r="IR571" s="6"/>
      <c r="IS571" s="4"/>
      <c r="IT571" s="6"/>
      <c r="IU571" s="5"/>
      <c r="IV571" s="5"/>
      <c r="IW571" s="4"/>
      <c r="IX571" s="6"/>
      <c r="IY571" s="4"/>
      <c r="IZ571" s="6"/>
      <c r="JA571" s="5"/>
      <c r="JB571" s="5"/>
      <c r="JC571" s="4"/>
      <c r="JD571" s="6"/>
      <c r="JE571" s="4"/>
      <c r="JF571" s="6"/>
      <c r="JG571" s="5"/>
      <c r="JH571" s="5"/>
      <c r="JI571" s="4"/>
      <c r="JJ571" s="6"/>
      <c r="JK571" s="4"/>
      <c r="JL571" s="6"/>
      <c r="JM571" s="5"/>
      <c r="JN571" s="5"/>
      <c r="JO571" s="4"/>
      <c r="JP571" s="6"/>
      <c r="JQ571" s="4"/>
      <c r="JR571" s="6"/>
      <c r="JS571" s="5"/>
      <c r="JT571" s="5"/>
      <c r="JU571" s="4"/>
      <c r="JV571" s="6"/>
      <c r="JW571" s="4"/>
      <c r="JX571" s="6"/>
      <c r="JY571" s="5"/>
      <c r="JZ571" s="5"/>
      <c r="KA571" s="4"/>
      <c r="KB571" s="6"/>
      <c r="KC571" s="4"/>
      <c r="KD571" s="6"/>
      <c r="KE571" s="5"/>
      <c r="KF571" s="5"/>
      <c r="KG571" s="4"/>
      <c r="KH571" s="6"/>
      <c r="KI571" s="4"/>
      <c r="KJ571" s="6"/>
      <c r="KK571" s="5"/>
      <c r="KL571" s="5"/>
    </row>
    <row r="572">
      <c r="A572" s="3" t="s">
        <v>85</v>
      </c>
      <c r="B572" s="3" t="s">
        <v>814</v>
      </c>
      <c r="C572" s="3" t="s">
        <v>522</v>
      </c>
      <c r="D572" s="3" t="s">
        <v>528</v>
      </c>
      <c r="E572" s="3" t="s">
        <v>832</v>
      </c>
      <c r="F572" s="3" t="s">
        <v>832</v>
      </c>
      <c r="G572" s="3" t="s">
        <v>832</v>
      </c>
      <c r="H572" s="3" t="s">
        <v>129</v>
      </c>
      <c r="I572" s="4"/>
      <c r="J572" s="4">
        <f>=ROUNDDOWN({0},0)</f>
      </c>
      <c r="K572" s="4"/>
      <c r="L572" s="5">
        <v>1</v>
      </c>
      <c r="M572" s="4"/>
      <c r="N572" s="4">
        <f>=ROUNDDOWN({0},0)</f>
      </c>
      <c r="O572" s="4"/>
      <c r="P572" s="5"/>
      <c r="Q572" s="4">
        <v>4</v>
      </c>
      <c r="R572" s="6">
        <v>106</v>
      </c>
      <c r="S572" s="4"/>
      <c r="T572" s="6"/>
      <c r="U572" s="5"/>
      <c r="V572" s="5"/>
      <c r="W572" s="4"/>
      <c r="X572" s="6"/>
      <c r="Y572" s="4"/>
      <c r="Z572" s="6"/>
      <c r="AA572" s="5"/>
      <c r="AB572" s="5"/>
      <c r="AC572" s="4"/>
      <c r="AD572" s="6"/>
      <c r="AE572" s="4"/>
      <c r="AF572" s="6"/>
      <c r="AG572" s="5"/>
      <c r="AH572" s="5"/>
      <c r="AI572" s="4"/>
      <c r="AJ572" s="6"/>
      <c r="AK572" s="4"/>
      <c r="AL572" s="6"/>
      <c r="AM572" s="5"/>
      <c r="AN572" s="5"/>
      <c r="AO572" s="4"/>
      <c r="AP572" s="6"/>
      <c r="AQ572" s="4"/>
      <c r="AR572" s="6"/>
      <c r="AS572" s="5"/>
      <c r="AT572" s="5"/>
      <c r="AU572" s="4"/>
      <c r="AV572" s="6"/>
      <c r="AW572" s="4"/>
      <c r="AX572" s="6"/>
      <c r="AY572" s="5"/>
      <c r="AZ572" s="5"/>
      <c r="BA572" s="4"/>
      <c r="BB572" s="6"/>
      <c r="BC572" s="4"/>
      <c r="BD572" s="6"/>
      <c r="BE572" s="5"/>
      <c r="BF572" s="5"/>
      <c r="BG572" s="4">
        <v>4</v>
      </c>
      <c r="BH572" s="6">
        <v>106</v>
      </c>
      <c r="BI572" s="4"/>
      <c r="BJ572" s="6"/>
      <c r="BK572" s="5"/>
      <c r="BL572" s="5"/>
      <c r="BM572" s="4"/>
      <c r="BN572" s="6"/>
      <c r="BO572" s="4"/>
      <c r="BP572" s="6"/>
      <c r="BQ572" s="5"/>
      <c r="BR572" s="5"/>
      <c r="BS572" s="4"/>
      <c r="BT572" s="6"/>
      <c r="BU572" s="4"/>
      <c r="BV572" s="6"/>
      <c r="BW572" s="5"/>
      <c r="BX572" s="5"/>
      <c r="BY572" s="4"/>
      <c r="BZ572" s="6"/>
      <c r="CA572" s="4"/>
      <c r="CB572" s="6"/>
      <c r="CC572" s="5"/>
      <c r="CD572" s="5"/>
      <c r="CE572" s="4"/>
      <c r="CF572" s="6"/>
      <c r="CG572" s="4"/>
      <c r="CH572" s="6"/>
      <c r="CI572" s="5"/>
      <c r="CJ572" s="5"/>
      <c r="CK572" s="4"/>
      <c r="CL572" s="6"/>
      <c r="CM572" s="4"/>
      <c r="CN572" s="6"/>
      <c r="CO572" s="5"/>
      <c r="CP572" s="5"/>
      <c r="CQ572" s="4"/>
      <c r="CR572" s="6"/>
      <c r="CS572" s="4"/>
      <c r="CT572" s="6"/>
      <c r="CU572" s="5"/>
      <c r="CV572" s="5"/>
      <c r="CW572" s="4"/>
      <c r="CX572" s="6"/>
      <c r="CY572" s="4"/>
      <c r="CZ572" s="6"/>
      <c r="DA572" s="5"/>
      <c r="DB572" s="5"/>
      <c r="DC572" s="4"/>
      <c r="DD572" s="6"/>
      <c r="DE572" s="4"/>
      <c r="DF572" s="6"/>
      <c r="DG572" s="5"/>
      <c r="DH572" s="5"/>
      <c r="DI572" s="4"/>
      <c r="DJ572" s="6"/>
      <c r="DK572" s="4"/>
      <c r="DL572" s="6"/>
      <c r="DM572" s="5"/>
      <c r="DN572" s="5"/>
      <c r="DO572" s="4"/>
      <c r="DP572" s="6"/>
      <c r="DQ572" s="4"/>
      <c r="DR572" s="6"/>
      <c r="DS572" s="5"/>
      <c r="DT572" s="5"/>
      <c r="DU572" s="4"/>
      <c r="DV572" s="6"/>
      <c r="DW572" s="4"/>
      <c r="DX572" s="6"/>
      <c r="DY572" s="5"/>
      <c r="DZ572" s="5"/>
      <c r="EA572" s="4"/>
      <c r="EB572" s="6"/>
      <c r="EC572" s="4"/>
      <c r="ED572" s="6"/>
      <c r="EE572" s="5"/>
      <c r="EF572" s="5"/>
      <c r="EG572" s="4"/>
      <c r="EH572" s="6"/>
      <c r="EI572" s="4"/>
      <c r="EJ572" s="6"/>
      <c r="EK572" s="5"/>
      <c r="EL572" s="5"/>
      <c r="EM572" s="4"/>
      <c r="EN572" s="6"/>
      <c r="EO572" s="4"/>
      <c r="EP572" s="6"/>
      <c r="EQ572" s="5"/>
      <c r="ER572" s="5"/>
      <c r="ES572" s="4"/>
      <c r="ET572" s="6"/>
      <c r="EU572" s="4"/>
      <c r="EV572" s="6"/>
      <c r="EW572" s="5"/>
      <c r="EX572" s="5"/>
      <c r="EY572" s="4"/>
      <c r="EZ572" s="6"/>
      <c r="FA572" s="4"/>
      <c r="FB572" s="6"/>
      <c r="FC572" s="5"/>
      <c r="FD572" s="5"/>
      <c r="FE572" s="4"/>
      <c r="FF572" s="6"/>
      <c r="FG572" s="4"/>
      <c r="FH572" s="6"/>
      <c r="FI572" s="5"/>
      <c r="FJ572" s="5"/>
      <c r="FK572" s="4"/>
      <c r="FL572" s="6"/>
      <c r="FM572" s="4"/>
      <c r="FN572" s="6"/>
      <c r="FO572" s="5"/>
      <c r="FP572" s="5"/>
      <c r="FQ572" s="4"/>
      <c r="FR572" s="6"/>
      <c r="FS572" s="4"/>
      <c r="FT572" s="6"/>
      <c r="FU572" s="5"/>
      <c r="FV572" s="5"/>
      <c r="FW572" s="4"/>
      <c r="FX572" s="6"/>
      <c r="FY572" s="4"/>
      <c r="FZ572" s="6"/>
      <c r="GA572" s="5"/>
      <c r="GB572" s="5"/>
      <c r="GC572" s="4"/>
      <c r="GD572" s="6"/>
      <c r="GE572" s="4"/>
      <c r="GF572" s="6"/>
      <c r="GG572" s="5"/>
      <c r="GH572" s="5"/>
      <c r="GI572" s="4"/>
      <c r="GJ572" s="6"/>
      <c r="GK572" s="4"/>
      <c r="GL572" s="6"/>
      <c r="GM572" s="5"/>
      <c r="GN572" s="5"/>
      <c r="GO572" s="4"/>
      <c r="GP572" s="6"/>
      <c r="GQ572" s="4"/>
      <c r="GR572" s="6"/>
      <c r="GS572" s="5"/>
      <c r="GT572" s="5"/>
      <c r="GU572" s="4"/>
      <c r="GV572" s="6"/>
      <c r="GW572" s="4"/>
      <c r="GX572" s="6"/>
      <c r="GY572" s="5"/>
      <c r="GZ572" s="5"/>
      <c r="HA572" s="4"/>
      <c r="HB572" s="6"/>
      <c r="HC572" s="4"/>
      <c r="HD572" s="6"/>
      <c r="HE572" s="5"/>
      <c r="HF572" s="5"/>
      <c r="HG572" s="4"/>
      <c r="HH572" s="6"/>
      <c r="HI572" s="4"/>
      <c r="HJ572" s="6"/>
      <c r="HK572" s="5"/>
      <c r="HL572" s="5"/>
      <c r="HM572" s="4"/>
      <c r="HN572" s="6"/>
      <c r="HO572" s="4"/>
      <c r="HP572" s="6"/>
      <c r="HQ572" s="5"/>
      <c r="HR572" s="5"/>
      <c r="HS572" s="4"/>
      <c r="HT572" s="6"/>
      <c r="HU572" s="4"/>
      <c r="HV572" s="6"/>
      <c r="HW572" s="5"/>
      <c r="HX572" s="5"/>
      <c r="HY572" s="4"/>
      <c r="HZ572" s="6"/>
      <c r="IA572" s="4"/>
      <c r="IB572" s="6"/>
      <c r="IC572" s="5"/>
      <c r="ID572" s="5"/>
      <c r="IE572" s="4"/>
      <c r="IF572" s="6"/>
      <c r="IG572" s="4"/>
      <c r="IH572" s="6"/>
      <c r="II572" s="5"/>
      <c r="IJ572" s="5"/>
      <c r="IK572" s="4"/>
      <c r="IL572" s="6"/>
      <c r="IM572" s="4"/>
      <c r="IN572" s="6"/>
      <c r="IO572" s="5"/>
      <c r="IP572" s="5"/>
      <c r="IQ572" s="4"/>
      <c r="IR572" s="6"/>
      <c r="IS572" s="4"/>
      <c r="IT572" s="6"/>
      <c r="IU572" s="5"/>
      <c r="IV572" s="5"/>
      <c r="IW572" s="4"/>
      <c r="IX572" s="6"/>
      <c r="IY572" s="4"/>
      <c r="IZ572" s="6"/>
      <c r="JA572" s="5"/>
      <c r="JB572" s="5"/>
      <c r="JC572" s="4"/>
      <c r="JD572" s="6"/>
      <c r="JE572" s="4"/>
      <c r="JF572" s="6"/>
      <c r="JG572" s="5"/>
      <c r="JH572" s="5"/>
      <c r="JI572" s="4"/>
      <c r="JJ572" s="6"/>
      <c r="JK572" s="4"/>
      <c r="JL572" s="6"/>
      <c r="JM572" s="5"/>
      <c r="JN572" s="5"/>
      <c r="JO572" s="4"/>
      <c r="JP572" s="6"/>
      <c r="JQ572" s="4"/>
      <c r="JR572" s="6"/>
      <c r="JS572" s="5"/>
      <c r="JT572" s="5"/>
      <c r="JU572" s="4"/>
      <c r="JV572" s="6"/>
      <c r="JW572" s="4"/>
      <c r="JX572" s="6"/>
      <c r="JY572" s="5"/>
      <c r="JZ572" s="5"/>
      <c r="KA572" s="4"/>
      <c r="KB572" s="6"/>
      <c r="KC572" s="4"/>
      <c r="KD572" s="6"/>
      <c r="KE572" s="5"/>
      <c r="KF572" s="5"/>
      <c r="KG572" s="4"/>
      <c r="KH572" s="6"/>
      <c r="KI572" s="4"/>
      <c r="KJ572" s="6"/>
      <c r="KK572" s="5"/>
      <c r="KL572" s="5"/>
    </row>
    <row r="573">
      <c r="A573" s="3" t="s">
        <v>85</v>
      </c>
      <c r="B573" s="3" t="s">
        <v>814</v>
      </c>
      <c r="C573" s="3" t="s">
        <v>586</v>
      </c>
      <c r="D573" s="3" t="s">
        <v>649</v>
      </c>
      <c r="E573" s="3" t="s">
        <v>816</v>
      </c>
      <c r="F573" s="3" t="s">
        <v>816</v>
      </c>
      <c r="G573" s="3" t="s">
        <v>816</v>
      </c>
      <c r="H573" s="3" t="s">
        <v>96</v>
      </c>
      <c r="I573" s="4"/>
      <c r="J573" s="4">
        <f>=ROUNDDOWN({0},0)</f>
      </c>
      <c r="K573" s="4">
        <v>818</v>
      </c>
      <c r="L573" s="5">
        <v>1</v>
      </c>
      <c r="M573" s="4"/>
      <c r="N573" s="4">
        <f>=ROUNDDOWN({0},0)</f>
      </c>
      <c r="O573" s="4"/>
      <c r="P573" s="5"/>
      <c r="Q573" s="4"/>
      <c r="R573" s="6"/>
      <c r="S573" s="4"/>
      <c r="T573" s="6"/>
      <c r="U573" s="5"/>
      <c r="V573" s="5"/>
      <c r="W573" s="4"/>
      <c r="X573" s="6"/>
      <c r="Y573" s="4"/>
      <c r="Z573" s="6"/>
      <c r="AA573" s="5"/>
      <c r="AB573" s="5"/>
      <c r="AC573" s="4"/>
      <c r="AD573" s="6"/>
      <c r="AE573" s="4"/>
      <c r="AF573" s="6"/>
      <c r="AG573" s="5"/>
      <c r="AH573" s="5"/>
      <c r="AI573" s="4"/>
      <c r="AJ573" s="6"/>
      <c r="AK573" s="4"/>
      <c r="AL573" s="6"/>
      <c r="AM573" s="5"/>
      <c r="AN573" s="5"/>
      <c r="AO573" s="4"/>
      <c r="AP573" s="6"/>
      <c r="AQ573" s="4"/>
      <c r="AR573" s="6"/>
      <c r="AS573" s="5"/>
      <c r="AT573" s="5"/>
      <c r="AU573" s="4"/>
      <c r="AV573" s="6"/>
      <c r="AW573" s="4"/>
      <c r="AX573" s="6"/>
      <c r="AY573" s="5"/>
      <c r="AZ573" s="5"/>
      <c r="BA573" s="4"/>
      <c r="BB573" s="6"/>
      <c r="BC573" s="4"/>
      <c r="BD573" s="6"/>
      <c r="BE573" s="5"/>
      <c r="BF573" s="5"/>
      <c r="BG573" s="4"/>
      <c r="BH573" s="6"/>
      <c r="BI573" s="4"/>
      <c r="BJ573" s="6"/>
      <c r="BK573" s="5"/>
      <c r="BL573" s="5"/>
      <c r="BM573" s="4"/>
      <c r="BN573" s="6"/>
      <c r="BO573" s="4"/>
      <c r="BP573" s="6"/>
      <c r="BQ573" s="5"/>
      <c r="BR573" s="5"/>
      <c r="BS573" s="4"/>
      <c r="BT573" s="6"/>
      <c r="BU573" s="4"/>
      <c r="BV573" s="6"/>
      <c r="BW573" s="5"/>
      <c r="BX573" s="5"/>
      <c r="BY573" s="4"/>
      <c r="BZ573" s="6"/>
      <c r="CA573" s="4"/>
      <c r="CB573" s="6"/>
      <c r="CC573" s="5"/>
      <c r="CD573" s="5"/>
      <c r="CE573" s="4"/>
      <c r="CF573" s="6"/>
      <c r="CG573" s="4"/>
      <c r="CH573" s="6"/>
      <c r="CI573" s="5"/>
      <c r="CJ573" s="5"/>
      <c r="CK573" s="4"/>
      <c r="CL573" s="6"/>
      <c r="CM573" s="4"/>
      <c r="CN573" s="6"/>
      <c r="CO573" s="5"/>
      <c r="CP573" s="5"/>
      <c r="CQ573" s="4"/>
      <c r="CR573" s="6"/>
      <c r="CS573" s="4"/>
      <c r="CT573" s="6"/>
      <c r="CU573" s="5"/>
      <c r="CV573" s="5"/>
      <c r="CW573" s="4"/>
      <c r="CX573" s="6"/>
      <c r="CY573" s="4"/>
      <c r="CZ573" s="6"/>
      <c r="DA573" s="5"/>
      <c r="DB573" s="5"/>
      <c r="DC573" s="4"/>
      <c r="DD573" s="6"/>
      <c r="DE573" s="4"/>
      <c r="DF573" s="6"/>
      <c r="DG573" s="5"/>
      <c r="DH573" s="5"/>
      <c r="DI573" s="4"/>
      <c r="DJ573" s="6"/>
      <c r="DK573" s="4"/>
      <c r="DL573" s="6"/>
      <c r="DM573" s="5"/>
      <c r="DN573" s="5"/>
      <c r="DO573" s="4"/>
      <c r="DP573" s="6"/>
      <c r="DQ573" s="4"/>
      <c r="DR573" s="6"/>
      <c r="DS573" s="5"/>
      <c r="DT573" s="5"/>
      <c r="DU573" s="4"/>
      <c r="DV573" s="6"/>
      <c r="DW573" s="4"/>
      <c r="DX573" s="6"/>
      <c r="DY573" s="5"/>
      <c r="DZ573" s="5"/>
      <c r="EA573" s="4"/>
      <c r="EB573" s="6"/>
      <c r="EC573" s="4"/>
      <c r="ED573" s="6"/>
      <c r="EE573" s="5"/>
      <c r="EF573" s="5"/>
      <c r="EG573" s="4"/>
      <c r="EH573" s="6"/>
      <c r="EI573" s="4"/>
      <c r="EJ573" s="6"/>
      <c r="EK573" s="5"/>
      <c r="EL573" s="5"/>
      <c r="EM573" s="4"/>
      <c r="EN573" s="6"/>
      <c r="EO573" s="4"/>
      <c r="EP573" s="6"/>
      <c r="EQ573" s="5"/>
      <c r="ER573" s="5"/>
      <c r="ES573" s="4"/>
      <c r="ET573" s="6"/>
      <c r="EU573" s="4"/>
      <c r="EV573" s="6"/>
      <c r="EW573" s="5"/>
      <c r="EX573" s="5"/>
      <c r="EY573" s="4"/>
      <c r="EZ573" s="6"/>
      <c r="FA573" s="4"/>
      <c r="FB573" s="6"/>
      <c r="FC573" s="5"/>
      <c r="FD573" s="5"/>
      <c r="FE573" s="4"/>
      <c r="FF573" s="6"/>
      <c r="FG573" s="4"/>
      <c r="FH573" s="6"/>
      <c r="FI573" s="5"/>
      <c r="FJ573" s="5"/>
      <c r="FK573" s="4"/>
      <c r="FL573" s="6"/>
      <c r="FM573" s="4"/>
      <c r="FN573" s="6"/>
      <c r="FO573" s="5"/>
      <c r="FP573" s="5"/>
      <c r="FQ573" s="4"/>
      <c r="FR573" s="6"/>
      <c r="FS573" s="4"/>
      <c r="FT573" s="6"/>
      <c r="FU573" s="5"/>
      <c r="FV573" s="5"/>
      <c r="FW573" s="4"/>
      <c r="FX573" s="6"/>
      <c r="FY573" s="4"/>
      <c r="FZ573" s="6"/>
      <c r="GA573" s="5"/>
      <c r="GB573" s="5"/>
      <c r="GC573" s="4"/>
      <c r="GD573" s="6"/>
      <c r="GE573" s="4"/>
      <c r="GF573" s="6"/>
      <c r="GG573" s="5"/>
      <c r="GH573" s="5"/>
      <c r="GI573" s="4"/>
      <c r="GJ573" s="6"/>
      <c r="GK573" s="4"/>
      <c r="GL573" s="6"/>
      <c r="GM573" s="5"/>
      <c r="GN573" s="5"/>
      <c r="GO573" s="4"/>
      <c r="GP573" s="6"/>
      <c r="GQ573" s="4"/>
      <c r="GR573" s="6"/>
      <c r="GS573" s="5"/>
      <c r="GT573" s="5"/>
      <c r="GU573" s="4"/>
      <c r="GV573" s="6"/>
      <c r="GW573" s="4"/>
      <c r="GX573" s="6"/>
      <c r="GY573" s="5"/>
      <c r="GZ573" s="5"/>
      <c r="HA573" s="4"/>
      <c r="HB573" s="6"/>
      <c r="HC573" s="4"/>
      <c r="HD573" s="6"/>
      <c r="HE573" s="5"/>
      <c r="HF573" s="5"/>
      <c r="HG573" s="4"/>
      <c r="HH573" s="6"/>
      <c r="HI573" s="4"/>
      <c r="HJ573" s="6"/>
      <c r="HK573" s="5"/>
      <c r="HL573" s="5"/>
      <c r="HM573" s="4"/>
      <c r="HN573" s="6"/>
      <c r="HO573" s="4"/>
      <c r="HP573" s="6"/>
      <c r="HQ573" s="5"/>
      <c r="HR573" s="5"/>
      <c r="HS573" s="4"/>
      <c r="HT573" s="6"/>
      <c r="HU573" s="4"/>
      <c r="HV573" s="6"/>
      <c r="HW573" s="5"/>
      <c r="HX573" s="5"/>
      <c r="HY573" s="4"/>
      <c r="HZ573" s="6"/>
      <c r="IA573" s="4"/>
      <c r="IB573" s="6"/>
      <c r="IC573" s="5"/>
      <c r="ID573" s="5"/>
      <c r="IE573" s="4"/>
      <c r="IF573" s="6"/>
      <c r="IG573" s="4"/>
      <c r="IH573" s="6"/>
      <c r="II573" s="5"/>
      <c r="IJ573" s="5"/>
      <c r="IK573" s="4"/>
      <c r="IL573" s="6"/>
      <c r="IM573" s="4"/>
      <c r="IN573" s="6"/>
      <c r="IO573" s="5"/>
      <c r="IP573" s="5"/>
      <c r="IQ573" s="4"/>
      <c r="IR573" s="6"/>
      <c r="IS573" s="4"/>
      <c r="IT573" s="6"/>
      <c r="IU573" s="5"/>
      <c r="IV573" s="5"/>
      <c r="IW573" s="4"/>
      <c r="IX573" s="6"/>
      <c r="IY573" s="4"/>
      <c r="IZ573" s="6"/>
      <c r="JA573" s="5"/>
      <c r="JB573" s="5"/>
      <c r="JC573" s="4"/>
      <c r="JD573" s="6"/>
      <c r="JE573" s="4"/>
      <c r="JF573" s="6"/>
      <c r="JG573" s="5"/>
      <c r="JH573" s="5"/>
      <c r="JI573" s="4"/>
      <c r="JJ573" s="6"/>
      <c r="JK573" s="4"/>
      <c r="JL573" s="6"/>
      <c r="JM573" s="5"/>
      <c r="JN573" s="5"/>
      <c r="JO573" s="4"/>
      <c r="JP573" s="6"/>
      <c r="JQ573" s="4"/>
      <c r="JR573" s="6"/>
      <c r="JS573" s="5"/>
      <c r="JT573" s="5"/>
      <c r="JU573" s="4"/>
      <c r="JV573" s="6"/>
      <c r="JW573" s="4"/>
      <c r="JX573" s="6"/>
      <c r="JY573" s="5"/>
      <c r="JZ573" s="5"/>
      <c r="KA573" s="4"/>
      <c r="KB573" s="6"/>
      <c r="KC573" s="4"/>
      <c r="KD573" s="6"/>
      <c r="KE573" s="5"/>
      <c r="KF573" s="5"/>
      <c r="KG573" s="4"/>
      <c r="KH573" s="6"/>
      <c r="KI573" s="4"/>
      <c r="KJ573" s="6"/>
      <c r="KK573" s="5"/>
      <c r="KL573" s="5"/>
    </row>
    <row r="574">
      <c r="A574" s="3" t="s">
        <v>85</v>
      </c>
      <c r="B574" s="3" t="s">
        <v>833</v>
      </c>
      <c r="C574" s="3" t="s">
        <v>87</v>
      </c>
      <c r="D574" s="3" t="s">
        <v>88</v>
      </c>
      <c r="E574" s="3" t="s">
        <v>834</v>
      </c>
      <c r="F574" s="3" t="s">
        <v>834</v>
      </c>
      <c r="G574" s="3" t="s">
        <v>834</v>
      </c>
      <c r="H574" s="3" t="s">
        <v>96</v>
      </c>
      <c r="I574" s="4"/>
      <c r="J574" s="4">
        <f>=ROUNDDOWN({0},0)</f>
      </c>
      <c r="K574" s="4">
        <v>2575</v>
      </c>
      <c r="L574" s="5">
        <v>0.8333</v>
      </c>
      <c r="M574" s="4"/>
      <c r="N574" s="4">
        <f>=ROUNDDOWN({0},0)</f>
      </c>
      <c r="O574" s="4"/>
      <c r="P574" s="5"/>
      <c r="Q574" s="4">
        <v>40</v>
      </c>
      <c r="R574" s="6">
        <v>6057.9</v>
      </c>
      <c r="S574" s="4"/>
      <c r="T574" s="6"/>
      <c r="U574" s="5"/>
      <c r="V574" s="5"/>
      <c r="W574" s="4">
        <v>1</v>
      </c>
      <c r="X574" s="6">
        <v>193.04</v>
      </c>
      <c r="Y574" s="4"/>
      <c r="Z574" s="6"/>
      <c r="AA574" s="5"/>
      <c r="AB574" s="5"/>
      <c r="AC574" s="4">
        <v>15</v>
      </c>
      <c r="AD574" s="6">
        <v>2043.69</v>
      </c>
      <c r="AE574" s="4"/>
      <c r="AF574" s="6"/>
      <c r="AG574" s="5"/>
      <c r="AH574" s="5"/>
      <c r="AI574" s="4">
        <v>16</v>
      </c>
      <c r="AJ574" s="6">
        <v>2529.64</v>
      </c>
      <c r="AK574" s="4"/>
      <c r="AL574" s="6"/>
      <c r="AM574" s="5"/>
      <c r="AN574" s="5"/>
      <c r="AO574" s="4">
        <v>2</v>
      </c>
      <c r="AP574" s="6">
        <v>317.11</v>
      </c>
      <c r="AQ574" s="4"/>
      <c r="AR574" s="6"/>
      <c r="AS574" s="5"/>
      <c r="AT574" s="5"/>
      <c r="AU574" s="4"/>
      <c r="AV574" s="6"/>
      <c r="AW574" s="4"/>
      <c r="AX574" s="6"/>
      <c r="AY574" s="5"/>
      <c r="AZ574" s="5"/>
      <c r="BA574" s="4"/>
      <c r="BB574" s="6"/>
      <c r="BC574" s="4"/>
      <c r="BD574" s="6"/>
      <c r="BE574" s="5"/>
      <c r="BF574" s="5"/>
      <c r="BG574" s="4">
        <v>3</v>
      </c>
      <c r="BH574" s="6">
        <v>549.71</v>
      </c>
      <c r="BI574" s="4"/>
      <c r="BJ574" s="6"/>
      <c r="BK574" s="5"/>
      <c r="BL574" s="5"/>
      <c r="BM574" s="4"/>
      <c r="BN574" s="6"/>
      <c r="BO574" s="4"/>
      <c r="BP574" s="6"/>
      <c r="BQ574" s="5"/>
      <c r="BR574" s="5"/>
      <c r="BS574" s="4"/>
      <c r="BT574" s="6"/>
      <c r="BU574" s="4"/>
      <c r="BV574" s="6"/>
      <c r="BW574" s="5"/>
      <c r="BX574" s="5"/>
      <c r="BY574" s="4"/>
      <c r="BZ574" s="6"/>
      <c r="CA574" s="4"/>
      <c r="CB574" s="6"/>
      <c r="CC574" s="5"/>
      <c r="CD574" s="5"/>
      <c r="CE574" s="4"/>
      <c r="CF574" s="6"/>
      <c r="CG574" s="4"/>
      <c r="CH574" s="6"/>
      <c r="CI574" s="5"/>
      <c r="CJ574" s="5"/>
      <c r="CK574" s="4"/>
      <c r="CL574" s="6"/>
      <c r="CM574" s="4"/>
      <c r="CN574" s="6"/>
      <c r="CO574" s="5"/>
      <c r="CP574" s="5"/>
      <c r="CQ574" s="4"/>
      <c r="CR574" s="6"/>
      <c r="CS574" s="4"/>
      <c r="CT574" s="6"/>
      <c r="CU574" s="5"/>
      <c r="CV574" s="5"/>
      <c r="CW574" s="4"/>
      <c r="CX574" s="6"/>
      <c r="CY574" s="4"/>
      <c r="CZ574" s="6"/>
      <c r="DA574" s="5"/>
      <c r="DB574" s="5"/>
      <c r="DC574" s="4"/>
      <c r="DD574" s="6"/>
      <c r="DE574" s="4"/>
      <c r="DF574" s="6"/>
      <c r="DG574" s="5"/>
      <c r="DH574" s="5"/>
      <c r="DI574" s="4"/>
      <c r="DJ574" s="6"/>
      <c r="DK574" s="4"/>
      <c r="DL574" s="6"/>
      <c r="DM574" s="5"/>
      <c r="DN574" s="5"/>
      <c r="DO574" s="4">
        <v>3</v>
      </c>
      <c r="DP574" s="6">
        <v>424.71</v>
      </c>
      <c r="DQ574" s="4"/>
      <c r="DR574" s="6"/>
      <c r="DS574" s="5"/>
      <c r="DT574" s="5"/>
      <c r="DU574" s="4"/>
      <c r="DV574" s="6"/>
      <c r="DW574" s="4"/>
      <c r="DX574" s="6"/>
      <c r="DY574" s="5"/>
      <c r="DZ574" s="5"/>
      <c r="EA574" s="4"/>
      <c r="EB574" s="6"/>
      <c r="EC574" s="4"/>
      <c r="ED574" s="6"/>
      <c r="EE574" s="5"/>
      <c r="EF574" s="5"/>
      <c r="EG574" s="4"/>
      <c r="EH574" s="6"/>
      <c r="EI574" s="4"/>
      <c r="EJ574" s="6"/>
      <c r="EK574" s="5"/>
      <c r="EL574" s="5"/>
      <c r="EM574" s="4"/>
      <c r="EN574" s="6"/>
      <c r="EO574" s="4"/>
      <c r="EP574" s="6"/>
      <c r="EQ574" s="5"/>
      <c r="ER574" s="5"/>
      <c r="ES574" s="4"/>
      <c r="ET574" s="6"/>
      <c r="EU574" s="4"/>
      <c r="EV574" s="6"/>
      <c r="EW574" s="5"/>
      <c r="EX574" s="5"/>
      <c r="EY574" s="4"/>
      <c r="EZ574" s="6"/>
      <c r="FA574" s="4"/>
      <c r="FB574" s="6"/>
      <c r="FC574" s="5"/>
      <c r="FD574" s="5"/>
      <c r="FE574" s="4"/>
      <c r="FF574" s="6"/>
      <c r="FG574" s="4"/>
      <c r="FH574" s="6"/>
      <c r="FI574" s="5"/>
      <c r="FJ574" s="5"/>
      <c r="FK574" s="4"/>
      <c r="FL574" s="6"/>
      <c r="FM574" s="4"/>
      <c r="FN574" s="6"/>
      <c r="FO574" s="5"/>
      <c r="FP574" s="5"/>
      <c r="FQ574" s="4"/>
      <c r="FR574" s="6"/>
      <c r="FS574" s="4"/>
      <c r="FT574" s="6"/>
      <c r="FU574" s="5"/>
      <c r="FV574" s="5"/>
      <c r="FW574" s="4"/>
      <c r="FX574" s="6"/>
      <c r="FY574" s="4"/>
      <c r="FZ574" s="6"/>
      <c r="GA574" s="5"/>
      <c r="GB574" s="5"/>
      <c r="GC574" s="4"/>
      <c r="GD574" s="6"/>
      <c r="GE574" s="4"/>
      <c r="GF574" s="6"/>
      <c r="GG574" s="5"/>
      <c r="GH574" s="5"/>
      <c r="GI574" s="4"/>
      <c r="GJ574" s="6"/>
      <c r="GK574" s="4"/>
      <c r="GL574" s="6"/>
      <c r="GM574" s="5"/>
      <c r="GN574" s="5"/>
      <c r="GO574" s="4"/>
      <c r="GP574" s="6"/>
      <c r="GQ574" s="4"/>
      <c r="GR574" s="6"/>
      <c r="GS574" s="5"/>
      <c r="GT574" s="5"/>
      <c r="GU574" s="4"/>
      <c r="GV574" s="6"/>
      <c r="GW574" s="4"/>
      <c r="GX574" s="6"/>
      <c r="GY574" s="5"/>
      <c r="GZ574" s="5"/>
      <c r="HA574" s="4"/>
      <c r="HB574" s="6"/>
      <c r="HC574" s="4"/>
      <c r="HD574" s="6"/>
      <c r="HE574" s="5"/>
      <c r="HF574" s="5"/>
      <c r="HG574" s="4"/>
      <c r="HH574" s="6"/>
      <c r="HI574" s="4"/>
      <c r="HJ574" s="6"/>
      <c r="HK574" s="5"/>
      <c r="HL574" s="5"/>
      <c r="HM574" s="4"/>
      <c r="HN574" s="6"/>
      <c r="HO574" s="4"/>
      <c r="HP574" s="6"/>
      <c r="HQ574" s="5"/>
      <c r="HR574" s="5"/>
      <c r="HS574" s="4"/>
      <c r="HT574" s="6"/>
      <c r="HU574" s="4"/>
      <c r="HV574" s="6"/>
      <c r="HW574" s="5"/>
      <c r="HX574" s="5"/>
      <c r="HY574" s="4"/>
      <c r="HZ574" s="6"/>
      <c r="IA574" s="4"/>
      <c r="IB574" s="6"/>
      <c r="IC574" s="5"/>
      <c r="ID574" s="5"/>
      <c r="IE574" s="4"/>
      <c r="IF574" s="6"/>
      <c r="IG574" s="4"/>
      <c r="IH574" s="6"/>
      <c r="II574" s="5"/>
      <c r="IJ574" s="5"/>
      <c r="IK574" s="4"/>
      <c r="IL574" s="6"/>
      <c r="IM574" s="4"/>
      <c r="IN574" s="6"/>
      <c r="IO574" s="5"/>
      <c r="IP574" s="5"/>
      <c r="IQ574" s="4"/>
      <c r="IR574" s="6"/>
      <c r="IS574" s="4"/>
      <c r="IT574" s="6"/>
      <c r="IU574" s="5"/>
      <c r="IV574" s="5"/>
      <c r="IW574" s="4"/>
      <c r="IX574" s="6"/>
      <c r="IY574" s="4"/>
      <c r="IZ574" s="6"/>
      <c r="JA574" s="5"/>
      <c r="JB574" s="5"/>
      <c r="JC574" s="4"/>
      <c r="JD574" s="6"/>
      <c r="JE574" s="4"/>
      <c r="JF574" s="6"/>
      <c r="JG574" s="5"/>
      <c r="JH574" s="5"/>
      <c r="JI574" s="4"/>
      <c r="JJ574" s="6"/>
      <c r="JK574" s="4"/>
      <c r="JL574" s="6"/>
      <c r="JM574" s="5"/>
      <c r="JN574" s="5"/>
      <c r="JO574" s="4"/>
      <c r="JP574" s="6"/>
      <c r="JQ574" s="4"/>
      <c r="JR574" s="6"/>
      <c r="JS574" s="5"/>
      <c r="JT574" s="5"/>
      <c r="JU574" s="4"/>
      <c r="JV574" s="6"/>
      <c r="JW574" s="4"/>
      <c r="JX574" s="6"/>
      <c r="JY574" s="5"/>
      <c r="JZ574" s="5"/>
      <c r="KA574" s="4"/>
      <c r="KB574" s="6"/>
      <c r="KC574" s="4"/>
      <c r="KD574" s="6"/>
      <c r="KE574" s="5"/>
      <c r="KF574" s="5"/>
      <c r="KG574" s="4"/>
      <c r="KH574" s="6"/>
      <c r="KI574" s="4"/>
      <c r="KJ574" s="6"/>
      <c r="KK574" s="5"/>
      <c r="KL574" s="5"/>
    </row>
    <row r="575">
      <c r="A575" s="3" t="s">
        <v>85</v>
      </c>
      <c r="B575" s="3" t="s">
        <v>833</v>
      </c>
      <c r="C575" s="3" t="s">
        <v>87</v>
      </c>
      <c r="D575" s="3" t="s">
        <v>88</v>
      </c>
      <c r="E575" s="3" t="s">
        <v>835</v>
      </c>
      <c r="F575" s="3" t="s">
        <v>835</v>
      </c>
      <c r="G575" s="3" t="s">
        <v>835</v>
      </c>
      <c r="H575" s="3" t="s">
        <v>96</v>
      </c>
      <c r="I575" s="4"/>
      <c r="J575" s="4">
        <f>=ROUNDDOWN({0},0)</f>
      </c>
      <c r="K575" s="4">
        <v>1685</v>
      </c>
      <c r="L575" s="5">
        <v>1</v>
      </c>
      <c r="M575" s="4"/>
      <c r="N575" s="4">
        <f>=ROUNDDOWN({0},0)</f>
      </c>
      <c r="O575" s="4"/>
      <c r="P575" s="5"/>
      <c r="Q575" s="4">
        <v>25</v>
      </c>
      <c r="R575" s="6">
        <v>4488.7</v>
      </c>
      <c r="S575" s="4"/>
      <c r="T575" s="6"/>
      <c r="U575" s="5"/>
      <c r="V575" s="5"/>
      <c r="W575" s="4">
        <v>1</v>
      </c>
      <c r="X575" s="6">
        <v>231.65</v>
      </c>
      <c r="Y575" s="4"/>
      <c r="Z575" s="6"/>
      <c r="AA575" s="5"/>
      <c r="AB575" s="5"/>
      <c r="AC575" s="4">
        <v>4</v>
      </c>
      <c r="AD575" s="6">
        <v>591.99</v>
      </c>
      <c r="AE575" s="4"/>
      <c r="AF575" s="6"/>
      <c r="AG575" s="5"/>
      <c r="AH575" s="5"/>
      <c r="AI575" s="4">
        <v>9</v>
      </c>
      <c r="AJ575" s="6">
        <v>1445.51</v>
      </c>
      <c r="AK575" s="4"/>
      <c r="AL575" s="6"/>
      <c r="AM575" s="5"/>
      <c r="AN575" s="5"/>
      <c r="AO575" s="4">
        <v>4</v>
      </c>
      <c r="AP575" s="6">
        <v>663.05</v>
      </c>
      <c r="AQ575" s="4"/>
      <c r="AR575" s="6"/>
      <c r="AS575" s="5"/>
      <c r="AT575" s="5"/>
      <c r="AU575" s="4">
        <v>1</v>
      </c>
      <c r="AV575" s="6">
        <v>225.22</v>
      </c>
      <c r="AW575" s="4"/>
      <c r="AX575" s="6"/>
      <c r="AY575" s="5"/>
      <c r="AZ575" s="5"/>
      <c r="BA575" s="4">
        <v>1</v>
      </c>
      <c r="BB575" s="6">
        <v>145.99</v>
      </c>
      <c r="BC575" s="4"/>
      <c r="BD575" s="6"/>
      <c r="BE575" s="5"/>
      <c r="BF575" s="5"/>
      <c r="BG575" s="4">
        <v>1</v>
      </c>
      <c r="BH575" s="6">
        <v>169.14</v>
      </c>
      <c r="BI575" s="4"/>
      <c r="BJ575" s="6"/>
      <c r="BK575" s="5"/>
      <c r="BL575" s="5"/>
      <c r="BM575" s="4">
        <v>1</v>
      </c>
      <c r="BN575" s="6">
        <v>231.66</v>
      </c>
      <c r="BO575" s="4"/>
      <c r="BP575" s="6"/>
      <c r="BQ575" s="5"/>
      <c r="BR575" s="5"/>
      <c r="BS575" s="4"/>
      <c r="BT575" s="6"/>
      <c r="BU575" s="4"/>
      <c r="BV575" s="6"/>
      <c r="BW575" s="5"/>
      <c r="BX575" s="5"/>
      <c r="BY575" s="4"/>
      <c r="BZ575" s="6"/>
      <c r="CA575" s="4"/>
      <c r="CB575" s="6"/>
      <c r="CC575" s="5"/>
      <c r="CD575" s="5"/>
      <c r="CE575" s="4"/>
      <c r="CF575" s="6"/>
      <c r="CG575" s="4"/>
      <c r="CH575" s="6"/>
      <c r="CI575" s="5"/>
      <c r="CJ575" s="5"/>
      <c r="CK575" s="4"/>
      <c r="CL575" s="6"/>
      <c r="CM575" s="4"/>
      <c r="CN575" s="6"/>
      <c r="CO575" s="5"/>
      <c r="CP575" s="5"/>
      <c r="CQ575" s="4"/>
      <c r="CR575" s="6"/>
      <c r="CS575" s="4"/>
      <c r="CT575" s="6"/>
      <c r="CU575" s="5"/>
      <c r="CV575" s="5"/>
      <c r="CW575" s="4"/>
      <c r="CX575" s="6"/>
      <c r="CY575" s="4"/>
      <c r="CZ575" s="6"/>
      <c r="DA575" s="5"/>
      <c r="DB575" s="5"/>
      <c r="DC575" s="4"/>
      <c r="DD575" s="6"/>
      <c r="DE575" s="4"/>
      <c r="DF575" s="6"/>
      <c r="DG575" s="5"/>
      <c r="DH575" s="5"/>
      <c r="DI575" s="4"/>
      <c r="DJ575" s="6"/>
      <c r="DK575" s="4"/>
      <c r="DL575" s="6"/>
      <c r="DM575" s="5"/>
      <c r="DN575" s="5"/>
      <c r="DO575" s="4">
        <v>1</v>
      </c>
      <c r="DP575" s="6">
        <v>141.57</v>
      </c>
      <c r="DQ575" s="4"/>
      <c r="DR575" s="6"/>
      <c r="DS575" s="5"/>
      <c r="DT575" s="5"/>
      <c r="DU575" s="4"/>
      <c r="DV575" s="6"/>
      <c r="DW575" s="4"/>
      <c r="DX575" s="6"/>
      <c r="DY575" s="5"/>
      <c r="DZ575" s="5"/>
      <c r="EA575" s="4"/>
      <c r="EB575" s="6"/>
      <c r="EC575" s="4"/>
      <c r="ED575" s="6"/>
      <c r="EE575" s="5"/>
      <c r="EF575" s="5"/>
      <c r="EG575" s="4"/>
      <c r="EH575" s="6"/>
      <c r="EI575" s="4"/>
      <c r="EJ575" s="6"/>
      <c r="EK575" s="5"/>
      <c r="EL575" s="5"/>
      <c r="EM575" s="4"/>
      <c r="EN575" s="6"/>
      <c r="EO575" s="4"/>
      <c r="EP575" s="6"/>
      <c r="EQ575" s="5"/>
      <c r="ER575" s="5"/>
      <c r="ES575" s="4"/>
      <c r="ET575" s="6"/>
      <c r="EU575" s="4"/>
      <c r="EV575" s="6"/>
      <c r="EW575" s="5"/>
      <c r="EX575" s="5"/>
      <c r="EY575" s="4"/>
      <c r="EZ575" s="6"/>
      <c r="FA575" s="4"/>
      <c r="FB575" s="6"/>
      <c r="FC575" s="5"/>
      <c r="FD575" s="5"/>
      <c r="FE575" s="4"/>
      <c r="FF575" s="6"/>
      <c r="FG575" s="4"/>
      <c r="FH575" s="6"/>
      <c r="FI575" s="5"/>
      <c r="FJ575" s="5"/>
      <c r="FK575" s="4"/>
      <c r="FL575" s="6"/>
      <c r="FM575" s="4"/>
      <c r="FN575" s="6"/>
      <c r="FO575" s="5"/>
      <c r="FP575" s="5"/>
      <c r="FQ575" s="4"/>
      <c r="FR575" s="6"/>
      <c r="FS575" s="4"/>
      <c r="FT575" s="6"/>
      <c r="FU575" s="5"/>
      <c r="FV575" s="5"/>
      <c r="FW575" s="4">
        <v>2</v>
      </c>
      <c r="FX575" s="6">
        <v>642.92</v>
      </c>
      <c r="FY575" s="4"/>
      <c r="FZ575" s="6"/>
      <c r="GA575" s="5"/>
      <c r="GB575" s="5"/>
      <c r="GC575" s="4"/>
      <c r="GD575" s="6"/>
      <c r="GE575" s="4"/>
      <c r="GF575" s="6"/>
      <c r="GG575" s="5"/>
      <c r="GH575" s="5"/>
      <c r="GI575" s="4"/>
      <c r="GJ575" s="6"/>
      <c r="GK575" s="4"/>
      <c r="GL575" s="6"/>
      <c r="GM575" s="5"/>
      <c r="GN575" s="5"/>
      <c r="GO575" s="4"/>
      <c r="GP575" s="6"/>
      <c r="GQ575" s="4"/>
      <c r="GR575" s="6"/>
      <c r="GS575" s="5"/>
      <c r="GT575" s="5"/>
      <c r="GU575" s="4"/>
      <c r="GV575" s="6"/>
      <c r="GW575" s="4"/>
      <c r="GX575" s="6"/>
      <c r="GY575" s="5"/>
      <c r="GZ575" s="5"/>
      <c r="HA575" s="4"/>
      <c r="HB575" s="6"/>
      <c r="HC575" s="4"/>
      <c r="HD575" s="6"/>
      <c r="HE575" s="5"/>
      <c r="HF575" s="5"/>
      <c r="HG575" s="4"/>
      <c r="HH575" s="6"/>
      <c r="HI575" s="4"/>
      <c r="HJ575" s="6"/>
      <c r="HK575" s="5"/>
      <c r="HL575" s="5"/>
      <c r="HM575" s="4"/>
      <c r="HN575" s="6"/>
      <c r="HO575" s="4"/>
      <c r="HP575" s="6"/>
      <c r="HQ575" s="5"/>
      <c r="HR575" s="5"/>
      <c r="HS575" s="4"/>
      <c r="HT575" s="6"/>
      <c r="HU575" s="4"/>
      <c r="HV575" s="6"/>
      <c r="HW575" s="5"/>
      <c r="HX575" s="5"/>
      <c r="HY575" s="4"/>
      <c r="HZ575" s="6"/>
      <c r="IA575" s="4"/>
      <c r="IB575" s="6"/>
      <c r="IC575" s="5"/>
      <c r="ID575" s="5"/>
      <c r="IE575" s="4"/>
      <c r="IF575" s="6"/>
      <c r="IG575" s="4"/>
      <c r="IH575" s="6"/>
      <c r="II575" s="5"/>
      <c r="IJ575" s="5"/>
      <c r="IK575" s="4"/>
      <c r="IL575" s="6"/>
      <c r="IM575" s="4"/>
      <c r="IN575" s="6"/>
      <c r="IO575" s="5"/>
      <c r="IP575" s="5"/>
      <c r="IQ575" s="4"/>
      <c r="IR575" s="6"/>
      <c r="IS575" s="4"/>
      <c r="IT575" s="6"/>
      <c r="IU575" s="5"/>
      <c r="IV575" s="5"/>
      <c r="IW575" s="4"/>
      <c r="IX575" s="6"/>
      <c r="IY575" s="4"/>
      <c r="IZ575" s="6"/>
      <c r="JA575" s="5"/>
      <c r="JB575" s="5"/>
      <c r="JC575" s="4"/>
      <c r="JD575" s="6"/>
      <c r="JE575" s="4"/>
      <c r="JF575" s="6"/>
      <c r="JG575" s="5"/>
      <c r="JH575" s="5"/>
      <c r="JI575" s="4"/>
      <c r="JJ575" s="6"/>
      <c r="JK575" s="4"/>
      <c r="JL575" s="6"/>
      <c r="JM575" s="5"/>
      <c r="JN575" s="5"/>
      <c r="JO575" s="4"/>
      <c r="JP575" s="6"/>
      <c r="JQ575" s="4"/>
      <c r="JR575" s="6"/>
      <c r="JS575" s="5"/>
      <c r="JT575" s="5"/>
      <c r="JU575" s="4"/>
      <c r="JV575" s="6"/>
      <c r="JW575" s="4"/>
      <c r="JX575" s="6"/>
      <c r="JY575" s="5"/>
      <c r="JZ575" s="5"/>
      <c r="KA575" s="4"/>
      <c r="KB575" s="6"/>
      <c r="KC575" s="4"/>
      <c r="KD575" s="6"/>
      <c r="KE575" s="5"/>
      <c r="KF575" s="5"/>
      <c r="KG575" s="4"/>
      <c r="KH575" s="6"/>
      <c r="KI575" s="4"/>
      <c r="KJ575" s="6"/>
      <c r="KK575" s="5"/>
      <c r="KL575" s="5"/>
    </row>
    <row r="576">
      <c r="A576" s="3" t="s">
        <v>85</v>
      </c>
      <c r="B576" s="3" t="s">
        <v>833</v>
      </c>
      <c r="C576" s="3" t="s">
        <v>87</v>
      </c>
      <c r="D576" s="3" t="s">
        <v>88</v>
      </c>
      <c r="E576" s="3" t="s">
        <v>836</v>
      </c>
      <c r="F576" s="3" t="s">
        <v>836</v>
      </c>
      <c r="G576" s="3" t="s">
        <v>836</v>
      </c>
      <c r="H576" s="3" t="s">
        <v>104</v>
      </c>
      <c r="I576" s="4"/>
      <c r="J576" s="4">
        <f>=ROUNDDOWN({0},0)</f>
      </c>
      <c r="K576" s="4"/>
      <c r="L576" s="5"/>
      <c r="M576" s="4"/>
      <c r="N576" s="4">
        <f>=ROUNDDOWN({0},0)</f>
      </c>
      <c r="O576" s="4"/>
      <c r="P576" s="5"/>
      <c r="Q576" s="4">
        <v>7</v>
      </c>
      <c r="R576" s="6">
        <v>1170.08</v>
      </c>
      <c r="S576" s="4"/>
      <c r="T576" s="6"/>
      <c r="U576" s="5"/>
      <c r="V576" s="5"/>
      <c r="W576" s="4">
        <v>1</v>
      </c>
      <c r="X576" s="6">
        <v>231.65</v>
      </c>
      <c r="Y576" s="4"/>
      <c r="Z576" s="6"/>
      <c r="AA576" s="5"/>
      <c r="AB576" s="5"/>
      <c r="AC576" s="4">
        <v>4</v>
      </c>
      <c r="AD576" s="6">
        <v>471.86</v>
      </c>
      <c r="AE576" s="4"/>
      <c r="AF576" s="6"/>
      <c r="AG576" s="5"/>
      <c r="AH576" s="5"/>
      <c r="AI576" s="4">
        <v>1</v>
      </c>
      <c r="AJ576" s="6">
        <v>231.65</v>
      </c>
      <c r="AK576" s="4"/>
      <c r="AL576" s="6"/>
      <c r="AM576" s="5"/>
      <c r="AN576" s="5"/>
      <c r="AO576" s="4"/>
      <c r="AP576" s="6"/>
      <c r="AQ576" s="4"/>
      <c r="AR576" s="6"/>
      <c r="AS576" s="5"/>
      <c r="AT576" s="5"/>
      <c r="AU576" s="4"/>
      <c r="AV576" s="6"/>
      <c r="AW576" s="4"/>
      <c r="AX576" s="6"/>
      <c r="AY576" s="5"/>
      <c r="AZ576" s="5"/>
      <c r="BA576" s="4"/>
      <c r="BB576" s="6"/>
      <c r="BC576" s="4"/>
      <c r="BD576" s="6"/>
      <c r="BE576" s="5"/>
      <c r="BF576" s="5"/>
      <c r="BG576" s="4">
        <v>1</v>
      </c>
      <c r="BH576" s="6">
        <v>234.92</v>
      </c>
      <c r="BI576" s="4"/>
      <c r="BJ576" s="6"/>
      <c r="BK576" s="5"/>
      <c r="BL576" s="5"/>
      <c r="BM576" s="4"/>
      <c r="BN576" s="6"/>
      <c r="BO576" s="4"/>
      <c r="BP576" s="6"/>
      <c r="BQ576" s="5"/>
      <c r="BR576" s="5"/>
      <c r="BS576" s="4"/>
      <c r="BT576" s="6"/>
      <c r="BU576" s="4"/>
      <c r="BV576" s="6"/>
      <c r="BW576" s="5"/>
      <c r="BX576" s="5"/>
      <c r="BY576" s="4"/>
      <c r="BZ576" s="6"/>
      <c r="CA576" s="4"/>
      <c r="CB576" s="6"/>
      <c r="CC576" s="5"/>
      <c r="CD576" s="5"/>
      <c r="CE576" s="4"/>
      <c r="CF576" s="6"/>
      <c r="CG576" s="4"/>
      <c r="CH576" s="6"/>
      <c r="CI576" s="5"/>
      <c r="CJ576" s="5"/>
      <c r="CK576" s="4"/>
      <c r="CL576" s="6"/>
      <c r="CM576" s="4"/>
      <c r="CN576" s="6"/>
      <c r="CO576" s="5"/>
      <c r="CP576" s="5"/>
      <c r="CQ576" s="4"/>
      <c r="CR576" s="6"/>
      <c r="CS576" s="4"/>
      <c r="CT576" s="6"/>
      <c r="CU576" s="5"/>
      <c r="CV576" s="5"/>
      <c r="CW576" s="4"/>
      <c r="CX576" s="6"/>
      <c r="CY576" s="4"/>
      <c r="CZ576" s="6"/>
      <c r="DA576" s="5"/>
      <c r="DB576" s="5"/>
      <c r="DC576" s="4"/>
      <c r="DD576" s="6"/>
      <c r="DE576" s="4"/>
      <c r="DF576" s="6"/>
      <c r="DG576" s="5"/>
      <c r="DH576" s="5"/>
      <c r="DI576" s="4"/>
      <c r="DJ576" s="6"/>
      <c r="DK576" s="4"/>
      <c r="DL576" s="6"/>
      <c r="DM576" s="5"/>
      <c r="DN576" s="5"/>
      <c r="DO576" s="4"/>
      <c r="DP576" s="6"/>
      <c r="DQ576" s="4"/>
      <c r="DR576" s="6"/>
      <c r="DS576" s="5"/>
      <c r="DT576" s="5"/>
      <c r="DU576" s="4"/>
      <c r="DV576" s="6"/>
      <c r="DW576" s="4"/>
      <c r="DX576" s="6"/>
      <c r="DY576" s="5"/>
      <c r="DZ576" s="5"/>
      <c r="EA576" s="4"/>
      <c r="EB576" s="6"/>
      <c r="EC576" s="4"/>
      <c r="ED576" s="6"/>
      <c r="EE576" s="5"/>
      <c r="EF576" s="5"/>
      <c r="EG576" s="4"/>
      <c r="EH576" s="6"/>
      <c r="EI576" s="4"/>
      <c r="EJ576" s="6"/>
      <c r="EK576" s="5"/>
      <c r="EL576" s="5"/>
      <c r="EM576" s="4"/>
      <c r="EN576" s="6"/>
      <c r="EO576" s="4"/>
      <c r="EP576" s="6"/>
      <c r="EQ576" s="5"/>
      <c r="ER576" s="5"/>
      <c r="ES576" s="4"/>
      <c r="ET576" s="6"/>
      <c r="EU576" s="4"/>
      <c r="EV576" s="6"/>
      <c r="EW576" s="5"/>
      <c r="EX576" s="5"/>
      <c r="EY576" s="4"/>
      <c r="EZ576" s="6"/>
      <c r="FA576" s="4"/>
      <c r="FB576" s="6"/>
      <c r="FC576" s="5"/>
      <c r="FD576" s="5"/>
      <c r="FE576" s="4"/>
      <c r="FF576" s="6"/>
      <c r="FG576" s="4"/>
      <c r="FH576" s="6"/>
      <c r="FI576" s="5"/>
      <c r="FJ576" s="5"/>
      <c r="FK576" s="4"/>
      <c r="FL576" s="6"/>
      <c r="FM576" s="4"/>
      <c r="FN576" s="6"/>
      <c r="FO576" s="5"/>
      <c r="FP576" s="5"/>
      <c r="FQ576" s="4"/>
      <c r="FR576" s="6"/>
      <c r="FS576" s="4"/>
      <c r="FT576" s="6"/>
      <c r="FU576" s="5"/>
      <c r="FV576" s="5"/>
      <c r="FW576" s="4"/>
      <c r="FX576" s="6"/>
      <c r="FY576" s="4"/>
      <c r="FZ576" s="6"/>
      <c r="GA576" s="5"/>
      <c r="GB576" s="5"/>
      <c r="GC576" s="4"/>
      <c r="GD576" s="6"/>
      <c r="GE576" s="4"/>
      <c r="GF576" s="6"/>
      <c r="GG576" s="5"/>
      <c r="GH576" s="5"/>
      <c r="GI576" s="4"/>
      <c r="GJ576" s="6"/>
      <c r="GK576" s="4"/>
      <c r="GL576" s="6"/>
      <c r="GM576" s="5"/>
      <c r="GN576" s="5"/>
      <c r="GO576" s="4"/>
      <c r="GP576" s="6"/>
      <c r="GQ576" s="4"/>
      <c r="GR576" s="6"/>
      <c r="GS576" s="5"/>
      <c r="GT576" s="5"/>
      <c r="GU576" s="4"/>
      <c r="GV576" s="6"/>
      <c r="GW576" s="4"/>
      <c r="GX576" s="6"/>
      <c r="GY576" s="5"/>
      <c r="GZ576" s="5"/>
      <c r="HA576" s="4"/>
      <c r="HB576" s="6"/>
      <c r="HC576" s="4"/>
      <c r="HD576" s="6"/>
      <c r="HE576" s="5"/>
      <c r="HF576" s="5"/>
      <c r="HG576" s="4"/>
      <c r="HH576" s="6"/>
      <c r="HI576" s="4"/>
      <c r="HJ576" s="6"/>
      <c r="HK576" s="5"/>
      <c r="HL576" s="5"/>
      <c r="HM576" s="4"/>
      <c r="HN576" s="6"/>
      <c r="HO576" s="4"/>
      <c r="HP576" s="6"/>
      <c r="HQ576" s="5"/>
      <c r="HR576" s="5"/>
      <c r="HS576" s="4"/>
      <c r="HT576" s="6"/>
      <c r="HU576" s="4"/>
      <c r="HV576" s="6"/>
      <c r="HW576" s="5"/>
      <c r="HX576" s="5"/>
      <c r="HY576" s="4"/>
      <c r="HZ576" s="6"/>
      <c r="IA576" s="4"/>
      <c r="IB576" s="6"/>
      <c r="IC576" s="5"/>
      <c r="ID576" s="5"/>
      <c r="IE576" s="4"/>
      <c r="IF576" s="6"/>
      <c r="IG576" s="4"/>
      <c r="IH576" s="6"/>
      <c r="II576" s="5"/>
      <c r="IJ576" s="5"/>
      <c r="IK576" s="4"/>
      <c r="IL576" s="6"/>
      <c r="IM576" s="4"/>
      <c r="IN576" s="6"/>
      <c r="IO576" s="5"/>
      <c r="IP576" s="5"/>
      <c r="IQ576" s="4"/>
      <c r="IR576" s="6"/>
      <c r="IS576" s="4"/>
      <c r="IT576" s="6"/>
      <c r="IU576" s="5"/>
      <c r="IV576" s="5"/>
      <c r="IW576" s="4"/>
      <c r="IX576" s="6"/>
      <c r="IY576" s="4"/>
      <c r="IZ576" s="6"/>
      <c r="JA576" s="5"/>
      <c r="JB576" s="5"/>
      <c r="JC576" s="4"/>
      <c r="JD576" s="6"/>
      <c r="JE576" s="4"/>
      <c r="JF576" s="6"/>
      <c r="JG576" s="5"/>
      <c r="JH576" s="5"/>
      <c r="JI576" s="4"/>
      <c r="JJ576" s="6"/>
      <c r="JK576" s="4"/>
      <c r="JL576" s="6"/>
      <c r="JM576" s="5"/>
      <c r="JN576" s="5"/>
      <c r="JO576" s="4"/>
      <c r="JP576" s="6"/>
      <c r="JQ576" s="4"/>
      <c r="JR576" s="6"/>
      <c r="JS576" s="5"/>
      <c r="JT576" s="5"/>
      <c r="JU576" s="4"/>
      <c r="JV576" s="6"/>
      <c r="JW576" s="4"/>
      <c r="JX576" s="6"/>
      <c r="JY576" s="5"/>
      <c r="JZ576" s="5"/>
      <c r="KA576" s="4"/>
      <c r="KB576" s="6"/>
      <c r="KC576" s="4"/>
      <c r="KD576" s="6"/>
      <c r="KE576" s="5"/>
      <c r="KF576" s="5"/>
      <c r="KG576" s="4"/>
      <c r="KH576" s="6"/>
      <c r="KI576" s="4"/>
      <c r="KJ576" s="6"/>
      <c r="KK576" s="5"/>
      <c r="KL576" s="5"/>
    </row>
    <row r="577">
      <c r="A577" s="3" t="s">
        <v>85</v>
      </c>
      <c r="B577" s="3" t="s">
        <v>833</v>
      </c>
      <c r="C577" s="3" t="s">
        <v>87</v>
      </c>
      <c r="D577" s="3" t="s">
        <v>88</v>
      </c>
      <c r="E577" s="3" t="s">
        <v>592</v>
      </c>
      <c r="F577" s="3" t="s">
        <v>592</v>
      </c>
      <c r="G577" s="3" t="s">
        <v>592</v>
      </c>
      <c r="H577" s="3" t="s">
        <v>104</v>
      </c>
      <c r="I577" s="4"/>
      <c r="J577" s="4">
        <f>=ROUNDDOWN({0},0)</f>
      </c>
      <c r="K577" s="4"/>
      <c r="L577" s="5"/>
      <c r="M577" s="4"/>
      <c r="N577" s="4">
        <f>=ROUNDDOWN({0},0)</f>
      </c>
      <c r="O577" s="4"/>
      <c r="P577" s="5"/>
      <c r="Q577" s="4">
        <v>4</v>
      </c>
      <c r="R577" s="6">
        <v>936.41</v>
      </c>
      <c r="S577" s="4"/>
      <c r="T577" s="6"/>
      <c r="U577" s="5"/>
      <c r="V577" s="5"/>
      <c r="W577" s="4"/>
      <c r="X577" s="6"/>
      <c r="Y577" s="4"/>
      <c r="Z577" s="6"/>
      <c r="AA577" s="5"/>
      <c r="AB577" s="5"/>
      <c r="AC577" s="4"/>
      <c r="AD577" s="6"/>
      <c r="AE577" s="4"/>
      <c r="AF577" s="6"/>
      <c r="AG577" s="5"/>
      <c r="AH577" s="5"/>
      <c r="AI577" s="4"/>
      <c r="AJ577" s="6"/>
      <c r="AK577" s="4"/>
      <c r="AL577" s="6"/>
      <c r="AM577" s="5"/>
      <c r="AN577" s="5"/>
      <c r="AO577" s="4"/>
      <c r="AP577" s="6"/>
      <c r="AQ577" s="4"/>
      <c r="AR577" s="6"/>
      <c r="AS577" s="5"/>
      <c r="AT577" s="5"/>
      <c r="AU577" s="4"/>
      <c r="AV577" s="6"/>
      <c r="AW577" s="4"/>
      <c r="AX577" s="6"/>
      <c r="AY577" s="5"/>
      <c r="AZ577" s="5"/>
      <c r="BA577" s="4"/>
      <c r="BB577" s="6"/>
      <c r="BC577" s="4"/>
      <c r="BD577" s="6"/>
      <c r="BE577" s="5"/>
      <c r="BF577" s="5"/>
      <c r="BG577" s="4">
        <v>2</v>
      </c>
      <c r="BH577" s="6">
        <v>469.84</v>
      </c>
      <c r="BI577" s="4"/>
      <c r="BJ577" s="6"/>
      <c r="BK577" s="5"/>
      <c r="BL577" s="5"/>
      <c r="BM577" s="4"/>
      <c r="BN577" s="6"/>
      <c r="BO577" s="4"/>
      <c r="BP577" s="6"/>
      <c r="BQ577" s="5"/>
      <c r="BR577" s="5"/>
      <c r="BS577" s="4">
        <v>1</v>
      </c>
      <c r="BT577" s="6">
        <v>234.92</v>
      </c>
      <c r="BU577" s="4"/>
      <c r="BV577" s="6"/>
      <c r="BW577" s="5"/>
      <c r="BX577" s="5"/>
      <c r="BY577" s="4"/>
      <c r="BZ577" s="6"/>
      <c r="CA577" s="4"/>
      <c r="CB577" s="6"/>
      <c r="CC577" s="5"/>
      <c r="CD577" s="5"/>
      <c r="CE577" s="4"/>
      <c r="CF577" s="6"/>
      <c r="CG577" s="4"/>
      <c r="CH577" s="6"/>
      <c r="CI577" s="5"/>
      <c r="CJ577" s="5"/>
      <c r="CK577" s="4"/>
      <c r="CL577" s="6"/>
      <c r="CM577" s="4"/>
      <c r="CN577" s="6"/>
      <c r="CO577" s="5"/>
      <c r="CP577" s="5"/>
      <c r="CQ577" s="4"/>
      <c r="CR577" s="6"/>
      <c r="CS577" s="4"/>
      <c r="CT577" s="6"/>
      <c r="CU577" s="5"/>
      <c r="CV577" s="5"/>
      <c r="CW577" s="4"/>
      <c r="CX577" s="6"/>
      <c r="CY577" s="4"/>
      <c r="CZ577" s="6"/>
      <c r="DA577" s="5"/>
      <c r="DB577" s="5"/>
      <c r="DC577" s="4"/>
      <c r="DD577" s="6"/>
      <c r="DE577" s="4"/>
      <c r="DF577" s="6"/>
      <c r="DG577" s="5"/>
      <c r="DH577" s="5"/>
      <c r="DI577" s="4"/>
      <c r="DJ577" s="6"/>
      <c r="DK577" s="4"/>
      <c r="DL577" s="6"/>
      <c r="DM577" s="5"/>
      <c r="DN577" s="5"/>
      <c r="DO577" s="4"/>
      <c r="DP577" s="6"/>
      <c r="DQ577" s="4"/>
      <c r="DR577" s="6"/>
      <c r="DS577" s="5"/>
      <c r="DT577" s="5"/>
      <c r="DU577" s="4"/>
      <c r="DV577" s="6"/>
      <c r="DW577" s="4"/>
      <c r="DX577" s="6"/>
      <c r="DY577" s="5"/>
      <c r="DZ577" s="5"/>
      <c r="EA577" s="4"/>
      <c r="EB577" s="6"/>
      <c r="EC577" s="4"/>
      <c r="ED577" s="6"/>
      <c r="EE577" s="5"/>
      <c r="EF577" s="5"/>
      <c r="EG577" s="4"/>
      <c r="EH577" s="6"/>
      <c r="EI577" s="4"/>
      <c r="EJ577" s="6"/>
      <c r="EK577" s="5"/>
      <c r="EL577" s="5"/>
      <c r="EM577" s="4"/>
      <c r="EN577" s="6"/>
      <c r="EO577" s="4"/>
      <c r="EP577" s="6"/>
      <c r="EQ577" s="5"/>
      <c r="ER577" s="5"/>
      <c r="ES577" s="4"/>
      <c r="ET577" s="6"/>
      <c r="EU577" s="4"/>
      <c r="EV577" s="6"/>
      <c r="EW577" s="5"/>
      <c r="EX577" s="5"/>
      <c r="EY577" s="4"/>
      <c r="EZ577" s="6"/>
      <c r="FA577" s="4"/>
      <c r="FB577" s="6"/>
      <c r="FC577" s="5"/>
      <c r="FD577" s="5"/>
      <c r="FE577" s="4"/>
      <c r="FF577" s="6"/>
      <c r="FG577" s="4"/>
      <c r="FH577" s="6"/>
      <c r="FI577" s="5"/>
      <c r="FJ577" s="5"/>
      <c r="FK577" s="4"/>
      <c r="FL577" s="6"/>
      <c r="FM577" s="4"/>
      <c r="FN577" s="6"/>
      <c r="FO577" s="5"/>
      <c r="FP577" s="5"/>
      <c r="FQ577" s="4">
        <v>1</v>
      </c>
      <c r="FR577" s="6">
        <v>231.65</v>
      </c>
      <c r="FS577" s="4"/>
      <c r="FT577" s="6"/>
      <c r="FU577" s="5"/>
      <c r="FV577" s="5"/>
      <c r="FW577" s="4"/>
      <c r="FX577" s="6"/>
      <c r="FY577" s="4"/>
      <c r="FZ577" s="6"/>
      <c r="GA577" s="5"/>
      <c r="GB577" s="5"/>
      <c r="GC577" s="4"/>
      <c r="GD577" s="6"/>
      <c r="GE577" s="4"/>
      <c r="GF577" s="6"/>
      <c r="GG577" s="5"/>
      <c r="GH577" s="5"/>
      <c r="GI577" s="4"/>
      <c r="GJ577" s="6"/>
      <c r="GK577" s="4"/>
      <c r="GL577" s="6"/>
      <c r="GM577" s="5"/>
      <c r="GN577" s="5"/>
      <c r="GO577" s="4"/>
      <c r="GP577" s="6"/>
      <c r="GQ577" s="4"/>
      <c r="GR577" s="6"/>
      <c r="GS577" s="5"/>
      <c r="GT577" s="5"/>
      <c r="GU577" s="4"/>
      <c r="GV577" s="6"/>
      <c r="GW577" s="4"/>
      <c r="GX577" s="6"/>
      <c r="GY577" s="5"/>
      <c r="GZ577" s="5"/>
      <c r="HA577" s="4"/>
      <c r="HB577" s="6"/>
      <c r="HC577" s="4"/>
      <c r="HD577" s="6"/>
      <c r="HE577" s="5"/>
      <c r="HF577" s="5"/>
      <c r="HG577" s="4"/>
      <c r="HH577" s="6"/>
      <c r="HI577" s="4"/>
      <c r="HJ577" s="6"/>
      <c r="HK577" s="5"/>
      <c r="HL577" s="5"/>
      <c r="HM577" s="4"/>
      <c r="HN577" s="6"/>
      <c r="HO577" s="4"/>
      <c r="HP577" s="6"/>
      <c r="HQ577" s="5"/>
      <c r="HR577" s="5"/>
      <c r="HS577" s="4"/>
      <c r="HT577" s="6"/>
      <c r="HU577" s="4"/>
      <c r="HV577" s="6"/>
      <c r="HW577" s="5"/>
      <c r="HX577" s="5"/>
      <c r="HY577" s="4"/>
      <c r="HZ577" s="6"/>
      <c r="IA577" s="4"/>
      <c r="IB577" s="6"/>
      <c r="IC577" s="5"/>
      <c r="ID577" s="5"/>
      <c r="IE577" s="4"/>
      <c r="IF577" s="6"/>
      <c r="IG577" s="4"/>
      <c r="IH577" s="6"/>
      <c r="II577" s="5"/>
      <c r="IJ577" s="5"/>
      <c r="IK577" s="4"/>
      <c r="IL577" s="6"/>
      <c r="IM577" s="4"/>
      <c r="IN577" s="6"/>
      <c r="IO577" s="5"/>
      <c r="IP577" s="5"/>
      <c r="IQ577" s="4"/>
      <c r="IR577" s="6"/>
      <c r="IS577" s="4"/>
      <c r="IT577" s="6"/>
      <c r="IU577" s="5"/>
      <c r="IV577" s="5"/>
      <c r="IW577" s="4"/>
      <c r="IX577" s="6"/>
      <c r="IY577" s="4"/>
      <c r="IZ577" s="6"/>
      <c r="JA577" s="5"/>
      <c r="JB577" s="5"/>
      <c r="JC577" s="4"/>
      <c r="JD577" s="6"/>
      <c r="JE577" s="4"/>
      <c r="JF577" s="6"/>
      <c r="JG577" s="5"/>
      <c r="JH577" s="5"/>
      <c r="JI577" s="4"/>
      <c r="JJ577" s="6"/>
      <c r="JK577" s="4"/>
      <c r="JL577" s="6"/>
      <c r="JM577" s="5"/>
      <c r="JN577" s="5"/>
      <c r="JO577" s="4"/>
      <c r="JP577" s="6"/>
      <c r="JQ577" s="4"/>
      <c r="JR577" s="6"/>
      <c r="JS577" s="5"/>
      <c r="JT577" s="5"/>
      <c r="JU577" s="4"/>
      <c r="JV577" s="6"/>
      <c r="JW577" s="4"/>
      <c r="JX577" s="6"/>
      <c r="JY577" s="5"/>
      <c r="JZ577" s="5"/>
      <c r="KA577" s="4"/>
      <c r="KB577" s="6"/>
      <c r="KC577" s="4"/>
      <c r="KD577" s="6"/>
      <c r="KE577" s="5"/>
      <c r="KF577" s="5"/>
      <c r="KG577" s="4"/>
      <c r="KH577" s="6"/>
      <c r="KI577" s="4"/>
      <c r="KJ577" s="6"/>
      <c r="KK577" s="5"/>
      <c r="KL577" s="5"/>
    </row>
    <row r="578">
      <c r="A578" s="3" t="s">
        <v>85</v>
      </c>
      <c r="B578" s="3" t="s">
        <v>833</v>
      </c>
      <c r="C578" s="3" t="s">
        <v>449</v>
      </c>
      <c r="D578" s="3" t="s">
        <v>519</v>
      </c>
      <c r="E578" s="3" t="s">
        <v>837</v>
      </c>
      <c r="F578" s="3" t="s">
        <v>837</v>
      </c>
      <c r="G578" s="3" t="s">
        <v>837</v>
      </c>
      <c r="H578" s="3" t="s">
        <v>104</v>
      </c>
      <c r="I578" s="4"/>
      <c r="J578" s="4">
        <f>=ROUNDDOWN({0},0)</f>
      </c>
      <c r="K578" s="4"/>
      <c r="L578" s="5"/>
      <c r="M578" s="4"/>
      <c r="N578" s="4">
        <f>=ROUNDDOWN({0},0)</f>
      </c>
      <c r="O578" s="4"/>
      <c r="P578" s="5"/>
      <c r="Q578" s="4">
        <v>7</v>
      </c>
      <c r="R578" s="6">
        <v>666.36</v>
      </c>
      <c r="S578" s="4"/>
      <c r="T578" s="6"/>
      <c r="U578" s="5"/>
      <c r="V578" s="5"/>
      <c r="W578" s="4"/>
      <c r="X578" s="6"/>
      <c r="Y578" s="4"/>
      <c r="Z578" s="6"/>
      <c r="AA578" s="5"/>
      <c r="AB578" s="5"/>
      <c r="AC578" s="4">
        <v>3</v>
      </c>
      <c r="AD578" s="6">
        <v>225.21</v>
      </c>
      <c r="AE578" s="4"/>
      <c r="AF578" s="6"/>
      <c r="AG578" s="5"/>
      <c r="AH578" s="5"/>
      <c r="AI578" s="4">
        <v>1</v>
      </c>
      <c r="AJ578" s="6">
        <v>115.83</v>
      </c>
      <c r="AK578" s="4"/>
      <c r="AL578" s="6"/>
      <c r="AM578" s="5"/>
      <c r="AN578" s="5"/>
      <c r="AO578" s="4">
        <v>1</v>
      </c>
      <c r="AP578" s="6">
        <v>100.1</v>
      </c>
      <c r="AQ578" s="4"/>
      <c r="AR578" s="6"/>
      <c r="AS578" s="5"/>
      <c r="AT578" s="5"/>
      <c r="AU578" s="4">
        <v>2</v>
      </c>
      <c r="AV578" s="6">
        <v>225.22</v>
      </c>
      <c r="AW578" s="4"/>
      <c r="AX578" s="6"/>
      <c r="AY578" s="5"/>
      <c r="AZ578" s="5"/>
      <c r="BA578" s="4"/>
      <c r="BB578" s="6"/>
      <c r="BC578" s="4"/>
      <c r="BD578" s="6"/>
      <c r="BE578" s="5"/>
      <c r="BF578" s="5"/>
      <c r="BG578" s="4"/>
      <c r="BH578" s="6"/>
      <c r="BI578" s="4"/>
      <c r="BJ578" s="6"/>
      <c r="BK578" s="5"/>
      <c r="BL578" s="5"/>
      <c r="BM578" s="4"/>
      <c r="BN578" s="6"/>
      <c r="BO578" s="4"/>
      <c r="BP578" s="6"/>
      <c r="BQ578" s="5"/>
      <c r="BR578" s="5"/>
      <c r="BS578" s="4"/>
      <c r="BT578" s="6"/>
      <c r="BU578" s="4"/>
      <c r="BV578" s="6"/>
      <c r="BW578" s="5"/>
      <c r="BX578" s="5"/>
      <c r="BY578" s="4"/>
      <c r="BZ578" s="6"/>
      <c r="CA578" s="4"/>
      <c r="CB578" s="6"/>
      <c r="CC578" s="5"/>
      <c r="CD578" s="5"/>
      <c r="CE578" s="4"/>
      <c r="CF578" s="6"/>
      <c r="CG578" s="4"/>
      <c r="CH578" s="6"/>
      <c r="CI578" s="5"/>
      <c r="CJ578" s="5"/>
      <c r="CK578" s="4"/>
      <c r="CL578" s="6"/>
      <c r="CM578" s="4"/>
      <c r="CN578" s="6"/>
      <c r="CO578" s="5"/>
      <c r="CP578" s="5"/>
      <c r="CQ578" s="4"/>
      <c r="CR578" s="6"/>
      <c r="CS578" s="4"/>
      <c r="CT578" s="6"/>
      <c r="CU578" s="5"/>
      <c r="CV578" s="5"/>
      <c r="CW578" s="4"/>
      <c r="CX578" s="6"/>
      <c r="CY578" s="4"/>
      <c r="CZ578" s="6"/>
      <c r="DA578" s="5"/>
      <c r="DB578" s="5"/>
      <c r="DC578" s="4"/>
      <c r="DD578" s="6"/>
      <c r="DE578" s="4"/>
      <c r="DF578" s="6"/>
      <c r="DG578" s="5"/>
      <c r="DH578" s="5"/>
      <c r="DI578" s="4"/>
      <c r="DJ578" s="6"/>
      <c r="DK578" s="4"/>
      <c r="DL578" s="6"/>
      <c r="DM578" s="5"/>
      <c r="DN578" s="5"/>
      <c r="DO578" s="4"/>
      <c r="DP578" s="6"/>
      <c r="DQ578" s="4"/>
      <c r="DR578" s="6"/>
      <c r="DS578" s="5"/>
      <c r="DT578" s="5"/>
      <c r="DU578" s="4"/>
      <c r="DV578" s="6"/>
      <c r="DW578" s="4"/>
      <c r="DX578" s="6"/>
      <c r="DY578" s="5"/>
      <c r="DZ578" s="5"/>
      <c r="EA578" s="4"/>
      <c r="EB578" s="6"/>
      <c r="EC578" s="4"/>
      <c r="ED578" s="6"/>
      <c r="EE578" s="5"/>
      <c r="EF578" s="5"/>
      <c r="EG578" s="4"/>
      <c r="EH578" s="6"/>
      <c r="EI578" s="4"/>
      <c r="EJ578" s="6"/>
      <c r="EK578" s="5"/>
      <c r="EL578" s="5"/>
      <c r="EM578" s="4"/>
      <c r="EN578" s="6"/>
      <c r="EO578" s="4"/>
      <c r="EP578" s="6"/>
      <c r="EQ578" s="5"/>
      <c r="ER578" s="5"/>
      <c r="ES578" s="4"/>
      <c r="ET578" s="6"/>
      <c r="EU578" s="4"/>
      <c r="EV578" s="6"/>
      <c r="EW578" s="5"/>
      <c r="EX578" s="5"/>
      <c r="EY578" s="4"/>
      <c r="EZ578" s="6"/>
      <c r="FA578" s="4"/>
      <c r="FB578" s="6"/>
      <c r="FC578" s="5"/>
      <c r="FD578" s="5"/>
      <c r="FE578" s="4"/>
      <c r="FF578" s="6"/>
      <c r="FG578" s="4"/>
      <c r="FH578" s="6"/>
      <c r="FI578" s="5"/>
      <c r="FJ578" s="5"/>
      <c r="FK578" s="4"/>
      <c r="FL578" s="6"/>
      <c r="FM578" s="4"/>
      <c r="FN578" s="6"/>
      <c r="FO578" s="5"/>
      <c r="FP578" s="5"/>
      <c r="FQ578" s="4"/>
      <c r="FR578" s="6"/>
      <c r="FS578" s="4"/>
      <c r="FT578" s="6"/>
      <c r="FU578" s="5"/>
      <c r="FV578" s="5"/>
      <c r="FW578" s="4"/>
      <c r="FX578" s="6"/>
      <c r="FY578" s="4"/>
      <c r="FZ578" s="6"/>
      <c r="GA578" s="5"/>
      <c r="GB578" s="5"/>
      <c r="GC578" s="4"/>
      <c r="GD578" s="6"/>
      <c r="GE578" s="4"/>
      <c r="GF578" s="6"/>
      <c r="GG578" s="5"/>
      <c r="GH578" s="5"/>
      <c r="GI578" s="4"/>
      <c r="GJ578" s="6"/>
      <c r="GK578" s="4"/>
      <c r="GL578" s="6"/>
      <c r="GM578" s="5"/>
      <c r="GN578" s="5"/>
      <c r="GO578" s="4"/>
      <c r="GP578" s="6"/>
      <c r="GQ578" s="4"/>
      <c r="GR578" s="6"/>
      <c r="GS578" s="5"/>
      <c r="GT578" s="5"/>
      <c r="GU578" s="4"/>
      <c r="GV578" s="6"/>
      <c r="GW578" s="4"/>
      <c r="GX578" s="6"/>
      <c r="GY578" s="5"/>
      <c r="GZ578" s="5"/>
      <c r="HA578" s="4"/>
      <c r="HB578" s="6"/>
      <c r="HC578" s="4"/>
      <c r="HD578" s="6"/>
      <c r="HE578" s="5"/>
      <c r="HF578" s="5"/>
      <c r="HG578" s="4"/>
      <c r="HH578" s="6"/>
      <c r="HI578" s="4"/>
      <c r="HJ578" s="6"/>
      <c r="HK578" s="5"/>
      <c r="HL578" s="5"/>
      <c r="HM578" s="4"/>
      <c r="HN578" s="6"/>
      <c r="HO578" s="4"/>
      <c r="HP578" s="6"/>
      <c r="HQ578" s="5"/>
      <c r="HR578" s="5"/>
      <c r="HS578" s="4"/>
      <c r="HT578" s="6"/>
      <c r="HU578" s="4"/>
      <c r="HV578" s="6"/>
      <c r="HW578" s="5"/>
      <c r="HX578" s="5"/>
      <c r="HY578" s="4"/>
      <c r="HZ578" s="6"/>
      <c r="IA578" s="4"/>
      <c r="IB578" s="6"/>
      <c r="IC578" s="5"/>
      <c r="ID578" s="5"/>
      <c r="IE578" s="4"/>
      <c r="IF578" s="6"/>
      <c r="IG578" s="4"/>
      <c r="IH578" s="6"/>
      <c r="II578" s="5"/>
      <c r="IJ578" s="5"/>
      <c r="IK578" s="4"/>
      <c r="IL578" s="6"/>
      <c r="IM578" s="4"/>
      <c r="IN578" s="6"/>
      <c r="IO578" s="5"/>
      <c r="IP578" s="5"/>
      <c r="IQ578" s="4"/>
      <c r="IR578" s="6"/>
      <c r="IS578" s="4"/>
      <c r="IT578" s="6"/>
      <c r="IU578" s="5"/>
      <c r="IV578" s="5"/>
      <c r="IW578" s="4"/>
      <c r="IX578" s="6"/>
      <c r="IY578" s="4"/>
      <c r="IZ578" s="6"/>
      <c r="JA578" s="5"/>
      <c r="JB578" s="5"/>
      <c r="JC578" s="4"/>
      <c r="JD578" s="6"/>
      <c r="JE578" s="4"/>
      <c r="JF578" s="6"/>
      <c r="JG578" s="5"/>
      <c r="JH578" s="5"/>
      <c r="JI578" s="4"/>
      <c r="JJ578" s="6"/>
      <c r="JK578" s="4"/>
      <c r="JL578" s="6"/>
      <c r="JM578" s="5"/>
      <c r="JN578" s="5"/>
      <c r="JO578" s="4"/>
      <c r="JP578" s="6"/>
      <c r="JQ578" s="4"/>
      <c r="JR578" s="6"/>
      <c r="JS578" s="5"/>
      <c r="JT578" s="5"/>
      <c r="JU578" s="4"/>
      <c r="JV578" s="6"/>
      <c r="JW578" s="4"/>
      <c r="JX578" s="6"/>
      <c r="JY578" s="5"/>
      <c r="JZ578" s="5"/>
      <c r="KA578" s="4"/>
      <c r="KB578" s="6"/>
      <c r="KC578" s="4"/>
      <c r="KD578" s="6"/>
      <c r="KE578" s="5"/>
      <c r="KF578" s="5"/>
      <c r="KG578" s="4"/>
      <c r="KH578" s="6"/>
      <c r="KI578" s="4"/>
      <c r="KJ578" s="6"/>
      <c r="KK578" s="5"/>
      <c r="KL578" s="5"/>
    </row>
    <row r="579">
      <c r="A579" s="3" t="s">
        <v>85</v>
      </c>
      <c r="B579" s="3" t="s">
        <v>833</v>
      </c>
      <c r="C579" s="3" t="s">
        <v>703</v>
      </c>
      <c r="D579" s="3" t="s">
        <v>838</v>
      </c>
      <c r="E579" s="3" t="s">
        <v>839</v>
      </c>
      <c r="F579" s="3" t="s">
        <v>839</v>
      </c>
      <c r="G579" s="3" t="s">
        <v>839</v>
      </c>
      <c r="H579" s="3" t="s">
        <v>104</v>
      </c>
      <c r="I579" s="4"/>
      <c r="J579" s="4">
        <f>=ROUNDDOWN({0},0)</f>
      </c>
      <c r="K579" s="4">
        <v>80</v>
      </c>
      <c r="L579" s="5">
        <v>1</v>
      </c>
      <c r="M579" s="4"/>
      <c r="N579" s="4">
        <f>=ROUNDDOWN({0},0)</f>
      </c>
      <c r="O579" s="4"/>
      <c r="P579" s="5"/>
      <c r="Q579" s="4">
        <v>11</v>
      </c>
      <c r="R579" s="6">
        <v>373.76</v>
      </c>
      <c r="S579" s="4"/>
      <c r="T579" s="6"/>
      <c r="U579" s="5"/>
      <c r="V579" s="5"/>
      <c r="W579" s="4">
        <v>3</v>
      </c>
      <c r="X579" s="6">
        <v>105.3</v>
      </c>
      <c r="Y579" s="4"/>
      <c r="Z579" s="6"/>
      <c r="AA579" s="5"/>
      <c r="AB579" s="5"/>
      <c r="AC579" s="4">
        <v>3</v>
      </c>
      <c r="AD579" s="6">
        <v>87.76</v>
      </c>
      <c r="AE579" s="4"/>
      <c r="AF579" s="6"/>
      <c r="AG579" s="5"/>
      <c r="AH579" s="5"/>
      <c r="AI579" s="4">
        <v>1</v>
      </c>
      <c r="AJ579" s="6">
        <v>35.1</v>
      </c>
      <c r="AK579" s="4"/>
      <c r="AL579" s="6"/>
      <c r="AM579" s="5"/>
      <c r="AN579" s="5"/>
      <c r="AO579" s="4">
        <v>4</v>
      </c>
      <c r="AP579" s="6">
        <v>145.6</v>
      </c>
      <c r="AQ579" s="4"/>
      <c r="AR579" s="6"/>
      <c r="AS579" s="5"/>
      <c r="AT579" s="5"/>
      <c r="AU579" s="4"/>
      <c r="AV579" s="6"/>
      <c r="AW579" s="4"/>
      <c r="AX579" s="6"/>
      <c r="AY579" s="5"/>
      <c r="AZ579" s="5"/>
      <c r="BA579" s="4"/>
      <c r="BB579" s="6"/>
      <c r="BC579" s="4"/>
      <c r="BD579" s="6"/>
      <c r="BE579" s="5"/>
      <c r="BF579" s="5"/>
      <c r="BG579" s="4"/>
      <c r="BH579" s="6"/>
      <c r="BI579" s="4"/>
      <c r="BJ579" s="6"/>
      <c r="BK579" s="5"/>
      <c r="BL579" s="5"/>
      <c r="BM579" s="4"/>
      <c r="BN579" s="6"/>
      <c r="BO579" s="4"/>
      <c r="BP579" s="6"/>
      <c r="BQ579" s="5"/>
      <c r="BR579" s="5"/>
      <c r="BS579" s="4"/>
      <c r="BT579" s="6"/>
      <c r="BU579" s="4"/>
      <c r="BV579" s="6"/>
      <c r="BW579" s="5"/>
      <c r="BX579" s="5"/>
      <c r="BY579" s="4"/>
      <c r="BZ579" s="6"/>
      <c r="CA579" s="4"/>
      <c r="CB579" s="6"/>
      <c r="CC579" s="5"/>
      <c r="CD579" s="5"/>
      <c r="CE579" s="4"/>
      <c r="CF579" s="6"/>
      <c r="CG579" s="4"/>
      <c r="CH579" s="6"/>
      <c r="CI579" s="5"/>
      <c r="CJ579" s="5"/>
      <c r="CK579" s="4"/>
      <c r="CL579" s="6"/>
      <c r="CM579" s="4"/>
      <c r="CN579" s="6"/>
      <c r="CO579" s="5"/>
      <c r="CP579" s="5"/>
      <c r="CQ579" s="4"/>
      <c r="CR579" s="6"/>
      <c r="CS579" s="4"/>
      <c r="CT579" s="6"/>
      <c r="CU579" s="5"/>
      <c r="CV579" s="5"/>
      <c r="CW579" s="4"/>
      <c r="CX579" s="6"/>
      <c r="CY579" s="4"/>
      <c r="CZ579" s="6"/>
      <c r="DA579" s="5"/>
      <c r="DB579" s="5"/>
      <c r="DC579" s="4"/>
      <c r="DD579" s="6"/>
      <c r="DE579" s="4"/>
      <c r="DF579" s="6"/>
      <c r="DG579" s="5"/>
      <c r="DH579" s="5"/>
      <c r="DI579" s="4"/>
      <c r="DJ579" s="6"/>
      <c r="DK579" s="4"/>
      <c r="DL579" s="6"/>
      <c r="DM579" s="5"/>
      <c r="DN579" s="5"/>
      <c r="DO579" s="4"/>
      <c r="DP579" s="6"/>
      <c r="DQ579" s="4"/>
      <c r="DR579" s="6"/>
      <c r="DS579" s="5"/>
      <c r="DT579" s="5"/>
      <c r="DU579" s="4"/>
      <c r="DV579" s="6"/>
      <c r="DW579" s="4"/>
      <c r="DX579" s="6"/>
      <c r="DY579" s="5"/>
      <c r="DZ579" s="5"/>
      <c r="EA579" s="4"/>
      <c r="EB579" s="6"/>
      <c r="EC579" s="4"/>
      <c r="ED579" s="6"/>
      <c r="EE579" s="5"/>
      <c r="EF579" s="5"/>
      <c r="EG579" s="4"/>
      <c r="EH579" s="6"/>
      <c r="EI579" s="4"/>
      <c r="EJ579" s="6"/>
      <c r="EK579" s="5"/>
      <c r="EL579" s="5"/>
      <c r="EM579" s="4"/>
      <c r="EN579" s="6"/>
      <c r="EO579" s="4"/>
      <c r="EP579" s="6"/>
      <c r="EQ579" s="5"/>
      <c r="ER579" s="5"/>
      <c r="ES579" s="4"/>
      <c r="ET579" s="6"/>
      <c r="EU579" s="4"/>
      <c r="EV579" s="6"/>
      <c r="EW579" s="5"/>
      <c r="EX579" s="5"/>
      <c r="EY579" s="4"/>
      <c r="EZ579" s="6"/>
      <c r="FA579" s="4"/>
      <c r="FB579" s="6"/>
      <c r="FC579" s="5"/>
      <c r="FD579" s="5"/>
      <c r="FE579" s="4"/>
      <c r="FF579" s="6"/>
      <c r="FG579" s="4"/>
      <c r="FH579" s="6"/>
      <c r="FI579" s="5"/>
      <c r="FJ579" s="5"/>
      <c r="FK579" s="4"/>
      <c r="FL579" s="6"/>
      <c r="FM579" s="4"/>
      <c r="FN579" s="6"/>
      <c r="FO579" s="5"/>
      <c r="FP579" s="5"/>
      <c r="FQ579" s="4"/>
      <c r="FR579" s="6"/>
      <c r="FS579" s="4"/>
      <c r="FT579" s="6"/>
      <c r="FU579" s="5"/>
      <c r="FV579" s="5"/>
      <c r="FW579" s="4"/>
      <c r="FX579" s="6"/>
      <c r="FY579" s="4"/>
      <c r="FZ579" s="6"/>
      <c r="GA579" s="5"/>
      <c r="GB579" s="5"/>
      <c r="GC579" s="4"/>
      <c r="GD579" s="6"/>
      <c r="GE579" s="4"/>
      <c r="GF579" s="6"/>
      <c r="GG579" s="5"/>
      <c r="GH579" s="5"/>
      <c r="GI579" s="4"/>
      <c r="GJ579" s="6"/>
      <c r="GK579" s="4"/>
      <c r="GL579" s="6"/>
      <c r="GM579" s="5"/>
      <c r="GN579" s="5"/>
      <c r="GO579" s="4"/>
      <c r="GP579" s="6"/>
      <c r="GQ579" s="4"/>
      <c r="GR579" s="6"/>
      <c r="GS579" s="5"/>
      <c r="GT579" s="5"/>
      <c r="GU579" s="4"/>
      <c r="GV579" s="6"/>
      <c r="GW579" s="4"/>
      <c r="GX579" s="6"/>
      <c r="GY579" s="5"/>
      <c r="GZ579" s="5"/>
      <c r="HA579" s="4"/>
      <c r="HB579" s="6"/>
      <c r="HC579" s="4"/>
      <c r="HD579" s="6"/>
      <c r="HE579" s="5"/>
      <c r="HF579" s="5"/>
      <c r="HG579" s="4"/>
      <c r="HH579" s="6"/>
      <c r="HI579" s="4"/>
      <c r="HJ579" s="6"/>
      <c r="HK579" s="5"/>
      <c r="HL579" s="5"/>
      <c r="HM579" s="4"/>
      <c r="HN579" s="6"/>
      <c r="HO579" s="4"/>
      <c r="HP579" s="6"/>
      <c r="HQ579" s="5"/>
      <c r="HR579" s="5"/>
      <c r="HS579" s="4"/>
      <c r="HT579" s="6"/>
      <c r="HU579" s="4"/>
      <c r="HV579" s="6"/>
      <c r="HW579" s="5"/>
      <c r="HX579" s="5"/>
      <c r="HY579" s="4"/>
      <c r="HZ579" s="6"/>
      <c r="IA579" s="4"/>
      <c r="IB579" s="6"/>
      <c r="IC579" s="5"/>
      <c r="ID579" s="5"/>
      <c r="IE579" s="4"/>
      <c r="IF579" s="6"/>
      <c r="IG579" s="4"/>
      <c r="IH579" s="6"/>
      <c r="II579" s="5"/>
      <c r="IJ579" s="5"/>
      <c r="IK579" s="4"/>
      <c r="IL579" s="6"/>
      <c r="IM579" s="4"/>
      <c r="IN579" s="6"/>
      <c r="IO579" s="5"/>
      <c r="IP579" s="5"/>
      <c r="IQ579" s="4"/>
      <c r="IR579" s="6"/>
      <c r="IS579" s="4"/>
      <c r="IT579" s="6"/>
      <c r="IU579" s="5"/>
      <c r="IV579" s="5"/>
      <c r="IW579" s="4"/>
      <c r="IX579" s="6"/>
      <c r="IY579" s="4"/>
      <c r="IZ579" s="6"/>
      <c r="JA579" s="5"/>
      <c r="JB579" s="5"/>
      <c r="JC579" s="4"/>
      <c r="JD579" s="6"/>
      <c r="JE579" s="4"/>
      <c r="JF579" s="6"/>
      <c r="JG579" s="5"/>
      <c r="JH579" s="5"/>
      <c r="JI579" s="4"/>
      <c r="JJ579" s="6"/>
      <c r="JK579" s="4"/>
      <c r="JL579" s="6"/>
      <c r="JM579" s="5"/>
      <c r="JN579" s="5"/>
      <c r="JO579" s="4"/>
      <c r="JP579" s="6"/>
      <c r="JQ579" s="4"/>
      <c r="JR579" s="6"/>
      <c r="JS579" s="5"/>
      <c r="JT579" s="5"/>
      <c r="JU579" s="4"/>
      <c r="JV579" s="6"/>
      <c r="JW579" s="4"/>
      <c r="JX579" s="6"/>
      <c r="JY579" s="5"/>
      <c r="JZ579" s="5"/>
      <c r="KA579" s="4"/>
      <c r="KB579" s="6"/>
      <c r="KC579" s="4"/>
      <c r="KD579" s="6"/>
      <c r="KE579" s="5"/>
      <c r="KF579" s="5"/>
      <c r="KG579" s="4"/>
      <c r="KH579" s="6"/>
      <c r="KI579" s="4"/>
      <c r="KJ579" s="6"/>
      <c r="KK579" s="5"/>
      <c r="KL579" s="5"/>
    </row>
    <row r="580">
      <c r="A580" s="3" t="s">
        <v>85</v>
      </c>
      <c r="B580" s="3" t="s">
        <v>833</v>
      </c>
      <c r="C580" s="3" t="s">
        <v>703</v>
      </c>
      <c r="D580" s="3" t="s">
        <v>838</v>
      </c>
      <c r="E580" s="3" t="s">
        <v>840</v>
      </c>
      <c r="F580" s="3" t="s">
        <v>840</v>
      </c>
      <c r="G580" s="3" t="s">
        <v>840</v>
      </c>
      <c r="H580" s="3" t="s">
        <v>104</v>
      </c>
      <c r="I580" s="4"/>
      <c r="J580" s="4">
        <f>=ROUNDDOWN({0},0)</f>
      </c>
      <c r="K580" s="4">
        <v>125</v>
      </c>
      <c r="L580" s="5">
        <v>1</v>
      </c>
      <c r="M580" s="4"/>
      <c r="N580" s="4">
        <f>=ROUNDDOWN({0},0)</f>
      </c>
      <c r="O580" s="4"/>
      <c r="P580" s="5"/>
      <c r="Q580" s="4">
        <v>5</v>
      </c>
      <c r="R580" s="6">
        <v>165.83</v>
      </c>
      <c r="S580" s="4"/>
      <c r="T580" s="6"/>
      <c r="U580" s="5"/>
      <c r="V580" s="5"/>
      <c r="W580" s="4"/>
      <c r="X580" s="6"/>
      <c r="Y580" s="4"/>
      <c r="Z580" s="6"/>
      <c r="AA580" s="5"/>
      <c r="AB580" s="5"/>
      <c r="AC580" s="4">
        <v>3</v>
      </c>
      <c r="AD580" s="6">
        <v>85.77</v>
      </c>
      <c r="AE580" s="4"/>
      <c r="AF580" s="6"/>
      <c r="AG580" s="5"/>
      <c r="AH580" s="5"/>
      <c r="AI580" s="4"/>
      <c r="AJ580" s="6"/>
      <c r="AK580" s="4"/>
      <c r="AL580" s="6"/>
      <c r="AM580" s="5"/>
      <c r="AN580" s="5"/>
      <c r="AO580" s="4">
        <v>2</v>
      </c>
      <c r="AP580" s="6">
        <v>80.06</v>
      </c>
      <c r="AQ580" s="4"/>
      <c r="AR580" s="6"/>
      <c r="AS580" s="5"/>
      <c r="AT580" s="5"/>
      <c r="AU580" s="4"/>
      <c r="AV580" s="6"/>
      <c r="AW580" s="4"/>
      <c r="AX580" s="6"/>
      <c r="AY580" s="5"/>
      <c r="AZ580" s="5"/>
      <c r="BA580" s="4"/>
      <c r="BB580" s="6"/>
      <c r="BC580" s="4"/>
      <c r="BD580" s="6"/>
      <c r="BE580" s="5"/>
      <c r="BF580" s="5"/>
      <c r="BG580" s="4"/>
      <c r="BH580" s="6"/>
      <c r="BI580" s="4"/>
      <c r="BJ580" s="6"/>
      <c r="BK580" s="5"/>
      <c r="BL580" s="5"/>
      <c r="BM580" s="4"/>
      <c r="BN580" s="6"/>
      <c r="BO580" s="4"/>
      <c r="BP580" s="6"/>
      <c r="BQ580" s="5"/>
      <c r="BR580" s="5"/>
      <c r="BS580" s="4"/>
      <c r="BT580" s="6"/>
      <c r="BU580" s="4"/>
      <c r="BV580" s="6"/>
      <c r="BW580" s="5"/>
      <c r="BX580" s="5"/>
      <c r="BY580" s="4"/>
      <c r="BZ580" s="6"/>
      <c r="CA580" s="4"/>
      <c r="CB580" s="6"/>
      <c r="CC580" s="5"/>
      <c r="CD580" s="5"/>
      <c r="CE580" s="4"/>
      <c r="CF580" s="6"/>
      <c r="CG580" s="4"/>
      <c r="CH580" s="6"/>
      <c r="CI580" s="5"/>
      <c r="CJ580" s="5"/>
      <c r="CK580" s="4"/>
      <c r="CL580" s="6"/>
      <c r="CM580" s="4"/>
      <c r="CN580" s="6"/>
      <c r="CO580" s="5"/>
      <c r="CP580" s="5"/>
      <c r="CQ580" s="4"/>
      <c r="CR580" s="6"/>
      <c r="CS580" s="4"/>
      <c r="CT580" s="6"/>
      <c r="CU580" s="5"/>
      <c r="CV580" s="5"/>
      <c r="CW580" s="4"/>
      <c r="CX580" s="6"/>
      <c r="CY580" s="4"/>
      <c r="CZ580" s="6"/>
      <c r="DA580" s="5"/>
      <c r="DB580" s="5"/>
      <c r="DC580" s="4"/>
      <c r="DD580" s="6"/>
      <c r="DE580" s="4"/>
      <c r="DF580" s="6"/>
      <c r="DG580" s="5"/>
      <c r="DH580" s="5"/>
      <c r="DI580" s="4"/>
      <c r="DJ580" s="6"/>
      <c r="DK580" s="4"/>
      <c r="DL580" s="6"/>
      <c r="DM580" s="5"/>
      <c r="DN580" s="5"/>
      <c r="DO580" s="4"/>
      <c r="DP580" s="6"/>
      <c r="DQ580" s="4"/>
      <c r="DR580" s="6"/>
      <c r="DS580" s="5"/>
      <c r="DT580" s="5"/>
      <c r="DU580" s="4"/>
      <c r="DV580" s="6"/>
      <c r="DW580" s="4"/>
      <c r="DX580" s="6"/>
      <c r="DY580" s="5"/>
      <c r="DZ580" s="5"/>
      <c r="EA580" s="4"/>
      <c r="EB580" s="6"/>
      <c r="EC580" s="4"/>
      <c r="ED580" s="6"/>
      <c r="EE580" s="5"/>
      <c r="EF580" s="5"/>
      <c r="EG580" s="4"/>
      <c r="EH580" s="6"/>
      <c r="EI580" s="4"/>
      <c r="EJ580" s="6"/>
      <c r="EK580" s="5"/>
      <c r="EL580" s="5"/>
      <c r="EM580" s="4"/>
      <c r="EN580" s="6"/>
      <c r="EO580" s="4"/>
      <c r="EP580" s="6"/>
      <c r="EQ580" s="5"/>
      <c r="ER580" s="5"/>
      <c r="ES580" s="4"/>
      <c r="ET580" s="6"/>
      <c r="EU580" s="4"/>
      <c r="EV580" s="6"/>
      <c r="EW580" s="5"/>
      <c r="EX580" s="5"/>
      <c r="EY580" s="4"/>
      <c r="EZ580" s="6"/>
      <c r="FA580" s="4"/>
      <c r="FB580" s="6"/>
      <c r="FC580" s="5"/>
      <c r="FD580" s="5"/>
      <c r="FE580" s="4"/>
      <c r="FF580" s="6"/>
      <c r="FG580" s="4"/>
      <c r="FH580" s="6"/>
      <c r="FI580" s="5"/>
      <c r="FJ580" s="5"/>
      <c r="FK580" s="4"/>
      <c r="FL580" s="6"/>
      <c r="FM580" s="4"/>
      <c r="FN580" s="6"/>
      <c r="FO580" s="5"/>
      <c r="FP580" s="5"/>
      <c r="FQ580" s="4"/>
      <c r="FR580" s="6"/>
      <c r="FS580" s="4"/>
      <c r="FT580" s="6"/>
      <c r="FU580" s="5"/>
      <c r="FV580" s="5"/>
      <c r="FW580" s="4"/>
      <c r="FX580" s="6"/>
      <c r="FY580" s="4"/>
      <c r="FZ580" s="6"/>
      <c r="GA580" s="5"/>
      <c r="GB580" s="5"/>
      <c r="GC580" s="4"/>
      <c r="GD580" s="6"/>
      <c r="GE580" s="4"/>
      <c r="GF580" s="6"/>
      <c r="GG580" s="5"/>
      <c r="GH580" s="5"/>
      <c r="GI580" s="4"/>
      <c r="GJ580" s="6"/>
      <c r="GK580" s="4"/>
      <c r="GL580" s="6"/>
      <c r="GM580" s="5"/>
      <c r="GN580" s="5"/>
      <c r="GO580" s="4"/>
      <c r="GP580" s="6"/>
      <c r="GQ580" s="4"/>
      <c r="GR580" s="6"/>
      <c r="GS580" s="5"/>
      <c r="GT580" s="5"/>
      <c r="GU580" s="4"/>
      <c r="GV580" s="6"/>
      <c r="GW580" s="4"/>
      <c r="GX580" s="6"/>
      <c r="GY580" s="5"/>
      <c r="GZ580" s="5"/>
      <c r="HA580" s="4"/>
      <c r="HB580" s="6"/>
      <c r="HC580" s="4"/>
      <c r="HD580" s="6"/>
      <c r="HE580" s="5"/>
      <c r="HF580" s="5"/>
      <c r="HG580" s="4"/>
      <c r="HH580" s="6"/>
      <c r="HI580" s="4"/>
      <c r="HJ580" s="6"/>
      <c r="HK580" s="5"/>
      <c r="HL580" s="5"/>
      <c r="HM580" s="4"/>
      <c r="HN580" s="6"/>
      <c r="HO580" s="4"/>
      <c r="HP580" s="6"/>
      <c r="HQ580" s="5"/>
      <c r="HR580" s="5"/>
      <c r="HS580" s="4"/>
      <c r="HT580" s="6"/>
      <c r="HU580" s="4"/>
      <c r="HV580" s="6"/>
      <c r="HW580" s="5"/>
      <c r="HX580" s="5"/>
      <c r="HY580" s="4"/>
      <c r="HZ580" s="6"/>
      <c r="IA580" s="4"/>
      <c r="IB580" s="6"/>
      <c r="IC580" s="5"/>
      <c r="ID580" s="5"/>
      <c r="IE580" s="4"/>
      <c r="IF580" s="6"/>
      <c r="IG580" s="4"/>
      <c r="IH580" s="6"/>
      <c r="II580" s="5"/>
      <c r="IJ580" s="5"/>
      <c r="IK580" s="4"/>
      <c r="IL580" s="6"/>
      <c r="IM580" s="4"/>
      <c r="IN580" s="6"/>
      <c r="IO580" s="5"/>
      <c r="IP580" s="5"/>
      <c r="IQ580" s="4"/>
      <c r="IR580" s="6"/>
      <c r="IS580" s="4"/>
      <c r="IT580" s="6"/>
      <c r="IU580" s="5"/>
      <c r="IV580" s="5"/>
      <c r="IW580" s="4"/>
      <c r="IX580" s="6"/>
      <c r="IY580" s="4"/>
      <c r="IZ580" s="6"/>
      <c r="JA580" s="5"/>
      <c r="JB580" s="5"/>
      <c r="JC580" s="4"/>
      <c r="JD580" s="6"/>
      <c r="JE580" s="4"/>
      <c r="JF580" s="6"/>
      <c r="JG580" s="5"/>
      <c r="JH580" s="5"/>
      <c r="JI580" s="4"/>
      <c r="JJ580" s="6"/>
      <c r="JK580" s="4"/>
      <c r="JL580" s="6"/>
      <c r="JM580" s="5"/>
      <c r="JN580" s="5"/>
      <c r="JO580" s="4"/>
      <c r="JP580" s="6"/>
      <c r="JQ580" s="4"/>
      <c r="JR580" s="6"/>
      <c r="JS580" s="5"/>
      <c r="JT580" s="5"/>
      <c r="JU580" s="4"/>
      <c r="JV580" s="6"/>
      <c r="JW580" s="4"/>
      <c r="JX580" s="6"/>
      <c r="JY580" s="5"/>
      <c r="JZ580" s="5"/>
      <c r="KA580" s="4"/>
      <c r="KB580" s="6"/>
      <c r="KC580" s="4"/>
      <c r="KD580" s="6"/>
      <c r="KE580" s="5"/>
      <c r="KF580" s="5"/>
      <c r="KG580" s="4"/>
      <c r="KH580" s="6"/>
      <c r="KI580" s="4"/>
      <c r="KJ580" s="6"/>
      <c r="KK580" s="5"/>
      <c r="KL580" s="5"/>
    </row>
    <row r="581">
      <c r="A581" s="3" t="s">
        <v>85</v>
      </c>
      <c r="B581" s="3" t="s">
        <v>833</v>
      </c>
      <c r="C581" s="3" t="s">
        <v>703</v>
      </c>
      <c r="D581" s="3" t="s">
        <v>838</v>
      </c>
      <c r="E581" s="3" t="s">
        <v>841</v>
      </c>
      <c r="F581" s="3" t="s">
        <v>841</v>
      </c>
      <c r="G581" s="3" t="s">
        <v>841</v>
      </c>
      <c r="H581" s="3" t="s">
        <v>104</v>
      </c>
      <c r="I581" s="4"/>
      <c r="J581" s="4">
        <f>=ROUNDDOWN({0},0)</f>
      </c>
      <c r="K581" s="4">
        <v>165</v>
      </c>
      <c r="L581" s="5">
        <v>1</v>
      </c>
      <c r="M581" s="4"/>
      <c r="N581" s="4">
        <f>=ROUNDDOWN({0},0)</f>
      </c>
      <c r="O581" s="4"/>
      <c r="P581" s="5"/>
      <c r="Q581" s="4">
        <v>4</v>
      </c>
      <c r="R581" s="6">
        <v>113.62</v>
      </c>
      <c r="S581" s="4"/>
      <c r="T581" s="6"/>
      <c r="U581" s="5"/>
      <c r="V581" s="5"/>
      <c r="W581" s="4">
        <v>1</v>
      </c>
      <c r="X581" s="6">
        <v>28.08</v>
      </c>
      <c r="Y581" s="4"/>
      <c r="Z581" s="6"/>
      <c r="AA581" s="5"/>
      <c r="AB581" s="5"/>
      <c r="AC581" s="4"/>
      <c r="AD581" s="6"/>
      <c r="AE581" s="4"/>
      <c r="AF581" s="6"/>
      <c r="AG581" s="5"/>
      <c r="AH581" s="5"/>
      <c r="AI581" s="4"/>
      <c r="AJ581" s="6"/>
      <c r="AK581" s="4"/>
      <c r="AL581" s="6"/>
      <c r="AM581" s="5"/>
      <c r="AN581" s="5"/>
      <c r="AO581" s="4">
        <v>2</v>
      </c>
      <c r="AP581" s="6">
        <v>58.24</v>
      </c>
      <c r="AQ581" s="4"/>
      <c r="AR581" s="6"/>
      <c r="AS581" s="5"/>
      <c r="AT581" s="5"/>
      <c r="AU581" s="4">
        <v>1</v>
      </c>
      <c r="AV581" s="6">
        <v>27.3</v>
      </c>
      <c r="AW581" s="4"/>
      <c r="AX581" s="6"/>
      <c r="AY581" s="5"/>
      <c r="AZ581" s="5"/>
      <c r="BA581" s="4"/>
      <c r="BB581" s="6"/>
      <c r="BC581" s="4"/>
      <c r="BD581" s="6"/>
      <c r="BE581" s="5"/>
      <c r="BF581" s="5"/>
      <c r="BG581" s="4"/>
      <c r="BH581" s="6"/>
      <c r="BI581" s="4"/>
      <c r="BJ581" s="6"/>
      <c r="BK581" s="5"/>
      <c r="BL581" s="5"/>
      <c r="BM581" s="4"/>
      <c r="BN581" s="6"/>
      <c r="BO581" s="4"/>
      <c r="BP581" s="6"/>
      <c r="BQ581" s="5"/>
      <c r="BR581" s="5"/>
      <c r="BS581" s="4"/>
      <c r="BT581" s="6"/>
      <c r="BU581" s="4"/>
      <c r="BV581" s="6"/>
      <c r="BW581" s="5"/>
      <c r="BX581" s="5"/>
      <c r="BY581" s="4"/>
      <c r="BZ581" s="6"/>
      <c r="CA581" s="4"/>
      <c r="CB581" s="6"/>
      <c r="CC581" s="5"/>
      <c r="CD581" s="5"/>
      <c r="CE581" s="4"/>
      <c r="CF581" s="6"/>
      <c r="CG581" s="4"/>
      <c r="CH581" s="6"/>
      <c r="CI581" s="5"/>
      <c r="CJ581" s="5"/>
      <c r="CK581" s="4"/>
      <c r="CL581" s="6"/>
      <c r="CM581" s="4"/>
      <c r="CN581" s="6"/>
      <c r="CO581" s="5"/>
      <c r="CP581" s="5"/>
      <c r="CQ581" s="4"/>
      <c r="CR581" s="6"/>
      <c r="CS581" s="4"/>
      <c r="CT581" s="6"/>
      <c r="CU581" s="5"/>
      <c r="CV581" s="5"/>
      <c r="CW581" s="4"/>
      <c r="CX581" s="6"/>
      <c r="CY581" s="4"/>
      <c r="CZ581" s="6"/>
      <c r="DA581" s="5"/>
      <c r="DB581" s="5"/>
      <c r="DC581" s="4"/>
      <c r="DD581" s="6"/>
      <c r="DE581" s="4"/>
      <c r="DF581" s="6"/>
      <c r="DG581" s="5"/>
      <c r="DH581" s="5"/>
      <c r="DI581" s="4"/>
      <c r="DJ581" s="6"/>
      <c r="DK581" s="4"/>
      <c r="DL581" s="6"/>
      <c r="DM581" s="5"/>
      <c r="DN581" s="5"/>
      <c r="DO581" s="4"/>
      <c r="DP581" s="6"/>
      <c r="DQ581" s="4"/>
      <c r="DR581" s="6"/>
      <c r="DS581" s="5"/>
      <c r="DT581" s="5"/>
      <c r="DU581" s="4"/>
      <c r="DV581" s="6"/>
      <c r="DW581" s="4"/>
      <c r="DX581" s="6"/>
      <c r="DY581" s="5"/>
      <c r="DZ581" s="5"/>
      <c r="EA581" s="4"/>
      <c r="EB581" s="6"/>
      <c r="EC581" s="4"/>
      <c r="ED581" s="6"/>
      <c r="EE581" s="5"/>
      <c r="EF581" s="5"/>
      <c r="EG581" s="4"/>
      <c r="EH581" s="6"/>
      <c r="EI581" s="4"/>
      <c r="EJ581" s="6"/>
      <c r="EK581" s="5"/>
      <c r="EL581" s="5"/>
      <c r="EM581" s="4"/>
      <c r="EN581" s="6"/>
      <c r="EO581" s="4"/>
      <c r="EP581" s="6"/>
      <c r="EQ581" s="5"/>
      <c r="ER581" s="5"/>
      <c r="ES581" s="4"/>
      <c r="ET581" s="6"/>
      <c r="EU581" s="4"/>
      <c r="EV581" s="6"/>
      <c r="EW581" s="5"/>
      <c r="EX581" s="5"/>
      <c r="EY581" s="4"/>
      <c r="EZ581" s="6"/>
      <c r="FA581" s="4"/>
      <c r="FB581" s="6"/>
      <c r="FC581" s="5"/>
      <c r="FD581" s="5"/>
      <c r="FE581" s="4"/>
      <c r="FF581" s="6"/>
      <c r="FG581" s="4"/>
      <c r="FH581" s="6"/>
      <c r="FI581" s="5"/>
      <c r="FJ581" s="5"/>
      <c r="FK581" s="4"/>
      <c r="FL581" s="6"/>
      <c r="FM581" s="4"/>
      <c r="FN581" s="6"/>
      <c r="FO581" s="5"/>
      <c r="FP581" s="5"/>
      <c r="FQ581" s="4"/>
      <c r="FR581" s="6"/>
      <c r="FS581" s="4"/>
      <c r="FT581" s="6"/>
      <c r="FU581" s="5"/>
      <c r="FV581" s="5"/>
      <c r="FW581" s="4"/>
      <c r="FX581" s="6"/>
      <c r="FY581" s="4"/>
      <c r="FZ581" s="6"/>
      <c r="GA581" s="5"/>
      <c r="GB581" s="5"/>
      <c r="GC581" s="4"/>
      <c r="GD581" s="6"/>
      <c r="GE581" s="4"/>
      <c r="GF581" s="6"/>
      <c r="GG581" s="5"/>
      <c r="GH581" s="5"/>
      <c r="GI581" s="4"/>
      <c r="GJ581" s="6"/>
      <c r="GK581" s="4"/>
      <c r="GL581" s="6"/>
      <c r="GM581" s="5"/>
      <c r="GN581" s="5"/>
      <c r="GO581" s="4"/>
      <c r="GP581" s="6"/>
      <c r="GQ581" s="4"/>
      <c r="GR581" s="6"/>
      <c r="GS581" s="5"/>
      <c r="GT581" s="5"/>
      <c r="GU581" s="4"/>
      <c r="GV581" s="6"/>
      <c r="GW581" s="4"/>
      <c r="GX581" s="6"/>
      <c r="GY581" s="5"/>
      <c r="GZ581" s="5"/>
      <c r="HA581" s="4"/>
      <c r="HB581" s="6"/>
      <c r="HC581" s="4"/>
      <c r="HD581" s="6"/>
      <c r="HE581" s="5"/>
      <c r="HF581" s="5"/>
      <c r="HG581" s="4"/>
      <c r="HH581" s="6"/>
      <c r="HI581" s="4"/>
      <c r="HJ581" s="6"/>
      <c r="HK581" s="5"/>
      <c r="HL581" s="5"/>
      <c r="HM581" s="4"/>
      <c r="HN581" s="6"/>
      <c r="HO581" s="4"/>
      <c r="HP581" s="6"/>
      <c r="HQ581" s="5"/>
      <c r="HR581" s="5"/>
      <c r="HS581" s="4"/>
      <c r="HT581" s="6"/>
      <c r="HU581" s="4"/>
      <c r="HV581" s="6"/>
      <c r="HW581" s="5"/>
      <c r="HX581" s="5"/>
      <c r="HY581" s="4"/>
      <c r="HZ581" s="6"/>
      <c r="IA581" s="4"/>
      <c r="IB581" s="6"/>
      <c r="IC581" s="5"/>
      <c r="ID581" s="5"/>
      <c r="IE581" s="4"/>
      <c r="IF581" s="6"/>
      <c r="IG581" s="4"/>
      <c r="IH581" s="6"/>
      <c r="II581" s="5"/>
      <c r="IJ581" s="5"/>
      <c r="IK581" s="4"/>
      <c r="IL581" s="6"/>
      <c r="IM581" s="4"/>
      <c r="IN581" s="6"/>
      <c r="IO581" s="5"/>
      <c r="IP581" s="5"/>
      <c r="IQ581" s="4"/>
      <c r="IR581" s="6"/>
      <c r="IS581" s="4"/>
      <c r="IT581" s="6"/>
      <c r="IU581" s="5"/>
      <c r="IV581" s="5"/>
      <c r="IW581" s="4"/>
      <c r="IX581" s="6"/>
      <c r="IY581" s="4"/>
      <c r="IZ581" s="6"/>
      <c r="JA581" s="5"/>
      <c r="JB581" s="5"/>
      <c r="JC581" s="4"/>
      <c r="JD581" s="6"/>
      <c r="JE581" s="4"/>
      <c r="JF581" s="6"/>
      <c r="JG581" s="5"/>
      <c r="JH581" s="5"/>
      <c r="JI581" s="4"/>
      <c r="JJ581" s="6"/>
      <c r="JK581" s="4"/>
      <c r="JL581" s="6"/>
      <c r="JM581" s="5"/>
      <c r="JN581" s="5"/>
      <c r="JO581" s="4"/>
      <c r="JP581" s="6"/>
      <c r="JQ581" s="4"/>
      <c r="JR581" s="6"/>
      <c r="JS581" s="5"/>
      <c r="JT581" s="5"/>
      <c r="JU581" s="4"/>
      <c r="JV581" s="6"/>
      <c r="JW581" s="4"/>
      <c r="JX581" s="6"/>
      <c r="JY581" s="5"/>
      <c r="JZ581" s="5"/>
      <c r="KA581" s="4"/>
      <c r="KB581" s="6"/>
      <c r="KC581" s="4"/>
      <c r="KD581" s="6"/>
      <c r="KE581" s="5"/>
      <c r="KF581" s="5"/>
      <c r="KG581" s="4"/>
      <c r="KH581" s="6"/>
      <c r="KI581" s="4"/>
      <c r="KJ581" s="6"/>
      <c r="KK581" s="5"/>
      <c r="KL581" s="5"/>
    </row>
    <row r="582">
      <c r="A582" s="3" t="s">
        <v>85</v>
      </c>
      <c r="B582" s="3" t="s">
        <v>833</v>
      </c>
      <c r="C582" s="3" t="s">
        <v>547</v>
      </c>
      <c r="D582" s="3" t="s">
        <v>787</v>
      </c>
      <c r="E582" s="3" t="s">
        <v>842</v>
      </c>
      <c r="F582" s="3" t="s">
        <v>842</v>
      </c>
      <c r="G582" s="3" t="s">
        <v>842</v>
      </c>
      <c r="H582" s="3" t="s">
        <v>104</v>
      </c>
      <c r="I582" s="4"/>
      <c r="J582" s="4">
        <f>=ROUNDDOWN({0},0)</f>
      </c>
      <c r="K582" s="4">
        <v>232</v>
      </c>
      <c r="L582" s="5">
        <v>1</v>
      </c>
      <c r="M582" s="4"/>
      <c r="N582" s="4">
        <f>=ROUNDDOWN({0},0)</f>
      </c>
      <c r="O582" s="4"/>
      <c r="P582" s="5"/>
      <c r="Q582" s="4">
        <v>5</v>
      </c>
      <c r="R582" s="6">
        <v>123.24</v>
      </c>
      <c r="S582" s="4"/>
      <c r="T582" s="6"/>
      <c r="U582" s="5"/>
      <c r="V582" s="5"/>
      <c r="W582" s="4">
        <v>3</v>
      </c>
      <c r="X582" s="6">
        <v>84.24</v>
      </c>
      <c r="Y582" s="4"/>
      <c r="Z582" s="6"/>
      <c r="AA582" s="5"/>
      <c r="AB582" s="5"/>
      <c r="AC582" s="4">
        <v>2</v>
      </c>
      <c r="AD582" s="6">
        <v>39</v>
      </c>
      <c r="AE582" s="4"/>
      <c r="AF582" s="6"/>
      <c r="AG582" s="5"/>
      <c r="AH582" s="5"/>
      <c r="AI582" s="4"/>
      <c r="AJ582" s="6"/>
      <c r="AK582" s="4"/>
      <c r="AL582" s="6"/>
      <c r="AM582" s="5"/>
      <c r="AN582" s="5"/>
      <c r="AO582" s="4"/>
      <c r="AP582" s="6"/>
      <c r="AQ582" s="4"/>
      <c r="AR582" s="6"/>
      <c r="AS582" s="5"/>
      <c r="AT582" s="5"/>
      <c r="AU582" s="4"/>
      <c r="AV582" s="6"/>
      <c r="AW582" s="4"/>
      <c r="AX582" s="6"/>
      <c r="AY582" s="5"/>
      <c r="AZ582" s="5"/>
      <c r="BA582" s="4"/>
      <c r="BB582" s="6"/>
      <c r="BC582" s="4"/>
      <c r="BD582" s="6"/>
      <c r="BE582" s="5"/>
      <c r="BF582" s="5"/>
      <c r="BG582" s="4"/>
      <c r="BH582" s="6"/>
      <c r="BI582" s="4"/>
      <c r="BJ582" s="6"/>
      <c r="BK582" s="5"/>
      <c r="BL582" s="5"/>
      <c r="BM582" s="4"/>
      <c r="BN582" s="6"/>
      <c r="BO582" s="4"/>
      <c r="BP582" s="6"/>
      <c r="BQ582" s="5"/>
      <c r="BR582" s="5"/>
      <c r="BS582" s="4"/>
      <c r="BT582" s="6"/>
      <c r="BU582" s="4"/>
      <c r="BV582" s="6"/>
      <c r="BW582" s="5"/>
      <c r="BX582" s="5"/>
      <c r="BY582" s="4"/>
      <c r="BZ582" s="6"/>
      <c r="CA582" s="4"/>
      <c r="CB582" s="6"/>
      <c r="CC582" s="5"/>
      <c r="CD582" s="5"/>
      <c r="CE582" s="4"/>
      <c r="CF582" s="6"/>
      <c r="CG582" s="4"/>
      <c r="CH582" s="6"/>
      <c r="CI582" s="5"/>
      <c r="CJ582" s="5"/>
      <c r="CK582" s="4"/>
      <c r="CL582" s="6"/>
      <c r="CM582" s="4"/>
      <c r="CN582" s="6"/>
      <c r="CO582" s="5"/>
      <c r="CP582" s="5"/>
      <c r="CQ582" s="4"/>
      <c r="CR582" s="6"/>
      <c r="CS582" s="4"/>
      <c r="CT582" s="6"/>
      <c r="CU582" s="5"/>
      <c r="CV582" s="5"/>
      <c r="CW582" s="4"/>
      <c r="CX582" s="6"/>
      <c r="CY582" s="4"/>
      <c r="CZ582" s="6"/>
      <c r="DA582" s="5"/>
      <c r="DB582" s="5"/>
      <c r="DC582" s="4"/>
      <c r="DD582" s="6"/>
      <c r="DE582" s="4"/>
      <c r="DF582" s="6"/>
      <c r="DG582" s="5"/>
      <c r="DH582" s="5"/>
      <c r="DI582" s="4"/>
      <c r="DJ582" s="6"/>
      <c r="DK582" s="4"/>
      <c r="DL582" s="6"/>
      <c r="DM582" s="5"/>
      <c r="DN582" s="5"/>
      <c r="DO582" s="4"/>
      <c r="DP582" s="6"/>
      <c r="DQ582" s="4"/>
      <c r="DR582" s="6"/>
      <c r="DS582" s="5"/>
      <c r="DT582" s="5"/>
      <c r="DU582" s="4"/>
      <c r="DV582" s="6"/>
      <c r="DW582" s="4"/>
      <c r="DX582" s="6"/>
      <c r="DY582" s="5"/>
      <c r="DZ582" s="5"/>
      <c r="EA582" s="4"/>
      <c r="EB582" s="6"/>
      <c r="EC582" s="4"/>
      <c r="ED582" s="6"/>
      <c r="EE582" s="5"/>
      <c r="EF582" s="5"/>
      <c r="EG582" s="4"/>
      <c r="EH582" s="6"/>
      <c r="EI582" s="4"/>
      <c r="EJ582" s="6"/>
      <c r="EK582" s="5"/>
      <c r="EL582" s="5"/>
      <c r="EM582" s="4"/>
      <c r="EN582" s="6"/>
      <c r="EO582" s="4"/>
      <c r="EP582" s="6"/>
      <c r="EQ582" s="5"/>
      <c r="ER582" s="5"/>
      <c r="ES582" s="4"/>
      <c r="ET582" s="6"/>
      <c r="EU582" s="4"/>
      <c r="EV582" s="6"/>
      <c r="EW582" s="5"/>
      <c r="EX582" s="5"/>
      <c r="EY582" s="4"/>
      <c r="EZ582" s="6"/>
      <c r="FA582" s="4"/>
      <c r="FB582" s="6"/>
      <c r="FC582" s="5"/>
      <c r="FD582" s="5"/>
      <c r="FE582" s="4"/>
      <c r="FF582" s="6"/>
      <c r="FG582" s="4"/>
      <c r="FH582" s="6"/>
      <c r="FI582" s="5"/>
      <c r="FJ582" s="5"/>
      <c r="FK582" s="4"/>
      <c r="FL582" s="6"/>
      <c r="FM582" s="4"/>
      <c r="FN582" s="6"/>
      <c r="FO582" s="5"/>
      <c r="FP582" s="5"/>
      <c r="FQ582" s="4"/>
      <c r="FR582" s="6"/>
      <c r="FS582" s="4"/>
      <c r="FT582" s="6"/>
      <c r="FU582" s="5"/>
      <c r="FV582" s="5"/>
      <c r="FW582" s="4"/>
      <c r="FX582" s="6"/>
      <c r="FY582" s="4"/>
      <c r="FZ582" s="6"/>
      <c r="GA582" s="5"/>
      <c r="GB582" s="5"/>
      <c r="GC582" s="4"/>
      <c r="GD582" s="6"/>
      <c r="GE582" s="4"/>
      <c r="GF582" s="6"/>
      <c r="GG582" s="5"/>
      <c r="GH582" s="5"/>
      <c r="GI582" s="4"/>
      <c r="GJ582" s="6"/>
      <c r="GK582" s="4"/>
      <c r="GL582" s="6"/>
      <c r="GM582" s="5"/>
      <c r="GN582" s="5"/>
      <c r="GO582" s="4"/>
      <c r="GP582" s="6"/>
      <c r="GQ582" s="4"/>
      <c r="GR582" s="6"/>
      <c r="GS582" s="5"/>
      <c r="GT582" s="5"/>
      <c r="GU582" s="4"/>
      <c r="GV582" s="6"/>
      <c r="GW582" s="4"/>
      <c r="GX582" s="6"/>
      <c r="GY582" s="5"/>
      <c r="GZ582" s="5"/>
      <c r="HA582" s="4"/>
      <c r="HB582" s="6"/>
      <c r="HC582" s="4"/>
      <c r="HD582" s="6"/>
      <c r="HE582" s="5"/>
      <c r="HF582" s="5"/>
      <c r="HG582" s="4"/>
      <c r="HH582" s="6"/>
      <c r="HI582" s="4"/>
      <c r="HJ582" s="6"/>
      <c r="HK582" s="5"/>
      <c r="HL582" s="5"/>
      <c r="HM582" s="4"/>
      <c r="HN582" s="6"/>
      <c r="HO582" s="4"/>
      <c r="HP582" s="6"/>
      <c r="HQ582" s="5"/>
      <c r="HR582" s="5"/>
      <c r="HS582" s="4"/>
      <c r="HT582" s="6"/>
      <c r="HU582" s="4"/>
      <c r="HV582" s="6"/>
      <c r="HW582" s="5"/>
      <c r="HX582" s="5"/>
      <c r="HY582" s="4"/>
      <c r="HZ582" s="6"/>
      <c r="IA582" s="4"/>
      <c r="IB582" s="6"/>
      <c r="IC582" s="5"/>
      <c r="ID582" s="5"/>
      <c r="IE582" s="4"/>
      <c r="IF582" s="6"/>
      <c r="IG582" s="4"/>
      <c r="IH582" s="6"/>
      <c r="II582" s="5"/>
      <c r="IJ582" s="5"/>
      <c r="IK582" s="4"/>
      <c r="IL582" s="6"/>
      <c r="IM582" s="4"/>
      <c r="IN582" s="6"/>
      <c r="IO582" s="5"/>
      <c r="IP582" s="5"/>
      <c r="IQ582" s="4"/>
      <c r="IR582" s="6"/>
      <c r="IS582" s="4"/>
      <c r="IT582" s="6"/>
      <c r="IU582" s="5"/>
      <c r="IV582" s="5"/>
      <c r="IW582" s="4"/>
      <c r="IX582" s="6"/>
      <c r="IY582" s="4"/>
      <c r="IZ582" s="6"/>
      <c r="JA582" s="5"/>
      <c r="JB582" s="5"/>
      <c r="JC582" s="4"/>
      <c r="JD582" s="6"/>
      <c r="JE582" s="4"/>
      <c r="JF582" s="6"/>
      <c r="JG582" s="5"/>
      <c r="JH582" s="5"/>
      <c r="JI582" s="4"/>
      <c r="JJ582" s="6"/>
      <c r="JK582" s="4"/>
      <c r="JL582" s="6"/>
      <c r="JM582" s="5"/>
      <c r="JN582" s="5"/>
      <c r="JO582" s="4"/>
      <c r="JP582" s="6"/>
      <c r="JQ582" s="4"/>
      <c r="JR582" s="6"/>
      <c r="JS582" s="5"/>
      <c r="JT582" s="5"/>
      <c r="JU582" s="4"/>
      <c r="JV582" s="6"/>
      <c r="JW582" s="4"/>
      <c r="JX582" s="6"/>
      <c r="JY582" s="5"/>
      <c r="JZ582" s="5"/>
      <c r="KA582" s="4"/>
      <c r="KB582" s="6"/>
      <c r="KC582" s="4"/>
      <c r="KD582" s="6"/>
      <c r="KE582" s="5"/>
      <c r="KF582" s="5"/>
      <c r="KG582" s="4"/>
      <c r="KH582" s="6"/>
      <c r="KI582" s="4"/>
      <c r="KJ582" s="6"/>
      <c r="KK582" s="5"/>
      <c r="KL582" s="5"/>
    </row>
    <row r="583">
      <c r="A583" s="3" t="s">
        <v>85</v>
      </c>
      <c r="B583" s="3" t="s">
        <v>833</v>
      </c>
      <c r="C583" s="3" t="s">
        <v>547</v>
      </c>
      <c r="D583" s="3" t="s">
        <v>787</v>
      </c>
      <c r="E583" s="3" t="s">
        <v>843</v>
      </c>
      <c r="F583" s="3" t="s">
        <v>843</v>
      </c>
      <c r="G583" s="3" t="s">
        <v>843</v>
      </c>
      <c r="H583" s="3" t="s">
        <v>104</v>
      </c>
      <c r="I583" s="4"/>
      <c r="J583" s="4">
        <f>=ROUNDDOWN({0},0)</f>
      </c>
      <c r="K583" s="4"/>
      <c r="L583" s="5"/>
      <c r="M583" s="4"/>
      <c r="N583" s="4">
        <f>=ROUNDDOWN({0},0)</f>
      </c>
      <c r="O583" s="4"/>
      <c r="P583" s="5"/>
      <c r="Q583" s="4">
        <v>2</v>
      </c>
      <c r="R583" s="6">
        <v>46.8</v>
      </c>
      <c r="S583" s="4"/>
      <c r="T583" s="6"/>
      <c r="U583" s="5"/>
      <c r="V583" s="5"/>
      <c r="W583" s="4"/>
      <c r="X583" s="6"/>
      <c r="Y583" s="4"/>
      <c r="Z583" s="6"/>
      <c r="AA583" s="5"/>
      <c r="AB583" s="5"/>
      <c r="AC583" s="4">
        <v>2</v>
      </c>
      <c r="AD583" s="6">
        <v>46.8</v>
      </c>
      <c r="AE583" s="4"/>
      <c r="AF583" s="6"/>
      <c r="AG583" s="5"/>
      <c r="AH583" s="5"/>
      <c r="AI583" s="4"/>
      <c r="AJ583" s="6"/>
      <c r="AK583" s="4"/>
      <c r="AL583" s="6"/>
      <c r="AM583" s="5"/>
      <c r="AN583" s="5"/>
      <c r="AO583" s="4"/>
      <c r="AP583" s="6"/>
      <c r="AQ583" s="4"/>
      <c r="AR583" s="6"/>
      <c r="AS583" s="5"/>
      <c r="AT583" s="5"/>
      <c r="AU583" s="4"/>
      <c r="AV583" s="6"/>
      <c r="AW583" s="4"/>
      <c r="AX583" s="6"/>
      <c r="AY583" s="5"/>
      <c r="AZ583" s="5"/>
      <c r="BA583" s="4"/>
      <c r="BB583" s="6"/>
      <c r="BC583" s="4"/>
      <c r="BD583" s="6"/>
      <c r="BE583" s="5"/>
      <c r="BF583" s="5"/>
      <c r="BG583" s="4"/>
      <c r="BH583" s="6"/>
      <c r="BI583" s="4"/>
      <c r="BJ583" s="6"/>
      <c r="BK583" s="5"/>
      <c r="BL583" s="5"/>
      <c r="BM583" s="4"/>
      <c r="BN583" s="6"/>
      <c r="BO583" s="4"/>
      <c r="BP583" s="6"/>
      <c r="BQ583" s="5"/>
      <c r="BR583" s="5"/>
      <c r="BS583" s="4"/>
      <c r="BT583" s="6"/>
      <c r="BU583" s="4"/>
      <c r="BV583" s="6"/>
      <c r="BW583" s="5"/>
      <c r="BX583" s="5"/>
      <c r="BY583" s="4"/>
      <c r="BZ583" s="6"/>
      <c r="CA583" s="4"/>
      <c r="CB583" s="6"/>
      <c r="CC583" s="5"/>
      <c r="CD583" s="5"/>
      <c r="CE583" s="4"/>
      <c r="CF583" s="6"/>
      <c r="CG583" s="4"/>
      <c r="CH583" s="6"/>
      <c r="CI583" s="5"/>
      <c r="CJ583" s="5"/>
      <c r="CK583" s="4"/>
      <c r="CL583" s="6"/>
      <c r="CM583" s="4"/>
      <c r="CN583" s="6"/>
      <c r="CO583" s="5"/>
      <c r="CP583" s="5"/>
      <c r="CQ583" s="4"/>
      <c r="CR583" s="6"/>
      <c r="CS583" s="4"/>
      <c r="CT583" s="6"/>
      <c r="CU583" s="5"/>
      <c r="CV583" s="5"/>
      <c r="CW583" s="4"/>
      <c r="CX583" s="6"/>
      <c r="CY583" s="4"/>
      <c r="CZ583" s="6"/>
      <c r="DA583" s="5"/>
      <c r="DB583" s="5"/>
      <c r="DC583" s="4"/>
      <c r="DD583" s="6"/>
      <c r="DE583" s="4"/>
      <c r="DF583" s="6"/>
      <c r="DG583" s="5"/>
      <c r="DH583" s="5"/>
      <c r="DI583" s="4"/>
      <c r="DJ583" s="6"/>
      <c r="DK583" s="4"/>
      <c r="DL583" s="6"/>
      <c r="DM583" s="5"/>
      <c r="DN583" s="5"/>
      <c r="DO583" s="4"/>
      <c r="DP583" s="6"/>
      <c r="DQ583" s="4"/>
      <c r="DR583" s="6"/>
      <c r="DS583" s="5"/>
      <c r="DT583" s="5"/>
      <c r="DU583" s="4"/>
      <c r="DV583" s="6"/>
      <c r="DW583" s="4"/>
      <c r="DX583" s="6"/>
      <c r="DY583" s="5"/>
      <c r="DZ583" s="5"/>
      <c r="EA583" s="4"/>
      <c r="EB583" s="6"/>
      <c r="EC583" s="4"/>
      <c r="ED583" s="6"/>
      <c r="EE583" s="5"/>
      <c r="EF583" s="5"/>
      <c r="EG583" s="4"/>
      <c r="EH583" s="6"/>
      <c r="EI583" s="4"/>
      <c r="EJ583" s="6"/>
      <c r="EK583" s="5"/>
      <c r="EL583" s="5"/>
      <c r="EM583" s="4"/>
      <c r="EN583" s="6"/>
      <c r="EO583" s="4"/>
      <c r="EP583" s="6"/>
      <c r="EQ583" s="5"/>
      <c r="ER583" s="5"/>
      <c r="ES583" s="4"/>
      <c r="ET583" s="6"/>
      <c r="EU583" s="4"/>
      <c r="EV583" s="6"/>
      <c r="EW583" s="5"/>
      <c r="EX583" s="5"/>
      <c r="EY583" s="4"/>
      <c r="EZ583" s="6"/>
      <c r="FA583" s="4"/>
      <c r="FB583" s="6"/>
      <c r="FC583" s="5"/>
      <c r="FD583" s="5"/>
      <c r="FE583" s="4"/>
      <c r="FF583" s="6"/>
      <c r="FG583" s="4"/>
      <c r="FH583" s="6"/>
      <c r="FI583" s="5"/>
      <c r="FJ583" s="5"/>
      <c r="FK583" s="4"/>
      <c r="FL583" s="6"/>
      <c r="FM583" s="4"/>
      <c r="FN583" s="6"/>
      <c r="FO583" s="5"/>
      <c r="FP583" s="5"/>
      <c r="FQ583" s="4"/>
      <c r="FR583" s="6"/>
      <c r="FS583" s="4"/>
      <c r="FT583" s="6"/>
      <c r="FU583" s="5"/>
      <c r="FV583" s="5"/>
      <c r="FW583" s="4"/>
      <c r="FX583" s="6"/>
      <c r="FY583" s="4"/>
      <c r="FZ583" s="6"/>
      <c r="GA583" s="5"/>
      <c r="GB583" s="5"/>
      <c r="GC583" s="4"/>
      <c r="GD583" s="6"/>
      <c r="GE583" s="4"/>
      <c r="GF583" s="6"/>
      <c r="GG583" s="5"/>
      <c r="GH583" s="5"/>
      <c r="GI583" s="4"/>
      <c r="GJ583" s="6"/>
      <c r="GK583" s="4"/>
      <c r="GL583" s="6"/>
      <c r="GM583" s="5"/>
      <c r="GN583" s="5"/>
      <c r="GO583" s="4"/>
      <c r="GP583" s="6"/>
      <c r="GQ583" s="4"/>
      <c r="GR583" s="6"/>
      <c r="GS583" s="5"/>
      <c r="GT583" s="5"/>
      <c r="GU583" s="4"/>
      <c r="GV583" s="6"/>
      <c r="GW583" s="4"/>
      <c r="GX583" s="6"/>
      <c r="GY583" s="5"/>
      <c r="GZ583" s="5"/>
      <c r="HA583" s="4"/>
      <c r="HB583" s="6"/>
      <c r="HC583" s="4"/>
      <c r="HD583" s="6"/>
      <c r="HE583" s="5"/>
      <c r="HF583" s="5"/>
      <c r="HG583" s="4"/>
      <c r="HH583" s="6"/>
      <c r="HI583" s="4"/>
      <c r="HJ583" s="6"/>
      <c r="HK583" s="5"/>
      <c r="HL583" s="5"/>
      <c r="HM583" s="4"/>
      <c r="HN583" s="6"/>
      <c r="HO583" s="4"/>
      <c r="HP583" s="6"/>
      <c r="HQ583" s="5"/>
      <c r="HR583" s="5"/>
      <c r="HS583" s="4"/>
      <c r="HT583" s="6"/>
      <c r="HU583" s="4"/>
      <c r="HV583" s="6"/>
      <c r="HW583" s="5"/>
      <c r="HX583" s="5"/>
      <c r="HY583" s="4"/>
      <c r="HZ583" s="6"/>
      <c r="IA583" s="4"/>
      <c r="IB583" s="6"/>
      <c r="IC583" s="5"/>
      <c r="ID583" s="5"/>
      <c r="IE583" s="4"/>
      <c r="IF583" s="6"/>
      <c r="IG583" s="4"/>
      <c r="IH583" s="6"/>
      <c r="II583" s="5"/>
      <c r="IJ583" s="5"/>
      <c r="IK583" s="4"/>
      <c r="IL583" s="6"/>
      <c r="IM583" s="4"/>
      <c r="IN583" s="6"/>
      <c r="IO583" s="5"/>
      <c r="IP583" s="5"/>
      <c r="IQ583" s="4"/>
      <c r="IR583" s="6"/>
      <c r="IS583" s="4"/>
      <c r="IT583" s="6"/>
      <c r="IU583" s="5"/>
      <c r="IV583" s="5"/>
      <c r="IW583" s="4"/>
      <c r="IX583" s="6"/>
      <c r="IY583" s="4"/>
      <c r="IZ583" s="6"/>
      <c r="JA583" s="5"/>
      <c r="JB583" s="5"/>
      <c r="JC583" s="4"/>
      <c r="JD583" s="6"/>
      <c r="JE583" s="4"/>
      <c r="JF583" s="6"/>
      <c r="JG583" s="5"/>
      <c r="JH583" s="5"/>
      <c r="JI583" s="4"/>
      <c r="JJ583" s="6"/>
      <c r="JK583" s="4"/>
      <c r="JL583" s="6"/>
      <c r="JM583" s="5"/>
      <c r="JN583" s="5"/>
      <c r="JO583" s="4"/>
      <c r="JP583" s="6"/>
      <c r="JQ583" s="4"/>
      <c r="JR583" s="6"/>
      <c r="JS583" s="5"/>
      <c r="JT583" s="5"/>
      <c r="JU583" s="4"/>
      <c r="JV583" s="6"/>
      <c r="JW583" s="4"/>
      <c r="JX583" s="6"/>
      <c r="JY583" s="5"/>
      <c r="JZ583" s="5"/>
      <c r="KA583" s="4"/>
      <c r="KB583" s="6"/>
      <c r="KC583" s="4"/>
      <c r="KD583" s="6"/>
      <c r="KE583" s="5"/>
      <c r="KF583" s="5"/>
      <c r="KG583" s="4"/>
      <c r="KH583" s="6"/>
      <c r="KI583" s="4"/>
      <c r="KJ583" s="6"/>
      <c r="KK583" s="5"/>
      <c r="KL583" s="5"/>
    </row>
    <row r="584">
      <c r="A584" s="3" t="s">
        <v>85</v>
      </c>
      <c r="B584" s="3" t="s">
        <v>833</v>
      </c>
      <c r="C584" s="3" t="s">
        <v>547</v>
      </c>
      <c r="D584" s="3" t="s">
        <v>787</v>
      </c>
      <c r="E584" s="3" t="s">
        <v>834</v>
      </c>
      <c r="F584" s="3" t="s">
        <v>104</v>
      </c>
      <c r="G584" s="3" t="s">
        <v>104</v>
      </c>
      <c r="H584" s="3" t="s">
        <v>96</v>
      </c>
      <c r="I584" s="4"/>
      <c r="J584" s="4">
        <f>=ROUNDDOWN({0},0)</f>
      </c>
      <c r="K584" s="4">
        <v>96</v>
      </c>
      <c r="L584" s="5"/>
      <c r="M584" s="4"/>
      <c r="N584" s="4">
        <f>=ROUNDDOWN({0},0)</f>
      </c>
      <c r="O584" s="4"/>
      <c r="P584" s="5"/>
      <c r="Q584" s="4"/>
      <c r="R584" s="6"/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/>
      <c r="AD584" s="6"/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  <c r="AU584" s="4"/>
      <c r="AV584" s="6"/>
      <c r="AW584" s="4"/>
      <c r="AX584" s="6"/>
      <c r="AY584" s="5"/>
      <c r="AZ584" s="5"/>
      <c r="BA584" s="4"/>
      <c r="BB584" s="6"/>
      <c r="BC584" s="4"/>
      <c r="BD584" s="6"/>
      <c r="BE584" s="5"/>
      <c r="BF584" s="5"/>
      <c r="BG584" s="4"/>
      <c r="BH584" s="6"/>
      <c r="BI584" s="4"/>
      <c r="BJ584" s="6"/>
      <c r="BK584" s="5"/>
      <c r="BL584" s="5"/>
      <c r="BM584" s="4"/>
      <c r="BN584" s="6"/>
      <c r="BO584" s="4"/>
      <c r="BP584" s="6"/>
      <c r="BQ584" s="5"/>
      <c r="BR584" s="5"/>
      <c r="BS584" s="4"/>
      <c r="BT584" s="6"/>
      <c r="BU584" s="4"/>
      <c r="BV584" s="6"/>
      <c r="BW584" s="5"/>
      <c r="BX584" s="5"/>
      <c r="BY584" s="4"/>
      <c r="BZ584" s="6"/>
      <c r="CA584" s="4"/>
      <c r="CB584" s="6"/>
      <c r="CC584" s="5"/>
      <c r="CD584" s="5"/>
      <c r="CE584" s="4"/>
      <c r="CF584" s="6"/>
      <c r="CG584" s="4"/>
      <c r="CH584" s="6"/>
      <c r="CI584" s="5"/>
      <c r="CJ584" s="5"/>
      <c r="CK584" s="4"/>
      <c r="CL584" s="6"/>
      <c r="CM584" s="4"/>
      <c r="CN584" s="6"/>
      <c r="CO584" s="5"/>
      <c r="CP584" s="5"/>
      <c r="CQ584" s="4"/>
      <c r="CR584" s="6"/>
      <c r="CS584" s="4"/>
      <c r="CT584" s="6"/>
      <c r="CU584" s="5"/>
      <c r="CV584" s="5"/>
      <c r="CW584" s="4"/>
      <c r="CX584" s="6"/>
      <c r="CY584" s="4"/>
      <c r="CZ584" s="6"/>
      <c r="DA584" s="5"/>
      <c r="DB584" s="5"/>
      <c r="DC584" s="4"/>
      <c r="DD584" s="6"/>
      <c r="DE584" s="4"/>
      <c r="DF584" s="6"/>
      <c r="DG584" s="5"/>
      <c r="DH584" s="5"/>
      <c r="DI584" s="4"/>
      <c r="DJ584" s="6"/>
      <c r="DK584" s="4"/>
      <c r="DL584" s="6"/>
      <c r="DM584" s="5"/>
      <c r="DN584" s="5"/>
      <c r="DO584" s="4"/>
      <c r="DP584" s="6"/>
      <c r="DQ584" s="4"/>
      <c r="DR584" s="6"/>
      <c r="DS584" s="5"/>
      <c r="DT584" s="5"/>
      <c r="DU584" s="4"/>
      <c r="DV584" s="6"/>
      <c r="DW584" s="4"/>
      <c r="DX584" s="6"/>
      <c r="DY584" s="5"/>
      <c r="DZ584" s="5"/>
      <c r="EA584" s="4"/>
      <c r="EB584" s="6"/>
      <c r="EC584" s="4"/>
      <c r="ED584" s="6"/>
      <c r="EE584" s="5"/>
      <c r="EF584" s="5"/>
      <c r="EG584" s="4"/>
      <c r="EH584" s="6"/>
      <c r="EI584" s="4"/>
      <c r="EJ584" s="6"/>
      <c r="EK584" s="5"/>
      <c r="EL584" s="5"/>
      <c r="EM584" s="4"/>
      <c r="EN584" s="6"/>
      <c r="EO584" s="4"/>
      <c r="EP584" s="6"/>
      <c r="EQ584" s="5"/>
      <c r="ER584" s="5"/>
      <c r="ES584" s="4"/>
      <c r="ET584" s="6"/>
      <c r="EU584" s="4"/>
      <c r="EV584" s="6"/>
      <c r="EW584" s="5"/>
      <c r="EX584" s="5"/>
      <c r="EY584" s="4"/>
      <c r="EZ584" s="6"/>
      <c r="FA584" s="4"/>
      <c r="FB584" s="6"/>
      <c r="FC584" s="5"/>
      <c r="FD584" s="5"/>
      <c r="FE584" s="4"/>
      <c r="FF584" s="6"/>
      <c r="FG584" s="4"/>
      <c r="FH584" s="6"/>
      <c r="FI584" s="5"/>
      <c r="FJ584" s="5"/>
      <c r="FK584" s="4"/>
      <c r="FL584" s="6"/>
      <c r="FM584" s="4"/>
      <c r="FN584" s="6"/>
      <c r="FO584" s="5"/>
      <c r="FP584" s="5"/>
      <c r="FQ584" s="4"/>
      <c r="FR584" s="6"/>
      <c r="FS584" s="4"/>
      <c r="FT584" s="6"/>
      <c r="FU584" s="5"/>
      <c r="FV584" s="5"/>
      <c r="FW584" s="4"/>
      <c r="FX584" s="6"/>
      <c r="FY584" s="4"/>
      <c r="FZ584" s="6"/>
      <c r="GA584" s="5"/>
      <c r="GB584" s="5"/>
      <c r="GC584" s="4"/>
      <c r="GD584" s="6"/>
      <c r="GE584" s="4"/>
      <c r="GF584" s="6"/>
      <c r="GG584" s="5"/>
      <c r="GH584" s="5"/>
      <c r="GI584" s="4"/>
      <c r="GJ584" s="6"/>
      <c r="GK584" s="4"/>
      <c r="GL584" s="6"/>
      <c r="GM584" s="5"/>
      <c r="GN584" s="5"/>
      <c r="GO584" s="4"/>
      <c r="GP584" s="6"/>
      <c r="GQ584" s="4"/>
      <c r="GR584" s="6"/>
      <c r="GS584" s="5"/>
      <c r="GT584" s="5"/>
      <c r="GU584" s="4"/>
      <c r="GV584" s="6"/>
      <c r="GW584" s="4"/>
      <c r="GX584" s="6"/>
      <c r="GY584" s="5"/>
      <c r="GZ584" s="5"/>
      <c r="HA584" s="4"/>
      <c r="HB584" s="6"/>
      <c r="HC584" s="4"/>
      <c r="HD584" s="6"/>
      <c r="HE584" s="5"/>
      <c r="HF584" s="5"/>
      <c r="HG584" s="4"/>
      <c r="HH584" s="6"/>
      <c r="HI584" s="4"/>
      <c r="HJ584" s="6"/>
      <c r="HK584" s="5"/>
      <c r="HL584" s="5"/>
      <c r="HM584" s="4"/>
      <c r="HN584" s="6"/>
      <c r="HO584" s="4"/>
      <c r="HP584" s="6"/>
      <c r="HQ584" s="5"/>
      <c r="HR584" s="5"/>
      <c r="HS584" s="4"/>
      <c r="HT584" s="6"/>
      <c r="HU584" s="4"/>
      <c r="HV584" s="6"/>
      <c r="HW584" s="5"/>
      <c r="HX584" s="5"/>
      <c r="HY584" s="4"/>
      <c r="HZ584" s="6"/>
      <c r="IA584" s="4"/>
      <c r="IB584" s="6"/>
      <c r="IC584" s="5"/>
      <c r="ID584" s="5"/>
      <c r="IE584" s="4"/>
      <c r="IF584" s="6"/>
      <c r="IG584" s="4"/>
      <c r="IH584" s="6"/>
      <c r="II584" s="5"/>
      <c r="IJ584" s="5"/>
      <c r="IK584" s="4"/>
      <c r="IL584" s="6"/>
      <c r="IM584" s="4"/>
      <c r="IN584" s="6"/>
      <c r="IO584" s="5"/>
      <c r="IP584" s="5"/>
      <c r="IQ584" s="4"/>
      <c r="IR584" s="6"/>
      <c r="IS584" s="4"/>
      <c r="IT584" s="6"/>
      <c r="IU584" s="5"/>
      <c r="IV584" s="5"/>
      <c r="IW584" s="4"/>
      <c r="IX584" s="6"/>
      <c r="IY584" s="4"/>
      <c r="IZ584" s="6"/>
      <c r="JA584" s="5"/>
      <c r="JB584" s="5"/>
      <c r="JC584" s="4"/>
      <c r="JD584" s="6"/>
      <c r="JE584" s="4"/>
      <c r="JF584" s="6"/>
      <c r="JG584" s="5"/>
      <c r="JH584" s="5"/>
      <c r="JI584" s="4"/>
      <c r="JJ584" s="6"/>
      <c r="JK584" s="4"/>
      <c r="JL584" s="6"/>
      <c r="JM584" s="5"/>
      <c r="JN584" s="5"/>
      <c r="JO584" s="4"/>
      <c r="JP584" s="6"/>
      <c r="JQ584" s="4"/>
      <c r="JR584" s="6"/>
      <c r="JS584" s="5"/>
      <c r="JT584" s="5"/>
      <c r="JU584" s="4"/>
      <c r="JV584" s="6"/>
      <c r="JW584" s="4"/>
      <c r="JX584" s="6"/>
      <c r="JY584" s="5"/>
      <c r="JZ584" s="5"/>
      <c r="KA584" s="4"/>
      <c r="KB584" s="6"/>
      <c r="KC584" s="4"/>
      <c r="KD584" s="6"/>
      <c r="KE584" s="5"/>
      <c r="KF584" s="5"/>
      <c r="KG584" s="4"/>
      <c r="KH584" s="6"/>
      <c r="KI584" s="4"/>
      <c r="KJ584" s="6"/>
      <c r="KK584" s="5"/>
      <c r="KL584" s="5"/>
    </row>
    <row r="585">
      <c r="A585" s="3" t="s">
        <v>85</v>
      </c>
      <c r="B585" s="3" t="s">
        <v>844</v>
      </c>
      <c r="C585" s="3" t="s">
        <v>87</v>
      </c>
      <c r="D585" s="3" t="s">
        <v>88</v>
      </c>
      <c r="E585" s="3" t="s">
        <v>845</v>
      </c>
      <c r="F585" s="3" t="s">
        <v>845</v>
      </c>
      <c r="G585" s="3" t="s">
        <v>845</v>
      </c>
      <c r="H585" s="3" t="s">
        <v>351</v>
      </c>
      <c r="I585" s="4"/>
      <c r="J585" s="4">
        <f>=ROUNDDOWN({0},0)</f>
      </c>
      <c r="K585" s="4">
        <v>980</v>
      </c>
      <c r="L585" s="5">
        <v>1</v>
      </c>
      <c r="M585" s="4"/>
      <c r="N585" s="4">
        <f>=ROUNDDOWN({0},0)</f>
      </c>
      <c r="O585" s="4"/>
      <c r="P585" s="5"/>
      <c r="Q585" s="4">
        <v>23</v>
      </c>
      <c r="R585" s="6">
        <v>2305.35</v>
      </c>
      <c r="S585" s="4"/>
      <c r="T585" s="6"/>
      <c r="U585" s="5"/>
      <c r="V585" s="5"/>
      <c r="W585" s="4">
        <v>2</v>
      </c>
      <c r="X585" s="6">
        <v>195.3</v>
      </c>
      <c r="Y585" s="4"/>
      <c r="Z585" s="6"/>
      <c r="AA585" s="5"/>
      <c r="AB585" s="5"/>
      <c r="AC585" s="4">
        <v>5</v>
      </c>
      <c r="AD585" s="6">
        <v>477.31</v>
      </c>
      <c r="AE585" s="4"/>
      <c r="AF585" s="6"/>
      <c r="AG585" s="5"/>
      <c r="AH585" s="5"/>
      <c r="AI585" s="4">
        <v>9</v>
      </c>
      <c r="AJ585" s="6">
        <v>910.62</v>
      </c>
      <c r="AK585" s="4"/>
      <c r="AL585" s="6"/>
      <c r="AM585" s="5"/>
      <c r="AN585" s="5"/>
      <c r="AO585" s="4">
        <v>3</v>
      </c>
      <c r="AP585" s="6">
        <v>302.4</v>
      </c>
      <c r="AQ585" s="4"/>
      <c r="AR585" s="6"/>
      <c r="AS585" s="5"/>
      <c r="AT585" s="5"/>
      <c r="AU585" s="4">
        <v>1</v>
      </c>
      <c r="AV585" s="6">
        <v>108.82</v>
      </c>
      <c r="AW585" s="4"/>
      <c r="AX585" s="6"/>
      <c r="AY585" s="5"/>
      <c r="AZ585" s="5"/>
      <c r="BA585" s="4"/>
      <c r="BB585" s="6"/>
      <c r="BC585" s="4"/>
      <c r="BD585" s="6"/>
      <c r="BE585" s="5"/>
      <c r="BF585" s="5"/>
      <c r="BG585" s="4"/>
      <c r="BH585" s="6"/>
      <c r="BI585" s="4"/>
      <c r="BJ585" s="6"/>
      <c r="BK585" s="5"/>
      <c r="BL585" s="5"/>
      <c r="BM585" s="4">
        <v>2</v>
      </c>
      <c r="BN585" s="6">
        <v>207.26</v>
      </c>
      <c r="BO585" s="4"/>
      <c r="BP585" s="6"/>
      <c r="BQ585" s="5"/>
      <c r="BR585" s="5"/>
      <c r="BS585" s="4"/>
      <c r="BT585" s="6"/>
      <c r="BU585" s="4"/>
      <c r="BV585" s="6"/>
      <c r="BW585" s="5"/>
      <c r="BX585" s="5"/>
      <c r="BY585" s="4"/>
      <c r="BZ585" s="6"/>
      <c r="CA585" s="4"/>
      <c r="CB585" s="6"/>
      <c r="CC585" s="5"/>
      <c r="CD585" s="5"/>
      <c r="CE585" s="4"/>
      <c r="CF585" s="6"/>
      <c r="CG585" s="4"/>
      <c r="CH585" s="6"/>
      <c r="CI585" s="5"/>
      <c r="CJ585" s="5"/>
      <c r="CK585" s="4"/>
      <c r="CL585" s="6"/>
      <c r="CM585" s="4"/>
      <c r="CN585" s="6"/>
      <c r="CO585" s="5"/>
      <c r="CP585" s="5"/>
      <c r="CQ585" s="4"/>
      <c r="CR585" s="6"/>
      <c r="CS585" s="4"/>
      <c r="CT585" s="6"/>
      <c r="CU585" s="5"/>
      <c r="CV585" s="5"/>
      <c r="CW585" s="4">
        <v>1</v>
      </c>
      <c r="CX585" s="6">
        <v>103.64</v>
      </c>
      <c r="CY585" s="4"/>
      <c r="CZ585" s="6"/>
      <c r="DA585" s="5"/>
      <c r="DB585" s="5"/>
      <c r="DC585" s="4"/>
      <c r="DD585" s="6"/>
      <c r="DE585" s="4"/>
      <c r="DF585" s="6"/>
      <c r="DG585" s="5"/>
      <c r="DH585" s="5"/>
      <c r="DI585" s="4"/>
      <c r="DJ585" s="6"/>
      <c r="DK585" s="4"/>
      <c r="DL585" s="6"/>
      <c r="DM585" s="5"/>
      <c r="DN585" s="5"/>
      <c r="DO585" s="4"/>
      <c r="DP585" s="6"/>
      <c r="DQ585" s="4"/>
      <c r="DR585" s="6"/>
      <c r="DS585" s="5"/>
      <c r="DT585" s="5"/>
      <c r="DU585" s="4"/>
      <c r="DV585" s="6"/>
      <c r="DW585" s="4"/>
      <c r="DX585" s="6"/>
      <c r="DY585" s="5"/>
      <c r="DZ585" s="5"/>
      <c r="EA585" s="4"/>
      <c r="EB585" s="6"/>
      <c r="EC585" s="4"/>
      <c r="ED585" s="6"/>
      <c r="EE585" s="5"/>
      <c r="EF585" s="5"/>
      <c r="EG585" s="4"/>
      <c r="EH585" s="6"/>
      <c r="EI585" s="4"/>
      <c r="EJ585" s="6"/>
      <c r="EK585" s="5"/>
      <c r="EL585" s="5"/>
      <c r="EM585" s="4"/>
      <c r="EN585" s="6"/>
      <c r="EO585" s="4"/>
      <c r="EP585" s="6"/>
      <c r="EQ585" s="5"/>
      <c r="ER585" s="5"/>
      <c r="ES585" s="4"/>
      <c r="ET585" s="6"/>
      <c r="EU585" s="4"/>
      <c r="EV585" s="6"/>
      <c r="EW585" s="5"/>
      <c r="EX585" s="5"/>
      <c r="EY585" s="4"/>
      <c r="EZ585" s="6"/>
      <c r="FA585" s="4"/>
      <c r="FB585" s="6"/>
      <c r="FC585" s="5"/>
      <c r="FD585" s="5"/>
      <c r="FE585" s="4"/>
      <c r="FF585" s="6"/>
      <c r="FG585" s="4"/>
      <c r="FH585" s="6"/>
      <c r="FI585" s="5"/>
      <c r="FJ585" s="5"/>
      <c r="FK585" s="4"/>
      <c r="FL585" s="6"/>
      <c r="FM585" s="4"/>
      <c r="FN585" s="6"/>
      <c r="FO585" s="5"/>
      <c r="FP585" s="5"/>
      <c r="FQ585" s="4"/>
      <c r="FR585" s="6"/>
      <c r="FS585" s="4"/>
      <c r="FT585" s="6"/>
      <c r="FU585" s="5"/>
      <c r="FV585" s="5"/>
      <c r="FW585" s="4"/>
      <c r="FX585" s="6"/>
      <c r="FY585" s="4"/>
      <c r="FZ585" s="6"/>
      <c r="GA585" s="5"/>
      <c r="GB585" s="5"/>
      <c r="GC585" s="4"/>
      <c r="GD585" s="6"/>
      <c r="GE585" s="4"/>
      <c r="GF585" s="6"/>
      <c r="GG585" s="5"/>
      <c r="GH585" s="5"/>
      <c r="GI585" s="4"/>
      <c r="GJ585" s="6"/>
      <c r="GK585" s="4"/>
      <c r="GL585" s="6"/>
      <c r="GM585" s="5"/>
      <c r="GN585" s="5"/>
      <c r="GO585" s="4"/>
      <c r="GP585" s="6"/>
      <c r="GQ585" s="4"/>
      <c r="GR585" s="6"/>
      <c r="GS585" s="5"/>
      <c r="GT585" s="5"/>
      <c r="GU585" s="4"/>
      <c r="GV585" s="6"/>
      <c r="GW585" s="4"/>
      <c r="GX585" s="6"/>
      <c r="GY585" s="5"/>
      <c r="GZ585" s="5"/>
      <c r="HA585" s="4"/>
      <c r="HB585" s="6"/>
      <c r="HC585" s="4"/>
      <c r="HD585" s="6"/>
      <c r="HE585" s="5"/>
      <c r="HF585" s="5"/>
      <c r="HG585" s="4"/>
      <c r="HH585" s="6"/>
      <c r="HI585" s="4"/>
      <c r="HJ585" s="6"/>
      <c r="HK585" s="5"/>
      <c r="HL585" s="5"/>
      <c r="HM585" s="4"/>
      <c r="HN585" s="6"/>
      <c r="HO585" s="4"/>
      <c r="HP585" s="6"/>
      <c r="HQ585" s="5"/>
      <c r="HR585" s="5"/>
      <c r="HS585" s="4"/>
      <c r="HT585" s="6"/>
      <c r="HU585" s="4"/>
      <c r="HV585" s="6"/>
      <c r="HW585" s="5"/>
      <c r="HX585" s="5"/>
      <c r="HY585" s="4"/>
      <c r="HZ585" s="6"/>
      <c r="IA585" s="4"/>
      <c r="IB585" s="6"/>
      <c r="IC585" s="5"/>
      <c r="ID585" s="5"/>
      <c r="IE585" s="4"/>
      <c r="IF585" s="6"/>
      <c r="IG585" s="4"/>
      <c r="IH585" s="6"/>
      <c r="II585" s="5"/>
      <c r="IJ585" s="5"/>
      <c r="IK585" s="4"/>
      <c r="IL585" s="6"/>
      <c r="IM585" s="4"/>
      <c r="IN585" s="6"/>
      <c r="IO585" s="5"/>
      <c r="IP585" s="5"/>
      <c r="IQ585" s="4"/>
      <c r="IR585" s="6"/>
      <c r="IS585" s="4"/>
      <c r="IT585" s="6"/>
      <c r="IU585" s="5"/>
      <c r="IV585" s="5"/>
      <c r="IW585" s="4"/>
      <c r="IX585" s="6"/>
      <c r="IY585" s="4"/>
      <c r="IZ585" s="6"/>
      <c r="JA585" s="5"/>
      <c r="JB585" s="5"/>
      <c r="JC585" s="4"/>
      <c r="JD585" s="6"/>
      <c r="JE585" s="4"/>
      <c r="JF585" s="6"/>
      <c r="JG585" s="5"/>
      <c r="JH585" s="5"/>
      <c r="JI585" s="4"/>
      <c r="JJ585" s="6"/>
      <c r="JK585" s="4"/>
      <c r="JL585" s="6"/>
      <c r="JM585" s="5"/>
      <c r="JN585" s="5"/>
      <c r="JO585" s="4"/>
      <c r="JP585" s="6"/>
      <c r="JQ585" s="4"/>
      <c r="JR585" s="6"/>
      <c r="JS585" s="5"/>
      <c r="JT585" s="5"/>
      <c r="JU585" s="4"/>
      <c r="JV585" s="6"/>
      <c r="JW585" s="4"/>
      <c r="JX585" s="6"/>
      <c r="JY585" s="5"/>
      <c r="JZ585" s="5"/>
      <c r="KA585" s="4"/>
      <c r="KB585" s="6"/>
      <c r="KC585" s="4"/>
      <c r="KD585" s="6"/>
      <c r="KE585" s="5"/>
      <c r="KF585" s="5"/>
      <c r="KG585" s="4"/>
      <c r="KH585" s="6"/>
      <c r="KI585" s="4"/>
      <c r="KJ585" s="6"/>
      <c r="KK585" s="5"/>
      <c r="KL585" s="5"/>
    </row>
    <row r="586">
      <c r="A586" s="3" t="s">
        <v>85</v>
      </c>
      <c r="B586" s="3" t="s">
        <v>844</v>
      </c>
      <c r="C586" s="3" t="s">
        <v>87</v>
      </c>
      <c r="D586" s="3" t="s">
        <v>88</v>
      </c>
      <c r="E586" s="3" t="s">
        <v>846</v>
      </c>
      <c r="F586" s="3" t="s">
        <v>846</v>
      </c>
      <c r="G586" s="3" t="s">
        <v>846</v>
      </c>
      <c r="H586" s="3" t="s">
        <v>129</v>
      </c>
      <c r="I586" s="4"/>
      <c r="J586" s="4">
        <f>=ROUNDDOWN({0},0)</f>
      </c>
      <c r="K586" s="4"/>
      <c r="L586" s="5">
        <v>1</v>
      </c>
      <c r="M586" s="4"/>
      <c r="N586" s="4">
        <f>=ROUNDDOWN({0},0)</f>
      </c>
      <c r="O586" s="4"/>
      <c r="P586" s="5"/>
      <c r="Q586" s="4">
        <v>8</v>
      </c>
      <c r="R586" s="6">
        <v>640.45</v>
      </c>
      <c r="S586" s="4"/>
      <c r="T586" s="6"/>
      <c r="U586" s="5"/>
      <c r="V586" s="5"/>
      <c r="W586" s="4">
        <v>1</v>
      </c>
      <c r="X586" s="6">
        <v>76.54</v>
      </c>
      <c r="Y586" s="4"/>
      <c r="Z586" s="6"/>
      <c r="AA586" s="5"/>
      <c r="AB586" s="5"/>
      <c r="AC586" s="4">
        <v>1</v>
      </c>
      <c r="AD586" s="6">
        <v>80.32</v>
      </c>
      <c r="AE586" s="4"/>
      <c r="AF586" s="6"/>
      <c r="AG586" s="5"/>
      <c r="AH586" s="5"/>
      <c r="AI586" s="4">
        <v>3</v>
      </c>
      <c r="AJ586" s="6">
        <v>239.83</v>
      </c>
      <c r="AK586" s="4"/>
      <c r="AL586" s="6"/>
      <c r="AM586" s="5"/>
      <c r="AN586" s="5"/>
      <c r="AO586" s="4">
        <v>2</v>
      </c>
      <c r="AP586" s="6">
        <v>169.34</v>
      </c>
      <c r="AQ586" s="4"/>
      <c r="AR586" s="6"/>
      <c r="AS586" s="5"/>
      <c r="AT586" s="5"/>
      <c r="AU586" s="4">
        <v>1</v>
      </c>
      <c r="AV586" s="6">
        <v>74.42</v>
      </c>
      <c r="AW586" s="4"/>
      <c r="AX586" s="6"/>
      <c r="AY586" s="5"/>
      <c r="AZ586" s="5"/>
      <c r="BA586" s="4"/>
      <c r="BB586" s="6"/>
      <c r="BC586" s="4"/>
      <c r="BD586" s="6"/>
      <c r="BE586" s="5"/>
      <c r="BF586" s="5"/>
      <c r="BG586" s="4"/>
      <c r="BH586" s="6"/>
      <c r="BI586" s="4"/>
      <c r="BJ586" s="6"/>
      <c r="BK586" s="5"/>
      <c r="BL586" s="5"/>
      <c r="BM586" s="4"/>
      <c r="BN586" s="6"/>
      <c r="BO586" s="4"/>
      <c r="BP586" s="6"/>
      <c r="BQ586" s="5"/>
      <c r="BR586" s="5"/>
      <c r="BS586" s="4"/>
      <c r="BT586" s="6"/>
      <c r="BU586" s="4"/>
      <c r="BV586" s="6"/>
      <c r="BW586" s="5"/>
      <c r="BX586" s="5"/>
      <c r="BY586" s="4"/>
      <c r="BZ586" s="6"/>
      <c r="CA586" s="4"/>
      <c r="CB586" s="6"/>
      <c r="CC586" s="5"/>
      <c r="CD586" s="5"/>
      <c r="CE586" s="4"/>
      <c r="CF586" s="6"/>
      <c r="CG586" s="4"/>
      <c r="CH586" s="6"/>
      <c r="CI586" s="5"/>
      <c r="CJ586" s="5"/>
      <c r="CK586" s="4"/>
      <c r="CL586" s="6"/>
      <c r="CM586" s="4"/>
      <c r="CN586" s="6"/>
      <c r="CO586" s="5"/>
      <c r="CP586" s="5"/>
      <c r="CQ586" s="4"/>
      <c r="CR586" s="6"/>
      <c r="CS586" s="4"/>
      <c r="CT586" s="6"/>
      <c r="CU586" s="5"/>
      <c r="CV586" s="5"/>
      <c r="CW586" s="4"/>
      <c r="CX586" s="6"/>
      <c r="CY586" s="4"/>
      <c r="CZ586" s="6"/>
      <c r="DA586" s="5"/>
      <c r="DB586" s="5"/>
      <c r="DC586" s="4"/>
      <c r="DD586" s="6"/>
      <c r="DE586" s="4"/>
      <c r="DF586" s="6"/>
      <c r="DG586" s="5"/>
      <c r="DH586" s="5"/>
      <c r="DI586" s="4"/>
      <c r="DJ586" s="6"/>
      <c r="DK586" s="4"/>
      <c r="DL586" s="6"/>
      <c r="DM586" s="5"/>
      <c r="DN586" s="5"/>
      <c r="DO586" s="4"/>
      <c r="DP586" s="6"/>
      <c r="DQ586" s="4"/>
      <c r="DR586" s="6"/>
      <c r="DS586" s="5"/>
      <c r="DT586" s="5"/>
      <c r="DU586" s="4"/>
      <c r="DV586" s="6"/>
      <c r="DW586" s="4"/>
      <c r="DX586" s="6"/>
      <c r="DY586" s="5"/>
      <c r="DZ586" s="5"/>
      <c r="EA586" s="4"/>
      <c r="EB586" s="6"/>
      <c r="EC586" s="4"/>
      <c r="ED586" s="6"/>
      <c r="EE586" s="5"/>
      <c r="EF586" s="5"/>
      <c r="EG586" s="4"/>
      <c r="EH586" s="6"/>
      <c r="EI586" s="4"/>
      <c r="EJ586" s="6"/>
      <c r="EK586" s="5"/>
      <c r="EL586" s="5"/>
      <c r="EM586" s="4"/>
      <c r="EN586" s="6"/>
      <c r="EO586" s="4"/>
      <c r="EP586" s="6"/>
      <c r="EQ586" s="5"/>
      <c r="ER586" s="5"/>
      <c r="ES586" s="4"/>
      <c r="ET586" s="6"/>
      <c r="EU586" s="4"/>
      <c r="EV586" s="6"/>
      <c r="EW586" s="5"/>
      <c r="EX586" s="5"/>
      <c r="EY586" s="4"/>
      <c r="EZ586" s="6"/>
      <c r="FA586" s="4"/>
      <c r="FB586" s="6"/>
      <c r="FC586" s="5"/>
      <c r="FD586" s="5"/>
      <c r="FE586" s="4"/>
      <c r="FF586" s="6"/>
      <c r="FG586" s="4"/>
      <c r="FH586" s="6"/>
      <c r="FI586" s="5"/>
      <c r="FJ586" s="5"/>
      <c r="FK586" s="4"/>
      <c r="FL586" s="6"/>
      <c r="FM586" s="4"/>
      <c r="FN586" s="6"/>
      <c r="FO586" s="5"/>
      <c r="FP586" s="5"/>
      <c r="FQ586" s="4"/>
      <c r="FR586" s="6"/>
      <c r="FS586" s="4"/>
      <c r="FT586" s="6"/>
      <c r="FU586" s="5"/>
      <c r="FV586" s="5"/>
      <c r="FW586" s="4"/>
      <c r="FX586" s="6"/>
      <c r="FY586" s="4"/>
      <c r="FZ586" s="6"/>
      <c r="GA586" s="5"/>
      <c r="GB586" s="5"/>
      <c r="GC586" s="4"/>
      <c r="GD586" s="6"/>
      <c r="GE586" s="4"/>
      <c r="GF586" s="6"/>
      <c r="GG586" s="5"/>
      <c r="GH586" s="5"/>
      <c r="GI586" s="4"/>
      <c r="GJ586" s="6"/>
      <c r="GK586" s="4"/>
      <c r="GL586" s="6"/>
      <c r="GM586" s="5"/>
      <c r="GN586" s="5"/>
      <c r="GO586" s="4"/>
      <c r="GP586" s="6"/>
      <c r="GQ586" s="4"/>
      <c r="GR586" s="6"/>
      <c r="GS586" s="5"/>
      <c r="GT586" s="5"/>
      <c r="GU586" s="4"/>
      <c r="GV586" s="6"/>
      <c r="GW586" s="4"/>
      <c r="GX586" s="6"/>
      <c r="GY586" s="5"/>
      <c r="GZ586" s="5"/>
      <c r="HA586" s="4"/>
      <c r="HB586" s="6"/>
      <c r="HC586" s="4"/>
      <c r="HD586" s="6"/>
      <c r="HE586" s="5"/>
      <c r="HF586" s="5"/>
      <c r="HG586" s="4"/>
      <c r="HH586" s="6"/>
      <c r="HI586" s="4"/>
      <c r="HJ586" s="6"/>
      <c r="HK586" s="5"/>
      <c r="HL586" s="5"/>
      <c r="HM586" s="4"/>
      <c r="HN586" s="6"/>
      <c r="HO586" s="4"/>
      <c r="HP586" s="6"/>
      <c r="HQ586" s="5"/>
      <c r="HR586" s="5"/>
      <c r="HS586" s="4"/>
      <c r="HT586" s="6"/>
      <c r="HU586" s="4"/>
      <c r="HV586" s="6"/>
      <c r="HW586" s="5"/>
      <c r="HX586" s="5"/>
      <c r="HY586" s="4"/>
      <c r="HZ586" s="6"/>
      <c r="IA586" s="4"/>
      <c r="IB586" s="6"/>
      <c r="IC586" s="5"/>
      <c r="ID586" s="5"/>
      <c r="IE586" s="4"/>
      <c r="IF586" s="6"/>
      <c r="IG586" s="4"/>
      <c r="IH586" s="6"/>
      <c r="II586" s="5"/>
      <c r="IJ586" s="5"/>
      <c r="IK586" s="4"/>
      <c r="IL586" s="6"/>
      <c r="IM586" s="4"/>
      <c r="IN586" s="6"/>
      <c r="IO586" s="5"/>
      <c r="IP586" s="5"/>
      <c r="IQ586" s="4"/>
      <c r="IR586" s="6"/>
      <c r="IS586" s="4"/>
      <c r="IT586" s="6"/>
      <c r="IU586" s="5"/>
      <c r="IV586" s="5"/>
      <c r="IW586" s="4"/>
      <c r="IX586" s="6"/>
      <c r="IY586" s="4"/>
      <c r="IZ586" s="6"/>
      <c r="JA586" s="5"/>
      <c r="JB586" s="5"/>
      <c r="JC586" s="4"/>
      <c r="JD586" s="6"/>
      <c r="JE586" s="4"/>
      <c r="JF586" s="6"/>
      <c r="JG586" s="5"/>
      <c r="JH586" s="5"/>
      <c r="JI586" s="4"/>
      <c r="JJ586" s="6"/>
      <c r="JK586" s="4"/>
      <c r="JL586" s="6"/>
      <c r="JM586" s="5"/>
      <c r="JN586" s="5"/>
      <c r="JO586" s="4"/>
      <c r="JP586" s="6"/>
      <c r="JQ586" s="4"/>
      <c r="JR586" s="6"/>
      <c r="JS586" s="5"/>
      <c r="JT586" s="5"/>
      <c r="JU586" s="4"/>
      <c r="JV586" s="6"/>
      <c r="JW586" s="4"/>
      <c r="JX586" s="6"/>
      <c r="JY586" s="5"/>
      <c r="JZ586" s="5"/>
      <c r="KA586" s="4"/>
      <c r="KB586" s="6"/>
      <c r="KC586" s="4"/>
      <c r="KD586" s="6"/>
      <c r="KE586" s="5"/>
      <c r="KF586" s="5"/>
      <c r="KG586" s="4"/>
      <c r="KH586" s="6"/>
      <c r="KI586" s="4"/>
      <c r="KJ586" s="6"/>
      <c r="KK586" s="5"/>
      <c r="KL586" s="5"/>
    </row>
    <row r="587">
      <c r="A587" s="3" t="s">
        <v>85</v>
      </c>
      <c r="B587" s="3" t="s">
        <v>844</v>
      </c>
      <c r="C587" s="3" t="s">
        <v>87</v>
      </c>
      <c r="D587" s="3" t="s">
        <v>88</v>
      </c>
      <c r="E587" s="3" t="s">
        <v>847</v>
      </c>
      <c r="F587" s="3" t="s">
        <v>847</v>
      </c>
      <c r="G587" s="3" t="s">
        <v>847</v>
      </c>
      <c r="H587" s="3" t="s">
        <v>351</v>
      </c>
      <c r="I587" s="4"/>
      <c r="J587" s="4">
        <f>=ROUNDDOWN({0},0)</f>
      </c>
      <c r="K587" s="4">
        <v>265</v>
      </c>
      <c r="L587" s="5">
        <v>1</v>
      </c>
      <c r="M587" s="4"/>
      <c r="N587" s="4">
        <f>=ROUNDDOWN({0},0)</f>
      </c>
      <c r="O587" s="4"/>
      <c r="P587" s="5"/>
      <c r="Q587" s="4">
        <v>6</v>
      </c>
      <c r="R587" s="6">
        <v>534.03</v>
      </c>
      <c r="S587" s="4"/>
      <c r="T587" s="6"/>
      <c r="U587" s="5"/>
      <c r="V587" s="5"/>
      <c r="W587" s="4">
        <v>1</v>
      </c>
      <c r="X587" s="6">
        <v>87.89</v>
      </c>
      <c r="Y587" s="4"/>
      <c r="Z587" s="6"/>
      <c r="AA587" s="5"/>
      <c r="AB587" s="5"/>
      <c r="AC587" s="4">
        <v>1</v>
      </c>
      <c r="AD587" s="6">
        <v>70.14</v>
      </c>
      <c r="AE587" s="4"/>
      <c r="AF587" s="6"/>
      <c r="AG587" s="5"/>
      <c r="AH587" s="5"/>
      <c r="AI587" s="4"/>
      <c r="AJ587" s="6"/>
      <c r="AK587" s="4"/>
      <c r="AL587" s="6"/>
      <c r="AM587" s="5"/>
      <c r="AN587" s="5"/>
      <c r="AO587" s="4">
        <v>4</v>
      </c>
      <c r="AP587" s="6">
        <v>376</v>
      </c>
      <c r="AQ587" s="4"/>
      <c r="AR587" s="6"/>
      <c r="AS587" s="5"/>
      <c r="AT587" s="5"/>
      <c r="AU587" s="4"/>
      <c r="AV587" s="6"/>
      <c r="AW587" s="4"/>
      <c r="AX587" s="6"/>
      <c r="AY587" s="5"/>
      <c r="AZ587" s="5"/>
      <c r="BA587" s="4"/>
      <c r="BB587" s="6"/>
      <c r="BC587" s="4"/>
      <c r="BD587" s="6"/>
      <c r="BE587" s="5"/>
      <c r="BF587" s="5"/>
      <c r="BG587" s="4"/>
      <c r="BH587" s="6"/>
      <c r="BI587" s="4"/>
      <c r="BJ587" s="6"/>
      <c r="BK587" s="5"/>
      <c r="BL587" s="5"/>
      <c r="BM587" s="4"/>
      <c r="BN587" s="6"/>
      <c r="BO587" s="4"/>
      <c r="BP587" s="6"/>
      <c r="BQ587" s="5"/>
      <c r="BR587" s="5"/>
      <c r="BS587" s="4"/>
      <c r="BT587" s="6"/>
      <c r="BU587" s="4"/>
      <c r="BV587" s="6"/>
      <c r="BW587" s="5"/>
      <c r="BX587" s="5"/>
      <c r="BY587" s="4"/>
      <c r="BZ587" s="6"/>
      <c r="CA587" s="4"/>
      <c r="CB587" s="6"/>
      <c r="CC587" s="5"/>
      <c r="CD587" s="5"/>
      <c r="CE587" s="4"/>
      <c r="CF587" s="6"/>
      <c r="CG587" s="4"/>
      <c r="CH587" s="6"/>
      <c r="CI587" s="5"/>
      <c r="CJ587" s="5"/>
      <c r="CK587" s="4"/>
      <c r="CL587" s="6"/>
      <c r="CM587" s="4"/>
      <c r="CN587" s="6"/>
      <c r="CO587" s="5"/>
      <c r="CP587" s="5"/>
      <c r="CQ587" s="4"/>
      <c r="CR587" s="6"/>
      <c r="CS587" s="4"/>
      <c r="CT587" s="6"/>
      <c r="CU587" s="5"/>
      <c r="CV587" s="5"/>
      <c r="CW587" s="4"/>
      <c r="CX587" s="6"/>
      <c r="CY587" s="4"/>
      <c r="CZ587" s="6"/>
      <c r="DA587" s="5"/>
      <c r="DB587" s="5"/>
      <c r="DC587" s="4"/>
      <c r="DD587" s="6"/>
      <c r="DE587" s="4"/>
      <c r="DF587" s="6"/>
      <c r="DG587" s="5"/>
      <c r="DH587" s="5"/>
      <c r="DI587" s="4"/>
      <c r="DJ587" s="6"/>
      <c r="DK587" s="4"/>
      <c r="DL587" s="6"/>
      <c r="DM587" s="5"/>
      <c r="DN587" s="5"/>
      <c r="DO587" s="4"/>
      <c r="DP587" s="6"/>
      <c r="DQ587" s="4"/>
      <c r="DR587" s="6"/>
      <c r="DS587" s="5"/>
      <c r="DT587" s="5"/>
      <c r="DU587" s="4"/>
      <c r="DV587" s="6"/>
      <c r="DW587" s="4"/>
      <c r="DX587" s="6"/>
      <c r="DY587" s="5"/>
      <c r="DZ587" s="5"/>
      <c r="EA587" s="4"/>
      <c r="EB587" s="6"/>
      <c r="EC587" s="4"/>
      <c r="ED587" s="6"/>
      <c r="EE587" s="5"/>
      <c r="EF587" s="5"/>
      <c r="EG587" s="4"/>
      <c r="EH587" s="6"/>
      <c r="EI587" s="4"/>
      <c r="EJ587" s="6"/>
      <c r="EK587" s="5"/>
      <c r="EL587" s="5"/>
      <c r="EM587" s="4"/>
      <c r="EN587" s="6"/>
      <c r="EO587" s="4"/>
      <c r="EP587" s="6"/>
      <c r="EQ587" s="5"/>
      <c r="ER587" s="5"/>
      <c r="ES587" s="4"/>
      <c r="ET587" s="6"/>
      <c r="EU587" s="4"/>
      <c r="EV587" s="6"/>
      <c r="EW587" s="5"/>
      <c r="EX587" s="5"/>
      <c r="EY587" s="4"/>
      <c r="EZ587" s="6"/>
      <c r="FA587" s="4"/>
      <c r="FB587" s="6"/>
      <c r="FC587" s="5"/>
      <c r="FD587" s="5"/>
      <c r="FE587" s="4"/>
      <c r="FF587" s="6"/>
      <c r="FG587" s="4"/>
      <c r="FH587" s="6"/>
      <c r="FI587" s="5"/>
      <c r="FJ587" s="5"/>
      <c r="FK587" s="4"/>
      <c r="FL587" s="6"/>
      <c r="FM587" s="4"/>
      <c r="FN587" s="6"/>
      <c r="FO587" s="5"/>
      <c r="FP587" s="5"/>
      <c r="FQ587" s="4"/>
      <c r="FR587" s="6"/>
      <c r="FS587" s="4"/>
      <c r="FT587" s="6"/>
      <c r="FU587" s="5"/>
      <c r="FV587" s="5"/>
      <c r="FW587" s="4"/>
      <c r="FX587" s="6"/>
      <c r="FY587" s="4"/>
      <c r="FZ587" s="6"/>
      <c r="GA587" s="5"/>
      <c r="GB587" s="5"/>
      <c r="GC587" s="4"/>
      <c r="GD587" s="6"/>
      <c r="GE587" s="4"/>
      <c r="GF587" s="6"/>
      <c r="GG587" s="5"/>
      <c r="GH587" s="5"/>
      <c r="GI587" s="4"/>
      <c r="GJ587" s="6"/>
      <c r="GK587" s="4"/>
      <c r="GL587" s="6"/>
      <c r="GM587" s="5"/>
      <c r="GN587" s="5"/>
      <c r="GO587" s="4"/>
      <c r="GP587" s="6"/>
      <c r="GQ587" s="4"/>
      <c r="GR587" s="6"/>
      <c r="GS587" s="5"/>
      <c r="GT587" s="5"/>
      <c r="GU587" s="4"/>
      <c r="GV587" s="6"/>
      <c r="GW587" s="4"/>
      <c r="GX587" s="6"/>
      <c r="GY587" s="5"/>
      <c r="GZ587" s="5"/>
      <c r="HA587" s="4"/>
      <c r="HB587" s="6"/>
      <c r="HC587" s="4"/>
      <c r="HD587" s="6"/>
      <c r="HE587" s="5"/>
      <c r="HF587" s="5"/>
      <c r="HG587" s="4"/>
      <c r="HH587" s="6"/>
      <c r="HI587" s="4"/>
      <c r="HJ587" s="6"/>
      <c r="HK587" s="5"/>
      <c r="HL587" s="5"/>
      <c r="HM587" s="4"/>
      <c r="HN587" s="6"/>
      <c r="HO587" s="4"/>
      <c r="HP587" s="6"/>
      <c r="HQ587" s="5"/>
      <c r="HR587" s="5"/>
      <c r="HS587" s="4"/>
      <c r="HT587" s="6"/>
      <c r="HU587" s="4"/>
      <c r="HV587" s="6"/>
      <c r="HW587" s="5"/>
      <c r="HX587" s="5"/>
      <c r="HY587" s="4"/>
      <c r="HZ587" s="6"/>
      <c r="IA587" s="4"/>
      <c r="IB587" s="6"/>
      <c r="IC587" s="5"/>
      <c r="ID587" s="5"/>
      <c r="IE587" s="4"/>
      <c r="IF587" s="6"/>
      <c r="IG587" s="4"/>
      <c r="IH587" s="6"/>
      <c r="II587" s="5"/>
      <c r="IJ587" s="5"/>
      <c r="IK587" s="4"/>
      <c r="IL587" s="6"/>
      <c r="IM587" s="4"/>
      <c r="IN587" s="6"/>
      <c r="IO587" s="5"/>
      <c r="IP587" s="5"/>
      <c r="IQ587" s="4"/>
      <c r="IR587" s="6"/>
      <c r="IS587" s="4"/>
      <c r="IT587" s="6"/>
      <c r="IU587" s="5"/>
      <c r="IV587" s="5"/>
      <c r="IW587" s="4"/>
      <c r="IX587" s="6"/>
      <c r="IY587" s="4"/>
      <c r="IZ587" s="6"/>
      <c r="JA587" s="5"/>
      <c r="JB587" s="5"/>
      <c r="JC587" s="4"/>
      <c r="JD587" s="6"/>
      <c r="JE587" s="4"/>
      <c r="JF587" s="6"/>
      <c r="JG587" s="5"/>
      <c r="JH587" s="5"/>
      <c r="JI587" s="4"/>
      <c r="JJ587" s="6"/>
      <c r="JK587" s="4"/>
      <c r="JL587" s="6"/>
      <c r="JM587" s="5"/>
      <c r="JN587" s="5"/>
      <c r="JO587" s="4"/>
      <c r="JP587" s="6"/>
      <c r="JQ587" s="4"/>
      <c r="JR587" s="6"/>
      <c r="JS587" s="5"/>
      <c r="JT587" s="5"/>
      <c r="JU587" s="4"/>
      <c r="JV587" s="6"/>
      <c r="JW587" s="4"/>
      <c r="JX587" s="6"/>
      <c r="JY587" s="5"/>
      <c r="JZ587" s="5"/>
      <c r="KA587" s="4"/>
      <c r="KB587" s="6"/>
      <c r="KC587" s="4"/>
      <c r="KD587" s="6"/>
      <c r="KE587" s="5"/>
      <c r="KF587" s="5"/>
      <c r="KG587" s="4"/>
      <c r="KH587" s="6"/>
      <c r="KI587" s="4"/>
      <c r="KJ587" s="6"/>
      <c r="KK587" s="5"/>
      <c r="KL587" s="5"/>
    </row>
    <row r="588">
      <c r="A588" s="3" t="s">
        <v>85</v>
      </c>
      <c r="B588" s="3" t="s">
        <v>844</v>
      </c>
      <c r="C588" s="3" t="s">
        <v>87</v>
      </c>
      <c r="D588" s="3" t="s">
        <v>88</v>
      </c>
      <c r="E588" s="3" t="s">
        <v>848</v>
      </c>
      <c r="F588" s="3" t="s">
        <v>104</v>
      </c>
      <c r="G588" s="3" t="s">
        <v>104</v>
      </c>
      <c r="H588" s="3" t="s">
        <v>104</v>
      </c>
      <c r="I588" s="4"/>
      <c r="J588" s="4">
        <f>=ROUNDDOWN({0},0)</f>
      </c>
      <c r="K588" s="4"/>
      <c r="L588" s="5">
        <v>1</v>
      </c>
      <c r="M588" s="4"/>
      <c r="N588" s="4">
        <f>=ROUNDDOWN({0},0)</f>
      </c>
      <c r="O588" s="4"/>
      <c r="P588" s="5"/>
      <c r="Q588" s="4">
        <v>3</v>
      </c>
      <c r="R588" s="6">
        <v>269.45</v>
      </c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/>
      <c r="AD588" s="6"/>
      <c r="AE588" s="4"/>
      <c r="AF588" s="6"/>
      <c r="AG588" s="5"/>
      <c r="AH588" s="5"/>
      <c r="AI588" s="4"/>
      <c r="AJ588" s="6"/>
      <c r="AK588" s="4"/>
      <c r="AL588" s="6"/>
      <c r="AM588" s="5"/>
      <c r="AN588" s="5"/>
      <c r="AO588" s="4">
        <v>2</v>
      </c>
      <c r="AP588" s="6">
        <v>171</v>
      </c>
      <c r="AQ588" s="4"/>
      <c r="AR588" s="6"/>
      <c r="AS588" s="5"/>
      <c r="AT588" s="5"/>
      <c r="AU588" s="4">
        <v>1</v>
      </c>
      <c r="AV588" s="6">
        <v>98.45</v>
      </c>
      <c r="AW588" s="4"/>
      <c r="AX588" s="6"/>
      <c r="AY588" s="5"/>
      <c r="AZ588" s="5"/>
      <c r="BA588" s="4"/>
      <c r="BB588" s="6"/>
      <c r="BC588" s="4"/>
      <c r="BD588" s="6"/>
      <c r="BE588" s="5"/>
      <c r="BF588" s="5"/>
      <c r="BG588" s="4"/>
      <c r="BH588" s="6"/>
      <c r="BI588" s="4"/>
      <c r="BJ588" s="6"/>
      <c r="BK588" s="5"/>
      <c r="BL588" s="5"/>
      <c r="BM588" s="4"/>
      <c r="BN588" s="6"/>
      <c r="BO588" s="4"/>
      <c r="BP588" s="6"/>
      <c r="BQ588" s="5"/>
      <c r="BR588" s="5"/>
      <c r="BS588" s="4"/>
      <c r="BT588" s="6"/>
      <c r="BU588" s="4"/>
      <c r="BV588" s="6"/>
      <c r="BW588" s="5"/>
      <c r="BX588" s="5"/>
      <c r="BY588" s="4"/>
      <c r="BZ588" s="6"/>
      <c r="CA588" s="4"/>
      <c r="CB588" s="6"/>
      <c r="CC588" s="5"/>
      <c r="CD588" s="5"/>
      <c r="CE588" s="4"/>
      <c r="CF588" s="6"/>
      <c r="CG588" s="4"/>
      <c r="CH588" s="6"/>
      <c r="CI588" s="5"/>
      <c r="CJ588" s="5"/>
      <c r="CK588" s="4"/>
      <c r="CL588" s="6"/>
      <c r="CM588" s="4"/>
      <c r="CN588" s="6"/>
      <c r="CO588" s="5"/>
      <c r="CP588" s="5"/>
      <c r="CQ588" s="4"/>
      <c r="CR588" s="6"/>
      <c r="CS588" s="4"/>
      <c r="CT588" s="6"/>
      <c r="CU588" s="5"/>
      <c r="CV588" s="5"/>
      <c r="CW588" s="4"/>
      <c r="CX588" s="6"/>
      <c r="CY588" s="4"/>
      <c r="CZ588" s="6"/>
      <c r="DA588" s="5"/>
      <c r="DB588" s="5"/>
      <c r="DC588" s="4"/>
      <c r="DD588" s="6"/>
      <c r="DE588" s="4"/>
      <c r="DF588" s="6"/>
      <c r="DG588" s="5"/>
      <c r="DH588" s="5"/>
      <c r="DI588" s="4"/>
      <c r="DJ588" s="6"/>
      <c r="DK588" s="4"/>
      <c r="DL588" s="6"/>
      <c r="DM588" s="5"/>
      <c r="DN588" s="5"/>
      <c r="DO588" s="4"/>
      <c r="DP588" s="6"/>
      <c r="DQ588" s="4"/>
      <c r="DR588" s="6"/>
      <c r="DS588" s="5"/>
      <c r="DT588" s="5"/>
      <c r="DU588" s="4"/>
      <c r="DV588" s="6"/>
      <c r="DW588" s="4"/>
      <c r="DX588" s="6"/>
      <c r="DY588" s="5"/>
      <c r="DZ588" s="5"/>
      <c r="EA588" s="4"/>
      <c r="EB588" s="6"/>
      <c r="EC588" s="4"/>
      <c r="ED588" s="6"/>
      <c r="EE588" s="5"/>
      <c r="EF588" s="5"/>
      <c r="EG588" s="4"/>
      <c r="EH588" s="6"/>
      <c r="EI588" s="4"/>
      <c r="EJ588" s="6"/>
      <c r="EK588" s="5"/>
      <c r="EL588" s="5"/>
      <c r="EM588" s="4"/>
      <c r="EN588" s="6"/>
      <c r="EO588" s="4"/>
      <c r="EP588" s="6"/>
      <c r="EQ588" s="5"/>
      <c r="ER588" s="5"/>
      <c r="ES588" s="4"/>
      <c r="ET588" s="6"/>
      <c r="EU588" s="4"/>
      <c r="EV588" s="6"/>
      <c r="EW588" s="5"/>
      <c r="EX588" s="5"/>
      <c r="EY588" s="4"/>
      <c r="EZ588" s="6"/>
      <c r="FA588" s="4"/>
      <c r="FB588" s="6"/>
      <c r="FC588" s="5"/>
      <c r="FD588" s="5"/>
      <c r="FE588" s="4"/>
      <c r="FF588" s="6"/>
      <c r="FG588" s="4"/>
      <c r="FH588" s="6"/>
      <c r="FI588" s="5"/>
      <c r="FJ588" s="5"/>
      <c r="FK588" s="4"/>
      <c r="FL588" s="6"/>
      <c r="FM588" s="4"/>
      <c r="FN588" s="6"/>
      <c r="FO588" s="5"/>
      <c r="FP588" s="5"/>
      <c r="FQ588" s="4"/>
      <c r="FR588" s="6"/>
      <c r="FS588" s="4"/>
      <c r="FT588" s="6"/>
      <c r="FU588" s="5"/>
      <c r="FV588" s="5"/>
      <c r="FW588" s="4"/>
      <c r="FX588" s="6"/>
      <c r="FY588" s="4"/>
      <c r="FZ588" s="6"/>
      <c r="GA588" s="5"/>
      <c r="GB588" s="5"/>
      <c r="GC588" s="4"/>
      <c r="GD588" s="6"/>
      <c r="GE588" s="4"/>
      <c r="GF588" s="6"/>
      <c r="GG588" s="5"/>
      <c r="GH588" s="5"/>
      <c r="GI588" s="4"/>
      <c r="GJ588" s="6"/>
      <c r="GK588" s="4"/>
      <c r="GL588" s="6"/>
      <c r="GM588" s="5"/>
      <c r="GN588" s="5"/>
      <c r="GO588" s="4"/>
      <c r="GP588" s="6"/>
      <c r="GQ588" s="4"/>
      <c r="GR588" s="6"/>
      <c r="GS588" s="5"/>
      <c r="GT588" s="5"/>
      <c r="GU588" s="4"/>
      <c r="GV588" s="6"/>
      <c r="GW588" s="4"/>
      <c r="GX588" s="6"/>
      <c r="GY588" s="5"/>
      <c r="GZ588" s="5"/>
      <c r="HA588" s="4"/>
      <c r="HB588" s="6"/>
      <c r="HC588" s="4"/>
      <c r="HD588" s="6"/>
      <c r="HE588" s="5"/>
      <c r="HF588" s="5"/>
      <c r="HG588" s="4"/>
      <c r="HH588" s="6"/>
      <c r="HI588" s="4"/>
      <c r="HJ588" s="6"/>
      <c r="HK588" s="5"/>
      <c r="HL588" s="5"/>
      <c r="HM588" s="4"/>
      <c r="HN588" s="6"/>
      <c r="HO588" s="4"/>
      <c r="HP588" s="6"/>
      <c r="HQ588" s="5"/>
      <c r="HR588" s="5"/>
      <c r="HS588" s="4"/>
      <c r="HT588" s="6"/>
      <c r="HU588" s="4"/>
      <c r="HV588" s="6"/>
      <c r="HW588" s="5"/>
      <c r="HX588" s="5"/>
      <c r="HY588" s="4"/>
      <c r="HZ588" s="6"/>
      <c r="IA588" s="4"/>
      <c r="IB588" s="6"/>
      <c r="IC588" s="5"/>
      <c r="ID588" s="5"/>
      <c r="IE588" s="4"/>
      <c r="IF588" s="6"/>
      <c r="IG588" s="4"/>
      <c r="IH588" s="6"/>
      <c r="II588" s="5"/>
      <c r="IJ588" s="5"/>
      <c r="IK588" s="4"/>
      <c r="IL588" s="6"/>
      <c r="IM588" s="4"/>
      <c r="IN588" s="6"/>
      <c r="IO588" s="5"/>
      <c r="IP588" s="5"/>
      <c r="IQ588" s="4"/>
      <c r="IR588" s="6"/>
      <c r="IS588" s="4"/>
      <c r="IT588" s="6"/>
      <c r="IU588" s="5"/>
      <c r="IV588" s="5"/>
      <c r="IW588" s="4"/>
      <c r="IX588" s="6"/>
      <c r="IY588" s="4"/>
      <c r="IZ588" s="6"/>
      <c r="JA588" s="5"/>
      <c r="JB588" s="5"/>
      <c r="JC588" s="4"/>
      <c r="JD588" s="6"/>
      <c r="JE588" s="4"/>
      <c r="JF588" s="6"/>
      <c r="JG588" s="5"/>
      <c r="JH588" s="5"/>
      <c r="JI588" s="4"/>
      <c r="JJ588" s="6"/>
      <c r="JK588" s="4"/>
      <c r="JL588" s="6"/>
      <c r="JM588" s="5"/>
      <c r="JN588" s="5"/>
      <c r="JO588" s="4"/>
      <c r="JP588" s="6"/>
      <c r="JQ588" s="4"/>
      <c r="JR588" s="6"/>
      <c r="JS588" s="5"/>
      <c r="JT588" s="5"/>
      <c r="JU588" s="4"/>
      <c r="JV588" s="6"/>
      <c r="JW588" s="4"/>
      <c r="JX588" s="6"/>
      <c r="JY588" s="5"/>
      <c r="JZ588" s="5"/>
      <c r="KA588" s="4"/>
      <c r="KB588" s="6"/>
      <c r="KC588" s="4"/>
      <c r="KD588" s="6"/>
      <c r="KE588" s="5"/>
      <c r="KF588" s="5"/>
      <c r="KG588" s="4"/>
      <c r="KH588" s="6"/>
      <c r="KI588" s="4"/>
      <c r="KJ588" s="6"/>
      <c r="KK588" s="5"/>
      <c r="KL588" s="5"/>
    </row>
    <row r="589">
      <c r="A589" s="3" t="s">
        <v>85</v>
      </c>
      <c r="B589" s="3" t="s">
        <v>844</v>
      </c>
      <c r="C589" s="3" t="s">
        <v>87</v>
      </c>
      <c r="D589" s="3" t="s">
        <v>396</v>
      </c>
      <c r="E589" s="3" t="s">
        <v>849</v>
      </c>
      <c r="F589" s="3" t="s">
        <v>849</v>
      </c>
      <c r="G589" s="3" t="s">
        <v>849</v>
      </c>
      <c r="H589" s="3" t="s">
        <v>129</v>
      </c>
      <c r="I589" s="4"/>
      <c r="J589" s="4">
        <f>=ROUNDDOWN({0},0)</f>
      </c>
      <c r="K589" s="4"/>
      <c r="L589" s="5">
        <v>1</v>
      </c>
      <c r="M589" s="4"/>
      <c r="N589" s="4">
        <f>=ROUNDDOWN({0},0)</f>
      </c>
      <c r="O589" s="4"/>
      <c r="P589" s="5"/>
      <c r="Q589" s="4">
        <v>5</v>
      </c>
      <c r="R589" s="6">
        <v>439.37</v>
      </c>
      <c r="S589" s="4"/>
      <c r="T589" s="6"/>
      <c r="U589" s="5"/>
      <c r="V589" s="5"/>
      <c r="W589" s="4"/>
      <c r="X589" s="6"/>
      <c r="Y589" s="4"/>
      <c r="Z589" s="6"/>
      <c r="AA589" s="5"/>
      <c r="AB589" s="5"/>
      <c r="AC589" s="4">
        <v>1</v>
      </c>
      <c r="AD589" s="6">
        <v>80.8</v>
      </c>
      <c r="AE589" s="4"/>
      <c r="AF589" s="6"/>
      <c r="AG589" s="5"/>
      <c r="AH589" s="5"/>
      <c r="AI589" s="4">
        <v>2</v>
      </c>
      <c r="AJ589" s="6">
        <v>178.61</v>
      </c>
      <c r="AK589" s="4"/>
      <c r="AL589" s="6"/>
      <c r="AM589" s="5"/>
      <c r="AN589" s="5"/>
      <c r="AO589" s="4"/>
      <c r="AP589" s="6"/>
      <c r="AQ589" s="4"/>
      <c r="AR589" s="6"/>
      <c r="AS589" s="5"/>
      <c r="AT589" s="5"/>
      <c r="AU589" s="4"/>
      <c r="AV589" s="6"/>
      <c r="AW589" s="4"/>
      <c r="AX589" s="6"/>
      <c r="AY589" s="5"/>
      <c r="AZ589" s="5"/>
      <c r="BA589" s="4"/>
      <c r="BB589" s="6"/>
      <c r="BC589" s="4"/>
      <c r="BD589" s="6"/>
      <c r="BE589" s="5"/>
      <c r="BF589" s="5"/>
      <c r="BG589" s="4">
        <v>1</v>
      </c>
      <c r="BH589" s="6">
        <v>98.32</v>
      </c>
      <c r="BI589" s="4"/>
      <c r="BJ589" s="6"/>
      <c r="BK589" s="5"/>
      <c r="BL589" s="5"/>
      <c r="BM589" s="4">
        <v>1</v>
      </c>
      <c r="BN589" s="6">
        <v>81.64</v>
      </c>
      <c r="BO589" s="4"/>
      <c r="BP589" s="6"/>
      <c r="BQ589" s="5"/>
      <c r="BR589" s="5"/>
      <c r="BS589" s="4"/>
      <c r="BT589" s="6"/>
      <c r="BU589" s="4"/>
      <c r="BV589" s="6"/>
      <c r="BW589" s="5"/>
      <c r="BX589" s="5"/>
      <c r="BY589" s="4"/>
      <c r="BZ589" s="6"/>
      <c r="CA589" s="4"/>
      <c r="CB589" s="6"/>
      <c r="CC589" s="5"/>
      <c r="CD589" s="5"/>
      <c r="CE589" s="4"/>
      <c r="CF589" s="6"/>
      <c r="CG589" s="4"/>
      <c r="CH589" s="6"/>
      <c r="CI589" s="5"/>
      <c r="CJ589" s="5"/>
      <c r="CK589" s="4"/>
      <c r="CL589" s="6"/>
      <c r="CM589" s="4"/>
      <c r="CN589" s="6"/>
      <c r="CO589" s="5"/>
      <c r="CP589" s="5"/>
      <c r="CQ589" s="4"/>
      <c r="CR589" s="6"/>
      <c r="CS589" s="4"/>
      <c r="CT589" s="6"/>
      <c r="CU589" s="5"/>
      <c r="CV589" s="5"/>
      <c r="CW589" s="4"/>
      <c r="CX589" s="6"/>
      <c r="CY589" s="4"/>
      <c r="CZ589" s="6"/>
      <c r="DA589" s="5"/>
      <c r="DB589" s="5"/>
      <c r="DC589" s="4"/>
      <c r="DD589" s="6"/>
      <c r="DE589" s="4"/>
      <c r="DF589" s="6"/>
      <c r="DG589" s="5"/>
      <c r="DH589" s="5"/>
      <c r="DI589" s="4"/>
      <c r="DJ589" s="6"/>
      <c r="DK589" s="4"/>
      <c r="DL589" s="6"/>
      <c r="DM589" s="5"/>
      <c r="DN589" s="5"/>
      <c r="DO589" s="4"/>
      <c r="DP589" s="6"/>
      <c r="DQ589" s="4"/>
      <c r="DR589" s="6"/>
      <c r="DS589" s="5"/>
      <c r="DT589" s="5"/>
      <c r="DU589" s="4"/>
      <c r="DV589" s="6"/>
      <c r="DW589" s="4"/>
      <c r="DX589" s="6"/>
      <c r="DY589" s="5"/>
      <c r="DZ589" s="5"/>
      <c r="EA589" s="4"/>
      <c r="EB589" s="6"/>
      <c r="EC589" s="4"/>
      <c r="ED589" s="6"/>
      <c r="EE589" s="5"/>
      <c r="EF589" s="5"/>
      <c r="EG589" s="4"/>
      <c r="EH589" s="6"/>
      <c r="EI589" s="4"/>
      <c r="EJ589" s="6"/>
      <c r="EK589" s="5"/>
      <c r="EL589" s="5"/>
      <c r="EM589" s="4"/>
      <c r="EN589" s="6"/>
      <c r="EO589" s="4"/>
      <c r="EP589" s="6"/>
      <c r="EQ589" s="5"/>
      <c r="ER589" s="5"/>
      <c r="ES589" s="4"/>
      <c r="ET589" s="6"/>
      <c r="EU589" s="4"/>
      <c r="EV589" s="6"/>
      <c r="EW589" s="5"/>
      <c r="EX589" s="5"/>
      <c r="EY589" s="4"/>
      <c r="EZ589" s="6"/>
      <c r="FA589" s="4"/>
      <c r="FB589" s="6"/>
      <c r="FC589" s="5"/>
      <c r="FD589" s="5"/>
      <c r="FE589" s="4"/>
      <c r="FF589" s="6"/>
      <c r="FG589" s="4"/>
      <c r="FH589" s="6"/>
      <c r="FI589" s="5"/>
      <c r="FJ589" s="5"/>
      <c r="FK589" s="4"/>
      <c r="FL589" s="6"/>
      <c r="FM589" s="4"/>
      <c r="FN589" s="6"/>
      <c r="FO589" s="5"/>
      <c r="FP589" s="5"/>
      <c r="FQ589" s="4"/>
      <c r="FR589" s="6"/>
      <c r="FS589" s="4"/>
      <c r="FT589" s="6"/>
      <c r="FU589" s="5"/>
      <c r="FV589" s="5"/>
      <c r="FW589" s="4"/>
      <c r="FX589" s="6"/>
      <c r="FY589" s="4"/>
      <c r="FZ589" s="6"/>
      <c r="GA589" s="5"/>
      <c r="GB589" s="5"/>
      <c r="GC589" s="4"/>
      <c r="GD589" s="6"/>
      <c r="GE589" s="4"/>
      <c r="GF589" s="6"/>
      <c r="GG589" s="5"/>
      <c r="GH589" s="5"/>
      <c r="GI589" s="4"/>
      <c r="GJ589" s="6"/>
      <c r="GK589" s="4"/>
      <c r="GL589" s="6"/>
      <c r="GM589" s="5"/>
      <c r="GN589" s="5"/>
      <c r="GO589" s="4"/>
      <c r="GP589" s="6"/>
      <c r="GQ589" s="4"/>
      <c r="GR589" s="6"/>
      <c r="GS589" s="5"/>
      <c r="GT589" s="5"/>
      <c r="GU589" s="4"/>
      <c r="GV589" s="6"/>
      <c r="GW589" s="4"/>
      <c r="GX589" s="6"/>
      <c r="GY589" s="5"/>
      <c r="GZ589" s="5"/>
      <c r="HA589" s="4"/>
      <c r="HB589" s="6"/>
      <c r="HC589" s="4"/>
      <c r="HD589" s="6"/>
      <c r="HE589" s="5"/>
      <c r="HF589" s="5"/>
      <c r="HG589" s="4"/>
      <c r="HH589" s="6"/>
      <c r="HI589" s="4"/>
      <c r="HJ589" s="6"/>
      <c r="HK589" s="5"/>
      <c r="HL589" s="5"/>
      <c r="HM589" s="4"/>
      <c r="HN589" s="6"/>
      <c r="HO589" s="4"/>
      <c r="HP589" s="6"/>
      <c r="HQ589" s="5"/>
      <c r="HR589" s="5"/>
      <c r="HS589" s="4"/>
      <c r="HT589" s="6"/>
      <c r="HU589" s="4"/>
      <c r="HV589" s="6"/>
      <c r="HW589" s="5"/>
      <c r="HX589" s="5"/>
      <c r="HY589" s="4"/>
      <c r="HZ589" s="6"/>
      <c r="IA589" s="4"/>
      <c r="IB589" s="6"/>
      <c r="IC589" s="5"/>
      <c r="ID589" s="5"/>
      <c r="IE589" s="4"/>
      <c r="IF589" s="6"/>
      <c r="IG589" s="4"/>
      <c r="IH589" s="6"/>
      <c r="II589" s="5"/>
      <c r="IJ589" s="5"/>
      <c r="IK589" s="4"/>
      <c r="IL589" s="6"/>
      <c r="IM589" s="4"/>
      <c r="IN589" s="6"/>
      <c r="IO589" s="5"/>
      <c r="IP589" s="5"/>
      <c r="IQ589" s="4"/>
      <c r="IR589" s="6"/>
      <c r="IS589" s="4"/>
      <c r="IT589" s="6"/>
      <c r="IU589" s="5"/>
      <c r="IV589" s="5"/>
      <c r="IW589" s="4"/>
      <c r="IX589" s="6"/>
      <c r="IY589" s="4"/>
      <c r="IZ589" s="6"/>
      <c r="JA589" s="5"/>
      <c r="JB589" s="5"/>
      <c r="JC589" s="4"/>
      <c r="JD589" s="6"/>
      <c r="JE589" s="4"/>
      <c r="JF589" s="6"/>
      <c r="JG589" s="5"/>
      <c r="JH589" s="5"/>
      <c r="JI589" s="4"/>
      <c r="JJ589" s="6"/>
      <c r="JK589" s="4"/>
      <c r="JL589" s="6"/>
      <c r="JM589" s="5"/>
      <c r="JN589" s="5"/>
      <c r="JO589" s="4"/>
      <c r="JP589" s="6"/>
      <c r="JQ589" s="4"/>
      <c r="JR589" s="6"/>
      <c r="JS589" s="5"/>
      <c r="JT589" s="5"/>
      <c r="JU589" s="4"/>
      <c r="JV589" s="6"/>
      <c r="JW589" s="4"/>
      <c r="JX589" s="6"/>
      <c r="JY589" s="5"/>
      <c r="JZ589" s="5"/>
      <c r="KA589" s="4"/>
      <c r="KB589" s="6"/>
      <c r="KC589" s="4"/>
      <c r="KD589" s="6"/>
      <c r="KE589" s="5"/>
      <c r="KF589" s="5"/>
      <c r="KG589" s="4"/>
      <c r="KH589" s="6"/>
      <c r="KI589" s="4"/>
      <c r="KJ589" s="6"/>
      <c r="KK589" s="5"/>
      <c r="KL589" s="5"/>
    </row>
    <row r="590">
      <c r="A590" s="3" t="s">
        <v>85</v>
      </c>
      <c r="B590" s="3" t="s">
        <v>844</v>
      </c>
      <c r="C590" s="3" t="s">
        <v>87</v>
      </c>
      <c r="D590" s="3" t="s">
        <v>712</v>
      </c>
      <c r="E590" s="3" t="s">
        <v>850</v>
      </c>
      <c r="F590" s="3" t="s">
        <v>104</v>
      </c>
      <c r="G590" s="3" t="s">
        <v>104</v>
      </c>
      <c r="H590" s="3" t="s">
        <v>104</v>
      </c>
      <c r="I590" s="4"/>
      <c r="J590" s="4">
        <f>=ROUNDDOWN({0},0)</f>
      </c>
      <c r="K590" s="4"/>
      <c r="L590" s="5"/>
      <c r="M590" s="4"/>
      <c r="N590" s="4">
        <f>=ROUNDDOWN({0},0)</f>
      </c>
      <c r="O590" s="4"/>
      <c r="P590" s="5"/>
      <c r="Q590" s="4"/>
      <c r="R590" s="6"/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/>
      <c r="AD590" s="6"/>
      <c r="AE590" s="4"/>
      <c r="AF590" s="6"/>
      <c r="AG590" s="5"/>
      <c r="AH590" s="5"/>
      <c r="AI590" s="4"/>
      <c r="AJ590" s="6"/>
      <c r="AK590" s="4"/>
      <c r="AL590" s="6"/>
      <c r="AM590" s="5"/>
      <c r="AN590" s="5"/>
      <c r="AO590" s="4"/>
      <c r="AP590" s="6"/>
      <c r="AQ590" s="4"/>
      <c r="AR590" s="6"/>
      <c r="AS590" s="5"/>
      <c r="AT590" s="5"/>
      <c r="AU590" s="4"/>
      <c r="AV590" s="6"/>
      <c r="AW590" s="4"/>
      <c r="AX590" s="6"/>
      <c r="AY590" s="5"/>
      <c r="AZ590" s="5"/>
      <c r="BA590" s="4"/>
      <c r="BB590" s="6"/>
      <c r="BC590" s="4"/>
      <c r="BD590" s="6"/>
      <c r="BE590" s="5"/>
      <c r="BF590" s="5"/>
      <c r="BG590" s="4"/>
      <c r="BH590" s="6"/>
      <c r="BI590" s="4"/>
      <c r="BJ590" s="6"/>
      <c r="BK590" s="5"/>
      <c r="BL590" s="5"/>
      <c r="BM590" s="4"/>
      <c r="BN590" s="6"/>
      <c r="BO590" s="4"/>
      <c r="BP590" s="6"/>
      <c r="BQ590" s="5"/>
      <c r="BR590" s="5"/>
      <c r="BS590" s="4"/>
      <c r="BT590" s="6"/>
      <c r="BU590" s="4"/>
      <c r="BV590" s="6"/>
      <c r="BW590" s="5"/>
      <c r="BX590" s="5"/>
      <c r="BY590" s="4"/>
      <c r="BZ590" s="6"/>
      <c r="CA590" s="4"/>
      <c r="CB590" s="6"/>
      <c r="CC590" s="5"/>
      <c r="CD590" s="5"/>
      <c r="CE590" s="4"/>
      <c r="CF590" s="6"/>
      <c r="CG590" s="4"/>
      <c r="CH590" s="6"/>
      <c r="CI590" s="5"/>
      <c r="CJ590" s="5"/>
      <c r="CK590" s="4"/>
      <c r="CL590" s="6"/>
      <c r="CM590" s="4"/>
      <c r="CN590" s="6"/>
      <c r="CO590" s="5"/>
      <c r="CP590" s="5"/>
      <c r="CQ590" s="4"/>
      <c r="CR590" s="6"/>
      <c r="CS590" s="4"/>
      <c r="CT590" s="6"/>
      <c r="CU590" s="5"/>
      <c r="CV590" s="5"/>
      <c r="CW590" s="4"/>
      <c r="CX590" s="6"/>
      <c r="CY590" s="4"/>
      <c r="CZ590" s="6"/>
      <c r="DA590" s="5"/>
      <c r="DB590" s="5"/>
      <c r="DC590" s="4"/>
      <c r="DD590" s="6"/>
      <c r="DE590" s="4"/>
      <c r="DF590" s="6"/>
      <c r="DG590" s="5"/>
      <c r="DH590" s="5"/>
      <c r="DI590" s="4"/>
      <c r="DJ590" s="6"/>
      <c r="DK590" s="4"/>
      <c r="DL590" s="6"/>
      <c r="DM590" s="5"/>
      <c r="DN590" s="5"/>
      <c r="DO590" s="4"/>
      <c r="DP590" s="6"/>
      <c r="DQ590" s="4"/>
      <c r="DR590" s="6"/>
      <c r="DS590" s="5"/>
      <c r="DT590" s="5"/>
      <c r="DU590" s="4"/>
      <c r="DV590" s="6"/>
      <c r="DW590" s="4"/>
      <c r="DX590" s="6"/>
      <c r="DY590" s="5"/>
      <c r="DZ590" s="5"/>
      <c r="EA590" s="4"/>
      <c r="EB590" s="6"/>
      <c r="EC590" s="4"/>
      <c r="ED590" s="6"/>
      <c r="EE590" s="5"/>
      <c r="EF590" s="5"/>
      <c r="EG590" s="4"/>
      <c r="EH590" s="6"/>
      <c r="EI590" s="4"/>
      <c r="EJ590" s="6"/>
      <c r="EK590" s="5"/>
      <c r="EL590" s="5"/>
      <c r="EM590" s="4"/>
      <c r="EN590" s="6"/>
      <c r="EO590" s="4"/>
      <c r="EP590" s="6"/>
      <c r="EQ590" s="5"/>
      <c r="ER590" s="5"/>
      <c r="ES590" s="4"/>
      <c r="ET590" s="6"/>
      <c r="EU590" s="4"/>
      <c r="EV590" s="6"/>
      <c r="EW590" s="5"/>
      <c r="EX590" s="5"/>
      <c r="EY590" s="4"/>
      <c r="EZ590" s="6"/>
      <c r="FA590" s="4"/>
      <c r="FB590" s="6"/>
      <c r="FC590" s="5"/>
      <c r="FD590" s="5"/>
      <c r="FE590" s="4"/>
      <c r="FF590" s="6"/>
      <c r="FG590" s="4"/>
      <c r="FH590" s="6"/>
      <c r="FI590" s="5"/>
      <c r="FJ590" s="5"/>
      <c r="FK590" s="4"/>
      <c r="FL590" s="6"/>
      <c r="FM590" s="4"/>
      <c r="FN590" s="6"/>
      <c r="FO590" s="5"/>
      <c r="FP590" s="5"/>
      <c r="FQ590" s="4"/>
      <c r="FR590" s="6"/>
      <c r="FS590" s="4"/>
      <c r="FT590" s="6"/>
      <c r="FU590" s="5"/>
      <c r="FV590" s="5"/>
      <c r="FW590" s="4"/>
      <c r="FX590" s="6"/>
      <c r="FY590" s="4"/>
      <c r="FZ590" s="6"/>
      <c r="GA590" s="5"/>
      <c r="GB590" s="5"/>
      <c r="GC590" s="4"/>
      <c r="GD590" s="6"/>
      <c r="GE590" s="4"/>
      <c r="GF590" s="6"/>
      <c r="GG590" s="5"/>
      <c r="GH590" s="5"/>
      <c r="GI590" s="4"/>
      <c r="GJ590" s="6"/>
      <c r="GK590" s="4"/>
      <c r="GL590" s="6"/>
      <c r="GM590" s="5"/>
      <c r="GN590" s="5"/>
      <c r="GO590" s="4"/>
      <c r="GP590" s="6"/>
      <c r="GQ590" s="4"/>
      <c r="GR590" s="6"/>
      <c r="GS590" s="5"/>
      <c r="GT590" s="5"/>
      <c r="GU590" s="4"/>
      <c r="GV590" s="6"/>
      <c r="GW590" s="4"/>
      <c r="GX590" s="6"/>
      <c r="GY590" s="5"/>
      <c r="GZ590" s="5"/>
      <c r="HA590" s="4"/>
      <c r="HB590" s="6"/>
      <c r="HC590" s="4"/>
      <c r="HD590" s="6"/>
      <c r="HE590" s="5"/>
      <c r="HF590" s="5"/>
      <c r="HG590" s="4"/>
      <c r="HH590" s="6"/>
      <c r="HI590" s="4"/>
      <c r="HJ590" s="6"/>
      <c r="HK590" s="5"/>
      <c r="HL590" s="5"/>
      <c r="HM590" s="4"/>
      <c r="HN590" s="6"/>
      <c r="HO590" s="4"/>
      <c r="HP590" s="6"/>
      <c r="HQ590" s="5"/>
      <c r="HR590" s="5"/>
      <c r="HS590" s="4"/>
      <c r="HT590" s="6"/>
      <c r="HU590" s="4"/>
      <c r="HV590" s="6"/>
      <c r="HW590" s="5"/>
      <c r="HX590" s="5"/>
      <c r="HY590" s="4"/>
      <c r="HZ590" s="6"/>
      <c r="IA590" s="4"/>
      <c r="IB590" s="6"/>
      <c r="IC590" s="5"/>
      <c r="ID590" s="5"/>
      <c r="IE590" s="4"/>
      <c r="IF590" s="6"/>
      <c r="IG590" s="4"/>
      <c r="IH590" s="6"/>
      <c r="II590" s="5"/>
      <c r="IJ590" s="5"/>
      <c r="IK590" s="4"/>
      <c r="IL590" s="6"/>
      <c r="IM590" s="4"/>
      <c r="IN590" s="6"/>
      <c r="IO590" s="5"/>
      <c r="IP590" s="5"/>
      <c r="IQ590" s="4"/>
      <c r="IR590" s="6"/>
      <c r="IS590" s="4"/>
      <c r="IT590" s="6"/>
      <c r="IU590" s="5"/>
      <c r="IV590" s="5"/>
      <c r="IW590" s="4"/>
      <c r="IX590" s="6"/>
      <c r="IY590" s="4"/>
      <c r="IZ590" s="6"/>
      <c r="JA590" s="5"/>
      <c r="JB590" s="5"/>
      <c r="JC590" s="4"/>
      <c r="JD590" s="6"/>
      <c r="JE590" s="4"/>
      <c r="JF590" s="6"/>
      <c r="JG590" s="5"/>
      <c r="JH590" s="5"/>
      <c r="JI590" s="4"/>
      <c r="JJ590" s="6"/>
      <c r="JK590" s="4"/>
      <c r="JL590" s="6"/>
      <c r="JM590" s="5"/>
      <c r="JN590" s="5"/>
      <c r="JO590" s="4"/>
      <c r="JP590" s="6"/>
      <c r="JQ590" s="4"/>
      <c r="JR590" s="6"/>
      <c r="JS590" s="5"/>
      <c r="JT590" s="5"/>
      <c r="JU590" s="4"/>
      <c r="JV590" s="6"/>
      <c r="JW590" s="4"/>
      <c r="JX590" s="6"/>
      <c r="JY590" s="5"/>
      <c r="JZ590" s="5"/>
      <c r="KA590" s="4"/>
      <c r="KB590" s="6"/>
      <c r="KC590" s="4"/>
      <c r="KD590" s="6"/>
      <c r="KE590" s="5"/>
      <c r="KF590" s="5"/>
      <c r="KG590" s="4"/>
      <c r="KH590" s="6"/>
      <c r="KI590" s="4"/>
      <c r="KJ590" s="6"/>
      <c r="KK590" s="5"/>
      <c r="KL590" s="5"/>
    </row>
    <row r="591">
      <c r="A591" s="3" t="s">
        <v>85</v>
      </c>
      <c r="B591" s="3" t="s">
        <v>844</v>
      </c>
      <c r="C591" s="3" t="s">
        <v>522</v>
      </c>
      <c r="D591" s="3" t="s">
        <v>528</v>
      </c>
      <c r="E591" s="3" t="s">
        <v>847</v>
      </c>
      <c r="F591" s="3" t="s">
        <v>847</v>
      </c>
      <c r="G591" s="3" t="s">
        <v>847</v>
      </c>
      <c r="H591" s="3" t="s">
        <v>351</v>
      </c>
      <c r="I591" s="4"/>
      <c r="J591" s="4">
        <f>=ROUNDDOWN({0},0)</f>
      </c>
      <c r="K591" s="4">
        <v>235</v>
      </c>
      <c r="L591" s="5">
        <v>1</v>
      </c>
      <c r="M591" s="4"/>
      <c r="N591" s="4">
        <f>=ROUNDDOWN({0},0)</f>
      </c>
      <c r="O591" s="4"/>
      <c r="P591" s="5"/>
      <c r="Q591" s="4">
        <v>8</v>
      </c>
      <c r="R591" s="6">
        <v>629.47</v>
      </c>
      <c r="S591" s="4"/>
      <c r="T591" s="6"/>
      <c r="U591" s="5"/>
      <c r="V591" s="5"/>
      <c r="W591" s="4"/>
      <c r="X591" s="6"/>
      <c r="Y591" s="4"/>
      <c r="Z591" s="6"/>
      <c r="AA591" s="5"/>
      <c r="AB591" s="5"/>
      <c r="AC591" s="4"/>
      <c r="AD591" s="6"/>
      <c r="AE591" s="4"/>
      <c r="AF591" s="6"/>
      <c r="AG591" s="5"/>
      <c r="AH591" s="5"/>
      <c r="AI591" s="4">
        <v>1</v>
      </c>
      <c r="AJ591" s="6">
        <v>76.2</v>
      </c>
      <c r="AK591" s="4"/>
      <c r="AL591" s="6"/>
      <c r="AM591" s="5"/>
      <c r="AN591" s="5"/>
      <c r="AO591" s="4">
        <v>6</v>
      </c>
      <c r="AP591" s="6">
        <v>460</v>
      </c>
      <c r="AQ591" s="4"/>
      <c r="AR591" s="6"/>
      <c r="AS591" s="5"/>
      <c r="AT591" s="5"/>
      <c r="AU591" s="4">
        <v>1</v>
      </c>
      <c r="AV591" s="6">
        <v>93.27</v>
      </c>
      <c r="AW591" s="4"/>
      <c r="AX591" s="6"/>
      <c r="AY591" s="5"/>
      <c r="AZ591" s="5"/>
      <c r="BA591" s="4"/>
      <c r="BB591" s="6"/>
      <c r="BC591" s="4"/>
      <c r="BD591" s="6"/>
      <c r="BE591" s="5"/>
      <c r="BF591" s="5"/>
      <c r="BG591" s="4"/>
      <c r="BH591" s="6"/>
      <c r="BI591" s="4"/>
      <c r="BJ591" s="6"/>
      <c r="BK591" s="5"/>
      <c r="BL591" s="5"/>
      <c r="BM591" s="4"/>
      <c r="BN591" s="6"/>
      <c r="BO591" s="4"/>
      <c r="BP591" s="6"/>
      <c r="BQ591" s="5"/>
      <c r="BR591" s="5"/>
      <c r="BS591" s="4"/>
      <c r="BT591" s="6"/>
      <c r="BU591" s="4"/>
      <c r="BV591" s="6"/>
      <c r="BW591" s="5"/>
      <c r="BX591" s="5"/>
      <c r="BY591" s="4"/>
      <c r="BZ591" s="6"/>
      <c r="CA591" s="4"/>
      <c r="CB591" s="6"/>
      <c r="CC591" s="5"/>
      <c r="CD591" s="5"/>
      <c r="CE591" s="4"/>
      <c r="CF591" s="6"/>
      <c r="CG591" s="4"/>
      <c r="CH591" s="6"/>
      <c r="CI591" s="5"/>
      <c r="CJ591" s="5"/>
      <c r="CK591" s="4"/>
      <c r="CL591" s="6"/>
      <c r="CM591" s="4"/>
      <c r="CN591" s="6"/>
      <c r="CO591" s="5"/>
      <c r="CP591" s="5"/>
      <c r="CQ591" s="4"/>
      <c r="CR591" s="6"/>
      <c r="CS591" s="4"/>
      <c r="CT591" s="6"/>
      <c r="CU591" s="5"/>
      <c r="CV591" s="5"/>
      <c r="CW591" s="4"/>
      <c r="CX591" s="6"/>
      <c r="CY591" s="4"/>
      <c r="CZ591" s="6"/>
      <c r="DA591" s="5"/>
      <c r="DB591" s="5"/>
      <c r="DC591" s="4"/>
      <c r="DD591" s="6"/>
      <c r="DE591" s="4"/>
      <c r="DF591" s="6"/>
      <c r="DG591" s="5"/>
      <c r="DH591" s="5"/>
      <c r="DI591" s="4"/>
      <c r="DJ591" s="6"/>
      <c r="DK591" s="4"/>
      <c r="DL591" s="6"/>
      <c r="DM591" s="5"/>
      <c r="DN591" s="5"/>
      <c r="DO591" s="4"/>
      <c r="DP591" s="6"/>
      <c r="DQ591" s="4"/>
      <c r="DR591" s="6"/>
      <c r="DS591" s="5"/>
      <c r="DT591" s="5"/>
      <c r="DU591" s="4"/>
      <c r="DV591" s="6"/>
      <c r="DW591" s="4"/>
      <c r="DX591" s="6"/>
      <c r="DY591" s="5"/>
      <c r="DZ591" s="5"/>
      <c r="EA591" s="4"/>
      <c r="EB591" s="6"/>
      <c r="EC591" s="4"/>
      <c r="ED591" s="6"/>
      <c r="EE591" s="5"/>
      <c r="EF591" s="5"/>
      <c r="EG591" s="4"/>
      <c r="EH591" s="6"/>
      <c r="EI591" s="4"/>
      <c r="EJ591" s="6"/>
      <c r="EK591" s="5"/>
      <c r="EL591" s="5"/>
      <c r="EM591" s="4"/>
      <c r="EN591" s="6"/>
      <c r="EO591" s="4"/>
      <c r="EP591" s="6"/>
      <c r="EQ591" s="5"/>
      <c r="ER591" s="5"/>
      <c r="ES591" s="4"/>
      <c r="ET591" s="6"/>
      <c r="EU591" s="4"/>
      <c r="EV591" s="6"/>
      <c r="EW591" s="5"/>
      <c r="EX591" s="5"/>
      <c r="EY591" s="4"/>
      <c r="EZ591" s="6"/>
      <c r="FA591" s="4"/>
      <c r="FB591" s="6"/>
      <c r="FC591" s="5"/>
      <c r="FD591" s="5"/>
      <c r="FE591" s="4"/>
      <c r="FF591" s="6"/>
      <c r="FG591" s="4"/>
      <c r="FH591" s="6"/>
      <c r="FI591" s="5"/>
      <c r="FJ591" s="5"/>
      <c r="FK591" s="4"/>
      <c r="FL591" s="6"/>
      <c r="FM591" s="4"/>
      <c r="FN591" s="6"/>
      <c r="FO591" s="5"/>
      <c r="FP591" s="5"/>
      <c r="FQ591" s="4"/>
      <c r="FR591" s="6"/>
      <c r="FS591" s="4"/>
      <c r="FT591" s="6"/>
      <c r="FU591" s="5"/>
      <c r="FV591" s="5"/>
      <c r="FW591" s="4"/>
      <c r="FX591" s="6"/>
      <c r="FY591" s="4"/>
      <c r="FZ591" s="6"/>
      <c r="GA591" s="5"/>
      <c r="GB591" s="5"/>
      <c r="GC591" s="4"/>
      <c r="GD591" s="6"/>
      <c r="GE591" s="4"/>
      <c r="GF591" s="6"/>
      <c r="GG591" s="5"/>
      <c r="GH591" s="5"/>
      <c r="GI591" s="4"/>
      <c r="GJ591" s="6"/>
      <c r="GK591" s="4"/>
      <c r="GL591" s="6"/>
      <c r="GM591" s="5"/>
      <c r="GN591" s="5"/>
      <c r="GO591" s="4"/>
      <c r="GP591" s="6"/>
      <c r="GQ591" s="4"/>
      <c r="GR591" s="6"/>
      <c r="GS591" s="5"/>
      <c r="GT591" s="5"/>
      <c r="GU591" s="4"/>
      <c r="GV591" s="6"/>
      <c r="GW591" s="4"/>
      <c r="GX591" s="6"/>
      <c r="GY591" s="5"/>
      <c r="GZ591" s="5"/>
      <c r="HA591" s="4"/>
      <c r="HB591" s="6"/>
      <c r="HC591" s="4"/>
      <c r="HD591" s="6"/>
      <c r="HE591" s="5"/>
      <c r="HF591" s="5"/>
      <c r="HG591" s="4"/>
      <c r="HH591" s="6"/>
      <c r="HI591" s="4"/>
      <c r="HJ591" s="6"/>
      <c r="HK591" s="5"/>
      <c r="HL591" s="5"/>
      <c r="HM591" s="4"/>
      <c r="HN591" s="6"/>
      <c r="HO591" s="4"/>
      <c r="HP591" s="6"/>
      <c r="HQ591" s="5"/>
      <c r="HR591" s="5"/>
      <c r="HS591" s="4"/>
      <c r="HT591" s="6"/>
      <c r="HU591" s="4"/>
      <c r="HV591" s="6"/>
      <c r="HW591" s="5"/>
      <c r="HX591" s="5"/>
      <c r="HY591" s="4"/>
      <c r="HZ591" s="6"/>
      <c r="IA591" s="4"/>
      <c r="IB591" s="6"/>
      <c r="IC591" s="5"/>
      <c r="ID591" s="5"/>
      <c r="IE591" s="4"/>
      <c r="IF591" s="6"/>
      <c r="IG591" s="4"/>
      <c r="IH591" s="6"/>
      <c r="II591" s="5"/>
      <c r="IJ591" s="5"/>
      <c r="IK591" s="4"/>
      <c r="IL591" s="6"/>
      <c r="IM591" s="4"/>
      <c r="IN591" s="6"/>
      <c r="IO591" s="5"/>
      <c r="IP591" s="5"/>
      <c r="IQ591" s="4"/>
      <c r="IR591" s="6"/>
      <c r="IS591" s="4"/>
      <c r="IT591" s="6"/>
      <c r="IU591" s="5"/>
      <c r="IV591" s="5"/>
      <c r="IW591" s="4"/>
      <c r="IX591" s="6"/>
      <c r="IY591" s="4"/>
      <c r="IZ591" s="6"/>
      <c r="JA591" s="5"/>
      <c r="JB591" s="5"/>
      <c r="JC591" s="4"/>
      <c r="JD591" s="6"/>
      <c r="JE591" s="4"/>
      <c r="JF591" s="6"/>
      <c r="JG591" s="5"/>
      <c r="JH591" s="5"/>
      <c r="JI591" s="4"/>
      <c r="JJ591" s="6"/>
      <c r="JK591" s="4"/>
      <c r="JL591" s="6"/>
      <c r="JM591" s="5"/>
      <c r="JN591" s="5"/>
      <c r="JO591" s="4"/>
      <c r="JP591" s="6"/>
      <c r="JQ591" s="4"/>
      <c r="JR591" s="6"/>
      <c r="JS591" s="5"/>
      <c r="JT591" s="5"/>
      <c r="JU591" s="4"/>
      <c r="JV591" s="6"/>
      <c r="JW591" s="4"/>
      <c r="JX591" s="6"/>
      <c r="JY591" s="5"/>
      <c r="JZ591" s="5"/>
      <c r="KA591" s="4"/>
      <c r="KB591" s="6"/>
      <c r="KC591" s="4"/>
      <c r="KD591" s="6"/>
      <c r="KE591" s="5"/>
      <c r="KF591" s="5"/>
      <c r="KG591" s="4"/>
      <c r="KH591" s="6"/>
      <c r="KI591" s="4"/>
      <c r="KJ591" s="6"/>
      <c r="KK591" s="5"/>
      <c r="KL591" s="5"/>
    </row>
    <row r="592">
      <c r="A592" s="3" t="s">
        <v>85</v>
      </c>
      <c r="B592" s="3" t="s">
        <v>844</v>
      </c>
      <c r="C592" s="3" t="s">
        <v>522</v>
      </c>
      <c r="D592" s="3" t="s">
        <v>528</v>
      </c>
      <c r="E592" s="3" t="s">
        <v>845</v>
      </c>
      <c r="F592" s="3" t="s">
        <v>845</v>
      </c>
      <c r="G592" s="3" t="s">
        <v>845</v>
      </c>
      <c r="H592" s="3" t="s">
        <v>351</v>
      </c>
      <c r="I592" s="4"/>
      <c r="J592" s="4">
        <f>=ROUNDDOWN({0},0)</f>
      </c>
      <c r="K592" s="4">
        <v>220</v>
      </c>
      <c r="L592" s="5">
        <v>1</v>
      </c>
      <c r="M592" s="4"/>
      <c r="N592" s="4">
        <f>=ROUNDDOWN({0},0)</f>
      </c>
      <c r="O592" s="4"/>
      <c r="P592" s="5"/>
      <c r="Q592" s="4">
        <v>6</v>
      </c>
      <c r="R592" s="6">
        <v>508.65</v>
      </c>
      <c r="S592" s="4"/>
      <c r="T592" s="6"/>
      <c r="U592" s="5"/>
      <c r="V592" s="5"/>
      <c r="W592" s="4"/>
      <c r="X592" s="6"/>
      <c r="Y592" s="4"/>
      <c r="Z592" s="6"/>
      <c r="AA592" s="5"/>
      <c r="AB592" s="5"/>
      <c r="AC592" s="4"/>
      <c r="AD592" s="6"/>
      <c r="AE592" s="4"/>
      <c r="AF592" s="6"/>
      <c r="AG592" s="5"/>
      <c r="AH592" s="5"/>
      <c r="AI592" s="4">
        <v>2</v>
      </c>
      <c r="AJ592" s="6">
        <v>162.54</v>
      </c>
      <c r="AK592" s="4"/>
      <c r="AL592" s="6"/>
      <c r="AM592" s="5"/>
      <c r="AN592" s="5"/>
      <c r="AO592" s="4">
        <v>3</v>
      </c>
      <c r="AP592" s="6">
        <v>248.4</v>
      </c>
      <c r="AQ592" s="4"/>
      <c r="AR592" s="6"/>
      <c r="AS592" s="5"/>
      <c r="AT592" s="5"/>
      <c r="AU592" s="4"/>
      <c r="AV592" s="6"/>
      <c r="AW592" s="4"/>
      <c r="AX592" s="6"/>
      <c r="AY592" s="5"/>
      <c r="AZ592" s="5"/>
      <c r="BA592" s="4"/>
      <c r="BB592" s="6"/>
      <c r="BC592" s="4"/>
      <c r="BD592" s="6"/>
      <c r="BE592" s="5"/>
      <c r="BF592" s="5"/>
      <c r="BG592" s="4"/>
      <c r="BH592" s="6"/>
      <c r="BI592" s="4"/>
      <c r="BJ592" s="6"/>
      <c r="BK592" s="5"/>
      <c r="BL592" s="5"/>
      <c r="BM592" s="4"/>
      <c r="BN592" s="6"/>
      <c r="BO592" s="4"/>
      <c r="BP592" s="6"/>
      <c r="BQ592" s="5"/>
      <c r="BR592" s="5"/>
      <c r="BS592" s="4"/>
      <c r="BT592" s="6"/>
      <c r="BU592" s="4"/>
      <c r="BV592" s="6"/>
      <c r="BW592" s="5"/>
      <c r="BX592" s="5"/>
      <c r="BY592" s="4"/>
      <c r="BZ592" s="6"/>
      <c r="CA592" s="4"/>
      <c r="CB592" s="6"/>
      <c r="CC592" s="5"/>
      <c r="CD592" s="5"/>
      <c r="CE592" s="4"/>
      <c r="CF592" s="6"/>
      <c r="CG592" s="4"/>
      <c r="CH592" s="6"/>
      <c r="CI592" s="5"/>
      <c r="CJ592" s="5"/>
      <c r="CK592" s="4"/>
      <c r="CL592" s="6"/>
      <c r="CM592" s="4"/>
      <c r="CN592" s="6"/>
      <c r="CO592" s="5"/>
      <c r="CP592" s="5"/>
      <c r="CQ592" s="4"/>
      <c r="CR592" s="6"/>
      <c r="CS592" s="4"/>
      <c r="CT592" s="6"/>
      <c r="CU592" s="5"/>
      <c r="CV592" s="5"/>
      <c r="CW592" s="4"/>
      <c r="CX592" s="6"/>
      <c r="CY592" s="4"/>
      <c r="CZ592" s="6"/>
      <c r="DA592" s="5"/>
      <c r="DB592" s="5"/>
      <c r="DC592" s="4"/>
      <c r="DD592" s="6"/>
      <c r="DE592" s="4"/>
      <c r="DF592" s="6"/>
      <c r="DG592" s="5"/>
      <c r="DH592" s="5"/>
      <c r="DI592" s="4"/>
      <c r="DJ592" s="6"/>
      <c r="DK592" s="4"/>
      <c r="DL592" s="6"/>
      <c r="DM592" s="5"/>
      <c r="DN592" s="5"/>
      <c r="DO592" s="4"/>
      <c r="DP592" s="6"/>
      <c r="DQ592" s="4"/>
      <c r="DR592" s="6"/>
      <c r="DS592" s="5"/>
      <c r="DT592" s="5"/>
      <c r="DU592" s="4"/>
      <c r="DV592" s="6"/>
      <c r="DW592" s="4"/>
      <c r="DX592" s="6"/>
      <c r="DY592" s="5"/>
      <c r="DZ592" s="5"/>
      <c r="EA592" s="4">
        <v>1</v>
      </c>
      <c r="EB592" s="6">
        <v>97.71</v>
      </c>
      <c r="EC592" s="4"/>
      <c r="ED592" s="6"/>
      <c r="EE592" s="5"/>
      <c r="EF592" s="5"/>
      <c r="EG592" s="4"/>
      <c r="EH592" s="6"/>
      <c r="EI592" s="4"/>
      <c r="EJ592" s="6"/>
      <c r="EK592" s="5"/>
      <c r="EL592" s="5"/>
      <c r="EM592" s="4"/>
      <c r="EN592" s="6"/>
      <c r="EO592" s="4"/>
      <c r="EP592" s="6"/>
      <c r="EQ592" s="5"/>
      <c r="ER592" s="5"/>
      <c r="ES592" s="4"/>
      <c r="ET592" s="6"/>
      <c r="EU592" s="4"/>
      <c r="EV592" s="6"/>
      <c r="EW592" s="5"/>
      <c r="EX592" s="5"/>
      <c r="EY592" s="4"/>
      <c r="EZ592" s="6"/>
      <c r="FA592" s="4"/>
      <c r="FB592" s="6"/>
      <c r="FC592" s="5"/>
      <c r="FD592" s="5"/>
      <c r="FE592" s="4"/>
      <c r="FF592" s="6"/>
      <c r="FG592" s="4"/>
      <c r="FH592" s="6"/>
      <c r="FI592" s="5"/>
      <c r="FJ592" s="5"/>
      <c r="FK592" s="4"/>
      <c r="FL592" s="6"/>
      <c r="FM592" s="4"/>
      <c r="FN592" s="6"/>
      <c r="FO592" s="5"/>
      <c r="FP592" s="5"/>
      <c r="FQ592" s="4"/>
      <c r="FR592" s="6"/>
      <c r="FS592" s="4"/>
      <c r="FT592" s="6"/>
      <c r="FU592" s="5"/>
      <c r="FV592" s="5"/>
      <c r="FW592" s="4"/>
      <c r="FX592" s="6"/>
      <c r="FY592" s="4"/>
      <c r="FZ592" s="6"/>
      <c r="GA592" s="5"/>
      <c r="GB592" s="5"/>
      <c r="GC592" s="4"/>
      <c r="GD592" s="6"/>
      <c r="GE592" s="4"/>
      <c r="GF592" s="6"/>
      <c r="GG592" s="5"/>
      <c r="GH592" s="5"/>
      <c r="GI592" s="4"/>
      <c r="GJ592" s="6"/>
      <c r="GK592" s="4"/>
      <c r="GL592" s="6"/>
      <c r="GM592" s="5"/>
      <c r="GN592" s="5"/>
      <c r="GO592" s="4"/>
      <c r="GP592" s="6"/>
      <c r="GQ592" s="4"/>
      <c r="GR592" s="6"/>
      <c r="GS592" s="5"/>
      <c r="GT592" s="5"/>
      <c r="GU592" s="4"/>
      <c r="GV592" s="6"/>
      <c r="GW592" s="4"/>
      <c r="GX592" s="6"/>
      <c r="GY592" s="5"/>
      <c r="GZ592" s="5"/>
      <c r="HA592" s="4"/>
      <c r="HB592" s="6"/>
      <c r="HC592" s="4"/>
      <c r="HD592" s="6"/>
      <c r="HE592" s="5"/>
      <c r="HF592" s="5"/>
      <c r="HG592" s="4"/>
      <c r="HH592" s="6"/>
      <c r="HI592" s="4"/>
      <c r="HJ592" s="6"/>
      <c r="HK592" s="5"/>
      <c r="HL592" s="5"/>
      <c r="HM592" s="4"/>
      <c r="HN592" s="6"/>
      <c r="HO592" s="4"/>
      <c r="HP592" s="6"/>
      <c r="HQ592" s="5"/>
      <c r="HR592" s="5"/>
      <c r="HS592" s="4"/>
      <c r="HT592" s="6"/>
      <c r="HU592" s="4"/>
      <c r="HV592" s="6"/>
      <c r="HW592" s="5"/>
      <c r="HX592" s="5"/>
      <c r="HY592" s="4"/>
      <c r="HZ592" s="6"/>
      <c r="IA592" s="4"/>
      <c r="IB592" s="6"/>
      <c r="IC592" s="5"/>
      <c r="ID592" s="5"/>
      <c r="IE592" s="4"/>
      <c r="IF592" s="6"/>
      <c r="IG592" s="4"/>
      <c r="IH592" s="6"/>
      <c r="II592" s="5"/>
      <c r="IJ592" s="5"/>
      <c r="IK592" s="4"/>
      <c r="IL592" s="6"/>
      <c r="IM592" s="4"/>
      <c r="IN592" s="6"/>
      <c r="IO592" s="5"/>
      <c r="IP592" s="5"/>
      <c r="IQ592" s="4"/>
      <c r="IR592" s="6"/>
      <c r="IS592" s="4"/>
      <c r="IT592" s="6"/>
      <c r="IU592" s="5"/>
      <c r="IV592" s="5"/>
      <c r="IW592" s="4"/>
      <c r="IX592" s="6"/>
      <c r="IY592" s="4"/>
      <c r="IZ592" s="6"/>
      <c r="JA592" s="5"/>
      <c r="JB592" s="5"/>
      <c r="JC592" s="4"/>
      <c r="JD592" s="6"/>
      <c r="JE592" s="4"/>
      <c r="JF592" s="6"/>
      <c r="JG592" s="5"/>
      <c r="JH592" s="5"/>
      <c r="JI592" s="4"/>
      <c r="JJ592" s="6"/>
      <c r="JK592" s="4"/>
      <c r="JL592" s="6"/>
      <c r="JM592" s="5"/>
      <c r="JN592" s="5"/>
      <c r="JO592" s="4"/>
      <c r="JP592" s="6"/>
      <c r="JQ592" s="4"/>
      <c r="JR592" s="6"/>
      <c r="JS592" s="5"/>
      <c r="JT592" s="5"/>
      <c r="JU592" s="4"/>
      <c r="JV592" s="6"/>
      <c r="JW592" s="4"/>
      <c r="JX592" s="6"/>
      <c r="JY592" s="5"/>
      <c r="JZ592" s="5"/>
      <c r="KA592" s="4"/>
      <c r="KB592" s="6"/>
      <c r="KC592" s="4"/>
      <c r="KD592" s="6"/>
      <c r="KE592" s="5"/>
      <c r="KF592" s="5"/>
      <c r="KG592" s="4"/>
      <c r="KH592" s="6"/>
      <c r="KI592" s="4"/>
      <c r="KJ592" s="6"/>
      <c r="KK592" s="5"/>
      <c r="KL592" s="5"/>
    </row>
    <row r="593">
      <c r="A593" s="3" t="s">
        <v>85</v>
      </c>
      <c r="B593" s="3" t="s">
        <v>844</v>
      </c>
      <c r="C593" s="3" t="s">
        <v>522</v>
      </c>
      <c r="D593" s="3" t="s">
        <v>528</v>
      </c>
      <c r="E593" s="3" t="s">
        <v>848</v>
      </c>
      <c r="F593" s="3" t="s">
        <v>104</v>
      </c>
      <c r="G593" s="3" t="s">
        <v>104</v>
      </c>
      <c r="H593" s="3" t="s">
        <v>104</v>
      </c>
      <c r="I593" s="4"/>
      <c r="J593" s="4">
        <f>=ROUNDDOWN({0},0)</f>
      </c>
      <c r="K593" s="4"/>
      <c r="L593" s="5">
        <v>1</v>
      </c>
      <c r="M593" s="4"/>
      <c r="N593" s="4">
        <f>=ROUNDDOWN({0},0)</f>
      </c>
      <c r="O593" s="4"/>
      <c r="P593" s="5"/>
      <c r="Q593" s="4">
        <v>3</v>
      </c>
      <c r="R593" s="6">
        <v>268.81</v>
      </c>
      <c r="S593" s="4"/>
      <c r="T593" s="6"/>
      <c r="U593" s="5"/>
      <c r="V593" s="5"/>
      <c r="W593" s="4"/>
      <c r="X593" s="6"/>
      <c r="Y593" s="4"/>
      <c r="Z593" s="6"/>
      <c r="AA593" s="5"/>
      <c r="AB593" s="5"/>
      <c r="AC593" s="4"/>
      <c r="AD593" s="6"/>
      <c r="AE593" s="4"/>
      <c r="AF593" s="6"/>
      <c r="AG593" s="5"/>
      <c r="AH593" s="5"/>
      <c r="AI593" s="4">
        <v>3</v>
      </c>
      <c r="AJ593" s="6">
        <v>268.81</v>
      </c>
      <c r="AK593" s="4"/>
      <c r="AL593" s="6"/>
      <c r="AM593" s="5"/>
      <c r="AN593" s="5"/>
      <c r="AO593" s="4"/>
      <c r="AP593" s="6"/>
      <c r="AQ593" s="4"/>
      <c r="AR593" s="6"/>
      <c r="AS593" s="5"/>
      <c r="AT593" s="5"/>
      <c r="AU593" s="4"/>
      <c r="AV593" s="6"/>
      <c r="AW593" s="4"/>
      <c r="AX593" s="6"/>
      <c r="AY593" s="5"/>
      <c r="AZ593" s="5"/>
      <c r="BA593" s="4"/>
      <c r="BB593" s="6"/>
      <c r="BC593" s="4"/>
      <c r="BD593" s="6"/>
      <c r="BE593" s="5"/>
      <c r="BF593" s="5"/>
      <c r="BG593" s="4"/>
      <c r="BH593" s="6"/>
      <c r="BI593" s="4"/>
      <c r="BJ593" s="6"/>
      <c r="BK593" s="5"/>
      <c r="BL593" s="5"/>
      <c r="BM593" s="4"/>
      <c r="BN593" s="6"/>
      <c r="BO593" s="4"/>
      <c r="BP593" s="6"/>
      <c r="BQ593" s="5"/>
      <c r="BR593" s="5"/>
      <c r="BS593" s="4"/>
      <c r="BT593" s="6"/>
      <c r="BU593" s="4"/>
      <c r="BV593" s="6"/>
      <c r="BW593" s="5"/>
      <c r="BX593" s="5"/>
      <c r="BY593" s="4"/>
      <c r="BZ593" s="6"/>
      <c r="CA593" s="4"/>
      <c r="CB593" s="6"/>
      <c r="CC593" s="5"/>
      <c r="CD593" s="5"/>
      <c r="CE593" s="4"/>
      <c r="CF593" s="6"/>
      <c r="CG593" s="4"/>
      <c r="CH593" s="6"/>
      <c r="CI593" s="5"/>
      <c r="CJ593" s="5"/>
      <c r="CK593" s="4"/>
      <c r="CL593" s="6"/>
      <c r="CM593" s="4"/>
      <c r="CN593" s="6"/>
      <c r="CO593" s="5"/>
      <c r="CP593" s="5"/>
      <c r="CQ593" s="4"/>
      <c r="CR593" s="6"/>
      <c r="CS593" s="4"/>
      <c r="CT593" s="6"/>
      <c r="CU593" s="5"/>
      <c r="CV593" s="5"/>
      <c r="CW593" s="4"/>
      <c r="CX593" s="6"/>
      <c r="CY593" s="4"/>
      <c r="CZ593" s="6"/>
      <c r="DA593" s="5"/>
      <c r="DB593" s="5"/>
      <c r="DC593" s="4"/>
      <c r="DD593" s="6"/>
      <c r="DE593" s="4"/>
      <c r="DF593" s="6"/>
      <c r="DG593" s="5"/>
      <c r="DH593" s="5"/>
      <c r="DI593" s="4"/>
      <c r="DJ593" s="6"/>
      <c r="DK593" s="4"/>
      <c r="DL593" s="6"/>
      <c r="DM593" s="5"/>
      <c r="DN593" s="5"/>
      <c r="DO593" s="4"/>
      <c r="DP593" s="6"/>
      <c r="DQ593" s="4"/>
      <c r="DR593" s="6"/>
      <c r="DS593" s="5"/>
      <c r="DT593" s="5"/>
      <c r="DU593" s="4"/>
      <c r="DV593" s="6"/>
      <c r="DW593" s="4"/>
      <c r="DX593" s="6"/>
      <c r="DY593" s="5"/>
      <c r="DZ593" s="5"/>
      <c r="EA593" s="4"/>
      <c r="EB593" s="6"/>
      <c r="EC593" s="4"/>
      <c r="ED593" s="6"/>
      <c r="EE593" s="5"/>
      <c r="EF593" s="5"/>
      <c r="EG593" s="4"/>
      <c r="EH593" s="6"/>
      <c r="EI593" s="4"/>
      <c r="EJ593" s="6"/>
      <c r="EK593" s="5"/>
      <c r="EL593" s="5"/>
      <c r="EM593" s="4"/>
      <c r="EN593" s="6"/>
      <c r="EO593" s="4"/>
      <c r="EP593" s="6"/>
      <c r="EQ593" s="5"/>
      <c r="ER593" s="5"/>
      <c r="ES593" s="4"/>
      <c r="ET593" s="6"/>
      <c r="EU593" s="4"/>
      <c r="EV593" s="6"/>
      <c r="EW593" s="5"/>
      <c r="EX593" s="5"/>
      <c r="EY593" s="4"/>
      <c r="EZ593" s="6"/>
      <c r="FA593" s="4"/>
      <c r="FB593" s="6"/>
      <c r="FC593" s="5"/>
      <c r="FD593" s="5"/>
      <c r="FE593" s="4"/>
      <c r="FF593" s="6"/>
      <c r="FG593" s="4"/>
      <c r="FH593" s="6"/>
      <c r="FI593" s="5"/>
      <c r="FJ593" s="5"/>
      <c r="FK593" s="4"/>
      <c r="FL593" s="6"/>
      <c r="FM593" s="4"/>
      <c r="FN593" s="6"/>
      <c r="FO593" s="5"/>
      <c r="FP593" s="5"/>
      <c r="FQ593" s="4"/>
      <c r="FR593" s="6"/>
      <c r="FS593" s="4"/>
      <c r="FT593" s="6"/>
      <c r="FU593" s="5"/>
      <c r="FV593" s="5"/>
      <c r="FW593" s="4"/>
      <c r="FX593" s="6"/>
      <c r="FY593" s="4"/>
      <c r="FZ593" s="6"/>
      <c r="GA593" s="5"/>
      <c r="GB593" s="5"/>
      <c r="GC593" s="4"/>
      <c r="GD593" s="6"/>
      <c r="GE593" s="4"/>
      <c r="GF593" s="6"/>
      <c r="GG593" s="5"/>
      <c r="GH593" s="5"/>
      <c r="GI593" s="4"/>
      <c r="GJ593" s="6"/>
      <c r="GK593" s="4"/>
      <c r="GL593" s="6"/>
      <c r="GM593" s="5"/>
      <c r="GN593" s="5"/>
      <c r="GO593" s="4"/>
      <c r="GP593" s="6"/>
      <c r="GQ593" s="4"/>
      <c r="GR593" s="6"/>
      <c r="GS593" s="5"/>
      <c r="GT593" s="5"/>
      <c r="GU593" s="4"/>
      <c r="GV593" s="6"/>
      <c r="GW593" s="4"/>
      <c r="GX593" s="6"/>
      <c r="GY593" s="5"/>
      <c r="GZ593" s="5"/>
      <c r="HA593" s="4"/>
      <c r="HB593" s="6"/>
      <c r="HC593" s="4"/>
      <c r="HD593" s="6"/>
      <c r="HE593" s="5"/>
      <c r="HF593" s="5"/>
      <c r="HG593" s="4"/>
      <c r="HH593" s="6"/>
      <c r="HI593" s="4"/>
      <c r="HJ593" s="6"/>
      <c r="HK593" s="5"/>
      <c r="HL593" s="5"/>
      <c r="HM593" s="4"/>
      <c r="HN593" s="6"/>
      <c r="HO593" s="4"/>
      <c r="HP593" s="6"/>
      <c r="HQ593" s="5"/>
      <c r="HR593" s="5"/>
      <c r="HS593" s="4"/>
      <c r="HT593" s="6"/>
      <c r="HU593" s="4"/>
      <c r="HV593" s="6"/>
      <c r="HW593" s="5"/>
      <c r="HX593" s="5"/>
      <c r="HY593" s="4"/>
      <c r="HZ593" s="6"/>
      <c r="IA593" s="4"/>
      <c r="IB593" s="6"/>
      <c r="IC593" s="5"/>
      <c r="ID593" s="5"/>
      <c r="IE593" s="4"/>
      <c r="IF593" s="6"/>
      <c r="IG593" s="4"/>
      <c r="IH593" s="6"/>
      <c r="II593" s="5"/>
      <c r="IJ593" s="5"/>
      <c r="IK593" s="4"/>
      <c r="IL593" s="6"/>
      <c r="IM593" s="4"/>
      <c r="IN593" s="6"/>
      <c r="IO593" s="5"/>
      <c r="IP593" s="5"/>
      <c r="IQ593" s="4"/>
      <c r="IR593" s="6"/>
      <c r="IS593" s="4"/>
      <c r="IT593" s="6"/>
      <c r="IU593" s="5"/>
      <c r="IV593" s="5"/>
      <c r="IW593" s="4"/>
      <c r="IX593" s="6"/>
      <c r="IY593" s="4"/>
      <c r="IZ593" s="6"/>
      <c r="JA593" s="5"/>
      <c r="JB593" s="5"/>
      <c r="JC593" s="4"/>
      <c r="JD593" s="6"/>
      <c r="JE593" s="4"/>
      <c r="JF593" s="6"/>
      <c r="JG593" s="5"/>
      <c r="JH593" s="5"/>
      <c r="JI593" s="4"/>
      <c r="JJ593" s="6"/>
      <c r="JK593" s="4"/>
      <c r="JL593" s="6"/>
      <c r="JM593" s="5"/>
      <c r="JN593" s="5"/>
      <c r="JO593" s="4"/>
      <c r="JP593" s="6"/>
      <c r="JQ593" s="4"/>
      <c r="JR593" s="6"/>
      <c r="JS593" s="5"/>
      <c r="JT593" s="5"/>
      <c r="JU593" s="4"/>
      <c r="JV593" s="6"/>
      <c r="JW593" s="4"/>
      <c r="JX593" s="6"/>
      <c r="JY593" s="5"/>
      <c r="JZ593" s="5"/>
      <c r="KA593" s="4"/>
      <c r="KB593" s="6"/>
      <c r="KC593" s="4"/>
      <c r="KD593" s="6"/>
      <c r="KE593" s="5"/>
      <c r="KF593" s="5"/>
      <c r="KG593" s="4"/>
      <c r="KH593" s="6"/>
      <c r="KI593" s="4"/>
      <c r="KJ593" s="6"/>
      <c r="KK593" s="5"/>
      <c r="KL593" s="5"/>
    </row>
    <row r="594">
      <c r="A594" s="3" t="s">
        <v>85</v>
      </c>
      <c r="B594" s="3" t="s">
        <v>844</v>
      </c>
      <c r="C594" s="3" t="s">
        <v>522</v>
      </c>
      <c r="D594" s="3" t="s">
        <v>523</v>
      </c>
      <c r="E594" s="3" t="s">
        <v>849</v>
      </c>
      <c r="F594" s="3" t="s">
        <v>849</v>
      </c>
      <c r="G594" s="3" t="s">
        <v>849</v>
      </c>
      <c r="H594" s="3" t="s">
        <v>129</v>
      </c>
      <c r="I594" s="4"/>
      <c r="J594" s="4">
        <f>=ROUNDDOWN({0},0)</f>
      </c>
      <c r="K594" s="4"/>
      <c r="L594" s="5">
        <v>1</v>
      </c>
      <c r="M594" s="4"/>
      <c r="N594" s="4">
        <f>=ROUNDDOWN({0},0)</f>
      </c>
      <c r="O594" s="4"/>
      <c r="P594" s="5"/>
      <c r="Q594" s="4">
        <v>6</v>
      </c>
      <c r="R594" s="6">
        <v>447.47</v>
      </c>
      <c r="S594" s="4"/>
      <c r="T594" s="6"/>
      <c r="U594" s="5"/>
      <c r="V594" s="5"/>
      <c r="W594" s="4">
        <v>1</v>
      </c>
      <c r="X594" s="6">
        <v>76.54</v>
      </c>
      <c r="Y594" s="4"/>
      <c r="Z594" s="6"/>
      <c r="AA594" s="5"/>
      <c r="AB594" s="5"/>
      <c r="AC594" s="4"/>
      <c r="AD594" s="6"/>
      <c r="AE594" s="4"/>
      <c r="AF594" s="6"/>
      <c r="AG594" s="5"/>
      <c r="AH594" s="5"/>
      <c r="AI594" s="4"/>
      <c r="AJ594" s="6"/>
      <c r="AK594" s="4"/>
      <c r="AL594" s="6"/>
      <c r="AM594" s="5"/>
      <c r="AN594" s="5"/>
      <c r="AO594" s="4">
        <v>1</v>
      </c>
      <c r="AP594" s="6">
        <v>77.96</v>
      </c>
      <c r="AQ594" s="4"/>
      <c r="AR594" s="6"/>
      <c r="AS594" s="5"/>
      <c r="AT594" s="5"/>
      <c r="AU594" s="4"/>
      <c r="AV594" s="6"/>
      <c r="AW594" s="4"/>
      <c r="AX594" s="6"/>
      <c r="AY594" s="5"/>
      <c r="AZ594" s="5"/>
      <c r="BA594" s="4"/>
      <c r="BB594" s="6"/>
      <c r="BC594" s="4"/>
      <c r="BD594" s="6"/>
      <c r="BE594" s="5"/>
      <c r="BF594" s="5"/>
      <c r="BG594" s="4"/>
      <c r="BH594" s="6"/>
      <c r="BI594" s="4"/>
      <c r="BJ594" s="6"/>
      <c r="BK594" s="5"/>
      <c r="BL594" s="5"/>
      <c r="BM594" s="4">
        <v>4</v>
      </c>
      <c r="BN594" s="6">
        <v>292.97</v>
      </c>
      <c r="BO594" s="4"/>
      <c r="BP594" s="6"/>
      <c r="BQ594" s="5"/>
      <c r="BR594" s="5"/>
      <c r="BS594" s="4"/>
      <c r="BT594" s="6"/>
      <c r="BU594" s="4"/>
      <c r="BV594" s="6"/>
      <c r="BW594" s="5"/>
      <c r="BX594" s="5"/>
      <c r="BY594" s="4"/>
      <c r="BZ594" s="6"/>
      <c r="CA594" s="4"/>
      <c r="CB594" s="6"/>
      <c r="CC594" s="5"/>
      <c r="CD594" s="5"/>
      <c r="CE594" s="4"/>
      <c r="CF594" s="6"/>
      <c r="CG594" s="4"/>
      <c r="CH594" s="6"/>
      <c r="CI594" s="5"/>
      <c r="CJ594" s="5"/>
      <c r="CK594" s="4"/>
      <c r="CL594" s="6"/>
      <c r="CM594" s="4"/>
      <c r="CN594" s="6"/>
      <c r="CO594" s="5"/>
      <c r="CP594" s="5"/>
      <c r="CQ594" s="4"/>
      <c r="CR594" s="6"/>
      <c r="CS594" s="4"/>
      <c r="CT594" s="6"/>
      <c r="CU594" s="5"/>
      <c r="CV594" s="5"/>
      <c r="CW594" s="4"/>
      <c r="CX594" s="6"/>
      <c r="CY594" s="4"/>
      <c r="CZ594" s="6"/>
      <c r="DA594" s="5"/>
      <c r="DB594" s="5"/>
      <c r="DC594" s="4"/>
      <c r="DD594" s="6"/>
      <c r="DE594" s="4"/>
      <c r="DF594" s="6"/>
      <c r="DG594" s="5"/>
      <c r="DH594" s="5"/>
      <c r="DI594" s="4"/>
      <c r="DJ594" s="6"/>
      <c r="DK594" s="4"/>
      <c r="DL594" s="6"/>
      <c r="DM594" s="5"/>
      <c r="DN594" s="5"/>
      <c r="DO594" s="4"/>
      <c r="DP594" s="6"/>
      <c r="DQ594" s="4"/>
      <c r="DR594" s="6"/>
      <c r="DS594" s="5"/>
      <c r="DT594" s="5"/>
      <c r="DU594" s="4"/>
      <c r="DV594" s="6"/>
      <c r="DW594" s="4"/>
      <c r="DX594" s="6"/>
      <c r="DY594" s="5"/>
      <c r="DZ594" s="5"/>
      <c r="EA594" s="4"/>
      <c r="EB594" s="6"/>
      <c r="EC594" s="4"/>
      <c r="ED594" s="6"/>
      <c r="EE594" s="5"/>
      <c r="EF594" s="5"/>
      <c r="EG594" s="4"/>
      <c r="EH594" s="6"/>
      <c r="EI594" s="4"/>
      <c r="EJ594" s="6"/>
      <c r="EK594" s="5"/>
      <c r="EL594" s="5"/>
      <c r="EM594" s="4"/>
      <c r="EN594" s="6"/>
      <c r="EO594" s="4"/>
      <c r="EP594" s="6"/>
      <c r="EQ594" s="5"/>
      <c r="ER594" s="5"/>
      <c r="ES594" s="4"/>
      <c r="ET594" s="6"/>
      <c r="EU594" s="4"/>
      <c r="EV594" s="6"/>
      <c r="EW594" s="5"/>
      <c r="EX594" s="5"/>
      <c r="EY594" s="4"/>
      <c r="EZ594" s="6"/>
      <c r="FA594" s="4"/>
      <c r="FB594" s="6"/>
      <c r="FC594" s="5"/>
      <c r="FD594" s="5"/>
      <c r="FE594" s="4"/>
      <c r="FF594" s="6"/>
      <c r="FG594" s="4"/>
      <c r="FH594" s="6"/>
      <c r="FI594" s="5"/>
      <c r="FJ594" s="5"/>
      <c r="FK594" s="4"/>
      <c r="FL594" s="6"/>
      <c r="FM594" s="4"/>
      <c r="FN594" s="6"/>
      <c r="FO594" s="5"/>
      <c r="FP594" s="5"/>
      <c r="FQ594" s="4"/>
      <c r="FR594" s="6"/>
      <c r="FS594" s="4"/>
      <c r="FT594" s="6"/>
      <c r="FU594" s="5"/>
      <c r="FV594" s="5"/>
      <c r="FW594" s="4"/>
      <c r="FX594" s="6"/>
      <c r="FY594" s="4"/>
      <c r="FZ594" s="6"/>
      <c r="GA594" s="5"/>
      <c r="GB594" s="5"/>
      <c r="GC594" s="4"/>
      <c r="GD594" s="6"/>
      <c r="GE594" s="4"/>
      <c r="GF594" s="6"/>
      <c r="GG594" s="5"/>
      <c r="GH594" s="5"/>
      <c r="GI594" s="4"/>
      <c r="GJ594" s="6"/>
      <c r="GK594" s="4"/>
      <c r="GL594" s="6"/>
      <c r="GM594" s="5"/>
      <c r="GN594" s="5"/>
      <c r="GO594" s="4"/>
      <c r="GP594" s="6"/>
      <c r="GQ594" s="4"/>
      <c r="GR594" s="6"/>
      <c r="GS594" s="5"/>
      <c r="GT594" s="5"/>
      <c r="GU594" s="4"/>
      <c r="GV594" s="6"/>
      <c r="GW594" s="4"/>
      <c r="GX594" s="6"/>
      <c r="GY594" s="5"/>
      <c r="GZ594" s="5"/>
      <c r="HA594" s="4"/>
      <c r="HB594" s="6"/>
      <c r="HC594" s="4"/>
      <c r="HD594" s="6"/>
      <c r="HE594" s="5"/>
      <c r="HF594" s="5"/>
      <c r="HG594" s="4"/>
      <c r="HH594" s="6"/>
      <c r="HI594" s="4"/>
      <c r="HJ594" s="6"/>
      <c r="HK594" s="5"/>
      <c r="HL594" s="5"/>
      <c r="HM594" s="4"/>
      <c r="HN594" s="6"/>
      <c r="HO594" s="4"/>
      <c r="HP594" s="6"/>
      <c r="HQ594" s="5"/>
      <c r="HR594" s="5"/>
      <c r="HS594" s="4"/>
      <c r="HT594" s="6"/>
      <c r="HU594" s="4"/>
      <c r="HV594" s="6"/>
      <c r="HW594" s="5"/>
      <c r="HX594" s="5"/>
      <c r="HY594" s="4"/>
      <c r="HZ594" s="6"/>
      <c r="IA594" s="4"/>
      <c r="IB594" s="6"/>
      <c r="IC594" s="5"/>
      <c r="ID594" s="5"/>
      <c r="IE594" s="4"/>
      <c r="IF594" s="6"/>
      <c r="IG594" s="4"/>
      <c r="IH594" s="6"/>
      <c r="II594" s="5"/>
      <c r="IJ594" s="5"/>
      <c r="IK594" s="4"/>
      <c r="IL594" s="6"/>
      <c r="IM594" s="4"/>
      <c r="IN594" s="6"/>
      <c r="IO594" s="5"/>
      <c r="IP594" s="5"/>
      <c r="IQ594" s="4"/>
      <c r="IR594" s="6"/>
      <c r="IS594" s="4"/>
      <c r="IT594" s="6"/>
      <c r="IU594" s="5"/>
      <c r="IV594" s="5"/>
      <c r="IW594" s="4"/>
      <c r="IX594" s="6"/>
      <c r="IY594" s="4"/>
      <c r="IZ594" s="6"/>
      <c r="JA594" s="5"/>
      <c r="JB594" s="5"/>
      <c r="JC594" s="4"/>
      <c r="JD594" s="6"/>
      <c r="JE594" s="4"/>
      <c r="JF594" s="6"/>
      <c r="JG594" s="5"/>
      <c r="JH594" s="5"/>
      <c r="JI594" s="4"/>
      <c r="JJ594" s="6"/>
      <c r="JK594" s="4"/>
      <c r="JL594" s="6"/>
      <c r="JM594" s="5"/>
      <c r="JN594" s="5"/>
      <c r="JO594" s="4"/>
      <c r="JP594" s="6"/>
      <c r="JQ594" s="4"/>
      <c r="JR594" s="6"/>
      <c r="JS594" s="5"/>
      <c r="JT594" s="5"/>
      <c r="JU594" s="4"/>
      <c r="JV594" s="6"/>
      <c r="JW594" s="4"/>
      <c r="JX594" s="6"/>
      <c r="JY594" s="5"/>
      <c r="JZ594" s="5"/>
      <c r="KA594" s="4"/>
      <c r="KB594" s="6"/>
      <c r="KC594" s="4"/>
      <c r="KD594" s="6"/>
      <c r="KE594" s="5"/>
      <c r="KF594" s="5"/>
      <c r="KG594" s="4"/>
      <c r="KH594" s="6"/>
      <c r="KI594" s="4"/>
      <c r="KJ594" s="6"/>
      <c r="KK594" s="5"/>
      <c r="KL594" s="5"/>
    </row>
    <row r="595">
      <c r="A595" s="3" t="s">
        <v>85</v>
      </c>
      <c r="B595" s="3" t="s">
        <v>844</v>
      </c>
      <c r="C595" s="3" t="s">
        <v>522</v>
      </c>
      <c r="D595" s="3" t="s">
        <v>523</v>
      </c>
      <c r="E595" s="3" t="s">
        <v>846</v>
      </c>
      <c r="F595" s="3" t="s">
        <v>846</v>
      </c>
      <c r="G595" s="3" t="s">
        <v>846</v>
      </c>
      <c r="H595" s="3" t="s">
        <v>129</v>
      </c>
      <c r="I595" s="4"/>
      <c r="J595" s="4">
        <f>=ROUNDDOWN({0},0)</f>
      </c>
      <c r="K595" s="4"/>
      <c r="L595" s="5">
        <v>1</v>
      </c>
      <c r="M595" s="4"/>
      <c r="N595" s="4">
        <f>=ROUNDDOWN({0},0)</f>
      </c>
      <c r="O595" s="4"/>
      <c r="P595" s="5"/>
      <c r="Q595" s="4">
        <v>6</v>
      </c>
      <c r="R595" s="6">
        <v>256.57</v>
      </c>
      <c r="S595" s="4"/>
      <c r="T595" s="6"/>
      <c r="U595" s="5"/>
      <c r="V595" s="5"/>
      <c r="W595" s="4">
        <v>1</v>
      </c>
      <c r="X595" s="6">
        <v>51.03</v>
      </c>
      <c r="Y595" s="4"/>
      <c r="Z595" s="6"/>
      <c r="AA595" s="5"/>
      <c r="AB595" s="5"/>
      <c r="AC595" s="4">
        <v>2</v>
      </c>
      <c r="AD595" s="6">
        <v>82.69</v>
      </c>
      <c r="AE595" s="4"/>
      <c r="AF595" s="6"/>
      <c r="AG595" s="5"/>
      <c r="AH595" s="5"/>
      <c r="AI595" s="4">
        <v>1</v>
      </c>
      <c r="AJ595" s="6">
        <v>40.82</v>
      </c>
      <c r="AK595" s="4"/>
      <c r="AL595" s="6"/>
      <c r="AM595" s="5"/>
      <c r="AN595" s="5"/>
      <c r="AO595" s="4">
        <v>1</v>
      </c>
      <c r="AP595" s="6">
        <v>42.34</v>
      </c>
      <c r="AQ595" s="4"/>
      <c r="AR595" s="6"/>
      <c r="AS595" s="5"/>
      <c r="AT595" s="5"/>
      <c r="AU595" s="4">
        <v>1</v>
      </c>
      <c r="AV595" s="6">
        <v>39.69</v>
      </c>
      <c r="AW595" s="4"/>
      <c r="AX595" s="6"/>
      <c r="AY595" s="5"/>
      <c r="AZ595" s="5"/>
      <c r="BA595" s="4"/>
      <c r="BB595" s="6"/>
      <c r="BC595" s="4"/>
      <c r="BD595" s="6"/>
      <c r="BE595" s="5"/>
      <c r="BF595" s="5"/>
      <c r="BG595" s="4"/>
      <c r="BH595" s="6"/>
      <c r="BI595" s="4"/>
      <c r="BJ595" s="6"/>
      <c r="BK595" s="5"/>
      <c r="BL595" s="5"/>
      <c r="BM595" s="4"/>
      <c r="BN595" s="6"/>
      <c r="BO595" s="4"/>
      <c r="BP595" s="6"/>
      <c r="BQ595" s="5"/>
      <c r="BR595" s="5"/>
      <c r="BS595" s="4"/>
      <c r="BT595" s="6"/>
      <c r="BU595" s="4"/>
      <c r="BV595" s="6"/>
      <c r="BW595" s="5"/>
      <c r="BX595" s="5"/>
      <c r="BY595" s="4"/>
      <c r="BZ595" s="6"/>
      <c r="CA595" s="4"/>
      <c r="CB595" s="6"/>
      <c r="CC595" s="5"/>
      <c r="CD595" s="5"/>
      <c r="CE595" s="4"/>
      <c r="CF595" s="6"/>
      <c r="CG595" s="4"/>
      <c r="CH595" s="6"/>
      <c r="CI595" s="5"/>
      <c r="CJ595" s="5"/>
      <c r="CK595" s="4"/>
      <c r="CL595" s="6"/>
      <c r="CM595" s="4"/>
      <c r="CN595" s="6"/>
      <c r="CO595" s="5"/>
      <c r="CP595" s="5"/>
      <c r="CQ595" s="4"/>
      <c r="CR595" s="6"/>
      <c r="CS595" s="4"/>
      <c r="CT595" s="6"/>
      <c r="CU595" s="5"/>
      <c r="CV595" s="5"/>
      <c r="CW595" s="4"/>
      <c r="CX595" s="6"/>
      <c r="CY595" s="4"/>
      <c r="CZ595" s="6"/>
      <c r="DA595" s="5"/>
      <c r="DB595" s="5"/>
      <c r="DC595" s="4"/>
      <c r="DD595" s="6"/>
      <c r="DE595" s="4"/>
      <c r="DF595" s="6"/>
      <c r="DG595" s="5"/>
      <c r="DH595" s="5"/>
      <c r="DI595" s="4"/>
      <c r="DJ595" s="6"/>
      <c r="DK595" s="4"/>
      <c r="DL595" s="6"/>
      <c r="DM595" s="5"/>
      <c r="DN595" s="5"/>
      <c r="DO595" s="4"/>
      <c r="DP595" s="6"/>
      <c r="DQ595" s="4"/>
      <c r="DR595" s="6"/>
      <c r="DS595" s="5"/>
      <c r="DT595" s="5"/>
      <c r="DU595" s="4"/>
      <c r="DV595" s="6"/>
      <c r="DW595" s="4"/>
      <c r="DX595" s="6"/>
      <c r="DY595" s="5"/>
      <c r="DZ595" s="5"/>
      <c r="EA595" s="4"/>
      <c r="EB595" s="6"/>
      <c r="EC595" s="4"/>
      <c r="ED595" s="6"/>
      <c r="EE595" s="5"/>
      <c r="EF595" s="5"/>
      <c r="EG595" s="4"/>
      <c r="EH595" s="6"/>
      <c r="EI595" s="4"/>
      <c r="EJ595" s="6"/>
      <c r="EK595" s="5"/>
      <c r="EL595" s="5"/>
      <c r="EM595" s="4"/>
      <c r="EN595" s="6"/>
      <c r="EO595" s="4"/>
      <c r="EP595" s="6"/>
      <c r="EQ595" s="5"/>
      <c r="ER595" s="5"/>
      <c r="ES595" s="4"/>
      <c r="ET595" s="6"/>
      <c r="EU595" s="4"/>
      <c r="EV595" s="6"/>
      <c r="EW595" s="5"/>
      <c r="EX595" s="5"/>
      <c r="EY595" s="4"/>
      <c r="EZ595" s="6"/>
      <c r="FA595" s="4"/>
      <c r="FB595" s="6"/>
      <c r="FC595" s="5"/>
      <c r="FD595" s="5"/>
      <c r="FE595" s="4"/>
      <c r="FF595" s="6"/>
      <c r="FG595" s="4"/>
      <c r="FH595" s="6"/>
      <c r="FI595" s="5"/>
      <c r="FJ595" s="5"/>
      <c r="FK595" s="4"/>
      <c r="FL595" s="6"/>
      <c r="FM595" s="4"/>
      <c r="FN595" s="6"/>
      <c r="FO595" s="5"/>
      <c r="FP595" s="5"/>
      <c r="FQ595" s="4"/>
      <c r="FR595" s="6"/>
      <c r="FS595" s="4"/>
      <c r="FT595" s="6"/>
      <c r="FU595" s="5"/>
      <c r="FV595" s="5"/>
      <c r="FW595" s="4"/>
      <c r="FX595" s="6"/>
      <c r="FY595" s="4"/>
      <c r="FZ595" s="6"/>
      <c r="GA595" s="5"/>
      <c r="GB595" s="5"/>
      <c r="GC595" s="4"/>
      <c r="GD595" s="6"/>
      <c r="GE595" s="4"/>
      <c r="GF595" s="6"/>
      <c r="GG595" s="5"/>
      <c r="GH595" s="5"/>
      <c r="GI595" s="4"/>
      <c r="GJ595" s="6"/>
      <c r="GK595" s="4"/>
      <c r="GL595" s="6"/>
      <c r="GM595" s="5"/>
      <c r="GN595" s="5"/>
      <c r="GO595" s="4"/>
      <c r="GP595" s="6"/>
      <c r="GQ595" s="4"/>
      <c r="GR595" s="6"/>
      <c r="GS595" s="5"/>
      <c r="GT595" s="5"/>
      <c r="GU595" s="4"/>
      <c r="GV595" s="6"/>
      <c r="GW595" s="4"/>
      <c r="GX595" s="6"/>
      <c r="GY595" s="5"/>
      <c r="GZ595" s="5"/>
      <c r="HA595" s="4"/>
      <c r="HB595" s="6"/>
      <c r="HC595" s="4"/>
      <c r="HD595" s="6"/>
      <c r="HE595" s="5"/>
      <c r="HF595" s="5"/>
      <c r="HG595" s="4"/>
      <c r="HH595" s="6"/>
      <c r="HI595" s="4"/>
      <c r="HJ595" s="6"/>
      <c r="HK595" s="5"/>
      <c r="HL595" s="5"/>
      <c r="HM595" s="4"/>
      <c r="HN595" s="6"/>
      <c r="HO595" s="4"/>
      <c r="HP595" s="6"/>
      <c r="HQ595" s="5"/>
      <c r="HR595" s="5"/>
      <c r="HS595" s="4"/>
      <c r="HT595" s="6"/>
      <c r="HU595" s="4"/>
      <c r="HV595" s="6"/>
      <c r="HW595" s="5"/>
      <c r="HX595" s="5"/>
      <c r="HY595" s="4"/>
      <c r="HZ595" s="6"/>
      <c r="IA595" s="4"/>
      <c r="IB595" s="6"/>
      <c r="IC595" s="5"/>
      <c r="ID595" s="5"/>
      <c r="IE595" s="4"/>
      <c r="IF595" s="6"/>
      <c r="IG595" s="4"/>
      <c r="IH595" s="6"/>
      <c r="II595" s="5"/>
      <c r="IJ595" s="5"/>
      <c r="IK595" s="4"/>
      <c r="IL595" s="6"/>
      <c r="IM595" s="4"/>
      <c r="IN595" s="6"/>
      <c r="IO595" s="5"/>
      <c r="IP595" s="5"/>
      <c r="IQ595" s="4"/>
      <c r="IR595" s="6"/>
      <c r="IS595" s="4"/>
      <c r="IT595" s="6"/>
      <c r="IU595" s="5"/>
      <c r="IV595" s="5"/>
      <c r="IW595" s="4"/>
      <c r="IX595" s="6"/>
      <c r="IY595" s="4"/>
      <c r="IZ595" s="6"/>
      <c r="JA595" s="5"/>
      <c r="JB595" s="5"/>
      <c r="JC595" s="4"/>
      <c r="JD595" s="6"/>
      <c r="JE595" s="4"/>
      <c r="JF595" s="6"/>
      <c r="JG595" s="5"/>
      <c r="JH595" s="5"/>
      <c r="JI595" s="4"/>
      <c r="JJ595" s="6"/>
      <c r="JK595" s="4"/>
      <c r="JL595" s="6"/>
      <c r="JM595" s="5"/>
      <c r="JN595" s="5"/>
      <c r="JO595" s="4"/>
      <c r="JP595" s="6"/>
      <c r="JQ595" s="4"/>
      <c r="JR595" s="6"/>
      <c r="JS595" s="5"/>
      <c r="JT595" s="5"/>
      <c r="JU595" s="4"/>
      <c r="JV595" s="6"/>
      <c r="JW595" s="4"/>
      <c r="JX595" s="6"/>
      <c r="JY595" s="5"/>
      <c r="JZ595" s="5"/>
      <c r="KA595" s="4"/>
      <c r="KB595" s="6"/>
      <c r="KC595" s="4"/>
      <c r="KD595" s="6"/>
      <c r="KE595" s="5"/>
      <c r="KF595" s="5"/>
      <c r="KG595" s="4"/>
      <c r="KH595" s="6"/>
      <c r="KI595" s="4"/>
      <c r="KJ595" s="6"/>
      <c r="KK595" s="5"/>
      <c r="KL595" s="5"/>
    </row>
    <row r="596">
      <c r="A596" s="3" t="s">
        <v>85</v>
      </c>
      <c r="B596" s="3" t="s">
        <v>844</v>
      </c>
      <c r="C596" s="3" t="s">
        <v>547</v>
      </c>
      <c r="D596" s="3" t="s">
        <v>702</v>
      </c>
      <c r="E596" s="3" t="s">
        <v>845</v>
      </c>
      <c r="F596" s="3" t="s">
        <v>845</v>
      </c>
      <c r="G596" s="3" t="s">
        <v>845</v>
      </c>
      <c r="H596" s="3" t="s">
        <v>351</v>
      </c>
      <c r="I596" s="4"/>
      <c r="J596" s="4">
        <f>=ROUNDDOWN({0},0)</f>
      </c>
      <c r="K596" s="4">
        <v>544</v>
      </c>
      <c r="L596" s="5">
        <v>1</v>
      </c>
      <c r="M596" s="4"/>
      <c r="N596" s="4">
        <f>=ROUNDDOWN({0},0)</f>
      </c>
      <c r="O596" s="4"/>
      <c r="P596" s="5"/>
      <c r="Q596" s="4">
        <v>12</v>
      </c>
      <c r="R596" s="6">
        <v>229.4</v>
      </c>
      <c r="S596" s="4"/>
      <c r="T596" s="6"/>
      <c r="U596" s="5"/>
      <c r="V596" s="5"/>
      <c r="W596" s="4">
        <v>2</v>
      </c>
      <c r="X596" s="6">
        <v>39.4</v>
      </c>
      <c r="Y596" s="4"/>
      <c r="Z596" s="6"/>
      <c r="AA596" s="5"/>
      <c r="AB596" s="5"/>
      <c r="AC596" s="4">
        <v>2</v>
      </c>
      <c r="AD596" s="6">
        <v>37.44</v>
      </c>
      <c r="AE596" s="4"/>
      <c r="AF596" s="6"/>
      <c r="AG596" s="5"/>
      <c r="AH596" s="5"/>
      <c r="AI596" s="4">
        <v>2</v>
      </c>
      <c r="AJ596" s="6">
        <v>39.78</v>
      </c>
      <c r="AK596" s="4"/>
      <c r="AL596" s="6"/>
      <c r="AM596" s="5"/>
      <c r="AN596" s="5"/>
      <c r="AO596" s="4">
        <v>2</v>
      </c>
      <c r="AP596" s="6">
        <v>37.84</v>
      </c>
      <c r="AQ596" s="4"/>
      <c r="AR596" s="6"/>
      <c r="AS596" s="5"/>
      <c r="AT596" s="5"/>
      <c r="AU596" s="4">
        <v>3</v>
      </c>
      <c r="AV596" s="6">
        <v>56.88</v>
      </c>
      <c r="AW596" s="4"/>
      <c r="AX596" s="6"/>
      <c r="AY596" s="5"/>
      <c r="AZ596" s="5"/>
      <c r="BA596" s="4"/>
      <c r="BB596" s="6"/>
      <c r="BC596" s="4"/>
      <c r="BD596" s="6"/>
      <c r="BE596" s="5"/>
      <c r="BF596" s="5"/>
      <c r="BG596" s="4"/>
      <c r="BH596" s="6"/>
      <c r="BI596" s="4"/>
      <c r="BJ596" s="6"/>
      <c r="BK596" s="5"/>
      <c r="BL596" s="5"/>
      <c r="BM596" s="4"/>
      <c r="BN596" s="6"/>
      <c r="BO596" s="4"/>
      <c r="BP596" s="6"/>
      <c r="BQ596" s="5"/>
      <c r="BR596" s="5"/>
      <c r="BS596" s="4"/>
      <c r="BT596" s="6"/>
      <c r="BU596" s="4"/>
      <c r="BV596" s="6"/>
      <c r="BW596" s="5"/>
      <c r="BX596" s="5"/>
      <c r="BY596" s="4"/>
      <c r="BZ596" s="6"/>
      <c r="CA596" s="4"/>
      <c r="CB596" s="6"/>
      <c r="CC596" s="5"/>
      <c r="CD596" s="5"/>
      <c r="CE596" s="4"/>
      <c r="CF596" s="6"/>
      <c r="CG596" s="4"/>
      <c r="CH596" s="6"/>
      <c r="CI596" s="5"/>
      <c r="CJ596" s="5"/>
      <c r="CK596" s="4"/>
      <c r="CL596" s="6"/>
      <c r="CM596" s="4"/>
      <c r="CN596" s="6"/>
      <c r="CO596" s="5"/>
      <c r="CP596" s="5"/>
      <c r="CQ596" s="4"/>
      <c r="CR596" s="6"/>
      <c r="CS596" s="4"/>
      <c r="CT596" s="6"/>
      <c r="CU596" s="5"/>
      <c r="CV596" s="5"/>
      <c r="CW596" s="4">
        <v>1</v>
      </c>
      <c r="CX596" s="6">
        <v>18.06</v>
      </c>
      <c r="CY596" s="4"/>
      <c r="CZ596" s="6"/>
      <c r="DA596" s="5"/>
      <c r="DB596" s="5"/>
      <c r="DC596" s="4"/>
      <c r="DD596" s="6"/>
      <c r="DE596" s="4"/>
      <c r="DF596" s="6"/>
      <c r="DG596" s="5"/>
      <c r="DH596" s="5"/>
      <c r="DI596" s="4"/>
      <c r="DJ596" s="6"/>
      <c r="DK596" s="4"/>
      <c r="DL596" s="6"/>
      <c r="DM596" s="5"/>
      <c r="DN596" s="5"/>
      <c r="DO596" s="4"/>
      <c r="DP596" s="6"/>
      <c r="DQ596" s="4"/>
      <c r="DR596" s="6"/>
      <c r="DS596" s="5"/>
      <c r="DT596" s="5"/>
      <c r="DU596" s="4"/>
      <c r="DV596" s="6"/>
      <c r="DW596" s="4"/>
      <c r="DX596" s="6"/>
      <c r="DY596" s="5"/>
      <c r="DZ596" s="5"/>
      <c r="EA596" s="4"/>
      <c r="EB596" s="6"/>
      <c r="EC596" s="4"/>
      <c r="ED596" s="6"/>
      <c r="EE596" s="5"/>
      <c r="EF596" s="5"/>
      <c r="EG596" s="4"/>
      <c r="EH596" s="6"/>
      <c r="EI596" s="4"/>
      <c r="EJ596" s="6"/>
      <c r="EK596" s="5"/>
      <c r="EL596" s="5"/>
      <c r="EM596" s="4"/>
      <c r="EN596" s="6"/>
      <c r="EO596" s="4"/>
      <c r="EP596" s="6"/>
      <c r="EQ596" s="5"/>
      <c r="ER596" s="5"/>
      <c r="ES596" s="4"/>
      <c r="ET596" s="6"/>
      <c r="EU596" s="4"/>
      <c r="EV596" s="6"/>
      <c r="EW596" s="5"/>
      <c r="EX596" s="5"/>
      <c r="EY596" s="4"/>
      <c r="EZ596" s="6"/>
      <c r="FA596" s="4"/>
      <c r="FB596" s="6"/>
      <c r="FC596" s="5"/>
      <c r="FD596" s="5"/>
      <c r="FE596" s="4"/>
      <c r="FF596" s="6"/>
      <c r="FG596" s="4"/>
      <c r="FH596" s="6"/>
      <c r="FI596" s="5"/>
      <c r="FJ596" s="5"/>
      <c r="FK596" s="4"/>
      <c r="FL596" s="6"/>
      <c r="FM596" s="4"/>
      <c r="FN596" s="6"/>
      <c r="FO596" s="5"/>
      <c r="FP596" s="5"/>
      <c r="FQ596" s="4"/>
      <c r="FR596" s="6"/>
      <c r="FS596" s="4"/>
      <c r="FT596" s="6"/>
      <c r="FU596" s="5"/>
      <c r="FV596" s="5"/>
      <c r="FW596" s="4"/>
      <c r="FX596" s="6"/>
      <c r="FY596" s="4"/>
      <c r="FZ596" s="6"/>
      <c r="GA596" s="5"/>
      <c r="GB596" s="5"/>
      <c r="GC596" s="4"/>
      <c r="GD596" s="6"/>
      <c r="GE596" s="4"/>
      <c r="GF596" s="6"/>
      <c r="GG596" s="5"/>
      <c r="GH596" s="5"/>
      <c r="GI596" s="4"/>
      <c r="GJ596" s="6"/>
      <c r="GK596" s="4"/>
      <c r="GL596" s="6"/>
      <c r="GM596" s="5"/>
      <c r="GN596" s="5"/>
      <c r="GO596" s="4"/>
      <c r="GP596" s="6"/>
      <c r="GQ596" s="4"/>
      <c r="GR596" s="6"/>
      <c r="GS596" s="5"/>
      <c r="GT596" s="5"/>
      <c r="GU596" s="4"/>
      <c r="GV596" s="6"/>
      <c r="GW596" s="4"/>
      <c r="GX596" s="6"/>
      <c r="GY596" s="5"/>
      <c r="GZ596" s="5"/>
      <c r="HA596" s="4"/>
      <c r="HB596" s="6"/>
      <c r="HC596" s="4"/>
      <c r="HD596" s="6"/>
      <c r="HE596" s="5"/>
      <c r="HF596" s="5"/>
      <c r="HG596" s="4"/>
      <c r="HH596" s="6"/>
      <c r="HI596" s="4"/>
      <c r="HJ596" s="6"/>
      <c r="HK596" s="5"/>
      <c r="HL596" s="5"/>
      <c r="HM596" s="4"/>
      <c r="HN596" s="6"/>
      <c r="HO596" s="4"/>
      <c r="HP596" s="6"/>
      <c r="HQ596" s="5"/>
      <c r="HR596" s="5"/>
      <c r="HS596" s="4"/>
      <c r="HT596" s="6"/>
      <c r="HU596" s="4"/>
      <c r="HV596" s="6"/>
      <c r="HW596" s="5"/>
      <c r="HX596" s="5"/>
      <c r="HY596" s="4"/>
      <c r="HZ596" s="6"/>
      <c r="IA596" s="4"/>
      <c r="IB596" s="6"/>
      <c r="IC596" s="5"/>
      <c r="ID596" s="5"/>
      <c r="IE596" s="4"/>
      <c r="IF596" s="6"/>
      <c r="IG596" s="4"/>
      <c r="IH596" s="6"/>
      <c r="II596" s="5"/>
      <c r="IJ596" s="5"/>
      <c r="IK596" s="4"/>
      <c r="IL596" s="6"/>
      <c r="IM596" s="4"/>
      <c r="IN596" s="6"/>
      <c r="IO596" s="5"/>
      <c r="IP596" s="5"/>
      <c r="IQ596" s="4"/>
      <c r="IR596" s="6"/>
      <c r="IS596" s="4"/>
      <c r="IT596" s="6"/>
      <c r="IU596" s="5"/>
      <c r="IV596" s="5"/>
      <c r="IW596" s="4"/>
      <c r="IX596" s="6"/>
      <c r="IY596" s="4"/>
      <c r="IZ596" s="6"/>
      <c r="JA596" s="5"/>
      <c r="JB596" s="5"/>
      <c r="JC596" s="4"/>
      <c r="JD596" s="6"/>
      <c r="JE596" s="4"/>
      <c r="JF596" s="6"/>
      <c r="JG596" s="5"/>
      <c r="JH596" s="5"/>
      <c r="JI596" s="4"/>
      <c r="JJ596" s="6"/>
      <c r="JK596" s="4"/>
      <c r="JL596" s="6"/>
      <c r="JM596" s="5"/>
      <c r="JN596" s="5"/>
      <c r="JO596" s="4"/>
      <c r="JP596" s="6"/>
      <c r="JQ596" s="4"/>
      <c r="JR596" s="6"/>
      <c r="JS596" s="5"/>
      <c r="JT596" s="5"/>
      <c r="JU596" s="4"/>
      <c r="JV596" s="6"/>
      <c r="JW596" s="4"/>
      <c r="JX596" s="6"/>
      <c r="JY596" s="5"/>
      <c r="JZ596" s="5"/>
      <c r="KA596" s="4"/>
      <c r="KB596" s="6"/>
      <c r="KC596" s="4"/>
      <c r="KD596" s="6"/>
      <c r="KE596" s="5"/>
      <c r="KF596" s="5"/>
      <c r="KG596" s="4"/>
      <c r="KH596" s="6"/>
      <c r="KI596" s="4"/>
      <c r="KJ596" s="6"/>
      <c r="KK596" s="5"/>
      <c r="KL596" s="5"/>
    </row>
    <row r="597">
      <c r="A597" s="3" t="s">
        <v>85</v>
      </c>
      <c r="B597" s="3" t="s">
        <v>844</v>
      </c>
      <c r="C597" s="3" t="s">
        <v>547</v>
      </c>
      <c r="D597" s="3" t="s">
        <v>702</v>
      </c>
      <c r="E597" s="3" t="s">
        <v>848</v>
      </c>
      <c r="F597" s="3" t="s">
        <v>104</v>
      </c>
      <c r="G597" s="3" t="s">
        <v>104</v>
      </c>
      <c r="H597" s="3" t="s">
        <v>104</v>
      </c>
      <c r="I597" s="4"/>
      <c r="J597" s="4">
        <f>=ROUNDDOWN({0},0)</f>
      </c>
      <c r="K597" s="4"/>
      <c r="L597" s="5">
        <v>1</v>
      </c>
      <c r="M597" s="4"/>
      <c r="N597" s="4">
        <f>=ROUNDDOWN({0},0)</f>
      </c>
      <c r="O597" s="4"/>
      <c r="P597" s="5"/>
      <c r="Q597" s="4"/>
      <c r="R597" s="6"/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/>
      <c r="AD597" s="6"/>
      <c r="AE597" s="4"/>
      <c r="AF597" s="6"/>
      <c r="AG597" s="5"/>
      <c r="AH597" s="5"/>
      <c r="AI597" s="4"/>
      <c r="AJ597" s="6"/>
      <c r="AK597" s="4"/>
      <c r="AL597" s="6"/>
      <c r="AM597" s="5"/>
      <c r="AN597" s="5"/>
      <c r="AO597" s="4"/>
      <c r="AP597" s="6"/>
      <c r="AQ597" s="4"/>
      <c r="AR597" s="6"/>
      <c r="AS597" s="5"/>
      <c r="AT597" s="5"/>
      <c r="AU597" s="4"/>
      <c r="AV597" s="6"/>
      <c r="AW597" s="4"/>
      <c r="AX597" s="6"/>
      <c r="AY597" s="5"/>
      <c r="AZ597" s="5"/>
      <c r="BA597" s="4"/>
      <c r="BB597" s="6"/>
      <c r="BC597" s="4"/>
      <c r="BD597" s="6"/>
      <c r="BE597" s="5"/>
      <c r="BF597" s="5"/>
      <c r="BG597" s="4"/>
      <c r="BH597" s="6"/>
      <c r="BI597" s="4"/>
      <c r="BJ597" s="6"/>
      <c r="BK597" s="5"/>
      <c r="BL597" s="5"/>
      <c r="BM597" s="4"/>
      <c r="BN597" s="6"/>
      <c r="BO597" s="4"/>
      <c r="BP597" s="6"/>
      <c r="BQ597" s="5"/>
      <c r="BR597" s="5"/>
      <c r="BS597" s="4"/>
      <c r="BT597" s="6"/>
      <c r="BU597" s="4"/>
      <c r="BV597" s="6"/>
      <c r="BW597" s="5"/>
      <c r="BX597" s="5"/>
      <c r="BY597" s="4"/>
      <c r="BZ597" s="6"/>
      <c r="CA597" s="4"/>
      <c r="CB597" s="6"/>
      <c r="CC597" s="5"/>
      <c r="CD597" s="5"/>
      <c r="CE597" s="4"/>
      <c r="CF597" s="6"/>
      <c r="CG597" s="4"/>
      <c r="CH597" s="6"/>
      <c r="CI597" s="5"/>
      <c r="CJ597" s="5"/>
      <c r="CK597" s="4"/>
      <c r="CL597" s="6"/>
      <c r="CM597" s="4"/>
      <c r="CN597" s="6"/>
      <c r="CO597" s="5"/>
      <c r="CP597" s="5"/>
      <c r="CQ597" s="4"/>
      <c r="CR597" s="6"/>
      <c r="CS597" s="4"/>
      <c r="CT597" s="6"/>
      <c r="CU597" s="5"/>
      <c r="CV597" s="5"/>
      <c r="CW597" s="4"/>
      <c r="CX597" s="6"/>
      <c r="CY597" s="4"/>
      <c r="CZ597" s="6"/>
      <c r="DA597" s="5"/>
      <c r="DB597" s="5"/>
      <c r="DC597" s="4"/>
      <c r="DD597" s="6"/>
      <c r="DE597" s="4"/>
      <c r="DF597" s="6"/>
      <c r="DG597" s="5"/>
      <c r="DH597" s="5"/>
      <c r="DI597" s="4"/>
      <c r="DJ597" s="6"/>
      <c r="DK597" s="4"/>
      <c r="DL597" s="6"/>
      <c r="DM597" s="5"/>
      <c r="DN597" s="5"/>
      <c r="DO597" s="4"/>
      <c r="DP597" s="6"/>
      <c r="DQ597" s="4"/>
      <c r="DR597" s="6"/>
      <c r="DS597" s="5"/>
      <c r="DT597" s="5"/>
      <c r="DU597" s="4"/>
      <c r="DV597" s="6"/>
      <c r="DW597" s="4"/>
      <c r="DX597" s="6"/>
      <c r="DY597" s="5"/>
      <c r="DZ597" s="5"/>
      <c r="EA597" s="4"/>
      <c r="EB597" s="6"/>
      <c r="EC597" s="4"/>
      <c r="ED597" s="6"/>
      <c r="EE597" s="5"/>
      <c r="EF597" s="5"/>
      <c r="EG597" s="4"/>
      <c r="EH597" s="6"/>
      <c r="EI597" s="4"/>
      <c r="EJ597" s="6"/>
      <c r="EK597" s="5"/>
      <c r="EL597" s="5"/>
      <c r="EM597" s="4"/>
      <c r="EN597" s="6"/>
      <c r="EO597" s="4"/>
      <c r="EP597" s="6"/>
      <c r="EQ597" s="5"/>
      <c r="ER597" s="5"/>
      <c r="ES597" s="4"/>
      <c r="ET597" s="6"/>
      <c r="EU597" s="4"/>
      <c r="EV597" s="6"/>
      <c r="EW597" s="5"/>
      <c r="EX597" s="5"/>
      <c r="EY597" s="4"/>
      <c r="EZ597" s="6"/>
      <c r="FA597" s="4"/>
      <c r="FB597" s="6"/>
      <c r="FC597" s="5"/>
      <c r="FD597" s="5"/>
      <c r="FE597" s="4"/>
      <c r="FF597" s="6"/>
      <c r="FG597" s="4"/>
      <c r="FH597" s="6"/>
      <c r="FI597" s="5"/>
      <c r="FJ597" s="5"/>
      <c r="FK597" s="4"/>
      <c r="FL597" s="6"/>
      <c r="FM597" s="4"/>
      <c r="FN597" s="6"/>
      <c r="FO597" s="5"/>
      <c r="FP597" s="5"/>
      <c r="FQ597" s="4"/>
      <c r="FR597" s="6"/>
      <c r="FS597" s="4"/>
      <c r="FT597" s="6"/>
      <c r="FU597" s="5"/>
      <c r="FV597" s="5"/>
      <c r="FW597" s="4"/>
      <c r="FX597" s="6"/>
      <c r="FY597" s="4"/>
      <c r="FZ597" s="6"/>
      <c r="GA597" s="5"/>
      <c r="GB597" s="5"/>
      <c r="GC597" s="4"/>
      <c r="GD597" s="6"/>
      <c r="GE597" s="4"/>
      <c r="GF597" s="6"/>
      <c r="GG597" s="5"/>
      <c r="GH597" s="5"/>
      <c r="GI597" s="4"/>
      <c r="GJ597" s="6"/>
      <c r="GK597" s="4"/>
      <c r="GL597" s="6"/>
      <c r="GM597" s="5"/>
      <c r="GN597" s="5"/>
      <c r="GO597" s="4"/>
      <c r="GP597" s="6"/>
      <c r="GQ597" s="4"/>
      <c r="GR597" s="6"/>
      <c r="GS597" s="5"/>
      <c r="GT597" s="5"/>
      <c r="GU597" s="4"/>
      <c r="GV597" s="6"/>
      <c r="GW597" s="4"/>
      <c r="GX597" s="6"/>
      <c r="GY597" s="5"/>
      <c r="GZ597" s="5"/>
      <c r="HA597" s="4"/>
      <c r="HB597" s="6"/>
      <c r="HC597" s="4"/>
      <c r="HD597" s="6"/>
      <c r="HE597" s="5"/>
      <c r="HF597" s="5"/>
      <c r="HG597" s="4"/>
      <c r="HH597" s="6"/>
      <c r="HI597" s="4"/>
      <c r="HJ597" s="6"/>
      <c r="HK597" s="5"/>
      <c r="HL597" s="5"/>
      <c r="HM597" s="4"/>
      <c r="HN597" s="6"/>
      <c r="HO597" s="4"/>
      <c r="HP597" s="6"/>
      <c r="HQ597" s="5"/>
      <c r="HR597" s="5"/>
      <c r="HS597" s="4"/>
      <c r="HT597" s="6"/>
      <c r="HU597" s="4"/>
      <c r="HV597" s="6"/>
      <c r="HW597" s="5"/>
      <c r="HX597" s="5"/>
      <c r="HY597" s="4"/>
      <c r="HZ597" s="6"/>
      <c r="IA597" s="4"/>
      <c r="IB597" s="6"/>
      <c r="IC597" s="5"/>
      <c r="ID597" s="5"/>
      <c r="IE597" s="4"/>
      <c r="IF597" s="6"/>
      <c r="IG597" s="4"/>
      <c r="IH597" s="6"/>
      <c r="II597" s="5"/>
      <c r="IJ597" s="5"/>
      <c r="IK597" s="4"/>
      <c r="IL597" s="6"/>
      <c r="IM597" s="4"/>
      <c r="IN597" s="6"/>
      <c r="IO597" s="5"/>
      <c r="IP597" s="5"/>
      <c r="IQ597" s="4"/>
      <c r="IR597" s="6"/>
      <c r="IS597" s="4"/>
      <c r="IT597" s="6"/>
      <c r="IU597" s="5"/>
      <c r="IV597" s="5"/>
      <c r="IW597" s="4"/>
      <c r="IX597" s="6"/>
      <c r="IY597" s="4"/>
      <c r="IZ597" s="6"/>
      <c r="JA597" s="5"/>
      <c r="JB597" s="5"/>
      <c r="JC597" s="4"/>
      <c r="JD597" s="6"/>
      <c r="JE597" s="4"/>
      <c r="JF597" s="6"/>
      <c r="JG597" s="5"/>
      <c r="JH597" s="5"/>
      <c r="JI597" s="4"/>
      <c r="JJ597" s="6"/>
      <c r="JK597" s="4"/>
      <c r="JL597" s="6"/>
      <c r="JM597" s="5"/>
      <c r="JN597" s="5"/>
      <c r="JO597" s="4"/>
      <c r="JP597" s="6"/>
      <c r="JQ597" s="4"/>
      <c r="JR597" s="6"/>
      <c r="JS597" s="5"/>
      <c r="JT597" s="5"/>
      <c r="JU597" s="4"/>
      <c r="JV597" s="6"/>
      <c r="JW597" s="4"/>
      <c r="JX597" s="6"/>
      <c r="JY597" s="5"/>
      <c r="JZ597" s="5"/>
      <c r="KA597" s="4"/>
      <c r="KB597" s="6"/>
      <c r="KC597" s="4"/>
      <c r="KD597" s="6"/>
      <c r="KE597" s="5"/>
      <c r="KF597" s="5"/>
      <c r="KG597" s="4"/>
      <c r="KH597" s="6"/>
      <c r="KI597" s="4"/>
      <c r="KJ597" s="6"/>
      <c r="KK597" s="5"/>
      <c r="KL597" s="5"/>
    </row>
    <row r="598">
      <c r="A598" s="3" t="s">
        <v>85</v>
      </c>
      <c r="B598" s="3" t="s">
        <v>844</v>
      </c>
      <c r="C598" s="3" t="s">
        <v>547</v>
      </c>
      <c r="D598" s="3" t="s">
        <v>787</v>
      </c>
      <c r="E598" s="3" t="s">
        <v>849</v>
      </c>
      <c r="F598" s="3" t="s">
        <v>849</v>
      </c>
      <c r="G598" s="3" t="s">
        <v>849</v>
      </c>
      <c r="H598" s="3" t="s">
        <v>129</v>
      </c>
      <c r="I598" s="4"/>
      <c r="J598" s="4">
        <f>=ROUNDDOWN({0},0)</f>
      </c>
      <c r="K598" s="4"/>
      <c r="L598" s="5">
        <v>1</v>
      </c>
      <c r="M598" s="4"/>
      <c r="N598" s="4">
        <f>=ROUNDDOWN({0},0)</f>
      </c>
      <c r="O598" s="4"/>
      <c r="P598" s="5"/>
      <c r="Q598" s="4">
        <v>4</v>
      </c>
      <c r="R598" s="6">
        <v>78.62</v>
      </c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/>
      <c r="AD598" s="6"/>
      <c r="AE598" s="4"/>
      <c r="AF598" s="6"/>
      <c r="AG598" s="5"/>
      <c r="AH598" s="5"/>
      <c r="AI598" s="4">
        <v>2</v>
      </c>
      <c r="AJ598" s="6">
        <v>40.82</v>
      </c>
      <c r="AK598" s="4"/>
      <c r="AL598" s="6"/>
      <c r="AM598" s="5"/>
      <c r="AN598" s="5"/>
      <c r="AO598" s="4"/>
      <c r="AP598" s="6"/>
      <c r="AQ598" s="4"/>
      <c r="AR598" s="6"/>
      <c r="AS598" s="5"/>
      <c r="AT598" s="5"/>
      <c r="AU598" s="4"/>
      <c r="AV598" s="6"/>
      <c r="AW598" s="4"/>
      <c r="AX598" s="6"/>
      <c r="AY598" s="5"/>
      <c r="AZ598" s="5"/>
      <c r="BA598" s="4"/>
      <c r="BB598" s="6"/>
      <c r="BC598" s="4"/>
      <c r="BD598" s="6"/>
      <c r="BE598" s="5"/>
      <c r="BF598" s="5"/>
      <c r="BG598" s="4"/>
      <c r="BH598" s="6"/>
      <c r="BI598" s="4"/>
      <c r="BJ598" s="6"/>
      <c r="BK598" s="5"/>
      <c r="BL598" s="5"/>
      <c r="BM598" s="4">
        <v>2</v>
      </c>
      <c r="BN598" s="6">
        <v>37.8</v>
      </c>
      <c r="BO598" s="4"/>
      <c r="BP598" s="6"/>
      <c r="BQ598" s="5"/>
      <c r="BR598" s="5"/>
      <c r="BS598" s="4"/>
      <c r="BT598" s="6"/>
      <c r="BU598" s="4"/>
      <c r="BV598" s="6"/>
      <c r="BW598" s="5"/>
      <c r="BX598" s="5"/>
      <c r="BY598" s="4"/>
      <c r="BZ598" s="6"/>
      <c r="CA598" s="4"/>
      <c r="CB598" s="6"/>
      <c r="CC598" s="5"/>
      <c r="CD598" s="5"/>
      <c r="CE598" s="4"/>
      <c r="CF598" s="6"/>
      <c r="CG598" s="4"/>
      <c r="CH598" s="6"/>
      <c r="CI598" s="5"/>
      <c r="CJ598" s="5"/>
      <c r="CK598" s="4"/>
      <c r="CL598" s="6"/>
      <c r="CM598" s="4"/>
      <c r="CN598" s="6"/>
      <c r="CO598" s="5"/>
      <c r="CP598" s="5"/>
      <c r="CQ598" s="4"/>
      <c r="CR598" s="6"/>
      <c r="CS598" s="4"/>
      <c r="CT598" s="6"/>
      <c r="CU598" s="5"/>
      <c r="CV598" s="5"/>
      <c r="CW598" s="4"/>
      <c r="CX598" s="6"/>
      <c r="CY598" s="4"/>
      <c r="CZ598" s="6"/>
      <c r="DA598" s="5"/>
      <c r="DB598" s="5"/>
      <c r="DC598" s="4"/>
      <c r="DD598" s="6"/>
      <c r="DE598" s="4"/>
      <c r="DF598" s="6"/>
      <c r="DG598" s="5"/>
      <c r="DH598" s="5"/>
      <c r="DI598" s="4"/>
      <c r="DJ598" s="6"/>
      <c r="DK598" s="4"/>
      <c r="DL598" s="6"/>
      <c r="DM598" s="5"/>
      <c r="DN598" s="5"/>
      <c r="DO598" s="4"/>
      <c r="DP598" s="6"/>
      <c r="DQ598" s="4"/>
      <c r="DR598" s="6"/>
      <c r="DS598" s="5"/>
      <c r="DT598" s="5"/>
      <c r="DU598" s="4"/>
      <c r="DV598" s="6"/>
      <c r="DW598" s="4"/>
      <c r="DX598" s="6"/>
      <c r="DY598" s="5"/>
      <c r="DZ598" s="5"/>
      <c r="EA598" s="4"/>
      <c r="EB598" s="6"/>
      <c r="EC598" s="4"/>
      <c r="ED598" s="6"/>
      <c r="EE598" s="5"/>
      <c r="EF598" s="5"/>
      <c r="EG598" s="4"/>
      <c r="EH598" s="6"/>
      <c r="EI598" s="4"/>
      <c r="EJ598" s="6"/>
      <c r="EK598" s="5"/>
      <c r="EL598" s="5"/>
      <c r="EM598" s="4"/>
      <c r="EN598" s="6"/>
      <c r="EO598" s="4"/>
      <c r="EP598" s="6"/>
      <c r="EQ598" s="5"/>
      <c r="ER598" s="5"/>
      <c r="ES598" s="4"/>
      <c r="ET598" s="6"/>
      <c r="EU598" s="4"/>
      <c r="EV598" s="6"/>
      <c r="EW598" s="5"/>
      <c r="EX598" s="5"/>
      <c r="EY598" s="4"/>
      <c r="EZ598" s="6"/>
      <c r="FA598" s="4"/>
      <c r="FB598" s="6"/>
      <c r="FC598" s="5"/>
      <c r="FD598" s="5"/>
      <c r="FE598" s="4"/>
      <c r="FF598" s="6"/>
      <c r="FG598" s="4"/>
      <c r="FH598" s="6"/>
      <c r="FI598" s="5"/>
      <c r="FJ598" s="5"/>
      <c r="FK598" s="4"/>
      <c r="FL598" s="6"/>
      <c r="FM598" s="4"/>
      <c r="FN598" s="6"/>
      <c r="FO598" s="5"/>
      <c r="FP598" s="5"/>
      <c r="FQ598" s="4"/>
      <c r="FR598" s="6"/>
      <c r="FS598" s="4"/>
      <c r="FT598" s="6"/>
      <c r="FU598" s="5"/>
      <c r="FV598" s="5"/>
      <c r="FW598" s="4"/>
      <c r="FX598" s="6"/>
      <c r="FY598" s="4"/>
      <c r="FZ598" s="6"/>
      <c r="GA598" s="5"/>
      <c r="GB598" s="5"/>
      <c r="GC598" s="4"/>
      <c r="GD598" s="6"/>
      <c r="GE598" s="4"/>
      <c r="GF598" s="6"/>
      <c r="GG598" s="5"/>
      <c r="GH598" s="5"/>
      <c r="GI598" s="4"/>
      <c r="GJ598" s="6"/>
      <c r="GK598" s="4"/>
      <c r="GL598" s="6"/>
      <c r="GM598" s="5"/>
      <c r="GN598" s="5"/>
      <c r="GO598" s="4"/>
      <c r="GP598" s="6"/>
      <c r="GQ598" s="4"/>
      <c r="GR598" s="6"/>
      <c r="GS598" s="5"/>
      <c r="GT598" s="5"/>
      <c r="GU598" s="4"/>
      <c r="GV598" s="6"/>
      <c r="GW598" s="4"/>
      <c r="GX598" s="6"/>
      <c r="GY598" s="5"/>
      <c r="GZ598" s="5"/>
      <c r="HA598" s="4"/>
      <c r="HB598" s="6"/>
      <c r="HC598" s="4"/>
      <c r="HD598" s="6"/>
      <c r="HE598" s="5"/>
      <c r="HF598" s="5"/>
      <c r="HG598" s="4"/>
      <c r="HH598" s="6"/>
      <c r="HI598" s="4"/>
      <c r="HJ598" s="6"/>
      <c r="HK598" s="5"/>
      <c r="HL598" s="5"/>
      <c r="HM598" s="4"/>
      <c r="HN598" s="6"/>
      <c r="HO598" s="4"/>
      <c r="HP598" s="6"/>
      <c r="HQ598" s="5"/>
      <c r="HR598" s="5"/>
      <c r="HS598" s="4"/>
      <c r="HT598" s="6"/>
      <c r="HU598" s="4"/>
      <c r="HV598" s="6"/>
      <c r="HW598" s="5"/>
      <c r="HX598" s="5"/>
      <c r="HY598" s="4"/>
      <c r="HZ598" s="6"/>
      <c r="IA598" s="4"/>
      <c r="IB598" s="6"/>
      <c r="IC598" s="5"/>
      <c r="ID598" s="5"/>
      <c r="IE598" s="4"/>
      <c r="IF598" s="6"/>
      <c r="IG598" s="4"/>
      <c r="IH598" s="6"/>
      <c r="II598" s="5"/>
      <c r="IJ598" s="5"/>
      <c r="IK598" s="4"/>
      <c r="IL598" s="6"/>
      <c r="IM598" s="4"/>
      <c r="IN598" s="6"/>
      <c r="IO598" s="5"/>
      <c r="IP598" s="5"/>
      <c r="IQ598" s="4"/>
      <c r="IR598" s="6"/>
      <c r="IS598" s="4"/>
      <c r="IT598" s="6"/>
      <c r="IU598" s="5"/>
      <c r="IV598" s="5"/>
      <c r="IW598" s="4"/>
      <c r="IX598" s="6"/>
      <c r="IY598" s="4"/>
      <c r="IZ598" s="6"/>
      <c r="JA598" s="5"/>
      <c r="JB598" s="5"/>
      <c r="JC598" s="4"/>
      <c r="JD598" s="6"/>
      <c r="JE598" s="4"/>
      <c r="JF598" s="6"/>
      <c r="JG598" s="5"/>
      <c r="JH598" s="5"/>
      <c r="JI598" s="4"/>
      <c r="JJ598" s="6"/>
      <c r="JK598" s="4"/>
      <c r="JL598" s="6"/>
      <c r="JM598" s="5"/>
      <c r="JN598" s="5"/>
      <c r="JO598" s="4"/>
      <c r="JP598" s="6"/>
      <c r="JQ598" s="4"/>
      <c r="JR598" s="6"/>
      <c r="JS598" s="5"/>
      <c r="JT598" s="5"/>
      <c r="JU598" s="4"/>
      <c r="JV598" s="6"/>
      <c r="JW598" s="4"/>
      <c r="JX598" s="6"/>
      <c r="JY598" s="5"/>
      <c r="JZ598" s="5"/>
      <c r="KA598" s="4"/>
      <c r="KB598" s="6"/>
      <c r="KC598" s="4"/>
      <c r="KD598" s="6"/>
      <c r="KE598" s="5"/>
      <c r="KF598" s="5"/>
      <c r="KG598" s="4"/>
      <c r="KH598" s="6"/>
      <c r="KI598" s="4"/>
      <c r="KJ598" s="6"/>
      <c r="KK598" s="5"/>
      <c r="KL598" s="5"/>
    </row>
    <row r="599">
      <c r="A599" s="3" t="s">
        <v>85</v>
      </c>
      <c r="B599" s="3" t="s">
        <v>844</v>
      </c>
      <c r="C599" s="3" t="s">
        <v>703</v>
      </c>
      <c r="D599" s="3" t="s">
        <v>704</v>
      </c>
      <c r="E599" s="3" t="s">
        <v>847</v>
      </c>
      <c r="F599" s="3" t="s">
        <v>847</v>
      </c>
      <c r="G599" s="3" t="s">
        <v>847</v>
      </c>
      <c r="H599" s="3" t="s">
        <v>351</v>
      </c>
      <c r="I599" s="4"/>
      <c r="J599" s="4">
        <f>=ROUNDDOWN({0},0)</f>
      </c>
      <c r="K599" s="4">
        <v>30</v>
      </c>
      <c r="L599" s="5">
        <v>1</v>
      </c>
      <c r="M599" s="4"/>
      <c r="N599" s="4">
        <f>=ROUNDDOWN({0},0)</f>
      </c>
      <c r="O599" s="4"/>
      <c r="P599" s="5"/>
      <c r="Q599" s="4">
        <v>5</v>
      </c>
      <c r="R599" s="6">
        <v>101.25</v>
      </c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/>
      <c r="AD599" s="6"/>
      <c r="AE599" s="4"/>
      <c r="AF599" s="6"/>
      <c r="AG599" s="5"/>
      <c r="AH599" s="5"/>
      <c r="AI599" s="4"/>
      <c r="AJ599" s="6"/>
      <c r="AK599" s="4"/>
      <c r="AL599" s="6"/>
      <c r="AM599" s="5"/>
      <c r="AN599" s="5"/>
      <c r="AO599" s="4">
        <v>5</v>
      </c>
      <c r="AP599" s="6">
        <v>101.25</v>
      </c>
      <c r="AQ599" s="4"/>
      <c r="AR599" s="6"/>
      <c r="AS599" s="5"/>
      <c r="AT599" s="5"/>
      <c r="AU599" s="4"/>
      <c r="AV599" s="6"/>
      <c r="AW599" s="4"/>
      <c r="AX599" s="6"/>
      <c r="AY599" s="5"/>
      <c r="AZ599" s="5"/>
      <c r="BA599" s="4"/>
      <c r="BB599" s="6"/>
      <c r="BC599" s="4"/>
      <c r="BD599" s="6"/>
      <c r="BE599" s="5"/>
      <c r="BF599" s="5"/>
      <c r="BG599" s="4"/>
      <c r="BH599" s="6"/>
      <c r="BI599" s="4"/>
      <c r="BJ599" s="6"/>
      <c r="BK599" s="5"/>
      <c r="BL599" s="5"/>
      <c r="BM599" s="4"/>
      <c r="BN599" s="6"/>
      <c r="BO599" s="4"/>
      <c r="BP599" s="6"/>
      <c r="BQ599" s="5"/>
      <c r="BR599" s="5"/>
      <c r="BS599" s="4"/>
      <c r="BT599" s="6"/>
      <c r="BU599" s="4"/>
      <c r="BV599" s="6"/>
      <c r="BW599" s="5"/>
      <c r="BX599" s="5"/>
      <c r="BY599" s="4"/>
      <c r="BZ599" s="6"/>
      <c r="CA599" s="4"/>
      <c r="CB599" s="6"/>
      <c r="CC599" s="5"/>
      <c r="CD599" s="5"/>
      <c r="CE599" s="4"/>
      <c r="CF599" s="6"/>
      <c r="CG599" s="4"/>
      <c r="CH599" s="6"/>
      <c r="CI599" s="5"/>
      <c r="CJ599" s="5"/>
      <c r="CK599" s="4"/>
      <c r="CL599" s="6"/>
      <c r="CM599" s="4"/>
      <c r="CN599" s="6"/>
      <c r="CO599" s="5"/>
      <c r="CP599" s="5"/>
      <c r="CQ599" s="4"/>
      <c r="CR599" s="6"/>
      <c r="CS599" s="4"/>
      <c r="CT599" s="6"/>
      <c r="CU599" s="5"/>
      <c r="CV599" s="5"/>
      <c r="CW599" s="4"/>
      <c r="CX599" s="6"/>
      <c r="CY599" s="4"/>
      <c r="CZ599" s="6"/>
      <c r="DA599" s="5"/>
      <c r="DB599" s="5"/>
      <c r="DC599" s="4"/>
      <c r="DD599" s="6"/>
      <c r="DE599" s="4"/>
      <c r="DF599" s="6"/>
      <c r="DG599" s="5"/>
      <c r="DH599" s="5"/>
      <c r="DI599" s="4"/>
      <c r="DJ599" s="6"/>
      <c r="DK599" s="4"/>
      <c r="DL599" s="6"/>
      <c r="DM599" s="5"/>
      <c r="DN599" s="5"/>
      <c r="DO599" s="4"/>
      <c r="DP599" s="6"/>
      <c r="DQ599" s="4"/>
      <c r="DR599" s="6"/>
      <c r="DS599" s="5"/>
      <c r="DT599" s="5"/>
      <c r="DU599" s="4"/>
      <c r="DV599" s="6"/>
      <c r="DW599" s="4"/>
      <c r="DX599" s="6"/>
      <c r="DY599" s="5"/>
      <c r="DZ599" s="5"/>
      <c r="EA599" s="4"/>
      <c r="EB599" s="6"/>
      <c r="EC599" s="4"/>
      <c r="ED599" s="6"/>
      <c r="EE599" s="5"/>
      <c r="EF599" s="5"/>
      <c r="EG599" s="4"/>
      <c r="EH599" s="6"/>
      <c r="EI599" s="4"/>
      <c r="EJ599" s="6"/>
      <c r="EK599" s="5"/>
      <c r="EL599" s="5"/>
      <c r="EM599" s="4"/>
      <c r="EN599" s="6"/>
      <c r="EO599" s="4"/>
      <c r="EP599" s="6"/>
      <c r="EQ599" s="5"/>
      <c r="ER599" s="5"/>
      <c r="ES599" s="4"/>
      <c r="ET599" s="6"/>
      <c r="EU599" s="4"/>
      <c r="EV599" s="6"/>
      <c r="EW599" s="5"/>
      <c r="EX599" s="5"/>
      <c r="EY599" s="4"/>
      <c r="EZ599" s="6"/>
      <c r="FA599" s="4"/>
      <c r="FB599" s="6"/>
      <c r="FC599" s="5"/>
      <c r="FD599" s="5"/>
      <c r="FE599" s="4"/>
      <c r="FF599" s="6"/>
      <c r="FG599" s="4"/>
      <c r="FH599" s="6"/>
      <c r="FI599" s="5"/>
      <c r="FJ599" s="5"/>
      <c r="FK599" s="4"/>
      <c r="FL599" s="6"/>
      <c r="FM599" s="4"/>
      <c r="FN599" s="6"/>
      <c r="FO599" s="5"/>
      <c r="FP599" s="5"/>
      <c r="FQ599" s="4"/>
      <c r="FR599" s="6"/>
      <c r="FS599" s="4"/>
      <c r="FT599" s="6"/>
      <c r="FU599" s="5"/>
      <c r="FV599" s="5"/>
      <c r="FW599" s="4"/>
      <c r="FX599" s="6"/>
      <c r="FY599" s="4"/>
      <c r="FZ599" s="6"/>
      <c r="GA599" s="5"/>
      <c r="GB599" s="5"/>
      <c r="GC599" s="4"/>
      <c r="GD599" s="6"/>
      <c r="GE599" s="4"/>
      <c r="GF599" s="6"/>
      <c r="GG599" s="5"/>
      <c r="GH599" s="5"/>
      <c r="GI599" s="4"/>
      <c r="GJ599" s="6"/>
      <c r="GK599" s="4"/>
      <c r="GL599" s="6"/>
      <c r="GM599" s="5"/>
      <c r="GN599" s="5"/>
      <c r="GO599" s="4"/>
      <c r="GP599" s="6"/>
      <c r="GQ599" s="4"/>
      <c r="GR599" s="6"/>
      <c r="GS599" s="5"/>
      <c r="GT599" s="5"/>
      <c r="GU599" s="4"/>
      <c r="GV599" s="6"/>
      <c r="GW599" s="4"/>
      <c r="GX599" s="6"/>
      <c r="GY599" s="5"/>
      <c r="GZ599" s="5"/>
      <c r="HA599" s="4"/>
      <c r="HB599" s="6"/>
      <c r="HC599" s="4"/>
      <c r="HD599" s="6"/>
      <c r="HE599" s="5"/>
      <c r="HF599" s="5"/>
      <c r="HG599" s="4"/>
      <c r="HH599" s="6"/>
      <c r="HI599" s="4"/>
      <c r="HJ599" s="6"/>
      <c r="HK599" s="5"/>
      <c r="HL599" s="5"/>
      <c r="HM599" s="4"/>
      <c r="HN599" s="6"/>
      <c r="HO599" s="4"/>
      <c r="HP599" s="6"/>
      <c r="HQ599" s="5"/>
      <c r="HR599" s="5"/>
      <c r="HS599" s="4"/>
      <c r="HT599" s="6"/>
      <c r="HU599" s="4"/>
      <c r="HV599" s="6"/>
      <c r="HW599" s="5"/>
      <c r="HX599" s="5"/>
      <c r="HY599" s="4"/>
      <c r="HZ599" s="6"/>
      <c r="IA599" s="4"/>
      <c r="IB599" s="6"/>
      <c r="IC599" s="5"/>
      <c r="ID599" s="5"/>
      <c r="IE599" s="4"/>
      <c r="IF599" s="6"/>
      <c r="IG599" s="4"/>
      <c r="IH599" s="6"/>
      <c r="II599" s="5"/>
      <c r="IJ599" s="5"/>
      <c r="IK599" s="4"/>
      <c r="IL599" s="6"/>
      <c r="IM599" s="4"/>
      <c r="IN599" s="6"/>
      <c r="IO599" s="5"/>
      <c r="IP599" s="5"/>
      <c r="IQ599" s="4"/>
      <c r="IR599" s="6"/>
      <c r="IS599" s="4"/>
      <c r="IT599" s="6"/>
      <c r="IU599" s="5"/>
      <c r="IV599" s="5"/>
      <c r="IW599" s="4"/>
      <c r="IX599" s="6"/>
      <c r="IY599" s="4"/>
      <c r="IZ599" s="6"/>
      <c r="JA599" s="5"/>
      <c r="JB599" s="5"/>
      <c r="JC599" s="4"/>
      <c r="JD599" s="6"/>
      <c r="JE599" s="4"/>
      <c r="JF599" s="6"/>
      <c r="JG599" s="5"/>
      <c r="JH599" s="5"/>
      <c r="JI599" s="4"/>
      <c r="JJ599" s="6"/>
      <c r="JK599" s="4"/>
      <c r="JL599" s="6"/>
      <c r="JM599" s="5"/>
      <c r="JN599" s="5"/>
      <c r="JO599" s="4"/>
      <c r="JP599" s="6"/>
      <c r="JQ599" s="4"/>
      <c r="JR599" s="6"/>
      <c r="JS599" s="5"/>
      <c r="JT599" s="5"/>
      <c r="JU599" s="4"/>
      <c r="JV599" s="6"/>
      <c r="JW599" s="4"/>
      <c r="JX599" s="6"/>
      <c r="JY599" s="5"/>
      <c r="JZ599" s="5"/>
      <c r="KA599" s="4"/>
      <c r="KB599" s="6"/>
      <c r="KC599" s="4"/>
      <c r="KD599" s="6"/>
      <c r="KE599" s="5"/>
      <c r="KF599" s="5"/>
      <c r="KG599" s="4"/>
      <c r="KH599" s="6"/>
      <c r="KI599" s="4"/>
      <c r="KJ599" s="6"/>
      <c r="KK599" s="5"/>
      <c r="KL599" s="5"/>
    </row>
    <row r="600">
      <c r="A600" s="3" t="s">
        <v>85</v>
      </c>
      <c r="B600" s="3" t="s">
        <v>844</v>
      </c>
      <c r="C600" s="3" t="s">
        <v>703</v>
      </c>
      <c r="D600" s="3" t="s">
        <v>704</v>
      </c>
      <c r="E600" s="3" t="s">
        <v>845</v>
      </c>
      <c r="F600" s="3" t="s">
        <v>845</v>
      </c>
      <c r="G600" s="3" t="s">
        <v>845</v>
      </c>
      <c r="H600" s="3" t="s">
        <v>351</v>
      </c>
      <c r="I600" s="4"/>
      <c r="J600" s="4">
        <f>=ROUNDDOWN({0},0)</f>
      </c>
      <c r="K600" s="4"/>
      <c r="L600" s="5">
        <v>1</v>
      </c>
      <c r="M600" s="4"/>
      <c r="N600" s="4">
        <f>=ROUNDDOWN({0},0)</f>
      </c>
      <c r="O600" s="4"/>
      <c r="P600" s="5"/>
      <c r="Q600" s="4">
        <v>5</v>
      </c>
      <c r="R600" s="6">
        <v>97.03</v>
      </c>
      <c r="S600" s="4"/>
      <c r="T600" s="6"/>
      <c r="U600" s="5"/>
      <c r="V600" s="5"/>
      <c r="W600" s="4">
        <v>1</v>
      </c>
      <c r="X600" s="6">
        <v>20.07</v>
      </c>
      <c r="Y600" s="4"/>
      <c r="Z600" s="6"/>
      <c r="AA600" s="5"/>
      <c r="AB600" s="5"/>
      <c r="AC600" s="4"/>
      <c r="AD600" s="6"/>
      <c r="AE600" s="4"/>
      <c r="AF600" s="6"/>
      <c r="AG600" s="5"/>
      <c r="AH600" s="5"/>
      <c r="AI600" s="4">
        <v>1</v>
      </c>
      <c r="AJ600" s="6">
        <v>20.26</v>
      </c>
      <c r="AK600" s="4"/>
      <c r="AL600" s="6"/>
      <c r="AM600" s="5"/>
      <c r="AN600" s="5"/>
      <c r="AO600" s="4">
        <v>2</v>
      </c>
      <c r="AP600" s="6">
        <v>37.8</v>
      </c>
      <c r="AQ600" s="4"/>
      <c r="AR600" s="6"/>
      <c r="AS600" s="5"/>
      <c r="AT600" s="5"/>
      <c r="AU600" s="4"/>
      <c r="AV600" s="6"/>
      <c r="AW600" s="4"/>
      <c r="AX600" s="6"/>
      <c r="AY600" s="5"/>
      <c r="AZ600" s="5"/>
      <c r="BA600" s="4"/>
      <c r="BB600" s="6"/>
      <c r="BC600" s="4"/>
      <c r="BD600" s="6"/>
      <c r="BE600" s="5"/>
      <c r="BF600" s="5"/>
      <c r="BG600" s="4"/>
      <c r="BH600" s="6"/>
      <c r="BI600" s="4"/>
      <c r="BJ600" s="6"/>
      <c r="BK600" s="5"/>
      <c r="BL600" s="5"/>
      <c r="BM600" s="4"/>
      <c r="BN600" s="6"/>
      <c r="BO600" s="4"/>
      <c r="BP600" s="6"/>
      <c r="BQ600" s="5"/>
      <c r="BR600" s="5"/>
      <c r="BS600" s="4"/>
      <c r="BT600" s="6"/>
      <c r="BU600" s="4"/>
      <c r="BV600" s="6"/>
      <c r="BW600" s="5"/>
      <c r="BX600" s="5"/>
      <c r="BY600" s="4"/>
      <c r="BZ600" s="6"/>
      <c r="CA600" s="4"/>
      <c r="CB600" s="6"/>
      <c r="CC600" s="5"/>
      <c r="CD600" s="5"/>
      <c r="CE600" s="4"/>
      <c r="CF600" s="6"/>
      <c r="CG600" s="4"/>
      <c r="CH600" s="6"/>
      <c r="CI600" s="5"/>
      <c r="CJ600" s="5"/>
      <c r="CK600" s="4"/>
      <c r="CL600" s="6"/>
      <c r="CM600" s="4"/>
      <c r="CN600" s="6"/>
      <c r="CO600" s="5"/>
      <c r="CP600" s="5"/>
      <c r="CQ600" s="4"/>
      <c r="CR600" s="6"/>
      <c r="CS600" s="4"/>
      <c r="CT600" s="6"/>
      <c r="CU600" s="5"/>
      <c r="CV600" s="5"/>
      <c r="CW600" s="4">
        <v>1</v>
      </c>
      <c r="CX600" s="6">
        <v>18.9</v>
      </c>
      <c r="CY600" s="4"/>
      <c r="CZ600" s="6"/>
      <c r="DA600" s="5"/>
      <c r="DB600" s="5"/>
      <c r="DC600" s="4"/>
      <c r="DD600" s="6"/>
      <c r="DE600" s="4"/>
      <c r="DF600" s="6"/>
      <c r="DG600" s="5"/>
      <c r="DH600" s="5"/>
      <c r="DI600" s="4"/>
      <c r="DJ600" s="6"/>
      <c r="DK600" s="4"/>
      <c r="DL600" s="6"/>
      <c r="DM600" s="5"/>
      <c r="DN600" s="5"/>
      <c r="DO600" s="4"/>
      <c r="DP600" s="6"/>
      <c r="DQ600" s="4"/>
      <c r="DR600" s="6"/>
      <c r="DS600" s="5"/>
      <c r="DT600" s="5"/>
      <c r="DU600" s="4"/>
      <c r="DV600" s="6"/>
      <c r="DW600" s="4"/>
      <c r="DX600" s="6"/>
      <c r="DY600" s="5"/>
      <c r="DZ600" s="5"/>
      <c r="EA600" s="4"/>
      <c r="EB600" s="6"/>
      <c r="EC600" s="4"/>
      <c r="ED600" s="6"/>
      <c r="EE600" s="5"/>
      <c r="EF600" s="5"/>
      <c r="EG600" s="4"/>
      <c r="EH600" s="6"/>
      <c r="EI600" s="4"/>
      <c r="EJ600" s="6"/>
      <c r="EK600" s="5"/>
      <c r="EL600" s="5"/>
      <c r="EM600" s="4"/>
      <c r="EN600" s="6"/>
      <c r="EO600" s="4"/>
      <c r="EP600" s="6"/>
      <c r="EQ600" s="5"/>
      <c r="ER600" s="5"/>
      <c r="ES600" s="4"/>
      <c r="ET600" s="6"/>
      <c r="EU600" s="4"/>
      <c r="EV600" s="6"/>
      <c r="EW600" s="5"/>
      <c r="EX600" s="5"/>
      <c r="EY600" s="4"/>
      <c r="EZ600" s="6"/>
      <c r="FA600" s="4"/>
      <c r="FB600" s="6"/>
      <c r="FC600" s="5"/>
      <c r="FD600" s="5"/>
      <c r="FE600" s="4"/>
      <c r="FF600" s="6"/>
      <c r="FG600" s="4"/>
      <c r="FH600" s="6"/>
      <c r="FI600" s="5"/>
      <c r="FJ600" s="5"/>
      <c r="FK600" s="4"/>
      <c r="FL600" s="6"/>
      <c r="FM600" s="4"/>
      <c r="FN600" s="6"/>
      <c r="FO600" s="5"/>
      <c r="FP600" s="5"/>
      <c r="FQ600" s="4"/>
      <c r="FR600" s="6"/>
      <c r="FS600" s="4"/>
      <c r="FT600" s="6"/>
      <c r="FU600" s="5"/>
      <c r="FV600" s="5"/>
      <c r="FW600" s="4"/>
      <c r="FX600" s="6"/>
      <c r="FY600" s="4"/>
      <c r="FZ600" s="6"/>
      <c r="GA600" s="5"/>
      <c r="GB600" s="5"/>
      <c r="GC600" s="4"/>
      <c r="GD600" s="6"/>
      <c r="GE600" s="4"/>
      <c r="GF600" s="6"/>
      <c r="GG600" s="5"/>
      <c r="GH600" s="5"/>
      <c r="GI600" s="4"/>
      <c r="GJ600" s="6"/>
      <c r="GK600" s="4"/>
      <c r="GL600" s="6"/>
      <c r="GM600" s="5"/>
      <c r="GN600" s="5"/>
      <c r="GO600" s="4"/>
      <c r="GP600" s="6"/>
      <c r="GQ600" s="4"/>
      <c r="GR600" s="6"/>
      <c r="GS600" s="5"/>
      <c r="GT600" s="5"/>
      <c r="GU600" s="4"/>
      <c r="GV600" s="6"/>
      <c r="GW600" s="4"/>
      <c r="GX600" s="6"/>
      <c r="GY600" s="5"/>
      <c r="GZ600" s="5"/>
      <c r="HA600" s="4"/>
      <c r="HB600" s="6"/>
      <c r="HC600" s="4"/>
      <c r="HD600" s="6"/>
      <c r="HE600" s="5"/>
      <c r="HF600" s="5"/>
      <c r="HG600" s="4"/>
      <c r="HH600" s="6"/>
      <c r="HI600" s="4"/>
      <c r="HJ600" s="6"/>
      <c r="HK600" s="5"/>
      <c r="HL600" s="5"/>
      <c r="HM600" s="4"/>
      <c r="HN600" s="6"/>
      <c r="HO600" s="4"/>
      <c r="HP600" s="6"/>
      <c r="HQ600" s="5"/>
      <c r="HR600" s="5"/>
      <c r="HS600" s="4"/>
      <c r="HT600" s="6"/>
      <c r="HU600" s="4"/>
      <c r="HV600" s="6"/>
      <c r="HW600" s="5"/>
      <c r="HX600" s="5"/>
      <c r="HY600" s="4"/>
      <c r="HZ600" s="6"/>
      <c r="IA600" s="4"/>
      <c r="IB600" s="6"/>
      <c r="IC600" s="5"/>
      <c r="ID600" s="5"/>
      <c r="IE600" s="4"/>
      <c r="IF600" s="6"/>
      <c r="IG600" s="4"/>
      <c r="IH600" s="6"/>
      <c r="II600" s="5"/>
      <c r="IJ600" s="5"/>
      <c r="IK600" s="4"/>
      <c r="IL600" s="6"/>
      <c r="IM600" s="4"/>
      <c r="IN600" s="6"/>
      <c r="IO600" s="5"/>
      <c r="IP600" s="5"/>
      <c r="IQ600" s="4"/>
      <c r="IR600" s="6"/>
      <c r="IS600" s="4"/>
      <c r="IT600" s="6"/>
      <c r="IU600" s="5"/>
      <c r="IV600" s="5"/>
      <c r="IW600" s="4"/>
      <c r="IX600" s="6"/>
      <c r="IY600" s="4"/>
      <c r="IZ600" s="6"/>
      <c r="JA600" s="5"/>
      <c r="JB600" s="5"/>
      <c r="JC600" s="4"/>
      <c r="JD600" s="6"/>
      <c r="JE600" s="4"/>
      <c r="JF600" s="6"/>
      <c r="JG600" s="5"/>
      <c r="JH600" s="5"/>
      <c r="JI600" s="4"/>
      <c r="JJ600" s="6"/>
      <c r="JK600" s="4"/>
      <c r="JL600" s="6"/>
      <c r="JM600" s="5"/>
      <c r="JN600" s="5"/>
      <c r="JO600" s="4"/>
      <c r="JP600" s="6"/>
      <c r="JQ600" s="4"/>
      <c r="JR600" s="6"/>
      <c r="JS600" s="5"/>
      <c r="JT600" s="5"/>
      <c r="JU600" s="4"/>
      <c r="JV600" s="6"/>
      <c r="JW600" s="4"/>
      <c r="JX600" s="6"/>
      <c r="JY600" s="5"/>
      <c r="JZ600" s="5"/>
      <c r="KA600" s="4"/>
      <c r="KB600" s="6"/>
      <c r="KC600" s="4"/>
      <c r="KD600" s="6"/>
      <c r="KE600" s="5"/>
      <c r="KF600" s="5"/>
      <c r="KG600" s="4"/>
      <c r="KH600" s="6"/>
      <c r="KI600" s="4"/>
      <c r="KJ600" s="6"/>
      <c r="KK600" s="5"/>
      <c r="KL600" s="5"/>
    </row>
    <row r="601">
      <c r="A601" s="3" t="s">
        <v>85</v>
      </c>
      <c r="B601" s="3" t="s">
        <v>844</v>
      </c>
      <c r="C601" s="3" t="s">
        <v>703</v>
      </c>
      <c r="D601" s="3" t="s">
        <v>704</v>
      </c>
      <c r="E601" s="3" t="s">
        <v>848</v>
      </c>
      <c r="F601" s="3" t="s">
        <v>104</v>
      </c>
      <c r="G601" s="3" t="s">
        <v>104</v>
      </c>
      <c r="H601" s="3" t="s">
        <v>104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>
        <v>5</v>
      </c>
      <c r="R601" s="6">
        <v>87.1</v>
      </c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>
        <v>3</v>
      </c>
      <c r="AD601" s="6">
        <v>41.76</v>
      </c>
      <c r="AE601" s="4"/>
      <c r="AF601" s="6"/>
      <c r="AG601" s="5"/>
      <c r="AH601" s="5"/>
      <c r="AI601" s="4"/>
      <c r="AJ601" s="6"/>
      <c r="AK601" s="4"/>
      <c r="AL601" s="6"/>
      <c r="AM601" s="5"/>
      <c r="AN601" s="5"/>
      <c r="AO601" s="4"/>
      <c r="AP601" s="6"/>
      <c r="AQ601" s="4"/>
      <c r="AR601" s="6"/>
      <c r="AS601" s="5"/>
      <c r="AT601" s="5"/>
      <c r="AU601" s="4"/>
      <c r="AV601" s="6"/>
      <c r="AW601" s="4"/>
      <c r="AX601" s="6"/>
      <c r="AY601" s="5"/>
      <c r="AZ601" s="5"/>
      <c r="BA601" s="4"/>
      <c r="BB601" s="6"/>
      <c r="BC601" s="4"/>
      <c r="BD601" s="6"/>
      <c r="BE601" s="5"/>
      <c r="BF601" s="5"/>
      <c r="BG601" s="4"/>
      <c r="BH601" s="6"/>
      <c r="BI601" s="4"/>
      <c r="BJ601" s="6"/>
      <c r="BK601" s="5"/>
      <c r="BL601" s="5"/>
      <c r="BM601" s="4"/>
      <c r="BN601" s="6"/>
      <c r="BO601" s="4"/>
      <c r="BP601" s="6"/>
      <c r="BQ601" s="5"/>
      <c r="BR601" s="5"/>
      <c r="BS601" s="4">
        <v>2</v>
      </c>
      <c r="BT601" s="6">
        <v>45.34</v>
      </c>
      <c r="BU601" s="4"/>
      <c r="BV601" s="6"/>
      <c r="BW601" s="5"/>
      <c r="BX601" s="5"/>
      <c r="BY601" s="4"/>
      <c r="BZ601" s="6"/>
      <c r="CA601" s="4"/>
      <c r="CB601" s="6"/>
      <c r="CC601" s="5"/>
      <c r="CD601" s="5"/>
      <c r="CE601" s="4"/>
      <c r="CF601" s="6"/>
      <c r="CG601" s="4"/>
      <c r="CH601" s="6"/>
      <c r="CI601" s="5"/>
      <c r="CJ601" s="5"/>
      <c r="CK601" s="4"/>
      <c r="CL601" s="6"/>
      <c r="CM601" s="4"/>
      <c r="CN601" s="6"/>
      <c r="CO601" s="5"/>
      <c r="CP601" s="5"/>
      <c r="CQ601" s="4"/>
      <c r="CR601" s="6"/>
      <c r="CS601" s="4"/>
      <c r="CT601" s="6"/>
      <c r="CU601" s="5"/>
      <c r="CV601" s="5"/>
      <c r="CW601" s="4"/>
      <c r="CX601" s="6"/>
      <c r="CY601" s="4"/>
      <c r="CZ601" s="6"/>
      <c r="DA601" s="5"/>
      <c r="DB601" s="5"/>
      <c r="DC601" s="4"/>
      <c r="DD601" s="6"/>
      <c r="DE601" s="4"/>
      <c r="DF601" s="6"/>
      <c r="DG601" s="5"/>
      <c r="DH601" s="5"/>
      <c r="DI601" s="4"/>
      <c r="DJ601" s="6"/>
      <c r="DK601" s="4"/>
      <c r="DL601" s="6"/>
      <c r="DM601" s="5"/>
      <c r="DN601" s="5"/>
      <c r="DO601" s="4"/>
      <c r="DP601" s="6"/>
      <c r="DQ601" s="4"/>
      <c r="DR601" s="6"/>
      <c r="DS601" s="5"/>
      <c r="DT601" s="5"/>
      <c r="DU601" s="4"/>
      <c r="DV601" s="6"/>
      <c r="DW601" s="4"/>
      <c r="DX601" s="6"/>
      <c r="DY601" s="5"/>
      <c r="DZ601" s="5"/>
      <c r="EA601" s="4"/>
      <c r="EB601" s="6"/>
      <c r="EC601" s="4"/>
      <c r="ED601" s="6"/>
      <c r="EE601" s="5"/>
      <c r="EF601" s="5"/>
      <c r="EG601" s="4"/>
      <c r="EH601" s="6"/>
      <c r="EI601" s="4"/>
      <c r="EJ601" s="6"/>
      <c r="EK601" s="5"/>
      <c r="EL601" s="5"/>
      <c r="EM601" s="4"/>
      <c r="EN601" s="6"/>
      <c r="EO601" s="4"/>
      <c r="EP601" s="6"/>
      <c r="EQ601" s="5"/>
      <c r="ER601" s="5"/>
      <c r="ES601" s="4"/>
      <c r="ET601" s="6"/>
      <c r="EU601" s="4"/>
      <c r="EV601" s="6"/>
      <c r="EW601" s="5"/>
      <c r="EX601" s="5"/>
      <c r="EY601" s="4"/>
      <c r="EZ601" s="6"/>
      <c r="FA601" s="4"/>
      <c r="FB601" s="6"/>
      <c r="FC601" s="5"/>
      <c r="FD601" s="5"/>
      <c r="FE601" s="4"/>
      <c r="FF601" s="6"/>
      <c r="FG601" s="4"/>
      <c r="FH601" s="6"/>
      <c r="FI601" s="5"/>
      <c r="FJ601" s="5"/>
      <c r="FK601" s="4"/>
      <c r="FL601" s="6"/>
      <c r="FM601" s="4"/>
      <c r="FN601" s="6"/>
      <c r="FO601" s="5"/>
      <c r="FP601" s="5"/>
      <c r="FQ601" s="4"/>
      <c r="FR601" s="6"/>
      <c r="FS601" s="4"/>
      <c r="FT601" s="6"/>
      <c r="FU601" s="5"/>
      <c r="FV601" s="5"/>
      <c r="FW601" s="4"/>
      <c r="FX601" s="6"/>
      <c r="FY601" s="4"/>
      <c r="FZ601" s="6"/>
      <c r="GA601" s="5"/>
      <c r="GB601" s="5"/>
      <c r="GC601" s="4"/>
      <c r="GD601" s="6"/>
      <c r="GE601" s="4"/>
      <c r="GF601" s="6"/>
      <c r="GG601" s="5"/>
      <c r="GH601" s="5"/>
      <c r="GI601" s="4"/>
      <c r="GJ601" s="6"/>
      <c r="GK601" s="4"/>
      <c r="GL601" s="6"/>
      <c r="GM601" s="5"/>
      <c r="GN601" s="5"/>
      <c r="GO601" s="4"/>
      <c r="GP601" s="6"/>
      <c r="GQ601" s="4"/>
      <c r="GR601" s="6"/>
      <c r="GS601" s="5"/>
      <c r="GT601" s="5"/>
      <c r="GU601" s="4"/>
      <c r="GV601" s="6"/>
      <c r="GW601" s="4"/>
      <c r="GX601" s="6"/>
      <c r="GY601" s="5"/>
      <c r="GZ601" s="5"/>
      <c r="HA601" s="4"/>
      <c r="HB601" s="6"/>
      <c r="HC601" s="4"/>
      <c r="HD601" s="6"/>
      <c r="HE601" s="5"/>
      <c r="HF601" s="5"/>
      <c r="HG601" s="4"/>
      <c r="HH601" s="6"/>
      <c r="HI601" s="4"/>
      <c r="HJ601" s="6"/>
      <c r="HK601" s="5"/>
      <c r="HL601" s="5"/>
      <c r="HM601" s="4"/>
      <c r="HN601" s="6"/>
      <c r="HO601" s="4"/>
      <c r="HP601" s="6"/>
      <c r="HQ601" s="5"/>
      <c r="HR601" s="5"/>
      <c r="HS601" s="4"/>
      <c r="HT601" s="6"/>
      <c r="HU601" s="4"/>
      <c r="HV601" s="6"/>
      <c r="HW601" s="5"/>
      <c r="HX601" s="5"/>
      <c r="HY601" s="4"/>
      <c r="HZ601" s="6"/>
      <c r="IA601" s="4"/>
      <c r="IB601" s="6"/>
      <c r="IC601" s="5"/>
      <c r="ID601" s="5"/>
      <c r="IE601" s="4"/>
      <c r="IF601" s="6"/>
      <c r="IG601" s="4"/>
      <c r="IH601" s="6"/>
      <c r="II601" s="5"/>
      <c r="IJ601" s="5"/>
      <c r="IK601" s="4"/>
      <c r="IL601" s="6"/>
      <c r="IM601" s="4"/>
      <c r="IN601" s="6"/>
      <c r="IO601" s="5"/>
      <c r="IP601" s="5"/>
      <c r="IQ601" s="4"/>
      <c r="IR601" s="6"/>
      <c r="IS601" s="4"/>
      <c r="IT601" s="6"/>
      <c r="IU601" s="5"/>
      <c r="IV601" s="5"/>
      <c r="IW601" s="4"/>
      <c r="IX601" s="6"/>
      <c r="IY601" s="4"/>
      <c r="IZ601" s="6"/>
      <c r="JA601" s="5"/>
      <c r="JB601" s="5"/>
      <c r="JC601" s="4"/>
      <c r="JD601" s="6"/>
      <c r="JE601" s="4"/>
      <c r="JF601" s="6"/>
      <c r="JG601" s="5"/>
      <c r="JH601" s="5"/>
      <c r="JI601" s="4"/>
      <c r="JJ601" s="6"/>
      <c r="JK601" s="4"/>
      <c r="JL601" s="6"/>
      <c r="JM601" s="5"/>
      <c r="JN601" s="5"/>
      <c r="JO601" s="4"/>
      <c r="JP601" s="6"/>
      <c r="JQ601" s="4"/>
      <c r="JR601" s="6"/>
      <c r="JS601" s="5"/>
      <c r="JT601" s="5"/>
      <c r="JU601" s="4"/>
      <c r="JV601" s="6"/>
      <c r="JW601" s="4"/>
      <c r="JX601" s="6"/>
      <c r="JY601" s="5"/>
      <c r="JZ601" s="5"/>
      <c r="KA601" s="4"/>
      <c r="KB601" s="6"/>
      <c r="KC601" s="4"/>
      <c r="KD601" s="6"/>
      <c r="KE601" s="5"/>
      <c r="KF601" s="5"/>
      <c r="KG601" s="4"/>
      <c r="KH601" s="6"/>
      <c r="KI601" s="4"/>
      <c r="KJ601" s="6"/>
      <c r="KK601" s="5"/>
      <c r="KL601" s="5"/>
    </row>
    <row r="602">
      <c r="A602" s="3" t="s">
        <v>85</v>
      </c>
      <c r="B602" s="3" t="s">
        <v>851</v>
      </c>
      <c r="C602" s="3" t="s">
        <v>87</v>
      </c>
      <c r="D602" s="3" t="s">
        <v>88</v>
      </c>
      <c r="E602" s="3" t="s">
        <v>852</v>
      </c>
      <c r="F602" s="3" t="s">
        <v>852</v>
      </c>
      <c r="G602" s="3" t="s">
        <v>852</v>
      </c>
      <c r="H602" s="3" t="s">
        <v>104</v>
      </c>
      <c r="I602" s="4"/>
      <c r="J602" s="4">
        <f>=ROUNDDOWN({0},0)</f>
      </c>
      <c r="K602" s="4"/>
      <c r="L602" s="5">
        <v>1</v>
      </c>
      <c r="M602" s="4"/>
      <c r="N602" s="4">
        <f>=ROUNDDOWN({0},0)</f>
      </c>
      <c r="O602" s="4"/>
      <c r="P602" s="5"/>
      <c r="Q602" s="4">
        <v>58</v>
      </c>
      <c r="R602" s="6">
        <v>1772</v>
      </c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/>
      <c r="AD602" s="6"/>
      <c r="AE602" s="4"/>
      <c r="AF602" s="6"/>
      <c r="AG602" s="5"/>
      <c r="AH602" s="5"/>
      <c r="AI602" s="4"/>
      <c r="AJ602" s="6"/>
      <c r="AK602" s="4"/>
      <c r="AL602" s="6"/>
      <c r="AM602" s="5"/>
      <c r="AN602" s="5"/>
      <c r="AO602" s="4"/>
      <c r="AP602" s="6"/>
      <c r="AQ602" s="4"/>
      <c r="AR602" s="6"/>
      <c r="AS602" s="5"/>
      <c r="AT602" s="5"/>
      <c r="AU602" s="4"/>
      <c r="AV602" s="6"/>
      <c r="AW602" s="4"/>
      <c r="AX602" s="6"/>
      <c r="AY602" s="5"/>
      <c r="AZ602" s="5"/>
      <c r="BA602" s="4"/>
      <c r="BB602" s="6"/>
      <c r="BC602" s="4"/>
      <c r="BD602" s="6"/>
      <c r="BE602" s="5"/>
      <c r="BF602" s="5"/>
      <c r="BG602" s="4"/>
      <c r="BH602" s="6"/>
      <c r="BI602" s="4"/>
      <c r="BJ602" s="6"/>
      <c r="BK602" s="5"/>
      <c r="BL602" s="5"/>
      <c r="BM602" s="4"/>
      <c r="BN602" s="6"/>
      <c r="BO602" s="4"/>
      <c r="BP602" s="6"/>
      <c r="BQ602" s="5"/>
      <c r="BR602" s="5"/>
      <c r="BS602" s="4"/>
      <c r="BT602" s="6"/>
      <c r="BU602" s="4"/>
      <c r="BV602" s="6"/>
      <c r="BW602" s="5"/>
      <c r="BX602" s="5"/>
      <c r="BY602" s="4"/>
      <c r="BZ602" s="6"/>
      <c r="CA602" s="4"/>
      <c r="CB602" s="6"/>
      <c r="CC602" s="5"/>
      <c r="CD602" s="5"/>
      <c r="CE602" s="4"/>
      <c r="CF602" s="6"/>
      <c r="CG602" s="4"/>
      <c r="CH602" s="6"/>
      <c r="CI602" s="5"/>
      <c r="CJ602" s="5"/>
      <c r="CK602" s="4"/>
      <c r="CL602" s="6"/>
      <c r="CM602" s="4"/>
      <c r="CN602" s="6"/>
      <c r="CO602" s="5"/>
      <c r="CP602" s="5"/>
      <c r="CQ602" s="4"/>
      <c r="CR602" s="6"/>
      <c r="CS602" s="4"/>
      <c r="CT602" s="6"/>
      <c r="CU602" s="5"/>
      <c r="CV602" s="5"/>
      <c r="CW602" s="4"/>
      <c r="CX602" s="6"/>
      <c r="CY602" s="4"/>
      <c r="CZ602" s="6"/>
      <c r="DA602" s="5"/>
      <c r="DB602" s="5"/>
      <c r="DC602" s="4"/>
      <c r="DD602" s="6"/>
      <c r="DE602" s="4"/>
      <c r="DF602" s="6"/>
      <c r="DG602" s="5"/>
      <c r="DH602" s="5"/>
      <c r="DI602" s="4">
        <v>58</v>
      </c>
      <c r="DJ602" s="6">
        <v>1772</v>
      </c>
      <c r="DK602" s="4"/>
      <c r="DL602" s="6"/>
      <c r="DM602" s="5"/>
      <c r="DN602" s="5"/>
      <c r="DO602" s="4"/>
      <c r="DP602" s="6"/>
      <c r="DQ602" s="4"/>
      <c r="DR602" s="6"/>
      <c r="DS602" s="5"/>
      <c r="DT602" s="5"/>
      <c r="DU602" s="4"/>
      <c r="DV602" s="6"/>
      <c r="DW602" s="4"/>
      <c r="DX602" s="6"/>
      <c r="DY602" s="5"/>
      <c r="DZ602" s="5"/>
      <c r="EA602" s="4"/>
      <c r="EB602" s="6"/>
      <c r="EC602" s="4"/>
      <c r="ED602" s="6"/>
      <c r="EE602" s="5"/>
      <c r="EF602" s="5"/>
      <c r="EG602" s="4"/>
      <c r="EH602" s="6"/>
      <c r="EI602" s="4"/>
      <c r="EJ602" s="6"/>
      <c r="EK602" s="5"/>
      <c r="EL602" s="5"/>
      <c r="EM602" s="4"/>
      <c r="EN602" s="6"/>
      <c r="EO602" s="4"/>
      <c r="EP602" s="6"/>
      <c r="EQ602" s="5"/>
      <c r="ER602" s="5"/>
      <c r="ES602" s="4"/>
      <c r="ET602" s="6"/>
      <c r="EU602" s="4"/>
      <c r="EV602" s="6"/>
      <c r="EW602" s="5"/>
      <c r="EX602" s="5"/>
      <c r="EY602" s="4"/>
      <c r="EZ602" s="6"/>
      <c r="FA602" s="4"/>
      <c r="FB602" s="6"/>
      <c r="FC602" s="5"/>
      <c r="FD602" s="5"/>
      <c r="FE602" s="4"/>
      <c r="FF602" s="6"/>
      <c r="FG602" s="4"/>
      <c r="FH602" s="6"/>
      <c r="FI602" s="5"/>
      <c r="FJ602" s="5"/>
      <c r="FK602" s="4"/>
      <c r="FL602" s="6"/>
      <c r="FM602" s="4"/>
      <c r="FN602" s="6"/>
      <c r="FO602" s="5"/>
      <c r="FP602" s="5"/>
      <c r="FQ602" s="4"/>
      <c r="FR602" s="6"/>
      <c r="FS602" s="4"/>
      <c r="FT602" s="6"/>
      <c r="FU602" s="5"/>
      <c r="FV602" s="5"/>
      <c r="FW602" s="4"/>
      <c r="FX602" s="6"/>
      <c r="FY602" s="4"/>
      <c r="FZ602" s="6"/>
      <c r="GA602" s="5"/>
      <c r="GB602" s="5"/>
      <c r="GC602" s="4"/>
      <c r="GD602" s="6"/>
      <c r="GE602" s="4"/>
      <c r="GF602" s="6"/>
      <c r="GG602" s="5"/>
      <c r="GH602" s="5"/>
      <c r="GI602" s="4"/>
      <c r="GJ602" s="6"/>
      <c r="GK602" s="4"/>
      <c r="GL602" s="6"/>
      <c r="GM602" s="5"/>
      <c r="GN602" s="5"/>
      <c r="GO602" s="4"/>
      <c r="GP602" s="6"/>
      <c r="GQ602" s="4"/>
      <c r="GR602" s="6"/>
      <c r="GS602" s="5"/>
      <c r="GT602" s="5"/>
      <c r="GU602" s="4"/>
      <c r="GV602" s="6"/>
      <c r="GW602" s="4"/>
      <c r="GX602" s="6"/>
      <c r="GY602" s="5"/>
      <c r="GZ602" s="5"/>
      <c r="HA602" s="4"/>
      <c r="HB602" s="6"/>
      <c r="HC602" s="4"/>
      <c r="HD602" s="6"/>
      <c r="HE602" s="5"/>
      <c r="HF602" s="5"/>
      <c r="HG602" s="4"/>
      <c r="HH602" s="6"/>
      <c r="HI602" s="4"/>
      <c r="HJ602" s="6"/>
      <c r="HK602" s="5"/>
      <c r="HL602" s="5"/>
      <c r="HM602" s="4"/>
      <c r="HN602" s="6"/>
      <c r="HO602" s="4"/>
      <c r="HP602" s="6"/>
      <c r="HQ602" s="5"/>
      <c r="HR602" s="5"/>
      <c r="HS602" s="4"/>
      <c r="HT602" s="6"/>
      <c r="HU602" s="4"/>
      <c r="HV602" s="6"/>
      <c r="HW602" s="5"/>
      <c r="HX602" s="5"/>
      <c r="HY602" s="4"/>
      <c r="HZ602" s="6"/>
      <c r="IA602" s="4"/>
      <c r="IB602" s="6"/>
      <c r="IC602" s="5"/>
      <c r="ID602" s="5"/>
      <c r="IE602" s="4"/>
      <c r="IF602" s="6"/>
      <c r="IG602" s="4"/>
      <c r="IH602" s="6"/>
      <c r="II602" s="5"/>
      <c r="IJ602" s="5"/>
      <c r="IK602" s="4"/>
      <c r="IL602" s="6"/>
      <c r="IM602" s="4"/>
      <c r="IN602" s="6"/>
      <c r="IO602" s="5"/>
      <c r="IP602" s="5"/>
      <c r="IQ602" s="4"/>
      <c r="IR602" s="6"/>
      <c r="IS602" s="4"/>
      <c r="IT602" s="6"/>
      <c r="IU602" s="5"/>
      <c r="IV602" s="5"/>
      <c r="IW602" s="4"/>
      <c r="IX602" s="6"/>
      <c r="IY602" s="4"/>
      <c r="IZ602" s="6"/>
      <c r="JA602" s="5"/>
      <c r="JB602" s="5"/>
      <c r="JC602" s="4"/>
      <c r="JD602" s="6"/>
      <c r="JE602" s="4"/>
      <c r="JF602" s="6"/>
      <c r="JG602" s="5"/>
      <c r="JH602" s="5"/>
      <c r="JI602" s="4"/>
      <c r="JJ602" s="6"/>
      <c r="JK602" s="4"/>
      <c r="JL602" s="6"/>
      <c r="JM602" s="5"/>
      <c r="JN602" s="5"/>
      <c r="JO602" s="4"/>
      <c r="JP602" s="6"/>
      <c r="JQ602" s="4"/>
      <c r="JR602" s="6"/>
      <c r="JS602" s="5"/>
      <c r="JT602" s="5"/>
      <c r="JU602" s="4"/>
      <c r="JV602" s="6"/>
      <c r="JW602" s="4"/>
      <c r="JX602" s="6"/>
      <c r="JY602" s="5"/>
      <c r="JZ602" s="5"/>
      <c r="KA602" s="4"/>
      <c r="KB602" s="6"/>
      <c r="KC602" s="4"/>
      <c r="KD602" s="6"/>
      <c r="KE602" s="5"/>
      <c r="KF602" s="5"/>
      <c r="KG602" s="4"/>
      <c r="KH602" s="6"/>
      <c r="KI602" s="4"/>
      <c r="KJ602" s="6"/>
      <c r="KK602" s="5"/>
      <c r="KL602" s="5"/>
    </row>
    <row r="603">
      <c r="A603" s="3" t="s">
        <v>85</v>
      </c>
      <c r="B603" s="3" t="s">
        <v>851</v>
      </c>
      <c r="C603" s="3" t="s">
        <v>87</v>
      </c>
      <c r="D603" s="3" t="s">
        <v>88</v>
      </c>
      <c r="E603" s="3" t="s">
        <v>853</v>
      </c>
      <c r="F603" s="3" t="s">
        <v>104</v>
      </c>
      <c r="G603" s="3" t="s">
        <v>104</v>
      </c>
      <c r="H603" s="3" t="s">
        <v>104</v>
      </c>
      <c r="I603" s="4"/>
      <c r="J603" s="4">
        <f>=ROUNDDOWN({0},0)</f>
      </c>
      <c r="K603" s="4"/>
      <c r="L603" s="5">
        <v>1</v>
      </c>
      <c r="M603" s="4"/>
      <c r="N603" s="4">
        <f>=ROUNDDOWN({0},0)</f>
      </c>
      <c r="O603" s="4"/>
      <c r="P603" s="5"/>
      <c r="Q603" s="4">
        <v>10</v>
      </c>
      <c r="R603" s="6">
        <v>264.7</v>
      </c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/>
      <c r="AD603" s="6"/>
      <c r="AE603" s="4"/>
      <c r="AF603" s="6"/>
      <c r="AG603" s="5"/>
      <c r="AH603" s="5"/>
      <c r="AI603" s="4"/>
      <c r="AJ603" s="6"/>
      <c r="AK603" s="4"/>
      <c r="AL603" s="6"/>
      <c r="AM603" s="5"/>
      <c r="AN603" s="5"/>
      <c r="AO603" s="4"/>
      <c r="AP603" s="6"/>
      <c r="AQ603" s="4"/>
      <c r="AR603" s="6"/>
      <c r="AS603" s="5"/>
      <c r="AT603" s="5"/>
      <c r="AU603" s="4"/>
      <c r="AV603" s="6"/>
      <c r="AW603" s="4"/>
      <c r="AX603" s="6"/>
      <c r="AY603" s="5"/>
      <c r="AZ603" s="5"/>
      <c r="BA603" s="4"/>
      <c r="BB603" s="6"/>
      <c r="BC603" s="4"/>
      <c r="BD603" s="6"/>
      <c r="BE603" s="5"/>
      <c r="BF603" s="5"/>
      <c r="BG603" s="4"/>
      <c r="BH603" s="6"/>
      <c r="BI603" s="4"/>
      <c r="BJ603" s="6"/>
      <c r="BK603" s="5"/>
      <c r="BL603" s="5"/>
      <c r="BM603" s="4"/>
      <c r="BN603" s="6"/>
      <c r="BO603" s="4"/>
      <c r="BP603" s="6"/>
      <c r="BQ603" s="5"/>
      <c r="BR603" s="5"/>
      <c r="BS603" s="4"/>
      <c r="BT603" s="6"/>
      <c r="BU603" s="4"/>
      <c r="BV603" s="6"/>
      <c r="BW603" s="5"/>
      <c r="BX603" s="5"/>
      <c r="BY603" s="4"/>
      <c r="BZ603" s="6"/>
      <c r="CA603" s="4"/>
      <c r="CB603" s="6"/>
      <c r="CC603" s="5"/>
      <c r="CD603" s="5"/>
      <c r="CE603" s="4"/>
      <c r="CF603" s="6"/>
      <c r="CG603" s="4"/>
      <c r="CH603" s="6"/>
      <c r="CI603" s="5"/>
      <c r="CJ603" s="5"/>
      <c r="CK603" s="4"/>
      <c r="CL603" s="6"/>
      <c r="CM603" s="4"/>
      <c r="CN603" s="6"/>
      <c r="CO603" s="5"/>
      <c r="CP603" s="5"/>
      <c r="CQ603" s="4"/>
      <c r="CR603" s="6"/>
      <c r="CS603" s="4"/>
      <c r="CT603" s="6"/>
      <c r="CU603" s="5"/>
      <c r="CV603" s="5"/>
      <c r="CW603" s="4"/>
      <c r="CX603" s="6"/>
      <c r="CY603" s="4"/>
      <c r="CZ603" s="6"/>
      <c r="DA603" s="5"/>
      <c r="DB603" s="5"/>
      <c r="DC603" s="4"/>
      <c r="DD603" s="6"/>
      <c r="DE603" s="4"/>
      <c r="DF603" s="6"/>
      <c r="DG603" s="5"/>
      <c r="DH603" s="5"/>
      <c r="DI603" s="4">
        <v>10</v>
      </c>
      <c r="DJ603" s="6">
        <v>264.7</v>
      </c>
      <c r="DK603" s="4"/>
      <c r="DL603" s="6"/>
      <c r="DM603" s="5"/>
      <c r="DN603" s="5"/>
      <c r="DO603" s="4"/>
      <c r="DP603" s="6"/>
      <c r="DQ603" s="4"/>
      <c r="DR603" s="6"/>
      <c r="DS603" s="5"/>
      <c r="DT603" s="5"/>
      <c r="DU603" s="4"/>
      <c r="DV603" s="6"/>
      <c r="DW603" s="4"/>
      <c r="DX603" s="6"/>
      <c r="DY603" s="5"/>
      <c r="DZ603" s="5"/>
      <c r="EA603" s="4"/>
      <c r="EB603" s="6"/>
      <c r="EC603" s="4"/>
      <c r="ED603" s="6"/>
      <c r="EE603" s="5"/>
      <c r="EF603" s="5"/>
      <c r="EG603" s="4"/>
      <c r="EH603" s="6"/>
      <c r="EI603" s="4"/>
      <c r="EJ603" s="6"/>
      <c r="EK603" s="5"/>
      <c r="EL603" s="5"/>
      <c r="EM603" s="4"/>
      <c r="EN603" s="6"/>
      <c r="EO603" s="4"/>
      <c r="EP603" s="6"/>
      <c r="EQ603" s="5"/>
      <c r="ER603" s="5"/>
      <c r="ES603" s="4"/>
      <c r="ET603" s="6"/>
      <c r="EU603" s="4"/>
      <c r="EV603" s="6"/>
      <c r="EW603" s="5"/>
      <c r="EX603" s="5"/>
      <c r="EY603" s="4"/>
      <c r="EZ603" s="6"/>
      <c r="FA603" s="4"/>
      <c r="FB603" s="6"/>
      <c r="FC603" s="5"/>
      <c r="FD603" s="5"/>
      <c r="FE603" s="4"/>
      <c r="FF603" s="6"/>
      <c r="FG603" s="4"/>
      <c r="FH603" s="6"/>
      <c r="FI603" s="5"/>
      <c r="FJ603" s="5"/>
      <c r="FK603" s="4"/>
      <c r="FL603" s="6"/>
      <c r="FM603" s="4"/>
      <c r="FN603" s="6"/>
      <c r="FO603" s="5"/>
      <c r="FP603" s="5"/>
      <c r="FQ603" s="4"/>
      <c r="FR603" s="6"/>
      <c r="FS603" s="4"/>
      <c r="FT603" s="6"/>
      <c r="FU603" s="5"/>
      <c r="FV603" s="5"/>
      <c r="FW603" s="4"/>
      <c r="FX603" s="6"/>
      <c r="FY603" s="4"/>
      <c r="FZ603" s="6"/>
      <c r="GA603" s="5"/>
      <c r="GB603" s="5"/>
      <c r="GC603" s="4"/>
      <c r="GD603" s="6"/>
      <c r="GE603" s="4"/>
      <c r="GF603" s="6"/>
      <c r="GG603" s="5"/>
      <c r="GH603" s="5"/>
      <c r="GI603" s="4"/>
      <c r="GJ603" s="6"/>
      <c r="GK603" s="4"/>
      <c r="GL603" s="6"/>
      <c r="GM603" s="5"/>
      <c r="GN603" s="5"/>
      <c r="GO603" s="4"/>
      <c r="GP603" s="6"/>
      <c r="GQ603" s="4"/>
      <c r="GR603" s="6"/>
      <c r="GS603" s="5"/>
      <c r="GT603" s="5"/>
      <c r="GU603" s="4"/>
      <c r="GV603" s="6"/>
      <c r="GW603" s="4"/>
      <c r="GX603" s="6"/>
      <c r="GY603" s="5"/>
      <c r="GZ603" s="5"/>
      <c r="HA603" s="4"/>
      <c r="HB603" s="6"/>
      <c r="HC603" s="4"/>
      <c r="HD603" s="6"/>
      <c r="HE603" s="5"/>
      <c r="HF603" s="5"/>
      <c r="HG603" s="4"/>
      <c r="HH603" s="6"/>
      <c r="HI603" s="4"/>
      <c r="HJ603" s="6"/>
      <c r="HK603" s="5"/>
      <c r="HL603" s="5"/>
      <c r="HM603" s="4"/>
      <c r="HN603" s="6"/>
      <c r="HO603" s="4"/>
      <c r="HP603" s="6"/>
      <c r="HQ603" s="5"/>
      <c r="HR603" s="5"/>
      <c r="HS603" s="4"/>
      <c r="HT603" s="6"/>
      <c r="HU603" s="4"/>
      <c r="HV603" s="6"/>
      <c r="HW603" s="5"/>
      <c r="HX603" s="5"/>
      <c r="HY603" s="4"/>
      <c r="HZ603" s="6"/>
      <c r="IA603" s="4"/>
      <c r="IB603" s="6"/>
      <c r="IC603" s="5"/>
      <c r="ID603" s="5"/>
      <c r="IE603" s="4"/>
      <c r="IF603" s="6"/>
      <c r="IG603" s="4"/>
      <c r="IH603" s="6"/>
      <c r="II603" s="5"/>
      <c r="IJ603" s="5"/>
      <c r="IK603" s="4"/>
      <c r="IL603" s="6"/>
      <c r="IM603" s="4"/>
      <c r="IN603" s="6"/>
      <c r="IO603" s="5"/>
      <c r="IP603" s="5"/>
      <c r="IQ603" s="4"/>
      <c r="IR603" s="6"/>
      <c r="IS603" s="4"/>
      <c r="IT603" s="6"/>
      <c r="IU603" s="5"/>
      <c r="IV603" s="5"/>
      <c r="IW603" s="4"/>
      <c r="IX603" s="6"/>
      <c r="IY603" s="4"/>
      <c r="IZ603" s="6"/>
      <c r="JA603" s="5"/>
      <c r="JB603" s="5"/>
      <c r="JC603" s="4"/>
      <c r="JD603" s="6"/>
      <c r="JE603" s="4"/>
      <c r="JF603" s="6"/>
      <c r="JG603" s="5"/>
      <c r="JH603" s="5"/>
      <c r="JI603" s="4"/>
      <c r="JJ603" s="6"/>
      <c r="JK603" s="4"/>
      <c r="JL603" s="6"/>
      <c r="JM603" s="5"/>
      <c r="JN603" s="5"/>
      <c r="JO603" s="4"/>
      <c r="JP603" s="6"/>
      <c r="JQ603" s="4"/>
      <c r="JR603" s="6"/>
      <c r="JS603" s="5"/>
      <c r="JT603" s="5"/>
      <c r="JU603" s="4"/>
      <c r="JV603" s="6"/>
      <c r="JW603" s="4"/>
      <c r="JX603" s="6"/>
      <c r="JY603" s="5"/>
      <c r="JZ603" s="5"/>
      <c r="KA603" s="4"/>
      <c r="KB603" s="6"/>
      <c r="KC603" s="4"/>
      <c r="KD603" s="6"/>
      <c r="KE603" s="5"/>
      <c r="KF603" s="5"/>
      <c r="KG603" s="4"/>
      <c r="KH603" s="6"/>
      <c r="KI603" s="4"/>
      <c r="KJ603" s="6"/>
      <c r="KK603" s="5"/>
      <c r="KL603" s="5"/>
    </row>
    <row r="604">
      <c r="A604" s="3" t="s">
        <v>85</v>
      </c>
      <c r="B604" s="3" t="s">
        <v>851</v>
      </c>
      <c r="C604" s="3" t="s">
        <v>87</v>
      </c>
      <c r="D604" s="3" t="s">
        <v>88</v>
      </c>
      <c r="E604" s="3" t="s">
        <v>854</v>
      </c>
      <c r="F604" s="3" t="s">
        <v>104</v>
      </c>
      <c r="G604" s="3" t="s">
        <v>104</v>
      </c>
      <c r="H604" s="3" t="s">
        <v>104</v>
      </c>
      <c r="I604" s="4"/>
      <c r="J604" s="4">
        <f>=ROUNDDOWN({0},0)</f>
      </c>
      <c r="K604" s="4"/>
      <c r="L604" s="5">
        <v>1</v>
      </c>
      <c r="M604" s="4"/>
      <c r="N604" s="4">
        <f>=ROUNDDOWN({0},0)</f>
      </c>
      <c r="O604" s="4"/>
      <c r="P604" s="5"/>
      <c r="Q604" s="4">
        <v>9</v>
      </c>
      <c r="R604" s="6">
        <v>238.23</v>
      </c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/>
      <c r="AD604" s="6"/>
      <c r="AE604" s="4"/>
      <c r="AF604" s="6"/>
      <c r="AG604" s="5"/>
      <c r="AH604" s="5"/>
      <c r="AI604" s="4"/>
      <c r="AJ604" s="6"/>
      <c r="AK604" s="4"/>
      <c r="AL604" s="6"/>
      <c r="AM604" s="5"/>
      <c r="AN604" s="5"/>
      <c r="AO604" s="4"/>
      <c r="AP604" s="6"/>
      <c r="AQ604" s="4"/>
      <c r="AR604" s="6"/>
      <c r="AS604" s="5"/>
      <c r="AT604" s="5"/>
      <c r="AU604" s="4"/>
      <c r="AV604" s="6"/>
      <c r="AW604" s="4"/>
      <c r="AX604" s="6"/>
      <c r="AY604" s="5"/>
      <c r="AZ604" s="5"/>
      <c r="BA604" s="4"/>
      <c r="BB604" s="6"/>
      <c r="BC604" s="4"/>
      <c r="BD604" s="6"/>
      <c r="BE604" s="5"/>
      <c r="BF604" s="5"/>
      <c r="BG604" s="4"/>
      <c r="BH604" s="6"/>
      <c r="BI604" s="4"/>
      <c r="BJ604" s="6"/>
      <c r="BK604" s="5"/>
      <c r="BL604" s="5"/>
      <c r="BM604" s="4"/>
      <c r="BN604" s="6"/>
      <c r="BO604" s="4"/>
      <c r="BP604" s="6"/>
      <c r="BQ604" s="5"/>
      <c r="BR604" s="5"/>
      <c r="BS604" s="4"/>
      <c r="BT604" s="6"/>
      <c r="BU604" s="4"/>
      <c r="BV604" s="6"/>
      <c r="BW604" s="5"/>
      <c r="BX604" s="5"/>
      <c r="BY604" s="4"/>
      <c r="BZ604" s="6"/>
      <c r="CA604" s="4"/>
      <c r="CB604" s="6"/>
      <c r="CC604" s="5"/>
      <c r="CD604" s="5"/>
      <c r="CE604" s="4"/>
      <c r="CF604" s="6"/>
      <c r="CG604" s="4"/>
      <c r="CH604" s="6"/>
      <c r="CI604" s="5"/>
      <c r="CJ604" s="5"/>
      <c r="CK604" s="4"/>
      <c r="CL604" s="6"/>
      <c r="CM604" s="4"/>
      <c r="CN604" s="6"/>
      <c r="CO604" s="5"/>
      <c r="CP604" s="5"/>
      <c r="CQ604" s="4"/>
      <c r="CR604" s="6"/>
      <c r="CS604" s="4"/>
      <c r="CT604" s="6"/>
      <c r="CU604" s="5"/>
      <c r="CV604" s="5"/>
      <c r="CW604" s="4"/>
      <c r="CX604" s="6"/>
      <c r="CY604" s="4"/>
      <c r="CZ604" s="6"/>
      <c r="DA604" s="5"/>
      <c r="DB604" s="5"/>
      <c r="DC604" s="4"/>
      <c r="DD604" s="6"/>
      <c r="DE604" s="4"/>
      <c r="DF604" s="6"/>
      <c r="DG604" s="5"/>
      <c r="DH604" s="5"/>
      <c r="DI604" s="4">
        <v>9</v>
      </c>
      <c r="DJ604" s="6">
        <v>238.23</v>
      </c>
      <c r="DK604" s="4"/>
      <c r="DL604" s="6"/>
      <c r="DM604" s="5"/>
      <c r="DN604" s="5"/>
      <c r="DO604" s="4"/>
      <c r="DP604" s="6"/>
      <c r="DQ604" s="4"/>
      <c r="DR604" s="6"/>
      <c r="DS604" s="5"/>
      <c r="DT604" s="5"/>
      <c r="DU604" s="4"/>
      <c r="DV604" s="6"/>
      <c r="DW604" s="4"/>
      <c r="DX604" s="6"/>
      <c r="DY604" s="5"/>
      <c r="DZ604" s="5"/>
      <c r="EA604" s="4"/>
      <c r="EB604" s="6"/>
      <c r="EC604" s="4"/>
      <c r="ED604" s="6"/>
      <c r="EE604" s="5"/>
      <c r="EF604" s="5"/>
      <c r="EG604" s="4"/>
      <c r="EH604" s="6"/>
      <c r="EI604" s="4"/>
      <c r="EJ604" s="6"/>
      <c r="EK604" s="5"/>
      <c r="EL604" s="5"/>
      <c r="EM604" s="4"/>
      <c r="EN604" s="6"/>
      <c r="EO604" s="4"/>
      <c r="EP604" s="6"/>
      <c r="EQ604" s="5"/>
      <c r="ER604" s="5"/>
      <c r="ES604" s="4"/>
      <c r="ET604" s="6"/>
      <c r="EU604" s="4"/>
      <c r="EV604" s="6"/>
      <c r="EW604" s="5"/>
      <c r="EX604" s="5"/>
      <c r="EY604" s="4"/>
      <c r="EZ604" s="6"/>
      <c r="FA604" s="4"/>
      <c r="FB604" s="6"/>
      <c r="FC604" s="5"/>
      <c r="FD604" s="5"/>
      <c r="FE604" s="4"/>
      <c r="FF604" s="6"/>
      <c r="FG604" s="4"/>
      <c r="FH604" s="6"/>
      <c r="FI604" s="5"/>
      <c r="FJ604" s="5"/>
      <c r="FK604" s="4"/>
      <c r="FL604" s="6"/>
      <c r="FM604" s="4"/>
      <c r="FN604" s="6"/>
      <c r="FO604" s="5"/>
      <c r="FP604" s="5"/>
      <c r="FQ604" s="4"/>
      <c r="FR604" s="6"/>
      <c r="FS604" s="4"/>
      <c r="FT604" s="6"/>
      <c r="FU604" s="5"/>
      <c r="FV604" s="5"/>
      <c r="FW604" s="4"/>
      <c r="FX604" s="6"/>
      <c r="FY604" s="4"/>
      <c r="FZ604" s="6"/>
      <c r="GA604" s="5"/>
      <c r="GB604" s="5"/>
      <c r="GC604" s="4"/>
      <c r="GD604" s="6"/>
      <c r="GE604" s="4"/>
      <c r="GF604" s="6"/>
      <c r="GG604" s="5"/>
      <c r="GH604" s="5"/>
      <c r="GI604" s="4"/>
      <c r="GJ604" s="6"/>
      <c r="GK604" s="4"/>
      <c r="GL604" s="6"/>
      <c r="GM604" s="5"/>
      <c r="GN604" s="5"/>
      <c r="GO604" s="4"/>
      <c r="GP604" s="6"/>
      <c r="GQ604" s="4"/>
      <c r="GR604" s="6"/>
      <c r="GS604" s="5"/>
      <c r="GT604" s="5"/>
      <c r="GU604" s="4"/>
      <c r="GV604" s="6"/>
      <c r="GW604" s="4"/>
      <c r="GX604" s="6"/>
      <c r="GY604" s="5"/>
      <c r="GZ604" s="5"/>
      <c r="HA604" s="4"/>
      <c r="HB604" s="6"/>
      <c r="HC604" s="4"/>
      <c r="HD604" s="6"/>
      <c r="HE604" s="5"/>
      <c r="HF604" s="5"/>
      <c r="HG604" s="4"/>
      <c r="HH604" s="6"/>
      <c r="HI604" s="4"/>
      <c r="HJ604" s="6"/>
      <c r="HK604" s="5"/>
      <c r="HL604" s="5"/>
      <c r="HM604" s="4"/>
      <c r="HN604" s="6"/>
      <c r="HO604" s="4"/>
      <c r="HP604" s="6"/>
      <c r="HQ604" s="5"/>
      <c r="HR604" s="5"/>
      <c r="HS604" s="4"/>
      <c r="HT604" s="6"/>
      <c r="HU604" s="4"/>
      <c r="HV604" s="6"/>
      <c r="HW604" s="5"/>
      <c r="HX604" s="5"/>
      <c r="HY604" s="4"/>
      <c r="HZ604" s="6"/>
      <c r="IA604" s="4"/>
      <c r="IB604" s="6"/>
      <c r="IC604" s="5"/>
      <c r="ID604" s="5"/>
      <c r="IE604" s="4"/>
      <c r="IF604" s="6"/>
      <c r="IG604" s="4"/>
      <c r="IH604" s="6"/>
      <c r="II604" s="5"/>
      <c r="IJ604" s="5"/>
      <c r="IK604" s="4"/>
      <c r="IL604" s="6"/>
      <c r="IM604" s="4"/>
      <c r="IN604" s="6"/>
      <c r="IO604" s="5"/>
      <c r="IP604" s="5"/>
      <c r="IQ604" s="4"/>
      <c r="IR604" s="6"/>
      <c r="IS604" s="4"/>
      <c r="IT604" s="6"/>
      <c r="IU604" s="5"/>
      <c r="IV604" s="5"/>
      <c r="IW604" s="4"/>
      <c r="IX604" s="6"/>
      <c r="IY604" s="4"/>
      <c r="IZ604" s="6"/>
      <c r="JA604" s="5"/>
      <c r="JB604" s="5"/>
      <c r="JC604" s="4"/>
      <c r="JD604" s="6"/>
      <c r="JE604" s="4"/>
      <c r="JF604" s="6"/>
      <c r="JG604" s="5"/>
      <c r="JH604" s="5"/>
      <c r="JI604" s="4"/>
      <c r="JJ604" s="6"/>
      <c r="JK604" s="4"/>
      <c r="JL604" s="6"/>
      <c r="JM604" s="5"/>
      <c r="JN604" s="5"/>
      <c r="JO604" s="4"/>
      <c r="JP604" s="6"/>
      <c r="JQ604" s="4"/>
      <c r="JR604" s="6"/>
      <c r="JS604" s="5"/>
      <c r="JT604" s="5"/>
      <c r="JU604" s="4"/>
      <c r="JV604" s="6"/>
      <c r="JW604" s="4"/>
      <c r="JX604" s="6"/>
      <c r="JY604" s="5"/>
      <c r="JZ604" s="5"/>
      <c r="KA604" s="4"/>
      <c r="KB604" s="6"/>
      <c r="KC604" s="4"/>
      <c r="KD604" s="6"/>
      <c r="KE604" s="5"/>
      <c r="KF604" s="5"/>
      <c r="KG604" s="4"/>
      <c r="KH604" s="6"/>
      <c r="KI604" s="4"/>
      <c r="KJ604" s="6"/>
      <c r="KK604" s="5"/>
      <c r="KL604" s="5"/>
    </row>
    <row r="605">
      <c r="A605" s="3" t="s">
        <v>85</v>
      </c>
      <c r="B605" s="3" t="s">
        <v>851</v>
      </c>
      <c r="C605" s="3" t="s">
        <v>87</v>
      </c>
      <c r="D605" s="3" t="s">
        <v>88</v>
      </c>
      <c r="E605" s="3" t="s">
        <v>855</v>
      </c>
      <c r="F605" s="3" t="s">
        <v>104</v>
      </c>
      <c r="G605" s="3" t="s">
        <v>104</v>
      </c>
      <c r="H605" s="3" t="s">
        <v>104</v>
      </c>
      <c r="I605" s="4"/>
      <c r="J605" s="4">
        <f>=ROUNDDOWN({0},0)</f>
      </c>
      <c r="K605" s="4"/>
      <c r="L605" s="5">
        <v>1</v>
      </c>
      <c r="M605" s="4"/>
      <c r="N605" s="4">
        <f>=ROUNDDOWN({0},0)</f>
      </c>
      <c r="O605" s="4"/>
      <c r="P605" s="5"/>
      <c r="Q605" s="4">
        <v>7</v>
      </c>
      <c r="R605" s="6">
        <v>233.2</v>
      </c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/>
      <c r="AD605" s="6"/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  <c r="AU605" s="4"/>
      <c r="AV605" s="6"/>
      <c r="AW605" s="4"/>
      <c r="AX605" s="6"/>
      <c r="AY605" s="5"/>
      <c r="AZ605" s="5"/>
      <c r="BA605" s="4"/>
      <c r="BB605" s="6"/>
      <c r="BC605" s="4"/>
      <c r="BD605" s="6"/>
      <c r="BE605" s="5"/>
      <c r="BF605" s="5"/>
      <c r="BG605" s="4"/>
      <c r="BH605" s="6"/>
      <c r="BI605" s="4"/>
      <c r="BJ605" s="6"/>
      <c r="BK605" s="5"/>
      <c r="BL605" s="5"/>
      <c r="BM605" s="4"/>
      <c r="BN605" s="6"/>
      <c r="BO605" s="4"/>
      <c r="BP605" s="6"/>
      <c r="BQ605" s="5"/>
      <c r="BR605" s="5"/>
      <c r="BS605" s="4"/>
      <c r="BT605" s="6"/>
      <c r="BU605" s="4"/>
      <c r="BV605" s="6"/>
      <c r="BW605" s="5"/>
      <c r="BX605" s="5"/>
      <c r="BY605" s="4"/>
      <c r="BZ605" s="6"/>
      <c r="CA605" s="4"/>
      <c r="CB605" s="6"/>
      <c r="CC605" s="5"/>
      <c r="CD605" s="5"/>
      <c r="CE605" s="4"/>
      <c r="CF605" s="6"/>
      <c r="CG605" s="4"/>
      <c r="CH605" s="6"/>
      <c r="CI605" s="5"/>
      <c r="CJ605" s="5"/>
      <c r="CK605" s="4"/>
      <c r="CL605" s="6"/>
      <c r="CM605" s="4"/>
      <c r="CN605" s="6"/>
      <c r="CO605" s="5"/>
      <c r="CP605" s="5"/>
      <c r="CQ605" s="4"/>
      <c r="CR605" s="6"/>
      <c r="CS605" s="4"/>
      <c r="CT605" s="6"/>
      <c r="CU605" s="5"/>
      <c r="CV605" s="5"/>
      <c r="CW605" s="4"/>
      <c r="CX605" s="6"/>
      <c r="CY605" s="4"/>
      <c r="CZ605" s="6"/>
      <c r="DA605" s="5"/>
      <c r="DB605" s="5"/>
      <c r="DC605" s="4"/>
      <c r="DD605" s="6"/>
      <c r="DE605" s="4"/>
      <c r="DF605" s="6"/>
      <c r="DG605" s="5"/>
      <c r="DH605" s="5"/>
      <c r="DI605" s="4">
        <v>7</v>
      </c>
      <c r="DJ605" s="6">
        <v>233.2</v>
      </c>
      <c r="DK605" s="4"/>
      <c r="DL605" s="6"/>
      <c r="DM605" s="5"/>
      <c r="DN605" s="5"/>
      <c r="DO605" s="4"/>
      <c r="DP605" s="6"/>
      <c r="DQ605" s="4"/>
      <c r="DR605" s="6"/>
      <c r="DS605" s="5"/>
      <c r="DT605" s="5"/>
      <c r="DU605" s="4"/>
      <c r="DV605" s="6"/>
      <c r="DW605" s="4"/>
      <c r="DX605" s="6"/>
      <c r="DY605" s="5"/>
      <c r="DZ605" s="5"/>
      <c r="EA605" s="4"/>
      <c r="EB605" s="6"/>
      <c r="EC605" s="4"/>
      <c r="ED605" s="6"/>
      <c r="EE605" s="5"/>
      <c r="EF605" s="5"/>
      <c r="EG605" s="4"/>
      <c r="EH605" s="6"/>
      <c r="EI605" s="4"/>
      <c r="EJ605" s="6"/>
      <c r="EK605" s="5"/>
      <c r="EL605" s="5"/>
      <c r="EM605" s="4"/>
      <c r="EN605" s="6"/>
      <c r="EO605" s="4"/>
      <c r="EP605" s="6"/>
      <c r="EQ605" s="5"/>
      <c r="ER605" s="5"/>
      <c r="ES605" s="4"/>
      <c r="ET605" s="6"/>
      <c r="EU605" s="4"/>
      <c r="EV605" s="6"/>
      <c r="EW605" s="5"/>
      <c r="EX605" s="5"/>
      <c r="EY605" s="4"/>
      <c r="EZ605" s="6"/>
      <c r="FA605" s="4"/>
      <c r="FB605" s="6"/>
      <c r="FC605" s="5"/>
      <c r="FD605" s="5"/>
      <c r="FE605" s="4"/>
      <c r="FF605" s="6"/>
      <c r="FG605" s="4"/>
      <c r="FH605" s="6"/>
      <c r="FI605" s="5"/>
      <c r="FJ605" s="5"/>
      <c r="FK605" s="4"/>
      <c r="FL605" s="6"/>
      <c r="FM605" s="4"/>
      <c r="FN605" s="6"/>
      <c r="FO605" s="5"/>
      <c r="FP605" s="5"/>
      <c r="FQ605" s="4"/>
      <c r="FR605" s="6"/>
      <c r="FS605" s="4"/>
      <c r="FT605" s="6"/>
      <c r="FU605" s="5"/>
      <c r="FV605" s="5"/>
      <c r="FW605" s="4"/>
      <c r="FX605" s="6"/>
      <c r="FY605" s="4"/>
      <c r="FZ605" s="6"/>
      <c r="GA605" s="5"/>
      <c r="GB605" s="5"/>
      <c r="GC605" s="4"/>
      <c r="GD605" s="6"/>
      <c r="GE605" s="4"/>
      <c r="GF605" s="6"/>
      <c r="GG605" s="5"/>
      <c r="GH605" s="5"/>
      <c r="GI605" s="4"/>
      <c r="GJ605" s="6"/>
      <c r="GK605" s="4"/>
      <c r="GL605" s="6"/>
      <c r="GM605" s="5"/>
      <c r="GN605" s="5"/>
      <c r="GO605" s="4"/>
      <c r="GP605" s="6"/>
      <c r="GQ605" s="4"/>
      <c r="GR605" s="6"/>
      <c r="GS605" s="5"/>
      <c r="GT605" s="5"/>
      <c r="GU605" s="4"/>
      <c r="GV605" s="6"/>
      <c r="GW605" s="4"/>
      <c r="GX605" s="6"/>
      <c r="GY605" s="5"/>
      <c r="GZ605" s="5"/>
      <c r="HA605" s="4"/>
      <c r="HB605" s="6"/>
      <c r="HC605" s="4"/>
      <c r="HD605" s="6"/>
      <c r="HE605" s="5"/>
      <c r="HF605" s="5"/>
      <c r="HG605" s="4"/>
      <c r="HH605" s="6"/>
      <c r="HI605" s="4"/>
      <c r="HJ605" s="6"/>
      <c r="HK605" s="5"/>
      <c r="HL605" s="5"/>
      <c r="HM605" s="4"/>
      <c r="HN605" s="6"/>
      <c r="HO605" s="4"/>
      <c r="HP605" s="6"/>
      <c r="HQ605" s="5"/>
      <c r="HR605" s="5"/>
      <c r="HS605" s="4"/>
      <c r="HT605" s="6"/>
      <c r="HU605" s="4"/>
      <c r="HV605" s="6"/>
      <c r="HW605" s="5"/>
      <c r="HX605" s="5"/>
      <c r="HY605" s="4"/>
      <c r="HZ605" s="6"/>
      <c r="IA605" s="4"/>
      <c r="IB605" s="6"/>
      <c r="IC605" s="5"/>
      <c r="ID605" s="5"/>
      <c r="IE605" s="4"/>
      <c r="IF605" s="6"/>
      <c r="IG605" s="4"/>
      <c r="IH605" s="6"/>
      <c r="II605" s="5"/>
      <c r="IJ605" s="5"/>
      <c r="IK605" s="4"/>
      <c r="IL605" s="6"/>
      <c r="IM605" s="4"/>
      <c r="IN605" s="6"/>
      <c r="IO605" s="5"/>
      <c r="IP605" s="5"/>
      <c r="IQ605" s="4"/>
      <c r="IR605" s="6"/>
      <c r="IS605" s="4"/>
      <c r="IT605" s="6"/>
      <c r="IU605" s="5"/>
      <c r="IV605" s="5"/>
      <c r="IW605" s="4"/>
      <c r="IX605" s="6"/>
      <c r="IY605" s="4"/>
      <c r="IZ605" s="6"/>
      <c r="JA605" s="5"/>
      <c r="JB605" s="5"/>
      <c r="JC605" s="4"/>
      <c r="JD605" s="6"/>
      <c r="JE605" s="4"/>
      <c r="JF605" s="6"/>
      <c r="JG605" s="5"/>
      <c r="JH605" s="5"/>
      <c r="JI605" s="4"/>
      <c r="JJ605" s="6"/>
      <c r="JK605" s="4"/>
      <c r="JL605" s="6"/>
      <c r="JM605" s="5"/>
      <c r="JN605" s="5"/>
      <c r="JO605" s="4"/>
      <c r="JP605" s="6"/>
      <c r="JQ605" s="4"/>
      <c r="JR605" s="6"/>
      <c r="JS605" s="5"/>
      <c r="JT605" s="5"/>
      <c r="JU605" s="4"/>
      <c r="JV605" s="6"/>
      <c r="JW605" s="4"/>
      <c r="JX605" s="6"/>
      <c r="JY605" s="5"/>
      <c r="JZ605" s="5"/>
      <c r="KA605" s="4"/>
      <c r="KB605" s="6"/>
      <c r="KC605" s="4"/>
      <c r="KD605" s="6"/>
      <c r="KE605" s="5"/>
      <c r="KF605" s="5"/>
      <c r="KG605" s="4"/>
      <c r="KH605" s="6"/>
      <c r="KI605" s="4"/>
      <c r="KJ605" s="6"/>
      <c r="KK605" s="5"/>
      <c r="KL605" s="5"/>
    </row>
    <row r="606">
      <c r="A606" s="3" t="s">
        <v>85</v>
      </c>
      <c r="B606" s="3" t="s">
        <v>851</v>
      </c>
      <c r="C606" s="3" t="s">
        <v>87</v>
      </c>
      <c r="D606" s="3" t="s">
        <v>88</v>
      </c>
      <c r="E606" s="3" t="s">
        <v>169</v>
      </c>
      <c r="F606" s="3" t="s">
        <v>104</v>
      </c>
      <c r="G606" s="3" t="s">
        <v>104</v>
      </c>
      <c r="H606" s="3" t="s">
        <v>104</v>
      </c>
      <c r="I606" s="4"/>
      <c r="J606" s="4">
        <f>=ROUNDDOWN({0},0)</f>
      </c>
      <c r="K606" s="4"/>
      <c r="L606" s="5">
        <v>0.8333</v>
      </c>
      <c r="M606" s="4"/>
      <c r="N606" s="4">
        <f>=ROUNDDOWN({0},0)</f>
      </c>
      <c r="O606" s="4"/>
      <c r="P606" s="5"/>
      <c r="Q606" s="4">
        <v>6</v>
      </c>
      <c r="R606" s="6">
        <v>194.15</v>
      </c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/>
      <c r="AD606" s="6"/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  <c r="AU606" s="4"/>
      <c r="AV606" s="6"/>
      <c r="AW606" s="4"/>
      <c r="AX606" s="6"/>
      <c r="AY606" s="5"/>
      <c r="AZ606" s="5"/>
      <c r="BA606" s="4"/>
      <c r="BB606" s="6"/>
      <c r="BC606" s="4"/>
      <c r="BD606" s="6"/>
      <c r="BE606" s="5"/>
      <c r="BF606" s="5"/>
      <c r="BG606" s="4"/>
      <c r="BH606" s="6"/>
      <c r="BI606" s="4"/>
      <c r="BJ606" s="6"/>
      <c r="BK606" s="5"/>
      <c r="BL606" s="5"/>
      <c r="BM606" s="4"/>
      <c r="BN606" s="6"/>
      <c r="BO606" s="4"/>
      <c r="BP606" s="6"/>
      <c r="BQ606" s="5"/>
      <c r="BR606" s="5"/>
      <c r="BS606" s="4"/>
      <c r="BT606" s="6"/>
      <c r="BU606" s="4"/>
      <c r="BV606" s="6"/>
      <c r="BW606" s="5"/>
      <c r="BX606" s="5"/>
      <c r="BY606" s="4"/>
      <c r="BZ606" s="6"/>
      <c r="CA606" s="4"/>
      <c r="CB606" s="6"/>
      <c r="CC606" s="5"/>
      <c r="CD606" s="5"/>
      <c r="CE606" s="4"/>
      <c r="CF606" s="6"/>
      <c r="CG606" s="4"/>
      <c r="CH606" s="6"/>
      <c r="CI606" s="5"/>
      <c r="CJ606" s="5"/>
      <c r="CK606" s="4"/>
      <c r="CL606" s="6"/>
      <c r="CM606" s="4"/>
      <c r="CN606" s="6"/>
      <c r="CO606" s="5"/>
      <c r="CP606" s="5"/>
      <c r="CQ606" s="4"/>
      <c r="CR606" s="6"/>
      <c r="CS606" s="4"/>
      <c r="CT606" s="6"/>
      <c r="CU606" s="5"/>
      <c r="CV606" s="5"/>
      <c r="CW606" s="4"/>
      <c r="CX606" s="6"/>
      <c r="CY606" s="4"/>
      <c r="CZ606" s="6"/>
      <c r="DA606" s="5"/>
      <c r="DB606" s="5"/>
      <c r="DC606" s="4"/>
      <c r="DD606" s="6"/>
      <c r="DE606" s="4"/>
      <c r="DF606" s="6"/>
      <c r="DG606" s="5"/>
      <c r="DH606" s="5"/>
      <c r="DI606" s="4">
        <v>6</v>
      </c>
      <c r="DJ606" s="6">
        <v>194.15</v>
      </c>
      <c r="DK606" s="4"/>
      <c r="DL606" s="6"/>
      <c r="DM606" s="5"/>
      <c r="DN606" s="5"/>
      <c r="DO606" s="4"/>
      <c r="DP606" s="6"/>
      <c r="DQ606" s="4"/>
      <c r="DR606" s="6"/>
      <c r="DS606" s="5"/>
      <c r="DT606" s="5"/>
      <c r="DU606" s="4"/>
      <c r="DV606" s="6"/>
      <c r="DW606" s="4"/>
      <c r="DX606" s="6"/>
      <c r="DY606" s="5"/>
      <c r="DZ606" s="5"/>
      <c r="EA606" s="4"/>
      <c r="EB606" s="6"/>
      <c r="EC606" s="4"/>
      <c r="ED606" s="6"/>
      <c r="EE606" s="5"/>
      <c r="EF606" s="5"/>
      <c r="EG606" s="4"/>
      <c r="EH606" s="6"/>
      <c r="EI606" s="4"/>
      <c r="EJ606" s="6"/>
      <c r="EK606" s="5"/>
      <c r="EL606" s="5"/>
      <c r="EM606" s="4"/>
      <c r="EN606" s="6"/>
      <c r="EO606" s="4"/>
      <c r="EP606" s="6"/>
      <c r="EQ606" s="5"/>
      <c r="ER606" s="5"/>
      <c r="ES606" s="4"/>
      <c r="ET606" s="6"/>
      <c r="EU606" s="4"/>
      <c r="EV606" s="6"/>
      <c r="EW606" s="5"/>
      <c r="EX606" s="5"/>
      <c r="EY606" s="4"/>
      <c r="EZ606" s="6"/>
      <c r="FA606" s="4"/>
      <c r="FB606" s="6"/>
      <c r="FC606" s="5"/>
      <c r="FD606" s="5"/>
      <c r="FE606" s="4"/>
      <c r="FF606" s="6"/>
      <c r="FG606" s="4"/>
      <c r="FH606" s="6"/>
      <c r="FI606" s="5"/>
      <c r="FJ606" s="5"/>
      <c r="FK606" s="4"/>
      <c r="FL606" s="6"/>
      <c r="FM606" s="4"/>
      <c r="FN606" s="6"/>
      <c r="FO606" s="5"/>
      <c r="FP606" s="5"/>
      <c r="FQ606" s="4"/>
      <c r="FR606" s="6"/>
      <c r="FS606" s="4"/>
      <c r="FT606" s="6"/>
      <c r="FU606" s="5"/>
      <c r="FV606" s="5"/>
      <c r="FW606" s="4"/>
      <c r="FX606" s="6"/>
      <c r="FY606" s="4"/>
      <c r="FZ606" s="6"/>
      <c r="GA606" s="5"/>
      <c r="GB606" s="5"/>
      <c r="GC606" s="4"/>
      <c r="GD606" s="6"/>
      <c r="GE606" s="4"/>
      <c r="GF606" s="6"/>
      <c r="GG606" s="5"/>
      <c r="GH606" s="5"/>
      <c r="GI606" s="4"/>
      <c r="GJ606" s="6"/>
      <c r="GK606" s="4"/>
      <c r="GL606" s="6"/>
      <c r="GM606" s="5"/>
      <c r="GN606" s="5"/>
      <c r="GO606" s="4"/>
      <c r="GP606" s="6"/>
      <c r="GQ606" s="4"/>
      <c r="GR606" s="6"/>
      <c r="GS606" s="5"/>
      <c r="GT606" s="5"/>
      <c r="GU606" s="4"/>
      <c r="GV606" s="6"/>
      <c r="GW606" s="4"/>
      <c r="GX606" s="6"/>
      <c r="GY606" s="5"/>
      <c r="GZ606" s="5"/>
      <c r="HA606" s="4"/>
      <c r="HB606" s="6"/>
      <c r="HC606" s="4"/>
      <c r="HD606" s="6"/>
      <c r="HE606" s="5"/>
      <c r="HF606" s="5"/>
      <c r="HG606" s="4"/>
      <c r="HH606" s="6"/>
      <c r="HI606" s="4"/>
      <c r="HJ606" s="6"/>
      <c r="HK606" s="5"/>
      <c r="HL606" s="5"/>
      <c r="HM606" s="4"/>
      <c r="HN606" s="6"/>
      <c r="HO606" s="4"/>
      <c r="HP606" s="6"/>
      <c r="HQ606" s="5"/>
      <c r="HR606" s="5"/>
      <c r="HS606" s="4"/>
      <c r="HT606" s="6"/>
      <c r="HU606" s="4"/>
      <c r="HV606" s="6"/>
      <c r="HW606" s="5"/>
      <c r="HX606" s="5"/>
      <c r="HY606" s="4"/>
      <c r="HZ606" s="6"/>
      <c r="IA606" s="4"/>
      <c r="IB606" s="6"/>
      <c r="IC606" s="5"/>
      <c r="ID606" s="5"/>
      <c r="IE606" s="4"/>
      <c r="IF606" s="6"/>
      <c r="IG606" s="4"/>
      <c r="IH606" s="6"/>
      <c r="II606" s="5"/>
      <c r="IJ606" s="5"/>
      <c r="IK606" s="4"/>
      <c r="IL606" s="6"/>
      <c r="IM606" s="4"/>
      <c r="IN606" s="6"/>
      <c r="IO606" s="5"/>
      <c r="IP606" s="5"/>
      <c r="IQ606" s="4"/>
      <c r="IR606" s="6"/>
      <c r="IS606" s="4"/>
      <c r="IT606" s="6"/>
      <c r="IU606" s="5"/>
      <c r="IV606" s="5"/>
      <c r="IW606" s="4"/>
      <c r="IX606" s="6"/>
      <c r="IY606" s="4"/>
      <c r="IZ606" s="6"/>
      <c r="JA606" s="5"/>
      <c r="JB606" s="5"/>
      <c r="JC606" s="4"/>
      <c r="JD606" s="6"/>
      <c r="JE606" s="4"/>
      <c r="JF606" s="6"/>
      <c r="JG606" s="5"/>
      <c r="JH606" s="5"/>
      <c r="JI606" s="4"/>
      <c r="JJ606" s="6"/>
      <c r="JK606" s="4"/>
      <c r="JL606" s="6"/>
      <c r="JM606" s="5"/>
      <c r="JN606" s="5"/>
      <c r="JO606" s="4"/>
      <c r="JP606" s="6"/>
      <c r="JQ606" s="4"/>
      <c r="JR606" s="6"/>
      <c r="JS606" s="5"/>
      <c r="JT606" s="5"/>
      <c r="JU606" s="4"/>
      <c r="JV606" s="6"/>
      <c r="JW606" s="4"/>
      <c r="JX606" s="6"/>
      <c r="JY606" s="5"/>
      <c r="JZ606" s="5"/>
      <c r="KA606" s="4"/>
      <c r="KB606" s="6"/>
      <c r="KC606" s="4"/>
      <c r="KD606" s="6"/>
      <c r="KE606" s="5"/>
      <c r="KF606" s="5"/>
      <c r="KG606" s="4"/>
      <c r="KH606" s="6"/>
      <c r="KI606" s="4"/>
      <c r="KJ606" s="6"/>
      <c r="KK606" s="5"/>
      <c r="KL606" s="5"/>
    </row>
    <row r="607">
      <c r="A607" s="3" t="s">
        <v>85</v>
      </c>
      <c r="B607" s="3" t="s">
        <v>851</v>
      </c>
      <c r="C607" s="3" t="s">
        <v>87</v>
      </c>
      <c r="D607" s="3" t="s">
        <v>88</v>
      </c>
      <c r="E607" s="3" t="s">
        <v>856</v>
      </c>
      <c r="F607" s="3" t="s">
        <v>104</v>
      </c>
      <c r="G607" s="3" t="s">
        <v>104</v>
      </c>
      <c r="H607" s="3" t="s">
        <v>104</v>
      </c>
      <c r="I607" s="4"/>
      <c r="J607" s="4">
        <f>=ROUNDDOWN({0},0)</f>
      </c>
      <c r="K607" s="4"/>
      <c r="L607" s="5">
        <v>1</v>
      </c>
      <c r="M607" s="4"/>
      <c r="N607" s="4">
        <f>=ROUNDDOWN({0},0)</f>
      </c>
      <c r="O607" s="4"/>
      <c r="P607" s="5"/>
      <c r="Q607" s="4">
        <v>3</v>
      </c>
      <c r="R607" s="6">
        <v>102.55</v>
      </c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/>
      <c r="AD607" s="6"/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  <c r="AU607" s="4"/>
      <c r="AV607" s="6"/>
      <c r="AW607" s="4"/>
      <c r="AX607" s="6"/>
      <c r="AY607" s="5"/>
      <c r="AZ607" s="5"/>
      <c r="BA607" s="4"/>
      <c r="BB607" s="6"/>
      <c r="BC607" s="4"/>
      <c r="BD607" s="6"/>
      <c r="BE607" s="5"/>
      <c r="BF607" s="5"/>
      <c r="BG607" s="4"/>
      <c r="BH607" s="6"/>
      <c r="BI607" s="4"/>
      <c r="BJ607" s="6"/>
      <c r="BK607" s="5"/>
      <c r="BL607" s="5"/>
      <c r="BM607" s="4"/>
      <c r="BN607" s="6"/>
      <c r="BO607" s="4"/>
      <c r="BP607" s="6"/>
      <c r="BQ607" s="5"/>
      <c r="BR607" s="5"/>
      <c r="BS607" s="4"/>
      <c r="BT607" s="6"/>
      <c r="BU607" s="4"/>
      <c r="BV607" s="6"/>
      <c r="BW607" s="5"/>
      <c r="BX607" s="5"/>
      <c r="BY607" s="4"/>
      <c r="BZ607" s="6"/>
      <c r="CA607" s="4"/>
      <c r="CB607" s="6"/>
      <c r="CC607" s="5"/>
      <c r="CD607" s="5"/>
      <c r="CE607" s="4"/>
      <c r="CF607" s="6"/>
      <c r="CG607" s="4"/>
      <c r="CH607" s="6"/>
      <c r="CI607" s="5"/>
      <c r="CJ607" s="5"/>
      <c r="CK607" s="4"/>
      <c r="CL607" s="6"/>
      <c r="CM607" s="4"/>
      <c r="CN607" s="6"/>
      <c r="CO607" s="5"/>
      <c r="CP607" s="5"/>
      <c r="CQ607" s="4"/>
      <c r="CR607" s="6"/>
      <c r="CS607" s="4"/>
      <c r="CT607" s="6"/>
      <c r="CU607" s="5"/>
      <c r="CV607" s="5"/>
      <c r="CW607" s="4"/>
      <c r="CX607" s="6"/>
      <c r="CY607" s="4"/>
      <c r="CZ607" s="6"/>
      <c r="DA607" s="5"/>
      <c r="DB607" s="5"/>
      <c r="DC607" s="4"/>
      <c r="DD607" s="6"/>
      <c r="DE607" s="4"/>
      <c r="DF607" s="6"/>
      <c r="DG607" s="5"/>
      <c r="DH607" s="5"/>
      <c r="DI607" s="4">
        <v>3</v>
      </c>
      <c r="DJ607" s="6">
        <v>102.55</v>
      </c>
      <c r="DK607" s="4"/>
      <c r="DL607" s="6"/>
      <c r="DM607" s="5"/>
      <c r="DN607" s="5"/>
      <c r="DO607" s="4"/>
      <c r="DP607" s="6"/>
      <c r="DQ607" s="4"/>
      <c r="DR607" s="6"/>
      <c r="DS607" s="5"/>
      <c r="DT607" s="5"/>
      <c r="DU607" s="4"/>
      <c r="DV607" s="6"/>
      <c r="DW607" s="4"/>
      <c r="DX607" s="6"/>
      <c r="DY607" s="5"/>
      <c r="DZ607" s="5"/>
      <c r="EA607" s="4"/>
      <c r="EB607" s="6"/>
      <c r="EC607" s="4"/>
      <c r="ED607" s="6"/>
      <c r="EE607" s="5"/>
      <c r="EF607" s="5"/>
      <c r="EG607" s="4"/>
      <c r="EH607" s="6"/>
      <c r="EI607" s="4"/>
      <c r="EJ607" s="6"/>
      <c r="EK607" s="5"/>
      <c r="EL607" s="5"/>
      <c r="EM607" s="4"/>
      <c r="EN607" s="6"/>
      <c r="EO607" s="4"/>
      <c r="EP607" s="6"/>
      <c r="EQ607" s="5"/>
      <c r="ER607" s="5"/>
      <c r="ES607" s="4"/>
      <c r="ET607" s="6"/>
      <c r="EU607" s="4"/>
      <c r="EV607" s="6"/>
      <c r="EW607" s="5"/>
      <c r="EX607" s="5"/>
      <c r="EY607" s="4"/>
      <c r="EZ607" s="6"/>
      <c r="FA607" s="4"/>
      <c r="FB607" s="6"/>
      <c r="FC607" s="5"/>
      <c r="FD607" s="5"/>
      <c r="FE607" s="4"/>
      <c r="FF607" s="6"/>
      <c r="FG607" s="4"/>
      <c r="FH607" s="6"/>
      <c r="FI607" s="5"/>
      <c r="FJ607" s="5"/>
      <c r="FK607" s="4"/>
      <c r="FL607" s="6"/>
      <c r="FM607" s="4"/>
      <c r="FN607" s="6"/>
      <c r="FO607" s="5"/>
      <c r="FP607" s="5"/>
      <c r="FQ607" s="4"/>
      <c r="FR607" s="6"/>
      <c r="FS607" s="4"/>
      <c r="FT607" s="6"/>
      <c r="FU607" s="5"/>
      <c r="FV607" s="5"/>
      <c r="FW607" s="4"/>
      <c r="FX607" s="6"/>
      <c r="FY607" s="4"/>
      <c r="FZ607" s="6"/>
      <c r="GA607" s="5"/>
      <c r="GB607" s="5"/>
      <c r="GC607" s="4"/>
      <c r="GD607" s="6"/>
      <c r="GE607" s="4"/>
      <c r="GF607" s="6"/>
      <c r="GG607" s="5"/>
      <c r="GH607" s="5"/>
      <c r="GI607" s="4"/>
      <c r="GJ607" s="6"/>
      <c r="GK607" s="4"/>
      <c r="GL607" s="6"/>
      <c r="GM607" s="5"/>
      <c r="GN607" s="5"/>
      <c r="GO607" s="4"/>
      <c r="GP607" s="6"/>
      <c r="GQ607" s="4"/>
      <c r="GR607" s="6"/>
      <c r="GS607" s="5"/>
      <c r="GT607" s="5"/>
      <c r="GU607" s="4"/>
      <c r="GV607" s="6"/>
      <c r="GW607" s="4"/>
      <c r="GX607" s="6"/>
      <c r="GY607" s="5"/>
      <c r="GZ607" s="5"/>
      <c r="HA607" s="4"/>
      <c r="HB607" s="6"/>
      <c r="HC607" s="4"/>
      <c r="HD607" s="6"/>
      <c r="HE607" s="5"/>
      <c r="HF607" s="5"/>
      <c r="HG607" s="4"/>
      <c r="HH607" s="6"/>
      <c r="HI607" s="4"/>
      <c r="HJ607" s="6"/>
      <c r="HK607" s="5"/>
      <c r="HL607" s="5"/>
      <c r="HM607" s="4"/>
      <c r="HN607" s="6"/>
      <c r="HO607" s="4"/>
      <c r="HP607" s="6"/>
      <c r="HQ607" s="5"/>
      <c r="HR607" s="5"/>
      <c r="HS607" s="4"/>
      <c r="HT607" s="6"/>
      <c r="HU607" s="4"/>
      <c r="HV607" s="6"/>
      <c r="HW607" s="5"/>
      <c r="HX607" s="5"/>
      <c r="HY607" s="4"/>
      <c r="HZ607" s="6"/>
      <c r="IA607" s="4"/>
      <c r="IB607" s="6"/>
      <c r="IC607" s="5"/>
      <c r="ID607" s="5"/>
      <c r="IE607" s="4"/>
      <c r="IF607" s="6"/>
      <c r="IG607" s="4"/>
      <c r="IH607" s="6"/>
      <c r="II607" s="5"/>
      <c r="IJ607" s="5"/>
      <c r="IK607" s="4"/>
      <c r="IL607" s="6"/>
      <c r="IM607" s="4"/>
      <c r="IN607" s="6"/>
      <c r="IO607" s="5"/>
      <c r="IP607" s="5"/>
      <c r="IQ607" s="4"/>
      <c r="IR607" s="6"/>
      <c r="IS607" s="4"/>
      <c r="IT607" s="6"/>
      <c r="IU607" s="5"/>
      <c r="IV607" s="5"/>
      <c r="IW607" s="4"/>
      <c r="IX607" s="6"/>
      <c r="IY607" s="4"/>
      <c r="IZ607" s="6"/>
      <c r="JA607" s="5"/>
      <c r="JB607" s="5"/>
      <c r="JC607" s="4"/>
      <c r="JD607" s="6"/>
      <c r="JE607" s="4"/>
      <c r="JF607" s="6"/>
      <c r="JG607" s="5"/>
      <c r="JH607" s="5"/>
      <c r="JI607" s="4"/>
      <c r="JJ607" s="6"/>
      <c r="JK607" s="4"/>
      <c r="JL607" s="6"/>
      <c r="JM607" s="5"/>
      <c r="JN607" s="5"/>
      <c r="JO607" s="4"/>
      <c r="JP607" s="6"/>
      <c r="JQ607" s="4"/>
      <c r="JR607" s="6"/>
      <c r="JS607" s="5"/>
      <c r="JT607" s="5"/>
      <c r="JU607" s="4"/>
      <c r="JV607" s="6"/>
      <c r="JW607" s="4"/>
      <c r="JX607" s="6"/>
      <c r="JY607" s="5"/>
      <c r="JZ607" s="5"/>
      <c r="KA607" s="4"/>
      <c r="KB607" s="6"/>
      <c r="KC607" s="4"/>
      <c r="KD607" s="6"/>
      <c r="KE607" s="5"/>
      <c r="KF607" s="5"/>
      <c r="KG607" s="4"/>
      <c r="KH607" s="6"/>
      <c r="KI607" s="4"/>
      <c r="KJ607" s="6"/>
      <c r="KK607" s="5"/>
      <c r="KL607" s="5"/>
    </row>
    <row r="608">
      <c r="A608" s="3" t="s">
        <v>85</v>
      </c>
      <c r="B608" s="3" t="s">
        <v>851</v>
      </c>
      <c r="C608" s="3" t="s">
        <v>87</v>
      </c>
      <c r="D608" s="3" t="s">
        <v>88</v>
      </c>
      <c r="E608" s="3" t="s">
        <v>857</v>
      </c>
      <c r="F608" s="3" t="s">
        <v>104</v>
      </c>
      <c r="G608" s="3" t="s">
        <v>104</v>
      </c>
      <c r="H608" s="3" t="s">
        <v>104</v>
      </c>
      <c r="I608" s="4"/>
      <c r="J608" s="4">
        <f>=ROUNDDOWN({0},0)</f>
      </c>
      <c r="K608" s="4"/>
      <c r="L608" s="5">
        <v>1</v>
      </c>
      <c r="M608" s="4"/>
      <c r="N608" s="4">
        <f>=ROUNDDOWN({0},0)</f>
      </c>
      <c r="O608" s="4"/>
      <c r="P608" s="5"/>
      <c r="Q608" s="4">
        <v>3</v>
      </c>
      <c r="R608" s="6">
        <v>81.57</v>
      </c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/>
      <c r="AD608" s="6"/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  <c r="AU608" s="4"/>
      <c r="AV608" s="6"/>
      <c r="AW608" s="4"/>
      <c r="AX608" s="6"/>
      <c r="AY608" s="5"/>
      <c r="AZ608" s="5"/>
      <c r="BA608" s="4"/>
      <c r="BB608" s="6"/>
      <c r="BC608" s="4"/>
      <c r="BD608" s="6"/>
      <c r="BE608" s="5"/>
      <c r="BF608" s="5"/>
      <c r="BG608" s="4"/>
      <c r="BH608" s="6"/>
      <c r="BI608" s="4"/>
      <c r="BJ608" s="6"/>
      <c r="BK608" s="5"/>
      <c r="BL608" s="5"/>
      <c r="BM608" s="4"/>
      <c r="BN608" s="6"/>
      <c r="BO608" s="4"/>
      <c r="BP608" s="6"/>
      <c r="BQ608" s="5"/>
      <c r="BR608" s="5"/>
      <c r="BS608" s="4"/>
      <c r="BT608" s="6"/>
      <c r="BU608" s="4"/>
      <c r="BV608" s="6"/>
      <c r="BW608" s="5"/>
      <c r="BX608" s="5"/>
      <c r="BY608" s="4"/>
      <c r="BZ608" s="6"/>
      <c r="CA608" s="4"/>
      <c r="CB608" s="6"/>
      <c r="CC608" s="5"/>
      <c r="CD608" s="5"/>
      <c r="CE608" s="4"/>
      <c r="CF608" s="6"/>
      <c r="CG608" s="4"/>
      <c r="CH608" s="6"/>
      <c r="CI608" s="5"/>
      <c r="CJ608" s="5"/>
      <c r="CK608" s="4"/>
      <c r="CL608" s="6"/>
      <c r="CM608" s="4"/>
      <c r="CN608" s="6"/>
      <c r="CO608" s="5"/>
      <c r="CP608" s="5"/>
      <c r="CQ608" s="4"/>
      <c r="CR608" s="6"/>
      <c r="CS608" s="4"/>
      <c r="CT608" s="6"/>
      <c r="CU608" s="5"/>
      <c r="CV608" s="5"/>
      <c r="CW608" s="4"/>
      <c r="CX608" s="6"/>
      <c r="CY608" s="4"/>
      <c r="CZ608" s="6"/>
      <c r="DA608" s="5"/>
      <c r="DB608" s="5"/>
      <c r="DC608" s="4"/>
      <c r="DD608" s="6"/>
      <c r="DE608" s="4"/>
      <c r="DF608" s="6"/>
      <c r="DG608" s="5"/>
      <c r="DH608" s="5"/>
      <c r="DI608" s="4">
        <v>3</v>
      </c>
      <c r="DJ608" s="6">
        <v>81.57</v>
      </c>
      <c r="DK608" s="4"/>
      <c r="DL608" s="6"/>
      <c r="DM608" s="5"/>
      <c r="DN608" s="5"/>
      <c r="DO608" s="4"/>
      <c r="DP608" s="6"/>
      <c r="DQ608" s="4"/>
      <c r="DR608" s="6"/>
      <c r="DS608" s="5"/>
      <c r="DT608" s="5"/>
      <c r="DU608" s="4"/>
      <c r="DV608" s="6"/>
      <c r="DW608" s="4"/>
      <c r="DX608" s="6"/>
      <c r="DY608" s="5"/>
      <c r="DZ608" s="5"/>
      <c r="EA608" s="4"/>
      <c r="EB608" s="6"/>
      <c r="EC608" s="4"/>
      <c r="ED608" s="6"/>
      <c r="EE608" s="5"/>
      <c r="EF608" s="5"/>
      <c r="EG608" s="4"/>
      <c r="EH608" s="6"/>
      <c r="EI608" s="4"/>
      <c r="EJ608" s="6"/>
      <c r="EK608" s="5"/>
      <c r="EL608" s="5"/>
      <c r="EM608" s="4"/>
      <c r="EN608" s="6"/>
      <c r="EO608" s="4"/>
      <c r="EP608" s="6"/>
      <c r="EQ608" s="5"/>
      <c r="ER608" s="5"/>
      <c r="ES608" s="4"/>
      <c r="ET608" s="6"/>
      <c r="EU608" s="4"/>
      <c r="EV608" s="6"/>
      <c r="EW608" s="5"/>
      <c r="EX608" s="5"/>
      <c r="EY608" s="4"/>
      <c r="EZ608" s="6"/>
      <c r="FA608" s="4"/>
      <c r="FB608" s="6"/>
      <c r="FC608" s="5"/>
      <c r="FD608" s="5"/>
      <c r="FE608" s="4"/>
      <c r="FF608" s="6"/>
      <c r="FG608" s="4"/>
      <c r="FH608" s="6"/>
      <c r="FI608" s="5"/>
      <c r="FJ608" s="5"/>
      <c r="FK608" s="4"/>
      <c r="FL608" s="6"/>
      <c r="FM608" s="4"/>
      <c r="FN608" s="6"/>
      <c r="FO608" s="5"/>
      <c r="FP608" s="5"/>
      <c r="FQ608" s="4"/>
      <c r="FR608" s="6"/>
      <c r="FS608" s="4"/>
      <c r="FT608" s="6"/>
      <c r="FU608" s="5"/>
      <c r="FV608" s="5"/>
      <c r="FW608" s="4"/>
      <c r="FX608" s="6"/>
      <c r="FY608" s="4"/>
      <c r="FZ608" s="6"/>
      <c r="GA608" s="5"/>
      <c r="GB608" s="5"/>
      <c r="GC608" s="4"/>
      <c r="GD608" s="6"/>
      <c r="GE608" s="4"/>
      <c r="GF608" s="6"/>
      <c r="GG608" s="5"/>
      <c r="GH608" s="5"/>
      <c r="GI608" s="4"/>
      <c r="GJ608" s="6"/>
      <c r="GK608" s="4"/>
      <c r="GL608" s="6"/>
      <c r="GM608" s="5"/>
      <c r="GN608" s="5"/>
      <c r="GO608" s="4"/>
      <c r="GP608" s="6"/>
      <c r="GQ608" s="4"/>
      <c r="GR608" s="6"/>
      <c r="GS608" s="5"/>
      <c r="GT608" s="5"/>
      <c r="GU608" s="4"/>
      <c r="GV608" s="6"/>
      <c r="GW608" s="4"/>
      <c r="GX608" s="6"/>
      <c r="GY608" s="5"/>
      <c r="GZ608" s="5"/>
      <c r="HA608" s="4"/>
      <c r="HB608" s="6"/>
      <c r="HC608" s="4"/>
      <c r="HD608" s="6"/>
      <c r="HE608" s="5"/>
      <c r="HF608" s="5"/>
      <c r="HG608" s="4"/>
      <c r="HH608" s="6"/>
      <c r="HI608" s="4"/>
      <c r="HJ608" s="6"/>
      <c r="HK608" s="5"/>
      <c r="HL608" s="5"/>
      <c r="HM608" s="4"/>
      <c r="HN608" s="6"/>
      <c r="HO608" s="4"/>
      <c r="HP608" s="6"/>
      <c r="HQ608" s="5"/>
      <c r="HR608" s="5"/>
      <c r="HS608" s="4"/>
      <c r="HT608" s="6"/>
      <c r="HU608" s="4"/>
      <c r="HV608" s="6"/>
      <c r="HW608" s="5"/>
      <c r="HX608" s="5"/>
      <c r="HY608" s="4"/>
      <c r="HZ608" s="6"/>
      <c r="IA608" s="4"/>
      <c r="IB608" s="6"/>
      <c r="IC608" s="5"/>
      <c r="ID608" s="5"/>
      <c r="IE608" s="4"/>
      <c r="IF608" s="6"/>
      <c r="IG608" s="4"/>
      <c r="IH608" s="6"/>
      <c r="II608" s="5"/>
      <c r="IJ608" s="5"/>
      <c r="IK608" s="4"/>
      <c r="IL608" s="6"/>
      <c r="IM608" s="4"/>
      <c r="IN608" s="6"/>
      <c r="IO608" s="5"/>
      <c r="IP608" s="5"/>
      <c r="IQ608" s="4"/>
      <c r="IR608" s="6"/>
      <c r="IS608" s="4"/>
      <c r="IT608" s="6"/>
      <c r="IU608" s="5"/>
      <c r="IV608" s="5"/>
      <c r="IW608" s="4"/>
      <c r="IX608" s="6"/>
      <c r="IY608" s="4"/>
      <c r="IZ608" s="6"/>
      <c r="JA608" s="5"/>
      <c r="JB608" s="5"/>
      <c r="JC608" s="4"/>
      <c r="JD608" s="6"/>
      <c r="JE608" s="4"/>
      <c r="JF608" s="6"/>
      <c r="JG608" s="5"/>
      <c r="JH608" s="5"/>
      <c r="JI608" s="4"/>
      <c r="JJ608" s="6"/>
      <c r="JK608" s="4"/>
      <c r="JL608" s="6"/>
      <c r="JM608" s="5"/>
      <c r="JN608" s="5"/>
      <c r="JO608" s="4"/>
      <c r="JP608" s="6"/>
      <c r="JQ608" s="4"/>
      <c r="JR608" s="6"/>
      <c r="JS608" s="5"/>
      <c r="JT608" s="5"/>
      <c r="JU608" s="4"/>
      <c r="JV608" s="6"/>
      <c r="JW608" s="4"/>
      <c r="JX608" s="6"/>
      <c r="JY608" s="5"/>
      <c r="JZ608" s="5"/>
      <c r="KA608" s="4"/>
      <c r="KB608" s="6"/>
      <c r="KC608" s="4"/>
      <c r="KD608" s="6"/>
      <c r="KE608" s="5"/>
      <c r="KF608" s="5"/>
      <c r="KG608" s="4"/>
      <c r="KH608" s="6"/>
      <c r="KI608" s="4"/>
      <c r="KJ608" s="6"/>
      <c r="KK608" s="5"/>
      <c r="KL608" s="5"/>
    </row>
    <row r="609">
      <c r="A609" s="3" t="s">
        <v>85</v>
      </c>
      <c r="B609" s="3" t="s">
        <v>851</v>
      </c>
      <c r="C609" s="3" t="s">
        <v>87</v>
      </c>
      <c r="D609" s="3" t="s">
        <v>88</v>
      </c>
      <c r="E609" s="3" t="s">
        <v>858</v>
      </c>
      <c r="F609" s="3" t="s">
        <v>104</v>
      </c>
      <c r="G609" s="3" t="s">
        <v>104</v>
      </c>
      <c r="H609" s="3" t="s">
        <v>104</v>
      </c>
      <c r="I609" s="4"/>
      <c r="J609" s="4">
        <f>=ROUNDDOWN({0},0)</f>
      </c>
      <c r="K609" s="4"/>
      <c r="L609" s="5"/>
      <c r="M609" s="4"/>
      <c r="N609" s="4">
        <f>=ROUNDDOWN({0},0)</f>
      </c>
      <c r="O609" s="4"/>
      <c r="P609" s="5"/>
      <c r="Q609" s="4"/>
      <c r="R609" s="6"/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/>
      <c r="AD609" s="6"/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  <c r="AU609" s="4"/>
      <c r="AV609" s="6"/>
      <c r="AW609" s="4"/>
      <c r="AX609" s="6"/>
      <c r="AY609" s="5"/>
      <c r="AZ609" s="5"/>
      <c r="BA609" s="4"/>
      <c r="BB609" s="6"/>
      <c r="BC609" s="4"/>
      <c r="BD609" s="6"/>
      <c r="BE609" s="5"/>
      <c r="BF609" s="5"/>
      <c r="BG609" s="4"/>
      <c r="BH609" s="6"/>
      <c r="BI609" s="4"/>
      <c r="BJ609" s="6"/>
      <c r="BK609" s="5"/>
      <c r="BL609" s="5"/>
      <c r="BM609" s="4"/>
      <c r="BN609" s="6"/>
      <c r="BO609" s="4"/>
      <c r="BP609" s="6"/>
      <c r="BQ609" s="5"/>
      <c r="BR609" s="5"/>
      <c r="BS609" s="4"/>
      <c r="BT609" s="6"/>
      <c r="BU609" s="4"/>
      <c r="BV609" s="6"/>
      <c r="BW609" s="5"/>
      <c r="BX609" s="5"/>
      <c r="BY609" s="4"/>
      <c r="BZ609" s="6"/>
      <c r="CA609" s="4"/>
      <c r="CB609" s="6"/>
      <c r="CC609" s="5"/>
      <c r="CD609" s="5"/>
      <c r="CE609" s="4"/>
      <c r="CF609" s="6"/>
      <c r="CG609" s="4"/>
      <c r="CH609" s="6"/>
      <c r="CI609" s="5"/>
      <c r="CJ609" s="5"/>
      <c r="CK609" s="4"/>
      <c r="CL609" s="6"/>
      <c r="CM609" s="4"/>
      <c r="CN609" s="6"/>
      <c r="CO609" s="5"/>
      <c r="CP609" s="5"/>
      <c r="CQ609" s="4"/>
      <c r="CR609" s="6"/>
      <c r="CS609" s="4"/>
      <c r="CT609" s="6"/>
      <c r="CU609" s="5"/>
      <c r="CV609" s="5"/>
      <c r="CW609" s="4"/>
      <c r="CX609" s="6"/>
      <c r="CY609" s="4"/>
      <c r="CZ609" s="6"/>
      <c r="DA609" s="5"/>
      <c r="DB609" s="5"/>
      <c r="DC609" s="4"/>
      <c r="DD609" s="6"/>
      <c r="DE609" s="4"/>
      <c r="DF609" s="6"/>
      <c r="DG609" s="5"/>
      <c r="DH609" s="5"/>
      <c r="DI609" s="4"/>
      <c r="DJ609" s="6"/>
      <c r="DK609" s="4"/>
      <c r="DL609" s="6"/>
      <c r="DM609" s="5"/>
      <c r="DN609" s="5"/>
      <c r="DO609" s="4"/>
      <c r="DP609" s="6"/>
      <c r="DQ609" s="4"/>
      <c r="DR609" s="6"/>
      <c r="DS609" s="5"/>
      <c r="DT609" s="5"/>
      <c r="DU609" s="4"/>
      <c r="DV609" s="6"/>
      <c r="DW609" s="4"/>
      <c r="DX609" s="6"/>
      <c r="DY609" s="5"/>
      <c r="DZ609" s="5"/>
      <c r="EA609" s="4"/>
      <c r="EB609" s="6"/>
      <c r="EC609" s="4"/>
      <c r="ED609" s="6"/>
      <c r="EE609" s="5"/>
      <c r="EF609" s="5"/>
      <c r="EG609" s="4"/>
      <c r="EH609" s="6"/>
      <c r="EI609" s="4"/>
      <c r="EJ609" s="6"/>
      <c r="EK609" s="5"/>
      <c r="EL609" s="5"/>
      <c r="EM609" s="4"/>
      <c r="EN609" s="6"/>
      <c r="EO609" s="4"/>
      <c r="EP609" s="6"/>
      <c r="EQ609" s="5"/>
      <c r="ER609" s="5"/>
      <c r="ES609" s="4"/>
      <c r="ET609" s="6"/>
      <c r="EU609" s="4"/>
      <c r="EV609" s="6"/>
      <c r="EW609" s="5"/>
      <c r="EX609" s="5"/>
      <c r="EY609" s="4"/>
      <c r="EZ609" s="6"/>
      <c r="FA609" s="4"/>
      <c r="FB609" s="6"/>
      <c r="FC609" s="5"/>
      <c r="FD609" s="5"/>
      <c r="FE609" s="4"/>
      <c r="FF609" s="6"/>
      <c r="FG609" s="4"/>
      <c r="FH609" s="6"/>
      <c r="FI609" s="5"/>
      <c r="FJ609" s="5"/>
      <c r="FK609" s="4"/>
      <c r="FL609" s="6"/>
      <c r="FM609" s="4"/>
      <c r="FN609" s="6"/>
      <c r="FO609" s="5"/>
      <c r="FP609" s="5"/>
      <c r="FQ609" s="4"/>
      <c r="FR609" s="6"/>
      <c r="FS609" s="4"/>
      <c r="FT609" s="6"/>
      <c r="FU609" s="5"/>
      <c r="FV609" s="5"/>
      <c r="FW609" s="4"/>
      <c r="FX609" s="6"/>
      <c r="FY609" s="4"/>
      <c r="FZ609" s="6"/>
      <c r="GA609" s="5"/>
      <c r="GB609" s="5"/>
      <c r="GC609" s="4"/>
      <c r="GD609" s="6"/>
      <c r="GE609" s="4"/>
      <c r="GF609" s="6"/>
      <c r="GG609" s="5"/>
      <c r="GH609" s="5"/>
      <c r="GI609" s="4"/>
      <c r="GJ609" s="6"/>
      <c r="GK609" s="4"/>
      <c r="GL609" s="6"/>
      <c r="GM609" s="5"/>
      <c r="GN609" s="5"/>
      <c r="GO609" s="4"/>
      <c r="GP609" s="6"/>
      <c r="GQ609" s="4"/>
      <c r="GR609" s="6"/>
      <c r="GS609" s="5"/>
      <c r="GT609" s="5"/>
      <c r="GU609" s="4"/>
      <c r="GV609" s="6"/>
      <c r="GW609" s="4"/>
      <c r="GX609" s="6"/>
      <c r="GY609" s="5"/>
      <c r="GZ609" s="5"/>
      <c r="HA609" s="4"/>
      <c r="HB609" s="6"/>
      <c r="HC609" s="4"/>
      <c r="HD609" s="6"/>
      <c r="HE609" s="5"/>
      <c r="HF609" s="5"/>
      <c r="HG609" s="4"/>
      <c r="HH609" s="6"/>
      <c r="HI609" s="4"/>
      <c r="HJ609" s="6"/>
      <c r="HK609" s="5"/>
      <c r="HL609" s="5"/>
      <c r="HM609" s="4"/>
      <c r="HN609" s="6"/>
      <c r="HO609" s="4"/>
      <c r="HP609" s="6"/>
      <c r="HQ609" s="5"/>
      <c r="HR609" s="5"/>
      <c r="HS609" s="4"/>
      <c r="HT609" s="6"/>
      <c r="HU609" s="4"/>
      <c r="HV609" s="6"/>
      <c r="HW609" s="5"/>
      <c r="HX609" s="5"/>
      <c r="HY609" s="4"/>
      <c r="HZ609" s="6"/>
      <c r="IA609" s="4"/>
      <c r="IB609" s="6"/>
      <c r="IC609" s="5"/>
      <c r="ID609" s="5"/>
      <c r="IE609" s="4"/>
      <c r="IF609" s="6"/>
      <c r="IG609" s="4"/>
      <c r="IH609" s="6"/>
      <c r="II609" s="5"/>
      <c r="IJ609" s="5"/>
      <c r="IK609" s="4"/>
      <c r="IL609" s="6"/>
      <c r="IM609" s="4"/>
      <c r="IN609" s="6"/>
      <c r="IO609" s="5"/>
      <c r="IP609" s="5"/>
      <c r="IQ609" s="4"/>
      <c r="IR609" s="6"/>
      <c r="IS609" s="4"/>
      <c r="IT609" s="6"/>
      <c r="IU609" s="5"/>
      <c r="IV609" s="5"/>
      <c r="IW609" s="4"/>
      <c r="IX609" s="6"/>
      <c r="IY609" s="4"/>
      <c r="IZ609" s="6"/>
      <c r="JA609" s="5"/>
      <c r="JB609" s="5"/>
      <c r="JC609" s="4"/>
      <c r="JD609" s="6"/>
      <c r="JE609" s="4"/>
      <c r="JF609" s="6"/>
      <c r="JG609" s="5"/>
      <c r="JH609" s="5"/>
      <c r="JI609" s="4"/>
      <c r="JJ609" s="6"/>
      <c r="JK609" s="4"/>
      <c r="JL609" s="6"/>
      <c r="JM609" s="5"/>
      <c r="JN609" s="5"/>
      <c r="JO609" s="4"/>
      <c r="JP609" s="6"/>
      <c r="JQ609" s="4"/>
      <c r="JR609" s="6"/>
      <c r="JS609" s="5"/>
      <c r="JT609" s="5"/>
      <c r="JU609" s="4"/>
      <c r="JV609" s="6"/>
      <c r="JW609" s="4"/>
      <c r="JX609" s="6"/>
      <c r="JY609" s="5"/>
      <c r="JZ609" s="5"/>
      <c r="KA609" s="4"/>
      <c r="KB609" s="6"/>
      <c r="KC609" s="4"/>
      <c r="KD609" s="6"/>
      <c r="KE609" s="5"/>
      <c r="KF609" s="5"/>
      <c r="KG609" s="4"/>
      <c r="KH609" s="6"/>
      <c r="KI609" s="4"/>
      <c r="KJ609" s="6"/>
      <c r="KK609" s="5"/>
      <c r="KL609" s="5"/>
    </row>
    <row r="610">
      <c r="A610" s="3" t="s">
        <v>85</v>
      </c>
      <c r="B610" s="3" t="s">
        <v>851</v>
      </c>
      <c r="C610" s="3" t="s">
        <v>87</v>
      </c>
      <c r="D610" s="3" t="s">
        <v>88</v>
      </c>
      <c r="E610" s="3" t="s">
        <v>859</v>
      </c>
      <c r="F610" s="3" t="s">
        <v>104</v>
      </c>
      <c r="G610" s="3" t="s">
        <v>104</v>
      </c>
      <c r="H610" s="3" t="s">
        <v>104</v>
      </c>
      <c r="I610" s="4"/>
      <c r="J610" s="4">
        <f>=ROUNDDOWN({0},0)</f>
      </c>
      <c r="K610" s="4"/>
      <c r="L610" s="5"/>
      <c r="M610" s="4"/>
      <c r="N610" s="4">
        <f>=ROUNDDOWN({0},0)</f>
      </c>
      <c r="O610" s="4"/>
      <c r="P610" s="5"/>
      <c r="Q610" s="4"/>
      <c r="R610" s="6"/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/>
      <c r="AD610" s="6"/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  <c r="AU610" s="4"/>
      <c r="AV610" s="6"/>
      <c r="AW610" s="4"/>
      <c r="AX610" s="6"/>
      <c r="AY610" s="5"/>
      <c r="AZ610" s="5"/>
      <c r="BA610" s="4"/>
      <c r="BB610" s="6"/>
      <c r="BC610" s="4"/>
      <c r="BD610" s="6"/>
      <c r="BE610" s="5"/>
      <c r="BF610" s="5"/>
      <c r="BG610" s="4"/>
      <c r="BH610" s="6"/>
      <c r="BI610" s="4"/>
      <c r="BJ610" s="6"/>
      <c r="BK610" s="5"/>
      <c r="BL610" s="5"/>
      <c r="BM610" s="4"/>
      <c r="BN610" s="6"/>
      <c r="BO610" s="4"/>
      <c r="BP610" s="6"/>
      <c r="BQ610" s="5"/>
      <c r="BR610" s="5"/>
      <c r="BS610" s="4"/>
      <c r="BT610" s="6"/>
      <c r="BU610" s="4"/>
      <c r="BV610" s="6"/>
      <c r="BW610" s="5"/>
      <c r="BX610" s="5"/>
      <c r="BY610" s="4"/>
      <c r="BZ610" s="6"/>
      <c r="CA610" s="4"/>
      <c r="CB610" s="6"/>
      <c r="CC610" s="5"/>
      <c r="CD610" s="5"/>
      <c r="CE610" s="4"/>
      <c r="CF610" s="6"/>
      <c r="CG610" s="4"/>
      <c r="CH610" s="6"/>
      <c r="CI610" s="5"/>
      <c r="CJ610" s="5"/>
      <c r="CK610" s="4"/>
      <c r="CL610" s="6"/>
      <c r="CM610" s="4"/>
      <c r="CN610" s="6"/>
      <c r="CO610" s="5"/>
      <c r="CP610" s="5"/>
      <c r="CQ610" s="4"/>
      <c r="CR610" s="6"/>
      <c r="CS610" s="4"/>
      <c r="CT610" s="6"/>
      <c r="CU610" s="5"/>
      <c r="CV610" s="5"/>
      <c r="CW610" s="4"/>
      <c r="CX610" s="6"/>
      <c r="CY610" s="4"/>
      <c r="CZ610" s="6"/>
      <c r="DA610" s="5"/>
      <c r="DB610" s="5"/>
      <c r="DC610" s="4"/>
      <c r="DD610" s="6"/>
      <c r="DE610" s="4"/>
      <c r="DF610" s="6"/>
      <c r="DG610" s="5"/>
      <c r="DH610" s="5"/>
      <c r="DI610" s="4"/>
      <c r="DJ610" s="6"/>
      <c r="DK610" s="4"/>
      <c r="DL610" s="6"/>
      <c r="DM610" s="5"/>
      <c r="DN610" s="5"/>
      <c r="DO610" s="4"/>
      <c r="DP610" s="6"/>
      <c r="DQ610" s="4"/>
      <c r="DR610" s="6"/>
      <c r="DS610" s="5"/>
      <c r="DT610" s="5"/>
      <c r="DU610" s="4"/>
      <c r="DV610" s="6"/>
      <c r="DW610" s="4"/>
      <c r="DX610" s="6"/>
      <c r="DY610" s="5"/>
      <c r="DZ610" s="5"/>
      <c r="EA610" s="4"/>
      <c r="EB610" s="6"/>
      <c r="EC610" s="4"/>
      <c r="ED610" s="6"/>
      <c r="EE610" s="5"/>
      <c r="EF610" s="5"/>
      <c r="EG610" s="4"/>
      <c r="EH610" s="6"/>
      <c r="EI610" s="4"/>
      <c r="EJ610" s="6"/>
      <c r="EK610" s="5"/>
      <c r="EL610" s="5"/>
      <c r="EM610" s="4"/>
      <c r="EN610" s="6"/>
      <c r="EO610" s="4"/>
      <c r="EP610" s="6"/>
      <c r="EQ610" s="5"/>
      <c r="ER610" s="5"/>
      <c r="ES610" s="4"/>
      <c r="ET610" s="6"/>
      <c r="EU610" s="4"/>
      <c r="EV610" s="6"/>
      <c r="EW610" s="5"/>
      <c r="EX610" s="5"/>
      <c r="EY610" s="4"/>
      <c r="EZ610" s="6"/>
      <c r="FA610" s="4"/>
      <c r="FB610" s="6"/>
      <c r="FC610" s="5"/>
      <c r="FD610" s="5"/>
      <c r="FE610" s="4"/>
      <c r="FF610" s="6"/>
      <c r="FG610" s="4"/>
      <c r="FH610" s="6"/>
      <c r="FI610" s="5"/>
      <c r="FJ610" s="5"/>
      <c r="FK610" s="4"/>
      <c r="FL610" s="6"/>
      <c r="FM610" s="4"/>
      <c r="FN610" s="6"/>
      <c r="FO610" s="5"/>
      <c r="FP610" s="5"/>
      <c r="FQ610" s="4"/>
      <c r="FR610" s="6"/>
      <c r="FS610" s="4"/>
      <c r="FT610" s="6"/>
      <c r="FU610" s="5"/>
      <c r="FV610" s="5"/>
      <c r="FW610" s="4"/>
      <c r="FX610" s="6"/>
      <c r="FY610" s="4"/>
      <c r="FZ610" s="6"/>
      <c r="GA610" s="5"/>
      <c r="GB610" s="5"/>
      <c r="GC610" s="4"/>
      <c r="GD610" s="6"/>
      <c r="GE610" s="4"/>
      <c r="GF610" s="6"/>
      <c r="GG610" s="5"/>
      <c r="GH610" s="5"/>
      <c r="GI610" s="4"/>
      <c r="GJ610" s="6"/>
      <c r="GK610" s="4"/>
      <c r="GL610" s="6"/>
      <c r="GM610" s="5"/>
      <c r="GN610" s="5"/>
      <c r="GO610" s="4"/>
      <c r="GP610" s="6"/>
      <c r="GQ610" s="4"/>
      <c r="GR610" s="6"/>
      <c r="GS610" s="5"/>
      <c r="GT610" s="5"/>
      <c r="GU610" s="4"/>
      <c r="GV610" s="6"/>
      <c r="GW610" s="4"/>
      <c r="GX610" s="6"/>
      <c r="GY610" s="5"/>
      <c r="GZ610" s="5"/>
      <c r="HA610" s="4"/>
      <c r="HB610" s="6"/>
      <c r="HC610" s="4"/>
      <c r="HD610" s="6"/>
      <c r="HE610" s="5"/>
      <c r="HF610" s="5"/>
      <c r="HG610" s="4"/>
      <c r="HH610" s="6"/>
      <c r="HI610" s="4"/>
      <c r="HJ610" s="6"/>
      <c r="HK610" s="5"/>
      <c r="HL610" s="5"/>
      <c r="HM610" s="4"/>
      <c r="HN610" s="6"/>
      <c r="HO610" s="4"/>
      <c r="HP610" s="6"/>
      <c r="HQ610" s="5"/>
      <c r="HR610" s="5"/>
      <c r="HS610" s="4"/>
      <c r="HT610" s="6"/>
      <c r="HU610" s="4"/>
      <c r="HV610" s="6"/>
      <c r="HW610" s="5"/>
      <c r="HX610" s="5"/>
      <c r="HY610" s="4"/>
      <c r="HZ610" s="6"/>
      <c r="IA610" s="4"/>
      <c r="IB610" s="6"/>
      <c r="IC610" s="5"/>
      <c r="ID610" s="5"/>
      <c r="IE610" s="4"/>
      <c r="IF610" s="6"/>
      <c r="IG610" s="4"/>
      <c r="IH610" s="6"/>
      <c r="II610" s="5"/>
      <c r="IJ610" s="5"/>
      <c r="IK610" s="4"/>
      <c r="IL610" s="6"/>
      <c r="IM610" s="4"/>
      <c r="IN610" s="6"/>
      <c r="IO610" s="5"/>
      <c r="IP610" s="5"/>
      <c r="IQ610" s="4"/>
      <c r="IR610" s="6"/>
      <c r="IS610" s="4"/>
      <c r="IT610" s="6"/>
      <c r="IU610" s="5"/>
      <c r="IV610" s="5"/>
      <c r="IW610" s="4"/>
      <c r="IX610" s="6"/>
      <c r="IY610" s="4"/>
      <c r="IZ610" s="6"/>
      <c r="JA610" s="5"/>
      <c r="JB610" s="5"/>
      <c r="JC610" s="4"/>
      <c r="JD610" s="6"/>
      <c r="JE610" s="4"/>
      <c r="JF610" s="6"/>
      <c r="JG610" s="5"/>
      <c r="JH610" s="5"/>
      <c r="JI610" s="4"/>
      <c r="JJ610" s="6"/>
      <c r="JK610" s="4"/>
      <c r="JL610" s="6"/>
      <c r="JM610" s="5"/>
      <c r="JN610" s="5"/>
      <c r="JO610" s="4"/>
      <c r="JP610" s="6"/>
      <c r="JQ610" s="4"/>
      <c r="JR610" s="6"/>
      <c r="JS610" s="5"/>
      <c r="JT610" s="5"/>
      <c r="JU610" s="4"/>
      <c r="JV610" s="6"/>
      <c r="JW610" s="4"/>
      <c r="JX610" s="6"/>
      <c r="JY610" s="5"/>
      <c r="JZ610" s="5"/>
      <c r="KA610" s="4"/>
      <c r="KB610" s="6"/>
      <c r="KC610" s="4"/>
      <c r="KD610" s="6"/>
      <c r="KE610" s="5"/>
      <c r="KF610" s="5"/>
      <c r="KG610" s="4"/>
      <c r="KH610" s="6"/>
      <c r="KI610" s="4"/>
      <c r="KJ610" s="6"/>
      <c r="KK610" s="5"/>
      <c r="KL610" s="5"/>
    </row>
    <row r="611">
      <c r="A611" s="3" t="s">
        <v>85</v>
      </c>
      <c r="B611" s="3" t="s">
        <v>851</v>
      </c>
      <c r="C611" s="3" t="s">
        <v>87</v>
      </c>
      <c r="D611" s="3" t="s">
        <v>88</v>
      </c>
      <c r="E611" s="3" t="s">
        <v>595</v>
      </c>
      <c r="F611" s="3" t="s">
        <v>104</v>
      </c>
      <c r="G611" s="3" t="s">
        <v>104</v>
      </c>
      <c r="H611" s="3" t="s">
        <v>104</v>
      </c>
      <c r="I611" s="4"/>
      <c r="J611" s="4">
        <f>=ROUNDDOWN({0},0)</f>
      </c>
      <c r="K611" s="4"/>
      <c r="L611" s="5"/>
      <c r="M611" s="4"/>
      <c r="N611" s="4">
        <f>=ROUNDDOWN({0},0)</f>
      </c>
      <c r="O611" s="4"/>
      <c r="P611" s="5"/>
      <c r="Q611" s="4"/>
      <c r="R611" s="6"/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/>
      <c r="AD611" s="6"/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  <c r="AU611" s="4"/>
      <c r="AV611" s="6"/>
      <c r="AW611" s="4"/>
      <c r="AX611" s="6"/>
      <c r="AY611" s="5"/>
      <c r="AZ611" s="5"/>
      <c r="BA611" s="4"/>
      <c r="BB611" s="6"/>
      <c r="BC611" s="4"/>
      <c r="BD611" s="6"/>
      <c r="BE611" s="5"/>
      <c r="BF611" s="5"/>
      <c r="BG611" s="4"/>
      <c r="BH611" s="6"/>
      <c r="BI611" s="4"/>
      <c r="BJ611" s="6"/>
      <c r="BK611" s="5"/>
      <c r="BL611" s="5"/>
      <c r="BM611" s="4"/>
      <c r="BN611" s="6"/>
      <c r="BO611" s="4"/>
      <c r="BP611" s="6"/>
      <c r="BQ611" s="5"/>
      <c r="BR611" s="5"/>
      <c r="BS611" s="4"/>
      <c r="BT611" s="6"/>
      <c r="BU611" s="4"/>
      <c r="BV611" s="6"/>
      <c r="BW611" s="5"/>
      <c r="BX611" s="5"/>
      <c r="BY611" s="4"/>
      <c r="BZ611" s="6"/>
      <c r="CA611" s="4"/>
      <c r="CB611" s="6"/>
      <c r="CC611" s="5"/>
      <c r="CD611" s="5"/>
      <c r="CE611" s="4"/>
      <c r="CF611" s="6"/>
      <c r="CG611" s="4"/>
      <c r="CH611" s="6"/>
      <c r="CI611" s="5"/>
      <c r="CJ611" s="5"/>
      <c r="CK611" s="4"/>
      <c r="CL611" s="6"/>
      <c r="CM611" s="4"/>
      <c r="CN611" s="6"/>
      <c r="CO611" s="5"/>
      <c r="CP611" s="5"/>
      <c r="CQ611" s="4"/>
      <c r="CR611" s="6"/>
      <c r="CS611" s="4"/>
      <c r="CT611" s="6"/>
      <c r="CU611" s="5"/>
      <c r="CV611" s="5"/>
      <c r="CW611" s="4"/>
      <c r="CX611" s="6"/>
      <c r="CY611" s="4"/>
      <c r="CZ611" s="6"/>
      <c r="DA611" s="5"/>
      <c r="DB611" s="5"/>
      <c r="DC611" s="4"/>
      <c r="DD611" s="6"/>
      <c r="DE611" s="4"/>
      <c r="DF611" s="6"/>
      <c r="DG611" s="5"/>
      <c r="DH611" s="5"/>
      <c r="DI611" s="4"/>
      <c r="DJ611" s="6"/>
      <c r="DK611" s="4"/>
      <c r="DL611" s="6"/>
      <c r="DM611" s="5"/>
      <c r="DN611" s="5"/>
      <c r="DO611" s="4"/>
      <c r="DP611" s="6"/>
      <c r="DQ611" s="4"/>
      <c r="DR611" s="6"/>
      <c r="DS611" s="5"/>
      <c r="DT611" s="5"/>
      <c r="DU611" s="4"/>
      <c r="DV611" s="6"/>
      <c r="DW611" s="4"/>
      <c r="DX611" s="6"/>
      <c r="DY611" s="5"/>
      <c r="DZ611" s="5"/>
      <c r="EA611" s="4"/>
      <c r="EB611" s="6"/>
      <c r="EC611" s="4"/>
      <c r="ED611" s="6"/>
      <c r="EE611" s="5"/>
      <c r="EF611" s="5"/>
      <c r="EG611" s="4"/>
      <c r="EH611" s="6"/>
      <c r="EI611" s="4"/>
      <c r="EJ611" s="6"/>
      <c r="EK611" s="5"/>
      <c r="EL611" s="5"/>
      <c r="EM611" s="4"/>
      <c r="EN611" s="6"/>
      <c r="EO611" s="4"/>
      <c r="EP611" s="6"/>
      <c r="EQ611" s="5"/>
      <c r="ER611" s="5"/>
      <c r="ES611" s="4"/>
      <c r="ET611" s="6"/>
      <c r="EU611" s="4"/>
      <c r="EV611" s="6"/>
      <c r="EW611" s="5"/>
      <c r="EX611" s="5"/>
      <c r="EY611" s="4"/>
      <c r="EZ611" s="6"/>
      <c r="FA611" s="4"/>
      <c r="FB611" s="6"/>
      <c r="FC611" s="5"/>
      <c r="FD611" s="5"/>
      <c r="FE611" s="4"/>
      <c r="FF611" s="6"/>
      <c r="FG611" s="4"/>
      <c r="FH611" s="6"/>
      <c r="FI611" s="5"/>
      <c r="FJ611" s="5"/>
      <c r="FK611" s="4"/>
      <c r="FL611" s="6"/>
      <c r="FM611" s="4"/>
      <c r="FN611" s="6"/>
      <c r="FO611" s="5"/>
      <c r="FP611" s="5"/>
      <c r="FQ611" s="4"/>
      <c r="FR611" s="6"/>
      <c r="FS611" s="4"/>
      <c r="FT611" s="6"/>
      <c r="FU611" s="5"/>
      <c r="FV611" s="5"/>
      <c r="FW611" s="4"/>
      <c r="FX611" s="6"/>
      <c r="FY611" s="4"/>
      <c r="FZ611" s="6"/>
      <c r="GA611" s="5"/>
      <c r="GB611" s="5"/>
      <c r="GC611" s="4"/>
      <c r="GD611" s="6"/>
      <c r="GE611" s="4"/>
      <c r="GF611" s="6"/>
      <c r="GG611" s="5"/>
      <c r="GH611" s="5"/>
      <c r="GI611" s="4"/>
      <c r="GJ611" s="6"/>
      <c r="GK611" s="4"/>
      <c r="GL611" s="6"/>
      <c r="GM611" s="5"/>
      <c r="GN611" s="5"/>
      <c r="GO611" s="4"/>
      <c r="GP611" s="6"/>
      <c r="GQ611" s="4"/>
      <c r="GR611" s="6"/>
      <c r="GS611" s="5"/>
      <c r="GT611" s="5"/>
      <c r="GU611" s="4"/>
      <c r="GV611" s="6"/>
      <c r="GW611" s="4"/>
      <c r="GX611" s="6"/>
      <c r="GY611" s="5"/>
      <c r="GZ611" s="5"/>
      <c r="HA611" s="4"/>
      <c r="HB611" s="6"/>
      <c r="HC611" s="4"/>
      <c r="HD611" s="6"/>
      <c r="HE611" s="5"/>
      <c r="HF611" s="5"/>
      <c r="HG611" s="4"/>
      <c r="HH611" s="6"/>
      <c r="HI611" s="4"/>
      <c r="HJ611" s="6"/>
      <c r="HK611" s="5"/>
      <c r="HL611" s="5"/>
      <c r="HM611" s="4"/>
      <c r="HN611" s="6"/>
      <c r="HO611" s="4"/>
      <c r="HP611" s="6"/>
      <c r="HQ611" s="5"/>
      <c r="HR611" s="5"/>
      <c r="HS611" s="4"/>
      <c r="HT611" s="6"/>
      <c r="HU611" s="4"/>
      <c r="HV611" s="6"/>
      <c r="HW611" s="5"/>
      <c r="HX611" s="5"/>
      <c r="HY611" s="4"/>
      <c r="HZ611" s="6"/>
      <c r="IA611" s="4"/>
      <c r="IB611" s="6"/>
      <c r="IC611" s="5"/>
      <c r="ID611" s="5"/>
      <c r="IE611" s="4"/>
      <c r="IF611" s="6"/>
      <c r="IG611" s="4"/>
      <c r="IH611" s="6"/>
      <c r="II611" s="5"/>
      <c r="IJ611" s="5"/>
      <c r="IK611" s="4"/>
      <c r="IL611" s="6"/>
      <c r="IM611" s="4"/>
      <c r="IN611" s="6"/>
      <c r="IO611" s="5"/>
      <c r="IP611" s="5"/>
      <c r="IQ611" s="4"/>
      <c r="IR611" s="6"/>
      <c r="IS611" s="4"/>
      <c r="IT611" s="6"/>
      <c r="IU611" s="5"/>
      <c r="IV611" s="5"/>
      <c r="IW611" s="4"/>
      <c r="IX611" s="6"/>
      <c r="IY611" s="4"/>
      <c r="IZ611" s="6"/>
      <c r="JA611" s="5"/>
      <c r="JB611" s="5"/>
      <c r="JC611" s="4"/>
      <c r="JD611" s="6"/>
      <c r="JE611" s="4"/>
      <c r="JF611" s="6"/>
      <c r="JG611" s="5"/>
      <c r="JH611" s="5"/>
      <c r="JI611" s="4"/>
      <c r="JJ611" s="6"/>
      <c r="JK611" s="4"/>
      <c r="JL611" s="6"/>
      <c r="JM611" s="5"/>
      <c r="JN611" s="5"/>
      <c r="JO611" s="4"/>
      <c r="JP611" s="6"/>
      <c r="JQ611" s="4"/>
      <c r="JR611" s="6"/>
      <c r="JS611" s="5"/>
      <c r="JT611" s="5"/>
      <c r="JU611" s="4"/>
      <c r="JV611" s="6"/>
      <c r="JW611" s="4"/>
      <c r="JX611" s="6"/>
      <c r="JY611" s="5"/>
      <c r="JZ611" s="5"/>
      <c r="KA611" s="4"/>
      <c r="KB611" s="6"/>
      <c r="KC611" s="4"/>
      <c r="KD611" s="6"/>
      <c r="KE611" s="5"/>
      <c r="KF611" s="5"/>
      <c r="KG611" s="4"/>
      <c r="KH611" s="6"/>
      <c r="KI611" s="4"/>
      <c r="KJ611" s="6"/>
      <c r="KK611" s="5"/>
      <c r="KL611" s="5"/>
    </row>
    <row r="612">
      <c r="A612" s="3" t="s">
        <v>85</v>
      </c>
      <c r="B612" s="3" t="s">
        <v>851</v>
      </c>
      <c r="C612" s="3" t="s">
        <v>87</v>
      </c>
      <c r="D612" s="3" t="s">
        <v>712</v>
      </c>
      <c r="E612" s="3" t="s">
        <v>854</v>
      </c>
      <c r="F612" s="3" t="s">
        <v>104</v>
      </c>
      <c r="G612" s="3" t="s">
        <v>104</v>
      </c>
      <c r="H612" s="3" t="s">
        <v>104</v>
      </c>
      <c r="I612" s="4"/>
      <c r="J612" s="4">
        <f>=ROUNDDOWN({0},0)</f>
      </c>
      <c r="K612" s="4">
        <v>456</v>
      </c>
      <c r="L612" s="5"/>
      <c r="M612" s="4"/>
      <c r="N612" s="4">
        <f>=ROUNDDOWN({0},0)</f>
      </c>
      <c r="O612" s="4"/>
      <c r="P612" s="5"/>
      <c r="Q612" s="4">
        <v>11</v>
      </c>
      <c r="R612" s="6">
        <v>301.2</v>
      </c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/>
      <c r="AD612" s="6"/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  <c r="AU612" s="4"/>
      <c r="AV612" s="6"/>
      <c r="AW612" s="4"/>
      <c r="AX612" s="6"/>
      <c r="AY612" s="5"/>
      <c r="AZ612" s="5"/>
      <c r="BA612" s="4"/>
      <c r="BB612" s="6"/>
      <c r="BC612" s="4"/>
      <c r="BD612" s="6"/>
      <c r="BE612" s="5"/>
      <c r="BF612" s="5"/>
      <c r="BG612" s="4"/>
      <c r="BH612" s="6"/>
      <c r="BI612" s="4"/>
      <c r="BJ612" s="6"/>
      <c r="BK612" s="5"/>
      <c r="BL612" s="5"/>
      <c r="BM612" s="4"/>
      <c r="BN612" s="6"/>
      <c r="BO612" s="4"/>
      <c r="BP612" s="6"/>
      <c r="BQ612" s="5"/>
      <c r="BR612" s="5"/>
      <c r="BS612" s="4"/>
      <c r="BT612" s="6"/>
      <c r="BU612" s="4"/>
      <c r="BV612" s="6"/>
      <c r="BW612" s="5"/>
      <c r="BX612" s="5"/>
      <c r="BY612" s="4"/>
      <c r="BZ612" s="6"/>
      <c r="CA612" s="4"/>
      <c r="CB612" s="6"/>
      <c r="CC612" s="5"/>
      <c r="CD612" s="5"/>
      <c r="CE612" s="4"/>
      <c r="CF612" s="6"/>
      <c r="CG612" s="4"/>
      <c r="CH612" s="6"/>
      <c r="CI612" s="5"/>
      <c r="CJ612" s="5"/>
      <c r="CK612" s="4"/>
      <c r="CL612" s="6"/>
      <c r="CM612" s="4"/>
      <c r="CN612" s="6"/>
      <c r="CO612" s="5"/>
      <c r="CP612" s="5"/>
      <c r="CQ612" s="4"/>
      <c r="CR612" s="6"/>
      <c r="CS612" s="4"/>
      <c r="CT612" s="6"/>
      <c r="CU612" s="5"/>
      <c r="CV612" s="5"/>
      <c r="CW612" s="4"/>
      <c r="CX612" s="6"/>
      <c r="CY612" s="4"/>
      <c r="CZ612" s="6"/>
      <c r="DA612" s="5"/>
      <c r="DB612" s="5"/>
      <c r="DC612" s="4"/>
      <c r="DD612" s="6"/>
      <c r="DE612" s="4"/>
      <c r="DF612" s="6"/>
      <c r="DG612" s="5"/>
      <c r="DH612" s="5"/>
      <c r="DI612" s="4"/>
      <c r="DJ612" s="6"/>
      <c r="DK612" s="4"/>
      <c r="DL612" s="6"/>
      <c r="DM612" s="5"/>
      <c r="DN612" s="5"/>
      <c r="DO612" s="4"/>
      <c r="DP612" s="6"/>
      <c r="DQ612" s="4"/>
      <c r="DR612" s="6"/>
      <c r="DS612" s="5"/>
      <c r="DT612" s="5"/>
      <c r="DU612" s="4"/>
      <c r="DV612" s="6"/>
      <c r="DW612" s="4"/>
      <c r="DX612" s="6"/>
      <c r="DY612" s="5"/>
      <c r="DZ612" s="5"/>
      <c r="EA612" s="4"/>
      <c r="EB612" s="6"/>
      <c r="EC612" s="4"/>
      <c r="ED612" s="6"/>
      <c r="EE612" s="5"/>
      <c r="EF612" s="5"/>
      <c r="EG612" s="4">
        <v>11</v>
      </c>
      <c r="EH612" s="6">
        <v>301.2</v>
      </c>
      <c r="EI612" s="4"/>
      <c r="EJ612" s="6"/>
      <c r="EK612" s="5"/>
      <c r="EL612" s="5"/>
      <c r="EM612" s="4"/>
      <c r="EN612" s="6"/>
      <c r="EO612" s="4"/>
      <c r="EP612" s="6"/>
      <c r="EQ612" s="5"/>
      <c r="ER612" s="5"/>
      <c r="ES612" s="4"/>
      <c r="ET612" s="6"/>
      <c r="EU612" s="4"/>
      <c r="EV612" s="6"/>
      <c r="EW612" s="5"/>
      <c r="EX612" s="5"/>
      <c r="EY612" s="4"/>
      <c r="EZ612" s="6"/>
      <c r="FA612" s="4"/>
      <c r="FB612" s="6"/>
      <c r="FC612" s="5"/>
      <c r="FD612" s="5"/>
      <c r="FE612" s="4"/>
      <c r="FF612" s="6"/>
      <c r="FG612" s="4"/>
      <c r="FH612" s="6"/>
      <c r="FI612" s="5"/>
      <c r="FJ612" s="5"/>
      <c r="FK612" s="4"/>
      <c r="FL612" s="6"/>
      <c r="FM612" s="4"/>
      <c r="FN612" s="6"/>
      <c r="FO612" s="5"/>
      <c r="FP612" s="5"/>
      <c r="FQ612" s="4"/>
      <c r="FR612" s="6"/>
      <c r="FS612" s="4"/>
      <c r="FT612" s="6"/>
      <c r="FU612" s="5"/>
      <c r="FV612" s="5"/>
      <c r="FW612" s="4"/>
      <c r="FX612" s="6"/>
      <c r="FY612" s="4"/>
      <c r="FZ612" s="6"/>
      <c r="GA612" s="5"/>
      <c r="GB612" s="5"/>
      <c r="GC612" s="4"/>
      <c r="GD612" s="6"/>
      <c r="GE612" s="4"/>
      <c r="GF612" s="6"/>
      <c r="GG612" s="5"/>
      <c r="GH612" s="5"/>
      <c r="GI612" s="4"/>
      <c r="GJ612" s="6"/>
      <c r="GK612" s="4"/>
      <c r="GL612" s="6"/>
      <c r="GM612" s="5"/>
      <c r="GN612" s="5"/>
      <c r="GO612" s="4"/>
      <c r="GP612" s="6"/>
      <c r="GQ612" s="4"/>
      <c r="GR612" s="6"/>
      <c r="GS612" s="5"/>
      <c r="GT612" s="5"/>
      <c r="GU612" s="4"/>
      <c r="GV612" s="6"/>
      <c r="GW612" s="4"/>
      <c r="GX612" s="6"/>
      <c r="GY612" s="5"/>
      <c r="GZ612" s="5"/>
      <c r="HA612" s="4"/>
      <c r="HB612" s="6"/>
      <c r="HC612" s="4"/>
      <c r="HD612" s="6"/>
      <c r="HE612" s="5"/>
      <c r="HF612" s="5"/>
      <c r="HG612" s="4"/>
      <c r="HH612" s="6"/>
      <c r="HI612" s="4"/>
      <c r="HJ612" s="6"/>
      <c r="HK612" s="5"/>
      <c r="HL612" s="5"/>
      <c r="HM612" s="4"/>
      <c r="HN612" s="6"/>
      <c r="HO612" s="4"/>
      <c r="HP612" s="6"/>
      <c r="HQ612" s="5"/>
      <c r="HR612" s="5"/>
      <c r="HS612" s="4"/>
      <c r="HT612" s="6"/>
      <c r="HU612" s="4"/>
      <c r="HV612" s="6"/>
      <c r="HW612" s="5"/>
      <c r="HX612" s="5"/>
      <c r="HY612" s="4"/>
      <c r="HZ612" s="6"/>
      <c r="IA612" s="4"/>
      <c r="IB612" s="6"/>
      <c r="IC612" s="5"/>
      <c r="ID612" s="5"/>
      <c r="IE612" s="4"/>
      <c r="IF612" s="6"/>
      <c r="IG612" s="4"/>
      <c r="IH612" s="6"/>
      <c r="II612" s="5"/>
      <c r="IJ612" s="5"/>
      <c r="IK612" s="4"/>
      <c r="IL612" s="6"/>
      <c r="IM612" s="4"/>
      <c r="IN612" s="6"/>
      <c r="IO612" s="5"/>
      <c r="IP612" s="5"/>
      <c r="IQ612" s="4"/>
      <c r="IR612" s="6"/>
      <c r="IS612" s="4"/>
      <c r="IT612" s="6"/>
      <c r="IU612" s="5"/>
      <c r="IV612" s="5"/>
      <c r="IW612" s="4"/>
      <c r="IX612" s="6"/>
      <c r="IY612" s="4"/>
      <c r="IZ612" s="6"/>
      <c r="JA612" s="5"/>
      <c r="JB612" s="5"/>
      <c r="JC612" s="4"/>
      <c r="JD612" s="6"/>
      <c r="JE612" s="4"/>
      <c r="JF612" s="6"/>
      <c r="JG612" s="5"/>
      <c r="JH612" s="5"/>
      <c r="JI612" s="4"/>
      <c r="JJ612" s="6"/>
      <c r="JK612" s="4"/>
      <c r="JL612" s="6"/>
      <c r="JM612" s="5"/>
      <c r="JN612" s="5"/>
      <c r="JO612" s="4"/>
      <c r="JP612" s="6"/>
      <c r="JQ612" s="4"/>
      <c r="JR612" s="6"/>
      <c r="JS612" s="5"/>
      <c r="JT612" s="5"/>
      <c r="JU612" s="4"/>
      <c r="JV612" s="6"/>
      <c r="JW612" s="4"/>
      <c r="JX612" s="6"/>
      <c r="JY612" s="5"/>
      <c r="JZ612" s="5"/>
      <c r="KA612" s="4"/>
      <c r="KB612" s="6"/>
      <c r="KC612" s="4"/>
      <c r="KD612" s="6"/>
      <c r="KE612" s="5"/>
      <c r="KF612" s="5"/>
      <c r="KG612" s="4"/>
      <c r="KH612" s="6"/>
      <c r="KI612" s="4"/>
      <c r="KJ612" s="6"/>
      <c r="KK612" s="5"/>
      <c r="KL612" s="5"/>
    </row>
    <row r="613">
      <c r="A613" s="3" t="s">
        <v>85</v>
      </c>
      <c r="B613" s="3" t="s">
        <v>851</v>
      </c>
      <c r="C613" s="3" t="s">
        <v>87</v>
      </c>
      <c r="D613" s="3" t="s">
        <v>712</v>
      </c>
      <c r="E613" s="3" t="s">
        <v>853</v>
      </c>
      <c r="F613" s="3" t="s">
        <v>104</v>
      </c>
      <c r="G613" s="3" t="s">
        <v>104</v>
      </c>
      <c r="H613" s="3" t="s">
        <v>104</v>
      </c>
      <c r="I613" s="4"/>
      <c r="J613" s="4">
        <f>=ROUNDDOWN({0},0)</f>
      </c>
      <c r="K613" s="4"/>
      <c r="L613" s="5"/>
      <c r="M613" s="4"/>
      <c r="N613" s="4">
        <f>=ROUNDDOWN({0},0)</f>
      </c>
      <c r="O613" s="4"/>
      <c r="P613" s="5"/>
      <c r="Q613" s="4">
        <v>10</v>
      </c>
      <c r="R613" s="6">
        <v>289.6</v>
      </c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/>
      <c r="AD613" s="6"/>
      <c r="AE613" s="4"/>
      <c r="AF613" s="6"/>
      <c r="AG613" s="5"/>
      <c r="AH613" s="5"/>
      <c r="AI613" s="4"/>
      <c r="AJ613" s="6"/>
      <c r="AK613" s="4"/>
      <c r="AL613" s="6"/>
      <c r="AM613" s="5"/>
      <c r="AN613" s="5"/>
      <c r="AO613" s="4"/>
      <c r="AP613" s="6"/>
      <c r="AQ613" s="4"/>
      <c r="AR613" s="6"/>
      <c r="AS613" s="5"/>
      <c r="AT613" s="5"/>
      <c r="AU613" s="4"/>
      <c r="AV613" s="6"/>
      <c r="AW613" s="4"/>
      <c r="AX613" s="6"/>
      <c r="AY613" s="5"/>
      <c r="AZ613" s="5"/>
      <c r="BA613" s="4"/>
      <c r="BB613" s="6"/>
      <c r="BC613" s="4"/>
      <c r="BD613" s="6"/>
      <c r="BE613" s="5"/>
      <c r="BF613" s="5"/>
      <c r="BG613" s="4"/>
      <c r="BH613" s="6"/>
      <c r="BI613" s="4"/>
      <c r="BJ613" s="6"/>
      <c r="BK613" s="5"/>
      <c r="BL613" s="5"/>
      <c r="BM613" s="4"/>
      <c r="BN613" s="6"/>
      <c r="BO613" s="4"/>
      <c r="BP613" s="6"/>
      <c r="BQ613" s="5"/>
      <c r="BR613" s="5"/>
      <c r="BS613" s="4"/>
      <c r="BT613" s="6"/>
      <c r="BU613" s="4"/>
      <c r="BV613" s="6"/>
      <c r="BW613" s="5"/>
      <c r="BX613" s="5"/>
      <c r="BY613" s="4"/>
      <c r="BZ613" s="6"/>
      <c r="CA613" s="4"/>
      <c r="CB613" s="6"/>
      <c r="CC613" s="5"/>
      <c r="CD613" s="5"/>
      <c r="CE613" s="4"/>
      <c r="CF613" s="6"/>
      <c r="CG613" s="4"/>
      <c r="CH613" s="6"/>
      <c r="CI613" s="5"/>
      <c r="CJ613" s="5"/>
      <c r="CK613" s="4"/>
      <c r="CL613" s="6"/>
      <c r="CM613" s="4"/>
      <c r="CN613" s="6"/>
      <c r="CO613" s="5"/>
      <c r="CP613" s="5"/>
      <c r="CQ613" s="4"/>
      <c r="CR613" s="6"/>
      <c r="CS613" s="4"/>
      <c r="CT613" s="6"/>
      <c r="CU613" s="5"/>
      <c r="CV613" s="5"/>
      <c r="CW613" s="4"/>
      <c r="CX613" s="6"/>
      <c r="CY613" s="4"/>
      <c r="CZ613" s="6"/>
      <c r="DA613" s="5"/>
      <c r="DB613" s="5"/>
      <c r="DC613" s="4"/>
      <c r="DD613" s="6"/>
      <c r="DE613" s="4"/>
      <c r="DF613" s="6"/>
      <c r="DG613" s="5"/>
      <c r="DH613" s="5"/>
      <c r="DI613" s="4"/>
      <c r="DJ613" s="6"/>
      <c r="DK613" s="4"/>
      <c r="DL613" s="6"/>
      <c r="DM613" s="5"/>
      <c r="DN613" s="5"/>
      <c r="DO613" s="4"/>
      <c r="DP613" s="6"/>
      <c r="DQ613" s="4"/>
      <c r="DR613" s="6"/>
      <c r="DS613" s="5"/>
      <c r="DT613" s="5"/>
      <c r="DU613" s="4"/>
      <c r="DV613" s="6"/>
      <c r="DW613" s="4"/>
      <c r="DX613" s="6"/>
      <c r="DY613" s="5"/>
      <c r="DZ613" s="5"/>
      <c r="EA613" s="4"/>
      <c r="EB613" s="6"/>
      <c r="EC613" s="4"/>
      <c r="ED613" s="6"/>
      <c r="EE613" s="5"/>
      <c r="EF613" s="5"/>
      <c r="EG613" s="4">
        <v>10</v>
      </c>
      <c r="EH613" s="6">
        <v>289.6</v>
      </c>
      <c r="EI613" s="4"/>
      <c r="EJ613" s="6"/>
      <c r="EK613" s="5"/>
      <c r="EL613" s="5"/>
      <c r="EM613" s="4"/>
      <c r="EN613" s="6"/>
      <c r="EO613" s="4"/>
      <c r="EP613" s="6"/>
      <c r="EQ613" s="5"/>
      <c r="ER613" s="5"/>
      <c r="ES613" s="4"/>
      <c r="ET613" s="6"/>
      <c r="EU613" s="4"/>
      <c r="EV613" s="6"/>
      <c r="EW613" s="5"/>
      <c r="EX613" s="5"/>
      <c r="EY613" s="4"/>
      <c r="EZ613" s="6"/>
      <c r="FA613" s="4"/>
      <c r="FB613" s="6"/>
      <c r="FC613" s="5"/>
      <c r="FD613" s="5"/>
      <c r="FE613" s="4"/>
      <c r="FF613" s="6"/>
      <c r="FG613" s="4"/>
      <c r="FH613" s="6"/>
      <c r="FI613" s="5"/>
      <c r="FJ613" s="5"/>
      <c r="FK613" s="4"/>
      <c r="FL613" s="6"/>
      <c r="FM613" s="4"/>
      <c r="FN613" s="6"/>
      <c r="FO613" s="5"/>
      <c r="FP613" s="5"/>
      <c r="FQ613" s="4"/>
      <c r="FR613" s="6"/>
      <c r="FS613" s="4"/>
      <c r="FT613" s="6"/>
      <c r="FU613" s="5"/>
      <c r="FV613" s="5"/>
      <c r="FW613" s="4"/>
      <c r="FX613" s="6"/>
      <c r="FY613" s="4"/>
      <c r="FZ613" s="6"/>
      <c r="GA613" s="5"/>
      <c r="GB613" s="5"/>
      <c r="GC613" s="4"/>
      <c r="GD613" s="6"/>
      <c r="GE613" s="4"/>
      <c r="GF613" s="6"/>
      <c r="GG613" s="5"/>
      <c r="GH613" s="5"/>
      <c r="GI613" s="4"/>
      <c r="GJ613" s="6"/>
      <c r="GK613" s="4"/>
      <c r="GL613" s="6"/>
      <c r="GM613" s="5"/>
      <c r="GN613" s="5"/>
      <c r="GO613" s="4"/>
      <c r="GP613" s="6"/>
      <c r="GQ613" s="4"/>
      <c r="GR613" s="6"/>
      <c r="GS613" s="5"/>
      <c r="GT613" s="5"/>
      <c r="GU613" s="4"/>
      <c r="GV613" s="6"/>
      <c r="GW613" s="4"/>
      <c r="GX613" s="6"/>
      <c r="GY613" s="5"/>
      <c r="GZ613" s="5"/>
      <c r="HA613" s="4"/>
      <c r="HB613" s="6"/>
      <c r="HC613" s="4"/>
      <c r="HD613" s="6"/>
      <c r="HE613" s="5"/>
      <c r="HF613" s="5"/>
      <c r="HG613" s="4"/>
      <c r="HH613" s="6"/>
      <c r="HI613" s="4"/>
      <c r="HJ613" s="6"/>
      <c r="HK613" s="5"/>
      <c r="HL613" s="5"/>
      <c r="HM613" s="4"/>
      <c r="HN613" s="6"/>
      <c r="HO613" s="4"/>
      <c r="HP613" s="6"/>
      <c r="HQ613" s="5"/>
      <c r="HR613" s="5"/>
      <c r="HS613" s="4"/>
      <c r="HT613" s="6"/>
      <c r="HU613" s="4"/>
      <c r="HV613" s="6"/>
      <c r="HW613" s="5"/>
      <c r="HX613" s="5"/>
      <c r="HY613" s="4"/>
      <c r="HZ613" s="6"/>
      <c r="IA613" s="4"/>
      <c r="IB613" s="6"/>
      <c r="IC613" s="5"/>
      <c r="ID613" s="5"/>
      <c r="IE613" s="4"/>
      <c r="IF613" s="6"/>
      <c r="IG613" s="4"/>
      <c r="IH613" s="6"/>
      <c r="II613" s="5"/>
      <c r="IJ613" s="5"/>
      <c r="IK613" s="4"/>
      <c r="IL613" s="6"/>
      <c r="IM613" s="4"/>
      <c r="IN613" s="6"/>
      <c r="IO613" s="5"/>
      <c r="IP613" s="5"/>
      <c r="IQ613" s="4"/>
      <c r="IR613" s="6"/>
      <c r="IS613" s="4"/>
      <c r="IT613" s="6"/>
      <c r="IU613" s="5"/>
      <c r="IV613" s="5"/>
      <c r="IW613" s="4"/>
      <c r="IX613" s="6"/>
      <c r="IY613" s="4"/>
      <c r="IZ613" s="6"/>
      <c r="JA613" s="5"/>
      <c r="JB613" s="5"/>
      <c r="JC613" s="4"/>
      <c r="JD613" s="6"/>
      <c r="JE613" s="4"/>
      <c r="JF613" s="6"/>
      <c r="JG613" s="5"/>
      <c r="JH613" s="5"/>
      <c r="JI613" s="4"/>
      <c r="JJ613" s="6"/>
      <c r="JK613" s="4"/>
      <c r="JL613" s="6"/>
      <c r="JM613" s="5"/>
      <c r="JN613" s="5"/>
      <c r="JO613" s="4"/>
      <c r="JP613" s="6"/>
      <c r="JQ613" s="4"/>
      <c r="JR613" s="6"/>
      <c r="JS613" s="5"/>
      <c r="JT613" s="5"/>
      <c r="JU613" s="4"/>
      <c r="JV613" s="6"/>
      <c r="JW613" s="4"/>
      <c r="JX613" s="6"/>
      <c r="JY613" s="5"/>
      <c r="JZ613" s="5"/>
      <c r="KA613" s="4"/>
      <c r="KB613" s="6"/>
      <c r="KC613" s="4"/>
      <c r="KD613" s="6"/>
      <c r="KE613" s="5"/>
      <c r="KF613" s="5"/>
      <c r="KG613" s="4"/>
      <c r="KH613" s="6"/>
      <c r="KI613" s="4"/>
      <c r="KJ613" s="6"/>
      <c r="KK613" s="5"/>
      <c r="KL613" s="5"/>
    </row>
    <row r="614">
      <c r="A614" s="3" t="s">
        <v>85</v>
      </c>
      <c r="B614" s="3" t="s">
        <v>851</v>
      </c>
      <c r="C614" s="3" t="s">
        <v>87</v>
      </c>
      <c r="D614" s="3" t="s">
        <v>712</v>
      </c>
      <c r="E614" s="3" t="s">
        <v>860</v>
      </c>
      <c r="F614" s="3" t="s">
        <v>104</v>
      </c>
      <c r="G614" s="3" t="s">
        <v>104</v>
      </c>
      <c r="H614" s="3" t="s">
        <v>104</v>
      </c>
      <c r="I614" s="4"/>
      <c r="J614" s="4">
        <f>=ROUNDDOWN({0},0)</f>
      </c>
      <c r="K614" s="4"/>
      <c r="L614" s="5"/>
      <c r="M614" s="4"/>
      <c r="N614" s="4">
        <f>=ROUNDDOWN({0},0)</f>
      </c>
      <c r="O614" s="4"/>
      <c r="P614" s="5"/>
      <c r="Q614" s="4">
        <v>7</v>
      </c>
      <c r="R614" s="6">
        <v>198.94</v>
      </c>
      <c r="S614" s="4"/>
      <c r="T614" s="6"/>
      <c r="U614" s="5"/>
      <c r="V614" s="5"/>
      <c r="W614" s="4"/>
      <c r="X614" s="6"/>
      <c r="Y614" s="4"/>
      <c r="Z614" s="6"/>
      <c r="AA614" s="5"/>
      <c r="AB614" s="5"/>
      <c r="AC614" s="4"/>
      <c r="AD614" s="6"/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  <c r="AU614" s="4"/>
      <c r="AV614" s="6"/>
      <c r="AW614" s="4"/>
      <c r="AX614" s="6"/>
      <c r="AY614" s="5"/>
      <c r="AZ614" s="5"/>
      <c r="BA614" s="4"/>
      <c r="BB614" s="6"/>
      <c r="BC614" s="4"/>
      <c r="BD614" s="6"/>
      <c r="BE614" s="5"/>
      <c r="BF614" s="5"/>
      <c r="BG614" s="4"/>
      <c r="BH614" s="6"/>
      <c r="BI614" s="4"/>
      <c r="BJ614" s="6"/>
      <c r="BK614" s="5"/>
      <c r="BL614" s="5"/>
      <c r="BM614" s="4"/>
      <c r="BN614" s="6"/>
      <c r="BO614" s="4"/>
      <c r="BP614" s="6"/>
      <c r="BQ614" s="5"/>
      <c r="BR614" s="5"/>
      <c r="BS614" s="4"/>
      <c r="BT614" s="6"/>
      <c r="BU614" s="4"/>
      <c r="BV614" s="6"/>
      <c r="BW614" s="5"/>
      <c r="BX614" s="5"/>
      <c r="BY614" s="4"/>
      <c r="BZ614" s="6"/>
      <c r="CA614" s="4"/>
      <c r="CB614" s="6"/>
      <c r="CC614" s="5"/>
      <c r="CD614" s="5"/>
      <c r="CE614" s="4"/>
      <c r="CF614" s="6"/>
      <c r="CG614" s="4"/>
      <c r="CH614" s="6"/>
      <c r="CI614" s="5"/>
      <c r="CJ614" s="5"/>
      <c r="CK614" s="4"/>
      <c r="CL614" s="6"/>
      <c r="CM614" s="4"/>
      <c r="CN614" s="6"/>
      <c r="CO614" s="5"/>
      <c r="CP614" s="5"/>
      <c r="CQ614" s="4"/>
      <c r="CR614" s="6"/>
      <c r="CS614" s="4"/>
      <c r="CT614" s="6"/>
      <c r="CU614" s="5"/>
      <c r="CV614" s="5"/>
      <c r="CW614" s="4"/>
      <c r="CX614" s="6"/>
      <c r="CY614" s="4"/>
      <c r="CZ614" s="6"/>
      <c r="DA614" s="5"/>
      <c r="DB614" s="5"/>
      <c r="DC614" s="4"/>
      <c r="DD614" s="6"/>
      <c r="DE614" s="4"/>
      <c r="DF614" s="6"/>
      <c r="DG614" s="5"/>
      <c r="DH614" s="5"/>
      <c r="DI614" s="4"/>
      <c r="DJ614" s="6"/>
      <c r="DK614" s="4"/>
      <c r="DL614" s="6"/>
      <c r="DM614" s="5"/>
      <c r="DN614" s="5"/>
      <c r="DO614" s="4"/>
      <c r="DP614" s="6"/>
      <c r="DQ614" s="4"/>
      <c r="DR614" s="6"/>
      <c r="DS614" s="5"/>
      <c r="DT614" s="5"/>
      <c r="DU614" s="4"/>
      <c r="DV614" s="6"/>
      <c r="DW614" s="4"/>
      <c r="DX614" s="6"/>
      <c r="DY614" s="5"/>
      <c r="DZ614" s="5"/>
      <c r="EA614" s="4"/>
      <c r="EB614" s="6"/>
      <c r="EC614" s="4"/>
      <c r="ED614" s="6"/>
      <c r="EE614" s="5"/>
      <c r="EF614" s="5"/>
      <c r="EG614" s="4">
        <v>7</v>
      </c>
      <c r="EH614" s="6">
        <v>198.94</v>
      </c>
      <c r="EI614" s="4"/>
      <c r="EJ614" s="6"/>
      <c r="EK614" s="5"/>
      <c r="EL614" s="5"/>
      <c r="EM614" s="4"/>
      <c r="EN614" s="6"/>
      <c r="EO614" s="4"/>
      <c r="EP614" s="6"/>
      <c r="EQ614" s="5"/>
      <c r="ER614" s="5"/>
      <c r="ES614" s="4"/>
      <c r="ET614" s="6"/>
      <c r="EU614" s="4"/>
      <c r="EV614" s="6"/>
      <c r="EW614" s="5"/>
      <c r="EX614" s="5"/>
      <c r="EY614" s="4"/>
      <c r="EZ614" s="6"/>
      <c r="FA614" s="4"/>
      <c r="FB614" s="6"/>
      <c r="FC614" s="5"/>
      <c r="FD614" s="5"/>
      <c r="FE614" s="4"/>
      <c r="FF614" s="6"/>
      <c r="FG614" s="4"/>
      <c r="FH614" s="6"/>
      <c r="FI614" s="5"/>
      <c r="FJ614" s="5"/>
      <c r="FK614" s="4"/>
      <c r="FL614" s="6"/>
      <c r="FM614" s="4"/>
      <c r="FN614" s="6"/>
      <c r="FO614" s="5"/>
      <c r="FP614" s="5"/>
      <c r="FQ614" s="4"/>
      <c r="FR614" s="6"/>
      <c r="FS614" s="4"/>
      <c r="FT614" s="6"/>
      <c r="FU614" s="5"/>
      <c r="FV614" s="5"/>
      <c r="FW614" s="4"/>
      <c r="FX614" s="6"/>
      <c r="FY614" s="4"/>
      <c r="FZ614" s="6"/>
      <c r="GA614" s="5"/>
      <c r="GB614" s="5"/>
      <c r="GC614" s="4"/>
      <c r="GD614" s="6"/>
      <c r="GE614" s="4"/>
      <c r="GF614" s="6"/>
      <c r="GG614" s="5"/>
      <c r="GH614" s="5"/>
      <c r="GI614" s="4"/>
      <c r="GJ614" s="6"/>
      <c r="GK614" s="4"/>
      <c r="GL614" s="6"/>
      <c r="GM614" s="5"/>
      <c r="GN614" s="5"/>
      <c r="GO614" s="4"/>
      <c r="GP614" s="6"/>
      <c r="GQ614" s="4"/>
      <c r="GR614" s="6"/>
      <c r="GS614" s="5"/>
      <c r="GT614" s="5"/>
      <c r="GU614" s="4"/>
      <c r="GV614" s="6"/>
      <c r="GW614" s="4"/>
      <c r="GX614" s="6"/>
      <c r="GY614" s="5"/>
      <c r="GZ614" s="5"/>
      <c r="HA614" s="4"/>
      <c r="HB614" s="6"/>
      <c r="HC614" s="4"/>
      <c r="HD614" s="6"/>
      <c r="HE614" s="5"/>
      <c r="HF614" s="5"/>
      <c r="HG614" s="4"/>
      <c r="HH614" s="6"/>
      <c r="HI614" s="4"/>
      <c r="HJ614" s="6"/>
      <c r="HK614" s="5"/>
      <c r="HL614" s="5"/>
      <c r="HM614" s="4"/>
      <c r="HN614" s="6"/>
      <c r="HO614" s="4"/>
      <c r="HP614" s="6"/>
      <c r="HQ614" s="5"/>
      <c r="HR614" s="5"/>
      <c r="HS614" s="4"/>
      <c r="HT614" s="6"/>
      <c r="HU614" s="4"/>
      <c r="HV614" s="6"/>
      <c r="HW614" s="5"/>
      <c r="HX614" s="5"/>
      <c r="HY614" s="4"/>
      <c r="HZ614" s="6"/>
      <c r="IA614" s="4"/>
      <c r="IB614" s="6"/>
      <c r="IC614" s="5"/>
      <c r="ID614" s="5"/>
      <c r="IE614" s="4"/>
      <c r="IF614" s="6"/>
      <c r="IG614" s="4"/>
      <c r="IH614" s="6"/>
      <c r="II614" s="5"/>
      <c r="IJ614" s="5"/>
      <c r="IK614" s="4"/>
      <c r="IL614" s="6"/>
      <c r="IM614" s="4"/>
      <c r="IN614" s="6"/>
      <c r="IO614" s="5"/>
      <c r="IP614" s="5"/>
      <c r="IQ614" s="4"/>
      <c r="IR614" s="6"/>
      <c r="IS614" s="4"/>
      <c r="IT614" s="6"/>
      <c r="IU614" s="5"/>
      <c r="IV614" s="5"/>
      <c r="IW614" s="4"/>
      <c r="IX614" s="6"/>
      <c r="IY614" s="4"/>
      <c r="IZ614" s="6"/>
      <c r="JA614" s="5"/>
      <c r="JB614" s="5"/>
      <c r="JC614" s="4"/>
      <c r="JD614" s="6"/>
      <c r="JE614" s="4"/>
      <c r="JF614" s="6"/>
      <c r="JG614" s="5"/>
      <c r="JH614" s="5"/>
      <c r="JI614" s="4"/>
      <c r="JJ614" s="6"/>
      <c r="JK614" s="4"/>
      <c r="JL614" s="6"/>
      <c r="JM614" s="5"/>
      <c r="JN614" s="5"/>
      <c r="JO614" s="4"/>
      <c r="JP614" s="6"/>
      <c r="JQ614" s="4"/>
      <c r="JR614" s="6"/>
      <c r="JS614" s="5"/>
      <c r="JT614" s="5"/>
      <c r="JU614" s="4"/>
      <c r="JV614" s="6"/>
      <c r="JW614" s="4"/>
      <c r="JX614" s="6"/>
      <c r="JY614" s="5"/>
      <c r="JZ614" s="5"/>
      <c r="KA614" s="4"/>
      <c r="KB614" s="6"/>
      <c r="KC614" s="4"/>
      <c r="KD614" s="6"/>
      <c r="KE614" s="5"/>
      <c r="KF614" s="5"/>
      <c r="KG614" s="4"/>
      <c r="KH614" s="6"/>
      <c r="KI614" s="4"/>
      <c r="KJ614" s="6"/>
      <c r="KK614" s="5"/>
      <c r="KL614" s="5"/>
    </row>
    <row r="615">
      <c r="A615" s="3" t="s">
        <v>85</v>
      </c>
      <c r="B615" s="3" t="s">
        <v>851</v>
      </c>
      <c r="C615" s="3" t="s">
        <v>87</v>
      </c>
      <c r="D615" s="3" t="s">
        <v>712</v>
      </c>
      <c r="E615" s="3" t="s">
        <v>861</v>
      </c>
      <c r="F615" s="3" t="s">
        <v>104</v>
      </c>
      <c r="G615" s="3" t="s">
        <v>104</v>
      </c>
      <c r="H615" s="3" t="s">
        <v>104</v>
      </c>
      <c r="I615" s="4"/>
      <c r="J615" s="4">
        <f>=ROUNDDOWN({0},0)</f>
      </c>
      <c r="K615" s="4"/>
      <c r="L615" s="5"/>
      <c r="M615" s="4"/>
      <c r="N615" s="4">
        <f>=ROUNDDOWN({0},0)</f>
      </c>
      <c r="O615" s="4"/>
      <c r="P615" s="5"/>
      <c r="Q615" s="4">
        <v>6</v>
      </c>
      <c r="R615" s="6">
        <v>186.2</v>
      </c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/>
      <c r="AD615" s="6"/>
      <c r="AE615" s="4"/>
      <c r="AF615" s="6"/>
      <c r="AG615" s="5"/>
      <c r="AH615" s="5"/>
      <c r="AI615" s="4"/>
      <c r="AJ615" s="6"/>
      <c r="AK615" s="4"/>
      <c r="AL615" s="6"/>
      <c r="AM615" s="5"/>
      <c r="AN615" s="5"/>
      <c r="AO615" s="4"/>
      <c r="AP615" s="6"/>
      <c r="AQ615" s="4"/>
      <c r="AR615" s="6"/>
      <c r="AS615" s="5"/>
      <c r="AT615" s="5"/>
      <c r="AU615" s="4"/>
      <c r="AV615" s="6"/>
      <c r="AW615" s="4"/>
      <c r="AX615" s="6"/>
      <c r="AY615" s="5"/>
      <c r="AZ615" s="5"/>
      <c r="BA615" s="4"/>
      <c r="BB615" s="6"/>
      <c r="BC615" s="4"/>
      <c r="BD615" s="6"/>
      <c r="BE615" s="5"/>
      <c r="BF615" s="5"/>
      <c r="BG615" s="4"/>
      <c r="BH615" s="6"/>
      <c r="BI615" s="4"/>
      <c r="BJ615" s="6"/>
      <c r="BK615" s="5"/>
      <c r="BL615" s="5"/>
      <c r="BM615" s="4"/>
      <c r="BN615" s="6"/>
      <c r="BO615" s="4"/>
      <c r="BP615" s="6"/>
      <c r="BQ615" s="5"/>
      <c r="BR615" s="5"/>
      <c r="BS615" s="4"/>
      <c r="BT615" s="6"/>
      <c r="BU615" s="4"/>
      <c r="BV615" s="6"/>
      <c r="BW615" s="5"/>
      <c r="BX615" s="5"/>
      <c r="BY615" s="4"/>
      <c r="BZ615" s="6"/>
      <c r="CA615" s="4"/>
      <c r="CB615" s="6"/>
      <c r="CC615" s="5"/>
      <c r="CD615" s="5"/>
      <c r="CE615" s="4"/>
      <c r="CF615" s="6"/>
      <c r="CG615" s="4"/>
      <c r="CH615" s="6"/>
      <c r="CI615" s="5"/>
      <c r="CJ615" s="5"/>
      <c r="CK615" s="4"/>
      <c r="CL615" s="6"/>
      <c r="CM615" s="4"/>
      <c r="CN615" s="6"/>
      <c r="CO615" s="5"/>
      <c r="CP615" s="5"/>
      <c r="CQ615" s="4"/>
      <c r="CR615" s="6"/>
      <c r="CS615" s="4"/>
      <c r="CT615" s="6"/>
      <c r="CU615" s="5"/>
      <c r="CV615" s="5"/>
      <c r="CW615" s="4"/>
      <c r="CX615" s="6"/>
      <c r="CY615" s="4"/>
      <c r="CZ615" s="6"/>
      <c r="DA615" s="5"/>
      <c r="DB615" s="5"/>
      <c r="DC615" s="4"/>
      <c r="DD615" s="6"/>
      <c r="DE615" s="4"/>
      <c r="DF615" s="6"/>
      <c r="DG615" s="5"/>
      <c r="DH615" s="5"/>
      <c r="DI615" s="4"/>
      <c r="DJ615" s="6"/>
      <c r="DK615" s="4"/>
      <c r="DL615" s="6"/>
      <c r="DM615" s="5"/>
      <c r="DN615" s="5"/>
      <c r="DO615" s="4"/>
      <c r="DP615" s="6"/>
      <c r="DQ615" s="4"/>
      <c r="DR615" s="6"/>
      <c r="DS615" s="5"/>
      <c r="DT615" s="5"/>
      <c r="DU615" s="4"/>
      <c r="DV615" s="6"/>
      <c r="DW615" s="4"/>
      <c r="DX615" s="6"/>
      <c r="DY615" s="5"/>
      <c r="DZ615" s="5"/>
      <c r="EA615" s="4"/>
      <c r="EB615" s="6"/>
      <c r="EC615" s="4"/>
      <c r="ED615" s="6"/>
      <c r="EE615" s="5"/>
      <c r="EF615" s="5"/>
      <c r="EG615" s="4">
        <v>6</v>
      </c>
      <c r="EH615" s="6">
        <v>186.2</v>
      </c>
      <c r="EI615" s="4"/>
      <c r="EJ615" s="6"/>
      <c r="EK615" s="5"/>
      <c r="EL615" s="5"/>
      <c r="EM615" s="4"/>
      <c r="EN615" s="6"/>
      <c r="EO615" s="4"/>
      <c r="EP615" s="6"/>
      <c r="EQ615" s="5"/>
      <c r="ER615" s="5"/>
      <c r="ES615" s="4"/>
      <c r="ET615" s="6"/>
      <c r="EU615" s="4"/>
      <c r="EV615" s="6"/>
      <c r="EW615" s="5"/>
      <c r="EX615" s="5"/>
      <c r="EY615" s="4"/>
      <c r="EZ615" s="6"/>
      <c r="FA615" s="4"/>
      <c r="FB615" s="6"/>
      <c r="FC615" s="5"/>
      <c r="FD615" s="5"/>
      <c r="FE615" s="4"/>
      <c r="FF615" s="6"/>
      <c r="FG615" s="4"/>
      <c r="FH615" s="6"/>
      <c r="FI615" s="5"/>
      <c r="FJ615" s="5"/>
      <c r="FK615" s="4"/>
      <c r="FL615" s="6"/>
      <c r="FM615" s="4"/>
      <c r="FN615" s="6"/>
      <c r="FO615" s="5"/>
      <c r="FP615" s="5"/>
      <c r="FQ615" s="4"/>
      <c r="FR615" s="6"/>
      <c r="FS615" s="4"/>
      <c r="FT615" s="6"/>
      <c r="FU615" s="5"/>
      <c r="FV615" s="5"/>
      <c r="FW615" s="4"/>
      <c r="FX615" s="6"/>
      <c r="FY615" s="4"/>
      <c r="FZ615" s="6"/>
      <c r="GA615" s="5"/>
      <c r="GB615" s="5"/>
      <c r="GC615" s="4"/>
      <c r="GD615" s="6"/>
      <c r="GE615" s="4"/>
      <c r="GF615" s="6"/>
      <c r="GG615" s="5"/>
      <c r="GH615" s="5"/>
      <c r="GI615" s="4"/>
      <c r="GJ615" s="6"/>
      <c r="GK615" s="4"/>
      <c r="GL615" s="6"/>
      <c r="GM615" s="5"/>
      <c r="GN615" s="5"/>
      <c r="GO615" s="4"/>
      <c r="GP615" s="6"/>
      <c r="GQ615" s="4"/>
      <c r="GR615" s="6"/>
      <c r="GS615" s="5"/>
      <c r="GT615" s="5"/>
      <c r="GU615" s="4"/>
      <c r="GV615" s="6"/>
      <c r="GW615" s="4"/>
      <c r="GX615" s="6"/>
      <c r="GY615" s="5"/>
      <c r="GZ615" s="5"/>
      <c r="HA615" s="4"/>
      <c r="HB615" s="6"/>
      <c r="HC615" s="4"/>
      <c r="HD615" s="6"/>
      <c r="HE615" s="5"/>
      <c r="HF615" s="5"/>
      <c r="HG615" s="4"/>
      <c r="HH615" s="6"/>
      <c r="HI615" s="4"/>
      <c r="HJ615" s="6"/>
      <c r="HK615" s="5"/>
      <c r="HL615" s="5"/>
      <c r="HM615" s="4"/>
      <c r="HN615" s="6"/>
      <c r="HO615" s="4"/>
      <c r="HP615" s="6"/>
      <c r="HQ615" s="5"/>
      <c r="HR615" s="5"/>
      <c r="HS615" s="4"/>
      <c r="HT615" s="6"/>
      <c r="HU615" s="4"/>
      <c r="HV615" s="6"/>
      <c r="HW615" s="5"/>
      <c r="HX615" s="5"/>
      <c r="HY615" s="4"/>
      <c r="HZ615" s="6"/>
      <c r="IA615" s="4"/>
      <c r="IB615" s="6"/>
      <c r="IC615" s="5"/>
      <c r="ID615" s="5"/>
      <c r="IE615" s="4"/>
      <c r="IF615" s="6"/>
      <c r="IG615" s="4"/>
      <c r="IH615" s="6"/>
      <c r="II615" s="5"/>
      <c r="IJ615" s="5"/>
      <c r="IK615" s="4"/>
      <c r="IL615" s="6"/>
      <c r="IM615" s="4"/>
      <c r="IN615" s="6"/>
      <c r="IO615" s="5"/>
      <c r="IP615" s="5"/>
      <c r="IQ615" s="4"/>
      <c r="IR615" s="6"/>
      <c r="IS615" s="4"/>
      <c r="IT615" s="6"/>
      <c r="IU615" s="5"/>
      <c r="IV615" s="5"/>
      <c r="IW615" s="4"/>
      <c r="IX615" s="6"/>
      <c r="IY615" s="4"/>
      <c r="IZ615" s="6"/>
      <c r="JA615" s="5"/>
      <c r="JB615" s="5"/>
      <c r="JC615" s="4"/>
      <c r="JD615" s="6"/>
      <c r="JE615" s="4"/>
      <c r="JF615" s="6"/>
      <c r="JG615" s="5"/>
      <c r="JH615" s="5"/>
      <c r="JI615" s="4"/>
      <c r="JJ615" s="6"/>
      <c r="JK615" s="4"/>
      <c r="JL615" s="6"/>
      <c r="JM615" s="5"/>
      <c r="JN615" s="5"/>
      <c r="JO615" s="4"/>
      <c r="JP615" s="6"/>
      <c r="JQ615" s="4"/>
      <c r="JR615" s="6"/>
      <c r="JS615" s="5"/>
      <c r="JT615" s="5"/>
      <c r="JU615" s="4"/>
      <c r="JV615" s="6"/>
      <c r="JW615" s="4"/>
      <c r="JX615" s="6"/>
      <c r="JY615" s="5"/>
      <c r="JZ615" s="5"/>
      <c r="KA615" s="4"/>
      <c r="KB615" s="6"/>
      <c r="KC615" s="4"/>
      <c r="KD615" s="6"/>
      <c r="KE615" s="5"/>
      <c r="KF615" s="5"/>
      <c r="KG615" s="4"/>
      <c r="KH615" s="6"/>
      <c r="KI615" s="4"/>
      <c r="KJ615" s="6"/>
      <c r="KK615" s="5"/>
      <c r="KL615" s="5"/>
    </row>
    <row r="616">
      <c r="A616" s="3" t="s">
        <v>85</v>
      </c>
      <c r="B616" s="3" t="s">
        <v>851</v>
      </c>
      <c r="C616" s="3" t="s">
        <v>87</v>
      </c>
      <c r="D616" s="3" t="s">
        <v>712</v>
      </c>
      <c r="E616" s="3" t="s">
        <v>862</v>
      </c>
      <c r="F616" s="3" t="s">
        <v>104</v>
      </c>
      <c r="G616" s="3" t="s">
        <v>104</v>
      </c>
      <c r="H616" s="3" t="s">
        <v>104</v>
      </c>
      <c r="I616" s="4"/>
      <c r="J616" s="4">
        <f>=ROUNDDOWN({0},0)</f>
      </c>
      <c r="K616" s="4"/>
      <c r="L616" s="5"/>
      <c r="M616" s="4"/>
      <c r="N616" s="4">
        <f>=ROUNDDOWN({0},0)</f>
      </c>
      <c r="O616" s="4"/>
      <c r="P616" s="5"/>
      <c r="Q616" s="4">
        <v>6</v>
      </c>
      <c r="R616" s="6">
        <v>162.7</v>
      </c>
      <c r="S616" s="4"/>
      <c r="T616" s="6"/>
      <c r="U616" s="5"/>
      <c r="V616" s="5"/>
      <c r="W616" s="4"/>
      <c r="X616" s="6"/>
      <c r="Y616" s="4"/>
      <c r="Z616" s="6"/>
      <c r="AA616" s="5"/>
      <c r="AB616" s="5"/>
      <c r="AC616" s="4"/>
      <c r="AD616" s="6"/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  <c r="AU616" s="4"/>
      <c r="AV616" s="6"/>
      <c r="AW616" s="4"/>
      <c r="AX616" s="6"/>
      <c r="AY616" s="5"/>
      <c r="AZ616" s="5"/>
      <c r="BA616" s="4"/>
      <c r="BB616" s="6"/>
      <c r="BC616" s="4"/>
      <c r="BD616" s="6"/>
      <c r="BE616" s="5"/>
      <c r="BF616" s="5"/>
      <c r="BG616" s="4"/>
      <c r="BH616" s="6"/>
      <c r="BI616" s="4"/>
      <c r="BJ616" s="6"/>
      <c r="BK616" s="5"/>
      <c r="BL616" s="5"/>
      <c r="BM616" s="4"/>
      <c r="BN616" s="6"/>
      <c r="BO616" s="4"/>
      <c r="BP616" s="6"/>
      <c r="BQ616" s="5"/>
      <c r="BR616" s="5"/>
      <c r="BS616" s="4"/>
      <c r="BT616" s="6"/>
      <c r="BU616" s="4"/>
      <c r="BV616" s="6"/>
      <c r="BW616" s="5"/>
      <c r="BX616" s="5"/>
      <c r="BY616" s="4"/>
      <c r="BZ616" s="6"/>
      <c r="CA616" s="4"/>
      <c r="CB616" s="6"/>
      <c r="CC616" s="5"/>
      <c r="CD616" s="5"/>
      <c r="CE616" s="4"/>
      <c r="CF616" s="6"/>
      <c r="CG616" s="4"/>
      <c r="CH616" s="6"/>
      <c r="CI616" s="5"/>
      <c r="CJ616" s="5"/>
      <c r="CK616" s="4"/>
      <c r="CL616" s="6"/>
      <c r="CM616" s="4"/>
      <c r="CN616" s="6"/>
      <c r="CO616" s="5"/>
      <c r="CP616" s="5"/>
      <c r="CQ616" s="4"/>
      <c r="CR616" s="6"/>
      <c r="CS616" s="4"/>
      <c r="CT616" s="6"/>
      <c r="CU616" s="5"/>
      <c r="CV616" s="5"/>
      <c r="CW616" s="4"/>
      <c r="CX616" s="6"/>
      <c r="CY616" s="4"/>
      <c r="CZ616" s="6"/>
      <c r="DA616" s="5"/>
      <c r="DB616" s="5"/>
      <c r="DC616" s="4"/>
      <c r="DD616" s="6"/>
      <c r="DE616" s="4"/>
      <c r="DF616" s="6"/>
      <c r="DG616" s="5"/>
      <c r="DH616" s="5"/>
      <c r="DI616" s="4"/>
      <c r="DJ616" s="6"/>
      <c r="DK616" s="4"/>
      <c r="DL616" s="6"/>
      <c r="DM616" s="5"/>
      <c r="DN616" s="5"/>
      <c r="DO616" s="4"/>
      <c r="DP616" s="6"/>
      <c r="DQ616" s="4"/>
      <c r="DR616" s="6"/>
      <c r="DS616" s="5"/>
      <c r="DT616" s="5"/>
      <c r="DU616" s="4"/>
      <c r="DV616" s="6"/>
      <c r="DW616" s="4"/>
      <c r="DX616" s="6"/>
      <c r="DY616" s="5"/>
      <c r="DZ616" s="5"/>
      <c r="EA616" s="4"/>
      <c r="EB616" s="6"/>
      <c r="EC616" s="4"/>
      <c r="ED616" s="6"/>
      <c r="EE616" s="5"/>
      <c r="EF616" s="5"/>
      <c r="EG616" s="4">
        <v>6</v>
      </c>
      <c r="EH616" s="6">
        <v>162.7</v>
      </c>
      <c r="EI616" s="4"/>
      <c r="EJ616" s="6"/>
      <c r="EK616" s="5"/>
      <c r="EL616" s="5"/>
      <c r="EM616" s="4"/>
      <c r="EN616" s="6"/>
      <c r="EO616" s="4"/>
      <c r="EP616" s="6"/>
      <c r="EQ616" s="5"/>
      <c r="ER616" s="5"/>
      <c r="ES616" s="4"/>
      <c r="ET616" s="6"/>
      <c r="EU616" s="4"/>
      <c r="EV616" s="6"/>
      <c r="EW616" s="5"/>
      <c r="EX616" s="5"/>
      <c r="EY616" s="4"/>
      <c r="EZ616" s="6"/>
      <c r="FA616" s="4"/>
      <c r="FB616" s="6"/>
      <c r="FC616" s="5"/>
      <c r="FD616" s="5"/>
      <c r="FE616" s="4"/>
      <c r="FF616" s="6"/>
      <c r="FG616" s="4"/>
      <c r="FH616" s="6"/>
      <c r="FI616" s="5"/>
      <c r="FJ616" s="5"/>
      <c r="FK616" s="4"/>
      <c r="FL616" s="6"/>
      <c r="FM616" s="4"/>
      <c r="FN616" s="6"/>
      <c r="FO616" s="5"/>
      <c r="FP616" s="5"/>
      <c r="FQ616" s="4"/>
      <c r="FR616" s="6"/>
      <c r="FS616" s="4"/>
      <c r="FT616" s="6"/>
      <c r="FU616" s="5"/>
      <c r="FV616" s="5"/>
      <c r="FW616" s="4"/>
      <c r="FX616" s="6"/>
      <c r="FY616" s="4"/>
      <c r="FZ616" s="6"/>
      <c r="GA616" s="5"/>
      <c r="GB616" s="5"/>
      <c r="GC616" s="4"/>
      <c r="GD616" s="6"/>
      <c r="GE616" s="4"/>
      <c r="GF616" s="6"/>
      <c r="GG616" s="5"/>
      <c r="GH616" s="5"/>
      <c r="GI616" s="4"/>
      <c r="GJ616" s="6"/>
      <c r="GK616" s="4"/>
      <c r="GL616" s="6"/>
      <c r="GM616" s="5"/>
      <c r="GN616" s="5"/>
      <c r="GO616" s="4"/>
      <c r="GP616" s="6"/>
      <c r="GQ616" s="4"/>
      <c r="GR616" s="6"/>
      <c r="GS616" s="5"/>
      <c r="GT616" s="5"/>
      <c r="GU616" s="4"/>
      <c r="GV616" s="6"/>
      <c r="GW616" s="4"/>
      <c r="GX616" s="6"/>
      <c r="GY616" s="5"/>
      <c r="GZ616" s="5"/>
      <c r="HA616" s="4"/>
      <c r="HB616" s="6"/>
      <c r="HC616" s="4"/>
      <c r="HD616" s="6"/>
      <c r="HE616" s="5"/>
      <c r="HF616" s="5"/>
      <c r="HG616" s="4"/>
      <c r="HH616" s="6"/>
      <c r="HI616" s="4"/>
      <c r="HJ616" s="6"/>
      <c r="HK616" s="5"/>
      <c r="HL616" s="5"/>
      <c r="HM616" s="4"/>
      <c r="HN616" s="6"/>
      <c r="HO616" s="4"/>
      <c r="HP616" s="6"/>
      <c r="HQ616" s="5"/>
      <c r="HR616" s="5"/>
      <c r="HS616" s="4"/>
      <c r="HT616" s="6"/>
      <c r="HU616" s="4"/>
      <c r="HV616" s="6"/>
      <c r="HW616" s="5"/>
      <c r="HX616" s="5"/>
      <c r="HY616" s="4"/>
      <c r="HZ616" s="6"/>
      <c r="IA616" s="4"/>
      <c r="IB616" s="6"/>
      <c r="IC616" s="5"/>
      <c r="ID616" s="5"/>
      <c r="IE616" s="4"/>
      <c r="IF616" s="6"/>
      <c r="IG616" s="4"/>
      <c r="IH616" s="6"/>
      <c r="II616" s="5"/>
      <c r="IJ616" s="5"/>
      <c r="IK616" s="4"/>
      <c r="IL616" s="6"/>
      <c r="IM616" s="4"/>
      <c r="IN616" s="6"/>
      <c r="IO616" s="5"/>
      <c r="IP616" s="5"/>
      <c r="IQ616" s="4"/>
      <c r="IR616" s="6"/>
      <c r="IS616" s="4"/>
      <c r="IT616" s="6"/>
      <c r="IU616" s="5"/>
      <c r="IV616" s="5"/>
      <c r="IW616" s="4"/>
      <c r="IX616" s="6"/>
      <c r="IY616" s="4"/>
      <c r="IZ616" s="6"/>
      <c r="JA616" s="5"/>
      <c r="JB616" s="5"/>
      <c r="JC616" s="4"/>
      <c r="JD616" s="6"/>
      <c r="JE616" s="4"/>
      <c r="JF616" s="6"/>
      <c r="JG616" s="5"/>
      <c r="JH616" s="5"/>
      <c r="JI616" s="4"/>
      <c r="JJ616" s="6"/>
      <c r="JK616" s="4"/>
      <c r="JL616" s="6"/>
      <c r="JM616" s="5"/>
      <c r="JN616" s="5"/>
      <c r="JO616" s="4"/>
      <c r="JP616" s="6"/>
      <c r="JQ616" s="4"/>
      <c r="JR616" s="6"/>
      <c r="JS616" s="5"/>
      <c r="JT616" s="5"/>
      <c r="JU616" s="4"/>
      <c r="JV616" s="6"/>
      <c r="JW616" s="4"/>
      <c r="JX616" s="6"/>
      <c r="JY616" s="5"/>
      <c r="JZ616" s="5"/>
      <c r="KA616" s="4"/>
      <c r="KB616" s="6"/>
      <c r="KC616" s="4"/>
      <c r="KD616" s="6"/>
      <c r="KE616" s="5"/>
      <c r="KF616" s="5"/>
      <c r="KG616" s="4"/>
      <c r="KH616" s="6"/>
      <c r="KI616" s="4"/>
      <c r="KJ616" s="6"/>
      <c r="KK616" s="5"/>
      <c r="KL616" s="5"/>
    </row>
    <row r="617">
      <c r="A617" s="3" t="s">
        <v>85</v>
      </c>
      <c r="B617" s="3" t="s">
        <v>851</v>
      </c>
      <c r="C617" s="3" t="s">
        <v>87</v>
      </c>
      <c r="D617" s="3" t="s">
        <v>712</v>
      </c>
      <c r="E617" s="3" t="s">
        <v>856</v>
      </c>
      <c r="F617" s="3" t="s">
        <v>104</v>
      </c>
      <c r="G617" s="3" t="s">
        <v>104</v>
      </c>
      <c r="H617" s="3" t="s">
        <v>104</v>
      </c>
      <c r="I617" s="4"/>
      <c r="J617" s="4">
        <f>=ROUNDDOWN({0},0)</f>
      </c>
      <c r="K617" s="4"/>
      <c r="L617" s="5"/>
      <c r="M617" s="4"/>
      <c r="N617" s="4">
        <f>=ROUNDDOWN({0},0)</f>
      </c>
      <c r="O617" s="4"/>
      <c r="P617" s="5"/>
      <c r="Q617" s="4">
        <v>4</v>
      </c>
      <c r="R617" s="6">
        <v>128.8</v>
      </c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/>
      <c r="AD617" s="6"/>
      <c r="AE617" s="4"/>
      <c r="AF617" s="6"/>
      <c r="AG617" s="5"/>
      <c r="AH617" s="5"/>
      <c r="AI617" s="4"/>
      <c r="AJ617" s="6"/>
      <c r="AK617" s="4"/>
      <c r="AL617" s="6"/>
      <c r="AM617" s="5"/>
      <c r="AN617" s="5"/>
      <c r="AO617" s="4"/>
      <c r="AP617" s="6"/>
      <c r="AQ617" s="4"/>
      <c r="AR617" s="6"/>
      <c r="AS617" s="5"/>
      <c r="AT617" s="5"/>
      <c r="AU617" s="4"/>
      <c r="AV617" s="6"/>
      <c r="AW617" s="4"/>
      <c r="AX617" s="6"/>
      <c r="AY617" s="5"/>
      <c r="AZ617" s="5"/>
      <c r="BA617" s="4"/>
      <c r="BB617" s="6"/>
      <c r="BC617" s="4"/>
      <c r="BD617" s="6"/>
      <c r="BE617" s="5"/>
      <c r="BF617" s="5"/>
      <c r="BG617" s="4"/>
      <c r="BH617" s="6"/>
      <c r="BI617" s="4"/>
      <c r="BJ617" s="6"/>
      <c r="BK617" s="5"/>
      <c r="BL617" s="5"/>
      <c r="BM617" s="4"/>
      <c r="BN617" s="6"/>
      <c r="BO617" s="4"/>
      <c r="BP617" s="6"/>
      <c r="BQ617" s="5"/>
      <c r="BR617" s="5"/>
      <c r="BS617" s="4"/>
      <c r="BT617" s="6"/>
      <c r="BU617" s="4"/>
      <c r="BV617" s="6"/>
      <c r="BW617" s="5"/>
      <c r="BX617" s="5"/>
      <c r="BY617" s="4"/>
      <c r="BZ617" s="6"/>
      <c r="CA617" s="4"/>
      <c r="CB617" s="6"/>
      <c r="CC617" s="5"/>
      <c r="CD617" s="5"/>
      <c r="CE617" s="4"/>
      <c r="CF617" s="6"/>
      <c r="CG617" s="4"/>
      <c r="CH617" s="6"/>
      <c r="CI617" s="5"/>
      <c r="CJ617" s="5"/>
      <c r="CK617" s="4"/>
      <c r="CL617" s="6"/>
      <c r="CM617" s="4"/>
      <c r="CN617" s="6"/>
      <c r="CO617" s="5"/>
      <c r="CP617" s="5"/>
      <c r="CQ617" s="4"/>
      <c r="CR617" s="6"/>
      <c r="CS617" s="4"/>
      <c r="CT617" s="6"/>
      <c r="CU617" s="5"/>
      <c r="CV617" s="5"/>
      <c r="CW617" s="4"/>
      <c r="CX617" s="6"/>
      <c r="CY617" s="4"/>
      <c r="CZ617" s="6"/>
      <c r="DA617" s="5"/>
      <c r="DB617" s="5"/>
      <c r="DC617" s="4"/>
      <c r="DD617" s="6"/>
      <c r="DE617" s="4"/>
      <c r="DF617" s="6"/>
      <c r="DG617" s="5"/>
      <c r="DH617" s="5"/>
      <c r="DI617" s="4"/>
      <c r="DJ617" s="6"/>
      <c r="DK617" s="4"/>
      <c r="DL617" s="6"/>
      <c r="DM617" s="5"/>
      <c r="DN617" s="5"/>
      <c r="DO617" s="4"/>
      <c r="DP617" s="6"/>
      <c r="DQ617" s="4"/>
      <c r="DR617" s="6"/>
      <c r="DS617" s="5"/>
      <c r="DT617" s="5"/>
      <c r="DU617" s="4"/>
      <c r="DV617" s="6"/>
      <c r="DW617" s="4"/>
      <c r="DX617" s="6"/>
      <c r="DY617" s="5"/>
      <c r="DZ617" s="5"/>
      <c r="EA617" s="4"/>
      <c r="EB617" s="6"/>
      <c r="EC617" s="4"/>
      <c r="ED617" s="6"/>
      <c r="EE617" s="5"/>
      <c r="EF617" s="5"/>
      <c r="EG617" s="4">
        <v>4</v>
      </c>
      <c r="EH617" s="6">
        <v>128.8</v>
      </c>
      <c r="EI617" s="4"/>
      <c r="EJ617" s="6"/>
      <c r="EK617" s="5"/>
      <c r="EL617" s="5"/>
      <c r="EM617" s="4"/>
      <c r="EN617" s="6"/>
      <c r="EO617" s="4"/>
      <c r="EP617" s="6"/>
      <c r="EQ617" s="5"/>
      <c r="ER617" s="5"/>
      <c r="ES617" s="4"/>
      <c r="ET617" s="6"/>
      <c r="EU617" s="4"/>
      <c r="EV617" s="6"/>
      <c r="EW617" s="5"/>
      <c r="EX617" s="5"/>
      <c r="EY617" s="4"/>
      <c r="EZ617" s="6"/>
      <c r="FA617" s="4"/>
      <c r="FB617" s="6"/>
      <c r="FC617" s="5"/>
      <c r="FD617" s="5"/>
      <c r="FE617" s="4"/>
      <c r="FF617" s="6"/>
      <c r="FG617" s="4"/>
      <c r="FH617" s="6"/>
      <c r="FI617" s="5"/>
      <c r="FJ617" s="5"/>
      <c r="FK617" s="4"/>
      <c r="FL617" s="6"/>
      <c r="FM617" s="4"/>
      <c r="FN617" s="6"/>
      <c r="FO617" s="5"/>
      <c r="FP617" s="5"/>
      <c r="FQ617" s="4"/>
      <c r="FR617" s="6"/>
      <c r="FS617" s="4"/>
      <c r="FT617" s="6"/>
      <c r="FU617" s="5"/>
      <c r="FV617" s="5"/>
      <c r="FW617" s="4"/>
      <c r="FX617" s="6"/>
      <c r="FY617" s="4"/>
      <c r="FZ617" s="6"/>
      <c r="GA617" s="5"/>
      <c r="GB617" s="5"/>
      <c r="GC617" s="4"/>
      <c r="GD617" s="6"/>
      <c r="GE617" s="4"/>
      <c r="GF617" s="6"/>
      <c r="GG617" s="5"/>
      <c r="GH617" s="5"/>
      <c r="GI617" s="4"/>
      <c r="GJ617" s="6"/>
      <c r="GK617" s="4"/>
      <c r="GL617" s="6"/>
      <c r="GM617" s="5"/>
      <c r="GN617" s="5"/>
      <c r="GO617" s="4"/>
      <c r="GP617" s="6"/>
      <c r="GQ617" s="4"/>
      <c r="GR617" s="6"/>
      <c r="GS617" s="5"/>
      <c r="GT617" s="5"/>
      <c r="GU617" s="4"/>
      <c r="GV617" s="6"/>
      <c r="GW617" s="4"/>
      <c r="GX617" s="6"/>
      <c r="GY617" s="5"/>
      <c r="GZ617" s="5"/>
      <c r="HA617" s="4"/>
      <c r="HB617" s="6"/>
      <c r="HC617" s="4"/>
      <c r="HD617" s="6"/>
      <c r="HE617" s="5"/>
      <c r="HF617" s="5"/>
      <c r="HG617" s="4"/>
      <c r="HH617" s="6"/>
      <c r="HI617" s="4"/>
      <c r="HJ617" s="6"/>
      <c r="HK617" s="5"/>
      <c r="HL617" s="5"/>
      <c r="HM617" s="4"/>
      <c r="HN617" s="6"/>
      <c r="HO617" s="4"/>
      <c r="HP617" s="6"/>
      <c r="HQ617" s="5"/>
      <c r="HR617" s="5"/>
      <c r="HS617" s="4"/>
      <c r="HT617" s="6"/>
      <c r="HU617" s="4"/>
      <c r="HV617" s="6"/>
      <c r="HW617" s="5"/>
      <c r="HX617" s="5"/>
      <c r="HY617" s="4"/>
      <c r="HZ617" s="6"/>
      <c r="IA617" s="4"/>
      <c r="IB617" s="6"/>
      <c r="IC617" s="5"/>
      <c r="ID617" s="5"/>
      <c r="IE617" s="4"/>
      <c r="IF617" s="6"/>
      <c r="IG617" s="4"/>
      <c r="IH617" s="6"/>
      <c r="II617" s="5"/>
      <c r="IJ617" s="5"/>
      <c r="IK617" s="4"/>
      <c r="IL617" s="6"/>
      <c r="IM617" s="4"/>
      <c r="IN617" s="6"/>
      <c r="IO617" s="5"/>
      <c r="IP617" s="5"/>
      <c r="IQ617" s="4"/>
      <c r="IR617" s="6"/>
      <c r="IS617" s="4"/>
      <c r="IT617" s="6"/>
      <c r="IU617" s="5"/>
      <c r="IV617" s="5"/>
      <c r="IW617" s="4"/>
      <c r="IX617" s="6"/>
      <c r="IY617" s="4"/>
      <c r="IZ617" s="6"/>
      <c r="JA617" s="5"/>
      <c r="JB617" s="5"/>
      <c r="JC617" s="4"/>
      <c r="JD617" s="6"/>
      <c r="JE617" s="4"/>
      <c r="JF617" s="6"/>
      <c r="JG617" s="5"/>
      <c r="JH617" s="5"/>
      <c r="JI617" s="4"/>
      <c r="JJ617" s="6"/>
      <c r="JK617" s="4"/>
      <c r="JL617" s="6"/>
      <c r="JM617" s="5"/>
      <c r="JN617" s="5"/>
      <c r="JO617" s="4"/>
      <c r="JP617" s="6"/>
      <c r="JQ617" s="4"/>
      <c r="JR617" s="6"/>
      <c r="JS617" s="5"/>
      <c r="JT617" s="5"/>
      <c r="JU617" s="4"/>
      <c r="JV617" s="6"/>
      <c r="JW617" s="4"/>
      <c r="JX617" s="6"/>
      <c r="JY617" s="5"/>
      <c r="JZ617" s="5"/>
      <c r="KA617" s="4"/>
      <c r="KB617" s="6"/>
      <c r="KC617" s="4"/>
      <c r="KD617" s="6"/>
      <c r="KE617" s="5"/>
      <c r="KF617" s="5"/>
      <c r="KG617" s="4"/>
      <c r="KH617" s="6"/>
      <c r="KI617" s="4"/>
      <c r="KJ617" s="6"/>
      <c r="KK617" s="5"/>
      <c r="KL617" s="5"/>
    </row>
    <row r="618">
      <c r="A618" s="3" t="s">
        <v>85</v>
      </c>
      <c r="B618" s="3" t="s">
        <v>851</v>
      </c>
      <c r="C618" s="3" t="s">
        <v>87</v>
      </c>
      <c r="D618" s="3" t="s">
        <v>712</v>
      </c>
      <c r="E618" s="3" t="s">
        <v>863</v>
      </c>
      <c r="F618" s="3" t="s">
        <v>104</v>
      </c>
      <c r="G618" s="3" t="s">
        <v>104</v>
      </c>
      <c r="H618" s="3" t="s">
        <v>104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>
        <v>4</v>
      </c>
      <c r="R618" s="6">
        <v>116.62</v>
      </c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/>
      <c r="AD618" s="6"/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  <c r="AU618" s="4"/>
      <c r="AV618" s="6"/>
      <c r="AW618" s="4"/>
      <c r="AX618" s="6"/>
      <c r="AY618" s="5"/>
      <c r="AZ618" s="5"/>
      <c r="BA618" s="4"/>
      <c r="BB618" s="6"/>
      <c r="BC618" s="4"/>
      <c r="BD618" s="6"/>
      <c r="BE618" s="5"/>
      <c r="BF618" s="5"/>
      <c r="BG618" s="4"/>
      <c r="BH618" s="6"/>
      <c r="BI618" s="4"/>
      <c r="BJ618" s="6"/>
      <c r="BK618" s="5"/>
      <c r="BL618" s="5"/>
      <c r="BM618" s="4"/>
      <c r="BN618" s="6"/>
      <c r="BO618" s="4"/>
      <c r="BP618" s="6"/>
      <c r="BQ618" s="5"/>
      <c r="BR618" s="5"/>
      <c r="BS618" s="4"/>
      <c r="BT618" s="6"/>
      <c r="BU618" s="4"/>
      <c r="BV618" s="6"/>
      <c r="BW618" s="5"/>
      <c r="BX618" s="5"/>
      <c r="BY618" s="4"/>
      <c r="BZ618" s="6"/>
      <c r="CA618" s="4"/>
      <c r="CB618" s="6"/>
      <c r="CC618" s="5"/>
      <c r="CD618" s="5"/>
      <c r="CE618" s="4"/>
      <c r="CF618" s="6"/>
      <c r="CG618" s="4"/>
      <c r="CH618" s="6"/>
      <c r="CI618" s="5"/>
      <c r="CJ618" s="5"/>
      <c r="CK618" s="4"/>
      <c r="CL618" s="6"/>
      <c r="CM618" s="4"/>
      <c r="CN618" s="6"/>
      <c r="CO618" s="5"/>
      <c r="CP618" s="5"/>
      <c r="CQ618" s="4"/>
      <c r="CR618" s="6"/>
      <c r="CS618" s="4"/>
      <c r="CT618" s="6"/>
      <c r="CU618" s="5"/>
      <c r="CV618" s="5"/>
      <c r="CW618" s="4"/>
      <c r="CX618" s="6"/>
      <c r="CY618" s="4"/>
      <c r="CZ618" s="6"/>
      <c r="DA618" s="5"/>
      <c r="DB618" s="5"/>
      <c r="DC618" s="4"/>
      <c r="DD618" s="6"/>
      <c r="DE618" s="4"/>
      <c r="DF618" s="6"/>
      <c r="DG618" s="5"/>
      <c r="DH618" s="5"/>
      <c r="DI618" s="4"/>
      <c r="DJ618" s="6"/>
      <c r="DK618" s="4"/>
      <c r="DL618" s="6"/>
      <c r="DM618" s="5"/>
      <c r="DN618" s="5"/>
      <c r="DO618" s="4"/>
      <c r="DP618" s="6"/>
      <c r="DQ618" s="4"/>
      <c r="DR618" s="6"/>
      <c r="DS618" s="5"/>
      <c r="DT618" s="5"/>
      <c r="DU618" s="4"/>
      <c r="DV618" s="6"/>
      <c r="DW618" s="4"/>
      <c r="DX618" s="6"/>
      <c r="DY618" s="5"/>
      <c r="DZ618" s="5"/>
      <c r="EA618" s="4"/>
      <c r="EB618" s="6"/>
      <c r="EC618" s="4"/>
      <c r="ED618" s="6"/>
      <c r="EE618" s="5"/>
      <c r="EF618" s="5"/>
      <c r="EG618" s="4">
        <v>4</v>
      </c>
      <c r="EH618" s="6">
        <v>116.62</v>
      </c>
      <c r="EI618" s="4"/>
      <c r="EJ618" s="6"/>
      <c r="EK618" s="5"/>
      <c r="EL618" s="5"/>
      <c r="EM618" s="4"/>
      <c r="EN618" s="6"/>
      <c r="EO618" s="4"/>
      <c r="EP618" s="6"/>
      <c r="EQ618" s="5"/>
      <c r="ER618" s="5"/>
      <c r="ES618" s="4"/>
      <c r="ET618" s="6"/>
      <c r="EU618" s="4"/>
      <c r="EV618" s="6"/>
      <c r="EW618" s="5"/>
      <c r="EX618" s="5"/>
      <c r="EY618" s="4"/>
      <c r="EZ618" s="6"/>
      <c r="FA618" s="4"/>
      <c r="FB618" s="6"/>
      <c r="FC618" s="5"/>
      <c r="FD618" s="5"/>
      <c r="FE618" s="4"/>
      <c r="FF618" s="6"/>
      <c r="FG618" s="4"/>
      <c r="FH618" s="6"/>
      <c r="FI618" s="5"/>
      <c r="FJ618" s="5"/>
      <c r="FK618" s="4"/>
      <c r="FL618" s="6"/>
      <c r="FM618" s="4"/>
      <c r="FN618" s="6"/>
      <c r="FO618" s="5"/>
      <c r="FP618" s="5"/>
      <c r="FQ618" s="4"/>
      <c r="FR618" s="6"/>
      <c r="FS618" s="4"/>
      <c r="FT618" s="6"/>
      <c r="FU618" s="5"/>
      <c r="FV618" s="5"/>
      <c r="FW618" s="4"/>
      <c r="FX618" s="6"/>
      <c r="FY618" s="4"/>
      <c r="FZ618" s="6"/>
      <c r="GA618" s="5"/>
      <c r="GB618" s="5"/>
      <c r="GC618" s="4"/>
      <c r="GD618" s="6"/>
      <c r="GE618" s="4"/>
      <c r="GF618" s="6"/>
      <c r="GG618" s="5"/>
      <c r="GH618" s="5"/>
      <c r="GI618" s="4"/>
      <c r="GJ618" s="6"/>
      <c r="GK618" s="4"/>
      <c r="GL618" s="6"/>
      <c r="GM618" s="5"/>
      <c r="GN618" s="5"/>
      <c r="GO618" s="4"/>
      <c r="GP618" s="6"/>
      <c r="GQ618" s="4"/>
      <c r="GR618" s="6"/>
      <c r="GS618" s="5"/>
      <c r="GT618" s="5"/>
      <c r="GU618" s="4"/>
      <c r="GV618" s="6"/>
      <c r="GW618" s="4"/>
      <c r="GX618" s="6"/>
      <c r="GY618" s="5"/>
      <c r="GZ618" s="5"/>
      <c r="HA618" s="4"/>
      <c r="HB618" s="6"/>
      <c r="HC618" s="4"/>
      <c r="HD618" s="6"/>
      <c r="HE618" s="5"/>
      <c r="HF618" s="5"/>
      <c r="HG618" s="4"/>
      <c r="HH618" s="6"/>
      <c r="HI618" s="4"/>
      <c r="HJ618" s="6"/>
      <c r="HK618" s="5"/>
      <c r="HL618" s="5"/>
      <c r="HM618" s="4"/>
      <c r="HN618" s="6"/>
      <c r="HO618" s="4"/>
      <c r="HP618" s="6"/>
      <c r="HQ618" s="5"/>
      <c r="HR618" s="5"/>
      <c r="HS618" s="4"/>
      <c r="HT618" s="6"/>
      <c r="HU618" s="4"/>
      <c r="HV618" s="6"/>
      <c r="HW618" s="5"/>
      <c r="HX618" s="5"/>
      <c r="HY618" s="4"/>
      <c r="HZ618" s="6"/>
      <c r="IA618" s="4"/>
      <c r="IB618" s="6"/>
      <c r="IC618" s="5"/>
      <c r="ID618" s="5"/>
      <c r="IE618" s="4"/>
      <c r="IF618" s="6"/>
      <c r="IG618" s="4"/>
      <c r="IH618" s="6"/>
      <c r="II618" s="5"/>
      <c r="IJ618" s="5"/>
      <c r="IK618" s="4"/>
      <c r="IL618" s="6"/>
      <c r="IM618" s="4"/>
      <c r="IN618" s="6"/>
      <c r="IO618" s="5"/>
      <c r="IP618" s="5"/>
      <c r="IQ618" s="4"/>
      <c r="IR618" s="6"/>
      <c r="IS618" s="4"/>
      <c r="IT618" s="6"/>
      <c r="IU618" s="5"/>
      <c r="IV618" s="5"/>
      <c r="IW618" s="4"/>
      <c r="IX618" s="6"/>
      <c r="IY618" s="4"/>
      <c r="IZ618" s="6"/>
      <c r="JA618" s="5"/>
      <c r="JB618" s="5"/>
      <c r="JC618" s="4"/>
      <c r="JD618" s="6"/>
      <c r="JE618" s="4"/>
      <c r="JF618" s="6"/>
      <c r="JG618" s="5"/>
      <c r="JH618" s="5"/>
      <c r="JI618" s="4"/>
      <c r="JJ618" s="6"/>
      <c r="JK618" s="4"/>
      <c r="JL618" s="6"/>
      <c r="JM618" s="5"/>
      <c r="JN618" s="5"/>
      <c r="JO618" s="4"/>
      <c r="JP618" s="6"/>
      <c r="JQ618" s="4"/>
      <c r="JR618" s="6"/>
      <c r="JS618" s="5"/>
      <c r="JT618" s="5"/>
      <c r="JU618" s="4"/>
      <c r="JV618" s="6"/>
      <c r="JW618" s="4"/>
      <c r="JX618" s="6"/>
      <c r="JY618" s="5"/>
      <c r="JZ618" s="5"/>
      <c r="KA618" s="4"/>
      <c r="KB618" s="6"/>
      <c r="KC618" s="4"/>
      <c r="KD618" s="6"/>
      <c r="KE618" s="5"/>
      <c r="KF618" s="5"/>
      <c r="KG618" s="4"/>
      <c r="KH618" s="6"/>
      <c r="KI618" s="4"/>
      <c r="KJ618" s="6"/>
      <c r="KK618" s="5"/>
      <c r="KL618" s="5"/>
    </row>
    <row r="619">
      <c r="A619" s="3" t="s">
        <v>85</v>
      </c>
      <c r="B619" s="3" t="s">
        <v>851</v>
      </c>
      <c r="C619" s="3" t="s">
        <v>87</v>
      </c>
      <c r="D619" s="3" t="s">
        <v>712</v>
      </c>
      <c r="E619" s="3" t="s">
        <v>852</v>
      </c>
      <c r="F619" s="3" t="s">
        <v>104</v>
      </c>
      <c r="G619" s="3" t="s">
        <v>104</v>
      </c>
      <c r="H619" s="3" t="s">
        <v>104</v>
      </c>
      <c r="I619" s="4"/>
      <c r="J619" s="4">
        <f>=ROUNDDOWN({0},0)</f>
      </c>
      <c r="K619" s="4">
        <v>60155</v>
      </c>
      <c r="L619" s="5"/>
      <c r="M619" s="4"/>
      <c r="N619" s="4">
        <f>=ROUNDDOWN({0},0)</f>
      </c>
      <c r="O619" s="4"/>
      <c r="P619" s="5"/>
      <c r="Q619" s="4">
        <v>4</v>
      </c>
      <c r="R619" s="6">
        <v>109.76</v>
      </c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/>
      <c r="AJ619" s="6"/>
      <c r="AK619" s="4"/>
      <c r="AL619" s="6"/>
      <c r="AM619" s="5"/>
      <c r="AN619" s="5"/>
      <c r="AO619" s="4"/>
      <c r="AP619" s="6"/>
      <c r="AQ619" s="4"/>
      <c r="AR619" s="6"/>
      <c r="AS619" s="5"/>
      <c r="AT619" s="5"/>
      <c r="AU619" s="4"/>
      <c r="AV619" s="6"/>
      <c r="AW619" s="4"/>
      <c r="AX619" s="6"/>
      <c r="AY619" s="5"/>
      <c r="AZ619" s="5"/>
      <c r="BA619" s="4"/>
      <c r="BB619" s="6"/>
      <c r="BC619" s="4"/>
      <c r="BD619" s="6"/>
      <c r="BE619" s="5"/>
      <c r="BF619" s="5"/>
      <c r="BG619" s="4"/>
      <c r="BH619" s="6"/>
      <c r="BI619" s="4"/>
      <c r="BJ619" s="6"/>
      <c r="BK619" s="5"/>
      <c r="BL619" s="5"/>
      <c r="BM619" s="4"/>
      <c r="BN619" s="6"/>
      <c r="BO619" s="4"/>
      <c r="BP619" s="6"/>
      <c r="BQ619" s="5"/>
      <c r="BR619" s="5"/>
      <c r="BS619" s="4"/>
      <c r="BT619" s="6"/>
      <c r="BU619" s="4"/>
      <c r="BV619" s="6"/>
      <c r="BW619" s="5"/>
      <c r="BX619" s="5"/>
      <c r="BY619" s="4"/>
      <c r="BZ619" s="6"/>
      <c r="CA619" s="4"/>
      <c r="CB619" s="6"/>
      <c r="CC619" s="5"/>
      <c r="CD619" s="5"/>
      <c r="CE619" s="4"/>
      <c r="CF619" s="6"/>
      <c r="CG619" s="4"/>
      <c r="CH619" s="6"/>
      <c r="CI619" s="5"/>
      <c r="CJ619" s="5"/>
      <c r="CK619" s="4"/>
      <c r="CL619" s="6"/>
      <c r="CM619" s="4"/>
      <c r="CN619" s="6"/>
      <c r="CO619" s="5"/>
      <c r="CP619" s="5"/>
      <c r="CQ619" s="4"/>
      <c r="CR619" s="6"/>
      <c r="CS619" s="4"/>
      <c r="CT619" s="6"/>
      <c r="CU619" s="5"/>
      <c r="CV619" s="5"/>
      <c r="CW619" s="4"/>
      <c r="CX619" s="6"/>
      <c r="CY619" s="4"/>
      <c r="CZ619" s="6"/>
      <c r="DA619" s="5"/>
      <c r="DB619" s="5"/>
      <c r="DC619" s="4"/>
      <c r="DD619" s="6"/>
      <c r="DE619" s="4"/>
      <c r="DF619" s="6"/>
      <c r="DG619" s="5"/>
      <c r="DH619" s="5"/>
      <c r="DI619" s="4"/>
      <c r="DJ619" s="6"/>
      <c r="DK619" s="4"/>
      <c r="DL619" s="6"/>
      <c r="DM619" s="5"/>
      <c r="DN619" s="5"/>
      <c r="DO619" s="4"/>
      <c r="DP619" s="6"/>
      <c r="DQ619" s="4"/>
      <c r="DR619" s="6"/>
      <c r="DS619" s="5"/>
      <c r="DT619" s="5"/>
      <c r="DU619" s="4"/>
      <c r="DV619" s="6"/>
      <c r="DW619" s="4"/>
      <c r="DX619" s="6"/>
      <c r="DY619" s="5"/>
      <c r="DZ619" s="5"/>
      <c r="EA619" s="4"/>
      <c r="EB619" s="6"/>
      <c r="EC619" s="4"/>
      <c r="ED619" s="6"/>
      <c r="EE619" s="5"/>
      <c r="EF619" s="5"/>
      <c r="EG619" s="4">
        <v>4</v>
      </c>
      <c r="EH619" s="6">
        <v>109.76</v>
      </c>
      <c r="EI619" s="4"/>
      <c r="EJ619" s="6"/>
      <c r="EK619" s="5"/>
      <c r="EL619" s="5"/>
      <c r="EM619" s="4"/>
      <c r="EN619" s="6"/>
      <c r="EO619" s="4"/>
      <c r="EP619" s="6"/>
      <c r="EQ619" s="5"/>
      <c r="ER619" s="5"/>
      <c r="ES619" s="4"/>
      <c r="ET619" s="6"/>
      <c r="EU619" s="4"/>
      <c r="EV619" s="6"/>
      <c r="EW619" s="5"/>
      <c r="EX619" s="5"/>
      <c r="EY619" s="4"/>
      <c r="EZ619" s="6"/>
      <c r="FA619" s="4"/>
      <c r="FB619" s="6"/>
      <c r="FC619" s="5"/>
      <c r="FD619" s="5"/>
      <c r="FE619" s="4"/>
      <c r="FF619" s="6"/>
      <c r="FG619" s="4"/>
      <c r="FH619" s="6"/>
      <c r="FI619" s="5"/>
      <c r="FJ619" s="5"/>
      <c r="FK619" s="4"/>
      <c r="FL619" s="6"/>
      <c r="FM619" s="4"/>
      <c r="FN619" s="6"/>
      <c r="FO619" s="5"/>
      <c r="FP619" s="5"/>
      <c r="FQ619" s="4"/>
      <c r="FR619" s="6"/>
      <c r="FS619" s="4"/>
      <c r="FT619" s="6"/>
      <c r="FU619" s="5"/>
      <c r="FV619" s="5"/>
      <c r="FW619" s="4"/>
      <c r="FX619" s="6"/>
      <c r="FY619" s="4"/>
      <c r="FZ619" s="6"/>
      <c r="GA619" s="5"/>
      <c r="GB619" s="5"/>
      <c r="GC619" s="4"/>
      <c r="GD619" s="6"/>
      <c r="GE619" s="4"/>
      <c r="GF619" s="6"/>
      <c r="GG619" s="5"/>
      <c r="GH619" s="5"/>
      <c r="GI619" s="4"/>
      <c r="GJ619" s="6"/>
      <c r="GK619" s="4"/>
      <c r="GL619" s="6"/>
      <c r="GM619" s="5"/>
      <c r="GN619" s="5"/>
      <c r="GO619" s="4"/>
      <c r="GP619" s="6"/>
      <c r="GQ619" s="4"/>
      <c r="GR619" s="6"/>
      <c r="GS619" s="5"/>
      <c r="GT619" s="5"/>
      <c r="GU619" s="4"/>
      <c r="GV619" s="6"/>
      <c r="GW619" s="4"/>
      <c r="GX619" s="6"/>
      <c r="GY619" s="5"/>
      <c r="GZ619" s="5"/>
      <c r="HA619" s="4"/>
      <c r="HB619" s="6"/>
      <c r="HC619" s="4"/>
      <c r="HD619" s="6"/>
      <c r="HE619" s="5"/>
      <c r="HF619" s="5"/>
      <c r="HG619" s="4"/>
      <c r="HH619" s="6"/>
      <c r="HI619" s="4"/>
      <c r="HJ619" s="6"/>
      <c r="HK619" s="5"/>
      <c r="HL619" s="5"/>
      <c r="HM619" s="4"/>
      <c r="HN619" s="6"/>
      <c r="HO619" s="4"/>
      <c r="HP619" s="6"/>
      <c r="HQ619" s="5"/>
      <c r="HR619" s="5"/>
      <c r="HS619" s="4"/>
      <c r="HT619" s="6"/>
      <c r="HU619" s="4"/>
      <c r="HV619" s="6"/>
      <c r="HW619" s="5"/>
      <c r="HX619" s="5"/>
      <c r="HY619" s="4"/>
      <c r="HZ619" s="6"/>
      <c r="IA619" s="4"/>
      <c r="IB619" s="6"/>
      <c r="IC619" s="5"/>
      <c r="ID619" s="5"/>
      <c r="IE619" s="4"/>
      <c r="IF619" s="6"/>
      <c r="IG619" s="4"/>
      <c r="IH619" s="6"/>
      <c r="II619" s="5"/>
      <c r="IJ619" s="5"/>
      <c r="IK619" s="4"/>
      <c r="IL619" s="6"/>
      <c r="IM619" s="4"/>
      <c r="IN619" s="6"/>
      <c r="IO619" s="5"/>
      <c r="IP619" s="5"/>
      <c r="IQ619" s="4"/>
      <c r="IR619" s="6"/>
      <c r="IS619" s="4"/>
      <c r="IT619" s="6"/>
      <c r="IU619" s="5"/>
      <c r="IV619" s="5"/>
      <c r="IW619" s="4"/>
      <c r="IX619" s="6"/>
      <c r="IY619" s="4"/>
      <c r="IZ619" s="6"/>
      <c r="JA619" s="5"/>
      <c r="JB619" s="5"/>
      <c r="JC619" s="4"/>
      <c r="JD619" s="6"/>
      <c r="JE619" s="4"/>
      <c r="JF619" s="6"/>
      <c r="JG619" s="5"/>
      <c r="JH619" s="5"/>
      <c r="JI619" s="4"/>
      <c r="JJ619" s="6"/>
      <c r="JK619" s="4"/>
      <c r="JL619" s="6"/>
      <c r="JM619" s="5"/>
      <c r="JN619" s="5"/>
      <c r="JO619" s="4"/>
      <c r="JP619" s="6"/>
      <c r="JQ619" s="4"/>
      <c r="JR619" s="6"/>
      <c r="JS619" s="5"/>
      <c r="JT619" s="5"/>
      <c r="JU619" s="4"/>
      <c r="JV619" s="6"/>
      <c r="JW619" s="4"/>
      <c r="JX619" s="6"/>
      <c r="JY619" s="5"/>
      <c r="JZ619" s="5"/>
      <c r="KA619" s="4"/>
      <c r="KB619" s="6"/>
      <c r="KC619" s="4"/>
      <c r="KD619" s="6"/>
      <c r="KE619" s="5"/>
      <c r="KF619" s="5"/>
      <c r="KG619" s="4"/>
      <c r="KH619" s="6"/>
      <c r="KI619" s="4"/>
      <c r="KJ619" s="6"/>
      <c r="KK619" s="5"/>
      <c r="KL619" s="5"/>
    </row>
    <row r="620">
      <c r="A620" s="3" t="s">
        <v>85</v>
      </c>
      <c r="B620" s="3" t="s">
        <v>851</v>
      </c>
      <c r="C620" s="3" t="s">
        <v>87</v>
      </c>
      <c r="D620" s="3" t="s">
        <v>712</v>
      </c>
      <c r="E620" s="3" t="s">
        <v>857</v>
      </c>
      <c r="F620" s="3" t="s">
        <v>104</v>
      </c>
      <c r="G620" s="3" t="s">
        <v>104</v>
      </c>
      <c r="H620" s="3" t="s">
        <v>104</v>
      </c>
      <c r="I620" s="4"/>
      <c r="J620" s="4">
        <f>=ROUNDDOWN({0},0)</f>
      </c>
      <c r="K620" s="4">
        <v>130</v>
      </c>
      <c r="L620" s="5"/>
      <c r="M620" s="4"/>
      <c r="N620" s="4">
        <f>=ROUNDDOWN({0},0)</f>
      </c>
      <c r="O620" s="4"/>
      <c r="P620" s="5"/>
      <c r="Q620" s="4">
        <v>3</v>
      </c>
      <c r="R620" s="6">
        <v>95.1</v>
      </c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  <c r="AU620" s="4"/>
      <c r="AV620" s="6"/>
      <c r="AW620" s="4"/>
      <c r="AX620" s="6"/>
      <c r="AY620" s="5"/>
      <c r="AZ620" s="5"/>
      <c r="BA620" s="4"/>
      <c r="BB620" s="6"/>
      <c r="BC620" s="4"/>
      <c r="BD620" s="6"/>
      <c r="BE620" s="5"/>
      <c r="BF620" s="5"/>
      <c r="BG620" s="4"/>
      <c r="BH620" s="6"/>
      <c r="BI620" s="4"/>
      <c r="BJ620" s="6"/>
      <c r="BK620" s="5"/>
      <c r="BL620" s="5"/>
      <c r="BM620" s="4"/>
      <c r="BN620" s="6"/>
      <c r="BO620" s="4"/>
      <c r="BP620" s="6"/>
      <c r="BQ620" s="5"/>
      <c r="BR620" s="5"/>
      <c r="BS620" s="4"/>
      <c r="BT620" s="6"/>
      <c r="BU620" s="4"/>
      <c r="BV620" s="6"/>
      <c r="BW620" s="5"/>
      <c r="BX620" s="5"/>
      <c r="BY620" s="4"/>
      <c r="BZ620" s="6"/>
      <c r="CA620" s="4"/>
      <c r="CB620" s="6"/>
      <c r="CC620" s="5"/>
      <c r="CD620" s="5"/>
      <c r="CE620" s="4"/>
      <c r="CF620" s="6"/>
      <c r="CG620" s="4"/>
      <c r="CH620" s="6"/>
      <c r="CI620" s="5"/>
      <c r="CJ620" s="5"/>
      <c r="CK620" s="4"/>
      <c r="CL620" s="6"/>
      <c r="CM620" s="4"/>
      <c r="CN620" s="6"/>
      <c r="CO620" s="5"/>
      <c r="CP620" s="5"/>
      <c r="CQ620" s="4"/>
      <c r="CR620" s="6"/>
      <c r="CS620" s="4"/>
      <c r="CT620" s="6"/>
      <c r="CU620" s="5"/>
      <c r="CV620" s="5"/>
      <c r="CW620" s="4"/>
      <c r="CX620" s="6"/>
      <c r="CY620" s="4"/>
      <c r="CZ620" s="6"/>
      <c r="DA620" s="5"/>
      <c r="DB620" s="5"/>
      <c r="DC620" s="4"/>
      <c r="DD620" s="6"/>
      <c r="DE620" s="4"/>
      <c r="DF620" s="6"/>
      <c r="DG620" s="5"/>
      <c r="DH620" s="5"/>
      <c r="DI620" s="4"/>
      <c r="DJ620" s="6"/>
      <c r="DK620" s="4"/>
      <c r="DL620" s="6"/>
      <c r="DM620" s="5"/>
      <c r="DN620" s="5"/>
      <c r="DO620" s="4"/>
      <c r="DP620" s="6"/>
      <c r="DQ620" s="4"/>
      <c r="DR620" s="6"/>
      <c r="DS620" s="5"/>
      <c r="DT620" s="5"/>
      <c r="DU620" s="4"/>
      <c r="DV620" s="6"/>
      <c r="DW620" s="4"/>
      <c r="DX620" s="6"/>
      <c r="DY620" s="5"/>
      <c r="DZ620" s="5"/>
      <c r="EA620" s="4"/>
      <c r="EB620" s="6"/>
      <c r="EC620" s="4"/>
      <c r="ED620" s="6"/>
      <c r="EE620" s="5"/>
      <c r="EF620" s="5"/>
      <c r="EG620" s="4">
        <v>3</v>
      </c>
      <c r="EH620" s="6">
        <v>95.1</v>
      </c>
      <c r="EI620" s="4"/>
      <c r="EJ620" s="6"/>
      <c r="EK620" s="5"/>
      <c r="EL620" s="5"/>
      <c r="EM620" s="4"/>
      <c r="EN620" s="6"/>
      <c r="EO620" s="4"/>
      <c r="EP620" s="6"/>
      <c r="EQ620" s="5"/>
      <c r="ER620" s="5"/>
      <c r="ES620" s="4"/>
      <c r="ET620" s="6"/>
      <c r="EU620" s="4"/>
      <c r="EV620" s="6"/>
      <c r="EW620" s="5"/>
      <c r="EX620" s="5"/>
      <c r="EY620" s="4"/>
      <c r="EZ620" s="6"/>
      <c r="FA620" s="4"/>
      <c r="FB620" s="6"/>
      <c r="FC620" s="5"/>
      <c r="FD620" s="5"/>
      <c r="FE620" s="4"/>
      <c r="FF620" s="6"/>
      <c r="FG620" s="4"/>
      <c r="FH620" s="6"/>
      <c r="FI620" s="5"/>
      <c r="FJ620" s="5"/>
      <c r="FK620" s="4"/>
      <c r="FL620" s="6"/>
      <c r="FM620" s="4"/>
      <c r="FN620" s="6"/>
      <c r="FO620" s="5"/>
      <c r="FP620" s="5"/>
      <c r="FQ620" s="4"/>
      <c r="FR620" s="6"/>
      <c r="FS620" s="4"/>
      <c r="FT620" s="6"/>
      <c r="FU620" s="5"/>
      <c r="FV620" s="5"/>
      <c r="FW620" s="4"/>
      <c r="FX620" s="6"/>
      <c r="FY620" s="4"/>
      <c r="FZ620" s="6"/>
      <c r="GA620" s="5"/>
      <c r="GB620" s="5"/>
      <c r="GC620" s="4"/>
      <c r="GD620" s="6"/>
      <c r="GE620" s="4"/>
      <c r="GF620" s="6"/>
      <c r="GG620" s="5"/>
      <c r="GH620" s="5"/>
      <c r="GI620" s="4"/>
      <c r="GJ620" s="6"/>
      <c r="GK620" s="4"/>
      <c r="GL620" s="6"/>
      <c r="GM620" s="5"/>
      <c r="GN620" s="5"/>
      <c r="GO620" s="4"/>
      <c r="GP620" s="6"/>
      <c r="GQ620" s="4"/>
      <c r="GR620" s="6"/>
      <c r="GS620" s="5"/>
      <c r="GT620" s="5"/>
      <c r="GU620" s="4"/>
      <c r="GV620" s="6"/>
      <c r="GW620" s="4"/>
      <c r="GX620" s="6"/>
      <c r="GY620" s="5"/>
      <c r="GZ620" s="5"/>
      <c r="HA620" s="4"/>
      <c r="HB620" s="6"/>
      <c r="HC620" s="4"/>
      <c r="HD620" s="6"/>
      <c r="HE620" s="5"/>
      <c r="HF620" s="5"/>
      <c r="HG620" s="4"/>
      <c r="HH620" s="6"/>
      <c r="HI620" s="4"/>
      <c r="HJ620" s="6"/>
      <c r="HK620" s="5"/>
      <c r="HL620" s="5"/>
      <c r="HM620" s="4"/>
      <c r="HN620" s="6"/>
      <c r="HO620" s="4"/>
      <c r="HP620" s="6"/>
      <c r="HQ620" s="5"/>
      <c r="HR620" s="5"/>
      <c r="HS620" s="4"/>
      <c r="HT620" s="6"/>
      <c r="HU620" s="4"/>
      <c r="HV620" s="6"/>
      <c r="HW620" s="5"/>
      <c r="HX620" s="5"/>
      <c r="HY620" s="4"/>
      <c r="HZ620" s="6"/>
      <c r="IA620" s="4"/>
      <c r="IB620" s="6"/>
      <c r="IC620" s="5"/>
      <c r="ID620" s="5"/>
      <c r="IE620" s="4"/>
      <c r="IF620" s="6"/>
      <c r="IG620" s="4"/>
      <c r="IH620" s="6"/>
      <c r="II620" s="5"/>
      <c r="IJ620" s="5"/>
      <c r="IK620" s="4"/>
      <c r="IL620" s="6"/>
      <c r="IM620" s="4"/>
      <c r="IN620" s="6"/>
      <c r="IO620" s="5"/>
      <c r="IP620" s="5"/>
      <c r="IQ620" s="4"/>
      <c r="IR620" s="6"/>
      <c r="IS620" s="4"/>
      <c r="IT620" s="6"/>
      <c r="IU620" s="5"/>
      <c r="IV620" s="5"/>
      <c r="IW620" s="4"/>
      <c r="IX620" s="6"/>
      <c r="IY620" s="4"/>
      <c r="IZ620" s="6"/>
      <c r="JA620" s="5"/>
      <c r="JB620" s="5"/>
      <c r="JC620" s="4"/>
      <c r="JD620" s="6"/>
      <c r="JE620" s="4"/>
      <c r="JF620" s="6"/>
      <c r="JG620" s="5"/>
      <c r="JH620" s="5"/>
      <c r="JI620" s="4"/>
      <c r="JJ620" s="6"/>
      <c r="JK620" s="4"/>
      <c r="JL620" s="6"/>
      <c r="JM620" s="5"/>
      <c r="JN620" s="5"/>
      <c r="JO620" s="4"/>
      <c r="JP620" s="6"/>
      <c r="JQ620" s="4"/>
      <c r="JR620" s="6"/>
      <c r="JS620" s="5"/>
      <c r="JT620" s="5"/>
      <c r="JU620" s="4"/>
      <c r="JV620" s="6"/>
      <c r="JW620" s="4"/>
      <c r="JX620" s="6"/>
      <c r="JY620" s="5"/>
      <c r="JZ620" s="5"/>
      <c r="KA620" s="4"/>
      <c r="KB620" s="6"/>
      <c r="KC620" s="4"/>
      <c r="KD620" s="6"/>
      <c r="KE620" s="5"/>
      <c r="KF620" s="5"/>
      <c r="KG620" s="4"/>
      <c r="KH620" s="6"/>
      <c r="KI620" s="4"/>
      <c r="KJ620" s="6"/>
      <c r="KK620" s="5"/>
      <c r="KL620" s="5"/>
    </row>
    <row r="621">
      <c r="A621" s="3" t="s">
        <v>85</v>
      </c>
      <c r="B621" s="3" t="s">
        <v>851</v>
      </c>
      <c r="C621" s="3" t="s">
        <v>87</v>
      </c>
      <c r="D621" s="3" t="s">
        <v>712</v>
      </c>
      <c r="E621" s="3" t="s">
        <v>864</v>
      </c>
      <c r="F621" s="3" t="s">
        <v>104</v>
      </c>
      <c r="G621" s="3" t="s">
        <v>104</v>
      </c>
      <c r="H621" s="3" t="s">
        <v>104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  <c r="AU621" s="4"/>
      <c r="AV621" s="6"/>
      <c r="AW621" s="4"/>
      <c r="AX621" s="6"/>
      <c r="AY621" s="5"/>
      <c r="AZ621" s="5"/>
      <c r="BA621" s="4"/>
      <c r="BB621" s="6"/>
      <c r="BC621" s="4"/>
      <c r="BD621" s="6"/>
      <c r="BE621" s="5"/>
      <c r="BF621" s="5"/>
      <c r="BG621" s="4"/>
      <c r="BH621" s="6"/>
      <c r="BI621" s="4"/>
      <c r="BJ621" s="6"/>
      <c r="BK621" s="5"/>
      <c r="BL621" s="5"/>
      <c r="BM621" s="4"/>
      <c r="BN621" s="6"/>
      <c r="BO621" s="4"/>
      <c r="BP621" s="6"/>
      <c r="BQ621" s="5"/>
      <c r="BR621" s="5"/>
      <c r="BS621" s="4"/>
      <c r="BT621" s="6"/>
      <c r="BU621" s="4"/>
      <c r="BV621" s="6"/>
      <c r="BW621" s="5"/>
      <c r="BX621" s="5"/>
      <c r="BY621" s="4"/>
      <c r="BZ621" s="6"/>
      <c r="CA621" s="4"/>
      <c r="CB621" s="6"/>
      <c r="CC621" s="5"/>
      <c r="CD621" s="5"/>
      <c r="CE621" s="4"/>
      <c r="CF621" s="6"/>
      <c r="CG621" s="4"/>
      <c r="CH621" s="6"/>
      <c r="CI621" s="5"/>
      <c r="CJ621" s="5"/>
      <c r="CK621" s="4"/>
      <c r="CL621" s="6"/>
      <c r="CM621" s="4"/>
      <c r="CN621" s="6"/>
      <c r="CO621" s="5"/>
      <c r="CP621" s="5"/>
      <c r="CQ621" s="4"/>
      <c r="CR621" s="6"/>
      <c r="CS621" s="4"/>
      <c r="CT621" s="6"/>
      <c r="CU621" s="5"/>
      <c r="CV621" s="5"/>
      <c r="CW621" s="4"/>
      <c r="CX621" s="6"/>
      <c r="CY621" s="4"/>
      <c r="CZ621" s="6"/>
      <c r="DA621" s="5"/>
      <c r="DB621" s="5"/>
      <c r="DC621" s="4"/>
      <c r="DD621" s="6"/>
      <c r="DE621" s="4"/>
      <c r="DF621" s="6"/>
      <c r="DG621" s="5"/>
      <c r="DH621" s="5"/>
      <c r="DI621" s="4"/>
      <c r="DJ621" s="6"/>
      <c r="DK621" s="4"/>
      <c r="DL621" s="6"/>
      <c r="DM621" s="5"/>
      <c r="DN621" s="5"/>
      <c r="DO621" s="4"/>
      <c r="DP621" s="6"/>
      <c r="DQ621" s="4"/>
      <c r="DR621" s="6"/>
      <c r="DS621" s="5"/>
      <c r="DT621" s="5"/>
      <c r="DU621" s="4"/>
      <c r="DV621" s="6"/>
      <c r="DW621" s="4"/>
      <c r="DX621" s="6"/>
      <c r="DY621" s="5"/>
      <c r="DZ621" s="5"/>
      <c r="EA621" s="4"/>
      <c r="EB621" s="6"/>
      <c r="EC621" s="4"/>
      <c r="ED621" s="6"/>
      <c r="EE621" s="5"/>
      <c r="EF621" s="5"/>
      <c r="EG621" s="4"/>
      <c r="EH621" s="6"/>
      <c r="EI621" s="4"/>
      <c r="EJ621" s="6"/>
      <c r="EK621" s="5"/>
      <c r="EL621" s="5"/>
      <c r="EM621" s="4"/>
      <c r="EN621" s="6"/>
      <c r="EO621" s="4"/>
      <c r="EP621" s="6"/>
      <c r="EQ621" s="5"/>
      <c r="ER621" s="5"/>
      <c r="ES621" s="4"/>
      <c r="ET621" s="6"/>
      <c r="EU621" s="4"/>
      <c r="EV621" s="6"/>
      <c r="EW621" s="5"/>
      <c r="EX621" s="5"/>
      <c r="EY621" s="4"/>
      <c r="EZ621" s="6"/>
      <c r="FA621" s="4"/>
      <c r="FB621" s="6"/>
      <c r="FC621" s="5"/>
      <c r="FD621" s="5"/>
      <c r="FE621" s="4"/>
      <c r="FF621" s="6"/>
      <c r="FG621" s="4"/>
      <c r="FH621" s="6"/>
      <c r="FI621" s="5"/>
      <c r="FJ621" s="5"/>
      <c r="FK621" s="4"/>
      <c r="FL621" s="6"/>
      <c r="FM621" s="4"/>
      <c r="FN621" s="6"/>
      <c r="FO621" s="5"/>
      <c r="FP621" s="5"/>
      <c r="FQ621" s="4"/>
      <c r="FR621" s="6"/>
      <c r="FS621" s="4"/>
      <c r="FT621" s="6"/>
      <c r="FU621" s="5"/>
      <c r="FV621" s="5"/>
      <c r="FW621" s="4"/>
      <c r="FX621" s="6"/>
      <c r="FY621" s="4"/>
      <c r="FZ621" s="6"/>
      <c r="GA621" s="5"/>
      <c r="GB621" s="5"/>
      <c r="GC621" s="4"/>
      <c r="GD621" s="6"/>
      <c r="GE621" s="4"/>
      <c r="GF621" s="6"/>
      <c r="GG621" s="5"/>
      <c r="GH621" s="5"/>
      <c r="GI621" s="4"/>
      <c r="GJ621" s="6"/>
      <c r="GK621" s="4"/>
      <c r="GL621" s="6"/>
      <c r="GM621" s="5"/>
      <c r="GN621" s="5"/>
      <c r="GO621" s="4"/>
      <c r="GP621" s="6"/>
      <c r="GQ621" s="4"/>
      <c r="GR621" s="6"/>
      <c r="GS621" s="5"/>
      <c r="GT621" s="5"/>
      <c r="GU621" s="4"/>
      <c r="GV621" s="6"/>
      <c r="GW621" s="4"/>
      <c r="GX621" s="6"/>
      <c r="GY621" s="5"/>
      <c r="GZ621" s="5"/>
      <c r="HA621" s="4"/>
      <c r="HB621" s="6"/>
      <c r="HC621" s="4"/>
      <c r="HD621" s="6"/>
      <c r="HE621" s="5"/>
      <c r="HF621" s="5"/>
      <c r="HG621" s="4"/>
      <c r="HH621" s="6"/>
      <c r="HI621" s="4"/>
      <c r="HJ621" s="6"/>
      <c r="HK621" s="5"/>
      <c r="HL621" s="5"/>
      <c r="HM621" s="4"/>
      <c r="HN621" s="6"/>
      <c r="HO621" s="4"/>
      <c r="HP621" s="6"/>
      <c r="HQ621" s="5"/>
      <c r="HR621" s="5"/>
      <c r="HS621" s="4"/>
      <c r="HT621" s="6"/>
      <c r="HU621" s="4"/>
      <c r="HV621" s="6"/>
      <c r="HW621" s="5"/>
      <c r="HX621" s="5"/>
      <c r="HY621" s="4"/>
      <c r="HZ621" s="6"/>
      <c r="IA621" s="4"/>
      <c r="IB621" s="6"/>
      <c r="IC621" s="5"/>
      <c r="ID621" s="5"/>
      <c r="IE621" s="4"/>
      <c r="IF621" s="6"/>
      <c r="IG621" s="4"/>
      <c r="IH621" s="6"/>
      <c r="II621" s="5"/>
      <c r="IJ621" s="5"/>
      <c r="IK621" s="4"/>
      <c r="IL621" s="6"/>
      <c r="IM621" s="4"/>
      <c r="IN621" s="6"/>
      <c r="IO621" s="5"/>
      <c r="IP621" s="5"/>
      <c r="IQ621" s="4"/>
      <c r="IR621" s="6"/>
      <c r="IS621" s="4"/>
      <c r="IT621" s="6"/>
      <c r="IU621" s="5"/>
      <c r="IV621" s="5"/>
      <c r="IW621" s="4"/>
      <c r="IX621" s="6"/>
      <c r="IY621" s="4"/>
      <c r="IZ621" s="6"/>
      <c r="JA621" s="5"/>
      <c r="JB621" s="5"/>
      <c r="JC621" s="4"/>
      <c r="JD621" s="6"/>
      <c r="JE621" s="4"/>
      <c r="JF621" s="6"/>
      <c r="JG621" s="5"/>
      <c r="JH621" s="5"/>
      <c r="JI621" s="4"/>
      <c r="JJ621" s="6"/>
      <c r="JK621" s="4"/>
      <c r="JL621" s="6"/>
      <c r="JM621" s="5"/>
      <c r="JN621" s="5"/>
      <c r="JO621" s="4"/>
      <c r="JP621" s="6"/>
      <c r="JQ621" s="4"/>
      <c r="JR621" s="6"/>
      <c r="JS621" s="5"/>
      <c r="JT621" s="5"/>
      <c r="JU621" s="4"/>
      <c r="JV621" s="6"/>
      <c r="JW621" s="4"/>
      <c r="JX621" s="6"/>
      <c r="JY621" s="5"/>
      <c r="JZ621" s="5"/>
      <c r="KA621" s="4"/>
      <c r="KB621" s="6"/>
      <c r="KC621" s="4"/>
      <c r="KD621" s="6"/>
      <c r="KE621" s="5"/>
      <c r="KF621" s="5"/>
      <c r="KG621" s="4"/>
      <c r="KH621" s="6"/>
      <c r="KI621" s="4"/>
      <c r="KJ621" s="6"/>
      <c r="KK621" s="5"/>
      <c r="KL621" s="5"/>
    </row>
    <row r="622">
      <c r="A622" s="3" t="s">
        <v>85</v>
      </c>
      <c r="B622" s="3" t="s">
        <v>851</v>
      </c>
      <c r="C622" s="3" t="s">
        <v>87</v>
      </c>
      <c r="D622" s="3" t="s">
        <v>712</v>
      </c>
      <c r="E622" s="3" t="s">
        <v>865</v>
      </c>
      <c r="F622" s="3" t="s">
        <v>104</v>
      </c>
      <c r="G622" s="3" t="s">
        <v>104</v>
      </c>
      <c r="H622" s="3" t="s">
        <v>104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  <c r="AU622" s="4"/>
      <c r="AV622" s="6"/>
      <c r="AW622" s="4"/>
      <c r="AX622" s="6"/>
      <c r="AY622" s="5"/>
      <c r="AZ622" s="5"/>
      <c r="BA622" s="4"/>
      <c r="BB622" s="6"/>
      <c r="BC622" s="4"/>
      <c r="BD622" s="6"/>
      <c r="BE622" s="5"/>
      <c r="BF622" s="5"/>
      <c r="BG622" s="4"/>
      <c r="BH622" s="6"/>
      <c r="BI622" s="4"/>
      <c r="BJ622" s="6"/>
      <c r="BK622" s="5"/>
      <c r="BL622" s="5"/>
      <c r="BM622" s="4"/>
      <c r="BN622" s="6"/>
      <c r="BO622" s="4"/>
      <c r="BP622" s="6"/>
      <c r="BQ622" s="5"/>
      <c r="BR622" s="5"/>
      <c r="BS622" s="4"/>
      <c r="BT622" s="6"/>
      <c r="BU622" s="4"/>
      <c r="BV622" s="6"/>
      <c r="BW622" s="5"/>
      <c r="BX622" s="5"/>
      <c r="BY622" s="4"/>
      <c r="BZ622" s="6"/>
      <c r="CA622" s="4"/>
      <c r="CB622" s="6"/>
      <c r="CC622" s="5"/>
      <c r="CD622" s="5"/>
      <c r="CE622" s="4"/>
      <c r="CF622" s="6"/>
      <c r="CG622" s="4"/>
      <c r="CH622" s="6"/>
      <c r="CI622" s="5"/>
      <c r="CJ622" s="5"/>
      <c r="CK622" s="4"/>
      <c r="CL622" s="6"/>
      <c r="CM622" s="4"/>
      <c r="CN622" s="6"/>
      <c r="CO622" s="5"/>
      <c r="CP622" s="5"/>
      <c r="CQ622" s="4"/>
      <c r="CR622" s="6"/>
      <c r="CS622" s="4"/>
      <c r="CT622" s="6"/>
      <c r="CU622" s="5"/>
      <c r="CV622" s="5"/>
      <c r="CW622" s="4"/>
      <c r="CX622" s="6"/>
      <c r="CY622" s="4"/>
      <c r="CZ622" s="6"/>
      <c r="DA622" s="5"/>
      <c r="DB622" s="5"/>
      <c r="DC622" s="4"/>
      <c r="DD622" s="6"/>
      <c r="DE622" s="4"/>
      <c r="DF622" s="6"/>
      <c r="DG622" s="5"/>
      <c r="DH622" s="5"/>
      <c r="DI622" s="4"/>
      <c r="DJ622" s="6"/>
      <c r="DK622" s="4"/>
      <c r="DL622" s="6"/>
      <c r="DM622" s="5"/>
      <c r="DN622" s="5"/>
      <c r="DO622" s="4"/>
      <c r="DP622" s="6"/>
      <c r="DQ622" s="4"/>
      <c r="DR622" s="6"/>
      <c r="DS622" s="5"/>
      <c r="DT622" s="5"/>
      <c r="DU622" s="4"/>
      <c r="DV622" s="6"/>
      <c r="DW622" s="4"/>
      <c r="DX622" s="6"/>
      <c r="DY622" s="5"/>
      <c r="DZ622" s="5"/>
      <c r="EA622" s="4"/>
      <c r="EB622" s="6"/>
      <c r="EC622" s="4"/>
      <c r="ED622" s="6"/>
      <c r="EE622" s="5"/>
      <c r="EF622" s="5"/>
      <c r="EG622" s="4"/>
      <c r="EH622" s="6"/>
      <c r="EI622" s="4"/>
      <c r="EJ622" s="6"/>
      <c r="EK622" s="5"/>
      <c r="EL622" s="5"/>
      <c r="EM622" s="4"/>
      <c r="EN622" s="6"/>
      <c r="EO622" s="4"/>
      <c r="EP622" s="6"/>
      <c r="EQ622" s="5"/>
      <c r="ER622" s="5"/>
      <c r="ES622" s="4"/>
      <c r="ET622" s="6"/>
      <c r="EU622" s="4"/>
      <c r="EV622" s="6"/>
      <c r="EW622" s="5"/>
      <c r="EX622" s="5"/>
      <c r="EY622" s="4"/>
      <c r="EZ622" s="6"/>
      <c r="FA622" s="4"/>
      <c r="FB622" s="6"/>
      <c r="FC622" s="5"/>
      <c r="FD622" s="5"/>
      <c r="FE622" s="4"/>
      <c r="FF622" s="6"/>
      <c r="FG622" s="4"/>
      <c r="FH622" s="6"/>
      <c r="FI622" s="5"/>
      <c r="FJ622" s="5"/>
      <c r="FK622" s="4"/>
      <c r="FL622" s="6"/>
      <c r="FM622" s="4"/>
      <c r="FN622" s="6"/>
      <c r="FO622" s="5"/>
      <c r="FP622" s="5"/>
      <c r="FQ622" s="4"/>
      <c r="FR622" s="6"/>
      <c r="FS622" s="4"/>
      <c r="FT622" s="6"/>
      <c r="FU622" s="5"/>
      <c r="FV622" s="5"/>
      <c r="FW622" s="4"/>
      <c r="FX622" s="6"/>
      <c r="FY622" s="4"/>
      <c r="FZ622" s="6"/>
      <c r="GA622" s="5"/>
      <c r="GB622" s="5"/>
      <c r="GC622" s="4"/>
      <c r="GD622" s="6"/>
      <c r="GE622" s="4"/>
      <c r="GF622" s="6"/>
      <c r="GG622" s="5"/>
      <c r="GH622" s="5"/>
      <c r="GI622" s="4"/>
      <c r="GJ622" s="6"/>
      <c r="GK622" s="4"/>
      <c r="GL622" s="6"/>
      <c r="GM622" s="5"/>
      <c r="GN622" s="5"/>
      <c r="GO622" s="4"/>
      <c r="GP622" s="6"/>
      <c r="GQ622" s="4"/>
      <c r="GR622" s="6"/>
      <c r="GS622" s="5"/>
      <c r="GT622" s="5"/>
      <c r="GU622" s="4"/>
      <c r="GV622" s="6"/>
      <c r="GW622" s="4"/>
      <c r="GX622" s="6"/>
      <c r="GY622" s="5"/>
      <c r="GZ622" s="5"/>
      <c r="HA622" s="4"/>
      <c r="HB622" s="6"/>
      <c r="HC622" s="4"/>
      <c r="HD622" s="6"/>
      <c r="HE622" s="5"/>
      <c r="HF622" s="5"/>
      <c r="HG622" s="4"/>
      <c r="HH622" s="6"/>
      <c r="HI622" s="4"/>
      <c r="HJ622" s="6"/>
      <c r="HK622" s="5"/>
      <c r="HL622" s="5"/>
      <c r="HM622" s="4"/>
      <c r="HN622" s="6"/>
      <c r="HO622" s="4"/>
      <c r="HP622" s="6"/>
      <c r="HQ622" s="5"/>
      <c r="HR622" s="5"/>
      <c r="HS622" s="4"/>
      <c r="HT622" s="6"/>
      <c r="HU622" s="4"/>
      <c r="HV622" s="6"/>
      <c r="HW622" s="5"/>
      <c r="HX622" s="5"/>
      <c r="HY622" s="4"/>
      <c r="HZ622" s="6"/>
      <c r="IA622" s="4"/>
      <c r="IB622" s="6"/>
      <c r="IC622" s="5"/>
      <c r="ID622" s="5"/>
      <c r="IE622" s="4"/>
      <c r="IF622" s="6"/>
      <c r="IG622" s="4"/>
      <c r="IH622" s="6"/>
      <c r="II622" s="5"/>
      <c r="IJ622" s="5"/>
      <c r="IK622" s="4"/>
      <c r="IL622" s="6"/>
      <c r="IM622" s="4"/>
      <c r="IN622" s="6"/>
      <c r="IO622" s="5"/>
      <c r="IP622" s="5"/>
      <c r="IQ622" s="4"/>
      <c r="IR622" s="6"/>
      <c r="IS622" s="4"/>
      <c r="IT622" s="6"/>
      <c r="IU622" s="5"/>
      <c r="IV622" s="5"/>
      <c r="IW622" s="4"/>
      <c r="IX622" s="6"/>
      <c r="IY622" s="4"/>
      <c r="IZ622" s="6"/>
      <c r="JA622" s="5"/>
      <c r="JB622" s="5"/>
      <c r="JC622" s="4"/>
      <c r="JD622" s="6"/>
      <c r="JE622" s="4"/>
      <c r="JF622" s="6"/>
      <c r="JG622" s="5"/>
      <c r="JH622" s="5"/>
      <c r="JI622" s="4"/>
      <c r="JJ622" s="6"/>
      <c r="JK622" s="4"/>
      <c r="JL622" s="6"/>
      <c r="JM622" s="5"/>
      <c r="JN622" s="5"/>
      <c r="JO622" s="4"/>
      <c r="JP622" s="6"/>
      <c r="JQ622" s="4"/>
      <c r="JR622" s="6"/>
      <c r="JS622" s="5"/>
      <c r="JT622" s="5"/>
      <c r="JU622" s="4"/>
      <c r="JV622" s="6"/>
      <c r="JW622" s="4"/>
      <c r="JX622" s="6"/>
      <c r="JY622" s="5"/>
      <c r="JZ622" s="5"/>
      <c r="KA622" s="4"/>
      <c r="KB622" s="6"/>
      <c r="KC622" s="4"/>
      <c r="KD622" s="6"/>
      <c r="KE622" s="5"/>
      <c r="KF622" s="5"/>
      <c r="KG622" s="4"/>
      <c r="KH622" s="6"/>
      <c r="KI622" s="4"/>
      <c r="KJ622" s="6"/>
      <c r="KK622" s="5"/>
      <c r="KL622" s="5"/>
    </row>
    <row r="623">
      <c r="A623" s="3" t="s">
        <v>85</v>
      </c>
      <c r="B623" s="3" t="s">
        <v>851</v>
      </c>
      <c r="C623" s="3" t="s">
        <v>87</v>
      </c>
      <c r="D623" s="3" t="s">
        <v>712</v>
      </c>
      <c r="E623" s="3" t="s">
        <v>117</v>
      </c>
      <c r="F623" s="3" t="s">
        <v>104</v>
      </c>
      <c r="G623" s="3" t="s">
        <v>104</v>
      </c>
      <c r="H623" s="3" t="s">
        <v>104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  <c r="AU623" s="4"/>
      <c r="AV623" s="6"/>
      <c r="AW623" s="4"/>
      <c r="AX623" s="6"/>
      <c r="AY623" s="5"/>
      <c r="AZ623" s="5"/>
      <c r="BA623" s="4"/>
      <c r="BB623" s="6"/>
      <c r="BC623" s="4"/>
      <c r="BD623" s="6"/>
      <c r="BE623" s="5"/>
      <c r="BF623" s="5"/>
      <c r="BG623" s="4"/>
      <c r="BH623" s="6"/>
      <c r="BI623" s="4"/>
      <c r="BJ623" s="6"/>
      <c r="BK623" s="5"/>
      <c r="BL623" s="5"/>
      <c r="BM623" s="4"/>
      <c r="BN623" s="6"/>
      <c r="BO623" s="4"/>
      <c r="BP623" s="6"/>
      <c r="BQ623" s="5"/>
      <c r="BR623" s="5"/>
      <c r="BS623" s="4"/>
      <c r="BT623" s="6"/>
      <c r="BU623" s="4"/>
      <c r="BV623" s="6"/>
      <c r="BW623" s="5"/>
      <c r="BX623" s="5"/>
      <c r="BY623" s="4"/>
      <c r="BZ623" s="6"/>
      <c r="CA623" s="4"/>
      <c r="CB623" s="6"/>
      <c r="CC623" s="5"/>
      <c r="CD623" s="5"/>
      <c r="CE623" s="4"/>
      <c r="CF623" s="6"/>
      <c r="CG623" s="4"/>
      <c r="CH623" s="6"/>
      <c r="CI623" s="5"/>
      <c r="CJ623" s="5"/>
      <c r="CK623" s="4"/>
      <c r="CL623" s="6"/>
      <c r="CM623" s="4"/>
      <c r="CN623" s="6"/>
      <c r="CO623" s="5"/>
      <c r="CP623" s="5"/>
      <c r="CQ623" s="4"/>
      <c r="CR623" s="6"/>
      <c r="CS623" s="4"/>
      <c r="CT623" s="6"/>
      <c r="CU623" s="5"/>
      <c r="CV623" s="5"/>
      <c r="CW623" s="4"/>
      <c r="CX623" s="6"/>
      <c r="CY623" s="4"/>
      <c r="CZ623" s="6"/>
      <c r="DA623" s="5"/>
      <c r="DB623" s="5"/>
      <c r="DC623" s="4"/>
      <c r="DD623" s="6"/>
      <c r="DE623" s="4"/>
      <c r="DF623" s="6"/>
      <c r="DG623" s="5"/>
      <c r="DH623" s="5"/>
      <c r="DI623" s="4"/>
      <c r="DJ623" s="6"/>
      <c r="DK623" s="4"/>
      <c r="DL623" s="6"/>
      <c r="DM623" s="5"/>
      <c r="DN623" s="5"/>
      <c r="DO623" s="4"/>
      <c r="DP623" s="6"/>
      <c r="DQ623" s="4"/>
      <c r="DR623" s="6"/>
      <c r="DS623" s="5"/>
      <c r="DT623" s="5"/>
      <c r="DU623" s="4"/>
      <c r="DV623" s="6"/>
      <c r="DW623" s="4"/>
      <c r="DX623" s="6"/>
      <c r="DY623" s="5"/>
      <c r="DZ623" s="5"/>
      <c r="EA623" s="4"/>
      <c r="EB623" s="6"/>
      <c r="EC623" s="4"/>
      <c r="ED623" s="6"/>
      <c r="EE623" s="5"/>
      <c r="EF623" s="5"/>
      <c r="EG623" s="4"/>
      <c r="EH623" s="6"/>
      <c r="EI623" s="4"/>
      <c r="EJ623" s="6"/>
      <c r="EK623" s="5"/>
      <c r="EL623" s="5"/>
      <c r="EM623" s="4"/>
      <c r="EN623" s="6"/>
      <c r="EO623" s="4"/>
      <c r="EP623" s="6"/>
      <c r="EQ623" s="5"/>
      <c r="ER623" s="5"/>
      <c r="ES623" s="4"/>
      <c r="ET623" s="6"/>
      <c r="EU623" s="4"/>
      <c r="EV623" s="6"/>
      <c r="EW623" s="5"/>
      <c r="EX623" s="5"/>
      <c r="EY623" s="4"/>
      <c r="EZ623" s="6"/>
      <c r="FA623" s="4"/>
      <c r="FB623" s="6"/>
      <c r="FC623" s="5"/>
      <c r="FD623" s="5"/>
      <c r="FE623" s="4"/>
      <c r="FF623" s="6"/>
      <c r="FG623" s="4"/>
      <c r="FH623" s="6"/>
      <c r="FI623" s="5"/>
      <c r="FJ623" s="5"/>
      <c r="FK623" s="4"/>
      <c r="FL623" s="6"/>
      <c r="FM623" s="4"/>
      <c r="FN623" s="6"/>
      <c r="FO623" s="5"/>
      <c r="FP623" s="5"/>
      <c r="FQ623" s="4"/>
      <c r="FR623" s="6"/>
      <c r="FS623" s="4"/>
      <c r="FT623" s="6"/>
      <c r="FU623" s="5"/>
      <c r="FV623" s="5"/>
      <c r="FW623" s="4"/>
      <c r="FX623" s="6"/>
      <c r="FY623" s="4"/>
      <c r="FZ623" s="6"/>
      <c r="GA623" s="5"/>
      <c r="GB623" s="5"/>
      <c r="GC623" s="4"/>
      <c r="GD623" s="6"/>
      <c r="GE623" s="4"/>
      <c r="GF623" s="6"/>
      <c r="GG623" s="5"/>
      <c r="GH623" s="5"/>
      <c r="GI623" s="4"/>
      <c r="GJ623" s="6"/>
      <c r="GK623" s="4"/>
      <c r="GL623" s="6"/>
      <c r="GM623" s="5"/>
      <c r="GN623" s="5"/>
      <c r="GO623" s="4"/>
      <c r="GP623" s="6"/>
      <c r="GQ623" s="4"/>
      <c r="GR623" s="6"/>
      <c r="GS623" s="5"/>
      <c r="GT623" s="5"/>
      <c r="GU623" s="4"/>
      <c r="GV623" s="6"/>
      <c r="GW623" s="4"/>
      <c r="GX623" s="6"/>
      <c r="GY623" s="5"/>
      <c r="GZ623" s="5"/>
      <c r="HA623" s="4"/>
      <c r="HB623" s="6"/>
      <c r="HC623" s="4"/>
      <c r="HD623" s="6"/>
      <c r="HE623" s="5"/>
      <c r="HF623" s="5"/>
      <c r="HG623" s="4"/>
      <c r="HH623" s="6"/>
      <c r="HI623" s="4"/>
      <c r="HJ623" s="6"/>
      <c r="HK623" s="5"/>
      <c r="HL623" s="5"/>
      <c r="HM623" s="4"/>
      <c r="HN623" s="6"/>
      <c r="HO623" s="4"/>
      <c r="HP623" s="6"/>
      <c r="HQ623" s="5"/>
      <c r="HR623" s="5"/>
      <c r="HS623" s="4"/>
      <c r="HT623" s="6"/>
      <c r="HU623" s="4"/>
      <c r="HV623" s="6"/>
      <c r="HW623" s="5"/>
      <c r="HX623" s="5"/>
      <c r="HY623" s="4"/>
      <c r="HZ623" s="6"/>
      <c r="IA623" s="4"/>
      <c r="IB623" s="6"/>
      <c r="IC623" s="5"/>
      <c r="ID623" s="5"/>
      <c r="IE623" s="4"/>
      <c r="IF623" s="6"/>
      <c r="IG623" s="4"/>
      <c r="IH623" s="6"/>
      <c r="II623" s="5"/>
      <c r="IJ623" s="5"/>
      <c r="IK623" s="4"/>
      <c r="IL623" s="6"/>
      <c r="IM623" s="4"/>
      <c r="IN623" s="6"/>
      <c r="IO623" s="5"/>
      <c r="IP623" s="5"/>
      <c r="IQ623" s="4"/>
      <c r="IR623" s="6"/>
      <c r="IS623" s="4"/>
      <c r="IT623" s="6"/>
      <c r="IU623" s="5"/>
      <c r="IV623" s="5"/>
      <c r="IW623" s="4"/>
      <c r="IX623" s="6"/>
      <c r="IY623" s="4"/>
      <c r="IZ623" s="6"/>
      <c r="JA623" s="5"/>
      <c r="JB623" s="5"/>
      <c r="JC623" s="4"/>
      <c r="JD623" s="6"/>
      <c r="JE623" s="4"/>
      <c r="JF623" s="6"/>
      <c r="JG623" s="5"/>
      <c r="JH623" s="5"/>
      <c r="JI623" s="4"/>
      <c r="JJ623" s="6"/>
      <c r="JK623" s="4"/>
      <c r="JL623" s="6"/>
      <c r="JM623" s="5"/>
      <c r="JN623" s="5"/>
      <c r="JO623" s="4"/>
      <c r="JP623" s="6"/>
      <c r="JQ623" s="4"/>
      <c r="JR623" s="6"/>
      <c r="JS623" s="5"/>
      <c r="JT623" s="5"/>
      <c r="JU623" s="4"/>
      <c r="JV623" s="6"/>
      <c r="JW623" s="4"/>
      <c r="JX623" s="6"/>
      <c r="JY623" s="5"/>
      <c r="JZ623" s="5"/>
      <c r="KA623" s="4"/>
      <c r="KB623" s="6"/>
      <c r="KC623" s="4"/>
      <c r="KD623" s="6"/>
      <c r="KE623" s="5"/>
      <c r="KF623" s="5"/>
      <c r="KG623" s="4"/>
      <c r="KH623" s="6"/>
      <c r="KI623" s="4"/>
      <c r="KJ623" s="6"/>
      <c r="KK623" s="5"/>
      <c r="KL623" s="5"/>
    </row>
    <row r="624">
      <c r="A624" s="3" t="s">
        <v>85</v>
      </c>
      <c r="B624" s="3" t="s">
        <v>851</v>
      </c>
      <c r="C624" s="3" t="s">
        <v>87</v>
      </c>
      <c r="D624" s="3" t="s">
        <v>712</v>
      </c>
      <c r="E624" s="3" t="s">
        <v>493</v>
      </c>
      <c r="F624" s="3" t="s">
        <v>104</v>
      </c>
      <c r="G624" s="3" t="s">
        <v>104</v>
      </c>
      <c r="H624" s="3" t="s">
        <v>104</v>
      </c>
      <c r="I624" s="4"/>
      <c r="J624" s="4">
        <f>=ROUNDDOWN({0},0)</f>
      </c>
      <c r="K624" s="4">
        <v>234</v>
      </c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  <c r="AU624" s="4"/>
      <c r="AV624" s="6"/>
      <c r="AW624" s="4"/>
      <c r="AX624" s="6"/>
      <c r="AY624" s="5"/>
      <c r="AZ624" s="5"/>
      <c r="BA624" s="4"/>
      <c r="BB624" s="6"/>
      <c r="BC624" s="4"/>
      <c r="BD624" s="6"/>
      <c r="BE624" s="5"/>
      <c r="BF624" s="5"/>
      <c r="BG624" s="4"/>
      <c r="BH624" s="6"/>
      <c r="BI624" s="4"/>
      <c r="BJ624" s="6"/>
      <c r="BK624" s="5"/>
      <c r="BL624" s="5"/>
      <c r="BM624" s="4"/>
      <c r="BN624" s="6"/>
      <c r="BO624" s="4"/>
      <c r="BP624" s="6"/>
      <c r="BQ624" s="5"/>
      <c r="BR624" s="5"/>
      <c r="BS624" s="4"/>
      <c r="BT624" s="6"/>
      <c r="BU624" s="4"/>
      <c r="BV624" s="6"/>
      <c r="BW624" s="5"/>
      <c r="BX624" s="5"/>
      <c r="BY624" s="4"/>
      <c r="BZ624" s="6"/>
      <c r="CA624" s="4"/>
      <c r="CB624" s="6"/>
      <c r="CC624" s="5"/>
      <c r="CD624" s="5"/>
      <c r="CE624" s="4"/>
      <c r="CF624" s="6"/>
      <c r="CG624" s="4"/>
      <c r="CH624" s="6"/>
      <c r="CI624" s="5"/>
      <c r="CJ624" s="5"/>
      <c r="CK624" s="4"/>
      <c r="CL624" s="6"/>
      <c r="CM624" s="4"/>
      <c r="CN624" s="6"/>
      <c r="CO624" s="5"/>
      <c r="CP624" s="5"/>
      <c r="CQ624" s="4"/>
      <c r="CR624" s="6"/>
      <c r="CS624" s="4"/>
      <c r="CT624" s="6"/>
      <c r="CU624" s="5"/>
      <c r="CV624" s="5"/>
      <c r="CW624" s="4"/>
      <c r="CX624" s="6"/>
      <c r="CY624" s="4"/>
      <c r="CZ624" s="6"/>
      <c r="DA624" s="5"/>
      <c r="DB624" s="5"/>
      <c r="DC624" s="4"/>
      <c r="DD624" s="6"/>
      <c r="DE624" s="4"/>
      <c r="DF624" s="6"/>
      <c r="DG624" s="5"/>
      <c r="DH624" s="5"/>
      <c r="DI624" s="4"/>
      <c r="DJ624" s="6"/>
      <c r="DK624" s="4"/>
      <c r="DL624" s="6"/>
      <c r="DM624" s="5"/>
      <c r="DN624" s="5"/>
      <c r="DO624" s="4"/>
      <c r="DP624" s="6"/>
      <c r="DQ624" s="4"/>
      <c r="DR624" s="6"/>
      <c r="DS624" s="5"/>
      <c r="DT624" s="5"/>
      <c r="DU624" s="4"/>
      <c r="DV624" s="6"/>
      <c r="DW624" s="4"/>
      <c r="DX624" s="6"/>
      <c r="DY624" s="5"/>
      <c r="DZ624" s="5"/>
      <c r="EA624" s="4"/>
      <c r="EB624" s="6"/>
      <c r="EC624" s="4"/>
      <c r="ED624" s="6"/>
      <c r="EE624" s="5"/>
      <c r="EF624" s="5"/>
      <c r="EG624" s="4"/>
      <c r="EH624" s="6"/>
      <c r="EI624" s="4"/>
      <c r="EJ624" s="6"/>
      <c r="EK624" s="5"/>
      <c r="EL624" s="5"/>
      <c r="EM624" s="4"/>
      <c r="EN624" s="6"/>
      <c r="EO624" s="4"/>
      <c r="EP624" s="6"/>
      <c r="EQ624" s="5"/>
      <c r="ER624" s="5"/>
      <c r="ES624" s="4"/>
      <c r="ET624" s="6"/>
      <c r="EU624" s="4"/>
      <c r="EV624" s="6"/>
      <c r="EW624" s="5"/>
      <c r="EX624" s="5"/>
      <c r="EY624" s="4"/>
      <c r="EZ624" s="6"/>
      <c r="FA624" s="4"/>
      <c r="FB624" s="6"/>
      <c r="FC624" s="5"/>
      <c r="FD624" s="5"/>
      <c r="FE624" s="4"/>
      <c r="FF624" s="6"/>
      <c r="FG624" s="4"/>
      <c r="FH624" s="6"/>
      <c r="FI624" s="5"/>
      <c r="FJ624" s="5"/>
      <c r="FK624" s="4"/>
      <c r="FL624" s="6"/>
      <c r="FM624" s="4"/>
      <c r="FN624" s="6"/>
      <c r="FO624" s="5"/>
      <c r="FP624" s="5"/>
      <c r="FQ624" s="4"/>
      <c r="FR624" s="6"/>
      <c r="FS624" s="4"/>
      <c r="FT624" s="6"/>
      <c r="FU624" s="5"/>
      <c r="FV624" s="5"/>
      <c r="FW624" s="4"/>
      <c r="FX624" s="6"/>
      <c r="FY624" s="4"/>
      <c r="FZ624" s="6"/>
      <c r="GA624" s="5"/>
      <c r="GB624" s="5"/>
      <c r="GC624" s="4"/>
      <c r="GD624" s="6"/>
      <c r="GE624" s="4"/>
      <c r="GF624" s="6"/>
      <c r="GG624" s="5"/>
      <c r="GH624" s="5"/>
      <c r="GI624" s="4"/>
      <c r="GJ624" s="6"/>
      <c r="GK624" s="4"/>
      <c r="GL624" s="6"/>
      <c r="GM624" s="5"/>
      <c r="GN624" s="5"/>
      <c r="GO624" s="4"/>
      <c r="GP624" s="6"/>
      <c r="GQ624" s="4"/>
      <c r="GR624" s="6"/>
      <c r="GS624" s="5"/>
      <c r="GT624" s="5"/>
      <c r="GU624" s="4"/>
      <c r="GV624" s="6"/>
      <c r="GW624" s="4"/>
      <c r="GX624" s="6"/>
      <c r="GY624" s="5"/>
      <c r="GZ624" s="5"/>
      <c r="HA624" s="4"/>
      <c r="HB624" s="6"/>
      <c r="HC624" s="4"/>
      <c r="HD624" s="6"/>
      <c r="HE624" s="5"/>
      <c r="HF624" s="5"/>
      <c r="HG624" s="4"/>
      <c r="HH624" s="6"/>
      <c r="HI624" s="4"/>
      <c r="HJ624" s="6"/>
      <c r="HK624" s="5"/>
      <c r="HL624" s="5"/>
      <c r="HM624" s="4"/>
      <c r="HN624" s="6"/>
      <c r="HO624" s="4"/>
      <c r="HP624" s="6"/>
      <c r="HQ624" s="5"/>
      <c r="HR624" s="5"/>
      <c r="HS624" s="4"/>
      <c r="HT624" s="6"/>
      <c r="HU624" s="4"/>
      <c r="HV624" s="6"/>
      <c r="HW624" s="5"/>
      <c r="HX624" s="5"/>
      <c r="HY624" s="4"/>
      <c r="HZ624" s="6"/>
      <c r="IA624" s="4"/>
      <c r="IB624" s="6"/>
      <c r="IC624" s="5"/>
      <c r="ID624" s="5"/>
      <c r="IE624" s="4"/>
      <c r="IF624" s="6"/>
      <c r="IG624" s="4"/>
      <c r="IH624" s="6"/>
      <c r="II624" s="5"/>
      <c r="IJ624" s="5"/>
      <c r="IK624" s="4"/>
      <c r="IL624" s="6"/>
      <c r="IM624" s="4"/>
      <c r="IN624" s="6"/>
      <c r="IO624" s="5"/>
      <c r="IP624" s="5"/>
      <c r="IQ624" s="4"/>
      <c r="IR624" s="6"/>
      <c r="IS624" s="4"/>
      <c r="IT624" s="6"/>
      <c r="IU624" s="5"/>
      <c r="IV624" s="5"/>
      <c r="IW624" s="4"/>
      <c r="IX624" s="6"/>
      <c r="IY624" s="4"/>
      <c r="IZ624" s="6"/>
      <c r="JA624" s="5"/>
      <c r="JB624" s="5"/>
      <c r="JC624" s="4"/>
      <c r="JD624" s="6"/>
      <c r="JE624" s="4"/>
      <c r="JF624" s="6"/>
      <c r="JG624" s="5"/>
      <c r="JH624" s="5"/>
      <c r="JI624" s="4"/>
      <c r="JJ624" s="6"/>
      <c r="JK624" s="4"/>
      <c r="JL624" s="6"/>
      <c r="JM624" s="5"/>
      <c r="JN624" s="5"/>
      <c r="JO624" s="4"/>
      <c r="JP624" s="6"/>
      <c r="JQ624" s="4"/>
      <c r="JR624" s="6"/>
      <c r="JS624" s="5"/>
      <c r="JT624" s="5"/>
      <c r="JU624" s="4"/>
      <c r="JV624" s="6"/>
      <c r="JW624" s="4"/>
      <c r="JX624" s="6"/>
      <c r="JY624" s="5"/>
      <c r="JZ624" s="5"/>
      <c r="KA624" s="4"/>
      <c r="KB624" s="6"/>
      <c r="KC624" s="4"/>
      <c r="KD624" s="6"/>
      <c r="KE624" s="5"/>
      <c r="KF624" s="5"/>
      <c r="KG624" s="4"/>
      <c r="KH624" s="6"/>
      <c r="KI624" s="4"/>
      <c r="KJ624" s="6"/>
      <c r="KK624" s="5"/>
      <c r="KL624" s="5"/>
    </row>
    <row r="625">
      <c r="A625" s="3" t="s">
        <v>85</v>
      </c>
      <c r="B625" s="3" t="s">
        <v>851</v>
      </c>
      <c r="C625" s="3" t="s">
        <v>87</v>
      </c>
      <c r="D625" s="3" t="s">
        <v>712</v>
      </c>
      <c r="E625" s="3" t="s">
        <v>866</v>
      </c>
      <c r="F625" s="3" t="s">
        <v>104</v>
      </c>
      <c r="G625" s="3" t="s">
        <v>104</v>
      </c>
      <c r="H625" s="3" t="s">
        <v>104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  <c r="AU625" s="4"/>
      <c r="AV625" s="6"/>
      <c r="AW625" s="4"/>
      <c r="AX625" s="6"/>
      <c r="AY625" s="5"/>
      <c r="AZ625" s="5"/>
      <c r="BA625" s="4"/>
      <c r="BB625" s="6"/>
      <c r="BC625" s="4"/>
      <c r="BD625" s="6"/>
      <c r="BE625" s="5"/>
      <c r="BF625" s="5"/>
      <c r="BG625" s="4"/>
      <c r="BH625" s="6"/>
      <c r="BI625" s="4"/>
      <c r="BJ625" s="6"/>
      <c r="BK625" s="5"/>
      <c r="BL625" s="5"/>
      <c r="BM625" s="4"/>
      <c r="BN625" s="6"/>
      <c r="BO625" s="4"/>
      <c r="BP625" s="6"/>
      <c r="BQ625" s="5"/>
      <c r="BR625" s="5"/>
      <c r="BS625" s="4"/>
      <c r="BT625" s="6"/>
      <c r="BU625" s="4"/>
      <c r="BV625" s="6"/>
      <c r="BW625" s="5"/>
      <c r="BX625" s="5"/>
      <c r="BY625" s="4"/>
      <c r="BZ625" s="6"/>
      <c r="CA625" s="4"/>
      <c r="CB625" s="6"/>
      <c r="CC625" s="5"/>
      <c r="CD625" s="5"/>
      <c r="CE625" s="4"/>
      <c r="CF625" s="6"/>
      <c r="CG625" s="4"/>
      <c r="CH625" s="6"/>
      <c r="CI625" s="5"/>
      <c r="CJ625" s="5"/>
      <c r="CK625" s="4"/>
      <c r="CL625" s="6"/>
      <c r="CM625" s="4"/>
      <c r="CN625" s="6"/>
      <c r="CO625" s="5"/>
      <c r="CP625" s="5"/>
      <c r="CQ625" s="4"/>
      <c r="CR625" s="6"/>
      <c r="CS625" s="4"/>
      <c r="CT625" s="6"/>
      <c r="CU625" s="5"/>
      <c r="CV625" s="5"/>
      <c r="CW625" s="4"/>
      <c r="CX625" s="6"/>
      <c r="CY625" s="4"/>
      <c r="CZ625" s="6"/>
      <c r="DA625" s="5"/>
      <c r="DB625" s="5"/>
      <c r="DC625" s="4"/>
      <c r="DD625" s="6"/>
      <c r="DE625" s="4"/>
      <c r="DF625" s="6"/>
      <c r="DG625" s="5"/>
      <c r="DH625" s="5"/>
      <c r="DI625" s="4"/>
      <c r="DJ625" s="6"/>
      <c r="DK625" s="4"/>
      <c r="DL625" s="6"/>
      <c r="DM625" s="5"/>
      <c r="DN625" s="5"/>
      <c r="DO625" s="4"/>
      <c r="DP625" s="6"/>
      <c r="DQ625" s="4"/>
      <c r="DR625" s="6"/>
      <c r="DS625" s="5"/>
      <c r="DT625" s="5"/>
      <c r="DU625" s="4"/>
      <c r="DV625" s="6"/>
      <c r="DW625" s="4"/>
      <c r="DX625" s="6"/>
      <c r="DY625" s="5"/>
      <c r="DZ625" s="5"/>
      <c r="EA625" s="4"/>
      <c r="EB625" s="6"/>
      <c r="EC625" s="4"/>
      <c r="ED625" s="6"/>
      <c r="EE625" s="5"/>
      <c r="EF625" s="5"/>
      <c r="EG625" s="4"/>
      <c r="EH625" s="6"/>
      <c r="EI625" s="4"/>
      <c r="EJ625" s="6"/>
      <c r="EK625" s="5"/>
      <c r="EL625" s="5"/>
      <c r="EM625" s="4"/>
      <c r="EN625" s="6"/>
      <c r="EO625" s="4"/>
      <c r="EP625" s="6"/>
      <c r="EQ625" s="5"/>
      <c r="ER625" s="5"/>
      <c r="ES625" s="4"/>
      <c r="ET625" s="6"/>
      <c r="EU625" s="4"/>
      <c r="EV625" s="6"/>
      <c r="EW625" s="5"/>
      <c r="EX625" s="5"/>
      <c r="EY625" s="4"/>
      <c r="EZ625" s="6"/>
      <c r="FA625" s="4"/>
      <c r="FB625" s="6"/>
      <c r="FC625" s="5"/>
      <c r="FD625" s="5"/>
      <c r="FE625" s="4"/>
      <c r="FF625" s="6"/>
      <c r="FG625" s="4"/>
      <c r="FH625" s="6"/>
      <c r="FI625" s="5"/>
      <c r="FJ625" s="5"/>
      <c r="FK625" s="4"/>
      <c r="FL625" s="6"/>
      <c r="FM625" s="4"/>
      <c r="FN625" s="6"/>
      <c r="FO625" s="5"/>
      <c r="FP625" s="5"/>
      <c r="FQ625" s="4"/>
      <c r="FR625" s="6"/>
      <c r="FS625" s="4"/>
      <c r="FT625" s="6"/>
      <c r="FU625" s="5"/>
      <c r="FV625" s="5"/>
      <c r="FW625" s="4"/>
      <c r="FX625" s="6"/>
      <c r="FY625" s="4"/>
      <c r="FZ625" s="6"/>
      <c r="GA625" s="5"/>
      <c r="GB625" s="5"/>
      <c r="GC625" s="4"/>
      <c r="GD625" s="6"/>
      <c r="GE625" s="4"/>
      <c r="GF625" s="6"/>
      <c r="GG625" s="5"/>
      <c r="GH625" s="5"/>
      <c r="GI625" s="4"/>
      <c r="GJ625" s="6"/>
      <c r="GK625" s="4"/>
      <c r="GL625" s="6"/>
      <c r="GM625" s="5"/>
      <c r="GN625" s="5"/>
      <c r="GO625" s="4"/>
      <c r="GP625" s="6"/>
      <c r="GQ625" s="4"/>
      <c r="GR625" s="6"/>
      <c r="GS625" s="5"/>
      <c r="GT625" s="5"/>
      <c r="GU625" s="4"/>
      <c r="GV625" s="6"/>
      <c r="GW625" s="4"/>
      <c r="GX625" s="6"/>
      <c r="GY625" s="5"/>
      <c r="GZ625" s="5"/>
      <c r="HA625" s="4"/>
      <c r="HB625" s="6"/>
      <c r="HC625" s="4"/>
      <c r="HD625" s="6"/>
      <c r="HE625" s="5"/>
      <c r="HF625" s="5"/>
      <c r="HG625" s="4"/>
      <c r="HH625" s="6"/>
      <c r="HI625" s="4"/>
      <c r="HJ625" s="6"/>
      <c r="HK625" s="5"/>
      <c r="HL625" s="5"/>
      <c r="HM625" s="4"/>
      <c r="HN625" s="6"/>
      <c r="HO625" s="4"/>
      <c r="HP625" s="6"/>
      <c r="HQ625" s="5"/>
      <c r="HR625" s="5"/>
      <c r="HS625" s="4"/>
      <c r="HT625" s="6"/>
      <c r="HU625" s="4"/>
      <c r="HV625" s="6"/>
      <c r="HW625" s="5"/>
      <c r="HX625" s="5"/>
      <c r="HY625" s="4"/>
      <c r="HZ625" s="6"/>
      <c r="IA625" s="4"/>
      <c r="IB625" s="6"/>
      <c r="IC625" s="5"/>
      <c r="ID625" s="5"/>
      <c r="IE625" s="4"/>
      <c r="IF625" s="6"/>
      <c r="IG625" s="4"/>
      <c r="IH625" s="6"/>
      <c r="II625" s="5"/>
      <c r="IJ625" s="5"/>
      <c r="IK625" s="4"/>
      <c r="IL625" s="6"/>
      <c r="IM625" s="4"/>
      <c r="IN625" s="6"/>
      <c r="IO625" s="5"/>
      <c r="IP625" s="5"/>
      <c r="IQ625" s="4"/>
      <c r="IR625" s="6"/>
      <c r="IS625" s="4"/>
      <c r="IT625" s="6"/>
      <c r="IU625" s="5"/>
      <c r="IV625" s="5"/>
      <c r="IW625" s="4"/>
      <c r="IX625" s="6"/>
      <c r="IY625" s="4"/>
      <c r="IZ625" s="6"/>
      <c r="JA625" s="5"/>
      <c r="JB625" s="5"/>
      <c r="JC625" s="4"/>
      <c r="JD625" s="6"/>
      <c r="JE625" s="4"/>
      <c r="JF625" s="6"/>
      <c r="JG625" s="5"/>
      <c r="JH625" s="5"/>
      <c r="JI625" s="4"/>
      <c r="JJ625" s="6"/>
      <c r="JK625" s="4"/>
      <c r="JL625" s="6"/>
      <c r="JM625" s="5"/>
      <c r="JN625" s="5"/>
      <c r="JO625" s="4"/>
      <c r="JP625" s="6"/>
      <c r="JQ625" s="4"/>
      <c r="JR625" s="6"/>
      <c r="JS625" s="5"/>
      <c r="JT625" s="5"/>
      <c r="JU625" s="4"/>
      <c r="JV625" s="6"/>
      <c r="JW625" s="4"/>
      <c r="JX625" s="6"/>
      <c r="JY625" s="5"/>
      <c r="JZ625" s="5"/>
      <c r="KA625" s="4"/>
      <c r="KB625" s="6"/>
      <c r="KC625" s="4"/>
      <c r="KD625" s="6"/>
      <c r="KE625" s="5"/>
      <c r="KF625" s="5"/>
      <c r="KG625" s="4"/>
      <c r="KH625" s="6"/>
      <c r="KI625" s="4"/>
      <c r="KJ625" s="6"/>
      <c r="KK625" s="5"/>
      <c r="KL625" s="5"/>
    </row>
    <row r="626">
      <c r="A626" s="3" t="s">
        <v>85</v>
      </c>
      <c r="B626" s="3" t="s">
        <v>851</v>
      </c>
      <c r="C626" s="3" t="s">
        <v>87</v>
      </c>
      <c r="D626" s="3" t="s">
        <v>712</v>
      </c>
      <c r="E626" s="3" t="s">
        <v>867</v>
      </c>
      <c r="F626" s="3" t="s">
        <v>104</v>
      </c>
      <c r="G626" s="3" t="s">
        <v>104</v>
      </c>
      <c r="H626" s="3" t="s">
        <v>104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  <c r="AU626" s="4"/>
      <c r="AV626" s="6"/>
      <c r="AW626" s="4"/>
      <c r="AX626" s="6"/>
      <c r="AY626" s="5"/>
      <c r="AZ626" s="5"/>
      <c r="BA626" s="4"/>
      <c r="BB626" s="6"/>
      <c r="BC626" s="4"/>
      <c r="BD626" s="6"/>
      <c r="BE626" s="5"/>
      <c r="BF626" s="5"/>
      <c r="BG626" s="4"/>
      <c r="BH626" s="6"/>
      <c r="BI626" s="4"/>
      <c r="BJ626" s="6"/>
      <c r="BK626" s="5"/>
      <c r="BL626" s="5"/>
      <c r="BM626" s="4"/>
      <c r="BN626" s="6"/>
      <c r="BO626" s="4"/>
      <c r="BP626" s="6"/>
      <c r="BQ626" s="5"/>
      <c r="BR626" s="5"/>
      <c r="BS626" s="4"/>
      <c r="BT626" s="6"/>
      <c r="BU626" s="4"/>
      <c r="BV626" s="6"/>
      <c r="BW626" s="5"/>
      <c r="BX626" s="5"/>
      <c r="BY626" s="4"/>
      <c r="BZ626" s="6"/>
      <c r="CA626" s="4"/>
      <c r="CB626" s="6"/>
      <c r="CC626" s="5"/>
      <c r="CD626" s="5"/>
      <c r="CE626" s="4"/>
      <c r="CF626" s="6"/>
      <c r="CG626" s="4"/>
      <c r="CH626" s="6"/>
      <c r="CI626" s="5"/>
      <c r="CJ626" s="5"/>
      <c r="CK626" s="4"/>
      <c r="CL626" s="6"/>
      <c r="CM626" s="4"/>
      <c r="CN626" s="6"/>
      <c r="CO626" s="5"/>
      <c r="CP626" s="5"/>
      <c r="CQ626" s="4"/>
      <c r="CR626" s="6"/>
      <c r="CS626" s="4"/>
      <c r="CT626" s="6"/>
      <c r="CU626" s="5"/>
      <c r="CV626" s="5"/>
      <c r="CW626" s="4"/>
      <c r="CX626" s="6"/>
      <c r="CY626" s="4"/>
      <c r="CZ626" s="6"/>
      <c r="DA626" s="5"/>
      <c r="DB626" s="5"/>
      <c r="DC626" s="4"/>
      <c r="DD626" s="6"/>
      <c r="DE626" s="4"/>
      <c r="DF626" s="6"/>
      <c r="DG626" s="5"/>
      <c r="DH626" s="5"/>
      <c r="DI626" s="4"/>
      <c r="DJ626" s="6"/>
      <c r="DK626" s="4"/>
      <c r="DL626" s="6"/>
      <c r="DM626" s="5"/>
      <c r="DN626" s="5"/>
      <c r="DO626" s="4"/>
      <c r="DP626" s="6"/>
      <c r="DQ626" s="4"/>
      <c r="DR626" s="6"/>
      <c r="DS626" s="5"/>
      <c r="DT626" s="5"/>
      <c r="DU626" s="4"/>
      <c r="DV626" s="6"/>
      <c r="DW626" s="4"/>
      <c r="DX626" s="6"/>
      <c r="DY626" s="5"/>
      <c r="DZ626" s="5"/>
      <c r="EA626" s="4"/>
      <c r="EB626" s="6"/>
      <c r="EC626" s="4"/>
      <c r="ED626" s="6"/>
      <c r="EE626" s="5"/>
      <c r="EF626" s="5"/>
      <c r="EG626" s="4"/>
      <c r="EH626" s="6"/>
      <c r="EI626" s="4"/>
      <c r="EJ626" s="6"/>
      <c r="EK626" s="5"/>
      <c r="EL626" s="5"/>
      <c r="EM626" s="4"/>
      <c r="EN626" s="6"/>
      <c r="EO626" s="4"/>
      <c r="EP626" s="6"/>
      <c r="EQ626" s="5"/>
      <c r="ER626" s="5"/>
      <c r="ES626" s="4"/>
      <c r="ET626" s="6"/>
      <c r="EU626" s="4"/>
      <c r="EV626" s="6"/>
      <c r="EW626" s="5"/>
      <c r="EX626" s="5"/>
      <c r="EY626" s="4"/>
      <c r="EZ626" s="6"/>
      <c r="FA626" s="4"/>
      <c r="FB626" s="6"/>
      <c r="FC626" s="5"/>
      <c r="FD626" s="5"/>
      <c r="FE626" s="4"/>
      <c r="FF626" s="6"/>
      <c r="FG626" s="4"/>
      <c r="FH626" s="6"/>
      <c r="FI626" s="5"/>
      <c r="FJ626" s="5"/>
      <c r="FK626" s="4"/>
      <c r="FL626" s="6"/>
      <c r="FM626" s="4"/>
      <c r="FN626" s="6"/>
      <c r="FO626" s="5"/>
      <c r="FP626" s="5"/>
      <c r="FQ626" s="4"/>
      <c r="FR626" s="6"/>
      <c r="FS626" s="4"/>
      <c r="FT626" s="6"/>
      <c r="FU626" s="5"/>
      <c r="FV626" s="5"/>
      <c r="FW626" s="4"/>
      <c r="FX626" s="6"/>
      <c r="FY626" s="4"/>
      <c r="FZ626" s="6"/>
      <c r="GA626" s="5"/>
      <c r="GB626" s="5"/>
      <c r="GC626" s="4"/>
      <c r="GD626" s="6"/>
      <c r="GE626" s="4"/>
      <c r="GF626" s="6"/>
      <c r="GG626" s="5"/>
      <c r="GH626" s="5"/>
      <c r="GI626" s="4"/>
      <c r="GJ626" s="6"/>
      <c r="GK626" s="4"/>
      <c r="GL626" s="6"/>
      <c r="GM626" s="5"/>
      <c r="GN626" s="5"/>
      <c r="GO626" s="4"/>
      <c r="GP626" s="6"/>
      <c r="GQ626" s="4"/>
      <c r="GR626" s="6"/>
      <c r="GS626" s="5"/>
      <c r="GT626" s="5"/>
      <c r="GU626" s="4"/>
      <c r="GV626" s="6"/>
      <c r="GW626" s="4"/>
      <c r="GX626" s="6"/>
      <c r="GY626" s="5"/>
      <c r="GZ626" s="5"/>
      <c r="HA626" s="4"/>
      <c r="HB626" s="6"/>
      <c r="HC626" s="4"/>
      <c r="HD626" s="6"/>
      <c r="HE626" s="5"/>
      <c r="HF626" s="5"/>
      <c r="HG626" s="4"/>
      <c r="HH626" s="6"/>
      <c r="HI626" s="4"/>
      <c r="HJ626" s="6"/>
      <c r="HK626" s="5"/>
      <c r="HL626" s="5"/>
      <c r="HM626" s="4"/>
      <c r="HN626" s="6"/>
      <c r="HO626" s="4"/>
      <c r="HP626" s="6"/>
      <c r="HQ626" s="5"/>
      <c r="HR626" s="5"/>
      <c r="HS626" s="4"/>
      <c r="HT626" s="6"/>
      <c r="HU626" s="4"/>
      <c r="HV626" s="6"/>
      <c r="HW626" s="5"/>
      <c r="HX626" s="5"/>
      <c r="HY626" s="4"/>
      <c r="HZ626" s="6"/>
      <c r="IA626" s="4"/>
      <c r="IB626" s="6"/>
      <c r="IC626" s="5"/>
      <c r="ID626" s="5"/>
      <c r="IE626" s="4"/>
      <c r="IF626" s="6"/>
      <c r="IG626" s="4"/>
      <c r="IH626" s="6"/>
      <c r="II626" s="5"/>
      <c r="IJ626" s="5"/>
      <c r="IK626" s="4"/>
      <c r="IL626" s="6"/>
      <c r="IM626" s="4"/>
      <c r="IN626" s="6"/>
      <c r="IO626" s="5"/>
      <c r="IP626" s="5"/>
      <c r="IQ626" s="4"/>
      <c r="IR626" s="6"/>
      <c r="IS626" s="4"/>
      <c r="IT626" s="6"/>
      <c r="IU626" s="5"/>
      <c r="IV626" s="5"/>
      <c r="IW626" s="4"/>
      <c r="IX626" s="6"/>
      <c r="IY626" s="4"/>
      <c r="IZ626" s="6"/>
      <c r="JA626" s="5"/>
      <c r="JB626" s="5"/>
      <c r="JC626" s="4"/>
      <c r="JD626" s="6"/>
      <c r="JE626" s="4"/>
      <c r="JF626" s="6"/>
      <c r="JG626" s="5"/>
      <c r="JH626" s="5"/>
      <c r="JI626" s="4"/>
      <c r="JJ626" s="6"/>
      <c r="JK626" s="4"/>
      <c r="JL626" s="6"/>
      <c r="JM626" s="5"/>
      <c r="JN626" s="5"/>
      <c r="JO626" s="4"/>
      <c r="JP626" s="6"/>
      <c r="JQ626" s="4"/>
      <c r="JR626" s="6"/>
      <c r="JS626" s="5"/>
      <c r="JT626" s="5"/>
      <c r="JU626" s="4"/>
      <c r="JV626" s="6"/>
      <c r="JW626" s="4"/>
      <c r="JX626" s="6"/>
      <c r="JY626" s="5"/>
      <c r="JZ626" s="5"/>
      <c r="KA626" s="4"/>
      <c r="KB626" s="6"/>
      <c r="KC626" s="4"/>
      <c r="KD626" s="6"/>
      <c r="KE626" s="5"/>
      <c r="KF626" s="5"/>
      <c r="KG626" s="4"/>
      <c r="KH626" s="6"/>
      <c r="KI626" s="4"/>
      <c r="KJ626" s="6"/>
      <c r="KK626" s="5"/>
      <c r="KL626" s="5"/>
    </row>
    <row r="627">
      <c r="A627" s="3" t="s">
        <v>85</v>
      </c>
      <c r="B627" s="3" t="s">
        <v>851</v>
      </c>
      <c r="C627" s="3" t="s">
        <v>87</v>
      </c>
      <c r="D627" s="3" t="s">
        <v>712</v>
      </c>
      <c r="E627" s="3" t="s">
        <v>868</v>
      </c>
      <c r="F627" s="3" t="s">
        <v>104</v>
      </c>
      <c r="G627" s="3" t="s">
        <v>104</v>
      </c>
      <c r="H627" s="3" t="s">
        <v>104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  <c r="AU627" s="4"/>
      <c r="AV627" s="6"/>
      <c r="AW627" s="4"/>
      <c r="AX627" s="6"/>
      <c r="AY627" s="5"/>
      <c r="AZ627" s="5"/>
      <c r="BA627" s="4"/>
      <c r="BB627" s="6"/>
      <c r="BC627" s="4"/>
      <c r="BD627" s="6"/>
      <c r="BE627" s="5"/>
      <c r="BF627" s="5"/>
      <c r="BG627" s="4"/>
      <c r="BH627" s="6"/>
      <c r="BI627" s="4"/>
      <c r="BJ627" s="6"/>
      <c r="BK627" s="5"/>
      <c r="BL627" s="5"/>
      <c r="BM627" s="4"/>
      <c r="BN627" s="6"/>
      <c r="BO627" s="4"/>
      <c r="BP627" s="6"/>
      <c r="BQ627" s="5"/>
      <c r="BR627" s="5"/>
      <c r="BS627" s="4"/>
      <c r="BT627" s="6"/>
      <c r="BU627" s="4"/>
      <c r="BV627" s="6"/>
      <c r="BW627" s="5"/>
      <c r="BX627" s="5"/>
      <c r="BY627" s="4"/>
      <c r="BZ627" s="6"/>
      <c r="CA627" s="4"/>
      <c r="CB627" s="6"/>
      <c r="CC627" s="5"/>
      <c r="CD627" s="5"/>
      <c r="CE627" s="4"/>
      <c r="CF627" s="6"/>
      <c r="CG627" s="4"/>
      <c r="CH627" s="6"/>
      <c r="CI627" s="5"/>
      <c r="CJ627" s="5"/>
      <c r="CK627" s="4"/>
      <c r="CL627" s="6"/>
      <c r="CM627" s="4"/>
      <c r="CN627" s="6"/>
      <c r="CO627" s="5"/>
      <c r="CP627" s="5"/>
      <c r="CQ627" s="4"/>
      <c r="CR627" s="6"/>
      <c r="CS627" s="4"/>
      <c r="CT627" s="6"/>
      <c r="CU627" s="5"/>
      <c r="CV627" s="5"/>
      <c r="CW627" s="4"/>
      <c r="CX627" s="6"/>
      <c r="CY627" s="4"/>
      <c r="CZ627" s="6"/>
      <c r="DA627" s="5"/>
      <c r="DB627" s="5"/>
      <c r="DC627" s="4"/>
      <c r="DD627" s="6"/>
      <c r="DE627" s="4"/>
      <c r="DF627" s="6"/>
      <c r="DG627" s="5"/>
      <c r="DH627" s="5"/>
      <c r="DI627" s="4"/>
      <c r="DJ627" s="6"/>
      <c r="DK627" s="4"/>
      <c r="DL627" s="6"/>
      <c r="DM627" s="5"/>
      <c r="DN627" s="5"/>
      <c r="DO627" s="4"/>
      <c r="DP627" s="6"/>
      <c r="DQ627" s="4"/>
      <c r="DR627" s="6"/>
      <c r="DS627" s="5"/>
      <c r="DT627" s="5"/>
      <c r="DU627" s="4"/>
      <c r="DV627" s="6"/>
      <c r="DW627" s="4"/>
      <c r="DX627" s="6"/>
      <c r="DY627" s="5"/>
      <c r="DZ627" s="5"/>
      <c r="EA627" s="4"/>
      <c r="EB627" s="6"/>
      <c r="EC627" s="4"/>
      <c r="ED627" s="6"/>
      <c r="EE627" s="5"/>
      <c r="EF627" s="5"/>
      <c r="EG627" s="4"/>
      <c r="EH627" s="6"/>
      <c r="EI627" s="4"/>
      <c r="EJ627" s="6"/>
      <c r="EK627" s="5"/>
      <c r="EL627" s="5"/>
      <c r="EM627" s="4"/>
      <c r="EN627" s="6"/>
      <c r="EO627" s="4"/>
      <c r="EP627" s="6"/>
      <c r="EQ627" s="5"/>
      <c r="ER627" s="5"/>
      <c r="ES627" s="4"/>
      <c r="ET627" s="6"/>
      <c r="EU627" s="4"/>
      <c r="EV627" s="6"/>
      <c r="EW627" s="5"/>
      <c r="EX627" s="5"/>
      <c r="EY627" s="4"/>
      <c r="EZ627" s="6"/>
      <c r="FA627" s="4"/>
      <c r="FB627" s="6"/>
      <c r="FC627" s="5"/>
      <c r="FD627" s="5"/>
      <c r="FE627" s="4"/>
      <c r="FF627" s="6"/>
      <c r="FG627" s="4"/>
      <c r="FH627" s="6"/>
      <c r="FI627" s="5"/>
      <c r="FJ627" s="5"/>
      <c r="FK627" s="4"/>
      <c r="FL627" s="6"/>
      <c r="FM627" s="4"/>
      <c r="FN627" s="6"/>
      <c r="FO627" s="5"/>
      <c r="FP627" s="5"/>
      <c r="FQ627" s="4"/>
      <c r="FR627" s="6"/>
      <c r="FS627" s="4"/>
      <c r="FT627" s="6"/>
      <c r="FU627" s="5"/>
      <c r="FV627" s="5"/>
      <c r="FW627" s="4"/>
      <c r="FX627" s="6"/>
      <c r="FY627" s="4"/>
      <c r="FZ627" s="6"/>
      <c r="GA627" s="5"/>
      <c r="GB627" s="5"/>
      <c r="GC627" s="4"/>
      <c r="GD627" s="6"/>
      <c r="GE627" s="4"/>
      <c r="GF627" s="6"/>
      <c r="GG627" s="5"/>
      <c r="GH627" s="5"/>
      <c r="GI627" s="4"/>
      <c r="GJ627" s="6"/>
      <c r="GK627" s="4"/>
      <c r="GL627" s="6"/>
      <c r="GM627" s="5"/>
      <c r="GN627" s="5"/>
      <c r="GO627" s="4"/>
      <c r="GP627" s="6"/>
      <c r="GQ627" s="4"/>
      <c r="GR627" s="6"/>
      <c r="GS627" s="5"/>
      <c r="GT627" s="5"/>
      <c r="GU627" s="4"/>
      <c r="GV627" s="6"/>
      <c r="GW627" s="4"/>
      <c r="GX627" s="6"/>
      <c r="GY627" s="5"/>
      <c r="GZ627" s="5"/>
      <c r="HA627" s="4"/>
      <c r="HB627" s="6"/>
      <c r="HC627" s="4"/>
      <c r="HD627" s="6"/>
      <c r="HE627" s="5"/>
      <c r="HF627" s="5"/>
      <c r="HG627" s="4"/>
      <c r="HH627" s="6"/>
      <c r="HI627" s="4"/>
      <c r="HJ627" s="6"/>
      <c r="HK627" s="5"/>
      <c r="HL627" s="5"/>
      <c r="HM627" s="4"/>
      <c r="HN627" s="6"/>
      <c r="HO627" s="4"/>
      <c r="HP627" s="6"/>
      <c r="HQ627" s="5"/>
      <c r="HR627" s="5"/>
      <c r="HS627" s="4"/>
      <c r="HT627" s="6"/>
      <c r="HU627" s="4"/>
      <c r="HV627" s="6"/>
      <c r="HW627" s="5"/>
      <c r="HX627" s="5"/>
      <c r="HY627" s="4"/>
      <c r="HZ627" s="6"/>
      <c r="IA627" s="4"/>
      <c r="IB627" s="6"/>
      <c r="IC627" s="5"/>
      <c r="ID627" s="5"/>
      <c r="IE627" s="4"/>
      <c r="IF627" s="6"/>
      <c r="IG627" s="4"/>
      <c r="IH627" s="6"/>
      <c r="II627" s="5"/>
      <c r="IJ627" s="5"/>
      <c r="IK627" s="4"/>
      <c r="IL627" s="6"/>
      <c r="IM627" s="4"/>
      <c r="IN627" s="6"/>
      <c r="IO627" s="5"/>
      <c r="IP627" s="5"/>
      <c r="IQ627" s="4"/>
      <c r="IR627" s="6"/>
      <c r="IS627" s="4"/>
      <c r="IT627" s="6"/>
      <c r="IU627" s="5"/>
      <c r="IV627" s="5"/>
      <c r="IW627" s="4"/>
      <c r="IX627" s="6"/>
      <c r="IY627" s="4"/>
      <c r="IZ627" s="6"/>
      <c r="JA627" s="5"/>
      <c r="JB627" s="5"/>
      <c r="JC627" s="4"/>
      <c r="JD627" s="6"/>
      <c r="JE627" s="4"/>
      <c r="JF627" s="6"/>
      <c r="JG627" s="5"/>
      <c r="JH627" s="5"/>
      <c r="JI627" s="4"/>
      <c r="JJ627" s="6"/>
      <c r="JK627" s="4"/>
      <c r="JL627" s="6"/>
      <c r="JM627" s="5"/>
      <c r="JN627" s="5"/>
      <c r="JO627" s="4"/>
      <c r="JP627" s="6"/>
      <c r="JQ627" s="4"/>
      <c r="JR627" s="6"/>
      <c r="JS627" s="5"/>
      <c r="JT627" s="5"/>
      <c r="JU627" s="4"/>
      <c r="JV627" s="6"/>
      <c r="JW627" s="4"/>
      <c r="JX627" s="6"/>
      <c r="JY627" s="5"/>
      <c r="JZ627" s="5"/>
      <c r="KA627" s="4"/>
      <c r="KB627" s="6"/>
      <c r="KC627" s="4"/>
      <c r="KD627" s="6"/>
      <c r="KE627" s="5"/>
      <c r="KF627" s="5"/>
      <c r="KG627" s="4"/>
      <c r="KH627" s="6"/>
      <c r="KI627" s="4"/>
      <c r="KJ627" s="6"/>
      <c r="KK627" s="5"/>
      <c r="KL627" s="5"/>
    </row>
    <row r="628">
      <c r="A628" s="3" t="s">
        <v>85</v>
      </c>
      <c r="B628" s="3" t="s">
        <v>851</v>
      </c>
      <c r="C628" s="3" t="s">
        <v>87</v>
      </c>
      <c r="D628" s="3" t="s">
        <v>712</v>
      </c>
      <c r="E628" s="3" t="s">
        <v>869</v>
      </c>
      <c r="F628" s="3" t="s">
        <v>104</v>
      </c>
      <c r="G628" s="3" t="s">
        <v>104</v>
      </c>
      <c r="H628" s="3" t="s">
        <v>104</v>
      </c>
      <c r="I628" s="4"/>
      <c r="J628" s="4">
        <f>=ROUNDDOWN({0},0)</f>
      </c>
      <c r="K628" s="4"/>
      <c r="L628" s="5"/>
      <c r="M628" s="4"/>
      <c r="N628" s="4">
        <f>=ROUNDDOWN({0},0)</f>
      </c>
      <c r="O628" s="4"/>
      <c r="P628" s="5"/>
      <c r="Q628" s="4"/>
      <c r="R628" s="6"/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/>
      <c r="AJ628" s="6"/>
      <c r="AK628" s="4"/>
      <c r="AL628" s="6"/>
      <c r="AM628" s="5"/>
      <c r="AN628" s="5"/>
      <c r="AO628" s="4"/>
      <c r="AP628" s="6"/>
      <c r="AQ628" s="4"/>
      <c r="AR628" s="6"/>
      <c r="AS628" s="5"/>
      <c r="AT628" s="5"/>
      <c r="AU628" s="4"/>
      <c r="AV628" s="6"/>
      <c r="AW628" s="4"/>
      <c r="AX628" s="6"/>
      <c r="AY628" s="5"/>
      <c r="AZ628" s="5"/>
      <c r="BA628" s="4"/>
      <c r="BB628" s="6"/>
      <c r="BC628" s="4"/>
      <c r="BD628" s="6"/>
      <c r="BE628" s="5"/>
      <c r="BF628" s="5"/>
      <c r="BG628" s="4"/>
      <c r="BH628" s="6"/>
      <c r="BI628" s="4"/>
      <c r="BJ628" s="6"/>
      <c r="BK628" s="5"/>
      <c r="BL628" s="5"/>
      <c r="BM628" s="4"/>
      <c r="BN628" s="6"/>
      <c r="BO628" s="4"/>
      <c r="BP628" s="6"/>
      <c r="BQ628" s="5"/>
      <c r="BR628" s="5"/>
      <c r="BS628" s="4"/>
      <c r="BT628" s="6"/>
      <c r="BU628" s="4"/>
      <c r="BV628" s="6"/>
      <c r="BW628" s="5"/>
      <c r="BX628" s="5"/>
      <c r="BY628" s="4"/>
      <c r="BZ628" s="6"/>
      <c r="CA628" s="4"/>
      <c r="CB628" s="6"/>
      <c r="CC628" s="5"/>
      <c r="CD628" s="5"/>
      <c r="CE628" s="4"/>
      <c r="CF628" s="6"/>
      <c r="CG628" s="4"/>
      <c r="CH628" s="6"/>
      <c r="CI628" s="5"/>
      <c r="CJ628" s="5"/>
      <c r="CK628" s="4"/>
      <c r="CL628" s="6"/>
      <c r="CM628" s="4"/>
      <c r="CN628" s="6"/>
      <c r="CO628" s="5"/>
      <c r="CP628" s="5"/>
      <c r="CQ628" s="4"/>
      <c r="CR628" s="6"/>
      <c r="CS628" s="4"/>
      <c r="CT628" s="6"/>
      <c r="CU628" s="5"/>
      <c r="CV628" s="5"/>
      <c r="CW628" s="4"/>
      <c r="CX628" s="6"/>
      <c r="CY628" s="4"/>
      <c r="CZ628" s="6"/>
      <c r="DA628" s="5"/>
      <c r="DB628" s="5"/>
      <c r="DC628" s="4"/>
      <c r="DD628" s="6"/>
      <c r="DE628" s="4"/>
      <c r="DF628" s="6"/>
      <c r="DG628" s="5"/>
      <c r="DH628" s="5"/>
      <c r="DI628" s="4"/>
      <c r="DJ628" s="6"/>
      <c r="DK628" s="4"/>
      <c r="DL628" s="6"/>
      <c r="DM628" s="5"/>
      <c r="DN628" s="5"/>
      <c r="DO628" s="4"/>
      <c r="DP628" s="6"/>
      <c r="DQ628" s="4"/>
      <c r="DR628" s="6"/>
      <c r="DS628" s="5"/>
      <c r="DT628" s="5"/>
      <c r="DU628" s="4"/>
      <c r="DV628" s="6"/>
      <c r="DW628" s="4"/>
      <c r="DX628" s="6"/>
      <c r="DY628" s="5"/>
      <c r="DZ628" s="5"/>
      <c r="EA628" s="4"/>
      <c r="EB628" s="6"/>
      <c r="EC628" s="4"/>
      <c r="ED628" s="6"/>
      <c r="EE628" s="5"/>
      <c r="EF628" s="5"/>
      <c r="EG628" s="4"/>
      <c r="EH628" s="6"/>
      <c r="EI628" s="4"/>
      <c r="EJ628" s="6"/>
      <c r="EK628" s="5"/>
      <c r="EL628" s="5"/>
      <c r="EM628" s="4"/>
      <c r="EN628" s="6"/>
      <c r="EO628" s="4"/>
      <c r="EP628" s="6"/>
      <c r="EQ628" s="5"/>
      <c r="ER628" s="5"/>
      <c r="ES628" s="4"/>
      <c r="ET628" s="6"/>
      <c r="EU628" s="4"/>
      <c r="EV628" s="6"/>
      <c r="EW628" s="5"/>
      <c r="EX628" s="5"/>
      <c r="EY628" s="4"/>
      <c r="EZ628" s="6"/>
      <c r="FA628" s="4"/>
      <c r="FB628" s="6"/>
      <c r="FC628" s="5"/>
      <c r="FD628" s="5"/>
      <c r="FE628" s="4"/>
      <c r="FF628" s="6"/>
      <c r="FG628" s="4"/>
      <c r="FH628" s="6"/>
      <c r="FI628" s="5"/>
      <c r="FJ628" s="5"/>
      <c r="FK628" s="4"/>
      <c r="FL628" s="6"/>
      <c r="FM628" s="4"/>
      <c r="FN628" s="6"/>
      <c r="FO628" s="5"/>
      <c r="FP628" s="5"/>
      <c r="FQ628" s="4"/>
      <c r="FR628" s="6"/>
      <c r="FS628" s="4"/>
      <c r="FT628" s="6"/>
      <c r="FU628" s="5"/>
      <c r="FV628" s="5"/>
      <c r="FW628" s="4"/>
      <c r="FX628" s="6"/>
      <c r="FY628" s="4"/>
      <c r="FZ628" s="6"/>
      <c r="GA628" s="5"/>
      <c r="GB628" s="5"/>
      <c r="GC628" s="4"/>
      <c r="GD628" s="6"/>
      <c r="GE628" s="4"/>
      <c r="GF628" s="6"/>
      <c r="GG628" s="5"/>
      <c r="GH628" s="5"/>
      <c r="GI628" s="4"/>
      <c r="GJ628" s="6"/>
      <c r="GK628" s="4"/>
      <c r="GL628" s="6"/>
      <c r="GM628" s="5"/>
      <c r="GN628" s="5"/>
      <c r="GO628" s="4"/>
      <c r="GP628" s="6"/>
      <c r="GQ628" s="4"/>
      <c r="GR628" s="6"/>
      <c r="GS628" s="5"/>
      <c r="GT628" s="5"/>
      <c r="GU628" s="4"/>
      <c r="GV628" s="6"/>
      <c r="GW628" s="4"/>
      <c r="GX628" s="6"/>
      <c r="GY628" s="5"/>
      <c r="GZ628" s="5"/>
      <c r="HA628" s="4"/>
      <c r="HB628" s="6"/>
      <c r="HC628" s="4"/>
      <c r="HD628" s="6"/>
      <c r="HE628" s="5"/>
      <c r="HF628" s="5"/>
      <c r="HG628" s="4"/>
      <c r="HH628" s="6"/>
      <c r="HI628" s="4"/>
      <c r="HJ628" s="6"/>
      <c r="HK628" s="5"/>
      <c r="HL628" s="5"/>
      <c r="HM628" s="4"/>
      <c r="HN628" s="6"/>
      <c r="HO628" s="4"/>
      <c r="HP628" s="6"/>
      <c r="HQ628" s="5"/>
      <c r="HR628" s="5"/>
      <c r="HS628" s="4"/>
      <c r="HT628" s="6"/>
      <c r="HU628" s="4"/>
      <c r="HV628" s="6"/>
      <c r="HW628" s="5"/>
      <c r="HX628" s="5"/>
      <c r="HY628" s="4"/>
      <c r="HZ628" s="6"/>
      <c r="IA628" s="4"/>
      <c r="IB628" s="6"/>
      <c r="IC628" s="5"/>
      <c r="ID628" s="5"/>
      <c r="IE628" s="4"/>
      <c r="IF628" s="6"/>
      <c r="IG628" s="4"/>
      <c r="IH628" s="6"/>
      <c r="II628" s="5"/>
      <c r="IJ628" s="5"/>
      <c r="IK628" s="4"/>
      <c r="IL628" s="6"/>
      <c r="IM628" s="4"/>
      <c r="IN628" s="6"/>
      <c r="IO628" s="5"/>
      <c r="IP628" s="5"/>
      <c r="IQ628" s="4"/>
      <c r="IR628" s="6"/>
      <c r="IS628" s="4"/>
      <c r="IT628" s="6"/>
      <c r="IU628" s="5"/>
      <c r="IV628" s="5"/>
      <c r="IW628" s="4"/>
      <c r="IX628" s="6"/>
      <c r="IY628" s="4"/>
      <c r="IZ628" s="6"/>
      <c r="JA628" s="5"/>
      <c r="JB628" s="5"/>
      <c r="JC628" s="4"/>
      <c r="JD628" s="6"/>
      <c r="JE628" s="4"/>
      <c r="JF628" s="6"/>
      <c r="JG628" s="5"/>
      <c r="JH628" s="5"/>
      <c r="JI628" s="4"/>
      <c r="JJ628" s="6"/>
      <c r="JK628" s="4"/>
      <c r="JL628" s="6"/>
      <c r="JM628" s="5"/>
      <c r="JN628" s="5"/>
      <c r="JO628" s="4"/>
      <c r="JP628" s="6"/>
      <c r="JQ628" s="4"/>
      <c r="JR628" s="6"/>
      <c r="JS628" s="5"/>
      <c r="JT628" s="5"/>
      <c r="JU628" s="4"/>
      <c r="JV628" s="6"/>
      <c r="JW628" s="4"/>
      <c r="JX628" s="6"/>
      <c r="JY628" s="5"/>
      <c r="JZ628" s="5"/>
      <c r="KA628" s="4"/>
      <c r="KB628" s="6"/>
      <c r="KC628" s="4"/>
      <c r="KD628" s="6"/>
      <c r="KE628" s="5"/>
      <c r="KF628" s="5"/>
      <c r="KG628" s="4"/>
      <c r="KH628" s="6"/>
      <c r="KI628" s="4"/>
      <c r="KJ628" s="6"/>
      <c r="KK628" s="5"/>
      <c r="KL628" s="5"/>
    </row>
    <row r="629">
      <c r="A629" s="3" t="s">
        <v>85</v>
      </c>
      <c r="B629" s="3" t="s">
        <v>851</v>
      </c>
      <c r="C629" s="3" t="s">
        <v>87</v>
      </c>
      <c r="D629" s="3" t="s">
        <v>712</v>
      </c>
      <c r="E629" s="3" t="s">
        <v>870</v>
      </c>
      <c r="F629" s="3" t="s">
        <v>104</v>
      </c>
      <c r="G629" s="3" t="s">
        <v>104</v>
      </c>
      <c r="H629" s="3" t="s">
        <v>104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  <c r="AU629" s="4"/>
      <c r="AV629" s="6"/>
      <c r="AW629" s="4"/>
      <c r="AX629" s="6"/>
      <c r="AY629" s="5"/>
      <c r="AZ629" s="5"/>
      <c r="BA629" s="4"/>
      <c r="BB629" s="6"/>
      <c r="BC629" s="4"/>
      <c r="BD629" s="6"/>
      <c r="BE629" s="5"/>
      <c r="BF629" s="5"/>
      <c r="BG629" s="4"/>
      <c r="BH629" s="6"/>
      <c r="BI629" s="4"/>
      <c r="BJ629" s="6"/>
      <c r="BK629" s="5"/>
      <c r="BL629" s="5"/>
      <c r="BM629" s="4"/>
      <c r="BN629" s="6"/>
      <c r="BO629" s="4"/>
      <c r="BP629" s="6"/>
      <c r="BQ629" s="5"/>
      <c r="BR629" s="5"/>
      <c r="BS629" s="4"/>
      <c r="BT629" s="6"/>
      <c r="BU629" s="4"/>
      <c r="BV629" s="6"/>
      <c r="BW629" s="5"/>
      <c r="BX629" s="5"/>
      <c r="BY629" s="4"/>
      <c r="BZ629" s="6"/>
      <c r="CA629" s="4"/>
      <c r="CB629" s="6"/>
      <c r="CC629" s="5"/>
      <c r="CD629" s="5"/>
      <c r="CE629" s="4"/>
      <c r="CF629" s="6"/>
      <c r="CG629" s="4"/>
      <c r="CH629" s="6"/>
      <c r="CI629" s="5"/>
      <c r="CJ629" s="5"/>
      <c r="CK629" s="4"/>
      <c r="CL629" s="6"/>
      <c r="CM629" s="4"/>
      <c r="CN629" s="6"/>
      <c r="CO629" s="5"/>
      <c r="CP629" s="5"/>
      <c r="CQ629" s="4"/>
      <c r="CR629" s="6"/>
      <c r="CS629" s="4"/>
      <c r="CT629" s="6"/>
      <c r="CU629" s="5"/>
      <c r="CV629" s="5"/>
      <c r="CW629" s="4"/>
      <c r="CX629" s="6"/>
      <c r="CY629" s="4"/>
      <c r="CZ629" s="6"/>
      <c r="DA629" s="5"/>
      <c r="DB629" s="5"/>
      <c r="DC629" s="4"/>
      <c r="DD629" s="6"/>
      <c r="DE629" s="4"/>
      <c r="DF629" s="6"/>
      <c r="DG629" s="5"/>
      <c r="DH629" s="5"/>
      <c r="DI629" s="4"/>
      <c r="DJ629" s="6"/>
      <c r="DK629" s="4"/>
      <c r="DL629" s="6"/>
      <c r="DM629" s="5"/>
      <c r="DN629" s="5"/>
      <c r="DO629" s="4"/>
      <c r="DP629" s="6"/>
      <c r="DQ629" s="4"/>
      <c r="DR629" s="6"/>
      <c r="DS629" s="5"/>
      <c r="DT629" s="5"/>
      <c r="DU629" s="4"/>
      <c r="DV629" s="6"/>
      <c r="DW629" s="4"/>
      <c r="DX629" s="6"/>
      <c r="DY629" s="5"/>
      <c r="DZ629" s="5"/>
      <c r="EA629" s="4"/>
      <c r="EB629" s="6"/>
      <c r="EC629" s="4"/>
      <c r="ED629" s="6"/>
      <c r="EE629" s="5"/>
      <c r="EF629" s="5"/>
      <c r="EG629" s="4"/>
      <c r="EH629" s="6"/>
      <c r="EI629" s="4"/>
      <c r="EJ629" s="6"/>
      <c r="EK629" s="5"/>
      <c r="EL629" s="5"/>
      <c r="EM629" s="4"/>
      <c r="EN629" s="6"/>
      <c r="EO629" s="4"/>
      <c r="EP629" s="6"/>
      <c r="EQ629" s="5"/>
      <c r="ER629" s="5"/>
      <c r="ES629" s="4"/>
      <c r="ET629" s="6"/>
      <c r="EU629" s="4"/>
      <c r="EV629" s="6"/>
      <c r="EW629" s="5"/>
      <c r="EX629" s="5"/>
      <c r="EY629" s="4"/>
      <c r="EZ629" s="6"/>
      <c r="FA629" s="4"/>
      <c r="FB629" s="6"/>
      <c r="FC629" s="5"/>
      <c r="FD629" s="5"/>
      <c r="FE629" s="4"/>
      <c r="FF629" s="6"/>
      <c r="FG629" s="4"/>
      <c r="FH629" s="6"/>
      <c r="FI629" s="5"/>
      <c r="FJ629" s="5"/>
      <c r="FK629" s="4"/>
      <c r="FL629" s="6"/>
      <c r="FM629" s="4"/>
      <c r="FN629" s="6"/>
      <c r="FO629" s="5"/>
      <c r="FP629" s="5"/>
      <c r="FQ629" s="4"/>
      <c r="FR629" s="6"/>
      <c r="FS629" s="4"/>
      <c r="FT629" s="6"/>
      <c r="FU629" s="5"/>
      <c r="FV629" s="5"/>
      <c r="FW629" s="4"/>
      <c r="FX629" s="6"/>
      <c r="FY629" s="4"/>
      <c r="FZ629" s="6"/>
      <c r="GA629" s="5"/>
      <c r="GB629" s="5"/>
      <c r="GC629" s="4"/>
      <c r="GD629" s="6"/>
      <c r="GE629" s="4"/>
      <c r="GF629" s="6"/>
      <c r="GG629" s="5"/>
      <c r="GH629" s="5"/>
      <c r="GI629" s="4"/>
      <c r="GJ629" s="6"/>
      <c r="GK629" s="4"/>
      <c r="GL629" s="6"/>
      <c r="GM629" s="5"/>
      <c r="GN629" s="5"/>
      <c r="GO629" s="4"/>
      <c r="GP629" s="6"/>
      <c r="GQ629" s="4"/>
      <c r="GR629" s="6"/>
      <c r="GS629" s="5"/>
      <c r="GT629" s="5"/>
      <c r="GU629" s="4"/>
      <c r="GV629" s="6"/>
      <c r="GW629" s="4"/>
      <c r="GX629" s="6"/>
      <c r="GY629" s="5"/>
      <c r="GZ629" s="5"/>
      <c r="HA629" s="4"/>
      <c r="HB629" s="6"/>
      <c r="HC629" s="4"/>
      <c r="HD629" s="6"/>
      <c r="HE629" s="5"/>
      <c r="HF629" s="5"/>
      <c r="HG629" s="4"/>
      <c r="HH629" s="6"/>
      <c r="HI629" s="4"/>
      <c r="HJ629" s="6"/>
      <c r="HK629" s="5"/>
      <c r="HL629" s="5"/>
      <c r="HM629" s="4"/>
      <c r="HN629" s="6"/>
      <c r="HO629" s="4"/>
      <c r="HP629" s="6"/>
      <c r="HQ629" s="5"/>
      <c r="HR629" s="5"/>
      <c r="HS629" s="4"/>
      <c r="HT629" s="6"/>
      <c r="HU629" s="4"/>
      <c r="HV629" s="6"/>
      <c r="HW629" s="5"/>
      <c r="HX629" s="5"/>
      <c r="HY629" s="4"/>
      <c r="HZ629" s="6"/>
      <c r="IA629" s="4"/>
      <c r="IB629" s="6"/>
      <c r="IC629" s="5"/>
      <c r="ID629" s="5"/>
      <c r="IE629" s="4"/>
      <c r="IF629" s="6"/>
      <c r="IG629" s="4"/>
      <c r="IH629" s="6"/>
      <c r="II629" s="5"/>
      <c r="IJ629" s="5"/>
      <c r="IK629" s="4"/>
      <c r="IL629" s="6"/>
      <c r="IM629" s="4"/>
      <c r="IN629" s="6"/>
      <c r="IO629" s="5"/>
      <c r="IP629" s="5"/>
      <c r="IQ629" s="4"/>
      <c r="IR629" s="6"/>
      <c r="IS629" s="4"/>
      <c r="IT629" s="6"/>
      <c r="IU629" s="5"/>
      <c r="IV629" s="5"/>
      <c r="IW629" s="4"/>
      <c r="IX629" s="6"/>
      <c r="IY629" s="4"/>
      <c r="IZ629" s="6"/>
      <c r="JA629" s="5"/>
      <c r="JB629" s="5"/>
      <c r="JC629" s="4"/>
      <c r="JD629" s="6"/>
      <c r="JE629" s="4"/>
      <c r="JF629" s="6"/>
      <c r="JG629" s="5"/>
      <c r="JH629" s="5"/>
      <c r="JI629" s="4"/>
      <c r="JJ629" s="6"/>
      <c r="JK629" s="4"/>
      <c r="JL629" s="6"/>
      <c r="JM629" s="5"/>
      <c r="JN629" s="5"/>
      <c r="JO629" s="4"/>
      <c r="JP629" s="6"/>
      <c r="JQ629" s="4"/>
      <c r="JR629" s="6"/>
      <c r="JS629" s="5"/>
      <c r="JT629" s="5"/>
      <c r="JU629" s="4"/>
      <c r="JV629" s="6"/>
      <c r="JW629" s="4"/>
      <c r="JX629" s="6"/>
      <c r="JY629" s="5"/>
      <c r="JZ629" s="5"/>
      <c r="KA629" s="4"/>
      <c r="KB629" s="6"/>
      <c r="KC629" s="4"/>
      <c r="KD629" s="6"/>
      <c r="KE629" s="5"/>
      <c r="KF629" s="5"/>
      <c r="KG629" s="4"/>
      <c r="KH629" s="6"/>
      <c r="KI629" s="4"/>
      <c r="KJ629" s="6"/>
      <c r="KK629" s="5"/>
      <c r="KL629" s="5"/>
    </row>
    <row r="630">
      <c r="A630" s="3" t="s">
        <v>85</v>
      </c>
      <c r="B630" s="3" t="s">
        <v>851</v>
      </c>
      <c r="C630" s="3" t="s">
        <v>87</v>
      </c>
      <c r="D630" s="3" t="s">
        <v>712</v>
      </c>
      <c r="E630" s="3" t="s">
        <v>871</v>
      </c>
      <c r="F630" s="3" t="s">
        <v>104</v>
      </c>
      <c r="G630" s="3" t="s">
        <v>104</v>
      </c>
      <c r="H630" s="3" t="s">
        <v>104</v>
      </c>
      <c r="I630" s="4"/>
      <c r="J630" s="4">
        <f>=ROUNDDOWN({0},0)</f>
      </c>
      <c r="K630" s="4"/>
      <c r="L630" s="5"/>
      <c r="M630" s="4"/>
      <c r="N630" s="4">
        <f>=ROUNDDOWN({0},0)</f>
      </c>
      <c r="O630" s="4"/>
      <c r="P630" s="5"/>
      <c r="Q630" s="4"/>
      <c r="R630" s="6"/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/>
      <c r="AD630" s="6"/>
      <c r="AE630" s="4"/>
      <c r="AF630" s="6"/>
      <c r="AG630" s="5"/>
      <c r="AH630" s="5"/>
      <c r="AI630" s="4"/>
      <c r="AJ630" s="6"/>
      <c r="AK630" s="4"/>
      <c r="AL630" s="6"/>
      <c r="AM630" s="5"/>
      <c r="AN630" s="5"/>
      <c r="AO630" s="4"/>
      <c r="AP630" s="6"/>
      <c r="AQ630" s="4"/>
      <c r="AR630" s="6"/>
      <c r="AS630" s="5"/>
      <c r="AT630" s="5"/>
      <c r="AU630" s="4"/>
      <c r="AV630" s="6"/>
      <c r="AW630" s="4"/>
      <c r="AX630" s="6"/>
      <c r="AY630" s="5"/>
      <c r="AZ630" s="5"/>
      <c r="BA630" s="4"/>
      <c r="BB630" s="6"/>
      <c r="BC630" s="4"/>
      <c r="BD630" s="6"/>
      <c r="BE630" s="5"/>
      <c r="BF630" s="5"/>
      <c r="BG630" s="4"/>
      <c r="BH630" s="6"/>
      <c r="BI630" s="4"/>
      <c r="BJ630" s="6"/>
      <c r="BK630" s="5"/>
      <c r="BL630" s="5"/>
      <c r="BM630" s="4"/>
      <c r="BN630" s="6"/>
      <c r="BO630" s="4"/>
      <c r="BP630" s="6"/>
      <c r="BQ630" s="5"/>
      <c r="BR630" s="5"/>
      <c r="BS630" s="4"/>
      <c r="BT630" s="6"/>
      <c r="BU630" s="4"/>
      <c r="BV630" s="6"/>
      <c r="BW630" s="5"/>
      <c r="BX630" s="5"/>
      <c r="BY630" s="4"/>
      <c r="BZ630" s="6"/>
      <c r="CA630" s="4"/>
      <c r="CB630" s="6"/>
      <c r="CC630" s="5"/>
      <c r="CD630" s="5"/>
      <c r="CE630" s="4"/>
      <c r="CF630" s="6"/>
      <c r="CG630" s="4"/>
      <c r="CH630" s="6"/>
      <c r="CI630" s="5"/>
      <c r="CJ630" s="5"/>
      <c r="CK630" s="4"/>
      <c r="CL630" s="6"/>
      <c r="CM630" s="4"/>
      <c r="CN630" s="6"/>
      <c r="CO630" s="5"/>
      <c r="CP630" s="5"/>
      <c r="CQ630" s="4"/>
      <c r="CR630" s="6"/>
      <c r="CS630" s="4"/>
      <c r="CT630" s="6"/>
      <c r="CU630" s="5"/>
      <c r="CV630" s="5"/>
      <c r="CW630" s="4"/>
      <c r="CX630" s="6"/>
      <c r="CY630" s="4"/>
      <c r="CZ630" s="6"/>
      <c r="DA630" s="5"/>
      <c r="DB630" s="5"/>
      <c r="DC630" s="4"/>
      <c r="DD630" s="6"/>
      <c r="DE630" s="4"/>
      <c r="DF630" s="6"/>
      <c r="DG630" s="5"/>
      <c r="DH630" s="5"/>
      <c r="DI630" s="4"/>
      <c r="DJ630" s="6"/>
      <c r="DK630" s="4"/>
      <c r="DL630" s="6"/>
      <c r="DM630" s="5"/>
      <c r="DN630" s="5"/>
      <c r="DO630" s="4"/>
      <c r="DP630" s="6"/>
      <c r="DQ630" s="4"/>
      <c r="DR630" s="6"/>
      <c r="DS630" s="5"/>
      <c r="DT630" s="5"/>
      <c r="DU630" s="4"/>
      <c r="DV630" s="6"/>
      <c r="DW630" s="4"/>
      <c r="DX630" s="6"/>
      <c r="DY630" s="5"/>
      <c r="DZ630" s="5"/>
      <c r="EA630" s="4"/>
      <c r="EB630" s="6"/>
      <c r="EC630" s="4"/>
      <c r="ED630" s="6"/>
      <c r="EE630" s="5"/>
      <c r="EF630" s="5"/>
      <c r="EG630" s="4"/>
      <c r="EH630" s="6"/>
      <c r="EI630" s="4"/>
      <c r="EJ630" s="6"/>
      <c r="EK630" s="5"/>
      <c r="EL630" s="5"/>
      <c r="EM630" s="4"/>
      <c r="EN630" s="6"/>
      <c r="EO630" s="4"/>
      <c r="EP630" s="6"/>
      <c r="EQ630" s="5"/>
      <c r="ER630" s="5"/>
      <c r="ES630" s="4"/>
      <c r="ET630" s="6"/>
      <c r="EU630" s="4"/>
      <c r="EV630" s="6"/>
      <c r="EW630" s="5"/>
      <c r="EX630" s="5"/>
      <c r="EY630" s="4"/>
      <c r="EZ630" s="6"/>
      <c r="FA630" s="4"/>
      <c r="FB630" s="6"/>
      <c r="FC630" s="5"/>
      <c r="FD630" s="5"/>
      <c r="FE630" s="4"/>
      <c r="FF630" s="6"/>
      <c r="FG630" s="4"/>
      <c r="FH630" s="6"/>
      <c r="FI630" s="5"/>
      <c r="FJ630" s="5"/>
      <c r="FK630" s="4"/>
      <c r="FL630" s="6"/>
      <c r="FM630" s="4"/>
      <c r="FN630" s="6"/>
      <c r="FO630" s="5"/>
      <c r="FP630" s="5"/>
      <c r="FQ630" s="4"/>
      <c r="FR630" s="6"/>
      <c r="FS630" s="4"/>
      <c r="FT630" s="6"/>
      <c r="FU630" s="5"/>
      <c r="FV630" s="5"/>
      <c r="FW630" s="4"/>
      <c r="FX630" s="6"/>
      <c r="FY630" s="4"/>
      <c r="FZ630" s="6"/>
      <c r="GA630" s="5"/>
      <c r="GB630" s="5"/>
      <c r="GC630" s="4"/>
      <c r="GD630" s="6"/>
      <c r="GE630" s="4"/>
      <c r="GF630" s="6"/>
      <c r="GG630" s="5"/>
      <c r="GH630" s="5"/>
      <c r="GI630" s="4"/>
      <c r="GJ630" s="6"/>
      <c r="GK630" s="4"/>
      <c r="GL630" s="6"/>
      <c r="GM630" s="5"/>
      <c r="GN630" s="5"/>
      <c r="GO630" s="4"/>
      <c r="GP630" s="6"/>
      <c r="GQ630" s="4"/>
      <c r="GR630" s="6"/>
      <c r="GS630" s="5"/>
      <c r="GT630" s="5"/>
      <c r="GU630" s="4"/>
      <c r="GV630" s="6"/>
      <c r="GW630" s="4"/>
      <c r="GX630" s="6"/>
      <c r="GY630" s="5"/>
      <c r="GZ630" s="5"/>
      <c r="HA630" s="4"/>
      <c r="HB630" s="6"/>
      <c r="HC630" s="4"/>
      <c r="HD630" s="6"/>
      <c r="HE630" s="5"/>
      <c r="HF630" s="5"/>
      <c r="HG630" s="4"/>
      <c r="HH630" s="6"/>
      <c r="HI630" s="4"/>
      <c r="HJ630" s="6"/>
      <c r="HK630" s="5"/>
      <c r="HL630" s="5"/>
      <c r="HM630" s="4"/>
      <c r="HN630" s="6"/>
      <c r="HO630" s="4"/>
      <c r="HP630" s="6"/>
      <c r="HQ630" s="5"/>
      <c r="HR630" s="5"/>
      <c r="HS630" s="4"/>
      <c r="HT630" s="6"/>
      <c r="HU630" s="4"/>
      <c r="HV630" s="6"/>
      <c r="HW630" s="5"/>
      <c r="HX630" s="5"/>
      <c r="HY630" s="4"/>
      <c r="HZ630" s="6"/>
      <c r="IA630" s="4"/>
      <c r="IB630" s="6"/>
      <c r="IC630" s="5"/>
      <c r="ID630" s="5"/>
      <c r="IE630" s="4"/>
      <c r="IF630" s="6"/>
      <c r="IG630" s="4"/>
      <c r="IH630" s="6"/>
      <c r="II630" s="5"/>
      <c r="IJ630" s="5"/>
      <c r="IK630" s="4"/>
      <c r="IL630" s="6"/>
      <c r="IM630" s="4"/>
      <c r="IN630" s="6"/>
      <c r="IO630" s="5"/>
      <c r="IP630" s="5"/>
      <c r="IQ630" s="4"/>
      <c r="IR630" s="6"/>
      <c r="IS630" s="4"/>
      <c r="IT630" s="6"/>
      <c r="IU630" s="5"/>
      <c r="IV630" s="5"/>
      <c r="IW630" s="4"/>
      <c r="IX630" s="6"/>
      <c r="IY630" s="4"/>
      <c r="IZ630" s="6"/>
      <c r="JA630" s="5"/>
      <c r="JB630" s="5"/>
      <c r="JC630" s="4"/>
      <c r="JD630" s="6"/>
      <c r="JE630" s="4"/>
      <c r="JF630" s="6"/>
      <c r="JG630" s="5"/>
      <c r="JH630" s="5"/>
      <c r="JI630" s="4"/>
      <c r="JJ630" s="6"/>
      <c r="JK630" s="4"/>
      <c r="JL630" s="6"/>
      <c r="JM630" s="5"/>
      <c r="JN630" s="5"/>
      <c r="JO630" s="4"/>
      <c r="JP630" s="6"/>
      <c r="JQ630" s="4"/>
      <c r="JR630" s="6"/>
      <c r="JS630" s="5"/>
      <c r="JT630" s="5"/>
      <c r="JU630" s="4"/>
      <c r="JV630" s="6"/>
      <c r="JW630" s="4"/>
      <c r="JX630" s="6"/>
      <c r="JY630" s="5"/>
      <c r="JZ630" s="5"/>
      <c r="KA630" s="4"/>
      <c r="KB630" s="6"/>
      <c r="KC630" s="4"/>
      <c r="KD630" s="6"/>
      <c r="KE630" s="5"/>
      <c r="KF630" s="5"/>
      <c r="KG630" s="4"/>
      <c r="KH630" s="6"/>
      <c r="KI630" s="4"/>
      <c r="KJ630" s="6"/>
      <c r="KK630" s="5"/>
      <c r="KL630" s="5"/>
    </row>
    <row r="631">
      <c r="A631" s="3" t="s">
        <v>85</v>
      </c>
      <c r="B631" s="3" t="s">
        <v>851</v>
      </c>
      <c r="C631" s="3" t="s">
        <v>87</v>
      </c>
      <c r="D631" s="3" t="s">
        <v>712</v>
      </c>
      <c r="E631" s="3" t="s">
        <v>872</v>
      </c>
      <c r="F631" s="3" t="s">
        <v>104</v>
      </c>
      <c r="G631" s="3" t="s">
        <v>104</v>
      </c>
      <c r="H631" s="3" t="s">
        <v>104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/>
      <c r="R631" s="6"/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/>
      <c r="AD631" s="6"/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  <c r="AU631" s="4"/>
      <c r="AV631" s="6"/>
      <c r="AW631" s="4"/>
      <c r="AX631" s="6"/>
      <c r="AY631" s="5"/>
      <c r="AZ631" s="5"/>
      <c r="BA631" s="4"/>
      <c r="BB631" s="6"/>
      <c r="BC631" s="4"/>
      <c r="BD631" s="6"/>
      <c r="BE631" s="5"/>
      <c r="BF631" s="5"/>
      <c r="BG631" s="4"/>
      <c r="BH631" s="6"/>
      <c r="BI631" s="4"/>
      <c r="BJ631" s="6"/>
      <c r="BK631" s="5"/>
      <c r="BL631" s="5"/>
      <c r="BM631" s="4"/>
      <c r="BN631" s="6"/>
      <c r="BO631" s="4"/>
      <c r="BP631" s="6"/>
      <c r="BQ631" s="5"/>
      <c r="BR631" s="5"/>
      <c r="BS631" s="4"/>
      <c r="BT631" s="6"/>
      <c r="BU631" s="4"/>
      <c r="BV631" s="6"/>
      <c r="BW631" s="5"/>
      <c r="BX631" s="5"/>
      <c r="BY631" s="4"/>
      <c r="BZ631" s="6"/>
      <c r="CA631" s="4"/>
      <c r="CB631" s="6"/>
      <c r="CC631" s="5"/>
      <c r="CD631" s="5"/>
      <c r="CE631" s="4"/>
      <c r="CF631" s="6"/>
      <c r="CG631" s="4"/>
      <c r="CH631" s="6"/>
      <c r="CI631" s="5"/>
      <c r="CJ631" s="5"/>
      <c r="CK631" s="4"/>
      <c r="CL631" s="6"/>
      <c r="CM631" s="4"/>
      <c r="CN631" s="6"/>
      <c r="CO631" s="5"/>
      <c r="CP631" s="5"/>
      <c r="CQ631" s="4"/>
      <c r="CR631" s="6"/>
      <c r="CS631" s="4"/>
      <c r="CT631" s="6"/>
      <c r="CU631" s="5"/>
      <c r="CV631" s="5"/>
      <c r="CW631" s="4"/>
      <c r="CX631" s="6"/>
      <c r="CY631" s="4"/>
      <c r="CZ631" s="6"/>
      <c r="DA631" s="5"/>
      <c r="DB631" s="5"/>
      <c r="DC631" s="4"/>
      <c r="DD631" s="6"/>
      <c r="DE631" s="4"/>
      <c r="DF631" s="6"/>
      <c r="DG631" s="5"/>
      <c r="DH631" s="5"/>
      <c r="DI631" s="4"/>
      <c r="DJ631" s="6"/>
      <c r="DK631" s="4"/>
      <c r="DL631" s="6"/>
      <c r="DM631" s="5"/>
      <c r="DN631" s="5"/>
      <c r="DO631" s="4"/>
      <c r="DP631" s="6"/>
      <c r="DQ631" s="4"/>
      <c r="DR631" s="6"/>
      <c r="DS631" s="5"/>
      <c r="DT631" s="5"/>
      <c r="DU631" s="4"/>
      <c r="DV631" s="6"/>
      <c r="DW631" s="4"/>
      <c r="DX631" s="6"/>
      <c r="DY631" s="5"/>
      <c r="DZ631" s="5"/>
      <c r="EA631" s="4"/>
      <c r="EB631" s="6"/>
      <c r="EC631" s="4"/>
      <c r="ED631" s="6"/>
      <c r="EE631" s="5"/>
      <c r="EF631" s="5"/>
      <c r="EG631" s="4"/>
      <c r="EH631" s="6"/>
      <c r="EI631" s="4"/>
      <c r="EJ631" s="6"/>
      <c r="EK631" s="5"/>
      <c r="EL631" s="5"/>
      <c r="EM631" s="4"/>
      <c r="EN631" s="6"/>
      <c r="EO631" s="4"/>
      <c r="EP631" s="6"/>
      <c r="EQ631" s="5"/>
      <c r="ER631" s="5"/>
      <c r="ES631" s="4"/>
      <c r="ET631" s="6"/>
      <c r="EU631" s="4"/>
      <c r="EV631" s="6"/>
      <c r="EW631" s="5"/>
      <c r="EX631" s="5"/>
      <c r="EY631" s="4"/>
      <c r="EZ631" s="6"/>
      <c r="FA631" s="4"/>
      <c r="FB631" s="6"/>
      <c r="FC631" s="5"/>
      <c r="FD631" s="5"/>
      <c r="FE631" s="4"/>
      <c r="FF631" s="6"/>
      <c r="FG631" s="4"/>
      <c r="FH631" s="6"/>
      <c r="FI631" s="5"/>
      <c r="FJ631" s="5"/>
      <c r="FK631" s="4"/>
      <c r="FL631" s="6"/>
      <c r="FM631" s="4"/>
      <c r="FN631" s="6"/>
      <c r="FO631" s="5"/>
      <c r="FP631" s="5"/>
      <c r="FQ631" s="4"/>
      <c r="FR631" s="6"/>
      <c r="FS631" s="4"/>
      <c r="FT631" s="6"/>
      <c r="FU631" s="5"/>
      <c r="FV631" s="5"/>
      <c r="FW631" s="4"/>
      <c r="FX631" s="6"/>
      <c r="FY631" s="4"/>
      <c r="FZ631" s="6"/>
      <c r="GA631" s="5"/>
      <c r="GB631" s="5"/>
      <c r="GC631" s="4"/>
      <c r="GD631" s="6"/>
      <c r="GE631" s="4"/>
      <c r="GF631" s="6"/>
      <c r="GG631" s="5"/>
      <c r="GH631" s="5"/>
      <c r="GI631" s="4"/>
      <c r="GJ631" s="6"/>
      <c r="GK631" s="4"/>
      <c r="GL631" s="6"/>
      <c r="GM631" s="5"/>
      <c r="GN631" s="5"/>
      <c r="GO631" s="4"/>
      <c r="GP631" s="6"/>
      <c r="GQ631" s="4"/>
      <c r="GR631" s="6"/>
      <c r="GS631" s="5"/>
      <c r="GT631" s="5"/>
      <c r="GU631" s="4"/>
      <c r="GV631" s="6"/>
      <c r="GW631" s="4"/>
      <c r="GX631" s="6"/>
      <c r="GY631" s="5"/>
      <c r="GZ631" s="5"/>
      <c r="HA631" s="4"/>
      <c r="HB631" s="6"/>
      <c r="HC631" s="4"/>
      <c r="HD631" s="6"/>
      <c r="HE631" s="5"/>
      <c r="HF631" s="5"/>
      <c r="HG631" s="4"/>
      <c r="HH631" s="6"/>
      <c r="HI631" s="4"/>
      <c r="HJ631" s="6"/>
      <c r="HK631" s="5"/>
      <c r="HL631" s="5"/>
      <c r="HM631" s="4"/>
      <c r="HN631" s="6"/>
      <c r="HO631" s="4"/>
      <c r="HP631" s="6"/>
      <c r="HQ631" s="5"/>
      <c r="HR631" s="5"/>
      <c r="HS631" s="4"/>
      <c r="HT631" s="6"/>
      <c r="HU631" s="4"/>
      <c r="HV631" s="6"/>
      <c r="HW631" s="5"/>
      <c r="HX631" s="5"/>
      <c r="HY631" s="4"/>
      <c r="HZ631" s="6"/>
      <c r="IA631" s="4"/>
      <c r="IB631" s="6"/>
      <c r="IC631" s="5"/>
      <c r="ID631" s="5"/>
      <c r="IE631" s="4"/>
      <c r="IF631" s="6"/>
      <c r="IG631" s="4"/>
      <c r="IH631" s="6"/>
      <c r="II631" s="5"/>
      <c r="IJ631" s="5"/>
      <c r="IK631" s="4"/>
      <c r="IL631" s="6"/>
      <c r="IM631" s="4"/>
      <c r="IN631" s="6"/>
      <c r="IO631" s="5"/>
      <c r="IP631" s="5"/>
      <c r="IQ631" s="4"/>
      <c r="IR631" s="6"/>
      <c r="IS631" s="4"/>
      <c r="IT631" s="6"/>
      <c r="IU631" s="5"/>
      <c r="IV631" s="5"/>
      <c r="IW631" s="4"/>
      <c r="IX631" s="6"/>
      <c r="IY631" s="4"/>
      <c r="IZ631" s="6"/>
      <c r="JA631" s="5"/>
      <c r="JB631" s="5"/>
      <c r="JC631" s="4"/>
      <c r="JD631" s="6"/>
      <c r="JE631" s="4"/>
      <c r="JF631" s="6"/>
      <c r="JG631" s="5"/>
      <c r="JH631" s="5"/>
      <c r="JI631" s="4"/>
      <c r="JJ631" s="6"/>
      <c r="JK631" s="4"/>
      <c r="JL631" s="6"/>
      <c r="JM631" s="5"/>
      <c r="JN631" s="5"/>
      <c r="JO631" s="4"/>
      <c r="JP631" s="6"/>
      <c r="JQ631" s="4"/>
      <c r="JR631" s="6"/>
      <c r="JS631" s="5"/>
      <c r="JT631" s="5"/>
      <c r="JU631" s="4"/>
      <c r="JV631" s="6"/>
      <c r="JW631" s="4"/>
      <c r="JX631" s="6"/>
      <c r="JY631" s="5"/>
      <c r="JZ631" s="5"/>
      <c r="KA631" s="4"/>
      <c r="KB631" s="6"/>
      <c r="KC631" s="4"/>
      <c r="KD631" s="6"/>
      <c r="KE631" s="5"/>
      <c r="KF631" s="5"/>
      <c r="KG631" s="4"/>
      <c r="KH631" s="6"/>
      <c r="KI631" s="4"/>
      <c r="KJ631" s="6"/>
      <c r="KK631" s="5"/>
      <c r="KL631" s="5"/>
    </row>
    <row r="632">
      <c r="A632" s="3" t="s">
        <v>85</v>
      </c>
      <c r="B632" s="3" t="s">
        <v>851</v>
      </c>
      <c r="C632" s="3" t="s">
        <v>87</v>
      </c>
      <c r="D632" s="3" t="s">
        <v>712</v>
      </c>
      <c r="E632" s="3" t="s">
        <v>873</v>
      </c>
      <c r="F632" s="3" t="s">
        <v>104</v>
      </c>
      <c r="G632" s="3" t="s">
        <v>104</v>
      </c>
      <c r="H632" s="3" t="s">
        <v>104</v>
      </c>
      <c r="I632" s="4"/>
      <c r="J632" s="4">
        <f>=ROUNDDOWN({0},0)</f>
      </c>
      <c r="K632" s="4"/>
      <c r="L632" s="5"/>
      <c r="M632" s="4"/>
      <c r="N632" s="4">
        <f>=ROUNDDOWN({0},0)</f>
      </c>
      <c r="O632" s="4"/>
      <c r="P632" s="5"/>
      <c r="Q632" s="4"/>
      <c r="R632" s="6"/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/>
      <c r="AD632" s="6"/>
      <c r="AE632" s="4"/>
      <c r="AF632" s="6"/>
      <c r="AG632" s="5"/>
      <c r="AH632" s="5"/>
      <c r="AI632" s="4"/>
      <c r="AJ632" s="6"/>
      <c r="AK632" s="4"/>
      <c r="AL632" s="6"/>
      <c r="AM632" s="5"/>
      <c r="AN632" s="5"/>
      <c r="AO632" s="4"/>
      <c r="AP632" s="6"/>
      <c r="AQ632" s="4"/>
      <c r="AR632" s="6"/>
      <c r="AS632" s="5"/>
      <c r="AT632" s="5"/>
      <c r="AU632" s="4"/>
      <c r="AV632" s="6"/>
      <c r="AW632" s="4"/>
      <c r="AX632" s="6"/>
      <c r="AY632" s="5"/>
      <c r="AZ632" s="5"/>
      <c r="BA632" s="4"/>
      <c r="BB632" s="6"/>
      <c r="BC632" s="4"/>
      <c r="BD632" s="6"/>
      <c r="BE632" s="5"/>
      <c r="BF632" s="5"/>
      <c r="BG632" s="4"/>
      <c r="BH632" s="6"/>
      <c r="BI632" s="4"/>
      <c r="BJ632" s="6"/>
      <c r="BK632" s="5"/>
      <c r="BL632" s="5"/>
      <c r="BM632" s="4"/>
      <c r="BN632" s="6"/>
      <c r="BO632" s="4"/>
      <c r="BP632" s="6"/>
      <c r="BQ632" s="5"/>
      <c r="BR632" s="5"/>
      <c r="BS632" s="4"/>
      <c r="BT632" s="6"/>
      <c r="BU632" s="4"/>
      <c r="BV632" s="6"/>
      <c r="BW632" s="5"/>
      <c r="BX632" s="5"/>
      <c r="BY632" s="4"/>
      <c r="BZ632" s="6"/>
      <c r="CA632" s="4"/>
      <c r="CB632" s="6"/>
      <c r="CC632" s="5"/>
      <c r="CD632" s="5"/>
      <c r="CE632" s="4"/>
      <c r="CF632" s="6"/>
      <c r="CG632" s="4"/>
      <c r="CH632" s="6"/>
      <c r="CI632" s="5"/>
      <c r="CJ632" s="5"/>
      <c r="CK632" s="4"/>
      <c r="CL632" s="6"/>
      <c r="CM632" s="4"/>
      <c r="CN632" s="6"/>
      <c r="CO632" s="5"/>
      <c r="CP632" s="5"/>
      <c r="CQ632" s="4"/>
      <c r="CR632" s="6"/>
      <c r="CS632" s="4"/>
      <c r="CT632" s="6"/>
      <c r="CU632" s="5"/>
      <c r="CV632" s="5"/>
      <c r="CW632" s="4"/>
      <c r="CX632" s="6"/>
      <c r="CY632" s="4"/>
      <c r="CZ632" s="6"/>
      <c r="DA632" s="5"/>
      <c r="DB632" s="5"/>
      <c r="DC632" s="4"/>
      <c r="DD632" s="6"/>
      <c r="DE632" s="4"/>
      <c r="DF632" s="6"/>
      <c r="DG632" s="5"/>
      <c r="DH632" s="5"/>
      <c r="DI632" s="4"/>
      <c r="DJ632" s="6"/>
      <c r="DK632" s="4"/>
      <c r="DL632" s="6"/>
      <c r="DM632" s="5"/>
      <c r="DN632" s="5"/>
      <c r="DO632" s="4"/>
      <c r="DP632" s="6"/>
      <c r="DQ632" s="4"/>
      <c r="DR632" s="6"/>
      <c r="DS632" s="5"/>
      <c r="DT632" s="5"/>
      <c r="DU632" s="4"/>
      <c r="DV632" s="6"/>
      <c r="DW632" s="4"/>
      <c r="DX632" s="6"/>
      <c r="DY632" s="5"/>
      <c r="DZ632" s="5"/>
      <c r="EA632" s="4"/>
      <c r="EB632" s="6"/>
      <c r="EC632" s="4"/>
      <c r="ED632" s="6"/>
      <c r="EE632" s="5"/>
      <c r="EF632" s="5"/>
      <c r="EG632" s="4"/>
      <c r="EH632" s="6"/>
      <c r="EI632" s="4"/>
      <c r="EJ632" s="6"/>
      <c r="EK632" s="5"/>
      <c r="EL632" s="5"/>
      <c r="EM632" s="4"/>
      <c r="EN632" s="6"/>
      <c r="EO632" s="4"/>
      <c r="EP632" s="6"/>
      <c r="EQ632" s="5"/>
      <c r="ER632" s="5"/>
      <c r="ES632" s="4"/>
      <c r="ET632" s="6"/>
      <c r="EU632" s="4"/>
      <c r="EV632" s="6"/>
      <c r="EW632" s="5"/>
      <c r="EX632" s="5"/>
      <c r="EY632" s="4"/>
      <c r="EZ632" s="6"/>
      <c r="FA632" s="4"/>
      <c r="FB632" s="6"/>
      <c r="FC632" s="5"/>
      <c r="FD632" s="5"/>
      <c r="FE632" s="4"/>
      <c r="FF632" s="6"/>
      <c r="FG632" s="4"/>
      <c r="FH632" s="6"/>
      <c r="FI632" s="5"/>
      <c r="FJ632" s="5"/>
      <c r="FK632" s="4"/>
      <c r="FL632" s="6"/>
      <c r="FM632" s="4"/>
      <c r="FN632" s="6"/>
      <c r="FO632" s="5"/>
      <c r="FP632" s="5"/>
      <c r="FQ632" s="4"/>
      <c r="FR632" s="6"/>
      <c r="FS632" s="4"/>
      <c r="FT632" s="6"/>
      <c r="FU632" s="5"/>
      <c r="FV632" s="5"/>
      <c r="FW632" s="4"/>
      <c r="FX632" s="6"/>
      <c r="FY632" s="4"/>
      <c r="FZ632" s="6"/>
      <c r="GA632" s="5"/>
      <c r="GB632" s="5"/>
      <c r="GC632" s="4"/>
      <c r="GD632" s="6"/>
      <c r="GE632" s="4"/>
      <c r="GF632" s="6"/>
      <c r="GG632" s="5"/>
      <c r="GH632" s="5"/>
      <c r="GI632" s="4"/>
      <c r="GJ632" s="6"/>
      <c r="GK632" s="4"/>
      <c r="GL632" s="6"/>
      <c r="GM632" s="5"/>
      <c r="GN632" s="5"/>
      <c r="GO632" s="4"/>
      <c r="GP632" s="6"/>
      <c r="GQ632" s="4"/>
      <c r="GR632" s="6"/>
      <c r="GS632" s="5"/>
      <c r="GT632" s="5"/>
      <c r="GU632" s="4"/>
      <c r="GV632" s="6"/>
      <c r="GW632" s="4"/>
      <c r="GX632" s="6"/>
      <c r="GY632" s="5"/>
      <c r="GZ632" s="5"/>
      <c r="HA632" s="4"/>
      <c r="HB632" s="6"/>
      <c r="HC632" s="4"/>
      <c r="HD632" s="6"/>
      <c r="HE632" s="5"/>
      <c r="HF632" s="5"/>
      <c r="HG632" s="4"/>
      <c r="HH632" s="6"/>
      <c r="HI632" s="4"/>
      <c r="HJ632" s="6"/>
      <c r="HK632" s="5"/>
      <c r="HL632" s="5"/>
      <c r="HM632" s="4"/>
      <c r="HN632" s="6"/>
      <c r="HO632" s="4"/>
      <c r="HP632" s="6"/>
      <c r="HQ632" s="5"/>
      <c r="HR632" s="5"/>
      <c r="HS632" s="4"/>
      <c r="HT632" s="6"/>
      <c r="HU632" s="4"/>
      <c r="HV632" s="6"/>
      <c r="HW632" s="5"/>
      <c r="HX632" s="5"/>
      <c r="HY632" s="4"/>
      <c r="HZ632" s="6"/>
      <c r="IA632" s="4"/>
      <c r="IB632" s="6"/>
      <c r="IC632" s="5"/>
      <c r="ID632" s="5"/>
      <c r="IE632" s="4"/>
      <c r="IF632" s="6"/>
      <c r="IG632" s="4"/>
      <c r="IH632" s="6"/>
      <c r="II632" s="5"/>
      <c r="IJ632" s="5"/>
      <c r="IK632" s="4"/>
      <c r="IL632" s="6"/>
      <c r="IM632" s="4"/>
      <c r="IN632" s="6"/>
      <c r="IO632" s="5"/>
      <c r="IP632" s="5"/>
      <c r="IQ632" s="4"/>
      <c r="IR632" s="6"/>
      <c r="IS632" s="4"/>
      <c r="IT632" s="6"/>
      <c r="IU632" s="5"/>
      <c r="IV632" s="5"/>
      <c r="IW632" s="4"/>
      <c r="IX632" s="6"/>
      <c r="IY632" s="4"/>
      <c r="IZ632" s="6"/>
      <c r="JA632" s="5"/>
      <c r="JB632" s="5"/>
      <c r="JC632" s="4"/>
      <c r="JD632" s="6"/>
      <c r="JE632" s="4"/>
      <c r="JF632" s="6"/>
      <c r="JG632" s="5"/>
      <c r="JH632" s="5"/>
      <c r="JI632" s="4"/>
      <c r="JJ632" s="6"/>
      <c r="JK632" s="4"/>
      <c r="JL632" s="6"/>
      <c r="JM632" s="5"/>
      <c r="JN632" s="5"/>
      <c r="JO632" s="4"/>
      <c r="JP632" s="6"/>
      <c r="JQ632" s="4"/>
      <c r="JR632" s="6"/>
      <c r="JS632" s="5"/>
      <c r="JT632" s="5"/>
      <c r="JU632" s="4"/>
      <c r="JV632" s="6"/>
      <c r="JW632" s="4"/>
      <c r="JX632" s="6"/>
      <c r="JY632" s="5"/>
      <c r="JZ632" s="5"/>
      <c r="KA632" s="4"/>
      <c r="KB632" s="6"/>
      <c r="KC632" s="4"/>
      <c r="KD632" s="6"/>
      <c r="KE632" s="5"/>
      <c r="KF632" s="5"/>
      <c r="KG632" s="4"/>
      <c r="KH632" s="6"/>
      <c r="KI632" s="4"/>
      <c r="KJ632" s="6"/>
      <c r="KK632" s="5"/>
      <c r="KL632" s="5"/>
    </row>
    <row r="633">
      <c r="A633" s="3" t="s">
        <v>85</v>
      </c>
      <c r="B633" s="3" t="s">
        <v>851</v>
      </c>
      <c r="C633" s="3" t="s">
        <v>87</v>
      </c>
      <c r="D633" s="3" t="s">
        <v>712</v>
      </c>
      <c r="E633" s="3" t="s">
        <v>874</v>
      </c>
      <c r="F633" s="3" t="s">
        <v>104</v>
      </c>
      <c r="G633" s="3" t="s">
        <v>104</v>
      </c>
      <c r="H633" s="3" t="s">
        <v>104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/>
      <c r="R633" s="6"/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/>
      <c r="AD633" s="6"/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  <c r="AU633" s="4"/>
      <c r="AV633" s="6"/>
      <c r="AW633" s="4"/>
      <c r="AX633" s="6"/>
      <c r="AY633" s="5"/>
      <c r="AZ633" s="5"/>
      <c r="BA633" s="4"/>
      <c r="BB633" s="6"/>
      <c r="BC633" s="4"/>
      <c r="BD633" s="6"/>
      <c r="BE633" s="5"/>
      <c r="BF633" s="5"/>
      <c r="BG633" s="4"/>
      <c r="BH633" s="6"/>
      <c r="BI633" s="4"/>
      <c r="BJ633" s="6"/>
      <c r="BK633" s="5"/>
      <c r="BL633" s="5"/>
      <c r="BM633" s="4"/>
      <c r="BN633" s="6"/>
      <c r="BO633" s="4"/>
      <c r="BP633" s="6"/>
      <c r="BQ633" s="5"/>
      <c r="BR633" s="5"/>
      <c r="BS633" s="4"/>
      <c r="BT633" s="6"/>
      <c r="BU633" s="4"/>
      <c r="BV633" s="6"/>
      <c r="BW633" s="5"/>
      <c r="BX633" s="5"/>
      <c r="BY633" s="4"/>
      <c r="BZ633" s="6"/>
      <c r="CA633" s="4"/>
      <c r="CB633" s="6"/>
      <c r="CC633" s="5"/>
      <c r="CD633" s="5"/>
      <c r="CE633" s="4"/>
      <c r="CF633" s="6"/>
      <c r="CG633" s="4"/>
      <c r="CH633" s="6"/>
      <c r="CI633" s="5"/>
      <c r="CJ633" s="5"/>
      <c r="CK633" s="4"/>
      <c r="CL633" s="6"/>
      <c r="CM633" s="4"/>
      <c r="CN633" s="6"/>
      <c r="CO633" s="5"/>
      <c r="CP633" s="5"/>
      <c r="CQ633" s="4"/>
      <c r="CR633" s="6"/>
      <c r="CS633" s="4"/>
      <c r="CT633" s="6"/>
      <c r="CU633" s="5"/>
      <c r="CV633" s="5"/>
      <c r="CW633" s="4"/>
      <c r="CX633" s="6"/>
      <c r="CY633" s="4"/>
      <c r="CZ633" s="6"/>
      <c r="DA633" s="5"/>
      <c r="DB633" s="5"/>
      <c r="DC633" s="4"/>
      <c r="DD633" s="6"/>
      <c r="DE633" s="4"/>
      <c r="DF633" s="6"/>
      <c r="DG633" s="5"/>
      <c r="DH633" s="5"/>
      <c r="DI633" s="4"/>
      <c r="DJ633" s="6"/>
      <c r="DK633" s="4"/>
      <c r="DL633" s="6"/>
      <c r="DM633" s="5"/>
      <c r="DN633" s="5"/>
      <c r="DO633" s="4"/>
      <c r="DP633" s="6"/>
      <c r="DQ633" s="4"/>
      <c r="DR633" s="6"/>
      <c r="DS633" s="5"/>
      <c r="DT633" s="5"/>
      <c r="DU633" s="4"/>
      <c r="DV633" s="6"/>
      <c r="DW633" s="4"/>
      <c r="DX633" s="6"/>
      <c r="DY633" s="5"/>
      <c r="DZ633" s="5"/>
      <c r="EA633" s="4"/>
      <c r="EB633" s="6"/>
      <c r="EC633" s="4"/>
      <c r="ED633" s="6"/>
      <c r="EE633" s="5"/>
      <c r="EF633" s="5"/>
      <c r="EG633" s="4"/>
      <c r="EH633" s="6"/>
      <c r="EI633" s="4"/>
      <c r="EJ633" s="6"/>
      <c r="EK633" s="5"/>
      <c r="EL633" s="5"/>
      <c r="EM633" s="4"/>
      <c r="EN633" s="6"/>
      <c r="EO633" s="4"/>
      <c r="EP633" s="6"/>
      <c r="EQ633" s="5"/>
      <c r="ER633" s="5"/>
      <c r="ES633" s="4"/>
      <c r="ET633" s="6"/>
      <c r="EU633" s="4"/>
      <c r="EV633" s="6"/>
      <c r="EW633" s="5"/>
      <c r="EX633" s="5"/>
      <c r="EY633" s="4"/>
      <c r="EZ633" s="6"/>
      <c r="FA633" s="4"/>
      <c r="FB633" s="6"/>
      <c r="FC633" s="5"/>
      <c r="FD633" s="5"/>
      <c r="FE633" s="4"/>
      <c r="FF633" s="6"/>
      <c r="FG633" s="4"/>
      <c r="FH633" s="6"/>
      <c r="FI633" s="5"/>
      <c r="FJ633" s="5"/>
      <c r="FK633" s="4"/>
      <c r="FL633" s="6"/>
      <c r="FM633" s="4"/>
      <c r="FN633" s="6"/>
      <c r="FO633" s="5"/>
      <c r="FP633" s="5"/>
      <c r="FQ633" s="4"/>
      <c r="FR633" s="6"/>
      <c r="FS633" s="4"/>
      <c r="FT633" s="6"/>
      <c r="FU633" s="5"/>
      <c r="FV633" s="5"/>
      <c r="FW633" s="4"/>
      <c r="FX633" s="6"/>
      <c r="FY633" s="4"/>
      <c r="FZ633" s="6"/>
      <c r="GA633" s="5"/>
      <c r="GB633" s="5"/>
      <c r="GC633" s="4"/>
      <c r="GD633" s="6"/>
      <c r="GE633" s="4"/>
      <c r="GF633" s="6"/>
      <c r="GG633" s="5"/>
      <c r="GH633" s="5"/>
      <c r="GI633" s="4"/>
      <c r="GJ633" s="6"/>
      <c r="GK633" s="4"/>
      <c r="GL633" s="6"/>
      <c r="GM633" s="5"/>
      <c r="GN633" s="5"/>
      <c r="GO633" s="4"/>
      <c r="GP633" s="6"/>
      <c r="GQ633" s="4"/>
      <c r="GR633" s="6"/>
      <c r="GS633" s="5"/>
      <c r="GT633" s="5"/>
      <c r="GU633" s="4"/>
      <c r="GV633" s="6"/>
      <c r="GW633" s="4"/>
      <c r="GX633" s="6"/>
      <c r="GY633" s="5"/>
      <c r="GZ633" s="5"/>
      <c r="HA633" s="4"/>
      <c r="HB633" s="6"/>
      <c r="HC633" s="4"/>
      <c r="HD633" s="6"/>
      <c r="HE633" s="5"/>
      <c r="HF633" s="5"/>
      <c r="HG633" s="4"/>
      <c r="HH633" s="6"/>
      <c r="HI633" s="4"/>
      <c r="HJ633" s="6"/>
      <c r="HK633" s="5"/>
      <c r="HL633" s="5"/>
      <c r="HM633" s="4"/>
      <c r="HN633" s="6"/>
      <c r="HO633" s="4"/>
      <c r="HP633" s="6"/>
      <c r="HQ633" s="5"/>
      <c r="HR633" s="5"/>
      <c r="HS633" s="4"/>
      <c r="HT633" s="6"/>
      <c r="HU633" s="4"/>
      <c r="HV633" s="6"/>
      <c r="HW633" s="5"/>
      <c r="HX633" s="5"/>
      <c r="HY633" s="4"/>
      <c r="HZ633" s="6"/>
      <c r="IA633" s="4"/>
      <c r="IB633" s="6"/>
      <c r="IC633" s="5"/>
      <c r="ID633" s="5"/>
      <c r="IE633" s="4"/>
      <c r="IF633" s="6"/>
      <c r="IG633" s="4"/>
      <c r="IH633" s="6"/>
      <c r="II633" s="5"/>
      <c r="IJ633" s="5"/>
      <c r="IK633" s="4"/>
      <c r="IL633" s="6"/>
      <c r="IM633" s="4"/>
      <c r="IN633" s="6"/>
      <c r="IO633" s="5"/>
      <c r="IP633" s="5"/>
      <c r="IQ633" s="4"/>
      <c r="IR633" s="6"/>
      <c r="IS633" s="4"/>
      <c r="IT633" s="6"/>
      <c r="IU633" s="5"/>
      <c r="IV633" s="5"/>
      <c r="IW633" s="4"/>
      <c r="IX633" s="6"/>
      <c r="IY633" s="4"/>
      <c r="IZ633" s="6"/>
      <c r="JA633" s="5"/>
      <c r="JB633" s="5"/>
      <c r="JC633" s="4"/>
      <c r="JD633" s="6"/>
      <c r="JE633" s="4"/>
      <c r="JF633" s="6"/>
      <c r="JG633" s="5"/>
      <c r="JH633" s="5"/>
      <c r="JI633" s="4"/>
      <c r="JJ633" s="6"/>
      <c r="JK633" s="4"/>
      <c r="JL633" s="6"/>
      <c r="JM633" s="5"/>
      <c r="JN633" s="5"/>
      <c r="JO633" s="4"/>
      <c r="JP633" s="6"/>
      <c r="JQ633" s="4"/>
      <c r="JR633" s="6"/>
      <c r="JS633" s="5"/>
      <c r="JT633" s="5"/>
      <c r="JU633" s="4"/>
      <c r="JV633" s="6"/>
      <c r="JW633" s="4"/>
      <c r="JX633" s="6"/>
      <c r="JY633" s="5"/>
      <c r="JZ633" s="5"/>
      <c r="KA633" s="4"/>
      <c r="KB633" s="6"/>
      <c r="KC633" s="4"/>
      <c r="KD633" s="6"/>
      <c r="KE633" s="5"/>
      <c r="KF633" s="5"/>
      <c r="KG633" s="4"/>
      <c r="KH633" s="6"/>
      <c r="KI633" s="4"/>
      <c r="KJ633" s="6"/>
      <c r="KK633" s="5"/>
      <c r="KL633" s="5"/>
    </row>
    <row r="634">
      <c r="A634" s="3" t="s">
        <v>85</v>
      </c>
      <c r="B634" s="3" t="s">
        <v>851</v>
      </c>
      <c r="C634" s="3" t="s">
        <v>87</v>
      </c>
      <c r="D634" s="3" t="s">
        <v>712</v>
      </c>
      <c r="E634" s="3" t="s">
        <v>875</v>
      </c>
      <c r="F634" s="3" t="s">
        <v>104</v>
      </c>
      <c r="G634" s="3" t="s">
        <v>104</v>
      </c>
      <c r="H634" s="3" t="s">
        <v>104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  <c r="AU634" s="4"/>
      <c r="AV634" s="6"/>
      <c r="AW634" s="4"/>
      <c r="AX634" s="6"/>
      <c r="AY634" s="5"/>
      <c r="AZ634" s="5"/>
      <c r="BA634" s="4"/>
      <c r="BB634" s="6"/>
      <c r="BC634" s="4"/>
      <c r="BD634" s="6"/>
      <c r="BE634" s="5"/>
      <c r="BF634" s="5"/>
      <c r="BG634" s="4"/>
      <c r="BH634" s="6"/>
      <c r="BI634" s="4"/>
      <c r="BJ634" s="6"/>
      <c r="BK634" s="5"/>
      <c r="BL634" s="5"/>
      <c r="BM634" s="4"/>
      <c r="BN634" s="6"/>
      <c r="BO634" s="4"/>
      <c r="BP634" s="6"/>
      <c r="BQ634" s="5"/>
      <c r="BR634" s="5"/>
      <c r="BS634" s="4"/>
      <c r="BT634" s="6"/>
      <c r="BU634" s="4"/>
      <c r="BV634" s="6"/>
      <c r="BW634" s="5"/>
      <c r="BX634" s="5"/>
      <c r="BY634" s="4"/>
      <c r="BZ634" s="6"/>
      <c r="CA634" s="4"/>
      <c r="CB634" s="6"/>
      <c r="CC634" s="5"/>
      <c r="CD634" s="5"/>
      <c r="CE634" s="4"/>
      <c r="CF634" s="6"/>
      <c r="CG634" s="4"/>
      <c r="CH634" s="6"/>
      <c r="CI634" s="5"/>
      <c r="CJ634" s="5"/>
      <c r="CK634" s="4"/>
      <c r="CL634" s="6"/>
      <c r="CM634" s="4"/>
      <c r="CN634" s="6"/>
      <c r="CO634" s="5"/>
      <c r="CP634" s="5"/>
      <c r="CQ634" s="4"/>
      <c r="CR634" s="6"/>
      <c r="CS634" s="4"/>
      <c r="CT634" s="6"/>
      <c r="CU634" s="5"/>
      <c r="CV634" s="5"/>
      <c r="CW634" s="4"/>
      <c r="CX634" s="6"/>
      <c r="CY634" s="4"/>
      <c r="CZ634" s="6"/>
      <c r="DA634" s="5"/>
      <c r="DB634" s="5"/>
      <c r="DC634" s="4"/>
      <c r="DD634" s="6"/>
      <c r="DE634" s="4"/>
      <c r="DF634" s="6"/>
      <c r="DG634" s="5"/>
      <c r="DH634" s="5"/>
      <c r="DI634" s="4"/>
      <c r="DJ634" s="6"/>
      <c r="DK634" s="4"/>
      <c r="DL634" s="6"/>
      <c r="DM634" s="5"/>
      <c r="DN634" s="5"/>
      <c r="DO634" s="4"/>
      <c r="DP634" s="6"/>
      <c r="DQ634" s="4"/>
      <c r="DR634" s="6"/>
      <c r="DS634" s="5"/>
      <c r="DT634" s="5"/>
      <c r="DU634" s="4"/>
      <c r="DV634" s="6"/>
      <c r="DW634" s="4"/>
      <c r="DX634" s="6"/>
      <c r="DY634" s="5"/>
      <c r="DZ634" s="5"/>
      <c r="EA634" s="4"/>
      <c r="EB634" s="6"/>
      <c r="EC634" s="4"/>
      <c r="ED634" s="6"/>
      <c r="EE634" s="5"/>
      <c r="EF634" s="5"/>
      <c r="EG634" s="4"/>
      <c r="EH634" s="6"/>
      <c r="EI634" s="4"/>
      <c r="EJ634" s="6"/>
      <c r="EK634" s="5"/>
      <c r="EL634" s="5"/>
      <c r="EM634" s="4"/>
      <c r="EN634" s="6"/>
      <c r="EO634" s="4"/>
      <c r="EP634" s="6"/>
      <c r="EQ634" s="5"/>
      <c r="ER634" s="5"/>
      <c r="ES634" s="4"/>
      <c r="ET634" s="6"/>
      <c r="EU634" s="4"/>
      <c r="EV634" s="6"/>
      <c r="EW634" s="5"/>
      <c r="EX634" s="5"/>
      <c r="EY634" s="4"/>
      <c r="EZ634" s="6"/>
      <c r="FA634" s="4"/>
      <c r="FB634" s="6"/>
      <c r="FC634" s="5"/>
      <c r="FD634" s="5"/>
      <c r="FE634" s="4"/>
      <c r="FF634" s="6"/>
      <c r="FG634" s="4"/>
      <c r="FH634" s="6"/>
      <c r="FI634" s="5"/>
      <c r="FJ634" s="5"/>
      <c r="FK634" s="4"/>
      <c r="FL634" s="6"/>
      <c r="FM634" s="4"/>
      <c r="FN634" s="6"/>
      <c r="FO634" s="5"/>
      <c r="FP634" s="5"/>
      <c r="FQ634" s="4"/>
      <c r="FR634" s="6"/>
      <c r="FS634" s="4"/>
      <c r="FT634" s="6"/>
      <c r="FU634" s="5"/>
      <c r="FV634" s="5"/>
      <c r="FW634" s="4"/>
      <c r="FX634" s="6"/>
      <c r="FY634" s="4"/>
      <c r="FZ634" s="6"/>
      <c r="GA634" s="5"/>
      <c r="GB634" s="5"/>
      <c r="GC634" s="4"/>
      <c r="GD634" s="6"/>
      <c r="GE634" s="4"/>
      <c r="GF634" s="6"/>
      <c r="GG634" s="5"/>
      <c r="GH634" s="5"/>
      <c r="GI634" s="4"/>
      <c r="GJ634" s="6"/>
      <c r="GK634" s="4"/>
      <c r="GL634" s="6"/>
      <c r="GM634" s="5"/>
      <c r="GN634" s="5"/>
      <c r="GO634" s="4"/>
      <c r="GP634" s="6"/>
      <c r="GQ634" s="4"/>
      <c r="GR634" s="6"/>
      <c r="GS634" s="5"/>
      <c r="GT634" s="5"/>
      <c r="GU634" s="4"/>
      <c r="GV634" s="6"/>
      <c r="GW634" s="4"/>
      <c r="GX634" s="6"/>
      <c r="GY634" s="5"/>
      <c r="GZ634" s="5"/>
      <c r="HA634" s="4"/>
      <c r="HB634" s="6"/>
      <c r="HC634" s="4"/>
      <c r="HD634" s="6"/>
      <c r="HE634" s="5"/>
      <c r="HF634" s="5"/>
      <c r="HG634" s="4"/>
      <c r="HH634" s="6"/>
      <c r="HI634" s="4"/>
      <c r="HJ634" s="6"/>
      <c r="HK634" s="5"/>
      <c r="HL634" s="5"/>
      <c r="HM634" s="4"/>
      <c r="HN634" s="6"/>
      <c r="HO634" s="4"/>
      <c r="HP634" s="6"/>
      <c r="HQ634" s="5"/>
      <c r="HR634" s="5"/>
      <c r="HS634" s="4"/>
      <c r="HT634" s="6"/>
      <c r="HU634" s="4"/>
      <c r="HV634" s="6"/>
      <c r="HW634" s="5"/>
      <c r="HX634" s="5"/>
      <c r="HY634" s="4"/>
      <c r="HZ634" s="6"/>
      <c r="IA634" s="4"/>
      <c r="IB634" s="6"/>
      <c r="IC634" s="5"/>
      <c r="ID634" s="5"/>
      <c r="IE634" s="4"/>
      <c r="IF634" s="6"/>
      <c r="IG634" s="4"/>
      <c r="IH634" s="6"/>
      <c r="II634" s="5"/>
      <c r="IJ634" s="5"/>
      <c r="IK634" s="4"/>
      <c r="IL634" s="6"/>
      <c r="IM634" s="4"/>
      <c r="IN634" s="6"/>
      <c r="IO634" s="5"/>
      <c r="IP634" s="5"/>
      <c r="IQ634" s="4"/>
      <c r="IR634" s="6"/>
      <c r="IS634" s="4"/>
      <c r="IT634" s="6"/>
      <c r="IU634" s="5"/>
      <c r="IV634" s="5"/>
      <c r="IW634" s="4"/>
      <c r="IX634" s="6"/>
      <c r="IY634" s="4"/>
      <c r="IZ634" s="6"/>
      <c r="JA634" s="5"/>
      <c r="JB634" s="5"/>
      <c r="JC634" s="4"/>
      <c r="JD634" s="6"/>
      <c r="JE634" s="4"/>
      <c r="JF634" s="6"/>
      <c r="JG634" s="5"/>
      <c r="JH634" s="5"/>
      <c r="JI634" s="4"/>
      <c r="JJ634" s="6"/>
      <c r="JK634" s="4"/>
      <c r="JL634" s="6"/>
      <c r="JM634" s="5"/>
      <c r="JN634" s="5"/>
      <c r="JO634" s="4"/>
      <c r="JP634" s="6"/>
      <c r="JQ634" s="4"/>
      <c r="JR634" s="6"/>
      <c r="JS634" s="5"/>
      <c r="JT634" s="5"/>
      <c r="JU634" s="4"/>
      <c r="JV634" s="6"/>
      <c r="JW634" s="4"/>
      <c r="JX634" s="6"/>
      <c r="JY634" s="5"/>
      <c r="JZ634" s="5"/>
      <c r="KA634" s="4"/>
      <c r="KB634" s="6"/>
      <c r="KC634" s="4"/>
      <c r="KD634" s="6"/>
      <c r="KE634" s="5"/>
      <c r="KF634" s="5"/>
      <c r="KG634" s="4"/>
      <c r="KH634" s="6"/>
      <c r="KI634" s="4"/>
      <c r="KJ634" s="6"/>
      <c r="KK634" s="5"/>
      <c r="KL634" s="5"/>
    </row>
    <row r="635">
      <c r="A635" s="3" t="s">
        <v>85</v>
      </c>
      <c r="B635" s="3" t="s">
        <v>851</v>
      </c>
      <c r="C635" s="3" t="s">
        <v>87</v>
      </c>
      <c r="D635" s="3" t="s">
        <v>712</v>
      </c>
      <c r="E635" s="3" t="s">
        <v>876</v>
      </c>
      <c r="F635" s="3" t="s">
        <v>104</v>
      </c>
      <c r="G635" s="3" t="s">
        <v>104</v>
      </c>
      <c r="H635" s="3" t="s">
        <v>104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/>
      <c r="AD635" s="6"/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  <c r="AU635" s="4"/>
      <c r="AV635" s="6"/>
      <c r="AW635" s="4"/>
      <c r="AX635" s="6"/>
      <c r="AY635" s="5"/>
      <c r="AZ635" s="5"/>
      <c r="BA635" s="4"/>
      <c r="BB635" s="6"/>
      <c r="BC635" s="4"/>
      <c r="BD635" s="6"/>
      <c r="BE635" s="5"/>
      <c r="BF635" s="5"/>
      <c r="BG635" s="4"/>
      <c r="BH635" s="6"/>
      <c r="BI635" s="4"/>
      <c r="BJ635" s="6"/>
      <c r="BK635" s="5"/>
      <c r="BL635" s="5"/>
      <c r="BM635" s="4"/>
      <c r="BN635" s="6"/>
      <c r="BO635" s="4"/>
      <c r="BP635" s="6"/>
      <c r="BQ635" s="5"/>
      <c r="BR635" s="5"/>
      <c r="BS635" s="4"/>
      <c r="BT635" s="6"/>
      <c r="BU635" s="4"/>
      <c r="BV635" s="6"/>
      <c r="BW635" s="5"/>
      <c r="BX635" s="5"/>
      <c r="BY635" s="4"/>
      <c r="BZ635" s="6"/>
      <c r="CA635" s="4"/>
      <c r="CB635" s="6"/>
      <c r="CC635" s="5"/>
      <c r="CD635" s="5"/>
      <c r="CE635" s="4"/>
      <c r="CF635" s="6"/>
      <c r="CG635" s="4"/>
      <c r="CH635" s="6"/>
      <c r="CI635" s="5"/>
      <c r="CJ635" s="5"/>
      <c r="CK635" s="4"/>
      <c r="CL635" s="6"/>
      <c r="CM635" s="4"/>
      <c r="CN635" s="6"/>
      <c r="CO635" s="5"/>
      <c r="CP635" s="5"/>
      <c r="CQ635" s="4"/>
      <c r="CR635" s="6"/>
      <c r="CS635" s="4"/>
      <c r="CT635" s="6"/>
      <c r="CU635" s="5"/>
      <c r="CV635" s="5"/>
      <c r="CW635" s="4"/>
      <c r="CX635" s="6"/>
      <c r="CY635" s="4"/>
      <c r="CZ635" s="6"/>
      <c r="DA635" s="5"/>
      <c r="DB635" s="5"/>
      <c r="DC635" s="4"/>
      <c r="DD635" s="6"/>
      <c r="DE635" s="4"/>
      <c r="DF635" s="6"/>
      <c r="DG635" s="5"/>
      <c r="DH635" s="5"/>
      <c r="DI635" s="4"/>
      <c r="DJ635" s="6"/>
      <c r="DK635" s="4"/>
      <c r="DL635" s="6"/>
      <c r="DM635" s="5"/>
      <c r="DN635" s="5"/>
      <c r="DO635" s="4"/>
      <c r="DP635" s="6"/>
      <c r="DQ635" s="4"/>
      <c r="DR635" s="6"/>
      <c r="DS635" s="5"/>
      <c r="DT635" s="5"/>
      <c r="DU635" s="4"/>
      <c r="DV635" s="6"/>
      <c r="DW635" s="4"/>
      <c r="DX635" s="6"/>
      <c r="DY635" s="5"/>
      <c r="DZ635" s="5"/>
      <c r="EA635" s="4"/>
      <c r="EB635" s="6"/>
      <c r="EC635" s="4"/>
      <c r="ED635" s="6"/>
      <c r="EE635" s="5"/>
      <c r="EF635" s="5"/>
      <c r="EG635" s="4"/>
      <c r="EH635" s="6"/>
      <c r="EI635" s="4"/>
      <c r="EJ635" s="6"/>
      <c r="EK635" s="5"/>
      <c r="EL635" s="5"/>
      <c r="EM635" s="4"/>
      <c r="EN635" s="6"/>
      <c r="EO635" s="4"/>
      <c r="EP635" s="6"/>
      <c r="EQ635" s="5"/>
      <c r="ER635" s="5"/>
      <c r="ES635" s="4"/>
      <c r="ET635" s="6"/>
      <c r="EU635" s="4"/>
      <c r="EV635" s="6"/>
      <c r="EW635" s="5"/>
      <c r="EX635" s="5"/>
      <c r="EY635" s="4"/>
      <c r="EZ635" s="6"/>
      <c r="FA635" s="4"/>
      <c r="FB635" s="6"/>
      <c r="FC635" s="5"/>
      <c r="FD635" s="5"/>
      <c r="FE635" s="4"/>
      <c r="FF635" s="6"/>
      <c r="FG635" s="4"/>
      <c r="FH635" s="6"/>
      <c r="FI635" s="5"/>
      <c r="FJ635" s="5"/>
      <c r="FK635" s="4"/>
      <c r="FL635" s="6"/>
      <c r="FM635" s="4"/>
      <c r="FN635" s="6"/>
      <c r="FO635" s="5"/>
      <c r="FP635" s="5"/>
      <c r="FQ635" s="4"/>
      <c r="FR635" s="6"/>
      <c r="FS635" s="4"/>
      <c r="FT635" s="6"/>
      <c r="FU635" s="5"/>
      <c r="FV635" s="5"/>
      <c r="FW635" s="4"/>
      <c r="FX635" s="6"/>
      <c r="FY635" s="4"/>
      <c r="FZ635" s="6"/>
      <c r="GA635" s="5"/>
      <c r="GB635" s="5"/>
      <c r="GC635" s="4"/>
      <c r="GD635" s="6"/>
      <c r="GE635" s="4"/>
      <c r="GF635" s="6"/>
      <c r="GG635" s="5"/>
      <c r="GH635" s="5"/>
      <c r="GI635" s="4"/>
      <c r="GJ635" s="6"/>
      <c r="GK635" s="4"/>
      <c r="GL635" s="6"/>
      <c r="GM635" s="5"/>
      <c r="GN635" s="5"/>
      <c r="GO635" s="4"/>
      <c r="GP635" s="6"/>
      <c r="GQ635" s="4"/>
      <c r="GR635" s="6"/>
      <c r="GS635" s="5"/>
      <c r="GT635" s="5"/>
      <c r="GU635" s="4"/>
      <c r="GV635" s="6"/>
      <c r="GW635" s="4"/>
      <c r="GX635" s="6"/>
      <c r="GY635" s="5"/>
      <c r="GZ635" s="5"/>
      <c r="HA635" s="4"/>
      <c r="HB635" s="6"/>
      <c r="HC635" s="4"/>
      <c r="HD635" s="6"/>
      <c r="HE635" s="5"/>
      <c r="HF635" s="5"/>
      <c r="HG635" s="4"/>
      <c r="HH635" s="6"/>
      <c r="HI635" s="4"/>
      <c r="HJ635" s="6"/>
      <c r="HK635" s="5"/>
      <c r="HL635" s="5"/>
      <c r="HM635" s="4"/>
      <c r="HN635" s="6"/>
      <c r="HO635" s="4"/>
      <c r="HP635" s="6"/>
      <c r="HQ635" s="5"/>
      <c r="HR635" s="5"/>
      <c r="HS635" s="4"/>
      <c r="HT635" s="6"/>
      <c r="HU635" s="4"/>
      <c r="HV635" s="6"/>
      <c r="HW635" s="5"/>
      <c r="HX635" s="5"/>
      <c r="HY635" s="4"/>
      <c r="HZ635" s="6"/>
      <c r="IA635" s="4"/>
      <c r="IB635" s="6"/>
      <c r="IC635" s="5"/>
      <c r="ID635" s="5"/>
      <c r="IE635" s="4"/>
      <c r="IF635" s="6"/>
      <c r="IG635" s="4"/>
      <c r="IH635" s="6"/>
      <c r="II635" s="5"/>
      <c r="IJ635" s="5"/>
      <c r="IK635" s="4"/>
      <c r="IL635" s="6"/>
      <c r="IM635" s="4"/>
      <c r="IN635" s="6"/>
      <c r="IO635" s="5"/>
      <c r="IP635" s="5"/>
      <c r="IQ635" s="4"/>
      <c r="IR635" s="6"/>
      <c r="IS635" s="4"/>
      <c r="IT635" s="6"/>
      <c r="IU635" s="5"/>
      <c r="IV635" s="5"/>
      <c r="IW635" s="4"/>
      <c r="IX635" s="6"/>
      <c r="IY635" s="4"/>
      <c r="IZ635" s="6"/>
      <c r="JA635" s="5"/>
      <c r="JB635" s="5"/>
      <c r="JC635" s="4"/>
      <c r="JD635" s="6"/>
      <c r="JE635" s="4"/>
      <c r="JF635" s="6"/>
      <c r="JG635" s="5"/>
      <c r="JH635" s="5"/>
      <c r="JI635" s="4"/>
      <c r="JJ635" s="6"/>
      <c r="JK635" s="4"/>
      <c r="JL635" s="6"/>
      <c r="JM635" s="5"/>
      <c r="JN635" s="5"/>
      <c r="JO635" s="4"/>
      <c r="JP635" s="6"/>
      <c r="JQ635" s="4"/>
      <c r="JR635" s="6"/>
      <c r="JS635" s="5"/>
      <c r="JT635" s="5"/>
      <c r="JU635" s="4"/>
      <c r="JV635" s="6"/>
      <c r="JW635" s="4"/>
      <c r="JX635" s="6"/>
      <c r="JY635" s="5"/>
      <c r="JZ635" s="5"/>
      <c r="KA635" s="4"/>
      <c r="KB635" s="6"/>
      <c r="KC635" s="4"/>
      <c r="KD635" s="6"/>
      <c r="KE635" s="5"/>
      <c r="KF635" s="5"/>
      <c r="KG635" s="4"/>
      <c r="KH635" s="6"/>
      <c r="KI635" s="4"/>
      <c r="KJ635" s="6"/>
      <c r="KK635" s="5"/>
      <c r="KL635" s="5"/>
    </row>
    <row r="636">
      <c r="A636" s="3" t="s">
        <v>85</v>
      </c>
      <c r="B636" s="3" t="s">
        <v>851</v>
      </c>
      <c r="C636" s="3" t="s">
        <v>87</v>
      </c>
      <c r="D636" s="3" t="s">
        <v>712</v>
      </c>
      <c r="E636" s="3" t="s">
        <v>877</v>
      </c>
      <c r="F636" s="3" t="s">
        <v>104</v>
      </c>
      <c r="G636" s="3" t="s">
        <v>104</v>
      </c>
      <c r="H636" s="3" t="s">
        <v>104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  <c r="AU636" s="4"/>
      <c r="AV636" s="6"/>
      <c r="AW636" s="4"/>
      <c r="AX636" s="6"/>
      <c r="AY636" s="5"/>
      <c r="AZ636" s="5"/>
      <c r="BA636" s="4"/>
      <c r="BB636" s="6"/>
      <c r="BC636" s="4"/>
      <c r="BD636" s="6"/>
      <c r="BE636" s="5"/>
      <c r="BF636" s="5"/>
      <c r="BG636" s="4"/>
      <c r="BH636" s="6"/>
      <c r="BI636" s="4"/>
      <c r="BJ636" s="6"/>
      <c r="BK636" s="5"/>
      <c r="BL636" s="5"/>
      <c r="BM636" s="4"/>
      <c r="BN636" s="6"/>
      <c r="BO636" s="4"/>
      <c r="BP636" s="6"/>
      <c r="BQ636" s="5"/>
      <c r="BR636" s="5"/>
      <c r="BS636" s="4"/>
      <c r="BT636" s="6"/>
      <c r="BU636" s="4"/>
      <c r="BV636" s="6"/>
      <c r="BW636" s="5"/>
      <c r="BX636" s="5"/>
      <c r="BY636" s="4"/>
      <c r="BZ636" s="6"/>
      <c r="CA636" s="4"/>
      <c r="CB636" s="6"/>
      <c r="CC636" s="5"/>
      <c r="CD636" s="5"/>
      <c r="CE636" s="4"/>
      <c r="CF636" s="6"/>
      <c r="CG636" s="4"/>
      <c r="CH636" s="6"/>
      <c r="CI636" s="5"/>
      <c r="CJ636" s="5"/>
      <c r="CK636" s="4"/>
      <c r="CL636" s="6"/>
      <c r="CM636" s="4"/>
      <c r="CN636" s="6"/>
      <c r="CO636" s="5"/>
      <c r="CP636" s="5"/>
      <c r="CQ636" s="4"/>
      <c r="CR636" s="6"/>
      <c r="CS636" s="4"/>
      <c r="CT636" s="6"/>
      <c r="CU636" s="5"/>
      <c r="CV636" s="5"/>
      <c r="CW636" s="4"/>
      <c r="CX636" s="6"/>
      <c r="CY636" s="4"/>
      <c r="CZ636" s="6"/>
      <c r="DA636" s="5"/>
      <c r="DB636" s="5"/>
      <c r="DC636" s="4"/>
      <c r="DD636" s="6"/>
      <c r="DE636" s="4"/>
      <c r="DF636" s="6"/>
      <c r="DG636" s="5"/>
      <c r="DH636" s="5"/>
      <c r="DI636" s="4"/>
      <c r="DJ636" s="6"/>
      <c r="DK636" s="4"/>
      <c r="DL636" s="6"/>
      <c r="DM636" s="5"/>
      <c r="DN636" s="5"/>
      <c r="DO636" s="4"/>
      <c r="DP636" s="6"/>
      <c r="DQ636" s="4"/>
      <c r="DR636" s="6"/>
      <c r="DS636" s="5"/>
      <c r="DT636" s="5"/>
      <c r="DU636" s="4"/>
      <c r="DV636" s="6"/>
      <c r="DW636" s="4"/>
      <c r="DX636" s="6"/>
      <c r="DY636" s="5"/>
      <c r="DZ636" s="5"/>
      <c r="EA636" s="4"/>
      <c r="EB636" s="6"/>
      <c r="EC636" s="4"/>
      <c r="ED636" s="6"/>
      <c r="EE636" s="5"/>
      <c r="EF636" s="5"/>
      <c r="EG636" s="4"/>
      <c r="EH636" s="6"/>
      <c r="EI636" s="4"/>
      <c r="EJ636" s="6"/>
      <c r="EK636" s="5"/>
      <c r="EL636" s="5"/>
      <c r="EM636" s="4"/>
      <c r="EN636" s="6"/>
      <c r="EO636" s="4"/>
      <c r="EP636" s="6"/>
      <c r="EQ636" s="5"/>
      <c r="ER636" s="5"/>
      <c r="ES636" s="4"/>
      <c r="ET636" s="6"/>
      <c r="EU636" s="4"/>
      <c r="EV636" s="6"/>
      <c r="EW636" s="5"/>
      <c r="EX636" s="5"/>
      <c r="EY636" s="4"/>
      <c r="EZ636" s="6"/>
      <c r="FA636" s="4"/>
      <c r="FB636" s="6"/>
      <c r="FC636" s="5"/>
      <c r="FD636" s="5"/>
      <c r="FE636" s="4"/>
      <c r="FF636" s="6"/>
      <c r="FG636" s="4"/>
      <c r="FH636" s="6"/>
      <c r="FI636" s="5"/>
      <c r="FJ636" s="5"/>
      <c r="FK636" s="4"/>
      <c r="FL636" s="6"/>
      <c r="FM636" s="4"/>
      <c r="FN636" s="6"/>
      <c r="FO636" s="5"/>
      <c r="FP636" s="5"/>
      <c r="FQ636" s="4"/>
      <c r="FR636" s="6"/>
      <c r="FS636" s="4"/>
      <c r="FT636" s="6"/>
      <c r="FU636" s="5"/>
      <c r="FV636" s="5"/>
      <c r="FW636" s="4"/>
      <c r="FX636" s="6"/>
      <c r="FY636" s="4"/>
      <c r="FZ636" s="6"/>
      <c r="GA636" s="5"/>
      <c r="GB636" s="5"/>
      <c r="GC636" s="4"/>
      <c r="GD636" s="6"/>
      <c r="GE636" s="4"/>
      <c r="GF636" s="6"/>
      <c r="GG636" s="5"/>
      <c r="GH636" s="5"/>
      <c r="GI636" s="4"/>
      <c r="GJ636" s="6"/>
      <c r="GK636" s="4"/>
      <c r="GL636" s="6"/>
      <c r="GM636" s="5"/>
      <c r="GN636" s="5"/>
      <c r="GO636" s="4"/>
      <c r="GP636" s="6"/>
      <c r="GQ636" s="4"/>
      <c r="GR636" s="6"/>
      <c r="GS636" s="5"/>
      <c r="GT636" s="5"/>
      <c r="GU636" s="4"/>
      <c r="GV636" s="6"/>
      <c r="GW636" s="4"/>
      <c r="GX636" s="6"/>
      <c r="GY636" s="5"/>
      <c r="GZ636" s="5"/>
      <c r="HA636" s="4"/>
      <c r="HB636" s="6"/>
      <c r="HC636" s="4"/>
      <c r="HD636" s="6"/>
      <c r="HE636" s="5"/>
      <c r="HF636" s="5"/>
      <c r="HG636" s="4"/>
      <c r="HH636" s="6"/>
      <c r="HI636" s="4"/>
      <c r="HJ636" s="6"/>
      <c r="HK636" s="5"/>
      <c r="HL636" s="5"/>
      <c r="HM636" s="4"/>
      <c r="HN636" s="6"/>
      <c r="HO636" s="4"/>
      <c r="HP636" s="6"/>
      <c r="HQ636" s="5"/>
      <c r="HR636" s="5"/>
      <c r="HS636" s="4"/>
      <c r="HT636" s="6"/>
      <c r="HU636" s="4"/>
      <c r="HV636" s="6"/>
      <c r="HW636" s="5"/>
      <c r="HX636" s="5"/>
      <c r="HY636" s="4"/>
      <c r="HZ636" s="6"/>
      <c r="IA636" s="4"/>
      <c r="IB636" s="6"/>
      <c r="IC636" s="5"/>
      <c r="ID636" s="5"/>
      <c r="IE636" s="4"/>
      <c r="IF636" s="6"/>
      <c r="IG636" s="4"/>
      <c r="IH636" s="6"/>
      <c r="II636" s="5"/>
      <c r="IJ636" s="5"/>
      <c r="IK636" s="4"/>
      <c r="IL636" s="6"/>
      <c r="IM636" s="4"/>
      <c r="IN636" s="6"/>
      <c r="IO636" s="5"/>
      <c r="IP636" s="5"/>
      <c r="IQ636" s="4"/>
      <c r="IR636" s="6"/>
      <c r="IS636" s="4"/>
      <c r="IT636" s="6"/>
      <c r="IU636" s="5"/>
      <c r="IV636" s="5"/>
      <c r="IW636" s="4"/>
      <c r="IX636" s="6"/>
      <c r="IY636" s="4"/>
      <c r="IZ636" s="6"/>
      <c r="JA636" s="5"/>
      <c r="JB636" s="5"/>
      <c r="JC636" s="4"/>
      <c r="JD636" s="6"/>
      <c r="JE636" s="4"/>
      <c r="JF636" s="6"/>
      <c r="JG636" s="5"/>
      <c r="JH636" s="5"/>
      <c r="JI636" s="4"/>
      <c r="JJ636" s="6"/>
      <c r="JK636" s="4"/>
      <c r="JL636" s="6"/>
      <c r="JM636" s="5"/>
      <c r="JN636" s="5"/>
      <c r="JO636" s="4"/>
      <c r="JP636" s="6"/>
      <c r="JQ636" s="4"/>
      <c r="JR636" s="6"/>
      <c r="JS636" s="5"/>
      <c r="JT636" s="5"/>
      <c r="JU636" s="4"/>
      <c r="JV636" s="6"/>
      <c r="JW636" s="4"/>
      <c r="JX636" s="6"/>
      <c r="JY636" s="5"/>
      <c r="JZ636" s="5"/>
      <c r="KA636" s="4"/>
      <c r="KB636" s="6"/>
      <c r="KC636" s="4"/>
      <c r="KD636" s="6"/>
      <c r="KE636" s="5"/>
      <c r="KF636" s="5"/>
      <c r="KG636" s="4"/>
      <c r="KH636" s="6"/>
      <c r="KI636" s="4"/>
      <c r="KJ636" s="6"/>
      <c r="KK636" s="5"/>
      <c r="KL636" s="5"/>
    </row>
    <row r="637">
      <c r="A637" s="3" t="s">
        <v>85</v>
      </c>
      <c r="B637" s="3" t="s">
        <v>851</v>
      </c>
      <c r="C637" s="3" t="s">
        <v>87</v>
      </c>
      <c r="D637" s="3" t="s">
        <v>712</v>
      </c>
      <c r="E637" s="3" t="s">
        <v>878</v>
      </c>
      <c r="F637" s="3" t="s">
        <v>104</v>
      </c>
      <c r="G637" s="3" t="s">
        <v>104</v>
      </c>
      <c r="H637" s="3" t="s">
        <v>104</v>
      </c>
      <c r="I637" s="4"/>
      <c r="J637" s="4">
        <f>=ROUNDDOWN({0},0)</f>
      </c>
      <c r="K637" s="4">
        <v>156</v>
      </c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  <c r="AU637" s="4"/>
      <c r="AV637" s="6"/>
      <c r="AW637" s="4"/>
      <c r="AX637" s="6"/>
      <c r="AY637" s="5"/>
      <c r="AZ637" s="5"/>
      <c r="BA637" s="4"/>
      <c r="BB637" s="6"/>
      <c r="BC637" s="4"/>
      <c r="BD637" s="6"/>
      <c r="BE637" s="5"/>
      <c r="BF637" s="5"/>
      <c r="BG637" s="4"/>
      <c r="BH637" s="6"/>
      <c r="BI637" s="4"/>
      <c r="BJ637" s="6"/>
      <c r="BK637" s="5"/>
      <c r="BL637" s="5"/>
      <c r="BM637" s="4"/>
      <c r="BN637" s="6"/>
      <c r="BO637" s="4"/>
      <c r="BP637" s="6"/>
      <c r="BQ637" s="5"/>
      <c r="BR637" s="5"/>
      <c r="BS637" s="4"/>
      <c r="BT637" s="6"/>
      <c r="BU637" s="4"/>
      <c r="BV637" s="6"/>
      <c r="BW637" s="5"/>
      <c r="BX637" s="5"/>
      <c r="BY637" s="4"/>
      <c r="BZ637" s="6"/>
      <c r="CA637" s="4"/>
      <c r="CB637" s="6"/>
      <c r="CC637" s="5"/>
      <c r="CD637" s="5"/>
      <c r="CE637" s="4"/>
      <c r="CF637" s="6"/>
      <c r="CG637" s="4"/>
      <c r="CH637" s="6"/>
      <c r="CI637" s="5"/>
      <c r="CJ637" s="5"/>
      <c r="CK637" s="4"/>
      <c r="CL637" s="6"/>
      <c r="CM637" s="4"/>
      <c r="CN637" s="6"/>
      <c r="CO637" s="5"/>
      <c r="CP637" s="5"/>
      <c r="CQ637" s="4"/>
      <c r="CR637" s="6"/>
      <c r="CS637" s="4"/>
      <c r="CT637" s="6"/>
      <c r="CU637" s="5"/>
      <c r="CV637" s="5"/>
      <c r="CW637" s="4"/>
      <c r="CX637" s="6"/>
      <c r="CY637" s="4"/>
      <c r="CZ637" s="6"/>
      <c r="DA637" s="5"/>
      <c r="DB637" s="5"/>
      <c r="DC637" s="4"/>
      <c r="DD637" s="6"/>
      <c r="DE637" s="4"/>
      <c r="DF637" s="6"/>
      <c r="DG637" s="5"/>
      <c r="DH637" s="5"/>
      <c r="DI637" s="4"/>
      <c r="DJ637" s="6"/>
      <c r="DK637" s="4"/>
      <c r="DL637" s="6"/>
      <c r="DM637" s="5"/>
      <c r="DN637" s="5"/>
      <c r="DO637" s="4"/>
      <c r="DP637" s="6"/>
      <c r="DQ637" s="4"/>
      <c r="DR637" s="6"/>
      <c r="DS637" s="5"/>
      <c r="DT637" s="5"/>
      <c r="DU637" s="4"/>
      <c r="DV637" s="6"/>
      <c r="DW637" s="4"/>
      <c r="DX637" s="6"/>
      <c r="DY637" s="5"/>
      <c r="DZ637" s="5"/>
      <c r="EA637" s="4"/>
      <c r="EB637" s="6"/>
      <c r="EC637" s="4"/>
      <c r="ED637" s="6"/>
      <c r="EE637" s="5"/>
      <c r="EF637" s="5"/>
      <c r="EG637" s="4"/>
      <c r="EH637" s="6"/>
      <c r="EI637" s="4"/>
      <c r="EJ637" s="6"/>
      <c r="EK637" s="5"/>
      <c r="EL637" s="5"/>
      <c r="EM637" s="4"/>
      <c r="EN637" s="6"/>
      <c r="EO637" s="4"/>
      <c r="EP637" s="6"/>
      <c r="EQ637" s="5"/>
      <c r="ER637" s="5"/>
      <c r="ES637" s="4"/>
      <c r="ET637" s="6"/>
      <c r="EU637" s="4"/>
      <c r="EV637" s="6"/>
      <c r="EW637" s="5"/>
      <c r="EX637" s="5"/>
      <c r="EY637" s="4"/>
      <c r="EZ637" s="6"/>
      <c r="FA637" s="4"/>
      <c r="FB637" s="6"/>
      <c r="FC637" s="5"/>
      <c r="FD637" s="5"/>
      <c r="FE637" s="4"/>
      <c r="FF637" s="6"/>
      <c r="FG637" s="4"/>
      <c r="FH637" s="6"/>
      <c r="FI637" s="5"/>
      <c r="FJ637" s="5"/>
      <c r="FK637" s="4"/>
      <c r="FL637" s="6"/>
      <c r="FM637" s="4"/>
      <c r="FN637" s="6"/>
      <c r="FO637" s="5"/>
      <c r="FP637" s="5"/>
      <c r="FQ637" s="4"/>
      <c r="FR637" s="6"/>
      <c r="FS637" s="4"/>
      <c r="FT637" s="6"/>
      <c r="FU637" s="5"/>
      <c r="FV637" s="5"/>
      <c r="FW637" s="4"/>
      <c r="FX637" s="6"/>
      <c r="FY637" s="4"/>
      <c r="FZ637" s="6"/>
      <c r="GA637" s="5"/>
      <c r="GB637" s="5"/>
      <c r="GC637" s="4"/>
      <c r="GD637" s="6"/>
      <c r="GE637" s="4"/>
      <c r="GF637" s="6"/>
      <c r="GG637" s="5"/>
      <c r="GH637" s="5"/>
      <c r="GI637" s="4"/>
      <c r="GJ637" s="6"/>
      <c r="GK637" s="4"/>
      <c r="GL637" s="6"/>
      <c r="GM637" s="5"/>
      <c r="GN637" s="5"/>
      <c r="GO637" s="4"/>
      <c r="GP637" s="6"/>
      <c r="GQ637" s="4"/>
      <c r="GR637" s="6"/>
      <c r="GS637" s="5"/>
      <c r="GT637" s="5"/>
      <c r="GU637" s="4"/>
      <c r="GV637" s="6"/>
      <c r="GW637" s="4"/>
      <c r="GX637" s="6"/>
      <c r="GY637" s="5"/>
      <c r="GZ637" s="5"/>
      <c r="HA637" s="4"/>
      <c r="HB637" s="6"/>
      <c r="HC637" s="4"/>
      <c r="HD637" s="6"/>
      <c r="HE637" s="5"/>
      <c r="HF637" s="5"/>
      <c r="HG637" s="4"/>
      <c r="HH637" s="6"/>
      <c r="HI637" s="4"/>
      <c r="HJ637" s="6"/>
      <c r="HK637" s="5"/>
      <c r="HL637" s="5"/>
      <c r="HM637" s="4"/>
      <c r="HN637" s="6"/>
      <c r="HO637" s="4"/>
      <c r="HP637" s="6"/>
      <c r="HQ637" s="5"/>
      <c r="HR637" s="5"/>
      <c r="HS637" s="4"/>
      <c r="HT637" s="6"/>
      <c r="HU637" s="4"/>
      <c r="HV637" s="6"/>
      <c r="HW637" s="5"/>
      <c r="HX637" s="5"/>
      <c r="HY637" s="4"/>
      <c r="HZ637" s="6"/>
      <c r="IA637" s="4"/>
      <c r="IB637" s="6"/>
      <c r="IC637" s="5"/>
      <c r="ID637" s="5"/>
      <c r="IE637" s="4"/>
      <c r="IF637" s="6"/>
      <c r="IG637" s="4"/>
      <c r="IH637" s="6"/>
      <c r="II637" s="5"/>
      <c r="IJ637" s="5"/>
      <c r="IK637" s="4"/>
      <c r="IL637" s="6"/>
      <c r="IM637" s="4"/>
      <c r="IN637" s="6"/>
      <c r="IO637" s="5"/>
      <c r="IP637" s="5"/>
      <c r="IQ637" s="4"/>
      <c r="IR637" s="6"/>
      <c r="IS637" s="4"/>
      <c r="IT637" s="6"/>
      <c r="IU637" s="5"/>
      <c r="IV637" s="5"/>
      <c r="IW637" s="4"/>
      <c r="IX637" s="6"/>
      <c r="IY637" s="4"/>
      <c r="IZ637" s="6"/>
      <c r="JA637" s="5"/>
      <c r="JB637" s="5"/>
      <c r="JC637" s="4"/>
      <c r="JD637" s="6"/>
      <c r="JE637" s="4"/>
      <c r="JF637" s="6"/>
      <c r="JG637" s="5"/>
      <c r="JH637" s="5"/>
      <c r="JI637" s="4"/>
      <c r="JJ637" s="6"/>
      <c r="JK637" s="4"/>
      <c r="JL637" s="6"/>
      <c r="JM637" s="5"/>
      <c r="JN637" s="5"/>
      <c r="JO637" s="4"/>
      <c r="JP637" s="6"/>
      <c r="JQ637" s="4"/>
      <c r="JR637" s="6"/>
      <c r="JS637" s="5"/>
      <c r="JT637" s="5"/>
      <c r="JU637" s="4"/>
      <c r="JV637" s="6"/>
      <c r="JW637" s="4"/>
      <c r="JX637" s="6"/>
      <c r="JY637" s="5"/>
      <c r="JZ637" s="5"/>
      <c r="KA637" s="4"/>
      <c r="KB637" s="6"/>
      <c r="KC637" s="4"/>
      <c r="KD637" s="6"/>
      <c r="KE637" s="5"/>
      <c r="KF637" s="5"/>
      <c r="KG637" s="4"/>
      <c r="KH637" s="6"/>
      <c r="KI637" s="4"/>
      <c r="KJ637" s="6"/>
      <c r="KK637" s="5"/>
      <c r="KL637" s="5"/>
    </row>
    <row r="638">
      <c r="A638" s="3" t="s">
        <v>85</v>
      </c>
      <c r="B638" s="3" t="s">
        <v>851</v>
      </c>
      <c r="C638" s="3" t="s">
        <v>87</v>
      </c>
      <c r="D638" s="3" t="s">
        <v>712</v>
      </c>
      <c r="E638" s="3" t="s">
        <v>879</v>
      </c>
      <c r="F638" s="3" t="s">
        <v>104</v>
      </c>
      <c r="G638" s="3" t="s">
        <v>104</v>
      </c>
      <c r="H638" s="3" t="s">
        <v>104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  <c r="AU638" s="4"/>
      <c r="AV638" s="6"/>
      <c r="AW638" s="4"/>
      <c r="AX638" s="6"/>
      <c r="AY638" s="5"/>
      <c r="AZ638" s="5"/>
      <c r="BA638" s="4"/>
      <c r="BB638" s="6"/>
      <c r="BC638" s="4"/>
      <c r="BD638" s="6"/>
      <c r="BE638" s="5"/>
      <c r="BF638" s="5"/>
      <c r="BG638" s="4"/>
      <c r="BH638" s="6"/>
      <c r="BI638" s="4"/>
      <c r="BJ638" s="6"/>
      <c r="BK638" s="5"/>
      <c r="BL638" s="5"/>
      <c r="BM638" s="4"/>
      <c r="BN638" s="6"/>
      <c r="BO638" s="4"/>
      <c r="BP638" s="6"/>
      <c r="BQ638" s="5"/>
      <c r="BR638" s="5"/>
      <c r="BS638" s="4"/>
      <c r="BT638" s="6"/>
      <c r="BU638" s="4"/>
      <c r="BV638" s="6"/>
      <c r="BW638" s="5"/>
      <c r="BX638" s="5"/>
      <c r="BY638" s="4"/>
      <c r="BZ638" s="6"/>
      <c r="CA638" s="4"/>
      <c r="CB638" s="6"/>
      <c r="CC638" s="5"/>
      <c r="CD638" s="5"/>
      <c r="CE638" s="4"/>
      <c r="CF638" s="6"/>
      <c r="CG638" s="4"/>
      <c r="CH638" s="6"/>
      <c r="CI638" s="5"/>
      <c r="CJ638" s="5"/>
      <c r="CK638" s="4"/>
      <c r="CL638" s="6"/>
      <c r="CM638" s="4"/>
      <c r="CN638" s="6"/>
      <c r="CO638" s="5"/>
      <c r="CP638" s="5"/>
      <c r="CQ638" s="4"/>
      <c r="CR638" s="6"/>
      <c r="CS638" s="4"/>
      <c r="CT638" s="6"/>
      <c r="CU638" s="5"/>
      <c r="CV638" s="5"/>
      <c r="CW638" s="4"/>
      <c r="CX638" s="6"/>
      <c r="CY638" s="4"/>
      <c r="CZ638" s="6"/>
      <c r="DA638" s="5"/>
      <c r="DB638" s="5"/>
      <c r="DC638" s="4"/>
      <c r="DD638" s="6"/>
      <c r="DE638" s="4"/>
      <c r="DF638" s="6"/>
      <c r="DG638" s="5"/>
      <c r="DH638" s="5"/>
      <c r="DI638" s="4"/>
      <c r="DJ638" s="6"/>
      <c r="DK638" s="4"/>
      <c r="DL638" s="6"/>
      <c r="DM638" s="5"/>
      <c r="DN638" s="5"/>
      <c r="DO638" s="4"/>
      <c r="DP638" s="6"/>
      <c r="DQ638" s="4"/>
      <c r="DR638" s="6"/>
      <c r="DS638" s="5"/>
      <c r="DT638" s="5"/>
      <c r="DU638" s="4"/>
      <c r="DV638" s="6"/>
      <c r="DW638" s="4"/>
      <c r="DX638" s="6"/>
      <c r="DY638" s="5"/>
      <c r="DZ638" s="5"/>
      <c r="EA638" s="4"/>
      <c r="EB638" s="6"/>
      <c r="EC638" s="4"/>
      <c r="ED638" s="6"/>
      <c r="EE638" s="5"/>
      <c r="EF638" s="5"/>
      <c r="EG638" s="4"/>
      <c r="EH638" s="6"/>
      <c r="EI638" s="4"/>
      <c r="EJ638" s="6"/>
      <c r="EK638" s="5"/>
      <c r="EL638" s="5"/>
      <c r="EM638" s="4"/>
      <c r="EN638" s="6"/>
      <c r="EO638" s="4"/>
      <c r="EP638" s="6"/>
      <c r="EQ638" s="5"/>
      <c r="ER638" s="5"/>
      <c r="ES638" s="4"/>
      <c r="ET638" s="6"/>
      <c r="EU638" s="4"/>
      <c r="EV638" s="6"/>
      <c r="EW638" s="5"/>
      <c r="EX638" s="5"/>
      <c r="EY638" s="4"/>
      <c r="EZ638" s="6"/>
      <c r="FA638" s="4"/>
      <c r="FB638" s="6"/>
      <c r="FC638" s="5"/>
      <c r="FD638" s="5"/>
      <c r="FE638" s="4"/>
      <c r="FF638" s="6"/>
      <c r="FG638" s="4"/>
      <c r="FH638" s="6"/>
      <c r="FI638" s="5"/>
      <c r="FJ638" s="5"/>
      <c r="FK638" s="4"/>
      <c r="FL638" s="6"/>
      <c r="FM638" s="4"/>
      <c r="FN638" s="6"/>
      <c r="FO638" s="5"/>
      <c r="FP638" s="5"/>
      <c r="FQ638" s="4"/>
      <c r="FR638" s="6"/>
      <c r="FS638" s="4"/>
      <c r="FT638" s="6"/>
      <c r="FU638" s="5"/>
      <c r="FV638" s="5"/>
      <c r="FW638" s="4"/>
      <c r="FX638" s="6"/>
      <c r="FY638" s="4"/>
      <c r="FZ638" s="6"/>
      <c r="GA638" s="5"/>
      <c r="GB638" s="5"/>
      <c r="GC638" s="4"/>
      <c r="GD638" s="6"/>
      <c r="GE638" s="4"/>
      <c r="GF638" s="6"/>
      <c r="GG638" s="5"/>
      <c r="GH638" s="5"/>
      <c r="GI638" s="4"/>
      <c r="GJ638" s="6"/>
      <c r="GK638" s="4"/>
      <c r="GL638" s="6"/>
      <c r="GM638" s="5"/>
      <c r="GN638" s="5"/>
      <c r="GO638" s="4"/>
      <c r="GP638" s="6"/>
      <c r="GQ638" s="4"/>
      <c r="GR638" s="6"/>
      <c r="GS638" s="5"/>
      <c r="GT638" s="5"/>
      <c r="GU638" s="4"/>
      <c r="GV638" s="6"/>
      <c r="GW638" s="4"/>
      <c r="GX638" s="6"/>
      <c r="GY638" s="5"/>
      <c r="GZ638" s="5"/>
      <c r="HA638" s="4"/>
      <c r="HB638" s="6"/>
      <c r="HC638" s="4"/>
      <c r="HD638" s="6"/>
      <c r="HE638" s="5"/>
      <c r="HF638" s="5"/>
      <c r="HG638" s="4"/>
      <c r="HH638" s="6"/>
      <c r="HI638" s="4"/>
      <c r="HJ638" s="6"/>
      <c r="HK638" s="5"/>
      <c r="HL638" s="5"/>
      <c r="HM638" s="4"/>
      <c r="HN638" s="6"/>
      <c r="HO638" s="4"/>
      <c r="HP638" s="6"/>
      <c r="HQ638" s="5"/>
      <c r="HR638" s="5"/>
      <c r="HS638" s="4"/>
      <c r="HT638" s="6"/>
      <c r="HU638" s="4"/>
      <c r="HV638" s="6"/>
      <c r="HW638" s="5"/>
      <c r="HX638" s="5"/>
      <c r="HY638" s="4"/>
      <c r="HZ638" s="6"/>
      <c r="IA638" s="4"/>
      <c r="IB638" s="6"/>
      <c r="IC638" s="5"/>
      <c r="ID638" s="5"/>
      <c r="IE638" s="4"/>
      <c r="IF638" s="6"/>
      <c r="IG638" s="4"/>
      <c r="IH638" s="6"/>
      <c r="II638" s="5"/>
      <c r="IJ638" s="5"/>
      <c r="IK638" s="4"/>
      <c r="IL638" s="6"/>
      <c r="IM638" s="4"/>
      <c r="IN638" s="6"/>
      <c r="IO638" s="5"/>
      <c r="IP638" s="5"/>
      <c r="IQ638" s="4"/>
      <c r="IR638" s="6"/>
      <c r="IS638" s="4"/>
      <c r="IT638" s="6"/>
      <c r="IU638" s="5"/>
      <c r="IV638" s="5"/>
      <c r="IW638" s="4"/>
      <c r="IX638" s="6"/>
      <c r="IY638" s="4"/>
      <c r="IZ638" s="6"/>
      <c r="JA638" s="5"/>
      <c r="JB638" s="5"/>
      <c r="JC638" s="4"/>
      <c r="JD638" s="6"/>
      <c r="JE638" s="4"/>
      <c r="JF638" s="6"/>
      <c r="JG638" s="5"/>
      <c r="JH638" s="5"/>
      <c r="JI638" s="4"/>
      <c r="JJ638" s="6"/>
      <c r="JK638" s="4"/>
      <c r="JL638" s="6"/>
      <c r="JM638" s="5"/>
      <c r="JN638" s="5"/>
      <c r="JO638" s="4"/>
      <c r="JP638" s="6"/>
      <c r="JQ638" s="4"/>
      <c r="JR638" s="6"/>
      <c r="JS638" s="5"/>
      <c r="JT638" s="5"/>
      <c r="JU638" s="4"/>
      <c r="JV638" s="6"/>
      <c r="JW638" s="4"/>
      <c r="JX638" s="6"/>
      <c r="JY638" s="5"/>
      <c r="JZ638" s="5"/>
      <c r="KA638" s="4"/>
      <c r="KB638" s="6"/>
      <c r="KC638" s="4"/>
      <c r="KD638" s="6"/>
      <c r="KE638" s="5"/>
      <c r="KF638" s="5"/>
      <c r="KG638" s="4"/>
      <c r="KH638" s="6"/>
      <c r="KI638" s="4"/>
      <c r="KJ638" s="6"/>
      <c r="KK638" s="5"/>
      <c r="KL638" s="5"/>
    </row>
    <row r="639">
      <c r="A639" s="3" t="s">
        <v>85</v>
      </c>
      <c r="B639" s="3" t="s">
        <v>851</v>
      </c>
      <c r="C639" s="3" t="s">
        <v>87</v>
      </c>
      <c r="D639" s="3" t="s">
        <v>712</v>
      </c>
      <c r="E639" s="3" t="s">
        <v>880</v>
      </c>
      <c r="F639" s="3" t="s">
        <v>104</v>
      </c>
      <c r="G639" s="3" t="s">
        <v>104</v>
      </c>
      <c r="H639" s="3" t="s">
        <v>104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  <c r="AU639" s="4"/>
      <c r="AV639" s="6"/>
      <c r="AW639" s="4"/>
      <c r="AX639" s="6"/>
      <c r="AY639" s="5"/>
      <c r="AZ639" s="5"/>
      <c r="BA639" s="4"/>
      <c r="BB639" s="6"/>
      <c r="BC639" s="4"/>
      <c r="BD639" s="6"/>
      <c r="BE639" s="5"/>
      <c r="BF639" s="5"/>
      <c r="BG639" s="4"/>
      <c r="BH639" s="6"/>
      <c r="BI639" s="4"/>
      <c r="BJ639" s="6"/>
      <c r="BK639" s="5"/>
      <c r="BL639" s="5"/>
      <c r="BM639" s="4"/>
      <c r="BN639" s="6"/>
      <c r="BO639" s="4"/>
      <c r="BP639" s="6"/>
      <c r="BQ639" s="5"/>
      <c r="BR639" s="5"/>
      <c r="BS639" s="4"/>
      <c r="BT639" s="6"/>
      <c r="BU639" s="4"/>
      <c r="BV639" s="6"/>
      <c r="BW639" s="5"/>
      <c r="BX639" s="5"/>
      <c r="BY639" s="4"/>
      <c r="BZ639" s="6"/>
      <c r="CA639" s="4"/>
      <c r="CB639" s="6"/>
      <c r="CC639" s="5"/>
      <c r="CD639" s="5"/>
      <c r="CE639" s="4"/>
      <c r="CF639" s="6"/>
      <c r="CG639" s="4"/>
      <c r="CH639" s="6"/>
      <c r="CI639" s="5"/>
      <c r="CJ639" s="5"/>
      <c r="CK639" s="4"/>
      <c r="CL639" s="6"/>
      <c r="CM639" s="4"/>
      <c r="CN639" s="6"/>
      <c r="CO639" s="5"/>
      <c r="CP639" s="5"/>
      <c r="CQ639" s="4"/>
      <c r="CR639" s="6"/>
      <c r="CS639" s="4"/>
      <c r="CT639" s="6"/>
      <c r="CU639" s="5"/>
      <c r="CV639" s="5"/>
      <c r="CW639" s="4"/>
      <c r="CX639" s="6"/>
      <c r="CY639" s="4"/>
      <c r="CZ639" s="6"/>
      <c r="DA639" s="5"/>
      <c r="DB639" s="5"/>
      <c r="DC639" s="4"/>
      <c r="DD639" s="6"/>
      <c r="DE639" s="4"/>
      <c r="DF639" s="6"/>
      <c r="DG639" s="5"/>
      <c r="DH639" s="5"/>
      <c r="DI639" s="4"/>
      <c r="DJ639" s="6"/>
      <c r="DK639" s="4"/>
      <c r="DL639" s="6"/>
      <c r="DM639" s="5"/>
      <c r="DN639" s="5"/>
      <c r="DO639" s="4"/>
      <c r="DP639" s="6"/>
      <c r="DQ639" s="4"/>
      <c r="DR639" s="6"/>
      <c r="DS639" s="5"/>
      <c r="DT639" s="5"/>
      <c r="DU639" s="4"/>
      <c r="DV639" s="6"/>
      <c r="DW639" s="4"/>
      <c r="DX639" s="6"/>
      <c r="DY639" s="5"/>
      <c r="DZ639" s="5"/>
      <c r="EA639" s="4"/>
      <c r="EB639" s="6"/>
      <c r="EC639" s="4"/>
      <c r="ED639" s="6"/>
      <c r="EE639" s="5"/>
      <c r="EF639" s="5"/>
      <c r="EG639" s="4"/>
      <c r="EH639" s="6"/>
      <c r="EI639" s="4"/>
      <c r="EJ639" s="6"/>
      <c r="EK639" s="5"/>
      <c r="EL639" s="5"/>
      <c r="EM639" s="4"/>
      <c r="EN639" s="6"/>
      <c r="EO639" s="4"/>
      <c r="EP639" s="6"/>
      <c r="EQ639" s="5"/>
      <c r="ER639" s="5"/>
      <c r="ES639" s="4"/>
      <c r="ET639" s="6"/>
      <c r="EU639" s="4"/>
      <c r="EV639" s="6"/>
      <c r="EW639" s="5"/>
      <c r="EX639" s="5"/>
      <c r="EY639" s="4"/>
      <c r="EZ639" s="6"/>
      <c r="FA639" s="4"/>
      <c r="FB639" s="6"/>
      <c r="FC639" s="5"/>
      <c r="FD639" s="5"/>
      <c r="FE639" s="4"/>
      <c r="FF639" s="6"/>
      <c r="FG639" s="4"/>
      <c r="FH639" s="6"/>
      <c r="FI639" s="5"/>
      <c r="FJ639" s="5"/>
      <c r="FK639" s="4"/>
      <c r="FL639" s="6"/>
      <c r="FM639" s="4"/>
      <c r="FN639" s="6"/>
      <c r="FO639" s="5"/>
      <c r="FP639" s="5"/>
      <c r="FQ639" s="4"/>
      <c r="FR639" s="6"/>
      <c r="FS639" s="4"/>
      <c r="FT639" s="6"/>
      <c r="FU639" s="5"/>
      <c r="FV639" s="5"/>
      <c r="FW639" s="4"/>
      <c r="FX639" s="6"/>
      <c r="FY639" s="4"/>
      <c r="FZ639" s="6"/>
      <c r="GA639" s="5"/>
      <c r="GB639" s="5"/>
      <c r="GC639" s="4"/>
      <c r="GD639" s="6"/>
      <c r="GE639" s="4"/>
      <c r="GF639" s="6"/>
      <c r="GG639" s="5"/>
      <c r="GH639" s="5"/>
      <c r="GI639" s="4"/>
      <c r="GJ639" s="6"/>
      <c r="GK639" s="4"/>
      <c r="GL639" s="6"/>
      <c r="GM639" s="5"/>
      <c r="GN639" s="5"/>
      <c r="GO639" s="4"/>
      <c r="GP639" s="6"/>
      <c r="GQ639" s="4"/>
      <c r="GR639" s="6"/>
      <c r="GS639" s="5"/>
      <c r="GT639" s="5"/>
      <c r="GU639" s="4"/>
      <c r="GV639" s="6"/>
      <c r="GW639" s="4"/>
      <c r="GX639" s="6"/>
      <c r="GY639" s="5"/>
      <c r="GZ639" s="5"/>
      <c r="HA639" s="4"/>
      <c r="HB639" s="6"/>
      <c r="HC639" s="4"/>
      <c r="HD639" s="6"/>
      <c r="HE639" s="5"/>
      <c r="HF639" s="5"/>
      <c r="HG639" s="4"/>
      <c r="HH639" s="6"/>
      <c r="HI639" s="4"/>
      <c r="HJ639" s="6"/>
      <c r="HK639" s="5"/>
      <c r="HL639" s="5"/>
      <c r="HM639" s="4"/>
      <c r="HN639" s="6"/>
      <c r="HO639" s="4"/>
      <c r="HP639" s="6"/>
      <c r="HQ639" s="5"/>
      <c r="HR639" s="5"/>
      <c r="HS639" s="4"/>
      <c r="HT639" s="6"/>
      <c r="HU639" s="4"/>
      <c r="HV639" s="6"/>
      <c r="HW639" s="5"/>
      <c r="HX639" s="5"/>
      <c r="HY639" s="4"/>
      <c r="HZ639" s="6"/>
      <c r="IA639" s="4"/>
      <c r="IB639" s="6"/>
      <c r="IC639" s="5"/>
      <c r="ID639" s="5"/>
      <c r="IE639" s="4"/>
      <c r="IF639" s="6"/>
      <c r="IG639" s="4"/>
      <c r="IH639" s="6"/>
      <c r="II639" s="5"/>
      <c r="IJ639" s="5"/>
      <c r="IK639" s="4"/>
      <c r="IL639" s="6"/>
      <c r="IM639" s="4"/>
      <c r="IN639" s="6"/>
      <c r="IO639" s="5"/>
      <c r="IP639" s="5"/>
      <c r="IQ639" s="4"/>
      <c r="IR639" s="6"/>
      <c r="IS639" s="4"/>
      <c r="IT639" s="6"/>
      <c r="IU639" s="5"/>
      <c r="IV639" s="5"/>
      <c r="IW639" s="4"/>
      <c r="IX639" s="6"/>
      <c r="IY639" s="4"/>
      <c r="IZ639" s="6"/>
      <c r="JA639" s="5"/>
      <c r="JB639" s="5"/>
      <c r="JC639" s="4"/>
      <c r="JD639" s="6"/>
      <c r="JE639" s="4"/>
      <c r="JF639" s="6"/>
      <c r="JG639" s="5"/>
      <c r="JH639" s="5"/>
      <c r="JI639" s="4"/>
      <c r="JJ639" s="6"/>
      <c r="JK639" s="4"/>
      <c r="JL639" s="6"/>
      <c r="JM639" s="5"/>
      <c r="JN639" s="5"/>
      <c r="JO639" s="4"/>
      <c r="JP639" s="6"/>
      <c r="JQ639" s="4"/>
      <c r="JR639" s="6"/>
      <c r="JS639" s="5"/>
      <c r="JT639" s="5"/>
      <c r="JU639" s="4"/>
      <c r="JV639" s="6"/>
      <c r="JW639" s="4"/>
      <c r="JX639" s="6"/>
      <c r="JY639" s="5"/>
      <c r="JZ639" s="5"/>
      <c r="KA639" s="4"/>
      <c r="KB639" s="6"/>
      <c r="KC639" s="4"/>
      <c r="KD639" s="6"/>
      <c r="KE639" s="5"/>
      <c r="KF639" s="5"/>
      <c r="KG639" s="4"/>
      <c r="KH639" s="6"/>
      <c r="KI639" s="4"/>
      <c r="KJ639" s="6"/>
      <c r="KK639" s="5"/>
      <c r="KL639" s="5"/>
    </row>
    <row r="640">
      <c r="A640" s="3" t="s">
        <v>85</v>
      </c>
      <c r="B640" s="3" t="s">
        <v>851</v>
      </c>
      <c r="C640" s="3" t="s">
        <v>87</v>
      </c>
      <c r="D640" s="3" t="s">
        <v>712</v>
      </c>
      <c r="E640" s="3" t="s">
        <v>881</v>
      </c>
      <c r="F640" s="3" t="s">
        <v>104</v>
      </c>
      <c r="G640" s="3" t="s">
        <v>104</v>
      </c>
      <c r="H640" s="3" t="s">
        <v>104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  <c r="AU640" s="4"/>
      <c r="AV640" s="6"/>
      <c r="AW640" s="4"/>
      <c r="AX640" s="6"/>
      <c r="AY640" s="5"/>
      <c r="AZ640" s="5"/>
      <c r="BA640" s="4"/>
      <c r="BB640" s="6"/>
      <c r="BC640" s="4"/>
      <c r="BD640" s="6"/>
      <c r="BE640" s="5"/>
      <c r="BF640" s="5"/>
      <c r="BG640" s="4"/>
      <c r="BH640" s="6"/>
      <c r="BI640" s="4"/>
      <c r="BJ640" s="6"/>
      <c r="BK640" s="5"/>
      <c r="BL640" s="5"/>
      <c r="BM640" s="4"/>
      <c r="BN640" s="6"/>
      <c r="BO640" s="4"/>
      <c r="BP640" s="6"/>
      <c r="BQ640" s="5"/>
      <c r="BR640" s="5"/>
      <c r="BS640" s="4"/>
      <c r="BT640" s="6"/>
      <c r="BU640" s="4"/>
      <c r="BV640" s="6"/>
      <c r="BW640" s="5"/>
      <c r="BX640" s="5"/>
      <c r="BY640" s="4"/>
      <c r="BZ640" s="6"/>
      <c r="CA640" s="4"/>
      <c r="CB640" s="6"/>
      <c r="CC640" s="5"/>
      <c r="CD640" s="5"/>
      <c r="CE640" s="4"/>
      <c r="CF640" s="6"/>
      <c r="CG640" s="4"/>
      <c r="CH640" s="6"/>
      <c r="CI640" s="5"/>
      <c r="CJ640" s="5"/>
      <c r="CK640" s="4"/>
      <c r="CL640" s="6"/>
      <c r="CM640" s="4"/>
      <c r="CN640" s="6"/>
      <c r="CO640" s="5"/>
      <c r="CP640" s="5"/>
      <c r="CQ640" s="4"/>
      <c r="CR640" s="6"/>
      <c r="CS640" s="4"/>
      <c r="CT640" s="6"/>
      <c r="CU640" s="5"/>
      <c r="CV640" s="5"/>
      <c r="CW640" s="4"/>
      <c r="CX640" s="6"/>
      <c r="CY640" s="4"/>
      <c r="CZ640" s="6"/>
      <c r="DA640" s="5"/>
      <c r="DB640" s="5"/>
      <c r="DC640" s="4"/>
      <c r="DD640" s="6"/>
      <c r="DE640" s="4"/>
      <c r="DF640" s="6"/>
      <c r="DG640" s="5"/>
      <c r="DH640" s="5"/>
      <c r="DI640" s="4"/>
      <c r="DJ640" s="6"/>
      <c r="DK640" s="4"/>
      <c r="DL640" s="6"/>
      <c r="DM640" s="5"/>
      <c r="DN640" s="5"/>
      <c r="DO640" s="4"/>
      <c r="DP640" s="6"/>
      <c r="DQ640" s="4"/>
      <c r="DR640" s="6"/>
      <c r="DS640" s="5"/>
      <c r="DT640" s="5"/>
      <c r="DU640" s="4"/>
      <c r="DV640" s="6"/>
      <c r="DW640" s="4"/>
      <c r="DX640" s="6"/>
      <c r="DY640" s="5"/>
      <c r="DZ640" s="5"/>
      <c r="EA640" s="4"/>
      <c r="EB640" s="6"/>
      <c r="EC640" s="4"/>
      <c r="ED640" s="6"/>
      <c r="EE640" s="5"/>
      <c r="EF640" s="5"/>
      <c r="EG640" s="4"/>
      <c r="EH640" s="6"/>
      <c r="EI640" s="4"/>
      <c r="EJ640" s="6"/>
      <c r="EK640" s="5"/>
      <c r="EL640" s="5"/>
      <c r="EM640" s="4"/>
      <c r="EN640" s="6"/>
      <c r="EO640" s="4"/>
      <c r="EP640" s="6"/>
      <c r="EQ640" s="5"/>
      <c r="ER640" s="5"/>
      <c r="ES640" s="4"/>
      <c r="ET640" s="6"/>
      <c r="EU640" s="4"/>
      <c r="EV640" s="6"/>
      <c r="EW640" s="5"/>
      <c r="EX640" s="5"/>
      <c r="EY640" s="4"/>
      <c r="EZ640" s="6"/>
      <c r="FA640" s="4"/>
      <c r="FB640" s="6"/>
      <c r="FC640" s="5"/>
      <c r="FD640" s="5"/>
      <c r="FE640" s="4"/>
      <c r="FF640" s="6"/>
      <c r="FG640" s="4"/>
      <c r="FH640" s="6"/>
      <c r="FI640" s="5"/>
      <c r="FJ640" s="5"/>
      <c r="FK640" s="4"/>
      <c r="FL640" s="6"/>
      <c r="FM640" s="4"/>
      <c r="FN640" s="6"/>
      <c r="FO640" s="5"/>
      <c r="FP640" s="5"/>
      <c r="FQ640" s="4"/>
      <c r="FR640" s="6"/>
      <c r="FS640" s="4"/>
      <c r="FT640" s="6"/>
      <c r="FU640" s="5"/>
      <c r="FV640" s="5"/>
      <c r="FW640" s="4"/>
      <c r="FX640" s="6"/>
      <c r="FY640" s="4"/>
      <c r="FZ640" s="6"/>
      <c r="GA640" s="5"/>
      <c r="GB640" s="5"/>
      <c r="GC640" s="4"/>
      <c r="GD640" s="6"/>
      <c r="GE640" s="4"/>
      <c r="GF640" s="6"/>
      <c r="GG640" s="5"/>
      <c r="GH640" s="5"/>
      <c r="GI640" s="4"/>
      <c r="GJ640" s="6"/>
      <c r="GK640" s="4"/>
      <c r="GL640" s="6"/>
      <c r="GM640" s="5"/>
      <c r="GN640" s="5"/>
      <c r="GO640" s="4"/>
      <c r="GP640" s="6"/>
      <c r="GQ640" s="4"/>
      <c r="GR640" s="6"/>
      <c r="GS640" s="5"/>
      <c r="GT640" s="5"/>
      <c r="GU640" s="4"/>
      <c r="GV640" s="6"/>
      <c r="GW640" s="4"/>
      <c r="GX640" s="6"/>
      <c r="GY640" s="5"/>
      <c r="GZ640" s="5"/>
      <c r="HA640" s="4"/>
      <c r="HB640" s="6"/>
      <c r="HC640" s="4"/>
      <c r="HD640" s="6"/>
      <c r="HE640" s="5"/>
      <c r="HF640" s="5"/>
      <c r="HG640" s="4"/>
      <c r="HH640" s="6"/>
      <c r="HI640" s="4"/>
      <c r="HJ640" s="6"/>
      <c r="HK640" s="5"/>
      <c r="HL640" s="5"/>
      <c r="HM640" s="4"/>
      <c r="HN640" s="6"/>
      <c r="HO640" s="4"/>
      <c r="HP640" s="6"/>
      <c r="HQ640" s="5"/>
      <c r="HR640" s="5"/>
      <c r="HS640" s="4"/>
      <c r="HT640" s="6"/>
      <c r="HU640" s="4"/>
      <c r="HV640" s="6"/>
      <c r="HW640" s="5"/>
      <c r="HX640" s="5"/>
      <c r="HY640" s="4"/>
      <c r="HZ640" s="6"/>
      <c r="IA640" s="4"/>
      <c r="IB640" s="6"/>
      <c r="IC640" s="5"/>
      <c r="ID640" s="5"/>
      <c r="IE640" s="4"/>
      <c r="IF640" s="6"/>
      <c r="IG640" s="4"/>
      <c r="IH640" s="6"/>
      <c r="II640" s="5"/>
      <c r="IJ640" s="5"/>
      <c r="IK640" s="4"/>
      <c r="IL640" s="6"/>
      <c r="IM640" s="4"/>
      <c r="IN640" s="6"/>
      <c r="IO640" s="5"/>
      <c r="IP640" s="5"/>
      <c r="IQ640" s="4"/>
      <c r="IR640" s="6"/>
      <c r="IS640" s="4"/>
      <c r="IT640" s="6"/>
      <c r="IU640" s="5"/>
      <c r="IV640" s="5"/>
      <c r="IW640" s="4"/>
      <c r="IX640" s="6"/>
      <c r="IY640" s="4"/>
      <c r="IZ640" s="6"/>
      <c r="JA640" s="5"/>
      <c r="JB640" s="5"/>
      <c r="JC640" s="4"/>
      <c r="JD640" s="6"/>
      <c r="JE640" s="4"/>
      <c r="JF640" s="6"/>
      <c r="JG640" s="5"/>
      <c r="JH640" s="5"/>
      <c r="JI640" s="4"/>
      <c r="JJ640" s="6"/>
      <c r="JK640" s="4"/>
      <c r="JL640" s="6"/>
      <c r="JM640" s="5"/>
      <c r="JN640" s="5"/>
      <c r="JO640" s="4"/>
      <c r="JP640" s="6"/>
      <c r="JQ640" s="4"/>
      <c r="JR640" s="6"/>
      <c r="JS640" s="5"/>
      <c r="JT640" s="5"/>
      <c r="JU640" s="4"/>
      <c r="JV640" s="6"/>
      <c r="JW640" s="4"/>
      <c r="JX640" s="6"/>
      <c r="JY640" s="5"/>
      <c r="JZ640" s="5"/>
      <c r="KA640" s="4"/>
      <c r="KB640" s="6"/>
      <c r="KC640" s="4"/>
      <c r="KD640" s="6"/>
      <c r="KE640" s="5"/>
      <c r="KF640" s="5"/>
      <c r="KG640" s="4"/>
      <c r="KH640" s="6"/>
      <c r="KI640" s="4"/>
      <c r="KJ640" s="6"/>
      <c r="KK640" s="5"/>
      <c r="KL640" s="5"/>
    </row>
    <row r="641">
      <c r="A641" s="3" t="s">
        <v>85</v>
      </c>
      <c r="B641" s="3" t="s">
        <v>851</v>
      </c>
      <c r="C641" s="3" t="s">
        <v>87</v>
      </c>
      <c r="D641" s="3" t="s">
        <v>712</v>
      </c>
      <c r="E641" s="3" t="s">
        <v>882</v>
      </c>
      <c r="F641" s="3" t="s">
        <v>104</v>
      </c>
      <c r="G641" s="3" t="s">
        <v>104</v>
      </c>
      <c r="H641" s="3" t="s">
        <v>104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  <c r="AU641" s="4"/>
      <c r="AV641" s="6"/>
      <c r="AW641" s="4"/>
      <c r="AX641" s="6"/>
      <c r="AY641" s="5"/>
      <c r="AZ641" s="5"/>
      <c r="BA641" s="4"/>
      <c r="BB641" s="6"/>
      <c r="BC641" s="4"/>
      <c r="BD641" s="6"/>
      <c r="BE641" s="5"/>
      <c r="BF641" s="5"/>
      <c r="BG641" s="4"/>
      <c r="BH641" s="6"/>
      <c r="BI641" s="4"/>
      <c r="BJ641" s="6"/>
      <c r="BK641" s="5"/>
      <c r="BL641" s="5"/>
      <c r="BM641" s="4"/>
      <c r="BN641" s="6"/>
      <c r="BO641" s="4"/>
      <c r="BP641" s="6"/>
      <c r="BQ641" s="5"/>
      <c r="BR641" s="5"/>
      <c r="BS641" s="4"/>
      <c r="BT641" s="6"/>
      <c r="BU641" s="4"/>
      <c r="BV641" s="6"/>
      <c r="BW641" s="5"/>
      <c r="BX641" s="5"/>
      <c r="BY641" s="4"/>
      <c r="BZ641" s="6"/>
      <c r="CA641" s="4"/>
      <c r="CB641" s="6"/>
      <c r="CC641" s="5"/>
      <c r="CD641" s="5"/>
      <c r="CE641" s="4"/>
      <c r="CF641" s="6"/>
      <c r="CG641" s="4"/>
      <c r="CH641" s="6"/>
      <c r="CI641" s="5"/>
      <c r="CJ641" s="5"/>
      <c r="CK641" s="4"/>
      <c r="CL641" s="6"/>
      <c r="CM641" s="4"/>
      <c r="CN641" s="6"/>
      <c r="CO641" s="5"/>
      <c r="CP641" s="5"/>
      <c r="CQ641" s="4"/>
      <c r="CR641" s="6"/>
      <c r="CS641" s="4"/>
      <c r="CT641" s="6"/>
      <c r="CU641" s="5"/>
      <c r="CV641" s="5"/>
      <c r="CW641" s="4"/>
      <c r="CX641" s="6"/>
      <c r="CY641" s="4"/>
      <c r="CZ641" s="6"/>
      <c r="DA641" s="5"/>
      <c r="DB641" s="5"/>
      <c r="DC641" s="4"/>
      <c r="DD641" s="6"/>
      <c r="DE641" s="4"/>
      <c r="DF641" s="6"/>
      <c r="DG641" s="5"/>
      <c r="DH641" s="5"/>
      <c r="DI641" s="4"/>
      <c r="DJ641" s="6"/>
      <c r="DK641" s="4"/>
      <c r="DL641" s="6"/>
      <c r="DM641" s="5"/>
      <c r="DN641" s="5"/>
      <c r="DO641" s="4"/>
      <c r="DP641" s="6"/>
      <c r="DQ641" s="4"/>
      <c r="DR641" s="6"/>
      <c r="DS641" s="5"/>
      <c r="DT641" s="5"/>
      <c r="DU641" s="4"/>
      <c r="DV641" s="6"/>
      <c r="DW641" s="4"/>
      <c r="DX641" s="6"/>
      <c r="DY641" s="5"/>
      <c r="DZ641" s="5"/>
      <c r="EA641" s="4"/>
      <c r="EB641" s="6"/>
      <c r="EC641" s="4"/>
      <c r="ED641" s="6"/>
      <c r="EE641" s="5"/>
      <c r="EF641" s="5"/>
      <c r="EG641" s="4"/>
      <c r="EH641" s="6"/>
      <c r="EI641" s="4"/>
      <c r="EJ641" s="6"/>
      <c r="EK641" s="5"/>
      <c r="EL641" s="5"/>
      <c r="EM641" s="4"/>
      <c r="EN641" s="6"/>
      <c r="EO641" s="4"/>
      <c r="EP641" s="6"/>
      <c r="EQ641" s="5"/>
      <c r="ER641" s="5"/>
      <c r="ES641" s="4"/>
      <c r="ET641" s="6"/>
      <c r="EU641" s="4"/>
      <c r="EV641" s="6"/>
      <c r="EW641" s="5"/>
      <c r="EX641" s="5"/>
      <c r="EY641" s="4"/>
      <c r="EZ641" s="6"/>
      <c r="FA641" s="4"/>
      <c r="FB641" s="6"/>
      <c r="FC641" s="5"/>
      <c r="FD641" s="5"/>
      <c r="FE641" s="4"/>
      <c r="FF641" s="6"/>
      <c r="FG641" s="4"/>
      <c r="FH641" s="6"/>
      <c r="FI641" s="5"/>
      <c r="FJ641" s="5"/>
      <c r="FK641" s="4"/>
      <c r="FL641" s="6"/>
      <c r="FM641" s="4"/>
      <c r="FN641" s="6"/>
      <c r="FO641" s="5"/>
      <c r="FP641" s="5"/>
      <c r="FQ641" s="4"/>
      <c r="FR641" s="6"/>
      <c r="FS641" s="4"/>
      <c r="FT641" s="6"/>
      <c r="FU641" s="5"/>
      <c r="FV641" s="5"/>
      <c r="FW641" s="4"/>
      <c r="FX641" s="6"/>
      <c r="FY641" s="4"/>
      <c r="FZ641" s="6"/>
      <c r="GA641" s="5"/>
      <c r="GB641" s="5"/>
      <c r="GC641" s="4"/>
      <c r="GD641" s="6"/>
      <c r="GE641" s="4"/>
      <c r="GF641" s="6"/>
      <c r="GG641" s="5"/>
      <c r="GH641" s="5"/>
      <c r="GI641" s="4"/>
      <c r="GJ641" s="6"/>
      <c r="GK641" s="4"/>
      <c r="GL641" s="6"/>
      <c r="GM641" s="5"/>
      <c r="GN641" s="5"/>
      <c r="GO641" s="4"/>
      <c r="GP641" s="6"/>
      <c r="GQ641" s="4"/>
      <c r="GR641" s="6"/>
      <c r="GS641" s="5"/>
      <c r="GT641" s="5"/>
      <c r="GU641" s="4"/>
      <c r="GV641" s="6"/>
      <c r="GW641" s="4"/>
      <c r="GX641" s="6"/>
      <c r="GY641" s="5"/>
      <c r="GZ641" s="5"/>
      <c r="HA641" s="4"/>
      <c r="HB641" s="6"/>
      <c r="HC641" s="4"/>
      <c r="HD641" s="6"/>
      <c r="HE641" s="5"/>
      <c r="HF641" s="5"/>
      <c r="HG641" s="4"/>
      <c r="HH641" s="6"/>
      <c r="HI641" s="4"/>
      <c r="HJ641" s="6"/>
      <c r="HK641" s="5"/>
      <c r="HL641" s="5"/>
      <c r="HM641" s="4"/>
      <c r="HN641" s="6"/>
      <c r="HO641" s="4"/>
      <c r="HP641" s="6"/>
      <c r="HQ641" s="5"/>
      <c r="HR641" s="5"/>
      <c r="HS641" s="4"/>
      <c r="HT641" s="6"/>
      <c r="HU641" s="4"/>
      <c r="HV641" s="6"/>
      <c r="HW641" s="5"/>
      <c r="HX641" s="5"/>
      <c r="HY641" s="4"/>
      <c r="HZ641" s="6"/>
      <c r="IA641" s="4"/>
      <c r="IB641" s="6"/>
      <c r="IC641" s="5"/>
      <c r="ID641" s="5"/>
      <c r="IE641" s="4"/>
      <c r="IF641" s="6"/>
      <c r="IG641" s="4"/>
      <c r="IH641" s="6"/>
      <c r="II641" s="5"/>
      <c r="IJ641" s="5"/>
      <c r="IK641" s="4"/>
      <c r="IL641" s="6"/>
      <c r="IM641" s="4"/>
      <c r="IN641" s="6"/>
      <c r="IO641" s="5"/>
      <c r="IP641" s="5"/>
      <c r="IQ641" s="4"/>
      <c r="IR641" s="6"/>
      <c r="IS641" s="4"/>
      <c r="IT641" s="6"/>
      <c r="IU641" s="5"/>
      <c r="IV641" s="5"/>
      <c r="IW641" s="4"/>
      <c r="IX641" s="6"/>
      <c r="IY641" s="4"/>
      <c r="IZ641" s="6"/>
      <c r="JA641" s="5"/>
      <c r="JB641" s="5"/>
      <c r="JC641" s="4"/>
      <c r="JD641" s="6"/>
      <c r="JE641" s="4"/>
      <c r="JF641" s="6"/>
      <c r="JG641" s="5"/>
      <c r="JH641" s="5"/>
      <c r="JI641" s="4"/>
      <c r="JJ641" s="6"/>
      <c r="JK641" s="4"/>
      <c r="JL641" s="6"/>
      <c r="JM641" s="5"/>
      <c r="JN641" s="5"/>
      <c r="JO641" s="4"/>
      <c r="JP641" s="6"/>
      <c r="JQ641" s="4"/>
      <c r="JR641" s="6"/>
      <c r="JS641" s="5"/>
      <c r="JT641" s="5"/>
      <c r="JU641" s="4"/>
      <c r="JV641" s="6"/>
      <c r="JW641" s="4"/>
      <c r="JX641" s="6"/>
      <c r="JY641" s="5"/>
      <c r="JZ641" s="5"/>
      <c r="KA641" s="4"/>
      <c r="KB641" s="6"/>
      <c r="KC641" s="4"/>
      <c r="KD641" s="6"/>
      <c r="KE641" s="5"/>
      <c r="KF641" s="5"/>
      <c r="KG641" s="4"/>
      <c r="KH641" s="6"/>
      <c r="KI641" s="4"/>
      <c r="KJ641" s="6"/>
      <c r="KK641" s="5"/>
      <c r="KL641" s="5"/>
    </row>
    <row r="642">
      <c r="A642" s="3" t="s">
        <v>85</v>
      </c>
      <c r="B642" s="3" t="s">
        <v>851</v>
      </c>
      <c r="C642" s="3" t="s">
        <v>87</v>
      </c>
      <c r="D642" s="3" t="s">
        <v>712</v>
      </c>
      <c r="E642" s="3" t="s">
        <v>883</v>
      </c>
      <c r="F642" s="3" t="s">
        <v>104</v>
      </c>
      <c r="G642" s="3" t="s">
        <v>104</v>
      </c>
      <c r="H642" s="3" t="s">
        <v>104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  <c r="AU642" s="4"/>
      <c r="AV642" s="6"/>
      <c r="AW642" s="4"/>
      <c r="AX642" s="6"/>
      <c r="AY642" s="5"/>
      <c r="AZ642" s="5"/>
      <c r="BA642" s="4"/>
      <c r="BB642" s="6"/>
      <c r="BC642" s="4"/>
      <c r="BD642" s="6"/>
      <c r="BE642" s="5"/>
      <c r="BF642" s="5"/>
      <c r="BG642" s="4"/>
      <c r="BH642" s="6"/>
      <c r="BI642" s="4"/>
      <c r="BJ642" s="6"/>
      <c r="BK642" s="5"/>
      <c r="BL642" s="5"/>
      <c r="BM642" s="4"/>
      <c r="BN642" s="6"/>
      <c r="BO642" s="4"/>
      <c r="BP642" s="6"/>
      <c r="BQ642" s="5"/>
      <c r="BR642" s="5"/>
      <c r="BS642" s="4"/>
      <c r="BT642" s="6"/>
      <c r="BU642" s="4"/>
      <c r="BV642" s="6"/>
      <c r="BW642" s="5"/>
      <c r="BX642" s="5"/>
      <c r="BY642" s="4"/>
      <c r="BZ642" s="6"/>
      <c r="CA642" s="4"/>
      <c r="CB642" s="6"/>
      <c r="CC642" s="5"/>
      <c r="CD642" s="5"/>
      <c r="CE642" s="4"/>
      <c r="CF642" s="6"/>
      <c r="CG642" s="4"/>
      <c r="CH642" s="6"/>
      <c r="CI642" s="5"/>
      <c r="CJ642" s="5"/>
      <c r="CK642" s="4"/>
      <c r="CL642" s="6"/>
      <c r="CM642" s="4"/>
      <c r="CN642" s="6"/>
      <c r="CO642" s="5"/>
      <c r="CP642" s="5"/>
      <c r="CQ642" s="4"/>
      <c r="CR642" s="6"/>
      <c r="CS642" s="4"/>
      <c r="CT642" s="6"/>
      <c r="CU642" s="5"/>
      <c r="CV642" s="5"/>
      <c r="CW642" s="4"/>
      <c r="CX642" s="6"/>
      <c r="CY642" s="4"/>
      <c r="CZ642" s="6"/>
      <c r="DA642" s="5"/>
      <c r="DB642" s="5"/>
      <c r="DC642" s="4"/>
      <c r="DD642" s="6"/>
      <c r="DE642" s="4"/>
      <c r="DF642" s="6"/>
      <c r="DG642" s="5"/>
      <c r="DH642" s="5"/>
      <c r="DI642" s="4"/>
      <c r="DJ642" s="6"/>
      <c r="DK642" s="4"/>
      <c r="DL642" s="6"/>
      <c r="DM642" s="5"/>
      <c r="DN642" s="5"/>
      <c r="DO642" s="4"/>
      <c r="DP642" s="6"/>
      <c r="DQ642" s="4"/>
      <c r="DR642" s="6"/>
      <c r="DS642" s="5"/>
      <c r="DT642" s="5"/>
      <c r="DU642" s="4"/>
      <c r="DV642" s="6"/>
      <c r="DW642" s="4"/>
      <c r="DX642" s="6"/>
      <c r="DY642" s="5"/>
      <c r="DZ642" s="5"/>
      <c r="EA642" s="4"/>
      <c r="EB642" s="6"/>
      <c r="EC642" s="4"/>
      <c r="ED642" s="6"/>
      <c r="EE642" s="5"/>
      <c r="EF642" s="5"/>
      <c r="EG642" s="4"/>
      <c r="EH642" s="6"/>
      <c r="EI642" s="4"/>
      <c r="EJ642" s="6"/>
      <c r="EK642" s="5"/>
      <c r="EL642" s="5"/>
      <c r="EM642" s="4"/>
      <c r="EN642" s="6"/>
      <c r="EO642" s="4"/>
      <c r="EP642" s="6"/>
      <c r="EQ642" s="5"/>
      <c r="ER642" s="5"/>
      <c r="ES642" s="4"/>
      <c r="ET642" s="6"/>
      <c r="EU642" s="4"/>
      <c r="EV642" s="6"/>
      <c r="EW642" s="5"/>
      <c r="EX642" s="5"/>
      <c r="EY642" s="4"/>
      <c r="EZ642" s="6"/>
      <c r="FA642" s="4"/>
      <c r="FB642" s="6"/>
      <c r="FC642" s="5"/>
      <c r="FD642" s="5"/>
      <c r="FE642" s="4"/>
      <c r="FF642" s="6"/>
      <c r="FG642" s="4"/>
      <c r="FH642" s="6"/>
      <c r="FI642" s="5"/>
      <c r="FJ642" s="5"/>
      <c r="FK642" s="4"/>
      <c r="FL642" s="6"/>
      <c r="FM642" s="4"/>
      <c r="FN642" s="6"/>
      <c r="FO642" s="5"/>
      <c r="FP642" s="5"/>
      <c r="FQ642" s="4"/>
      <c r="FR642" s="6"/>
      <c r="FS642" s="4"/>
      <c r="FT642" s="6"/>
      <c r="FU642" s="5"/>
      <c r="FV642" s="5"/>
      <c r="FW642" s="4"/>
      <c r="FX642" s="6"/>
      <c r="FY642" s="4"/>
      <c r="FZ642" s="6"/>
      <c r="GA642" s="5"/>
      <c r="GB642" s="5"/>
      <c r="GC642" s="4"/>
      <c r="GD642" s="6"/>
      <c r="GE642" s="4"/>
      <c r="GF642" s="6"/>
      <c r="GG642" s="5"/>
      <c r="GH642" s="5"/>
      <c r="GI642" s="4"/>
      <c r="GJ642" s="6"/>
      <c r="GK642" s="4"/>
      <c r="GL642" s="6"/>
      <c r="GM642" s="5"/>
      <c r="GN642" s="5"/>
      <c r="GO642" s="4"/>
      <c r="GP642" s="6"/>
      <c r="GQ642" s="4"/>
      <c r="GR642" s="6"/>
      <c r="GS642" s="5"/>
      <c r="GT642" s="5"/>
      <c r="GU642" s="4"/>
      <c r="GV642" s="6"/>
      <c r="GW642" s="4"/>
      <c r="GX642" s="6"/>
      <c r="GY642" s="5"/>
      <c r="GZ642" s="5"/>
      <c r="HA642" s="4"/>
      <c r="HB642" s="6"/>
      <c r="HC642" s="4"/>
      <c r="HD642" s="6"/>
      <c r="HE642" s="5"/>
      <c r="HF642" s="5"/>
      <c r="HG642" s="4"/>
      <c r="HH642" s="6"/>
      <c r="HI642" s="4"/>
      <c r="HJ642" s="6"/>
      <c r="HK642" s="5"/>
      <c r="HL642" s="5"/>
      <c r="HM642" s="4"/>
      <c r="HN642" s="6"/>
      <c r="HO642" s="4"/>
      <c r="HP642" s="6"/>
      <c r="HQ642" s="5"/>
      <c r="HR642" s="5"/>
      <c r="HS642" s="4"/>
      <c r="HT642" s="6"/>
      <c r="HU642" s="4"/>
      <c r="HV642" s="6"/>
      <c r="HW642" s="5"/>
      <c r="HX642" s="5"/>
      <c r="HY642" s="4"/>
      <c r="HZ642" s="6"/>
      <c r="IA642" s="4"/>
      <c r="IB642" s="6"/>
      <c r="IC642" s="5"/>
      <c r="ID642" s="5"/>
      <c r="IE642" s="4"/>
      <c r="IF642" s="6"/>
      <c r="IG642" s="4"/>
      <c r="IH642" s="6"/>
      <c r="II642" s="5"/>
      <c r="IJ642" s="5"/>
      <c r="IK642" s="4"/>
      <c r="IL642" s="6"/>
      <c r="IM642" s="4"/>
      <c r="IN642" s="6"/>
      <c r="IO642" s="5"/>
      <c r="IP642" s="5"/>
      <c r="IQ642" s="4"/>
      <c r="IR642" s="6"/>
      <c r="IS642" s="4"/>
      <c r="IT642" s="6"/>
      <c r="IU642" s="5"/>
      <c r="IV642" s="5"/>
      <c r="IW642" s="4"/>
      <c r="IX642" s="6"/>
      <c r="IY642" s="4"/>
      <c r="IZ642" s="6"/>
      <c r="JA642" s="5"/>
      <c r="JB642" s="5"/>
      <c r="JC642" s="4"/>
      <c r="JD642" s="6"/>
      <c r="JE642" s="4"/>
      <c r="JF642" s="6"/>
      <c r="JG642" s="5"/>
      <c r="JH642" s="5"/>
      <c r="JI642" s="4"/>
      <c r="JJ642" s="6"/>
      <c r="JK642" s="4"/>
      <c r="JL642" s="6"/>
      <c r="JM642" s="5"/>
      <c r="JN642" s="5"/>
      <c r="JO642" s="4"/>
      <c r="JP642" s="6"/>
      <c r="JQ642" s="4"/>
      <c r="JR642" s="6"/>
      <c r="JS642" s="5"/>
      <c r="JT642" s="5"/>
      <c r="JU642" s="4"/>
      <c r="JV642" s="6"/>
      <c r="JW642" s="4"/>
      <c r="JX642" s="6"/>
      <c r="JY642" s="5"/>
      <c r="JZ642" s="5"/>
      <c r="KA642" s="4"/>
      <c r="KB642" s="6"/>
      <c r="KC642" s="4"/>
      <c r="KD642" s="6"/>
      <c r="KE642" s="5"/>
      <c r="KF642" s="5"/>
      <c r="KG642" s="4"/>
      <c r="KH642" s="6"/>
      <c r="KI642" s="4"/>
      <c r="KJ642" s="6"/>
      <c r="KK642" s="5"/>
      <c r="KL642" s="5"/>
    </row>
    <row r="643">
      <c r="A643" s="3" t="s">
        <v>85</v>
      </c>
      <c r="B643" s="3" t="s">
        <v>851</v>
      </c>
      <c r="C643" s="3" t="s">
        <v>87</v>
      </c>
      <c r="D643" s="3" t="s">
        <v>712</v>
      </c>
      <c r="E643" s="3" t="s">
        <v>884</v>
      </c>
      <c r="F643" s="3" t="s">
        <v>104</v>
      </c>
      <c r="G643" s="3" t="s">
        <v>104</v>
      </c>
      <c r="H643" s="3" t="s">
        <v>104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  <c r="AU643" s="4"/>
      <c r="AV643" s="6"/>
      <c r="AW643" s="4"/>
      <c r="AX643" s="6"/>
      <c r="AY643" s="5"/>
      <c r="AZ643" s="5"/>
      <c r="BA643" s="4"/>
      <c r="BB643" s="6"/>
      <c r="BC643" s="4"/>
      <c r="BD643" s="6"/>
      <c r="BE643" s="5"/>
      <c r="BF643" s="5"/>
      <c r="BG643" s="4"/>
      <c r="BH643" s="6"/>
      <c r="BI643" s="4"/>
      <c r="BJ643" s="6"/>
      <c r="BK643" s="5"/>
      <c r="BL643" s="5"/>
      <c r="BM643" s="4"/>
      <c r="BN643" s="6"/>
      <c r="BO643" s="4"/>
      <c r="BP643" s="6"/>
      <c r="BQ643" s="5"/>
      <c r="BR643" s="5"/>
      <c r="BS643" s="4"/>
      <c r="BT643" s="6"/>
      <c r="BU643" s="4"/>
      <c r="BV643" s="6"/>
      <c r="BW643" s="5"/>
      <c r="BX643" s="5"/>
      <c r="BY643" s="4"/>
      <c r="BZ643" s="6"/>
      <c r="CA643" s="4"/>
      <c r="CB643" s="6"/>
      <c r="CC643" s="5"/>
      <c r="CD643" s="5"/>
      <c r="CE643" s="4"/>
      <c r="CF643" s="6"/>
      <c r="CG643" s="4"/>
      <c r="CH643" s="6"/>
      <c r="CI643" s="5"/>
      <c r="CJ643" s="5"/>
      <c r="CK643" s="4"/>
      <c r="CL643" s="6"/>
      <c r="CM643" s="4"/>
      <c r="CN643" s="6"/>
      <c r="CO643" s="5"/>
      <c r="CP643" s="5"/>
      <c r="CQ643" s="4"/>
      <c r="CR643" s="6"/>
      <c r="CS643" s="4"/>
      <c r="CT643" s="6"/>
      <c r="CU643" s="5"/>
      <c r="CV643" s="5"/>
      <c r="CW643" s="4"/>
      <c r="CX643" s="6"/>
      <c r="CY643" s="4"/>
      <c r="CZ643" s="6"/>
      <c r="DA643" s="5"/>
      <c r="DB643" s="5"/>
      <c r="DC643" s="4"/>
      <c r="DD643" s="6"/>
      <c r="DE643" s="4"/>
      <c r="DF643" s="6"/>
      <c r="DG643" s="5"/>
      <c r="DH643" s="5"/>
      <c r="DI643" s="4"/>
      <c r="DJ643" s="6"/>
      <c r="DK643" s="4"/>
      <c r="DL643" s="6"/>
      <c r="DM643" s="5"/>
      <c r="DN643" s="5"/>
      <c r="DO643" s="4"/>
      <c r="DP643" s="6"/>
      <c r="DQ643" s="4"/>
      <c r="DR643" s="6"/>
      <c r="DS643" s="5"/>
      <c r="DT643" s="5"/>
      <c r="DU643" s="4"/>
      <c r="DV643" s="6"/>
      <c r="DW643" s="4"/>
      <c r="DX643" s="6"/>
      <c r="DY643" s="5"/>
      <c r="DZ643" s="5"/>
      <c r="EA643" s="4"/>
      <c r="EB643" s="6"/>
      <c r="EC643" s="4"/>
      <c r="ED643" s="6"/>
      <c r="EE643" s="5"/>
      <c r="EF643" s="5"/>
      <c r="EG643" s="4"/>
      <c r="EH643" s="6"/>
      <c r="EI643" s="4"/>
      <c r="EJ643" s="6"/>
      <c r="EK643" s="5"/>
      <c r="EL643" s="5"/>
      <c r="EM643" s="4"/>
      <c r="EN643" s="6"/>
      <c r="EO643" s="4"/>
      <c r="EP643" s="6"/>
      <c r="EQ643" s="5"/>
      <c r="ER643" s="5"/>
      <c r="ES643" s="4"/>
      <c r="ET643" s="6"/>
      <c r="EU643" s="4"/>
      <c r="EV643" s="6"/>
      <c r="EW643" s="5"/>
      <c r="EX643" s="5"/>
      <c r="EY643" s="4"/>
      <c r="EZ643" s="6"/>
      <c r="FA643" s="4"/>
      <c r="FB643" s="6"/>
      <c r="FC643" s="5"/>
      <c r="FD643" s="5"/>
      <c r="FE643" s="4"/>
      <c r="FF643" s="6"/>
      <c r="FG643" s="4"/>
      <c r="FH643" s="6"/>
      <c r="FI643" s="5"/>
      <c r="FJ643" s="5"/>
      <c r="FK643" s="4"/>
      <c r="FL643" s="6"/>
      <c r="FM643" s="4"/>
      <c r="FN643" s="6"/>
      <c r="FO643" s="5"/>
      <c r="FP643" s="5"/>
      <c r="FQ643" s="4"/>
      <c r="FR643" s="6"/>
      <c r="FS643" s="4"/>
      <c r="FT643" s="6"/>
      <c r="FU643" s="5"/>
      <c r="FV643" s="5"/>
      <c r="FW643" s="4"/>
      <c r="FX643" s="6"/>
      <c r="FY643" s="4"/>
      <c r="FZ643" s="6"/>
      <c r="GA643" s="5"/>
      <c r="GB643" s="5"/>
      <c r="GC643" s="4"/>
      <c r="GD643" s="6"/>
      <c r="GE643" s="4"/>
      <c r="GF643" s="6"/>
      <c r="GG643" s="5"/>
      <c r="GH643" s="5"/>
      <c r="GI643" s="4"/>
      <c r="GJ643" s="6"/>
      <c r="GK643" s="4"/>
      <c r="GL643" s="6"/>
      <c r="GM643" s="5"/>
      <c r="GN643" s="5"/>
      <c r="GO643" s="4"/>
      <c r="GP643" s="6"/>
      <c r="GQ643" s="4"/>
      <c r="GR643" s="6"/>
      <c r="GS643" s="5"/>
      <c r="GT643" s="5"/>
      <c r="GU643" s="4"/>
      <c r="GV643" s="6"/>
      <c r="GW643" s="4"/>
      <c r="GX643" s="6"/>
      <c r="GY643" s="5"/>
      <c r="GZ643" s="5"/>
      <c r="HA643" s="4"/>
      <c r="HB643" s="6"/>
      <c r="HC643" s="4"/>
      <c r="HD643" s="6"/>
      <c r="HE643" s="5"/>
      <c r="HF643" s="5"/>
      <c r="HG643" s="4"/>
      <c r="HH643" s="6"/>
      <c r="HI643" s="4"/>
      <c r="HJ643" s="6"/>
      <c r="HK643" s="5"/>
      <c r="HL643" s="5"/>
      <c r="HM643" s="4"/>
      <c r="HN643" s="6"/>
      <c r="HO643" s="4"/>
      <c r="HP643" s="6"/>
      <c r="HQ643" s="5"/>
      <c r="HR643" s="5"/>
      <c r="HS643" s="4"/>
      <c r="HT643" s="6"/>
      <c r="HU643" s="4"/>
      <c r="HV643" s="6"/>
      <c r="HW643" s="5"/>
      <c r="HX643" s="5"/>
      <c r="HY643" s="4"/>
      <c r="HZ643" s="6"/>
      <c r="IA643" s="4"/>
      <c r="IB643" s="6"/>
      <c r="IC643" s="5"/>
      <c r="ID643" s="5"/>
      <c r="IE643" s="4"/>
      <c r="IF643" s="6"/>
      <c r="IG643" s="4"/>
      <c r="IH643" s="6"/>
      <c r="II643" s="5"/>
      <c r="IJ643" s="5"/>
      <c r="IK643" s="4"/>
      <c r="IL643" s="6"/>
      <c r="IM643" s="4"/>
      <c r="IN643" s="6"/>
      <c r="IO643" s="5"/>
      <c r="IP643" s="5"/>
      <c r="IQ643" s="4"/>
      <c r="IR643" s="6"/>
      <c r="IS643" s="4"/>
      <c r="IT643" s="6"/>
      <c r="IU643" s="5"/>
      <c r="IV643" s="5"/>
      <c r="IW643" s="4"/>
      <c r="IX643" s="6"/>
      <c r="IY643" s="4"/>
      <c r="IZ643" s="6"/>
      <c r="JA643" s="5"/>
      <c r="JB643" s="5"/>
      <c r="JC643" s="4"/>
      <c r="JD643" s="6"/>
      <c r="JE643" s="4"/>
      <c r="JF643" s="6"/>
      <c r="JG643" s="5"/>
      <c r="JH643" s="5"/>
      <c r="JI643" s="4"/>
      <c r="JJ643" s="6"/>
      <c r="JK643" s="4"/>
      <c r="JL643" s="6"/>
      <c r="JM643" s="5"/>
      <c r="JN643" s="5"/>
      <c r="JO643" s="4"/>
      <c r="JP643" s="6"/>
      <c r="JQ643" s="4"/>
      <c r="JR643" s="6"/>
      <c r="JS643" s="5"/>
      <c r="JT643" s="5"/>
      <c r="JU643" s="4"/>
      <c r="JV643" s="6"/>
      <c r="JW643" s="4"/>
      <c r="JX643" s="6"/>
      <c r="JY643" s="5"/>
      <c r="JZ643" s="5"/>
      <c r="KA643" s="4"/>
      <c r="KB643" s="6"/>
      <c r="KC643" s="4"/>
      <c r="KD643" s="6"/>
      <c r="KE643" s="5"/>
      <c r="KF643" s="5"/>
      <c r="KG643" s="4"/>
      <c r="KH643" s="6"/>
      <c r="KI643" s="4"/>
      <c r="KJ643" s="6"/>
      <c r="KK643" s="5"/>
      <c r="KL643" s="5"/>
    </row>
    <row r="644">
      <c r="A644" s="3" t="s">
        <v>85</v>
      </c>
      <c r="B644" s="3" t="s">
        <v>851</v>
      </c>
      <c r="C644" s="3" t="s">
        <v>87</v>
      </c>
      <c r="D644" s="3" t="s">
        <v>712</v>
      </c>
      <c r="E644" s="3" t="s">
        <v>885</v>
      </c>
      <c r="F644" s="3" t="s">
        <v>104</v>
      </c>
      <c r="G644" s="3" t="s">
        <v>104</v>
      </c>
      <c r="H644" s="3" t="s">
        <v>104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  <c r="AU644" s="4"/>
      <c r="AV644" s="6"/>
      <c r="AW644" s="4"/>
      <c r="AX644" s="6"/>
      <c r="AY644" s="5"/>
      <c r="AZ644" s="5"/>
      <c r="BA644" s="4"/>
      <c r="BB644" s="6"/>
      <c r="BC644" s="4"/>
      <c r="BD644" s="6"/>
      <c r="BE644" s="5"/>
      <c r="BF644" s="5"/>
      <c r="BG644" s="4"/>
      <c r="BH644" s="6"/>
      <c r="BI644" s="4"/>
      <c r="BJ644" s="6"/>
      <c r="BK644" s="5"/>
      <c r="BL644" s="5"/>
      <c r="BM644" s="4"/>
      <c r="BN644" s="6"/>
      <c r="BO644" s="4"/>
      <c r="BP644" s="6"/>
      <c r="BQ644" s="5"/>
      <c r="BR644" s="5"/>
      <c r="BS644" s="4"/>
      <c r="BT644" s="6"/>
      <c r="BU644" s="4"/>
      <c r="BV644" s="6"/>
      <c r="BW644" s="5"/>
      <c r="BX644" s="5"/>
      <c r="BY644" s="4"/>
      <c r="BZ644" s="6"/>
      <c r="CA644" s="4"/>
      <c r="CB644" s="6"/>
      <c r="CC644" s="5"/>
      <c r="CD644" s="5"/>
      <c r="CE644" s="4"/>
      <c r="CF644" s="6"/>
      <c r="CG644" s="4"/>
      <c r="CH644" s="6"/>
      <c r="CI644" s="5"/>
      <c r="CJ644" s="5"/>
      <c r="CK644" s="4"/>
      <c r="CL644" s="6"/>
      <c r="CM644" s="4"/>
      <c r="CN644" s="6"/>
      <c r="CO644" s="5"/>
      <c r="CP644" s="5"/>
      <c r="CQ644" s="4"/>
      <c r="CR644" s="6"/>
      <c r="CS644" s="4"/>
      <c r="CT644" s="6"/>
      <c r="CU644" s="5"/>
      <c r="CV644" s="5"/>
      <c r="CW644" s="4"/>
      <c r="CX644" s="6"/>
      <c r="CY644" s="4"/>
      <c r="CZ644" s="6"/>
      <c r="DA644" s="5"/>
      <c r="DB644" s="5"/>
      <c r="DC644" s="4"/>
      <c r="DD644" s="6"/>
      <c r="DE644" s="4"/>
      <c r="DF644" s="6"/>
      <c r="DG644" s="5"/>
      <c r="DH644" s="5"/>
      <c r="DI644" s="4"/>
      <c r="DJ644" s="6"/>
      <c r="DK644" s="4"/>
      <c r="DL644" s="6"/>
      <c r="DM644" s="5"/>
      <c r="DN644" s="5"/>
      <c r="DO644" s="4"/>
      <c r="DP644" s="6"/>
      <c r="DQ644" s="4"/>
      <c r="DR644" s="6"/>
      <c r="DS644" s="5"/>
      <c r="DT644" s="5"/>
      <c r="DU644" s="4"/>
      <c r="DV644" s="6"/>
      <c r="DW644" s="4"/>
      <c r="DX644" s="6"/>
      <c r="DY644" s="5"/>
      <c r="DZ644" s="5"/>
      <c r="EA644" s="4"/>
      <c r="EB644" s="6"/>
      <c r="EC644" s="4"/>
      <c r="ED644" s="6"/>
      <c r="EE644" s="5"/>
      <c r="EF644" s="5"/>
      <c r="EG644" s="4"/>
      <c r="EH644" s="6"/>
      <c r="EI644" s="4"/>
      <c r="EJ644" s="6"/>
      <c r="EK644" s="5"/>
      <c r="EL644" s="5"/>
      <c r="EM644" s="4"/>
      <c r="EN644" s="6"/>
      <c r="EO644" s="4"/>
      <c r="EP644" s="6"/>
      <c r="EQ644" s="5"/>
      <c r="ER644" s="5"/>
      <c r="ES644" s="4"/>
      <c r="ET644" s="6"/>
      <c r="EU644" s="4"/>
      <c r="EV644" s="6"/>
      <c r="EW644" s="5"/>
      <c r="EX644" s="5"/>
      <c r="EY644" s="4"/>
      <c r="EZ644" s="6"/>
      <c r="FA644" s="4"/>
      <c r="FB644" s="6"/>
      <c r="FC644" s="5"/>
      <c r="FD644" s="5"/>
      <c r="FE644" s="4"/>
      <c r="FF644" s="6"/>
      <c r="FG644" s="4"/>
      <c r="FH644" s="6"/>
      <c r="FI644" s="5"/>
      <c r="FJ644" s="5"/>
      <c r="FK644" s="4"/>
      <c r="FL644" s="6"/>
      <c r="FM644" s="4"/>
      <c r="FN644" s="6"/>
      <c r="FO644" s="5"/>
      <c r="FP644" s="5"/>
      <c r="FQ644" s="4"/>
      <c r="FR644" s="6"/>
      <c r="FS644" s="4"/>
      <c r="FT644" s="6"/>
      <c r="FU644" s="5"/>
      <c r="FV644" s="5"/>
      <c r="FW644" s="4"/>
      <c r="FX644" s="6"/>
      <c r="FY644" s="4"/>
      <c r="FZ644" s="6"/>
      <c r="GA644" s="5"/>
      <c r="GB644" s="5"/>
      <c r="GC644" s="4"/>
      <c r="GD644" s="6"/>
      <c r="GE644" s="4"/>
      <c r="GF644" s="6"/>
      <c r="GG644" s="5"/>
      <c r="GH644" s="5"/>
      <c r="GI644" s="4"/>
      <c r="GJ644" s="6"/>
      <c r="GK644" s="4"/>
      <c r="GL644" s="6"/>
      <c r="GM644" s="5"/>
      <c r="GN644" s="5"/>
      <c r="GO644" s="4"/>
      <c r="GP644" s="6"/>
      <c r="GQ644" s="4"/>
      <c r="GR644" s="6"/>
      <c r="GS644" s="5"/>
      <c r="GT644" s="5"/>
      <c r="GU644" s="4"/>
      <c r="GV644" s="6"/>
      <c r="GW644" s="4"/>
      <c r="GX644" s="6"/>
      <c r="GY644" s="5"/>
      <c r="GZ644" s="5"/>
      <c r="HA644" s="4"/>
      <c r="HB644" s="6"/>
      <c r="HC644" s="4"/>
      <c r="HD644" s="6"/>
      <c r="HE644" s="5"/>
      <c r="HF644" s="5"/>
      <c r="HG644" s="4"/>
      <c r="HH644" s="6"/>
      <c r="HI644" s="4"/>
      <c r="HJ644" s="6"/>
      <c r="HK644" s="5"/>
      <c r="HL644" s="5"/>
      <c r="HM644" s="4"/>
      <c r="HN644" s="6"/>
      <c r="HO644" s="4"/>
      <c r="HP644" s="6"/>
      <c r="HQ644" s="5"/>
      <c r="HR644" s="5"/>
      <c r="HS644" s="4"/>
      <c r="HT644" s="6"/>
      <c r="HU644" s="4"/>
      <c r="HV644" s="6"/>
      <c r="HW644" s="5"/>
      <c r="HX644" s="5"/>
      <c r="HY644" s="4"/>
      <c r="HZ644" s="6"/>
      <c r="IA644" s="4"/>
      <c r="IB644" s="6"/>
      <c r="IC644" s="5"/>
      <c r="ID644" s="5"/>
      <c r="IE644" s="4"/>
      <c r="IF644" s="6"/>
      <c r="IG644" s="4"/>
      <c r="IH644" s="6"/>
      <c r="II644" s="5"/>
      <c r="IJ644" s="5"/>
      <c r="IK644" s="4"/>
      <c r="IL644" s="6"/>
      <c r="IM644" s="4"/>
      <c r="IN644" s="6"/>
      <c r="IO644" s="5"/>
      <c r="IP644" s="5"/>
      <c r="IQ644" s="4"/>
      <c r="IR644" s="6"/>
      <c r="IS644" s="4"/>
      <c r="IT644" s="6"/>
      <c r="IU644" s="5"/>
      <c r="IV644" s="5"/>
      <c r="IW644" s="4"/>
      <c r="IX644" s="6"/>
      <c r="IY644" s="4"/>
      <c r="IZ644" s="6"/>
      <c r="JA644" s="5"/>
      <c r="JB644" s="5"/>
      <c r="JC644" s="4"/>
      <c r="JD644" s="6"/>
      <c r="JE644" s="4"/>
      <c r="JF644" s="6"/>
      <c r="JG644" s="5"/>
      <c r="JH644" s="5"/>
      <c r="JI644" s="4"/>
      <c r="JJ644" s="6"/>
      <c r="JK644" s="4"/>
      <c r="JL644" s="6"/>
      <c r="JM644" s="5"/>
      <c r="JN644" s="5"/>
      <c r="JO644" s="4"/>
      <c r="JP644" s="6"/>
      <c r="JQ644" s="4"/>
      <c r="JR644" s="6"/>
      <c r="JS644" s="5"/>
      <c r="JT644" s="5"/>
      <c r="JU644" s="4"/>
      <c r="JV644" s="6"/>
      <c r="JW644" s="4"/>
      <c r="JX644" s="6"/>
      <c r="JY644" s="5"/>
      <c r="JZ644" s="5"/>
      <c r="KA644" s="4"/>
      <c r="KB644" s="6"/>
      <c r="KC644" s="4"/>
      <c r="KD644" s="6"/>
      <c r="KE644" s="5"/>
      <c r="KF644" s="5"/>
      <c r="KG644" s="4"/>
      <c r="KH644" s="6"/>
      <c r="KI644" s="4"/>
      <c r="KJ644" s="6"/>
      <c r="KK644" s="5"/>
      <c r="KL644" s="5"/>
    </row>
    <row r="645">
      <c r="A645" s="3" t="s">
        <v>85</v>
      </c>
      <c r="B645" s="3" t="s">
        <v>851</v>
      </c>
      <c r="C645" s="3" t="s">
        <v>87</v>
      </c>
      <c r="D645" s="3" t="s">
        <v>712</v>
      </c>
      <c r="E645" s="3" t="s">
        <v>448</v>
      </c>
      <c r="F645" s="3" t="s">
        <v>104</v>
      </c>
      <c r="G645" s="3" t="s">
        <v>104</v>
      </c>
      <c r="H645" s="3" t="s">
        <v>104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  <c r="AU645" s="4"/>
      <c r="AV645" s="6"/>
      <c r="AW645" s="4"/>
      <c r="AX645" s="6"/>
      <c r="AY645" s="5"/>
      <c r="AZ645" s="5"/>
      <c r="BA645" s="4"/>
      <c r="BB645" s="6"/>
      <c r="BC645" s="4"/>
      <c r="BD645" s="6"/>
      <c r="BE645" s="5"/>
      <c r="BF645" s="5"/>
      <c r="BG645" s="4"/>
      <c r="BH645" s="6"/>
      <c r="BI645" s="4"/>
      <c r="BJ645" s="6"/>
      <c r="BK645" s="5"/>
      <c r="BL645" s="5"/>
      <c r="BM645" s="4"/>
      <c r="BN645" s="6"/>
      <c r="BO645" s="4"/>
      <c r="BP645" s="6"/>
      <c r="BQ645" s="5"/>
      <c r="BR645" s="5"/>
      <c r="BS645" s="4"/>
      <c r="BT645" s="6"/>
      <c r="BU645" s="4"/>
      <c r="BV645" s="6"/>
      <c r="BW645" s="5"/>
      <c r="BX645" s="5"/>
      <c r="BY645" s="4"/>
      <c r="BZ645" s="6"/>
      <c r="CA645" s="4"/>
      <c r="CB645" s="6"/>
      <c r="CC645" s="5"/>
      <c r="CD645" s="5"/>
      <c r="CE645" s="4"/>
      <c r="CF645" s="6"/>
      <c r="CG645" s="4"/>
      <c r="CH645" s="6"/>
      <c r="CI645" s="5"/>
      <c r="CJ645" s="5"/>
      <c r="CK645" s="4"/>
      <c r="CL645" s="6"/>
      <c r="CM645" s="4"/>
      <c r="CN645" s="6"/>
      <c r="CO645" s="5"/>
      <c r="CP645" s="5"/>
      <c r="CQ645" s="4"/>
      <c r="CR645" s="6"/>
      <c r="CS645" s="4"/>
      <c r="CT645" s="6"/>
      <c r="CU645" s="5"/>
      <c r="CV645" s="5"/>
      <c r="CW645" s="4"/>
      <c r="CX645" s="6"/>
      <c r="CY645" s="4"/>
      <c r="CZ645" s="6"/>
      <c r="DA645" s="5"/>
      <c r="DB645" s="5"/>
      <c r="DC645" s="4"/>
      <c r="DD645" s="6"/>
      <c r="DE645" s="4"/>
      <c r="DF645" s="6"/>
      <c r="DG645" s="5"/>
      <c r="DH645" s="5"/>
      <c r="DI645" s="4"/>
      <c r="DJ645" s="6"/>
      <c r="DK645" s="4"/>
      <c r="DL645" s="6"/>
      <c r="DM645" s="5"/>
      <c r="DN645" s="5"/>
      <c r="DO645" s="4"/>
      <c r="DP645" s="6"/>
      <c r="DQ645" s="4"/>
      <c r="DR645" s="6"/>
      <c r="DS645" s="5"/>
      <c r="DT645" s="5"/>
      <c r="DU645" s="4"/>
      <c r="DV645" s="6"/>
      <c r="DW645" s="4"/>
      <c r="DX645" s="6"/>
      <c r="DY645" s="5"/>
      <c r="DZ645" s="5"/>
      <c r="EA645" s="4"/>
      <c r="EB645" s="6"/>
      <c r="EC645" s="4"/>
      <c r="ED645" s="6"/>
      <c r="EE645" s="5"/>
      <c r="EF645" s="5"/>
      <c r="EG645" s="4"/>
      <c r="EH645" s="6"/>
      <c r="EI645" s="4"/>
      <c r="EJ645" s="6"/>
      <c r="EK645" s="5"/>
      <c r="EL645" s="5"/>
      <c r="EM645" s="4"/>
      <c r="EN645" s="6"/>
      <c r="EO645" s="4"/>
      <c r="EP645" s="6"/>
      <c r="EQ645" s="5"/>
      <c r="ER645" s="5"/>
      <c r="ES645" s="4"/>
      <c r="ET645" s="6"/>
      <c r="EU645" s="4"/>
      <c r="EV645" s="6"/>
      <c r="EW645" s="5"/>
      <c r="EX645" s="5"/>
      <c r="EY645" s="4"/>
      <c r="EZ645" s="6"/>
      <c r="FA645" s="4"/>
      <c r="FB645" s="6"/>
      <c r="FC645" s="5"/>
      <c r="FD645" s="5"/>
      <c r="FE645" s="4"/>
      <c r="FF645" s="6"/>
      <c r="FG645" s="4"/>
      <c r="FH645" s="6"/>
      <c r="FI645" s="5"/>
      <c r="FJ645" s="5"/>
      <c r="FK645" s="4"/>
      <c r="FL645" s="6"/>
      <c r="FM645" s="4"/>
      <c r="FN645" s="6"/>
      <c r="FO645" s="5"/>
      <c r="FP645" s="5"/>
      <c r="FQ645" s="4"/>
      <c r="FR645" s="6"/>
      <c r="FS645" s="4"/>
      <c r="FT645" s="6"/>
      <c r="FU645" s="5"/>
      <c r="FV645" s="5"/>
      <c r="FW645" s="4"/>
      <c r="FX645" s="6"/>
      <c r="FY645" s="4"/>
      <c r="FZ645" s="6"/>
      <c r="GA645" s="5"/>
      <c r="GB645" s="5"/>
      <c r="GC645" s="4"/>
      <c r="GD645" s="6"/>
      <c r="GE645" s="4"/>
      <c r="GF645" s="6"/>
      <c r="GG645" s="5"/>
      <c r="GH645" s="5"/>
      <c r="GI645" s="4"/>
      <c r="GJ645" s="6"/>
      <c r="GK645" s="4"/>
      <c r="GL645" s="6"/>
      <c r="GM645" s="5"/>
      <c r="GN645" s="5"/>
      <c r="GO645" s="4"/>
      <c r="GP645" s="6"/>
      <c r="GQ645" s="4"/>
      <c r="GR645" s="6"/>
      <c r="GS645" s="5"/>
      <c r="GT645" s="5"/>
      <c r="GU645" s="4"/>
      <c r="GV645" s="6"/>
      <c r="GW645" s="4"/>
      <c r="GX645" s="6"/>
      <c r="GY645" s="5"/>
      <c r="GZ645" s="5"/>
      <c r="HA645" s="4"/>
      <c r="HB645" s="6"/>
      <c r="HC645" s="4"/>
      <c r="HD645" s="6"/>
      <c r="HE645" s="5"/>
      <c r="HF645" s="5"/>
      <c r="HG645" s="4"/>
      <c r="HH645" s="6"/>
      <c r="HI645" s="4"/>
      <c r="HJ645" s="6"/>
      <c r="HK645" s="5"/>
      <c r="HL645" s="5"/>
      <c r="HM645" s="4"/>
      <c r="HN645" s="6"/>
      <c r="HO645" s="4"/>
      <c r="HP645" s="6"/>
      <c r="HQ645" s="5"/>
      <c r="HR645" s="5"/>
      <c r="HS645" s="4"/>
      <c r="HT645" s="6"/>
      <c r="HU645" s="4"/>
      <c r="HV645" s="6"/>
      <c r="HW645" s="5"/>
      <c r="HX645" s="5"/>
      <c r="HY645" s="4"/>
      <c r="HZ645" s="6"/>
      <c r="IA645" s="4"/>
      <c r="IB645" s="6"/>
      <c r="IC645" s="5"/>
      <c r="ID645" s="5"/>
      <c r="IE645" s="4"/>
      <c r="IF645" s="6"/>
      <c r="IG645" s="4"/>
      <c r="IH645" s="6"/>
      <c r="II645" s="5"/>
      <c r="IJ645" s="5"/>
      <c r="IK645" s="4"/>
      <c r="IL645" s="6"/>
      <c r="IM645" s="4"/>
      <c r="IN645" s="6"/>
      <c r="IO645" s="5"/>
      <c r="IP645" s="5"/>
      <c r="IQ645" s="4"/>
      <c r="IR645" s="6"/>
      <c r="IS645" s="4"/>
      <c r="IT645" s="6"/>
      <c r="IU645" s="5"/>
      <c r="IV645" s="5"/>
      <c r="IW645" s="4"/>
      <c r="IX645" s="6"/>
      <c r="IY645" s="4"/>
      <c r="IZ645" s="6"/>
      <c r="JA645" s="5"/>
      <c r="JB645" s="5"/>
      <c r="JC645" s="4"/>
      <c r="JD645" s="6"/>
      <c r="JE645" s="4"/>
      <c r="JF645" s="6"/>
      <c r="JG645" s="5"/>
      <c r="JH645" s="5"/>
      <c r="JI645" s="4"/>
      <c r="JJ645" s="6"/>
      <c r="JK645" s="4"/>
      <c r="JL645" s="6"/>
      <c r="JM645" s="5"/>
      <c r="JN645" s="5"/>
      <c r="JO645" s="4"/>
      <c r="JP645" s="6"/>
      <c r="JQ645" s="4"/>
      <c r="JR645" s="6"/>
      <c r="JS645" s="5"/>
      <c r="JT645" s="5"/>
      <c r="JU645" s="4"/>
      <c r="JV645" s="6"/>
      <c r="JW645" s="4"/>
      <c r="JX645" s="6"/>
      <c r="JY645" s="5"/>
      <c r="JZ645" s="5"/>
      <c r="KA645" s="4"/>
      <c r="KB645" s="6"/>
      <c r="KC645" s="4"/>
      <c r="KD645" s="6"/>
      <c r="KE645" s="5"/>
      <c r="KF645" s="5"/>
      <c r="KG645" s="4"/>
      <c r="KH645" s="6"/>
      <c r="KI645" s="4"/>
      <c r="KJ645" s="6"/>
      <c r="KK645" s="5"/>
      <c r="KL645" s="5"/>
    </row>
    <row r="646">
      <c r="A646" s="3" t="s">
        <v>85</v>
      </c>
      <c r="B646" s="3" t="s">
        <v>851</v>
      </c>
      <c r="C646" s="3" t="s">
        <v>87</v>
      </c>
      <c r="D646" s="3" t="s">
        <v>712</v>
      </c>
      <c r="E646" s="3" t="s">
        <v>886</v>
      </c>
      <c r="F646" s="3" t="s">
        <v>104</v>
      </c>
      <c r="G646" s="3" t="s">
        <v>104</v>
      </c>
      <c r="H646" s="3" t="s">
        <v>104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  <c r="AU646" s="4"/>
      <c r="AV646" s="6"/>
      <c r="AW646" s="4"/>
      <c r="AX646" s="6"/>
      <c r="AY646" s="5"/>
      <c r="AZ646" s="5"/>
      <c r="BA646" s="4"/>
      <c r="BB646" s="6"/>
      <c r="BC646" s="4"/>
      <c r="BD646" s="6"/>
      <c r="BE646" s="5"/>
      <c r="BF646" s="5"/>
      <c r="BG646" s="4"/>
      <c r="BH646" s="6"/>
      <c r="BI646" s="4"/>
      <c r="BJ646" s="6"/>
      <c r="BK646" s="5"/>
      <c r="BL646" s="5"/>
      <c r="BM646" s="4"/>
      <c r="BN646" s="6"/>
      <c r="BO646" s="4"/>
      <c r="BP646" s="6"/>
      <c r="BQ646" s="5"/>
      <c r="BR646" s="5"/>
      <c r="BS646" s="4"/>
      <c r="BT646" s="6"/>
      <c r="BU646" s="4"/>
      <c r="BV646" s="6"/>
      <c r="BW646" s="5"/>
      <c r="BX646" s="5"/>
      <c r="BY646" s="4"/>
      <c r="BZ646" s="6"/>
      <c r="CA646" s="4"/>
      <c r="CB646" s="6"/>
      <c r="CC646" s="5"/>
      <c r="CD646" s="5"/>
      <c r="CE646" s="4"/>
      <c r="CF646" s="6"/>
      <c r="CG646" s="4"/>
      <c r="CH646" s="6"/>
      <c r="CI646" s="5"/>
      <c r="CJ646" s="5"/>
      <c r="CK646" s="4"/>
      <c r="CL646" s="6"/>
      <c r="CM646" s="4"/>
      <c r="CN646" s="6"/>
      <c r="CO646" s="5"/>
      <c r="CP646" s="5"/>
      <c r="CQ646" s="4"/>
      <c r="CR646" s="6"/>
      <c r="CS646" s="4"/>
      <c r="CT646" s="6"/>
      <c r="CU646" s="5"/>
      <c r="CV646" s="5"/>
      <c r="CW646" s="4"/>
      <c r="CX646" s="6"/>
      <c r="CY646" s="4"/>
      <c r="CZ646" s="6"/>
      <c r="DA646" s="5"/>
      <c r="DB646" s="5"/>
      <c r="DC646" s="4"/>
      <c r="DD646" s="6"/>
      <c r="DE646" s="4"/>
      <c r="DF646" s="6"/>
      <c r="DG646" s="5"/>
      <c r="DH646" s="5"/>
      <c r="DI646" s="4"/>
      <c r="DJ646" s="6"/>
      <c r="DK646" s="4"/>
      <c r="DL646" s="6"/>
      <c r="DM646" s="5"/>
      <c r="DN646" s="5"/>
      <c r="DO646" s="4"/>
      <c r="DP646" s="6"/>
      <c r="DQ646" s="4"/>
      <c r="DR646" s="6"/>
      <c r="DS646" s="5"/>
      <c r="DT646" s="5"/>
      <c r="DU646" s="4"/>
      <c r="DV646" s="6"/>
      <c r="DW646" s="4"/>
      <c r="DX646" s="6"/>
      <c r="DY646" s="5"/>
      <c r="DZ646" s="5"/>
      <c r="EA646" s="4"/>
      <c r="EB646" s="6"/>
      <c r="EC646" s="4"/>
      <c r="ED646" s="6"/>
      <c r="EE646" s="5"/>
      <c r="EF646" s="5"/>
      <c r="EG646" s="4"/>
      <c r="EH646" s="6"/>
      <c r="EI646" s="4"/>
      <c r="EJ646" s="6"/>
      <c r="EK646" s="5"/>
      <c r="EL646" s="5"/>
      <c r="EM646" s="4"/>
      <c r="EN646" s="6"/>
      <c r="EO646" s="4"/>
      <c r="EP646" s="6"/>
      <c r="EQ646" s="5"/>
      <c r="ER646" s="5"/>
      <c r="ES646" s="4"/>
      <c r="ET646" s="6"/>
      <c r="EU646" s="4"/>
      <c r="EV646" s="6"/>
      <c r="EW646" s="5"/>
      <c r="EX646" s="5"/>
      <c r="EY646" s="4"/>
      <c r="EZ646" s="6"/>
      <c r="FA646" s="4"/>
      <c r="FB646" s="6"/>
      <c r="FC646" s="5"/>
      <c r="FD646" s="5"/>
      <c r="FE646" s="4"/>
      <c r="FF646" s="6"/>
      <c r="FG646" s="4"/>
      <c r="FH646" s="6"/>
      <c r="FI646" s="5"/>
      <c r="FJ646" s="5"/>
      <c r="FK646" s="4"/>
      <c r="FL646" s="6"/>
      <c r="FM646" s="4"/>
      <c r="FN646" s="6"/>
      <c r="FO646" s="5"/>
      <c r="FP646" s="5"/>
      <c r="FQ646" s="4"/>
      <c r="FR646" s="6"/>
      <c r="FS646" s="4"/>
      <c r="FT646" s="6"/>
      <c r="FU646" s="5"/>
      <c r="FV646" s="5"/>
      <c r="FW646" s="4"/>
      <c r="FX646" s="6"/>
      <c r="FY646" s="4"/>
      <c r="FZ646" s="6"/>
      <c r="GA646" s="5"/>
      <c r="GB646" s="5"/>
      <c r="GC646" s="4"/>
      <c r="GD646" s="6"/>
      <c r="GE646" s="4"/>
      <c r="GF646" s="6"/>
      <c r="GG646" s="5"/>
      <c r="GH646" s="5"/>
      <c r="GI646" s="4"/>
      <c r="GJ646" s="6"/>
      <c r="GK646" s="4"/>
      <c r="GL646" s="6"/>
      <c r="GM646" s="5"/>
      <c r="GN646" s="5"/>
      <c r="GO646" s="4"/>
      <c r="GP646" s="6"/>
      <c r="GQ646" s="4"/>
      <c r="GR646" s="6"/>
      <c r="GS646" s="5"/>
      <c r="GT646" s="5"/>
      <c r="GU646" s="4"/>
      <c r="GV646" s="6"/>
      <c r="GW646" s="4"/>
      <c r="GX646" s="6"/>
      <c r="GY646" s="5"/>
      <c r="GZ646" s="5"/>
      <c r="HA646" s="4"/>
      <c r="HB646" s="6"/>
      <c r="HC646" s="4"/>
      <c r="HD646" s="6"/>
      <c r="HE646" s="5"/>
      <c r="HF646" s="5"/>
      <c r="HG646" s="4"/>
      <c r="HH646" s="6"/>
      <c r="HI646" s="4"/>
      <c r="HJ646" s="6"/>
      <c r="HK646" s="5"/>
      <c r="HL646" s="5"/>
      <c r="HM646" s="4"/>
      <c r="HN646" s="6"/>
      <c r="HO646" s="4"/>
      <c r="HP646" s="6"/>
      <c r="HQ646" s="5"/>
      <c r="HR646" s="5"/>
      <c r="HS646" s="4"/>
      <c r="HT646" s="6"/>
      <c r="HU646" s="4"/>
      <c r="HV646" s="6"/>
      <c r="HW646" s="5"/>
      <c r="HX646" s="5"/>
      <c r="HY646" s="4"/>
      <c r="HZ646" s="6"/>
      <c r="IA646" s="4"/>
      <c r="IB646" s="6"/>
      <c r="IC646" s="5"/>
      <c r="ID646" s="5"/>
      <c r="IE646" s="4"/>
      <c r="IF646" s="6"/>
      <c r="IG646" s="4"/>
      <c r="IH646" s="6"/>
      <c r="II646" s="5"/>
      <c r="IJ646" s="5"/>
      <c r="IK646" s="4"/>
      <c r="IL646" s="6"/>
      <c r="IM646" s="4"/>
      <c r="IN646" s="6"/>
      <c r="IO646" s="5"/>
      <c r="IP646" s="5"/>
      <c r="IQ646" s="4"/>
      <c r="IR646" s="6"/>
      <c r="IS646" s="4"/>
      <c r="IT646" s="6"/>
      <c r="IU646" s="5"/>
      <c r="IV646" s="5"/>
      <c r="IW646" s="4"/>
      <c r="IX646" s="6"/>
      <c r="IY646" s="4"/>
      <c r="IZ646" s="6"/>
      <c r="JA646" s="5"/>
      <c r="JB646" s="5"/>
      <c r="JC646" s="4"/>
      <c r="JD646" s="6"/>
      <c r="JE646" s="4"/>
      <c r="JF646" s="6"/>
      <c r="JG646" s="5"/>
      <c r="JH646" s="5"/>
      <c r="JI646" s="4"/>
      <c r="JJ646" s="6"/>
      <c r="JK646" s="4"/>
      <c r="JL646" s="6"/>
      <c r="JM646" s="5"/>
      <c r="JN646" s="5"/>
      <c r="JO646" s="4"/>
      <c r="JP646" s="6"/>
      <c r="JQ646" s="4"/>
      <c r="JR646" s="6"/>
      <c r="JS646" s="5"/>
      <c r="JT646" s="5"/>
      <c r="JU646" s="4"/>
      <c r="JV646" s="6"/>
      <c r="JW646" s="4"/>
      <c r="JX646" s="6"/>
      <c r="JY646" s="5"/>
      <c r="JZ646" s="5"/>
      <c r="KA646" s="4"/>
      <c r="KB646" s="6"/>
      <c r="KC646" s="4"/>
      <c r="KD646" s="6"/>
      <c r="KE646" s="5"/>
      <c r="KF646" s="5"/>
      <c r="KG646" s="4"/>
      <c r="KH646" s="6"/>
      <c r="KI646" s="4"/>
      <c r="KJ646" s="6"/>
      <c r="KK646" s="5"/>
      <c r="KL646" s="5"/>
    </row>
    <row r="647">
      <c r="A647" s="3" t="s">
        <v>85</v>
      </c>
      <c r="B647" s="3" t="s">
        <v>851</v>
      </c>
      <c r="C647" s="3" t="s">
        <v>87</v>
      </c>
      <c r="D647" s="3" t="s">
        <v>712</v>
      </c>
      <c r="E647" s="3" t="s">
        <v>887</v>
      </c>
      <c r="F647" s="3" t="s">
        <v>104</v>
      </c>
      <c r="G647" s="3" t="s">
        <v>104</v>
      </c>
      <c r="H647" s="3" t="s">
        <v>104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  <c r="AU647" s="4"/>
      <c r="AV647" s="6"/>
      <c r="AW647" s="4"/>
      <c r="AX647" s="6"/>
      <c r="AY647" s="5"/>
      <c r="AZ647" s="5"/>
      <c r="BA647" s="4"/>
      <c r="BB647" s="6"/>
      <c r="BC647" s="4"/>
      <c r="BD647" s="6"/>
      <c r="BE647" s="5"/>
      <c r="BF647" s="5"/>
      <c r="BG647" s="4"/>
      <c r="BH647" s="6"/>
      <c r="BI647" s="4"/>
      <c r="BJ647" s="6"/>
      <c r="BK647" s="5"/>
      <c r="BL647" s="5"/>
      <c r="BM647" s="4"/>
      <c r="BN647" s="6"/>
      <c r="BO647" s="4"/>
      <c r="BP647" s="6"/>
      <c r="BQ647" s="5"/>
      <c r="BR647" s="5"/>
      <c r="BS647" s="4"/>
      <c r="BT647" s="6"/>
      <c r="BU647" s="4"/>
      <c r="BV647" s="6"/>
      <c r="BW647" s="5"/>
      <c r="BX647" s="5"/>
      <c r="BY647" s="4"/>
      <c r="BZ647" s="6"/>
      <c r="CA647" s="4"/>
      <c r="CB647" s="6"/>
      <c r="CC647" s="5"/>
      <c r="CD647" s="5"/>
      <c r="CE647" s="4"/>
      <c r="CF647" s="6"/>
      <c r="CG647" s="4"/>
      <c r="CH647" s="6"/>
      <c r="CI647" s="5"/>
      <c r="CJ647" s="5"/>
      <c r="CK647" s="4"/>
      <c r="CL647" s="6"/>
      <c r="CM647" s="4"/>
      <c r="CN647" s="6"/>
      <c r="CO647" s="5"/>
      <c r="CP647" s="5"/>
      <c r="CQ647" s="4"/>
      <c r="CR647" s="6"/>
      <c r="CS647" s="4"/>
      <c r="CT647" s="6"/>
      <c r="CU647" s="5"/>
      <c r="CV647" s="5"/>
      <c r="CW647" s="4"/>
      <c r="CX647" s="6"/>
      <c r="CY647" s="4"/>
      <c r="CZ647" s="6"/>
      <c r="DA647" s="5"/>
      <c r="DB647" s="5"/>
      <c r="DC647" s="4"/>
      <c r="DD647" s="6"/>
      <c r="DE647" s="4"/>
      <c r="DF647" s="6"/>
      <c r="DG647" s="5"/>
      <c r="DH647" s="5"/>
      <c r="DI647" s="4"/>
      <c r="DJ647" s="6"/>
      <c r="DK647" s="4"/>
      <c r="DL647" s="6"/>
      <c r="DM647" s="5"/>
      <c r="DN647" s="5"/>
      <c r="DO647" s="4"/>
      <c r="DP647" s="6"/>
      <c r="DQ647" s="4"/>
      <c r="DR647" s="6"/>
      <c r="DS647" s="5"/>
      <c r="DT647" s="5"/>
      <c r="DU647" s="4"/>
      <c r="DV647" s="6"/>
      <c r="DW647" s="4"/>
      <c r="DX647" s="6"/>
      <c r="DY647" s="5"/>
      <c r="DZ647" s="5"/>
      <c r="EA647" s="4"/>
      <c r="EB647" s="6"/>
      <c r="EC647" s="4"/>
      <c r="ED647" s="6"/>
      <c r="EE647" s="5"/>
      <c r="EF647" s="5"/>
      <c r="EG647" s="4"/>
      <c r="EH647" s="6"/>
      <c r="EI647" s="4"/>
      <c r="EJ647" s="6"/>
      <c r="EK647" s="5"/>
      <c r="EL647" s="5"/>
      <c r="EM647" s="4"/>
      <c r="EN647" s="6"/>
      <c r="EO647" s="4"/>
      <c r="EP647" s="6"/>
      <c r="EQ647" s="5"/>
      <c r="ER647" s="5"/>
      <c r="ES647" s="4"/>
      <c r="ET647" s="6"/>
      <c r="EU647" s="4"/>
      <c r="EV647" s="6"/>
      <c r="EW647" s="5"/>
      <c r="EX647" s="5"/>
      <c r="EY647" s="4"/>
      <c r="EZ647" s="6"/>
      <c r="FA647" s="4"/>
      <c r="FB647" s="6"/>
      <c r="FC647" s="5"/>
      <c r="FD647" s="5"/>
      <c r="FE647" s="4"/>
      <c r="FF647" s="6"/>
      <c r="FG647" s="4"/>
      <c r="FH647" s="6"/>
      <c r="FI647" s="5"/>
      <c r="FJ647" s="5"/>
      <c r="FK647" s="4"/>
      <c r="FL647" s="6"/>
      <c r="FM647" s="4"/>
      <c r="FN647" s="6"/>
      <c r="FO647" s="5"/>
      <c r="FP647" s="5"/>
      <c r="FQ647" s="4"/>
      <c r="FR647" s="6"/>
      <c r="FS647" s="4"/>
      <c r="FT647" s="6"/>
      <c r="FU647" s="5"/>
      <c r="FV647" s="5"/>
      <c r="FW647" s="4"/>
      <c r="FX647" s="6"/>
      <c r="FY647" s="4"/>
      <c r="FZ647" s="6"/>
      <c r="GA647" s="5"/>
      <c r="GB647" s="5"/>
      <c r="GC647" s="4"/>
      <c r="GD647" s="6"/>
      <c r="GE647" s="4"/>
      <c r="GF647" s="6"/>
      <c r="GG647" s="5"/>
      <c r="GH647" s="5"/>
      <c r="GI647" s="4"/>
      <c r="GJ647" s="6"/>
      <c r="GK647" s="4"/>
      <c r="GL647" s="6"/>
      <c r="GM647" s="5"/>
      <c r="GN647" s="5"/>
      <c r="GO647" s="4"/>
      <c r="GP647" s="6"/>
      <c r="GQ647" s="4"/>
      <c r="GR647" s="6"/>
      <c r="GS647" s="5"/>
      <c r="GT647" s="5"/>
      <c r="GU647" s="4"/>
      <c r="GV647" s="6"/>
      <c r="GW647" s="4"/>
      <c r="GX647" s="6"/>
      <c r="GY647" s="5"/>
      <c r="GZ647" s="5"/>
      <c r="HA647" s="4"/>
      <c r="HB647" s="6"/>
      <c r="HC647" s="4"/>
      <c r="HD647" s="6"/>
      <c r="HE647" s="5"/>
      <c r="HF647" s="5"/>
      <c r="HG647" s="4"/>
      <c r="HH647" s="6"/>
      <c r="HI647" s="4"/>
      <c r="HJ647" s="6"/>
      <c r="HK647" s="5"/>
      <c r="HL647" s="5"/>
      <c r="HM647" s="4"/>
      <c r="HN647" s="6"/>
      <c r="HO647" s="4"/>
      <c r="HP647" s="6"/>
      <c r="HQ647" s="5"/>
      <c r="HR647" s="5"/>
      <c r="HS647" s="4"/>
      <c r="HT647" s="6"/>
      <c r="HU647" s="4"/>
      <c r="HV647" s="6"/>
      <c r="HW647" s="5"/>
      <c r="HX647" s="5"/>
      <c r="HY647" s="4"/>
      <c r="HZ647" s="6"/>
      <c r="IA647" s="4"/>
      <c r="IB647" s="6"/>
      <c r="IC647" s="5"/>
      <c r="ID647" s="5"/>
      <c r="IE647" s="4"/>
      <c r="IF647" s="6"/>
      <c r="IG647" s="4"/>
      <c r="IH647" s="6"/>
      <c r="II647" s="5"/>
      <c r="IJ647" s="5"/>
      <c r="IK647" s="4"/>
      <c r="IL647" s="6"/>
      <c r="IM647" s="4"/>
      <c r="IN647" s="6"/>
      <c r="IO647" s="5"/>
      <c r="IP647" s="5"/>
      <c r="IQ647" s="4"/>
      <c r="IR647" s="6"/>
      <c r="IS647" s="4"/>
      <c r="IT647" s="6"/>
      <c r="IU647" s="5"/>
      <c r="IV647" s="5"/>
      <c r="IW647" s="4"/>
      <c r="IX647" s="6"/>
      <c r="IY647" s="4"/>
      <c r="IZ647" s="6"/>
      <c r="JA647" s="5"/>
      <c r="JB647" s="5"/>
      <c r="JC647" s="4"/>
      <c r="JD647" s="6"/>
      <c r="JE647" s="4"/>
      <c r="JF647" s="6"/>
      <c r="JG647" s="5"/>
      <c r="JH647" s="5"/>
      <c r="JI647" s="4"/>
      <c r="JJ647" s="6"/>
      <c r="JK647" s="4"/>
      <c r="JL647" s="6"/>
      <c r="JM647" s="5"/>
      <c r="JN647" s="5"/>
      <c r="JO647" s="4"/>
      <c r="JP647" s="6"/>
      <c r="JQ647" s="4"/>
      <c r="JR647" s="6"/>
      <c r="JS647" s="5"/>
      <c r="JT647" s="5"/>
      <c r="JU647" s="4"/>
      <c r="JV647" s="6"/>
      <c r="JW647" s="4"/>
      <c r="JX647" s="6"/>
      <c r="JY647" s="5"/>
      <c r="JZ647" s="5"/>
      <c r="KA647" s="4"/>
      <c r="KB647" s="6"/>
      <c r="KC647" s="4"/>
      <c r="KD647" s="6"/>
      <c r="KE647" s="5"/>
      <c r="KF647" s="5"/>
      <c r="KG647" s="4"/>
      <c r="KH647" s="6"/>
      <c r="KI647" s="4"/>
      <c r="KJ647" s="6"/>
      <c r="KK647" s="5"/>
      <c r="KL647" s="5"/>
    </row>
    <row r="648">
      <c r="A648" s="3" t="s">
        <v>85</v>
      </c>
      <c r="B648" s="3" t="s">
        <v>851</v>
      </c>
      <c r="C648" s="3" t="s">
        <v>87</v>
      </c>
      <c r="D648" s="3" t="s">
        <v>712</v>
      </c>
      <c r="E648" s="3" t="s">
        <v>888</v>
      </c>
      <c r="F648" s="3" t="s">
        <v>104</v>
      </c>
      <c r="G648" s="3" t="s">
        <v>104</v>
      </c>
      <c r="H648" s="3" t="s">
        <v>104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  <c r="AU648" s="4"/>
      <c r="AV648" s="6"/>
      <c r="AW648" s="4"/>
      <c r="AX648" s="6"/>
      <c r="AY648" s="5"/>
      <c r="AZ648" s="5"/>
      <c r="BA648" s="4"/>
      <c r="BB648" s="6"/>
      <c r="BC648" s="4"/>
      <c r="BD648" s="6"/>
      <c r="BE648" s="5"/>
      <c r="BF648" s="5"/>
      <c r="BG648" s="4"/>
      <c r="BH648" s="6"/>
      <c r="BI648" s="4"/>
      <c r="BJ648" s="6"/>
      <c r="BK648" s="5"/>
      <c r="BL648" s="5"/>
      <c r="BM648" s="4"/>
      <c r="BN648" s="6"/>
      <c r="BO648" s="4"/>
      <c r="BP648" s="6"/>
      <c r="BQ648" s="5"/>
      <c r="BR648" s="5"/>
      <c r="BS648" s="4"/>
      <c r="BT648" s="6"/>
      <c r="BU648" s="4"/>
      <c r="BV648" s="6"/>
      <c r="BW648" s="5"/>
      <c r="BX648" s="5"/>
      <c r="BY648" s="4"/>
      <c r="BZ648" s="6"/>
      <c r="CA648" s="4"/>
      <c r="CB648" s="6"/>
      <c r="CC648" s="5"/>
      <c r="CD648" s="5"/>
      <c r="CE648" s="4"/>
      <c r="CF648" s="6"/>
      <c r="CG648" s="4"/>
      <c r="CH648" s="6"/>
      <c r="CI648" s="5"/>
      <c r="CJ648" s="5"/>
      <c r="CK648" s="4"/>
      <c r="CL648" s="6"/>
      <c r="CM648" s="4"/>
      <c r="CN648" s="6"/>
      <c r="CO648" s="5"/>
      <c r="CP648" s="5"/>
      <c r="CQ648" s="4"/>
      <c r="CR648" s="6"/>
      <c r="CS648" s="4"/>
      <c r="CT648" s="6"/>
      <c r="CU648" s="5"/>
      <c r="CV648" s="5"/>
      <c r="CW648" s="4"/>
      <c r="CX648" s="6"/>
      <c r="CY648" s="4"/>
      <c r="CZ648" s="6"/>
      <c r="DA648" s="5"/>
      <c r="DB648" s="5"/>
      <c r="DC648" s="4"/>
      <c r="DD648" s="6"/>
      <c r="DE648" s="4"/>
      <c r="DF648" s="6"/>
      <c r="DG648" s="5"/>
      <c r="DH648" s="5"/>
      <c r="DI648" s="4"/>
      <c r="DJ648" s="6"/>
      <c r="DK648" s="4"/>
      <c r="DL648" s="6"/>
      <c r="DM648" s="5"/>
      <c r="DN648" s="5"/>
      <c r="DO648" s="4"/>
      <c r="DP648" s="6"/>
      <c r="DQ648" s="4"/>
      <c r="DR648" s="6"/>
      <c r="DS648" s="5"/>
      <c r="DT648" s="5"/>
      <c r="DU648" s="4"/>
      <c r="DV648" s="6"/>
      <c r="DW648" s="4"/>
      <c r="DX648" s="6"/>
      <c r="DY648" s="5"/>
      <c r="DZ648" s="5"/>
      <c r="EA648" s="4"/>
      <c r="EB648" s="6"/>
      <c r="EC648" s="4"/>
      <c r="ED648" s="6"/>
      <c r="EE648" s="5"/>
      <c r="EF648" s="5"/>
      <c r="EG648" s="4"/>
      <c r="EH648" s="6"/>
      <c r="EI648" s="4"/>
      <c r="EJ648" s="6"/>
      <c r="EK648" s="5"/>
      <c r="EL648" s="5"/>
      <c r="EM648" s="4"/>
      <c r="EN648" s="6"/>
      <c r="EO648" s="4"/>
      <c r="EP648" s="6"/>
      <c r="EQ648" s="5"/>
      <c r="ER648" s="5"/>
      <c r="ES648" s="4"/>
      <c r="ET648" s="6"/>
      <c r="EU648" s="4"/>
      <c r="EV648" s="6"/>
      <c r="EW648" s="5"/>
      <c r="EX648" s="5"/>
      <c r="EY648" s="4"/>
      <c r="EZ648" s="6"/>
      <c r="FA648" s="4"/>
      <c r="FB648" s="6"/>
      <c r="FC648" s="5"/>
      <c r="FD648" s="5"/>
      <c r="FE648" s="4"/>
      <c r="FF648" s="6"/>
      <c r="FG648" s="4"/>
      <c r="FH648" s="6"/>
      <c r="FI648" s="5"/>
      <c r="FJ648" s="5"/>
      <c r="FK648" s="4"/>
      <c r="FL648" s="6"/>
      <c r="FM648" s="4"/>
      <c r="FN648" s="6"/>
      <c r="FO648" s="5"/>
      <c r="FP648" s="5"/>
      <c r="FQ648" s="4"/>
      <c r="FR648" s="6"/>
      <c r="FS648" s="4"/>
      <c r="FT648" s="6"/>
      <c r="FU648" s="5"/>
      <c r="FV648" s="5"/>
      <c r="FW648" s="4"/>
      <c r="FX648" s="6"/>
      <c r="FY648" s="4"/>
      <c r="FZ648" s="6"/>
      <c r="GA648" s="5"/>
      <c r="GB648" s="5"/>
      <c r="GC648" s="4"/>
      <c r="GD648" s="6"/>
      <c r="GE648" s="4"/>
      <c r="GF648" s="6"/>
      <c r="GG648" s="5"/>
      <c r="GH648" s="5"/>
      <c r="GI648" s="4"/>
      <c r="GJ648" s="6"/>
      <c r="GK648" s="4"/>
      <c r="GL648" s="6"/>
      <c r="GM648" s="5"/>
      <c r="GN648" s="5"/>
      <c r="GO648" s="4"/>
      <c r="GP648" s="6"/>
      <c r="GQ648" s="4"/>
      <c r="GR648" s="6"/>
      <c r="GS648" s="5"/>
      <c r="GT648" s="5"/>
      <c r="GU648" s="4"/>
      <c r="GV648" s="6"/>
      <c r="GW648" s="4"/>
      <c r="GX648" s="6"/>
      <c r="GY648" s="5"/>
      <c r="GZ648" s="5"/>
      <c r="HA648" s="4"/>
      <c r="HB648" s="6"/>
      <c r="HC648" s="4"/>
      <c r="HD648" s="6"/>
      <c r="HE648" s="5"/>
      <c r="HF648" s="5"/>
      <c r="HG648" s="4"/>
      <c r="HH648" s="6"/>
      <c r="HI648" s="4"/>
      <c r="HJ648" s="6"/>
      <c r="HK648" s="5"/>
      <c r="HL648" s="5"/>
      <c r="HM648" s="4"/>
      <c r="HN648" s="6"/>
      <c r="HO648" s="4"/>
      <c r="HP648" s="6"/>
      <c r="HQ648" s="5"/>
      <c r="HR648" s="5"/>
      <c r="HS648" s="4"/>
      <c r="HT648" s="6"/>
      <c r="HU648" s="4"/>
      <c r="HV648" s="6"/>
      <c r="HW648" s="5"/>
      <c r="HX648" s="5"/>
      <c r="HY648" s="4"/>
      <c r="HZ648" s="6"/>
      <c r="IA648" s="4"/>
      <c r="IB648" s="6"/>
      <c r="IC648" s="5"/>
      <c r="ID648" s="5"/>
      <c r="IE648" s="4"/>
      <c r="IF648" s="6"/>
      <c r="IG648" s="4"/>
      <c r="IH648" s="6"/>
      <c r="II648" s="5"/>
      <c r="IJ648" s="5"/>
      <c r="IK648" s="4"/>
      <c r="IL648" s="6"/>
      <c r="IM648" s="4"/>
      <c r="IN648" s="6"/>
      <c r="IO648" s="5"/>
      <c r="IP648" s="5"/>
      <c r="IQ648" s="4"/>
      <c r="IR648" s="6"/>
      <c r="IS648" s="4"/>
      <c r="IT648" s="6"/>
      <c r="IU648" s="5"/>
      <c r="IV648" s="5"/>
      <c r="IW648" s="4"/>
      <c r="IX648" s="6"/>
      <c r="IY648" s="4"/>
      <c r="IZ648" s="6"/>
      <c r="JA648" s="5"/>
      <c r="JB648" s="5"/>
      <c r="JC648" s="4"/>
      <c r="JD648" s="6"/>
      <c r="JE648" s="4"/>
      <c r="JF648" s="6"/>
      <c r="JG648" s="5"/>
      <c r="JH648" s="5"/>
      <c r="JI648" s="4"/>
      <c r="JJ648" s="6"/>
      <c r="JK648" s="4"/>
      <c r="JL648" s="6"/>
      <c r="JM648" s="5"/>
      <c r="JN648" s="5"/>
      <c r="JO648" s="4"/>
      <c r="JP648" s="6"/>
      <c r="JQ648" s="4"/>
      <c r="JR648" s="6"/>
      <c r="JS648" s="5"/>
      <c r="JT648" s="5"/>
      <c r="JU648" s="4"/>
      <c r="JV648" s="6"/>
      <c r="JW648" s="4"/>
      <c r="JX648" s="6"/>
      <c r="JY648" s="5"/>
      <c r="JZ648" s="5"/>
      <c r="KA648" s="4"/>
      <c r="KB648" s="6"/>
      <c r="KC648" s="4"/>
      <c r="KD648" s="6"/>
      <c r="KE648" s="5"/>
      <c r="KF648" s="5"/>
      <c r="KG648" s="4"/>
      <c r="KH648" s="6"/>
      <c r="KI648" s="4"/>
      <c r="KJ648" s="6"/>
      <c r="KK648" s="5"/>
      <c r="KL648" s="5"/>
    </row>
    <row r="649">
      <c r="A649" s="3" t="s">
        <v>85</v>
      </c>
      <c r="B649" s="3" t="s">
        <v>851</v>
      </c>
      <c r="C649" s="3" t="s">
        <v>87</v>
      </c>
      <c r="D649" s="3" t="s">
        <v>712</v>
      </c>
      <c r="E649" s="3" t="s">
        <v>889</v>
      </c>
      <c r="F649" s="3" t="s">
        <v>104</v>
      </c>
      <c r="G649" s="3" t="s">
        <v>104</v>
      </c>
      <c r="H649" s="3" t="s">
        <v>104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  <c r="AU649" s="4"/>
      <c r="AV649" s="6"/>
      <c r="AW649" s="4"/>
      <c r="AX649" s="6"/>
      <c r="AY649" s="5"/>
      <c r="AZ649" s="5"/>
      <c r="BA649" s="4"/>
      <c r="BB649" s="6"/>
      <c r="BC649" s="4"/>
      <c r="BD649" s="6"/>
      <c r="BE649" s="5"/>
      <c r="BF649" s="5"/>
      <c r="BG649" s="4"/>
      <c r="BH649" s="6"/>
      <c r="BI649" s="4"/>
      <c r="BJ649" s="6"/>
      <c r="BK649" s="5"/>
      <c r="BL649" s="5"/>
      <c r="BM649" s="4"/>
      <c r="BN649" s="6"/>
      <c r="BO649" s="4"/>
      <c r="BP649" s="6"/>
      <c r="BQ649" s="5"/>
      <c r="BR649" s="5"/>
      <c r="BS649" s="4"/>
      <c r="BT649" s="6"/>
      <c r="BU649" s="4"/>
      <c r="BV649" s="6"/>
      <c r="BW649" s="5"/>
      <c r="BX649" s="5"/>
      <c r="BY649" s="4"/>
      <c r="BZ649" s="6"/>
      <c r="CA649" s="4"/>
      <c r="CB649" s="6"/>
      <c r="CC649" s="5"/>
      <c r="CD649" s="5"/>
      <c r="CE649" s="4"/>
      <c r="CF649" s="6"/>
      <c r="CG649" s="4"/>
      <c r="CH649" s="6"/>
      <c r="CI649" s="5"/>
      <c r="CJ649" s="5"/>
      <c r="CK649" s="4"/>
      <c r="CL649" s="6"/>
      <c r="CM649" s="4"/>
      <c r="CN649" s="6"/>
      <c r="CO649" s="5"/>
      <c r="CP649" s="5"/>
      <c r="CQ649" s="4"/>
      <c r="CR649" s="6"/>
      <c r="CS649" s="4"/>
      <c r="CT649" s="6"/>
      <c r="CU649" s="5"/>
      <c r="CV649" s="5"/>
      <c r="CW649" s="4"/>
      <c r="CX649" s="6"/>
      <c r="CY649" s="4"/>
      <c r="CZ649" s="6"/>
      <c r="DA649" s="5"/>
      <c r="DB649" s="5"/>
      <c r="DC649" s="4"/>
      <c r="DD649" s="6"/>
      <c r="DE649" s="4"/>
      <c r="DF649" s="6"/>
      <c r="DG649" s="5"/>
      <c r="DH649" s="5"/>
      <c r="DI649" s="4"/>
      <c r="DJ649" s="6"/>
      <c r="DK649" s="4"/>
      <c r="DL649" s="6"/>
      <c r="DM649" s="5"/>
      <c r="DN649" s="5"/>
      <c r="DO649" s="4"/>
      <c r="DP649" s="6"/>
      <c r="DQ649" s="4"/>
      <c r="DR649" s="6"/>
      <c r="DS649" s="5"/>
      <c r="DT649" s="5"/>
      <c r="DU649" s="4"/>
      <c r="DV649" s="6"/>
      <c r="DW649" s="4"/>
      <c r="DX649" s="6"/>
      <c r="DY649" s="5"/>
      <c r="DZ649" s="5"/>
      <c r="EA649" s="4"/>
      <c r="EB649" s="6"/>
      <c r="EC649" s="4"/>
      <c r="ED649" s="6"/>
      <c r="EE649" s="5"/>
      <c r="EF649" s="5"/>
      <c r="EG649" s="4"/>
      <c r="EH649" s="6"/>
      <c r="EI649" s="4"/>
      <c r="EJ649" s="6"/>
      <c r="EK649" s="5"/>
      <c r="EL649" s="5"/>
      <c r="EM649" s="4"/>
      <c r="EN649" s="6"/>
      <c r="EO649" s="4"/>
      <c r="EP649" s="6"/>
      <c r="EQ649" s="5"/>
      <c r="ER649" s="5"/>
      <c r="ES649" s="4"/>
      <c r="ET649" s="6"/>
      <c r="EU649" s="4"/>
      <c r="EV649" s="6"/>
      <c r="EW649" s="5"/>
      <c r="EX649" s="5"/>
      <c r="EY649" s="4"/>
      <c r="EZ649" s="6"/>
      <c r="FA649" s="4"/>
      <c r="FB649" s="6"/>
      <c r="FC649" s="5"/>
      <c r="FD649" s="5"/>
      <c r="FE649" s="4"/>
      <c r="FF649" s="6"/>
      <c r="FG649" s="4"/>
      <c r="FH649" s="6"/>
      <c r="FI649" s="5"/>
      <c r="FJ649" s="5"/>
      <c r="FK649" s="4"/>
      <c r="FL649" s="6"/>
      <c r="FM649" s="4"/>
      <c r="FN649" s="6"/>
      <c r="FO649" s="5"/>
      <c r="FP649" s="5"/>
      <c r="FQ649" s="4"/>
      <c r="FR649" s="6"/>
      <c r="FS649" s="4"/>
      <c r="FT649" s="6"/>
      <c r="FU649" s="5"/>
      <c r="FV649" s="5"/>
      <c r="FW649" s="4"/>
      <c r="FX649" s="6"/>
      <c r="FY649" s="4"/>
      <c r="FZ649" s="6"/>
      <c r="GA649" s="5"/>
      <c r="GB649" s="5"/>
      <c r="GC649" s="4"/>
      <c r="GD649" s="6"/>
      <c r="GE649" s="4"/>
      <c r="GF649" s="6"/>
      <c r="GG649" s="5"/>
      <c r="GH649" s="5"/>
      <c r="GI649" s="4"/>
      <c r="GJ649" s="6"/>
      <c r="GK649" s="4"/>
      <c r="GL649" s="6"/>
      <c r="GM649" s="5"/>
      <c r="GN649" s="5"/>
      <c r="GO649" s="4"/>
      <c r="GP649" s="6"/>
      <c r="GQ649" s="4"/>
      <c r="GR649" s="6"/>
      <c r="GS649" s="5"/>
      <c r="GT649" s="5"/>
      <c r="GU649" s="4"/>
      <c r="GV649" s="6"/>
      <c r="GW649" s="4"/>
      <c r="GX649" s="6"/>
      <c r="GY649" s="5"/>
      <c r="GZ649" s="5"/>
      <c r="HA649" s="4"/>
      <c r="HB649" s="6"/>
      <c r="HC649" s="4"/>
      <c r="HD649" s="6"/>
      <c r="HE649" s="5"/>
      <c r="HF649" s="5"/>
      <c r="HG649" s="4"/>
      <c r="HH649" s="6"/>
      <c r="HI649" s="4"/>
      <c r="HJ649" s="6"/>
      <c r="HK649" s="5"/>
      <c r="HL649" s="5"/>
      <c r="HM649" s="4"/>
      <c r="HN649" s="6"/>
      <c r="HO649" s="4"/>
      <c r="HP649" s="6"/>
      <c r="HQ649" s="5"/>
      <c r="HR649" s="5"/>
      <c r="HS649" s="4"/>
      <c r="HT649" s="6"/>
      <c r="HU649" s="4"/>
      <c r="HV649" s="6"/>
      <c r="HW649" s="5"/>
      <c r="HX649" s="5"/>
      <c r="HY649" s="4"/>
      <c r="HZ649" s="6"/>
      <c r="IA649" s="4"/>
      <c r="IB649" s="6"/>
      <c r="IC649" s="5"/>
      <c r="ID649" s="5"/>
      <c r="IE649" s="4"/>
      <c r="IF649" s="6"/>
      <c r="IG649" s="4"/>
      <c r="IH649" s="6"/>
      <c r="II649" s="5"/>
      <c r="IJ649" s="5"/>
      <c r="IK649" s="4"/>
      <c r="IL649" s="6"/>
      <c r="IM649" s="4"/>
      <c r="IN649" s="6"/>
      <c r="IO649" s="5"/>
      <c r="IP649" s="5"/>
      <c r="IQ649" s="4"/>
      <c r="IR649" s="6"/>
      <c r="IS649" s="4"/>
      <c r="IT649" s="6"/>
      <c r="IU649" s="5"/>
      <c r="IV649" s="5"/>
      <c r="IW649" s="4"/>
      <c r="IX649" s="6"/>
      <c r="IY649" s="4"/>
      <c r="IZ649" s="6"/>
      <c r="JA649" s="5"/>
      <c r="JB649" s="5"/>
      <c r="JC649" s="4"/>
      <c r="JD649" s="6"/>
      <c r="JE649" s="4"/>
      <c r="JF649" s="6"/>
      <c r="JG649" s="5"/>
      <c r="JH649" s="5"/>
      <c r="JI649" s="4"/>
      <c r="JJ649" s="6"/>
      <c r="JK649" s="4"/>
      <c r="JL649" s="6"/>
      <c r="JM649" s="5"/>
      <c r="JN649" s="5"/>
      <c r="JO649" s="4"/>
      <c r="JP649" s="6"/>
      <c r="JQ649" s="4"/>
      <c r="JR649" s="6"/>
      <c r="JS649" s="5"/>
      <c r="JT649" s="5"/>
      <c r="JU649" s="4"/>
      <c r="JV649" s="6"/>
      <c r="JW649" s="4"/>
      <c r="JX649" s="6"/>
      <c r="JY649" s="5"/>
      <c r="JZ649" s="5"/>
      <c r="KA649" s="4"/>
      <c r="KB649" s="6"/>
      <c r="KC649" s="4"/>
      <c r="KD649" s="6"/>
      <c r="KE649" s="5"/>
      <c r="KF649" s="5"/>
      <c r="KG649" s="4"/>
      <c r="KH649" s="6"/>
      <c r="KI649" s="4"/>
      <c r="KJ649" s="6"/>
      <c r="KK649" s="5"/>
      <c r="KL649" s="5"/>
    </row>
    <row r="650">
      <c r="A650" s="3" t="s">
        <v>85</v>
      </c>
      <c r="B650" s="3" t="s">
        <v>851</v>
      </c>
      <c r="C650" s="3" t="s">
        <v>87</v>
      </c>
      <c r="D650" s="3" t="s">
        <v>712</v>
      </c>
      <c r="E650" s="3" t="s">
        <v>192</v>
      </c>
      <c r="F650" s="3" t="s">
        <v>104</v>
      </c>
      <c r="G650" s="3" t="s">
        <v>104</v>
      </c>
      <c r="H650" s="3" t="s">
        <v>104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  <c r="AU650" s="4"/>
      <c r="AV650" s="6"/>
      <c r="AW650" s="4"/>
      <c r="AX650" s="6"/>
      <c r="AY650" s="5"/>
      <c r="AZ650" s="5"/>
      <c r="BA650" s="4"/>
      <c r="BB650" s="6"/>
      <c r="BC650" s="4"/>
      <c r="BD650" s="6"/>
      <c r="BE650" s="5"/>
      <c r="BF650" s="5"/>
      <c r="BG650" s="4"/>
      <c r="BH650" s="6"/>
      <c r="BI650" s="4"/>
      <c r="BJ650" s="6"/>
      <c r="BK650" s="5"/>
      <c r="BL650" s="5"/>
      <c r="BM650" s="4"/>
      <c r="BN650" s="6"/>
      <c r="BO650" s="4"/>
      <c r="BP650" s="6"/>
      <c r="BQ650" s="5"/>
      <c r="BR650" s="5"/>
      <c r="BS650" s="4"/>
      <c r="BT650" s="6"/>
      <c r="BU650" s="4"/>
      <c r="BV650" s="6"/>
      <c r="BW650" s="5"/>
      <c r="BX650" s="5"/>
      <c r="BY650" s="4"/>
      <c r="BZ650" s="6"/>
      <c r="CA650" s="4"/>
      <c r="CB650" s="6"/>
      <c r="CC650" s="5"/>
      <c r="CD650" s="5"/>
      <c r="CE650" s="4"/>
      <c r="CF650" s="6"/>
      <c r="CG650" s="4"/>
      <c r="CH650" s="6"/>
      <c r="CI650" s="5"/>
      <c r="CJ650" s="5"/>
      <c r="CK650" s="4"/>
      <c r="CL650" s="6"/>
      <c r="CM650" s="4"/>
      <c r="CN650" s="6"/>
      <c r="CO650" s="5"/>
      <c r="CP650" s="5"/>
      <c r="CQ650" s="4"/>
      <c r="CR650" s="6"/>
      <c r="CS650" s="4"/>
      <c r="CT650" s="6"/>
      <c r="CU650" s="5"/>
      <c r="CV650" s="5"/>
      <c r="CW650" s="4"/>
      <c r="CX650" s="6"/>
      <c r="CY650" s="4"/>
      <c r="CZ650" s="6"/>
      <c r="DA650" s="5"/>
      <c r="DB650" s="5"/>
      <c r="DC650" s="4"/>
      <c r="DD650" s="6"/>
      <c r="DE650" s="4"/>
      <c r="DF650" s="6"/>
      <c r="DG650" s="5"/>
      <c r="DH650" s="5"/>
      <c r="DI650" s="4"/>
      <c r="DJ650" s="6"/>
      <c r="DK650" s="4"/>
      <c r="DL650" s="6"/>
      <c r="DM650" s="5"/>
      <c r="DN650" s="5"/>
      <c r="DO650" s="4"/>
      <c r="DP650" s="6"/>
      <c r="DQ650" s="4"/>
      <c r="DR650" s="6"/>
      <c r="DS650" s="5"/>
      <c r="DT650" s="5"/>
      <c r="DU650" s="4"/>
      <c r="DV650" s="6"/>
      <c r="DW650" s="4"/>
      <c r="DX650" s="6"/>
      <c r="DY650" s="5"/>
      <c r="DZ650" s="5"/>
      <c r="EA650" s="4"/>
      <c r="EB650" s="6"/>
      <c r="EC650" s="4"/>
      <c r="ED650" s="6"/>
      <c r="EE650" s="5"/>
      <c r="EF650" s="5"/>
      <c r="EG650" s="4"/>
      <c r="EH650" s="6"/>
      <c r="EI650" s="4"/>
      <c r="EJ650" s="6"/>
      <c r="EK650" s="5"/>
      <c r="EL650" s="5"/>
      <c r="EM650" s="4"/>
      <c r="EN650" s="6"/>
      <c r="EO650" s="4"/>
      <c r="EP650" s="6"/>
      <c r="EQ650" s="5"/>
      <c r="ER650" s="5"/>
      <c r="ES650" s="4"/>
      <c r="ET650" s="6"/>
      <c r="EU650" s="4"/>
      <c r="EV650" s="6"/>
      <c r="EW650" s="5"/>
      <c r="EX650" s="5"/>
      <c r="EY650" s="4"/>
      <c r="EZ650" s="6"/>
      <c r="FA650" s="4"/>
      <c r="FB650" s="6"/>
      <c r="FC650" s="5"/>
      <c r="FD650" s="5"/>
      <c r="FE650" s="4"/>
      <c r="FF650" s="6"/>
      <c r="FG650" s="4"/>
      <c r="FH650" s="6"/>
      <c r="FI650" s="5"/>
      <c r="FJ650" s="5"/>
      <c r="FK650" s="4"/>
      <c r="FL650" s="6"/>
      <c r="FM650" s="4"/>
      <c r="FN650" s="6"/>
      <c r="FO650" s="5"/>
      <c r="FP650" s="5"/>
      <c r="FQ650" s="4"/>
      <c r="FR650" s="6"/>
      <c r="FS650" s="4"/>
      <c r="FT650" s="6"/>
      <c r="FU650" s="5"/>
      <c r="FV650" s="5"/>
      <c r="FW650" s="4"/>
      <c r="FX650" s="6"/>
      <c r="FY650" s="4"/>
      <c r="FZ650" s="6"/>
      <c r="GA650" s="5"/>
      <c r="GB650" s="5"/>
      <c r="GC650" s="4"/>
      <c r="GD650" s="6"/>
      <c r="GE650" s="4"/>
      <c r="GF650" s="6"/>
      <c r="GG650" s="5"/>
      <c r="GH650" s="5"/>
      <c r="GI650" s="4"/>
      <c r="GJ650" s="6"/>
      <c r="GK650" s="4"/>
      <c r="GL650" s="6"/>
      <c r="GM650" s="5"/>
      <c r="GN650" s="5"/>
      <c r="GO650" s="4"/>
      <c r="GP650" s="6"/>
      <c r="GQ650" s="4"/>
      <c r="GR650" s="6"/>
      <c r="GS650" s="5"/>
      <c r="GT650" s="5"/>
      <c r="GU650" s="4"/>
      <c r="GV650" s="6"/>
      <c r="GW650" s="4"/>
      <c r="GX650" s="6"/>
      <c r="GY650" s="5"/>
      <c r="GZ650" s="5"/>
      <c r="HA650" s="4"/>
      <c r="HB650" s="6"/>
      <c r="HC650" s="4"/>
      <c r="HD650" s="6"/>
      <c r="HE650" s="5"/>
      <c r="HF650" s="5"/>
      <c r="HG650" s="4"/>
      <c r="HH650" s="6"/>
      <c r="HI650" s="4"/>
      <c r="HJ650" s="6"/>
      <c r="HK650" s="5"/>
      <c r="HL650" s="5"/>
      <c r="HM650" s="4"/>
      <c r="HN650" s="6"/>
      <c r="HO650" s="4"/>
      <c r="HP650" s="6"/>
      <c r="HQ650" s="5"/>
      <c r="HR650" s="5"/>
      <c r="HS650" s="4"/>
      <c r="HT650" s="6"/>
      <c r="HU650" s="4"/>
      <c r="HV650" s="6"/>
      <c r="HW650" s="5"/>
      <c r="HX650" s="5"/>
      <c r="HY650" s="4"/>
      <c r="HZ650" s="6"/>
      <c r="IA650" s="4"/>
      <c r="IB650" s="6"/>
      <c r="IC650" s="5"/>
      <c r="ID650" s="5"/>
      <c r="IE650" s="4"/>
      <c r="IF650" s="6"/>
      <c r="IG650" s="4"/>
      <c r="IH650" s="6"/>
      <c r="II650" s="5"/>
      <c r="IJ650" s="5"/>
      <c r="IK650" s="4"/>
      <c r="IL650" s="6"/>
      <c r="IM650" s="4"/>
      <c r="IN650" s="6"/>
      <c r="IO650" s="5"/>
      <c r="IP650" s="5"/>
      <c r="IQ650" s="4"/>
      <c r="IR650" s="6"/>
      <c r="IS650" s="4"/>
      <c r="IT650" s="6"/>
      <c r="IU650" s="5"/>
      <c r="IV650" s="5"/>
      <c r="IW650" s="4"/>
      <c r="IX650" s="6"/>
      <c r="IY650" s="4"/>
      <c r="IZ650" s="6"/>
      <c r="JA650" s="5"/>
      <c r="JB650" s="5"/>
      <c r="JC650" s="4"/>
      <c r="JD650" s="6"/>
      <c r="JE650" s="4"/>
      <c r="JF650" s="6"/>
      <c r="JG650" s="5"/>
      <c r="JH650" s="5"/>
      <c r="JI650" s="4"/>
      <c r="JJ650" s="6"/>
      <c r="JK650" s="4"/>
      <c r="JL650" s="6"/>
      <c r="JM650" s="5"/>
      <c r="JN650" s="5"/>
      <c r="JO650" s="4"/>
      <c r="JP650" s="6"/>
      <c r="JQ650" s="4"/>
      <c r="JR650" s="6"/>
      <c r="JS650" s="5"/>
      <c r="JT650" s="5"/>
      <c r="JU650" s="4"/>
      <c r="JV650" s="6"/>
      <c r="JW650" s="4"/>
      <c r="JX650" s="6"/>
      <c r="JY650" s="5"/>
      <c r="JZ650" s="5"/>
      <c r="KA650" s="4"/>
      <c r="KB650" s="6"/>
      <c r="KC650" s="4"/>
      <c r="KD650" s="6"/>
      <c r="KE650" s="5"/>
      <c r="KF650" s="5"/>
      <c r="KG650" s="4"/>
      <c r="KH650" s="6"/>
      <c r="KI650" s="4"/>
      <c r="KJ650" s="6"/>
      <c r="KK650" s="5"/>
      <c r="KL650" s="5"/>
    </row>
    <row r="651">
      <c r="A651" s="3" t="s">
        <v>85</v>
      </c>
      <c r="B651" s="3" t="s">
        <v>851</v>
      </c>
      <c r="C651" s="3" t="s">
        <v>87</v>
      </c>
      <c r="D651" s="3" t="s">
        <v>712</v>
      </c>
      <c r="E651" s="3" t="s">
        <v>890</v>
      </c>
      <c r="F651" s="3" t="s">
        <v>104</v>
      </c>
      <c r="G651" s="3" t="s">
        <v>104</v>
      </c>
      <c r="H651" s="3" t="s">
        <v>104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  <c r="AU651" s="4"/>
      <c r="AV651" s="6"/>
      <c r="AW651" s="4"/>
      <c r="AX651" s="6"/>
      <c r="AY651" s="5"/>
      <c r="AZ651" s="5"/>
      <c r="BA651" s="4"/>
      <c r="BB651" s="6"/>
      <c r="BC651" s="4"/>
      <c r="BD651" s="6"/>
      <c r="BE651" s="5"/>
      <c r="BF651" s="5"/>
      <c r="BG651" s="4"/>
      <c r="BH651" s="6"/>
      <c r="BI651" s="4"/>
      <c r="BJ651" s="6"/>
      <c r="BK651" s="5"/>
      <c r="BL651" s="5"/>
      <c r="BM651" s="4"/>
      <c r="BN651" s="6"/>
      <c r="BO651" s="4"/>
      <c r="BP651" s="6"/>
      <c r="BQ651" s="5"/>
      <c r="BR651" s="5"/>
      <c r="BS651" s="4"/>
      <c r="BT651" s="6"/>
      <c r="BU651" s="4"/>
      <c r="BV651" s="6"/>
      <c r="BW651" s="5"/>
      <c r="BX651" s="5"/>
      <c r="BY651" s="4"/>
      <c r="BZ651" s="6"/>
      <c r="CA651" s="4"/>
      <c r="CB651" s="6"/>
      <c r="CC651" s="5"/>
      <c r="CD651" s="5"/>
      <c r="CE651" s="4"/>
      <c r="CF651" s="6"/>
      <c r="CG651" s="4"/>
      <c r="CH651" s="6"/>
      <c r="CI651" s="5"/>
      <c r="CJ651" s="5"/>
      <c r="CK651" s="4"/>
      <c r="CL651" s="6"/>
      <c r="CM651" s="4"/>
      <c r="CN651" s="6"/>
      <c r="CO651" s="5"/>
      <c r="CP651" s="5"/>
      <c r="CQ651" s="4"/>
      <c r="CR651" s="6"/>
      <c r="CS651" s="4"/>
      <c r="CT651" s="6"/>
      <c r="CU651" s="5"/>
      <c r="CV651" s="5"/>
      <c r="CW651" s="4"/>
      <c r="CX651" s="6"/>
      <c r="CY651" s="4"/>
      <c r="CZ651" s="6"/>
      <c r="DA651" s="5"/>
      <c r="DB651" s="5"/>
      <c r="DC651" s="4"/>
      <c r="DD651" s="6"/>
      <c r="DE651" s="4"/>
      <c r="DF651" s="6"/>
      <c r="DG651" s="5"/>
      <c r="DH651" s="5"/>
      <c r="DI651" s="4"/>
      <c r="DJ651" s="6"/>
      <c r="DK651" s="4"/>
      <c r="DL651" s="6"/>
      <c r="DM651" s="5"/>
      <c r="DN651" s="5"/>
      <c r="DO651" s="4"/>
      <c r="DP651" s="6"/>
      <c r="DQ651" s="4"/>
      <c r="DR651" s="6"/>
      <c r="DS651" s="5"/>
      <c r="DT651" s="5"/>
      <c r="DU651" s="4"/>
      <c r="DV651" s="6"/>
      <c r="DW651" s="4"/>
      <c r="DX651" s="6"/>
      <c r="DY651" s="5"/>
      <c r="DZ651" s="5"/>
      <c r="EA651" s="4"/>
      <c r="EB651" s="6"/>
      <c r="EC651" s="4"/>
      <c r="ED651" s="6"/>
      <c r="EE651" s="5"/>
      <c r="EF651" s="5"/>
      <c r="EG651" s="4"/>
      <c r="EH651" s="6"/>
      <c r="EI651" s="4"/>
      <c r="EJ651" s="6"/>
      <c r="EK651" s="5"/>
      <c r="EL651" s="5"/>
      <c r="EM651" s="4"/>
      <c r="EN651" s="6"/>
      <c r="EO651" s="4"/>
      <c r="EP651" s="6"/>
      <c r="EQ651" s="5"/>
      <c r="ER651" s="5"/>
      <c r="ES651" s="4"/>
      <c r="ET651" s="6"/>
      <c r="EU651" s="4"/>
      <c r="EV651" s="6"/>
      <c r="EW651" s="5"/>
      <c r="EX651" s="5"/>
      <c r="EY651" s="4"/>
      <c r="EZ651" s="6"/>
      <c r="FA651" s="4"/>
      <c r="FB651" s="6"/>
      <c r="FC651" s="5"/>
      <c r="FD651" s="5"/>
      <c r="FE651" s="4"/>
      <c r="FF651" s="6"/>
      <c r="FG651" s="4"/>
      <c r="FH651" s="6"/>
      <c r="FI651" s="5"/>
      <c r="FJ651" s="5"/>
      <c r="FK651" s="4"/>
      <c r="FL651" s="6"/>
      <c r="FM651" s="4"/>
      <c r="FN651" s="6"/>
      <c r="FO651" s="5"/>
      <c r="FP651" s="5"/>
      <c r="FQ651" s="4"/>
      <c r="FR651" s="6"/>
      <c r="FS651" s="4"/>
      <c r="FT651" s="6"/>
      <c r="FU651" s="5"/>
      <c r="FV651" s="5"/>
      <c r="FW651" s="4"/>
      <c r="FX651" s="6"/>
      <c r="FY651" s="4"/>
      <c r="FZ651" s="6"/>
      <c r="GA651" s="5"/>
      <c r="GB651" s="5"/>
      <c r="GC651" s="4"/>
      <c r="GD651" s="6"/>
      <c r="GE651" s="4"/>
      <c r="GF651" s="6"/>
      <c r="GG651" s="5"/>
      <c r="GH651" s="5"/>
      <c r="GI651" s="4"/>
      <c r="GJ651" s="6"/>
      <c r="GK651" s="4"/>
      <c r="GL651" s="6"/>
      <c r="GM651" s="5"/>
      <c r="GN651" s="5"/>
      <c r="GO651" s="4"/>
      <c r="GP651" s="6"/>
      <c r="GQ651" s="4"/>
      <c r="GR651" s="6"/>
      <c r="GS651" s="5"/>
      <c r="GT651" s="5"/>
      <c r="GU651" s="4"/>
      <c r="GV651" s="6"/>
      <c r="GW651" s="4"/>
      <c r="GX651" s="6"/>
      <c r="GY651" s="5"/>
      <c r="GZ651" s="5"/>
      <c r="HA651" s="4"/>
      <c r="HB651" s="6"/>
      <c r="HC651" s="4"/>
      <c r="HD651" s="6"/>
      <c r="HE651" s="5"/>
      <c r="HF651" s="5"/>
      <c r="HG651" s="4"/>
      <c r="HH651" s="6"/>
      <c r="HI651" s="4"/>
      <c r="HJ651" s="6"/>
      <c r="HK651" s="5"/>
      <c r="HL651" s="5"/>
      <c r="HM651" s="4"/>
      <c r="HN651" s="6"/>
      <c r="HO651" s="4"/>
      <c r="HP651" s="6"/>
      <c r="HQ651" s="5"/>
      <c r="HR651" s="5"/>
      <c r="HS651" s="4"/>
      <c r="HT651" s="6"/>
      <c r="HU651" s="4"/>
      <c r="HV651" s="6"/>
      <c r="HW651" s="5"/>
      <c r="HX651" s="5"/>
      <c r="HY651" s="4"/>
      <c r="HZ651" s="6"/>
      <c r="IA651" s="4"/>
      <c r="IB651" s="6"/>
      <c r="IC651" s="5"/>
      <c r="ID651" s="5"/>
      <c r="IE651" s="4"/>
      <c r="IF651" s="6"/>
      <c r="IG651" s="4"/>
      <c r="IH651" s="6"/>
      <c r="II651" s="5"/>
      <c r="IJ651" s="5"/>
      <c r="IK651" s="4"/>
      <c r="IL651" s="6"/>
      <c r="IM651" s="4"/>
      <c r="IN651" s="6"/>
      <c r="IO651" s="5"/>
      <c r="IP651" s="5"/>
      <c r="IQ651" s="4"/>
      <c r="IR651" s="6"/>
      <c r="IS651" s="4"/>
      <c r="IT651" s="6"/>
      <c r="IU651" s="5"/>
      <c r="IV651" s="5"/>
      <c r="IW651" s="4"/>
      <c r="IX651" s="6"/>
      <c r="IY651" s="4"/>
      <c r="IZ651" s="6"/>
      <c r="JA651" s="5"/>
      <c r="JB651" s="5"/>
      <c r="JC651" s="4"/>
      <c r="JD651" s="6"/>
      <c r="JE651" s="4"/>
      <c r="JF651" s="6"/>
      <c r="JG651" s="5"/>
      <c r="JH651" s="5"/>
      <c r="JI651" s="4"/>
      <c r="JJ651" s="6"/>
      <c r="JK651" s="4"/>
      <c r="JL651" s="6"/>
      <c r="JM651" s="5"/>
      <c r="JN651" s="5"/>
      <c r="JO651" s="4"/>
      <c r="JP651" s="6"/>
      <c r="JQ651" s="4"/>
      <c r="JR651" s="6"/>
      <c r="JS651" s="5"/>
      <c r="JT651" s="5"/>
      <c r="JU651" s="4"/>
      <c r="JV651" s="6"/>
      <c r="JW651" s="4"/>
      <c r="JX651" s="6"/>
      <c r="JY651" s="5"/>
      <c r="JZ651" s="5"/>
      <c r="KA651" s="4"/>
      <c r="KB651" s="6"/>
      <c r="KC651" s="4"/>
      <c r="KD651" s="6"/>
      <c r="KE651" s="5"/>
      <c r="KF651" s="5"/>
      <c r="KG651" s="4"/>
      <c r="KH651" s="6"/>
      <c r="KI651" s="4"/>
      <c r="KJ651" s="6"/>
      <c r="KK651" s="5"/>
      <c r="KL651" s="5"/>
    </row>
    <row r="652">
      <c r="A652" s="3" t="s">
        <v>85</v>
      </c>
      <c r="B652" s="3" t="s">
        <v>851</v>
      </c>
      <c r="C652" s="3" t="s">
        <v>87</v>
      </c>
      <c r="D652" s="3" t="s">
        <v>712</v>
      </c>
      <c r="E652" s="3" t="s">
        <v>891</v>
      </c>
      <c r="F652" s="3" t="s">
        <v>104</v>
      </c>
      <c r="G652" s="3" t="s">
        <v>104</v>
      </c>
      <c r="H652" s="3" t="s">
        <v>104</v>
      </c>
      <c r="I652" s="4"/>
      <c r="J652" s="4">
        <f>=ROUNDDOWN({0},0)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  <c r="AU652" s="4"/>
      <c r="AV652" s="6"/>
      <c r="AW652" s="4"/>
      <c r="AX652" s="6"/>
      <c r="AY652" s="5"/>
      <c r="AZ652" s="5"/>
      <c r="BA652" s="4"/>
      <c r="BB652" s="6"/>
      <c r="BC652" s="4"/>
      <c r="BD652" s="6"/>
      <c r="BE652" s="5"/>
      <c r="BF652" s="5"/>
      <c r="BG652" s="4"/>
      <c r="BH652" s="6"/>
      <c r="BI652" s="4"/>
      <c r="BJ652" s="6"/>
      <c r="BK652" s="5"/>
      <c r="BL652" s="5"/>
      <c r="BM652" s="4"/>
      <c r="BN652" s="6"/>
      <c r="BO652" s="4"/>
      <c r="BP652" s="6"/>
      <c r="BQ652" s="5"/>
      <c r="BR652" s="5"/>
      <c r="BS652" s="4"/>
      <c r="BT652" s="6"/>
      <c r="BU652" s="4"/>
      <c r="BV652" s="6"/>
      <c r="BW652" s="5"/>
      <c r="BX652" s="5"/>
      <c r="BY652" s="4"/>
      <c r="BZ652" s="6"/>
      <c r="CA652" s="4"/>
      <c r="CB652" s="6"/>
      <c r="CC652" s="5"/>
      <c r="CD652" s="5"/>
      <c r="CE652" s="4"/>
      <c r="CF652" s="6"/>
      <c r="CG652" s="4"/>
      <c r="CH652" s="6"/>
      <c r="CI652" s="5"/>
      <c r="CJ652" s="5"/>
      <c r="CK652" s="4"/>
      <c r="CL652" s="6"/>
      <c r="CM652" s="4"/>
      <c r="CN652" s="6"/>
      <c r="CO652" s="5"/>
      <c r="CP652" s="5"/>
      <c r="CQ652" s="4"/>
      <c r="CR652" s="6"/>
      <c r="CS652" s="4"/>
      <c r="CT652" s="6"/>
      <c r="CU652" s="5"/>
      <c r="CV652" s="5"/>
      <c r="CW652" s="4"/>
      <c r="CX652" s="6"/>
      <c r="CY652" s="4"/>
      <c r="CZ652" s="6"/>
      <c r="DA652" s="5"/>
      <c r="DB652" s="5"/>
      <c r="DC652" s="4"/>
      <c r="DD652" s="6"/>
      <c r="DE652" s="4"/>
      <c r="DF652" s="6"/>
      <c r="DG652" s="5"/>
      <c r="DH652" s="5"/>
      <c r="DI652" s="4"/>
      <c r="DJ652" s="6"/>
      <c r="DK652" s="4"/>
      <c r="DL652" s="6"/>
      <c r="DM652" s="5"/>
      <c r="DN652" s="5"/>
      <c r="DO652" s="4"/>
      <c r="DP652" s="6"/>
      <c r="DQ652" s="4"/>
      <c r="DR652" s="6"/>
      <c r="DS652" s="5"/>
      <c r="DT652" s="5"/>
      <c r="DU652" s="4"/>
      <c r="DV652" s="6"/>
      <c r="DW652" s="4"/>
      <c r="DX652" s="6"/>
      <c r="DY652" s="5"/>
      <c r="DZ652" s="5"/>
      <c r="EA652" s="4"/>
      <c r="EB652" s="6"/>
      <c r="EC652" s="4"/>
      <c r="ED652" s="6"/>
      <c r="EE652" s="5"/>
      <c r="EF652" s="5"/>
      <c r="EG652" s="4"/>
      <c r="EH652" s="6"/>
      <c r="EI652" s="4"/>
      <c r="EJ652" s="6"/>
      <c r="EK652" s="5"/>
      <c r="EL652" s="5"/>
      <c r="EM652" s="4"/>
      <c r="EN652" s="6"/>
      <c r="EO652" s="4"/>
      <c r="EP652" s="6"/>
      <c r="EQ652" s="5"/>
      <c r="ER652" s="5"/>
      <c r="ES652" s="4"/>
      <c r="ET652" s="6"/>
      <c r="EU652" s="4"/>
      <c r="EV652" s="6"/>
      <c r="EW652" s="5"/>
      <c r="EX652" s="5"/>
      <c r="EY652" s="4"/>
      <c r="EZ652" s="6"/>
      <c r="FA652" s="4"/>
      <c r="FB652" s="6"/>
      <c r="FC652" s="5"/>
      <c r="FD652" s="5"/>
      <c r="FE652" s="4"/>
      <c r="FF652" s="6"/>
      <c r="FG652" s="4"/>
      <c r="FH652" s="6"/>
      <c r="FI652" s="5"/>
      <c r="FJ652" s="5"/>
      <c r="FK652" s="4"/>
      <c r="FL652" s="6"/>
      <c r="FM652" s="4"/>
      <c r="FN652" s="6"/>
      <c r="FO652" s="5"/>
      <c r="FP652" s="5"/>
      <c r="FQ652" s="4"/>
      <c r="FR652" s="6"/>
      <c r="FS652" s="4"/>
      <c r="FT652" s="6"/>
      <c r="FU652" s="5"/>
      <c r="FV652" s="5"/>
      <c r="FW652" s="4"/>
      <c r="FX652" s="6"/>
      <c r="FY652" s="4"/>
      <c r="FZ652" s="6"/>
      <c r="GA652" s="5"/>
      <c r="GB652" s="5"/>
      <c r="GC652" s="4"/>
      <c r="GD652" s="6"/>
      <c r="GE652" s="4"/>
      <c r="GF652" s="6"/>
      <c r="GG652" s="5"/>
      <c r="GH652" s="5"/>
      <c r="GI652" s="4"/>
      <c r="GJ652" s="6"/>
      <c r="GK652" s="4"/>
      <c r="GL652" s="6"/>
      <c r="GM652" s="5"/>
      <c r="GN652" s="5"/>
      <c r="GO652" s="4"/>
      <c r="GP652" s="6"/>
      <c r="GQ652" s="4"/>
      <c r="GR652" s="6"/>
      <c r="GS652" s="5"/>
      <c r="GT652" s="5"/>
      <c r="GU652" s="4"/>
      <c r="GV652" s="6"/>
      <c r="GW652" s="4"/>
      <c r="GX652" s="6"/>
      <c r="GY652" s="5"/>
      <c r="GZ652" s="5"/>
      <c r="HA652" s="4"/>
      <c r="HB652" s="6"/>
      <c r="HC652" s="4"/>
      <c r="HD652" s="6"/>
      <c r="HE652" s="5"/>
      <c r="HF652" s="5"/>
      <c r="HG652" s="4"/>
      <c r="HH652" s="6"/>
      <c r="HI652" s="4"/>
      <c r="HJ652" s="6"/>
      <c r="HK652" s="5"/>
      <c r="HL652" s="5"/>
      <c r="HM652" s="4"/>
      <c r="HN652" s="6"/>
      <c r="HO652" s="4"/>
      <c r="HP652" s="6"/>
      <c r="HQ652" s="5"/>
      <c r="HR652" s="5"/>
      <c r="HS652" s="4"/>
      <c r="HT652" s="6"/>
      <c r="HU652" s="4"/>
      <c r="HV652" s="6"/>
      <c r="HW652" s="5"/>
      <c r="HX652" s="5"/>
      <c r="HY652" s="4"/>
      <c r="HZ652" s="6"/>
      <c r="IA652" s="4"/>
      <c r="IB652" s="6"/>
      <c r="IC652" s="5"/>
      <c r="ID652" s="5"/>
      <c r="IE652" s="4"/>
      <c r="IF652" s="6"/>
      <c r="IG652" s="4"/>
      <c r="IH652" s="6"/>
      <c r="II652" s="5"/>
      <c r="IJ652" s="5"/>
      <c r="IK652" s="4"/>
      <c r="IL652" s="6"/>
      <c r="IM652" s="4"/>
      <c r="IN652" s="6"/>
      <c r="IO652" s="5"/>
      <c r="IP652" s="5"/>
      <c r="IQ652" s="4"/>
      <c r="IR652" s="6"/>
      <c r="IS652" s="4"/>
      <c r="IT652" s="6"/>
      <c r="IU652" s="5"/>
      <c r="IV652" s="5"/>
      <c r="IW652" s="4"/>
      <c r="IX652" s="6"/>
      <c r="IY652" s="4"/>
      <c r="IZ652" s="6"/>
      <c r="JA652" s="5"/>
      <c r="JB652" s="5"/>
      <c r="JC652" s="4"/>
      <c r="JD652" s="6"/>
      <c r="JE652" s="4"/>
      <c r="JF652" s="6"/>
      <c r="JG652" s="5"/>
      <c r="JH652" s="5"/>
      <c r="JI652" s="4"/>
      <c r="JJ652" s="6"/>
      <c r="JK652" s="4"/>
      <c r="JL652" s="6"/>
      <c r="JM652" s="5"/>
      <c r="JN652" s="5"/>
      <c r="JO652" s="4"/>
      <c r="JP652" s="6"/>
      <c r="JQ652" s="4"/>
      <c r="JR652" s="6"/>
      <c r="JS652" s="5"/>
      <c r="JT652" s="5"/>
      <c r="JU652" s="4"/>
      <c r="JV652" s="6"/>
      <c r="JW652" s="4"/>
      <c r="JX652" s="6"/>
      <c r="JY652" s="5"/>
      <c r="JZ652" s="5"/>
      <c r="KA652" s="4"/>
      <c r="KB652" s="6"/>
      <c r="KC652" s="4"/>
      <c r="KD652" s="6"/>
      <c r="KE652" s="5"/>
      <c r="KF652" s="5"/>
      <c r="KG652" s="4"/>
      <c r="KH652" s="6"/>
      <c r="KI652" s="4"/>
      <c r="KJ652" s="6"/>
      <c r="KK652" s="5"/>
      <c r="KL652" s="5"/>
    </row>
    <row r="653">
      <c r="A653" s="3" t="s">
        <v>85</v>
      </c>
      <c r="B653" s="3" t="s">
        <v>851</v>
      </c>
      <c r="C653" s="3" t="s">
        <v>87</v>
      </c>
      <c r="D653" s="3" t="s">
        <v>712</v>
      </c>
      <c r="E653" s="3" t="s">
        <v>892</v>
      </c>
      <c r="F653" s="3" t="s">
        <v>104</v>
      </c>
      <c r="G653" s="3" t="s">
        <v>104</v>
      </c>
      <c r="H653" s="3" t="s">
        <v>104</v>
      </c>
      <c r="I653" s="4"/>
      <c r="J653" s="4">
        <f>=ROUNDDOWN({0},0)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/>
      <c r="T653" s="6"/>
      <c r="U653" s="5"/>
      <c r="V653" s="5"/>
      <c r="W653" s="4"/>
      <c r="X653" s="6"/>
      <c r="Y653" s="4"/>
      <c r="Z653" s="6"/>
      <c r="AA653" s="5"/>
      <c r="AB653" s="5"/>
      <c r="AC653" s="4"/>
      <c r="AD653" s="6"/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  <c r="AU653" s="4"/>
      <c r="AV653" s="6"/>
      <c r="AW653" s="4"/>
      <c r="AX653" s="6"/>
      <c r="AY653" s="5"/>
      <c r="AZ653" s="5"/>
      <c r="BA653" s="4"/>
      <c r="BB653" s="6"/>
      <c r="BC653" s="4"/>
      <c r="BD653" s="6"/>
      <c r="BE653" s="5"/>
      <c r="BF653" s="5"/>
      <c r="BG653" s="4"/>
      <c r="BH653" s="6"/>
      <c r="BI653" s="4"/>
      <c r="BJ653" s="6"/>
      <c r="BK653" s="5"/>
      <c r="BL653" s="5"/>
      <c r="BM653" s="4"/>
      <c r="BN653" s="6"/>
      <c r="BO653" s="4"/>
      <c r="BP653" s="6"/>
      <c r="BQ653" s="5"/>
      <c r="BR653" s="5"/>
      <c r="BS653" s="4"/>
      <c r="BT653" s="6"/>
      <c r="BU653" s="4"/>
      <c r="BV653" s="6"/>
      <c r="BW653" s="5"/>
      <c r="BX653" s="5"/>
      <c r="BY653" s="4"/>
      <c r="BZ653" s="6"/>
      <c r="CA653" s="4"/>
      <c r="CB653" s="6"/>
      <c r="CC653" s="5"/>
      <c r="CD653" s="5"/>
      <c r="CE653" s="4"/>
      <c r="CF653" s="6"/>
      <c r="CG653" s="4"/>
      <c r="CH653" s="6"/>
      <c r="CI653" s="5"/>
      <c r="CJ653" s="5"/>
      <c r="CK653" s="4"/>
      <c r="CL653" s="6"/>
      <c r="CM653" s="4"/>
      <c r="CN653" s="6"/>
      <c r="CO653" s="5"/>
      <c r="CP653" s="5"/>
      <c r="CQ653" s="4"/>
      <c r="CR653" s="6"/>
      <c r="CS653" s="4"/>
      <c r="CT653" s="6"/>
      <c r="CU653" s="5"/>
      <c r="CV653" s="5"/>
      <c r="CW653" s="4"/>
      <c r="CX653" s="6"/>
      <c r="CY653" s="4"/>
      <c r="CZ653" s="6"/>
      <c r="DA653" s="5"/>
      <c r="DB653" s="5"/>
      <c r="DC653" s="4"/>
      <c r="DD653" s="6"/>
      <c r="DE653" s="4"/>
      <c r="DF653" s="6"/>
      <c r="DG653" s="5"/>
      <c r="DH653" s="5"/>
      <c r="DI653" s="4"/>
      <c r="DJ653" s="6"/>
      <c r="DK653" s="4"/>
      <c r="DL653" s="6"/>
      <c r="DM653" s="5"/>
      <c r="DN653" s="5"/>
      <c r="DO653" s="4"/>
      <c r="DP653" s="6"/>
      <c r="DQ653" s="4"/>
      <c r="DR653" s="6"/>
      <c r="DS653" s="5"/>
      <c r="DT653" s="5"/>
      <c r="DU653" s="4"/>
      <c r="DV653" s="6"/>
      <c r="DW653" s="4"/>
      <c r="DX653" s="6"/>
      <c r="DY653" s="5"/>
      <c r="DZ653" s="5"/>
      <c r="EA653" s="4"/>
      <c r="EB653" s="6"/>
      <c r="EC653" s="4"/>
      <c r="ED653" s="6"/>
      <c r="EE653" s="5"/>
      <c r="EF653" s="5"/>
      <c r="EG653" s="4"/>
      <c r="EH653" s="6"/>
      <c r="EI653" s="4"/>
      <c r="EJ653" s="6"/>
      <c r="EK653" s="5"/>
      <c r="EL653" s="5"/>
      <c r="EM653" s="4"/>
      <c r="EN653" s="6"/>
      <c r="EO653" s="4"/>
      <c r="EP653" s="6"/>
      <c r="EQ653" s="5"/>
      <c r="ER653" s="5"/>
      <c r="ES653" s="4"/>
      <c r="ET653" s="6"/>
      <c r="EU653" s="4"/>
      <c r="EV653" s="6"/>
      <c r="EW653" s="5"/>
      <c r="EX653" s="5"/>
      <c r="EY653" s="4"/>
      <c r="EZ653" s="6"/>
      <c r="FA653" s="4"/>
      <c r="FB653" s="6"/>
      <c r="FC653" s="5"/>
      <c r="FD653" s="5"/>
      <c r="FE653" s="4"/>
      <c r="FF653" s="6"/>
      <c r="FG653" s="4"/>
      <c r="FH653" s="6"/>
      <c r="FI653" s="5"/>
      <c r="FJ653" s="5"/>
      <c r="FK653" s="4"/>
      <c r="FL653" s="6"/>
      <c r="FM653" s="4"/>
      <c r="FN653" s="6"/>
      <c r="FO653" s="5"/>
      <c r="FP653" s="5"/>
      <c r="FQ653" s="4"/>
      <c r="FR653" s="6"/>
      <c r="FS653" s="4"/>
      <c r="FT653" s="6"/>
      <c r="FU653" s="5"/>
      <c r="FV653" s="5"/>
      <c r="FW653" s="4"/>
      <c r="FX653" s="6"/>
      <c r="FY653" s="4"/>
      <c r="FZ653" s="6"/>
      <c r="GA653" s="5"/>
      <c r="GB653" s="5"/>
      <c r="GC653" s="4"/>
      <c r="GD653" s="6"/>
      <c r="GE653" s="4"/>
      <c r="GF653" s="6"/>
      <c r="GG653" s="5"/>
      <c r="GH653" s="5"/>
      <c r="GI653" s="4"/>
      <c r="GJ653" s="6"/>
      <c r="GK653" s="4"/>
      <c r="GL653" s="6"/>
      <c r="GM653" s="5"/>
      <c r="GN653" s="5"/>
      <c r="GO653" s="4"/>
      <c r="GP653" s="6"/>
      <c r="GQ653" s="4"/>
      <c r="GR653" s="6"/>
      <c r="GS653" s="5"/>
      <c r="GT653" s="5"/>
      <c r="GU653" s="4"/>
      <c r="GV653" s="6"/>
      <c r="GW653" s="4"/>
      <c r="GX653" s="6"/>
      <c r="GY653" s="5"/>
      <c r="GZ653" s="5"/>
      <c r="HA653" s="4"/>
      <c r="HB653" s="6"/>
      <c r="HC653" s="4"/>
      <c r="HD653" s="6"/>
      <c r="HE653" s="5"/>
      <c r="HF653" s="5"/>
      <c r="HG653" s="4"/>
      <c r="HH653" s="6"/>
      <c r="HI653" s="4"/>
      <c r="HJ653" s="6"/>
      <c r="HK653" s="5"/>
      <c r="HL653" s="5"/>
      <c r="HM653" s="4"/>
      <c r="HN653" s="6"/>
      <c r="HO653" s="4"/>
      <c r="HP653" s="6"/>
      <c r="HQ653" s="5"/>
      <c r="HR653" s="5"/>
      <c r="HS653" s="4"/>
      <c r="HT653" s="6"/>
      <c r="HU653" s="4"/>
      <c r="HV653" s="6"/>
      <c r="HW653" s="5"/>
      <c r="HX653" s="5"/>
      <c r="HY653" s="4"/>
      <c r="HZ653" s="6"/>
      <c r="IA653" s="4"/>
      <c r="IB653" s="6"/>
      <c r="IC653" s="5"/>
      <c r="ID653" s="5"/>
      <c r="IE653" s="4"/>
      <c r="IF653" s="6"/>
      <c r="IG653" s="4"/>
      <c r="IH653" s="6"/>
      <c r="II653" s="5"/>
      <c r="IJ653" s="5"/>
      <c r="IK653" s="4"/>
      <c r="IL653" s="6"/>
      <c r="IM653" s="4"/>
      <c r="IN653" s="6"/>
      <c r="IO653" s="5"/>
      <c r="IP653" s="5"/>
      <c r="IQ653" s="4"/>
      <c r="IR653" s="6"/>
      <c r="IS653" s="4"/>
      <c r="IT653" s="6"/>
      <c r="IU653" s="5"/>
      <c r="IV653" s="5"/>
      <c r="IW653" s="4"/>
      <c r="IX653" s="6"/>
      <c r="IY653" s="4"/>
      <c r="IZ653" s="6"/>
      <c r="JA653" s="5"/>
      <c r="JB653" s="5"/>
      <c r="JC653" s="4"/>
      <c r="JD653" s="6"/>
      <c r="JE653" s="4"/>
      <c r="JF653" s="6"/>
      <c r="JG653" s="5"/>
      <c r="JH653" s="5"/>
      <c r="JI653" s="4"/>
      <c r="JJ653" s="6"/>
      <c r="JK653" s="4"/>
      <c r="JL653" s="6"/>
      <c r="JM653" s="5"/>
      <c r="JN653" s="5"/>
      <c r="JO653" s="4"/>
      <c r="JP653" s="6"/>
      <c r="JQ653" s="4"/>
      <c r="JR653" s="6"/>
      <c r="JS653" s="5"/>
      <c r="JT653" s="5"/>
      <c r="JU653" s="4"/>
      <c r="JV653" s="6"/>
      <c r="JW653" s="4"/>
      <c r="JX653" s="6"/>
      <c r="JY653" s="5"/>
      <c r="JZ653" s="5"/>
      <c r="KA653" s="4"/>
      <c r="KB653" s="6"/>
      <c r="KC653" s="4"/>
      <c r="KD653" s="6"/>
      <c r="KE653" s="5"/>
      <c r="KF653" s="5"/>
      <c r="KG653" s="4"/>
      <c r="KH653" s="6"/>
      <c r="KI653" s="4"/>
      <c r="KJ653" s="6"/>
      <c r="KK653" s="5"/>
      <c r="KL653" s="5"/>
    </row>
    <row r="654">
      <c r="A654" s="3" t="s">
        <v>85</v>
      </c>
      <c r="B654" s="3" t="s">
        <v>851</v>
      </c>
      <c r="C654" s="3" t="s">
        <v>87</v>
      </c>
      <c r="D654" s="3" t="s">
        <v>712</v>
      </c>
      <c r="E654" s="3" t="s">
        <v>893</v>
      </c>
      <c r="F654" s="3" t="s">
        <v>104</v>
      </c>
      <c r="G654" s="3" t="s">
        <v>104</v>
      </c>
      <c r="H654" s="3" t="s">
        <v>104</v>
      </c>
      <c r="I654" s="4"/>
      <c r="J654" s="4">
        <f>=ROUNDDOWN({0},0)</f>
      </c>
      <c r="K654" s="4"/>
      <c r="L654" s="5"/>
      <c r="M654" s="4"/>
      <c r="N654" s="4">
        <f>=ROUNDDOWN({0},0)</f>
      </c>
      <c r="O654" s="4"/>
      <c r="P654" s="5"/>
      <c r="Q654" s="4"/>
      <c r="R654" s="6"/>
      <c r="S654" s="4"/>
      <c r="T654" s="6"/>
      <c r="U654" s="5"/>
      <c r="V654" s="5"/>
      <c r="W654" s="4"/>
      <c r="X654" s="6"/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  <c r="AU654" s="4"/>
      <c r="AV654" s="6"/>
      <c r="AW654" s="4"/>
      <c r="AX654" s="6"/>
      <c r="AY654" s="5"/>
      <c r="AZ654" s="5"/>
      <c r="BA654" s="4"/>
      <c r="BB654" s="6"/>
      <c r="BC654" s="4"/>
      <c r="BD654" s="6"/>
      <c r="BE654" s="5"/>
      <c r="BF654" s="5"/>
      <c r="BG654" s="4"/>
      <c r="BH654" s="6"/>
      <c r="BI654" s="4"/>
      <c r="BJ654" s="6"/>
      <c r="BK654" s="5"/>
      <c r="BL654" s="5"/>
      <c r="BM654" s="4"/>
      <c r="BN654" s="6"/>
      <c r="BO654" s="4"/>
      <c r="BP654" s="6"/>
      <c r="BQ654" s="5"/>
      <c r="BR654" s="5"/>
      <c r="BS654" s="4"/>
      <c r="BT654" s="6"/>
      <c r="BU654" s="4"/>
      <c r="BV654" s="6"/>
      <c r="BW654" s="5"/>
      <c r="BX654" s="5"/>
      <c r="BY654" s="4"/>
      <c r="BZ654" s="6"/>
      <c r="CA654" s="4"/>
      <c r="CB654" s="6"/>
      <c r="CC654" s="5"/>
      <c r="CD654" s="5"/>
      <c r="CE654" s="4"/>
      <c r="CF654" s="6"/>
      <c r="CG654" s="4"/>
      <c r="CH654" s="6"/>
      <c r="CI654" s="5"/>
      <c r="CJ654" s="5"/>
      <c r="CK654" s="4"/>
      <c r="CL654" s="6"/>
      <c r="CM654" s="4"/>
      <c r="CN654" s="6"/>
      <c r="CO654" s="5"/>
      <c r="CP654" s="5"/>
      <c r="CQ654" s="4"/>
      <c r="CR654" s="6"/>
      <c r="CS654" s="4"/>
      <c r="CT654" s="6"/>
      <c r="CU654" s="5"/>
      <c r="CV654" s="5"/>
      <c r="CW654" s="4"/>
      <c r="CX654" s="6"/>
      <c r="CY654" s="4"/>
      <c r="CZ654" s="6"/>
      <c r="DA654" s="5"/>
      <c r="DB654" s="5"/>
      <c r="DC654" s="4"/>
      <c r="DD654" s="6"/>
      <c r="DE654" s="4"/>
      <c r="DF654" s="6"/>
      <c r="DG654" s="5"/>
      <c r="DH654" s="5"/>
      <c r="DI654" s="4"/>
      <c r="DJ654" s="6"/>
      <c r="DK654" s="4"/>
      <c r="DL654" s="6"/>
      <c r="DM654" s="5"/>
      <c r="DN654" s="5"/>
      <c r="DO654" s="4"/>
      <c r="DP654" s="6"/>
      <c r="DQ654" s="4"/>
      <c r="DR654" s="6"/>
      <c r="DS654" s="5"/>
      <c r="DT654" s="5"/>
      <c r="DU654" s="4"/>
      <c r="DV654" s="6"/>
      <c r="DW654" s="4"/>
      <c r="DX654" s="6"/>
      <c r="DY654" s="5"/>
      <c r="DZ654" s="5"/>
      <c r="EA654" s="4"/>
      <c r="EB654" s="6"/>
      <c r="EC654" s="4"/>
      <c r="ED654" s="6"/>
      <c r="EE654" s="5"/>
      <c r="EF654" s="5"/>
      <c r="EG654" s="4"/>
      <c r="EH654" s="6"/>
      <c r="EI654" s="4"/>
      <c r="EJ654" s="6"/>
      <c r="EK654" s="5"/>
      <c r="EL654" s="5"/>
      <c r="EM654" s="4"/>
      <c r="EN654" s="6"/>
      <c r="EO654" s="4"/>
      <c r="EP654" s="6"/>
      <c r="EQ654" s="5"/>
      <c r="ER654" s="5"/>
      <c r="ES654" s="4"/>
      <c r="ET654" s="6"/>
      <c r="EU654" s="4"/>
      <c r="EV654" s="6"/>
      <c r="EW654" s="5"/>
      <c r="EX654" s="5"/>
      <c r="EY654" s="4"/>
      <c r="EZ654" s="6"/>
      <c r="FA654" s="4"/>
      <c r="FB654" s="6"/>
      <c r="FC654" s="5"/>
      <c r="FD654" s="5"/>
      <c r="FE654" s="4"/>
      <c r="FF654" s="6"/>
      <c r="FG654" s="4"/>
      <c r="FH654" s="6"/>
      <c r="FI654" s="5"/>
      <c r="FJ654" s="5"/>
      <c r="FK654" s="4"/>
      <c r="FL654" s="6"/>
      <c r="FM654" s="4"/>
      <c r="FN654" s="6"/>
      <c r="FO654" s="5"/>
      <c r="FP654" s="5"/>
      <c r="FQ654" s="4"/>
      <c r="FR654" s="6"/>
      <c r="FS654" s="4"/>
      <c r="FT654" s="6"/>
      <c r="FU654" s="5"/>
      <c r="FV654" s="5"/>
      <c r="FW654" s="4"/>
      <c r="FX654" s="6"/>
      <c r="FY654" s="4"/>
      <c r="FZ654" s="6"/>
      <c r="GA654" s="5"/>
      <c r="GB654" s="5"/>
      <c r="GC654" s="4"/>
      <c r="GD654" s="6"/>
      <c r="GE654" s="4"/>
      <c r="GF654" s="6"/>
      <c r="GG654" s="5"/>
      <c r="GH654" s="5"/>
      <c r="GI654" s="4"/>
      <c r="GJ654" s="6"/>
      <c r="GK654" s="4"/>
      <c r="GL654" s="6"/>
      <c r="GM654" s="5"/>
      <c r="GN654" s="5"/>
      <c r="GO654" s="4"/>
      <c r="GP654" s="6"/>
      <c r="GQ654" s="4"/>
      <c r="GR654" s="6"/>
      <c r="GS654" s="5"/>
      <c r="GT654" s="5"/>
      <c r="GU654" s="4"/>
      <c r="GV654" s="6"/>
      <c r="GW654" s="4"/>
      <c r="GX654" s="6"/>
      <c r="GY654" s="5"/>
      <c r="GZ654" s="5"/>
      <c r="HA654" s="4"/>
      <c r="HB654" s="6"/>
      <c r="HC654" s="4"/>
      <c r="HD654" s="6"/>
      <c r="HE654" s="5"/>
      <c r="HF654" s="5"/>
      <c r="HG654" s="4"/>
      <c r="HH654" s="6"/>
      <c r="HI654" s="4"/>
      <c r="HJ654" s="6"/>
      <c r="HK654" s="5"/>
      <c r="HL654" s="5"/>
      <c r="HM654" s="4"/>
      <c r="HN654" s="6"/>
      <c r="HO654" s="4"/>
      <c r="HP654" s="6"/>
      <c r="HQ654" s="5"/>
      <c r="HR654" s="5"/>
      <c r="HS654" s="4"/>
      <c r="HT654" s="6"/>
      <c r="HU654" s="4"/>
      <c r="HV654" s="6"/>
      <c r="HW654" s="5"/>
      <c r="HX654" s="5"/>
      <c r="HY654" s="4"/>
      <c r="HZ654" s="6"/>
      <c r="IA654" s="4"/>
      <c r="IB654" s="6"/>
      <c r="IC654" s="5"/>
      <c r="ID654" s="5"/>
      <c r="IE654" s="4"/>
      <c r="IF654" s="6"/>
      <c r="IG654" s="4"/>
      <c r="IH654" s="6"/>
      <c r="II654" s="5"/>
      <c r="IJ654" s="5"/>
      <c r="IK654" s="4"/>
      <c r="IL654" s="6"/>
      <c r="IM654" s="4"/>
      <c r="IN654" s="6"/>
      <c r="IO654" s="5"/>
      <c r="IP654" s="5"/>
      <c r="IQ654" s="4"/>
      <c r="IR654" s="6"/>
      <c r="IS654" s="4"/>
      <c r="IT654" s="6"/>
      <c r="IU654" s="5"/>
      <c r="IV654" s="5"/>
      <c r="IW654" s="4"/>
      <c r="IX654" s="6"/>
      <c r="IY654" s="4"/>
      <c r="IZ654" s="6"/>
      <c r="JA654" s="5"/>
      <c r="JB654" s="5"/>
      <c r="JC654" s="4"/>
      <c r="JD654" s="6"/>
      <c r="JE654" s="4"/>
      <c r="JF654" s="6"/>
      <c r="JG654" s="5"/>
      <c r="JH654" s="5"/>
      <c r="JI654" s="4"/>
      <c r="JJ654" s="6"/>
      <c r="JK654" s="4"/>
      <c r="JL654" s="6"/>
      <c r="JM654" s="5"/>
      <c r="JN654" s="5"/>
      <c r="JO654" s="4"/>
      <c r="JP654" s="6"/>
      <c r="JQ654" s="4"/>
      <c r="JR654" s="6"/>
      <c r="JS654" s="5"/>
      <c r="JT654" s="5"/>
      <c r="JU654" s="4"/>
      <c r="JV654" s="6"/>
      <c r="JW654" s="4"/>
      <c r="JX654" s="6"/>
      <c r="JY654" s="5"/>
      <c r="JZ654" s="5"/>
      <c r="KA654" s="4"/>
      <c r="KB654" s="6"/>
      <c r="KC654" s="4"/>
      <c r="KD654" s="6"/>
      <c r="KE654" s="5"/>
      <c r="KF654" s="5"/>
      <c r="KG654" s="4"/>
      <c r="KH654" s="6"/>
      <c r="KI654" s="4"/>
      <c r="KJ654" s="6"/>
      <c r="KK654" s="5"/>
      <c r="KL654" s="5"/>
    </row>
    <row r="655">
      <c r="A655" s="3" t="s">
        <v>85</v>
      </c>
      <c r="B655" s="3" t="s">
        <v>851</v>
      </c>
      <c r="C655" s="3" t="s">
        <v>87</v>
      </c>
      <c r="D655" s="3" t="s">
        <v>712</v>
      </c>
      <c r="E655" s="3" t="s">
        <v>894</v>
      </c>
      <c r="F655" s="3" t="s">
        <v>104</v>
      </c>
      <c r="G655" s="3" t="s">
        <v>104</v>
      </c>
      <c r="H655" s="3" t="s">
        <v>104</v>
      </c>
      <c r="I655" s="4"/>
      <c r="J655" s="4">
        <f>=ROUNDDOWN({0},0)</f>
      </c>
      <c r="K655" s="4"/>
      <c r="L655" s="5"/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  <c r="AU655" s="4"/>
      <c r="AV655" s="6"/>
      <c r="AW655" s="4"/>
      <c r="AX655" s="6"/>
      <c r="AY655" s="5"/>
      <c r="AZ655" s="5"/>
      <c r="BA655" s="4"/>
      <c r="BB655" s="6"/>
      <c r="BC655" s="4"/>
      <c r="BD655" s="6"/>
      <c r="BE655" s="5"/>
      <c r="BF655" s="5"/>
      <c r="BG655" s="4"/>
      <c r="BH655" s="6"/>
      <c r="BI655" s="4"/>
      <c r="BJ655" s="6"/>
      <c r="BK655" s="5"/>
      <c r="BL655" s="5"/>
      <c r="BM655" s="4"/>
      <c r="BN655" s="6"/>
      <c r="BO655" s="4"/>
      <c r="BP655" s="6"/>
      <c r="BQ655" s="5"/>
      <c r="BR655" s="5"/>
      <c r="BS655" s="4"/>
      <c r="BT655" s="6"/>
      <c r="BU655" s="4"/>
      <c r="BV655" s="6"/>
      <c r="BW655" s="5"/>
      <c r="BX655" s="5"/>
      <c r="BY655" s="4"/>
      <c r="BZ655" s="6"/>
      <c r="CA655" s="4"/>
      <c r="CB655" s="6"/>
      <c r="CC655" s="5"/>
      <c r="CD655" s="5"/>
      <c r="CE655" s="4"/>
      <c r="CF655" s="6"/>
      <c r="CG655" s="4"/>
      <c r="CH655" s="6"/>
      <c r="CI655" s="5"/>
      <c r="CJ655" s="5"/>
      <c r="CK655" s="4"/>
      <c r="CL655" s="6"/>
      <c r="CM655" s="4"/>
      <c r="CN655" s="6"/>
      <c r="CO655" s="5"/>
      <c r="CP655" s="5"/>
      <c r="CQ655" s="4"/>
      <c r="CR655" s="6"/>
      <c r="CS655" s="4"/>
      <c r="CT655" s="6"/>
      <c r="CU655" s="5"/>
      <c r="CV655" s="5"/>
      <c r="CW655" s="4"/>
      <c r="CX655" s="6"/>
      <c r="CY655" s="4"/>
      <c r="CZ655" s="6"/>
      <c r="DA655" s="5"/>
      <c r="DB655" s="5"/>
      <c r="DC655" s="4"/>
      <c r="DD655" s="6"/>
      <c r="DE655" s="4"/>
      <c r="DF655" s="6"/>
      <c r="DG655" s="5"/>
      <c r="DH655" s="5"/>
      <c r="DI655" s="4"/>
      <c r="DJ655" s="6"/>
      <c r="DK655" s="4"/>
      <c r="DL655" s="6"/>
      <c r="DM655" s="5"/>
      <c r="DN655" s="5"/>
      <c r="DO655" s="4"/>
      <c r="DP655" s="6"/>
      <c r="DQ655" s="4"/>
      <c r="DR655" s="6"/>
      <c r="DS655" s="5"/>
      <c r="DT655" s="5"/>
      <c r="DU655" s="4"/>
      <c r="DV655" s="6"/>
      <c r="DW655" s="4"/>
      <c r="DX655" s="6"/>
      <c r="DY655" s="5"/>
      <c r="DZ655" s="5"/>
      <c r="EA655" s="4"/>
      <c r="EB655" s="6"/>
      <c r="EC655" s="4"/>
      <c r="ED655" s="6"/>
      <c r="EE655" s="5"/>
      <c r="EF655" s="5"/>
      <c r="EG655" s="4"/>
      <c r="EH655" s="6"/>
      <c r="EI655" s="4"/>
      <c r="EJ655" s="6"/>
      <c r="EK655" s="5"/>
      <c r="EL655" s="5"/>
      <c r="EM655" s="4"/>
      <c r="EN655" s="6"/>
      <c r="EO655" s="4"/>
      <c r="EP655" s="6"/>
      <c r="EQ655" s="5"/>
      <c r="ER655" s="5"/>
      <c r="ES655" s="4"/>
      <c r="ET655" s="6"/>
      <c r="EU655" s="4"/>
      <c r="EV655" s="6"/>
      <c r="EW655" s="5"/>
      <c r="EX655" s="5"/>
      <c r="EY655" s="4"/>
      <c r="EZ655" s="6"/>
      <c r="FA655" s="4"/>
      <c r="FB655" s="6"/>
      <c r="FC655" s="5"/>
      <c r="FD655" s="5"/>
      <c r="FE655" s="4"/>
      <c r="FF655" s="6"/>
      <c r="FG655" s="4"/>
      <c r="FH655" s="6"/>
      <c r="FI655" s="5"/>
      <c r="FJ655" s="5"/>
      <c r="FK655" s="4"/>
      <c r="FL655" s="6"/>
      <c r="FM655" s="4"/>
      <c r="FN655" s="6"/>
      <c r="FO655" s="5"/>
      <c r="FP655" s="5"/>
      <c r="FQ655" s="4"/>
      <c r="FR655" s="6"/>
      <c r="FS655" s="4"/>
      <c r="FT655" s="6"/>
      <c r="FU655" s="5"/>
      <c r="FV655" s="5"/>
      <c r="FW655" s="4"/>
      <c r="FX655" s="6"/>
      <c r="FY655" s="4"/>
      <c r="FZ655" s="6"/>
      <c r="GA655" s="5"/>
      <c r="GB655" s="5"/>
      <c r="GC655" s="4"/>
      <c r="GD655" s="6"/>
      <c r="GE655" s="4"/>
      <c r="GF655" s="6"/>
      <c r="GG655" s="5"/>
      <c r="GH655" s="5"/>
      <c r="GI655" s="4"/>
      <c r="GJ655" s="6"/>
      <c r="GK655" s="4"/>
      <c r="GL655" s="6"/>
      <c r="GM655" s="5"/>
      <c r="GN655" s="5"/>
      <c r="GO655" s="4"/>
      <c r="GP655" s="6"/>
      <c r="GQ655" s="4"/>
      <c r="GR655" s="6"/>
      <c r="GS655" s="5"/>
      <c r="GT655" s="5"/>
      <c r="GU655" s="4"/>
      <c r="GV655" s="6"/>
      <c r="GW655" s="4"/>
      <c r="GX655" s="6"/>
      <c r="GY655" s="5"/>
      <c r="GZ655" s="5"/>
      <c r="HA655" s="4"/>
      <c r="HB655" s="6"/>
      <c r="HC655" s="4"/>
      <c r="HD655" s="6"/>
      <c r="HE655" s="5"/>
      <c r="HF655" s="5"/>
      <c r="HG655" s="4"/>
      <c r="HH655" s="6"/>
      <c r="HI655" s="4"/>
      <c r="HJ655" s="6"/>
      <c r="HK655" s="5"/>
      <c r="HL655" s="5"/>
      <c r="HM655" s="4"/>
      <c r="HN655" s="6"/>
      <c r="HO655" s="4"/>
      <c r="HP655" s="6"/>
      <c r="HQ655" s="5"/>
      <c r="HR655" s="5"/>
      <c r="HS655" s="4"/>
      <c r="HT655" s="6"/>
      <c r="HU655" s="4"/>
      <c r="HV655" s="6"/>
      <c r="HW655" s="5"/>
      <c r="HX655" s="5"/>
      <c r="HY655" s="4"/>
      <c r="HZ655" s="6"/>
      <c r="IA655" s="4"/>
      <c r="IB655" s="6"/>
      <c r="IC655" s="5"/>
      <c r="ID655" s="5"/>
      <c r="IE655" s="4"/>
      <c r="IF655" s="6"/>
      <c r="IG655" s="4"/>
      <c r="IH655" s="6"/>
      <c r="II655" s="5"/>
      <c r="IJ655" s="5"/>
      <c r="IK655" s="4"/>
      <c r="IL655" s="6"/>
      <c r="IM655" s="4"/>
      <c r="IN655" s="6"/>
      <c r="IO655" s="5"/>
      <c r="IP655" s="5"/>
      <c r="IQ655" s="4"/>
      <c r="IR655" s="6"/>
      <c r="IS655" s="4"/>
      <c r="IT655" s="6"/>
      <c r="IU655" s="5"/>
      <c r="IV655" s="5"/>
      <c r="IW655" s="4"/>
      <c r="IX655" s="6"/>
      <c r="IY655" s="4"/>
      <c r="IZ655" s="6"/>
      <c r="JA655" s="5"/>
      <c r="JB655" s="5"/>
      <c r="JC655" s="4"/>
      <c r="JD655" s="6"/>
      <c r="JE655" s="4"/>
      <c r="JF655" s="6"/>
      <c r="JG655" s="5"/>
      <c r="JH655" s="5"/>
      <c r="JI655" s="4"/>
      <c r="JJ655" s="6"/>
      <c r="JK655" s="4"/>
      <c r="JL655" s="6"/>
      <c r="JM655" s="5"/>
      <c r="JN655" s="5"/>
      <c r="JO655" s="4"/>
      <c r="JP655" s="6"/>
      <c r="JQ655" s="4"/>
      <c r="JR655" s="6"/>
      <c r="JS655" s="5"/>
      <c r="JT655" s="5"/>
      <c r="JU655" s="4"/>
      <c r="JV655" s="6"/>
      <c r="JW655" s="4"/>
      <c r="JX655" s="6"/>
      <c r="JY655" s="5"/>
      <c r="JZ655" s="5"/>
      <c r="KA655" s="4"/>
      <c r="KB655" s="6"/>
      <c r="KC655" s="4"/>
      <c r="KD655" s="6"/>
      <c r="KE655" s="5"/>
      <c r="KF655" s="5"/>
      <c r="KG655" s="4"/>
      <c r="KH655" s="6"/>
      <c r="KI655" s="4"/>
      <c r="KJ655" s="6"/>
      <c r="KK655" s="5"/>
      <c r="KL655" s="5"/>
    </row>
    <row r="656">
      <c r="A656" s="3" t="s">
        <v>85</v>
      </c>
      <c r="B656" s="3" t="s">
        <v>851</v>
      </c>
      <c r="C656" s="3" t="s">
        <v>87</v>
      </c>
      <c r="D656" s="3" t="s">
        <v>712</v>
      </c>
      <c r="E656" s="3" t="s">
        <v>895</v>
      </c>
      <c r="F656" s="3" t="s">
        <v>104</v>
      </c>
      <c r="G656" s="3" t="s">
        <v>104</v>
      </c>
      <c r="H656" s="3" t="s">
        <v>104</v>
      </c>
      <c r="I656" s="4"/>
      <c r="J656" s="4">
        <f>=ROUNDDOWN({0},0)</f>
      </c>
      <c r="K656" s="4"/>
      <c r="L656" s="5"/>
      <c r="M656" s="4"/>
      <c r="N656" s="4">
        <f>=ROUNDDOWN({0},0)</f>
      </c>
      <c r="O656" s="4"/>
      <c r="P656" s="5"/>
      <c r="Q656" s="4"/>
      <c r="R656" s="6"/>
      <c r="S656" s="4"/>
      <c r="T656" s="6"/>
      <c r="U656" s="5"/>
      <c r="V656" s="5"/>
      <c r="W656" s="4"/>
      <c r="X656" s="6"/>
      <c r="Y656" s="4"/>
      <c r="Z656" s="6"/>
      <c r="AA656" s="5"/>
      <c r="AB656" s="5"/>
      <c r="AC656" s="4"/>
      <c r="AD656" s="6"/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  <c r="AU656" s="4"/>
      <c r="AV656" s="6"/>
      <c r="AW656" s="4"/>
      <c r="AX656" s="6"/>
      <c r="AY656" s="5"/>
      <c r="AZ656" s="5"/>
      <c r="BA656" s="4"/>
      <c r="BB656" s="6"/>
      <c r="BC656" s="4"/>
      <c r="BD656" s="6"/>
      <c r="BE656" s="5"/>
      <c r="BF656" s="5"/>
      <c r="BG656" s="4"/>
      <c r="BH656" s="6"/>
      <c r="BI656" s="4"/>
      <c r="BJ656" s="6"/>
      <c r="BK656" s="5"/>
      <c r="BL656" s="5"/>
      <c r="BM656" s="4"/>
      <c r="BN656" s="6"/>
      <c r="BO656" s="4"/>
      <c r="BP656" s="6"/>
      <c r="BQ656" s="5"/>
      <c r="BR656" s="5"/>
      <c r="BS656" s="4"/>
      <c r="BT656" s="6"/>
      <c r="BU656" s="4"/>
      <c r="BV656" s="6"/>
      <c r="BW656" s="5"/>
      <c r="BX656" s="5"/>
      <c r="BY656" s="4"/>
      <c r="BZ656" s="6"/>
      <c r="CA656" s="4"/>
      <c r="CB656" s="6"/>
      <c r="CC656" s="5"/>
      <c r="CD656" s="5"/>
      <c r="CE656" s="4"/>
      <c r="CF656" s="6"/>
      <c r="CG656" s="4"/>
      <c r="CH656" s="6"/>
      <c r="CI656" s="5"/>
      <c r="CJ656" s="5"/>
      <c r="CK656" s="4"/>
      <c r="CL656" s="6"/>
      <c r="CM656" s="4"/>
      <c r="CN656" s="6"/>
      <c r="CO656" s="5"/>
      <c r="CP656" s="5"/>
      <c r="CQ656" s="4"/>
      <c r="CR656" s="6"/>
      <c r="CS656" s="4"/>
      <c r="CT656" s="6"/>
      <c r="CU656" s="5"/>
      <c r="CV656" s="5"/>
      <c r="CW656" s="4"/>
      <c r="CX656" s="6"/>
      <c r="CY656" s="4"/>
      <c r="CZ656" s="6"/>
      <c r="DA656" s="5"/>
      <c r="DB656" s="5"/>
      <c r="DC656" s="4"/>
      <c r="DD656" s="6"/>
      <c r="DE656" s="4"/>
      <c r="DF656" s="6"/>
      <c r="DG656" s="5"/>
      <c r="DH656" s="5"/>
      <c r="DI656" s="4"/>
      <c r="DJ656" s="6"/>
      <c r="DK656" s="4"/>
      <c r="DL656" s="6"/>
      <c r="DM656" s="5"/>
      <c r="DN656" s="5"/>
      <c r="DO656" s="4"/>
      <c r="DP656" s="6"/>
      <c r="DQ656" s="4"/>
      <c r="DR656" s="6"/>
      <c r="DS656" s="5"/>
      <c r="DT656" s="5"/>
      <c r="DU656" s="4"/>
      <c r="DV656" s="6"/>
      <c r="DW656" s="4"/>
      <c r="DX656" s="6"/>
      <c r="DY656" s="5"/>
      <c r="DZ656" s="5"/>
      <c r="EA656" s="4"/>
      <c r="EB656" s="6"/>
      <c r="EC656" s="4"/>
      <c r="ED656" s="6"/>
      <c r="EE656" s="5"/>
      <c r="EF656" s="5"/>
      <c r="EG656" s="4"/>
      <c r="EH656" s="6"/>
      <c r="EI656" s="4"/>
      <c r="EJ656" s="6"/>
      <c r="EK656" s="5"/>
      <c r="EL656" s="5"/>
      <c r="EM656" s="4"/>
      <c r="EN656" s="6"/>
      <c r="EO656" s="4"/>
      <c r="EP656" s="6"/>
      <c r="EQ656" s="5"/>
      <c r="ER656" s="5"/>
      <c r="ES656" s="4"/>
      <c r="ET656" s="6"/>
      <c r="EU656" s="4"/>
      <c r="EV656" s="6"/>
      <c r="EW656" s="5"/>
      <c r="EX656" s="5"/>
      <c r="EY656" s="4"/>
      <c r="EZ656" s="6"/>
      <c r="FA656" s="4"/>
      <c r="FB656" s="6"/>
      <c r="FC656" s="5"/>
      <c r="FD656" s="5"/>
      <c r="FE656" s="4"/>
      <c r="FF656" s="6"/>
      <c r="FG656" s="4"/>
      <c r="FH656" s="6"/>
      <c r="FI656" s="5"/>
      <c r="FJ656" s="5"/>
      <c r="FK656" s="4"/>
      <c r="FL656" s="6"/>
      <c r="FM656" s="4"/>
      <c r="FN656" s="6"/>
      <c r="FO656" s="5"/>
      <c r="FP656" s="5"/>
      <c r="FQ656" s="4"/>
      <c r="FR656" s="6"/>
      <c r="FS656" s="4"/>
      <c r="FT656" s="6"/>
      <c r="FU656" s="5"/>
      <c r="FV656" s="5"/>
      <c r="FW656" s="4"/>
      <c r="FX656" s="6"/>
      <c r="FY656" s="4"/>
      <c r="FZ656" s="6"/>
      <c r="GA656" s="5"/>
      <c r="GB656" s="5"/>
      <c r="GC656" s="4"/>
      <c r="GD656" s="6"/>
      <c r="GE656" s="4"/>
      <c r="GF656" s="6"/>
      <c r="GG656" s="5"/>
      <c r="GH656" s="5"/>
      <c r="GI656" s="4"/>
      <c r="GJ656" s="6"/>
      <c r="GK656" s="4"/>
      <c r="GL656" s="6"/>
      <c r="GM656" s="5"/>
      <c r="GN656" s="5"/>
      <c r="GO656" s="4"/>
      <c r="GP656" s="6"/>
      <c r="GQ656" s="4"/>
      <c r="GR656" s="6"/>
      <c r="GS656" s="5"/>
      <c r="GT656" s="5"/>
      <c r="GU656" s="4"/>
      <c r="GV656" s="6"/>
      <c r="GW656" s="4"/>
      <c r="GX656" s="6"/>
      <c r="GY656" s="5"/>
      <c r="GZ656" s="5"/>
      <c r="HA656" s="4"/>
      <c r="HB656" s="6"/>
      <c r="HC656" s="4"/>
      <c r="HD656" s="6"/>
      <c r="HE656" s="5"/>
      <c r="HF656" s="5"/>
      <c r="HG656" s="4"/>
      <c r="HH656" s="6"/>
      <c r="HI656" s="4"/>
      <c r="HJ656" s="6"/>
      <c r="HK656" s="5"/>
      <c r="HL656" s="5"/>
      <c r="HM656" s="4"/>
      <c r="HN656" s="6"/>
      <c r="HO656" s="4"/>
      <c r="HP656" s="6"/>
      <c r="HQ656" s="5"/>
      <c r="HR656" s="5"/>
      <c r="HS656" s="4"/>
      <c r="HT656" s="6"/>
      <c r="HU656" s="4"/>
      <c r="HV656" s="6"/>
      <c r="HW656" s="5"/>
      <c r="HX656" s="5"/>
      <c r="HY656" s="4"/>
      <c r="HZ656" s="6"/>
      <c r="IA656" s="4"/>
      <c r="IB656" s="6"/>
      <c r="IC656" s="5"/>
      <c r="ID656" s="5"/>
      <c r="IE656" s="4"/>
      <c r="IF656" s="6"/>
      <c r="IG656" s="4"/>
      <c r="IH656" s="6"/>
      <c r="II656" s="5"/>
      <c r="IJ656" s="5"/>
      <c r="IK656" s="4"/>
      <c r="IL656" s="6"/>
      <c r="IM656" s="4"/>
      <c r="IN656" s="6"/>
      <c r="IO656" s="5"/>
      <c r="IP656" s="5"/>
      <c r="IQ656" s="4"/>
      <c r="IR656" s="6"/>
      <c r="IS656" s="4"/>
      <c r="IT656" s="6"/>
      <c r="IU656" s="5"/>
      <c r="IV656" s="5"/>
      <c r="IW656" s="4"/>
      <c r="IX656" s="6"/>
      <c r="IY656" s="4"/>
      <c r="IZ656" s="6"/>
      <c r="JA656" s="5"/>
      <c r="JB656" s="5"/>
      <c r="JC656" s="4"/>
      <c r="JD656" s="6"/>
      <c r="JE656" s="4"/>
      <c r="JF656" s="6"/>
      <c r="JG656" s="5"/>
      <c r="JH656" s="5"/>
      <c r="JI656" s="4"/>
      <c r="JJ656" s="6"/>
      <c r="JK656" s="4"/>
      <c r="JL656" s="6"/>
      <c r="JM656" s="5"/>
      <c r="JN656" s="5"/>
      <c r="JO656" s="4"/>
      <c r="JP656" s="6"/>
      <c r="JQ656" s="4"/>
      <c r="JR656" s="6"/>
      <c r="JS656" s="5"/>
      <c r="JT656" s="5"/>
      <c r="JU656" s="4"/>
      <c r="JV656" s="6"/>
      <c r="JW656" s="4"/>
      <c r="JX656" s="6"/>
      <c r="JY656" s="5"/>
      <c r="JZ656" s="5"/>
      <c r="KA656" s="4"/>
      <c r="KB656" s="6"/>
      <c r="KC656" s="4"/>
      <c r="KD656" s="6"/>
      <c r="KE656" s="5"/>
      <c r="KF656" s="5"/>
      <c r="KG656" s="4"/>
      <c r="KH656" s="6"/>
      <c r="KI656" s="4"/>
      <c r="KJ656" s="6"/>
      <c r="KK656" s="5"/>
      <c r="KL656" s="5"/>
    </row>
    <row r="657">
      <c r="A657" s="3" t="s">
        <v>85</v>
      </c>
      <c r="B657" s="3" t="s">
        <v>851</v>
      </c>
      <c r="C657" s="3" t="s">
        <v>87</v>
      </c>
      <c r="D657" s="3" t="s">
        <v>712</v>
      </c>
      <c r="E657" s="3" t="s">
        <v>896</v>
      </c>
      <c r="F657" s="3" t="s">
        <v>104</v>
      </c>
      <c r="G657" s="3" t="s">
        <v>104</v>
      </c>
      <c r="H657" s="3" t="s">
        <v>104</v>
      </c>
      <c r="I657" s="4"/>
      <c r="J657" s="4">
        <f>=ROUNDDOWN({0},0)</f>
      </c>
      <c r="K657" s="4"/>
      <c r="L657" s="5"/>
      <c r="M657" s="4"/>
      <c r="N657" s="4">
        <f>=ROUNDDOWN({0},0)</f>
      </c>
      <c r="O657" s="4"/>
      <c r="P657" s="5"/>
      <c r="Q657" s="4"/>
      <c r="R657" s="6"/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/>
      <c r="AD657" s="6"/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  <c r="AU657" s="4"/>
      <c r="AV657" s="6"/>
      <c r="AW657" s="4"/>
      <c r="AX657" s="6"/>
      <c r="AY657" s="5"/>
      <c r="AZ657" s="5"/>
      <c r="BA657" s="4"/>
      <c r="BB657" s="6"/>
      <c r="BC657" s="4"/>
      <c r="BD657" s="6"/>
      <c r="BE657" s="5"/>
      <c r="BF657" s="5"/>
      <c r="BG657" s="4"/>
      <c r="BH657" s="6"/>
      <c r="BI657" s="4"/>
      <c r="BJ657" s="6"/>
      <c r="BK657" s="5"/>
      <c r="BL657" s="5"/>
      <c r="BM657" s="4"/>
      <c r="BN657" s="6"/>
      <c r="BO657" s="4"/>
      <c r="BP657" s="6"/>
      <c r="BQ657" s="5"/>
      <c r="BR657" s="5"/>
      <c r="BS657" s="4"/>
      <c r="BT657" s="6"/>
      <c r="BU657" s="4"/>
      <c r="BV657" s="6"/>
      <c r="BW657" s="5"/>
      <c r="BX657" s="5"/>
      <c r="BY657" s="4"/>
      <c r="BZ657" s="6"/>
      <c r="CA657" s="4"/>
      <c r="CB657" s="6"/>
      <c r="CC657" s="5"/>
      <c r="CD657" s="5"/>
      <c r="CE657" s="4"/>
      <c r="CF657" s="6"/>
      <c r="CG657" s="4"/>
      <c r="CH657" s="6"/>
      <c r="CI657" s="5"/>
      <c r="CJ657" s="5"/>
      <c r="CK657" s="4"/>
      <c r="CL657" s="6"/>
      <c r="CM657" s="4"/>
      <c r="CN657" s="6"/>
      <c r="CO657" s="5"/>
      <c r="CP657" s="5"/>
      <c r="CQ657" s="4"/>
      <c r="CR657" s="6"/>
      <c r="CS657" s="4"/>
      <c r="CT657" s="6"/>
      <c r="CU657" s="5"/>
      <c r="CV657" s="5"/>
      <c r="CW657" s="4"/>
      <c r="CX657" s="6"/>
      <c r="CY657" s="4"/>
      <c r="CZ657" s="6"/>
      <c r="DA657" s="5"/>
      <c r="DB657" s="5"/>
      <c r="DC657" s="4"/>
      <c r="DD657" s="6"/>
      <c r="DE657" s="4"/>
      <c r="DF657" s="6"/>
      <c r="DG657" s="5"/>
      <c r="DH657" s="5"/>
      <c r="DI657" s="4"/>
      <c r="DJ657" s="6"/>
      <c r="DK657" s="4"/>
      <c r="DL657" s="6"/>
      <c r="DM657" s="5"/>
      <c r="DN657" s="5"/>
      <c r="DO657" s="4"/>
      <c r="DP657" s="6"/>
      <c r="DQ657" s="4"/>
      <c r="DR657" s="6"/>
      <c r="DS657" s="5"/>
      <c r="DT657" s="5"/>
      <c r="DU657" s="4"/>
      <c r="DV657" s="6"/>
      <c r="DW657" s="4"/>
      <c r="DX657" s="6"/>
      <c r="DY657" s="5"/>
      <c r="DZ657" s="5"/>
      <c r="EA657" s="4"/>
      <c r="EB657" s="6"/>
      <c r="EC657" s="4"/>
      <c r="ED657" s="6"/>
      <c r="EE657" s="5"/>
      <c r="EF657" s="5"/>
      <c r="EG657" s="4"/>
      <c r="EH657" s="6"/>
      <c r="EI657" s="4"/>
      <c r="EJ657" s="6"/>
      <c r="EK657" s="5"/>
      <c r="EL657" s="5"/>
      <c r="EM657" s="4"/>
      <c r="EN657" s="6"/>
      <c r="EO657" s="4"/>
      <c r="EP657" s="6"/>
      <c r="EQ657" s="5"/>
      <c r="ER657" s="5"/>
      <c r="ES657" s="4"/>
      <c r="ET657" s="6"/>
      <c r="EU657" s="4"/>
      <c r="EV657" s="6"/>
      <c r="EW657" s="5"/>
      <c r="EX657" s="5"/>
      <c r="EY657" s="4"/>
      <c r="EZ657" s="6"/>
      <c r="FA657" s="4"/>
      <c r="FB657" s="6"/>
      <c r="FC657" s="5"/>
      <c r="FD657" s="5"/>
      <c r="FE657" s="4"/>
      <c r="FF657" s="6"/>
      <c r="FG657" s="4"/>
      <c r="FH657" s="6"/>
      <c r="FI657" s="5"/>
      <c r="FJ657" s="5"/>
      <c r="FK657" s="4"/>
      <c r="FL657" s="6"/>
      <c r="FM657" s="4"/>
      <c r="FN657" s="6"/>
      <c r="FO657" s="5"/>
      <c r="FP657" s="5"/>
      <c r="FQ657" s="4"/>
      <c r="FR657" s="6"/>
      <c r="FS657" s="4"/>
      <c r="FT657" s="6"/>
      <c r="FU657" s="5"/>
      <c r="FV657" s="5"/>
      <c r="FW657" s="4"/>
      <c r="FX657" s="6"/>
      <c r="FY657" s="4"/>
      <c r="FZ657" s="6"/>
      <c r="GA657" s="5"/>
      <c r="GB657" s="5"/>
      <c r="GC657" s="4"/>
      <c r="GD657" s="6"/>
      <c r="GE657" s="4"/>
      <c r="GF657" s="6"/>
      <c r="GG657" s="5"/>
      <c r="GH657" s="5"/>
      <c r="GI657" s="4"/>
      <c r="GJ657" s="6"/>
      <c r="GK657" s="4"/>
      <c r="GL657" s="6"/>
      <c r="GM657" s="5"/>
      <c r="GN657" s="5"/>
      <c r="GO657" s="4"/>
      <c r="GP657" s="6"/>
      <c r="GQ657" s="4"/>
      <c r="GR657" s="6"/>
      <c r="GS657" s="5"/>
      <c r="GT657" s="5"/>
      <c r="GU657" s="4"/>
      <c r="GV657" s="6"/>
      <c r="GW657" s="4"/>
      <c r="GX657" s="6"/>
      <c r="GY657" s="5"/>
      <c r="GZ657" s="5"/>
      <c r="HA657" s="4"/>
      <c r="HB657" s="6"/>
      <c r="HC657" s="4"/>
      <c r="HD657" s="6"/>
      <c r="HE657" s="5"/>
      <c r="HF657" s="5"/>
      <c r="HG657" s="4"/>
      <c r="HH657" s="6"/>
      <c r="HI657" s="4"/>
      <c r="HJ657" s="6"/>
      <c r="HK657" s="5"/>
      <c r="HL657" s="5"/>
      <c r="HM657" s="4"/>
      <c r="HN657" s="6"/>
      <c r="HO657" s="4"/>
      <c r="HP657" s="6"/>
      <c r="HQ657" s="5"/>
      <c r="HR657" s="5"/>
      <c r="HS657" s="4"/>
      <c r="HT657" s="6"/>
      <c r="HU657" s="4"/>
      <c r="HV657" s="6"/>
      <c r="HW657" s="5"/>
      <c r="HX657" s="5"/>
      <c r="HY657" s="4"/>
      <c r="HZ657" s="6"/>
      <c r="IA657" s="4"/>
      <c r="IB657" s="6"/>
      <c r="IC657" s="5"/>
      <c r="ID657" s="5"/>
      <c r="IE657" s="4"/>
      <c r="IF657" s="6"/>
      <c r="IG657" s="4"/>
      <c r="IH657" s="6"/>
      <c r="II657" s="5"/>
      <c r="IJ657" s="5"/>
      <c r="IK657" s="4"/>
      <c r="IL657" s="6"/>
      <c r="IM657" s="4"/>
      <c r="IN657" s="6"/>
      <c r="IO657" s="5"/>
      <c r="IP657" s="5"/>
      <c r="IQ657" s="4"/>
      <c r="IR657" s="6"/>
      <c r="IS657" s="4"/>
      <c r="IT657" s="6"/>
      <c r="IU657" s="5"/>
      <c r="IV657" s="5"/>
      <c r="IW657" s="4"/>
      <c r="IX657" s="6"/>
      <c r="IY657" s="4"/>
      <c r="IZ657" s="6"/>
      <c r="JA657" s="5"/>
      <c r="JB657" s="5"/>
      <c r="JC657" s="4"/>
      <c r="JD657" s="6"/>
      <c r="JE657" s="4"/>
      <c r="JF657" s="6"/>
      <c r="JG657" s="5"/>
      <c r="JH657" s="5"/>
      <c r="JI657" s="4"/>
      <c r="JJ657" s="6"/>
      <c r="JK657" s="4"/>
      <c r="JL657" s="6"/>
      <c r="JM657" s="5"/>
      <c r="JN657" s="5"/>
      <c r="JO657" s="4"/>
      <c r="JP657" s="6"/>
      <c r="JQ657" s="4"/>
      <c r="JR657" s="6"/>
      <c r="JS657" s="5"/>
      <c r="JT657" s="5"/>
      <c r="JU657" s="4"/>
      <c r="JV657" s="6"/>
      <c r="JW657" s="4"/>
      <c r="JX657" s="6"/>
      <c r="JY657" s="5"/>
      <c r="JZ657" s="5"/>
      <c r="KA657" s="4"/>
      <c r="KB657" s="6"/>
      <c r="KC657" s="4"/>
      <c r="KD657" s="6"/>
      <c r="KE657" s="5"/>
      <c r="KF657" s="5"/>
      <c r="KG657" s="4"/>
      <c r="KH657" s="6"/>
      <c r="KI657" s="4"/>
      <c r="KJ657" s="6"/>
      <c r="KK657" s="5"/>
      <c r="KL657" s="5"/>
    </row>
    <row r="658">
      <c r="A658" s="3" t="s">
        <v>85</v>
      </c>
      <c r="B658" s="3" t="s">
        <v>851</v>
      </c>
      <c r="C658" s="3" t="s">
        <v>87</v>
      </c>
      <c r="D658" s="3" t="s">
        <v>712</v>
      </c>
      <c r="E658" s="3" t="s">
        <v>897</v>
      </c>
      <c r="F658" s="3" t="s">
        <v>104</v>
      </c>
      <c r="G658" s="3" t="s">
        <v>104</v>
      </c>
      <c r="H658" s="3" t="s">
        <v>104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/>
      <c r="R658" s="6"/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/>
      <c r="AD658" s="6"/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  <c r="AU658" s="4"/>
      <c r="AV658" s="6"/>
      <c r="AW658" s="4"/>
      <c r="AX658" s="6"/>
      <c r="AY658" s="5"/>
      <c r="AZ658" s="5"/>
      <c r="BA658" s="4"/>
      <c r="BB658" s="6"/>
      <c r="BC658" s="4"/>
      <c r="BD658" s="6"/>
      <c r="BE658" s="5"/>
      <c r="BF658" s="5"/>
      <c r="BG658" s="4"/>
      <c r="BH658" s="6"/>
      <c r="BI658" s="4"/>
      <c r="BJ658" s="6"/>
      <c r="BK658" s="5"/>
      <c r="BL658" s="5"/>
      <c r="BM658" s="4"/>
      <c r="BN658" s="6"/>
      <c r="BO658" s="4"/>
      <c r="BP658" s="6"/>
      <c r="BQ658" s="5"/>
      <c r="BR658" s="5"/>
      <c r="BS658" s="4"/>
      <c r="BT658" s="6"/>
      <c r="BU658" s="4"/>
      <c r="BV658" s="6"/>
      <c r="BW658" s="5"/>
      <c r="BX658" s="5"/>
      <c r="BY658" s="4"/>
      <c r="BZ658" s="6"/>
      <c r="CA658" s="4"/>
      <c r="CB658" s="6"/>
      <c r="CC658" s="5"/>
      <c r="CD658" s="5"/>
      <c r="CE658" s="4"/>
      <c r="CF658" s="6"/>
      <c r="CG658" s="4"/>
      <c r="CH658" s="6"/>
      <c r="CI658" s="5"/>
      <c r="CJ658" s="5"/>
      <c r="CK658" s="4"/>
      <c r="CL658" s="6"/>
      <c r="CM658" s="4"/>
      <c r="CN658" s="6"/>
      <c r="CO658" s="5"/>
      <c r="CP658" s="5"/>
      <c r="CQ658" s="4"/>
      <c r="CR658" s="6"/>
      <c r="CS658" s="4"/>
      <c r="CT658" s="6"/>
      <c r="CU658" s="5"/>
      <c r="CV658" s="5"/>
      <c r="CW658" s="4"/>
      <c r="CX658" s="6"/>
      <c r="CY658" s="4"/>
      <c r="CZ658" s="6"/>
      <c r="DA658" s="5"/>
      <c r="DB658" s="5"/>
      <c r="DC658" s="4"/>
      <c r="DD658" s="6"/>
      <c r="DE658" s="4"/>
      <c r="DF658" s="6"/>
      <c r="DG658" s="5"/>
      <c r="DH658" s="5"/>
      <c r="DI658" s="4"/>
      <c r="DJ658" s="6"/>
      <c r="DK658" s="4"/>
      <c r="DL658" s="6"/>
      <c r="DM658" s="5"/>
      <c r="DN658" s="5"/>
      <c r="DO658" s="4"/>
      <c r="DP658" s="6"/>
      <c r="DQ658" s="4"/>
      <c r="DR658" s="6"/>
      <c r="DS658" s="5"/>
      <c r="DT658" s="5"/>
      <c r="DU658" s="4"/>
      <c r="DV658" s="6"/>
      <c r="DW658" s="4"/>
      <c r="DX658" s="6"/>
      <c r="DY658" s="5"/>
      <c r="DZ658" s="5"/>
      <c r="EA658" s="4"/>
      <c r="EB658" s="6"/>
      <c r="EC658" s="4"/>
      <c r="ED658" s="6"/>
      <c r="EE658" s="5"/>
      <c r="EF658" s="5"/>
      <c r="EG658" s="4"/>
      <c r="EH658" s="6"/>
      <c r="EI658" s="4"/>
      <c r="EJ658" s="6"/>
      <c r="EK658" s="5"/>
      <c r="EL658" s="5"/>
      <c r="EM658" s="4"/>
      <c r="EN658" s="6"/>
      <c r="EO658" s="4"/>
      <c r="EP658" s="6"/>
      <c r="EQ658" s="5"/>
      <c r="ER658" s="5"/>
      <c r="ES658" s="4"/>
      <c r="ET658" s="6"/>
      <c r="EU658" s="4"/>
      <c r="EV658" s="6"/>
      <c r="EW658" s="5"/>
      <c r="EX658" s="5"/>
      <c r="EY658" s="4"/>
      <c r="EZ658" s="6"/>
      <c r="FA658" s="4"/>
      <c r="FB658" s="6"/>
      <c r="FC658" s="5"/>
      <c r="FD658" s="5"/>
      <c r="FE658" s="4"/>
      <c r="FF658" s="6"/>
      <c r="FG658" s="4"/>
      <c r="FH658" s="6"/>
      <c r="FI658" s="5"/>
      <c r="FJ658" s="5"/>
      <c r="FK658" s="4"/>
      <c r="FL658" s="6"/>
      <c r="FM658" s="4"/>
      <c r="FN658" s="6"/>
      <c r="FO658" s="5"/>
      <c r="FP658" s="5"/>
      <c r="FQ658" s="4"/>
      <c r="FR658" s="6"/>
      <c r="FS658" s="4"/>
      <c r="FT658" s="6"/>
      <c r="FU658" s="5"/>
      <c r="FV658" s="5"/>
      <c r="FW658" s="4"/>
      <c r="FX658" s="6"/>
      <c r="FY658" s="4"/>
      <c r="FZ658" s="6"/>
      <c r="GA658" s="5"/>
      <c r="GB658" s="5"/>
      <c r="GC658" s="4"/>
      <c r="GD658" s="6"/>
      <c r="GE658" s="4"/>
      <c r="GF658" s="6"/>
      <c r="GG658" s="5"/>
      <c r="GH658" s="5"/>
      <c r="GI658" s="4"/>
      <c r="GJ658" s="6"/>
      <c r="GK658" s="4"/>
      <c r="GL658" s="6"/>
      <c r="GM658" s="5"/>
      <c r="GN658" s="5"/>
      <c r="GO658" s="4"/>
      <c r="GP658" s="6"/>
      <c r="GQ658" s="4"/>
      <c r="GR658" s="6"/>
      <c r="GS658" s="5"/>
      <c r="GT658" s="5"/>
      <c r="GU658" s="4"/>
      <c r="GV658" s="6"/>
      <c r="GW658" s="4"/>
      <c r="GX658" s="6"/>
      <c r="GY658" s="5"/>
      <c r="GZ658" s="5"/>
      <c r="HA658" s="4"/>
      <c r="HB658" s="6"/>
      <c r="HC658" s="4"/>
      <c r="HD658" s="6"/>
      <c r="HE658" s="5"/>
      <c r="HF658" s="5"/>
      <c r="HG658" s="4"/>
      <c r="HH658" s="6"/>
      <c r="HI658" s="4"/>
      <c r="HJ658" s="6"/>
      <c r="HK658" s="5"/>
      <c r="HL658" s="5"/>
      <c r="HM658" s="4"/>
      <c r="HN658" s="6"/>
      <c r="HO658" s="4"/>
      <c r="HP658" s="6"/>
      <c r="HQ658" s="5"/>
      <c r="HR658" s="5"/>
      <c r="HS658" s="4"/>
      <c r="HT658" s="6"/>
      <c r="HU658" s="4"/>
      <c r="HV658" s="6"/>
      <c r="HW658" s="5"/>
      <c r="HX658" s="5"/>
      <c r="HY658" s="4"/>
      <c r="HZ658" s="6"/>
      <c r="IA658" s="4"/>
      <c r="IB658" s="6"/>
      <c r="IC658" s="5"/>
      <c r="ID658" s="5"/>
      <c r="IE658" s="4"/>
      <c r="IF658" s="6"/>
      <c r="IG658" s="4"/>
      <c r="IH658" s="6"/>
      <c r="II658" s="5"/>
      <c r="IJ658" s="5"/>
      <c r="IK658" s="4"/>
      <c r="IL658" s="6"/>
      <c r="IM658" s="4"/>
      <c r="IN658" s="6"/>
      <c r="IO658" s="5"/>
      <c r="IP658" s="5"/>
      <c r="IQ658" s="4"/>
      <c r="IR658" s="6"/>
      <c r="IS658" s="4"/>
      <c r="IT658" s="6"/>
      <c r="IU658" s="5"/>
      <c r="IV658" s="5"/>
      <c r="IW658" s="4"/>
      <c r="IX658" s="6"/>
      <c r="IY658" s="4"/>
      <c r="IZ658" s="6"/>
      <c r="JA658" s="5"/>
      <c r="JB658" s="5"/>
      <c r="JC658" s="4"/>
      <c r="JD658" s="6"/>
      <c r="JE658" s="4"/>
      <c r="JF658" s="6"/>
      <c r="JG658" s="5"/>
      <c r="JH658" s="5"/>
      <c r="JI658" s="4"/>
      <c r="JJ658" s="6"/>
      <c r="JK658" s="4"/>
      <c r="JL658" s="6"/>
      <c r="JM658" s="5"/>
      <c r="JN658" s="5"/>
      <c r="JO658" s="4"/>
      <c r="JP658" s="6"/>
      <c r="JQ658" s="4"/>
      <c r="JR658" s="6"/>
      <c r="JS658" s="5"/>
      <c r="JT658" s="5"/>
      <c r="JU658" s="4"/>
      <c r="JV658" s="6"/>
      <c r="JW658" s="4"/>
      <c r="JX658" s="6"/>
      <c r="JY658" s="5"/>
      <c r="JZ658" s="5"/>
      <c r="KA658" s="4"/>
      <c r="KB658" s="6"/>
      <c r="KC658" s="4"/>
      <c r="KD658" s="6"/>
      <c r="KE658" s="5"/>
      <c r="KF658" s="5"/>
      <c r="KG658" s="4"/>
      <c r="KH658" s="6"/>
      <c r="KI658" s="4"/>
      <c r="KJ658" s="6"/>
      <c r="KK658" s="5"/>
      <c r="KL658" s="5"/>
    </row>
    <row r="659">
      <c r="A659" s="3" t="s">
        <v>85</v>
      </c>
      <c r="B659" s="3" t="s">
        <v>851</v>
      </c>
      <c r="C659" s="3" t="s">
        <v>87</v>
      </c>
      <c r="D659" s="3" t="s">
        <v>712</v>
      </c>
      <c r="E659" s="3" t="s">
        <v>898</v>
      </c>
      <c r="F659" s="3" t="s">
        <v>104</v>
      </c>
      <c r="G659" s="3" t="s">
        <v>104</v>
      </c>
      <c r="H659" s="3" t="s">
        <v>104</v>
      </c>
      <c r="I659" s="4"/>
      <c r="J659" s="4">
        <f>=ROUNDDOWN({0},0)</f>
      </c>
      <c r="K659" s="4"/>
      <c r="L659" s="5"/>
      <c r="M659" s="4"/>
      <c r="N659" s="4">
        <f>=ROUNDDOWN({0},0)</f>
      </c>
      <c r="O659" s="4"/>
      <c r="P659" s="5"/>
      <c r="Q659" s="4"/>
      <c r="R659" s="6"/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/>
      <c r="AD659" s="6"/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  <c r="AU659" s="4"/>
      <c r="AV659" s="6"/>
      <c r="AW659" s="4"/>
      <c r="AX659" s="6"/>
      <c r="AY659" s="5"/>
      <c r="AZ659" s="5"/>
      <c r="BA659" s="4"/>
      <c r="BB659" s="6"/>
      <c r="BC659" s="4"/>
      <c r="BD659" s="6"/>
      <c r="BE659" s="5"/>
      <c r="BF659" s="5"/>
      <c r="BG659" s="4"/>
      <c r="BH659" s="6"/>
      <c r="BI659" s="4"/>
      <c r="BJ659" s="6"/>
      <c r="BK659" s="5"/>
      <c r="BL659" s="5"/>
      <c r="BM659" s="4"/>
      <c r="BN659" s="6"/>
      <c r="BO659" s="4"/>
      <c r="BP659" s="6"/>
      <c r="BQ659" s="5"/>
      <c r="BR659" s="5"/>
      <c r="BS659" s="4"/>
      <c r="BT659" s="6"/>
      <c r="BU659" s="4"/>
      <c r="BV659" s="6"/>
      <c r="BW659" s="5"/>
      <c r="BX659" s="5"/>
      <c r="BY659" s="4"/>
      <c r="BZ659" s="6"/>
      <c r="CA659" s="4"/>
      <c r="CB659" s="6"/>
      <c r="CC659" s="5"/>
      <c r="CD659" s="5"/>
      <c r="CE659" s="4"/>
      <c r="CF659" s="6"/>
      <c r="CG659" s="4"/>
      <c r="CH659" s="6"/>
      <c r="CI659" s="5"/>
      <c r="CJ659" s="5"/>
      <c r="CK659" s="4"/>
      <c r="CL659" s="6"/>
      <c r="CM659" s="4"/>
      <c r="CN659" s="6"/>
      <c r="CO659" s="5"/>
      <c r="CP659" s="5"/>
      <c r="CQ659" s="4"/>
      <c r="CR659" s="6"/>
      <c r="CS659" s="4"/>
      <c r="CT659" s="6"/>
      <c r="CU659" s="5"/>
      <c r="CV659" s="5"/>
      <c r="CW659" s="4"/>
      <c r="CX659" s="6"/>
      <c r="CY659" s="4"/>
      <c r="CZ659" s="6"/>
      <c r="DA659" s="5"/>
      <c r="DB659" s="5"/>
      <c r="DC659" s="4"/>
      <c r="DD659" s="6"/>
      <c r="DE659" s="4"/>
      <c r="DF659" s="6"/>
      <c r="DG659" s="5"/>
      <c r="DH659" s="5"/>
      <c r="DI659" s="4"/>
      <c r="DJ659" s="6"/>
      <c r="DK659" s="4"/>
      <c r="DL659" s="6"/>
      <c r="DM659" s="5"/>
      <c r="DN659" s="5"/>
      <c r="DO659" s="4"/>
      <c r="DP659" s="6"/>
      <c r="DQ659" s="4"/>
      <c r="DR659" s="6"/>
      <c r="DS659" s="5"/>
      <c r="DT659" s="5"/>
      <c r="DU659" s="4"/>
      <c r="DV659" s="6"/>
      <c r="DW659" s="4"/>
      <c r="DX659" s="6"/>
      <c r="DY659" s="5"/>
      <c r="DZ659" s="5"/>
      <c r="EA659" s="4"/>
      <c r="EB659" s="6"/>
      <c r="EC659" s="4"/>
      <c r="ED659" s="6"/>
      <c r="EE659" s="5"/>
      <c r="EF659" s="5"/>
      <c r="EG659" s="4"/>
      <c r="EH659" s="6"/>
      <c r="EI659" s="4"/>
      <c r="EJ659" s="6"/>
      <c r="EK659" s="5"/>
      <c r="EL659" s="5"/>
      <c r="EM659" s="4"/>
      <c r="EN659" s="6"/>
      <c r="EO659" s="4"/>
      <c r="EP659" s="6"/>
      <c r="EQ659" s="5"/>
      <c r="ER659" s="5"/>
      <c r="ES659" s="4"/>
      <c r="ET659" s="6"/>
      <c r="EU659" s="4"/>
      <c r="EV659" s="6"/>
      <c r="EW659" s="5"/>
      <c r="EX659" s="5"/>
      <c r="EY659" s="4"/>
      <c r="EZ659" s="6"/>
      <c r="FA659" s="4"/>
      <c r="FB659" s="6"/>
      <c r="FC659" s="5"/>
      <c r="FD659" s="5"/>
      <c r="FE659" s="4"/>
      <c r="FF659" s="6"/>
      <c r="FG659" s="4"/>
      <c r="FH659" s="6"/>
      <c r="FI659" s="5"/>
      <c r="FJ659" s="5"/>
      <c r="FK659" s="4"/>
      <c r="FL659" s="6"/>
      <c r="FM659" s="4"/>
      <c r="FN659" s="6"/>
      <c r="FO659" s="5"/>
      <c r="FP659" s="5"/>
      <c r="FQ659" s="4"/>
      <c r="FR659" s="6"/>
      <c r="FS659" s="4"/>
      <c r="FT659" s="6"/>
      <c r="FU659" s="5"/>
      <c r="FV659" s="5"/>
      <c r="FW659" s="4"/>
      <c r="FX659" s="6"/>
      <c r="FY659" s="4"/>
      <c r="FZ659" s="6"/>
      <c r="GA659" s="5"/>
      <c r="GB659" s="5"/>
      <c r="GC659" s="4"/>
      <c r="GD659" s="6"/>
      <c r="GE659" s="4"/>
      <c r="GF659" s="6"/>
      <c r="GG659" s="5"/>
      <c r="GH659" s="5"/>
      <c r="GI659" s="4"/>
      <c r="GJ659" s="6"/>
      <c r="GK659" s="4"/>
      <c r="GL659" s="6"/>
      <c r="GM659" s="5"/>
      <c r="GN659" s="5"/>
      <c r="GO659" s="4"/>
      <c r="GP659" s="6"/>
      <c r="GQ659" s="4"/>
      <c r="GR659" s="6"/>
      <c r="GS659" s="5"/>
      <c r="GT659" s="5"/>
      <c r="GU659" s="4"/>
      <c r="GV659" s="6"/>
      <c r="GW659" s="4"/>
      <c r="GX659" s="6"/>
      <c r="GY659" s="5"/>
      <c r="GZ659" s="5"/>
      <c r="HA659" s="4"/>
      <c r="HB659" s="6"/>
      <c r="HC659" s="4"/>
      <c r="HD659" s="6"/>
      <c r="HE659" s="5"/>
      <c r="HF659" s="5"/>
      <c r="HG659" s="4"/>
      <c r="HH659" s="6"/>
      <c r="HI659" s="4"/>
      <c r="HJ659" s="6"/>
      <c r="HK659" s="5"/>
      <c r="HL659" s="5"/>
      <c r="HM659" s="4"/>
      <c r="HN659" s="6"/>
      <c r="HO659" s="4"/>
      <c r="HP659" s="6"/>
      <c r="HQ659" s="5"/>
      <c r="HR659" s="5"/>
      <c r="HS659" s="4"/>
      <c r="HT659" s="6"/>
      <c r="HU659" s="4"/>
      <c r="HV659" s="6"/>
      <c r="HW659" s="5"/>
      <c r="HX659" s="5"/>
      <c r="HY659" s="4"/>
      <c r="HZ659" s="6"/>
      <c r="IA659" s="4"/>
      <c r="IB659" s="6"/>
      <c r="IC659" s="5"/>
      <c r="ID659" s="5"/>
      <c r="IE659" s="4"/>
      <c r="IF659" s="6"/>
      <c r="IG659" s="4"/>
      <c r="IH659" s="6"/>
      <c r="II659" s="5"/>
      <c r="IJ659" s="5"/>
      <c r="IK659" s="4"/>
      <c r="IL659" s="6"/>
      <c r="IM659" s="4"/>
      <c r="IN659" s="6"/>
      <c r="IO659" s="5"/>
      <c r="IP659" s="5"/>
      <c r="IQ659" s="4"/>
      <c r="IR659" s="6"/>
      <c r="IS659" s="4"/>
      <c r="IT659" s="6"/>
      <c r="IU659" s="5"/>
      <c r="IV659" s="5"/>
      <c r="IW659" s="4"/>
      <c r="IX659" s="6"/>
      <c r="IY659" s="4"/>
      <c r="IZ659" s="6"/>
      <c r="JA659" s="5"/>
      <c r="JB659" s="5"/>
      <c r="JC659" s="4"/>
      <c r="JD659" s="6"/>
      <c r="JE659" s="4"/>
      <c r="JF659" s="6"/>
      <c r="JG659" s="5"/>
      <c r="JH659" s="5"/>
      <c r="JI659" s="4"/>
      <c r="JJ659" s="6"/>
      <c r="JK659" s="4"/>
      <c r="JL659" s="6"/>
      <c r="JM659" s="5"/>
      <c r="JN659" s="5"/>
      <c r="JO659" s="4"/>
      <c r="JP659" s="6"/>
      <c r="JQ659" s="4"/>
      <c r="JR659" s="6"/>
      <c r="JS659" s="5"/>
      <c r="JT659" s="5"/>
      <c r="JU659" s="4"/>
      <c r="JV659" s="6"/>
      <c r="JW659" s="4"/>
      <c r="JX659" s="6"/>
      <c r="JY659" s="5"/>
      <c r="JZ659" s="5"/>
      <c r="KA659" s="4"/>
      <c r="KB659" s="6"/>
      <c r="KC659" s="4"/>
      <c r="KD659" s="6"/>
      <c r="KE659" s="5"/>
      <c r="KF659" s="5"/>
      <c r="KG659" s="4"/>
      <c r="KH659" s="6"/>
      <c r="KI659" s="4"/>
      <c r="KJ659" s="6"/>
      <c r="KK659" s="5"/>
      <c r="KL659" s="5"/>
    </row>
    <row r="660">
      <c r="A660" s="3" t="s">
        <v>85</v>
      </c>
      <c r="B660" s="3" t="s">
        <v>851</v>
      </c>
      <c r="C660" s="3" t="s">
        <v>87</v>
      </c>
      <c r="D660" s="3" t="s">
        <v>712</v>
      </c>
      <c r="E660" s="3" t="s">
        <v>899</v>
      </c>
      <c r="F660" s="3" t="s">
        <v>104</v>
      </c>
      <c r="G660" s="3" t="s">
        <v>104</v>
      </c>
      <c r="H660" s="3" t="s">
        <v>104</v>
      </c>
      <c r="I660" s="4"/>
      <c r="J660" s="4">
        <f>=ROUNDDOWN({0},0)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  <c r="AU660" s="4"/>
      <c r="AV660" s="6"/>
      <c r="AW660" s="4"/>
      <c r="AX660" s="6"/>
      <c r="AY660" s="5"/>
      <c r="AZ660" s="5"/>
      <c r="BA660" s="4"/>
      <c r="BB660" s="6"/>
      <c r="BC660" s="4"/>
      <c r="BD660" s="6"/>
      <c r="BE660" s="5"/>
      <c r="BF660" s="5"/>
      <c r="BG660" s="4"/>
      <c r="BH660" s="6"/>
      <c r="BI660" s="4"/>
      <c r="BJ660" s="6"/>
      <c r="BK660" s="5"/>
      <c r="BL660" s="5"/>
      <c r="BM660" s="4"/>
      <c r="BN660" s="6"/>
      <c r="BO660" s="4"/>
      <c r="BP660" s="6"/>
      <c r="BQ660" s="5"/>
      <c r="BR660" s="5"/>
      <c r="BS660" s="4"/>
      <c r="BT660" s="6"/>
      <c r="BU660" s="4"/>
      <c r="BV660" s="6"/>
      <c r="BW660" s="5"/>
      <c r="BX660" s="5"/>
      <c r="BY660" s="4"/>
      <c r="BZ660" s="6"/>
      <c r="CA660" s="4"/>
      <c r="CB660" s="6"/>
      <c r="CC660" s="5"/>
      <c r="CD660" s="5"/>
      <c r="CE660" s="4"/>
      <c r="CF660" s="6"/>
      <c r="CG660" s="4"/>
      <c r="CH660" s="6"/>
      <c r="CI660" s="5"/>
      <c r="CJ660" s="5"/>
      <c r="CK660" s="4"/>
      <c r="CL660" s="6"/>
      <c r="CM660" s="4"/>
      <c r="CN660" s="6"/>
      <c r="CO660" s="5"/>
      <c r="CP660" s="5"/>
      <c r="CQ660" s="4"/>
      <c r="CR660" s="6"/>
      <c r="CS660" s="4"/>
      <c r="CT660" s="6"/>
      <c r="CU660" s="5"/>
      <c r="CV660" s="5"/>
      <c r="CW660" s="4"/>
      <c r="CX660" s="6"/>
      <c r="CY660" s="4"/>
      <c r="CZ660" s="6"/>
      <c r="DA660" s="5"/>
      <c r="DB660" s="5"/>
      <c r="DC660" s="4"/>
      <c r="DD660" s="6"/>
      <c r="DE660" s="4"/>
      <c r="DF660" s="6"/>
      <c r="DG660" s="5"/>
      <c r="DH660" s="5"/>
      <c r="DI660" s="4"/>
      <c r="DJ660" s="6"/>
      <c r="DK660" s="4"/>
      <c r="DL660" s="6"/>
      <c r="DM660" s="5"/>
      <c r="DN660" s="5"/>
      <c r="DO660" s="4"/>
      <c r="DP660" s="6"/>
      <c r="DQ660" s="4"/>
      <c r="DR660" s="6"/>
      <c r="DS660" s="5"/>
      <c r="DT660" s="5"/>
      <c r="DU660" s="4"/>
      <c r="DV660" s="6"/>
      <c r="DW660" s="4"/>
      <c r="DX660" s="6"/>
      <c r="DY660" s="5"/>
      <c r="DZ660" s="5"/>
      <c r="EA660" s="4"/>
      <c r="EB660" s="6"/>
      <c r="EC660" s="4"/>
      <c r="ED660" s="6"/>
      <c r="EE660" s="5"/>
      <c r="EF660" s="5"/>
      <c r="EG660" s="4"/>
      <c r="EH660" s="6"/>
      <c r="EI660" s="4"/>
      <c r="EJ660" s="6"/>
      <c r="EK660" s="5"/>
      <c r="EL660" s="5"/>
      <c r="EM660" s="4"/>
      <c r="EN660" s="6"/>
      <c r="EO660" s="4"/>
      <c r="EP660" s="6"/>
      <c r="EQ660" s="5"/>
      <c r="ER660" s="5"/>
      <c r="ES660" s="4"/>
      <c r="ET660" s="6"/>
      <c r="EU660" s="4"/>
      <c r="EV660" s="6"/>
      <c r="EW660" s="5"/>
      <c r="EX660" s="5"/>
      <c r="EY660" s="4"/>
      <c r="EZ660" s="6"/>
      <c r="FA660" s="4"/>
      <c r="FB660" s="6"/>
      <c r="FC660" s="5"/>
      <c r="FD660" s="5"/>
      <c r="FE660" s="4"/>
      <c r="FF660" s="6"/>
      <c r="FG660" s="4"/>
      <c r="FH660" s="6"/>
      <c r="FI660" s="5"/>
      <c r="FJ660" s="5"/>
      <c r="FK660" s="4"/>
      <c r="FL660" s="6"/>
      <c r="FM660" s="4"/>
      <c r="FN660" s="6"/>
      <c r="FO660" s="5"/>
      <c r="FP660" s="5"/>
      <c r="FQ660" s="4"/>
      <c r="FR660" s="6"/>
      <c r="FS660" s="4"/>
      <c r="FT660" s="6"/>
      <c r="FU660" s="5"/>
      <c r="FV660" s="5"/>
      <c r="FW660" s="4"/>
      <c r="FX660" s="6"/>
      <c r="FY660" s="4"/>
      <c r="FZ660" s="6"/>
      <c r="GA660" s="5"/>
      <c r="GB660" s="5"/>
      <c r="GC660" s="4"/>
      <c r="GD660" s="6"/>
      <c r="GE660" s="4"/>
      <c r="GF660" s="6"/>
      <c r="GG660" s="5"/>
      <c r="GH660" s="5"/>
      <c r="GI660" s="4"/>
      <c r="GJ660" s="6"/>
      <c r="GK660" s="4"/>
      <c r="GL660" s="6"/>
      <c r="GM660" s="5"/>
      <c r="GN660" s="5"/>
      <c r="GO660" s="4"/>
      <c r="GP660" s="6"/>
      <c r="GQ660" s="4"/>
      <c r="GR660" s="6"/>
      <c r="GS660" s="5"/>
      <c r="GT660" s="5"/>
      <c r="GU660" s="4"/>
      <c r="GV660" s="6"/>
      <c r="GW660" s="4"/>
      <c r="GX660" s="6"/>
      <c r="GY660" s="5"/>
      <c r="GZ660" s="5"/>
      <c r="HA660" s="4"/>
      <c r="HB660" s="6"/>
      <c r="HC660" s="4"/>
      <c r="HD660" s="6"/>
      <c r="HE660" s="5"/>
      <c r="HF660" s="5"/>
      <c r="HG660" s="4"/>
      <c r="HH660" s="6"/>
      <c r="HI660" s="4"/>
      <c r="HJ660" s="6"/>
      <c r="HK660" s="5"/>
      <c r="HL660" s="5"/>
      <c r="HM660" s="4"/>
      <c r="HN660" s="6"/>
      <c r="HO660" s="4"/>
      <c r="HP660" s="6"/>
      <c r="HQ660" s="5"/>
      <c r="HR660" s="5"/>
      <c r="HS660" s="4"/>
      <c r="HT660" s="6"/>
      <c r="HU660" s="4"/>
      <c r="HV660" s="6"/>
      <c r="HW660" s="5"/>
      <c r="HX660" s="5"/>
      <c r="HY660" s="4"/>
      <c r="HZ660" s="6"/>
      <c r="IA660" s="4"/>
      <c r="IB660" s="6"/>
      <c r="IC660" s="5"/>
      <c r="ID660" s="5"/>
      <c r="IE660" s="4"/>
      <c r="IF660" s="6"/>
      <c r="IG660" s="4"/>
      <c r="IH660" s="6"/>
      <c r="II660" s="5"/>
      <c r="IJ660" s="5"/>
      <c r="IK660" s="4"/>
      <c r="IL660" s="6"/>
      <c r="IM660" s="4"/>
      <c r="IN660" s="6"/>
      <c r="IO660" s="5"/>
      <c r="IP660" s="5"/>
      <c r="IQ660" s="4"/>
      <c r="IR660" s="6"/>
      <c r="IS660" s="4"/>
      <c r="IT660" s="6"/>
      <c r="IU660" s="5"/>
      <c r="IV660" s="5"/>
      <c r="IW660" s="4"/>
      <c r="IX660" s="6"/>
      <c r="IY660" s="4"/>
      <c r="IZ660" s="6"/>
      <c r="JA660" s="5"/>
      <c r="JB660" s="5"/>
      <c r="JC660" s="4"/>
      <c r="JD660" s="6"/>
      <c r="JE660" s="4"/>
      <c r="JF660" s="6"/>
      <c r="JG660" s="5"/>
      <c r="JH660" s="5"/>
      <c r="JI660" s="4"/>
      <c r="JJ660" s="6"/>
      <c r="JK660" s="4"/>
      <c r="JL660" s="6"/>
      <c r="JM660" s="5"/>
      <c r="JN660" s="5"/>
      <c r="JO660" s="4"/>
      <c r="JP660" s="6"/>
      <c r="JQ660" s="4"/>
      <c r="JR660" s="6"/>
      <c r="JS660" s="5"/>
      <c r="JT660" s="5"/>
      <c r="JU660" s="4"/>
      <c r="JV660" s="6"/>
      <c r="JW660" s="4"/>
      <c r="JX660" s="6"/>
      <c r="JY660" s="5"/>
      <c r="JZ660" s="5"/>
      <c r="KA660" s="4"/>
      <c r="KB660" s="6"/>
      <c r="KC660" s="4"/>
      <c r="KD660" s="6"/>
      <c r="KE660" s="5"/>
      <c r="KF660" s="5"/>
      <c r="KG660" s="4"/>
      <c r="KH660" s="6"/>
      <c r="KI660" s="4"/>
      <c r="KJ660" s="6"/>
      <c r="KK660" s="5"/>
      <c r="KL660" s="5"/>
    </row>
    <row r="661">
      <c r="A661" s="3" t="s">
        <v>85</v>
      </c>
      <c r="B661" s="3" t="s">
        <v>851</v>
      </c>
      <c r="C661" s="3" t="s">
        <v>87</v>
      </c>
      <c r="D661" s="3" t="s">
        <v>712</v>
      </c>
      <c r="E661" s="3" t="s">
        <v>900</v>
      </c>
      <c r="F661" s="3" t="s">
        <v>104</v>
      </c>
      <c r="G661" s="3" t="s">
        <v>104</v>
      </c>
      <c r="H661" s="3" t="s">
        <v>104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/>
      <c r="R661" s="6"/>
      <c r="S661" s="4"/>
      <c r="T661" s="6"/>
      <c r="U661" s="5"/>
      <c r="V661" s="5"/>
      <c r="W661" s="4"/>
      <c r="X661" s="6"/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  <c r="AU661" s="4"/>
      <c r="AV661" s="6"/>
      <c r="AW661" s="4"/>
      <c r="AX661" s="6"/>
      <c r="AY661" s="5"/>
      <c r="AZ661" s="5"/>
      <c r="BA661" s="4"/>
      <c r="BB661" s="6"/>
      <c r="BC661" s="4"/>
      <c r="BD661" s="6"/>
      <c r="BE661" s="5"/>
      <c r="BF661" s="5"/>
      <c r="BG661" s="4"/>
      <c r="BH661" s="6"/>
      <c r="BI661" s="4"/>
      <c r="BJ661" s="6"/>
      <c r="BK661" s="5"/>
      <c r="BL661" s="5"/>
      <c r="BM661" s="4"/>
      <c r="BN661" s="6"/>
      <c r="BO661" s="4"/>
      <c r="BP661" s="6"/>
      <c r="BQ661" s="5"/>
      <c r="BR661" s="5"/>
      <c r="BS661" s="4"/>
      <c r="BT661" s="6"/>
      <c r="BU661" s="4"/>
      <c r="BV661" s="6"/>
      <c r="BW661" s="5"/>
      <c r="BX661" s="5"/>
      <c r="BY661" s="4"/>
      <c r="BZ661" s="6"/>
      <c r="CA661" s="4"/>
      <c r="CB661" s="6"/>
      <c r="CC661" s="5"/>
      <c r="CD661" s="5"/>
      <c r="CE661" s="4"/>
      <c r="CF661" s="6"/>
      <c r="CG661" s="4"/>
      <c r="CH661" s="6"/>
      <c r="CI661" s="5"/>
      <c r="CJ661" s="5"/>
      <c r="CK661" s="4"/>
      <c r="CL661" s="6"/>
      <c r="CM661" s="4"/>
      <c r="CN661" s="6"/>
      <c r="CO661" s="5"/>
      <c r="CP661" s="5"/>
      <c r="CQ661" s="4"/>
      <c r="CR661" s="6"/>
      <c r="CS661" s="4"/>
      <c r="CT661" s="6"/>
      <c r="CU661" s="5"/>
      <c r="CV661" s="5"/>
      <c r="CW661" s="4"/>
      <c r="CX661" s="6"/>
      <c r="CY661" s="4"/>
      <c r="CZ661" s="6"/>
      <c r="DA661" s="5"/>
      <c r="DB661" s="5"/>
      <c r="DC661" s="4"/>
      <c r="DD661" s="6"/>
      <c r="DE661" s="4"/>
      <c r="DF661" s="6"/>
      <c r="DG661" s="5"/>
      <c r="DH661" s="5"/>
      <c r="DI661" s="4"/>
      <c r="DJ661" s="6"/>
      <c r="DK661" s="4"/>
      <c r="DL661" s="6"/>
      <c r="DM661" s="5"/>
      <c r="DN661" s="5"/>
      <c r="DO661" s="4"/>
      <c r="DP661" s="6"/>
      <c r="DQ661" s="4"/>
      <c r="DR661" s="6"/>
      <c r="DS661" s="5"/>
      <c r="DT661" s="5"/>
      <c r="DU661" s="4"/>
      <c r="DV661" s="6"/>
      <c r="DW661" s="4"/>
      <c r="DX661" s="6"/>
      <c r="DY661" s="5"/>
      <c r="DZ661" s="5"/>
      <c r="EA661" s="4"/>
      <c r="EB661" s="6"/>
      <c r="EC661" s="4"/>
      <c r="ED661" s="6"/>
      <c r="EE661" s="5"/>
      <c r="EF661" s="5"/>
      <c r="EG661" s="4"/>
      <c r="EH661" s="6"/>
      <c r="EI661" s="4"/>
      <c r="EJ661" s="6"/>
      <c r="EK661" s="5"/>
      <c r="EL661" s="5"/>
      <c r="EM661" s="4"/>
      <c r="EN661" s="6"/>
      <c r="EO661" s="4"/>
      <c r="EP661" s="6"/>
      <c r="EQ661" s="5"/>
      <c r="ER661" s="5"/>
      <c r="ES661" s="4"/>
      <c r="ET661" s="6"/>
      <c r="EU661" s="4"/>
      <c r="EV661" s="6"/>
      <c r="EW661" s="5"/>
      <c r="EX661" s="5"/>
      <c r="EY661" s="4"/>
      <c r="EZ661" s="6"/>
      <c r="FA661" s="4"/>
      <c r="FB661" s="6"/>
      <c r="FC661" s="5"/>
      <c r="FD661" s="5"/>
      <c r="FE661" s="4"/>
      <c r="FF661" s="6"/>
      <c r="FG661" s="4"/>
      <c r="FH661" s="6"/>
      <c r="FI661" s="5"/>
      <c r="FJ661" s="5"/>
      <c r="FK661" s="4"/>
      <c r="FL661" s="6"/>
      <c r="FM661" s="4"/>
      <c r="FN661" s="6"/>
      <c r="FO661" s="5"/>
      <c r="FP661" s="5"/>
      <c r="FQ661" s="4"/>
      <c r="FR661" s="6"/>
      <c r="FS661" s="4"/>
      <c r="FT661" s="6"/>
      <c r="FU661" s="5"/>
      <c r="FV661" s="5"/>
      <c r="FW661" s="4"/>
      <c r="FX661" s="6"/>
      <c r="FY661" s="4"/>
      <c r="FZ661" s="6"/>
      <c r="GA661" s="5"/>
      <c r="GB661" s="5"/>
      <c r="GC661" s="4"/>
      <c r="GD661" s="6"/>
      <c r="GE661" s="4"/>
      <c r="GF661" s="6"/>
      <c r="GG661" s="5"/>
      <c r="GH661" s="5"/>
      <c r="GI661" s="4"/>
      <c r="GJ661" s="6"/>
      <c r="GK661" s="4"/>
      <c r="GL661" s="6"/>
      <c r="GM661" s="5"/>
      <c r="GN661" s="5"/>
      <c r="GO661" s="4"/>
      <c r="GP661" s="6"/>
      <c r="GQ661" s="4"/>
      <c r="GR661" s="6"/>
      <c r="GS661" s="5"/>
      <c r="GT661" s="5"/>
      <c r="GU661" s="4"/>
      <c r="GV661" s="6"/>
      <c r="GW661" s="4"/>
      <c r="GX661" s="6"/>
      <c r="GY661" s="5"/>
      <c r="GZ661" s="5"/>
      <c r="HA661" s="4"/>
      <c r="HB661" s="6"/>
      <c r="HC661" s="4"/>
      <c r="HD661" s="6"/>
      <c r="HE661" s="5"/>
      <c r="HF661" s="5"/>
      <c r="HG661" s="4"/>
      <c r="HH661" s="6"/>
      <c r="HI661" s="4"/>
      <c r="HJ661" s="6"/>
      <c r="HK661" s="5"/>
      <c r="HL661" s="5"/>
      <c r="HM661" s="4"/>
      <c r="HN661" s="6"/>
      <c r="HO661" s="4"/>
      <c r="HP661" s="6"/>
      <c r="HQ661" s="5"/>
      <c r="HR661" s="5"/>
      <c r="HS661" s="4"/>
      <c r="HT661" s="6"/>
      <c r="HU661" s="4"/>
      <c r="HV661" s="6"/>
      <c r="HW661" s="5"/>
      <c r="HX661" s="5"/>
      <c r="HY661" s="4"/>
      <c r="HZ661" s="6"/>
      <c r="IA661" s="4"/>
      <c r="IB661" s="6"/>
      <c r="IC661" s="5"/>
      <c r="ID661" s="5"/>
      <c r="IE661" s="4"/>
      <c r="IF661" s="6"/>
      <c r="IG661" s="4"/>
      <c r="IH661" s="6"/>
      <c r="II661" s="5"/>
      <c r="IJ661" s="5"/>
      <c r="IK661" s="4"/>
      <c r="IL661" s="6"/>
      <c r="IM661" s="4"/>
      <c r="IN661" s="6"/>
      <c r="IO661" s="5"/>
      <c r="IP661" s="5"/>
      <c r="IQ661" s="4"/>
      <c r="IR661" s="6"/>
      <c r="IS661" s="4"/>
      <c r="IT661" s="6"/>
      <c r="IU661" s="5"/>
      <c r="IV661" s="5"/>
      <c r="IW661" s="4"/>
      <c r="IX661" s="6"/>
      <c r="IY661" s="4"/>
      <c r="IZ661" s="6"/>
      <c r="JA661" s="5"/>
      <c r="JB661" s="5"/>
      <c r="JC661" s="4"/>
      <c r="JD661" s="6"/>
      <c r="JE661" s="4"/>
      <c r="JF661" s="6"/>
      <c r="JG661" s="5"/>
      <c r="JH661" s="5"/>
      <c r="JI661" s="4"/>
      <c r="JJ661" s="6"/>
      <c r="JK661" s="4"/>
      <c r="JL661" s="6"/>
      <c r="JM661" s="5"/>
      <c r="JN661" s="5"/>
      <c r="JO661" s="4"/>
      <c r="JP661" s="6"/>
      <c r="JQ661" s="4"/>
      <c r="JR661" s="6"/>
      <c r="JS661" s="5"/>
      <c r="JT661" s="5"/>
      <c r="JU661" s="4"/>
      <c r="JV661" s="6"/>
      <c r="JW661" s="4"/>
      <c r="JX661" s="6"/>
      <c r="JY661" s="5"/>
      <c r="JZ661" s="5"/>
      <c r="KA661" s="4"/>
      <c r="KB661" s="6"/>
      <c r="KC661" s="4"/>
      <c r="KD661" s="6"/>
      <c r="KE661" s="5"/>
      <c r="KF661" s="5"/>
      <c r="KG661" s="4"/>
      <c r="KH661" s="6"/>
      <c r="KI661" s="4"/>
      <c r="KJ661" s="6"/>
      <c r="KK661" s="5"/>
      <c r="KL661" s="5"/>
    </row>
    <row r="662">
      <c r="A662" s="3" t="s">
        <v>85</v>
      </c>
      <c r="B662" s="3" t="s">
        <v>851</v>
      </c>
      <c r="C662" s="3" t="s">
        <v>87</v>
      </c>
      <c r="D662" s="3" t="s">
        <v>712</v>
      </c>
      <c r="E662" s="3" t="s">
        <v>901</v>
      </c>
      <c r="F662" s="3" t="s">
        <v>104</v>
      </c>
      <c r="G662" s="3" t="s">
        <v>104</v>
      </c>
      <c r="H662" s="3" t="s">
        <v>104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/>
      <c r="T662" s="6"/>
      <c r="U662" s="5"/>
      <c r="V662" s="5"/>
      <c r="W662" s="4"/>
      <c r="X662" s="6"/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  <c r="AU662" s="4"/>
      <c r="AV662" s="6"/>
      <c r="AW662" s="4"/>
      <c r="AX662" s="6"/>
      <c r="AY662" s="5"/>
      <c r="AZ662" s="5"/>
      <c r="BA662" s="4"/>
      <c r="BB662" s="6"/>
      <c r="BC662" s="4"/>
      <c r="BD662" s="6"/>
      <c r="BE662" s="5"/>
      <c r="BF662" s="5"/>
      <c r="BG662" s="4"/>
      <c r="BH662" s="6"/>
      <c r="BI662" s="4"/>
      <c r="BJ662" s="6"/>
      <c r="BK662" s="5"/>
      <c r="BL662" s="5"/>
      <c r="BM662" s="4"/>
      <c r="BN662" s="6"/>
      <c r="BO662" s="4"/>
      <c r="BP662" s="6"/>
      <c r="BQ662" s="5"/>
      <c r="BR662" s="5"/>
      <c r="BS662" s="4"/>
      <c r="BT662" s="6"/>
      <c r="BU662" s="4"/>
      <c r="BV662" s="6"/>
      <c r="BW662" s="5"/>
      <c r="BX662" s="5"/>
      <c r="BY662" s="4"/>
      <c r="BZ662" s="6"/>
      <c r="CA662" s="4"/>
      <c r="CB662" s="6"/>
      <c r="CC662" s="5"/>
      <c r="CD662" s="5"/>
      <c r="CE662" s="4"/>
      <c r="CF662" s="6"/>
      <c r="CG662" s="4"/>
      <c r="CH662" s="6"/>
      <c r="CI662" s="5"/>
      <c r="CJ662" s="5"/>
      <c r="CK662" s="4"/>
      <c r="CL662" s="6"/>
      <c r="CM662" s="4"/>
      <c r="CN662" s="6"/>
      <c r="CO662" s="5"/>
      <c r="CP662" s="5"/>
      <c r="CQ662" s="4"/>
      <c r="CR662" s="6"/>
      <c r="CS662" s="4"/>
      <c r="CT662" s="6"/>
      <c r="CU662" s="5"/>
      <c r="CV662" s="5"/>
      <c r="CW662" s="4"/>
      <c r="CX662" s="6"/>
      <c r="CY662" s="4"/>
      <c r="CZ662" s="6"/>
      <c r="DA662" s="5"/>
      <c r="DB662" s="5"/>
      <c r="DC662" s="4"/>
      <c r="DD662" s="6"/>
      <c r="DE662" s="4"/>
      <c r="DF662" s="6"/>
      <c r="DG662" s="5"/>
      <c r="DH662" s="5"/>
      <c r="DI662" s="4"/>
      <c r="DJ662" s="6"/>
      <c r="DK662" s="4"/>
      <c r="DL662" s="6"/>
      <c r="DM662" s="5"/>
      <c r="DN662" s="5"/>
      <c r="DO662" s="4"/>
      <c r="DP662" s="6"/>
      <c r="DQ662" s="4"/>
      <c r="DR662" s="6"/>
      <c r="DS662" s="5"/>
      <c r="DT662" s="5"/>
      <c r="DU662" s="4"/>
      <c r="DV662" s="6"/>
      <c r="DW662" s="4"/>
      <c r="DX662" s="6"/>
      <c r="DY662" s="5"/>
      <c r="DZ662" s="5"/>
      <c r="EA662" s="4"/>
      <c r="EB662" s="6"/>
      <c r="EC662" s="4"/>
      <c r="ED662" s="6"/>
      <c r="EE662" s="5"/>
      <c r="EF662" s="5"/>
      <c r="EG662" s="4"/>
      <c r="EH662" s="6"/>
      <c r="EI662" s="4"/>
      <c r="EJ662" s="6"/>
      <c r="EK662" s="5"/>
      <c r="EL662" s="5"/>
      <c r="EM662" s="4"/>
      <c r="EN662" s="6"/>
      <c r="EO662" s="4"/>
      <c r="EP662" s="6"/>
      <c r="EQ662" s="5"/>
      <c r="ER662" s="5"/>
      <c r="ES662" s="4"/>
      <c r="ET662" s="6"/>
      <c r="EU662" s="4"/>
      <c r="EV662" s="6"/>
      <c r="EW662" s="5"/>
      <c r="EX662" s="5"/>
      <c r="EY662" s="4"/>
      <c r="EZ662" s="6"/>
      <c r="FA662" s="4"/>
      <c r="FB662" s="6"/>
      <c r="FC662" s="5"/>
      <c r="FD662" s="5"/>
      <c r="FE662" s="4"/>
      <c r="FF662" s="6"/>
      <c r="FG662" s="4"/>
      <c r="FH662" s="6"/>
      <c r="FI662" s="5"/>
      <c r="FJ662" s="5"/>
      <c r="FK662" s="4"/>
      <c r="FL662" s="6"/>
      <c r="FM662" s="4"/>
      <c r="FN662" s="6"/>
      <c r="FO662" s="5"/>
      <c r="FP662" s="5"/>
      <c r="FQ662" s="4"/>
      <c r="FR662" s="6"/>
      <c r="FS662" s="4"/>
      <c r="FT662" s="6"/>
      <c r="FU662" s="5"/>
      <c r="FV662" s="5"/>
      <c r="FW662" s="4"/>
      <c r="FX662" s="6"/>
      <c r="FY662" s="4"/>
      <c r="FZ662" s="6"/>
      <c r="GA662" s="5"/>
      <c r="GB662" s="5"/>
      <c r="GC662" s="4"/>
      <c r="GD662" s="6"/>
      <c r="GE662" s="4"/>
      <c r="GF662" s="6"/>
      <c r="GG662" s="5"/>
      <c r="GH662" s="5"/>
      <c r="GI662" s="4"/>
      <c r="GJ662" s="6"/>
      <c r="GK662" s="4"/>
      <c r="GL662" s="6"/>
      <c r="GM662" s="5"/>
      <c r="GN662" s="5"/>
      <c r="GO662" s="4"/>
      <c r="GP662" s="6"/>
      <c r="GQ662" s="4"/>
      <c r="GR662" s="6"/>
      <c r="GS662" s="5"/>
      <c r="GT662" s="5"/>
      <c r="GU662" s="4"/>
      <c r="GV662" s="6"/>
      <c r="GW662" s="4"/>
      <c r="GX662" s="6"/>
      <c r="GY662" s="5"/>
      <c r="GZ662" s="5"/>
      <c r="HA662" s="4"/>
      <c r="HB662" s="6"/>
      <c r="HC662" s="4"/>
      <c r="HD662" s="6"/>
      <c r="HE662" s="5"/>
      <c r="HF662" s="5"/>
      <c r="HG662" s="4"/>
      <c r="HH662" s="6"/>
      <c r="HI662" s="4"/>
      <c r="HJ662" s="6"/>
      <c r="HK662" s="5"/>
      <c r="HL662" s="5"/>
      <c r="HM662" s="4"/>
      <c r="HN662" s="6"/>
      <c r="HO662" s="4"/>
      <c r="HP662" s="6"/>
      <c r="HQ662" s="5"/>
      <c r="HR662" s="5"/>
      <c r="HS662" s="4"/>
      <c r="HT662" s="6"/>
      <c r="HU662" s="4"/>
      <c r="HV662" s="6"/>
      <c r="HW662" s="5"/>
      <c r="HX662" s="5"/>
      <c r="HY662" s="4"/>
      <c r="HZ662" s="6"/>
      <c r="IA662" s="4"/>
      <c r="IB662" s="6"/>
      <c r="IC662" s="5"/>
      <c r="ID662" s="5"/>
      <c r="IE662" s="4"/>
      <c r="IF662" s="6"/>
      <c r="IG662" s="4"/>
      <c r="IH662" s="6"/>
      <c r="II662" s="5"/>
      <c r="IJ662" s="5"/>
      <c r="IK662" s="4"/>
      <c r="IL662" s="6"/>
      <c r="IM662" s="4"/>
      <c r="IN662" s="6"/>
      <c r="IO662" s="5"/>
      <c r="IP662" s="5"/>
      <c r="IQ662" s="4"/>
      <c r="IR662" s="6"/>
      <c r="IS662" s="4"/>
      <c r="IT662" s="6"/>
      <c r="IU662" s="5"/>
      <c r="IV662" s="5"/>
      <c r="IW662" s="4"/>
      <c r="IX662" s="6"/>
      <c r="IY662" s="4"/>
      <c r="IZ662" s="6"/>
      <c r="JA662" s="5"/>
      <c r="JB662" s="5"/>
      <c r="JC662" s="4"/>
      <c r="JD662" s="6"/>
      <c r="JE662" s="4"/>
      <c r="JF662" s="6"/>
      <c r="JG662" s="5"/>
      <c r="JH662" s="5"/>
      <c r="JI662" s="4"/>
      <c r="JJ662" s="6"/>
      <c r="JK662" s="4"/>
      <c r="JL662" s="6"/>
      <c r="JM662" s="5"/>
      <c r="JN662" s="5"/>
      <c r="JO662" s="4"/>
      <c r="JP662" s="6"/>
      <c r="JQ662" s="4"/>
      <c r="JR662" s="6"/>
      <c r="JS662" s="5"/>
      <c r="JT662" s="5"/>
      <c r="JU662" s="4"/>
      <c r="JV662" s="6"/>
      <c r="JW662" s="4"/>
      <c r="JX662" s="6"/>
      <c r="JY662" s="5"/>
      <c r="JZ662" s="5"/>
      <c r="KA662" s="4"/>
      <c r="KB662" s="6"/>
      <c r="KC662" s="4"/>
      <c r="KD662" s="6"/>
      <c r="KE662" s="5"/>
      <c r="KF662" s="5"/>
      <c r="KG662" s="4"/>
      <c r="KH662" s="6"/>
      <c r="KI662" s="4"/>
      <c r="KJ662" s="6"/>
      <c r="KK662" s="5"/>
      <c r="KL662" s="5"/>
    </row>
    <row r="663">
      <c r="A663" s="3" t="s">
        <v>85</v>
      </c>
      <c r="B663" s="3" t="s">
        <v>851</v>
      </c>
      <c r="C663" s="3" t="s">
        <v>87</v>
      </c>
      <c r="D663" s="3" t="s">
        <v>712</v>
      </c>
      <c r="E663" s="3" t="s">
        <v>902</v>
      </c>
      <c r="F663" s="3" t="s">
        <v>104</v>
      </c>
      <c r="G663" s="3" t="s">
        <v>104</v>
      </c>
      <c r="H663" s="3" t="s">
        <v>104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  <c r="AU663" s="4"/>
      <c r="AV663" s="6"/>
      <c r="AW663" s="4"/>
      <c r="AX663" s="6"/>
      <c r="AY663" s="5"/>
      <c r="AZ663" s="5"/>
      <c r="BA663" s="4"/>
      <c r="BB663" s="6"/>
      <c r="BC663" s="4"/>
      <c r="BD663" s="6"/>
      <c r="BE663" s="5"/>
      <c r="BF663" s="5"/>
      <c r="BG663" s="4"/>
      <c r="BH663" s="6"/>
      <c r="BI663" s="4"/>
      <c r="BJ663" s="6"/>
      <c r="BK663" s="5"/>
      <c r="BL663" s="5"/>
      <c r="BM663" s="4"/>
      <c r="BN663" s="6"/>
      <c r="BO663" s="4"/>
      <c r="BP663" s="6"/>
      <c r="BQ663" s="5"/>
      <c r="BR663" s="5"/>
      <c r="BS663" s="4"/>
      <c r="BT663" s="6"/>
      <c r="BU663" s="4"/>
      <c r="BV663" s="6"/>
      <c r="BW663" s="5"/>
      <c r="BX663" s="5"/>
      <c r="BY663" s="4"/>
      <c r="BZ663" s="6"/>
      <c r="CA663" s="4"/>
      <c r="CB663" s="6"/>
      <c r="CC663" s="5"/>
      <c r="CD663" s="5"/>
      <c r="CE663" s="4"/>
      <c r="CF663" s="6"/>
      <c r="CG663" s="4"/>
      <c r="CH663" s="6"/>
      <c r="CI663" s="5"/>
      <c r="CJ663" s="5"/>
      <c r="CK663" s="4"/>
      <c r="CL663" s="6"/>
      <c r="CM663" s="4"/>
      <c r="CN663" s="6"/>
      <c r="CO663" s="5"/>
      <c r="CP663" s="5"/>
      <c r="CQ663" s="4"/>
      <c r="CR663" s="6"/>
      <c r="CS663" s="4"/>
      <c r="CT663" s="6"/>
      <c r="CU663" s="5"/>
      <c r="CV663" s="5"/>
      <c r="CW663" s="4"/>
      <c r="CX663" s="6"/>
      <c r="CY663" s="4"/>
      <c r="CZ663" s="6"/>
      <c r="DA663" s="5"/>
      <c r="DB663" s="5"/>
      <c r="DC663" s="4"/>
      <c r="DD663" s="6"/>
      <c r="DE663" s="4"/>
      <c r="DF663" s="6"/>
      <c r="DG663" s="5"/>
      <c r="DH663" s="5"/>
      <c r="DI663" s="4"/>
      <c r="DJ663" s="6"/>
      <c r="DK663" s="4"/>
      <c r="DL663" s="6"/>
      <c r="DM663" s="5"/>
      <c r="DN663" s="5"/>
      <c r="DO663" s="4"/>
      <c r="DP663" s="6"/>
      <c r="DQ663" s="4"/>
      <c r="DR663" s="6"/>
      <c r="DS663" s="5"/>
      <c r="DT663" s="5"/>
      <c r="DU663" s="4"/>
      <c r="DV663" s="6"/>
      <c r="DW663" s="4"/>
      <c r="DX663" s="6"/>
      <c r="DY663" s="5"/>
      <c r="DZ663" s="5"/>
      <c r="EA663" s="4"/>
      <c r="EB663" s="6"/>
      <c r="EC663" s="4"/>
      <c r="ED663" s="6"/>
      <c r="EE663" s="5"/>
      <c r="EF663" s="5"/>
      <c r="EG663" s="4"/>
      <c r="EH663" s="6"/>
      <c r="EI663" s="4"/>
      <c r="EJ663" s="6"/>
      <c r="EK663" s="5"/>
      <c r="EL663" s="5"/>
      <c r="EM663" s="4"/>
      <c r="EN663" s="6"/>
      <c r="EO663" s="4"/>
      <c r="EP663" s="6"/>
      <c r="EQ663" s="5"/>
      <c r="ER663" s="5"/>
      <c r="ES663" s="4"/>
      <c r="ET663" s="6"/>
      <c r="EU663" s="4"/>
      <c r="EV663" s="6"/>
      <c r="EW663" s="5"/>
      <c r="EX663" s="5"/>
      <c r="EY663" s="4"/>
      <c r="EZ663" s="6"/>
      <c r="FA663" s="4"/>
      <c r="FB663" s="6"/>
      <c r="FC663" s="5"/>
      <c r="FD663" s="5"/>
      <c r="FE663" s="4"/>
      <c r="FF663" s="6"/>
      <c r="FG663" s="4"/>
      <c r="FH663" s="6"/>
      <c r="FI663" s="5"/>
      <c r="FJ663" s="5"/>
      <c r="FK663" s="4"/>
      <c r="FL663" s="6"/>
      <c r="FM663" s="4"/>
      <c r="FN663" s="6"/>
      <c r="FO663" s="5"/>
      <c r="FP663" s="5"/>
      <c r="FQ663" s="4"/>
      <c r="FR663" s="6"/>
      <c r="FS663" s="4"/>
      <c r="FT663" s="6"/>
      <c r="FU663" s="5"/>
      <c r="FV663" s="5"/>
      <c r="FW663" s="4"/>
      <c r="FX663" s="6"/>
      <c r="FY663" s="4"/>
      <c r="FZ663" s="6"/>
      <c r="GA663" s="5"/>
      <c r="GB663" s="5"/>
      <c r="GC663" s="4"/>
      <c r="GD663" s="6"/>
      <c r="GE663" s="4"/>
      <c r="GF663" s="6"/>
      <c r="GG663" s="5"/>
      <c r="GH663" s="5"/>
      <c r="GI663" s="4"/>
      <c r="GJ663" s="6"/>
      <c r="GK663" s="4"/>
      <c r="GL663" s="6"/>
      <c r="GM663" s="5"/>
      <c r="GN663" s="5"/>
      <c r="GO663" s="4"/>
      <c r="GP663" s="6"/>
      <c r="GQ663" s="4"/>
      <c r="GR663" s="6"/>
      <c r="GS663" s="5"/>
      <c r="GT663" s="5"/>
      <c r="GU663" s="4"/>
      <c r="GV663" s="6"/>
      <c r="GW663" s="4"/>
      <c r="GX663" s="6"/>
      <c r="GY663" s="5"/>
      <c r="GZ663" s="5"/>
      <c r="HA663" s="4"/>
      <c r="HB663" s="6"/>
      <c r="HC663" s="4"/>
      <c r="HD663" s="6"/>
      <c r="HE663" s="5"/>
      <c r="HF663" s="5"/>
      <c r="HG663" s="4"/>
      <c r="HH663" s="6"/>
      <c r="HI663" s="4"/>
      <c r="HJ663" s="6"/>
      <c r="HK663" s="5"/>
      <c r="HL663" s="5"/>
      <c r="HM663" s="4"/>
      <c r="HN663" s="6"/>
      <c r="HO663" s="4"/>
      <c r="HP663" s="6"/>
      <c r="HQ663" s="5"/>
      <c r="HR663" s="5"/>
      <c r="HS663" s="4"/>
      <c r="HT663" s="6"/>
      <c r="HU663" s="4"/>
      <c r="HV663" s="6"/>
      <c r="HW663" s="5"/>
      <c r="HX663" s="5"/>
      <c r="HY663" s="4"/>
      <c r="HZ663" s="6"/>
      <c r="IA663" s="4"/>
      <c r="IB663" s="6"/>
      <c r="IC663" s="5"/>
      <c r="ID663" s="5"/>
      <c r="IE663" s="4"/>
      <c r="IF663" s="6"/>
      <c r="IG663" s="4"/>
      <c r="IH663" s="6"/>
      <c r="II663" s="5"/>
      <c r="IJ663" s="5"/>
      <c r="IK663" s="4"/>
      <c r="IL663" s="6"/>
      <c r="IM663" s="4"/>
      <c r="IN663" s="6"/>
      <c r="IO663" s="5"/>
      <c r="IP663" s="5"/>
      <c r="IQ663" s="4"/>
      <c r="IR663" s="6"/>
      <c r="IS663" s="4"/>
      <c r="IT663" s="6"/>
      <c r="IU663" s="5"/>
      <c r="IV663" s="5"/>
      <c r="IW663" s="4"/>
      <c r="IX663" s="6"/>
      <c r="IY663" s="4"/>
      <c r="IZ663" s="6"/>
      <c r="JA663" s="5"/>
      <c r="JB663" s="5"/>
      <c r="JC663" s="4"/>
      <c r="JD663" s="6"/>
      <c r="JE663" s="4"/>
      <c r="JF663" s="6"/>
      <c r="JG663" s="5"/>
      <c r="JH663" s="5"/>
      <c r="JI663" s="4"/>
      <c r="JJ663" s="6"/>
      <c r="JK663" s="4"/>
      <c r="JL663" s="6"/>
      <c r="JM663" s="5"/>
      <c r="JN663" s="5"/>
      <c r="JO663" s="4"/>
      <c r="JP663" s="6"/>
      <c r="JQ663" s="4"/>
      <c r="JR663" s="6"/>
      <c r="JS663" s="5"/>
      <c r="JT663" s="5"/>
      <c r="JU663" s="4"/>
      <c r="JV663" s="6"/>
      <c r="JW663" s="4"/>
      <c r="JX663" s="6"/>
      <c r="JY663" s="5"/>
      <c r="JZ663" s="5"/>
      <c r="KA663" s="4"/>
      <c r="KB663" s="6"/>
      <c r="KC663" s="4"/>
      <c r="KD663" s="6"/>
      <c r="KE663" s="5"/>
      <c r="KF663" s="5"/>
      <c r="KG663" s="4"/>
      <c r="KH663" s="6"/>
      <c r="KI663" s="4"/>
      <c r="KJ663" s="6"/>
      <c r="KK663" s="5"/>
      <c r="KL663" s="5"/>
    </row>
    <row r="664">
      <c r="A664" s="3" t="s">
        <v>85</v>
      </c>
      <c r="B664" s="3" t="s">
        <v>851</v>
      </c>
      <c r="C664" s="3" t="s">
        <v>87</v>
      </c>
      <c r="D664" s="3" t="s">
        <v>712</v>
      </c>
      <c r="E664" s="3" t="s">
        <v>903</v>
      </c>
      <c r="F664" s="3" t="s">
        <v>104</v>
      </c>
      <c r="G664" s="3" t="s">
        <v>104</v>
      </c>
      <c r="H664" s="3" t="s">
        <v>104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  <c r="AU664" s="4"/>
      <c r="AV664" s="6"/>
      <c r="AW664" s="4"/>
      <c r="AX664" s="6"/>
      <c r="AY664" s="5"/>
      <c r="AZ664" s="5"/>
      <c r="BA664" s="4"/>
      <c r="BB664" s="6"/>
      <c r="BC664" s="4"/>
      <c r="BD664" s="6"/>
      <c r="BE664" s="5"/>
      <c r="BF664" s="5"/>
      <c r="BG664" s="4"/>
      <c r="BH664" s="6"/>
      <c r="BI664" s="4"/>
      <c r="BJ664" s="6"/>
      <c r="BK664" s="5"/>
      <c r="BL664" s="5"/>
      <c r="BM664" s="4"/>
      <c r="BN664" s="6"/>
      <c r="BO664" s="4"/>
      <c r="BP664" s="6"/>
      <c r="BQ664" s="5"/>
      <c r="BR664" s="5"/>
      <c r="BS664" s="4"/>
      <c r="BT664" s="6"/>
      <c r="BU664" s="4"/>
      <c r="BV664" s="6"/>
      <c r="BW664" s="5"/>
      <c r="BX664" s="5"/>
      <c r="BY664" s="4"/>
      <c r="BZ664" s="6"/>
      <c r="CA664" s="4"/>
      <c r="CB664" s="6"/>
      <c r="CC664" s="5"/>
      <c r="CD664" s="5"/>
      <c r="CE664" s="4"/>
      <c r="CF664" s="6"/>
      <c r="CG664" s="4"/>
      <c r="CH664" s="6"/>
      <c r="CI664" s="5"/>
      <c r="CJ664" s="5"/>
      <c r="CK664" s="4"/>
      <c r="CL664" s="6"/>
      <c r="CM664" s="4"/>
      <c r="CN664" s="6"/>
      <c r="CO664" s="5"/>
      <c r="CP664" s="5"/>
      <c r="CQ664" s="4"/>
      <c r="CR664" s="6"/>
      <c r="CS664" s="4"/>
      <c r="CT664" s="6"/>
      <c r="CU664" s="5"/>
      <c r="CV664" s="5"/>
      <c r="CW664" s="4"/>
      <c r="CX664" s="6"/>
      <c r="CY664" s="4"/>
      <c r="CZ664" s="6"/>
      <c r="DA664" s="5"/>
      <c r="DB664" s="5"/>
      <c r="DC664" s="4"/>
      <c r="DD664" s="6"/>
      <c r="DE664" s="4"/>
      <c r="DF664" s="6"/>
      <c r="DG664" s="5"/>
      <c r="DH664" s="5"/>
      <c r="DI664" s="4"/>
      <c r="DJ664" s="6"/>
      <c r="DK664" s="4"/>
      <c r="DL664" s="6"/>
      <c r="DM664" s="5"/>
      <c r="DN664" s="5"/>
      <c r="DO664" s="4"/>
      <c r="DP664" s="6"/>
      <c r="DQ664" s="4"/>
      <c r="DR664" s="6"/>
      <c r="DS664" s="5"/>
      <c r="DT664" s="5"/>
      <c r="DU664" s="4"/>
      <c r="DV664" s="6"/>
      <c r="DW664" s="4"/>
      <c r="DX664" s="6"/>
      <c r="DY664" s="5"/>
      <c r="DZ664" s="5"/>
      <c r="EA664" s="4"/>
      <c r="EB664" s="6"/>
      <c r="EC664" s="4"/>
      <c r="ED664" s="6"/>
      <c r="EE664" s="5"/>
      <c r="EF664" s="5"/>
      <c r="EG664" s="4"/>
      <c r="EH664" s="6"/>
      <c r="EI664" s="4"/>
      <c r="EJ664" s="6"/>
      <c r="EK664" s="5"/>
      <c r="EL664" s="5"/>
      <c r="EM664" s="4"/>
      <c r="EN664" s="6"/>
      <c r="EO664" s="4"/>
      <c r="EP664" s="6"/>
      <c r="EQ664" s="5"/>
      <c r="ER664" s="5"/>
      <c r="ES664" s="4"/>
      <c r="ET664" s="6"/>
      <c r="EU664" s="4"/>
      <c r="EV664" s="6"/>
      <c r="EW664" s="5"/>
      <c r="EX664" s="5"/>
      <c r="EY664" s="4"/>
      <c r="EZ664" s="6"/>
      <c r="FA664" s="4"/>
      <c r="FB664" s="6"/>
      <c r="FC664" s="5"/>
      <c r="FD664" s="5"/>
      <c r="FE664" s="4"/>
      <c r="FF664" s="6"/>
      <c r="FG664" s="4"/>
      <c r="FH664" s="6"/>
      <c r="FI664" s="5"/>
      <c r="FJ664" s="5"/>
      <c r="FK664" s="4"/>
      <c r="FL664" s="6"/>
      <c r="FM664" s="4"/>
      <c r="FN664" s="6"/>
      <c r="FO664" s="5"/>
      <c r="FP664" s="5"/>
      <c r="FQ664" s="4"/>
      <c r="FR664" s="6"/>
      <c r="FS664" s="4"/>
      <c r="FT664" s="6"/>
      <c r="FU664" s="5"/>
      <c r="FV664" s="5"/>
      <c r="FW664" s="4"/>
      <c r="FX664" s="6"/>
      <c r="FY664" s="4"/>
      <c r="FZ664" s="6"/>
      <c r="GA664" s="5"/>
      <c r="GB664" s="5"/>
      <c r="GC664" s="4"/>
      <c r="GD664" s="6"/>
      <c r="GE664" s="4"/>
      <c r="GF664" s="6"/>
      <c r="GG664" s="5"/>
      <c r="GH664" s="5"/>
      <c r="GI664" s="4"/>
      <c r="GJ664" s="6"/>
      <c r="GK664" s="4"/>
      <c r="GL664" s="6"/>
      <c r="GM664" s="5"/>
      <c r="GN664" s="5"/>
      <c r="GO664" s="4"/>
      <c r="GP664" s="6"/>
      <c r="GQ664" s="4"/>
      <c r="GR664" s="6"/>
      <c r="GS664" s="5"/>
      <c r="GT664" s="5"/>
      <c r="GU664" s="4"/>
      <c r="GV664" s="6"/>
      <c r="GW664" s="4"/>
      <c r="GX664" s="6"/>
      <c r="GY664" s="5"/>
      <c r="GZ664" s="5"/>
      <c r="HA664" s="4"/>
      <c r="HB664" s="6"/>
      <c r="HC664" s="4"/>
      <c r="HD664" s="6"/>
      <c r="HE664" s="5"/>
      <c r="HF664" s="5"/>
      <c r="HG664" s="4"/>
      <c r="HH664" s="6"/>
      <c r="HI664" s="4"/>
      <c r="HJ664" s="6"/>
      <c r="HK664" s="5"/>
      <c r="HL664" s="5"/>
      <c r="HM664" s="4"/>
      <c r="HN664" s="6"/>
      <c r="HO664" s="4"/>
      <c r="HP664" s="6"/>
      <c r="HQ664" s="5"/>
      <c r="HR664" s="5"/>
      <c r="HS664" s="4"/>
      <c r="HT664" s="6"/>
      <c r="HU664" s="4"/>
      <c r="HV664" s="6"/>
      <c r="HW664" s="5"/>
      <c r="HX664" s="5"/>
      <c r="HY664" s="4"/>
      <c r="HZ664" s="6"/>
      <c r="IA664" s="4"/>
      <c r="IB664" s="6"/>
      <c r="IC664" s="5"/>
      <c r="ID664" s="5"/>
      <c r="IE664" s="4"/>
      <c r="IF664" s="6"/>
      <c r="IG664" s="4"/>
      <c r="IH664" s="6"/>
      <c r="II664" s="5"/>
      <c r="IJ664" s="5"/>
      <c r="IK664" s="4"/>
      <c r="IL664" s="6"/>
      <c r="IM664" s="4"/>
      <c r="IN664" s="6"/>
      <c r="IO664" s="5"/>
      <c r="IP664" s="5"/>
      <c r="IQ664" s="4"/>
      <c r="IR664" s="6"/>
      <c r="IS664" s="4"/>
      <c r="IT664" s="6"/>
      <c r="IU664" s="5"/>
      <c r="IV664" s="5"/>
      <c r="IW664" s="4"/>
      <c r="IX664" s="6"/>
      <c r="IY664" s="4"/>
      <c r="IZ664" s="6"/>
      <c r="JA664" s="5"/>
      <c r="JB664" s="5"/>
      <c r="JC664" s="4"/>
      <c r="JD664" s="6"/>
      <c r="JE664" s="4"/>
      <c r="JF664" s="6"/>
      <c r="JG664" s="5"/>
      <c r="JH664" s="5"/>
      <c r="JI664" s="4"/>
      <c r="JJ664" s="6"/>
      <c r="JK664" s="4"/>
      <c r="JL664" s="6"/>
      <c r="JM664" s="5"/>
      <c r="JN664" s="5"/>
      <c r="JO664" s="4"/>
      <c r="JP664" s="6"/>
      <c r="JQ664" s="4"/>
      <c r="JR664" s="6"/>
      <c r="JS664" s="5"/>
      <c r="JT664" s="5"/>
      <c r="JU664" s="4"/>
      <c r="JV664" s="6"/>
      <c r="JW664" s="4"/>
      <c r="JX664" s="6"/>
      <c r="JY664" s="5"/>
      <c r="JZ664" s="5"/>
      <c r="KA664" s="4"/>
      <c r="KB664" s="6"/>
      <c r="KC664" s="4"/>
      <c r="KD664" s="6"/>
      <c r="KE664" s="5"/>
      <c r="KF664" s="5"/>
      <c r="KG664" s="4"/>
      <c r="KH664" s="6"/>
      <c r="KI664" s="4"/>
      <c r="KJ664" s="6"/>
      <c r="KK664" s="5"/>
      <c r="KL664" s="5"/>
    </row>
    <row r="665">
      <c r="A665" s="3" t="s">
        <v>85</v>
      </c>
      <c r="B665" s="3" t="s">
        <v>851</v>
      </c>
      <c r="C665" s="3" t="s">
        <v>87</v>
      </c>
      <c r="D665" s="3" t="s">
        <v>712</v>
      </c>
      <c r="E665" s="3" t="s">
        <v>904</v>
      </c>
      <c r="F665" s="3" t="s">
        <v>104</v>
      </c>
      <c r="G665" s="3" t="s">
        <v>104</v>
      </c>
      <c r="H665" s="3" t="s">
        <v>104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  <c r="AU665" s="4"/>
      <c r="AV665" s="6"/>
      <c r="AW665" s="4"/>
      <c r="AX665" s="6"/>
      <c r="AY665" s="5"/>
      <c r="AZ665" s="5"/>
      <c r="BA665" s="4"/>
      <c r="BB665" s="6"/>
      <c r="BC665" s="4"/>
      <c r="BD665" s="6"/>
      <c r="BE665" s="5"/>
      <c r="BF665" s="5"/>
      <c r="BG665" s="4"/>
      <c r="BH665" s="6"/>
      <c r="BI665" s="4"/>
      <c r="BJ665" s="6"/>
      <c r="BK665" s="5"/>
      <c r="BL665" s="5"/>
      <c r="BM665" s="4"/>
      <c r="BN665" s="6"/>
      <c r="BO665" s="4"/>
      <c r="BP665" s="6"/>
      <c r="BQ665" s="5"/>
      <c r="BR665" s="5"/>
      <c r="BS665" s="4"/>
      <c r="BT665" s="6"/>
      <c r="BU665" s="4"/>
      <c r="BV665" s="6"/>
      <c r="BW665" s="5"/>
      <c r="BX665" s="5"/>
      <c r="BY665" s="4"/>
      <c r="BZ665" s="6"/>
      <c r="CA665" s="4"/>
      <c r="CB665" s="6"/>
      <c r="CC665" s="5"/>
      <c r="CD665" s="5"/>
      <c r="CE665" s="4"/>
      <c r="CF665" s="6"/>
      <c r="CG665" s="4"/>
      <c r="CH665" s="6"/>
      <c r="CI665" s="5"/>
      <c r="CJ665" s="5"/>
      <c r="CK665" s="4"/>
      <c r="CL665" s="6"/>
      <c r="CM665" s="4"/>
      <c r="CN665" s="6"/>
      <c r="CO665" s="5"/>
      <c r="CP665" s="5"/>
      <c r="CQ665" s="4"/>
      <c r="CR665" s="6"/>
      <c r="CS665" s="4"/>
      <c r="CT665" s="6"/>
      <c r="CU665" s="5"/>
      <c r="CV665" s="5"/>
      <c r="CW665" s="4"/>
      <c r="CX665" s="6"/>
      <c r="CY665" s="4"/>
      <c r="CZ665" s="6"/>
      <c r="DA665" s="5"/>
      <c r="DB665" s="5"/>
      <c r="DC665" s="4"/>
      <c r="DD665" s="6"/>
      <c r="DE665" s="4"/>
      <c r="DF665" s="6"/>
      <c r="DG665" s="5"/>
      <c r="DH665" s="5"/>
      <c r="DI665" s="4"/>
      <c r="DJ665" s="6"/>
      <c r="DK665" s="4"/>
      <c r="DL665" s="6"/>
      <c r="DM665" s="5"/>
      <c r="DN665" s="5"/>
      <c r="DO665" s="4"/>
      <c r="DP665" s="6"/>
      <c r="DQ665" s="4"/>
      <c r="DR665" s="6"/>
      <c r="DS665" s="5"/>
      <c r="DT665" s="5"/>
      <c r="DU665" s="4"/>
      <c r="DV665" s="6"/>
      <c r="DW665" s="4"/>
      <c r="DX665" s="6"/>
      <c r="DY665" s="5"/>
      <c r="DZ665" s="5"/>
      <c r="EA665" s="4"/>
      <c r="EB665" s="6"/>
      <c r="EC665" s="4"/>
      <c r="ED665" s="6"/>
      <c r="EE665" s="5"/>
      <c r="EF665" s="5"/>
      <c r="EG665" s="4"/>
      <c r="EH665" s="6"/>
      <c r="EI665" s="4"/>
      <c r="EJ665" s="6"/>
      <c r="EK665" s="5"/>
      <c r="EL665" s="5"/>
      <c r="EM665" s="4"/>
      <c r="EN665" s="6"/>
      <c r="EO665" s="4"/>
      <c r="EP665" s="6"/>
      <c r="EQ665" s="5"/>
      <c r="ER665" s="5"/>
      <c r="ES665" s="4"/>
      <c r="ET665" s="6"/>
      <c r="EU665" s="4"/>
      <c r="EV665" s="6"/>
      <c r="EW665" s="5"/>
      <c r="EX665" s="5"/>
      <c r="EY665" s="4"/>
      <c r="EZ665" s="6"/>
      <c r="FA665" s="4"/>
      <c r="FB665" s="6"/>
      <c r="FC665" s="5"/>
      <c r="FD665" s="5"/>
      <c r="FE665" s="4"/>
      <c r="FF665" s="6"/>
      <c r="FG665" s="4"/>
      <c r="FH665" s="6"/>
      <c r="FI665" s="5"/>
      <c r="FJ665" s="5"/>
      <c r="FK665" s="4"/>
      <c r="FL665" s="6"/>
      <c r="FM665" s="4"/>
      <c r="FN665" s="6"/>
      <c r="FO665" s="5"/>
      <c r="FP665" s="5"/>
      <c r="FQ665" s="4"/>
      <c r="FR665" s="6"/>
      <c r="FS665" s="4"/>
      <c r="FT665" s="6"/>
      <c r="FU665" s="5"/>
      <c r="FV665" s="5"/>
      <c r="FW665" s="4"/>
      <c r="FX665" s="6"/>
      <c r="FY665" s="4"/>
      <c r="FZ665" s="6"/>
      <c r="GA665" s="5"/>
      <c r="GB665" s="5"/>
      <c r="GC665" s="4"/>
      <c r="GD665" s="6"/>
      <c r="GE665" s="4"/>
      <c r="GF665" s="6"/>
      <c r="GG665" s="5"/>
      <c r="GH665" s="5"/>
      <c r="GI665" s="4"/>
      <c r="GJ665" s="6"/>
      <c r="GK665" s="4"/>
      <c r="GL665" s="6"/>
      <c r="GM665" s="5"/>
      <c r="GN665" s="5"/>
      <c r="GO665" s="4"/>
      <c r="GP665" s="6"/>
      <c r="GQ665" s="4"/>
      <c r="GR665" s="6"/>
      <c r="GS665" s="5"/>
      <c r="GT665" s="5"/>
      <c r="GU665" s="4"/>
      <c r="GV665" s="6"/>
      <c r="GW665" s="4"/>
      <c r="GX665" s="6"/>
      <c r="GY665" s="5"/>
      <c r="GZ665" s="5"/>
      <c r="HA665" s="4"/>
      <c r="HB665" s="6"/>
      <c r="HC665" s="4"/>
      <c r="HD665" s="6"/>
      <c r="HE665" s="5"/>
      <c r="HF665" s="5"/>
      <c r="HG665" s="4"/>
      <c r="HH665" s="6"/>
      <c r="HI665" s="4"/>
      <c r="HJ665" s="6"/>
      <c r="HK665" s="5"/>
      <c r="HL665" s="5"/>
      <c r="HM665" s="4"/>
      <c r="HN665" s="6"/>
      <c r="HO665" s="4"/>
      <c r="HP665" s="6"/>
      <c r="HQ665" s="5"/>
      <c r="HR665" s="5"/>
      <c r="HS665" s="4"/>
      <c r="HT665" s="6"/>
      <c r="HU665" s="4"/>
      <c r="HV665" s="6"/>
      <c r="HW665" s="5"/>
      <c r="HX665" s="5"/>
      <c r="HY665" s="4"/>
      <c r="HZ665" s="6"/>
      <c r="IA665" s="4"/>
      <c r="IB665" s="6"/>
      <c r="IC665" s="5"/>
      <c r="ID665" s="5"/>
      <c r="IE665" s="4"/>
      <c r="IF665" s="6"/>
      <c r="IG665" s="4"/>
      <c r="IH665" s="6"/>
      <c r="II665" s="5"/>
      <c r="IJ665" s="5"/>
      <c r="IK665" s="4"/>
      <c r="IL665" s="6"/>
      <c r="IM665" s="4"/>
      <c r="IN665" s="6"/>
      <c r="IO665" s="5"/>
      <c r="IP665" s="5"/>
      <c r="IQ665" s="4"/>
      <c r="IR665" s="6"/>
      <c r="IS665" s="4"/>
      <c r="IT665" s="6"/>
      <c r="IU665" s="5"/>
      <c r="IV665" s="5"/>
      <c r="IW665" s="4"/>
      <c r="IX665" s="6"/>
      <c r="IY665" s="4"/>
      <c r="IZ665" s="6"/>
      <c r="JA665" s="5"/>
      <c r="JB665" s="5"/>
      <c r="JC665" s="4"/>
      <c r="JD665" s="6"/>
      <c r="JE665" s="4"/>
      <c r="JF665" s="6"/>
      <c r="JG665" s="5"/>
      <c r="JH665" s="5"/>
      <c r="JI665" s="4"/>
      <c r="JJ665" s="6"/>
      <c r="JK665" s="4"/>
      <c r="JL665" s="6"/>
      <c r="JM665" s="5"/>
      <c r="JN665" s="5"/>
      <c r="JO665" s="4"/>
      <c r="JP665" s="6"/>
      <c r="JQ665" s="4"/>
      <c r="JR665" s="6"/>
      <c r="JS665" s="5"/>
      <c r="JT665" s="5"/>
      <c r="JU665" s="4"/>
      <c r="JV665" s="6"/>
      <c r="JW665" s="4"/>
      <c r="JX665" s="6"/>
      <c r="JY665" s="5"/>
      <c r="JZ665" s="5"/>
      <c r="KA665" s="4"/>
      <c r="KB665" s="6"/>
      <c r="KC665" s="4"/>
      <c r="KD665" s="6"/>
      <c r="KE665" s="5"/>
      <c r="KF665" s="5"/>
      <c r="KG665" s="4"/>
      <c r="KH665" s="6"/>
      <c r="KI665" s="4"/>
      <c r="KJ665" s="6"/>
      <c r="KK665" s="5"/>
      <c r="KL665" s="5"/>
    </row>
    <row r="666">
      <c r="A666" s="3" t="s">
        <v>85</v>
      </c>
      <c r="B666" s="3" t="s">
        <v>851</v>
      </c>
      <c r="C666" s="3" t="s">
        <v>87</v>
      </c>
      <c r="D666" s="3" t="s">
        <v>712</v>
      </c>
      <c r="E666" s="3" t="s">
        <v>905</v>
      </c>
      <c r="F666" s="3" t="s">
        <v>104</v>
      </c>
      <c r="G666" s="3" t="s">
        <v>104</v>
      </c>
      <c r="H666" s="3" t="s">
        <v>104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  <c r="AU666" s="4"/>
      <c r="AV666" s="6"/>
      <c r="AW666" s="4"/>
      <c r="AX666" s="6"/>
      <c r="AY666" s="5"/>
      <c r="AZ666" s="5"/>
      <c r="BA666" s="4"/>
      <c r="BB666" s="6"/>
      <c r="BC666" s="4"/>
      <c r="BD666" s="6"/>
      <c r="BE666" s="5"/>
      <c r="BF666" s="5"/>
      <c r="BG666" s="4"/>
      <c r="BH666" s="6"/>
      <c r="BI666" s="4"/>
      <c r="BJ666" s="6"/>
      <c r="BK666" s="5"/>
      <c r="BL666" s="5"/>
      <c r="BM666" s="4"/>
      <c r="BN666" s="6"/>
      <c r="BO666" s="4"/>
      <c r="BP666" s="6"/>
      <c r="BQ666" s="5"/>
      <c r="BR666" s="5"/>
      <c r="BS666" s="4"/>
      <c r="BT666" s="6"/>
      <c r="BU666" s="4"/>
      <c r="BV666" s="6"/>
      <c r="BW666" s="5"/>
      <c r="BX666" s="5"/>
      <c r="BY666" s="4"/>
      <c r="BZ666" s="6"/>
      <c r="CA666" s="4"/>
      <c r="CB666" s="6"/>
      <c r="CC666" s="5"/>
      <c r="CD666" s="5"/>
      <c r="CE666" s="4"/>
      <c r="CF666" s="6"/>
      <c r="CG666" s="4"/>
      <c r="CH666" s="6"/>
      <c r="CI666" s="5"/>
      <c r="CJ666" s="5"/>
      <c r="CK666" s="4"/>
      <c r="CL666" s="6"/>
      <c r="CM666" s="4"/>
      <c r="CN666" s="6"/>
      <c r="CO666" s="5"/>
      <c r="CP666" s="5"/>
      <c r="CQ666" s="4"/>
      <c r="CR666" s="6"/>
      <c r="CS666" s="4"/>
      <c r="CT666" s="6"/>
      <c r="CU666" s="5"/>
      <c r="CV666" s="5"/>
      <c r="CW666" s="4"/>
      <c r="CX666" s="6"/>
      <c r="CY666" s="4"/>
      <c r="CZ666" s="6"/>
      <c r="DA666" s="5"/>
      <c r="DB666" s="5"/>
      <c r="DC666" s="4"/>
      <c r="DD666" s="6"/>
      <c r="DE666" s="4"/>
      <c r="DF666" s="6"/>
      <c r="DG666" s="5"/>
      <c r="DH666" s="5"/>
      <c r="DI666" s="4"/>
      <c r="DJ666" s="6"/>
      <c r="DK666" s="4"/>
      <c r="DL666" s="6"/>
      <c r="DM666" s="5"/>
      <c r="DN666" s="5"/>
      <c r="DO666" s="4"/>
      <c r="DP666" s="6"/>
      <c r="DQ666" s="4"/>
      <c r="DR666" s="6"/>
      <c r="DS666" s="5"/>
      <c r="DT666" s="5"/>
      <c r="DU666" s="4"/>
      <c r="DV666" s="6"/>
      <c r="DW666" s="4"/>
      <c r="DX666" s="6"/>
      <c r="DY666" s="5"/>
      <c r="DZ666" s="5"/>
      <c r="EA666" s="4"/>
      <c r="EB666" s="6"/>
      <c r="EC666" s="4"/>
      <c r="ED666" s="6"/>
      <c r="EE666" s="5"/>
      <c r="EF666" s="5"/>
      <c r="EG666" s="4"/>
      <c r="EH666" s="6"/>
      <c r="EI666" s="4"/>
      <c r="EJ666" s="6"/>
      <c r="EK666" s="5"/>
      <c r="EL666" s="5"/>
      <c r="EM666" s="4"/>
      <c r="EN666" s="6"/>
      <c r="EO666" s="4"/>
      <c r="EP666" s="6"/>
      <c r="EQ666" s="5"/>
      <c r="ER666" s="5"/>
      <c r="ES666" s="4"/>
      <c r="ET666" s="6"/>
      <c r="EU666" s="4"/>
      <c r="EV666" s="6"/>
      <c r="EW666" s="5"/>
      <c r="EX666" s="5"/>
      <c r="EY666" s="4"/>
      <c r="EZ666" s="6"/>
      <c r="FA666" s="4"/>
      <c r="FB666" s="6"/>
      <c r="FC666" s="5"/>
      <c r="FD666" s="5"/>
      <c r="FE666" s="4"/>
      <c r="FF666" s="6"/>
      <c r="FG666" s="4"/>
      <c r="FH666" s="6"/>
      <c r="FI666" s="5"/>
      <c r="FJ666" s="5"/>
      <c r="FK666" s="4"/>
      <c r="FL666" s="6"/>
      <c r="FM666" s="4"/>
      <c r="FN666" s="6"/>
      <c r="FO666" s="5"/>
      <c r="FP666" s="5"/>
      <c r="FQ666" s="4"/>
      <c r="FR666" s="6"/>
      <c r="FS666" s="4"/>
      <c r="FT666" s="6"/>
      <c r="FU666" s="5"/>
      <c r="FV666" s="5"/>
      <c r="FW666" s="4"/>
      <c r="FX666" s="6"/>
      <c r="FY666" s="4"/>
      <c r="FZ666" s="6"/>
      <c r="GA666" s="5"/>
      <c r="GB666" s="5"/>
      <c r="GC666" s="4"/>
      <c r="GD666" s="6"/>
      <c r="GE666" s="4"/>
      <c r="GF666" s="6"/>
      <c r="GG666" s="5"/>
      <c r="GH666" s="5"/>
      <c r="GI666" s="4"/>
      <c r="GJ666" s="6"/>
      <c r="GK666" s="4"/>
      <c r="GL666" s="6"/>
      <c r="GM666" s="5"/>
      <c r="GN666" s="5"/>
      <c r="GO666" s="4"/>
      <c r="GP666" s="6"/>
      <c r="GQ666" s="4"/>
      <c r="GR666" s="6"/>
      <c r="GS666" s="5"/>
      <c r="GT666" s="5"/>
      <c r="GU666" s="4"/>
      <c r="GV666" s="6"/>
      <c r="GW666" s="4"/>
      <c r="GX666" s="6"/>
      <c r="GY666" s="5"/>
      <c r="GZ666" s="5"/>
      <c r="HA666" s="4"/>
      <c r="HB666" s="6"/>
      <c r="HC666" s="4"/>
      <c r="HD666" s="6"/>
      <c r="HE666" s="5"/>
      <c r="HF666" s="5"/>
      <c r="HG666" s="4"/>
      <c r="HH666" s="6"/>
      <c r="HI666" s="4"/>
      <c r="HJ666" s="6"/>
      <c r="HK666" s="5"/>
      <c r="HL666" s="5"/>
      <c r="HM666" s="4"/>
      <c r="HN666" s="6"/>
      <c r="HO666" s="4"/>
      <c r="HP666" s="6"/>
      <c r="HQ666" s="5"/>
      <c r="HR666" s="5"/>
      <c r="HS666" s="4"/>
      <c r="HT666" s="6"/>
      <c r="HU666" s="4"/>
      <c r="HV666" s="6"/>
      <c r="HW666" s="5"/>
      <c r="HX666" s="5"/>
      <c r="HY666" s="4"/>
      <c r="HZ666" s="6"/>
      <c r="IA666" s="4"/>
      <c r="IB666" s="6"/>
      <c r="IC666" s="5"/>
      <c r="ID666" s="5"/>
      <c r="IE666" s="4"/>
      <c r="IF666" s="6"/>
      <c r="IG666" s="4"/>
      <c r="IH666" s="6"/>
      <c r="II666" s="5"/>
      <c r="IJ666" s="5"/>
      <c r="IK666" s="4"/>
      <c r="IL666" s="6"/>
      <c r="IM666" s="4"/>
      <c r="IN666" s="6"/>
      <c r="IO666" s="5"/>
      <c r="IP666" s="5"/>
      <c r="IQ666" s="4"/>
      <c r="IR666" s="6"/>
      <c r="IS666" s="4"/>
      <c r="IT666" s="6"/>
      <c r="IU666" s="5"/>
      <c r="IV666" s="5"/>
      <c r="IW666" s="4"/>
      <c r="IX666" s="6"/>
      <c r="IY666" s="4"/>
      <c r="IZ666" s="6"/>
      <c r="JA666" s="5"/>
      <c r="JB666" s="5"/>
      <c r="JC666" s="4"/>
      <c r="JD666" s="6"/>
      <c r="JE666" s="4"/>
      <c r="JF666" s="6"/>
      <c r="JG666" s="5"/>
      <c r="JH666" s="5"/>
      <c r="JI666" s="4"/>
      <c r="JJ666" s="6"/>
      <c r="JK666" s="4"/>
      <c r="JL666" s="6"/>
      <c r="JM666" s="5"/>
      <c r="JN666" s="5"/>
      <c r="JO666" s="4"/>
      <c r="JP666" s="6"/>
      <c r="JQ666" s="4"/>
      <c r="JR666" s="6"/>
      <c r="JS666" s="5"/>
      <c r="JT666" s="5"/>
      <c r="JU666" s="4"/>
      <c r="JV666" s="6"/>
      <c r="JW666" s="4"/>
      <c r="JX666" s="6"/>
      <c r="JY666" s="5"/>
      <c r="JZ666" s="5"/>
      <c r="KA666" s="4"/>
      <c r="KB666" s="6"/>
      <c r="KC666" s="4"/>
      <c r="KD666" s="6"/>
      <c r="KE666" s="5"/>
      <c r="KF666" s="5"/>
      <c r="KG666" s="4"/>
      <c r="KH666" s="6"/>
      <c r="KI666" s="4"/>
      <c r="KJ666" s="6"/>
      <c r="KK666" s="5"/>
      <c r="KL666" s="5"/>
    </row>
    <row r="667">
      <c r="A667" s="3" t="s">
        <v>85</v>
      </c>
      <c r="B667" s="3" t="s">
        <v>851</v>
      </c>
      <c r="C667" s="3" t="s">
        <v>87</v>
      </c>
      <c r="D667" s="3" t="s">
        <v>712</v>
      </c>
      <c r="E667" s="3" t="s">
        <v>906</v>
      </c>
      <c r="F667" s="3" t="s">
        <v>104</v>
      </c>
      <c r="G667" s="3" t="s">
        <v>104</v>
      </c>
      <c r="H667" s="3" t="s">
        <v>104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  <c r="AU667" s="4"/>
      <c r="AV667" s="6"/>
      <c r="AW667" s="4"/>
      <c r="AX667" s="6"/>
      <c r="AY667" s="5"/>
      <c r="AZ667" s="5"/>
      <c r="BA667" s="4"/>
      <c r="BB667" s="6"/>
      <c r="BC667" s="4"/>
      <c r="BD667" s="6"/>
      <c r="BE667" s="5"/>
      <c r="BF667" s="5"/>
      <c r="BG667" s="4"/>
      <c r="BH667" s="6"/>
      <c r="BI667" s="4"/>
      <c r="BJ667" s="6"/>
      <c r="BK667" s="5"/>
      <c r="BL667" s="5"/>
      <c r="BM667" s="4"/>
      <c r="BN667" s="6"/>
      <c r="BO667" s="4"/>
      <c r="BP667" s="6"/>
      <c r="BQ667" s="5"/>
      <c r="BR667" s="5"/>
      <c r="BS667" s="4"/>
      <c r="BT667" s="6"/>
      <c r="BU667" s="4"/>
      <c r="BV667" s="6"/>
      <c r="BW667" s="5"/>
      <c r="BX667" s="5"/>
      <c r="BY667" s="4"/>
      <c r="BZ667" s="6"/>
      <c r="CA667" s="4"/>
      <c r="CB667" s="6"/>
      <c r="CC667" s="5"/>
      <c r="CD667" s="5"/>
      <c r="CE667" s="4"/>
      <c r="CF667" s="6"/>
      <c r="CG667" s="4"/>
      <c r="CH667" s="6"/>
      <c r="CI667" s="5"/>
      <c r="CJ667" s="5"/>
      <c r="CK667" s="4"/>
      <c r="CL667" s="6"/>
      <c r="CM667" s="4"/>
      <c r="CN667" s="6"/>
      <c r="CO667" s="5"/>
      <c r="CP667" s="5"/>
      <c r="CQ667" s="4"/>
      <c r="CR667" s="6"/>
      <c r="CS667" s="4"/>
      <c r="CT667" s="6"/>
      <c r="CU667" s="5"/>
      <c r="CV667" s="5"/>
      <c r="CW667" s="4"/>
      <c r="CX667" s="6"/>
      <c r="CY667" s="4"/>
      <c r="CZ667" s="6"/>
      <c r="DA667" s="5"/>
      <c r="DB667" s="5"/>
      <c r="DC667" s="4"/>
      <c r="DD667" s="6"/>
      <c r="DE667" s="4"/>
      <c r="DF667" s="6"/>
      <c r="DG667" s="5"/>
      <c r="DH667" s="5"/>
      <c r="DI667" s="4"/>
      <c r="DJ667" s="6"/>
      <c r="DK667" s="4"/>
      <c r="DL667" s="6"/>
      <c r="DM667" s="5"/>
      <c r="DN667" s="5"/>
      <c r="DO667" s="4"/>
      <c r="DP667" s="6"/>
      <c r="DQ667" s="4"/>
      <c r="DR667" s="6"/>
      <c r="DS667" s="5"/>
      <c r="DT667" s="5"/>
      <c r="DU667" s="4"/>
      <c r="DV667" s="6"/>
      <c r="DW667" s="4"/>
      <c r="DX667" s="6"/>
      <c r="DY667" s="5"/>
      <c r="DZ667" s="5"/>
      <c r="EA667" s="4"/>
      <c r="EB667" s="6"/>
      <c r="EC667" s="4"/>
      <c r="ED667" s="6"/>
      <c r="EE667" s="5"/>
      <c r="EF667" s="5"/>
      <c r="EG667" s="4"/>
      <c r="EH667" s="6"/>
      <c r="EI667" s="4"/>
      <c r="EJ667" s="6"/>
      <c r="EK667" s="5"/>
      <c r="EL667" s="5"/>
      <c r="EM667" s="4"/>
      <c r="EN667" s="6"/>
      <c r="EO667" s="4"/>
      <c r="EP667" s="6"/>
      <c r="EQ667" s="5"/>
      <c r="ER667" s="5"/>
      <c r="ES667" s="4"/>
      <c r="ET667" s="6"/>
      <c r="EU667" s="4"/>
      <c r="EV667" s="6"/>
      <c r="EW667" s="5"/>
      <c r="EX667" s="5"/>
      <c r="EY667" s="4"/>
      <c r="EZ667" s="6"/>
      <c r="FA667" s="4"/>
      <c r="FB667" s="6"/>
      <c r="FC667" s="5"/>
      <c r="FD667" s="5"/>
      <c r="FE667" s="4"/>
      <c r="FF667" s="6"/>
      <c r="FG667" s="4"/>
      <c r="FH667" s="6"/>
      <c r="FI667" s="5"/>
      <c r="FJ667" s="5"/>
      <c r="FK667" s="4"/>
      <c r="FL667" s="6"/>
      <c r="FM667" s="4"/>
      <c r="FN667" s="6"/>
      <c r="FO667" s="5"/>
      <c r="FP667" s="5"/>
      <c r="FQ667" s="4"/>
      <c r="FR667" s="6"/>
      <c r="FS667" s="4"/>
      <c r="FT667" s="6"/>
      <c r="FU667" s="5"/>
      <c r="FV667" s="5"/>
      <c r="FW667" s="4"/>
      <c r="FX667" s="6"/>
      <c r="FY667" s="4"/>
      <c r="FZ667" s="6"/>
      <c r="GA667" s="5"/>
      <c r="GB667" s="5"/>
      <c r="GC667" s="4"/>
      <c r="GD667" s="6"/>
      <c r="GE667" s="4"/>
      <c r="GF667" s="6"/>
      <c r="GG667" s="5"/>
      <c r="GH667" s="5"/>
      <c r="GI667" s="4"/>
      <c r="GJ667" s="6"/>
      <c r="GK667" s="4"/>
      <c r="GL667" s="6"/>
      <c r="GM667" s="5"/>
      <c r="GN667" s="5"/>
      <c r="GO667" s="4"/>
      <c r="GP667" s="6"/>
      <c r="GQ667" s="4"/>
      <c r="GR667" s="6"/>
      <c r="GS667" s="5"/>
      <c r="GT667" s="5"/>
      <c r="GU667" s="4"/>
      <c r="GV667" s="6"/>
      <c r="GW667" s="4"/>
      <c r="GX667" s="6"/>
      <c r="GY667" s="5"/>
      <c r="GZ667" s="5"/>
      <c r="HA667" s="4"/>
      <c r="HB667" s="6"/>
      <c r="HC667" s="4"/>
      <c r="HD667" s="6"/>
      <c r="HE667" s="5"/>
      <c r="HF667" s="5"/>
      <c r="HG667" s="4"/>
      <c r="HH667" s="6"/>
      <c r="HI667" s="4"/>
      <c r="HJ667" s="6"/>
      <c r="HK667" s="5"/>
      <c r="HL667" s="5"/>
      <c r="HM667" s="4"/>
      <c r="HN667" s="6"/>
      <c r="HO667" s="4"/>
      <c r="HP667" s="6"/>
      <c r="HQ667" s="5"/>
      <c r="HR667" s="5"/>
      <c r="HS667" s="4"/>
      <c r="HT667" s="6"/>
      <c r="HU667" s="4"/>
      <c r="HV667" s="6"/>
      <c r="HW667" s="5"/>
      <c r="HX667" s="5"/>
      <c r="HY667" s="4"/>
      <c r="HZ667" s="6"/>
      <c r="IA667" s="4"/>
      <c r="IB667" s="6"/>
      <c r="IC667" s="5"/>
      <c r="ID667" s="5"/>
      <c r="IE667" s="4"/>
      <c r="IF667" s="6"/>
      <c r="IG667" s="4"/>
      <c r="IH667" s="6"/>
      <c r="II667" s="5"/>
      <c r="IJ667" s="5"/>
      <c r="IK667" s="4"/>
      <c r="IL667" s="6"/>
      <c r="IM667" s="4"/>
      <c r="IN667" s="6"/>
      <c r="IO667" s="5"/>
      <c r="IP667" s="5"/>
      <c r="IQ667" s="4"/>
      <c r="IR667" s="6"/>
      <c r="IS667" s="4"/>
      <c r="IT667" s="6"/>
      <c r="IU667" s="5"/>
      <c r="IV667" s="5"/>
      <c r="IW667" s="4"/>
      <c r="IX667" s="6"/>
      <c r="IY667" s="4"/>
      <c r="IZ667" s="6"/>
      <c r="JA667" s="5"/>
      <c r="JB667" s="5"/>
      <c r="JC667" s="4"/>
      <c r="JD667" s="6"/>
      <c r="JE667" s="4"/>
      <c r="JF667" s="6"/>
      <c r="JG667" s="5"/>
      <c r="JH667" s="5"/>
      <c r="JI667" s="4"/>
      <c r="JJ667" s="6"/>
      <c r="JK667" s="4"/>
      <c r="JL667" s="6"/>
      <c r="JM667" s="5"/>
      <c r="JN667" s="5"/>
      <c r="JO667" s="4"/>
      <c r="JP667" s="6"/>
      <c r="JQ667" s="4"/>
      <c r="JR667" s="6"/>
      <c r="JS667" s="5"/>
      <c r="JT667" s="5"/>
      <c r="JU667" s="4"/>
      <c r="JV667" s="6"/>
      <c r="JW667" s="4"/>
      <c r="JX667" s="6"/>
      <c r="JY667" s="5"/>
      <c r="JZ667" s="5"/>
      <c r="KA667" s="4"/>
      <c r="KB667" s="6"/>
      <c r="KC667" s="4"/>
      <c r="KD667" s="6"/>
      <c r="KE667" s="5"/>
      <c r="KF667" s="5"/>
      <c r="KG667" s="4"/>
      <c r="KH667" s="6"/>
      <c r="KI667" s="4"/>
      <c r="KJ667" s="6"/>
      <c r="KK667" s="5"/>
      <c r="KL667" s="5"/>
    </row>
    <row r="668">
      <c r="A668" s="3" t="s">
        <v>85</v>
      </c>
      <c r="B668" s="3" t="s">
        <v>851</v>
      </c>
      <c r="C668" s="3" t="s">
        <v>87</v>
      </c>
      <c r="D668" s="3" t="s">
        <v>712</v>
      </c>
      <c r="E668" s="3" t="s">
        <v>624</v>
      </c>
      <c r="F668" s="3" t="s">
        <v>104</v>
      </c>
      <c r="G668" s="3" t="s">
        <v>104</v>
      </c>
      <c r="H668" s="3" t="s">
        <v>104</v>
      </c>
      <c r="I668" s="4"/>
      <c r="J668" s="4">
        <f>=ROUNDDOWN({0},0)</f>
      </c>
      <c r="K668" s="4">
        <v>196</v>
      </c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  <c r="AU668" s="4"/>
      <c r="AV668" s="6"/>
      <c r="AW668" s="4"/>
      <c r="AX668" s="6"/>
      <c r="AY668" s="5"/>
      <c r="AZ668" s="5"/>
      <c r="BA668" s="4"/>
      <c r="BB668" s="6"/>
      <c r="BC668" s="4"/>
      <c r="BD668" s="6"/>
      <c r="BE668" s="5"/>
      <c r="BF668" s="5"/>
      <c r="BG668" s="4"/>
      <c r="BH668" s="6"/>
      <c r="BI668" s="4"/>
      <c r="BJ668" s="6"/>
      <c r="BK668" s="5"/>
      <c r="BL668" s="5"/>
      <c r="BM668" s="4"/>
      <c r="BN668" s="6"/>
      <c r="BO668" s="4"/>
      <c r="BP668" s="6"/>
      <c r="BQ668" s="5"/>
      <c r="BR668" s="5"/>
      <c r="BS668" s="4"/>
      <c r="BT668" s="6"/>
      <c r="BU668" s="4"/>
      <c r="BV668" s="6"/>
      <c r="BW668" s="5"/>
      <c r="BX668" s="5"/>
      <c r="BY668" s="4"/>
      <c r="BZ668" s="6"/>
      <c r="CA668" s="4"/>
      <c r="CB668" s="6"/>
      <c r="CC668" s="5"/>
      <c r="CD668" s="5"/>
      <c r="CE668" s="4"/>
      <c r="CF668" s="6"/>
      <c r="CG668" s="4"/>
      <c r="CH668" s="6"/>
      <c r="CI668" s="5"/>
      <c r="CJ668" s="5"/>
      <c r="CK668" s="4"/>
      <c r="CL668" s="6"/>
      <c r="CM668" s="4"/>
      <c r="CN668" s="6"/>
      <c r="CO668" s="5"/>
      <c r="CP668" s="5"/>
      <c r="CQ668" s="4"/>
      <c r="CR668" s="6"/>
      <c r="CS668" s="4"/>
      <c r="CT668" s="6"/>
      <c r="CU668" s="5"/>
      <c r="CV668" s="5"/>
      <c r="CW668" s="4"/>
      <c r="CX668" s="6"/>
      <c r="CY668" s="4"/>
      <c r="CZ668" s="6"/>
      <c r="DA668" s="5"/>
      <c r="DB668" s="5"/>
      <c r="DC668" s="4"/>
      <c r="DD668" s="6"/>
      <c r="DE668" s="4"/>
      <c r="DF668" s="6"/>
      <c r="DG668" s="5"/>
      <c r="DH668" s="5"/>
      <c r="DI668" s="4"/>
      <c r="DJ668" s="6"/>
      <c r="DK668" s="4"/>
      <c r="DL668" s="6"/>
      <c r="DM668" s="5"/>
      <c r="DN668" s="5"/>
      <c r="DO668" s="4"/>
      <c r="DP668" s="6"/>
      <c r="DQ668" s="4"/>
      <c r="DR668" s="6"/>
      <c r="DS668" s="5"/>
      <c r="DT668" s="5"/>
      <c r="DU668" s="4"/>
      <c r="DV668" s="6"/>
      <c r="DW668" s="4"/>
      <c r="DX668" s="6"/>
      <c r="DY668" s="5"/>
      <c r="DZ668" s="5"/>
      <c r="EA668" s="4"/>
      <c r="EB668" s="6"/>
      <c r="EC668" s="4"/>
      <c r="ED668" s="6"/>
      <c r="EE668" s="5"/>
      <c r="EF668" s="5"/>
      <c r="EG668" s="4"/>
      <c r="EH668" s="6"/>
      <c r="EI668" s="4"/>
      <c r="EJ668" s="6"/>
      <c r="EK668" s="5"/>
      <c r="EL668" s="5"/>
      <c r="EM668" s="4"/>
      <c r="EN668" s="6"/>
      <c r="EO668" s="4"/>
      <c r="EP668" s="6"/>
      <c r="EQ668" s="5"/>
      <c r="ER668" s="5"/>
      <c r="ES668" s="4"/>
      <c r="ET668" s="6"/>
      <c r="EU668" s="4"/>
      <c r="EV668" s="6"/>
      <c r="EW668" s="5"/>
      <c r="EX668" s="5"/>
      <c r="EY668" s="4"/>
      <c r="EZ668" s="6"/>
      <c r="FA668" s="4"/>
      <c r="FB668" s="6"/>
      <c r="FC668" s="5"/>
      <c r="FD668" s="5"/>
      <c r="FE668" s="4"/>
      <c r="FF668" s="6"/>
      <c r="FG668" s="4"/>
      <c r="FH668" s="6"/>
      <c r="FI668" s="5"/>
      <c r="FJ668" s="5"/>
      <c r="FK668" s="4"/>
      <c r="FL668" s="6"/>
      <c r="FM668" s="4"/>
      <c r="FN668" s="6"/>
      <c r="FO668" s="5"/>
      <c r="FP668" s="5"/>
      <c r="FQ668" s="4"/>
      <c r="FR668" s="6"/>
      <c r="FS668" s="4"/>
      <c r="FT668" s="6"/>
      <c r="FU668" s="5"/>
      <c r="FV668" s="5"/>
      <c r="FW668" s="4"/>
      <c r="FX668" s="6"/>
      <c r="FY668" s="4"/>
      <c r="FZ668" s="6"/>
      <c r="GA668" s="5"/>
      <c r="GB668" s="5"/>
      <c r="GC668" s="4"/>
      <c r="GD668" s="6"/>
      <c r="GE668" s="4"/>
      <c r="GF668" s="6"/>
      <c r="GG668" s="5"/>
      <c r="GH668" s="5"/>
      <c r="GI668" s="4"/>
      <c r="GJ668" s="6"/>
      <c r="GK668" s="4"/>
      <c r="GL668" s="6"/>
      <c r="GM668" s="5"/>
      <c r="GN668" s="5"/>
      <c r="GO668" s="4"/>
      <c r="GP668" s="6"/>
      <c r="GQ668" s="4"/>
      <c r="GR668" s="6"/>
      <c r="GS668" s="5"/>
      <c r="GT668" s="5"/>
      <c r="GU668" s="4"/>
      <c r="GV668" s="6"/>
      <c r="GW668" s="4"/>
      <c r="GX668" s="6"/>
      <c r="GY668" s="5"/>
      <c r="GZ668" s="5"/>
      <c r="HA668" s="4"/>
      <c r="HB668" s="6"/>
      <c r="HC668" s="4"/>
      <c r="HD668" s="6"/>
      <c r="HE668" s="5"/>
      <c r="HF668" s="5"/>
      <c r="HG668" s="4"/>
      <c r="HH668" s="6"/>
      <c r="HI668" s="4"/>
      <c r="HJ668" s="6"/>
      <c r="HK668" s="5"/>
      <c r="HL668" s="5"/>
      <c r="HM668" s="4"/>
      <c r="HN668" s="6"/>
      <c r="HO668" s="4"/>
      <c r="HP668" s="6"/>
      <c r="HQ668" s="5"/>
      <c r="HR668" s="5"/>
      <c r="HS668" s="4"/>
      <c r="HT668" s="6"/>
      <c r="HU668" s="4"/>
      <c r="HV668" s="6"/>
      <c r="HW668" s="5"/>
      <c r="HX668" s="5"/>
      <c r="HY668" s="4"/>
      <c r="HZ668" s="6"/>
      <c r="IA668" s="4"/>
      <c r="IB668" s="6"/>
      <c r="IC668" s="5"/>
      <c r="ID668" s="5"/>
      <c r="IE668" s="4"/>
      <c r="IF668" s="6"/>
      <c r="IG668" s="4"/>
      <c r="IH668" s="6"/>
      <c r="II668" s="5"/>
      <c r="IJ668" s="5"/>
      <c r="IK668" s="4"/>
      <c r="IL668" s="6"/>
      <c r="IM668" s="4"/>
      <c r="IN668" s="6"/>
      <c r="IO668" s="5"/>
      <c r="IP668" s="5"/>
      <c r="IQ668" s="4"/>
      <c r="IR668" s="6"/>
      <c r="IS668" s="4"/>
      <c r="IT668" s="6"/>
      <c r="IU668" s="5"/>
      <c r="IV668" s="5"/>
      <c r="IW668" s="4"/>
      <c r="IX668" s="6"/>
      <c r="IY668" s="4"/>
      <c r="IZ668" s="6"/>
      <c r="JA668" s="5"/>
      <c r="JB668" s="5"/>
      <c r="JC668" s="4"/>
      <c r="JD668" s="6"/>
      <c r="JE668" s="4"/>
      <c r="JF668" s="6"/>
      <c r="JG668" s="5"/>
      <c r="JH668" s="5"/>
      <c r="JI668" s="4"/>
      <c r="JJ668" s="6"/>
      <c r="JK668" s="4"/>
      <c r="JL668" s="6"/>
      <c r="JM668" s="5"/>
      <c r="JN668" s="5"/>
      <c r="JO668" s="4"/>
      <c r="JP668" s="6"/>
      <c r="JQ668" s="4"/>
      <c r="JR668" s="6"/>
      <c r="JS668" s="5"/>
      <c r="JT668" s="5"/>
      <c r="JU668" s="4"/>
      <c r="JV668" s="6"/>
      <c r="JW668" s="4"/>
      <c r="JX668" s="6"/>
      <c r="JY668" s="5"/>
      <c r="JZ668" s="5"/>
      <c r="KA668" s="4"/>
      <c r="KB668" s="6"/>
      <c r="KC668" s="4"/>
      <c r="KD668" s="6"/>
      <c r="KE668" s="5"/>
      <c r="KF668" s="5"/>
      <c r="KG668" s="4"/>
      <c r="KH668" s="6"/>
      <c r="KI668" s="4"/>
      <c r="KJ668" s="6"/>
      <c r="KK668" s="5"/>
      <c r="KL668" s="5"/>
    </row>
    <row r="669">
      <c r="A669" s="3" t="s">
        <v>85</v>
      </c>
      <c r="B669" s="3" t="s">
        <v>851</v>
      </c>
      <c r="C669" s="3" t="s">
        <v>87</v>
      </c>
      <c r="D669" s="3" t="s">
        <v>712</v>
      </c>
      <c r="E669" s="3" t="s">
        <v>281</v>
      </c>
      <c r="F669" s="3" t="s">
        <v>104</v>
      </c>
      <c r="G669" s="3" t="s">
        <v>104</v>
      </c>
      <c r="H669" s="3" t="s">
        <v>104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  <c r="AU669" s="4"/>
      <c r="AV669" s="6"/>
      <c r="AW669" s="4"/>
      <c r="AX669" s="6"/>
      <c r="AY669" s="5"/>
      <c r="AZ669" s="5"/>
      <c r="BA669" s="4"/>
      <c r="BB669" s="6"/>
      <c r="BC669" s="4"/>
      <c r="BD669" s="6"/>
      <c r="BE669" s="5"/>
      <c r="BF669" s="5"/>
      <c r="BG669" s="4"/>
      <c r="BH669" s="6"/>
      <c r="BI669" s="4"/>
      <c r="BJ669" s="6"/>
      <c r="BK669" s="5"/>
      <c r="BL669" s="5"/>
      <c r="BM669" s="4"/>
      <c r="BN669" s="6"/>
      <c r="BO669" s="4"/>
      <c r="BP669" s="6"/>
      <c r="BQ669" s="5"/>
      <c r="BR669" s="5"/>
      <c r="BS669" s="4"/>
      <c r="BT669" s="6"/>
      <c r="BU669" s="4"/>
      <c r="BV669" s="6"/>
      <c r="BW669" s="5"/>
      <c r="BX669" s="5"/>
      <c r="BY669" s="4"/>
      <c r="BZ669" s="6"/>
      <c r="CA669" s="4"/>
      <c r="CB669" s="6"/>
      <c r="CC669" s="5"/>
      <c r="CD669" s="5"/>
      <c r="CE669" s="4"/>
      <c r="CF669" s="6"/>
      <c r="CG669" s="4"/>
      <c r="CH669" s="6"/>
      <c r="CI669" s="5"/>
      <c r="CJ669" s="5"/>
      <c r="CK669" s="4"/>
      <c r="CL669" s="6"/>
      <c r="CM669" s="4"/>
      <c r="CN669" s="6"/>
      <c r="CO669" s="5"/>
      <c r="CP669" s="5"/>
      <c r="CQ669" s="4"/>
      <c r="CR669" s="6"/>
      <c r="CS669" s="4"/>
      <c r="CT669" s="6"/>
      <c r="CU669" s="5"/>
      <c r="CV669" s="5"/>
      <c r="CW669" s="4"/>
      <c r="CX669" s="6"/>
      <c r="CY669" s="4"/>
      <c r="CZ669" s="6"/>
      <c r="DA669" s="5"/>
      <c r="DB669" s="5"/>
      <c r="DC669" s="4"/>
      <c r="DD669" s="6"/>
      <c r="DE669" s="4"/>
      <c r="DF669" s="6"/>
      <c r="DG669" s="5"/>
      <c r="DH669" s="5"/>
      <c r="DI669" s="4"/>
      <c r="DJ669" s="6"/>
      <c r="DK669" s="4"/>
      <c r="DL669" s="6"/>
      <c r="DM669" s="5"/>
      <c r="DN669" s="5"/>
      <c r="DO669" s="4"/>
      <c r="DP669" s="6"/>
      <c r="DQ669" s="4"/>
      <c r="DR669" s="6"/>
      <c r="DS669" s="5"/>
      <c r="DT669" s="5"/>
      <c r="DU669" s="4"/>
      <c r="DV669" s="6"/>
      <c r="DW669" s="4"/>
      <c r="DX669" s="6"/>
      <c r="DY669" s="5"/>
      <c r="DZ669" s="5"/>
      <c r="EA669" s="4"/>
      <c r="EB669" s="6"/>
      <c r="EC669" s="4"/>
      <c r="ED669" s="6"/>
      <c r="EE669" s="5"/>
      <c r="EF669" s="5"/>
      <c r="EG669" s="4"/>
      <c r="EH669" s="6"/>
      <c r="EI669" s="4"/>
      <c r="EJ669" s="6"/>
      <c r="EK669" s="5"/>
      <c r="EL669" s="5"/>
      <c r="EM669" s="4"/>
      <c r="EN669" s="6"/>
      <c r="EO669" s="4"/>
      <c r="EP669" s="6"/>
      <c r="EQ669" s="5"/>
      <c r="ER669" s="5"/>
      <c r="ES669" s="4"/>
      <c r="ET669" s="6"/>
      <c r="EU669" s="4"/>
      <c r="EV669" s="6"/>
      <c r="EW669" s="5"/>
      <c r="EX669" s="5"/>
      <c r="EY669" s="4"/>
      <c r="EZ669" s="6"/>
      <c r="FA669" s="4"/>
      <c r="FB669" s="6"/>
      <c r="FC669" s="5"/>
      <c r="FD669" s="5"/>
      <c r="FE669" s="4"/>
      <c r="FF669" s="6"/>
      <c r="FG669" s="4"/>
      <c r="FH669" s="6"/>
      <c r="FI669" s="5"/>
      <c r="FJ669" s="5"/>
      <c r="FK669" s="4"/>
      <c r="FL669" s="6"/>
      <c r="FM669" s="4"/>
      <c r="FN669" s="6"/>
      <c r="FO669" s="5"/>
      <c r="FP669" s="5"/>
      <c r="FQ669" s="4"/>
      <c r="FR669" s="6"/>
      <c r="FS669" s="4"/>
      <c r="FT669" s="6"/>
      <c r="FU669" s="5"/>
      <c r="FV669" s="5"/>
      <c r="FW669" s="4"/>
      <c r="FX669" s="6"/>
      <c r="FY669" s="4"/>
      <c r="FZ669" s="6"/>
      <c r="GA669" s="5"/>
      <c r="GB669" s="5"/>
      <c r="GC669" s="4"/>
      <c r="GD669" s="6"/>
      <c r="GE669" s="4"/>
      <c r="GF669" s="6"/>
      <c r="GG669" s="5"/>
      <c r="GH669" s="5"/>
      <c r="GI669" s="4"/>
      <c r="GJ669" s="6"/>
      <c r="GK669" s="4"/>
      <c r="GL669" s="6"/>
      <c r="GM669" s="5"/>
      <c r="GN669" s="5"/>
      <c r="GO669" s="4"/>
      <c r="GP669" s="6"/>
      <c r="GQ669" s="4"/>
      <c r="GR669" s="6"/>
      <c r="GS669" s="5"/>
      <c r="GT669" s="5"/>
      <c r="GU669" s="4"/>
      <c r="GV669" s="6"/>
      <c r="GW669" s="4"/>
      <c r="GX669" s="6"/>
      <c r="GY669" s="5"/>
      <c r="GZ669" s="5"/>
      <c r="HA669" s="4"/>
      <c r="HB669" s="6"/>
      <c r="HC669" s="4"/>
      <c r="HD669" s="6"/>
      <c r="HE669" s="5"/>
      <c r="HF669" s="5"/>
      <c r="HG669" s="4"/>
      <c r="HH669" s="6"/>
      <c r="HI669" s="4"/>
      <c r="HJ669" s="6"/>
      <c r="HK669" s="5"/>
      <c r="HL669" s="5"/>
      <c r="HM669" s="4"/>
      <c r="HN669" s="6"/>
      <c r="HO669" s="4"/>
      <c r="HP669" s="6"/>
      <c r="HQ669" s="5"/>
      <c r="HR669" s="5"/>
      <c r="HS669" s="4"/>
      <c r="HT669" s="6"/>
      <c r="HU669" s="4"/>
      <c r="HV669" s="6"/>
      <c r="HW669" s="5"/>
      <c r="HX669" s="5"/>
      <c r="HY669" s="4"/>
      <c r="HZ669" s="6"/>
      <c r="IA669" s="4"/>
      <c r="IB669" s="6"/>
      <c r="IC669" s="5"/>
      <c r="ID669" s="5"/>
      <c r="IE669" s="4"/>
      <c r="IF669" s="6"/>
      <c r="IG669" s="4"/>
      <c r="IH669" s="6"/>
      <c r="II669" s="5"/>
      <c r="IJ669" s="5"/>
      <c r="IK669" s="4"/>
      <c r="IL669" s="6"/>
      <c r="IM669" s="4"/>
      <c r="IN669" s="6"/>
      <c r="IO669" s="5"/>
      <c r="IP669" s="5"/>
      <c r="IQ669" s="4"/>
      <c r="IR669" s="6"/>
      <c r="IS669" s="4"/>
      <c r="IT669" s="6"/>
      <c r="IU669" s="5"/>
      <c r="IV669" s="5"/>
      <c r="IW669" s="4"/>
      <c r="IX669" s="6"/>
      <c r="IY669" s="4"/>
      <c r="IZ669" s="6"/>
      <c r="JA669" s="5"/>
      <c r="JB669" s="5"/>
      <c r="JC669" s="4"/>
      <c r="JD669" s="6"/>
      <c r="JE669" s="4"/>
      <c r="JF669" s="6"/>
      <c r="JG669" s="5"/>
      <c r="JH669" s="5"/>
      <c r="JI669" s="4"/>
      <c r="JJ669" s="6"/>
      <c r="JK669" s="4"/>
      <c r="JL669" s="6"/>
      <c r="JM669" s="5"/>
      <c r="JN669" s="5"/>
      <c r="JO669" s="4"/>
      <c r="JP669" s="6"/>
      <c r="JQ669" s="4"/>
      <c r="JR669" s="6"/>
      <c r="JS669" s="5"/>
      <c r="JT669" s="5"/>
      <c r="JU669" s="4"/>
      <c r="JV669" s="6"/>
      <c r="JW669" s="4"/>
      <c r="JX669" s="6"/>
      <c r="JY669" s="5"/>
      <c r="JZ669" s="5"/>
      <c r="KA669" s="4"/>
      <c r="KB669" s="6"/>
      <c r="KC669" s="4"/>
      <c r="KD669" s="6"/>
      <c r="KE669" s="5"/>
      <c r="KF669" s="5"/>
      <c r="KG669" s="4"/>
      <c r="KH669" s="6"/>
      <c r="KI669" s="4"/>
      <c r="KJ669" s="6"/>
      <c r="KK669" s="5"/>
      <c r="KL669" s="5"/>
    </row>
    <row r="670">
      <c r="A670" s="3" t="s">
        <v>85</v>
      </c>
      <c r="B670" s="3" t="s">
        <v>851</v>
      </c>
      <c r="C670" s="3" t="s">
        <v>87</v>
      </c>
      <c r="D670" s="3" t="s">
        <v>712</v>
      </c>
      <c r="E670" s="3" t="s">
        <v>907</v>
      </c>
      <c r="F670" s="3" t="s">
        <v>104</v>
      </c>
      <c r="G670" s="3" t="s">
        <v>104</v>
      </c>
      <c r="H670" s="3" t="s">
        <v>104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  <c r="AU670" s="4"/>
      <c r="AV670" s="6"/>
      <c r="AW670" s="4"/>
      <c r="AX670" s="6"/>
      <c r="AY670" s="5"/>
      <c r="AZ670" s="5"/>
      <c r="BA670" s="4"/>
      <c r="BB670" s="6"/>
      <c r="BC670" s="4"/>
      <c r="BD670" s="6"/>
      <c r="BE670" s="5"/>
      <c r="BF670" s="5"/>
      <c r="BG670" s="4"/>
      <c r="BH670" s="6"/>
      <c r="BI670" s="4"/>
      <c r="BJ670" s="6"/>
      <c r="BK670" s="5"/>
      <c r="BL670" s="5"/>
      <c r="BM670" s="4"/>
      <c r="BN670" s="6"/>
      <c r="BO670" s="4"/>
      <c r="BP670" s="6"/>
      <c r="BQ670" s="5"/>
      <c r="BR670" s="5"/>
      <c r="BS670" s="4"/>
      <c r="BT670" s="6"/>
      <c r="BU670" s="4"/>
      <c r="BV670" s="6"/>
      <c r="BW670" s="5"/>
      <c r="BX670" s="5"/>
      <c r="BY670" s="4"/>
      <c r="BZ670" s="6"/>
      <c r="CA670" s="4"/>
      <c r="CB670" s="6"/>
      <c r="CC670" s="5"/>
      <c r="CD670" s="5"/>
      <c r="CE670" s="4"/>
      <c r="CF670" s="6"/>
      <c r="CG670" s="4"/>
      <c r="CH670" s="6"/>
      <c r="CI670" s="5"/>
      <c r="CJ670" s="5"/>
      <c r="CK670" s="4"/>
      <c r="CL670" s="6"/>
      <c r="CM670" s="4"/>
      <c r="CN670" s="6"/>
      <c r="CO670" s="5"/>
      <c r="CP670" s="5"/>
      <c r="CQ670" s="4"/>
      <c r="CR670" s="6"/>
      <c r="CS670" s="4"/>
      <c r="CT670" s="6"/>
      <c r="CU670" s="5"/>
      <c r="CV670" s="5"/>
      <c r="CW670" s="4"/>
      <c r="CX670" s="6"/>
      <c r="CY670" s="4"/>
      <c r="CZ670" s="6"/>
      <c r="DA670" s="5"/>
      <c r="DB670" s="5"/>
      <c r="DC670" s="4"/>
      <c r="DD670" s="6"/>
      <c r="DE670" s="4"/>
      <c r="DF670" s="6"/>
      <c r="DG670" s="5"/>
      <c r="DH670" s="5"/>
      <c r="DI670" s="4"/>
      <c r="DJ670" s="6"/>
      <c r="DK670" s="4"/>
      <c r="DL670" s="6"/>
      <c r="DM670" s="5"/>
      <c r="DN670" s="5"/>
      <c r="DO670" s="4"/>
      <c r="DP670" s="6"/>
      <c r="DQ670" s="4"/>
      <c r="DR670" s="6"/>
      <c r="DS670" s="5"/>
      <c r="DT670" s="5"/>
      <c r="DU670" s="4"/>
      <c r="DV670" s="6"/>
      <c r="DW670" s="4"/>
      <c r="DX670" s="6"/>
      <c r="DY670" s="5"/>
      <c r="DZ670" s="5"/>
      <c r="EA670" s="4"/>
      <c r="EB670" s="6"/>
      <c r="EC670" s="4"/>
      <c r="ED670" s="6"/>
      <c r="EE670" s="5"/>
      <c r="EF670" s="5"/>
      <c r="EG670" s="4"/>
      <c r="EH670" s="6"/>
      <c r="EI670" s="4"/>
      <c r="EJ670" s="6"/>
      <c r="EK670" s="5"/>
      <c r="EL670" s="5"/>
      <c r="EM670" s="4"/>
      <c r="EN670" s="6"/>
      <c r="EO670" s="4"/>
      <c r="EP670" s="6"/>
      <c r="EQ670" s="5"/>
      <c r="ER670" s="5"/>
      <c r="ES670" s="4"/>
      <c r="ET670" s="6"/>
      <c r="EU670" s="4"/>
      <c r="EV670" s="6"/>
      <c r="EW670" s="5"/>
      <c r="EX670" s="5"/>
      <c r="EY670" s="4"/>
      <c r="EZ670" s="6"/>
      <c r="FA670" s="4"/>
      <c r="FB670" s="6"/>
      <c r="FC670" s="5"/>
      <c r="FD670" s="5"/>
      <c r="FE670" s="4"/>
      <c r="FF670" s="6"/>
      <c r="FG670" s="4"/>
      <c r="FH670" s="6"/>
      <c r="FI670" s="5"/>
      <c r="FJ670" s="5"/>
      <c r="FK670" s="4"/>
      <c r="FL670" s="6"/>
      <c r="FM670" s="4"/>
      <c r="FN670" s="6"/>
      <c r="FO670" s="5"/>
      <c r="FP670" s="5"/>
      <c r="FQ670" s="4"/>
      <c r="FR670" s="6"/>
      <c r="FS670" s="4"/>
      <c r="FT670" s="6"/>
      <c r="FU670" s="5"/>
      <c r="FV670" s="5"/>
      <c r="FW670" s="4"/>
      <c r="FX670" s="6"/>
      <c r="FY670" s="4"/>
      <c r="FZ670" s="6"/>
      <c r="GA670" s="5"/>
      <c r="GB670" s="5"/>
      <c r="GC670" s="4"/>
      <c r="GD670" s="6"/>
      <c r="GE670" s="4"/>
      <c r="GF670" s="6"/>
      <c r="GG670" s="5"/>
      <c r="GH670" s="5"/>
      <c r="GI670" s="4"/>
      <c r="GJ670" s="6"/>
      <c r="GK670" s="4"/>
      <c r="GL670" s="6"/>
      <c r="GM670" s="5"/>
      <c r="GN670" s="5"/>
      <c r="GO670" s="4"/>
      <c r="GP670" s="6"/>
      <c r="GQ670" s="4"/>
      <c r="GR670" s="6"/>
      <c r="GS670" s="5"/>
      <c r="GT670" s="5"/>
      <c r="GU670" s="4"/>
      <c r="GV670" s="6"/>
      <c r="GW670" s="4"/>
      <c r="GX670" s="6"/>
      <c r="GY670" s="5"/>
      <c r="GZ670" s="5"/>
      <c r="HA670" s="4"/>
      <c r="HB670" s="6"/>
      <c r="HC670" s="4"/>
      <c r="HD670" s="6"/>
      <c r="HE670" s="5"/>
      <c r="HF670" s="5"/>
      <c r="HG670" s="4"/>
      <c r="HH670" s="6"/>
      <c r="HI670" s="4"/>
      <c r="HJ670" s="6"/>
      <c r="HK670" s="5"/>
      <c r="HL670" s="5"/>
      <c r="HM670" s="4"/>
      <c r="HN670" s="6"/>
      <c r="HO670" s="4"/>
      <c r="HP670" s="6"/>
      <c r="HQ670" s="5"/>
      <c r="HR670" s="5"/>
      <c r="HS670" s="4"/>
      <c r="HT670" s="6"/>
      <c r="HU670" s="4"/>
      <c r="HV670" s="6"/>
      <c r="HW670" s="5"/>
      <c r="HX670" s="5"/>
      <c r="HY670" s="4"/>
      <c r="HZ670" s="6"/>
      <c r="IA670" s="4"/>
      <c r="IB670" s="6"/>
      <c r="IC670" s="5"/>
      <c r="ID670" s="5"/>
      <c r="IE670" s="4"/>
      <c r="IF670" s="6"/>
      <c r="IG670" s="4"/>
      <c r="IH670" s="6"/>
      <c r="II670" s="5"/>
      <c r="IJ670" s="5"/>
      <c r="IK670" s="4"/>
      <c r="IL670" s="6"/>
      <c r="IM670" s="4"/>
      <c r="IN670" s="6"/>
      <c r="IO670" s="5"/>
      <c r="IP670" s="5"/>
      <c r="IQ670" s="4"/>
      <c r="IR670" s="6"/>
      <c r="IS670" s="4"/>
      <c r="IT670" s="6"/>
      <c r="IU670" s="5"/>
      <c r="IV670" s="5"/>
      <c r="IW670" s="4"/>
      <c r="IX670" s="6"/>
      <c r="IY670" s="4"/>
      <c r="IZ670" s="6"/>
      <c r="JA670" s="5"/>
      <c r="JB670" s="5"/>
      <c r="JC670" s="4"/>
      <c r="JD670" s="6"/>
      <c r="JE670" s="4"/>
      <c r="JF670" s="6"/>
      <c r="JG670" s="5"/>
      <c r="JH670" s="5"/>
      <c r="JI670" s="4"/>
      <c r="JJ670" s="6"/>
      <c r="JK670" s="4"/>
      <c r="JL670" s="6"/>
      <c r="JM670" s="5"/>
      <c r="JN670" s="5"/>
      <c r="JO670" s="4"/>
      <c r="JP670" s="6"/>
      <c r="JQ670" s="4"/>
      <c r="JR670" s="6"/>
      <c r="JS670" s="5"/>
      <c r="JT670" s="5"/>
      <c r="JU670" s="4"/>
      <c r="JV670" s="6"/>
      <c r="JW670" s="4"/>
      <c r="JX670" s="6"/>
      <c r="JY670" s="5"/>
      <c r="JZ670" s="5"/>
      <c r="KA670" s="4"/>
      <c r="KB670" s="6"/>
      <c r="KC670" s="4"/>
      <c r="KD670" s="6"/>
      <c r="KE670" s="5"/>
      <c r="KF670" s="5"/>
      <c r="KG670" s="4"/>
      <c r="KH670" s="6"/>
      <c r="KI670" s="4"/>
      <c r="KJ670" s="6"/>
      <c r="KK670" s="5"/>
      <c r="KL670" s="5"/>
    </row>
    <row r="671">
      <c r="A671" s="3" t="s">
        <v>85</v>
      </c>
      <c r="B671" s="3" t="s">
        <v>851</v>
      </c>
      <c r="C671" s="3" t="s">
        <v>87</v>
      </c>
      <c r="D671" s="3" t="s">
        <v>712</v>
      </c>
      <c r="E671" s="3" t="s">
        <v>908</v>
      </c>
      <c r="F671" s="3" t="s">
        <v>104</v>
      </c>
      <c r="G671" s="3" t="s">
        <v>104</v>
      </c>
      <c r="H671" s="3" t="s">
        <v>104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  <c r="AU671" s="4"/>
      <c r="AV671" s="6"/>
      <c r="AW671" s="4"/>
      <c r="AX671" s="6"/>
      <c r="AY671" s="5"/>
      <c r="AZ671" s="5"/>
      <c r="BA671" s="4"/>
      <c r="BB671" s="6"/>
      <c r="BC671" s="4"/>
      <c r="BD671" s="6"/>
      <c r="BE671" s="5"/>
      <c r="BF671" s="5"/>
      <c r="BG671" s="4"/>
      <c r="BH671" s="6"/>
      <c r="BI671" s="4"/>
      <c r="BJ671" s="6"/>
      <c r="BK671" s="5"/>
      <c r="BL671" s="5"/>
      <c r="BM671" s="4"/>
      <c r="BN671" s="6"/>
      <c r="BO671" s="4"/>
      <c r="BP671" s="6"/>
      <c r="BQ671" s="5"/>
      <c r="BR671" s="5"/>
      <c r="BS671" s="4"/>
      <c r="BT671" s="6"/>
      <c r="BU671" s="4"/>
      <c r="BV671" s="6"/>
      <c r="BW671" s="5"/>
      <c r="BX671" s="5"/>
      <c r="BY671" s="4"/>
      <c r="BZ671" s="6"/>
      <c r="CA671" s="4"/>
      <c r="CB671" s="6"/>
      <c r="CC671" s="5"/>
      <c r="CD671" s="5"/>
      <c r="CE671" s="4"/>
      <c r="CF671" s="6"/>
      <c r="CG671" s="4"/>
      <c r="CH671" s="6"/>
      <c r="CI671" s="5"/>
      <c r="CJ671" s="5"/>
      <c r="CK671" s="4"/>
      <c r="CL671" s="6"/>
      <c r="CM671" s="4"/>
      <c r="CN671" s="6"/>
      <c r="CO671" s="5"/>
      <c r="CP671" s="5"/>
      <c r="CQ671" s="4"/>
      <c r="CR671" s="6"/>
      <c r="CS671" s="4"/>
      <c r="CT671" s="6"/>
      <c r="CU671" s="5"/>
      <c r="CV671" s="5"/>
      <c r="CW671" s="4"/>
      <c r="CX671" s="6"/>
      <c r="CY671" s="4"/>
      <c r="CZ671" s="6"/>
      <c r="DA671" s="5"/>
      <c r="DB671" s="5"/>
      <c r="DC671" s="4"/>
      <c r="DD671" s="6"/>
      <c r="DE671" s="4"/>
      <c r="DF671" s="6"/>
      <c r="DG671" s="5"/>
      <c r="DH671" s="5"/>
      <c r="DI671" s="4"/>
      <c r="DJ671" s="6"/>
      <c r="DK671" s="4"/>
      <c r="DL671" s="6"/>
      <c r="DM671" s="5"/>
      <c r="DN671" s="5"/>
      <c r="DO671" s="4"/>
      <c r="DP671" s="6"/>
      <c r="DQ671" s="4"/>
      <c r="DR671" s="6"/>
      <c r="DS671" s="5"/>
      <c r="DT671" s="5"/>
      <c r="DU671" s="4"/>
      <c r="DV671" s="6"/>
      <c r="DW671" s="4"/>
      <c r="DX671" s="6"/>
      <c r="DY671" s="5"/>
      <c r="DZ671" s="5"/>
      <c r="EA671" s="4"/>
      <c r="EB671" s="6"/>
      <c r="EC671" s="4"/>
      <c r="ED671" s="6"/>
      <c r="EE671" s="5"/>
      <c r="EF671" s="5"/>
      <c r="EG671" s="4"/>
      <c r="EH671" s="6"/>
      <c r="EI671" s="4"/>
      <c r="EJ671" s="6"/>
      <c r="EK671" s="5"/>
      <c r="EL671" s="5"/>
      <c r="EM671" s="4"/>
      <c r="EN671" s="6"/>
      <c r="EO671" s="4"/>
      <c r="EP671" s="6"/>
      <c r="EQ671" s="5"/>
      <c r="ER671" s="5"/>
      <c r="ES671" s="4"/>
      <c r="ET671" s="6"/>
      <c r="EU671" s="4"/>
      <c r="EV671" s="6"/>
      <c r="EW671" s="5"/>
      <c r="EX671" s="5"/>
      <c r="EY671" s="4"/>
      <c r="EZ671" s="6"/>
      <c r="FA671" s="4"/>
      <c r="FB671" s="6"/>
      <c r="FC671" s="5"/>
      <c r="FD671" s="5"/>
      <c r="FE671" s="4"/>
      <c r="FF671" s="6"/>
      <c r="FG671" s="4"/>
      <c r="FH671" s="6"/>
      <c r="FI671" s="5"/>
      <c r="FJ671" s="5"/>
      <c r="FK671" s="4"/>
      <c r="FL671" s="6"/>
      <c r="FM671" s="4"/>
      <c r="FN671" s="6"/>
      <c r="FO671" s="5"/>
      <c r="FP671" s="5"/>
      <c r="FQ671" s="4"/>
      <c r="FR671" s="6"/>
      <c r="FS671" s="4"/>
      <c r="FT671" s="6"/>
      <c r="FU671" s="5"/>
      <c r="FV671" s="5"/>
      <c r="FW671" s="4"/>
      <c r="FX671" s="6"/>
      <c r="FY671" s="4"/>
      <c r="FZ671" s="6"/>
      <c r="GA671" s="5"/>
      <c r="GB671" s="5"/>
      <c r="GC671" s="4"/>
      <c r="GD671" s="6"/>
      <c r="GE671" s="4"/>
      <c r="GF671" s="6"/>
      <c r="GG671" s="5"/>
      <c r="GH671" s="5"/>
      <c r="GI671" s="4"/>
      <c r="GJ671" s="6"/>
      <c r="GK671" s="4"/>
      <c r="GL671" s="6"/>
      <c r="GM671" s="5"/>
      <c r="GN671" s="5"/>
      <c r="GO671" s="4"/>
      <c r="GP671" s="6"/>
      <c r="GQ671" s="4"/>
      <c r="GR671" s="6"/>
      <c r="GS671" s="5"/>
      <c r="GT671" s="5"/>
      <c r="GU671" s="4"/>
      <c r="GV671" s="6"/>
      <c r="GW671" s="4"/>
      <c r="GX671" s="6"/>
      <c r="GY671" s="5"/>
      <c r="GZ671" s="5"/>
      <c r="HA671" s="4"/>
      <c r="HB671" s="6"/>
      <c r="HC671" s="4"/>
      <c r="HD671" s="6"/>
      <c r="HE671" s="5"/>
      <c r="HF671" s="5"/>
      <c r="HG671" s="4"/>
      <c r="HH671" s="6"/>
      <c r="HI671" s="4"/>
      <c r="HJ671" s="6"/>
      <c r="HK671" s="5"/>
      <c r="HL671" s="5"/>
      <c r="HM671" s="4"/>
      <c r="HN671" s="6"/>
      <c r="HO671" s="4"/>
      <c r="HP671" s="6"/>
      <c r="HQ671" s="5"/>
      <c r="HR671" s="5"/>
      <c r="HS671" s="4"/>
      <c r="HT671" s="6"/>
      <c r="HU671" s="4"/>
      <c r="HV671" s="6"/>
      <c r="HW671" s="5"/>
      <c r="HX671" s="5"/>
      <c r="HY671" s="4"/>
      <c r="HZ671" s="6"/>
      <c r="IA671" s="4"/>
      <c r="IB671" s="6"/>
      <c r="IC671" s="5"/>
      <c r="ID671" s="5"/>
      <c r="IE671" s="4"/>
      <c r="IF671" s="6"/>
      <c r="IG671" s="4"/>
      <c r="IH671" s="6"/>
      <c r="II671" s="5"/>
      <c r="IJ671" s="5"/>
      <c r="IK671" s="4"/>
      <c r="IL671" s="6"/>
      <c r="IM671" s="4"/>
      <c r="IN671" s="6"/>
      <c r="IO671" s="5"/>
      <c r="IP671" s="5"/>
      <c r="IQ671" s="4"/>
      <c r="IR671" s="6"/>
      <c r="IS671" s="4"/>
      <c r="IT671" s="6"/>
      <c r="IU671" s="5"/>
      <c r="IV671" s="5"/>
      <c r="IW671" s="4"/>
      <c r="IX671" s="6"/>
      <c r="IY671" s="4"/>
      <c r="IZ671" s="6"/>
      <c r="JA671" s="5"/>
      <c r="JB671" s="5"/>
      <c r="JC671" s="4"/>
      <c r="JD671" s="6"/>
      <c r="JE671" s="4"/>
      <c r="JF671" s="6"/>
      <c r="JG671" s="5"/>
      <c r="JH671" s="5"/>
      <c r="JI671" s="4"/>
      <c r="JJ671" s="6"/>
      <c r="JK671" s="4"/>
      <c r="JL671" s="6"/>
      <c r="JM671" s="5"/>
      <c r="JN671" s="5"/>
      <c r="JO671" s="4"/>
      <c r="JP671" s="6"/>
      <c r="JQ671" s="4"/>
      <c r="JR671" s="6"/>
      <c r="JS671" s="5"/>
      <c r="JT671" s="5"/>
      <c r="JU671" s="4"/>
      <c r="JV671" s="6"/>
      <c r="JW671" s="4"/>
      <c r="JX671" s="6"/>
      <c r="JY671" s="5"/>
      <c r="JZ671" s="5"/>
      <c r="KA671" s="4"/>
      <c r="KB671" s="6"/>
      <c r="KC671" s="4"/>
      <c r="KD671" s="6"/>
      <c r="KE671" s="5"/>
      <c r="KF671" s="5"/>
      <c r="KG671" s="4"/>
      <c r="KH671" s="6"/>
      <c r="KI671" s="4"/>
      <c r="KJ671" s="6"/>
      <c r="KK671" s="5"/>
      <c r="KL671" s="5"/>
    </row>
    <row r="672">
      <c r="A672" s="3" t="s">
        <v>85</v>
      </c>
      <c r="B672" s="3" t="s">
        <v>851</v>
      </c>
      <c r="C672" s="3" t="s">
        <v>87</v>
      </c>
      <c r="D672" s="3" t="s">
        <v>712</v>
      </c>
      <c r="E672" s="3" t="s">
        <v>909</v>
      </c>
      <c r="F672" s="3" t="s">
        <v>104</v>
      </c>
      <c r="G672" s="3" t="s">
        <v>104</v>
      </c>
      <c r="H672" s="3" t="s">
        <v>104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  <c r="AU672" s="4"/>
      <c r="AV672" s="6"/>
      <c r="AW672" s="4"/>
      <c r="AX672" s="6"/>
      <c r="AY672" s="5"/>
      <c r="AZ672" s="5"/>
      <c r="BA672" s="4"/>
      <c r="BB672" s="6"/>
      <c r="BC672" s="4"/>
      <c r="BD672" s="6"/>
      <c r="BE672" s="5"/>
      <c r="BF672" s="5"/>
      <c r="BG672" s="4"/>
      <c r="BH672" s="6"/>
      <c r="BI672" s="4"/>
      <c r="BJ672" s="6"/>
      <c r="BK672" s="5"/>
      <c r="BL672" s="5"/>
      <c r="BM672" s="4"/>
      <c r="BN672" s="6"/>
      <c r="BO672" s="4"/>
      <c r="BP672" s="6"/>
      <c r="BQ672" s="5"/>
      <c r="BR672" s="5"/>
      <c r="BS672" s="4"/>
      <c r="BT672" s="6"/>
      <c r="BU672" s="4"/>
      <c r="BV672" s="6"/>
      <c r="BW672" s="5"/>
      <c r="BX672" s="5"/>
      <c r="BY672" s="4"/>
      <c r="BZ672" s="6"/>
      <c r="CA672" s="4"/>
      <c r="CB672" s="6"/>
      <c r="CC672" s="5"/>
      <c r="CD672" s="5"/>
      <c r="CE672" s="4"/>
      <c r="CF672" s="6"/>
      <c r="CG672" s="4"/>
      <c r="CH672" s="6"/>
      <c r="CI672" s="5"/>
      <c r="CJ672" s="5"/>
      <c r="CK672" s="4"/>
      <c r="CL672" s="6"/>
      <c r="CM672" s="4"/>
      <c r="CN672" s="6"/>
      <c r="CO672" s="5"/>
      <c r="CP672" s="5"/>
      <c r="CQ672" s="4"/>
      <c r="CR672" s="6"/>
      <c r="CS672" s="4"/>
      <c r="CT672" s="6"/>
      <c r="CU672" s="5"/>
      <c r="CV672" s="5"/>
      <c r="CW672" s="4"/>
      <c r="CX672" s="6"/>
      <c r="CY672" s="4"/>
      <c r="CZ672" s="6"/>
      <c r="DA672" s="5"/>
      <c r="DB672" s="5"/>
      <c r="DC672" s="4"/>
      <c r="DD672" s="6"/>
      <c r="DE672" s="4"/>
      <c r="DF672" s="6"/>
      <c r="DG672" s="5"/>
      <c r="DH672" s="5"/>
      <c r="DI672" s="4"/>
      <c r="DJ672" s="6"/>
      <c r="DK672" s="4"/>
      <c r="DL672" s="6"/>
      <c r="DM672" s="5"/>
      <c r="DN672" s="5"/>
      <c r="DO672" s="4"/>
      <c r="DP672" s="6"/>
      <c r="DQ672" s="4"/>
      <c r="DR672" s="6"/>
      <c r="DS672" s="5"/>
      <c r="DT672" s="5"/>
      <c r="DU672" s="4"/>
      <c r="DV672" s="6"/>
      <c r="DW672" s="4"/>
      <c r="DX672" s="6"/>
      <c r="DY672" s="5"/>
      <c r="DZ672" s="5"/>
      <c r="EA672" s="4"/>
      <c r="EB672" s="6"/>
      <c r="EC672" s="4"/>
      <c r="ED672" s="6"/>
      <c r="EE672" s="5"/>
      <c r="EF672" s="5"/>
      <c r="EG672" s="4"/>
      <c r="EH672" s="6"/>
      <c r="EI672" s="4"/>
      <c r="EJ672" s="6"/>
      <c r="EK672" s="5"/>
      <c r="EL672" s="5"/>
      <c r="EM672" s="4"/>
      <c r="EN672" s="6"/>
      <c r="EO672" s="4"/>
      <c r="EP672" s="6"/>
      <c r="EQ672" s="5"/>
      <c r="ER672" s="5"/>
      <c r="ES672" s="4"/>
      <c r="ET672" s="6"/>
      <c r="EU672" s="4"/>
      <c r="EV672" s="6"/>
      <c r="EW672" s="5"/>
      <c r="EX672" s="5"/>
      <c r="EY672" s="4"/>
      <c r="EZ672" s="6"/>
      <c r="FA672" s="4"/>
      <c r="FB672" s="6"/>
      <c r="FC672" s="5"/>
      <c r="FD672" s="5"/>
      <c r="FE672" s="4"/>
      <c r="FF672" s="6"/>
      <c r="FG672" s="4"/>
      <c r="FH672" s="6"/>
      <c r="FI672" s="5"/>
      <c r="FJ672" s="5"/>
      <c r="FK672" s="4"/>
      <c r="FL672" s="6"/>
      <c r="FM672" s="4"/>
      <c r="FN672" s="6"/>
      <c r="FO672" s="5"/>
      <c r="FP672" s="5"/>
      <c r="FQ672" s="4"/>
      <c r="FR672" s="6"/>
      <c r="FS672" s="4"/>
      <c r="FT672" s="6"/>
      <c r="FU672" s="5"/>
      <c r="FV672" s="5"/>
      <c r="FW672" s="4"/>
      <c r="FX672" s="6"/>
      <c r="FY672" s="4"/>
      <c r="FZ672" s="6"/>
      <c r="GA672" s="5"/>
      <c r="GB672" s="5"/>
      <c r="GC672" s="4"/>
      <c r="GD672" s="6"/>
      <c r="GE672" s="4"/>
      <c r="GF672" s="6"/>
      <c r="GG672" s="5"/>
      <c r="GH672" s="5"/>
      <c r="GI672" s="4"/>
      <c r="GJ672" s="6"/>
      <c r="GK672" s="4"/>
      <c r="GL672" s="6"/>
      <c r="GM672" s="5"/>
      <c r="GN672" s="5"/>
      <c r="GO672" s="4"/>
      <c r="GP672" s="6"/>
      <c r="GQ672" s="4"/>
      <c r="GR672" s="6"/>
      <c r="GS672" s="5"/>
      <c r="GT672" s="5"/>
      <c r="GU672" s="4"/>
      <c r="GV672" s="6"/>
      <c r="GW672" s="4"/>
      <c r="GX672" s="6"/>
      <c r="GY672" s="5"/>
      <c r="GZ672" s="5"/>
      <c r="HA672" s="4"/>
      <c r="HB672" s="6"/>
      <c r="HC672" s="4"/>
      <c r="HD672" s="6"/>
      <c r="HE672" s="5"/>
      <c r="HF672" s="5"/>
      <c r="HG672" s="4"/>
      <c r="HH672" s="6"/>
      <c r="HI672" s="4"/>
      <c r="HJ672" s="6"/>
      <c r="HK672" s="5"/>
      <c r="HL672" s="5"/>
      <c r="HM672" s="4"/>
      <c r="HN672" s="6"/>
      <c r="HO672" s="4"/>
      <c r="HP672" s="6"/>
      <c r="HQ672" s="5"/>
      <c r="HR672" s="5"/>
      <c r="HS672" s="4"/>
      <c r="HT672" s="6"/>
      <c r="HU672" s="4"/>
      <c r="HV672" s="6"/>
      <c r="HW672" s="5"/>
      <c r="HX672" s="5"/>
      <c r="HY672" s="4"/>
      <c r="HZ672" s="6"/>
      <c r="IA672" s="4"/>
      <c r="IB672" s="6"/>
      <c r="IC672" s="5"/>
      <c r="ID672" s="5"/>
      <c r="IE672" s="4"/>
      <c r="IF672" s="6"/>
      <c r="IG672" s="4"/>
      <c r="IH672" s="6"/>
      <c r="II672" s="5"/>
      <c r="IJ672" s="5"/>
      <c r="IK672" s="4"/>
      <c r="IL672" s="6"/>
      <c r="IM672" s="4"/>
      <c r="IN672" s="6"/>
      <c r="IO672" s="5"/>
      <c r="IP672" s="5"/>
      <c r="IQ672" s="4"/>
      <c r="IR672" s="6"/>
      <c r="IS672" s="4"/>
      <c r="IT672" s="6"/>
      <c r="IU672" s="5"/>
      <c r="IV672" s="5"/>
      <c r="IW672" s="4"/>
      <c r="IX672" s="6"/>
      <c r="IY672" s="4"/>
      <c r="IZ672" s="6"/>
      <c r="JA672" s="5"/>
      <c r="JB672" s="5"/>
      <c r="JC672" s="4"/>
      <c r="JD672" s="6"/>
      <c r="JE672" s="4"/>
      <c r="JF672" s="6"/>
      <c r="JG672" s="5"/>
      <c r="JH672" s="5"/>
      <c r="JI672" s="4"/>
      <c r="JJ672" s="6"/>
      <c r="JK672" s="4"/>
      <c r="JL672" s="6"/>
      <c r="JM672" s="5"/>
      <c r="JN672" s="5"/>
      <c r="JO672" s="4"/>
      <c r="JP672" s="6"/>
      <c r="JQ672" s="4"/>
      <c r="JR672" s="6"/>
      <c r="JS672" s="5"/>
      <c r="JT672" s="5"/>
      <c r="JU672" s="4"/>
      <c r="JV672" s="6"/>
      <c r="JW672" s="4"/>
      <c r="JX672" s="6"/>
      <c r="JY672" s="5"/>
      <c r="JZ672" s="5"/>
      <c r="KA672" s="4"/>
      <c r="KB672" s="6"/>
      <c r="KC672" s="4"/>
      <c r="KD672" s="6"/>
      <c r="KE672" s="5"/>
      <c r="KF672" s="5"/>
      <c r="KG672" s="4"/>
      <c r="KH672" s="6"/>
      <c r="KI672" s="4"/>
      <c r="KJ672" s="6"/>
      <c r="KK672" s="5"/>
      <c r="KL672" s="5"/>
    </row>
    <row r="673">
      <c r="A673" s="3" t="s">
        <v>85</v>
      </c>
      <c r="B673" s="3" t="s">
        <v>851</v>
      </c>
      <c r="C673" s="3" t="s">
        <v>87</v>
      </c>
      <c r="D673" s="3" t="s">
        <v>712</v>
      </c>
      <c r="E673" s="3" t="s">
        <v>910</v>
      </c>
      <c r="F673" s="3" t="s">
        <v>104</v>
      </c>
      <c r="G673" s="3" t="s">
        <v>104</v>
      </c>
      <c r="H673" s="3" t="s">
        <v>104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  <c r="AU673" s="4"/>
      <c r="AV673" s="6"/>
      <c r="AW673" s="4"/>
      <c r="AX673" s="6"/>
      <c r="AY673" s="5"/>
      <c r="AZ673" s="5"/>
      <c r="BA673" s="4"/>
      <c r="BB673" s="6"/>
      <c r="BC673" s="4"/>
      <c r="BD673" s="6"/>
      <c r="BE673" s="5"/>
      <c r="BF673" s="5"/>
      <c r="BG673" s="4"/>
      <c r="BH673" s="6"/>
      <c r="BI673" s="4"/>
      <c r="BJ673" s="6"/>
      <c r="BK673" s="5"/>
      <c r="BL673" s="5"/>
      <c r="BM673" s="4"/>
      <c r="BN673" s="6"/>
      <c r="BO673" s="4"/>
      <c r="BP673" s="6"/>
      <c r="BQ673" s="5"/>
      <c r="BR673" s="5"/>
      <c r="BS673" s="4"/>
      <c r="BT673" s="6"/>
      <c r="BU673" s="4"/>
      <c r="BV673" s="6"/>
      <c r="BW673" s="5"/>
      <c r="BX673" s="5"/>
      <c r="BY673" s="4"/>
      <c r="BZ673" s="6"/>
      <c r="CA673" s="4"/>
      <c r="CB673" s="6"/>
      <c r="CC673" s="5"/>
      <c r="CD673" s="5"/>
      <c r="CE673" s="4"/>
      <c r="CF673" s="6"/>
      <c r="CG673" s="4"/>
      <c r="CH673" s="6"/>
      <c r="CI673" s="5"/>
      <c r="CJ673" s="5"/>
      <c r="CK673" s="4"/>
      <c r="CL673" s="6"/>
      <c r="CM673" s="4"/>
      <c r="CN673" s="6"/>
      <c r="CO673" s="5"/>
      <c r="CP673" s="5"/>
      <c r="CQ673" s="4"/>
      <c r="CR673" s="6"/>
      <c r="CS673" s="4"/>
      <c r="CT673" s="6"/>
      <c r="CU673" s="5"/>
      <c r="CV673" s="5"/>
      <c r="CW673" s="4"/>
      <c r="CX673" s="6"/>
      <c r="CY673" s="4"/>
      <c r="CZ673" s="6"/>
      <c r="DA673" s="5"/>
      <c r="DB673" s="5"/>
      <c r="DC673" s="4"/>
      <c r="DD673" s="6"/>
      <c r="DE673" s="4"/>
      <c r="DF673" s="6"/>
      <c r="DG673" s="5"/>
      <c r="DH673" s="5"/>
      <c r="DI673" s="4"/>
      <c r="DJ673" s="6"/>
      <c r="DK673" s="4"/>
      <c r="DL673" s="6"/>
      <c r="DM673" s="5"/>
      <c r="DN673" s="5"/>
      <c r="DO673" s="4"/>
      <c r="DP673" s="6"/>
      <c r="DQ673" s="4"/>
      <c r="DR673" s="6"/>
      <c r="DS673" s="5"/>
      <c r="DT673" s="5"/>
      <c r="DU673" s="4"/>
      <c r="DV673" s="6"/>
      <c r="DW673" s="4"/>
      <c r="DX673" s="6"/>
      <c r="DY673" s="5"/>
      <c r="DZ673" s="5"/>
      <c r="EA673" s="4"/>
      <c r="EB673" s="6"/>
      <c r="EC673" s="4"/>
      <c r="ED673" s="6"/>
      <c r="EE673" s="5"/>
      <c r="EF673" s="5"/>
      <c r="EG673" s="4"/>
      <c r="EH673" s="6"/>
      <c r="EI673" s="4"/>
      <c r="EJ673" s="6"/>
      <c r="EK673" s="5"/>
      <c r="EL673" s="5"/>
      <c r="EM673" s="4"/>
      <c r="EN673" s="6"/>
      <c r="EO673" s="4"/>
      <c r="EP673" s="6"/>
      <c r="EQ673" s="5"/>
      <c r="ER673" s="5"/>
      <c r="ES673" s="4"/>
      <c r="ET673" s="6"/>
      <c r="EU673" s="4"/>
      <c r="EV673" s="6"/>
      <c r="EW673" s="5"/>
      <c r="EX673" s="5"/>
      <c r="EY673" s="4"/>
      <c r="EZ673" s="6"/>
      <c r="FA673" s="4"/>
      <c r="FB673" s="6"/>
      <c r="FC673" s="5"/>
      <c r="FD673" s="5"/>
      <c r="FE673" s="4"/>
      <c r="FF673" s="6"/>
      <c r="FG673" s="4"/>
      <c r="FH673" s="6"/>
      <c r="FI673" s="5"/>
      <c r="FJ673" s="5"/>
      <c r="FK673" s="4"/>
      <c r="FL673" s="6"/>
      <c r="FM673" s="4"/>
      <c r="FN673" s="6"/>
      <c r="FO673" s="5"/>
      <c r="FP673" s="5"/>
      <c r="FQ673" s="4"/>
      <c r="FR673" s="6"/>
      <c r="FS673" s="4"/>
      <c r="FT673" s="6"/>
      <c r="FU673" s="5"/>
      <c r="FV673" s="5"/>
      <c r="FW673" s="4"/>
      <c r="FX673" s="6"/>
      <c r="FY673" s="4"/>
      <c r="FZ673" s="6"/>
      <c r="GA673" s="5"/>
      <c r="GB673" s="5"/>
      <c r="GC673" s="4"/>
      <c r="GD673" s="6"/>
      <c r="GE673" s="4"/>
      <c r="GF673" s="6"/>
      <c r="GG673" s="5"/>
      <c r="GH673" s="5"/>
      <c r="GI673" s="4"/>
      <c r="GJ673" s="6"/>
      <c r="GK673" s="4"/>
      <c r="GL673" s="6"/>
      <c r="GM673" s="5"/>
      <c r="GN673" s="5"/>
      <c r="GO673" s="4"/>
      <c r="GP673" s="6"/>
      <c r="GQ673" s="4"/>
      <c r="GR673" s="6"/>
      <c r="GS673" s="5"/>
      <c r="GT673" s="5"/>
      <c r="GU673" s="4"/>
      <c r="GV673" s="6"/>
      <c r="GW673" s="4"/>
      <c r="GX673" s="6"/>
      <c r="GY673" s="5"/>
      <c r="GZ673" s="5"/>
      <c r="HA673" s="4"/>
      <c r="HB673" s="6"/>
      <c r="HC673" s="4"/>
      <c r="HD673" s="6"/>
      <c r="HE673" s="5"/>
      <c r="HF673" s="5"/>
      <c r="HG673" s="4"/>
      <c r="HH673" s="6"/>
      <c r="HI673" s="4"/>
      <c r="HJ673" s="6"/>
      <c r="HK673" s="5"/>
      <c r="HL673" s="5"/>
      <c r="HM673" s="4"/>
      <c r="HN673" s="6"/>
      <c r="HO673" s="4"/>
      <c r="HP673" s="6"/>
      <c r="HQ673" s="5"/>
      <c r="HR673" s="5"/>
      <c r="HS673" s="4"/>
      <c r="HT673" s="6"/>
      <c r="HU673" s="4"/>
      <c r="HV673" s="6"/>
      <c r="HW673" s="5"/>
      <c r="HX673" s="5"/>
      <c r="HY673" s="4"/>
      <c r="HZ673" s="6"/>
      <c r="IA673" s="4"/>
      <c r="IB673" s="6"/>
      <c r="IC673" s="5"/>
      <c r="ID673" s="5"/>
      <c r="IE673" s="4"/>
      <c r="IF673" s="6"/>
      <c r="IG673" s="4"/>
      <c r="IH673" s="6"/>
      <c r="II673" s="5"/>
      <c r="IJ673" s="5"/>
      <c r="IK673" s="4"/>
      <c r="IL673" s="6"/>
      <c r="IM673" s="4"/>
      <c r="IN673" s="6"/>
      <c r="IO673" s="5"/>
      <c r="IP673" s="5"/>
      <c r="IQ673" s="4"/>
      <c r="IR673" s="6"/>
      <c r="IS673" s="4"/>
      <c r="IT673" s="6"/>
      <c r="IU673" s="5"/>
      <c r="IV673" s="5"/>
      <c r="IW673" s="4"/>
      <c r="IX673" s="6"/>
      <c r="IY673" s="4"/>
      <c r="IZ673" s="6"/>
      <c r="JA673" s="5"/>
      <c r="JB673" s="5"/>
      <c r="JC673" s="4"/>
      <c r="JD673" s="6"/>
      <c r="JE673" s="4"/>
      <c r="JF673" s="6"/>
      <c r="JG673" s="5"/>
      <c r="JH673" s="5"/>
      <c r="JI673" s="4"/>
      <c r="JJ673" s="6"/>
      <c r="JK673" s="4"/>
      <c r="JL673" s="6"/>
      <c r="JM673" s="5"/>
      <c r="JN673" s="5"/>
      <c r="JO673" s="4"/>
      <c r="JP673" s="6"/>
      <c r="JQ673" s="4"/>
      <c r="JR673" s="6"/>
      <c r="JS673" s="5"/>
      <c r="JT673" s="5"/>
      <c r="JU673" s="4"/>
      <c r="JV673" s="6"/>
      <c r="JW673" s="4"/>
      <c r="JX673" s="6"/>
      <c r="JY673" s="5"/>
      <c r="JZ673" s="5"/>
      <c r="KA673" s="4"/>
      <c r="KB673" s="6"/>
      <c r="KC673" s="4"/>
      <c r="KD673" s="6"/>
      <c r="KE673" s="5"/>
      <c r="KF673" s="5"/>
      <c r="KG673" s="4"/>
      <c r="KH673" s="6"/>
      <c r="KI673" s="4"/>
      <c r="KJ673" s="6"/>
      <c r="KK673" s="5"/>
      <c r="KL673" s="5"/>
    </row>
    <row r="674">
      <c r="A674" s="3" t="s">
        <v>85</v>
      </c>
      <c r="B674" s="3" t="s">
        <v>851</v>
      </c>
      <c r="C674" s="3" t="s">
        <v>87</v>
      </c>
      <c r="D674" s="3" t="s">
        <v>712</v>
      </c>
      <c r="E674" s="3" t="s">
        <v>911</v>
      </c>
      <c r="F674" s="3" t="s">
        <v>104</v>
      </c>
      <c r="G674" s="3" t="s">
        <v>104</v>
      </c>
      <c r="H674" s="3" t="s">
        <v>104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  <c r="AU674" s="4"/>
      <c r="AV674" s="6"/>
      <c r="AW674" s="4"/>
      <c r="AX674" s="6"/>
      <c r="AY674" s="5"/>
      <c r="AZ674" s="5"/>
      <c r="BA674" s="4"/>
      <c r="BB674" s="6"/>
      <c r="BC674" s="4"/>
      <c r="BD674" s="6"/>
      <c r="BE674" s="5"/>
      <c r="BF674" s="5"/>
      <c r="BG674" s="4"/>
      <c r="BH674" s="6"/>
      <c r="BI674" s="4"/>
      <c r="BJ674" s="6"/>
      <c r="BK674" s="5"/>
      <c r="BL674" s="5"/>
      <c r="BM674" s="4"/>
      <c r="BN674" s="6"/>
      <c r="BO674" s="4"/>
      <c r="BP674" s="6"/>
      <c r="BQ674" s="5"/>
      <c r="BR674" s="5"/>
      <c r="BS674" s="4"/>
      <c r="BT674" s="6"/>
      <c r="BU674" s="4"/>
      <c r="BV674" s="6"/>
      <c r="BW674" s="5"/>
      <c r="BX674" s="5"/>
      <c r="BY674" s="4"/>
      <c r="BZ674" s="6"/>
      <c r="CA674" s="4"/>
      <c r="CB674" s="6"/>
      <c r="CC674" s="5"/>
      <c r="CD674" s="5"/>
      <c r="CE674" s="4"/>
      <c r="CF674" s="6"/>
      <c r="CG674" s="4"/>
      <c r="CH674" s="6"/>
      <c r="CI674" s="5"/>
      <c r="CJ674" s="5"/>
      <c r="CK674" s="4"/>
      <c r="CL674" s="6"/>
      <c r="CM674" s="4"/>
      <c r="CN674" s="6"/>
      <c r="CO674" s="5"/>
      <c r="CP674" s="5"/>
      <c r="CQ674" s="4"/>
      <c r="CR674" s="6"/>
      <c r="CS674" s="4"/>
      <c r="CT674" s="6"/>
      <c r="CU674" s="5"/>
      <c r="CV674" s="5"/>
      <c r="CW674" s="4"/>
      <c r="CX674" s="6"/>
      <c r="CY674" s="4"/>
      <c r="CZ674" s="6"/>
      <c r="DA674" s="5"/>
      <c r="DB674" s="5"/>
      <c r="DC674" s="4"/>
      <c r="DD674" s="6"/>
      <c r="DE674" s="4"/>
      <c r="DF674" s="6"/>
      <c r="DG674" s="5"/>
      <c r="DH674" s="5"/>
      <c r="DI674" s="4"/>
      <c r="DJ674" s="6"/>
      <c r="DK674" s="4"/>
      <c r="DL674" s="6"/>
      <c r="DM674" s="5"/>
      <c r="DN674" s="5"/>
      <c r="DO674" s="4"/>
      <c r="DP674" s="6"/>
      <c r="DQ674" s="4"/>
      <c r="DR674" s="6"/>
      <c r="DS674" s="5"/>
      <c r="DT674" s="5"/>
      <c r="DU674" s="4"/>
      <c r="DV674" s="6"/>
      <c r="DW674" s="4"/>
      <c r="DX674" s="6"/>
      <c r="DY674" s="5"/>
      <c r="DZ674" s="5"/>
      <c r="EA674" s="4"/>
      <c r="EB674" s="6"/>
      <c r="EC674" s="4"/>
      <c r="ED674" s="6"/>
      <c r="EE674" s="5"/>
      <c r="EF674" s="5"/>
      <c r="EG674" s="4"/>
      <c r="EH674" s="6"/>
      <c r="EI674" s="4"/>
      <c r="EJ674" s="6"/>
      <c r="EK674" s="5"/>
      <c r="EL674" s="5"/>
      <c r="EM674" s="4"/>
      <c r="EN674" s="6"/>
      <c r="EO674" s="4"/>
      <c r="EP674" s="6"/>
      <c r="EQ674" s="5"/>
      <c r="ER674" s="5"/>
      <c r="ES674" s="4"/>
      <c r="ET674" s="6"/>
      <c r="EU674" s="4"/>
      <c r="EV674" s="6"/>
      <c r="EW674" s="5"/>
      <c r="EX674" s="5"/>
      <c r="EY674" s="4"/>
      <c r="EZ674" s="6"/>
      <c r="FA674" s="4"/>
      <c r="FB674" s="6"/>
      <c r="FC674" s="5"/>
      <c r="FD674" s="5"/>
      <c r="FE674" s="4"/>
      <c r="FF674" s="6"/>
      <c r="FG674" s="4"/>
      <c r="FH674" s="6"/>
      <c r="FI674" s="5"/>
      <c r="FJ674" s="5"/>
      <c r="FK674" s="4"/>
      <c r="FL674" s="6"/>
      <c r="FM674" s="4"/>
      <c r="FN674" s="6"/>
      <c r="FO674" s="5"/>
      <c r="FP674" s="5"/>
      <c r="FQ674" s="4"/>
      <c r="FR674" s="6"/>
      <c r="FS674" s="4"/>
      <c r="FT674" s="6"/>
      <c r="FU674" s="5"/>
      <c r="FV674" s="5"/>
      <c r="FW674" s="4"/>
      <c r="FX674" s="6"/>
      <c r="FY674" s="4"/>
      <c r="FZ674" s="6"/>
      <c r="GA674" s="5"/>
      <c r="GB674" s="5"/>
      <c r="GC674" s="4"/>
      <c r="GD674" s="6"/>
      <c r="GE674" s="4"/>
      <c r="GF674" s="6"/>
      <c r="GG674" s="5"/>
      <c r="GH674" s="5"/>
      <c r="GI674" s="4"/>
      <c r="GJ674" s="6"/>
      <c r="GK674" s="4"/>
      <c r="GL674" s="6"/>
      <c r="GM674" s="5"/>
      <c r="GN674" s="5"/>
      <c r="GO674" s="4"/>
      <c r="GP674" s="6"/>
      <c r="GQ674" s="4"/>
      <c r="GR674" s="6"/>
      <c r="GS674" s="5"/>
      <c r="GT674" s="5"/>
      <c r="GU674" s="4"/>
      <c r="GV674" s="6"/>
      <c r="GW674" s="4"/>
      <c r="GX674" s="6"/>
      <c r="GY674" s="5"/>
      <c r="GZ674" s="5"/>
      <c r="HA674" s="4"/>
      <c r="HB674" s="6"/>
      <c r="HC674" s="4"/>
      <c r="HD674" s="6"/>
      <c r="HE674" s="5"/>
      <c r="HF674" s="5"/>
      <c r="HG674" s="4"/>
      <c r="HH674" s="6"/>
      <c r="HI674" s="4"/>
      <c r="HJ674" s="6"/>
      <c r="HK674" s="5"/>
      <c r="HL674" s="5"/>
      <c r="HM674" s="4"/>
      <c r="HN674" s="6"/>
      <c r="HO674" s="4"/>
      <c r="HP674" s="6"/>
      <c r="HQ674" s="5"/>
      <c r="HR674" s="5"/>
      <c r="HS674" s="4"/>
      <c r="HT674" s="6"/>
      <c r="HU674" s="4"/>
      <c r="HV674" s="6"/>
      <c r="HW674" s="5"/>
      <c r="HX674" s="5"/>
      <c r="HY674" s="4"/>
      <c r="HZ674" s="6"/>
      <c r="IA674" s="4"/>
      <c r="IB674" s="6"/>
      <c r="IC674" s="5"/>
      <c r="ID674" s="5"/>
      <c r="IE674" s="4"/>
      <c r="IF674" s="6"/>
      <c r="IG674" s="4"/>
      <c r="IH674" s="6"/>
      <c r="II674" s="5"/>
      <c r="IJ674" s="5"/>
      <c r="IK674" s="4"/>
      <c r="IL674" s="6"/>
      <c r="IM674" s="4"/>
      <c r="IN674" s="6"/>
      <c r="IO674" s="5"/>
      <c r="IP674" s="5"/>
      <c r="IQ674" s="4"/>
      <c r="IR674" s="6"/>
      <c r="IS674" s="4"/>
      <c r="IT674" s="6"/>
      <c r="IU674" s="5"/>
      <c r="IV674" s="5"/>
      <c r="IW674" s="4"/>
      <c r="IX674" s="6"/>
      <c r="IY674" s="4"/>
      <c r="IZ674" s="6"/>
      <c r="JA674" s="5"/>
      <c r="JB674" s="5"/>
      <c r="JC674" s="4"/>
      <c r="JD674" s="6"/>
      <c r="JE674" s="4"/>
      <c r="JF674" s="6"/>
      <c r="JG674" s="5"/>
      <c r="JH674" s="5"/>
      <c r="JI674" s="4"/>
      <c r="JJ674" s="6"/>
      <c r="JK674" s="4"/>
      <c r="JL674" s="6"/>
      <c r="JM674" s="5"/>
      <c r="JN674" s="5"/>
      <c r="JO674" s="4"/>
      <c r="JP674" s="6"/>
      <c r="JQ674" s="4"/>
      <c r="JR674" s="6"/>
      <c r="JS674" s="5"/>
      <c r="JT674" s="5"/>
      <c r="JU674" s="4"/>
      <c r="JV674" s="6"/>
      <c r="JW674" s="4"/>
      <c r="JX674" s="6"/>
      <c r="JY674" s="5"/>
      <c r="JZ674" s="5"/>
      <c r="KA674" s="4"/>
      <c r="KB674" s="6"/>
      <c r="KC674" s="4"/>
      <c r="KD674" s="6"/>
      <c r="KE674" s="5"/>
      <c r="KF674" s="5"/>
      <c r="KG674" s="4"/>
      <c r="KH674" s="6"/>
      <c r="KI674" s="4"/>
      <c r="KJ674" s="6"/>
      <c r="KK674" s="5"/>
      <c r="KL674" s="5"/>
    </row>
    <row r="675">
      <c r="A675" s="3" t="s">
        <v>85</v>
      </c>
      <c r="B675" s="3" t="s">
        <v>851</v>
      </c>
      <c r="C675" s="3" t="s">
        <v>87</v>
      </c>
      <c r="D675" s="3" t="s">
        <v>712</v>
      </c>
      <c r="E675" s="3" t="s">
        <v>912</v>
      </c>
      <c r="F675" s="3" t="s">
        <v>104</v>
      </c>
      <c r="G675" s="3" t="s">
        <v>104</v>
      </c>
      <c r="H675" s="3" t="s">
        <v>104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  <c r="AU675" s="4"/>
      <c r="AV675" s="6"/>
      <c r="AW675" s="4"/>
      <c r="AX675" s="6"/>
      <c r="AY675" s="5"/>
      <c r="AZ675" s="5"/>
      <c r="BA675" s="4"/>
      <c r="BB675" s="6"/>
      <c r="BC675" s="4"/>
      <c r="BD675" s="6"/>
      <c r="BE675" s="5"/>
      <c r="BF675" s="5"/>
      <c r="BG675" s="4"/>
      <c r="BH675" s="6"/>
      <c r="BI675" s="4"/>
      <c r="BJ675" s="6"/>
      <c r="BK675" s="5"/>
      <c r="BL675" s="5"/>
      <c r="BM675" s="4"/>
      <c r="BN675" s="6"/>
      <c r="BO675" s="4"/>
      <c r="BP675" s="6"/>
      <c r="BQ675" s="5"/>
      <c r="BR675" s="5"/>
      <c r="BS675" s="4"/>
      <c r="BT675" s="6"/>
      <c r="BU675" s="4"/>
      <c r="BV675" s="6"/>
      <c r="BW675" s="5"/>
      <c r="BX675" s="5"/>
      <c r="BY675" s="4"/>
      <c r="BZ675" s="6"/>
      <c r="CA675" s="4"/>
      <c r="CB675" s="6"/>
      <c r="CC675" s="5"/>
      <c r="CD675" s="5"/>
      <c r="CE675" s="4"/>
      <c r="CF675" s="6"/>
      <c r="CG675" s="4"/>
      <c r="CH675" s="6"/>
      <c r="CI675" s="5"/>
      <c r="CJ675" s="5"/>
      <c r="CK675" s="4"/>
      <c r="CL675" s="6"/>
      <c r="CM675" s="4"/>
      <c r="CN675" s="6"/>
      <c r="CO675" s="5"/>
      <c r="CP675" s="5"/>
      <c r="CQ675" s="4"/>
      <c r="CR675" s="6"/>
      <c r="CS675" s="4"/>
      <c r="CT675" s="6"/>
      <c r="CU675" s="5"/>
      <c r="CV675" s="5"/>
      <c r="CW675" s="4"/>
      <c r="CX675" s="6"/>
      <c r="CY675" s="4"/>
      <c r="CZ675" s="6"/>
      <c r="DA675" s="5"/>
      <c r="DB675" s="5"/>
      <c r="DC675" s="4"/>
      <c r="DD675" s="6"/>
      <c r="DE675" s="4"/>
      <c r="DF675" s="6"/>
      <c r="DG675" s="5"/>
      <c r="DH675" s="5"/>
      <c r="DI675" s="4"/>
      <c r="DJ675" s="6"/>
      <c r="DK675" s="4"/>
      <c r="DL675" s="6"/>
      <c r="DM675" s="5"/>
      <c r="DN675" s="5"/>
      <c r="DO675" s="4"/>
      <c r="DP675" s="6"/>
      <c r="DQ675" s="4"/>
      <c r="DR675" s="6"/>
      <c r="DS675" s="5"/>
      <c r="DT675" s="5"/>
      <c r="DU675" s="4"/>
      <c r="DV675" s="6"/>
      <c r="DW675" s="4"/>
      <c r="DX675" s="6"/>
      <c r="DY675" s="5"/>
      <c r="DZ675" s="5"/>
      <c r="EA675" s="4"/>
      <c r="EB675" s="6"/>
      <c r="EC675" s="4"/>
      <c r="ED675" s="6"/>
      <c r="EE675" s="5"/>
      <c r="EF675" s="5"/>
      <c r="EG675" s="4"/>
      <c r="EH675" s="6"/>
      <c r="EI675" s="4"/>
      <c r="EJ675" s="6"/>
      <c r="EK675" s="5"/>
      <c r="EL675" s="5"/>
      <c r="EM675" s="4"/>
      <c r="EN675" s="6"/>
      <c r="EO675" s="4"/>
      <c r="EP675" s="6"/>
      <c r="EQ675" s="5"/>
      <c r="ER675" s="5"/>
      <c r="ES675" s="4"/>
      <c r="ET675" s="6"/>
      <c r="EU675" s="4"/>
      <c r="EV675" s="6"/>
      <c r="EW675" s="5"/>
      <c r="EX675" s="5"/>
      <c r="EY675" s="4"/>
      <c r="EZ675" s="6"/>
      <c r="FA675" s="4"/>
      <c r="FB675" s="6"/>
      <c r="FC675" s="5"/>
      <c r="FD675" s="5"/>
      <c r="FE675" s="4"/>
      <c r="FF675" s="6"/>
      <c r="FG675" s="4"/>
      <c r="FH675" s="6"/>
      <c r="FI675" s="5"/>
      <c r="FJ675" s="5"/>
      <c r="FK675" s="4"/>
      <c r="FL675" s="6"/>
      <c r="FM675" s="4"/>
      <c r="FN675" s="6"/>
      <c r="FO675" s="5"/>
      <c r="FP675" s="5"/>
      <c r="FQ675" s="4"/>
      <c r="FR675" s="6"/>
      <c r="FS675" s="4"/>
      <c r="FT675" s="6"/>
      <c r="FU675" s="5"/>
      <c r="FV675" s="5"/>
      <c r="FW675" s="4"/>
      <c r="FX675" s="6"/>
      <c r="FY675" s="4"/>
      <c r="FZ675" s="6"/>
      <c r="GA675" s="5"/>
      <c r="GB675" s="5"/>
      <c r="GC675" s="4"/>
      <c r="GD675" s="6"/>
      <c r="GE675" s="4"/>
      <c r="GF675" s="6"/>
      <c r="GG675" s="5"/>
      <c r="GH675" s="5"/>
      <c r="GI675" s="4"/>
      <c r="GJ675" s="6"/>
      <c r="GK675" s="4"/>
      <c r="GL675" s="6"/>
      <c r="GM675" s="5"/>
      <c r="GN675" s="5"/>
      <c r="GO675" s="4"/>
      <c r="GP675" s="6"/>
      <c r="GQ675" s="4"/>
      <c r="GR675" s="6"/>
      <c r="GS675" s="5"/>
      <c r="GT675" s="5"/>
      <c r="GU675" s="4"/>
      <c r="GV675" s="6"/>
      <c r="GW675" s="4"/>
      <c r="GX675" s="6"/>
      <c r="GY675" s="5"/>
      <c r="GZ675" s="5"/>
      <c r="HA675" s="4"/>
      <c r="HB675" s="6"/>
      <c r="HC675" s="4"/>
      <c r="HD675" s="6"/>
      <c r="HE675" s="5"/>
      <c r="HF675" s="5"/>
      <c r="HG675" s="4"/>
      <c r="HH675" s="6"/>
      <c r="HI675" s="4"/>
      <c r="HJ675" s="6"/>
      <c r="HK675" s="5"/>
      <c r="HL675" s="5"/>
      <c r="HM675" s="4"/>
      <c r="HN675" s="6"/>
      <c r="HO675" s="4"/>
      <c r="HP675" s="6"/>
      <c r="HQ675" s="5"/>
      <c r="HR675" s="5"/>
      <c r="HS675" s="4"/>
      <c r="HT675" s="6"/>
      <c r="HU675" s="4"/>
      <c r="HV675" s="6"/>
      <c r="HW675" s="5"/>
      <c r="HX675" s="5"/>
      <c r="HY675" s="4"/>
      <c r="HZ675" s="6"/>
      <c r="IA675" s="4"/>
      <c r="IB675" s="6"/>
      <c r="IC675" s="5"/>
      <c r="ID675" s="5"/>
      <c r="IE675" s="4"/>
      <c r="IF675" s="6"/>
      <c r="IG675" s="4"/>
      <c r="IH675" s="6"/>
      <c r="II675" s="5"/>
      <c r="IJ675" s="5"/>
      <c r="IK675" s="4"/>
      <c r="IL675" s="6"/>
      <c r="IM675" s="4"/>
      <c r="IN675" s="6"/>
      <c r="IO675" s="5"/>
      <c r="IP675" s="5"/>
      <c r="IQ675" s="4"/>
      <c r="IR675" s="6"/>
      <c r="IS675" s="4"/>
      <c r="IT675" s="6"/>
      <c r="IU675" s="5"/>
      <c r="IV675" s="5"/>
      <c r="IW675" s="4"/>
      <c r="IX675" s="6"/>
      <c r="IY675" s="4"/>
      <c r="IZ675" s="6"/>
      <c r="JA675" s="5"/>
      <c r="JB675" s="5"/>
      <c r="JC675" s="4"/>
      <c r="JD675" s="6"/>
      <c r="JE675" s="4"/>
      <c r="JF675" s="6"/>
      <c r="JG675" s="5"/>
      <c r="JH675" s="5"/>
      <c r="JI675" s="4"/>
      <c r="JJ675" s="6"/>
      <c r="JK675" s="4"/>
      <c r="JL675" s="6"/>
      <c r="JM675" s="5"/>
      <c r="JN675" s="5"/>
      <c r="JO675" s="4"/>
      <c r="JP675" s="6"/>
      <c r="JQ675" s="4"/>
      <c r="JR675" s="6"/>
      <c r="JS675" s="5"/>
      <c r="JT675" s="5"/>
      <c r="JU675" s="4"/>
      <c r="JV675" s="6"/>
      <c r="JW675" s="4"/>
      <c r="JX675" s="6"/>
      <c r="JY675" s="5"/>
      <c r="JZ675" s="5"/>
      <c r="KA675" s="4"/>
      <c r="KB675" s="6"/>
      <c r="KC675" s="4"/>
      <c r="KD675" s="6"/>
      <c r="KE675" s="5"/>
      <c r="KF675" s="5"/>
      <c r="KG675" s="4"/>
      <c r="KH675" s="6"/>
      <c r="KI675" s="4"/>
      <c r="KJ675" s="6"/>
      <c r="KK675" s="5"/>
      <c r="KL675" s="5"/>
    </row>
    <row r="676">
      <c r="A676" s="3" t="s">
        <v>85</v>
      </c>
      <c r="B676" s="3" t="s">
        <v>851</v>
      </c>
      <c r="C676" s="3" t="s">
        <v>87</v>
      </c>
      <c r="D676" s="3" t="s">
        <v>712</v>
      </c>
      <c r="E676" s="3" t="s">
        <v>140</v>
      </c>
      <c r="F676" s="3" t="s">
        <v>104</v>
      </c>
      <c r="G676" s="3" t="s">
        <v>104</v>
      </c>
      <c r="H676" s="3" t="s">
        <v>104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  <c r="AU676" s="4"/>
      <c r="AV676" s="6"/>
      <c r="AW676" s="4"/>
      <c r="AX676" s="6"/>
      <c r="AY676" s="5"/>
      <c r="AZ676" s="5"/>
      <c r="BA676" s="4"/>
      <c r="BB676" s="6"/>
      <c r="BC676" s="4"/>
      <c r="BD676" s="6"/>
      <c r="BE676" s="5"/>
      <c r="BF676" s="5"/>
      <c r="BG676" s="4"/>
      <c r="BH676" s="6"/>
      <c r="BI676" s="4"/>
      <c r="BJ676" s="6"/>
      <c r="BK676" s="5"/>
      <c r="BL676" s="5"/>
      <c r="BM676" s="4"/>
      <c r="BN676" s="6"/>
      <c r="BO676" s="4"/>
      <c r="BP676" s="6"/>
      <c r="BQ676" s="5"/>
      <c r="BR676" s="5"/>
      <c r="BS676" s="4"/>
      <c r="BT676" s="6"/>
      <c r="BU676" s="4"/>
      <c r="BV676" s="6"/>
      <c r="BW676" s="5"/>
      <c r="BX676" s="5"/>
      <c r="BY676" s="4"/>
      <c r="BZ676" s="6"/>
      <c r="CA676" s="4"/>
      <c r="CB676" s="6"/>
      <c r="CC676" s="5"/>
      <c r="CD676" s="5"/>
      <c r="CE676" s="4"/>
      <c r="CF676" s="6"/>
      <c r="CG676" s="4"/>
      <c r="CH676" s="6"/>
      <c r="CI676" s="5"/>
      <c r="CJ676" s="5"/>
      <c r="CK676" s="4"/>
      <c r="CL676" s="6"/>
      <c r="CM676" s="4"/>
      <c r="CN676" s="6"/>
      <c r="CO676" s="5"/>
      <c r="CP676" s="5"/>
      <c r="CQ676" s="4"/>
      <c r="CR676" s="6"/>
      <c r="CS676" s="4"/>
      <c r="CT676" s="6"/>
      <c r="CU676" s="5"/>
      <c r="CV676" s="5"/>
      <c r="CW676" s="4"/>
      <c r="CX676" s="6"/>
      <c r="CY676" s="4"/>
      <c r="CZ676" s="6"/>
      <c r="DA676" s="5"/>
      <c r="DB676" s="5"/>
      <c r="DC676" s="4"/>
      <c r="DD676" s="6"/>
      <c r="DE676" s="4"/>
      <c r="DF676" s="6"/>
      <c r="DG676" s="5"/>
      <c r="DH676" s="5"/>
      <c r="DI676" s="4"/>
      <c r="DJ676" s="6"/>
      <c r="DK676" s="4"/>
      <c r="DL676" s="6"/>
      <c r="DM676" s="5"/>
      <c r="DN676" s="5"/>
      <c r="DO676" s="4"/>
      <c r="DP676" s="6"/>
      <c r="DQ676" s="4"/>
      <c r="DR676" s="6"/>
      <c r="DS676" s="5"/>
      <c r="DT676" s="5"/>
      <c r="DU676" s="4"/>
      <c r="DV676" s="6"/>
      <c r="DW676" s="4"/>
      <c r="DX676" s="6"/>
      <c r="DY676" s="5"/>
      <c r="DZ676" s="5"/>
      <c r="EA676" s="4"/>
      <c r="EB676" s="6"/>
      <c r="EC676" s="4"/>
      <c r="ED676" s="6"/>
      <c r="EE676" s="5"/>
      <c r="EF676" s="5"/>
      <c r="EG676" s="4"/>
      <c r="EH676" s="6"/>
      <c r="EI676" s="4"/>
      <c r="EJ676" s="6"/>
      <c r="EK676" s="5"/>
      <c r="EL676" s="5"/>
      <c r="EM676" s="4"/>
      <c r="EN676" s="6"/>
      <c r="EO676" s="4"/>
      <c r="EP676" s="6"/>
      <c r="EQ676" s="5"/>
      <c r="ER676" s="5"/>
      <c r="ES676" s="4"/>
      <c r="ET676" s="6"/>
      <c r="EU676" s="4"/>
      <c r="EV676" s="6"/>
      <c r="EW676" s="5"/>
      <c r="EX676" s="5"/>
      <c r="EY676" s="4"/>
      <c r="EZ676" s="6"/>
      <c r="FA676" s="4"/>
      <c r="FB676" s="6"/>
      <c r="FC676" s="5"/>
      <c r="FD676" s="5"/>
      <c r="FE676" s="4"/>
      <c r="FF676" s="6"/>
      <c r="FG676" s="4"/>
      <c r="FH676" s="6"/>
      <c r="FI676" s="5"/>
      <c r="FJ676" s="5"/>
      <c r="FK676" s="4"/>
      <c r="FL676" s="6"/>
      <c r="FM676" s="4"/>
      <c r="FN676" s="6"/>
      <c r="FO676" s="5"/>
      <c r="FP676" s="5"/>
      <c r="FQ676" s="4"/>
      <c r="FR676" s="6"/>
      <c r="FS676" s="4"/>
      <c r="FT676" s="6"/>
      <c r="FU676" s="5"/>
      <c r="FV676" s="5"/>
      <c r="FW676" s="4"/>
      <c r="FX676" s="6"/>
      <c r="FY676" s="4"/>
      <c r="FZ676" s="6"/>
      <c r="GA676" s="5"/>
      <c r="GB676" s="5"/>
      <c r="GC676" s="4"/>
      <c r="GD676" s="6"/>
      <c r="GE676" s="4"/>
      <c r="GF676" s="6"/>
      <c r="GG676" s="5"/>
      <c r="GH676" s="5"/>
      <c r="GI676" s="4"/>
      <c r="GJ676" s="6"/>
      <c r="GK676" s="4"/>
      <c r="GL676" s="6"/>
      <c r="GM676" s="5"/>
      <c r="GN676" s="5"/>
      <c r="GO676" s="4"/>
      <c r="GP676" s="6"/>
      <c r="GQ676" s="4"/>
      <c r="GR676" s="6"/>
      <c r="GS676" s="5"/>
      <c r="GT676" s="5"/>
      <c r="GU676" s="4"/>
      <c r="GV676" s="6"/>
      <c r="GW676" s="4"/>
      <c r="GX676" s="6"/>
      <c r="GY676" s="5"/>
      <c r="GZ676" s="5"/>
      <c r="HA676" s="4"/>
      <c r="HB676" s="6"/>
      <c r="HC676" s="4"/>
      <c r="HD676" s="6"/>
      <c r="HE676" s="5"/>
      <c r="HF676" s="5"/>
      <c r="HG676" s="4"/>
      <c r="HH676" s="6"/>
      <c r="HI676" s="4"/>
      <c r="HJ676" s="6"/>
      <c r="HK676" s="5"/>
      <c r="HL676" s="5"/>
      <c r="HM676" s="4"/>
      <c r="HN676" s="6"/>
      <c r="HO676" s="4"/>
      <c r="HP676" s="6"/>
      <c r="HQ676" s="5"/>
      <c r="HR676" s="5"/>
      <c r="HS676" s="4"/>
      <c r="HT676" s="6"/>
      <c r="HU676" s="4"/>
      <c r="HV676" s="6"/>
      <c r="HW676" s="5"/>
      <c r="HX676" s="5"/>
      <c r="HY676" s="4"/>
      <c r="HZ676" s="6"/>
      <c r="IA676" s="4"/>
      <c r="IB676" s="6"/>
      <c r="IC676" s="5"/>
      <c r="ID676" s="5"/>
      <c r="IE676" s="4"/>
      <c r="IF676" s="6"/>
      <c r="IG676" s="4"/>
      <c r="IH676" s="6"/>
      <c r="II676" s="5"/>
      <c r="IJ676" s="5"/>
      <c r="IK676" s="4"/>
      <c r="IL676" s="6"/>
      <c r="IM676" s="4"/>
      <c r="IN676" s="6"/>
      <c r="IO676" s="5"/>
      <c r="IP676" s="5"/>
      <c r="IQ676" s="4"/>
      <c r="IR676" s="6"/>
      <c r="IS676" s="4"/>
      <c r="IT676" s="6"/>
      <c r="IU676" s="5"/>
      <c r="IV676" s="5"/>
      <c r="IW676" s="4"/>
      <c r="IX676" s="6"/>
      <c r="IY676" s="4"/>
      <c r="IZ676" s="6"/>
      <c r="JA676" s="5"/>
      <c r="JB676" s="5"/>
      <c r="JC676" s="4"/>
      <c r="JD676" s="6"/>
      <c r="JE676" s="4"/>
      <c r="JF676" s="6"/>
      <c r="JG676" s="5"/>
      <c r="JH676" s="5"/>
      <c r="JI676" s="4"/>
      <c r="JJ676" s="6"/>
      <c r="JK676" s="4"/>
      <c r="JL676" s="6"/>
      <c r="JM676" s="5"/>
      <c r="JN676" s="5"/>
      <c r="JO676" s="4"/>
      <c r="JP676" s="6"/>
      <c r="JQ676" s="4"/>
      <c r="JR676" s="6"/>
      <c r="JS676" s="5"/>
      <c r="JT676" s="5"/>
      <c r="JU676" s="4"/>
      <c r="JV676" s="6"/>
      <c r="JW676" s="4"/>
      <c r="JX676" s="6"/>
      <c r="JY676" s="5"/>
      <c r="JZ676" s="5"/>
      <c r="KA676" s="4"/>
      <c r="KB676" s="6"/>
      <c r="KC676" s="4"/>
      <c r="KD676" s="6"/>
      <c r="KE676" s="5"/>
      <c r="KF676" s="5"/>
      <c r="KG676" s="4"/>
      <c r="KH676" s="6"/>
      <c r="KI676" s="4"/>
      <c r="KJ676" s="6"/>
      <c r="KK676" s="5"/>
      <c r="KL676" s="5"/>
    </row>
    <row r="677">
      <c r="A677" s="3" t="s">
        <v>85</v>
      </c>
      <c r="B677" s="3" t="s">
        <v>851</v>
      </c>
      <c r="C677" s="3" t="s">
        <v>586</v>
      </c>
      <c r="D677" s="3" t="s">
        <v>649</v>
      </c>
      <c r="E677" s="3" t="s">
        <v>913</v>
      </c>
      <c r="F677" s="3" t="s">
        <v>913</v>
      </c>
      <c r="G677" s="3" t="s">
        <v>913</v>
      </c>
      <c r="H677" s="3" t="s">
        <v>104</v>
      </c>
      <c r="I677" s="4"/>
      <c r="J677" s="4">
        <f>=ROUNDDOWN({0},0)</f>
      </c>
      <c r="K677" s="4"/>
      <c r="L677" s="5">
        <v>1</v>
      </c>
      <c r="M677" s="4"/>
      <c r="N677" s="4">
        <f>=ROUNDDOWN({0},0)</f>
      </c>
      <c r="O677" s="4"/>
      <c r="P677" s="5"/>
      <c r="Q677" s="4">
        <v>8</v>
      </c>
      <c r="R677" s="6">
        <v>163.4</v>
      </c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  <c r="AU677" s="4"/>
      <c r="AV677" s="6"/>
      <c r="AW677" s="4"/>
      <c r="AX677" s="6"/>
      <c r="AY677" s="5"/>
      <c r="AZ677" s="5"/>
      <c r="BA677" s="4"/>
      <c r="BB677" s="6"/>
      <c r="BC677" s="4"/>
      <c r="BD677" s="6"/>
      <c r="BE677" s="5"/>
      <c r="BF677" s="5"/>
      <c r="BG677" s="4"/>
      <c r="BH677" s="6"/>
      <c r="BI677" s="4"/>
      <c r="BJ677" s="6"/>
      <c r="BK677" s="5"/>
      <c r="BL677" s="5"/>
      <c r="BM677" s="4"/>
      <c r="BN677" s="6"/>
      <c r="BO677" s="4"/>
      <c r="BP677" s="6"/>
      <c r="BQ677" s="5"/>
      <c r="BR677" s="5"/>
      <c r="BS677" s="4"/>
      <c r="BT677" s="6"/>
      <c r="BU677" s="4"/>
      <c r="BV677" s="6"/>
      <c r="BW677" s="5"/>
      <c r="BX677" s="5"/>
      <c r="BY677" s="4"/>
      <c r="BZ677" s="6"/>
      <c r="CA677" s="4"/>
      <c r="CB677" s="6"/>
      <c r="CC677" s="5"/>
      <c r="CD677" s="5"/>
      <c r="CE677" s="4"/>
      <c r="CF677" s="6"/>
      <c r="CG677" s="4"/>
      <c r="CH677" s="6"/>
      <c r="CI677" s="5"/>
      <c r="CJ677" s="5"/>
      <c r="CK677" s="4"/>
      <c r="CL677" s="6"/>
      <c r="CM677" s="4"/>
      <c r="CN677" s="6"/>
      <c r="CO677" s="5"/>
      <c r="CP677" s="5"/>
      <c r="CQ677" s="4"/>
      <c r="CR677" s="6"/>
      <c r="CS677" s="4"/>
      <c r="CT677" s="6"/>
      <c r="CU677" s="5"/>
      <c r="CV677" s="5"/>
      <c r="CW677" s="4"/>
      <c r="CX677" s="6"/>
      <c r="CY677" s="4"/>
      <c r="CZ677" s="6"/>
      <c r="DA677" s="5"/>
      <c r="DB677" s="5"/>
      <c r="DC677" s="4"/>
      <c r="DD677" s="6"/>
      <c r="DE677" s="4"/>
      <c r="DF677" s="6"/>
      <c r="DG677" s="5"/>
      <c r="DH677" s="5"/>
      <c r="DI677" s="4">
        <v>8</v>
      </c>
      <c r="DJ677" s="6">
        <v>163.4</v>
      </c>
      <c r="DK677" s="4"/>
      <c r="DL677" s="6"/>
      <c r="DM677" s="5"/>
      <c r="DN677" s="5"/>
      <c r="DO677" s="4"/>
      <c r="DP677" s="6"/>
      <c r="DQ677" s="4"/>
      <c r="DR677" s="6"/>
      <c r="DS677" s="5"/>
      <c r="DT677" s="5"/>
      <c r="DU677" s="4"/>
      <c r="DV677" s="6"/>
      <c r="DW677" s="4"/>
      <c r="DX677" s="6"/>
      <c r="DY677" s="5"/>
      <c r="DZ677" s="5"/>
      <c r="EA677" s="4"/>
      <c r="EB677" s="6"/>
      <c r="EC677" s="4"/>
      <c r="ED677" s="6"/>
      <c r="EE677" s="5"/>
      <c r="EF677" s="5"/>
      <c r="EG677" s="4"/>
      <c r="EH677" s="6"/>
      <c r="EI677" s="4"/>
      <c r="EJ677" s="6"/>
      <c r="EK677" s="5"/>
      <c r="EL677" s="5"/>
      <c r="EM677" s="4"/>
      <c r="EN677" s="6"/>
      <c r="EO677" s="4"/>
      <c r="EP677" s="6"/>
      <c r="EQ677" s="5"/>
      <c r="ER677" s="5"/>
      <c r="ES677" s="4"/>
      <c r="ET677" s="6"/>
      <c r="EU677" s="4"/>
      <c r="EV677" s="6"/>
      <c r="EW677" s="5"/>
      <c r="EX677" s="5"/>
      <c r="EY677" s="4"/>
      <c r="EZ677" s="6"/>
      <c r="FA677" s="4"/>
      <c r="FB677" s="6"/>
      <c r="FC677" s="5"/>
      <c r="FD677" s="5"/>
      <c r="FE677" s="4"/>
      <c r="FF677" s="6"/>
      <c r="FG677" s="4"/>
      <c r="FH677" s="6"/>
      <c r="FI677" s="5"/>
      <c r="FJ677" s="5"/>
      <c r="FK677" s="4"/>
      <c r="FL677" s="6"/>
      <c r="FM677" s="4"/>
      <c r="FN677" s="6"/>
      <c r="FO677" s="5"/>
      <c r="FP677" s="5"/>
      <c r="FQ677" s="4"/>
      <c r="FR677" s="6"/>
      <c r="FS677" s="4"/>
      <c r="FT677" s="6"/>
      <c r="FU677" s="5"/>
      <c r="FV677" s="5"/>
      <c r="FW677" s="4"/>
      <c r="FX677" s="6"/>
      <c r="FY677" s="4"/>
      <c r="FZ677" s="6"/>
      <c r="GA677" s="5"/>
      <c r="GB677" s="5"/>
      <c r="GC677" s="4"/>
      <c r="GD677" s="6"/>
      <c r="GE677" s="4"/>
      <c r="GF677" s="6"/>
      <c r="GG677" s="5"/>
      <c r="GH677" s="5"/>
      <c r="GI677" s="4"/>
      <c r="GJ677" s="6"/>
      <c r="GK677" s="4"/>
      <c r="GL677" s="6"/>
      <c r="GM677" s="5"/>
      <c r="GN677" s="5"/>
      <c r="GO677" s="4"/>
      <c r="GP677" s="6"/>
      <c r="GQ677" s="4"/>
      <c r="GR677" s="6"/>
      <c r="GS677" s="5"/>
      <c r="GT677" s="5"/>
      <c r="GU677" s="4"/>
      <c r="GV677" s="6"/>
      <c r="GW677" s="4"/>
      <c r="GX677" s="6"/>
      <c r="GY677" s="5"/>
      <c r="GZ677" s="5"/>
      <c r="HA677" s="4"/>
      <c r="HB677" s="6"/>
      <c r="HC677" s="4"/>
      <c r="HD677" s="6"/>
      <c r="HE677" s="5"/>
      <c r="HF677" s="5"/>
      <c r="HG677" s="4"/>
      <c r="HH677" s="6"/>
      <c r="HI677" s="4"/>
      <c r="HJ677" s="6"/>
      <c r="HK677" s="5"/>
      <c r="HL677" s="5"/>
      <c r="HM677" s="4"/>
      <c r="HN677" s="6"/>
      <c r="HO677" s="4"/>
      <c r="HP677" s="6"/>
      <c r="HQ677" s="5"/>
      <c r="HR677" s="5"/>
      <c r="HS677" s="4"/>
      <c r="HT677" s="6"/>
      <c r="HU677" s="4"/>
      <c r="HV677" s="6"/>
      <c r="HW677" s="5"/>
      <c r="HX677" s="5"/>
      <c r="HY677" s="4"/>
      <c r="HZ677" s="6"/>
      <c r="IA677" s="4"/>
      <c r="IB677" s="6"/>
      <c r="IC677" s="5"/>
      <c r="ID677" s="5"/>
      <c r="IE677" s="4"/>
      <c r="IF677" s="6"/>
      <c r="IG677" s="4"/>
      <c r="IH677" s="6"/>
      <c r="II677" s="5"/>
      <c r="IJ677" s="5"/>
      <c r="IK677" s="4"/>
      <c r="IL677" s="6"/>
      <c r="IM677" s="4"/>
      <c r="IN677" s="6"/>
      <c r="IO677" s="5"/>
      <c r="IP677" s="5"/>
      <c r="IQ677" s="4"/>
      <c r="IR677" s="6"/>
      <c r="IS677" s="4"/>
      <c r="IT677" s="6"/>
      <c r="IU677" s="5"/>
      <c r="IV677" s="5"/>
      <c r="IW677" s="4"/>
      <c r="IX677" s="6"/>
      <c r="IY677" s="4"/>
      <c r="IZ677" s="6"/>
      <c r="JA677" s="5"/>
      <c r="JB677" s="5"/>
      <c r="JC677" s="4"/>
      <c r="JD677" s="6"/>
      <c r="JE677" s="4"/>
      <c r="JF677" s="6"/>
      <c r="JG677" s="5"/>
      <c r="JH677" s="5"/>
      <c r="JI677" s="4"/>
      <c r="JJ677" s="6"/>
      <c r="JK677" s="4"/>
      <c r="JL677" s="6"/>
      <c r="JM677" s="5"/>
      <c r="JN677" s="5"/>
      <c r="JO677" s="4"/>
      <c r="JP677" s="6"/>
      <c r="JQ677" s="4"/>
      <c r="JR677" s="6"/>
      <c r="JS677" s="5"/>
      <c r="JT677" s="5"/>
      <c r="JU677" s="4"/>
      <c r="JV677" s="6"/>
      <c r="JW677" s="4"/>
      <c r="JX677" s="6"/>
      <c r="JY677" s="5"/>
      <c r="JZ677" s="5"/>
      <c r="KA677" s="4"/>
      <c r="KB677" s="6"/>
      <c r="KC677" s="4"/>
      <c r="KD677" s="6"/>
      <c r="KE677" s="5"/>
      <c r="KF677" s="5"/>
      <c r="KG677" s="4"/>
      <c r="KH677" s="6"/>
      <c r="KI677" s="4"/>
      <c r="KJ677" s="6"/>
      <c r="KK677" s="5"/>
      <c r="KL677" s="5"/>
    </row>
    <row r="678">
      <c r="A678" s="3" t="s">
        <v>85</v>
      </c>
      <c r="B678" s="3" t="s">
        <v>851</v>
      </c>
      <c r="C678" s="3" t="s">
        <v>586</v>
      </c>
      <c r="D678" s="3" t="s">
        <v>649</v>
      </c>
      <c r="E678" s="3" t="s">
        <v>914</v>
      </c>
      <c r="F678" s="3" t="s">
        <v>914</v>
      </c>
      <c r="G678" s="3" t="s">
        <v>914</v>
      </c>
      <c r="H678" s="3" t="s">
        <v>104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  <c r="AU678" s="4"/>
      <c r="AV678" s="6"/>
      <c r="AW678" s="4"/>
      <c r="AX678" s="6"/>
      <c r="AY678" s="5"/>
      <c r="AZ678" s="5"/>
      <c r="BA678" s="4"/>
      <c r="BB678" s="6"/>
      <c r="BC678" s="4"/>
      <c r="BD678" s="6"/>
      <c r="BE678" s="5"/>
      <c r="BF678" s="5"/>
      <c r="BG678" s="4"/>
      <c r="BH678" s="6"/>
      <c r="BI678" s="4"/>
      <c r="BJ678" s="6"/>
      <c r="BK678" s="5"/>
      <c r="BL678" s="5"/>
      <c r="BM678" s="4"/>
      <c r="BN678" s="6"/>
      <c r="BO678" s="4"/>
      <c r="BP678" s="6"/>
      <c r="BQ678" s="5"/>
      <c r="BR678" s="5"/>
      <c r="BS678" s="4"/>
      <c r="BT678" s="6"/>
      <c r="BU678" s="4"/>
      <c r="BV678" s="6"/>
      <c r="BW678" s="5"/>
      <c r="BX678" s="5"/>
      <c r="BY678" s="4"/>
      <c r="BZ678" s="6"/>
      <c r="CA678" s="4"/>
      <c r="CB678" s="6"/>
      <c r="CC678" s="5"/>
      <c r="CD678" s="5"/>
      <c r="CE678" s="4"/>
      <c r="CF678" s="6"/>
      <c r="CG678" s="4"/>
      <c r="CH678" s="6"/>
      <c r="CI678" s="5"/>
      <c r="CJ678" s="5"/>
      <c r="CK678" s="4"/>
      <c r="CL678" s="6"/>
      <c r="CM678" s="4"/>
      <c r="CN678" s="6"/>
      <c r="CO678" s="5"/>
      <c r="CP678" s="5"/>
      <c r="CQ678" s="4"/>
      <c r="CR678" s="6"/>
      <c r="CS678" s="4"/>
      <c r="CT678" s="6"/>
      <c r="CU678" s="5"/>
      <c r="CV678" s="5"/>
      <c r="CW678" s="4"/>
      <c r="CX678" s="6"/>
      <c r="CY678" s="4"/>
      <c r="CZ678" s="6"/>
      <c r="DA678" s="5"/>
      <c r="DB678" s="5"/>
      <c r="DC678" s="4"/>
      <c r="DD678" s="6"/>
      <c r="DE678" s="4"/>
      <c r="DF678" s="6"/>
      <c r="DG678" s="5"/>
      <c r="DH678" s="5"/>
      <c r="DI678" s="4"/>
      <c r="DJ678" s="6"/>
      <c r="DK678" s="4"/>
      <c r="DL678" s="6"/>
      <c r="DM678" s="5"/>
      <c r="DN678" s="5"/>
      <c r="DO678" s="4"/>
      <c r="DP678" s="6"/>
      <c r="DQ678" s="4"/>
      <c r="DR678" s="6"/>
      <c r="DS678" s="5"/>
      <c r="DT678" s="5"/>
      <c r="DU678" s="4"/>
      <c r="DV678" s="6"/>
      <c r="DW678" s="4"/>
      <c r="DX678" s="6"/>
      <c r="DY678" s="5"/>
      <c r="DZ678" s="5"/>
      <c r="EA678" s="4"/>
      <c r="EB678" s="6"/>
      <c r="EC678" s="4"/>
      <c r="ED678" s="6"/>
      <c r="EE678" s="5"/>
      <c r="EF678" s="5"/>
      <c r="EG678" s="4"/>
      <c r="EH678" s="6"/>
      <c r="EI678" s="4"/>
      <c r="EJ678" s="6"/>
      <c r="EK678" s="5"/>
      <c r="EL678" s="5"/>
      <c r="EM678" s="4"/>
      <c r="EN678" s="6"/>
      <c r="EO678" s="4"/>
      <c r="EP678" s="6"/>
      <c r="EQ678" s="5"/>
      <c r="ER678" s="5"/>
      <c r="ES678" s="4"/>
      <c r="ET678" s="6"/>
      <c r="EU678" s="4"/>
      <c r="EV678" s="6"/>
      <c r="EW678" s="5"/>
      <c r="EX678" s="5"/>
      <c r="EY678" s="4"/>
      <c r="EZ678" s="6"/>
      <c r="FA678" s="4"/>
      <c r="FB678" s="6"/>
      <c r="FC678" s="5"/>
      <c r="FD678" s="5"/>
      <c r="FE678" s="4"/>
      <c r="FF678" s="6"/>
      <c r="FG678" s="4"/>
      <c r="FH678" s="6"/>
      <c r="FI678" s="5"/>
      <c r="FJ678" s="5"/>
      <c r="FK678" s="4"/>
      <c r="FL678" s="6"/>
      <c r="FM678" s="4"/>
      <c r="FN678" s="6"/>
      <c r="FO678" s="5"/>
      <c r="FP678" s="5"/>
      <c r="FQ678" s="4"/>
      <c r="FR678" s="6"/>
      <c r="FS678" s="4"/>
      <c r="FT678" s="6"/>
      <c r="FU678" s="5"/>
      <c r="FV678" s="5"/>
      <c r="FW678" s="4"/>
      <c r="FX678" s="6"/>
      <c r="FY678" s="4"/>
      <c r="FZ678" s="6"/>
      <c r="GA678" s="5"/>
      <c r="GB678" s="5"/>
      <c r="GC678" s="4"/>
      <c r="GD678" s="6"/>
      <c r="GE678" s="4"/>
      <c r="GF678" s="6"/>
      <c r="GG678" s="5"/>
      <c r="GH678" s="5"/>
      <c r="GI678" s="4"/>
      <c r="GJ678" s="6"/>
      <c r="GK678" s="4"/>
      <c r="GL678" s="6"/>
      <c r="GM678" s="5"/>
      <c r="GN678" s="5"/>
      <c r="GO678" s="4"/>
      <c r="GP678" s="6"/>
      <c r="GQ678" s="4"/>
      <c r="GR678" s="6"/>
      <c r="GS678" s="5"/>
      <c r="GT678" s="5"/>
      <c r="GU678" s="4"/>
      <c r="GV678" s="6"/>
      <c r="GW678" s="4"/>
      <c r="GX678" s="6"/>
      <c r="GY678" s="5"/>
      <c r="GZ678" s="5"/>
      <c r="HA678" s="4"/>
      <c r="HB678" s="6"/>
      <c r="HC678" s="4"/>
      <c r="HD678" s="6"/>
      <c r="HE678" s="5"/>
      <c r="HF678" s="5"/>
      <c r="HG678" s="4"/>
      <c r="HH678" s="6"/>
      <c r="HI678" s="4"/>
      <c r="HJ678" s="6"/>
      <c r="HK678" s="5"/>
      <c r="HL678" s="5"/>
      <c r="HM678" s="4"/>
      <c r="HN678" s="6"/>
      <c r="HO678" s="4"/>
      <c r="HP678" s="6"/>
      <c r="HQ678" s="5"/>
      <c r="HR678" s="5"/>
      <c r="HS678" s="4"/>
      <c r="HT678" s="6"/>
      <c r="HU678" s="4"/>
      <c r="HV678" s="6"/>
      <c r="HW678" s="5"/>
      <c r="HX678" s="5"/>
      <c r="HY678" s="4"/>
      <c r="HZ678" s="6"/>
      <c r="IA678" s="4"/>
      <c r="IB678" s="6"/>
      <c r="IC678" s="5"/>
      <c r="ID678" s="5"/>
      <c r="IE678" s="4"/>
      <c r="IF678" s="6"/>
      <c r="IG678" s="4"/>
      <c r="IH678" s="6"/>
      <c r="II678" s="5"/>
      <c r="IJ678" s="5"/>
      <c r="IK678" s="4"/>
      <c r="IL678" s="6"/>
      <c r="IM678" s="4"/>
      <c r="IN678" s="6"/>
      <c r="IO678" s="5"/>
      <c r="IP678" s="5"/>
      <c r="IQ678" s="4"/>
      <c r="IR678" s="6"/>
      <c r="IS678" s="4"/>
      <c r="IT678" s="6"/>
      <c r="IU678" s="5"/>
      <c r="IV678" s="5"/>
      <c r="IW678" s="4"/>
      <c r="IX678" s="6"/>
      <c r="IY678" s="4"/>
      <c r="IZ678" s="6"/>
      <c r="JA678" s="5"/>
      <c r="JB678" s="5"/>
      <c r="JC678" s="4"/>
      <c r="JD678" s="6"/>
      <c r="JE678" s="4"/>
      <c r="JF678" s="6"/>
      <c r="JG678" s="5"/>
      <c r="JH678" s="5"/>
      <c r="JI678" s="4"/>
      <c r="JJ678" s="6"/>
      <c r="JK678" s="4"/>
      <c r="JL678" s="6"/>
      <c r="JM678" s="5"/>
      <c r="JN678" s="5"/>
      <c r="JO678" s="4"/>
      <c r="JP678" s="6"/>
      <c r="JQ678" s="4"/>
      <c r="JR678" s="6"/>
      <c r="JS678" s="5"/>
      <c r="JT678" s="5"/>
      <c r="JU678" s="4"/>
      <c r="JV678" s="6"/>
      <c r="JW678" s="4"/>
      <c r="JX678" s="6"/>
      <c r="JY678" s="5"/>
      <c r="JZ678" s="5"/>
      <c r="KA678" s="4"/>
      <c r="KB678" s="6"/>
      <c r="KC678" s="4"/>
      <c r="KD678" s="6"/>
      <c r="KE678" s="5"/>
      <c r="KF678" s="5"/>
      <c r="KG678" s="4"/>
      <c r="KH678" s="6"/>
      <c r="KI678" s="4"/>
      <c r="KJ678" s="6"/>
      <c r="KK678" s="5"/>
      <c r="KL678" s="5"/>
    </row>
    <row r="679">
      <c r="A679" s="3" t="s">
        <v>85</v>
      </c>
      <c r="B679" s="3" t="s">
        <v>851</v>
      </c>
      <c r="C679" s="3" t="s">
        <v>586</v>
      </c>
      <c r="D679" s="3" t="s">
        <v>712</v>
      </c>
      <c r="E679" s="3" t="s">
        <v>915</v>
      </c>
      <c r="F679" s="3" t="s">
        <v>104</v>
      </c>
      <c r="G679" s="3" t="s">
        <v>104</v>
      </c>
      <c r="H679" s="3" t="s">
        <v>104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  <c r="AU679" s="4"/>
      <c r="AV679" s="6"/>
      <c r="AW679" s="4"/>
      <c r="AX679" s="6"/>
      <c r="AY679" s="5"/>
      <c r="AZ679" s="5"/>
      <c r="BA679" s="4"/>
      <c r="BB679" s="6"/>
      <c r="BC679" s="4"/>
      <c r="BD679" s="6"/>
      <c r="BE679" s="5"/>
      <c r="BF679" s="5"/>
      <c r="BG679" s="4"/>
      <c r="BH679" s="6"/>
      <c r="BI679" s="4"/>
      <c r="BJ679" s="6"/>
      <c r="BK679" s="5"/>
      <c r="BL679" s="5"/>
      <c r="BM679" s="4"/>
      <c r="BN679" s="6"/>
      <c r="BO679" s="4"/>
      <c r="BP679" s="6"/>
      <c r="BQ679" s="5"/>
      <c r="BR679" s="5"/>
      <c r="BS679" s="4"/>
      <c r="BT679" s="6"/>
      <c r="BU679" s="4"/>
      <c r="BV679" s="6"/>
      <c r="BW679" s="5"/>
      <c r="BX679" s="5"/>
      <c r="BY679" s="4"/>
      <c r="BZ679" s="6"/>
      <c r="CA679" s="4"/>
      <c r="CB679" s="6"/>
      <c r="CC679" s="5"/>
      <c r="CD679" s="5"/>
      <c r="CE679" s="4"/>
      <c r="CF679" s="6"/>
      <c r="CG679" s="4"/>
      <c r="CH679" s="6"/>
      <c r="CI679" s="5"/>
      <c r="CJ679" s="5"/>
      <c r="CK679" s="4"/>
      <c r="CL679" s="6"/>
      <c r="CM679" s="4"/>
      <c r="CN679" s="6"/>
      <c r="CO679" s="5"/>
      <c r="CP679" s="5"/>
      <c r="CQ679" s="4"/>
      <c r="CR679" s="6"/>
      <c r="CS679" s="4"/>
      <c r="CT679" s="6"/>
      <c r="CU679" s="5"/>
      <c r="CV679" s="5"/>
      <c r="CW679" s="4"/>
      <c r="CX679" s="6"/>
      <c r="CY679" s="4"/>
      <c r="CZ679" s="6"/>
      <c r="DA679" s="5"/>
      <c r="DB679" s="5"/>
      <c r="DC679" s="4"/>
      <c r="DD679" s="6"/>
      <c r="DE679" s="4"/>
      <c r="DF679" s="6"/>
      <c r="DG679" s="5"/>
      <c r="DH679" s="5"/>
      <c r="DI679" s="4"/>
      <c r="DJ679" s="6"/>
      <c r="DK679" s="4"/>
      <c r="DL679" s="6"/>
      <c r="DM679" s="5"/>
      <c r="DN679" s="5"/>
      <c r="DO679" s="4"/>
      <c r="DP679" s="6"/>
      <c r="DQ679" s="4"/>
      <c r="DR679" s="6"/>
      <c r="DS679" s="5"/>
      <c r="DT679" s="5"/>
      <c r="DU679" s="4"/>
      <c r="DV679" s="6"/>
      <c r="DW679" s="4"/>
      <c r="DX679" s="6"/>
      <c r="DY679" s="5"/>
      <c r="DZ679" s="5"/>
      <c r="EA679" s="4"/>
      <c r="EB679" s="6"/>
      <c r="EC679" s="4"/>
      <c r="ED679" s="6"/>
      <c r="EE679" s="5"/>
      <c r="EF679" s="5"/>
      <c r="EG679" s="4"/>
      <c r="EH679" s="6"/>
      <c r="EI679" s="4"/>
      <c r="EJ679" s="6"/>
      <c r="EK679" s="5"/>
      <c r="EL679" s="5"/>
      <c r="EM679" s="4"/>
      <c r="EN679" s="6"/>
      <c r="EO679" s="4"/>
      <c r="EP679" s="6"/>
      <c r="EQ679" s="5"/>
      <c r="ER679" s="5"/>
      <c r="ES679" s="4"/>
      <c r="ET679" s="6"/>
      <c r="EU679" s="4"/>
      <c r="EV679" s="6"/>
      <c r="EW679" s="5"/>
      <c r="EX679" s="5"/>
      <c r="EY679" s="4"/>
      <c r="EZ679" s="6"/>
      <c r="FA679" s="4"/>
      <c r="FB679" s="6"/>
      <c r="FC679" s="5"/>
      <c r="FD679" s="5"/>
      <c r="FE679" s="4"/>
      <c r="FF679" s="6"/>
      <c r="FG679" s="4"/>
      <c r="FH679" s="6"/>
      <c r="FI679" s="5"/>
      <c r="FJ679" s="5"/>
      <c r="FK679" s="4"/>
      <c r="FL679" s="6"/>
      <c r="FM679" s="4"/>
      <c r="FN679" s="6"/>
      <c r="FO679" s="5"/>
      <c r="FP679" s="5"/>
      <c r="FQ679" s="4"/>
      <c r="FR679" s="6"/>
      <c r="FS679" s="4"/>
      <c r="FT679" s="6"/>
      <c r="FU679" s="5"/>
      <c r="FV679" s="5"/>
      <c r="FW679" s="4"/>
      <c r="FX679" s="6"/>
      <c r="FY679" s="4"/>
      <c r="FZ679" s="6"/>
      <c r="GA679" s="5"/>
      <c r="GB679" s="5"/>
      <c r="GC679" s="4"/>
      <c r="GD679" s="6"/>
      <c r="GE679" s="4"/>
      <c r="GF679" s="6"/>
      <c r="GG679" s="5"/>
      <c r="GH679" s="5"/>
      <c r="GI679" s="4"/>
      <c r="GJ679" s="6"/>
      <c r="GK679" s="4"/>
      <c r="GL679" s="6"/>
      <c r="GM679" s="5"/>
      <c r="GN679" s="5"/>
      <c r="GO679" s="4"/>
      <c r="GP679" s="6"/>
      <c r="GQ679" s="4"/>
      <c r="GR679" s="6"/>
      <c r="GS679" s="5"/>
      <c r="GT679" s="5"/>
      <c r="GU679" s="4"/>
      <c r="GV679" s="6"/>
      <c r="GW679" s="4"/>
      <c r="GX679" s="6"/>
      <c r="GY679" s="5"/>
      <c r="GZ679" s="5"/>
      <c r="HA679" s="4"/>
      <c r="HB679" s="6"/>
      <c r="HC679" s="4"/>
      <c r="HD679" s="6"/>
      <c r="HE679" s="5"/>
      <c r="HF679" s="5"/>
      <c r="HG679" s="4"/>
      <c r="HH679" s="6"/>
      <c r="HI679" s="4"/>
      <c r="HJ679" s="6"/>
      <c r="HK679" s="5"/>
      <c r="HL679" s="5"/>
      <c r="HM679" s="4"/>
      <c r="HN679" s="6"/>
      <c r="HO679" s="4"/>
      <c r="HP679" s="6"/>
      <c r="HQ679" s="5"/>
      <c r="HR679" s="5"/>
      <c r="HS679" s="4"/>
      <c r="HT679" s="6"/>
      <c r="HU679" s="4"/>
      <c r="HV679" s="6"/>
      <c r="HW679" s="5"/>
      <c r="HX679" s="5"/>
      <c r="HY679" s="4"/>
      <c r="HZ679" s="6"/>
      <c r="IA679" s="4"/>
      <c r="IB679" s="6"/>
      <c r="IC679" s="5"/>
      <c r="ID679" s="5"/>
      <c r="IE679" s="4"/>
      <c r="IF679" s="6"/>
      <c r="IG679" s="4"/>
      <c r="IH679" s="6"/>
      <c r="II679" s="5"/>
      <c r="IJ679" s="5"/>
      <c r="IK679" s="4"/>
      <c r="IL679" s="6"/>
      <c r="IM679" s="4"/>
      <c r="IN679" s="6"/>
      <c r="IO679" s="5"/>
      <c r="IP679" s="5"/>
      <c r="IQ679" s="4"/>
      <c r="IR679" s="6"/>
      <c r="IS679" s="4"/>
      <c r="IT679" s="6"/>
      <c r="IU679" s="5"/>
      <c r="IV679" s="5"/>
      <c r="IW679" s="4"/>
      <c r="IX679" s="6"/>
      <c r="IY679" s="4"/>
      <c r="IZ679" s="6"/>
      <c r="JA679" s="5"/>
      <c r="JB679" s="5"/>
      <c r="JC679" s="4"/>
      <c r="JD679" s="6"/>
      <c r="JE679" s="4"/>
      <c r="JF679" s="6"/>
      <c r="JG679" s="5"/>
      <c r="JH679" s="5"/>
      <c r="JI679" s="4"/>
      <c r="JJ679" s="6"/>
      <c r="JK679" s="4"/>
      <c r="JL679" s="6"/>
      <c r="JM679" s="5"/>
      <c r="JN679" s="5"/>
      <c r="JO679" s="4"/>
      <c r="JP679" s="6"/>
      <c r="JQ679" s="4"/>
      <c r="JR679" s="6"/>
      <c r="JS679" s="5"/>
      <c r="JT679" s="5"/>
      <c r="JU679" s="4"/>
      <c r="JV679" s="6"/>
      <c r="JW679" s="4"/>
      <c r="JX679" s="6"/>
      <c r="JY679" s="5"/>
      <c r="JZ679" s="5"/>
      <c r="KA679" s="4"/>
      <c r="KB679" s="6"/>
      <c r="KC679" s="4"/>
      <c r="KD679" s="6"/>
      <c r="KE679" s="5"/>
      <c r="KF679" s="5"/>
      <c r="KG679" s="4"/>
      <c r="KH679" s="6"/>
      <c r="KI679" s="4"/>
      <c r="KJ679" s="6"/>
      <c r="KK679" s="5"/>
      <c r="KL679" s="5"/>
    </row>
    <row r="680">
      <c r="A680" s="3" t="s">
        <v>85</v>
      </c>
      <c r="B680" s="3" t="s">
        <v>851</v>
      </c>
      <c r="C680" s="3" t="s">
        <v>586</v>
      </c>
      <c r="D680" s="3" t="s">
        <v>712</v>
      </c>
      <c r="E680" s="3" t="s">
        <v>916</v>
      </c>
      <c r="F680" s="3" t="s">
        <v>104</v>
      </c>
      <c r="G680" s="3" t="s">
        <v>104</v>
      </c>
      <c r="H680" s="3" t="s">
        <v>104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  <c r="AU680" s="4"/>
      <c r="AV680" s="6"/>
      <c r="AW680" s="4"/>
      <c r="AX680" s="6"/>
      <c r="AY680" s="5"/>
      <c r="AZ680" s="5"/>
      <c r="BA680" s="4"/>
      <c r="BB680" s="6"/>
      <c r="BC680" s="4"/>
      <c r="BD680" s="6"/>
      <c r="BE680" s="5"/>
      <c r="BF680" s="5"/>
      <c r="BG680" s="4"/>
      <c r="BH680" s="6"/>
      <c r="BI680" s="4"/>
      <c r="BJ680" s="6"/>
      <c r="BK680" s="5"/>
      <c r="BL680" s="5"/>
      <c r="BM680" s="4"/>
      <c r="BN680" s="6"/>
      <c r="BO680" s="4"/>
      <c r="BP680" s="6"/>
      <c r="BQ680" s="5"/>
      <c r="BR680" s="5"/>
      <c r="BS680" s="4"/>
      <c r="BT680" s="6"/>
      <c r="BU680" s="4"/>
      <c r="BV680" s="6"/>
      <c r="BW680" s="5"/>
      <c r="BX680" s="5"/>
      <c r="BY680" s="4"/>
      <c r="BZ680" s="6"/>
      <c r="CA680" s="4"/>
      <c r="CB680" s="6"/>
      <c r="CC680" s="5"/>
      <c r="CD680" s="5"/>
      <c r="CE680" s="4"/>
      <c r="CF680" s="6"/>
      <c r="CG680" s="4"/>
      <c r="CH680" s="6"/>
      <c r="CI680" s="5"/>
      <c r="CJ680" s="5"/>
      <c r="CK680" s="4"/>
      <c r="CL680" s="6"/>
      <c r="CM680" s="4"/>
      <c r="CN680" s="6"/>
      <c r="CO680" s="5"/>
      <c r="CP680" s="5"/>
      <c r="CQ680" s="4"/>
      <c r="CR680" s="6"/>
      <c r="CS680" s="4"/>
      <c r="CT680" s="6"/>
      <c r="CU680" s="5"/>
      <c r="CV680" s="5"/>
      <c r="CW680" s="4"/>
      <c r="CX680" s="6"/>
      <c r="CY680" s="4"/>
      <c r="CZ680" s="6"/>
      <c r="DA680" s="5"/>
      <c r="DB680" s="5"/>
      <c r="DC680" s="4"/>
      <c r="DD680" s="6"/>
      <c r="DE680" s="4"/>
      <c r="DF680" s="6"/>
      <c r="DG680" s="5"/>
      <c r="DH680" s="5"/>
      <c r="DI680" s="4"/>
      <c r="DJ680" s="6"/>
      <c r="DK680" s="4"/>
      <c r="DL680" s="6"/>
      <c r="DM680" s="5"/>
      <c r="DN680" s="5"/>
      <c r="DO680" s="4"/>
      <c r="DP680" s="6"/>
      <c r="DQ680" s="4"/>
      <c r="DR680" s="6"/>
      <c r="DS680" s="5"/>
      <c r="DT680" s="5"/>
      <c r="DU680" s="4"/>
      <c r="DV680" s="6"/>
      <c r="DW680" s="4"/>
      <c r="DX680" s="6"/>
      <c r="DY680" s="5"/>
      <c r="DZ680" s="5"/>
      <c r="EA680" s="4"/>
      <c r="EB680" s="6"/>
      <c r="EC680" s="4"/>
      <c r="ED680" s="6"/>
      <c r="EE680" s="5"/>
      <c r="EF680" s="5"/>
      <c r="EG680" s="4"/>
      <c r="EH680" s="6"/>
      <c r="EI680" s="4"/>
      <c r="EJ680" s="6"/>
      <c r="EK680" s="5"/>
      <c r="EL680" s="5"/>
      <c r="EM680" s="4"/>
      <c r="EN680" s="6"/>
      <c r="EO680" s="4"/>
      <c r="EP680" s="6"/>
      <c r="EQ680" s="5"/>
      <c r="ER680" s="5"/>
      <c r="ES680" s="4"/>
      <c r="ET680" s="6"/>
      <c r="EU680" s="4"/>
      <c r="EV680" s="6"/>
      <c r="EW680" s="5"/>
      <c r="EX680" s="5"/>
      <c r="EY680" s="4"/>
      <c r="EZ680" s="6"/>
      <c r="FA680" s="4"/>
      <c r="FB680" s="6"/>
      <c r="FC680" s="5"/>
      <c r="FD680" s="5"/>
      <c r="FE680" s="4"/>
      <c r="FF680" s="6"/>
      <c r="FG680" s="4"/>
      <c r="FH680" s="6"/>
      <c r="FI680" s="5"/>
      <c r="FJ680" s="5"/>
      <c r="FK680" s="4"/>
      <c r="FL680" s="6"/>
      <c r="FM680" s="4"/>
      <c r="FN680" s="6"/>
      <c r="FO680" s="5"/>
      <c r="FP680" s="5"/>
      <c r="FQ680" s="4"/>
      <c r="FR680" s="6"/>
      <c r="FS680" s="4"/>
      <c r="FT680" s="6"/>
      <c r="FU680" s="5"/>
      <c r="FV680" s="5"/>
      <c r="FW680" s="4"/>
      <c r="FX680" s="6"/>
      <c r="FY680" s="4"/>
      <c r="FZ680" s="6"/>
      <c r="GA680" s="5"/>
      <c r="GB680" s="5"/>
      <c r="GC680" s="4"/>
      <c r="GD680" s="6"/>
      <c r="GE680" s="4"/>
      <c r="GF680" s="6"/>
      <c r="GG680" s="5"/>
      <c r="GH680" s="5"/>
      <c r="GI680" s="4"/>
      <c r="GJ680" s="6"/>
      <c r="GK680" s="4"/>
      <c r="GL680" s="6"/>
      <c r="GM680" s="5"/>
      <c r="GN680" s="5"/>
      <c r="GO680" s="4"/>
      <c r="GP680" s="6"/>
      <c r="GQ680" s="4"/>
      <c r="GR680" s="6"/>
      <c r="GS680" s="5"/>
      <c r="GT680" s="5"/>
      <c r="GU680" s="4"/>
      <c r="GV680" s="6"/>
      <c r="GW680" s="4"/>
      <c r="GX680" s="6"/>
      <c r="GY680" s="5"/>
      <c r="GZ680" s="5"/>
      <c r="HA680" s="4"/>
      <c r="HB680" s="6"/>
      <c r="HC680" s="4"/>
      <c r="HD680" s="6"/>
      <c r="HE680" s="5"/>
      <c r="HF680" s="5"/>
      <c r="HG680" s="4"/>
      <c r="HH680" s="6"/>
      <c r="HI680" s="4"/>
      <c r="HJ680" s="6"/>
      <c r="HK680" s="5"/>
      <c r="HL680" s="5"/>
      <c r="HM680" s="4"/>
      <c r="HN680" s="6"/>
      <c r="HO680" s="4"/>
      <c r="HP680" s="6"/>
      <c r="HQ680" s="5"/>
      <c r="HR680" s="5"/>
      <c r="HS680" s="4"/>
      <c r="HT680" s="6"/>
      <c r="HU680" s="4"/>
      <c r="HV680" s="6"/>
      <c r="HW680" s="5"/>
      <c r="HX680" s="5"/>
      <c r="HY680" s="4"/>
      <c r="HZ680" s="6"/>
      <c r="IA680" s="4"/>
      <c r="IB680" s="6"/>
      <c r="IC680" s="5"/>
      <c r="ID680" s="5"/>
      <c r="IE680" s="4"/>
      <c r="IF680" s="6"/>
      <c r="IG680" s="4"/>
      <c r="IH680" s="6"/>
      <c r="II680" s="5"/>
      <c r="IJ680" s="5"/>
      <c r="IK680" s="4"/>
      <c r="IL680" s="6"/>
      <c r="IM680" s="4"/>
      <c r="IN680" s="6"/>
      <c r="IO680" s="5"/>
      <c r="IP680" s="5"/>
      <c r="IQ680" s="4"/>
      <c r="IR680" s="6"/>
      <c r="IS680" s="4"/>
      <c r="IT680" s="6"/>
      <c r="IU680" s="5"/>
      <c r="IV680" s="5"/>
      <c r="IW680" s="4"/>
      <c r="IX680" s="6"/>
      <c r="IY680" s="4"/>
      <c r="IZ680" s="6"/>
      <c r="JA680" s="5"/>
      <c r="JB680" s="5"/>
      <c r="JC680" s="4"/>
      <c r="JD680" s="6"/>
      <c r="JE680" s="4"/>
      <c r="JF680" s="6"/>
      <c r="JG680" s="5"/>
      <c r="JH680" s="5"/>
      <c r="JI680" s="4"/>
      <c r="JJ680" s="6"/>
      <c r="JK680" s="4"/>
      <c r="JL680" s="6"/>
      <c r="JM680" s="5"/>
      <c r="JN680" s="5"/>
      <c r="JO680" s="4"/>
      <c r="JP680" s="6"/>
      <c r="JQ680" s="4"/>
      <c r="JR680" s="6"/>
      <c r="JS680" s="5"/>
      <c r="JT680" s="5"/>
      <c r="JU680" s="4"/>
      <c r="JV680" s="6"/>
      <c r="JW680" s="4"/>
      <c r="JX680" s="6"/>
      <c r="JY680" s="5"/>
      <c r="JZ680" s="5"/>
      <c r="KA680" s="4"/>
      <c r="KB680" s="6"/>
      <c r="KC680" s="4"/>
      <c r="KD680" s="6"/>
      <c r="KE680" s="5"/>
      <c r="KF680" s="5"/>
      <c r="KG680" s="4"/>
      <c r="KH680" s="6"/>
      <c r="KI680" s="4"/>
      <c r="KJ680" s="6"/>
      <c r="KK680" s="5"/>
      <c r="KL680" s="5"/>
    </row>
    <row r="681">
      <c r="A681" s="3" t="s">
        <v>85</v>
      </c>
      <c r="B681" s="3" t="s">
        <v>851</v>
      </c>
      <c r="C681" s="3" t="s">
        <v>547</v>
      </c>
      <c r="D681" s="3" t="s">
        <v>712</v>
      </c>
      <c r="E681" s="3" t="s">
        <v>881</v>
      </c>
      <c r="F681" s="3" t="s">
        <v>104</v>
      </c>
      <c r="G681" s="3" t="s">
        <v>104</v>
      </c>
      <c r="H681" s="3" t="s">
        <v>104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  <c r="AU681" s="4"/>
      <c r="AV681" s="6"/>
      <c r="AW681" s="4"/>
      <c r="AX681" s="6"/>
      <c r="AY681" s="5"/>
      <c r="AZ681" s="5"/>
      <c r="BA681" s="4"/>
      <c r="BB681" s="6"/>
      <c r="BC681" s="4"/>
      <c r="BD681" s="6"/>
      <c r="BE681" s="5"/>
      <c r="BF681" s="5"/>
      <c r="BG681" s="4"/>
      <c r="BH681" s="6"/>
      <c r="BI681" s="4"/>
      <c r="BJ681" s="6"/>
      <c r="BK681" s="5"/>
      <c r="BL681" s="5"/>
      <c r="BM681" s="4"/>
      <c r="BN681" s="6"/>
      <c r="BO681" s="4"/>
      <c r="BP681" s="6"/>
      <c r="BQ681" s="5"/>
      <c r="BR681" s="5"/>
      <c r="BS681" s="4"/>
      <c r="BT681" s="6"/>
      <c r="BU681" s="4"/>
      <c r="BV681" s="6"/>
      <c r="BW681" s="5"/>
      <c r="BX681" s="5"/>
      <c r="BY681" s="4"/>
      <c r="BZ681" s="6"/>
      <c r="CA681" s="4"/>
      <c r="CB681" s="6"/>
      <c r="CC681" s="5"/>
      <c r="CD681" s="5"/>
      <c r="CE681" s="4"/>
      <c r="CF681" s="6"/>
      <c r="CG681" s="4"/>
      <c r="CH681" s="6"/>
      <c r="CI681" s="5"/>
      <c r="CJ681" s="5"/>
      <c r="CK681" s="4"/>
      <c r="CL681" s="6"/>
      <c r="CM681" s="4"/>
      <c r="CN681" s="6"/>
      <c r="CO681" s="5"/>
      <c r="CP681" s="5"/>
      <c r="CQ681" s="4"/>
      <c r="CR681" s="6"/>
      <c r="CS681" s="4"/>
      <c r="CT681" s="6"/>
      <c r="CU681" s="5"/>
      <c r="CV681" s="5"/>
      <c r="CW681" s="4"/>
      <c r="CX681" s="6"/>
      <c r="CY681" s="4"/>
      <c r="CZ681" s="6"/>
      <c r="DA681" s="5"/>
      <c r="DB681" s="5"/>
      <c r="DC681" s="4"/>
      <c r="DD681" s="6"/>
      <c r="DE681" s="4"/>
      <c r="DF681" s="6"/>
      <c r="DG681" s="5"/>
      <c r="DH681" s="5"/>
      <c r="DI681" s="4"/>
      <c r="DJ681" s="6"/>
      <c r="DK681" s="4"/>
      <c r="DL681" s="6"/>
      <c r="DM681" s="5"/>
      <c r="DN681" s="5"/>
      <c r="DO681" s="4"/>
      <c r="DP681" s="6"/>
      <c r="DQ681" s="4"/>
      <c r="DR681" s="6"/>
      <c r="DS681" s="5"/>
      <c r="DT681" s="5"/>
      <c r="DU681" s="4"/>
      <c r="DV681" s="6"/>
      <c r="DW681" s="4"/>
      <c r="DX681" s="6"/>
      <c r="DY681" s="5"/>
      <c r="DZ681" s="5"/>
      <c r="EA681" s="4"/>
      <c r="EB681" s="6"/>
      <c r="EC681" s="4"/>
      <c r="ED681" s="6"/>
      <c r="EE681" s="5"/>
      <c r="EF681" s="5"/>
      <c r="EG681" s="4"/>
      <c r="EH681" s="6"/>
      <c r="EI681" s="4"/>
      <c r="EJ681" s="6"/>
      <c r="EK681" s="5"/>
      <c r="EL681" s="5"/>
      <c r="EM681" s="4"/>
      <c r="EN681" s="6"/>
      <c r="EO681" s="4"/>
      <c r="EP681" s="6"/>
      <c r="EQ681" s="5"/>
      <c r="ER681" s="5"/>
      <c r="ES681" s="4"/>
      <c r="ET681" s="6"/>
      <c r="EU681" s="4"/>
      <c r="EV681" s="6"/>
      <c r="EW681" s="5"/>
      <c r="EX681" s="5"/>
      <c r="EY681" s="4"/>
      <c r="EZ681" s="6"/>
      <c r="FA681" s="4"/>
      <c r="FB681" s="6"/>
      <c r="FC681" s="5"/>
      <c r="FD681" s="5"/>
      <c r="FE681" s="4"/>
      <c r="FF681" s="6"/>
      <c r="FG681" s="4"/>
      <c r="FH681" s="6"/>
      <c r="FI681" s="5"/>
      <c r="FJ681" s="5"/>
      <c r="FK681" s="4"/>
      <c r="FL681" s="6"/>
      <c r="FM681" s="4"/>
      <c r="FN681" s="6"/>
      <c r="FO681" s="5"/>
      <c r="FP681" s="5"/>
      <c r="FQ681" s="4"/>
      <c r="FR681" s="6"/>
      <c r="FS681" s="4"/>
      <c r="FT681" s="6"/>
      <c r="FU681" s="5"/>
      <c r="FV681" s="5"/>
      <c r="FW681" s="4"/>
      <c r="FX681" s="6"/>
      <c r="FY681" s="4"/>
      <c r="FZ681" s="6"/>
      <c r="GA681" s="5"/>
      <c r="GB681" s="5"/>
      <c r="GC681" s="4"/>
      <c r="GD681" s="6"/>
      <c r="GE681" s="4"/>
      <c r="GF681" s="6"/>
      <c r="GG681" s="5"/>
      <c r="GH681" s="5"/>
      <c r="GI681" s="4"/>
      <c r="GJ681" s="6"/>
      <c r="GK681" s="4"/>
      <c r="GL681" s="6"/>
      <c r="GM681" s="5"/>
      <c r="GN681" s="5"/>
      <c r="GO681" s="4"/>
      <c r="GP681" s="6"/>
      <c r="GQ681" s="4"/>
      <c r="GR681" s="6"/>
      <c r="GS681" s="5"/>
      <c r="GT681" s="5"/>
      <c r="GU681" s="4"/>
      <c r="GV681" s="6"/>
      <c r="GW681" s="4"/>
      <c r="GX681" s="6"/>
      <c r="GY681" s="5"/>
      <c r="GZ681" s="5"/>
      <c r="HA681" s="4"/>
      <c r="HB681" s="6"/>
      <c r="HC681" s="4"/>
      <c r="HD681" s="6"/>
      <c r="HE681" s="5"/>
      <c r="HF681" s="5"/>
      <c r="HG681" s="4"/>
      <c r="HH681" s="6"/>
      <c r="HI681" s="4"/>
      <c r="HJ681" s="6"/>
      <c r="HK681" s="5"/>
      <c r="HL681" s="5"/>
      <c r="HM681" s="4"/>
      <c r="HN681" s="6"/>
      <c r="HO681" s="4"/>
      <c r="HP681" s="6"/>
      <c r="HQ681" s="5"/>
      <c r="HR681" s="5"/>
      <c r="HS681" s="4"/>
      <c r="HT681" s="6"/>
      <c r="HU681" s="4"/>
      <c r="HV681" s="6"/>
      <c r="HW681" s="5"/>
      <c r="HX681" s="5"/>
      <c r="HY681" s="4"/>
      <c r="HZ681" s="6"/>
      <c r="IA681" s="4"/>
      <c r="IB681" s="6"/>
      <c r="IC681" s="5"/>
      <c r="ID681" s="5"/>
      <c r="IE681" s="4"/>
      <c r="IF681" s="6"/>
      <c r="IG681" s="4"/>
      <c r="IH681" s="6"/>
      <c r="II681" s="5"/>
      <c r="IJ681" s="5"/>
      <c r="IK681" s="4"/>
      <c r="IL681" s="6"/>
      <c r="IM681" s="4"/>
      <c r="IN681" s="6"/>
      <c r="IO681" s="5"/>
      <c r="IP681" s="5"/>
      <c r="IQ681" s="4"/>
      <c r="IR681" s="6"/>
      <c r="IS681" s="4"/>
      <c r="IT681" s="6"/>
      <c r="IU681" s="5"/>
      <c r="IV681" s="5"/>
      <c r="IW681" s="4"/>
      <c r="IX681" s="6"/>
      <c r="IY681" s="4"/>
      <c r="IZ681" s="6"/>
      <c r="JA681" s="5"/>
      <c r="JB681" s="5"/>
      <c r="JC681" s="4"/>
      <c r="JD681" s="6"/>
      <c r="JE681" s="4"/>
      <c r="JF681" s="6"/>
      <c r="JG681" s="5"/>
      <c r="JH681" s="5"/>
      <c r="JI681" s="4"/>
      <c r="JJ681" s="6"/>
      <c r="JK681" s="4"/>
      <c r="JL681" s="6"/>
      <c r="JM681" s="5"/>
      <c r="JN681" s="5"/>
      <c r="JO681" s="4"/>
      <c r="JP681" s="6"/>
      <c r="JQ681" s="4"/>
      <c r="JR681" s="6"/>
      <c r="JS681" s="5"/>
      <c r="JT681" s="5"/>
      <c r="JU681" s="4"/>
      <c r="JV681" s="6"/>
      <c r="JW681" s="4"/>
      <c r="JX681" s="6"/>
      <c r="JY681" s="5"/>
      <c r="JZ681" s="5"/>
      <c r="KA681" s="4"/>
      <c r="KB681" s="6"/>
      <c r="KC681" s="4"/>
      <c r="KD681" s="6"/>
      <c r="KE681" s="5"/>
      <c r="KF681" s="5"/>
      <c r="KG681" s="4"/>
      <c r="KH681" s="6"/>
      <c r="KI681" s="4"/>
      <c r="KJ681" s="6"/>
      <c r="KK681" s="5"/>
      <c r="KL681" s="5"/>
    </row>
    <row r="682">
      <c r="A682" s="3" t="s">
        <v>85</v>
      </c>
      <c r="B682" s="3" t="s">
        <v>851</v>
      </c>
      <c r="C682" s="3" t="s">
        <v>547</v>
      </c>
      <c r="D682" s="3" t="s">
        <v>712</v>
      </c>
      <c r="E682" s="3" t="s">
        <v>915</v>
      </c>
      <c r="F682" s="3" t="s">
        <v>104</v>
      </c>
      <c r="G682" s="3" t="s">
        <v>104</v>
      </c>
      <c r="H682" s="3" t="s">
        <v>104</v>
      </c>
      <c r="I682" s="4"/>
      <c r="J682" s="4">
        <f>=ROUNDDOWN({0},0)</f>
      </c>
      <c r="K682" s="4"/>
      <c r="L682" s="5"/>
      <c r="M682" s="4"/>
      <c r="N682" s="4">
        <f>=ROUNDDOWN({0},0)</f>
      </c>
      <c r="O682" s="4"/>
      <c r="P682" s="5"/>
      <c r="Q682" s="4"/>
      <c r="R682" s="6"/>
      <c r="S682" s="4"/>
      <c r="T682" s="6"/>
      <c r="U682" s="5"/>
      <c r="V682" s="5"/>
      <c r="W682" s="4"/>
      <c r="X682" s="6"/>
      <c r="Y682" s="4"/>
      <c r="Z682" s="6"/>
      <c r="AA682" s="5"/>
      <c r="AB682" s="5"/>
      <c r="AC682" s="4"/>
      <c r="AD682" s="6"/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  <c r="AU682" s="4"/>
      <c r="AV682" s="6"/>
      <c r="AW682" s="4"/>
      <c r="AX682" s="6"/>
      <c r="AY682" s="5"/>
      <c r="AZ682" s="5"/>
      <c r="BA682" s="4"/>
      <c r="BB682" s="6"/>
      <c r="BC682" s="4"/>
      <c r="BD682" s="6"/>
      <c r="BE682" s="5"/>
      <c r="BF682" s="5"/>
      <c r="BG682" s="4"/>
      <c r="BH682" s="6"/>
      <c r="BI682" s="4"/>
      <c r="BJ682" s="6"/>
      <c r="BK682" s="5"/>
      <c r="BL682" s="5"/>
      <c r="BM682" s="4"/>
      <c r="BN682" s="6"/>
      <c r="BO682" s="4"/>
      <c r="BP682" s="6"/>
      <c r="BQ682" s="5"/>
      <c r="BR682" s="5"/>
      <c r="BS682" s="4"/>
      <c r="BT682" s="6"/>
      <c r="BU682" s="4"/>
      <c r="BV682" s="6"/>
      <c r="BW682" s="5"/>
      <c r="BX682" s="5"/>
      <c r="BY682" s="4"/>
      <c r="BZ682" s="6"/>
      <c r="CA682" s="4"/>
      <c r="CB682" s="6"/>
      <c r="CC682" s="5"/>
      <c r="CD682" s="5"/>
      <c r="CE682" s="4"/>
      <c r="CF682" s="6"/>
      <c r="CG682" s="4"/>
      <c r="CH682" s="6"/>
      <c r="CI682" s="5"/>
      <c r="CJ682" s="5"/>
      <c r="CK682" s="4"/>
      <c r="CL682" s="6"/>
      <c r="CM682" s="4"/>
      <c r="CN682" s="6"/>
      <c r="CO682" s="5"/>
      <c r="CP682" s="5"/>
      <c r="CQ682" s="4"/>
      <c r="CR682" s="6"/>
      <c r="CS682" s="4"/>
      <c r="CT682" s="6"/>
      <c r="CU682" s="5"/>
      <c r="CV682" s="5"/>
      <c r="CW682" s="4"/>
      <c r="CX682" s="6"/>
      <c r="CY682" s="4"/>
      <c r="CZ682" s="6"/>
      <c r="DA682" s="5"/>
      <c r="DB682" s="5"/>
      <c r="DC682" s="4"/>
      <c r="DD682" s="6"/>
      <c r="DE682" s="4"/>
      <c r="DF682" s="6"/>
      <c r="DG682" s="5"/>
      <c r="DH682" s="5"/>
      <c r="DI682" s="4"/>
      <c r="DJ682" s="6"/>
      <c r="DK682" s="4"/>
      <c r="DL682" s="6"/>
      <c r="DM682" s="5"/>
      <c r="DN682" s="5"/>
      <c r="DO682" s="4"/>
      <c r="DP682" s="6"/>
      <c r="DQ682" s="4"/>
      <c r="DR682" s="6"/>
      <c r="DS682" s="5"/>
      <c r="DT682" s="5"/>
      <c r="DU682" s="4"/>
      <c r="DV682" s="6"/>
      <c r="DW682" s="4"/>
      <c r="DX682" s="6"/>
      <c r="DY682" s="5"/>
      <c r="DZ682" s="5"/>
      <c r="EA682" s="4"/>
      <c r="EB682" s="6"/>
      <c r="EC682" s="4"/>
      <c r="ED682" s="6"/>
      <c r="EE682" s="5"/>
      <c r="EF682" s="5"/>
      <c r="EG682" s="4"/>
      <c r="EH682" s="6"/>
      <c r="EI682" s="4"/>
      <c r="EJ682" s="6"/>
      <c r="EK682" s="5"/>
      <c r="EL682" s="5"/>
      <c r="EM682" s="4"/>
      <c r="EN682" s="6"/>
      <c r="EO682" s="4"/>
      <c r="EP682" s="6"/>
      <c r="EQ682" s="5"/>
      <c r="ER682" s="5"/>
      <c r="ES682" s="4"/>
      <c r="ET682" s="6"/>
      <c r="EU682" s="4"/>
      <c r="EV682" s="6"/>
      <c r="EW682" s="5"/>
      <c r="EX682" s="5"/>
      <c r="EY682" s="4"/>
      <c r="EZ682" s="6"/>
      <c r="FA682" s="4"/>
      <c r="FB682" s="6"/>
      <c r="FC682" s="5"/>
      <c r="FD682" s="5"/>
      <c r="FE682" s="4"/>
      <c r="FF682" s="6"/>
      <c r="FG682" s="4"/>
      <c r="FH682" s="6"/>
      <c r="FI682" s="5"/>
      <c r="FJ682" s="5"/>
      <c r="FK682" s="4"/>
      <c r="FL682" s="6"/>
      <c r="FM682" s="4"/>
      <c r="FN682" s="6"/>
      <c r="FO682" s="5"/>
      <c r="FP682" s="5"/>
      <c r="FQ682" s="4"/>
      <c r="FR682" s="6"/>
      <c r="FS682" s="4"/>
      <c r="FT682" s="6"/>
      <c r="FU682" s="5"/>
      <c r="FV682" s="5"/>
      <c r="FW682" s="4"/>
      <c r="FX682" s="6"/>
      <c r="FY682" s="4"/>
      <c r="FZ682" s="6"/>
      <c r="GA682" s="5"/>
      <c r="GB682" s="5"/>
      <c r="GC682" s="4"/>
      <c r="GD682" s="6"/>
      <c r="GE682" s="4"/>
      <c r="GF682" s="6"/>
      <c r="GG682" s="5"/>
      <c r="GH682" s="5"/>
      <c r="GI682" s="4"/>
      <c r="GJ682" s="6"/>
      <c r="GK682" s="4"/>
      <c r="GL682" s="6"/>
      <c r="GM682" s="5"/>
      <c r="GN682" s="5"/>
      <c r="GO682" s="4"/>
      <c r="GP682" s="6"/>
      <c r="GQ682" s="4"/>
      <c r="GR682" s="6"/>
      <c r="GS682" s="5"/>
      <c r="GT682" s="5"/>
      <c r="GU682" s="4"/>
      <c r="GV682" s="6"/>
      <c r="GW682" s="4"/>
      <c r="GX682" s="6"/>
      <c r="GY682" s="5"/>
      <c r="GZ682" s="5"/>
      <c r="HA682" s="4"/>
      <c r="HB682" s="6"/>
      <c r="HC682" s="4"/>
      <c r="HD682" s="6"/>
      <c r="HE682" s="5"/>
      <c r="HF682" s="5"/>
      <c r="HG682" s="4"/>
      <c r="HH682" s="6"/>
      <c r="HI682" s="4"/>
      <c r="HJ682" s="6"/>
      <c r="HK682" s="5"/>
      <c r="HL682" s="5"/>
      <c r="HM682" s="4"/>
      <c r="HN682" s="6"/>
      <c r="HO682" s="4"/>
      <c r="HP682" s="6"/>
      <c r="HQ682" s="5"/>
      <c r="HR682" s="5"/>
      <c r="HS682" s="4"/>
      <c r="HT682" s="6"/>
      <c r="HU682" s="4"/>
      <c r="HV682" s="6"/>
      <c r="HW682" s="5"/>
      <c r="HX682" s="5"/>
      <c r="HY682" s="4"/>
      <c r="HZ682" s="6"/>
      <c r="IA682" s="4"/>
      <c r="IB682" s="6"/>
      <c r="IC682" s="5"/>
      <c r="ID682" s="5"/>
      <c r="IE682" s="4"/>
      <c r="IF682" s="6"/>
      <c r="IG682" s="4"/>
      <c r="IH682" s="6"/>
      <c r="II682" s="5"/>
      <c r="IJ682" s="5"/>
      <c r="IK682" s="4"/>
      <c r="IL682" s="6"/>
      <c r="IM682" s="4"/>
      <c r="IN682" s="6"/>
      <c r="IO682" s="5"/>
      <c r="IP682" s="5"/>
      <c r="IQ682" s="4"/>
      <c r="IR682" s="6"/>
      <c r="IS682" s="4"/>
      <c r="IT682" s="6"/>
      <c r="IU682" s="5"/>
      <c r="IV682" s="5"/>
      <c r="IW682" s="4"/>
      <c r="IX682" s="6"/>
      <c r="IY682" s="4"/>
      <c r="IZ682" s="6"/>
      <c r="JA682" s="5"/>
      <c r="JB682" s="5"/>
      <c r="JC682" s="4"/>
      <c r="JD682" s="6"/>
      <c r="JE682" s="4"/>
      <c r="JF682" s="6"/>
      <c r="JG682" s="5"/>
      <c r="JH682" s="5"/>
      <c r="JI682" s="4"/>
      <c r="JJ682" s="6"/>
      <c r="JK682" s="4"/>
      <c r="JL682" s="6"/>
      <c r="JM682" s="5"/>
      <c r="JN682" s="5"/>
      <c r="JO682" s="4"/>
      <c r="JP682" s="6"/>
      <c r="JQ682" s="4"/>
      <c r="JR682" s="6"/>
      <c r="JS682" s="5"/>
      <c r="JT682" s="5"/>
      <c r="JU682" s="4"/>
      <c r="JV682" s="6"/>
      <c r="JW682" s="4"/>
      <c r="JX682" s="6"/>
      <c r="JY682" s="5"/>
      <c r="JZ682" s="5"/>
      <c r="KA682" s="4"/>
      <c r="KB682" s="6"/>
      <c r="KC682" s="4"/>
      <c r="KD682" s="6"/>
      <c r="KE682" s="5"/>
      <c r="KF682" s="5"/>
      <c r="KG682" s="4"/>
      <c r="KH682" s="6"/>
      <c r="KI682" s="4"/>
      <c r="KJ682" s="6"/>
      <c r="KK682" s="5"/>
      <c r="KL682" s="5"/>
    </row>
    <row r="683">
      <c r="A683" s="3" t="s">
        <v>85</v>
      </c>
      <c r="B683" s="3" t="s">
        <v>851</v>
      </c>
      <c r="C683" s="3" t="s">
        <v>547</v>
      </c>
      <c r="D683" s="3" t="s">
        <v>712</v>
      </c>
      <c r="E683" s="3" t="s">
        <v>917</v>
      </c>
      <c r="F683" s="3" t="s">
        <v>104</v>
      </c>
      <c r="G683" s="3" t="s">
        <v>104</v>
      </c>
      <c r="H683" s="3" t="s">
        <v>104</v>
      </c>
      <c r="I683" s="4"/>
      <c r="J683" s="4">
        <f>=ROUNDDOWN({0},0)</f>
      </c>
      <c r="K683" s="4"/>
      <c r="L683" s="5"/>
      <c r="M683" s="4"/>
      <c r="N683" s="4">
        <f>=ROUNDDOWN({0},0)</f>
      </c>
      <c r="O683" s="4"/>
      <c r="P683" s="5"/>
      <c r="Q683" s="4"/>
      <c r="R683" s="6"/>
      <c r="S683" s="4"/>
      <c r="T683" s="6"/>
      <c r="U683" s="5"/>
      <c r="V683" s="5"/>
      <c r="W683" s="4"/>
      <c r="X683" s="6"/>
      <c r="Y683" s="4"/>
      <c r="Z683" s="6"/>
      <c r="AA683" s="5"/>
      <c r="AB683" s="5"/>
      <c r="AC683" s="4"/>
      <c r="AD683" s="6"/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  <c r="AU683" s="4"/>
      <c r="AV683" s="6"/>
      <c r="AW683" s="4"/>
      <c r="AX683" s="6"/>
      <c r="AY683" s="5"/>
      <c r="AZ683" s="5"/>
      <c r="BA683" s="4"/>
      <c r="BB683" s="6"/>
      <c r="BC683" s="4"/>
      <c r="BD683" s="6"/>
      <c r="BE683" s="5"/>
      <c r="BF683" s="5"/>
      <c r="BG683" s="4"/>
      <c r="BH683" s="6"/>
      <c r="BI683" s="4"/>
      <c r="BJ683" s="6"/>
      <c r="BK683" s="5"/>
      <c r="BL683" s="5"/>
      <c r="BM683" s="4"/>
      <c r="BN683" s="6"/>
      <c r="BO683" s="4"/>
      <c r="BP683" s="6"/>
      <c r="BQ683" s="5"/>
      <c r="BR683" s="5"/>
      <c r="BS683" s="4"/>
      <c r="BT683" s="6"/>
      <c r="BU683" s="4"/>
      <c r="BV683" s="6"/>
      <c r="BW683" s="5"/>
      <c r="BX683" s="5"/>
      <c r="BY683" s="4"/>
      <c r="BZ683" s="6"/>
      <c r="CA683" s="4"/>
      <c r="CB683" s="6"/>
      <c r="CC683" s="5"/>
      <c r="CD683" s="5"/>
      <c r="CE683" s="4"/>
      <c r="CF683" s="6"/>
      <c r="CG683" s="4"/>
      <c r="CH683" s="6"/>
      <c r="CI683" s="5"/>
      <c r="CJ683" s="5"/>
      <c r="CK683" s="4"/>
      <c r="CL683" s="6"/>
      <c r="CM683" s="4"/>
      <c r="CN683" s="6"/>
      <c r="CO683" s="5"/>
      <c r="CP683" s="5"/>
      <c r="CQ683" s="4"/>
      <c r="CR683" s="6"/>
      <c r="CS683" s="4"/>
      <c r="CT683" s="6"/>
      <c r="CU683" s="5"/>
      <c r="CV683" s="5"/>
      <c r="CW683" s="4"/>
      <c r="CX683" s="6"/>
      <c r="CY683" s="4"/>
      <c r="CZ683" s="6"/>
      <c r="DA683" s="5"/>
      <c r="DB683" s="5"/>
      <c r="DC683" s="4"/>
      <c r="DD683" s="6"/>
      <c r="DE683" s="4"/>
      <c r="DF683" s="6"/>
      <c r="DG683" s="5"/>
      <c r="DH683" s="5"/>
      <c r="DI683" s="4"/>
      <c r="DJ683" s="6"/>
      <c r="DK683" s="4"/>
      <c r="DL683" s="6"/>
      <c r="DM683" s="5"/>
      <c r="DN683" s="5"/>
      <c r="DO683" s="4"/>
      <c r="DP683" s="6"/>
      <c r="DQ683" s="4"/>
      <c r="DR683" s="6"/>
      <c r="DS683" s="5"/>
      <c r="DT683" s="5"/>
      <c r="DU683" s="4"/>
      <c r="DV683" s="6"/>
      <c r="DW683" s="4"/>
      <c r="DX683" s="6"/>
      <c r="DY683" s="5"/>
      <c r="DZ683" s="5"/>
      <c r="EA683" s="4"/>
      <c r="EB683" s="6"/>
      <c r="EC683" s="4"/>
      <c r="ED683" s="6"/>
      <c r="EE683" s="5"/>
      <c r="EF683" s="5"/>
      <c r="EG683" s="4"/>
      <c r="EH683" s="6"/>
      <c r="EI683" s="4"/>
      <c r="EJ683" s="6"/>
      <c r="EK683" s="5"/>
      <c r="EL683" s="5"/>
      <c r="EM683" s="4"/>
      <c r="EN683" s="6"/>
      <c r="EO683" s="4"/>
      <c r="EP683" s="6"/>
      <c r="EQ683" s="5"/>
      <c r="ER683" s="5"/>
      <c r="ES683" s="4"/>
      <c r="ET683" s="6"/>
      <c r="EU683" s="4"/>
      <c r="EV683" s="6"/>
      <c r="EW683" s="5"/>
      <c r="EX683" s="5"/>
      <c r="EY683" s="4"/>
      <c r="EZ683" s="6"/>
      <c r="FA683" s="4"/>
      <c r="FB683" s="6"/>
      <c r="FC683" s="5"/>
      <c r="FD683" s="5"/>
      <c r="FE683" s="4"/>
      <c r="FF683" s="6"/>
      <c r="FG683" s="4"/>
      <c r="FH683" s="6"/>
      <c r="FI683" s="5"/>
      <c r="FJ683" s="5"/>
      <c r="FK683" s="4"/>
      <c r="FL683" s="6"/>
      <c r="FM683" s="4"/>
      <c r="FN683" s="6"/>
      <c r="FO683" s="5"/>
      <c r="FP683" s="5"/>
      <c r="FQ683" s="4"/>
      <c r="FR683" s="6"/>
      <c r="FS683" s="4"/>
      <c r="FT683" s="6"/>
      <c r="FU683" s="5"/>
      <c r="FV683" s="5"/>
      <c r="FW683" s="4"/>
      <c r="FX683" s="6"/>
      <c r="FY683" s="4"/>
      <c r="FZ683" s="6"/>
      <c r="GA683" s="5"/>
      <c r="GB683" s="5"/>
      <c r="GC683" s="4"/>
      <c r="GD683" s="6"/>
      <c r="GE683" s="4"/>
      <c r="GF683" s="6"/>
      <c r="GG683" s="5"/>
      <c r="GH683" s="5"/>
      <c r="GI683" s="4"/>
      <c r="GJ683" s="6"/>
      <c r="GK683" s="4"/>
      <c r="GL683" s="6"/>
      <c r="GM683" s="5"/>
      <c r="GN683" s="5"/>
      <c r="GO683" s="4"/>
      <c r="GP683" s="6"/>
      <c r="GQ683" s="4"/>
      <c r="GR683" s="6"/>
      <c r="GS683" s="5"/>
      <c r="GT683" s="5"/>
      <c r="GU683" s="4"/>
      <c r="GV683" s="6"/>
      <c r="GW683" s="4"/>
      <c r="GX683" s="6"/>
      <c r="GY683" s="5"/>
      <c r="GZ683" s="5"/>
      <c r="HA683" s="4"/>
      <c r="HB683" s="6"/>
      <c r="HC683" s="4"/>
      <c r="HD683" s="6"/>
      <c r="HE683" s="5"/>
      <c r="HF683" s="5"/>
      <c r="HG683" s="4"/>
      <c r="HH683" s="6"/>
      <c r="HI683" s="4"/>
      <c r="HJ683" s="6"/>
      <c r="HK683" s="5"/>
      <c r="HL683" s="5"/>
      <c r="HM683" s="4"/>
      <c r="HN683" s="6"/>
      <c r="HO683" s="4"/>
      <c r="HP683" s="6"/>
      <c r="HQ683" s="5"/>
      <c r="HR683" s="5"/>
      <c r="HS683" s="4"/>
      <c r="HT683" s="6"/>
      <c r="HU683" s="4"/>
      <c r="HV683" s="6"/>
      <c r="HW683" s="5"/>
      <c r="HX683" s="5"/>
      <c r="HY683" s="4"/>
      <c r="HZ683" s="6"/>
      <c r="IA683" s="4"/>
      <c r="IB683" s="6"/>
      <c r="IC683" s="5"/>
      <c r="ID683" s="5"/>
      <c r="IE683" s="4"/>
      <c r="IF683" s="6"/>
      <c r="IG683" s="4"/>
      <c r="IH683" s="6"/>
      <c r="II683" s="5"/>
      <c r="IJ683" s="5"/>
      <c r="IK683" s="4"/>
      <c r="IL683" s="6"/>
      <c r="IM683" s="4"/>
      <c r="IN683" s="6"/>
      <c r="IO683" s="5"/>
      <c r="IP683" s="5"/>
      <c r="IQ683" s="4"/>
      <c r="IR683" s="6"/>
      <c r="IS683" s="4"/>
      <c r="IT683" s="6"/>
      <c r="IU683" s="5"/>
      <c r="IV683" s="5"/>
      <c r="IW683" s="4"/>
      <c r="IX683" s="6"/>
      <c r="IY683" s="4"/>
      <c r="IZ683" s="6"/>
      <c r="JA683" s="5"/>
      <c r="JB683" s="5"/>
      <c r="JC683" s="4"/>
      <c r="JD683" s="6"/>
      <c r="JE683" s="4"/>
      <c r="JF683" s="6"/>
      <c r="JG683" s="5"/>
      <c r="JH683" s="5"/>
      <c r="JI683" s="4"/>
      <c r="JJ683" s="6"/>
      <c r="JK683" s="4"/>
      <c r="JL683" s="6"/>
      <c r="JM683" s="5"/>
      <c r="JN683" s="5"/>
      <c r="JO683" s="4"/>
      <c r="JP683" s="6"/>
      <c r="JQ683" s="4"/>
      <c r="JR683" s="6"/>
      <c r="JS683" s="5"/>
      <c r="JT683" s="5"/>
      <c r="JU683" s="4"/>
      <c r="JV683" s="6"/>
      <c r="JW683" s="4"/>
      <c r="JX683" s="6"/>
      <c r="JY683" s="5"/>
      <c r="JZ683" s="5"/>
      <c r="KA683" s="4"/>
      <c r="KB683" s="6"/>
      <c r="KC683" s="4"/>
      <c r="KD683" s="6"/>
      <c r="KE683" s="5"/>
      <c r="KF683" s="5"/>
      <c r="KG683" s="4"/>
      <c r="KH683" s="6"/>
      <c r="KI683" s="4"/>
      <c r="KJ683" s="6"/>
      <c r="KK683" s="5"/>
      <c r="KL683" s="5"/>
    </row>
    <row r="684">
      <c r="A684" s="3" t="s">
        <v>85</v>
      </c>
      <c r="B684" s="3" t="s">
        <v>851</v>
      </c>
      <c r="C684" s="3" t="s">
        <v>547</v>
      </c>
      <c r="D684" s="3" t="s">
        <v>712</v>
      </c>
      <c r="E684" s="3" t="s">
        <v>918</v>
      </c>
      <c r="F684" s="3" t="s">
        <v>104</v>
      </c>
      <c r="G684" s="3" t="s">
        <v>104</v>
      </c>
      <c r="H684" s="3" t="s">
        <v>104</v>
      </c>
      <c r="I684" s="4"/>
      <c r="J684" s="4">
        <f>=ROUNDDOWN({0},0)</f>
      </c>
      <c r="K684" s="4"/>
      <c r="L684" s="5"/>
      <c r="M684" s="4"/>
      <c r="N684" s="4">
        <f>=ROUNDDOWN({0},0)</f>
      </c>
      <c r="O684" s="4"/>
      <c r="P684" s="5"/>
      <c r="Q684" s="4"/>
      <c r="R684" s="6"/>
      <c r="S684" s="4"/>
      <c r="T684" s="6"/>
      <c r="U684" s="5"/>
      <c r="V684" s="5"/>
      <c r="W684" s="4"/>
      <c r="X684" s="6"/>
      <c r="Y684" s="4"/>
      <c r="Z684" s="6"/>
      <c r="AA684" s="5"/>
      <c r="AB684" s="5"/>
      <c r="AC684" s="4"/>
      <c r="AD684" s="6"/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  <c r="AU684" s="4"/>
      <c r="AV684" s="6"/>
      <c r="AW684" s="4"/>
      <c r="AX684" s="6"/>
      <c r="AY684" s="5"/>
      <c r="AZ684" s="5"/>
      <c r="BA684" s="4"/>
      <c r="BB684" s="6"/>
      <c r="BC684" s="4"/>
      <c r="BD684" s="6"/>
      <c r="BE684" s="5"/>
      <c r="BF684" s="5"/>
      <c r="BG684" s="4"/>
      <c r="BH684" s="6"/>
      <c r="BI684" s="4"/>
      <c r="BJ684" s="6"/>
      <c r="BK684" s="5"/>
      <c r="BL684" s="5"/>
      <c r="BM684" s="4"/>
      <c r="BN684" s="6"/>
      <c r="BO684" s="4"/>
      <c r="BP684" s="6"/>
      <c r="BQ684" s="5"/>
      <c r="BR684" s="5"/>
      <c r="BS684" s="4"/>
      <c r="BT684" s="6"/>
      <c r="BU684" s="4"/>
      <c r="BV684" s="6"/>
      <c r="BW684" s="5"/>
      <c r="BX684" s="5"/>
      <c r="BY684" s="4"/>
      <c r="BZ684" s="6"/>
      <c r="CA684" s="4"/>
      <c r="CB684" s="6"/>
      <c r="CC684" s="5"/>
      <c r="CD684" s="5"/>
      <c r="CE684" s="4"/>
      <c r="CF684" s="6"/>
      <c r="CG684" s="4"/>
      <c r="CH684" s="6"/>
      <c r="CI684" s="5"/>
      <c r="CJ684" s="5"/>
      <c r="CK684" s="4"/>
      <c r="CL684" s="6"/>
      <c r="CM684" s="4"/>
      <c r="CN684" s="6"/>
      <c r="CO684" s="5"/>
      <c r="CP684" s="5"/>
      <c r="CQ684" s="4"/>
      <c r="CR684" s="6"/>
      <c r="CS684" s="4"/>
      <c r="CT684" s="6"/>
      <c r="CU684" s="5"/>
      <c r="CV684" s="5"/>
      <c r="CW684" s="4"/>
      <c r="CX684" s="6"/>
      <c r="CY684" s="4"/>
      <c r="CZ684" s="6"/>
      <c r="DA684" s="5"/>
      <c r="DB684" s="5"/>
      <c r="DC684" s="4"/>
      <c r="DD684" s="6"/>
      <c r="DE684" s="4"/>
      <c r="DF684" s="6"/>
      <c r="DG684" s="5"/>
      <c r="DH684" s="5"/>
      <c r="DI684" s="4"/>
      <c r="DJ684" s="6"/>
      <c r="DK684" s="4"/>
      <c r="DL684" s="6"/>
      <c r="DM684" s="5"/>
      <c r="DN684" s="5"/>
      <c r="DO684" s="4"/>
      <c r="DP684" s="6"/>
      <c r="DQ684" s="4"/>
      <c r="DR684" s="6"/>
      <c r="DS684" s="5"/>
      <c r="DT684" s="5"/>
      <c r="DU684" s="4"/>
      <c r="DV684" s="6"/>
      <c r="DW684" s="4"/>
      <c r="DX684" s="6"/>
      <c r="DY684" s="5"/>
      <c r="DZ684" s="5"/>
      <c r="EA684" s="4"/>
      <c r="EB684" s="6"/>
      <c r="EC684" s="4"/>
      <c r="ED684" s="6"/>
      <c r="EE684" s="5"/>
      <c r="EF684" s="5"/>
      <c r="EG684" s="4"/>
      <c r="EH684" s="6"/>
      <c r="EI684" s="4"/>
      <c r="EJ684" s="6"/>
      <c r="EK684" s="5"/>
      <c r="EL684" s="5"/>
      <c r="EM684" s="4"/>
      <c r="EN684" s="6"/>
      <c r="EO684" s="4"/>
      <c r="EP684" s="6"/>
      <c r="EQ684" s="5"/>
      <c r="ER684" s="5"/>
      <c r="ES684" s="4"/>
      <c r="ET684" s="6"/>
      <c r="EU684" s="4"/>
      <c r="EV684" s="6"/>
      <c r="EW684" s="5"/>
      <c r="EX684" s="5"/>
      <c r="EY684" s="4"/>
      <c r="EZ684" s="6"/>
      <c r="FA684" s="4"/>
      <c r="FB684" s="6"/>
      <c r="FC684" s="5"/>
      <c r="FD684" s="5"/>
      <c r="FE684" s="4"/>
      <c r="FF684" s="6"/>
      <c r="FG684" s="4"/>
      <c r="FH684" s="6"/>
      <c r="FI684" s="5"/>
      <c r="FJ684" s="5"/>
      <c r="FK684" s="4"/>
      <c r="FL684" s="6"/>
      <c r="FM684" s="4"/>
      <c r="FN684" s="6"/>
      <c r="FO684" s="5"/>
      <c r="FP684" s="5"/>
      <c r="FQ684" s="4"/>
      <c r="FR684" s="6"/>
      <c r="FS684" s="4"/>
      <c r="FT684" s="6"/>
      <c r="FU684" s="5"/>
      <c r="FV684" s="5"/>
      <c r="FW684" s="4"/>
      <c r="FX684" s="6"/>
      <c r="FY684" s="4"/>
      <c r="FZ684" s="6"/>
      <c r="GA684" s="5"/>
      <c r="GB684" s="5"/>
      <c r="GC684" s="4"/>
      <c r="GD684" s="6"/>
      <c r="GE684" s="4"/>
      <c r="GF684" s="6"/>
      <c r="GG684" s="5"/>
      <c r="GH684" s="5"/>
      <c r="GI684" s="4"/>
      <c r="GJ684" s="6"/>
      <c r="GK684" s="4"/>
      <c r="GL684" s="6"/>
      <c r="GM684" s="5"/>
      <c r="GN684" s="5"/>
      <c r="GO684" s="4"/>
      <c r="GP684" s="6"/>
      <c r="GQ684" s="4"/>
      <c r="GR684" s="6"/>
      <c r="GS684" s="5"/>
      <c r="GT684" s="5"/>
      <c r="GU684" s="4"/>
      <c r="GV684" s="6"/>
      <c r="GW684" s="4"/>
      <c r="GX684" s="6"/>
      <c r="GY684" s="5"/>
      <c r="GZ684" s="5"/>
      <c r="HA684" s="4"/>
      <c r="HB684" s="6"/>
      <c r="HC684" s="4"/>
      <c r="HD684" s="6"/>
      <c r="HE684" s="5"/>
      <c r="HF684" s="5"/>
      <c r="HG684" s="4"/>
      <c r="HH684" s="6"/>
      <c r="HI684" s="4"/>
      <c r="HJ684" s="6"/>
      <c r="HK684" s="5"/>
      <c r="HL684" s="5"/>
      <c r="HM684" s="4"/>
      <c r="HN684" s="6"/>
      <c r="HO684" s="4"/>
      <c r="HP684" s="6"/>
      <c r="HQ684" s="5"/>
      <c r="HR684" s="5"/>
      <c r="HS684" s="4"/>
      <c r="HT684" s="6"/>
      <c r="HU684" s="4"/>
      <c r="HV684" s="6"/>
      <c r="HW684" s="5"/>
      <c r="HX684" s="5"/>
      <c r="HY684" s="4"/>
      <c r="HZ684" s="6"/>
      <c r="IA684" s="4"/>
      <c r="IB684" s="6"/>
      <c r="IC684" s="5"/>
      <c r="ID684" s="5"/>
      <c r="IE684" s="4"/>
      <c r="IF684" s="6"/>
      <c r="IG684" s="4"/>
      <c r="IH684" s="6"/>
      <c r="II684" s="5"/>
      <c r="IJ684" s="5"/>
      <c r="IK684" s="4"/>
      <c r="IL684" s="6"/>
      <c r="IM684" s="4"/>
      <c r="IN684" s="6"/>
      <c r="IO684" s="5"/>
      <c r="IP684" s="5"/>
      <c r="IQ684" s="4"/>
      <c r="IR684" s="6"/>
      <c r="IS684" s="4"/>
      <c r="IT684" s="6"/>
      <c r="IU684" s="5"/>
      <c r="IV684" s="5"/>
      <c r="IW684" s="4"/>
      <c r="IX684" s="6"/>
      <c r="IY684" s="4"/>
      <c r="IZ684" s="6"/>
      <c r="JA684" s="5"/>
      <c r="JB684" s="5"/>
      <c r="JC684" s="4"/>
      <c r="JD684" s="6"/>
      <c r="JE684" s="4"/>
      <c r="JF684" s="6"/>
      <c r="JG684" s="5"/>
      <c r="JH684" s="5"/>
      <c r="JI684" s="4"/>
      <c r="JJ684" s="6"/>
      <c r="JK684" s="4"/>
      <c r="JL684" s="6"/>
      <c r="JM684" s="5"/>
      <c r="JN684" s="5"/>
      <c r="JO684" s="4"/>
      <c r="JP684" s="6"/>
      <c r="JQ684" s="4"/>
      <c r="JR684" s="6"/>
      <c r="JS684" s="5"/>
      <c r="JT684" s="5"/>
      <c r="JU684" s="4"/>
      <c r="JV684" s="6"/>
      <c r="JW684" s="4"/>
      <c r="JX684" s="6"/>
      <c r="JY684" s="5"/>
      <c r="JZ684" s="5"/>
      <c r="KA684" s="4"/>
      <c r="KB684" s="6"/>
      <c r="KC684" s="4"/>
      <c r="KD684" s="6"/>
      <c r="KE684" s="5"/>
      <c r="KF684" s="5"/>
      <c r="KG684" s="4"/>
      <c r="KH684" s="6"/>
      <c r="KI684" s="4"/>
      <c r="KJ684" s="6"/>
      <c r="KK684" s="5"/>
      <c r="KL684" s="5"/>
    </row>
    <row r="685">
      <c r="A685" s="3" t="s">
        <v>85</v>
      </c>
      <c r="B685" s="3" t="s">
        <v>851</v>
      </c>
      <c r="C685" s="3" t="s">
        <v>547</v>
      </c>
      <c r="D685" s="3" t="s">
        <v>712</v>
      </c>
      <c r="E685" s="3" t="s">
        <v>916</v>
      </c>
      <c r="F685" s="3" t="s">
        <v>104</v>
      </c>
      <c r="G685" s="3" t="s">
        <v>104</v>
      </c>
      <c r="H685" s="3" t="s">
        <v>104</v>
      </c>
      <c r="I685" s="4"/>
      <c r="J685" s="4">
        <f>=ROUNDDOWN({0},0)</f>
      </c>
      <c r="K685" s="4"/>
      <c r="L685" s="5"/>
      <c r="M685" s="4"/>
      <c r="N685" s="4">
        <f>=ROUNDDOWN({0},0)</f>
      </c>
      <c r="O685" s="4"/>
      <c r="P685" s="5"/>
      <c r="Q685" s="4"/>
      <c r="R685" s="6"/>
      <c r="S685" s="4"/>
      <c r="T685" s="6"/>
      <c r="U685" s="5"/>
      <c r="V685" s="5"/>
      <c r="W685" s="4"/>
      <c r="X685" s="6"/>
      <c r="Y685" s="4"/>
      <c r="Z685" s="6"/>
      <c r="AA685" s="5"/>
      <c r="AB685" s="5"/>
      <c r="AC685" s="4"/>
      <c r="AD685" s="6"/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  <c r="AU685" s="4"/>
      <c r="AV685" s="6"/>
      <c r="AW685" s="4"/>
      <c r="AX685" s="6"/>
      <c r="AY685" s="5"/>
      <c r="AZ685" s="5"/>
      <c r="BA685" s="4"/>
      <c r="BB685" s="6"/>
      <c r="BC685" s="4"/>
      <c r="BD685" s="6"/>
      <c r="BE685" s="5"/>
      <c r="BF685" s="5"/>
      <c r="BG685" s="4"/>
      <c r="BH685" s="6"/>
      <c r="BI685" s="4"/>
      <c r="BJ685" s="6"/>
      <c r="BK685" s="5"/>
      <c r="BL685" s="5"/>
      <c r="BM685" s="4"/>
      <c r="BN685" s="6"/>
      <c r="BO685" s="4"/>
      <c r="BP685" s="6"/>
      <c r="BQ685" s="5"/>
      <c r="BR685" s="5"/>
      <c r="BS685" s="4"/>
      <c r="BT685" s="6"/>
      <c r="BU685" s="4"/>
      <c r="BV685" s="6"/>
      <c r="BW685" s="5"/>
      <c r="BX685" s="5"/>
      <c r="BY685" s="4"/>
      <c r="BZ685" s="6"/>
      <c r="CA685" s="4"/>
      <c r="CB685" s="6"/>
      <c r="CC685" s="5"/>
      <c r="CD685" s="5"/>
      <c r="CE685" s="4"/>
      <c r="CF685" s="6"/>
      <c r="CG685" s="4"/>
      <c r="CH685" s="6"/>
      <c r="CI685" s="5"/>
      <c r="CJ685" s="5"/>
      <c r="CK685" s="4"/>
      <c r="CL685" s="6"/>
      <c r="CM685" s="4"/>
      <c r="CN685" s="6"/>
      <c r="CO685" s="5"/>
      <c r="CP685" s="5"/>
      <c r="CQ685" s="4"/>
      <c r="CR685" s="6"/>
      <c r="CS685" s="4"/>
      <c r="CT685" s="6"/>
      <c r="CU685" s="5"/>
      <c r="CV685" s="5"/>
      <c r="CW685" s="4"/>
      <c r="CX685" s="6"/>
      <c r="CY685" s="4"/>
      <c r="CZ685" s="6"/>
      <c r="DA685" s="5"/>
      <c r="DB685" s="5"/>
      <c r="DC685" s="4"/>
      <c r="DD685" s="6"/>
      <c r="DE685" s="4"/>
      <c r="DF685" s="6"/>
      <c r="DG685" s="5"/>
      <c r="DH685" s="5"/>
      <c r="DI685" s="4"/>
      <c r="DJ685" s="6"/>
      <c r="DK685" s="4"/>
      <c r="DL685" s="6"/>
      <c r="DM685" s="5"/>
      <c r="DN685" s="5"/>
      <c r="DO685" s="4"/>
      <c r="DP685" s="6"/>
      <c r="DQ685" s="4"/>
      <c r="DR685" s="6"/>
      <c r="DS685" s="5"/>
      <c r="DT685" s="5"/>
      <c r="DU685" s="4"/>
      <c r="DV685" s="6"/>
      <c r="DW685" s="4"/>
      <c r="DX685" s="6"/>
      <c r="DY685" s="5"/>
      <c r="DZ685" s="5"/>
      <c r="EA685" s="4"/>
      <c r="EB685" s="6"/>
      <c r="EC685" s="4"/>
      <c r="ED685" s="6"/>
      <c r="EE685" s="5"/>
      <c r="EF685" s="5"/>
      <c r="EG685" s="4"/>
      <c r="EH685" s="6"/>
      <c r="EI685" s="4"/>
      <c r="EJ685" s="6"/>
      <c r="EK685" s="5"/>
      <c r="EL685" s="5"/>
      <c r="EM685" s="4"/>
      <c r="EN685" s="6"/>
      <c r="EO685" s="4"/>
      <c r="EP685" s="6"/>
      <c r="EQ685" s="5"/>
      <c r="ER685" s="5"/>
      <c r="ES685" s="4"/>
      <c r="ET685" s="6"/>
      <c r="EU685" s="4"/>
      <c r="EV685" s="6"/>
      <c r="EW685" s="5"/>
      <c r="EX685" s="5"/>
      <c r="EY685" s="4"/>
      <c r="EZ685" s="6"/>
      <c r="FA685" s="4"/>
      <c r="FB685" s="6"/>
      <c r="FC685" s="5"/>
      <c r="FD685" s="5"/>
      <c r="FE685" s="4"/>
      <c r="FF685" s="6"/>
      <c r="FG685" s="4"/>
      <c r="FH685" s="6"/>
      <c r="FI685" s="5"/>
      <c r="FJ685" s="5"/>
      <c r="FK685" s="4"/>
      <c r="FL685" s="6"/>
      <c r="FM685" s="4"/>
      <c r="FN685" s="6"/>
      <c r="FO685" s="5"/>
      <c r="FP685" s="5"/>
      <c r="FQ685" s="4"/>
      <c r="FR685" s="6"/>
      <c r="FS685" s="4"/>
      <c r="FT685" s="6"/>
      <c r="FU685" s="5"/>
      <c r="FV685" s="5"/>
      <c r="FW685" s="4"/>
      <c r="FX685" s="6"/>
      <c r="FY685" s="4"/>
      <c r="FZ685" s="6"/>
      <c r="GA685" s="5"/>
      <c r="GB685" s="5"/>
      <c r="GC685" s="4"/>
      <c r="GD685" s="6"/>
      <c r="GE685" s="4"/>
      <c r="GF685" s="6"/>
      <c r="GG685" s="5"/>
      <c r="GH685" s="5"/>
      <c r="GI685" s="4"/>
      <c r="GJ685" s="6"/>
      <c r="GK685" s="4"/>
      <c r="GL685" s="6"/>
      <c r="GM685" s="5"/>
      <c r="GN685" s="5"/>
      <c r="GO685" s="4"/>
      <c r="GP685" s="6"/>
      <c r="GQ685" s="4"/>
      <c r="GR685" s="6"/>
      <c r="GS685" s="5"/>
      <c r="GT685" s="5"/>
      <c r="GU685" s="4"/>
      <c r="GV685" s="6"/>
      <c r="GW685" s="4"/>
      <c r="GX685" s="6"/>
      <c r="GY685" s="5"/>
      <c r="GZ685" s="5"/>
      <c r="HA685" s="4"/>
      <c r="HB685" s="6"/>
      <c r="HC685" s="4"/>
      <c r="HD685" s="6"/>
      <c r="HE685" s="5"/>
      <c r="HF685" s="5"/>
      <c r="HG685" s="4"/>
      <c r="HH685" s="6"/>
      <c r="HI685" s="4"/>
      <c r="HJ685" s="6"/>
      <c r="HK685" s="5"/>
      <c r="HL685" s="5"/>
      <c r="HM685" s="4"/>
      <c r="HN685" s="6"/>
      <c r="HO685" s="4"/>
      <c r="HP685" s="6"/>
      <c r="HQ685" s="5"/>
      <c r="HR685" s="5"/>
      <c r="HS685" s="4"/>
      <c r="HT685" s="6"/>
      <c r="HU685" s="4"/>
      <c r="HV685" s="6"/>
      <c r="HW685" s="5"/>
      <c r="HX685" s="5"/>
      <c r="HY685" s="4"/>
      <c r="HZ685" s="6"/>
      <c r="IA685" s="4"/>
      <c r="IB685" s="6"/>
      <c r="IC685" s="5"/>
      <c r="ID685" s="5"/>
      <c r="IE685" s="4"/>
      <c r="IF685" s="6"/>
      <c r="IG685" s="4"/>
      <c r="IH685" s="6"/>
      <c r="II685" s="5"/>
      <c r="IJ685" s="5"/>
      <c r="IK685" s="4"/>
      <c r="IL685" s="6"/>
      <c r="IM685" s="4"/>
      <c r="IN685" s="6"/>
      <c r="IO685" s="5"/>
      <c r="IP685" s="5"/>
      <c r="IQ685" s="4"/>
      <c r="IR685" s="6"/>
      <c r="IS685" s="4"/>
      <c r="IT685" s="6"/>
      <c r="IU685" s="5"/>
      <c r="IV685" s="5"/>
      <c r="IW685" s="4"/>
      <c r="IX685" s="6"/>
      <c r="IY685" s="4"/>
      <c r="IZ685" s="6"/>
      <c r="JA685" s="5"/>
      <c r="JB685" s="5"/>
      <c r="JC685" s="4"/>
      <c r="JD685" s="6"/>
      <c r="JE685" s="4"/>
      <c r="JF685" s="6"/>
      <c r="JG685" s="5"/>
      <c r="JH685" s="5"/>
      <c r="JI685" s="4"/>
      <c r="JJ685" s="6"/>
      <c r="JK685" s="4"/>
      <c r="JL685" s="6"/>
      <c r="JM685" s="5"/>
      <c r="JN685" s="5"/>
      <c r="JO685" s="4"/>
      <c r="JP685" s="6"/>
      <c r="JQ685" s="4"/>
      <c r="JR685" s="6"/>
      <c r="JS685" s="5"/>
      <c r="JT685" s="5"/>
      <c r="JU685" s="4"/>
      <c r="JV685" s="6"/>
      <c r="JW685" s="4"/>
      <c r="JX685" s="6"/>
      <c r="JY685" s="5"/>
      <c r="JZ685" s="5"/>
      <c r="KA685" s="4"/>
      <c r="KB685" s="6"/>
      <c r="KC685" s="4"/>
      <c r="KD685" s="6"/>
      <c r="KE685" s="5"/>
      <c r="KF685" s="5"/>
      <c r="KG685" s="4"/>
      <c r="KH685" s="6"/>
      <c r="KI685" s="4"/>
      <c r="KJ685" s="6"/>
      <c r="KK685" s="5"/>
      <c r="KL685" s="5"/>
    </row>
    <row r="686">
      <c r="A686" s="3" t="s">
        <v>85</v>
      </c>
      <c r="B686" s="3" t="s">
        <v>851</v>
      </c>
      <c r="C686" s="3" t="s">
        <v>547</v>
      </c>
      <c r="D686" s="3" t="s">
        <v>712</v>
      </c>
      <c r="E686" s="3" t="s">
        <v>919</v>
      </c>
      <c r="F686" s="3" t="s">
        <v>104</v>
      </c>
      <c r="G686" s="3" t="s">
        <v>104</v>
      </c>
      <c r="H686" s="3" t="s">
        <v>104</v>
      </c>
      <c r="I686" s="4"/>
      <c r="J686" s="4">
        <f>=ROUNDDOWN({0},0)</f>
      </c>
      <c r="K686" s="4"/>
      <c r="L686" s="5"/>
      <c r="M686" s="4"/>
      <c r="N686" s="4">
        <f>=ROUNDDOWN({0},0)</f>
      </c>
      <c r="O686" s="4"/>
      <c r="P686" s="5"/>
      <c r="Q686" s="4"/>
      <c r="R686" s="6"/>
      <c r="S686" s="4"/>
      <c r="T686" s="6"/>
      <c r="U686" s="5"/>
      <c r="V686" s="5"/>
      <c r="W686" s="4"/>
      <c r="X686" s="6"/>
      <c r="Y686" s="4"/>
      <c r="Z686" s="6"/>
      <c r="AA686" s="5"/>
      <c r="AB686" s="5"/>
      <c r="AC686" s="4"/>
      <c r="AD686" s="6"/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  <c r="AU686" s="4"/>
      <c r="AV686" s="6"/>
      <c r="AW686" s="4"/>
      <c r="AX686" s="6"/>
      <c r="AY686" s="5"/>
      <c r="AZ686" s="5"/>
      <c r="BA686" s="4"/>
      <c r="BB686" s="6"/>
      <c r="BC686" s="4"/>
      <c r="BD686" s="6"/>
      <c r="BE686" s="5"/>
      <c r="BF686" s="5"/>
      <c r="BG686" s="4"/>
      <c r="BH686" s="6"/>
      <c r="BI686" s="4"/>
      <c r="BJ686" s="6"/>
      <c r="BK686" s="5"/>
      <c r="BL686" s="5"/>
      <c r="BM686" s="4"/>
      <c r="BN686" s="6"/>
      <c r="BO686" s="4"/>
      <c r="BP686" s="6"/>
      <c r="BQ686" s="5"/>
      <c r="BR686" s="5"/>
      <c r="BS686" s="4"/>
      <c r="BT686" s="6"/>
      <c r="BU686" s="4"/>
      <c r="BV686" s="6"/>
      <c r="BW686" s="5"/>
      <c r="BX686" s="5"/>
      <c r="BY686" s="4"/>
      <c r="BZ686" s="6"/>
      <c r="CA686" s="4"/>
      <c r="CB686" s="6"/>
      <c r="CC686" s="5"/>
      <c r="CD686" s="5"/>
      <c r="CE686" s="4"/>
      <c r="CF686" s="6"/>
      <c r="CG686" s="4"/>
      <c r="CH686" s="6"/>
      <c r="CI686" s="5"/>
      <c r="CJ686" s="5"/>
      <c r="CK686" s="4"/>
      <c r="CL686" s="6"/>
      <c r="CM686" s="4"/>
      <c r="CN686" s="6"/>
      <c r="CO686" s="5"/>
      <c r="CP686" s="5"/>
      <c r="CQ686" s="4"/>
      <c r="CR686" s="6"/>
      <c r="CS686" s="4"/>
      <c r="CT686" s="6"/>
      <c r="CU686" s="5"/>
      <c r="CV686" s="5"/>
      <c r="CW686" s="4"/>
      <c r="CX686" s="6"/>
      <c r="CY686" s="4"/>
      <c r="CZ686" s="6"/>
      <c r="DA686" s="5"/>
      <c r="DB686" s="5"/>
      <c r="DC686" s="4"/>
      <c r="DD686" s="6"/>
      <c r="DE686" s="4"/>
      <c r="DF686" s="6"/>
      <c r="DG686" s="5"/>
      <c r="DH686" s="5"/>
      <c r="DI686" s="4"/>
      <c r="DJ686" s="6"/>
      <c r="DK686" s="4"/>
      <c r="DL686" s="6"/>
      <c r="DM686" s="5"/>
      <c r="DN686" s="5"/>
      <c r="DO686" s="4"/>
      <c r="DP686" s="6"/>
      <c r="DQ686" s="4"/>
      <c r="DR686" s="6"/>
      <c r="DS686" s="5"/>
      <c r="DT686" s="5"/>
      <c r="DU686" s="4"/>
      <c r="DV686" s="6"/>
      <c r="DW686" s="4"/>
      <c r="DX686" s="6"/>
      <c r="DY686" s="5"/>
      <c r="DZ686" s="5"/>
      <c r="EA686" s="4"/>
      <c r="EB686" s="6"/>
      <c r="EC686" s="4"/>
      <c r="ED686" s="6"/>
      <c r="EE686" s="5"/>
      <c r="EF686" s="5"/>
      <c r="EG686" s="4"/>
      <c r="EH686" s="6"/>
      <c r="EI686" s="4"/>
      <c r="EJ686" s="6"/>
      <c r="EK686" s="5"/>
      <c r="EL686" s="5"/>
      <c r="EM686" s="4"/>
      <c r="EN686" s="6"/>
      <c r="EO686" s="4"/>
      <c r="EP686" s="6"/>
      <c r="EQ686" s="5"/>
      <c r="ER686" s="5"/>
      <c r="ES686" s="4"/>
      <c r="ET686" s="6"/>
      <c r="EU686" s="4"/>
      <c r="EV686" s="6"/>
      <c r="EW686" s="5"/>
      <c r="EX686" s="5"/>
      <c r="EY686" s="4"/>
      <c r="EZ686" s="6"/>
      <c r="FA686" s="4"/>
      <c r="FB686" s="6"/>
      <c r="FC686" s="5"/>
      <c r="FD686" s="5"/>
      <c r="FE686" s="4"/>
      <c r="FF686" s="6"/>
      <c r="FG686" s="4"/>
      <c r="FH686" s="6"/>
      <c r="FI686" s="5"/>
      <c r="FJ686" s="5"/>
      <c r="FK686" s="4"/>
      <c r="FL686" s="6"/>
      <c r="FM686" s="4"/>
      <c r="FN686" s="6"/>
      <c r="FO686" s="5"/>
      <c r="FP686" s="5"/>
      <c r="FQ686" s="4"/>
      <c r="FR686" s="6"/>
      <c r="FS686" s="4"/>
      <c r="FT686" s="6"/>
      <c r="FU686" s="5"/>
      <c r="FV686" s="5"/>
      <c r="FW686" s="4"/>
      <c r="FX686" s="6"/>
      <c r="FY686" s="4"/>
      <c r="FZ686" s="6"/>
      <c r="GA686" s="5"/>
      <c r="GB686" s="5"/>
      <c r="GC686" s="4"/>
      <c r="GD686" s="6"/>
      <c r="GE686" s="4"/>
      <c r="GF686" s="6"/>
      <c r="GG686" s="5"/>
      <c r="GH686" s="5"/>
      <c r="GI686" s="4"/>
      <c r="GJ686" s="6"/>
      <c r="GK686" s="4"/>
      <c r="GL686" s="6"/>
      <c r="GM686" s="5"/>
      <c r="GN686" s="5"/>
      <c r="GO686" s="4"/>
      <c r="GP686" s="6"/>
      <c r="GQ686" s="4"/>
      <c r="GR686" s="6"/>
      <c r="GS686" s="5"/>
      <c r="GT686" s="5"/>
      <c r="GU686" s="4"/>
      <c r="GV686" s="6"/>
      <c r="GW686" s="4"/>
      <c r="GX686" s="6"/>
      <c r="GY686" s="5"/>
      <c r="GZ686" s="5"/>
      <c r="HA686" s="4"/>
      <c r="HB686" s="6"/>
      <c r="HC686" s="4"/>
      <c r="HD686" s="6"/>
      <c r="HE686" s="5"/>
      <c r="HF686" s="5"/>
      <c r="HG686" s="4"/>
      <c r="HH686" s="6"/>
      <c r="HI686" s="4"/>
      <c r="HJ686" s="6"/>
      <c r="HK686" s="5"/>
      <c r="HL686" s="5"/>
      <c r="HM686" s="4"/>
      <c r="HN686" s="6"/>
      <c r="HO686" s="4"/>
      <c r="HP686" s="6"/>
      <c r="HQ686" s="5"/>
      <c r="HR686" s="5"/>
      <c r="HS686" s="4"/>
      <c r="HT686" s="6"/>
      <c r="HU686" s="4"/>
      <c r="HV686" s="6"/>
      <c r="HW686" s="5"/>
      <c r="HX686" s="5"/>
      <c r="HY686" s="4"/>
      <c r="HZ686" s="6"/>
      <c r="IA686" s="4"/>
      <c r="IB686" s="6"/>
      <c r="IC686" s="5"/>
      <c r="ID686" s="5"/>
      <c r="IE686" s="4"/>
      <c r="IF686" s="6"/>
      <c r="IG686" s="4"/>
      <c r="IH686" s="6"/>
      <c r="II686" s="5"/>
      <c r="IJ686" s="5"/>
      <c r="IK686" s="4"/>
      <c r="IL686" s="6"/>
      <c r="IM686" s="4"/>
      <c r="IN686" s="6"/>
      <c r="IO686" s="5"/>
      <c r="IP686" s="5"/>
      <c r="IQ686" s="4"/>
      <c r="IR686" s="6"/>
      <c r="IS686" s="4"/>
      <c r="IT686" s="6"/>
      <c r="IU686" s="5"/>
      <c r="IV686" s="5"/>
      <c r="IW686" s="4"/>
      <c r="IX686" s="6"/>
      <c r="IY686" s="4"/>
      <c r="IZ686" s="6"/>
      <c r="JA686" s="5"/>
      <c r="JB686" s="5"/>
      <c r="JC686" s="4"/>
      <c r="JD686" s="6"/>
      <c r="JE686" s="4"/>
      <c r="JF686" s="6"/>
      <c r="JG686" s="5"/>
      <c r="JH686" s="5"/>
      <c r="JI686" s="4"/>
      <c r="JJ686" s="6"/>
      <c r="JK686" s="4"/>
      <c r="JL686" s="6"/>
      <c r="JM686" s="5"/>
      <c r="JN686" s="5"/>
      <c r="JO686" s="4"/>
      <c r="JP686" s="6"/>
      <c r="JQ686" s="4"/>
      <c r="JR686" s="6"/>
      <c r="JS686" s="5"/>
      <c r="JT686" s="5"/>
      <c r="JU686" s="4"/>
      <c r="JV686" s="6"/>
      <c r="JW686" s="4"/>
      <c r="JX686" s="6"/>
      <c r="JY686" s="5"/>
      <c r="JZ686" s="5"/>
      <c r="KA686" s="4"/>
      <c r="KB686" s="6"/>
      <c r="KC686" s="4"/>
      <c r="KD686" s="6"/>
      <c r="KE686" s="5"/>
      <c r="KF686" s="5"/>
      <c r="KG686" s="4"/>
      <c r="KH686" s="6"/>
      <c r="KI686" s="4"/>
      <c r="KJ686" s="6"/>
      <c r="KK686" s="5"/>
      <c r="KL686" s="5"/>
    </row>
    <row r="687">
      <c r="A687" s="3" t="s">
        <v>85</v>
      </c>
      <c r="B687" s="3" t="s">
        <v>851</v>
      </c>
      <c r="C687" s="3" t="s">
        <v>522</v>
      </c>
      <c r="D687" s="3" t="s">
        <v>712</v>
      </c>
      <c r="E687" s="3" t="s">
        <v>911</v>
      </c>
      <c r="F687" s="3" t="s">
        <v>104</v>
      </c>
      <c r="G687" s="3" t="s">
        <v>104</v>
      </c>
      <c r="H687" s="3" t="s">
        <v>104</v>
      </c>
      <c r="I687" s="4"/>
      <c r="J687" s="4">
        <f>=ROUNDDOWN({0},0)</f>
      </c>
      <c r="K687" s="4"/>
      <c r="L687" s="5"/>
      <c r="M687" s="4"/>
      <c r="N687" s="4">
        <f>=ROUNDDOWN({0},0)</f>
      </c>
      <c r="O687" s="4"/>
      <c r="P687" s="5"/>
      <c r="Q687" s="4"/>
      <c r="R687" s="6"/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/>
      <c r="AD687" s="6"/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  <c r="AU687" s="4"/>
      <c r="AV687" s="6"/>
      <c r="AW687" s="4"/>
      <c r="AX687" s="6"/>
      <c r="AY687" s="5"/>
      <c r="AZ687" s="5"/>
      <c r="BA687" s="4"/>
      <c r="BB687" s="6"/>
      <c r="BC687" s="4"/>
      <c r="BD687" s="6"/>
      <c r="BE687" s="5"/>
      <c r="BF687" s="5"/>
      <c r="BG687" s="4"/>
      <c r="BH687" s="6"/>
      <c r="BI687" s="4"/>
      <c r="BJ687" s="6"/>
      <c r="BK687" s="5"/>
      <c r="BL687" s="5"/>
      <c r="BM687" s="4"/>
      <c r="BN687" s="6"/>
      <c r="BO687" s="4"/>
      <c r="BP687" s="6"/>
      <c r="BQ687" s="5"/>
      <c r="BR687" s="5"/>
      <c r="BS687" s="4"/>
      <c r="BT687" s="6"/>
      <c r="BU687" s="4"/>
      <c r="BV687" s="6"/>
      <c r="BW687" s="5"/>
      <c r="BX687" s="5"/>
      <c r="BY687" s="4"/>
      <c r="BZ687" s="6"/>
      <c r="CA687" s="4"/>
      <c r="CB687" s="6"/>
      <c r="CC687" s="5"/>
      <c r="CD687" s="5"/>
      <c r="CE687" s="4"/>
      <c r="CF687" s="6"/>
      <c r="CG687" s="4"/>
      <c r="CH687" s="6"/>
      <c r="CI687" s="5"/>
      <c r="CJ687" s="5"/>
      <c r="CK687" s="4"/>
      <c r="CL687" s="6"/>
      <c r="CM687" s="4"/>
      <c r="CN687" s="6"/>
      <c r="CO687" s="5"/>
      <c r="CP687" s="5"/>
      <c r="CQ687" s="4"/>
      <c r="CR687" s="6"/>
      <c r="CS687" s="4"/>
      <c r="CT687" s="6"/>
      <c r="CU687" s="5"/>
      <c r="CV687" s="5"/>
      <c r="CW687" s="4"/>
      <c r="CX687" s="6"/>
      <c r="CY687" s="4"/>
      <c r="CZ687" s="6"/>
      <c r="DA687" s="5"/>
      <c r="DB687" s="5"/>
      <c r="DC687" s="4"/>
      <c r="DD687" s="6"/>
      <c r="DE687" s="4"/>
      <c r="DF687" s="6"/>
      <c r="DG687" s="5"/>
      <c r="DH687" s="5"/>
      <c r="DI687" s="4"/>
      <c r="DJ687" s="6"/>
      <c r="DK687" s="4"/>
      <c r="DL687" s="6"/>
      <c r="DM687" s="5"/>
      <c r="DN687" s="5"/>
      <c r="DO687" s="4"/>
      <c r="DP687" s="6"/>
      <c r="DQ687" s="4"/>
      <c r="DR687" s="6"/>
      <c r="DS687" s="5"/>
      <c r="DT687" s="5"/>
      <c r="DU687" s="4"/>
      <c r="DV687" s="6"/>
      <c r="DW687" s="4"/>
      <c r="DX687" s="6"/>
      <c r="DY687" s="5"/>
      <c r="DZ687" s="5"/>
      <c r="EA687" s="4"/>
      <c r="EB687" s="6"/>
      <c r="EC687" s="4"/>
      <c r="ED687" s="6"/>
      <c r="EE687" s="5"/>
      <c r="EF687" s="5"/>
      <c r="EG687" s="4"/>
      <c r="EH687" s="6"/>
      <c r="EI687" s="4"/>
      <c r="EJ687" s="6"/>
      <c r="EK687" s="5"/>
      <c r="EL687" s="5"/>
      <c r="EM687" s="4"/>
      <c r="EN687" s="6"/>
      <c r="EO687" s="4"/>
      <c r="EP687" s="6"/>
      <c r="EQ687" s="5"/>
      <c r="ER687" s="5"/>
      <c r="ES687" s="4"/>
      <c r="ET687" s="6"/>
      <c r="EU687" s="4"/>
      <c r="EV687" s="6"/>
      <c r="EW687" s="5"/>
      <c r="EX687" s="5"/>
      <c r="EY687" s="4"/>
      <c r="EZ687" s="6"/>
      <c r="FA687" s="4"/>
      <c r="FB687" s="6"/>
      <c r="FC687" s="5"/>
      <c r="FD687" s="5"/>
      <c r="FE687" s="4"/>
      <c r="FF687" s="6"/>
      <c r="FG687" s="4"/>
      <c r="FH687" s="6"/>
      <c r="FI687" s="5"/>
      <c r="FJ687" s="5"/>
      <c r="FK687" s="4"/>
      <c r="FL687" s="6"/>
      <c r="FM687" s="4"/>
      <c r="FN687" s="6"/>
      <c r="FO687" s="5"/>
      <c r="FP687" s="5"/>
      <c r="FQ687" s="4"/>
      <c r="FR687" s="6"/>
      <c r="FS687" s="4"/>
      <c r="FT687" s="6"/>
      <c r="FU687" s="5"/>
      <c r="FV687" s="5"/>
      <c r="FW687" s="4"/>
      <c r="FX687" s="6"/>
      <c r="FY687" s="4"/>
      <c r="FZ687" s="6"/>
      <c r="GA687" s="5"/>
      <c r="GB687" s="5"/>
      <c r="GC687" s="4"/>
      <c r="GD687" s="6"/>
      <c r="GE687" s="4"/>
      <c r="GF687" s="6"/>
      <c r="GG687" s="5"/>
      <c r="GH687" s="5"/>
      <c r="GI687" s="4"/>
      <c r="GJ687" s="6"/>
      <c r="GK687" s="4"/>
      <c r="GL687" s="6"/>
      <c r="GM687" s="5"/>
      <c r="GN687" s="5"/>
      <c r="GO687" s="4"/>
      <c r="GP687" s="6"/>
      <c r="GQ687" s="4"/>
      <c r="GR687" s="6"/>
      <c r="GS687" s="5"/>
      <c r="GT687" s="5"/>
      <c r="GU687" s="4"/>
      <c r="GV687" s="6"/>
      <c r="GW687" s="4"/>
      <c r="GX687" s="6"/>
      <c r="GY687" s="5"/>
      <c r="GZ687" s="5"/>
      <c r="HA687" s="4"/>
      <c r="HB687" s="6"/>
      <c r="HC687" s="4"/>
      <c r="HD687" s="6"/>
      <c r="HE687" s="5"/>
      <c r="HF687" s="5"/>
      <c r="HG687" s="4"/>
      <c r="HH687" s="6"/>
      <c r="HI687" s="4"/>
      <c r="HJ687" s="6"/>
      <c r="HK687" s="5"/>
      <c r="HL687" s="5"/>
      <c r="HM687" s="4"/>
      <c r="HN687" s="6"/>
      <c r="HO687" s="4"/>
      <c r="HP687" s="6"/>
      <c r="HQ687" s="5"/>
      <c r="HR687" s="5"/>
      <c r="HS687" s="4"/>
      <c r="HT687" s="6"/>
      <c r="HU687" s="4"/>
      <c r="HV687" s="6"/>
      <c r="HW687" s="5"/>
      <c r="HX687" s="5"/>
      <c r="HY687" s="4"/>
      <c r="HZ687" s="6"/>
      <c r="IA687" s="4"/>
      <c r="IB687" s="6"/>
      <c r="IC687" s="5"/>
      <c r="ID687" s="5"/>
      <c r="IE687" s="4"/>
      <c r="IF687" s="6"/>
      <c r="IG687" s="4"/>
      <c r="IH687" s="6"/>
      <c r="II687" s="5"/>
      <c r="IJ687" s="5"/>
      <c r="IK687" s="4"/>
      <c r="IL687" s="6"/>
      <c r="IM687" s="4"/>
      <c r="IN687" s="6"/>
      <c r="IO687" s="5"/>
      <c r="IP687" s="5"/>
      <c r="IQ687" s="4"/>
      <c r="IR687" s="6"/>
      <c r="IS687" s="4"/>
      <c r="IT687" s="6"/>
      <c r="IU687" s="5"/>
      <c r="IV687" s="5"/>
      <c r="IW687" s="4"/>
      <c r="IX687" s="6"/>
      <c r="IY687" s="4"/>
      <c r="IZ687" s="6"/>
      <c r="JA687" s="5"/>
      <c r="JB687" s="5"/>
      <c r="JC687" s="4"/>
      <c r="JD687" s="6"/>
      <c r="JE687" s="4"/>
      <c r="JF687" s="6"/>
      <c r="JG687" s="5"/>
      <c r="JH687" s="5"/>
      <c r="JI687" s="4"/>
      <c r="JJ687" s="6"/>
      <c r="JK687" s="4"/>
      <c r="JL687" s="6"/>
      <c r="JM687" s="5"/>
      <c r="JN687" s="5"/>
      <c r="JO687" s="4"/>
      <c r="JP687" s="6"/>
      <c r="JQ687" s="4"/>
      <c r="JR687" s="6"/>
      <c r="JS687" s="5"/>
      <c r="JT687" s="5"/>
      <c r="JU687" s="4"/>
      <c r="JV687" s="6"/>
      <c r="JW687" s="4"/>
      <c r="JX687" s="6"/>
      <c r="JY687" s="5"/>
      <c r="JZ687" s="5"/>
      <c r="KA687" s="4"/>
      <c r="KB687" s="6"/>
      <c r="KC687" s="4"/>
      <c r="KD687" s="6"/>
      <c r="KE687" s="5"/>
      <c r="KF687" s="5"/>
      <c r="KG687" s="4"/>
      <c r="KH687" s="6"/>
      <c r="KI687" s="4"/>
      <c r="KJ687" s="6"/>
      <c r="KK687" s="5"/>
      <c r="KL687" s="5"/>
    </row>
    <row r="688">
      <c r="A688" s="3" t="s">
        <v>85</v>
      </c>
      <c r="B688" s="3" t="s">
        <v>851</v>
      </c>
      <c r="C688" s="3" t="s">
        <v>920</v>
      </c>
      <c r="D688" s="3" t="s">
        <v>712</v>
      </c>
      <c r="E688" s="3" t="s">
        <v>888</v>
      </c>
      <c r="F688" s="3" t="s">
        <v>104</v>
      </c>
      <c r="G688" s="3" t="s">
        <v>104</v>
      </c>
      <c r="H688" s="3" t="s">
        <v>104</v>
      </c>
      <c r="I688" s="4"/>
      <c r="J688" s="4">
        <f>=ROUNDDOWN({0},0)</f>
      </c>
      <c r="K688" s="4"/>
      <c r="L688" s="5"/>
      <c r="M688" s="4"/>
      <c r="N688" s="4">
        <f>=ROUNDDOWN({0},0)</f>
      </c>
      <c r="O688" s="4"/>
      <c r="P688" s="5"/>
      <c r="Q688" s="4"/>
      <c r="R688" s="6"/>
      <c r="S688" s="4"/>
      <c r="T688" s="6"/>
      <c r="U688" s="5"/>
      <c r="V688" s="5"/>
      <c r="W688" s="4"/>
      <c r="X688" s="6"/>
      <c r="Y688" s="4"/>
      <c r="Z688" s="6"/>
      <c r="AA688" s="5"/>
      <c r="AB688" s="5"/>
      <c r="AC688" s="4"/>
      <c r="AD688" s="6"/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  <c r="AU688" s="4"/>
      <c r="AV688" s="6"/>
      <c r="AW688" s="4"/>
      <c r="AX688" s="6"/>
      <c r="AY688" s="5"/>
      <c r="AZ688" s="5"/>
      <c r="BA688" s="4"/>
      <c r="BB688" s="6"/>
      <c r="BC688" s="4"/>
      <c r="BD688" s="6"/>
      <c r="BE688" s="5"/>
      <c r="BF688" s="5"/>
      <c r="BG688" s="4"/>
      <c r="BH688" s="6"/>
      <c r="BI688" s="4"/>
      <c r="BJ688" s="6"/>
      <c r="BK688" s="5"/>
      <c r="BL688" s="5"/>
      <c r="BM688" s="4"/>
      <c r="BN688" s="6"/>
      <c r="BO688" s="4"/>
      <c r="BP688" s="6"/>
      <c r="BQ688" s="5"/>
      <c r="BR688" s="5"/>
      <c r="BS688" s="4"/>
      <c r="BT688" s="6"/>
      <c r="BU688" s="4"/>
      <c r="BV688" s="6"/>
      <c r="BW688" s="5"/>
      <c r="BX688" s="5"/>
      <c r="BY688" s="4"/>
      <c r="BZ688" s="6"/>
      <c r="CA688" s="4"/>
      <c r="CB688" s="6"/>
      <c r="CC688" s="5"/>
      <c r="CD688" s="5"/>
      <c r="CE688" s="4"/>
      <c r="CF688" s="6"/>
      <c r="CG688" s="4"/>
      <c r="CH688" s="6"/>
      <c r="CI688" s="5"/>
      <c r="CJ688" s="5"/>
      <c r="CK688" s="4"/>
      <c r="CL688" s="6"/>
      <c r="CM688" s="4"/>
      <c r="CN688" s="6"/>
      <c r="CO688" s="5"/>
      <c r="CP688" s="5"/>
      <c r="CQ688" s="4"/>
      <c r="CR688" s="6"/>
      <c r="CS688" s="4"/>
      <c r="CT688" s="6"/>
      <c r="CU688" s="5"/>
      <c r="CV688" s="5"/>
      <c r="CW688" s="4"/>
      <c r="CX688" s="6"/>
      <c r="CY688" s="4"/>
      <c r="CZ688" s="6"/>
      <c r="DA688" s="5"/>
      <c r="DB688" s="5"/>
      <c r="DC688" s="4"/>
      <c r="DD688" s="6"/>
      <c r="DE688" s="4"/>
      <c r="DF688" s="6"/>
      <c r="DG688" s="5"/>
      <c r="DH688" s="5"/>
      <c r="DI688" s="4"/>
      <c r="DJ688" s="6"/>
      <c r="DK688" s="4"/>
      <c r="DL688" s="6"/>
      <c r="DM688" s="5"/>
      <c r="DN688" s="5"/>
      <c r="DO688" s="4"/>
      <c r="DP688" s="6"/>
      <c r="DQ688" s="4"/>
      <c r="DR688" s="6"/>
      <c r="DS688" s="5"/>
      <c r="DT688" s="5"/>
      <c r="DU688" s="4"/>
      <c r="DV688" s="6"/>
      <c r="DW688" s="4"/>
      <c r="DX688" s="6"/>
      <c r="DY688" s="5"/>
      <c r="DZ688" s="5"/>
      <c r="EA688" s="4"/>
      <c r="EB688" s="6"/>
      <c r="EC688" s="4"/>
      <c r="ED688" s="6"/>
      <c r="EE688" s="5"/>
      <c r="EF688" s="5"/>
      <c r="EG688" s="4"/>
      <c r="EH688" s="6"/>
      <c r="EI688" s="4"/>
      <c r="EJ688" s="6"/>
      <c r="EK688" s="5"/>
      <c r="EL688" s="5"/>
      <c r="EM688" s="4"/>
      <c r="EN688" s="6"/>
      <c r="EO688" s="4"/>
      <c r="EP688" s="6"/>
      <c r="EQ688" s="5"/>
      <c r="ER688" s="5"/>
      <c r="ES688" s="4"/>
      <c r="ET688" s="6"/>
      <c r="EU688" s="4"/>
      <c r="EV688" s="6"/>
      <c r="EW688" s="5"/>
      <c r="EX688" s="5"/>
      <c r="EY688" s="4"/>
      <c r="EZ688" s="6"/>
      <c r="FA688" s="4"/>
      <c r="FB688" s="6"/>
      <c r="FC688" s="5"/>
      <c r="FD688" s="5"/>
      <c r="FE688" s="4"/>
      <c r="FF688" s="6"/>
      <c r="FG688" s="4"/>
      <c r="FH688" s="6"/>
      <c r="FI688" s="5"/>
      <c r="FJ688" s="5"/>
      <c r="FK688" s="4"/>
      <c r="FL688" s="6"/>
      <c r="FM688" s="4"/>
      <c r="FN688" s="6"/>
      <c r="FO688" s="5"/>
      <c r="FP688" s="5"/>
      <c r="FQ688" s="4"/>
      <c r="FR688" s="6"/>
      <c r="FS688" s="4"/>
      <c r="FT688" s="6"/>
      <c r="FU688" s="5"/>
      <c r="FV688" s="5"/>
      <c r="FW688" s="4"/>
      <c r="FX688" s="6"/>
      <c r="FY688" s="4"/>
      <c r="FZ688" s="6"/>
      <c r="GA688" s="5"/>
      <c r="GB688" s="5"/>
      <c r="GC688" s="4"/>
      <c r="GD688" s="6"/>
      <c r="GE688" s="4"/>
      <c r="GF688" s="6"/>
      <c r="GG688" s="5"/>
      <c r="GH688" s="5"/>
      <c r="GI688" s="4"/>
      <c r="GJ688" s="6"/>
      <c r="GK688" s="4"/>
      <c r="GL688" s="6"/>
      <c r="GM688" s="5"/>
      <c r="GN688" s="5"/>
      <c r="GO688" s="4"/>
      <c r="GP688" s="6"/>
      <c r="GQ688" s="4"/>
      <c r="GR688" s="6"/>
      <c r="GS688" s="5"/>
      <c r="GT688" s="5"/>
      <c r="GU688" s="4"/>
      <c r="GV688" s="6"/>
      <c r="GW688" s="4"/>
      <c r="GX688" s="6"/>
      <c r="GY688" s="5"/>
      <c r="GZ688" s="5"/>
      <c r="HA688" s="4"/>
      <c r="HB688" s="6"/>
      <c r="HC688" s="4"/>
      <c r="HD688" s="6"/>
      <c r="HE688" s="5"/>
      <c r="HF688" s="5"/>
      <c r="HG688" s="4"/>
      <c r="HH688" s="6"/>
      <c r="HI688" s="4"/>
      <c r="HJ688" s="6"/>
      <c r="HK688" s="5"/>
      <c r="HL688" s="5"/>
      <c r="HM688" s="4"/>
      <c r="HN688" s="6"/>
      <c r="HO688" s="4"/>
      <c r="HP688" s="6"/>
      <c r="HQ688" s="5"/>
      <c r="HR688" s="5"/>
      <c r="HS688" s="4"/>
      <c r="HT688" s="6"/>
      <c r="HU688" s="4"/>
      <c r="HV688" s="6"/>
      <c r="HW688" s="5"/>
      <c r="HX688" s="5"/>
      <c r="HY688" s="4"/>
      <c r="HZ688" s="6"/>
      <c r="IA688" s="4"/>
      <c r="IB688" s="6"/>
      <c r="IC688" s="5"/>
      <c r="ID688" s="5"/>
      <c r="IE688" s="4"/>
      <c r="IF688" s="6"/>
      <c r="IG688" s="4"/>
      <c r="IH688" s="6"/>
      <c r="II688" s="5"/>
      <c r="IJ688" s="5"/>
      <c r="IK688" s="4"/>
      <c r="IL688" s="6"/>
      <c r="IM688" s="4"/>
      <c r="IN688" s="6"/>
      <c r="IO688" s="5"/>
      <c r="IP688" s="5"/>
      <c r="IQ688" s="4"/>
      <c r="IR688" s="6"/>
      <c r="IS688" s="4"/>
      <c r="IT688" s="6"/>
      <c r="IU688" s="5"/>
      <c r="IV688" s="5"/>
      <c r="IW688" s="4"/>
      <c r="IX688" s="6"/>
      <c r="IY688" s="4"/>
      <c r="IZ688" s="6"/>
      <c r="JA688" s="5"/>
      <c r="JB688" s="5"/>
      <c r="JC688" s="4"/>
      <c r="JD688" s="6"/>
      <c r="JE688" s="4"/>
      <c r="JF688" s="6"/>
      <c r="JG688" s="5"/>
      <c r="JH688" s="5"/>
      <c r="JI688" s="4"/>
      <c r="JJ688" s="6"/>
      <c r="JK688" s="4"/>
      <c r="JL688" s="6"/>
      <c r="JM688" s="5"/>
      <c r="JN688" s="5"/>
      <c r="JO688" s="4"/>
      <c r="JP688" s="6"/>
      <c r="JQ688" s="4"/>
      <c r="JR688" s="6"/>
      <c r="JS688" s="5"/>
      <c r="JT688" s="5"/>
      <c r="JU688" s="4"/>
      <c r="JV688" s="6"/>
      <c r="JW688" s="4"/>
      <c r="JX688" s="6"/>
      <c r="JY688" s="5"/>
      <c r="JZ688" s="5"/>
      <c r="KA688" s="4"/>
      <c r="KB688" s="6"/>
      <c r="KC688" s="4"/>
      <c r="KD688" s="6"/>
      <c r="KE688" s="5"/>
      <c r="KF688" s="5"/>
      <c r="KG688" s="4"/>
      <c r="KH688" s="6"/>
      <c r="KI688" s="4"/>
      <c r="KJ688" s="6"/>
      <c r="KK688" s="5"/>
      <c r="KL688" s="5"/>
    </row>
    <row r="689">
      <c r="A689" s="3" t="s">
        <v>85</v>
      </c>
      <c r="B689" s="3" t="s">
        <v>851</v>
      </c>
      <c r="C689" s="3" t="s">
        <v>921</v>
      </c>
      <c r="D689" s="3" t="s">
        <v>712</v>
      </c>
      <c r="E689" s="3" t="s">
        <v>888</v>
      </c>
      <c r="F689" s="3" t="s">
        <v>104</v>
      </c>
      <c r="G689" s="3" t="s">
        <v>104</v>
      </c>
      <c r="H689" s="3" t="s">
        <v>104</v>
      </c>
      <c r="I689" s="4"/>
      <c r="J689" s="4">
        <f>=ROUNDDOWN({0},0)</f>
      </c>
      <c r="K689" s="4"/>
      <c r="L689" s="5"/>
      <c r="M689" s="4"/>
      <c r="N689" s="4">
        <f>=ROUNDDOWN({0},0)</f>
      </c>
      <c r="O689" s="4"/>
      <c r="P689" s="5"/>
      <c r="Q689" s="4"/>
      <c r="R689" s="6"/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/>
      <c r="AD689" s="6"/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  <c r="AU689" s="4"/>
      <c r="AV689" s="6"/>
      <c r="AW689" s="4"/>
      <c r="AX689" s="6"/>
      <c r="AY689" s="5"/>
      <c r="AZ689" s="5"/>
      <c r="BA689" s="4"/>
      <c r="BB689" s="6"/>
      <c r="BC689" s="4"/>
      <c r="BD689" s="6"/>
      <c r="BE689" s="5"/>
      <c r="BF689" s="5"/>
      <c r="BG689" s="4"/>
      <c r="BH689" s="6"/>
      <c r="BI689" s="4"/>
      <c r="BJ689" s="6"/>
      <c r="BK689" s="5"/>
      <c r="BL689" s="5"/>
      <c r="BM689" s="4"/>
      <c r="BN689" s="6"/>
      <c r="BO689" s="4"/>
      <c r="BP689" s="6"/>
      <c r="BQ689" s="5"/>
      <c r="BR689" s="5"/>
      <c r="BS689" s="4"/>
      <c r="BT689" s="6"/>
      <c r="BU689" s="4"/>
      <c r="BV689" s="6"/>
      <c r="BW689" s="5"/>
      <c r="BX689" s="5"/>
      <c r="BY689" s="4"/>
      <c r="BZ689" s="6"/>
      <c r="CA689" s="4"/>
      <c r="CB689" s="6"/>
      <c r="CC689" s="5"/>
      <c r="CD689" s="5"/>
      <c r="CE689" s="4"/>
      <c r="CF689" s="6"/>
      <c r="CG689" s="4"/>
      <c r="CH689" s="6"/>
      <c r="CI689" s="5"/>
      <c r="CJ689" s="5"/>
      <c r="CK689" s="4"/>
      <c r="CL689" s="6"/>
      <c r="CM689" s="4"/>
      <c r="CN689" s="6"/>
      <c r="CO689" s="5"/>
      <c r="CP689" s="5"/>
      <c r="CQ689" s="4"/>
      <c r="CR689" s="6"/>
      <c r="CS689" s="4"/>
      <c r="CT689" s="6"/>
      <c r="CU689" s="5"/>
      <c r="CV689" s="5"/>
      <c r="CW689" s="4"/>
      <c r="CX689" s="6"/>
      <c r="CY689" s="4"/>
      <c r="CZ689" s="6"/>
      <c r="DA689" s="5"/>
      <c r="DB689" s="5"/>
      <c r="DC689" s="4"/>
      <c r="DD689" s="6"/>
      <c r="DE689" s="4"/>
      <c r="DF689" s="6"/>
      <c r="DG689" s="5"/>
      <c r="DH689" s="5"/>
      <c r="DI689" s="4"/>
      <c r="DJ689" s="6"/>
      <c r="DK689" s="4"/>
      <c r="DL689" s="6"/>
      <c r="DM689" s="5"/>
      <c r="DN689" s="5"/>
      <c r="DO689" s="4"/>
      <c r="DP689" s="6"/>
      <c r="DQ689" s="4"/>
      <c r="DR689" s="6"/>
      <c r="DS689" s="5"/>
      <c r="DT689" s="5"/>
      <c r="DU689" s="4"/>
      <c r="DV689" s="6"/>
      <c r="DW689" s="4"/>
      <c r="DX689" s="6"/>
      <c r="DY689" s="5"/>
      <c r="DZ689" s="5"/>
      <c r="EA689" s="4"/>
      <c r="EB689" s="6"/>
      <c r="EC689" s="4"/>
      <c r="ED689" s="6"/>
      <c r="EE689" s="5"/>
      <c r="EF689" s="5"/>
      <c r="EG689" s="4"/>
      <c r="EH689" s="6"/>
      <c r="EI689" s="4"/>
      <c r="EJ689" s="6"/>
      <c r="EK689" s="5"/>
      <c r="EL689" s="5"/>
      <c r="EM689" s="4"/>
      <c r="EN689" s="6"/>
      <c r="EO689" s="4"/>
      <c r="EP689" s="6"/>
      <c r="EQ689" s="5"/>
      <c r="ER689" s="5"/>
      <c r="ES689" s="4"/>
      <c r="ET689" s="6"/>
      <c r="EU689" s="4"/>
      <c r="EV689" s="6"/>
      <c r="EW689" s="5"/>
      <c r="EX689" s="5"/>
      <c r="EY689" s="4"/>
      <c r="EZ689" s="6"/>
      <c r="FA689" s="4"/>
      <c r="FB689" s="6"/>
      <c r="FC689" s="5"/>
      <c r="FD689" s="5"/>
      <c r="FE689" s="4"/>
      <c r="FF689" s="6"/>
      <c r="FG689" s="4"/>
      <c r="FH689" s="6"/>
      <c r="FI689" s="5"/>
      <c r="FJ689" s="5"/>
      <c r="FK689" s="4"/>
      <c r="FL689" s="6"/>
      <c r="FM689" s="4"/>
      <c r="FN689" s="6"/>
      <c r="FO689" s="5"/>
      <c r="FP689" s="5"/>
      <c r="FQ689" s="4"/>
      <c r="FR689" s="6"/>
      <c r="FS689" s="4"/>
      <c r="FT689" s="6"/>
      <c r="FU689" s="5"/>
      <c r="FV689" s="5"/>
      <c r="FW689" s="4"/>
      <c r="FX689" s="6"/>
      <c r="FY689" s="4"/>
      <c r="FZ689" s="6"/>
      <c r="GA689" s="5"/>
      <c r="GB689" s="5"/>
      <c r="GC689" s="4"/>
      <c r="GD689" s="6"/>
      <c r="GE689" s="4"/>
      <c r="GF689" s="6"/>
      <c r="GG689" s="5"/>
      <c r="GH689" s="5"/>
      <c r="GI689" s="4"/>
      <c r="GJ689" s="6"/>
      <c r="GK689" s="4"/>
      <c r="GL689" s="6"/>
      <c r="GM689" s="5"/>
      <c r="GN689" s="5"/>
      <c r="GO689" s="4"/>
      <c r="GP689" s="6"/>
      <c r="GQ689" s="4"/>
      <c r="GR689" s="6"/>
      <c r="GS689" s="5"/>
      <c r="GT689" s="5"/>
      <c r="GU689" s="4"/>
      <c r="GV689" s="6"/>
      <c r="GW689" s="4"/>
      <c r="GX689" s="6"/>
      <c r="GY689" s="5"/>
      <c r="GZ689" s="5"/>
      <c r="HA689" s="4"/>
      <c r="HB689" s="6"/>
      <c r="HC689" s="4"/>
      <c r="HD689" s="6"/>
      <c r="HE689" s="5"/>
      <c r="HF689" s="5"/>
      <c r="HG689" s="4"/>
      <c r="HH689" s="6"/>
      <c r="HI689" s="4"/>
      <c r="HJ689" s="6"/>
      <c r="HK689" s="5"/>
      <c r="HL689" s="5"/>
      <c r="HM689" s="4"/>
      <c r="HN689" s="6"/>
      <c r="HO689" s="4"/>
      <c r="HP689" s="6"/>
      <c r="HQ689" s="5"/>
      <c r="HR689" s="5"/>
      <c r="HS689" s="4"/>
      <c r="HT689" s="6"/>
      <c r="HU689" s="4"/>
      <c r="HV689" s="6"/>
      <c r="HW689" s="5"/>
      <c r="HX689" s="5"/>
      <c r="HY689" s="4"/>
      <c r="HZ689" s="6"/>
      <c r="IA689" s="4"/>
      <c r="IB689" s="6"/>
      <c r="IC689" s="5"/>
      <c r="ID689" s="5"/>
      <c r="IE689" s="4"/>
      <c r="IF689" s="6"/>
      <c r="IG689" s="4"/>
      <c r="IH689" s="6"/>
      <c r="II689" s="5"/>
      <c r="IJ689" s="5"/>
      <c r="IK689" s="4"/>
      <c r="IL689" s="6"/>
      <c r="IM689" s="4"/>
      <c r="IN689" s="6"/>
      <c r="IO689" s="5"/>
      <c r="IP689" s="5"/>
      <c r="IQ689" s="4"/>
      <c r="IR689" s="6"/>
      <c r="IS689" s="4"/>
      <c r="IT689" s="6"/>
      <c r="IU689" s="5"/>
      <c r="IV689" s="5"/>
      <c r="IW689" s="4"/>
      <c r="IX689" s="6"/>
      <c r="IY689" s="4"/>
      <c r="IZ689" s="6"/>
      <c r="JA689" s="5"/>
      <c r="JB689" s="5"/>
      <c r="JC689" s="4"/>
      <c r="JD689" s="6"/>
      <c r="JE689" s="4"/>
      <c r="JF689" s="6"/>
      <c r="JG689" s="5"/>
      <c r="JH689" s="5"/>
      <c r="JI689" s="4"/>
      <c r="JJ689" s="6"/>
      <c r="JK689" s="4"/>
      <c r="JL689" s="6"/>
      <c r="JM689" s="5"/>
      <c r="JN689" s="5"/>
      <c r="JO689" s="4"/>
      <c r="JP689" s="6"/>
      <c r="JQ689" s="4"/>
      <c r="JR689" s="6"/>
      <c r="JS689" s="5"/>
      <c r="JT689" s="5"/>
      <c r="JU689" s="4"/>
      <c r="JV689" s="6"/>
      <c r="JW689" s="4"/>
      <c r="JX689" s="6"/>
      <c r="JY689" s="5"/>
      <c r="JZ689" s="5"/>
      <c r="KA689" s="4"/>
      <c r="KB689" s="6"/>
      <c r="KC689" s="4"/>
      <c r="KD689" s="6"/>
      <c r="KE689" s="5"/>
      <c r="KF689" s="5"/>
      <c r="KG689" s="4"/>
      <c r="KH689" s="6"/>
      <c r="KI689" s="4"/>
      <c r="KJ689" s="6"/>
      <c r="KK689" s="5"/>
      <c r="KL689" s="5"/>
    </row>
    <row r="690">
      <c r="A690" s="3" t="s">
        <v>85</v>
      </c>
      <c r="B690" s="3" t="s">
        <v>922</v>
      </c>
      <c r="C690" s="3" t="s">
        <v>87</v>
      </c>
      <c r="D690" s="3" t="s">
        <v>88</v>
      </c>
      <c r="E690" s="3" t="s">
        <v>923</v>
      </c>
      <c r="F690" s="3" t="s">
        <v>104</v>
      </c>
      <c r="G690" s="3" t="s">
        <v>104</v>
      </c>
      <c r="H690" s="3" t="s">
        <v>104</v>
      </c>
      <c r="I690" s="4"/>
      <c r="J690" s="4">
        <f>=ROUNDDOWN({0},0)</f>
      </c>
      <c r="K690" s="4">
        <v>170</v>
      </c>
      <c r="L690" s="5">
        <v>1</v>
      </c>
      <c r="M690" s="4"/>
      <c r="N690" s="4">
        <f>=ROUNDDOWN({0},0)</f>
      </c>
      <c r="O690" s="4"/>
      <c r="P690" s="5"/>
      <c r="Q690" s="4">
        <v>11</v>
      </c>
      <c r="R690" s="6">
        <v>2026.95</v>
      </c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>
        <v>5</v>
      </c>
      <c r="AD690" s="6">
        <v>763.4</v>
      </c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  <c r="AU690" s="4">
        <v>2</v>
      </c>
      <c r="AV690" s="6">
        <v>412.12</v>
      </c>
      <c r="AW690" s="4"/>
      <c r="AX690" s="6"/>
      <c r="AY690" s="5"/>
      <c r="AZ690" s="5"/>
      <c r="BA690" s="4">
        <v>1</v>
      </c>
      <c r="BB690" s="6">
        <v>285.99</v>
      </c>
      <c r="BC690" s="4"/>
      <c r="BD690" s="6"/>
      <c r="BE690" s="5"/>
      <c r="BF690" s="5"/>
      <c r="BG690" s="4"/>
      <c r="BH690" s="6"/>
      <c r="BI690" s="4"/>
      <c r="BJ690" s="6"/>
      <c r="BK690" s="5"/>
      <c r="BL690" s="5"/>
      <c r="BM690" s="4">
        <v>1</v>
      </c>
      <c r="BN690" s="6">
        <v>220.5</v>
      </c>
      <c r="BO690" s="4"/>
      <c r="BP690" s="6"/>
      <c r="BQ690" s="5"/>
      <c r="BR690" s="5"/>
      <c r="BS690" s="4"/>
      <c r="BT690" s="6"/>
      <c r="BU690" s="4"/>
      <c r="BV690" s="6"/>
      <c r="BW690" s="5"/>
      <c r="BX690" s="5"/>
      <c r="BY690" s="4"/>
      <c r="BZ690" s="6"/>
      <c r="CA690" s="4"/>
      <c r="CB690" s="6"/>
      <c r="CC690" s="5"/>
      <c r="CD690" s="5"/>
      <c r="CE690" s="4"/>
      <c r="CF690" s="6"/>
      <c r="CG690" s="4"/>
      <c r="CH690" s="6"/>
      <c r="CI690" s="5"/>
      <c r="CJ690" s="5"/>
      <c r="CK690" s="4">
        <v>1</v>
      </c>
      <c r="CL690" s="6">
        <v>126.88</v>
      </c>
      <c r="CM690" s="4"/>
      <c r="CN690" s="6"/>
      <c r="CO690" s="5"/>
      <c r="CP690" s="5"/>
      <c r="CQ690" s="4">
        <v>1</v>
      </c>
      <c r="CR690" s="6">
        <v>218.06</v>
      </c>
      <c r="CS690" s="4"/>
      <c r="CT690" s="6"/>
      <c r="CU690" s="5"/>
      <c r="CV690" s="5"/>
      <c r="CW690" s="4"/>
      <c r="CX690" s="6"/>
      <c r="CY690" s="4"/>
      <c r="CZ690" s="6"/>
      <c r="DA690" s="5"/>
      <c r="DB690" s="5"/>
      <c r="DC690" s="4"/>
      <c r="DD690" s="6"/>
      <c r="DE690" s="4"/>
      <c r="DF690" s="6"/>
      <c r="DG690" s="5"/>
      <c r="DH690" s="5"/>
      <c r="DI690" s="4"/>
      <c r="DJ690" s="6"/>
      <c r="DK690" s="4"/>
      <c r="DL690" s="6"/>
      <c r="DM690" s="5"/>
      <c r="DN690" s="5"/>
      <c r="DO690" s="4"/>
      <c r="DP690" s="6"/>
      <c r="DQ690" s="4"/>
      <c r="DR690" s="6"/>
      <c r="DS690" s="5"/>
      <c r="DT690" s="5"/>
      <c r="DU690" s="4"/>
      <c r="DV690" s="6"/>
      <c r="DW690" s="4"/>
      <c r="DX690" s="6"/>
      <c r="DY690" s="5"/>
      <c r="DZ690" s="5"/>
      <c r="EA690" s="4"/>
      <c r="EB690" s="6"/>
      <c r="EC690" s="4"/>
      <c r="ED690" s="6"/>
      <c r="EE690" s="5"/>
      <c r="EF690" s="5"/>
      <c r="EG690" s="4"/>
      <c r="EH690" s="6"/>
      <c r="EI690" s="4"/>
      <c r="EJ690" s="6"/>
      <c r="EK690" s="5"/>
      <c r="EL690" s="5"/>
      <c r="EM690" s="4"/>
      <c r="EN690" s="6"/>
      <c r="EO690" s="4"/>
      <c r="EP690" s="6"/>
      <c r="EQ690" s="5"/>
      <c r="ER690" s="5"/>
      <c r="ES690" s="4"/>
      <c r="ET690" s="6"/>
      <c r="EU690" s="4"/>
      <c r="EV690" s="6"/>
      <c r="EW690" s="5"/>
      <c r="EX690" s="5"/>
      <c r="EY690" s="4"/>
      <c r="EZ690" s="6"/>
      <c r="FA690" s="4"/>
      <c r="FB690" s="6"/>
      <c r="FC690" s="5"/>
      <c r="FD690" s="5"/>
      <c r="FE690" s="4"/>
      <c r="FF690" s="6"/>
      <c r="FG690" s="4"/>
      <c r="FH690" s="6"/>
      <c r="FI690" s="5"/>
      <c r="FJ690" s="5"/>
      <c r="FK690" s="4"/>
      <c r="FL690" s="6"/>
      <c r="FM690" s="4"/>
      <c r="FN690" s="6"/>
      <c r="FO690" s="5"/>
      <c r="FP690" s="5"/>
      <c r="FQ690" s="4"/>
      <c r="FR690" s="6"/>
      <c r="FS690" s="4"/>
      <c r="FT690" s="6"/>
      <c r="FU690" s="5"/>
      <c r="FV690" s="5"/>
      <c r="FW690" s="4"/>
      <c r="FX690" s="6"/>
      <c r="FY690" s="4"/>
      <c r="FZ690" s="6"/>
      <c r="GA690" s="5"/>
      <c r="GB690" s="5"/>
      <c r="GC690" s="4"/>
      <c r="GD690" s="6"/>
      <c r="GE690" s="4"/>
      <c r="GF690" s="6"/>
      <c r="GG690" s="5"/>
      <c r="GH690" s="5"/>
      <c r="GI690" s="4"/>
      <c r="GJ690" s="6"/>
      <c r="GK690" s="4"/>
      <c r="GL690" s="6"/>
      <c r="GM690" s="5"/>
      <c r="GN690" s="5"/>
      <c r="GO690" s="4"/>
      <c r="GP690" s="6"/>
      <c r="GQ690" s="4"/>
      <c r="GR690" s="6"/>
      <c r="GS690" s="5"/>
      <c r="GT690" s="5"/>
      <c r="GU690" s="4"/>
      <c r="GV690" s="6"/>
      <c r="GW690" s="4"/>
      <c r="GX690" s="6"/>
      <c r="GY690" s="5"/>
      <c r="GZ690" s="5"/>
      <c r="HA690" s="4"/>
      <c r="HB690" s="6"/>
      <c r="HC690" s="4"/>
      <c r="HD690" s="6"/>
      <c r="HE690" s="5"/>
      <c r="HF690" s="5"/>
      <c r="HG690" s="4"/>
      <c r="HH690" s="6"/>
      <c r="HI690" s="4"/>
      <c r="HJ690" s="6"/>
      <c r="HK690" s="5"/>
      <c r="HL690" s="5"/>
      <c r="HM690" s="4"/>
      <c r="HN690" s="6"/>
      <c r="HO690" s="4"/>
      <c r="HP690" s="6"/>
      <c r="HQ690" s="5"/>
      <c r="HR690" s="5"/>
      <c r="HS690" s="4"/>
      <c r="HT690" s="6"/>
      <c r="HU690" s="4"/>
      <c r="HV690" s="6"/>
      <c r="HW690" s="5"/>
      <c r="HX690" s="5"/>
      <c r="HY690" s="4"/>
      <c r="HZ690" s="6"/>
      <c r="IA690" s="4"/>
      <c r="IB690" s="6"/>
      <c r="IC690" s="5"/>
      <c r="ID690" s="5"/>
      <c r="IE690" s="4"/>
      <c r="IF690" s="6"/>
      <c r="IG690" s="4"/>
      <c r="IH690" s="6"/>
      <c r="II690" s="5"/>
      <c r="IJ690" s="5"/>
      <c r="IK690" s="4"/>
      <c r="IL690" s="6"/>
      <c r="IM690" s="4"/>
      <c r="IN690" s="6"/>
      <c r="IO690" s="5"/>
      <c r="IP690" s="5"/>
      <c r="IQ690" s="4"/>
      <c r="IR690" s="6"/>
      <c r="IS690" s="4"/>
      <c r="IT690" s="6"/>
      <c r="IU690" s="5"/>
      <c r="IV690" s="5"/>
      <c r="IW690" s="4"/>
      <c r="IX690" s="6"/>
      <c r="IY690" s="4"/>
      <c r="IZ690" s="6"/>
      <c r="JA690" s="5"/>
      <c r="JB690" s="5"/>
      <c r="JC690" s="4"/>
      <c r="JD690" s="6"/>
      <c r="JE690" s="4"/>
      <c r="JF690" s="6"/>
      <c r="JG690" s="5"/>
      <c r="JH690" s="5"/>
      <c r="JI690" s="4"/>
      <c r="JJ690" s="6"/>
      <c r="JK690" s="4"/>
      <c r="JL690" s="6"/>
      <c r="JM690" s="5"/>
      <c r="JN690" s="5"/>
      <c r="JO690" s="4"/>
      <c r="JP690" s="6"/>
      <c r="JQ690" s="4"/>
      <c r="JR690" s="6"/>
      <c r="JS690" s="5"/>
      <c r="JT690" s="5"/>
      <c r="JU690" s="4"/>
      <c r="JV690" s="6"/>
      <c r="JW690" s="4"/>
      <c r="JX690" s="6"/>
      <c r="JY690" s="5"/>
      <c r="JZ690" s="5"/>
      <c r="KA690" s="4"/>
      <c r="KB690" s="6"/>
      <c r="KC690" s="4"/>
      <c r="KD690" s="6"/>
      <c r="KE690" s="5"/>
      <c r="KF690" s="5"/>
      <c r="KG690" s="4"/>
      <c r="KH690" s="6"/>
      <c r="KI690" s="4"/>
      <c r="KJ690" s="6"/>
      <c r="KK690" s="5"/>
      <c r="KL690" s="5"/>
    </row>
    <row r="691">
      <c r="A691" s="3" t="s">
        <v>85</v>
      </c>
      <c r="B691" s="3" t="s">
        <v>922</v>
      </c>
      <c r="C691" s="3" t="s">
        <v>449</v>
      </c>
      <c r="D691" s="3" t="s">
        <v>519</v>
      </c>
      <c r="E691" s="3" t="s">
        <v>924</v>
      </c>
      <c r="F691" s="3" t="s">
        <v>924</v>
      </c>
      <c r="G691" s="3" t="s">
        <v>924</v>
      </c>
      <c r="H691" s="3" t="s">
        <v>104</v>
      </c>
      <c r="I691" s="4"/>
      <c r="J691" s="4">
        <f>=ROUNDDOWN({0},0)</f>
      </c>
      <c r="K691" s="4"/>
      <c r="L691" s="5">
        <v>1</v>
      </c>
      <c r="M691" s="4"/>
      <c r="N691" s="4">
        <f>=ROUNDDOWN({0},0)</f>
      </c>
      <c r="O691" s="4"/>
      <c r="P691" s="5"/>
      <c r="Q691" s="4">
        <v>8</v>
      </c>
      <c r="R691" s="6">
        <v>768.95</v>
      </c>
      <c r="S691" s="4"/>
      <c r="T691" s="6"/>
      <c r="U691" s="5"/>
      <c r="V691" s="5"/>
      <c r="W691" s="4"/>
      <c r="X691" s="6"/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>
        <v>2</v>
      </c>
      <c r="AP691" s="6">
        <v>159.12</v>
      </c>
      <c r="AQ691" s="4"/>
      <c r="AR691" s="6"/>
      <c r="AS691" s="5"/>
      <c r="AT691" s="5"/>
      <c r="AU691" s="4"/>
      <c r="AV691" s="6"/>
      <c r="AW691" s="4"/>
      <c r="AX691" s="6"/>
      <c r="AY691" s="5"/>
      <c r="AZ691" s="5"/>
      <c r="BA691" s="4"/>
      <c r="BB691" s="6"/>
      <c r="BC691" s="4"/>
      <c r="BD691" s="6"/>
      <c r="BE691" s="5"/>
      <c r="BF691" s="5"/>
      <c r="BG691" s="4"/>
      <c r="BH691" s="6"/>
      <c r="BI691" s="4"/>
      <c r="BJ691" s="6"/>
      <c r="BK691" s="5"/>
      <c r="BL691" s="5"/>
      <c r="BM691" s="4">
        <v>6</v>
      </c>
      <c r="BN691" s="6">
        <v>609.83</v>
      </c>
      <c r="BO691" s="4"/>
      <c r="BP691" s="6"/>
      <c r="BQ691" s="5"/>
      <c r="BR691" s="5"/>
      <c r="BS691" s="4"/>
      <c r="BT691" s="6"/>
      <c r="BU691" s="4"/>
      <c r="BV691" s="6"/>
      <c r="BW691" s="5"/>
      <c r="BX691" s="5"/>
      <c r="BY691" s="4"/>
      <c r="BZ691" s="6"/>
      <c r="CA691" s="4"/>
      <c r="CB691" s="6"/>
      <c r="CC691" s="5"/>
      <c r="CD691" s="5"/>
      <c r="CE691" s="4"/>
      <c r="CF691" s="6"/>
      <c r="CG691" s="4"/>
      <c r="CH691" s="6"/>
      <c r="CI691" s="5"/>
      <c r="CJ691" s="5"/>
      <c r="CK691" s="4"/>
      <c r="CL691" s="6"/>
      <c r="CM691" s="4"/>
      <c r="CN691" s="6"/>
      <c r="CO691" s="5"/>
      <c r="CP691" s="5"/>
      <c r="CQ691" s="4"/>
      <c r="CR691" s="6"/>
      <c r="CS691" s="4"/>
      <c r="CT691" s="6"/>
      <c r="CU691" s="5"/>
      <c r="CV691" s="5"/>
      <c r="CW691" s="4"/>
      <c r="CX691" s="6"/>
      <c r="CY691" s="4"/>
      <c r="CZ691" s="6"/>
      <c r="DA691" s="5"/>
      <c r="DB691" s="5"/>
      <c r="DC691" s="4"/>
      <c r="DD691" s="6"/>
      <c r="DE691" s="4"/>
      <c r="DF691" s="6"/>
      <c r="DG691" s="5"/>
      <c r="DH691" s="5"/>
      <c r="DI691" s="4"/>
      <c r="DJ691" s="6"/>
      <c r="DK691" s="4"/>
      <c r="DL691" s="6"/>
      <c r="DM691" s="5"/>
      <c r="DN691" s="5"/>
      <c r="DO691" s="4"/>
      <c r="DP691" s="6"/>
      <c r="DQ691" s="4"/>
      <c r="DR691" s="6"/>
      <c r="DS691" s="5"/>
      <c r="DT691" s="5"/>
      <c r="DU691" s="4"/>
      <c r="DV691" s="6"/>
      <c r="DW691" s="4"/>
      <c r="DX691" s="6"/>
      <c r="DY691" s="5"/>
      <c r="DZ691" s="5"/>
      <c r="EA691" s="4"/>
      <c r="EB691" s="6"/>
      <c r="EC691" s="4"/>
      <c r="ED691" s="6"/>
      <c r="EE691" s="5"/>
      <c r="EF691" s="5"/>
      <c r="EG691" s="4"/>
      <c r="EH691" s="6"/>
      <c r="EI691" s="4"/>
      <c r="EJ691" s="6"/>
      <c r="EK691" s="5"/>
      <c r="EL691" s="5"/>
      <c r="EM691" s="4"/>
      <c r="EN691" s="6"/>
      <c r="EO691" s="4"/>
      <c r="EP691" s="6"/>
      <c r="EQ691" s="5"/>
      <c r="ER691" s="5"/>
      <c r="ES691" s="4"/>
      <c r="ET691" s="6"/>
      <c r="EU691" s="4"/>
      <c r="EV691" s="6"/>
      <c r="EW691" s="5"/>
      <c r="EX691" s="5"/>
      <c r="EY691" s="4"/>
      <c r="EZ691" s="6"/>
      <c r="FA691" s="4"/>
      <c r="FB691" s="6"/>
      <c r="FC691" s="5"/>
      <c r="FD691" s="5"/>
      <c r="FE691" s="4"/>
      <c r="FF691" s="6"/>
      <c r="FG691" s="4"/>
      <c r="FH691" s="6"/>
      <c r="FI691" s="5"/>
      <c r="FJ691" s="5"/>
      <c r="FK691" s="4"/>
      <c r="FL691" s="6"/>
      <c r="FM691" s="4"/>
      <c r="FN691" s="6"/>
      <c r="FO691" s="5"/>
      <c r="FP691" s="5"/>
      <c r="FQ691" s="4"/>
      <c r="FR691" s="6"/>
      <c r="FS691" s="4"/>
      <c r="FT691" s="6"/>
      <c r="FU691" s="5"/>
      <c r="FV691" s="5"/>
      <c r="FW691" s="4"/>
      <c r="FX691" s="6"/>
      <c r="FY691" s="4"/>
      <c r="FZ691" s="6"/>
      <c r="GA691" s="5"/>
      <c r="GB691" s="5"/>
      <c r="GC691" s="4"/>
      <c r="GD691" s="6"/>
      <c r="GE691" s="4"/>
      <c r="GF691" s="6"/>
      <c r="GG691" s="5"/>
      <c r="GH691" s="5"/>
      <c r="GI691" s="4"/>
      <c r="GJ691" s="6"/>
      <c r="GK691" s="4"/>
      <c r="GL691" s="6"/>
      <c r="GM691" s="5"/>
      <c r="GN691" s="5"/>
      <c r="GO691" s="4"/>
      <c r="GP691" s="6"/>
      <c r="GQ691" s="4"/>
      <c r="GR691" s="6"/>
      <c r="GS691" s="5"/>
      <c r="GT691" s="5"/>
      <c r="GU691" s="4"/>
      <c r="GV691" s="6"/>
      <c r="GW691" s="4"/>
      <c r="GX691" s="6"/>
      <c r="GY691" s="5"/>
      <c r="GZ691" s="5"/>
      <c r="HA691" s="4"/>
      <c r="HB691" s="6"/>
      <c r="HC691" s="4"/>
      <c r="HD691" s="6"/>
      <c r="HE691" s="5"/>
      <c r="HF691" s="5"/>
      <c r="HG691" s="4"/>
      <c r="HH691" s="6"/>
      <c r="HI691" s="4"/>
      <c r="HJ691" s="6"/>
      <c r="HK691" s="5"/>
      <c r="HL691" s="5"/>
      <c r="HM691" s="4"/>
      <c r="HN691" s="6"/>
      <c r="HO691" s="4"/>
      <c r="HP691" s="6"/>
      <c r="HQ691" s="5"/>
      <c r="HR691" s="5"/>
      <c r="HS691" s="4"/>
      <c r="HT691" s="6"/>
      <c r="HU691" s="4"/>
      <c r="HV691" s="6"/>
      <c r="HW691" s="5"/>
      <c r="HX691" s="5"/>
      <c r="HY691" s="4"/>
      <c r="HZ691" s="6"/>
      <c r="IA691" s="4"/>
      <c r="IB691" s="6"/>
      <c r="IC691" s="5"/>
      <c r="ID691" s="5"/>
      <c r="IE691" s="4"/>
      <c r="IF691" s="6"/>
      <c r="IG691" s="4"/>
      <c r="IH691" s="6"/>
      <c r="II691" s="5"/>
      <c r="IJ691" s="5"/>
      <c r="IK691" s="4"/>
      <c r="IL691" s="6"/>
      <c r="IM691" s="4"/>
      <c r="IN691" s="6"/>
      <c r="IO691" s="5"/>
      <c r="IP691" s="5"/>
      <c r="IQ691" s="4"/>
      <c r="IR691" s="6"/>
      <c r="IS691" s="4"/>
      <c r="IT691" s="6"/>
      <c r="IU691" s="5"/>
      <c r="IV691" s="5"/>
      <c r="IW691" s="4"/>
      <c r="IX691" s="6"/>
      <c r="IY691" s="4"/>
      <c r="IZ691" s="6"/>
      <c r="JA691" s="5"/>
      <c r="JB691" s="5"/>
      <c r="JC691" s="4"/>
      <c r="JD691" s="6"/>
      <c r="JE691" s="4"/>
      <c r="JF691" s="6"/>
      <c r="JG691" s="5"/>
      <c r="JH691" s="5"/>
      <c r="JI691" s="4"/>
      <c r="JJ691" s="6"/>
      <c r="JK691" s="4"/>
      <c r="JL691" s="6"/>
      <c r="JM691" s="5"/>
      <c r="JN691" s="5"/>
      <c r="JO691" s="4"/>
      <c r="JP691" s="6"/>
      <c r="JQ691" s="4"/>
      <c r="JR691" s="6"/>
      <c r="JS691" s="5"/>
      <c r="JT691" s="5"/>
      <c r="JU691" s="4"/>
      <c r="JV691" s="6"/>
      <c r="JW691" s="4"/>
      <c r="JX691" s="6"/>
      <c r="JY691" s="5"/>
      <c r="JZ691" s="5"/>
      <c r="KA691" s="4"/>
      <c r="KB691" s="6"/>
      <c r="KC691" s="4"/>
      <c r="KD691" s="6"/>
      <c r="KE691" s="5"/>
      <c r="KF691" s="5"/>
      <c r="KG691" s="4"/>
      <c r="KH691" s="6"/>
      <c r="KI691" s="4"/>
      <c r="KJ691" s="6"/>
      <c r="KK691" s="5"/>
      <c r="KL691" s="5"/>
    </row>
    <row r="692">
      <c r="A692" s="3" t="s">
        <v>85</v>
      </c>
      <c r="B692" s="3" t="s">
        <v>922</v>
      </c>
      <c r="C692" s="3" t="s">
        <v>449</v>
      </c>
      <c r="D692" s="3" t="s">
        <v>519</v>
      </c>
      <c r="E692" s="3" t="s">
        <v>924</v>
      </c>
      <c r="F692" s="3" t="s">
        <v>924</v>
      </c>
      <c r="G692" s="3" t="s">
        <v>104</v>
      </c>
      <c r="H692" s="3" t="s">
        <v>104</v>
      </c>
      <c r="I692" s="4"/>
      <c r="J692" s="4">
        <f>=ROUNDDOWN({0},0)</f>
      </c>
      <c r="K692" s="4"/>
      <c r="L692" s="5">
        <v>1</v>
      </c>
      <c r="M692" s="4"/>
      <c r="N692" s="4">
        <f>=ROUNDDOWN({0},0)</f>
      </c>
      <c r="O692" s="4"/>
      <c r="P692" s="5"/>
      <c r="Q692" s="4">
        <v>6</v>
      </c>
      <c r="R692" s="6">
        <v>556.84</v>
      </c>
      <c r="S692" s="4"/>
      <c r="T692" s="6"/>
      <c r="U692" s="5"/>
      <c r="V692" s="5"/>
      <c r="W692" s="4"/>
      <c r="X692" s="6"/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>
        <v>2</v>
      </c>
      <c r="AP692" s="6">
        <v>176.12</v>
      </c>
      <c r="AQ692" s="4"/>
      <c r="AR692" s="6"/>
      <c r="AS692" s="5"/>
      <c r="AT692" s="5"/>
      <c r="AU692" s="4"/>
      <c r="AV692" s="6"/>
      <c r="AW692" s="4"/>
      <c r="AX692" s="6"/>
      <c r="AY692" s="5"/>
      <c r="AZ692" s="5"/>
      <c r="BA692" s="4"/>
      <c r="BB692" s="6"/>
      <c r="BC692" s="4"/>
      <c r="BD692" s="6"/>
      <c r="BE692" s="5"/>
      <c r="BF692" s="5"/>
      <c r="BG692" s="4"/>
      <c r="BH692" s="6"/>
      <c r="BI692" s="4"/>
      <c r="BJ692" s="6"/>
      <c r="BK692" s="5"/>
      <c r="BL692" s="5"/>
      <c r="BM692" s="4">
        <v>4</v>
      </c>
      <c r="BN692" s="6">
        <v>380.72</v>
      </c>
      <c r="BO692" s="4"/>
      <c r="BP692" s="6"/>
      <c r="BQ692" s="5"/>
      <c r="BR692" s="5"/>
      <c r="BS692" s="4"/>
      <c r="BT692" s="6"/>
      <c r="BU692" s="4"/>
      <c r="BV692" s="6"/>
      <c r="BW692" s="5"/>
      <c r="BX692" s="5"/>
      <c r="BY692" s="4"/>
      <c r="BZ692" s="6"/>
      <c r="CA692" s="4"/>
      <c r="CB692" s="6"/>
      <c r="CC692" s="5"/>
      <c r="CD692" s="5"/>
      <c r="CE692" s="4"/>
      <c r="CF692" s="6"/>
      <c r="CG692" s="4"/>
      <c r="CH692" s="6"/>
      <c r="CI692" s="5"/>
      <c r="CJ692" s="5"/>
      <c r="CK692" s="4"/>
      <c r="CL692" s="6"/>
      <c r="CM692" s="4"/>
      <c r="CN692" s="6"/>
      <c r="CO692" s="5"/>
      <c r="CP692" s="5"/>
      <c r="CQ692" s="4"/>
      <c r="CR692" s="6"/>
      <c r="CS692" s="4"/>
      <c r="CT692" s="6"/>
      <c r="CU692" s="5"/>
      <c r="CV692" s="5"/>
      <c r="CW692" s="4"/>
      <c r="CX692" s="6"/>
      <c r="CY692" s="4"/>
      <c r="CZ692" s="6"/>
      <c r="DA692" s="5"/>
      <c r="DB692" s="5"/>
      <c r="DC692" s="4"/>
      <c r="DD692" s="6"/>
      <c r="DE692" s="4"/>
      <c r="DF692" s="6"/>
      <c r="DG692" s="5"/>
      <c r="DH692" s="5"/>
      <c r="DI692" s="4"/>
      <c r="DJ692" s="6"/>
      <c r="DK692" s="4"/>
      <c r="DL692" s="6"/>
      <c r="DM692" s="5"/>
      <c r="DN692" s="5"/>
      <c r="DO692" s="4"/>
      <c r="DP692" s="6"/>
      <c r="DQ692" s="4"/>
      <c r="DR692" s="6"/>
      <c r="DS692" s="5"/>
      <c r="DT692" s="5"/>
      <c r="DU692" s="4"/>
      <c r="DV692" s="6"/>
      <c r="DW692" s="4"/>
      <c r="DX692" s="6"/>
      <c r="DY692" s="5"/>
      <c r="DZ692" s="5"/>
      <c r="EA692" s="4"/>
      <c r="EB692" s="6"/>
      <c r="EC692" s="4"/>
      <c r="ED692" s="6"/>
      <c r="EE692" s="5"/>
      <c r="EF692" s="5"/>
      <c r="EG692" s="4"/>
      <c r="EH692" s="6"/>
      <c r="EI692" s="4"/>
      <c r="EJ692" s="6"/>
      <c r="EK692" s="5"/>
      <c r="EL692" s="5"/>
      <c r="EM692" s="4"/>
      <c r="EN692" s="6"/>
      <c r="EO692" s="4"/>
      <c r="EP692" s="6"/>
      <c r="EQ692" s="5"/>
      <c r="ER692" s="5"/>
      <c r="ES692" s="4"/>
      <c r="ET692" s="6"/>
      <c r="EU692" s="4"/>
      <c r="EV692" s="6"/>
      <c r="EW692" s="5"/>
      <c r="EX692" s="5"/>
      <c r="EY692" s="4"/>
      <c r="EZ692" s="6"/>
      <c r="FA692" s="4"/>
      <c r="FB692" s="6"/>
      <c r="FC692" s="5"/>
      <c r="FD692" s="5"/>
      <c r="FE692" s="4"/>
      <c r="FF692" s="6"/>
      <c r="FG692" s="4"/>
      <c r="FH692" s="6"/>
      <c r="FI692" s="5"/>
      <c r="FJ692" s="5"/>
      <c r="FK692" s="4"/>
      <c r="FL692" s="6"/>
      <c r="FM692" s="4"/>
      <c r="FN692" s="6"/>
      <c r="FO692" s="5"/>
      <c r="FP692" s="5"/>
      <c r="FQ692" s="4"/>
      <c r="FR692" s="6"/>
      <c r="FS692" s="4"/>
      <c r="FT692" s="6"/>
      <c r="FU692" s="5"/>
      <c r="FV692" s="5"/>
      <c r="FW692" s="4"/>
      <c r="FX692" s="6"/>
      <c r="FY692" s="4"/>
      <c r="FZ692" s="6"/>
      <c r="GA692" s="5"/>
      <c r="GB692" s="5"/>
      <c r="GC692" s="4"/>
      <c r="GD692" s="6"/>
      <c r="GE692" s="4"/>
      <c r="GF692" s="6"/>
      <c r="GG692" s="5"/>
      <c r="GH692" s="5"/>
      <c r="GI692" s="4"/>
      <c r="GJ692" s="6"/>
      <c r="GK692" s="4"/>
      <c r="GL692" s="6"/>
      <c r="GM692" s="5"/>
      <c r="GN692" s="5"/>
      <c r="GO692" s="4"/>
      <c r="GP692" s="6"/>
      <c r="GQ692" s="4"/>
      <c r="GR692" s="6"/>
      <c r="GS692" s="5"/>
      <c r="GT692" s="5"/>
      <c r="GU692" s="4"/>
      <c r="GV692" s="6"/>
      <c r="GW692" s="4"/>
      <c r="GX692" s="6"/>
      <c r="GY692" s="5"/>
      <c r="GZ692" s="5"/>
      <c r="HA692" s="4"/>
      <c r="HB692" s="6"/>
      <c r="HC692" s="4"/>
      <c r="HD692" s="6"/>
      <c r="HE692" s="5"/>
      <c r="HF692" s="5"/>
      <c r="HG692" s="4"/>
      <c r="HH692" s="6"/>
      <c r="HI692" s="4"/>
      <c r="HJ692" s="6"/>
      <c r="HK692" s="5"/>
      <c r="HL692" s="5"/>
      <c r="HM692" s="4"/>
      <c r="HN692" s="6"/>
      <c r="HO692" s="4"/>
      <c r="HP692" s="6"/>
      <c r="HQ692" s="5"/>
      <c r="HR692" s="5"/>
      <c r="HS692" s="4"/>
      <c r="HT692" s="6"/>
      <c r="HU692" s="4"/>
      <c r="HV692" s="6"/>
      <c r="HW692" s="5"/>
      <c r="HX692" s="5"/>
      <c r="HY692" s="4"/>
      <c r="HZ692" s="6"/>
      <c r="IA692" s="4"/>
      <c r="IB692" s="6"/>
      <c r="IC692" s="5"/>
      <c r="ID692" s="5"/>
      <c r="IE692" s="4"/>
      <c r="IF692" s="6"/>
      <c r="IG692" s="4"/>
      <c r="IH692" s="6"/>
      <c r="II692" s="5"/>
      <c r="IJ692" s="5"/>
      <c r="IK692" s="4"/>
      <c r="IL692" s="6"/>
      <c r="IM692" s="4"/>
      <c r="IN692" s="6"/>
      <c r="IO692" s="5"/>
      <c r="IP692" s="5"/>
      <c r="IQ692" s="4"/>
      <c r="IR692" s="6"/>
      <c r="IS692" s="4"/>
      <c r="IT692" s="6"/>
      <c r="IU692" s="5"/>
      <c r="IV692" s="5"/>
      <c r="IW692" s="4"/>
      <c r="IX692" s="6"/>
      <c r="IY692" s="4"/>
      <c r="IZ692" s="6"/>
      <c r="JA692" s="5"/>
      <c r="JB692" s="5"/>
      <c r="JC692" s="4"/>
      <c r="JD692" s="6"/>
      <c r="JE692" s="4"/>
      <c r="JF692" s="6"/>
      <c r="JG692" s="5"/>
      <c r="JH692" s="5"/>
      <c r="JI692" s="4"/>
      <c r="JJ692" s="6"/>
      <c r="JK692" s="4"/>
      <c r="JL692" s="6"/>
      <c r="JM692" s="5"/>
      <c r="JN692" s="5"/>
      <c r="JO692" s="4"/>
      <c r="JP692" s="6"/>
      <c r="JQ692" s="4"/>
      <c r="JR692" s="6"/>
      <c r="JS692" s="5"/>
      <c r="JT692" s="5"/>
      <c r="JU692" s="4"/>
      <c r="JV692" s="6"/>
      <c r="JW692" s="4"/>
      <c r="JX692" s="6"/>
      <c r="JY692" s="5"/>
      <c r="JZ692" s="5"/>
      <c r="KA692" s="4"/>
      <c r="KB692" s="6"/>
      <c r="KC692" s="4"/>
      <c r="KD692" s="6"/>
      <c r="KE692" s="5"/>
      <c r="KF692" s="5"/>
      <c r="KG692" s="4"/>
      <c r="KH692" s="6"/>
      <c r="KI692" s="4"/>
      <c r="KJ692" s="6"/>
      <c r="KK692" s="5"/>
      <c r="KL692" s="5"/>
    </row>
    <row r="693">
      <c r="A693" s="3" t="s">
        <v>85</v>
      </c>
      <c r="B693" s="3" t="s">
        <v>922</v>
      </c>
      <c r="C693" s="3" t="s">
        <v>550</v>
      </c>
      <c r="D693" s="3" t="s">
        <v>551</v>
      </c>
      <c r="E693" s="3" t="s">
        <v>923</v>
      </c>
      <c r="F693" s="3" t="s">
        <v>923</v>
      </c>
      <c r="G693" s="3" t="s">
        <v>923</v>
      </c>
      <c r="H693" s="3" t="s">
        <v>104</v>
      </c>
      <c r="I693" s="4"/>
      <c r="J693" s="4">
        <f>=ROUNDDOWN({0},0)</f>
      </c>
      <c r="K693" s="4"/>
      <c r="L693" s="5">
        <v>1</v>
      </c>
      <c r="M693" s="4"/>
      <c r="N693" s="4">
        <f>=ROUNDDOWN({0},0)</f>
      </c>
      <c r="O693" s="4"/>
      <c r="P693" s="5"/>
      <c r="Q693" s="4">
        <v>9</v>
      </c>
      <c r="R693" s="6">
        <v>176.64</v>
      </c>
      <c r="S693" s="4"/>
      <c r="T693" s="6"/>
      <c r="U693" s="5"/>
      <c r="V693" s="5"/>
      <c r="W693" s="4"/>
      <c r="X693" s="6"/>
      <c r="Y693" s="4"/>
      <c r="Z693" s="6"/>
      <c r="AA693" s="5"/>
      <c r="AB693" s="5"/>
      <c r="AC693" s="4">
        <v>3</v>
      </c>
      <c r="AD693" s="6">
        <v>49.32</v>
      </c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  <c r="AU693" s="4">
        <v>6</v>
      </c>
      <c r="AV693" s="6">
        <v>127.32</v>
      </c>
      <c r="AW693" s="4"/>
      <c r="AX693" s="6"/>
      <c r="AY693" s="5"/>
      <c r="AZ693" s="5"/>
      <c r="BA693" s="4"/>
      <c r="BB693" s="6"/>
      <c r="BC693" s="4"/>
      <c r="BD693" s="6"/>
      <c r="BE693" s="5"/>
      <c r="BF693" s="5"/>
      <c r="BG693" s="4"/>
      <c r="BH693" s="6"/>
      <c r="BI693" s="4"/>
      <c r="BJ693" s="6"/>
      <c r="BK693" s="5"/>
      <c r="BL693" s="5"/>
      <c r="BM693" s="4"/>
      <c r="BN693" s="6"/>
      <c r="BO693" s="4"/>
      <c r="BP693" s="6"/>
      <c r="BQ693" s="5"/>
      <c r="BR693" s="5"/>
      <c r="BS693" s="4"/>
      <c r="BT693" s="6"/>
      <c r="BU693" s="4"/>
      <c r="BV693" s="6"/>
      <c r="BW693" s="5"/>
      <c r="BX693" s="5"/>
      <c r="BY693" s="4"/>
      <c r="BZ693" s="6"/>
      <c r="CA693" s="4"/>
      <c r="CB693" s="6"/>
      <c r="CC693" s="5"/>
      <c r="CD693" s="5"/>
      <c r="CE693" s="4"/>
      <c r="CF693" s="6"/>
      <c r="CG693" s="4"/>
      <c r="CH693" s="6"/>
      <c r="CI693" s="5"/>
      <c r="CJ693" s="5"/>
      <c r="CK693" s="4"/>
      <c r="CL693" s="6"/>
      <c r="CM693" s="4"/>
      <c r="CN693" s="6"/>
      <c r="CO693" s="5"/>
      <c r="CP693" s="5"/>
      <c r="CQ693" s="4"/>
      <c r="CR693" s="6"/>
      <c r="CS693" s="4"/>
      <c r="CT693" s="6"/>
      <c r="CU693" s="5"/>
      <c r="CV693" s="5"/>
      <c r="CW693" s="4"/>
      <c r="CX693" s="6"/>
      <c r="CY693" s="4"/>
      <c r="CZ693" s="6"/>
      <c r="DA693" s="5"/>
      <c r="DB693" s="5"/>
      <c r="DC693" s="4"/>
      <c r="DD693" s="6"/>
      <c r="DE693" s="4"/>
      <c r="DF693" s="6"/>
      <c r="DG693" s="5"/>
      <c r="DH693" s="5"/>
      <c r="DI693" s="4"/>
      <c r="DJ693" s="6"/>
      <c r="DK693" s="4"/>
      <c r="DL693" s="6"/>
      <c r="DM693" s="5"/>
      <c r="DN693" s="5"/>
      <c r="DO693" s="4"/>
      <c r="DP693" s="6"/>
      <c r="DQ693" s="4"/>
      <c r="DR693" s="6"/>
      <c r="DS693" s="5"/>
      <c r="DT693" s="5"/>
      <c r="DU693" s="4"/>
      <c r="DV693" s="6"/>
      <c r="DW693" s="4"/>
      <c r="DX693" s="6"/>
      <c r="DY693" s="5"/>
      <c r="DZ693" s="5"/>
      <c r="EA693" s="4"/>
      <c r="EB693" s="6"/>
      <c r="EC693" s="4"/>
      <c r="ED693" s="6"/>
      <c r="EE693" s="5"/>
      <c r="EF693" s="5"/>
      <c r="EG693" s="4"/>
      <c r="EH693" s="6"/>
      <c r="EI693" s="4"/>
      <c r="EJ693" s="6"/>
      <c r="EK693" s="5"/>
      <c r="EL693" s="5"/>
      <c r="EM693" s="4"/>
      <c r="EN693" s="6"/>
      <c r="EO693" s="4"/>
      <c r="EP693" s="6"/>
      <c r="EQ693" s="5"/>
      <c r="ER693" s="5"/>
      <c r="ES693" s="4"/>
      <c r="ET693" s="6"/>
      <c r="EU693" s="4"/>
      <c r="EV693" s="6"/>
      <c r="EW693" s="5"/>
      <c r="EX693" s="5"/>
      <c r="EY693" s="4"/>
      <c r="EZ693" s="6"/>
      <c r="FA693" s="4"/>
      <c r="FB693" s="6"/>
      <c r="FC693" s="5"/>
      <c r="FD693" s="5"/>
      <c r="FE693" s="4"/>
      <c r="FF693" s="6"/>
      <c r="FG693" s="4"/>
      <c r="FH693" s="6"/>
      <c r="FI693" s="5"/>
      <c r="FJ693" s="5"/>
      <c r="FK693" s="4"/>
      <c r="FL693" s="6"/>
      <c r="FM693" s="4"/>
      <c r="FN693" s="6"/>
      <c r="FO693" s="5"/>
      <c r="FP693" s="5"/>
      <c r="FQ693" s="4"/>
      <c r="FR693" s="6"/>
      <c r="FS693" s="4"/>
      <c r="FT693" s="6"/>
      <c r="FU693" s="5"/>
      <c r="FV693" s="5"/>
      <c r="FW693" s="4"/>
      <c r="FX693" s="6"/>
      <c r="FY693" s="4"/>
      <c r="FZ693" s="6"/>
      <c r="GA693" s="5"/>
      <c r="GB693" s="5"/>
      <c r="GC693" s="4"/>
      <c r="GD693" s="6"/>
      <c r="GE693" s="4"/>
      <c r="GF693" s="6"/>
      <c r="GG693" s="5"/>
      <c r="GH693" s="5"/>
      <c r="GI693" s="4"/>
      <c r="GJ693" s="6"/>
      <c r="GK693" s="4"/>
      <c r="GL693" s="6"/>
      <c r="GM693" s="5"/>
      <c r="GN693" s="5"/>
      <c r="GO693" s="4"/>
      <c r="GP693" s="6"/>
      <c r="GQ693" s="4"/>
      <c r="GR693" s="6"/>
      <c r="GS693" s="5"/>
      <c r="GT693" s="5"/>
      <c r="GU693" s="4"/>
      <c r="GV693" s="6"/>
      <c r="GW693" s="4"/>
      <c r="GX693" s="6"/>
      <c r="GY693" s="5"/>
      <c r="GZ693" s="5"/>
      <c r="HA693" s="4"/>
      <c r="HB693" s="6"/>
      <c r="HC693" s="4"/>
      <c r="HD693" s="6"/>
      <c r="HE693" s="5"/>
      <c r="HF693" s="5"/>
      <c r="HG693" s="4"/>
      <c r="HH693" s="6"/>
      <c r="HI693" s="4"/>
      <c r="HJ693" s="6"/>
      <c r="HK693" s="5"/>
      <c r="HL693" s="5"/>
      <c r="HM693" s="4"/>
      <c r="HN693" s="6"/>
      <c r="HO693" s="4"/>
      <c r="HP693" s="6"/>
      <c r="HQ693" s="5"/>
      <c r="HR693" s="5"/>
      <c r="HS693" s="4"/>
      <c r="HT693" s="6"/>
      <c r="HU693" s="4"/>
      <c r="HV693" s="6"/>
      <c r="HW693" s="5"/>
      <c r="HX693" s="5"/>
      <c r="HY693" s="4"/>
      <c r="HZ693" s="6"/>
      <c r="IA693" s="4"/>
      <c r="IB693" s="6"/>
      <c r="IC693" s="5"/>
      <c r="ID693" s="5"/>
      <c r="IE693" s="4"/>
      <c r="IF693" s="6"/>
      <c r="IG693" s="4"/>
      <c r="IH693" s="6"/>
      <c r="II693" s="5"/>
      <c r="IJ693" s="5"/>
      <c r="IK693" s="4"/>
      <c r="IL693" s="6"/>
      <c r="IM693" s="4"/>
      <c r="IN693" s="6"/>
      <c r="IO693" s="5"/>
      <c r="IP693" s="5"/>
      <c r="IQ693" s="4"/>
      <c r="IR693" s="6"/>
      <c r="IS693" s="4"/>
      <c r="IT693" s="6"/>
      <c r="IU693" s="5"/>
      <c r="IV693" s="5"/>
      <c r="IW693" s="4"/>
      <c r="IX693" s="6"/>
      <c r="IY693" s="4"/>
      <c r="IZ693" s="6"/>
      <c r="JA693" s="5"/>
      <c r="JB693" s="5"/>
      <c r="JC693" s="4"/>
      <c r="JD693" s="6"/>
      <c r="JE693" s="4"/>
      <c r="JF693" s="6"/>
      <c r="JG693" s="5"/>
      <c r="JH693" s="5"/>
      <c r="JI693" s="4"/>
      <c r="JJ693" s="6"/>
      <c r="JK693" s="4"/>
      <c r="JL693" s="6"/>
      <c r="JM693" s="5"/>
      <c r="JN693" s="5"/>
      <c r="JO693" s="4"/>
      <c r="JP693" s="6"/>
      <c r="JQ693" s="4"/>
      <c r="JR693" s="6"/>
      <c r="JS693" s="5"/>
      <c r="JT693" s="5"/>
      <c r="JU693" s="4"/>
      <c r="JV693" s="6"/>
      <c r="JW693" s="4"/>
      <c r="JX693" s="6"/>
      <c r="JY693" s="5"/>
      <c r="JZ693" s="5"/>
      <c r="KA693" s="4"/>
      <c r="KB693" s="6"/>
      <c r="KC693" s="4"/>
      <c r="KD693" s="6"/>
      <c r="KE693" s="5"/>
      <c r="KF693" s="5"/>
      <c r="KG693" s="4"/>
      <c r="KH693" s="6"/>
      <c r="KI693" s="4"/>
      <c r="KJ693" s="6"/>
      <c r="KK693" s="5"/>
      <c r="KL693" s="5"/>
    </row>
    <row r="694">
      <c r="A694" s="3" t="s">
        <v>85</v>
      </c>
      <c r="B694" s="3" t="s">
        <v>922</v>
      </c>
      <c r="C694" s="3" t="s">
        <v>543</v>
      </c>
      <c r="D694" s="3" t="s">
        <v>544</v>
      </c>
      <c r="E694" s="3" t="s">
        <v>923</v>
      </c>
      <c r="F694" s="3" t="s">
        <v>923</v>
      </c>
      <c r="G694" s="3" t="s">
        <v>923</v>
      </c>
      <c r="H694" s="3" t="s">
        <v>104</v>
      </c>
      <c r="I694" s="4"/>
      <c r="J694" s="4">
        <f>=ROUNDDOWN({0},0)</f>
      </c>
      <c r="K694" s="4"/>
      <c r="L694" s="5">
        <v>1</v>
      </c>
      <c r="M694" s="4"/>
      <c r="N694" s="4">
        <f>=ROUNDDOWN({0},0)</f>
      </c>
      <c r="O694" s="4"/>
      <c r="P694" s="5"/>
      <c r="Q694" s="4">
        <v>2</v>
      </c>
      <c r="R694" s="6">
        <v>91.98</v>
      </c>
      <c r="S694" s="4"/>
      <c r="T694" s="6"/>
      <c r="U694" s="5"/>
      <c r="V694" s="5"/>
      <c r="W694" s="4"/>
      <c r="X694" s="6"/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  <c r="AU694" s="4"/>
      <c r="AV694" s="6"/>
      <c r="AW694" s="4"/>
      <c r="AX694" s="6"/>
      <c r="AY694" s="5"/>
      <c r="AZ694" s="5"/>
      <c r="BA694" s="4">
        <v>2</v>
      </c>
      <c r="BB694" s="6">
        <v>91.98</v>
      </c>
      <c r="BC694" s="4"/>
      <c r="BD694" s="6"/>
      <c r="BE694" s="5"/>
      <c r="BF694" s="5"/>
      <c r="BG694" s="4"/>
      <c r="BH694" s="6"/>
      <c r="BI694" s="4"/>
      <c r="BJ694" s="6"/>
      <c r="BK694" s="5"/>
      <c r="BL694" s="5"/>
      <c r="BM694" s="4"/>
      <c r="BN694" s="6"/>
      <c r="BO694" s="4"/>
      <c r="BP694" s="6"/>
      <c r="BQ694" s="5"/>
      <c r="BR694" s="5"/>
      <c r="BS694" s="4"/>
      <c r="BT694" s="6"/>
      <c r="BU694" s="4"/>
      <c r="BV694" s="6"/>
      <c r="BW694" s="5"/>
      <c r="BX694" s="5"/>
      <c r="BY694" s="4"/>
      <c r="BZ694" s="6"/>
      <c r="CA694" s="4"/>
      <c r="CB694" s="6"/>
      <c r="CC694" s="5"/>
      <c r="CD694" s="5"/>
      <c r="CE694" s="4"/>
      <c r="CF694" s="6"/>
      <c r="CG694" s="4"/>
      <c r="CH694" s="6"/>
      <c r="CI694" s="5"/>
      <c r="CJ694" s="5"/>
      <c r="CK694" s="4"/>
      <c r="CL694" s="6"/>
      <c r="CM694" s="4"/>
      <c r="CN694" s="6"/>
      <c r="CO694" s="5"/>
      <c r="CP694" s="5"/>
      <c r="CQ694" s="4"/>
      <c r="CR694" s="6"/>
      <c r="CS694" s="4"/>
      <c r="CT694" s="6"/>
      <c r="CU694" s="5"/>
      <c r="CV694" s="5"/>
      <c r="CW694" s="4"/>
      <c r="CX694" s="6"/>
      <c r="CY694" s="4"/>
      <c r="CZ694" s="6"/>
      <c r="DA694" s="5"/>
      <c r="DB694" s="5"/>
      <c r="DC694" s="4"/>
      <c r="DD694" s="6"/>
      <c r="DE694" s="4"/>
      <c r="DF694" s="6"/>
      <c r="DG694" s="5"/>
      <c r="DH694" s="5"/>
      <c r="DI694" s="4"/>
      <c r="DJ694" s="6"/>
      <c r="DK694" s="4"/>
      <c r="DL694" s="6"/>
      <c r="DM694" s="5"/>
      <c r="DN694" s="5"/>
      <c r="DO694" s="4"/>
      <c r="DP694" s="6"/>
      <c r="DQ694" s="4"/>
      <c r="DR694" s="6"/>
      <c r="DS694" s="5"/>
      <c r="DT694" s="5"/>
      <c r="DU694" s="4"/>
      <c r="DV694" s="6"/>
      <c r="DW694" s="4"/>
      <c r="DX694" s="6"/>
      <c r="DY694" s="5"/>
      <c r="DZ694" s="5"/>
      <c r="EA694" s="4"/>
      <c r="EB694" s="6"/>
      <c r="EC694" s="4"/>
      <c r="ED694" s="6"/>
      <c r="EE694" s="5"/>
      <c r="EF694" s="5"/>
      <c r="EG694" s="4"/>
      <c r="EH694" s="6"/>
      <c r="EI694" s="4"/>
      <c r="EJ694" s="6"/>
      <c r="EK694" s="5"/>
      <c r="EL694" s="5"/>
      <c r="EM694" s="4"/>
      <c r="EN694" s="6"/>
      <c r="EO694" s="4"/>
      <c r="EP694" s="6"/>
      <c r="EQ694" s="5"/>
      <c r="ER694" s="5"/>
      <c r="ES694" s="4"/>
      <c r="ET694" s="6"/>
      <c r="EU694" s="4"/>
      <c r="EV694" s="6"/>
      <c r="EW694" s="5"/>
      <c r="EX694" s="5"/>
      <c r="EY694" s="4"/>
      <c r="EZ694" s="6"/>
      <c r="FA694" s="4"/>
      <c r="FB694" s="6"/>
      <c r="FC694" s="5"/>
      <c r="FD694" s="5"/>
      <c r="FE694" s="4"/>
      <c r="FF694" s="6"/>
      <c r="FG694" s="4"/>
      <c r="FH694" s="6"/>
      <c r="FI694" s="5"/>
      <c r="FJ694" s="5"/>
      <c r="FK694" s="4"/>
      <c r="FL694" s="6"/>
      <c r="FM694" s="4"/>
      <c r="FN694" s="6"/>
      <c r="FO694" s="5"/>
      <c r="FP694" s="5"/>
      <c r="FQ694" s="4"/>
      <c r="FR694" s="6"/>
      <c r="FS694" s="4"/>
      <c r="FT694" s="6"/>
      <c r="FU694" s="5"/>
      <c r="FV694" s="5"/>
      <c r="FW694" s="4"/>
      <c r="FX694" s="6"/>
      <c r="FY694" s="4"/>
      <c r="FZ694" s="6"/>
      <c r="GA694" s="5"/>
      <c r="GB694" s="5"/>
      <c r="GC694" s="4"/>
      <c r="GD694" s="6"/>
      <c r="GE694" s="4"/>
      <c r="GF694" s="6"/>
      <c r="GG694" s="5"/>
      <c r="GH694" s="5"/>
      <c r="GI694" s="4"/>
      <c r="GJ694" s="6"/>
      <c r="GK694" s="4"/>
      <c r="GL694" s="6"/>
      <c r="GM694" s="5"/>
      <c r="GN694" s="5"/>
      <c r="GO694" s="4"/>
      <c r="GP694" s="6"/>
      <c r="GQ694" s="4"/>
      <c r="GR694" s="6"/>
      <c r="GS694" s="5"/>
      <c r="GT694" s="5"/>
      <c r="GU694" s="4"/>
      <c r="GV694" s="6"/>
      <c r="GW694" s="4"/>
      <c r="GX694" s="6"/>
      <c r="GY694" s="5"/>
      <c r="GZ694" s="5"/>
      <c r="HA694" s="4"/>
      <c r="HB694" s="6"/>
      <c r="HC694" s="4"/>
      <c r="HD694" s="6"/>
      <c r="HE694" s="5"/>
      <c r="HF694" s="5"/>
      <c r="HG694" s="4"/>
      <c r="HH694" s="6"/>
      <c r="HI694" s="4"/>
      <c r="HJ694" s="6"/>
      <c r="HK694" s="5"/>
      <c r="HL694" s="5"/>
      <c r="HM694" s="4"/>
      <c r="HN694" s="6"/>
      <c r="HO694" s="4"/>
      <c r="HP694" s="6"/>
      <c r="HQ694" s="5"/>
      <c r="HR694" s="5"/>
      <c r="HS694" s="4"/>
      <c r="HT694" s="6"/>
      <c r="HU694" s="4"/>
      <c r="HV694" s="6"/>
      <c r="HW694" s="5"/>
      <c r="HX694" s="5"/>
      <c r="HY694" s="4"/>
      <c r="HZ694" s="6"/>
      <c r="IA694" s="4"/>
      <c r="IB694" s="6"/>
      <c r="IC694" s="5"/>
      <c r="ID694" s="5"/>
      <c r="IE694" s="4"/>
      <c r="IF694" s="6"/>
      <c r="IG694" s="4"/>
      <c r="IH694" s="6"/>
      <c r="II694" s="5"/>
      <c r="IJ694" s="5"/>
      <c r="IK694" s="4"/>
      <c r="IL694" s="6"/>
      <c r="IM694" s="4"/>
      <c r="IN694" s="6"/>
      <c r="IO694" s="5"/>
      <c r="IP694" s="5"/>
      <c r="IQ694" s="4"/>
      <c r="IR694" s="6"/>
      <c r="IS694" s="4"/>
      <c r="IT694" s="6"/>
      <c r="IU694" s="5"/>
      <c r="IV694" s="5"/>
      <c r="IW694" s="4"/>
      <c r="IX694" s="6"/>
      <c r="IY694" s="4"/>
      <c r="IZ694" s="6"/>
      <c r="JA694" s="5"/>
      <c r="JB694" s="5"/>
      <c r="JC694" s="4"/>
      <c r="JD694" s="6"/>
      <c r="JE694" s="4"/>
      <c r="JF694" s="6"/>
      <c r="JG694" s="5"/>
      <c r="JH694" s="5"/>
      <c r="JI694" s="4"/>
      <c r="JJ694" s="6"/>
      <c r="JK694" s="4"/>
      <c r="JL694" s="6"/>
      <c r="JM694" s="5"/>
      <c r="JN694" s="5"/>
      <c r="JO694" s="4"/>
      <c r="JP694" s="6"/>
      <c r="JQ694" s="4"/>
      <c r="JR694" s="6"/>
      <c r="JS694" s="5"/>
      <c r="JT694" s="5"/>
      <c r="JU694" s="4"/>
      <c r="JV694" s="6"/>
      <c r="JW694" s="4"/>
      <c r="JX694" s="6"/>
      <c r="JY694" s="5"/>
      <c r="JZ694" s="5"/>
      <c r="KA694" s="4"/>
      <c r="KB694" s="6"/>
      <c r="KC694" s="4"/>
      <c r="KD694" s="6"/>
      <c r="KE694" s="5"/>
      <c r="KF694" s="5"/>
      <c r="KG694" s="4"/>
      <c r="KH694" s="6"/>
      <c r="KI694" s="4"/>
      <c r="KJ694" s="6"/>
      <c r="KK694" s="5"/>
      <c r="KL694" s="5"/>
    </row>
    <row r="695">
      <c r="A695" s="3" t="s">
        <v>85</v>
      </c>
      <c r="B695" s="3" t="s">
        <v>712</v>
      </c>
      <c r="C695" s="3" t="s">
        <v>586</v>
      </c>
      <c r="D695" s="3" t="s">
        <v>649</v>
      </c>
      <c r="E695" s="3" t="s">
        <v>925</v>
      </c>
      <c r="F695" s="3" t="s">
        <v>925</v>
      </c>
      <c r="G695" s="3" t="s">
        <v>925</v>
      </c>
      <c r="H695" s="3" t="s">
        <v>104</v>
      </c>
      <c r="I695" s="4"/>
      <c r="J695" s="4">
        <f>=ROUNDDOWN({0},0)</f>
      </c>
      <c r="K695" s="4">
        <v>1490</v>
      </c>
      <c r="L695" s="5">
        <v>1</v>
      </c>
      <c r="M695" s="4"/>
      <c r="N695" s="4">
        <f>=ROUNDDOWN({0},0)</f>
      </c>
      <c r="O695" s="4"/>
      <c r="P695" s="5"/>
      <c r="Q695" s="4">
        <v>56</v>
      </c>
      <c r="R695" s="6">
        <v>2123.82</v>
      </c>
      <c r="S695" s="4"/>
      <c r="T695" s="6"/>
      <c r="U695" s="5"/>
      <c r="V695" s="5"/>
      <c r="W695" s="4"/>
      <c r="X695" s="6"/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  <c r="AU695" s="4"/>
      <c r="AV695" s="6"/>
      <c r="AW695" s="4"/>
      <c r="AX695" s="6"/>
      <c r="AY695" s="5"/>
      <c r="AZ695" s="5"/>
      <c r="BA695" s="4"/>
      <c r="BB695" s="6"/>
      <c r="BC695" s="4"/>
      <c r="BD695" s="6"/>
      <c r="BE695" s="5"/>
      <c r="BF695" s="5"/>
      <c r="BG695" s="4"/>
      <c r="BH695" s="6"/>
      <c r="BI695" s="4"/>
      <c r="BJ695" s="6"/>
      <c r="BK695" s="5"/>
      <c r="BL695" s="5"/>
      <c r="BM695" s="4"/>
      <c r="BN695" s="6"/>
      <c r="BO695" s="4"/>
      <c r="BP695" s="6"/>
      <c r="BQ695" s="5"/>
      <c r="BR695" s="5"/>
      <c r="BS695" s="4"/>
      <c r="BT695" s="6"/>
      <c r="BU695" s="4"/>
      <c r="BV695" s="6"/>
      <c r="BW695" s="5"/>
      <c r="BX695" s="5"/>
      <c r="BY695" s="4"/>
      <c r="BZ695" s="6"/>
      <c r="CA695" s="4"/>
      <c r="CB695" s="6"/>
      <c r="CC695" s="5"/>
      <c r="CD695" s="5"/>
      <c r="CE695" s="4"/>
      <c r="CF695" s="6"/>
      <c r="CG695" s="4"/>
      <c r="CH695" s="6"/>
      <c r="CI695" s="5"/>
      <c r="CJ695" s="5"/>
      <c r="CK695" s="4"/>
      <c r="CL695" s="6"/>
      <c r="CM695" s="4"/>
      <c r="CN695" s="6"/>
      <c r="CO695" s="5"/>
      <c r="CP695" s="5"/>
      <c r="CQ695" s="4"/>
      <c r="CR695" s="6"/>
      <c r="CS695" s="4"/>
      <c r="CT695" s="6"/>
      <c r="CU695" s="5"/>
      <c r="CV695" s="5"/>
      <c r="CW695" s="4"/>
      <c r="CX695" s="6"/>
      <c r="CY695" s="4"/>
      <c r="CZ695" s="6"/>
      <c r="DA695" s="5"/>
      <c r="DB695" s="5"/>
      <c r="DC695" s="4"/>
      <c r="DD695" s="6"/>
      <c r="DE695" s="4"/>
      <c r="DF695" s="6"/>
      <c r="DG695" s="5"/>
      <c r="DH695" s="5"/>
      <c r="DI695" s="4">
        <v>56</v>
      </c>
      <c r="DJ695" s="6">
        <v>2123.82</v>
      </c>
      <c r="DK695" s="4"/>
      <c r="DL695" s="6"/>
      <c r="DM695" s="5"/>
      <c r="DN695" s="5"/>
      <c r="DO695" s="4"/>
      <c r="DP695" s="6"/>
      <c r="DQ695" s="4"/>
      <c r="DR695" s="6"/>
      <c r="DS695" s="5"/>
      <c r="DT695" s="5"/>
      <c r="DU695" s="4"/>
      <c r="DV695" s="6"/>
      <c r="DW695" s="4"/>
      <c r="DX695" s="6"/>
      <c r="DY695" s="5"/>
      <c r="DZ695" s="5"/>
      <c r="EA695" s="4"/>
      <c r="EB695" s="6"/>
      <c r="EC695" s="4"/>
      <c r="ED695" s="6"/>
      <c r="EE695" s="5"/>
      <c r="EF695" s="5"/>
      <c r="EG695" s="4"/>
      <c r="EH695" s="6"/>
      <c r="EI695" s="4"/>
      <c r="EJ695" s="6"/>
      <c r="EK695" s="5"/>
      <c r="EL695" s="5"/>
      <c r="EM695" s="4"/>
      <c r="EN695" s="6"/>
      <c r="EO695" s="4"/>
      <c r="EP695" s="6"/>
      <c r="EQ695" s="5"/>
      <c r="ER695" s="5"/>
      <c r="ES695" s="4"/>
      <c r="ET695" s="6"/>
      <c r="EU695" s="4"/>
      <c r="EV695" s="6"/>
      <c r="EW695" s="5"/>
      <c r="EX695" s="5"/>
      <c r="EY695" s="4"/>
      <c r="EZ695" s="6"/>
      <c r="FA695" s="4"/>
      <c r="FB695" s="6"/>
      <c r="FC695" s="5"/>
      <c r="FD695" s="5"/>
      <c r="FE695" s="4"/>
      <c r="FF695" s="6"/>
      <c r="FG695" s="4"/>
      <c r="FH695" s="6"/>
      <c r="FI695" s="5"/>
      <c r="FJ695" s="5"/>
      <c r="FK695" s="4"/>
      <c r="FL695" s="6"/>
      <c r="FM695" s="4"/>
      <c r="FN695" s="6"/>
      <c r="FO695" s="5"/>
      <c r="FP695" s="5"/>
      <c r="FQ695" s="4"/>
      <c r="FR695" s="6"/>
      <c r="FS695" s="4"/>
      <c r="FT695" s="6"/>
      <c r="FU695" s="5"/>
      <c r="FV695" s="5"/>
      <c r="FW695" s="4"/>
      <c r="FX695" s="6"/>
      <c r="FY695" s="4"/>
      <c r="FZ695" s="6"/>
      <c r="GA695" s="5"/>
      <c r="GB695" s="5"/>
      <c r="GC695" s="4"/>
      <c r="GD695" s="6"/>
      <c r="GE695" s="4"/>
      <c r="GF695" s="6"/>
      <c r="GG695" s="5"/>
      <c r="GH695" s="5"/>
      <c r="GI695" s="4"/>
      <c r="GJ695" s="6"/>
      <c r="GK695" s="4"/>
      <c r="GL695" s="6"/>
      <c r="GM695" s="5"/>
      <c r="GN695" s="5"/>
      <c r="GO695" s="4"/>
      <c r="GP695" s="6"/>
      <c r="GQ695" s="4"/>
      <c r="GR695" s="6"/>
      <c r="GS695" s="5"/>
      <c r="GT695" s="5"/>
      <c r="GU695" s="4"/>
      <c r="GV695" s="6"/>
      <c r="GW695" s="4"/>
      <c r="GX695" s="6"/>
      <c r="GY695" s="5"/>
      <c r="GZ695" s="5"/>
      <c r="HA695" s="4"/>
      <c r="HB695" s="6"/>
      <c r="HC695" s="4"/>
      <c r="HD695" s="6"/>
      <c r="HE695" s="5"/>
      <c r="HF695" s="5"/>
      <c r="HG695" s="4"/>
      <c r="HH695" s="6"/>
      <c r="HI695" s="4"/>
      <c r="HJ695" s="6"/>
      <c r="HK695" s="5"/>
      <c r="HL695" s="5"/>
      <c r="HM695" s="4"/>
      <c r="HN695" s="6"/>
      <c r="HO695" s="4"/>
      <c r="HP695" s="6"/>
      <c r="HQ695" s="5"/>
      <c r="HR695" s="5"/>
      <c r="HS695" s="4"/>
      <c r="HT695" s="6"/>
      <c r="HU695" s="4"/>
      <c r="HV695" s="6"/>
      <c r="HW695" s="5"/>
      <c r="HX695" s="5"/>
      <c r="HY695" s="4"/>
      <c r="HZ695" s="6"/>
      <c r="IA695" s="4"/>
      <c r="IB695" s="6"/>
      <c r="IC695" s="5"/>
      <c r="ID695" s="5"/>
      <c r="IE695" s="4"/>
      <c r="IF695" s="6"/>
      <c r="IG695" s="4"/>
      <c r="IH695" s="6"/>
      <c r="II695" s="5"/>
      <c r="IJ695" s="5"/>
      <c r="IK695" s="4"/>
      <c r="IL695" s="6"/>
      <c r="IM695" s="4"/>
      <c r="IN695" s="6"/>
      <c r="IO695" s="5"/>
      <c r="IP695" s="5"/>
      <c r="IQ695" s="4"/>
      <c r="IR695" s="6"/>
      <c r="IS695" s="4"/>
      <c r="IT695" s="6"/>
      <c r="IU695" s="5"/>
      <c r="IV695" s="5"/>
      <c r="IW695" s="4"/>
      <c r="IX695" s="6"/>
      <c r="IY695" s="4"/>
      <c r="IZ695" s="6"/>
      <c r="JA695" s="5"/>
      <c r="JB695" s="5"/>
      <c r="JC695" s="4"/>
      <c r="JD695" s="6"/>
      <c r="JE695" s="4"/>
      <c r="JF695" s="6"/>
      <c r="JG695" s="5"/>
      <c r="JH695" s="5"/>
      <c r="JI695" s="4"/>
      <c r="JJ695" s="6"/>
      <c r="JK695" s="4"/>
      <c r="JL695" s="6"/>
      <c r="JM695" s="5"/>
      <c r="JN695" s="5"/>
      <c r="JO695" s="4"/>
      <c r="JP695" s="6"/>
      <c r="JQ695" s="4"/>
      <c r="JR695" s="6"/>
      <c r="JS695" s="5"/>
      <c r="JT695" s="5"/>
      <c r="JU695" s="4"/>
      <c r="JV695" s="6"/>
      <c r="JW695" s="4"/>
      <c r="JX695" s="6"/>
      <c r="JY695" s="5"/>
      <c r="JZ695" s="5"/>
      <c r="KA695" s="4"/>
      <c r="KB695" s="6"/>
      <c r="KC695" s="4"/>
      <c r="KD695" s="6"/>
      <c r="KE695" s="5"/>
      <c r="KF695" s="5"/>
      <c r="KG695" s="4"/>
      <c r="KH695" s="6"/>
      <c r="KI695" s="4"/>
      <c r="KJ695" s="6"/>
      <c r="KK695" s="5"/>
      <c r="KL695" s="5"/>
    </row>
    <row r="696">
      <c r="A696" s="3" t="s">
        <v>85</v>
      </c>
      <c r="B696" s="3" t="s">
        <v>712</v>
      </c>
      <c r="C696" s="3" t="s">
        <v>586</v>
      </c>
      <c r="D696" s="3" t="s">
        <v>649</v>
      </c>
      <c r="E696" s="3" t="s">
        <v>926</v>
      </c>
      <c r="F696" s="3" t="s">
        <v>926</v>
      </c>
      <c r="G696" s="3" t="s">
        <v>926</v>
      </c>
      <c r="H696" s="3" t="s">
        <v>104</v>
      </c>
      <c r="I696" s="4"/>
      <c r="J696" s="4">
        <f>=ROUNDDOWN({0},0)</f>
      </c>
      <c r="K696" s="4">
        <v>2090</v>
      </c>
      <c r="L696" s="5">
        <v>1</v>
      </c>
      <c r="M696" s="4"/>
      <c r="N696" s="4">
        <f>=ROUNDDOWN({0},0)</f>
      </c>
      <c r="O696" s="4"/>
      <c r="P696" s="5"/>
      <c r="Q696" s="4">
        <v>5</v>
      </c>
      <c r="R696" s="6">
        <v>137.9</v>
      </c>
      <c r="S696" s="4"/>
      <c r="T696" s="6"/>
      <c r="U696" s="5"/>
      <c r="V696" s="5"/>
      <c r="W696" s="4"/>
      <c r="X696" s="6"/>
      <c r="Y696" s="4"/>
      <c r="Z696" s="6"/>
      <c r="AA696" s="5"/>
      <c r="AB696" s="5"/>
      <c r="AC696" s="4"/>
      <c r="AD696" s="6"/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  <c r="AU696" s="4"/>
      <c r="AV696" s="6"/>
      <c r="AW696" s="4"/>
      <c r="AX696" s="6"/>
      <c r="AY696" s="5"/>
      <c r="AZ696" s="5"/>
      <c r="BA696" s="4"/>
      <c r="BB696" s="6"/>
      <c r="BC696" s="4"/>
      <c r="BD696" s="6"/>
      <c r="BE696" s="5"/>
      <c r="BF696" s="5"/>
      <c r="BG696" s="4"/>
      <c r="BH696" s="6"/>
      <c r="BI696" s="4"/>
      <c r="BJ696" s="6"/>
      <c r="BK696" s="5"/>
      <c r="BL696" s="5"/>
      <c r="BM696" s="4"/>
      <c r="BN696" s="6"/>
      <c r="BO696" s="4"/>
      <c r="BP696" s="6"/>
      <c r="BQ696" s="5"/>
      <c r="BR696" s="5"/>
      <c r="BS696" s="4"/>
      <c r="BT696" s="6"/>
      <c r="BU696" s="4"/>
      <c r="BV696" s="6"/>
      <c r="BW696" s="5"/>
      <c r="BX696" s="5"/>
      <c r="BY696" s="4"/>
      <c r="BZ696" s="6"/>
      <c r="CA696" s="4"/>
      <c r="CB696" s="6"/>
      <c r="CC696" s="5"/>
      <c r="CD696" s="5"/>
      <c r="CE696" s="4"/>
      <c r="CF696" s="6"/>
      <c r="CG696" s="4"/>
      <c r="CH696" s="6"/>
      <c r="CI696" s="5"/>
      <c r="CJ696" s="5"/>
      <c r="CK696" s="4"/>
      <c r="CL696" s="6"/>
      <c r="CM696" s="4"/>
      <c r="CN696" s="6"/>
      <c r="CO696" s="5"/>
      <c r="CP696" s="5"/>
      <c r="CQ696" s="4"/>
      <c r="CR696" s="6"/>
      <c r="CS696" s="4"/>
      <c r="CT696" s="6"/>
      <c r="CU696" s="5"/>
      <c r="CV696" s="5"/>
      <c r="CW696" s="4"/>
      <c r="CX696" s="6"/>
      <c r="CY696" s="4"/>
      <c r="CZ696" s="6"/>
      <c r="DA696" s="5"/>
      <c r="DB696" s="5"/>
      <c r="DC696" s="4"/>
      <c r="DD696" s="6"/>
      <c r="DE696" s="4"/>
      <c r="DF696" s="6"/>
      <c r="DG696" s="5"/>
      <c r="DH696" s="5"/>
      <c r="DI696" s="4">
        <v>5</v>
      </c>
      <c r="DJ696" s="6">
        <v>137.9</v>
      </c>
      <c r="DK696" s="4"/>
      <c r="DL696" s="6"/>
      <c r="DM696" s="5"/>
      <c r="DN696" s="5"/>
      <c r="DO696" s="4"/>
      <c r="DP696" s="6"/>
      <c r="DQ696" s="4"/>
      <c r="DR696" s="6"/>
      <c r="DS696" s="5"/>
      <c r="DT696" s="5"/>
      <c r="DU696" s="4"/>
      <c r="DV696" s="6"/>
      <c r="DW696" s="4"/>
      <c r="DX696" s="6"/>
      <c r="DY696" s="5"/>
      <c r="DZ696" s="5"/>
      <c r="EA696" s="4"/>
      <c r="EB696" s="6"/>
      <c r="EC696" s="4"/>
      <c r="ED696" s="6"/>
      <c r="EE696" s="5"/>
      <c r="EF696" s="5"/>
      <c r="EG696" s="4"/>
      <c r="EH696" s="6"/>
      <c r="EI696" s="4"/>
      <c r="EJ696" s="6"/>
      <c r="EK696" s="5"/>
      <c r="EL696" s="5"/>
      <c r="EM696" s="4"/>
      <c r="EN696" s="6"/>
      <c r="EO696" s="4"/>
      <c r="EP696" s="6"/>
      <c r="EQ696" s="5"/>
      <c r="ER696" s="5"/>
      <c r="ES696" s="4"/>
      <c r="ET696" s="6"/>
      <c r="EU696" s="4"/>
      <c r="EV696" s="6"/>
      <c r="EW696" s="5"/>
      <c r="EX696" s="5"/>
      <c r="EY696" s="4"/>
      <c r="EZ696" s="6"/>
      <c r="FA696" s="4"/>
      <c r="FB696" s="6"/>
      <c r="FC696" s="5"/>
      <c r="FD696" s="5"/>
      <c r="FE696" s="4"/>
      <c r="FF696" s="6"/>
      <c r="FG696" s="4"/>
      <c r="FH696" s="6"/>
      <c r="FI696" s="5"/>
      <c r="FJ696" s="5"/>
      <c r="FK696" s="4"/>
      <c r="FL696" s="6"/>
      <c r="FM696" s="4"/>
      <c r="FN696" s="6"/>
      <c r="FO696" s="5"/>
      <c r="FP696" s="5"/>
      <c r="FQ696" s="4"/>
      <c r="FR696" s="6"/>
      <c r="FS696" s="4"/>
      <c r="FT696" s="6"/>
      <c r="FU696" s="5"/>
      <c r="FV696" s="5"/>
      <c r="FW696" s="4"/>
      <c r="FX696" s="6"/>
      <c r="FY696" s="4"/>
      <c r="FZ696" s="6"/>
      <c r="GA696" s="5"/>
      <c r="GB696" s="5"/>
      <c r="GC696" s="4"/>
      <c r="GD696" s="6"/>
      <c r="GE696" s="4"/>
      <c r="GF696" s="6"/>
      <c r="GG696" s="5"/>
      <c r="GH696" s="5"/>
      <c r="GI696" s="4"/>
      <c r="GJ696" s="6"/>
      <c r="GK696" s="4"/>
      <c r="GL696" s="6"/>
      <c r="GM696" s="5"/>
      <c r="GN696" s="5"/>
      <c r="GO696" s="4"/>
      <c r="GP696" s="6"/>
      <c r="GQ696" s="4"/>
      <c r="GR696" s="6"/>
      <c r="GS696" s="5"/>
      <c r="GT696" s="5"/>
      <c r="GU696" s="4"/>
      <c r="GV696" s="6"/>
      <c r="GW696" s="4"/>
      <c r="GX696" s="6"/>
      <c r="GY696" s="5"/>
      <c r="GZ696" s="5"/>
      <c r="HA696" s="4"/>
      <c r="HB696" s="6"/>
      <c r="HC696" s="4"/>
      <c r="HD696" s="6"/>
      <c r="HE696" s="5"/>
      <c r="HF696" s="5"/>
      <c r="HG696" s="4"/>
      <c r="HH696" s="6"/>
      <c r="HI696" s="4"/>
      <c r="HJ696" s="6"/>
      <c r="HK696" s="5"/>
      <c r="HL696" s="5"/>
      <c r="HM696" s="4"/>
      <c r="HN696" s="6"/>
      <c r="HO696" s="4"/>
      <c r="HP696" s="6"/>
      <c r="HQ696" s="5"/>
      <c r="HR696" s="5"/>
      <c r="HS696" s="4"/>
      <c r="HT696" s="6"/>
      <c r="HU696" s="4"/>
      <c r="HV696" s="6"/>
      <c r="HW696" s="5"/>
      <c r="HX696" s="5"/>
      <c r="HY696" s="4"/>
      <c r="HZ696" s="6"/>
      <c r="IA696" s="4"/>
      <c r="IB696" s="6"/>
      <c r="IC696" s="5"/>
      <c r="ID696" s="5"/>
      <c r="IE696" s="4"/>
      <c r="IF696" s="6"/>
      <c r="IG696" s="4"/>
      <c r="IH696" s="6"/>
      <c r="II696" s="5"/>
      <c r="IJ696" s="5"/>
      <c r="IK696" s="4"/>
      <c r="IL696" s="6"/>
      <c r="IM696" s="4"/>
      <c r="IN696" s="6"/>
      <c r="IO696" s="5"/>
      <c r="IP696" s="5"/>
      <c r="IQ696" s="4"/>
      <c r="IR696" s="6"/>
      <c r="IS696" s="4"/>
      <c r="IT696" s="6"/>
      <c r="IU696" s="5"/>
      <c r="IV696" s="5"/>
      <c r="IW696" s="4"/>
      <c r="IX696" s="6"/>
      <c r="IY696" s="4"/>
      <c r="IZ696" s="6"/>
      <c r="JA696" s="5"/>
      <c r="JB696" s="5"/>
      <c r="JC696" s="4"/>
      <c r="JD696" s="6"/>
      <c r="JE696" s="4"/>
      <c r="JF696" s="6"/>
      <c r="JG696" s="5"/>
      <c r="JH696" s="5"/>
      <c r="JI696" s="4"/>
      <c r="JJ696" s="6"/>
      <c r="JK696" s="4"/>
      <c r="JL696" s="6"/>
      <c r="JM696" s="5"/>
      <c r="JN696" s="5"/>
      <c r="JO696" s="4"/>
      <c r="JP696" s="6"/>
      <c r="JQ696" s="4"/>
      <c r="JR696" s="6"/>
      <c r="JS696" s="5"/>
      <c r="JT696" s="5"/>
      <c r="JU696" s="4"/>
      <c r="JV696" s="6"/>
      <c r="JW696" s="4"/>
      <c r="JX696" s="6"/>
      <c r="JY696" s="5"/>
      <c r="JZ696" s="5"/>
      <c r="KA696" s="4"/>
      <c r="KB696" s="6"/>
      <c r="KC696" s="4"/>
      <c r="KD696" s="6"/>
      <c r="KE696" s="5"/>
      <c r="KF696" s="5"/>
      <c r="KG696" s="4"/>
      <c r="KH696" s="6"/>
      <c r="KI696" s="4"/>
      <c r="KJ696" s="6"/>
      <c r="KK696" s="5"/>
      <c r="KL696" s="5"/>
    </row>
    <row r="697">
      <c r="A697" s="3" t="s">
        <v>85</v>
      </c>
      <c r="B697" s="3" t="s">
        <v>712</v>
      </c>
      <c r="C697" s="3" t="s">
        <v>586</v>
      </c>
      <c r="D697" s="3" t="s">
        <v>712</v>
      </c>
      <c r="E697" s="3" t="s">
        <v>927</v>
      </c>
      <c r="F697" s="3" t="s">
        <v>104</v>
      </c>
      <c r="G697" s="3" t="s">
        <v>104</v>
      </c>
      <c r="H697" s="3" t="s">
        <v>104</v>
      </c>
      <c r="I697" s="4"/>
      <c r="J697" s="4">
        <f>=ROUNDDOWN({0},0)</f>
      </c>
      <c r="K697" s="4"/>
      <c r="L697" s="5"/>
      <c r="M697" s="4"/>
      <c r="N697" s="4">
        <f>=ROUNDDOWN({0},0)</f>
      </c>
      <c r="O697" s="4"/>
      <c r="P697" s="5"/>
      <c r="Q697" s="4"/>
      <c r="R697" s="6"/>
      <c r="S697" s="4"/>
      <c r="T697" s="6"/>
      <c r="U697" s="5"/>
      <c r="V697" s="5"/>
      <c r="W697" s="4"/>
      <c r="X697" s="6"/>
      <c r="Y697" s="4"/>
      <c r="Z697" s="6"/>
      <c r="AA697" s="5"/>
      <c r="AB697" s="5"/>
      <c r="AC697" s="4"/>
      <c r="AD697" s="6"/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  <c r="AU697" s="4"/>
      <c r="AV697" s="6"/>
      <c r="AW697" s="4"/>
      <c r="AX697" s="6"/>
      <c r="AY697" s="5"/>
      <c r="AZ697" s="5"/>
      <c r="BA697" s="4"/>
      <c r="BB697" s="6"/>
      <c r="BC697" s="4"/>
      <c r="BD697" s="6"/>
      <c r="BE697" s="5"/>
      <c r="BF697" s="5"/>
      <c r="BG697" s="4"/>
      <c r="BH697" s="6"/>
      <c r="BI697" s="4"/>
      <c r="BJ697" s="6"/>
      <c r="BK697" s="5"/>
      <c r="BL697" s="5"/>
      <c r="BM697" s="4"/>
      <c r="BN697" s="6"/>
      <c r="BO697" s="4"/>
      <c r="BP697" s="6"/>
      <c r="BQ697" s="5"/>
      <c r="BR697" s="5"/>
      <c r="BS697" s="4"/>
      <c r="BT697" s="6"/>
      <c r="BU697" s="4"/>
      <c r="BV697" s="6"/>
      <c r="BW697" s="5"/>
      <c r="BX697" s="5"/>
      <c r="BY697" s="4"/>
      <c r="BZ697" s="6"/>
      <c r="CA697" s="4"/>
      <c r="CB697" s="6"/>
      <c r="CC697" s="5"/>
      <c r="CD697" s="5"/>
      <c r="CE697" s="4"/>
      <c r="CF697" s="6"/>
      <c r="CG697" s="4"/>
      <c r="CH697" s="6"/>
      <c r="CI697" s="5"/>
      <c r="CJ697" s="5"/>
      <c r="CK697" s="4"/>
      <c r="CL697" s="6"/>
      <c r="CM697" s="4"/>
      <c r="CN697" s="6"/>
      <c r="CO697" s="5"/>
      <c r="CP697" s="5"/>
      <c r="CQ697" s="4"/>
      <c r="CR697" s="6"/>
      <c r="CS697" s="4"/>
      <c r="CT697" s="6"/>
      <c r="CU697" s="5"/>
      <c r="CV697" s="5"/>
      <c r="CW697" s="4"/>
      <c r="CX697" s="6"/>
      <c r="CY697" s="4"/>
      <c r="CZ697" s="6"/>
      <c r="DA697" s="5"/>
      <c r="DB697" s="5"/>
      <c r="DC697" s="4"/>
      <c r="DD697" s="6"/>
      <c r="DE697" s="4"/>
      <c r="DF697" s="6"/>
      <c r="DG697" s="5"/>
      <c r="DH697" s="5"/>
      <c r="DI697" s="4"/>
      <c r="DJ697" s="6"/>
      <c r="DK697" s="4"/>
      <c r="DL697" s="6"/>
      <c r="DM697" s="5"/>
      <c r="DN697" s="5"/>
      <c r="DO697" s="4"/>
      <c r="DP697" s="6"/>
      <c r="DQ697" s="4"/>
      <c r="DR697" s="6"/>
      <c r="DS697" s="5"/>
      <c r="DT697" s="5"/>
      <c r="DU697" s="4"/>
      <c r="DV697" s="6"/>
      <c r="DW697" s="4"/>
      <c r="DX697" s="6"/>
      <c r="DY697" s="5"/>
      <c r="DZ697" s="5"/>
      <c r="EA697" s="4"/>
      <c r="EB697" s="6"/>
      <c r="EC697" s="4"/>
      <c r="ED697" s="6"/>
      <c r="EE697" s="5"/>
      <c r="EF697" s="5"/>
      <c r="EG697" s="4"/>
      <c r="EH697" s="6"/>
      <c r="EI697" s="4"/>
      <c r="EJ697" s="6"/>
      <c r="EK697" s="5"/>
      <c r="EL697" s="5"/>
      <c r="EM697" s="4"/>
      <c r="EN697" s="6"/>
      <c r="EO697" s="4"/>
      <c r="EP697" s="6"/>
      <c r="EQ697" s="5"/>
      <c r="ER697" s="5"/>
      <c r="ES697" s="4"/>
      <c r="ET697" s="6"/>
      <c r="EU697" s="4"/>
      <c r="EV697" s="6"/>
      <c r="EW697" s="5"/>
      <c r="EX697" s="5"/>
      <c r="EY697" s="4"/>
      <c r="EZ697" s="6"/>
      <c r="FA697" s="4"/>
      <c r="FB697" s="6"/>
      <c r="FC697" s="5"/>
      <c r="FD697" s="5"/>
      <c r="FE697" s="4"/>
      <c r="FF697" s="6"/>
      <c r="FG697" s="4"/>
      <c r="FH697" s="6"/>
      <c r="FI697" s="5"/>
      <c r="FJ697" s="5"/>
      <c r="FK697" s="4"/>
      <c r="FL697" s="6"/>
      <c r="FM697" s="4"/>
      <c r="FN697" s="6"/>
      <c r="FO697" s="5"/>
      <c r="FP697" s="5"/>
      <c r="FQ697" s="4"/>
      <c r="FR697" s="6"/>
      <c r="FS697" s="4"/>
      <c r="FT697" s="6"/>
      <c r="FU697" s="5"/>
      <c r="FV697" s="5"/>
      <c r="FW697" s="4"/>
      <c r="FX697" s="6"/>
      <c r="FY697" s="4"/>
      <c r="FZ697" s="6"/>
      <c r="GA697" s="5"/>
      <c r="GB697" s="5"/>
      <c r="GC697" s="4"/>
      <c r="GD697" s="6"/>
      <c r="GE697" s="4"/>
      <c r="GF697" s="6"/>
      <c r="GG697" s="5"/>
      <c r="GH697" s="5"/>
      <c r="GI697" s="4"/>
      <c r="GJ697" s="6"/>
      <c r="GK697" s="4"/>
      <c r="GL697" s="6"/>
      <c r="GM697" s="5"/>
      <c r="GN697" s="5"/>
      <c r="GO697" s="4"/>
      <c r="GP697" s="6"/>
      <c r="GQ697" s="4"/>
      <c r="GR697" s="6"/>
      <c r="GS697" s="5"/>
      <c r="GT697" s="5"/>
      <c r="GU697" s="4"/>
      <c r="GV697" s="6"/>
      <c r="GW697" s="4"/>
      <c r="GX697" s="6"/>
      <c r="GY697" s="5"/>
      <c r="GZ697" s="5"/>
      <c r="HA697" s="4"/>
      <c r="HB697" s="6"/>
      <c r="HC697" s="4"/>
      <c r="HD697" s="6"/>
      <c r="HE697" s="5"/>
      <c r="HF697" s="5"/>
      <c r="HG697" s="4"/>
      <c r="HH697" s="6"/>
      <c r="HI697" s="4"/>
      <c r="HJ697" s="6"/>
      <c r="HK697" s="5"/>
      <c r="HL697" s="5"/>
      <c r="HM697" s="4"/>
      <c r="HN697" s="6"/>
      <c r="HO697" s="4"/>
      <c r="HP697" s="6"/>
      <c r="HQ697" s="5"/>
      <c r="HR697" s="5"/>
      <c r="HS697" s="4"/>
      <c r="HT697" s="6"/>
      <c r="HU697" s="4"/>
      <c r="HV697" s="6"/>
      <c r="HW697" s="5"/>
      <c r="HX697" s="5"/>
      <c r="HY697" s="4"/>
      <c r="HZ697" s="6"/>
      <c r="IA697" s="4"/>
      <c r="IB697" s="6"/>
      <c r="IC697" s="5"/>
      <c r="ID697" s="5"/>
      <c r="IE697" s="4"/>
      <c r="IF697" s="6"/>
      <c r="IG697" s="4"/>
      <c r="IH697" s="6"/>
      <c r="II697" s="5"/>
      <c r="IJ697" s="5"/>
      <c r="IK697" s="4"/>
      <c r="IL697" s="6"/>
      <c r="IM697" s="4"/>
      <c r="IN697" s="6"/>
      <c r="IO697" s="5"/>
      <c r="IP697" s="5"/>
      <c r="IQ697" s="4"/>
      <c r="IR697" s="6"/>
      <c r="IS697" s="4"/>
      <c r="IT697" s="6"/>
      <c r="IU697" s="5"/>
      <c r="IV697" s="5"/>
      <c r="IW697" s="4"/>
      <c r="IX697" s="6"/>
      <c r="IY697" s="4"/>
      <c r="IZ697" s="6"/>
      <c r="JA697" s="5"/>
      <c r="JB697" s="5"/>
      <c r="JC697" s="4"/>
      <c r="JD697" s="6"/>
      <c r="JE697" s="4"/>
      <c r="JF697" s="6"/>
      <c r="JG697" s="5"/>
      <c r="JH697" s="5"/>
      <c r="JI697" s="4"/>
      <c r="JJ697" s="6"/>
      <c r="JK697" s="4"/>
      <c r="JL697" s="6"/>
      <c r="JM697" s="5"/>
      <c r="JN697" s="5"/>
      <c r="JO697" s="4"/>
      <c r="JP697" s="6"/>
      <c r="JQ697" s="4"/>
      <c r="JR697" s="6"/>
      <c r="JS697" s="5"/>
      <c r="JT697" s="5"/>
      <c r="JU697" s="4"/>
      <c r="JV697" s="6"/>
      <c r="JW697" s="4"/>
      <c r="JX697" s="6"/>
      <c r="JY697" s="5"/>
      <c r="JZ697" s="5"/>
      <c r="KA697" s="4"/>
      <c r="KB697" s="6"/>
      <c r="KC697" s="4"/>
      <c r="KD697" s="6"/>
      <c r="KE697" s="5"/>
      <c r="KF697" s="5"/>
      <c r="KG697" s="4"/>
      <c r="KH697" s="6"/>
      <c r="KI697" s="4"/>
      <c r="KJ697" s="6"/>
      <c r="KK697" s="5"/>
      <c r="KL697" s="5"/>
    </row>
    <row r="698">
      <c r="A698" s="3" t="s">
        <v>85</v>
      </c>
      <c r="B698" s="3" t="s">
        <v>712</v>
      </c>
      <c r="C698" s="3" t="s">
        <v>586</v>
      </c>
      <c r="D698" s="3" t="s">
        <v>712</v>
      </c>
      <c r="E698" s="3" t="s">
        <v>928</v>
      </c>
      <c r="F698" s="3" t="s">
        <v>104</v>
      </c>
      <c r="G698" s="3" t="s">
        <v>104</v>
      </c>
      <c r="H698" s="3" t="s">
        <v>104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/>
      <c r="R698" s="6"/>
      <c r="S698" s="4"/>
      <c r="T698" s="6"/>
      <c r="U698" s="5"/>
      <c r="V698" s="5"/>
      <c r="W698" s="4"/>
      <c r="X698" s="6"/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  <c r="AU698" s="4"/>
      <c r="AV698" s="6"/>
      <c r="AW698" s="4"/>
      <c r="AX698" s="6"/>
      <c r="AY698" s="5"/>
      <c r="AZ698" s="5"/>
      <c r="BA698" s="4"/>
      <c r="BB698" s="6"/>
      <c r="BC698" s="4"/>
      <c r="BD698" s="6"/>
      <c r="BE698" s="5"/>
      <c r="BF698" s="5"/>
      <c r="BG698" s="4"/>
      <c r="BH698" s="6"/>
      <c r="BI698" s="4"/>
      <c r="BJ698" s="6"/>
      <c r="BK698" s="5"/>
      <c r="BL698" s="5"/>
      <c r="BM698" s="4"/>
      <c r="BN698" s="6"/>
      <c r="BO698" s="4"/>
      <c r="BP698" s="6"/>
      <c r="BQ698" s="5"/>
      <c r="BR698" s="5"/>
      <c r="BS698" s="4"/>
      <c r="BT698" s="6"/>
      <c r="BU698" s="4"/>
      <c r="BV698" s="6"/>
      <c r="BW698" s="5"/>
      <c r="BX698" s="5"/>
      <c r="BY698" s="4"/>
      <c r="BZ698" s="6"/>
      <c r="CA698" s="4"/>
      <c r="CB698" s="6"/>
      <c r="CC698" s="5"/>
      <c r="CD698" s="5"/>
      <c r="CE698" s="4"/>
      <c r="CF698" s="6"/>
      <c r="CG698" s="4"/>
      <c r="CH698" s="6"/>
      <c r="CI698" s="5"/>
      <c r="CJ698" s="5"/>
      <c r="CK698" s="4"/>
      <c r="CL698" s="6"/>
      <c r="CM698" s="4"/>
      <c r="CN698" s="6"/>
      <c r="CO698" s="5"/>
      <c r="CP698" s="5"/>
      <c r="CQ698" s="4"/>
      <c r="CR698" s="6"/>
      <c r="CS698" s="4"/>
      <c r="CT698" s="6"/>
      <c r="CU698" s="5"/>
      <c r="CV698" s="5"/>
      <c r="CW698" s="4"/>
      <c r="CX698" s="6"/>
      <c r="CY698" s="4"/>
      <c r="CZ698" s="6"/>
      <c r="DA698" s="5"/>
      <c r="DB698" s="5"/>
      <c r="DC698" s="4"/>
      <c r="DD698" s="6"/>
      <c r="DE698" s="4"/>
      <c r="DF698" s="6"/>
      <c r="DG698" s="5"/>
      <c r="DH698" s="5"/>
      <c r="DI698" s="4"/>
      <c r="DJ698" s="6"/>
      <c r="DK698" s="4"/>
      <c r="DL698" s="6"/>
      <c r="DM698" s="5"/>
      <c r="DN698" s="5"/>
      <c r="DO698" s="4"/>
      <c r="DP698" s="6"/>
      <c r="DQ698" s="4"/>
      <c r="DR698" s="6"/>
      <c r="DS698" s="5"/>
      <c r="DT698" s="5"/>
      <c r="DU698" s="4"/>
      <c r="DV698" s="6"/>
      <c r="DW698" s="4"/>
      <c r="DX698" s="6"/>
      <c r="DY698" s="5"/>
      <c r="DZ698" s="5"/>
      <c r="EA698" s="4"/>
      <c r="EB698" s="6"/>
      <c r="EC698" s="4"/>
      <c r="ED698" s="6"/>
      <c r="EE698" s="5"/>
      <c r="EF698" s="5"/>
      <c r="EG698" s="4"/>
      <c r="EH698" s="6"/>
      <c r="EI698" s="4"/>
      <c r="EJ698" s="6"/>
      <c r="EK698" s="5"/>
      <c r="EL698" s="5"/>
      <c r="EM698" s="4"/>
      <c r="EN698" s="6"/>
      <c r="EO698" s="4"/>
      <c r="EP698" s="6"/>
      <c r="EQ698" s="5"/>
      <c r="ER698" s="5"/>
      <c r="ES698" s="4"/>
      <c r="ET698" s="6"/>
      <c r="EU698" s="4"/>
      <c r="EV698" s="6"/>
      <c r="EW698" s="5"/>
      <c r="EX698" s="5"/>
      <c r="EY698" s="4"/>
      <c r="EZ698" s="6"/>
      <c r="FA698" s="4"/>
      <c r="FB698" s="6"/>
      <c r="FC698" s="5"/>
      <c r="FD698" s="5"/>
      <c r="FE698" s="4"/>
      <c r="FF698" s="6"/>
      <c r="FG698" s="4"/>
      <c r="FH698" s="6"/>
      <c r="FI698" s="5"/>
      <c r="FJ698" s="5"/>
      <c r="FK698" s="4"/>
      <c r="FL698" s="6"/>
      <c r="FM698" s="4"/>
      <c r="FN698" s="6"/>
      <c r="FO698" s="5"/>
      <c r="FP698" s="5"/>
      <c r="FQ698" s="4"/>
      <c r="FR698" s="6"/>
      <c r="FS698" s="4"/>
      <c r="FT698" s="6"/>
      <c r="FU698" s="5"/>
      <c r="FV698" s="5"/>
      <c r="FW698" s="4"/>
      <c r="FX698" s="6"/>
      <c r="FY698" s="4"/>
      <c r="FZ698" s="6"/>
      <c r="GA698" s="5"/>
      <c r="GB698" s="5"/>
      <c r="GC698" s="4"/>
      <c r="GD698" s="6"/>
      <c r="GE698" s="4"/>
      <c r="GF698" s="6"/>
      <c r="GG698" s="5"/>
      <c r="GH698" s="5"/>
      <c r="GI698" s="4"/>
      <c r="GJ698" s="6"/>
      <c r="GK698" s="4"/>
      <c r="GL698" s="6"/>
      <c r="GM698" s="5"/>
      <c r="GN698" s="5"/>
      <c r="GO698" s="4"/>
      <c r="GP698" s="6"/>
      <c r="GQ698" s="4"/>
      <c r="GR698" s="6"/>
      <c r="GS698" s="5"/>
      <c r="GT698" s="5"/>
      <c r="GU698" s="4"/>
      <c r="GV698" s="6"/>
      <c r="GW698" s="4"/>
      <c r="GX698" s="6"/>
      <c r="GY698" s="5"/>
      <c r="GZ698" s="5"/>
      <c r="HA698" s="4"/>
      <c r="HB698" s="6"/>
      <c r="HC698" s="4"/>
      <c r="HD698" s="6"/>
      <c r="HE698" s="5"/>
      <c r="HF698" s="5"/>
      <c r="HG698" s="4"/>
      <c r="HH698" s="6"/>
      <c r="HI698" s="4"/>
      <c r="HJ698" s="6"/>
      <c r="HK698" s="5"/>
      <c r="HL698" s="5"/>
      <c r="HM698" s="4"/>
      <c r="HN698" s="6"/>
      <c r="HO698" s="4"/>
      <c r="HP698" s="6"/>
      <c r="HQ698" s="5"/>
      <c r="HR698" s="5"/>
      <c r="HS698" s="4"/>
      <c r="HT698" s="6"/>
      <c r="HU698" s="4"/>
      <c r="HV698" s="6"/>
      <c r="HW698" s="5"/>
      <c r="HX698" s="5"/>
      <c r="HY698" s="4"/>
      <c r="HZ698" s="6"/>
      <c r="IA698" s="4"/>
      <c r="IB698" s="6"/>
      <c r="IC698" s="5"/>
      <c r="ID698" s="5"/>
      <c r="IE698" s="4"/>
      <c r="IF698" s="6"/>
      <c r="IG698" s="4"/>
      <c r="IH698" s="6"/>
      <c r="II698" s="5"/>
      <c r="IJ698" s="5"/>
      <c r="IK698" s="4"/>
      <c r="IL698" s="6"/>
      <c r="IM698" s="4"/>
      <c r="IN698" s="6"/>
      <c r="IO698" s="5"/>
      <c r="IP698" s="5"/>
      <c r="IQ698" s="4"/>
      <c r="IR698" s="6"/>
      <c r="IS698" s="4"/>
      <c r="IT698" s="6"/>
      <c r="IU698" s="5"/>
      <c r="IV698" s="5"/>
      <c r="IW698" s="4"/>
      <c r="IX698" s="6"/>
      <c r="IY698" s="4"/>
      <c r="IZ698" s="6"/>
      <c r="JA698" s="5"/>
      <c r="JB698" s="5"/>
      <c r="JC698" s="4"/>
      <c r="JD698" s="6"/>
      <c r="JE698" s="4"/>
      <c r="JF698" s="6"/>
      <c r="JG698" s="5"/>
      <c r="JH698" s="5"/>
      <c r="JI698" s="4"/>
      <c r="JJ698" s="6"/>
      <c r="JK698" s="4"/>
      <c r="JL698" s="6"/>
      <c r="JM698" s="5"/>
      <c r="JN698" s="5"/>
      <c r="JO698" s="4"/>
      <c r="JP698" s="6"/>
      <c r="JQ698" s="4"/>
      <c r="JR698" s="6"/>
      <c r="JS698" s="5"/>
      <c r="JT698" s="5"/>
      <c r="JU698" s="4"/>
      <c r="JV698" s="6"/>
      <c r="JW698" s="4"/>
      <c r="JX698" s="6"/>
      <c r="JY698" s="5"/>
      <c r="JZ698" s="5"/>
      <c r="KA698" s="4"/>
      <c r="KB698" s="6"/>
      <c r="KC698" s="4"/>
      <c r="KD698" s="6"/>
      <c r="KE698" s="5"/>
      <c r="KF698" s="5"/>
      <c r="KG698" s="4"/>
      <c r="KH698" s="6"/>
      <c r="KI698" s="4"/>
      <c r="KJ698" s="6"/>
      <c r="KK698" s="5"/>
      <c r="KL698" s="5"/>
    </row>
    <row r="699">
      <c r="A699" s="3" t="s">
        <v>85</v>
      </c>
      <c r="B699" s="3" t="s">
        <v>712</v>
      </c>
      <c r="C699" s="3" t="s">
        <v>586</v>
      </c>
      <c r="D699" s="3" t="s">
        <v>712</v>
      </c>
      <c r="E699" s="3" t="s">
        <v>929</v>
      </c>
      <c r="F699" s="3" t="s">
        <v>104</v>
      </c>
      <c r="G699" s="3" t="s">
        <v>104</v>
      </c>
      <c r="H699" s="3" t="s">
        <v>104</v>
      </c>
      <c r="I699" s="4"/>
      <c r="J699" s="4">
        <f>=ROUNDDOWN({0},0)</f>
      </c>
      <c r="K699" s="4"/>
      <c r="L699" s="5"/>
      <c r="M699" s="4"/>
      <c r="N699" s="4">
        <f>=ROUNDDOWN({0},0)</f>
      </c>
      <c r="O699" s="4"/>
      <c r="P699" s="5"/>
      <c r="Q699" s="4"/>
      <c r="R699" s="6"/>
      <c r="S699" s="4"/>
      <c r="T699" s="6"/>
      <c r="U699" s="5"/>
      <c r="V699" s="5"/>
      <c r="W699" s="4"/>
      <c r="X699" s="6"/>
      <c r="Y699" s="4"/>
      <c r="Z699" s="6"/>
      <c r="AA699" s="5"/>
      <c r="AB699" s="5"/>
      <c r="AC699" s="4"/>
      <c r="AD699" s="6"/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  <c r="AU699" s="4"/>
      <c r="AV699" s="6"/>
      <c r="AW699" s="4"/>
      <c r="AX699" s="6"/>
      <c r="AY699" s="5"/>
      <c r="AZ699" s="5"/>
      <c r="BA699" s="4"/>
      <c r="BB699" s="6"/>
      <c r="BC699" s="4"/>
      <c r="BD699" s="6"/>
      <c r="BE699" s="5"/>
      <c r="BF699" s="5"/>
      <c r="BG699" s="4"/>
      <c r="BH699" s="6"/>
      <c r="BI699" s="4"/>
      <c r="BJ699" s="6"/>
      <c r="BK699" s="5"/>
      <c r="BL699" s="5"/>
      <c r="BM699" s="4"/>
      <c r="BN699" s="6"/>
      <c r="BO699" s="4"/>
      <c r="BP699" s="6"/>
      <c r="BQ699" s="5"/>
      <c r="BR699" s="5"/>
      <c r="BS699" s="4"/>
      <c r="BT699" s="6"/>
      <c r="BU699" s="4"/>
      <c r="BV699" s="6"/>
      <c r="BW699" s="5"/>
      <c r="BX699" s="5"/>
      <c r="BY699" s="4"/>
      <c r="BZ699" s="6"/>
      <c r="CA699" s="4"/>
      <c r="CB699" s="6"/>
      <c r="CC699" s="5"/>
      <c r="CD699" s="5"/>
      <c r="CE699" s="4"/>
      <c r="CF699" s="6"/>
      <c r="CG699" s="4"/>
      <c r="CH699" s="6"/>
      <c r="CI699" s="5"/>
      <c r="CJ699" s="5"/>
      <c r="CK699" s="4"/>
      <c r="CL699" s="6"/>
      <c r="CM699" s="4"/>
      <c r="CN699" s="6"/>
      <c r="CO699" s="5"/>
      <c r="CP699" s="5"/>
      <c r="CQ699" s="4"/>
      <c r="CR699" s="6"/>
      <c r="CS699" s="4"/>
      <c r="CT699" s="6"/>
      <c r="CU699" s="5"/>
      <c r="CV699" s="5"/>
      <c r="CW699" s="4"/>
      <c r="CX699" s="6"/>
      <c r="CY699" s="4"/>
      <c r="CZ699" s="6"/>
      <c r="DA699" s="5"/>
      <c r="DB699" s="5"/>
      <c r="DC699" s="4"/>
      <c r="DD699" s="6"/>
      <c r="DE699" s="4"/>
      <c r="DF699" s="6"/>
      <c r="DG699" s="5"/>
      <c r="DH699" s="5"/>
      <c r="DI699" s="4"/>
      <c r="DJ699" s="6"/>
      <c r="DK699" s="4"/>
      <c r="DL699" s="6"/>
      <c r="DM699" s="5"/>
      <c r="DN699" s="5"/>
      <c r="DO699" s="4"/>
      <c r="DP699" s="6"/>
      <c r="DQ699" s="4"/>
      <c r="DR699" s="6"/>
      <c r="DS699" s="5"/>
      <c r="DT699" s="5"/>
      <c r="DU699" s="4"/>
      <c r="DV699" s="6"/>
      <c r="DW699" s="4"/>
      <c r="DX699" s="6"/>
      <c r="DY699" s="5"/>
      <c r="DZ699" s="5"/>
      <c r="EA699" s="4"/>
      <c r="EB699" s="6"/>
      <c r="EC699" s="4"/>
      <c r="ED699" s="6"/>
      <c r="EE699" s="5"/>
      <c r="EF699" s="5"/>
      <c r="EG699" s="4"/>
      <c r="EH699" s="6"/>
      <c r="EI699" s="4"/>
      <c r="EJ699" s="6"/>
      <c r="EK699" s="5"/>
      <c r="EL699" s="5"/>
      <c r="EM699" s="4"/>
      <c r="EN699" s="6"/>
      <c r="EO699" s="4"/>
      <c r="EP699" s="6"/>
      <c r="EQ699" s="5"/>
      <c r="ER699" s="5"/>
      <c r="ES699" s="4"/>
      <c r="ET699" s="6"/>
      <c r="EU699" s="4"/>
      <c r="EV699" s="6"/>
      <c r="EW699" s="5"/>
      <c r="EX699" s="5"/>
      <c r="EY699" s="4"/>
      <c r="EZ699" s="6"/>
      <c r="FA699" s="4"/>
      <c r="FB699" s="6"/>
      <c r="FC699" s="5"/>
      <c r="FD699" s="5"/>
      <c r="FE699" s="4"/>
      <c r="FF699" s="6"/>
      <c r="FG699" s="4"/>
      <c r="FH699" s="6"/>
      <c r="FI699" s="5"/>
      <c r="FJ699" s="5"/>
      <c r="FK699" s="4"/>
      <c r="FL699" s="6"/>
      <c r="FM699" s="4"/>
      <c r="FN699" s="6"/>
      <c r="FO699" s="5"/>
      <c r="FP699" s="5"/>
      <c r="FQ699" s="4"/>
      <c r="FR699" s="6"/>
      <c r="FS699" s="4"/>
      <c r="FT699" s="6"/>
      <c r="FU699" s="5"/>
      <c r="FV699" s="5"/>
      <c r="FW699" s="4"/>
      <c r="FX699" s="6"/>
      <c r="FY699" s="4"/>
      <c r="FZ699" s="6"/>
      <c r="GA699" s="5"/>
      <c r="GB699" s="5"/>
      <c r="GC699" s="4"/>
      <c r="GD699" s="6"/>
      <c r="GE699" s="4"/>
      <c r="GF699" s="6"/>
      <c r="GG699" s="5"/>
      <c r="GH699" s="5"/>
      <c r="GI699" s="4"/>
      <c r="GJ699" s="6"/>
      <c r="GK699" s="4"/>
      <c r="GL699" s="6"/>
      <c r="GM699" s="5"/>
      <c r="GN699" s="5"/>
      <c r="GO699" s="4"/>
      <c r="GP699" s="6"/>
      <c r="GQ699" s="4"/>
      <c r="GR699" s="6"/>
      <c r="GS699" s="5"/>
      <c r="GT699" s="5"/>
      <c r="GU699" s="4"/>
      <c r="GV699" s="6"/>
      <c r="GW699" s="4"/>
      <c r="GX699" s="6"/>
      <c r="GY699" s="5"/>
      <c r="GZ699" s="5"/>
      <c r="HA699" s="4"/>
      <c r="HB699" s="6"/>
      <c r="HC699" s="4"/>
      <c r="HD699" s="6"/>
      <c r="HE699" s="5"/>
      <c r="HF699" s="5"/>
      <c r="HG699" s="4"/>
      <c r="HH699" s="6"/>
      <c r="HI699" s="4"/>
      <c r="HJ699" s="6"/>
      <c r="HK699" s="5"/>
      <c r="HL699" s="5"/>
      <c r="HM699" s="4"/>
      <c r="HN699" s="6"/>
      <c r="HO699" s="4"/>
      <c r="HP699" s="6"/>
      <c r="HQ699" s="5"/>
      <c r="HR699" s="5"/>
      <c r="HS699" s="4"/>
      <c r="HT699" s="6"/>
      <c r="HU699" s="4"/>
      <c r="HV699" s="6"/>
      <c r="HW699" s="5"/>
      <c r="HX699" s="5"/>
      <c r="HY699" s="4"/>
      <c r="HZ699" s="6"/>
      <c r="IA699" s="4"/>
      <c r="IB699" s="6"/>
      <c r="IC699" s="5"/>
      <c r="ID699" s="5"/>
      <c r="IE699" s="4"/>
      <c r="IF699" s="6"/>
      <c r="IG699" s="4"/>
      <c r="IH699" s="6"/>
      <c r="II699" s="5"/>
      <c r="IJ699" s="5"/>
      <c r="IK699" s="4"/>
      <c r="IL699" s="6"/>
      <c r="IM699" s="4"/>
      <c r="IN699" s="6"/>
      <c r="IO699" s="5"/>
      <c r="IP699" s="5"/>
      <c r="IQ699" s="4"/>
      <c r="IR699" s="6"/>
      <c r="IS699" s="4"/>
      <c r="IT699" s="6"/>
      <c r="IU699" s="5"/>
      <c r="IV699" s="5"/>
      <c r="IW699" s="4"/>
      <c r="IX699" s="6"/>
      <c r="IY699" s="4"/>
      <c r="IZ699" s="6"/>
      <c r="JA699" s="5"/>
      <c r="JB699" s="5"/>
      <c r="JC699" s="4"/>
      <c r="JD699" s="6"/>
      <c r="JE699" s="4"/>
      <c r="JF699" s="6"/>
      <c r="JG699" s="5"/>
      <c r="JH699" s="5"/>
      <c r="JI699" s="4"/>
      <c r="JJ699" s="6"/>
      <c r="JK699" s="4"/>
      <c r="JL699" s="6"/>
      <c r="JM699" s="5"/>
      <c r="JN699" s="5"/>
      <c r="JO699" s="4"/>
      <c r="JP699" s="6"/>
      <c r="JQ699" s="4"/>
      <c r="JR699" s="6"/>
      <c r="JS699" s="5"/>
      <c r="JT699" s="5"/>
      <c r="JU699" s="4"/>
      <c r="JV699" s="6"/>
      <c r="JW699" s="4"/>
      <c r="JX699" s="6"/>
      <c r="JY699" s="5"/>
      <c r="JZ699" s="5"/>
      <c r="KA699" s="4"/>
      <c r="KB699" s="6"/>
      <c r="KC699" s="4"/>
      <c r="KD699" s="6"/>
      <c r="KE699" s="5"/>
      <c r="KF699" s="5"/>
      <c r="KG699" s="4"/>
      <c r="KH699" s="6"/>
      <c r="KI699" s="4"/>
      <c r="KJ699" s="6"/>
      <c r="KK699" s="5"/>
      <c r="KL699" s="5"/>
    </row>
    <row r="700">
      <c r="A700" s="3" t="s">
        <v>85</v>
      </c>
      <c r="B700" s="3" t="s">
        <v>712</v>
      </c>
      <c r="C700" s="3" t="s">
        <v>586</v>
      </c>
      <c r="D700" s="3" t="s">
        <v>712</v>
      </c>
      <c r="E700" s="3" t="s">
        <v>930</v>
      </c>
      <c r="F700" s="3" t="s">
        <v>104</v>
      </c>
      <c r="G700" s="3" t="s">
        <v>104</v>
      </c>
      <c r="H700" s="3" t="s">
        <v>104</v>
      </c>
      <c r="I700" s="4"/>
      <c r="J700" s="4">
        <f>=ROUNDDOWN({0},0)</f>
      </c>
      <c r="K700" s="4"/>
      <c r="L700" s="5"/>
      <c r="M700" s="4"/>
      <c r="N700" s="4">
        <f>=ROUNDDOWN({0},0)</f>
      </c>
      <c r="O700" s="4"/>
      <c r="P700" s="5"/>
      <c r="Q700" s="4"/>
      <c r="R700" s="6"/>
      <c r="S700" s="4"/>
      <c r="T700" s="6"/>
      <c r="U700" s="5"/>
      <c r="V700" s="5"/>
      <c r="W700" s="4"/>
      <c r="X700" s="6"/>
      <c r="Y700" s="4"/>
      <c r="Z700" s="6"/>
      <c r="AA700" s="5"/>
      <c r="AB700" s="5"/>
      <c r="AC700" s="4"/>
      <c r="AD700" s="6"/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  <c r="AU700" s="4"/>
      <c r="AV700" s="6"/>
      <c r="AW700" s="4"/>
      <c r="AX700" s="6"/>
      <c r="AY700" s="5"/>
      <c r="AZ700" s="5"/>
      <c r="BA700" s="4"/>
      <c r="BB700" s="6"/>
      <c r="BC700" s="4"/>
      <c r="BD700" s="6"/>
      <c r="BE700" s="5"/>
      <c r="BF700" s="5"/>
      <c r="BG700" s="4"/>
      <c r="BH700" s="6"/>
      <c r="BI700" s="4"/>
      <c r="BJ700" s="6"/>
      <c r="BK700" s="5"/>
      <c r="BL700" s="5"/>
      <c r="BM700" s="4"/>
      <c r="BN700" s="6"/>
      <c r="BO700" s="4"/>
      <c r="BP700" s="6"/>
      <c r="BQ700" s="5"/>
      <c r="BR700" s="5"/>
      <c r="BS700" s="4"/>
      <c r="BT700" s="6"/>
      <c r="BU700" s="4"/>
      <c r="BV700" s="6"/>
      <c r="BW700" s="5"/>
      <c r="BX700" s="5"/>
      <c r="BY700" s="4"/>
      <c r="BZ700" s="6"/>
      <c r="CA700" s="4"/>
      <c r="CB700" s="6"/>
      <c r="CC700" s="5"/>
      <c r="CD700" s="5"/>
      <c r="CE700" s="4"/>
      <c r="CF700" s="6"/>
      <c r="CG700" s="4"/>
      <c r="CH700" s="6"/>
      <c r="CI700" s="5"/>
      <c r="CJ700" s="5"/>
      <c r="CK700" s="4"/>
      <c r="CL700" s="6"/>
      <c r="CM700" s="4"/>
      <c r="CN700" s="6"/>
      <c r="CO700" s="5"/>
      <c r="CP700" s="5"/>
      <c r="CQ700" s="4"/>
      <c r="CR700" s="6"/>
      <c r="CS700" s="4"/>
      <c r="CT700" s="6"/>
      <c r="CU700" s="5"/>
      <c r="CV700" s="5"/>
      <c r="CW700" s="4"/>
      <c r="CX700" s="6"/>
      <c r="CY700" s="4"/>
      <c r="CZ700" s="6"/>
      <c r="DA700" s="5"/>
      <c r="DB700" s="5"/>
      <c r="DC700" s="4"/>
      <c r="DD700" s="6"/>
      <c r="DE700" s="4"/>
      <c r="DF700" s="6"/>
      <c r="DG700" s="5"/>
      <c r="DH700" s="5"/>
      <c r="DI700" s="4"/>
      <c r="DJ700" s="6"/>
      <c r="DK700" s="4"/>
      <c r="DL700" s="6"/>
      <c r="DM700" s="5"/>
      <c r="DN700" s="5"/>
      <c r="DO700" s="4"/>
      <c r="DP700" s="6"/>
      <c r="DQ700" s="4"/>
      <c r="DR700" s="6"/>
      <c r="DS700" s="5"/>
      <c r="DT700" s="5"/>
      <c r="DU700" s="4"/>
      <c r="DV700" s="6"/>
      <c r="DW700" s="4"/>
      <c r="DX700" s="6"/>
      <c r="DY700" s="5"/>
      <c r="DZ700" s="5"/>
      <c r="EA700" s="4"/>
      <c r="EB700" s="6"/>
      <c r="EC700" s="4"/>
      <c r="ED700" s="6"/>
      <c r="EE700" s="5"/>
      <c r="EF700" s="5"/>
      <c r="EG700" s="4"/>
      <c r="EH700" s="6"/>
      <c r="EI700" s="4"/>
      <c r="EJ700" s="6"/>
      <c r="EK700" s="5"/>
      <c r="EL700" s="5"/>
      <c r="EM700" s="4"/>
      <c r="EN700" s="6"/>
      <c r="EO700" s="4"/>
      <c r="EP700" s="6"/>
      <c r="EQ700" s="5"/>
      <c r="ER700" s="5"/>
      <c r="ES700" s="4"/>
      <c r="ET700" s="6"/>
      <c r="EU700" s="4"/>
      <c r="EV700" s="6"/>
      <c r="EW700" s="5"/>
      <c r="EX700" s="5"/>
      <c r="EY700" s="4"/>
      <c r="EZ700" s="6"/>
      <c r="FA700" s="4"/>
      <c r="FB700" s="6"/>
      <c r="FC700" s="5"/>
      <c r="FD700" s="5"/>
      <c r="FE700" s="4"/>
      <c r="FF700" s="6"/>
      <c r="FG700" s="4"/>
      <c r="FH700" s="6"/>
      <c r="FI700" s="5"/>
      <c r="FJ700" s="5"/>
      <c r="FK700" s="4"/>
      <c r="FL700" s="6"/>
      <c r="FM700" s="4"/>
      <c r="FN700" s="6"/>
      <c r="FO700" s="5"/>
      <c r="FP700" s="5"/>
      <c r="FQ700" s="4"/>
      <c r="FR700" s="6"/>
      <c r="FS700" s="4"/>
      <c r="FT700" s="6"/>
      <c r="FU700" s="5"/>
      <c r="FV700" s="5"/>
      <c r="FW700" s="4"/>
      <c r="FX700" s="6"/>
      <c r="FY700" s="4"/>
      <c r="FZ700" s="6"/>
      <c r="GA700" s="5"/>
      <c r="GB700" s="5"/>
      <c r="GC700" s="4"/>
      <c r="GD700" s="6"/>
      <c r="GE700" s="4"/>
      <c r="GF700" s="6"/>
      <c r="GG700" s="5"/>
      <c r="GH700" s="5"/>
      <c r="GI700" s="4"/>
      <c r="GJ700" s="6"/>
      <c r="GK700" s="4"/>
      <c r="GL700" s="6"/>
      <c r="GM700" s="5"/>
      <c r="GN700" s="5"/>
      <c r="GO700" s="4"/>
      <c r="GP700" s="6"/>
      <c r="GQ700" s="4"/>
      <c r="GR700" s="6"/>
      <c r="GS700" s="5"/>
      <c r="GT700" s="5"/>
      <c r="GU700" s="4"/>
      <c r="GV700" s="6"/>
      <c r="GW700" s="4"/>
      <c r="GX700" s="6"/>
      <c r="GY700" s="5"/>
      <c r="GZ700" s="5"/>
      <c r="HA700" s="4"/>
      <c r="HB700" s="6"/>
      <c r="HC700" s="4"/>
      <c r="HD700" s="6"/>
      <c r="HE700" s="5"/>
      <c r="HF700" s="5"/>
      <c r="HG700" s="4"/>
      <c r="HH700" s="6"/>
      <c r="HI700" s="4"/>
      <c r="HJ700" s="6"/>
      <c r="HK700" s="5"/>
      <c r="HL700" s="5"/>
      <c r="HM700" s="4"/>
      <c r="HN700" s="6"/>
      <c r="HO700" s="4"/>
      <c r="HP700" s="6"/>
      <c r="HQ700" s="5"/>
      <c r="HR700" s="5"/>
      <c r="HS700" s="4"/>
      <c r="HT700" s="6"/>
      <c r="HU700" s="4"/>
      <c r="HV700" s="6"/>
      <c r="HW700" s="5"/>
      <c r="HX700" s="5"/>
      <c r="HY700" s="4"/>
      <c r="HZ700" s="6"/>
      <c r="IA700" s="4"/>
      <c r="IB700" s="6"/>
      <c r="IC700" s="5"/>
      <c r="ID700" s="5"/>
      <c r="IE700" s="4"/>
      <c r="IF700" s="6"/>
      <c r="IG700" s="4"/>
      <c r="IH700" s="6"/>
      <c r="II700" s="5"/>
      <c r="IJ700" s="5"/>
      <c r="IK700" s="4"/>
      <c r="IL700" s="6"/>
      <c r="IM700" s="4"/>
      <c r="IN700" s="6"/>
      <c r="IO700" s="5"/>
      <c r="IP700" s="5"/>
      <c r="IQ700" s="4"/>
      <c r="IR700" s="6"/>
      <c r="IS700" s="4"/>
      <c r="IT700" s="6"/>
      <c r="IU700" s="5"/>
      <c r="IV700" s="5"/>
      <c r="IW700" s="4"/>
      <c r="IX700" s="6"/>
      <c r="IY700" s="4"/>
      <c r="IZ700" s="6"/>
      <c r="JA700" s="5"/>
      <c r="JB700" s="5"/>
      <c r="JC700" s="4"/>
      <c r="JD700" s="6"/>
      <c r="JE700" s="4"/>
      <c r="JF700" s="6"/>
      <c r="JG700" s="5"/>
      <c r="JH700" s="5"/>
      <c r="JI700" s="4"/>
      <c r="JJ700" s="6"/>
      <c r="JK700" s="4"/>
      <c r="JL700" s="6"/>
      <c r="JM700" s="5"/>
      <c r="JN700" s="5"/>
      <c r="JO700" s="4"/>
      <c r="JP700" s="6"/>
      <c r="JQ700" s="4"/>
      <c r="JR700" s="6"/>
      <c r="JS700" s="5"/>
      <c r="JT700" s="5"/>
      <c r="JU700" s="4"/>
      <c r="JV700" s="6"/>
      <c r="JW700" s="4"/>
      <c r="JX700" s="6"/>
      <c r="JY700" s="5"/>
      <c r="JZ700" s="5"/>
      <c r="KA700" s="4"/>
      <c r="KB700" s="6"/>
      <c r="KC700" s="4"/>
      <c r="KD700" s="6"/>
      <c r="KE700" s="5"/>
      <c r="KF700" s="5"/>
      <c r="KG700" s="4"/>
      <c r="KH700" s="6"/>
      <c r="KI700" s="4"/>
      <c r="KJ700" s="6"/>
      <c r="KK700" s="5"/>
      <c r="KL700" s="5"/>
    </row>
    <row r="701">
      <c r="A701" s="3" t="s">
        <v>85</v>
      </c>
      <c r="B701" s="3" t="s">
        <v>712</v>
      </c>
      <c r="C701" s="3" t="s">
        <v>586</v>
      </c>
      <c r="D701" s="3" t="s">
        <v>712</v>
      </c>
      <c r="E701" s="3" t="s">
        <v>931</v>
      </c>
      <c r="F701" s="3" t="s">
        <v>104</v>
      </c>
      <c r="G701" s="3" t="s">
        <v>104</v>
      </c>
      <c r="H701" s="3" t="s">
        <v>104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/>
      <c r="R701" s="6"/>
      <c r="S701" s="4"/>
      <c r="T701" s="6"/>
      <c r="U701" s="5"/>
      <c r="V701" s="5"/>
      <c r="W701" s="4"/>
      <c r="X701" s="6"/>
      <c r="Y701" s="4"/>
      <c r="Z701" s="6"/>
      <c r="AA701" s="5"/>
      <c r="AB701" s="5"/>
      <c r="AC701" s="4"/>
      <c r="AD701" s="6"/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  <c r="AU701" s="4"/>
      <c r="AV701" s="6"/>
      <c r="AW701" s="4"/>
      <c r="AX701" s="6"/>
      <c r="AY701" s="5"/>
      <c r="AZ701" s="5"/>
      <c r="BA701" s="4"/>
      <c r="BB701" s="6"/>
      <c r="BC701" s="4"/>
      <c r="BD701" s="6"/>
      <c r="BE701" s="5"/>
      <c r="BF701" s="5"/>
      <c r="BG701" s="4"/>
      <c r="BH701" s="6"/>
      <c r="BI701" s="4"/>
      <c r="BJ701" s="6"/>
      <c r="BK701" s="5"/>
      <c r="BL701" s="5"/>
      <c r="BM701" s="4"/>
      <c r="BN701" s="6"/>
      <c r="BO701" s="4"/>
      <c r="BP701" s="6"/>
      <c r="BQ701" s="5"/>
      <c r="BR701" s="5"/>
      <c r="BS701" s="4"/>
      <c r="BT701" s="6"/>
      <c r="BU701" s="4"/>
      <c r="BV701" s="6"/>
      <c r="BW701" s="5"/>
      <c r="BX701" s="5"/>
      <c r="BY701" s="4"/>
      <c r="BZ701" s="6"/>
      <c r="CA701" s="4"/>
      <c r="CB701" s="6"/>
      <c r="CC701" s="5"/>
      <c r="CD701" s="5"/>
      <c r="CE701" s="4"/>
      <c r="CF701" s="6"/>
      <c r="CG701" s="4"/>
      <c r="CH701" s="6"/>
      <c r="CI701" s="5"/>
      <c r="CJ701" s="5"/>
      <c r="CK701" s="4"/>
      <c r="CL701" s="6"/>
      <c r="CM701" s="4"/>
      <c r="CN701" s="6"/>
      <c r="CO701" s="5"/>
      <c r="CP701" s="5"/>
      <c r="CQ701" s="4"/>
      <c r="CR701" s="6"/>
      <c r="CS701" s="4"/>
      <c r="CT701" s="6"/>
      <c r="CU701" s="5"/>
      <c r="CV701" s="5"/>
      <c r="CW701" s="4"/>
      <c r="CX701" s="6"/>
      <c r="CY701" s="4"/>
      <c r="CZ701" s="6"/>
      <c r="DA701" s="5"/>
      <c r="DB701" s="5"/>
      <c r="DC701" s="4"/>
      <c r="DD701" s="6"/>
      <c r="DE701" s="4"/>
      <c r="DF701" s="6"/>
      <c r="DG701" s="5"/>
      <c r="DH701" s="5"/>
      <c r="DI701" s="4"/>
      <c r="DJ701" s="6"/>
      <c r="DK701" s="4"/>
      <c r="DL701" s="6"/>
      <c r="DM701" s="5"/>
      <c r="DN701" s="5"/>
      <c r="DO701" s="4"/>
      <c r="DP701" s="6"/>
      <c r="DQ701" s="4"/>
      <c r="DR701" s="6"/>
      <c r="DS701" s="5"/>
      <c r="DT701" s="5"/>
      <c r="DU701" s="4"/>
      <c r="DV701" s="6"/>
      <c r="DW701" s="4"/>
      <c r="DX701" s="6"/>
      <c r="DY701" s="5"/>
      <c r="DZ701" s="5"/>
      <c r="EA701" s="4"/>
      <c r="EB701" s="6"/>
      <c r="EC701" s="4"/>
      <c r="ED701" s="6"/>
      <c r="EE701" s="5"/>
      <c r="EF701" s="5"/>
      <c r="EG701" s="4"/>
      <c r="EH701" s="6"/>
      <c r="EI701" s="4"/>
      <c r="EJ701" s="6"/>
      <c r="EK701" s="5"/>
      <c r="EL701" s="5"/>
      <c r="EM701" s="4"/>
      <c r="EN701" s="6"/>
      <c r="EO701" s="4"/>
      <c r="EP701" s="6"/>
      <c r="EQ701" s="5"/>
      <c r="ER701" s="5"/>
      <c r="ES701" s="4"/>
      <c r="ET701" s="6"/>
      <c r="EU701" s="4"/>
      <c r="EV701" s="6"/>
      <c r="EW701" s="5"/>
      <c r="EX701" s="5"/>
      <c r="EY701" s="4"/>
      <c r="EZ701" s="6"/>
      <c r="FA701" s="4"/>
      <c r="FB701" s="6"/>
      <c r="FC701" s="5"/>
      <c r="FD701" s="5"/>
      <c r="FE701" s="4"/>
      <c r="FF701" s="6"/>
      <c r="FG701" s="4"/>
      <c r="FH701" s="6"/>
      <c r="FI701" s="5"/>
      <c r="FJ701" s="5"/>
      <c r="FK701" s="4"/>
      <c r="FL701" s="6"/>
      <c r="FM701" s="4"/>
      <c r="FN701" s="6"/>
      <c r="FO701" s="5"/>
      <c r="FP701" s="5"/>
      <c r="FQ701" s="4"/>
      <c r="FR701" s="6"/>
      <c r="FS701" s="4"/>
      <c r="FT701" s="6"/>
      <c r="FU701" s="5"/>
      <c r="FV701" s="5"/>
      <c r="FW701" s="4"/>
      <c r="FX701" s="6"/>
      <c r="FY701" s="4"/>
      <c r="FZ701" s="6"/>
      <c r="GA701" s="5"/>
      <c r="GB701" s="5"/>
      <c r="GC701" s="4"/>
      <c r="GD701" s="6"/>
      <c r="GE701" s="4"/>
      <c r="GF701" s="6"/>
      <c r="GG701" s="5"/>
      <c r="GH701" s="5"/>
      <c r="GI701" s="4"/>
      <c r="GJ701" s="6"/>
      <c r="GK701" s="4"/>
      <c r="GL701" s="6"/>
      <c r="GM701" s="5"/>
      <c r="GN701" s="5"/>
      <c r="GO701" s="4"/>
      <c r="GP701" s="6"/>
      <c r="GQ701" s="4"/>
      <c r="GR701" s="6"/>
      <c r="GS701" s="5"/>
      <c r="GT701" s="5"/>
      <c r="GU701" s="4"/>
      <c r="GV701" s="6"/>
      <c r="GW701" s="4"/>
      <c r="GX701" s="6"/>
      <c r="GY701" s="5"/>
      <c r="GZ701" s="5"/>
      <c r="HA701" s="4"/>
      <c r="HB701" s="6"/>
      <c r="HC701" s="4"/>
      <c r="HD701" s="6"/>
      <c r="HE701" s="5"/>
      <c r="HF701" s="5"/>
      <c r="HG701" s="4"/>
      <c r="HH701" s="6"/>
      <c r="HI701" s="4"/>
      <c r="HJ701" s="6"/>
      <c r="HK701" s="5"/>
      <c r="HL701" s="5"/>
      <c r="HM701" s="4"/>
      <c r="HN701" s="6"/>
      <c r="HO701" s="4"/>
      <c r="HP701" s="6"/>
      <c r="HQ701" s="5"/>
      <c r="HR701" s="5"/>
      <c r="HS701" s="4"/>
      <c r="HT701" s="6"/>
      <c r="HU701" s="4"/>
      <c r="HV701" s="6"/>
      <c r="HW701" s="5"/>
      <c r="HX701" s="5"/>
      <c r="HY701" s="4"/>
      <c r="HZ701" s="6"/>
      <c r="IA701" s="4"/>
      <c r="IB701" s="6"/>
      <c r="IC701" s="5"/>
      <c r="ID701" s="5"/>
      <c r="IE701" s="4"/>
      <c r="IF701" s="6"/>
      <c r="IG701" s="4"/>
      <c r="IH701" s="6"/>
      <c r="II701" s="5"/>
      <c r="IJ701" s="5"/>
      <c r="IK701" s="4"/>
      <c r="IL701" s="6"/>
      <c r="IM701" s="4"/>
      <c r="IN701" s="6"/>
      <c r="IO701" s="5"/>
      <c r="IP701" s="5"/>
      <c r="IQ701" s="4"/>
      <c r="IR701" s="6"/>
      <c r="IS701" s="4"/>
      <c r="IT701" s="6"/>
      <c r="IU701" s="5"/>
      <c r="IV701" s="5"/>
      <c r="IW701" s="4"/>
      <c r="IX701" s="6"/>
      <c r="IY701" s="4"/>
      <c r="IZ701" s="6"/>
      <c r="JA701" s="5"/>
      <c r="JB701" s="5"/>
      <c r="JC701" s="4"/>
      <c r="JD701" s="6"/>
      <c r="JE701" s="4"/>
      <c r="JF701" s="6"/>
      <c r="JG701" s="5"/>
      <c r="JH701" s="5"/>
      <c r="JI701" s="4"/>
      <c r="JJ701" s="6"/>
      <c r="JK701" s="4"/>
      <c r="JL701" s="6"/>
      <c r="JM701" s="5"/>
      <c r="JN701" s="5"/>
      <c r="JO701" s="4"/>
      <c r="JP701" s="6"/>
      <c r="JQ701" s="4"/>
      <c r="JR701" s="6"/>
      <c r="JS701" s="5"/>
      <c r="JT701" s="5"/>
      <c r="JU701" s="4"/>
      <c r="JV701" s="6"/>
      <c r="JW701" s="4"/>
      <c r="JX701" s="6"/>
      <c r="JY701" s="5"/>
      <c r="JZ701" s="5"/>
      <c r="KA701" s="4"/>
      <c r="KB701" s="6"/>
      <c r="KC701" s="4"/>
      <c r="KD701" s="6"/>
      <c r="KE701" s="5"/>
      <c r="KF701" s="5"/>
      <c r="KG701" s="4"/>
      <c r="KH701" s="6"/>
      <c r="KI701" s="4"/>
      <c r="KJ701" s="6"/>
      <c r="KK701" s="5"/>
      <c r="KL701" s="5"/>
    </row>
    <row r="702">
      <c r="A702" s="3" t="s">
        <v>85</v>
      </c>
      <c r="B702" s="3" t="s">
        <v>712</v>
      </c>
      <c r="C702" s="3" t="s">
        <v>586</v>
      </c>
      <c r="D702" s="3" t="s">
        <v>712</v>
      </c>
      <c r="E702" s="3" t="s">
        <v>932</v>
      </c>
      <c r="F702" s="3" t="s">
        <v>104</v>
      </c>
      <c r="G702" s="3" t="s">
        <v>104</v>
      </c>
      <c r="H702" s="3" t="s">
        <v>104</v>
      </c>
      <c r="I702" s="4"/>
      <c r="J702" s="4">
        <f>=ROUNDDOWN({0},0)</f>
      </c>
      <c r="K702" s="4"/>
      <c r="L702" s="5"/>
      <c r="M702" s="4"/>
      <c r="N702" s="4">
        <f>=ROUNDDOWN({0},0)</f>
      </c>
      <c r="O702" s="4"/>
      <c r="P702" s="5"/>
      <c r="Q702" s="4"/>
      <c r="R702" s="6"/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/>
      <c r="AD702" s="6"/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  <c r="AU702" s="4"/>
      <c r="AV702" s="6"/>
      <c r="AW702" s="4"/>
      <c r="AX702" s="6"/>
      <c r="AY702" s="5"/>
      <c r="AZ702" s="5"/>
      <c r="BA702" s="4"/>
      <c r="BB702" s="6"/>
      <c r="BC702" s="4"/>
      <c r="BD702" s="6"/>
      <c r="BE702" s="5"/>
      <c r="BF702" s="5"/>
      <c r="BG702" s="4"/>
      <c r="BH702" s="6"/>
      <c r="BI702" s="4"/>
      <c r="BJ702" s="6"/>
      <c r="BK702" s="5"/>
      <c r="BL702" s="5"/>
      <c r="BM702" s="4"/>
      <c r="BN702" s="6"/>
      <c r="BO702" s="4"/>
      <c r="BP702" s="6"/>
      <c r="BQ702" s="5"/>
      <c r="BR702" s="5"/>
      <c r="BS702" s="4"/>
      <c r="BT702" s="6"/>
      <c r="BU702" s="4"/>
      <c r="BV702" s="6"/>
      <c r="BW702" s="5"/>
      <c r="BX702" s="5"/>
      <c r="BY702" s="4"/>
      <c r="BZ702" s="6"/>
      <c r="CA702" s="4"/>
      <c r="CB702" s="6"/>
      <c r="CC702" s="5"/>
      <c r="CD702" s="5"/>
      <c r="CE702" s="4"/>
      <c r="CF702" s="6"/>
      <c r="CG702" s="4"/>
      <c r="CH702" s="6"/>
      <c r="CI702" s="5"/>
      <c r="CJ702" s="5"/>
      <c r="CK702" s="4"/>
      <c r="CL702" s="6"/>
      <c r="CM702" s="4"/>
      <c r="CN702" s="6"/>
      <c r="CO702" s="5"/>
      <c r="CP702" s="5"/>
      <c r="CQ702" s="4"/>
      <c r="CR702" s="6"/>
      <c r="CS702" s="4"/>
      <c r="CT702" s="6"/>
      <c r="CU702" s="5"/>
      <c r="CV702" s="5"/>
      <c r="CW702" s="4"/>
      <c r="CX702" s="6"/>
      <c r="CY702" s="4"/>
      <c r="CZ702" s="6"/>
      <c r="DA702" s="5"/>
      <c r="DB702" s="5"/>
      <c r="DC702" s="4"/>
      <c r="DD702" s="6"/>
      <c r="DE702" s="4"/>
      <c r="DF702" s="6"/>
      <c r="DG702" s="5"/>
      <c r="DH702" s="5"/>
      <c r="DI702" s="4"/>
      <c r="DJ702" s="6"/>
      <c r="DK702" s="4"/>
      <c r="DL702" s="6"/>
      <c r="DM702" s="5"/>
      <c r="DN702" s="5"/>
      <c r="DO702" s="4"/>
      <c r="DP702" s="6"/>
      <c r="DQ702" s="4"/>
      <c r="DR702" s="6"/>
      <c r="DS702" s="5"/>
      <c r="DT702" s="5"/>
      <c r="DU702" s="4"/>
      <c r="DV702" s="6"/>
      <c r="DW702" s="4"/>
      <c r="DX702" s="6"/>
      <c r="DY702" s="5"/>
      <c r="DZ702" s="5"/>
      <c r="EA702" s="4"/>
      <c r="EB702" s="6"/>
      <c r="EC702" s="4"/>
      <c r="ED702" s="6"/>
      <c r="EE702" s="5"/>
      <c r="EF702" s="5"/>
      <c r="EG702" s="4"/>
      <c r="EH702" s="6"/>
      <c r="EI702" s="4"/>
      <c r="EJ702" s="6"/>
      <c r="EK702" s="5"/>
      <c r="EL702" s="5"/>
      <c r="EM702" s="4"/>
      <c r="EN702" s="6"/>
      <c r="EO702" s="4"/>
      <c r="EP702" s="6"/>
      <c r="EQ702" s="5"/>
      <c r="ER702" s="5"/>
      <c r="ES702" s="4"/>
      <c r="ET702" s="6"/>
      <c r="EU702" s="4"/>
      <c r="EV702" s="6"/>
      <c r="EW702" s="5"/>
      <c r="EX702" s="5"/>
      <c r="EY702" s="4"/>
      <c r="EZ702" s="6"/>
      <c r="FA702" s="4"/>
      <c r="FB702" s="6"/>
      <c r="FC702" s="5"/>
      <c r="FD702" s="5"/>
      <c r="FE702" s="4"/>
      <c r="FF702" s="6"/>
      <c r="FG702" s="4"/>
      <c r="FH702" s="6"/>
      <c r="FI702" s="5"/>
      <c r="FJ702" s="5"/>
      <c r="FK702" s="4"/>
      <c r="FL702" s="6"/>
      <c r="FM702" s="4"/>
      <c r="FN702" s="6"/>
      <c r="FO702" s="5"/>
      <c r="FP702" s="5"/>
      <c r="FQ702" s="4"/>
      <c r="FR702" s="6"/>
      <c r="FS702" s="4"/>
      <c r="FT702" s="6"/>
      <c r="FU702" s="5"/>
      <c r="FV702" s="5"/>
      <c r="FW702" s="4"/>
      <c r="FX702" s="6"/>
      <c r="FY702" s="4"/>
      <c r="FZ702" s="6"/>
      <c r="GA702" s="5"/>
      <c r="GB702" s="5"/>
      <c r="GC702" s="4"/>
      <c r="GD702" s="6"/>
      <c r="GE702" s="4"/>
      <c r="GF702" s="6"/>
      <c r="GG702" s="5"/>
      <c r="GH702" s="5"/>
      <c r="GI702" s="4"/>
      <c r="GJ702" s="6"/>
      <c r="GK702" s="4"/>
      <c r="GL702" s="6"/>
      <c r="GM702" s="5"/>
      <c r="GN702" s="5"/>
      <c r="GO702" s="4"/>
      <c r="GP702" s="6"/>
      <c r="GQ702" s="4"/>
      <c r="GR702" s="6"/>
      <c r="GS702" s="5"/>
      <c r="GT702" s="5"/>
      <c r="GU702" s="4"/>
      <c r="GV702" s="6"/>
      <c r="GW702" s="4"/>
      <c r="GX702" s="6"/>
      <c r="GY702" s="5"/>
      <c r="GZ702" s="5"/>
      <c r="HA702" s="4"/>
      <c r="HB702" s="6"/>
      <c r="HC702" s="4"/>
      <c r="HD702" s="6"/>
      <c r="HE702" s="5"/>
      <c r="HF702" s="5"/>
      <c r="HG702" s="4"/>
      <c r="HH702" s="6"/>
      <c r="HI702" s="4"/>
      <c r="HJ702" s="6"/>
      <c r="HK702" s="5"/>
      <c r="HL702" s="5"/>
      <c r="HM702" s="4"/>
      <c r="HN702" s="6"/>
      <c r="HO702" s="4"/>
      <c r="HP702" s="6"/>
      <c r="HQ702" s="5"/>
      <c r="HR702" s="5"/>
      <c r="HS702" s="4"/>
      <c r="HT702" s="6"/>
      <c r="HU702" s="4"/>
      <c r="HV702" s="6"/>
      <c r="HW702" s="5"/>
      <c r="HX702" s="5"/>
      <c r="HY702" s="4"/>
      <c r="HZ702" s="6"/>
      <c r="IA702" s="4"/>
      <c r="IB702" s="6"/>
      <c r="IC702" s="5"/>
      <c r="ID702" s="5"/>
      <c r="IE702" s="4"/>
      <c r="IF702" s="6"/>
      <c r="IG702" s="4"/>
      <c r="IH702" s="6"/>
      <c r="II702" s="5"/>
      <c r="IJ702" s="5"/>
      <c r="IK702" s="4"/>
      <c r="IL702" s="6"/>
      <c r="IM702" s="4"/>
      <c r="IN702" s="6"/>
      <c r="IO702" s="5"/>
      <c r="IP702" s="5"/>
      <c r="IQ702" s="4"/>
      <c r="IR702" s="6"/>
      <c r="IS702" s="4"/>
      <c r="IT702" s="6"/>
      <c r="IU702" s="5"/>
      <c r="IV702" s="5"/>
      <c r="IW702" s="4"/>
      <c r="IX702" s="6"/>
      <c r="IY702" s="4"/>
      <c r="IZ702" s="6"/>
      <c r="JA702" s="5"/>
      <c r="JB702" s="5"/>
      <c r="JC702" s="4"/>
      <c r="JD702" s="6"/>
      <c r="JE702" s="4"/>
      <c r="JF702" s="6"/>
      <c r="JG702" s="5"/>
      <c r="JH702" s="5"/>
      <c r="JI702" s="4"/>
      <c r="JJ702" s="6"/>
      <c r="JK702" s="4"/>
      <c r="JL702" s="6"/>
      <c r="JM702" s="5"/>
      <c r="JN702" s="5"/>
      <c r="JO702" s="4"/>
      <c r="JP702" s="6"/>
      <c r="JQ702" s="4"/>
      <c r="JR702" s="6"/>
      <c r="JS702" s="5"/>
      <c r="JT702" s="5"/>
      <c r="JU702" s="4"/>
      <c r="JV702" s="6"/>
      <c r="JW702" s="4"/>
      <c r="JX702" s="6"/>
      <c r="JY702" s="5"/>
      <c r="JZ702" s="5"/>
      <c r="KA702" s="4"/>
      <c r="KB702" s="6"/>
      <c r="KC702" s="4"/>
      <c r="KD702" s="6"/>
      <c r="KE702" s="5"/>
      <c r="KF702" s="5"/>
      <c r="KG702" s="4"/>
      <c r="KH702" s="6"/>
      <c r="KI702" s="4"/>
      <c r="KJ702" s="6"/>
      <c r="KK702" s="5"/>
      <c r="KL702" s="5"/>
    </row>
    <row r="703">
      <c r="A703" s="3" t="s">
        <v>85</v>
      </c>
      <c r="B703" s="3" t="s">
        <v>712</v>
      </c>
      <c r="C703" s="3" t="s">
        <v>586</v>
      </c>
      <c r="D703" s="3" t="s">
        <v>712</v>
      </c>
      <c r="E703" s="3" t="s">
        <v>933</v>
      </c>
      <c r="F703" s="3" t="s">
        <v>104</v>
      </c>
      <c r="G703" s="3" t="s">
        <v>104</v>
      </c>
      <c r="H703" s="3" t="s">
        <v>104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/>
      <c r="R703" s="6"/>
      <c r="S703" s="4"/>
      <c r="T703" s="6"/>
      <c r="U703" s="5"/>
      <c r="V703" s="5"/>
      <c r="W703" s="4"/>
      <c r="X703" s="6"/>
      <c r="Y703" s="4"/>
      <c r="Z703" s="6"/>
      <c r="AA703" s="5"/>
      <c r="AB703" s="5"/>
      <c r="AC703" s="4"/>
      <c r="AD703" s="6"/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  <c r="AU703" s="4"/>
      <c r="AV703" s="6"/>
      <c r="AW703" s="4"/>
      <c r="AX703" s="6"/>
      <c r="AY703" s="5"/>
      <c r="AZ703" s="5"/>
      <c r="BA703" s="4"/>
      <c r="BB703" s="6"/>
      <c r="BC703" s="4"/>
      <c r="BD703" s="6"/>
      <c r="BE703" s="5"/>
      <c r="BF703" s="5"/>
      <c r="BG703" s="4"/>
      <c r="BH703" s="6"/>
      <c r="BI703" s="4"/>
      <c r="BJ703" s="6"/>
      <c r="BK703" s="5"/>
      <c r="BL703" s="5"/>
      <c r="BM703" s="4"/>
      <c r="BN703" s="6"/>
      <c r="BO703" s="4"/>
      <c r="BP703" s="6"/>
      <c r="BQ703" s="5"/>
      <c r="BR703" s="5"/>
      <c r="BS703" s="4"/>
      <c r="BT703" s="6"/>
      <c r="BU703" s="4"/>
      <c r="BV703" s="6"/>
      <c r="BW703" s="5"/>
      <c r="BX703" s="5"/>
      <c r="BY703" s="4"/>
      <c r="BZ703" s="6"/>
      <c r="CA703" s="4"/>
      <c r="CB703" s="6"/>
      <c r="CC703" s="5"/>
      <c r="CD703" s="5"/>
      <c r="CE703" s="4"/>
      <c r="CF703" s="6"/>
      <c r="CG703" s="4"/>
      <c r="CH703" s="6"/>
      <c r="CI703" s="5"/>
      <c r="CJ703" s="5"/>
      <c r="CK703" s="4"/>
      <c r="CL703" s="6"/>
      <c r="CM703" s="4"/>
      <c r="CN703" s="6"/>
      <c r="CO703" s="5"/>
      <c r="CP703" s="5"/>
      <c r="CQ703" s="4"/>
      <c r="CR703" s="6"/>
      <c r="CS703" s="4"/>
      <c r="CT703" s="6"/>
      <c r="CU703" s="5"/>
      <c r="CV703" s="5"/>
      <c r="CW703" s="4"/>
      <c r="CX703" s="6"/>
      <c r="CY703" s="4"/>
      <c r="CZ703" s="6"/>
      <c r="DA703" s="5"/>
      <c r="DB703" s="5"/>
      <c r="DC703" s="4"/>
      <c r="DD703" s="6"/>
      <c r="DE703" s="4"/>
      <c r="DF703" s="6"/>
      <c r="DG703" s="5"/>
      <c r="DH703" s="5"/>
      <c r="DI703" s="4"/>
      <c r="DJ703" s="6"/>
      <c r="DK703" s="4"/>
      <c r="DL703" s="6"/>
      <c r="DM703" s="5"/>
      <c r="DN703" s="5"/>
      <c r="DO703" s="4"/>
      <c r="DP703" s="6"/>
      <c r="DQ703" s="4"/>
      <c r="DR703" s="6"/>
      <c r="DS703" s="5"/>
      <c r="DT703" s="5"/>
      <c r="DU703" s="4"/>
      <c r="DV703" s="6"/>
      <c r="DW703" s="4"/>
      <c r="DX703" s="6"/>
      <c r="DY703" s="5"/>
      <c r="DZ703" s="5"/>
      <c r="EA703" s="4"/>
      <c r="EB703" s="6"/>
      <c r="EC703" s="4"/>
      <c r="ED703" s="6"/>
      <c r="EE703" s="5"/>
      <c r="EF703" s="5"/>
      <c r="EG703" s="4"/>
      <c r="EH703" s="6"/>
      <c r="EI703" s="4"/>
      <c r="EJ703" s="6"/>
      <c r="EK703" s="5"/>
      <c r="EL703" s="5"/>
      <c r="EM703" s="4"/>
      <c r="EN703" s="6"/>
      <c r="EO703" s="4"/>
      <c r="EP703" s="6"/>
      <c r="EQ703" s="5"/>
      <c r="ER703" s="5"/>
      <c r="ES703" s="4"/>
      <c r="ET703" s="6"/>
      <c r="EU703" s="4"/>
      <c r="EV703" s="6"/>
      <c r="EW703" s="5"/>
      <c r="EX703" s="5"/>
      <c r="EY703" s="4"/>
      <c r="EZ703" s="6"/>
      <c r="FA703" s="4"/>
      <c r="FB703" s="6"/>
      <c r="FC703" s="5"/>
      <c r="FD703" s="5"/>
      <c r="FE703" s="4"/>
      <c r="FF703" s="6"/>
      <c r="FG703" s="4"/>
      <c r="FH703" s="6"/>
      <c r="FI703" s="5"/>
      <c r="FJ703" s="5"/>
      <c r="FK703" s="4"/>
      <c r="FL703" s="6"/>
      <c r="FM703" s="4"/>
      <c r="FN703" s="6"/>
      <c r="FO703" s="5"/>
      <c r="FP703" s="5"/>
      <c r="FQ703" s="4"/>
      <c r="FR703" s="6"/>
      <c r="FS703" s="4"/>
      <c r="FT703" s="6"/>
      <c r="FU703" s="5"/>
      <c r="FV703" s="5"/>
      <c r="FW703" s="4"/>
      <c r="FX703" s="6"/>
      <c r="FY703" s="4"/>
      <c r="FZ703" s="6"/>
      <c r="GA703" s="5"/>
      <c r="GB703" s="5"/>
      <c r="GC703" s="4"/>
      <c r="GD703" s="6"/>
      <c r="GE703" s="4"/>
      <c r="GF703" s="6"/>
      <c r="GG703" s="5"/>
      <c r="GH703" s="5"/>
      <c r="GI703" s="4"/>
      <c r="GJ703" s="6"/>
      <c r="GK703" s="4"/>
      <c r="GL703" s="6"/>
      <c r="GM703" s="5"/>
      <c r="GN703" s="5"/>
      <c r="GO703" s="4"/>
      <c r="GP703" s="6"/>
      <c r="GQ703" s="4"/>
      <c r="GR703" s="6"/>
      <c r="GS703" s="5"/>
      <c r="GT703" s="5"/>
      <c r="GU703" s="4"/>
      <c r="GV703" s="6"/>
      <c r="GW703" s="4"/>
      <c r="GX703" s="6"/>
      <c r="GY703" s="5"/>
      <c r="GZ703" s="5"/>
      <c r="HA703" s="4"/>
      <c r="HB703" s="6"/>
      <c r="HC703" s="4"/>
      <c r="HD703" s="6"/>
      <c r="HE703" s="5"/>
      <c r="HF703" s="5"/>
      <c r="HG703" s="4"/>
      <c r="HH703" s="6"/>
      <c r="HI703" s="4"/>
      <c r="HJ703" s="6"/>
      <c r="HK703" s="5"/>
      <c r="HL703" s="5"/>
      <c r="HM703" s="4"/>
      <c r="HN703" s="6"/>
      <c r="HO703" s="4"/>
      <c r="HP703" s="6"/>
      <c r="HQ703" s="5"/>
      <c r="HR703" s="5"/>
      <c r="HS703" s="4"/>
      <c r="HT703" s="6"/>
      <c r="HU703" s="4"/>
      <c r="HV703" s="6"/>
      <c r="HW703" s="5"/>
      <c r="HX703" s="5"/>
      <c r="HY703" s="4"/>
      <c r="HZ703" s="6"/>
      <c r="IA703" s="4"/>
      <c r="IB703" s="6"/>
      <c r="IC703" s="5"/>
      <c r="ID703" s="5"/>
      <c r="IE703" s="4"/>
      <c r="IF703" s="6"/>
      <c r="IG703" s="4"/>
      <c r="IH703" s="6"/>
      <c r="II703" s="5"/>
      <c r="IJ703" s="5"/>
      <c r="IK703" s="4"/>
      <c r="IL703" s="6"/>
      <c r="IM703" s="4"/>
      <c r="IN703" s="6"/>
      <c r="IO703" s="5"/>
      <c r="IP703" s="5"/>
      <c r="IQ703" s="4"/>
      <c r="IR703" s="6"/>
      <c r="IS703" s="4"/>
      <c r="IT703" s="6"/>
      <c r="IU703" s="5"/>
      <c r="IV703" s="5"/>
      <c r="IW703" s="4"/>
      <c r="IX703" s="6"/>
      <c r="IY703" s="4"/>
      <c r="IZ703" s="6"/>
      <c r="JA703" s="5"/>
      <c r="JB703" s="5"/>
      <c r="JC703" s="4"/>
      <c r="JD703" s="6"/>
      <c r="JE703" s="4"/>
      <c r="JF703" s="6"/>
      <c r="JG703" s="5"/>
      <c r="JH703" s="5"/>
      <c r="JI703" s="4"/>
      <c r="JJ703" s="6"/>
      <c r="JK703" s="4"/>
      <c r="JL703" s="6"/>
      <c r="JM703" s="5"/>
      <c r="JN703" s="5"/>
      <c r="JO703" s="4"/>
      <c r="JP703" s="6"/>
      <c r="JQ703" s="4"/>
      <c r="JR703" s="6"/>
      <c r="JS703" s="5"/>
      <c r="JT703" s="5"/>
      <c r="JU703" s="4"/>
      <c r="JV703" s="6"/>
      <c r="JW703" s="4"/>
      <c r="JX703" s="6"/>
      <c r="JY703" s="5"/>
      <c r="JZ703" s="5"/>
      <c r="KA703" s="4"/>
      <c r="KB703" s="6"/>
      <c r="KC703" s="4"/>
      <c r="KD703" s="6"/>
      <c r="KE703" s="5"/>
      <c r="KF703" s="5"/>
      <c r="KG703" s="4"/>
      <c r="KH703" s="6"/>
      <c r="KI703" s="4"/>
      <c r="KJ703" s="6"/>
      <c r="KK703" s="5"/>
      <c r="KL703" s="5"/>
    </row>
    <row r="704">
      <c r="A704" s="3" t="s">
        <v>85</v>
      </c>
      <c r="B704" s="3" t="s">
        <v>712</v>
      </c>
      <c r="C704" s="3" t="s">
        <v>586</v>
      </c>
      <c r="D704" s="3" t="s">
        <v>712</v>
      </c>
      <c r="E704" s="3" t="s">
        <v>934</v>
      </c>
      <c r="F704" s="3" t="s">
        <v>104</v>
      </c>
      <c r="G704" s="3" t="s">
        <v>104</v>
      </c>
      <c r="H704" s="3" t="s">
        <v>104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/>
      <c r="R704" s="6"/>
      <c r="S704" s="4"/>
      <c r="T704" s="6"/>
      <c r="U704" s="5"/>
      <c r="V704" s="5"/>
      <c r="W704" s="4"/>
      <c r="X704" s="6"/>
      <c r="Y704" s="4"/>
      <c r="Z704" s="6"/>
      <c r="AA704" s="5"/>
      <c r="AB704" s="5"/>
      <c r="AC704" s="4"/>
      <c r="AD704" s="6"/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  <c r="AU704" s="4"/>
      <c r="AV704" s="6"/>
      <c r="AW704" s="4"/>
      <c r="AX704" s="6"/>
      <c r="AY704" s="5"/>
      <c r="AZ704" s="5"/>
      <c r="BA704" s="4"/>
      <c r="BB704" s="6"/>
      <c r="BC704" s="4"/>
      <c r="BD704" s="6"/>
      <c r="BE704" s="5"/>
      <c r="BF704" s="5"/>
      <c r="BG704" s="4"/>
      <c r="BH704" s="6"/>
      <c r="BI704" s="4"/>
      <c r="BJ704" s="6"/>
      <c r="BK704" s="5"/>
      <c r="BL704" s="5"/>
      <c r="BM704" s="4"/>
      <c r="BN704" s="6"/>
      <c r="BO704" s="4"/>
      <c r="BP704" s="6"/>
      <c r="BQ704" s="5"/>
      <c r="BR704" s="5"/>
      <c r="BS704" s="4"/>
      <c r="BT704" s="6"/>
      <c r="BU704" s="4"/>
      <c r="BV704" s="6"/>
      <c r="BW704" s="5"/>
      <c r="BX704" s="5"/>
      <c r="BY704" s="4"/>
      <c r="BZ704" s="6"/>
      <c r="CA704" s="4"/>
      <c r="CB704" s="6"/>
      <c r="CC704" s="5"/>
      <c r="CD704" s="5"/>
      <c r="CE704" s="4"/>
      <c r="CF704" s="6"/>
      <c r="CG704" s="4"/>
      <c r="CH704" s="6"/>
      <c r="CI704" s="5"/>
      <c r="CJ704" s="5"/>
      <c r="CK704" s="4"/>
      <c r="CL704" s="6"/>
      <c r="CM704" s="4"/>
      <c r="CN704" s="6"/>
      <c r="CO704" s="5"/>
      <c r="CP704" s="5"/>
      <c r="CQ704" s="4"/>
      <c r="CR704" s="6"/>
      <c r="CS704" s="4"/>
      <c r="CT704" s="6"/>
      <c r="CU704" s="5"/>
      <c r="CV704" s="5"/>
      <c r="CW704" s="4"/>
      <c r="CX704" s="6"/>
      <c r="CY704" s="4"/>
      <c r="CZ704" s="6"/>
      <c r="DA704" s="5"/>
      <c r="DB704" s="5"/>
      <c r="DC704" s="4"/>
      <c r="DD704" s="6"/>
      <c r="DE704" s="4"/>
      <c r="DF704" s="6"/>
      <c r="DG704" s="5"/>
      <c r="DH704" s="5"/>
      <c r="DI704" s="4"/>
      <c r="DJ704" s="6"/>
      <c r="DK704" s="4"/>
      <c r="DL704" s="6"/>
      <c r="DM704" s="5"/>
      <c r="DN704" s="5"/>
      <c r="DO704" s="4"/>
      <c r="DP704" s="6"/>
      <c r="DQ704" s="4"/>
      <c r="DR704" s="6"/>
      <c r="DS704" s="5"/>
      <c r="DT704" s="5"/>
      <c r="DU704" s="4"/>
      <c r="DV704" s="6"/>
      <c r="DW704" s="4"/>
      <c r="DX704" s="6"/>
      <c r="DY704" s="5"/>
      <c r="DZ704" s="5"/>
      <c r="EA704" s="4"/>
      <c r="EB704" s="6"/>
      <c r="EC704" s="4"/>
      <c r="ED704" s="6"/>
      <c r="EE704" s="5"/>
      <c r="EF704" s="5"/>
      <c r="EG704" s="4"/>
      <c r="EH704" s="6"/>
      <c r="EI704" s="4"/>
      <c r="EJ704" s="6"/>
      <c r="EK704" s="5"/>
      <c r="EL704" s="5"/>
      <c r="EM704" s="4"/>
      <c r="EN704" s="6"/>
      <c r="EO704" s="4"/>
      <c r="EP704" s="6"/>
      <c r="EQ704" s="5"/>
      <c r="ER704" s="5"/>
      <c r="ES704" s="4"/>
      <c r="ET704" s="6"/>
      <c r="EU704" s="4"/>
      <c r="EV704" s="6"/>
      <c r="EW704" s="5"/>
      <c r="EX704" s="5"/>
      <c r="EY704" s="4"/>
      <c r="EZ704" s="6"/>
      <c r="FA704" s="4"/>
      <c r="FB704" s="6"/>
      <c r="FC704" s="5"/>
      <c r="FD704" s="5"/>
      <c r="FE704" s="4"/>
      <c r="FF704" s="6"/>
      <c r="FG704" s="4"/>
      <c r="FH704" s="6"/>
      <c r="FI704" s="5"/>
      <c r="FJ704" s="5"/>
      <c r="FK704" s="4"/>
      <c r="FL704" s="6"/>
      <c r="FM704" s="4"/>
      <c r="FN704" s="6"/>
      <c r="FO704" s="5"/>
      <c r="FP704" s="5"/>
      <c r="FQ704" s="4"/>
      <c r="FR704" s="6"/>
      <c r="FS704" s="4"/>
      <c r="FT704" s="6"/>
      <c r="FU704" s="5"/>
      <c r="FV704" s="5"/>
      <c r="FW704" s="4"/>
      <c r="FX704" s="6"/>
      <c r="FY704" s="4"/>
      <c r="FZ704" s="6"/>
      <c r="GA704" s="5"/>
      <c r="GB704" s="5"/>
      <c r="GC704" s="4"/>
      <c r="GD704" s="6"/>
      <c r="GE704" s="4"/>
      <c r="GF704" s="6"/>
      <c r="GG704" s="5"/>
      <c r="GH704" s="5"/>
      <c r="GI704" s="4"/>
      <c r="GJ704" s="6"/>
      <c r="GK704" s="4"/>
      <c r="GL704" s="6"/>
      <c r="GM704" s="5"/>
      <c r="GN704" s="5"/>
      <c r="GO704" s="4"/>
      <c r="GP704" s="6"/>
      <c r="GQ704" s="4"/>
      <c r="GR704" s="6"/>
      <c r="GS704" s="5"/>
      <c r="GT704" s="5"/>
      <c r="GU704" s="4"/>
      <c r="GV704" s="6"/>
      <c r="GW704" s="4"/>
      <c r="GX704" s="6"/>
      <c r="GY704" s="5"/>
      <c r="GZ704" s="5"/>
      <c r="HA704" s="4"/>
      <c r="HB704" s="6"/>
      <c r="HC704" s="4"/>
      <c r="HD704" s="6"/>
      <c r="HE704" s="5"/>
      <c r="HF704" s="5"/>
      <c r="HG704" s="4"/>
      <c r="HH704" s="6"/>
      <c r="HI704" s="4"/>
      <c r="HJ704" s="6"/>
      <c r="HK704" s="5"/>
      <c r="HL704" s="5"/>
      <c r="HM704" s="4"/>
      <c r="HN704" s="6"/>
      <c r="HO704" s="4"/>
      <c r="HP704" s="6"/>
      <c r="HQ704" s="5"/>
      <c r="HR704" s="5"/>
      <c r="HS704" s="4"/>
      <c r="HT704" s="6"/>
      <c r="HU704" s="4"/>
      <c r="HV704" s="6"/>
      <c r="HW704" s="5"/>
      <c r="HX704" s="5"/>
      <c r="HY704" s="4"/>
      <c r="HZ704" s="6"/>
      <c r="IA704" s="4"/>
      <c r="IB704" s="6"/>
      <c r="IC704" s="5"/>
      <c r="ID704" s="5"/>
      <c r="IE704" s="4"/>
      <c r="IF704" s="6"/>
      <c r="IG704" s="4"/>
      <c r="IH704" s="6"/>
      <c r="II704" s="5"/>
      <c r="IJ704" s="5"/>
      <c r="IK704" s="4"/>
      <c r="IL704" s="6"/>
      <c r="IM704" s="4"/>
      <c r="IN704" s="6"/>
      <c r="IO704" s="5"/>
      <c r="IP704" s="5"/>
      <c r="IQ704" s="4"/>
      <c r="IR704" s="6"/>
      <c r="IS704" s="4"/>
      <c r="IT704" s="6"/>
      <c r="IU704" s="5"/>
      <c r="IV704" s="5"/>
      <c r="IW704" s="4"/>
      <c r="IX704" s="6"/>
      <c r="IY704" s="4"/>
      <c r="IZ704" s="6"/>
      <c r="JA704" s="5"/>
      <c r="JB704" s="5"/>
      <c r="JC704" s="4"/>
      <c r="JD704" s="6"/>
      <c r="JE704" s="4"/>
      <c r="JF704" s="6"/>
      <c r="JG704" s="5"/>
      <c r="JH704" s="5"/>
      <c r="JI704" s="4"/>
      <c r="JJ704" s="6"/>
      <c r="JK704" s="4"/>
      <c r="JL704" s="6"/>
      <c r="JM704" s="5"/>
      <c r="JN704" s="5"/>
      <c r="JO704" s="4"/>
      <c r="JP704" s="6"/>
      <c r="JQ704" s="4"/>
      <c r="JR704" s="6"/>
      <c r="JS704" s="5"/>
      <c r="JT704" s="5"/>
      <c r="JU704" s="4"/>
      <c r="JV704" s="6"/>
      <c r="JW704" s="4"/>
      <c r="JX704" s="6"/>
      <c r="JY704" s="5"/>
      <c r="JZ704" s="5"/>
      <c r="KA704" s="4"/>
      <c r="KB704" s="6"/>
      <c r="KC704" s="4"/>
      <c r="KD704" s="6"/>
      <c r="KE704" s="5"/>
      <c r="KF704" s="5"/>
      <c r="KG704" s="4"/>
      <c r="KH704" s="6"/>
      <c r="KI704" s="4"/>
      <c r="KJ704" s="6"/>
      <c r="KK704" s="5"/>
      <c r="KL704" s="5"/>
    </row>
    <row r="705">
      <c r="A705" s="3" t="s">
        <v>85</v>
      </c>
      <c r="B705" s="3" t="s">
        <v>712</v>
      </c>
      <c r="C705" s="3" t="s">
        <v>586</v>
      </c>
      <c r="D705" s="3" t="s">
        <v>712</v>
      </c>
      <c r="E705" s="3" t="s">
        <v>935</v>
      </c>
      <c r="F705" s="3" t="s">
        <v>104</v>
      </c>
      <c r="G705" s="3" t="s">
        <v>104</v>
      </c>
      <c r="H705" s="3" t="s">
        <v>104</v>
      </c>
      <c r="I705" s="4"/>
      <c r="J705" s="4">
        <f>=ROUNDDOWN({0},0)</f>
      </c>
      <c r="K705" s="4"/>
      <c r="L705" s="5"/>
      <c r="M705" s="4"/>
      <c r="N705" s="4">
        <f>=ROUNDDOWN({0},0)</f>
      </c>
      <c r="O705" s="4"/>
      <c r="P705" s="5"/>
      <c r="Q705" s="4"/>
      <c r="R705" s="6"/>
      <c r="S705" s="4"/>
      <c r="T705" s="6"/>
      <c r="U705" s="5"/>
      <c r="V705" s="5"/>
      <c r="W705" s="4"/>
      <c r="X705" s="6"/>
      <c r="Y705" s="4"/>
      <c r="Z705" s="6"/>
      <c r="AA705" s="5"/>
      <c r="AB705" s="5"/>
      <c r="AC705" s="4"/>
      <c r="AD705" s="6"/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  <c r="AU705" s="4"/>
      <c r="AV705" s="6"/>
      <c r="AW705" s="4"/>
      <c r="AX705" s="6"/>
      <c r="AY705" s="5"/>
      <c r="AZ705" s="5"/>
      <c r="BA705" s="4"/>
      <c r="BB705" s="6"/>
      <c r="BC705" s="4"/>
      <c r="BD705" s="6"/>
      <c r="BE705" s="5"/>
      <c r="BF705" s="5"/>
      <c r="BG705" s="4"/>
      <c r="BH705" s="6"/>
      <c r="BI705" s="4"/>
      <c r="BJ705" s="6"/>
      <c r="BK705" s="5"/>
      <c r="BL705" s="5"/>
      <c r="BM705" s="4"/>
      <c r="BN705" s="6"/>
      <c r="BO705" s="4"/>
      <c r="BP705" s="6"/>
      <c r="BQ705" s="5"/>
      <c r="BR705" s="5"/>
      <c r="BS705" s="4"/>
      <c r="BT705" s="6"/>
      <c r="BU705" s="4"/>
      <c r="BV705" s="6"/>
      <c r="BW705" s="5"/>
      <c r="BX705" s="5"/>
      <c r="BY705" s="4"/>
      <c r="BZ705" s="6"/>
      <c r="CA705" s="4"/>
      <c r="CB705" s="6"/>
      <c r="CC705" s="5"/>
      <c r="CD705" s="5"/>
      <c r="CE705" s="4"/>
      <c r="CF705" s="6"/>
      <c r="CG705" s="4"/>
      <c r="CH705" s="6"/>
      <c r="CI705" s="5"/>
      <c r="CJ705" s="5"/>
      <c r="CK705" s="4"/>
      <c r="CL705" s="6"/>
      <c r="CM705" s="4"/>
      <c r="CN705" s="6"/>
      <c r="CO705" s="5"/>
      <c r="CP705" s="5"/>
      <c r="CQ705" s="4"/>
      <c r="CR705" s="6"/>
      <c r="CS705" s="4"/>
      <c r="CT705" s="6"/>
      <c r="CU705" s="5"/>
      <c r="CV705" s="5"/>
      <c r="CW705" s="4"/>
      <c r="CX705" s="6"/>
      <c r="CY705" s="4"/>
      <c r="CZ705" s="6"/>
      <c r="DA705" s="5"/>
      <c r="DB705" s="5"/>
      <c r="DC705" s="4"/>
      <c r="DD705" s="6"/>
      <c r="DE705" s="4"/>
      <c r="DF705" s="6"/>
      <c r="DG705" s="5"/>
      <c r="DH705" s="5"/>
      <c r="DI705" s="4"/>
      <c r="DJ705" s="6"/>
      <c r="DK705" s="4"/>
      <c r="DL705" s="6"/>
      <c r="DM705" s="5"/>
      <c r="DN705" s="5"/>
      <c r="DO705" s="4"/>
      <c r="DP705" s="6"/>
      <c r="DQ705" s="4"/>
      <c r="DR705" s="6"/>
      <c r="DS705" s="5"/>
      <c r="DT705" s="5"/>
      <c r="DU705" s="4"/>
      <c r="DV705" s="6"/>
      <c r="DW705" s="4"/>
      <c r="DX705" s="6"/>
      <c r="DY705" s="5"/>
      <c r="DZ705" s="5"/>
      <c r="EA705" s="4"/>
      <c r="EB705" s="6"/>
      <c r="EC705" s="4"/>
      <c r="ED705" s="6"/>
      <c r="EE705" s="5"/>
      <c r="EF705" s="5"/>
      <c r="EG705" s="4"/>
      <c r="EH705" s="6"/>
      <c r="EI705" s="4"/>
      <c r="EJ705" s="6"/>
      <c r="EK705" s="5"/>
      <c r="EL705" s="5"/>
      <c r="EM705" s="4"/>
      <c r="EN705" s="6"/>
      <c r="EO705" s="4"/>
      <c r="EP705" s="6"/>
      <c r="EQ705" s="5"/>
      <c r="ER705" s="5"/>
      <c r="ES705" s="4"/>
      <c r="ET705" s="6"/>
      <c r="EU705" s="4"/>
      <c r="EV705" s="6"/>
      <c r="EW705" s="5"/>
      <c r="EX705" s="5"/>
      <c r="EY705" s="4"/>
      <c r="EZ705" s="6"/>
      <c r="FA705" s="4"/>
      <c r="FB705" s="6"/>
      <c r="FC705" s="5"/>
      <c r="FD705" s="5"/>
      <c r="FE705" s="4"/>
      <c r="FF705" s="6"/>
      <c r="FG705" s="4"/>
      <c r="FH705" s="6"/>
      <c r="FI705" s="5"/>
      <c r="FJ705" s="5"/>
      <c r="FK705" s="4"/>
      <c r="FL705" s="6"/>
      <c r="FM705" s="4"/>
      <c r="FN705" s="6"/>
      <c r="FO705" s="5"/>
      <c r="FP705" s="5"/>
      <c r="FQ705" s="4"/>
      <c r="FR705" s="6"/>
      <c r="FS705" s="4"/>
      <c r="FT705" s="6"/>
      <c r="FU705" s="5"/>
      <c r="FV705" s="5"/>
      <c r="FW705" s="4"/>
      <c r="FX705" s="6"/>
      <c r="FY705" s="4"/>
      <c r="FZ705" s="6"/>
      <c r="GA705" s="5"/>
      <c r="GB705" s="5"/>
      <c r="GC705" s="4"/>
      <c r="GD705" s="6"/>
      <c r="GE705" s="4"/>
      <c r="GF705" s="6"/>
      <c r="GG705" s="5"/>
      <c r="GH705" s="5"/>
      <c r="GI705" s="4"/>
      <c r="GJ705" s="6"/>
      <c r="GK705" s="4"/>
      <c r="GL705" s="6"/>
      <c r="GM705" s="5"/>
      <c r="GN705" s="5"/>
      <c r="GO705" s="4"/>
      <c r="GP705" s="6"/>
      <c r="GQ705" s="4"/>
      <c r="GR705" s="6"/>
      <c r="GS705" s="5"/>
      <c r="GT705" s="5"/>
      <c r="GU705" s="4"/>
      <c r="GV705" s="6"/>
      <c r="GW705" s="4"/>
      <c r="GX705" s="6"/>
      <c r="GY705" s="5"/>
      <c r="GZ705" s="5"/>
      <c r="HA705" s="4"/>
      <c r="HB705" s="6"/>
      <c r="HC705" s="4"/>
      <c r="HD705" s="6"/>
      <c r="HE705" s="5"/>
      <c r="HF705" s="5"/>
      <c r="HG705" s="4"/>
      <c r="HH705" s="6"/>
      <c r="HI705" s="4"/>
      <c r="HJ705" s="6"/>
      <c r="HK705" s="5"/>
      <c r="HL705" s="5"/>
      <c r="HM705" s="4"/>
      <c r="HN705" s="6"/>
      <c r="HO705" s="4"/>
      <c r="HP705" s="6"/>
      <c r="HQ705" s="5"/>
      <c r="HR705" s="5"/>
      <c r="HS705" s="4"/>
      <c r="HT705" s="6"/>
      <c r="HU705" s="4"/>
      <c r="HV705" s="6"/>
      <c r="HW705" s="5"/>
      <c r="HX705" s="5"/>
      <c r="HY705" s="4"/>
      <c r="HZ705" s="6"/>
      <c r="IA705" s="4"/>
      <c r="IB705" s="6"/>
      <c r="IC705" s="5"/>
      <c r="ID705" s="5"/>
      <c r="IE705" s="4"/>
      <c r="IF705" s="6"/>
      <c r="IG705" s="4"/>
      <c r="IH705" s="6"/>
      <c r="II705" s="5"/>
      <c r="IJ705" s="5"/>
      <c r="IK705" s="4"/>
      <c r="IL705" s="6"/>
      <c r="IM705" s="4"/>
      <c r="IN705" s="6"/>
      <c r="IO705" s="5"/>
      <c r="IP705" s="5"/>
      <c r="IQ705" s="4"/>
      <c r="IR705" s="6"/>
      <c r="IS705" s="4"/>
      <c r="IT705" s="6"/>
      <c r="IU705" s="5"/>
      <c r="IV705" s="5"/>
      <c r="IW705" s="4"/>
      <c r="IX705" s="6"/>
      <c r="IY705" s="4"/>
      <c r="IZ705" s="6"/>
      <c r="JA705" s="5"/>
      <c r="JB705" s="5"/>
      <c r="JC705" s="4"/>
      <c r="JD705" s="6"/>
      <c r="JE705" s="4"/>
      <c r="JF705" s="6"/>
      <c r="JG705" s="5"/>
      <c r="JH705" s="5"/>
      <c r="JI705" s="4"/>
      <c r="JJ705" s="6"/>
      <c r="JK705" s="4"/>
      <c r="JL705" s="6"/>
      <c r="JM705" s="5"/>
      <c r="JN705" s="5"/>
      <c r="JO705" s="4"/>
      <c r="JP705" s="6"/>
      <c r="JQ705" s="4"/>
      <c r="JR705" s="6"/>
      <c r="JS705" s="5"/>
      <c r="JT705" s="5"/>
      <c r="JU705" s="4"/>
      <c r="JV705" s="6"/>
      <c r="JW705" s="4"/>
      <c r="JX705" s="6"/>
      <c r="JY705" s="5"/>
      <c r="JZ705" s="5"/>
      <c r="KA705" s="4"/>
      <c r="KB705" s="6"/>
      <c r="KC705" s="4"/>
      <c r="KD705" s="6"/>
      <c r="KE705" s="5"/>
      <c r="KF705" s="5"/>
      <c r="KG705" s="4"/>
      <c r="KH705" s="6"/>
      <c r="KI705" s="4"/>
      <c r="KJ705" s="6"/>
      <c r="KK705" s="5"/>
      <c r="KL705" s="5"/>
    </row>
    <row r="706">
      <c r="A706" s="3" t="s">
        <v>85</v>
      </c>
      <c r="B706" s="3" t="s">
        <v>712</v>
      </c>
      <c r="C706" s="3" t="s">
        <v>586</v>
      </c>
      <c r="D706" s="3" t="s">
        <v>712</v>
      </c>
      <c r="E706" s="3" t="s">
        <v>936</v>
      </c>
      <c r="F706" s="3" t="s">
        <v>104</v>
      </c>
      <c r="G706" s="3" t="s">
        <v>104</v>
      </c>
      <c r="H706" s="3" t="s">
        <v>104</v>
      </c>
      <c r="I706" s="4"/>
      <c r="J706" s="4">
        <f>=ROUNDDOWN({0},0)</f>
      </c>
      <c r="K706" s="4"/>
      <c r="L706" s="5"/>
      <c r="M706" s="4"/>
      <c r="N706" s="4">
        <f>=ROUNDDOWN({0},0)</f>
      </c>
      <c r="O706" s="4"/>
      <c r="P706" s="5"/>
      <c r="Q706" s="4"/>
      <c r="R706" s="6"/>
      <c r="S706" s="4"/>
      <c r="T706" s="6"/>
      <c r="U706" s="5"/>
      <c r="V706" s="5"/>
      <c r="W706" s="4"/>
      <c r="X706" s="6"/>
      <c r="Y706" s="4"/>
      <c r="Z706" s="6"/>
      <c r="AA706" s="5"/>
      <c r="AB706" s="5"/>
      <c r="AC706" s="4"/>
      <c r="AD706" s="6"/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  <c r="AU706" s="4"/>
      <c r="AV706" s="6"/>
      <c r="AW706" s="4"/>
      <c r="AX706" s="6"/>
      <c r="AY706" s="5"/>
      <c r="AZ706" s="5"/>
      <c r="BA706" s="4"/>
      <c r="BB706" s="6"/>
      <c r="BC706" s="4"/>
      <c r="BD706" s="6"/>
      <c r="BE706" s="5"/>
      <c r="BF706" s="5"/>
      <c r="BG706" s="4"/>
      <c r="BH706" s="6"/>
      <c r="BI706" s="4"/>
      <c r="BJ706" s="6"/>
      <c r="BK706" s="5"/>
      <c r="BL706" s="5"/>
      <c r="BM706" s="4"/>
      <c r="BN706" s="6"/>
      <c r="BO706" s="4"/>
      <c r="BP706" s="6"/>
      <c r="BQ706" s="5"/>
      <c r="BR706" s="5"/>
      <c r="BS706" s="4"/>
      <c r="BT706" s="6"/>
      <c r="BU706" s="4"/>
      <c r="BV706" s="6"/>
      <c r="BW706" s="5"/>
      <c r="BX706" s="5"/>
      <c r="BY706" s="4"/>
      <c r="BZ706" s="6"/>
      <c r="CA706" s="4"/>
      <c r="CB706" s="6"/>
      <c r="CC706" s="5"/>
      <c r="CD706" s="5"/>
      <c r="CE706" s="4"/>
      <c r="CF706" s="6"/>
      <c r="CG706" s="4"/>
      <c r="CH706" s="6"/>
      <c r="CI706" s="5"/>
      <c r="CJ706" s="5"/>
      <c r="CK706" s="4"/>
      <c r="CL706" s="6"/>
      <c r="CM706" s="4"/>
      <c r="CN706" s="6"/>
      <c r="CO706" s="5"/>
      <c r="CP706" s="5"/>
      <c r="CQ706" s="4"/>
      <c r="CR706" s="6"/>
      <c r="CS706" s="4"/>
      <c r="CT706" s="6"/>
      <c r="CU706" s="5"/>
      <c r="CV706" s="5"/>
      <c r="CW706" s="4"/>
      <c r="CX706" s="6"/>
      <c r="CY706" s="4"/>
      <c r="CZ706" s="6"/>
      <c r="DA706" s="5"/>
      <c r="DB706" s="5"/>
      <c r="DC706" s="4"/>
      <c r="DD706" s="6"/>
      <c r="DE706" s="4"/>
      <c r="DF706" s="6"/>
      <c r="DG706" s="5"/>
      <c r="DH706" s="5"/>
      <c r="DI706" s="4"/>
      <c r="DJ706" s="6"/>
      <c r="DK706" s="4"/>
      <c r="DL706" s="6"/>
      <c r="DM706" s="5"/>
      <c r="DN706" s="5"/>
      <c r="DO706" s="4"/>
      <c r="DP706" s="6"/>
      <c r="DQ706" s="4"/>
      <c r="DR706" s="6"/>
      <c r="DS706" s="5"/>
      <c r="DT706" s="5"/>
      <c r="DU706" s="4"/>
      <c r="DV706" s="6"/>
      <c r="DW706" s="4"/>
      <c r="DX706" s="6"/>
      <c r="DY706" s="5"/>
      <c r="DZ706" s="5"/>
      <c r="EA706" s="4"/>
      <c r="EB706" s="6"/>
      <c r="EC706" s="4"/>
      <c r="ED706" s="6"/>
      <c r="EE706" s="5"/>
      <c r="EF706" s="5"/>
      <c r="EG706" s="4"/>
      <c r="EH706" s="6"/>
      <c r="EI706" s="4"/>
      <c r="EJ706" s="6"/>
      <c r="EK706" s="5"/>
      <c r="EL706" s="5"/>
      <c r="EM706" s="4"/>
      <c r="EN706" s="6"/>
      <c r="EO706" s="4"/>
      <c r="EP706" s="6"/>
      <c r="EQ706" s="5"/>
      <c r="ER706" s="5"/>
      <c r="ES706" s="4"/>
      <c r="ET706" s="6"/>
      <c r="EU706" s="4"/>
      <c r="EV706" s="6"/>
      <c r="EW706" s="5"/>
      <c r="EX706" s="5"/>
      <c r="EY706" s="4"/>
      <c r="EZ706" s="6"/>
      <c r="FA706" s="4"/>
      <c r="FB706" s="6"/>
      <c r="FC706" s="5"/>
      <c r="FD706" s="5"/>
      <c r="FE706" s="4"/>
      <c r="FF706" s="6"/>
      <c r="FG706" s="4"/>
      <c r="FH706" s="6"/>
      <c r="FI706" s="5"/>
      <c r="FJ706" s="5"/>
      <c r="FK706" s="4"/>
      <c r="FL706" s="6"/>
      <c r="FM706" s="4"/>
      <c r="FN706" s="6"/>
      <c r="FO706" s="5"/>
      <c r="FP706" s="5"/>
      <c r="FQ706" s="4"/>
      <c r="FR706" s="6"/>
      <c r="FS706" s="4"/>
      <c r="FT706" s="6"/>
      <c r="FU706" s="5"/>
      <c r="FV706" s="5"/>
      <c r="FW706" s="4"/>
      <c r="FX706" s="6"/>
      <c r="FY706" s="4"/>
      <c r="FZ706" s="6"/>
      <c r="GA706" s="5"/>
      <c r="GB706" s="5"/>
      <c r="GC706" s="4"/>
      <c r="GD706" s="6"/>
      <c r="GE706" s="4"/>
      <c r="GF706" s="6"/>
      <c r="GG706" s="5"/>
      <c r="GH706" s="5"/>
      <c r="GI706" s="4"/>
      <c r="GJ706" s="6"/>
      <c r="GK706" s="4"/>
      <c r="GL706" s="6"/>
      <c r="GM706" s="5"/>
      <c r="GN706" s="5"/>
      <c r="GO706" s="4"/>
      <c r="GP706" s="6"/>
      <c r="GQ706" s="4"/>
      <c r="GR706" s="6"/>
      <c r="GS706" s="5"/>
      <c r="GT706" s="5"/>
      <c r="GU706" s="4"/>
      <c r="GV706" s="6"/>
      <c r="GW706" s="4"/>
      <c r="GX706" s="6"/>
      <c r="GY706" s="5"/>
      <c r="GZ706" s="5"/>
      <c r="HA706" s="4"/>
      <c r="HB706" s="6"/>
      <c r="HC706" s="4"/>
      <c r="HD706" s="6"/>
      <c r="HE706" s="5"/>
      <c r="HF706" s="5"/>
      <c r="HG706" s="4"/>
      <c r="HH706" s="6"/>
      <c r="HI706" s="4"/>
      <c r="HJ706" s="6"/>
      <c r="HK706" s="5"/>
      <c r="HL706" s="5"/>
      <c r="HM706" s="4"/>
      <c r="HN706" s="6"/>
      <c r="HO706" s="4"/>
      <c r="HP706" s="6"/>
      <c r="HQ706" s="5"/>
      <c r="HR706" s="5"/>
      <c r="HS706" s="4"/>
      <c r="HT706" s="6"/>
      <c r="HU706" s="4"/>
      <c r="HV706" s="6"/>
      <c r="HW706" s="5"/>
      <c r="HX706" s="5"/>
      <c r="HY706" s="4"/>
      <c r="HZ706" s="6"/>
      <c r="IA706" s="4"/>
      <c r="IB706" s="6"/>
      <c r="IC706" s="5"/>
      <c r="ID706" s="5"/>
      <c r="IE706" s="4"/>
      <c r="IF706" s="6"/>
      <c r="IG706" s="4"/>
      <c r="IH706" s="6"/>
      <c r="II706" s="5"/>
      <c r="IJ706" s="5"/>
      <c r="IK706" s="4"/>
      <c r="IL706" s="6"/>
      <c r="IM706" s="4"/>
      <c r="IN706" s="6"/>
      <c r="IO706" s="5"/>
      <c r="IP706" s="5"/>
      <c r="IQ706" s="4"/>
      <c r="IR706" s="6"/>
      <c r="IS706" s="4"/>
      <c r="IT706" s="6"/>
      <c r="IU706" s="5"/>
      <c r="IV706" s="5"/>
      <c r="IW706" s="4"/>
      <c r="IX706" s="6"/>
      <c r="IY706" s="4"/>
      <c r="IZ706" s="6"/>
      <c r="JA706" s="5"/>
      <c r="JB706" s="5"/>
      <c r="JC706" s="4"/>
      <c r="JD706" s="6"/>
      <c r="JE706" s="4"/>
      <c r="JF706" s="6"/>
      <c r="JG706" s="5"/>
      <c r="JH706" s="5"/>
      <c r="JI706" s="4"/>
      <c r="JJ706" s="6"/>
      <c r="JK706" s="4"/>
      <c r="JL706" s="6"/>
      <c r="JM706" s="5"/>
      <c r="JN706" s="5"/>
      <c r="JO706" s="4"/>
      <c r="JP706" s="6"/>
      <c r="JQ706" s="4"/>
      <c r="JR706" s="6"/>
      <c r="JS706" s="5"/>
      <c r="JT706" s="5"/>
      <c r="JU706" s="4"/>
      <c r="JV706" s="6"/>
      <c r="JW706" s="4"/>
      <c r="JX706" s="6"/>
      <c r="JY706" s="5"/>
      <c r="JZ706" s="5"/>
      <c r="KA706" s="4"/>
      <c r="KB706" s="6"/>
      <c r="KC706" s="4"/>
      <c r="KD706" s="6"/>
      <c r="KE706" s="5"/>
      <c r="KF706" s="5"/>
      <c r="KG706" s="4"/>
      <c r="KH706" s="6"/>
      <c r="KI706" s="4"/>
      <c r="KJ706" s="6"/>
      <c r="KK706" s="5"/>
      <c r="KL706" s="5"/>
    </row>
    <row r="707">
      <c r="A707" s="3" t="s">
        <v>85</v>
      </c>
      <c r="B707" s="3" t="s">
        <v>712</v>
      </c>
      <c r="C707" s="3" t="s">
        <v>586</v>
      </c>
      <c r="D707" s="3" t="s">
        <v>712</v>
      </c>
      <c r="E707" s="3" t="s">
        <v>937</v>
      </c>
      <c r="F707" s="3" t="s">
        <v>104</v>
      </c>
      <c r="G707" s="3" t="s">
        <v>104</v>
      </c>
      <c r="H707" s="3" t="s">
        <v>104</v>
      </c>
      <c r="I707" s="4"/>
      <c r="J707" s="4">
        <f>=ROUNDDOWN({0},0)</f>
      </c>
      <c r="K707" s="4"/>
      <c r="L707" s="5"/>
      <c r="M707" s="4"/>
      <c r="N707" s="4">
        <f>=ROUNDDOWN({0},0)</f>
      </c>
      <c r="O707" s="4"/>
      <c r="P707" s="5"/>
      <c r="Q707" s="4"/>
      <c r="R707" s="6"/>
      <c r="S707" s="4"/>
      <c r="T707" s="6"/>
      <c r="U707" s="5"/>
      <c r="V707" s="5"/>
      <c r="W707" s="4"/>
      <c r="X707" s="6"/>
      <c r="Y707" s="4"/>
      <c r="Z707" s="6"/>
      <c r="AA707" s="5"/>
      <c r="AB707" s="5"/>
      <c r="AC707" s="4"/>
      <c r="AD707" s="6"/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  <c r="AU707" s="4"/>
      <c r="AV707" s="6"/>
      <c r="AW707" s="4"/>
      <c r="AX707" s="6"/>
      <c r="AY707" s="5"/>
      <c r="AZ707" s="5"/>
      <c r="BA707" s="4"/>
      <c r="BB707" s="6"/>
      <c r="BC707" s="4"/>
      <c r="BD707" s="6"/>
      <c r="BE707" s="5"/>
      <c r="BF707" s="5"/>
      <c r="BG707" s="4"/>
      <c r="BH707" s="6"/>
      <c r="BI707" s="4"/>
      <c r="BJ707" s="6"/>
      <c r="BK707" s="5"/>
      <c r="BL707" s="5"/>
      <c r="BM707" s="4"/>
      <c r="BN707" s="6"/>
      <c r="BO707" s="4"/>
      <c r="BP707" s="6"/>
      <c r="BQ707" s="5"/>
      <c r="BR707" s="5"/>
      <c r="BS707" s="4"/>
      <c r="BT707" s="6"/>
      <c r="BU707" s="4"/>
      <c r="BV707" s="6"/>
      <c r="BW707" s="5"/>
      <c r="BX707" s="5"/>
      <c r="BY707" s="4"/>
      <c r="BZ707" s="6"/>
      <c r="CA707" s="4"/>
      <c r="CB707" s="6"/>
      <c r="CC707" s="5"/>
      <c r="CD707" s="5"/>
      <c r="CE707" s="4"/>
      <c r="CF707" s="6"/>
      <c r="CG707" s="4"/>
      <c r="CH707" s="6"/>
      <c r="CI707" s="5"/>
      <c r="CJ707" s="5"/>
      <c r="CK707" s="4"/>
      <c r="CL707" s="6"/>
      <c r="CM707" s="4"/>
      <c r="CN707" s="6"/>
      <c r="CO707" s="5"/>
      <c r="CP707" s="5"/>
      <c r="CQ707" s="4"/>
      <c r="CR707" s="6"/>
      <c r="CS707" s="4"/>
      <c r="CT707" s="6"/>
      <c r="CU707" s="5"/>
      <c r="CV707" s="5"/>
      <c r="CW707" s="4"/>
      <c r="CX707" s="6"/>
      <c r="CY707" s="4"/>
      <c r="CZ707" s="6"/>
      <c r="DA707" s="5"/>
      <c r="DB707" s="5"/>
      <c r="DC707" s="4"/>
      <c r="DD707" s="6"/>
      <c r="DE707" s="4"/>
      <c r="DF707" s="6"/>
      <c r="DG707" s="5"/>
      <c r="DH707" s="5"/>
      <c r="DI707" s="4"/>
      <c r="DJ707" s="6"/>
      <c r="DK707" s="4"/>
      <c r="DL707" s="6"/>
      <c r="DM707" s="5"/>
      <c r="DN707" s="5"/>
      <c r="DO707" s="4"/>
      <c r="DP707" s="6"/>
      <c r="DQ707" s="4"/>
      <c r="DR707" s="6"/>
      <c r="DS707" s="5"/>
      <c r="DT707" s="5"/>
      <c r="DU707" s="4"/>
      <c r="DV707" s="6"/>
      <c r="DW707" s="4"/>
      <c r="DX707" s="6"/>
      <c r="DY707" s="5"/>
      <c r="DZ707" s="5"/>
      <c r="EA707" s="4"/>
      <c r="EB707" s="6"/>
      <c r="EC707" s="4"/>
      <c r="ED707" s="6"/>
      <c r="EE707" s="5"/>
      <c r="EF707" s="5"/>
      <c r="EG707" s="4"/>
      <c r="EH707" s="6"/>
      <c r="EI707" s="4"/>
      <c r="EJ707" s="6"/>
      <c r="EK707" s="5"/>
      <c r="EL707" s="5"/>
      <c r="EM707" s="4"/>
      <c r="EN707" s="6"/>
      <c r="EO707" s="4"/>
      <c r="EP707" s="6"/>
      <c r="EQ707" s="5"/>
      <c r="ER707" s="5"/>
      <c r="ES707" s="4"/>
      <c r="ET707" s="6"/>
      <c r="EU707" s="4"/>
      <c r="EV707" s="6"/>
      <c r="EW707" s="5"/>
      <c r="EX707" s="5"/>
      <c r="EY707" s="4"/>
      <c r="EZ707" s="6"/>
      <c r="FA707" s="4"/>
      <c r="FB707" s="6"/>
      <c r="FC707" s="5"/>
      <c r="FD707" s="5"/>
      <c r="FE707" s="4"/>
      <c r="FF707" s="6"/>
      <c r="FG707" s="4"/>
      <c r="FH707" s="6"/>
      <c r="FI707" s="5"/>
      <c r="FJ707" s="5"/>
      <c r="FK707" s="4"/>
      <c r="FL707" s="6"/>
      <c r="FM707" s="4"/>
      <c r="FN707" s="6"/>
      <c r="FO707" s="5"/>
      <c r="FP707" s="5"/>
      <c r="FQ707" s="4"/>
      <c r="FR707" s="6"/>
      <c r="FS707" s="4"/>
      <c r="FT707" s="6"/>
      <c r="FU707" s="5"/>
      <c r="FV707" s="5"/>
      <c r="FW707" s="4"/>
      <c r="FX707" s="6"/>
      <c r="FY707" s="4"/>
      <c r="FZ707" s="6"/>
      <c r="GA707" s="5"/>
      <c r="GB707" s="5"/>
      <c r="GC707" s="4"/>
      <c r="GD707" s="6"/>
      <c r="GE707" s="4"/>
      <c r="GF707" s="6"/>
      <c r="GG707" s="5"/>
      <c r="GH707" s="5"/>
      <c r="GI707" s="4"/>
      <c r="GJ707" s="6"/>
      <c r="GK707" s="4"/>
      <c r="GL707" s="6"/>
      <c r="GM707" s="5"/>
      <c r="GN707" s="5"/>
      <c r="GO707" s="4"/>
      <c r="GP707" s="6"/>
      <c r="GQ707" s="4"/>
      <c r="GR707" s="6"/>
      <c r="GS707" s="5"/>
      <c r="GT707" s="5"/>
      <c r="GU707" s="4"/>
      <c r="GV707" s="6"/>
      <c r="GW707" s="4"/>
      <c r="GX707" s="6"/>
      <c r="GY707" s="5"/>
      <c r="GZ707" s="5"/>
      <c r="HA707" s="4"/>
      <c r="HB707" s="6"/>
      <c r="HC707" s="4"/>
      <c r="HD707" s="6"/>
      <c r="HE707" s="5"/>
      <c r="HF707" s="5"/>
      <c r="HG707" s="4"/>
      <c r="HH707" s="6"/>
      <c r="HI707" s="4"/>
      <c r="HJ707" s="6"/>
      <c r="HK707" s="5"/>
      <c r="HL707" s="5"/>
      <c r="HM707" s="4"/>
      <c r="HN707" s="6"/>
      <c r="HO707" s="4"/>
      <c r="HP707" s="6"/>
      <c r="HQ707" s="5"/>
      <c r="HR707" s="5"/>
      <c r="HS707" s="4"/>
      <c r="HT707" s="6"/>
      <c r="HU707" s="4"/>
      <c r="HV707" s="6"/>
      <c r="HW707" s="5"/>
      <c r="HX707" s="5"/>
      <c r="HY707" s="4"/>
      <c r="HZ707" s="6"/>
      <c r="IA707" s="4"/>
      <c r="IB707" s="6"/>
      <c r="IC707" s="5"/>
      <c r="ID707" s="5"/>
      <c r="IE707" s="4"/>
      <c r="IF707" s="6"/>
      <c r="IG707" s="4"/>
      <c r="IH707" s="6"/>
      <c r="II707" s="5"/>
      <c r="IJ707" s="5"/>
      <c r="IK707" s="4"/>
      <c r="IL707" s="6"/>
      <c r="IM707" s="4"/>
      <c r="IN707" s="6"/>
      <c r="IO707" s="5"/>
      <c r="IP707" s="5"/>
      <c r="IQ707" s="4"/>
      <c r="IR707" s="6"/>
      <c r="IS707" s="4"/>
      <c r="IT707" s="6"/>
      <c r="IU707" s="5"/>
      <c r="IV707" s="5"/>
      <c r="IW707" s="4"/>
      <c r="IX707" s="6"/>
      <c r="IY707" s="4"/>
      <c r="IZ707" s="6"/>
      <c r="JA707" s="5"/>
      <c r="JB707" s="5"/>
      <c r="JC707" s="4"/>
      <c r="JD707" s="6"/>
      <c r="JE707" s="4"/>
      <c r="JF707" s="6"/>
      <c r="JG707" s="5"/>
      <c r="JH707" s="5"/>
      <c r="JI707" s="4"/>
      <c r="JJ707" s="6"/>
      <c r="JK707" s="4"/>
      <c r="JL707" s="6"/>
      <c r="JM707" s="5"/>
      <c r="JN707" s="5"/>
      <c r="JO707" s="4"/>
      <c r="JP707" s="6"/>
      <c r="JQ707" s="4"/>
      <c r="JR707" s="6"/>
      <c r="JS707" s="5"/>
      <c r="JT707" s="5"/>
      <c r="JU707" s="4"/>
      <c r="JV707" s="6"/>
      <c r="JW707" s="4"/>
      <c r="JX707" s="6"/>
      <c r="JY707" s="5"/>
      <c r="JZ707" s="5"/>
      <c r="KA707" s="4"/>
      <c r="KB707" s="6"/>
      <c r="KC707" s="4"/>
      <c r="KD707" s="6"/>
      <c r="KE707" s="5"/>
      <c r="KF707" s="5"/>
      <c r="KG707" s="4"/>
      <c r="KH707" s="6"/>
      <c r="KI707" s="4"/>
      <c r="KJ707" s="6"/>
      <c r="KK707" s="5"/>
      <c r="KL707" s="5"/>
    </row>
    <row r="708">
      <c r="A708" s="3" t="s">
        <v>85</v>
      </c>
      <c r="B708" s="3" t="s">
        <v>712</v>
      </c>
      <c r="C708" s="3" t="s">
        <v>586</v>
      </c>
      <c r="D708" s="3" t="s">
        <v>712</v>
      </c>
      <c r="E708" s="3" t="s">
        <v>938</v>
      </c>
      <c r="F708" s="3" t="s">
        <v>104</v>
      </c>
      <c r="G708" s="3" t="s">
        <v>104</v>
      </c>
      <c r="H708" s="3" t="s">
        <v>104</v>
      </c>
      <c r="I708" s="4"/>
      <c r="J708" s="4">
        <f>=ROUNDDOWN({0},0)</f>
      </c>
      <c r="K708" s="4"/>
      <c r="L708" s="5"/>
      <c r="M708" s="4"/>
      <c r="N708" s="4">
        <f>=ROUNDDOWN({0},0)</f>
      </c>
      <c r="O708" s="4"/>
      <c r="P708" s="5"/>
      <c r="Q708" s="4"/>
      <c r="R708" s="6"/>
      <c r="S708" s="4"/>
      <c r="T708" s="6"/>
      <c r="U708" s="5"/>
      <c r="V708" s="5"/>
      <c r="W708" s="4"/>
      <c r="X708" s="6"/>
      <c r="Y708" s="4"/>
      <c r="Z708" s="6"/>
      <c r="AA708" s="5"/>
      <c r="AB708" s="5"/>
      <c r="AC708" s="4"/>
      <c r="AD708" s="6"/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  <c r="AU708" s="4"/>
      <c r="AV708" s="6"/>
      <c r="AW708" s="4"/>
      <c r="AX708" s="6"/>
      <c r="AY708" s="5"/>
      <c r="AZ708" s="5"/>
      <c r="BA708" s="4"/>
      <c r="BB708" s="6"/>
      <c r="BC708" s="4"/>
      <c r="BD708" s="6"/>
      <c r="BE708" s="5"/>
      <c r="BF708" s="5"/>
      <c r="BG708" s="4"/>
      <c r="BH708" s="6"/>
      <c r="BI708" s="4"/>
      <c r="BJ708" s="6"/>
      <c r="BK708" s="5"/>
      <c r="BL708" s="5"/>
      <c r="BM708" s="4"/>
      <c r="BN708" s="6"/>
      <c r="BO708" s="4"/>
      <c r="BP708" s="6"/>
      <c r="BQ708" s="5"/>
      <c r="BR708" s="5"/>
      <c r="BS708" s="4"/>
      <c r="BT708" s="6"/>
      <c r="BU708" s="4"/>
      <c r="BV708" s="6"/>
      <c r="BW708" s="5"/>
      <c r="BX708" s="5"/>
      <c r="BY708" s="4"/>
      <c r="BZ708" s="6"/>
      <c r="CA708" s="4"/>
      <c r="CB708" s="6"/>
      <c r="CC708" s="5"/>
      <c r="CD708" s="5"/>
      <c r="CE708" s="4"/>
      <c r="CF708" s="6"/>
      <c r="CG708" s="4"/>
      <c r="CH708" s="6"/>
      <c r="CI708" s="5"/>
      <c r="CJ708" s="5"/>
      <c r="CK708" s="4"/>
      <c r="CL708" s="6"/>
      <c r="CM708" s="4"/>
      <c r="CN708" s="6"/>
      <c r="CO708" s="5"/>
      <c r="CP708" s="5"/>
      <c r="CQ708" s="4"/>
      <c r="CR708" s="6"/>
      <c r="CS708" s="4"/>
      <c r="CT708" s="6"/>
      <c r="CU708" s="5"/>
      <c r="CV708" s="5"/>
      <c r="CW708" s="4"/>
      <c r="CX708" s="6"/>
      <c r="CY708" s="4"/>
      <c r="CZ708" s="6"/>
      <c r="DA708" s="5"/>
      <c r="DB708" s="5"/>
      <c r="DC708" s="4"/>
      <c r="DD708" s="6"/>
      <c r="DE708" s="4"/>
      <c r="DF708" s="6"/>
      <c r="DG708" s="5"/>
      <c r="DH708" s="5"/>
      <c r="DI708" s="4"/>
      <c r="DJ708" s="6"/>
      <c r="DK708" s="4"/>
      <c r="DL708" s="6"/>
      <c r="DM708" s="5"/>
      <c r="DN708" s="5"/>
      <c r="DO708" s="4"/>
      <c r="DP708" s="6"/>
      <c r="DQ708" s="4"/>
      <c r="DR708" s="6"/>
      <c r="DS708" s="5"/>
      <c r="DT708" s="5"/>
      <c r="DU708" s="4"/>
      <c r="DV708" s="6"/>
      <c r="DW708" s="4"/>
      <c r="DX708" s="6"/>
      <c r="DY708" s="5"/>
      <c r="DZ708" s="5"/>
      <c r="EA708" s="4"/>
      <c r="EB708" s="6"/>
      <c r="EC708" s="4"/>
      <c r="ED708" s="6"/>
      <c r="EE708" s="5"/>
      <c r="EF708" s="5"/>
      <c r="EG708" s="4"/>
      <c r="EH708" s="6"/>
      <c r="EI708" s="4"/>
      <c r="EJ708" s="6"/>
      <c r="EK708" s="5"/>
      <c r="EL708" s="5"/>
      <c r="EM708" s="4"/>
      <c r="EN708" s="6"/>
      <c r="EO708" s="4"/>
      <c r="EP708" s="6"/>
      <c r="EQ708" s="5"/>
      <c r="ER708" s="5"/>
      <c r="ES708" s="4"/>
      <c r="ET708" s="6"/>
      <c r="EU708" s="4"/>
      <c r="EV708" s="6"/>
      <c r="EW708" s="5"/>
      <c r="EX708" s="5"/>
      <c r="EY708" s="4"/>
      <c r="EZ708" s="6"/>
      <c r="FA708" s="4"/>
      <c r="FB708" s="6"/>
      <c r="FC708" s="5"/>
      <c r="FD708" s="5"/>
      <c r="FE708" s="4"/>
      <c r="FF708" s="6"/>
      <c r="FG708" s="4"/>
      <c r="FH708" s="6"/>
      <c r="FI708" s="5"/>
      <c r="FJ708" s="5"/>
      <c r="FK708" s="4"/>
      <c r="FL708" s="6"/>
      <c r="FM708" s="4"/>
      <c r="FN708" s="6"/>
      <c r="FO708" s="5"/>
      <c r="FP708" s="5"/>
      <c r="FQ708" s="4"/>
      <c r="FR708" s="6"/>
      <c r="FS708" s="4"/>
      <c r="FT708" s="6"/>
      <c r="FU708" s="5"/>
      <c r="FV708" s="5"/>
      <c r="FW708" s="4"/>
      <c r="FX708" s="6"/>
      <c r="FY708" s="4"/>
      <c r="FZ708" s="6"/>
      <c r="GA708" s="5"/>
      <c r="GB708" s="5"/>
      <c r="GC708" s="4"/>
      <c r="GD708" s="6"/>
      <c r="GE708" s="4"/>
      <c r="GF708" s="6"/>
      <c r="GG708" s="5"/>
      <c r="GH708" s="5"/>
      <c r="GI708" s="4"/>
      <c r="GJ708" s="6"/>
      <c r="GK708" s="4"/>
      <c r="GL708" s="6"/>
      <c r="GM708" s="5"/>
      <c r="GN708" s="5"/>
      <c r="GO708" s="4"/>
      <c r="GP708" s="6"/>
      <c r="GQ708" s="4"/>
      <c r="GR708" s="6"/>
      <c r="GS708" s="5"/>
      <c r="GT708" s="5"/>
      <c r="GU708" s="4"/>
      <c r="GV708" s="6"/>
      <c r="GW708" s="4"/>
      <c r="GX708" s="6"/>
      <c r="GY708" s="5"/>
      <c r="GZ708" s="5"/>
      <c r="HA708" s="4"/>
      <c r="HB708" s="6"/>
      <c r="HC708" s="4"/>
      <c r="HD708" s="6"/>
      <c r="HE708" s="5"/>
      <c r="HF708" s="5"/>
      <c r="HG708" s="4"/>
      <c r="HH708" s="6"/>
      <c r="HI708" s="4"/>
      <c r="HJ708" s="6"/>
      <c r="HK708" s="5"/>
      <c r="HL708" s="5"/>
      <c r="HM708" s="4"/>
      <c r="HN708" s="6"/>
      <c r="HO708" s="4"/>
      <c r="HP708" s="6"/>
      <c r="HQ708" s="5"/>
      <c r="HR708" s="5"/>
      <c r="HS708" s="4"/>
      <c r="HT708" s="6"/>
      <c r="HU708" s="4"/>
      <c r="HV708" s="6"/>
      <c r="HW708" s="5"/>
      <c r="HX708" s="5"/>
      <c r="HY708" s="4"/>
      <c r="HZ708" s="6"/>
      <c r="IA708" s="4"/>
      <c r="IB708" s="6"/>
      <c r="IC708" s="5"/>
      <c r="ID708" s="5"/>
      <c r="IE708" s="4"/>
      <c r="IF708" s="6"/>
      <c r="IG708" s="4"/>
      <c r="IH708" s="6"/>
      <c r="II708" s="5"/>
      <c r="IJ708" s="5"/>
      <c r="IK708" s="4"/>
      <c r="IL708" s="6"/>
      <c r="IM708" s="4"/>
      <c r="IN708" s="6"/>
      <c r="IO708" s="5"/>
      <c r="IP708" s="5"/>
      <c r="IQ708" s="4"/>
      <c r="IR708" s="6"/>
      <c r="IS708" s="4"/>
      <c r="IT708" s="6"/>
      <c r="IU708" s="5"/>
      <c r="IV708" s="5"/>
      <c r="IW708" s="4"/>
      <c r="IX708" s="6"/>
      <c r="IY708" s="4"/>
      <c r="IZ708" s="6"/>
      <c r="JA708" s="5"/>
      <c r="JB708" s="5"/>
      <c r="JC708" s="4"/>
      <c r="JD708" s="6"/>
      <c r="JE708" s="4"/>
      <c r="JF708" s="6"/>
      <c r="JG708" s="5"/>
      <c r="JH708" s="5"/>
      <c r="JI708" s="4"/>
      <c r="JJ708" s="6"/>
      <c r="JK708" s="4"/>
      <c r="JL708" s="6"/>
      <c r="JM708" s="5"/>
      <c r="JN708" s="5"/>
      <c r="JO708" s="4"/>
      <c r="JP708" s="6"/>
      <c r="JQ708" s="4"/>
      <c r="JR708" s="6"/>
      <c r="JS708" s="5"/>
      <c r="JT708" s="5"/>
      <c r="JU708" s="4"/>
      <c r="JV708" s="6"/>
      <c r="JW708" s="4"/>
      <c r="JX708" s="6"/>
      <c r="JY708" s="5"/>
      <c r="JZ708" s="5"/>
      <c r="KA708" s="4"/>
      <c r="KB708" s="6"/>
      <c r="KC708" s="4"/>
      <c r="KD708" s="6"/>
      <c r="KE708" s="5"/>
      <c r="KF708" s="5"/>
      <c r="KG708" s="4"/>
      <c r="KH708" s="6"/>
      <c r="KI708" s="4"/>
      <c r="KJ708" s="6"/>
      <c r="KK708" s="5"/>
      <c r="KL708" s="5"/>
    </row>
    <row r="709">
      <c r="A709" s="3" t="s">
        <v>85</v>
      </c>
      <c r="B709" s="3" t="s">
        <v>712</v>
      </c>
      <c r="C709" s="3" t="s">
        <v>586</v>
      </c>
      <c r="D709" s="3" t="s">
        <v>712</v>
      </c>
      <c r="E709" s="3" t="s">
        <v>939</v>
      </c>
      <c r="F709" s="3" t="s">
        <v>104</v>
      </c>
      <c r="G709" s="3" t="s">
        <v>104</v>
      </c>
      <c r="H709" s="3" t="s">
        <v>104</v>
      </c>
      <c r="I709" s="4"/>
      <c r="J709" s="4">
        <f>=ROUNDDOWN({0},0)</f>
      </c>
      <c r="K709" s="4"/>
      <c r="L709" s="5"/>
      <c r="M709" s="4"/>
      <c r="N709" s="4">
        <f>=ROUNDDOWN({0},0)</f>
      </c>
      <c r="O709" s="4"/>
      <c r="P709" s="5"/>
      <c r="Q709" s="4"/>
      <c r="R709" s="6"/>
      <c r="S709" s="4"/>
      <c r="T709" s="6"/>
      <c r="U709" s="5"/>
      <c r="V709" s="5"/>
      <c r="W709" s="4"/>
      <c r="X709" s="6"/>
      <c r="Y709" s="4"/>
      <c r="Z709" s="6"/>
      <c r="AA709" s="5"/>
      <c r="AB709" s="5"/>
      <c r="AC709" s="4"/>
      <c r="AD709" s="6"/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  <c r="AU709" s="4"/>
      <c r="AV709" s="6"/>
      <c r="AW709" s="4"/>
      <c r="AX709" s="6"/>
      <c r="AY709" s="5"/>
      <c r="AZ709" s="5"/>
      <c r="BA709" s="4"/>
      <c r="BB709" s="6"/>
      <c r="BC709" s="4"/>
      <c r="BD709" s="6"/>
      <c r="BE709" s="5"/>
      <c r="BF709" s="5"/>
      <c r="BG709" s="4"/>
      <c r="BH709" s="6"/>
      <c r="BI709" s="4"/>
      <c r="BJ709" s="6"/>
      <c r="BK709" s="5"/>
      <c r="BL709" s="5"/>
      <c r="BM709" s="4"/>
      <c r="BN709" s="6"/>
      <c r="BO709" s="4"/>
      <c r="BP709" s="6"/>
      <c r="BQ709" s="5"/>
      <c r="BR709" s="5"/>
      <c r="BS709" s="4"/>
      <c r="BT709" s="6"/>
      <c r="BU709" s="4"/>
      <c r="BV709" s="6"/>
      <c r="BW709" s="5"/>
      <c r="BX709" s="5"/>
      <c r="BY709" s="4"/>
      <c r="BZ709" s="6"/>
      <c r="CA709" s="4"/>
      <c r="CB709" s="6"/>
      <c r="CC709" s="5"/>
      <c r="CD709" s="5"/>
      <c r="CE709" s="4"/>
      <c r="CF709" s="6"/>
      <c r="CG709" s="4"/>
      <c r="CH709" s="6"/>
      <c r="CI709" s="5"/>
      <c r="CJ709" s="5"/>
      <c r="CK709" s="4"/>
      <c r="CL709" s="6"/>
      <c r="CM709" s="4"/>
      <c r="CN709" s="6"/>
      <c r="CO709" s="5"/>
      <c r="CP709" s="5"/>
      <c r="CQ709" s="4"/>
      <c r="CR709" s="6"/>
      <c r="CS709" s="4"/>
      <c r="CT709" s="6"/>
      <c r="CU709" s="5"/>
      <c r="CV709" s="5"/>
      <c r="CW709" s="4"/>
      <c r="CX709" s="6"/>
      <c r="CY709" s="4"/>
      <c r="CZ709" s="6"/>
      <c r="DA709" s="5"/>
      <c r="DB709" s="5"/>
      <c r="DC709" s="4"/>
      <c r="DD709" s="6"/>
      <c r="DE709" s="4"/>
      <c r="DF709" s="6"/>
      <c r="DG709" s="5"/>
      <c r="DH709" s="5"/>
      <c r="DI709" s="4"/>
      <c r="DJ709" s="6"/>
      <c r="DK709" s="4"/>
      <c r="DL709" s="6"/>
      <c r="DM709" s="5"/>
      <c r="DN709" s="5"/>
      <c r="DO709" s="4"/>
      <c r="DP709" s="6"/>
      <c r="DQ709" s="4"/>
      <c r="DR709" s="6"/>
      <c r="DS709" s="5"/>
      <c r="DT709" s="5"/>
      <c r="DU709" s="4"/>
      <c r="DV709" s="6"/>
      <c r="DW709" s="4"/>
      <c r="DX709" s="6"/>
      <c r="DY709" s="5"/>
      <c r="DZ709" s="5"/>
      <c r="EA709" s="4"/>
      <c r="EB709" s="6"/>
      <c r="EC709" s="4"/>
      <c r="ED709" s="6"/>
      <c r="EE709" s="5"/>
      <c r="EF709" s="5"/>
      <c r="EG709" s="4"/>
      <c r="EH709" s="6"/>
      <c r="EI709" s="4"/>
      <c r="EJ709" s="6"/>
      <c r="EK709" s="5"/>
      <c r="EL709" s="5"/>
      <c r="EM709" s="4"/>
      <c r="EN709" s="6"/>
      <c r="EO709" s="4"/>
      <c r="EP709" s="6"/>
      <c r="EQ709" s="5"/>
      <c r="ER709" s="5"/>
      <c r="ES709" s="4"/>
      <c r="ET709" s="6"/>
      <c r="EU709" s="4"/>
      <c r="EV709" s="6"/>
      <c r="EW709" s="5"/>
      <c r="EX709" s="5"/>
      <c r="EY709" s="4"/>
      <c r="EZ709" s="6"/>
      <c r="FA709" s="4"/>
      <c r="FB709" s="6"/>
      <c r="FC709" s="5"/>
      <c r="FD709" s="5"/>
      <c r="FE709" s="4"/>
      <c r="FF709" s="6"/>
      <c r="FG709" s="4"/>
      <c r="FH709" s="6"/>
      <c r="FI709" s="5"/>
      <c r="FJ709" s="5"/>
      <c r="FK709" s="4"/>
      <c r="FL709" s="6"/>
      <c r="FM709" s="4"/>
      <c r="FN709" s="6"/>
      <c r="FO709" s="5"/>
      <c r="FP709" s="5"/>
      <c r="FQ709" s="4"/>
      <c r="FR709" s="6"/>
      <c r="FS709" s="4"/>
      <c r="FT709" s="6"/>
      <c r="FU709" s="5"/>
      <c r="FV709" s="5"/>
      <c r="FW709" s="4"/>
      <c r="FX709" s="6"/>
      <c r="FY709" s="4"/>
      <c r="FZ709" s="6"/>
      <c r="GA709" s="5"/>
      <c r="GB709" s="5"/>
      <c r="GC709" s="4"/>
      <c r="GD709" s="6"/>
      <c r="GE709" s="4"/>
      <c r="GF709" s="6"/>
      <c r="GG709" s="5"/>
      <c r="GH709" s="5"/>
      <c r="GI709" s="4"/>
      <c r="GJ709" s="6"/>
      <c r="GK709" s="4"/>
      <c r="GL709" s="6"/>
      <c r="GM709" s="5"/>
      <c r="GN709" s="5"/>
      <c r="GO709" s="4"/>
      <c r="GP709" s="6"/>
      <c r="GQ709" s="4"/>
      <c r="GR709" s="6"/>
      <c r="GS709" s="5"/>
      <c r="GT709" s="5"/>
      <c r="GU709" s="4"/>
      <c r="GV709" s="6"/>
      <c r="GW709" s="4"/>
      <c r="GX709" s="6"/>
      <c r="GY709" s="5"/>
      <c r="GZ709" s="5"/>
      <c r="HA709" s="4"/>
      <c r="HB709" s="6"/>
      <c r="HC709" s="4"/>
      <c r="HD709" s="6"/>
      <c r="HE709" s="5"/>
      <c r="HF709" s="5"/>
      <c r="HG709" s="4"/>
      <c r="HH709" s="6"/>
      <c r="HI709" s="4"/>
      <c r="HJ709" s="6"/>
      <c r="HK709" s="5"/>
      <c r="HL709" s="5"/>
      <c r="HM709" s="4"/>
      <c r="HN709" s="6"/>
      <c r="HO709" s="4"/>
      <c r="HP709" s="6"/>
      <c r="HQ709" s="5"/>
      <c r="HR709" s="5"/>
      <c r="HS709" s="4"/>
      <c r="HT709" s="6"/>
      <c r="HU709" s="4"/>
      <c r="HV709" s="6"/>
      <c r="HW709" s="5"/>
      <c r="HX709" s="5"/>
      <c r="HY709" s="4"/>
      <c r="HZ709" s="6"/>
      <c r="IA709" s="4"/>
      <c r="IB709" s="6"/>
      <c r="IC709" s="5"/>
      <c r="ID709" s="5"/>
      <c r="IE709" s="4"/>
      <c r="IF709" s="6"/>
      <c r="IG709" s="4"/>
      <c r="IH709" s="6"/>
      <c r="II709" s="5"/>
      <c r="IJ709" s="5"/>
      <c r="IK709" s="4"/>
      <c r="IL709" s="6"/>
      <c r="IM709" s="4"/>
      <c r="IN709" s="6"/>
      <c r="IO709" s="5"/>
      <c r="IP709" s="5"/>
      <c r="IQ709" s="4"/>
      <c r="IR709" s="6"/>
      <c r="IS709" s="4"/>
      <c r="IT709" s="6"/>
      <c r="IU709" s="5"/>
      <c r="IV709" s="5"/>
      <c r="IW709" s="4"/>
      <c r="IX709" s="6"/>
      <c r="IY709" s="4"/>
      <c r="IZ709" s="6"/>
      <c r="JA709" s="5"/>
      <c r="JB709" s="5"/>
      <c r="JC709" s="4"/>
      <c r="JD709" s="6"/>
      <c r="JE709" s="4"/>
      <c r="JF709" s="6"/>
      <c r="JG709" s="5"/>
      <c r="JH709" s="5"/>
      <c r="JI709" s="4"/>
      <c r="JJ709" s="6"/>
      <c r="JK709" s="4"/>
      <c r="JL709" s="6"/>
      <c r="JM709" s="5"/>
      <c r="JN709" s="5"/>
      <c r="JO709" s="4"/>
      <c r="JP709" s="6"/>
      <c r="JQ709" s="4"/>
      <c r="JR709" s="6"/>
      <c r="JS709" s="5"/>
      <c r="JT709" s="5"/>
      <c r="JU709" s="4"/>
      <c r="JV709" s="6"/>
      <c r="JW709" s="4"/>
      <c r="JX709" s="6"/>
      <c r="JY709" s="5"/>
      <c r="JZ709" s="5"/>
      <c r="KA709" s="4"/>
      <c r="KB709" s="6"/>
      <c r="KC709" s="4"/>
      <c r="KD709" s="6"/>
      <c r="KE709" s="5"/>
      <c r="KF709" s="5"/>
      <c r="KG709" s="4"/>
      <c r="KH709" s="6"/>
      <c r="KI709" s="4"/>
      <c r="KJ709" s="6"/>
      <c r="KK709" s="5"/>
      <c r="KL709" s="5"/>
    </row>
    <row r="710">
      <c r="A710" s="3" t="s">
        <v>85</v>
      </c>
      <c r="B710" s="3" t="s">
        <v>712</v>
      </c>
      <c r="C710" s="3" t="s">
        <v>586</v>
      </c>
      <c r="D710" s="3" t="s">
        <v>712</v>
      </c>
      <c r="E710" s="3" t="s">
        <v>940</v>
      </c>
      <c r="F710" s="3" t="s">
        <v>104</v>
      </c>
      <c r="G710" s="3" t="s">
        <v>104</v>
      </c>
      <c r="H710" s="3" t="s">
        <v>104</v>
      </c>
      <c r="I710" s="4"/>
      <c r="J710" s="4">
        <f>=ROUNDDOWN({0},0)</f>
      </c>
      <c r="K710" s="4"/>
      <c r="L710" s="5"/>
      <c r="M710" s="4"/>
      <c r="N710" s="4">
        <f>=ROUNDDOWN({0},0)</f>
      </c>
      <c r="O710" s="4"/>
      <c r="P710" s="5"/>
      <c r="Q710" s="4"/>
      <c r="R710" s="6"/>
      <c r="S710" s="4"/>
      <c r="T710" s="6"/>
      <c r="U710" s="5"/>
      <c r="V710" s="5"/>
      <c r="W710" s="4"/>
      <c r="X710" s="6"/>
      <c r="Y710" s="4"/>
      <c r="Z710" s="6"/>
      <c r="AA710" s="5"/>
      <c r="AB710" s="5"/>
      <c r="AC710" s="4"/>
      <c r="AD710" s="6"/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  <c r="AU710" s="4"/>
      <c r="AV710" s="6"/>
      <c r="AW710" s="4"/>
      <c r="AX710" s="6"/>
      <c r="AY710" s="5"/>
      <c r="AZ710" s="5"/>
      <c r="BA710" s="4"/>
      <c r="BB710" s="6"/>
      <c r="BC710" s="4"/>
      <c r="BD710" s="6"/>
      <c r="BE710" s="5"/>
      <c r="BF710" s="5"/>
      <c r="BG710" s="4"/>
      <c r="BH710" s="6"/>
      <c r="BI710" s="4"/>
      <c r="BJ710" s="6"/>
      <c r="BK710" s="5"/>
      <c r="BL710" s="5"/>
      <c r="BM710" s="4"/>
      <c r="BN710" s="6"/>
      <c r="BO710" s="4"/>
      <c r="BP710" s="6"/>
      <c r="BQ710" s="5"/>
      <c r="BR710" s="5"/>
      <c r="BS710" s="4"/>
      <c r="BT710" s="6"/>
      <c r="BU710" s="4"/>
      <c r="BV710" s="6"/>
      <c r="BW710" s="5"/>
      <c r="BX710" s="5"/>
      <c r="BY710" s="4"/>
      <c r="BZ710" s="6"/>
      <c r="CA710" s="4"/>
      <c r="CB710" s="6"/>
      <c r="CC710" s="5"/>
      <c r="CD710" s="5"/>
      <c r="CE710" s="4"/>
      <c r="CF710" s="6"/>
      <c r="CG710" s="4"/>
      <c r="CH710" s="6"/>
      <c r="CI710" s="5"/>
      <c r="CJ710" s="5"/>
      <c r="CK710" s="4"/>
      <c r="CL710" s="6"/>
      <c r="CM710" s="4"/>
      <c r="CN710" s="6"/>
      <c r="CO710" s="5"/>
      <c r="CP710" s="5"/>
      <c r="CQ710" s="4"/>
      <c r="CR710" s="6"/>
      <c r="CS710" s="4"/>
      <c r="CT710" s="6"/>
      <c r="CU710" s="5"/>
      <c r="CV710" s="5"/>
      <c r="CW710" s="4"/>
      <c r="CX710" s="6"/>
      <c r="CY710" s="4"/>
      <c r="CZ710" s="6"/>
      <c r="DA710" s="5"/>
      <c r="DB710" s="5"/>
      <c r="DC710" s="4"/>
      <c r="DD710" s="6"/>
      <c r="DE710" s="4"/>
      <c r="DF710" s="6"/>
      <c r="DG710" s="5"/>
      <c r="DH710" s="5"/>
      <c r="DI710" s="4"/>
      <c r="DJ710" s="6"/>
      <c r="DK710" s="4"/>
      <c r="DL710" s="6"/>
      <c r="DM710" s="5"/>
      <c r="DN710" s="5"/>
      <c r="DO710" s="4"/>
      <c r="DP710" s="6"/>
      <c r="DQ710" s="4"/>
      <c r="DR710" s="6"/>
      <c r="DS710" s="5"/>
      <c r="DT710" s="5"/>
      <c r="DU710" s="4"/>
      <c r="DV710" s="6"/>
      <c r="DW710" s="4"/>
      <c r="DX710" s="6"/>
      <c r="DY710" s="5"/>
      <c r="DZ710" s="5"/>
      <c r="EA710" s="4"/>
      <c r="EB710" s="6"/>
      <c r="EC710" s="4"/>
      <c r="ED710" s="6"/>
      <c r="EE710" s="5"/>
      <c r="EF710" s="5"/>
      <c r="EG710" s="4"/>
      <c r="EH710" s="6"/>
      <c r="EI710" s="4"/>
      <c r="EJ710" s="6"/>
      <c r="EK710" s="5"/>
      <c r="EL710" s="5"/>
      <c r="EM710" s="4"/>
      <c r="EN710" s="6"/>
      <c r="EO710" s="4"/>
      <c r="EP710" s="6"/>
      <c r="EQ710" s="5"/>
      <c r="ER710" s="5"/>
      <c r="ES710" s="4"/>
      <c r="ET710" s="6"/>
      <c r="EU710" s="4"/>
      <c r="EV710" s="6"/>
      <c r="EW710" s="5"/>
      <c r="EX710" s="5"/>
      <c r="EY710" s="4"/>
      <c r="EZ710" s="6"/>
      <c r="FA710" s="4"/>
      <c r="FB710" s="6"/>
      <c r="FC710" s="5"/>
      <c r="FD710" s="5"/>
      <c r="FE710" s="4"/>
      <c r="FF710" s="6"/>
      <c r="FG710" s="4"/>
      <c r="FH710" s="6"/>
      <c r="FI710" s="5"/>
      <c r="FJ710" s="5"/>
      <c r="FK710" s="4"/>
      <c r="FL710" s="6"/>
      <c r="FM710" s="4"/>
      <c r="FN710" s="6"/>
      <c r="FO710" s="5"/>
      <c r="FP710" s="5"/>
      <c r="FQ710" s="4"/>
      <c r="FR710" s="6"/>
      <c r="FS710" s="4"/>
      <c r="FT710" s="6"/>
      <c r="FU710" s="5"/>
      <c r="FV710" s="5"/>
      <c r="FW710" s="4"/>
      <c r="FX710" s="6"/>
      <c r="FY710" s="4"/>
      <c r="FZ710" s="6"/>
      <c r="GA710" s="5"/>
      <c r="GB710" s="5"/>
      <c r="GC710" s="4"/>
      <c r="GD710" s="6"/>
      <c r="GE710" s="4"/>
      <c r="GF710" s="6"/>
      <c r="GG710" s="5"/>
      <c r="GH710" s="5"/>
      <c r="GI710" s="4"/>
      <c r="GJ710" s="6"/>
      <c r="GK710" s="4"/>
      <c r="GL710" s="6"/>
      <c r="GM710" s="5"/>
      <c r="GN710" s="5"/>
      <c r="GO710" s="4"/>
      <c r="GP710" s="6"/>
      <c r="GQ710" s="4"/>
      <c r="GR710" s="6"/>
      <c r="GS710" s="5"/>
      <c r="GT710" s="5"/>
      <c r="GU710" s="4"/>
      <c r="GV710" s="6"/>
      <c r="GW710" s="4"/>
      <c r="GX710" s="6"/>
      <c r="GY710" s="5"/>
      <c r="GZ710" s="5"/>
      <c r="HA710" s="4"/>
      <c r="HB710" s="6"/>
      <c r="HC710" s="4"/>
      <c r="HD710" s="6"/>
      <c r="HE710" s="5"/>
      <c r="HF710" s="5"/>
      <c r="HG710" s="4"/>
      <c r="HH710" s="6"/>
      <c r="HI710" s="4"/>
      <c r="HJ710" s="6"/>
      <c r="HK710" s="5"/>
      <c r="HL710" s="5"/>
      <c r="HM710" s="4"/>
      <c r="HN710" s="6"/>
      <c r="HO710" s="4"/>
      <c r="HP710" s="6"/>
      <c r="HQ710" s="5"/>
      <c r="HR710" s="5"/>
      <c r="HS710" s="4"/>
      <c r="HT710" s="6"/>
      <c r="HU710" s="4"/>
      <c r="HV710" s="6"/>
      <c r="HW710" s="5"/>
      <c r="HX710" s="5"/>
      <c r="HY710" s="4"/>
      <c r="HZ710" s="6"/>
      <c r="IA710" s="4"/>
      <c r="IB710" s="6"/>
      <c r="IC710" s="5"/>
      <c r="ID710" s="5"/>
      <c r="IE710" s="4"/>
      <c r="IF710" s="6"/>
      <c r="IG710" s="4"/>
      <c r="IH710" s="6"/>
      <c r="II710" s="5"/>
      <c r="IJ710" s="5"/>
      <c r="IK710" s="4"/>
      <c r="IL710" s="6"/>
      <c r="IM710" s="4"/>
      <c r="IN710" s="6"/>
      <c r="IO710" s="5"/>
      <c r="IP710" s="5"/>
      <c r="IQ710" s="4"/>
      <c r="IR710" s="6"/>
      <c r="IS710" s="4"/>
      <c r="IT710" s="6"/>
      <c r="IU710" s="5"/>
      <c r="IV710" s="5"/>
      <c r="IW710" s="4"/>
      <c r="IX710" s="6"/>
      <c r="IY710" s="4"/>
      <c r="IZ710" s="6"/>
      <c r="JA710" s="5"/>
      <c r="JB710" s="5"/>
      <c r="JC710" s="4"/>
      <c r="JD710" s="6"/>
      <c r="JE710" s="4"/>
      <c r="JF710" s="6"/>
      <c r="JG710" s="5"/>
      <c r="JH710" s="5"/>
      <c r="JI710" s="4"/>
      <c r="JJ710" s="6"/>
      <c r="JK710" s="4"/>
      <c r="JL710" s="6"/>
      <c r="JM710" s="5"/>
      <c r="JN710" s="5"/>
      <c r="JO710" s="4"/>
      <c r="JP710" s="6"/>
      <c r="JQ710" s="4"/>
      <c r="JR710" s="6"/>
      <c r="JS710" s="5"/>
      <c r="JT710" s="5"/>
      <c r="JU710" s="4"/>
      <c r="JV710" s="6"/>
      <c r="JW710" s="4"/>
      <c r="JX710" s="6"/>
      <c r="JY710" s="5"/>
      <c r="JZ710" s="5"/>
      <c r="KA710" s="4"/>
      <c r="KB710" s="6"/>
      <c r="KC710" s="4"/>
      <c r="KD710" s="6"/>
      <c r="KE710" s="5"/>
      <c r="KF710" s="5"/>
      <c r="KG710" s="4"/>
      <c r="KH710" s="6"/>
      <c r="KI710" s="4"/>
      <c r="KJ710" s="6"/>
      <c r="KK710" s="5"/>
      <c r="KL710" s="5"/>
    </row>
    <row r="711">
      <c r="A711" s="3" t="s">
        <v>85</v>
      </c>
      <c r="B711" s="3" t="s">
        <v>712</v>
      </c>
      <c r="C711" s="3" t="s">
        <v>586</v>
      </c>
      <c r="D711" s="3" t="s">
        <v>712</v>
      </c>
      <c r="E711" s="3" t="s">
        <v>594</v>
      </c>
      <c r="F711" s="3" t="s">
        <v>104</v>
      </c>
      <c r="G711" s="3" t="s">
        <v>104</v>
      </c>
      <c r="H711" s="3" t="s">
        <v>104</v>
      </c>
      <c r="I711" s="4"/>
      <c r="J711" s="4">
        <f>=ROUNDDOWN({0},0)</f>
      </c>
      <c r="K711" s="4"/>
      <c r="L711" s="5"/>
      <c r="M711" s="4"/>
      <c r="N711" s="4">
        <f>=ROUNDDOWN({0},0)</f>
      </c>
      <c r="O711" s="4"/>
      <c r="P711" s="5"/>
      <c r="Q711" s="4"/>
      <c r="R711" s="6"/>
      <c r="S711" s="4"/>
      <c r="T711" s="6"/>
      <c r="U711" s="5"/>
      <c r="V711" s="5"/>
      <c r="W711" s="4"/>
      <c r="X711" s="6"/>
      <c r="Y711" s="4"/>
      <c r="Z711" s="6"/>
      <c r="AA711" s="5"/>
      <c r="AB711" s="5"/>
      <c r="AC711" s="4"/>
      <c r="AD711" s="6"/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  <c r="AU711" s="4"/>
      <c r="AV711" s="6"/>
      <c r="AW711" s="4"/>
      <c r="AX711" s="6"/>
      <c r="AY711" s="5"/>
      <c r="AZ711" s="5"/>
      <c r="BA711" s="4"/>
      <c r="BB711" s="6"/>
      <c r="BC711" s="4"/>
      <c r="BD711" s="6"/>
      <c r="BE711" s="5"/>
      <c r="BF711" s="5"/>
      <c r="BG711" s="4"/>
      <c r="BH711" s="6"/>
      <c r="BI711" s="4"/>
      <c r="BJ711" s="6"/>
      <c r="BK711" s="5"/>
      <c r="BL711" s="5"/>
      <c r="BM711" s="4"/>
      <c r="BN711" s="6"/>
      <c r="BO711" s="4"/>
      <c r="BP711" s="6"/>
      <c r="BQ711" s="5"/>
      <c r="BR711" s="5"/>
      <c r="BS711" s="4"/>
      <c r="BT711" s="6"/>
      <c r="BU711" s="4"/>
      <c r="BV711" s="6"/>
      <c r="BW711" s="5"/>
      <c r="BX711" s="5"/>
      <c r="BY711" s="4"/>
      <c r="BZ711" s="6"/>
      <c r="CA711" s="4"/>
      <c r="CB711" s="6"/>
      <c r="CC711" s="5"/>
      <c r="CD711" s="5"/>
      <c r="CE711" s="4"/>
      <c r="CF711" s="6"/>
      <c r="CG711" s="4"/>
      <c r="CH711" s="6"/>
      <c r="CI711" s="5"/>
      <c r="CJ711" s="5"/>
      <c r="CK711" s="4"/>
      <c r="CL711" s="6"/>
      <c r="CM711" s="4"/>
      <c r="CN711" s="6"/>
      <c r="CO711" s="5"/>
      <c r="CP711" s="5"/>
      <c r="CQ711" s="4"/>
      <c r="CR711" s="6"/>
      <c r="CS711" s="4"/>
      <c r="CT711" s="6"/>
      <c r="CU711" s="5"/>
      <c r="CV711" s="5"/>
      <c r="CW711" s="4"/>
      <c r="CX711" s="6"/>
      <c r="CY711" s="4"/>
      <c r="CZ711" s="6"/>
      <c r="DA711" s="5"/>
      <c r="DB711" s="5"/>
      <c r="DC711" s="4"/>
      <c r="DD711" s="6"/>
      <c r="DE711" s="4"/>
      <c r="DF711" s="6"/>
      <c r="DG711" s="5"/>
      <c r="DH711" s="5"/>
      <c r="DI711" s="4"/>
      <c r="DJ711" s="6"/>
      <c r="DK711" s="4"/>
      <c r="DL711" s="6"/>
      <c r="DM711" s="5"/>
      <c r="DN711" s="5"/>
      <c r="DO711" s="4"/>
      <c r="DP711" s="6"/>
      <c r="DQ711" s="4"/>
      <c r="DR711" s="6"/>
      <c r="DS711" s="5"/>
      <c r="DT711" s="5"/>
      <c r="DU711" s="4"/>
      <c r="DV711" s="6"/>
      <c r="DW711" s="4"/>
      <c r="DX711" s="6"/>
      <c r="DY711" s="5"/>
      <c r="DZ711" s="5"/>
      <c r="EA711" s="4"/>
      <c r="EB711" s="6"/>
      <c r="EC711" s="4"/>
      <c r="ED711" s="6"/>
      <c r="EE711" s="5"/>
      <c r="EF711" s="5"/>
      <c r="EG711" s="4"/>
      <c r="EH711" s="6"/>
      <c r="EI711" s="4"/>
      <c r="EJ711" s="6"/>
      <c r="EK711" s="5"/>
      <c r="EL711" s="5"/>
      <c r="EM711" s="4"/>
      <c r="EN711" s="6"/>
      <c r="EO711" s="4"/>
      <c r="EP711" s="6"/>
      <c r="EQ711" s="5"/>
      <c r="ER711" s="5"/>
      <c r="ES711" s="4"/>
      <c r="ET711" s="6"/>
      <c r="EU711" s="4"/>
      <c r="EV711" s="6"/>
      <c r="EW711" s="5"/>
      <c r="EX711" s="5"/>
      <c r="EY711" s="4"/>
      <c r="EZ711" s="6"/>
      <c r="FA711" s="4"/>
      <c r="FB711" s="6"/>
      <c r="FC711" s="5"/>
      <c r="FD711" s="5"/>
      <c r="FE711" s="4"/>
      <c r="FF711" s="6"/>
      <c r="FG711" s="4"/>
      <c r="FH711" s="6"/>
      <c r="FI711" s="5"/>
      <c r="FJ711" s="5"/>
      <c r="FK711" s="4"/>
      <c r="FL711" s="6"/>
      <c r="FM711" s="4"/>
      <c r="FN711" s="6"/>
      <c r="FO711" s="5"/>
      <c r="FP711" s="5"/>
      <c r="FQ711" s="4"/>
      <c r="FR711" s="6"/>
      <c r="FS711" s="4"/>
      <c r="FT711" s="6"/>
      <c r="FU711" s="5"/>
      <c r="FV711" s="5"/>
      <c r="FW711" s="4"/>
      <c r="FX711" s="6"/>
      <c r="FY711" s="4"/>
      <c r="FZ711" s="6"/>
      <c r="GA711" s="5"/>
      <c r="GB711" s="5"/>
      <c r="GC711" s="4"/>
      <c r="GD711" s="6"/>
      <c r="GE711" s="4"/>
      <c r="GF711" s="6"/>
      <c r="GG711" s="5"/>
      <c r="GH711" s="5"/>
      <c r="GI711" s="4"/>
      <c r="GJ711" s="6"/>
      <c r="GK711" s="4"/>
      <c r="GL711" s="6"/>
      <c r="GM711" s="5"/>
      <c r="GN711" s="5"/>
      <c r="GO711" s="4"/>
      <c r="GP711" s="6"/>
      <c r="GQ711" s="4"/>
      <c r="GR711" s="6"/>
      <c r="GS711" s="5"/>
      <c r="GT711" s="5"/>
      <c r="GU711" s="4"/>
      <c r="GV711" s="6"/>
      <c r="GW711" s="4"/>
      <c r="GX711" s="6"/>
      <c r="GY711" s="5"/>
      <c r="GZ711" s="5"/>
      <c r="HA711" s="4"/>
      <c r="HB711" s="6"/>
      <c r="HC711" s="4"/>
      <c r="HD711" s="6"/>
      <c r="HE711" s="5"/>
      <c r="HF711" s="5"/>
      <c r="HG711" s="4"/>
      <c r="HH711" s="6"/>
      <c r="HI711" s="4"/>
      <c r="HJ711" s="6"/>
      <c r="HK711" s="5"/>
      <c r="HL711" s="5"/>
      <c r="HM711" s="4"/>
      <c r="HN711" s="6"/>
      <c r="HO711" s="4"/>
      <c r="HP711" s="6"/>
      <c r="HQ711" s="5"/>
      <c r="HR711" s="5"/>
      <c r="HS711" s="4"/>
      <c r="HT711" s="6"/>
      <c r="HU711" s="4"/>
      <c r="HV711" s="6"/>
      <c r="HW711" s="5"/>
      <c r="HX711" s="5"/>
      <c r="HY711" s="4"/>
      <c r="HZ711" s="6"/>
      <c r="IA711" s="4"/>
      <c r="IB711" s="6"/>
      <c r="IC711" s="5"/>
      <c r="ID711" s="5"/>
      <c r="IE711" s="4"/>
      <c r="IF711" s="6"/>
      <c r="IG711" s="4"/>
      <c r="IH711" s="6"/>
      <c r="II711" s="5"/>
      <c r="IJ711" s="5"/>
      <c r="IK711" s="4"/>
      <c r="IL711" s="6"/>
      <c r="IM711" s="4"/>
      <c r="IN711" s="6"/>
      <c r="IO711" s="5"/>
      <c r="IP711" s="5"/>
      <c r="IQ711" s="4"/>
      <c r="IR711" s="6"/>
      <c r="IS711" s="4"/>
      <c r="IT711" s="6"/>
      <c r="IU711" s="5"/>
      <c r="IV711" s="5"/>
      <c r="IW711" s="4"/>
      <c r="IX711" s="6"/>
      <c r="IY711" s="4"/>
      <c r="IZ711" s="6"/>
      <c r="JA711" s="5"/>
      <c r="JB711" s="5"/>
      <c r="JC711" s="4"/>
      <c r="JD711" s="6"/>
      <c r="JE711" s="4"/>
      <c r="JF711" s="6"/>
      <c r="JG711" s="5"/>
      <c r="JH711" s="5"/>
      <c r="JI711" s="4"/>
      <c r="JJ711" s="6"/>
      <c r="JK711" s="4"/>
      <c r="JL711" s="6"/>
      <c r="JM711" s="5"/>
      <c r="JN711" s="5"/>
      <c r="JO711" s="4"/>
      <c r="JP711" s="6"/>
      <c r="JQ711" s="4"/>
      <c r="JR711" s="6"/>
      <c r="JS711" s="5"/>
      <c r="JT711" s="5"/>
      <c r="JU711" s="4"/>
      <c r="JV711" s="6"/>
      <c r="JW711" s="4"/>
      <c r="JX711" s="6"/>
      <c r="JY711" s="5"/>
      <c r="JZ711" s="5"/>
      <c r="KA711" s="4"/>
      <c r="KB711" s="6"/>
      <c r="KC711" s="4"/>
      <c r="KD711" s="6"/>
      <c r="KE711" s="5"/>
      <c r="KF711" s="5"/>
      <c r="KG711" s="4"/>
      <c r="KH711" s="6"/>
      <c r="KI711" s="4"/>
      <c r="KJ711" s="6"/>
      <c r="KK711" s="5"/>
      <c r="KL711" s="5"/>
    </row>
    <row r="712">
      <c r="A712" s="3" t="s">
        <v>85</v>
      </c>
      <c r="B712" s="3" t="s">
        <v>712</v>
      </c>
      <c r="C712" s="3" t="s">
        <v>586</v>
      </c>
      <c r="D712" s="3" t="s">
        <v>712</v>
      </c>
      <c r="E712" s="3" t="s">
        <v>884</v>
      </c>
      <c r="F712" s="3" t="s">
        <v>104</v>
      </c>
      <c r="G712" s="3" t="s">
        <v>104</v>
      </c>
      <c r="H712" s="3" t="s">
        <v>104</v>
      </c>
      <c r="I712" s="4"/>
      <c r="J712" s="4">
        <f>=ROUNDDOWN({0},0)</f>
      </c>
      <c r="K712" s="4"/>
      <c r="L712" s="5"/>
      <c r="M712" s="4"/>
      <c r="N712" s="4">
        <f>=ROUNDDOWN({0},0)</f>
      </c>
      <c r="O712" s="4"/>
      <c r="P712" s="5"/>
      <c r="Q712" s="4"/>
      <c r="R712" s="6"/>
      <c r="S712" s="4"/>
      <c r="T712" s="6"/>
      <c r="U712" s="5"/>
      <c r="V712" s="5"/>
      <c r="W712" s="4"/>
      <c r="X712" s="6"/>
      <c r="Y712" s="4"/>
      <c r="Z712" s="6"/>
      <c r="AA712" s="5"/>
      <c r="AB712" s="5"/>
      <c r="AC712" s="4"/>
      <c r="AD712" s="6"/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  <c r="AU712" s="4"/>
      <c r="AV712" s="6"/>
      <c r="AW712" s="4"/>
      <c r="AX712" s="6"/>
      <c r="AY712" s="5"/>
      <c r="AZ712" s="5"/>
      <c r="BA712" s="4"/>
      <c r="BB712" s="6"/>
      <c r="BC712" s="4"/>
      <c r="BD712" s="6"/>
      <c r="BE712" s="5"/>
      <c r="BF712" s="5"/>
      <c r="BG712" s="4"/>
      <c r="BH712" s="6"/>
      <c r="BI712" s="4"/>
      <c r="BJ712" s="6"/>
      <c r="BK712" s="5"/>
      <c r="BL712" s="5"/>
      <c r="BM712" s="4"/>
      <c r="BN712" s="6"/>
      <c r="BO712" s="4"/>
      <c r="BP712" s="6"/>
      <c r="BQ712" s="5"/>
      <c r="BR712" s="5"/>
      <c r="BS712" s="4"/>
      <c r="BT712" s="6"/>
      <c r="BU712" s="4"/>
      <c r="BV712" s="6"/>
      <c r="BW712" s="5"/>
      <c r="BX712" s="5"/>
      <c r="BY712" s="4"/>
      <c r="BZ712" s="6"/>
      <c r="CA712" s="4"/>
      <c r="CB712" s="6"/>
      <c r="CC712" s="5"/>
      <c r="CD712" s="5"/>
      <c r="CE712" s="4"/>
      <c r="CF712" s="6"/>
      <c r="CG712" s="4"/>
      <c r="CH712" s="6"/>
      <c r="CI712" s="5"/>
      <c r="CJ712" s="5"/>
      <c r="CK712" s="4"/>
      <c r="CL712" s="6"/>
      <c r="CM712" s="4"/>
      <c r="CN712" s="6"/>
      <c r="CO712" s="5"/>
      <c r="CP712" s="5"/>
      <c r="CQ712" s="4"/>
      <c r="CR712" s="6"/>
      <c r="CS712" s="4"/>
      <c r="CT712" s="6"/>
      <c r="CU712" s="5"/>
      <c r="CV712" s="5"/>
      <c r="CW712" s="4"/>
      <c r="CX712" s="6"/>
      <c r="CY712" s="4"/>
      <c r="CZ712" s="6"/>
      <c r="DA712" s="5"/>
      <c r="DB712" s="5"/>
      <c r="DC712" s="4"/>
      <c r="DD712" s="6"/>
      <c r="DE712" s="4"/>
      <c r="DF712" s="6"/>
      <c r="DG712" s="5"/>
      <c r="DH712" s="5"/>
      <c r="DI712" s="4"/>
      <c r="DJ712" s="6"/>
      <c r="DK712" s="4"/>
      <c r="DL712" s="6"/>
      <c r="DM712" s="5"/>
      <c r="DN712" s="5"/>
      <c r="DO712" s="4"/>
      <c r="DP712" s="6"/>
      <c r="DQ712" s="4"/>
      <c r="DR712" s="6"/>
      <c r="DS712" s="5"/>
      <c r="DT712" s="5"/>
      <c r="DU712" s="4"/>
      <c r="DV712" s="6"/>
      <c r="DW712" s="4"/>
      <c r="DX712" s="6"/>
      <c r="DY712" s="5"/>
      <c r="DZ712" s="5"/>
      <c r="EA712" s="4"/>
      <c r="EB712" s="6"/>
      <c r="EC712" s="4"/>
      <c r="ED712" s="6"/>
      <c r="EE712" s="5"/>
      <c r="EF712" s="5"/>
      <c r="EG712" s="4"/>
      <c r="EH712" s="6"/>
      <c r="EI712" s="4"/>
      <c r="EJ712" s="6"/>
      <c r="EK712" s="5"/>
      <c r="EL712" s="5"/>
      <c r="EM712" s="4"/>
      <c r="EN712" s="6"/>
      <c r="EO712" s="4"/>
      <c r="EP712" s="6"/>
      <c r="EQ712" s="5"/>
      <c r="ER712" s="5"/>
      <c r="ES712" s="4"/>
      <c r="ET712" s="6"/>
      <c r="EU712" s="4"/>
      <c r="EV712" s="6"/>
      <c r="EW712" s="5"/>
      <c r="EX712" s="5"/>
      <c r="EY712" s="4"/>
      <c r="EZ712" s="6"/>
      <c r="FA712" s="4"/>
      <c r="FB712" s="6"/>
      <c r="FC712" s="5"/>
      <c r="FD712" s="5"/>
      <c r="FE712" s="4"/>
      <c r="FF712" s="6"/>
      <c r="FG712" s="4"/>
      <c r="FH712" s="6"/>
      <c r="FI712" s="5"/>
      <c r="FJ712" s="5"/>
      <c r="FK712" s="4"/>
      <c r="FL712" s="6"/>
      <c r="FM712" s="4"/>
      <c r="FN712" s="6"/>
      <c r="FO712" s="5"/>
      <c r="FP712" s="5"/>
      <c r="FQ712" s="4"/>
      <c r="FR712" s="6"/>
      <c r="FS712" s="4"/>
      <c r="FT712" s="6"/>
      <c r="FU712" s="5"/>
      <c r="FV712" s="5"/>
      <c r="FW712" s="4"/>
      <c r="FX712" s="6"/>
      <c r="FY712" s="4"/>
      <c r="FZ712" s="6"/>
      <c r="GA712" s="5"/>
      <c r="GB712" s="5"/>
      <c r="GC712" s="4"/>
      <c r="GD712" s="6"/>
      <c r="GE712" s="4"/>
      <c r="GF712" s="6"/>
      <c r="GG712" s="5"/>
      <c r="GH712" s="5"/>
      <c r="GI712" s="4"/>
      <c r="GJ712" s="6"/>
      <c r="GK712" s="4"/>
      <c r="GL712" s="6"/>
      <c r="GM712" s="5"/>
      <c r="GN712" s="5"/>
      <c r="GO712" s="4"/>
      <c r="GP712" s="6"/>
      <c r="GQ712" s="4"/>
      <c r="GR712" s="6"/>
      <c r="GS712" s="5"/>
      <c r="GT712" s="5"/>
      <c r="GU712" s="4"/>
      <c r="GV712" s="6"/>
      <c r="GW712" s="4"/>
      <c r="GX712" s="6"/>
      <c r="GY712" s="5"/>
      <c r="GZ712" s="5"/>
      <c r="HA712" s="4"/>
      <c r="HB712" s="6"/>
      <c r="HC712" s="4"/>
      <c r="HD712" s="6"/>
      <c r="HE712" s="5"/>
      <c r="HF712" s="5"/>
      <c r="HG712" s="4"/>
      <c r="HH712" s="6"/>
      <c r="HI712" s="4"/>
      <c r="HJ712" s="6"/>
      <c r="HK712" s="5"/>
      <c r="HL712" s="5"/>
      <c r="HM712" s="4"/>
      <c r="HN712" s="6"/>
      <c r="HO712" s="4"/>
      <c r="HP712" s="6"/>
      <c r="HQ712" s="5"/>
      <c r="HR712" s="5"/>
      <c r="HS712" s="4"/>
      <c r="HT712" s="6"/>
      <c r="HU712" s="4"/>
      <c r="HV712" s="6"/>
      <c r="HW712" s="5"/>
      <c r="HX712" s="5"/>
      <c r="HY712" s="4"/>
      <c r="HZ712" s="6"/>
      <c r="IA712" s="4"/>
      <c r="IB712" s="6"/>
      <c r="IC712" s="5"/>
      <c r="ID712" s="5"/>
      <c r="IE712" s="4"/>
      <c r="IF712" s="6"/>
      <c r="IG712" s="4"/>
      <c r="IH712" s="6"/>
      <c r="II712" s="5"/>
      <c r="IJ712" s="5"/>
      <c r="IK712" s="4"/>
      <c r="IL712" s="6"/>
      <c r="IM712" s="4"/>
      <c r="IN712" s="6"/>
      <c r="IO712" s="5"/>
      <c r="IP712" s="5"/>
      <c r="IQ712" s="4"/>
      <c r="IR712" s="6"/>
      <c r="IS712" s="4"/>
      <c r="IT712" s="6"/>
      <c r="IU712" s="5"/>
      <c r="IV712" s="5"/>
      <c r="IW712" s="4"/>
      <c r="IX712" s="6"/>
      <c r="IY712" s="4"/>
      <c r="IZ712" s="6"/>
      <c r="JA712" s="5"/>
      <c r="JB712" s="5"/>
      <c r="JC712" s="4"/>
      <c r="JD712" s="6"/>
      <c r="JE712" s="4"/>
      <c r="JF712" s="6"/>
      <c r="JG712" s="5"/>
      <c r="JH712" s="5"/>
      <c r="JI712" s="4"/>
      <c r="JJ712" s="6"/>
      <c r="JK712" s="4"/>
      <c r="JL712" s="6"/>
      <c r="JM712" s="5"/>
      <c r="JN712" s="5"/>
      <c r="JO712" s="4"/>
      <c r="JP712" s="6"/>
      <c r="JQ712" s="4"/>
      <c r="JR712" s="6"/>
      <c r="JS712" s="5"/>
      <c r="JT712" s="5"/>
      <c r="JU712" s="4"/>
      <c r="JV712" s="6"/>
      <c r="JW712" s="4"/>
      <c r="JX712" s="6"/>
      <c r="JY712" s="5"/>
      <c r="JZ712" s="5"/>
      <c r="KA712" s="4"/>
      <c r="KB712" s="6"/>
      <c r="KC712" s="4"/>
      <c r="KD712" s="6"/>
      <c r="KE712" s="5"/>
      <c r="KF712" s="5"/>
      <c r="KG712" s="4"/>
      <c r="KH712" s="6"/>
      <c r="KI712" s="4"/>
      <c r="KJ712" s="6"/>
      <c r="KK712" s="5"/>
      <c r="KL712" s="5"/>
    </row>
    <row r="713">
      <c r="A713" s="3" t="s">
        <v>85</v>
      </c>
      <c r="B713" s="3" t="s">
        <v>712</v>
      </c>
      <c r="C713" s="3" t="s">
        <v>586</v>
      </c>
      <c r="D713" s="3" t="s">
        <v>712</v>
      </c>
      <c r="E713" s="3" t="s">
        <v>941</v>
      </c>
      <c r="F713" s="3" t="s">
        <v>104</v>
      </c>
      <c r="G713" s="3" t="s">
        <v>104</v>
      </c>
      <c r="H713" s="3" t="s">
        <v>104</v>
      </c>
      <c r="I713" s="4"/>
      <c r="J713" s="4">
        <f>=ROUNDDOWN({0},0)</f>
      </c>
      <c r="K713" s="4"/>
      <c r="L713" s="5"/>
      <c r="M713" s="4"/>
      <c r="N713" s="4">
        <f>=ROUNDDOWN({0},0)</f>
      </c>
      <c r="O713" s="4"/>
      <c r="P713" s="5"/>
      <c r="Q713" s="4"/>
      <c r="R713" s="6"/>
      <c r="S713" s="4"/>
      <c r="T713" s="6"/>
      <c r="U713" s="5"/>
      <c r="V713" s="5"/>
      <c r="W713" s="4"/>
      <c r="X713" s="6"/>
      <c r="Y713" s="4"/>
      <c r="Z713" s="6"/>
      <c r="AA713" s="5"/>
      <c r="AB713" s="5"/>
      <c r="AC713" s="4"/>
      <c r="AD713" s="6"/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  <c r="AU713" s="4"/>
      <c r="AV713" s="6"/>
      <c r="AW713" s="4"/>
      <c r="AX713" s="6"/>
      <c r="AY713" s="5"/>
      <c r="AZ713" s="5"/>
      <c r="BA713" s="4"/>
      <c r="BB713" s="6"/>
      <c r="BC713" s="4"/>
      <c r="BD713" s="6"/>
      <c r="BE713" s="5"/>
      <c r="BF713" s="5"/>
      <c r="BG713" s="4"/>
      <c r="BH713" s="6"/>
      <c r="BI713" s="4"/>
      <c r="BJ713" s="6"/>
      <c r="BK713" s="5"/>
      <c r="BL713" s="5"/>
      <c r="BM713" s="4"/>
      <c r="BN713" s="6"/>
      <c r="BO713" s="4"/>
      <c r="BP713" s="6"/>
      <c r="BQ713" s="5"/>
      <c r="BR713" s="5"/>
      <c r="BS713" s="4"/>
      <c r="BT713" s="6"/>
      <c r="BU713" s="4"/>
      <c r="BV713" s="6"/>
      <c r="BW713" s="5"/>
      <c r="BX713" s="5"/>
      <c r="BY713" s="4"/>
      <c r="BZ713" s="6"/>
      <c r="CA713" s="4"/>
      <c r="CB713" s="6"/>
      <c r="CC713" s="5"/>
      <c r="CD713" s="5"/>
      <c r="CE713" s="4"/>
      <c r="CF713" s="6"/>
      <c r="CG713" s="4"/>
      <c r="CH713" s="6"/>
      <c r="CI713" s="5"/>
      <c r="CJ713" s="5"/>
      <c r="CK713" s="4"/>
      <c r="CL713" s="6"/>
      <c r="CM713" s="4"/>
      <c r="CN713" s="6"/>
      <c r="CO713" s="5"/>
      <c r="CP713" s="5"/>
      <c r="CQ713" s="4"/>
      <c r="CR713" s="6"/>
      <c r="CS713" s="4"/>
      <c r="CT713" s="6"/>
      <c r="CU713" s="5"/>
      <c r="CV713" s="5"/>
      <c r="CW713" s="4"/>
      <c r="CX713" s="6"/>
      <c r="CY713" s="4"/>
      <c r="CZ713" s="6"/>
      <c r="DA713" s="5"/>
      <c r="DB713" s="5"/>
      <c r="DC713" s="4"/>
      <c r="DD713" s="6"/>
      <c r="DE713" s="4"/>
      <c r="DF713" s="6"/>
      <c r="DG713" s="5"/>
      <c r="DH713" s="5"/>
      <c r="DI713" s="4"/>
      <c r="DJ713" s="6"/>
      <c r="DK713" s="4"/>
      <c r="DL713" s="6"/>
      <c r="DM713" s="5"/>
      <c r="DN713" s="5"/>
      <c r="DO713" s="4"/>
      <c r="DP713" s="6"/>
      <c r="DQ713" s="4"/>
      <c r="DR713" s="6"/>
      <c r="DS713" s="5"/>
      <c r="DT713" s="5"/>
      <c r="DU713" s="4"/>
      <c r="DV713" s="6"/>
      <c r="DW713" s="4"/>
      <c r="DX713" s="6"/>
      <c r="DY713" s="5"/>
      <c r="DZ713" s="5"/>
      <c r="EA713" s="4"/>
      <c r="EB713" s="6"/>
      <c r="EC713" s="4"/>
      <c r="ED713" s="6"/>
      <c r="EE713" s="5"/>
      <c r="EF713" s="5"/>
      <c r="EG713" s="4"/>
      <c r="EH713" s="6"/>
      <c r="EI713" s="4"/>
      <c r="EJ713" s="6"/>
      <c r="EK713" s="5"/>
      <c r="EL713" s="5"/>
      <c r="EM713" s="4"/>
      <c r="EN713" s="6"/>
      <c r="EO713" s="4"/>
      <c r="EP713" s="6"/>
      <c r="EQ713" s="5"/>
      <c r="ER713" s="5"/>
      <c r="ES713" s="4"/>
      <c r="ET713" s="6"/>
      <c r="EU713" s="4"/>
      <c r="EV713" s="6"/>
      <c r="EW713" s="5"/>
      <c r="EX713" s="5"/>
      <c r="EY713" s="4"/>
      <c r="EZ713" s="6"/>
      <c r="FA713" s="4"/>
      <c r="FB713" s="6"/>
      <c r="FC713" s="5"/>
      <c r="FD713" s="5"/>
      <c r="FE713" s="4"/>
      <c r="FF713" s="6"/>
      <c r="FG713" s="4"/>
      <c r="FH713" s="6"/>
      <c r="FI713" s="5"/>
      <c r="FJ713" s="5"/>
      <c r="FK713" s="4"/>
      <c r="FL713" s="6"/>
      <c r="FM713" s="4"/>
      <c r="FN713" s="6"/>
      <c r="FO713" s="5"/>
      <c r="FP713" s="5"/>
      <c r="FQ713" s="4"/>
      <c r="FR713" s="6"/>
      <c r="FS713" s="4"/>
      <c r="FT713" s="6"/>
      <c r="FU713" s="5"/>
      <c r="FV713" s="5"/>
      <c r="FW713" s="4"/>
      <c r="FX713" s="6"/>
      <c r="FY713" s="4"/>
      <c r="FZ713" s="6"/>
      <c r="GA713" s="5"/>
      <c r="GB713" s="5"/>
      <c r="GC713" s="4"/>
      <c r="GD713" s="6"/>
      <c r="GE713" s="4"/>
      <c r="GF713" s="6"/>
      <c r="GG713" s="5"/>
      <c r="GH713" s="5"/>
      <c r="GI713" s="4"/>
      <c r="GJ713" s="6"/>
      <c r="GK713" s="4"/>
      <c r="GL713" s="6"/>
      <c r="GM713" s="5"/>
      <c r="GN713" s="5"/>
      <c r="GO713" s="4"/>
      <c r="GP713" s="6"/>
      <c r="GQ713" s="4"/>
      <c r="GR713" s="6"/>
      <c r="GS713" s="5"/>
      <c r="GT713" s="5"/>
      <c r="GU713" s="4"/>
      <c r="GV713" s="6"/>
      <c r="GW713" s="4"/>
      <c r="GX713" s="6"/>
      <c r="GY713" s="5"/>
      <c r="GZ713" s="5"/>
      <c r="HA713" s="4"/>
      <c r="HB713" s="6"/>
      <c r="HC713" s="4"/>
      <c r="HD713" s="6"/>
      <c r="HE713" s="5"/>
      <c r="HF713" s="5"/>
      <c r="HG713" s="4"/>
      <c r="HH713" s="6"/>
      <c r="HI713" s="4"/>
      <c r="HJ713" s="6"/>
      <c r="HK713" s="5"/>
      <c r="HL713" s="5"/>
      <c r="HM713" s="4"/>
      <c r="HN713" s="6"/>
      <c r="HO713" s="4"/>
      <c r="HP713" s="6"/>
      <c r="HQ713" s="5"/>
      <c r="HR713" s="5"/>
      <c r="HS713" s="4"/>
      <c r="HT713" s="6"/>
      <c r="HU713" s="4"/>
      <c r="HV713" s="6"/>
      <c r="HW713" s="5"/>
      <c r="HX713" s="5"/>
      <c r="HY713" s="4"/>
      <c r="HZ713" s="6"/>
      <c r="IA713" s="4"/>
      <c r="IB713" s="6"/>
      <c r="IC713" s="5"/>
      <c r="ID713" s="5"/>
      <c r="IE713" s="4"/>
      <c r="IF713" s="6"/>
      <c r="IG713" s="4"/>
      <c r="IH713" s="6"/>
      <c r="II713" s="5"/>
      <c r="IJ713" s="5"/>
      <c r="IK713" s="4"/>
      <c r="IL713" s="6"/>
      <c r="IM713" s="4"/>
      <c r="IN713" s="6"/>
      <c r="IO713" s="5"/>
      <c r="IP713" s="5"/>
      <c r="IQ713" s="4"/>
      <c r="IR713" s="6"/>
      <c r="IS713" s="4"/>
      <c r="IT713" s="6"/>
      <c r="IU713" s="5"/>
      <c r="IV713" s="5"/>
      <c r="IW713" s="4"/>
      <c r="IX713" s="6"/>
      <c r="IY713" s="4"/>
      <c r="IZ713" s="6"/>
      <c r="JA713" s="5"/>
      <c r="JB713" s="5"/>
      <c r="JC713" s="4"/>
      <c r="JD713" s="6"/>
      <c r="JE713" s="4"/>
      <c r="JF713" s="6"/>
      <c r="JG713" s="5"/>
      <c r="JH713" s="5"/>
      <c r="JI713" s="4"/>
      <c r="JJ713" s="6"/>
      <c r="JK713" s="4"/>
      <c r="JL713" s="6"/>
      <c r="JM713" s="5"/>
      <c r="JN713" s="5"/>
      <c r="JO713" s="4"/>
      <c r="JP713" s="6"/>
      <c r="JQ713" s="4"/>
      <c r="JR713" s="6"/>
      <c r="JS713" s="5"/>
      <c r="JT713" s="5"/>
      <c r="JU713" s="4"/>
      <c r="JV713" s="6"/>
      <c r="JW713" s="4"/>
      <c r="JX713" s="6"/>
      <c r="JY713" s="5"/>
      <c r="JZ713" s="5"/>
      <c r="KA713" s="4"/>
      <c r="KB713" s="6"/>
      <c r="KC713" s="4"/>
      <c r="KD713" s="6"/>
      <c r="KE713" s="5"/>
      <c r="KF713" s="5"/>
      <c r="KG713" s="4"/>
      <c r="KH713" s="6"/>
      <c r="KI713" s="4"/>
      <c r="KJ713" s="6"/>
      <c r="KK713" s="5"/>
      <c r="KL713" s="5"/>
    </row>
    <row r="714">
      <c r="A714" s="3" t="s">
        <v>85</v>
      </c>
      <c r="B714" s="3" t="s">
        <v>712</v>
      </c>
      <c r="C714" s="3" t="s">
        <v>586</v>
      </c>
      <c r="D714" s="3" t="s">
        <v>712</v>
      </c>
      <c r="E714" s="3" t="s">
        <v>942</v>
      </c>
      <c r="F714" s="3" t="s">
        <v>104</v>
      </c>
      <c r="G714" s="3" t="s">
        <v>104</v>
      </c>
      <c r="H714" s="3" t="s">
        <v>104</v>
      </c>
      <c r="I714" s="4"/>
      <c r="J714" s="4">
        <f>=ROUNDDOWN({0},0)</f>
      </c>
      <c r="K714" s="4"/>
      <c r="L714" s="5"/>
      <c r="M714" s="4"/>
      <c r="N714" s="4">
        <f>=ROUNDDOWN({0},0)</f>
      </c>
      <c r="O714" s="4"/>
      <c r="P714" s="5"/>
      <c r="Q714" s="4"/>
      <c r="R714" s="6"/>
      <c r="S714" s="4"/>
      <c r="T714" s="6"/>
      <c r="U714" s="5"/>
      <c r="V714" s="5"/>
      <c r="W714" s="4"/>
      <c r="X714" s="6"/>
      <c r="Y714" s="4"/>
      <c r="Z714" s="6"/>
      <c r="AA714" s="5"/>
      <c r="AB714" s="5"/>
      <c r="AC714" s="4"/>
      <c r="AD714" s="6"/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  <c r="AU714" s="4"/>
      <c r="AV714" s="6"/>
      <c r="AW714" s="4"/>
      <c r="AX714" s="6"/>
      <c r="AY714" s="5"/>
      <c r="AZ714" s="5"/>
      <c r="BA714" s="4"/>
      <c r="BB714" s="6"/>
      <c r="BC714" s="4"/>
      <c r="BD714" s="6"/>
      <c r="BE714" s="5"/>
      <c r="BF714" s="5"/>
      <c r="BG714" s="4"/>
      <c r="BH714" s="6"/>
      <c r="BI714" s="4"/>
      <c r="BJ714" s="6"/>
      <c r="BK714" s="5"/>
      <c r="BL714" s="5"/>
      <c r="BM714" s="4"/>
      <c r="BN714" s="6"/>
      <c r="BO714" s="4"/>
      <c r="BP714" s="6"/>
      <c r="BQ714" s="5"/>
      <c r="BR714" s="5"/>
      <c r="BS714" s="4"/>
      <c r="BT714" s="6"/>
      <c r="BU714" s="4"/>
      <c r="BV714" s="6"/>
      <c r="BW714" s="5"/>
      <c r="BX714" s="5"/>
      <c r="BY714" s="4"/>
      <c r="BZ714" s="6"/>
      <c r="CA714" s="4"/>
      <c r="CB714" s="6"/>
      <c r="CC714" s="5"/>
      <c r="CD714" s="5"/>
      <c r="CE714" s="4"/>
      <c r="CF714" s="6"/>
      <c r="CG714" s="4"/>
      <c r="CH714" s="6"/>
      <c r="CI714" s="5"/>
      <c r="CJ714" s="5"/>
      <c r="CK714" s="4"/>
      <c r="CL714" s="6"/>
      <c r="CM714" s="4"/>
      <c r="CN714" s="6"/>
      <c r="CO714" s="5"/>
      <c r="CP714" s="5"/>
      <c r="CQ714" s="4"/>
      <c r="CR714" s="6"/>
      <c r="CS714" s="4"/>
      <c r="CT714" s="6"/>
      <c r="CU714" s="5"/>
      <c r="CV714" s="5"/>
      <c r="CW714" s="4"/>
      <c r="CX714" s="6"/>
      <c r="CY714" s="4"/>
      <c r="CZ714" s="6"/>
      <c r="DA714" s="5"/>
      <c r="DB714" s="5"/>
      <c r="DC714" s="4"/>
      <c r="DD714" s="6"/>
      <c r="DE714" s="4"/>
      <c r="DF714" s="6"/>
      <c r="DG714" s="5"/>
      <c r="DH714" s="5"/>
      <c r="DI714" s="4"/>
      <c r="DJ714" s="6"/>
      <c r="DK714" s="4"/>
      <c r="DL714" s="6"/>
      <c r="DM714" s="5"/>
      <c r="DN714" s="5"/>
      <c r="DO714" s="4"/>
      <c r="DP714" s="6"/>
      <c r="DQ714" s="4"/>
      <c r="DR714" s="6"/>
      <c r="DS714" s="5"/>
      <c r="DT714" s="5"/>
      <c r="DU714" s="4"/>
      <c r="DV714" s="6"/>
      <c r="DW714" s="4"/>
      <c r="DX714" s="6"/>
      <c r="DY714" s="5"/>
      <c r="DZ714" s="5"/>
      <c r="EA714" s="4"/>
      <c r="EB714" s="6"/>
      <c r="EC714" s="4"/>
      <c r="ED714" s="6"/>
      <c r="EE714" s="5"/>
      <c r="EF714" s="5"/>
      <c r="EG714" s="4"/>
      <c r="EH714" s="6"/>
      <c r="EI714" s="4"/>
      <c r="EJ714" s="6"/>
      <c r="EK714" s="5"/>
      <c r="EL714" s="5"/>
      <c r="EM714" s="4"/>
      <c r="EN714" s="6"/>
      <c r="EO714" s="4"/>
      <c r="EP714" s="6"/>
      <c r="EQ714" s="5"/>
      <c r="ER714" s="5"/>
      <c r="ES714" s="4"/>
      <c r="ET714" s="6"/>
      <c r="EU714" s="4"/>
      <c r="EV714" s="6"/>
      <c r="EW714" s="5"/>
      <c r="EX714" s="5"/>
      <c r="EY714" s="4"/>
      <c r="EZ714" s="6"/>
      <c r="FA714" s="4"/>
      <c r="FB714" s="6"/>
      <c r="FC714" s="5"/>
      <c r="FD714" s="5"/>
      <c r="FE714" s="4"/>
      <c r="FF714" s="6"/>
      <c r="FG714" s="4"/>
      <c r="FH714" s="6"/>
      <c r="FI714" s="5"/>
      <c r="FJ714" s="5"/>
      <c r="FK714" s="4"/>
      <c r="FL714" s="6"/>
      <c r="FM714" s="4"/>
      <c r="FN714" s="6"/>
      <c r="FO714" s="5"/>
      <c r="FP714" s="5"/>
      <c r="FQ714" s="4"/>
      <c r="FR714" s="6"/>
      <c r="FS714" s="4"/>
      <c r="FT714" s="6"/>
      <c r="FU714" s="5"/>
      <c r="FV714" s="5"/>
      <c r="FW714" s="4"/>
      <c r="FX714" s="6"/>
      <c r="FY714" s="4"/>
      <c r="FZ714" s="6"/>
      <c r="GA714" s="5"/>
      <c r="GB714" s="5"/>
      <c r="GC714" s="4"/>
      <c r="GD714" s="6"/>
      <c r="GE714" s="4"/>
      <c r="GF714" s="6"/>
      <c r="GG714" s="5"/>
      <c r="GH714" s="5"/>
      <c r="GI714" s="4"/>
      <c r="GJ714" s="6"/>
      <c r="GK714" s="4"/>
      <c r="GL714" s="6"/>
      <c r="GM714" s="5"/>
      <c r="GN714" s="5"/>
      <c r="GO714" s="4"/>
      <c r="GP714" s="6"/>
      <c r="GQ714" s="4"/>
      <c r="GR714" s="6"/>
      <c r="GS714" s="5"/>
      <c r="GT714" s="5"/>
      <c r="GU714" s="4"/>
      <c r="GV714" s="6"/>
      <c r="GW714" s="4"/>
      <c r="GX714" s="6"/>
      <c r="GY714" s="5"/>
      <c r="GZ714" s="5"/>
      <c r="HA714" s="4"/>
      <c r="HB714" s="6"/>
      <c r="HC714" s="4"/>
      <c r="HD714" s="6"/>
      <c r="HE714" s="5"/>
      <c r="HF714" s="5"/>
      <c r="HG714" s="4"/>
      <c r="HH714" s="6"/>
      <c r="HI714" s="4"/>
      <c r="HJ714" s="6"/>
      <c r="HK714" s="5"/>
      <c r="HL714" s="5"/>
      <c r="HM714" s="4"/>
      <c r="HN714" s="6"/>
      <c r="HO714" s="4"/>
      <c r="HP714" s="6"/>
      <c r="HQ714" s="5"/>
      <c r="HR714" s="5"/>
      <c r="HS714" s="4"/>
      <c r="HT714" s="6"/>
      <c r="HU714" s="4"/>
      <c r="HV714" s="6"/>
      <c r="HW714" s="5"/>
      <c r="HX714" s="5"/>
      <c r="HY714" s="4"/>
      <c r="HZ714" s="6"/>
      <c r="IA714" s="4"/>
      <c r="IB714" s="6"/>
      <c r="IC714" s="5"/>
      <c r="ID714" s="5"/>
      <c r="IE714" s="4"/>
      <c r="IF714" s="6"/>
      <c r="IG714" s="4"/>
      <c r="IH714" s="6"/>
      <c r="II714" s="5"/>
      <c r="IJ714" s="5"/>
      <c r="IK714" s="4"/>
      <c r="IL714" s="6"/>
      <c r="IM714" s="4"/>
      <c r="IN714" s="6"/>
      <c r="IO714" s="5"/>
      <c r="IP714" s="5"/>
      <c r="IQ714" s="4"/>
      <c r="IR714" s="6"/>
      <c r="IS714" s="4"/>
      <c r="IT714" s="6"/>
      <c r="IU714" s="5"/>
      <c r="IV714" s="5"/>
      <c r="IW714" s="4"/>
      <c r="IX714" s="6"/>
      <c r="IY714" s="4"/>
      <c r="IZ714" s="6"/>
      <c r="JA714" s="5"/>
      <c r="JB714" s="5"/>
      <c r="JC714" s="4"/>
      <c r="JD714" s="6"/>
      <c r="JE714" s="4"/>
      <c r="JF714" s="6"/>
      <c r="JG714" s="5"/>
      <c r="JH714" s="5"/>
      <c r="JI714" s="4"/>
      <c r="JJ714" s="6"/>
      <c r="JK714" s="4"/>
      <c r="JL714" s="6"/>
      <c r="JM714" s="5"/>
      <c r="JN714" s="5"/>
      <c r="JO714" s="4"/>
      <c r="JP714" s="6"/>
      <c r="JQ714" s="4"/>
      <c r="JR714" s="6"/>
      <c r="JS714" s="5"/>
      <c r="JT714" s="5"/>
      <c r="JU714" s="4"/>
      <c r="JV714" s="6"/>
      <c r="JW714" s="4"/>
      <c r="JX714" s="6"/>
      <c r="JY714" s="5"/>
      <c r="JZ714" s="5"/>
      <c r="KA714" s="4"/>
      <c r="KB714" s="6"/>
      <c r="KC714" s="4"/>
      <c r="KD714" s="6"/>
      <c r="KE714" s="5"/>
      <c r="KF714" s="5"/>
      <c r="KG714" s="4"/>
      <c r="KH714" s="6"/>
      <c r="KI714" s="4"/>
      <c r="KJ714" s="6"/>
      <c r="KK714" s="5"/>
      <c r="KL714" s="5"/>
    </row>
    <row r="715">
      <c r="A715" s="3" t="s">
        <v>85</v>
      </c>
      <c r="B715" s="3" t="s">
        <v>712</v>
      </c>
      <c r="C715" s="3" t="s">
        <v>586</v>
      </c>
      <c r="D715" s="3" t="s">
        <v>712</v>
      </c>
      <c r="E715" s="3" t="s">
        <v>560</v>
      </c>
      <c r="F715" s="3" t="s">
        <v>104</v>
      </c>
      <c r="G715" s="3" t="s">
        <v>104</v>
      </c>
      <c r="H715" s="3" t="s">
        <v>104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/>
      <c r="R715" s="6"/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/>
      <c r="AD715" s="6"/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  <c r="AU715" s="4"/>
      <c r="AV715" s="6"/>
      <c r="AW715" s="4"/>
      <c r="AX715" s="6"/>
      <c r="AY715" s="5"/>
      <c r="AZ715" s="5"/>
      <c r="BA715" s="4"/>
      <c r="BB715" s="6"/>
      <c r="BC715" s="4"/>
      <c r="BD715" s="6"/>
      <c r="BE715" s="5"/>
      <c r="BF715" s="5"/>
      <c r="BG715" s="4"/>
      <c r="BH715" s="6"/>
      <c r="BI715" s="4"/>
      <c r="BJ715" s="6"/>
      <c r="BK715" s="5"/>
      <c r="BL715" s="5"/>
      <c r="BM715" s="4"/>
      <c r="BN715" s="6"/>
      <c r="BO715" s="4"/>
      <c r="BP715" s="6"/>
      <c r="BQ715" s="5"/>
      <c r="BR715" s="5"/>
      <c r="BS715" s="4"/>
      <c r="BT715" s="6"/>
      <c r="BU715" s="4"/>
      <c r="BV715" s="6"/>
      <c r="BW715" s="5"/>
      <c r="BX715" s="5"/>
      <c r="BY715" s="4"/>
      <c r="BZ715" s="6"/>
      <c r="CA715" s="4"/>
      <c r="CB715" s="6"/>
      <c r="CC715" s="5"/>
      <c r="CD715" s="5"/>
      <c r="CE715" s="4"/>
      <c r="CF715" s="6"/>
      <c r="CG715" s="4"/>
      <c r="CH715" s="6"/>
      <c r="CI715" s="5"/>
      <c r="CJ715" s="5"/>
      <c r="CK715" s="4"/>
      <c r="CL715" s="6"/>
      <c r="CM715" s="4"/>
      <c r="CN715" s="6"/>
      <c r="CO715" s="5"/>
      <c r="CP715" s="5"/>
      <c r="CQ715" s="4"/>
      <c r="CR715" s="6"/>
      <c r="CS715" s="4"/>
      <c r="CT715" s="6"/>
      <c r="CU715" s="5"/>
      <c r="CV715" s="5"/>
      <c r="CW715" s="4"/>
      <c r="CX715" s="6"/>
      <c r="CY715" s="4"/>
      <c r="CZ715" s="6"/>
      <c r="DA715" s="5"/>
      <c r="DB715" s="5"/>
      <c r="DC715" s="4"/>
      <c r="DD715" s="6"/>
      <c r="DE715" s="4"/>
      <c r="DF715" s="6"/>
      <c r="DG715" s="5"/>
      <c r="DH715" s="5"/>
      <c r="DI715" s="4"/>
      <c r="DJ715" s="6"/>
      <c r="DK715" s="4"/>
      <c r="DL715" s="6"/>
      <c r="DM715" s="5"/>
      <c r="DN715" s="5"/>
      <c r="DO715" s="4"/>
      <c r="DP715" s="6"/>
      <c r="DQ715" s="4"/>
      <c r="DR715" s="6"/>
      <c r="DS715" s="5"/>
      <c r="DT715" s="5"/>
      <c r="DU715" s="4"/>
      <c r="DV715" s="6"/>
      <c r="DW715" s="4"/>
      <c r="DX715" s="6"/>
      <c r="DY715" s="5"/>
      <c r="DZ715" s="5"/>
      <c r="EA715" s="4"/>
      <c r="EB715" s="6"/>
      <c r="EC715" s="4"/>
      <c r="ED715" s="6"/>
      <c r="EE715" s="5"/>
      <c r="EF715" s="5"/>
      <c r="EG715" s="4"/>
      <c r="EH715" s="6"/>
      <c r="EI715" s="4"/>
      <c r="EJ715" s="6"/>
      <c r="EK715" s="5"/>
      <c r="EL715" s="5"/>
      <c r="EM715" s="4"/>
      <c r="EN715" s="6"/>
      <c r="EO715" s="4"/>
      <c r="EP715" s="6"/>
      <c r="EQ715" s="5"/>
      <c r="ER715" s="5"/>
      <c r="ES715" s="4"/>
      <c r="ET715" s="6"/>
      <c r="EU715" s="4"/>
      <c r="EV715" s="6"/>
      <c r="EW715" s="5"/>
      <c r="EX715" s="5"/>
      <c r="EY715" s="4"/>
      <c r="EZ715" s="6"/>
      <c r="FA715" s="4"/>
      <c r="FB715" s="6"/>
      <c r="FC715" s="5"/>
      <c r="FD715" s="5"/>
      <c r="FE715" s="4"/>
      <c r="FF715" s="6"/>
      <c r="FG715" s="4"/>
      <c r="FH715" s="6"/>
      <c r="FI715" s="5"/>
      <c r="FJ715" s="5"/>
      <c r="FK715" s="4"/>
      <c r="FL715" s="6"/>
      <c r="FM715" s="4"/>
      <c r="FN715" s="6"/>
      <c r="FO715" s="5"/>
      <c r="FP715" s="5"/>
      <c r="FQ715" s="4"/>
      <c r="FR715" s="6"/>
      <c r="FS715" s="4"/>
      <c r="FT715" s="6"/>
      <c r="FU715" s="5"/>
      <c r="FV715" s="5"/>
      <c r="FW715" s="4"/>
      <c r="FX715" s="6"/>
      <c r="FY715" s="4"/>
      <c r="FZ715" s="6"/>
      <c r="GA715" s="5"/>
      <c r="GB715" s="5"/>
      <c r="GC715" s="4"/>
      <c r="GD715" s="6"/>
      <c r="GE715" s="4"/>
      <c r="GF715" s="6"/>
      <c r="GG715" s="5"/>
      <c r="GH715" s="5"/>
      <c r="GI715" s="4"/>
      <c r="GJ715" s="6"/>
      <c r="GK715" s="4"/>
      <c r="GL715" s="6"/>
      <c r="GM715" s="5"/>
      <c r="GN715" s="5"/>
      <c r="GO715" s="4"/>
      <c r="GP715" s="6"/>
      <c r="GQ715" s="4"/>
      <c r="GR715" s="6"/>
      <c r="GS715" s="5"/>
      <c r="GT715" s="5"/>
      <c r="GU715" s="4"/>
      <c r="GV715" s="6"/>
      <c r="GW715" s="4"/>
      <c r="GX715" s="6"/>
      <c r="GY715" s="5"/>
      <c r="GZ715" s="5"/>
      <c r="HA715" s="4"/>
      <c r="HB715" s="6"/>
      <c r="HC715" s="4"/>
      <c r="HD715" s="6"/>
      <c r="HE715" s="5"/>
      <c r="HF715" s="5"/>
      <c r="HG715" s="4"/>
      <c r="HH715" s="6"/>
      <c r="HI715" s="4"/>
      <c r="HJ715" s="6"/>
      <c r="HK715" s="5"/>
      <c r="HL715" s="5"/>
      <c r="HM715" s="4"/>
      <c r="HN715" s="6"/>
      <c r="HO715" s="4"/>
      <c r="HP715" s="6"/>
      <c r="HQ715" s="5"/>
      <c r="HR715" s="5"/>
      <c r="HS715" s="4"/>
      <c r="HT715" s="6"/>
      <c r="HU715" s="4"/>
      <c r="HV715" s="6"/>
      <c r="HW715" s="5"/>
      <c r="HX715" s="5"/>
      <c r="HY715" s="4"/>
      <c r="HZ715" s="6"/>
      <c r="IA715" s="4"/>
      <c r="IB715" s="6"/>
      <c r="IC715" s="5"/>
      <c r="ID715" s="5"/>
      <c r="IE715" s="4"/>
      <c r="IF715" s="6"/>
      <c r="IG715" s="4"/>
      <c r="IH715" s="6"/>
      <c r="II715" s="5"/>
      <c r="IJ715" s="5"/>
      <c r="IK715" s="4"/>
      <c r="IL715" s="6"/>
      <c r="IM715" s="4"/>
      <c r="IN715" s="6"/>
      <c r="IO715" s="5"/>
      <c r="IP715" s="5"/>
      <c r="IQ715" s="4"/>
      <c r="IR715" s="6"/>
      <c r="IS715" s="4"/>
      <c r="IT715" s="6"/>
      <c r="IU715" s="5"/>
      <c r="IV715" s="5"/>
      <c r="IW715" s="4"/>
      <c r="IX715" s="6"/>
      <c r="IY715" s="4"/>
      <c r="IZ715" s="6"/>
      <c r="JA715" s="5"/>
      <c r="JB715" s="5"/>
      <c r="JC715" s="4"/>
      <c r="JD715" s="6"/>
      <c r="JE715" s="4"/>
      <c r="JF715" s="6"/>
      <c r="JG715" s="5"/>
      <c r="JH715" s="5"/>
      <c r="JI715" s="4"/>
      <c r="JJ715" s="6"/>
      <c r="JK715" s="4"/>
      <c r="JL715" s="6"/>
      <c r="JM715" s="5"/>
      <c r="JN715" s="5"/>
      <c r="JO715" s="4"/>
      <c r="JP715" s="6"/>
      <c r="JQ715" s="4"/>
      <c r="JR715" s="6"/>
      <c r="JS715" s="5"/>
      <c r="JT715" s="5"/>
      <c r="JU715" s="4"/>
      <c r="JV715" s="6"/>
      <c r="JW715" s="4"/>
      <c r="JX715" s="6"/>
      <c r="JY715" s="5"/>
      <c r="JZ715" s="5"/>
      <c r="KA715" s="4"/>
      <c r="KB715" s="6"/>
      <c r="KC715" s="4"/>
      <c r="KD715" s="6"/>
      <c r="KE715" s="5"/>
      <c r="KF715" s="5"/>
      <c r="KG715" s="4"/>
      <c r="KH715" s="6"/>
      <c r="KI715" s="4"/>
      <c r="KJ715" s="6"/>
      <c r="KK715" s="5"/>
      <c r="KL715" s="5"/>
    </row>
    <row r="716">
      <c r="A716" s="3" t="s">
        <v>85</v>
      </c>
      <c r="B716" s="3" t="s">
        <v>712</v>
      </c>
      <c r="C716" s="3" t="s">
        <v>586</v>
      </c>
      <c r="D716" s="3" t="s">
        <v>712</v>
      </c>
      <c r="E716" s="3" t="s">
        <v>915</v>
      </c>
      <c r="F716" s="3" t="s">
        <v>104</v>
      </c>
      <c r="G716" s="3" t="s">
        <v>104</v>
      </c>
      <c r="H716" s="3" t="s">
        <v>104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/>
      <c r="R716" s="6"/>
      <c r="S716" s="4"/>
      <c r="T716" s="6"/>
      <c r="U716" s="5"/>
      <c r="V716" s="5"/>
      <c r="W716" s="4"/>
      <c r="X716" s="6"/>
      <c r="Y716" s="4"/>
      <c r="Z716" s="6"/>
      <c r="AA716" s="5"/>
      <c r="AB716" s="5"/>
      <c r="AC716" s="4"/>
      <c r="AD716" s="6"/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  <c r="AU716" s="4"/>
      <c r="AV716" s="6"/>
      <c r="AW716" s="4"/>
      <c r="AX716" s="6"/>
      <c r="AY716" s="5"/>
      <c r="AZ716" s="5"/>
      <c r="BA716" s="4"/>
      <c r="BB716" s="6"/>
      <c r="BC716" s="4"/>
      <c r="BD716" s="6"/>
      <c r="BE716" s="5"/>
      <c r="BF716" s="5"/>
      <c r="BG716" s="4"/>
      <c r="BH716" s="6"/>
      <c r="BI716" s="4"/>
      <c r="BJ716" s="6"/>
      <c r="BK716" s="5"/>
      <c r="BL716" s="5"/>
      <c r="BM716" s="4"/>
      <c r="BN716" s="6"/>
      <c r="BO716" s="4"/>
      <c r="BP716" s="6"/>
      <c r="BQ716" s="5"/>
      <c r="BR716" s="5"/>
      <c r="BS716" s="4"/>
      <c r="BT716" s="6"/>
      <c r="BU716" s="4"/>
      <c r="BV716" s="6"/>
      <c r="BW716" s="5"/>
      <c r="BX716" s="5"/>
      <c r="BY716" s="4"/>
      <c r="BZ716" s="6"/>
      <c r="CA716" s="4"/>
      <c r="CB716" s="6"/>
      <c r="CC716" s="5"/>
      <c r="CD716" s="5"/>
      <c r="CE716" s="4"/>
      <c r="CF716" s="6"/>
      <c r="CG716" s="4"/>
      <c r="CH716" s="6"/>
      <c r="CI716" s="5"/>
      <c r="CJ716" s="5"/>
      <c r="CK716" s="4"/>
      <c r="CL716" s="6"/>
      <c r="CM716" s="4"/>
      <c r="CN716" s="6"/>
      <c r="CO716" s="5"/>
      <c r="CP716" s="5"/>
      <c r="CQ716" s="4"/>
      <c r="CR716" s="6"/>
      <c r="CS716" s="4"/>
      <c r="CT716" s="6"/>
      <c r="CU716" s="5"/>
      <c r="CV716" s="5"/>
      <c r="CW716" s="4"/>
      <c r="CX716" s="6"/>
      <c r="CY716" s="4"/>
      <c r="CZ716" s="6"/>
      <c r="DA716" s="5"/>
      <c r="DB716" s="5"/>
      <c r="DC716" s="4"/>
      <c r="DD716" s="6"/>
      <c r="DE716" s="4"/>
      <c r="DF716" s="6"/>
      <c r="DG716" s="5"/>
      <c r="DH716" s="5"/>
      <c r="DI716" s="4"/>
      <c r="DJ716" s="6"/>
      <c r="DK716" s="4"/>
      <c r="DL716" s="6"/>
      <c r="DM716" s="5"/>
      <c r="DN716" s="5"/>
      <c r="DO716" s="4"/>
      <c r="DP716" s="6"/>
      <c r="DQ716" s="4"/>
      <c r="DR716" s="6"/>
      <c r="DS716" s="5"/>
      <c r="DT716" s="5"/>
      <c r="DU716" s="4"/>
      <c r="DV716" s="6"/>
      <c r="DW716" s="4"/>
      <c r="DX716" s="6"/>
      <c r="DY716" s="5"/>
      <c r="DZ716" s="5"/>
      <c r="EA716" s="4"/>
      <c r="EB716" s="6"/>
      <c r="EC716" s="4"/>
      <c r="ED716" s="6"/>
      <c r="EE716" s="5"/>
      <c r="EF716" s="5"/>
      <c r="EG716" s="4"/>
      <c r="EH716" s="6"/>
      <c r="EI716" s="4"/>
      <c r="EJ716" s="6"/>
      <c r="EK716" s="5"/>
      <c r="EL716" s="5"/>
      <c r="EM716" s="4"/>
      <c r="EN716" s="6"/>
      <c r="EO716" s="4"/>
      <c r="EP716" s="6"/>
      <c r="EQ716" s="5"/>
      <c r="ER716" s="5"/>
      <c r="ES716" s="4"/>
      <c r="ET716" s="6"/>
      <c r="EU716" s="4"/>
      <c r="EV716" s="6"/>
      <c r="EW716" s="5"/>
      <c r="EX716" s="5"/>
      <c r="EY716" s="4"/>
      <c r="EZ716" s="6"/>
      <c r="FA716" s="4"/>
      <c r="FB716" s="6"/>
      <c r="FC716" s="5"/>
      <c r="FD716" s="5"/>
      <c r="FE716" s="4"/>
      <c r="FF716" s="6"/>
      <c r="FG716" s="4"/>
      <c r="FH716" s="6"/>
      <c r="FI716" s="5"/>
      <c r="FJ716" s="5"/>
      <c r="FK716" s="4"/>
      <c r="FL716" s="6"/>
      <c r="FM716" s="4"/>
      <c r="FN716" s="6"/>
      <c r="FO716" s="5"/>
      <c r="FP716" s="5"/>
      <c r="FQ716" s="4"/>
      <c r="FR716" s="6"/>
      <c r="FS716" s="4"/>
      <c r="FT716" s="6"/>
      <c r="FU716" s="5"/>
      <c r="FV716" s="5"/>
      <c r="FW716" s="4"/>
      <c r="FX716" s="6"/>
      <c r="FY716" s="4"/>
      <c r="FZ716" s="6"/>
      <c r="GA716" s="5"/>
      <c r="GB716" s="5"/>
      <c r="GC716" s="4"/>
      <c r="GD716" s="6"/>
      <c r="GE716" s="4"/>
      <c r="GF716" s="6"/>
      <c r="GG716" s="5"/>
      <c r="GH716" s="5"/>
      <c r="GI716" s="4"/>
      <c r="GJ716" s="6"/>
      <c r="GK716" s="4"/>
      <c r="GL716" s="6"/>
      <c r="GM716" s="5"/>
      <c r="GN716" s="5"/>
      <c r="GO716" s="4"/>
      <c r="GP716" s="6"/>
      <c r="GQ716" s="4"/>
      <c r="GR716" s="6"/>
      <c r="GS716" s="5"/>
      <c r="GT716" s="5"/>
      <c r="GU716" s="4"/>
      <c r="GV716" s="6"/>
      <c r="GW716" s="4"/>
      <c r="GX716" s="6"/>
      <c r="GY716" s="5"/>
      <c r="GZ716" s="5"/>
      <c r="HA716" s="4"/>
      <c r="HB716" s="6"/>
      <c r="HC716" s="4"/>
      <c r="HD716" s="6"/>
      <c r="HE716" s="5"/>
      <c r="HF716" s="5"/>
      <c r="HG716" s="4"/>
      <c r="HH716" s="6"/>
      <c r="HI716" s="4"/>
      <c r="HJ716" s="6"/>
      <c r="HK716" s="5"/>
      <c r="HL716" s="5"/>
      <c r="HM716" s="4"/>
      <c r="HN716" s="6"/>
      <c r="HO716" s="4"/>
      <c r="HP716" s="6"/>
      <c r="HQ716" s="5"/>
      <c r="HR716" s="5"/>
      <c r="HS716" s="4"/>
      <c r="HT716" s="6"/>
      <c r="HU716" s="4"/>
      <c r="HV716" s="6"/>
      <c r="HW716" s="5"/>
      <c r="HX716" s="5"/>
      <c r="HY716" s="4"/>
      <c r="HZ716" s="6"/>
      <c r="IA716" s="4"/>
      <c r="IB716" s="6"/>
      <c r="IC716" s="5"/>
      <c r="ID716" s="5"/>
      <c r="IE716" s="4"/>
      <c r="IF716" s="6"/>
      <c r="IG716" s="4"/>
      <c r="IH716" s="6"/>
      <c r="II716" s="5"/>
      <c r="IJ716" s="5"/>
      <c r="IK716" s="4"/>
      <c r="IL716" s="6"/>
      <c r="IM716" s="4"/>
      <c r="IN716" s="6"/>
      <c r="IO716" s="5"/>
      <c r="IP716" s="5"/>
      <c r="IQ716" s="4"/>
      <c r="IR716" s="6"/>
      <c r="IS716" s="4"/>
      <c r="IT716" s="6"/>
      <c r="IU716" s="5"/>
      <c r="IV716" s="5"/>
      <c r="IW716" s="4"/>
      <c r="IX716" s="6"/>
      <c r="IY716" s="4"/>
      <c r="IZ716" s="6"/>
      <c r="JA716" s="5"/>
      <c r="JB716" s="5"/>
      <c r="JC716" s="4"/>
      <c r="JD716" s="6"/>
      <c r="JE716" s="4"/>
      <c r="JF716" s="6"/>
      <c r="JG716" s="5"/>
      <c r="JH716" s="5"/>
      <c r="JI716" s="4"/>
      <c r="JJ716" s="6"/>
      <c r="JK716" s="4"/>
      <c r="JL716" s="6"/>
      <c r="JM716" s="5"/>
      <c r="JN716" s="5"/>
      <c r="JO716" s="4"/>
      <c r="JP716" s="6"/>
      <c r="JQ716" s="4"/>
      <c r="JR716" s="6"/>
      <c r="JS716" s="5"/>
      <c r="JT716" s="5"/>
      <c r="JU716" s="4"/>
      <c r="JV716" s="6"/>
      <c r="JW716" s="4"/>
      <c r="JX716" s="6"/>
      <c r="JY716" s="5"/>
      <c r="JZ716" s="5"/>
      <c r="KA716" s="4"/>
      <c r="KB716" s="6"/>
      <c r="KC716" s="4"/>
      <c r="KD716" s="6"/>
      <c r="KE716" s="5"/>
      <c r="KF716" s="5"/>
      <c r="KG716" s="4"/>
      <c r="KH716" s="6"/>
      <c r="KI716" s="4"/>
      <c r="KJ716" s="6"/>
      <c r="KK716" s="5"/>
      <c r="KL716" s="5"/>
    </row>
    <row r="717">
      <c r="A717" s="3" t="s">
        <v>85</v>
      </c>
      <c r="B717" s="3" t="s">
        <v>712</v>
      </c>
      <c r="C717" s="3" t="s">
        <v>586</v>
      </c>
      <c r="D717" s="3" t="s">
        <v>712</v>
      </c>
      <c r="E717" s="3" t="s">
        <v>943</v>
      </c>
      <c r="F717" s="3" t="s">
        <v>104</v>
      </c>
      <c r="G717" s="3" t="s">
        <v>104</v>
      </c>
      <c r="H717" s="3" t="s">
        <v>104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/>
      <c r="R717" s="6"/>
      <c r="S717" s="4"/>
      <c r="T717" s="6"/>
      <c r="U717" s="5"/>
      <c r="V717" s="5"/>
      <c r="W717" s="4"/>
      <c r="X717" s="6"/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  <c r="AU717" s="4"/>
      <c r="AV717" s="6"/>
      <c r="AW717" s="4"/>
      <c r="AX717" s="6"/>
      <c r="AY717" s="5"/>
      <c r="AZ717" s="5"/>
      <c r="BA717" s="4"/>
      <c r="BB717" s="6"/>
      <c r="BC717" s="4"/>
      <c r="BD717" s="6"/>
      <c r="BE717" s="5"/>
      <c r="BF717" s="5"/>
      <c r="BG717" s="4"/>
      <c r="BH717" s="6"/>
      <c r="BI717" s="4"/>
      <c r="BJ717" s="6"/>
      <c r="BK717" s="5"/>
      <c r="BL717" s="5"/>
      <c r="BM717" s="4"/>
      <c r="BN717" s="6"/>
      <c r="BO717" s="4"/>
      <c r="BP717" s="6"/>
      <c r="BQ717" s="5"/>
      <c r="BR717" s="5"/>
      <c r="BS717" s="4"/>
      <c r="BT717" s="6"/>
      <c r="BU717" s="4"/>
      <c r="BV717" s="6"/>
      <c r="BW717" s="5"/>
      <c r="BX717" s="5"/>
      <c r="BY717" s="4"/>
      <c r="BZ717" s="6"/>
      <c r="CA717" s="4"/>
      <c r="CB717" s="6"/>
      <c r="CC717" s="5"/>
      <c r="CD717" s="5"/>
      <c r="CE717" s="4"/>
      <c r="CF717" s="6"/>
      <c r="CG717" s="4"/>
      <c r="CH717" s="6"/>
      <c r="CI717" s="5"/>
      <c r="CJ717" s="5"/>
      <c r="CK717" s="4"/>
      <c r="CL717" s="6"/>
      <c r="CM717" s="4"/>
      <c r="CN717" s="6"/>
      <c r="CO717" s="5"/>
      <c r="CP717" s="5"/>
      <c r="CQ717" s="4"/>
      <c r="CR717" s="6"/>
      <c r="CS717" s="4"/>
      <c r="CT717" s="6"/>
      <c r="CU717" s="5"/>
      <c r="CV717" s="5"/>
      <c r="CW717" s="4"/>
      <c r="CX717" s="6"/>
      <c r="CY717" s="4"/>
      <c r="CZ717" s="6"/>
      <c r="DA717" s="5"/>
      <c r="DB717" s="5"/>
      <c r="DC717" s="4"/>
      <c r="DD717" s="6"/>
      <c r="DE717" s="4"/>
      <c r="DF717" s="6"/>
      <c r="DG717" s="5"/>
      <c r="DH717" s="5"/>
      <c r="DI717" s="4"/>
      <c r="DJ717" s="6"/>
      <c r="DK717" s="4"/>
      <c r="DL717" s="6"/>
      <c r="DM717" s="5"/>
      <c r="DN717" s="5"/>
      <c r="DO717" s="4"/>
      <c r="DP717" s="6"/>
      <c r="DQ717" s="4"/>
      <c r="DR717" s="6"/>
      <c r="DS717" s="5"/>
      <c r="DT717" s="5"/>
      <c r="DU717" s="4"/>
      <c r="DV717" s="6"/>
      <c r="DW717" s="4"/>
      <c r="DX717" s="6"/>
      <c r="DY717" s="5"/>
      <c r="DZ717" s="5"/>
      <c r="EA717" s="4"/>
      <c r="EB717" s="6"/>
      <c r="EC717" s="4"/>
      <c r="ED717" s="6"/>
      <c r="EE717" s="5"/>
      <c r="EF717" s="5"/>
      <c r="EG717" s="4"/>
      <c r="EH717" s="6"/>
      <c r="EI717" s="4"/>
      <c r="EJ717" s="6"/>
      <c r="EK717" s="5"/>
      <c r="EL717" s="5"/>
      <c r="EM717" s="4"/>
      <c r="EN717" s="6"/>
      <c r="EO717" s="4"/>
      <c r="EP717" s="6"/>
      <c r="EQ717" s="5"/>
      <c r="ER717" s="5"/>
      <c r="ES717" s="4"/>
      <c r="ET717" s="6"/>
      <c r="EU717" s="4"/>
      <c r="EV717" s="6"/>
      <c r="EW717" s="5"/>
      <c r="EX717" s="5"/>
      <c r="EY717" s="4"/>
      <c r="EZ717" s="6"/>
      <c r="FA717" s="4"/>
      <c r="FB717" s="6"/>
      <c r="FC717" s="5"/>
      <c r="FD717" s="5"/>
      <c r="FE717" s="4"/>
      <c r="FF717" s="6"/>
      <c r="FG717" s="4"/>
      <c r="FH717" s="6"/>
      <c r="FI717" s="5"/>
      <c r="FJ717" s="5"/>
      <c r="FK717" s="4"/>
      <c r="FL717" s="6"/>
      <c r="FM717" s="4"/>
      <c r="FN717" s="6"/>
      <c r="FO717" s="5"/>
      <c r="FP717" s="5"/>
      <c r="FQ717" s="4"/>
      <c r="FR717" s="6"/>
      <c r="FS717" s="4"/>
      <c r="FT717" s="6"/>
      <c r="FU717" s="5"/>
      <c r="FV717" s="5"/>
      <c r="FW717" s="4"/>
      <c r="FX717" s="6"/>
      <c r="FY717" s="4"/>
      <c r="FZ717" s="6"/>
      <c r="GA717" s="5"/>
      <c r="GB717" s="5"/>
      <c r="GC717" s="4"/>
      <c r="GD717" s="6"/>
      <c r="GE717" s="4"/>
      <c r="GF717" s="6"/>
      <c r="GG717" s="5"/>
      <c r="GH717" s="5"/>
      <c r="GI717" s="4"/>
      <c r="GJ717" s="6"/>
      <c r="GK717" s="4"/>
      <c r="GL717" s="6"/>
      <c r="GM717" s="5"/>
      <c r="GN717" s="5"/>
      <c r="GO717" s="4"/>
      <c r="GP717" s="6"/>
      <c r="GQ717" s="4"/>
      <c r="GR717" s="6"/>
      <c r="GS717" s="5"/>
      <c r="GT717" s="5"/>
      <c r="GU717" s="4"/>
      <c r="GV717" s="6"/>
      <c r="GW717" s="4"/>
      <c r="GX717" s="6"/>
      <c r="GY717" s="5"/>
      <c r="GZ717" s="5"/>
      <c r="HA717" s="4"/>
      <c r="HB717" s="6"/>
      <c r="HC717" s="4"/>
      <c r="HD717" s="6"/>
      <c r="HE717" s="5"/>
      <c r="HF717" s="5"/>
      <c r="HG717" s="4"/>
      <c r="HH717" s="6"/>
      <c r="HI717" s="4"/>
      <c r="HJ717" s="6"/>
      <c r="HK717" s="5"/>
      <c r="HL717" s="5"/>
      <c r="HM717" s="4"/>
      <c r="HN717" s="6"/>
      <c r="HO717" s="4"/>
      <c r="HP717" s="6"/>
      <c r="HQ717" s="5"/>
      <c r="HR717" s="5"/>
      <c r="HS717" s="4"/>
      <c r="HT717" s="6"/>
      <c r="HU717" s="4"/>
      <c r="HV717" s="6"/>
      <c r="HW717" s="5"/>
      <c r="HX717" s="5"/>
      <c r="HY717" s="4"/>
      <c r="HZ717" s="6"/>
      <c r="IA717" s="4"/>
      <c r="IB717" s="6"/>
      <c r="IC717" s="5"/>
      <c r="ID717" s="5"/>
      <c r="IE717" s="4"/>
      <c r="IF717" s="6"/>
      <c r="IG717" s="4"/>
      <c r="IH717" s="6"/>
      <c r="II717" s="5"/>
      <c r="IJ717" s="5"/>
      <c r="IK717" s="4"/>
      <c r="IL717" s="6"/>
      <c r="IM717" s="4"/>
      <c r="IN717" s="6"/>
      <c r="IO717" s="5"/>
      <c r="IP717" s="5"/>
      <c r="IQ717" s="4"/>
      <c r="IR717" s="6"/>
      <c r="IS717" s="4"/>
      <c r="IT717" s="6"/>
      <c r="IU717" s="5"/>
      <c r="IV717" s="5"/>
      <c r="IW717" s="4"/>
      <c r="IX717" s="6"/>
      <c r="IY717" s="4"/>
      <c r="IZ717" s="6"/>
      <c r="JA717" s="5"/>
      <c r="JB717" s="5"/>
      <c r="JC717" s="4"/>
      <c r="JD717" s="6"/>
      <c r="JE717" s="4"/>
      <c r="JF717" s="6"/>
      <c r="JG717" s="5"/>
      <c r="JH717" s="5"/>
      <c r="JI717" s="4"/>
      <c r="JJ717" s="6"/>
      <c r="JK717" s="4"/>
      <c r="JL717" s="6"/>
      <c r="JM717" s="5"/>
      <c r="JN717" s="5"/>
      <c r="JO717" s="4"/>
      <c r="JP717" s="6"/>
      <c r="JQ717" s="4"/>
      <c r="JR717" s="6"/>
      <c r="JS717" s="5"/>
      <c r="JT717" s="5"/>
      <c r="JU717" s="4"/>
      <c r="JV717" s="6"/>
      <c r="JW717" s="4"/>
      <c r="JX717" s="6"/>
      <c r="JY717" s="5"/>
      <c r="JZ717" s="5"/>
      <c r="KA717" s="4"/>
      <c r="KB717" s="6"/>
      <c r="KC717" s="4"/>
      <c r="KD717" s="6"/>
      <c r="KE717" s="5"/>
      <c r="KF717" s="5"/>
      <c r="KG717" s="4"/>
      <c r="KH717" s="6"/>
      <c r="KI717" s="4"/>
      <c r="KJ717" s="6"/>
      <c r="KK717" s="5"/>
      <c r="KL717" s="5"/>
    </row>
    <row r="718">
      <c r="A718" s="3" t="s">
        <v>85</v>
      </c>
      <c r="B718" s="3" t="s">
        <v>712</v>
      </c>
      <c r="C718" s="3" t="s">
        <v>586</v>
      </c>
      <c r="D718" s="3" t="s">
        <v>712</v>
      </c>
      <c r="E718" s="3" t="s">
        <v>944</v>
      </c>
      <c r="F718" s="3" t="s">
        <v>104</v>
      </c>
      <c r="G718" s="3" t="s">
        <v>104</v>
      </c>
      <c r="H718" s="3" t="s">
        <v>104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/>
      <c r="R718" s="6"/>
      <c r="S718" s="4"/>
      <c r="T718" s="6"/>
      <c r="U718" s="5"/>
      <c r="V718" s="5"/>
      <c r="W718" s="4"/>
      <c r="X718" s="6"/>
      <c r="Y718" s="4"/>
      <c r="Z718" s="6"/>
      <c r="AA718" s="5"/>
      <c r="AB718" s="5"/>
      <c r="AC718" s="4"/>
      <c r="AD718" s="6"/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  <c r="AU718" s="4"/>
      <c r="AV718" s="6"/>
      <c r="AW718" s="4"/>
      <c r="AX718" s="6"/>
      <c r="AY718" s="5"/>
      <c r="AZ718" s="5"/>
      <c r="BA718" s="4"/>
      <c r="BB718" s="6"/>
      <c r="BC718" s="4"/>
      <c r="BD718" s="6"/>
      <c r="BE718" s="5"/>
      <c r="BF718" s="5"/>
      <c r="BG718" s="4"/>
      <c r="BH718" s="6"/>
      <c r="BI718" s="4"/>
      <c r="BJ718" s="6"/>
      <c r="BK718" s="5"/>
      <c r="BL718" s="5"/>
      <c r="BM718" s="4"/>
      <c r="BN718" s="6"/>
      <c r="BO718" s="4"/>
      <c r="BP718" s="6"/>
      <c r="BQ718" s="5"/>
      <c r="BR718" s="5"/>
      <c r="BS718" s="4"/>
      <c r="BT718" s="6"/>
      <c r="BU718" s="4"/>
      <c r="BV718" s="6"/>
      <c r="BW718" s="5"/>
      <c r="BX718" s="5"/>
      <c r="BY718" s="4"/>
      <c r="BZ718" s="6"/>
      <c r="CA718" s="4"/>
      <c r="CB718" s="6"/>
      <c r="CC718" s="5"/>
      <c r="CD718" s="5"/>
      <c r="CE718" s="4"/>
      <c r="CF718" s="6"/>
      <c r="CG718" s="4"/>
      <c r="CH718" s="6"/>
      <c r="CI718" s="5"/>
      <c r="CJ718" s="5"/>
      <c r="CK718" s="4"/>
      <c r="CL718" s="6"/>
      <c r="CM718" s="4"/>
      <c r="CN718" s="6"/>
      <c r="CO718" s="5"/>
      <c r="CP718" s="5"/>
      <c r="CQ718" s="4"/>
      <c r="CR718" s="6"/>
      <c r="CS718" s="4"/>
      <c r="CT718" s="6"/>
      <c r="CU718" s="5"/>
      <c r="CV718" s="5"/>
      <c r="CW718" s="4"/>
      <c r="CX718" s="6"/>
      <c r="CY718" s="4"/>
      <c r="CZ718" s="6"/>
      <c r="DA718" s="5"/>
      <c r="DB718" s="5"/>
      <c r="DC718" s="4"/>
      <c r="DD718" s="6"/>
      <c r="DE718" s="4"/>
      <c r="DF718" s="6"/>
      <c r="DG718" s="5"/>
      <c r="DH718" s="5"/>
      <c r="DI718" s="4"/>
      <c r="DJ718" s="6"/>
      <c r="DK718" s="4"/>
      <c r="DL718" s="6"/>
      <c r="DM718" s="5"/>
      <c r="DN718" s="5"/>
      <c r="DO718" s="4"/>
      <c r="DP718" s="6"/>
      <c r="DQ718" s="4"/>
      <c r="DR718" s="6"/>
      <c r="DS718" s="5"/>
      <c r="DT718" s="5"/>
      <c r="DU718" s="4"/>
      <c r="DV718" s="6"/>
      <c r="DW718" s="4"/>
      <c r="DX718" s="6"/>
      <c r="DY718" s="5"/>
      <c r="DZ718" s="5"/>
      <c r="EA718" s="4"/>
      <c r="EB718" s="6"/>
      <c r="EC718" s="4"/>
      <c r="ED718" s="6"/>
      <c r="EE718" s="5"/>
      <c r="EF718" s="5"/>
      <c r="EG718" s="4"/>
      <c r="EH718" s="6"/>
      <c r="EI718" s="4"/>
      <c r="EJ718" s="6"/>
      <c r="EK718" s="5"/>
      <c r="EL718" s="5"/>
      <c r="EM718" s="4"/>
      <c r="EN718" s="6"/>
      <c r="EO718" s="4"/>
      <c r="EP718" s="6"/>
      <c r="EQ718" s="5"/>
      <c r="ER718" s="5"/>
      <c r="ES718" s="4"/>
      <c r="ET718" s="6"/>
      <c r="EU718" s="4"/>
      <c r="EV718" s="6"/>
      <c r="EW718" s="5"/>
      <c r="EX718" s="5"/>
      <c r="EY718" s="4"/>
      <c r="EZ718" s="6"/>
      <c r="FA718" s="4"/>
      <c r="FB718" s="6"/>
      <c r="FC718" s="5"/>
      <c r="FD718" s="5"/>
      <c r="FE718" s="4"/>
      <c r="FF718" s="6"/>
      <c r="FG718" s="4"/>
      <c r="FH718" s="6"/>
      <c r="FI718" s="5"/>
      <c r="FJ718" s="5"/>
      <c r="FK718" s="4"/>
      <c r="FL718" s="6"/>
      <c r="FM718" s="4"/>
      <c r="FN718" s="6"/>
      <c r="FO718" s="5"/>
      <c r="FP718" s="5"/>
      <c r="FQ718" s="4"/>
      <c r="FR718" s="6"/>
      <c r="FS718" s="4"/>
      <c r="FT718" s="6"/>
      <c r="FU718" s="5"/>
      <c r="FV718" s="5"/>
      <c r="FW718" s="4"/>
      <c r="FX718" s="6"/>
      <c r="FY718" s="4"/>
      <c r="FZ718" s="6"/>
      <c r="GA718" s="5"/>
      <c r="GB718" s="5"/>
      <c r="GC718" s="4"/>
      <c r="GD718" s="6"/>
      <c r="GE718" s="4"/>
      <c r="GF718" s="6"/>
      <c r="GG718" s="5"/>
      <c r="GH718" s="5"/>
      <c r="GI718" s="4"/>
      <c r="GJ718" s="6"/>
      <c r="GK718" s="4"/>
      <c r="GL718" s="6"/>
      <c r="GM718" s="5"/>
      <c r="GN718" s="5"/>
      <c r="GO718" s="4"/>
      <c r="GP718" s="6"/>
      <c r="GQ718" s="4"/>
      <c r="GR718" s="6"/>
      <c r="GS718" s="5"/>
      <c r="GT718" s="5"/>
      <c r="GU718" s="4"/>
      <c r="GV718" s="6"/>
      <c r="GW718" s="4"/>
      <c r="GX718" s="6"/>
      <c r="GY718" s="5"/>
      <c r="GZ718" s="5"/>
      <c r="HA718" s="4"/>
      <c r="HB718" s="6"/>
      <c r="HC718" s="4"/>
      <c r="HD718" s="6"/>
      <c r="HE718" s="5"/>
      <c r="HF718" s="5"/>
      <c r="HG718" s="4"/>
      <c r="HH718" s="6"/>
      <c r="HI718" s="4"/>
      <c r="HJ718" s="6"/>
      <c r="HK718" s="5"/>
      <c r="HL718" s="5"/>
      <c r="HM718" s="4"/>
      <c r="HN718" s="6"/>
      <c r="HO718" s="4"/>
      <c r="HP718" s="6"/>
      <c r="HQ718" s="5"/>
      <c r="HR718" s="5"/>
      <c r="HS718" s="4"/>
      <c r="HT718" s="6"/>
      <c r="HU718" s="4"/>
      <c r="HV718" s="6"/>
      <c r="HW718" s="5"/>
      <c r="HX718" s="5"/>
      <c r="HY718" s="4"/>
      <c r="HZ718" s="6"/>
      <c r="IA718" s="4"/>
      <c r="IB718" s="6"/>
      <c r="IC718" s="5"/>
      <c r="ID718" s="5"/>
      <c r="IE718" s="4"/>
      <c r="IF718" s="6"/>
      <c r="IG718" s="4"/>
      <c r="IH718" s="6"/>
      <c r="II718" s="5"/>
      <c r="IJ718" s="5"/>
      <c r="IK718" s="4"/>
      <c r="IL718" s="6"/>
      <c r="IM718" s="4"/>
      <c r="IN718" s="6"/>
      <c r="IO718" s="5"/>
      <c r="IP718" s="5"/>
      <c r="IQ718" s="4"/>
      <c r="IR718" s="6"/>
      <c r="IS718" s="4"/>
      <c r="IT718" s="6"/>
      <c r="IU718" s="5"/>
      <c r="IV718" s="5"/>
      <c r="IW718" s="4"/>
      <c r="IX718" s="6"/>
      <c r="IY718" s="4"/>
      <c r="IZ718" s="6"/>
      <c r="JA718" s="5"/>
      <c r="JB718" s="5"/>
      <c r="JC718" s="4"/>
      <c r="JD718" s="6"/>
      <c r="JE718" s="4"/>
      <c r="JF718" s="6"/>
      <c r="JG718" s="5"/>
      <c r="JH718" s="5"/>
      <c r="JI718" s="4"/>
      <c r="JJ718" s="6"/>
      <c r="JK718" s="4"/>
      <c r="JL718" s="6"/>
      <c r="JM718" s="5"/>
      <c r="JN718" s="5"/>
      <c r="JO718" s="4"/>
      <c r="JP718" s="6"/>
      <c r="JQ718" s="4"/>
      <c r="JR718" s="6"/>
      <c r="JS718" s="5"/>
      <c r="JT718" s="5"/>
      <c r="JU718" s="4"/>
      <c r="JV718" s="6"/>
      <c r="JW718" s="4"/>
      <c r="JX718" s="6"/>
      <c r="JY718" s="5"/>
      <c r="JZ718" s="5"/>
      <c r="KA718" s="4"/>
      <c r="KB718" s="6"/>
      <c r="KC718" s="4"/>
      <c r="KD718" s="6"/>
      <c r="KE718" s="5"/>
      <c r="KF718" s="5"/>
      <c r="KG718" s="4"/>
      <c r="KH718" s="6"/>
      <c r="KI718" s="4"/>
      <c r="KJ718" s="6"/>
      <c r="KK718" s="5"/>
      <c r="KL718" s="5"/>
    </row>
    <row r="719">
      <c r="A719" s="3" t="s">
        <v>85</v>
      </c>
      <c r="B719" s="3" t="s">
        <v>712</v>
      </c>
      <c r="C719" s="3" t="s">
        <v>586</v>
      </c>
      <c r="D719" s="3" t="s">
        <v>712</v>
      </c>
      <c r="E719" s="3" t="s">
        <v>945</v>
      </c>
      <c r="F719" s="3" t="s">
        <v>104</v>
      </c>
      <c r="G719" s="3" t="s">
        <v>104</v>
      </c>
      <c r="H719" s="3" t="s">
        <v>104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/>
      <c r="R719" s="6"/>
      <c r="S719" s="4"/>
      <c r="T719" s="6"/>
      <c r="U719" s="5"/>
      <c r="V719" s="5"/>
      <c r="W719" s="4"/>
      <c r="X719" s="6"/>
      <c r="Y719" s="4"/>
      <c r="Z719" s="6"/>
      <c r="AA719" s="5"/>
      <c r="AB719" s="5"/>
      <c r="AC719" s="4"/>
      <c r="AD719" s="6"/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  <c r="AU719" s="4"/>
      <c r="AV719" s="6"/>
      <c r="AW719" s="4"/>
      <c r="AX719" s="6"/>
      <c r="AY719" s="5"/>
      <c r="AZ719" s="5"/>
      <c r="BA719" s="4"/>
      <c r="BB719" s="6"/>
      <c r="BC719" s="4"/>
      <c r="BD719" s="6"/>
      <c r="BE719" s="5"/>
      <c r="BF719" s="5"/>
      <c r="BG719" s="4"/>
      <c r="BH719" s="6"/>
      <c r="BI719" s="4"/>
      <c r="BJ719" s="6"/>
      <c r="BK719" s="5"/>
      <c r="BL719" s="5"/>
      <c r="BM719" s="4"/>
      <c r="BN719" s="6"/>
      <c r="BO719" s="4"/>
      <c r="BP719" s="6"/>
      <c r="BQ719" s="5"/>
      <c r="BR719" s="5"/>
      <c r="BS719" s="4"/>
      <c r="BT719" s="6"/>
      <c r="BU719" s="4"/>
      <c r="BV719" s="6"/>
      <c r="BW719" s="5"/>
      <c r="BX719" s="5"/>
      <c r="BY719" s="4"/>
      <c r="BZ719" s="6"/>
      <c r="CA719" s="4"/>
      <c r="CB719" s="6"/>
      <c r="CC719" s="5"/>
      <c r="CD719" s="5"/>
      <c r="CE719" s="4"/>
      <c r="CF719" s="6"/>
      <c r="CG719" s="4"/>
      <c r="CH719" s="6"/>
      <c r="CI719" s="5"/>
      <c r="CJ719" s="5"/>
      <c r="CK719" s="4"/>
      <c r="CL719" s="6"/>
      <c r="CM719" s="4"/>
      <c r="CN719" s="6"/>
      <c r="CO719" s="5"/>
      <c r="CP719" s="5"/>
      <c r="CQ719" s="4"/>
      <c r="CR719" s="6"/>
      <c r="CS719" s="4"/>
      <c r="CT719" s="6"/>
      <c r="CU719" s="5"/>
      <c r="CV719" s="5"/>
      <c r="CW719" s="4"/>
      <c r="CX719" s="6"/>
      <c r="CY719" s="4"/>
      <c r="CZ719" s="6"/>
      <c r="DA719" s="5"/>
      <c r="DB719" s="5"/>
      <c r="DC719" s="4"/>
      <c r="DD719" s="6"/>
      <c r="DE719" s="4"/>
      <c r="DF719" s="6"/>
      <c r="DG719" s="5"/>
      <c r="DH719" s="5"/>
      <c r="DI719" s="4"/>
      <c r="DJ719" s="6"/>
      <c r="DK719" s="4"/>
      <c r="DL719" s="6"/>
      <c r="DM719" s="5"/>
      <c r="DN719" s="5"/>
      <c r="DO719" s="4"/>
      <c r="DP719" s="6"/>
      <c r="DQ719" s="4"/>
      <c r="DR719" s="6"/>
      <c r="DS719" s="5"/>
      <c r="DT719" s="5"/>
      <c r="DU719" s="4"/>
      <c r="DV719" s="6"/>
      <c r="DW719" s="4"/>
      <c r="DX719" s="6"/>
      <c r="DY719" s="5"/>
      <c r="DZ719" s="5"/>
      <c r="EA719" s="4"/>
      <c r="EB719" s="6"/>
      <c r="EC719" s="4"/>
      <c r="ED719" s="6"/>
      <c r="EE719" s="5"/>
      <c r="EF719" s="5"/>
      <c r="EG719" s="4"/>
      <c r="EH719" s="6"/>
      <c r="EI719" s="4"/>
      <c r="EJ719" s="6"/>
      <c r="EK719" s="5"/>
      <c r="EL719" s="5"/>
      <c r="EM719" s="4"/>
      <c r="EN719" s="6"/>
      <c r="EO719" s="4"/>
      <c r="EP719" s="6"/>
      <c r="EQ719" s="5"/>
      <c r="ER719" s="5"/>
      <c r="ES719" s="4"/>
      <c r="ET719" s="6"/>
      <c r="EU719" s="4"/>
      <c r="EV719" s="6"/>
      <c r="EW719" s="5"/>
      <c r="EX719" s="5"/>
      <c r="EY719" s="4"/>
      <c r="EZ719" s="6"/>
      <c r="FA719" s="4"/>
      <c r="FB719" s="6"/>
      <c r="FC719" s="5"/>
      <c r="FD719" s="5"/>
      <c r="FE719" s="4"/>
      <c r="FF719" s="6"/>
      <c r="FG719" s="4"/>
      <c r="FH719" s="6"/>
      <c r="FI719" s="5"/>
      <c r="FJ719" s="5"/>
      <c r="FK719" s="4"/>
      <c r="FL719" s="6"/>
      <c r="FM719" s="4"/>
      <c r="FN719" s="6"/>
      <c r="FO719" s="5"/>
      <c r="FP719" s="5"/>
      <c r="FQ719" s="4"/>
      <c r="FR719" s="6"/>
      <c r="FS719" s="4"/>
      <c r="FT719" s="6"/>
      <c r="FU719" s="5"/>
      <c r="FV719" s="5"/>
      <c r="FW719" s="4"/>
      <c r="FX719" s="6"/>
      <c r="FY719" s="4"/>
      <c r="FZ719" s="6"/>
      <c r="GA719" s="5"/>
      <c r="GB719" s="5"/>
      <c r="GC719" s="4"/>
      <c r="GD719" s="6"/>
      <c r="GE719" s="4"/>
      <c r="GF719" s="6"/>
      <c r="GG719" s="5"/>
      <c r="GH719" s="5"/>
      <c r="GI719" s="4"/>
      <c r="GJ719" s="6"/>
      <c r="GK719" s="4"/>
      <c r="GL719" s="6"/>
      <c r="GM719" s="5"/>
      <c r="GN719" s="5"/>
      <c r="GO719" s="4"/>
      <c r="GP719" s="6"/>
      <c r="GQ719" s="4"/>
      <c r="GR719" s="6"/>
      <c r="GS719" s="5"/>
      <c r="GT719" s="5"/>
      <c r="GU719" s="4"/>
      <c r="GV719" s="6"/>
      <c r="GW719" s="4"/>
      <c r="GX719" s="6"/>
      <c r="GY719" s="5"/>
      <c r="GZ719" s="5"/>
      <c r="HA719" s="4"/>
      <c r="HB719" s="6"/>
      <c r="HC719" s="4"/>
      <c r="HD719" s="6"/>
      <c r="HE719" s="5"/>
      <c r="HF719" s="5"/>
      <c r="HG719" s="4"/>
      <c r="HH719" s="6"/>
      <c r="HI719" s="4"/>
      <c r="HJ719" s="6"/>
      <c r="HK719" s="5"/>
      <c r="HL719" s="5"/>
      <c r="HM719" s="4"/>
      <c r="HN719" s="6"/>
      <c r="HO719" s="4"/>
      <c r="HP719" s="6"/>
      <c r="HQ719" s="5"/>
      <c r="HR719" s="5"/>
      <c r="HS719" s="4"/>
      <c r="HT719" s="6"/>
      <c r="HU719" s="4"/>
      <c r="HV719" s="6"/>
      <c r="HW719" s="5"/>
      <c r="HX719" s="5"/>
      <c r="HY719" s="4"/>
      <c r="HZ719" s="6"/>
      <c r="IA719" s="4"/>
      <c r="IB719" s="6"/>
      <c r="IC719" s="5"/>
      <c r="ID719" s="5"/>
      <c r="IE719" s="4"/>
      <c r="IF719" s="6"/>
      <c r="IG719" s="4"/>
      <c r="IH719" s="6"/>
      <c r="II719" s="5"/>
      <c r="IJ719" s="5"/>
      <c r="IK719" s="4"/>
      <c r="IL719" s="6"/>
      <c r="IM719" s="4"/>
      <c r="IN719" s="6"/>
      <c r="IO719" s="5"/>
      <c r="IP719" s="5"/>
      <c r="IQ719" s="4"/>
      <c r="IR719" s="6"/>
      <c r="IS719" s="4"/>
      <c r="IT719" s="6"/>
      <c r="IU719" s="5"/>
      <c r="IV719" s="5"/>
      <c r="IW719" s="4"/>
      <c r="IX719" s="6"/>
      <c r="IY719" s="4"/>
      <c r="IZ719" s="6"/>
      <c r="JA719" s="5"/>
      <c r="JB719" s="5"/>
      <c r="JC719" s="4"/>
      <c r="JD719" s="6"/>
      <c r="JE719" s="4"/>
      <c r="JF719" s="6"/>
      <c r="JG719" s="5"/>
      <c r="JH719" s="5"/>
      <c r="JI719" s="4"/>
      <c r="JJ719" s="6"/>
      <c r="JK719" s="4"/>
      <c r="JL719" s="6"/>
      <c r="JM719" s="5"/>
      <c r="JN719" s="5"/>
      <c r="JO719" s="4"/>
      <c r="JP719" s="6"/>
      <c r="JQ719" s="4"/>
      <c r="JR719" s="6"/>
      <c r="JS719" s="5"/>
      <c r="JT719" s="5"/>
      <c r="JU719" s="4"/>
      <c r="JV719" s="6"/>
      <c r="JW719" s="4"/>
      <c r="JX719" s="6"/>
      <c r="JY719" s="5"/>
      <c r="JZ719" s="5"/>
      <c r="KA719" s="4"/>
      <c r="KB719" s="6"/>
      <c r="KC719" s="4"/>
      <c r="KD719" s="6"/>
      <c r="KE719" s="5"/>
      <c r="KF719" s="5"/>
      <c r="KG719" s="4"/>
      <c r="KH719" s="6"/>
      <c r="KI719" s="4"/>
      <c r="KJ719" s="6"/>
      <c r="KK719" s="5"/>
      <c r="KL719" s="5"/>
    </row>
    <row r="720">
      <c r="A720" s="3" t="s">
        <v>85</v>
      </c>
      <c r="B720" s="3" t="s">
        <v>712</v>
      </c>
      <c r="C720" s="3" t="s">
        <v>586</v>
      </c>
      <c r="D720" s="3" t="s">
        <v>712</v>
      </c>
      <c r="E720" s="3" t="s">
        <v>946</v>
      </c>
      <c r="F720" s="3" t="s">
        <v>104</v>
      </c>
      <c r="G720" s="3" t="s">
        <v>104</v>
      </c>
      <c r="H720" s="3" t="s">
        <v>104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/>
      <c r="R720" s="6"/>
      <c r="S720" s="4"/>
      <c r="T720" s="6"/>
      <c r="U720" s="5"/>
      <c r="V720" s="5"/>
      <c r="W720" s="4"/>
      <c r="X720" s="6"/>
      <c r="Y720" s="4"/>
      <c r="Z720" s="6"/>
      <c r="AA720" s="5"/>
      <c r="AB720" s="5"/>
      <c r="AC720" s="4"/>
      <c r="AD720" s="6"/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  <c r="AU720" s="4"/>
      <c r="AV720" s="6"/>
      <c r="AW720" s="4"/>
      <c r="AX720" s="6"/>
      <c r="AY720" s="5"/>
      <c r="AZ720" s="5"/>
      <c r="BA720" s="4"/>
      <c r="BB720" s="6"/>
      <c r="BC720" s="4"/>
      <c r="BD720" s="6"/>
      <c r="BE720" s="5"/>
      <c r="BF720" s="5"/>
      <c r="BG720" s="4"/>
      <c r="BH720" s="6"/>
      <c r="BI720" s="4"/>
      <c r="BJ720" s="6"/>
      <c r="BK720" s="5"/>
      <c r="BL720" s="5"/>
      <c r="BM720" s="4"/>
      <c r="BN720" s="6"/>
      <c r="BO720" s="4"/>
      <c r="BP720" s="6"/>
      <c r="BQ720" s="5"/>
      <c r="BR720" s="5"/>
      <c r="BS720" s="4"/>
      <c r="BT720" s="6"/>
      <c r="BU720" s="4"/>
      <c r="BV720" s="6"/>
      <c r="BW720" s="5"/>
      <c r="BX720" s="5"/>
      <c r="BY720" s="4"/>
      <c r="BZ720" s="6"/>
      <c r="CA720" s="4"/>
      <c r="CB720" s="6"/>
      <c r="CC720" s="5"/>
      <c r="CD720" s="5"/>
      <c r="CE720" s="4"/>
      <c r="CF720" s="6"/>
      <c r="CG720" s="4"/>
      <c r="CH720" s="6"/>
      <c r="CI720" s="5"/>
      <c r="CJ720" s="5"/>
      <c r="CK720" s="4"/>
      <c r="CL720" s="6"/>
      <c r="CM720" s="4"/>
      <c r="CN720" s="6"/>
      <c r="CO720" s="5"/>
      <c r="CP720" s="5"/>
      <c r="CQ720" s="4"/>
      <c r="CR720" s="6"/>
      <c r="CS720" s="4"/>
      <c r="CT720" s="6"/>
      <c r="CU720" s="5"/>
      <c r="CV720" s="5"/>
      <c r="CW720" s="4"/>
      <c r="CX720" s="6"/>
      <c r="CY720" s="4"/>
      <c r="CZ720" s="6"/>
      <c r="DA720" s="5"/>
      <c r="DB720" s="5"/>
      <c r="DC720" s="4"/>
      <c r="DD720" s="6"/>
      <c r="DE720" s="4"/>
      <c r="DF720" s="6"/>
      <c r="DG720" s="5"/>
      <c r="DH720" s="5"/>
      <c r="DI720" s="4"/>
      <c r="DJ720" s="6"/>
      <c r="DK720" s="4"/>
      <c r="DL720" s="6"/>
      <c r="DM720" s="5"/>
      <c r="DN720" s="5"/>
      <c r="DO720" s="4"/>
      <c r="DP720" s="6"/>
      <c r="DQ720" s="4"/>
      <c r="DR720" s="6"/>
      <c r="DS720" s="5"/>
      <c r="DT720" s="5"/>
      <c r="DU720" s="4"/>
      <c r="DV720" s="6"/>
      <c r="DW720" s="4"/>
      <c r="DX720" s="6"/>
      <c r="DY720" s="5"/>
      <c r="DZ720" s="5"/>
      <c r="EA720" s="4"/>
      <c r="EB720" s="6"/>
      <c r="EC720" s="4"/>
      <c r="ED720" s="6"/>
      <c r="EE720" s="5"/>
      <c r="EF720" s="5"/>
      <c r="EG720" s="4"/>
      <c r="EH720" s="6"/>
      <c r="EI720" s="4"/>
      <c r="EJ720" s="6"/>
      <c r="EK720" s="5"/>
      <c r="EL720" s="5"/>
      <c r="EM720" s="4"/>
      <c r="EN720" s="6"/>
      <c r="EO720" s="4"/>
      <c r="EP720" s="6"/>
      <c r="EQ720" s="5"/>
      <c r="ER720" s="5"/>
      <c r="ES720" s="4"/>
      <c r="ET720" s="6"/>
      <c r="EU720" s="4"/>
      <c r="EV720" s="6"/>
      <c r="EW720" s="5"/>
      <c r="EX720" s="5"/>
      <c r="EY720" s="4"/>
      <c r="EZ720" s="6"/>
      <c r="FA720" s="4"/>
      <c r="FB720" s="6"/>
      <c r="FC720" s="5"/>
      <c r="FD720" s="5"/>
      <c r="FE720" s="4"/>
      <c r="FF720" s="6"/>
      <c r="FG720" s="4"/>
      <c r="FH720" s="6"/>
      <c r="FI720" s="5"/>
      <c r="FJ720" s="5"/>
      <c r="FK720" s="4"/>
      <c r="FL720" s="6"/>
      <c r="FM720" s="4"/>
      <c r="FN720" s="6"/>
      <c r="FO720" s="5"/>
      <c r="FP720" s="5"/>
      <c r="FQ720" s="4"/>
      <c r="FR720" s="6"/>
      <c r="FS720" s="4"/>
      <c r="FT720" s="6"/>
      <c r="FU720" s="5"/>
      <c r="FV720" s="5"/>
      <c r="FW720" s="4"/>
      <c r="FX720" s="6"/>
      <c r="FY720" s="4"/>
      <c r="FZ720" s="6"/>
      <c r="GA720" s="5"/>
      <c r="GB720" s="5"/>
      <c r="GC720" s="4"/>
      <c r="GD720" s="6"/>
      <c r="GE720" s="4"/>
      <c r="GF720" s="6"/>
      <c r="GG720" s="5"/>
      <c r="GH720" s="5"/>
      <c r="GI720" s="4"/>
      <c r="GJ720" s="6"/>
      <c r="GK720" s="4"/>
      <c r="GL720" s="6"/>
      <c r="GM720" s="5"/>
      <c r="GN720" s="5"/>
      <c r="GO720" s="4"/>
      <c r="GP720" s="6"/>
      <c r="GQ720" s="4"/>
      <c r="GR720" s="6"/>
      <c r="GS720" s="5"/>
      <c r="GT720" s="5"/>
      <c r="GU720" s="4"/>
      <c r="GV720" s="6"/>
      <c r="GW720" s="4"/>
      <c r="GX720" s="6"/>
      <c r="GY720" s="5"/>
      <c r="GZ720" s="5"/>
      <c r="HA720" s="4"/>
      <c r="HB720" s="6"/>
      <c r="HC720" s="4"/>
      <c r="HD720" s="6"/>
      <c r="HE720" s="5"/>
      <c r="HF720" s="5"/>
      <c r="HG720" s="4"/>
      <c r="HH720" s="6"/>
      <c r="HI720" s="4"/>
      <c r="HJ720" s="6"/>
      <c r="HK720" s="5"/>
      <c r="HL720" s="5"/>
      <c r="HM720" s="4"/>
      <c r="HN720" s="6"/>
      <c r="HO720" s="4"/>
      <c r="HP720" s="6"/>
      <c r="HQ720" s="5"/>
      <c r="HR720" s="5"/>
      <c r="HS720" s="4"/>
      <c r="HT720" s="6"/>
      <c r="HU720" s="4"/>
      <c r="HV720" s="6"/>
      <c r="HW720" s="5"/>
      <c r="HX720" s="5"/>
      <c r="HY720" s="4"/>
      <c r="HZ720" s="6"/>
      <c r="IA720" s="4"/>
      <c r="IB720" s="6"/>
      <c r="IC720" s="5"/>
      <c r="ID720" s="5"/>
      <c r="IE720" s="4"/>
      <c r="IF720" s="6"/>
      <c r="IG720" s="4"/>
      <c r="IH720" s="6"/>
      <c r="II720" s="5"/>
      <c r="IJ720" s="5"/>
      <c r="IK720" s="4"/>
      <c r="IL720" s="6"/>
      <c r="IM720" s="4"/>
      <c r="IN720" s="6"/>
      <c r="IO720" s="5"/>
      <c r="IP720" s="5"/>
      <c r="IQ720" s="4"/>
      <c r="IR720" s="6"/>
      <c r="IS720" s="4"/>
      <c r="IT720" s="6"/>
      <c r="IU720" s="5"/>
      <c r="IV720" s="5"/>
      <c r="IW720" s="4"/>
      <c r="IX720" s="6"/>
      <c r="IY720" s="4"/>
      <c r="IZ720" s="6"/>
      <c r="JA720" s="5"/>
      <c r="JB720" s="5"/>
      <c r="JC720" s="4"/>
      <c r="JD720" s="6"/>
      <c r="JE720" s="4"/>
      <c r="JF720" s="6"/>
      <c r="JG720" s="5"/>
      <c r="JH720" s="5"/>
      <c r="JI720" s="4"/>
      <c r="JJ720" s="6"/>
      <c r="JK720" s="4"/>
      <c r="JL720" s="6"/>
      <c r="JM720" s="5"/>
      <c r="JN720" s="5"/>
      <c r="JO720" s="4"/>
      <c r="JP720" s="6"/>
      <c r="JQ720" s="4"/>
      <c r="JR720" s="6"/>
      <c r="JS720" s="5"/>
      <c r="JT720" s="5"/>
      <c r="JU720" s="4"/>
      <c r="JV720" s="6"/>
      <c r="JW720" s="4"/>
      <c r="JX720" s="6"/>
      <c r="JY720" s="5"/>
      <c r="JZ720" s="5"/>
      <c r="KA720" s="4"/>
      <c r="KB720" s="6"/>
      <c r="KC720" s="4"/>
      <c r="KD720" s="6"/>
      <c r="KE720" s="5"/>
      <c r="KF720" s="5"/>
      <c r="KG720" s="4"/>
      <c r="KH720" s="6"/>
      <c r="KI720" s="4"/>
      <c r="KJ720" s="6"/>
      <c r="KK720" s="5"/>
      <c r="KL720" s="5"/>
    </row>
    <row r="721">
      <c r="A721" s="3" t="s">
        <v>85</v>
      </c>
      <c r="B721" s="3" t="s">
        <v>712</v>
      </c>
      <c r="C721" s="3" t="s">
        <v>586</v>
      </c>
      <c r="D721" s="3" t="s">
        <v>712</v>
      </c>
      <c r="E721" s="3" t="s">
        <v>947</v>
      </c>
      <c r="F721" s="3" t="s">
        <v>104</v>
      </c>
      <c r="G721" s="3" t="s">
        <v>104</v>
      </c>
      <c r="H721" s="3" t="s">
        <v>104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/>
      <c r="R721" s="6"/>
      <c r="S721" s="4"/>
      <c r="T721" s="6"/>
      <c r="U721" s="5"/>
      <c r="V721" s="5"/>
      <c r="W721" s="4"/>
      <c r="X721" s="6"/>
      <c r="Y721" s="4"/>
      <c r="Z721" s="6"/>
      <c r="AA721" s="5"/>
      <c r="AB721" s="5"/>
      <c r="AC721" s="4"/>
      <c r="AD721" s="6"/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  <c r="AU721" s="4"/>
      <c r="AV721" s="6"/>
      <c r="AW721" s="4"/>
      <c r="AX721" s="6"/>
      <c r="AY721" s="5"/>
      <c r="AZ721" s="5"/>
      <c r="BA721" s="4"/>
      <c r="BB721" s="6"/>
      <c r="BC721" s="4"/>
      <c r="BD721" s="6"/>
      <c r="BE721" s="5"/>
      <c r="BF721" s="5"/>
      <c r="BG721" s="4"/>
      <c r="BH721" s="6"/>
      <c r="BI721" s="4"/>
      <c r="BJ721" s="6"/>
      <c r="BK721" s="5"/>
      <c r="BL721" s="5"/>
      <c r="BM721" s="4"/>
      <c r="BN721" s="6"/>
      <c r="BO721" s="4"/>
      <c r="BP721" s="6"/>
      <c r="BQ721" s="5"/>
      <c r="BR721" s="5"/>
      <c r="BS721" s="4"/>
      <c r="BT721" s="6"/>
      <c r="BU721" s="4"/>
      <c r="BV721" s="6"/>
      <c r="BW721" s="5"/>
      <c r="BX721" s="5"/>
      <c r="BY721" s="4"/>
      <c r="BZ721" s="6"/>
      <c r="CA721" s="4"/>
      <c r="CB721" s="6"/>
      <c r="CC721" s="5"/>
      <c r="CD721" s="5"/>
      <c r="CE721" s="4"/>
      <c r="CF721" s="6"/>
      <c r="CG721" s="4"/>
      <c r="CH721" s="6"/>
      <c r="CI721" s="5"/>
      <c r="CJ721" s="5"/>
      <c r="CK721" s="4"/>
      <c r="CL721" s="6"/>
      <c r="CM721" s="4"/>
      <c r="CN721" s="6"/>
      <c r="CO721" s="5"/>
      <c r="CP721" s="5"/>
      <c r="CQ721" s="4"/>
      <c r="CR721" s="6"/>
      <c r="CS721" s="4"/>
      <c r="CT721" s="6"/>
      <c r="CU721" s="5"/>
      <c r="CV721" s="5"/>
      <c r="CW721" s="4"/>
      <c r="CX721" s="6"/>
      <c r="CY721" s="4"/>
      <c r="CZ721" s="6"/>
      <c r="DA721" s="5"/>
      <c r="DB721" s="5"/>
      <c r="DC721" s="4"/>
      <c r="DD721" s="6"/>
      <c r="DE721" s="4"/>
      <c r="DF721" s="6"/>
      <c r="DG721" s="5"/>
      <c r="DH721" s="5"/>
      <c r="DI721" s="4"/>
      <c r="DJ721" s="6"/>
      <c r="DK721" s="4"/>
      <c r="DL721" s="6"/>
      <c r="DM721" s="5"/>
      <c r="DN721" s="5"/>
      <c r="DO721" s="4"/>
      <c r="DP721" s="6"/>
      <c r="DQ721" s="4"/>
      <c r="DR721" s="6"/>
      <c r="DS721" s="5"/>
      <c r="DT721" s="5"/>
      <c r="DU721" s="4"/>
      <c r="DV721" s="6"/>
      <c r="DW721" s="4"/>
      <c r="DX721" s="6"/>
      <c r="DY721" s="5"/>
      <c r="DZ721" s="5"/>
      <c r="EA721" s="4"/>
      <c r="EB721" s="6"/>
      <c r="EC721" s="4"/>
      <c r="ED721" s="6"/>
      <c r="EE721" s="5"/>
      <c r="EF721" s="5"/>
      <c r="EG721" s="4"/>
      <c r="EH721" s="6"/>
      <c r="EI721" s="4"/>
      <c r="EJ721" s="6"/>
      <c r="EK721" s="5"/>
      <c r="EL721" s="5"/>
      <c r="EM721" s="4"/>
      <c r="EN721" s="6"/>
      <c r="EO721" s="4"/>
      <c r="EP721" s="6"/>
      <c r="EQ721" s="5"/>
      <c r="ER721" s="5"/>
      <c r="ES721" s="4"/>
      <c r="ET721" s="6"/>
      <c r="EU721" s="4"/>
      <c r="EV721" s="6"/>
      <c r="EW721" s="5"/>
      <c r="EX721" s="5"/>
      <c r="EY721" s="4"/>
      <c r="EZ721" s="6"/>
      <c r="FA721" s="4"/>
      <c r="FB721" s="6"/>
      <c r="FC721" s="5"/>
      <c r="FD721" s="5"/>
      <c r="FE721" s="4"/>
      <c r="FF721" s="6"/>
      <c r="FG721" s="4"/>
      <c r="FH721" s="6"/>
      <c r="FI721" s="5"/>
      <c r="FJ721" s="5"/>
      <c r="FK721" s="4"/>
      <c r="FL721" s="6"/>
      <c r="FM721" s="4"/>
      <c r="FN721" s="6"/>
      <c r="FO721" s="5"/>
      <c r="FP721" s="5"/>
      <c r="FQ721" s="4"/>
      <c r="FR721" s="6"/>
      <c r="FS721" s="4"/>
      <c r="FT721" s="6"/>
      <c r="FU721" s="5"/>
      <c r="FV721" s="5"/>
      <c r="FW721" s="4"/>
      <c r="FX721" s="6"/>
      <c r="FY721" s="4"/>
      <c r="FZ721" s="6"/>
      <c r="GA721" s="5"/>
      <c r="GB721" s="5"/>
      <c r="GC721" s="4"/>
      <c r="GD721" s="6"/>
      <c r="GE721" s="4"/>
      <c r="GF721" s="6"/>
      <c r="GG721" s="5"/>
      <c r="GH721" s="5"/>
      <c r="GI721" s="4"/>
      <c r="GJ721" s="6"/>
      <c r="GK721" s="4"/>
      <c r="GL721" s="6"/>
      <c r="GM721" s="5"/>
      <c r="GN721" s="5"/>
      <c r="GO721" s="4"/>
      <c r="GP721" s="6"/>
      <c r="GQ721" s="4"/>
      <c r="GR721" s="6"/>
      <c r="GS721" s="5"/>
      <c r="GT721" s="5"/>
      <c r="GU721" s="4"/>
      <c r="GV721" s="6"/>
      <c r="GW721" s="4"/>
      <c r="GX721" s="6"/>
      <c r="GY721" s="5"/>
      <c r="GZ721" s="5"/>
      <c r="HA721" s="4"/>
      <c r="HB721" s="6"/>
      <c r="HC721" s="4"/>
      <c r="HD721" s="6"/>
      <c r="HE721" s="5"/>
      <c r="HF721" s="5"/>
      <c r="HG721" s="4"/>
      <c r="HH721" s="6"/>
      <c r="HI721" s="4"/>
      <c r="HJ721" s="6"/>
      <c r="HK721" s="5"/>
      <c r="HL721" s="5"/>
      <c r="HM721" s="4"/>
      <c r="HN721" s="6"/>
      <c r="HO721" s="4"/>
      <c r="HP721" s="6"/>
      <c r="HQ721" s="5"/>
      <c r="HR721" s="5"/>
      <c r="HS721" s="4"/>
      <c r="HT721" s="6"/>
      <c r="HU721" s="4"/>
      <c r="HV721" s="6"/>
      <c r="HW721" s="5"/>
      <c r="HX721" s="5"/>
      <c r="HY721" s="4"/>
      <c r="HZ721" s="6"/>
      <c r="IA721" s="4"/>
      <c r="IB721" s="6"/>
      <c r="IC721" s="5"/>
      <c r="ID721" s="5"/>
      <c r="IE721" s="4"/>
      <c r="IF721" s="6"/>
      <c r="IG721" s="4"/>
      <c r="IH721" s="6"/>
      <c r="II721" s="5"/>
      <c r="IJ721" s="5"/>
      <c r="IK721" s="4"/>
      <c r="IL721" s="6"/>
      <c r="IM721" s="4"/>
      <c r="IN721" s="6"/>
      <c r="IO721" s="5"/>
      <c r="IP721" s="5"/>
      <c r="IQ721" s="4"/>
      <c r="IR721" s="6"/>
      <c r="IS721" s="4"/>
      <c r="IT721" s="6"/>
      <c r="IU721" s="5"/>
      <c r="IV721" s="5"/>
      <c r="IW721" s="4"/>
      <c r="IX721" s="6"/>
      <c r="IY721" s="4"/>
      <c r="IZ721" s="6"/>
      <c r="JA721" s="5"/>
      <c r="JB721" s="5"/>
      <c r="JC721" s="4"/>
      <c r="JD721" s="6"/>
      <c r="JE721" s="4"/>
      <c r="JF721" s="6"/>
      <c r="JG721" s="5"/>
      <c r="JH721" s="5"/>
      <c r="JI721" s="4"/>
      <c r="JJ721" s="6"/>
      <c r="JK721" s="4"/>
      <c r="JL721" s="6"/>
      <c r="JM721" s="5"/>
      <c r="JN721" s="5"/>
      <c r="JO721" s="4"/>
      <c r="JP721" s="6"/>
      <c r="JQ721" s="4"/>
      <c r="JR721" s="6"/>
      <c r="JS721" s="5"/>
      <c r="JT721" s="5"/>
      <c r="JU721" s="4"/>
      <c r="JV721" s="6"/>
      <c r="JW721" s="4"/>
      <c r="JX721" s="6"/>
      <c r="JY721" s="5"/>
      <c r="JZ721" s="5"/>
      <c r="KA721" s="4"/>
      <c r="KB721" s="6"/>
      <c r="KC721" s="4"/>
      <c r="KD721" s="6"/>
      <c r="KE721" s="5"/>
      <c r="KF721" s="5"/>
      <c r="KG721" s="4"/>
      <c r="KH721" s="6"/>
      <c r="KI721" s="4"/>
      <c r="KJ721" s="6"/>
      <c r="KK721" s="5"/>
      <c r="KL721" s="5"/>
    </row>
    <row r="722">
      <c r="A722" s="3" t="s">
        <v>85</v>
      </c>
      <c r="B722" s="3" t="s">
        <v>712</v>
      </c>
      <c r="C722" s="3" t="s">
        <v>586</v>
      </c>
      <c r="D722" s="3" t="s">
        <v>712</v>
      </c>
      <c r="E722" s="3" t="s">
        <v>464</v>
      </c>
      <c r="F722" s="3" t="s">
        <v>104</v>
      </c>
      <c r="G722" s="3" t="s">
        <v>104</v>
      </c>
      <c r="H722" s="3" t="s">
        <v>104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/>
      <c r="R722" s="6"/>
      <c r="S722" s="4"/>
      <c r="T722" s="6"/>
      <c r="U722" s="5"/>
      <c r="V722" s="5"/>
      <c r="W722" s="4"/>
      <c r="X722" s="6"/>
      <c r="Y722" s="4"/>
      <c r="Z722" s="6"/>
      <c r="AA722" s="5"/>
      <c r="AB722" s="5"/>
      <c r="AC722" s="4"/>
      <c r="AD722" s="6"/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  <c r="AU722" s="4"/>
      <c r="AV722" s="6"/>
      <c r="AW722" s="4"/>
      <c r="AX722" s="6"/>
      <c r="AY722" s="5"/>
      <c r="AZ722" s="5"/>
      <c r="BA722" s="4"/>
      <c r="BB722" s="6"/>
      <c r="BC722" s="4"/>
      <c r="BD722" s="6"/>
      <c r="BE722" s="5"/>
      <c r="BF722" s="5"/>
      <c r="BG722" s="4"/>
      <c r="BH722" s="6"/>
      <c r="BI722" s="4"/>
      <c r="BJ722" s="6"/>
      <c r="BK722" s="5"/>
      <c r="BL722" s="5"/>
      <c r="BM722" s="4"/>
      <c r="BN722" s="6"/>
      <c r="BO722" s="4"/>
      <c r="BP722" s="6"/>
      <c r="BQ722" s="5"/>
      <c r="BR722" s="5"/>
      <c r="BS722" s="4"/>
      <c r="BT722" s="6"/>
      <c r="BU722" s="4"/>
      <c r="BV722" s="6"/>
      <c r="BW722" s="5"/>
      <c r="BX722" s="5"/>
      <c r="BY722" s="4"/>
      <c r="BZ722" s="6"/>
      <c r="CA722" s="4"/>
      <c r="CB722" s="6"/>
      <c r="CC722" s="5"/>
      <c r="CD722" s="5"/>
      <c r="CE722" s="4"/>
      <c r="CF722" s="6"/>
      <c r="CG722" s="4"/>
      <c r="CH722" s="6"/>
      <c r="CI722" s="5"/>
      <c r="CJ722" s="5"/>
      <c r="CK722" s="4"/>
      <c r="CL722" s="6"/>
      <c r="CM722" s="4"/>
      <c r="CN722" s="6"/>
      <c r="CO722" s="5"/>
      <c r="CP722" s="5"/>
      <c r="CQ722" s="4"/>
      <c r="CR722" s="6"/>
      <c r="CS722" s="4"/>
      <c r="CT722" s="6"/>
      <c r="CU722" s="5"/>
      <c r="CV722" s="5"/>
      <c r="CW722" s="4"/>
      <c r="CX722" s="6"/>
      <c r="CY722" s="4"/>
      <c r="CZ722" s="6"/>
      <c r="DA722" s="5"/>
      <c r="DB722" s="5"/>
      <c r="DC722" s="4"/>
      <c r="DD722" s="6"/>
      <c r="DE722" s="4"/>
      <c r="DF722" s="6"/>
      <c r="DG722" s="5"/>
      <c r="DH722" s="5"/>
      <c r="DI722" s="4"/>
      <c r="DJ722" s="6"/>
      <c r="DK722" s="4"/>
      <c r="DL722" s="6"/>
      <c r="DM722" s="5"/>
      <c r="DN722" s="5"/>
      <c r="DO722" s="4"/>
      <c r="DP722" s="6"/>
      <c r="DQ722" s="4"/>
      <c r="DR722" s="6"/>
      <c r="DS722" s="5"/>
      <c r="DT722" s="5"/>
      <c r="DU722" s="4"/>
      <c r="DV722" s="6"/>
      <c r="DW722" s="4"/>
      <c r="DX722" s="6"/>
      <c r="DY722" s="5"/>
      <c r="DZ722" s="5"/>
      <c r="EA722" s="4"/>
      <c r="EB722" s="6"/>
      <c r="EC722" s="4"/>
      <c r="ED722" s="6"/>
      <c r="EE722" s="5"/>
      <c r="EF722" s="5"/>
      <c r="EG722" s="4"/>
      <c r="EH722" s="6"/>
      <c r="EI722" s="4"/>
      <c r="EJ722" s="6"/>
      <c r="EK722" s="5"/>
      <c r="EL722" s="5"/>
      <c r="EM722" s="4"/>
      <c r="EN722" s="6"/>
      <c r="EO722" s="4"/>
      <c r="EP722" s="6"/>
      <c r="EQ722" s="5"/>
      <c r="ER722" s="5"/>
      <c r="ES722" s="4"/>
      <c r="ET722" s="6"/>
      <c r="EU722" s="4"/>
      <c r="EV722" s="6"/>
      <c r="EW722" s="5"/>
      <c r="EX722" s="5"/>
      <c r="EY722" s="4"/>
      <c r="EZ722" s="6"/>
      <c r="FA722" s="4"/>
      <c r="FB722" s="6"/>
      <c r="FC722" s="5"/>
      <c r="FD722" s="5"/>
      <c r="FE722" s="4"/>
      <c r="FF722" s="6"/>
      <c r="FG722" s="4"/>
      <c r="FH722" s="6"/>
      <c r="FI722" s="5"/>
      <c r="FJ722" s="5"/>
      <c r="FK722" s="4"/>
      <c r="FL722" s="6"/>
      <c r="FM722" s="4"/>
      <c r="FN722" s="6"/>
      <c r="FO722" s="5"/>
      <c r="FP722" s="5"/>
      <c r="FQ722" s="4"/>
      <c r="FR722" s="6"/>
      <c r="FS722" s="4"/>
      <c r="FT722" s="6"/>
      <c r="FU722" s="5"/>
      <c r="FV722" s="5"/>
      <c r="FW722" s="4"/>
      <c r="FX722" s="6"/>
      <c r="FY722" s="4"/>
      <c r="FZ722" s="6"/>
      <c r="GA722" s="5"/>
      <c r="GB722" s="5"/>
      <c r="GC722" s="4"/>
      <c r="GD722" s="6"/>
      <c r="GE722" s="4"/>
      <c r="GF722" s="6"/>
      <c r="GG722" s="5"/>
      <c r="GH722" s="5"/>
      <c r="GI722" s="4"/>
      <c r="GJ722" s="6"/>
      <c r="GK722" s="4"/>
      <c r="GL722" s="6"/>
      <c r="GM722" s="5"/>
      <c r="GN722" s="5"/>
      <c r="GO722" s="4"/>
      <c r="GP722" s="6"/>
      <c r="GQ722" s="4"/>
      <c r="GR722" s="6"/>
      <c r="GS722" s="5"/>
      <c r="GT722" s="5"/>
      <c r="GU722" s="4"/>
      <c r="GV722" s="6"/>
      <c r="GW722" s="4"/>
      <c r="GX722" s="6"/>
      <c r="GY722" s="5"/>
      <c r="GZ722" s="5"/>
      <c r="HA722" s="4"/>
      <c r="HB722" s="6"/>
      <c r="HC722" s="4"/>
      <c r="HD722" s="6"/>
      <c r="HE722" s="5"/>
      <c r="HF722" s="5"/>
      <c r="HG722" s="4"/>
      <c r="HH722" s="6"/>
      <c r="HI722" s="4"/>
      <c r="HJ722" s="6"/>
      <c r="HK722" s="5"/>
      <c r="HL722" s="5"/>
      <c r="HM722" s="4"/>
      <c r="HN722" s="6"/>
      <c r="HO722" s="4"/>
      <c r="HP722" s="6"/>
      <c r="HQ722" s="5"/>
      <c r="HR722" s="5"/>
      <c r="HS722" s="4"/>
      <c r="HT722" s="6"/>
      <c r="HU722" s="4"/>
      <c r="HV722" s="6"/>
      <c r="HW722" s="5"/>
      <c r="HX722" s="5"/>
      <c r="HY722" s="4"/>
      <c r="HZ722" s="6"/>
      <c r="IA722" s="4"/>
      <c r="IB722" s="6"/>
      <c r="IC722" s="5"/>
      <c r="ID722" s="5"/>
      <c r="IE722" s="4"/>
      <c r="IF722" s="6"/>
      <c r="IG722" s="4"/>
      <c r="IH722" s="6"/>
      <c r="II722" s="5"/>
      <c r="IJ722" s="5"/>
      <c r="IK722" s="4"/>
      <c r="IL722" s="6"/>
      <c r="IM722" s="4"/>
      <c r="IN722" s="6"/>
      <c r="IO722" s="5"/>
      <c r="IP722" s="5"/>
      <c r="IQ722" s="4"/>
      <c r="IR722" s="6"/>
      <c r="IS722" s="4"/>
      <c r="IT722" s="6"/>
      <c r="IU722" s="5"/>
      <c r="IV722" s="5"/>
      <c r="IW722" s="4"/>
      <c r="IX722" s="6"/>
      <c r="IY722" s="4"/>
      <c r="IZ722" s="6"/>
      <c r="JA722" s="5"/>
      <c r="JB722" s="5"/>
      <c r="JC722" s="4"/>
      <c r="JD722" s="6"/>
      <c r="JE722" s="4"/>
      <c r="JF722" s="6"/>
      <c r="JG722" s="5"/>
      <c r="JH722" s="5"/>
      <c r="JI722" s="4"/>
      <c r="JJ722" s="6"/>
      <c r="JK722" s="4"/>
      <c r="JL722" s="6"/>
      <c r="JM722" s="5"/>
      <c r="JN722" s="5"/>
      <c r="JO722" s="4"/>
      <c r="JP722" s="6"/>
      <c r="JQ722" s="4"/>
      <c r="JR722" s="6"/>
      <c r="JS722" s="5"/>
      <c r="JT722" s="5"/>
      <c r="JU722" s="4"/>
      <c r="JV722" s="6"/>
      <c r="JW722" s="4"/>
      <c r="JX722" s="6"/>
      <c r="JY722" s="5"/>
      <c r="JZ722" s="5"/>
      <c r="KA722" s="4"/>
      <c r="KB722" s="6"/>
      <c r="KC722" s="4"/>
      <c r="KD722" s="6"/>
      <c r="KE722" s="5"/>
      <c r="KF722" s="5"/>
      <c r="KG722" s="4"/>
      <c r="KH722" s="6"/>
      <c r="KI722" s="4"/>
      <c r="KJ722" s="6"/>
      <c r="KK722" s="5"/>
      <c r="KL722" s="5"/>
    </row>
    <row r="723">
      <c r="A723" s="3" t="s">
        <v>85</v>
      </c>
      <c r="B723" s="3" t="s">
        <v>712</v>
      </c>
      <c r="C723" s="3" t="s">
        <v>586</v>
      </c>
      <c r="D723" s="3" t="s">
        <v>712</v>
      </c>
      <c r="E723" s="3" t="s">
        <v>948</v>
      </c>
      <c r="F723" s="3" t="s">
        <v>104</v>
      </c>
      <c r="G723" s="3" t="s">
        <v>104</v>
      </c>
      <c r="H723" s="3" t="s">
        <v>104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/>
      <c r="R723" s="6"/>
      <c r="S723" s="4"/>
      <c r="T723" s="6"/>
      <c r="U723" s="5"/>
      <c r="V723" s="5"/>
      <c r="W723" s="4"/>
      <c r="X723" s="6"/>
      <c r="Y723" s="4"/>
      <c r="Z723" s="6"/>
      <c r="AA723" s="5"/>
      <c r="AB723" s="5"/>
      <c r="AC723" s="4"/>
      <c r="AD723" s="6"/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  <c r="AU723" s="4"/>
      <c r="AV723" s="6"/>
      <c r="AW723" s="4"/>
      <c r="AX723" s="6"/>
      <c r="AY723" s="5"/>
      <c r="AZ723" s="5"/>
      <c r="BA723" s="4"/>
      <c r="BB723" s="6"/>
      <c r="BC723" s="4"/>
      <c r="BD723" s="6"/>
      <c r="BE723" s="5"/>
      <c r="BF723" s="5"/>
      <c r="BG723" s="4"/>
      <c r="BH723" s="6"/>
      <c r="BI723" s="4"/>
      <c r="BJ723" s="6"/>
      <c r="BK723" s="5"/>
      <c r="BL723" s="5"/>
      <c r="BM723" s="4"/>
      <c r="BN723" s="6"/>
      <c r="BO723" s="4"/>
      <c r="BP723" s="6"/>
      <c r="BQ723" s="5"/>
      <c r="BR723" s="5"/>
      <c r="BS723" s="4"/>
      <c r="BT723" s="6"/>
      <c r="BU723" s="4"/>
      <c r="BV723" s="6"/>
      <c r="BW723" s="5"/>
      <c r="BX723" s="5"/>
      <c r="BY723" s="4"/>
      <c r="BZ723" s="6"/>
      <c r="CA723" s="4"/>
      <c r="CB723" s="6"/>
      <c r="CC723" s="5"/>
      <c r="CD723" s="5"/>
      <c r="CE723" s="4"/>
      <c r="CF723" s="6"/>
      <c r="CG723" s="4"/>
      <c r="CH723" s="6"/>
      <c r="CI723" s="5"/>
      <c r="CJ723" s="5"/>
      <c r="CK723" s="4"/>
      <c r="CL723" s="6"/>
      <c r="CM723" s="4"/>
      <c r="CN723" s="6"/>
      <c r="CO723" s="5"/>
      <c r="CP723" s="5"/>
      <c r="CQ723" s="4"/>
      <c r="CR723" s="6"/>
      <c r="CS723" s="4"/>
      <c r="CT723" s="6"/>
      <c r="CU723" s="5"/>
      <c r="CV723" s="5"/>
      <c r="CW723" s="4"/>
      <c r="CX723" s="6"/>
      <c r="CY723" s="4"/>
      <c r="CZ723" s="6"/>
      <c r="DA723" s="5"/>
      <c r="DB723" s="5"/>
      <c r="DC723" s="4"/>
      <c r="DD723" s="6"/>
      <c r="DE723" s="4"/>
      <c r="DF723" s="6"/>
      <c r="DG723" s="5"/>
      <c r="DH723" s="5"/>
      <c r="DI723" s="4"/>
      <c r="DJ723" s="6"/>
      <c r="DK723" s="4"/>
      <c r="DL723" s="6"/>
      <c r="DM723" s="5"/>
      <c r="DN723" s="5"/>
      <c r="DO723" s="4"/>
      <c r="DP723" s="6"/>
      <c r="DQ723" s="4"/>
      <c r="DR723" s="6"/>
      <c r="DS723" s="5"/>
      <c r="DT723" s="5"/>
      <c r="DU723" s="4"/>
      <c r="DV723" s="6"/>
      <c r="DW723" s="4"/>
      <c r="DX723" s="6"/>
      <c r="DY723" s="5"/>
      <c r="DZ723" s="5"/>
      <c r="EA723" s="4"/>
      <c r="EB723" s="6"/>
      <c r="EC723" s="4"/>
      <c r="ED723" s="6"/>
      <c r="EE723" s="5"/>
      <c r="EF723" s="5"/>
      <c r="EG723" s="4"/>
      <c r="EH723" s="6"/>
      <c r="EI723" s="4"/>
      <c r="EJ723" s="6"/>
      <c r="EK723" s="5"/>
      <c r="EL723" s="5"/>
      <c r="EM723" s="4"/>
      <c r="EN723" s="6"/>
      <c r="EO723" s="4"/>
      <c r="EP723" s="6"/>
      <c r="EQ723" s="5"/>
      <c r="ER723" s="5"/>
      <c r="ES723" s="4"/>
      <c r="ET723" s="6"/>
      <c r="EU723" s="4"/>
      <c r="EV723" s="6"/>
      <c r="EW723" s="5"/>
      <c r="EX723" s="5"/>
      <c r="EY723" s="4"/>
      <c r="EZ723" s="6"/>
      <c r="FA723" s="4"/>
      <c r="FB723" s="6"/>
      <c r="FC723" s="5"/>
      <c r="FD723" s="5"/>
      <c r="FE723" s="4"/>
      <c r="FF723" s="6"/>
      <c r="FG723" s="4"/>
      <c r="FH723" s="6"/>
      <c r="FI723" s="5"/>
      <c r="FJ723" s="5"/>
      <c r="FK723" s="4"/>
      <c r="FL723" s="6"/>
      <c r="FM723" s="4"/>
      <c r="FN723" s="6"/>
      <c r="FO723" s="5"/>
      <c r="FP723" s="5"/>
      <c r="FQ723" s="4"/>
      <c r="FR723" s="6"/>
      <c r="FS723" s="4"/>
      <c r="FT723" s="6"/>
      <c r="FU723" s="5"/>
      <c r="FV723" s="5"/>
      <c r="FW723" s="4"/>
      <c r="FX723" s="6"/>
      <c r="FY723" s="4"/>
      <c r="FZ723" s="6"/>
      <c r="GA723" s="5"/>
      <c r="GB723" s="5"/>
      <c r="GC723" s="4"/>
      <c r="GD723" s="6"/>
      <c r="GE723" s="4"/>
      <c r="GF723" s="6"/>
      <c r="GG723" s="5"/>
      <c r="GH723" s="5"/>
      <c r="GI723" s="4"/>
      <c r="GJ723" s="6"/>
      <c r="GK723" s="4"/>
      <c r="GL723" s="6"/>
      <c r="GM723" s="5"/>
      <c r="GN723" s="5"/>
      <c r="GO723" s="4"/>
      <c r="GP723" s="6"/>
      <c r="GQ723" s="4"/>
      <c r="GR723" s="6"/>
      <c r="GS723" s="5"/>
      <c r="GT723" s="5"/>
      <c r="GU723" s="4"/>
      <c r="GV723" s="6"/>
      <c r="GW723" s="4"/>
      <c r="GX723" s="6"/>
      <c r="GY723" s="5"/>
      <c r="GZ723" s="5"/>
      <c r="HA723" s="4"/>
      <c r="HB723" s="6"/>
      <c r="HC723" s="4"/>
      <c r="HD723" s="6"/>
      <c r="HE723" s="5"/>
      <c r="HF723" s="5"/>
      <c r="HG723" s="4"/>
      <c r="HH723" s="6"/>
      <c r="HI723" s="4"/>
      <c r="HJ723" s="6"/>
      <c r="HK723" s="5"/>
      <c r="HL723" s="5"/>
      <c r="HM723" s="4"/>
      <c r="HN723" s="6"/>
      <c r="HO723" s="4"/>
      <c r="HP723" s="6"/>
      <c r="HQ723" s="5"/>
      <c r="HR723" s="5"/>
      <c r="HS723" s="4"/>
      <c r="HT723" s="6"/>
      <c r="HU723" s="4"/>
      <c r="HV723" s="6"/>
      <c r="HW723" s="5"/>
      <c r="HX723" s="5"/>
      <c r="HY723" s="4"/>
      <c r="HZ723" s="6"/>
      <c r="IA723" s="4"/>
      <c r="IB723" s="6"/>
      <c r="IC723" s="5"/>
      <c r="ID723" s="5"/>
      <c r="IE723" s="4"/>
      <c r="IF723" s="6"/>
      <c r="IG723" s="4"/>
      <c r="IH723" s="6"/>
      <c r="II723" s="5"/>
      <c r="IJ723" s="5"/>
      <c r="IK723" s="4"/>
      <c r="IL723" s="6"/>
      <c r="IM723" s="4"/>
      <c r="IN723" s="6"/>
      <c r="IO723" s="5"/>
      <c r="IP723" s="5"/>
      <c r="IQ723" s="4"/>
      <c r="IR723" s="6"/>
      <c r="IS723" s="4"/>
      <c r="IT723" s="6"/>
      <c r="IU723" s="5"/>
      <c r="IV723" s="5"/>
      <c r="IW723" s="4"/>
      <c r="IX723" s="6"/>
      <c r="IY723" s="4"/>
      <c r="IZ723" s="6"/>
      <c r="JA723" s="5"/>
      <c r="JB723" s="5"/>
      <c r="JC723" s="4"/>
      <c r="JD723" s="6"/>
      <c r="JE723" s="4"/>
      <c r="JF723" s="6"/>
      <c r="JG723" s="5"/>
      <c r="JH723" s="5"/>
      <c r="JI723" s="4"/>
      <c r="JJ723" s="6"/>
      <c r="JK723" s="4"/>
      <c r="JL723" s="6"/>
      <c r="JM723" s="5"/>
      <c r="JN723" s="5"/>
      <c r="JO723" s="4"/>
      <c r="JP723" s="6"/>
      <c r="JQ723" s="4"/>
      <c r="JR723" s="6"/>
      <c r="JS723" s="5"/>
      <c r="JT723" s="5"/>
      <c r="JU723" s="4"/>
      <c r="JV723" s="6"/>
      <c r="JW723" s="4"/>
      <c r="JX723" s="6"/>
      <c r="JY723" s="5"/>
      <c r="JZ723" s="5"/>
      <c r="KA723" s="4"/>
      <c r="KB723" s="6"/>
      <c r="KC723" s="4"/>
      <c r="KD723" s="6"/>
      <c r="KE723" s="5"/>
      <c r="KF723" s="5"/>
      <c r="KG723" s="4"/>
      <c r="KH723" s="6"/>
      <c r="KI723" s="4"/>
      <c r="KJ723" s="6"/>
      <c r="KK723" s="5"/>
      <c r="KL723" s="5"/>
    </row>
    <row r="724">
      <c r="A724" s="3" t="s">
        <v>85</v>
      </c>
      <c r="B724" s="3" t="s">
        <v>712</v>
      </c>
      <c r="C724" s="3" t="s">
        <v>547</v>
      </c>
      <c r="D724" s="3" t="s">
        <v>787</v>
      </c>
      <c r="E724" s="3" t="s">
        <v>925</v>
      </c>
      <c r="F724" s="3" t="s">
        <v>925</v>
      </c>
      <c r="G724" s="3" t="s">
        <v>925</v>
      </c>
      <c r="H724" s="3" t="s">
        <v>104</v>
      </c>
      <c r="I724" s="4"/>
      <c r="J724" s="4">
        <f>=ROUNDDOWN({0},0)</f>
      </c>
      <c r="K724" s="4">
        <v>840</v>
      </c>
      <c r="L724" s="5">
        <v>1</v>
      </c>
      <c r="M724" s="4"/>
      <c r="N724" s="4">
        <f>=ROUNDDOWN({0},0)</f>
      </c>
      <c r="O724" s="4"/>
      <c r="P724" s="5"/>
      <c r="Q724" s="4">
        <v>47</v>
      </c>
      <c r="R724" s="6">
        <v>670.42</v>
      </c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/>
      <c r="AD724" s="6"/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/>
      <c r="AP724" s="6"/>
      <c r="AQ724" s="4"/>
      <c r="AR724" s="6"/>
      <c r="AS724" s="5"/>
      <c r="AT724" s="5"/>
      <c r="AU724" s="4"/>
      <c r="AV724" s="6"/>
      <c r="AW724" s="4"/>
      <c r="AX724" s="6"/>
      <c r="AY724" s="5"/>
      <c r="AZ724" s="5"/>
      <c r="BA724" s="4"/>
      <c r="BB724" s="6"/>
      <c r="BC724" s="4"/>
      <c r="BD724" s="6"/>
      <c r="BE724" s="5"/>
      <c r="BF724" s="5"/>
      <c r="BG724" s="4"/>
      <c r="BH724" s="6"/>
      <c r="BI724" s="4"/>
      <c r="BJ724" s="6"/>
      <c r="BK724" s="5"/>
      <c r="BL724" s="5"/>
      <c r="BM724" s="4"/>
      <c r="BN724" s="6"/>
      <c r="BO724" s="4"/>
      <c r="BP724" s="6"/>
      <c r="BQ724" s="5"/>
      <c r="BR724" s="5"/>
      <c r="BS724" s="4"/>
      <c r="BT724" s="6"/>
      <c r="BU724" s="4"/>
      <c r="BV724" s="6"/>
      <c r="BW724" s="5"/>
      <c r="BX724" s="5"/>
      <c r="BY724" s="4"/>
      <c r="BZ724" s="6"/>
      <c r="CA724" s="4"/>
      <c r="CB724" s="6"/>
      <c r="CC724" s="5"/>
      <c r="CD724" s="5"/>
      <c r="CE724" s="4"/>
      <c r="CF724" s="6"/>
      <c r="CG724" s="4"/>
      <c r="CH724" s="6"/>
      <c r="CI724" s="5"/>
      <c r="CJ724" s="5"/>
      <c r="CK724" s="4"/>
      <c r="CL724" s="6"/>
      <c r="CM724" s="4"/>
      <c r="CN724" s="6"/>
      <c r="CO724" s="5"/>
      <c r="CP724" s="5"/>
      <c r="CQ724" s="4"/>
      <c r="CR724" s="6"/>
      <c r="CS724" s="4"/>
      <c r="CT724" s="6"/>
      <c r="CU724" s="5"/>
      <c r="CV724" s="5"/>
      <c r="CW724" s="4"/>
      <c r="CX724" s="6"/>
      <c r="CY724" s="4"/>
      <c r="CZ724" s="6"/>
      <c r="DA724" s="5"/>
      <c r="DB724" s="5"/>
      <c r="DC724" s="4"/>
      <c r="DD724" s="6"/>
      <c r="DE724" s="4"/>
      <c r="DF724" s="6"/>
      <c r="DG724" s="5"/>
      <c r="DH724" s="5"/>
      <c r="DI724" s="4">
        <v>47</v>
      </c>
      <c r="DJ724" s="6">
        <v>670.42</v>
      </c>
      <c r="DK724" s="4"/>
      <c r="DL724" s="6"/>
      <c r="DM724" s="5"/>
      <c r="DN724" s="5"/>
      <c r="DO724" s="4"/>
      <c r="DP724" s="6"/>
      <c r="DQ724" s="4"/>
      <c r="DR724" s="6"/>
      <c r="DS724" s="5"/>
      <c r="DT724" s="5"/>
      <c r="DU724" s="4"/>
      <c r="DV724" s="6"/>
      <c r="DW724" s="4"/>
      <c r="DX724" s="6"/>
      <c r="DY724" s="5"/>
      <c r="DZ724" s="5"/>
      <c r="EA724" s="4"/>
      <c r="EB724" s="6"/>
      <c r="EC724" s="4"/>
      <c r="ED724" s="6"/>
      <c r="EE724" s="5"/>
      <c r="EF724" s="5"/>
      <c r="EG724" s="4"/>
      <c r="EH724" s="6"/>
      <c r="EI724" s="4"/>
      <c r="EJ724" s="6"/>
      <c r="EK724" s="5"/>
      <c r="EL724" s="5"/>
      <c r="EM724" s="4"/>
      <c r="EN724" s="6"/>
      <c r="EO724" s="4"/>
      <c r="EP724" s="6"/>
      <c r="EQ724" s="5"/>
      <c r="ER724" s="5"/>
      <c r="ES724" s="4"/>
      <c r="ET724" s="6"/>
      <c r="EU724" s="4"/>
      <c r="EV724" s="6"/>
      <c r="EW724" s="5"/>
      <c r="EX724" s="5"/>
      <c r="EY724" s="4"/>
      <c r="EZ724" s="6"/>
      <c r="FA724" s="4"/>
      <c r="FB724" s="6"/>
      <c r="FC724" s="5"/>
      <c r="FD724" s="5"/>
      <c r="FE724" s="4"/>
      <c r="FF724" s="6"/>
      <c r="FG724" s="4"/>
      <c r="FH724" s="6"/>
      <c r="FI724" s="5"/>
      <c r="FJ724" s="5"/>
      <c r="FK724" s="4"/>
      <c r="FL724" s="6"/>
      <c r="FM724" s="4"/>
      <c r="FN724" s="6"/>
      <c r="FO724" s="5"/>
      <c r="FP724" s="5"/>
      <c r="FQ724" s="4"/>
      <c r="FR724" s="6"/>
      <c r="FS724" s="4"/>
      <c r="FT724" s="6"/>
      <c r="FU724" s="5"/>
      <c r="FV724" s="5"/>
      <c r="FW724" s="4"/>
      <c r="FX724" s="6"/>
      <c r="FY724" s="4"/>
      <c r="FZ724" s="6"/>
      <c r="GA724" s="5"/>
      <c r="GB724" s="5"/>
      <c r="GC724" s="4"/>
      <c r="GD724" s="6"/>
      <c r="GE724" s="4"/>
      <c r="GF724" s="6"/>
      <c r="GG724" s="5"/>
      <c r="GH724" s="5"/>
      <c r="GI724" s="4"/>
      <c r="GJ724" s="6"/>
      <c r="GK724" s="4"/>
      <c r="GL724" s="6"/>
      <c r="GM724" s="5"/>
      <c r="GN724" s="5"/>
      <c r="GO724" s="4"/>
      <c r="GP724" s="6"/>
      <c r="GQ724" s="4"/>
      <c r="GR724" s="6"/>
      <c r="GS724" s="5"/>
      <c r="GT724" s="5"/>
      <c r="GU724" s="4"/>
      <c r="GV724" s="6"/>
      <c r="GW724" s="4"/>
      <c r="GX724" s="6"/>
      <c r="GY724" s="5"/>
      <c r="GZ724" s="5"/>
      <c r="HA724" s="4"/>
      <c r="HB724" s="6"/>
      <c r="HC724" s="4"/>
      <c r="HD724" s="6"/>
      <c r="HE724" s="5"/>
      <c r="HF724" s="5"/>
      <c r="HG724" s="4"/>
      <c r="HH724" s="6"/>
      <c r="HI724" s="4"/>
      <c r="HJ724" s="6"/>
      <c r="HK724" s="5"/>
      <c r="HL724" s="5"/>
      <c r="HM724" s="4"/>
      <c r="HN724" s="6"/>
      <c r="HO724" s="4"/>
      <c r="HP724" s="6"/>
      <c r="HQ724" s="5"/>
      <c r="HR724" s="5"/>
      <c r="HS724" s="4"/>
      <c r="HT724" s="6"/>
      <c r="HU724" s="4"/>
      <c r="HV724" s="6"/>
      <c r="HW724" s="5"/>
      <c r="HX724" s="5"/>
      <c r="HY724" s="4"/>
      <c r="HZ724" s="6"/>
      <c r="IA724" s="4"/>
      <c r="IB724" s="6"/>
      <c r="IC724" s="5"/>
      <c r="ID724" s="5"/>
      <c r="IE724" s="4"/>
      <c r="IF724" s="6"/>
      <c r="IG724" s="4"/>
      <c r="IH724" s="6"/>
      <c r="II724" s="5"/>
      <c r="IJ724" s="5"/>
      <c r="IK724" s="4"/>
      <c r="IL724" s="6"/>
      <c r="IM724" s="4"/>
      <c r="IN724" s="6"/>
      <c r="IO724" s="5"/>
      <c r="IP724" s="5"/>
      <c r="IQ724" s="4"/>
      <c r="IR724" s="6"/>
      <c r="IS724" s="4"/>
      <c r="IT724" s="6"/>
      <c r="IU724" s="5"/>
      <c r="IV724" s="5"/>
      <c r="IW724" s="4"/>
      <c r="IX724" s="6"/>
      <c r="IY724" s="4"/>
      <c r="IZ724" s="6"/>
      <c r="JA724" s="5"/>
      <c r="JB724" s="5"/>
      <c r="JC724" s="4"/>
      <c r="JD724" s="6"/>
      <c r="JE724" s="4"/>
      <c r="JF724" s="6"/>
      <c r="JG724" s="5"/>
      <c r="JH724" s="5"/>
      <c r="JI724" s="4"/>
      <c r="JJ724" s="6"/>
      <c r="JK724" s="4"/>
      <c r="JL724" s="6"/>
      <c r="JM724" s="5"/>
      <c r="JN724" s="5"/>
      <c r="JO724" s="4"/>
      <c r="JP724" s="6"/>
      <c r="JQ724" s="4"/>
      <c r="JR724" s="6"/>
      <c r="JS724" s="5"/>
      <c r="JT724" s="5"/>
      <c r="JU724" s="4"/>
      <c r="JV724" s="6"/>
      <c r="JW724" s="4"/>
      <c r="JX724" s="6"/>
      <c r="JY724" s="5"/>
      <c r="JZ724" s="5"/>
      <c r="KA724" s="4"/>
      <c r="KB724" s="6"/>
      <c r="KC724" s="4"/>
      <c r="KD724" s="6"/>
      <c r="KE724" s="5"/>
      <c r="KF724" s="5"/>
      <c r="KG724" s="4"/>
      <c r="KH724" s="6"/>
      <c r="KI724" s="4"/>
      <c r="KJ724" s="6"/>
      <c r="KK724" s="5"/>
      <c r="KL724" s="5"/>
    </row>
    <row r="725">
      <c r="A725" s="3" t="s">
        <v>85</v>
      </c>
      <c r="B725" s="3" t="s">
        <v>712</v>
      </c>
      <c r="C725" s="3" t="s">
        <v>547</v>
      </c>
      <c r="D725" s="3" t="s">
        <v>787</v>
      </c>
      <c r="E725" s="3" t="s">
        <v>926</v>
      </c>
      <c r="F725" s="3" t="s">
        <v>926</v>
      </c>
      <c r="G725" s="3" t="s">
        <v>926</v>
      </c>
      <c r="H725" s="3" t="s">
        <v>104</v>
      </c>
      <c r="I725" s="4"/>
      <c r="J725" s="4">
        <f>=ROUNDDOWN({0},0)</f>
      </c>
      <c r="K725" s="4">
        <v>2180</v>
      </c>
      <c r="L725" s="5">
        <v>1</v>
      </c>
      <c r="M725" s="4"/>
      <c r="N725" s="4">
        <f>=ROUNDDOWN({0},0)</f>
      </c>
      <c r="O725" s="4"/>
      <c r="P725" s="5"/>
      <c r="Q725" s="4">
        <v>7</v>
      </c>
      <c r="R725" s="6">
        <v>79.11</v>
      </c>
      <c r="S725" s="4"/>
      <c r="T725" s="6"/>
      <c r="U725" s="5"/>
      <c r="V725" s="5"/>
      <c r="W725" s="4"/>
      <c r="X725" s="6"/>
      <c r="Y725" s="4"/>
      <c r="Z725" s="6"/>
      <c r="AA725" s="5"/>
      <c r="AB725" s="5"/>
      <c r="AC725" s="4"/>
      <c r="AD725" s="6"/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  <c r="AU725" s="4"/>
      <c r="AV725" s="6"/>
      <c r="AW725" s="4"/>
      <c r="AX725" s="6"/>
      <c r="AY725" s="5"/>
      <c r="AZ725" s="5"/>
      <c r="BA725" s="4"/>
      <c r="BB725" s="6"/>
      <c r="BC725" s="4"/>
      <c r="BD725" s="6"/>
      <c r="BE725" s="5"/>
      <c r="BF725" s="5"/>
      <c r="BG725" s="4"/>
      <c r="BH725" s="6"/>
      <c r="BI725" s="4"/>
      <c r="BJ725" s="6"/>
      <c r="BK725" s="5"/>
      <c r="BL725" s="5"/>
      <c r="BM725" s="4"/>
      <c r="BN725" s="6"/>
      <c r="BO725" s="4"/>
      <c r="BP725" s="6"/>
      <c r="BQ725" s="5"/>
      <c r="BR725" s="5"/>
      <c r="BS725" s="4"/>
      <c r="BT725" s="6"/>
      <c r="BU725" s="4"/>
      <c r="BV725" s="6"/>
      <c r="BW725" s="5"/>
      <c r="BX725" s="5"/>
      <c r="BY725" s="4"/>
      <c r="BZ725" s="6"/>
      <c r="CA725" s="4"/>
      <c r="CB725" s="6"/>
      <c r="CC725" s="5"/>
      <c r="CD725" s="5"/>
      <c r="CE725" s="4"/>
      <c r="CF725" s="6"/>
      <c r="CG725" s="4"/>
      <c r="CH725" s="6"/>
      <c r="CI725" s="5"/>
      <c r="CJ725" s="5"/>
      <c r="CK725" s="4"/>
      <c r="CL725" s="6"/>
      <c r="CM725" s="4"/>
      <c r="CN725" s="6"/>
      <c r="CO725" s="5"/>
      <c r="CP725" s="5"/>
      <c r="CQ725" s="4"/>
      <c r="CR725" s="6"/>
      <c r="CS725" s="4"/>
      <c r="CT725" s="6"/>
      <c r="CU725" s="5"/>
      <c r="CV725" s="5"/>
      <c r="CW725" s="4"/>
      <c r="CX725" s="6"/>
      <c r="CY725" s="4"/>
      <c r="CZ725" s="6"/>
      <c r="DA725" s="5"/>
      <c r="DB725" s="5"/>
      <c r="DC725" s="4"/>
      <c r="DD725" s="6"/>
      <c r="DE725" s="4"/>
      <c r="DF725" s="6"/>
      <c r="DG725" s="5"/>
      <c r="DH725" s="5"/>
      <c r="DI725" s="4">
        <v>7</v>
      </c>
      <c r="DJ725" s="6">
        <v>79.11</v>
      </c>
      <c r="DK725" s="4"/>
      <c r="DL725" s="6"/>
      <c r="DM725" s="5"/>
      <c r="DN725" s="5"/>
      <c r="DO725" s="4"/>
      <c r="DP725" s="6"/>
      <c r="DQ725" s="4"/>
      <c r="DR725" s="6"/>
      <c r="DS725" s="5"/>
      <c r="DT725" s="5"/>
      <c r="DU725" s="4"/>
      <c r="DV725" s="6"/>
      <c r="DW725" s="4"/>
      <c r="DX725" s="6"/>
      <c r="DY725" s="5"/>
      <c r="DZ725" s="5"/>
      <c r="EA725" s="4"/>
      <c r="EB725" s="6"/>
      <c r="EC725" s="4"/>
      <c r="ED725" s="6"/>
      <c r="EE725" s="5"/>
      <c r="EF725" s="5"/>
      <c r="EG725" s="4"/>
      <c r="EH725" s="6"/>
      <c r="EI725" s="4"/>
      <c r="EJ725" s="6"/>
      <c r="EK725" s="5"/>
      <c r="EL725" s="5"/>
      <c r="EM725" s="4"/>
      <c r="EN725" s="6"/>
      <c r="EO725" s="4"/>
      <c r="EP725" s="6"/>
      <c r="EQ725" s="5"/>
      <c r="ER725" s="5"/>
      <c r="ES725" s="4"/>
      <c r="ET725" s="6"/>
      <c r="EU725" s="4"/>
      <c r="EV725" s="6"/>
      <c r="EW725" s="5"/>
      <c r="EX725" s="5"/>
      <c r="EY725" s="4"/>
      <c r="EZ725" s="6"/>
      <c r="FA725" s="4"/>
      <c r="FB725" s="6"/>
      <c r="FC725" s="5"/>
      <c r="FD725" s="5"/>
      <c r="FE725" s="4"/>
      <c r="FF725" s="6"/>
      <c r="FG725" s="4"/>
      <c r="FH725" s="6"/>
      <c r="FI725" s="5"/>
      <c r="FJ725" s="5"/>
      <c r="FK725" s="4"/>
      <c r="FL725" s="6"/>
      <c r="FM725" s="4"/>
      <c r="FN725" s="6"/>
      <c r="FO725" s="5"/>
      <c r="FP725" s="5"/>
      <c r="FQ725" s="4"/>
      <c r="FR725" s="6"/>
      <c r="FS725" s="4"/>
      <c r="FT725" s="6"/>
      <c r="FU725" s="5"/>
      <c r="FV725" s="5"/>
      <c r="FW725" s="4"/>
      <c r="FX725" s="6"/>
      <c r="FY725" s="4"/>
      <c r="FZ725" s="6"/>
      <c r="GA725" s="5"/>
      <c r="GB725" s="5"/>
      <c r="GC725" s="4"/>
      <c r="GD725" s="6"/>
      <c r="GE725" s="4"/>
      <c r="GF725" s="6"/>
      <c r="GG725" s="5"/>
      <c r="GH725" s="5"/>
      <c r="GI725" s="4"/>
      <c r="GJ725" s="6"/>
      <c r="GK725" s="4"/>
      <c r="GL725" s="6"/>
      <c r="GM725" s="5"/>
      <c r="GN725" s="5"/>
      <c r="GO725" s="4"/>
      <c r="GP725" s="6"/>
      <c r="GQ725" s="4"/>
      <c r="GR725" s="6"/>
      <c r="GS725" s="5"/>
      <c r="GT725" s="5"/>
      <c r="GU725" s="4"/>
      <c r="GV725" s="6"/>
      <c r="GW725" s="4"/>
      <c r="GX725" s="6"/>
      <c r="GY725" s="5"/>
      <c r="GZ725" s="5"/>
      <c r="HA725" s="4"/>
      <c r="HB725" s="6"/>
      <c r="HC725" s="4"/>
      <c r="HD725" s="6"/>
      <c r="HE725" s="5"/>
      <c r="HF725" s="5"/>
      <c r="HG725" s="4"/>
      <c r="HH725" s="6"/>
      <c r="HI725" s="4"/>
      <c r="HJ725" s="6"/>
      <c r="HK725" s="5"/>
      <c r="HL725" s="5"/>
      <c r="HM725" s="4"/>
      <c r="HN725" s="6"/>
      <c r="HO725" s="4"/>
      <c r="HP725" s="6"/>
      <c r="HQ725" s="5"/>
      <c r="HR725" s="5"/>
      <c r="HS725" s="4"/>
      <c r="HT725" s="6"/>
      <c r="HU725" s="4"/>
      <c r="HV725" s="6"/>
      <c r="HW725" s="5"/>
      <c r="HX725" s="5"/>
      <c r="HY725" s="4"/>
      <c r="HZ725" s="6"/>
      <c r="IA725" s="4"/>
      <c r="IB725" s="6"/>
      <c r="IC725" s="5"/>
      <c r="ID725" s="5"/>
      <c r="IE725" s="4"/>
      <c r="IF725" s="6"/>
      <c r="IG725" s="4"/>
      <c r="IH725" s="6"/>
      <c r="II725" s="5"/>
      <c r="IJ725" s="5"/>
      <c r="IK725" s="4"/>
      <c r="IL725" s="6"/>
      <c r="IM725" s="4"/>
      <c r="IN725" s="6"/>
      <c r="IO725" s="5"/>
      <c r="IP725" s="5"/>
      <c r="IQ725" s="4"/>
      <c r="IR725" s="6"/>
      <c r="IS725" s="4"/>
      <c r="IT725" s="6"/>
      <c r="IU725" s="5"/>
      <c r="IV725" s="5"/>
      <c r="IW725" s="4"/>
      <c r="IX725" s="6"/>
      <c r="IY725" s="4"/>
      <c r="IZ725" s="6"/>
      <c r="JA725" s="5"/>
      <c r="JB725" s="5"/>
      <c r="JC725" s="4"/>
      <c r="JD725" s="6"/>
      <c r="JE725" s="4"/>
      <c r="JF725" s="6"/>
      <c r="JG725" s="5"/>
      <c r="JH725" s="5"/>
      <c r="JI725" s="4"/>
      <c r="JJ725" s="6"/>
      <c r="JK725" s="4"/>
      <c r="JL725" s="6"/>
      <c r="JM725" s="5"/>
      <c r="JN725" s="5"/>
      <c r="JO725" s="4"/>
      <c r="JP725" s="6"/>
      <c r="JQ725" s="4"/>
      <c r="JR725" s="6"/>
      <c r="JS725" s="5"/>
      <c r="JT725" s="5"/>
      <c r="JU725" s="4"/>
      <c r="JV725" s="6"/>
      <c r="JW725" s="4"/>
      <c r="JX725" s="6"/>
      <c r="JY725" s="5"/>
      <c r="JZ725" s="5"/>
      <c r="KA725" s="4"/>
      <c r="KB725" s="6"/>
      <c r="KC725" s="4"/>
      <c r="KD725" s="6"/>
      <c r="KE725" s="5"/>
      <c r="KF725" s="5"/>
      <c r="KG725" s="4"/>
      <c r="KH725" s="6"/>
      <c r="KI725" s="4"/>
      <c r="KJ725" s="6"/>
      <c r="KK725" s="5"/>
      <c r="KL725" s="5"/>
    </row>
    <row r="726">
      <c r="A726" s="3" t="s">
        <v>85</v>
      </c>
      <c r="B726" s="3" t="s">
        <v>712</v>
      </c>
      <c r="C726" s="3" t="s">
        <v>547</v>
      </c>
      <c r="D726" s="3" t="s">
        <v>712</v>
      </c>
      <c r="E726" s="3" t="s">
        <v>928</v>
      </c>
      <c r="F726" s="3" t="s">
        <v>104</v>
      </c>
      <c r="G726" s="3" t="s">
        <v>104</v>
      </c>
      <c r="H726" s="3" t="s">
        <v>104</v>
      </c>
      <c r="I726" s="4"/>
      <c r="J726" s="4">
        <f>=ROUNDDOWN({0},0)</f>
      </c>
      <c r="K726" s="4"/>
      <c r="L726" s="5"/>
      <c r="M726" s="4"/>
      <c r="N726" s="4">
        <f>=ROUNDDOWN({0},0)</f>
      </c>
      <c r="O726" s="4"/>
      <c r="P726" s="5"/>
      <c r="Q726" s="4"/>
      <c r="R726" s="6"/>
      <c r="S726" s="4"/>
      <c r="T726" s="6"/>
      <c r="U726" s="5"/>
      <c r="V726" s="5"/>
      <c r="W726" s="4"/>
      <c r="X726" s="6"/>
      <c r="Y726" s="4"/>
      <c r="Z726" s="6"/>
      <c r="AA726" s="5"/>
      <c r="AB726" s="5"/>
      <c r="AC726" s="4"/>
      <c r="AD726" s="6"/>
      <c r="AE726" s="4"/>
      <c r="AF726" s="6"/>
      <c r="AG726" s="5"/>
      <c r="AH726" s="5"/>
      <c r="AI726" s="4"/>
      <c r="AJ726" s="6"/>
      <c r="AK726" s="4"/>
      <c r="AL726" s="6"/>
      <c r="AM726" s="5"/>
      <c r="AN726" s="5"/>
      <c r="AO726" s="4"/>
      <c r="AP726" s="6"/>
      <c r="AQ726" s="4"/>
      <c r="AR726" s="6"/>
      <c r="AS726" s="5"/>
      <c r="AT726" s="5"/>
      <c r="AU726" s="4"/>
      <c r="AV726" s="6"/>
      <c r="AW726" s="4"/>
      <c r="AX726" s="6"/>
      <c r="AY726" s="5"/>
      <c r="AZ726" s="5"/>
      <c r="BA726" s="4"/>
      <c r="BB726" s="6"/>
      <c r="BC726" s="4"/>
      <c r="BD726" s="6"/>
      <c r="BE726" s="5"/>
      <c r="BF726" s="5"/>
      <c r="BG726" s="4"/>
      <c r="BH726" s="6"/>
      <c r="BI726" s="4"/>
      <c r="BJ726" s="6"/>
      <c r="BK726" s="5"/>
      <c r="BL726" s="5"/>
      <c r="BM726" s="4"/>
      <c r="BN726" s="6"/>
      <c r="BO726" s="4"/>
      <c r="BP726" s="6"/>
      <c r="BQ726" s="5"/>
      <c r="BR726" s="5"/>
      <c r="BS726" s="4"/>
      <c r="BT726" s="6"/>
      <c r="BU726" s="4"/>
      <c r="BV726" s="6"/>
      <c r="BW726" s="5"/>
      <c r="BX726" s="5"/>
      <c r="BY726" s="4"/>
      <c r="BZ726" s="6"/>
      <c r="CA726" s="4"/>
      <c r="CB726" s="6"/>
      <c r="CC726" s="5"/>
      <c r="CD726" s="5"/>
      <c r="CE726" s="4"/>
      <c r="CF726" s="6"/>
      <c r="CG726" s="4"/>
      <c r="CH726" s="6"/>
      <c r="CI726" s="5"/>
      <c r="CJ726" s="5"/>
      <c r="CK726" s="4"/>
      <c r="CL726" s="6"/>
      <c r="CM726" s="4"/>
      <c r="CN726" s="6"/>
      <c r="CO726" s="5"/>
      <c r="CP726" s="5"/>
      <c r="CQ726" s="4"/>
      <c r="CR726" s="6"/>
      <c r="CS726" s="4"/>
      <c r="CT726" s="6"/>
      <c r="CU726" s="5"/>
      <c r="CV726" s="5"/>
      <c r="CW726" s="4"/>
      <c r="CX726" s="6"/>
      <c r="CY726" s="4"/>
      <c r="CZ726" s="6"/>
      <c r="DA726" s="5"/>
      <c r="DB726" s="5"/>
      <c r="DC726" s="4"/>
      <c r="DD726" s="6"/>
      <c r="DE726" s="4"/>
      <c r="DF726" s="6"/>
      <c r="DG726" s="5"/>
      <c r="DH726" s="5"/>
      <c r="DI726" s="4"/>
      <c r="DJ726" s="6"/>
      <c r="DK726" s="4"/>
      <c r="DL726" s="6"/>
      <c r="DM726" s="5"/>
      <c r="DN726" s="5"/>
      <c r="DO726" s="4"/>
      <c r="DP726" s="6"/>
      <c r="DQ726" s="4"/>
      <c r="DR726" s="6"/>
      <c r="DS726" s="5"/>
      <c r="DT726" s="5"/>
      <c r="DU726" s="4"/>
      <c r="DV726" s="6"/>
      <c r="DW726" s="4"/>
      <c r="DX726" s="6"/>
      <c r="DY726" s="5"/>
      <c r="DZ726" s="5"/>
      <c r="EA726" s="4"/>
      <c r="EB726" s="6"/>
      <c r="EC726" s="4"/>
      <c r="ED726" s="6"/>
      <c r="EE726" s="5"/>
      <c r="EF726" s="5"/>
      <c r="EG726" s="4"/>
      <c r="EH726" s="6"/>
      <c r="EI726" s="4"/>
      <c r="EJ726" s="6"/>
      <c r="EK726" s="5"/>
      <c r="EL726" s="5"/>
      <c r="EM726" s="4"/>
      <c r="EN726" s="6"/>
      <c r="EO726" s="4"/>
      <c r="EP726" s="6"/>
      <c r="EQ726" s="5"/>
      <c r="ER726" s="5"/>
      <c r="ES726" s="4"/>
      <c r="ET726" s="6"/>
      <c r="EU726" s="4"/>
      <c r="EV726" s="6"/>
      <c r="EW726" s="5"/>
      <c r="EX726" s="5"/>
      <c r="EY726" s="4"/>
      <c r="EZ726" s="6"/>
      <c r="FA726" s="4"/>
      <c r="FB726" s="6"/>
      <c r="FC726" s="5"/>
      <c r="FD726" s="5"/>
      <c r="FE726" s="4"/>
      <c r="FF726" s="6"/>
      <c r="FG726" s="4"/>
      <c r="FH726" s="6"/>
      <c r="FI726" s="5"/>
      <c r="FJ726" s="5"/>
      <c r="FK726" s="4"/>
      <c r="FL726" s="6"/>
      <c r="FM726" s="4"/>
      <c r="FN726" s="6"/>
      <c r="FO726" s="5"/>
      <c r="FP726" s="5"/>
      <c r="FQ726" s="4"/>
      <c r="FR726" s="6"/>
      <c r="FS726" s="4"/>
      <c r="FT726" s="6"/>
      <c r="FU726" s="5"/>
      <c r="FV726" s="5"/>
      <c r="FW726" s="4"/>
      <c r="FX726" s="6"/>
      <c r="FY726" s="4"/>
      <c r="FZ726" s="6"/>
      <c r="GA726" s="5"/>
      <c r="GB726" s="5"/>
      <c r="GC726" s="4"/>
      <c r="GD726" s="6"/>
      <c r="GE726" s="4"/>
      <c r="GF726" s="6"/>
      <c r="GG726" s="5"/>
      <c r="GH726" s="5"/>
      <c r="GI726" s="4"/>
      <c r="GJ726" s="6"/>
      <c r="GK726" s="4"/>
      <c r="GL726" s="6"/>
      <c r="GM726" s="5"/>
      <c r="GN726" s="5"/>
      <c r="GO726" s="4"/>
      <c r="GP726" s="6"/>
      <c r="GQ726" s="4"/>
      <c r="GR726" s="6"/>
      <c r="GS726" s="5"/>
      <c r="GT726" s="5"/>
      <c r="GU726" s="4"/>
      <c r="GV726" s="6"/>
      <c r="GW726" s="4"/>
      <c r="GX726" s="6"/>
      <c r="GY726" s="5"/>
      <c r="GZ726" s="5"/>
      <c r="HA726" s="4"/>
      <c r="HB726" s="6"/>
      <c r="HC726" s="4"/>
      <c r="HD726" s="6"/>
      <c r="HE726" s="5"/>
      <c r="HF726" s="5"/>
      <c r="HG726" s="4"/>
      <c r="HH726" s="6"/>
      <c r="HI726" s="4"/>
      <c r="HJ726" s="6"/>
      <c r="HK726" s="5"/>
      <c r="HL726" s="5"/>
      <c r="HM726" s="4"/>
      <c r="HN726" s="6"/>
      <c r="HO726" s="4"/>
      <c r="HP726" s="6"/>
      <c r="HQ726" s="5"/>
      <c r="HR726" s="5"/>
      <c r="HS726" s="4"/>
      <c r="HT726" s="6"/>
      <c r="HU726" s="4"/>
      <c r="HV726" s="6"/>
      <c r="HW726" s="5"/>
      <c r="HX726" s="5"/>
      <c r="HY726" s="4"/>
      <c r="HZ726" s="6"/>
      <c r="IA726" s="4"/>
      <c r="IB726" s="6"/>
      <c r="IC726" s="5"/>
      <c r="ID726" s="5"/>
      <c r="IE726" s="4"/>
      <c r="IF726" s="6"/>
      <c r="IG726" s="4"/>
      <c r="IH726" s="6"/>
      <c r="II726" s="5"/>
      <c r="IJ726" s="5"/>
      <c r="IK726" s="4"/>
      <c r="IL726" s="6"/>
      <c r="IM726" s="4"/>
      <c r="IN726" s="6"/>
      <c r="IO726" s="5"/>
      <c r="IP726" s="5"/>
      <c r="IQ726" s="4"/>
      <c r="IR726" s="6"/>
      <c r="IS726" s="4"/>
      <c r="IT726" s="6"/>
      <c r="IU726" s="5"/>
      <c r="IV726" s="5"/>
      <c r="IW726" s="4"/>
      <c r="IX726" s="6"/>
      <c r="IY726" s="4"/>
      <c r="IZ726" s="6"/>
      <c r="JA726" s="5"/>
      <c r="JB726" s="5"/>
      <c r="JC726" s="4"/>
      <c r="JD726" s="6"/>
      <c r="JE726" s="4"/>
      <c r="JF726" s="6"/>
      <c r="JG726" s="5"/>
      <c r="JH726" s="5"/>
      <c r="JI726" s="4"/>
      <c r="JJ726" s="6"/>
      <c r="JK726" s="4"/>
      <c r="JL726" s="6"/>
      <c r="JM726" s="5"/>
      <c r="JN726" s="5"/>
      <c r="JO726" s="4"/>
      <c r="JP726" s="6"/>
      <c r="JQ726" s="4"/>
      <c r="JR726" s="6"/>
      <c r="JS726" s="5"/>
      <c r="JT726" s="5"/>
      <c r="JU726" s="4"/>
      <c r="JV726" s="6"/>
      <c r="JW726" s="4"/>
      <c r="JX726" s="6"/>
      <c r="JY726" s="5"/>
      <c r="JZ726" s="5"/>
      <c r="KA726" s="4"/>
      <c r="KB726" s="6"/>
      <c r="KC726" s="4"/>
      <c r="KD726" s="6"/>
      <c r="KE726" s="5"/>
      <c r="KF726" s="5"/>
      <c r="KG726" s="4"/>
      <c r="KH726" s="6"/>
      <c r="KI726" s="4"/>
      <c r="KJ726" s="6"/>
      <c r="KK726" s="5"/>
      <c r="KL726" s="5"/>
    </row>
    <row r="727">
      <c r="A727" s="3" t="s">
        <v>85</v>
      </c>
      <c r="B727" s="3" t="s">
        <v>712</v>
      </c>
      <c r="C727" s="3" t="s">
        <v>547</v>
      </c>
      <c r="D727" s="3" t="s">
        <v>712</v>
      </c>
      <c r="E727" s="3" t="s">
        <v>949</v>
      </c>
      <c r="F727" s="3" t="s">
        <v>104</v>
      </c>
      <c r="G727" s="3" t="s">
        <v>104</v>
      </c>
      <c r="H727" s="3" t="s">
        <v>104</v>
      </c>
      <c r="I727" s="4"/>
      <c r="J727" s="4">
        <f>=ROUNDDOWN({0},0)</f>
      </c>
      <c r="K727" s="4"/>
      <c r="L727" s="5"/>
      <c r="M727" s="4"/>
      <c r="N727" s="4">
        <f>=ROUNDDOWN({0},0)</f>
      </c>
      <c r="O727" s="4"/>
      <c r="P727" s="5"/>
      <c r="Q727" s="4"/>
      <c r="R727" s="6"/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/>
      <c r="AD727" s="6"/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  <c r="AU727" s="4"/>
      <c r="AV727" s="6"/>
      <c r="AW727" s="4"/>
      <c r="AX727" s="6"/>
      <c r="AY727" s="5"/>
      <c r="AZ727" s="5"/>
      <c r="BA727" s="4"/>
      <c r="BB727" s="6"/>
      <c r="BC727" s="4"/>
      <c r="BD727" s="6"/>
      <c r="BE727" s="5"/>
      <c r="BF727" s="5"/>
      <c r="BG727" s="4"/>
      <c r="BH727" s="6"/>
      <c r="BI727" s="4"/>
      <c r="BJ727" s="6"/>
      <c r="BK727" s="5"/>
      <c r="BL727" s="5"/>
      <c r="BM727" s="4"/>
      <c r="BN727" s="6"/>
      <c r="BO727" s="4"/>
      <c r="BP727" s="6"/>
      <c r="BQ727" s="5"/>
      <c r="BR727" s="5"/>
      <c r="BS727" s="4"/>
      <c r="BT727" s="6"/>
      <c r="BU727" s="4"/>
      <c r="BV727" s="6"/>
      <c r="BW727" s="5"/>
      <c r="BX727" s="5"/>
      <c r="BY727" s="4"/>
      <c r="BZ727" s="6"/>
      <c r="CA727" s="4"/>
      <c r="CB727" s="6"/>
      <c r="CC727" s="5"/>
      <c r="CD727" s="5"/>
      <c r="CE727" s="4"/>
      <c r="CF727" s="6"/>
      <c r="CG727" s="4"/>
      <c r="CH727" s="6"/>
      <c r="CI727" s="5"/>
      <c r="CJ727" s="5"/>
      <c r="CK727" s="4"/>
      <c r="CL727" s="6"/>
      <c r="CM727" s="4"/>
      <c r="CN727" s="6"/>
      <c r="CO727" s="5"/>
      <c r="CP727" s="5"/>
      <c r="CQ727" s="4"/>
      <c r="CR727" s="6"/>
      <c r="CS727" s="4"/>
      <c r="CT727" s="6"/>
      <c r="CU727" s="5"/>
      <c r="CV727" s="5"/>
      <c r="CW727" s="4"/>
      <c r="CX727" s="6"/>
      <c r="CY727" s="4"/>
      <c r="CZ727" s="6"/>
      <c r="DA727" s="5"/>
      <c r="DB727" s="5"/>
      <c r="DC727" s="4"/>
      <c r="DD727" s="6"/>
      <c r="DE727" s="4"/>
      <c r="DF727" s="6"/>
      <c r="DG727" s="5"/>
      <c r="DH727" s="5"/>
      <c r="DI727" s="4"/>
      <c r="DJ727" s="6"/>
      <c r="DK727" s="4"/>
      <c r="DL727" s="6"/>
      <c r="DM727" s="5"/>
      <c r="DN727" s="5"/>
      <c r="DO727" s="4"/>
      <c r="DP727" s="6"/>
      <c r="DQ727" s="4"/>
      <c r="DR727" s="6"/>
      <c r="DS727" s="5"/>
      <c r="DT727" s="5"/>
      <c r="DU727" s="4"/>
      <c r="DV727" s="6"/>
      <c r="DW727" s="4"/>
      <c r="DX727" s="6"/>
      <c r="DY727" s="5"/>
      <c r="DZ727" s="5"/>
      <c r="EA727" s="4"/>
      <c r="EB727" s="6"/>
      <c r="EC727" s="4"/>
      <c r="ED727" s="6"/>
      <c r="EE727" s="5"/>
      <c r="EF727" s="5"/>
      <c r="EG727" s="4"/>
      <c r="EH727" s="6"/>
      <c r="EI727" s="4"/>
      <c r="EJ727" s="6"/>
      <c r="EK727" s="5"/>
      <c r="EL727" s="5"/>
      <c r="EM727" s="4"/>
      <c r="EN727" s="6"/>
      <c r="EO727" s="4"/>
      <c r="EP727" s="6"/>
      <c r="EQ727" s="5"/>
      <c r="ER727" s="5"/>
      <c r="ES727" s="4"/>
      <c r="ET727" s="6"/>
      <c r="EU727" s="4"/>
      <c r="EV727" s="6"/>
      <c r="EW727" s="5"/>
      <c r="EX727" s="5"/>
      <c r="EY727" s="4"/>
      <c r="EZ727" s="6"/>
      <c r="FA727" s="4"/>
      <c r="FB727" s="6"/>
      <c r="FC727" s="5"/>
      <c r="FD727" s="5"/>
      <c r="FE727" s="4"/>
      <c r="FF727" s="6"/>
      <c r="FG727" s="4"/>
      <c r="FH727" s="6"/>
      <c r="FI727" s="5"/>
      <c r="FJ727" s="5"/>
      <c r="FK727" s="4"/>
      <c r="FL727" s="6"/>
      <c r="FM727" s="4"/>
      <c r="FN727" s="6"/>
      <c r="FO727" s="5"/>
      <c r="FP727" s="5"/>
      <c r="FQ727" s="4"/>
      <c r="FR727" s="6"/>
      <c r="FS727" s="4"/>
      <c r="FT727" s="6"/>
      <c r="FU727" s="5"/>
      <c r="FV727" s="5"/>
      <c r="FW727" s="4"/>
      <c r="FX727" s="6"/>
      <c r="FY727" s="4"/>
      <c r="FZ727" s="6"/>
      <c r="GA727" s="5"/>
      <c r="GB727" s="5"/>
      <c r="GC727" s="4"/>
      <c r="GD727" s="6"/>
      <c r="GE727" s="4"/>
      <c r="GF727" s="6"/>
      <c r="GG727" s="5"/>
      <c r="GH727" s="5"/>
      <c r="GI727" s="4"/>
      <c r="GJ727" s="6"/>
      <c r="GK727" s="4"/>
      <c r="GL727" s="6"/>
      <c r="GM727" s="5"/>
      <c r="GN727" s="5"/>
      <c r="GO727" s="4"/>
      <c r="GP727" s="6"/>
      <c r="GQ727" s="4"/>
      <c r="GR727" s="6"/>
      <c r="GS727" s="5"/>
      <c r="GT727" s="5"/>
      <c r="GU727" s="4"/>
      <c r="GV727" s="6"/>
      <c r="GW727" s="4"/>
      <c r="GX727" s="6"/>
      <c r="GY727" s="5"/>
      <c r="GZ727" s="5"/>
      <c r="HA727" s="4"/>
      <c r="HB727" s="6"/>
      <c r="HC727" s="4"/>
      <c r="HD727" s="6"/>
      <c r="HE727" s="5"/>
      <c r="HF727" s="5"/>
      <c r="HG727" s="4"/>
      <c r="HH727" s="6"/>
      <c r="HI727" s="4"/>
      <c r="HJ727" s="6"/>
      <c r="HK727" s="5"/>
      <c r="HL727" s="5"/>
      <c r="HM727" s="4"/>
      <c r="HN727" s="6"/>
      <c r="HO727" s="4"/>
      <c r="HP727" s="6"/>
      <c r="HQ727" s="5"/>
      <c r="HR727" s="5"/>
      <c r="HS727" s="4"/>
      <c r="HT727" s="6"/>
      <c r="HU727" s="4"/>
      <c r="HV727" s="6"/>
      <c r="HW727" s="5"/>
      <c r="HX727" s="5"/>
      <c r="HY727" s="4"/>
      <c r="HZ727" s="6"/>
      <c r="IA727" s="4"/>
      <c r="IB727" s="6"/>
      <c r="IC727" s="5"/>
      <c r="ID727" s="5"/>
      <c r="IE727" s="4"/>
      <c r="IF727" s="6"/>
      <c r="IG727" s="4"/>
      <c r="IH727" s="6"/>
      <c r="II727" s="5"/>
      <c r="IJ727" s="5"/>
      <c r="IK727" s="4"/>
      <c r="IL727" s="6"/>
      <c r="IM727" s="4"/>
      <c r="IN727" s="6"/>
      <c r="IO727" s="5"/>
      <c r="IP727" s="5"/>
      <c r="IQ727" s="4"/>
      <c r="IR727" s="6"/>
      <c r="IS727" s="4"/>
      <c r="IT727" s="6"/>
      <c r="IU727" s="5"/>
      <c r="IV727" s="5"/>
      <c r="IW727" s="4"/>
      <c r="IX727" s="6"/>
      <c r="IY727" s="4"/>
      <c r="IZ727" s="6"/>
      <c r="JA727" s="5"/>
      <c r="JB727" s="5"/>
      <c r="JC727" s="4"/>
      <c r="JD727" s="6"/>
      <c r="JE727" s="4"/>
      <c r="JF727" s="6"/>
      <c r="JG727" s="5"/>
      <c r="JH727" s="5"/>
      <c r="JI727" s="4"/>
      <c r="JJ727" s="6"/>
      <c r="JK727" s="4"/>
      <c r="JL727" s="6"/>
      <c r="JM727" s="5"/>
      <c r="JN727" s="5"/>
      <c r="JO727" s="4"/>
      <c r="JP727" s="6"/>
      <c r="JQ727" s="4"/>
      <c r="JR727" s="6"/>
      <c r="JS727" s="5"/>
      <c r="JT727" s="5"/>
      <c r="JU727" s="4"/>
      <c r="JV727" s="6"/>
      <c r="JW727" s="4"/>
      <c r="JX727" s="6"/>
      <c r="JY727" s="5"/>
      <c r="JZ727" s="5"/>
      <c r="KA727" s="4"/>
      <c r="KB727" s="6"/>
      <c r="KC727" s="4"/>
      <c r="KD727" s="6"/>
      <c r="KE727" s="5"/>
      <c r="KF727" s="5"/>
      <c r="KG727" s="4"/>
      <c r="KH727" s="6"/>
      <c r="KI727" s="4"/>
      <c r="KJ727" s="6"/>
      <c r="KK727" s="5"/>
      <c r="KL727" s="5"/>
    </row>
    <row r="728">
      <c r="A728" s="3" t="s">
        <v>85</v>
      </c>
      <c r="B728" s="3" t="s">
        <v>712</v>
      </c>
      <c r="C728" s="3" t="s">
        <v>547</v>
      </c>
      <c r="D728" s="3" t="s">
        <v>712</v>
      </c>
      <c r="E728" s="3" t="s">
        <v>950</v>
      </c>
      <c r="F728" s="3" t="s">
        <v>104</v>
      </c>
      <c r="G728" s="3" t="s">
        <v>104</v>
      </c>
      <c r="H728" s="3" t="s">
        <v>104</v>
      </c>
      <c r="I728" s="4"/>
      <c r="J728" s="4">
        <f>=ROUNDDOWN({0},0)</f>
      </c>
      <c r="K728" s="4"/>
      <c r="L728" s="5"/>
      <c r="M728" s="4"/>
      <c r="N728" s="4">
        <f>=ROUNDDOWN({0},0)</f>
      </c>
      <c r="O728" s="4"/>
      <c r="P728" s="5"/>
      <c r="Q728" s="4"/>
      <c r="R728" s="6"/>
      <c r="S728" s="4"/>
      <c r="T728" s="6"/>
      <c r="U728" s="5"/>
      <c r="V728" s="5"/>
      <c r="W728" s="4"/>
      <c r="X728" s="6"/>
      <c r="Y728" s="4"/>
      <c r="Z728" s="6"/>
      <c r="AA728" s="5"/>
      <c r="AB728" s="5"/>
      <c r="AC728" s="4"/>
      <c r="AD728" s="6"/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  <c r="AU728" s="4"/>
      <c r="AV728" s="6"/>
      <c r="AW728" s="4"/>
      <c r="AX728" s="6"/>
      <c r="AY728" s="5"/>
      <c r="AZ728" s="5"/>
      <c r="BA728" s="4"/>
      <c r="BB728" s="6"/>
      <c r="BC728" s="4"/>
      <c r="BD728" s="6"/>
      <c r="BE728" s="5"/>
      <c r="BF728" s="5"/>
      <c r="BG728" s="4"/>
      <c r="BH728" s="6"/>
      <c r="BI728" s="4"/>
      <c r="BJ728" s="6"/>
      <c r="BK728" s="5"/>
      <c r="BL728" s="5"/>
      <c r="BM728" s="4"/>
      <c r="BN728" s="6"/>
      <c r="BO728" s="4"/>
      <c r="BP728" s="6"/>
      <c r="BQ728" s="5"/>
      <c r="BR728" s="5"/>
      <c r="BS728" s="4"/>
      <c r="BT728" s="6"/>
      <c r="BU728" s="4"/>
      <c r="BV728" s="6"/>
      <c r="BW728" s="5"/>
      <c r="BX728" s="5"/>
      <c r="BY728" s="4"/>
      <c r="BZ728" s="6"/>
      <c r="CA728" s="4"/>
      <c r="CB728" s="6"/>
      <c r="CC728" s="5"/>
      <c r="CD728" s="5"/>
      <c r="CE728" s="4"/>
      <c r="CF728" s="6"/>
      <c r="CG728" s="4"/>
      <c r="CH728" s="6"/>
      <c r="CI728" s="5"/>
      <c r="CJ728" s="5"/>
      <c r="CK728" s="4"/>
      <c r="CL728" s="6"/>
      <c r="CM728" s="4"/>
      <c r="CN728" s="6"/>
      <c r="CO728" s="5"/>
      <c r="CP728" s="5"/>
      <c r="CQ728" s="4"/>
      <c r="CR728" s="6"/>
      <c r="CS728" s="4"/>
      <c r="CT728" s="6"/>
      <c r="CU728" s="5"/>
      <c r="CV728" s="5"/>
      <c r="CW728" s="4"/>
      <c r="CX728" s="6"/>
      <c r="CY728" s="4"/>
      <c r="CZ728" s="6"/>
      <c r="DA728" s="5"/>
      <c r="DB728" s="5"/>
      <c r="DC728" s="4"/>
      <c r="DD728" s="6"/>
      <c r="DE728" s="4"/>
      <c r="DF728" s="6"/>
      <c r="DG728" s="5"/>
      <c r="DH728" s="5"/>
      <c r="DI728" s="4"/>
      <c r="DJ728" s="6"/>
      <c r="DK728" s="4"/>
      <c r="DL728" s="6"/>
      <c r="DM728" s="5"/>
      <c r="DN728" s="5"/>
      <c r="DO728" s="4"/>
      <c r="DP728" s="6"/>
      <c r="DQ728" s="4"/>
      <c r="DR728" s="6"/>
      <c r="DS728" s="5"/>
      <c r="DT728" s="5"/>
      <c r="DU728" s="4"/>
      <c r="DV728" s="6"/>
      <c r="DW728" s="4"/>
      <c r="DX728" s="6"/>
      <c r="DY728" s="5"/>
      <c r="DZ728" s="5"/>
      <c r="EA728" s="4"/>
      <c r="EB728" s="6"/>
      <c r="EC728" s="4"/>
      <c r="ED728" s="6"/>
      <c r="EE728" s="5"/>
      <c r="EF728" s="5"/>
      <c r="EG728" s="4"/>
      <c r="EH728" s="6"/>
      <c r="EI728" s="4"/>
      <c r="EJ728" s="6"/>
      <c r="EK728" s="5"/>
      <c r="EL728" s="5"/>
      <c r="EM728" s="4"/>
      <c r="EN728" s="6"/>
      <c r="EO728" s="4"/>
      <c r="EP728" s="6"/>
      <c r="EQ728" s="5"/>
      <c r="ER728" s="5"/>
      <c r="ES728" s="4"/>
      <c r="ET728" s="6"/>
      <c r="EU728" s="4"/>
      <c r="EV728" s="6"/>
      <c r="EW728" s="5"/>
      <c r="EX728" s="5"/>
      <c r="EY728" s="4"/>
      <c r="EZ728" s="6"/>
      <c r="FA728" s="4"/>
      <c r="FB728" s="6"/>
      <c r="FC728" s="5"/>
      <c r="FD728" s="5"/>
      <c r="FE728" s="4"/>
      <c r="FF728" s="6"/>
      <c r="FG728" s="4"/>
      <c r="FH728" s="6"/>
      <c r="FI728" s="5"/>
      <c r="FJ728" s="5"/>
      <c r="FK728" s="4"/>
      <c r="FL728" s="6"/>
      <c r="FM728" s="4"/>
      <c r="FN728" s="6"/>
      <c r="FO728" s="5"/>
      <c r="FP728" s="5"/>
      <c r="FQ728" s="4"/>
      <c r="FR728" s="6"/>
      <c r="FS728" s="4"/>
      <c r="FT728" s="6"/>
      <c r="FU728" s="5"/>
      <c r="FV728" s="5"/>
      <c r="FW728" s="4"/>
      <c r="FX728" s="6"/>
      <c r="FY728" s="4"/>
      <c r="FZ728" s="6"/>
      <c r="GA728" s="5"/>
      <c r="GB728" s="5"/>
      <c r="GC728" s="4"/>
      <c r="GD728" s="6"/>
      <c r="GE728" s="4"/>
      <c r="GF728" s="6"/>
      <c r="GG728" s="5"/>
      <c r="GH728" s="5"/>
      <c r="GI728" s="4"/>
      <c r="GJ728" s="6"/>
      <c r="GK728" s="4"/>
      <c r="GL728" s="6"/>
      <c r="GM728" s="5"/>
      <c r="GN728" s="5"/>
      <c r="GO728" s="4"/>
      <c r="GP728" s="6"/>
      <c r="GQ728" s="4"/>
      <c r="GR728" s="6"/>
      <c r="GS728" s="5"/>
      <c r="GT728" s="5"/>
      <c r="GU728" s="4"/>
      <c r="GV728" s="6"/>
      <c r="GW728" s="4"/>
      <c r="GX728" s="6"/>
      <c r="GY728" s="5"/>
      <c r="GZ728" s="5"/>
      <c r="HA728" s="4"/>
      <c r="HB728" s="6"/>
      <c r="HC728" s="4"/>
      <c r="HD728" s="6"/>
      <c r="HE728" s="5"/>
      <c r="HF728" s="5"/>
      <c r="HG728" s="4"/>
      <c r="HH728" s="6"/>
      <c r="HI728" s="4"/>
      <c r="HJ728" s="6"/>
      <c r="HK728" s="5"/>
      <c r="HL728" s="5"/>
      <c r="HM728" s="4"/>
      <c r="HN728" s="6"/>
      <c r="HO728" s="4"/>
      <c r="HP728" s="6"/>
      <c r="HQ728" s="5"/>
      <c r="HR728" s="5"/>
      <c r="HS728" s="4"/>
      <c r="HT728" s="6"/>
      <c r="HU728" s="4"/>
      <c r="HV728" s="6"/>
      <c r="HW728" s="5"/>
      <c r="HX728" s="5"/>
      <c r="HY728" s="4"/>
      <c r="HZ728" s="6"/>
      <c r="IA728" s="4"/>
      <c r="IB728" s="6"/>
      <c r="IC728" s="5"/>
      <c r="ID728" s="5"/>
      <c r="IE728" s="4"/>
      <c r="IF728" s="6"/>
      <c r="IG728" s="4"/>
      <c r="IH728" s="6"/>
      <c r="II728" s="5"/>
      <c r="IJ728" s="5"/>
      <c r="IK728" s="4"/>
      <c r="IL728" s="6"/>
      <c r="IM728" s="4"/>
      <c r="IN728" s="6"/>
      <c r="IO728" s="5"/>
      <c r="IP728" s="5"/>
      <c r="IQ728" s="4"/>
      <c r="IR728" s="6"/>
      <c r="IS728" s="4"/>
      <c r="IT728" s="6"/>
      <c r="IU728" s="5"/>
      <c r="IV728" s="5"/>
      <c r="IW728" s="4"/>
      <c r="IX728" s="6"/>
      <c r="IY728" s="4"/>
      <c r="IZ728" s="6"/>
      <c r="JA728" s="5"/>
      <c r="JB728" s="5"/>
      <c r="JC728" s="4"/>
      <c r="JD728" s="6"/>
      <c r="JE728" s="4"/>
      <c r="JF728" s="6"/>
      <c r="JG728" s="5"/>
      <c r="JH728" s="5"/>
      <c r="JI728" s="4"/>
      <c r="JJ728" s="6"/>
      <c r="JK728" s="4"/>
      <c r="JL728" s="6"/>
      <c r="JM728" s="5"/>
      <c r="JN728" s="5"/>
      <c r="JO728" s="4"/>
      <c r="JP728" s="6"/>
      <c r="JQ728" s="4"/>
      <c r="JR728" s="6"/>
      <c r="JS728" s="5"/>
      <c r="JT728" s="5"/>
      <c r="JU728" s="4"/>
      <c r="JV728" s="6"/>
      <c r="JW728" s="4"/>
      <c r="JX728" s="6"/>
      <c r="JY728" s="5"/>
      <c r="JZ728" s="5"/>
      <c r="KA728" s="4"/>
      <c r="KB728" s="6"/>
      <c r="KC728" s="4"/>
      <c r="KD728" s="6"/>
      <c r="KE728" s="5"/>
      <c r="KF728" s="5"/>
      <c r="KG728" s="4"/>
      <c r="KH728" s="6"/>
      <c r="KI728" s="4"/>
      <c r="KJ728" s="6"/>
      <c r="KK728" s="5"/>
      <c r="KL728" s="5"/>
    </row>
    <row r="729">
      <c r="A729" s="3" t="s">
        <v>85</v>
      </c>
      <c r="B729" s="3" t="s">
        <v>712</v>
      </c>
      <c r="C729" s="3" t="s">
        <v>547</v>
      </c>
      <c r="D729" s="3" t="s">
        <v>712</v>
      </c>
      <c r="E729" s="3" t="s">
        <v>937</v>
      </c>
      <c r="F729" s="3" t="s">
        <v>104</v>
      </c>
      <c r="G729" s="3" t="s">
        <v>104</v>
      </c>
      <c r="H729" s="3" t="s">
        <v>104</v>
      </c>
      <c r="I729" s="4"/>
      <c r="J729" s="4">
        <f>=ROUNDDOWN({0},0)</f>
      </c>
      <c r="K729" s="4"/>
      <c r="L729" s="5"/>
      <c r="M729" s="4"/>
      <c r="N729" s="4">
        <f>=ROUNDDOWN({0},0)</f>
      </c>
      <c r="O729" s="4"/>
      <c r="P729" s="5"/>
      <c r="Q729" s="4"/>
      <c r="R729" s="6"/>
      <c r="S729" s="4"/>
      <c r="T729" s="6"/>
      <c r="U729" s="5"/>
      <c r="V729" s="5"/>
      <c r="W729" s="4"/>
      <c r="X729" s="6"/>
      <c r="Y729" s="4"/>
      <c r="Z729" s="6"/>
      <c r="AA729" s="5"/>
      <c r="AB729" s="5"/>
      <c r="AC729" s="4"/>
      <c r="AD729" s="6"/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  <c r="AU729" s="4"/>
      <c r="AV729" s="6"/>
      <c r="AW729" s="4"/>
      <c r="AX729" s="6"/>
      <c r="AY729" s="5"/>
      <c r="AZ729" s="5"/>
      <c r="BA729" s="4"/>
      <c r="BB729" s="6"/>
      <c r="BC729" s="4"/>
      <c r="BD729" s="6"/>
      <c r="BE729" s="5"/>
      <c r="BF729" s="5"/>
      <c r="BG729" s="4"/>
      <c r="BH729" s="6"/>
      <c r="BI729" s="4"/>
      <c r="BJ729" s="6"/>
      <c r="BK729" s="5"/>
      <c r="BL729" s="5"/>
      <c r="BM729" s="4"/>
      <c r="BN729" s="6"/>
      <c r="BO729" s="4"/>
      <c r="BP729" s="6"/>
      <c r="BQ729" s="5"/>
      <c r="BR729" s="5"/>
      <c r="BS729" s="4"/>
      <c r="BT729" s="6"/>
      <c r="BU729" s="4"/>
      <c r="BV729" s="6"/>
      <c r="BW729" s="5"/>
      <c r="BX729" s="5"/>
      <c r="BY729" s="4"/>
      <c r="BZ729" s="6"/>
      <c r="CA729" s="4"/>
      <c r="CB729" s="6"/>
      <c r="CC729" s="5"/>
      <c r="CD729" s="5"/>
      <c r="CE729" s="4"/>
      <c r="CF729" s="6"/>
      <c r="CG729" s="4"/>
      <c r="CH729" s="6"/>
      <c r="CI729" s="5"/>
      <c r="CJ729" s="5"/>
      <c r="CK729" s="4"/>
      <c r="CL729" s="6"/>
      <c r="CM729" s="4"/>
      <c r="CN729" s="6"/>
      <c r="CO729" s="5"/>
      <c r="CP729" s="5"/>
      <c r="CQ729" s="4"/>
      <c r="CR729" s="6"/>
      <c r="CS729" s="4"/>
      <c r="CT729" s="6"/>
      <c r="CU729" s="5"/>
      <c r="CV729" s="5"/>
      <c r="CW729" s="4"/>
      <c r="CX729" s="6"/>
      <c r="CY729" s="4"/>
      <c r="CZ729" s="6"/>
      <c r="DA729" s="5"/>
      <c r="DB729" s="5"/>
      <c r="DC729" s="4"/>
      <c r="DD729" s="6"/>
      <c r="DE729" s="4"/>
      <c r="DF729" s="6"/>
      <c r="DG729" s="5"/>
      <c r="DH729" s="5"/>
      <c r="DI729" s="4"/>
      <c r="DJ729" s="6"/>
      <c r="DK729" s="4"/>
      <c r="DL729" s="6"/>
      <c r="DM729" s="5"/>
      <c r="DN729" s="5"/>
      <c r="DO729" s="4"/>
      <c r="DP729" s="6"/>
      <c r="DQ729" s="4"/>
      <c r="DR729" s="6"/>
      <c r="DS729" s="5"/>
      <c r="DT729" s="5"/>
      <c r="DU729" s="4"/>
      <c r="DV729" s="6"/>
      <c r="DW729" s="4"/>
      <c r="DX729" s="6"/>
      <c r="DY729" s="5"/>
      <c r="DZ729" s="5"/>
      <c r="EA729" s="4"/>
      <c r="EB729" s="6"/>
      <c r="EC729" s="4"/>
      <c r="ED729" s="6"/>
      <c r="EE729" s="5"/>
      <c r="EF729" s="5"/>
      <c r="EG729" s="4"/>
      <c r="EH729" s="6"/>
      <c r="EI729" s="4"/>
      <c r="EJ729" s="6"/>
      <c r="EK729" s="5"/>
      <c r="EL729" s="5"/>
      <c r="EM729" s="4"/>
      <c r="EN729" s="6"/>
      <c r="EO729" s="4"/>
      <c r="EP729" s="6"/>
      <c r="EQ729" s="5"/>
      <c r="ER729" s="5"/>
      <c r="ES729" s="4"/>
      <c r="ET729" s="6"/>
      <c r="EU729" s="4"/>
      <c r="EV729" s="6"/>
      <c r="EW729" s="5"/>
      <c r="EX729" s="5"/>
      <c r="EY729" s="4"/>
      <c r="EZ729" s="6"/>
      <c r="FA729" s="4"/>
      <c r="FB729" s="6"/>
      <c r="FC729" s="5"/>
      <c r="FD729" s="5"/>
      <c r="FE729" s="4"/>
      <c r="FF729" s="6"/>
      <c r="FG729" s="4"/>
      <c r="FH729" s="6"/>
      <c r="FI729" s="5"/>
      <c r="FJ729" s="5"/>
      <c r="FK729" s="4"/>
      <c r="FL729" s="6"/>
      <c r="FM729" s="4"/>
      <c r="FN729" s="6"/>
      <c r="FO729" s="5"/>
      <c r="FP729" s="5"/>
      <c r="FQ729" s="4"/>
      <c r="FR729" s="6"/>
      <c r="FS729" s="4"/>
      <c r="FT729" s="6"/>
      <c r="FU729" s="5"/>
      <c r="FV729" s="5"/>
      <c r="FW729" s="4"/>
      <c r="FX729" s="6"/>
      <c r="FY729" s="4"/>
      <c r="FZ729" s="6"/>
      <c r="GA729" s="5"/>
      <c r="GB729" s="5"/>
      <c r="GC729" s="4"/>
      <c r="GD729" s="6"/>
      <c r="GE729" s="4"/>
      <c r="GF729" s="6"/>
      <c r="GG729" s="5"/>
      <c r="GH729" s="5"/>
      <c r="GI729" s="4"/>
      <c r="GJ729" s="6"/>
      <c r="GK729" s="4"/>
      <c r="GL729" s="6"/>
      <c r="GM729" s="5"/>
      <c r="GN729" s="5"/>
      <c r="GO729" s="4"/>
      <c r="GP729" s="6"/>
      <c r="GQ729" s="4"/>
      <c r="GR729" s="6"/>
      <c r="GS729" s="5"/>
      <c r="GT729" s="5"/>
      <c r="GU729" s="4"/>
      <c r="GV729" s="6"/>
      <c r="GW729" s="4"/>
      <c r="GX729" s="6"/>
      <c r="GY729" s="5"/>
      <c r="GZ729" s="5"/>
      <c r="HA729" s="4"/>
      <c r="HB729" s="6"/>
      <c r="HC729" s="4"/>
      <c r="HD729" s="6"/>
      <c r="HE729" s="5"/>
      <c r="HF729" s="5"/>
      <c r="HG729" s="4"/>
      <c r="HH729" s="6"/>
      <c r="HI729" s="4"/>
      <c r="HJ729" s="6"/>
      <c r="HK729" s="5"/>
      <c r="HL729" s="5"/>
      <c r="HM729" s="4"/>
      <c r="HN729" s="6"/>
      <c r="HO729" s="4"/>
      <c r="HP729" s="6"/>
      <c r="HQ729" s="5"/>
      <c r="HR729" s="5"/>
      <c r="HS729" s="4"/>
      <c r="HT729" s="6"/>
      <c r="HU729" s="4"/>
      <c r="HV729" s="6"/>
      <c r="HW729" s="5"/>
      <c r="HX729" s="5"/>
      <c r="HY729" s="4"/>
      <c r="HZ729" s="6"/>
      <c r="IA729" s="4"/>
      <c r="IB729" s="6"/>
      <c r="IC729" s="5"/>
      <c r="ID729" s="5"/>
      <c r="IE729" s="4"/>
      <c r="IF729" s="6"/>
      <c r="IG729" s="4"/>
      <c r="IH729" s="6"/>
      <c r="II729" s="5"/>
      <c r="IJ729" s="5"/>
      <c r="IK729" s="4"/>
      <c r="IL729" s="6"/>
      <c r="IM729" s="4"/>
      <c r="IN729" s="6"/>
      <c r="IO729" s="5"/>
      <c r="IP729" s="5"/>
      <c r="IQ729" s="4"/>
      <c r="IR729" s="6"/>
      <c r="IS729" s="4"/>
      <c r="IT729" s="6"/>
      <c r="IU729" s="5"/>
      <c r="IV729" s="5"/>
      <c r="IW729" s="4"/>
      <c r="IX729" s="6"/>
      <c r="IY729" s="4"/>
      <c r="IZ729" s="6"/>
      <c r="JA729" s="5"/>
      <c r="JB729" s="5"/>
      <c r="JC729" s="4"/>
      <c r="JD729" s="6"/>
      <c r="JE729" s="4"/>
      <c r="JF729" s="6"/>
      <c r="JG729" s="5"/>
      <c r="JH729" s="5"/>
      <c r="JI729" s="4"/>
      <c r="JJ729" s="6"/>
      <c r="JK729" s="4"/>
      <c r="JL729" s="6"/>
      <c r="JM729" s="5"/>
      <c r="JN729" s="5"/>
      <c r="JO729" s="4"/>
      <c r="JP729" s="6"/>
      <c r="JQ729" s="4"/>
      <c r="JR729" s="6"/>
      <c r="JS729" s="5"/>
      <c r="JT729" s="5"/>
      <c r="JU729" s="4"/>
      <c r="JV729" s="6"/>
      <c r="JW729" s="4"/>
      <c r="JX729" s="6"/>
      <c r="JY729" s="5"/>
      <c r="JZ729" s="5"/>
      <c r="KA729" s="4"/>
      <c r="KB729" s="6"/>
      <c r="KC729" s="4"/>
      <c r="KD729" s="6"/>
      <c r="KE729" s="5"/>
      <c r="KF729" s="5"/>
      <c r="KG729" s="4"/>
      <c r="KH729" s="6"/>
      <c r="KI729" s="4"/>
      <c r="KJ729" s="6"/>
      <c r="KK729" s="5"/>
      <c r="KL729" s="5"/>
    </row>
    <row r="730">
      <c r="A730" s="3" t="s">
        <v>85</v>
      </c>
      <c r="B730" s="3" t="s">
        <v>712</v>
      </c>
      <c r="C730" s="3" t="s">
        <v>547</v>
      </c>
      <c r="D730" s="3" t="s">
        <v>712</v>
      </c>
      <c r="E730" s="3" t="s">
        <v>939</v>
      </c>
      <c r="F730" s="3" t="s">
        <v>104</v>
      </c>
      <c r="G730" s="3" t="s">
        <v>104</v>
      </c>
      <c r="H730" s="3" t="s">
        <v>104</v>
      </c>
      <c r="I730" s="4"/>
      <c r="J730" s="4">
        <f>=ROUNDDOWN({0},0)</f>
      </c>
      <c r="K730" s="4"/>
      <c r="L730" s="5"/>
      <c r="M730" s="4"/>
      <c r="N730" s="4">
        <f>=ROUNDDOWN({0},0)</f>
      </c>
      <c r="O730" s="4"/>
      <c r="P730" s="5"/>
      <c r="Q730" s="4"/>
      <c r="R730" s="6"/>
      <c r="S730" s="4"/>
      <c r="T730" s="6"/>
      <c r="U730" s="5"/>
      <c r="V730" s="5"/>
      <c r="W730" s="4"/>
      <c r="X730" s="6"/>
      <c r="Y730" s="4"/>
      <c r="Z730" s="6"/>
      <c r="AA730" s="5"/>
      <c r="AB730" s="5"/>
      <c r="AC730" s="4"/>
      <c r="AD730" s="6"/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  <c r="AU730" s="4"/>
      <c r="AV730" s="6"/>
      <c r="AW730" s="4"/>
      <c r="AX730" s="6"/>
      <c r="AY730" s="5"/>
      <c r="AZ730" s="5"/>
      <c r="BA730" s="4"/>
      <c r="BB730" s="6"/>
      <c r="BC730" s="4"/>
      <c r="BD730" s="6"/>
      <c r="BE730" s="5"/>
      <c r="BF730" s="5"/>
      <c r="BG730" s="4"/>
      <c r="BH730" s="6"/>
      <c r="BI730" s="4"/>
      <c r="BJ730" s="6"/>
      <c r="BK730" s="5"/>
      <c r="BL730" s="5"/>
      <c r="BM730" s="4"/>
      <c r="BN730" s="6"/>
      <c r="BO730" s="4"/>
      <c r="BP730" s="6"/>
      <c r="BQ730" s="5"/>
      <c r="BR730" s="5"/>
      <c r="BS730" s="4"/>
      <c r="BT730" s="6"/>
      <c r="BU730" s="4"/>
      <c r="BV730" s="6"/>
      <c r="BW730" s="5"/>
      <c r="BX730" s="5"/>
      <c r="BY730" s="4"/>
      <c r="BZ730" s="6"/>
      <c r="CA730" s="4"/>
      <c r="CB730" s="6"/>
      <c r="CC730" s="5"/>
      <c r="CD730" s="5"/>
      <c r="CE730" s="4"/>
      <c r="CF730" s="6"/>
      <c r="CG730" s="4"/>
      <c r="CH730" s="6"/>
      <c r="CI730" s="5"/>
      <c r="CJ730" s="5"/>
      <c r="CK730" s="4"/>
      <c r="CL730" s="6"/>
      <c r="CM730" s="4"/>
      <c r="CN730" s="6"/>
      <c r="CO730" s="5"/>
      <c r="CP730" s="5"/>
      <c r="CQ730" s="4"/>
      <c r="CR730" s="6"/>
      <c r="CS730" s="4"/>
      <c r="CT730" s="6"/>
      <c r="CU730" s="5"/>
      <c r="CV730" s="5"/>
      <c r="CW730" s="4"/>
      <c r="CX730" s="6"/>
      <c r="CY730" s="4"/>
      <c r="CZ730" s="6"/>
      <c r="DA730" s="5"/>
      <c r="DB730" s="5"/>
      <c r="DC730" s="4"/>
      <c r="DD730" s="6"/>
      <c r="DE730" s="4"/>
      <c r="DF730" s="6"/>
      <c r="DG730" s="5"/>
      <c r="DH730" s="5"/>
      <c r="DI730" s="4"/>
      <c r="DJ730" s="6"/>
      <c r="DK730" s="4"/>
      <c r="DL730" s="6"/>
      <c r="DM730" s="5"/>
      <c r="DN730" s="5"/>
      <c r="DO730" s="4"/>
      <c r="DP730" s="6"/>
      <c r="DQ730" s="4"/>
      <c r="DR730" s="6"/>
      <c r="DS730" s="5"/>
      <c r="DT730" s="5"/>
      <c r="DU730" s="4"/>
      <c r="DV730" s="6"/>
      <c r="DW730" s="4"/>
      <c r="DX730" s="6"/>
      <c r="DY730" s="5"/>
      <c r="DZ730" s="5"/>
      <c r="EA730" s="4"/>
      <c r="EB730" s="6"/>
      <c r="EC730" s="4"/>
      <c r="ED730" s="6"/>
      <c r="EE730" s="5"/>
      <c r="EF730" s="5"/>
      <c r="EG730" s="4"/>
      <c r="EH730" s="6"/>
      <c r="EI730" s="4"/>
      <c r="EJ730" s="6"/>
      <c r="EK730" s="5"/>
      <c r="EL730" s="5"/>
      <c r="EM730" s="4"/>
      <c r="EN730" s="6"/>
      <c r="EO730" s="4"/>
      <c r="EP730" s="6"/>
      <c r="EQ730" s="5"/>
      <c r="ER730" s="5"/>
      <c r="ES730" s="4"/>
      <c r="ET730" s="6"/>
      <c r="EU730" s="4"/>
      <c r="EV730" s="6"/>
      <c r="EW730" s="5"/>
      <c r="EX730" s="5"/>
      <c r="EY730" s="4"/>
      <c r="EZ730" s="6"/>
      <c r="FA730" s="4"/>
      <c r="FB730" s="6"/>
      <c r="FC730" s="5"/>
      <c r="FD730" s="5"/>
      <c r="FE730" s="4"/>
      <c r="FF730" s="6"/>
      <c r="FG730" s="4"/>
      <c r="FH730" s="6"/>
      <c r="FI730" s="5"/>
      <c r="FJ730" s="5"/>
      <c r="FK730" s="4"/>
      <c r="FL730" s="6"/>
      <c r="FM730" s="4"/>
      <c r="FN730" s="6"/>
      <c r="FO730" s="5"/>
      <c r="FP730" s="5"/>
      <c r="FQ730" s="4"/>
      <c r="FR730" s="6"/>
      <c r="FS730" s="4"/>
      <c r="FT730" s="6"/>
      <c r="FU730" s="5"/>
      <c r="FV730" s="5"/>
      <c r="FW730" s="4"/>
      <c r="FX730" s="6"/>
      <c r="FY730" s="4"/>
      <c r="FZ730" s="6"/>
      <c r="GA730" s="5"/>
      <c r="GB730" s="5"/>
      <c r="GC730" s="4"/>
      <c r="GD730" s="6"/>
      <c r="GE730" s="4"/>
      <c r="GF730" s="6"/>
      <c r="GG730" s="5"/>
      <c r="GH730" s="5"/>
      <c r="GI730" s="4"/>
      <c r="GJ730" s="6"/>
      <c r="GK730" s="4"/>
      <c r="GL730" s="6"/>
      <c r="GM730" s="5"/>
      <c r="GN730" s="5"/>
      <c r="GO730" s="4"/>
      <c r="GP730" s="6"/>
      <c r="GQ730" s="4"/>
      <c r="GR730" s="6"/>
      <c r="GS730" s="5"/>
      <c r="GT730" s="5"/>
      <c r="GU730" s="4"/>
      <c r="GV730" s="6"/>
      <c r="GW730" s="4"/>
      <c r="GX730" s="6"/>
      <c r="GY730" s="5"/>
      <c r="GZ730" s="5"/>
      <c r="HA730" s="4"/>
      <c r="HB730" s="6"/>
      <c r="HC730" s="4"/>
      <c r="HD730" s="6"/>
      <c r="HE730" s="5"/>
      <c r="HF730" s="5"/>
      <c r="HG730" s="4"/>
      <c r="HH730" s="6"/>
      <c r="HI730" s="4"/>
      <c r="HJ730" s="6"/>
      <c r="HK730" s="5"/>
      <c r="HL730" s="5"/>
      <c r="HM730" s="4"/>
      <c r="HN730" s="6"/>
      <c r="HO730" s="4"/>
      <c r="HP730" s="6"/>
      <c r="HQ730" s="5"/>
      <c r="HR730" s="5"/>
      <c r="HS730" s="4"/>
      <c r="HT730" s="6"/>
      <c r="HU730" s="4"/>
      <c r="HV730" s="6"/>
      <c r="HW730" s="5"/>
      <c r="HX730" s="5"/>
      <c r="HY730" s="4"/>
      <c r="HZ730" s="6"/>
      <c r="IA730" s="4"/>
      <c r="IB730" s="6"/>
      <c r="IC730" s="5"/>
      <c r="ID730" s="5"/>
      <c r="IE730" s="4"/>
      <c r="IF730" s="6"/>
      <c r="IG730" s="4"/>
      <c r="IH730" s="6"/>
      <c r="II730" s="5"/>
      <c r="IJ730" s="5"/>
      <c r="IK730" s="4"/>
      <c r="IL730" s="6"/>
      <c r="IM730" s="4"/>
      <c r="IN730" s="6"/>
      <c r="IO730" s="5"/>
      <c r="IP730" s="5"/>
      <c r="IQ730" s="4"/>
      <c r="IR730" s="6"/>
      <c r="IS730" s="4"/>
      <c r="IT730" s="6"/>
      <c r="IU730" s="5"/>
      <c r="IV730" s="5"/>
      <c r="IW730" s="4"/>
      <c r="IX730" s="6"/>
      <c r="IY730" s="4"/>
      <c r="IZ730" s="6"/>
      <c r="JA730" s="5"/>
      <c r="JB730" s="5"/>
      <c r="JC730" s="4"/>
      <c r="JD730" s="6"/>
      <c r="JE730" s="4"/>
      <c r="JF730" s="6"/>
      <c r="JG730" s="5"/>
      <c r="JH730" s="5"/>
      <c r="JI730" s="4"/>
      <c r="JJ730" s="6"/>
      <c r="JK730" s="4"/>
      <c r="JL730" s="6"/>
      <c r="JM730" s="5"/>
      <c r="JN730" s="5"/>
      <c r="JO730" s="4"/>
      <c r="JP730" s="6"/>
      <c r="JQ730" s="4"/>
      <c r="JR730" s="6"/>
      <c r="JS730" s="5"/>
      <c r="JT730" s="5"/>
      <c r="JU730" s="4"/>
      <c r="JV730" s="6"/>
      <c r="JW730" s="4"/>
      <c r="JX730" s="6"/>
      <c r="JY730" s="5"/>
      <c r="JZ730" s="5"/>
      <c r="KA730" s="4"/>
      <c r="KB730" s="6"/>
      <c r="KC730" s="4"/>
      <c r="KD730" s="6"/>
      <c r="KE730" s="5"/>
      <c r="KF730" s="5"/>
      <c r="KG730" s="4"/>
      <c r="KH730" s="6"/>
      <c r="KI730" s="4"/>
      <c r="KJ730" s="6"/>
      <c r="KK730" s="5"/>
      <c r="KL730" s="5"/>
    </row>
    <row r="731">
      <c r="A731" s="3" t="s">
        <v>85</v>
      </c>
      <c r="B731" s="3" t="s">
        <v>712</v>
      </c>
      <c r="C731" s="3" t="s">
        <v>547</v>
      </c>
      <c r="D731" s="3" t="s">
        <v>712</v>
      </c>
      <c r="E731" s="3" t="s">
        <v>940</v>
      </c>
      <c r="F731" s="3" t="s">
        <v>104</v>
      </c>
      <c r="G731" s="3" t="s">
        <v>104</v>
      </c>
      <c r="H731" s="3" t="s">
        <v>104</v>
      </c>
      <c r="I731" s="4"/>
      <c r="J731" s="4">
        <f>=ROUNDDOWN({0},0)</f>
      </c>
      <c r="K731" s="4"/>
      <c r="L731" s="5"/>
      <c r="M731" s="4"/>
      <c r="N731" s="4">
        <f>=ROUNDDOWN({0},0)</f>
      </c>
      <c r="O731" s="4"/>
      <c r="P731" s="5"/>
      <c r="Q731" s="4"/>
      <c r="R731" s="6"/>
      <c r="S731" s="4"/>
      <c r="T731" s="6"/>
      <c r="U731" s="5"/>
      <c r="V731" s="5"/>
      <c r="W731" s="4"/>
      <c r="X731" s="6"/>
      <c r="Y731" s="4"/>
      <c r="Z731" s="6"/>
      <c r="AA731" s="5"/>
      <c r="AB731" s="5"/>
      <c r="AC731" s="4"/>
      <c r="AD731" s="6"/>
      <c r="AE731" s="4"/>
      <c r="AF731" s="6"/>
      <c r="AG731" s="5"/>
      <c r="AH731" s="5"/>
      <c r="AI731" s="4"/>
      <c r="AJ731" s="6"/>
      <c r="AK731" s="4"/>
      <c r="AL731" s="6"/>
      <c r="AM731" s="5"/>
      <c r="AN731" s="5"/>
      <c r="AO731" s="4"/>
      <c r="AP731" s="6"/>
      <c r="AQ731" s="4"/>
      <c r="AR731" s="6"/>
      <c r="AS731" s="5"/>
      <c r="AT731" s="5"/>
      <c r="AU731" s="4"/>
      <c r="AV731" s="6"/>
      <c r="AW731" s="4"/>
      <c r="AX731" s="6"/>
      <c r="AY731" s="5"/>
      <c r="AZ731" s="5"/>
      <c r="BA731" s="4"/>
      <c r="BB731" s="6"/>
      <c r="BC731" s="4"/>
      <c r="BD731" s="6"/>
      <c r="BE731" s="5"/>
      <c r="BF731" s="5"/>
      <c r="BG731" s="4"/>
      <c r="BH731" s="6"/>
      <c r="BI731" s="4"/>
      <c r="BJ731" s="6"/>
      <c r="BK731" s="5"/>
      <c r="BL731" s="5"/>
      <c r="BM731" s="4"/>
      <c r="BN731" s="6"/>
      <c r="BO731" s="4"/>
      <c r="BP731" s="6"/>
      <c r="BQ731" s="5"/>
      <c r="BR731" s="5"/>
      <c r="BS731" s="4"/>
      <c r="BT731" s="6"/>
      <c r="BU731" s="4"/>
      <c r="BV731" s="6"/>
      <c r="BW731" s="5"/>
      <c r="BX731" s="5"/>
      <c r="BY731" s="4"/>
      <c r="BZ731" s="6"/>
      <c r="CA731" s="4"/>
      <c r="CB731" s="6"/>
      <c r="CC731" s="5"/>
      <c r="CD731" s="5"/>
      <c r="CE731" s="4"/>
      <c r="CF731" s="6"/>
      <c r="CG731" s="4"/>
      <c r="CH731" s="6"/>
      <c r="CI731" s="5"/>
      <c r="CJ731" s="5"/>
      <c r="CK731" s="4"/>
      <c r="CL731" s="6"/>
      <c r="CM731" s="4"/>
      <c r="CN731" s="6"/>
      <c r="CO731" s="5"/>
      <c r="CP731" s="5"/>
      <c r="CQ731" s="4"/>
      <c r="CR731" s="6"/>
      <c r="CS731" s="4"/>
      <c r="CT731" s="6"/>
      <c r="CU731" s="5"/>
      <c r="CV731" s="5"/>
      <c r="CW731" s="4"/>
      <c r="CX731" s="6"/>
      <c r="CY731" s="4"/>
      <c r="CZ731" s="6"/>
      <c r="DA731" s="5"/>
      <c r="DB731" s="5"/>
      <c r="DC731" s="4"/>
      <c r="DD731" s="6"/>
      <c r="DE731" s="4"/>
      <c r="DF731" s="6"/>
      <c r="DG731" s="5"/>
      <c r="DH731" s="5"/>
      <c r="DI731" s="4"/>
      <c r="DJ731" s="6"/>
      <c r="DK731" s="4"/>
      <c r="DL731" s="6"/>
      <c r="DM731" s="5"/>
      <c r="DN731" s="5"/>
      <c r="DO731" s="4"/>
      <c r="DP731" s="6"/>
      <c r="DQ731" s="4"/>
      <c r="DR731" s="6"/>
      <c r="DS731" s="5"/>
      <c r="DT731" s="5"/>
      <c r="DU731" s="4"/>
      <c r="DV731" s="6"/>
      <c r="DW731" s="4"/>
      <c r="DX731" s="6"/>
      <c r="DY731" s="5"/>
      <c r="DZ731" s="5"/>
      <c r="EA731" s="4"/>
      <c r="EB731" s="6"/>
      <c r="EC731" s="4"/>
      <c r="ED731" s="6"/>
      <c r="EE731" s="5"/>
      <c r="EF731" s="5"/>
      <c r="EG731" s="4"/>
      <c r="EH731" s="6"/>
      <c r="EI731" s="4"/>
      <c r="EJ731" s="6"/>
      <c r="EK731" s="5"/>
      <c r="EL731" s="5"/>
      <c r="EM731" s="4"/>
      <c r="EN731" s="6"/>
      <c r="EO731" s="4"/>
      <c r="EP731" s="6"/>
      <c r="EQ731" s="5"/>
      <c r="ER731" s="5"/>
      <c r="ES731" s="4"/>
      <c r="ET731" s="6"/>
      <c r="EU731" s="4"/>
      <c r="EV731" s="6"/>
      <c r="EW731" s="5"/>
      <c r="EX731" s="5"/>
      <c r="EY731" s="4"/>
      <c r="EZ731" s="6"/>
      <c r="FA731" s="4"/>
      <c r="FB731" s="6"/>
      <c r="FC731" s="5"/>
      <c r="FD731" s="5"/>
      <c r="FE731" s="4"/>
      <c r="FF731" s="6"/>
      <c r="FG731" s="4"/>
      <c r="FH731" s="6"/>
      <c r="FI731" s="5"/>
      <c r="FJ731" s="5"/>
      <c r="FK731" s="4"/>
      <c r="FL731" s="6"/>
      <c r="FM731" s="4"/>
      <c r="FN731" s="6"/>
      <c r="FO731" s="5"/>
      <c r="FP731" s="5"/>
      <c r="FQ731" s="4"/>
      <c r="FR731" s="6"/>
      <c r="FS731" s="4"/>
      <c r="FT731" s="6"/>
      <c r="FU731" s="5"/>
      <c r="FV731" s="5"/>
      <c r="FW731" s="4"/>
      <c r="FX731" s="6"/>
      <c r="FY731" s="4"/>
      <c r="FZ731" s="6"/>
      <c r="GA731" s="5"/>
      <c r="GB731" s="5"/>
      <c r="GC731" s="4"/>
      <c r="GD731" s="6"/>
      <c r="GE731" s="4"/>
      <c r="GF731" s="6"/>
      <c r="GG731" s="5"/>
      <c r="GH731" s="5"/>
      <c r="GI731" s="4"/>
      <c r="GJ731" s="6"/>
      <c r="GK731" s="4"/>
      <c r="GL731" s="6"/>
      <c r="GM731" s="5"/>
      <c r="GN731" s="5"/>
      <c r="GO731" s="4"/>
      <c r="GP731" s="6"/>
      <c r="GQ731" s="4"/>
      <c r="GR731" s="6"/>
      <c r="GS731" s="5"/>
      <c r="GT731" s="5"/>
      <c r="GU731" s="4"/>
      <c r="GV731" s="6"/>
      <c r="GW731" s="4"/>
      <c r="GX731" s="6"/>
      <c r="GY731" s="5"/>
      <c r="GZ731" s="5"/>
      <c r="HA731" s="4"/>
      <c r="HB731" s="6"/>
      <c r="HC731" s="4"/>
      <c r="HD731" s="6"/>
      <c r="HE731" s="5"/>
      <c r="HF731" s="5"/>
      <c r="HG731" s="4"/>
      <c r="HH731" s="6"/>
      <c r="HI731" s="4"/>
      <c r="HJ731" s="6"/>
      <c r="HK731" s="5"/>
      <c r="HL731" s="5"/>
      <c r="HM731" s="4"/>
      <c r="HN731" s="6"/>
      <c r="HO731" s="4"/>
      <c r="HP731" s="6"/>
      <c r="HQ731" s="5"/>
      <c r="HR731" s="5"/>
      <c r="HS731" s="4"/>
      <c r="HT731" s="6"/>
      <c r="HU731" s="4"/>
      <c r="HV731" s="6"/>
      <c r="HW731" s="5"/>
      <c r="HX731" s="5"/>
      <c r="HY731" s="4"/>
      <c r="HZ731" s="6"/>
      <c r="IA731" s="4"/>
      <c r="IB731" s="6"/>
      <c r="IC731" s="5"/>
      <c r="ID731" s="5"/>
      <c r="IE731" s="4"/>
      <c r="IF731" s="6"/>
      <c r="IG731" s="4"/>
      <c r="IH731" s="6"/>
      <c r="II731" s="5"/>
      <c r="IJ731" s="5"/>
      <c r="IK731" s="4"/>
      <c r="IL731" s="6"/>
      <c r="IM731" s="4"/>
      <c r="IN731" s="6"/>
      <c r="IO731" s="5"/>
      <c r="IP731" s="5"/>
      <c r="IQ731" s="4"/>
      <c r="IR731" s="6"/>
      <c r="IS731" s="4"/>
      <c r="IT731" s="6"/>
      <c r="IU731" s="5"/>
      <c r="IV731" s="5"/>
      <c r="IW731" s="4"/>
      <c r="IX731" s="6"/>
      <c r="IY731" s="4"/>
      <c r="IZ731" s="6"/>
      <c r="JA731" s="5"/>
      <c r="JB731" s="5"/>
      <c r="JC731" s="4"/>
      <c r="JD731" s="6"/>
      <c r="JE731" s="4"/>
      <c r="JF731" s="6"/>
      <c r="JG731" s="5"/>
      <c r="JH731" s="5"/>
      <c r="JI731" s="4"/>
      <c r="JJ731" s="6"/>
      <c r="JK731" s="4"/>
      <c r="JL731" s="6"/>
      <c r="JM731" s="5"/>
      <c r="JN731" s="5"/>
      <c r="JO731" s="4"/>
      <c r="JP731" s="6"/>
      <c r="JQ731" s="4"/>
      <c r="JR731" s="6"/>
      <c r="JS731" s="5"/>
      <c r="JT731" s="5"/>
      <c r="JU731" s="4"/>
      <c r="JV731" s="6"/>
      <c r="JW731" s="4"/>
      <c r="JX731" s="6"/>
      <c r="JY731" s="5"/>
      <c r="JZ731" s="5"/>
      <c r="KA731" s="4"/>
      <c r="KB731" s="6"/>
      <c r="KC731" s="4"/>
      <c r="KD731" s="6"/>
      <c r="KE731" s="5"/>
      <c r="KF731" s="5"/>
      <c r="KG731" s="4"/>
      <c r="KH731" s="6"/>
      <c r="KI731" s="4"/>
      <c r="KJ731" s="6"/>
      <c r="KK731" s="5"/>
      <c r="KL731" s="5"/>
    </row>
    <row r="732">
      <c r="A732" s="3" t="s">
        <v>85</v>
      </c>
      <c r="B732" s="3" t="s">
        <v>712</v>
      </c>
      <c r="C732" s="3" t="s">
        <v>547</v>
      </c>
      <c r="D732" s="3" t="s">
        <v>712</v>
      </c>
      <c r="E732" s="3" t="s">
        <v>951</v>
      </c>
      <c r="F732" s="3" t="s">
        <v>104</v>
      </c>
      <c r="G732" s="3" t="s">
        <v>104</v>
      </c>
      <c r="H732" s="3" t="s">
        <v>104</v>
      </c>
      <c r="I732" s="4"/>
      <c r="J732" s="4">
        <f>=ROUNDDOWN({0},0)</f>
      </c>
      <c r="K732" s="4"/>
      <c r="L732" s="5"/>
      <c r="M732" s="4"/>
      <c r="N732" s="4">
        <f>=ROUNDDOWN({0},0)</f>
      </c>
      <c r="O732" s="4"/>
      <c r="P732" s="5"/>
      <c r="Q732" s="4"/>
      <c r="R732" s="6"/>
      <c r="S732" s="4"/>
      <c r="T732" s="6"/>
      <c r="U732" s="5"/>
      <c r="V732" s="5"/>
      <c r="W732" s="4"/>
      <c r="X732" s="6"/>
      <c r="Y732" s="4"/>
      <c r="Z732" s="6"/>
      <c r="AA732" s="5"/>
      <c r="AB732" s="5"/>
      <c r="AC732" s="4"/>
      <c r="AD732" s="6"/>
      <c r="AE732" s="4"/>
      <c r="AF732" s="6"/>
      <c r="AG732" s="5"/>
      <c r="AH732" s="5"/>
      <c r="AI732" s="4"/>
      <c r="AJ732" s="6"/>
      <c r="AK732" s="4"/>
      <c r="AL732" s="6"/>
      <c r="AM732" s="5"/>
      <c r="AN732" s="5"/>
      <c r="AO732" s="4"/>
      <c r="AP732" s="6"/>
      <c r="AQ732" s="4"/>
      <c r="AR732" s="6"/>
      <c r="AS732" s="5"/>
      <c r="AT732" s="5"/>
      <c r="AU732" s="4"/>
      <c r="AV732" s="6"/>
      <c r="AW732" s="4"/>
      <c r="AX732" s="6"/>
      <c r="AY732" s="5"/>
      <c r="AZ732" s="5"/>
      <c r="BA732" s="4"/>
      <c r="BB732" s="6"/>
      <c r="BC732" s="4"/>
      <c r="BD732" s="6"/>
      <c r="BE732" s="5"/>
      <c r="BF732" s="5"/>
      <c r="BG732" s="4"/>
      <c r="BH732" s="6"/>
      <c r="BI732" s="4"/>
      <c r="BJ732" s="6"/>
      <c r="BK732" s="5"/>
      <c r="BL732" s="5"/>
      <c r="BM732" s="4"/>
      <c r="BN732" s="6"/>
      <c r="BO732" s="4"/>
      <c r="BP732" s="6"/>
      <c r="BQ732" s="5"/>
      <c r="BR732" s="5"/>
      <c r="BS732" s="4"/>
      <c r="BT732" s="6"/>
      <c r="BU732" s="4"/>
      <c r="BV732" s="6"/>
      <c r="BW732" s="5"/>
      <c r="BX732" s="5"/>
      <c r="BY732" s="4"/>
      <c r="BZ732" s="6"/>
      <c r="CA732" s="4"/>
      <c r="CB732" s="6"/>
      <c r="CC732" s="5"/>
      <c r="CD732" s="5"/>
      <c r="CE732" s="4"/>
      <c r="CF732" s="6"/>
      <c r="CG732" s="4"/>
      <c r="CH732" s="6"/>
      <c r="CI732" s="5"/>
      <c r="CJ732" s="5"/>
      <c r="CK732" s="4"/>
      <c r="CL732" s="6"/>
      <c r="CM732" s="4"/>
      <c r="CN732" s="6"/>
      <c r="CO732" s="5"/>
      <c r="CP732" s="5"/>
      <c r="CQ732" s="4"/>
      <c r="CR732" s="6"/>
      <c r="CS732" s="4"/>
      <c r="CT732" s="6"/>
      <c r="CU732" s="5"/>
      <c r="CV732" s="5"/>
      <c r="CW732" s="4"/>
      <c r="CX732" s="6"/>
      <c r="CY732" s="4"/>
      <c r="CZ732" s="6"/>
      <c r="DA732" s="5"/>
      <c r="DB732" s="5"/>
      <c r="DC732" s="4"/>
      <c r="DD732" s="6"/>
      <c r="DE732" s="4"/>
      <c r="DF732" s="6"/>
      <c r="DG732" s="5"/>
      <c r="DH732" s="5"/>
      <c r="DI732" s="4"/>
      <c r="DJ732" s="6"/>
      <c r="DK732" s="4"/>
      <c r="DL732" s="6"/>
      <c r="DM732" s="5"/>
      <c r="DN732" s="5"/>
      <c r="DO732" s="4"/>
      <c r="DP732" s="6"/>
      <c r="DQ732" s="4"/>
      <c r="DR732" s="6"/>
      <c r="DS732" s="5"/>
      <c r="DT732" s="5"/>
      <c r="DU732" s="4"/>
      <c r="DV732" s="6"/>
      <c r="DW732" s="4"/>
      <c r="DX732" s="6"/>
      <c r="DY732" s="5"/>
      <c r="DZ732" s="5"/>
      <c r="EA732" s="4"/>
      <c r="EB732" s="6"/>
      <c r="EC732" s="4"/>
      <c r="ED732" s="6"/>
      <c r="EE732" s="5"/>
      <c r="EF732" s="5"/>
      <c r="EG732" s="4"/>
      <c r="EH732" s="6"/>
      <c r="EI732" s="4"/>
      <c r="EJ732" s="6"/>
      <c r="EK732" s="5"/>
      <c r="EL732" s="5"/>
      <c r="EM732" s="4"/>
      <c r="EN732" s="6"/>
      <c r="EO732" s="4"/>
      <c r="EP732" s="6"/>
      <c r="EQ732" s="5"/>
      <c r="ER732" s="5"/>
      <c r="ES732" s="4"/>
      <c r="ET732" s="6"/>
      <c r="EU732" s="4"/>
      <c r="EV732" s="6"/>
      <c r="EW732" s="5"/>
      <c r="EX732" s="5"/>
      <c r="EY732" s="4"/>
      <c r="EZ732" s="6"/>
      <c r="FA732" s="4"/>
      <c r="FB732" s="6"/>
      <c r="FC732" s="5"/>
      <c r="FD732" s="5"/>
      <c r="FE732" s="4"/>
      <c r="FF732" s="6"/>
      <c r="FG732" s="4"/>
      <c r="FH732" s="6"/>
      <c r="FI732" s="5"/>
      <c r="FJ732" s="5"/>
      <c r="FK732" s="4"/>
      <c r="FL732" s="6"/>
      <c r="FM732" s="4"/>
      <c r="FN732" s="6"/>
      <c r="FO732" s="5"/>
      <c r="FP732" s="5"/>
      <c r="FQ732" s="4"/>
      <c r="FR732" s="6"/>
      <c r="FS732" s="4"/>
      <c r="FT732" s="6"/>
      <c r="FU732" s="5"/>
      <c r="FV732" s="5"/>
      <c r="FW732" s="4"/>
      <c r="FX732" s="6"/>
      <c r="FY732" s="4"/>
      <c r="FZ732" s="6"/>
      <c r="GA732" s="5"/>
      <c r="GB732" s="5"/>
      <c r="GC732" s="4"/>
      <c r="GD732" s="6"/>
      <c r="GE732" s="4"/>
      <c r="GF732" s="6"/>
      <c r="GG732" s="5"/>
      <c r="GH732" s="5"/>
      <c r="GI732" s="4"/>
      <c r="GJ732" s="6"/>
      <c r="GK732" s="4"/>
      <c r="GL732" s="6"/>
      <c r="GM732" s="5"/>
      <c r="GN732" s="5"/>
      <c r="GO732" s="4"/>
      <c r="GP732" s="6"/>
      <c r="GQ732" s="4"/>
      <c r="GR732" s="6"/>
      <c r="GS732" s="5"/>
      <c r="GT732" s="5"/>
      <c r="GU732" s="4"/>
      <c r="GV732" s="6"/>
      <c r="GW732" s="4"/>
      <c r="GX732" s="6"/>
      <c r="GY732" s="5"/>
      <c r="GZ732" s="5"/>
      <c r="HA732" s="4"/>
      <c r="HB732" s="6"/>
      <c r="HC732" s="4"/>
      <c r="HD732" s="6"/>
      <c r="HE732" s="5"/>
      <c r="HF732" s="5"/>
      <c r="HG732" s="4"/>
      <c r="HH732" s="6"/>
      <c r="HI732" s="4"/>
      <c r="HJ732" s="6"/>
      <c r="HK732" s="5"/>
      <c r="HL732" s="5"/>
      <c r="HM732" s="4"/>
      <c r="HN732" s="6"/>
      <c r="HO732" s="4"/>
      <c r="HP732" s="6"/>
      <c r="HQ732" s="5"/>
      <c r="HR732" s="5"/>
      <c r="HS732" s="4"/>
      <c r="HT732" s="6"/>
      <c r="HU732" s="4"/>
      <c r="HV732" s="6"/>
      <c r="HW732" s="5"/>
      <c r="HX732" s="5"/>
      <c r="HY732" s="4"/>
      <c r="HZ732" s="6"/>
      <c r="IA732" s="4"/>
      <c r="IB732" s="6"/>
      <c r="IC732" s="5"/>
      <c r="ID732" s="5"/>
      <c r="IE732" s="4"/>
      <c r="IF732" s="6"/>
      <c r="IG732" s="4"/>
      <c r="IH732" s="6"/>
      <c r="II732" s="5"/>
      <c r="IJ732" s="5"/>
      <c r="IK732" s="4"/>
      <c r="IL732" s="6"/>
      <c r="IM732" s="4"/>
      <c r="IN732" s="6"/>
      <c r="IO732" s="5"/>
      <c r="IP732" s="5"/>
      <c r="IQ732" s="4"/>
      <c r="IR732" s="6"/>
      <c r="IS732" s="4"/>
      <c r="IT732" s="6"/>
      <c r="IU732" s="5"/>
      <c r="IV732" s="5"/>
      <c r="IW732" s="4"/>
      <c r="IX732" s="6"/>
      <c r="IY732" s="4"/>
      <c r="IZ732" s="6"/>
      <c r="JA732" s="5"/>
      <c r="JB732" s="5"/>
      <c r="JC732" s="4"/>
      <c r="JD732" s="6"/>
      <c r="JE732" s="4"/>
      <c r="JF732" s="6"/>
      <c r="JG732" s="5"/>
      <c r="JH732" s="5"/>
      <c r="JI732" s="4"/>
      <c r="JJ732" s="6"/>
      <c r="JK732" s="4"/>
      <c r="JL732" s="6"/>
      <c r="JM732" s="5"/>
      <c r="JN732" s="5"/>
      <c r="JO732" s="4"/>
      <c r="JP732" s="6"/>
      <c r="JQ732" s="4"/>
      <c r="JR732" s="6"/>
      <c r="JS732" s="5"/>
      <c r="JT732" s="5"/>
      <c r="JU732" s="4"/>
      <c r="JV732" s="6"/>
      <c r="JW732" s="4"/>
      <c r="JX732" s="6"/>
      <c r="JY732" s="5"/>
      <c r="JZ732" s="5"/>
      <c r="KA732" s="4"/>
      <c r="KB732" s="6"/>
      <c r="KC732" s="4"/>
      <c r="KD732" s="6"/>
      <c r="KE732" s="5"/>
      <c r="KF732" s="5"/>
      <c r="KG732" s="4"/>
      <c r="KH732" s="6"/>
      <c r="KI732" s="4"/>
      <c r="KJ732" s="6"/>
      <c r="KK732" s="5"/>
      <c r="KL732" s="5"/>
    </row>
    <row r="733">
      <c r="A733" s="3" t="s">
        <v>85</v>
      </c>
      <c r="B733" s="3" t="s">
        <v>712</v>
      </c>
      <c r="C733" s="3" t="s">
        <v>547</v>
      </c>
      <c r="D733" s="3" t="s">
        <v>712</v>
      </c>
      <c r="E733" s="3" t="s">
        <v>952</v>
      </c>
      <c r="F733" s="3" t="s">
        <v>104</v>
      </c>
      <c r="G733" s="3" t="s">
        <v>104</v>
      </c>
      <c r="H733" s="3" t="s">
        <v>104</v>
      </c>
      <c r="I733" s="4"/>
      <c r="J733" s="4">
        <f>=ROUNDDOWN({0},0)</f>
      </c>
      <c r="K733" s="4"/>
      <c r="L733" s="5"/>
      <c r="M733" s="4"/>
      <c r="N733" s="4">
        <f>=ROUNDDOWN({0},0)</f>
      </c>
      <c r="O733" s="4"/>
      <c r="P733" s="5"/>
      <c r="Q733" s="4"/>
      <c r="R733" s="6"/>
      <c r="S733" s="4"/>
      <c r="T733" s="6"/>
      <c r="U733" s="5"/>
      <c r="V733" s="5"/>
      <c r="W733" s="4"/>
      <c r="X733" s="6"/>
      <c r="Y733" s="4"/>
      <c r="Z733" s="6"/>
      <c r="AA733" s="5"/>
      <c r="AB733" s="5"/>
      <c r="AC733" s="4"/>
      <c r="AD733" s="6"/>
      <c r="AE733" s="4"/>
      <c r="AF733" s="6"/>
      <c r="AG733" s="5"/>
      <c r="AH733" s="5"/>
      <c r="AI733" s="4"/>
      <c r="AJ733" s="6"/>
      <c r="AK733" s="4"/>
      <c r="AL733" s="6"/>
      <c r="AM733" s="5"/>
      <c r="AN733" s="5"/>
      <c r="AO733" s="4"/>
      <c r="AP733" s="6"/>
      <c r="AQ733" s="4"/>
      <c r="AR733" s="6"/>
      <c r="AS733" s="5"/>
      <c r="AT733" s="5"/>
      <c r="AU733" s="4"/>
      <c r="AV733" s="6"/>
      <c r="AW733" s="4"/>
      <c r="AX733" s="6"/>
      <c r="AY733" s="5"/>
      <c r="AZ733" s="5"/>
      <c r="BA733" s="4"/>
      <c r="BB733" s="6"/>
      <c r="BC733" s="4"/>
      <c r="BD733" s="6"/>
      <c r="BE733" s="5"/>
      <c r="BF733" s="5"/>
      <c r="BG733" s="4"/>
      <c r="BH733" s="6"/>
      <c r="BI733" s="4"/>
      <c r="BJ733" s="6"/>
      <c r="BK733" s="5"/>
      <c r="BL733" s="5"/>
      <c r="BM733" s="4"/>
      <c r="BN733" s="6"/>
      <c r="BO733" s="4"/>
      <c r="BP733" s="6"/>
      <c r="BQ733" s="5"/>
      <c r="BR733" s="5"/>
      <c r="BS733" s="4"/>
      <c r="BT733" s="6"/>
      <c r="BU733" s="4"/>
      <c r="BV733" s="6"/>
      <c r="BW733" s="5"/>
      <c r="BX733" s="5"/>
      <c r="BY733" s="4"/>
      <c r="BZ733" s="6"/>
      <c r="CA733" s="4"/>
      <c r="CB733" s="6"/>
      <c r="CC733" s="5"/>
      <c r="CD733" s="5"/>
      <c r="CE733" s="4"/>
      <c r="CF733" s="6"/>
      <c r="CG733" s="4"/>
      <c r="CH733" s="6"/>
      <c r="CI733" s="5"/>
      <c r="CJ733" s="5"/>
      <c r="CK733" s="4"/>
      <c r="CL733" s="6"/>
      <c r="CM733" s="4"/>
      <c r="CN733" s="6"/>
      <c r="CO733" s="5"/>
      <c r="CP733" s="5"/>
      <c r="CQ733" s="4"/>
      <c r="CR733" s="6"/>
      <c r="CS733" s="4"/>
      <c r="CT733" s="6"/>
      <c r="CU733" s="5"/>
      <c r="CV733" s="5"/>
      <c r="CW733" s="4"/>
      <c r="CX733" s="6"/>
      <c r="CY733" s="4"/>
      <c r="CZ733" s="6"/>
      <c r="DA733" s="5"/>
      <c r="DB733" s="5"/>
      <c r="DC733" s="4"/>
      <c r="DD733" s="6"/>
      <c r="DE733" s="4"/>
      <c r="DF733" s="6"/>
      <c r="DG733" s="5"/>
      <c r="DH733" s="5"/>
      <c r="DI733" s="4"/>
      <c r="DJ733" s="6"/>
      <c r="DK733" s="4"/>
      <c r="DL733" s="6"/>
      <c r="DM733" s="5"/>
      <c r="DN733" s="5"/>
      <c r="DO733" s="4"/>
      <c r="DP733" s="6"/>
      <c r="DQ733" s="4"/>
      <c r="DR733" s="6"/>
      <c r="DS733" s="5"/>
      <c r="DT733" s="5"/>
      <c r="DU733" s="4"/>
      <c r="DV733" s="6"/>
      <c r="DW733" s="4"/>
      <c r="DX733" s="6"/>
      <c r="DY733" s="5"/>
      <c r="DZ733" s="5"/>
      <c r="EA733" s="4"/>
      <c r="EB733" s="6"/>
      <c r="EC733" s="4"/>
      <c r="ED733" s="6"/>
      <c r="EE733" s="5"/>
      <c r="EF733" s="5"/>
      <c r="EG733" s="4"/>
      <c r="EH733" s="6"/>
      <c r="EI733" s="4"/>
      <c r="EJ733" s="6"/>
      <c r="EK733" s="5"/>
      <c r="EL733" s="5"/>
      <c r="EM733" s="4"/>
      <c r="EN733" s="6"/>
      <c r="EO733" s="4"/>
      <c r="EP733" s="6"/>
      <c r="EQ733" s="5"/>
      <c r="ER733" s="5"/>
      <c r="ES733" s="4"/>
      <c r="ET733" s="6"/>
      <c r="EU733" s="4"/>
      <c r="EV733" s="6"/>
      <c r="EW733" s="5"/>
      <c r="EX733" s="5"/>
      <c r="EY733" s="4"/>
      <c r="EZ733" s="6"/>
      <c r="FA733" s="4"/>
      <c r="FB733" s="6"/>
      <c r="FC733" s="5"/>
      <c r="FD733" s="5"/>
      <c r="FE733" s="4"/>
      <c r="FF733" s="6"/>
      <c r="FG733" s="4"/>
      <c r="FH733" s="6"/>
      <c r="FI733" s="5"/>
      <c r="FJ733" s="5"/>
      <c r="FK733" s="4"/>
      <c r="FL733" s="6"/>
      <c r="FM733" s="4"/>
      <c r="FN733" s="6"/>
      <c r="FO733" s="5"/>
      <c r="FP733" s="5"/>
      <c r="FQ733" s="4"/>
      <c r="FR733" s="6"/>
      <c r="FS733" s="4"/>
      <c r="FT733" s="6"/>
      <c r="FU733" s="5"/>
      <c r="FV733" s="5"/>
      <c r="FW733" s="4"/>
      <c r="FX733" s="6"/>
      <c r="FY733" s="4"/>
      <c r="FZ733" s="6"/>
      <c r="GA733" s="5"/>
      <c r="GB733" s="5"/>
      <c r="GC733" s="4"/>
      <c r="GD733" s="6"/>
      <c r="GE733" s="4"/>
      <c r="GF733" s="6"/>
      <c r="GG733" s="5"/>
      <c r="GH733" s="5"/>
      <c r="GI733" s="4"/>
      <c r="GJ733" s="6"/>
      <c r="GK733" s="4"/>
      <c r="GL733" s="6"/>
      <c r="GM733" s="5"/>
      <c r="GN733" s="5"/>
      <c r="GO733" s="4"/>
      <c r="GP733" s="6"/>
      <c r="GQ733" s="4"/>
      <c r="GR733" s="6"/>
      <c r="GS733" s="5"/>
      <c r="GT733" s="5"/>
      <c r="GU733" s="4"/>
      <c r="GV733" s="6"/>
      <c r="GW733" s="4"/>
      <c r="GX733" s="6"/>
      <c r="GY733" s="5"/>
      <c r="GZ733" s="5"/>
      <c r="HA733" s="4"/>
      <c r="HB733" s="6"/>
      <c r="HC733" s="4"/>
      <c r="HD733" s="6"/>
      <c r="HE733" s="5"/>
      <c r="HF733" s="5"/>
      <c r="HG733" s="4"/>
      <c r="HH733" s="6"/>
      <c r="HI733" s="4"/>
      <c r="HJ733" s="6"/>
      <c r="HK733" s="5"/>
      <c r="HL733" s="5"/>
      <c r="HM733" s="4"/>
      <c r="HN733" s="6"/>
      <c r="HO733" s="4"/>
      <c r="HP733" s="6"/>
      <c r="HQ733" s="5"/>
      <c r="HR733" s="5"/>
      <c r="HS733" s="4"/>
      <c r="HT733" s="6"/>
      <c r="HU733" s="4"/>
      <c r="HV733" s="6"/>
      <c r="HW733" s="5"/>
      <c r="HX733" s="5"/>
      <c r="HY733" s="4"/>
      <c r="HZ733" s="6"/>
      <c r="IA733" s="4"/>
      <c r="IB733" s="6"/>
      <c r="IC733" s="5"/>
      <c r="ID733" s="5"/>
      <c r="IE733" s="4"/>
      <c r="IF733" s="6"/>
      <c r="IG733" s="4"/>
      <c r="IH733" s="6"/>
      <c r="II733" s="5"/>
      <c r="IJ733" s="5"/>
      <c r="IK733" s="4"/>
      <c r="IL733" s="6"/>
      <c r="IM733" s="4"/>
      <c r="IN733" s="6"/>
      <c r="IO733" s="5"/>
      <c r="IP733" s="5"/>
      <c r="IQ733" s="4"/>
      <c r="IR733" s="6"/>
      <c r="IS733" s="4"/>
      <c r="IT733" s="6"/>
      <c r="IU733" s="5"/>
      <c r="IV733" s="5"/>
      <c r="IW733" s="4"/>
      <c r="IX733" s="6"/>
      <c r="IY733" s="4"/>
      <c r="IZ733" s="6"/>
      <c r="JA733" s="5"/>
      <c r="JB733" s="5"/>
      <c r="JC733" s="4"/>
      <c r="JD733" s="6"/>
      <c r="JE733" s="4"/>
      <c r="JF733" s="6"/>
      <c r="JG733" s="5"/>
      <c r="JH733" s="5"/>
      <c r="JI733" s="4"/>
      <c r="JJ733" s="6"/>
      <c r="JK733" s="4"/>
      <c r="JL733" s="6"/>
      <c r="JM733" s="5"/>
      <c r="JN733" s="5"/>
      <c r="JO733" s="4"/>
      <c r="JP733" s="6"/>
      <c r="JQ733" s="4"/>
      <c r="JR733" s="6"/>
      <c r="JS733" s="5"/>
      <c r="JT733" s="5"/>
      <c r="JU733" s="4"/>
      <c r="JV733" s="6"/>
      <c r="JW733" s="4"/>
      <c r="JX733" s="6"/>
      <c r="JY733" s="5"/>
      <c r="JZ733" s="5"/>
      <c r="KA733" s="4"/>
      <c r="KB733" s="6"/>
      <c r="KC733" s="4"/>
      <c r="KD733" s="6"/>
      <c r="KE733" s="5"/>
      <c r="KF733" s="5"/>
      <c r="KG733" s="4"/>
      <c r="KH733" s="6"/>
      <c r="KI733" s="4"/>
      <c r="KJ733" s="6"/>
      <c r="KK733" s="5"/>
      <c r="KL733" s="5"/>
    </row>
    <row r="734">
      <c r="A734" s="3" t="s">
        <v>85</v>
      </c>
      <c r="B734" s="3" t="s">
        <v>712</v>
      </c>
      <c r="C734" s="3" t="s">
        <v>547</v>
      </c>
      <c r="D734" s="3" t="s">
        <v>712</v>
      </c>
      <c r="E734" s="3" t="s">
        <v>953</v>
      </c>
      <c r="F734" s="3" t="s">
        <v>104</v>
      </c>
      <c r="G734" s="3" t="s">
        <v>104</v>
      </c>
      <c r="H734" s="3" t="s">
        <v>104</v>
      </c>
      <c r="I734" s="4"/>
      <c r="J734" s="4">
        <f>=ROUNDDOWN({0},0)</f>
      </c>
      <c r="K734" s="4"/>
      <c r="L734" s="5"/>
      <c r="M734" s="4"/>
      <c r="N734" s="4">
        <f>=ROUNDDOWN({0},0)</f>
      </c>
      <c r="O734" s="4"/>
      <c r="P734" s="5"/>
      <c r="Q734" s="4"/>
      <c r="R734" s="6"/>
      <c r="S734" s="4"/>
      <c r="T734" s="6"/>
      <c r="U734" s="5"/>
      <c r="V734" s="5"/>
      <c r="W734" s="4"/>
      <c r="X734" s="6"/>
      <c r="Y734" s="4"/>
      <c r="Z734" s="6"/>
      <c r="AA734" s="5"/>
      <c r="AB734" s="5"/>
      <c r="AC734" s="4"/>
      <c r="AD734" s="6"/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  <c r="AU734" s="4"/>
      <c r="AV734" s="6"/>
      <c r="AW734" s="4"/>
      <c r="AX734" s="6"/>
      <c r="AY734" s="5"/>
      <c r="AZ734" s="5"/>
      <c r="BA734" s="4"/>
      <c r="BB734" s="6"/>
      <c r="BC734" s="4"/>
      <c r="BD734" s="6"/>
      <c r="BE734" s="5"/>
      <c r="BF734" s="5"/>
      <c r="BG734" s="4"/>
      <c r="BH734" s="6"/>
      <c r="BI734" s="4"/>
      <c r="BJ734" s="6"/>
      <c r="BK734" s="5"/>
      <c r="BL734" s="5"/>
      <c r="BM734" s="4"/>
      <c r="BN734" s="6"/>
      <c r="BO734" s="4"/>
      <c r="BP734" s="6"/>
      <c r="BQ734" s="5"/>
      <c r="BR734" s="5"/>
      <c r="BS734" s="4"/>
      <c r="BT734" s="6"/>
      <c r="BU734" s="4"/>
      <c r="BV734" s="6"/>
      <c r="BW734" s="5"/>
      <c r="BX734" s="5"/>
      <c r="BY734" s="4"/>
      <c r="BZ734" s="6"/>
      <c r="CA734" s="4"/>
      <c r="CB734" s="6"/>
      <c r="CC734" s="5"/>
      <c r="CD734" s="5"/>
      <c r="CE734" s="4"/>
      <c r="CF734" s="6"/>
      <c r="CG734" s="4"/>
      <c r="CH734" s="6"/>
      <c r="CI734" s="5"/>
      <c r="CJ734" s="5"/>
      <c r="CK734" s="4"/>
      <c r="CL734" s="6"/>
      <c r="CM734" s="4"/>
      <c r="CN734" s="6"/>
      <c r="CO734" s="5"/>
      <c r="CP734" s="5"/>
      <c r="CQ734" s="4"/>
      <c r="CR734" s="6"/>
      <c r="CS734" s="4"/>
      <c r="CT734" s="6"/>
      <c r="CU734" s="5"/>
      <c r="CV734" s="5"/>
      <c r="CW734" s="4"/>
      <c r="CX734" s="6"/>
      <c r="CY734" s="4"/>
      <c r="CZ734" s="6"/>
      <c r="DA734" s="5"/>
      <c r="DB734" s="5"/>
      <c r="DC734" s="4"/>
      <c r="DD734" s="6"/>
      <c r="DE734" s="4"/>
      <c r="DF734" s="6"/>
      <c r="DG734" s="5"/>
      <c r="DH734" s="5"/>
      <c r="DI734" s="4"/>
      <c r="DJ734" s="6"/>
      <c r="DK734" s="4"/>
      <c r="DL734" s="6"/>
      <c r="DM734" s="5"/>
      <c r="DN734" s="5"/>
      <c r="DO734" s="4"/>
      <c r="DP734" s="6"/>
      <c r="DQ734" s="4"/>
      <c r="DR734" s="6"/>
      <c r="DS734" s="5"/>
      <c r="DT734" s="5"/>
      <c r="DU734" s="4"/>
      <c r="DV734" s="6"/>
      <c r="DW734" s="4"/>
      <c r="DX734" s="6"/>
      <c r="DY734" s="5"/>
      <c r="DZ734" s="5"/>
      <c r="EA734" s="4"/>
      <c r="EB734" s="6"/>
      <c r="EC734" s="4"/>
      <c r="ED734" s="6"/>
      <c r="EE734" s="5"/>
      <c r="EF734" s="5"/>
      <c r="EG734" s="4"/>
      <c r="EH734" s="6"/>
      <c r="EI734" s="4"/>
      <c r="EJ734" s="6"/>
      <c r="EK734" s="5"/>
      <c r="EL734" s="5"/>
      <c r="EM734" s="4"/>
      <c r="EN734" s="6"/>
      <c r="EO734" s="4"/>
      <c r="EP734" s="6"/>
      <c r="EQ734" s="5"/>
      <c r="ER734" s="5"/>
      <c r="ES734" s="4"/>
      <c r="ET734" s="6"/>
      <c r="EU734" s="4"/>
      <c r="EV734" s="6"/>
      <c r="EW734" s="5"/>
      <c r="EX734" s="5"/>
      <c r="EY734" s="4"/>
      <c r="EZ734" s="6"/>
      <c r="FA734" s="4"/>
      <c r="FB734" s="6"/>
      <c r="FC734" s="5"/>
      <c r="FD734" s="5"/>
      <c r="FE734" s="4"/>
      <c r="FF734" s="6"/>
      <c r="FG734" s="4"/>
      <c r="FH734" s="6"/>
      <c r="FI734" s="5"/>
      <c r="FJ734" s="5"/>
      <c r="FK734" s="4"/>
      <c r="FL734" s="6"/>
      <c r="FM734" s="4"/>
      <c r="FN734" s="6"/>
      <c r="FO734" s="5"/>
      <c r="FP734" s="5"/>
      <c r="FQ734" s="4"/>
      <c r="FR734" s="6"/>
      <c r="FS734" s="4"/>
      <c r="FT734" s="6"/>
      <c r="FU734" s="5"/>
      <c r="FV734" s="5"/>
      <c r="FW734" s="4"/>
      <c r="FX734" s="6"/>
      <c r="FY734" s="4"/>
      <c r="FZ734" s="6"/>
      <c r="GA734" s="5"/>
      <c r="GB734" s="5"/>
      <c r="GC734" s="4"/>
      <c r="GD734" s="6"/>
      <c r="GE734" s="4"/>
      <c r="GF734" s="6"/>
      <c r="GG734" s="5"/>
      <c r="GH734" s="5"/>
      <c r="GI734" s="4"/>
      <c r="GJ734" s="6"/>
      <c r="GK734" s="4"/>
      <c r="GL734" s="6"/>
      <c r="GM734" s="5"/>
      <c r="GN734" s="5"/>
      <c r="GO734" s="4"/>
      <c r="GP734" s="6"/>
      <c r="GQ734" s="4"/>
      <c r="GR734" s="6"/>
      <c r="GS734" s="5"/>
      <c r="GT734" s="5"/>
      <c r="GU734" s="4"/>
      <c r="GV734" s="6"/>
      <c r="GW734" s="4"/>
      <c r="GX734" s="6"/>
      <c r="GY734" s="5"/>
      <c r="GZ734" s="5"/>
      <c r="HA734" s="4"/>
      <c r="HB734" s="6"/>
      <c r="HC734" s="4"/>
      <c r="HD734" s="6"/>
      <c r="HE734" s="5"/>
      <c r="HF734" s="5"/>
      <c r="HG734" s="4"/>
      <c r="HH734" s="6"/>
      <c r="HI734" s="4"/>
      <c r="HJ734" s="6"/>
      <c r="HK734" s="5"/>
      <c r="HL734" s="5"/>
      <c r="HM734" s="4"/>
      <c r="HN734" s="6"/>
      <c r="HO734" s="4"/>
      <c r="HP734" s="6"/>
      <c r="HQ734" s="5"/>
      <c r="HR734" s="5"/>
      <c r="HS734" s="4"/>
      <c r="HT734" s="6"/>
      <c r="HU734" s="4"/>
      <c r="HV734" s="6"/>
      <c r="HW734" s="5"/>
      <c r="HX734" s="5"/>
      <c r="HY734" s="4"/>
      <c r="HZ734" s="6"/>
      <c r="IA734" s="4"/>
      <c r="IB734" s="6"/>
      <c r="IC734" s="5"/>
      <c r="ID734" s="5"/>
      <c r="IE734" s="4"/>
      <c r="IF734" s="6"/>
      <c r="IG734" s="4"/>
      <c r="IH734" s="6"/>
      <c r="II734" s="5"/>
      <c r="IJ734" s="5"/>
      <c r="IK734" s="4"/>
      <c r="IL734" s="6"/>
      <c r="IM734" s="4"/>
      <c r="IN734" s="6"/>
      <c r="IO734" s="5"/>
      <c r="IP734" s="5"/>
      <c r="IQ734" s="4"/>
      <c r="IR734" s="6"/>
      <c r="IS734" s="4"/>
      <c r="IT734" s="6"/>
      <c r="IU734" s="5"/>
      <c r="IV734" s="5"/>
      <c r="IW734" s="4"/>
      <c r="IX734" s="6"/>
      <c r="IY734" s="4"/>
      <c r="IZ734" s="6"/>
      <c r="JA734" s="5"/>
      <c r="JB734" s="5"/>
      <c r="JC734" s="4"/>
      <c r="JD734" s="6"/>
      <c r="JE734" s="4"/>
      <c r="JF734" s="6"/>
      <c r="JG734" s="5"/>
      <c r="JH734" s="5"/>
      <c r="JI734" s="4"/>
      <c r="JJ734" s="6"/>
      <c r="JK734" s="4"/>
      <c r="JL734" s="6"/>
      <c r="JM734" s="5"/>
      <c r="JN734" s="5"/>
      <c r="JO734" s="4"/>
      <c r="JP734" s="6"/>
      <c r="JQ734" s="4"/>
      <c r="JR734" s="6"/>
      <c r="JS734" s="5"/>
      <c r="JT734" s="5"/>
      <c r="JU734" s="4"/>
      <c r="JV734" s="6"/>
      <c r="JW734" s="4"/>
      <c r="JX734" s="6"/>
      <c r="JY734" s="5"/>
      <c r="JZ734" s="5"/>
      <c r="KA734" s="4"/>
      <c r="KB734" s="6"/>
      <c r="KC734" s="4"/>
      <c r="KD734" s="6"/>
      <c r="KE734" s="5"/>
      <c r="KF734" s="5"/>
      <c r="KG734" s="4"/>
      <c r="KH734" s="6"/>
      <c r="KI734" s="4"/>
      <c r="KJ734" s="6"/>
      <c r="KK734" s="5"/>
      <c r="KL734" s="5"/>
    </row>
    <row r="735">
      <c r="A735" s="3" t="s">
        <v>85</v>
      </c>
      <c r="B735" s="3" t="s">
        <v>712</v>
      </c>
      <c r="C735" s="3" t="s">
        <v>547</v>
      </c>
      <c r="D735" s="3" t="s">
        <v>712</v>
      </c>
      <c r="E735" s="3" t="s">
        <v>884</v>
      </c>
      <c r="F735" s="3" t="s">
        <v>104</v>
      </c>
      <c r="G735" s="3" t="s">
        <v>104</v>
      </c>
      <c r="H735" s="3" t="s">
        <v>104</v>
      </c>
      <c r="I735" s="4"/>
      <c r="J735" s="4">
        <f>=ROUNDDOWN({0},0)</f>
      </c>
      <c r="K735" s="4"/>
      <c r="L735" s="5"/>
      <c r="M735" s="4"/>
      <c r="N735" s="4">
        <f>=ROUNDDOWN({0},0)</f>
      </c>
      <c r="O735" s="4"/>
      <c r="P735" s="5"/>
      <c r="Q735" s="4"/>
      <c r="R735" s="6"/>
      <c r="S735" s="4"/>
      <c r="T735" s="6"/>
      <c r="U735" s="5"/>
      <c r="V735" s="5"/>
      <c r="W735" s="4"/>
      <c r="X735" s="6"/>
      <c r="Y735" s="4"/>
      <c r="Z735" s="6"/>
      <c r="AA735" s="5"/>
      <c r="AB735" s="5"/>
      <c r="AC735" s="4"/>
      <c r="AD735" s="6"/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  <c r="AU735" s="4"/>
      <c r="AV735" s="6"/>
      <c r="AW735" s="4"/>
      <c r="AX735" s="6"/>
      <c r="AY735" s="5"/>
      <c r="AZ735" s="5"/>
      <c r="BA735" s="4"/>
      <c r="BB735" s="6"/>
      <c r="BC735" s="4"/>
      <c r="BD735" s="6"/>
      <c r="BE735" s="5"/>
      <c r="BF735" s="5"/>
      <c r="BG735" s="4"/>
      <c r="BH735" s="6"/>
      <c r="BI735" s="4"/>
      <c r="BJ735" s="6"/>
      <c r="BK735" s="5"/>
      <c r="BL735" s="5"/>
      <c r="BM735" s="4"/>
      <c r="BN735" s="6"/>
      <c r="BO735" s="4"/>
      <c r="BP735" s="6"/>
      <c r="BQ735" s="5"/>
      <c r="BR735" s="5"/>
      <c r="BS735" s="4"/>
      <c r="BT735" s="6"/>
      <c r="BU735" s="4"/>
      <c r="BV735" s="6"/>
      <c r="BW735" s="5"/>
      <c r="BX735" s="5"/>
      <c r="BY735" s="4"/>
      <c r="BZ735" s="6"/>
      <c r="CA735" s="4"/>
      <c r="CB735" s="6"/>
      <c r="CC735" s="5"/>
      <c r="CD735" s="5"/>
      <c r="CE735" s="4"/>
      <c r="CF735" s="6"/>
      <c r="CG735" s="4"/>
      <c r="CH735" s="6"/>
      <c r="CI735" s="5"/>
      <c r="CJ735" s="5"/>
      <c r="CK735" s="4"/>
      <c r="CL735" s="6"/>
      <c r="CM735" s="4"/>
      <c r="CN735" s="6"/>
      <c r="CO735" s="5"/>
      <c r="CP735" s="5"/>
      <c r="CQ735" s="4"/>
      <c r="CR735" s="6"/>
      <c r="CS735" s="4"/>
      <c r="CT735" s="6"/>
      <c r="CU735" s="5"/>
      <c r="CV735" s="5"/>
      <c r="CW735" s="4"/>
      <c r="CX735" s="6"/>
      <c r="CY735" s="4"/>
      <c r="CZ735" s="6"/>
      <c r="DA735" s="5"/>
      <c r="DB735" s="5"/>
      <c r="DC735" s="4"/>
      <c r="DD735" s="6"/>
      <c r="DE735" s="4"/>
      <c r="DF735" s="6"/>
      <c r="DG735" s="5"/>
      <c r="DH735" s="5"/>
      <c r="DI735" s="4"/>
      <c r="DJ735" s="6"/>
      <c r="DK735" s="4"/>
      <c r="DL735" s="6"/>
      <c r="DM735" s="5"/>
      <c r="DN735" s="5"/>
      <c r="DO735" s="4"/>
      <c r="DP735" s="6"/>
      <c r="DQ735" s="4"/>
      <c r="DR735" s="6"/>
      <c r="DS735" s="5"/>
      <c r="DT735" s="5"/>
      <c r="DU735" s="4"/>
      <c r="DV735" s="6"/>
      <c r="DW735" s="4"/>
      <c r="DX735" s="6"/>
      <c r="DY735" s="5"/>
      <c r="DZ735" s="5"/>
      <c r="EA735" s="4"/>
      <c r="EB735" s="6"/>
      <c r="EC735" s="4"/>
      <c r="ED735" s="6"/>
      <c r="EE735" s="5"/>
      <c r="EF735" s="5"/>
      <c r="EG735" s="4"/>
      <c r="EH735" s="6"/>
      <c r="EI735" s="4"/>
      <c r="EJ735" s="6"/>
      <c r="EK735" s="5"/>
      <c r="EL735" s="5"/>
      <c r="EM735" s="4"/>
      <c r="EN735" s="6"/>
      <c r="EO735" s="4"/>
      <c r="EP735" s="6"/>
      <c r="EQ735" s="5"/>
      <c r="ER735" s="5"/>
      <c r="ES735" s="4"/>
      <c r="ET735" s="6"/>
      <c r="EU735" s="4"/>
      <c r="EV735" s="6"/>
      <c r="EW735" s="5"/>
      <c r="EX735" s="5"/>
      <c r="EY735" s="4"/>
      <c r="EZ735" s="6"/>
      <c r="FA735" s="4"/>
      <c r="FB735" s="6"/>
      <c r="FC735" s="5"/>
      <c r="FD735" s="5"/>
      <c r="FE735" s="4"/>
      <c r="FF735" s="6"/>
      <c r="FG735" s="4"/>
      <c r="FH735" s="6"/>
      <c r="FI735" s="5"/>
      <c r="FJ735" s="5"/>
      <c r="FK735" s="4"/>
      <c r="FL735" s="6"/>
      <c r="FM735" s="4"/>
      <c r="FN735" s="6"/>
      <c r="FO735" s="5"/>
      <c r="FP735" s="5"/>
      <c r="FQ735" s="4"/>
      <c r="FR735" s="6"/>
      <c r="FS735" s="4"/>
      <c r="FT735" s="6"/>
      <c r="FU735" s="5"/>
      <c r="FV735" s="5"/>
      <c r="FW735" s="4"/>
      <c r="FX735" s="6"/>
      <c r="FY735" s="4"/>
      <c r="FZ735" s="6"/>
      <c r="GA735" s="5"/>
      <c r="GB735" s="5"/>
      <c r="GC735" s="4"/>
      <c r="GD735" s="6"/>
      <c r="GE735" s="4"/>
      <c r="GF735" s="6"/>
      <c r="GG735" s="5"/>
      <c r="GH735" s="5"/>
      <c r="GI735" s="4"/>
      <c r="GJ735" s="6"/>
      <c r="GK735" s="4"/>
      <c r="GL735" s="6"/>
      <c r="GM735" s="5"/>
      <c r="GN735" s="5"/>
      <c r="GO735" s="4"/>
      <c r="GP735" s="6"/>
      <c r="GQ735" s="4"/>
      <c r="GR735" s="6"/>
      <c r="GS735" s="5"/>
      <c r="GT735" s="5"/>
      <c r="GU735" s="4"/>
      <c r="GV735" s="6"/>
      <c r="GW735" s="4"/>
      <c r="GX735" s="6"/>
      <c r="GY735" s="5"/>
      <c r="GZ735" s="5"/>
      <c r="HA735" s="4"/>
      <c r="HB735" s="6"/>
      <c r="HC735" s="4"/>
      <c r="HD735" s="6"/>
      <c r="HE735" s="5"/>
      <c r="HF735" s="5"/>
      <c r="HG735" s="4"/>
      <c r="HH735" s="6"/>
      <c r="HI735" s="4"/>
      <c r="HJ735" s="6"/>
      <c r="HK735" s="5"/>
      <c r="HL735" s="5"/>
      <c r="HM735" s="4"/>
      <c r="HN735" s="6"/>
      <c r="HO735" s="4"/>
      <c r="HP735" s="6"/>
      <c r="HQ735" s="5"/>
      <c r="HR735" s="5"/>
      <c r="HS735" s="4"/>
      <c r="HT735" s="6"/>
      <c r="HU735" s="4"/>
      <c r="HV735" s="6"/>
      <c r="HW735" s="5"/>
      <c r="HX735" s="5"/>
      <c r="HY735" s="4"/>
      <c r="HZ735" s="6"/>
      <c r="IA735" s="4"/>
      <c r="IB735" s="6"/>
      <c r="IC735" s="5"/>
      <c r="ID735" s="5"/>
      <c r="IE735" s="4"/>
      <c r="IF735" s="6"/>
      <c r="IG735" s="4"/>
      <c r="IH735" s="6"/>
      <c r="II735" s="5"/>
      <c r="IJ735" s="5"/>
      <c r="IK735" s="4"/>
      <c r="IL735" s="6"/>
      <c r="IM735" s="4"/>
      <c r="IN735" s="6"/>
      <c r="IO735" s="5"/>
      <c r="IP735" s="5"/>
      <c r="IQ735" s="4"/>
      <c r="IR735" s="6"/>
      <c r="IS735" s="4"/>
      <c r="IT735" s="6"/>
      <c r="IU735" s="5"/>
      <c r="IV735" s="5"/>
      <c r="IW735" s="4"/>
      <c r="IX735" s="6"/>
      <c r="IY735" s="4"/>
      <c r="IZ735" s="6"/>
      <c r="JA735" s="5"/>
      <c r="JB735" s="5"/>
      <c r="JC735" s="4"/>
      <c r="JD735" s="6"/>
      <c r="JE735" s="4"/>
      <c r="JF735" s="6"/>
      <c r="JG735" s="5"/>
      <c r="JH735" s="5"/>
      <c r="JI735" s="4"/>
      <c r="JJ735" s="6"/>
      <c r="JK735" s="4"/>
      <c r="JL735" s="6"/>
      <c r="JM735" s="5"/>
      <c r="JN735" s="5"/>
      <c r="JO735" s="4"/>
      <c r="JP735" s="6"/>
      <c r="JQ735" s="4"/>
      <c r="JR735" s="6"/>
      <c r="JS735" s="5"/>
      <c r="JT735" s="5"/>
      <c r="JU735" s="4"/>
      <c r="JV735" s="6"/>
      <c r="JW735" s="4"/>
      <c r="JX735" s="6"/>
      <c r="JY735" s="5"/>
      <c r="JZ735" s="5"/>
      <c r="KA735" s="4"/>
      <c r="KB735" s="6"/>
      <c r="KC735" s="4"/>
      <c r="KD735" s="6"/>
      <c r="KE735" s="5"/>
      <c r="KF735" s="5"/>
      <c r="KG735" s="4"/>
      <c r="KH735" s="6"/>
      <c r="KI735" s="4"/>
      <c r="KJ735" s="6"/>
      <c r="KK735" s="5"/>
      <c r="KL735" s="5"/>
    </row>
    <row r="736">
      <c r="A736" s="3" t="s">
        <v>85</v>
      </c>
      <c r="B736" s="3" t="s">
        <v>712</v>
      </c>
      <c r="C736" s="3" t="s">
        <v>547</v>
      </c>
      <c r="D736" s="3" t="s">
        <v>712</v>
      </c>
      <c r="E736" s="3" t="s">
        <v>941</v>
      </c>
      <c r="F736" s="3" t="s">
        <v>104</v>
      </c>
      <c r="G736" s="3" t="s">
        <v>104</v>
      </c>
      <c r="H736" s="3" t="s">
        <v>104</v>
      </c>
      <c r="I736" s="4"/>
      <c r="J736" s="4">
        <f>=ROUNDDOWN({0},0)</f>
      </c>
      <c r="K736" s="4"/>
      <c r="L736" s="5"/>
      <c r="M736" s="4"/>
      <c r="N736" s="4">
        <f>=ROUNDDOWN({0},0)</f>
      </c>
      <c r="O736" s="4"/>
      <c r="P736" s="5"/>
      <c r="Q736" s="4"/>
      <c r="R736" s="6"/>
      <c r="S736" s="4"/>
      <c r="T736" s="6"/>
      <c r="U736" s="5"/>
      <c r="V736" s="5"/>
      <c r="W736" s="4"/>
      <c r="X736" s="6"/>
      <c r="Y736" s="4"/>
      <c r="Z736" s="6"/>
      <c r="AA736" s="5"/>
      <c r="AB736" s="5"/>
      <c r="AC736" s="4"/>
      <c r="AD736" s="6"/>
      <c r="AE736" s="4"/>
      <c r="AF736" s="6"/>
      <c r="AG736" s="5"/>
      <c r="AH736" s="5"/>
      <c r="AI736" s="4"/>
      <c r="AJ736" s="6"/>
      <c r="AK736" s="4"/>
      <c r="AL736" s="6"/>
      <c r="AM736" s="5"/>
      <c r="AN736" s="5"/>
      <c r="AO736" s="4"/>
      <c r="AP736" s="6"/>
      <c r="AQ736" s="4"/>
      <c r="AR736" s="6"/>
      <c r="AS736" s="5"/>
      <c r="AT736" s="5"/>
      <c r="AU736" s="4"/>
      <c r="AV736" s="6"/>
      <c r="AW736" s="4"/>
      <c r="AX736" s="6"/>
      <c r="AY736" s="5"/>
      <c r="AZ736" s="5"/>
      <c r="BA736" s="4"/>
      <c r="BB736" s="6"/>
      <c r="BC736" s="4"/>
      <c r="BD736" s="6"/>
      <c r="BE736" s="5"/>
      <c r="BF736" s="5"/>
      <c r="BG736" s="4"/>
      <c r="BH736" s="6"/>
      <c r="BI736" s="4"/>
      <c r="BJ736" s="6"/>
      <c r="BK736" s="5"/>
      <c r="BL736" s="5"/>
      <c r="BM736" s="4"/>
      <c r="BN736" s="6"/>
      <c r="BO736" s="4"/>
      <c r="BP736" s="6"/>
      <c r="BQ736" s="5"/>
      <c r="BR736" s="5"/>
      <c r="BS736" s="4"/>
      <c r="BT736" s="6"/>
      <c r="BU736" s="4"/>
      <c r="BV736" s="6"/>
      <c r="BW736" s="5"/>
      <c r="BX736" s="5"/>
      <c r="BY736" s="4"/>
      <c r="BZ736" s="6"/>
      <c r="CA736" s="4"/>
      <c r="CB736" s="6"/>
      <c r="CC736" s="5"/>
      <c r="CD736" s="5"/>
      <c r="CE736" s="4"/>
      <c r="CF736" s="6"/>
      <c r="CG736" s="4"/>
      <c r="CH736" s="6"/>
      <c r="CI736" s="5"/>
      <c r="CJ736" s="5"/>
      <c r="CK736" s="4"/>
      <c r="CL736" s="6"/>
      <c r="CM736" s="4"/>
      <c r="CN736" s="6"/>
      <c r="CO736" s="5"/>
      <c r="CP736" s="5"/>
      <c r="CQ736" s="4"/>
      <c r="CR736" s="6"/>
      <c r="CS736" s="4"/>
      <c r="CT736" s="6"/>
      <c r="CU736" s="5"/>
      <c r="CV736" s="5"/>
      <c r="CW736" s="4"/>
      <c r="CX736" s="6"/>
      <c r="CY736" s="4"/>
      <c r="CZ736" s="6"/>
      <c r="DA736" s="5"/>
      <c r="DB736" s="5"/>
      <c r="DC736" s="4"/>
      <c r="DD736" s="6"/>
      <c r="DE736" s="4"/>
      <c r="DF736" s="6"/>
      <c r="DG736" s="5"/>
      <c r="DH736" s="5"/>
      <c r="DI736" s="4"/>
      <c r="DJ736" s="6"/>
      <c r="DK736" s="4"/>
      <c r="DL736" s="6"/>
      <c r="DM736" s="5"/>
      <c r="DN736" s="5"/>
      <c r="DO736" s="4"/>
      <c r="DP736" s="6"/>
      <c r="DQ736" s="4"/>
      <c r="DR736" s="6"/>
      <c r="DS736" s="5"/>
      <c r="DT736" s="5"/>
      <c r="DU736" s="4"/>
      <c r="DV736" s="6"/>
      <c r="DW736" s="4"/>
      <c r="DX736" s="6"/>
      <c r="DY736" s="5"/>
      <c r="DZ736" s="5"/>
      <c r="EA736" s="4"/>
      <c r="EB736" s="6"/>
      <c r="EC736" s="4"/>
      <c r="ED736" s="6"/>
      <c r="EE736" s="5"/>
      <c r="EF736" s="5"/>
      <c r="EG736" s="4"/>
      <c r="EH736" s="6"/>
      <c r="EI736" s="4"/>
      <c r="EJ736" s="6"/>
      <c r="EK736" s="5"/>
      <c r="EL736" s="5"/>
      <c r="EM736" s="4"/>
      <c r="EN736" s="6"/>
      <c r="EO736" s="4"/>
      <c r="EP736" s="6"/>
      <c r="EQ736" s="5"/>
      <c r="ER736" s="5"/>
      <c r="ES736" s="4"/>
      <c r="ET736" s="6"/>
      <c r="EU736" s="4"/>
      <c r="EV736" s="6"/>
      <c r="EW736" s="5"/>
      <c r="EX736" s="5"/>
      <c r="EY736" s="4"/>
      <c r="EZ736" s="6"/>
      <c r="FA736" s="4"/>
      <c r="FB736" s="6"/>
      <c r="FC736" s="5"/>
      <c r="FD736" s="5"/>
      <c r="FE736" s="4"/>
      <c r="FF736" s="6"/>
      <c r="FG736" s="4"/>
      <c r="FH736" s="6"/>
      <c r="FI736" s="5"/>
      <c r="FJ736" s="5"/>
      <c r="FK736" s="4"/>
      <c r="FL736" s="6"/>
      <c r="FM736" s="4"/>
      <c r="FN736" s="6"/>
      <c r="FO736" s="5"/>
      <c r="FP736" s="5"/>
      <c r="FQ736" s="4"/>
      <c r="FR736" s="6"/>
      <c r="FS736" s="4"/>
      <c r="FT736" s="6"/>
      <c r="FU736" s="5"/>
      <c r="FV736" s="5"/>
      <c r="FW736" s="4"/>
      <c r="FX736" s="6"/>
      <c r="FY736" s="4"/>
      <c r="FZ736" s="6"/>
      <c r="GA736" s="5"/>
      <c r="GB736" s="5"/>
      <c r="GC736" s="4"/>
      <c r="GD736" s="6"/>
      <c r="GE736" s="4"/>
      <c r="GF736" s="6"/>
      <c r="GG736" s="5"/>
      <c r="GH736" s="5"/>
      <c r="GI736" s="4"/>
      <c r="GJ736" s="6"/>
      <c r="GK736" s="4"/>
      <c r="GL736" s="6"/>
      <c r="GM736" s="5"/>
      <c r="GN736" s="5"/>
      <c r="GO736" s="4"/>
      <c r="GP736" s="6"/>
      <c r="GQ736" s="4"/>
      <c r="GR736" s="6"/>
      <c r="GS736" s="5"/>
      <c r="GT736" s="5"/>
      <c r="GU736" s="4"/>
      <c r="GV736" s="6"/>
      <c r="GW736" s="4"/>
      <c r="GX736" s="6"/>
      <c r="GY736" s="5"/>
      <c r="GZ736" s="5"/>
      <c r="HA736" s="4"/>
      <c r="HB736" s="6"/>
      <c r="HC736" s="4"/>
      <c r="HD736" s="6"/>
      <c r="HE736" s="5"/>
      <c r="HF736" s="5"/>
      <c r="HG736" s="4"/>
      <c r="HH736" s="6"/>
      <c r="HI736" s="4"/>
      <c r="HJ736" s="6"/>
      <c r="HK736" s="5"/>
      <c r="HL736" s="5"/>
      <c r="HM736" s="4"/>
      <c r="HN736" s="6"/>
      <c r="HO736" s="4"/>
      <c r="HP736" s="6"/>
      <c r="HQ736" s="5"/>
      <c r="HR736" s="5"/>
      <c r="HS736" s="4"/>
      <c r="HT736" s="6"/>
      <c r="HU736" s="4"/>
      <c r="HV736" s="6"/>
      <c r="HW736" s="5"/>
      <c r="HX736" s="5"/>
      <c r="HY736" s="4"/>
      <c r="HZ736" s="6"/>
      <c r="IA736" s="4"/>
      <c r="IB736" s="6"/>
      <c r="IC736" s="5"/>
      <c r="ID736" s="5"/>
      <c r="IE736" s="4"/>
      <c r="IF736" s="6"/>
      <c r="IG736" s="4"/>
      <c r="IH736" s="6"/>
      <c r="II736" s="5"/>
      <c r="IJ736" s="5"/>
      <c r="IK736" s="4"/>
      <c r="IL736" s="6"/>
      <c r="IM736" s="4"/>
      <c r="IN736" s="6"/>
      <c r="IO736" s="5"/>
      <c r="IP736" s="5"/>
      <c r="IQ736" s="4"/>
      <c r="IR736" s="6"/>
      <c r="IS736" s="4"/>
      <c r="IT736" s="6"/>
      <c r="IU736" s="5"/>
      <c r="IV736" s="5"/>
      <c r="IW736" s="4"/>
      <c r="IX736" s="6"/>
      <c r="IY736" s="4"/>
      <c r="IZ736" s="6"/>
      <c r="JA736" s="5"/>
      <c r="JB736" s="5"/>
      <c r="JC736" s="4"/>
      <c r="JD736" s="6"/>
      <c r="JE736" s="4"/>
      <c r="JF736" s="6"/>
      <c r="JG736" s="5"/>
      <c r="JH736" s="5"/>
      <c r="JI736" s="4"/>
      <c r="JJ736" s="6"/>
      <c r="JK736" s="4"/>
      <c r="JL736" s="6"/>
      <c r="JM736" s="5"/>
      <c r="JN736" s="5"/>
      <c r="JO736" s="4"/>
      <c r="JP736" s="6"/>
      <c r="JQ736" s="4"/>
      <c r="JR736" s="6"/>
      <c r="JS736" s="5"/>
      <c r="JT736" s="5"/>
      <c r="JU736" s="4"/>
      <c r="JV736" s="6"/>
      <c r="JW736" s="4"/>
      <c r="JX736" s="6"/>
      <c r="JY736" s="5"/>
      <c r="JZ736" s="5"/>
      <c r="KA736" s="4"/>
      <c r="KB736" s="6"/>
      <c r="KC736" s="4"/>
      <c r="KD736" s="6"/>
      <c r="KE736" s="5"/>
      <c r="KF736" s="5"/>
      <c r="KG736" s="4"/>
      <c r="KH736" s="6"/>
      <c r="KI736" s="4"/>
      <c r="KJ736" s="6"/>
      <c r="KK736" s="5"/>
      <c r="KL736" s="5"/>
    </row>
    <row r="737">
      <c r="A737" s="3" t="s">
        <v>85</v>
      </c>
      <c r="B737" s="3" t="s">
        <v>712</v>
      </c>
      <c r="C737" s="3" t="s">
        <v>547</v>
      </c>
      <c r="D737" s="3" t="s">
        <v>712</v>
      </c>
      <c r="E737" s="3" t="s">
        <v>942</v>
      </c>
      <c r="F737" s="3" t="s">
        <v>104</v>
      </c>
      <c r="G737" s="3" t="s">
        <v>104</v>
      </c>
      <c r="H737" s="3" t="s">
        <v>104</v>
      </c>
      <c r="I737" s="4"/>
      <c r="J737" s="4">
        <f>=ROUNDDOWN({0},0)</f>
      </c>
      <c r="K737" s="4"/>
      <c r="L737" s="5"/>
      <c r="M737" s="4"/>
      <c r="N737" s="4">
        <f>=ROUNDDOWN({0},0)</f>
      </c>
      <c r="O737" s="4"/>
      <c r="P737" s="5"/>
      <c r="Q737" s="4"/>
      <c r="R737" s="6"/>
      <c r="S737" s="4"/>
      <c r="T737" s="6"/>
      <c r="U737" s="5"/>
      <c r="V737" s="5"/>
      <c r="W737" s="4"/>
      <c r="X737" s="6"/>
      <c r="Y737" s="4"/>
      <c r="Z737" s="6"/>
      <c r="AA737" s="5"/>
      <c r="AB737" s="5"/>
      <c r="AC737" s="4"/>
      <c r="AD737" s="6"/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  <c r="AU737" s="4"/>
      <c r="AV737" s="6"/>
      <c r="AW737" s="4"/>
      <c r="AX737" s="6"/>
      <c r="AY737" s="5"/>
      <c r="AZ737" s="5"/>
      <c r="BA737" s="4"/>
      <c r="BB737" s="6"/>
      <c r="BC737" s="4"/>
      <c r="BD737" s="6"/>
      <c r="BE737" s="5"/>
      <c r="BF737" s="5"/>
      <c r="BG737" s="4"/>
      <c r="BH737" s="6"/>
      <c r="BI737" s="4"/>
      <c r="BJ737" s="6"/>
      <c r="BK737" s="5"/>
      <c r="BL737" s="5"/>
      <c r="BM737" s="4"/>
      <c r="BN737" s="6"/>
      <c r="BO737" s="4"/>
      <c r="BP737" s="6"/>
      <c r="BQ737" s="5"/>
      <c r="BR737" s="5"/>
      <c r="BS737" s="4"/>
      <c r="BT737" s="6"/>
      <c r="BU737" s="4"/>
      <c r="BV737" s="6"/>
      <c r="BW737" s="5"/>
      <c r="BX737" s="5"/>
      <c r="BY737" s="4"/>
      <c r="BZ737" s="6"/>
      <c r="CA737" s="4"/>
      <c r="CB737" s="6"/>
      <c r="CC737" s="5"/>
      <c r="CD737" s="5"/>
      <c r="CE737" s="4"/>
      <c r="CF737" s="6"/>
      <c r="CG737" s="4"/>
      <c r="CH737" s="6"/>
      <c r="CI737" s="5"/>
      <c r="CJ737" s="5"/>
      <c r="CK737" s="4"/>
      <c r="CL737" s="6"/>
      <c r="CM737" s="4"/>
      <c r="CN737" s="6"/>
      <c r="CO737" s="5"/>
      <c r="CP737" s="5"/>
      <c r="CQ737" s="4"/>
      <c r="CR737" s="6"/>
      <c r="CS737" s="4"/>
      <c r="CT737" s="6"/>
      <c r="CU737" s="5"/>
      <c r="CV737" s="5"/>
      <c r="CW737" s="4"/>
      <c r="CX737" s="6"/>
      <c r="CY737" s="4"/>
      <c r="CZ737" s="6"/>
      <c r="DA737" s="5"/>
      <c r="DB737" s="5"/>
      <c r="DC737" s="4"/>
      <c r="DD737" s="6"/>
      <c r="DE737" s="4"/>
      <c r="DF737" s="6"/>
      <c r="DG737" s="5"/>
      <c r="DH737" s="5"/>
      <c r="DI737" s="4"/>
      <c r="DJ737" s="6"/>
      <c r="DK737" s="4"/>
      <c r="DL737" s="6"/>
      <c r="DM737" s="5"/>
      <c r="DN737" s="5"/>
      <c r="DO737" s="4"/>
      <c r="DP737" s="6"/>
      <c r="DQ737" s="4"/>
      <c r="DR737" s="6"/>
      <c r="DS737" s="5"/>
      <c r="DT737" s="5"/>
      <c r="DU737" s="4"/>
      <c r="DV737" s="6"/>
      <c r="DW737" s="4"/>
      <c r="DX737" s="6"/>
      <c r="DY737" s="5"/>
      <c r="DZ737" s="5"/>
      <c r="EA737" s="4"/>
      <c r="EB737" s="6"/>
      <c r="EC737" s="4"/>
      <c r="ED737" s="6"/>
      <c r="EE737" s="5"/>
      <c r="EF737" s="5"/>
      <c r="EG737" s="4"/>
      <c r="EH737" s="6"/>
      <c r="EI737" s="4"/>
      <c r="EJ737" s="6"/>
      <c r="EK737" s="5"/>
      <c r="EL737" s="5"/>
      <c r="EM737" s="4"/>
      <c r="EN737" s="6"/>
      <c r="EO737" s="4"/>
      <c r="EP737" s="6"/>
      <c r="EQ737" s="5"/>
      <c r="ER737" s="5"/>
      <c r="ES737" s="4"/>
      <c r="ET737" s="6"/>
      <c r="EU737" s="4"/>
      <c r="EV737" s="6"/>
      <c r="EW737" s="5"/>
      <c r="EX737" s="5"/>
      <c r="EY737" s="4"/>
      <c r="EZ737" s="6"/>
      <c r="FA737" s="4"/>
      <c r="FB737" s="6"/>
      <c r="FC737" s="5"/>
      <c r="FD737" s="5"/>
      <c r="FE737" s="4"/>
      <c r="FF737" s="6"/>
      <c r="FG737" s="4"/>
      <c r="FH737" s="6"/>
      <c r="FI737" s="5"/>
      <c r="FJ737" s="5"/>
      <c r="FK737" s="4"/>
      <c r="FL737" s="6"/>
      <c r="FM737" s="4"/>
      <c r="FN737" s="6"/>
      <c r="FO737" s="5"/>
      <c r="FP737" s="5"/>
      <c r="FQ737" s="4"/>
      <c r="FR737" s="6"/>
      <c r="FS737" s="4"/>
      <c r="FT737" s="6"/>
      <c r="FU737" s="5"/>
      <c r="FV737" s="5"/>
      <c r="FW737" s="4"/>
      <c r="FX737" s="6"/>
      <c r="FY737" s="4"/>
      <c r="FZ737" s="6"/>
      <c r="GA737" s="5"/>
      <c r="GB737" s="5"/>
      <c r="GC737" s="4"/>
      <c r="GD737" s="6"/>
      <c r="GE737" s="4"/>
      <c r="GF737" s="6"/>
      <c r="GG737" s="5"/>
      <c r="GH737" s="5"/>
      <c r="GI737" s="4"/>
      <c r="GJ737" s="6"/>
      <c r="GK737" s="4"/>
      <c r="GL737" s="6"/>
      <c r="GM737" s="5"/>
      <c r="GN737" s="5"/>
      <c r="GO737" s="4"/>
      <c r="GP737" s="6"/>
      <c r="GQ737" s="4"/>
      <c r="GR737" s="6"/>
      <c r="GS737" s="5"/>
      <c r="GT737" s="5"/>
      <c r="GU737" s="4"/>
      <c r="GV737" s="6"/>
      <c r="GW737" s="4"/>
      <c r="GX737" s="6"/>
      <c r="GY737" s="5"/>
      <c r="GZ737" s="5"/>
      <c r="HA737" s="4"/>
      <c r="HB737" s="6"/>
      <c r="HC737" s="4"/>
      <c r="HD737" s="6"/>
      <c r="HE737" s="5"/>
      <c r="HF737" s="5"/>
      <c r="HG737" s="4"/>
      <c r="HH737" s="6"/>
      <c r="HI737" s="4"/>
      <c r="HJ737" s="6"/>
      <c r="HK737" s="5"/>
      <c r="HL737" s="5"/>
      <c r="HM737" s="4"/>
      <c r="HN737" s="6"/>
      <c r="HO737" s="4"/>
      <c r="HP737" s="6"/>
      <c r="HQ737" s="5"/>
      <c r="HR737" s="5"/>
      <c r="HS737" s="4"/>
      <c r="HT737" s="6"/>
      <c r="HU737" s="4"/>
      <c r="HV737" s="6"/>
      <c r="HW737" s="5"/>
      <c r="HX737" s="5"/>
      <c r="HY737" s="4"/>
      <c r="HZ737" s="6"/>
      <c r="IA737" s="4"/>
      <c r="IB737" s="6"/>
      <c r="IC737" s="5"/>
      <c r="ID737" s="5"/>
      <c r="IE737" s="4"/>
      <c r="IF737" s="6"/>
      <c r="IG737" s="4"/>
      <c r="IH737" s="6"/>
      <c r="II737" s="5"/>
      <c r="IJ737" s="5"/>
      <c r="IK737" s="4"/>
      <c r="IL737" s="6"/>
      <c r="IM737" s="4"/>
      <c r="IN737" s="6"/>
      <c r="IO737" s="5"/>
      <c r="IP737" s="5"/>
      <c r="IQ737" s="4"/>
      <c r="IR737" s="6"/>
      <c r="IS737" s="4"/>
      <c r="IT737" s="6"/>
      <c r="IU737" s="5"/>
      <c r="IV737" s="5"/>
      <c r="IW737" s="4"/>
      <c r="IX737" s="6"/>
      <c r="IY737" s="4"/>
      <c r="IZ737" s="6"/>
      <c r="JA737" s="5"/>
      <c r="JB737" s="5"/>
      <c r="JC737" s="4"/>
      <c r="JD737" s="6"/>
      <c r="JE737" s="4"/>
      <c r="JF737" s="6"/>
      <c r="JG737" s="5"/>
      <c r="JH737" s="5"/>
      <c r="JI737" s="4"/>
      <c r="JJ737" s="6"/>
      <c r="JK737" s="4"/>
      <c r="JL737" s="6"/>
      <c r="JM737" s="5"/>
      <c r="JN737" s="5"/>
      <c r="JO737" s="4"/>
      <c r="JP737" s="6"/>
      <c r="JQ737" s="4"/>
      <c r="JR737" s="6"/>
      <c r="JS737" s="5"/>
      <c r="JT737" s="5"/>
      <c r="JU737" s="4"/>
      <c r="JV737" s="6"/>
      <c r="JW737" s="4"/>
      <c r="JX737" s="6"/>
      <c r="JY737" s="5"/>
      <c r="JZ737" s="5"/>
      <c r="KA737" s="4"/>
      <c r="KB737" s="6"/>
      <c r="KC737" s="4"/>
      <c r="KD737" s="6"/>
      <c r="KE737" s="5"/>
      <c r="KF737" s="5"/>
      <c r="KG737" s="4"/>
      <c r="KH737" s="6"/>
      <c r="KI737" s="4"/>
      <c r="KJ737" s="6"/>
      <c r="KK737" s="5"/>
      <c r="KL737" s="5"/>
    </row>
    <row r="738">
      <c r="A738" s="3" t="s">
        <v>85</v>
      </c>
      <c r="B738" s="3" t="s">
        <v>712</v>
      </c>
      <c r="C738" s="3" t="s">
        <v>547</v>
      </c>
      <c r="D738" s="3" t="s">
        <v>712</v>
      </c>
      <c r="E738" s="3" t="s">
        <v>560</v>
      </c>
      <c r="F738" s="3" t="s">
        <v>104</v>
      </c>
      <c r="G738" s="3" t="s">
        <v>104</v>
      </c>
      <c r="H738" s="3" t="s">
        <v>104</v>
      </c>
      <c r="I738" s="4"/>
      <c r="J738" s="4">
        <f>=ROUNDDOWN({0},0)</f>
      </c>
      <c r="K738" s="4"/>
      <c r="L738" s="5"/>
      <c r="M738" s="4"/>
      <c r="N738" s="4">
        <f>=ROUNDDOWN({0},0)</f>
      </c>
      <c r="O738" s="4"/>
      <c r="P738" s="5"/>
      <c r="Q738" s="4"/>
      <c r="R738" s="6"/>
      <c r="S738" s="4"/>
      <c r="T738" s="6"/>
      <c r="U738" s="5"/>
      <c r="V738" s="5"/>
      <c r="W738" s="4"/>
      <c r="X738" s="6"/>
      <c r="Y738" s="4"/>
      <c r="Z738" s="6"/>
      <c r="AA738" s="5"/>
      <c r="AB738" s="5"/>
      <c r="AC738" s="4"/>
      <c r="AD738" s="6"/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  <c r="AU738" s="4"/>
      <c r="AV738" s="6"/>
      <c r="AW738" s="4"/>
      <c r="AX738" s="6"/>
      <c r="AY738" s="5"/>
      <c r="AZ738" s="5"/>
      <c r="BA738" s="4"/>
      <c r="BB738" s="6"/>
      <c r="BC738" s="4"/>
      <c r="BD738" s="6"/>
      <c r="BE738" s="5"/>
      <c r="BF738" s="5"/>
      <c r="BG738" s="4"/>
      <c r="BH738" s="6"/>
      <c r="BI738" s="4"/>
      <c r="BJ738" s="6"/>
      <c r="BK738" s="5"/>
      <c r="BL738" s="5"/>
      <c r="BM738" s="4"/>
      <c r="BN738" s="6"/>
      <c r="BO738" s="4"/>
      <c r="BP738" s="6"/>
      <c r="BQ738" s="5"/>
      <c r="BR738" s="5"/>
      <c r="BS738" s="4"/>
      <c r="BT738" s="6"/>
      <c r="BU738" s="4"/>
      <c r="BV738" s="6"/>
      <c r="BW738" s="5"/>
      <c r="BX738" s="5"/>
      <c r="BY738" s="4"/>
      <c r="BZ738" s="6"/>
      <c r="CA738" s="4"/>
      <c r="CB738" s="6"/>
      <c r="CC738" s="5"/>
      <c r="CD738" s="5"/>
      <c r="CE738" s="4"/>
      <c r="CF738" s="6"/>
      <c r="CG738" s="4"/>
      <c r="CH738" s="6"/>
      <c r="CI738" s="5"/>
      <c r="CJ738" s="5"/>
      <c r="CK738" s="4"/>
      <c r="CL738" s="6"/>
      <c r="CM738" s="4"/>
      <c r="CN738" s="6"/>
      <c r="CO738" s="5"/>
      <c r="CP738" s="5"/>
      <c r="CQ738" s="4"/>
      <c r="CR738" s="6"/>
      <c r="CS738" s="4"/>
      <c r="CT738" s="6"/>
      <c r="CU738" s="5"/>
      <c r="CV738" s="5"/>
      <c r="CW738" s="4"/>
      <c r="CX738" s="6"/>
      <c r="CY738" s="4"/>
      <c r="CZ738" s="6"/>
      <c r="DA738" s="5"/>
      <c r="DB738" s="5"/>
      <c r="DC738" s="4"/>
      <c r="DD738" s="6"/>
      <c r="DE738" s="4"/>
      <c r="DF738" s="6"/>
      <c r="DG738" s="5"/>
      <c r="DH738" s="5"/>
      <c r="DI738" s="4"/>
      <c r="DJ738" s="6"/>
      <c r="DK738" s="4"/>
      <c r="DL738" s="6"/>
      <c r="DM738" s="5"/>
      <c r="DN738" s="5"/>
      <c r="DO738" s="4"/>
      <c r="DP738" s="6"/>
      <c r="DQ738" s="4"/>
      <c r="DR738" s="6"/>
      <c r="DS738" s="5"/>
      <c r="DT738" s="5"/>
      <c r="DU738" s="4"/>
      <c r="DV738" s="6"/>
      <c r="DW738" s="4"/>
      <c r="DX738" s="6"/>
      <c r="DY738" s="5"/>
      <c r="DZ738" s="5"/>
      <c r="EA738" s="4"/>
      <c r="EB738" s="6"/>
      <c r="EC738" s="4"/>
      <c r="ED738" s="6"/>
      <c r="EE738" s="5"/>
      <c r="EF738" s="5"/>
      <c r="EG738" s="4"/>
      <c r="EH738" s="6"/>
      <c r="EI738" s="4"/>
      <c r="EJ738" s="6"/>
      <c r="EK738" s="5"/>
      <c r="EL738" s="5"/>
      <c r="EM738" s="4"/>
      <c r="EN738" s="6"/>
      <c r="EO738" s="4"/>
      <c r="EP738" s="6"/>
      <c r="EQ738" s="5"/>
      <c r="ER738" s="5"/>
      <c r="ES738" s="4"/>
      <c r="ET738" s="6"/>
      <c r="EU738" s="4"/>
      <c r="EV738" s="6"/>
      <c r="EW738" s="5"/>
      <c r="EX738" s="5"/>
      <c r="EY738" s="4"/>
      <c r="EZ738" s="6"/>
      <c r="FA738" s="4"/>
      <c r="FB738" s="6"/>
      <c r="FC738" s="5"/>
      <c r="FD738" s="5"/>
      <c r="FE738" s="4"/>
      <c r="FF738" s="6"/>
      <c r="FG738" s="4"/>
      <c r="FH738" s="6"/>
      <c r="FI738" s="5"/>
      <c r="FJ738" s="5"/>
      <c r="FK738" s="4"/>
      <c r="FL738" s="6"/>
      <c r="FM738" s="4"/>
      <c r="FN738" s="6"/>
      <c r="FO738" s="5"/>
      <c r="FP738" s="5"/>
      <c r="FQ738" s="4"/>
      <c r="FR738" s="6"/>
      <c r="FS738" s="4"/>
      <c r="FT738" s="6"/>
      <c r="FU738" s="5"/>
      <c r="FV738" s="5"/>
      <c r="FW738" s="4"/>
      <c r="FX738" s="6"/>
      <c r="FY738" s="4"/>
      <c r="FZ738" s="6"/>
      <c r="GA738" s="5"/>
      <c r="GB738" s="5"/>
      <c r="GC738" s="4"/>
      <c r="GD738" s="6"/>
      <c r="GE738" s="4"/>
      <c r="GF738" s="6"/>
      <c r="GG738" s="5"/>
      <c r="GH738" s="5"/>
      <c r="GI738" s="4"/>
      <c r="GJ738" s="6"/>
      <c r="GK738" s="4"/>
      <c r="GL738" s="6"/>
      <c r="GM738" s="5"/>
      <c r="GN738" s="5"/>
      <c r="GO738" s="4"/>
      <c r="GP738" s="6"/>
      <c r="GQ738" s="4"/>
      <c r="GR738" s="6"/>
      <c r="GS738" s="5"/>
      <c r="GT738" s="5"/>
      <c r="GU738" s="4"/>
      <c r="GV738" s="6"/>
      <c r="GW738" s="4"/>
      <c r="GX738" s="6"/>
      <c r="GY738" s="5"/>
      <c r="GZ738" s="5"/>
      <c r="HA738" s="4"/>
      <c r="HB738" s="6"/>
      <c r="HC738" s="4"/>
      <c r="HD738" s="6"/>
      <c r="HE738" s="5"/>
      <c r="HF738" s="5"/>
      <c r="HG738" s="4"/>
      <c r="HH738" s="6"/>
      <c r="HI738" s="4"/>
      <c r="HJ738" s="6"/>
      <c r="HK738" s="5"/>
      <c r="HL738" s="5"/>
      <c r="HM738" s="4"/>
      <c r="HN738" s="6"/>
      <c r="HO738" s="4"/>
      <c r="HP738" s="6"/>
      <c r="HQ738" s="5"/>
      <c r="HR738" s="5"/>
      <c r="HS738" s="4"/>
      <c r="HT738" s="6"/>
      <c r="HU738" s="4"/>
      <c r="HV738" s="6"/>
      <c r="HW738" s="5"/>
      <c r="HX738" s="5"/>
      <c r="HY738" s="4"/>
      <c r="HZ738" s="6"/>
      <c r="IA738" s="4"/>
      <c r="IB738" s="6"/>
      <c r="IC738" s="5"/>
      <c r="ID738" s="5"/>
      <c r="IE738" s="4"/>
      <c r="IF738" s="6"/>
      <c r="IG738" s="4"/>
      <c r="IH738" s="6"/>
      <c r="II738" s="5"/>
      <c r="IJ738" s="5"/>
      <c r="IK738" s="4"/>
      <c r="IL738" s="6"/>
      <c r="IM738" s="4"/>
      <c r="IN738" s="6"/>
      <c r="IO738" s="5"/>
      <c r="IP738" s="5"/>
      <c r="IQ738" s="4"/>
      <c r="IR738" s="6"/>
      <c r="IS738" s="4"/>
      <c r="IT738" s="6"/>
      <c r="IU738" s="5"/>
      <c r="IV738" s="5"/>
      <c r="IW738" s="4"/>
      <c r="IX738" s="6"/>
      <c r="IY738" s="4"/>
      <c r="IZ738" s="6"/>
      <c r="JA738" s="5"/>
      <c r="JB738" s="5"/>
      <c r="JC738" s="4"/>
      <c r="JD738" s="6"/>
      <c r="JE738" s="4"/>
      <c r="JF738" s="6"/>
      <c r="JG738" s="5"/>
      <c r="JH738" s="5"/>
      <c r="JI738" s="4"/>
      <c r="JJ738" s="6"/>
      <c r="JK738" s="4"/>
      <c r="JL738" s="6"/>
      <c r="JM738" s="5"/>
      <c r="JN738" s="5"/>
      <c r="JO738" s="4"/>
      <c r="JP738" s="6"/>
      <c r="JQ738" s="4"/>
      <c r="JR738" s="6"/>
      <c r="JS738" s="5"/>
      <c r="JT738" s="5"/>
      <c r="JU738" s="4"/>
      <c r="JV738" s="6"/>
      <c r="JW738" s="4"/>
      <c r="JX738" s="6"/>
      <c r="JY738" s="5"/>
      <c r="JZ738" s="5"/>
      <c r="KA738" s="4"/>
      <c r="KB738" s="6"/>
      <c r="KC738" s="4"/>
      <c r="KD738" s="6"/>
      <c r="KE738" s="5"/>
      <c r="KF738" s="5"/>
      <c r="KG738" s="4"/>
      <c r="KH738" s="6"/>
      <c r="KI738" s="4"/>
      <c r="KJ738" s="6"/>
      <c r="KK738" s="5"/>
      <c r="KL738" s="5"/>
    </row>
    <row r="739">
      <c r="A739" s="3" t="s">
        <v>85</v>
      </c>
      <c r="B739" s="3" t="s">
        <v>712</v>
      </c>
      <c r="C739" s="3" t="s">
        <v>547</v>
      </c>
      <c r="D739" s="3" t="s">
        <v>712</v>
      </c>
      <c r="E739" s="3" t="s">
        <v>915</v>
      </c>
      <c r="F739" s="3" t="s">
        <v>104</v>
      </c>
      <c r="G739" s="3" t="s">
        <v>104</v>
      </c>
      <c r="H739" s="3" t="s">
        <v>104</v>
      </c>
      <c r="I739" s="4"/>
      <c r="J739" s="4">
        <f>=ROUNDDOWN({0},0)</f>
      </c>
      <c r="K739" s="4"/>
      <c r="L739" s="5"/>
      <c r="M739" s="4"/>
      <c r="N739" s="4">
        <f>=ROUNDDOWN({0},0)</f>
      </c>
      <c r="O739" s="4"/>
      <c r="P739" s="5"/>
      <c r="Q739" s="4"/>
      <c r="R739" s="6"/>
      <c r="S739" s="4"/>
      <c r="T739" s="6"/>
      <c r="U739" s="5"/>
      <c r="V739" s="5"/>
      <c r="W739" s="4"/>
      <c r="X739" s="6"/>
      <c r="Y739" s="4"/>
      <c r="Z739" s="6"/>
      <c r="AA739" s="5"/>
      <c r="AB739" s="5"/>
      <c r="AC739" s="4"/>
      <c r="AD739" s="6"/>
      <c r="AE739" s="4"/>
      <c r="AF739" s="6"/>
      <c r="AG739" s="5"/>
      <c r="AH739" s="5"/>
      <c r="AI739" s="4"/>
      <c r="AJ739" s="6"/>
      <c r="AK739" s="4"/>
      <c r="AL739" s="6"/>
      <c r="AM739" s="5"/>
      <c r="AN739" s="5"/>
      <c r="AO739" s="4"/>
      <c r="AP739" s="6"/>
      <c r="AQ739" s="4"/>
      <c r="AR739" s="6"/>
      <c r="AS739" s="5"/>
      <c r="AT739" s="5"/>
      <c r="AU739" s="4"/>
      <c r="AV739" s="6"/>
      <c r="AW739" s="4"/>
      <c r="AX739" s="6"/>
      <c r="AY739" s="5"/>
      <c r="AZ739" s="5"/>
      <c r="BA739" s="4"/>
      <c r="BB739" s="6"/>
      <c r="BC739" s="4"/>
      <c r="BD739" s="6"/>
      <c r="BE739" s="5"/>
      <c r="BF739" s="5"/>
      <c r="BG739" s="4"/>
      <c r="BH739" s="6"/>
      <c r="BI739" s="4"/>
      <c r="BJ739" s="6"/>
      <c r="BK739" s="5"/>
      <c r="BL739" s="5"/>
      <c r="BM739" s="4"/>
      <c r="BN739" s="6"/>
      <c r="BO739" s="4"/>
      <c r="BP739" s="6"/>
      <c r="BQ739" s="5"/>
      <c r="BR739" s="5"/>
      <c r="BS739" s="4"/>
      <c r="BT739" s="6"/>
      <c r="BU739" s="4"/>
      <c r="BV739" s="6"/>
      <c r="BW739" s="5"/>
      <c r="BX739" s="5"/>
      <c r="BY739" s="4"/>
      <c r="BZ739" s="6"/>
      <c r="CA739" s="4"/>
      <c r="CB739" s="6"/>
      <c r="CC739" s="5"/>
      <c r="CD739" s="5"/>
      <c r="CE739" s="4"/>
      <c r="CF739" s="6"/>
      <c r="CG739" s="4"/>
      <c r="CH739" s="6"/>
      <c r="CI739" s="5"/>
      <c r="CJ739" s="5"/>
      <c r="CK739" s="4"/>
      <c r="CL739" s="6"/>
      <c r="CM739" s="4"/>
      <c r="CN739" s="6"/>
      <c r="CO739" s="5"/>
      <c r="CP739" s="5"/>
      <c r="CQ739" s="4"/>
      <c r="CR739" s="6"/>
      <c r="CS739" s="4"/>
      <c r="CT739" s="6"/>
      <c r="CU739" s="5"/>
      <c r="CV739" s="5"/>
      <c r="CW739" s="4"/>
      <c r="CX739" s="6"/>
      <c r="CY739" s="4"/>
      <c r="CZ739" s="6"/>
      <c r="DA739" s="5"/>
      <c r="DB739" s="5"/>
      <c r="DC739" s="4"/>
      <c r="DD739" s="6"/>
      <c r="DE739" s="4"/>
      <c r="DF739" s="6"/>
      <c r="DG739" s="5"/>
      <c r="DH739" s="5"/>
      <c r="DI739" s="4"/>
      <c r="DJ739" s="6"/>
      <c r="DK739" s="4"/>
      <c r="DL739" s="6"/>
      <c r="DM739" s="5"/>
      <c r="DN739" s="5"/>
      <c r="DO739" s="4"/>
      <c r="DP739" s="6"/>
      <c r="DQ739" s="4"/>
      <c r="DR739" s="6"/>
      <c r="DS739" s="5"/>
      <c r="DT739" s="5"/>
      <c r="DU739" s="4"/>
      <c r="DV739" s="6"/>
      <c r="DW739" s="4"/>
      <c r="DX739" s="6"/>
      <c r="DY739" s="5"/>
      <c r="DZ739" s="5"/>
      <c r="EA739" s="4"/>
      <c r="EB739" s="6"/>
      <c r="EC739" s="4"/>
      <c r="ED739" s="6"/>
      <c r="EE739" s="5"/>
      <c r="EF739" s="5"/>
      <c r="EG739" s="4"/>
      <c r="EH739" s="6"/>
      <c r="EI739" s="4"/>
      <c r="EJ739" s="6"/>
      <c r="EK739" s="5"/>
      <c r="EL739" s="5"/>
      <c r="EM739" s="4"/>
      <c r="EN739" s="6"/>
      <c r="EO739" s="4"/>
      <c r="EP739" s="6"/>
      <c r="EQ739" s="5"/>
      <c r="ER739" s="5"/>
      <c r="ES739" s="4"/>
      <c r="ET739" s="6"/>
      <c r="EU739" s="4"/>
      <c r="EV739" s="6"/>
      <c r="EW739" s="5"/>
      <c r="EX739" s="5"/>
      <c r="EY739" s="4"/>
      <c r="EZ739" s="6"/>
      <c r="FA739" s="4"/>
      <c r="FB739" s="6"/>
      <c r="FC739" s="5"/>
      <c r="FD739" s="5"/>
      <c r="FE739" s="4"/>
      <c r="FF739" s="6"/>
      <c r="FG739" s="4"/>
      <c r="FH739" s="6"/>
      <c r="FI739" s="5"/>
      <c r="FJ739" s="5"/>
      <c r="FK739" s="4"/>
      <c r="FL739" s="6"/>
      <c r="FM739" s="4"/>
      <c r="FN739" s="6"/>
      <c r="FO739" s="5"/>
      <c r="FP739" s="5"/>
      <c r="FQ739" s="4"/>
      <c r="FR739" s="6"/>
      <c r="FS739" s="4"/>
      <c r="FT739" s="6"/>
      <c r="FU739" s="5"/>
      <c r="FV739" s="5"/>
      <c r="FW739" s="4"/>
      <c r="FX739" s="6"/>
      <c r="FY739" s="4"/>
      <c r="FZ739" s="6"/>
      <c r="GA739" s="5"/>
      <c r="GB739" s="5"/>
      <c r="GC739" s="4"/>
      <c r="GD739" s="6"/>
      <c r="GE739" s="4"/>
      <c r="GF739" s="6"/>
      <c r="GG739" s="5"/>
      <c r="GH739" s="5"/>
      <c r="GI739" s="4"/>
      <c r="GJ739" s="6"/>
      <c r="GK739" s="4"/>
      <c r="GL739" s="6"/>
      <c r="GM739" s="5"/>
      <c r="GN739" s="5"/>
      <c r="GO739" s="4"/>
      <c r="GP739" s="6"/>
      <c r="GQ739" s="4"/>
      <c r="GR739" s="6"/>
      <c r="GS739" s="5"/>
      <c r="GT739" s="5"/>
      <c r="GU739" s="4"/>
      <c r="GV739" s="6"/>
      <c r="GW739" s="4"/>
      <c r="GX739" s="6"/>
      <c r="GY739" s="5"/>
      <c r="GZ739" s="5"/>
      <c r="HA739" s="4"/>
      <c r="HB739" s="6"/>
      <c r="HC739" s="4"/>
      <c r="HD739" s="6"/>
      <c r="HE739" s="5"/>
      <c r="HF739" s="5"/>
      <c r="HG739" s="4"/>
      <c r="HH739" s="6"/>
      <c r="HI739" s="4"/>
      <c r="HJ739" s="6"/>
      <c r="HK739" s="5"/>
      <c r="HL739" s="5"/>
      <c r="HM739" s="4"/>
      <c r="HN739" s="6"/>
      <c r="HO739" s="4"/>
      <c r="HP739" s="6"/>
      <c r="HQ739" s="5"/>
      <c r="HR739" s="5"/>
      <c r="HS739" s="4"/>
      <c r="HT739" s="6"/>
      <c r="HU739" s="4"/>
      <c r="HV739" s="6"/>
      <c r="HW739" s="5"/>
      <c r="HX739" s="5"/>
      <c r="HY739" s="4"/>
      <c r="HZ739" s="6"/>
      <c r="IA739" s="4"/>
      <c r="IB739" s="6"/>
      <c r="IC739" s="5"/>
      <c r="ID739" s="5"/>
      <c r="IE739" s="4"/>
      <c r="IF739" s="6"/>
      <c r="IG739" s="4"/>
      <c r="IH739" s="6"/>
      <c r="II739" s="5"/>
      <c r="IJ739" s="5"/>
      <c r="IK739" s="4"/>
      <c r="IL739" s="6"/>
      <c r="IM739" s="4"/>
      <c r="IN739" s="6"/>
      <c r="IO739" s="5"/>
      <c r="IP739" s="5"/>
      <c r="IQ739" s="4"/>
      <c r="IR739" s="6"/>
      <c r="IS739" s="4"/>
      <c r="IT739" s="6"/>
      <c r="IU739" s="5"/>
      <c r="IV739" s="5"/>
      <c r="IW739" s="4"/>
      <c r="IX739" s="6"/>
      <c r="IY739" s="4"/>
      <c r="IZ739" s="6"/>
      <c r="JA739" s="5"/>
      <c r="JB739" s="5"/>
      <c r="JC739" s="4"/>
      <c r="JD739" s="6"/>
      <c r="JE739" s="4"/>
      <c r="JF739" s="6"/>
      <c r="JG739" s="5"/>
      <c r="JH739" s="5"/>
      <c r="JI739" s="4"/>
      <c r="JJ739" s="6"/>
      <c r="JK739" s="4"/>
      <c r="JL739" s="6"/>
      <c r="JM739" s="5"/>
      <c r="JN739" s="5"/>
      <c r="JO739" s="4"/>
      <c r="JP739" s="6"/>
      <c r="JQ739" s="4"/>
      <c r="JR739" s="6"/>
      <c r="JS739" s="5"/>
      <c r="JT739" s="5"/>
      <c r="JU739" s="4"/>
      <c r="JV739" s="6"/>
      <c r="JW739" s="4"/>
      <c r="JX739" s="6"/>
      <c r="JY739" s="5"/>
      <c r="JZ739" s="5"/>
      <c r="KA739" s="4"/>
      <c r="KB739" s="6"/>
      <c r="KC739" s="4"/>
      <c r="KD739" s="6"/>
      <c r="KE739" s="5"/>
      <c r="KF739" s="5"/>
      <c r="KG739" s="4"/>
      <c r="KH739" s="6"/>
      <c r="KI739" s="4"/>
      <c r="KJ739" s="6"/>
      <c r="KK739" s="5"/>
      <c r="KL739" s="5"/>
    </row>
    <row r="740">
      <c r="A740" s="3" t="s">
        <v>85</v>
      </c>
      <c r="B740" s="3" t="s">
        <v>712</v>
      </c>
      <c r="C740" s="3" t="s">
        <v>547</v>
      </c>
      <c r="D740" s="3" t="s">
        <v>712</v>
      </c>
      <c r="E740" s="3" t="s">
        <v>943</v>
      </c>
      <c r="F740" s="3" t="s">
        <v>104</v>
      </c>
      <c r="G740" s="3" t="s">
        <v>104</v>
      </c>
      <c r="H740" s="3" t="s">
        <v>104</v>
      </c>
      <c r="I740" s="4"/>
      <c r="J740" s="4">
        <f>=ROUNDDOWN({0},0)</f>
      </c>
      <c r="K740" s="4"/>
      <c r="L740" s="5"/>
      <c r="M740" s="4"/>
      <c r="N740" s="4">
        <f>=ROUNDDOWN({0},0)</f>
      </c>
      <c r="O740" s="4"/>
      <c r="P740" s="5"/>
      <c r="Q740" s="4"/>
      <c r="R740" s="6"/>
      <c r="S740" s="4"/>
      <c r="T740" s="6"/>
      <c r="U740" s="5"/>
      <c r="V740" s="5"/>
      <c r="W740" s="4"/>
      <c r="X740" s="6"/>
      <c r="Y740" s="4"/>
      <c r="Z740" s="6"/>
      <c r="AA740" s="5"/>
      <c r="AB740" s="5"/>
      <c r="AC740" s="4"/>
      <c r="AD740" s="6"/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  <c r="AU740" s="4"/>
      <c r="AV740" s="6"/>
      <c r="AW740" s="4"/>
      <c r="AX740" s="6"/>
      <c r="AY740" s="5"/>
      <c r="AZ740" s="5"/>
      <c r="BA740" s="4"/>
      <c r="BB740" s="6"/>
      <c r="BC740" s="4"/>
      <c r="BD740" s="6"/>
      <c r="BE740" s="5"/>
      <c r="BF740" s="5"/>
      <c r="BG740" s="4"/>
      <c r="BH740" s="6"/>
      <c r="BI740" s="4"/>
      <c r="BJ740" s="6"/>
      <c r="BK740" s="5"/>
      <c r="BL740" s="5"/>
      <c r="BM740" s="4"/>
      <c r="BN740" s="6"/>
      <c r="BO740" s="4"/>
      <c r="BP740" s="6"/>
      <c r="BQ740" s="5"/>
      <c r="BR740" s="5"/>
      <c r="BS740" s="4"/>
      <c r="BT740" s="6"/>
      <c r="BU740" s="4"/>
      <c r="BV740" s="6"/>
      <c r="BW740" s="5"/>
      <c r="BX740" s="5"/>
      <c r="BY740" s="4"/>
      <c r="BZ740" s="6"/>
      <c r="CA740" s="4"/>
      <c r="CB740" s="6"/>
      <c r="CC740" s="5"/>
      <c r="CD740" s="5"/>
      <c r="CE740" s="4"/>
      <c r="CF740" s="6"/>
      <c r="CG740" s="4"/>
      <c r="CH740" s="6"/>
      <c r="CI740" s="5"/>
      <c r="CJ740" s="5"/>
      <c r="CK740" s="4"/>
      <c r="CL740" s="6"/>
      <c r="CM740" s="4"/>
      <c r="CN740" s="6"/>
      <c r="CO740" s="5"/>
      <c r="CP740" s="5"/>
      <c r="CQ740" s="4"/>
      <c r="CR740" s="6"/>
      <c r="CS740" s="4"/>
      <c r="CT740" s="6"/>
      <c r="CU740" s="5"/>
      <c r="CV740" s="5"/>
      <c r="CW740" s="4"/>
      <c r="CX740" s="6"/>
      <c r="CY740" s="4"/>
      <c r="CZ740" s="6"/>
      <c r="DA740" s="5"/>
      <c r="DB740" s="5"/>
      <c r="DC740" s="4"/>
      <c r="DD740" s="6"/>
      <c r="DE740" s="4"/>
      <c r="DF740" s="6"/>
      <c r="DG740" s="5"/>
      <c r="DH740" s="5"/>
      <c r="DI740" s="4"/>
      <c r="DJ740" s="6"/>
      <c r="DK740" s="4"/>
      <c r="DL740" s="6"/>
      <c r="DM740" s="5"/>
      <c r="DN740" s="5"/>
      <c r="DO740" s="4"/>
      <c r="DP740" s="6"/>
      <c r="DQ740" s="4"/>
      <c r="DR740" s="6"/>
      <c r="DS740" s="5"/>
      <c r="DT740" s="5"/>
      <c r="DU740" s="4"/>
      <c r="DV740" s="6"/>
      <c r="DW740" s="4"/>
      <c r="DX740" s="6"/>
      <c r="DY740" s="5"/>
      <c r="DZ740" s="5"/>
      <c r="EA740" s="4"/>
      <c r="EB740" s="6"/>
      <c r="EC740" s="4"/>
      <c r="ED740" s="6"/>
      <c r="EE740" s="5"/>
      <c r="EF740" s="5"/>
      <c r="EG740" s="4"/>
      <c r="EH740" s="6"/>
      <c r="EI740" s="4"/>
      <c r="EJ740" s="6"/>
      <c r="EK740" s="5"/>
      <c r="EL740" s="5"/>
      <c r="EM740" s="4"/>
      <c r="EN740" s="6"/>
      <c r="EO740" s="4"/>
      <c r="EP740" s="6"/>
      <c r="EQ740" s="5"/>
      <c r="ER740" s="5"/>
      <c r="ES740" s="4"/>
      <c r="ET740" s="6"/>
      <c r="EU740" s="4"/>
      <c r="EV740" s="6"/>
      <c r="EW740" s="5"/>
      <c r="EX740" s="5"/>
      <c r="EY740" s="4"/>
      <c r="EZ740" s="6"/>
      <c r="FA740" s="4"/>
      <c r="FB740" s="6"/>
      <c r="FC740" s="5"/>
      <c r="FD740" s="5"/>
      <c r="FE740" s="4"/>
      <c r="FF740" s="6"/>
      <c r="FG740" s="4"/>
      <c r="FH740" s="6"/>
      <c r="FI740" s="5"/>
      <c r="FJ740" s="5"/>
      <c r="FK740" s="4"/>
      <c r="FL740" s="6"/>
      <c r="FM740" s="4"/>
      <c r="FN740" s="6"/>
      <c r="FO740" s="5"/>
      <c r="FP740" s="5"/>
      <c r="FQ740" s="4"/>
      <c r="FR740" s="6"/>
      <c r="FS740" s="4"/>
      <c r="FT740" s="6"/>
      <c r="FU740" s="5"/>
      <c r="FV740" s="5"/>
      <c r="FW740" s="4"/>
      <c r="FX740" s="6"/>
      <c r="FY740" s="4"/>
      <c r="FZ740" s="6"/>
      <c r="GA740" s="5"/>
      <c r="GB740" s="5"/>
      <c r="GC740" s="4"/>
      <c r="GD740" s="6"/>
      <c r="GE740" s="4"/>
      <c r="GF740" s="6"/>
      <c r="GG740" s="5"/>
      <c r="GH740" s="5"/>
      <c r="GI740" s="4"/>
      <c r="GJ740" s="6"/>
      <c r="GK740" s="4"/>
      <c r="GL740" s="6"/>
      <c r="GM740" s="5"/>
      <c r="GN740" s="5"/>
      <c r="GO740" s="4"/>
      <c r="GP740" s="6"/>
      <c r="GQ740" s="4"/>
      <c r="GR740" s="6"/>
      <c r="GS740" s="5"/>
      <c r="GT740" s="5"/>
      <c r="GU740" s="4"/>
      <c r="GV740" s="6"/>
      <c r="GW740" s="4"/>
      <c r="GX740" s="6"/>
      <c r="GY740" s="5"/>
      <c r="GZ740" s="5"/>
      <c r="HA740" s="4"/>
      <c r="HB740" s="6"/>
      <c r="HC740" s="4"/>
      <c r="HD740" s="6"/>
      <c r="HE740" s="5"/>
      <c r="HF740" s="5"/>
      <c r="HG740" s="4"/>
      <c r="HH740" s="6"/>
      <c r="HI740" s="4"/>
      <c r="HJ740" s="6"/>
      <c r="HK740" s="5"/>
      <c r="HL740" s="5"/>
      <c r="HM740" s="4"/>
      <c r="HN740" s="6"/>
      <c r="HO740" s="4"/>
      <c r="HP740" s="6"/>
      <c r="HQ740" s="5"/>
      <c r="HR740" s="5"/>
      <c r="HS740" s="4"/>
      <c r="HT740" s="6"/>
      <c r="HU740" s="4"/>
      <c r="HV740" s="6"/>
      <c r="HW740" s="5"/>
      <c r="HX740" s="5"/>
      <c r="HY740" s="4"/>
      <c r="HZ740" s="6"/>
      <c r="IA740" s="4"/>
      <c r="IB740" s="6"/>
      <c r="IC740" s="5"/>
      <c r="ID740" s="5"/>
      <c r="IE740" s="4"/>
      <c r="IF740" s="6"/>
      <c r="IG740" s="4"/>
      <c r="IH740" s="6"/>
      <c r="II740" s="5"/>
      <c r="IJ740" s="5"/>
      <c r="IK740" s="4"/>
      <c r="IL740" s="6"/>
      <c r="IM740" s="4"/>
      <c r="IN740" s="6"/>
      <c r="IO740" s="5"/>
      <c r="IP740" s="5"/>
      <c r="IQ740" s="4"/>
      <c r="IR740" s="6"/>
      <c r="IS740" s="4"/>
      <c r="IT740" s="6"/>
      <c r="IU740" s="5"/>
      <c r="IV740" s="5"/>
      <c r="IW740" s="4"/>
      <c r="IX740" s="6"/>
      <c r="IY740" s="4"/>
      <c r="IZ740" s="6"/>
      <c r="JA740" s="5"/>
      <c r="JB740" s="5"/>
      <c r="JC740" s="4"/>
      <c r="JD740" s="6"/>
      <c r="JE740" s="4"/>
      <c r="JF740" s="6"/>
      <c r="JG740" s="5"/>
      <c r="JH740" s="5"/>
      <c r="JI740" s="4"/>
      <c r="JJ740" s="6"/>
      <c r="JK740" s="4"/>
      <c r="JL740" s="6"/>
      <c r="JM740" s="5"/>
      <c r="JN740" s="5"/>
      <c r="JO740" s="4"/>
      <c r="JP740" s="6"/>
      <c r="JQ740" s="4"/>
      <c r="JR740" s="6"/>
      <c r="JS740" s="5"/>
      <c r="JT740" s="5"/>
      <c r="JU740" s="4"/>
      <c r="JV740" s="6"/>
      <c r="JW740" s="4"/>
      <c r="JX740" s="6"/>
      <c r="JY740" s="5"/>
      <c r="JZ740" s="5"/>
      <c r="KA740" s="4"/>
      <c r="KB740" s="6"/>
      <c r="KC740" s="4"/>
      <c r="KD740" s="6"/>
      <c r="KE740" s="5"/>
      <c r="KF740" s="5"/>
      <c r="KG740" s="4"/>
      <c r="KH740" s="6"/>
      <c r="KI740" s="4"/>
      <c r="KJ740" s="6"/>
      <c r="KK740" s="5"/>
      <c r="KL740" s="5"/>
    </row>
    <row r="741">
      <c r="A741" s="3" t="s">
        <v>85</v>
      </c>
      <c r="B741" s="3" t="s">
        <v>712</v>
      </c>
      <c r="C741" s="3" t="s">
        <v>547</v>
      </c>
      <c r="D741" s="3" t="s">
        <v>712</v>
      </c>
      <c r="E741" s="3" t="s">
        <v>954</v>
      </c>
      <c r="F741" s="3" t="s">
        <v>104</v>
      </c>
      <c r="G741" s="3" t="s">
        <v>104</v>
      </c>
      <c r="H741" s="3" t="s">
        <v>104</v>
      </c>
      <c r="I741" s="4"/>
      <c r="J741" s="4">
        <f>=ROUNDDOWN({0},0)</f>
      </c>
      <c r="K741" s="4"/>
      <c r="L741" s="5"/>
      <c r="M741" s="4"/>
      <c r="N741" s="4">
        <f>=ROUNDDOWN({0},0)</f>
      </c>
      <c r="O741" s="4"/>
      <c r="P741" s="5"/>
      <c r="Q741" s="4"/>
      <c r="R741" s="6"/>
      <c r="S741" s="4"/>
      <c r="T741" s="6"/>
      <c r="U741" s="5"/>
      <c r="V741" s="5"/>
      <c r="W741" s="4"/>
      <c r="X741" s="6"/>
      <c r="Y741" s="4"/>
      <c r="Z741" s="6"/>
      <c r="AA741" s="5"/>
      <c r="AB741" s="5"/>
      <c r="AC741" s="4"/>
      <c r="AD741" s="6"/>
      <c r="AE741" s="4"/>
      <c r="AF741" s="6"/>
      <c r="AG741" s="5"/>
      <c r="AH741" s="5"/>
      <c r="AI741" s="4"/>
      <c r="AJ741" s="6"/>
      <c r="AK741" s="4"/>
      <c r="AL741" s="6"/>
      <c r="AM741" s="5"/>
      <c r="AN741" s="5"/>
      <c r="AO741" s="4"/>
      <c r="AP741" s="6"/>
      <c r="AQ741" s="4"/>
      <c r="AR741" s="6"/>
      <c r="AS741" s="5"/>
      <c r="AT741" s="5"/>
      <c r="AU741" s="4"/>
      <c r="AV741" s="6"/>
      <c r="AW741" s="4"/>
      <c r="AX741" s="6"/>
      <c r="AY741" s="5"/>
      <c r="AZ741" s="5"/>
      <c r="BA741" s="4"/>
      <c r="BB741" s="6"/>
      <c r="BC741" s="4"/>
      <c r="BD741" s="6"/>
      <c r="BE741" s="5"/>
      <c r="BF741" s="5"/>
      <c r="BG741" s="4"/>
      <c r="BH741" s="6"/>
      <c r="BI741" s="4"/>
      <c r="BJ741" s="6"/>
      <c r="BK741" s="5"/>
      <c r="BL741" s="5"/>
      <c r="BM741" s="4"/>
      <c r="BN741" s="6"/>
      <c r="BO741" s="4"/>
      <c r="BP741" s="6"/>
      <c r="BQ741" s="5"/>
      <c r="BR741" s="5"/>
      <c r="BS741" s="4"/>
      <c r="BT741" s="6"/>
      <c r="BU741" s="4"/>
      <c r="BV741" s="6"/>
      <c r="BW741" s="5"/>
      <c r="BX741" s="5"/>
      <c r="BY741" s="4"/>
      <c r="BZ741" s="6"/>
      <c r="CA741" s="4"/>
      <c r="CB741" s="6"/>
      <c r="CC741" s="5"/>
      <c r="CD741" s="5"/>
      <c r="CE741" s="4"/>
      <c r="CF741" s="6"/>
      <c r="CG741" s="4"/>
      <c r="CH741" s="6"/>
      <c r="CI741" s="5"/>
      <c r="CJ741" s="5"/>
      <c r="CK741" s="4"/>
      <c r="CL741" s="6"/>
      <c r="CM741" s="4"/>
      <c r="CN741" s="6"/>
      <c r="CO741" s="5"/>
      <c r="CP741" s="5"/>
      <c r="CQ741" s="4"/>
      <c r="CR741" s="6"/>
      <c r="CS741" s="4"/>
      <c r="CT741" s="6"/>
      <c r="CU741" s="5"/>
      <c r="CV741" s="5"/>
      <c r="CW741" s="4"/>
      <c r="CX741" s="6"/>
      <c r="CY741" s="4"/>
      <c r="CZ741" s="6"/>
      <c r="DA741" s="5"/>
      <c r="DB741" s="5"/>
      <c r="DC741" s="4"/>
      <c r="DD741" s="6"/>
      <c r="DE741" s="4"/>
      <c r="DF741" s="6"/>
      <c r="DG741" s="5"/>
      <c r="DH741" s="5"/>
      <c r="DI741" s="4"/>
      <c r="DJ741" s="6"/>
      <c r="DK741" s="4"/>
      <c r="DL741" s="6"/>
      <c r="DM741" s="5"/>
      <c r="DN741" s="5"/>
      <c r="DO741" s="4"/>
      <c r="DP741" s="6"/>
      <c r="DQ741" s="4"/>
      <c r="DR741" s="6"/>
      <c r="DS741" s="5"/>
      <c r="DT741" s="5"/>
      <c r="DU741" s="4"/>
      <c r="DV741" s="6"/>
      <c r="DW741" s="4"/>
      <c r="DX741" s="6"/>
      <c r="DY741" s="5"/>
      <c r="DZ741" s="5"/>
      <c r="EA741" s="4"/>
      <c r="EB741" s="6"/>
      <c r="EC741" s="4"/>
      <c r="ED741" s="6"/>
      <c r="EE741" s="5"/>
      <c r="EF741" s="5"/>
      <c r="EG741" s="4"/>
      <c r="EH741" s="6"/>
      <c r="EI741" s="4"/>
      <c r="EJ741" s="6"/>
      <c r="EK741" s="5"/>
      <c r="EL741" s="5"/>
      <c r="EM741" s="4"/>
      <c r="EN741" s="6"/>
      <c r="EO741" s="4"/>
      <c r="EP741" s="6"/>
      <c r="EQ741" s="5"/>
      <c r="ER741" s="5"/>
      <c r="ES741" s="4"/>
      <c r="ET741" s="6"/>
      <c r="EU741" s="4"/>
      <c r="EV741" s="6"/>
      <c r="EW741" s="5"/>
      <c r="EX741" s="5"/>
      <c r="EY741" s="4"/>
      <c r="EZ741" s="6"/>
      <c r="FA741" s="4"/>
      <c r="FB741" s="6"/>
      <c r="FC741" s="5"/>
      <c r="FD741" s="5"/>
      <c r="FE741" s="4"/>
      <c r="FF741" s="6"/>
      <c r="FG741" s="4"/>
      <c r="FH741" s="6"/>
      <c r="FI741" s="5"/>
      <c r="FJ741" s="5"/>
      <c r="FK741" s="4"/>
      <c r="FL741" s="6"/>
      <c r="FM741" s="4"/>
      <c r="FN741" s="6"/>
      <c r="FO741" s="5"/>
      <c r="FP741" s="5"/>
      <c r="FQ741" s="4"/>
      <c r="FR741" s="6"/>
      <c r="FS741" s="4"/>
      <c r="FT741" s="6"/>
      <c r="FU741" s="5"/>
      <c r="FV741" s="5"/>
      <c r="FW741" s="4"/>
      <c r="FX741" s="6"/>
      <c r="FY741" s="4"/>
      <c r="FZ741" s="6"/>
      <c r="GA741" s="5"/>
      <c r="GB741" s="5"/>
      <c r="GC741" s="4"/>
      <c r="GD741" s="6"/>
      <c r="GE741" s="4"/>
      <c r="GF741" s="6"/>
      <c r="GG741" s="5"/>
      <c r="GH741" s="5"/>
      <c r="GI741" s="4"/>
      <c r="GJ741" s="6"/>
      <c r="GK741" s="4"/>
      <c r="GL741" s="6"/>
      <c r="GM741" s="5"/>
      <c r="GN741" s="5"/>
      <c r="GO741" s="4"/>
      <c r="GP741" s="6"/>
      <c r="GQ741" s="4"/>
      <c r="GR741" s="6"/>
      <c r="GS741" s="5"/>
      <c r="GT741" s="5"/>
      <c r="GU741" s="4"/>
      <c r="GV741" s="6"/>
      <c r="GW741" s="4"/>
      <c r="GX741" s="6"/>
      <c r="GY741" s="5"/>
      <c r="GZ741" s="5"/>
      <c r="HA741" s="4"/>
      <c r="HB741" s="6"/>
      <c r="HC741" s="4"/>
      <c r="HD741" s="6"/>
      <c r="HE741" s="5"/>
      <c r="HF741" s="5"/>
      <c r="HG741" s="4"/>
      <c r="HH741" s="6"/>
      <c r="HI741" s="4"/>
      <c r="HJ741" s="6"/>
      <c r="HK741" s="5"/>
      <c r="HL741" s="5"/>
      <c r="HM741" s="4"/>
      <c r="HN741" s="6"/>
      <c r="HO741" s="4"/>
      <c r="HP741" s="6"/>
      <c r="HQ741" s="5"/>
      <c r="HR741" s="5"/>
      <c r="HS741" s="4"/>
      <c r="HT741" s="6"/>
      <c r="HU741" s="4"/>
      <c r="HV741" s="6"/>
      <c r="HW741" s="5"/>
      <c r="HX741" s="5"/>
      <c r="HY741" s="4"/>
      <c r="HZ741" s="6"/>
      <c r="IA741" s="4"/>
      <c r="IB741" s="6"/>
      <c r="IC741" s="5"/>
      <c r="ID741" s="5"/>
      <c r="IE741" s="4"/>
      <c r="IF741" s="6"/>
      <c r="IG741" s="4"/>
      <c r="IH741" s="6"/>
      <c r="II741" s="5"/>
      <c r="IJ741" s="5"/>
      <c r="IK741" s="4"/>
      <c r="IL741" s="6"/>
      <c r="IM741" s="4"/>
      <c r="IN741" s="6"/>
      <c r="IO741" s="5"/>
      <c r="IP741" s="5"/>
      <c r="IQ741" s="4"/>
      <c r="IR741" s="6"/>
      <c r="IS741" s="4"/>
      <c r="IT741" s="6"/>
      <c r="IU741" s="5"/>
      <c r="IV741" s="5"/>
      <c r="IW741" s="4"/>
      <c r="IX741" s="6"/>
      <c r="IY741" s="4"/>
      <c r="IZ741" s="6"/>
      <c r="JA741" s="5"/>
      <c r="JB741" s="5"/>
      <c r="JC741" s="4"/>
      <c r="JD741" s="6"/>
      <c r="JE741" s="4"/>
      <c r="JF741" s="6"/>
      <c r="JG741" s="5"/>
      <c r="JH741" s="5"/>
      <c r="JI741" s="4"/>
      <c r="JJ741" s="6"/>
      <c r="JK741" s="4"/>
      <c r="JL741" s="6"/>
      <c r="JM741" s="5"/>
      <c r="JN741" s="5"/>
      <c r="JO741" s="4"/>
      <c r="JP741" s="6"/>
      <c r="JQ741" s="4"/>
      <c r="JR741" s="6"/>
      <c r="JS741" s="5"/>
      <c r="JT741" s="5"/>
      <c r="JU741" s="4"/>
      <c r="JV741" s="6"/>
      <c r="JW741" s="4"/>
      <c r="JX741" s="6"/>
      <c r="JY741" s="5"/>
      <c r="JZ741" s="5"/>
      <c r="KA741" s="4"/>
      <c r="KB741" s="6"/>
      <c r="KC741" s="4"/>
      <c r="KD741" s="6"/>
      <c r="KE741" s="5"/>
      <c r="KF741" s="5"/>
      <c r="KG741" s="4"/>
      <c r="KH741" s="6"/>
      <c r="KI741" s="4"/>
      <c r="KJ741" s="6"/>
      <c r="KK741" s="5"/>
      <c r="KL741" s="5"/>
    </row>
    <row r="742">
      <c r="A742" s="3" t="s">
        <v>85</v>
      </c>
      <c r="B742" s="3" t="s">
        <v>712</v>
      </c>
      <c r="C742" s="3" t="s">
        <v>547</v>
      </c>
      <c r="D742" s="3" t="s">
        <v>712</v>
      </c>
      <c r="E742" s="3" t="s">
        <v>917</v>
      </c>
      <c r="F742" s="3" t="s">
        <v>104</v>
      </c>
      <c r="G742" s="3" t="s">
        <v>104</v>
      </c>
      <c r="H742" s="3" t="s">
        <v>104</v>
      </c>
      <c r="I742" s="4"/>
      <c r="J742" s="4">
        <f>=ROUNDDOWN({0},0)</f>
      </c>
      <c r="K742" s="4"/>
      <c r="L742" s="5"/>
      <c r="M742" s="4"/>
      <c r="N742" s="4">
        <f>=ROUNDDOWN({0},0)</f>
      </c>
      <c r="O742" s="4"/>
      <c r="P742" s="5"/>
      <c r="Q742" s="4"/>
      <c r="R742" s="6"/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/>
      <c r="AD742" s="6"/>
      <c r="AE742" s="4"/>
      <c r="AF742" s="6"/>
      <c r="AG742" s="5"/>
      <c r="AH742" s="5"/>
      <c r="AI742" s="4"/>
      <c r="AJ742" s="6"/>
      <c r="AK742" s="4"/>
      <c r="AL742" s="6"/>
      <c r="AM742" s="5"/>
      <c r="AN742" s="5"/>
      <c r="AO742" s="4"/>
      <c r="AP742" s="6"/>
      <c r="AQ742" s="4"/>
      <c r="AR742" s="6"/>
      <c r="AS742" s="5"/>
      <c r="AT742" s="5"/>
      <c r="AU742" s="4"/>
      <c r="AV742" s="6"/>
      <c r="AW742" s="4"/>
      <c r="AX742" s="6"/>
      <c r="AY742" s="5"/>
      <c r="AZ742" s="5"/>
      <c r="BA742" s="4"/>
      <c r="BB742" s="6"/>
      <c r="BC742" s="4"/>
      <c r="BD742" s="6"/>
      <c r="BE742" s="5"/>
      <c r="BF742" s="5"/>
      <c r="BG742" s="4"/>
      <c r="BH742" s="6"/>
      <c r="BI742" s="4"/>
      <c r="BJ742" s="6"/>
      <c r="BK742" s="5"/>
      <c r="BL742" s="5"/>
      <c r="BM742" s="4"/>
      <c r="BN742" s="6"/>
      <c r="BO742" s="4"/>
      <c r="BP742" s="6"/>
      <c r="BQ742" s="5"/>
      <c r="BR742" s="5"/>
      <c r="BS742" s="4"/>
      <c r="BT742" s="6"/>
      <c r="BU742" s="4"/>
      <c r="BV742" s="6"/>
      <c r="BW742" s="5"/>
      <c r="BX742" s="5"/>
      <c r="BY742" s="4"/>
      <c r="BZ742" s="6"/>
      <c r="CA742" s="4"/>
      <c r="CB742" s="6"/>
      <c r="CC742" s="5"/>
      <c r="CD742" s="5"/>
      <c r="CE742" s="4"/>
      <c r="CF742" s="6"/>
      <c r="CG742" s="4"/>
      <c r="CH742" s="6"/>
      <c r="CI742" s="5"/>
      <c r="CJ742" s="5"/>
      <c r="CK742" s="4"/>
      <c r="CL742" s="6"/>
      <c r="CM742" s="4"/>
      <c r="CN742" s="6"/>
      <c r="CO742" s="5"/>
      <c r="CP742" s="5"/>
      <c r="CQ742" s="4"/>
      <c r="CR742" s="6"/>
      <c r="CS742" s="4"/>
      <c r="CT742" s="6"/>
      <c r="CU742" s="5"/>
      <c r="CV742" s="5"/>
      <c r="CW742" s="4"/>
      <c r="CX742" s="6"/>
      <c r="CY742" s="4"/>
      <c r="CZ742" s="6"/>
      <c r="DA742" s="5"/>
      <c r="DB742" s="5"/>
      <c r="DC742" s="4"/>
      <c r="DD742" s="6"/>
      <c r="DE742" s="4"/>
      <c r="DF742" s="6"/>
      <c r="DG742" s="5"/>
      <c r="DH742" s="5"/>
      <c r="DI742" s="4"/>
      <c r="DJ742" s="6"/>
      <c r="DK742" s="4"/>
      <c r="DL742" s="6"/>
      <c r="DM742" s="5"/>
      <c r="DN742" s="5"/>
      <c r="DO742" s="4"/>
      <c r="DP742" s="6"/>
      <c r="DQ742" s="4"/>
      <c r="DR742" s="6"/>
      <c r="DS742" s="5"/>
      <c r="DT742" s="5"/>
      <c r="DU742" s="4"/>
      <c r="DV742" s="6"/>
      <c r="DW742" s="4"/>
      <c r="DX742" s="6"/>
      <c r="DY742" s="5"/>
      <c r="DZ742" s="5"/>
      <c r="EA742" s="4"/>
      <c r="EB742" s="6"/>
      <c r="EC742" s="4"/>
      <c r="ED742" s="6"/>
      <c r="EE742" s="5"/>
      <c r="EF742" s="5"/>
      <c r="EG742" s="4"/>
      <c r="EH742" s="6"/>
      <c r="EI742" s="4"/>
      <c r="EJ742" s="6"/>
      <c r="EK742" s="5"/>
      <c r="EL742" s="5"/>
      <c r="EM742" s="4"/>
      <c r="EN742" s="6"/>
      <c r="EO742" s="4"/>
      <c r="EP742" s="6"/>
      <c r="EQ742" s="5"/>
      <c r="ER742" s="5"/>
      <c r="ES742" s="4"/>
      <c r="ET742" s="6"/>
      <c r="EU742" s="4"/>
      <c r="EV742" s="6"/>
      <c r="EW742" s="5"/>
      <c r="EX742" s="5"/>
      <c r="EY742" s="4"/>
      <c r="EZ742" s="6"/>
      <c r="FA742" s="4"/>
      <c r="FB742" s="6"/>
      <c r="FC742" s="5"/>
      <c r="FD742" s="5"/>
      <c r="FE742" s="4"/>
      <c r="FF742" s="6"/>
      <c r="FG742" s="4"/>
      <c r="FH742" s="6"/>
      <c r="FI742" s="5"/>
      <c r="FJ742" s="5"/>
      <c r="FK742" s="4"/>
      <c r="FL742" s="6"/>
      <c r="FM742" s="4"/>
      <c r="FN742" s="6"/>
      <c r="FO742" s="5"/>
      <c r="FP742" s="5"/>
      <c r="FQ742" s="4"/>
      <c r="FR742" s="6"/>
      <c r="FS742" s="4"/>
      <c r="FT742" s="6"/>
      <c r="FU742" s="5"/>
      <c r="FV742" s="5"/>
      <c r="FW742" s="4"/>
      <c r="FX742" s="6"/>
      <c r="FY742" s="4"/>
      <c r="FZ742" s="6"/>
      <c r="GA742" s="5"/>
      <c r="GB742" s="5"/>
      <c r="GC742" s="4"/>
      <c r="GD742" s="6"/>
      <c r="GE742" s="4"/>
      <c r="GF742" s="6"/>
      <c r="GG742" s="5"/>
      <c r="GH742" s="5"/>
      <c r="GI742" s="4"/>
      <c r="GJ742" s="6"/>
      <c r="GK742" s="4"/>
      <c r="GL742" s="6"/>
      <c r="GM742" s="5"/>
      <c r="GN742" s="5"/>
      <c r="GO742" s="4"/>
      <c r="GP742" s="6"/>
      <c r="GQ742" s="4"/>
      <c r="GR742" s="6"/>
      <c r="GS742" s="5"/>
      <c r="GT742" s="5"/>
      <c r="GU742" s="4"/>
      <c r="GV742" s="6"/>
      <c r="GW742" s="4"/>
      <c r="GX742" s="6"/>
      <c r="GY742" s="5"/>
      <c r="GZ742" s="5"/>
      <c r="HA742" s="4"/>
      <c r="HB742" s="6"/>
      <c r="HC742" s="4"/>
      <c r="HD742" s="6"/>
      <c r="HE742" s="5"/>
      <c r="HF742" s="5"/>
      <c r="HG742" s="4"/>
      <c r="HH742" s="6"/>
      <c r="HI742" s="4"/>
      <c r="HJ742" s="6"/>
      <c r="HK742" s="5"/>
      <c r="HL742" s="5"/>
      <c r="HM742" s="4"/>
      <c r="HN742" s="6"/>
      <c r="HO742" s="4"/>
      <c r="HP742" s="6"/>
      <c r="HQ742" s="5"/>
      <c r="HR742" s="5"/>
      <c r="HS742" s="4"/>
      <c r="HT742" s="6"/>
      <c r="HU742" s="4"/>
      <c r="HV742" s="6"/>
      <c r="HW742" s="5"/>
      <c r="HX742" s="5"/>
      <c r="HY742" s="4"/>
      <c r="HZ742" s="6"/>
      <c r="IA742" s="4"/>
      <c r="IB742" s="6"/>
      <c r="IC742" s="5"/>
      <c r="ID742" s="5"/>
      <c r="IE742" s="4"/>
      <c r="IF742" s="6"/>
      <c r="IG742" s="4"/>
      <c r="IH742" s="6"/>
      <c r="II742" s="5"/>
      <c r="IJ742" s="5"/>
      <c r="IK742" s="4"/>
      <c r="IL742" s="6"/>
      <c r="IM742" s="4"/>
      <c r="IN742" s="6"/>
      <c r="IO742" s="5"/>
      <c r="IP742" s="5"/>
      <c r="IQ742" s="4"/>
      <c r="IR742" s="6"/>
      <c r="IS742" s="4"/>
      <c r="IT742" s="6"/>
      <c r="IU742" s="5"/>
      <c r="IV742" s="5"/>
      <c r="IW742" s="4"/>
      <c r="IX742" s="6"/>
      <c r="IY742" s="4"/>
      <c r="IZ742" s="6"/>
      <c r="JA742" s="5"/>
      <c r="JB742" s="5"/>
      <c r="JC742" s="4"/>
      <c r="JD742" s="6"/>
      <c r="JE742" s="4"/>
      <c r="JF742" s="6"/>
      <c r="JG742" s="5"/>
      <c r="JH742" s="5"/>
      <c r="JI742" s="4"/>
      <c r="JJ742" s="6"/>
      <c r="JK742" s="4"/>
      <c r="JL742" s="6"/>
      <c r="JM742" s="5"/>
      <c r="JN742" s="5"/>
      <c r="JO742" s="4"/>
      <c r="JP742" s="6"/>
      <c r="JQ742" s="4"/>
      <c r="JR742" s="6"/>
      <c r="JS742" s="5"/>
      <c r="JT742" s="5"/>
      <c r="JU742" s="4"/>
      <c r="JV742" s="6"/>
      <c r="JW742" s="4"/>
      <c r="JX742" s="6"/>
      <c r="JY742" s="5"/>
      <c r="JZ742" s="5"/>
      <c r="KA742" s="4"/>
      <c r="KB742" s="6"/>
      <c r="KC742" s="4"/>
      <c r="KD742" s="6"/>
      <c r="KE742" s="5"/>
      <c r="KF742" s="5"/>
      <c r="KG742" s="4"/>
      <c r="KH742" s="6"/>
      <c r="KI742" s="4"/>
      <c r="KJ742" s="6"/>
      <c r="KK742" s="5"/>
      <c r="KL742" s="5"/>
    </row>
    <row r="743">
      <c r="A743" s="3" t="s">
        <v>85</v>
      </c>
      <c r="B743" s="3" t="s">
        <v>712</v>
      </c>
      <c r="C743" s="3" t="s">
        <v>547</v>
      </c>
      <c r="D743" s="3" t="s">
        <v>712</v>
      </c>
      <c r="E743" s="3" t="s">
        <v>918</v>
      </c>
      <c r="F743" s="3" t="s">
        <v>104</v>
      </c>
      <c r="G743" s="3" t="s">
        <v>104</v>
      </c>
      <c r="H743" s="3" t="s">
        <v>104</v>
      </c>
      <c r="I743" s="4"/>
      <c r="J743" s="4">
        <f>=ROUNDDOWN({0},0)</f>
      </c>
      <c r="K743" s="4"/>
      <c r="L743" s="5"/>
      <c r="M743" s="4"/>
      <c r="N743" s="4">
        <f>=ROUNDDOWN({0},0)</f>
      </c>
      <c r="O743" s="4"/>
      <c r="P743" s="5"/>
      <c r="Q743" s="4"/>
      <c r="R743" s="6"/>
      <c r="S743" s="4"/>
      <c r="T743" s="6"/>
      <c r="U743" s="5"/>
      <c r="V743" s="5"/>
      <c r="W743" s="4"/>
      <c r="X743" s="6"/>
      <c r="Y743" s="4"/>
      <c r="Z743" s="6"/>
      <c r="AA743" s="5"/>
      <c r="AB743" s="5"/>
      <c r="AC743" s="4"/>
      <c r="AD743" s="6"/>
      <c r="AE743" s="4"/>
      <c r="AF743" s="6"/>
      <c r="AG743" s="5"/>
      <c r="AH743" s="5"/>
      <c r="AI743" s="4"/>
      <c r="AJ743" s="6"/>
      <c r="AK743" s="4"/>
      <c r="AL743" s="6"/>
      <c r="AM743" s="5"/>
      <c r="AN743" s="5"/>
      <c r="AO743" s="4"/>
      <c r="AP743" s="6"/>
      <c r="AQ743" s="4"/>
      <c r="AR743" s="6"/>
      <c r="AS743" s="5"/>
      <c r="AT743" s="5"/>
      <c r="AU743" s="4"/>
      <c r="AV743" s="6"/>
      <c r="AW743" s="4"/>
      <c r="AX743" s="6"/>
      <c r="AY743" s="5"/>
      <c r="AZ743" s="5"/>
      <c r="BA743" s="4"/>
      <c r="BB743" s="6"/>
      <c r="BC743" s="4"/>
      <c r="BD743" s="6"/>
      <c r="BE743" s="5"/>
      <c r="BF743" s="5"/>
      <c r="BG743" s="4"/>
      <c r="BH743" s="6"/>
      <c r="BI743" s="4"/>
      <c r="BJ743" s="6"/>
      <c r="BK743" s="5"/>
      <c r="BL743" s="5"/>
      <c r="BM743" s="4"/>
      <c r="BN743" s="6"/>
      <c r="BO743" s="4"/>
      <c r="BP743" s="6"/>
      <c r="BQ743" s="5"/>
      <c r="BR743" s="5"/>
      <c r="BS743" s="4"/>
      <c r="BT743" s="6"/>
      <c r="BU743" s="4"/>
      <c r="BV743" s="6"/>
      <c r="BW743" s="5"/>
      <c r="BX743" s="5"/>
      <c r="BY743" s="4"/>
      <c r="BZ743" s="6"/>
      <c r="CA743" s="4"/>
      <c r="CB743" s="6"/>
      <c r="CC743" s="5"/>
      <c r="CD743" s="5"/>
      <c r="CE743" s="4"/>
      <c r="CF743" s="6"/>
      <c r="CG743" s="4"/>
      <c r="CH743" s="6"/>
      <c r="CI743" s="5"/>
      <c r="CJ743" s="5"/>
      <c r="CK743" s="4"/>
      <c r="CL743" s="6"/>
      <c r="CM743" s="4"/>
      <c r="CN743" s="6"/>
      <c r="CO743" s="5"/>
      <c r="CP743" s="5"/>
      <c r="CQ743" s="4"/>
      <c r="CR743" s="6"/>
      <c r="CS743" s="4"/>
      <c r="CT743" s="6"/>
      <c r="CU743" s="5"/>
      <c r="CV743" s="5"/>
      <c r="CW743" s="4"/>
      <c r="CX743" s="6"/>
      <c r="CY743" s="4"/>
      <c r="CZ743" s="6"/>
      <c r="DA743" s="5"/>
      <c r="DB743" s="5"/>
      <c r="DC743" s="4"/>
      <c r="DD743" s="6"/>
      <c r="DE743" s="4"/>
      <c r="DF743" s="6"/>
      <c r="DG743" s="5"/>
      <c r="DH743" s="5"/>
      <c r="DI743" s="4"/>
      <c r="DJ743" s="6"/>
      <c r="DK743" s="4"/>
      <c r="DL743" s="6"/>
      <c r="DM743" s="5"/>
      <c r="DN743" s="5"/>
      <c r="DO743" s="4"/>
      <c r="DP743" s="6"/>
      <c r="DQ743" s="4"/>
      <c r="DR743" s="6"/>
      <c r="DS743" s="5"/>
      <c r="DT743" s="5"/>
      <c r="DU743" s="4"/>
      <c r="DV743" s="6"/>
      <c r="DW743" s="4"/>
      <c r="DX743" s="6"/>
      <c r="DY743" s="5"/>
      <c r="DZ743" s="5"/>
      <c r="EA743" s="4"/>
      <c r="EB743" s="6"/>
      <c r="EC743" s="4"/>
      <c r="ED743" s="6"/>
      <c r="EE743" s="5"/>
      <c r="EF743" s="5"/>
      <c r="EG743" s="4"/>
      <c r="EH743" s="6"/>
      <c r="EI743" s="4"/>
      <c r="EJ743" s="6"/>
      <c r="EK743" s="5"/>
      <c r="EL743" s="5"/>
      <c r="EM743" s="4"/>
      <c r="EN743" s="6"/>
      <c r="EO743" s="4"/>
      <c r="EP743" s="6"/>
      <c r="EQ743" s="5"/>
      <c r="ER743" s="5"/>
      <c r="ES743" s="4"/>
      <c r="ET743" s="6"/>
      <c r="EU743" s="4"/>
      <c r="EV743" s="6"/>
      <c r="EW743" s="5"/>
      <c r="EX743" s="5"/>
      <c r="EY743" s="4"/>
      <c r="EZ743" s="6"/>
      <c r="FA743" s="4"/>
      <c r="FB743" s="6"/>
      <c r="FC743" s="5"/>
      <c r="FD743" s="5"/>
      <c r="FE743" s="4"/>
      <c r="FF743" s="6"/>
      <c r="FG743" s="4"/>
      <c r="FH743" s="6"/>
      <c r="FI743" s="5"/>
      <c r="FJ743" s="5"/>
      <c r="FK743" s="4"/>
      <c r="FL743" s="6"/>
      <c r="FM743" s="4"/>
      <c r="FN743" s="6"/>
      <c r="FO743" s="5"/>
      <c r="FP743" s="5"/>
      <c r="FQ743" s="4"/>
      <c r="FR743" s="6"/>
      <c r="FS743" s="4"/>
      <c r="FT743" s="6"/>
      <c r="FU743" s="5"/>
      <c r="FV743" s="5"/>
      <c r="FW743" s="4"/>
      <c r="FX743" s="6"/>
      <c r="FY743" s="4"/>
      <c r="FZ743" s="6"/>
      <c r="GA743" s="5"/>
      <c r="GB743" s="5"/>
      <c r="GC743" s="4"/>
      <c r="GD743" s="6"/>
      <c r="GE743" s="4"/>
      <c r="GF743" s="6"/>
      <c r="GG743" s="5"/>
      <c r="GH743" s="5"/>
      <c r="GI743" s="4"/>
      <c r="GJ743" s="6"/>
      <c r="GK743" s="4"/>
      <c r="GL743" s="6"/>
      <c r="GM743" s="5"/>
      <c r="GN743" s="5"/>
      <c r="GO743" s="4"/>
      <c r="GP743" s="6"/>
      <c r="GQ743" s="4"/>
      <c r="GR743" s="6"/>
      <c r="GS743" s="5"/>
      <c r="GT743" s="5"/>
      <c r="GU743" s="4"/>
      <c r="GV743" s="6"/>
      <c r="GW743" s="4"/>
      <c r="GX743" s="6"/>
      <c r="GY743" s="5"/>
      <c r="GZ743" s="5"/>
      <c r="HA743" s="4"/>
      <c r="HB743" s="6"/>
      <c r="HC743" s="4"/>
      <c r="HD743" s="6"/>
      <c r="HE743" s="5"/>
      <c r="HF743" s="5"/>
      <c r="HG743" s="4"/>
      <c r="HH743" s="6"/>
      <c r="HI743" s="4"/>
      <c r="HJ743" s="6"/>
      <c r="HK743" s="5"/>
      <c r="HL743" s="5"/>
      <c r="HM743" s="4"/>
      <c r="HN743" s="6"/>
      <c r="HO743" s="4"/>
      <c r="HP743" s="6"/>
      <c r="HQ743" s="5"/>
      <c r="HR743" s="5"/>
      <c r="HS743" s="4"/>
      <c r="HT743" s="6"/>
      <c r="HU743" s="4"/>
      <c r="HV743" s="6"/>
      <c r="HW743" s="5"/>
      <c r="HX743" s="5"/>
      <c r="HY743" s="4"/>
      <c r="HZ743" s="6"/>
      <c r="IA743" s="4"/>
      <c r="IB743" s="6"/>
      <c r="IC743" s="5"/>
      <c r="ID743" s="5"/>
      <c r="IE743" s="4"/>
      <c r="IF743" s="6"/>
      <c r="IG743" s="4"/>
      <c r="IH743" s="6"/>
      <c r="II743" s="5"/>
      <c r="IJ743" s="5"/>
      <c r="IK743" s="4"/>
      <c r="IL743" s="6"/>
      <c r="IM743" s="4"/>
      <c r="IN743" s="6"/>
      <c r="IO743" s="5"/>
      <c r="IP743" s="5"/>
      <c r="IQ743" s="4"/>
      <c r="IR743" s="6"/>
      <c r="IS743" s="4"/>
      <c r="IT743" s="6"/>
      <c r="IU743" s="5"/>
      <c r="IV743" s="5"/>
      <c r="IW743" s="4"/>
      <c r="IX743" s="6"/>
      <c r="IY743" s="4"/>
      <c r="IZ743" s="6"/>
      <c r="JA743" s="5"/>
      <c r="JB743" s="5"/>
      <c r="JC743" s="4"/>
      <c r="JD743" s="6"/>
      <c r="JE743" s="4"/>
      <c r="JF743" s="6"/>
      <c r="JG743" s="5"/>
      <c r="JH743" s="5"/>
      <c r="JI743" s="4"/>
      <c r="JJ743" s="6"/>
      <c r="JK743" s="4"/>
      <c r="JL743" s="6"/>
      <c r="JM743" s="5"/>
      <c r="JN743" s="5"/>
      <c r="JO743" s="4"/>
      <c r="JP743" s="6"/>
      <c r="JQ743" s="4"/>
      <c r="JR743" s="6"/>
      <c r="JS743" s="5"/>
      <c r="JT743" s="5"/>
      <c r="JU743" s="4"/>
      <c r="JV743" s="6"/>
      <c r="JW743" s="4"/>
      <c r="JX743" s="6"/>
      <c r="JY743" s="5"/>
      <c r="JZ743" s="5"/>
      <c r="KA743" s="4"/>
      <c r="KB743" s="6"/>
      <c r="KC743" s="4"/>
      <c r="KD743" s="6"/>
      <c r="KE743" s="5"/>
      <c r="KF743" s="5"/>
      <c r="KG743" s="4"/>
      <c r="KH743" s="6"/>
      <c r="KI743" s="4"/>
      <c r="KJ743" s="6"/>
      <c r="KK743" s="5"/>
      <c r="KL743" s="5"/>
    </row>
    <row r="744">
      <c r="A744" s="3" t="s">
        <v>85</v>
      </c>
      <c r="B744" s="3" t="s">
        <v>712</v>
      </c>
      <c r="C744" s="3" t="s">
        <v>547</v>
      </c>
      <c r="D744" s="3" t="s">
        <v>712</v>
      </c>
      <c r="E744" s="3" t="s">
        <v>946</v>
      </c>
      <c r="F744" s="3" t="s">
        <v>104</v>
      </c>
      <c r="G744" s="3" t="s">
        <v>104</v>
      </c>
      <c r="H744" s="3" t="s">
        <v>104</v>
      </c>
      <c r="I744" s="4"/>
      <c r="J744" s="4">
        <f>=ROUNDDOWN({0},0)</f>
      </c>
      <c r="K744" s="4"/>
      <c r="L744" s="5"/>
      <c r="M744" s="4"/>
      <c r="N744" s="4">
        <f>=ROUNDDOWN({0},0)</f>
      </c>
      <c r="O744" s="4"/>
      <c r="P744" s="5"/>
      <c r="Q744" s="4"/>
      <c r="R744" s="6"/>
      <c r="S744" s="4"/>
      <c r="T744" s="6"/>
      <c r="U744" s="5"/>
      <c r="V744" s="5"/>
      <c r="W744" s="4"/>
      <c r="X744" s="6"/>
      <c r="Y744" s="4"/>
      <c r="Z744" s="6"/>
      <c r="AA744" s="5"/>
      <c r="AB744" s="5"/>
      <c r="AC744" s="4"/>
      <c r="AD744" s="6"/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  <c r="AU744" s="4"/>
      <c r="AV744" s="6"/>
      <c r="AW744" s="4"/>
      <c r="AX744" s="6"/>
      <c r="AY744" s="5"/>
      <c r="AZ744" s="5"/>
      <c r="BA744" s="4"/>
      <c r="BB744" s="6"/>
      <c r="BC744" s="4"/>
      <c r="BD744" s="6"/>
      <c r="BE744" s="5"/>
      <c r="BF744" s="5"/>
      <c r="BG744" s="4"/>
      <c r="BH744" s="6"/>
      <c r="BI744" s="4"/>
      <c r="BJ744" s="6"/>
      <c r="BK744" s="5"/>
      <c r="BL744" s="5"/>
      <c r="BM744" s="4"/>
      <c r="BN744" s="6"/>
      <c r="BO744" s="4"/>
      <c r="BP744" s="6"/>
      <c r="BQ744" s="5"/>
      <c r="BR744" s="5"/>
      <c r="BS744" s="4"/>
      <c r="BT744" s="6"/>
      <c r="BU744" s="4"/>
      <c r="BV744" s="6"/>
      <c r="BW744" s="5"/>
      <c r="BX744" s="5"/>
      <c r="BY744" s="4"/>
      <c r="BZ744" s="6"/>
      <c r="CA744" s="4"/>
      <c r="CB744" s="6"/>
      <c r="CC744" s="5"/>
      <c r="CD744" s="5"/>
      <c r="CE744" s="4"/>
      <c r="CF744" s="6"/>
      <c r="CG744" s="4"/>
      <c r="CH744" s="6"/>
      <c r="CI744" s="5"/>
      <c r="CJ744" s="5"/>
      <c r="CK744" s="4"/>
      <c r="CL744" s="6"/>
      <c r="CM744" s="4"/>
      <c r="CN744" s="6"/>
      <c r="CO744" s="5"/>
      <c r="CP744" s="5"/>
      <c r="CQ744" s="4"/>
      <c r="CR744" s="6"/>
      <c r="CS744" s="4"/>
      <c r="CT744" s="6"/>
      <c r="CU744" s="5"/>
      <c r="CV744" s="5"/>
      <c r="CW744" s="4"/>
      <c r="CX744" s="6"/>
      <c r="CY744" s="4"/>
      <c r="CZ744" s="6"/>
      <c r="DA744" s="5"/>
      <c r="DB744" s="5"/>
      <c r="DC744" s="4"/>
      <c r="DD744" s="6"/>
      <c r="DE744" s="4"/>
      <c r="DF744" s="6"/>
      <c r="DG744" s="5"/>
      <c r="DH744" s="5"/>
      <c r="DI744" s="4"/>
      <c r="DJ744" s="6"/>
      <c r="DK744" s="4"/>
      <c r="DL744" s="6"/>
      <c r="DM744" s="5"/>
      <c r="DN744" s="5"/>
      <c r="DO744" s="4"/>
      <c r="DP744" s="6"/>
      <c r="DQ744" s="4"/>
      <c r="DR744" s="6"/>
      <c r="DS744" s="5"/>
      <c r="DT744" s="5"/>
      <c r="DU744" s="4"/>
      <c r="DV744" s="6"/>
      <c r="DW744" s="4"/>
      <c r="DX744" s="6"/>
      <c r="DY744" s="5"/>
      <c r="DZ744" s="5"/>
      <c r="EA744" s="4"/>
      <c r="EB744" s="6"/>
      <c r="EC744" s="4"/>
      <c r="ED744" s="6"/>
      <c r="EE744" s="5"/>
      <c r="EF744" s="5"/>
      <c r="EG744" s="4"/>
      <c r="EH744" s="6"/>
      <c r="EI744" s="4"/>
      <c r="EJ744" s="6"/>
      <c r="EK744" s="5"/>
      <c r="EL744" s="5"/>
      <c r="EM744" s="4"/>
      <c r="EN744" s="6"/>
      <c r="EO744" s="4"/>
      <c r="EP744" s="6"/>
      <c r="EQ744" s="5"/>
      <c r="ER744" s="5"/>
      <c r="ES744" s="4"/>
      <c r="ET744" s="6"/>
      <c r="EU744" s="4"/>
      <c r="EV744" s="6"/>
      <c r="EW744" s="5"/>
      <c r="EX744" s="5"/>
      <c r="EY744" s="4"/>
      <c r="EZ744" s="6"/>
      <c r="FA744" s="4"/>
      <c r="FB744" s="6"/>
      <c r="FC744" s="5"/>
      <c r="FD744" s="5"/>
      <c r="FE744" s="4"/>
      <c r="FF744" s="6"/>
      <c r="FG744" s="4"/>
      <c r="FH744" s="6"/>
      <c r="FI744" s="5"/>
      <c r="FJ744" s="5"/>
      <c r="FK744" s="4"/>
      <c r="FL744" s="6"/>
      <c r="FM744" s="4"/>
      <c r="FN744" s="6"/>
      <c r="FO744" s="5"/>
      <c r="FP744" s="5"/>
      <c r="FQ744" s="4"/>
      <c r="FR744" s="6"/>
      <c r="FS744" s="4"/>
      <c r="FT744" s="6"/>
      <c r="FU744" s="5"/>
      <c r="FV744" s="5"/>
      <c r="FW744" s="4"/>
      <c r="FX744" s="6"/>
      <c r="FY744" s="4"/>
      <c r="FZ744" s="6"/>
      <c r="GA744" s="5"/>
      <c r="GB744" s="5"/>
      <c r="GC744" s="4"/>
      <c r="GD744" s="6"/>
      <c r="GE744" s="4"/>
      <c r="GF744" s="6"/>
      <c r="GG744" s="5"/>
      <c r="GH744" s="5"/>
      <c r="GI744" s="4"/>
      <c r="GJ744" s="6"/>
      <c r="GK744" s="4"/>
      <c r="GL744" s="6"/>
      <c r="GM744" s="5"/>
      <c r="GN744" s="5"/>
      <c r="GO744" s="4"/>
      <c r="GP744" s="6"/>
      <c r="GQ744" s="4"/>
      <c r="GR744" s="6"/>
      <c r="GS744" s="5"/>
      <c r="GT744" s="5"/>
      <c r="GU744" s="4"/>
      <c r="GV744" s="6"/>
      <c r="GW744" s="4"/>
      <c r="GX744" s="6"/>
      <c r="GY744" s="5"/>
      <c r="GZ744" s="5"/>
      <c r="HA744" s="4"/>
      <c r="HB744" s="6"/>
      <c r="HC744" s="4"/>
      <c r="HD744" s="6"/>
      <c r="HE744" s="5"/>
      <c r="HF744" s="5"/>
      <c r="HG744" s="4"/>
      <c r="HH744" s="6"/>
      <c r="HI744" s="4"/>
      <c r="HJ744" s="6"/>
      <c r="HK744" s="5"/>
      <c r="HL744" s="5"/>
      <c r="HM744" s="4"/>
      <c r="HN744" s="6"/>
      <c r="HO744" s="4"/>
      <c r="HP744" s="6"/>
      <c r="HQ744" s="5"/>
      <c r="HR744" s="5"/>
      <c r="HS744" s="4"/>
      <c r="HT744" s="6"/>
      <c r="HU744" s="4"/>
      <c r="HV744" s="6"/>
      <c r="HW744" s="5"/>
      <c r="HX744" s="5"/>
      <c r="HY744" s="4"/>
      <c r="HZ744" s="6"/>
      <c r="IA744" s="4"/>
      <c r="IB744" s="6"/>
      <c r="IC744" s="5"/>
      <c r="ID744" s="5"/>
      <c r="IE744" s="4"/>
      <c r="IF744" s="6"/>
      <c r="IG744" s="4"/>
      <c r="IH744" s="6"/>
      <c r="II744" s="5"/>
      <c r="IJ744" s="5"/>
      <c r="IK744" s="4"/>
      <c r="IL744" s="6"/>
      <c r="IM744" s="4"/>
      <c r="IN744" s="6"/>
      <c r="IO744" s="5"/>
      <c r="IP744" s="5"/>
      <c r="IQ744" s="4"/>
      <c r="IR744" s="6"/>
      <c r="IS744" s="4"/>
      <c r="IT744" s="6"/>
      <c r="IU744" s="5"/>
      <c r="IV744" s="5"/>
      <c r="IW744" s="4"/>
      <c r="IX744" s="6"/>
      <c r="IY744" s="4"/>
      <c r="IZ744" s="6"/>
      <c r="JA744" s="5"/>
      <c r="JB744" s="5"/>
      <c r="JC744" s="4"/>
      <c r="JD744" s="6"/>
      <c r="JE744" s="4"/>
      <c r="JF744" s="6"/>
      <c r="JG744" s="5"/>
      <c r="JH744" s="5"/>
      <c r="JI744" s="4"/>
      <c r="JJ744" s="6"/>
      <c r="JK744" s="4"/>
      <c r="JL744" s="6"/>
      <c r="JM744" s="5"/>
      <c r="JN744" s="5"/>
      <c r="JO744" s="4"/>
      <c r="JP744" s="6"/>
      <c r="JQ744" s="4"/>
      <c r="JR744" s="6"/>
      <c r="JS744" s="5"/>
      <c r="JT744" s="5"/>
      <c r="JU744" s="4"/>
      <c r="JV744" s="6"/>
      <c r="JW744" s="4"/>
      <c r="JX744" s="6"/>
      <c r="JY744" s="5"/>
      <c r="JZ744" s="5"/>
      <c r="KA744" s="4"/>
      <c r="KB744" s="6"/>
      <c r="KC744" s="4"/>
      <c r="KD744" s="6"/>
      <c r="KE744" s="5"/>
      <c r="KF744" s="5"/>
      <c r="KG744" s="4"/>
      <c r="KH744" s="6"/>
      <c r="KI744" s="4"/>
      <c r="KJ744" s="6"/>
      <c r="KK744" s="5"/>
      <c r="KL744" s="5"/>
    </row>
    <row r="745">
      <c r="A745" s="3" t="s">
        <v>85</v>
      </c>
      <c r="B745" s="3" t="s">
        <v>712</v>
      </c>
      <c r="C745" s="3" t="s">
        <v>547</v>
      </c>
      <c r="D745" s="3" t="s">
        <v>712</v>
      </c>
      <c r="E745" s="3" t="s">
        <v>955</v>
      </c>
      <c r="F745" s="3" t="s">
        <v>104</v>
      </c>
      <c r="G745" s="3" t="s">
        <v>104</v>
      </c>
      <c r="H745" s="3" t="s">
        <v>104</v>
      </c>
      <c r="I745" s="4"/>
      <c r="J745" s="4">
        <f>=ROUNDDOWN({0},0)</f>
      </c>
      <c r="K745" s="4"/>
      <c r="L745" s="5"/>
      <c r="M745" s="4"/>
      <c r="N745" s="4">
        <f>=ROUNDDOWN({0},0)</f>
      </c>
      <c r="O745" s="4"/>
      <c r="P745" s="5"/>
      <c r="Q745" s="4"/>
      <c r="R745" s="6"/>
      <c r="S745" s="4"/>
      <c r="T745" s="6"/>
      <c r="U745" s="5"/>
      <c r="V745" s="5"/>
      <c r="W745" s="4"/>
      <c r="X745" s="6"/>
      <c r="Y745" s="4"/>
      <c r="Z745" s="6"/>
      <c r="AA745" s="5"/>
      <c r="AB745" s="5"/>
      <c r="AC745" s="4"/>
      <c r="AD745" s="6"/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  <c r="AU745" s="4"/>
      <c r="AV745" s="6"/>
      <c r="AW745" s="4"/>
      <c r="AX745" s="6"/>
      <c r="AY745" s="5"/>
      <c r="AZ745" s="5"/>
      <c r="BA745" s="4"/>
      <c r="BB745" s="6"/>
      <c r="BC745" s="4"/>
      <c r="BD745" s="6"/>
      <c r="BE745" s="5"/>
      <c r="BF745" s="5"/>
      <c r="BG745" s="4"/>
      <c r="BH745" s="6"/>
      <c r="BI745" s="4"/>
      <c r="BJ745" s="6"/>
      <c r="BK745" s="5"/>
      <c r="BL745" s="5"/>
      <c r="BM745" s="4"/>
      <c r="BN745" s="6"/>
      <c r="BO745" s="4"/>
      <c r="BP745" s="6"/>
      <c r="BQ745" s="5"/>
      <c r="BR745" s="5"/>
      <c r="BS745" s="4"/>
      <c r="BT745" s="6"/>
      <c r="BU745" s="4"/>
      <c r="BV745" s="6"/>
      <c r="BW745" s="5"/>
      <c r="BX745" s="5"/>
      <c r="BY745" s="4"/>
      <c r="BZ745" s="6"/>
      <c r="CA745" s="4"/>
      <c r="CB745" s="6"/>
      <c r="CC745" s="5"/>
      <c r="CD745" s="5"/>
      <c r="CE745" s="4"/>
      <c r="CF745" s="6"/>
      <c r="CG745" s="4"/>
      <c r="CH745" s="6"/>
      <c r="CI745" s="5"/>
      <c r="CJ745" s="5"/>
      <c r="CK745" s="4"/>
      <c r="CL745" s="6"/>
      <c r="CM745" s="4"/>
      <c r="CN745" s="6"/>
      <c r="CO745" s="5"/>
      <c r="CP745" s="5"/>
      <c r="CQ745" s="4"/>
      <c r="CR745" s="6"/>
      <c r="CS745" s="4"/>
      <c r="CT745" s="6"/>
      <c r="CU745" s="5"/>
      <c r="CV745" s="5"/>
      <c r="CW745" s="4"/>
      <c r="CX745" s="6"/>
      <c r="CY745" s="4"/>
      <c r="CZ745" s="6"/>
      <c r="DA745" s="5"/>
      <c r="DB745" s="5"/>
      <c r="DC745" s="4"/>
      <c r="DD745" s="6"/>
      <c r="DE745" s="4"/>
      <c r="DF745" s="6"/>
      <c r="DG745" s="5"/>
      <c r="DH745" s="5"/>
      <c r="DI745" s="4"/>
      <c r="DJ745" s="6"/>
      <c r="DK745" s="4"/>
      <c r="DL745" s="6"/>
      <c r="DM745" s="5"/>
      <c r="DN745" s="5"/>
      <c r="DO745" s="4"/>
      <c r="DP745" s="6"/>
      <c r="DQ745" s="4"/>
      <c r="DR745" s="6"/>
      <c r="DS745" s="5"/>
      <c r="DT745" s="5"/>
      <c r="DU745" s="4"/>
      <c r="DV745" s="6"/>
      <c r="DW745" s="4"/>
      <c r="DX745" s="6"/>
      <c r="DY745" s="5"/>
      <c r="DZ745" s="5"/>
      <c r="EA745" s="4"/>
      <c r="EB745" s="6"/>
      <c r="EC745" s="4"/>
      <c r="ED745" s="6"/>
      <c r="EE745" s="5"/>
      <c r="EF745" s="5"/>
      <c r="EG745" s="4"/>
      <c r="EH745" s="6"/>
      <c r="EI745" s="4"/>
      <c r="EJ745" s="6"/>
      <c r="EK745" s="5"/>
      <c r="EL745" s="5"/>
      <c r="EM745" s="4"/>
      <c r="EN745" s="6"/>
      <c r="EO745" s="4"/>
      <c r="EP745" s="6"/>
      <c r="EQ745" s="5"/>
      <c r="ER745" s="5"/>
      <c r="ES745" s="4"/>
      <c r="ET745" s="6"/>
      <c r="EU745" s="4"/>
      <c r="EV745" s="6"/>
      <c r="EW745" s="5"/>
      <c r="EX745" s="5"/>
      <c r="EY745" s="4"/>
      <c r="EZ745" s="6"/>
      <c r="FA745" s="4"/>
      <c r="FB745" s="6"/>
      <c r="FC745" s="5"/>
      <c r="FD745" s="5"/>
      <c r="FE745" s="4"/>
      <c r="FF745" s="6"/>
      <c r="FG745" s="4"/>
      <c r="FH745" s="6"/>
      <c r="FI745" s="5"/>
      <c r="FJ745" s="5"/>
      <c r="FK745" s="4"/>
      <c r="FL745" s="6"/>
      <c r="FM745" s="4"/>
      <c r="FN745" s="6"/>
      <c r="FO745" s="5"/>
      <c r="FP745" s="5"/>
      <c r="FQ745" s="4"/>
      <c r="FR745" s="6"/>
      <c r="FS745" s="4"/>
      <c r="FT745" s="6"/>
      <c r="FU745" s="5"/>
      <c r="FV745" s="5"/>
      <c r="FW745" s="4"/>
      <c r="FX745" s="6"/>
      <c r="FY745" s="4"/>
      <c r="FZ745" s="6"/>
      <c r="GA745" s="5"/>
      <c r="GB745" s="5"/>
      <c r="GC745" s="4"/>
      <c r="GD745" s="6"/>
      <c r="GE745" s="4"/>
      <c r="GF745" s="6"/>
      <c r="GG745" s="5"/>
      <c r="GH745" s="5"/>
      <c r="GI745" s="4"/>
      <c r="GJ745" s="6"/>
      <c r="GK745" s="4"/>
      <c r="GL745" s="6"/>
      <c r="GM745" s="5"/>
      <c r="GN745" s="5"/>
      <c r="GO745" s="4"/>
      <c r="GP745" s="6"/>
      <c r="GQ745" s="4"/>
      <c r="GR745" s="6"/>
      <c r="GS745" s="5"/>
      <c r="GT745" s="5"/>
      <c r="GU745" s="4"/>
      <c r="GV745" s="6"/>
      <c r="GW745" s="4"/>
      <c r="GX745" s="6"/>
      <c r="GY745" s="5"/>
      <c r="GZ745" s="5"/>
      <c r="HA745" s="4"/>
      <c r="HB745" s="6"/>
      <c r="HC745" s="4"/>
      <c r="HD745" s="6"/>
      <c r="HE745" s="5"/>
      <c r="HF745" s="5"/>
      <c r="HG745" s="4"/>
      <c r="HH745" s="6"/>
      <c r="HI745" s="4"/>
      <c r="HJ745" s="6"/>
      <c r="HK745" s="5"/>
      <c r="HL745" s="5"/>
      <c r="HM745" s="4"/>
      <c r="HN745" s="6"/>
      <c r="HO745" s="4"/>
      <c r="HP745" s="6"/>
      <c r="HQ745" s="5"/>
      <c r="HR745" s="5"/>
      <c r="HS745" s="4"/>
      <c r="HT745" s="6"/>
      <c r="HU745" s="4"/>
      <c r="HV745" s="6"/>
      <c r="HW745" s="5"/>
      <c r="HX745" s="5"/>
      <c r="HY745" s="4"/>
      <c r="HZ745" s="6"/>
      <c r="IA745" s="4"/>
      <c r="IB745" s="6"/>
      <c r="IC745" s="5"/>
      <c r="ID745" s="5"/>
      <c r="IE745" s="4"/>
      <c r="IF745" s="6"/>
      <c r="IG745" s="4"/>
      <c r="IH745" s="6"/>
      <c r="II745" s="5"/>
      <c r="IJ745" s="5"/>
      <c r="IK745" s="4"/>
      <c r="IL745" s="6"/>
      <c r="IM745" s="4"/>
      <c r="IN745" s="6"/>
      <c r="IO745" s="5"/>
      <c r="IP745" s="5"/>
      <c r="IQ745" s="4"/>
      <c r="IR745" s="6"/>
      <c r="IS745" s="4"/>
      <c r="IT745" s="6"/>
      <c r="IU745" s="5"/>
      <c r="IV745" s="5"/>
      <c r="IW745" s="4"/>
      <c r="IX745" s="6"/>
      <c r="IY745" s="4"/>
      <c r="IZ745" s="6"/>
      <c r="JA745" s="5"/>
      <c r="JB745" s="5"/>
      <c r="JC745" s="4"/>
      <c r="JD745" s="6"/>
      <c r="JE745" s="4"/>
      <c r="JF745" s="6"/>
      <c r="JG745" s="5"/>
      <c r="JH745" s="5"/>
      <c r="JI745" s="4"/>
      <c r="JJ745" s="6"/>
      <c r="JK745" s="4"/>
      <c r="JL745" s="6"/>
      <c r="JM745" s="5"/>
      <c r="JN745" s="5"/>
      <c r="JO745" s="4"/>
      <c r="JP745" s="6"/>
      <c r="JQ745" s="4"/>
      <c r="JR745" s="6"/>
      <c r="JS745" s="5"/>
      <c r="JT745" s="5"/>
      <c r="JU745" s="4"/>
      <c r="JV745" s="6"/>
      <c r="JW745" s="4"/>
      <c r="JX745" s="6"/>
      <c r="JY745" s="5"/>
      <c r="JZ745" s="5"/>
      <c r="KA745" s="4"/>
      <c r="KB745" s="6"/>
      <c r="KC745" s="4"/>
      <c r="KD745" s="6"/>
      <c r="KE745" s="5"/>
      <c r="KF745" s="5"/>
      <c r="KG745" s="4"/>
      <c r="KH745" s="6"/>
      <c r="KI745" s="4"/>
      <c r="KJ745" s="6"/>
      <c r="KK745" s="5"/>
      <c r="KL745" s="5"/>
    </row>
    <row r="746">
      <c r="A746" s="3" t="s">
        <v>85</v>
      </c>
      <c r="B746" s="3" t="s">
        <v>712</v>
      </c>
      <c r="C746" s="3" t="s">
        <v>547</v>
      </c>
      <c r="D746" s="3" t="s">
        <v>712</v>
      </c>
      <c r="E746" s="3" t="s">
        <v>956</v>
      </c>
      <c r="F746" s="3" t="s">
        <v>104</v>
      </c>
      <c r="G746" s="3" t="s">
        <v>104</v>
      </c>
      <c r="H746" s="3" t="s">
        <v>104</v>
      </c>
      <c r="I746" s="4"/>
      <c r="J746" s="4">
        <f>=ROUNDDOWN({0},0)</f>
      </c>
      <c r="K746" s="4"/>
      <c r="L746" s="5"/>
      <c r="M746" s="4"/>
      <c r="N746" s="4">
        <f>=ROUNDDOWN({0},0)</f>
      </c>
      <c r="O746" s="4"/>
      <c r="P746" s="5"/>
      <c r="Q746" s="4"/>
      <c r="R746" s="6"/>
      <c r="S746" s="4"/>
      <c r="T746" s="6"/>
      <c r="U746" s="5"/>
      <c r="V746" s="5"/>
      <c r="W746" s="4"/>
      <c r="X746" s="6"/>
      <c r="Y746" s="4"/>
      <c r="Z746" s="6"/>
      <c r="AA746" s="5"/>
      <c r="AB746" s="5"/>
      <c r="AC746" s="4"/>
      <c r="AD746" s="6"/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  <c r="AU746" s="4"/>
      <c r="AV746" s="6"/>
      <c r="AW746" s="4"/>
      <c r="AX746" s="6"/>
      <c r="AY746" s="5"/>
      <c r="AZ746" s="5"/>
      <c r="BA746" s="4"/>
      <c r="BB746" s="6"/>
      <c r="BC746" s="4"/>
      <c r="BD746" s="6"/>
      <c r="BE746" s="5"/>
      <c r="BF746" s="5"/>
      <c r="BG746" s="4"/>
      <c r="BH746" s="6"/>
      <c r="BI746" s="4"/>
      <c r="BJ746" s="6"/>
      <c r="BK746" s="5"/>
      <c r="BL746" s="5"/>
      <c r="BM746" s="4"/>
      <c r="BN746" s="6"/>
      <c r="BO746" s="4"/>
      <c r="BP746" s="6"/>
      <c r="BQ746" s="5"/>
      <c r="BR746" s="5"/>
      <c r="BS746" s="4"/>
      <c r="BT746" s="6"/>
      <c r="BU746" s="4"/>
      <c r="BV746" s="6"/>
      <c r="BW746" s="5"/>
      <c r="BX746" s="5"/>
      <c r="BY746" s="4"/>
      <c r="BZ746" s="6"/>
      <c r="CA746" s="4"/>
      <c r="CB746" s="6"/>
      <c r="CC746" s="5"/>
      <c r="CD746" s="5"/>
      <c r="CE746" s="4"/>
      <c r="CF746" s="6"/>
      <c r="CG746" s="4"/>
      <c r="CH746" s="6"/>
      <c r="CI746" s="5"/>
      <c r="CJ746" s="5"/>
      <c r="CK746" s="4"/>
      <c r="CL746" s="6"/>
      <c r="CM746" s="4"/>
      <c r="CN746" s="6"/>
      <c r="CO746" s="5"/>
      <c r="CP746" s="5"/>
      <c r="CQ746" s="4"/>
      <c r="CR746" s="6"/>
      <c r="CS746" s="4"/>
      <c r="CT746" s="6"/>
      <c r="CU746" s="5"/>
      <c r="CV746" s="5"/>
      <c r="CW746" s="4"/>
      <c r="CX746" s="6"/>
      <c r="CY746" s="4"/>
      <c r="CZ746" s="6"/>
      <c r="DA746" s="5"/>
      <c r="DB746" s="5"/>
      <c r="DC746" s="4"/>
      <c r="DD746" s="6"/>
      <c r="DE746" s="4"/>
      <c r="DF746" s="6"/>
      <c r="DG746" s="5"/>
      <c r="DH746" s="5"/>
      <c r="DI746" s="4"/>
      <c r="DJ746" s="6"/>
      <c r="DK746" s="4"/>
      <c r="DL746" s="6"/>
      <c r="DM746" s="5"/>
      <c r="DN746" s="5"/>
      <c r="DO746" s="4"/>
      <c r="DP746" s="6"/>
      <c r="DQ746" s="4"/>
      <c r="DR746" s="6"/>
      <c r="DS746" s="5"/>
      <c r="DT746" s="5"/>
      <c r="DU746" s="4"/>
      <c r="DV746" s="6"/>
      <c r="DW746" s="4"/>
      <c r="DX746" s="6"/>
      <c r="DY746" s="5"/>
      <c r="DZ746" s="5"/>
      <c r="EA746" s="4"/>
      <c r="EB746" s="6"/>
      <c r="EC746" s="4"/>
      <c r="ED746" s="6"/>
      <c r="EE746" s="5"/>
      <c r="EF746" s="5"/>
      <c r="EG746" s="4"/>
      <c r="EH746" s="6"/>
      <c r="EI746" s="4"/>
      <c r="EJ746" s="6"/>
      <c r="EK746" s="5"/>
      <c r="EL746" s="5"/>
      <c r="EM746" s="4"/>
      <c r="EN746" s="6"/>
      <c r="EO746" s="4"/>
      <c r="EP746" s="6"/>
      <c r="EQ746" s="5"/>
      <c r="ER746" s="5"/>
      <c r="ES746" s="4"/>
      <c r="ET746" s="6"/>
      <c r="EU746" s="4"/>
      <c r="EV746" s="6"/>
      <c r="EW746" s="5"/>
      <c r="EX746" s="5"/>
      <c r="EY746" s="4"/>
      <c r="EZ746" s="6"/>
      <c r="FA746" s="4"/>
      <c r="FB746" s="6"/>
      <c r="FC746" s="5"/>
      <c r="FD746" s="5"/>
      <c r="FE746" s="4"/>
      <c r="FF746" s="6"/>
      <c r="FG746" s="4"/>
      <c r="FH746" s="6"/>
      <c r="FI746" s="5"/>
      <c r="FJ746" s="5"/>
      <c r="FK746" s="4"/>
      <c r="FL746" s="6"/>
      <c r="FM746" s="4"/>
      <c r="FN746" s="6"/>
      <c r="FO746" s="5"/>
      <c r="FP746" s="5"/>
      <c r="FQ746" s="4"/>
      <c r="FR746" s="6"/>
      <c r="FS746" s="4"/>
      <c r="FT746" s="6"/>
      <c r="FU746" s="5"/>
      <c r="FV746" s="5"/>
      <c r="FW746" s="4"/>
      <c r="FX746" s="6"/>
      <c r="FY746" s="4"/>
      <c r="FZ746" s="6"/>
      <c r="GA746" s="5"/>
      <c r="GB746" s="5"/>
      <c r="GC746" s="4"/>
      <c r="GD746" s="6"/>
      <c r="GE746" s="4"/>
      <c r="GF746" s="6"/>
      <c r="GG746" s="5"/>
      <c r="GH746" s="5"/>
      <c r="GI746" s="4"/>
      <c r="GJ746" s="6"/>
      <c r="GK746" s="4"/>
      <c r="GL746" s="6"/>
      <c r="GM746" s="5"/>
      <c r="GN746" s="5"/>
      <c r="GO746" s="4"/>
      <c r="GP746" s="6"/>
      <c r="GQ746" s="4"/>
      <c r="GR746" s="6"/>
      <c r="GS746" s="5"/>
      <c r="GT746" s="5"/>
      <c r="GU746" s="4"/>
      <c r="GV746" s="6"/>
      <c r="GW746" s="4"/>
      <c r="GX746" s="6"/>
      <c r="GY746" s="5"/>
      <c r="GZ746" s="5"/>
      <c r="HA746" s="4"/>
      <c r="HB746" s="6"/>
      <c r="HC746" s="4"/>
      <c r="HD746" s="6"/>
      <c r="HE746" s="5"/>
      <c r="HF746" s="5"/>
      <c r="HG746" s="4"/>
      <c r="HH746" s="6"/>
      <c r="HI746" s="4"/>
      <c r="HJ746" s="6"/>
      <c r="HK746" s="5"/>
      <c r="HL746" s="5"/>
      <c r="HM746" s="4"/>
      <c r="HN746" s="6"/>
      <c r="HO746" s="4"/>
      <c r="HP746" s="6"/>
      <c r="HQ746" s="5"/>
      <c r="HR746" s="5"/>
      <c r="HS746" s="4"/>
      <c r="HT746" s="6"/>
      <c r="HU746" s="4"/>
      <c r="HV746" s="6"/>
      <c r="HW746" s="5"/>
      <c r="HX746" s="5"/>
      <c r="HY746" s="4"/>
      <c r="HZ746" s="6"/>
      <c r="IA746" s="4"/>
      <c r="IB746" s="6"/>
      <c r="IC746" s="5"/>
      <c r="ID746" s="5"/>
      <c r="IE746" s="4"/>
      <c r="IF746" s="6"/>
      <c r="IG746" s="4"/>
      <c r="IH746" s="6"/>
      <c r="II746" s="5"/>
      <c r="IJ746" s="5"/>
      <c r="IK746" s="4"/>
      <c r="IL746" s="6"/>
      <c r="IM746" s="4"/>
      <c r="IN746" s="6"/>
      <c r="IO746" s="5"/>
      <c r="IP746" s="5"/>
      <c r="IQ746" s="4"/>
      <c r="IR746" s="6"/>
      <c r="IS746" s="4"/>
      <c r="IT746" s="6"/>
      <c r="IU746" s="5"/>
      <c r="IV746" s="5"/>
      <c r="IW746" s="4"/>
      <c r="IX746" s="6"/>
      <c r="IY746" s="4"/>
      <c r="IZ746" s="6"/>
      <c r="JA746" s="5"/>
      <c r="JB746" s="5"/>
      <c r="JC746" s="4"/>
      <c r="JD746" s="6"/>
      <c r="JE746" s="4"/>
      <c r="JF746" s="6"/>
      <c r="JG746" s="5"/>
      <c r="JH746" s="5"/>
      <c r="JI746" s="4"/>
      <c r="JJ746" s="6"/>
      <c r="JK746" s="4"/>
      <c r="JL746" s="6"/>
      <c r="JM746" s="5"/>
      <c r="JN746" s="5"/>
      <c r="JO746" s="4"/>
      <c r="JP746" s="6"/>
      <c r="JQ746" s="4"/>
      <c r="JR746" s="6"/>
      <c r="JS746" s="5"/>
      <c r="JT746" s="5"/>
      <c r="JU746" s="4"/>
      <c r="JV746" s="6"/>
      <c r="JW746" s="4"/>
      <c r="JX746" s="6"/>
      <c r="JY746" s="5"/>
      <c r="JZ746" s="5"/>
      <c r="KA746" s="4"/>
      <c r="KB746" s="6"/>
      <c r="KC746" s="4"/>
      <c r="KD746" s="6"/>
      <c r="KE746" s="5"/>
      <c r="KF746" s="5"/>
      <c r="KG746" s="4"/>
      <c r="KH746" s="6"/>
      <c r="KI746" s="4"/>
      <c r="KJ746" s="6"/>
      <c r="KK746" s="5"/>
      <c r="KL746" s="5"/>
    </row>
    <row r="747">
      <c r="A747" s="3" t="s">
        <v>85</v>
      </c>
      <c r="B747" s="3" t="s">
        <v>712</v>
      </c>
      <c r="C747" s="3" t="s">
        <v>547</v>
      </c>
      <c r="D747" s="3" t="s">
        <v>712</v>
      </c>
      <c r="E747" s="3" t="s">
        <v>957</v>
      </c>
      <c r="F747" s="3" t="s">
        <v>104</v>
      </c>
      <c r="G747" s="3" t="s">
        <v>104</v>
      </c>
      <c r="H747" s="3" t="s">
        <v>104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/>
      <c r="R747" s="6"/>
      <c r="S747" s="4"/>
      <c r="T747" s="6"/>
      <c r="U747" s="5"/>
      <c r="V747" s="5"/>
      <c r="W747" s="4"/>
      <c r="X747" s="6"/>
      <c r="Y747" s="4"/>
      <c r="Z747" s="6"/>
      <c r="AA747" s="5"/>
      <c r="AB747" s="5"/>
      <c r="AC747" s="4"/>
      <c r="AD747" s="6"/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  <c r="AU747" s="4"/>
      <c r="AV747" s="6"/>
      <c r="AW747" s="4"/>
      <c r="AX747" s="6"/>
      <c r="AY747" s="5"/>
      <c r="AZ747" s="5"/>
      <c r="BA747" s="4"/>
      <c r="BB747" s="6"/>
      <c r="BC747" s="4"/>
      <c r="BD747" s="6"/>
      <c r="BE747" s="5"/>
      <c r="BF747" s="5"/>
      <c r="BG747" s="4"/>
      <c r="BH747" s="6"/>
      <c r="BI747" s="4"/>
      <c r="BJ747" s="6"/>
      <c r="BK747" s="5"/>
      <c r="BL747" s="5"/>
      <c r="BM747" s="4"/>
      <c r="BN747" s="6"/>
      <c r="BO747" s="4"/>
      <c r="BP747" s="6"/>
      <c r="BQ747" s="5"/>
      <c r="BR747" s="5"/>
      <c r="BS747" s="4"/>
      <c r="BT747" s="6"/>
      <c r="BU747" s="4"/>
      <c r="BV747" s="6"/>
      <c r="BW747" s="5"/>
      <c r="BX747" s="5"/>
      <c r="BY747" s="4"/>
      <c r="BZ747" s="6"/>
      <c r="CA747" s="4"/>
      <c r="CB747" s="6"/>
      <c r="CC747" s="5"/>
      <c r="CD747" s="5"/>
      <c r="CE747" s="4"/>
      <c r="CF747" s="6"/>
      <c r="CG747" s="4"/>
      <c r="CH747" s="6"/>
      <c r="CI747" s="5"/>
      <c r="CJ747" s="5"/>
      <c r="CK747" s="4"/>
      <c r="CL747" s="6"/>
      <c r="CM747" s="4"/>
      <c r="CN747" s="6"/>
      <c r="CO747" s="5"/>
      <c r="CP747" s="5"/>
      <c r="CQ747" s="4"/>
      <c r="CR747" s="6"/>
      <c r="CS747" s="4"/>
      <c r="CT747" s="6"/>
      <c r="CU747" s="5"/>
      <c r="CV747" s="5"/>
      <c r="CW747" s="4"/>
      <c r="CX747" s="6"/>
      <c r="CY747" s="4"/>
      <c r="CZ747" s="6"/>
      <c r="DA747" s="5"/>
      <c r="DB747" s="5"/>
      <c r="DC747" s="4"/>
      <c r="DD747" s="6"/>
      <c r="DE747" s="4"/>
      <c r="DF747" s="6"/>
      <c r="DG747" s="5"/>
      <c r="DH747" s="5"/>
      <c r="DI747" s="4"/>
      <c r="DJ747" s="6"/>
      <c r="DK747" s="4"/>
      <c r="DL747" s="6"/>
      <c r="DM747" s="5"/>
      <c r="DN747" s="5"/>
      <c r="DO747" s="4"/>
      <c r="DP747" s="6"/>
      <c r="DQ747" s="4"/>
      <c r="DR747" s="6"/>
      <c r="DS747" s="5"/>
      <c r="DT747" s="5"/>
      <c r="DU747" s="4"/>
      <c r="DV747" s="6"/>
      <c r="DW747" s="4"/>
      <c r="DX747" s="6"/>
      <c r="DY747" s="5"/>
      <c r="DZ747" s="5"/>
      <c r="EA747" s="4"/>
      <c r="EB747" s="6"/>
      <c r="EC747" s="4"/>
      <c r="ED747" s="6"/>
      <c r="EE747" s="5"/>
      <c r="EF747" s="5"/>
      <c r="EG747" s="4"/>
      <c r="EH747" s="6"/>
      <c r="EI747" s="4"/>
      <c r="EJ747" s="6"/>
      <c r="EK747" s="5"/>
      <c r="EL747" s="5"/>
      <c r="EM747" s="4"/>
      <c r="EN747" s="6"/>
      <c r="EO747" s="4"/>
      <c r="EP747" s="6"/>
      <c r="EQ747" s="5"/>
      <c r="ER747" s="5"/>
      <c r="ES747" s="4"/>
      <c r="ET747" s="6"/>
      <c r="EU747" s="4"/>
      <c r="EV747" s="6"/>
      <c r="EW747" s="5"/>
      <c r="EX747" s="5"/>
      <c r="EY747" s="4"/>
      <c r="EZ747" s="6"/>
      <c r="FA747" s="4"/>
      <c r="FB747" s="6"/>
      <c r="FC747" s="5"/>
      <c r="FD747" s="5"/>
      <c r="FE747" s="4"/>
      <c r="FF747" s="6"/>
      <c r="FG747" s="4"/>
      <c r="FH747" s="6"/>
      <c r="FI747" s="5"/>
      <c r="FJ747" s="5"/>
      <c r="FK747" s="4"/>
      <c r="FL747" s="6"/>
      <c r="FM747" s="4"/>
      <c r="FN747" s="6"/>
      <c r="FO747" s="5"/>
      <c r="FP747" s="5"/>
      <c r="FQ747" s="4"/>
      <c r="FR747" s="6"/>
      <c r="FS747" s="4"/>
      <c r="FT747" s="6"/>
      <c r="FU747" s="5"/>
      <c r="FV747" s="5"/>
      <c r="FW747" s="4"/>
      <c r="FX747" s="6"/>
      <c r="FY747" s="4"/>
      <c r="FZ747" s="6"/>
      <c r="GA747" s="5"/>
      <c r="GB747" s="5"/>
      <c r="GC747" s="4"/>
      <c r="GD747" s="6"/>
      <c r="GE747" s="4"/>
      <c r="GF747" s="6"/>
      <c r="GG747" s="5"/>
      <c r="GH747" s="5"/>
      <c r="GI747" s="4"/>
      <c r="GJ747" s="6"/>
      <c r="GK747" s="4"/>
      <c r="GL747" s="6"/>
      <c r="GM747" s="5"/>
      <c r="GN747" s="5"/>
      <c r="GO747" s="4"/>
      <c r="GP747" s="6"/>
      <c r="GQ747" s="4"/>
      <c r="GR747" s="6"/>
      <c r="GS747" s="5"/>
      <c r="GT747" s="5"/>
      <c r="GU747" s="4"/>
      <c r="GV747" s="6"/>
      <c r="GW747" s="4"/>
      <c r="GX747" s="6"/>
      <c r="GY747" s="5"/>
      <c r="GZ747" s="5"/>
      <c r="HA747" s="4"/>
      <c r="HB747" s="6"/>
      <c r="HC747" s="4"/>
      <c r="HD747" s="6"/>
      <c r="HE747" s="5"/>
      <c r="HF747" s="5"/>
      <c r="HG747" s="4"/>
      <c r="HH747" s="6"/>
      <c r="HI747" s="4"/>
      <c r="HJ747" s="6"/>
      <c r="HK747" s="5"/>
      <c r="HL747" s="5"/>
      <c r="HM747" s="4"/>
      <c r="HN747" s="6"/>
      <c r="HO747" s="4"/>
      <c r="HP747" s="6"/>
      <c r="HQ747" s="5"/>
      <c r="HR747" s="5"/>
      <c r="HS747" s="4"/>
      <c r="HT747" s="6"/>
      <c r="HU747" s="4"/>
      <c r="HV747" s="6"/>
      <c r="HW747" s="5"/>
      <c r="HX747" s="5"/>
      <c r="HY747" s="4"/>
      <c r="HZ747" s="6"/>
      <c r="IA747" s="4"/>
      <c r="IB747" s="6"/>
      <c r="IC747" s="5"/>
      <c r="ID747" s="5"/>
      <c r="IE747" s="4"/>
      <c r="IF747" s="6"/>
      <c r="IG747" s="4"/>
      <c r="IH747" s="6"/>
      <c r="II747" s="5"/>
      <c r="IJ747" s="5"/>
      <c r="IK747" s="4"/>
      <c r="IL747" s="6"/>
      <c r="IM747" s="4"/>
      <c r="IN747" s="6"/>
      <c r="IO747" s="5"/>
      <c r="IP747" s="5"/>
      <c r="IQ747" s="4"/>
      <c r="IR747" s="6"/>
      <c r="IS747" s="4"/>
      <c r="IT747" s="6"/>
      <c r="IU747" s="5"/>
      <c r="IV747" s="5"/>
      <c r="IW747" s="4"/>
      <c r="IX747" s="6"/>
      <c r="IY747" s="4"/>
      <c r="IZ747" s="6"/>
      <c r="JA747" s="5"/>
      <c r="JB747" s="5"/>
      <c r="JC747" s="4"/>
      <c r="JD747" s="6"/>
      <c r="JE747" s="4"/>
      <c r="JF747" s="6"/>
      <c r="JG747" s="5"/>
      <c r="JH747" s="5"/>
      <c r="JI747" s="4"/>
      <c r="JJ747" s="6"/>
      <c r="JK747" s="4"/>
      <c r="JL747" s="6"/>
      <c r="JM747" s="5"/>
      <c r="JN747" s="5"/>
      <c r="JO747" s="4"/>
      <c r="JP747" s="6"/>
      <c r="JQ747" s="4"/>
      <c r="JR747" s="6"/>
      <c r="JS747" s="5"/>
      <c r="JT747" s="5"/>
      <c r="JU747" s="4"/>
      <c r="JV747" s="6"/>
      <c r="JW747" s="4"/>
      <c r="JX747" s="6"/>
      <c r="JY747" s="5"/>
      <c r="JZ747" s="5"/>
      <c r="KA747" s="4"/>
      <c r="KB747" s="6"/>
      <c r="KC747" s="4"/>
      <c r="KD747" s="6"/>
      <c r="KE747" s="5"/>
      <c r="KF747" s="5"/>
      <c r="KG747" s="4"/>
      <c r="KH747" s="6"/>
      <c r="KI747" s="4"/>
      <c r="KJ747" s="6"/>
      <c r="KK747" s="5"/>
      <c r="KL747" s="5"/>
    </row>
    <row r="748">
      <c r="A748" s="3" t="s">
        <v>85</v>
      </c>
      <c r="B748" s="3" t="s">
        <v>712</v>
      </c>
      <c r="C748" s="3" t="s">
        <v>547</v>
      </c>
      <c r="D748" s="3" t="s">
        <v>712</v>
      </c>
      <c r="E748" s="3" t="s">
        <v>947</v>
      </c>
      <c r="F748" s="3" t="s">
        <v>104</v>
      </c>
      <c r="G748" s="3" t="s">
        <v>104</v>
      </c>
      <c r="H748" s="3" t="s">
        <v>104</v>
      </c>
      <c r="I748" s="4"/>
      <c r="J748" s="4">
        <f>=ROUNDDOWN({0},0)</f>
      </c>
      <c r="K748" s="4"/>
      <c r="L748" s="5"/>
      <c r="M748" s="4"/>
      <c r="N748" s="4">
        <f>=ROUNDDOWN({0},0)</f>
      </c>
      <c r="O748" s="4"/>
      <c r="P748" s="5"/>
      <c r="Q748" s="4"/>
      <c r="R748" s="6"/>
      <c r="S748" s="4"/>
      <c r="T748" s="6"/>
      <c r="U748" s="5"/>
      <c r="V748" s="5"/>
      <c r="W748" s="4"/>
      <c r="X748" s="6"/>
      <c r="Y748" s="4"/>
      <c r="Z748" s="6"/>
      <c r="AA748" s="5"/>
      <c r="AB748" s="5"/>
      <c r="AC748" s="4"/>
      <c r="AD748" s="6"/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  <c r="AU748" s="4"/>
      <c r="AV748" s="6"/>
      <c r="AW748" s="4"/>
      <c r="AX748" s="6"/>
      <c r="AY748" s="5"/>
      <c r="AZ748" s="5"/>
      <c r="BA748" s="4"/>
      <c r="BB748" s="6"/>
      <c r="BC748" s="4"/>
      <c r="BD748" s="6"/>
      <c r="BE748" s="5"/>
      <c r="BF748" s="5"/>
      <c r="BG748" s="4"/>
      <c r="BH748" s="6"/>
      <c r="BI748" s="4"/>
      <c r="BJ748" s="6"/>
      <c r="BK748" s="5"/>
      <c r="BL748" s="5"/>
      <c r="BM748" s="4"/>
      <c r="BN748" s="6"/>
      <c r="BO748" s="4"/>
      <c r="BP748" s="6"/>
      <c r="BQ748" s="5"/>
      <c r="BR748" s="5"/>
      <c r="BS748" s="4"/>
      <c r="BT748" s="6"/>
      <c r="BU748" s="4"/>
      <c r="BV748" s="6"/>
      <c r="BW748" s="5"/>
      <c r="BX748" s="5"/>
      <c r="BY748" s="4"/>
      <c r="BZ748" s="6"/>
      <c r="CA748" s="4"/>
      <c r="CB748" s="6"/>
      <c r="CC748" s="5"/>
      <c r="CD748" s="5"/>
      <c r="CE748" s="4"/>
      <c r="CF748" s="6"/>
      <c r="CG748" s="4"/>
      <c r="CH748" s="6"/>
      <c r="CI748" s="5"/>
      <c r="CJ748" s="5"/>
      <c r="CK748" s="4"/>
      <c r="CL748" s="6"/>
      <c r="CM748" s="4"/>
      <c r="CN748" s="6"/>
      <c r="CO748" s="5"/>
      <c r="CP748" s="5"/>
      <c r="CQ748" s="4"/>
      <c r="CR748" s="6"/>
      <c r="CS748" s="4"/>
      <c r="CT748" s="6"/>
      <c r="CU748" s="5"/>
      <c r="CV748" s="5"/>
      <c r="CW748" s="4"/>
      <c r="CX748" s="6"/>
      <c r="CY748" s="4"/>
      <c r="CZ748" s="6"/>
      <c r="DA748" s="5"/>
      <c r="DB748" s="5"/>
      <c r="DC748" s="4"/>
      <c r="DD748" s="6"/>
      <c r="DE748" s="4"/>
      <c r="DF748" s="6"/>
      <c r="DG748" s="5"/>
      <c r="DH748" s="5"/>
      <c r="DI748" s="4"/>
      <c r="DJ748" s="6"/>
      <c r="DK748" s="4"/>
      <c r="DL748" s="6"/>
      <c r="DM748" s="5"/>
      <c r="DN748" s="5"/>
      <c r="DO748" s="4"/>
      <c r="DP748" s="6"/>
      <c r="DQ748" s="4"/>
      <c r="DR748" s="6"/>
      <c r="DS748" s="5"/>
      <c r="DT748" s="5"/>
      <c r="DU748" s="4"/>
      <c r="DV748" s="6"/>
      <c r="DW748" s="4"/>
      <c r="DX748" s="6"/>
      <c r="DY748" s="5"/>
      <c r="DZ748" s="5"/>
      <c r="EA748" s="4"/>
      <c r="EB748" s="6"/>
      <c r="EC748" s="4"/>
      <c r="ED748" s="6"/>
      <c r="EE748" s="5"/>
      <c r="EF748" s="5"/>
      <c r="EG748" s="4"/>
      <c r="EH748" s="6"/>
      <c r="EI748" s="4"/>
      <c r="EJ748" s="6"/>
      <c r="EK748" s="5"/>
      <c r="EL748" s="5"/>
      <c r="EM748" s="4"/>
      <c r="EN748" s="6"/>
      <c r="EO748" s="4"/>
      <c r="EP748" s="6"/>
      <c r="EQ748" s="5"/>
      <c r="ER748" s="5"/>
      <c r="ES748" s="4"/>
      <c r="ET748" s="6"/>
      <c r="EU748" s="4"/>
      <c r="EV748" s="6"/>
      <c r="EW748" s="5"/>
      <c r="EX748" s="5"/>
      <c r="EY748" s="4"/>
      <c r="EZ748" s="6"/>
      <c r="FA748" s="4"/>
      <c r="FB748" s="6"/>
      <c r="FC748" s="5"/>
      <c r="FD748" s="5"/>
      <c r="FE748" s="4"/>
      <c r="FF748" s="6"/>
      <c r="FG748" s="4"/>
      <c r="FH748" s="6"/>
      <c r="FI748" s="5"/>
      <c r="FJ748" s="5"/>
      <c r="FK748" s="4"/>
      <c r="FL748" s="6"/>
      <c r="FM748" s="4"/>
      <c r="FN748" s="6"/>
      <c r="FO748" s="5"/>
      <c r="FP748" s="5"/>
      <c r="FQ748" s="4"/>
      <c r="FR748" s="6"/>
      <c r="FS748" s="4"/>
      <c r="FT748" s="6"/>
      <c r="FU748" s="5"/>
      <c r="FV748" s="5"/>
      <c r="FW748" s="4"/>
      <c r="FX748" s="6"/>
      <c r="FY748" s="4"/>
      <c r="FZ748" s="6"/>
      <c r="GA748" s="5"/>
      <c r="GB748" s="5"/>
      <c r="GC748" s="4"/>
      <c r="GD748" s="6"/>
      <c r="GE748" s="4"/>
      <c r="GF748" s="6"/>
      <c r="GG748" s="5"/>
      <c r="GH748" s="5"/>
      <c r="GI748" s="4"/>
      <c r="GJ748" s="6"/>
      <c r="GK748" s="4"/>
      <c r="GL748" s="6"/>
      <c r="GM748" s="5"/>
      <c r="GN748" s="5"/>
      <c r="GO748" s="4"/>
      <c r="GP748" s="6"/>
      <c r="GQ748" s="4"/>
      <c r="GR748" s="6"/>
      <c r="GS748" s="5"/>
      <c r="GT748" s="5"/>
      <c r="GU748" s="4"/>
      <c r="GV748" s="6"/>
      <c r="GW748" s="4"/>
      <c r="GX748" s="6"/>
      <c r="GY748" s="5"/>
      <c r="GZ748" s="5"/>
      <c r="HA748" s="4"/>
      <c r="HB748" s="6"/>
      <c r="HC748" s="4"/>
      <c r="HD748" s="6"/>
      <c r="HE748" s="5"/>
      <c r="HF748" s="5"/>
      <c r="HG748" s="4"/>
      <c r="HH748" s="6"/>
      <c r="HI748" s="4"/>
      <c r="HJ748" s="6"/>
      <c r="HK748" s="5"/>
      <c r="HL748" s="5"/>
      <c r="HM748" s="4"/>
      <c r="HN748" s="6"/>
      <c r="HO748" s="4"/>
      <c r="HP748" s="6"/>
      <c r="HQ748" s="5"/>
      <c r="HR748" s="5"/>
      <c r="HS748" s="4"/>
      <c r="HT748" s="6"/>
      <c r="HU748" s="4"/>
      <c r="HV748" s="6"/>
      <c r="HW748" s="5"/>
      <c r="HX748" s="5"/>
      <c r="HY748" s="4"/>
      <c r="HZ748" s="6"/>
      <c r="IA748" s="4"/>
      <c r="IB748" s="6"/>
      <c r="IC748" s="5"/>
      <c r="ID748" s="5"/>
      <c r="IE748" s="4"/>
      <c r="IF748" s="6"/>
      <c r="IG748" s="4"/>
      <c r="IH748" s="6"/>
      <c r="II748" s="5"/>
      <c r="IJ748" s="5"/>
      <c r="IK748" s="4"/>
      <c r="IL748" s="6"/>
      <c r="IM748" s="4"/>
      <c r="IN748" s="6"/>
      <c r="IO748" s="5"/>
      <c r="IP748" s="5"/>
      <c r="IQ748" s="4"/>
      <c r="IR748" s="6"/>
      <c r="IS748" s="4"/>
      <c r="IT748" s="6"/>
      <c r="IU748" s="5"/>
      <c r="IV748" s="5"/>
      <c r="IW748" s="4"/>
      <c r="IX748" s="6"/>
      <c r="IY748" s="4"/>
      <c r="IZ748" s="6"/>
      <c r="JA748" s="5"/>
      <c r="JB748" s="5"/>
      <c r="JC748" s="4"/>
      <c r="JD748" s="6"/>
      <c r="JE748" s="4"/>
      <c r="JF748" s="6"/>
      <c r="JG748" s="5"/>
      <c r="JH748" s="5"/>
      <c r="JI748" s="4"/>
      <c r="JJ748" s="6"/>
      <c r="JK748" s="4"/>
      <c r="JL748" s="6"/>
      <c r="JM748" s="5"/>
      <c r="JN748" s="5"/>
      <c r="JO748" s="4"/>
      <c r="JP748" s="6"/>
      <c r="JQ748" s="4"/>
      <c r="JR748" s="6"/>
      <c r="JS748" s="5"/>
      <c r="JT748" s="5"/>
      <c r="JU748" s="4"/>
      <c r="JV748" s="6"/>
      <c r="JW748" s="4"/>
      <c r="JX748" s="6"/>
      <c r="JY748" s="5"/>
      <c r="JZ748" s="5"/>
      <c r="KA748" s="4"/>
      <c r="KB748" s="6"/>
      <c r="KC748" s="4"/>
      <c r="KD748" s="6"/>
      <c r="KE748" s="5"/>
      <c r="KF748" s="5"/>
      <c r="KG748" s="4"/>
      <c r="KH748" s="6"/>
      <c r="KI748" s="4"/>
      <c r="KJ748" s="6"/>
      <c r="KK748" s="5"/>
      <c r="KL748" s="5"/>
    </row>
    <row r="749">
      <c r="A749" s="3" t="s">
        <v>85</v>
      </c>
      <c r="B749" s="3" t="s">
        <v>712</v>
      </c>
      <c r="C749" s="3" t="s">
        <v>87</v>
      </c>
      <c r="D749" s="3" t="s">
        <v>88</v>
      </c>
      <c r="E749" s="3" t="s">
        <v>712</v>
      </c>
      <c r="F749" s="3" t="s">
        <v>712</v>
      </c>
      <c r="G749" s="3" t="s">
        <v>712</v>
      </c>
      <c r="H749" s="3" t="s">
        <v>104</v>
      </c>
      <c r="I749" s="4"/>
      <c r="J749" s="4">
        <f>=ROUNDDOWN({0},0)</f>
      </c>
      <c r="K749" s="4">
        <v>18306</v>
      </c>
      <c r="L749" s="5">
        <v>1</v>
      </c>
      <c r="M749" s="4"/>
      <c r="N749" s="4">
        <f>=ROUNDDOWN({0},0)</f>
      </c>
      <c r="O749" s="4"/>
      <c r="P749" s="5"/>
      <c r="Q749" s="4">
        <v>12</v>
      </c>
      <c r="R749" s="6">
        <v>189.42</v>
      </c>
      <c r="S749" s="4"/>
      <c r="T749" s="6"/>
      <c r="U749" s="5"/>
      <c r="V749" s="5"/>
      <c r="W749" s="4"/>
      <c r="X749" s="6"/>
      <c r="Y749" s="4"/>
      <c r="Z749" s="6"/>
      <c r="AA749" s="5"/>
      <c r="AB749" s="5"/>
      <c r="AC749" s="4"/>
      <c r="AD749" s="6"/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  <c r="AU749" s="4"/>
      <c r="AV749" s="6"/>
      <c r="AW749" s="4"/>
      <c r="AX749" s="6"/>
      <c r="AY749" s="5"/>
      <c r="AZ749" s="5"/>
      <c r="BA749" s="4"/>
      <c r="BB749" s="6"/>
      <c r="BC749" s="4"/>
      <c r="BD749" s="6"/>
      <c r="BE749" s="5"/>
      <c r="BF749" s="5"/>
      <c r="BG749" s="4"/>
      <c r="BH749" s="6"/>
      <c r="BI749" s="4"/>
      <c r="BJ749" s="6"/>
      <c r="BK749" s="5"/>
      <c r="BL749" s="5"/>
      <c r="BM749" s="4"/>
      <c r="BN749" s="6"/>
      <c r="BO749" s="4"/>
      <c r="BP749" s="6"/>
      <c r="BQ749" s="5"/>
      <c r="BR749" s="5"/>
      <c r="BS749" s="4"/>
      <c r="BT749" s="6"/>
      <c r="BU749" s="4"/>
      <c r="BV749" s="6"/>
      <c r="BW749" s="5"/>
      <c r="BX749" s="5"/>
      <c r="BY749" s="4"/>
      <c r="BZ749" s="6"/>
      <c r="CA749" s="4"/>
      <c r="CB749" s="6"/>
      <c r="CC749" s="5"/>
      <c r="CD749" s="5"/>
      <c r="CE749" s="4"/>
      <c r="CF749" s="6"/>
      <c r="CG749" s="4"/>
      <c r="CH749" s="6"/>
      <c r="CI749" s="5"/>
      <c r="CJ749" s="5"/>
      <c r="CK749" s="4"/>
      <c r="CL749" s="6"/>
      <c r="CM749" s="4"/>
      <c r="CN749" s="6"/>
      <c r="CO749" s="5"/>
      <c r="CP749" s="5"/>
      <c r="CQ749" s="4"/>
      <c r="CR749" s="6"/>
      <c r="CS749" s="4"/>
      <c r="CT749" s="6"/>
      <c r="CU749" s="5"/>
      <c r="CV749" s="5"/>
      <c r="CW749" s="4"/>
      <c r="CX749" s="6"/>
      <c r="CY749" s="4"/>
      <c r="CZ749" s="6"/>
      <c r="DA749" s="5"/>
      <c r="DB749" s="5"/>
      <c r="DC749" s="4"/>
      <c r="DD749" s="6"/>
      <c r="DE749" s="4"/>
      <c r="DF749" s="6"/>
      <c r="DG749" s="5"/>
      <c r="DH749" s="5"/>
      <c r="DI749" s="4">
        <v>12</v>
      </c>
      <c r="DJ749" s="6">
        <v>189.42</v>
      </c>
      <c r="DK749" s="4"/>
      <c r="DL749" s="6"/>
      <c r="DM749" s="5"/>
      <c r="DN749" s="5"/>
      <c r="DO749" s="4"/>
      <c r="DP749" s="6"/>
      <c r="DQ749" s="4"/>
      <c r="DR749" s="6"/>
      <c r="DS749" s="5"/>
      <c r="DT749" s="5"/>
      <c r="DU749" s="4"/>
      <c r="DV749" s="6"/>
      <c r="DW749" s="4"/>
      <c r="DX749" s="6"/>
      <c r="DY749" s="5"/>
      <c r="DZ749" s="5"/>
      <c r="EA749" s="4"/>
      <c r="EB749" s="6"/>
      <c r="EC749" s="4"/>
      <c r="ED749" s="6"/>
      <c r="EE749" s="5"/>
      <c r="EF749" s="5"/>
      <c r="EG749" s="4"/>
      <c r="EH749" s="6"/>
      <c r="EI749" s="4"/>
      <c r="EJ749" s="6"/>
      <c r="EK749" s="5"/>
      <c r="EL749" s="5"/>
      <c r="EM749" s="4"/>
      <c r="EN749" s="6"/>
      <c r="EO749" s="4"/>
      <c r="EP749" s="6"/>
      <c r="EQ749" s="5"/>
      <c r="ER749" s="5"/>
      <c r="ES749" s="4"/>
      <c r="ET749" s="6"/>
      <c r="EU749" s="4"/>
      <c r="EV749" s="6"/>
      <c r="EW749" s="5"/>
      <c r="EX749" s="5"/>
      <c r="EY749" s="4"/>
      <c r="EZ749" s="6"/>
      <c r="FA749" s="4"/>
      <c r="FB749" s="6"/>
      <c r="FC749" s="5"/>
      <c r="FD749" s="5"/>
      <c r="FE749" s="4"/>
      <c r="FF749" s="6"/>
      <c r="FG749" s="4"/>
      <c r="FH749" s="6"/>
      <c r="FI749" s="5"/>
      <c r="FJ749" s="5"/>
      <c r="FK749" s="4"/>
      <c r="FL749" s="6"/>
      <c r="FM749" s="4"/>
      <c r="FN749" s="6"/>
      <c r="FO749" s="5"/>
      <c r="FP749" s="5"/>
      <c r="FQ749" s="4"/>
      <c r="FR749" s="6"/>
      <c r="FS749" s="4"/>
      <c r="FT749" s="6"/>
      <c r="FU749" s="5"/>
      <c r="FV749" s="5"/>
      <c r="FW749" s="4"/>
      <c r="FX749" s="6"/>
      <c r="FY749" s="4"/>
      <c r="FZ749" s="6"/>
      <c r="GA749" s="5"/>
      <c r="GB749" s="5"/>
      <c r="GC749" s="4"/>
      <c r="GD749" s="6"/>
      <c r="GE749" s="4"/>
      <c r="GF749" s="6"/>
      <c r="GG749" s="5"/>
      <c r="GH749" s="5"/>
      <c r="GI749" s="4"/>
      <c r="GJ749" s="6"/>
      <c r="GK749" s="4"/>
      <c r="GL749" s="6"/>
      <c r="GM749" s="5"/>
      <c r="GN749" s="5"/>
      <c r="GO749" s="4"/>
      <c r="GP749" s="6"/>
      <c r="GQ749" s="4"/>
      <c r="GR749" s="6"/>
      <c r="GS749" s="5"/>
      <c r="GT749" s="5"/>
      <c r="GU749" s="4"/>
      <c r="GV749" s="6"/>
      <c r="GW749" s="4"/>
      <c r="GX749" s="6"/>
      <c r="GY749" s="5"/>
      <c r="GZ749" s="5"/>
      <c r="HA749" s="4"/>
      <c r="HB749" s="6"/>
      <c r="HC749" s="4"/>
      <c r="HD749" s="6"/>
      <c r="HE749" s="5"/>
      <c r="HF749" s="5"/>
      <c r="HG749" s="4"/>
      <c r="HH749" s="6"/>
      <c r="HI749" s="4"/>
      <c r="HJ749" s="6"/>
      <c r="HK749" s="5"/>
      <c r="HL749" s="5"/>
      <c r="HM749" s="4"/>
      <c r="HN749" s="6"/>
      <c r="HO749" s="4"/>
      <c r="HP749" s="6"/>
      <c r="HQ749" s="5"/>
      <c r="HR749" s="5"/>
      <c r="HS749" s="4"/>
      <c r="HT749" s="6"/>
      <c r="HU749" s="4"/>
      <c r="HV749" s="6"/>
      <c r="HW749" s="5"/>
      <c r="HX749" s="5"/>
      <c r="HY749" s="4"/>
      <c r="HZ749" s="6"/>
      <c r="IA749" s="4"/>
      <c r="IB749" s="6"/>
      <c r="IC749" s="5"/>
      <c r="ID749" s="5"/>
      <c r="IE749" s="4"/>
      <c r="IF749" s="6"/>
      <c r="IG749" s="4"/>
      <c r="IH749" s="6"/>
      <c r="II749" s="5"/>
      <c r="IJ749" s="5"/>
      <c r="IK749" s="4"/>
      <c r="IL749" s="6"/>
      <c r="IM749" s="4"/>
      <c r="IN749" s="6"/>
      <c r="IO749" s="5"/>
      <c r="IP749" s="5"/>
      <c r="IQ749" s="4"/>
      <c r="IR749" s="6"/>
      <c r="IS749" s="4"/>
      <c r="IT749" s="6"/>
      <c r="IU749" s="5"/>
      <c r="IV749" s="5"/>
      <c r="IW749" s="4"/>
      <c r="IX749" s="6"/>
      <c r="IY749" s="4"/>
      <c r="IZ749" s="6"/>
      <c r="JA749" s="5"/>
      <c r="JB749" s="5"/>
      <c r="JC749" s="4"/>
      <c r="JD749" s="6"/>
      <c r="JE749" s="4"/>
      <c r="JF749" s="6"/>
      <c r="JG749" s="5"/>
      <c r="JH749" s="5"/>
      <c r="JI749" s="4"/>
      <c r="JJ749" s="6"/>
      <c r="JK749" s="4"/>
      <c r="JL749" s="6"/>
      <c r="JM749" s="5"/>
      <c r="JN749" s="5"/>
      <c r="JO749" s="4"/>
      <c r="JP749" s="6"/>
      <c r="JQ749" s="4"/>
      <c r="JR749" s="6"/>
      <c r="JS749" s="5"/>
      <c r="JT749" s="5"/>
      <c r="JU749" s="4"/>
      <c r="JV749" s="6"/>
      <c r="JW749" s="4"/>
      <c r="JX749" s="6"/>
      <c r="JY749" s="5"/>
      <c r="JZ749" s="5"/>
      <c r="KA749" s="4"/>
      <c r="KB749" s="6"/>
      <c r="KC749" s="4"/>
      <c r="KD749" s="6"/>
      <c r="KE749" s="5"/>
      <c r="KF749" s="5"/>
      <c r="KG749" s="4"/>
      <c r="KH749" s="6"/>
      <c r="KI749" s="4"/>
      <c r="KJ749" s="6"/>
      <c r="KK749" s="5"/>
      <c r="KL749" s="5"/>
    </row>
    <row r="750">
      <c r="A750" s="3" t="s">
        <v>85</v>
      </c>
      <c r="B750" s="3" t="s">
        <v>712</v>
      </c>
      <c r="C750" s="3" t="s">
        <v>87</v>
      </c>
      <c r="D750" s="3" t="s">
        <v>88</v>
      </c>
      <c r="E750" s="3" t="s">
        <v>958</v>
      </c>
      <c r="F750" s="3" t="s">
        <v>104</v>
      </c>
      <c r="G750" s="3" t="s">
        <v>104</v>
      </c>
      <c r="H750" s="3" t="s">
        <v>104</v>
      </c>
      <c r="I750" s="4"/>
      <c r="J750" s="4">
        <f>=ROUNDDOWN({0},0)</f>
      </c>
      <c r="K750" s="4"/>
      <c r="L750" s="5"/>
      <c r="M750" s="4"/>
      <c r="N750" s="4">
        <f>=ROUNDDOWN({0},0)</f>
      </c>
      <c r="O750" s="4"/>
      <c r="P750" s="5"/>
      <c r="Q750" s="4"/>
      <c r="R750" s="6"/>
      <c r="S750" s="4"/>
      <c r="T750" s="6"/>
      <c r="U750" s="5"/>
      <c r="V750" s="5"/>
      <c r="W750" s="4"/>
      <c r="X750" s="6"/>
      <c r="Y750" s="4"/>
      <c r="Z750" s="6"/>
      <c r="AA750" s="5"/>
      <c r="AB750" s="5"/>
      <c r="AC750" s="4"/>
      <c r="AD750" s="6"/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  <c r="AU750" s="4"/>
      <c r="AV750" s="6"/>
      <c r="AW750" s="4"/>
      <c r="AX750" s="6"/>
      <c r="AY750" s="5"/>
      <c r="AZ750" s="5"/>
      <c r="BA750" s="4"/>
      <c r="BB750" s="6"/>
      <c r="BC750" s="4"/>
      <c r="BD750" s="6"/>
      <c r="BE750" s="5"/>
      <c r="BF750" s="5"/>
      <c r="BG750" s="4"/>
      <c r="BH750" s="6"/>
      <c r="BI750" s="4"/>
      <c r="BJ750" s="6"/>
      <c r="BK750" s="5"/>
      <c r="BL750" s="5"/>
      <c r="BM750" s="4"/>
      <c r="BN750" s="6"/>
      <c r="BO750" s="4"/>
      <c r="BP750" s="6"/>
      <c r="BQ750" s="5"/>
      <c r="BR750" s="5"/>
      <c r="BS750" s="4"/>
      <c r="BT750" s="6"/>
      <c r="BU750" s="4"/>
      <c r="BV750" s="6"/>
      <c r="BW750" s="5"/>
      <c r="BX750" s="5"/>
      <c r="BY750" s="4"/>
      <c r="BZ750" s="6"/>
      <c r="CA750" s="4"/>
      <c r="CB750" s="6"/>
      <c r="CC750" s="5"/>
      <c r="CD750" s="5"/>
      <c r="CE750" s="4"/>
      <c r="CF750" s="6"/>
      <c r="CG750" s="4"/>
      <c r="CH750" s="6"/>
      <c r="CI750" s="5"/>
      <c r="CJ750" s="5"/>
      <c r="CK750" s="4"/>
      <c r="CL750" s="6"/>
      <c r="CM750" s="4"/>
      <c r="CN750" s="6"/>
      <c r="CO750" s="5"/>
      <c r="CP750" s="5"/>
      <c r="CQ750" s="4"/>
      <c r="CR750" s="6"/>
      <c r="CS750" s="4"/>
      <c r="CT750" s="6"/>
      <c r="CU750" s="5"/>
      <c r="CV750" s="5"/>
      <c r="CW750" s="4"/>
      <c r="CX750" s="6"/>
      <c r="CY750" s="4"/>
      <c r="CZ750" s="6"/>
      <c r="DA750" s="5"/>
      <c r="DB750" s="5"/>
      <c r="DC750" s="4"/>
      <c r="DD750" s="6"/>
      <c r="DE750" s="4"/>
      <c r="DF750" s="6"/>
      <c r="DG750" s="5"/>
      <c r="DH750" s="5"/>
      <c r="DI750" s="4"/>
      <c r="DJ750" s="6"/>
      <c r="DK750" s="4"/>
      <c r="DL750" s="6"/>
      <c r="DM750" s="5"/>
      <c r="DN750" s="5"/>
      <c r="DO750" s="4"/>
      <c r="DP750" s="6"/>
      <c r="DQ750" s="4"/>
      <c r="DR750" s="6"/>
      <c r="DS750" s="5"/>
      <c r="DT750" s="5"/>
      <c r="DU750" s="4"/>
      <c r="DV750" s="6"/>
      <c r="DW750" s="4"/>
      <c r="DX750" s="6"/>
      <c r="DY750" s="5"/>
      <c r="DZ750" s="5"/>
      <c r="EA750" s="4"/>
      <c r="EB750" s="6"/>
      <c r="EC750" s="4"/>
      <c r="ED750" s="6"/>
      <c r="EE750" s="5"/>
      <c r="EF750" s="5"/>
      <c r="EG750" s="4"/>
      <c r="EH750" s="6"/>
      <c r="EI750" s="4"/>
      <c r="EJ750" s="6"/>
      <c r="EK750" s="5"/>
      <c r="EL750" s="5"/>
      <c r="EM750" s="4"/>
      <c r="EN750" s="6"/>
      <c r="EO750" s="4"/>
      <c r="EP750" s="6"/>
      <c r="EQ750" s="5"/>
      <c r="ER750" s="5"/>
      <c r="ES750" s="4"/>
      <c r="ET750" s="6"/>
      <c r="EU750" s="4"/>
      <c r="EV750" s="6"/>
      <c r="EW750" s="5"/>
      <c r="EX750" s="5"/>
      <c r="EY750" s="4"/>
      <c r="EZ750" s="6"/>
      <c r="FA750" s="4"/>
      <c r="FB750" s="6"/>
      <c r="FC750" s="5"/>
      <c r="FD750" s="5"/>
      <c r="FE750" s="4"/>
      <c r="FF750" s="6"/>
      <c r="FG750" s="4"/>
      <c r="FH750" s="6"/>
      <c r="FI750" s="5"/>
      <c r="FJ750" s="5"/>
      <c r="FK750" s="4"/>
      <c r="FL750" s="6"/>
      <c r="FM750" s="4"/>
      <c r="FN750" s="6"/>
      <c r="FO750" s="5"/>
      <c r="FP750" s="5"/>
      <c r="FQ750" s="4"/>
      <c r="FR750" s="6"/>
      <c r="FS750" s="4"/>
      <c r="FT750" s="6"/>
      <c r="FU750" s="5"/>
      <c r="FV750" s="5"/>
      <c r="FW750" s="4"/>
      <c r="FX750" s="6"/>
      <c r="FY750" s="4"/>
      <c r="FZ750" s="6"/>
      <c r="GA750" s="5"/>
      <c r="GB750" s="5"/>
      <c r="GC750" s="4"/>
      <c r="GD750" s="6"/>
      <c r="GE750" s="4"/>
      <c r="GF750" s="6"/>
      <c r="GG750" s="5"/>
      <c r="GH750" s="5"/>
      <c r="GI750" s="4"/>
      <c r="GJ750" s="6"/>
      <c r="GK750" s="4"/>
      <c r="GL750" s="6"/>
      <c r="GM750" s="5"/>
      <c r="GN750" s="5"/>
      <c r="GO750" s="4"/>
      <c r="GP750" s="6"/>
      <c r="GQ750" s="4"/>
      <c r="GR750" s="6"/>
      <c r="GS750" s="5"/>
      <c r="GT750" s="5"/>
      <c r="GU750" s="4"/>
      <c r="GV750" s="6"/>
      <c r="GW750" s="4"/>
      <c r="GX750" s="6"/>
      <c r="GY750" s="5"/>
      <c r="GZ750" s="5"/>
      <c r="HA750" s="4"/>
      <c r="HB750" s="6"/>
      <c r="HC750" s="4"/>
      <c r="HD750" s="6"/>
      <c r="HE750" s="5"/>
      <c r="HF750" s="5"/>
      <c r="HG750" s="4"/>
      <c r="HH750" s="6"/>
      <c r="HI750" s="4"/>
      <c r="HJ750" s="6"/>
      <c r="HK750" s="5"/>
      <c r="HL750" s="5"/>
      <c r="HM750" s="4"/>
      <c r="HN750" s="6"/>
      <c r="HO750" s="4"/>
      <c r="HP750" s="6"/>
      <c r="HQ750" s="5"/>
      <c r="HR750" s="5"/>
      <c r="HS750" s="4"/>
      <c r="HT750" s="6"/>
      <c r="HU750" s="4"/>
      <c r="HV750" s="6"/>
      <c r="HW750" s="5"/>
      <c r="HX750" s="5"/>
      <c r="HY750" s="4"/>
      <c r="HZ750" s="6"/>
      <c r="IA750" s="4"/>
      <c r="IB750" s="6"/>
      <c r="IC750" s="5"/>
      <c r="ID750" s="5"/>
      <c r="IE750" s="4"/>
      <c r="IF750" s="6"/>
      <c r="IG750" s="4"/>
      <c r="IH750" s="6"/>
      <c r="II750" s="5"/>
      <c r="IJ750" s="5"/>
      <c r="IK750" s="4"/>
      <c r="IL750" s="6"/>
      <c r="IM750" s="4"/>
      <c r="IN750" s="6"/>
      <c r="IO750" s="5"/>
      <c r="IP750" s="5"/>
      <c r="IQ750" s="4"/>
      <c r="IR750" s="6"/>
      <c r="IS750" s="4"/>
      <c r="IT750" s="6"/>
      <c r="IU750" s="5"/>
      <c r="IV750" s="5"/>
      <c r="IW750" s="4"/>
      <c r="IX750" s="6"/>
      <c r="IY750" s="4"/>
      <c r="IZ750" s="6"/>
      <c r="JA750" s="5"/>
      <c r="JB750" s="5"/>
      <c r="JC750" s="4"/>
      <c r="JD750" s="6"/>
      <c r="JE750" s="4"/>
      <c r="JF750" s="6"/>
      <c r="JG750" s="5"/>
      <c r="JH750" s="5"/>
      <c r="JI750" s="4"/>
      <c r="JJ750" s="6"/>
      <c r="JK750" s="4"/>
      <c r="JL750" s="6"/>
      <c r="JM750" s="5"/>
      <c r="JN750" s="5"/>
      <c r="JO750" s="4"/>
      <c r="JP750" s="6"/>
      <c r="JQ750" s="4"/>
      <c r="JR750" s="6"/>
      <c r="JS750" s="5"/>
      <c r="JT750" s="5"/>
      <c r="JU750" s="4"/>
      <c r="JV750" s="6"/>
      <c r="JW750" s="4"/>
      <c r="JX750" s="6"/>
      <c r="JY750" s="5"/>
      <c r="JZ750" s="5"/>
      <c r="KA750" s="4"/>
      <c r="KB750" s="6"/>
      <c r="KC750" s="4"/>
      <c r="KD750" s="6"/>
      <c r="KE750" s="5"/>
      <c r="KF750" s="5"/>
      <c r="KG750" s="4"/>
      <c r="KH750" s="6"/>
      <c r="KI750" s="4"/>
      <c r="KJ750" s="6"/>
      <c r="KK750" s="5"/>
      <c r="KL750" s="5"/>
    </row>
    <row r="751">
      <c r="A751" s="3" t="s">
        <v>85</v>
      </c>
      <c r="B751" s="3" t="s">
        <v>712</v>
      </c>
      <c r="C751" s="3" t="s">
        <v>87</v>
      </c>
      <c r="D751" s="3" t="s">
        <v>88</v>
      </c>
      <c r="E751" s="3" t="s">
        <v>959</v>
      </c>
      <c r="F751" s="3" t="s">
        <v>104</v>
      </c>
      <c r="G751" s="3" t="s">
        <v>104</v>
      </c>
      <c r="H751" s="3" t="s">
        <v>104</v>
      </c>
      <c r="I751" s="4"/>
      <c r="J751" s="4">
        <f>=ROUNDDOWN({0},0)</f>
      </c>
      <c r="K751" s="4"/>
      <c r="L751" s="5"/>
      <c r="M751" s="4"/>
      <c r="N751" s="4">
        <f>=ROUNDDOWN({0},0)</f>
      </c>
      <c r="O751" s="4"/>
      <c r="P751" s="5"/>
      <c r="Q751" s="4"/>
      <c r="R751" s="6"/>
      <c r="S751" s="4"/>
      <c r="T751" s="6"/>
      <c r="U751" s="5"/>
      <c r="V751" s="5"/>
      <c r="W751" s="4"/>
      <c r="X751" s="6"/>
      <c r="Y751" s="4"/>
      <c r="Z751" s="6"/>
      <c r="AA751" s="5"/>
      <c r="AB751" s="5"/>
      <c r="AC751" s="4"/>
      <c r="AD751" s="6"/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  <c r="AU751" s="4"/>
      <c r="AV751" s="6"/>
      <c r="AW751" s="4"/>
      <c r="AX751" s="6"/>
      <c r="AY751" s="5"/>
      <c r="AZ751" s="5"/>
      <c r="BA751" s="4"/>
      <c r="BB751" s="6"/>
      <c r="BC751" s="4"/>
      <c r="BD751" s="6"/>
      <c r="BE751" s="5"/>
      <c r="BF751" s="5"/>
      <c r="BG751" s="4"/>
      <c r="BH751" s="6"/>
      <c r="BI751" s="4"/>
      <c r="BJ751" s="6"/>
      <c r="BK751" s="5"/>
      <c r="BL751" s="5"/>
      <c r="BM751" s="4"/>
      <c r="BN751" s="6"/>
      <c r="BO751" s="4"/>
      <c r="BP751" s="6"/>
      <c r="BQ751" s="5"/>
      <c r="BR751" s="5"/>
      <c r="BS751" s="4"/>
      <c r="BT751" s="6"/>
      <c r="BU751" s="4"/>
      <c r="BV751" s="6"/>
      <c r="BW751" s="5"/>
      <c r="BX751" s="5"/>
      <c r="BY751" s="4"/>
      <c r="BZ751" s="6"/>
      <c r="CA751" s="4"/>
      <c r="CB751" s="6"/>
      <c r="CC751" s="5"/>
      <c r="CD751" s="5"/>
      <c r="CE751" s="4"/>
      <c r="CF751" s="6"/>
      <c r="CG751" s="4"/>
      <c r="CH751" s="6"/>
      <c r="CI751" s="5"/>
      <c r="CJ751" s="5"/>
      <c r="CK751" s="4"/>
      <c r="CL751" s="6"/>
      <c r="CM751" s="4"/>
      <c r="CN751" s="6"/>
      <c r="CO751" s="5"/>
      <c r="CP751" s="5"/>
      <c r="CQ751" s="4"/>
      <c r="CR751" s="6"/>
      <c r="CS751" s="4"/>
      <c r="CT751" s="6"/>
      <c r="CU751" s="5"/>
      <c r="CV751" s="5"/>
      <c r="CW751" s="4"/>
      <c r="CX751" s="6"/>
      <c r="CY751" s="4"/>
      <c r="CZ751" s="6"/>
      <c r="DA751" s="5"/>
      <c r="DB751" s="5"/>
      <c r="DC751" s="4"/>
      <c r="DD751" s="6"/>
      <c r="DE751" s="4"/>
      <c r="DF751" s="6"/>
      <c r="DG751" s="5"/>
      <c r="DH751" s="5"/>
      <c r="DI751" s="4"/>
      <c r="DJ751" s="6"/>
      <c r="DK751" s="4"/>
      <c r="DL751" s="6"/>
      <c r="DM751" s="5"/>
      <c r="DN751" s="5"/>
      <c r="DO751" s="4"/>
      <c r="DP751" s="6"/>
      <c r="DQ751" s="4"/>
      <c r="DR751" s="6"/>
      <c r="DS751" s="5"/>
      <c r="DT751" s="5"/>
      <c r="DU751" s="4"/>
      <c r="DV751" s="6"/>
      <c r="DW751" s="4"/>
      <c r="DX751" s="6"/>
      <c r="DY751" s="5"/>
      <c r="DZ751" s="5"/>
      <c r="EA751" s="4"/>
      <c r="EB751" s="6"/>
      <c r="EC751" s="4"/>
      <c r="ED751" s="6"/>
      <c r="EE751" s="5"/>
      <c r="EF751" s="5"/>
      <c r="EG751" s="4"/>
      <c r="EH751" s="6"/>
      <c r="EI751" s="4"/>
      <c r="EJ751" s="6"/>
      <c r="EK751" s="5"/>
      <c r="EL751" s="5"/>
      <c r="EM751" s="4"/>
      <c r="EN751" s="6"/>
      <c r="EO751" s="4"/>
      <c r="EP751" s="6"/>
      <c r="EQ751" s="5"/>
      <c r="ER751" s="5"/>
      <c r="ES751" s="4"/>
      <c r="ET751" s="6"/>
      <c r="EU751" s="4"/>
      <c r="EV751" s="6"/>
      <c r="EW751" s="5"/>
      <c r="EX751" s="5"/>
      <c r="EY751" s="4"/>
      <c r="EZ751" s="6"/>
      <c r="FA751" s="4"/>
      <c r="FB751" s="6"/>
      <c r="FC751" s="5"/>
      <c r="FD751" s="5"/>
      <c r="FE751" s="4"/>
      <c r="FF751" s="6"/>
      <c r="FG751" s="4"/>
      <c r="FH751" s="6"/>
      <c r="FI751" s="5"/>
      <c r="FJ751" s="5"/>
      <c r="FK751" s="4"/>
      <c r="FL751" s="6"/>
      <c r="FM751" s="4"/>
      <c r="FN751" s="6"/>
      <c r="FO751" s="5"/>
      <c r="FP751" s="5"/>
      <c r="FQ751" s="4"/>
      <c r="FR751" s="6"/>
      <c r="FS751" s="4"/>
      <c r="FT751" s="6"/>
      <c r="FU751" s="5"/>
      <c r="FV751" s="5"/>
      <c r="FW751" s="4"/>
      <c r="FX751" s="6"/>
      <c r="FY751" s="4"/>
      <c r="FZ751" s="6"/>
      <c r="GA751" s="5"/>
      <c r="GB751" s="5"/>
      <c r="GC751" s="4"/>
      <c r="GD751" s="6"/>
      <c r="GE751" s="4"/>
      <c r="GF751" s="6"/>
      <c r="GG751" s="5"/>
      <c r="GH751" s="5"/>
      <c r="GI751" s="4"/>
      <c r="GJ751" s="6"/>
      <c r="GK751" s="4"/>
      <c r="GL751" s="6"/>
      <c r="GM751" s="5"/>
      <c r="GN751" s="5"/>
      <c r="GO751" s="4"/>
      <c r="GP751" s="6"/>
      <c r="GQ751" s="4"/>
      <c r="GR751" s="6"/>
      <c r="GS751" s="5"/>
      <c r="GT751" s="5"/>
      <c r="GU751" s="4"/>
      <c r="GV751" s="6"/>
      <c r="GW751" s="4"/>
      <c r="GX751" s="6"/>
      <c r="GY751" s="5"/>
      <c r="GZ751" s="5"/>
      <c r="HA751" s="4"/>
      <c r="HB751" s="6"/>
      <c r="HC751" s="4"/>
      <c r="HD751" s="6"/>
      <c r="HE751" s="5"/>
      <c r="HF751" s="5"/>
      <c r="HG751" s="4"/>
      <c r="HH751" s="6"/>
      <c r="HI751" s="4"/>
      <c r="HJ751" s="6"/>
      <c r="HK751" s="5"/>
      <c r="HL751" s="5"/>
      <c r="HM751" s="4"/>
      <c r="HN751" s="6"/>
      <c r="HO751" s="4"/>
      <c r="HP751" s="6"/>
      <c r="HQ751" s="5"/>
      <c r="HR751" s="5"/>
      <c r="HS751" s="4"/>
      <c r="HT751" s="6"/>
      <c r="HU751" s="4"/>
      <c r="HV751" s="6"/>
      <c r="HW751" s="5"/>
      <c r="HX751" s="5"/>
      <c r="HY751" s="4"/>
      <c r="HZ751" s="6"/>
      <c r="IA751" s="4"/>
      <c r="IB751" s="6"/>
      <c r="IC751" s="5"/>
      <c r="ID751" s="5"/>
      <c r="IE751" s="4"/>
      <c r="IF751" s="6"/>
      <c r="IG751" s="4"/>
      <c r="IH751" s="6"/>
      <c r="II751" s="5"/>
      <c r="IJ751" s="5"/>
      <c r="IK751" s="4"/>
      <c r="IL751" s="6"/>
      <c r="IM751" s="4"/>
      <c r="IN751" s="6"/>
      <c r="IO751" s="5"/>
      <c r="IP751" s="5"/>
      <c r="IQ751" s="4"/>
      <c r="IR751" s="6"/>
      <c r="IS751" s="4"/>
      <c r="IT751" s="6"/>
      <c r="IU751" s="5"/>
      <c r="IV751" s="5"/>
      <c r="IW751" s="4"/>
      <c r="IX751" s="6"/>
      <c r="IY751" s="4"/>
      <c r="IZ751" s="6"/>
      <c r="JA751" s="5"/>
      <c r="JB751" s="5"/>
      <c r="JC751" s="4"/>
      <c r="JD751" s="6"/>
      <c r="JE751" s="4"/>
      <c r="JF751" s="6"/>
      <c r="JG751" s="5"/>
      <c r="JH751" s="5"/>
      <c r="JI751" s="4"/>
      <c r="JJ751" s="6"/>
      <c r="JK751" s="4"/>
      <c r="JL751" s="6"/>
      <c r="JM751" s="5"/>
      <c r="JN751" s="5"/>
      <c r="JO751" s="4"/>
      <c r="JP751" s="6"/>
      <c r="JQ751" s="4"/>
      <c r="JR751" s="6"/>
      <c r="JS751" s="5"/>
      <c r="JT751" s="5"/>
      <c r="JU751" s="4"/>
      <c r="JV751" s="6"/>
      <c r="JW751" s="4"/>
      <c r="JX751" s="6"/>
      <c r="JY751" s="5"/>
      <c r="JZ751" s="5"/>
      <c r="KA751" s="4"/>
      <c r="KB751" s="6"/>
      <c r="KC751" s="4"/>
      <c r="KD751" s="6"/>
      <c r="KE751" s="5"/>
      <c r="KF751" s="5"/>
      <c r="KG751" s="4"/>
      <c r="KH751" s="6"/>
      <c r="KI751" s="4"/>
      <c r="KJ751" s="6"/>
      <c r="KK751" s="5"/>
      <c r="KL751" s="5"/>
    </row>
    <row r="752">
      <c r="A752" s="3" t="s">
        <v>85</v>
      </c>
      <c r="B752" s="3" t="s">
        <v>712</v>
      </c>
      <c r="C752" s="3" t="s">
        <v>87</v>
      </c>
      <c r="D752" s="3" t="s">
        <v>88</v>
      </c>
      <c r="E752" s="3" t="s">
        <v>960</v>
      </c>
      <c r="F752" s="3" t="s">
        <v>104</v>
      </c>
      <c r="G752" s="3" t="s">
        <v>104</v>
      </c>
      <c r="H752" s="3" t="s">
        <v>104</v>
      </c>
      <c r="I752" s="4"/>
      <c r="J752" s="4">
        <f>=ROUNDDOWN({0},0)</f>
      </c>
      <c r="K752" s="4"/>
      <c r="L752" s="5"/>
      <c r="M752" s="4"/>
      <c r="N752" s="4">
        <f>=ROUNDDOWN({0},0)</f>
      </c>
      <c r="O752" s="4"/>
      <c r="P752" s="5"/>
      <c r="Q752" s="4"/>
      <c r="R752" s="6"/>
      <c r="S752" s="4"/>
      <c r="T752" s="6"/>
      <c r="U752" s="5"/>
      <c r="V752" s="5"/>
      <c r="W752" s="4"/>
      <c r="X752" s="6"/>
      <c r="Y752" s="4"/>
      <c r="Z752" s="6"/>
      <c r="AA752" s="5"/>
      <c r="AB752" s="5"/>
      <c r="AC752" s="4"/>
      <c r="AD752" s="6"/>
      <c r="AE752" s="4"/>
      <c r="AF752" s="6"/>
      <c r="AG752" s="5"/>
      <c r="AH752" s="5"/>
      <c r="AI752" s="4"/>
      <c r="AJ752" s="6"/>
      <c r="AK752" s="4"/>
      <c r="AL752" s="6"/>
      <c r="AM752" s="5"/>
      <c r="AN752" s="5"/>
      <c r="AO752" s="4"/>
      <c r="AP752" s="6"/>
      <c r="AQ752" s="4"/>
      <c r="AR752" s="6"/>
      <c r="AS752" s="5"/>
      <c r="AT752" s="5"/>
      <c r="AU752" s="4"/>
      <c r="AV752" s="6"/>
      <c r="AW752" s="4"/>
      <c r="AX752" s="6"/>
      <c r="AY752" s="5"/>
      <c r="AZ752" s="5"/>
      <c r="BA752" s="4"/>
      <c r="BB752" s="6"/>
      <c r="BC752" s="4"/>
      <c r="BD752" s="6"/>
      <c r="BE752" s="5"/>
      <c r="BF752" s="5"/>
      <c r="BG752" s="4"/>
      <c r="BH752" s="6"/>
      <c r="BI752" s="4"/>
      <c r="BJ752" s="6"/>
      <c r="BK752" s="5"/>
      <c r="BL752" s="5"/>
      <c r="BM752" s="4"/>
      <c r="BN752" s="6"/>
      <c r="BO752" s="4"/>
      <c r="BP752" s="6"/>
      <c r="BQ752" s="5"/>
      <c r="BR752" s="5"/>
      <c r="BS752" s="4"/>
      <c r="BT752" s="6"/>
      <c r="BU752" s="4"/>
      <c r="BV752" s="6"/>
      <c r="BW752" s="5"/>
      <c r="BX752" s="5"/>
      <c r="BY752" s="4"/>
      <c r="BZ752" s="6"/>
      <c r="CA752" s="4"/>
      <c r="CB752" s="6"/>
      <c r="CC752" s="5"/>
      <c r="CD752" s="5"/>
      <c r="CE752" s="4"/>
      <c r="CF752" s="6"/>
      <c r="CG752" s="4"/>
      <c r="CH752" s="6"/>
      <c r="CI752" s="5"/>
      <c r="CJ752" s="5"/>
      <c r="CK752" s="4"/>
      <c r="CL752" s="6"/>
      <c r="CM752" s="4"/>
      <c r="CN752" s="6"/>
      <c r="CO752" s="5"/>
      <c r="CP752" s="5"/>
      <c r="CQ752" s="4"/>
      <c r="CR752" s="6"/>
      <c r="CS752" s="4"/>
      <c r="CT752" s="6"/>
      <c r="CU752" s="5"/>
      <c r="CV752" s="5"/>
      <c r="CW752" s="4"/>
      <c r="CX752" s="6"/>
      <c r="CY752" s="4"/>
      <c r="CZ752" s="6"/>
      <c r="DA752" s="5"/>
      <c r="DB752" s="5"/>
      <c r="DC752" s="4"/>
      <c r="DD752" s="6"/>
      <c r="DE752" s="4"/>
      <c r="DF752" s="6"/>
      <c r="DG752" s="5"/>
      <c r="DH752" s="5"/>
      <c r="DI752" s="4"/>
      <c r="DJ752" s="6"/>
      <c r="DK752" s="4"/>
      <c r="DL752" s="6"/>
      <c r="DM752" s="5"/>
      <c r="DN752" s="5"/>
      <c r="DO752" s="4"/>
      <c r="DP752" s="6"/>
      <c r="DQ752" s="4"/>
      <c r="DR752" s="6"/>
      <c r="DS752" s="5"/>
      <c r="DT752" s="5"/>
      <c r="DU752" s="4"/>
      <c r="DV752" s="6"/>
      <c r="DW752" s="4"/>
      <c r="DX752" s="6"/>
      <c r="DY752" s="5"/>
      <c r="DZ752" s="5"/>
      <c r="EA752" s="4"/>
      <c r="EB752" s="6"/>
      <c r="EC752" s="4"/>
      <c r="ED752" s="6"/>
      <c r="EE752" s="5"/>
      <c r="EF752" s="5"/>
      <c r="EG752" s="4"/>
      <c r="EH752" s="6"/>
      <c r="EI752" s="4"/>
      <c r="EJ752" s="6"/>
      <c r="EK752" s="5"/>
      <c r="EL752" s="5"/>
      <c r="EM752" s="4"/>
      <c r="EN752" s="6"/>
      <c r="EO752" s="4"/>
      <c r="EP752" s="6"/>
      <c r="EQ752" s="5"/>
      <c r="ER752" s="5"/>
      <c r="ES752" s="4"/>
      <c r="ET752" s="6"/>
      <c r="EU752" s="4"/>
      <c r="EV752" s="6"/>
      <c r="EW752" s="5"/>
      <c r="EX752" s="5"/>
      <c r="EY752" s="4"/>
      <c r="EZ752" s="6"/>
      <c r="FA752" s="4"/>
      <c r="FB752" s="6"/>
      <c r="FC752" s="5"/>
      <c r="FD752" s="5"/>
      <c r="FE752" s="4"/>
      <c r="FF752" s="6"/>
      <c r="FG752" s="4"/>
      <c r="FH752" s="6"/>
      <c r="FI752" s="5"/>
      <c r="FJ752" s="5"/>
      <c r="FK752" s="4"/>
      <c r="FL752" s="6"/>
      <c r="FM752" s="4"/>
      <c r="FN752" s="6"/>
      <c r="FO752" s="5"/>
      <c r="FP752" s="5"/>
      <c r="FQ752" s="4"/>
      <c r="FR752" s="6"/>
      <c r="FS752" s="4"/>
      <c r="FT752" s="6"/>
      <c r="FU752" s="5"/>
      <c r="FV752" s="5"/>
      <c r="FW752" s="4"/>
      <c r="FX752" s="6"/>
      <c r="FY752" s="4"/>
      <c r="FZ752" s="6"/>
      <c r="GA752" s="5"/>
      <c r="GB752" s="5"/>
      <c r="GC752" s="4"/>
      <c r="GD752" s="6"/>
      <c r="GE752" s="4"/>
      <c r="GF752" s="6"/>
      <c r="GG752" s="5"/>
      <c r="GH752" s="5"/>
      <c r="GI752" s="4"/>
      <c r="GJ752" s="6"/>
      <c r="GK752" s="4"/>
      <c r="GL752" s="6"/>
      <c r="GM752" s="5"/>
      <c r="GN752" s="5"/>
      <c r="GO752" s="4"/>
      <c r="GP752" s="6"/>
      <c r="GQ752" s="4"/>
      <c r="GR752" s="6"/>
      <c r="GS752" s="5"/>
      <c r="GT752" s="5"/>
      <c r="GU752" s="4"/>
      <c r="GV752" s="6"/>
      <c r="GW752" s="4"/>
      <c r="GX752" s="6"/>
      <c r="GY752" s="5"/>
      <c r="GZ752" s="5"/>
      <c r="HA752" s="4"/>
      <c r="HB752" s="6"/>
      <c r="HC752" s="4"/>
      <c r="HD752" s="6"/>
      <c r="HE752" s="5"/>
      <c r="HF752" s="5"/>
      <c r="HG752" s="4"/>
      <c r="HH752" s="6"/>
      <c r="HI752" s="4"/>
      <c r="HJ752" s="6"/>
      <c r="HK752" s="5"/>
      <c r="HL752" s="5"/>
      <c r="HM752" s="4"/>
      <c r="HN752" s="6"/>
      <c r="HO752" s="4"/>
      <c r="HP752" s="6"/>
      <c r="HQ752" s="5"/>
      <c r="HR752" s="5"/>
      <c r="HS752" s="4"/>
      <c r="HT752" s="6"/>
      <c r="HU752" s="4"/>
      <c r="HV752" s="6"/>
      <c r="HW752" s="5"/>
      <c r="HX752" s="5"/>
      <c r="HY752" s="4"/>
      <c r="HZ752" s="6"/>
      <c r="IA752" s="4"/>
      <c r="IB752" s="6"/>
      <c r="IC752" s="5"/>
      <c r="ID752" s="5"/>
      <c r="IE752" s="4"/>
      <c r="IF752" s="6"/>
      <c r="IG752" s="4"/>
      <c r="IH752" s="6"/>
      <c r="II752" s="5"/>
      <c r="IJ752" s="5"/>
      <c r="IK752" s="4"/>
      <c r="IL752" s="6"/>
      <c r="IM752" s="4"/>
      <c r="IN752" s="6"/>
      <c r="IO752" s="5"/>
      <c r="IP752" s="5"/>
      <c r="IQ752" s="4"/>
      <c r="IR752" s="6"/>
      <c r="IS752" s="4"/>
      <c r="IT752" s="6"/>
      <c r="IU752" s="5"/>
      <c r="IV752" s="5"/>
      <c r="IW752" s="4"/>
      <c r="IX752" s="6"/>
      <c r="IY752" s="4"/>
      <c r="IZ752" s="6"/>
      <c r="JA752" s="5"/>
      <c r="JB752" s="5"/>
      <c r="JC752" s="4"/>
      <c r="JD752" s="6"/>
      <c r="JE752" s="4"/>
      <c r="JF752" s="6"/>
      <c r="JG752" s="5"/>
      <c r="JH752" s="5"/>
      <c r="JI752" s="4"/>
      <c r="JJ752" s="6"/>
      <c r="JK752" s="4"/>
      <c r="JL752" s="6"/>
      <c r="JM752" s="5"/>
      <c r="JN752" s="5"/>
      <c r="JO752" s="4"/>
      <c r="JP752" s="6"/>
      <c r="JQ752" s="4"/>
      <c r="JR752" s="6"/>
      <c r="JS752" s="5"/>
      <c r="JT752" s="5"/>
      <c r="JU752" s="4"/>
      <c r="JV752" s="6"/>
      <c r="JW752" s="4"/>
      <c r="JX752" s="6"/>
      <c r="JY752" s="5"/>
      <c r="JZ752" s="5"/>
      <c r="KA752" s="4"/>
      <c r="KB752" s="6"/>
      <c r="KC752" s="4"/>
      <c r="KD752" s="6"/>
      <c r="KE752" s="5"/>
      <c r="KF752" s="5"/>
      <c r="KG752" s="4"/>
      <c r="KH752" s="6"/>
      <c r="KI752" s="4"/>
      <c r="KJ752" s="6"/>
      <c r="KK752" s="5"/>
      <c r="KL752" s="5"/>
    </row>
    <row r="753">
      <c r="A753" s="3" t="s">
        <v>85</v>
      </c>
      <c r="B753" s="3" t="s">
        <v>712</v>
      </c>
      <c r="C753" s="3" t="s">
        <v>87</v>
      </c>
      <c r="D753" s="3" t="s">
        <v>88</v>
      </c>
      <c r="E753" s="3" t="s">
        <v>961</v>
      </c>
      <c r="F753" s="3" t="s">
        <v>104</v>
      </c>
      <c r="G753" s="3" t="s">
        <v>104</v>
      </c>
      <c r="H753" s="3" t="s">
        <v>104</v>
      </c>
      <c r="I753" s="4"/>
      <c r="J753" s="4">
        <f>=ROUNDDOWN({0},0)</f>
      </c>
      <c r="K753" s="4"/>
      <c r="L753" s="5"/>
      <c r="M753" s="4"/>
      <c r="N753" s="4">
        <f>=ROUNDDOWN({0},0)</f>
      </c>
      <c r="O753" s="4"/>
      <c r="P753" s="5"/>
      <c r="Q753" s="4"/>
      <c r="R753" s="6"/>
      <c r="S753" s="4"/>
      <c r="T753" s="6"/>
      <c r="U753" s="5"/>
      <c r="V753" s="5"/>
      <c r="W753" s="4"/>
      <c r="X753" s="6"/>
      <c r="Y753" s="4"/>
      <c r="Z753" s="6"/>
      <c r="AA753" s="5"/>
      <c r="AB753" s="5"/>
      <c r="AC753" s="4"/>
      <c r="AD753" s="6"/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  <c r="AU753" s="4"/>
      <c r="AV753" s="6"/>
      <c r="AW753" s="4"/>
      <c r="AX753" s="6"/>
      <c r="AY753" s="5"/>
      <c r="AZ753" s="5"/>
      <c r="BA753" s="4"/>
      <c r="BB753" s="6"/>
      <c r="BC753" s="4"/>
      <c r="BD753" s="6"/>
      <c r="BE753" s="5"/>
      <c r="BF753" s="5"/>
      <c r="BG753" s="4"/>
      <c r="BH753" s="6"/>
      <c r="BI753" s="4"/>
      <c r="BJ753" s="6"/>
      <c r="BK753" s="5"/>
      <c r="BL753" s="5"/>
      <c r="BM753" s="4"/>
      <c r="BN753" s="6"/>
      <c r="BO753" s="4"/>
      <c r="BP753" s="6"/>
      <c r="BQ753" s="5"/>
      <c r="BR753" s="5"/>
      <c r="BS753" s="4"/>
      <c r="BT753" s="6"/>
      <c r="BU753" s="4"/>
      <c r="BV753" s="6"/>
      <c r="BW753" s="5"/>
      <c r="BX753" s="5"/>
      <c r="BY753" s="4"/>
      <c r="BZ753" s="6"/>
      <c r="CA753" s="4"/>
      <c r="CB753" s="6"/>
      <c r="CC753" s="5"/>
      <c r="CD753" s="5"/>
      <c r="CE753" s="4"/>
      <c r="CF753" s="6"/>
      <c r="CG753" s="4"/>
      <c r="CH753" s="6"/>
      <c r="CI753" s="5"/>
      <c r="CJ753" s="5"/>
      <c r="CK753" s="4"/>
      <c r="CL753" s="6"/>
      <c r="CM753" s="4"/>
      <c r="CN753" s="6"/>
      <c r="CO753" s="5"/>
      <c r="CP753" s="5"/>
      <c r="CQ753" s="4"/>
      <c r="CR753" s="6"/>
      <c r="CS753" s="4"/>
      <c r="CT753" s="6"/>
      <c r="CU753" s="5"/>
      <c r="CV753" s="5"/>
      <c r="CW753" s="4"/>
      <c r="CX753" s="6"/>
      <c r="CY753" s="4"/>
      <c r="CZ753" s="6"/>
      <c r="DA753" s="5"/>
      <c r="DB753" s="5"/>
      <c r="DC753" s="4"/>
      <c r="DD753" s="6"/>
      <c r="DE753" s="4"/>
      <c r="DF753" s="6"/>
      <c r="DG753" s="5"/>
      <c r="DH753" s="5"/>
      <c r="DI753" s="4"/>
      <c r="DJ753" s="6"/>
      <c r="DK753" s="4"/>
      <c r="DL753" s="6"/>
      <c r="DM753" s="5"/>
      <c r="DN753" s="5"/>
      <c r="DO753" s="4"/>
      <c r="DP753" s="6"/>
      <c r="DQ753" s="4"/>
      <c r="DR753" s="6"/>
      <c r="DS753" s="5"/>
      <c r="DT753" s="5"/>
      <c r="DU753" s="4"/>
      <c r="DV753" s="6"/>
      <c r="DW753" s="4"/>
      <c r="DX753" s="6"/>
      <c r="DY753" s="5"/>
      <c r="DZ753" s="5"/>
      <c r="EA753" s="4"/>
      <c r="EB753" s="6"/>
      <c r="EC753" s="4"/>
      <c r="ED753" s="6"/>
      <c r="EE753" s="5"/>
      <c r="EF753" s="5"/>
      <c r="EG753" s="4"/>
      <c r="EH753" s="6"/>
      <c r="EI753" s="4"/>
      <c r="EJ753" s="6"/>
      <c r="EK753" s="5"/>
      <c r="EL753" s="5"/>
      <c r="EM753" s="4"/>
      <c r="EN753" s="6"/>
      <c r="EO753" s="4"/>
      <c r="EP753" s="6"/>
      <c r="EQ753" s="5"/>
      <c r="ER753" s="5"/>
      <c r="ES753" s="4"/>
      <c r="ET753" s="6"/>
      <c r="EU753" s="4"/>
      <c r="EV753" s="6"/>
      <c r="EW753" s="5"/>
      <c r="EX753" s="5"/>
      <c r="EY753" s="4"/>
      <c r="EZ753" s="6"/>
      <c r="FA753" s="4"/>
      <c r="FB753" s="6"/>
      <c r="FC753" s="5"/>
      <c r="FD753" s="5"/>
      <c r="FE753" s="4"/>
      <c r="FF753" s="6"/>
      <c r="FG753" s="4"/>
      <c r="FH753" s="6"/>
      <c r="FI753" s="5"/>
      <c r="FJ753" s="5"/>
      <c r="FK753" s="4"/>
      <c r="FL753" s="6"/>
      <c r="FM753" s="4"/>
      <c r="FN753" s="6"/>
      <c r="FO753" s="5"/>
      <c r="FP753" s="5"/>
      <c r="FQ753" s="4"/>
      <c r="FR753" s="6"/>
      <c r="FS753" s="4"/>
      <c r="FT753" s="6"/>
      <c r="FU753" s="5"/>
      <c r="FV753" s="5"/>
      <c r="FW753" s="4"/>
      <c r="FX753" s="6"/>
      <c r="FY753" s="4"/>
      <c r="FZ753" s="6"/>
      <c r="GA753" s="5"/>
      <c r="GB753" s="5"/>
      <c r="GC753" s="4"/>
      <c r="GD753" s="6"/>
      <c r="GE753" s="4"/>
      <c r="GF753" s="6"/>
      <c r="GG753" s="5"/>
      <c r="GH753" s="5"/>
      <c r="GI753" s="4"/>
      <c r="GJ753" s="6"/>
      <c r="GK753" s="4"/>
      <c r="GL753" s="6"/>
      <c r="GM753" s="5"/>
      <c r="GN753" s="5"/>
      <c r="GO753" s="4"/>
      <c r="GP753" s="6"/>
      <c r="GQ753" s="4"/>
      <c r="GR753" s="6"/>
      <c r="GS753" s="5"/>
      <c r="GT753" s="5"/>
      <c r="GU753" s="4"/>
      <c r="GV753" s="6"/>
      <c r="GW753" s="4"/>
      <c r="GX753" s="6"/>
      <c r="GY753" s="5"/>
      <c r="GZ753" s="5"/>
      <c r="HA753" s="4"/>
      <c r="HB753" s="6"/>
      <c r="HC753" s="4"/>
      <c r="HD753" s="6"/>
      <c r="HE753" s="5"/>
      <c r="HF753" s="5"/>
      <c r="HG753" s="4"/>
      <c r="HH753" s="6"/>
      <c r="HI753" s="4"/>
      <c r="HJ753" s="6"/>
      <c r="HK753" s="5"/>
      <c r="HL753" s="5"/>
      <c r="HM753" s="4"/>
      <c r="HN753" s="6"/>
      <c r="HO753" s="4"/>
      <c r="HP753" s="6"/>
      <c r="HQ753" s="5"/>
      <c r="HR753" s="5"/>
      <c r="HS753" s="4"/>
      <c r="HT753" s="6"/>
      <c r="HU753" s="4"/>
      <c r="HV753" s="6"/>
      <c r="HW753" s="5"/>
      <c r="HX753" s="5"/>
      <c r="HY753" s="4"/>
      <c r="HZ753" s="6"/>
      <c r="IA753" s="4"/>
      <c r="IB753" s="6"/>
      <c r="IC753" s="5"/>
      <c r="ID753" s="5"/>
      <c r="IE753" s="4"/>
      <c r="IF753" s="6"/>
      <c r="IG753" s="4"/>
      <c r="IH753" s="6"/>
      <c r="II753" s="5"/>
      <c r="IJ753" s="5"/>
      <c r="IK753" s="4"/>
      <c r="IL753" s="6"/>
      <c r="IM753" s="4"/>
      <c r="IN753" s="6"/>
      <c r="IO753" s="5"/>
      <c r="IP753" s="5"/>
      <c r="IQ753" s="4"/>
      <c r="IR753" s="6"/>
      <c r="IS753" s="4"/>
      <c r="IT753" s="6"/>
      <c r="IU753" s="5"/>
      <c r="IV753" s="5"/>
      <c r="IW753" s="4"/>
      <c r="IX753" s="6"/>
      <c r="IY753" s="4"/>
      <c r="IZ753" s="6"/>
      <c r="JA753" s="5"/>
      <c r="JB753" s="5"/>
      <c r="JC753" s="4"/>
      <c r="JD753" s="6"/>
      <c r="JE753" s="4"/>
      <c r="JF753" s="6"/>
      <c r="JG753" s="5"/>
      <c r="JH753" s="5"/>
      <c r="JI753" s="4"/>
      <c r="JJ753" s="6"/>
      <c r="JK753" s="4"/>
      <c r="JL753" s="6"/>
      <c r="JM753" s="5"/>
      <c r="JN753" s="5"/>
      <c r="JO753" s="4"/>
      <c r="JP753" s="6"/>
      <c r="JQ753" s="4"/>
      <c r="JR753" s="6"/>
      <c r="JS753" s="5"/>
      <c r="JT753" s="5"/>
      <c r="JU753" s="4"/>
      <c r="JV753" s="6"/>
      <c r="JW753" s="4"/>
      <c r="JX753" s="6"/>
      <c r="JY753" s="5"/>
      <c r="JZ753" s="5"/>
      <c r="KA753" s="4"/>
      <c r="KB753" s="6"/>
      <c r="KC753" s="4"/>
      <c r="KD753" s="6"/>
      <c r="KE753" s="5"/>
      <c r="KF753" s="5"/>
      <c r="KG753" s="4"/>
      <c r="KH753" s="6"/>
      <c r="KI753" s="4"/>
      <c r="KJ753" s="6"/>
      <c r="KK753" s="5"/>
      <c r="KL753" s="5"/>
    </row>
    <row r="754">
      <c r="A754" s="3" t="s">
        <v>85</v>
      </c>
      <c r="B754" s="3" t="s">
        <v>712</v>
      </c>
      <c r="C754" s="3" t="s">
        <v>87</v>
      </c>
      <c r="D754" s="3" t="s">
        <v>88</v>
      </c>
      <c r="E754" s="3" t="s">
        <v>962</v>
      </c>
      <c r="F754" s="3" t="s">
        <v>104</v>
      </c>
      <c r="G754" s="3" t="s">
        <v>104</v>
      </c>
      <c r="H754" s="3" t="s">
        <v>104</v>
      </c>
      <c r="I754" s="4"/>
      <c r="J754" s="4">
        <f>=ROUNDDOWN({0},0)</f>
      </c>
      <c r="K754" s="4"/>
      <c r="L754" s="5"/>
      <c r="M754" s="4"/>
      <c r="N754" s="4">
        <f>=ROUNDDOWN({0},0)</f>
      </c>
      <c r="O754" s="4"/>
      <c r="P754" s="5"/>
      <c r="Q754" s="4"/>
      <c r="R754" s="6"/>
      <c r="S754" s="4"/>
      <c r="T754" s="6"/>
      <c r="U754" s="5"/>
      <c r="V754" s="5"/>
      <c r="W754" s="4"/>
      <c r="X754" s="6"/>
      <c r="Y754" s="4"/>
      <c r="Z754" s="6"/>
      <c r="AA754" s="5"/>
      <c r="AB754" s="5"/>
      <c r="AC754" s="4"/>
      <c r="AD754" s="6"/>
      <c r="AE754" s="4"/>
      <c r="AF754" s="6"/>
      <c r="AG754" s="5"/>
      <c r="AH754" s="5"/>
      <c r="AI754" s="4"/>
      <c r="AJ754" s="6"/>
      <c r="AK754" s="4"/>
      <c r="AL754" s="6"/>
      <c r="AM754" s="5"/>
      <c r="AN754" s="5"/>
      <c r="AO754" s="4"/>
      <c r="AP754" s="6"/>
      <c r="AQ754" s="4"/>
      <c r="AR754" s="6"/>
      <c r="AS754" s="5"/>
      <c r="AT754" s="5"/>
      <c r="AU754" s="4"/>
      <c r="AV754" s="6"/>
      <c r="AW754" s="4"/>
      <c r="AX754" s="6"/>
      <c r="AY754" s="5"/>
      <c r="AZ754" s="5"/>
      <c r="BA754" s="4"/>
      <c r="BB754" s="6"/>
      <c r="BC754" s="4"/>
      <c r="BD754" s="6"/>
      <c r="BE754" s="5"/>
      <c r="BF754" s="5"/>
      <c r="BG754" s="4"/>
      <c r="BH754" s="6"/>
      <c r="BI754" s="4"/>
      <c r="BJ754" s="6"/>
      <c r="BK754" s="5"/>
      <c r="BL754" s="5"/>
      <c r="BM754" s="4"/>
      <c r="BN754" s="6"/>
      <c r="BO754" s="4"/>
      <c r="BP754" s="6"/>
      <c r="BQ754" s="5"/>
      <c r="BR754" s="5"/>
      <c r="BS754" s="4"/>
      <c r="BT754" s="6"/>
      <c r="BU754" s="4"/>
      <c r="BV754" s="6"/>
      <c r="BW754" s="5"/>
      <c r="BX754" s="5"/>
      <c r="BY754" s="4"/>
      <c r="BZ754" s="6"/>
      <c r="CA754" s="4"/>
      <c r="CB754" s="6"/>
      <c r="CC754" s="5"/>
      <c r="CD754" s="5"/>
      <c r="CE754" s="4"/>
      <c r="CF754" s="6"/>
      <c r="CG754" s="4"/>
      <c r="CH754" s="6"/>
      <c r="CI754" s="5"/>
      <c r="CJ754" s="5"/>
      <c r="CK754" s="4"/>
      <c r="CL754" s="6"/>
      <c r="CM754" s="4"/>
      <c r="CN754" s="6"/>
      <c r="CO754" s="5"/>
      <c r="CP754" s="5"/>
      <c r="CQ754" s="4"/>
      <c r="CR754" s="6"/>
      <c r="CS754" s="4"/>
      <c r="CT754" s="6"/>
      <c r="CU754" s="5"/>
      <c r="CV754" s="5"/>
      <c r="CW754" s="4"/>
      <c r="CX754" s="6"/>
      <c r="CY754" s="4"/>
      <c r="CZ754" s="6"/>
      <c r="DA754" s="5"/>
      <c r="DB754" s="5"/>
      <c r="DC754" s="4"/>
      <c r="DD754" s="6"/>
      <c r="DE754" s="4"/>
      <c r="DF754" s="6"/>
      <c r="DG754" s="5"/>
      <c r="DH754" s="5"/>
      <c r="DI754" s="4"/>
      <c r="DJ754" s="6"/>
      <c r="DK754" s="4"/>
      <c r="DL754" s="6"/>
      <c r="DM754" s="5"/>
      <c r="DN754" s="5"/>
      <c r="DO754" s="4"/>
      <c r="DP754" s="6"/>
      <c r="DQ754" s="4"/>
      <c r="DR754" s="6"/>
      <c r="DS754" s="5"/>
      <c r="DT754" s="5"/>
      <c r="DU754" s="4"/>
      <c r="DV754" s="6"/>
      <c r="DW754" s="4"/>
      <c r="DX754" s="6"/>
      <c r="DY754" s="5"/>
      <c r="DZ754" s="5"/>
      <c r="EA754" s="4"/>
      <c r="EB754" s="6"/>
      <c r="EC754" s="4"/>
      <c r="ED754" s="6"/>
      <c r="EE754" s="5"/>
      <c r="EF754" s="5"/>
      <c r="EG754" s="4"/>
      <c r="EH754" s="6"/>
      <c r="EI754" s="4"/>
      <c r="EJ754" s="6"/>
      <c r="EK754" s="5"/>
      <c r="EL754" s="5"/>
      <c r="EM754" s="4"/>
      <c r="EN754" s="6"/>
      <c r="EO754" s="4"/>
      <c r="EP754" s="6"/>
      <c r="EQ754" s="5"/>
      <c r="ER754" s="5"/>
      <c r="ES754" s="4"/>
      <c r="ET754" s="6"/>
      <c r="EU754" s="4"/>
      <c r="EV754" s="6"/>
      <c r="EW754" s="5"/>
      <c r="EX754" s="5"/>
      <c r="EY754" s="4"/>
      <c r="EZ754" s="6"/>
      <c r="FA754" s="4"/>
      <c r="FB754" s="6"/>
      <c r="FC754" s="5"/>
      <c r="FD754" s="5"/>
      <c r="FE754" s="4"/>
      <c r="FF754" s="6"/>
      <c r="FG754" s="4"/>
      <c r="FH754" s="6"/>
      <c r="FI754" s="5"/>
      <c r="FJ754" s="5"/>
      <c r="FK754" s="4"/>
      <c r="FL754" s="6"/>
      <c r="FM754" s="4"/>
      <c r="FN754" s="6"/>
      <c r="FO754" s="5"/>
      <c r="FP754" s="5"/>
      <c r="FQ754" s="4"/>
      <c r="FR754" s="6"/>
      <c r="FS754" s="4"/>
      <c r="FT754" s="6"/>
      <c r="FU754" s="5"/>
      <c r="FV754" s="5"/>
      <c r="FW754" s="4"/>
      <c r="FX754" s="6"/>
      <c r="FY754" s="4"/>
      <c r="FZ754" s="6"/>
      <c r="GA754" s="5"/>
      <c r="GB754" s="5"/>
      <c r="GC754" s="4"/>
      <c r="GD754" s="6"/>
      <c r="GE754" s="4"/>
      <c r="GF754" s="6"/>
      <c r="GG754" s="5"/>
      <c r="GH754" s="5"/>
      <c r="GI754" s="4"/>
      <c r="GJ754" s="6"/>
      <c r="GK754" s="4"/>
      <c r="GL754" s="6"/>
      <c r="GM754" s="5"/>
      <c r="GN754" s="5"/>
      <c r="GO754" s="4"/>
      <c r="GP754" s="6"/>
      <c r="GQ754" s="4"/>
      <c r="GR754" s="6"/>
      <c r="GS754" s="5"/>
      <c r="GT754" s="5"/>
      <c r="GU754" s="4"/>
      <c r="GV754" s="6"/>
      <c r="GW754" s="4"/>
      <c r="GX754" s="6"/>
      <c r="GY754" s="5"/>
      <c r="GZ754" s="5"/>
      <c r="HA754" s="4"/>
      <c r="HB754" s="6"/>
      <c r="HC754" s="4"/>
      <c r="HD754" s="6"/>
      <c r="HE754" s="5"/>
      <c r="HF754" s="5"/>
      <c r="HG754" s="4"/>
      <c r="HH754" s="6"/>
      <c r="HI754" s="4"/>
      <c r="HJ754" s="6"/>
      <c r="HK754" s="5"/>
      <c r="HL754" s="5"/>
      <c r="HM754" s="4"/>
      <c r="HN754" s="6"/>
      <c r="HO754" s="4"/>
      <c r="HP754" s="6"/>
      <c r="HQ754" s="5"/>
      <c r="HR754" s="5"/>
      <c r="HS754" s="4"/>
      <c r="HT754" s="6"/>
      <c r="HU754" s="4"/>
      <c r="HV754" s="6"/>
      <c r="HW754" s="5"/>
      <c r="HX754" s="5"/>
      <c r="HY754" s="4"/>
      <c r="HZ754" s="6"/>
      <c r="IA754" s="4"/>
      <c r="IB754" s="6"/>
      <c r="IC754" s="5"/>
      <c r="ID754" s="5"/>
      <c r="IE754" s="4"/>
      <c r="IF754" s="6"/>
      <c r="IG754" s="4"/>
      <c r="IH754" s="6"/>
      <c r="II754" s="5"/>
      <c r="IJ754" s="5"/>
      <c r="IK754" s="4"/>
      <c r="IL754" s="6"/>
      <c r="IM754" s="4"/>
      <c r="IN754" s="6"/>
      <c r="IO754" s="5"/>
      <c r="IP754" s="5"/>
      <c r="IQ754" s="4"/>
      <c r="IR754" s="6"/>
      <c r="IS754" s="4"/>
      <c r="IT754" s="6"/>
      <c r="IU754" s="5"/>
      <c r="IV754" s="5"/>
      <c r="IW754" s="4"/>
      <c r="IX754" s="6"/>
      <c r="IY754" s="4"/>
      <c r="IZ754" s="6"/>
      <c r="JA754" s="5"/>
      <c r="JB754" s="5"/>
      <c r="JC754" s="4"/>
      <c r="JD754" s="6"/>
      <c r="JE754" s="4"/>
      <c r="JF754" s="6"/>
      <c r="JG754" s="5"/>
      <c r="JH754" s="5"/>
      <c r="JI754" s="4"/>
      <c r="JJ754" s="6"/>
      <c r="JK754" s="4"/>
      <c r="JL754" s="6"/>
      <c r="JM754" s="5"/>
      <c r="JN754" s="5"/>
      <c r="JO754" s="4"/>
      <c r="JP754" s="6"/>
      <c r="JQ754" s="4"/>
      <c r="JR754" s="6"/>
      <c r="JS754" s="5"/>
      <c r="JT754" s="5"/>
      <c r="JU754" s="4"/>
      <c r="JV754" s="6"/>
      <c r="JW754" s="4"/>
      <c r="JX754" s="6"/>
      <c r="JY754" s="5"/>
      <c r="JZ754" s="5"/>
      <c r="KA754" s="4"/>
      <c r="KB754" s="6"/>
      <c r="KC754" s="4"/>
      <c r="KD754" s="6"/>
      <c r="KE754" s="5"/>
      <c r="KF754" s="5"/>
      <c r="KG754" s="4"/>
      <c r="KH754" s="6"/>
      <c r="KI754" s="4"/>
      <c r="KJ754" s="6"/>
      <c r="KK754" s="5"/>
      <c r="KL754" s="5"/>
    </row>
    <row r="755">
      <c r="A755" s="3" t="s">
        <v>85</v>
      </c>
      <c r="B755" s="3" t="s">
        <v>712</v>
      </c>
      <c r="C755" s="3" t="s">
        <v>87</v>
      </c>
      <c r="D755" s="3" t="s">
        <v>88</v>
      </c>
      <c r="E755" s="3" t="s">
        <v>963</v>
      </c>
      <c r="F755" s="3" t="s">
        <v>104</v>
      </c>
      <c r="G755" s="3" t="s">
        <v>104</v>
      </c>
      <c r="H755" s="3" t="s">
        <v>104</v>
      </c>
      <c r="I755" s="4"/>
      <c r="J755" s="4">
        <f>=ROUNDDOWN({0},0)</f>
      </c>
      <c r="K755" s="4">
        <v>440</v>
      </c>
      <c r="L755" s="5"/>
      <c r="M755" s="4"/>
      <c r="N755" s="4">
        <f>=ROUNDDOWN({0},0)</f>
      </c>
      <c r="O755" s="4"/>
      <c r="P755" s="5"/>
      <c r="Q755" s="4"/>
      <c r="R755" s="6"/>
      <c r="S755" s="4"/>
      <c r="T755" s="6"/>
      <c r="U755" s="5"/>
      <c r="V755" s="5"/>
      <c r="W755" s="4"/>
      <c r="X755" s="6"/>
      <c r="Y755" s="4"/>
      <c r="Z755" s="6"/>
      <c r="AA755" s="5"/>
      <c r="AB755" s="5"/>
      <c r="AC755" s="4"/>
      <c r="AD755" s="6"/>
      <c r="AE755" s="4"/>
      <c r="AF755" s="6"/>
      <c r="AG755" s="5"/>
      <c r="AH755" s="5"/>
      <c r="AI755" s="4"/>
      <c r="AJ755" s="6"/>
      <c r="AK755" s="4"/>
      <c r="AL755" s="6"/>
      <c r="AM755" s="5"/>
      <c r="AN755" s="5"/>
      <c r="AO755" s="4"/>
      <c r="AP755" s="6"/>
      <c r="AQ755" s="4"/>
      <c r="AR755" s="6"/>
      <c r="AS755" s="5"/>
      <c r="AT755" s="5"/>
      <c r="AU755" s="4"/>
      <c r="AV755" s="6"/>
      <c r="AW755" s="4"/>
      <c r="AX755" s="6"/>
      <c r="AY755" s="5"/>
      <c r="AZ755" s="5"/>
      <c r="BA755" s="4"/>
      <c r="BB755" s="6"/>
      <c r="BC755" s="4"/>
      <c r="BD755" s="6"/>
      <c r="BE755" s="5"/>
      <c r="BF755" s="5"/>
      <c r="BG755" s="4"/>
      <c r="BH755" s="6"/>
      <c r="BI755" s="4"/>
      <c r="BJ755" s="6"/>
      <c r="BK755" s="5"/>
      <c r="BL755" s="5"/>
      <c r="BM755" s="4"/>
      <c r="BN755" s="6"/>
      <c r="BO755" s="4"/>
      <c r="BP755" s="6"/>
      <c r="BQ755" s="5"/>
      <c r="BR755" s="5"/>
      <c r="BS755" s="4"/>
      <c r="BT755" s="6"/>
      <c r="BU755" s="4"/>
      <c r="BV755" s="6"/>
      <c r="BW755" s="5"/>
      <c r="BX755" s="5"/>
      <c r="BY755" s="4"/>
      <c r="BZ755" s="6"/>
      <c r="CA755" s="4"/>
      <c r="CB755" s="6"/>
      <c r="CC755" s="5"/>
      <c r="CD755" s="5"/>
      <c r="CE755" s="4"/>
      <c r="CF755" s="6"/>
      <c r="CG755" s="4"/>
      <c r="CH755" s="6"/>
      <c r="CI755" s="5"/>
      <c r="CJ755" s="5"/>
      <c r="CK755" s="4"/>
      <c r="CL755" s="6"/>
      <c r="CM755" s="4"/>
      <c r="CN755" s="6"/>
      <c r="CO755" s="5"/>
      <c r="CP755" s="5"/>
      <c r="CQ755" s="4"/>
      <c r="CR755" s="6"/>
      <c r="CS755" s="4"/>
      <c r="CT755" s="6"/>
      <c r="CU755" s="5"/>
      <c r="CV755" s="5"/>
      <c r="CW755" s="4"/>
      <c r="CX755" s="6"/>
      <c r="CY755" s="4"/>
      <c r="CZ755" s="6"/>
      <c r="DA755" s="5"/>
      <c r="DB755" s="5"/>
      <c r="DC755" s="4"/>
      <c r="DD755" s="6"/>
      <c r="DE755" s="4"/>
      <c r="DF755" s="6"/>
      <c r="DG755" s="5"/>
      <c r="DH755" s="5"/>
      <c r="DI755" s="4"/>
      <c r="DJ755" s="6"/>
      <c r="DK755" s="4"/>
      <c r="DL755" s="6"/>
      <c r="DM755" s="5"/>
      <c r="DN755" s="5"/>
      <c r="DO755" s="4"/>
      <c r="DP755" s="6"/>
      <c r="DQ755" s="4"/>
      <c r="DR755" s="6"/>
      <c r="DS755" s="5"/>
      <c r="DT755" s="5"/>
      <c r="DU755" s="4"/>
      <c r="DV755" s="6"/>
      <c r="DW755" s="4"/>
      <c r="DX755" s="6"/>
      <c r="DY755" s="5"/>
      <c r="DZ755" s="5"/>
      <c r="EA755" s="4"/>
      <c r="EB755" s="6"/>
      <c r="EC755" s="4"/>
      <c r="ED755" s="6"/>
      <c r="EE755" s="5"/>
      <c r="EF755" s="5"/>
      <c r="EG755" s="4"/>
      <c r="EH755" s="6"/>
      <c r="EI755" s="4"/>
      <c r="EJ755" s="6"/>
      <c r="EK755" s="5"/>
      <c r="EL755" s="5"/>
      <c r="EM755" s="4"/>
      <c r="EN755" s="6"/>
      <c r="EO755" s="4"/>
      <c r="EP755" s="6"/>
      <c r="EQ755" s="5"/>
      <c r="ER755" s="5"/>
      <c r="ES755" s="4"/>
      <c r="ET755" s="6"/>
      <c r="EU755" s="4"/>
      <c r="EV755" s="6"/>
      <c r="EW755" s="5"/>
      <c r="EX755" s="5"/>
      <c r="EY755" s="4"/>
      <c r="EZ755" s="6"/>
      <c r="FA755" s="4"/>
      <c r="FB755" s="6"/>
      <c r="FC755" s="5"/>
      <c r="FD755" s="5"/>
      <c r="FE755" s="4"/>
      <c r="FF755" s="6"/>
      <c r="FG755" s="4"/>
      <c r="FH755" s="6"/>
      <c r="FI755" s="5"/>
      <c r="FJ755" s="5"/>
      <c r="FK755" s="4"/>
      <c r="FL755" s="6"/>
      <c r="FM755" s="4"/>
      <c r="FN755" s="6"/>
      <c r="FO755" s="5"/>
      <c r="FP755" s="5"/>
      <c r="FQ755" s="4"/>
      <c r="FR755" s="6"/>
      <c r="FS755" s="4"/>
      <c r="FT755" s="6"/>
      <c r="FU755" s="5"/>
      <c r="FV755" s="5"/>
      <c r="FW755" s="4"/>
      <c r="FX755" s="6"/>
      <c r="FY755" s="4"/>
      <c r="FZ755" s="6"/>
      <c r="GA755" s="5"/>
      <c r="GB755" s="5"/>
      <c r="GC755" s="4"/>
      <c r="GD755" s="6"/>
      <c r="GE755" s="4"/>
      <c r="GF755" s="6"/>
      <c r="GG755" s="5"/>
      <c r="GH755" s="5"/>
      <c r="GI755" s="4"/>
      <c r="GJ755" s="6"/>
      <c r="GK755" s="4"/>
      <c r="GL755" s="6"/>
      <c r="GM755" s="5"/>
      <c r="GN755" s="5"/>
      <c r="GO755" s="4"/>
      <c r="GP755" s="6"/>
      <c r="GQ755" s="4"/>
      <c r="GR755" s="6"/>
      <c r="GS755" s="5"/>
      <c r="GT755" s="5"/>
      <c r="GU755" s="4"/>
      <c r="GV755" s="6"/>
      <c r="GW755" s="4"/>
      <c r="GX755" s="6"/>
      <c r="GY755" s="5"/>
      <c r="GZ755" s="5"/>
      <c r="HA755" s="4"/>
      <c r="HB755" s="6"/>
      <c r="HC755" s="4"/>
      <c r="HD755" s="6"/>
      <c r="HE755" s="5"/>
      <c r="HF755" s="5"/>
      <c r="HG755" s="4"/>
      <c r="HH755" s="6"/>
      <c r="HI755" s="4"/>
      <c r="HJ755" s="6"/>
      <c r="HK755" s="5"/>
      <c r="HL755" s="5"/>
      <c r="HM755" s="4"/>
      <c r="HN755" s="6"/>
      <c r="HO755" s="4"/>
      <c r="HP755" s="6"/>
      <c r="HQ755" s="5"/>
      <c r="HR755" s="5"/>
      <c r="HS755" s="4"/>
      <c r="HT755" s="6"/>
      <c r="HU755" s="4"/>
      <c r="HV755" s="6"/>
      <c r="HW755" s="5"/>
      <c r="HX755" s="5"/>
      <c r="HY755" s="4"/>
      <c r="HZ755" s="6"/>
      <c r="IA755" s="4"/>
      <c r="IB755" s="6"/>
      <c r="IC755" s="5"/>
      <c r="ID755" s="5"/>
      <c r="IE755" s="4"/>
      <c r="IF755" s="6"/>
      <c r="IG755" s="4"/>
      <c r="IH755" s="6"/>
      <c r="II755" s="5"/>
      <c r="IJ755" s="5"/>
      <c r="IK755" s="4"/>
      <c r="IL755" s="6"/>
      <c r="IM755" s="4"/>
      <c r="IN755" s="6"/>
      <c r="IO755" s="5"/>
      <c r="IP755" s="5"/>
      <c r="IQ755" s="4"/>
      <c r="IR755" s="6"/>
      <c r="IS755" s="4"/>
      <c r="IT755" s="6"/>
      <c r="IU755" s="5"/>
      <c r="IV755" s="5"/>
      <c r="IW755" s="4"/>
      <c r="IX755" s="6"/>
      <c r="IY755" s="4"/>
      <c r="IZ755" s="6"/>
      <c r="JA755" s="5"/>
      <c r="JB755" s="5"/>
      <c r="JC755" s="4"/>
      <c r="JD755" s="6"/>
      <c r="JE755" s="4"/>
      <c r="JF755" s="6"/>
      <c r="JG755" s="5"/>
      <c r="JH755" s="5"/>
      <c r="JI755" s="4"/>
      <c r="JJ755" s="6"/>
      <c r="JK755" s="4"/>
      <c r="JL755" s="6"/>
      <c r="JM755" s="5"/>
      <c r="JN755" s="5"/>
      <c r="JO755" s="4"/>
      <c r="JP755" s="6"/>
      <c r="JQ755" s="4"/>
      <c r="JR755" s="6"/>
      <c r="JS755" s="5"/>
      <c r="JT755" s="5"/>
      <c r="JU755" s="4"/>
      <c r="JV755" s="6"/>
      <c r="JW755" s="4"/>
      <c r="JX755" s="6"/>
      <c r="JY755" s="5"/>
      <c r="JZ755" s="5"/>
      <c r="KA755" s="4"/>
      <c r="KB755" s="6"/>
      <c r="KC755" s="4"/>
      <c r="KD755" s="6"/>
      <c r="KE755" s="5"/>
      <c r="KF755" s="5"/>
      <c r="KG755" s="4"/>
      <c r="KH755" s="6"/>
      <c r="KI755" s="4"/>
      <c r="KJ755" s="6"/>
      <c r="KK755" s="5"/>
      <c r="KL755" s="5"/>
    </row>
    <row r="756">
      <c r="A756" s="3" t="s">
        <v>85</v>
      </c>
      <c r="B756" s="3" t="s">
        <v>712</v>
      </c>
      <c r="C756" s="3" t="s">
        <v>87</v>
      </c>
      <c r="D756" s="3" t="s">
        <v>712</v>
      </c>
      <c r="E756" s="3" t="s">
        <v>964</v>
      </c>
      <c r="F756" s="3" t="s">
        <v>104</v>
      </c>
      <c r="G756" s="3" t="s">
        <v>104</v>
      </c>
      <c r="H756" s="3" t="s">
        <v>104</v>
      </c>
      <c r="I756" s="4"/>
      <c r="J756" s="4">
        <f>=ROUNDDOWN({0},0)</f>
      </c>
      <c r="K756" s="4"/>
      <c r="L756" s="5"/>
      <c r="M756" s="4"/>
      <c r="N756" s="4">
        <f>=ROUNDDOWN({0},0)</f>
      </c>
      <c r="O756" s="4"/>
      <c r="P756" s="5"/>
      <c r="Q756" s="4"/>
      <c r="R756" s="6"/>
      <c r="S756" s="4"/>
      <c r="T756" s="6"/>
      <c r="U756" s="5"/>
      <c r="V756" s="5"/>
      <c r="W756" s="4"/>
      <c r="X756" s="6"/>
      <c r="Y756" s="4"/>
      <c r="Z756" s="6"/>
      <c r="AA756" s="5"/>
      <c r="AB756" s="5"/>
      <c r="AC756" s="4"/>
      <c r="AD756" s="6"/>
      <c r="AE756" s="4"/>
      <c r="AF756" s="6"/>
      <c r="AG756" s="5"/>
      <c r="AH756" s="5"/>
      <c r="AI756" s="4"/>
      <c r="AJ756" s="6"/>
      <c r="AK756" s="4"/>
      <c r="AL756" s="6"/>
      <c r="AM756" s="5"/>
      <c r="AN756" s="5"/>
      <c r="AO756" s="4"/>
      <c r="AP756" s="6"/>
      <c r="AQ756" s="4"/>
      <c r="AR756" s="6"/>
      <c r="AS756" s="5"/>
      <c r="AT756" s="5"/>
      <c r="AU756" s="4"/>
      <c r="AV756" s="6"/>
      <c r="AW756" s="4"/>
      <c r="AX756" s="6"/>
      <c r="AY756" s="5"/>
      <c r="AZ756" s="5"/>
      <c r="BA756" s="4"/>
      <c r="BB756" s="6"/>
      <c r="BC756" s="4"/>
      <c r="BD756" s="6"/>
      <c r="BE756" s="5"/>
      <c r="BF756" s="5"/>
      <c r="BG756" s="4"/>
      <c r="BH756" s="6"/>
      <c r="BI756" s="4"/>
      <c r="BJ756" s="6"/>
      <c r="BK756" s="5"/>
      <c r="BL756" s="5"/>
      <c r="BM756" s="4"/>
      <c r="BN756" s="6"/>
      <c r="BO756" s="4"/>
      <c r="BP756" s="6"/>
      <c r="BQ756" s="5"/>
      <c r="BR756" s="5"/>
      <c r="BS756" s="4"/>
      <c r="BT756" s="6"/>
      <c r="BU756" s="4"/>
      <c r="BV756" s="6"/>
      <c r="BW756" s="5"/>
      <c r="BX756" s="5"/>
      <c r="BY756" s="4"/>
      <c r="BZ756" s="6"/>
      <c r="CA756" s="4"/>
      <c r="CB756" s="6"/>
      <c r="CC756" s="5"/>
      <c r="CD756" s="5"/>
      <c r="CE756" s="4"/>
      <c r="CF756" s="6"/>
      <c r="CG756" s="4"/>
      <c r="CH756" s="6"/>
      <c r="CI756" s="5"/>
      <c r="CJ756" s="5"/>
      <c r="CK756" s="4"/>
      <c r="CL756" s="6"/>
      <c r="CM756" s="4"/>
      <c r="CN756" s="6"/>
      <c r="CO756" s="5"/>
      <c r="CP756" s="5"/>
      <c r="CQ756" s="4"/>
      <c r="CR756" s="6"/>
      <c r="CS756" s="4"/>
      <c r="CT756" s="6"/>
      <c r="CU756" s="5"/>
      <c r="CV756" s="5"/>
      <c r="CW756" s="4"/>
      <c r="CX756" s="6"/>
      <c r="CY756" s="4"/>
      <c r="CZ756" s="6"/>
      <c r="DA756" s="5"/>
      <c r="DB756" s="5"/>
      <c r="DC756" s="4"/>
      <c r="DD756" s="6"/>
      <c r="DE756" s="4"/>
      <c r="DF756" s="6"/>
      <c r="DG756" s="5"/>
      <c r="DH756" s="5"/>
      <c r="DI756" s="4"/>
      <c r="DJ756" s="6"/>
      <c r="DK756" s="4"/>
      <c r="DL756" s="6"/>
      <c r="DM756" s="5"/>
      <c r="DN756" s="5"/>
      <c r="DO756" s="4"/>
      <c r="DP756" s="6"/>
      <c r="DQ756" s="4"/>
      <c r="DR756" s="6"/>
      <c r="DS756" s="5"/>
      <c r="DT756" s="5"/>
      <c r="DU756" s="4"/>
      <c r="DV756" s="6"/>
      <c r="DW756" s="4"/>
      <c r="DX756" s="6"/>
      <c r="DY756" s="5"/>
      <c r="DZ756" s="5"/>
      <c r="EA756" s="4"/>
      <c r="EB756" s="6"/>
      <c r="EC756" s="4"/>
      <c r="ED756" s="6"/>
      <c r="EE756" s="5"/>
      <c r="EF756" s="5"/>
      <c r="EG756" s="4"/>
      <c r="EH756" s="6"/>
      <c r="EI756" s="4"/>
      <c r="EJ756" s="6"/>
      <c r="EK756" s="5"/>
      <c r="EL756" s="5"/>
      <c r="EM756" s="4"/>
      <c r="EN756" s="6"/>
      <c r="EO756" s="4"/>
      <c r="EP756" s="6"/>
      <c r="EQ756" s="5"/>
      <c r="ER756" s="5"/>
      <c r="ES756" s="4"/>
      <c r="ET756" s="6"/>
      <c r="EU756" s="4"/>
      <c r="EV756" s="6"/>
      <c r="EW756" s="5"/>
      <c r="EX756" s="5"/>
      <c r="EY756" s="4"/>
      <c r="EZ756" s="6"/>
      <c r="FA756" s="4"/>
      <c r="FB756" s="6"/>
      <c r="FC756" s="5"/>
      <c r="FD756" s="5"/>
      <c r="FE756" s="4"/>
      <c r="FF756" s="6"/>
      <c r="FG756" s="4"/>
      <c r="FH756" s="6"/>
      <c r="FI756" s="5"/>
      <c r="FJ756" s="5"/>
      <c r="FK756" s="4"/>
      <c r="FL756" s="6"/>
      <c r="FM756" s="4"/>
      <c r="FN756" s="6"/>
      <c r="FO756" s="5"/>
      <c r="FP756" s="5"/>
      <c r="FQ756" s="4"/>
      <c r="FR756" s="6"/>
      <c r="FS756" s="4"/>
      <c r="FT756" s="6"/>
      <c r="FU756" s="5"/>
      <c r="FV756" s="5"/>
      <c r="FW756" s="4"/>
      <c r="FX756" s="6"/>
      <c r="FY756" s="4"/>
      <c r="FZ756" s="6"/>
      <c r="GA756" s="5"/>
      <c r="GB756" s="5"/>
      <c r="GC756" s="4"/>
      <c r="GD756" s="6"/>
      <c r="GE756" s="4"/>
      <c r="GF756" s="6"/>
      <c r="GG756" s="5"/>
      <c r="GH756" s="5"/>
      <c r="GI756" s="4"/>
      <c r="GJ756" s="6"/>
      <c r="GK756" s="4"/>
      <c r="GL756" s="6"/>
      <c r="GM756" s="5"/>
      <c r="GN756" s="5"/>
      <c r="GO756" s="4"/>
      <c r="GP756" s="6"/>
      <c r="GQ756" s="4"/>
      <c r="GR756" s="6"/>
      <c r="GS756" s="5"/>
      <c r="GT756" s="5"/>
      <c r="GU756" s="4"/>
      <c r="GV756" s="6"/>
      <c r="GW756" s="4"/>
      <c r="GX756" s="6"/>
      <c r="GY756" s="5"/>
      <c r="GZ756" s="5"/>
      <c r="HA756" s="4"/>
      <c r="HB756" s="6"/>
      <c r="HC756" s="4"/>
      <c r="HD756" s="6"/>
      <c r="HE756" s="5"/>
      <c r="HF756" s="5"/>
      <c r="HG756" s="4"/>
      <c r="HH756" s="6"/>
      <c r="HI756" s="4"/>
      <c r="HJ756" s="6"/>
      <c r="HK756" s="5"/>
      <c r="HL756" s="5"/>
      <c r="HM756" s="4"/>
      <c r="HN756" s="6"/>
      <c r="HO756" s="4"/>
      <c r="HP756" s="6"/>
      <c r="HQ756" s="5"/>
      <c r="HR756" s="5"/>
      <c r="HS756" s="4"/>
      <c r="HT756" s="6"/>
      <c r="HU756" s="4"/>
      <c r="HV756" s="6"/>
      <c r="HW756" s="5"/>
      <c r="HX756" s="5"/>
      <c r="HY756" s="4"/>
      <c r="HZ756" s="6"/>
      <c r="IA756" s="4"/>
      <c r="IB756" s="6"/>
      <c r="IC756" s="5"/>
      <c r="ID756" s="5"/>
      <c r="IE756" s="4"/>
      <c r="IF756" s="6"/>
      <c r="IG756" s="4"/>
      <c r="IH756" s="6"/>
      <c r="II756" s="5"/>
      <c r="IJ756" s="5"/>
      <c r="IK756" s="4"/>
      <c r="IL756" s="6"/>
      <c r="IM756" s="4"/>
      <c r="IN756" s="6"/>
      <c r="IO756" s="5"/>
      <c r="IP756" s="5"/>
      <c r="IQ756" s="4"/>
      <c r="IR756" s="6"/>
      <c r="IS756" s="4"/>
      <c r="IT756" s="6"/>
      <c r="IU756" s="5"/>
      <c r="IV756" s="5"/>
      <c r="IW756" s="4"/>
      <c r="IX756" s="6"/>
      <c r="IY756" s="4"/>
      <c r="IZ756" s="6"/>
      <c r="JA756" s="5"/>
      <c r="JB756" s="5"/>
      <c r="JC756" s="4"/>
      <c r="JD756" s="6"/>
      <c r="JE756" s="4"/>
      <c r="JF756" s="6"/>
      <c r="JG756" s="5"/>
      <c r="JH756" s="5"/>
      <c r="JI756" s="4"/>
      <c r="JJ756" s="6"/>
      <c r="JK756" s="4"/>
      <c r="JL756" s="6"/>
      <c r="JM756" s="5"/>
      <c r="JN756" s="5"/>
      <c r="JO756" s="4"/>
      <c r="JP756" s="6"/>
      <c r="JQ756" s="4"/>
      <c r="JR756" s="6"/>
      <c r="JS756" s="5"/>
      <c r="JT756" s="5"/>
      <c r="JU756" s="4"/>
      <c r="JV756" s="6"/>
      <c r="JW756" s="4"/>
      <c r="JX756" s="6"/>
      <c r="JY756" s="5"/>
      <c r="JZ756" s="5"/>
      <c r="KA756" s="4"/>
      <c r="KB756" s="6"/>
      <c r="KC756" s="4"/>
      <c r="KD756" s="6"/>
      <c r="KE756" s="5"/>
      <c r="KF756" s="5"/>
      <c r="KG756" s="4"/>
      <c r="KH756" s="6"/>
      <c r="KI756" s="4"/>
      <c r="KJ756" s="6"/>
      <c r="KK756" s="5"/>
      <c r="KL756" s="5"/>
    </row>
    <row r="757">
      <c r="A757" s="3" t="s">
        <v>85</v>
      </c>
      <c r="B757" s="3" t="s">
        <v>712</v>
      </c>
      <c r="C757" s="3" t="s">
        <v>87</v>
      </c>
      <c r="D757" s="3" t="s">
        <v>712</v>
      </c>
      <c r="E757" s="3" t="s">
        <v>629</v>
      </c>
      <c r="F757" s="3" t="s">
        <v>104</v>
      </c>
      <c r="G757" s="3" t="s">
        <v>104</v>
      </c>
      <c r="H757" s="3" t="s">
        <v>104</v>
      </c>
      <c r="I757" s="4"/>
      <c r="J757" s="4">
        <f>=ROUNDDOWN({0},0)</f>
      </c>
      <c r="K757" s="4"/>
      <c r="L757" s="5"/>
      <c r="M757" s="4"/>
      <c r="N757" s="4">
        <f>=ROUNDDOWN({0},0)</f>
      </c>
      <c r="O757" s="4"/>
      <c r="P757" s="5"/>
      <c r="Q757" s="4"/>
      <c r="R757" s="6"/>
      <c r="S757" s="4"/>
      <c r="T757" s="6"/>
      <c r="U757" s="5"/>
      <c r="V757" s="5"/>
      <c r="W757" s="4"/>
      <c r="X757" s="6"/>
      <c r="Y757" s="4"/>
      <c r="Z757" s="6"/>
      <c r="AA757" s="5"/>
      <c r="AB757" s="5"/>
      <c r="AC757" s="4"/>
      <c r="AD757" s="6"/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  <c r="AU757" s="4"/>
      <c r="AV757" s="6"/>
      <c r="AW757" s="4"/>
      <c r="AX757" s="6"/>
      <c r="AY757" s="5"/>
      <c r="AZ757" s="5"/>
      <c r="BA757" s="4"/>
      <c r="BB757" s="6"/>
      <c r="BC757" s="4"/>
      <c r="BD757" s="6"/>
      <c r="BE757" s="5"/>
      <c r="BF757" s="5"/>
      <c r="BG757" s="4"/>
      <c r="BH757" s="6"/>
      <c r="BI757" s="4"/>
      <c r="BJ757" s="6"/>
      <c r="BK757" s="5"/>
      <c r="BL757" s="5"/>
      <c r="BM757" s="4"/>
      <c r="BN757" s="6"/>
      <c r="BO757" s="4"/>
      <c r="BP757" s="6"/>
      <c r="BQ757" s="5"/>
      <c r="BR757" s="5"/>
      <c r="BS757" s="4"/>
      <c r="BT757" s="6"/>
      <c r="BU757" s="4"/>
      <c r="BV757" s="6"/>
      <c r="BW757" s="5"/>
      <c r="BX757" s="5"/>
      <c r="BY757" s="4"/>
      <c r="BZ757" s="6"/>
      <c r="CA757" s="4"/>
      <c r="CB757" s="6"/>
      <c r="CC757" s="5"/>
      <c r="CD757" s="5"/>
      <c r="CE757" s="4"/>
      <c r="CF757" s="6"/>
      <c r="CG757" s="4"/>
      <c r="CH757" s="6"/>
      <c r="CI757" s="5"/>
      <c r="CJ757" s="5"/>
      <c r="CK757" s="4"/>
      <c r="CL757" s="6"/>
      <c r="CM757" s="4"/>
      <c r="CN757" s="6"/>
      <c r="CO757" s="5"/>
      <c r="CP757" s="5"/>
      <c r="CQ757" s="4"/>
      <c r="CR757" s="6"/>
      <c r="CS757" s="4"/>
      <c r="CT757" s="6"/>
      <c r="CU757" s="5"/>
      <c r="CV757" s="5"/>
      <c r="CW757" s="4"/>
      <c r="CX757" s="6"/>
      <c r="CY757" s="4"/>
      <c r="CZ757" s="6"/>
      <c r="DA757" s="5"/>
      <c r="DB757" s="5"/>
      <c r="DC757" s="4"/>
      <c r="DD757" s="6"/>
      <c r="DE757" s="4"/>
      <c r="DF757" s="6"/>
      <c r="DG757" s="5"/>
      <c r="DH757" s="5"/>
      <c r="DI757" s="4"/>
      <c r="DJ757" s="6"/>
      <c r="DK757" s="4"/>
      <c r="DL757" s="6"/>
      <c r="DM757" s="5"/>
      <c r="DN757" s="5"/>
      <c r="DO757" s="4"/>
      <c r="DP757" s="6"/>
      <c r="DQ757" s="4"/>
      <c r="DR757" s="6"/>
      <c r="DS757" s="5"/>
      <c r="DT757" s="5"/>
      <c r="DU757" s="4"/>
      <c r="DV757" s="6"/>
      <c r="DW757" s="4"/>
      <c r="DX757" s="6"/>
      <c r="DY757" s="5"/>
      <c r="DZ757" s="5"/>
      <c r="EA757" s="4"/>
      <c r="EB757" s="6"/>
      <c r="EC757" s="4"/>
      <c r="ED757" s="6"/>
      <c r="EE757" s="5"/>
      <c r="EF757" s="5"/>
      <c r="EG757" s="4"/>
      <c r="EH757" s="6"/>
      <c r="EI757" s="4"/>
      <c r="EJ757" s="6"/>
      <c r="EK757" s="5"/>
      <c r="EL757" s="5"/>
      <c r="EM757" s="4"/>
      <c r="EN757" s="6"/>
      <c r="EO757" s="4"/>
      <c r="EP757" s="6"/>
      <c r="EQ757" s="5"/>
      <c r="ER757" s="5"/>
      <c r="ES757" s="4"/>
      <c r="ET757" s="6"/>
      <c r="EU757" s="4"/>
      <c r="EV757" s="6"/>
      <c r="EW757" s="5"/>
      <c r="EX757" s="5"/>
      <c r="EY757" s="4"/>
      <c r="EZ757" s="6"/>
      <c r="FA757" s="4"/>
      <c r="FB757" s="6"/>
      <c r="FC757" s="5"/>
      <c r="FD757" s="5"/>
      <c r="FE757" s="4"/>
      <c r="FF757" s="6"/>
      <c r="FG757" s="4"/>
      <c r="FH757" s="6"/>
      <c r="FI757" s="5"/>
      <c r="FJ757" s="5"/>
      <c r="FK757" s="4"/>
      <c r="FL757" s="6"/>
      <c r="FM757" s="4"/>
      <c r="FN757" s="6"/>
      <c r="FO757" s="5"/>
      <c r="FP757" s="5"/>
      <c r="FQ757" s="4"/>
      <c r="FR757" s="6"/>
      <c r="FS757" s="4"/>
      <c r="FT757" s="6"/>
      <c r="FU757" s="5"/>
      <c r="FV757" s="5"/>
      <c r="FW757" s="4"/>
      <c r="FX757" s="6"/>
      <c r="FY757" s="4"/>
      <c r="FZ757" s="6"/>
      <c r="GA757" s="5"/>
      <c r="GB757" s="5"/>
      <c r="GC757" s="4"/>
      <c r="GD757" s="6"/>
      <c r="GE757" s="4"/>
      <c r="GF757" s="6"/>
      <c r="GG757" s="5"/>
      <c r="GH757" s="5"/>
      <c r="GI757" s="4"/>
      <c r="GJ757" s="6"/>
      <c r="GK757" s="4"/>
      <c r="GL757" s="6"/>
      <c r="GM757" s="5"/>
      <c r="GN757" s="5"/>
      <c r="GO757" s="4"/>
      <c r="GP757" s="6"/>
      <c r="GQ757" s="4"/>
      <c r="GR757" s="6"/>
      <c r="GS757" s="5"/>
      <c r="GT757" s="5"/>
      <c r="GU757" s="4"/>
      <c r="GV757" s="6"/>
      <c r="GW757" s="4"/>
      <c r="GX757" s="6"/>
      <c r="GY757" s="5"/>
      <c r="GZ757" s="5"/>
      <c r="HA757" s="4"/>
      <c r="HB757" s="6"/>
      <c r="HC757" s="4"/>
      <c r="HD757" s="6"/>
      <c r="HE757" s="5"/>
      <c r="HF757" s="5"/>
      <c r="HG757" s="4"/>
      <c r="HH757" s="6"/>
      <c r="HI757" s="4"/>
      <c r="HJ757" s="6"/>
      <c r="HK757" s="5"/>
      <c r="HL757" s="5"/>
      <c r="HM757" s="4"/>
      <c r="HN757" s="6"/>
      <c r="HO757" s="4"/>
      <c r="HP757" s="6"/>
      <c r="HQ757" s="5"/>
      <c r="HR757" s="5"/>
      <c r="HS757" s="4"/>
      <c r="HT757" s="6"/>
      <c r="HU757" s="4"/>
      <c r="HV757" s="6"/>
      <c r="HW757" s="5"/>
      <c r="HX757" s="5"/>
      <c r="HY757" s="4"/>
      <c r="HZ757" s="6"/>
      <c r="IA757" s="4"/>
      <c r="IB757" s="6"/>
      <c r="IC757" s="5"/>
      <c r="ID757" s="5"/>
      <c r="IE757" s="4"/>
      <c r="IF757" s="6"/>
      <c r="IG757" s="4"/>
      <c r="IH757" s="6"/>
      <c r="II757" s="5"/>
      <c r="IJ757" s="5"/>
      <c r="IK757" s="4"/>
      <c r="IL757" s="6"/>
      <c r="IM757" s="4"/>
      <c r="IN757" s="6"/>
      <c r="IO757" s="5"/>
      <c r="IP757" s="5"/>
      <c r="IQ757" s="4"/>
      <c r="IR757" s="6"/>
      <c r="IS757" s="4"/>
      <c r="IT757" s="6"/>
      <c r="IU757" s="5"/>
      <c r="IV757" s="5"/>
      <c r="IW757" s="4"/>
      <c r="IX757" s="6"/>
      <c r="IY757" s="4"/>
      <c r="IZ757" s="6"/>
      <c r="JA757" s="5"/>
      <c r="JB757" s="5"/>
      <c r="JC757" s="4"/>
      <c r="JD757" s="6"/>
      <c r="JE757" s="4"/>
      <c r="JF757" s="6"/>
      <c r="JG757" s="5"/>
      <c r="JH757" s="5"/>
      <c r="JI757" s="4"/>
      <c r="JJ757" s="6"/>
      <c r="JK757" s="4"/>
      <c r="JL757" s="6"/>
      <c r="JM757" s="5"/>
      <c r="JN757" s="5"/>
      <c r="JO757" s="4"/>
      <c r="JP757" s="6"/>
      <c r="JQ757" s="4"/>
      <c r="JR757" s="6"/>
      <c r="JS757" s="5"/>
      <c r="JT757" s="5"/>
      <c r="JU757" s="4"/>
      <c r="JV757" s="6"/>
      <c r="JW757" s="4"/>
      <c r="JX757" s="6"/>
      <c r="JY757" s="5"/>
      <c r="JZ757" s="5"/>
      <c r="KA757" s="4"/>
      <c r="KB757" s="6"/>
      <c r="KC757" s="4"/>
      <c r="KD757" s="6"/>
      <c r="KE757" s="5"/>
      <c r="KF757" s="5"/>
      <c r="KG757" s="4"/>
      <c r="KH757" s="6"/>
      <c r="KI757" s="4"/>
      <c r="KJ757" s="6"/>
      <c r="KK757" s="5"/>
      <c r="KL757" s="5"/>
    </row>
    <row r="758">
      <c r="A758" s="3" t="s">
        <v>85</v>
      </c>
      <c r="B758" s="3" t="s">
        <v>712</v>
      </c>
      <c r="C758" s="3" t="s">
        <v>87</v>
      </c>
      <c r="D758" s="3" t="s">
        <v>712</v>
      </c>
      <c r="E758" s="3" t="s">
        <v>965</v>
      </c>
      <c r="F758" s="3" t="s">
        <v>104</v>
      </c>
      <c r="G758" s="3" t="s">
        <v>104</v>
      </c>
      <c r="H758" s="3" t="s">
        <v>104</v>
      </c>
      <c r="I758" s="4"/>
      <c r="J758" s="4">
        <f>=ROUNDDOWN({0},0)</f>
      </c>
      <c r="K758" s="4"/>
      <c r="L758" s="5"/>
      <c r="M758" s="4"/>
      <c r="N758" s="4">
        <f>=ROUNDDOWN({0},0)</f>
      </c>
      <c r="O758" s="4"/>
      <c r="P758" s="5"/>
      <c r="Q758" s="4"/>
      <c r="R758" s="6"/>
      <c r="S758" s="4"/>
      <c r="T758" s="6"/>
      <c r="U758" s="5"/>
      <c r="V758" s="5"/>
      <c r="W758" s="4"/>
      <c r="X758" s="6"/>
      <c r="Y758" s="4"/>
      <c r="Z758" s="6"/>
      <c r="AA758" s="5"/>
      <c r="AB758" s="5"/>
      <c r="AC758" s="4"/>
      <c r="AD758" s="6"/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  <c r="AU758" s="4"/>
      <c r="AV758" s="6"/>
      <c r="AW758" s="4"/>
      <c r="AX758" s="6"/>
      <c r="AY758" s="5"/>
      <c r="AZ758" s="5"/>
      <c r="BA758" s="4"/>
      <c r="BB758" s="6"/>
      <c r="BC758" s="4"/>
      <c r="BD758" s="6"/>
      <c r="BE758" s="5"/>
      <c r="BF758" s="5"/>
      <c r="BG758" s="4"/>
      <c r="BH758" s="6"/>
      <c r="BI758" s="4"/>
      <c r="BJ758" s="6"/>
      <c r="BK758" s="5"/>
      <c r="BL758" s="5"/>
      <c r="BM758" s="4"/>
      <c r="BN758" s="6"/>
      <c r="BO758" s="4"/>
      <c r="BP758" s="6"/>
      <c r="BQ758" s="5"/>
      <c r="BR758" s="5"/>
      <c r="BS758" s="4"/>
      <c r="BT758" s="6"/>
      <c r="BU758" s="4"/>
      <c r="BV758" s="6"/>
      <c r="BW758" s="5"/>
      <c r="BX758" s="5"/>
      <c r="BY758" s="4"/>
      <c r="BZ758" s="6"/>
      <c r="CA758" s="4"/>
      <c r="CB758" s="6"/>
      <c r="CC758" s="5"/>
      <c r="CD758" s="5"/>
      <c r="CE758" s="4"/>
      <c r="CF758" s="6"/>
      <c r="CG758" s="4"/>
      <c r="CH758" s="6"/>
      <c r="CI758" s="5"/>
      <c r="CJ758" s="5"/>
      <c r="CK758" s="4"/>
      <c r="CL758" s="6"/>
      <c r="CM758" s="4"/>
      <c r="CN758" s="6"/>
      <c r="CO758" s="5"/>
      <c r="CP758" s="5"/>
      <c r="CQ758" s="4"/>
      <c r="CR758" s="6"/>
      <c r="CS758" s="4"/>
      <c r="CT758" s="6"/>
      <c r="CU758" s="5"/>
      <c r="CV758" s="5"/>
      <c r="CW758" s="4"/>
      <c r="CX758" s="6"/>
      <c r="CY758" s="4"/>
      <c r="CZ758" s="6"/>
      <c r="DA758" s="5"/>
      <c r="DB758" s="5"/>
      <c r="DC758" s="4"/>
      <c r="DD758" s="6"/>
      <c r="DE758" s="4"/>
      <c r="DF758" s="6"/>
      <c r="DG758" s="5"/>
      <c r="DH758" s="5"/>
      <c r="DI758" s="4"/>
      <c r="DJ758" s="6"/>
      <c r="DK758" s="4"/>
      <c r="DL758" s="6"/>
      <c r="DM758" s="5"/>
      <c r="DN758" s="5"/>
      <c r="DO758" s="4"/>
      <c r="DP758" s="6"/>
      <c r="DQ758" s="4"/>
      <c r="DR758" s="6"/>
      <c r="DS758" s="5"/>
      <c r="DT758" s="5"/>
      <c r="DU758" s="4"/>
      <c r="DV758" s="6"/>
      <c r="DW758" s="4"/>
      <c r="DX758" s="6"/>
      <c r="DY758" s="5"/>
      <c r="DZ758" s="5"/>
      <c r="EA758" s="4"/>
      <c r="EB758" s="6"/>
      <c r="EC758" s="4"/>
      <c r="ED758" s="6"/>
      <c r="EE758" s="5"/>
      <c r="EF758" s="5"/>
      <c r="EG758" s="4"/>
      <c r="EH758" s="6"/>
      <c r="EI758" s="4"/>
      <c r="EJ758" s="6"/>
      <c r="EK758" s="5"/>
      <c r="EL758" s="5"/>
      <c r="EM758" s="4"/>
      <c r="EN758" s="6"/>
      <c r="EO758" s="4"/>
      <c r="EP758" s="6"/>
      <c r="EQ758" s="5"/>
      <c r="ER758" s="5"/>
      <c r="ES758" s="4"/>
      <c r="ET758" s="6"/>
      <c r="EU758" s="4"/>
      <c r="EV758" s="6"/>
      <c r="EW758" s="5"/>
      <c r="EX758" s="5"/>
      <c r="EY758" s="4"/>
      <c r="EZ758" s="6"/>
      <c r="FA758" s="4"/>
      <c r="FB758" s="6"/>
      <c r="FC758" s="5"/>
      <c r="FD758" s="5"/>
      <c r="FE758" s="4"/>
      <c r="FF758" s="6"/>
      <c r="FG758" s="4"/>
      <c r="FH758" s="6"/>
      <c r="FI758" s="5"/>
      <c r="FJ758" s="5"/>
      <c r="FK758" s="4"/>
      <c r="FL758" s="6"/>
      <c r="FM758" s="4"/>
      <c r="FN758" s="6"/>
      <c r="FO758" s="5"/>
      <c r="FP758" s="5"/>
      <c r="FQ758" s="4"/>
      <c r="FR758" s="6"/>
      <c r="FS758" s="4"/>
      <c r="FT758" s="6"/>
      <c r="FU758" s="5"/>
      <c r="FV758" s="5"/>
      <c r="FW758" s="4"/>
      <c r="FX758" s="6"/>
      <c r="FY758" s="4"/>
      <c r="FZ758" s="6"/>
      <c r="GA758" s="5"/>
      <c r="GB758" s="5"/>
      <c r="GC758" s="4"/>
      <c r="GD758" s="6"/>
      <c r="GE758" s="4"/>
      <c r="GF758" s="6"/>
      <c r="GG758" s="5"/>
      <c r="GH758" s="5"/>
      <c r="GI758" s="4"/>
      <c r="GJ758" s="6"/>
      <c r="GK758" s="4"/>
      <c r="GL758" s="6"/>
      <c r="GM758" s="5"/>
      <c r="GN758" s="5"/>
      <c r="GO758" s="4"/>
      <c r="GP758" s="6"/>
      <c r="GQ758" s="4"/>
      <c r="GR758" s="6"/>
      <c r="GS758" s="5"/>
      <c r="GT758" s="5"/>
      <c r="GU758" s="4"/>
      <c r="GV758" s="6"/>
      <c r="GW758" s="4"/>
      <c r="GX758" s="6"/>
      <c r="GY758" s="5"/>
      <c r="GZ758" s="5"/>
      <c r="HA758" s="4"/>
      <c r="HB758" s="6"/>
      <c r="HC758" s="4"/>
      <c r="HD758" s="6"/>
      <c r="HE758" s="5"/>
      <c r="HF758" s="5"/>
      <c r="HG758" s="4"/>
      <c r="HH758" s="6"/>
      <c r="HI758" s="4"/>
      <c r="HJ758" s="6"/>
      <c r="HK758" s="5"/>
      <c r="HL758" s="5"/>
      <c r="HM758" s="4"/>
      <c r="HN758" s="6"/>
      <c r="HO758" s="4"/>
      <c r="HP758" s="6"/>
      <c r="HQ758" s="5"/>
      <c r="HR758" s="5"/>
      <c r="HS758" s="4"/>
      <c r="HT758" s="6"/>
      <c r="HU758" s="4"/>
      <c r="HV758" s="6"/>
      <c r="HW758" s="5"/>
      <c r="HX758" s="5"/>
      <c r="HY758" s="4"/>
      <c r="HZ758" s="6"/>
      <c r="IA758" s="4"/>
      <c r="IB758" s="6"/>
      <c r="IC758" s="5"/>
      <c r="ID758" s="5"/>
      <c r="IE758" s="4"/>
      <c r="IF758" s="6"/>
      <c r="IG758" s="4"/>
      <c r="IH758" s="6"/>
      <c r="II758" s="5"/>
      <c r="IJ758" s="5"/>
      <c r="IK758" s="4"/>
      <c r="IL758" s="6"/>
      <c r="IM758" s="4"/>
      <c r="IN758" s="6"/>
      <c r="IO758" s="5"/>
      <c r="IP758" s="5"/>
      <c r="IQ758" s="4"/>
      <c r="IR758" s="6"/>
      <c r="IS758" s="4"/>
      <c r="IT758" s="6"/>
      <c r="IU758" s="5"/>
      <c r="IV758" s="5"/>
      <c r="IW758" s="4"/>
      <c r="IX758" s="6"/>
      <c r="IY758" s="4"/>
      <c r="IZ758" s="6"/>
      <c r="JA758" s="5"/>
      <c r="JB758" s="5"/>
      <c r="JC758" s="4"/>
      <c r="JD758" s="6"/>
      <c r="JE758" s="4"/>
      <c r="JF758" s="6"/>
      <c r="JG758" s="5"/>
      <c r="JH758" s="5"/>
      <c r="JI758" s="4"/>
      <c r="JJ758" s="6"/>
      <c r="JK758" s="4"/>
      <c r="JL758" s="6"/>
      <c r="JM758" s="5"/>
      <c r="JN758" s="5"/>
      <c r="JO758" s="4"/>
      <c r="JP758" s="6"/>
      <c r="JQ758" s="4"/>
      <c r="JR758" s="6"/>
      <c r="JS758" s="5"/>
      <c r="JT758" s="5"/>
      <c r="JU758" s="4"/>
      <c r="JV758" s="6"/>
      <c r="JW758" s="4"/>
      <c r="JX758" s="6"/>
      <c r="JY758" s="5"/>
      <c r="JZ758" s="5"/>
      <c r="KA758" s="4"/>
      <c r="KB758" s="6"/>
      <c r="KC758" s="4"/>
      <c r="KD758" s="6"/>
      <c r="KE758" s="5"/>
      <c r="KF758" s="5"/>
      <c r="KG758" s="4"/>
      <c r="KH758" s="6"/>
      <c r="KI758" s="4"/>
      <c r="KJ758" s="6"/>
      <c r="KK758" s="5"/>
      <c r="KL758" s="5"/>
    </row>
    <row r="759">
      <c r="A759" s="3" t="s">
        <v>85</v>
      </c>
      <c r="B759" s="3" t="s">
        <v>712</v>
      </c>
      <c r="C759" s="3" t="s">
        <v>87</v>
      </c>
      <c r="D759" s="3" t="s">
        <v>712</v>
      </c>
      <c r="E759" s="3" t="s">
        <v>966</v>
      </c>
      <c r="F759" s="3" t="s">
        <v>104</v>
      </c>
      <c r="G759" s="3" t="s">
        <v>104</v>
      </c>
      <c r="H759" s="3" t="s">
        <v>104</v>
      </c>
      <c r="I759" s="4"/>
      <c r="J759" s="4">
        <f>=ROUNDDOWN({0},0)</f>
      </c>
      <c r="K759" s="4"/>
      <c r="L759" s="5"/>
      <c r="M759" s="4"/>
      <c r="N759" s="4">
        <f>=ROUNDDOWN({0},0)</f>
      </c>
      <c r="O759" s="4"/>
      <c r="P759" s="5"/>
      <c r="Q759" s="4"/>
      <c r="R759" s="6"/>
      <c r="S759" s="4"/>
      <c r="T759" s="6"/>
      <c r="U759" s="5"/>
      <c r="V759" s="5"/>
      <c r="W759" s="4"/>
      <c r="X759" s="6"/>
      <c r="Y759" s="4"/>
      <c r="Z759" s="6"/>
      <c r="AA759" s="5"/>
      <c r="AB759" s="5"/>
      <c r="AC759" s="4"/>
      <c r="AD759" s="6"/>
      <c r="AE759" s="4"/>
      <c r="AF759" s="6"/>
      <c r="AG759" s="5"/>
      <c r="AH759" s="5"/>
      <c r="AI759" s="4"/>
      <c r="AJ759" s="6"/>
      <c r="AK759" s="4"/>
      <c r="AL759" s="6"/>
      <c r="AM759" s="5"/>
      <c r="AN759" s="5"/>
      <c r="AO759" s="4"/>
      <c r="AP759" s="6"/>
      <c r="AQ759" s="4"/>
      <c r="AR759" s="6"/>
      <c r="AS759" s="5"/>
      <c r="AT759" s="5"/>
      <c r="AU759" s="4"/>
      <c r="AV759" s="6"/>
      <c r="AW759" s="4"/>
      <c r="AX759" s="6"/>
      <c r="AY759" s="5"/>
      <c r="AZ759" s="5"/>
      <c r="BA759" s="4"/>
      <c r="BB759" s="6"/>
      <c r="BC759" s="4"/>
      <c r="BD759" s="6"/>
      <c r="BE759" s="5"/>
      <c r="BF759" s="5"/>
      <c r="BG759" s="4"/>
      <c r="BH759" s="6"/>
      <c r="BI759" s="4"/>
      <c r="BJ759" s="6"/>
      <c r="BK759" s="5"/>
      <c r="BL759" s="5"/>
      <c r="BM759" s="4"/>
      <c r="BN759" s="6"/>
      <c r="BO759" s="4"/>
      <c r="BP759" s="6"/>
      <c r="BQ759" s="5"/>
      <c r="BR759" s="5"/>
      <c r="BS759" s="4"/>
      <c r="BT759" s="6"/>
      <c r="BU759" s="4"/>
      <c r="BV759" s="6"/>
      <c r="BW759" s="5"/>
      <c r="BX759" s="5"/>
      <c r="BY759" s="4"/>
      <c r="BZ759" s="6"/>
      <c r="CA759" s="4"/>
      <c r="CB759" s="6"/>
      <c r="CC759" s="5"/>
      <c r="CD759" s="5"/>
      <c r="CE759" s="4"/>
      <c r="CF759" s="6"/>
      <c r="CG759" s="4"/>
      <c r="CH759" s="6"/>
      <c r="CI759" s="5"/>
      <c r="CJ759" s="5"/>
      <c r="CK759" s="4"/>
      <c r="CL759" s="6"/>
      <c r="CM759" s="4"/>
      <c r="CN759" s="6"/>
      <c r="CO759" s="5"/>
      <c r="CP759" s="5"/>
      <c r="CQ759" s="4"/>
      <c r="CR759" s="6"/>
      <c r="CS759" s="4"/>
      <c r="CT759" s="6"/>
      <c r="CU759" s="5"/>
      <c r="CV759" s="5"/>
      <c r="CW759" s="4"/>
      <c r="CX759" s="6"/>
      <c r="CY759" s="4"/>
      <c r="CZ759" s="6"/>
      <c r="DA759" s="5"/>
      <c r="DB759" s="5"/>
      <c r="DC759" s="4"/>
      <c r="DD759" s="6"/>
      <c r="DE759" s="4"/>
      <c r="DF759" s="6"/>
      <c r="DG759" s="5"/>
      <c r="DH759" s="5"/>
      <c r="DI759" s="4"/>
      <c r="DJ759" s="6"/>
      <c r="DK759" s="4"/>
      <c r="DL759" s="6"/>
      <c r="DM759" s="5"/>
      <c r="DN759" s="5"/>
      <c r="DO759" s="4"/>
      <c r="DP759" s="6"/>
      <c r="DQ759" s="4"/>
      <c r="DR759" s="6"/>
      <c r="DS759" s="5"/>
      <c r="DT759" s="5"/>
      <c r="DU759" s="4"/>
      <c r="DV759" s="6"/>
      <c r="DW759" s="4"/>
      <c r="DX759" s="6"/>
      <c r="DY759" s="5"/>
      <c r="DZ759" s="5"/>
      <c r="EA759" s="4"/>
      <c r="EB759" s="6"/>
      <c r="EC759" s="4"/>
      <c r="ED759" s="6"/>
      <c r="EE759" s="5"/>
      <c r="EF759" s="5"/>
      <c r="EG759" s="4"/>
      <c r="EH759" s="6"/>
      <c r="EI759" s="4"/>
      <c r="EJ759" s="6"/>
      <c r="EK759" s="5"/>
      <c r="EL759" s="5"/>
      <c r="EM759" s="4"/>
      <c r="EN759" s="6"/>
      <c r="EO759" s="4"/>
      <c r="EP759" s="6"/>
      <c r="EQ759" s="5"/>
      <c r="ER759" s="5"/>
      <c r="ES759" s="4"/>
      <c r="ET759" s="6"/>
      <c r="EU759" s="4"/>
      <c r="EV759" s="6"/>
      <c r="EW759" s="5"/>
      <c r="EX759" s="5"/>
      <c r="EY759" s="4"/>
      <c r="EZ759" s="6"/>
      <c r="FA759" s="4"/>
      <c r="FB759" s="6"/>
      <c r="FC759" s="5"/>
      <c r="FD759" s="5"/>
      <c r="FE759" s="4"/>
      <c r="FF759" s="6"/>
      <c r="FG759" s="4"/>
      <c r="FH759" s="6"/>
      <c r="FI759" s="5"/>
      <c r="FJ759" s="5"/>
      <c r="FK759" s="4"/>
      <c r="FL759" s="6"/>
      <c r="FM759" s="4"/>
      <c r="FN759" s="6"/>
      <c r="FO759" s="5"/>
      <c r="FP759" s="5"/>
      <c r="FQ759" s="4"/>
      <c r="FR759" s="6"/>
      <c r="FS759" s="4"/>
      <c r="FT759" s="6"/>
      <c r="FU759" s="5"/>
      <c r="FV759" s="5"/>
      <c r="FW759" s="4"/>
      <c r="FX759" s="6"/>
      <c r="FY759" s="4"/>
      <c r="FZ759" s="6"/>
      <c r="GA759" s="5"/>
      <c r="GB759" s="5"/>
      <c r="GC759" s="4"/>
      <c r="GD759" s="6"/>
      <c r="GE759" s="4"/>
      <c r="GF759" s="6"/>
      <c r="GG759" s="5"/>
      <c r="GH759" s="5"/>
      <c r="GI759" s="4"/>
      <c r="GJ759" s="6"/>
      <c r="GK759" s="4"/>
      <c r="GL759" s="6"/>
      <c r="GM759" s="5"/>
      <c r="GN759" s="5"/>
      <c r="GO759" s="4"/>
      <c r="GP759" s="6"/>
      <c r="GQ759" s="4"/>
      <c r="GR759" s="6"/>
      <c r="GS759" s="5"/>
      <c r="GT759" s="5"/>
      <c r="GU759" s="4"/>
      <c r="GV759" s="6"/>
      <c r="GW759" s="4"/>
      <c r="GX759" s="6"/>
      <c r="GY759" s="5"/>
      <c r="GZ759" s="5"/>
      <c r="HA759" s="4"/>
      <c r="HB759" s="6"/>
      <c r="HC759" s="4"/>
      <c r="HD759" s="6"/>
      <c r="HE759" s="5"/>
      <c r="HF759" s="5"/>
      <c r="HG759" s="4"/>
      <c r="HH759" s="6"/>
      <c r="HI759" s="4"/>
      <c r="HJ759" s="6"/>
      <c r="HK759" s="5"/>
      <c r="HL759" s="5"/>
      <c r="HM759" s="4"/>
      <c r="HN759" s="6"/>
      <c r="HO759" s="4"/>
      <c r="HP759" s="6"/>
      <c r="HQ759" s="5"/>
      <c r="HR759" s="5"/>
      <c r="HS759" s="4"/>
      <c r="HT759" s="6"/>
      <c r="HU759" s="4"/>
      <c r="HV759" s="6"/>
      <c r="HW759" s="5"/>
      <c r="HX759" s="5"/>
      <c r="HY759" s="4"/>
      <c r="HZ759" s="6"/>
      <c r="IA759" s="4"/>
      <c r="IB759" s="6"/>
      <c r="IC759" s="5"/>
      <c r="ID759" s="5"/>
      <c r="IE759" s="4"/>
      <c r="IF759" s="6"/>
      <c r="IG759" s="4"/>
      <c r="IH759" s="6"/>
      <c r="II759" s="5"/>
      <c r="IJ759" s="5"/>
      <c r="IK759" s="4"/>
      <c r="IL759" s="6"/>
      <c r="IM759" s="4"/>
      <c r="IN759" s="6"/>
      <c r="IO759" s="5"/>
      <c r="IP759" s="5"/>
      <c r="IQ759" s="4"/>
      <c r="IR759" s="6"/>
      <c r="IS759" s="4"/>
      <c r="IT759" s="6"/>
      <c r="IU759" s="5"/>
      <c r="IV759" s="5"/>
      <c r="IW759" s="4"/>
      <c r="IX759" s="6"/>
      <c r="IY759" s="4"/>
      <c r="IZ759" s="6"/>
      <c r="JA759" s="5"/>
      <c r="JB759" s="5"/>
      <c r="JC759" s="4"/>
      <c r="JD759" s="6"/>
      <c r="JE759" s="4"/>
      <c r="JF759" s="6"/>
      <c r="JG759" s="5"/>
      <c r="JH759" s="5"/>
      <c r="JI759" s="4"/>
      <c r="JJ759" s="6"/>
      <c r="JK759" s="4"/>
      <c r="JL759" s="6"/>
      <c r="JM759" s="5"/>
      <c r="JN759" s="5"/>
      <c r="JO759" s="4"/>
      <c r="JP759" s="6"/>
      <c r="JQ759" s="4"/>
      <c r="JR759" s="6"/>
      <c r="JS759" s="5"/>
      <c r="JT759" s="5"/>
      <c r="JU759" s="4"/>
      <c r="JV759" s="6"/>
      <c r="JW759" s="4"/>
      <c r="JX759" s="6"/>
      <c r="JY759" s="5"/>
      <c r="JZ759" s="5"/>
      <c r="KA759" s="4"/>
      <c r="KB759" s="6"/>
      <c r="KC759" s="4"/>
      <c r="KD759" s="6"/>
      <c r="KE759" s="5"/>
      <c r="KF759" s="5"/>
      <c r="KG759" s="4"/>
      <c r="KH759" s="6"/>
      <c r="KI759" s="4"/>
      <c r="KJ759" s="6"/>
      <c r="KK759" s="5"/>
      <c r="KL759" s="5"/>
    </row>
    <row r="760">
      <c r="A760" s="3" t="s">
        <v>85</v>
      </c>
      <c r="B760" s="3" t="s">
        <v>712</v>
      </c>
      <c r="C760" s="3" t="s">
        <v>87</v>
      </c>
      <c r="D760" s="3" t="s">
        <v>712</v>
      </c>
      <c r="E760" s="3" t="s">
        <v>570</v>
      </c>
      <c r="F760" s="3" t="s">
        <v>104</v>
      </c>
      <c r="G760" s="3" t="s">
        <v>104</v>
      </c>
      <c r="H760" s="3" t="s">
        <v>104</v>
      </c>
      <c r="I760" s="4"/>
      <c r="J760" s="4">
        <f>=ROUNDDOWN({0},0)</f>
      </c>
      <c r="K760" s="4"/>
      <c r="L760" s="5"/>
      <c r="M760" s="4"/>
      <c r="N760" s="4">
        <f>=ROUNDDOWN({0},0)</f>
      </c>
      <c r="O760" s="4"/>
      <c r="P760" s="5"/>
      <c r="Q760" s="4"/>
      <c r="R760" s="6"/>
      <c r="S760" s="4"/>
      <c r="T760" s="6"/>
      <c r="U760" s="5"/>
      <c r="V760" s="5"/>
      <c r="W760" s="4"/>
      <c r="X760" s="6"/>
      <c r="Y760" s="4"/>
      <c r="Z760" s="6"/>
      <c r="AA760" s="5"/>
      <c r="AB760" s="5"/>
      <c r="AC760" s="4"/>
      <c r="AD760" s="6"/>
      <c r="AE760" s="4"/>
      <c r="AF760" s="6"/>
      <c r="AG760" s="5"/>
      <c r="AH760" s="5"/>
      <c r="AI760" s="4"/>
      <c r="AJ760" s="6"/>
      <c r="AK760" s="4"/>
      <c r="AL760" s="6"/>
      <c r="AM760" s="5"/>
      <c r="AN760" s="5"/>
      <c r="AO760" s="4"/>
      <c r="AP760" s="6"/>
      <c r="AQ760" s="4"/>
      <c r="AR760" s="6"/>
      <c r="AS760" s="5"/>
      <c r="AT760" s="5"/>
      <c r="AU760" s="4"/>
      <c r="AV760" s="6"/>
      <c r="AW760" s="4"/>
      <c r="AX760" s="6"/>
      <c r="AY760" s="5"/>
      <c r="AZ760" s="5"/>
      <c r="BA760" s="4"/>
      <c r="BB760" s="6"/>
      <c r="BC760" s="4"/>
      <c r="BD760" s="6"/>
      <c r="BE760" s="5"/>
      <c r="BF760" s="5"/>
      <c r="BG760" s="4"/>
      <c r="BH760" s="6"/>
      <c r="BI760" s="4"/>
      <c r="BJ760" s="6"/>
      <c r="BK760" s="5"/>
      <c r="BL760" s="5"/>
      <c r="BM760" s="4"/>
      <c r="BN760" s="6"/>
      <c r="BO760" s="4"/>
      <c r="BP760" s="6"/>
      <c r="BQ760" s="5"/>
      <c r="BR760" s="5"/>
      <c r="BS760" s="4"/>
      <c r="BT760" s="6"/>
      <c r="BU760" s="4"/>
      <c r="BV760" s="6"/>
      <c r="BW760" s="5"/>
      <c r="BX760" s="5"/>
      <c r="BY760" s="4"/>
      <c r="BZ760" s="6"/>
      <c r="CA760" s="4"/>
      <c r="CB760" s="6"/>
      <c r="CC760" s="5"/>
      <c r="CD760" s="5"/>
      <c r="CE760" s="4"/>
      <c r="CF760" s="6"/>
      <c r="CG760" s="4"/>
      <c r="CH760" s="6"/>
      <c r="CI760" s="5"/>
      <c r="CJ760" s="5"/>
      <c r="CK760" s="4"/>
      <c r="CL760" s="6"/>
      <c r="CM760" s="4"/>
      <c r="CN760" s="6"/>
      <c r="CO760" s="5"/>
      <c r="CP760" s="5"/>
      <c r="CQ760" s="4"/>
      <c r="CR760" s="6"/>
      <c r="CS760" s="4"/>
      <c r="CT760" s="6"/>
      <c r="CU760" s="5"/>
      <c r="CV760" s="5"/>
      <c r="CW760" s="4"/>
      <c r="CX760" s="6"/>
      <c r="CY760" s="4"/>
      <c r="CZ760" s="6"/>
      <c r="DA760" s="5"/>
      <c r="DB760" s="5"/>
      <c r="DC760" s="4"/>
      <c r="DD760" s="6"/>
      <c r="DE760" s="4"/>
      <c r="DF760" s="6"/>
      <c r="DG760" s="5"/>
      <c r="DH760" s="5"/>
      <c r="DI760" s="4"/>
      <c r="DJ760" s="6"/>
      <c r="DK760" s="4"/>
      <c r="DL760" s="6"/>
      <c r="DM760" s="5"/>
      <c r="DN760" s="5"/>
      <c r="DO760" s="4"/>
      <c r="DP760" s="6"/>
      <c r="DQ760" s="4"/>
      <c r="DR760" s="6"/>
      <c r="DS760" s="5"/>
      <c r="DT760" s="5"/>
      <c r="DU760" s="4"/>
      <c r="DV760" s="6"/>
      <c r="DW760" s="4"/>
      <c r="DX760" s="6"/>
      <c r="DY760" s="5"/>
      <c r="DZ760" s="5"/>
      <c r="EA760" s="4"/>
      <c r="EB760" s="6"/>
      <c r="EC760" s="4"/>
      <c r="ED760" s="6"/>
      <c r="EE760" s="5"/>
      <c r="EF760" s="5"/>
      <c r="EG760" s="4"/>
      <c r="EH760" s="6"/>
      <c r="EI760" s="4"/>
      <c r="EJ760" s="6"/>
      <c r="EK760" s="5"/>
      <c r="EL760" s="5"/>
      <c r="EM760" s="4"/>
      <c r="EN760" s="6"/>
      <c r="EO760" s="4"/>
      <c r="EP760" s="6"/>
      <c r="EQ760" s="5"/>
      <c r="ER760" s="5"/>
      <c r="ES760" s="4"/>
      <c r="ET760" s="6"/>
      <c r="EU760" s="4"/>
      <c r="EV760" s="6"/>
      <c r="EW760" s="5"/>
      <c r="EX760" s="5"/>
      <c r="EY760" s="4"/>
      <c r="EZ760" s="6"/>
      <c r="FA760" s="4"/>
      <c r="FB760" s="6"/>
      <c r="FC760" s="5"/>
      <c r="FD760" s="5"/>
      <c r="FE760" s="4"/>
      <c r="FF760" s="6"/>
      <c r="FG760" s="4"/>
      <c r="FH760" s="6"/>
      <c r="FI760" s="5"/>
      <c r="FJ760" s="5"/>
      <c r="FK760" s="4"/>
      <c r="FL760" s="6"/>
      <c r="FM760" s="4"/>
      <c r="FN760" s="6"/>
      <c r="FO760" s="5"/>
      <c r="FP760" s="5"/>
      <c r="FQ760" s="4"/>
      <c r="FR760" s="6"/>
      <c r="FS760" s="4"/>
      <c r="FT760" s="6"/>
      <c r="FU760" s="5"/>
      <c r="FV760" s="5"/>
      <c r="FW760" s="4"/>
      <c r="FX760" s="6"/>
      <c r="FY760" s="4"/>
      <c r="FZ760" s="6"/>
      <c r="GA760" s="5"/>
      <c r="GB760" s="5"/>
      <c r="GC760" s="4"/>
      <c r="GD760" s="6"/>
      <c r="GE760" s="4"/>
      <c r="GF760" s="6"/>
      <c r="GG760" s="5"/>
      <c r="GH760" s="5"/>
      <c r="GI760" s="4"/>
      <c r="GJ760" s="6"/>
      <c r="GK760" s="4"/>
      <c r="GL760" s="6"/>
      <c r="GM760" s="5"/>
      <c r="GN760" s="5"/>
      <c r="GO760" s="4"/>
      <c r="GP760" s="6"/>
      <c r="GQ760" s="4"/>
      <c r="GR760" s="6"/>
      <c r="GS760" s="5"/>
      <c r="GT760" s="5"/>
      <c r="GU760" s="4"/>
      <c r="GV760" s="6"/>
      <c r="GW760" s="4"/>
      <c r="GX760" s="6"/>
      <c r="GY760" s="5"/>
      <c r="GZ760" s="5"/>
      <c r="HA760" s="4"/>
      <c r="HB760" s="6"/>
      <c r="HC760" s="4"/>
      <c r="HD760" s="6"/>
      <c r="HE760" s="5"/>
      <c r="HF760" s="5"/>
      <c r="HG760" s="4"/>
      <c r="HH760" s="6"/>
      <c r="HI760" s="4"/>
      <c r="HJ760" s="6"/>
      <c r="HK760" s="5"/>
      <c r="HL760" s="5"/>
      <c r="HM760" s="4"/>
      <c r="HN760" s="6"/>
      <c r="HO760" s="4"/>
      <c r="HP760" s="6"/>
      <c r="HQ760" s="5"/>
      <c r="HR760" s="5"/>
      <c r="HS760" s="4"/>
      <c r="HT760" s="6"/>
      <c r="HU760" s="4"/>
      <c r="HV760" s="6"/>
      <c r="HW760" s="5"/>
      <c r="HX760" s="5"/>
      <c r="HY760" s="4"/>
      <c r="HZ760" s="6"/>
      <c r="IA760" s="4"/>
      <c r="IB760" s="6"/>
      <c r="IC760" s="5"/>
      <c r="ID760" s="5"/>
      <c r="IE760" s="4"/>
      <c r="IF760" s="6"/>
      <c r="IG760" s="4"/>
      <c r="IH760" s="6"/>
      <c r="II760" s="5"/>
      <c r="IJ760" s="5"/>
      <c r="IK760" s="4"/>
      <c r="IL760" s="6"/>
      <c r="IM760" s="4"/>
      <c r="IN760" s="6"/>
      <c r="IO760" s="5"/>
      <c r="IP760" s="5"/>
      <c r="IQ760" s="4"/>
      <c r="IR760" s="6"/>
      <c r="IS760" s="4"/>
      <c r="IT760" s="6"/>
      <c r="IU760" s="5"/>
      <c r="IV760" s="5"/>
      <c r="IW760" s="4"/>
      <c r="IX760" s="6"/>
      <c r="IY760" s="4"/>
      <c r="IZ760" s="6"/>
      <c r="JA760" s="5"/>
      <c r="JB760" s="5"/>
      <c r="JC760" s="4"/>
      <c r="JD760" s="6"/>
      <c r="JE760" s="4"/>
      <c r="JF760" s="6"/>
      <c r="JG760" s="5"/>
      <c r="JH760" s="5"/>
      <c r="JI760" s="4"/>
      <c r="JJ760" s="6"/>
      <c r="JK760" s="4"/>
      <c r="JL760" s="6"/>
      <c r="JM760" s="5"/>
      <c r="JN760" s="5"/>
      <c r="JO760" s="4"/>
      <c r="JP760" s="6"/>
      <c r="JQ760" s="4"/>
      <c r="JR760" s="6"/>
      <c r="JS760" s="5"/>
      <c r="JT760" s="5"/>
      <c r="JU760" s="4"/>
      <c r="JV760" s="6"/>
      <c r="JW760" s="4"/>
      <c r="JX760" s="6"/>
      <c r="JY760" s="5"/>
      <c r="JZ760" s="5"/>
      <c r="KA760" s="4"/>
      <c r="KB760" s="6"/>
      <c r="KC760" s="4"/>
      <c r="KD760" s="6"/>
      <c r="KE760" s="5"/>
      <c r="KF760" s="5"/>
      <c r="KG760" s="4"/>
      <c r="KH760" s="6"/>
      <c r="KI760" s="4"/>
      <c r="KJ760" s="6"/>
      <c r="KK760" s="5"/>
      <c r="KL760" s="5"/>
    </row>
    <row r="761">
      <c r="A761" s="3" t="s">
        <v>85</v>
      </c>
      <c r="B761" s="3" t="s">
        <v>712</v>
      </c>
      <c r="C761" s="3" t="s">
        <v>87</v>
      </c>
      <c r="D761" s="3" t="s">
        <v>712</v>
      </c>
      <c r="E761" s="3" t="s">
        <v>461</v>
      </c>
      <c r="F761" s="3" t="s">
        <v>104</v>
      </c>
      <c r="G761" s="3" t="s">
        <v>104</v>
      </c>
      <c r="H761" s="3" t="s">
        <v>104</v>
      </c>
      <c r="I761" s="4"/>
      <c r="J761" s="4">
        <f>=ROUNDDOWN({0},0)</f>
      </c>
      <c r="K761" s="4"/>
      <c r="L761" s="5"/>
      <c r="M761" s="4"/>
      <c r="N761" s="4">
        <f>=ROUNDDOWN({0},0)</f>
      </c>
      <c r="O761" s="4"/>
      <c r="P761" s="5"/>
      <c r="Q761" s="4"/>
      <c r="R761" s="6"/>
      <c r="S761" s="4"/>
      <c r="T761" s="6"/>
      <c r="U761" s="5"/>
      <c r="V761" s="5"/>
      <c r="W761" s="4"/>
      <c r="X761" s="6"/>
      <c r="Y761" s="4"/>
      <c r="Z761" s="6"/>
      <c r="AA761" s="5"/>
      <c r="AB761" s="5"/>
      <c r="AC761" s="4"/>
      <c r="AD761" s="6"/>
      <c r="AE761" s="4"/>
      <c r="AF761" s="6"/>
      <c r="AG761" s="5"/>
      <c r="AH761" s="5"/>
      <c r="AI761" s="4"/>
      <c r="AJ761" s="6"/>
      <c r="AK761" s="4"/>
      <c r="AL761" s="6"/>
      <c r="AM761" s="5"/>
      <c r="AN761" s="5"/>
      <c r="AO761" s="4"/>
      <c r="AP761" s="6"/>
      <c r="AQ761" s="4"/>
      <c r="AR761" s="6"/>
      <c r="AS761" s="5"/>
      <c r="AT761" s="5"/>
      <c r="AU761" s="4"/>
      <c r="AV761" s="6"/>
      <c r="AW761" s="4"/>
      <c r="AX761" s="6"/>
      <c r="AY761" s="5"/>
      <c r="AZ761" s="5"/>
      <c r="BA761" s="4"/>
      <c r="BB761" s="6"/>
      <c r="BC761" s="4"/>
      <c r="BD761" s="6"/>
      <c r="BE761" s="5"/>
      <c r="BF761" s="5"/>
      <c r="BG761" s="4"/>
      <c r="BH761" s="6"/>
      <c r="BI761" s="4"/>
      <c r="BJ761" s="6"/>
      <c r="BK761" s="5"/>
      <c r="BL761" s="5"/>
      <c r="BM761" s="4"/>
      <c r="BN761" s="6"/>
      <c r="BO761" s="4"/>
      <c r="BP761" s="6"/>
      <c r="BQ761" s="5"/>
      <c r="BR761" s="5"/>
      <c r="BS761" s="4"/>
      <c r="BT761" s="6"/>
      <c r="BU761" s="4"/>
      <c r="BV761" s="6"/>
      <c r="BW761" s="5"/>
      <c r="BX761" s="5"/>
      <c r="BY761" s="4"/>
      <c r="BZ761" s="6"/>
      <c r="CA761" s="4"/>
      <c r="CB761" s="6"/>
      <c r="CC761" s="5"/>
      <c r="CD761" s="5"/>
      <c r="CE761" s="4"/>
      <c r="CF761" s="6"/>
      <c r="CG761" s="4"/>
      <c r="CH761" s="6"/>
      <c r="CI761" s="5"/>
      <c r="CJ761" s="5"/>
      <c r="CK761" s="4"/>
      <c r="CL761" s="6"/>
      <c r="CM761" s="4"/>
      <c r="CN761" s="6"/>
      <c r="CO761" s="5"/>
      <c r="CP761" s="5"/>
      <c r="CQ761" s="4"/>
      <c r="CR761" s="6"/>
      <c r="CS761" s="4"/>
      <c r="CT761" s="6"/>
      <c r="CU761" s="5"/>
      <c r="CV761" s="5"/>
      <c r="CW761" s="4"/>
      <c r="CX761" s="6"/>
      <c r="CY761" s="4"/>
      <c r="CZ761" s="6"/>
      <c r="DA761" s="5"/>
      <c r="DB761" s="5"/>
      <c r="DC761" s="4"/>
      <c r="DD761" s="6"/>
      <c r="DE761" s="4"/>
      <c r="DF761" s="6"/>
      <c r="DG761" s="5"/>
      <c r="DH761" s="5"/>
      <c r="DI761" s="4"/>
      <c r="DJ761" s="6"/>
      <c r="DK761" s="4"/>
      <c r="DL761" s="6"/>
      <c r="DM761" s="5"/>
      <c r="DN761" s="5"/>
      <c r="DO761" s="4"/>
      <c r="DP761" s="6"/>
      <c r="DQ761" s="4"/>
      <c r="DR761" s="6"/>
      <c r="DS761" s="5"/>
      <c r="DT761" s="5"/>
      <c r="DU761" s="4"/>
      <c r="DV761" s="6"/>
      <c r="DW761" s="4"/>
      <c r="DX761" s="6"/>
      <c r="DY761" s="5"/>
      <c r="DZ761" s="5"/>
      <c r="EA761" s="4"/>
      <c r="EB761" s="6"/>
      <c r="EC761" s="4"/>
      <c r="ED761" s="6"/>
      <c r="EE761" s="5"/>
      <c r="EF761" s="5"/>
      <c r="EG761" s="4"/>
      <c r="EH761" s="6"/>
      <c r="EI761" s="4"/>
      <c r="EJ761" s="6"/>
      <c r="EK761" s="5"/>
      <c r="EL761" s="5"/>
      <c r="EM761" s="4"/>
      <c r="EN761" s="6"/>
      <c r="EO761" s="4"/>
      <c r="EP761" s="6"/>
      <c r="EQ761" s="5"/>
      <c r="ER761" s="5"/>
      <c r="ES761" s="4"/>
      <c r="ET761" s="6"/>
      <c r="EU761" s="4"/>
      <c r="EV761" s="6"/>
      <c r="EW761" s="5"/>
      <c r="EX761" s="5"/>
      <c r="EY761" s="4"/>
      <c r="EZ761" s="6"/>
      <c r="FA761" s="4"/>
      <c r="FB761" s="6"/>
      <c r="FC761" s="5"/>
      <c r="FD761" s="5"/>
      <c r="FE761" s="4"/>
      <c r="FF761" s="6"/>
      <c r="FG761" s="4"/>
      <c r="FH761" s="6"/>
      <c r="FI761" s="5"/>
      <c r="FJ761" s="5"/>
      <c r="FK761" s="4"/>
      <c r="FL761" s="6"/>
      <c r="FM761" s="4"/>
      <c r="FN761" s="6"/>
      <c r="FO761" s="5"/>
      <c r="FP761" s="5"/>
      <c r="FQ761" s="4"/>
      <c r="FR761" s="6"/>
      <c r="FS761" s="4"/>
      <c r="FT761" s="6"/>
      <c r="FU761" s="5"/>
      <c r="FV761" s="5"/>
      <c r="FW761" s="4"/>
      <c r="FX761" s="6"/>
      <c r="FY761" s="4"/>
      <c r="FZ761" s="6"/>
      <c r="GA761" s="5"/>
      <c r="GB761" s="5"/>
      <c r="GC761" s="4"/>
      <c r="GD761" s="6"/>
      <c r="GE761" s="4"/>
      <c r="GF761" s="6"/>
      <c r="GG761" s="5"/>
      <c r="GH761" s="5"/>
      <c r="GI761" s="4"/>
      <c r="GJ761" s="6"/>
      <c r="GK761" s="4"/>
      <c r="GL761" s="6"/>
      <c r="GM761" s="5"/>
      <c r="GN761" s="5"/>
      <c r="GO761" s="4"/>
      <c r="GP761" s="6"/>
      <c r="GQ761" s="4"/>
      <c r="GR761" s="6"/>
      <c r="GS761" s="5"/>
      <c r="GT761" s="5"/>
      <c r="GU761" s="4"/>
      <c r="GV761" s="6"/>
      <c r="GW761" s="4"/>
      <c r="GX761" s="6"/>
      <c r="GY761" s="5"/>
      <c r="GZ761" s="5"/>
      <c r="HA761" s="4"/>
      <c r="HB761" s="6"/>
      <c r="HC761" s="4"/>
      <c r="HD761" s="6"/>
      <c r="HE761" s="5"/>
      <c r="HF761" s="5"/>
      <c r="HG761" s="4"/>
      <c r="HH761" s="6"/>
      <c r="HI761" s="4"/>
      <c r="HJ761" s="6"/>
      <c r="HK761" s="5"/>
      <c r="HL761" s="5"/>
      <c r="HM761" s="4"/>
      <c r="HN761" s="6"/>
      <c r="HO761" s="4"/>
      <c r="HP761" s="6"/>
      <c r="HQ761" s="5"/>
      <c r="HR761" s="5"/>
      <c r="HS761" s="4"/>
      <c r="HT761" s="6"/>
      <c r="HU761" s="4"/>
      <c r="HV761" s="6"/>
      <c r="HW761" s="5"/>
      <c r="HX761" s="5"/>
      <c r="HY761" s="4"/>
      <c r="HZ761" s="6"/>
      <c r="IA761" s="4"/>
      <c r="IB761" s="6"/>
      <c r="IC761" s="5"/>
      <c r="ID761" s="5"/>
      <c r="IE761" s="4"/>
      <c r="IF761" s="6"/>
      <c r="IG761" s="4"/>
      <c r="IH761" s="6"/>
      <c r="II761" s="5"/>
      <c r="IJ761" s="5"/>
      <c r="IK761" s="4"/>
      <c r="IL761" s="6"/>
      <c r="IM761" s="4"/>
      <c r="IN761" s="6"/>
      <c r="IO761" s="5"/>
      <c r="IP761" s="5"/>
      <c r="IQ761" s="4"/>
      <c r="IR761" s="6"/>
      <c r="IS761" s="4"/>
      <c r="IT761" s="6"/>
      <c r="IU761" s="5"/>
      <c r="IV761" s="5"/>
      <c r="IW761" s="4"/>
      <c r="IX761" s="6"/>
      <c r="IY761" s="4"/>
      <c r="IZ761" s="6"/>
      <c r="JA761" s="5"/>
      <c r="JB761" s="5"/>
      <c r="JC761" s="4"/>
      <c r="JD761" s="6"/>
      <c r="JE761" s="4"/>
      <c r="JF761" s="6"/>
      <c r="JG761" s="5"/>
      <c r="JH761" s="5"/>
      <c r="JI761" s="4"/>
      <c r="JJ761" s="6"/>
      <c r="JK761" s="4"/>
      <c r="JL761" s="6"/>
      <c r="JM761" s="5"/>
      <c r="JN761" s="5"/>
      <c r="JO761" s="4"/>
      <c r="JP761" s="6"/>
      <c r="JQ761" s="4"/>
      <c r="JR761" s="6"/>
      <c r="JS761" s="5"/>
      <c r="JT761" s="5"/>
      <c r="JU761" s="4"/>
      <c r="JV761" s="6"/>
      <c r="JW761" s="4"/>
      <c r="JX761" s="6"/>
      <c r="JY761" s="5"/>
      <c r="JZ761" s="5"/>
      <c r="KA761" s="4"/>
      <c r="KB761" s="6"/>
      <c r="KC761" s="4"/>
      <c r="KD761" s="6"/>
      <c r="KE761" s="5"/>
      <c r="KF761" s="5"/>
      <c r="KG761" s="4"/>
      <c r="KH761" s="6"/>
      <c r="KI761" s="4"/>
      <c r="KJ761" s="6"/>
      <c r="KK761" s="5"/>
      <c r="KL761" s="5"/>
    </row>
    <row r="762">
      <c r="A762" s="3" t="s">
        <v>85</v>
      </c>
      <c r="B762" s="3" t="s">
        <v>712</v>
      </c>
      <c r="C762" s="3" t="s">
        <v>87</v>
      </c>
      <c r="D762" s="3" t="s">
        <v>712</v>
      </c>
      <c r="E762" s="3" t="s">
        <v>440</v>
      </c>
      <c r="F762" s="3" t="s">
        <v>104</v>
      </c>
      <c r="G762" s="3" t="s">
        <v>104</v>
      </c>
      <c r="H762" s="3" t="s">
        <v>104</v>
      </c>
      <c r="I762" s="4"/>
      <c r="J762" s="4">
        <f>=ROUNDDOWN({0},0)</f>
      </c>
      <c r="K762" s="4"/>
      <c r="L762" s="5"/>
      <c r="M762" s="4"/>
      <c r="N762" s="4">
        <f>=ROUNDDOWN({0},0)</f>
      </c>
      <c r="O762" s="4"/>
      <c r="P762" s="5"/>
      <c r="Q762" s="4"/>
      <c r="R762" s="6"/>
      <c r="S762" s="4"/>
      <c r="T762" s="6"/>
      <c r="U762" s="5"/>
      <c r="V762" s="5"/>
      <c r="W762" s="4"/>
      <c r="X762" s="6"/>
      <c r="Y762" s="4"/>
      <c r="Z762" s="6"/>
      <c r="AA762" s="5"/>
      <c r="AB762" s="5"/>
      <c r="AC762" s="4"/>
      <c r="AD762" s="6"/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  <c r="AU762" s="4"/>
      <c r="AV762" s="6"/>
      <c r="AW762" s="4"/>
      <c r="AX762" s="6"/>
      <c r="AY762" s="5"/>
      <c r="AZ762" s="5"/>
      <c r="BA762" s="4"/>
      <c r="BB762" s="6"/>
      <c r="BC762" s="4"/>
      <c r="BD762" s="6"/>
      <c r="BE762" s="5"/>
      <c r="BF762" s="5"/>
      <c r="BG762" s="4"/>
      <c r="BH762" s="6"/>
      <c r="BI762" s="4"/>
      <c r="BJ762" s="6"/>
      <c r="BK762" s="5"/>
      <c r="BL762" s="5"/>
      <c r="BM762" s="4"/>
      <c r="BN762" s="6"/>
      <c r="BO762" s="4"/>
      <c r="BP762" s="6"/>
      <c r="BQ762" s="5"/>
      <c r="BR762" s="5"/>
      <c r="BS762" s="4"/>
      <c r="BT762" s="6"/>
      <c r="BU762" s="4"/>
      <c r="BV762" s="6"/>
      <c r="BW762" s="5"/>
      <c r="BX762" s="5"/>
      <c r="BY762" s="4"/>
      <c r="BZ762" s="6"/>
      <c r="CA762" s="4"/>
      <c r="CB762" s="6"/>
      <c r="CC762" s="5"/>
      <c r="CD762" s="5"/>
      <c r="CE762" s="4"/>
      <c r="CF762" s="6"/>
      <c r="CG762" s="4"/>
      <c r="CH762" s="6"/>
      <c r="CI762" s="5"/>
      <c r="CJ762" s="5"/>
      <c r="CK762" s="4"/>
      <c r="CL762" s="6"/>
      <c r="CM762" s="4"/>
      <c r="CN762" s="6"/>
      <c r="CO762" s="5"/>
      <c r="CP762" s="5"/>
      <c r="CQ762" s="4"/>
      <c r="CR762" s="6"/>
      <c r="CS762" s="4"/>
      <c r="CT762" s="6"/>
      <c r="CU762" s="5"/>
      <c r="CV762" s="5"/>
      <c r="CW762" s="4"/>
      <c r="CX762" s="6"/>
      <c r="CY762" s="4"/>
      <c r="CZ762" s="6"/>
      <c r="DA762" s="5"/>
      <c r="DB762" s="5"/>
      <c r="DC762" s="4"/>
      <c r="DD762" s="6"/>
      <c r="DE762" s="4"/>
      <c r="DF762" s="6"/>
      <c r="DG762" s="5"/>
      <c r="DH762" s="5"/>
      <c r="DI762" s="4"/>
      <c r="DJ762" s="6"/>
      <c r="DK762" s="4"/>
      <c r="DL762" s="6"/>
      <c r="DM762" s="5"/>
      <c r="DN762" s="5"/>
      <c r="DO762" s="4"/>
      <c r="DP762" s="6"/>
      <c r="DQ762" s="4"/>
      <c r="DR762" s="6"/>
      <c r="DS762" s="5"/>
      <c r="DT762" s="5"/>
      <c r="DU762" s="4"/>
      <c r="DV762" s="6"/>
      <c r="DW762" s="4"/>
      <c r="DX762" s="6"/>
      <c r="DY762" s="5"/>
      <c r="DZ762" s="5"/>
      <c r="EA762" s="4"/>
      <c r="EB762" s="6"/>
      <c r="EC762" s="4"/>
      <c r="ED762" s="6"/>
      <c r="EE762" s="5"/>
      <c r="EF762" s="5"/>
      <c r="EG762" s="4"/>
      <c r="EH762" s="6"/>
      <c r="EI762" s="4"/>
      <c r="EJ762" s="6"/>
      <c r="EK762" s="5"/>
      <c r="EL762" s="5"/>
      <c r="EM762" s="4"/>
      <c r="EN762" s="6"/>
      <c r="EO762" s="4"/>
      <c r="EP762" s="6"/>
      <c r="EQ762" s="5"/>
      <c r="ER762" s="5"/>
      <c r="ES762" s="4"/>
      <c r="ET762" s="6"/>
      <c r="EU762" s="4"/>
      <c r="EV762" s="6"/>
      <c r="EW762" s="5"/>
      <c r="EX762" s="5"/>
      <c r="EY762" s="4"/>
      <c r="EZ762" s="6"/>
      <c r="FA762" s="4"/>
      <c r="FB762" s="6"/>
      <c r="FC762" s="5"/>
      <c r="FD762" s="5"/>
      <c r="FE762" s="4"/>
      <c r="FF762" s="6"/>
      <c r="FG762" s="4"/>
      <c r="FH762" s="6"/>
      <c r="FI762" s="5"/>
      <c r="FJ762" s="5"/>
      <c r="FK762" s="4"/>
      <c r="FL762" s="6"/>
      <c r="FM762" s="4"/>
      <c r="FN762" s="6"/>
      <c r="FO762" s="5"/>
      <c r="FP762" s="5"/>
      <c r="FQ762" s="4"/>
      <c r="FR762" s="6"/>
      <c r="FS762" s="4"/>
      <c r="FT762" s="6"/>
      <c r="FU762" s="5"/>
      <c r="FV762" s="5"/>
      <c r="FW762" s="4"/>
      <c r="FX762" s="6"/>
      <c r="FY762" s="4"/>
      <c r="FZ762" s="6"/>
      <c r="GA762" s="5"/>
      <c r="GB762" s="5"/>
      <c r="GC762" s="4"/>
      <c r="GD762" s="6"/>
      <c r="GE762" s="4"/>
      <c r="GF762" s="6"/>
      <c r="GG762" s="5"/>
      <c r="GH762" s="5"/>
      <c r="GI762" s="4"/>
      <c r="GJ762" s="6"/>
      <c r="GK762" s="4"/>
      <c r="GL762" s="6"/>
      <c r="GM762" s="5"/>
      <c r="GN762" s="5"/>
      <c r="GO762" s="4"/>
      <c r="GP762" s="6"/>
      <c r="GQ762" s="4"/>
      <c r="GR762" s="6"/>
      <c r="GS762" s="5"/>
      <c r="GT762" s="5"/>
      <c r="GU762" s="4"/>
      <c r="GV762" s="6"/>
      <c r="GW762" s="4"/>
      <c r="GX762" s="6"/>
      <c r="GY762" s="5"/>
      <c r="GZ762" s="5"/>
      <c r="HA762" s="4"/>
      <c r="HB762" s="6"/>
      <c r="HC762" s="4"/>
      <c r="HD762" s="6"/>
      <c r="HE762" s="5"/>
      <c r="HF762" s="5"/>
      <c r="HG762" s="4"/>
      <c r="HH762" s="6"/>
      <c r="HI762" s="4"/>
      <c r="HJ762" s="6"/>
      <c r="HK762" s="5"/>
      <c r="HL762" s="5"/>
      <c r="HM762" s="4"/>
      <c r="HN762" s="6"/>
      <c r="HO762" s="4"/>
      <c r="HP762" s="6"/>
      <c r="HQ762" s="5"/>
      <c r="HR762" s="5"/>
      <c r="HS762" s="4"/>
      <c r="HT762" s="6"/>
      <c r="HU762" s="4"/>
      <c r="HV762" s="6"/>
      <c r="HW762" s="5"/>
      <c r="HX762" s="5"/>
      <c r="HY762" s="4"/>
      <c r="HZ762" s="6"/>
      <c r="IA762" s="4"/>
      <c r="IB762" s="6"/>
      <c r="IC762" s="5"/>
      <c r="ID762" s="5"/>
      <c r="IE762" s="4"/>
      <c r="IF762" s="6"/>
      <c r="IG762" s="4"/>
      <c r="IH762" s="6"/>
      <c r="II762" s="5"/>
      <c r="IJ762" s="5"/>
      <c r="IK762" s="4"/>
      <c r="IL762" s="6"/>
      <c r="IM762" s="4"/>
      <c r="IN762" s="6"/>
      <c r="IO762" s="5"/>
      <c r="IP762" s="5"/>
      <c r="IQ762" s="4"/>
      <c r="IR762" s="6"/>
      <c r="IS762" s="4"/>
      <c r="IT762" s="6"/>
      <c r="IU762" s="5"/>
      <c r="IV762" s="5"/>
      <c r="IW762" s="4"/>
      <c r="IX762" s="6"/>
      <c r="IY762" s="4"/>
      <c r="IZ762" s="6"/>
      <c r="JA762" s="5"/>
      <c r="JB762" s="5"/>
      <c r="JC762" s="4"/>
      <c r="JD762" s="6"/>
      <c r="JE762" s="4"/>
      <c r="JF762" s="6"/>
      <c r="JG762" s="5"/>
      <c r="JH762" s="5"/>
      <c r="JI762" s="4"/>
      <c r="JJ762" s="6"/>
      <c r="JK762" s="4"/>
      <c r="JL762" s="6"/>
      <c r="JM762" s="5"/>
      <c r="JN762" s="5"/>
      <c r="JO762" s="4"/>
      <c r="JP762" s="6"/>
      <c r="JQ762" s="4"/>
      <c r="JR762" s="6"/>
      <c r="JS762" s="5"/>
      <c r="JT762" s="5"/>
      <c r="JU762" s="4"/>
      <c r="JV762" s="6"/>
      <c r="JW762" s="4"/>
      <c r="JX762" s="6"/>
      <c r="JY762" s="5"/>
      <c r="JZ762" s="5"/>
      <c r="KA762" s="4"/>
      <c r="KB762" s="6"/>
      <c r="KC762" s="4"/>
      <c r="KD762" s="6"/>
      <c r="KE762" s="5"/>
      <c r="KF762" s="5"/>
      <c r="KG762" s="4"/>
      <c r="KH762" s="6"/>
      <c r="KI762" s="4"/>
      <c r="KJ762" s="6"/>
      <c r="KK762" s="5"/>
      <c r="KL762" s="5"/>
    </row>
    <row r="763">
      <c r="A763" s="3" t="s">
        <v>85</v>
      </c>
      <c r="B763" s="3" t="s">
        <v>712</v>
      </c>
      <c r="C763" s="3" t="s">
        <v>87</v>
      </c>
      <c r="D763" s="3" t="s">
        <v>712</v>
      </c>
      <c r="E763" s="3" t="s">
        <v>958</v>
      </c>
      <c r="F763" s="3" t="s">
        <v>104</v>
      </c>
      <c r="G763" s="3" t="s">
        <v>104</v>
      </c>
      <c r="H763" s="3" t="s">
        <v>104</v>
      </c>
      <c r="I763" s="4"/>
      <c r="J763" s="4">
        <f>=ROUNDDOWN({0},0)</f>
      </c>
      <c r="K763" s="4"/>
      <c r="L763" s="5"/>
      <c r="M763" s="4"/>
      <c r="N763" s="4">
        <f>=ROUNDDOWN({0},0)</f>
      </c>
      <c r="O763" s="4"/>
      <c r="P763" s="5"/>
      <c r="Q763" s="4"/>
      <c r="R763" s="6"/>
      <c r="S763" s="4"/>
      <c r="T763" s="6"/>
      <c r="U763" s="5"/>
      <c r="V763" s="5"/>
      <c r="W763" s="4"/>
      <c r="X763" s="6"/>
      <c r="Y763" s="4"/>
      <c r="Z763" s="6"/>
      <c r="AA763" s="5"/>
      <c r="AB763" s="5"/>
      <c r="AC763" s="4"/>
      <c r="AD763" s="6"/>
      <c r="AE763" s="4"/>
      <c r="AF763" s="6"/>
      <c r="AG763" s="5"/>
      <c r="AH763" s="5"/>
      <c r="AI763" s="4"/>
      <c r="AJ763" s="6"/>
      <c r="AK763" s="4"/>
      <c r="AL763" s="6"/>
      <c r="AM763" s="5"/>
      <c r="AN763" s="5"/>
      <c r="AO763" s="4"/>
      <c r="AP763" s="6"/>
      <c r="AQ763" s="4"/>
      <c r="AR763" s="6"/>
      <c r="AS763" s="5"/>
      <c r="AT763" s="5"/>
      <c r="AU763" s="4"/>
      <c r="AV763" s="6"/>
      <c r="AW763" s="4"/>
      <c r="AX763" s="6"/>
      <c r="AY763" s="5"/>
      <c r="AZ763" s="5"/>
      <c r="BA763" s="4"/>
      <c r="BB763" s="6"/>
      <c r="BC763" s="4"/>
      <c r="BD763" s="6"/>
      <c r="BE763" s="5"/>
      <c r="BF763" s="5"/>
      <c r="BG763" s="4"/>
      <c r="BH763" s="6"/>
      <c r="BI763" s="4"/>
      <c r="BJ763" s="6"/>
      <c r="BK763" s="5"/>
      <c r="BL763" s="5"/>
      <c r="BM763" s="4"/>
      <c r="BN763" s="6"/>
      <c r="BO763" s="4"/>
      <c r="BP763" s="6"/>
      <c r="BQ763" s="5"/>
      <c r="BR763" s="5"/>
      <c r="BS763" s="4"/>
      <c r="BT763" s="6"/>
      <c r="BU763" s="4"/>
      <c r="BV763" s="6"/>
      <c r="BW763" s="5"/>
      <c r="BX763" s="5"/>
      <c r="BY763" s="4"/>
      <c r="BZ763" s="6"/>
      <c r="CA763" s="4"/>
      <c r="CB763" s="6"/>
      <c r="CC763" s="5"/>
      <c r="CD763" s="5"/>
      <c r="CE763" s="4"/>
      <c r="CF763" s="6"/>
      <c r="CG763" s="4"/>
      <c r="CH763" s="6"/>
      <c r="CI763" s="5"/>
      <c r="CJ763" s="5"/>
      <c r="CK763" s="4"/>
      <c r="CL763" s="6"/>
      <c r="CM763" s="4"/>
      <c r="CN763" s="6"/>
      <c r="CO763" s="5"/>
      <c r="CP763" s="5"/>
      <c r="CQ763" s="4"/>
      <c r="CR763" s="6"/>
      <c r="CS763" s="4"/>
      <c r="CT763" s="6"/>
      <c r="CU763" s="5"/>
      <c r="CV763" s="5"/>
      <c r="CW763" s="4"/>
      <c r="CX763" s="6"/>
      <c r="CY763" s="4"/>
      <c r="CZ763" s="6"/>
      <c r="DA763" s="5"/>
      <c r="DB763" s="5"/>
      <c r="DC763" s="4"/>
      <c r="DD763" s="6"/>
      <c r="DE763" s="4"/>
      <c r="DF763" s="6"/>
      <c r="DG763" s="5"/>
      <c r="DH763" s="5"/>
      <c r="DI763" s="4"/>
      <c r="DJ763" s="6"/>
      <c r="DK763" s="4"/>
      <c r="DL763" s="6"/>
      <c r="DM763" s="5"/>
      <c r="DN763" s="5"/>
      <c r="DO763" s="4"/>
      <c r="DP763" s="6"/>
      <c r="DQ763" s="4"/>
      <c r="DR763" s="6"/>
      <c r="DS763" s="5"/>
      <c r="DT763" s="5"/>
      <c r="DU763" s="4"/>
      <c r="DV763" s="6"/>
      <c r="DW763" s="4"/>
      <c r="DX763" s="6"/>
      <c r="DY763" s="5"/>
      <c r="DZ763" s="5"/>
      <c r="EA763" s="4"/>
      <c r="EB763" s="6"/>
      <c r="EC763" s="4"/>
      <c r="ED763" s="6"/>
      <c r="EE763" s="5"/>
      <c r="EF763" s="5"/>
      <c r="EG763" s="4"/>
      <c r="EH763" s="6"/>
      <c r="EI763" s="4"/>
      <c r="EJ763" s="6"/>
      <c r="EK763" s="5"/>
      <c r="EL763" s="5"/>
      <c r="EM763" s="4"/>
      <c r="EN763" s="6"/>
      <c r="EO763" s="4"/>
      <c r="EP763" s="6"/>
      <c r="EQ763" s="5"/>
      <c r="ER763" s="5"/>
      <c r="ES763" s="4"/>
      <c r="ET763" s="6"/>
      <c r="EU763" s="4"/>
      <c r="EV763" s="6"/>
      <c r="EW763" s="5"/>
      <c r="EX763" s="5"/>
      <c r="EY763" s="4"/>
      <c r="EZ763" s="6"/>
      <c r="FA763" s="4"/>
      <c r="FB763" s="6"/>
      <c r="FC763" s="5"/>
      <c r="FD763" s="5"/>
      <c r="FE763" s="4"/>
      <c r="FF763" s="6"/>
      <c r="FG763" s="4"/>
      <c r="FH763" s="6"/>
      <c r="FI763" s="5"/>
      <c r="FJ763" s="5"/>
      <c r="FK763" s="4"/>
      <c r="FL763" s="6"/>
      <c r="FM763" s="4"/>
      <c r="FN763" s="6"/>
      <c r="FO763" s="5"/>
      <c r="FP763" s="5"/>
      <c r="FQ763" s="4"/>
      <c r="FR763" s="6"/>
      <c r="FS763" s="4"/>
      <c r="FT763" s="6"/>
      <c r="FU763" s="5"/>
      <c r="FV763" s="5"/>
      <c r="FW763" s="4"/>
      <c r="FX763" s="6"/>
      <c r="FY763" s="4"/>
      <c r="FZ763" s="6"/>
      <c r="GA763" s="5"/>
      <c r="GB763" s="5"/>
      <c r="GC763" s="4"/>
      <c r="GD763" s="6"/>
      <c r="GE763" s="4"/>
      <c r="GF763" s="6"/>
      <c r="GG763" s="5"/>
      <c r="GH763" s="5"/>
      <c r="GI763" s="4"/>
      <c r="GJ763" s="6"/>
      <c r="GK763" s="4"/>
      <c r="GL763" s="6"/>
      <c r="GM763" s="5"/>
      <c r="GN763" s="5"/>
      <c r="GO763" s="4"/>
      <c r="GP763" s="6"/>
      <c r="GQ763" s="4"/>
      <c r="GR763" s="6"/>
      <c r="GS763" s="5"/>
      <c r="GT763" s="5"/>
      <c r="GU763" s="4"/>
      <c r="GV763" s="6"/>
      <c r="GW763" s="4"/>
      <c r="GX763" s="6"/>
      <c r="GY763" s="5"/>
      <c r="GZ763" s="5"/>
      <c r="HA763" s="4"/>
      <c r="HB763" s="6"/>
      <c r="HC763" s="4"/>
      <c r="HD763" s="6"/>
      <c r="HE763" s="5"/>
      <c r="HF763" s="5"/>
      <c r="HG763" s="4"/>
      <c r="HH763" s="6"/>
      <c r="HI763" s="4"/>
      <c r="HJ763" s="6"/>
      <c r="HK763" s="5"/>
      <c r="HL763" s="5"/>
      <c r="HM763" s="4"/>
      <c r="HN763" s="6"/>
      <c r="HO763" s="4"/>
      <c r="HP763" s="6"/>
      <c r="HQ763" s="5"/>
      <c r="HR763" s="5"/>
      <c r="HS763" s="4"/>
      <c r="HT763" s="6"/>
      <c r="HU763" s="4"/>
      <c r="HV763" s="6"/>
      <c r="HW763" s="5"/>
      <c r="HX763" s="5"/>
      <c r="HY763" s="4"/>
      <c r="HZ763" s="6"/>
      <c r="IA763" s="4"/>
      <c r="IB763" s="6"/>
      <c r="IC763" s="5"/>
      <c r="ID763" s="5"/>
      <c r="IE763" s="4"/>
      <c r="IF763" s="6"/>
      <c r="IG763" s="4"/>
      <c r="IH763" s="6"/>
      <c r="II763" s="5"/>
      <c r="IJ763" s="5"/>
      <c r="IK763" s="4"/>
      <c r="IL763" s="6"/>
      <c r="IM763" s="4"/>
      <c r="IN763" s="6"/>
      <c r="IO763" s="5"/>
      <c r="IP763" s="5"/>
      <c r="IQ763" s="4"/>
      <c r="IR763" s="6"/>
      <c r="IS763" s="4"/>
      <c r="IT763" s="6"/>
      <c r="IU763" s="5"/>
      <c r="IV763" s="5"/>
      <c r="IW763" s="4"/>
      <c r="IX763" s="6"/>
      <c r="IY763" s="4"/>
      <c r="IZ763" s="6"/>
      <c r="JA763" s="5"/>
      <c r="JB763" s="5"/>
      <c r="JC763" s="4"/>
      <c r="JD763" s="6"/>
      <c r="JE763" s="4"/>
      <c r="JF763" s="6"/>
      <c r="JG763" s="5"/>
      <c r="JH763" s="5"/>
      <c r="JI763" s="4"/>
      <c r="JJ763" s="6"/>
      <c r="JK763" s="4"/>
      <c r="JL763" s="6"/>
      <c r="JM763" s="5"/>
      <c r="JN763" s="5"/>
      <c r="JO763" s="4"/>
      <c r="JP763" s="6"/>
      <c r="JQ763" s="4"/>
      <c r="JR763" s="6"/>
      <c r="JS763" s="5"/>
      <c r="JT763" s="5"/>
      <c r="JU763" s="4"/>
      <c r="JV763" s="6"/>
      <c r="JW763" s="4"/>
      <c r="JX763" s="6"/>
      <c r="JY763" s="5"/>
      <c r="JZ763" s="5"/>
      <c r="KA763" s="4"/>
      <c r="KB763" s="6"/>
      <c r="KC763" s="4"/>
      <c r="KD763" s="6"/>
      <c r="KE763" s="5"/>
      <c r="KF763" s="5"/>
      <c r="KG763" s="4"/>
      <c r="KH763" s="6"/>
      <c r="KI763" s="4"/>
      <c r="KJ763" s="6"/>
      <c r="KK763" s="5"/>
      <c r="KL763" s="5"/>
    </row>
    <row r="764">
      <c r="A764" s="3" t="s">
        <v>85</v>
      </c>
      <c r="B764" s="3" t="s">
        <v>712</v>
      </c>
      <c r="C764" s="3" t="s">
        <v>87</v>
      </c>
      <c r="D764" s="3" t="s">
        <v>712</v>
      </c>
      <c r="E764" s="3" t="s">
        <v>967</v>
      </c>
      <c r="F764" s="3" t="s">
        <v>104</v>
      </c>
      <c r="G764" s="3" t="s">
        <v>104</v>
      </c>
      <c r="H764" s="3" t="s">
        <v>104</v>
      </c>
      <c r="I764" s="4"/>
      <c r="J764" s="4">
        <f>=ROUNDDOWN({0},0)</f>
      </c>
      <c r="K764" s="4"/>
      <c r="L764" s="5"/>
      <c r="M764" s="4"/>
      <c r="N764" s="4">
        <f>=ROUNDDOWN({0},0)</f>
      </c>
      <c r="O764" s="4"/>
      <c r="P764" s="5"/>
      <c r="Q764" s="4"/>
      <c r="R764" s="6"/>
      <c r="S764" s="4"/>
      <c r="T764" s="6"/>
      <c r="U764" s="5"/>
      <c r="V764" s="5"/>
      <c r="W764" s="4"/>
      <c r="X764" s="6"/>
      <c r="Y764" s="4"/>
      <c r="Z764" s="6"/>
      <c r="AA764" s="5"/>
      <c r="AB764" s="5"/>
      <c r="AC764" s="4"/>
      <c r="AD764" s="6"/>
      <c r="AE764" s="4"/>
      <c r="AF764" s="6"/>
      <c r="AG764" s="5"/>
      <c r="AH764" s="5"/>
      <c r="AI764" s="4"/>
      <c r="AJ764" s="6"/>
      <c r="AK764" s="4"/>
      <c r="AL764" s="6"/>
      <c r="AM764" s="5"/>
      <c r="AN764" s="5"/>
      <c r="AO764" s="4"/>
      <c r="AP764" s="6"/>
      <c r="AQ764" s="4"/>
      <c r="AR764" s="6"/>
      <c r="AS764" s="5"/>
      <c r="AT764" s="5"/>
      <c r="AU764" s="4"/>
      <c r="AV764" s="6"/>
      <c r="AW764" s="4"/>
      <c r="AX764" s="6"/>
      <c r="AY764" s="5"/>
      <c r="AZ764" s="5"/>
      <c r="BA764" s="4"/>
      <c r="BB764" s="6"/>
      <c r="BC764" s="4"/>
      <c r="BD764" s="6"/>
      <c r="BE764" s="5"/>
      <c r="BF764" s="5"/>
      <c r="BG764" s="4"/>
      <c r="BH764" s="6"/>
      <c r="BI764" s="4"/>
      <c r="BJ764" s="6"/>
      <c r="BK764" s="5"/>
      <c r="BL764" s="5"/>
      <c r="BM764" s="4"/>
      <c r="BN764" s="6"/>
      <c r="BO764" s="4"/>
      <c r="BP764" s="6"/>
      <c r="BQ764" s="5"/>
      <c r="BR764" s="5"/>
      <c r="BS764" s="4"/>
      <c r="BT764" s="6"/>
      <c r="BU764" s="4"/>
      <c r="BV764" s="6"/>
      <c r="BW764" s="5"/>
      <c r="BX764" s="5"/>
      <c r="BY764" s="4"/>
      <c r="BZ764" s="6"/>
      <c r="CA764" s="4"/>
      <c r="CB764" s="6"/>
      <c r="CC764" s="5"/>
      <c r="CD764" s="5"/>
      <c r="CE764" s="4"/>
      <c r="CF764" s="6"/>
      <c r="CG764" s="4"/>
      <c r="CH764" s="6"/>
      <c r="CI764" s="5"/>
      <c r="CJ764" s="5"/>
      <c r="CK764" s="4"/>
      <c r="CL764" s="6"/>
      <c r="CM764" s="4"/>
      <c r="CN764" s="6"/>
      <c r="CO764" s="5"/>
      <c r="CP764" s="5"/>
      <c r="CQ764" s="4"/>
      <c r="CR764" s="6"/>
      <c r="CS764" s="4"/>
      <c r="CT764" s="6"/>
      <c r="CU764" s="5"/>
      <c r="CV764" s="5"/>
      <c r="CW764" s="4"/>
      <c r="CX764" s="6"/>
      <c r="CY764" s="4"/>
      <c r="CZ764" s="6"/>
      <c r="DA764" s="5"/>
      <c r="DB764" s="5"/>
      <c r="DC764" s="4"/>
      <c r="DD764" s="6"/>
      <c r="DE764" s="4"/>
      <c r="DF764" s="6"/>
      <c r="DG764" s="5"/>
      <c r="DH764" s="5"/>
      <c r="DI764" s="4"/>
      <c r="DJ764" s="6"/>
      <c r="DK764" s="4"/>
      <c r="DL764" s="6"/>
      <c r="DM764" s="5"/>
      <c r="DN764" s="5"/>
      <c r="DO764" s="4"/>
      <c r="DP764" s="6"/>
      <c r="DQ764" s="4"/>
      <c r="DR764" s="6"/>
      <c r="DS764" s="5"/>
      <c r="DT764" s="5"/>
      <c r="DU764" s="4"/>
      <c r="DV764" s="6"/>
      <c r="DW764" s="4"/>
      <c r="DX764" s="6"/>
      <c r="DY764" s="5"/>
      <c r="DZ764" s="5"/>
      <c r="EA764" s="4"/>
      <c r="EB764" s="6"/>
      <c r="EC764" s="4"/>
      <c r="ED764" s="6"/>
      <c r="EE764" s="5"/>
      <c r="EF764" s="5"/>
      <c r="EG764" s="4"/>
      <c r="EH764" s="6"/>
      <c r="EI764" s="4"/>
      <c r="EJ764" s="6"/>
      <c r="EK764" s="5"/>
      <c r="EL764" s="5"/>
      <c r="EM764" s="4"/>
      <c r="EN764" s="6"/>
      <c r="EO764" s="4"/>
      <c r="EP764" s="6"/>
      <c r="EQ764" s="5"/>
      <c r="ER764" s="5"/>
      <c r="ES764" s="4"/>
      <c r="ET764" s="6"/>
      <c r="EU764" s="4"/>
      <c r="EV764" s="6"/>
      <c r="EW764" s="5"/>
      <c r="EX764" s="5"/>
      <c r="EY764" s="4"/>
      <c r="EZ764" s="6"/>
      <c r="FA764" s="4"/>
      <c r="FB764" s="6"/>
      <c r="FC764" s="5"/>
      <c r="FD764" s="5"/>
      <c r="FE764" s="4"/>
      <c r="FF764" s="6"/>
      <c r="FG764" s="4"/>
      <c r="FH764" s="6"/>
      <c r="FI764" s="5"/>
      <c r="FJ764" s="5"/>
      <c r="FK764" s="4"/>
      <c r="FL764" s="6"/>
      <c r="FM764" s="4"/>
      <c r="FN764" s="6"/>
      <c r="FO764" s="5"/>
      <c r="FP764" s="5"/>
      <c r="FQ764" s="4"/>
      <c r="FR764" s="6"/>
      <c r="FS764" s="4"/>
      <c r="FT764" s="6"/>
      <c r="FU764" s="5"/>
      <c r="FV764" s="5"/>
      <c r="FW764" s="4"/>
      <c r="FX764" s="6"/>
      <c r="FY764" s="4"/>
      <c r="FZ764" s="6"/>
      <c r="GA764" s="5"/>
      <c r="GB764" s="5"/>
      <c r="GC764" s="4"/>
      <c r="GD764" s="6"/>
      <c r="GE764" s="4"/>
      <c r="GF764" s="6"/>
      <c r="GG764" s="5"/>
      <c r="GH764" s="5"/>
      <c r="GI764" s="4"/>
      <c r="GJ764" s="6"/>
      <c r="GK764" s="4"/>
      <c r="GL764" s="6"/>
      <c r="GM764" s="5"/>
      <c r="GN764" s="5"/>
      <c r="GO764" s="4"/>
      <c r="GP764" s="6"/>
      <c r="GQ764" s="4"/>
      <c r="GR764" s="6"/>
      <c r="GS764" s="5"/>
      <c r="GT764" s="5"/>
      <c r="GU764" s="4"/>
      <c r="GV764" s="6"/>
      <c r="GW764" s="4"/>
      <c r="GX764" s="6"/>
      <c r="GY764" s="5"/>
      <c r="GZ764" s="5"/>
      <c r="HA764" s="4"/>
      <c r="HB764" s="6"/>
      <c r="HC764" s="4"/>
      <c r="HD764" s="6"/>
      <c r="HE764" s="5"/>
      <c r="HF764" s="5"/>
      <c r="HG764" s="4"/>
      <c r="HH764" s="6"/>
      <c r="HI764" s="4"/>
      <c r="HJ764" s="6"/>
      <c r="HK764" s="5"/>
      <c r="HL764" s="5"/>
      <c r="HM764" s="4"/>
      <c r="HN764" s="6"/>
      <c r="HO764" s="4"/>
      <c r="HP764" s="6"/>
      <c r="HQ764" s="5"/>
      <c r="HR764" s="5"/>
      <c r="HS764" s="4"/>
      <c r="HT764" s="6"/>
      <c r="HU764" s="4"/>
      <c r="HV764" s="6"/>
      <c r="HW764" s="5"/>
      <c r="HX764" s="5"/>
      <c r="HY764" s="4"/>
      <c r="HZ764" s="6"/>
      <c r="IA764" s="4"/>
      <c r="IB764" s="6"/>
      <c r="IC764" s="5"/>
      <c r="ID764" s="5"/>
      <c r="IE764" s="4"/>
      <c r="IF764" s="6"/>
      <c r="IG764" s="4"/>
      <c r="IH764" s="6"/>
      <c r="II764" s="5"/>
      <c r="IJ764" s="5"/>
      <c r="IK764" s="4"/>
      <c r="IL764" s="6"/>
      <c r="IM764" s="4"/>
      <c r="IN764" s="6"/>
      <c r="IO764" s="5"/>
      <c r="IP764" s="5"/>
      <c r="IQ764" s="4"/>
      <c r="IR764" s="6"/>
      <c r="IS764" s="4"/>
      <c r="IT764" s="6"/>
      <c r="IU764" s="5"/>
      <c r="IV764" s="5"/>
      <c r="IW764" s="4"/>
      <c r="IX764" s="6"/>
      <c r="IY764" s="4"/>
      <c r="IZ764" s="6"/>
      <c r="JA764" s="5"/>
      <c r="JB764" s="5"/>
      <c r="JC764" s="4"/>
      <c r="JD764" s="6"/>
      <c r="JE764" s="4"/>
      <c r="JF764" s="6"/>
      <c r="JG764" s="5"/>
      <c r="JH764" s="5"/>
      <c r="JI764" s="4"/>
      <c r="JJ764" s="6"/>
      <c r="JK764" s="4"/>
      <c r="JL764" s="6"/>
      <c r="JM764" s="5"/>
      <c r="JN764" s="5"/>
      <c r="JO764" s="4"/>
      <c r="JP764" s="6"/>
      <c r="JQ764" s="4"/>
      <c r="JR764" s="6"/>
      <c r="JS764" s="5"/>
      <c r="JT764" s="5"/>
      <c r="JU764" s="4"/>
      <c r="JV764" s="6"/>
      <c r="JW764" s="4"/>
      <c r="JX764" s="6"/>
      <c r="JY764" s="5"/>
      <c r="JZ764" s="5"/>
      <c r="KA764" s="4"/>
      <c r="KB764" s="6"/>
      <c r="KC764" s="4"/>
      <c r="KD764" s="6"/>
      <c r="KE764" s="5"/>
      <c r="KF764" s="5"/>
      <c r="KG764" s="4"/>
      <c r="KH764" s="6"/>
      <c r="KI764" s="4"/>
      <c r="KJ764" s="6"/>
      <c r="KK764" s="5"/>
      <c r="KL764" s="5"/>
    </row>
    <row r="765">
      <c r="A765" s="3" t="s">
        <v>85</v>
      </c>
      <c r="B765" s="3" t="s">
        <v>712</v>
      </c>
      <c r="C765" s="3" t="s">
        <v>87</v>
      </c>
      <c r="D765" s="3" t="s">
        <v>712</v>
      </c>
      <c r="E765" s="3" t="s">
        <v>968</v>
      </c>
      <c r="F765" s="3" t="s">
        <v>104</v>
      </c>
      <c r="G765" s="3" t="s">
        <v>104</v>
      </c>
      <c r="H765" s="3" t="s">
        <v>104</v>
      </c>
      <c r="I765" s="4"/>
      <c r="J765" s="4">
        <f>=ROUNDDOWN({0},0)</f>
      </c>
      <c r="K765" s="4"/>
      <c r="L765" s="5"/>
      <c r="M765" s="4"/>
      <c r="N765" s="4">
        <f>=ROUNDDOWN({0},0)</f>
      </c>
      <c r="O765" s="4"/>
      <c r="P765" s="5"/>
      <c r="Q765" s="4"/>
      <c r="R765" s="6"/>
      <c r="S765" s="4"/>
      <c r="T765" s="6"/>
      <c r="U765" s="5"/>
      <c r="V765" s="5"/>
      <c r="W765" s="4"/>
      <c r="X765" s="6"/>
      <c r="Y765" s="4"/>
      <c r="Z765" s="6"/>
      <c r="AA765" s="5"/>
      <c r="AB765" s="5"/>
      <c r="AC765" s="4"/>
      <c r="AD765" s="6"/>
      <c r="AE765" s="4"/>
      <c r="AF765" s="6"/>
      <c r="AG765" s="5"/>
      <c r="AH765" s="5"/>
      <c r="AI765" s="4"/>
      <c r="AJ765" s="6"/>
      <c r="AK765" s="4"/>
      <c r="AL765" s="6"/>
      <c r="AM765" s="5"/>
      <c r="AN765" s="5"/>
      <c r="AO765" s="4"/>
      <c r="AP765" s="6"/>
      <c r="AQ765" s="4"/>
      <c r="AR765" s="6"/>
      <c r="AS765" s="5"/>
      <c r="AT765" s="5"/>
      <c r="AU765" s="4"/>
      <c r="AV765" s="6"/>
      <c r="AW765" s="4"/>
      <c r="AX765" s="6"/>
      <c r="AY765" s="5"/>
      <c r="AZ765" s="5"/>
      <c r="BA765" s="4"/>
      <c r="BB765" s="6"/>
      <c r="BC765" s="4"/>
      <c r="BD765" s="6"/>
      <c r="BE765" s="5"/>
      <c r="BF765" s="5"/>
      <c r="BG765" s="4"/>
      <c r="BH765" s="6"/>
      <c r="BI765" s="4"/>
      <c r="BJ765" s="6"/>
      <c r="BK765" s="5"/>
      <c r="BL765" s="5"/>
      <c r="BM765" s="4"/>
      <c r="BN765" s="6"/>
      <c r="BO765" s="4"/>
      <c r="BP765" s="6"/>
      <c r="BQ765" s="5"/>
      <c r="BR765" s="5"/>
      <c r="BS765" s="4"/>
      <c r="BT765" s="6"/>
      <c r="BU765" s="4"/>
      <c r="BV765" s="6"/>
      <c r="BW765" s="5"/>
      <c r="BX765" s="5"/>
      <c r="BY765" s="4"/>
      <c r="BZ765" s="6"/>
      <c r="CA765" s="4"/>
      <c r="CB765" s="6"/>
      <c r="CC765" s="5"/>
      <c r="CD765" s="5"/>
      <c r="CE765" s="4"/>
      <c r="CF765" s="6"/>
      <c r="CG765" s="4"/>
      <c r="CH765" s="6"/>
      <c r="CI765" s="5"/>
      <c r="CJ765" s="5"/>
      <c r="CK765" s="4"/>
      <c r="CL765" s="6"/>
      <c r="CM765" s="4"/>
      <c r="CN765" s="6"/>
      <c r="CO765" s="5"/>
      <c r="CP765" s="5"/>
      <c r="CQ765" s="4"/>
      <c r="CR765" s="6"/>
      <c r="CS765" s="4"/>
      <c r="CT765" s="6"/>
      <c r="CU765" s="5"/>
      <c r="CV765" s="5"/>
      <c r="CW765" s="4"/>
      <c r="CX765" s="6"/>
      <c r="CY765" s="4"/>
      <c r="CZ765" s="6"/>
      <c r="DA765" s="5"/>
      <c r="DB765" s="5"/>
      <c r="DC765" s="4"/>
      <c r="DD765" s="6"/>
      <c r="DE765" s="4"/>
      <c r="DF765" s="6"/>
      <c r="DG765" s="5"/>
      <c r="DH765" s="5"/>
      <c r="DI765" s="4"/>
      <c r="DJ765" s="6"/>
      <c r="DK765" s="4"/>
      <c r="DL765" s="6"/>
      <c r="DM765" s="5"/>
      <c r="DN765" s="5"/>
      <c r="DO765" s="4"/>
      <c r="DP765" s="6"/>
      <c r="DQ765" s="4"/>
      <c r="DR765" s="6"/>
      <c r="DS765" s="5"/>
      <c r="DT765" s="5"/>
      <c r="DU765" s="4"/>
      <c r="DV765" s="6"/>
      <c r="DW765" s="4"/>
      <c r="DX765" s="6"/>
      <c r="DY765" s="5"/>
      <c r="DZ765" s="5"/>
      <c r="EA765" s="4"/>
      <c r="EB765" s="6"/>
      <c r="EC765" s="4"/>
      <c r="ED765" s="6"/>
      <c r="EE765" s="5"/>
      <c r="EF765" s="5"/>
      <c r="EG765" s="4"/>
      <c r="EH765" s="6"/>
      <c r="EI765" s="4"/>
      <c r="EJ765" s="6"/>
      <c r="EK765" s="5"/>
      <c r="EL765" s="5"/>
      <c r="EM765" s="4"/>
      <c r="EN765" s="6"/>
      <c r="EO765" s="4"/>
      <c r="EP765" s="6"/>
      <c r="EQ765" s="5"/>
      <c r="ER765" s="5"/>
      <c r="ES765" s="4"/>
      <c r="ET765" s="6"/>
      <c r="EU765" s="4"/>
      <c r="EV765" s="6"/>
      <c r="EW765" s="5"/>
      <c r="EX765" s="5"/>
      <c r="EY765" s="4"/>
      <c r="EZ765" s="6"/>
      <c r="FA765" s="4"/>
      <c r="FB765" s="6"/>
      <c r="FC765" s="5"/>
      <c r="FD765" s="5"/>
      <c r="FE765" s="4"/>
      <c r="FF765" s="6"/>
      <c r="FG765" s="4"/>
      <c r="FH765" s="6"/>
      <c r="FI765" s="5"/>
      <c r="FJ765" s="5"/>
      <c r="FK765" s="4"/>
      <c r="FL765" s="6"/>
      <c r="FM765" s="4"/>
      <c r="FN765" s="6"/>
      <c r="FO765" s="5"/>
      <c r="FP765" s="5"/>
      <c r="FQ765" s="4"/>
      <c r="FR765" s="6"/>
      <c r="FS765" s="4"/>
      <c r="FT765" s="6"/>
      <c r="FU765" s="5"/>
      <c r="FV765" s="5"/>
      <c r="FW765" s="4"/>
      <c r="FX765" s="6"/>
      <c r="FY765" s="4"/>
      <c r="FZ765" s="6"/>
      <c r="GA765" s="5"/>
      <c r="GB765" s="5"/>
      <c r="GC765" s="4"/>
      <c r="GD765" s="6"/>
      <c r="GE765" s="4"/>
      <c r="GF765" s="6"/>
      <c r="GG765" s="5"/>
      <c r="GH765" s="5"/>
      <c r="GI765" s="4"/>
      <c r="GJ765" s="6"/>
      <c r="GK765" s="4"/>
      <c r="GL765" s="6"/>
      <c r="GM765" s="5"/>
      <c r="GN765" s="5"/>
      <c r="GO765" s="4"/>
      <c r="GP765" s="6"/>
      <c r="GQ765" s="4"/>
      <c r="GR765" s="6"/>
      <c r="GS765" s="5"/>
      <c r="GT765" s="5"/>
      <c r="GU765" s="4"/>
      <c r="GV765" s="6"/>
      <c r="GW765" s="4"/>
      <c r="GX765" s="6"/>
      <c r="GY765" s="5"/>
      <c r="GZ765" s="5"/>
      <c r="HA765" s="4"/>
      <c r="HB765" s="6"/>
      <c r="HC765" s="4"/>
      <c r="HD765" s="6"/>
      <c r="HE765" s="5"/>
      <c r="HF765" s="5"/>
      <c r="HG765" s="4"/>
      <c r="HH765" s="6"/>
      <c r="HI765" s="4"/>
      <c r="HJ765" s="6"/>
      <c r="HK765" s="5"/>
      <c r="HL765" s="5"/>
      <c r="HM765" s="4"/>
      <c r="HN765" s="6"/>
      <c r="HO765" s="4"/>
      <c r="HP765" s="6"/>
      <c r="HQ765" s="5"/>
      <c r="HR765" s="5"/>
      <c r="HS765" s="4"/>
      <c r="HT765" s="6"/>
      <c r="HU765" s="4"/>
      <c r="HV765" s="6"/>
      <c r="HW765" s="5"/>
      <c r="HX765" s="5"/>
      <c r="HY765" s="4"/>
      <c r="HZ765" s="6"/>
      <c r="IA765" s="4"/>
      <c r="IB765" s="6"/>
      <c r="IC765" s="5"/>
      <c r="ID765" s="5"/>
      <c r="IE765" s="4"/>
      <c r="IF765" s="6"/>
      <c r="IG765" s="4"/>
      <c r="IH765" s="6"/>
      <c r="II765" s="5"/>
      <c r="IJ765" s="5"/>
      <c r="IK765" s="4"/>
      <c r="IL765" s="6"/>
      <c r="IM765" s="4"/>
      <c r="IN765" s="6"/>
      <c r="IO765" s="5"/>
      <c r="IP765" s="5"/>
      <c r="IQ765" s="4"/>
      <c r="IR765" s="6"/>
      <c r="IS765" s="4"/>
      <c r="IT765" s="6"/>
      <c r="IU765" s="5"/>
      <c r="IV765" s="5"/>
      <c r="IW765" s="4"/>
      <c r="IX765" s="6"/>
      <c r="IY765" s="4"/>
      <c r="IZ765" s="6"/>
      <c r="JA765" s="5"/>
      <c r="JB765" s="5"/>
      <c r="JC765" s="4"/>
      <c r="JD765" s="6"/>
      <c r="JE765" s="4"/>
      <c r="JF765" s="6"/>
      <c r="JG765" s="5"/>
      <c r="JH765" s="5"/>
      <c r="JI765" s="4"/>
      <c r="JJ765" s="6"/>
      <c r="JK765" s="4"/>
      <c r="JL765" s="6"/>
      <c r="JM765" s="5"/>
      <c r="JN765" s="5"/>
      <c r="JO765" s="4"/>
      <c r="JP765" s="6"/>
      <c r="JQ765" s="4"/>
      <c r="JR765" s="6"/>
      <c r="JS765" s="5"/>
      <c r="JT765" s="5"/>
      <c r="JU765" s="4"/>
      <c r="JV765" s="6"/>
      <c r="JW765" s="4"/>
      <c r="JX765" s="6"/>
      <c r="JY765" s="5"/>
      <c r="JZ765" s="5"/>
      <c r="KA765" s="4"/>
      <c r="KB765" s="6"/>
      <c r="KC765" s="4"/>
      <c r="KD765" s="6"/>
      <c r="KE765" s="5"/>
      <c r="KF765" s="5"/>
      <c r="KG765" s="4"/>
      <c r="KH765" s="6"/>
      <c r="KI765" s="4"/>
      <c r="KJ765" s="6"/>
      <c r="KK765" s="5"/>
      <c r="KL765" s="5"/>
    </row>
    <row r="766">
      <c r="A766" s="3" t="s">
        <v>85</v>
      </c>
      <c r="B766" s="3" t="s">
        <v>712</v>
      </c>
      <c r="C766" s="3" t="s">
        <v>87</v>
      </c>
      <c r="D766" s="3" t="s">
        <v>712</v>
      </c>
      <c r="E766" s="3" t="s">
        <v>109</v>
      </c>
      <c r="F766" s="3" t="s">
        <v>104</v>
      </c>
      <c r="G766" s="3" t="s">
        <v>104</v>
      </c>
      <c r="H766" s="3" t="s">
        <v>104</v>
      </c>
      <c r="I766" s="4"/>
      <c r="J766" s="4">
        <f>=ROUNDDOWN({0},0)</f>
      </c>
      <c r="K766" s="4"/>
      <c r="L766" s="5"/>
      <c r="M766" s="4"/>
      <c r="N766" s="4">
        <f>=ROUNDDOWN({0},0)</f>
      </c>
      <c r="O766" s="4"/>
      <c r="P766" s="5"/>
      <c r="Q766" s="4"/>
      <c r="R766" s="6"/>
      <c r="S766" s="4"/>
      <c r="T766" s="6"/>
      <c r="U766" s="5"/>
      <c r="V766" s="5"/>
      <c r="W766" s="4"/>
      <c r="X766" s="6"/>
      <c r="Y766" s="4"/>
      <c r="Z766" s="6"/>
      <c r="AA766" s="5"/>
      <c r="AB766" s="5"/>
      <c r="AC766" s="4"/>
      <c r="AD766" s="6"/>
      <c r="AE766" s="4"/>
      <c r="AF766" s="6"/>
      <c r="AG766" s="5"/>
      <c r="AH766" s="5"/>
      <c r="AI766" s="4"/>
      <c r="AJ766" s="6"/>
      <c r="AK766" s="4"/>
      <c r="AL766" s="6"/>
      <c r="AM766" s="5"/>
      <c r="AN766" s="5"/>
      <c r="AO766" s="4"/>
      <c r="AP766" s="6"/>
      <c r="AQ766" s="4"/>
      <c r="AR766" s="6"/>
      <c r="AS766" s="5"/>
      <c r="AT766" s="5"/>
      <c r="AU766" s="4"/>
      <c r="AV766" s="6"/>
      <c r="AW766" s="4"/>
      <c r="AX766" s="6"/>
      <c r="AY766" s="5"/>
      <c r="AZ766" s="5"/>
      <c r="BA766" s="4"/>
      <c r="BB766" s="6"/>
      <c r="BC766" s="4"/>
      <c r="BD766" s="6"/>
      <c r="BE766" s="5"/>
      <c r="BF766" s="5"/>
      <c r="BG766" s="4"/>
      <c r="BH766" s="6"/>
      <c r="BI766" s="4"/>
      <c r="BJ766" s="6"/>
      <c r="BK766" s="5"/>
      <c r="BL766" s="5"/>
      <c r="BM766" s="4"/>
      <c r="BN766" s="6"/>
      <c r="BO766" s="4"/>
      <c r="BP766" s="6"/>
      <c r="BQ766" s="5"/>
      <c r="BR766" s="5"/>
      <c r="BS766" s="4"/>
      <c r="BT766" s="6"/>
      <c r="BU766" s="4"/>
      <c r="BV766" s="6"/>
      <c r="BW766" s="5"/>
      <c r="BX766" s="5"/>
      <c r="BY766" s="4"/>
      <c r="BZ766" s="6"/>
      <c r="CA766" s="4"/>
      <c r="CB766" s="6"/>
      <c r="CC766" s="5"/>
      <c r="CD766" s="5"/>
      <c r="CE766" s="4"/>
      <c r="CF766" s="6"/>
      <c r="CG766" s="4"/>
      <c r="CH766" s="6"/>
      <c r="CI766" s="5"/>
      <c r="CJ766" s="5"/>
      <c r="CK766" s="4"/>
      <c r="CL766" s="6"/>
      <c r="CM766" s="4"/>
      <c r="CN766" s="6"/>
      <c r="CO766" s="5"/>
      <c r="CP766" s="5"/>
      <c r="CQ766" s="4"/>
      <c r="CR766" s="6"/>
      <c r="CS766" s="4"/>
      <c r="CT766" s="6"/>
      <c r="CU766" s="5"/>
      <c r="CV766" s="5"/>
      <c r="CW766" s="4"/>
      <c r="CX766" s="6"/>
      <c r="CY766" s="4"/>
      <c r="CZ766" s="6"/>
      <c r="DA766" s="5"/>
      <c r="DB766" s="5"/>
      <c r="DC766" s="4"/>
      <c r="DD766" s="6"/>
      <c r="DE766" s="4"/>
      <c r="DF766" s="6"/>
      <c r="DG766" s="5"/>
      <c r="DH766" s="5"/>
      <c r="DI766" s="4"/>
      <c r="DJ766" s="6"/>
      <c r="DK766" s="4"/>
      <c r="DL766" s="6"/>
      <c r="DM766" s="5"/>
      <c r="DN766" s="5"/>
      <c r="DO766" s="4"/>
      <c r="DP766" s="6"/>
      <c r="DQ766" s="4"/>
      <c r="DR766" s="6"/>
      <c r="DS766" s="5"/>
      <c r="DT766" s="5"/>
      <c r="DU766" s="4"/>
      <c r="DV766" s="6"/>
      <c r="DW766" s="4"/>
      <c r="DX766" s="6"/>
      <c r="DY766" s="5"/>
      <c r="DZ766" s="5"/>
      <c r="EA766" s="4"/>
      <c r="EB766" s="6"/>
      <c r="EC766" s="4"/>
      <c r="ED766" s="6"/>
      <c r="EE766" s="5"/>
      <c r="EF766" s="5"/>
      <c r="EG766" s="4"/>
      <c r="EH766" s="6"/>
      <c r="EI766" s="4"/>
      <c r="EJ766" s="6"/>
      <c r="EK766" s="5"/>
      <c r="EL766" s="5"/>
      <c r="EM766" s="4"/>
      <c r="EN766" s="6"/>
      <c r="EO766" s="4"/>
      <c r="EP766" s="6"/>
      <c r="EQ766" s="5"/>
      <c r="ER766" s="5"/>
      <c r="ES766" s="4"/>
      <c r="ET766" s="6"/>
      <c r="EU766" s="4"/>
      <c r="EV766" s="6"/>
      <c r="EW766" s="5"/>
      <c r="EX766" s="5"/>
      <c r="EY766" s="4"/>
      <c r="EZ766" s="6"/>
      <c r="FA766" s="4"/>
      <c r="FB766" s="6"/>
      <c r="FC766" s="5"/>
      <c r="FD766" s="5"/>
      <c r="FE766" s="4"/>
      <c r="FF766" s="6"/>
      <c r="FG766" s="4"/>
      <c r="FH766" s="6"/>
      <c r="FI766" s="5"/>
      <c r="FJ766" s="5"/>
      <c r="FK766" s="4"/>
      <c r="FL766" s="6"/>
      <c r="FM766" s="4"/>
      <c r="FN766" s="6"/>
      <c r="FO766" s="5"/>
      <c r="FP766" s="5"/>
      <c r="FQ766" s="4"/>
      <c r="FR766" s="6"/>
      <c r="FS766" s="4"/>
      <c r="FT766" s="6"/>
      <c r="FU766" s="5"/>
      <c r="FV766" s="5"/>
      <c r="FW766" s="4"/>
      <c r="FX766" s="6"/>
      <c r="FY766" s="4"/>
      <c r="FZ766" s="6"/>
      <c r="GA766" s="5"/>
      <c r="GB766" s="5"/>
      <c r="GC766" s="4"/>
      <c r="GD766" s="6"/>
      <c r="GE766" s="4"/>
      <c r="GF766" s="6"/>
      <c r="GG766" s="5"/>
      <c r="GH766" s="5"/>
      <c r="GI766" s="4"/>
      <c r="GJ766" s="6"/>
      <c r="GK766" s="4"/>
      <c r="GL766" s="6"/>
      <c r="GM766" s="5"/>
      <c r="GN766" s="5"/>
      <c r="GO766" s="4"/>
      <c r="GP766" s="6"/>
      <c r="GQ766" s="4"/>
      <c r="GR766" s="6"/>
      <c r="GS766" s="5"/>
      <c r="GT766" s="5"/>
      <c r="GU766" s="4"/>
      <c r="GV766" s="6"/>
      <c r="GW766" s="4"/>
      <c r="GX766" s="6"/>
      <c r="GY766" s="5"/>
      <c r="GZ766" s="5"/>
      <c r="HA766" s="4"/>
      <c r="HB766" s="6"/>
      <c r="HC766" s="4"/>
      <c r="HD766" s="6"/>
      <c r="HE766" s="5"/>
      <c r="HF766" s="5"/>
      <c r="HG766" s="4"/>
      <c r="HH766" s="6"/>
      <c r="HI766" s="4"/>
      <c r="HJ766" s="6"/>
      <c r="HK766" s="5"/>
      <c r="HL766" s="5"/>
      <c r="HM766" s="4"/>
      <c r="HN766" s="6"/>
      <c r="HO766" s="4"/>
      <c r="HP766" s="6"/>
      <c r="HQ766" s="5"/>
      <c r="HR766" s="5"/>
      <c r="HS766" s="4"/>
      <c r="HT766" s="6"/>
      <c r="HU766" s="4"/>
      <c r="HV766" s="6"/>
      <c r="HW766" s="5"/>
      <c r="HX766" s="5"/>
      <c r="HY766" s="4"/>
      <c r="HZ766" s="6"/>
      <c r="IA766" s="4"/>
      <c r="IB766" s="6"/>
      <c r="IC766" s="5"/>
      <c r="ID766" s="5"/>
      <c r="IE766" s="4"/>
      <c r="IF766" s="6"/>
      <c r="IG766" s="4"/>
      <c r="IH766" s="6"/>
      <c r="II766" s="5"/>
      <c r="IJ766" s="5"/>
      <c r="IK766" s="4"/>
      <c r="IL766" s="6"/>
      <c r="IM766" s="4"/>
      <c r="IN766" s="6"/>
      <c r="IO766" s="5"/>
      <c r="IP766" s="5"/>
      <c r="IQ766" s="4"/>
      <c r="IR766" s="6"/>
      <c r="IS766" s="4"/>
      <c r="IT766" s="6"/>
      <c r="IU766" s="5"/>
      <c r="IV766" s="5"/>
      <c r="IW766" s="4"/>
      <c r="IX766" s="6"/>
      <c r="IY766" s="4"/>
      <c r="IZ766" s="6"/>
      <c r="JA766" s="5"/>
      <c r="JB766" s="5"/>
      <c r="JC766" s="4"/>
      <c r="JD766" s="6"/>
      <c r="JE766" s="4"/>
      <c r="JF766" s="6"/>
      <c r="JG766" s="5"/>
      <c r="JH766" s="5"/>
      <c r="JI766" s="4"/>
      <c r="JJ766" s="6"/>
      <c r="JK766" s="4"/>
      <c r="JL766" s="6"/>
      <c r="JM766" s="5"/>
      <c r="JN766" s="5"/>
      <c r="JO766" s="4"/>
      <c r="JP766" s="6"/>
      <c r="JQ766" s="4"/>
      <c r="JR766" s="6"/>
      <c r="JS766" s="5"/>
      <c r="JT766" s="5"/>
      <c r="JU766" s="4"/>
      <c r="JV766" s="6"/>
      <c r="JW766" s="4"/>
      <c r="JX766" s="6"/>
      <c r="JY766" s="5"/>
      <c r="JZ766" s="5"/>
      <c r="KA766" s="4"/>
      <c r="KB766" s="6"/>
      <c r="KC766" s="4"/>
      <c r="KD766" s="6"/>
      <c r="KE766" s="5"/>
      <c r="KF766" s="5"/>
      <c r="KG766" s="4"/>
      <c r="KH766" s="6"/>
      <c r="KI766" s="4"/>
      <c r="KJ766" s="6"/>
      <c r="KK766" s="5"/>
      <c r="KL766" s="5"/>
    </row>
    <row r="767">
      <c r="A767" s="3" t="s">
        <v>85</v>
      </c>
      <c r="B767" s="3" t="s">
        <v>712</v>
      </c>
      <c r="C767" s="3" t="s">
        <v>87</v>
      </c>
      <c r="D767" s="3" t="s">
        <v>712</v>
      </c>
      <c r="E767" s="3" t="s">
        <v>169</v>
      </c>
      <c r="F767" s="3" t="s">
        <v>104</v>
      </c>
      <c r="G767" s="3" t="s">
        <v>104</v>
      </c>
      <c r="H767" s="3" t="s">
        <v>104</v>
      </c>
      <c r="I767" s="4"/>
      <c r="J767" s="4">
        <f>=ROUNDDOWN({0},0)</f>
      </c>
      <c r="K767" s="4"/>
      <c r="L767" s="5"/>
      <c r="M767" s="4"/>
      <c r="N767" s="4">
        <f>=ROUNDDOWN({0},0)</f>
      </c>
      <c r="O767" s="4"/>
      <c r="P767" s="5"/>
      <c r="Q767" s="4"/>
      <c r="R767" s="6"/>
      <c r="S767" s="4"/>
      <c r="T767" s="6"/>
      <c r="U767" s="5"/>
      <c r="V767" s="5"/>
      <c r="W767" s="4"/>
      <c r="X767" s="6"/>
      <c r="Y767" s="4"/>
      <c r="Z767" s="6"/>
      <c r="AA767" s="5"/>
      <c r="AB767" s="5"/>
      <c r="AC767" s="4"/>
      <c r="AD767" s="6"/>
      <c r="AE767" s="4"/>
      <c r="AF767" s="6"/>
      <c r="AG767" s="5"/>
      <c r="AH767" s="5"/>
      <c r="AI767" s="4"/>
      <c r="AJ767" s="6"/>
      <c r="AK767" s="4"/>
      <c r="AL767" s="6"/>
      <c r="AM767" s="5"/>
      <c r="AN767" s="5"/>
      <c r="AO767" s="4"/>
      <c r="AP767" s="6"/>
      <c r="AQ767" s="4"/>
      <c r="AR767" s="6"/>
      <c r="AS767" s="5"/>
      <c r="AT767" s="5"/>
      <c r="AU767" s="4"/>
      <c r="AV767" s="6"/>
      <c r="AW767" s="4"/>
      <c r="AX767" s="6"/>
      <c r="AY767" s="5"/>
      <c r="AZ767" s="5"/>
      <c r="BA767" s="4"/>
      <c r="BB767" s="6"/>
      <c r="BC767" s="4"/>
      <c r="BD767" s="6"/>
      <c r="BE767" s="5"/>
      <c r="BF767" s="5"/>
      <c r="BG767" s="4"/>
      <c r="BH767" s="6"/>
      <c r="BI767" s="4"/>
      <c r="BJ767" s="6"/>
      <c r="BK767" s="5"/>
      <c r="BL767" s="5"/>
      <c r="BM767" s="4"/>
      <c r="BN767" s="6"/>
      <c r="BO767" s="4"/>
      <c r="BP767" s="6"/>
      <c r="BQ767" s="5"/>
      <c r="BR767" s="5"/>
      <c r="BS767" s="4"/>
      <c r="BT767" s="6"/>
      <c r="BU767" s="4"/>
      <c r="BV767" s="6"/>
      <c r="BW767" s="5"/>
      <c r="BX767" s="5"/>
      <c r="BY767" s="4"/>
      <c r="BZ767" s="6"/>
      <c r="CA767" s="4"/>
      <c r="CB767" s="6"/>
      <c r="CC767" s="5"/>
      <c r="CD767" s="5"/>
      <c r="CE767" s="4"/>
      <c r="CF767" s="6"/>
      <c r="CG767" s="4"/>
      <c r="CH767" s="6"/>
      <c r="CI767" s="5"/>
      <c r="CJ767" s="5"/>
      <c r="CK767" s="4"/>
      <c r="CL767" s="6"/>
      <c r="CM767" s="4"/>
      <c r="CN767" s="6"/>
      <c r="CO767" s="5"/>
      <c r="CP767" s="5"/>
      <c r="CQ767" s="4"/>
      <c r="CR767" s="6"/>
      <c r="CS767" s="4"/>
      <c r="CT767" s="6"/>
      <c r="CU767" s="5"/>
      <c r="CV767" s="5"/>
      <c r="CW767" s="4"/>
      <c r="CX767" s="6"/>
      <c r="CY767" s="4"/>
      <c r="CZ767" s="6"/>
      <c r="DA767" s="5"/>
      <c r="DB767" s="5"/>
      <c r="DC767" s="4"/>
      <c r="DD767" s="6"/>
      <c r="DE767" s="4"/>
      <c r="DF767" s="6"/>
      <c r="DG767" s="5"/>
      <c r="DH767" s="5"/>
      <c r="DI767" s="4"/>
      <c r="DJ767" s="6"/>
      <c r="DK767" s="4"/>
      <c r="DL767" s="6"/>
      <c r="DM767" s="5"/>
      <c r="DN767" s="5"/>
      <c r="DO767" s="4"/>
      <c r="DP767" s="6"/>
      <c r="DQ767" s="4"/>
      <c r="DR767" s="6"/>
      <c r="DS767" s="5"/>
      <c r="DT767" s="5"/>
      <c r="DU767" s="4"/>
      <c r="DV767" s="6"/>
      <c r="DW767" s="4"/>
      <c r="DX767" s="6"/>
      <c r="DY767" s="5"/>
      <c r="DZ767" s="5"/>
      <c r="EA767" s="4"/>
      <c r="EB767" s="6"/>
      <c r="EC767" s="4"/>
      <c r="ED767" s="6"/>
      <c r="EE767" s="5"/>
      <c r="EF767" s="5"/>
      <c r="EG767" s="4"/>
      <c r="EH767" s="6"/>
      <c r="EI767" s="4"/>
      <c r="EJ767" s="6"/>
      <c r="EK767" s="5"/>
      <c r="EL767" s="5"/>
      <c r="EM767" s="4"/>
      <c r="EN767" s="6"/>
      <c r="EO767" s="4"/>
      <c r="EP767" s="6"/>
      <c r="EQ767" s="5"/>
      <c r="ER767" s="5"/>
      <c r="ES767" s="4"/>
      <c r="ET767" s="6"/>
      <c r="EU767" s="4"/>
      <c r="EV767" s="6"/>
      <c r="EW767" s="5"/>
      <c r="EX767" s="5"/>
      <c r="EY767" s="4"/>
      <c r="EZ767" s="6"/>
      <c r="FA767" s="4"/>
      <c r="FB767" s="6"/>
      <c r="FC767" s="5"/>
      <c r="FD767" s="5"/>
      <c r="FE767" s="4"/>
      <c r="FF767" s="6"/>
      <c r="FG767" s="4"/>
      <c r="FH767" s="6"/>
      <c r="FI767" s="5"/>
      <c r="FJ767" s="5"/>
      <c r="FK767" s="4"/>
      <c r="FL767" s="6"/>
      <c r="FM767" s="4"/>
      <c r="FN767" s="6"/>
      <c r="FO767" s="5"/>
      <c r="FP767" s="5"/>
      <c r="FQ767" s="4"/>
      <c r="FR767" s="6"/>
      <c r="FS767" s="4"/>
      <c r="FT767" s="6"/>
      <c r="FU767" s="5"/>
      <c r="FV767" s="5"/>
      <c r="FW767" s="4"/>
      <c r="FX767" s="6"/>
      <c r="FY767" s="4"/>
      <c r="FZ767" s="6"/>
      <c r="GA767" s="5"/>
      <c r="GB767" s="5"/>
      <c r="GC767" s="4"/>
      <c r="GD767" s="6"/>
      <c r="GE767" s="4"/>
      <c r="GF767" s="6"/>
      <c r="GG767" s="5"/>
      <c r="GH767" s="5"/>
      <c r="GI767" s="4"/>
      <c r="GJ767" s="6"/>
      <c r="GK767" s="4"/>
      <c r="GL767" s="6"/>
      <c r="GM767" s="5"/>
      <c r="GN767" s="5"/>
      <c r="GO767" s="4"/>
      <c r="GP767" s="6"/>
      <c r="GQ767" s="4"/>
      <c r="GR767" s="6"/>
      <c r="GS767" s="5"/>
      <c r="GT767" s="5"/>
      <c r="GU767" s="4"/>
      <c r="GV767" s="6"/>
      <c r="GW767" s="4"/>
      <c r="GX767" s="6"/>
      <c r="GY767" s="5"/>
      <c r="GZ767" s="5"/>
      <c r="HA767" s="4"/>
      <c r="HB767" s="6"/>
      <c r="HC767" s="4"/>
      <c r="HD767" s="6"/>
      <c r="HE767" s="5"/>
      <c r="HF767" s="5"/>
      <c r="HG767" s="4"/>
      <c r="HH767" s="6"/>
      <c r="HI767" s="4"/>
      <c r="HJ767" s="6"/>
      <c r="HK767" s="5"/>
      <c r="HL767" s="5"/>
      <c r="HM767" s="4"/>
      <c r="HN767" s="6"/>
      <c r="HO767" s="4"/>
      <c r="HP767" s="6"/>
      <c r="HQ767" s="5"/>
      <c r="HR767" s="5"/>
      <c r="HS767" s="4"/>
      <c r="HT767" s="6"/>
      <c r="HU767" s="4"/>
      <c r="HV767" s="6"/>
      <c r="HW767" s="5"/>
      <c r="HX767" s="5"/>
      <c r="HY767" s="4"/>
      <c r="HZ767" s="6"/>
      <c r="IA767" s="4"/>
      <c r="IB767" s="6"/>
      <c r="IC767" s="5"/>
      <c r="ID767" s="5"/>
      <c r="IE767" s="4"/>
      <c r="IF767" s="6"/>
      <c r="IG767" s="4"/>
      <c r="IH767" s="6"/>
      <c r="II767" s="5"/>
      <c r="IJ767" s="5"/>
      <c r="IK767" s="4"/>
      <c r="IL767" s="6"/>
      <c r="IM767" s="4"/>
      <c r="IN767" s="6"/>
      <c r="IO767" s="5"/>
      <c r="IP767" s="5"/>
      <c r="IQ767" s="4"/>
      <c r="IR767" s="6"/>
      <c r="IS767" s="4"/>
      <c r="IT767" s="6"/>
      <c r="IU767" s="5"/>
      <c r="IV767" s="5"/>
      <c r="IW767" s="4"/>
      <c r="IX767" s="6"/>
      <c r="IY767" s="4"/>
      <c r="IZ767" s="6"/>
      <c r="JA767" s="5"/>
      <c r="JB767" s="5"/>
      <c r="JC767" s="4"/>
      <c r="JD767" s="6"/>
      <c r="JE767" s="4"/>
      <c r="JF767" s="6"/>
      <c r="JG767" s="5"/>
      <c r="JH767" s="5"/>
      <c r="JI767" s="4"/>
      <c r="JJ767" s="6"/>
      <c r="JK767" s="4"/>
      <c r="JL767" s="6"/>
      <c r="JM767" s="5"/>
      <c r="JN767" s="5"/>
      <c r="JO767" s="4"/>
      <c r="JP767" s="6"/>
      <c r="JQ767" s="4"/>
      <c r="JR767" s="6"/>
      <c r="JS767" s="5"/>
      <c r="JT767" s="5"/>
      <c r="JU767" s="4"/>
      <c r="JV767" s="6"/>
      <c r="JW767" s="4"/>
      <c r="JX767" s="6"/>
      <c r="JY767" s="5"/>
      <c r="JZ767" s="5"/>
      <c r="KA767" s="4"/>
      <c r="KB767" s="6"/>
      <c r="KC767" s="4"/>
      <c r="KD767" s="6"/>
      <c r="KE767" s="5"/>
      <c r="KF767" s="5"/>
      <c r="KG767" s="4"/>
      <c r="KH767" s="6"/>
      <c r="KI767" s="4"/>
      <c r="KJ767" s="6"/>
      <c r="KK767" s="5"/>
      <c r="KL767" s="5"/>
    </row>
    <row r="768">
      <c r="A768" s="3" t="s">
        <v>85</v>
      </c>
      <c r="B768" s="3" t="s">
        <v>712</v>
      </c>
      <c r="C768" s="3" t="s">
        <v>87</v>
      </c>
      <c r="D768" s="3" t="s">
        <v>712</v>
      </c>
      <c r="E768" s="3" t="s">
        <v>969</v>
      </c>
      <c r="F768" s="3" t="s">
        <v>104</v>
      </c>
      <c r="G768" s="3" t="s">
        <v>104</v>
      </c>
      <c r="H768" s="3" t="s">
        <v>104</v>
      </c>
      <c r="I768" s="4"/>
      <c r="J768" s="4">
        <f>=ROUNDDOWN({0},0)</f>
      </c>
      <c r="K768" s="4"/>
      <c r="L768" s="5"/>
      <c r="M768" s="4"/>
      <c r="N768" s="4">
        <f>=ROUNDDOWN({0},0)</f>
      </c>
      <c r="O768" s="4"/>
      <c r="P768" s="5"/>
      <c r="Q768" s="4"/>
      <c r="R768" s="6"/>
      <c r="S768" s="4"/>
      <c r="T768" s="6"/>
      <c r="U768" s="5"/>
      <c r="V768" s="5"/>
      <c r="W768" s="4"/>
      <c r="X768" s="6"/>
      <c r="Y768" s="4"/>
      <c r="Z768" s="6"/>
      <c r="AA768" s="5"/>
      <c r="AB768" s="5"/>
      <c r="AC768" s="4"/>
      <c r="AD768" s="6"/>
      <c r="AE768" s="4"/>
      <c r="AF768" s="6"/>
      <c r="AG768" s="5"/>
      <c r="AH768" s="5"/>
      <c r="AI768" s="4"/>
      <c r="AJ768" s="6"/>
      <c r="AK768" s="4"/>
      <c r="AL768" s="6"/>
      <c r="AM768" s="5"/>
      <c r="AN768" s="5"/>
      <c r="AO768" s="4"/>
      <c r="AP768" s="6"/>
      <c r="AQ768" s="4"/>
      <c r="AR768" s="6"/>
      <c r="AS768" s="5"/>
      <c r="AT768" s="5"/>
      <c r="AU768" s="4"/>
      <c r="AV768" s="6"/>
      <c r="AW768" s="4"/>
      <c r="AX768" s="6"/>
      <c r="AY768" s="5"/>
      <c r="AZ768" s="5"/>
      <c r="BA768" s="4"/>
      <c r="BB768" s="6"/>
      <c r="BC768" s="4"/>
      <c r="BD768" s="6"/>
      <c r="BE768" s="5"/>
      <c r="BF768" s="5"/>
      <c r="BG768" s="4"/>
      <c r="BH768" s="6"/>
      <c r="BI768" s="4"/>
      <c r="BJ768" s="6"/>
      <c r="BK768" s="5"/>
      <c r="BL768" s="5"/>
      <c r="BM768" s="4"/>
      <c r="BN768" s="6"/>
      <c r="BO768" s="4"/>
      <c r="BP768" s="6"/>
      <c r="BQ768" s="5"/>
      <c r="BR768" s="5"/>
      <c r="BS768" s="4"/>
      <c r="BT768" s="6"/>
      <c r="BU768" s="4"/>
      <c r="BV768" s="6"/>
      <c r="BW768" s="5"/>
      <c r="BX768" s="5"/>
      <c r="BY768" s="4"/>
      <c r="BZ768" s="6"/>
      <c r="CA768" s="4"/>
      <c r="CB768" s="6"/>
      <c r="CC768" s="5"/>
      <c r="CD768" s="5"/>
      <c r="CE768" s="4"/>
      <c r="CF768" s="6"/>
      <c r="CG768" s="4"/>
      <c r="CH768" s="6"/>
      <c r="CI768" s="5"/>
      <c r="CJ768" s="5"/>
      <c r="CK768" s="4"/>
      <c r="CL768" s="6"/>
      <c r="CM768" s="4"/>
      <c r="CN768" s="6"/>
      <c r="CO768" s="5"/>
      <c r="CP768" s="5"/>
      <c r="CQ768" s="4"/>
      <c r="CR768" s="6"/>
      <c r="CS768" s="4"/>
      <c r="CT768" s="6"/>
      <c r="CU768" s="5"/>
      <c r="CV768" s="5"/>
      <c r="CW768" s="4"/>
      <c r="CX768" s="6"/>
      <c r="CY768" s="4"/>
      <c r="CZ768" s="6"/>
      <c r="DA768" s="5"/>
      <c r="DB768" s="5"/>
      <c r="DC768" s="4"/>
      <c r="DD768" s="6"/>
      <c r="DE768" s="4"/>
      <c r="DF768" s="6"/>
      <c r="DG768" s="5"/>
      <c r="DH768" s="5"/>
      <c r="DI768" s="4"/>
      <c r="DJ768" s="6"/>
      <c r="DK768" s="4"/>
      <c r="DL768" s="6"/>
      <c r="DM768" s="5"/>
      <c r="DN768" s="5"/>
      <c r="DO768" s="4"/>
      <c r="DP768" s="6"/>
      <c r="DQ768" s="4"/>
      <c r="DR768" s="6"/>
      <c r="DS768" s="5"/>
      <c r="DT768" s="5"/>
      <c r="DU768" s="4"/>
      <c r="DV768" s="6"/>
      <c r="DW768" s="4"/>
      <c r="DX768" s="6"/>
      <c r="DY768" s="5"/>
      <c r="DZ768" s="5"/>
      <c r="EA768" s="4"/>
      <c r="EB768" s="6"/>
      <c r="EC768" s="4"/>
      <c r="ED768" s="6"/>
      <c r="EE768" s="5"/>
      <c r="EF768" s="5"/>
      <c r="EG768" s="4"/>
      <c r="EH768" s="6"/>
      <c r="EI768" s="4"/>
      <c r="EJ768" s="6"/>
      <c r="EK768" s="5"/>
      <c r="EL768" s="5"/>
      <c r="EM768" s="4"/>
      <c r="EN768" s="6"/>
      <c r="EO768" s="4"/>
      <c r="EP768" s="6"/>
      <c r="EQ768" s="5"/>
      <c r="ER768" s="5"/>
      <c r="ES768" s="4"/>
      <c r="ET768" s="6"/>
      <c r="EU768" s="4"/>
      <c r="EV768" s="6"/>
      <c r="EW768" s="5"/>
      <c r="EX768" s="5"/>
      <c r="EY768" s="4"/>
      <c r="EZ768" s="6"/>
      <c r="FA768" s="4"/>
      <c r="FB768" s="6"/>
      <c r="FC768" s="5"/>
      <c r="FD768" s="5"/>
      <c r="FE768" s="4"/>
      <c r="FF768" s="6"/>
      <c r="FG768" s="4"/>
      <c r="FH768" s="6"/>
      <c r="FI768" s="5"/>
      <c r="FJ768" s="5"/>
      <c r="FK768" s="4"/>
      <c r="FL768" s="6"/>
      <c r="FM768" s="4"/>
      <c r="FN768" s="6"/>
      <c r="FO768" s="5"/>
      <c r="FP768" s="5"/>
      <c r="FQ768" s="4"/>
      <c r="FR768" s="6"/>
      <c r="FS768" s="4"/>
      <c r="FT768" s="6"/>
      <c r="FU768" s="5"/>
      <c r="FV768" s="5"/>
      <c r="FW768" s="4"/>
      <c r="FX768" s="6"/>
      <c r="FY768" s="4"/>
      <c r="FZ768" s="6"/>
      <c r="GA768" s="5"/>
      <c r="GB768" s="5"/>
      <c r="GC768" s="4"/>
      <c r="GD768" s="6"/>
      <c r="GE768" s="4"/>
      <c r="GF768" s="6"/>
      <c r="GG768" s="5"/>
      <c r="GH768" s="5"/>
      <c r="GI768" s="4"/>
      <c r="GJ768" s="6"/>
      <c r="GK768" s="4"/>
      <c r="GL768" s="6"/>
      <c r="GM768" s="5"/>
      <c r="GN768" s="5"/>
      <c r="GO768" s="4"/>
      <c r="GP768" s="6"/>
      <c r="GQ768" s="4"/>
      <c r="GR768" s="6"/>
      <c r="GS768" s="5"/>
      <c r="GT768" s="5"/>
      <c r="GU768" s="4"/>
      <c r="GV768" s="6"/>
      <c r="GW768" s="4"/>
      <c r="GX768" s="6"/>
      <c r="GY768" s="5"/>
      <c r="GZ768" s="5"/>
      <c r="HA768" s="4"/>
      <c r="HB768" s="6"/>
      <c r="HC768" s="4"/>
      <c r="HD768" s="6"/>
      <c r="HE768" s="5"/>
      <c r="HF768" s="5"/>
      <c r="HG768" s="4"/>
      <c r="HH768" s="6"/>
      <c r="HI768" s="4"/>
      <c r="HJ768" s="6"/>
      <c r="HK768" s="5"/>
      <c r="HL768" s="5"/>
      <c r="HM768" s="4"/>
      <c r="HN768" s="6"/>
      <c r="HO768" s="4"/>
      <c r="HP768" s="6"/>
      <c r="HQ768" s="5"/>
      <c r="HR768" s="5"/>
      <c r="HS768" s="4"/>
      <c r="HT768" s="6"/>
      <c r="HU768" s="4"/>
      <c r="HV768" s="6"/>
      <c r="HW768" s="5"/>
      <c r="HX768" s="5"/>
      <c r="HY768" s="4"/>
      <c r="HZ768" s="6"/>
      <c r="IA768" s="4"/>
      <c r="IB768" s="6"/>
      <c r="IC768" s="5"/>
      <c r="ID768" s="5"/>
      <c r="IE768" s="4"/>
      <c r="IF768" s="6"/>
      <c r="IG768" s="4"/>
      <c r="IH768" s="6"/>
      <c r="II768" s="5"/>
      <c r="IJ768" s="5"/>
      <c r="IK768" s="4"/>
      <c r="IL768" s="6"/>
      <c r="IM768" s="4"/>
      <c r="IN768" s="6"/>
      <c r="IO768" s="5"/>
      <c r="IP768" s="5"/>
      <c r="IQ768" s="4"/>
      <c r="IR768" s="6"/>
      <c r="IS768" s="4"/>
      <c r="IT768" s="6"/>
      <c r="IU768" s="5"/>
      <c r="IV768" s="5"/>
      <c r="IW768" s="4"/>
      <c r="IX768" s="6"/>
      <c r="IY768" s="4"/>
      <c r="IZ768" s="6"/>
      <c r="JA768" s="5"/>
      <c r="JB768" s="5"/>
      <c r="JC768" s="4"/>
      <c r="JD768" s="6"/>
      <c r="JE768" s="4"/>
      <c r="JF768" s="6"/>
      <c r="JG768" s="5"/>
      <c r="JH768" s="5"/>
      <c r="JI768" s="4"/>
      <c r="JJ768" s="6"/>
      <c r="JK768" s="4"/>
      <c r="JL768" s="6"/>
      <c r="JM768" s="5"/>
      <c r="JN768" s="5"/>
      <c r="JO768" s="4"/>
      <c r="JP768" s="6"/>
      <c r="JQ768" s="4"/>
      <c r="JR768" s="6"/>
      <c r="JS768" s="5"/>
      <c r="JT768" s="5"/>
      <c r="JU768" s="4"/>
      <c r="JV768" s="6"/>
      <c r="JW768" s="4"/>
      <c r="JX768" s="6"/>
      <c r="JY768" s="5"/>
      <c r="JZ768" s="5"/>
      <c r="KA768" s="4"/>
      <c r="KB768" s="6"/>
      <c r="KC768" s="4"/>
      <c r="KD768" s="6"/>
      <c r="KE768" s="5"/>
      <c r="KF768" s="5"/>
      <c r="KG768" s="4"/>
      <c r="KH768" s="6"/>
      <c r="KI768" s="4"/>
      <c r="KJ768" s="6"/>
      <c r="KK768" s="5"/>
      <c r="KL768" s="5"/>
    </row>
    <row r="769">
      <c r="A769" s="3" t="s">
        <v>85</v>
      </c>
      <c r="B769" s="3" t="s">
        <v>712</v>
      </c>
      <c r="C769" s="3" t="s">
        <v>87</v>
      </c>
      <c r="D769" s="3" t="s">
        <v>712</v>
      </c>
      <c r="E769" s="3" t="s">
        <v>970</v>
      </c>
      <c r="F769" s="3" t="s">
        <v>104</v>
      </c>
      <c r="G769" s="3" t="s">
        <v>104</v>
      </c>
      <c r="H769" s="3" t="s">
        <v>104</v>
      </c>
      <c r="I769" s="4"/>
      <c r="J769" s="4">
        <f>=ROUNDDOWN({0},0)</f>
      </c>
      <c r="K769" s="4"/>
      <c r="L769" s="5"/>
      <c r="M769" s="4"/>
      <c r="N769" s="4">
        <f>=ROUNDDOWN({0},0)</f>
      </c>
      <c r="O769" s="4"/>
      <c r="P769" s="5"/>
      <c r="Q769" s="4"/>
      <c r="R769" s="6"/>
      <c r="S769" s="4"/>
      <c r="T769" s="6"/>
      <c r="U769" s="5"/>
      <c r="V769" s="5"/>
      <c r="W769" s="4"/>
      <c r="X769" s="6"/>
      <c r="Y769" s="4"/>
      <c r="Z769" s="6"/>
      <c r="AA769" s="5"/>
      <c r="AB769" s="5"/>
      <c r="AC769" s="4"/>
      <c r="AD769" s="6"/>
      <c r="AE769" s="4"/>
      <c r="AF769" s="6"/>
      <c r="AG769" s="5"/>
      <c r="AH769" s="5"/>
      <c r="AI769" s="4"/>
      <c r="AJ769" s="6"/>
      <c r="AK769" s="4"/>
      <c r="AL769" s="6"/>
      <c r="AM769" s="5"/>
      <c r="AN769" s="5"/>
      <c r="AO769" s="4"/>
      <c r="AP769" s="6"/>
      <c r="AQ769" s="4"/>
      <c r="AR769" s="6"/>
      <c r="AS769" s="5"/>
      <c r="AT769" s="5"/>
      <c r="AU769" s="4"/>
      <c r="AV769" s="6"/>
      <c r="AW769" s="4"/>
      <c r="AX769" s="6"/>
      <c r="AY769" s="5"/>
      <c r="AZ769" s="5"/>
      <c r="BA769" s="4"/>
      <c r="BB769" s="6"/>
      <c r="BC769" s="4"/>
      <c r="BD769" s="6"/>
      <c r="BE769" s="5"/>
      <c r="BF769" s="5"/>
      <c r="BG769" s="4"/>
      <c r="BH769" s="6"/>
      <c r="BI769" s="4"/>
      <c r="BJ769" s="6"/>
      <c r="BK769" s="5"/>
      <c r="BL769" s="5"/>
      <c r="BM769" s="4"/>
      <c r="BN769" s="6"/>
      <c r="BO769" s="4"/>
      <c r="BP769" s="6"/>
      <c r="BQ769" s="5"/>
      <c r="BR769" s="5"/>
      <c r="BS769" s="4"/>
      <c r="BT769" s="6"/>
      <c r="BU769" s="4"/>
      <c r="BV769" s="6"/>
      <c r="BW769" s="5"/>
      <c r="BX769" s="5"/>
      <c r="BY769" s="4"/>
      <c r="BZ769" s="6"/>
      <c r="CA769" s="4"/>
      <c r="CB769" s="6"/>
      <c r="CC769" s="5"/>
      <c r="CD769" s="5"/>
      <c r="CE769" s="4"/>
      <c r="CF769" s="6"/>
      <c r="CG769" s="4"/>
      <c r="CH769" s="6"/>
      <c r="CI769" s="5"/>
      <c r="CJ769" s="5"/>
      <c r="CK769" s="4"/>
      <c r="CL769" s="6"/>
      <c r="CM769" s="4"/>
      <c r="CN769" s="6"/>
      <c r="CO769" s="5"/>
      <c r="CP769" s="5"/>
      <c r="CQ769" s="4"/>
      <c r="CR769" s="6"/>
      <c r="CS769" s="4"/>
      <c r="CT769" s="6"/>
      <c r="CU769" s="5"/>
      <c r="CV769" s="5"/>
      <c r="CW769" s="4"/>
      <c r="CX769" s="6"/>
      <c r="CY769" s="4"/>
      <c r="CZ769" s="6"/>
      <c r="DA769" s="5"/>
      <c r="DB769" s="5"/>
      <c r="DC769" s="4"/>
      <c r="DD769" s="6"/>
      <c r="DE769" s="4"/>
      <c r="DF769" s="6"/>
      <c r="DG769" s="5"/>
      <c r="DH769" s="5"/>
      <c r="DI769" s="4"/>
      <c r="DJ769" s="6"/>
      <c r="DK769" s="4"/>
      <c r="DL769" s="6"/>
      <c r="DM769" s="5"/>
      <c r="DN769" s="5"/>
      <c r="DO769" s="4"/>
      <c r="DP769" s="6"/>
      <c r="DQ769" s="4"/>
      <c r="DR769" s="6"/>
      <c r="DS769" s="5"/>
      <c r="DT769" s="5"/>
      <c r="DU769" s="4"/>
      <c r="DV769" s="6"/>
      <c r="DW769" s="4"/>
      <c r="DX769" s="6"/>
      <c r="DY769" s="5"/>
      <c r="DZ769" s="5"/>
      <c r="EA769" s="4"/>
      <c r="EB769" s="6"/>
      <c r="EC769" s="4"/>
      <c r="ED769" s="6"/>
      <c r="EE769" s="5"/>
      <c r="EF769" s="5"/>
      <c r="EG769" s="4"/>
      <c r="EH769" s="6"/>
      <c r="EI769" s="4"/>
      <c r="EJ769" s="6"/>
      <c r="EK769" s="5"/>
      <c r="EL769" s="5"/>
      <c r="EM769" s="4"/>
      <c r="EN769" s="6"/>
      <c r="EO769" s="4"/>
      <c r="EP769" s="6"/>
      <c r="EQ769" s="5"/>
      <c r="ER769" s="5"/>
      <c r="ES769" s="4"/>
      <c r="ET769" s="6"/>
      <c r="EU769" s="4"/>
      <c r="EV769" s="6"/>
      <c r="EW769" s="5"/>
      <c r="EX769" s="5"/>
      <c r="EY769" s="4"/>
      <c r="EZ769" s="6"/>
      <c r="FA769" s="4"/>
      <c r="FB769" s="6"/>
      <c r="FC769" s="5"/>
      <c r="FD769" s="5"/>
      <c r="FE769" s="4"/>
      <c r="FF769" s="6"/>
      <c r="FG769" s="4"/>
      <c r="FH769" s="6"/>
      <c r="FI769" s="5"/>
      <c r="FJ769" s="5"/>
      <c r="FK769" s="4"/>
      <c r="FL769" s="6"/>
      <c r="FM769" s="4"/>
      <c r="FN769" s="6"/>
      <c r="FO769" s="5"/>
      <c r="FP769" s="5"/>
      <c r="FQ769" s="4"/>
      <c r="FR769" s="6"/>
      <c r="FS769" s="4"/>
      <c r="FT769" s="6"/>
      <c r="FU769" s="5"/>
      <c r="FV769" s="5"/>
      <c r="FW769" s="4"/>
      <c r="FX769" s="6"/>
      <c r="FY769" s="4"/>
      <c r="FZ769" s="6"/>
      <c r="GA769" s="5"/>
      <c r="GB769" s="5"/>
      <c r="GC769" s="4"/>
      <c r="GD769" s="6"/>
      <c r="GE769" s="4"/>
      <c r="GF769" s="6"/>
      <c r="GG769" s="5"/>
      <c r="GH769" s="5"/>
      <c r="GI769" s="4"/>
      <c r="GJ769" s="6"/>
      <c r="GK769" s="4"/>
      <c r="GL769" s="6"/>
      <c r="GM769" s="5"/>
      <c r="GN769" s="5"/>
      <c r="GO769" s="4"/>
      <c r="GP769" s="6"/>
      <c r="GQ769" s="4"/>
      <c r="GR769" s="6"/>
      <c r="GS769" s="5"/>
      <c r="GT769" s="5"/>
      <c r="GU769" s="4"/>
      <c r="GV769" s="6"/>
      <c r="GW769" s="4"/>
      <c r="GX769" s="6"/>
      <c r="GY769" s="5"/>
      <c r="GZ769" s="5"/>
      <c r="HA769" s="4"/>
      <c r="HB769" s="6"/>
      <c r="HC769" s="4"/>
      <c r="HD769" s="6"/>
      <c r="HE769" s="5"/>
      <c r="HF769" s="5"/>
      <c r="HG769" s="4"/>
      <c r="HH769" s="6"/>
      <c r="HI769" s="4"/>
      <c r="HJ769" s="6"/>
      <c r="HK769" s="5"/>
      <c r="HL769" s="5"/>
      <c r="HM769" s="4"/>
      <c r="HN769" s="6"/>
      <c r="HO769" s="4"/>
      <c r="HP769" s="6"/>
      <c r="HQ769" s="5"/>
      <c r="HR769" s="5"/>
      <c r="HS769" s="4"/>
      <c r="HT769" s="6"/>
      <c r="HU769" s="4"/>
      <c r="HV769" s="6"/>
      <c r="HW769" s="5"/>
      <c r="HX769" s="5"/>
      <c r="HY769" s="4"/>
      <c r="HZ769" s="6"/>
      <c r="IA769" s="4"/>
      <c r="IB769" s="6"/>
      <c r="IC769" s="5"/>
      <c r="ID769" s="5"/>
      <c r="IE769" s="4"/>
      <c r="IF769" s="6"/>
      <c r="IG769" s="4"/>
      <c r="IH769" s="6"/>
      <c r="II769" s="5"/>
      <c r="IJ769" s="5"/>
      <c r="IK769" s="4"/>
      <c r="IL769" s="6"/>
      <c r="IM769" s="4"/>
      <c r="IN769" s="6"/>
      <c r="IO769" s="5"/>
      <c r="IP769" s="5"/>
      <c r="IQ769" s="4"/>
      <c r="IR769" s="6"/>
      <c r="IS769" s="4"/>
      <c r="IT769" s="6"/>
      <c r="IU769" s="5"/>
      <c r="IV769" s="5"/>
      <c r="IW769" s="4"/>
      <c r="IX769" s="6"/>
      <c r="IY769" s="4"/>
      <c r="IZ769" s="6"/>
      <c r="JA769" s="5"/>
      <c r="JB769" s="5"/>
      <c r="JC769" s="4"/>
      <c r="JD769" s="6"/>
      <c r="JE769" s="4"/>
      <c r="JF769" s="6"/>
      <c r="JG769" s="5"/>
      <c r="JH769" s="5"/>
      <c r="JI769" s="4"/>
      <c r="JJ769" s="6"/>
      <c r="JK769" s="4"/>
      <c r="JL769" s="6"/>
      <c r="JM769" s="5"/>
      <c r="JN769" s="5"/>
      <c r="JO769" s="4"/>
      <c r="JP769" s="6"/>
      <c r="JQ769" s="4"/>
      <c r="JR769" s="6"/>
      <c r="JS769" s="5"/>
      <c r="JT769" s="5"/>
      <c r="JU769" s="4"/>
      <c r="JV769" s="6"/>
      <c r="JW769" s="4"/>
      <c r="JX769" s="6"/>
      <c r="JY769" s="5"/>
      <c r="JZ769" s="5"/>
      <c r="KA769" s="4"/>
      <c r="KB769" s="6"/>
      <c r="KC769" s="4"/>
      <c r="KD769" s="6"/>
      <c r="KE769" s="5"/>
      <c r="KF769" s="5"/>
      <c r="KG769" s="4"/>
      <c r="KH769" s="6"/>
      <c r="KI769" s="4"/>
      <c r="KJ769" s="6"/>
      <c r="KK769" s="5"/>
      <c r="KL769" s="5"/>
    </row>
    <row r="770">
      <c r="A770" s="3" t="s">
        <v>85</v>
      </c>
      <c r="B770" s="3" t="s">
        <v>712</v>
      </c>
      <c r="C770" s="3" t="s">
        <v>87</v>
      </c>
      <c r="D770" s="3" t="s">
        <v>712</v>
      </c>
      <c r="E770" s="3" t="s">
        <v>971</v>
      </c>
      <c r="F770" s="3" t="s">
        <v>104</v>
      </c>
      <c r="G770" s="3" t="s">
        <v>104</v>
      </c>
      <c r="H770" s="3" t="s">
        <v>104</v>
      </c>
      <c r="I770" s="4"/>
      <c r="J770" s="4">
        <f>=ROUNDDOWN({0},0)</f>
      </c>
      <c r="K770" s="4"/>
      <c r="L770" s="5"/>
      <c r="M770" s="4"/>
      <c r="N770" s="4">
        <f>=ROUNDDOWN({0},0)</f>
      </c>
      <c r="O770" s="4"/>
      <c r="P770" s="5"/>
      <c r="Q770" s="4"/>
      <c r="R770" s="6"/>
      <c r="S770" s="4"/>
      <c r="T770" s="6"/>
      <c r="U770" s="5"/>
      <c r="V770" s="5"/>
      <c r="W770" s="4"/>
      <c r="X770" s="6"/>
      <c r="Y770" s="4"/>
      <c r="Z770" s="6"/>
      <c r="AA770" s="5"/>
      <c r="AB770" s="5"/>
      <c r="AC770" s="4"/>
      <c r="AD770" s="6"/>
      <c r="AE770" s="4"/>
      <c r="AF770" s="6"/>
      <c r="AG770" s="5"/>
      <c r="AH770" s="5"/>
      <c r="AI770" s="4"/>
      <c r="AJ770" s="6"/>
      <c r="AK770" s="4"/>
      <c r="AL770" s="6"/>
      <c r="AM770" s="5"/>
      <c r="AN770" s="5"/>
      <c r="AO770" s="4"/>
      <c r="AP770" s="6"/>
      <c r="AQ770" s="4"/>
      <c r="AR770" s="6"/>
      <c r="AS770" s="5"/>
      <c r="AT770" s="5"/>
      <c r="AU770" s="4"/>
      <c r="AV770" s="6"/>
      <c r="AW770" s="4"/>
      <c r="AX770" s="6"/>
      <c r="AY770" s="5"/>
      <c r="AZ770" s="5"/>
      <c r="BA770" s="4"/>
      <c r="BB770" s="6"/>
      <c r="BC770" s="4"/>
      <c r="BD770" s="6"/>
      <c r="BE770" s="5"/>
      <c r="BF770" s="5"/>
      <c r="BG770" s="4"/>
      <c r="BH770" s="6"/>
      <c r="BI770" s="4"/>
      <c r="BJ770" s="6"/>
      <c r="BK770" s="5"/>
      <c r="BL770" s="5"/>
      <c r="BM770" s="4"/>
      <c r="BN770" s="6"/>
      <c r="BO770" s="4"/>
      <c r="BP770" s="6"/>
      <c r="BQ770" s="5"/>
      <c r="BR770" s="5"/>
      <c r="BS770" s="4"/>
      <c r="BT770" s="6"/>
      <c r="BU770" s="4"/>
      <c r="BV770" s="6"/>
      <c r="BW770" s="5"/>
      <c r="BX770" s="5"/>
      <c r="BY770" s="4"/>
      <c r="BZ770" s="6"/>
      <c r="CA770" s="4"/>
      <c r="CB770" s="6"/>
      <c r="CC770" s="5"/>
      <c r="CD770" s="5"/>
      <c r="CE770" s="4"/>
      <c r="CF770" s="6"/>
      <c r="CG770" s="4"/>
      <c r="CH770" s="6"/>
      <c r="CI770" s="5"/>
      <c r="CJ770" s="5"/>
      <c r="CK770" s="4"/>
      <c r="CL770" s="6"/>
      <c r="CM770" s="4"/>
      <c r="CN770" s="6"/>
      <c r="CO770" s="5"/>
      <c r="CP770" s="5"/>
      <c r="CQ770" s="4"/>
      <c r="CR770" s="6"/>
      <c r="CS770" s="4"/>
      <c r="CT770" s="6"/>
      <c r="CU770" s="5"/>
      <c r="CV770" s="5"/>
      <c r="CW770" s="4"/>
      <c r="CX770" s="6"/>
      <c r="CY770" s="4"/>
      <c r="CZ770" s="6"/>
      <c r="DA770" s="5"/>
      <c r="DB770" s="5"/>
      <c r="DC770" s="4"/>
      <c r="DD770" s="6"/>
      <c r="DE770" s="4"/>
      <c r="DF770" s="6"/>
      <c r="DG770" s="5"/>
      <c r="DH770" s="5"/>
      <c r="DI770" s="4"/>
      <c r="DJ770" s="6"/>
      <c r="DK770" s="4"/>
      <c r="DL770" s="6"/>
      <c r="DM770" s="5"/>
      <c r="DN770" s="5"/>
      <c r="DO770" s="4"/>
      <c r="DP770" s="6"/>
      <c r="DQ770" s="4"/>
      <c r="DR770" s="6"/>
      <c r="DS770" s="5"/>
      <c r="DT770" s="5"/>
      <c r="DU770" s="4"/>
      <c r="DV770" s="6"/>
      <c r="DW770" s="4"/>
      <c r="DX770" s="6"/>
      <c r="DY770" s="5"/>
      <c r="DZ770" s="5"/>
      <c r="EA770" s="4"/>
      <c r="EB770" s="6"/>
      <c r="EC770" s="4"/>
      <c r="ED770" s="6"/>
      <c r="EE770" s="5"/>
      <c r="EF770" s="5"/>
      <c r="EG770" s="4"/>
      <c r="EH770" s="6"/>
      <c r="EI770" s="4"/>
      <c r="EJ770" s="6"/>
      <c r="EK770" s="5"/>
      <c r="EL770" s="5"/>
      <c r="EM770" s="4"/>
      <c r="EN770" s="6"/>
      <c r="EO770" s="4"/>
      <c r="EP770" s="6"/>
      <c r="EQ770" s="5"/>
      <c r="ER770" s="5"/>
      <c r="ES770" s="4"/>
      <c r="ET770" s="6"/>
      <c r="EU770" s="4"/>
      <c r="EV770" s="6"/>
      <c r="EW770" s="5"/>
      <c r="EX770" s="5"/>
      <c r="EY770" s="4"/>
      <c r="EZ770" s="6"/>
      <c r="FA770" s="4"/>
      <c r="FB770" s="6"/>
      <c r="FC770" s="5"/>
      <c r="FD770" s="5"/>
      <c r="FE770" s="4"/>
      <c r="FF770" s="6"/>
      <c r="FG770" s="4"/>
      <c r="FH770" s="6"/>
      <c r="FI770" s="5"/>
      <c r="FJ770" s="5"/>
      <c r="FK770" s="4"/>
      <c r="FL770" s="6"/>
      <c r="FM770" s="4"/>
      <c r="FN770" s="6"/>
      <c r="FO770" s="5"/>
      <c r="FP770" s="5"/>
      <c r="FQ770" s="4"/>
      <c r="FR770" s="6"/>
      <c r="FS770" s="4"/>
      <c r="FT770" s="6"/>
      <c r="FU770" s="5"/>
      <c r="FV770" s="5"/>
      <c r="FW770" s="4"/>
      <c r="FX770" s="6"/>
      <c r="FY770" s="4"/>
      <c r="FZ770" s="6"/>
      <c r="GA770" s="5"/>
      <c r="GB770" s="5"/>
      <c r="GC770" s="4"/>
      <c r="GD770" s="6"/>
      <c r="GE770" s="4"/>
      <c r="GF770" s="6"/>
      <c r="GG770" s="5"/>
      <c r="GH770" s="5"/>
      <c r="GI770" s="4"/>
      <c r="GJ770" s="6"/>
      <c r="GK770" s="4"/>
      <c r="GL770" s="6"/>
      <c r="GM770" s="5"/>
      <c r="GN770" s="5"/>
      <c r="GO770" s="4"/>
      <c r="GP770" s="6"/>
      <c r="GQ770" s="4"/>
      <c r="GR770" s="6"/>
      <c r="GS770" s="5"/>
      <c r="GT770" s="5"/>
      <c r="GU770" s="4"/>
      <c r="GV770" s="6"/>
      <c r="GW770" s="4"/>
      <c r="GX770" s="6"/>
      <c r="GY770" s="5"/>
      <c r="GZ770" s="5"/>
      <c r="HA770" s="4"/>
      <c r="HB770" s="6"/>
      <c r="HC770" s="4"/>
      <c r="HD770" s="6"/>
      <c r="HE770" s="5"/>
      <c r="HF770" s="5"/>
      <c r="HG770" s="4"/>
      <c r="HH770" s="6"/>
      <c r="HI770" s="4"/>
      <c r="HJ770" s="6"/>
      <c r="HK770" s="5"/>
      <c r="HL770" s="5"/>
      <c r="HM770" s="4"/>
      <c r="HN770" s="6"/>
      <c r="HO770" s="4"/>
      <c r="HP770" s="6"/>
      <c r="HQ770" s="5"/>
      <c r="HR770" s="5"/>
      <c r="HS770" s="4"/>
      <c r="HT770" s="6"/>
      <c r="HU770" s="4"/>
      <c r="HV770" s="6"/>
      <c r="HW770" s="5"/>
      <c r="HX770" s="5"/>
      <c r="HY770" s="4"/>
      <c r="HZ770" s="6"/>
      <c r="IA770" s="4"/>
      <c r="IB770" s="6"/>
      <c r="IC770" s="5"/>
      <c r="ID770" s="5"/>
      <c r="IE770" s="4"/>
      <c r="IF770" s="6"/>
      <c r="IG770" s="4"/>
      <c r="IH770" s="6"/>
      <c r="II770" s="5"/>
      <c r="IJ770" s="5"/>
      <c r="IK770" s="4"/>
      <c r="IL770" s="6"/>
      <c r="IM770" s="4"/>
      <c r="IN770" s="6"/>
      <c r="IO770" s="5"/>
      <c r="IP770" s="5"/>
      <c r="IQ770" s="4"/>
      <c r="IR770" s="6"/>
      <c r="IS770" s="4"/>
      <c r="IT770" s="6"/>
      <c r="IU770" s="5"/>
      <c r="IV770" s="5"/>
      <c r="IW770" s="4"/>
      <c r="IX770" s="6"/>
      <c r="IY770" s="4"/>
      <c r="IZ770" s="6"/>
      <c r="JA770" s="5"/>
      <c r="JB770" s="5"/>
      <c r="JC770" s="4"/>
      <c r="JD770" s="6"/>
      <c r="JE770" s="4"/>
      <c r="JF770" s="6"/>
      <c r="JG770" s="5"/>
      <c r="JH770" s="5"/>
      <c r="JI770" s="4"/>
      <c r="JJ770" s="6"/>
      <c r="JK770" s="4"/>
      <c r="JL770" s="6"/>
      <c r="JM770" s="5"/>
      <c r="JN770" s="5"/>
      <c r="JO770" s="4"/>
      <c r="JP770" s="6"/>
      <c r="JQ770" s="4"/>
      <c r="JR770" s="6"/>
      <c r="JS770" s="5"/>
      <c r="JT770" s="5"/>
      <c r="JU770" s="4"/>
      <c r="JV770" s="6"/>
      <c r="JW770" s="4"/>
      <c r="JX770" s="6"/>
      <c r="JY770" s="5"/>
      <c r="JZ770" s="5"/>
      <c r="KA770" s="4"/>
      <c r="KB770" s="6"/>
      <c r="KC770" s="4"/>
      <c r="KD770" s="6"/>
      <c r="KE770" s="5"/>
      <c r="KF770" s="5"/>
      <c r="KG770" s="4"/>
      <c r="KH770" s="6"/>
      <c r="KI770" s="4"/>
      <c r="KJ770" s="6"/>
      <c r="KK770" s="5"/>
      <c r="KL770" s="5"/>
    </row>
    <row r="771">
      <c r="A771" s="3" t="s">
        <v>85</v>
      </c>
      <c r="B771" s="3" t="s">
        <v>712</v>
      </c>
      <c r="C771" s="3" t="s">
        <v>87</v>
      </c>
      <c r="D771" s="3" t="s">
        <v>712</v>
      </c>
      <c r="E771" s="3" t="s">
        <v>972</v>
      </c>
      <c r="F771" s="3" t="s">
        <v>104</v>
      </c>
      <c r="G771" s="3" t="s">
        <v>104</v>
      </c>
      <c r="H771" s="3" t="s">
        <v>104</v>
      </c>
      <c r="I771" s="4"/>
      <c r="J771" s="4">
        <f>=ROUNDDOWN({0},0)</f>
      </c>
      <c r="K771" s="4"/>
      <c r="L771" s="5"/>
      <c r="M771" s="4"/>
      <c r="N771" s="4">
        <f>=ROUNDDOWN({0},0)</f>
      </c>
      <c r="O771" s="4"/>
      <c r="P771" s="5"/>
      <c r="Q771" s="4"/>
      <c r="R771" s="6"/>
      <c r="S771" s="4"/>
      <c r="T771" s="6"/>
      <c r="U771" s="5"/>
      <c r="V771" s="5"/>
      <c r="W771" s="4"/>
      <c r="X771" s="6"/>
      <c r="Y771" s="4"/>
      <c r="Z771" s="6"/>
      <c r="AA771" s="5"/>
      <c r="AB771" s="5"/>
      <c r="AC771" s="4"/>
      <c r="AD771" s="6"/>
      <c r="AE771" s="4"/>
      <c r="AF771" s="6"/>
      <c r="AG771" s="5"/>
      <c r="AH771" s="5"/>
      <c r="AI771" s="4"/>
      <c r="AJ771" s="6"/>
      <c r="AK771" s="4"/>
      <c r="AL771" s="6"/>
      <c r="AM771" s="5"/>
      <c r="AN771" s="5"/>
      <c r="AO771" s="4"/>
      <c r="AP771" s="6"/>
      <c r="AQ771" s="4"/>
      <c r="AR771" s="6"/>
      <c r="AS771" s="5"/>
      <c r="AT771" s="5"/>
      <c r="AU771" s="4"/>
      <c r="AV771" s="6"/>
      <c r="AW771" s="4"/>
      <c r="AX771" s="6"/>
      <c r="AY771" s="5"/>
      <c r="AZ771" s="5"/>
      <c r="BA771" s="4"/>
      <c r="BB771" s="6"/>
      <c r="BC771" s="4"/>
      <c r="BD771" s="6"/>
      <c r="BE771" s="5"/>
      <c r="BF771" s="5"/>
      <c r="BG771" s="4"/>
      <c r="BH771" s="6"/>
      <c r="BI771" s="4"/>
      <c r="BJ771" s="6"/>
      <c r="BK771" s="5"/>
      <c r="BL771" s="5"/>
      <c r="BM771" s="4"/>
      <c r="BN771" s="6"/>
      <c r="BO771" s="4"/>
      <c r="BP771" s="6"/>
      <c r="BQ771" s="5"/>
      <c r="BR771" s="5"/>
      <c r="BS771" s="4"/>
      <c r="BT771" s="6"/>
      <c r="BU771" s="4"/>
      <c r="BV771" s="6"/>
      <c r="BW771" s="5"/>
      <c r="BX771" s="5"/>
      <c r="BY771" s="4"/>
      <c r="BZ771" s="6"/>
      <c r="CA771" s="4"/>
      <c r="CB771" s="6"/>
      <c r="CC771" s="5"/>
      <c r="CD771" s="5"/>
      <c r="CE771" s="4"/>
      <c r="CF771" s="6"/>
      <c r="CG771" s="4"/>
      <c r="CH771" s="6"/>
      <c r="CI771" s="5"/>
      <c r="CJ771" s="5"/>
      <c r="CK771" s="4"/>
      <c r="CL771" s="6"/>
      <c r="CM771" s="4"/>
      <c r="CN771" s="6"/>
      <c r="CO771" s="5"/>
      <c r="CP771" s="5"/>
      <c r="CQ771" s="4"/>
      <c r="CR771" s="6"/>
      <c r="CS771" s="4"/>
      <c r="CT771" s="6"/>
      <c r="CU771" s="5"/>
      <c r="CV771" s="5"/>
      <c r="CW771" s="4"/>
      <c r="CX771" s="6"/>
      <c r="CY771" s="4"/>
      <c r="CZ771" s="6"/>
      <c r="DA771" s="5"/>
      <c r="DB771" s="5"/>
      <c r="DC771" s="4"/>
      <c r="DD771" s="6"/>
      <c r="DE771" s="4"/>
      <c r="DF771" s="6"/>
      <c r="DG771" s="5"/>
      <c r="DH771" s="5"/>
      <c r="DI771" s="4"/>
      <c r="DJ771" s="6"/>
      <c r="DK771" s="4"/>
      <c r="DL771" s="6"/>
      <c r="DM771" s="5"/>
      <c r="DN771" s="5"/>
      <c r="DO771" s="4"/>
      <c r="DP771" s="6"/>
      <c r="DQ771" s="4"/>
      <c r="DR771" s="6"/>
      <c r="DS771" s="5"/>
      <c r="DT771" s="5"/>
      <c r="DU771" s="4"/>
      <c r="DV771" s="6"/>
      <c r="DW771" s="4"/>
      <c r="DX771" s="6"/>
      <c r="DY771" s="5"/>
      <c r="DZ771" s="5"/>
      <c r="EA771" s="4"/>
      <c r="EB771" s="6"/>
      <c r="EC771" s="4"/>
      <c r="ED771" s="6"/>
      <c r="EE771" s="5"/>
      <c r="EF771" s="5"/>
      <c r="EG771" s="4"/>
      <c r="EH771" s="6"/>
      <c r="EI771" s="4"/>
      <c r="EJ771" s="6"/>
      <c r="EK771" s="5"/>
      <c r="EL771" s="5"/>
      <c r="EM771" s="4"/>
      <c r="EN771" s="6"/>
      <c r="EO771" s="4"/>
      <c r="EP771" s="6"/>
      <c r="EQ771" s="5"/>
      <c r="ER771" s="5"/>
      <c r="ES771" s="4"/>
      <c r="ET771" s="6"/>
      <c r="EU771" s="4"/>
      <c r="EV771" s="6"/>
      <c r="EW771" s="5"/>
      <c r="EX771" s="5"/>
      <c r="EY771" s="4"/>
      <c r="EZ771" s="6"/>
      <c r="FA771" s="4"/>
      <c r="FB771" s="6"/>
      <c r="FC771" s="5"/>
      <c r="FD771" s="5"/>
      <c r="FE771" s="4"/>
      <c r="FF771" s="6"/>
      <c r="FG771" s="4"/>
      <c r="FH771" s="6"/>
      <c r="FI771" s="5"/>
      <c r="FJ771" s="5"/>
      <c r="FK771" s="4"/>
      <c r="FL771" s="6"/>
      <c r="FM771" s="4"/>
      <c r="FN771" s="6"/>
      <c r="FO771" s="5"/>
      <c r="FP771" s="5"/>
      <c r="FQ771" s="4"/>
      <c r="FR771" s="6"/>
      <c r="FS771" s="4"/>
      <c r="FT771" s="6"/>
      <c r="FU771" s="5"/>
      <c r="FV771" s="5"/>
      <c r="FW771" s="4"/>
      <c r="FX771" s="6"/>
      <c r="FY771" s="4"/>
      <c r="FZ771" s="6"/>
      <c r="GA771" s="5"/>
      <c r="GB771" s="5"/>
      <c r="GC771" s="4"/>
      <c r="GD771" s="6"/>
      <c r="GE771" s="4"/>
      <c r="GF771" s="6"/>
      <c r="GG771" s="5"/>
      <c r="GH771" s="5"/>
      <c r="GI771" s="4"/>
      <c r="GJ771" s="6"/>
      <c r="GK771" s="4"/>
      <c r="GL771" s="6"/>
      <c r="GM771" s="5"/>
      <c r="GN771" s="5"/>
      <c r="GO771" s="4"/>
      <c r="GP771" s="6"/>
      <c r="GQ771" s="4"/>
      <c r="GR771" s="6"/>
      <c r="GS771" s="5"/>
      <c r="GT771" s="5"/>
      <c r="GU771" s="4"/>
      <c r="GV771" s="6"/>
      <c r="GW771" s="4"/>
      <c r="GX771" s="6"/>
      <c r="GY771" s="5"/>
      <c r="GZ771" s="5"/>
      <c r="HA771" s="4"/>
      <c r="HB771" s="6"/>
      <c r="HC771" s="4"/>
      <c r="HD771" s="6"/>
      <c r="HE771" s="5"/>
      <c r="HF771" s="5"/>
      <c r="HG771" s="4"/>
      <c r="HH771" s="6"/>
      <c r="HI771" s="4"/>
      <c r="HJ771" s="6"/>
      <c r="HK771" s="5"/>
      <c r="HL771" s="5"/>
      <c r="HM771" s="4"/>
      <c r="HN771" s="6"/>
      <c r="HO771" s="4"/>
      <c r="HP771" s="6"/>
      <c r="HQ771" s="5"/>
      <c r="HR771" s="5"/>
      <c r="HS771" s="4"/>
      <c r="HT771" s="6"/>
      <c r="HU771" s="4"/>
      <c r="HV771" s="6"/>
      <c r="HW771" s="5"/>
      <c r="HX771" s="5"/>
      <c r="HY771" s="4"/>
      <c r="HZ771" s="6"/>
      <c r="IA771" s="4"/>
      <c r="IB771" s="6"/>
      <c r="IC771" s="5"/>
      <c r="ID771" s="5"/>
      <c r="IE771" s="4"/>
      <c r="IF771" s="6"/>
      <c r="IG771" s="4"/>
      <c r="IH771" s="6"/>
      <c r="II771" s="5"/>
      <c r="IJ771" s="5"/>
      <c r="IK771" s="4"/>
      <c r="IL771" s="6"/>
      <c r="IM771" s="4"/>
      <c r="IN771" s="6"/>
      <c r="IO771" s="5"/>
      <c r="IP771" s="5"/>
      <c r="IQ771" s="4"/>
      <c r="IR771" s="6"/>
      <c r="IS771" s="4"/>
      <c r="IT771" s="6"/>
      <c r="IU771" s="5"/>
      <c r="IV771" s="5"/>
      <c r="IW771" s="4"/>
      <c r="IX771" s="6"/>
      <c r="IY771" s="4"/>
      <c r="IZ771" s="6"/>
      <c r="JA771" s="5"/>
      <c r="JB771" s="5"/>
      <c r="JC771" s="4"/>
      <c r="JD771" s="6"/>
      <c r="JE771" s="4"/>
      <c r="JF771" s="6"/>
      <c r="JG771" s="5"/>
      <c r="JH771" s="5"/>
      <c r="JI771" s="4"/>
      <c r="JJ771" s="6"/>
      <c r="JK771" s="4"/>
      <c r="JL771" s="6"/>
      <c r="JM771" s="5"/>
      <c r="JN771" s="5"/>
      <c r="JO771" s="4"/>
      <c r="JP771" s="6"/>
      <c r="JQ771" s="4"/>
      <c r="JR771" s="6"/>
      <c r="JS771" s="5"/>
      <c r="JT771" s="5"/>
      <c r="JU771" s="4"/>
      <c r="JV771" s="6"/>
      <c r="JW771" s="4"/>
      <c r="JX771" s="6"/>
      <c r="JY771" s="5"/>
      <c r="JZ771" s="5"/>
      <c r="KA771" s="4"/>
      <c r="KB771" s="6"/>
      <c r="KC771" s="4"/>
      <c r="KD771" s="6"/>
      <c r="KE771" s="5"/>
      <c r="KF771" s="5"/>
      <c r="KG771" s="4"/>
      <c r="KH771" s="6"/>
      <c r="KI771" s="4"/>
      <c r="KJ771" s="6"/>
      <c r="KK771" s="5"/>
      <c r="KL771" s="5"/>
    </row>
    <row r="772">
      <c r="A772" s="3" t="s">
        <v>85</v>
      </c>
      <c r="B772" s="3" t="s">
        <v>712</v>
      </c>
      <c r="C772" s="3" t="s">
        <v>87</v>
      </c>
      <c r="D772" s="3" t="s">
        <v>712</v>
      </c>
      <c r="E772" s="3" t="s">
        <v>973</v>
      </c>
      <c r="F772" s="3" t="s">
        <v>104</v>
      </c>
      <c r="G772" s="3" t="s">
        <v>104</v>
      </c>
      <c r="H772" s="3" t="s">
        <v>104</v>
      </c>
      <c r="I772" s="4"/>
      <c r="J772" s="4">
        <f>=ROUNDDOWN({0},0)</f>
      </c>
      <c r="K772" s="4"/>
      <c r="L772" s="5"/>
      <c r="M772" s="4"/>
      <c r="N772" s="4">
        <f>=ROUNDDOWN({0},0)</f>
      </c>
      <c r="O772" s="4"/>
      <c r="P772" s="5"/>
      <c r="Q772" s="4"/>
      <c r="R772" s="6"/>
      <c r="S772" s="4"/>
      <c r="T772" s="6"/>
      <c r="U772" s="5"/>
      <c r="V772" s="5"/>
      <c r="W772" s="4"/>
      <c r="X772" s="6"/>
      <c r="Y772" s="4"/>
      <c r="Z772" s="6"/>
      <c r="AA772" s="5"/>
      <c r="AB772" s="5"/>
      <c r="AC772" s="4"/>
      <c r="AD772" s="6"/>
      <c r="AE772" s="4"/>
      <c r="AF772" s="6"/>
      <c r="AG772" s="5"/>
      <c r="AH772" s="5"/>
      <c r="AI772" s="4"/>
      <c r="AJ772" s="6"/>
      <c r="AK772" s="4"/>
      <c r="AL772" s="6"/>
      <c r="AM772" s="5"/>
      <c r="AN772" s="5"/>
      <c r="AO772" s="4"/>
      <c r="AP772" s="6"/>
      <c r="AQ772" s="4"/>
      <c r="AR772" s="6"/>
      <c r="AS772" s="5"/>
      <c r="AT772" s="5"/>
      <c r="AU772" s="4"/>
      <c r="AV772" s="6"/>
      <c r="AW772" s="4"/>
      <c r="AX772" s="6"/>
      <c r="AY772" s="5"/>
      <c r="AZ772" s="5"/>
      <c r="BA772" s="4"/>
      <c r="BB772" s="6"/>
      <c r="BC772" s="4"/>
      <c r="BD772" s="6"/>
      <c r="BE772" s="5"/>
      <c r="BF772" s="5"/>
      <c r="BG772" s="4"/>
      <c r="BH772" s="6"/>
      <c r="BI772" s="4"/>
      <c r="BJ772" s="6"/>
      <c r="BK772" s="5"/>
      <c r="BL772" s="5"/>
      <c r="BM772" s="4"/>
      <c r="BN772" s="6"/>
      <c r="BO772" s="4"/>
      <c r="BP772" s="6"/>
      <c r="BQ772" s="5"/>
      <c r="BR772" s="5"/>
      <c r="BS772" s="4"/>
      <c r="BT772" s="6"/>
      <c r="BU772" s="4"/>
      <c r="BV772" s="6"/>
      <c r="BW772" s="5"/>
      <c r="BX772" s="5"/>
      <c r="BY772" s="4"/>
      <c r="BZ772" s="6"/>
      <c r="CA772" s="4"/>
      <c r="CB772" s="6"/>
      <c r="CC772" s="5"/>
      <c r="CD772" s="5"/>
      <c r="CE772" s="4"/>
      <c r="CF772" s="6"/>
      <c r="CG772" s="4"/>
      <c r="CH772" s="6"/>
      <c r="CI772" s="5"/>
      <c r="CJ772" s="5"/>
      <c r="CK772" s="4"/>
      <c r="CL772" s="6"/>
      <c r="CM772" s="4"/>
      <c r="CN772" s="6"/>
      <c r="CO772" s="5"/>
      <c r="CP772" s="5"/>
      <c r="CQ772" s="4"/>
      <c r="CR772" s="6"/>
      <c r="CS772" s="4"/>
      <c r="CT772" s="6"/>
      <c r="CU772" s="5"/>
      <c r="CV772" s="5"/>
      <c r="CW772" s="4"/>
      <c r="CX772" s="6"/>
      <c r="CY772" s="4"/>
      <c r="CZ772" s="6"/>
      <c r="DA772" s="5"/>
      <c r="DB772" s="5"/>
      <c r="DC772" s="4"/>
      <c r="DD772" s="6"/>
      <c r="DE772" s="4"/>
      <c r="DF772" s="6"/>
      <c r="DG772" s="5"/>
      <c r="DH772" s="5"/>
      <c r="DI772" s="4"/>
      <c r="DJ772" s="6"/>
      <c r="DK772" s="4"/>
      <c r="DL772" s="6"/>
      <c r="DM772" s="5"/>
      <c r="DN772" s="5"/>
      <c r="DO772" s="4"/>
      <c r="DP772" s="6"/>
      <c r="DQ772" s="4"/>
      <c r="DR772" s="6"/>
      <c r="DS772" s="5"/>
      <c r="DT772" s="5"/>
      <c r="DU772" s="4"/>
      <c r="DV772" s="6"/>
      <c r="DW772" s="4"/>
      <c r="DX772" s="6"/>
      <c r="DY772" s="5"/>
      <c r="DZ772" s="5"/>
      <c r="EA772" s="4"/>
      <c r="EB772" s="6"/>
      <c r="EC772" s="4"/>
      <c r="ED772" s="6"/>
      <c r="EE772" s="5"/>
      <c r="EF772" s="5"/>
      <c r="EG772" s="4"/>
      <c r="EH772" s="6"/>
      <c r="EI772" s="4"/>
      <c r="EJ772" s="6"/>
      <c r="EK772" s="5"/>
      <c r="EL772" s="5"/>
      <c r="EM772" s="4"/>
      <c r="EN772" s="6"/>
      <c r="EO772" s="4"/>
      <c r="EP772" s="6"/>
      <c r="EQ772" s="5"/>
      <c r="ER772" s="5"/>
      <c r="ES772" s="4"/>
      <c r="ET772" s="6"/>
      <c r="EU772" s="4"/>
      <c r="EV772" s="6"/>
      <c r="EW772" s="5"/>
      <c r="EX772" s="5"/>
      <c r="EY772" s="4"/>
      <c r="EZ772" s="6"/>
      <c r="FA772" s="4"/>
      <c r="FB772" s="6"/>
      <c r="FC772" s="5"/>
      <c r="FD772" s="5"/>
      <c r="FE772" s="4"/>
      <c r="FF772" s="6"/>
      <c r="FG772" s="4"/>
      <c r="FH772" s="6"/>
      <c r="FI772" s="5"/>
      <c r="FJ772" s="5"/>
      <c r="FK772" s="4"/>
      <c r="FL772" s="6"/>
      <c r="FM772" s="4"/>
      <c r="FN772" s="6"/>
      <c r="FO772" s="5"/>
      <c r="FP772" s="5"/>
      <c r="FQ772" s="4"/>
      <c r="FR772" s="6"/>
      <c r="FS772" s="4"/>
      <c r="FT772" s="6"/>
      <c r="FU772" s="5"/>
      <c r="FV772" s="5"/>
      <c r="FW772" s="4"/>
      <c r="FX772" s="6"/>
      <c r="FY772" s="4"/>
      <c r="FZ772" s="6"/>
      <c r="GA772" s="5"/>
      <c r="GB772" s="5"/>
      <c r="GC772" s="4"/>
      <c r="GD772" s="6"/>
      <c r="GE772" s="4"/>
      <c r="GF772" s="6"/>
      <c r="GG772" s="5"/>
      <c r="GH772" s="5"/>
      <c r="GI772" s="4"/>
      <c r="GJ772" s="6"/>
      <c r="GK772" s="4"/>
      <c r="GL772" s="6"/>
      <c r="GM772" s="5"/>
      <c r="GN772" s="5"/>
      <c r="GO772" s="4"/>
      <c r="GP772" s="6"/>
      <c r="GQ772" s="4"/>
      <c r="GR772" s="6"/>
      <c r="GS772" s="5"/>
      <c r="GT772" s="5"/>
      <c r="GU772" s="4"/>
      <c r="GV772" s="6"/>
      <c r="GW772" s="4"/>
      <c r="GX772" s="6"/>
      <c r="GY772" s="5"/>
      <c r="GZ772" s="5"/>
      <c r="HA772" s="4"/>
      <c r="HB772" s="6"/>
      <c r="HC772" s="4"/>
      <c r="HD772" s="6"/>
      <c r="HE772" s="5"/>
      <c r="HF772" s="5"/>
      <c r="HG772" s="4"/>
      <c r="HH772" s="6"/>
      <c r="HI772" s="4"/>
      <c r="HJ772" s="6"/>
      <c r="HK772" s="5"/>
      <c r="HL772" s="5"/>
      <c r="HM772" s="4"/>
      <c r="HN772" s="6"/>
      <c r="HO772" s="4"/>
      <c r="HP772" s="6"/>
      <c r="HQ772" s="5"/>
      <c r="HR772" s="5"/>
      <c r="HS772" s="4"/>
      <c r="HT772" s="6"/>
      <c r="HU772" s="4"/>
      <c r="HV772" s="6"/>
      <c r="HW772" s="5"/>
      <c r="HX772" s="5"/>
      <c r="HY772" s="4"/>
      <c r="HZ772" s="6"/>
      <c r="IA772" s="4"/>
      <c r="IB772" s="6"/>
      <c r="IC772" s="5"/>
      <c r="ID772" s="5"/>
      <c r="IE772" s="4"/>
      <c r="IF772" s="6"/>
      <c r="IG772" s="4"/>
      <c r="IH772" s="6"/>
      <c r="II772" s="5"/>
      <c r="IJ772" s="5"/>
      <c r="IK772" s="4"/>
      <c r="IL772" s="6"/>
      <c r="IM772" s="4"/>
      <c r="IN772" s="6"/>
      <c r="IO772" s="5"/>
      <c r="IP772" s="5"/>
      <c r="IQ772" s="4"/>
      <c r="IR772" s="6"/>
      <c r="IS772" s="4"/>
      <c r="IT772" s="6"/>
      <c r="IU772" s="5"/>
      <c r="IV772" s="5"/>
      <c r="IW772" s="4"/>
      <c r="IX772" s="6"/>
      <c r="IY772" s="4"/>
      <c r="IZ772" s="6"/>
      <c r="JA772" s="5"/>
      <c r="JB772" s="5"/>
      <c r="JC772" s="4"/>
      <c r="JD772" s="6"/>
      <c r="JE772" s="4"/>
      <c r="JF772" s="6"/>
      <c r="JG772" s="5"/>
      <c r="JH772" s="5"/>
      <c r="JI772" s="4"/>
      <c r="JJ772" s="6"/>
      <c r="JK772" s="4"/>
      <c r="JL772" s="6"/>
      <c r="JM772" s="5"/>
      <c r="JN772" s="5"/>
      <c r="JO772" s="4"/>
      <c r="JP772" s="6"/>
      <c r="JQ772" s="4"/>
      <c r="JR772" s="6"/>
      <c r="JS772" s="5"/>
      <c r="JT772" s="5"/>
      <c r="JU772" s="4"/>
      <c r="JV772" s="6"/>
      <c r="JW772" s="4"/>
      <c r="JX772" s="6"/>
      <c r="JY772" s="5"/>
      <c r="JZ772" s="5"/>
      <c r="KA772" s="4"/>
      <c r="KB772" s="6"/>
      <c r="KC772" s="4"/>
      <c r="KD772" s="6"/>
      <c r="KE772" s="5"/>
      <c r="KF772" s="5"/>
      <c r="KG772" s="4"/>
      <c r="KH772" s="6"/>
      <c r="KI772" s="4"/>
      <c r="KJ772" s="6"/>
      <c r="KK772" s="5"/>
      <c r="KL772" s="5"/>
    </row>
    <row r="773">
      <c r="A773" s="3" t="s">
        <v>85</v>
      </c>
      <c r="B773" s="3" t="s">
        <v>712</v>
      </c>
      <c r="C773" s="3" t="s">
        <v>87</v>
      </c>
      <c r="D773" s="3" t="s">
        <v>712</v>
      </c>
      <c r="E773" s="3" t="s">
        <v>974</v>
      </c>
      <c r="F773" s="3" t="s">
        <v>104</v>
      </c>
      <c r="G773" s="3" t="s">
        <v>104</v>
      </c>
      <c r="H773" s="3" t="s">
        <v>104</v>
      </c>
      <c r="I773" s="4"/>
      <c r="J773" s="4">
        <f>=ROUNDDOWN({0},0)</f>
      </c>
      <c r="K773" s="4"/>
      <c r="L773" s="5"/>
      <c r="M773" s="4"/>
      <c r="N773" s="4">
        <f>=ROUNDDOWN({0},0)</f>
      </c>
      <c r="O773" s="4"/>
      <c r="P773" s="5"/>
      <c r="Q773" s="4"/>
      <c r="R773" s="6"/>
      <c r="S773" s="4"/>
      <c r="T773" s="6"/>
      <c r="U773" s="5"/>
      <c r="V773" s="5"/>
      <c r="W773" s="4"/>
      <c r="X773" s="6"/>
      <c r="Y773" s="4"/>
      <c r="Z773" s="6"/>
      <c r="AA773" s="5"/>
      <c r="AB773" s="5"/>
      <c r="AC773" s="4"/>
      <c r="AD773" s="6"/>
      <c r="AE773" s="4"/>
      <c r="AF773" s="6"/>
      <c r="AG773" s="5"/>
      <c r="AH773" s="5"/>
      <c r="AI773" s="4"/>
      <c r="AJ773" s="6"/>
      <c r="AK773" s="4"/>
      <c r="AL773" s="6"/>
      <c r="AM773" s="5"/>
      <c r="AN773" s="5"/>
      <c r="AO773" s="4"/>
      <c r="AP773" s="6"/>
      <c r="AQ773" s="4"/>
      <c r="AR773" s="6"/>
      <c r="AS773" s="5"/>
      <c r="AT773" s="5"/>
      <c r="AU773" s="4"/>
      <c r="AV773" s="6"/>
      <c r="AW773" s="4"/>
      <c r="AX773" s="6"/>
      <c r="AY773" s="5"/>
      <c r="AZ773" s="5"/>
      <c r="BA773" s="4"/>
      <c r="BB773" s="6"/>
      <c r="BC773" s="4"/>
      <c r="BD773" s="6"/>
      <c r="BE773" s="5"/>
      <c r="BF773" s="5"/>
      <c r="BG773" s="4"/>
      <c r="BH773" s="6"/>
      <c r="BI773" s="4"/>
      <c r="BJ773" s="6"/>
      <c r="BK773" s="5"/>
      <c r="BL773" s="5"/>
      <c r="BM773" s="4"/>
      <c r="BN773" s="6"/>
      <c r="BO773" s="4"/>
      <c r="BP773" s="6"/>
      <c r="BQ773" s="5"/>
      <c r="BR773" s="5"/>
      <c r="BS773" s="4"/>
      <c r="BT773" s="6"/>
      <c r="BU773" s="4"/>
      <c r="BV773" s="6"/>
      <c r="BW773" s="5"/>
      <c r="BX773" s="5"/>
      <c r="BY773" s="4"/>
      <c r="BZ773" s="6"/>
      <c r="CA773" s="4"/>
      <c r="CB773" s="6"/>
      <c r="CC773" s="5"/>
      <c r="CD773" s="5"/>
      <c r="CE773" s="4"/>
      <c r="CF773" s="6"/>
      <c r="CG773" s="4"/>
      <c r="CH773" s="6"/>
      <c r="CI773" s="5"/>
      <c r="CJ773" s="5"/>
      <c r="CK773" s="4"/>
      <c r="CL773" s="6"/>
      <c r="CM773" s="4"/>
      <c r="CN773" s="6"/>
      <c r="CO773" s="5"/>
      <c r="CP773" s="5"/>
      <c r="CQ773" s="4"/>
      <c r="CR773" s="6"/>
      <c r="CS773" s="4"/>
      <c r="CT773" s="6"/>
      <c r="CU773" s="5"/>
      <c r="CV773" s="5"/>
      <c r="CW773" s="4"/>
      <c r="CX773" s="6"/>
      <c r="CY773" s="4"/>
      <c r="CZ773" s="6"/>
      <c r="DA773" s="5"/>
      <c r="DB773" s="5"/>
      <c r="DC773" s="4"/>
      <c r="DD773" s="6"/>
      <c r="DE773" s="4"/>
      <c r="DF773" s="6"/>
      <c r="DG773" s="5"/>
      <c r="DH773" s="5"/>
      <c r="DI773" s="4"/>
      <c r="DJ773" s="6"/>
      <c r="DK773" s="4"/>
      <c r="DL773" s="6"/>
      <c r="DM773" s="5"/>
      <c r="DN773" s="5"/>
      <c r="DO773" s="4"/>
      <c r="DP773" s="6"/>
      <c r="DQ773" s="4"/>
      <c r="DR773" s="6"/>
      <c r="DS773" s="5"/>
      <c r="DT773" s="5"/>
      <c r="DU773" s="4"/>
      <c r="DV773" s="6"/>
      <c r="DW773" s="4"/>
      <c r="DX773" s="6"/>
      <c r="DY773" s="5"/>
      <c r="DZ773" s="5"/>
      <c r="EA773" s="4"/>
      <c r="EB773" s="6"/>
      <c r="EC773" s="4"/>
      <c r="ED773" s="6"/>
      <c r="EE773" s="5"/>
      <c r="EF773" s="5"/>
      <c r="EG773" s="4"/>
      <c r="EH773" s="6"/>
      <c r="EI773" s="4"/>
      <c r="EJ773" s="6"/>
      <c r="EK773" s="5"/>
      <c r="EL773" s="5"/>
      <c r="EM773" s="4"/>
      <c r="EN773" s="6"/>
      <c r="EO773" s="4"/>
      <c r="EP773" s="6"/>
      <c r="EQ773" s="5"/>
      <c r="ER773" s="5"/>
      <c r="ES773" s="4"/>
      <c r="ET773" s="6"/>
      <c r="EU773" s="4"/>
      <c r="EV773" s="6"/>
      <c r="EW773" s="5"/>
      <c r="EX773" s="5"/>
      <c r="EY773" s="4"/>
      <c r="EZ773" s="6"/>
      <c r="FA773" s="4"/>
      <c r="FB773" s="6"/>
      <c r="FC773" s="5"/>
      <c r="FD773" s="5"/>
      <c r="FE773" s="4"/>
      <c r="FF773" s="6"/>
      <c r="FG773" s="4"/>
      <c r="FH773" s="6"/>
      <c r="FI773" s="5"/>
      <c r="FJ773" s="5"/>
      <c r="FK773" s="4"/>
      <c r="FL773" s="6"/>
      <c r="FM773" s="4"/>
      <c r="FN773" s="6"/>
      <c r="FO773" s="5"/>
      <c r="FP773" s="5"/>
      <c r="FQ773" s="4"/>
      <c r="FR773" s="6"/>
      <c r="FS773" s="4"/>
      <c r="FT773" s="6"/>
      <c r="FU773" s="5"/>
      <c r="FV773" s="5"/>
      <c r="FW773" s="4"/>
      <c r="FX773" s="6"/>
      <c r="FY773" s="4"/>
      <c r="FZ773" s="6"/>
      <c r="GA773" s="5"/>
      <c r="GB773" s="5"/>
      <c r="GC773" s="4"/>
      <c r="GD773" s="6"/>
      <c r="GE773" s="4"/>
      <c r="GF773" s="6"/>
      <c r="GG773" s="5"/>
      <c r="GH773" s="5"/>
      <c r="GI773" s="4"/>
      <c r="GJ773" s="6"/>
      <c r="GK773" s="4"/>
      <c r="GL773" s="6"/>
      <c r="GM773" s="5"/>
      <c r="GN773" s="5"/>
      <c r="GO773" s="4"/>
      <c r="GP773" s="6"/>
      <c r="GQ773" s="4"/>
      <c r="GR773" s="6"/>
      <c r="GS773" s="5"/>
      <c r="GT773" s="5"/>
      <c r="GU773" s="4"/>
      <c r="GV773" s="6"/>
      <c r="GW773" s="4"/>
      <c r="GX773" s="6"/>
      <c r="GY773" s="5"/>
      <c r="GZ773" s="5"/>
      <c r="HA773" s="4"/>
      <c r="HB773" s="6"/>
      <c r="HC773" s="4"/>
      <c r="HD773" s="6"/>
      <c r="HE773" s="5"/>
      <c r="HF773" s="5"/>
      <c r="HG773" s="4"/>
      <c r="HH773" s="6"/>
      <c r="HI773" s="4"/>
      <c r="HJ773" s="6"/>
      <c r="HK773" s="5"/>
      <c r="HL773" s="5"/>
      <c r="HM773" s="4"/>
      <c r="HN773" s="6"/>
      <c r="HO773" s="4"/>
      <c r="HP773" s="6"/>
      <c r="HQ773" s="5"/>
      <c r="HR773" s="5"/>
      <c r="HS773" s="4"/>
      <c r="HT773" s="6"/>
      <c r="HU773" s="4"/>
      <c r="HV773" s="6"/>
      <c r="HW773" s="5"/>
      <c r="HX773" s="5"/>
      <c r="HY773" s="4"/>
      <c r="HZ773" s="6"/>
      <c r="IA773" s="4"/>
      <c r="IB773" s="6"/>
      <c r="IC773" s="5"/>
      <c r="ID773" s="5"/>
      <c r="IE773" s="4"/>
      <c r="IF773" s="6"/>
      <c r="IG773" s="4"/>
      <c r="IH773" s="6"/>
      <c r="II773" s="5"/>
      <c r="IJ773" s="5"/>
      <c r="IK773" s="4"/>
      <c r="IL773" s="6"/>
      <c r="IM773" s="4"/>
      <c r="IN773" s="6"/>
      <c r="IO773" s="5"/>
      <c r="IP773" s="5"/>
      <c r="IQ773" s="4"/>
      <c r="IR773" s="6"/>
      <c r="IS773" s="4"/>
      <c r="IT773" s="6"/>
      <c r="IU773" s="5"/>
      <c r="IV773" s="5"/>
      <c r="IW773" s="4"/>
      <c r="IX773" s="6"/>
      <c r="IY773" s="4"/>
      <c r="IZ773" s="6"/>
      <c r="JA773" s="5"/>
      <c r="JB773" s="5"/>
      <c r="JC773" s="4"/>
      <c r="JD773" s="6"/>
      <c r="JE773" s="4"/>
      <c r="JF773" s="6"/>
      <c r="JG773" s="5"/>
      <c r="JH773" s="5"/>
      <c r="JI773" s="4"/>
      <c r="JJ773" s="6"/>
      <c r="JK773" s="4"/>
      <c r="JL773" s="6"/>
      <c r="JM773" s="5"/>
      <c r="JN773" s="5"/>
      <c r="JO773" s="4"/>
      <c r="JP773" s="6"/>
      <c r="JQ773" s="4"/>
      <c r="JR773" s="6"/>
      <c r="JS773" s="5"/>
      <c r="JT773" s="5"/>
      <c r="JU773" s="4"/>
      <c r="JV773" s="6"/>
      <c r="JW773" s="4"/>
      <c r="JX773" s="6"/>
      <c r="JY773" s="5"/>
      <c r="JZ773" s="5"/>
      <c r="KA773" s="4"/>
      <c r="KB773" s="6"/>
      <c r="KC773" s="4"/>
      <c r="KD773" s="6"/>
      <c r="KE773" s="5"/>
      <c r="KF773" s="5"/>
      <c r="KG773" s="4"/>
      <c r="KH773" s="6"/>
      <c r="KI773" s="4"/>
      <c r="KJ773" s="6"/>
      <c r="KK773" s="5"/>
      <c r="KL773" s="5"/>
    </row>
    <row r="774">
      <c r="A774" s="3" t="s">
        <v>85</v>
      </c>
      <c r="B774" s="3" t="s">
        <v>712</v>
      </c>
      <c r="C774" s="3" t="s">
        <v>87</v>
      </c>
      <c r="D774" s="3" t="s">
        <v>712</v>
      </c>
      <c r="E774" s="3" t="s">
        <v>975</v>
      </c>
      <c r="F774" s="3" t="s">
        <v>104</v>
      </c>
      <c r="G774" s="3" t="s">
        <v>104</v>
      </c>
      <c r="H774" s="3" t="s">
        <v>104</v>
      </c>
      <c r="I774" s="4"/>
      <c r="J774" s="4">
        <f>=ROUNDDOWN({0},0)</f>
      </c>
      <c r="K774" s="4"/>
      <c r="L774" s="5"/>
      <c r="M774" s="4"/>
      <c r="N774" s="4">
        <f>=ROUNDDOWN({0},0)</f>
      </c>
      <c r="O774" s="4"/>
      <c r="P774" s="5"/>
      <c r="Q774" s="4"/>
      <c r="R774" s="6"/>
      <c r="S774" s="4"/>
      <c r="T774" s="6"/>
      <c r="U774" s="5"/>
      <c r="V774" s="5"/>
      <c r="W774" s="4"/>
      <c r="X774" s="6"/>
      <c r="Y774" s="4"/>
      <c r="Z774" s="6"/>
      <c r="AA774" s="5"/>
      <c r="AB774" s="5"/>
      <c r="AC774" s="4"/>
      <c r="AD774" s="6"/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  <c r="AU774" s="4"/>
      <c r="AV774" s="6"/>
      <c r="AW774" s="4"/>
      <c r="AX774" s="6"/>
      <c r="AY774" s="5"/>
      <c r="AZ774" s="5"/>
      <c r="BA774" s="4"/>
      <c r="BB774" s="6"/>
      <c r="BC774" s="4"/>
      <c r="BD774" s="6"/>
      <c r="BE774" s="5"/>
      <c r="BF774" s="5"/>
      <c r="BG774" s="4"/>
      <c r="BH774" s="6"/>
      <c r="BI774" s="4"/>
      <c r="BJ774" s="6"/>
      <c r="BK774" s="5"/>
      <c r="BL774" s="5"/>
      <c r="BM774" s="4"/>
      <c r="BN774" s="6"/>
      <c r="BO774" s="4"/>
      <c r="BP774" s="6"/>
      <c r="BQ774" s="5"/>
      <c r="BR774" s="5"/>
      <c r="BS774" s="4"/>
      <c r="BT774" s="6"/>
      <c r="BU774" s="4"/>
      <c r="BV774" s="6"/>
      <c r="BW774" s="5"/>
      <c r="BX774" s="5"/>
      <c r="BY774" s="4"/>
      <c r="BZ774" s="6"/>
      <c r="CA774" s="4"/>
      <c r="CB774" s="6"/>
      <c r="CC774" s="5"/>
      <c r="CD774" s="5"/>
      <c r="CE774" s="4"/>
      <c r="CF774" s="6"/>
      <c r="CG774" s="4"/>
      <c r="CH774" s="6"/>
      <c r="CI774" s="5"/>
      <c r="CJ774" s="5"/>
      <c r="CK774" s="4"/>
      <c r="CL774" s="6"/>
      <c r="CM774" s="4"/>
      <c r="CN774" s="6"/>
      <c r="CO774" s="5"/>
      <c r="CP774" s="5"/>
      <c r="CQ774" s="4"/>
      <c r="CR774" s="6"/>
      <c r="CS774" s="4"/>
      <c r="CT774" s="6"/>
      <c r="CU774" s="5"/>
      <c r="CV774" s="5"/>
      <c r="CW774" s="4"/>
      <c r="CX774" s="6"/>
      <c r="CY774" s="4"/>
      <c r="CZ774" s="6"/>
      <c r="DA774" s="5"/>
      <c r="DB774" s="5"/>
      <c r="DC774" s="4"/>
      <c r="DD774" s="6"/>
      <c r="DE774" s="4"/>
      <c r="DF774" s="6"/>
      <c r="DG774" s="5"/>
      <c r="DH774" s="5"/>
      <c r="DI774" s="4"/>
      <c r="DJ774" s="6"/>
      <c r="DK774" s="4"/>
      <c r="DL774" s="6"/>
      <c r="DM774" s="5"/>
      <c r="DN774" s="5"/>
      <c r="DO774" s="4"/>
      <c r="DP774" s="6"/>
      <c r="DQ774" s="4"/>
      <c r="DR774" s="6"/>
      <c r="DS774" s="5"/>
      <c r="DT774" s="5"/>
      <c r="DU774" s="4"/>
      <c r="DV774" s="6"/>
      <c r="DW774" s="4"/>
      <c r="DX774" s="6"/>
      <c r="DY774" s="5"/>
      <c r="DZ774" s="5"/>
      <c r="EA774" s="4"/>
      <c r="EB774" s="6"/>
      <c r="EC774" s="4"/>
      <c r="ED774" s="6"/>
      <c r="EE774" s="5"/>
      <c r="EF774" s="5"/>
      <c r="EG774" s="4"/>
      <c r="EH774" s="6"/>
      <c r="EI774" s="4"/>
      <c r="EJ774" s="6"/>
      <c r="EK774" s="5"/>
      <c r="EL774" s="5"/>
      <c r="EM774" s="4"/>
      <c r="EN774" s="6"/>
      <c r="EO774" s="4"/>
      <c r="EP774" s="6"/>
      <c r="EQ774" s="5"/>
      <c r="ER774" s="5"/>
      <c r="ES774" s="4"/>
      <c r="ET774" s="6"/>
      <c r="EU774" s="4"/>
      <c r="EV774" s="6"/>
      <c r="EW774" s="5"/>
      <c r="EX774" s="5"/>
      <c r="EY774" s="4"/>
      <c r="EZ774" s="6"/>
      <c r="FA774" s="4"/>
      <c r="FB774" s="6"/>
      <c r="FC774" s="5"/>
      <c r="FD774" s="5"/>
      <c r="FE774" s="4"/>
      <c r="FF774" s="6"/>
      <c r="FG774" s="4"/>
      <c r="FH774" s="6"/>
      <c r="FI774" s="5"/>
      <c r="FJ774" s="5"/>
      <c r="FK774" s="4"/>
      <c r="FL774" s="6"/>
      <c r="FM774" s="4"/>
      <c r="FN774" s="6"/>
      <c r="FO774" s="5"/>
      <c r="FP774" s="5"/>
      <c r="FQ774" s="4"/>
      <c r="FR774" s="6"/>
      <c r="FS774" s="4"/>
      <c r="FT774" s="6"/>
      <c r="FU774" s="5"/>
      <c r="FV774" s="5"/>
      <c r="FW774" s="4"/>
      <c r="FX774" s="6"/>
      <c r="FY774" s="4"/>
      <c r="FZ774" s="6"/>
      <c r="GA774" s="5"/>
      <c r="GB774" s="5"/>
      <c r="GC774" s="4"/>
      <c r="GD774" s="6"/>
      <c r="GE774" s="4"/>
      <c r="GF774" s="6"/>
      <c r="GG774" s="5"/>
      <c r="GH774" s="5"/>
      <c r="GI774" s="4"/>
      <c r="GJ774" s="6"/>
      <c r="GK774" s="4"/>
      <c r="GL774" s="6"/>
      <c r="GM774" s="5"/>
      <c r="GN774" s="5"/>
      <c r="GO774" s="4"/>
      <c r="GP774" s="6"/>
      <c r="GQ774" s="4"/>
      <c r="GR774" s="6"/>
      <c r="GS774" s="5"/>
      <c r="GT774" s="5"/>
      <c r="GU774" s="4"/>
      <c r="GV774" s="6"/>
      <c r="GW774" s="4"/>
      <c r="GX774" s="6"/>
      <c r="GY774" s="5"/>
      <c r="GZ774" s="5"/>
      <c r="HA774" s="4"/>
      <c r="HB774" s="6"/>
      <c r="HC774" s="4"/>
      <c r="HD774" s="6"/>
      <c r="HE774" s="5"/>
      <c r="HF774" s="5"/>
      <c r="HG774" s="4"/>
      <c r="HH774" s="6"/>
      <c r="HI774" s="4"/>
      <c r="HJ774" s="6"/>
      <c r="HK774" s="5"/>
      <c r="HL774" s="5"/>
      <c r="HM774" s="4"/>
      <c r="HN774" s="6"/>
      <c r="HO774" s="4"/>
      <c r="HP774" s="6"/>
      <c r="HQ774" s="5"/>
      <c r="HR774" s="5"/>
      <c r="HS774" s="4"/>
      <c r="HT774" s="6"/>
      <c r="HU774" s="4"/>
      <c r="HV774" s="6"/>
      <c r="HW774" s="5"/>
      <c r="HX774" s="5"/>
      <c r="HY774" s="4"/>
      <c r="HZ774" s="6"/>
      <c r="IA774" s="4"/>
      <c r="IB774" s="6"/>
      <c r="IC774" s="5"/>
      <c r="ID774" s="5"/>
      <c r="IE774" s="4"/>
      <c r="IF774" s="6"/>
      <c r="IG774" s="4"/>
      <c r="IH774" s="6"/>
      <c r="II774" s="5"/>
      <c r="IJ774" s="5"/>
      <c r="IK774" s="4"/>
      <c r="IL774" s="6"/>
      <c r="IM774" s="4"/>
      <c r="IN774" s="6"/>
      <c r="IO774" s="5"/>
      <c r="IP774" s="5"/>
      <c r="IQ774" s="4"/>
      <c r="IR774" s="6"/>
      <c r="IS774" s="4"/>
      <c r="IT774" s="6"/>
      <c r="IU774" s="5"/>
      <c r="IV774" s="5"/>
      <c r="IW774" s="4"/>
      <c r="IX774" s="6"/>
      <c r="IY774" s="4"/>
      <c r="IZ774" s="6"/>
      <c r="JA774" s="5"/>
      <c r="JB774" s="5"/>
      <c r="JC774" s="4"/>
      <c r="JD774" s="6"/>
      <c r="JE774" s="4"/>
      <c r="JF774" s="6"/>
      <c r="JG774" s="5"/>
      <c r="JH774" s="5"/>
      <c r="JI774" s="4"/>
      <c r="JJ774" s="6"/>
      <c r="JK774" s="4"/>
      <c r="JL774" s="6"/>
      <c r="JM774" s="5"/>
      <c r="JN774" s="5"/>
      <c r="JO774" s="4"/>
      <c r="JP774" s="6"/>
      <c r="JQ774" s="4"/>
      <c r="JR774" s="6"/>
      <c r="JS774" s="5"/>
      <c r="JT774" s="5"/>
      <c r="JU774" s="4"/>
      <c r="JV774" s="6"/>
      <c r="JW774" s="4"/>
      <c r="JX774" s="6"/>
      <c r="JY774" s="5"/>
      <c r="JZ774" s="5"/>
      <c r="KA774" s="4"/>
      <c r="KB774" s="6"/>
      <c r="KC774" s="4"/>
      <c r="KD774" s="6"/>
      <c r="KE774" s="5"/>
      <c r="KF774" s="5"/>
      <c r="KG774" s="4"/>
      <c r="KH774" s="6"/>
      <c r="KI774" s="4"/>
      <c r="KJ774" s="6"/>
      <c r="KK774" s="5"/>
      <c r="KL774" s="5"/>
    </row>
    <row r="775">
      <c r="A775" s="3" t="s">
        <v>85</v>
      </c>
      <c r="B775" s="3" t="s">
        <v>712</v>
      </c>
      <c r="C775" s="3" t="s">
        <v>87</v>
      </c>
      <c r="D775" s="3" t="s">
        <v>712</v>
      </c>
      <c r="E775" s="3" t="s">
        <v>976</v>
      </c>
      <c r="F775" s="3" t="s">
        <v>104</v>
      </c>
      <c r="G775" s="3" t="s">
        <v>104</v>
      </c>
      <c r="H775" s="3" t="s">
        <v>104</v>
      </c>
      <c r="I775" s="4"/>
      <c r="J775" s="4">
        <f>=ROUNDDOWN({0},0)</f>
      </c>
      <c r="K775" s="4"/>
      <c r="L775" s="5"/>
      <c r="M775" s="4"/>
      <c r="N775" s="4">
        <f>=ROUNDDOWN({0},0)</f>
      </c>
      <c r="O775" s="4"/>
      <c r="P775" s="5"/>
      <c r="Q775" s="4"/>
      <c r="R775" s="6"/>
      <c r="S775" s="4"/>
      <c r="T775" s="6"/>
      <c r="U775" s="5"/>
      <c r="V775" s="5"/>
      <c r="W775" s="4"/>
      <c r="X775" s="6"/>
      <c r="Y775" s="4"/>
      <c r="Z775" s="6"/>
      <c r="AA775" s="5"/>
      <c r="AB775" s="5"/>
      <c r="AC775" s="4"/>
      <c r="AD775" s="6"/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  <c r="AU775" s="4"/>
      <c r="AV775" s="6"/>
      <c r="AW775" s="4"/>
      <c r="AX775" s="6"/>
      <c r="AY775" s="5"/>
      <c r="AZ775" s="5"/>
      <c r="BA775" s="4"/>
      <c r="BB775" s="6"/>
      <c r="BC775" s="4"/>
      <c r="BD775" s="6"/>
      <c r="BE775" s="5"/>
      <c r="BF775" s="5"/>
      <c r="BG775" s="4"/>
      <c r="BH775" s="6"/>
      <c r="BI775" s="4"/>
      <c r="BJ775" s="6"/>
      <c r="BK775" s="5"/>
      <c r="BL775" s="5"/>
      <c r="BM775" s="4"/>
      <c r="BN775" s="6"/>
      <c r="BO775" s="4"/>
      <c r="BP775" s="6"/>
      <c r="BQ775" s="5"/>
      <c r="BR775" s="5"/>
      <c r="BS775" s="4"/>
      <c r="BT775" s="6"/>
      <c r="BU775" s="4"/>
      <c r="BV775" s="6"/>
      <c r="BW775" s="5"/>
      <c r="BX775" s="5"/>
      <c r="BY775" s="4"/>
      <c r="BZ775" s="6"/>
      <c r="CA775" s="4"/>
      <c r="CB775" s="6"/>
      <c r="CC775" s="5"/>
      <c r="CD775" s="5"/>
      <c r="CE775" s="4"/>
      <c r="CF775" s="6"/>
      <c r="CG775" s="4"/>
      <c r="CH775" s="6"/>
      <c r="CI775" s="5"/>
      <c r="CJ775" s="5"/>
      <c r="CK775" s="4"/>
      <c r="CL775" s="6"/>
      <c r="CM775" s="4"/>
      <c r="CN775" s="6"/>
      <c r="CO775" s="5"/>
      <c r="CP775" s="5"/>
      <c r="CQ775" s="4"/>
      <c r="CR775" s="6"/>
      <c r="CS775" s="4"/>
      <c r="CT775" s="6"/>
      <c r="CU775" s="5"/>
      <c r="CV775" s="5"/>
      <c r="CW775" s="4"/>
      <c r="CX775" s="6"/>
      <c r="CY775" s="4"/>
      <c r="CZ775" s="6"/>
      <c r="DA775" s="5"/>
      <c r="DB775" s="5"/>
      <c r="DC775" s="4"/>
      <c r="DD775" s="6"/>
      <c r="DE775" s="4"/>
      <c r="DF775" s="6"/>
      <c r="DG775" s="5"/>
      <c r="DH775" s="5"/>
      <c r="DI775" s="4"/>
      <c r="DJ775" s="6"/>
      <c r="DK775" s="4"/>
      <c r="DL775" s="6"/>
      <c r="DM775" s="5"/>
      <c r="DN775" s="5"/>
      <c r="DO775" s="4"/>
      <c r="DP775" s="6"/>
      <c r="DQ775" s="4"/>
      <c r="DR775" s="6"/>
      <c r="DS775" s="5"/>
      <c r="DT775" s="5"/>
      <c r="DU775" s="4"/>
      <c r="DV775" s="6"/>
      <c r="DW775" s="4"/>
      <c r="DX775" s="6"/>
      <c r="DY775" s="5"/>
      <c r="DZ775" s="5"/>
      <c r="EA775" s="4"/>
      <c r="EB775" s="6"/>
      <c r="EC775" s="4"/>
      <c r="ED775" s="6"/>
      <c r="EE775" s="5"/>
      <c r="EF775" s="5"/>
      <c r="EG775" s="4"/>
      <c r="EH775" s="6"/>
      <c r="EI775" s="4"/>
      <c r="EJ775" s="6"/>
      <c r="EK775" s="5"/>
      <c r="EL775" s="5"/>
      <c r="EM775" s="4"/>
      <c r="EN775" s="6"/>
      <c r="EO775" s="4"/>
      <c r="EP775" s="6"/>
      <c r="EQ775" s="5"/>
      <c r="ER775" s="5"/>
      <c r="ES775" s="4"/>
      <c r="ET775" s="6"/>
      <c r="EU775" s="4"/>
      <c r="EV775" s="6"/>
      <c r="EW775" s="5"/>
      <c r="EX775" s="5"/>
      <c r="EY775" s="4"/>
      <c r="EZ775" s="6"/>
      <c r="FA775" s="4"/>
      <c r="FB775" s="6"/>
      <c r="FC775" s="5"/>
      <c r="FD775" s="5"/>
      <c r="FE775" s="4"/>
      <c r="FF775" s="6"/>
      <c r="FG775" s="4"/>
      <c r="FH775" s="6"/>
      <c r="FI775" s="5"/>
      <c r="FJ775" s="5"/>
      <c r="FK775" s="4"/>
      <c r="FL775" s="6"/>
      <c r="FM775" s="4"/>
      <c r="FN775" s="6"/>
      <c r="FO775" s="5"/>
      <c r="FP775" s="5"/>
      <c r="FQ775" s="4"/>
      <c r="FR775" s="6"/>
      <c r="FS775" s="4"/>
      <c r="FT775" s="6"/>
      <c r="FU775" s="5"/>
      <c r="FV775" s="5"/>
      <c r="FW775" s="4"/>
      <c r="FX775" s="6"/>
      <c r="FY775" s="4"/>
      <c r="FZ775" s="6"/>
      <c r="GA775" s="5"/>
      <c r="GB775" s="5"/>
      <c r="GC775" s="4"/>
      <c r="GD775" s="6"/>
      <c r="GE775" s="4"/>
      <c r="GF775" s="6"/>
      <c r="GG775" s="5"/>
      <c r="GH775" s="5"/>
      <c r="GI775" s="4"/>
      <c r="GJ775" s="6"/>
      <c r="GK775" s="4"/>
      <c r="GL775" s="6"/>
      <c r="GM775" s="5"/>
      <c r="GN775" s="5"/>
      <c r="GO775" s="4"/>
      <c r="GP775" s="6"/>
      <c r="GQ775" s="4"/>
      <c r="GR775" s="6"/>
      <c r="GS775" s="5"/>
      <c r="GT775" s="5"/>
      <c r="GU775" s="4"/>
      <c r="GV775" s="6"/>
      <c r="GW775" s="4"/>
      <c r="GX775" s="6"/>
      <c r="GY775" s="5"/>
      <c r="GZ775" s="5"/>
      <c r="HA775" s="4"/>
      <c r="HB775" s="6"/>
      <c r="HC775" s="4"/>
      <c r="HD775" s="6"/>
      <c r="HE775" s="5"/>
      <c r="HF775" s="5"/>
      <c r="HG775" s="4"/>
      <c r="HH775" s="6"/>
      <c r="HI775" s="4"/>
      <c r="HJ775" s="6"/>
      <c r="HK775" s="5"/>
      <c r="HL775" s="5"/>
      <c r="HM775" s="4"/>
      <c r="HN775" s="6"/>
      <c r="HO775" s="4"/>
      <c r="HP775" s="6"/>
      <c r="HQ775" s="5"/>
      <c r="HR775" s="5"/>
      <c r="HS775" s="4"/>
      <c r="HT775" s="6"/>
      <c r="HU775" s="4"/>
      <c r="HV775" s="6"/>
      <c r="HW775" s="5"/>
      <c r="HX775" s="5"/>
      <c r="HY775" s="4"/>
      <c r="HZ775" s="6"/>
      <c r="IA775" s="4"/>
      <c r="IB775" s="6"/>
      <c r="IC775" s="5"/>
      <c r="ID775" s="5"/>
      <c r="IE775" s="4"/>
      <c r="IF775" s="6"/>
      <c r="IG775" s="4"/>
      <c r="IH775" s="6"/>
      <c r="II775" s="5"/>
      <c r="IJ775" s="5"/>
      <c r="IK775" s="4"/>
      <c r="IL775" s="6"/>
      <c r="IM775" s="4"/>
      <c r="IN775" s="6"/>
      <c r="IO775" s="5"/>
      <c r="IP775" s="5"/>
      <c r="IQ775" s="4"/>
      <c r="IR775" s="6"/>
      <c r="IS775" s="4"/>
      <c r="IT775" s="6"/>
      <c r="IU775" s="5"/>
      <c r="IV775" s="5"/>
      <c r="IW775" s="4"/>
      <c r="IX775" s="6"/>
      <c r="IY775" s="4"/>
      <c r="IZ775" s="6"/>
      <c r="JA775" s="5"/>
      <c r="JB775" s="5"/>
      <c r="JC775" s="4"/>
      <c r="JD775" s="6"/>
      <c r="JE775" s="4"/>
      <c r="JF775" s="6"/>
      <c r="JG775" s="5"/>
      <c r="JH775" s="5"/>
      <c r="JI775" s="4"/>
      <c r="JJ775" s="6"/>
      <c r="JK775" s="4"/>
      <c r="JL775" s="6"/>
      <c r="JM775" s="5"/>
      <c r="JN775" s="5"/>
      <c r="JO775" s="4"/>
      <c r="JP775" s="6"/>
      <c r="JQ775" s="4"/>
      <c r="JR775" s="6"/>
      <c r="JS775" s="5"/>
      <c r="JT775" s="5"/>
      <c r="JU775" s="4"/>
      <c r="JV775" s="6"/>
      <c r="JW775" s="4"/>
      <c r="JX775" s="6"/>
      <c r="JY775" s="5"/>
      <c r="JZ775" s="5"/>
      <c r="KA775" s="4"/>
      <c r="KB775" s="6"/>
      <c r="KC775" s="4"/>
      <c r="KD775" s="6"/>
      <c r="KE775" s="5"/>
      <c r="KF775" s="5"/>
      <c r="KG775" s="4"/>
      <c r="KH775" s="6"/>
      <c r="KI775" s="4"/>
      <c r="KJ775" s="6"/>
      <c r="KK775" s="5"/>
      <c r="KL775" s="5"/>
    </row>
    <row r="776">
      <c r="A776" s="3" t="s">
        <v>85</v>
      </c>
      <c r="B776" s="3" t="s">
        <v>712</v>
      </c>
      <c r="C776" s="3" t="s">
        <v>87</v>
      </c>
      <c r="D776" s="3" t="s">
        <v>712</v>
      </c>
      <c r="E776" s="3" t="s">
        <v>977</v>
      </c>
      <c r="F776" s="3" t="s">
        <v>104</v>
      </c>
      <c r="G776" s="3" t="s">
        <v>104</v>
      </c>
      <c r="H776" s="3" t="s">
        <v>104</v>
      </c>
      <c r="I776" s="4"/>
      <c r="J776" s="4">
        <f>=ROUNDDOWN({0},0)</f>
      </c>
      <c r="K776" s="4"/>
      <c r="L776" s="5"/>
      <c r="M776" s="4"/>
      <c r="N776" s="4">
        <f>=ROUNDDOWN({0},0)</f>
      </c>
      <c r="O776" s="4"/>
      <c r="P776" s="5"/>
      <c r="Q776" s="4"/>
      <c r="R776" s="6"/>
      <c r="S776" s="4"/>
      <c r="T776" s="6"/>
      <c r="U776" s="5"/>
      <c r="V776" s="5"/>
      <c r="W776" s="4"/>
      <c r="X776" s="6"/>
      <c r="Y776" s="4"/>
      <c r="Z776" s="6"/>
      <c r="AA776" s="5"/>
      <c r="AB776" s="5"/>
      <c r="AC776" s="4"/>
      <c r="AD776" s="6"/>
      <c r="AE776" s="4"/>
      <c r="AF776" s="6"/>
      <c r="AG776" s="5"/>
      <c r="AH776" s="5"/>
      <c r="AI776" s="4"/>
      <c r="AJ776" s="6"/>
      <c r="AK776" s="4"/>
      <c r="AL776" s="6"/>
      <c r="AM776" s="5"/>
      <c r="AN776" s="5"/>
      <c r="AO776" s="4"/>
      <c r="AP776" s="6"/>
      <c r="AQ776" s="4"/>
      <c r="AR776" s="6"/>
      <c r="AS776" s="5"/>
      <c r="AT776" s="5"/>
      <c r="AU776" s="4"/>
      <c r="AV776" s="6"/>
      <c r="AW776" s="4"/>
      <c r="AX776" s="6"/>
      <c r="AY776" s="5"/>
      <c r="AZ776" s="5"/>
      <c r="BA776" s="4"/>
      <c r="BB776" s="6"/>
      <c r="BC776" s="4"/>
      <c r="BD776" s="6"/>
      <c r="BE776" s="5"/>
      <c r="BF776" s="5"/>
      <c r="BG776" s="4"/>
      <c r="BH776" s="6"/>
      <c r="BI776" s="4"/>
      <c r="BJ776" s="6"/>
      <c r="BK776" s="5"/>
      <c r="BL776" s="5"/>
      <c r="BM776" s="4"/>
      <c r="BN776" s="6"/>
      <c r="BO776" s="4"/>
      <c r="BP776" s="6"/>
      <c r="BQ776" s="5"/>
      <c r="BR776" s="5"/>
      <c r="BS776" s="4"/>
      <c r="BT776" s="6"/>
      <c r="BU776" s="4"/>
      <c r="BV776" s="6"/>
      <c r="BW776" s="5"/>
      <c r="BX776" s="5"/>
      <c r="BY776" s="4"/>
      <c r="BZ776" s="6"/>
      <c r="CA776" s="4"/>
      <c r="CB776" s="6"/>
      <c r="CC776" s="5"/>
      <c r="CD776" s="5"/>
      <c r="CE776" s="4"/>
      <c r="CF776" s="6"/>
      <c r="CG776" s="4"/>
      <c r="CH776" s="6"/>
      <c r="CI776" s="5"/>
      <c r="CJ776" s="5"/>
      <c r="CK776" s="4"/>
      <c r="CL776" s="6"/>
      <c r="CM776" s="4"/>
      <c r="CN776" s="6"/>
      <c r="CO776" s="5"/>
      <c r="CP776" s="5"/>
      <c r="CQ776" s="4"/>
      <c r="CR776" s="6"/>
      <c r="CS776" s="4"/>
      <c r="CT776" s="6"/>
      <c r="CU776" s="5"/>
      <c r="CV776" s="5"/>
      <c r="CW776" s="4"/>
      <c r="CX776" s="6"/>
      <c r="CY776" s="4"/>
      <c r="CZ776" s="6"/>
      <c r="DA776" s="5"/>
      <c r="DB776" s="5"/>
      <c r="DC776" s="4"/>
      <c r="DD776" s="6"/>
      <c r="DE776" s="4"/>
      <c r="DF776" s="6"/>
      <c r="DG776" s="5"/>
      <c r="DH776" s="5"/>
      <c r="DI776" s="4"/>
      <c r="DJ776" s="6"/>
      <c r="DK776" s="4"/>
      <c r="DL776" s="6"/>
      <c r="DM776" s="5"/>
      <c r="DN776" s="5"/>
      <c r="DO776" s="4"/>
      <c r="DP776" s="6"/>
      <c r="DQ776" s="4"/>
      <c r="DR776" s="6"/>
      <c r="DS776" s="5"/>
      <c r="DT776" s="5"/>
      <c r="DU776" s="4"/>
      <c r="DV776" s="6"/>
      <c r="DW776" s="4"/>
      <c r="DX776" s="6"/>
      <c r="DY776" s="5"/>
      <c r="DZ776" s="5"/>
      <c r="EA776" s="4"/>
      <c r="EB776" s="6"/>
      <c r="EC776" s="4"/>
      <c r="ED776" s="6"/>
      <c r="EE776" s="5"/>
      <c r="EF776" s="5"/>
      <c r="EG776" s="4"/>
      <c r="EH776" s="6"/>
      <c r="EI776" s="4"/>
      <c r="EJ776" s="6"/>
      <c r="EK776" s="5"/>
      <c r="EL776" s="5"/>
      <c r="EM776" s="4"/>
      <c r="EN776" s="6"/>
      <c r="EO776" s="4"/>
      <c r="EP776" s="6"/>
      <c r="EQ776" s="5"/>
      <c r="ER776" s="5"/>
      <c r="ES776" s="4"/>
      <c r="ET776" s="6"/>
      <c r="EU776" s="4"/>
      <c r="EV776" s="6"/>
      <c r="EW776" s="5"/>
      <c r="EX776" s="5"/>
      <c r="EY776" s="4"/>
      <c r="EZ776" s="6"/>
      <c r="FA776" s="4"/>
      <c r="FB776" s="6"/>
      <c r="FC776" s="5"/>
      <c r="FD776" s="5"/>
      <c r="FE776" s="4"/>
      <c r="FF776" s="6"/>
      <c r="FG776" s="4"/>
      <c r="FH776" s="6"/>
      <c r="FI776" s="5"/>
      <c r="FJ776" s="5"/>
      <c r="FK776" s="4"/>
      <c r="FL776" s="6"/>
      <c r="FM776" s="4"/>
      <c r="FN776" s="6"/>
      <c r="FO776" s="5"/>
      <c r="FP776" s="5"/>
      <c r="FQ776" s="4"/>
      <c r="FR776" s="6"/>
      <c r="FS776" s="4"/>
      <c r="FT776" s="6"/>
      <c r="FU776" s="5"/>
      <c r="FV776" s="5"/>
      <c r="FW776" s="4"/>
      <c r="FX776" s="6"/>
      <c r="FY776" s="4"/>
      <c r="FZ776" s="6"/>
      <c r="GA776" s="5"/>
      <c r="GB776" s="5"/>
      <c r="GC776" s="4"/>
      <c r="GD776" s="6"/>
      <c r="GE776" s="4"/>
      <c r="GF776" s="6"/>
      <c r="GG776" s="5"/>
      <c r="GH776" s="5"/>
      <c r="GI776" s="4"/>
      <c r="GJ776" s="6"/>
      <c r="GK776" s="4"/>
      <c r="GL776" s="6"/>
      <c r="GM776" s="5"/>
      <c r="GN776" s="5"/>
      <c r="GO776" s="4"/>
      <c r="GP776" s="6"/>
      <c r="GQ776" s="4"/>
      <c r="GR776" s="6"/>
      <c r="GS776" s="5"/>
      <c r="GT776" s="5"/>
      <c r="GU776" s="4"/>
      <c r="GV776" s="6"/>
      <c r="GW776" s="4"/>
      <c r="GX776" s="6"/>
      <c r="GY776" s="5"/>
      <c r="GZ776" s="5"/>
      <c r="HA776" s="4"/>
      <c r="HB776" s="6"/>
      <c r="HC776" s="4"/>
      <c r="HD776" s="6"/>
      <c r="HE776" s="5"/>
      <c r="HF776" s="5"/>
      <c r="HG776" s="4"/>
      <c r="HH776" s="6"/>
      <c r="HI776" s="4"/>
      <c r="HJ776" s="6"/>
      <c r="HK776" s="5"/>
      <c r="HL776" s="5"/>
      <c r="HM776" s="4"/>
      <c r="HN776" s="6"/>
      <c r="HO776" s="4"/>
      <c r="HP776" s="6"/>
      <c r="HQ776" s="5"/>
      <c r="HR776" s="5"/>
      <c r="HS776" s="4"/>
      <c r="HT776" s="6"/>
      <c r="HU776" s="4"/>
      <c r="HV776" s="6"/>
      <c r="HW776" s="5"/>
      <c r="HX776" s="5"/>
      <c r="HY776" s="4"/>
      <c r="HZ776" s="6"/>
      <c r="IA776" s="4"/>
      <c r="IB776" s="6"/>
      <c r="IC776" s="5"/>
      <c r="ID776" s="5"/>
      <c r="IE776" s="4"/>
      <c r="IF776" s="6"/>
      <c r="IG776" s="4"/>
      <c r="IH776" s="6"/>
      <c r="II776" s="5"/>
      <c r="IJ776" s="5"/>
      <c r="IK776" s="4"/>
      <c r="IL776" s="6"/>
      <c r="IM776" s="4"/>
      <c r="IN776" s="6"/>
      <c r="IO776" s="5"/>
      <c r="IP776" s="5"/>
      <c r="IQ776" s="4"/>
      <c r="IR776" s="6"/>
      <c r="IS776" s="4"/>
      <c r="IT776" s="6"/>
      <c r="IU776" s="5"/>
      <c r="IV776" s="5"/>
      <c r="IW776" s="4"/>
      <c r="IX776" s="6"/>
      <c r="IY776" s="4"/>
      <c r="IZ776" s="6"/>
      <c r="JA776" s="5"/>
      <c r="JB776" s="5"/>
      <c r="JC776" s="4"/>
      <c r="JD776" s="6"/>
      <c r="JE776" s="4"/>
      <c r="JF776" s="6"/>
      <c r="JG776" s="5"/>
      <c r="JH776" s="5"/>
      <c r="JI776" s="4"/>
      <c r="JJ776" s="6"/>
      <c r="JK776" s="4"/>
      <c r="JL776" s="6"/>
      <c r="JM776" s="5"/>
      <c r="JN776" s="5"/>
      <c r="JO776" s="4"/>
      <c r="JP776" s="6"/>
      <c r="JQ776" s="4"/>
      <c r="JR776" s="6"/>
      <c r="JS776" s="5"/>
      <c r="JT776" s="5"/>
      <c r="JU776" s="4"/>
      <c r="JV776" s="6"/>
      <c r="JW776" s="4"/>
      <c r="JX776" s="6"/>
      <c r="JY776" s="5"/>
      <c r="JZ776" s="5"/>
      <c r="KA776" s="4"/>
      <c r="KB776" s="6"/>
      <c r="KC776" s="4"/>
      <c r="KD776" s="6"/>
      <c r="KE776" s="5"/>
      <c r="KF776" s="5"/>
      <c r="KG776" s="4"/>
      <c r="KH776" s="6"/>
      <c r="KI776" s="4"/>
      <c r="KJ776" s="6"/>
      <c r="KK776" s="5"/>
      <c r="KL776" s="5"/>
    </row>
    <row r="777">
      <c r="A777" s="3" t="s">
        <v>85</v>
      </c>
      <c r="B777" s="3" t="s">
        <v>712</v>
      </c>
      <c r="C777" s="3" t="s">
        <v>87</v>
      </c>
      <c r="D777" s="3" t="s">
        <v>712</v>
      </c>
      <c r="E777" s="3" t="s">
        <v>978</v>
      </c>
      <c r="F777" s="3" t="s">
        <v>104</v>
      </c>
      <c r="G777" s="3" t="s">
        <v>104</v>
      </c>
      <c r="H777" s="3" t="s">
        <v>104</v>
      </c>
      <c r="I777" s="4"/>
      <c r="J777" s="4">
        <f>=ROUNDDOWN({0},0)</f>
      </c>
      <c r="K777" s="4"/>
      <c r="L777" s="5"/>
      <c r="M777" s="4"/>
      <c r="N777" s="4">
        <f>=ROUNDDOWN({0},0)</f>
      </c>
      <c r="O777" s="4"/>
      <c r="P777" s="5"/>
      <c r="Q777" s="4"/>
      <c r="R777" s="6"/>
      <c r="S777" s="4"/>
      <c r="T777" s="6"/>
      <c r="U777" s="5"/>
      <c r="V777" s="5"/>
      <c r="W777" s="4"/>
      <c r="X777" s="6"/>
      <c r="Y777" s="4"/>
      <c r="Z777" s="6"/>
      <c r="AA777" s="5"/>
      <c r="AB777" s="5"/>
      <c r="AC777" s="4"/>
      <c r="AD777" s="6"/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  <c r="AU777" s="4"/>
      <c r="AV777" s="6"/>
      <c r="AW777" s="4"/>
      <c r="AX777" s="6"/>
      <c r="AY777" s="5"/>
      <c r="AZ777" s="5"/>
      <c r="BA777" s="4"/>
      <c r="BB777" s="6"/>
      <c r="BC777" s="4"/>
      <c r="BD777" s="6"/>
      <c r="BE777" s="5"/>
      <c r="BF777" s="5"/>
      <c r="BG777" s="4"/>
      <c r="BH777" s="6"/>
      <c r="BI777" s="4"/>
      <c r="BJ777" s="6"/>
      <c r="BK777" s="5"/>
      <c r="BL777" s="5"/>
      <c r="BM777" s="4"/>
      <c r="BN777" s="6"/>
      <c r="BO777" s="4"/>
      <c r="BP777" s="6"/>
      <c r="BQ777" s="5"/>
      <c r="BR777" s="5"/>
      <c r="BS777" s="4"/>
      <c r="BT777" s="6"/>
      <c r="BU777" s="4"/>
      <c r="BV777" s="6"/>
      <c r="BW777" s="5"/>
      <c r="BX777" s="5"/>
      <c r="BY777" s="4"/>
      <c r="BZ777" s="6"/>
      <c r="CA777" s="4"/>
      <c r="CB777" s="6"/>
      <c r="CC777" s="5"/>
      <c r="CD777" s="5"/>
      <c r="CE777" s="4"/>
      <c r="CF777" s="6"/>
      <c r="CG777" s="4"/>
      <c r="CH777" s="6"/>
      <c r="CI777" s="5"/>
      <c r="CJ777" s="5"/>
      <c r="CK777" s="4"/>
      <c r="CL777" s="6"/>
      <c r="CM777" s="4"/>
      <c r="CN777" s="6"/>
      <c r="CO777" s="5"/>
      <c r="CP777" s="5"/>
      <c r="CQ777" s="4"/>
      <c r="CR777" s="6"/>
      <c r="CS777" s="4"/>
      <c r="CT777" s="6"/>
      <c r="CU777" s="5"/>
      <c r="CV777" s="5"/>
      <c r="CW777" s="4"/>
      <c r="CX777" s="6"/>
      <c r="CY777" s="4"/>
      <c r="CZ777" s="6"/>
      <c r="DA777" s="5"/>
      <c r="DB777" s="5"/>
      <c r="DC777" s="4"/>
      <c r="DD777" s="6"/>
      <c r="DE777" s="4"/>
      <c r="DF777" s="6"/>
      <c r="DG777" s="5"/>
      <c r="DH777" s="5"/>
      <c r="DI777" s="4"/>
      <c r="DJ777" s="6"/>
      <c r="DK777" s="4"/>
      <c r="DL777" s="6"/>
      <c r="DM777" s="5"/>
      <c r="DN777" s="5"/>
      <c r="DO777" s="4"/>
      <c r="DP777" s="6"/>
      <c r="DQ777" s="4"/>
      <c r="DR777" s="6"/>
      <c r="DS777" s="5"/>
      <c r="DT777" s="5"/>
      <c r="DU777" s="4"/>
      <c r="DV777" s="6"/>
      <c r="DW777" s="4"/>
      <c r="DX777" s="6"/>
      <c r="DY777" s="5"/>
      <c r="DZ777" s="5"/>
      <c r="EA777" s="4"/>
      <c r="EB777" s="6"/>
      <c r="EC777" s="4"/>
      <c r="ED777" s="6"/>
      <c r="EE777" s="5"/>
      <c r="EF777" s="5"/>
      <c r="EG777" s="4"/>
      <c r="EH777" s="6"/>
      <c r="EI777" s="4"/>
      <c r="EJ777" s="6"/>
      <c r="EK777" s="5"/>
      <c r="EL777" s="5"/>
      <c r="EM777" s="4"/>
      <c r="EN777" s="6"/>
      <c r="EO777" s="4"/>
      <c r="EP777" s="6"/>
      <c r="EQ777" s="5"/>
      <c r="ER777" s="5"/>
      <c r="ES777" s="4"/>
      <c r="ET777" s="6"/>
      <c r="EU777" s="4"/>
      <c r="EV777" s="6"/>
      <c r="EW777" s="5"/>
      <c r="EX777" s="5"/>
      <c r="EY777" s="4"/>
      <c r="EZ777" s="6"/>
      <c r="FA777" s="4"/>
      <c r="FB777" s="6"/>
      <c r="FC777" s="5"/>
      <c r="FD777" s="5"/>
      <c r="FE777" s="4"/>
      <c r="FF777" s="6"/>
      <c r="FG777" s="4"/>
      <c r="FH777" s="6"/>
      <c r="FI777" s="5"/>
      <c r="FJ777" s="5"/>
      <c r="FK777" s="4"/>
      <c r="FL777" s="6"/>
      <c r="FM777" s="4"/>
      <c r="FN777" s="6"/>
      <c r="FO777" s="5"/>
      <c r="FP777" s="5"/>
      <c r="FQ777" s="4"/>
      <c r="FR777" s="6"/>
      <c r="FS777" s="4"/>
      <c r="FT777" s="6"/>
      <c r="FU777" s="5"/>
      <c r="FV777" s="5"/>
      <c r="FW777" s="4"/>
      <c r="FX777" s="6"/>
      <c r="FY777" s="4"/>
      <c r="FZ777" s="6"/>
      <c r="GA777" s="5"/>
      <c r="GB777" s="5"/>
      <c r="GC777" s="4"/>
      <c r="GD777" s="6"/>
      <c r="GE777" s="4"/>
      <c r="GF777" s="6"/>
      <c r="GG777" s="5"/>
      <c r="GH777" s="5"/>
      <c r="GI777" s="4"/>
      <c r="GJ777" s="6"/>
      <c r="GK777" s="4"/>
      <c r="GL777" s="6"/>
      <c r="GM777" s="5"/>
      <c r="GN777" s="5"/>
      <c r="GO777" s="4"/>
      <c r="GP777" s="6"/>
      <c r="GQ777" s="4"/>
      <c r="GR777" s="6"/>
      <c r="GS777" s="5"/>
      <c r="GT777" s="5"/>
      <c r="GU777" s="4"/>
      <c r="GV777" s="6"/>
      <c r="GW777" s="4"/>
      <c r="GX777" s="6"/>
      <c r="GY777" s="5"/>
      <c r="GZ777" s="5"/>
      <c r="HA777" s="4"/>
      <c r="HB777" s="6"/>
      <c r="HC777" s="4"/>
      <c r="HD777" s="6"/>
      <c r="HE777" s="5"/>
      <c r="HF777" s="5"/>
      <c r="HG777" s="4"/>
      <c r="HH777" s="6"/>
      <c r="HI777" s="4"/>
      <c r="HJ777" s="6"/>
      <c r="HK777" s="5"/>
      <c r="HL777" s="5"/>
      <c r="HM777" s="4"/>
      <c r="HN777" s="6"/>
      <c r="HO777" s="4"/>
      <c r="HP777" s="6"/>
      <c r="HQ777" s="5"/>
      <c r="HR777" s="5"/>
      <c r="HS777" s="4"/>
      <c r="HT777" s="6"/>
      <c r="HU777" s="4"/>
      <c r="HV777" s="6"/>
      <c r="HW777" s="5"/>
      <c r="HX777" s="5"/>
      <c r="HY777" s="4"/>
      <c r="HZ777" s="6"/>
      <c r="IA777" s="4"/>
      <c r="IB777" s="6"/>
      <c r="IC777" s="5"/>
      <c r="ID777" s="5"/>
      <c r="IE777" s="4"/>
      <c r="IF777" s="6"/>
      <c r="IG777" s="4"/>
      <c r="IH777" s="6"/>
      <c r="II777" s="5"/>
      <c r="IJ777" s="5"/>
      <c r="IK777" s="4"/>
      <c r="IL777" s="6"/>
      <c r="IM777" s="4"/>
      <c r="IN777" s="6"/>
      <c r="IO777" s="5"/>
      <c r="IP777" s="5"/>
      <c r="IQ777" s="4"/>
      <c r="IR777" s="6"/>
      <c r="IS777" s="4"/>
      <c r="IT777" s="6"/>
      <c r="IU777" s="5"/>
      <c r="IV777" s="5"/>
      <c r="IW777" s="4"/>
      <c r="IX777" s="6"/>
      <c r="IY777" s="4"/>
      <c r="IZ777" s="6"/>
      <c r="JA777" s="5"/>
      <c r="JB777" s="5"/>
      <c r="JC777" s="4"/>
      <c r="JD777" s="6"/>
      <c r="JE777" s="4"/>
      <c r="JF777" s="6"/>
      <c r="JG777" s="5"/>
      <c r="JH777" s="5"/>
      <c r="JI777" s="4"/>
      <c r="JJ777" s="6"/>
      <c r="JK777" s="4"/>
      <c r="JL777" s="6"/>
      <c r="JM777" s="5"/>
      <c r="JN777" s="5"/>
      <c r="JO777" s="4"/>
      <c r="JP777" s="6"/>
      <c r="JQ777" s="4"/>
      <c r="JR777" s="6"/>
      <c r="JS777" s="5"/>
      <c r="JT777" s="5"/>
      <c r="JU777" s="4"/>
      <c r="JV777" s="6"/>
      <c r="JW777" s="4"/>
      <c r="JX777" s="6"/>
      <c r="JY777" s="5"/>
      <c r="JZ777" s="5"/>
      <c r="KA777" s="4"/>
      <c r="KB777" s="6"/>
      <c r="KC777" s="4"/>
      <c r="KD777" s="6"/>
      <c r="KE777" s="5"/>
      <c r="KF777" s="5"/>
      <c r="KG777" s="4"/>
      <c r="KH777" s="6"/>
      <c r="KI777" s="4"/>
      <c r="KJ777" s="6"/>
      <c r="KK777" s="5"/>
      <c r="KL777" s="5"/>
    </row>
    <row r="778">
      <c r="A778" s="3" t="s">
        <v>85</v>
      </c>
      <c r="B778" s="3" t="s">
        <v>712</v>
      </c>
      <c r="C778" s="3" t="s">
        <v>87</v>
      </c>
      <c r="D778" s="3" t="s">
        <v>712</v>
      </c>
      <c r="E778" s="3" t="s">
        <v>979</v>
      </c>
      <c r="F778" s="3" t="s">
        <v>104</v>
      </c>
      <c r="G778" s="3" t="s">
        <v>104</v>
      </c>
      <c r="H778" s="3" t="s">
        <v>104</v>
      </c>
      <c r="I778" s="4"/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/>
      <c r="R778" s="6"/>
      <c r="S778" s="4"/>
      <c r="T778" s="6"/>
      <c r="U778" s="5"/>
      <c r="V778" s="5"/>
      <c r="W778" s="4"/>
      <c r="X778" s="6"/>
      <c r="Y778" s="4"/>
      <c r="Z778" s="6"/>
      <c r="AA778" s="5"/>
      <c r="AB778" s="5"/>
      <c r="AC778" s="4"/>
      <c r="AD778" s="6"/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  <c r="AU778" s="4"/>
      <c r="AV778" s="6"/>
      <c r="AW778" s="4"/>
      <c r="AX778" s="6"/>
      <c r="AY778" s="5"/>
      <c r="AZ778" s="5"/>
      <c r="BA778" s="4"/>
      <c r="BB778" s="6"/>
      <c r="BC778" s="4"/>
      <c r="BD778" s="6"/>
      <c r="BE778" s="5"/>
      <c r="BF778" s="5"/>
      <c r="BG778" s="4"/>
      <c r="BH778" s="6"/>
      <c r="BI778" s="4"/>
      <c r="BJ778" s="6"/>
      <c r="BK778" s="5"/>
      <c r="BL778" s="5"/>
      <c r="BM778" s="4"/>
      <c r="BN778" s="6"/>
      <c r="BO778" s="4"/>
      <c r="BP778" s="6"/>
      <c r="BQ778" s="5"/>
      <c r="BR778" s="5"/>
      <c r="BS778" s="4"/>
      <c r="BT778" s="6"/>
      <c r="BU778" s="4"/>
      <c r="BV778" s="6"/>
      <c r="BW778" s="5"/>
      <c r="BX778" s="5"/>
      <c r="BY778" s="4"/>
      <c r="BZ778" s="6"/>
      <c r="CA778" s="4"/>
      <c r="CB778" s="6"/>
      <c r="CC778" s="5"/>
      <c r="CD778" s="5"/>
      <c r="CE778" s="4"/>
      <c r="CF778" s="6"/>
      <c r="CG778" s="4"/>
      <c r="CH778" s="6"/>
      <c r="CI778" s="5"/>
      <c r="CJ778" s="5"/>
      <c r="CK778" s="4"/>
      <c r="CL778" s="6"/>
      <c r="CM778" s="4"/>
      <c r="CN778" s="6"/>
      <c r="CO778" s="5"/>
      <c r="CP778" s="5"/>
      <c r="CQ778" s="4"/>
      <c r="CR778" s="6"/>
      <c r="CS778" s="4"/>
      <c r="CT778" s="6"/>
      <c r="CU778" s="5"/>
      <c r="CV778" s="5"/>
      <c r="CW778" s="4"/>
      <c r="CX778" s="6"/>
      <c r="CY778" s="4"/>
      <c r="CZ778" s="6"/>
      <c r="DA778" s="5"/>
      <c r="DB778" s="5"/>
      <c r="DC778" s="4"/>
      <c r="DD778" s="6"/>
      <c r="DE778" s="4"/>
      <c r="DF778" s="6"/>
      <c r="DG778" s="5"/>
      <c r="DH778" s="5"/>
      <c r="DI778" s="4"/>
      <c r="DJ778" s="6"/>
      <c r="DK778" s="4"/>
      <c r="DL778" s="6"/>
      <c r="DM778" s="5"/>
      <c r="DN778" s="5"/>
      <c r="DO778" s="4"/>
      <c r="DP778" s="6"/>
      <c r="DQ778" s="4"/>
      <c r="DR778" s="6"/>
      <c r="DS778" s="5"/>
      <c r="DT778" s="5"/>
      <c r="DU778" s="4"/>
      <c r="DV778" s="6"/>
      <c r="DW778" s="4"/>
      <c r="DX778" s="6"/>
      <c r="DY778" s="5"/>
      <c r="DZ778" s="5"/>
      <c r="EA778" s="4"/>
      <c r="EB778" s="6"/>
      <c r="EC778" s="4"/>
      <c r="ED778" s="6"/>
      <c r="EE778" s="5"/>
      <c r="EF778" s="5"/>
      <c r="EG778" s="4"/>
      <c r="EH778" s="6"/>
      <c r="EI778" s="4"/>
      <c r="EJ778" s="6"/>
      <c r="EK778" s="5"/>
      <c r="EL778" s="5"/>
      <c r="EM778" s="4"/>
      <c r="EN778" s="6"/>
      <c r="EO778" s="4"/>
      <c r="EP778" s="6"/>
      <c r="EQ778" s="5"/>
      <c r="ER778" s="5"/>
      <c r="ES778" s="4"/>
      <c r="ET778" s="6"/>
      <c r="EU778" s="4"/>
      <c r="EV778" s="6"/>
      <c r="EW778" s="5"/>
      <c r="EX778" s="5"/>
      <c r="EY778" s="4"/>
      <c r="EZ778" s="6"/>
      <c r="FA778" s="4"/>
      <c r="FB778" s="6"/>
      <c r="FC778" s="5"/>
      <c r="FD778" s="5"/>
      <c r="FE778" s="4"/>
      <c r="FF778" s="6"/>
      <c r="FG778" s="4"/>
      <c r="FH778" s="6"/>
      <c r="FI778" s="5"/>
      <c r="FJ778" s="5"/>
      <c r="FK778" s="4"/>
      <c r="FL778" s="6"/>
      <c r="FM778" s="4"/>
      <c r="FN778" s="6"/>
      <c r="FO778" s="5"/>
      <c r="FP778" s="5"/>
      <c r="FQ778" s="4"/>
      <c r="FR778" s="6"/>
      <c r="FS778" s="4"/>
      <c r="FT778" s="6"/>
      <c r="FU778" s="5"/>
      <c r="FV778" s="5"/>
      <c r="FW778" s="4"/>
      <c r="FX778" s="6"/>
      <c r="FY778" s="4"/>
      <c r="FZ778" s="6"/>
      <c r="GA778" s="5"/>
      <c r="GB778" s="5"/>
      <c r="GC778" s="4"/>
      <c r="GD778" s="6"/>
      <c r="GE778" s="4"/>
      <c r="GF778" s="6"/>
      <c r="GG778" s="5"/>
      <c r="GH778" s="5"/>
      <c r="GI778" s="4"/>
      <c r="GJ778" s="6"/>
      <c r="GK778" s="4"/>
      <c r="GL778" s="6"/>
      <c r="GM778" s="5"/>
      <c r="GN778" s="5"/>
      <c r="GO778" s="4"/>
      <c r="GP778" s="6"/>
      <c r="GQ778" s="4"/>
      <c r="GR778" s="6"/>
      <c r="GS778" s="5"/>
      <c r="GT778" s="5"/>
      <c r="GU778" s="4"/>
      <c r="GV778" s="6"/>
      <c r="GW778" s="4"/>
      <c r="GX778" s="6"/>
      <c r="GY778" s="5"/>
      <c r="GZ778" s="5"/>
      <c r="HA778" s="4"/>
      <c r="HB778" s="6"/>
      <c r="HC778" s="4"/>
      <c r="HD778" s="6"/>
      <c r="HE778" s="5"/>
      <c r="HF778" s="5"/>
      <c r="HG778" s="4"/>
      <c r="HH778" s="6"/>
      <c r="HI778" s="4"/>
      <c r="HJ778" s="6"/>
      <c r="HK778" s="5"/>
      <c r="HL778" s="5"/>
      <c r="HM778" s="4"/>
      <c r="HN778" s="6"/>
      <c r="HO778" s="4"/>
      <c r="HP778" s="6"/>
      <c r="HQ778" s="5"/>
      <c r="HR778" s="5"/>
      <c r="HS778" s="4"/>
      <c r="HT778" s="6"/>
      <c r="HU778" s="4"/>
      <c r="HV778" s="6"/>
      <c r="HW778" s="5"/>
      <c r="HX778" s="5"/>
      <c r="HY778" s="4"/>
      <c r="HZ778" s="6"/>
      <c r="IA778" s="4"/>
      <c r="IB778" s="6"/>
      <c r="IC778" s="5"/>
      <c r="ID778" s="5"/>
      <c r="IE778" s="4"/>
      <c r="IF778" s="6"/>
      <c r="IG778" s="4"/>
      <c r="IH778" s="6"/>
      <c r="II778" s="5"/>
      <c r="IJ778" s="5"/>
      <c r="IK778" s="4"/>
      <c r="IL778" s="6"/>
      <c r="IM778" s="4"/>
      <c r="IN778" s="6"/>
      <c r="IO778" s="5"/>
      <c r="IP778" s="5"/>
      <c r="IQ778" s="4"/>
      <c r="IR778" s="6"/>
      <c r="IS778" s="4"/>
      <c r="IT778" s="6"/>
      <c r="IU778" s="5"/>
      <c r="IV778" s="5"/>
      <c r="IW778" s="4"/>
      <c r="IX778" s="6"/>
      <c r="IY778" s="4"/>
      <c r="IZ778" s="6"/>
      <c r="JA778" s="5"/>
      <c r="JB778" s="5"/>
      <c r="JC778" s="4"/>
      <c r="JD778" s="6"/>
      <c r="JE778" s="4"/>
      <c r="JF778" s="6"/>
      <c r="JG778" s="5"/>
      <c r="JH778" s="5"/>
      <c r="JI778" s="4"/>
      <c r="JJ778" s="6"/>
      <c r="JK778" s="4"/>
      <c r="JL778" s="6"/>
      <c r="JM778" s="5"/>
      <c r="JN778" s="5"/>
      <c r="JO778" s="4"/>
      <c r="JP778" s="6"/>
      <c r="JQ778" s="4"/>
      <c r="JR778" s="6"/>
      <c r="JS778" s="5"/>
      <c r="JT778" s="5"/>
      <c r="JU778" s="4"/>
      <c r="JV778" s="6"/>
      <c r="JW778" s="4"/>
      <c r="JX778" s="6"/>
      <c r="JY778" s="5"/>
      <c r="JZ778" s="5"/>
      <c r="KA778" s="4"/>
      <c r="KB778" s="6"/>
      <c r="KC778" s="4"/>
      <c r="KD778" s="6"/>
      <c r="KE778" s="5"/>
      <c r="KF778" s="5"/>
      <c r="KG778" s="4"/>
      <c r="KH778" s="6"/>
      <c r="KI778" s="4"/>
      <c r="KJ778" s="6"/>
      <c r="KK778" s="5"/>
      <c r="KL778" s="5"/>
    </row>
    <row r="779">
      <c r="A779" s="3" t="s">
        <v>85</v>
      </c>
      <c r="B779" s="3" t="s">
        <v>712</v>
      </c>
      <c r="C779" s="3" t="s">
        <v>87</v>
      </c>
      <c r="D779" s="3" t="s">
        <v>712</v>
      </c>
      <c r="E779" s="3" t="s">
        <v>980</v>
      </c>
      <c r="F779" s="3" t="s">
        <v>104</v>
      </c>
      <c r="G779" s="3" t="s">
        <v>104</v>
      </c>
      <c r="H779" s="3" t="s">
        <v>104</v>
      </c>
      <c r="I779" s="4"/>
      <c r="J779" s="4">
        <f>=ROUNDDOWN({0},0)</f>
      </c>
      <c r="K779" s="4"/>
      <c r="L779" s="5"/>
      <c r="M779" s="4"/>
      <c r="N779" s="4">
        <f>=ROUNDDOWN({0},0)</f>
      </c>
      <c r="O779" s="4"/>
      <c r="P779" s="5"/>
      <c r="Q779" s="4"/>
      <c r="R779" s="6"/>
      <c r="S779" s="4"/>
      <c r="T779" s="6"/>
      <c r="U779" s="5"/>
      <c r="V779" s="5"/>
      <c r="W779" s="4"/>
      <c r="X779" s="6"/>
      <c r="Y779" s="4"/>
      <c r="Z779" s="6"/>
      <c r="AA779" s="5"/>
      <c r="AB779" s="5"/>
      <c r="AC779" s="4"/>
      <c r="AD779" s="6"/>
      <c r="AE779" s="4"/>
      <c r="AF779" s="6"/>
      <c r="AG779" s="5"/>
      <c r="AH779" s="5"/>
      <c r="AI779" s="4"/>
      <c r="AJ779" s="6"/>
      <c r="AK779" s="4"/>
      <c r="AL779" s="6"/>
      <c r="AM779" s="5"/>
      <c r="AN779" s="5"/>
      <c r="AO779" s="4"/>
      <c r="AP779" s="6"/>
      <c r="AQ779" s="4"/>
      <c r="AR779" s="6"/>
      <c r="AS779" s="5"/>
      <c r="AT779" s="5"/>
      <c r="AU779" s="4"/>
      <c r="AV779" s="6"/>
      <c r="AW779" s="4"/>
      <c r="AX779" s="6"/>
      <c r="AY779" s="5"/>
      <c r="AZ779" s="5"/>
      <c r="BA779" s="4"/>
      <c r="BB779" s="6"/>
      <c r="BC779" s="4"/>
      <c r="BD779" s="6"/>
      <c r="BE779" s="5"/>
      <c r="BF779" s="5"/>
      <c r="BG779" s="4"/>
      <c r="BH779" s="6"/>
      <c r="BI779" s="4"/>
      <c r="BJ779" s="6"/>
      <c r="BK779" s="5"/>
      <c r="BL779" s="5"/>
      <c r="BM779" s="4"/>
      <c r="BN779" s="6"/>
      <c r="BO779" s="4"/>
      <c r="BP779" s="6"/>
      <c r="BQ779" s="5"/>
      <c r="BR779" s="5"/>
      <c r="BS779" s="4"/>
      <c r="BT779" s="6"/>
      <c r="BU779" s="4"/>
      <c r="BV779" s="6"/>
      <c r="BW779" s="5"/>
      <c r="BX779" s="5"/>
      <c r="BY779" s="4"/>
      <c r="BZ779" s="6"/>
      <c r="CA779" s="4"/>
      <c r="CB779" s="6"/>
      <c r="CC779" s="5"/>
      <c r="CD779" s="5"/>
      <c r="CE779" s="4"/>
      <c r="CF779" s="6"/>
      <c r="CG779" s="4"/>
      <c r="CH779" s="6"/>
      <c r="CI779" s="5"/>
      <c r="CJ779" s="5"/>
      <c r="CK779" s="4"/>
      <c r="CL779" s="6"/>
      <c r="CM779" s="4"/>
      <c r="CN779" s="6"/>
      <c r="CO779" s="5"/>
      <c r="CP779" s="5"/>
      <c r="CQ779" s="4"/>
      <c r="CR779" s="6"/>
      <c r="CS779" s="4"/>
      <c r="CT779" s="6"/>
      <c r="CU779" s="5"/>
      <c r="CV779" s="5"/>
      <c r="CW779" s="4"/>
      <c r="CX779" s="6"/>
      <c r="CY779" s="4"/>
      <c r="CZ779" s="6"/>
      <c r="DA779" s="5"/>
      <c r="DB779" s="5"/>
      <c r="DC779" s="4"/>
      <c r="DD779" s="6"/>
      <c r="DE779" s="4"/>
      <c r="DF779" s="6"/>
      <c r="DG779" s="5"/>
      <c r="DH779" s="5"/>
      <c r="DI779" s="4"/>
      <c r="DJ779" s="6"/>
      <c r="DK779" s="4"/>
      <c r="DL779" s="6"/>
      <c r="DM779" s="5"/>
      <c r="DN779" s="5"/>
      <c r="DO779" s="4"/>
      <c r="DP779" s="6"/>
      <c r="DQ779" s="4"/>
      <c r="DR779" s="6"/>
      <c r="DS779" s="5"/>
      <c r="DT779" s="5"/>
      <c r="DU779" s="4"/>
      <c r="DV779" s="6"/>
      <c r="DW779" s="4"/>
      <c r="DX779" s="6"/>
      <c r="DY779" s="5"/>
      <c r="DZ779" s="5"/>
      <c r="EA779" s="4"/>
      <c r="EB779" s="6"/>
      <c r="EC779" s="4"/>
      <c r="ED779" s="6"/>
      <c r="EE779" s="5"/>
      <c r="EF779" s="5"/>
      <c r="EG779" s="4"/>
      <c r="EH779" s="6"/>
      <c r="EI779" s="4"/>
      <c r="EJ779" s="6"/>
      <c r="EK779" s="5"/>
      <c r="EL779" s="5"/>
      <c r="EM779" s="4"/>
      <c r="EN779" s="6"/>
      <c r="EO779" s="4"/>
      <c r="EP779" s="6"/>
      <c r="EQ779" s="5"/>
      <c r="ER779" s="5"/>
      <c r="ES779" s="4"/>
      <c r="ET779" s="6"/>
      <c r="EU779" s="4"/>
      <c r="EV779" s="6"/>
      <c r="EW779" s="5"/>
      <c r="EX779" s="5"/>
      <c r="EY779" s="4"/>
      <c r="EZ779" s="6"/>
      <c r="FA779" s="4"/>
      <c r="FB779" s="6"/>
      <c r="FC779" s="5"/>
      <c r="FD779" s="5"/>
      <c r="FE779" s="4"/>
      <c r="FF779" s="6"/>
      <c r="FG779" s="4"/>
      <c r="FH779" s="6"/>
      <c r="FI779" s="5"/>
      <c r="FJ779" s="5"/>
      <c r="FK779" s="4"/>
      <c r="FL779" s="6"/>
      <c r="FM779" s="4"/>
      <c r="FN779" s="6"/>
      <c r="FO779" s="5"/>
      <c r="FP779" s="5"/>
      <c r="FQ779" s="4"/>
      <c r="FR779" s="6"/>
      <c r="FS779" s="4"/>
      <c r="FT779" s="6"/>
      <c r="FU779" s="5"/>
      <c r="FV779" s="5"/>
      <c r="FW779" s="4"/>
      <c r="FX779" s="6"/>
      <c r="FY779" s="4"/>
      <c r="FZ779" s="6"/>
      <c r="GA779" s="5"/>
      <c r="GB779" s="5"/>
      <c r="GC779" s="4"/>
      <c r="GD779" s="6"/>
      <c r="GE779" s="4"/>
      <c r="GF779" s="6"/>
      <c r="GG779" s="5"/>
      <c r="GH779" s="5"/>
      <c r="GI779" s="4"/>
      <c r="GJ779" s="6"/>
      <c r="GK779" s="4"/>
      <c r="GL779" s="6"/>
      <c r="GM779" s="5"/>
      <c r="GN779" s="5"/>
      <c r="GO779" s="4"/>
      <c r="GP779" s="6"/>
      <c r="GQ779" s="4"/>
      <c r="GR779" s="6"/>
      <c r="GS779" s="5"/>
      <c r="GT779" s="5"/>
      <c r="GU779" s="4"/>
      <c r="GV779" s="6"/>
      <c r="GW779" s="4"/>
      <c r="GX779" s="6"/>
      <c r="GY779" s="5"/>
      <c r="GZ779" s="5"/>
      <c r="HA779" s="4"/>
      <c r="HB779" s="6"/>
      <c r="HC779" s="4"/>
      <c r="HD779" s="6"/>
      <c r="HE779" s="5"/>
      <c r="HF779" s="5"/>
      <c r="HG779" s="4"/>
      <c r="HH779" s="6"/>
      <c r="HI779" s="4"/>
      <c r="HJ779" s="6"/>
      <c r="HK779" s="5"/>
      <c r="HL779" s="5"/>
      <c r="HM779" s="4"/>
      <c r="HN779" s="6"/>
      <c r="HO779" s="4"/>
      <c r="HP779" s="6"/>
      <c r="HQ779" s="5"/>
      <c r="HR779" s="5"/>
      <c r="HS779" s="4"/>
      <c r="HT779" s="6"/>
      <c r="HU779" s="4"/>
      <c r="HV779" s="6"/>
      <c r="HW779" s="5"/>
      <c r="HX779" s="5"/>
      <c r="HY779" s="4"/>
      <c r="HZ779" s="6"/>
      <c r="IA779" s="4"/>
      <c r="IB779" s="6"/>
      <c r="IC779" s="5"/>
      <c r="ID779" s="5"/>
      <c r="IE779" s="4"/>
      <c r="IF779" s="6"/>
      <c r="IG779" s="4"/>
      <c r="IH779" s="6"/>
      <c r="II779" s="5"/>
      <c r="IJ779" s="5"/>
      <c r="IK779" s="4"/>
      <c r="IL779" s="6"/>
      <c r="IM779" s="4"/>
      <c r="IN779" s="6"/>
      <c r="IO779" s="5"/>
      <c r="IP779" s="5"/>
      <c r="IQ779" s="4"/>
      <c r="IR779" s="6"/>
      <c r="IS779" s="4"/>
      <c r="IT779" s="6"/>
      <c r="IU779" s="5"/>
      <c r="IV779" s="5"/>
      <c r="IW779" s="4"/>
      <c r="IX779" s="6"/>
      <c r="IY779" s="4"/>
      <c r="IZ779" s="6"/>
      <c r="JA779" s="5"/>
      <c r="JB779" s="5"/>
      <c r="JC779" s="4"/>
      <c r="JD779" s="6"/>
      <c r="JE779" s="4"/>
      <c r="JF779" s="6"/>
      <c r="JG779" s="5"/>
      <c r="JH779" s="5"/>
      <c r="JI779" s="4"/>
      <c r="JJ779" s="6"/>
      <c r="JK779" s="4"/>
      <c r="JL779" s="6"/>
      <c r="JM779" s="5"/>
      <c r="JN779" s="5"/>
      <c r="JO779" s="4"/>
      <c r="JP779" s="6"/>
      <c r="JQ779" s="4"/>
      <c r="JR779" s="6"/>
      <c r="JS779" s="5"/>
      <c r="JT779" s="5"/>
      <c r="JU779" s="4"/>
      <c r="JV779" s="6"/>
      <c r="JW779" s="4"/>
      <c r="JX779" s="6"/>
      <c r="JY779" s="5"/>
      <c r="JZ779" s="5"/>
      <c r="KA779" s="4"/>
      <c r="KB779" s="6"/>
      <c r="KC779" s="4"/>
      <c r="KD779" s="6"/>
      <c r="KE779" s="5"/>
      <c r="KF779" s="5"/>
      <c r="KG779" s="4"/>
      <c r="KH779" s="6"/>
      <c r="KI779" s="4"/>
      <c r="KJ779" s="6"/>
      <c r="KK779" s="5"/>
      <c r="KL779" s="5"/>
    </row>
    <row r="780">
      <c r="A780" s="3" t="s">
        <v>85</v>
      </c>
      <c r="B780" s="3" t="s">
        <v>712</v>
      </c>
      <c r="C780" s="3" t="s">
        <v>87</v>
      </c>
      <c r="D780" s="3" t="s">
        <v>712</v>
      </c>
      <c r="E780" s="3" t="s">
        <v>981</v>
      </c>
      <c r="F780" s="3" t="s">
        <v>104</v>
      </c>
      <c r="G780" s="3" t="s">
        <v>104</v>
      </c>
      <c r="H780" s="3" t="s">
        <v>104</v>
      </c>
      <c r="I780" s="4"/>
      <c r="J780" s="4">
        <f>=ROUNDDOWN({0},0)</f>
      </c>
      <c r="K780" s="4"/>
      <c r="L780" s="5"/>
      <c r="M780" s="4"/>
      <c r="N780" s="4">
        <f>=ROUNDDOWN({0},0)</f>
      </c>
      <c r="O780" s="4"/>
      <c r="P780" s="5"/>
      <c r="Q780" s="4"/>
      <c r="R780" s="6"/>
      <c r="S780" s="4"/>
      <c r="T780" s="6"/>
      <c r="U780" s="5"/>
      <c r="V780" s="5"/>
      <c r="W780" s="4"/>
      <c r="X780" s="6"/>
      <c r="Y780" s="4"/>
      <c r="Z780" s="6"/>
      <c r="AA780" s="5"/>
      <c r="AB780" s="5"/>
      <c r="AC780" s="4"/>
      <c r="AD780" s="6"/>
      <c r="AE780" s="4"/>
      <c r="AF780" s="6"/>
      <c r="AG780" s="5"/>
      <c r="AH780" s="5"/>
      <c r="AI780" s="4"/>
      <c r="AJ780" s="6"/>
      <c r="AK780" s="4"/>
      <c r="AL780" s="6"/>
      <c r="AM780" s="5"/>
      <c r="AN780" s="5"/>
      <c r="AO780" s="4"/>
      <c r="AP780" s="6"/>
      <c r="AQ780" s="4"/>
      <c r="AR780" s="6"/>
      <c r="AS780" s="5"/>
      <c r="AT780" s="5"/>
      <c r="AU780" s="4"/>
      <c r="AV780" s="6"/>
      <c r="AW780" s="4"/>
      <c r="AX780" s="6"/>
      <c r="AY780" s="5"/>
      <c r="AZ780" s="5"/>
      <c r="BA780" s="4"/>
      <c r="BB780" s="6"/>
      <c r="BC780" s="4"/>
      <c r="BD780" s="6"/>
      <c r="BE780" s="5"/>
      <c r="BF780" s="5"/>
      <c r="BG780" s="4"/>
      <c r="BH780" s="6"/>
      <c r="BI780" s="4"/>
      <c r="BJ780" s="6"/>
      <c r="BK780" s="5"/>
      <c r="BL780" s="5"/>
      <c r="BM780" s="4"/>
      <c r="BN780" s="6"/>
      <c r="BO780" s="4"/>
      <c r="BP780" s="6"/>
      <c r="BQ780" s="5"/>
      <c r="BR780" s="5"/>
      <c r="BS780" s="4"/>
      <c r="BT780" s="6"/>
      <c r="BU780" s="4"/>
      <c r="BV780" s="6"/>
      <c r="BW780" s="5"/>
      <c r="BX780" s="5"/>
      <c r="BY780" s="4"/>
      <c r="BZ780" s="6"/>
      <c r="CA780" s="4"/>
      <c r="CB780" s="6"/>
      <c r="CC780" s="5"/>
      <c r="CD780" s="5"/>
      <c r="CE780" s="4"/>
      <c r="CF780" s="6"/>
      <c r="CG780" s="4"/>
      <c r="CH780" s="6"/>
      <c r="CI780" s="5"/>
      <c r="CJ780" s="5"/>
      <c r="CK780" s="4"/>
      <c r="CL780" s="6"/>
      <c r="CM780" s="4"/>
      <c r="CN780" s="6"/>
      <c r="CO780" s="5"/>
      <c r="CP780" s="5"/>
      <c r="CQ780" s="4"/>
      <c r="CR780" s="6"/>
      <c r="CS780" s="4"/>
      <c r="CT780" s="6"/>
      <c r="CU780" s="5"/>
      <c r="CV780" s="5"/>
      <c r="CW780" s="4"/>
      <c r="CX780" s="6"/>
      <c r="CY780" s="4"/>
      <c r="CZ780" s="6"/>
      <c r="DA780" s="5"/>
      <c r="DB780" s="5"/>
      <c r="DC780" s="4"/>
      <c r="DD780" s="6"/>
      <c r="DE780" s="4"/>
      <c r="DF780" s="6"/>
      <c r="DG780" s="5"/>
      <c r="DH780" s="5"/>
      <c r="DI780" s="4"/>
      <c r="DJ780" s="6"/>
      <c r="DK780" s="4"/>
      <c r="DL780" s="6"/>
      <c r="DM780" s="5"/>
      <c r="DN780" s="5"/>
      <c r="DO780" s="4"/>
      <c r="DP780" s="6"/>
      <c r="DQ780" s="4"/>
      <c r="DR780" s="6"/>
      <c r="DS780" s="5"/>
      <c r="DT780" s="5"/>
      <c r="DU780" s="4"/>
      <c r="DV780" s="6"/>
      <c r="DW780" s="4"/>
      <c r="DX780" s="6"/>
      <c r="DY780" s="5"/>
      <c r="DZ780" s="5"/>
      <c r="EA780" s="4"/>
      <c r="EB780" s="6"/>
      <c r="EC780" s="4"/>
      <c r="ED780" s="6"/>
      <c r="EE780" s="5"/>
      <c r="EF780" s="5"/>
      <c r="EG780" s="4"/>
      <c r="EH780" s="6"/>
      <c r="EI780" s="4"/>
      <c r="EJ780" s="6"/>
      <c r="EK780" s="5"/>
      <c r="EL780" s="5"/>
      <c r="EM780" s="4"/>
      <c r="EN780" s="6"/>
      <c r="EO780" s="4"/>
      <c r="EP780" s="6"/>
      <c r="EQ780" s="5"/>
      <c r="ER780" s="5"/>
      <c r="ES780" s="4"/>
      <c r="ET780" s="6"/>
      <c r="EU780" s="4"/>
      <c r="EV780" s="6"/>
      <c r="EW780" s="5"/>
      <c r="EX780" s="5"/>
      <c r="EY780" s="4"/>
      <c r="EZ780" s="6"/>
      <c r="FA780" s="4"/>
      <c r="FB780" s="6"/>
      <c r="FC780" s="5"/>
      <c r="FD780" s="5"/>
      <c r="FE780" s="4"/>
      <c r="FF780" s="6"/>
      <c r="FG780" s="4"/>
      <c r="FH780" s="6"/>
      <c r="FI780" s="5"/>
      <c r="FJ780" s="5"/>
      <c r="FK780" s="4"/>
      <c r="FL780" s="6"/>
      <c r="FM780" s="4"/>
      <c r="FN780" s="6"/>
      <c r="FO780" s="5"/>
      <c r="FP780" s="5"/>
      <c r="FQ780" s="4"/>
      <c r="FR780" s="6"/>
      <c r="FS780" s="4"/>
      <c r="FT780" s="6"/>
      <c r="FU780" s="5"/>
      <c r="FV780" s="5"/>
      <c r="FW780" s="4"/>
      <c r="FX780" s="6"/>
      <c r="FY780" s="4"/>
      <c r="FZ780" s="6"/>
      <c r="GA780" s="5"/>
      <c r="GB780" s="5"/>
      <c r="GC780" s="4"/>
      <c r="GD780" s="6"/>
      <c r="GE780" s="4"/>
      <c r="GF780" s="6"/>
      <c r="GG780" s="5"/>
      <c r="GH780" s="5"/>
      <c r="GI780" s="4"/>
      <c r="GJ780" s="6"/>
      <c r="GK780" s="4"/>
      <c r="GL780" s="6"/>
      <c r="GM780" s="5"/>
      <c r="GN780" s="5"/>
      <c r="GO780" s="4"/>
      <c r="GP780" s="6"/>
      <c r="GQ780" s="4"/>
      <c r="GR780" s="6"/>
      <c r="GS780" s="5"/>
      <c r="GT780" s="5"/>
      <c r="GU780" s="4"/>
      <c r="GV780" s="6"/>
      <c r="GW780" s="4"/>
      <c r="GX780" s="6"/>
      <c r="GY780" s="5"/>
      <c r="GZ780" s="5"/>
      <c r="HA780" s="4"/>
      <c r="HB780" s="6"/>
      <c r="HC780" s="4"/>
      <c r="HD780" s="6"/>
      <c r="HE780" s="5"/>
      <c r="HF780" s="5"/>
      <c r="HG780" s="4"/>
      <c r="HH780" s="6"/>
      <c r="HI780" s="4"/>
      <c r="HJ780" s="6"/>
      <c r="HK780" s="5"/>
      <c r="HL780" s="5"/>
      <c r="HM780" s="4"/>
      <c r="HN780" s="6"/>
      <c r="HO780" s="4"/>
      <c r="HP780" s="6"/>
      <c r="HQ780" s="5"/>
      <c r="HR780" s="5"/>
      <c r="HS780" s="4"/>
      <c r="HT780" s="6"/>
      <c r="HU780" s="4"/>
      <c r="HV780" s="6"/>
      <c r="HW780" s="5"/>
      <c r="HX780" s="5"/>
      <c r="HY780" s="4"/>
      <c r="HZ780" s="6"/>
      <c r="IA780" s="4"/>
      <c r="IB780" s="6"/>
      <c r="IC780" s="5"/>
      <c r="ID780" s="5"/>
      <c r="IE780" s="4"/>
      <c r="IF780" s="6"/>
      <c r="IG780" s="4"/>
      <c r="IH780" s="6"/>
      <c r="II780" s="5"/>
      <c r="IJ780" s="5"/>
      <c r="IK780" s="4"/>
      <c r="IL780" s="6"/>
      <c r="IM780" s="4"/>
      <c r="IN780" s="6"/>
      <c r="IO780" s="5"/>
      <c r="IP780" s="5"/>
      <c r="IQ780" s="4"/>
      <c r="IR780" s="6"/>
      <c r="IS780" s="4"/>
      <c r="IT780" s="6"/>
      <c r="IU780" s="5"/>
      <c r="IV780" s="5"/>
      <c r="IW780" s="4"/>
      <c r="IX780" s="6"/>
      <c r="IY780" s="4"/>
      <c r="IZ780" s="6"/>
      <c r="JA780" s="5"/>
      <c r="JB780" s="5"/>
      <c r="JC780" s="4"/>
      <c r="JD780" s="6"/>
      <c r="JE780" s="4"/>
      <c r="JF780" s="6"/>
      <c r="JG780" s="5"/>
      <c r="JH780" s="5"/>
      <c r="JI780" s="4"/>
      <c r="JJ780" s="6"/>
      <c r="JK780" s="4"/>
      <c r="JL780" s="6"/>
      <c r="JM780" s="5"/>
      <c r="JN780" s="5"/>
      <c r="JO780" s="4"/>
      <c r="JP780" s="6"/>
      <c r="JQ780" s="4"/>
      <c r="JR780" s="6"/>
      <c r="JS780" s="5"/>
      <c r="JT780" s="5"/>
      <c r="JU780" s="4"/>
      <c r="JV780" s="6"/>
      <c r="JW780" s="4"/>
      <c r="JX780" s="6"/>
      <c r="JY780" s="5"/>
      <c r="JZ780" s="5"/>
      <c r="KA780" s="4"/>
      <c r="KB780" s="6"/>
      <c r="KC780" s="4"/>
      <c r="KD780" s="6"/>
      <c r="KE780" s="5"/>
      <c r="KF780" s="5"/>
      <c r="KG780" s="4"/>
      <c r="KH780" s="6"/>
      <c r="KI780" s="4"/>
      <c r="KJ780" s="6"/>
      <c r="KK780" s="5"/>
      <c r="KL780" s="5"/>
    </row>
    <row r="781">
      <c r="A781" s="3" t="s">
        <v>85</v>
      </c>
      <c r="B781" s="3" t="s">
        <v>712</v>
      </c>
      <c r="C781" s="3" t="s">
        <v>87</v>
      </c>
      <c r="D781" s="3" t="s">
        <v>712</v>
      </c>
      <c r="E781" s="3" t="s">
        <v>982</v>
      </c>
      <c r="F781" s="3" t="s">
        <v>104</v>
      </c>
      <c r="G781" s="3" t="s">
        <v>104</v>
      </c>
      <c r="H781" s="3" t="s">
        <v>104</v>
      </c>
      <c r="I781" s="4"/>
      <c r="J781" s="4">
        <f>=ROUNDDOWN({0},0)</f>
      </c>
      <c r="K781" s="4"/>
      <c r="L781" s="5"/>
      <c r="M781" s="4"/>
      <c r="N781" s="4">
        <f>=ROUNDDOWN({0},0)</f>
      </c>
      <c r="O781" s="4"/>
      <c r="P781" s="5"/>
      <c r="Q781" s="4"/>
      <c r="R781" s="6"/>
      <c r="S781" s="4"/>
      <c r="T781" s="6"/>
      <c r="U781" s="5"/>
      <c r="V781" s="5"/>
      <c r="W781" s="4"/>
      <c r="X781" s="6"/>
      <c r="Y781" s="4"/>
      <c r="Z781" s="6"/>
      <c r="AA781" s="5"/>
      <c r="AB781" s="5"/>
      <c r="AC781" s="4"/>
      <c r="AD781" s="6"/>
      <c r="AE781" s="4"/>
      <c r="AF781" s="6"/>
      <c r="AG781" s="5"/>
      <c r="AH781" s="5"/>
      <c r="AI781" s="4"/>
      <c r="AJ781" s="6"/>
      <c r="AK781" s="4"/>
      <c r="AL781" s="6"/>
      <c r="AM781" s="5"/>
      <c r="AN781" s="5"/>
      <c r="AO781" s="4"/>
      <c r="AP781" s="6"/>
      <c r="AQ781" s="4"/>
      <c r="AR781" s="6"/>
      <c r="AS781" s="5"/>
      <c r="AT781" s="5"/>
      <c r="AU781" s="4"/>
      <c r="AV781" s="6"/>
      <c r="AW781" s="4"/>
      <c r="AX781" s="6"/>
      <c r="AY781" s="5"/>
      <c r="AZ781" s="5"/>
      <c r="BA781" s="4"/>
      <c r="BB781" s="6"/>
      <c r="BC781" s="4"/>
      <c r="BD781" s="6"/>
      <c r="BE781" s="5"/>
      <c r="BF781" s="5"/>
      <c r="BG781" s="4"/>
      <c r="BH781" s="6"/>
      <c r="BI781" s="4"/>
      <c r="BJ781" s="6"/>
      <c r="BK781" s="5"/>
      <c r="BL781" s="5"/>
      <c r="BM781" s="4"/>
      <c r="BN781" s="6"/>
      <c r="BO781" s="4"/>
      <c r="BP781" s="6"/>
      <c r="BQ781" s="5"/>
      <c r="BR781" s="5"/>
      <c r="BS781" s="4"/>
      <c r="BT781" s="6"/>
      <c r="BU781" s="4"/>
      <c r="BV781" s="6"/>
      <c r="BW781" s="5"/>
      <c r="BX781" s="5"/>
      <c r="BY781" s="4"/>
      <c r="BZ781" s="6"/>
      <c r="CA781" s="4"/>
      <c r="CB781" s="6"/>
      <c r="CC781" s="5"/>
      <c r="CD781" s="5"/>
      <c r="CE781" s="4"/>
      <c r="CF781" s="6"/>
      <c r="CG781" s="4"/>
      <c r="CH781" s="6"/>
      <c r="CI781" s="5"/>
      <c r="CJ781" s="5"/>
      <c r="CK781" s="4"/>
      <c r="CL781" s="6"/>
      <c r="CM781" s="4"/>
      <c r="CN781" s="6"/>
      <c r="CO781" s="5"/>
      <c r="CP781" s="5"/>
      <c r="CQ781" s="4"/>
      <c r="CR781" s="6"/>
      <c r="CS781" s="4"/>
      <c r="CT781" s="6"/>
      <c r="CU781" s="5"/>
      <c r="CV781" s="5"/>
      <c r="CW781" s="4"/>
      <c r="CX781" s="6"/>
      <c r="CY781" s="4"/>
      <c r="CZ781" s="6"/>
      <c r="DA781" s="5"/>
      <c r="DB781" s="5"/>
      <c r="DC781" s="4"/>
      <c r="DD781" s="6"/>
      <c r="DE781" s="4"/>
      <c r="DF781" s="6"/>
      <c r="DG781" s="5"/>
      <c r="DH781" s="5"/>
      <c r="DI781" s="4"/>
      <c r="DJ781" s="6"/>
      <c r="DK781" s="4"/>
      <c r="DL781" s="6"/>
      <c r="DM781" s="5"/>
      <c r="DN781" s="5"/>
      <c r="DO781" s="4"/>
      <c r="DP781" s="6"/>
      <c r="DQ781" s="4"/>
      <c r="DR781" s="6"/>
      <c r="DS781" s="5"/>
      <c r="DT781" s="5"/>
      <c r="DU781" s="4"/>
      <c r="DV781" s="6"/>
      <c r="DW781" s="4"/>
      <c r="DX781" s="6"/>
      <c r="DY781" s="5"/>
      <c r="DZ781" s="5"/>
      <c r="EA781" s="4"/>
      <c r="EB781" s="6"/>
      <c r="EC781" s="4"/>
      <c r="ED781" s="6"/>
      <c r="EE781" s="5"/>
      <c r="EF781" s="5"/>
      <c r="EG781" s="4"/>
      <c r="EH781" s="6"/>
      <c r="EI781" s="4"/>
      <c r="EJ781" s="6"/>
      <c r="EK781" s="5"/>
      <c r="EL781" s="5"/>
      <c r="EM781" s="4"/>
      <c r="EN781" s="6"/>
      <c r="EO781" s="4"/>
      <c r="EP781" s="6"/>
      <c r="EQ781" s="5"/>
      <c r="ER781" s="5"/>
      <c r="ES781" s="4"/>
      <c r="ET781" s="6"/>
      <c r="EU781" s="4"/>
      <c r="EV781" s="6"/>
      <c r="EW781" s="5"/>
      <c r="EX781" s="5"/>
      <c r="EY781" s="4"/>
      <c r="EZ781" s="6"/>
      <c r="FA781" s="4"/>
      <c r="FB781" s="6"/>
      <c r="FC781" s="5"/>
      <c r="FD781" s="5"/>
      <c r="FE781" s="4"/>
      <c r="FF781" s="6"/>
      <c r="FG781" s="4"/>
      <c r="FH781" s="6"/>
      <c r="FI781" s="5"/>
      <c r="FJ781" s="5"/>
      <c r="FK781" s="4"/>
      <c r="FL781" s="6"/>
      <c r="FM781" s="4"/>
      <c r="FN781" s="6"/>
      <c r="FO781" s="5"/>
      <c r="FP781" s="5"/>
      <c r="FQ781" s="4"/>
      <c r="FR781" s="6"/>
      <c r="FS781" s="4"/>
      <c r="FT781" s="6"/>
      <c r="FU781" s="5"/>
      <c r="FV781" s="5"/>
      <c r="FW781" s="4"/>
      <c r="FX781" s="6"/>
      <c r="FY781" s="4"/>
      <c r="FZ781" s="6"/>
      <c r="GA781" s="5"/>
      <c r="GB781" s="5"/>
      <c r="GC781" s="4"/>
      <c r="GD781" s="6"/>
      <c r="GE781" s="4"/>
      <c r="GF781" s="6"/>
      <c r="GG781" s="5"/>
      <c r="GH781" s="5"/>
      <c r="GI781" s="4"/>
      <c r="GJ781" s="6"/>
      <c r="GK781" s="4"/>
      <c r="GL781" s="6"/>
      <c r="GM781" s="5"/>
      <c r="GN781" s="5"/>
      <c r="GO781" s="4"/>
      <c r="GP781" s="6"/>
      <c r="GQ781" s="4"/>
      <c r="GR781" s="6"/>
      <c r="GS781" s="5"/>
      <c r="GT781" s="5"/>
      <c r="GU781" s="4"/>
      <c r="GV781" s="6"/>
      <c r="GW781" s="4"/>
      <c r="GX781" s="6"/>
      <c r="GY781" s="5"/>
      <c r="GZ781" s="5"/>
      <c r="HA781" s="4"/>
      <c r="HB781" s="6"/>
      <c r="HC781" s="4"/>
      <c r="HD781" s="6"/>
      <c r="HE781" s="5"/>
      <c r="HF781" s="5"/>
      <c r="HG781" s="4"/>
      <c r="HH781" s="6"/>
      <c r="HI781" s="4"/>
      <c r="HJ781" s="6"/>
      <c r="HK781" s="5"/>
      <c r="HL781" s="5"/>
      <c r="HM781" s="4"/>
      <c r="HN781" s="6"/>
      <c r="HO781" s="4"/>
      <c r="HP781" s="6"/>
      <c r="HQ781" s="5"/>
      <c r="HR781" s="5"/>
      <c r="HS781" s="4"/>
      <c r="HT781" s="6"/>
      <c r="HU781" s="4"/>
      <c r="HV781" s="6"/>
      <c r="HW781" s="5"/>
      <c r="HX781" s="5"/>
      <c r="HY781" s="4"/>
      <c r="HZ781" s="6"/>
      <c r="IA781" s="4"/>
      <c r="IB781" s="6"/>
      <c r="IC781" s="5"/>
      <c r="ID781" s="5"/>
      <c r="IE781" s="4"/>
      <c r="IF781" s="6"/>
      <c r="IG781" s="4"/>
      <c r="IH781" s="6"/>
      <c r="II781" s="5"/>
      <c r="IJ781" s="5"/>
      <c r="IK781" s="4"/>
      <c r="IL781" s="6"/>
      <c r="IM781" s="4"/>
      <c r="IN781" s="6"/>
      <c r="IO781" s="5"/>
      <c r="IP781" s="5"/>
      <c r="IQ781" s="4"/>
      <c r="IR781" s="6"/>
      <c r="IS781" s="4"/>
      <c r="IT781" s="6"/>
      <c r="IU781" s="5"/>
      <c r="IV781" s="5"/>
      <c r="IW781" s="4"/>
      <c r="IX781" s="6"/>
      <c r="IY781" s="4"/>
      <c r="IZ781" s="6"/>
      <c r="JA781" s="5"/>
      <c r="JB781" s="5"/>
      <c r="JC781" s="4"/>
      <c r="JD781" s="6"/>
      <c r="JE781" s="4"/>
      <c r="JF781" s="6"/>
      <c r="JG781" s="5"/>
      <c r="JH781" s="5"/>
      <c r="JI781" s="4"/>
      <c r="JJ781" s="6"/>
      <c r="JK781" s="4"/>
      <c r="JL781" s="6"/>
      <c r="JM781" s="5"/>
      <c r="JN781" s="5"/>
      <c r="JO781" s="4"/>
      <c r="JP781" s="6"/>
      <c r="JQ781" s="4"/>
      <c r="JR781" s="6"/>
      <c r="JS781" s="5"/>
      <c r="JT781" s="5"/>
      <c r="JU781" s="4"/>
      <c r="JV781" s="6"/>
      <c r="JW781" s="4"/>
      <c r="JX781" s="6"/>
      <c r="JY781" s="5"/>
      <c r="JZ781" s="5"/>
      <c r="KA781" s="4"/>
      <c r="KB781" s="6"/>
      <c r="KC781" s="4"/>
      <c r="KD781" s="6"/>
      <c r="KE781" s="5"/>
      <c r="KF781" s="5"/>
      <c r="KG781" s="4"/>
      <c r="KH781" s="6"/>
      <c r="KI781" s="4"/>
      <c r="KJ781" s="6"/>
      <c r="KK781" s="5"/>
      <c r="KL781" s="5"/>
    </row>
    <row r="782">
      <c r="A782" s="3" t="s">
        <v>85</v>
      </c>
      <c r="B782" s="3" t="s">
        <v>712</v>
      </c>
      <c r="C782" s="3" t="s">
        <v>87</v>
      </c>
      <c r="D782" s="3" t="s">
        <v>712</v>
      </c>
      <c r="E782" s="3" t="s">
        <v>983</v>
      </c>
      <c r="F782" s="3" t="s">
        <v>104</v>
      </c>
      <c r="G782" s="3" t="s">
        <v>104</v>
      </c>
      <c r="H782" s="3" t="s">
        <v>104</v>
      </c>
      <c r="I782" s="4"/>
      <c r="J782" s="4">
        <f>=ROUNDDOWN({0},0)</f>
      </c>
      <c r="K782" s="4"/>
      <c r="L782" s="5"/>
      <c r="M782" s="4"/>
      <c r="N782" s="4">
        <f>=ROUNDDOWN({0},0)</f>
      </c>
      <c r="O782" s="4"/>
      <c r="P782" s="5"/>
      <c r="Q782" s="4"/>
      <c r="R782" s="6"/>
      <c r="S782" s="4"/>
      <c r="T782" s="6"/>
      <c r="U782" s="5"/>
      <c r="V782" s="5"/>
      <c r="W782" s="4"/>
      <c r="X782" s="6"/>
      <c r="Y782" s="4"/>
      <c r="Z782" s="6"/>
      <c r="AA782" s="5"/>
      <c r="AB782" s="5"/>
      <c r="AC782" s="4"/>
      <c r="AD782" s="6"/>
      <c r="AE782" s="4"/>
      <c r="AF782" s="6"/>
      <c r="AG782" s="5"/>
      <c r="AH782" s="5"/>
      <c r="AI782" s="4"/>
      <c r="AJ782" s="6"/>
      <c r="AK782" s="4"/>
      <c r="AL782" s="6"/>
      <c r="AM782" s="5"/>
      <c r="AN782" s="5"/>
      <c r="AO782" s="4"/>
      <c r="AP782" s="6"/>
      <c r="AQ782" s="4"/>
      <c r="AR782" s="6"/>
      <c r="AS782" s="5"/>
      <c r="AT782" s="5"/>
      <c r="AU782" s="4"/>
      <c r="AV782" s="6"/>
      <c r="AW782" s="4"/>
      <c r="AX782" s="6"/>
      <c r="AY782" s="5"/>
      <c r="AZ782" s="5"/>
      <c r="BA782" s="4"/>
      <c r="BB782" s="6"/>
      <c r="BC782" s="4"/>
      <c r="BD782" s="6"/>
      <c r="BE782" s="5"/>
      <c r="BF782" s="5"/>
      <c r="BG782" s="4"/>
      <c r="BH782" s="6"/>
      <c r="BI782" s="4"/>
      <c r="BJ782" s="6"/>
      <c r="BK782" s="5"/>
      <c r="BL782" s="5"/>
      <c r="BM782" s="4"/>
      <c r="BN782" s="6"/>
      <c r="BO782" s="4"/>
      <c r="BP782" s="6"/>
      <c r="BQ782" s="5"/>
      <c r="BR782" s="5"/>
      <c r="BS782" s="4"/>
      <c r="BT782" s="6"/>
      <c r="BU782" s="4"/>
      <c r="BV782" s="6"/>
      <c r="BW782" s="5"/>
      <c r="BX782" s="5"/>
      <c r="BY782" s="4"/>
      <c r="BZ782" s="6"/>
      <c r="CA782" s="4"/>
      <c r="CB782" s="6"/>
      <c r="CC782" s="5"/>
      <c r="CD782" s="5"/>
      <c r="CE782" s="4"/>
      <c r="CF782" s="6"/>
      <c r="CG782" s="4"/>
      <c r="CH782" s="6"/>
      <c r="CI782" s="5"/>
      <c r="CJ782" s="5"/>
      <c r="CK782" s="4"/>
      <c r="CL782" s="6"/>
      <c r="CM782" s="4"/>
      <c r="CN782" s="6"/>
      <c r="CO782" s="5"/>
      <c r="CP782" s="5"/>
      <c r="CQ782" s="4"/>
      <c r="CR782" s="6"/>
      <c r="CS782" s="4"/>
      <c r="CT782" s="6"/>
      <c r="CU782" s="5"/>
      <c r="CV782" s="5"/>
      <c r="CW782" s="4"/>
      <c r="CX782" s="6"/>
      <c r="CY782" s="4"/>
      <c r="CZ782" s="6"/>
      <c r="DA782" s="5"/>
      <c r="DB782" s="5"/>
      <c r="DC782" s="4"/>
      <c r="DD782" s="6"/>
      <c r="DE782" s="4"/>
      <c r="DF782" s="6"/>
      <c r="DG782" s="5"/>
      <c r="DH782" s="5"/>
      <c r="DI782" s="4"/>
      <c r="DJ782" s="6"/>
      <c r="DK782" s="4"/>
      <c r="DL782" s="6"/>
      <c r="DM782" s="5"/>
      <c r="DN782" s="5"/>
      <c r="DO782" s="4"/>
      <c r="DP782" s="6"/>
      <c r="DQ782" s="4"/>
      <c r="DR782" s="6"/>
      <c r="DS782" s="5"/>
      <c r="DT782" s="5"/>
      <c r="DU782" s="4"/>
      <c r="DV782" s="6"/>
      <c r="DW782" s="4"/>
      <c r="DX782" s="6"/>
      <c r="DY782" s="5"/>
      <c r="DZ782" s="5"/>
      <c r="EA782" s="4"/>
      <c r="EB782" s="6"/>
      <c r="EC782" s="4"/>
      <c r="ED782" s="6"/>
      <c r="EE782" s="5"/>
      <c r="EF782" s="5"/>
      <c r="EG782" s="4"/>
      <c r="EH782" s="6"/>
      <c r="EI782" s="4"/>
      <c r="EJ782" s="6"/>
      <c r="EK782" s="5"/>
      <c r="EL782" s="5"/>
      <c r="EM782" s="4"/>
      <c r="EN782" s="6"/>
      <c r="EO782" s="4"/>
      <c r="EP782" s="6"/>
      <c r="EQ782" s="5"/>
      <c r="ER782" s="5"/>
      <c r="ES782" s="4"/>
      <c r="ET782" s="6"/>
      <c r="EU782" s="4"/>
      <c r="EV782" s="6"/>
      <c r="EW782" s="5"/>
      <c r="EX782" s="5"/>
      <c r="EY782" s="4"/>
      <c r="EZ782" s="6"/>
      <c r="FA782" s="4"/>
      <c r="FB782" s="6"/>
      <c r="FC782" s="5"/>
      <c r="FD782" s="5"/>
      <c r="FE782" s="4"/>
      <c r="FF782" s="6"/>
      <c r="FG782" s="4"/>
      <c r="FH782" s="6"/>
      <c r="FI782" s="5"/>
      <c r="FJ782" s="5"/>
      <c r="FK782" s="4"/>
      <c r="FL782" s="6"/>
      <c r="FM782" s="4"/>
      <c r="FN782" s="6"/>
      <c r="FO782" s="5"/>
      <c r="FP782" s="5"/>
      <c r="FQ782" s="4"/>
      <c r="FR782" s="6"/>
      <c r="FS782" s="4"/>
      <c r="FT782" s="6"/>
      <c r="FU782" s="5"/>
      <c r="FV782" s="5"/>
      <c r="FW782" s="4"/>
      <c r="FX782" s="6"/>
      <c r="FY782" s="4"/>
      <c r="FZ782" s="6"/>
      <c r="GA782" s="5"/>
      <c r="GB782" s="5"/>
      <c r="GC782" s="4"/>
      <c r="GD782" s="6"/>
      <c r="GE782" s="4"/>
      <c r="GF782" s="6"/>
      <c r="GG782" s="5"/>
      <c r="GH782" s="5"/>
      <c r="GI782" s="4"/>
      <c r="GJ782" s="6"/>
      <c r="GK782" s="4"/>
      <c r="GL782" s="6"/>
      <c r="GM782" s="5"/>
      <c r="GN782" s="5"/>
      <c r="GO782" s="4"/>
      <c r="GP782" s="6"/>
      <c r="GQ782" s="4"/>
      <c r="GR782" s="6"/>
      <c r="GS782" s="5"/>
      <c r="GT782" s="5"/>
      <c r="GU782" s="4"/>
      <c r="GV782" s="6"/>
      <c r="GW782" s="4"/>
      <c r="GX782" s="6"/>
      <c r="GY782" s="5"/>
      <c r="GZ782" s="5"/>
      <c r="HA782" s="4"/>
      <c r="HB782" s="6"/>
      <c r="HC782" s="4"/>
      <c r="HD782" s="6"/>
      <c r="HE782" s="5"/>
      <c r="HF782" s="5"/>
      <c r="HG782" s="4"/>
      <c r="HH782" s="6"/>
      <c r="HI782" s="4"/>
      <c r="HJ782" s="6"/>
      <c r="HK782" s="5"/>
      <c r="HL782" s="5"/>
      <c r="HM782" s="4"/>
      <c r="HN782" s="6"/>
      <c r="HO782" s="4"/>
      <c r="HP782" s="6"/>
      <c r="HQ782" s="5"/>
      <c r="HR782" s="5"/>
      <c r="HS782" s="4"/>
      <c r="HT782" s="6"/>
      <c r="HU782" s="4"/>
      <c r="HV782" s="6"/>
      <c r="HW782" s="5"/>
      <c r="HX782" s="5"/>
      <c r="HY782" s="4"/>
      <c r="HZ782" s="6"/>
      <c r="IA782" s="4"/>
      <c r="IB782" s="6"/>
      <c r="IC782" s="5"/>
      <c r="ID782" s="5"/>
      <c r="IE782" s="4"/>
      <c r="IF782" s="6"/>
      <c r="IG782" s="4"/>
      <c r="IH782" s="6"/>
      <c r="II782" s="5"/>
      <c r="IJ782" s="5"/>
      <c r="IK782" s="4"/>
      <c r="IL782" s="6"/>
      <c r="IM782" s="4"/>
      <c r="IN782" s="6"/>
      <c r="IO782" s="5"/>
      <c r="IP782" s="5"/>
      <c r="IQ782" s="4"/>
      <c r="IR782" s="6"/>
      <c r="IS782" s="4"/>
      <c r="IT782" s="6"/>
      <c r="IU782" s="5"/>
      <c r="IV782" s="5"/>
      <c r="IW782" s="4"/>
      <c r="IX782" s="6"/>
      <c r="IY782" s="4"/>
      <c r="IZ782" s="6"/>
      <c r="JA782" s="5"/>
      <c r="JB782" s="5"/>
      <c r="JC782" s="4"/>
      <c r="JD782" s="6"/>
      <c r="JE782" s="4"/>
      <c r="JF782" s="6"/>
      <c r="JG782" s="5"/>
      <c r="JH782" s="5"/>
      <c r="JI782" s="4"/>
      <c r="JJ782" s="6"/>
      <c r="JK782" s="4"/>
      <c r="JL782" s="6"/>
      <c r="JM782" s="5"/>
      <c r="JN782" s="5"/>
      <c r="JO782" s="4"/>
      <c r="JP782" s="6"/>
      <c r="JQ782" s="4"/>
      <c r="JR782" s="6"/>
      <c r="JS782" s="5"/>
      <c r="JT782" s="5"/>
      <c r="JU782" s="4"/>
      <c r="JV782" s="6"/>
      <c r="JW782" s="4"/>
      <c r="JX782" s="6"/>
      <c r="JY782" s="5"/>
      <c r="JZ782" s="5"/>
      <c r="KA782" s="4"/>
      <c r="KB782" s="6"/>
      <c r="KC782" s="4"/>
      <c r="KD782" s="6"/>
      <c r="KE782" s="5"/>
      <c r="KF782" s="5"/>
      <c r="KG782" s="4"/>
      <c r="KH782" s="6"/>
      <c r="KI782" s="4"/>
      <c r="KJ782" s="6"/>
      <c r="KK782" s="5"/>
      <c r="KL782" s="5"/>
    </row>
    <row r="783">
      <c r="A783" s="3" t="s">
        <v>85</v>
      </c>
      <c r="B783" s="3" t="s">
        <v>712</v>
      </c>
      <c r="C783" s="3" t="s">
        <v>87</v>
      </c>
      <c r="D783" s="3" t="s">
        <v>712</v>
      </c>
      <c r="E783" s="3" t="s">
        <v>984</v>
      </c>
      <c r="F783" s="3" t="s">
        <v>104</v>
      </c>
      <c r="G783" s="3" t="s">
        <v>104</v>
      </c>
      <c r="H783" s="3" t="s">
        <v>104</v>
      </c>
      <c r="I783" s="4"/>
      <c r="J783" s="4">
        <f>=ROUNDDOWN({0},0)</f>
      </c>
      <c r="K783" s="4"/>
      <c r="L783" s="5"/>
      <c r="M783" s="4"/>
      <c r="N783" s="4">
        <f>=ROUNDDOWN({0},0)</f>
      </c>
      <c r="O783" s="4"/>
      <c r="P783" s="5"/>
      <c r="Q783" s="4"/>
      <c r="R783" s="6"/>
      <c r="S783" s="4"/>
      <c r="T783" s="6"/>
      <c r="U783" s="5"/>
      <c r="V783" s="5"/>
      <c r="W783" s="4"/>
      <c r="X783" s="6"/>
      <c r="Y783" s="4"/>
      <c r="Z783" s="6"/>
      <c r="AA783" s="5"/>
      <c r="AB783" s="5"/>
      <c r="AC783" s="4"/>
      <c r="AD783" s="6"/>
      <c r="AE783" s="4"/>
      <c r="AF783" s="6"/>
      <c r="AG783" s="5"/>
      <c r="AH783" s="5"/>
      <c r="AI783" s="4"/>
      <c r="AJ783" s="6"/>
      <c r="AK783" s="4"/>
      <c r="AL783" s="6"/>
      <c r="AM783" s="5"/>
      <c r="AN783" s="5"/>
      <c r="AO783" s="4"/>
      <c r="AP783" s="6"/>
      <c r="AQ783" s="4"/>
      <c r="AR783" s="6"/>
      <c r="AS783" s="5"/>
      <c r="AT783" s="5"/>
      <c r="AU783" s="4"/>
      <c r="AV783" s="6"/>
      <c r="AW783" s="4"/>
      <c r="AX783" s="6"/>
      <c r="AY783" s="5"/>
      <c r="AZ783" s="5"/>
      <c r="BA783" s="4"/>
      <c r="BB783" s="6"/>
      <c r="BC783" s="4"/>
      <c r="BD783" s="6"/>
      <c r="BE783" s="5"/>
      <c r="BF783" s="5"/>
      <c r="BG783" s="4"/>
      <c r="BH783" s="6"/>
      <c r="BI783" s="4"/>
      <c r="BJ783" s="6"/>
      <c r="BK783" s="5"/>
      <c r="BL783" s="5"/>
      <c r="BM783" s="4"/>
      <c r="BN783" s="6"/>
      <c r="BO783" s="4"/>
      <c r="BP783" s="6"/>
      <c r="BQ783" s="5"/>
      <c r="BR783" s="5"/>
      <c r="BS783" s="4"/>
      <c r="BT783" s="6"/>
      <c r="BU783" s="4"/>
      <c r="BV783" s="6"/>
      <c r="BW783" s="5"/>
      <c r="BX783" s="5"/>
      <c r="BY783" s="4"/>
      <c r="BZ783" s="6"/>
      <c r="CA783" s="4"/>
      <c r="CB783" s="6"/>
      <c r="CC783" s="5"/>
      <c r="CD783" s="5"/>
      <c r="CE783" s="4"/>
      <c r="CF783" s="6"/>
      <c r="CG783" s="4"/>
      <c r="CH783" s="6"/>
      <c r="CI783" s="5"/>
      <c r="CJ783" s="5"/>
      <c r="CK783" s="4"/>
      <c r="CL783" s="6"/>
      <c r="CM783" s="4"/>
      <c r="CN783" s="6"/>
      <c r="CO783" s="5"/>
      <c r="CP783" s="5"/>
      <c r="CQ783" s="4"/>
      <c r="CR783" s="6"/>
      <c r="CS783" s="4"/>
      <c r="CT783" s="6"/>
      <c r="CU783" s="5"/>
      <c r="CV783" s="5"/>
      <c r="CW783" s="4"/>
      <c r="CX783" s="6"/>
      <c r="CY783" s="4"/>
      <c r="CZ783" s="6"/>
      <c r="DA783" s="5"/>
      <c r="DB783" s="5"/>
      <c r="DC783" s="4"/>
      <c r="DD783" s="6"/>
      <c r="DE783" s="4"/>
      <c r="DF783" s="6"/>
      <c r="DG783" s="5"/>
      <c r="DH783" s="5"/>
      <c r="DI783" s="4"/>
      <c r="DJ783" s="6"/>
      <c r="DK783" s="4"/>
      <c r="DL783" s="6"/>
      <c r="DM783" s="5"/>
      <c r="DN783" s="5"/>
      <c r="DO783" s="4"/>
      <c r="DP783" s="6"/>
      <c r="DQ783" s="4"/>
      <c r="DR783" s="6"/>
      <c r="DS783" s="5"/>
      <c r="DT783" s="5"/>
      <c r="DU783" s="4"/>
      <c r="DV783" s="6"/>
      <c r="DW783" s="4"/>
      <c r="DX783" s="6"/>
      <c r="DY783" s="5"/>
      <c r="DZ783" s="5"/>
      <c r="EA783" s="4"/>
      <c r="EB783" s="6"/>
      <c r="EC783" s="4"/>
      <c r="ED783" s="6"/>
      <c r="EE783" s="5"/>
      <c r="EF783" s="5"/>
      <c r="EG783" s="4"/>
      <c r="EH783" s="6"/>
      <c r="EI783" s="4"/>
      <c r="EJ783" s="6"/>
      <c r="EK783" s="5"/>
      <c r="EL783" s="5"/>
      <c r="EM783" s="4"/>
      <c r="EN783" s="6"/>
      <c r="EO783" s="4"/>
      <c r="EP783" s="6"/>
      <c r="EQ783" s="5"/>
      <c r="ER783" s="5"/>
      <c r="ES783" s="4"/>
      <c r="ET783" s="6"/>
      <c r="EU783" s="4"/>
      <c r="EV783" s="6"/>
      <c r="EW783" s="5"/>
      <c r="EX783" s="5"/>
      <c r="EY783" s="4"/>
      <c r="EZ783" s="6"/>
      <c r="FA783" s="4"/>
      <c r="FB783" s="6"/>
      <c r="FC783" s="5"/>
      <c r="FD783" s="5"/>
      <c r="FE783" s="4"/>
      <c r="FF783" s="6"/>
      <c r="FG783" s="4"/>
      <c r="FH783" s="6"/>
      <c r="FI783" s="5"/>
      <c r="FJ783" s="5"/>
      <c r="FK783" s="4"/>
      <c r="FL783" s="6"/>
      <c r="FM783" s="4"/>
      <c r="FN783" s="6"/>
      <c r="FO783" s="5"/>
      <c r="FP783" s="5"/>
      <c r="FQ783" s="4"/>
      <c r="FR783" s="6"/>
      <c r="FS783" s="4"/>
      <c r="FT783" s="6"/>
      <c r="FU783" s="5"/>
      <c r="FV783" s="5"/>
      <c r="FW783" s="4"/>
      <c r="FX783" s="6"/>
      <c r="FY783" s="4"/>
      <c r="FZ783" s="6"/>
      <c r="GA783" s="5"/>
      <c r="GB783" s="5"/>
      <c r="GC783" s="4"/>
      <c r="GD783" s="6"/>
      <c r="GE783" s="4"/>
      <c r="GF783" s="6"/>
      <c r="GG783" s="5"/>
      <c r="GH783" s="5"/>
      <c r="GI783" s="4"/>
      <c r="GJ783" s="6"/>
      <c r="GK783" s="4"/>
      <c r="GL783" s="6"/>
      <c r="GM783" s="5"/>
      <c r="GN783" s="5"/>
      <c r="GO783" s="4"/>
      <c r="GP783" s="6"/>
      <c r="GQ783" s="4"/>
      <c r="GR783" s="6"/>
      <c r="GS783" s="5"/>
      <c r="GT783" s="5"/>
      <c r="GU783" s="4"/>
      <c r="GV783" s="6"/>
      <c r="GW783" s="4"/>
      <c r="GX783" s="6"/>
      <c r="GY783" s="5"/>
      <c r="GZ783" s="5"/>
      <c r="HA783" s="4"/>
      <c r="HB783" s="6"/>
      <c r="HC783" s="4"/>
      <c r="HD783" s="6"/>
      <c r="HE783" s="5"/>
      <c r="HF783" s="5"/>
      <c r="HG783" s="4"/>
      <c r="HH783" s="6"/>
      <c r="HI783" s="4"/>
      <c r="HJ783" s="6"/>
      <c r="HK783" s="5"/>
      <c r="HL783" s="5"/>
      <c r="HM783" s="4"/>
      <c r="HN783" s="6"/>
      <c r="HO783" s="4"/>
      <c r="HP783" s="6"/>
      <c r="HQ783" s="5"/>
      <c r="HR783" s="5"/>
      <c r="HS783" s="4"/>
      <c r="HT783" s="6"/>
      <c r="HU783" s="4"/>
      <c r="HV783" s="6"/>
      <c r="HW783" s="5"/>
      <c r="HX783" s="5"/>
      <c r="HY783" s="4"/>
      <c r="HZ783" s="6"/>
      <c r="IA783" s="4"/>
      <c r="IB783" s="6"/>
      <c r="IC783" s="5"/>
      <c r="ID783" s="5"/>
      <c r="IE783" s="4"/>
      <c r="IF783" s="6"/>
      <c r="IG783" s="4"/>
      <c r="IH783" s="6"/>
      <c r="II783" s="5"/>
      <c r="IJ783" s="5"/>
      <c r="IK783" s="4"/>
      <c r="IL783" s="6"/>
      <c r="IM783" s="4"/>
      <c r="IN783" s="6"/>
      <c r="IO783" s="5"/>
      <c r="IP783" s="5"/>
      <c r="IQ783" s="4"/>
      <c r="IR783" s="6"/>
      <c r="IS783" s="4"/>
      <c r="IT783" s="6"/>
      <c r="IU783" s="5"/>
      <c r="IV783" s="5"/>
      <c r="IW783" s="4"/>
      <c r="IX783" s="6"/>
      <c r="IY783" s="4"/>
      <c r="IZ783" s="6"/>
      <c r="JA783" s="5"/>
      <c r="JB783" s="5"/>
      <c r="JC783" s="4"/>
      <c r="JD783" s="6"/>
      <c r="JE783" s="4"/>
      <c r="JF783" s="6"/>
      <c r="JG783" s="5"/>
      <c r="JH783" s="5"/>
      <c r="JI783" s="4"/>
      <c r="JJ783" s="6"/>
      <c r="JK783" s="4"/>
      <c r="JL783" s="6"/>
      <c r="JM783" s="5"/>
      <c r="JN783" s="5"/>
      <c r="JO783" s="4"/>
      <c r="JP783" s="6"/>
      <c r="JQ783" s="4"/>
      <c r="JR783" s="6"/>
      <c r="JS783" s="5"/>
      <c r="JT783" s="5"/>
      <c r="JU783" s="4"/>
      <c r="JV783" s="6"/>
      <c r="JW783" s="4"/>
      <c r="JX783" s="6"/>
      <c r="JY783" s="5"/>
      <c r="JZ783" s="5"/>
      <c r="KA783" s="4"/>
      <c r="KB783" s="6"/>
      <c r="KC783" s="4"/>
      <c r="KD783" s="6"/>
      <c r="KE783" s="5"/>
      <c r="KF783" s="5"/>
      <c r="KG783" s="4"/>
      <c r="KH783" s="6"/>
      <c r="KI783" s="4"/>
      <c r="KJ783" s="6"/>
      <c r="KK783" s="5"/>
      <c r="KL783" s="5"/>
    </row>
    <row r="784">
      <c r="A784" s="3" t="s">
        <v>85</v>
      </c>
      <c r="B784" s="3" t="s">
        <v>712</v>
      </c>
      <c r="C784" s="3" t="s">
        <v>87</v>
      </c>
      <c r="D784" s="3" t="s">
        <v>712</v>
      </c>
      <c r="E784" s="3" t="s">
        <v>985</v>
      </c>
      <c r="F784" s="3" t="s">
        <v>104</v>
      </c>
      <c r="G784" s="3" t="s">
        <v>104</v>
      </c>
      <c r="H784" s="3" t="s">
        <v>104</v>
      </c>
      <c r="I784" s="4"/>
      <c r="J784" s="4">
        <f>=ROUNDDOWN({0},0)</f>
      </c>
      <c r="K784" s="4"/>
      <c r="L784" s="5"/>
      <c r="M784" s="4"/>
      <c r="N784" s="4">
        <f>=ROUNDDOWN({0},0)</f>
      </c>
      <c r="O784" s="4"/>
      <c r="P784" s="5"/>
      <c r="Q784" s="4"/>
      <c r="R784" s="6"/>
      <c r="S784" s="4"/>
      <c r="T784" s="6"/>
      <c r="U784" s="5"/>
      <c r="V784" s="5"/>
      <c r="W784" s="4"/>
      <c r="X784" s="6"/>
      <c r="Y784" s="4"/>
      <c r="Z784" s="6"/>
      <c r="AA784" s="5"/>
      <c r="AB784" s="5"/>
      <c r="AC784" s="4"/>
      <c r="AD784" s="6"/>
      <c r="AE784" s="4"/>
      <c r="AF784" s="6"/>
      <c r="AG784" s="5"/>
      <c r="AH784" s="5"/>
      <c r="AI784" s="4"/>
      <c r="AJ784" s="6"/>
      <c r="AK784" s="4"/>
      <c r="AL784" s="6"/>
      <c r="AM784" s="5"/>
      <c r="AN784" s="5"/>
      <c r="AO784" s="4"/>
      <c r="AP784" s="6"/>
      <c r="AQ784" s="4"/>
      <c r="AR784" s="6"/>
      <c r="AS784" s="5"/>
      <c r="AT784" s="5"/>
      <c r="AU784" s="4"/>
      <c r="AV784" s="6"/>
      <c r="AW784" s="4"/>
      <c r="AX784" s="6"/>
      <c r="AY784" s="5"/>
      <c r="AZ784" s="5"/>
      <c r="BA784" s="4"/>
      <c r="BB784" s="6"/>
      <c r="BC784" s="4"/>
      <c r="BD784" s="6"/>
      <c r="BE784" s="5"/>
      <c r="BF784" s="5"/>
      <c r="BG784" s="4"/>
      <c r="BH784" s="6"/>
      <c r="BI784" s="4"/>
      <c r="BJ784" s="6"/>
      <c r="BK784" s="5"/>
      <c r="BL784" s="5"/>
      <c r="BM784" s="4"/>
      <c r="BN784" s="6"/>
      <c r="BO784" s="4"/>
      <c r="BP784" s="6"/>
      <c r="BQ784" s="5"/>
      <c r="BR784" s="5"/>
      <c r="BS784" s="4"/>
      <c r="BT784" s="6"/>
      <c r="BU784" s="4"/>
      <c r="BV784" s="6"/>
      <c r="BW784" s="5"/>
      <c r="BX784" s="5"/>
      <c r="BY784" s="4"/>
      <c r="BZ784" s="6"/>
      <c r="CA784" s="4"/>
      <c r="CB784" s="6"/>
      <c r="CC784" s="5"/>
      <c r="CD784" s="5"/>
      <c r="CE784" s="4"/>
      <c r="CF784" s="6"/>
      <c r="CG784" s="4"/>
      <c r="CH784" s="6"/>
      <c r="CI784" s="5"/>
      <c r="CJ784" s="5"/>
      <c r="CK784" s="4"/>
      <c r="CL784" s="6"/>
      <c r="CM784" s="4"/>
      <c r="CN784" s="6"/>
      <c r="CO784" s="5"/>
      <c r="CP784" s="5"/>
      <c r="CQ784" s="4"/>
      <c r="CR784" s="6"/>
      <c r="CS784" s="4"/>
      <c r="CT784" s="6"/>
      <c r="CU784" s="5"/>
      <c r="CV784" s="5"/>
      <c r="CW784" s="4"/>
      <c r="CX784" s="6"/>
      <c r="CY784" s="4"/>
      <c r="CZ784" s="6"/>
      <c r="DA784" s="5"/>
      <c r="DB784" s="5"/>
      <c r="DC784" s="4"/>
      <c r="DD784" s="6"/>
      <c r="DE784" s="4"/>
      <c r="DF784" s="6"/>
      <c r="DG784" s="5"/>
      <c r="DH784" s="5"/>
      <c r="DI784" s="4"/>
      <c r="DJ784" s="6"/>
      <c r="DK784" s="4"/>
      <c r="DL784" s="6"/>
      <c r="DM784" s="5"/>
      <c r="DN784" s="5"/>
      <c r="DO784" s="4"/>
      <c r="DP784" s="6"/>
      <c r="DQ784" s="4"/>
      <c r="DR784" s="6"/>
      <c r="DS784" s="5"/>
      <c r="DT784" s="5"/>
      <c r="DU784" s="4"/>
      <c r="DV784" s="6"/>
      <c r="DW784" s="4"/>
      <c r="DX784" s="6"/>
      <c r="DY784" s="5"/>
      <c r="DZ784" s="5"/>
      <c r="EA784" s="4"/>
      <c r="EB784" s="6"/>
      <c r="EC784" s="4"/>
      <c r="ED784" s="6"/>
      <c r="EE784" s="5"/>
      <c r="EF784" s="5"/>
      <c r="EG784" s="4"/>
      <c r="EH784" s="6"/>
      <c r="EI784" s="4"/>
      <c r="EJ784" s="6"/>
      <c r="EK784" s="5"/>
      <c r="EL784" s="5"/>
      <c r="EM784" s="4"/>
      <c r="EN784" s="6"/>
      <c r="EO784" s="4"/>
      <c r="EP784" s="6"/>
      <c r="EQ784" s="5"/>
      <c r="ER784" s="5"/>
      <c r="ES784" s="4"/>
      <c r="ET784" s="6"/>
      <c r="EU784" s="4"/>
      <c r="EV784" s="6"/>
      <c r="EW784" s="5"/>
      <c r="EX784" s="5"/>
      <c r="EY784" s="4"/>
      <c r="EZ784" s="6"/>
      <c r="FA784" s="4"/>
      <c r="FB784" s="6"/>
      <c r="FC784" s="5"/>
      <c r="FD784" s="5"/>
      <c r="FE784" s="4"/>
      <c r="FF784" s="6"/>
      <c r="FG784" s="4"/>
      <c r="FH784" s="6"/>
      <c r="FI784" s="5"/>
      <c r="FJ784" s="5"/>
      <c r="FK784" s="4"/>
      <c r="FL784" s="6"/>
      <c r="FM784" s="4"/>
      <c r="FN784" s="6"/>
      <c r="FO784" s="5"/>
      <c r="FP784" s="5"/>
      <c r="FQ784" s="4"/>
      <c r="FR784" s="6"/>
      <c r="FS784" s="4"/>
      <c r="FT784" s="6"/>
      <c r="FU784" s="5"/>
      <c r="FV784" s="5"/>
      <c r="FW784" s="4"/>
      <c r="FX784" s="6"/>
      <c r="FY784" s="4"/>
      <c r="FZ784" s="6"/>
      <c r="GA784" s="5"/>
      <c r="GB784" s="5"/>
      <c r="GC784" s="4"/>
      <c r="GD784" s="6"/>
      <c r="GE784" s="4"/>
      <c r="GF784" s="6"/>
      <c r="GG784" s="5"/>
      <c r="GH784" s="5"/>
      <c r="GI784" s="4"/>
      <c r="GJ784" s="6"/>
      <c r="GK784" s="4"/>
      <c r="GL784" s="6"/>
      <c r="GM784" s="5"/>
      <c r="GN784" s="5"/>
      <c r="GO784" s="4"/>
      <c r="GP784" s="6"/>
      <c r="GQ784" s="4"/>
      <c r="GR784" s="6"/>
      <c r="GS784" s="5"/>
      <c r="GT784" s="5"/>
      <c r="GU784" s="4"/>
      <c r="GV784" s="6"/>
      <c r="GW784" s="4"/>
      <c r="GX784" s="6"/>
      <c r="GY784" s="5"/>
      <c r="GZ784" s="5"/>
      <c r="HA784" s="4"/>
      <c r="HB784" s="6"/>
      <c r="HC784" s="4"/>
      <c r="HD784" s="6"/>
      <c r="HE784" s="5"/>
      <c r="HF784" s="5"/>
      <c r="HG784" s="4"/>
      <c r="HH784" s="6"/>
      <c r="HI784" s="4"/>
      <c r="HJ784" s="6"/>
      <c r="HK784" s="5"/>
      <c r="HL784" s="5"/>
      <c r="HM784" s="4"/>
      <c r="HN784" s="6"/>
      <c r="HO784" s="4"/>
      <c r="HP784" s="6"/>
      <c r="HQ784" s="5"/>
      <c r="HR784" s="5"/>
      <c r="HS784" s="4"/>
      <c r="HT784" s="6"/>
      <c r="HU784" s="4"/>
      <c r="HV784" s="6"/>
      <c r="HW784" s="5"/>
      <c r="HX784" s="5"/>
      <c r="HY784" s="4"/>
      <c r="HZ784" s="6"/>
      <c r="IA784" s="4"/>
      <c r="IB784" s="6"/>
      <c r="IC784" s="5"/>
      <c r="ID784" s="5"/>
      <c r="IE784" s="4"/>
      <c r="IF784" s="6"/>
      <c r="IG784" s="4"/>
      <c r="IH784" s="6"/>
      <c r="II784" s="5"/>
      <c r="IJ784" s="5"/>
      <c r="IK784" s="4"/>
      <c r="IL784" s="6"/>
      <c r="IM784" s="4"/>
      <c r="IN784" s="6"/>
      <c r="IO784" s="5"/>
      <c r="IP784" s="5"/>
      <c r="IQ784" s="4"/>
      <c r="IR784" s="6"/>
      <c r="IS784" s="4"/>
      <c r="IT784" s="6"/>
      <c r="IU784" s="5"/>
      <c r="IV784" s="5"/>
      <c r="IW784" s="4"/>
      <c r="IX784" s="6"/>
      <c r="IY784" s="4"/>
      <c r="IZ784" s="6"/>
      <c r="JA784" s="5"/>
      <c r="JB784" s="5"/>
      <c r="JC784" s="4"/>
      <c r="JD784" s="6"/>
      <c r="JE784" s="4"/>
      <c r="JF784" s="6"/>
      <c r="JG784" s="5"/>
      <c r="JH784" s="5"/>
      <c r="JI784" s="4"/>
      <c r="JJ784" s="6"/>
      <c r="JK784" s="4"/>
      <c r="JL784" s="6"/>
      <c r="JM784" s="5"/>
      <c r="JN784" s="5"/>
      <c r="JO784" s="4"/>
      <c r="JP784" s="6"/>
      <c r="JQ784" s="4"/>
      <c r="JR784" s="6"/>
      <c r="JS784" s="5"/>
      <c r="JT784" s="5"/>
      <c r="JU784" s="4"/>
      <c r="JV784" s="6"/>
      <c r="JW784" s="4"/>
      <c r="JX784" s="6"/>
      <c r="JY784" s="5"/>
      <c r="JZ784" s="5"/>
      <c r="KA784" s="4"/>
      <c r="KB784" s="6"/>
      <c r="KC784" s="4"/>
      <c r="KD784" s="6"/>
      <c r="KE784" s="5"/>
      <c r="KF784" s="5"/>
      <c r="KG784" s="4"/>
      <c r="KH784" s="6"/>
      <c r="KI784" s="4"/>
      <c r="KJ784" s="6"/>
      <c r="KK784" s="5"/>
      <c r="KL784" s="5"/>
    </row>
    <row r="785">
      <c r="A785" s="3" t="s">
        <v>85</v>
      </c>
      <c r="B785" s="3" t="s">
        <v>712</v>
      </c>
      <c r="C785" s="3" t="s">
        <v>87</v>
      </c>
      <c r="D785" s="3" t="s">
        <v>712</v>
      </c>
      <c r="E785" s="3" t="s">
        <v>986</v>
      </c>
      <c r="F785" s="3" t="s">
        <v>104</v>
      </c>
      <c r="G785" s="3" t="s">
        <v>104</v>
      </c>
      <c r="H785" s="3" t="s">
        <v>104</v>
      </c>
      <c r="I785" s="4"/>
      <c r="J785" s="4">
        <f>=ROUNDDOWN({0},0)</f>
      </c>
      <c r="K785" s="4"/>
      <c r="L785" s="5"/>
      <c r="M785" s="4"/>
      <c r="N785" s="4">
        <f>=ROUNDDOWN({0},0)</f>
      </c>
      <c r="O785" s="4"/>
      <c r="P785" s="5"/>
      <c r="Q785" s="4"/>
      <c r="R785" s="6"/>
      <c r="S785" s="4"/>
      <c r="T785" s="6"/>
      <c r="U785" s="5"/>
      <c r="V785" s="5"/>
      <c r="W785" s="4"/>
      <c r="X785" s="6"/>
      <c r="Y785" s="4"/>
      <c r="Z785" s="6"/>
      <c r="AA785" s="5"/>
      <c r="AB785" s="5"/>
      <c r="AC785" s="4"/>
      <c r="AD785" s="6"/>
      <c r="AE785" s="4"/>
      <c r="AF785" s="6"/>
      <c r="AG785" s="5"/>
      <c r="AH785" s="5"/>
      <c r="AI785" s="4"/>
      <c r="AJ785" s="6"/>
      <c r="AK785" s="4"/>
      <c r="AL785" s="6"/>
      <c r="AM785" s="5"/>
      <c r="AN785" s="5"/>
      <c r="AO785" s="4"/>
      <c r="AP785" s="6"/>
      <c r="AQ785" s="4"/>
      <c r="AR785" s="6"/>
      <c r="AS785" s="5"/>
      <c r="AT785" s="5"/>
      <c r="AU785" s="4"/>
      <c r="AV785" s="6"/>
      <c r="AW785" s="4"/>
      <c r="AX785" s="6"/>
      <c r="AY785" s="5"/>
      <c r="AZ785" s="5"/>
      <c r="BA785" s="4"/>
      <c r="BB785" s="6"/>
      <c r="BC785" s="4"/>
      <c r="BD785" s="6"/>
      <c r="BE785" s="5"/>
      <c r="BF785" s="5"/>
      <c r="BG785" s="4"/>
      <c r="BH785" s="6"/>
      <c r="BI785" s="4"/>
      <c r="BJ785" s="6"/>
      <c r="BK785" s="5"/>
      <c r="BL785" s="5"/>
      <c r="BM785" s="4"/>
      <c r="BN785" s="6"/>
      <c r="BO785" s="4"/>
      <c r="BP785" s="6"/>
      <c r="BQ785" s="5"/>
      <c r="BR785" s="5"/>
      <c r="BS785" s="4"/>
      <c r="BT785" s="6"/>
      <c r="BU785" s="4"/>
      <c r="BV785" s="6"/>
      <c r="BW785" s="5"/>
      <c r="BX785" s="5"/>
      <c r="BY785" s="4"/>
      <c r="BZ785" s="6"/>
      <c r="CA785" s="4"/>
      <c r="CB785" s="6"/>
      <c r="CC785" s="5"/>
      <c r="CD785" s="5"/>
      <c r="CE785" s="4"/>
      <c r="CF785" s="6"/>
      <c r="CG785" s="4"/>
      <c r="CH785" s="6"/>
      <c r="CI785" s="5"/>
      <c r="CJ785" s="5"/>
      <c r="CK785" s="4"/>
      <c r="CL785" s="6"/>
      <c r="CM785" s="4"/>
      <c r="CN785" s="6"/>
      <c r="CO785" s="5"/>
      <c r="CP785" s="5"/>
      <c r="CQ785" s="4"/>
      <c r="CR785" s="6"/>
      <c r="CS785" s="4"/>
      <c r="CT785" s="6"/>
      <c r="CU785" s="5"/>
      <c r="CV785" s="5"/>
      <c r="CW785" s="4"/>
      <c r="CX785" s="6"/>
      <c r="CY785" s="4"/>
      <c r="CZ785" s="6"/>
      <c r="DA785" s="5"/>
      <c r="DB785" s="5"/>
      <c r="DC785" s="4"/>
      <c r="DD785" s="6"/>
      <c r="DE785" s="4"/>
      <c r="DF785" s="6"/>
      <c r="DG785" s="5"/>
      <c r="DH785" s="5"/>
      <c r="DI785" s="4"/>
      <c r="DJ785" s="6"/>
      <c r="DK785" s="4"/>
      <c r="DL785" s="6"/>
      <c r="DM785" s="5"/>
      <c r="DN785" s="5"/>
      <c r="DO785" s="4"/>
      <c r="DP785" s="6"/>
      <c r="DQ785" s="4"/>
      <c r="DR785" s="6"/>
      <c r="DS785" s="5"/>
      <c r="DT785" s="5"/>
      <c r="DU785" s="4"/>
      <c r="DV785" s="6"/>
      <c r="DW785" s="4"/>
      <c r="DX785" s="6"/>
      <c r="DY785" s="5"/>
      <c r="DZ785" s="5"/>
      <c r="EA785" s="4"/>
      <c r="EB785" s="6"/>
      <c r="EC785" s="4"/>
      <c r="ED785" s="6"/>
      <c r="EE785" s="5"/>
      <c r="EF785" s="5"/>
      <c r="EG785" s="4"/>
      <c r="EH785" s="6"/>
      <c r="EI785" s="4"/>
      <c r="EJ785" s="6"/>
      <c r="EK785" s="5"/>
      <c r="EL785" s="5"/>
      <c r="EM785" s="4"/>
      <c r="EN785" s="6"/>
      <c r="EO785" s="4"/>
      <c r="EP785" s="6"/>
      <c r="EQ785" s="5"/>
      <c r="ER785" s="5"/>
      <c r="ES785" s="4"/>
      <c r="ET785" s="6"/>
      <c r="EU785" s="4"/>
      <c r="EV785" s="6"/>
      <c r="EW785" s="5"/>
      <c r="EX785" s="5"/>
      <c r="EY785" s="4"/>
      <c r="EZ785" s="6"/>
      <c r="FA785" s="4"/>
      <c r="FB785" s="6"/>
      <c r="FC785" s="5"/>
      <c r="FD785" s="5"/>
      <c r="FE785" s="4"/>
      <c r="FF785" s="6"/>
      <c r="FG785" s="4"/>
      <c r="FH785" s="6"/>
      <c r="FI785" s="5"/>
      <c r="FJ785" s="5"/>
      <c r="FK785" s="4"/>
      <c r="FL785" s="6"/>
      <c r="FM785" s="4"/>
      <c r="FN785" s="6"/>
      <c r="FO785" s="5"/>
      <c r="FP785" s="5"/>
      <c r="FQ785" s="4"/>
      <c r="FR785" s="6"/>
      <c r="FS785" s="4"/>
      <c r="FT785" s="6"/>
      <c r="FU785" s="5"/>
      <c r="FV785" s="5"/>
      <c r="FW785" s="4"/>
      <c r="FX785" s="6"/>
      <c r="FY785" s="4"/>
      <c r="FZ785" s="6"/>
      <c r="GA785" s="5"/>
      <c r="GB785" s="5"/>
      <c r="GC785" s="4"/>
      <c r="GD785" s="6"/>
      <c r="GE785" s="4"/>
      <c r="GF785" s="6"/>
      <c r="GG785" s="5"/>
      <c r="GH785" s="5"/>
      <c r="GI785" s="4"/>
      <c r="GJ785" s="6"/>
      <c r="GK785" s="4"/>
      <c r="GL785" s="6"/>
      <c r="GM785" s="5"/>
      <c r="GN785" s="5"/>
      <c r="GO785" s="4"/>
      <c r="GP785" s="6"/>
      <c r="GQ785" s="4"/>
      <c r="GR785" s="6"/>
      <c r="GS785" s="5"/>
      <c r="GT785" s="5"/>
      <c r="GU785" s="4"/>
      <c r="GV785" s="6"/>
      <c r="GW785" s="4"/>
      <c r="GX785" s="6"/>
      <c r="GY785" s="5"/>
      <c r="GZ785" s="5"/>
      <c r="HA785" s="4"/>
      <c r="HB785" s="6"/>
      <c r="HC785" s="4"/>
      <c r="HD785" s="6"/>
      <c r="HE785" s="5"/>
      <c r="HF785" s="5"/>
      <c r="HG785" s="4"/>
      <c r="HH785" s="6"/>
      <c r="HI785" s="4"/>
      <c r="HJ785" s="6"/>
      <c r="HK785" s="5"/>
      <c r="HL785" s="5"/>
      <c r="HM785" s="4"/>
      <c r="HN785" s="6"/>
      <c r="HO785" s="4"/>
      <c r="HP785" s="6"/>
      <c r="HQ785" s="5"/>
      <c r="HR785" s="5"/>
      <c r="HS785" s="4"/>
      <c r="HT785" s="6"/>
      <c r="HU785" s="4"/>
      <c r="HV785" s="6"/>
      <c r="HW785" s="5"/>
      <c r="HX785" s="5"/>
      <c r="HY785" s="4"/>
      <c r="HZ785" s="6"/>
      <c r="IA785" s="4"/>
      <c r="IB785" s="6"/>
      <c r="IC785" s="5"/>
      <c r="ID785" s="5"/>
      <c r="IE785" s="4"/>
      <c r="IF785" s="6"/>
      <c r="IG785" s="4"/>
      <c r="IH785" s="6"/>
      <c r="II785" s="5"/>
      <c r="IJ785" s="5"/>
      <c r="IK785" s="4"/>
      <c r="IL785" s="6"/>
      <c r="IM785" s="4"/>
      <c r="IN785" s="6"/>
      <c r="IO785" s="5"/>
      <c r="IP785" s="5"/>
      <c r="IQ785" s="4"/>
      <c r="IR785" s="6"/>
      <c r="IS785" s="4"/>
      <c r="IT785" s="6"/>
      <c r="IU785" s="5"/>
      <c r="IV785" s="5"/>
      <c r="IW785" s="4"/>
      <c r="IX785" s="6"/>
      <c r="IY785" s="4"/>
      <c r="IZ785" s="6"/>
      <c r="JA785" s="5"/>
      <c r="JB785" s="5"/>
      <c r="JC785" s="4"/>
      <c r="JD785" s="6"/>
      <c r="JE785" s="4"/>
      <c r="JF785" s="6"/>
      <c r="JG785" s="5"/>
      <c r="JH785" s="5"/>
      <c r="JI785" s="4"/>
      <c r="JJ785" s="6"/>
      <c r="JK785" s="4"/>
      <c r="JL785" s="6"/>
      <c r="JM785" s="5"/>
      <c r="JN785" s="5"/>
      <c r="JO785" s="4"/>
      <c r="JP785" s="6"/>
      <c r="JQ785" s="4"/>
      <c r="JR785" s="6"/>
      <c r="JS785" s="5"/>
      <c r="JT785" s="5"/>
      <c r="JU785" s="4"/>
      <c r="JV785" s="6"/>
      <c r="JW785" s="4"/>
      <c r="JX785" s="6"/>
      <c r="JY785" s="5"/>
      <c r="JZ785" s="5"/>
      <c r="KA785" s="4"/>
      <c r="KB785" s="6"/>
      <c r="KC785" s="4"/>
      <c r="KD785" s="6"/>
      <c r="KE785" s="5"/>
      <c r="KF785" s="5"/>
      <c r="KG785" s="4"/>
      <c r="KH785" s="6"/>
      <c r="KI785" s="4"/>
      <c r="KJ785" s="6"/>
      <c r="KK785" s="5"/>
      <c r="KL785" s="5"/>
    </row>
    <row r="786">
      <c r="A786" s="3" t="s">
        <v>85</v>
      </c>
      <c r="B786" s="3" t="s">
        <v>712</v>
      </c>
      <c r="C786" s="3" t="s">
        <v>87</v>
      </c>
      <c r="D786" s="3" t="s">
        <v>712</v>
      </c>
      <c r="E786" s="3" t="s">
        <v>987</v>
      </c>
      <c r="F786" s="3" t="s">
        <v>104</v>
      </c>
      <c r="G786" s="3" t="s">
        <v>104</v>
      </c>
      <c r="H786" s="3" t="s">
        <v>104</v>
      </c>
      <c r="I786" s="4"/>
      <c r="J786" s="4">
        <f>=ROUNDDOWN({0},0)</f>
      </c>
      <c r="K786" s="4"/>
      <c r="L786" s="5"/>
      <c r="M786" s="4"/>
      <c r="N786" s="4">
        <f>=ROUNDDOWN({0},0)</f>
      </c>
      <c r="O786" s="4"/>
      <c r="P786" s="5"/>
      <c r="Q786" s="4"/>
      <c r="R786" s="6"/>
      <c r="S786" s="4"/>
      <c r="T786" s="6"/>
      <c r="U786" s="5"/>
      <c r="V786" s="5"/>
      <c r="W786" s="4"/>
      <c r="X786" s="6"/>
      <c r="Y786" s="4"/>
      <c r="Z786" s="6"/>
      <c r="AA786" s="5"/>
      <c r="AB786" s="5"/>
      <c r="AC786" s="4"/>
      <c r="AD786" s="6"/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  <c r="AU786" s="4"/>
      <c r="AV786" s="6"/>
      <c r="AW786" s="4"/>
      <c r="AX786" s="6"/>
      <c r="AY786" s="5"/>
      <c r="AZ786" s="5"/>
      <c r="BA786" s="4"/>
      <c r="BB786" s="6"/>
      <c r="BC786" s="4"/>
      <c r="BD786" s="6"/>
      <c r="BE786" s="5"/>
      <c r="BF786" s="5"/>
      <c r="BG786" s="4"/>
      <c r="BH786" s="6"/>
      <c r="BI786" s="4"/>
      <c r="BJ786" s="6"/>
      <c r="BK786" s="5"/>
      <c r="BL786" s="5"/>
      <c r="BM786" s="4"/>
      <c r="BN786" s="6"/>
      <c r="BO786" s="4"/>
      <c r="BP786" s="6"/>
      <c r="BQ786" s="5"/>
      <c r="BR786" s="5"/>
      <c r="BS786" s="4"/>
      <c r="BT786" s="6"/>
      <c r="BU786" s="4"/>
      <c r="BV786" s="6"/>
      <c r="BW786" s="5"/>
      <c r="BX786" s="5"/>
      <c r="BY786" s="4"/>
      <c r="BZ786" s="6"/>
      <c r="CA786" s="4"/>
      <c r="CB786" s="6"/>
      <c r="CC786" s="5"/>
      <c r="CD786" s="5"/>
      <c r="CE786" s="4"/>
      <c r="CF786" s="6"/>
      <c r="CG786" s="4"/>
      <c r="CH786" s="6"/>
      <c r="CI786" s="5"/>
      <c r="CJ786" s="5"/>
      <c r="CK786" s="4"/>
      <c r="CL786" s="6"/>
      <c r="CM786" s="4"/>
      <c r="CN786" s="6"/>
      <c r="CO786" s="5"/>
      <c r="CP786" s="5"/>
      <c r="CQ786" s="4"/>
      <c r="CR786" s="6"/>
      <c r="CS786" s="4"/>
      <c r="CT786" s="6"/>
      <c r="CU786" s="5"/>
      <c r="CV786" s="5"/>
      <c r="CW786" s="4"/>
      <c r="CX786" s="6"/>
      <c r="CY786" s="4"/>
      <c r="CZ786" s="6"/>
      <c r="DA786" s="5"/>
      <c r="DB786" s="5"/>
      <c r="DC786" s="4"/>
      <c r="DD786" s="6"/>
      <c r="DE786" s="4"/>
      <c r="DF786" s="6"/>
      <c r="DG786" s="5"/>
      <c r="DH786" s="5"/>
      <c r="DI786" s="4"/>
      <c r="DJ786" s="6"/>
      <c r="DK786" s="4"/>
      <c r="DL786" s="6"/>
      <c r="DM786" s="5"/>
      <c r="DN786" s="5"/>
      <c r="DO786" s="4"/>
      <c r="DP786" s="6"/>
      <c r="DQ786" s="4"/>
      <c r="DR786" s="6"/>
      <c r="DS786" s="5"/>
      <c r="DT786" s="5"/>
      <c r="DU786" s="4"/>
      <c r="DV786" s="6"/>
      <c r="DW786" s="4"/>
      <c r="DX786" s="6"/>
      <c r="DY786" s="5"/>
      <c r="DZ786" s="5"/>
      <c r="EA786" s="4"/>
      <c r="EB786" s="6"/>
      <c r="EC786" s="4"/>
      <c r="ED786" s="6"/>
      <c r="EE786" s="5"/>
      <c r="EF786" s="5"/>
      <c r="EG786" s="4"/>
      <c r="EH786" s="6"/>
      <c r="EI786" s="4"/>
      <c r="EJ786" s="6"/>
      <c r="EK786" s="5"/>
      <c r="EL786" s="5"/>
      <c r="EM786" s="4"/>
      <c r="EN786" s="6"/>
      <c r="EO786" s="4"/>
      <c r="EP786" s="6"/>
      <c r="EQ786" s="5"/>
      <c r="ER786" s="5"/>
      <c r="ES786" s="4"/>
      <c r="ET786" s="6"/>
      <c r="EU786" s="4"/>
      <c r="EV786" s="6"/>
      <c r="EW786" s="5"/>
      <c r="EX786" s="5"/>
      <c r="EY786" s="4"/>
      <c r="EZ786" s="6"/>
      <c r="FA786" s="4"/>
      <c r="FB786" s="6"/>
      <c r="FC786" s="5"/>
      <c r="FD786" s="5"/>
      <c r="FE786" s="4"/>
      <c r="FF786" s="6"/>
      <c r="FG786" s="4"/>
      <c r="FH786" s="6"/>
      <c r="FI786" s="5"/>
      <c r="FJ786" s="5"/>
      <c r="FK786" s="4"/>
      <c r="FL786" s="6"/>
      <c r="FM786" s="4"/>
      <c r="FN786" s="6"/>
      <c r="FO786" s="5"/>
      <c r="FP786" s="5"/>
      <c r="FQ786" s="4"/>
      <c r="FR786" s="6"/>
      <c r="FS786" s="4"/>
      <c r="FT786" s="6"/>
      <c r="FU786" s="5"/>
      <c r="FV786" s="5"/>
      <c r="FW786" s="4"/>
      <c r="FX786" s="6"/>
      <c r="FY786" s="4"/>
      <c r="FZ786" s="6"/>
      <c r="GA786" s="5"/>
      <c r="GB786" s="5"/>
      <c r="GC786" s="4"/>
      <c r="GD786" s="6"/>
      <c r="GE786" s="4"/>
      <c r="GF786" s="6"/>
      <c r="GG786" s="5"/>
      <c r="GH786" s="5"/>
      <c r="GI786" s="4"/>
      <c r="GJ786" s="6"/>
      <c r="GK786" s="4"/>
      <c r="GL786" s="6"/>
      <c r="GM786" s="5"/>
      <c r="GN786" s="5"/>
      <c r="GO786" s="4"/>
      <c r="GP786" s="6"/>
      <c r="GQ786" s="4"/>
      <c r="GR786" s="6"/>
      <c r="GS786" s="5"/>
      <c r="GT786" s="5"/>
      <c r="GU786" s="4"/>
      <c r="GV786" s="6"/>
      <c r="GW786" s="4"/>
      <c r="GX786" s="6"/>
      <c r="GY786" s="5"/>
      <c r="GZ786" s="5"/>
      <c r="HA786" s="4"/>
      <c r="HB786" s="6"/>
      <c r="HC786" s="4"/>
      <c r="HD786" s="6"/>
      <c r="HE786" s="5"/>
      <c r="HF786" s="5"/>
      <c r="HG786" s="4"/>
      <c r="HH786" s="6"/>
      <c r="HI786" s="4"/>
      <c r="HJ786" s="6"/>
      <c r="HK786" s="5"/>
      <c r="HL786" s="5"/>
      <c r="HM786" s="4"/>
      <c r="HN786" s="6"/>
      <c r="HO786" s="4"/>
      <c r="HP786" s="6"/>
      <c r="HQ786" s="5"/>
      <c r="HR786" s="5"/>
      <c r="HS786" s="4"/>
      <c r="HT786" s="6"/>
      <c r="HU786" s="4"/>
      <c r="HV786" s="6"/>
      <c r="HW786" s="5"/>
      <c r="HX786" s="5"/>
      <c r="HY786" s="4"/>
      <c r="HZ786" s="6"/>
      <c r="IA786" s="4"/>
      <c r="IB786" s="6"/>
      <c r="IC786" s="5"/>
      <c r="ID786" s="5"/>
      <c r="IE786" s="4"/>
      <c r="IF786" s="6"/>
      <c r="IG786" s="4"/>
      <c r="IH786" s="6"/>
      <c r="II786" s="5"/>
      <c r="IJ786" s="5"/>
      <c r="IK786" s="4"/>
      <c r="IL786" s="6"/>
      <c r="IM786" s="4"/>
      <c r="IN786" s="6"/>
      <c r="IO786" s="5"/>
      <c r="IP786" s="5"/>
      <c r="IQ786" s="4"/>
      <c r="IR786" s="6"/>
      <c r="IS786" s="4"/>
      <c r="IT786" s="6"/>
      <c r="IU786" s="5"/>
      <c r="IV786" s="5"/>
      <c r="IW786" s="4"/>
      <c r="IX786" s="6"/>
      <c r="IY786" s="4"/>
      <c r="IZ786" s="6"/>
      <c r="JA786" s="5"/>
      <c r="JB786" s="5"/>
      <c r="JC786" s="4"/>
      <c r="JD786" s="6"/>
      <c r="JE786" s="4"/>
      <c r="JF786" s="6"/>
      <c r="JG786" s="5"/>
      <c r="JH786" s="5"/>
      <c r="JI786" s="4"/>
      <c r="JJ786" s="6"/>
      <c r="JK786" s="4"/>
      <c r="JL786" s="6"/>
      <c r="JM786" s="5"/>
      <c r="JN786" s="5"/>
      <c r="JO786" s="4"/>
      <c r="JP786" s="6"/>
      <c r="JQ786" s="4"/>
      <c r="JR786" s="6"/>
      <c r="JS786" s="5"/>
      <c r="JT786" s="5"/>
      <c r="JU786" s="4"/>
      <c r="JV786" s="6"/>
      <c r="JW786" s="4"/>
      <c r="JX786" s="6"/>
      <c r="JY786" s="5"/>
      <c r="JZ786" s="5"/>
      <c r="KA786" s="4"/>
      <c r="KB786" s="6"/>
      <c r="KC786" s="4"/>
      <c r="KD786" s="6"/>
      <c r="KE786" s="5"/>
      <c r="KF786" s="5"/>
      <c r="KG786" s="4"/>
      <c r="KH786" s="6"/>
      <c r="KI786" s="4"/>
      <c r="KJ786" s="6"/>
      <c r="KK786" s="5"/>
      <c r="KL786" s="5"/>
    </row>
    <row r="787">
      <c r="A787" s="3" t="s">
        <v>85</v>
      </c>
      <c r="B787" s="3" t="s">
        <v>712</v>
      </c>
      <c r="C787" s="3" t="s">
        <v>87</v>
      </c>
      <c r="D787" s="3" t="s">
        <v>712</v>
      </c>
      <c r="E787" s="3" t="s">
        <v>988</v>
      </c>
      <c r="F787" s="3" t="s">
        <v>104</v>
      </c>
      <c r="G787" s="3" t="s">
        <v>104</v>
      </c>
      <c r="H787" s="3" t="s">
        <v>104</v>
      </c>
      <c r="I787" s="4"/>
      <c r="J787" s="4">
        <f>=ROUNDDOWN({0},0)</f>
      </c>
      <c r="K787" s="4"/>
      <c r="L787" s="5"/>
      <c r="M787" s="4"/>
      <c r="N787" s="4">
        <f>=ROUNDDOWN({0},0)</f>
      </c>
      <c r="O787" s="4"/>
      <c r="P787" s="5"/>
      <c r="Q787" s="4"/>
      <c r="R787" s="6"/>
      <c r="S787" s="4"/>
      <c r="T787" s="6"/>
      <c r="U787" s="5"/>
      <c r="V787" s="5"/>
      <c r="W787" s="4"/>
      <c r="X787" s="6"/>
      <c r="Y787" s="4"/>
      <c r="Z787" s="6"/>
      <c r="AA787" s="5"/>
      <c r="AB787" s="5"/>
      <c r="AC787" s="4"/>
      <c r="AD787" s="6"/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/>
      <c r="AP787" s="6"/>
      <c r="AQ787" s="4"/>
      <c r="AR787" s="6"/>
      <c r="AS787" s="5"/>
      <c r="AT787" s="5"/>
      <c r="AU787" s="4"/>
      <c r="AV787" s="6"/>
      <c r="AW787" s="4"/>
      <c r="AX787" s="6"/>
      <c r="AY787" s="5"/>
      <c r="AZ787" s="5"/>
      <c r="BA787" s="4"/>
      <c r="BB787" s="6"/>
      <c r="BC787" s="4"/>
      <c r="BD787" s="6"/>
      <c r="BE787" s="5"/>
      <c r="BF787" s="5"/>
      <c r="BG787" s="4"/>
      <c r="BH787" s="6"/>
      <c r="BI787" s="4"/>
      <c r="BJ787" s="6"/>
      <c r="BK787" s="5"/>
      <c r="BL787" s="5"/>
      <c r="BM787" s="4"/>
      <c r="BN787" s="6"/>
      <c r="BO787" s="4"/>
      <c r="BP787" s="6"/>
      <c r="BQ787" s="5"/>
      <c r="BR787" s="5"/>
      <c r="BS787" s="4"/>
      <c r="BT787" s="6"/>
      <c r="BU787" s="4"/>
      <c r="BV787" s="6"/>
      <c r="BW787" s="5"/>
      <c r="BX787" s="5"/>
      <c r="BY787" s="4"/>
      <c r="BZ787" s="6"/>
      <c r="CA787" s="4"/>
      <c r="CB787" s="6"/>
      <c r="CC787" s="5"/>
      <c r="CD787" s="5"/>
      <c r="CE787" s="4"/>
      <c r="CF787" s="6"/>
      <c r="CG787" s="4"/>
      <c r="CH787" s="6"/>
      <c r="CI787" s="5"/>
      <c r="CJ787" s="5"/>
      <c r="CK787" s="4"/>
      <c r="CL787" s="6"/>
      <c r="CM787" s="4"/>
      <c r="CN787" s="6"/>
      <c r="CO787" s="5"/>
      <c r="CP787" s="5"/>
      <c r="CQ787" s="4"/>
      <c r="CR787" s="6"/>
      <c r="CS787" s="4"/>
      <c r="CT787" s="6"/>
      <c r="CU787" s="5"/>
      <c r="CV787" s="5"/>
      <c r="CW787" s="4"/>
      <c r="CX787" s="6"/>
      <c r="CY787" s="4"/>
      <c r="CZ787" s="6"/>
      <c r="DA787" s="5"/>
      <c r="DB787" s="5"/>
      <c r="DC787" s="4"/>
      <c r="DD787" s="6"/>
      <c r="DE787" s="4"/>
      <c r="DF787" s="6"/>
      <c r="DG787" s="5"/>
      <c r="DH787" s="5"/>
      <c r="DI787" s="4"/>
      <c r="DJ787" s="6"/>
      <c r="DK787" s="4"/>
      <c r="DL787" s="6"/>
      <c r="DM787" s="5"/>
      <c r="DN787" s="5"/>
      <c r="DO787" s="4"/>
      <c r="DP787" s="6"/>
      <c r="DQ787" s="4"/>
      <c r="DR787" s="6"/>
      <c r="DS787" s="5"/>
      <c r="DT787" s="5"/>
      <c r="DU787" s="4"/>
      <c r="DV787" s="6"/>
      <c r="DW787" s="4"/>
      <c r="DX787" s="6"/>
      <c r="DY787" s="5"/>
      <c r="DZ787" s="5"/>
      <c r="EA787" s="4"/>
      <c r="EB787" s="6"/>
      <c r="EC787" s="4"/>
      <c r="ED787" s="6"/>
      <c r="EE787" s="5"/>
      <c r="EF787" s="5"/>
      <c r="EG787" s="4"/>
      <c r="EH787" s="6"/>
      <c r="EI787" s="4"/>
      <c r="EJ787" s="6"/>
      <c r="EK787" s="5"/>
      <c r="EL787" s="5"/>
      <c r="EM787" s="4"/>
      <c r="EN787" s="6"/>
      <c r="EO787" s="4"/>
      <c r="EP787" s="6"/>
      <c r="EQ787" s="5"/>
      <c r="ER787" s="5"/>
      <c r="ES787" s="4"/>
      <c r="ET787" s="6"/>
      <c r="EU787" s="4"/>
      <c r="EV787" s="6"/>
      <c r="EW787" s="5"/>
      <c r="EX787" s="5"/>
      <c r="EY787" s="4"/>
      <c r="EZ787" s="6"/>
      <c r="FA787" s="4"/>
      <c r="FB787" s="6"/>
      <c r="FC787" s="5"/>
      <c r="FD787" s="5"/>
      <c r="FE787" s="4"/>
      <c r="FF787" s="6"/>
      <c r="FG787" s="4"/>
      <c r="FH787" s="6"/>
      <c r="FI787" s="5"/>
      <c r="FJ787" s="5"/>
      <c r="FK787" s="4"/>
      <c r="FL787" s="6"/>
      <c r="FM787" s="4"/>
      <c r="FN787" s="6"/>
      <c r="FO787" s="5"/>
      <c r="FP787" s="5"/>
      <c r="FQ787" s="4"/>
      <c r="FR787" s="6"/>
      <c r="FS787" s="4"/>
      <c r="FT787" s="6"/>
      <c r="FU787" s="5"/>
      <c r="FV787" s="5"/>
      <c r="FW787" s="4"/>
      <c r="FX787" s="6"/>
      <c r="FY787" s="4"/>
      <c r="FZ787" s="6"/>
      <c r="GA787" s="5"/>
      <c r="GB787" s="5"/>
      <c r="GC787" s="4"/>
      <c r="GD787" s="6"/>
      <c r="GE787" s="4"/>
      <c r="GF787" s="6"/>
      <c r="GG787" s="5"/>
      <c r="GH787" s="5"/>
      <c r="GI787" s="4"/>
      <c r="GJ787" s="6"/>
      <c r="GK787" s="4"/>
      <c r="GL787" s="6"/>
      <c r="GM787" s="5"/>
      <c r="GN787" s="5"/>
      <c r="GO787" s="4"/>
      <c r="GP787" s="6"/>
      <c r="GQ787" s="4"/>
      <c r="GR787" s="6"/>
      <c r="GS787" s="5"/>
      <c r="GT787" s="5"/>
      <c r="GU787" s="4"/>
      <c r="GV787" s="6"/>
      <c r="GW787" s="4"/>
      <c r="GX787" s="6"/>
      <c r="GY787" s="5"/>
      <c r="GZ787" s="5"/>
      <c r="HA787" s="4"/>
      <c r="HB787" s="6"/>
      <c r="HC787" s="4"/>
      <c r="HD787" s="6"/>
      <c r="HE787" s="5"/>
      <c r="HF787" s="5"/>
      <c r="HG787" s="4"/>
      <c r="HH787" s="6"/>
      <c r="HI787" s="4"/>
      <c r="HJ787" s="6"/>
      <c r="HK787" s="5"/>
      <c r="HL787" s="5"/>
      <c r="HM787" s="4"/>
      <c r="HN787" s="6"/>
      <c r="HO787" s="4"/>
      <c r="HP787" s="6"/>
      <c r="HQ787" s="5"/>
      <c r="HR787" s="5"/>
      <c r="HS787" s="4"/>
      <c r="HT787" s="6"/>
      <c r="HU787" s="4"/>
      <c r="HV787" s="6"/>
      <c r="HW787" s="5"/>
      <c r="HX787" s="5"/>
      <c r="HY787" s="4"/>
      <c r="HZ787" s="6"/>
      <c r="IA787" s="4"/>
      <c r="IB787" s="6"/>
      <c r="IC787" s="5"/>
      <c r="ID787" s="5"/>
      <c r="IE787" s="4"/>
      <c r="IF787" s="6"/>
      <c r="IG787" s="4"/>
      <c r="IH787" s="6"/>
      <c r="II787" s="5"/>
      <c r="IJ787" s="5"/>
      <c r="IK787" s="4"/>
      <c r="IL787" s="6"/>
      <c r="IM787" s="4"/>
      <c r="IN787" s="6"/>
      <c r="IO787" s="5"/>
      <c r="IP787" s="5"/>
      <c r="IQ787" s="4"/>
      <c r="IR787" s="6"/>
      <c r="IS787" s="4"/>
      <c r="IT787" s="6"/>
      <c r="IU787" s="5"/>
      <c r="IV787" s="5"/>
      <c r="IW787" s="4"/>
      <c r="IX787" s="6"/>
      <c r="IY787" s="4"/>
      <c r="IZ787" s="6"/>
      <c r="JA787" s="5"/>
      <c r="JB787" s="5"/>
      <c r="JC787" s="4"/>
      <c r="JD787" s="6"/>
      <c r="JE787" s="4"/>
      <c r="JF787" s="6"/>
      <c r="JG787" s="5"/>
      <c r="JH787" s="5"/>
      <c r="JI787" s="4"/>
      <c r="JJ787" s="6"/>
      <c r="JK787" s="4"/>
      <c r="JL787" s="6"/>
      <c r="JM787" s="5"/>
      <c r="JN787" s="5"/>
      <c r="JO787" s="4"/>
      <c r="JP787" s="6"/>
      <c r="JQ787" s="4"/>
      <c r="JR787" s="6"/>
      <c r="JS787" s="5"/>
      <c r="JT787" s="5"/>
      <c r="JU787" s="4"/>
      <c r="JV787" s="6"/>
      <c r="JW787" s="4"/>
      <c r="JX787" s="6"/>
      <c r="JY787" s="5"/>
      <c r="JZ787" s="5"/>
      <c r="KA787" s="4"/>
      <c r="KB787" s="6"/>
      <c r="KC787" s="4"/>
      <c r="KD787" s="6"/>
      <c r="KE787" s="5"/>
      <c r="KF787" s="5"/>
      <c r="KG787" s="4"/>
      <c r="KH787" s="6"/>
      <c r="KI787" s="4"/>
      <c r="KJ787" s="6"/>
      <c r="KK787" s="5"/>
      <c r="KL787" s="5"/>
    </row>
    <row r="788">
      <c r="A788" s="3" t="s">
        <v>85</v>
      </c>
      <c r="B788" s="3" t="s">
        <v>712</v>
      </c>
      <c r="C788" s="3" t="s">
        <v>87</v>
      </c>
      <c r="D788" s="3" t="s">
        <v>712</v>
      </c>
      <c r="E788" s="3" t="s">
        <v>989</v>
      </c>
      <c r="F788" s="3" t="s">
        <v>104</v>
      </c>
      <c r="G788" s="3" t="s">
        <v>104</v>
      </c>
      <c r="H788" s="3" t="s">
        <v>104</v>
      </c>
      <c r="I788" s="4"/>
      <c r="J788" s="4">
        <f>=ROUNDDOWN({0},0)</f>
      </c>
      <c r="K788" s="4"/>
      <c r="L788" s="5"/>
      <c r="M788" s="4"/>
      <c r="N788" s="4">
        <f>=ROUNDDOWN({0},0)</f>
      </c>
      <c r="O788" s="4"/>
      <c r="P788" s="5"/>
      <c r="Q788" s="4"/>
      <c r="R788" s="6"/>
      <c r="S788" s="4"/>
      <c r="T788" s="6"/>
      <c r="U788" s="5"/>
      <c r="V788" s="5"/>
      <c r="W788" s="4"/>
      <c r="X788" s="6"/>
      <c r="Y788" s="4"/>
      <c r="Z788" s="6"/>
      <c r="AA788" s="5"/>
      <c r="AB788" s="5"/>
      <c r="AC788" s="4"/>
      <c r="AD788" s="6"/>
      <c r="AE788" s="4"/>
      <c r="AF788" s="6"/>
      <c r="AG788" s="5"/>
      <c r="AH788" s="5"/>
      <c r="AI788" s="4"/>
      <c r="AJ788" s="6"/>
      <c r="AK788" s="4"/>
      <c r="AL788" s="6"/>
      <c r="AM788" s="5"/>
      <c r="AN788" s="5"/>
      <c r="AO788" s="4"/>
      <c r="AP788" s="6"/>
      <c r="AQ788" s="4"/>
      <c r="AR788" s="6"/>
      <c r="AS788" s="5"/>
      <c r="AT788" s="5"/>
      <c r="AU788" s="4"/>
      <c r="AV788" s="6"/>
      <c r="AW788" s="4"/>
      <c r="AX788" s="6"/>
      <c r="AY788" s="5"/>
      <c r="AZ788" s="5"/>
      <c r="BA788" s="4"/>
      <c r="BB788" s="6"/>
      <c r="BC788" s="4"/>
      <c r="BD788" s="6"/>
      <c r="BE788" s="5"/>
      <c r="BF788" s="5"/>
      <c r="BG788" s="4"/>
      <c r="BH788" s="6"/>
      <c r="BI788" s="4"/>
      <c r="BJ788" s="6"/>
      <c r="BK788" s="5"/>
      <c r="BL788" s="5"/>
      <c r="BM788" s="4"/>
      <c r="BN788" s="6"/>
      <c r="BO788" s="4"/>
      <c r="BP788" s="6"/>
      <c r="BQ788" s="5"/>
      <c r="BR788" s="5"/>
      <c r="BS788" s="4"/>
      <c r="BT788" s="6"/>
      <c r="BU788" s="4"/>
      <c r="BV788" s="6"/>
      <c r="BW788" s="5"/>
      <c r="BX788" s="5"/>
      <c r="BY788" s="4"/>
      <c r="BZ788" s="6"/>
      <c r="CA788" s="4"/>
      <c r="CB788" s="6"/>
      <c r="CC788" s="5"/>
      <c r="CD788" s="5"/>
      <c r="CE788" s="4"/>
      <c r="CF788" s="6"/>
      <c r="CG788" s="4"/>
      <c r="CH788" s="6"/>
      <c r="CI788" s="5"/>
      <c r="CJ788" s="5"/>
      <c r="CK788" s="4"/>
      <c r="CL788" s="6"/>
      <c r="CM788" s="4"/>
      <c r="CN788" s="6"/>
      <c r="CO788" s="5"/>
      <c r="CP788" s="5"/>
      <c r="CQ788" s="4"/>
      <c r="CR788" s="6"/>
      <c r="CS788" s="4"/>
      <c r="CT788" s="6"/>
      <c r="CU788" s="5"/>
      <c r="CV788" s="5"/>
      <c r="CW788" s="4"/>
      <c r="CX788" s="6"/>
      <c r="CY788" s="4"/>
      <c r="CZ788" s="6"/>
      <c r="DA788" s="5"/>
      <c r="DB788" s="5"/>
      <c r="DC788" s="4"/>
      <c r="DD788" s="6"/>
      <c r="DE788" s="4"/>
      <c r="DF788" s="6"/>
      <c r="DG788" s="5"/>
      <c r="DH788" s="5"/>
      <c r="DI788" s="4"/>
      <c r="DJ788" s="6"/>
      <c r="DK788" s="4"/>
      <c r="DL788" s="6"/>
      <c r="DM788" s="5"/>
      <c r="DN788" s="5"/>
      <c r="DO788" s="4"/>
      <c r="DP788" s="6"/>
      <c r="DQ788" s="4"/>
      <c r="DR788" s="6"/>
      <c r="DS788" s="5"/>
      <c r="DT788" s="5"/>
      <c r="DU788" s="4"/>
      <c r="DV788" s="6"/>
      <c r="DW788" s="4"/>
      <c r="DX788" s="6"/>
      <c r="DY788" s="5"/>
      <c r="DZ788" s="5"/>
      <c r="EA788" s="4"/>
      <c r="EB788" s="6"/>
      <c r="EC788" s="4"/>
      <c r="ED788" s="6"/>
      <c r="EE788" s="5"/>
      <c r="EF788" s="5"/>
      <c r="EG788" s="4"/>
      <c r="EH788" s="6"/>
      <c r="EI788" s="4"/>
      <c r="EJ788" s="6"/>
      <c r="EK788" s="5"/>
      <c r="EL788" s="5"/>
      <c r="EM788" s="4"/>
      <c r="EN788" s="6"/>
      <c r="EO788" s="4"/>
      <c r="EP788" s="6"/>
      <c r="EQ788" s="5"/>
      <c r="ER788" s="5"/>
      <c r="ES788" s="4"/>
      <c r="ET788" s="6"/>
      <c r="EU788" s="4"/>
      <c r="EV788" s="6"/>
      <c r="EW788" s="5"/>
      <c r="EX788" s="5"/>
      <c r="EY788" s="4"/>
      <c r="EZ788" s="6"/>
      <c r="FA788" s="4"/>
      <c r="FB788" s="6"/>
      <c r="FC788" s="5"/>
      <c r="FD788" s="5"/>
      <c r="FE788" s="4"/>
      <c r="FF788" s="6"/>
      <c r="FG788" s="4"/>
      <c r="FH788" s="6"/>
      <c r="FI788" s="5"/>
      <c r="FJ788" s="5"/>
      <c r="FK788" s="4"/>
      <c r="FL788" s="6"/>
      <c r="FM788" s="4"/>
      <c r="FN788" s="6"/>
      <c r="FO788" s="5"/>
      <c r="FP788" s="5"/>
      <c r="FQ788" s="4"/>
      <c r="FR788" s="6"/>
      <c r="FS788" s="4"/>
      <c r="FT788" s="6"/>
      <c r="FU788" s="5"/>
      <c r="FV788" s="5"/>
      <c r="FW788" s="4"/>
      <c r="FX788" s="6"/>
      <c r="FY788" s="4"/>
      <c r="FZ788" s="6"/>
      <c r="GA788" s="5"/>
      <c r="GB788" s="5"/>
      <c r="GC788" s="4"/>
      <c r="GD788" s="6"/>
      <c r="GE788" s="4"/>
      <c r="GF788" s="6"/>
      <c r="GG788" s="5"/>
      <c r="GH788" s="5"/>
      <c r="GI788" s="4"/>
      <c r="GJ788" s="6"/>
      <c r="GK788" s="4"/>
      <c r="GL788" s="6"/>
      <c r="GM788" s="5"/>
      <c r="GN788" s="5"/>
      <c r="GO788" s="4"/>
      <c r="GP788" s="6"/>
      <c r="GQ788" s="4"/>
      <c r="GR788" s="6"/>
      <c r="GS788" s="5"/>
      <c r="GT788" s="5"/>
      <c r="GU788" s="4"/>
      <c r="GV788" s="6"/>
      <c r="GW788" s="4"/>
      <c r="GX788" s="6"/>
      <c r="GY788" s="5"/>
      <c r="GZ788" s="5"/>
      <c r="HA788" s="4"/>
      <c r="HB788" s="6"/>
      <c r="HC788" s="4"/>
      <c r="HD788" s="6"/>
      <c r="HE788" s="5"/>
      <c r="HF788" s="5"/>
      <c r="HG788" s="4"/>
      <c r="HH788" s="6"/>
      <c r="HI788" s="4"/>
      <c r="HJ788" s="6"/>
      <c r="HK788" s="5"/>
      <c r="HL788" s="5"/>
      <c r="HM788" s="4"/>
      <c r="HN788" s="6"/>
      <c r="HO788" s="4"/>
      <c r="HP788" s="6"/>
      <c r="HQ788" s="5"/>
      <c r="HR788" s="5"/>
      <c r="HS788" s="4"/>
      <c r="HT788" s="6"/>
      <c r="HU788" s="4"/>
      <c r="HV788" s="6"/>
      <c r="HW788" s="5"/>
      <c r="HX788" s="5"/>
      <c r="HY788" s="4"/>
      <c r="HZ788" s="6"/>
      <c r="IA788" s="4"/>
      <c r="IB788" s="6"/>
      <c r="IC788" s="5"/>
      <c r="ID788" s="5"/>
      <c r="IE788" s="4"/>
      <c r="IF788" s="6"/>
      <c r="IG788" s="4"/>
      <c r="IH788" s="6"/>
      <c r="II788" s="5"/>
      <c r="IJ788" s="5"/>
      <c r="IK788" s="4"/>
      <c r="IL788" s="6"/>
      <c r="IM788" s="4"/>
      <c r="IN788" s="6"/>
      <c r="IO788" s="5"/>
      <c r="IP788" s="5"/>
      <c r="IQ788" s="4"/>
      <c r="IR788" s="6"/>
      <c r="IS788" s="4"/>
      <c r="IT788" s="6"/>
      <c r="IU788" s="5"/>
      <c r="IV788" s="5"/>
      <c r="IW788" s="4"/>
      <c r="IX788" s="6"/>
      <c r="IY788" s="4"/>
      <c r="IZ788" s="6"/>
      <c r="JA788" s="5"/>
      <c r="JB788" s="5"/>
      <c r="JC788" s="4"/>
      <c r="JD788" s="6"/>
      <c r="JE788" s="4"/>
      <c r="JF788" s="6"/>
      <c r="JG788" s="5"/>
      <c r="JH788" s="5"/>
      <c r="JI788" s="4"/>
      <c r="JJ788" s="6"/>
      <c r="JK788" s="4"/>
      <c r="JL788" s="6"/>
      <c r="JM788" s="5"/>
      <c r="JN788" s="5"/>
      <c r="JO788" s="4"/>
      <c r="JP788" s="6"/>
      <c r="JQ788" s="4"/>
      <c r="JR788" s="6"/>
      <c r="JS788" s="5"/>
      <c r="JT788" s="5"/>
      <c r="JU788" s="4"/>
      <c r="JV788" s="6"/>
      <c r="JW788" s="4"/>
      <c r="JX788" s="6"/>
      <c r="JY788" s="5"/>
      <c r="JZ788" s="5"/>
      <c r="KA788" s="4"/>
      <c r="KB788" s="6"/>
      <c r="KC788" s="4"/>
      <c r="KD788" s="6"/>
      <c r="KE788" s="5"/>
      <c r="KF788" s="5"/>
      <c r="KG788" s="4"/>
      <c r="KH788" s="6"/>
      <c r="KI788" s="4"/>
      <c r="KJ788" s="6"/>
      <c r="KK788" s="5"/>
      <c r="KL788" s="5"/>
    </row>
    <row r="789">
      <c r="A789" s="3" t="s">
        <v>85</v>
      </c>
      <c r="B789" s="3" t="s">
        <v>712</v>
      </c>
      <c r="C789" s="3" t="s">
        <v>87</v>
      </c>
      <c r="D789" s="3" t="s">
        <v>712</v>
      </c>
      <c r="E789" s="3" t="s">
        <v>990</v>
      </c>
      <c r="F789" s="3" t="s">
        <v>104</v>
      </c>
      <c r="G789" s="3" t="s">
        <v>104</v>
      </c>
      <c r="H789" s="3" t="s">
        <v>104</v>
      </c>
      <c r="I789" s="4"/>
      <c r="J789" s="4">
        <f>=ROUNDDOWN({0},0)</f>
      </c>
      <c r="K789" s="4"/>
      <c r="L789" s="5"/>
      <c r="M789" s="4"/>
      <c r="N789" s="4">
        <f>=ROUNDDOWN({0},0)</f>
      </c>
      <c r="O789" s="4"/>
      <c r="P789" s="5"/>
      <c r="Q789" s="4"/>
      <c r="R789" s="6"/>
      <c r="S789" s="4"/>
      <c r="T789" s="6"/>
      <c r="U789" s="5"/>
      <c r="V789" s="5"/>
      <c r="W789" s="4"/>
      <c r="X789" s="6"/>
      <c r="Y789" s="4"/>
      <c r="Z789" s="6"/>
      <c r="AA789" s="5"/>
      <c r="AB789" s="5"/>
      <c r="AC789" s="4"/>
      <c r="AD789" s="6"/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/>
      <c r="AP789" s="6"/>
      <c r="AQ789" s="4"/>
      <c r="AR789" s="6"/>
      <c r="AS789" s="5"/>
      <c r="AT789" s="5"/>
      <c r="AU789" s="4"/>
      <c r="AV789" s="6"/>
      <c r="AW789" s="4"/>
      <c r="AX789" s="6"/>
      <c r="AY789" s="5"/>
      <c r="AZ789" s="5"/>
      <c r="BA789" s="4"/>
      <c r="BB789" s="6"/>
      <c r="BC789" s="4"/>
      <c r="BD789" s="6"/>
      <c r="BE789" s="5"/>
      <c r="BF789" s="5"/>
      <c r="BG789" s="4"/>
      <c r="BH789" s="6"/>
      <c r="BI789" s="4"/>
      <c r="BJ789" s="6"/>
      <c r="BK789" s="5"/>
      <c r="BL789" s="5"/>
      <c r="BM789" s="4"/>
      <c r="BN789" s="6"/>
      <c r="BO789" s="4"/>
      <c r="BP789" s="6"/>
      <c r="BQ789" s="5"/>
      <c r="BR789" s="5"/>
      <c r="BS789" s="4"/>
      <c r="BT789" s="6"/>
      <c r="BU789" s="4"/>
      <c r="BV789" s="6"/>
      <c r="BW789" s="5"/>
      <c r="BX789" s="5"/>
      <c r="BY789" s="4"/>
      <c r="BZ789" s="6"/>
      <c r="CA789" s="4"/>
      <c r="CB789" s="6"/>
      <c r="CC789" s="5"/>
      <c r="CD789" s="5"/>
      <c r="CE789" s="4"/>
      <c r="CF789" s="6"/>
      <c r="CG789" s="4"/>
      <c r="CH789" s="6"/>
      <c r="CI789" s="5"/>
      <c r="CJ789" s="5"/>
      <c r="CK789" s="4"/>
      <c r="CL789" s="6"/>
      <c r="CM789" s="4"/>
      <c r="CN789" s="6"/>
      <c r="CO789" s="5"/>
      <c r="CP789" s="5"/>
      <c r="CQ789" s="4"/>
      <c r="CR789" s="6"/>
      <c r="CS789" s="4"/>
      <c r="CT789" s="6"/>
      <c r="CU789" s="5"/>
      <c r="CV789" s="5"/>
      <c r="CW789" s="4"/>
      <c r="CX789" s="6"/>
      <c r="CY789" s="4"/>
      <c r="CZ789" s="6"/>
      <c r="DA789" s="5"/>
      <c r="DB789" s="5"/>
      <c r="DC789" s="4"/>
      <c r="DD789" s="6"/>
      <c r="DE789" s="4"/>
      <c r="DF789" s="6"/>
      <c r="DG789" s="5"/>
      <c r="DH789" s="5"/>
      <c r="DI789" s="4"/>
      <c r="DJ789" s="6"/>
      <c r="DK789" s="4"/>
      <c r="DL789" s="6"/>
      <c r="DM789" s="5"/>
      <c r="DN789" s="5"/>
      <c r="DO789" s="4"/>
      <c r="DP789" s="6"/>
      <c r="DQ789" s="4"/>
      <c r="DR789" s="6"/>
      <c r="DS789" s="5"/>
      <c r="DT789" s="5"/>
      <c r="DU789" s="4"/>
      <c r="DV789" s="6"/>
      <c r="DW789" s="4"/>
      <c r="DX789" s="6"/>
      <c r="DY789" s="5"/>
      <c r="DZ789" s="5"/>
      <c r="EA789" s="4"/>
      <c r="EB789" s="6"/>
      <c r="EC789" s="4"/>
      <c r="ED789" s="6"/>
      <c r="EE789" s="5"/>
      <c r="EF789" s="5"/>
      <c r="EG789" s="4"/>
      <c r="EH789" s="6"/>
      <c r="EI789" s="4"/>
      <c r="EJ789" s="6"/>
      <c r="EK789" s="5"/>
      <c r="EL789" s="5"/>
      <c r="EM789" s="4"/>
      <c r="EN789" s="6"/>
      <c r="EO789" s="4"/>
      <c r="EP789" s="6"/>
      <c r="EQ789" s="5"/>
      <c r="ER789" s="5"/>
      <c r="ES789" s="4"/>
      <c r="ET789" s="6"/>
      <c r="EU789" s="4"/>
      <c r="EV789" s="6"/>
      <c r="EW789" s="5"/>
      <c r="EX789" s="5"/>
      <c r="EY789" s="4"/>
      <c r="EZ789" s="6"/>
      <c r="FA789" s="4"/>
      <c r="FB789" s="6"/>
      <c r="FC789" s="5"/>
      <c r="FD789" s="5"/>
      <c r="FE789" s="4"/>
      <c r="FF789" s="6"/>
      <c r="FG789" s="4"/>
      <c r="FH789" s="6"/>
      <c r="FI789" s="5"/>
      <c r="FJ789" s="5"/>
      <c r="FK789" s="4"/>
      <c r="FL789" s="6"/>
      <c r="FM789" s="4"/>
      <c r="FN789" s="6"/>
      <c r="FO789" s="5"/>
      <c r="FP789" s="5"/>
      <c r="FQ789" s="4"/>
      <c r="FR789" s="6"/>
      <c r="FS789" s="4"/>
      <c r="FT789" s="6"/>
      <c r="FU789" s="5"/>
      <c r="FV789" s="5"/>
      <c r="FW789" s="4"/>
      <c r="FX789" s="6"/>
      <c r="FY789" s="4"/>
      <c r="FZ789" s="6"/>
      <c r="GA789" s="5"/>
      <c r="GB789" s="5"/>
      <c r="GC789" s="4"/>
      <c r="GD789" s="6"/>
      <c r="GE789" s="4"/>
      <c r="GF789" s="6"/>
      <c r="GG789" s="5"/>
      <c r="GH789" s="5"/>
      <c r="GI789" s="4"/>
      <c r="GJ789" s="6"/>
      <c r="GK789" s="4"/>
      <c r="GL789" s="6"/>
      <c r="GM789" s="5"/>
      <c r="GN789" s="5"/>
      <c r="GO789" s="4"/>
      <c r="GP789" s="6"/>
      <c r="GQ789" s="4"/>
      <c r="GR789" s="6"/>
      <c r="GS789" s="5"/>
      <c r="GT789" s="5"/>
      <c r="GU789" s="4"/>
      <c r="GV789" s="6"/>
      <c r="GW789" s="4"/>
      <c r="GX789" s="6"/>
      <c r="GY789" s="5"/>
      <c r="GZ789" s="5"/>
      <c r="HA789" s="4"/>
      <c r="HB789" s="6"/>
      <c r="HC789" s="4"/>
      <c r="HD789" s="6"/>
      <c r="HE789" s="5"/>
      <c r="HF789" s="5"/>
      <c r="HG789" s="4"/>
      <c r="HH789" s="6"/>
      <c r="HI789" s="4"/>
      <c r="HJ789" s="6"/>
      <c r="HK789" s="5"/>
      <c r="HL789" s="5"/>
      <c r="HM789" s="4"/>
      <c r="HN789" s="6"/>
      <c r="HO789" s="4"/>
      <c r="HP789" s="6"/>
      <c r="HQ789" s="5"/>
      <c r="HR789" s="5"/>
      <c r="HS789" s="4"/>
      <c r="HT789" s="6"/>
      <c r="HU789" s="4"/>
      <c r="HV789" s="6"/>
      <c r="HW789" s="5"/>
      <c r="HX789" s="5"/>
      <c r="HY789" s="4"/>
      <c r="HZ789" s="6"/>
      <c r="IA789" s="4"/>
      <c r="IB789" s="6"/>
      <c r="IC789" s="5"/>
      <c r="ID789" s="5"/>
      <c r="IE789" s="4"/>
      <c r="IF789" s="6"/>
      <c r="IG789" s="4"/>
      <c r="IH789" s="6"/>
      <c r="II789" s="5"/>
      <c r="IJ789" s="5"/>
      <c r="IK789" s="4"/>
      <c r="IL789" s="6"/>
      <c r="IM789" s="4"/>
      <c r="IN789" s="6"/>
      <c r="IO789" s="5"/>
      <c r="IP789" s="5"/>
      <c r="IQ789" s="4"/>
      <c r="IR789" s="6"/>
      <c r="IS789" s="4"/>
      <c r="IT789" s="6"/>
      <c r="IU789" s="5"/>
      <c r="IV789" s="5"/>
      <c r="IW789" s="4"/>
      <c r="IX789" s="6"/>
      <c r="IY789" s="4"/>
      <c r="IZ789" s="6"/>
      <c r="JA789" s="5"/>
      <c r="JB789" s="5"/>
      <c r="JC789" s="4"/>
      <c r="JD789" s="6"/>
      <c r="JE789" s="4"/>
      <c r="JF789" s="6"/>
      <c r="JG789" s="5"/>
      <c r="JH789" s="5"/>
      <c r="JI789" s="4"/>
      <c r="JJ789" s="6"/>
      <c r="JK789" s="4"/>
      <c r="JL789" s="6"/>
      <c r="JM789" s="5"/>
      <c r="JN789" s="5"/>
      <c r="JO789" s="4"/>
      <c r="JP789" s="6"/>
      <c r="JQ789" s="4"/>
      <c r="JR789" s="6"/>
      <c r="JS789" s="5"/>
      <c r="JT789" s="5"/>
      <c r="JU789" s="4"/>
      <c r="JV789" s="6"/>
      <c r="JW789" s="4"/>
      <c r="JX789" s="6"/>
      <c r="JY789" s="5"/>
      <c r="JZ789" s="5"/>
      <c r="KA789" s="4"/>
      <c r="KB789" s="6"/>
      <c r="KC789" s="4"/>
      <c r="KD789" s="6"/>
      <c r="KE789" s="5"/>
      <c r="KF789" s="5"/>
      <c r="KG789" s="4"/>
      <c r="KH789" s="6"/>
      <c r="KI789" s="4"/>
      <c r="KJ789" s="6"/>
      <c r="KK789" s="5"/>
      <c r="KL789" s="5"/>
    </row>
    <row r="790">
      <c r="A790" s="3" t="s">
        <v>85</v>
      </c>
      <c r="B790" s="3" t="s">
        <v>712</v>
      </c>
      <c r="C790" s="3" t="s">
        <v>87</v>
      </c>
      <c r="D790" s="3" t="s">
        <v>712</v>
      </c>
      <c r="E790" s="3" t="s">
        <v>991</v>
      </c>
      <c r="F790" s="3" t="s">
        <v>104</v>
      </c>
      <c r="G790" s="3" t="s">
        <v>104</v>
      </c>
      <c r="H790" s="3" t="s">
        <v>104</v>
      </c>
      <c r="I790" s="4"/>
      <c r="J790" s="4">
        <f>=ROUNDDOWN({0},0)</f>
      </c>
      <c r="K790" s="4"/>
      <c r="L790" s="5"/>
      <c r="M790" s="4"/>
      <c r="N790" s="4">
        <f>=ROUNDDOWN({0},0)</f>
      </c>
      <c r="O790" s="4"/>
      <c r="P790" s="5"/>
      <c r="Q790" s="4"/>
      <c r="R790" s="6"/>
      <c r="S790" s="4"/>
      <c r="T790" s="6"/>
      <c r="U790" s="5"/>
      <c r="V790" s="5"/>
      <c r="W790" s="4"/>
      <c r="X790" s="6"/>
      <c r="Y790" s="4"/>
      <c r="Z790" s="6"/>
      <c r="AA790" s="5"/>
      <c r="AB790" s="5"/>
      <c r="AC790" s="4"/>
      <c r="AD790" s="6"/>
      <c r="AE790" s="4"/>
      <c r="AF790" s="6"/>
      <c r="AG790" s="5"/>
      <c r="AH790" s="5"/>
      <c r="AI790" s="4"/>
      <c r="AJ790" s="6"/>
      <c r="AK790" s="4"/>
      <c r="AL790" s="6"/>
      <c r="AM790" s="5"/>
      <c r="AN790" s="5"/>
      <c r="AO790" s="4"/>
      <c r="AP790" s="6"/>
      <c r="AQ790" s="4"/>
      <c r="AR790" s="6"/>
      <c r="AS790" s="5"/>
      <c r="AT790" s="5"/>
      <c r="AU790" s="4"/>
      <c r="AV790" s="6"/>
      <c r="AW790" s="4"/>
      <c r="AX790" s="6"/>
      <c r="AY790" s="5"/>
      <c r="AZ790" s="5"/>
      <c r="BA790" s="4"/>
      <c r="BB790" s="6"/>
      <c r="BC790" s="4"/>
      <c r="BD790" s="6"/>
      <c r="BE790" s="5"/>
      <c r="BF790" s="5"/>
      <c r="BG790" s="4"/>
      <c r="BH790" s="6"/>
      <c r="BI790" s="4"/>
      <c r="BJ790" s="6"/>
      <c r="BK790" s="5"/>
      <c r="BL790" s="5"/>
      <c r="BM790" s="4"/>
      <c r="BN790" s="6"/>
      <c r="BO790" s="4"/>
      <c r="BP790" s="6"/>
      <c r="BQ790" s="5"/>
      <c r="BR790" s="5"/>
      <c r="BS790" s="4"/>
      <c r="BT790" s="6"/>
      <c r="BU790" s="4"/>
      <c r="BV790" s="6"/>
      <c r="BW790" s="5"/>
      <c r="BX790" s="5"/>
      <c r="BY790" s="4"/>
      <c r="BZ790" s="6"/>
      <c r="CA790" s="4"/>
      <c r="CB790" s="6"/>
      <c r="CC790" s="5"/>
      <c r="CD790" s="5"/>
      <c r="CE790" s="4"/>
      <c r="CF790" s="6"/>
      <c r="CG790" s="4"/>
      <c r="CH790" s="6"/>
      <c r="CI790" s="5"/>
      <c r="CJ790" s="5"/>
      <c r="CK790" s="4"/>
      <c r="CL790" s="6"/>
      <c r="CM790" s="4"/>
      <c r="CN790" s="6"/>
      <c r="CO790" s="5"/>
      <c r="CP790" s="5"/>
      <c r="CQ790" s="4"/>
      <c r="CR790" s="6"/>
      <c r="CS790" s="4"/>
      <c r="CT790" s="6"/>
      <c r="CU790" s="5"/>
      <c r="CV790" s="5"/>
      <c r="CW790" s="4"/>
      <c r="CX790" s="6"/>
      <c r="CY790" s="4"/>
      <c r="CZ790" s="6"/>
      <c r="DA790" s="5"/>
      <c r="DB790" s="5"/>
      <c r="DC790" s="4"/>
      <c r="DD790" s="6"/>
      <c r="DE790" s="4"/>
      <c r="DF790" s="6"/>
      <c r="DG790" s="5"/>
      <c r="DH790" s="5"/>
      <c r="DI790" s="4"/>
      <c r="DJ790" s="6"/>
      <c r="DK790" s="4"/>
      <c r="DL790" s="6"/>
      <c r="DM790" s="5"/>
      <c r="DN790" s="5"/>
      <c r="DO790" s="4"/>
      <c r="DP790" s="6"/>
      <c r="DQ790" s="4"/>
      <c r="DR790" s="6"/>
      <c r="DS790" s="5"/>
      <c r="DT790" s="5"/>
      <c r="DU790" s="4"/>
      <c r="DV790" s="6"/>
      <c r="DW790" s="4"/>
      <c r="DX790" s="6"/>
      <c r="DY790" s="5"/>
      <c r="DZ790" s="5"/>
      <c r="EA790" s="4"/>
      <c r="EB790" s="6"/>
      <c r="EC790" s="4"/>
      <c r="ED790" s="6"/>
      <c r="EE790" s="5"/>
      <c r="EF790" s="5"/>
      <c r="EG790" s="4"/>
      <c r="EH790" s="6"/>
      <c r="EI790" s="4"/>
      <c r="EJ790" s="6"/>
      <c r="EK790" s="5"/>
      <c r="EL790" s="5"/>
      <c r="EM790" s="4"/>
      <c r="EN790" s="6"/>
      <c r="EO790" s="4"/>
      <c r="EP790" s="6"/>
      <c r="EQ790" s="5"/>
      <c r="ER790" s="5"/>
      <c r="ES790" s="4"/>
      <c r="ET790" s="6"/>
      <c r="EU790" s="4"/>
      <c r="EV790" s="6"/>
      <c r="EW790" s="5"/>
      <c r="EX790" s="5"/>
      <c r="EY790" s="4"/>
      <c r="EZ790" s="6"/>
      <c r="FA790" s="4"/>
      <c r="FB790" s="6"/>
      <c r="FC790" s="5"/>
      <c r="FD790" s="5"/>
      <c r="FE790" s="4"/>
      <c r="FF790" s="6"/>
      <c r="FG790" s="4"/>
      <c r="FH790" s="6"/>
      <c r="FI790" s="5"/>
      <c r="FJ790" s="5"/>
      <c r="FK790" s="4"/>
      <c r="FL790" s="6"/>
      <c r="FM790" s="4"/>
      <c r="FN790" s="6"/>
      <c r="FO790" s="5"/>
      <c r="FP790" s="5"/>
      <c r="FQ790" s="4"/>
      <c r="FR790" s="6"/>
      <c r="FS790" s="4"/>
      <c r="FT790" s="6"/>
      <c r="FU790" s="5"/>
      <c r="FV790" s="5"/>
      <c r="FW790" s="4"/>
      <c r="FX790" s="6"/>
      <c r="FY790" s="4"/>
      <c r="FZ790" s="6"/>
      <c r="GA790" s="5"/>
      <c r="GB790" s="5"/>
      <c r="GC790" s="4"/>
      <c r="GD790" s="6"/>
      <c r="GE790" s="4"/>
      <c r="GF790" s="6"/>
      <c r="GG790" s="5"/>
      <c r="GH790" s="5"/>
      <c r="GI790" s="4"/>
      <c r="GJ790" s="6"/>
      <c r="GK790" s="4"/>
      <c r="GL790" s="6"/>
      <c r="GM790" s="5"/>
      <c r="GN790" s="5"/>
      <c r="GO790" s="4"/>
      <c r="GP790" s="6"/>
      <c r="GQ790" s="4"/>
      <c r="GR790" s="6"/>
      <c r="GS790" s="5"/>
      <c r="GT790" s="5"/>
      <c r="GU790" s="4"/>
      <c r="GV790" s="6"/>
      <c r="GW790" s="4"/>
      <c r="GX790" s="6"/>
      <c r="GY790" s="5"/>
      <c r="GZ790" s="5"/>
      <c r="HA790" s="4"/>
      <c r="HB790" s="6"/>
      <c r="HC790" s="4"/>
      <c r="HD790" s="6"/>
      <c r="HE790" s="5"/>
      <c r="HF790" s="5"/>
      <c r="HG790" s="4"/>
      <c r="HH790" s="6"/>
      <c r="HI790" s="4"/>
      <c r="HJ790" s="6"/>
      <c r="HK790" s="5"/>
      <c r="HL790" s="5"/>
      <c r="HM790" s="4"/>
      <c r="HN790" s="6"/>
      <c r="HO790" s="4"/>
      <c r="HP790" s="6"/>
      <c r="HQ790" s="5"/>
      <c r="HR790" s="5"/>
      <c r="HS790" s="4"/>
      <c r="HT790" s="6"/>
      <c r="HU790" s="4"/>
      <c r="HV790" s="6"/>
      <c r="HW790" s="5"/>
      <c r="HX790" s="5"/>
      <c r="HY790" s="4"/>
      <c r="HZ790" s="6"/>
      <c r="IA790" s="4"/>
      <c r="IB790" s="6"/>
      <c r="IC790" s="5"/>
      <c r="ID790" s="5"/>
      <c r="IE790" s="4"/>
      <c r="IF790" s="6"/>
      <c r="IG790" s="4"/>
      <c r="IH790" s="6"/>
      <c r="II790" s="5"/>
      <c r="IJ790" s="5"/>
      <c r="IK790" s="4"/>
      <c r="IL790" s="6"/>
      <c r="IM790" s="4"/>
      <c r="IN790" s="6"/>
      <c r="IO790" s="5"/>
      <c r="IP790" s="5"/>
      <c r="IQ790" s="4"/>
      <c r="IR790" s="6"/>
      <c r="IS790" s="4"/>
      <c r="IT790" s="6"/>
      <c r="IU790" s="5"/>
      <c r="IV790" s="5"/>
      <c r="IW790" s="4"/>
      <c r="IX790" s="6"/>
      <c r="IY790" s="4"/>
      <c r="IZ790" s="6"/>
      <c r="JA790" s="5"/>
      <c r="JB790" s="5"/>
      <c r="JC790" s="4"/>
      <c r="JD790" s="6"/>
      <c r="JE790" s="4"/>
      <c r="JF790" s="6"/>
      <c r="JG790" s="5"/>
      <c r="JH790" s="5"/>
      <c r="JI790" s="4"/>
      <c r="JJ790" s="6"/>
      <c r="JK790" s="4"/>
      <c r="JL790" s="6"/>
      <c r="JM790" s="5"/>
      <c r="JN790" s="5"/>
      <c r="JO790" s="4"/>
      <c r="JP790" s="6"/>
      <c r="JQ790" s="4"/>
      <c r="JR790" s="6"/>
      <c r="JS790" s="5"/>
      <c r="JT790" s="5"/>
      <c r="JU790" s="4"/>
      <c r="JV790" s="6"/>
      <c r="JW790" s="4"/>
      <c r="JX790" s="6"/>
      <c r="JY790" s="5"/>
      <c r="JZ790" s="5"/>
      <c r="KA790" s="4"/>
      <c r="KB790" s="6"/>
      <c r="KC790" s="4"/>
      <c r="KD790" s="6"/>
      <c r="KE790" s="5"/>
      <c r="KF790" s="5"/>
      <c r="KG790" s="4"/>
      <c r="KH790" s="6"/>
      <c r="KI790" s="4"/>
      <c r="KJ790" s="6"/>
      <c r="KK790" s="5"/>
      <c r="KL790" s="5"/>
    </row>
    <row r="791">
      <c r="A791" s="3" t="s">
        <v>85</v>
      </c>
      <c r="B791" s="3" t="s">
        <v>712</v>
      </c>
      <c r="C791" s="3" t="s">
        <v>87</v>
      </c>
      <c r="D791" s="3" t="s">
        <v>712</v>
      </c>
      <c r="E791" s="3" t="s">
        <v>992</v>
      </c>
      <c r="F791" s="3" t="s">
        <v>104</v>
      </c>
      <c r="G791" s="3" t="s">
        <v>104</v>
      </c>
      <c r="H791" s="3" t="s">
        <v>104</v>
      </c>
      <c r="I791" s="4"/>
      <c r="J791" s="4">
        <f>=ROUNDDOWN({0},0)</f>
      </c>
      <c r="K791" s="4"/>
      <c r="L791" s="5"/>
      <c r="M791" s="4"/>
      <c r="N791" s="4">
        <f>=ROUNDDOWN({0},0)</f>
      </c>
      <c r="O791" s="4"/>
      <c r="P791" s="5"/>
      <c r="Q791" s="4"/>
      <c r="R791" s="6"/>
      <c r="S791" s="4"/>
      <c r="T791" s="6"/>
      <c r="U791" s="5"/>
      <c r="V791" s="5"/>
      <c r="W791" s="4"/>
      <c r="X791" s="6"/>
      <c r="Y791" s="4"/>
      <c r="Z791" s="6"/>
      <c r="AA791" s="5"/>
      <c r="AB791" s="5"/>
      <c r="AC791" s="4"/>
      <c r="AD791" s="6"/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  <c r="AU791" s="4"/>
      <c r="AV791" s="6"/>
      <c r="AW791" s="4"/>
      <c r="AX791" s="6"/>
      <c r="AY791" s="5"/>
      <c r="AZ791" s="5"/>
      <c r="BA791" s="4"/>
      <c r="BB791" s="6"/>
      <c r="BC791" s="4"/>
      <c r="BD791" s="6"/>
      <c r="BE791" s="5"/>
      <c r="BF791" s="5"/>
      <c r="BG791" s="4"/>
      <c r="BH791" s="6"/>
      <c r="BI791" s="4"/>
      <c r="BJ791" s="6"/>
      <c r="BK791" s="5"/>
      <c r="BL791" s="5"/>
      <c r="BM791" s="4"/>
      <c r="BN791" s="6"/>
      <c r="BO791" s="4"/>
      <c r="BP791" s="6"/>
      <c r="BQ791" s="5"/>
      <c r="BR791" s="5"/>
      <c r="BS791" s="4"/>
      <c r="BT791" s="6"/>
      <c r="BU791" s="4"/>
      <c r="BV791" s="6"/>
      <c r="BW791" s="5"/>
      <c r="BX791" s="5"/>
      <c r="BY791" s="4"/>
      <c r="BZ791" s="6"/>
      <c r="CA791" s="4"/>
      <c r="CB791" s="6"/>
      <c r="CC791" s="5"/>
      <c r="CD791" s="5"/>
      <c r="CE791" s="4"/>
      <c r="CF791" s="6"/>
      <c r="CG791" s="4"/>
      <c r="CH791" s="6"/>
      <c r="CI791" s="5"/>
      <c r="CJ791" s="5"/>
      <c r="CK791" s="4"/>
      <c r="CL791" s="6"/>
      <c r="CM791" s="4"/>
      <c r="CN791" s="6"/>
      <c r="CO791" s="5"/>
      <c r="CP791" s="5"/>
      <c r="CQ791" s="4"/>
      <c r="CR791" s="6"/>
      <c r="CS791" s="4"/>
      <c r="CT791" s="6"/>
      <c r="CU791" s="5"/>
      <c r="CV791" s="5"/>
      <c r="CW791" s="4"/>
      <c r="CX791" s="6"/>
      <c r="CY791" s="4"/>
      <c r="CZ791" s="6"/>
      <c r="DA791" s="5"/>
      <c r="DB791" s="5"/>
      <c r="DC791" s="4"/>
      <c r="DD791" s="6"/>
      <c r="DE791" s="4"/>
      <c r="DF791" s="6"/>
      <c r="DG791" s="5"/>
      <c r="DH791" s="5"/>
      <c r="DI791" s="4"/>
      <c r="DJ791" s="6"/>
      <c r="DK791" s="4"/>
      <c r="DL791" s="6"/>
      <c r="DM791" s="5"/>
      <c r="DN791" s="5"/>
      <c r="DO791" s="4"/>
      <c r="DP791" s="6"/>
      <c r="DQ791" s="4"/>
      <c r="DR791" s="6"/>
      <c r="DS791" s="5"/>
      <c r="DT791" s="5"/>
      <c r="DU791" s="4"/>
      <c r="DV791" s="6"/>
      <c r="DW791" s="4"/>
      <c r="DX791" s="6"/>
      <c r="DY791" s="5"/>
      <c r="DZ791" s="5"/>
      <c r="EA791" s="4"/>
      <c r="EB791" s="6"/>
      <c r="EC791" s="4"/>
      <c r="ED791" s="6"/>
      <c r="EE791" s="5"/>
      <c r="EF791" s="5"/>
      <c r="EG791" s="4"/>
      <c r="EH791" s="6"/>
      <c r="EI791" s="4"/>
      <c r="EJ791" s="6"/>
      <c r="EK791" s="5"/>
      <c r="EL791" s="5"/>
      <c r="EM791" s="4"/>
      <c r="EN791" s="6"/>
      <c r="EO791" s="4"/>
      <c r="EP791" s="6"/>
      <c r="EQ791" s="5"/>
      <c r="ER791" s="5"/>
      <c r="ES791" s="4"/>
      <c r="ET791" s="6"/>
      <c r="EU791" s="4"/>
      <c r="EV791" s="6"/>
      <c r="EW791" s="5"/>
      <c r="EX791" s="5"/>
      <c r="EY791" s="4"/>
      <c r="EZ791" s="6"/>
      <c r="FA791" s="4"/>
      <c r="FB791" s="6"/>
      <c r="FC791" s="5"/>
      <c r="FD791" s="5"/>
      <c r="FE791" s="4"/>
      <c r="FF791" s="6"/>
      <c r="FG791" s="4"/>
      <c r="FH791" s="6"/>
      <c r="FI791" s="5"/>
      <c r="FJ791" s="5"/>
      <c r="FK791" s="4"/>
      <c r="FL791" s="6"/>
      <c r="FM791" s="4"/>
      <c r="FN791" s="6"/>
      <c r="FO791" s="5"/>
      <c r="FP791" s="5"/>
      <c r="FQ791" s="4"/>
      <c r="FR791" s="6"/>
      <c r="FS791" s="4"/>
      <c r="FT791" s="6"/>
      <c r="FU791" s="5"/>
      <c r="FV791" s="5"/>
      <c r="FW791" s="4"/>
      <c r="FX791" s="6"/>
      <c r="FY791" s="4"/>
      <c r="FZ791" s="6"/>
      <c r="GA791" s="5"/>
      <c r="GB791" s="5"/>
      <c r="GC791" s="4"/>
      <c r="GD791" s="6"/>
      <c r="GE791" s="4"/>
      <c r="GF791" s="6"/>
      <c r="GG791" s="5"/>
      <c r="GH791" s="5"/>
      <c r="GI791" s="4"/>
      <c r="GJ791" s="6"/>
      <c r="GK791" s="4"/>
      <c r="GL791" s="6"/>
      <c r="GM791" s="5"/>
      <c r="GN791" s="5"/>
      <c r="GO791" s="4"/>
      <c r="GP791" s="6"/>
      <c r="GQ791" s="4"/>
      <c r="GR791" s="6"/>
      <c r="GS791" s="5"/>
      <c r="GT791" s="5"/>
      <c r="GU791" s="4"/>
      <c r="GV791" s="6"/>
      <c r="GW791" s="4"/>
      <c r="GX791" s="6"/>
      <c r="GY791" s="5"/>
      <c r="GZ791" s="5"/>
      <c r="HA791" s="4"/>
      <c r="HB791" s="6"/>
      <c r="HC791" s="4"/>
      <c r="HD791" s="6"/>
      <c r="HE791" s="5"/>
      <c r="HF791" s="5"/>
      <c r="HG791" s="4"/>
      <c r="HH791" s="6"/>
      <c r="HI791" s="4"/>
      <c r="HJ791" s="6"/>
      <c r="HK791" s="5"/>
      <c r="HL791" s="5"/>
      <c r="HM791" s="4"/>
      <c r="HN791" s="6"/>
      <c r="HO791" s="4"/>
      <c r="HP791" s="6"/>
      <c r="HQ791" s="5"/>
      <c r="HR791" s="5"/>
      <c r="HS791" s="4"/>
      <c r="HT791" s="6"/>
      <c r="HU791" s="4"/>
      <c r="HV791" s="6"/>
      <c r="HW791" s="5"/>
      <c r="HX791" s="5"/>
      <c r="HY791" s="4"/>
      <c r="HZ791" s="6"/>
      <c r="IA791" s="4"/>
      <c r="IB791" s="6"/>
      <c r="IC791" s="5"/>
      <c r="ID791" s="5"/>
      <c r="IE791" s="4"/>
      <c r="IF791" s="6"/>
      <c r="IG791" s="4"/>
      <c r="IH791" s="6"/>
      <c r="II791" s="5"/>
      <c r="IJ791" s="5"/>
      <c r="IK791" s="4"/>
      <c r="IL791" s="6"/>
      <c r="IM791" s="4"/>
      <c r="IN791" s="6"/>
      <c r="IO791" s="5"/>
      <c r="IP791" s="5"/>
      <c r="IQ791" s="4"/>
      <c r="IR791" s="6"/>
      <c r="IS791" s="4"/>
      <c r="IT791" s="6"/>
      <c r="IU791" s="5"/>
      <c r="IV791" s="5"/>
      <c r="IW791" s="4"/>
      <c r="IX791" s="6"/>
      <c r="IY791" s="4"/>
      <c r="IZ791" s="6"/>
      <c r="JA791" s="5"/>
      <c r="JB791" s="5"/>
      <c r="JC791" s="4"/>
      <c r="JD791" s="6"/>
      <c r="JE791" s="4"/>
      <c r="JF791" s="6"/>
      <c r="JG791" s="5"/>
      <c r="JH791" s="5"/>
      <c r="JI791" s="4"/>
      <c r="JJ791" s="6"/>
      <c r="JK791" s="4"/>
      <c r="JL791" s="6"/>
      <c r="JM791" s="5"/>
      <c r="JN791" s="5"/>
      <c r="JO791" s="4"/>
      <c r="JP791" s="6"/>
      <c r="JQ791" s="4"/>
      <c r="JR791" s="6"/>
      <c r="JS791" s="5"/>
      <c r="JT791" s="5"/>
      <c r="JU791" s="4"/>
      <c r="JV791" s="6"/>
      <c r="JW791" s="4"/>
      <c r="JX791" s="6"/>
      <c r="JY791" s="5"/>
      <c r="JZ791" s="5"/>
      <c r="KA791" s="4"/>
      <c r="KB791" s="6"/>
      <c r="KC791" s="4"/>
      <c r="KD791" s="6"/>
      <c r="KE791" s="5"/>
      <c r="KF791" s="5"/>
      <c r="KG791" s="4"/>
      <c r="KH791" s="6"/>
      <c r="KI791" s="4"/>
      <c r="KJ791" s="6"/>
      <c r="KK791" s="5"/>
      <c r="KL791" s="5"/>
    </row>
    <row r="792">
      <c r="A792" s="3" t="s">
        <v>85</v>
      </c>
      <c r="B792" s="3" t="s">
        <v>712</v>
      </c>
      <c r="C792" s="3" t="s">
        <v>87</v>
      </c>
      <c r="D792" s="3" t="s">
        <v>712</v>
      </c>
      <c r="E792" s="3" t="s">
        <v>993</v>
      </c>
      <c r="F792" s="3" t="s">
        <v>104</v>
      </c>
      <c r="G792" s="3" t="s">
        <v>104</v>
      </c>
      <c r="H792" s="3" t="s">
        <v>104</v>
      </c>
      <c r="I792" s="4"/>
      <c r="J792" s="4">
        <f>=ROUNDDOWN({0},0)</f>
      </c>
      <c r="K792" s="4"/>
      <c r="L792" s="5"/>
      <c r="M792" s="4"/>
      <c r="N792" s="4">
        <f>=ROUNDDOWN({0},0)</f>
      </c>
      <c r="O792" s="4"/>
      <c r="P792" s="5"/>
      <c r="Q792" s="4"/>
      <c r="R792" s="6"/>
      <c r="S792" s="4"/>
      <c r="T792" s="6"/>
      <c r="U792" s="5"/>
      <c r="V792" s="5"/>
      <c r="W792" s="4"/>
      <c r="X792" s="6"/>
      <c r="Y792" s="4"/>
      <c r="Z792" s="6"/>
      <c r="AA792" s="5"/>
      <c r="AB792" s="5"/>
      <c r="AC792" s="4"/>
      <c r="AD792" s="6"/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  <c r="AU792" s="4"/>
      <c r="AV792" s="6"/>
      <c r="AW792" s="4"/>
      <c r="AX792" s="6"/>
      <c r="AY792" s="5"/>
      <c r="AZ792" s="5"/>
      <c r="BA792" s="4"/>
      <c r="BB792" s="6"/>
      <c r="BC792" s="4"/>
      <c r="BD792" s="6"/>
      <c r="BE792" s="5"/>
      <c r="BF792" s="5"/>
      <c r="BG792" s="4"/>
      <c r="BH792" s="6"/>
      <c r="BI792" s="4"/>
      <c r="BJ792" s="6"/>
      <c r="BK792" s="5"/>
      <c r="BL792" s="5"/>
      <c r="BM792" s="4"/>
      <c r="BN792" s="6"/>
      <c r="BO792" s="4"/>
      <c r="BP792" s="6"/>
      <c r="BQ792" s="5"/>
      <c r="BR792" s="5"/>
      <c r="BS792" s="4"/>
      <c r="BT792" s="6"/>
      <c r="BU792" s="4"/>
      <c r="BV792" s="6"/>
      <c r="BW792" s="5"/>
      <c r="BX792" s="5"/>
      <c r="BY792" s="4"/>
      <c r="BZ792" s="6"/>
      <c r="CA792" s="4"/>
      <c r="CB792" s="6"/>
      <c r="CC792" s="5"/>
      <c r="CD792" s="5"/>
      <c r="CE792" s="4"/>
      <c r="CF792" s="6"/>
      <c r="CG792" s="4"/>
      <c r="CH792" s="6"/>
      <c r="CI792" s="5"/>
      <c r="CJ792" s="5"/>
      <c r="CK792" s="4"/>
      <c r="CL792" s="6"/>
      <c r="CM792" s="4"/>
      <c r="CN792" s="6"/>
      <c r="CO792" s="5"/>
      <c r="CP792" s="5"/>
      <c r="CQ792" s="4"/>
      <c r="CR792" s="6"/>
      <c r="CS792" s="4"/>
      <c r="CT792" s="6"/>
      <c r="CU792" s="5"/>
      <c r="CV792" s="5"/>
      <c r="CW792" s="4"/>
      <c r="CX792" s="6"/>
      <c r="CY792" s="4"/>
      <c r="CZ792" s="6"/>
      <c r="DA792" s="5"/>
      <c r="DB792" s="5"/>
      <c r="DC792" s="4"/>
      <c r="DD792" s="6"/>
      <c r="DE792" s="4"/>
      <c r="DF792" s="6"/>
      <c r="DG792" s="5"/>
      <c r="DH792" s="5"/>
      <c r="DI792" s="4"/>
      <c r="DJ792" s="6"/>
      <c r="DK792" s="4"/>
      <c r="DL792" s="6"/>
      <c r="DM792" s="5"/>
      <c r="DN792" s="5"/>
      <c r="DO792" s="4"/>
      <c r="DP792" s="6"/>
      <c r="DQ792" s="4"/>
      <c r="DR792" s="6"/>
      <c r="DS792" s="5"/>
      <c r="DT792" s="5"/>
      <c r="DU792" s="4"/>
      <c r="DV792" s="6"/>
      <c r="DW792" s="4"/>
      <c r="DX792" s="6"/>
      <c r="DY792" s="5"/>
      <c r="DZ792" s="5"/>
      <c r="EA792" s="4"/>
      <c r="EB792" s="6"/>
      <c r="EC792" s="4"/>
      <c r="ED792" s="6"/>
      <c r="EE792" s="5"/>
      <c r="EF792" s="5"/>
      <c r="EG792" s="4"/>
      <c r="EH792" s="6"/>
      <c r="EI792" s="4"/>
      <c r="EJ792" s="6"/>
      <c r="EK792" s="5"/>
      <c r="EL792" s="5"/>
      <c r="EM792" s="4"/>
      <c r="EN792" s="6"/>
      <c r="EO792" s="4"/>
      <c r="EP792" s="6"/>
      <c r="EQ792" s="5"/>
      <c r="ER792" s="5"/>
      <c r="ES792" s="4"/>
      <c r="ET792" s="6"/>
      <c r="EU792" s="4"/>
      <c r="EV792" s="6"/>
      <c r="EW792" s="5"/>
      <c r="EX792" s="5"/>
      <c r="EY792" s="4"/>
      <c r="EZ792" s="6"/>
      <c r="FA792" s="4"/>
      <c r="FB792" s="6"/>
      <c r="FC792" s="5"/>
      <c r="FD792" s="5"/>
      <c r="FE792" s="4"/>
      <c r="FF792" s="6"/>
      <c r="FG792" s="4"/>
      <c r="FH792" s="6"/>
      <c r="FI792" s="5"/>
      <c r="FJ792" s="5"/>
      <c r="FK792" s="4"/>
      <c r="FL792" s="6"/>
      <c r="FM792" s="4"/>
      <c r="FN792" s="6"/>
      <c r="FO792" s="5"/>
      <c r="FP792" s="5"/>
      <c r="FQ792" s="4"/>
      <c r="FR792" s="6"/>
      <c r="FS792" s="4"/>
      <c r="FT792" s="6"/>
      <c r="FU792" s="5"/>
      <c r="FV792" s="5"/>
      <c r="FW792" s="4"/>
      <c r="FX792" s="6"/>
      <c r="FY792" s="4"/>
      <c r="FZ792" s="6"/>
      <c r="GA792" s="5"/>
      <c r="GB792" s="5"/>
      <c r="GC792" s="4"/>
      <c r="GD792" s="6"/>
      <c r="GE792" s="4"/>
      <c r="GF792" s="6"/>
      <c r="GG792" s="5"/>
      <c r="GH792" s="5"/>
      <c r="GI792" s="4"/>
      <c r="GJ792" s="6"/>
      <c r="GK792" s="4"/>
      <c r="GL792" s="6"/>
      <c r="GM792" s="5"/>
      <c r="GN792" s="5"/>
      <c r="GO792" s="4"/>
      <c r="GP792" s="6"/>
      <c r="GQ792" s="4"/>
      <c r="GR792" s="6"/>
      <c r="GS792" s="5"/>
      <c r="GT792" s="5"/>
      <c r="GU792" s="4"/>
      <c r="GV792" s="6"/>
      <c r="GW792" s="4"/>
      <c r="GX792" s="6"/>
      <c r="GY792" s="5"/>
      <c r="GZ792" s="5"/>
      <c r="HA792" s="4"/>
      <c r="HB792" s="6"/>
      <c r="HC792" s="4"/>
      <c r="HD792" s="6"/>
      <c r="HE792" s="5"/>
      <c r="HF792" s="5"/>
      <c r="HG792" s="4"/>
      <c r="HH792" s="6"/>
      <c r="HI792" s="4"/>
      <c r="HJ792" s="6"/>
      <c r="HK792" s="5"/>
      <c r="HL792" s="5"/>
      <c r="HM792" s="4"/>
      <c r="HN792" s="6"/>
      <c r="HO792" s="4"/>
      <c r="HP792" s="6"/>
      <c r="HQ792" s="5"/>
      <c r="HR792" s="5"/>
      <c r="HS792" s="4"/>
      <c r="HT792" s="6"/>
      <c r="HU792" s="4"/>
      <c r="HV792" s="6"/>
      <c r="HW792" s="5"/>
      <c r="HX792" s="5"/>
      <c r="HY792" s="4"/>
      <c r="HZ792" s="6"/>
      <c r="IA792" s="4"/>
      <c r="IB792" s="6"/>
      <c r="IC792" s="5"/>
      <c r="ID792" s="5"/>
      <c r="IE792" s="4"/>
      <c r="IF792" s="6"/>
      <c r="IG792" s="4"/>
      <c r="IH792" s="6"/>
      <c r="II792" s="5"/>
      <c r="IJ792" s="5"/>
      <c r="IK792" s="4"/>
      <c r="IL792" s="6"/>
      <c r="IM792" s="4"/>
      <c r="IN792" s="6"/>
      <c r="IO792" s="5"/>
      <c r="IP792" s="5"/>
      <c r="IQ792" s="4"/>
      <c r="IR792" s="6"/>
      <c r="IS792" s="4"/>
      <c r="IT792" s="6"/>
      <c r="IU792" s="5"/>
      <c r="IV792" s="5"/>
      <c r="IW792" s="4"/>
      <c r="IX792" s="6"/>
      <c r="IY792" s="4"/>
      <c r="IZ792" s="6"/>
      <c r="JA792" s="5"/>
      <c r="JB792" s="5"/>
      <c r="JC792" s="4"/>
      <c r="JD792" s="6"/>
      <c r="JE792" s="4"/>
      <c r="JF792" s="6"/>
      <c r="JG792" s="5"/>
      <c r="JH792" s="5"/>
      <c r="JI792" s="4"/>
      <c r="JJ792" s="6"/>
      <c r="JK792" s="4"/>
      <c r="JL792" s="6"/>
      <c r="JM792" s="5"/>
      <c r="JN792" s="5"/>
      <c r="JO792" s="4"/>
      <c r="JP792" s="6"/>
      <c r="JQ792" s="4"/>
      <c r="JR792" s="6"/>
      <c r="JS792" s="5"/>
      <c r="JT792" s="5"/>
      <c r="JU792" s="4"/>
      <c r="JV792" s="6"/>
      <c r="JW792" s="4"/>
      <c r="JX792" s="6"/>
      <c r="JY792" s="5"/>
      <c r="JZ792" s="5"/>
      <c r="KA792" s="4"/>
      <c r="KB792" s="6"/>
      <c r="KC792" s="4"/>
      <c r="KD792" s="6"/>
      <c r="KE792" s="5"/>
      <c r="KF792" s="5"/>
      <c r="KG792" s="4"/>
      <c r="KH792" s="6"/>
      <c r="KI792" s="4"/>
      <c r="KJ792" s="6"/>
      <c r="KK792" s="5"/>
      <c r="KL792" s="5"/>
    </row>
    <row r="793">
      <c r="A793" s="3" t="s">
        <v>85</v>
      </c>
      <c r="B793" s="3" t="s">
        <v>712</v>
      </c>
      <c r="C793" s="3" t="s">
        <v>87</v>
      </c>
      <c r="D793" s="3" t="s">
        <v>712</v>
      </c>
      <c r="E793" s="3" t="s">
        <v>994</v>
      </c>
      <c r="F793" s="3" t="s">
        <v>104</v>
      </c>
      <c r="G793" s="3" t="s">
        <v>104</v>
      </c>
      <c r="H793" s="3" t="s">
        <v>104</v>
      </c>
      <c r="I793" s="4"/>
      <c r="J793" s="4">
        <f>=ROUNDDOWN({0},0)</f>
      </c>
      <c r="K793" s="4"/>
      <c r="L793" s="5"/>
      <c r="M793" s="4"/>
      <c r="N793" s="4">
        <f>=ROUNDDOWN({0},0)</f>
      </c>
      <c r="O793" s="4"/>
      <c r="P793" s="5"/>
      <c r="Q793" s="4"/>
      <c r="R793" s="6"/>
      <c r="S793" s="4"/>
      <c r="T793" s="6"/>
      <c r="U793" s="5"/>
      <c r="V793" s="5"/>
      <c r="W793" s="4"/>
      <c r="X793" s="6"/>
      <c r="Y793" s="4"/>
      <c r="Z793" s="6"/>
      <c r="AA793" s="5"/>
      <c r="AB793" s="5"/>
      <c r="AC793" s="4"/>
      <c r="AD793" s="6"/>
      <c r="AE793" s="4"/>
      <c r="AF793" s="6"/>
      <c r="AG793" s="5"/>
      <c r="AH793" s="5"/>
      <c r="AI793" s="4"/>
      <c r="AJ793" s="6"/>
      <c r="AK793" s="4"/>
      <c r="AL793" s="6"/>
      <c r="AM793" s="5"/>
      <c r="AN793" s="5"/>
      <c r="AO793" s="4"/>
      <c r="AP793" s="6"/>
      <c r="AQ793" s="4"/>
      <c r="AR793" s="6"/>
      <c r="AS793" s="5"/>
      <c r="AT793" s="5"/>
      <c r="AU793" s="4"/>
      <c r="AV793" s="6"/>
      <c r="AW793" s="4"/>
      <c r="AX793" s="6"/>
      <c r="AY793" s="5"/>
      <c r="AZ793" s="5"/>
      <c r="BA793" s="4"/>
      <c r="BB793" s="6"/>
      <c r="BC793" s="4"/>
      <c r="BD793" s="6"/>
      <c r="BE793" s="5"/>
      <c r="BF793" s="5"/>
      <c r="BG793" s="4"/>
      <c r="BH793" s="6"/>
      <c r="BI793" s="4"/>
      <c r="BJ793" s="6"/>
      <c r="BK793" s="5"/>
      <c r="BL793" s="5"/>
      <c r="BM793" s="4"/>
      <c r="BN793" s="6"/>
      <c r="BO793" s="4"/>
      <c r="BP793" s="6"/>
      <c r="BQ793" s="5"/>
      <c r="BR793" s="5"/>
      <c r="BS793" s="4"/>
      <c r="BT793" s="6"/>
      <c r="BU793" s="4"/>
      <c r="BV793" s="6"/>
      <c r="BW793" s="5"/>
      <c r="BX793" s="5"/>
      <c r="BY793" s="4"/>
      <c r="BZ793" s="6"/>
      <c r="CA793" s="4"/>
      <c r="CB793" s="6"/>
      <c r="CC793" s="5"/>
      <c r="CD793" s="5"/>
      <c r="CE793" s="4"/>
      <c r="CF793" s="6"/>
      <c r="CG793" s="4"/>
      <c r="CH793" s="6"/>
      <c r="CI793" s="5"/>
      <c r="CJ793" s="5"/>
      <c r="CK793" s="4"/>
      <c r="CL793" s="6"/>
      <c r="CM793" s="4"/>
      <c r="CN793" s="6"/>
      <c r="CO793" s="5"/>
      <c r="CP793" s="5"/>
      <c r="CQ793" s="4"/>
      <c r="CR793" s="6"/>
      <c r="CS793" s="4"/>
      <c r="CT793" s="6"/>
      <c r="CU793" s="5"/>
      <c r="CV793" s="5"/>
      <c r="CW793" s="4"/>
      <c r="CX793" s="6"/>
      <c r="CY793" s="4"/>
      <c r="CZ793" s="6"/>
      <c r="DA793" s="5"/>
      <c r="DB793" s="5"/>
      <c r="DC793" s="4"/>
      <c r="DD793" s="6"/>
      <c r="DE793" s="4"/>
      <c r="DF793" s="6"/>
      <c r="DG793" s="5"/>
      <c r="DH793" s="5"/>
      <c r="DI793" s="4"/>
      <c r="DJ793" s="6"/>
      <c r="DK793" s="4"/>
      <c r="DL793" s="6"/>
      <c r="DM793" s="5"/>
      <c r="DN793" s="5"/>
      <c r="DO793" s="4"/>
      <c r="DP793" s="6"/>
      <c r="DQ793" s="4"/>
      <c r="DR793" s="6"/>
      <c r="DS793" s="5"/>
      <c r="DT793" s="5"/>
      <c r="DU793" s="4"/>
      <c r="DV793" s="6"/>
      <c r="DW793" s="4"/>
      <c r="DX793" s="6"/>
      <c r="DY793" s="5"/>
      <c r="DZ793" s="5"/>
      <c r="EA793" s="4"/>
      <c r="EB793" s="6"/>
      <c r="EC793" s="4"/>
      <c r="ED793" s="6"/>
      <c r="EE793" s="5"/>
      <c r="EF793" s="5"/>
      <c r="EG793" s="4"/>
      <c r="EH793" s="6"/>
      <c r="EI793" s="4"/>
      <c r="EJ793" s="6"/>
      <c r="EK793" s="5"/>
      <c r="EL793" s="5"/>
      <c r="EM793" s="4"/>
      <c r="EN793" s="6"/>
      <c r="EO793" s="4"/>
      <c r="EP793" s="6"/>
      <c r="EQ793" s="5"/>
      <c r="ER793" s="5"/>
      <c r="ES793" s="4"/>
      <c r="ET793" s="6"/>
      <c r="EU793" s="4"/>
      <c r="EV793" s="6"/>
      <c r="EW793" s="5"/>
      <c r="EX793" s="5"/>
      <c r="EY793" s="4"/>
      <c r="EZ793" s="6"/>
      <c r="FA793" s="4"/>
      <c r="FB793" s="6"/>
      <c r="FC793" s="5"/>
      <c r="FD793" s="5"/>
      <c r="FE793" s="4"/>
      <c r="FF793" s="6"/>
      <c r="FG793" s="4"/>
      <c r="FH793" s="6"/>
      <c r="FI793" s="5"/>
      <c r="FJ793" s="5"/>
      <c r="FK793" s="4"/>
      <c r="FL793" s="6"/>
      <c r="FM793" s="4"/>
      <c r="FN793" s="6"/>
      <c r="FO793" s="5"/>
      <c r="FP793" s="5"/>
      <c r="FQ793" s="4"/>
      <c r="FR793" s="6"/>
      <c r="FS793" s="4"/>
      <c r="FT793" s="6"/>
      <c r="FU793" s="5"/>
      <c r="FV793" s="5"/>
      <c r="FW793" s="4"/>
      <c r="FX793" s="6"/>
      <c r="FY793" s="4"/>
      <c r="FZ793" s="6"/>
      <c r="GA793" s="5"/>
      <c r="GB793" s="5"/>
      <c r="GC793" s="4"/>
      <c r="GD793" s="6"/>
      <c r="GE793" s="4"/>
      <c r="GF793" s="6"/>
      <c r="GG793" s="5"/>
      <c r="GH793" s="5"/>
      <c r="GI793" s="4"/>
      <c r="GJ793" s="6"/>
      <c r="GK793" s="4"/>
      <c r="GL793" s="6"/>
      <c r="GM793" s="5"/>
      <c r="GN793" s="5"/>
      <c r="GO793" s="4"/>
      <c r="GP793" s="6"/>
      <c r="GQ793" s="4"/>
      <c r="GR793" s="6"/>
      <c r="GS793" s="5"/>
      <c r="GT793" s="5"/>
      <c r="GU793" s="4"/>
      <c r="GV793" s="6"/>
      <c r="GW793" s="4"/>
      <c r="GX793" s="6"/>
      <c r="GY793" s="5"/>
      <c r="GZ793" s="5"/>
      <c r="HA793" s="4"/>
      <c r="HB793" s="6"/>
      <c r="HC793" s="4"/>
      <c r="HD793" s="6"/>
      <c r="HE793" s="5"/>
      <c r="HF793" s="5"/>
      <c r="HG793" s="4"/>
      <c r="HH793" s="6"/>
      <c r="HI793" s="4"/>
      <c r="HJ793" s="6"/>
      <c r="HK793" s="5"/>
      <c r="HL793" s="5"/>
      <c r="HM793" s="4"/>
      <c r="HN793" s="6"/>
      <c r="HO793" s="4"/>
      <c r="HP793" s="6"/>
      <c r="HQ793" s="5"/>
      <c r="HR793" s="5"/>
      <c r="HS793" s="4"/>
      <c r="HT793" s="6"/>
      <c r="HU793" s="4"/>
      <c r="HV793" s="6"/>
      <c r="HW793" s="5"/>
      <c r="HX793" s="5"/>
      <c r="HY793" s="4"/>
      <c r="HZ793" s="6"/>
      <c r="IA793" s="4"/>
      <c r="IB793" s="6"/>
      <c r="IC793" s="5"/>
      <c r="ID793" s="5"/>
      <c r="IE793" s="4"/>
      <c r="IF793" s="6"/>
      <c r="IG793" s="4"/>
      <c r="IH793" s="6"/>
      <c r="II793" s="5"/>
      <c r="IJ793" s="5"/>
      <c r="IK793" s="4"/>
      <c r="IL793" s="6"/>
      <c r="IM793" s="4"/>
      <c r="IN793" s="6"/>
      <c r="IO793" s="5"/>
      <c r="IP793" s="5"/>
      <c r="IQ793" s="4"/>
      <c r="IR793" s="6"/>
      <c r="IS793" s="4"/>
      <c r="IT793" s="6"/>
      <c r="IU793" s="5"/>
      <c r="IV793" s="5"/>
      <c r="IW793" s="4"/>
      <c r="IX793" s="6"/>
      <c r="IY793" s="4"/>
      <c r="IZ793" s="6"/>
      <c r="JA793" s="5"/>
      <c r="JB793" s="5"/>
      <c r="JC793" s="4"/>
      <c r="JD793" s="6"/>
      <c r="JE793" s="4"/>
      <c r="JF793" s="6"/>
      <c r="JG793" s="5"/>
      <c r="JH793" s="5"/>
      <c r="JI793" s="4"/>
      <c r="JJ793" s="6"/>
      <c r="JK793" s="4"/>
      <c r="JL793" s="6"/>
      <c r="JM793" s="5"/>
      <c r="JN793" s="5"/>
      <c r="JO793" s="4"/>
      <c r="JP793" s="6"/>
      <c r="JQ793" s="4"/>
      <c r="JR793" s="6"/>
      <c r="JS793" s="5"/>
      <c r="JT793" s="5"/>
      <c r="JU793" s="4"/>
      <c r="JV793" s="6"/>
      <c r="JW793" s="4"/>
      <c r="JX793" s="6"/>
      <c r="JY793" s="5"/>
      <c r="JZ793" s="5"/>
      <c r="KA793" s="4"/>
      <c r="KB793" s="6"/>
      <c r="KC793" s="4"/>
      <c r="KD793" s="6"/>
      <c r="KE793" s="5"/>
      <c r="KF793" s="5"/>
      <c r="KG793" s="4"/>
      <c r="KH793" s="6"/>
      <c r="KI793" s="4"/>
      <c r="KJ793" s="6"/>
      <c r="KK793" s="5"/>
      <c r="KL793" s="5"/>
    </row>
    <row r="794">
      <c r="A794" s="3" t="s">
        <v>85</v>
      </c>
      <c r="B794" s="3" t="s">
        <v>712</v>
      </c>
      <c r="C794" s="3" t="s">
        <v>87</v>
      </c>
      <c r="D794" s="3" t="s">
        <v>712</v>
      </c>
      <c r="E794" s="3" t="s">
        <v>995</v>
      </c>
      <c r="F794" s="3" t="s">
        <v>104</v>
      </c>
      <c r="G794" s="3" t="s">
        <v>104</v>
      </c>
      <c r="H794" s="3" t="s">
        <v>104</v>
      </c>
      <c r="I794" s="4"/>
      <c r="J794" s="4">
        <f>=ROUNDDOWN({0},0)</f>
      </c>
      <c r="K794" s="4"/>
      <c r="L794" s="5"/>
      <c r="M794" s="4"/>
      <c r="N794" s="4">
        <f>=ROUNDDOWN({0},0)</f>
      </c>
      <c r="O794" s="4"/>
      <c r="P794" s="5"/>
      <c r="Q794" s="4"/>
      <c r="R794" s="6"/>
      <c r="S794" s="4"/>
      <c r="T794" s="6"/>
      <c r="U794" s="5"/>
      <c r="V794" s="5"/>
      <c r="W794" s="4"/>
      <c r="X794" s="6"/>
      <c r="Y794" s="4"/>
      <c r="Z794" s="6"/>
      <c r="AA794" s="5"/>
      <c r="AB794" s="5"/>
      <c r="AC794" s="4"/>
      <c r="AD794" s="6"/>
      <c r="AE794" s="4"/>
      <c r="AF794" s="6"/>
      <c r="AG794" s="5"/>
      <c r="AH794" s="5"/>
      <c r="AI794" s="4"/>
      <c r="AJ794" s="6"/>
      <c r="AK794" s="4"/>
      <c r="AL794" s="6"/>
      <c r="AM794" s="5"/>
      <c r="AN794" s="5"/>
      <c r="AO794" s="4"/>
      <c r="AP794" s="6"/>
      <c r="AQ794" s="4"/>
      <c r="AR794" s="6"/>
      <c r="AS794" s="5"/>
      <c r="AT794" s="5"/>
      <c r="AU794" s="4"/>
      <c r="AV794" s="6"/>
      <c r="AW794" s="4"/>
      <c r="AX794" s="6"/>
      <c r="AY794" s="5"/>
      <c r="AZ794" s="5"/>
      <c r="BA794" s="4"/>
      <c r="BB794" s="6"/>
      <c r="BC794" s="4"/>
      <c r="BD794" s="6"/>
      <c r="BE794" s="5"/>
      <c r="BF794" s="5"/>
      <c r="BG794" s="4"/>
      <c r="BH794" s="6"/>
      <c r="BI794" s="4"/>
      <c r="BJ794" s="6"/>
      <c r="BK794" s="5"/>
      <c r="BL794" s="5"/>
      <c r="BM794" s="4"/>
      <c r="BN794" s="6"/>
      <c r="BO794" s="4"/>
      <c r="BP794" s="6"/>
      <c r="BQ794" s="5"/>
      <c r="BR794" s="5"/>
      <c r="BS794" s="4"/>
      <c r="BT794" s="6"/>
      <c r="BU794" s="4"/>
      <c r="BV794" s="6"/>
      <c r="BW794" s="5"/>
      <c r="BX794" s="5"/>
      <c r="BY794" s="4"/>
      <c r="BZ794" s="6"/>
      <c r="CA794" s="4"/>
      <c r="CB794" s="6"/>
      <c r="CC794" s="5"/>
      <c r="CD794" s="5"/>
      <c r="CE794" s="4"/>
      <c r="CF794" s="6"/>
      <c r="CG794" s="4"/>
      <c r="CH794" s="6"/>
      <c r="CI794" s="5"/>
      <c r="CJ794" s="5"/>
      <c r="CK794" s="4"/>
      <c r="CL794" s="6"/>
      <c r="CM794" s="4"/>
      <c r="CN794" s="6"/>
      <c r="CO794" s="5"/>
      <c r="CP794" s="5"/>
      <c r="CQ794" s="4"/>
      <c r="CR794" s="6"/>
      <c r="CS794" s="4"/>
      <c r="CT794" s="6"/>
      <c r="CU794" s="5"/>
      <c r="CV794" s="5"/>
      <c r="CW794" s="4"/>
      <c r="CX794" s="6"/>
      <c r="CY794" s="4"/>
      <c r="CZ794" s="6"/>
      <c r="DA794" s="5"/>
      <c r="DB794" s="5"/>
      <c r="DC794" s="4"/>
      <c r="DD794" s="6"/>
      <c r="DE794" s="4"/>
      <c r="DF794" s="6"/>
      <c r="DG794" s="5"/>
      <c r="DH794" s="5"/>
      <c r="DI794" s="4"/>
      <c r="DJ794" s="6"/>
      <c r="DK794" s="4"/>
      <c r="DL794" s="6"/>
      <c r="DM794" s="5"/>
      <c r="DN794" s="5"/>
      <c r="DO794" s="4"/>
      <c r="DP794" s="6"/>
      <c r="DQ794" s="4"/>
      <c r="DR794" s="6"/>
      <c r="DS794" s="5"/>
      <c r="DT794" s="5"/>
      <c r="DU794" s="4"/>
      <c r="DV794" s="6"/>
      <c r="DW794" s="4"/>
      <c r="DX794" s="6"/>
      <c r="DY794" s="5"/>
      <c r="DZ794" s="5"/>
      <c r="EA794" s="4"/>
      <c r="EB794" s="6"/>
      <c r="EC794" s="4"/>
      <c r="ED794" s="6"/>
      <c r="EE794" s="5"/>
      <c r="EF794" s="5"/>
      <c r="EG794" s="4"/>
      <c r="EH794" s="6"/>
      <c r="EI794" s="4"/>
      <c r="EJ794" s="6"/>
      <c r="EK794" s="5"/>
      <c r="EL794" s="5"/>
      <c r="EM794" s="4"/>
      <c r="EN794" s="6"/>
      <c r="EO794" s="4"/>
      <c r="EP794" s="6"/>
      <c r="EQ794" s="5"/>
      <c r="ER794" s="5"/>
      <c r="ES794" s="4"/>
      <c r="ET794" s="6"/>
      <c r="EU794" s="4"/>
      <c r="EV794" s="6"/>
      <c r="EW794" s="5"/>
      <c r="EX794" s="5"/>
      <c r="EY794" s="4"/>
      <c r="EZ794" s="6"/>
      <c r="FA794" s="4"/>
      <c r="FB794" s="6"/>
      <c r="FC794" s="5"/>
      <c r="FD794" s="5"/>
      <c r="FE794" s="4"/>
      <c r="FF794" s="6"/>
      <c r="FG794" s="4"/>
      <c r="FH794" s="6"/>
      <c r="FI794" s="5"/>
      <c r="FJ794" s="5"/>
      <c r="FK794" s="4"/>
      <c r="FL794" s="6"/>
      <c r="FM794" s="4"/>
      <c r="FN794" s="6"/>
      <c r="FO794" s="5"/>
      <c r="FP794" s="5"/>
      <c r="FQ794" s="4"/>
      <c r="FR794" s="6"/>
      <c r="FS794" s="4"/>
      <c r="FT794" s="6"/>
      <c r="FU794" s="5"/>
      <c r="FV794" s="5"/>
      <c r="FW794" s="4"/>
      <c r="FX794" s="6"/>
      <c r="FY794" s="4"/>
      <c r="FZ794" s="6"/>
      <c r="GA794" s="5"/>
      <c r="GB794" s="5"/>
      <c r="GC794" s="4"/>
      <c r="GD794" s="6"/>
      <c r="GE794" s="4"/>
      <c r="GF794" s="6"/>
      <c r="GG794" s="5"/>
      <c r="GH794" s="5"/>
      <c r="GI794" s="4"/>
      <c r="GJ794" s="6"/>
      <c r="GK794" s="4"/>
      <c r="GL794" s="6"/>
      <c r="GM794" s="5"/>
      <c r="GN794" s="5"/>
      <c r="GO794" s="4"/>
      <c r="GP794" s="6"/>
      <c r="GQ794" s="4"/>
      <c r="GR794" s="6"/>
      <c r="GS794" s="5"/>
      <c r="GT794" s="5"/>
      <c r="GU794" s="4"/>
      <c r="GV794" s="6"/>
      <c r="GW794" s="4"/>
      <c r="GX794" s="6"/>
      <c r="GY794" s="5"/>
      <c r="GZ794" s="5"/>
      <c r="HA794" s="4"/>
      <c r="HB794" s="6"/>
      <c r="HC794" s="4"/>
      <c r="HD794" s="6"/>
      <c r="HE794" s="5"/>
      <c r="HF794" s="5"/>
      <c r="HG794" s="4"/>
      <c r="HH794" s="6"/>
      <c r="HI794" s="4"/>
      <c r="HJ794" s="6"/>
      <c r="HK794" s="5"/>
      <c r="HL794" s="5"/>
      <c r="HM794" s="4"/>
      <c r="HN794" s="6"/>
      <c r="HO794" s="4"/>
      <c r="HP794" s="6"/>
      <c r="HQ794" s="5"/>
      <c r="HR794" s="5"/>
      <c r="HS794" s="4"/>
      <c r="HT794" s="6"/>
      <c r="HU794" s="4"/>
      <c r="HV794" s="6"/>
      <c r="HW794" s="5"/>
      <c r="HX794" s="5"/>
      <c r="HY794" s="4"/>
      <c r="HZ794" s="6"/>
      <c r="IA794" s="4"/>
      <c r="IB794" s="6"/>
      <c r="IC794" s="5"/>
      <c r="ID794" s="5"/>
      <c r="IE794" s="4"/>
      <c r="IF794" s="6"/>
      <c r="IG794" s="4"/>
      <c r="IH794" s="6"/>
      <c r="II794" s="5"/>
      <c r="IJ794" s="5"/>
      <c r="IK794" s="4"/>
      <c r="IL794" s="6"/>
      <c r="IM794" s="4"/>
      <c r="IN794" s="6"/>
      <c r="IO794" s="5"/>
      <c r="IP794" s="5"/>
      <c r="IQ794" s="4"/>
      <c r="IR794" s="6"/>
      <c r="IS794" s="4"/>
      <c r="IT794" s="6"/>
      <c r="IU794" s="5"/>
      <c r="IV794" s="5"/>
      <c r="IW794" s="4"/>
      <c r="IX794" s="6"/>
      <c r="IY794" s="4"/>
      <c r="IZ794" s="6"/>
      <c r="JA794" s="5"/>
      <c r="JB794" s="5"/>
      <c r="JC794" s="4"/>
      <c r="JD794" s="6"/>
      <c r="JE794" s="4"/>
      <c r="JF794" s="6"/>
      <c r="JG794" s="5"/>
      <c r="JH794" s="5"/>
      <c r="JI794" s="4"/>
      <c r="JJ794" s="6"/>
      <c r="JK794" s="4"/>
      <c r="JL794" s="6"/>
      <c r="JM794" s="5"/>
      <c r="JN794" s="5"/>
      <c r="JO794" s="4"/>
      <c r="JP794" s="6"/>
      <c r="JQ794" s="4"/>
      <c r="JR794" s="6"/>
      <c r="JS794" s="5"/>
      <c r="JT794" s="5"/>
      <c r="JU794" s="4"/>
      <c r="JV794" s="6"/>
      <c r="JW794" s="4"/>
      <c r="JX794" s="6"/>
      <c r="JY794" s="5"/>
      <c r="JZ794" s="5"/>
      <c r="KA794" s="4"/>
      <c r="KB794" s="6"/>
      <c r="KC794" s="4"/>
      <c r="KD794" s="6"/>
      <c r="KE794" s="5"/>
      <c r="KF794" s="5"/>
      <c r="KG794" s="4"/>
      <c r="KH794" s="6"/>
      <c r="KI794" s="4"/>
      <c r="KJ794" s="6"/>
      <c r="KK794" s="5"/>
      <c r="KL794" s="5"/>
    </row>
    <row r="795">
      <c r="A795" s="3" t="s">
        <v>85</v>
      </c>
      <c r="B795" s="3" t="s">
        <v>712</v>
      </c>
      <c r="C795" s="3" t="s">
        <v>87</v>
      </c>
      <c r="D795" s="3" t="s">
        <v>712</v>
      </c>
      <c r="E795" s="3" t="s">
        <v>996</v>
      </c>
      <c r="F795" s="3" t="s">
        <v>104</v>
      </c>
      <c r="G795" s="3" t="s">
        <v>104</v>
      </c>
      <c r="H795" s="3" t="s">
        <v>104</v>
      </c>
      <c r="I795" s="4"/>
      <c r="J795" s="4">
        <f>=ROUNDDOWN({0},0)</f>
      </c>
      <c r="K795" s="4"/>
      <c r="L795" s="5"/>
      <c r="M795" s="4"/>
      <c r="N795" s="4">
        <f>=ROUNDDOWN({0},0)</f>
      </c>
      <c r="O795" s="4"/>
      <c r="P795" s="5"/>
      <c r="Q795" s="4"/>
      <c r="R795" s="6"/>
      <c r="S795" s="4"/>
      <c r="T795" s="6"/>
      <c r="U795" s="5"/>
      <c r="V795" s="5"/>
      <c r="W795" s="4"/>
      <c r="X795" s="6"/>
      <c r="Y795" s="4"/>
      <c r="Z795" s="6"/>
      <c r="AA795" s="5"/>
      <c r="AB795" s="5"/>
      <c r="AC795" s="4"/>
      <c r="AD795" s="6"/>
      <c r="AE795" s="4"/>
      <c r="AF795" s="6"/>
      <c r="AG795" s="5"/>
      <c r="AH795" s="5"/>
      <c r="AI795" s="4"/>
      <c r="AJ795" s="6"/>
      <c r="AK795" s="4"/>
      <c r="AL795" s="6"/>
      <c r="AM795" s="5"/>
      <c r="AN795" s="5"/>
      <c r="AO795" s="4"/>
      <c r="AP795" s="6"/>
      <c r="AQ795" s="4"/>
      <c r="AR795" s="6"/>
      <c r="AS795" s="5"/>
      <c r="AT795" s="5"/>
      <c r="AU795" s="4"/>
      <c r="AV795" s="6"/>
      <c r="AW795" s="4"/>
      <c r="AX795" s="6"/>
      <c r="AY795" s="5"/>
      <c r="AZ795" s="5"/>
      <c r="BA795" s="4"/>
      <c r="BB795" s="6"/>
      <c r="BC795" s="4"/>
      <c r="BD795" s="6"/>
      <c r="BE795" s="5"/>
      <c r="BF795" s="5"/>
      <c r="BG795" s="4"/>
      <c r="BH795" s="6"/>
      <c r="BI795" s="4"/>
      <c r="BJ795" s="6"/>
      <c r="BK795" s="5"/>
      <c r="BL795" s="5"/>
      <c r="BM795" s="4"/>
      <c r="BN795" s="6"/>
      <c r="BO795" s="4"/>
      <c r="BP795" s="6"/>
      <c r="BQ795" s="5"/>
      <c r="BR795" s="5"/>
      <c r="BS795" s="4"/>
      <c r="BT795" s="6"/>
      <c r="BU795" s="4"/>
      <c r="BV795" s="6"/>
      <c r="BW795" s="5"/>
      <c r="BX795" s="5"/>
      <c r="BY795" s="4"/>
      <c r="BZ795" s="6"/>
      <c r="CA795" s="4"/>
      <c r="CB795" s="6"/>
      <c r="CC795" s="5"/>
      <c r="CD795" s="5"/>
      <c r="CE795" s="4"/>
      <c r="CF795" s="6"/>
      <c r="CG795" s="4"/>
      <c r="CH795" s="6"/>
      <c r="CI795" s="5"/>
      <c r="CJ795" s="5"/>
      <c r="CK795" s="4"/>
      <c r="CL795" s="6"/>
      <c r="CM795" s="4"/>
      <c r="CN795" s="6"/>
      <c r="CO795" s="5"/>
      <c r="CP795" s="5"/>
      <c r="CQ795" s="4"/>
      <c r="CR795" s="6"/>
      <c r="CS795" s="4"/>
      <c r="CT795" s="6"/>
      <c r="CU795" s="5"/>
      <c r="CV795" s="5"/>
      <c r="CW795" s="4"/>
      <c r="CX795" s="6"/>
      <c r="CY795" s="4"/>
      <c r="CZ795" s="6"/>
      <c r="DA795" s="5"/>
      <c r="DB795" s="5"/>
      <c r="DC795" s="4"/>
      <c r="DD795" s="6"/>
      <c r="DE795" s="4"/>
      <c r="DF795" s="6"/>
      <c r="DG795" s="5"/>
      <c r="DH795" s="5"/>
      <c r="DI795" s="4"/>
      <c r="DJ795" s="6"/>
      <c r="DK795" s="4"/>
      <c r="DL795" s="6"/>
      <c r="DM795" s="5"/>
      <c r="DN795" s="5"/>
      <c r="DO795" s="4"/>
      <c r="DP795" s="6"/>
      <c r="DQ795" s="4"/>
      <c r="DR795" s="6"/>
      <c r="DS795" s="5"/>
      <c r="DT795" s="5"/>
      <c r="DU795" s="4"/>
      <c r="DV795" s="6"/>
      <c r="DW795" s="4"/>
      <c r="DX795" s="6"/>
      <c r="DY795" s="5"/>
      <c r="DZ795" s="5"/>
      <c r="EA795" s="4"/>
      <c r="EB795" s="6"/>
      <c r="EC795" s="4"/>
      <c r="ED795" s="6"/>
      <c r="EE795" s="5"/>
      <c r="EF795" s="5"/>
      <c r="EG795" s="4"/>
      <c r="EH795" s="6"/>
      <c r="EI795" s="4"/>
      <c r="EJ795" s="6"/>
      <c r="EK795" s="5"/>
      <c r="EL795" s="5"/>
      <c r="EM795" s="4"/>
      <c r="EN795" s="6"/>
      <c r="EO795" s="4"/>
      <c r="EP795" s="6"/>
      <c r="EQ795" s="5"/>
      <c r="ER795" s="5"/>
      <c r="ES795" s="4"/>
      <c r="ET795" s="6"/>
      <c r="EU795" s="4"/>
      <c r="EV795" s="6"/>
      <c r="EW795" s="5"/>
      <c r="EX795" s="5"/>
      <c r="EY795" s="4"/>
      <c r="EZ795" s="6"/>
      <c r="FA795" s="4"/>
      <c r="FB795" s="6"/>
      <c r="FC795" s="5"/>
      <c r="FD795" s="5"/>
      <c r="FE795" s="4"/>
      <c r="FF795" s="6"/>
      <c r="FG795" s="4"/>
      <c r="FH795" s="6"/>
      <c r="FI795" s="5"/>
      <c r="FJ795" s="5"/>
      <c r="FK795" s="4"/>
      <c r="FL795" s="6"/>
      <c r="FM795" s="4"/>
      <c r="FN795" s="6"/>
      <c r="FO795" s="5"/>
      <c r="FP795" s="5"/>
      <c r="FQ795" s="4"/>
      <c r="FR795" s="6"/>
      <c r="FS795" s="4"/>
      <c r="FT795" s="6"/>
      <c r="FU795" s="5"/>
      <c r="FV795" s="5"/>
      <c r="FW795" s="4"/>
      <c r="FX795" s="6"/>
      <c r="FY795" s="4"/>
      <c r="FZ795" s="6"/>
      <c r="GA795" s="5"/>
      <c r="GB795" s="5"/>
      <c r="GC795" s="4"/>
      <c r="GD795" s="6"/>
      <c r="GE795" s="4"/>
      <c r="GF795" s="6"/>
      <c r="GG795" s="5"/>
      <c r="GH795" s="5"/>
      <c r="GI795" s="4"/>
      <c r="GJ795" s="6"/>
      <c r="GK795" s="4"/>
      <c r="GL795" s="6"/>
      <c r="GM795" s="5"/>
      <c r="GN795" s="5"/>
      <c r="GO795" s="4"/>
      <c r="GP795" s="6"/>
      <c r="GQ795" s="4"/>
      <c r="GR795" s="6"/>
      <c r="GS795" s="5"/>
      <c r="GT795" s="5"/>
      <c r="GU795" s="4"/>
      <c r="GV795" s="6"/>
      <c r="GW795" s="4"/>
      <c r="GX795" s="6"/>
      <c r="GY795" s="5"/>
      <c r="GZ795" s="5"/>
      <c r="HA795" s="4"/>
      <c r="HB795" s="6"/>
      <c r="HC795" s="4"/>
      <c r="HD795" s="6"/>
      <c r="HE795" s="5"/>
      <c r="HF795" s="5"/>
      <c r="HG795" s="4"/>
      <c r="HH795" s="6"/>
      <c r="HI795" s="4"/>
      <c r="HJ795" s="6"/>
      <c r="HK795" s="5"/>
      <c r="HL795" s="5"/>
      <c r="HM795" s="4"/>
      <c r="HN795" s="6"/>
      <c r="HO795" s="4"/>
      <c r="HP795" s="6"/>
      <c r="HQ795" s="5"/>
      <c r="HR795" s="5"/>
      <c r="HS795" s="4"/>
      <c r="HT795" s="6"/>
      <c r="HU795" s="4"/>
      <c r="HV795" s="6"/>
      <c r="HW795" s="5"/>
      <c r="HX795" s="5"/>
      <c r="HY795" s="4"/>
      <c r="HZ795" s="6"/>
      <c r="IA795" s="4"/>
      <c r="IB795" s="6"/>
      <c r="IC795" s="5"/>
      <c r="ID795" s="5"/>
      <c r="IE795" s="4"/>
      <c r="IF795" s="6"/>
      <c r="IG795" s="4"/>
      <c r="IH795" s="6"/>
      <c r="II795" s="5"/>
      <c r="IJ795" s="5"/>
      <c r="IK795" s="4"/>
      <c r="IL795" s="6"/>
      <c r="IM795" s="4"/>
      <c r="IN795" s="6"/>
      <c r="IO795" s="5"/>
      <c r="IP795" s="5"/>
      <c r="IQ795" s="4"/>
      <c r="IR795" s="6"/>
      <c r="IS795" s="4"/>
      <c r="IT795" s="6"/>
      <c r="IU795" s="5"/>
      <c r="IV795" s="5"/>
      <c r="IW795" s="4"/>
      <c r="IX795" s="6"/>
      <c r="IY795" s="4"/>
      <c r="IZ795" s="6"/>
      <c r="JA795" s="5"/>
      <c r="JB795" s="5"/>
      <c r="JC795" s="4"/>
      <c r="JD795" s="6"/>
      <c r="JE795" s="4"/>
      <c r="JF795" s="6"/>
      <c r="JG795" s="5"/>
      <c r="JH795" s="5"/>
      <c r="JI795" s="4"/>
      <c r="JJ795" s="6"/>
      <c r="JK795" s="4"/>
      <c r="JL795" s="6"/>
      <c r="JM795" s="5"/>
      <c r="JN795" s="5"/>
      <c r="JO795" s="4"/>
      <c r="JP795" s="6"/>
      <c r="JQ795" s="4"/>
      <c r="JR795" s="6"/>
      <c r="JS795" s="5"/>
      <c r="JT795" s="5"/>
      <c r="JU795" s="4"/>
      <c r="JV795" s="6"/>
      <c r="JW795" s="4"/>
      <c r="JX795" s="6"/>
      <c r="JY795" s="5"/>
      <c r="JZ795" s="5"/>
      <c r="KA795" s="4"/>
      <c r="KB795" s="6"/>
      <c r="KC795" s="4"/>
      <c r="KD795" s="6"/>
      <c r="KE795" s="5"/>
      <c r="KF795" s="5"/>
      <c r="KG795" s="4"/>
      <c r="KH795" s="6"/>
      <c r="KI795" s="4"/>
      <c r="KJ795" s="6"/>
      <c r="KK795" s="5"/>
      <c r="KL795" s="5"/>
    </row>
    <row r="796">
      <c r="A796" s="3" t="s">
        <v>85</v>
      </c>
      <c r="B796" s="3" t="s">
        <v>712</v>
      </c>
      <c r="C796" s="3" t="s">
        <v>87</v>
      </c>
      <c r="D796" s="3" t="s">
        <v>712</v>
      </c>
      <c r="E796" s="3" t="s">
        <v>997</v>
      </c>
      <c r="F796" s="3" t="s">
        <v>104</v>
      </c>
      <c r="G796" s="3" t="s">
        <v>104</v>
      </c>
      <c r="H796" s="3" t="s">
        <v>104</v>
      </c>
      <c r="I796" s="4"/>
      <c r="J796" s="4">
        <f>=ROUNDDOWN({0},0)</f>
      </c>
      <c r="K796" s="4"/>
      <c r="L796" s="5"/>
      <c r="M796" s="4"/>
      <c r="N796" s="4">
        <f>=ROUNDDOWN({0},0)</f>
      </c>
      <c r="O796" s="4"/>
      <c r="P796" s="5"/>
      <c r="Q796" s="4"/>
      <c r="R796" s="6"/>
      <c r="S796" s="4"/>
      <c r="T796" s="6"/>
      <c r="U796" s="5"/>
      <c r="V796" s="5"/>
      <c r="W796" s="4"/>
      <c r="X796" s="6"/>
      <c r="Y796" s="4"/>
      <c r="Z796" s="6"/>
      <c r="AA796" s="5"/>
      <c r="AB796" s="5"/>
      <c r="AC796" s="4"/>
      <c r="AD796" s="6"/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  <c r="AU796" s="4"/>
      <c r="AV796" s="6"/>
      <c r="AW796" s="4"/>
      <c r="AX796" s="6"/>
      <c r="AY796" s="5"/>
      <c r="AZ796" s="5"/>
      <c r="BA796" s="4"/>
      <c r="BB796" s="6"/>
      <c r="BC796" s="4"/>
      <c r="BD796" s="6"/>
      <c r="BE796" s="5"/>
      <c r="BF796" s="5"/>
      <c r="BG796" s="4"/>
      <c r="BH796" s="6"/>
      <c r="BI796" s="4"/>
      <c r="BJ796" s="6"/>
      <c r="BK796" s="5"/>
      <c r="BL796" s="5"/>
      <c r="BM796" s="4"/>
      <c r="BN796" s="6"/>
      <c r="BO796" s="4"/>
      <c r="BP796" s="6"/>
      <c r="BQ796" s="5"/>
      <c r="BR796" s="5"/>
      <c r="BS796" s="4"/>
      <c r="BT796" s="6"/>
      <c r="BU796" s="4"/>
      <c r="BV796" s="6"/>
      <c r="BW796" s="5"/>
      <c r="BX796" s="5"/>
      <c r="BY796" s="4"/>
      <c r="BZ796" s="6"/>
      <c r="CA796" s="4"/>
      <c r="CB796" s="6"/>
      <c r="CC796" s="5"/>
      <c r="CD796" s="5"/>
      <c r="CE796" s="4"/>
      <c r="CF796" s="6"/>
      <c r="CG796" s="4"/>
      <c r="CH796" s="6"/>
      <c r="CI796" s="5"/>
      <c r="CJ796" s="5"/>
      <c r="CK796" s="4"/>
      <c r="CL796" s="6"/>
      <c r="CM796" s="4"/>
      <c r="CN796" s="6"/>
      <c r="CO796" s="5"/>
      <c r="CP796" s="5"/>
      <c r="CQ796" s="4"/>
      <c r="CR796" s="6"/>
      <c r="CS796" s="4"/>
      <c r="CT796" s="6"/>
      <c r="CU796" s="5"/>
      <c r="CV796" s="5"/>
      <c r="CW796" s="4"/>
      <c r="CX796" s="6"/>
      <c r="CY796" s="4"/>
      <c r="CZ796" s="6"/>
      <c r="DA796" s="5"/>
      <c r="DB796" s="5"/>
      <c r="DC796" s="4"/>
      <c r="DD796" s="6"/>
      <c r="DE796" s="4"/>
      <c r="DF796" s="6"/>
      <c r="DG796" s="5"/>
      <c r="DH796" s="5"/>
      <c r="DI796" s="4"/>
      <c r="DJ796" s="6"/>
      <c r="DK796" s="4"/>
      <c r="DL796" s="6"/>
      <c r="DM796" s="5"/>
      <c r="DN796" s="5"/>
      <c r="DO796" s="4"/>
      <c r="DP796" s="6"/>
      <c r="DQ796" s="4"/>
      <c r="DR796" s="6"/>
      <c r="DS796" s="5"/>
      <c r="DT796" s="5"/>
      <c r="DU796" s="4"/>
      <c r="DV796" s="6"/>
      <c r="DW796" s="4"/>
      <c r="DX796" s="6"/>
      <c r="DY796" s="5"/>
      <c r="DZ796" s="5"/>
      <c r="EA796" s="4"/>
      <c r="EB796" s="6"/>
      <c r="EC796" s="4"/>
      <c r="ED796" s="6"/>
      <c r="EE796" s="5"/>
      <c r="EF796" s="5"/>
      <c r="EG796" s="4"/>
      <c r="EH796" s="6"/>
      <c r="EI796" s="4"/>
      <c r="EJ796" s="6"/>
      <c r="EK796" s="5"/>
      <c r="EL796" s="5"/>
      <c r="EM796" s="4"/>
      <c r="EN796" s="6"/>
      <c r="EO796" s="4"/>
      <c r="EP796" s="6"/>
      <c r="EQ796" s="5"/>
      <c r="ER796" s="5"/>
      <c r="ES796" s="4"/>
      <c r="ET796" s="6"/>
      <c r="EU796" s="4"/>
      <c r="EV796" s="6"/>
      <c r="EW796" s="5"/>
      <c r="EX796" s="5"/>
      <c r="EY796" s="4"/>
      <c r="EZ796" s="6"/>
      <c r="FA796" s="4"/>
      <c r="FB796" s="6"/>
      <c r="FC796" s="5"/>
      <c r="FD796" s="5"/>
      <c r="FE796" s="4"/>
      <c r="FF796" s="6"/>
      <c r="FG796" s="4"/>
      <c r="FH796" s="6"/>
      <c r="FI796" s="5"/>
      <c r="FJ796" s="5"/>
      <c r="FK796" s="4"/>
      <c r="FL796" s="6"/>
      <c r="FM796" s="4"/>
      <c r="FN796" s="6"/>
      <c r="FO796" s="5"/>
      <c r="FP796" s="5"/>
      <c r="FQ796" s="4"/>
      <c r="FR796" s="6"/>
      <c r="FS796" s="4"/>
      <c r="FT796" s="6"/>
      <c r="FU796" s="5"/>
      <c r="FV796" s="5"/>
      <c r="FW796" s="4"/>
      <c r="FX796" s="6"/>
      <c r="FY796" s="4"/>
      <c r="FZ796" s="6"/>
      <c r="GA796" s="5"/>
      <c r="GB796" s="5"/>
      <c r="GC796" s="4"/>
      <c r="GD796" s="6"/>
      <c r="GE796" s="4"/>
      <c r="GF796" s="6"/>
      <c r="GG796" s="5"/>
      <c r="GH796" s="5"/>
      <c r="GI796" s="4"/>
      <c r="GJ796" s="6"/>
      <c r="GK796" s="4"/>
      <c r="GL796" s="6"/>
      <c r="GM796" s="5"/>
      <c r="GN796" s="5"/>
      <c r="GO796" s="4"/>
      <c r="GP796" s="6"/>
      <c r="GQ796" s="4"/>
      <c r="GR796" s="6"/>
      <c r="GS796" s="5"/>
      <c r="GT796" s="5"/>
      <c r="GU796" s="4"/>
      <c r="GV796" s="6"/>
      <c r="GW796" s="4"/>
      <c r="GX796" s="6"/>
      <c r="GY796" s="5"/>
      <c r="GZ796" s="5"/>
      <c r="HA796" s="4"/>
      <c r="HB796" s="6"/>
      <c r="HC796" s="4"/>
      <c r="HD796" s="6"/>
      <c r="HE796" s="5"/>
      <c r="HF796" s="5"/>
      <c r="HG796" s="4"/>
      <c r="HH796" s="6"/>
      <c r="HI796" s="4"/>
      <c r="HJ796" s="6"/>
      <c r="HK796" s="5"/>
      <c r="HL796" s="5"/>
      <c r="HM796" s="4"/>
      <c r="HN796" s="6"/>
      <c r="HO796" s="4"/>
      <c r="HP796" s="6"/>
      <c r="HQ796" s="5"/>
      <c r="HR796" s="5"/>
      <c r="HS796" s="4"/>
      <c r="HT796" s="6"/>
      <c r="HU796" s="4"/>
      <c r="HV796" s="6"/>
      <c r="HW796" s="5"/>
      <c r="HX796" s="5"/>
      <c r="HY796" s="4"/>
      <c r="HZ796" s="6"/>
      <c r="IA796" s="4"/>
      <c r="IB796" s="6"/>
      <c r="IC796" s="5"/>
      <c r="ID796" s="5"/>
      <c r="IE796" s="4"/>
      <c r="IF796" s="6"/>
      <c r="IG796" s="4"/>
      <c r="IH796" s="6"/>
      <c r="II796" s="5"/>
      <c r="IJ796" s="5"/>
      <c r="IK796" s="4"/>
      <c r="IL796" s="6"/>
      <c r="IM796" s="4"/>
      <c r="IN796" s="6"/>
      <c r="IO796" s="5"/>
      <c r="IP796" s="5"/>
      <c r="IQ796" s="4"/>
      <c r="IR796" s="6"/>
      <c r="IS796" s="4"/>
      <c r="IT796" s="6"/>
      <c r="IU796" s="5"/>
      <c r="IV796" s="5"/>
      <c r="IW796" s="4"/>
      <c r="IX796" s="6"/>
      <c r="IY796" s="4"/>
      <c r="IZ796" s="6"/>
      <c r="JA796" s="5"/>
      <c r="JB796" s="5"/>
      <c r="JC796" s="4"/>
      <c r="JD796" s="6"/>
      <c r="JE796" s="4"/>
      <c r="JF796" s="6"/>
      <c r="JG796" s="5"/>
      <c r="JH796" s="5"/>
      <c r="JI796" s="4"/>
      <c r="JJ796" s="6"/>
      <c r="JK796" s="4"/>
      <c r="JL796" s="6"/>
      <c r="JM796" s="5"/>
      <c r="JN796" s="5"/>
      <c r="JO796" s="4"/>
      <c r="JP796" s="6"/>
      <c r="JQ796" s="4"/>
      <c r="JR796" s="6"/>
      <c r="JS796" s="5"/>
      <c r="JT796" s="5"/>
      <c r="JU796" s="4"/>
      <c r="JV796" s="6"/>
      <c r="JW796" s="4"/>
      <c r="JX796" s="6"/>
      <c r="JY796" s="5"/>
      <c r="JZ796" s="5"/>
      <c r="KA796" s="4"/>
      <c r="KB796" s="6"/>
      <c r="KC796" s="4"/>
      <c r="KD796" s="6"/>
      <c r="KE796" s="5"/>
      <c r="KF796" s="5"/>
      <c r="KG796" s="4"/>
      <c r="KH796" s="6"/>
      <c r="KI796" s="4"/>
      <c r="KJ796" s="6"/>
      <c r="KK796" s="5"/>
      <c r="KL796" s="5"/>
    </row>
    <row r="797">
      <c r="A797" s="3" t="s">
        <v>85</v>
      </c>
      <c r="B797" s="3" t="s">
        <v>712</v>
      </c>
      <c r="C797" s="3" t="s">
        <v>87</v>
      </c>
      <c r="D797" s="3" t="s">
        <v>712</v>
      </c>
      <c r="E797" s="3" t="s">
        <v>589</v>
      </c>
      <c r="F797" s="3" t="s">
        <v>104</v>
      </c>
      <c r="G797" s="3" t="s">
        <v>104</v>
      </c>
      <c r="H797" s="3" t="s">
        <v>104</v>
      </c>
      <c r="I797" s="4"/>
      <c r="J797" s="4">
        <f>=ROUNDDOWN({0},0)</f>
      </c>
      <c r="K797" s="4"/>
      <c r="L797" s="5"/>
      <c r="M797" s="4"/>
      <c r="N797" s="4">
        <f>=ROUNDDOWN({0},0)</f>
      </c>
      <c r="O797" s="4"/>
      <c r="P797" s="5"/>
      <c r="Q797" s="4"/>
      <c r="R797" s="6"/>
      <c r="S797" s="4"/>
      <c r="T797" s="6"/>
      <c r="U797" s="5"/>
      <c r="V797" s="5"/>
      <c r="W797" s="4"/>
      <c r="X797" s="6"/>
      <c r="Y797" s="4"/>
      <c r="Z797" s="6"/>
      <c r="AA797" s="5"/>
      <c r="AB797" s="5"/>
      <c r="AC797" s="4"/>
      <c r="AD797" s="6"/>
      <c r="AE797" s="4"/>
      <c r="AF797" s="6"/>
      <c r="AG797" s="5"/>
      <c r="AH797" s="5"/>
      <c r="AI797" s="4"/>
      <c r="AJ797" s="6"/>
      <c r="AK797" s="4"/>
      <c r="AL797" s="6"/>
      <c r="AM797" s="5"/>
      <c r="AN797" s="5"/>
      <c r="AO797" s="4"/>
      <c r="AP797" s="6"/>
      <c r="AQ797" s="4"/>
      <c r="AR797" s="6"/>
      <c r="AS797" s="5"/>
      <c r="AT797" s="5"/>
      <c r="AU797" s="4"/>
      <c r="AV797" s="6"/>
      <c r="AW797" s="4"/>
      <c r="AX797" s="6"/>
      <c r="AY797" s="5"/>
      <c r="AZ797" s="5"/>
      <c r="BA797" s="4"/>
      <c r="BB797" s="6"/>
      <c r="BC797" s="4"/>
      <c r="BD797" s="6"/>
      <c r="BE797" s="5"/>
      <c r="BF797" s="5"/>
      <c r="BG797" s="4"/>
      <c r="BH797" s="6"/>
      <c r="BI797" s="4"/>
      <c r="BJ797" s="6"/>
      <c r="BK797" s="5"/>
      <c r="BL797" s="5"/>
      <c r="BM797" s="4"/>
      <c r="BN797" s="6"/>
      <c r="BO797" s="4"/>
      <c r="BP797" s="6"/>
      <c r="BQ797" s="5"/>
      <c r="BR797" s="5"/>
      <c r="BS797" s="4"/>
      <c r="BT797" s="6"/>
      <c r="BU797" s="4"/>
      <c r="BV797" s="6"/>
      <c r="BW797" s="5"/>
      <c r="BX797" s="5"/>
      <c r="BY797" s="4"/>
      <c r="BZ797" s="6"/>
      <c r="CA797" s="4"/>
      <c r="CB797" s="6"/>
      <c r="CC797" s="5"/>
      <c r="CD797" s="5"/>
      <c r="CE797" s="4"/>
      <c r="CF797" s="6"/>
      <c r="CG797" s="4"/>
      <c r="CH797" s="6"/>
      <c r="CI797" s="5"/>
      <c r="CJ797" s="5"/>
      <c r="CK797" s="4"/>
      <c r="CL797" s="6"/>
      <c r="CM797" s="4"/>
      <c r="CN797" s="6"/>
      <c r="CO797" s="5"/>
      <c r="CP797" s="5"/>
      <c r="CQ797" s="4"/>
      <c r="CR797" s="6"/>
      <c r="CS797" s="4"/>
      <c r="CT797" s="6"/>
      <c r="CU797" s="5"/>
      <c r="CV797" s="5"/>
      <c r="CW797" s="4"/>
      <c r="CX797" s="6"/>
      <c r="CY797" s="4"/>
      <c r="CZ797" s="6"/>
      <c r="DA797" s="5"/>
      <c r="DB797" s="5"/>
      <c r="DC797" s="4"/>
      <c r="DD797" s="6"/>
      <c r="DE797" s="4"/>
      <c r="DF797" s="6"/>
      <c r="DG797" s="5"/>
      <c r="DH797" s="5"/>
      <c r="DI797" s="4"/>
      <c r="DJ797" s="6"/>
      <c r="DK797" s="4"/>
      <c r="DL797" s="6"/>
      <c r="DM797" s="5"/>
      <c r="DN797" s="5"/>
      <c r="DO797" s="4"/>
      <c r="DP797" s="6"/>
      <c r="DQ797" s="4"/>
      <c r="DR797" s="6"/>
      <c r="DS797" s="5"/>
      <c r="DT797" s="5"/>
      <c r="DU797" s="4"/>
      <c r="DV797" s="6"/>
      <c r="DW797" s="4"/>
      <c r="DX797" s="6"/>
      <c r="DY797" s="5"/>
      <c r="DZ797" s="5"/>
      <c r="EA797" s="4"/>
      <c r="EB797" s="6"/>
      <c r="EC797" s="4"/>
      <c r="ED797" s="6"/>
      <c r="EE797" s="5"/>
      <c r="EF797" s="5"/>
      <c r="EG797" s="4"/>
      <c r="EH797" s="6"/>
      <c r="EI797" s="4"/>
      <c r="EJ797" s="6"/>
      <c r="EK797" s="5"/>
      <c r="EL797" s="5"/>
      <c r="EM797" s="4"/>
      <c r="EN797" s="6"/>
      <c r="EO797" s="4"/>
      <c r="EP797" s="6"/>
      <c r="EQ797" s="5"/>
      <c r="ER797" s="5"/>
      <c r="ES797" s="4"/>
      <c r="ET797" s="6"/>
      <c r="EU797" s="4"/>
      <c r="EV797" s="6"/>
      <c r="EW797" s="5"/>
      <c r="EX797" s="5"/>
      <c r="EY797" s="4"/>
      <c r="EZ797" s="6"/>
      <c r="FA797" s="4"/>
      <c r="FB797" s="6"/>
      <c r="FC797" s="5"/>
      <c r="FD797" s="5"/>
      <c r="FE797" s="4"/>
      <c r="FF797" s="6"/>
      <c r="FG797" s="4"/>
      <c r="FH797" s="6"/>
      <c r="FI797" s="5"/>
      <c r="FJ797" s="5"/>
      <c r="FK797" s="4"/>
      <c r="FL797" s="6"/>
      <c r="FM797" s="4"/>
      <c r="FN797" s="6"/>
      <c r="FO797" s="5"/>
      <c r="FP797" s="5"/>
      <c r="FQ797" s="4"/>
      <c r="FR797" s="6"/>
      <c r="FS797" s="4"/>
      <c r="FT797" s="6"/>
      <c r="FU797" s="5"/>
      <c r="FV797" s="5"/>
      <c r="FW797" s="4"/>
      <c r="FX797" s="6"/>
      <c r="FY797" s="4"/>
      <c r="FZ797" s="6"/>
      <c r="GA797" s="5"/>
      <c r="GB797" s="5"/>
      <c r="GC797" s="4"/>
      <c r="GD797" s="6"/>
      <c r="GE797" s="4"/>
      <c r="GF797" s="6"/>
      <c r="GG797" s="5"/>
      <c r="GH797" s="5"/>
      <c r="GI797" s="4"/>
      <c r="GJ797" s="6"/>
      <c r="GK797" s="4"/>
      <c r="GL797" s="6"/>
      <c r="GM797" s="5"/>
      <c r="GN797" s="5"/>
      <c r="GO797" s="4"/>
      <c r="GP797" s="6"/>
      <c r="GQ797" s="4"/>
      <c r="GR797" s="6"/>
      <c r="GS797" s="5"/>
      <c r="GT797" s="5"/>
      <c r="GU797" s="4"/>
      <c r="GV797" s="6"/>
      <c r="GW797" s="4"/>
      <c r="GX797" s="6"/>
      <c r="GY797" s="5"/>
      <c r="GZ797" s="5"/>
      <c r="HA797" s="4"/>
      <c r="HB797" s="6"/>
      <c r="HC797" s="4"/>
      <c r="HD797" s="6"/>
      <c r="HE797" s="5"/>
      <c r="HF797" s="5"/>
      <c r="HG797" s="4"/>
      <c r="HH797" s="6"/>
      <c r="HI797" s="4"/>
      <c r="HJ797" s="6"/>
      <c r="HK797" s="5"/>
      <c r="HL797" s="5"/>
      <c r="HM797" s="4"/>
      <c r="HN797" s="6"/>
      <c r="HO797" s="4"/>
      <c r="HP797" s="6"/>
      <c r="HQ797" s="5"/>
      <c r="HR797" s="5"/>
      <c r="HS797" s="4"/>
      <c r="HT797" s="6"/>
      <c r="HU797" s="4"/>
      <c r="HV797" s="6"/>
      <c r="HW797" s="5"/>
      <c r="HX797" s="5"/>
      <c r="HY797" s="4"/>
      <c r="HZ797" s="6"/>
      <c r="IA797" s="4"/>
      <c r="IB797" s="6"/>
      <c r="IC797" s="5"/>
      <c r="ID797" s="5"/>
      <c r="IE797" s="4"/>
      <c r="IF797" s="6"/>
      <c r="IG797" s="4"/>
      <c r="IH797" s="6"/>
      <c r="II797" s="5"/>
      <c r="IJ797" s="5"/>
      <c r="IK797" s="4"/>
      <c r="IL797" s="6"/>
      <c r="IM797" s="4"/>
      <c r="IN797" s="6"/>
      <c r="IO797" s="5"/>
      <c r="IP797" s="5"/>
      <c r="IQ797" s="4"/>
      <c r="IR797" s="6"/>
      <c r="IS797" s="4"/>
      <c r="IT797" s="6"/>
      <c r="IU797" s="5"/>
      <c r="IV797" s="5"/>
      <c r="IW797" s="4"/>
      <c r="IX797" s="6"/>
      <c r="IY797" s="4"/>
      <c r="IZ797" s="6"/>
      <c r="JA797" s="5"/>
      <c r="JB797" s="5"/>
      <c r="JC797" s="4"/>
      <c r="JD797" s="6"/>
      <c r="JE797" s="4"/>
      <c r="JF797" s="6"/>
      <c r="JG797" s="5"/>
      <c r="JH797" s="5"/>
      <c r="JI797" s="4"/>
      <c r="JJ797" s="6"/>
      <c r="JK797" s="4"/>
      <c r="JL797" s="6"/>
      <c r="JM797" s="5"/>
      <c r="JN797" s="5"/>
      <c r="JO797" s="4"/>
      <c r="JP797" s="6"/>
      <c r="JQ797" s="4"/>
      <c r="JR797" s="6"/>
      <c r="JS797" s="5"/>
      <c r="JT797" s="5"/>
      <c r="JU797" s="4"/>
      <c r="JV797" s="6"/>
      <c r="JW797" s="4"/>
      <c r="JX797" s="6"/>
      <c r="JY797" s="5"/>
      <c r="JZ797" s="5"/>
      <c r="KA797" s="4"/>
      <c r="KB797" s="6"/>
      <c r="KC797" s="4"/>
      <c r="KD797" s="6"/>
      <c r="KE797" s="5"/>
      <c r="KF797" s="5"/>
      <c r="KG797" s="4"/>
      <c r="KH797" s="6"/>
      <c r="KI797" s="4"/>
      <c r="KJ797" s="6"/>
      <c r="KK797" s="5"/>
      <c r="KL797" s="5"/>
    </row>
    <row r="798">
      <c r="A798" s="3" t="s">
        <v>85</v>
      </c>
      <c r="B798" s="3" t="s">
        <v>712</v>
      </c>
      <c r="C798" s="3" t="s">
        <v>87</v>
      </c>
      <c r="D798" s="3" t="s">
        <v>712</v>
      </c>
      <c r="E798" s="3" t="s">
        <v>998</v>
      </c>
      <c r="F798" s="3" t="s">
        <v>104</v>
      </c>
      <c r="G798" s="3" t="s">
        <v>104</v>
      </c>
      <c r="H798" s="3" t="s">
        <v>104</v>
      </c>
      <c r="I798" s="4"/>
      <c r="J798" s="4">
        <f>=ROUNDDOWN({0},0)</f>
      </c>
      <c r="K798" s="4"/>
      <c r="L798" s="5"/>
      <c r="M798" s="4"/>
      <c r="N798" s="4">
        <f>=ROUNDDOWN({0},0)</f>
      </c>
      <c r="O798" s="4"/>
      <c r="P798" s="5"/>
      <c r="Q798" s="4"/>
      <c r="R798" s="6"/>
      <c r="S798" s="4"/>
      <c r="T798" s="6"/>
      <c r="U798" s="5"/>
      <c r="V798" s="5"/>
      <c r="W798" s="4"/>
      <c r="X798" s="6"/>
      <c r="Y798" s="4"/>
      <c r="Z798" s="6"/>
      <c r="AA798" s="5"/>
      <c r="AB798" s="5"/>
      <c r="AC798" s="4"/>
      <c r="AD798" s="6"/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  <c r="AU798" s="4"/>
      <c r="AV798" s="6"/>
      <c r="AW798" s="4"/>
      <c r="AX798" s="6"/>
      <c r="AY798" s="5"/>
      <c r="AZ798" s="5"/>
      <c r="BA798" s="4"/>
      <c r="BB798" s="6"/>
      <c r="BC798" s="4"/>
      <c r="BD798" s="6"/>
      <c r="BE798" s="5"/>
      <c r="BF798" s="5"/>
      <c r="BG798" s="4"/>
      <c r="BH798" s="6"/>
      <c r="BI798" s="4"/>
      <c r="BJ798" s="6"/>
      <c r="BK798" s="5"/>
      <c r="BL798" s="5"/>
      <c r="BM798" s="4"/>
      <c r="BN798" s="6"/>
      <c r="BO798" s="4"/>
      <c r="BP798" s="6"/>
      <c r="BQ798" s="5"/>
      <c r="BR798" s="5"/>
      <c r="BS798" s="4"/>
      <c r="BT798" s="6"/>
      <c r="BU798" s="4"/>
      <c r="BV798" s="6"/>
      <c r="BW798" s="5"/>
      <c r="BX798" s="5"/>
      <c r="BY798" s="4"/>
      <c r="BZ798" s="6"/>
      <c r="CA798" s="4"/>
      <c r="CB798" s="6"/>
      <c r="CC798" s="5"/>
      <c r="CD798" s="5"/>
      <c r="CE798" s="4"/>
      <c r="CF798" s="6"/>
      <c r="CG798" s="4"/>
      <c r="CH798" s="6"/>
      <c r="CI798" s="5"/>
      <c r="CJ798" s="5"/>
      <c r="CK798" s="4"/>
      <c r="CL798" s="6"/>
      <c r="CM798" s="4"/>
      <c r="CN798" s="6"/>
      <c r="CO798" s="5"/>
      <c r="CP798" s="5"/>
      <c r="CQ798" s="4"/>
      <c r="CR798" s="6"/>
      <c r="CS798" s="4"/>
      <c r="CT798" s="6"/>
      <c r="CU798" s="5"/>
      <c r="CV798" s="5"/>
      <c r="CW798" s="4"/>
      <c r="CX798" s="6"/>
      <c r="CY798" s="4"/>
      <c r="CZ798" s="6"/>
      <c r="DA798" s="5"/>
      <c r="DB798" s="5"/>
      <c r="DC798" s="4"/>
      <c r="DD798" s="6"/>
      <c r="DE798" s="4"/>
      <c r="DF798" s="6"/>
      <c r="DG798" s="5"/>
      <c r="DH798" s="5"/>
      <c r="DI798" s="4"/>
      <c r="DJ798" s="6"/>
      <c r="DK798" s="4"/>
      <c r="DL798" s="6"/>
      <c r="DM798" s="5"/>
      <c r="DN798" s="5"/>
      <c r="DO798" s="4"/>
      <c r="DP798" s="6"/>
      <c r="DQ798" s="4"/>
      <c r="DR798" s="6"/>
      <c r="DS798" s="5"/>
      <c r="DT798" s="5"/>
      <c r="DU798" s="4"/>
      <c r="DV798" s="6"/>
      <c r="DW798" s="4"/>
      <c r="DX798" s="6"/>
      <c r="DY798" s="5"/>
      <c r="DZ798" s="5"/>
      <c r="EA798" s="4"/>
      <c r="EB798" s="6"/>
      <c r="EC798" s="4"/>
      <c r="ED798" s="6"/>
      <c r="EE798" s="5"/>
      <c r="EF798" s="5"/>
      <c r="EG798" s="4"/>
      <c r="EH798" s="6"/>
      <c r="EI798" s="4"/>
      <c r="EJ798" s="6"/>
      <c r="EK798" s="5"/>
      <c r="EL798" s="5"/>
      <c r="EM798" s="4"/>
      <c r="EN798" s="6"/>
      <c r="EO798" s="4"/>
      <c r="EP798" s="6"/>
      <c r="EQ798" s="5"/>
      <c r="ER798" s="5"/>
      <c r="ES798" s="4"/>
      <c r="ET798" s="6"/>
      <c r="EU798" s="4"/>
      <c r="EV798" s="6"/>
      <c r="EW798" s="5"/>
      <c r="EX798" s="5"/>
      <c r="EY798" s="4"/>
      <c r="EZ798" s="6"/>
      <c r="FA798" s="4"/>
      <c r="FB798" s="6"/>
      <c r="FC798" s="5"/>
      <c r="FD798" s="5"/>
      <c r="FE798" s="4"/>
      <c r="FF798" s="6"/>
      <c r="FG798" s="4"/>
      <c r="FH798" s="6"/>
      <c r="FI798" s="5"/>
      <c r="FJ798" s="5"/>
      <c r="FK798" s="4"/>
      <c r="FL798" s="6"/>
      <c r="FM798" s="4"/>
      <c r="FN798" s="6"/>
      <c r="FO798" s="5"/>
      <c r="FP798" s="5"/>
      <c r="FQ798" s="4"/>
      <c r="FR798" s="6"/>
      <c r="FS798" s="4"/>
      <c r="FT798" s="6"/>
      <c r="FU798" s="5"/>
      <c r="FV798" s="5"/>
      <c r="FW798" s="4"/>
      <c r="FX798" s="6"/>
      <c r="FY798" s="4"/>
      <c r="FZ798" s="6"/>
      <c r="GA798" s="5"/>
      <c r="GB798" s="5"/>
      <c r="GC798" s="4"/>
      <c r="GD798" s="6"/>
      <c r="GE798" s="4"/>
      <c r="GF798" s="6"/>
      <c r="GG798" s="5"/>
      <c r="GH798" s="5"/>
      <c r="GI798" s="4"/>
      <c r="GJ798" s="6"/>
      <c r="GK798" s="4"/>
      <c r="GL798" s="6"/>
      <c r="GM798" s="5"/>
      <c r="GN798" s="5"/>
      <c r="GO798" s="4"/>
      <c r="GP798" s="6"/>
      <c r="GQ798" s="4"/>
      <c r="GR798" s="6"/>
      <c r="GS798" s="5"/>
      <c r="GT798" s="5"/>
      <c r="GU798" s="4"/>
      <c r="GV798" s="6"/>
      <c r="GW798" s="4"/>
      <c r="GX798" s="6"/>
      <c r="GY798" s="5"/>
      <c r="GZ798" s="5"/>
      <c r="HA798" s="4"/>
      <c r="HB798" s="6"/>
      <c r="HC798" s="4"/>
      <c r="HD798" s="6"/>
      <c r="HE798" s="5"/>
      <c r="HF798" s="5"/>
      <c r="HG798" s="4"/>
      <c r="HH798" s="6"/>
      <c r="HI798" s="4"/>
      <c r="HJ798" s="6"/>
      <c r="HK798" s="5"/>
      <c r="HL798" s="5"/>
      <c r="HM798" s="4"/>
      <c r="HN798" s="6"/>
      <c r="HO798" s="4"/>
      <c r="HP798" s="6"/>
      <c r="HQ798" s="5"/>
      <c r="HR798" s="5"/>
      <c r="HS798" s="4"/>
      <c r="HT798" s="6"/>
      <c r="HU798" s="4"/>
      <c r="HV798" s="6"/>
      <c r="HW798" s="5"/>
      <c r="HX798" s="5"/>
      <c r="HY798" s="4"/>
      <c r="HZ798" s="6"/>
      <c r="IA798" s="4"/>
      <c r="IB798" s="6"/>
      <c r="IC798" s="5"/>
      <c r="ID798" s="5"/>
      <c r="IE798" s="4"/>
      <c r="IF798" s="6"/>
      <c r="IG798" s="4"/>
      <c r="IH798" s="6"/>
      <c r="II798" s="5"/>
      <c r="IJ798" s="5"/>
      <c r="IK798" s="4"/>
      <c r="IL798" s="6"/>
      <c r="IM798" s="4"/>
      <c r="IN798" s="6"/>
      <c r="IO798" s="5"/>
      <c r="IP798" s="5"/>
      <c r="IQ798" s="4"/>
      <c r="IR798" s="6"/>
      <c r="IS798" s="4"/>
      <c r="IT798" s="6"/>
      <c r="IU798" s="5"/>
      <c r="IV798" s="5"/>
      <c r="IW798" s="4"/>
      <c r="IX798" s="6"/>
      <c r="IY798" s="4"/>
      <c r="IZ798" s="6"/>
      <c r="JA798" s="5"/>
      <c r="JB798" s="5"/>
      <c r="JC798" s="4"/>
      <c r="JD798" s="6"/>
      <c r="JE798" s="4"/>
      <c r="JF798" s="6"/>
      <c r="JG798" s="5"/>
      <c r="JH798" s="5"/>
      <c r="JI798" s="4"/>
      <c r="JJ798" s="6"/>
      <c r="JK798" s="4"/>
      <c r="JL798" s="6"/>
      <c r="JM798" s="5"/>
      <c r="JN798" s="5"/>
      <c r="JO798" s="4"/>
      <c r="JP798" s="6"/>
      <c r="JQ798" s="4"/>
      <c r="JR798" s="6"/>
      <c r="JS798" s="5"/>
      <c r="JT798" s="5"/>
      <c r="JU798" s="4"/>
      <c r="JV798" s="6"/>
      <c r="JW798" s="4"/>
      <c r="JX798" s="6"/>
      <c r="JY798" s="5"/>
      <c r="JZ798" s="5"/>
      <c r="KA798" s="4"/>
      <c r="KB798" s="6"/>
      <c r="KC798" s="4"/>
      <c r="KD798" s="6"/>
      <c r="KE798" s="5"/>
      <c r="KF798" s="5"/>
      <c r="KG798" s="4"/>
      <c r="KH798" s="6"/>
      <c r="KI798" s="4"/>
      <c r="KJ798" s="6"/>
      <c r="KK798" s="5"/>
      <c r="KL798" s="5"/>
    </row>
    <row r="799">
      <c r="A799" s="3" t="s">
        <v>85</v>
      </c>
      <c r="B799" s="3" t="s">
        <v>712</v>
      </c>
      <c r="C799" s="3" t="s">
        <v>87</v>
      </c>
      <c r="D799" s="3" t="s">
        <v>712</v>
      </c>
      <c r="E799" s="3" t="s">
        <v>999</v>
      </c>
      <c r="F799" s="3" t="s">
        <v>104</v>
      </c>
      <c r="G799" s="3" t="s">
        <v>104</v>
      </c>
      <c r="H799" s="3" t="s">
        <v>104</v>
      </c>
      <c r="I799" s="4"/>
      <c r="J799" s="4">
        <f>=ROUNDDOWN({0},0)</f>
      </c>
      <c r="K799" s="4"/>
      <c r="L799" s="5"/>
      <c r="M799" s="4"/>
      <c r="N799" s="4">
        <f>=ROUNDDOWN({0},0)</f>
      </c>
      <c r="O799" s="4"/>
      <c r="P799" s="5"/>
      <c r="Q799" s="4"/>
      <c r="R799" s="6"/>
      <c r="S799" s="4"/>
      <c r="T799" s="6"/>
      <c r="U799" s="5"/>
      <c r="V799" s="5"/>
      <c r="W799" s="4"/>
      <c r="X799" s="6"/>
      <c r="Y799" s="4"/>
      <c r="Z799" s="6"/>
      <c r="AA799" s="5"/>
      <c r="AB799" s="5"/>
      <c r="AC799" s="4"/>
      <c r="AD799" s="6"/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  <c r="AU799" s="4"/>
      <c r="AV799" s="6"/>
      <c r="AW799" s="4"/>
      <c r="AX799" s="6"/>
      <c r="AY799" s="5"/>
      <c r="AZ799" s="5"/>
      <c r="BA799" s="4"/>
      <c r="BB799" s="6"/>
      <c r="BC799" s="4"/>
      <c r="BD799" s="6"/>
      <c r="BE799" s="5"/>
      <c r="BF799" s="5"/>
      <c r="BG799" s="4"/>
      <c r="BH799" s="6"/>
      <c r="BI799" s="4"/>
      <c r="BJ799" s="6"/>
      <c r="BK799" s="5"/>
      <c r="BL799" s="5"/>
      <c r="BM799" s="4"/>
      <c r="BN799" s="6"/>
      <c r="BO799" s="4"/>
      <c r="BP799" s="6"/>
      <c r="BQ799" s="5"/>
      <c r="BR799" s="5"/>
      <c r="BS799" s="4"/>
      <c r="BT799" s="6"/>
      <c r="BU799" s="4"/>
      <c r="BV799" s="6"/>
      <c r="BW799" s="5"/>
      <c r="BX799" s="5"/>
      <c r="BY799" s="4"/>
      <c r="BZ799" s="6"/>
      <c r="CA799" s="4"/>
      <c r="CB799" s="6"/>
      <c r="CC799" s="5"/>
      <c r="CD799" s="5"/>
      <c r="CE799" s="4"/>
      <c r="CF799" s="6"/>
      <c r="CG799" s="4"/>
      <c r="CH799" s="6"/>
      <c r="CI799" s="5"/>
      <c r="CJ799" s="5"/>
      <c r="CK799" s="4"/>
      <c r="CL799" s="6"/>
      <c r="CM799" s="4"/>
      <c r="CN799" s="6"/>
      <c r="CO799" s="5"/>
      <c r="CP799" s="5"/>
      <c r="CQ799" s="4"/>
      <c r="CR799" s="6"/>
      <c r="CS799" s="4"/>
      <c r="CT799" s="6"/>
      <c r="CU799" s="5"/>
      <c r="CV799" s="5"/>
      <c r="CW799" s="4"/>
      <c r="CX799" s="6"/>
      <c r="CY799" s="4"/>
      <c r="CZ799" s="6"/>
      <c r="DA799" s="5"/>
      <c r="DB799" s="5"/>
      <c r="DC799" s="4"/>
      <c r="DD799" s="6"/>
      <c r="DE799" s="4"/>
      <c r="DF799" s="6"/>
      <c r="DG799" s="5"/>
      <c r="DH799" s="5"/>
      <c r="DI799" s="4"/>
      <c r="DJ799" s="6"/>
      <c r="DK799" s="4"/>
      <c r="DL799" s="6"/>
      <c r="DM799" s="5"/>
      <c r="DN799" s="5"/>
      <c r="DO799" s="4"/>
      <c r="DP799" s="6"/>
      <c r="DQ799" s="4"/>
      <c r="DR799" s="6"/>
      <c r="DS799" s="5"/>
      <c r="DT799" s="5"/>
      <c r="DU799" s="4"/>
      <c r="DV799" s="6"/>
      <c r="DW799" s="4"/>
      <c r="DX799" s="6"/>
      <c r="DY799" s="5"/>
      <c r="DZ799" s="5"/>
      <c r="EA799" s="4"/>
      <c r="EB799" s="6"/>
      <c r="EC799" s="4"/>
      <c r="ED799" s="6"/>
      <c r="EE799" s="5"/>
      <c r="EF799" s="5"/>
      <c r="EG799" s="4"/>
      <c r="EH799" s="6"/>
      <c r="EI799" s="4"/>
      <c r="EJ799" s="6"/>
      <c r="EK799" s="5"/>
      <c r="EL799" s="5"/>
      <c r="EM799" s="4"/>
      <c r="EN799" s="6"/>
      <c r="EO799" s="4"/>
      <c r="EP799" s="6"/>
      <c r="EQ799" s="5"/>
      <c r="ER799" s="5"/>
      <c r="ES799" s="4"/>
      <c r="ET799" s="6"/>
      <c r="EU799" s="4"/>
      <c r="EV799" s="6"/>
      <c r="EW799" s="5"/>
      <c r="EX799" s="5"/>
      <c r="EY799" s="4"/>
      <c r="EZ799" s="6"/>
      <c r="FA799" s="4"/>
      <c r="FB799" s="6"/>
      <c r="FC799" s="5"/>
      <c r="FD799" s="5"/>
      <c r="FE799" s="4"/>
      <c r="FF799" s="6"/>
      <c r="FG799" s="4"/>
      <c r="FH799" s="6"/>
      <c r="FI799" s="5"/>
      <c r="FJ799" s="5"/>
      <c r="FK799" s="4"/>
      <c r="FL799" s="6"/>
      <c r="FM799" s="4"/>
      <c r="FN799" s="6"/>
      <c r="FO799" s="5"/>
      <c r="FP799" s="5"/>
      <c r="FQ799" s="4"/>
      <c r="FR799" s="6"/>
      <c r="FS799" s="4"/>
      <c r="FT799" s="6"/>
      <c r="FU799" s="5"/>
      <c r="FV799" s="5"/>
      <c r="FW799" s="4"/>
      <c r="FX799" s="6"/>
      <c r="FY799" s="4"/>
      <c r="FZ799" s="6"/>
      <c r="GA799" s="5"/>
      <c r="GB799" s="5"/>
      <c r="GC799" s="4"/>
      <c r="GD799" s="6"/>
      <c r="GE799" s="4"/>
      <c r="GF799" s="6"/>
      <c r="GG799" s="5"/>
      <c r="GH799" s="5"/>
      <c r="GI799" s="4"/>
      <c r="GJ799" s="6"/>
      <c r="GK799" s="4"/>
      <c r="GL799" s="6"/>
      <c r="GM799" s="5"/>
      <c r="GN799" s="5"/>
      <c r="GO799" s="4"/>
      <c r="GP799" s="6"/>
      <c r="GQ799" s="4"/>
      <c r="GR799" s="6"/>
      <c r="GS799" s="5"/>
      <c r="GT799" s="5"/>
      <c r="GU799" s="4"/>
      <c r="GV799" s="6"/>
      <c r="GW799" s="4"/>
      <c r="GX799" s="6"/>
      <c r="GY799" s="5"/>
      <c r="GZ799" s="5"/>
      <c r="HA799" s="4"/>
      <c r="HB799" s="6"/>
      <c r="HC799" s="4"/>
      <c r="HD799" s="6"/>
      <c r="HE799" s="5"/>
      <c r="HF799" s="5"/>
      <c r="HG799" s="4"/>
      <c r="HH799" s="6"/>
      <c r="HI799" s="4"/>
      <c r="HJ799" s="6"/>
      <c r="HK799" s="5"/>
      <c r="HL799" s="5"/>
      <c r="HM799" s="4"/>
      <c r="HN799" s="6"/>
      <c r="HO799" s="4"/>
      <c r="HP799" s="6"/>
      <c r="HQ799" s="5"/>
      <c r="HR799" s="5"/>
      <c r="HS799" s="4"/>
      <c r="HT799" s="6"/>
      <c r="HU799" s="4"/>
      <c r="HV799" s="6"/>
      <c r="HW799" s="5"/>
      <c r="HX799" s="5"/>
      <c r="HY799" s="4"/>
      <c r="HZ799" s="6"/>
      <c r="IA799" s="4"/>
      <c r="IB799" s="6"/>
      <c r="IC799" s="5"/>
      <c r="ID799" s="5"/>
      <c r="IE799" s="4"/>
      <c r="IF799" s="6"/>
      <c r="IG799" s="4"/>
      <c r="IH799" s="6"/>
      <c r="II799" s="5"/>
      <c r="IJ799" s="5"/>
      <c r="IK799" s="4"/>
      <c r="IL799" s="6"/>
      <c r="IM799" s="4"/>
      <c r="IN799" s="6"/>
      <c r="IO799" s="5"/>
      <c r="IP799" s="5"/>
      <c r="IQ799" s="4"/>
      <c r="IR799" s="6"/>
      <c r="IS799" s="4"/>
      <c r="IT799" s="6"/>
      <c r="IU799" s="5"/>
      <c r="IV799" s="5"/>
      <c r="IW799" s="4"/>
      <c r="IX799" s="6"/>
      <c r="IY799" s="4"/>
      <c r="IZ799" s="6"/>
      <c r="JA799" s="5"/>
      <c r="JB799" s="5"/>
      <c r="JC799" s="4"/>
      <c r="JD799" s="6"/>
      <c r="JE799" s="4"/>
      <c r="JF799" s="6"/>
      <c r="JG799" s="5"/>
      <c r="JH799" s="5"/>
      <c r="JI799" s="4"/>
      <c r="JJ799" s="6"/>
      <c r="JK799" s="4"/>
      <c r="JL799" s="6"/>
      <c r="JM799" s="5"/>
      <c r="JN799" s="5"/>
      <c r="JO799" s="4"/>
      <c r="JP799" s="6"/>
      <c r="JQ799" s="4"/>
      <c r="JR799" s="6"/>
      <c r="JS799" s="5"/>
      <c r="JT799" s="5"/>
      <c r="JU799" s="4"/>
      <c r="JV799" s="6"/>
      <c r="JW799" s="4"/>
      <c r="JX799" s="6"/>
      <c r="JY799" s="5"/>
      <c r="JZ799" s="5"/>
      <c r="KA799" s="4"/>
      <c r="KB799" s="6"/>
      <c r="KC799" s="4"/>
      <c r="KD799" s="6"/>
      <c r="KE799" s="5"/>
      <c r="KF799" s="5"/>
      <c r="KG799" s="4"/>
      <c r="KH799" s="6"/>
      <c r="KI799" s="4"/>
      <c r="KJ799" s="6"/>
      <c r="KK799" s="5"/>
      <c r="KL799" s="5"/>
    </row>
    <row r="800">
      <c r="A800" s="3" t="s">
        <v>85</v>
      </c>
      <c r="B800" s="3" t="s">
        <v>712</v>
      </c>
      <c r="C800" s="3" t="s">
        <v>87</v>
      </c>
      <c r="D800" s="3" t="s">
        <v>712</v>
      </c>
      <c r="E800" s="3" t="s">
        <v>1000</v>
      </c>
      <c r="F800" s="3" t="s">
        <v>104</v>
      </c>
      <c r="G800" s="3" t="s">
        <v>104</v>
      </c>
      <c r="H800" s="3" t="s">
        <v>104</v>
      </c>
      <c r="I800" s="4"/>
      <c r="J800" s="4">
        <f>=ROUNDDOWN({0},0)</f>
      </c>
      <c r="K800" s="4"/>
      <c r="L800" s="5"/>
      <c r="M800" s="4"/>
      <c r="N800" s="4">
        <f>=ROUNDDOWN({0},0)</f>
      </c>
      <c r="O800" s="4"/>
      <c r="P800" s="5"/>
      <c r="Q800" s="4"/>
      <c r="R800" s="6"/>
      <c r="S800" s="4"/>
      <c r="T800" s="6"/>
      <c r="U800" s="5"/>
      <c r="V800" s="5"/>
      <c r="W800" s="4"/>
      <c r="X800" s="6"/>
      <c r="Y800" s="4"/>
      <c r="Z800" s="6"/>
      <c r="AA800" s="5"/>
      <c r="AB800" s="5"/>
      <c r="AC800" s="4"/>
      <c r="AD800" s="6"/>
      <c r="AE800" s="4"/>
      <c r="AF800" s="6"/>
      <c r="AG800" s="5"/>
      <c r="AH800" s="5"/>
      <c r="AI800" s="4"/>
      <c r="AJ800" s="6"/>
      <c r="AK800" s="4"/>
      <c r="AL800" s="6"/>
      <c r="AM800" s="5"/>
      <c r="AN800" s="5"/>
      <c r="AO800" s="4"/>
      <c r="AP800" s="6"/>
      <c r="AQ800" s="4"/>
      <c r="AR800" s="6"/>
      <c r="AS800" s="5"/>
      <c r="AT800" s="5"/>
      <c r="AU800" s="4"/>
      <c r="AV800" s="6"/>
      <c r="AW800" s="4"/>
      <c r="AX800" s="6"/>
      <c r="AY800" s="5"/>
      <c r="AZ800" s="5"/>
      <c r="BA800" s="4"/>
      <c r="BB800" s="6"/>
      <c r="BC800" s="4"/>
      <c r="BD800" s="6"/>
      <c r="BE800" s="5"/>
      <c r="BF800" s="5"/>
      <c r="BG800" s="4"/>
      <c r="BH800" s="6"/>
      <c r="BI800" s="4"/>
      <c r="BJ800" s="6"/>
      <c r="BK800" s="5"/>
      <c r="BL800" s="5"/>
      <c r="BM800" s="4"/>
      <c r="BN800" s="6"/>
      <c r="BO800" s="4"/>
      <c r="BP800" s="6"/>
      <c r="BQ800" s="5"/>
      <c r="BR800" s="5"/>
      <c r="BS800" s="4"/>
      <c r="BT800" s="6"/>
      <c r="BU800" s="4"/>
      <c r="BV800" s="6"/>
      <c r="BW800" s="5"/>
      <c r="BX800" s="5"/>
      <c r="BY800" s="4"/>
      <c r="BZ800" s="6"/>
      <c r="CA800" s="4"/>
      <c r="CB800" s="6"/>
      <c r="CC800" s="5"/>
      <c r="CD800" s="5"/>
      <c r="CE800" s="4"/>
      <c r="CF800" s="6"/>
      <c r="CG800" s="4"/>
      <c r="CH800" s="6"/>
      <c r="CI800" s="5"/>
      <c r="CJ800" s="5"/>
      <c r="CK800" s="4"/>
      <c r="CL800" s="6"/>
      <c r="CM800" s="4"/>
      <c r="CN800" s="6"/>
      <c r="CO800" s="5"/>
      <c r="CP800" s="5"/>
      <c r="CQ800" s="4"/>
      <c r="CR800" s="6"/>
      <c r="CS800" s="4"/>
      <c r="CT800" s="6"/>
      <c r="CU800" s="5"/>
      <c r="CV800" s="5"/>
      <c r="CW800" s="4"/>
      <c r="CX800" s="6"/>
      <c r="CY800" s="4"/>
      <c r="CZ800" s="6"/>
      <c r="DA800" s="5"/>
      <c r="DB800" s="5"/>
      <c r="DC800" s="4"/>
      <c r="DD800" s="6"/>
      <c r="DE800" s="4"/>
      <c r="DF800" s="6"/>
      <c r="DG800" s="5"/>
      <c r="DH800" s="5"/>
      <c r="DI800" s="4"/>
      <c r="DJ800" s="6"/>
      <c r="DK800" s="4"/>
      <c r="DL800" s="6"/>
      <c r="DM800" s="5"/>
      <c r="DN800" s="5"/>
      <c r="DO800" s="4"/>
      <c r="DP800" s="6"/>
      <c r="DQ800" s="4"/>
      <c r="DR800" s="6"/>
      <c r="DS800" s="5"/>
      <c r="DT800" s="5"/>
      <c r="DU800" s="4"/>
      <c r="DV800" s="6"/>
      <c r="DW800" s="4"/>
      <c r="DX800" s="6"/>
      <c r="DY800" s="5"/>
      <c r="DZ800" s="5"/>
      <c r="EA800" s="4"/>
      <c r="EB800" s="6"/>
      <c r="EC800" s="4"/>
      <c r="ED800" s="6"/>
      <c r="EE800" s="5"/>
      <c r="EF800" s="5"/>
      <c r="EG800" s="4"/>
      <c r="EH800" s="6"/>
      <c r="EI800" s="4"/>
      <c r="EJ800" s="6"/>
      <c r="EK800" s="5"/>
      <c r="EL800" s="5"/>
      <c r="EM800" s="4"/>
      <c r="EN800" s="6"/>
      <c r="EO800" s="4"/>
      <c r="EP800" s="6"/>
      <c r="EQ800" s="5"/>
      <c r="ER800" s="5"/>
      <c r="ES800" s="4"/>
      <c r="ET800" s="6"/>
      <c r="EU800" s="4"/>
      <c r="EV800" s="6"/>
      <c r="EW800" s="5"/>
      <c r="EX800" s="5"/>
      <c r="EY800" s="4"/>
      <c r="EZ800" s="6"/>
      <c r="FA800" s="4"/>
      <c r="FB800" s="6"/>
      <c r="FC800" s="5"/>
      <c r="FD800" s="5"/>
      <c r="FE800" s="4"/>
      <c r="FF800" s="6"/>
      <c r="FG800" s="4"/>
      <c r="FH800" s="6"/>
      <c r="FI800" s="5"/>
      <c r="FJ800" s="5"/>
      <c r="FK800" s="4"/>
      <c r="FL800" s="6"/>
      <c r="FM800" s="4"/>
      <c r="FN800" s="6"/>
      <c r="FO800" s="5"/>
      <c r="FP800" s="5"/>
      <c r="FQ800" s="4"/>
      <c r="FR800" s="6"/>
      <c r="FS800" s="4"/>
      <c r="FT800" s="6"/>
      <c r="FU800" s="5"/>
      <c r="FV800" s="5"/>
      <c r="FW800" s="4"/>
      <c r="FX800" s="6"/>
      <c r="FY800" s="4"/>
      <c r="FZ800" s="6"/>
      <c r="GA800" s="5"/>
      <c r="GB800" s="5"/>
      <c r="GC800" s="4"/>
      <c r="GD800" s="6"/>
      <c r="GE800" s="4"/>
      <c r="GF800" s="6"/>
      <c r="GG800" s="5"/>
      <c r="GH800" s="5"/>
      <c r="GI800" s="4"/>
      <c r="GJ800" s="6"/>
      <c r="GK800" s="4"/>
      <c r="GL800" s="6"/>
      <c r="GM800" s="5"/>
      <c r="GN800" s="5"/>
      <c r="GO800" s="4"/>
      <c r="GP800" s="6"/>
      <c r="GQ800" s="4"/>
      <c r="GR800" s="6"/>
      <c r="GS800" s="5"/>
      <c r="GT800" s="5"/>
      <c r="GU800" s="4"/>
      <c r="GV800" s="6"/>
      <c r="GW800" s="4"/>
      <c r="GX800" s="6"/>
      <c r="GY800" s="5"/>
      <c r="GZ800" s="5"/>
      <c r="HA800" s="4"/>
      <c r="HB800" s="6"/>
      <c r="HC800" s="4"/>
      <c r="HD800" s="6"/>
      <c r="HE800" s="5"/>
      <c r="HF800" s="5"/>
      <c r="HG800" s="4"/>
      <c r="HH800" s="6"/>
      <c r="HI800" s="4"/>
      <c r="HJ800" s="6"/>
      <c r="HK800" s="5"/>
      <c r="HL800" s="5"/>
      <c r="HM800" s="4"/>
      <c r="HN800" s="6"/>
      <c r="HO800" s="4"/>
      <c r="HP800" s="6"/>
      <c r="HQ800" s="5"/>
      <c r="HR800" s="5"/>
      <c r="HS800" s="4"/>
      <c r="HT800" s="6"/>
      <c r="HU800" s="4"/>
      <c r="HV800" s="6"/>
      <c r="HW800" s="5"/>
      <c r="HX800" s="5"/>
      <c r="HY800" s="4"/>
      <c r="HZ800" s="6"/>
      <c r="IA800" s="4"/>
      <c r="IB800" s="6"/>
      <c r="IC800" s="5"/>
      <c r="ID800" s="5"/>
      <c r="IE800" s="4"/>
      <c r="IF800" s="6"/>
      <c r="IG800" s="4"/>
      <c r="IH800" s="6"/>
      <c r="II800" s="5"/>
      <c r="IJ800" s="5"/>
      <c r="IK800" s="4"/>
      <c r="IL800" s="6"/>
      <c r="IM800" s="4"/>
      <c r="IN800" s="6"/>
      <c r="IO800" s="5"/>
      <c r="IP800" s="5"/>
      <c r="IQ800" s="4"/>
      <c r="IR800" s="6"/>
      <c r="IS800" s="4"/>
      <c r="IT800" s="6"/>
      <c r="IU800" s="5"/>
      <c r="IV800" s="5"/>
      <c r="IW800" s="4"/>
      <c r="IX800" s="6"/>
      <c r="IY800" s="4"/>
      <c r="IZ800" s="6"/>
      <c r="JA800" s="5"/>
      <c r="JB800" s="5"/>
      <c r="JC800" s="4"/>
      <c r="JD800" s="6"/>
      <c r="JE800" s="4"/>
      <c r="JF800" s="6"/>
      <c r="JG800" s="5"/>
      <c r="JH800" s="5"/>
      <c r="JI800" s="4"/>
      <c r="JJ800" s="6"/>
      <c r="JK800" s="4"/>
      <c r="JL800" s="6"/>
      <c r="JM800" s="5"/>
      <c r="JN800" s="5"/>
      <c r="JO800" s="4"/>
      <c r="JP800" s="6"/>
      <c r="JQ800" s="4"/>
      <c r="JR800" s="6"/>
      <c r="JS800" s="5"/>
      <c r="JT800" s="5"/>
      <c r="JU800" s="4"/>
      <c r="JV800" s="6"/>
      <c r="JW800" s="4"/>
      <c r="JX800" s="6"/>
      <c r="JY800" s="5"/>
      <c r="JZ800" s="5"/>
      <c r="KA800" s="4"/>
      <c r="KB800" s="6"/>
      <c r="KC800" s="4"/>
      <c r="KD800" s="6"/>
      <c r="KE800" s="5"/>
      <c r="KF800" s="5"/>
      <c r="KG800" s="4"/>
      <c r="KH800" s="6"/>
      <c r="KI800" s="4"/>
      <c r="KJ800" s="6"/>
      <c r="KK800" s="5"/>
      <c r="KL800" s="5"/>
    </row>
    <row r="801">
      <c r="A801" s="3" t="s">
        <v>85</v>
      </c>
      <c r="B801" s="3" t="s">
        <v>712</v>
      </c>
      <c r="C801" s="3" t="s">
        <v>87</v>
      </c>
      <c r="D801" s="3" t="s">
        <v>712</v>
      </c>
      <c r="E801" s="3" t="s">
        <v>874</v>
      </c>
      <c r="F801" s="3" t="s">
        <v>104</v>
      </c>
      <c r="G801" s="3" t="s">
        <v>104</v>
      </c>
      <c r="H801" s="3" t="s">
        <v>104</v>
      </c>
      <c r="I801" s="4"/>
      <c r="J801" s="4">
        <f>=ROUNDDOWN({0},0)</f>
      </c>
      <c r="K801" s="4"/>
      <c r="L801" s="5"/>
      <c r="M801" s="4"/>
      <c r="N801" s="4">
        <f>=ROUNDDOWN({0},0)</f>
      </c>
      <c r="O801" s="4"/>
      <c r="P801" s="5"/>
      <c r="Q801" s="4"/>
      <c r="R801" s="6"/>
      <c r="S801" s="4"/>
      <c r="T801" s="6"/>
      <c r="U801" s="5"/>
      <c r="V801" s="5"/>
      <c r="W801" s="4"/>
      <c r="X801" s="6"/>
      <c r="Y801" s="4"/>
      <c r="Z801" s="6"/>
      <c r="AA801" s="5"/>
      <c r="AB801" s="5"/>
      <c r="AC801" s="4"/>
      <c r="AD801" s="6"/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  <c r="AU801" s="4"/>
      <c r="AV801" s="6"/>
      <c r="AW801" s="4"/>
      <c r="AX801" s="6"/>
      <c r="AY801" s="5"/>
      <c r="AZ801" s="5"/>
      <c r="BA801" s="4"/>
      <c r="BB801" s="6"/>
      <c r="BC801" s="4"/>
      <c r="BD801" s="6"/>
      <c r="BE801" s="5"/>
      <c r="BF801" s="5"/>
      <c r="BG801" s="4"/>
      <c r="BH801" s="6"/>
      <c r="BI801" s="4"/>
      <c r="BJ801" s="6"/>
      <c r="BK801" s="5"/>
      <c r="BL801" s="5"/>
      <c r="BM801" s="4"/>
      <c r="BN801" s="6"/>
      <c r="BO801" s="4"/>
      <c r="BP801" s="6"/>
      <c r="BQ801" s="5"/>
      <c r="BR801" s="5"/>
      <c r="BS801" s="4"/>
      <c r="BT801" s="6"/>
      <c r="BU801" s="4"/>
      <c r="BV801" s="6"/>
      <c r="BW801" s="5"/>
      <c r="BX801" s="5"/>
      <c r="BY801" s="4"/>
      <c r="BZ801" s="6"/>
      <c r="CA801" s="4"/>
      <c r="CB801" s="6"/>
      <c r="CC801" s="5"/>
      <c r="CD801" s="5"/>
      <c r="CE801" s="4"/>
      <c r="CF801" s="6"/>
      <c r="CG801" s="4"/>
      <c r="CH801" s="6"/>
      <c r="CI801" s="5"/>
      <c r="CJ801" s="5"/>
      <c r="CK801" s="4"/>
      <c r="CL801" s="6"/>
      <c r="CM801" s="4"/>
      <c r="CN801" s="6"/>
      <c r="CO801" s="5"/>
      <c r="CP801" s="5"/>
      <c r="CQ801" s="4"/>
      <c r="CR801" s="6"/>
      <c r="CS801" s="4"/>
      <c r="CT801" s="6"/>
      <c r="CU801" s="5"/>
      <c r="CV801" s="5"/>
      <c r="CW801" s="4"/>
      <c r="CX801" s="6"/>
      <c r="CY801" s="4"/>
      <c r="CZ801" s="6"/>
      <c r="DA801" s="5"/>
      <c r="DB801" s="5"/>
      <c r="DC801" s="4"/>
      <c r="DD801" s="6"/>
      <c r="DE801" s="4"/>
      <c r="DF801" s="6"/>
      <c r="DG801" s="5"/>
      <c r="DH801" s="5"/>
      <c r="DI801" s="4"/>
      <c r="DJ801" s="6"/>
      <c r="DK801" s="4"/>
      <c r="DL801" s="6"/>
      <c r="DM801" s="5"/>
      <c r="DN801" s="5"/>
      <c r="DO801" s="4"/>
      <c r="DP801" s="6"/>
      <c r="DQ801" s="4"/>
      <c r="DR801" s="6"/>
      <c r="DS801" s="5"/>
      <c r="DT801" s="5"/>
      <c r="DU801" s="4"/>
      <c r="DV801" s="6"/>
      <c r="DW801" s="4"/>
      <c r="DX801" s="6"/>
      <c r="DY801" s="5"/>
      <c r="DZ801" s="5"/>
      <c r="EA801" s="4"/>
      <c r="EB801" s="6"/>
      <c r="EC801" s="4"/>
      <c r="ED801" s="6"/>
      <c r="EE801" s="5"/>
      <c r="EF801" s="5"/>
      <c r="EG801" s="4"/>
      <c r="EH801" s="6"/>
      <c r="EI801" s="4"/>
      <c r="EJ801" s="6"/>
      <c r="EK801" s="5"/>
      <c r="EL801" s="5"/>
      <c r="EM801" s="4"/>
      <c r="EN801" s="6"/>
      <c r="EO801" s="4"/>
      <c r="EP801" s="6"/>
      <c r="EQ801" s="5"/>
      <c r="ER801" s="5"/>
      <c r="ES801" s="4"/>
      <c r="ET801" s="6"/>
      <c r="EU801" s="4"/>
      <c r="EV801" s="6"/>
      <c r="EW801" s="5"/>
      <c r="EX801" s="5"/>
      <c r="EY801" s="4"/>
      <c r="EZ801" s="6"/>
      <c r="FA801" s="4"/>
      <c r="FB801" s="6"/>
      <c r="FC801" s="5"/>
      <c r="FD801" s="5"/>
      <c r="FE801" s="4"/>
      <c r="FF801" s="6"/>
      <c r="FG801" s="4"/>
      <c r="FH801" s="6"/>
      <c r="FI801" s="5"/>
      <c r="FJ801" s="5"/>
      <c r="FK801" s="4"/>
      <c r="FL801" s="6"/>
      <c r="FM801" s="4"/>
      <c r="FN801" s="6"/>
      <c r="FO801" s="5"/>
      <c r="FP801" s="5"/>
      <c r="FQ801" s="4"/>
      <c r="FR801" s="6"/>
      <c r="FS801" s="4"/>
      <c r="FT801" s="6"/>
      <c r="FU801" s="5"/>
      <c r="FV801" s="5"/>
      <c r="FW801" s="4"/>
      <c r="FX801" s="6"/>
      <c r="FY801" s="4"/>
      <c r="FZ801" s="6"/>
      <c r="GA801" s="5"/>
      <c r="GB801" s="5"/>
      <c r="GC801" s="4"/>
      <c r="GD801" s="6"/>
      <c r="GE801" s="4"/>
      <c r="GF801" s="6"/>
      <c r="GG801" s="5"/>
      <c r="GH801" s="5"/>
      <c r="GI801" s="4"/>
      <c r="GJ801" s="6"/>
      <c r="GK801" s="4"/>
      <c r="GL801" s="6"/>
      <c r="GM801" s="5"/>
      <c r="GN801" s="5"/>
      <c r="GO801" s="4"/>
      <c r="GP801" s="6"/>
      <c r="GQ801" s="4"/>
      <c r="GR801" s="6"/>
      <c r="GS801" s="5"/>
      <c r="GT801" s="5"/>
      <c r="GU801" s="4"/>
      <c r="GV801" s="6"/>
      <c r="GW801" s="4"/>
      <c r="GX801" s="6"/>
      <c r="GY801" s="5"/>
      <c r="GZ801" s="5"/>
      <c r="HA801" s="4"/>
      <c r="HB801" s="6"/>
      <c r="HC801" s="4"/>
      <c r="HD801" s="6"/>
      <c r="HE801" s="5"/>
      <c r="HF801" s="5"/>
      <c r="HG801" s="4"/>
      <c r="HH801" s="6"/>
      <c r="HI801" s="4"/>
      <c r="HJ801" s="6"/>
      <c r="HK801" s="5"/>
      <c r="HL801" s="5"/>
      <c r="HM801" s="4"/>
      <c r="HN801" s="6"/>
      <c r="HO801" s="4"/>
      <c r="HP801" s="6"/>
      <c r="HQ801" s="5"/>
      <c r="HR801" s="5"/>
      <c r="HS801" s="4"/>
      <c r="HT801" s="6"/>
      <c r="HU801" s="4"/>
      <c r="HV801" s="6"/>
      <c r="HW801" s="5"/>
      <c r="HX801" s="5"/>
      <c r="HY801" s="4"/>
      <c r="HZ801" s="6"/>
      <c r="IA801" s="4"/>
      <c r="IB801" s="6"/>
      <c r="IC801" s="5"/>
      <c r="ID801" s="5"/>
      <c r="IE801" s="4"/>
      <c r="IF801" s="6"/>
      <c r="IG801" s="4"/>
      <c r="IH801" s="6"/>
      <c r="II801" s="5"/>
      <c r="IJ801" s="5"/>
      <c r="IK801" s="4"/>
      <c r="IL801" s="6"/>
      <c r="IM801" s="4"/>
      <c r="IN801" s="6"/>
      <c r="IO801" s="5"/>
      <c r="IP801" s="5"/>
      <c r="IQ801" s="4"/>
      <c r="IR801" s="6"/>
      <c r="IS801" s="4"/>
      <c r="IT801" s="6"/>
      <c r="IU801" s="5"/>
      <c r="IV801" s="5"/>
      <c r="IW801" s="4"/>
      <c r="IX801" s="6"/>
      <c r="IY801" s="4"/>
      <c r="IZ801" s="6"/>
      <c r="JA801" s="5"/>
      <c r="JB801" s="5"/>
      <c r="JC801" s="4"/>
      <c r="JD801" s="6"/>
      <c r="JE801" s="4"/>
      <c r="JF801" s="6"/>
      <c r="JG801" s="5"/>
      <c r="JH801" s="5"/>
      <c r="JI801" s="4"/>
      <c r="JJ801" s="6"/>
      <c r="JK801" s="4"/>
      <c r="JL801" s="6"/>
      <c r="JM801" s="5"/>
      <c r="JN801" s="5"/>
      <c r="JO801" s="4"/>
      <c r="JP801" s="6"/>
      <c r="JQ801" s="4"/>
      <c r="JR801" s="6"/>
      <c r="JS801" s="5"/>
      <c r="JT801" s="5"/>
      <c r="JU801" s="4"/>
      <c r="JV801" s="6"/>
      <c r="JW801" s="4"/>
      <c r="JX801" s="6"/>
      <c r="JY801" s="5"/>
      <c r="JZ801" s="5"/>
      <c r="KA801" s="4"/>
      <c r="KB801" s="6"/>
      <c r="KC801" s="4"/>
      <c r="KD801" s="6"/>
      <c r="KE801" s="5"/>
      <c r="KF801" s="5"/>
      <c r="KG801" s="4"/>
      <c r="KH801" s="6"/>
      <c r="KI801" s="4"/>
      <c r="KJ801" s="6"/>
      <c r="KK801" s="5"/>
      <c r="KL801" s="5"/>
    </row>
    <row r="802">
      <c r="A802" s="3" t="s">
        <v>85</v>
      </c>
      <c r="B802" s="3" t="s">
        <v>712</v>
      </c>
      <c r="C802" s="3" t="s">
        <v>87</v>
      </c>
      <c r="D802" s="3" t="s">
        <v>712</v>
      </c>
      <c r="E802" s="3" t="s">
        <v>1001</v>
      </c>
      <c r="F802" s="3" t="s">
        <v>104</v>
      </c>
      <c r="G802" s="3" t="s">
        <v>104</v>
      </c>
      <c r="H802" s="3" t="s">
        <v>104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/>
      <c r="R802" s="6"/>
      <c r="S802" s="4"/>
      <c r="T802" s="6"/>
      <c r="U802" s="5"/>
      <c r="V802" s="5"/>
      <c r="W802" s="4"/>
      <c r="X802" s="6"/>
      <c r="Y802" s="4"/>
      <c r="Z802" s="6"/>
      <c r="AA802" s="5"/>
      <c r="AB802" s="5"/>
      <c r="AC802" s="4"/>
      <c r="AD802" s="6"/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  <c r="AU802" s="4"/>
      <c r="AV802" s="6"/>
      <c r="AW802" s="4"/>
      <c r="AX802" s="6"/>
      <c r="AY802" s="5"/>
      <c r="AZ802" s="5"/>
      <c r="BA802" s="4"/>
      <c r="BB802" s="6"/>
      <c r="BC802" s="4"/>
      <c r="BD802" s="6"/>
      <c r="BE802" s="5"/>
      <c r="BF802" s="5"/>
      <c r="BG802" s="4"/>
      <c r="BH802" s="6"/>
      <c r="BI802" s="4"/>
      <c r="BJ802" s="6"/>
      <c r="BK802" s="5"/>
      <c r="BL802" s="5"/>
      <c r="BM802" s="4"/>
      <c r="BN802" s="6"/>
      <c r="BO802" s="4"/>
      <c r="BP802" s="6"/>
      <c r="BQ802" s="5"/>
      <c r="BR802" s="5"/>
      <c r="BS802" s="4"/>
      <c r="BT802" s="6"/>
      <c r="BU802" s="4"/>
      <c r="BV802" s="6"/>
      <c r="BW802" s="5"/>
      <c r="BX802" s="5"/>
      <c r="BY802" s="4"/>
      <c r="BZ802" s="6"/>
      <c r="CA802" s="4"/>
      <c r="CB802" s="6"/>
      <c r="CC802" s="5"/>
      <c r="CD802" s="5"/>
      <c r="CE802" s="4"/>
      <c r="CF802" s="6"/>
      <c r="CG802" s="4"/>
      <c r="CH802" s="6"/>
      <c r="CI802" s="5"/>
      <c r="CJ802" s="5"/>
      <c r="CK802" s="4"/>
      <c r="CL802" s="6"/>
      <c r="CM802" s="4"/>
      <c r="CN802" s="6"/>
      <c r="CO802" s="5"/>
      <c r="CP802" s="5"/>
      <c r="CQ802" s="4"/>
      <c r="CR802" s="6"/>
      <c r="CS802" s="4"/>
      <c r="CT802" s="6"/>
      <c r="CU802" s="5"/>
      <c r="CV802" s="5"/>
      <c r="CW802" s="4"/>
      <c r="CX802" s="6"/>
      <c r="CY802" s="4"/>
      <c r="CZ802" s="6"/>
      <c r="DA802" s="5"/>
      <c r="DB802" s="5"/>
      <c r="DC802" s="4"/>
      <c r="DD802" s="6"/>
      <c r="DE802" s="4"/>
      <c r="DF802" s="6"/>
      <c r="DG802" s="5"/>
      <c r="DH802" s="5"/>
      <c r="DI802" s="4"/>
      <c r="DJ802" s="6"/>
      <c r="DK802" s="4"/>
      <c r="DL802" s="6"/>
      <c r="DM802" s="5"/>
      <c r="DN802" s="5"/>
      <c r="DO802" s="4"/>
      <c r="DP802" s="6"/>
      <c r="DQ802" s="4"/>
      <c r="DR802" s="6"/>
      <c r="DS802" s="5"/>
      <c r="DT802" s="5"/>
      <c r="DU802" s="4"/>
      <c r="DV802" s="6"/>
      <c r="DW802" s="4"/>
      <c r="DX802" s="6"/>
      <c r="DY802" s="5"/>
      <c r="DZ802" s="5"/>
      <c r="EA802" s="4"/>
      <c r="EB802" s="6"/>
      <c r="EC802" s="4"/>
      <c r="ED802" s="6"/>
      <c r="EE802" s="5"/>
      <c r="EF802" s="5"/>
      <c r="EG802" s="4"/>
      <c r="EH802" s="6"/>
      <c r="EI802" s="4"/>
      <c r="EJ802" s="6"/>
      <c r="EK802" s="5"/>
      <c r="EL802" s="5"/>
      <c r="EM802" s="4"/>
      <c r="EN802" s="6"/>
      <c r="EO802" s="4"/>
      <c r="EP802" s="6"/>
      <c r="EQ802" s="5"/>
      <c r="ER802" s="5"/>
      <c r="ES802" s="4"/>
      <c r="ET802" s="6"/>
      <c r="EU802" s="4"/>
      <c r="EV802" s="6"/>
      <c r="EW802" s="5"/>
      <c r="EX802" s="5"/>
      <c r="EY802" s="4"/>
      <c r="EZ802" s="6"/>
      <c r="FA802" s="4"/>
      <c r="FB802" s="6"/>
      <c r="FC802" s="5"/>
      <c r="FD802" s="5"/>
      <c r="FE802" s="4"/>
      <c r="FF802" s="6"/>
      <c r="FG802" s="4"/>
      <c r="FH802" s="6"/>
      <c r="FI802" s="5"/>
      <c r="FJ802" s="5"/>
      <c r="FK802" s="4"/>
      <c r="FL802" s="6"/>
      <c r="FM802" s="4"/>
      <c r="FN802" s="6"/>
      <c r="FO802" s="5"/>
      <c r="FP802" s="5"/>
      <c r="FQ802" s="4"/>
      <c r="FR802" s="6"/>
      <c r="FS802" s="4"/>
      <c r="FT802" s="6"/>
      <c r="FU802" s="5"/>
      <c r="FV802" s="5"/>
      <c r="FW802" s="4"/>
      <c r="FX802" s="6"/>
      <c r="FY802" s="4"/>
      <c r="FZ802" s="6"/>
      <c r="GA802" s="5"/>
      <c r="GB802" s="5"/>
      <c r="GC802" s="4"/>
      <c r="GD802" s="6"/>
      <c r="GE802" s="4"/>
      <c r="GF802" s="6"/>
      <c r="GG802" s="5"/>
      <c r="GH802" s="5"/>
      <c r="GI802" s="4"/>
      <c r="GJ802" s="6"/>
      <c r="GK802" s="4"/>
      <c r="GL802" s="6"/>
      <c r="GM802" s="5"/>
      <c r="GN802" s="5"/>
      <c r="GO802" s="4"/>
      <c r="GP802" s="6"/>
      <c r="GQ802" s="4"/>
      <c r="GR802" s="6"/>
      <c r="GS802" s="5"/>
      <c r="GT802" s="5"/>
      <c r="GU802" s="4"/>
      <c r="GV802" s="6"/>
      <c r="GW802" s="4"/>
      <c r="GX802" s="6"/>
      <c r="GY802" s="5"/>
      <c r="GZ802" s="5"/>
      <c r="HA802" s="4"/>
      <c r="HB802" s="6"/>
      <c r="HC802" s="4"/>
      <c r="HD802" s="6"/>
      <c r="HE802" s="5"/>
      <c r="HF802" s="5"/>
      <c r="HG802" s="4"/>
      <c r="HH802" s="6"/>
      <c r="HI802" s="4"/>
      <c r="HJ802" s="6"/>
      <c r="HK802" s="5"/>
      <c r="HL802" s="5"/>
      <c r="HM802" s="4"/>
      <c r="HN802" s="6"/>
      <c r="HO802" s="4"/>
      <c r="HP802" s="6"/>
      <c r="HQ802" s="5"/>
      <c r="HR802" s="5"/>
      <c r="HS802" s="4"/>
      <c r="HT802" s="6"/>
      <c r="HU802" s="4"/>
      <c r="HV802" s="6"/>
      <c r="HW802" s="5"/>
      <c r="HX802" s="5"/>
      <c r="HY802" s="4"/>
      <c r="HZ802" s="6"/>
      <c r="IA802" s="4"/>
      <c r="IB802" s="6"/>
      <c r="IC802" s="5"/>
      <c r="ID802" s="5"/>
      <c r="IE802" s="4"/>
      <c r="IF802" s="6"/>
      <c r="IG802" s="4"/>
      <c r="IH802" s="6"/>
      <c r="II802" s="5"/>
      <c r="IJ802" s="5"/>
      <c r="IK802" s="4"/>
      <c r="IL802" s="6"/>
      <c r="IM802" s="4"/>
      <c r="IN802" s="6"/>
      <c r="IO802" s="5"/>
      <c r="IP802" s="5"/>
      <c r="IQ802" s="4"/>
      <c r="IR802" s="6"/>
      <c r="IS802" s="4"/>
      <c r="IT802" s="6"/>
      <c r="IU802" s="5"/>
      <c r="IV802" s="5"/>
      <c r="IW802" s="4"/>
      <c r="IX802" s="6"/>
      <c r="IY802" s="4"/>
      <c r="IZ802" s="6"/>
      <c r="JA802" s="5"/>
      <c r="JB802" s="5"/>
      <c r="JC802" s="4"/>
      <c r="JD802" s="6"/>
      <c r="JE802" s="4"/>
      <c r="JF802" s="6"/>
      <c r="JG802" s="5"/>
      <c r="JH802" s="5"/>
      <c r="JI802" s="4"/>
      <c r="JJ802" s="6"/>
      <c r="JK802" s="4"/>
      <c r="JL802" s="6"/>
      <c r="JM802" s="5"/>
      <c r="JN802" s="5"/>
      <c r="JO802" s="4"/>
      <c r="JP802" s="6"/>
      <c r="JQ802" s="4"/>
      <c r="JR802" s="6"/>
      <c r="JS802" s="5"/>
      <c r="JT802" s="5"/>
      <c r="JU802" s="4"/>
      <c r="JV802" s="6"/>
      <c r="JW802" s="4"/>
      <c r="JX802" s="6"/>
      <c r="JY802" s="5"/>
      <c r="JZ802" s="5"/>
      <c r="KA802" s="4"/>
      <c r="KB802" s="6"/>
      <c r="KC802" s="4"/>
      <c r="KD802" s="6"/>
      <c r="KE802" s="5"/>
      <c r="KF802" s="5"/>
      <c r="KG802" s="4"/>
      <c r="KH802" s="6"/>
      <c r="KI802" s="4"/>
      <c r="KJ802" s="6"/>
      <c r="KK802" s="5"/>
      <c r="KL802" s="5"/>
    </row>
    <row r="803">
      <c r="A803" s="3" t="s">
        <v>85</v>
      </c>
      <c r="B803" s="3" t="s">
        <v>712</v>
      </c>
      <c r="C803" s="3" t="s">
        <v>87</v>
      </c>
      <c r="D803" s="3" t="s">
        <v>712</v>
      </c>
      <c r="E803" s="3" t="s">
        <v>1002</v>
      </c>
      <c r="F803" s="3" t="s">
        <v>104</v>
      </c>
      <c r="G803" s="3" t="s">
        <v>104</v>
      </c>
      <c r="H803" s="3" t="s">
        <v>104</v>
      </c>
      <c r="I803" s="4"/>
      <c r="J803" s="4">
        <f>=ROUNDDOWN({0},0)</f>
      </c>
      <c r="K803" s="4"/>
      <c r="L803" s="5"/>
      <c r="M803" s="4"/>
      <c r="N803" s="4">
        <f>=ROUNDDOWN({0},0)</f>
      </c>
      <c r="O803" s="4"/>
      <c r="P803" s="5"/>
      <c r="Q803" s="4"/>
      <c r="R803" s="6"/>
      <c r="S803" s="4"/>
      <c r="T803" s="6"/>
      <c r="U803" s="5"/>
      <c r="V803" s="5"/>
      <c r="W803" s="4"/>
      <c r="X803" s="6"/>
      <c r="Y803" s="4"/>
      <c r="Z803" s="6"/>
      <c r="AA803" s="5"/>
      <c r="AB803" s="5"/>
      <c r="AC803" s="4"/>
      <c r="AD803" s="6"/>
      <c r="AE803" s="4"/>
      <c r="AF803" s="6"/>
      <c r="AG803" s="5"/>
      <c r="AH803" s="5"/>
      <c r="AI803" s="4"/>
      <c r="AJ803" s="6"/>
      <c r="AK803" s="4"/>
      <c r="AL803" s="6"/>
      <c r="AM803" s="5"/>
      <c r="AN803" s="5"/>
      <c r="AO803" s="4"/>
      <c r="AP803" s="6"/>
      <c r="AQ803" s="4"/>
      <c r="AR803" s="6"/>
      <c r="AS803" s="5"/>
      <c r="AT803" s="5"/>
      <c r="AU803" s="4"/>
      <c r="AV803" s="6"/>
      <c r="AW803" s="4"/>
      <c r="AX803" s="6"/>
      <c r="AY803" s="5"/>
      <c r="AZ803" s="5"/>
      <c r="BA803" s="4"/>
      <c r="BB803" s="6"/>
      <c r="BC803" s="4"/>
      <c r="BD803" s="6"/>
      <c r="BE803" s="5"/>
      <c r="BF803" s="5"/>
      <c r="BG803" s="4"/>
      <c r="BH803" s="6"/>
      <c r="BI803" s="4"/>
      <c r="BJ803" s="6"/>
      <c r="BK803" s="5"/>
      <c r="BL803" s="5"/>
      <c r="BM803" s="4"/>
      <c r="BN803" s="6"/>
      <c r="BO803" s="4"/>
      <c r="BP803" s="6"/>
      <c r="BQ803" s="5"/>
      <c r="BR803" s="5"/>
      <c r="BS803" s="4"/>
      <c r="BT803" s="6"/>
      <c r="BU803" s="4"/>
      <c r="BV803" s="6"/>
      <c r="BW803" s="5"/>
      <c r="BX803" s="5"/>
      <c r="BY803" s="4"/>
      <c r="BZ803" s="6"/>
      <c r="CA803" s="4"/>
      <c r="CB803" s="6"/>
      <c r="CC803" s="5"/>
      <c r="CD803" s="5"/>
      <c r="CE803" s="4"/>
      <c r="CF803" s="6"/>
      <c r="CG803" s="4"/>
      <c r="CH803" s="6"/>
      <c r="CI803" s="5"/>
      <c r="CJ803" s="5"/>
      <c r="CK803" s="4"/>
      <c r="CL803" s="6"/>
      <c r="CM803" s="4"/>
      <c r="CN803" s="6"/>
      <c r="CO803" s="5"/>
      <c r="CP803" s="5"/>
      <c r="CQ803" s="4"/>
      <c r="CR803" s="6"/>
      <c r="CS803" s="4"/>
      <c r="CT803" s="6"/>
      <c r="CU803" s="5"/>
      <c r="CV803" s="5"/>
      <c r="CW803" s="4"/>
      <c r="CX803" s="6"/>
      <c r="CY803" s="4"/>
      <c r="CZ803" s="6"/>
      <c r="DA803" s="5"/>
      <c r="DB803" s="5"/>
      <c r="DC803" s="4"/>
      <c r="DD803" s="6"/>
      <c r="DE803" s="4"/>
      <c r="DF803" s="6"/>
      <c r="DG803" s="5"/>
      <c r="DH803" s="5"/>
      <c r="DI803" s="4"/>
      <c r="DJ803" s="6"/>
      <c r="DK803" s="4"/>
      <c r="DL803" s="6"/>
      <c r="DM803" s="5"/>
      <c r="DN803" s="5"/>
      <c r="DO803" s="4"/>
      <c r="DP803" s="6"/>
      <c r="DQ803" s="4"/>
      <c r="DR803" s="6"/>
      <c r="DS803" s="5"/>
      <c r="DT803" s="5"/>
      <c r="DU803" s="4"/>
      <c r="DV803" s="6"/>
      <c r="DW803" s="4"/>
      <c r="DX803" s="6"/>
      <c r="DY803" s="5"/>
      <c r="DZ803" s="5"/>
      <c r="EA803" s="4"/>
      <c r="EB803" s="6"/>
      <c r="EC803" s="4"/>
      <c r="ED803" s="6"/>
      <c r="EE803" s="5"/>
      <c r="EF803" s="5"/>
      <c r="EG803" s="4"/>
      <c r="EH803" s="6"/>
      <c r="EI803" s="4"/>
      <c r="EJ803" s="6"/>
      <c r="EK803" s="5"/>
      <c r="EL803" s="5"/>
      <c r="EM803" s="4"/>
      <c r="EN803" s="6"/>
      <c r="EO803" s="4"/>
      <c r="EP803" s="6"/>
      <c r="EQ803" s="5"/>
      <c r="ER803" s="5"/>
      <c r="ES803" s="4"/>
      <c r="ET803" s="6"/>
      <c r="EU803" s="4"/>
      <c r="EV803" s="6"/>
      <c r="EW803" s="5"/>
      <c r="EX803" s="5"/>
      <c r="EY803" s="4"/>
      <c r="EZ803" s="6"/>
      <c r="FA803" s="4"/>
      <c r="FB803" s="6"/>
      <c r="FC803" s="5"/>
      <c r="FD803" s="5"/>
      <c r="FE803" s="4"/>
      <c r="FF803" s="6"/>
      <c r="FG803" s="4"/>
      <c r="FH803" s="6"/>
      <c r="FI803" s="5"/>
      <c r="FJ803" s="5"/>
      <c r="FK803" s="4"/>
      <c r="FL803" s="6"/>
      <c r="FM803" s="4"/>
      <c r="FN803" s="6"/>
      <c r="FO803" s="5"/>
      <c r="FP803" s="5"/>
      <c r="FQ803" s="4"/>
      <c r="FR803" s="6"/>
      <c r="FS803" s="4"/>
      <c r="FT803" s="6"/>
      <c r="FU803" s="5"/>
      <c r="FV803" s="5"/>
      <c r="FW803" s="4"/>
      <c r="FX803" s="6"/>
      <c r="FY803" s="4"/>
      <c r="FZ803" s="6"/>
      <c r="GA803" s="5"/>
      <c r="GB803" s="5"/>
      <c r="GC803" s="4"/>
      <c r="GD803" s="6"/>
      <c r="GE803" s="4"/>
      <c r="GF803" s="6"/>
      <c r="GG803" s="5"/>
      <c r="GH803" s="5"/>
      <c r="GI803" s="4"/>
      <c r="GJ803" s="6"/>
      <c r="GK803" s="4"/>
      <c r="GL803" s="6"/>
      <c r="GM803" s="5"/>
      <c r="GN803" s="5"/>
      <c r="GO803" s="4"/>
      <c r="GP803" s="6"/>
      <c r="GQ803" s="4"/>
      <c r="GR803" s="6"/>
      <c r="GS803" s="5"/>
      <c r="GT803" s="5"/>
      <c r="GU803" s="4"/>
      <c r="GV803" s="6"/>
      <c r="GW803" s="4"/>
      <c r="GX803" s="6"/>
      <c r="GY803" s="5"/>
      <c r="GZ803" s="5"/>
      <c r="HA803" s="4"/>
      <c r="HB803" s="6"/>
      <c r="HC803" s="4"/>
      <c r="HD803" s="6"/>
      <c r="HE803" s="5"/>
      <c r="HF803" s="5"/>
      <c r="HG803" s="4"/>
      <c r="HH803" s="6"/>
      <c r="HI803" s="4"/>
      <c r="HJ803" s="6"/>
      <c r="HK803" s="5"/>
      <c r="HL803" s="5"/>
      <c r="HM803" s="4"/>
      <c r="HN803" s="6"/>
      <c r="HO803" s="4"/>
      <c r="HP803" s="6"/>
      <c r="HQ803" s="5"/>
      <c r="HR803" s="5"/>
      <c r="HS803" s="4"/>
      <c r="HT803" s="6"/>
      <c r="HU803" s="4"/>
      <c r="HV803" s="6"/>
      <c r="HW803" s="5"/>
      <c r="HX803" s="5"/>
      <c r="HY803" s="4"/>
      <c r="HZ803" s="6"/>
      <c r="IA803" s="4"/>
      <c r="IB803" s="6"/>
      <c r="IC803" s="5"/>
      <c r="ID803" s="5"/>
      <c r="IE803" s="4"/>
      <c r="IF803" s="6"/>
      <c r="IG803" s="4"/>
      <c r="IH803" s="6"/>
      <c r="II803" s="5"/>
      <c r="IJ803" s="5"/>
      <c r="IK803" s="4"/>
      <c r="IL803" s="6"/>
      <c r="IM803" s="4"/>
      <c r="IN803" s="6"/>
      <c r="IO803" s="5"/>
      <c r="IP803" s="5"/>
      <c r="IQ803" s="4"/>
      <c r="IR803" s="6"/>
      <c r="IS803" s="4"/>
      <c r="IT803" s="6"/>
      <c r="IU803" s="5"/>
      <c r="IV803" s="5"/>
      <c r="IW803" s="4"/>
      <c r="IX803" s="6"/>
      <c r="IY803" s="4"/>
      <c r="IZ803" s="6"/>
      <c r="JA803" s="5"/>
      <c r="JB803" s="5"/>
      <c r="JC803" s="4"/>
      <c r="JD803" s="6"/>
      <c r="JE803" s="4"/>
      <c r="JF803" s="6"/>
      <c r="JG803" s="5"/>
      <c r="JH803" s="5"/>
      <c r="JI803" s="4"/>
      <c r="JJ803" s="6"/>
      <c r="JK803" s="4"/>
      <c r="JL803" s="6"/>
      <c r="JM803" s="5"/>
      <c r="JN803" s="5"/>
      <c r="JO803" s="4"/>
      <c r="JP803" s="6"/>
      <c r="JQ803" s="4"/>
      <c r="JR803" s="6"/>
      <c r="JS803" s="5"/>
      <c r="JT803" s="5"/>
      <c r="JU803" s="4"/>
      <c r="JV803" s="6"/>
      <c r="JW803" s="4"/>
      <c r="JX803" s="6"/>
      <c r="JY803" s="5"/>
      <c r="JZ803" s="5"/>
      <c r="KA803" s="4"/>
      <c r="KB803" s="6"/>
      <c r="KC803" s="4"/>
      <c r="KD803" s="6"/>
      <c r="KE803" s="5"/>
      <c r="KF803" s="5"/>
      <c r="KG803" s="4"/>
      <c r="KH803" s="6"/>
      <c r="KI803" s="4"/>
      <c r="KJ803" s="6"/>
      <c r="KK803" s="5"/>
      <c r="KL803" s="5"/>
    </row>
    <row r="804">
      <c r="A804" s="3" t="s">
        <v>85</v>
      </c>
      <c r="B804" s="3" t="s">
        <v>712</v>
      </c>
      <c r="C804" s="3" t="s">
        <v>87</v>
      </c>
      <c r="D804" s="3" t="s">
        <v>712</v>
      </c>
      <c r="E804" s="3" t="s">
        <v>1003</v>
      </c>
      <c r="F804" s="3" t="s">
        <v>104</v>
      </c>
      <c r="G804" s="3" t="s">
        <v>104</v>
      </c>
      <c r="H804" s="3" t="s">
        <v>104</v>
      </c>
      <c r="I804" s="4"/>
      <c r="J804" s="4">
        <f>=ROUNDDOWN({0},0)</f>
      </c>
      <c r="K804" s="4"/>
      <c r="L804" s="5"/>
      <c r="M804" s="4"/>
      <c r="N804" s="4">
        <f>=ROUNDDOWN({0},0)</f>
      </c>
      <c r="O804" s="4"/>
      <c r="P804" s="5"/>
      <c r="Q804" s="4"/>
      <c r="R804" s="6"/>
      <c r="S804" s="4"/>
      <c r="T804" s="6"/>
      <c r="U804" s="5"/>
      <c r="V804" s="5"/>
      <c r="W804" s="4"/>
      <c r="X804" s="6"/>
      <c r="Y804" s="4"/>
      <c r="Z804" s="6"/>
      <c r="AA804" s="5"/>
      <c r="AB804" s="5"/>
      <c r="AC804" s="4"/>
      <c r="AD804" s="6"/>
      <c r="AE804" s="4"/>
      <c r="AF804" s="6"/>
      <c r="AG804" s="5"/>
      <c r="AH804" s="5"/>
      <c r="AI804" s="4"/>
      <c r="AJ804" s="6"/>
      <c r="AK804" s="4"/>
      <c r="AL804" s="6"/>
      <c r="AM804" s="5"/>
      <c r="AN804" s="5"/>
      <c r="AO804" s="4"/>
      <c r="AP804" s="6"/>
      <c r="AQ804" s="4"/>
      <c r="AR804" s="6"/>
      <c r="AS804" s="5"/>
      <c r="AT804" s="5"/>
      <c r="AU804" s="4"/>
      <c r="AV804" s="6"/>
      <c r="AW804" s="4"/>
      <c r="AX804" s="6"/>
      <c r="AY804" s="5"/>
      <c r="AZ804" s="5"/>
      <c r="BA804" s="4"/>
      <c r="BB804" s="6"/>
      <c r="BC804" s="4"/>
      <c r="BD804" s="6"/>
      <c r="BE804" s="5"/>
      <c r="BF804" s="5"/>
      <c r="BG804" s="4"/>
      <c r="BH804" s="6"/>
      <c r="BI804" s="4"/>
      <c r="BJ804" s="6"/>
      <c r="BK804" s="5"/>
      <c r="BL804" s="5"/>
      <c r="BM804" s="4"/>
      <c r="BN804" s="6"/>
      <c r="BO804" s="4"/>
      <c r="BP804" s="6"/>
      <c r="BQ804" s="5"/>
      <c r="BR804" s="5"/>
      <c r="BS804" s="4"/>
      <c r="BT804" s="6"/>
      <c r="BU804" s="4"/>
      <c r="BV804" s="6"/>
      <c r="BW804" s="5"/>
      <c r="BX804" s="5"/>
      <c r="BY804" s="4"/>
      <c r="BZ804" s="6"/>
      <c r="CA804" s="4"/>
      <c r="CB804" s="6"/>
      <c r="CC804" s="5"/>
      <c r="CD804" s="5"/>
      <c r="CE804" s="4"/>
      <c r="CF804" s="6"/>
      <c r="CG804" s="4"/>
      <c r="CH804" s="6"/>
      <c r="CI804" s="5"/>
      <c r="CJ804" s="5"/>
      <c r="CK804" s="4"/>
      <c r="CL804" s="6"/>
      <c r="CM804" s="4"/>
      <c r="CN804" s="6"/>
      <c r="CO804" s="5"/>
      <c r="CP804" s="5"/>
      <c r="CQ804" s="4"/>
      <c r="CR804" s="6"/>
      <c r="CS804" s="4"/>
      <c r="CT804" s="6"/>
      <c r="CU804" s="5"/>
      <c r="CV804" s="5"/>
      <c r="CW804" s="4"/>
      <c r="CX804" s="6"/>
      <c r="CY804" s="4"/>
      <c r="CZ804" s="6"/>
      <c r="DA804" s="5"/>
      <c r="DB804" s="5"/>
      <c r="DC804" s="4"/>
      <c r="DD804" s="6"/>
      <c r="DE804" s="4"/>
      <c r="DF804" s="6"/>
      <c r="DG804" s="5"/>
      <c r="DH804" s="5"/>
      <c r="DI804" s="4"/>
      <c r="DJ804" s="6"/>
      <c r="DK804" s="4"/>
      <c r="DL804" s="6"/>
      <c r="DM804" s="5"/>
      <c r="DN804" s="5"/>
      <c r="DO804" s="4"/>
      <c r="DP804" s="6"/>
      <c r="DQ804" s="4"/>
      <c r="DR804" s="6"/>
      <c r="DS804" s="5"/>
      <c r="DT804" s="5"/>
      <c r="DU804" s="4"/>
      <c r="DV804" s="6"/>
      <c r="DW804" s="4"/>
      <c r="DX804" s="6"/>
      <c r="DY804" s="5"/>
      <c r="DZ804" s="5"/>
      <c r="EA804" s="4"/>
      <c r="EB804" s="6"/>
      <c r="EC804" s="4"/>
      <c r="ED804" s="6"/>
      <c r="EE804" s="5"/>
      <c r="EF804" s="5"/>
      <c r="EG804" s="4"/>
      <c r="EH804" s="6"/>
      <c r="EI804" s="4"/>
      <c r="EJ804" s="6"/>
      <c r="EK804" s="5"/>
      <c r="EL804" s="5"/>
      <c r="EM804" s="4"/>
      <c r="EN804" s="6"/>
      <c r="EO804" s="4"/>
      <c r="EP804" s="6"/>
      <c r="EQ804" s="5"/>
      <c r="ER804" s="5"/>
      <c r="ES804" s="4"/>
      <c r="ET804" s="6"/>
      <c r="EU804" s="4"/>
      <c r="EV804" s="6"/>
      <c r="EW804" s="5"/>
      <c r="EX804" s="5"/>
      <c r="EY804" s="4"/>
      <c r="EZ804" s="6"/>
      <c r="FA804" s="4"/>
      <c r="FB804" s="6"/>
      <c r="FC804" s="5"/>
      <c r="FD804" s="5"/>
      <c r="FE804" s="4"/>
      <c r="FF804" s="6"/>
      <c r="FG804" s="4"/>
      <c r="FH804" s="6"/>
      <c r="FI804" s="5"/>
      <c r="FJ804" s="5"/>
      <c r="FK804" s="4"/>
      <c r="FL804" s="6"/>
      <c r="FM804" s="4"/>
      <c r="FN804" s="6"/>
      <c r="FO804" s="5"/>
      <c r="FP804" s="5"/>
      <c r="FQ804" s="4"/>
      <c r="FR804" s="6"/>
      <c r="FS804" s="4"/>
      <c r="FT804" s="6"/>
      <c r="FU804" s="5"/>
      <c r="FV804" s="5"/>
      <c r="FW804" s="4"/>
      <c r="FX804" s="6"/>
      <c r="FY804" s="4"/>
      <c r="FZ804" s="6"/>
      <c r="GA804" s="5"/>
      <c r="GB804" s="5"/>
      <c r="GC804" s="4"/>
      <c r="GD804" s="6"/>
      <c r="GE804" s="4"/>
      <c r="GF804" s="6"/>
      <c r="GG804" s="5"/>
      <c r="GH804" s="5"/>
      <c r="GI804" s="4"/>
      <c r="GJ804" s="6"/>
      <c r="GK804" s="4"/>
      <c r="GL804" s="6"/>
      <c r="GM804" s="5"/>
      <c r="GN804" s="5"/>
      <c r="GO804" s="4"/>
      <c r="GP804" s="6"/>
      <c r="GQ804" s="4"/>
      <c r="GR804" s="6"/>
      <c r="GS804" s="5"/>
      <c r="GT804" s="5"/>
      <c r="GU804" s="4"/>
      <c r="GV804" s="6"/>
      <c r="GW804" s="4"/>
      <c r="GX804" s="6"/>
      <c r="GY804" s="5"/>
      <c r="GZ804" s="5"/>
      <c r="HA804" s="4"/>
      <c r="HB804" s="6"/>
      <c r="HC804" s="4"/>
      <c r="HD804" s="6"/>
      <c r="HE804" s="5"/>
      <c r="HF804" s="5"/>
      <c r="HG804" s="4"/>
      <c r="HH804" s="6"/>
      <c r="HI804" s="4"/>
      <c r="HJ804" s="6"/>
      <c r="HK804" s="5"/>
      <c r="HL804" s="5"/>
      <c r="HM804" s="4"/>
      <c r="HN804" s="6"/>
      <c r="HO804" s="4"/>
      <c r="HP804" s="6"/>
      <c r="HQ804" s="5"/>
      <c r="HR804" s="5"/>
      <c r="HS804" s="4"/>
      <c r="HT804" s="6"/>
      <c r="HU804" s="4"/>
      <c r="HV804" s="6"/>
      <c r="HW804" s="5"/>
      <c r="HX804" s="5"/>
      <c r="HY804" s="4"/>
      <c r="HZ804" s="6"/>
      <c r="IA804" s="4"/>
      <c r="IB804" s="6"/>
      <c r="IC804" s="5"/>
      <c r="ID804" s="5"/>
      <c r="IE804" s="4"/>
      <c r="IF804" s="6"/>
      <c r="IG804" s="4"/>
      <c r="IH804" s="6"/>
      <c r="II804" s="5"/>
      <c r="IJ804" s="5"/>
      <c r="IK804" s="4"/>
      <c r="IL804" s="6"/>
      <c r="IM804" s="4"/>
      <c r="IN804" s="6"/>
      <c r="IO804" s="5"/>
      <c r="IP804" s="5"/>
      <c r="IQ804" s="4"/>
      <c r="IR804" s="6"/>
      <c r="IS804" s="4"/>
      <c r="IT804" s="6"/>
      <c r="IU804" s="5"/>
      <c r="IV804" s="5"/>
      <c r="IW804" s="4"/>
      <c r="IX804" s="6"/>
      <c r="IY804" s="4"/>
      <c r="IZ804" s="6"/>
      <c r="JA804" s="5"/>
      <c r="JB804" s="5"/>
      <c r="JC804" s="4"/>
      <c r="JD804" s="6"/>
      <c r="JE804" s="4"/>
      <c r="JF804" s="6"/>
      <c r="JG804" s="5"/>
      <c r="JH804" s="5"/>
      <c r="JI804" s="4"/>
      <c r="JJ804" s="6"/>
      <c r="JK804" s="4"/>
      <c r="JL804" s="6"/>
      <c r="JM804" s="5"/>
      <c r="JN804" s="5"/>
      <c r="JO804" s="4"/>
      <c r="JP804" s="6"/>
      <c r="JQ804" s="4"/>
      <c r="JR804" s="6"/>
      <c r="JS804" s="5"/>
      <c r="JT804" s="5"/>
      <c r="JU804" s="4"/>
      <c r="JV804" s="6"/>
      <c r="JW804" s="4"/>
      <c r="JX804" s="6"/>
      <c r="JY804" s="5"/>
      <c r="JZ804" s="5"/>
      <c r="KA804" s="4"/>
      <c r="KB804" s="6"/>
      <c r="KC804" s="4"/>
      <c r="KD804" s="6"/>
      <c r="KE804" s="5"/>
      <c r="KF804" s="5"/>
      <c r="KG804" s="4"/>
      <c r="KH804" s="6"/>
      <c r="KI804" s="4"/>
      <c r="KJ804" s="6"/>
      <c r="KK804" s="5"/>
      <c r="KL804" s="5"/>
    </row>
    <row r="805">
      <c r="A805" s="3" t="s">
        <v>85</v>
      </c>
      <c r="B805" s="3" t="s">
        <v>712</v>
      </c>
      <c r="C805" s="3" t="s">
        <v>87</v>
      </c>
      <c r="D805" s="3" t="s">
        <v>712</v>
      </c>
      <c r="E805" s="3" t="s">
        <v>496</v>
      </c>
      <c r="F805" s="3" t="s">
        <v>104</v>
      </c>
      <c r="G805" s="3" t="s">
        <v>104</v>
      </c>
      <c r="H805" s="3" t="s">
        <v>104</v>
      </c>
      <c r="I805" s="4"/>
      <c r="J805" s="4">
        <f>=ROUNDDOWN({0},0)</f>
      </c>
      <c r="K805" s="4">
        <v>638</v>
      </c>
      <c r="L805" s="5"/>
      <c r="M805" s="4"/>
      <c r="N805" s="4">
        <f>=ROUNDDOWN({0},0)</f>
      </c>
      <c r="O805" s="4"/>
      <c r="P805" s="5"/>
      <c r="Q805" s="4"/>
      <c r="R805" s="6"/>
      <c r="S805" s="4"/>
      <c r="T805" s="6"/>
      <c r="U805" s="5"/>
      <c r="V805" s="5"/>
      <c r="W805" s="4"/>
      <c r="X805" s="6"/>
      <c r="Y805" s="4"/>
      <c r="Z805" s="6"/>
      <c r="AA805" s="5"/>
      <c r="AB805" s="5"/>
      <c r="AC805" s="4"/>
      <c r="AD805" s="6"/>
      <c r="AE805" s="4"/>
      <c r="AF805" s="6"/>
      <c r="AG805" s="5"/>
      <c r="AH805" s="5"/>
      <c r="AI805" s="4"/>
      <c r="AJ805" s="6"/>
      <c r="AK805" s="4"/>
      <c r="AL805" s="6"/>
      <c r="AM805" s="5"/>
      <c r="AN805" s="5"/>
      <c r="AO805" s="4"/>
      <c r="AP805" s="6"/>
      <c r="AQ805" s="4"/>
      <c r="AR805" s="6"/>
      <c r="AS805" s="5"/>
      <c r="AT805" s="5"/>
      <c r="AU805" s="4"/>
      <c r="AV805" s="6"/>
      <c r="AW805" s="4"/>
      <c r="AX805" s="6"/>
      <c r="AY805" s="5"/>
      <c r="AZ805" s="5"/>
      <c r="BA805" s="4"/>
      <c r="BB805" s="6"/>
      <c r="BC805" s="4"/>
      <c r="BD805" s="6"/>
      <c r="BE805" s="5"/>
      <c r="BF805" s="5"/>
      <c r="BG805" s="4"/>
      <c r="BH805" s="6"/>
      <c r="BI805" s="4"/>
      <c r="BJ805" s="6"/>
      <c r="BK805" s="5"/>
      <c r="BL805" s="5"/>
      <c r="BM805" s="4"/>
      <c r="BN805" s="6"/>
      <c r="BO805" s="4"/>
      <c r="BP805" s="6"/>
      <c r="BQ805" s="5"/>
      <c r="BR805" s="5"/>
      <c r="BS805" s="4"/>
      <c r="BT805" s="6"/>
      <c r="BU805" s="4"/>
      <c r="BV805" s="6"/>
      <c r="BW805" s="5"/>
      <c r="BX805" s="5"/>
      <c r="BY805" s="4"/>
      <c r="BZ805" s="6"/>
      <c r="CA805" s="4"/>
      <c r="CB805" s="6"/>
      <c r="CC805" s="5"/>
      <c r="CD805" s="5"/>
      <c r="CE805" s="4"/>
      <c r="CF805" s="6"/>
      <c r="CG805" s="4"/>
      <c r="CH805" s="6"/>
      <c r="CI805" s="5"/>
      <c r="CJ805" s="5"/>
      <c r="CK805" s="4"/>
      <c r="CL805" s="6"/>
      <c r="CM805" s="4"/>
      <c r="CN805" s="6"/>
      <c r="CO805" s="5"/>
      <c r="CP805" s="5"/>
      <c r="CQ805" s="4"/>
      <c r="CR805" s="6"/>
      <c r="CS805" s="4"/>
      <c r="CT805" s="6"/>
      <c r="CU805" s="5"/>
      <c r="CV805" s="5"/>
      <c r="CW805" s="4"/>
      <c r="CX805" s="6"/>
      <c r="CY805" s="4"/>
      <c r="CZ805" s="6"/>
      <c r="DA805" s="5"/>
      <c r="DB805" s="5"/>
      <c r="DC805" s="4"/>
      <c r="DD805" s="6"/>
      <c r="DE805" s="4"/>
      <c r="DF805" s="6"/>
      <c r="DG805" s="5"/>
      <c r="DH805" s="5"/>
      <c r="DI805" s="4"/>
      <c r="DJ805" s="6"/>
      <c r="DK805" s="4"/>
      <c r="DL805" s="6"/>
      <c r="DM805" s="5"/>
      <c r="DN805" s="5"/>
      <c r="DO805" s="4"/>
      <c r="DP805" s="6"/>
      <c r="DQ805" s="4"/>
      <c r="DR805" s="6"/>
      <c r="DS805" s="5"/>
      <c r="DT805" s="5"/>
      <c r="DU805" s="4"/>
      <c r="DV805" s="6"/>
      <c r="DW805" s="4"/>
      <c r="DX805" s="6"/>
      <c r="DY805" s="5"/>
      <c r="DZ805" s="5"/>
      <c r="EA805" s="4"/>
      <c r="EB805" s="6"/>
      <c r="EC805" s="4"/>
      <c r="ED805" s="6"/>
      <c r="EE805" s="5"/>
      <c r="EF805" s="5"/>
      <c r="EG805" s="4"/>
      <c r="EH805" s="6"/>
      <c r="EI805" s="4"/>
      <c r="EJ805" s="6"/>
      <c r="EK805" s="5"/>
      <c r="EL805" s="5"/>
      <c r="EM805" s="4"/>
      <c r="EN805" s="6"/>
      <c r="EO805" s="4"/>
      <c r="EP805" s="6"/>
      <c r="EQ805" s="5"/>
      <c r="ER805" s="5"/>
      <c r="ES805" s="4"/>
      <c r="ET805" s="6"/>
      <c r="EU805" s="4"/>
      <c r="EV805" s="6"/>
      <c r="EW805" s="5"/>
      <c r="EX805" s="5"/>
      <c r="EY805" s="4"/>
      <c r="EZ805" s="6"/>
      <c r="FA805" s="4"/>
      <c r="FB805" s="6"/>
      <c r="FC805" s="5"/>
      <c r="FD805" s="5"/>
      <c r="FE805" s="4"/>
      <c r="FF805" s="6"/>
      <c r="FG805" s="4"/>
      <c r="FH805" s="6"/>
      <c r="FI805" s="5"/>
      <c r="FJ805" s="5"/>
      <c r="FK805" s="4"/>
      <c r="FL805" s="6"/>
      <c r="FM805" s="4"/>
      <c r="FN805" s="6"/>
      <c r="FO805" s="5"/>
      <c r="FP805" s="5"/>
      <c r="FQ805" s="4"/>
      <c r="FR805" s="6"/>
      <c r="FS805" s="4"/>
      <c r="FT805" s="6"/>
      <c r="FU805" s="5"/>
      <c r="FV805" s="5"/>
      <c r="FW805" s="4"/>
      <c r="FX805" s="6"/>
      <c r="FY805" s="4"/>
      <c r="FZ805" s="6"/>
      <c r="GA805" s="5"/>
      <c r="GB805" s="5"/>
      <c r="GC805" s="4"/>
      <c r="GD805" s="6"/>
      <c r="GE805" s="4"/>
      <c r="GF805" s="6"/>
      <c r="GG805" s="5"/>
      <c r="GH805" s="5"/>
      <c r="GI805" s="4"/>
      <c r="GJ805" s="6"/>
      <c r="GK805" s="4"/>
      <c r="GL805" s="6"/>
      <c r="GM805" s="5"/>
      <c r="GN805" s="5"/>
      <c r="GO805" s="4"/>
      <c r="GP805" s="6"/>
      <c r="GQ805" s="4"/>
      <c r="GR805" s="6"/>
      <c r="GS805" s="5"/>
      <c r="GT805" s="5"/>
      <c r="GU805" s="4"/>
      <c r="GV805" s="6"/>
      <c r="GW805" s="4"/>
      <c r="GX805" s="6"/>
      <c r="GY805" s="5"/>
      <c r="GZ805" s="5"/>
      <c r="HA805" s="4"/>
      <c r="HB805" s="6"/>
      <c r="HC805" s="4"/>
      <c r="HD805" s="6"/>
      <c r="HE805" s="5"/>
      <c r="HF805" s="5"/>
      <c r="HG805" s="4"/>
      <c r="HH805" s="6"/>
      <c r="HI805" s="4"/>
      <c r="HJ805" s="6"/>
      <c r="HK805" s="5"/>
      <c r="HL805" s="5"/>
      <c r="HM805" s="4"/>
      <c r="HN805" s="6"/>
      <c r="HO805" s="4"/>
      <c r="HP805" s="6"/>
      <c r="HQ805" s="5"/>
      <c r="HR805" s="5"/>
      <c r="HS805" s="4"/>
      <c r="HT805" s="6"/>
      <c r="HU805" s="4"/>
      <c r="HV805" s="6"/>
      <c r="HW805" s="5"/>
      <c r="HX805" s="5"/>
      <c r="HY805" s="4"/>
      <c r="HZ805" s="6"/>
      <c r="IA805" s="4"/>
      <c r="IB805" s="6"/>
      <c r="IC805" s="5"/>
      <c r="ID805" s="5"/>
      <c r="IE805" s="4"/>
      <c r="IF805" s="6"/>
      <c r="IG805" s="4"/>
      <c r="IH805" s="6"/>
      <c r="II805" s="5"/>
      <c r="IJ805" s="5"/>
      <c r="IK805" s="4"/>
      <c r="IL805" s="6"/>
      <c r="IM805" s="4"/>
      <c r="IN805" s="6"/>
      <c r="IO805" s="5"/>
      <c r="IP805" s="5"/>
      <c r="IQ805" s="4"/>
      <c r="IR805" s="6"/>
      <c r="IS805" s="4"/>
      <c r="IT805" s="6"/>
      <c r="IU805" s="5"/>
      <c r="IV805" s="5"/>
      <c r="IW805" s="4"/>
      <c r="IX805" s="6"/>
      <c r="IY805" s="4"/>
      <c r="IZ805" s="6"/>
      <c r="JA805" s="5"/>
      <c r="JB805" s="5"/>
      <c r="JC805" s="4"/>
      <c r="JD805" s="6"/>
      <c r="JE805" s="4"/>
      <c r="JF805" s="6"/>
      <c r="JG805" s="5"/>
      <c r="JH805" s="5"/>
      <c r="JI805" s="4"/>
      <c r="JJ805" s="6"/>
      <c r="JK805" s="4"/>
      <c r="JL805" s="6"/>
      <c r="JM805" s="5"/>
      <c r="JN805" s="5"/>
      <c r="JO805" s="4"/>
      <c r="JP805" s="6"/>
      <c r="JQ805" s="4"/>
      <c r="JR805" s="6"/>
      <c r="JS805" s="5"/>
      <c r="JT805" s="5"/>
      <c r="JU805" s="4"/>
      <c r="JV805" s="6"/>
      <c r="JW805" s="4"/>
      <c r="JX805" s="6"/>
      <c r="JY805" s="5"/>
      <c r="JZ805" s="5"/>
      <c r="KA805" s="4"/>
      <c r="KB805" s="6"/>
      <c r="KC805" s="4"/>
      <c r="KD805" s="6"/>
      <c r="KE805" s="5"/>
      <c r="KF805" s="5"/>
      <c r="KG805" s="4"/>
      <c r="KH805" s="6"/>
      <c r="KI805" s="4"/>
      <c r="KJ805" s="6"/>
      <c r="KK805" s="5"/>
      <c r="KL805" s="5"/>
    </row>
    <row r="806">
      <c r="A806" s="3" t="s">
        <v>85</v>
      </c>
      <c r="B806" s="3" t="s">
        <v>712</v>
      </c>
      <c r="C806" s="3" t="s">
        <v>87</v>
      </c>
      <c r="D806" s="3" t="s">
        <v>712</v>
      </c>
      <c r="E806" s="3" t="s">
        <v>1004</v>
      </c>
      <c r="F806" s="3" t="s">
        <v>104</v>
      </c>
      <c r="G806" s="3" t="s">
        <v>104</v>
      </c>
      <c r="H806" s="3" t="s">
        <v>104</v>
      </c>
      <c r="I806" s="4"/>
      <c r="J806" s="4">
        <f>=ROUNDDOWN({0},0)</f>
      </c>
      <c r="K806" s="4"/>
      <c r="L806" s="5"/>
      <c r="M806" s="4"/>
      <c r="N806" s="4">
        <f>=ROUNDDOWN({0},0)</f>
      </c>
      <c r="O806" s="4"/>
      <c r="P806" s="5"/>
      <c r="Q806" s="4"/>
      <c r="R806" s="6"/>
      <c r="S806" s="4"/>
      <c r="T806" s="6"/>
      <c r="U806" s="5"/>
      <c r="V806" s="5"/>
      <c r="W806" s="4"/>
      <c r="X806" s="6"/>
      <c r="Y806" s="4"/>
      <c r="Z806" s="6"/>
      <c r="AA806" s="5"/>
      <c r="AB806" s="5"/>
      <c r="AC806" s="4"/>
      <c r="AD806" s="6"/>
      <c r="AE806" s="4"/>
      <c r="AF806" s="6"/>
      <c r="AG806" s="5"/>
      <c r="AH806" s="5"/>
      <c r="AI806" s="4"/>
      <c r="AJ806" s="6"/>
      <c r="AK806" s="4"/>
      <c r="AL806" s="6"/>
      <c r="AM806" s="5"/>
      <c r="AN806" s="5"/>
      <c r="AO806" s="4"/>
      <c r="AP806" s="6"/>
      <c r="AQ806" s="4"/>
      <c r="AR806" s="6"/>
      <c r="AS806" s="5"/>
      <c r="AT806" s="5"/>
      <c r="AU806" s="4"/>
      <c r="AV806" s="6"/>
      <c r="AW806" s="4"/>
      <c r="AX806" s="6"/>
      <c r="AY806" s="5"/>
      <c r="AZ806" s="5"/>
      <c r="BA806" s="4"/>
      <c r="BB806" s="6"/>
      <c r="BC806" s="4"/>
      <c r="BD806" s="6"/>
      <c r="BE806" s="5"/>
      <c r="BF806" s="5"/>
      <c r="BG806" s="4"/>
      <c r="BH806" s="6"/>
      <c r="BI806" s="4"/>
      <c r="BJ806" s="6"/>
      <c r="BK806" s="5"/>
      <c r="BL806" s="5"/>
      <c r="BM806" s="4"/>
      <c r="BN806" s="6"/>
      <c r="BO806" s="4"/>
      <c r="BP806" s="6"/>
      <c r="BQ806" s="5"/>
      <c r="BR806" s="5"/>
      <c r="BS806" s="4"/>
      <c r="BT806" s="6"/>
      <c r="BU806" s="4"/>
      <c r="BV806" s="6"/>
      <c r="BW806" s="5"/>
      <c r="BX806" s="5"/>
      <c r="BY806" s="4"/>
      <c r="BZ806" s="6"/>
      <c r="CA806" s="4"/>
      <c r="CB806" s="6"/>
      <c r="CC806" s="5"/>
      <c r="CD806" s="5"/>
      <c r="CE806" s="4"/>
      <c r="CF806" s="6"/>
      <c r="CG806" s="4"/>
      <c r="CH806" s="6"/>
      <c r="CI806" s="5"/>
      <c r="CJ806" s="5"/>
      <c r="CK806" s="4"/>
      <c r="CL806" s="6"/>
      <c r="CM806" s="4"/>
      <c r="CN806" s="6"/>
      <c r="CO806" s="5"/>
      <c r="CP806" s="5"/>
      <c r="CQ806" s="4"/>
      <c r="CR806" s="6"/>
      <c r="CS806" s="4"/>
      <c r="CT806" s="6"/>
      <c r="CU806" s="5"/>
      <c r="CV806" s="5"/>
      <c r="CW806" s="4"/>
      <c r="CX806" s="6"/>
      <c r="CY806" s="4"/>
      <c r="CZ806" s="6"/>
      <c r="DA806" s="5"/>
      <c r="DB806" s="5"/>
      <c r="DC806" s="4"/>
      <c r="DD806" s="6"/>
      <c r="DE806" s="4"/>
      <c r="DF806" s="6"/>
      <c r="DG806" s="5"/>
      <c r="DH806" s="5"/>
      <c r="DI806" s="4"/>
      <c r="DJ806" s="6"/>
      <c r="DK806" s="4"/>
      <c r="DL806" s="6"/>
      <c r="DM806" s="5"/>
      <c r="DN806" s="5"/>
      <c r="DO806" s="4"/>
      <c r="DP806" s="6"/>
      <c r="DQ806" s="4"/>
      <c r="DR806" s="6"/>
      <c r="DS806" s="5"/>
      <c r="DT806" s="5"/>
      <c r="DU806" s="4"/>
      <c r="DV806" s="6"/>
      <c r="DW806" s="4"/>
      <c r="DX806" s="6"/>
      <c r="DY806" s="5"/>
      <c r="DZ806" s="5"/>
      <c r="EA806" s="4"/>
      <c r="EB806" s="6"/>
      <c r="EC806" s="4"/>
      <c r="ED806" s="6"/>
      <c r="EE806" s="5"/>
      <c r="EF806" s="5"/>
      <c r="EG806" s="4"/>
      <c r="EH806" s="6"/>
      <c r="EI806" s="4"/>
      <c r="EJ806" s="6"/>
      <c r="EK806" s="5"/>
      <c r="EL806" s="5"/>
      <c r="EM806" s="4"/>
      <c r="EN806" s="6"/>
      <c r="EO806" s="4"/>
      <c r="EP806" s="6"/>
      <c r="EQ806" s="5"/>
      <c r="ER806" s="5"/>
      <c r="ES806" s="4"/>
      <c r="ET806" s="6"/>
      <c r="EU806" s="4"/>
      <c r="EV806" s="6"/>
      <c r="EW806" s="5"/>
      <c r="EX806" s="5"/>
      <c r="EY806" s="4"/>
      <c r="EZ806" s="6"/>
      <c r="FA806" s="4"/>
      <c r="FB806" s="6"/>
      <c r="FC806" s="5"/>
      <c r="FD806" s="5"/>
      <c r="FE806" s="4"/>
      <c r="FF806" s="6"/>
      <c r="FG806" s="4"/>
      <c r="FH806" s="6"/>
      <c r="FI806" s="5"/>
      <c r="FJ806" s="5"/>
      <c r="FK806" s="4"/>
      <c r="FL806" s="6"/>
      <c r="FM806" s="4"/>
      <c r="FN806" s="6"/>
      <c r="FO806" s="5"/>
      <c r="FP806" s="5"/>
      <c r="FQ806" s="4"/>
      <c r="FR806" s="6"/>
      <c r="FS806" s="4"/>
      <c r="FT806" s="6"/>
      <c r="FU806" s="5"/>
      <c r="FV806" s="5"/>
      <c r="FW806" s="4"/>
      <c r="FX806" s="6"/>
      <c r="FY806" s="4"/>
      <c r="FZ806" s="6"/>
      <c r="GA806" s="5"/>
      <c r="GB806" s="5"/>
      <c r="GC806" s="4"/>
      <c r="GD806" s="6"/>
      <c r="GE806" s="4"/>
      <c r="GF806" s="6"/>
      <c r="GG806" s="5"/>
      <c r="GH806" s="5"/>
      <c r="GI806" s="4"/>
      <c r="GJ806" s="6"/>
      <c r="GK806" s="4"/>
      <c r="GL806" s="6"/>
      <c r="GM806" s="5"/>
      <c r="GN806" s="5"/>
      <c r="GO806" s="4"/>
      <c r="GP806" s="6"/>
      <c r="GQ806" s="4"/>
      <c r="GR806" s="6"/>
      <c r="GS806" s="5"/>
      <c r="GT806" s="5"/>
      <c r="GU806" s="4"/>
      <c r="GV806" s="6"/>
      <c r="GW806" s="4"/>
      <c r="GX806" s="6"/>
      <c r="GY806" s="5"/>
      <c r="GZ806" s="5"/>
      <c r="HA806" s="4"/>
      <c r="HB806" s="6"/>
      <c r="HC806" s="4"/>
      <c r="HD806" s="6"/>
      <c r="HE806" s="5"/>
      <c r="HF806" s="5"/>
      <c r="HG806" s="4"/>
      <c r="HH806" s="6"/>
      <c r="HI806" s="4"/>
      <c r="HJ806" s="6"/>
      <c r="HK806" s="5"/>
      <c r="HL806" s="5"/>
      <c r="HM806" s="4"/>
      <c r="HN806" s="6"/>
      <c r="HO806" s="4"/>
      <c r="HP806" s="6"/>
      <c r="HQ806" s="5"/>
      <c r="HR806" s="5"/>
      <c r="HS806" s="4"/>
      <c r="HT806" s="6"/>
      <c r="HU806" s="4"/>
      <c r="HV806" s="6"/>
      <c r="HW806" s="5"/>
      <c r="HX806" s="5"/>
      <c r="HY806" s="4"/>
      <c r="HZ806" s="6"/>
      <c r="IA806" s="4"/>
      <c r="IB806" s="6"/>
      <c r="IC806" s="5"/>
      <c r="ID806" s="5"/>
      <c r="IE806" s="4"/>
      <c r="IF806" s="6"/>
      <c r="IG806" s="4"/>
      <c r="IH806" s="6"/>
      <c r="II806" s="5"/>
      <c r="IJ806" s="5"/>
      <c r="IK806" s="4"/>
      <c r="IL806" s="6"/>
      <c r="IM806" s="4"/>
      <c r="IN806" s="6"/>
      <c r="IO806" s="5"/>
      <c r="IP806" s="5"/>
      <c r="IQ806" s="4"/>
      <c r="IR806" s="6"/>
      <c r="IS806" s="4"/>
      <c r="IT806" s="6"/>
      <c r="IU806" s="5"/>
      <c r="IV806" s="5"/>
      <c r="IW806" s="4"/>
      <c r="IX806" s="6"/>
      <c r="IY806" s="4"/>
      <c r="IZ806" s="6"/>
      <c r="JA806" s="5"/>
      <c r="JB806" s="5"/>
      <c r="JC806" s="4"/>
      <c r="JD806" s="6"/>
      <c r="JE806" s="4"/>
      <c r="JF806" s="6"/>
      <c r="JG806" s="5"/>
      <c r="JH806" s="5"/>
      <c r="JI806" s="4"/>
      <c r="JJ806" s="6"/>
      <c r="JK806" s="4"/>
      <c r="JL806" s="6"/>
      <c r="JM806" s="5"/>
      <c r="JN806" s="5"/>
      <c r="JO806" s="4"/>
      <c r="JP806" s="6"/>
      <c r="JQ806" s="4"/>
      <c r="JR806" s="6"/>
      <c r="JS806" s="5"/>
      <c r="JT806" s="5"/>
      <c r="JU806" s="4"/>
      <c r="JV806" s="6"/>
      <c r="JW806" s="4"/>
      <c r="JX806" s="6"/>
      <c r="JY806" s="5"/>
      <c r="JZ806" s="5"/>
      <c r="KA806" s="4"/>
      <c r="KB806" s="6"/>
      <c r="KC806" s="4"/>
      <c r="KD806" s="6"/>
      <c r="KE806" s="5"/>
      <c r="KF806" s="5"/>
      <c r="KG806" s="4"/>
      <c r="KH806" s="6"/>
      <c r="KI806" s="4"/>
      <c r="KJ806" s="6"/>
      <c r="KK806" s="5"/>
      <c r="KL806" s="5"/>
    </row>
    <row r="807">
      <c r="A807" s="3" t="s">
        <v>85</v>
      </c>
      <c r="B807" s="3" t="s">
        <v>712</v>
      </c>
      <c r="C807" s="3" t="s">
        <v>87</v>
      </c>
      <c r="D807" s="3" t="s">
        <v>712</v>
      </c>
      <c r="E807" s="3" t="s">
        <v>1005</v>
      </c>
      <c r="F807" s="3" t="s">
        <v>104</v>
      </c>
      <c r="G807" s="3" t="s">
        <v>104</v>
      </c>
      <c r="H807" s="3" t="s">
        <v>104</v>
      </c>
      <c r="I807" s="4"/>
      <c r="J807" s="4">
        <f>=ROUNDDOWN({0},0)</f>
      </c>
      <c r="K807" s="4"/>
      <c r="L807" s="5"/>
      <c r="M807" s="4"/>
      <c r="N807" s="4">
        <f>=ROUNDDOWN({0},0)</f>
      </c>
      <c r="O807" s="4"/>
      <c r="P807" s="5"/>
      <c r="Q807" s="4"/>
      <c r="R807" s="6"/>
      <c r="S807" s="4"/>
      <c r="T807" s="6"/>
      <c r="U807" s="5"/>
      <c r="V807" s="5"/>
      <c r="W807" s="4"/>
      <c r="X807" s="6"/>
      <c r="Y807" s="4"/>
      <c r="Z807" s="6"/>
      <c r="AA807" s="5"/>
      <c r="AB807" s="5"/>
      <c r="AC807" s="4"/>
      <c r="AD807" s="6"/>
      <c r="AE807" s="4"/>
      <c r="AF807" s="6"/>
      <c r="AG807" s="5"/>
      <c r="AH807" s="5"/>
      <c r="AI807" s="4"/>
      <c r="AJ807" s="6"/>
      <c r="AK807" s="4"/>
      <c r="AL807" s="6"/>
      <c r="AM807" s="5"/>
      <c r="AN807" s="5"/>
      <c r="AO807" s="4"/>
      <c r="AP807" s="6"/>
      <c r="AQ807" s="4"/>
      <c r="AR807" s="6"/>
      <c r="AS807" s="5"/>
      <c r="AT807" s="5"/>
      <c r="AU807" s="4"/>
      <c r="AV807" s="6"/>
      <c r="AW807" s="4"/>
      <c r="AX807" s="6"/>
      <c r="AY807" s="5"/>
      <c r="AZ807" s="5"/>
      <c r="BA807" s="4"/>
      <c r="BB807" s="6"/>
      <c r="BC807" s="4"/>
      <c r="BD807" s="6"/>
      <c r="BE807" s="5"/>
      <c r="BF807" s="5"/>
      <c r="BG807" s="4"/>
      <c r="BH807" s="6"/>
      <c r="BI807" s="4"/>
      <c r="BJ807" s="6"/>
      <c r="BK807" s="5"/>
      <c r="BL807" s="5"/>
      <c r="BM807" s="4"/>
      <c r="BN807" s="6"/>
      <c r="BO807" s="4"/>
      <c r="BP807" s="6"/>
      <c r="BQ807" s="5"/>
      <c r="BR807" s="5"/>
      <c r="BS807" s="4"/>
      <c r="BT807" s="6"/>
      <c r="BU807" s="4"/>
      <c r="BV807" s="6"/>
      <c r="BW807" s="5"/>
      <c r="BX807" s="5"/>
      <c r="BY807" s="4"/>
      <c r="BZ807" s="6"/>
      <c r="CA807" s="4"/>
      <c r="CB807" s="6"/>
      <c r="CC807" s="5"/>
      <c r="CD807" s="5"/>
      <c r="CE807" s="4"/>
      <c r="CF807" s="6"/>
      <c r="CG807" s="4"/>
      <c r="CH807" s="6"/>
      <c r="CI807" s="5"/>
      <c r="CJ807" s="5"/>
      <c r="CK807" s="4"/>
      <c r="CL807" s="6"/>
      <c r="CM807" s="4"/>
      <c r="CN807" s="6"/>
      <c r="CO807" s="5"/>
      <c r="CP807" s="5"/>
      <c r="CQ807" s="4"/>
      <c r="CR807" s="6"/>
      <c r="CS807" s="4"/>
      <c r="CT807" s="6"/>
      <c r="CU807" s="5"/>
      <c r="CV807" s="5"/>
      <c r="CW807" s="4"/>
      <c r="CX807" s="6"/>
      <c r="CY807" s="4"/>
      <c r="CZ807" s="6"/>
      <c r="DA807" s="5"/>
      <c r="DB807" s="5"/>
      <c r="DC807" s="4"/>
      <c r="DD807" s="6"/>
      <c r="DE807" s="4"/>
      <c r="DF807" s="6"/>
      <c r="DG807" s="5"/>
      <c r="DH807" s="5"/>
      <c r="DI807" s="4"/>
      <c r="DJ807" s="6"/>
      <c r="DK807" s="4"/>
      <c r="DL807" s="6"/>
      <c r="DM807" s="5"/>
      <c r="DN807" s="5"/>
      <c r="DO807" s="4"/>
      <c r="DP807" s="6"/>
      <c r="DQ807" s="4"/>
      <c r="DR807" s="6"/>
      <c r="DS807" s="5"/>
      <c r="DT807" s="5"/>
      <c r="DU807" s="4"/>
      <c r="DV807" s="6"/>
      <c r="DW807" s="4"/>
      <c r="DX807" s="6"/>
      <c r="DY807" s="5"/>
      <c r="DZ807" s="5"/>
      <c r="EA807" s="4"/>
      <c r="EB807" s="6"/>
      <c r="EC807" s="4"/>
      <c r="ED807" s="6"/>
      <c r="EE807" s="5"/>
      <c r="EF807" s="5"/>
      <c r="EG807" s="4"/>
      <c r="EH807" s="6"/>
      <c r="EI807" s="4"/>
      <c r="EJ807" s="6"/>
      <c r="EK807" s="5"/>
      <c r="EL807" s="5"/>
      <c r="EM807" s="4"/>
      <c r="EN807" s="6"/>
      <c r="EO807" s="4"/>
      <c r="EP807" s="6"/>
      <c r="EQ807" s="5"/>
      <c r="ER807" s="5"/>
      <c r="ES807" s="4"/>
      <c r="ET807" s="6"/>
      <c r="EU807" s="4"/>
      <c r="EV807" s="6"/>
      <c r="EW807" s="5"/>
      <c r="EX807" s="5"/>
      <c r="EY807" s="4"/>
      <c r="EZ807" s="6"/>
      <c r="FA807" s="4"/>
      <c r="FB807" s="6"/>
      <c r="FC807" s="5"/>
      <c r="FD807" s="5"/>
      <c r="FE807" s="4"/>
      <c r="FF807" s="6"/>
      <c r="FG807" s="4"/>
      <c r="FH807" s="6"/>
      <c r="FI807" s="5"/>
      <c r="FJ807" s="5"/>
      <c r="FK807" s="4"/>
      <c r="FL807" s="6"/>
      <c r="FM807" s="4"/>
      <c r="FN807" s="6"/>
      <c r="FO807" s="5"/>
      <c r="FP807" s="5"/>
      <c r="FQ807" s="4"/>
      <c r="FR807" s="6"/>
      <c r="FS807" s="4"/>
      <c r="FT807" s="6"/>
      <c r="FU807" s="5"/>
      <c r="FV807" s="5"/>
      <c r="FW807" s="4"/>
      <c r="FX807" s="6"/>
      <c r="FY807" s="4"/>
      <c r="FZ807" s="6"/>
      <c r="GA807" s="5"/>
      <c r="GB807" s="5"/>
      <c r="GC807" s="4"/>
      <c r="GD807" s="6"/>
      <c r="GE807" s="4"/>
      <c r="GF807" s="6"/>
      <c r="GG807" s="5"/>
      <c r="GH807" s="5"/>
      <c r="GI807" s="4"/>
      <c r="GJ807" s="6"/>
      <c r="GK807" s="4"/>
      <c r="GL807" s="6"/>
      <c r="GM807" s="5"/>
      <c r="GN807" s="5"/>
      <c r="GO807" s="4"/>
      <c r="GP807" s="6"/>
      <c r="GQ807" s="4"/>
      <c r="GR807" s="6"/>
      <c r="GS807" s="5"/>
      <c r="GT807" s="5"/>
      <c r="GU807" s="4"/>
      <c r="GV807" s="6"/>
      <c r="GW807" s="4"/>
      <c r="GX807" s="6"/>
      <c r="GY807" s="5"/>
      <c r="GZ807" s="5"/>
      <c r="HA807" s="4"/>
      <c r="HB807" s="6"/>
      <c r="HC807" s="4"/>
      <c r="HD807" s="6"/>
      <c r="HE807" s="5"/>
      <c r="HF807" s="5"/>
      <c r="HG807" s="4"/>
      <c r="HH807" s="6"/>
      <c r="HI807" s="4"/>
      <c r="HJ807" s="6"/>
      <c r="HK807" s="5"/>
      <c r="HL807" s="5"/>
      <c r="HM807" s="4"/>
      <c r="HN807" s="6"/>
      <c r="HO807" s="4"/>
      <c r="HP807" s="6"/>
      <c r="HQ807" s="5"/>
      <c r="HR807" s="5"/>
      <c r="HS807" s="4"/>
      <c r="HT807" s="6"/>
      <c r="HU807" s="4"/>
      <c r="HV807" s="6"/>
      <c r="HW807" s="5"/>
      <c r="HX807" s="5"/>
      <c r="HY807" s="4"/>
      <c r="HZ807" s="6"/>
      <c r="IA807" s="4"/>
      <c r="IB807" s="6"/>
      <c r="IC807" s="5"/>
      <c r="ID807" s="5"/>
      <c r="IE807" s="4"/>
      <c r="IF807" s="6"/>
      <c r="IG807" s="4"/>
      <c r="IH807" s="6"/>
      <c r="II807" s="5"/>
      <c r="IJ807" s="5"/>
      <c r="IK807" s="4"/>
      <c r="IL807" s="6"/>
      <c r="IM807" s="4"/>
      <c r="IN807" s="6"/>
      <c r="IO807" s="5"/>
      <c r="IP807" s="5"/>
      <c r="IQ807" s="4"/>
      <c r="IR807" s="6"/>
      <c r="IS807" s="4"/>
      <c r="IT807" s="6"/>
      <c r="IU807" s="5"/>
      <c r="IV807" s="5"/>
      <c r="IW807" s="4"/>
      <c r="IX807" s="6"/>
      <c r="IY807" s="4"/>
      <c r="IZ807" s="6"/>
      <c r="JA807" s="5"/>
      <c r="JB807" s="5"/>
      <c r="JC807" s="4"/>
      <c r="JD807" s="6"/>
      <c r="JE807" s="4"/>
      <c r="JF807" s="6"/>
      <c r="JG807" s="5"/>
      <c r="JH807" s="5"/>
      <c r="JI807" s="4"/>
      <c r="JJ807" s="6"/>
      <c r="JK807" s="4"/>
      <c r="JL807" s="6"/>
      <c r="JM807" s="5"/>
      <c r="JN807" s="5"/>
      <c r="JO807" s="4"/>
      <c r="JP807" s="6"/>
      <c r="JQ807" s="4"/>
      <c r="JR807" s="6"/>
      <c r="JS807" s="5"/>
      <c r="JT807" s="5"/>
      <c r="JU807" s="4"/>
      <c r="JV807" s="6"/>
      <c r="JW807" s="4"/>
      <c r="JX807" s="6"/>
      <c r="JY807" s="5"/>
      <c r="JZ807" s="5"/>
      <c r="KA807" s="4"/>
      <c r="KB807" s="6"/>
      <c r="KC807" s="4"/>
      <c r="KD807" s="6"/>
      <c r="KE807" s="5"/>
      <c r="KF807" s="5"/>
      <c r="KG807" s="4"/>
      <c r="KH807" s="6"/>
      <c r="KI807" s="4"/>
      <c r="KJ807" s="6"/>
      <c r="KK807" s="5"/>
      <c r="KL807" s="5"/>
    </row>
    <row r="808">
      <c r="A808" s="3" t="s">
        <v>85</v>
      </c>
      <c r="B808" s="3" t="s">
        <v>712</v>
      </c>
      <c r="C808" s="3" t="s">
        <v>87</v>
      </c>
      <c r="D808" s="3" t="s">
        <v>712</v>
      </c>
      <c r="E808" s="3" t="s">
        <v>877</v>
      </c>
      <c r="F808" s="3" t="s">
        <v>104</v>
      </c>
      <c r="G808" s="3" t="s">
        <v>104</v>
      </c>
      <c r="H808" s="3" t="s">
        <v>104</v>
      </c>
      <c r="I808" s="4"/>
      <c r="J808" s="4">
        <f>=ROUNDDOWN({0},0)</f>
      </c>
      <c r="K808" s="4"/>
      <c r="L808" s="5"/>
      <c r="M808" s="4"/>
      <c r="N808" s="4">
        <f>=ROUNDDOWN({0},0)</f>
      </c>
      <c r="O808" s="4"/>
      <c r="P808" s="5"/>
      <c r="Q808" s="4"/>
      <c r="R808" s="6"/>
      <c r="S808" s="4"/>
      <c r="T808" s="6"/>
      <c r="U808" s="5"/>
      <c r="V808" s="5"/>
      <c r="W808" s="4"/>
      <c r="X808" s="6"/>
      <c r="Y808" s="4"/>
      <c r="Z808" s="6"/>
      <c r="AA808" s="5"/>
      <c r="AB808" s="5"/>
      <c r="AC808" s="4"/>
      <c r="AD808" s="6"/>
      <c r="AE808" s="4"/>
      <c r="AF808" s="6"/>
      <c r="AG808" s="5"/>
      <c r="AH808" s="5"/>
      <c r="AI808" s="4"/>
      <c r="AJ808" s="6"/>
      <c r="AK808" s="4"/>
      <c r="AL808" s="6"/>
      <c r="AM808" s="5"/>
      <c r="AN808" s="5"/>
      <c r="AO808" s="4"/>
      <c r="AP808" s="6"/>
      <c r="AQ808" s="4"/>
      <c r="AR808" s="6"/>
      <c r="AS808" s="5"/>
      <c r="AT808" s="5"/>
      <c r="AU808" s="4"/>
      <c r="AV808" s="6"/>
      <c r="AW808" s="4"/>
      <c r="AX808" s="6"/>
      <c r="AY808" s="5"/>
      <c r="AZ808" s="5"/>
      <c r="BA808" s="4"/>
      <c r="BB808" s="6"/>
      <c r="BC808" s="4"/>
      <c r="BD808" s="6"/>
      <c r="BE808" s="5"/>
      <c r="BF808" s="5"/>
      <c r="BG808" s="4"/>
      <c r="BH808" s="6"/>
      <c r="BI808" s="4"/>
      <c r="BJ808" s="6"/>
      <c r="BK808" s="5"/>
      <c r="BL808" s="5"/>
      <c r="BM808" s="4"/>
      <c r="BN808" s="6"/>
      <c r="BO808" s="4"/>
      <c r="BP808" s="6"/>
      <c r="BQ808" s="5"/>
      <c r="BR808" s="5"/>
      <c r="BS808" s="4"/>
      <c r="BT808" s="6"/>
      <c r="BU808" s="4"/>
      <c r="BV808" s="6"/>
      <c r="BW808" s="5"/>
      <c r="BX808" s="5"/>
      <c r="BY808" s="4"/>
      <c r="BZ808" s="6"/>
      <c r="CA808" s="4"/>
      <c r="CB808" s="6"/>
      <c r="CC808" s="5"/>
      <c r="CD808" s="5"/>
      <c r="CE808" s="4"/>
      <c r="CF808" s="6"/>
      <c r="CG808" s="4"/>
      <c r="CH808" s="6"/>
      <c r="CI808" s="5"/>
      <c r="CJ808" s="5"/>
      <c r="CK808" s="4"/>
      <c r="CL808" s="6"/>
      <c r="CM808" s="4"/>
      <c r="CN808" s="6"/>
      <c r="CO808" s="5"/>
      <c r="CP808" s="5"/>
      <c r="CQ808" s="4"/>
      <c r="CR808" s="6"/>
      <c r="CS808" s="4"/>
      <c r="CT808" s="6"/>
      <c r="CU808" s="5"/>
      <c r="CV808" s="5"/>
      <c r="CW808" s="4"/>
      <c r="CX808" s="6"/>
      <c r="CY808" s="4"/>
      <c r="CZ808" s="6"/>
      <c r="DA808" s="5"/>
      <c r="DB808" s="5"/>
      <c r="DC808" s="4"/>
      <c r="DD808" s="6"/>
      <c r="DE808" s="4"/>
      <c r="DF808" s="6"/>
      <c r="DG808" s="5"/>
      <c r="DH808" s="5"/>
      <c r="DI808" s="4"/>
      <c r="DJ808" s="6"/>
      <c r="DK808" s="4"/>
      <c r="DL808" s="6"/>
      <c r="DM808" s="5"/>
      <c r="DN808" s="5"/>
      <c r="DO808" s="4"/>
      <c r="DP808" s="6"/>
      <c r="DQ808" s="4"/>
      <c r="DR808" s="6"/>
      <c r="DS808" s="5"/>
      <c r="DT808" s="5"/>
      <c r="DU808" s="4"/>
      <c r="DV808" s="6"/>
      <c r="DW808" s="4"/>
      <c r="DX808" s="6"/>
      <c r="DY808" s="5"/>
      <c r="DZ808" s="5"/>
      <c r="EA808" s="4"/>
      <c r="EB808" s="6"/>
      <c r="EC808" s="4"/>
      <c r="ED808" s="6"/>
      <c r="EE808" s="5"/>
      <c r="EF808" s="5"/>
      <c r="EG808" s="4"/>
      <c r="EH808" s="6"/>
      <c r="EI808" s="4"/>
      <c r="EJ808" s="6"/>
      <c r="EK808" s="5"/>
      <c r="EL808" s="5"/>
      <c r="EM808" s="4"/>
      <c r="EN808" s="6"/>
      <c r="EO808" s="4"/>
      <c r="EP808" s="6"/>
      <c r="EQ808" s="5"/>
      <c r="ER808" s="5"/>
      <c r="ES808" s="4"/>
      <c r="ET808" s="6"/>
      <c r="EU808" s="4"/>
      <c r="EV808" s="6"/>
      <c r="EW808" s="5"/>
      <c r="EX808" s="5"/>
      <c r="EY808" s="4"/>
      <c r="EZ808" s="6"/>
      <c r="FA808" s="4"/>
      <c r="FB808" s="6"/>
      <c r="FC808" s="5"/>
      <c r="FD808" s="5"/>
      <c r="FE808" s="4"/>
      <c r="FF808" s="6"/>
      <c r="FG808" s="4"/>
      <c r="FH808" s="6"/>
      <c r="FI808" s="5"/>
      <c r="FJ808" s="5"/>
      <c r="FK808" s="4"/>
      <c r="FL808" s="6"/>
      <c r="FM808" s="4"/>
      <c r="FN808" s="6"/>
      <c r="FO808" s="5"/>
      <c r="FP808" s="5"/>
      <c r="FQ808" s="4"/>
      <c r="FR808" s="6"/>
      <c r="FS808" s="4"/>
      <c r="FT808" s="6"/>
      <c r="FU808" s="5"/>
      <c r="FV808" s="5"/>
      <c r="FW808" s="4"/>
      <c r="FX808" s="6"/>
      <c r="FY808" s="4"/>
      <c r="FZ808" s="6"/>
      <c r="GA808" s="5"/>
      <c r="GB808" s="5"/>
      <c r="GC808" s="4"/>
      <c r="GD808" s="6"/>
      <c r="GE808" s="4"/>
      <c r="GF808" s="6"/>
      <c r="GG808" s="5"/>
      <c r="GH808" s="5"/>
      <c r="GI808" s="4"/>
      <c r="GJ808" s="6"/>
      <c r="GK808" s="4"/>
      <c r="GL808" s="6"/>
      <c r="GM808" s="5"/>
      <c r="GN808" s="5"/>
      <c r="GO808" s="4"/>
      <c r="GP808" s="6"/>
      <c r="GQ808" s="4"/>
      <c r="GR808" s="6"/>
      <c r="GS808" s="5"/>
      <c r="GT808" s="5"/>
      <c r="GU808" s="4"/>
      <c r="GV808" s="6"/>
      <c r="GW808" s="4"/>
      <c r="GX808" s="6"/>
      <c r="GY808" s="5"/>
      <c r="GZ808" s="5"/>
      <c r="HA808" s="4"/>
      <c r="HB808" s="6"/>
      <c r="HC808" s="4"/>
      <c r="HD808" s="6"/>
      <c r="HE808" s="5"/>
      <c r="HF808" s="5"/>
      <c r="HG808" s="4"/>
      <c r="HH808" s="6"/>
      <c r="HI808" s="4"/>
      <c r="HJ808" s="6"/>
      <c r="HK808" s="5"/>
      <c r="HL808" s="5"/>
      <c r="HM808" s="4"/>
      <c r="HN808" s="6"/>
      <c r="HO808" s="4"/>
      <c r="HP808" s="6"/>
      <c r="HQ808" s="5"/>
      <c r="HR808" s="5"/>
      <c r="HS808" s="4"/>
      <c r="HT808" s="6"/>
      <c r="HU808" s="4"/>
      <c r="HV808" s="6"/>
      <c r="HW808" s="5"/>
      <c r="HX808" s="5"/>
      <c r="HY808" s="4"/>
      <c r="HZ808" s="6"/>
      <c r="IA808" s="4"/>
      <c r="IB808" s="6"/>
      <c r="IC808" s="5"/>
      <c r="ID808" s="5"/>
      <c r="IE808" s="4"/>
      <c r="IF808" s="6"/>
      <c r="IG808" s="4"/>
      <c r="IH808" s="6"/>
      <c r="II808" s="5"/>
      <c r="IJ808" s="5"/>
      <c r="IK808" s="4"/>
      <c r="IL808" s="6"/>
      <c r="IM808" s="4"/>
      <c r="IN808" s="6"/>
      <c r="IO808" s="5"/>
      <c r="IP808" s="5"/>
      <c r="IQ808" s="4"/>
      <c r="IR808" s="6"/>
      <c r="IS808" s="4"/>
      <c r="IT808" s="6"/>
      <c r="IU808" s="5"/>
      <c r="IV808" s="5"/>
      <c r="IW808" s="4"/>
      <c r="IX808" s="6"/>
      <c r="IY808" s="4"/>
      <c r="IZ808" s="6"/>
      <c r="JA808" s="5"/>
      <c r="JB808" s="5"/>
      <c r="JC808" s="4"/>
      <c r="JD808" s="6"/>
      <c r="JE808" s="4"/>
      <c r="JF808" s="6"/>
      <c r="JG808" s="5"/>
      <c r="JH808" s="5"/>
      <c r="JI808" s="4"/>
      <c r="JJ808" s="6"/>
      <c r="JK808" s="4"/>
      <c r="JL808" s="6"/>
      <c r="JM808" s="5"/>
      <c r="JN808" s="5"/>
      <c r="JO808" s="4"/>
      <c r="JP808" s="6"/>
      <c r="JQ808" s="4"/>
      <c r="JR808" s="6"/>
      <c r="JS808" s="5"/>
      <c r="JT808" s="5"/>
      <c r="JU808" s="4"/>
      <c r="JV808" s="6"/>
      <c r="JW808" s="4"/>
      <c r="JX808" s="6"/>
      <c r="JY808" s="5"/>
      <c r="JZ808" s="5"/>
      <c r="KA808" s="4"/>
      <c r="KB808" s="6"/>
      <c r="KC808" s="4"/>
      <c r="KD808" s="6"/>
      <c r="KE808" s="5"/>
      <c r="KF808" s="5"/>
      <c r="KG808" s="4"/>
      <c r="KH808" s="6"/>
      <c r="KI808" s="4"/>
      <c r="KJ808" s="6"/>
      <c r="KK808" s="5"/>
      <c r="KL808" s="5"/>
    </row>
    <row r="809">
      <c r="A809" s="3" t="s">
        <v>85</v>
      </c>
      <c r="B809" s="3" t="s">
        <v>712</v>
      </c>
      <c r="C809" s="3" t="s">
        <v>87</v>
      </c>
      <c r="D809" s="3" t="s">
        <v>712</v>
      </c>
      <c r="E809" s="3" t="s">
        <v>1006</v>
      </c>
      <c r="F809" s="3" t="s">
        <v>104</v>
      </c>
      <c r="G809" s="3" t="s">
        <v>104</v>
      </c>
      <c r="H809" s="3" t="s">
        <v>104</v>
      </c>
      <c r="I809" s="4"/>
      <c r="J809" s="4">
        <f>=ROUNDDOWN({0},0)</f>
      </c>
      <c r="K809" s="4"/>
      <c r="L809" s="5"/>
      <c r="M809" s="4"/>
      <c r="N809" s="4">
        <f>=ROUNDDOWN({0},0)</f>
      </c>
      <c r="O809" s="4"/>
      <c r="P809" s="5"/>
      <c r="Q809" s="4"/>
      <c r="R809" s="6"/>
      <c r="S809" s="4"/>
      <c r="T809" s="6"/>
      <c r="U809" s="5"/>
      <c r="V809" s="5"/>
      <c r="W809" s="4"/>
      <c r="X809" s="6"/>
      <c r="Y809" s="4"/>
      <c r="Z809" s="6"/>
      <c r="AA809" s="5"/>
      <c r="AB809" s="5"/>
      <c r="AC809" s="4"/>
      <c r="AD809" s="6"/>
      <c r="AE809" s="4"/>
      <c r="AF809" s="6"/>
      <c r="AG809" s="5"/>
      <c r="AH809" s="5"/>
      <c r="AI809" s="4"/>
      <c r="AJ809" s="6"/>
      <c r="AK809" s="4"/>
      <c r="AL809" s="6"/>
      <c r="AM809" s="5"/>
      <c r="AN809" s="5"/>
      <c r="AO809" s="4"/>
      <c r="AP809" s="6"/>
      <c r="AQ809" s="4"/>
      <c r="AR809" s="6"/>
      <c r="AS809" s="5"/>
      <c r="AT809" s="5"/>
      <c r="AU809" s="4"/>
      <c r="AV809" s="6"/>
      <c r="AW809" s="4"/>
      <c r="AX809" s="6"/>
      <c r="AY809" s="5"/>
      <c r="AZ809" s="5"/>
      <c r="BA809" s="4"/>
      <c r="BB809" s="6"/>
      <c r="BC809" s="4"/>
      <c r="BD809" s="6"/>
      <c r="BE809" s="5"/>
      <c r="BF809" s="5"/>
      <c r="BG809" s="4"/>
      <c r="BH809" s="6"/>
      <c r="BI809" s="4"/>
      <c r="BJ809" s="6"/>
      <c r="BK809" s="5"/>
      <c r="BL809" s="5"/>
      <c r="BM809" s="4"/>
      <c r="BN809" s="6"/>
      <c r="BO809" s="4"/>
      <c r="BP809" s="6"/>
      <c r="BQ809" s="5"/>
      <c r="BR809" s="5"/>
      <c r="BS809" s="4"/>
      <c r="BT809" s="6"/>
      <c r="BU809" s="4"/>
      <c r="BV809" s="6"/>
      <c r="BW809" s="5"/>
      <c r="BX809" s="5"/>
      <c r="BY809" s="4"/>
      <c r="BZ809" s="6"/>
      <c r="CA809" s="4"/>
      <c r="CB809" s="6"/>
      <c r="CC809" s="5"/>
      <c r="CD809" s="5"/>
      <c r="CE809" s="4"/>
      <c r="CF809" s="6"/>
      <c r="CG809" s="4"/>
      <c r="CH809" s="6"/>
      <c r="CI809" s="5"/>
      <c r="CJ809" s="5"/>
      <c r="CK809" s="4"/>
      <c r="CL809" s="6"/>
      <c r="CM809" s="4"/>
      <c r="CN809" s="6"/>
      <c r="CO809" s="5"/>
      <c r="CP809" s="5"/>
      <c r="CQ809" s="4"/>
      <c r="CR809" s="6"/>
      <c r="CS809" s="4"/>
      <c r="CT809" s="6"/>
      <c r="CU809" s="5"/>
      <c r="CV809" s="5"/>
      <c r="CW809" s="4"/>
      <c r="CX809" s="6"/>
      <c r="CY809" s="4"/>
      <c r="CZ809" s="6"/>
      <c r="DA809" s="5"/>
      <c r="DB809" s="5"/>
      <c r="DC809" s="4"/>
      <c r="DD809" s="6"/>
      <c r="DE809" s="4"/>
      <c r="DF809" s="6"/>
      <c r="DG809" s="5"/>
      <c r="DH809" s="5"/>
      <c r="DI809" s="4"/>
      <c r="DJ809" s="6"/>
      <c r="DK809" s="4"/>
      <c r="DL809" s="6"/>
      <c r="DM809" s="5"/>
      <c r="DN809" s="5"/>
      <c r="DO809" s="4"/>
      <c r="DP809" s="6"/>
      <c r="DQ809" s="4"/>
      <c r="DR809" s="6"/>
      <c r="DS809" s="5"/>
      <c r="DT809" s="5"/>
      <c r="DU809" s="4"/>
      <c r="DV809" s="6"/>
      <c r="DW809" s="4"/>
      <c r="DX809" s="6"/>
      <c r="DY809" s="5"/>
      <c r="DZ809" s="5"/>
      <c r="EA809" s="4"/>
      <c r="EB809" s="6"/>
      <c r="EC809" s="4"/>
      <c r="ED809" s="6"/>
      <c r="EE809" s="5"/>
      <c r="EF809" s="5"/>
      <c r="EG809" s="4"/>
      <c r="EH809" s="6"/>
      <c r="EI809" s="4"/>
      <c r="EJ809" s="6"/>
      <c r="EK809" s="5"/>
      <c r="EL809" s="5"/>
      <c r="EM809" s="4"/>
      <c r="EN809" s="6"/>
      <c r="EO809" s="4"/>
      <c r="EP809" s="6"/>
      <c r="EQ809" s="5"/>
      <c r="ER809" s="5"/>
      <c r="ES809" s="4"/>
      <c r="ET809" s="6"/>
      <c r="EU809" s="4"/>
      <c r="EV809" s="6"/>
      <c r="EW809" s="5"/>
      <c r="EX809" s="5"/>
      <c r="EY809" s="4"/>
      <c r="EZ809" s="6"/>
      <c r="FA809" s="4"/>
      <c r="FB809" s="6"/>
      <c r="FC809" s="5"/>
      <c r="FD809" s="5"/>
      <c r="FE809" s="4"/>
      <c r="FF809" s="6"/>
      <c r="FG809" s="4"/>
      <c r="FH809" s="6"/>
      <c r="FI809" s="5"/>
      <c r="FJ809" s="5"/>
      <c r="FK809" s="4"/>
      <c r="FL809" s="6"/>
      <c r="FM809" s="4"/>
      <c r="FN809" s="6"/>
      <c r="FO809" s="5"/>
      <c r="FP809" s="5"/>
      <c r="FQ809" s="4"/>
      <c r="FR809" s="6"/>
      <c r="FS809" s="4"/>
      <c r="FT809" s="6"/>
      <c r="FU809" s="5"/>
      <c r="FV809" s="5"/>
      <c r="FW809" s="4"/>
      <c r="FX809" s="6"/>
      <c r="FY809" s="4"/>
      <c r="FZ809" s="6"/>
      <c r="GA809" s="5"/>
      <c r="GB809" s="5"/>
      <c r="GC809" s="4"/>
      <c r="GD809" s="6"/>
      <c r="GE809" s="4"/>
      <c r="GF809" s="6"/>
      <c r="GG809" s="5"/>
      <c r="GH809" s="5"/>
      <c r="GI809" s="4"/>
      <c r="GJ809" s="6"/>
      <c r="GK809" s="4"/>
      <c r="GL809" s="6"/>
      <c r="GM809" s="5"/>
      <c r="GN809" s="5"/>
      <c r="GO809" s="4"/>
      <c r="GP809" s="6"/>
      <c r="GQ809" s="4"/>
      <c r="GR809" s="6"/>
      <c r="GS809" s="5"/>
      <c r="GT809" s="5"/>
      <c r="GU809" s="4"/>
      <c r="GV809" s="6"/>
      <c r="GW809" s="4"/>
      <c r="GX809" s="6"/>
      <c r="GY809" s="5"/>
      <c r="GZ809" s="5"/>
      <c r="HA809" s="4"/>
      <c r="HB809" s="6"/>
      <c r="HC809" s="4"/>
      <c r="HD809" s="6"/>
      <c r="HE809" s="5"/>
      <c r="HF809" s="5"/>
      <c r="HG809" s="4"/>
      <c r="HH809" s="6"/>
      <c r="HI809" s="4"/>
      <c r="HJ809" s="6"/>
      <c r="HK809" s="5"/>
      <c r="HL809" s="5"/>
      <c r="HM809" s="4"/>
      <c r="HN809" s="6"/>
      <c r="HO809" s="4"/>
      <c r="HP809" s="6"/>
      <c r="HQ809" s="5"/>
      <c r="HR809" s="5"/>
      <c r="HS809" s="4"/>
      <c r="HT809" s="6"/>
      <c r="HU809" s="4"/>
      <c r="HV809" s="6"/>
      <c r="HW809" s="5"/>
      <c r="HX809" s="5"/>
      <c r="HY809" s="4"/>
      <c r="HZ809" s="6"/>
      <c r="IA809" s="4"/>
      <c r="IB809" s="6"/>
      <c r="IC809" s="5"/>
      <c r="ID809" s="5"/>
      <c r="IE809" s="4"/>
      <c r="IF809" s="6"/>
      <c r="IG809" s="4"/>
      <c r="IH809" s="6"/>
      <c r="II809" s="5"/>
      <c r="IJ809" s="5"/>
      <c r="IK809" s="4"/>
      <c r="IL809" s="6"/>
      <c r="IM809" s="4"/>
      <c r="IN809" s="6"/>
      <c r="IO809" s="5"/>
      <c r="IP809" s="5"/>
      <c r="IQ809" s="4"/>
      <c r="IR809" s="6"/>
      <c r="IS809" s="4"/>
      <c r="IT809" s="6"/>
      <c r="IU809" s="5"/>
      <c r="IV809" s="5"/>
      <c r="IW809" s="4"/>
      <c r="IX809" s="6"/>
      <c r="IY809" s="4"/>
      <c r="IZ809" s="6"/>
      <c r="JA809" s="5"/>
      <c r="JB809" s="5"/>
      <c r="JC809" s="4"/>
      <c r="JD809" s="6"/>
      <c r="JE809" s="4"/>
      <c r="JF809" s="6"/>
      <c r="JG809" s="5"/>
      <c r="JH809" s="5"/>
      <c r="JI809" s="4"/>
      <c r="JJ809" s="6"/>
      <c r="JK809" s="4"/>
      <c r="JL809" s="6"/>
      <c r="JM809" s="5"/>
      <c r="JN809" s="5"/>
      <c r="JO809" s="4"/>
      <c r="JP809" s="6"/>
      <c r="JQ809" s="4"/>
      <c r="JR809" s="6"/>
      <c r="JS809" s="5"/>
      <c r="JT809" s="5"/>
      <c r="JU809" s="4"/>
      <c r="JV809" s="6"/>
      <c r="JW809" s="4"/>
      <c r="JX809" s="6"/>
      <c r="JY809" s="5"/>
      <c r="JZ809" s="5"/>
      <c r="KA809" s="4"/>
      <c r="KB809" s="6"/>
      <c r="KC809" s="4"/>
      <c r="KD809" s="6"/>
      <c r="KE809" s="5"/>
      <c r="KF809" s="5"/>
      <c r="KG809" s="4"/>
      <c r="KH809" s="6"/>
      <c r="KI809" s="4"/>
      <c r="KJ809" s="6"/>
      <c r="KK809" s="5"/>
      <c r="KL809" s="5"/>
    </row>
    <row r="810">
      <c r="A810" s="3" t="s">
        <v>85</v>
      </c>
      <c r="B810" s="3" t="s">
        <v>712</v>
      </c>
      <c r="C810" s="3" t="s">
        <v>87</v>
      </c>
      <c r="D810" s="3" t="s">
        <v>712</v>
      </c>
      <c r="E810" s="3" t="s">
        <v>1007</v>
      </c>
      <c r="F810" s="3" t="s">
        <v>104</v>
      </c>
      <c r="G810" s="3" t="s">
        <v>104</v>
      </c>
      <c r="H810" s="3" t="s">
        <v>104</v>
      </c>
      <c r="I810" s="4"/>
      <c r="J810" s="4">
        <f>=ROUNDDOWN({0},0)</f>
      </c>
      <c r="K810" s="4"/>
      <c r="L810" s="5"/>
      <c r="M810" s="4"/>
      <c r="N810" s="4">
        <f>=ROUNDDOWN({0},0)</f>
      </c>
      <c r="O810" s="4"/>
      <c r="P810" s="5"/>
      <c r="Q810" s="4"/>
      <c r="R810" s="6"/>
      <c r="S810" s="4"/>
      <c r="T810" s="6"/>
      <c r="U810" s="5"/>
      <c r="V810" s="5"/>
      <c r="W810" s="4"/>
      <c r="X810" s="6"/>
      <c r="Y810" s="4"/>
      <c r="Z810" s="6"/>
      <c r="AA810" s="5"/>
      <c r="AB810" s="5"/>
      <c r="AC810" s="4"/>
      <c r="AD810" s="6"/>
      <c r="AE810" s="4"/>
      <c r="AF810" s="6"/>
      <c r="AG810" s="5"/>
      <c r="AH810" s="5"/>
      <c r="AI810" s="4"/>
      <c r="AJ810" s="6"/>
      <c r="AK810" s="4"/>
      <c r="AL810" s="6"/>
      <c r="AM810" s="5"/>
      <c r="AN810" s="5"/>
      <c r="AO810" s="4"/>
      <c r="AP810" s="6"/>
      <c r="AQ810" s="4"/>
      <c r="AR810" s="6"/>
      <c r="AS810" s="5"/>
      <c r="AT810" s="5"/>
      <c r="AU810" s="4"/>
      <c r="AV810" s="6"/>
      <c r="AW810" s="4"/>
      <c r="AX810" s="6"/>
      <c r="AY810" s="5"/>
      <c r="AZ810" s="5"/>
      <c r="BA810" s="4"/>
      <c r="BB810" s="6"/>
      <c r="BC810" s="4"/>
      <c r="BD810" s="6"/>
      <c r="BE810" s="5"/>
      <c r="BF810" s="5"/>
      <c r="BG810" s="4"/>
      <c r="BH810" s="6"/>
      <c r="BI810" s="4"/>
      <c r="BJ810" s="6"/>
      <c r="BK810" s="5"/>
      <c r="BL810" s="5"/>
      <c r="BM810" s="4"/>
      <c r="BN810" s="6"/>
      <c r="BO810" s="4"/>
      <c r="BP810" s="6"/>
      <c r="BQ810" s="5"/>
      <c r="BR810" s="5"/>
      <c r="BS810" s="4"/>
      <c r="BT810" s="6"/>
      <c r="BU810" s="4"/>
      <c r="BV810" s="6"/>
      <c r="BW810" s="5"/>
      <c r="BX810" s="5"/>
      <c r="BY810" s="4"/>
      <c r="BZ810" s="6"/>
      <c r="CA810" s="4"/>
      <c r="CB810" s="6"/>
      <c r="CC810" s="5"/>
      <c r="CD810" s="5"/>
      <c r="CE810" s="4"/>
      <c r="CF810" s="6"/>
      <c r="CG810" s="4"/>
      <c r="CH810" s="6"/>
      <c r="CI810" s="5"/>
      <c r="CJ810" s="5"/>
      <c r="CK810" s="4"/>
      <c r="CL810" s="6"/>
      <c r="CM810" s="4"/>
      <c r="CN810" s="6"/>
      <c r="CO810" s="5"/>
      <c r="CP810" s="5"/>
      <c r="CQ810" s="4"/>
      <c r="CR810" s="6"/>
      <c r="CS810" s="4"/>
      <c r="CT810" s="6"/>
      <c r="CU810" s="5"/>
      <c r="CV810" s="5"/>
      <c r="CW810" s="4"/>
      <c r="CX810" s="6"/>
      <c r="CY810" s="4"/>
      <c r="CZ810" s="6"/>
      <c r="DA810" s="5"/>
      <c r="DB810" s="5"/>
      <c r="DC810" s="4"/>
      <c r="DD810" s="6"/>
      <c r="DE810" s="4"/>
      <c r="DF810" s="6"/>
      <c r="DG810" s="5"/>
      <c r="DH810" s="5"/>
      <c r="DI810" s="4"/>
      <c r="DJ810" s="6"/>
      <c r="DK810" s="4"/>
      <c r="DL810" s="6"/>
      <c r="DM810" s="5"/>
      <c r="DN810" s="5"/>
      <c r="DO810" s="4"/>
      <c r="DP810" s="6"/>
      <c r="DQ810" s="4"/>
      <c r="DR810" s="6"/>
      <c r="DS810" s="5"/>
      <c r="DT810" s="5"/>
      <c r="DU810" s="4"/>
      <c r="DV810" s="6"/>
      <c r="DW810" s="4"/>
      <c r="DX810" s="6"/>
      <c r="DY810" s="5"/>
      <c r="DZ810" s="5"/>
      <c r="EA810" s="4"/>
      <c r="EB810" s="6"/>
      <c r="EC810" s="4"/>
      <c r="ED810" s="6"/>
      <c r="EE810" s="5"/>
      <c r="EF810" s="5"/>
      <c r="EG810" s="4"/>
      <c r="EH810" s="6"/>
      <c r="EI810" s="4"/>
      <c r="EJ810" s="6"/>
      <c r="EK810" s="5"/>
      <c r="EL810" s="5"/>
      <c r="EM810" s="4"/>
      <c r="EN810" s="6"/>
      <c r="EO810" s="4"/>
      <c r="EP810" s="6"/>
      <c r="EQ810" s="5"/>
      <c r="ER810" s="5"/>
      <c r="ES810" s="4"/>
      <c r="ET810" s="6"/>
      <c r="EU810" s="4"/>
      <c r="EV810" s="6"/>
      <c r="EW810" s="5"/>
      <c r="EX810" s="5"/>
      <c r="EY810" s="4"/>
      <c r="EZ810" s="6"/>
      <c r="FA810" s="4"/>
      <c r="FB810" s="6"/>
      <c r="FC810" s="5"/>
      <c r="FD810" s="5"/>
      <c r="FE810" s="4"/>
      <c r="FF810" s="6"/>
      <c r="FG810" s="4"/>
      <c r="FH810" s="6"/>
      <c r="FI810" s="5"/>
      <c r="FJ810" s="5"/>
      <c r="FK810" s="4"/>
      <c r="FL810" s="6"/>
      <c r="FM810" s="4"/>
      <c r="FN810" s="6"/>
      <c r="FO810" s="5"/>
      <c r="FP810" s="5"/>
      <c r="FQ810" s="4"/>
      <c r="FR810" s="6"/>
      <c r="FS810" s="4"/>
      <c r="FT810" s="6"/>
      <c r="FU810" s="5"/>
      <c r="FV810" s="5"/>
      <c r="FW810" s="4"/>
      <c r="FX810" s="6"/>
      <c r="FY810" s="4"/>
      <c r="FZ810" s="6"/>
      <c r="GA810" s="5"/>
      <c r="GB810" s="5"/>
      <c r="GC810" s="4"/>
      <c r="GD810" s="6"/>
      <c r="GE810" s="4"/>
      <c r="GF810" s="6"/>
      <c r="GG810" s="5"/>
      <c r="GH810" s="5"/>
      <c r="GI810" s="4"/>
      <c r="GJ810" s="6"/>
      <c r="GK810" s="4"/>
      <c r="GL810" s="6"/>
      <c r="GM810" s="5"/>
      <c r="GN810" s="5"/>
      <c r="GO810" s="4"/>
      <c r="GP810" s="6"/>
      <c r="GQ810" s="4"/>
      <c r="GR810" s="6"/>
      <c r="GS810" s="5"/>
      <c r="GT810" s="5"/>
      <c r="GU810" s="4"/>
      <c r="GV810" s="6"/>
      <c r="GW810" s="4"/>
      <c r="GX810" s="6"/>
      <c r="GY810" s="5"/>
      <c r="GZ810" s="5"/>
      <c r="HA810" s="4"/>
      <c r="HB810" s="6"/>
      <c r="HC810" s="4"/>
      <c r="HD810" s="6"/>
      <c r="HE810" s="5"/>
      <c r="HF810" s="5"/>
      <c r="HG810" s="4"/>
      <c r="HH810" s="6"/>
      <c r="HI810" s="4"/>
      <c r="HJ810" s="6"/>
      <c r="HK810" s="5"/>
      <c r="HL810" s="5"/>
      <c r="HM810" s="4"/>
      <c r="HN810" s="6"/>
      <c r="HO810" s="4"/>
      <c r="HP810" s="6"/>
      <c r="HQ810" s="5"/>
      <c r="HR810" s="5"/>
      <c r="HS810" s="4"/>
      <c r="HT810" s="6"/>
      <c r="HU810" s="4"/>
      <c r="HV810" s="6"/>
      <c r="HW810" s="5"/>
      <c r="HX810" s="5"/>
      <c r="HY810" s="4"/>
      <c r="HZ810" s="6"/>
      <c r="IA810" s="4"/>
      <c r="IB810" s="6"/>
      <c r="IC810" s="5"/>
      <c r="ID810" s="5"/>
      <c r="IE810" s="4"/>
      <c r="IF810" s="6"/>
      <c r="IG810" s="4"/>
      <c r="IH810" s="6"/>
      <c r="II810" s="5"/>
      <c r="IJ810" s="5"/>
      <c r="IK810" s="4"/>
      <c r="IL810" s="6"/>
      <c r="IM810" s="4"/>
      <c r="IN810" s="6"/>
      <c r="IO810" s="5"/>
      <c r="IP810" s="5"/>
      <c r="IQ810" s="4"/>
      <c r="IR810" s="6"/>
      <c r="IS810" s="4"/>
      <c r="IT810" s="6"/>
      <c r="IU810" s="5"/>
      <c r="IV810" s="5"/>
      <c r="IW810" s="4"/>
      <c r="IX810" s="6"/>
      <c r="IY810" s="4"/>
      <c r="IZ810" s="6"/>
      <c r="JA810" s="5"/>
      <c r="JB810" s="5"/>
      <c r="JC810" s="4"/>
      <c r="JD810" s="6"/>
      <c r="JE810" s="4"/>
      <c r="JF810" s="6"/>
      <c r="JG810" s="5"/>
      <c r="JH810" s="5"/>
      <c r="JI810" s="4"/>
      <c r="JJ810" s="6"/>
      <c r="JK810" s="4"/>
      <c r="JL810" s="6"/>
      <c r="JM810" s="5"/>
      <c r="JN810" s="5"/>
      <c r="JO810" s="4"/>
      <c r="JP810" s="6"/>
      <c r="JQ810" s="4"/>
      <c r="JR810" s="6"/>
      <c r="JS810" s="5"/>
      <c r="JT810" s="5"/>
      <c r="JU810" s="4"/>
      <c r="JV810" s="6"/>
      <c r="JW810" s="4"/>
      <c r="JX810" s="6"/>
      <c r="JY810" s="5"/>
      <c r="JZ810" s="5"/>
      <c r="KA810" s="4"/>
      <c r="KB810" s="6"/>
      <c r="KC810" s="4"/>
      <c r="KD810" s="6"/>
      <c r="KE810" s="5"/>
      <c r="KF810" s="5"/>
      <c r="KG810" s="4"/>
      <c r="KH810" s="6"/>
      <c r="KI810" s="4"/>
      <c r="KJ810" s="6"/>
      <c r="KK810" s="5"/>
      <c r="KL810" s="5"/>
    </row>
    <row r="811">
      <c r="A811" s="3" t="s">
        <v>85</v>
      </c>
      <c r="B811" s="3" t="s">
        <v>712</v>
      </c>
      <c r="C811" s="3" t="s">
        <v>87</v>
      </c>
      <c r="D811" s="3" t="s">
        <v>712</v>
      </c>
      <c r="E811" s="3" t="s">
        <v>1008</v>
      </c>
      <c r="F811" s="3" t="s">
        <v>104</v>
      </c>
      <c r="G811" s="3" t="s">
        <v>104</v>
      </c>
      <c r="H811" s="3" t="s">
        <v>104</v>
      </c>
      <c r="I811" s="4"/>
      <c r="J811" s="4">
        <f>=ROUNDDOWN({0},0)</f>
      </c>
      <c r="K811" s="4"/>
      <c r="L811" s="5"/>
      <c r="M811" s="4"/>
      <c r="N811" s="4">
        <f>=ROUNDDOWN({0},0)</f>
      </c>
      <c r="O811" s="4"/>
      <c r="P811" s="5"/>
      <c r="Q811" s="4"/>
      <c r="R811" s="6"/>
      <c r="S811" s="4"/>
      <c r="T811" s="6"/>
      <c r="U811" s="5"/>
      <c r="V811" s="5"/>
      <c r="W811" s="4"/>
      <c r="X811" s="6"/>
      <c r="Y811" s="4"/>
      <c r="Z811" s="6"/>
      <c r="AA811" s="5"/>
      <c r="AB811" s="5"/>
      <c r="AC811" s="4"/>
      <c r="AD811" s="6"/>
      <c r="AE811" s="4"/>
      <c r="AF811" s="6"/>
      <c r="AG811" s="5"/>
      <c r="AH811" s="5"/>
      <c r="AI811" s="4"/>
      <c r="AJ811" s="6"/>
      <c r="AK811" s="4"/>
      <c r="AL811" s="6"/>
      <c r="AM811" s="5"/>
      <c r="AN811" s="5"/>
      <c r="AO811" s="4"/>
      <c r="AP811" s="6"/>
      <c r="AQ811" s="4"/>
      <c r="AR811" s="6"/>
      <c r="AS811" s="5"/>
      <c r="AT811" s="5"/>
      <c r="AU811" s="4"/>
      <c r="AV811" s="6"/>
      <c r="AW811" s="4"/>
      <c r="AX811" s="6"/>
      <c r="AY811" s="5"/>
      <c r="AZ811" s="5"/>
      <c r="BA811" s="4"/>
      <c r="BB811" s="6"/>
      <c r="BC811" s="4"/>
      <c r="BD811" s="6"/>
      <c r="BE811" s="5"/>
      <c r="BF811" s="5"/>
      <c r="BG811" s="4"/>
      <c r="BH811" s="6"/>
      <c r="BI811" s="4"/>
      <c r="BJ811" s="6"/>
      <c r="BK811" s="5"/>
      <c r="BL811" s="5"/>
      <c r="BM811" s="4"/>
      <c r="BN811" s="6"/>
      <c r="BO811" s="4"/>
      <c r="BP811" s="6"/>
      <c r="BQ811" s="5"/>
      <c r="BR811" s="5"/>
      <c r="BS811" s="4"/>
      <c r="BT811" s="6"/>
      <c r="BU811" s="4"/>
      <c r="BV811" s="6"/>
      <c r="BW811" s="5"/>
      <c r="BX811" s="5"/>
      <c r="BY811" s="4"/>
      <c r="BZ811" s="6"/>
      <c r="CA811" s="4"/>
      <c r="CB811" s="6"/>
      <c r="CC811" s="5"/>
      <c r="CD811" s="5"/>
      <c r="CE811" s="4"/>
      <c r="CF811" s="6"/>
      <c r="CG811" s="4"/>
      <c r="CH811" s="6"/>
      <c r="CI811" s="5"/>
      <c r="CJ811" s="5"/>
      <c r="CK811" s="4"/>
      <c r="CL811" s="6"/>
      <c r="CM811" s="4"/>
      <c r="CN811" s="6"/>
      <c r="CO811" s="5"/>
      <c r="CP811" s="5"/>
      <c r="CQ811" s="4"/>
      <c r="CR811" s="6"/>
      <c r="CS811" s="4"/>
      <c r="CT811" s="6"/>
      <c r="CU811" s="5"/>
      <c r="CV811" s="5"/>
      <c r="CW811" s="4"/>
      <c r="CX811" s="6"/>
      <c r="CY811" s="4"/>
      <c r="CZ811" s="6"/>
      <c r="DA811" s="5"/>
      <c r="DB811" s="5"/>
      <c r="DC811" s="4"/>
      <c r="DD811" s="6"/>
      <c r="DE811" s="4"/>
      <c r="DF811" s="6"/>
      <c r="DG811" s="5"/>
      <c r="DH811" s="5"/>
      <c r="DI811" s="4"/>
      <c r="DJ811" s="6"/>
      <c r="DK811" s="4"/>
      <c r="DL811" s="6"/>
      <c r="DM811" s="5"/>
      <c r="DN811" s="5"/>
      <c r="DO811" s="4"/>
      <c r="DP811" s="6"/>
      <c r="DQ811" s="4"/>
      <c r="DR811" s="6"/>
      <c r="DS811" s="5"/>
      <c r="DT811" s="5"/>
      <c r="DU811" s="4"/>
      <c r="DV811" s="6"/>
      <c r="DW811" s="4"/>
      <c r="DX811" s="6"/>
      <c r="DY811" s="5"/>
      <c r="DZ811" s="5"/>
      <c r="EA811" s="4"/>
      <c r="EB811" s="6"/>
      <c r="EC811" s="4"/>
      <c r="ED811" s="6"/>
      <c r="EE811" s="5"/>
      <c r="EF811" s="5"/>
      <c r="EG811" s="4"/>
      <c r="EH811" s="6"/>
      <c r="EI811" s="4"/>
      <c r="EJ811" s="6"/>
      <c r="EK811" s="5"/>
      <c r="EL811" s="5"/>
      <c r="EM811" s="4"/>
      <c r="EN811" s="6"/>
      <c r="EO811" s="4"/>
      <c r="EP811" s="6"/>
      <c r="EQ811" s="5"/>
      <c r="ER811" s="5"/>
      <c r="ES811" s="4"/>
      <c r="ET811" s="6"/>
      <c r="EU811" s="4"/>
      <c r="EV811" s="6"/>
      <c r="EW811" s="5"/>
      <c r="EX811" s="5"/>
      <c r="EY811" s="4"/>
      <c r="EZ811" s="6"/>
      <c r="FA811" s="4"/>
      <c r="FB811" s="6"/>
      <c r="FC811" s="5"/>
      <c r="FD811" s="5"/>
      <c r="FE811" s="4"/>
      <c r="FF811" s="6"/>
      <c r="FG811" s="4"/>
      <c r="FH811" s="6"/>
      <c r="FI811" s="5"/>
      <c r="FJ811" s="5"/>
      <c r="FK811" s="4"/>
      <c r="FL811" s="6"/>
      <c r="FM811" s="4"/>
      <c r="FN811" s="6"/>
      <c r="FO811" s="5"/>
      <c r="FP811" s="5"/>
      <c r="FQ811" s="4"/>
      <c r="FR811" s="6"/>
      <c r="FS811" s="4"/>
      <c r="FT811" s="6"/>
      <c r="FU811" s="5"/>
      <c r="FV811" s="5"/>
      <c r="FW811" s="4"/>
      <c r="FX811" s="6"/>
      <c r="FY811" s="4"/>
      <c r="FZ811" s="6"/>
      <c r="GA811" s="5"/>
      <c r="GB811" s="5"/>
      <c r="GC811" s="4"/>
      <c r="GD811" s="6"/>
      <c r="GE811" s="4"/>
      <c r="GF811" s="6"/>
      <c r="GG811" s="5"/>
      <c r="GH811" s="5"/>
      <c r="GI811" s="4"/>
      <c r="GJ811" s="6"/>
      <c r="GK811" s="4"/>
      <c r="GL811" s="6"/>
      <c r="GM811" s="5"/>
      <c r="GN811" s="5"/>
      <c r="GO811" s="4"/>
      <c r="GP811" s="6"/>
      <c r="GQ811" s="4"/>
      <c r="GR811" s="6"/>
      <c r="GS811" s="5"/>
      <c r="GT811" s="5"/>
      <c r="GU811" s="4"/>
      <c r="GV811" s="6"/>
      <c r="GW811" s="4"/>
      <c r="GX811" s="6"/>
      <c r="GY811" s="5"/>
      <c r="GZ811" s="5"/>
      <c r="HA811" s="4"/>
      <c r="HB811" s="6"/>
      <c r="HC811" s="4"/>
      <c r="HD811" s="6"/>
      <c r="HE811" s="5"/>
      <c r="HF811" s="5"/>
      <c r="HG811" s="4"/>
      <c r="HH811" s="6"/>
      <c r="HI811" s="4"/>
      <c r="HJ811" s="6"/>
      <c r="HK811" s="5"/>
      <c r="HL811" s="5"/>
      <c r="HM811" s="4"/>
      <c r="HN811" s="6"/>
      <c r="HO811" s="4"/>
      <c r="HP811" s="6"/>
      <c r="HQ811" s="5"/>
      <c r="HR811" s="5"/>
      <c r="HS811" s="4"/>
      <c r="HT811" s="6"/>
      <c r="HU811" s="4"/>
      <c r="HV811" s="6"/>
      <c r="HW811" s="5"/>
      <c r="HX811" s="5"/>
      <c r="HY811" s="4"/>
      <c r="HZ811" s="6"/>
      <c r="IA811" s="4"/>
      <c r="IB811" s="6"/>
      <c r="IC811" s="5"/>
      <c r="ID811" s="5"/>
      <c r="IE811" s="4"/>
      <c r="IF811" s="6"/>
      <c r="IG811" s="4"/>
      <c r="IH811" s="6"/>
      <c r="II811" s="5"/>
      <c r="IJ811" s="5"/>
      <c r="IK811" s="4"/>
      <c r="IL811" s="6"/>
      <c r="IM811" s="4"/>
      <c r="IN811" s="6"/>
      <c r="IO811" s="5"/>
      <c r="IP811" s="5"/>
      <c r="IQ811" s="4"/>
      <c r="IR811" s="6"/>
      <c r="IS811" s="4"/>
      <c r="IT811" s="6"/>
      <c r="IU811" s="5"/>
      <c r="IV811" s="5"/>
      <c r="IW811" s="4"/>
      <c r="IX811" s="6"/>
      <c r="IY811" s="4"/>
      <c r="IZ811" s="6"/>
      <c r="JA811" s="5"/>
      <c r="JB811" s="5"/>
      <c r="JC811" s="4"/>
      <c r="JD811" s="6"/>
      <c r="JE811" s="4"/>
      <c r="JF811" s="6"/>
      <c r="JG811" s="5"/>
      <c r="JH811" s="5"/>
      <c r="JI811" s="4"/>
      <c r="JJ811" s="6"/>
      <c r="JK811" s="4"/>
      <c r="JL811" s="6"/>
      <c r="JM811" s="5"/>
      <c r="JN811" s="5"/>
      <c r="JO811" s="4"/>
      <c r="JP811" s="6"/>
      <c r="JQ811" s="4"/>
      <c r="JR811" s="6"/>
      <c r="JS811" s="5"/>
      <c r="JT811" s="5"/>
      <c r="JU811" s="4"/>
      <c r="JV811" s="6"/>
      <c r="JW811" s="4"/>
      <c r="JX811" s="6"/>
      <c r="JY811" s="5"/>
      <c r="JZ811" s="5"/>
      <c r="KA811" s="4"/>
      <c r="KB811" s="6"/>
      <c r="KC811" s="4"/>
      <c r="KD811" s="6"/>
      <c r="KE811" s="5"/>
      <c r="KF811" s="5"/>
      <c r="KG811" s="4"/>
      <c r="KH811" s="6"/>
      <c r="KI811" s="4"/>
      <c r="KJ811" s="6"/>
      <c r="KK811" s="5"/>
      <c r="KL811" s="5"/>
    </row>
    <row r="812">
      <c r="A812" s="3" t="s">
        <v>85</v>
      </c>
      <c r="B812" s="3" t="s">
        <v>712</v>
      </c>
      <c r="C812" s="3" t="s">
        <v>87</v>
      </c>
      <c r="D812" s="3" t="s">
        <v>712</v>
      </c>
      <c r="E812" s="3" t="s">
        <v>951</v>
      </c>
      <c r="F812" s="3" t="s">
        <v>104</v>
      </c>
      <c r="G812" s="3" t="s">
        <v>104</v>
      </c>
      <c r="H812" s="3" t="s">
        <v>104</v>
      </c>
      <c r="I812" s="4"/>
      <c r="J812" s="4">
        <f>=ROUNDDOWN({0},0)</f>
      </c>
      <c r="K812" s="4"/>
      <c r="L812" s="5"/>
      <c r="M812" s="4"/>
      <c r="N812" s="4">
        <f>=ROUNDDOWN({0},0)</f>
      </c>
      <c r="O812" s="4"/>
      <c r="P812" s="5"/>
      <c r="Q812" s="4"/>
      <c r="R812" s="6"/>
      <c r="S812" s="4"/>
      <c r="T812" s="6"/>
      <c r="U812" s="5"/>
      <c r="V812" s="5"/>
      <c r="W812" s="4"/>
      <c r="X812" s="6"/>
      <c r="Y812" s="4"/>
      <c r="Z812" s="6"/>
      <c r="AA812" s="5"/>
      <c r="AB812" s="5"/>
      <c r="AC812" s="4"/>
      <c r="AD812" s="6"/>
      <c r="AE812" s="4"/>
      <c r="AF812" s="6"/>
      <c r="AG812" s="5"/>
      <c r="AH812" s="5"/>
      <c r="AI812" s="4"/>
      <c r="AJ812" s="6"/>
      <c r="AK812" s="4"/>
      <c r="AL812" s="6"/>
      <c r="AM812" s="5"/>
      <c r="AN812" s="5"/>
      <c r="AO812" s="4"/>
      <c r="AP812" s="6"/>
      <c r="AQ812" s="4"/>
      <c r="AR812" s="6"/>
      <c r="AS812" s="5"/>
      <c r="AT812" s="5"/>
      <c r="AU812" s="4"/>
      <c r="AV812" s="6"/>
      <c r="AW812" s="4"/>
      <c r="AX812" s="6"/>
      <c r="AY812" s="5"/>
      <c r="AZ812" s="5"/>
      <c r="BA812" s="4"/>
      <c r="BB812" s="6"/>
      <c r="BC812" s="4"/>
      <c r="BD812" s="6"/>
      <c r="BE812" s="5"/>
      <c r="BF812" s="5"/>
      <c r="BG812" s="4"/>
      <c r="BH812" s="6"/>
      <c r="BI812" s="4"/>
      <c r="BJ812" s="6"/>
      <c r="BK812" s="5"/>
      <c r="BL812" s="5"/>
      <c r="BM812" s="4"/>
      <c r="BN812" s="6"/>
      <c r="BO812" s="4"/>
      <c r="BP812" s="6"/>
      <c r="BQ812" s="5"/>
      <c r="BR812" s="5"/>
      <c r="BS812" s="4"/>
      <c r="BT812" s="6"/>
      <c r="BU812" s="4"/>
      <c r="BV812" s="6"/>
      <c r="BW812" s="5"/>
      <c r="BX812" s="5"/>
      <c r="BY812" s="4"/>
      <c r="BZ812" s="6"/>
      <c r="CA812" s="4"/>
      <c r="CB812" s="6"/>
      <c r="CC812" s="5"/>
      <c r="CD812" s="5"/>
      <c r="CE812" s="4"/>
      <c r="CF812" s="6"/>
      <c r="CG812" s="4"/>
      <c r="CH812" s="6"/>
      <c r="CI812" s="5"/>
      <c r="CJ812" s="5"/>
      <c r="CK812" s="4"/>
      <c r="CL812" s="6"/>
      <c r="CM812" s="4"/>
      <c r="CN812" s="6"/>
      <c r="CO812" s="5"/>
      <c r="CP812" s="5"/>
      <c r="CQ812" s="4"/>
      <c r="CR812" s="6"/>
      <c r="CS812" s="4"/>
      <c r="CT812" s="6"/>
      <c r="CU812" s="5"/>
      <c r="CV812" s="5"/>
      <c r="CW812" s="4"/>
      <c r="CX812" s="6"/>
      <c r="CY812" s="4"/>
      <c r="CZ812" s="6"/>
      <c r="DA812" s="5"/>
      <c r="DB812" s="5"/>
      <c r="DC812" s="4"/>
      <c r="DD812" s="6"/>
      <c r="DE812" s="4"/>
      <c r="DF812" s="6"/>
      <c r="DG812" s="5"/>
      <c r="DH812" s="5"/>
      <c r="DI812" s="4"/>
      <c r="DJ812" s="6"/>
      <c r="DK812" s="4"/>
      <c r="DL812" s="6"/>
      <c r="DM812" s="5"/>
      <c r="DN812" s="5"/>
      <c r="DO812" s="4"/>
      <c r="DP812" s="6"/>
      <c r="DQ812" s="4"/>
      <c r="DR812" s="6"/>
      <c r="DS812" s="5"/>
      <c r="DT812" s="5"/>
      <c r="DU812" s="4"/>
      <c r="DV812" s="6"/>
      <c r="DW812" s="4"/>
      <c r="DX812" s="6"/>
      <c r="DY812" s="5"/>
      <c r="DZ812" s="5"/>
      <c r="EA812" s="4"/>
      <c r="EB812" s="6"/>
      <c r="EC812" s="4"/>
      <c r="ED812" s="6"/>
      <c r="EE812" s="5"/>
      <c r="EF812" s="5"/>
      <c r="EG812" s="4"/>
      <c r="EH812" s="6"/>
      <c r="EI812" s="4"/>
      <c r="EJ812" s="6"/>
      <c r="EK812" s="5"/>
      <c r="EL812" s="5"/>
      <c r="EM812" s="4"/>
      <c r="EN812" s="6"/>
      <c r="EO812" s="4"/>
      <c r="EP812" s="6"/>
      <c r="EQ812" s="5"/>
      <c r="ER812" s="5"/>
      <c r="ES812" s="4"/>
      <c r="ET812" s="6"/>
      <c r="EU812" s="4"/>
      <c r="EV812" s="6"/>
      <c r="EW812" s="5"/>
      <c r="EX812" s="5"/>
      <c r="EY812" s="4"/>
      <c r="EZ812" s="6"/>
      <c r="FA812" s="4"/>
      <c r="FB812" s="6"/>
      <c r="FC812" s="5"/>
      <c r="FD812" s="5"/>
      <c r="FE812" s="4"/>
      <c r="FF812" s="6"/>
      <c r="FG812" s="4"/>
      <c r="FH812" s="6"/>
      <c r="FI812" s="5"/>
      <c r="FJ812" s="5"/>
      <c r="FK812" s="4"/>
      <c r="FL812" s="6"/>
      <c r="FM812" s="4"/>
      <c r="FN812" s="6"/>
      <c r="FO812" s="5"/>
      <c r="FP812" s="5"/>
      <c r="FQ812" s="4"/>
      <c r="FR812" s="6"/>
      <c r="FS812" s="4"/>
      <c r="FT812" s="6"/>
      <c r="FU812" s="5"/>
      <c r="FV812" s="5"/>
      <c r="FW812" s="4"/>
      <c r="FX812" s="6"/>
      <c r="FY812" s="4"/>
      <c r="FZ812" s="6"/>
      <c r="GA812" s="5"/>
      <c r="GB812" s="5"/>
      <c r="GC812" s="4"/>
      <c r="GD812" s="6"/>
      <c r="GE812" s="4"/>
      <c r="GF812" s="6"/>
      <c r="GG812" s="5"/>
      <c r="GH812" s="5"/>
      <c r="GI812" s="4"/>
      <c r="GJ812" s="6"/>
      <c r="GK812" s="4"/>
      <c r="GL812" s="6"/>
      <c r="GM812" s="5"/>
      <c r="GN812" s="5"/>
      <c r="GO812" s="4"/>
      <c r="GP812" s="6"/>
      <c r="GQ812" s="4"/>
      <c r="GR812" s="6"/>
      <c r="GS812" s="5"/>
      <c r="GT812" s="5"/>
      <c r="GU812" s="4"/>
      <c r="GV812" s="6"/>
      <c r="GW812" s="4"/>
      <c r="GX812" s="6"/>
      <c r="GY812" s="5"/>
      <c r="GZ812" s="5"/>
      <c r="HA812" s="4"/>
      <c r="HB812" s="6"/>
      <c r="HC812" s="4"/>
      <c r="HD812" s="6"/>
      <c r="HE812" s="5"/>
      <c r="HF812" s="5"/>
      <c r="HG812" s="4"/>
      <c r="HH812" s="6"/>
      <c r="HI812" s="4"/>
      <c r="HJ812" s="6"/>
      <c r="HK812" s="5"/>
      <c r="HL812" s="5"/>
      <c r="HM812" s="4"/>
      <c r="HN812" s="6"/>
      <c r="HO812" s="4"/>
      <c r="HP812" s="6"/>
      <c r="HQ812" s="5"/>
      <c r="HR812" s="5"/>
      <c r="HS812" s="4"/>
      <c r="HT812" s="6"/>
      <c r="HU812" s="4"/>
      <c r="HV812" s="6"/>
      <c r="HW812" s="5"/>
      <c r="HX812" s="5"/>
      <c r="HY812" s="4"/>
      <c r="HZ812" s="6"/>
      <c r="IA812" s="4"/>
      <c r="IB812" s="6"/>
      <c r="IC812" s="5"/>
      <c r="ID812" s="5"/>
      <c r="IE812" s="4"/>
      <c r="IF812" s="6"/>
      <c r="IG812" s="4"/>
      <c r="IH812" s="6"/>
      <c r="II812" s="5"/>
      <c r="IJ812" s="5"/>
      <c r="IK812" s="4"/>
      <c r="IL812" s="6"/>
      <c r="IM812" s="4"/>
      <c r="IN812" s="6"/>
      <c r="IO812" s="5"/>
      <c r="IP812" s="5"/>
      <c r="IQ812" s="4"/>
      <c r="IR812" s="6"/>
      <c r="IS812" s="4"/>
      <c r="IT812" s="6"/>
      <c r="IU812" s="5"/>
      <c r="IV812" s="5"/>
      <c r="IW812" s="4"/>
      <c r="IX812" s="6"/>
      <c r="IY812" s="4"/>
      <c r="IZ812" s="6"/>
      <c r="JA812" s="5"/>
      <c r="JB812" s="5"/>
      <c r="JC812" s="4"/>
      <c r="JD812" s="6"/>
      <c r="JE812" s="4"/>
      <c r="JF812" s="6"/>
      <c r="JG812" s="5"/>
      <c r="JH812" s="5"/>
      <c r="JI812" s="4"/>
      <c r="JJ812" s="6"/>
      <c r="JK812" s="4"/>
      <c r="JL812" s="6"/>
      <c r="JM812" s="5"/>
      <c r="JN812" s="5"/>
      <c r="JO812" s="4"/>
      <c r="JP812" s="6"/>
      <c r="JQ812" s="4"/>
      <c r="JR812" s="6"/>
      <c r="JS812" s="5"/>
      <c r="JT812" s="5"/>
      <c r="JU812" s="4"/>
      <c r="JV812" s="6"/>
      <c r="JW812" s="4"/>
      <c r="JX812" s="6"/>
      <c r="JY812" s="5"/>
      <c r="JZ812" s="5"/>
      <c r="KA812" s="4"/>
      <c r="KB812" s="6"/>
      <c r="KC812" s="4"/>
      <c r="KD812" s="6"/>
      <c r="KE812" s="5"/>
      <c r="KF812" s="5"/>
      <c r="KG812" s="4"/>
      <c r="KH812" s="6"/>
      <c r="KI812" s="4"/>
      <c r="KJ812" s="6"/>
      <c r="KK812" s="5"/>
      <c r="KL812" s="5"/>
    </row>
    <row r="813">
      <c r="A813" s="3" t="s">
        <v>85</v>
      </c>
      <c r="B813" s="3" t="s">
        <v>712</v>
      </c>
      <c r="C813" s="3" t="s">
        <v>87</v>
      </c>
      <c r="D813" s="3" t="s">
        <v>712</v>
      </c>
      <c r="E813" s="3" t="s">
        <v>1009</v>
      </c>
      <c r="F813" s="3" t="s">
        <v>104</v>
      </c>
      <c r="G813" s="3" t="s">
        <v>104</v>
      </c>
      <c r="H813" s="3" t="s">
        <v>104</v>
      </c>
      <c r="I813" s="4"/>
      <c r="J813" s="4">
        <f>=ROUNDDOWN({0},0)</f>
      </c>
      <c r="K813" s="4"/>
      <c r="L813" s="5"/>
      <c r="M813" s="4"/>
      <c r="N813" s="4">
        <f>=ROUNDDOWN({0},0)</f>
      </c>
      <c r="O813" s="4"/>
      <c r="P813" s="5"/>
      <c r="Q813" s="4"/>
      <c r="R813" s="6"/>
      <c r="S813" s="4"/>
      <c r="T813" s="6"/>
      <c r="U813" s="5"/>
      <c r="V813" s="5"/>
      <c r="W813" s="4"/>
      <c r="X813" s="6"/>
      <c r="Y813" s="4"/>
      <c r="Z813" s="6"/>
      <c r="AA813" s="5"/>
      <c r="AB813" s="5"/>
      <c r="AC813" s="4"/>
      <c r="AD813" s="6"/>
      <c r="AE813" s="4"/>
      <c r="AF813" s="6"/>
      <c r="AG813" s="5"/>
      <c r="AH813" s="5"/>
      <c r="AI813" s="4"/>
      <c r="AJ813" s="6"/>
      <c r="AK813" s="4"/>
      <c r="AL813" s="6"/>
      <c r="AM813" s="5"/>
      <c r="AN813" s="5"/>
      <c r="AO813" s="4"/>
      <c r="AP813" s="6"/>
      <c r="AQ813" s="4"/>
      <c r="AR813" s="6"/>
      <c r="AS813" s="5"/>
      <c r="AT813" s="5"/>
      <c r="AU813" s="4"/>
      <c r="AV813" s="6"/>
      <c r="AW813" s="4"/>
      <c r="AX813" s="6"/>
      <c r="AY813" s="5"/>
      <c r="AZ813" s="5"/>
      <c r="BA813" s="4"/>
      <c r="BB813" s="6"/>
      <c r="BC813" s="4"/>
      <c r="BD813" s="6"/>
      <c r="BE813" s="5"/>
      <c r="BF813" s="5"/>
      <c r="BG813" s="4"/>
      <c r="BH813" s="6"/>
      <c r="BI813" s="4"/>
      <c r="BJ813" s="6"/>
      <c r="BK813" s="5"/>
      <c r="BL813" s="5"/>
      <c r="BM813" s="4"/>
      <c r="BN813" s="6"/>
      <c r="BO813" s="4"/>
      <c r="BP813" s="6"/>
      <c r="BQ813" s="5"/>
      <c r="BR813" s="5"/>
      <c r="BS813" s="4"/>
      <c r="BT813" s="6"/>
      <c r="BU813" s="4"/>
      <c r="BV813" s="6"/>
      <c r="BW813" s="5"/>
      <c r="BX813" s="5"/>
      <c r="BY813" s="4"/>
      <c r="BZ813" s="6"/>
      <c r="CA813" s="4"/>
      <c r="CB813" s="6"/>
      <c r="CC813" s="5"/>
      <c r="CD813" s="5"/>
      <c r="CE813" s="4"/>
      <c r="CF813" s="6"/>
      <c r="CG813" s="4"/>
      <c r="CH813" s="6"/>
      <c r="CI813" s="5"/>
      <c r="CJ813" s="5"/>
      <c r="CK813" s="4"/>
      <c r="CL813" s="6"/>
      <c r="CM813" s="4"/>
      <c r="CN813" s="6"/>
      <c r="CO813" s="5"/>
      <c r="CP813" s="5"/>
      <c r="CQ813" s="4"/>
      <c r="CR813" s="6"/>
      <c r="CS813" s="4"/>
      <c r="CT813" s="6"/>
      <c r="CU813" s="5"/>
      <c r="CV813" s="5"/>
      <c r="CW813" s="4"/>
      <c r="CX813" s="6"/>
      <c r="CY813" s="4"/>
      <c r="CZ813" s="6"/>
      <c r="DA813" s="5"/>
      <c r="DB813" s="5"/>
      <c r="DC813" s="4"/>
      <c r="DD813" s="6"/>
      <c r="DE813" s="4"/>
      <c r="DF813" s="6"/>
      <c r="DG813" s="5"/>
      <c r="DH813" s="5"/>
      <c r="DI813" s="4"/>
      <c r="DJ813" s="6"/>
      <c r="DK813" s="4"/>
      <c r="DL813" s="6"/>
      <c r="DM813" s="5"/>
      <c r="DN813" s="5"/>
      <c r="DO813" s="4"/>
      <c r="DP813" s="6"/>
      <c r="DQ813" s="4"/>
      <c r="DR813" s="6"/>
      <c r="DS813" s="5"/>
      <c r="DT813" s="5"/>
      <c r="DU813" s="4"/>
      <c r="DV813" s="6"/>
      <c r="DW813" s="4"/>
      <c r="DX813" s="6"/>
      <c r="DY813" s="5"/>
      <c r="DZ813" s="5"/>
      <c r="EA813" s="4"/>
      <c r="EB813" s="6"/>
      <c r="EC813" s="4"/>
      <c r="ED813" s="6"/>
      <c r="EE813" s="5"/>
      <c r="EF813" s="5"/>
      <c r="EG813" s="4"/>
      <c r="EH813" s="6"/>
      <c r="EI813" s="4"/>
      <c r="EJ813" s="6"/>
      <c r="EK813" s="5"/>
      <c r="EL813" s="5"/>
      <c r="EM813" s="4"/>
      <c r="EN813" s="6"/>
      <c r="EO813" s="4"/>
      <c r="EP813" s="6"/>
      <c r="EQ813" s="5"/>
      <c r="ER813" s="5"/>
      <c r="ES813" s="4"/>
      <c r="ET813" s="6"/>
      <c r="EU813" s="4"/>
      <c r="EV813" s="6"/>
      <c r="EW813" s="5"/>
      <c r="EX813" s="5"/>
      <c r="EY813" s="4"/>
      <c r="EZ813" s="6"/>
      <c r="FA813" s="4"/>
      <c r="FB813" s="6"/>
      <c r="FC813" s="5"/>
      <c r="FD813" s="5"/>
      <c r="FE813" s="4"/>
      <c r="FF813" s="6"/>
      <c r="FG813" s="4"/>
      <c r="FH813" s="6"/>
      <c r="FI813" s="5"/>
      <c r="FJ813" s="5"/>
      <c r="FK813" s="4"/>
      <c r="FL813" s="6"/>
      <c r="FM813" s="4"/>
      <c r="FN813" s="6"/>
      <c r="FO813" s="5"/>
      <c r="FP813" s="5"/>
      <c r="FQ813" s="4"/>
      <c r="FR813" s="6"/>
      <c r="FS813" s="4"/>
      <c r="FT813" s="6"/>
      <c r="FU813" s="5"/>
      <c r="FV813" s="5"/>
      <c r="FW813" s="4"/>
      <c r="FX813" s="6"/>
      <c r="FY813" s="4"/>
      <c r="FZ813" s="6"/>
      <c r="GA813" s="5"/>
      <c r="GB813" s="5"/>
      <c r="GC813" s="4"/>
      <c r="GD813" s="6"/>
      <c r="GE813" s="4"/>
      <c r="GF813" s="6"/>
      <c r="GG813" s="5"/>
      <c r="GH813" s="5"/>
      <c r="GI813" s="4"/>
      <c r="GJ813" s="6"/>
      <c r="GK813" s="4"/>
      <c r="GL813" s="6"/>
      <c r="GM813" s="5"/>
      <c r="GN813" s="5"/>
      <c r="GO813" s="4"/>
      <c r="GP813" s="6"/>
      <c r="GQ813" s="4"/>
      <c r="GR813" s="6"/>
      <c r="GS813" s="5"/>
      <c r="GT813" s="5"/>
      <c r="GU813" s="4"/>
      <c r="GV813" s="6"/>
      <c r="GW813" s="4"/>
      <c r="GX813" s="6"/>
      <c r="GY813" s="5"/>
      <c r="GZ813" s="5"/>
      <c r="HA813" s="4"/>
      <c r="HB813" s="6"/>
      <c r="HC813" s="4"/>
      <c r="HD813" s="6"/>
      <c r="HE813" s="5"/>
      <c r="HF813" s="5"/>
      <c r="HG813" s="4"/>
      <c r="HH813" s="6"/>
      <c r="HI813" s="4"/>
      <c r="HJ813" s="6"/>
      <c r="HK813" s="5"/>
      <c r="HL813" s="5"/>
      <c r="HM813" s="4"/>
      <c r="HN813" s="6"/>
      <c r="HO813" s="4"/>
      <c r="HP813" s="6"/>
      <c r="HQ813" s="5"/>
      <c r="HR813" s="5"/>
      <c r="HS813" s="4"/>
      <c r="HT813" s="6"/>
      <c r="HU813" s="4"/>
      <c r="HV813" s="6"/>
      <c r="HW813" s="5"/>
      <c r="HX813" s="5"/>
      <c r="HY813" s="4"/>
      <c r="HZ813" s="6"/>
      <c r="IA813" s="4"/>
      <c r="IB813" s="6"/>
      <c r="IC813" s="5"/>
      <c r="ID813" s="5"/>
      <c r="IE813" s="4"/>
      <c r="IF813" s="6"/>
      <c r="IG813" s="4"/>
      <c r="IH813" s="6"/>
      <c r="II813" s="5"/>
      <c r="IJ813" s="5"/>
      <c r="IK813" s="4"/>
      <c r="IL813" s="6"/>
      <c r="IM813" s="4"/>
      <c r="IN813" s="6"/>
      <c r="IO813" s="5"/>
      <c r="IP813" s="5"/>
      <c r="IQ813" s="4"/>
      <c r="IR813" s="6"/>
      <c r="IS813" s="4"/>
      <c r="IT813" s="6"/>
      <c r="IU813" s="5"/>
      <c r="IV813" s="5"/>
      <c r="IW813" s="4"/>
      <c r="IX813" s="6"/>
      <c r="IY813" s="4"/>
      <c r="IZ813" s="6"/>
      <c r="JA813" s="5"/>
      <c r="JB813" s="5"/>
      <c r="JC813" s="4"/>
      <c r="JD813" s="6"/>
      <c r="JE813" s="4"/>
      <c r="JF813" s="6"/>
      <c r="JG813" s="5"/>
      <c r="JH813" s="5"/>
      <c r="JI813" s="4"/>
      <c r="JJ813" s="6"/>
      <c r="JK813" s="4"/>
      <c r="JL813" s="6"/>
      <c r="JM813" s="5"/>
      <c r="JN813" s="5"/>
      <c r="JO813" s="4"/>
      <c r="JP813" s="6"/>
      <c r="JQ813" s="4"/>
      <c r="JR813" s="6"/>
      <c r="JS813" s="5"/>
      <c r="JT813" s="5"/>
      <c r="JU813" s="4"/>
      <c r="JV813" s="6"/>
      <c r="JW813" s="4"/>
      <c r="JX813" s="6"/>
      <c r="JY813" s="5"/>
      <c r="JZ813" s="5"/>
      <c r="KA813" s="4"/>
      <c r="KB813" s="6"/>
      <c r="KC813" s="4"/>
      <c r="KD813" s="6"/>
      <c r="KE813" s="5"/>
      <c r="KF813" s="5"/>
      <c r="KG813" s="4"/>
      <c r="KH813" s="6"/>
      <c r="KI813" s="4"/>
      <c r="KJ813" s="6"/>
      <c r="KK813" s="5"/>
      <c r="KL813" s="5"/>
    </row>
    <row r="814">
      <c r="A814" s="3" t="s">
        <v>85</v>
      </c>
      <c r="B814" s="3" t="s">
        <v>712</v>
      </c>
      <c r="C814" s="3" t="s">
        <v>87</v>
      </c>
      <c r="D814" s="3" t="s">
        <v>712</v>
      </c>
      <c r="E814" s="3" t="s">
        <v>1010</v>
      </c>
      <c r="F814" s="3" t="s">
        <v>104</v>
      </c>
      <c r="G814" s="3" t="s">
        <v>104</v>
      </c>
      <c r="H814" s="3" t="s">
        <v>104</v>
      </c>
      <c r="I814" s="4"/>
      <c r="J814" s="4">
        <f>=ROUNDDOWN({0},0)</f>
      </c>
      <c r="K814" s="4"/>
      <c r="L814" s="5"/>
      <c r="M814" s="4"/>
      <c r="N814" s="4">
        <f>=ROUNDDOWN({0},0)</f>
      </c>
      <c r="O814" s="4"/>
      <c r="P814" s="5"/>
      <c r="Q814" s="4"/>
      <c r="R814" s="6"/>
      <c r="S814" s="4"/>
      <c r="T814" s="6"/>
      <c r="U814" s="5"/>
      <c r="V814" s="5"/>
      <c r="W814" s="4"/>
      <c r="X814" s="6"/>
      <c r="Y814" s="4"/>
      <c r="Z814" s="6"/>
      <c r="AA814" s="5"/>
      <c r="AB814" s="5"/>
      <c r="AC814" s="4"/>
      <c r="AD814" s="6"/>
      <c r="AE814" s="4"/>
      <c r="AF814" s="6"/>
      <c r="AG814" s="5"/>
      <c r="AH814" s="5"/>
      <c r="AI814" s="4"/>
      <c r="AJ814" s="6"/>
      <c r="AK814" s="4"/>
      <c r="AL814" s="6"/>
      <c r="AM814" s="5"/>
      <c r="AN814" s="5"/>
      <c r="AO814" s="4"/>
      <c r="AP814" s="6"/>
      <c r="AQ814" s="4"/>
      <c r="AR814" s="6"/>
      <c r="AS814" s="5"/>
      <c r="AT814" s="5"/>
      <c r="AU814" s="4"/>
      <c r="AV814" s="6"/>
      <c r="AW814" s="4"/>
      <c r="AX814" s="6"/>
      <c r="AY814" s="5"/>
      <c r="AZ814" s="5"/>
      <c r="BA814" s="4"/>
      <c r="BB814" s="6"/>
      <c r="BC814" s="4"/>
      <c r="BD814" s="6"/>
      <c r="BE814" s="5"/>
      <c r="BF814" s="5"/>
      <c r="BG814" s="4"/>
      <c r="BH814" s="6"/>
      <c r="BI814" s="4"/>
      <c r="BJ814" s="6"/>
      <c r="BK814" s="5"/>
      <c r="BL814" s="5"/>
      <c r="BM814" s="4"/>
      <c r="BN814" s="6"/>
      <c r="BO814" s="4"/>
      <c r="BP814" s="6"/>
      <c r="BQ814" s="5"/>
      <c r="BR814" s="5"/>
      <c r="BS814" s="4"/>
      <c r="BT814" s="6"/>
      <c r="BU814" s="4"/>
      <c r="BV814" s="6"/>
      <c r="BW814" s="5"/>
      <c r="BX814" s="5"/>
      <c r="BY814" s="4"/>
      <c r="BZ814" s="6"/>
      <c r="CA814" s="4"/>
      <c r="CB814" s="6"/>
      <c r="CC814" s="5"/>
      <c r="CD814" s="5"/>
      <c r="CE814" s="4"/>
      <c r="CF814" s="6"/>
      <c r="CG814" s="4"/>
      <c r="CH814" s="6"/>
      <c r="CI814" s="5"/>
      <c r="CJ814" s="5"/>
      <c r="CK814" s="4"/>
      <c r="CL814" s="6"/>
      <c r="CM814" s="4"/>
      <c r="CN814" s="6"/>
      <c r="CO814" s="5"/>
      <c r="CP814" s="5"/>
      <c r="CQ814" s="4"/>
      <c r="CR814" s="6"/>
      <c r="CS814" s="4"/>
      <c r="CT814" s="6"/>
      <c r="CU814" s="5"/>
      <c r="CV814" s="5"/>
      <c r="CW814" s="4"/>
      <c r="CX814" s="6"/>
      <c r="CY814" s="4"/>
      <c r="CZ814" s="6"/>
      <c r="DA814" s="5"/>
      <c r="DB814" s="5"/>
      <c r="DC814" s="4"/>
      <c r="DD814" s="6"/>
      <c r="DE814" s="4"/>
      <c r="DF814" s="6"/>
      <c r="DG814" s="5"/>
      <c r="DH814" s="5"/>
      <c r="DI814" s="4"/>
      <c r="DJ814" s="6"/>
      <c r="DK814" s="4"/>
      <c r="DL814" s="6"/>
      <c r="DM814" s="5"/>
      <c r="DN814" s="5"/>
      <c r="DO814" s="4"/>
      <c r="DP814" s="6"/>
      <c r="DQ814" s="4"/>
      <c r="DR814" s="6"/>
      <c r="DS814" s="5"/>
      <c r="DT814" s="5"/>
      <c r="DU814" s="4"/>
      <c r="DV814" s="6"/>
      <c r="DW814" s="4"/>
      <c r="DX814" s="6"/>
      <c r="DY814" s="5"/>
      <c r="DZ814" s="5"/>
      <c r="EA814" s="4"/>
      <c r="EB814" s="6"/>
      <c r="EC814" s="4"/>
      <c r="ED814" s="6"/>
      <c r="EE814" s="5"/>
      <c r="EF814" s="5"/>
      <c r="EG814" s="4"/>
      <c r="EH814" s="6"/>
      <c r="EI814" s="4"/>
      <c r="EJ814" s="6"/>
      <c r="EK814" s="5"/>
      <c r="EL814" s="5"/>
      <c r="EM814" s="4"/>
      <c r="EN814" s="6"/>
      <c r="EO814" s="4"/>
      <c r="EP814" s="6"/>
      <c r="EQ814" s="5"/>
      <c r="ER814" s="5"/>
      <c r="ES814" s="4"/>
      <c r="ET814" s="6"/>
      <c r="EU814" s="4"/>
      <c r="EV814" s="6"/>
      <c r="EW814" s="5"/>
      <c r="EX814" s="5"/>
      <c r="EY814" s="4"/>
      <c r="EZ814" s="6"/>
      <c r="FA814" s="4"/>
      <c r="FB814" s="6"/>
      <c r="FC814" s="5"/>
      <c r="FD814" s="5"/>
      <c r="FE814" s="4"/>
      <c r="FF814" s="6"/>
      <c r="FG814" s="4"/>
      <c r="FH814" s="6"/>
      <c r="FI814" s="5"/>
      <c r="FJ814" s="5"/>
      <c r="FK814" s="4"/>
      <c r="FL814" s="6"/>
      <c r="FM814" s="4"/>
      <c r="FN814" s="6"/>
      <c r="FO814" s="5"/>
      <c r="FP814" s="5"/>
      <c r="FQ814" s="4"/>
      <c r="FR814" s="6"/>
      <c r="FS814" s="4"/>
      <c r="FT814" s="6"/>
      <c r="FU814" s="5"/>
      <c r="FV814" s="5"/>
      <c r="FW814" s="4"/>
      <c r="FX814" s="6"/>
      <c r="FY814" s="4"/>
      <c r="FZ814" s="6"/>
      <c r="GA814" s="5"/>
      <c r="GB814" s="5"/>
      <c r="GC814" s="4"/>
      <c r="GD814" s="6"/>
      <c r="GE814" s="4"/>
      <c r="GF814" s="6"/>
      <c r="GG814" s="5"/>
      <c r="GH814" s="5"/>
      <c r="GI814" s="4"/>
      <c r="GJ814" s="6"/>
      <c r="GK814" s="4"/>
      <c r="GL814" s="6"/>
      <c r="GM814" s="5"/>
      <c r="GN814" s="5"/>
      <c r="GO814" s="4"/>
      <c r="GP814" s="6"/>
      <c r="GQ814" s="4"/>
      <c r="GR814" s="6"/>
      <c r="GS814" s="5"/>
      <c r="GT814" s="5"/>
      <c r="GU814" s="4"/>
      <c r="GV814" s="6"/>
      <c r="GW814" s="4"/>
      <c r="GX814" s="6"/>
      <c r="GY814" s="5"/>
      <c r="GZ814" s="5"/>
      <c r="HA814" s="4"/>
      <c r="HB814" s="6"/>
      <c r="HC814" s="4"/>
      <c r="HD814" s="6"/>
      <c r="HE814" s="5"/>
      <c r="HF814" s="5"/>
      <c r="HG814" s="4"/>
      <c r="HH814" s="6"/>
      <c r="HI814" s="4"/>
      <c r="HJ814" s="6"/>
      <c r="HK814" s="5"/>
      <c r="HL814" s="5"/>
      <c r="HM814" s="4"/>
      <c r="HN814" s="6"/>
      <c r="HO814" s="4"/>
      <c r="HP814" s="6"/>
      <c r="HQ814" s="5"/>
      <c r="HR814" s="5"/>
      <c r="HS814" s="4"/>
      <c r="HT814" s="6"/>
      <c r="HU814" s="4"/>
      <c r="HV814" s="6"/>
      <c r="HW814" s="5"/>
      <c r="HX814" s="5"/>
      <c r="HY814" s="4"/>
      <c r="HZ814" s="6"/>
      <c r="IA814" s="4"/>
      <c r="IB814" s="6"/>
      <c r="IC814" s="5"/>
      <c r="ID814" s="5"/>
      <c r="IE814" s="4"/>
      <c r="IF814" s="6"/>
      <c r="IG814" s="4"/>
      <c r="IH814" s="6"/>
      <c r="II814" s="5"/>
      <c r="IJ814" s="5"/>
      <c r="IK814" s="4"/>
      <c r="IL814" s="6"/>
      <c r="IM814" s="4"/>
      <c r="IN814" s="6"/>
      <c r="IO814" s="5"/>
      <c r="IP814" s="5"/>
      <c r="IQ814" s="4"/>
      <c r="IR814" s="6"/>
      <c r="IS814" s="4"/>
      <c r="IT814" s="6"/>
      <c r="IU814" s="5"/>
      <c r="IV814" s="5"/>
      <c r="IW814" s="4"/>
      <c r="IX814" s="6"/>
      <c r="IY814" s="4"/>
      <c r="IZ814" s="6"/>
      <c r="JA814" s="5"/>
      <c r="JB814" s="5"/>
      <c r="JC814" s="4"/>
      <c r="JD814" s="6"/>
      <c r="JE814" s="4"/>
      <c r="JF814" s="6"/>
      <c r="JG814" s="5"/>
      <c r="JH814" s="5"/>
      <c r="JI814" s="4"/>
      <c r="JJ814" s="6"/>
      <c r="JK814" s="4"/>
      <c r="JL814" s="6"/>
      <c r="JM814" s="5"/>
      <c r="JN814" s="5"/>
      <c r="JO814" s="4"/>
      <c r="JP814" s="6"/>
      <c r="JQ814" s="4"/>
      <c r="JR814" s="6"/>
      <c r="JS814" s="5"/>
      <c r="JT814" s="5"/>
      <c r="JU814" s="4"/>
      <c r="JV814" s="6"/>
      <c r="JW814" s="4"/>
      <c r="JX814" s="6"/>
      <c r="JY814" s="5"/>
      <c r="JZ814" s="5"/>
      <c r="KA814" s="4"/>
      <c r="KB814" s="6"/>
      <c r="KC814" s="4"/>
      <c r="KD814" s="6"/>
      <c r="KE814" s="5"/>
      <c r="KF814" s="5"/>
      <c r="KG814" s="4"/>
      <c r="KH814" s="6"/>
      <c r="KI814" s="4"/>
      <c r="KJ814" s="6"/>
      <c r="KK814" s="5"/>
      <c r="KL814" s="5"/>
    </row>
    <row r="815">
      <c r="A815" s="3" t="s">
        <v>85</v>
      </c>
      <c r="B815" s="3" t="s">
        <v>712</v>
      </c>
      <c r="C815" s="3" t="s">
        <v>87</v>
      </c>
      <c r="D815" s="3" t="s">
        <v>712</v>
      </c>
      <c r="E815" s="3" t="s">
        <v>1011</v>
      </c>
      <c r="F815" s="3" t="s">
        <v>104</v>
      </c>
      <c r="G815" s="3" t="s">
        <v>104</v>
      </c>
      <c r="H815" s="3" t="s">
        <v>104</v>
      </c>
      <c r="I815" s="4"/>
      <c r="J815" s="4">
        <f>=ROUNDDOWN({0},0)</f>
      </c>
      <c r="K815" s="4"/>
      <c r="L815" s="5"/>
      <c r="M815" s="4"/>
      <c r="N815" s="4">
        <f>=ROUNDDOWN({0},0)</f>
      </c>
      <c r="O815" s="4"/>
      <c r="P815" s="5"/>
      <c r="Q815" s="4"/>
      <c r="R815" s="6"/>
      <c r="S815" s="4"/>
      <c r="T815" s="6"/>
      <c r="U815" s="5"/>
      <c r="V815" s="5"/>
      <c r="W815" s="4"/>
      <c r="X815" s="6"/>
      <c r="Y815" s="4"/>
      <c r="Z815" s="6"/>
      <c r="AA815" s="5"/>
      <c r="AB815" s="5"/>
      <c r="AC815" s="4"/>
      <c r="AD815" s="6"/>
      <c r="AE815" s="4"/>
      <c r="AF815" s="6"/>
      <c r="AG815" s="5"/>
      <c r="AH815" s="5"/>
      <c r="AI815" s="4"/>
      <c r="AJ815" s="6"/>
      <c r="AK815" s="4"/>
      <c r="AL815" s="6"/>
      <c r="AM815" s="5"/>
      <c r="AN815" s="5"/>
      <c r="AO815" s="4"/>
      <c r="AP815" s="6"/>
      <c r="AQ815" s="4"/>
      <c r="AR815" s="6"/>
      <c r="AS815" s="5"/>
      <c r="AT815" s="5"/>
      <c r="AU815" s="4"/>
      <c r="AV815" s="6"/>
      <c r="AW815" s="4"/>
      <c r="AX815" s="6"/>
      <c r="AY815" s="5"/>
      <c r="AZ815" s="5"/>
      <c r="BA815" s="4"/>
      <c r="BB815" s="6"/>
      <c r="BC815" s="4"/>
      <c r="BD815" s="6"/>
      <c r="BE815" s="5"/>
      <c r="BF815" s="5"/>
      <c r="BG815" s="4"/>
      <c r="BH815" s="6"/>
      <c r="BI815" s="4"/>
      <c r="BJ815" s="6"/>
      <c r="BK815" s="5"/>
      <c r="BL815" s="5"/>
      <c r="BM815" s="4"/>
      <c r="BN815" s="6"/>
      <c r="BO815" s="4"/>
      <c r="BP815" s="6"/>
      <c r="BQ815" s="5"/>
      <c r="BR815" s="5"/>
      <c r="BS815" s="4"/>
      <c r="BT815" s="6"/>
      <c r="BU815" s="4"/>
      <c r="BV815" s="6"/>
      <c r="BW815" s="5"/>
      <c r="BX815" s="5"/>
      <c r="BY815" s="4"/>
      <c r="BZ815" s="6"/>
      <c r="CA815" s="4"/>
      <c r="CB815" s="6"/>
      <c r="CC815" s="5"/>
      <c r="CD815" s="5"/>
      <c r="CE815" s="4"/>
      <c r="CF815" s="6"/>
      <c r="CG815" s="4"/>
      <c r="CH815" s="6"/>
      <c r="CI815" s="5"/>
      <c r="CJ815" s="5"/>
      <c r="CK815" s="4"/>
      <c r="CL815" s="6"/>
      <c r="CM815" s="4"/>
      <c r="CN815" s="6"/>
      <c r="CO815" s="5"/>
      <c r="CP815" s="5"/>
      <c r="CQ815" s="4"/>
      <c r="CR815" s="6"/>
      <c r="CS815" s="4"/>
      <c r="CT815" s="6"/>
      <c r="CU815" s="5"/>
      <c r="CV815" s="5"/>
      <c r="CW815" s="4"/>
      <c r="CX815" s="6"/>
      <c r="CY815" s="4"/>
      <c r="CZ815" s="6"/>
      <c r="DA815" s="5"/>
      <c r="DB815" s="5"/>
      <c r="DC815" s="4"/>
      <c r="DD815" s="6"/>
      <c r="DE815" s="4"/>
      <c r="DF815" s="6"/>
      <c r="DG815" s="5"/>
      <c r="DH815" s="5"/>
      <c r="DI815" s="4"/>
      <c r="DJ815" s="6"/>
      <c r="DK815" s="4"/>
      <c r="DL815" s="6"/>
      <c r="DM815" s="5"/>
      <c r="DN815" s="5"/>
      <c r="DO815" s="4"/>
      <c r="DP815" s="6"/>
      <c r="DQ815" s="4"/>
      <c r="DR815" s="6"/>
      <c r="DS815" s="5"/>
      <c r="DT815" s="5"/>
      <c r="DU815" s="4"/>
      <c r="DV815" s="6"/>
      <c r="DW815" s="4"/>
      <c r="DX815" s="6"/>
      <c r="DY815" s="5"/>
      <c r="DZ815" s="5"/>
      <c r="EA815" s="4"/>
      <c r="EB815" s="6"/>
      <c r="EC815" s="4"/>
      <c r="ED815" s="6"/>
      <c r="EE815" s="5"/>
      <c r="EF815" s="5"/>
      <c r="EG815" s="4"/>
      <c r="EH815" s="6"/>
      <c r="EI815" s="4"/>
      <c r="EJ815" s="6"/>
      <c r="EK815" s="5"/>
      <c r="EL815" s="5"/>
      <c r="EM815" s="4"/>
      <c r="EN815" s="6"/>
      <c r="EO815" s="4"/>
      <c r="EP815" s="6"/>
      <c r="EQ815" s="5"/>
      <c r="ER815" s="5"/>
      <c r="ES815" s="4"/>
      <c r="ET815" s="6"/>
      <c r="EU815" s="4"/>
      <c r="EV815" s="6"/>
      <c r="EW815" s="5"/>
      <c r="EX815" s="5"/>
      <c r="EY815" s="4"/>
      <c r="EZ815" s="6"/>
      <c r="FA815" s="4"/>
      <c r="FB815" s="6"/>
      <c r="FC815" s="5"/>
      <c r="FD815" s="5"/>
      <c r="FE815" s="4"/>
      <c r="FF815" s="6"/>
      <c r="FG815" s="4"/>
      <c r="FH815" s="6"/>
      <c r="FI815" s="5"/>
      <c r="FJ815" s="5"/>
      <c r="FK815" s="4"/>
      <c r="FL815" s="6"/>
      <c r="FM815" s="4"/>
      <c r="FN815" s="6"/>
      <c r="FO815" s="5"/>
      <c r="FP815" s="5"/>
      <c r="FQ815" s="4"/>
      <c r="FR815" s="6"/>
      <c r="FS815" s="4"/>
      <c r="FT815" s="6"/>
      <c r="FU815" s="5"/>
      <c r="FV815" s="5"/>
      <c r="FW815" s="4"/>
      <c r="FX815" s="6"/>
      <c r="FY815" s="4"/>
      <c r="FZ815" s="6"/>
      <c r="GA815" s="5"/>
      <c r="GB815" s="5"/>
      <c r="GC815" s="4"/>
      <c r="GD815" s="6"/>
      <c r="GE815" s="4"/>
      <c r="GF815" s="6"/>
      <c r="GG815" s="5"/>
      <c r="GH815" s="5"/>
      <c r="GI815" s="4"/>
      <c r="GJ815" s="6"/>
      <c r="GK815" s="4"/>
      <c r="GL815" s="6"/>
      <c r="GM815" s="5"/>
      <c r="GN815" s="5"/>
      <c r="GO815" s="4"/>
      <c r="GP815" s="6"/>
      <c r="GQ815" s="4"/>
      <c r="GR815" s="6"/>
      <c r="GS815" s="5"/>
      <c r="GT815" s="5"/>
      <c r="GU815" s="4"/>
      <c r="GV815" s="6"/>
      <c r="GW815" s="4"/>
      <c r="GX815" s="6"/>
      <c r="GY815" s="5"/>
      <c r="GZ815" s="5"/>
      <c r="HA815" s="4"/>
      <c r="HB815" s="6"/>
      <c r="HC815" s="4"/>
      <c r="HD815" s="6"/>
      <c r="HE815" s="5"/>
      <c r="HF815" s="5"/>
      <c r="HG815" s="4"/>
      <c r="HH815" s="6"/>
      <c r="HI815" s="4"/>
      <c r="HJ815" s="6"/>
      <c r="HK815" s="5"/>
      <c r="HL815" s="5"/>
      <c r="HM815" s="4"/>
      <c r="HN815" s="6"/>
      <c r="HO815" s="4"/>
      <c r="HP815" s="6"/>
      <c r="HQ815" s="5"/>
      <c r="HR815" s="5"/>
      <c r="HS815" s="4"/>
      <c r="HT815" s="6"/>
      <c r="HU815" s="4"/>
      <c r="HV815" s="6"/>
      <c r="HW815" s="5"/>
      <c r="HX815" s="5"/>
      <c r="HY815" s="4"/>
      <c r="HZ815" s="6"/>
      <c r="IA815" s="4"/>
      <c r="IB815" s="6"/>
      <c r="IC815" s="5"/>
      <c r="ID815" s="5"/>
      <c r="IE815" s="4"/>
      <c r="IF815" s="6"/>
      <c r="IG815" s="4"/>
      <c r="IH815" s="6"/>
      <c r="II815" s="5"/>
      <c r="IJ815" s="5"/>
      <c r="IK815" s="4"/>
      <c r="IL815" s="6"/>
      <c r="IM815" s="4"/>
      <c r="IN815" s="6"/>
      <c r="IO815" s="5"/>
      <c r="IP815" s="5"/>
      <c r="IQ815" s="4"/>
      <c r="IR815" s="6"/>
      <c r="IS815" s="4"/>
      <c r="IT815" s="6"/>
      <c r="IU815" s="5"/>
      <c r="IV815" s="5"/>
      <c r="IW815" s="4"/>
      <c r="IX815" s="6"/>
      <c r="IY815" s="4"/>
      <c r="IZ815" s="6"/>
      <c r="JA815" s="5"/>
      <c r="JB815" s="5"/>
      <c r="JC815" s="4"/>
      <c r="JD815" s="6"/>
      <c r="JE815" s="4"/>
      <c r="JF815" s="6"/>
      <c r="JG815" s="5"/>
      <c r="JH815" s="5"/>
      <c r="JI815" s="4"/>
      <c r="JJ815" s="6"/>
      <c r="JK815" s="4"/>
      <c r="JL815" s="6"/>
      <c r="JM815" s="5"/>
      <c r="JN815" s="5"/>
      <c r="JO815" s="4"/>
      <c r="JP815" s="6"/>
      <c r="JQ815" s="4"/>
      <c r="JR815" s="6"/>
      <c r="JS815" s="5"/>
      <c r="JT815" s="5"/>
      <c r="JU815" s="4"/>
      <c r="JV815" s="6"/>
      <c r="JW815" s="4"/>
      <c r="JX815" s="6"/>
      <c r="JY815" s="5"/>
      <c r="JZ815" s="5"/>
      <c r="KA815" s="4"/>
      <c r="KB815" s="6"/>
      <c r="KC815" s="4"/>
      <c r="KD815" s="6"/>
      <c r="KE815" s="5"/>
      <c r="KF815" s="5"/>
      <c r="KG815" s="4"/>
      <c r="KH815" s="6"/>
      <c r="KI815" s="4"/>
      <c r="KJ815" s="6"/>
      <c r="KK815" s="5"/>
      <c r="KL815" s="5"/>
    </row>
    <row r="816">
      <c r="A816" s="3" t="s">
        <v>85</v>
      </c>
      <c r="B816" s="3" t="s">
        <v>712</v>
      </c>
      <c r="C816" s="3" t="s">
        <v>87</v>
      </c>
      <c r="D816" s="3" t="s">
        <v>712</v>
      </c>
      <c r="E816" s="3" t="s">
        <v>1012</v>
      </c>
      <c r="F816" s="3" t="s">
        <v>104</v>
      </c>
      <c r="G816" s="3" t="s">
        <v>104</v>
      </c>
      <c r="H816" s="3" t="s">
        <v>104</v>
      </c>
      <c r="I816" s="4"/>
      <c r="J816" s="4">
        <f>=ROUNDDOWN({0},0)</f>
      </c>
      <c r="K816" s="4"/>
      <c r="L816" s="5"/>
      <c r="M816" s="4"/>
      <c r="N816" s="4">
        <f>=ROUNDDOWN({0},0)</f>
      </c>
      <c r="O816" s="4"/>
      <c r="P816" s="5"/>
      <c r="Q816" s="4"/>
      <c r="R816" s="6"/>
      <c r="S816" s="4"/>
      <c r="T816" s="6"/>
      <c r="U816" s="5"/>
      <c r="V816" s="5"/>
      <c r="W816" s="4"/>
      <c r="X816" s="6"/>
      <c r="Y816" s="4"/>
      <c r="Z816" s="6"/>
      <c r="AA816" s="5"/>
      <c r="AB816" s="5"/>
      <c r="AC816" s="4"/>
      <c r="AD816" s="6"/>
      <c r="AE816" s="4"/>
      <c r="AF816" s="6"/>
      <c r="AG816" s="5"/>
      <c r="AH816" s="5"/>
      <c r="AI816" s="4"/>
      <c r="AJ816" s="6"/>
      <c r="AK816" s="4"/>
      <c r="AL816" s="6"/>
      <c r="AM816" s="5"/>
      <c r="AN816" s="5"/>
      <c r="AO816" s="4"/>
      <c r="AP816" s="6"/>
      <c r="AQ816" s="4"/>
      <c r="AR816" s="6"/>
      <c r="AS816" s="5"/>
      <c r="AT816" s="5"/>
      <c r="AU816" s="4"/>
      <c r="AV816" s="6"/>
      <c r="AW816" s="4"/>
      <c r="AX816" s="6"/>
      <c r="AY816" s="5"/>
      <c r="AZ816" s="5"/>
      <c r="BA816" s="4"/>
      <c r="BB816" s="6"/>
      <c r="BC816" s="4"/>
      <c r="BD816" s="6"/>
      <c r="BE816" s="5"/>
      <c r="BF816" s="5"/>
      <c r="BG816" s="4"/>
      <c r="BH816" s="6"/>
      <c r="BI816" s="4"/>
      <c r="BJ816" s="6"/>
      <c r="BK816" s="5"/>
      <c r="BL816" s="5"/>
      <c r="BM816" s="4"/>
      <c r="BN816" s="6"/>
      <c r="BO816" s="4"/>
      <c r="BP816" s="6"/>
      <c r="BQ816" s="5"/>
      <c r="BR816" s="5"/>
      <c r="BS816" s="4"/>
      <c r="BT816" s="6"/>
      <c r="BU816" s="4"/>
      <c r="BV816" s="6"/>
      <c r="BW816" s="5"/>
      <c r="BX816" s="5"/>
      <c r="BY816" s="4"/>
      <c r="BZ816" s="6"/>
      <c r="CA816" s="4"/>
      <c r="CB816" s="6"/>
      <c r="CC816" s="5"/>
      <c r="CD816" s="5"/>
      <c r="CE816" s="4"/>
      <c r="CF816" s="6"/>
      <c r="CG816" s="4"/>
      <c r="CH816" s="6"/>
      <c r="CI816" s="5"/>
      <c r="CJ816" s="5"/>
      <c r="CK816" s="4"/>
      <c r="CL816" s="6"/>
      <c r="CM816" s="4"/>
      <c r="CN816" s="6"/>
      <c r="CO816" s="5"/>
      <c r="CP816" s="5"/>
      <c r="CQ816" s="4"/>
      <c r="CR816" s="6"/>
      <c r="CS816" s="4"/>
      <c r="CT816" s="6"/>
      <c r="CU816" s="5"/>
      <c r="CV816" s="5"/>
      <c r="CW816" s="4"/>
      <c r="CX816" s="6"/>
      <c r="CY816" s="4"/>
      <c r="CZ816" s="6"/>
      <c r="DA816" s="5"/>
      <c r="DB816" s="5"/>
      <c r="DC816" s="4"/>
      <c r="DD816" s="6"/>
      <c r="DE816" s="4"/>
      <c r="DF816" s="6"/>
      <c r="DG816" s="5"/>
      <c r="DH816" s="5"/>
      <c r="DI816" s="4"/>
      <c r="DJ816" s="6"/>
      <c r="DK816" s="4"/>
      <c r="DL816" s="6"/>
      <c r="DM816" s="5"/>
      <c r="DN816" s="5"/>
      <c r="DO816" s="4"/>
      <c r="DP816" s="6"/>
      <c r="DQ816" s="4"/>
      <c r="DR816" s="6"/>
      <c r="DS816" s="5"/>
      <c r="DT816" s="5"/>
      <c r="DU816" s="4"/>
      <c r="DV816" s="6"/>
      <c r="DW816" s="4"/>
      <c r="DX816" s="6"/>
      <c r="DY816" s="5"/>
      <c r="DZ816" s="5"/>
      <c r="EA816" s="4"/>
      <c r="EB816" s="6"/>
      <c r="EC816" s="4"/>
      <c r="ED816" s="6"/>
      <c r="EE816" s="5"/>
      <c r="EF816" s="5"/>
      <c r="EG816" s="4"/>
      <c r="EH816" s="6"/>
      <c r="EI816" s="4"/>
      <c r="EJ816" s="6"/>
      <c r="EK816" s="5"/>
      <c r="EL816" s="5"/>
      <c r="EM816" s="4"/>
      <c r="EN816" s="6"/>
      <c r="EO816" s="4"/>
      <c r="EP816" s="6"/>
      <c r="EQ816" s="5"/>
      <c r="ER816" s="5"/>
      <c r="ES816" s="4"/>
      <c r="ET816" s="6"/>
      <c r="EU816" s="4"/>
      <c r="EV816" s="6"/>
      <c r="EW816" s="5"/>
      <c r="EX816" s="5"/>
      <c r="EY816" s="4"/>
      <c r="EZ816" s="6"/>
      <c r="FA816" s="4"/>
      <c r="FB816" s="6"/>
      <c r="FC816" s="5"/>
      <c r="FD816" s="5"/>
      <c r="FE816" s="4"/>
      <c r="FF816" s="6"/>
      <c r="FG816" s="4"/>
      <c r="FH816" s="6"/>
      <c r="FI816" s="5"/>
      <c r="FJ816" s="5"/>
      <c r="FK816" s="4"/>
      <c r="FL816" s="6"/>
      <c r="FM816" s="4"/>
      <c r="FN816" s="6"/>
      <c r="FO816" s="5"/>
      <c r="FP816" s="5"/>
      <c r="FQ816" s="4"/>
      <c r="FR816" s="6"/>
      <c r="FS816" s="4"/>
      <c r="FT816" s="6"/>
      <c r="FU816" s="5"/>
      <c r="FV816" s="5"/>
      <c r="FW816" s="4"/>
      <c r="FX816" s="6"/>
      <c r="FY816" s="4"/>
      <c r="FZ816" s="6"/>
      <c r="GA816" s="5"/>
      <c r="GB816" s="5"/>
      <c r="GC816" s="4"/>
      <c r="GD816" s="6"/>
      <c r="GE816" s="4"/>
      <c r="GF816" s="6"/>
      <c r="GG816" s="5"/>
      <c r="GH816" s="5"/>
      <c r="GI816" s="4"/>
      <c r="GJ816" s="6"/>
      <c r="GK816" s="4"/>
      <c r="GL816" s="6"/>
      <c r="GM816" s="5"/>
      <c r="GN816" s="5"/>
      <c r="GO816" s="4"/>
      <c r="GP816" s="6"/>
      <c r="GQ816" s="4"/>
      <c r="GR816" s="6"/>
      <c r="GS816" s="5"/>
      <c r="GT816" s="5"/>
      <c r="GU816" s="4"/>
      <c r="GV816" s="6"/>
      <c r="GW816" s="4"/>
      <c r="GX816" s="6"/>
      <c r="GY816" s="5"/>
      <c r="GZ816" s="5"/>
      <c r="HA816" s="4"/>
      <c r="HB816" s="6"/>
      <c r="HC816" s="4"/>
      <c r="HD816" s="6"/>
      <c r="HE816" s="5"/>
      <c r="HF816" s="5"/>
      <c r="HG816" s="4"/>
      <c r="HH816" s="6"/>
      <c r="HI816" s="4"/>
      <c r="HJ816" s="6"/>
      <c r="HK816" s="5"/>
      <c r="HL816" s="5"/>
      <c r="HM816" s="4"/>
      <c r="HN816" s="6"/>
      <c r="HO816" s="4"/>
      <c r="HP816" s="6"/>
      <c r="HQ816" s="5"/>
      <c r="HR816" s="5"/>
      <c r="HS816" s="4"/>
      <c r="HT816" s="6"/>
      <c r="HU816" s="4"/>
      <c r="HV816" s="6"/>
      <c r="HW816" s="5"/>
      <c r="HX816" s="5"/>
      <c r="HY816" s="4"/>
      <c r="HZ816" s="6"/>
      <c r="IA816" s="4"/>
      <c r="IB816" s="6"/>
      <c r="IC816" s="5"/>
      <c r="ID816" s="5"/>
      <c r="IE816" s="4"/>
      <c r="IF816" s="6"/>
      <c r="IG816" s="4"/>
      <c r="IH816" s="6"/>
      <c r="II816" s="5"/>
      <c r="IJ816" s="5"/>
      <c r="IK816" s="4"/>
      <c r="IL816" s="6"/>
      <c r="IM816" s="4"/>
      <c r="IN816" s="6"/>
      <c r="IO816" s="5"/>
      <c r="IP816" s="5"/>
      <c r="IQ816" s="4"/>
      <c r="IR816" s="6"/>
      <c r="IS816" s="4"/>
      <c r="IT816" s="6"/>
      <c r="IU816" s="5"/>
      <c r="IV816" s="5"/>
      <c r="IW816" s="4"/>
      <c r="IX816" s="6"/>
      <c r="IY816" s="4"/>
      <c r="IZ816" s="6"/>
      <c r="JA816" s="5"/>
      <c r="JB816" s="5"/>
      <c r="JC816" s="4"/>
      <c r="JD816" s="6"/>
      <c r="JE816" s="4"/>
      <c r="JF816" s="6"/>
      <c r="JG816" s="5"/>
      <c r="JH816" s="5"/>
      <c r="JI816" s="4"/>
      <c r="JJ816" s="6"/>
      <c r="JK816" s="4"/>
      <c r="JL816" s="6"/>
      <c r="JM816" s="5"/>
      <c r="JN816" s="5"/>
      <c r="JO816" s="4"/>
      <c r="JP816" s="6"/>
      <c r="JQ816" s="4"/>
      <c r="JR816" s="6"/>
      <c r="JS816" s="5"/>
      <c r="JT816" s="5"/>
      <c r="JU816" s="4"/>
      <c r="JV816" s="6"/>
      <c r="JW816" s="4"/>
      <c r="JX816" s="6"/>
      <c r="JY816" s="5"/>
      <c r="JZ816" s="5"/>
      <c r="KA816" s="4"/>
      <c r="KB816" s="6"/>
      <c r="KC816" s="4"/>
      <c r="KD816" s="6"/>
      <c r="KE816" s="5"/>
      <c r="KF816" s="5"/>
      <c r="KG816" s="4"/>
      <c r="KH816" s="6"/>
      <c r="KI816" s="4"/>
      <c r="KJ816" s="6"/>
      <c r="KK816" s="5"/>
      <c r="KL816" s="5"/>
    </row>
    <row r="817">
      <c r="A817" s="3" t="s">
        <v>85</v>
      </c>
      <c r="B817" s="3" t="s">
        <v>712</v>
      </c>
      <c r="C817" s="3" t="s">
        <v>87</v>
      </c>
      <c r="D817" s="3" t="s">
        <v>712</v>
      </c>
      <c r="E817" s="3" t="s">
        <v>360</v>
      </c>
      <c r="F817" s="3" t="s">
        <v>104</v>
      </c>
      <c r="G817" s="3" t="s">
        <v>104</v>
      </c>
      <c r="H817" s="3" t="s">
        <v>104</v>
      </c>
      <c r="I817" s="4"/>
      <c r="J817" s="4">
        <f>=ROUNDDOWN({0},0)</f>
      </c>
      <c r="K817" s="4"/>
      <c r="L817" s="5"/>
      <c r="M817" s="4"/>
      <c r="N817" s="4">
        <f>=ROUNDDOWN({0},0)</f>
      </c>
      <c r="O817" s="4"/>
      <c r="P817" s="5"/>
      <c r="Q817" s="4"/>
      <c r="R817" s="6"/>
      <c r="S817" s="4"/>
      <c r="T817" s="6"/>
      <c r="U817" s="5"/>
      <c r="V817" s="5"/>
      <c r="W817" s="4"/>
      <c r="X817" s="6"/>
      <c r="Y817" s="4"/>
      <c r="Z817" s="6"/>
      <c r="AA817" s="5"/>
      <c r="AB817" s="5"/>
      <c r="AC817" s="4"/>
      <c r="AD817" s="6"/>
      <c r="AE817" s="4"/>
      <c r="AF817" s="6"/>
      <c r="AG817" s="5"/>
      <c r="AH817" s="5"/>
      <c r="AI817" s="4"/>
      <c r="AJ817" s="6"/>
      <c r="AK817" s="4"/>
      <c r="AL817" s="6"/>
      <c r="AM817" s="5"/>
      <c r="AN817" s="5"/>
      <c r="AO817" s="4"/>
      <c r="AP817" s="6"/>
      <c r="AQ817" s="4"/>
      <c r="AR817" s="6"/>
      <c r="AS817" s="5"/>
      <c r="AT817" s="5"/>
      <c r="AU817" s="4"/>
      <c r="AV817" s="6"/>
      <c r="AW817" s="4"/>
      <c r="AX817" s="6"/>
      <c r="AY817" s="5"/>
      <c r="AZ817" s="5"/>
      <c r="BA817" s="4"/>
      <c r="BB817" s="6"/>
      <c r="BC817" s="4"/>
      <c r="BD817" s="6"/>
      <c r="BE817" s="5"/>
      <c r="BF817" s="5"/>
      <c r="BG817" s="4"/>
      <c r="BH817" s="6"/>
      <c r="BI817" s="4"/>
      <c r="BJ817" s="6"/>
      <c r="BK817" s="5"/>
      <c r="BL817" s="5"/>
      <c r="BM817" s="4"/>
      <c r="BN817" s="6"/>
      <c r="BO817" s="4"/>
      <c r="BP817" s="6"/>
      <c r="BQ817" s="5"/>
      <c r="BR817" s="5"/>
      <c r="BS817" s="4"/>
      <c r="BT817" s="6"/>
      <c r="BU817" s="4"/>
      <c r="BV817" s="6"/>
      <c r="BW817" s="5"/>
      <c r="BX817" s="5"/>
      <c r="BY817" s="4"/>
      <c r="BZ817" s="6"/>
      <c r="CA817" s="4"/>
      <c r="CB817" s="6"/>
      <c r="CC817" s="5"/>
      <c r="CD817" s="5"/>
      <c r="CE817" s="4"/>
      <c r="CF817" s="6"/>
      <c r="CG817" s="4"/>
      <c r="CH817" s="6"/>
      <c r="CI817" s="5"/>
      <c r="CJ817" s="5"/>
      <c r="CK817" s="4"/>
      <c r="CL817" s="6"/>
      <c r="CM817" s="4"/>
      <c r="CN817" s="6"/>
      <c r="CO817" s="5"/>
      <c r="CP817" s="5"/>
      <c r="CQ817" s="4"/>
      <c r="CR817" s="6"/>
      <c r="CS817" s="4"/>
      <c r="CT817" s="6"/>
      <c r="CU817" s="5"/>
      <c r="CV817" s="5"/>
      <c r="CW817" s="4"/>
      <c r="CX817" s="6"/>
      <c r="CY817" s="4"/>
      <c r="CZ817" s="6"/>
      <c r="DA817" s="5"/>
      <c r="DB817" s="5"/>
      <c r="DC817" s="4"/>
      <c r="DD817" s="6"/>
      <c r="DE817" s="4"/>
      <c r="DF817" s="6"/>
      <c r="DG817" s="5"/>
      <c r="DH817" s="5"/>
      <c r="DI817" s="4"/>
      <c r="DJ817" s="6"/>
      <c r="DK817" s="4"/>
      <c r="DL817" s="6"/>
      <c r="DM817" s="5"/>
      <c r="DN817" s="5"/>
      <c r="DO817" s="4"/>
      <c r="DP817" s="6"/>
      <c r="DQ817" s="4"/>
      <c r="DR817" s="6"/>
      <c r="DS817" s="5"/>
      <c r="DT817" s="5"/>
      <c r="DU817" s="4"/>
      <c r="DV817" s="6"/>
      <c r="DW817" s="4"/>
      <c r="DX817" s="6"/>
      <c r="DY817" s="5"/>
      <c r="DZ817" s="5"/>
      <c r="EA817" s="4"/>
      <c r="EB817" s="6"/>
      <c r="EC817" s="4"/>
      <c r="ED817" s="6"/>
      <c r="EE817" s="5"/>
      <c r="EF817" s="5"/>
      <c r="EG817" s="4"/>
      <c r="EH817" s="6"/>
      <c r="EI817" s="4"/>
      <c r="EJ817" s="6"/>
      <c r="EK817" s="5"/>
      <c r="EL817" s="5"/>
      <c r="EM817" s="4"/>
      <c r="EN817" s="6"/>
      <c r="EO817" s="4"/>
      <c r="EP817" s="6"/>
      <c r="EQ817" s="5"/>
      <c r="ER817" s="5"/>
      <c r="ES817" s="4"/>
      <c r="ET817" s="6"/>
      <c r="EU817" s="4"/>
      <c r="EV817" s="6"/>
      <c r="EW817" s="5"/>
      <c r="EX817" s="5"/>
      <c r="EY817" s="4"/>
      <c r="EZ817" s="6"/>
      <c r="FA817" s="4"/>
      <c r="FB817" s="6"/>
      <c r="FC817" s="5"/>
      <c r="FD817" s="5"/>
      <c r="FE817" s="4"/>
      <c r="FF817" s="6"/>
      <c r="FG817" s="4"/>
      <c r="FH817" s="6"/>
      <c r="FI817" s="5"/>
      <c r="FJ817" s="5"/>
      <c r="FK817" s="4"/>
      <c r="FL817" s="6"/>
      <c r="FM817" s="4"/>
      <c r="FN817" s="6"/>
      <c r="FO817" s="5"/>
      <c r="FP817" s="5"/>
      <c r="FQ817" s="4"/>
      <c r="FR817" s="6"/>
      <c r="FS817" s="4"/>
      <c r="FT817" s="6"/>
      <c r="FU817" s="5"/>
      <c r="FV817" s="5"/>
      <c r="FW817" s="4"/>
      <c r="FX817" s="6"/>
      <c r="FY817" s="4"/>
      <c r="FZ817" s="6"/>
      <c r="GA817" s="5"/>
      <c r="GB817" s="5"/>
      <c r="GC817" s="4"/>
      <c r="GD817" s="6"/>
      <c r="GE817" s="4"/>
      <c r="GF817" s="6"/>
      <c r="GG817" s="5"/>
      <c r="GH817" s="5"/>
      <c r="GI817" s="4"/>
      <c r="GJ817" s="6"/>
      <c r="GK817" s="4"/>
      <c r="GL817" s="6"/>
      <c r="GM817" s="5"/>
      <c r="GN817" s="5"/>
      <c r="GO817" s="4"/>
      <c r="GP817" s="6"/>
      <c r="GQ817" s="4"/>
      <c r="GR817" s="6"/>
      <c r="GS817" s="5"/>
      <c r="GT817" s="5"/>
      <c r="GU817" s="4"/>
      <c r="GV817" s="6"/>
      <c r="GW817" s="4"/>
      <c r="GX817" s="6"/>
      <c r="GY817" s="5"/>
      <c r="GZ817" s="5"/>
      <c r="HA817" s="4"/>
      <c r="HB817" s="6"/>
      <c r="HC817" s="4"/>
      <c r="HD817" s="6"/>
      <c r="HE817" s="5"/>
      <c r="HF817" s="5"/>
      <c r="HG817" s="4"/>
      <c r="HH817" s="6"/>
      <c r="HI817" s="4"/>
      <c r="HJ817" s="6"/>
      <c r="HK817" s="5"/>
      <c r="HL817" s="5"/>
      <c r="HM817" s="4"/>
      <c r="HN817" s="6"/>
      <c r="HO817" s="4"/>
      <c r="HP817" s="6"/>
      <c r="HQ817" s="5"/>
      <c r="HR817" s="5"/>
      <c r="HS817" s="4"/>
      <c r="HT817" s="6"/>
      <c r="HU817" s="4"/>
      <c r="HV817" s="6"/>
      <c r="HW817" s="5"/>
      <c r="HX817" s="5"/>
      <c r="HY817" s="4"/>
      <c r="HZ817" s="6"/>
      <c r="IA817" s="4"/>
      <c r="IB817" s="6"/>
      <c r="IC817" s="5"/>
      <c r="ID817" s="5"/>
      <c r="IE817" s="4"/>
      <c r="IF817" s="6"/>
      <c r="IG817" s="4"/>
      <c r="IH817" s="6"/>
      <c r="II817" s="5"/>
      <c r="IJ817" s="5"/>
      <c r="IK817" s="4"/>
      <c r="IL817" s="6"/>
      <c r="IM817" s="4"/>
      <c r="IN817" s="6"/>
      <c r="IO817" s="5"/>
      <c r="IP817" s="5"/>
      <c r="IQ817" s="4"/>
      <c r="IR817" s="6"/>
      <c r="IS817" s="4"/>
      <c r="IT817" s="6"/>
      <c r="IU817" s="5"/>
      <c r="IV817" s="5"/>
      <c r="IW817" s="4"/>
      <c r="IX817" s="6"/>
      <c r="IY817" s="4"/>
      <c r="IZ817" s="6"/>
      <c r="JA817" s="5"/>
      <c r="JB817" s="5"/>
      <c r="JC817" s="4"/>
      <c r="JD817" s="6"/>
      <c r="JE817" s="4"/>
      <c r="JF817" s="6"/>
      <c r="JG817" s="5"/>
      <c r="JH817" s="5"/>
      <c r="JI817" s="4"/>
      <c r="JJ817" s="6"/>
      <c r="JK817" s="4"/>
      <c r="JL817" s="6"/>
      <c r="JM817" s="5"/>
      <c r="JN817" s="5"/>
      <c r="JO817" s="4"/>
      <c r="JP817" s="6"/>
      <c r="JQ817" s="4"/>
      <c r="JR817" s="6"/>
      <c r="JS817" s="5"/>
      <c r="JT817" s="5"/>
      <c r="JU817" s="4"/>
      <c r="JV817" s="6"/>
      <c r="JW817" s="4"/>
      <c r="JX817" s="6"/>
      <c r="JY817" s="5"/>
      <c r="JZ817" s="5"/>
      <c r="KA817" s="4"/>
      <c r="KB817" s="6"/>
      <c r="KC817" s="4"/>
      <c r="KD817" s="6"/>
      <c r="KE817" s="5"/>
      <c r="KF817" s="5"/>
      <c r="KG817" s="4"/>
      <c r="KH817" s="6"/>
      <c r="KI817" s="4"/>
      <c r="KJ817" s="6"/>
      <c r="KK817" s="5"/>
      <c r="KL817" s="5"/>
    </row>
    <row r="818">
      <c r="A818" s="3" t="s">
        <v>85</v>
      </c>
      <c r="B818" s="3" t="s">
        <v>712</v>
      </c>
      <c r="C818" s="3" t="s">
        <v>87</v>
      </c>
      <c r="D818" s="3" t="s">
        <v>712</v>
      </c>
      <c r="E818" s="3" t="s">
        <v>1013</v>
      </c>
      <c r="F818" s="3" t="s">
        <v>104</v>
      </c>
      <c r="G818" s="3" t="s">
        <v>104</v>
      </c>
      <c r="H818" s="3" t="s">
        <v>104</v>
      </c>
      <c r="I818" s="4"/>
      <c r="J818" s="4">
        <f>=ROUNDDOWN({0},0)</f>
      </c>
      <c r="K818" s="4"/>
      <c r="L818" s="5"/>
      <c r="M818" s="4"/>
      <c r="N818" s="4">
        <f>=ROUNDDOWN({0},0)</f>
      </c>
      <c r="O818" s="4"/>
      <c r="P818" s="5"/>
      <c r="Q818" s="4"/>
      <c r="R818" s="6"/>
      <c r="S818" s="4"/>
      <c r="T818" s="6"/>
      <c r="U818" s="5"/>
      <c r="V818" s="5"/>
      <c r="W818" s="4"/>
      <c r="X818" s="6"/>
      <c r="Y818" s="4"/>
      <c r="Z818" s="6"/>
      <c r="AA818" s="5"/>
      <c r="AB818" s="5"/>
      <c r="AC818" s="4"/>
      <c r="AD818" s="6"/>
      <c r="AE818" s="4"/>
      <c r="AF818" s="6"/>
      <c r="AG818" s="5"/>
      <c r="AH818" s="5"/>
      <c r="AI818" s="4"/>
      <c r="AJ818" s="6"/>
      <c r="AK818" s="4"/>
      <c r="AL818" s="6"/>
      <c r="AM818" s="5"/>
      <c r="AN818" s="5"/>
      <c r="AO818" s="4"/>
      <c r="AP818" s="6"/>
      <c r="AQ818" s="4"/>
      <c r="AR818" s="6"/>
      <c r="AS818" s="5"/>
      <c r="AT818" s="5"/>
      <c r="AU818" s="4"/>
      <c r="AV818" s="6"/>
      <c r="AW818" s="4"/>
      <c r="AX818" s="6"/>
      <c r="AY818" s="5"/>
      <c r="AZ818" s="5"/>
      <c r="BA818" s="4"/>
      <c r="BB818" s="6"/>
      <c r="BC818" s="4"/>
      <c r="BD818" s="6"/>
      <c r="BE818" s="5"/>
      <c r="BF818" s="5"/>
      <c r="BG818" s="4"/>
      <c r="BH818" s="6"/>
      <c r="BI818" s="4"/>
      <c r="BJ818" s="6"/>
      <c r="BK818" s="5"/>
      <c r="BL818" s="5"/>
      <c r="BM818" s="4"/>
      <c r="BN818" s="6"/>
      <c r="BO818" s="4"/>
      <c r="BP818" s="6"/>
      <c r="BQ818" s="5"/>
      <c r="BR818" s="5"/>
      <c r="BS818" s="4"/>
      <c r="BT818" s="6"/>
      <c r="BU818" s="4"/>
      <c r="BV818" s="6"/>
      <c r="BW818" s="5"/>
      <c r="BX818" s="5"/>
      <c r="BY818" s="4"/>
      <c r="BZ818" s="6"/>
      <c r="CA818" s="4"/>
      <c r="CB818" s="6"/>
      <c r="CC818" s="5"/>
      <c r="CD818" s="5"/>
      <c r="CE818" s="4"/>
      <c r="CF818" s="6"/>
      <c r="CG818" s="4"/>
      <c r="CH818" s="6"/>
      <c r="CI818" s="5"/>
      <c r="CJ818" s="5"/>
      <c r="CK818" s="4"/>
      <c r="CL818" s="6"/>
      <c r="CM818" s="4"/>
      <c r="CN818" s="6"/>
      <c r="CO818" s="5"/>
      <c r="CP818" s="5"/>
      <c r="CQ818" s="4"/>
      <c r="CR818" s="6"/>
      <c r="CS818" s="4"/>
      <c r="CT818" s="6"/>
      <c r="CU818" s="5"/>
      <c r="CV818" s="5"/>
      <c r="CW818" s="4"/>
      <c r="CX818" s="6"/>
      <c r="CY818" s="4"/>
      <c r="CZ818" s="6"/>
      <c r="DA818" s="5"/>
      <c r="DB818" s="5"/>
      <c r="DC818" s="4"/>
      <c r="DD818" s="6"/>
      <c r="DE818" s="4"/>
      <c r="DF818" s="6"/>
      <c r="DG818" s="5"/>
      <c r="DH818" s="5"/>
      <c r="DI818" s="4"/>
      <c r="DJ818" s="6"/>
      <c r="DK818" s="4"/>
      <c r="DL818" s="6"/>
      <c r="DM818" s="5"/>
      <c r="DN818" s="5"/>
      <c r="DO818" s="4"/>
      <c r="DP818" s="6"/>
      <c r="DQ818" s="4"/>
      <c r="DR818" s="6"/>
      <c r="DS818" s="5"/>
      <c r="DT818" s="5"/>
      <c r="DU818" s="4"/>
      <c r="DV818" s="6"/>
      <c r="DW818" s="4"/>
      <c r="DX818" s="6"/>
      <c r="DY818" s="5"/>
      <c r="DZ818" s="5"/>
      <c r="EA818" s="4"/>
      <c r="EB818" s="6"/>
      <c r="EC818" s="4"/>
      <c r="ED818" s="6"/>
      <c r="EE818" s="5"/>
      <c r="EF818" s="5"/>
      <c r="EG818" s="4"/>
      <c r="EH818" s="6"/>
      <c r="EI818" s="4"/>
      <c r="EJ818" s="6"/>
      <c r="EK818" s="5"/>
      <c r="EL818" s="5"/>
      <c r="EM818" s="4"/>
      <c r="EN818" s="6"/>
      <c r="EO818" s="4"/>
      <c r="EP818" s="6"/>
      <c r="EQ818" s="5"/>
      <c r="ER818" s="5"/>
      <c r="ES818" s="4"/>
      <c r="ET818" s="6"/>
      <c r="EU818" s="4"/>
      <c r="EV818" s="6"/>
      <c r="EW818" s="5"/>
      <c r="EX818" s="5"/>
      <c r="EY818" s="4"/>
      <c r="EZ818" s="6"/>
      <c r="FA818" s="4"/>
      <c r="FB818" s="6"/>
      <c r="FC818" s="5"/>
      <c r="FD818" s="5"/>
      <c r="FE818" s="4"/>
      <c r="FF818" s="6"/>
      <c r="FG818" s="4"/>
      <c r="FH818" s="6"/>
      <c r="FI818" s="5"/>
      <c r="FJ818" s="5"/>
      <c r="FK818" s="4"/>
      <c r="FL818" s="6"/>
      <c r="FM818" s="4"/>
      <c r="FN818" s="6"/>
      <c r="FO818" s="5"/>
      <c r="FP818" s="5"/>
      <c r="FQ818" s="4"/>
      <c r="FR818" s="6"/>
      <c r="FS818" s="4"/>
      <c r="FT818" s="6"/>
      <c r="FU818" s="5"/>
      <c r="FV818" s="5"/>
      <c r="FW818" s="4"/>
      <c r="FX818" s="6"/>
      <c r="FY818" s="4"/>
      <c r="FZ818" s="6"/>
      <c r="GA818" s="5"/>
      <c r="GB818" s="5"/>
      <c r="GC818" s="4"/>
      <c r="GD818" s="6"/>
      <c r="GE818" s="4"/>
      <c r="GF818" s="6"/>
      <c r="GG818" s="5"/>
      <c r="GH818" s="5"/>
      <c r="GI818" s="4"/>
      <c r="GJ818" s="6"/>
      <c r="GK818" s="4"/>
      <c r="GL818" s="6"/>
      <c r="GM818" s="5"/>
      <c r="GN818" s="5"/>
      <c r="GO818" s="4"/>
      <c r="GP818" s="6"/>
      <c r="GQ818" s="4"/>
      <c r="GR818" s="6"/>
      <c r="GS818" s="5"/>
      <c r="GT818" s="5"/>
      <c r="GU818" s="4"/>
      <c r="GV818" s="6"/>
      <c r="GW818" s="4"/>
      <c r="GX818" s="6"/>
      <c r="GY818" s="5"/>
      <c r="GZ818" s="5"/>
      <c r="HA818" s="4"/>
      <c r="HB818" s="6"/>
      <c r="HC818" s="4"/>
      <c r="HD818" s="6"/>
      <c r="HE818" s="5"/>
      <c r="HF818" s="5"/>
      <c r="HG818" s="4"/>
      <c r="HH818" s="6"/>
      <c r="HI818" s="4"/>
      <c r="HJ818" s="6"/>
      <c r="HK818" s="5"/>
      <c r="HL818" s="5"/>
      <c r="HM818" s="4"/>
      <c r="HN818" s="6"/>
      <c r="HO818" s="4"/>
      <c r="HP818" s="6"/>
      <c r="HQ818" s="5"/>
      <c r="HR818" s="5"/>
      <c r="HS818" s="4"/>
      <c r="HT818" s="6"/>
      <c r="HU818" s="4"/>
      <c r="HV818" s="6"/>
      <c r="HW818" s="5"/>
      <c r="HX818" s="5"/>
      <c r="HY818" s="4"/>
      <c r="HZ818" s="6"/>
      <c r="IA818" s="4"/>
      <c r="IB818" s="6"/>
      <c r="IC818" s="5"/>
      <c r="ID818" s="5"/>
      <c r="IE818" s="4"/>
      <c r="IF818" s="6"/>
      <c r="IG818" s="4"/>
      <c r="IH818" s="6"/>
      <c r="II818" s="5"/>
      <c r="IJ818" s="5"/>
      <c r="IK818" s="4"/>
      <c r="IL818" s="6"/>
      <c r="IM818" s="4"/>
      <c r="IN818" s="6"/>
      <c r="IO818" s="5"/>
      <c r="IP818" s="5"/>
      <c r="IQ818" s="4"/>
      <c r="IR818" s="6"/>
      <c r="IS818" s="4"/>
      <c r="IT818" s="6"/>
      <c r="IU818" s="5"/>
      <c r="IV818" s="5"/>
      <c r="IW818" s="4"/>
      <c r="IX818" s="6"/>
      <c r="IY818" s="4"/>
      <c r="IZ818" s="6"/>
      <c r="JA818" s="5"/>
      <c r="JB818" s="5"/>
      <c r="JC818" s="4"/>
      <c r="JD818" s="6"/>
      <c r="JE818" s="4"/>
      <c r="JF818" s="6"/>
      <c r="JG818" s="5"/>
      <c r="JH818" s="5"/>
      <c r="JI818" s="4"/>
      <c r="JJ818" s="6"/>
      <c r="JK818" s="4"/>
      <c r="JL818" s="6"/>
      <c r="JM818" s="5"/>
      <c r="JN818" s="5"/>
      <c r="JO818" s="4"/>
      <c r="JP818" s="6"/>
      <c r="JQ818" s="4"/>
      <c r="JR818" s="6"/>
      <c r="JS818" s="5"/>
      <c r="JT818" s="5"/>
      <c r="JU818" s="4"/>
      <c r="JV818" s="6"/>
      <c r="JW818" s="4"/>
      <c r="JX818" s="6"/>
      <c r="JY818" s="5"/>
      <c r="JZ818" s="5"/>
      <c r="KA818" s="4"/>
      <c r="KB818" s="6"/>
      <c r="KC818" s="4"/>
      <c r="KD818" s="6"/>
      <c r="KE818" s="5"/>
      <c r="KF818" s="5"/>
      <c r="KG818" s="4"/>
      <c r="KH818" s="6"/>
      <c r="KI818" s="4"/>
      <c r="KJ818" s="6"/>
      <c r="KK818" s="5"/>
      <c r="KL818" s="5"/>
    </row>
    <row r="819">
      <c r="A819" s="3" t="s">
        <v>85</v>
      </c>
      <c r="B819" s="3" t="s">
        <v>712</v>
      </c>
      <c r="C819" s="3" t="s">
        <v>87</v>
      </c>
      <c r="D819" s="3" t="s">
        <v>712</v>
      </c>
      <c r="E819" s="3" t="s">
        <v>1014</v>
      </c>
      <c r="F819" s="3" t="s">
        <v>104</v>
      </c>
      <c r="G819" s="3" t="s">
        <v>104</v>
      </c>
      <c r="H819" s="3" t="s">
        <v>104</v>
      </c>
      <c r="I819" s="4"/>
      <c r="J819" s="4">
        <f>=ROUNDDOWN({0},0)</f>
      </c>
      <c r="K819" s="4"/>
      <c r="L819" s="5"/>
      <c r="M819" s="4"/>
      <c r="N819" s="4">
        <f>=ROUNDDOWN({0},0)</f>
      </c>
      <c r="O819" s="4"/>
      <c r="P819" s="5"/>
      <c r="Q819" s="4"/>
      <c r="R819" s="6"/>
      <c r="S819" s="4"/>
      <c r="T819" s="6"/>
      <c r="U819" s="5"/>
      <c r="V819" s="5"/>
      <c r="W819" s="4"/>
      <c r="X819" s="6"/>
      <c r="Y819" s="4"/>
      <c r="Z819" s="6"/>
      <c r="AA819" s="5"/>
      <c r="AB819" s="5"/>
      <c r="AC819" s="4"/>
      <c r="AD819" s="6"/>
      <c r="AE819" s="4"/>
      <c r="AF819" s="6"/>
      <c r="AG819" s="5"/>
      <c r="AH819" s="5"/>
      <c r="AI819" s="4"/>
      <c r="AJ819" s="6"/>
      <c r="AK819" s="4"/>
      <c r="AL819" s="6"/>
      <c r="AM819" s="5"/>
      <c r="AN819" s="5"/>
      <c r="AO819" s="4"/>
      <c r="AP819" s="6"/>
      <c r="AQ819" s="4"/>
      <c r="AR819" s="6"/>
      <c r="AS819" s="5"/>
      <c r="AT819" s="5"/>
      <c r="AU819" s="4"/>
      <c r="AV819" s="6"/>
      <c r="AW819" s="4"/>
      <c r="AX819" s="6"/>
      <c r="AY819" s="5"/>
      <c r="AZ819" s="5"/>
      <c r="BA819" s="4"/>
      <c r="BB819" s="6"/>
      <c r="BC819" s="4"/>
      <c r="BD819" s="6"/>
      <c r="BE819" s="5"/>
      <c r="BF819" s="5"/>
      <c r="BG819" s="4"/>
      <c r="BH819" s="6"/>
      <c r="BI819" s="4"/>
      <c r="BJ819" s="6"/>
      <c r="BK819" s="5"/>
      <c r="BL819" s="5"/>
      <c r="BM819" s="4"/>
      <c r="BN819" s="6"/>
      <c r="BO819" s="4"/>
      <c r="BP819" s="6"/>
      <c r="BQ819" s="5"/>
      <c r="BR819" s="5"/>
      <c r="BS819" s="4"/>
      <c r="BT819" s="6"/>
      <c r="BU819" s="4"/>
      <c r="BV819" s="6"/>
      <c r="BW819" s="5"/>
      <c r="BX819" s="5"/>
      <c r="BY819" s="4"/>
      <c r="BZ819" s="6"/>
      <c r="CA819" s="4"/>
      <c r="CB819" s="6"/>
      <c r="CC819" s="5"/>
      <c r="CD819" s="5"/>
      <c r="CE819" s="4"/>
      <c r="CF819" s="6"/>
      <c r="CG819" s="4"/>
      <c r="CH819" s="6"/>
      <c r="CI819" s="5"/>
      <c r="CJ819" s="5"/>
      <c r="CK819" s="4"/>
      <c r="CL819" s="6"/>
      <c r="CM819" s="4"/>
      <c r="CN819" s="6"/>
      <c r="CO819" s="5"/>
      <c r="CP819" s="5"/>
      <c r="CQ819" s="4"/>
      <c r="CR819" s="6"/>
      <c r="CS819" s="4"/>
      <c r="CT819" s="6"/>
      <c r="CU819" s="5"/>
      <c r="CV819" s="5"/>
      <c r="CW819" s="4"/>
      <c r="CX819" s="6"/>
      <c r="CY819" s="4"/>
      <c r="CZ819" s="6"/>
      <c r="DA819" s="5"/>
      <c r="DB819" s="5"/>
      <c r="DC819" s="4"/>
      <c r="DD819" s="6"/>
      <c r="DE819" s="4"/>
      <c r="DF819" s="6"/>
      <c r="DG819" s="5"/>
      <c r="DH819" s="5"/>
      <c r="DI819" s="4"/>
      <c r="DJ819" s="6"/>
      <c r="DK819" s="4"/>
      <c r="DL819" s="6"/>
      <c r="DM819" s="5"/>
      <c r="DN819" s="5"/>
      <c r="DO819" s="4"/>
      <c r="DP819" s="6"/>
      <c r="DQ819" s="4"/>
      <c r="DR819" s="6"/>
      <c r="DS819" s="5"/>
      <c r="DT819" s="5"/>
      <c r="DU819" s="4"/>
      <c r="DV819" s="6"/>
      <c r="DW819" s="4"/>
      <c r="DX819" s="6"/>
      <c r="DY819" s="5"/>
      <c r="DZ819" s="5"/>
      <c r="EA819" s="4"/>
      <c r="EB819" s="6"/>
      <c r="EC819" s="4"/>
      <c r="ED819" s="6"/>
      <c r="EE819" s="5"/>
      <c r="EF819" s="5"/>
      <c r="EG819" s="4"/>
      <c r="EH819" s="6"/>
      <c r="EI819" s="4"/>
      <c r="EJ819" s="6"/>
      <c r="EK819" s="5"/>
      <c r="EL819" s="5"/>
      <c r="EM819" s="4"/>
      <c r="EN819" s="6"/>
      <c r="EO819" s="4"/>
      <c r="EP819" s="6"/>
      <c r="EQ819" s="5"/>
      <c r="ER819" s="5"/>
      <c r="ES819" s="4"/>
      <c r="ET819" s="6"/>
      <c r="EU819" s="4"/>
      <c r="EV819" s="6"/>
      <c r="EW819" s="5"/>
      <c r="EX819" s="5"/>
      <c r="EY819" s="4"/>
      <c r="EZ819" s="6"/>
      <c r="FA819" s="4"/>
      <c r="FB819" s="6"/>
      <c r="FC819" s="5"/>
      <c r="FD819" s="5"/>
      <c r="FE819" s="4"/>
      <c r="FF819" s="6"/>
      <c r="FG819" s="4"/>
      <c r="FH819" s="6"/>
      <c r="FI819" s="5"/>
      <c r="FJ819" s="5"/>
      <c r="FK819" s="4"/>
      <c r="FL819" s="6"/>
      <c r="FM819" s="4"/>
      <c r="FN819" s="6"/>
      <c r="FO819" s="5"/>
      <c r="FP819" s="5"/>
      <c r="FQ819" s="4"/>
      <c r="FR819" s="6"/>
      <c r="FS819" s="4"/>
      <c r="FT819" s="6"/>
      <c r="FU819" s="5"/>
      <c r="FV819" s="5"/>
      <c r="FW819" s="4"/>
      <c r="FX819" s="6"/>
      <c r="FY819" s="4"/>
      <c r="FZ819" s="6"/>
      <c r="GA819" s="5"/>
      <c r="GB819" s="5"/>
      <c r="GC819" s="4"/>
      <c r="GD819" s="6"/>
      <c r="GE819" s="4"/>
      <c r="GF819" s="6"/>
      <c r="GG819" s="5"/>
      <c r="GH819" s="5"/>
      <c r="GI819" s="4"/>
      <c r="GJ819" s="6"/>
      <c r="GK819" s="4"/>
      <c r="GL819" s="6"/>
      <c r="GM819" s="5"/>
      <c r="GN819" s="5"/>
      <c r="GO819" s="4"/>
      <c r="GP819" s="6"/>
      <c r="GQ819" s="4"/>
      <c r="GR819" s="6"/>
      <c r="GS819" s="5"/>
      <c r="GT819" s="5"/>
      <c r="GU819" s="4"/>
      <c r="GV819" s="6"/>
      <c r="GW819" s="4"/>
      <c r="GX819" s="6"/>
      <c r="GY819" s="5"/>
      <c r="GZ819" s="5"/>
      <c r="HA819" s="4"/>
      <c r="HB819" s="6"/>
      <c r="HC819" s="4"/>
      <c r="HD819" s="6"/>
      <c r="HE819" s="5"/>
      <c r="HF819" s="5"/>
      <c r="HG819" s="4"/>
      <c r="HH819" s="6"/>
      <c r="HI819" s="4"/>
      <c r="HJ819" s="6"/>
      <c r="HK819" s="5"/>
      <c r="HL819" s="5"/>
      <c r="HM819" s="4"/>
      <c r="HN819" s="6"/>
      <c r="HO819" s="4"/>
      <c r="HP819" s="6"/>
      <c r="HQ819" s="5"/>
      <c r="HR819" s="5"/>
      <c r="HS819" s="4"/>
      <c r="HT819" s="6"/>
      <c r="HU819" s="4"/>
      <c r="HV819" s="6"/>
      <c r="HW819" s="5"/>
      <c r="HX819" s="5"/>
      <c r="HY819" s="4"/>
      <c r="HZ819" s="6"/>
      <c r="IA819" s="4"/>
      <c r="IB819" s="6"/>
      <c r="IC819" s="5"/>
      <c r="ID819" s="5"/>
      <c r="IE819" s="4"/>
      <c r="IF819" s="6"/>
      <c r="IG819" s="4"/>
      <c r="IH819" s="6"/>
      <c r="II819" s="5"/>
      <c r="IJ819" s="5"/>
      <c r="IK819" s="4"/>
      <c r="IL819" s="6"/>
      <c r="IM819" s="4"/>
      <c r="IN819" s="6"/>
      <c r="IO819" s="5"/>
      <c r="IP819" s="5"/>
      <c r="IQ819" s="4"/>
      <c r="IR819" s="6"/>
      <c r="IS819" s="4"/>
      <c r="IT819" s="6"/>
      <c r="IU819" s="5"/>
      <c r="IV819" s="5"/>
      <c r="IW819" s="4"/>
      <c r="IX819" s="6"/>
      <c r="IY819" s="4"/>
      <c r="IZ819" s="6"/>
      <c r="JA819" s="5"/>
      <c r="JB819" s="5"/>
      <c r="JC819" s="4"/>
      <c r="JD819" s="6"/>
      <c r="JE819" s="4"/>
      <c r="JF819" s="6"/>
      <c r="JG819" s="5"/>
      <c r="JH819" s="5"/>
      <c r="JI819" s="4"/>
      <c r="JJ819" s="6"/>
      <c r="JK819" s="4"/>
      <c r="JL819" s="6"/>
      <c r="JM819" s="5"/>
      <c r="JN819" s="5"/>
      <c r="JO819" s="4"/>
      <c r="JP819" s="6"/>
      <c r="JQ819" s="4"/>
      <c r="JR819" s="6"/>
      <c r="JS819" s="5"/>
      <c r="JT819" s="5"/>
      <c r="JU819" s="4"/>
      <c r="JV819" s="6"/>
      <c r="JW819" s="4"/>
      <c r="JX819" s="6"/>
      <c r="JY819" s="5"/>
      <c r="JZ819" s="5"/>
      <c r="KA819" s="4"/>
      <c r="KB819" s="6"/>
      <c r="KC819" s="4"/>
      <c r="KD819" s="6"/>
      <c r="KE819" s="5"/>
      <c r="KF819" s="5"/>
      <c r="KG819" s="4"/>
      <c r="KH819" s="6"/>
      <c r="KI819" s="4"/>
      <c r="KJ819" s="6"/>
      <c r="KK819" s="5"/>
      <c r="KL819" s="5"/>
    </row>
    <row r="820">
      <c r="A820" s="3" t="s">
        <v>85</v>
      </c>
      <c r="B820" s="3" t="s">
        <v>712</v>
      </c>
      <c r="C820" s="3" t="s">
        <v>87</v>
      </c>
      <c r="D820" s="3" t="s">
        <v>712</v>
      </c>
      <c r="E820" s="3" t="s">
        <v>446</v>
      </c>
      <c r="F820" s="3" t="s">
        <v>104</v>
      </c>
      <c r="G820" s="3" t="s">
        <v>104</v>
      </c>
      <c r="H820" s="3" t="s">
        <v>104</v>
      </c>
      <c r="I820" s="4"/>
      <c r="J820" s="4">
        <f>=ROUNDDOWN({0},0)</f>
      </c>
      <c r="K820" s="4"/>
      <c r="L820" s="5"/>
      <c r="M820" s="4"/>
      <c r="N820" s="4">
        <f>=ROUNDDOWN({0},0)</f>
      </c>
      <c r="O820" s="4"/>
      <c r="P820" s="5"/>
      <c r="Q820" s="4"/>
      <c r="R820" s="6"/>
      <c r="S820" s="4"/>
      <c r="T820" s="6"/>
      <c r="U820" s="5"/>
      <c r="V820" s="5"/>
      <c r="W820" s="4"/>
      <c r="X820" s="6"/>
      <c r="Y820" s="4"/>
      <c r="Z820" s="6"/>
      <c r="AA820" s="5"/>
      <c r="AB820" s="5"/>
      <c r="AC820" s="4"/>
      <c r="AD820" s="6"/>
      <c r="AE820" s="4"/>
      <c r="AF820" s="6"/>
      <c r="AG820" s="5"/>
      <c r="AH820" s="5"/>
      <c r="AI820" s="4"/>
      <c r="AJ820" s="6"/>
      <c r="AK820" s="4"/>
      <c r="AL820" s="6"/>
      <c r="AM820" s="5"/>
      <c r="AN820" s="5"/>
      <c r="AO820" s="4"/>
      <c r="AP820" s="6"/>
      <c r="AQ820" s="4"/>
      <c r="AR820" s="6"/>
      <c r="AS820" s="5"/>
      <c r="AT820" s="5"/>
      <c r="AU820" s="4"/>
      <c r="AV820" s="6"/>
      <c r="AW820" s="4"/>
      <c r="AX820" s="6"/>
      <c r="AY820" s="5"/>
      <c r="AZ820" s="5"/>
      <c r="BA820" s="4"/>
      <c r="BB820" s="6"/>
      <c r="BC820" s="4"/>
      <c r="BD820" s="6"/>
      <c r="BE820" s="5"/>
      <c r="BF820" s="5"/>
      <c r="BG820" s="4"/>
      <c r="BH820" s="6"/>
      <c r="BI820" s="4"/>
      <c r="BJ820" s="6"/>
      <c r="BK820" s="5"/>
      <c r="BL820" s="5"/>
      <c r="BM820" s="4"/>
      <c r="BN820" s="6"/>
      <c r="BO820" s="4"/>
      <c r="BP820" s="6"/>
      <c r="BQ820" s="5"/>
      <c r="BR820" s="5"/>
      <c r="BS820" s="4"/>
      <c r="BT820" s="6"/>
      <c r="BU820" s="4"/>
      <c r="BV820" s="6"/>
      <c r="BW820" s="5"/>
      <c r="BX820" s="5"/>
      <c r="BY820" s="4"/>
      <c r="BZ820" s="6"/>
      <c r="CA820" s="4"/>
      <c r="CB820" s="6"/>
      <c r="CC820" s="5"/>
      <c r="CD820" s="5"/>
      <c r="CE820" s="4"/>
      <c r="CF820" s="6"/>
      <c r="CG820" s="4"/>
      <c r="CH820" s="6"/>
      <c r="CI820" s="5"/>
      <c r="CJ820" s="5"/>
      <c r="CK820" s="4"/>
      <c r="CL820" s="6"/>
      <c r="CM820" s="4"/>
      <c r="CN820" s="6"/>
      <c r="CO820" s="5"/>
      <c r="CP820" s="5"/>
      <c r="CQ820" s="4"/>
      <c r="CR820" s="6"/>
      <c r="CS820" s="4"/>
      <c r="CT820" s="6"/>
      <c r="CU820" s="5"/>
      <c r="CV820" s="5"/>
      <c r="CW820" s="4"/>
      <c r="CX820" s="6"/>
      <c r="CY820" s="4"/>
      <c r="CZ820" s="6"/>
      <c r="DA820" s="5"/>
      <c r="DB820" s="5"/>
      <c r="DC820" s="4"/>
      <c r="DD820" s="6"/>
      <c r="DE820" s="4"/>
      <c r="DF820" s="6"/>
      <c r="DG820" s="5"/>
      <c r="DH820" s="5"/>
      <c r="DI820" s="4"/>
      <c r="DJ820" s="6"/>
      <c r="DK820" s="4"/>
      <c r="DL820" s="6"/>
      <c r="DM820" s="5"/>
      <c r="DN820" s="5"/>
      <c r="DO820" s="4"/>
      <c r="DP820" s="6"/>
      <c r="DQ820" s="4"/>
      <c r="DR820" s="6"/>
      <c r="DS820" s="5"/>
      <c r="DT820" s="5"/>
      <c r="DU820" s="4"/>
      <c r="DV820" s="6"/>
      <c r="DW820" s="4"/>
      <c r="DX820" s="6"/>
      <c r="DY820" s="5"/>
      <c r="DZ820" s="5"/>
      <c r="EA820" s="4"/>
      <c r="EB820" s="6"/>
      <c r="EC820" s="4"/>
      <c r="ED820" s="6"/>
      <c r="EE820" s="5"/>
      <c r="EF820" s="5"/>
      <c r="EG820" s="4"/>
      <c r="EH820" s="6"/>
      <c r="EI820" s="4"/>
      <c r="EJ820" s="6"/>
      <c r="EK820" s="5"/>
      <c r="EL820" s="5"/>
      <c r="EM820" s="4"/>
      <c r="EN820" s="6"/>
      <c r="EO820" s="4"/>
      <c r="EP820" s="6"/>
      <c r="EQ820" s="5"/>
      <c r="ER820" s="5"/>
      <c r="ES820" s="4"/>
      <c r="ET820" s="6"/>
      <c r="EU820" s="4"/>
      <c r="EV820" s="6"/>
      <c r="EW820" s="5"/>
      <c r="EX820" s="5"/>
      <c r="EY820" s="4"/>
      <c r="EZ820" s="6"/>
      <c r="FA820" s="4"/>
      <c r="FB820" s="6"/>
      <c r="FC820" s="5"/>
      <c r="FD820" s="5"/>
      <c r="FE820" s="4"/>
      <c r="FF820" s="6"/>
      <c r="FG820" s="4"/>
      <c r="FH820" s="6"/>
      <c r="FI820" s="5"/>
      <c r="FJ820" s="5"/>
      <c r="FK820" s="4"/>
      <c r="FL820" s="6"/>
      <c r="FM820" s="4"/>
      <c r="FN820" s="6"/>
      <c r="FO820" s="5"/>
      <c r="FP820" s="5"/>
      <c r="FQ820" s="4"/>
      <c r="FR820" s="6"/>
      <c r="FS820" s="4"/>
      <c r="FT820" s="6"/>
      <c r="FU820" s="5"/>
      <c r="FV820" s="5"/>
      <c r="FW820" s="4"/>
      <c r="FX820" s="6"/>
      <c r="FY820" s="4"/>
      <c r="FZ820" s="6"/>
      <c r="GA820" s="5"/>
      <c r="GB820" s="5"/>
      <c r="GC820" s="4"/>
      <c r="GD820" s="6"/>
      <c r="GE820" s="4"/>
      <c r="GF820" s="6"/>
      <c r="GG820" s="5"/>
      <c r="GH820" s="5"/>
      <c r="GI820" s="4"/>
      <c r="GJ820" s="6"/>
      <c r="GK820" s="4"/>
      <c r="GL820" s="6"/>
      <c r="GM820" s="5"/>
      <c r="GN820" s="5"/>
      <c r="GO820" s="4"/>
      <c r="GP820" s="6"/>
      <c r="GQ820" s="4"/>
      <c r="GR820" s="6"/>
      <c r="GS820" s="5"/>
      <c r="GT820" s="5"/>
      <c r="GU820" s="4"/>
      <c r="GV820" s="6"/>
      <c r="GW820" s="4"/>
      <c r="GX820" s="6"/>
      <c r="GY820" s="5"/>
      <c r="GZ820" s="5"/>
      <c r="HA820" s="4"/>
      <c r="HB820" s="6"/>
      <c r="HC820" s="4"/>
      <c r="HD820" s="6"/>
      <c r="HE820" s="5"/>
      <c r="HF820" s="5"/>
      <c r="HG820" s="4"/>
      <c r="HH820" s="6"/>
      <c r="HI820" s="4"/>
      <c r="HJ820" s="6"/>
      <c r="HK820" s="5"/>
      <c r="HL820" s="5"/>
      <c r="HM820" s="4"/>
      <c r="HN820" s="6"/>
      <c r="HO820" s="4"/>
      <c r="HP820" s="6"/>
      <c r="HQ820" s="5"/>
      <c r="HR820" s="5"/>
      <c r="HS820" s="4"/>
      <c r="HT820" s="6"/>
      <c r="HU820" s="4"/>
      <c r="HV820" s="6"/>
      <c r="HW820" s="5"/>
      <c r="HX820" s="5"/>
      <c r="HY820" s="4"/>
      <c r="HZ820" s="6"/>
      <c r="IA820" s="4"/>
      <c r="IB820" s="6"/>
      <c r="IC820" s="5"/>
      <c r="ID820" s="5"/>
      <c r="IE820" s="4"/>
      <c r="IF820" s="6"/>
      <c r="IG820" s="4"/>
      <c r="IH820" s="6"/>
      <c r="II820" s="5"/>
      <c r="IJ820" s="5"/>
      <c r="IK820" s="4"/>
      <c r="IL820" s="6"/>
      <c r="IM820" s="4"/>
      <c r="IN820" s="6"/>
      <c r="IO820" s="5"/>
      <c r="IP820" s="5"/>
      <c r="IQ820" s="4"/>
      <c r="IR820" s="6"/>
      <c r="IS820" s="4"/>
      <c r="IT820" s="6"/>
      <c r="IU820" s="5"/>
      <c r="IV820" s="5"/>
      <c r="IW820" s="4"/>
      <c r="IX820" s="6"/>
      <c r="IY820" s="4"/>
      <c r="IZ820" s="6"/>
      <c r="JA820" s="5"/>
      <c r="JB820" s="5"/>
      <c r="JC820" s="4"/>
      <c r="JD820" s="6"/>
      <c r="JE820" s="4"/>
      <c r="JF820" s="6"/>
      <c r="JG820" s="5"/>
      <c r="JH820" s="5"/>
      <c r="JI820" s="4"/>
      <c r="JJ820" s="6"/>
      <c r="JK820" s="4"/>
      <c r="JL820" s="6"/>
      <c r="JM820" s="5"/>
      <c r="JN820" s="5"/>
      <c r="JO820" s="4"/>
      <c r="JP820" s="6"/>
      <c r="JQ820" s="4"/>
      <c r="JR820" s="6"/>
      <c r="JS820" s="5"/>
      <c r="JT820" s="5"/>
      <c r="JU820" s="4"/>
      <c r="JV820" s="6"/>
      <c r="JW820" s="4"/>
      <c r="JX820" s="6"/>
      <c r="JY820" s="5"/>
      <c r="JZ820" s="5"/>
      <c r="KA820" s="4"/>
      <c r="KB820" s="6"/>
      <c r="KC820" s="4"/>
      <c r="KD820" s="6"/>
      <c r="KE820" s="5"/>
      <c r="KF820" s="5"/>
      <c r="KG820" s="4"/>
      <c r="KH820" s="6"/>
      <c r="KI820" s="4"/>
      <c r="KJ820" s="6"/>
      <c r="KK820" s="5"/>
      <c r="KL820" s="5"/>
    </row>
    <row r="821">
      <c r="A821" s="3" t="s">
        <v>85</v>
      </c>
      <c r="B821" s="3" t="s">
        <v>712</v>
      </c>
      <c r="C821" s="3" t="s">
        <v>87</v>
      </c>
      <c r="D821" s="3" t="s">
        <v>712</v>
      </c>
      <c r="E821" s="3" t="s">
        <v>1015</v>
      </c>
      <c r="F821" s="3" t="s">
        <v>104</v>
      </c>
      <c r="G821" s="3" t="s">
        <v>104</v>
      </c>
      <c r="H821" s="3" t="s">
        <v>104</v>
      </c>
      <c r="I821" s="4"/>
      <c r="J821" s="4">
        <f>=ROUNDDOWN({0},0)</f>
      </c>
      <c r="K821" s="4"/>
      <c r="L821" s="5"/>
      <c r="M821" s="4"/>
      <c r="N821" s="4">
        <f>=ROUNDDOWN({0},0)</f>
      </c>
      <c r="O821" s="4"/>
      <c r="P821" s="5"/>
      <c r="Q821" s="4"/>
      <c r="R821" s="6"/>
      <c r="S821" s="4"/>
      <c r="T821" s="6"/>
      <c r="U821" s="5"/>
      <c r="V821" s="5"/>
      <c r="W821" s="4"/>
      <c r="X821" s="6"/>
      <c r="Y821" s="4"/>
      <c r="Z821" s="6"/>
      <c r="AA821" s="5"/>
      <c r="AB821" s="5"/>
      <c r="AC821" s="4"/>
      <c r="AD821" s="6"/>
      <c r="AE821" s="4"/>
      <c r="AF821" s="6"/>
      <c r="AG821" s="5"/>
      <c r="AH821" s="5"/>
      <c r="AI821" s="4"/>
      <c r="AJ821" s="6"/>
      <c r="AK821" s="4"/>
      <c r="AL821" s="6"/>
      <c r="AM821" s="5"/>
      <c r="AN821" s="5"/>
      <c r="AO821" s="4"/>
      <c r="AP821" s="6"/>
      <c r="AQ821" s="4"/>
      <c r="AR821" s="6"/>
      <c r="AS821" s="5"/>
      <c r="AT821" s="5"/>
      <c r="AU821" s="4"/>
      <c r="AV821" s="6"/>
      <c r="AW821" s="4"/>
      <c r="AX821" s="6"/>
      <c r="AY821" s="5"/>
      <c r="AZ821" s="5"/>
      <c r="BA821" s="4"/>
      <c r="BB821" s="6"/>
      <c r="BC821" s="4"/>
      <c r="BD821" s="6"/>
      <c r="BE821" s="5"/>
      <c r="BF821" s="5"/>
      <c r="BG821" s="4"/>
      <c r="BH821" s="6"/>
      <c r="BI821" s="4"/>
      <c r="BJ821" s="6"/>
      <c r="BK821" s="5"/>
      <c r="BL821" s="5"/>
      <c r="BM821" s="4"/>
      <c r="BN821" s="6"/>
      <c r="BO821" s="4"/>
      <c r="BP821" s="6"/>
      <c r="BQ821" s="5"/>
      <c r="BR821" s="5"/>
      <c r="BS821" s="4"/>
      <c r="BT821" s="6"/>
      <c r="BU821" s="4"/>
      <c r="BV821" s="6"/>
      <c r="BW821" s="5"/>
      <c r="BX821" s="5"/>
      <c r="BY821" s="4"/>
      <c r="BZ821" s="6"/>
      <c r="CA821" s="4"/>
      <c r="CB821" s="6"/>
      <c r="CC821" s="5"/>
      <c r="CD821" s="5"/>
      <c r="CE821" s="4"/>
      <c r="CF821" s="6"/>
      <c r="CG821" s="4"/>
      <c r="CH821" s="6"/>
      <c r="CI821" s="5"/>
      <c r="CJ821" s="5"/>
      <c r="CK821" s="4"/>
      <c r="CL821" s="6"/>
      <c r="CM821" s="4"/>
      <c r="CN821" s="6"/>
      <c r="CO821" s="5"/>
      <c r="CP821" s="5"/>
      <c r="CQ821" s="4"/>
      <c r="CR821" s="6"/>
      <c r="CS821" s="4"/>
      <c r="CT821" s="6"/>
      <c r="CU821" s="5"/>
      <c r="CV821" s="5"/>
      <c r="CW821" s="4"/>
      <c r="CX821" s="6"/>
      <c r="CY821" s="4"/>
      <c r="CZ821" s="6"/>
      <c r="DA821" s="5"/>
      <c r="DB821" s="5"/>
      <c r="DC821" s="4"/>
      <c r="DD821" s="6"/>
      <c r="DE821" s="4"/>
      <c r="DF821" s="6"/>
      <c r="DG821" s="5"/>
      <c r="DH821" s="5"/>
      <c r="DI821" s="4"/>
      <c r="DJ821" s="6"/>
      <c r="DK821" s="4"/>
      <c r="DL821" s="6"/>
      <c r="DM821" s="5"/>
      <c r="DN821" s="5"/>
      <c r="DO821" s="4"/>
      <c r="DP821" s="6"/>
      <c r="DQ821" s="4"/>
      <c r="DR821" s="6"/>
      <c r="DS821" s="5"/>
      <c r="DT821" s="5"/>
      <c r="DU821" s="4"/>
      <c r="DV821" s="6"/>
      <c r="DW821" s="4"/>
      <c r="DX821" s="6"/>
      <c r="DY821" s="5"/>
      <c r="DZ821" s="5"/>
      <c r="EA821" s="4"/>
      <c r="EB821" s="6"/>
      <c r="EC821" s="4"/>
      <c r="ED821" s="6"/>
      <c r="EE821" s="5"/>
      <c r="EF821" s="5"/>
      <c r="EG821" s="4"/>
      <c r="EH821" s="6"/>
      <c r="EI821" s="4"/>
      <c r="EJ821" s="6"/>
      <c r="EK821" s="5"/>
      <c r="EL821" s="5"/>
      <c r="EM821" s="4"/>
      <c r="EN821" s="6"/>
      <c r="EO821" s="4"/>
      <c r="EP821" s="6"/>
      <c r="EQ821" s="5"/>
      <c r="ER821" s="5"/>
      <c r="ES821" s="4"/>
      <c r="ET821" s="6"/>
      <c r="EU821" s="4"/>
      <c r="EV821" s="6"/>
      <c r="EW821" s="5"/>
      <c r="EX821" s="5"/>
      <c r="EY821" s="4"/>
      <c r="EZ821" s="6"/>
      <c r="FA821" s="4"/>
      <c r="FB821" s="6"/>
      <c r="FC821" s="5"/>
      <c r="FD821" s="5"/>
      <c r="FE821" s="4"/>
      <c r="FF821" s="6"/>
      <c r="FG821" s="4"/>
      <c r="FH821" s="6"/>
      <c r="FI821" s="5"/>
      <c r="FJ821" s="5"/>
      <c r="FK821" s="4"/>
      <c r="FL821" s="6"/>
      <c r="FM821" s="4"/>
      <c r="FN821" s="6"/>
      <c r="FO821" s="5"/>
      <c r="FP821" s="5"/>
      <c r="FQ821" s="4"/>
      <c r="FR821" s="6"/>
      <c r="FS821" s="4"/>
      <c r="FT821" s="6"/>
      <c r="FU821" s="5"/>
      <c r="FV821" s="5"/>
      <c r="FW821" s="4"/>
      <c r="FX821" s="6"/>
      <c r="FY821" s="4"/>
      <c r="FZ821" s="6"/>
      <c r="GA821" s="5"/>
      <c r="GB821" s="5"/>
      <c r="GC821" s="4"/>
      <c r="GD821" s="6"/>
      <c r="GE821" s="4"/>
      <c r="GF821" s="6"/>
      <c r="GG821" s="5"/>
      <c r="GH821" s="5"/>
      <c r="GI821" s="4"/>
      <c r="GJ821" s="6"/>
      <c r="GK821" s="4"/>
      <c r="GL821" s="6"/>
      <c r="GM821" s="5"/>
      <c r="GN821" s="5"/>
      <c r="GO821" s="4"/>
      <c r="GP821" s="6"/>
      <c r="GQ821" s="4"/>
      <c r="GR821" s="6"/>
      <c r="GS821" s="5"/>
      <c r="GT821" s="5"/>
      <c r="GU821" s="4"/>
      <c r="GV821" s="6"/>
      <c r="GW821" s="4"/>
      <c r="GX821" s="6"/>
      <c r="GY821" s="5"/>
      <c r="GZ821" s="5"/>
      <c r="HA821" s="4"/>
      <c r="HB821" s="6"/>
      <c r="HC821" s="4"/>
      <c r="HD821" s="6"/>
      <c r="HE821" s="5"/>
      <c r="HF821" s="5"/>
      <c r="HG821" s="4"/>
      <c r="HH821" s="6"/>
      <c r="HI821" s="4"/>
      <c r="HJ821" s="6"/>
      <c r="HK821" s="5"/>
      <c r="HL821" s="5"/>
      <c r="HM821" s="4"/>
      <c r="HN821" s="6"/>
      <c r="HO821" s="4"/>
      <c r="HP821" s="6"/>
      <c r="HQ821" s="5"/>
      <c r="HR821" s="5"/>
      <c r="HS821" s="4"/>
      <c r="HT821" s="6"/>
      <c r="HU821" s="4"/>
      <c r="HV821" s="6"/>
      <c r="HW821" s="5"/>
      <c r="HX821" s="5"/>
      <c r="HY821" s="4"/>
      <c r="HZ821" s="6"/>
      <c r="IA821" s="4"/>
      <c r="IB821" s="6"/>
      <c r="IC821" s="5"/>
      <c r="ID821" s="5"/>
      <c r="IE821" s="4"/>
      <c r="IF821" s="6"/>
      <c r="IG821" s="4"/>
      <c r="IH821" s="6"/>
      <c r="II821" s="5"/>
      <c r="IJ821" s="5"/>
      <c r="IK821" s="4"/>
      <c r="IL821" s="6"/>
      <c r="IM821" s="4"/>
      <c r="IN821" s="6"/>
      <c r="IO821" s="5"/>
      <c r="IP821" s="5"/>
      <c r="IQ821" s="4"/>
      <c r="IR821" s="6"/>
      <c r="IS821" s="4"/>
      <c r="IT821" s="6"/>
      <c r="IU821" s="5"/>
      <c r="IV821" s="5"/>
      <c r="IW821" s="4"/>
      <c r="IX821" s="6"/>
      <c r="IY821" s="4"/>
      <c r="IZ821" s="6"/>
      <c r="JA821" s="5"/>
      <c r="JB821" s="5"/>
      <c r="JC821" s="4"/>
      <c r="JD821" s="6"/>
      <c r="JE821" s="4"/>
      <c r="JF821" s="6"/>
      <c r="JG821" s="5"/>
      <c r="JH821" s="5"/>
      <c r="JI821" s="4"/>
      <c r="JJ821" s="6"/>
      <c r="JK821" s="4"/>
      <c r="JL821" s="6"/>
      <c r="JM821" s="5"/>
      <c r="JN821" s="5"/>
      <c r="JO821" s="4"/>
      <c r="JP821" s="6"/>
      <c r="JQ821" s="4"/>
      <c r="JR821" s="6"/>
      <c r="JS821" s="5"/>
      <c r="JT821" s="5"/>
      <c r="JU821" s="4"/>
      <c r="JV821" s="6"/>
      <c r="JW821" s="4"/>
      <c r="JX821" s="6"/>
      <c r="JY821" s="5"/>
      <c r="JZ821" s="5"/>
      <c r="KA821" s="4"/>
      <c r="KB821" s="6"/>
      <c r="KC821" s="4"/>
      <c r="KD821" s="6"/>
      <c r="KE821" s="5"/>
      <c r="KF821" s="5"/>
      <c r="KG821" s="4"/>
      <c r="KH821" s="6"/>
      <c r="KI821" s="4"/>
      <c r="KJ821" s="6"/>
      <c r="KK821" s="5"/>
      <c r="KL821" s="5"/>
    </row>
    <row r="822">
      <c r="A822" s="3" t="s">
        <v>85</v>
      </c>
      <c r="B822" s="3" t="s">
        <v>712</v>
      </c>
      <c r="C822" s="3" t="s">
        <v>87</v>
      </c>
      <c r="D822" s="3" t="s">
        <v>712</v>
      </c>
      <c r="E822" s="3" t="s">
        <v>1016</v>
      </c>
      <c r="F822" s="3" t="s">
        <v>104</v>
      </c>
      <c r="G822" s="3" t="s">
        <v>104</v>
      </c>
      <c r="H822" s="3" t="s">
        <v>104</v>
      </c>
      <c r="I822" s="4"/>
      <c r="J822" s="4">
        <f>=ROUNDDOWN({0},0)</f>
      </c>
      <c r="K822" s="4"/>
      <c r="L822" s="5"/>
      <c r="M822" s="4"/>
      <c r="N822" s="4">
        <f>=ROUNDDOWN({0},0)</f>
      </c>
      <c r="O822" s="4"/>
      <c r="P822" s="5"/>
      <c r="Q822" s="4"/>
      <c r="R822" s="6"/>
      <c r="S822" s="4"/>
      <c r="T822" s="6"/>
      <c r="U822" s="5"/>
      <c r="V822" s="5"/>
      <c r="W822" s="4"/>
      <c r="X822" s="6"/>
      <c r="Y822" s="4"/>
      <c r="Z822" s="6"/>
      <c r="AA822" s="5"/>
      <c r="AB822" s="5"/>
      <c r="AC822" s="4"/>
      <c r="AD822" s="6"/>
      <c r="AE822" s="4"/>
      <c r="AF822" s="6"/>
      <c r="AG822" s="5"/>
      <c r="AH822" s="5"/>
      <c r="AI822" s="4"/>
      <c r="AJ822" s="6"/>
      <c r="AK822" s="4"/>
      <c r="AL822" s="6"/>
      <c r="AM822" s="5"/>
      <c r="AN822" s="5"/>
      <c r="AO822" s="4"/>
      <c r="AP822" s="6"/>
      <c r="AQ822" s="4"/>
      <c r="AR822" s="6"/>
      <c r="AS822" s="5"/>
      <c r="AT822" s="5"/>
      <c r="AU822" s="4"/>
      <c r="AV822" s="6"/>
      <c r="AW822" s="4"/>
      <c r="AX822" s="6"/>
      <c r="AY822" s="5"/>
      <c r="AZ822" s="5"/>
      <c r="BA822" s="4"/>
      <c r="BB822" s="6"/>
      <c r="BC822" s="4"/>
      <c r="BD822" s="6"/>
      <c r="BE822" s="5"/>
      <c r="BF822" s="5"/>
      <c r="BG822" s="4"/>
      <c r="BH822" s="6"/>
      <c r="BI822" s="4"/>
      <c r="BJ822" s="6"/>
      <c r="BK822" s="5"/>
      <c r="BL822" s="5"/>
      <c r="BM822" s="4"/>
      <c r="BN822" s="6"/>
      <c r="BO822" s="4"/>
      <c r="BP822" s="6"/>
      <c r="BQ822" s="5"/>
      <c r="BR822" s="5"/>
      <c r="BS822" s="4"/>
      <c r="BT822" s="6"/>
      <c r="BU822" s="4"/>
      <c r="BV822" s="6"/>
      <c r="BW822" s="5"/>
      <c r="BX822" s="5"/>
      <c r="BY822" s="4"/>
      <c r="BZ822" s="6"/>
      <c r="CA822" s="4"/>
      <c r="CB822" s="6"/>
      <c r="CC822" s="5"/>
      <c r="CD822" s="5"/>
      <c r="CE822" s="4"/>
      <c r="CF822" s="6"/>
      <c r="CG822" s="4"/>
      <c r="CH822" s="6"/>
      <c r="CI822" s="5"/>
      <c r="CJ822" s="5"/>
      <c r="CK822" s="4"/>
      <c r="CL822" s="6"/>
      <c r="CM822" s="4"/>
      <c r="CN822" s="6"/>
      <c r="CO822" s="5"/>
      <c r="CP822" s="5"/>
      <c r="CQ822" s="4"/>
      <c r="CR822" s="6"/>
      <c r="CS822" s="4"/>
      <c r="CT822" s="6"/>
      <c r="CU822" s="5"/>
      <c r="CV822" s="5"/>
      <c r="CW822" s="4"/>
      <c r="CX822" s="6"/>
      <c r="CY822" s="4"/>
      <c r="CZ822" s="6"/>
      <c r="DA822" s="5"/>
      <c r="DB822" s="5"/>
      <c r="DC822" s="4"/>
      <c r="DD822" s="6"/>
      <c r="DE822" s="4"/>
      <c r="DF822" s="6"/>
      <c r="DG822" s="5"/>
      <c r="DH822" s="5"/>
      <c r="DI822" s="4"/>
      <c r="DJ822" s="6"/>
      <c r="DK822" s="4"/>
      <c r="DL822" s="6"/>
      <c r="DM822" s="5"/>
      <c r="DN822" s="5"/>
      <c r="DO822" s="4"/>
      <c r="DP822" s="6"/>
      <c r="DQ822" s="4"/>
      <c r="DR822" s="6"/>
      <c r="DS822" s="5"/>
      <c r="DT822" s="5"/>
      <c r="DU822" s="4"/>
      <c r="DV822" s="6"/>
      <c r="DW822" s="4"/>
      <c r="DX822" s="6"/>
      <c r="DY822" s="5"/>
      <c r="DZ822" s="5"/>
      <c r="EA822" s="4"/>
      <c r="EB822" s="6"/>
      <c r="EC822" s="4"/>
      <c r="ED822" s="6"/>
      <c r="EE822" s="5"/>
      <c r="EF822" s="5"/>
      <c r="EG822" s="4"/>
      <c r="EH822" s="6"/>
      <c r="EI822" s="4"/>
      <c r="EJ822" s="6"/>
      <c r="EK822" s="5"/>
      <c r="EL822" s="5"/>
      <c r="EM822" s="4"/>
      <c r="EN822" s="6"/>
      <c r="EO822" s="4"/>
      <c r="EP822" s="6"/>
      <c r="EQ822" s="5"/>
      <c r="ER822" s="5"/>
      <c r="ES822" s="4"/>
      <c r="ET822" s="6"/>
      <c r="EU822" s="4"/>
      <c r="EV822" s="6"/>
      <c r="EW822" s="5"/>
      <c r="EX822" s="5"/>
      <c r="EY822" s="4"/>
      <c r="EZ822" s="6"/>
      <c r="FA822" s="4"/>
      <c r="FB822" s="6"/>
      <c r="FC822" s="5"/>
      <c r="FD822" s="5"/>
      <c r="FE822" s="4"/>
      <c r="FF822" s="6"/>
      <c r="FG822" s="4"/>
      <c r="FH822" s="6"/>
      <c r="FI822" s="5"/>
      <c r="FJ822" s="5"/>
      <c r="FK822" s="4"/>
      <c r="FL822" s="6"/>
      <c r="FM822" s="4"/>
      <c r="FN822" s="6"/>
      <c r="FO822" s="5"/>
      <c r="FP822" s="5"/>
      <c r="FQ822" s="4"/>
      <c r="FR822" s="6"/>
      <c r="FS822" s="4"/>
      <c r="FT822" s="6"/>
      <c r="FU822" s="5"/>
      <c r="FV822" s="5"/>
      <c r="FW822" s="4"/>
      <c r="FX822" s="6"/>
      <c r="FY822" s="4"/>
      <c r="FZ822" s="6"/>
      <c r="GA822" s="5"/>
      <c r="GB822" s="5"/>
      <c r="GC822" s="4"/>
      <c r="GD822" s="6"/>
      <c r="GE822" s="4"/>
      <c r="GF822" s="6"/>
      <c r="GG822" s="5"/>
      <c r="GH822" s="5"/>
      <c r="GI822" s="4"/>
      <c r="GJ822" s="6"/>
      <c r="GK822" s="4"/>
      <c r="GL822" s="6"/>
      <c r="GM822" s="5"/>
      <c r="GN822" s="5"/>
      <c r="GO822" s="4"/>
      <c r="GP822" s="6"/>
      <c r="GQ822" s="4"/>
      <c r="GR822" s="6"/>
      <c r="GS822" s="5"/>
      <c r="GT822" s="5"/>
      <c r="GU822" s="4"/>
      <c r="GV822" s="6"/>
      <c r="GW822" s="4"/>
      <c r="GX822" s="6"/>
      <c r="GY822" s="5"/>
      <c r="GZ822" s="5"/>
      <c r="HA822" s="4"/>
      <c r="HB822" s="6"/>
      <c r="HC822" s="4"/>
      <c r="HD822" s="6"/>
      <c r="HE822" s="5"/>
      <c r="HF822" s="5"/>
      <c r="HG822" s="4"/>
      <c r="HH822" s="6"/>
      <c r="HI822" s="4"/>
      <c r="HJ822" s="6"/>
      <c r="HK822" s="5"/>
      <c r="HL822" s="5"/>
      <c r="HM822" s="4"/>
      <c r="HN822" s="6"/>
      <c r="HO822" s="4"/>
      <c r="HP822" s="6"/>
      <c r="HQ822" s="5"/>
      <c r="HR822" s="5"/>
      <c r="HS822" s="4"/>
      <c r="HT822" s="6"/>
      <c r="HU822" s="4"/>
      <c r="HV822" s="6"/>
      <c r="HW822" s="5"/>
      <c r="HX822" s="5"/>
      <c r="HY822" s="4"/>
      <c r="HZ822" s="6"/>
      <c r="IA822" s="4"/>
      <c r="IB822" s="6"/>
      <c r="IC822" s="5"/>
      <c r="ID822" s="5"/>
      <c r="IE822" s="4"/>
      <c r="IF822" s="6"/>
      <c r="IG822" s="4"/>
      <c r="IH822" s="6"/>
      <c r="II822" s="5"/>
      <c r="IJ822" s="5"/>
      <c r="IK822" s="4"/>
      <c r="IL822" s="6"/>
      <c r="IM822" s="4"/>
      <c r="IN822" s="6"/>
      <c r="IO822" s="5"/>
      <c r="IP822" s="5"/>
      <c r="IQ822" s="4"/>
      <c r="IR822" s="6"/>
      <c r="IS822" s="4"/>
      <c r="IT822" s="6"/>
      <c r="IU822" s="5"/>
      <c r="IV822" s="5"/>
      <c r="IW822" s="4"/>
      <c r="IX822" s="6"/>
      <c r="IY822" s="4"/>
      <c r="IZ822" s="6"/>
      <c r="JA822" s="5"/>
      <c r="JB822" s="5"/>
      <c r="JC822" s="4"/>
      <c r="JD822" s="6"/>
      <c r="JE822" s="4"/>
      <c r="JF822" s="6"/>
      <c r="JG822" s="5"/>
      <c r="JH822" s="5"/>
      <c r="JI822" s="4"/>
      <c r="JJ822" s="6"/>
      <c r="JK822" s="4"/>
      <c r="JL822" s="6"/>
      <c r="JM822" s="5"/>
      <c r="JN822" s="5"/>
      <c r="JO822" s="4"/>
      <c r="JP822" s="6"/>
      <c r="JQ822" s="4"/>
      <c r="JR822" s="6"/>
      <c r="JS822" s="5"/>
      <c r="JT822" s="5"/>
      <c r="JU822" s="4"/>
      <c r="JV822" s="6"/>
      <c r="JW822" s="4"/>
      <c r="JX822" s="6"/>
      <c r="JY822" s="5"/>
      <c r="JZ822" s="5"/>
      <c r="KA822" s="4"/>
      <c r="KB822" s="6"/>
      <c r="KC822" s="4"/>
      <c r="KD822" s="6"/>
      <c r="KE822" s="5"/>
      <c r="KF822" s="5"/>
      <c r="KG822" s="4"/>
      <c r="KH822" s="6"/>
      <c r="KI822" s="4"/>
      <c r="KJ822" s="6"/>
      <c r="KK822" s="5"/>
      <c r="KL822" s="5"/>
    </row>
    <row r="823">
      <c r="A823" s="3" t="s">
        <v>85</v>
      </c>
      <c r="B823" s="3" t="s">
        <v>712</v>
      </c>
      <c r="C823" s="3" t="s">
        <v>87</v>
      </c>
      <c r="D823" s="3" t="s">
        <v>712</v>
      </c>
      <c r="E823" s="3" t="s">
        <v>1017</v>
      </c>
      <c r="F823" s="3" t="s">
        <v>104</v>
      </c>
      <c r="G823" s="3" t="s">
        <v>104</v>
      </c>
      <c r="H823" s="3" t="s">
        <v>104</v>
      </c>
      <c r="I823" s="4"/>
      <c r="J823" s="4">
        <f>=ROUNDDOWN({0},0)</f>
      </c>
      <c r="K823" s="4"/>
      <c r="L823" s="5"/>
      <c r="M823" s="4"/>
      <c r="N823" s="4">
        <f>=ROUNDDOWN({0},0)</f>
      </c>
      <c r="O823" s="4"/>
      <c r="P823" s="5"/>
      <c r="Q823" s="4"/>
      <c r="R823" s="6"/>
      <c r="S823" s="4"/>
      <c r="T823" s="6"/>
      <c r="U823" s="5"/>
      <c r="V823" s="5"/>
      <c r="W823" s="4"/>
      <c r="X823" s="6"/>
      <c r="Y823" s="4"/>
      <c r="Z823" s="6"/>
      <c r="AA823" s="5"/>
      <c r="AB823" s="5"/>
      <c r="AC823" s="4"/>
      <c r="AD823" s="6"/>
      <c r="AE823" s="4"/>
      <c r="AF823" s="6"/>
      <c r="AG823" s="5"/>
      <c r="AH823" s="5"/>
      <c r="AI823" s="4"/>
      <c r="AJ823" s="6"/>
      <c r="AK823" s="4"/>
      <c r="AL823" s="6"/>
      <c r="AM823" s="5"/>
      <c r="AN823" s="5"/>
      <c r="AO823" s="4"/>
      <c r="AP823" s="6"/>
      <c r="AQ823" s="4"/>
      <c r="AR823" s="6"/>
      <c r="AS823" s="5"/>
      <c r="AT823" s="5"/>
      <c r="AU823" s="4"/>
      <c r="AV823" s="6"/>
      <c r="AW823" s="4"/>
      <c r="AX823" s="6"/>
      <c r="AY823" s="5"/>
      <c r="AZ823" s="5"/>
      <c r="BA823" s="4"/>
      <c r="BB823" s="6"/>
      <c r="BC823" s="4"/>
      <c r="BD823" s="6"/>
      <c r="BE823" s="5"/>
      <c r="BF823" s="5"/>
      <c r="BG823" s="4"/>
      <c r="BH823" s="6"/>
      <c r="BI823" s="4"/>
      <c r="BJ823" s="6"/>
      <c r="BK823" s="5"/>
      <c r="BL823" s="5"/>
      <c r="BM823" s="4"/>
      <c r="BN823" s="6"/>
      <c r="BO823" s="4"/>
      <c r="BP823" s="6"/>
      <c r="BQ823" s="5"/>
      <c r="BR823" s="5"/>
      <c r="BS823" s="4"/>
      <c r="BT823" s="6"/>
      <c r="BU823" s="4"/>
      <c r="BV823" s="6"/>
      <c r="BW823" s="5"/>
      <c r="BX823" s="5"/>
      <c r="BY823" s="4"/>
      <c r="BZ823" s="6"/>
      <c r="CA823" s="4"/>
      <c r="CB823" s="6"/>
      <c r="CC823" s="5"/>
      <c r="CD823" s="5"/>
      <c r="CE823" s="4"/>
      <c r="CF823" s="6"/>
      <c r="CG823" s="4"/>
      <c r="CH823" s="6"/>
      <c r="CI823" s="5"/>
      <c r="CJ823" s="5"/>
      <c r="CK823" s="4"/>
      <c r="CL823" s="6"/>
      <c r="CM823" s="4"/>
      <c r="CN823" s="6"/>
      <c r="CO823" s="5"/>
      <c r="CP823" s="5"/>
      <c r="CQ823" s="4"/>
      <c r="CR823" s="6"/>
      <c r="CS823" s="4"/>
      <c r="CT823" s="6"/>
      <c r="CU823" s="5"/>
      <c r="CV823" s="5"/>
      <c r="CW823" s="4"/>
      <c r="CX823" s="6"/>
      <c r="CY823" s="4"/>
      <c r="CZ823" s="6"/>
      <c r="DA823" s="5"/>
      <c r="DB823" s="5"/>
      <c r="DC823" s="4"/>
      <c r="DD823" s="6"/>
      <c r="DE823" s="4"/>
      <c r="DF823" s="6"/>
      <c r="DG823" s="5"/>
      <c r="DH823" s="5"/>
      <c r="DI823" s="4"/>
      <c r="DJ823" s="6"/>
      <c r="DK823" s="4"/>
      <c r="DL823" s="6"/>
      <c r="DM823" s="5"/>
      <c r="DN823" s="5"/>
      <c r="DO823" s="4"/>
      <c r="DP823" s="6"/>
      <c r="DQ823" s="4"/>
      <c r="DR823" s="6"/>
      <c r="DS823" s="5"/>
      <c r="DT823" s="5"/>
      <c r="DU823" s="4"/>
      <c r="DV823" s="6"/>
      <c r="DW823" s="4"/>
      <c r="DX823" s="6"/>
      <c r="DY823" s="5"/>
      <c r="DZ823" s="5"/>
      <c r="EA823" s="4"/>
      <c r="EB823" s="6"/>
      <c r="EC823" s="4"/>
      <c r="ED823" s="6"/>
      <c r="EE823" s="5"/>
      <c r="EF823" s="5"/>
      <c r="EG823" s="4"/>
      <c r="EH823" s="6"/>
      <c r="EI823" s="4"/>
      <c r="EJ823" s="6"/>
      <c r="EK823" s="5"/>
      <c r="EL823" s="5"/>
      <c r="EM823" s="4"/>
      <c r="EN823" s="6"/>
      <c r="EO823" s="4"/>
      <c r="EP823" s="6"/>
      <c r="EQ823" s="5"/>
      <c r="ER823" s="5"/>
      <c r="ES823" s="4"/>
      <c r="ET823" s="6"/>
      <c r="EU823" s="4"/>
      <c r="EV823" s="6"/>
      <c r="EW823" s="5"/>
      <c r="EX823" s="5"/>
      <c r="EY823" s="4"/>
      <c r="EZ823" s="6"/>
      <c r="FA823" s="4"/>
      <c r="FB823" s="6"/>
      <c r="FC823" s="5"/>
      <c r="FD823" s="5"/>
      <c r="FE823" s="4"/>
      <c r="FF823" s="6"/>
      <c r="FG823" s="4"/>
      <c r="FH823" s="6"/>
      <c r="FI823" s="5"/>
      <c r="FJ823" s="5"/>
      <c r="FK823" s="4"/>
      <c r="FL823" s="6"/>
      <c r="FM823" s="4"/>
      <c r="FN823" s="6"/>
      <c r="FO823" s="5"/>
      <c r="FP823" s="5"/>
      <c r="FQ823" s="4"/>
      <c r="FR823" s="6"/>
      <c r="FS823" s="4"/>
      <c r="FT823" s="6"/>
      <c r="FU823" s="5"/>
      <c r="FV823" s="5"/>
      <c r="FW823" s="4"/>
      <c r="FX823" s="6"/>
      <c r="FY823" s="4"/>
      <c r="FZ823" s="6"/>
      <c r="GA823" s="5"/>
      <c r="GB823" s="5"/>
      <c r="GC823" s="4"/>
      <c r="GD823" s="6"/>
      <c r="GE823" s="4"/>
      <c r="GF823" s="6"/>
      <c r="GG823" s="5"/>
      <c r="GH823" s="5"/>
      <c r="GI823" s="4"/>
      <c r="GJ823" s="6"/>
      <c r="GK823" s="4"/>
      <c r="GL823" s="6"/>
      <c r="GM823" s="5"/>
      <c r="GN823" s="5"/>
      <c r="GO823" s="4"/>
      <c r="GP823" s="6"/>
      <c r="GQ823" s="4"/>
      <c r="GR823" s="6"/>
      <c r="GS823" s="5"/>
      <c r="GT823" s="5"/>
      <c r="GU823" s="4"/>
      <c r="GV823" s="6"/>
      <c r="GW823" s="4"/>
      <c r="GX823" s="6"/>
      <c r="GY823" s="5"/>
      <c r="GZ823" s="5"/>
      <c r="HA823" s="4"/>
      <c r="HB823" s="6"/>
      <c r="HC823" s="4"/>
      <c r="HD823" s="6"/>
      <c r="HE823" s="5"/>
      <c r="HF823" s="5"/>
      <c r="HG823" s="4"/>
      <c r="HH823" s="6"/>
      <c r="HI823" s="4"/>
      <c r="HJ823" s="6"/>
      <c r="HK823" s="5"/>
      <c r="HL823" s="5"/>
      <c r="HM823" s="4"/>
      <c r="HN823" s="6"/>
      <c r="HO823" s="4"/>
      <c r="HP823" s="6"/>
      <c r="HQ823" s="5"/>
      <c r="HR823" s="5"/>
      <c r="HS823" s="4"/>
      <c r="HT823" s="6"/>
      <c r="HU823" s="4"/>
      <c r="HV823" s="6"/>
      <c r="HW823" s="5"/>
      <c r="HX823" s="5"/>
      <c r="HY823" s="4"/>
      <c r="HZ823" s="6"/>
      <c r="IA823" s="4"/>
      <c r="IB823" s="6"/>
      <c r="IC823" s="5"/>
      <c r="ID823" s="5"/>
      <c r="IE823" s="4"/>
      <c r="IF823" s="6"/>
      <c r="IG823" s="4"/>
      <c r="IH823" s="6"/>
      <c r="II823" s="5"/>
      <c r="IJ823" s="5"/>
      <c r="IK823" s="4"/>
      <c r="IL823" s="6"/>
      <c r="IM823" s="4"/>
      <c r="IN823" s="6"/>
      <c r="IO823" s="5"/>
      <c r="IP823" s="5"/>
      <c r="IQ823" s="4"/>
      <c r="IR823" s="6"/>
      <c r="IS823" s="4"/>
      <c r="IT823" s="6"/>
      <c r="IU823" s="5"/>
      <c r="IV823" s="5"/>
      <c r="IW823" s="4"/>
      <c r="IX823" s="6"/>
      <c r="IY823" s="4"/>
      <c r="IZ823" s="6"/>
      <c r="JA823" s="5"/>
      <c r="JB823" s="5"/>
      <c r="JC823" s="4"/>
      <c r="JD823" s="6"/>
      <c r="JE823" s="4"/>
      <c r="JF823" s="6"/>
      <c r="JG823" s="5"/>
      <c r="JH823" s="5"/>
      <c r="JI823" s="4"/>
      <c r="JJ823" s="6"/>
      <c r="JK823" s="4"/>
      <c r="JL823" s="6"/>
      <c r="JM823" s="5"/>
      <c r="JN823" s="5"/>
      <c r="JO823" s="4"/>
      <c r="JP823" s="6"/>
      <c r="JQ823" s="4"/>
      <c r="JR823" s="6"/>
      <c r="JS823" s="5"/>
      <c r="JT823" s="5"/>
      <c r="JU823" s="4"/>
      <c r="JV823" s="6"/>
      <c r="JW823" s="4"/>
      <c r="JX823" s="6"/>
      <c r="JY823" s="5"/>
      <c r="JZ823" s="5"/>
      <c r="KA823" s="4"/>
      <c r="KB823" s="6"/>
      <c r="KC823" s="4"/>
      <c r="KD823" s="6"/>
      <c r="KE823" s="5"/>
      <c r="KF823" s="5"/>
      <c r="KG823" s="4"/>
      <c r="KH823" s="6"/>
      <c r="KI823" s="4"/>
      <c r="KJ823" s="6"/>
      <c r="KK823" s="5"/>
      <c r="KL823" s="5"/>
    </row>
    <row r="824">
      <c r="A824" s="3" t="s">
        <v>85</v>
      </c>
      <c r="B824" s="3" t="s">
        <v>712</v>
      </c>
      <c r="C824" s="3" t="s">
        <v>87</v>
      </c>
      <c r="D824" s="3" t="s">
        <v>712</v>
      </c>
      <c r="E824" s="3" t="s">
        <v>1018</v>
      </c>
      <c r="F824" s="3" t="s">
        <v>104</v>
      </c>
      <c r="G824" s="3" t="s">
        <v>104</v>
      </c>
      <c r="H824" s="3" t="s">
        <v>104</v>
      </c>
      <c r="I824" s="4"/>
      <c r="J824" s="4">
        <f>=ROUNDDOWN({0},0)</f>
      </c>
      <c r="K824" s="4"/>
      <c r="L824" s="5"/>
      <c r="M824" s="4"/>
      <c r="N824" s="4">
        <f>=ROUNDDOWN({0},0)</f>
      </c>
      <c r="O824" s="4"/>
      <c r="P824" s="5"/>
      <c r="Q824" s="4"/>
      <c r="R824" s="6"/>
      <c r="S824" s="4"/>
      <c r="T824" s="6"/>
      <c r="U824" s="5"/>
      <c r="V824" s="5"/>
      <c r="W824" s="4"/>
      <c r="X824" s="6"/>
      <c r="Y824" s="4"/>
      <c r="Z824" s="6"/>
      <c r="AA824" s="5"/>
      <c r="AB824" s="5"/>
      <c r="AC824" s="4"/>
      <c r="AD824" s="6"/>
      <c r="AE824" s="4"/>
      <c r="AF824" s="6"/>
      <c r="AG824" s="5"/>
      <c r="AH824" s="5"/>
      <c r="AI824" s="4"/>
      <c r="AJ824" s="6"/>
      <c r="AK824" s="4"/>
      <c r="AL824" s="6"/>
      <c r="AM824" s="5"/>
      <c r="AN824" s="5"/>
      <c r="AO824" s="4"/>
      <c r="AP824" s="6"/>
      <c r="AQ824" s="4"/>
      <c r="AR824" s="6"/>
      <c r="AS824" s="5"/>
      <c r="AT824" s="5"/>
      <c r="AU824" s="4"/>
      <c r="AV824" s="6"/>
      <c r="AW824" s="4"/>
      <c r="AX824" s="6"/>
      <c r="AY824" s="5"/>
      <c r="AZ824" s="5"/>
      <c r="BA824" s="4"/>
      <c r="BB824" s="6"/>
      <c r="BC824" s="4"/>
      <c r="BD824" s="6"/>
      <c r="BE824" s="5"/>
      <c r="BF824" s="5"/>
      <c r="BG824" s="4"/>
      <c r="BH824" s="6"/>
      <c r="BI824" s="4"/>
      <c r="BJ824" s="6"/>
      <c r="BK824" s="5"/>
      <c r="BL824" s="5"/>
      <c r="BM824" s="4"/>
      <c r="BN824" s="6"/>
      <c r="BO824" s="4"/>
      <c r="BP824" s="6"/>
      <c r="BQ824" s="5"/>
      <c r="BR824" s="5"/>
      <c r="BS824" s="4"/>
      <c r="BT824" s="6"/>
      <c r="BU824" s="4"/>
      <c r="BV824" s="6"/>
      <c r="BW824" s="5"/>
      <c r="BX824" s="5"/>
      <c r="BY824" s="4"/>
      <c r="BZ824" s="6"/>
      <c r="CA824" s="4"/>
      <c r="CB824" s="6"/>
      <c r="CC824" s="5"/>
      <c r="CD824" s="5"/>
      <c r="CE824" s="4"/>
      <c r="CF824" s="6"/>
      <c r="CG824" s="4"/>
      <c r="CH824" s="6"/>
      <c r="CI824" s="5"/>
      <c r="CJ824" s="5"/>
      <c r="CK824" s="4"/>
      <c r="CL824" s="6"/>
      <c r="CM824" s="4"/>
      <c r="CN824" s="6"/>
      <c r="CO824" s="5"/>
      <c r="CP824" s="5"/>
      <c r="CQ824" s="4"/>
      <c r="CR824" s="6"/>
      <c r="CS824" s="4"/>
      <c r="CT824" s="6"/>
      <c r="CU824" s="5"/>
      <c r="CV824" s="5"/>
      <c r="CW824" s="4"/>
      <c r="CX824" s="6"/>
      <c r="CY824" s="4"/>
      <c r="CZ824" s="6"/>
      <c r="DA824" s="5"/>
      <c r="DB824" s="5"/>
      <c r="DC824" s="4"/>
      <c r="DD824" s="6"/>
      <c r="DE824" s="4"/>
      <c r="DF824" s="6"/>
      <c r="DG824" s="5"/>
      <c r="DH824" s="5"/>
      <c r="DI824" s="4"/>
      <c r="DJ824" s="6"/>
      <c r="DK824" s="4"/>
      <c r="DL824" s="6"/>
      <c r="DM824" s="5"/>
      <c r="DN824" s="5"/>
      <c r="DO824" s="4"/>
      <c r="DP824" s="6"/>
      <c r="DQ824" s="4"/>
      <c r="DR824" s="6"/>
      <c r="DS824" s="5"/>
      <c r="DT824" s="5"/>
      <c r="DU824" s="4"/>
      <c r="DV824" s="6"/>
      <c r="DW824" s="4"/>
      <c r="DX824" s="6"/>
      <c r="DY824" s="5"/>
      <c r="DZ824" s="5"/>
      <c r="EA824" s="4"/>
      <c r="EB824" s="6"/>
      <c r="EC824" s="4"/>
      <c r="ED824" s="6"/>
      <c r="EE824" s="5"/>
      <c r="EF824" s="5"/>
      <c r="EG824" s="4"/>
      <c r="EH824" s="6"/>
      <c r="EI824" s="4"/>
      <c r="EJ824" s="6"/>
      <c r="EK824" s="5"/>
      <c r="EL824" s="5"/>
      <c r="EM824" s="4"/>
      <c r="EN824" s="6"/>
      <c r="EO824" s="4"/>
      <c r="EP824" s="6"/>
      <c r="EQ824" s="5"/>
      <c r="ER824" s="5"/>
      <c r="ES824" s="4"/>
      <c r="ET824" s="6"/>
      <c r="EU824" s="4"/>
      <c r="EV824" s="6"/>
      <c r="EW824" s="5"/>
      <c r="EX824" s="5"/>
      <c r="EY824" s="4"/>
      <c r="EZ824" s="6"/>
      <c r="FA824" s="4"/>
      <c r="FB824" s="6"/>
      <c r="FC824" s="5"/>
      <c r="FD824" s="5"/>
      <c r="FE824" s="4"/>
      <c r="FF824" s="6"/>
      <c r="FG824" s="4"/>
      <c r="FH824" s="6"/>
      <c r="FI824" s="5"/>
      <c r="FJ824" s="5"/>
      <c r="FK824" s="4"/>
      <c r="FL824" s="6"/>
      <c r="FM824" s="4"/>
      <c r="FN824" s="6"/>
      <c r="FO824" s="5"/>
      <c r="FP824" s="5"/>
      <c r="FQ824" s="4"/>
      <c r="FR824" s="6"/>
      <c r="FS824" s="4"/>
      <c r="FT824" s="6"/>
      <c r="FU824" s="5"/>
      <c r="FV824" s="5"/>
      <c r="FW824" s="4"/>
      <c r="FX824" s="6"/>
      <c r="FY824" s="4"/>
      <c r="FZ824" s="6"/>
      <c r="GA824" s="5"/>
      <c r="GB824" s="5"/>
      <c r="GC824" s="4"/>
      <c r="GD824" s="6"/>
      <c r="GE824" s="4"/>
      <c r="GF824" s="6"/>
      <c r="GG824" s="5"/>
      <c r="GH824" s="5"/>
      <c r="GI824" s="4"/>
      <c r="GJ824" s="6"/>
      <c r="GK824" s="4"/>
      <c r="GL824" s="6"/>
      <c r="GM824" s="5"/>
      <c r="GN824" s="5"/>
      <c r="GO824" s="4"/>
      <c r="GP824" s="6"/>
      <c r="GQ824" s="4"/>
      <c r="GR824" s="6"/>
      <c r="GS824" s="5"/>
      <c r="GT824" s="5"/>
      <c r="GU824" s="4"/>
      <c r="GV824" s="6"/>
      <c r="GW824" s="4"/>
      <c r="GX824" s="6"/>
      <c r="GY824" s="5"/>
      <c r="GZ824" s="5"/>
      <c r="HA824" s="4"/>
      <c r="HB824" s="6"/>
      <c r="HC824" s="4"/>
      <c r="HD824" s="6"/>
      <c r="HE824" s="5"/>
      <c r="HF824" s="5"/>
      <c r="HG824" s="4"/>
      <c r="HH824" s="6"/>
      <c r="HI824" s="4"/>
      <c r="HJ824" s="6"/>
      <c r="HK824" s="5"/>
      <c r="HL824" s="5"/>
      <c r="HM824" s="4"/>
      <c r="HN824" s="6"/>
      <c r="HO824" s="4"/>
      <c r="HP824" s="6"/>
      <c r="HQ824" s="5"/>
      <c r="HR824" s="5"/>
      <c r="HS824" s="4"/>
      <c r="HT824" s="6"/>
      <c r="HU824" s="4"/>
      <c r="HV824" s="6"/>
      <c r="HW824" s="5"/>
      <c r="HX824" s="5"/>
      <c r="HY824" s="4"/>
      <c r="HZ824" s="6"/>
      <c r="IA824" s="4"/>
      <c r="IB824" s="6"/>
      <c r="IC824" s="5"/>
      <c r="ID824" s="5"/>
      <c r="IE824" s="4"/>
      <c r="IF824" s="6"/>
      <c r="IG824" s="4"/>
      <c r="IH824" s="6"/>
      <c r="II824" s="5"/>
      <c r="IJ824" s="5"/>
      <c r="IK824" s="4"/>
      <c r="IL824" s="6"/>
      <c r="IM824" s="4"/>
      <c r="IN824" s="6"/>
      <c r="IO824" s="5"/>
      <c r="IP824" s="5"/>
      <c r="IQ824" s="4"/>
      <c r="IR824" s="6"/>
      <c r="IS824" s="4"/>
      <c r="IT824" s="6"/>
      <c r="IU824" s="5"/>
      <c r="IV824" s="5"/>
      <c r="IW824" s="4"/>
      <c r="IX824" s="6"/>
      <c r="IY824" s="4"/>
      <c r="IZ824" s="6"/>
      <c r="JA824" s="5"/>
      <c r="JB824" s="5"/>
      <c r="JC824" s="4"/>
      <c r="JD824" s="6"/>
      <c r="JE824" s="4"/>
      <c r="JF824" s="6"/>
      <c r="JG824" s="5"/>
      <c r="JH824" s="5"/>
      <c r="JI824" s="4"/>
      <c r="JJ824" s="6"/>
      <c r="JK824" s="4"/>
      <c r="JL824" s="6"/>
      <c r="JM824" s="5"/>
      <c r="JN824" s="5"/>
      <c r="JO824" s="4"/>
      <c r="JP824" s="6"/>
      <c r="JQ824" s="4"/>
      <c r="JR824" s="6"/>
      <c r="JS824" s="5"/>
      <c r="JT824" s="5"/>
      <c r="JU824" s="4"/>
      <c r="JV824" s="6"/>
      <c r="JW824" s="4"/>
      <c r="JX824" s="6"/>
      <c r="JY824" s="5"/>
      <c r="JZ824" s="5"/>
      <c r="KA824" s="4"/>
      <c r="KB824" s="6"/>
      <c r="KC824" s="4"/>
      <c r="KD824" s="6"/>
      <c r="KE824" s="5"/>
      <c r="KF824" s="5"/>
      <c r="KG824" s="4"/>
      <c r="KH824" s="6"/>
      <c r="KI824" s="4"/>
      <c r="KJ824" s="6"/>
      <c r="KK824" s="5"/>
      <c r="KL824" s="5"/>
    </row>
    <row r="825">
      <c r="A825" s="3" t="s">
        <v>85</v>
      </c>
      <c r="B825" s="3" t="s">
        <v>712</v>
      </c>
      <c r="C825" s="3" t="s">
        <v>87</v>
      </c>
      <c r="D825" s="3" t="s">
        <v>712</v>
      </c>
      <c r="E825" s="3" t="s">
        <v>448</v>
      </c>
      <c r="F825" s="3" t="s">
        <v>104</v>
      </c>
      <c r="G825" s="3" t="s">
        <v>104</v>
      </c>
      <c r="H825" s="3" t="s">
        <v>104</v>
      </c>
      <c r="I825" s="4"/>
      <c r="J825" s="4">
        <f>=ROUNDDOWN({0},0)</f>
      </c>
      <c r="K825" s="4"/>
      <c r="L825" s="5"/>
      <c r="M825" s="4"/>
      <c r="N825" s="4">
        <f>=ROUNDDOWN({0},0)</f>
      </c>
      <c r="O825" s="4"/>
      <c r="P825" s="5"/>
      <c r="Q825" s="4"/>
      <c r="R825" s="6"/>
      <c r="S825" s="4"/>
      <c r="T825" s="6"/>
      <c r="U825" s="5"/>
      <c r="V825" s="5"/>
      <c r="W825" s="4"/>
      <c r="X825" s="6"/>
      <c r="Y825" s="4"/>
      <c r="Z825" s="6"/>
      <c r="AA825" s="5"/>
      <c r="AB825" s="5"/>
      <c r="AC825" s="4"/>
      <c r="AD825" s="6"/>
      <c r="AE825" s="4"/>
      <c r="AF825" s="6"/>
      <c r="AG825" s="5"/>
      <c r="AH825" s="5"/>
      <c r="AI825" s="4"/>
      <c r="AJ825" s="6"/>
      <c r="AK825" s="4"/>
      <c r="AL825" s="6"/>
      <c r="AM825" s="5"/>
      <c r="AN825" s="5"/>
      <c r="AO825" s="4"/>
      <c r="AP825" s="6"/>
      <c r="AQ825" s="4"/>
      <c r="AR825" s="6"/>
      <c r="AS825" s="5"/>
      <c r="AT825" s="5"/>
      <c r="AU825" s="4"/>
      <c r="AV825" s="6"/>
      <c r="AW825" s="4"/>
      <c r="AX825" s="6"/>
      <c r="AY825" s="5"/>
      <c r="AZ825" s="5"/>
      <c r="BA825" s="4"/>
      <c r="BB825" s="6"/>
      <c r="BC825" s="4"/>
      <c r="BD825" s="6"/>
      <c r="BE825" s="5"/>
      <c r="BF825" s="5"/>
      <c r="BG825" s="4"/>
      <c r="BH825" s="6"/>
      <c r="BI825" s="4"/>
      <c r="BJ825" s="6"/>
      <c r="BK825" s="5"/>
      <c r="BL825" s="5"/>
      <c r="BM825" s="4"/>
      <c r="BN825" s="6"/>
      <c r="BO825" s="4"/>
      <c r="BP825" s="6"/>
      <c r="BQ825" s="5"/>
      <c r="BR825" s="5"/>
      <c r="BS825" s="4"/>
      <c r="BT825" s="6"/>
      <c r="BU825" s="4"/>
      <c r="BV825" s="6"/>
      <c r="BW825" s="5"/>
      <c r="BX825" s="5"/>
      <c r="BY825" s="4"/>
      <c r="BZ825" s="6"/>
      <c r="CA825" s="4"/>
      <c r="CB825" s="6"/>
      <c r="CC825" s="5"/>
      <c r="CD825" s="5"/>
      <c r="CE825" s="4"/>
      <c r="CF825" s="6"/>
      <c r="CG825" s="4"/>
      <c r="CH825" s="6"/>
      <c r="CI825" s="5"/>
      <c r="CJ825" s="5"/>
      <c r="CK825" s="4"/>
      <c r="CL825" s="6"/>
      <c r="CM825" s="4"/>
      <c r="CN825" s="6"/>
      <c r="CO825" s="5"/>
      <c r="CP825" s="5"/>
      <c r="CQ825" s="4"/>
      <c r="CR825" s="6"/>
      <c r="CS825" s="4"/>
      <c r="CT825" s="6"/>
      <c r="CU825" s="5"/>
      <c r="CV825" s="5"/>
      <c r="CW825" s="4"/>
      <c r="CX825" s="6"/>
      <c r="CY825" s="4"/>
      <c r="CZ825" s="6"/>
      <c r="DA825" s="5"/>
      <c r="DB825" s="5"/>
      <c r="DC825" s="4"/>
      <c r="DD825" s="6"/>
      <c r="DE825" s="4"/>
      <c r="DF825" s="6"/>
      <c r="DG825" s="5"/>
      <c r="DH825" s="5"/>
      <c r="DI825" s="4"/>
      <c r="DJ825" s="6"/>
      <c r="DK825" s="4"/>
      <c r="DL825" s="6"/>
      <c r="DM825" s="5"/>
      <c r="DN825" s="5"/>
      <c r="DO825" s="4"/>
      <c r="DP825" s="6"/>
      <c r="DQ825" s="4"/>
      <c r="DR825" s="6"/>
      <c r="DS825" s="5"/>
      <c r="DT825" s="5"/>
      <c r="DU825" s="4"/>
      <c r="DV825" s="6"/>
      <c r="DW825" s="4"/>
      <c r="DX825" s="6"/>
      <c r="DY825" s="5"/>
      <c r="DZ825" s="5"/>
      <c r="EA825" s="4"/>
      <c r="EB825" s="6"/>
      <c r="EC825" s="4"/>
      <c r="ED825" s="6"/>
      <c r="EE825" s="5"/>
      <c r="EF825" s="5"/>
      <c r="EG825" s="4"/>
      <c r="EH825" s="6"/>
      <c r="EI825" s="4"/>
      <c r="EJ825" s="6"/>
      <c r="EK825" s="5"/>
      <c r="EL825" s="5"/>
      <c r="EM825" s="4"/>
      <c r="EN825" s="6"/>
      <c r="EO825" s="4"/>
      <c r="EP825" s="6"/>
      <c r="EQ825" s="5"/>
      <c r="ER825" s="5"/>
      <c r="ES825" s="4"/>
      <c r="ET825" s="6"/>
      <c r="EU825" s="4"/>
      <c r="EV825" s="6"/>
      <c r="EW825" s="5"/>
      <c r="EX825" s="5"/>
      <c r="EY825" s="4"/>
      <c r="EZ825" s="6"/>
      <c r="FA825" s="4"/>
      <c r="FB825" s="6"/>
      <c r="FC825" s="5"/>
      <c r="FD825" s="5"/>
      <c r="FE825" s="4"/>
      <c r="FF825" s="6"/>
      <c r="FG825" s="4"/>
      <c r="FH825" s="6"/>
      <c r="FI825" s="5"/>
      <c r="FJ825" s="5"/>
      <c r="FK825" s="4"/>
      <c r="FL825" s="6"/>
      <c r="FM825" s="4"/>
      <c r="FN825" s="6"/>
      <c r="FO825" s="5"/>
      <c r="FP825" s="5"/>
      <c r="FQ825" s="4"/>
      <c r="FR825" s="6"/>
      <c r="FS825" s="4"/>
      <c r="FT825" s="6"/>
      <c r="FU825" s="5"/>
      <c r="FV825" s="5"/>
      <c r="FW825" s="4"/>
      <c r="FX825" s="6"/>
      <c r="FY825" s="4"/>
      <c r="FZ825" s="6"/>
      <c r="GA825" s="5"/>
      <c r="GB825" s="5"/>
      <c r="GC825" s="4"/>
      <c r="GD825" s="6"/>
      <c r="GE825" s="4"/>
      <c r="GF825" s="6"/>
      <c r="GG825" s="5"/>
      <c r="GH825" s="5"/>
      <c r="GI825" s="4"/>
      <c r="GJ825" s="6"/>
      <c r="GK825" s="4"/>
      <c r="GL825" s="6"/>
      <c r="GM825" s="5"/>
      <c r="GN825" s="5"/>
      <c r="GO825" s="4"/>
      <c r="GP825" s="6"/>
      <c r="GQ825" s="4"/>
      <c r="GR825" s="6"/>
      <c r="GS825" s="5"/>
      <c r="GT825" s="5"/>
      <c r="GU825" s="4"/>
      <c r="GV825" s="6"/>
      <c r="GW825" s="4"/>
      <c r="GX825" s="6"/>
      <c r="GY825" s="5"/>
      <c r="GZ825" s="5"/>
      <c r="HA825" s="4"/>
      <c r="HB825" s="6"/>
      <c r="HC825" s="4"/>
      <c r="HD825" s="6"/>
      <c r="HE825" s="5"/>
      <c r="HF825" s="5"/>
      <c r="HG825" s="4"/>
      <c r="HH825" s="6"/>
      <c r="HI825" s="4"/>
      <c r="HJ825" s="6"/>
      <c r="HK825" s="5"/>
      <c r="HL825" s="5"/>
      <c r="HM825" s="4"/>
      <c r="HN825" s="6"/>
      <c r="HO825" s="4"/>
      <c r="HP825" s="6"/>
      <c r="HQ825" s="5"/>
      <c r="HR825" s="5"/>
      <c r="HS825" s="4"/>
      <c r="HT825" s="6"/>
      <c r="HU825" s="4"/>
      <c r="HV825" s="6"/>
      <c r="HW825" s="5"/>
      <c r="HX825" s="5"/>
      <c r="HY825" s="4"/>
      <c r="HZ825" s="6"/>
      <c r="IA825" s="4"/>
      <c r="IB825" s="6"/>
      <c r="IC825" s="5"/>
      <c r="ID825" s="5"/>
      <c r="IE825" s="4"/>
      <c r="IF825" s="6"/>
      <c r="IG825" s="4"/>
      <c r="IH825" s="6"/>
      <c r="II825" s="5"/>
      <c r="IJ825" s="5"/>
      <c r="IK825" s="4"/>
      <c r="IL825" s="6"/>
      <c r="IM825" s="4"/>
      <c r="IN825" s="6"/>
      <c r="IO825" s="5"/>
      <c r="IP825" s="5"/>
      <c r="IQ825" s="4"/>
      <c r="IR825" s="6"/>
      <c r="IS825" s="4"/>
      <c r="IT825" s="6"/>
      <c r="IU825" s="5"/>
      <c r="IV825" s="5"/>
      <c r="IW825" s="4"/>
      <c r="IX825" s="6"/>
      <c r="IY825" s="4"/>
      <c r="IZ825" s="6"/>
      <c r="JA825" s="5"/>
      <c r="JB825" s="5"/>
      <c r="JC825" s="4"/>
      <c r="JD825" s="6"/>
      <c r="JE825" s="4"/>
      <c r="JF825" s="6"/>
      <c r="JG825" s="5"/>
      <c r="JH825" s="5"/>
      <c r="JI825" s="4"/>
      <c r="JJ825" s="6"/>
      <c r="JK825" s="4"/>
      <c r="JL825" s="6"/>
      <c r="JM825" s="5"/>
      <c r="JN825" s="5"/>
      <c r="JO825" s="4"/>
      <c r="JP825" s="6"/>
      <c r="JQ825" s="4"/>
      <c r="JR825" s="6"/>
      <c r="JS825" s="5"/>
      <c r="JT825" s="5"/>
      <c r="JU825" s="4"/>
      <c r="JV825" s="6"/>
      <c r="JW825" s="4"/>
      <c r="JX825" s="6"/>
      <c r="JY825" s="5"/>
      <c r="JZ825" s="5"/>
      <c r="KA825" s="4"/>
      <c r="KB825" s="6"/>
      <c r="KC825" s="4"/>
      <c r="KD825" s="6"/>
      <c r="KE825" s="5"/>
      <c r="KF825" s="5"/>
      <c r="KG825" s="4"/>
      <c r="KH825" s="6"/>
      <c r="KI825" s="4"/>
      <c r="KJ825" s="6"/>
      <c r="KK825" s="5"/>
      <c r="KL825" s="5"/>
    </row>
    <row r="826">
      <c r="A826" s="3" t="s">
        <v>85</v>
      </c>
      <c r="B826" s="3" t="s">
        <v>712</v>
      </c>
      <c r="C826" s="3" t="s">
        <v>87</v>
      </c>
      <c r="D826" s="3" t="s">
        <v>712</v>
      </c>
      <c r="E826" s="3" t="s">
        <v>1019</v>
      </c>
      <c r="F826" s="3" t="s">
        <v>104</v>
      </c>
      <c r="G826" s="3" t="s">
        <v>104</v>
      </c>
      <c r="H826" s="3" t="s">
        <v>104</v>
      </c>
      <c r="I826" s="4"/>
      <c r="J826" s="4">
        <f>=ROUNDDOWN({0},0)</f>
      </c>
      <c r="K826" s="4"/>
      <c r="L826" s="5"/>
      <c r="M826" s="4"/>
      <c r="N826" s="4">
        <f>=ROUNDDOWN({0},0)</f>
      </c>
      <c r="O826" s="4"/>
      <c r="P826" s="5"/>
      <c r="Q826" s="4"/>
      <c r="R826" s="6"/>
      <c r="S826" s="4"/>
      <c r="T826" s="6"/>
      <c r="U826" s="5"/>
      <c r="V826" s="5"/>
      <c r="W826" s="4"/>
      <c r="X826" s="6"/>
      <c r="Y826" s="4"/>
      <c r="Z826" s="6"/>
      <c r="AA826" s="5"/>
      <c r="AB826" s="5"/>
      <c r="AC826" s="4"/>
      <c r="AD826" s="6"/>
      <c r="AE826" s="4"/>
      <c r="AF826" s="6"/>
      <c r="AG826" s="5"/>
      <c r="AH826" s="5"/>
      <c r="AI826" s="4"/>
      <c r="AJ826" s="6"/>
      <c r="AK826" s="4"/>
      <c r="AL826" s="6"/>
      <c r="AM826" s="5"/>
      <c r="AN826" s="5"/>
      <c r="AO826" s="4"/>
      <c r="AP826" s="6"/>
      <c r="AQ826" s="4"/>
      <c r="AR826" s="6"/>
      <c r="AS826" s="5"/>
      <c r="AT826" s="5"/>
      <c r="AU826" s="4"/>
      <c r="AV826" s="6"/>
      <c r="AW826" s="4"/>
      <c r="AX826" s="6"/>
      <c r="AY826" s="5"/>
      <c r="AZ826" s="5"/>
      <c r="BA826" s="4"/>
      <c r="BB826" s="6"/>
      <c r="BC826" s="4"/>
      <c r="BD826" s="6"/>
      <c r="BE826" s="5"/>
      <c r="BF826" s="5"/>
      <c r="BG826" s="4"/>
      <c r="BH826" s="6"/>
      <c r="BI826" s="4"/>
      <c r="BJ826" s="6"/>
      <c r="BK826" s="5"/>
      <c r="BL826" s="5"/>
      <c r="BM826" s="4"/>
      <c r="BN826" s="6"/>
      <c r="BO826" s="4"/>
      <c r="BP826" s="6"/>
      <c r="BQ826" s="5"/>
      <c r="BR826" s="5"/>
      <c r="BS826" s="4"/>
      <c r="BT826" s="6"/>
      <c r="BU826" s="4"/>
      <c r="BV826" s="6"/>
      <c r="BW826" s="5"/>
      <c r="BX826" s="5"/>
      <c r="BY826" s="4"/>
      <c r="BZ826" s="6"/>
      <c r="CA826" s="4"/>
      <c r="CB826" s="6"/>
      <c r="CC826" s="5"/>
      <c r="CD826" s="5"/>
      <c r="CE826" s="4"/>
      <c r="CF826" s="6"/>
      <c r="CG826" s="4"/>
      <c r="CH826" s="6"/>
      <c r="CI826" s="5"/>
      <c r="CJ826" s="5"/>
      <c r="CK826" s="4"/>
      <c r="CL826" s="6"/>
      <c r="CM826" s="4"/>
      <c r="CN826" s="6"/>
      <c r="CO826" s="5"/>
      <c r="CP826" s="5"/>
      <c r="CQ826" s="4"/>
      <c r="CR826" s="6"/>
      <c r="CS826" s="4"/>
      <c r="CT826" s="6"/>
      <c r="CU826" s="5"/>
      <c r="CV826" s="5"/>
      <c r="CW826" s="4"/>
      <c r="CX826" s="6"/>
      <c r="CY826" s="4"/>
      <c r="CZ826" s="6"/>
      <c r="DA826" s="5"/>
      <c r="DB826" s="5"/>
      <c r="DC826" s="4"/>
      <c r="DD826" s="6"/>
      <c r="DE826" s="4"/>
      <c r="DF826" s="6"/>
      <c r="DG826" s="5"/>
      <c r="DH826" s="5"/>
      <c r="DI826" s="4"/>
      <c r="DJ826" s="6"/>
      <c r="DK826" s="4"/>
      <c r="DL826" s="6"/>
      <c r="DM826" s="5"/>
      <c r="DN826" s="5"/>
      <c r="DO826" s="4"/>
      <c r="DP826" s="6"/>
      <c r="DQ826" s="4"/>
      <c r="DR826" s="6"/>
      <c r="DS826" s="5"/>
      <c r="DT826" s="5"/>
      <c r="DU826" s="4"/>
      <c r="DV826" s="6"/>
      <c r="DW826" s="4"/>
      <c r="DX826" s="6"/>
      <c r="DY826" s="5"/>
      <c r="DZ826" s="5"/>
      <c r="EA826" s="4"/>
      <c r="EB826" s="6"/>
      <c r="EC826" s="4"/>
      <c r="ED826" s="6"/>
      <c r="EE826" s="5"/>
      <c r="EF826" s="5"/>
      <c r="EG826" s="4"/>
      <c r="EH826" s="6"/>
      <c r="EI826" s="4"/>
      <c r="EJ826" s="6"/>
      <c r="EK826" s="5"/>
      <c r="EL826" s="5"/>
      <c r="EM826" s="4"/>
      <c r="EN826" s="6"/>
      <c r="EO826" s="4"/>
      <c r="EP826" s="6"/>
      <c r="EQ826" s="5"/>
      <c r="ER826" s="5"/>
      <c r="ES826" s="4"/>
      <c r="ET826" s="6"/>
      <c r="EU826" s="4"/>
      <c r="EV826" s="6"/>
      <c r="EW826" s="5"/>
      <c r="EX826" s="5"/>
      <c r="EY826" s="4"/>
      <c r="EZ826" s="6"/>
      <c r="FA826" s="4"/>
      <c r="FB826" s="6"/>
      <c r="FC826" s="5"/>
      <c r="FD826" s="5"/>
      <c r="FE826" s="4"/>
      <c r="FF826" s="6"/>
      <c r="FG826" s="4"/>
      <c r="FH826" s="6"/>
      <c r="FI826" s="5"/>
      <c r="FJ826" s="5"/>
      <c r="FK826" s="4"/>
      <c r="FL826" s="6"/>
      <c r="FM826" s="4"/>
      <c r="FN826" s="6"/>
      <c r="FO826" s="5"/>
      <c r="FP826" s="5"/>
      <c r="FQ826" s="4"/>
      <c r="FR826" s="6"/>
      <c r="FS826" s="4"/>
      <c r="FT826" s="6"/>
      <c r="FU826" s="5"/>
      <c r="FV826" s="5"/>
      <c r="FW826" s="4"/>
      <c r="FX826" s="6"/>
      <c r="FY826" s="4"/>
      <c r="FZ826" s="6"/>
      <c r="GA826" s="5"/>
      <c r="GB826" s="5"/>
      <c r="GC826" s="4"/>
      <c r="GD826" s="6"/>
      <c r="GE826" s="4"/>
      <c r="GF826" s="6"/>
      <c r="GG826" s="5"/>
      <c r="GH826" s="5"/>
      <c r="GI826" s="4"/>
      <c r="GJ826" s="6"/>
      <c r="GK826" s="4"/>
      <c r="GL826" s="6"/>
      <c r="GM826" s="5"/>
      <c r="GN826" s="5"/>
      <c r="GO826" s="4"/>
      <c r="GP826" s="6"/>
      <c r="GQ826" s="4"/>
      <c r="GR826" s="6"/>
      <c r="GS826" s="5"/>
      <c r="GT826" s="5"/>
      <c r="GU826" s="4"/>
      <c r="GV826" s="6"/>
      <c r="GW826" s="4"/>
      <c r="GX826" s="6"/>
      <c r="GY826" s="5"/>
      <c r="GZ826" s="5"/>
      <c r="HA826" s="4"/>
      <c r="HB826" s="6"/>
      <c r="HC826" s="4"/>
      <c r="HD826" s="6"/>
      <c r="HE826" s="5"/>
      <c r="HF826" s="5"/>
      <c r="HG826" s="4"/>
      <c r="HH826" s="6"/>
      <c r="HI826" s="4"/>
      <c r="HJ826" s="6"/>
      <c r="HK826" s="5"/>
      <c r="HL826" s="5"/>
      <c r="HM826" s="4"/>
      <c r="HN826" s="6"/>
      <c r="HO826" s="4"/>
      <c r="HP826" s="6"/>
      <c r="HQ826" s="5"/>
      <c r="HR826" s="5"/>
      <c r="HS826" s="4"/>
      <c r="HT826" s="6"/>
      <c r="HU826" s="4"/>
      <c r="HV826" s="6"/>
      <c r="HW826" s="5"/>
      <c r="HX826" s="5"/>
      <c r="HY826" s="4"/>
      <c r="HZ826" s="6"/>
      <c r="IA826" s="4"/>
      <c r="IB826" s="6"/>
      <c r="IC826" s="5"/>
      <c r="ID826" s="5"/>
      <c r="IE826" s="4"/>
      <c r="IF826" s="6"/>
      <c r="IG826" s="4"/>
      <c r="IH826" s="6"/>
      <c r="II826" s="5"/>
      <c r="IJ826" s="5"/>
      <c r="IK826" s="4"/>
      <c r="IL826" s="6"/>
      <c r="IM826" s="4"/>
      <c r="IN826" s="6"/>
      <c r="IO826" s="5"/>
      <c r="IP826" s="5"/>
      <c r="IQ826" s="4"/>
      <c r="IR826" s="6"/>
      <c r="IS826" s="4"/>
      <c r="IT826" s="6"/>
      <c r="IU826" s="5"/>
      <c r="IV826" s="5"/>
      <c r="IW826" s="4"/>
      <c r="IX826" s="6"/>
      <c r="IY826" s="4"/>
      <c r="IZ826" s="6"/>
      <c r="JA826" s="5"/>
      <c r="JB826" s="5"/>
      <c r="JC826" s="4"/>
      <c r="JD826" s="6"/>
      <c r="JE826" s="4"/>
      <c r="JF826" s="6"/>
      <c r="JG826" s="5"/>
      <c r="JH826" s="5"/>
      <c r="JI826" s="4"/>
      <c r="JJ826" s="6"/>
      <c r="JK826" s="4"/>
      <c r="JL826" s="6"/>
      <c r="JM826" s="5"/>
      <c r="JN826" s="5"/>
      <c r="JO826" s="4"/>
      <c r="JP826" s="6"/>
      <c r="JQ826" s="4"/>
      <c r="JR826" s="6"/>
      <c r="JS826" s="5"/>
      <c r="JT826" s="5"/>
      <c r="JU826" s="4"/>
      <c r="JV826" s="6"/>
      <c r="JW826" s="4"/>
      <c r="JX826" s="6"/>
      <c r="JY826" s="5"/>
      <c r="JZ826" s="5"/>
      <c r="KA826" s="4"/>
      <c r="KB826" s="6"/>
      <c r="KC826" s="4"/>
      <c r="KD826" s="6"/>
      <c r="KE826" s="5"/>
      <c r="KF826" s="5"/>
      <c r="KG826" s="4"/>
      <c r="KH826" s="6"/>
      <c r="KI826" s="4"/>
      <c r="KJ826" s="6"/>
      <c r="KK826" s="5"/>
      <c r="KL826" s="5"/>
    </row>
    <row r="827">
      <c r="A827" s="3" t="s">
        <v>85</v>
      </c>
      <c r="B827" s="3" t="s">
        <v>712</v>
      </c>
      <c r="C827" s="3" t="s">
        <v>87</v>
      </c>
      <c r="D827" s="3" t="s">
        <v>712</v>
      </c>
      <c r="E827" s="3" t="s">
        <v>498</v>
      </c>
      <c r="F827" s="3" t="s">
        <v>104</v>
      </c>
      <c r="G827" s="3" t="s">
        <v>104</v>
      </c>
      <c r="H827" s="3" t="s">
        <v>104</v>
      </c>
      <c r="I827" s="4"/>
      <c r="J827" s="4">
        <f>=ROUNDDOWN({0},0)</f>
      </c>
      <c r="K827" s="4"/>
      <c r="L827" s="5"/>
      <c r="M827" s="4"/>
      <c r="N827" s="4">
        <f>=ROUNDDOWN({0},0)</f>
      </c>
      <c r="O827" s="4"/>
      <c r="P827" s="5"/>
      <c r="Q827" s="4"/>
      <c r="R827" s="6"/>
      <c r="S827" s="4"/>
      <c r="T827" s="6"/>
      <c r="U827" s="5"/>
      <c r="V827" s="5"/>
      <c r="W827" s="4"/>
      <c r="X827" s="6"/>
      <c r="Y827" s="4"/>
      <c r="Z827" s="6"/>
      <c r="AA827" s="5"/>
      <c r="AB827" s="5"/>
      <c r="AC827" s="4"/>
      <c r="AD827" s="6"/>
      <c r="AE827" s="4"/>
      <c r="AF827" s="6"/>
      <c r="AG827" s="5"/>
      <c r="AH827" s="5"/>
      <c r="AI827" s="4"/>
      <c r="AJ827" s="6"/>
      <c r="AK827" s="4"/>
      <c r="AL827" s="6"/>
      <c r="AM827" s="5"/>
      <c r="AN827" s="5"/>
      <c r="AO827" s="4"/>
      <c r="AP827" s="6"/>
      <c r="AQ827" s="4"/>
      <c r="AR827" s="6"/>
      <c r="AS827" s="5"/>
      <c r="AT827" s="5"/>
      <c r="AU827" s="4"/>
      <c r="AV827" s="6"/>
      <c r="AW827" s="4"/>
      <c r="AX827" s="6"/>
      <c r="AY827" s="5"/>
      <c r="AZ827" s="5"/>
      <c r="BA827" s="4"/>
      <c r="BB827" s="6"/>
      <c r="BC827" s="4"/>
      <c r="BD827" s="6"/>
      <c r="BE827" s="5"/>
      <c r="BF827" s="5"/>
      <c r="BG827" s="4"/>
      <c r="BH827" s="6"/>
      <c r="BI827" s="4"/>
      <c r="BJ827" s="6"/>
      <c r="BK827" s="5"/>
      <c r="BL827" s="5"/>
      <c r="BM827" s="4"/>
      <c r="BN827" s="6"/>
      <c r="BO827" s="4"/>
      <c r="BP827" s="6"/>
      <c r="BQ827" s="5"/>
      <c r="BR827" s="5"/>
      <c r="BS827" s="4"/>
      <c r="BT827" s="6"/>
      <c r="BU827" s="4"/>
      <c r="BV827" s="6"/>
      <c r="BW827" s="5"/>
      <c r="BX827" s="5"/>
      <c r="BY827" s="4"/>
      <c r="BZ827" s="6"/>
      <c r="CA827" s="4"/>
      <c r="CB827" s="6"/>
      <c r="CC827" s="5"/>
      <c r="CD827" s="5"/>
      <c r="CE827" s="4"/>
      <c r="CF827" s="6"/>
      <c r="CG827" s="4"/>
      <c r="CH827" s="6"/>
      <c r="CI827" s="5"/>
      <c r="CJ827" s="5"/>
      <c r="CK827" s="4"/>
      <c r="CL827" s="6"/>
      <c r="CM827" s="4"/>
      <c r="CN827" s="6"/>
      <c r="CO827" s="5"/>
      <c r="CP827" s="5"/>
      <c r="CQ827" s="4"/>
      <c r="CR827" s="6"/>
      <c r="CS827" s="4"/>
      <c r="CT827" s="6"/>
      <c r="CU827" s="5"/>
      <c r="CV827" s="5"/>
      <c r="CW827" s="4"/>
      <c r="CX827" s="6"/>
      <c r="CY827" s="4"/>
      <c r="CZ827" s="6"/>
      <c r="DA827" s="5"/>
      <c r="DB827" s="5"/>
      <c r="DC827" s="4"/>
      <c r="DD827" s="6"/>
      <c r="DE827" s="4"/>
      <c r="DF827" s="6"/>
      <c r="DG827" s="5"/>
      <c r="DH827" s="5"/>
      <c r="DI827" s="4"/>
      <c r="DJ827" s="6"/>
      <c r="DK827" s="4"/>
      <c r="DL827" s="6"/>
      <c r="DM827" s="5"/>
      <c r="DN827" s="5"/>
      <c r="DO827" s="4"/>
      <c r="DP827" s="6"/>
      <c r="DQ827" s="4"/>
      <c r="DR827" s="6"/>
      <c r="DS827" s="5"/>
      <c r="DT827" s="5"/>
      <c r="DU827" s="4"/>
      <c r="DV827" s="6"/>
      <c r="DW827" s="4"/>
      <c r="DX827" s="6"/>
      <c r="DY827" s="5"/>
      <c r="DZ827" s="5"/>
      <c r="EA827" s="4"/>
      <c r="EB827" s="6"/>
      <c r="EC827" s="4"/>
      <c r="ED827" s="6"/>
      <c r="EE827" s="5"/>
      <c r="EF827" s="5"/>
      <c r="EG827" s="4"/>
      <c r="EH827" s="6"/>
      <c r="EI827" s="4"/>
      <c r="EJ827" s="6"/>
      <c r="EK827" s="5"/>
      <c r="EL827" s="5"/>
      <c r="EM827" s="4"/>
      <c r="EN827" s="6"/>
      <c r="EO827" s="4"/>
      <c r="EP827" s="6"/>
      <c r="EQ827" s="5"/>
      <c r="ER827" s="5"/>
      <c r="ES827" s="4"/>
      <c r="ET827" s="6"/>
      <c r="EU827" s="4"/>
      <c r="EV827" s="6"/>
      <c r="EW827" s="5"/>
      <c r="EX827" s="5"/>
      <c r="EY827" s="4"/>
      <c r="EZ827" s="6"/>
      <c r="FA827" s="4"/>
      <c r="FB827" s="6"/>
      <c r="FC827" s="5"/>
      <c r="FD827" s="5"/>
      <c r="FE827" s="4"/>
      <c r="FF827" s="6"/>
      <c r="FG827" s="4"/>
      <c r="FH827" s="6"/>
      <c r="FI827" s="5"/>
      <c r="FJ827" s="5"/>
      <c r="FK827" s="4"/>
      <c r="FL827" s="6"/>
      <c r="FM827" s="4"/>
      <c r="FN827" s="6"/>
      <c r="FO827" s="5"/>
      <c r="FP827" s="5"/>
      <c r="FQ827" s="4"/>
      <c r="FR827" s="6"/>
      <c r="FS827" s="4"/>
      <c r="FT827" s="6"/>
      <c r="FU827" s="5"/>
      <c r="FV827" s="5"/>
      <c r="FW827" s="4"/>
      <c r="FX827" s="6"/>
      <c r="FY827" s="4"/>
      <c r="FZ827" s="6"/>
      <c r="GA827" s="5"/>
      <c r="GB827" s="5"/>
      <c r="GC827" s="4"/>
      <c r="GD827" s="6"/>
      <c r="GE827" s="4"/>
      <c r="GF827" s="6"/>
      <c r="GG827" s="5"/>
      <c r="GH827" s="5"/>
      <c r="GI827" s="4"/>
      <c r="GJ827" s="6"/>
      <c r="GK827" s="4"/>
      <c r="GL827" s="6"/>
      <c r="GM827" s="5"/>
      <c r="GN827" s="5"/>
      <c r="GO827" s="4"/>
      <c r="GP827" s="6"/>
      <c r="GQ827" s="4"/>
      <c r="GR827" s="6"/>
      <c r="GS827" s="5"/>
      <c r="GT827" s="5"/>
      <c r="GU827" s="4"/>
      <c r="GV827" s="6"/>
      <c r="GW827" s="4"/>
      <c r="GX827" s="6"/>
      <c r="GY827" s="5"/>
      <c r="GZ827" s="5"/>
      <c r="HA827" s="4"/>
      <c r="HB827" s="6"/>
      <c r="HC827" s="4"/>
      <c r="HD827" s="6"/>
      <c r="HE827" s="5"/>
      <c r="HF827" s="5"/>
      <c r="HG827" s="4"/>
      <c r="HH827" s="6"/>
      <c r="HI827" s="4"/>
      <c r="HJ827" s="6"/>
      <c r="HK827" s="5"/>
      <c r="HL827" s="5"/>
      <c r="HM827" s="4"/>
      <c r="HN827" s="6"/>
      <c r="HO827" s="4"/>
      <c r="HP827" s="6"/>
      <c r="HQ827" s="5"/>
      <c r="HR827" s="5"/>
      <c r="HS827" s="4"/>
      <c r="HT827" s="6"/>
      <c r="HU827" s="4"/>
      <c r="HV827" s="6"/>
      <c r="HW827" s="5"/>
      <c r="HX827" s="5"/>
      <c r="HY827" s="4"/>
      <c r="HZ827" s="6"/>
      <c r="IA827" s="4"/>
      <c r="IB827" s="6"/>
      <c r="IC827" s="5"/>
      <c r="ID827" s="5"/>
      <c r="IE827" s="4"/>
      <c r="IF827" s="6"/>
      <c r="IG827" s="4"/>
      <c r="IH827" s="6"/>
      <c r="II827" s="5"/>
      <c r="IJ827" s="5"/>
      <c r="IK827" s="4"/>
      <c r="IL827" s="6"/>
      <c r="IM827" s="4"/>
      <c r="IN827" s="6"/>
      <c r="IO827" s="5"/>
      <c r="IP827" s="5"/>
      <c r="IQ827" s="4"/>
      <c r="IR827" s="6"/>
      <c r="IS827" s="4"/>
      <c r="IT827" s="6"/>
      <c r="IU827" s="5"/>
      <c r="IV827" s="5"/>
      <c r="IW827" s="4"/>
      <c r="IX827" s="6"/>
      <c r="IY827" s="4"/>
      <c r="IZ827" s="6"/>
      <c r="JA827" s="5"/>
      <c r="JB827" s="5"/>
      <c r="JC827" s="4"/>
      <c r="JD827" s="6"/>
      <c r="JE827" s="4"/>
      <c r="JF827" s="6"/>
      <c r="JG827" s="5"/>
      <c r="JH827" s="5"/>
      <c r="JI827" s="4"/>
      <c r="JJ827" s="6"/>
      <c r="JK827" s="4"/>
      <c r="JL827" s="6"/>
      <c r="JM827" s="5"/>
      <c r="JN827" s="5"/>
      <c r="JO827" s="4"/>
      <c r="JP827" s="6"/>
      <c r="JQ827" s="4"/>
      <c r="JR827" s="6"/>
      <c r="JS827" s="5"/>
      <c r="JT827" s="5"/>
      <c r="JU827" s="4"/>
      <c r="JV827" s="6"/>
      <c r="JW827" s="4"/>
      <c r="JX827" s="6"/>
      <c r="JY827" s="5"/>
      <c r="JZ827" s="5"/>
      <c r="KA827" s="4"/>
      <c r="KB827" s="6"/>
      <c r="KC827" s="4"/>
      <c r="KD827" s="6"/>
      <c r="KE827" s="5"/>
      <c r="KF827" s="5"/>
      <c r="KG827" s="4"/>
      <c r="KH827" s="6"/>
      <c r="KI827" s="4"/>
      <c r="KJ827" s="6"/>
      <c r="KK827" s="5"/>
      <c r="KL827" s="5"/>
    </row>
    <row r="828">
      <c r="A828" s="3" t="s">
        <v>85</v>
      </c>
      <c r="B828" s="3" t="s">
        <v>712</v>
      </c>
      <c r="C828" s="3" t="s">
        <v>87</v>
      </c>
      <c r="D828" s="3" t="s">
        <v>712</v>
      </c>
      <c r="E828" s="3" t="s">
        <v>1020</v>
      </c>
      <c r="F828" s="3" t="s">
        <v>104</v>
      </c>
      <c r="G828" s="3" t="s">
        <v>104</v>
      </c>
      <c r="H828" s="3" t="s">
        <v>104</v>
      </c>
      <c r="I828" s="4"/>
      <c r="J828" s="4">
        <f>=ROUNDDOWN({0},0)</f>
      </c>
      <c r="K828" s="4"/>
      <c r="L828" s="5"/>
      <c r="M828" s="4"/>
      <c r="N828" s="4">
        <f>=ROUNDDOWN({0},0)</f>
      </c>
      <c r="O828" s="4"/>
      <c r="P828" s="5"/>
      <c r="Q828" s="4"/>
      <c r="R828" s="6"/>
      <c r="S828" s="4"/>
      <c r="T828" s="6"/>
      <c r="U828" s="5"/>
      <c r="V828" s="5"/>
      <c r="W828" s="4"/>
      <c r="X828" s="6"/>
      <c r="Y828" s="4"/>
      <c r="Z828" s="6"/>
      <c r="AA828" s="5"/>
      <c r="AB828" s="5"/>
      <c r="AC828" s="4"/>
      <c r="AD828" s="6"/>
      <c r="AE828" s="4"/>
      <c r="AF828" s="6"/>
      <c r="AG828" s="5"/>
      <c r="AH828" s="5"/>
      <c r="AI828" s="4"/>
      <c r="AJ828" s="6"/>
      <c r="AK828" s="4"/>
      <c r="AL828" s="6"/>
      <c r="AM828" s="5"/>
      <c r="AN828" s="5"/>
      <c r="AO828" s="4"/>
      <c r="AP828" s="6"/>
      <c r="AQ828" s="4"/>
      <c r="AR828" s="6"/>
      <c r="AS828" s="5"/>
      <c r="AT828" s="5"/>
      <c r="AU828" s="4"/>
      <c r="AV828" s="6"/>
      <c r="AW828" s="4"/>
      <c r="AX828" s="6"/>
      <c r="AY828" s="5"/>
      <c r="AZ828" s="5"/>
      <c r="BA828" s="4"/>
      <c r="BB828" s="6"/>
      <c r="BC828" s="4"/>
      <c r="BD828" s="6"/>
      <c r="BE828" s="5"/>
      <c r="BF828" s="5"/>
      <c r="BG828" s="4"/>
      <c r="BH828" s="6"/>
      <c r="BI828" s="4"/>
      <c r="BJ828" s="6"/>
      <c r="BK828" s="5"/>
      <c r="BL828" s="5"/>
      <c r="BM828" s="4"/>
      <c r="BN828" s="6"/>
      <c r="BO828" s="4"/>
      <c r="BP828" s="6"/>
      <c r="BQ828" s="5"/>
      <c r="BR828" s="5"/>
      <c r="BS828" s="4"/>
      <c r="BT828" s="6"/>
      <c r="BU828" s="4"/>
      <c r="BV828" s="6"/>
      <c r="BW828" s="5"/>
      <c r="BX828" s="5"/>
      <c r="BY828" s="4"/>
      <c r="BZ828" s="6"/>
      <c r="CA828" s="4"/>
      <c r="CB828" s="6"/>
      <c r="CC828" s="5"/>
      <c r="CD828" s="5"/>
      <c r="CE828" s="4"/>
      <c r="CF828" s="6"/>
      <c r="CG828" s="4"/>
      <c r="CH828" s="6"/>
      <c r="CI828" s="5"/>
      <c r="CJ828" s="5"/>
      <c r="CK828" s="4"/>
      <c r="CL828" s="6"/>
      <c r="CM828" s="4"/>
      <c r="CN828" s="6"/>
      <c r="CO828" s="5"/>
      <c r="CP828" s="5"/>
      <c r="CQ828" s="4"/>
      <c r="CR828" s="6"/>
      <c r="CS828" s="4"/>
      <c r="CT828" s="6"/>
      <c r="CU828" s="5"/>
      <c r="CV828" s="5"/>
      <c r="CW828" s="4"/>
      <c r="CX828" s="6"/>
      <c r="CY828" s="4"/>
      <c r="CZ828" s="6"/>
      <c r="DA828" s="5"/>
      <c r="DB828" s="5"/>
      <c r="DC828" s="4"/>
      <c r="DD828" s="6"/>
      <c r="DE828" s="4"/>
      <c r="DF828" s="6"/>
      <c r="DG828" s="5"/>
      <c r="DH828" s="5"/>
      <c r="DI828" s="4"/>
      <c r="DJ828" s="6"/>
      <c r="DK828" s="4"/>
      <c r="DL828" s="6"/>
      <c r="DM828" s="5"/>
      <c r="DN828" s="5"/>
      <c r="DO828" s="4"/>
      <c r="DP828" s="6"/>
      <c r="DQ828" s="4"/>
      <c r="DR828" s="6"/>
      <c r="DS828" s="5"/>
      <c r="DT828" s="5"/>
      <c r="DU828" s="4"/>
      <c r="DV828" s="6"/>
      <c r="DW828" s="4"/>
      <c r="DX828" s="6"/>
      <c r="DY828" s="5"/>
      <c r="DZ828" s="5"/>
      <c r="EA828" s="4"/>
      <c r="EB828" s="6"/>
      <c r="EC828" s="4"/>
      <c r="ED828" s="6"/>
      <c r="EE828" s="5"/>
      <c r="EF828" s="5"/>
      <c r="EG828" s="4"/>
      <c r="EH828" s="6"/>
      <c r="EI828" s="4"/>
      <c r="EJ828" s="6"/>
      <c r="EK828" s="5"/>
      <c r="EL828" s="5"/>
      <c r="EM828" s="4"/>
      <c r="EN828" s="6"/>
      <c r="EO828" s="4"/>
      <c r="EP828" s="6"/>
      <c r="EQ828" s="5"/>
      <c r="ER828" s="5"/>
      <c r="ES828" s="4"/>
      <c r="ET828" s="6"/>
      <c r="EU828" s="4"/>
      <c r="EV828" s="6"/>
      <c r="EW828" s="5"/>
      <c r="EX828" s="5"/>
      <c r="EY828" s="4"/>
      <c r="EZ828" s="6"/>
      <c r="FA828" s="4"/>
      <c r="FB828" s="6"/>
      <c r="FC828" s="5"/>
      <c r="FD828" s="5"/>
      <c r="FE828" s="4"/>
      <c r="FF828" s="6"/>
      <c r="FG828" s="4"/>
      <c r="FH828" s="6"/>
      <c r="FI828" s="5"/>
      <c r="FJ828" s="5"/>
      <c r="FK828" s="4"/>
      <c r="FL828" s="6"/>
      <c r="FM828" s="4"/>
      <c r="FN828" s="6"/>
      <c r="FO828" s="5"/>
      <c r="FP828" s="5"/>
      <c r="FQ828" s="4"/>
      <c r="FR828" s="6"/>
      <c r="FS828" s="4"/>
      <c r="FT828" s="6"/>
      <c r="FU828" s="5"/>
      <c r="FV828" s="5"/>
      <c r="FW828" s="4"/>
      <c r="FX828" s="6"/>
      <c r="FY828" s="4"/>
      <c r="FZ828" s="6"/>
      <c r="GA828" s="5"/>
      <c r="GB828" s="5"/>
      <c r="GC828" s="4"/>
      <c r="GD828" s="6"/>
      <c r="GE828" s="4"/>
      <c r="GF828" s="6"/>
      <c r="GG828" s="5"/>
      <c r="GH828" s="5"/>
      <c r="GI828" s="4"/>
      <c r="GJ828" s="6"/>
      <c r="GK828" s="4"/>
      <c r="GL828" s="6"/>
      <c r="GM828" s="5"/>
      <c r="GN828" s="5"/>
      <c r="GO828" s="4"/>
      <c r="GP828" s="6"/>
      <c r="GQ828" s="4"/>
      <c r="GR828" s="6"/>
      <c r="GS828" s="5"/>
      <c r="GT828" s="5"/>
      <c r="GU828" s="4"/>
      <c r="GV828" s="6"/>
      <c r="GW828" s="4"/>
      <c r="GX828" s="6"/>
      <c r="GY828" s="5"/>
      <c r="GZ828" s="5"/>
      <c r="HA828" s="4"/>
      <c r="HB828" s="6"/>
      <c r="HC828" s="4"/>
      <c r="HD828" s="6"/>
      <c r="HE828" s="5"/>
      <c r="HF828" s="5"/>
      <c r="HG828" s="4"/>
      <c r="HH828" s="6"/>
      <c r="HI828" s="4"/>
      <c r="HJ828" s="6"/>
      <c r="HK828" s="5"/>
      <c r="HL828" s="5"/>
      <c r="HM828" s="4"/>
      <c r="HN828" s="6"/>
      <c r="HO828" s="4"/>
      <c r="HP828" s="6"/>
      <c r="HQ828" s="5"/>
      <c r="HR828" s="5"/>
      <c r="HS828" s="4"/>
      <c r="HT828" s="6"/>
      <c r="HU828" s="4"/>
      <c r="HV828" s="6"/>
      <c r="HW828" s="5"/>
      <c r="HX828" s="5"/>
      <c r="HY828" s="4"/>
      <c r="HZ828" s="6"/>
      <c r="IA828" s="4"/>
      <c r="IB828" s="6"/>
      <c r="IC828" s="5"/>
      <c r="ID828" s="5"/>
      <c r="IE828" s="4"/>
      <c r="IF828" s="6"/>
      <c r="IG828" s="4"/>
      <c r="IH828" s="6"/>
      <c r="II828" s="5"/>
      <c r="IJ828" s="5"/>
      <c r="IK828" s="4"/>
      <c r="IL828" s="6"/>
      <c r="IM828" s="4"/>
      <c r="IN828" s="6"/>
      <c r="IO828" s="5"/>
      <c r="IP828" s="5"/>
      <c r="IQ828" s="4"/>
      <c r="IR828" s="6"/>
      <c r="IS828" s="4"/>
      <c r="IT828" s="6"/>
      <c r="IU828" s="5"/>
      <c r="IV828" s="5"/>
      <c r="IW828" s="4"/>
      <c r="IX828" s="6"/>
      <c r="IY828" s="4"/>
      <c r="IZ828" s="6"/>
      <c r="JA828" s="5"/>
      <c r="JB828" s="5"/>
      <c r="JC828" s="4"/>
      <c r="JD828" s="6"/>
      <c r="JE828" s="4"/>
      <c r="JF828" s="6"/>
      <c r="JG828" s="5"/>
      <c r="JH828" s="5"/>
      <c r="JI828" s="4"/>
      <c r="JJ828" s="6"/>
      <c r="JK828" s="4"/>
      <c r="JL828" s="6"/>
      <c r="JM828" s="5"/>
      <c r="JN828" s="5"/>
      <c r="JO828" s="4"/>
      <c r="JP828" s="6"/>
      <c r="JQ828" s="4"/>
      <c r="JR828" s="6"/>
      <c r="JS828" s="5"/>
      <c r="JT828" s="5"/>
      <c r="JU828" s="4"/>
      <c r="JV828" s="6"/>
      <c r="JW828" s="4"/>
      <c r="JX828" s="6"/>
      <c r="JY828" s="5"/>
      <c r="JZ828" s="5"/>
      <c r="KA828" s="4"/>
      <c r="KB828" s="6"/>
      <c r="KC828" s="4"/>
      <c r="KD828" s="6"/>
      <c r="KE828" s="5"/>
      <c r="KF828" s="5"/>
      <c r="KG828" s="4"/>
      <c r="KH828" s="6"/>
      <c r="KI828" s="4"/>
      <c r="KJ828" s="6"/>
      <c r="KK828" s="5"/>
      <c r="KL828" s="5"/>
    </row>
    <row r="829">
      <c r="A829" s="3" t="s">
        <v>85</v>
      </c>
      <c r="B829" s="3" t="s">
        <v>712</v>
      </c>
      <c r="C829" s="3" t="s">
        <v>87</v>
      </c>
      <c r="D829" s="3" t="s">
        <v>712</v>
      </c>
      <c r="E829" s="3" t="s">
        <v>1021</v>
      </c>
      <c r="F829" s="3" t="s">
        <v>104</v>
      </c>
      <c r="G829" s="3" t="s">
        <v>104</v>
      </c>
      <c r="H829" s="3" t="s">
        <v>104</v>
      </c>
      <c r="I829" s="4"/>
      <c r="J829" s="4">
        <f>=ROUNDDOWN({0},0)</f>
      </c>
      <c r="K829" s="4"/>
      <c r="L829" s="5"/>
      <c r="M829" s="4"/>
      <c r="N829" s="4">
        <f>=ROUNDDOWN({0},0)</f>
      </c>
      <c r="O829" s="4"/>
      <c r="P829" s="5"/>
      <c r="Q829" s="4"/>
      <c r="R829" s="6"/>
      <c r="S829" s="4"/>
      <c r="T829" s="6"/>
      <c r="U829" s="5"/>
      <c r="V829" s="5"/>
      <c r="W829" s="4"/>
      <c r="X829" s="6"/>
      <c r="Y829" s="4"/>
      <c r="Z829" s="6"/>
      <c r="AA829" s="5"/>
      <c r="AB829" s="5"/>
      <c r="AC829" s="4"/>
      <c r="AD829" s="6"/>
      <c r="AE829" s="4"/>
      <c r="AF829" s="6"/>
      <c r="AG829" s="5"/>
      <c r="AH829" s="5"/>
      <c r="AI829" s="4"/>
      <c r="AJ829" s="6"/>
      <c r="AK829" s="4"/>
      <c r="AL829" s="6"/>
      <c r="AM829" s="5"/>
      <c r="AN829" s="5"/>
      <c r="AO829" s="4"/>
      <c r="AP829" s="6"/>
      <c r="AQ829" s="4"/>
      <c r="AR829" s="6"/>
      <c r="AS829" s="5"/>
      <c r="AT829" s="5"/>
      <c r="AU829" s="4"/>
      <c r="AV829" s="6"/>
      <c r="AW829" s="4"/>
      <c r="AX829" s="6"/>
      <c r="AY829" s="5"/>
      <c r="AZ829" s="5"/>
      <c r="BA829" s="4"/>
      <c r="BB829" s="6"/>
      <c r="BC829" s="4"/>
      <c r="BD829" s="6"/>
      <c r="BE829" s="5"/>
      <c r="BF829" s="5"/>
      <c r="BG829" s="4"/>
      <c r="BH829" s="6"/>
      <c r="BI829" s="4"/>
      <c r="BJ829" s="6"/>
      <c r="BK829" s="5"/>
      <c r="BL829" s="5"/>
      <c r="BM829" s="4"/>
      <c r="BN829" s="6"/>
      <c r="BO829" s="4"/>
      <c r="BP829" s="6"/>
      <c r="BQ829" s="5"/>
      <c r="BR829" s="5"/>
      <c r="BS829" s="4"/>
      <c r="BT829" s="6"/>
      <c r="BU829" s="4"/>
      <c r="BV829" s="6"/>
      <c r="BW829" s="5"/>
      <c r="BX829" s="5"/>
      <c r="BY829" s="4"/>
      <c r="BZ829" s="6"/>
      <c r="CA829" s="4"/>
      <c r="CB829" s="6"/>
      <c r="CC829" s="5"/>
      <c r="CD829" s="5"/>
      <c r="CE829" s="4"/>
      <c r="CF829" s="6"/>
      <c r="CG829" s="4"/>
      <c r="CH829" s="6"/>
      <c r="CI829" s="5"/>
      <c r="CJ829" s="5"/>
      <c r="CK829" s="4"/>
      <c r="CL829" s="6"/>
      <c r="CM829" s="4"/>
      <c r="CN829" s="6"/>
      <c r="CO829" s="5"/>
      <c r="CP829" s="5"/>
      <c r="CQ829" s="4"/>
      <c r="CR829" s="6"/>
      <c r="CS829" s="4"/>
      <c r="CT829" s="6"/>
      <c r="CU829" s="5"/>
      <c r="CV829" s="5"/>
      <c r="CW829" s="4"/>
      <c r="CX829" s="6"/>
      <c r="CY829" s="4"/>
      <c r="CZ829" s="6"/>
      <c r="DA829" s="5"/>
      <c r="DB829" s="5"/>
      <c r="DC829" s="4"/>
      <c r="DD829" s="6"/>
      <c r="DE829" s="4"/>
      <c r="DF829" s="6"/>
      <c r="DG829" s="5"/>
      <c r="DH829" s="5"/>
      <c r="DI829" s="4"/>
      <c r="DJ829" s="6"/>
      <c r="DK829" s="4"/>
      <c r="DL829" s="6"/>
      <c r="DM829" s="5"/>
      <c r="DN829" s="5"/>
      <c r="DO829" s="4"/>
      <c r="DP829" s="6"/>
      <c r="DQ829" s="4"/>
      <c r="DR829" s="6"/>
      <c r="DS829" s="5"/>
      <c r="DT829" s="5"/>
      <c r="DU829" s="4"/>
      <c r="DV829" s="6"/>
      <c r="DW829" s="4"/>
      <c r="DX829" s="6"/>
      <c r="DY829" s="5"/>
      <c r="DZ829" s="5"/>
      <c r="EA829" s="4"/>
      <c r="EB829" s="6"/>
      <c r="EC829" s="4"/>
      <c r="ED829" s="6"/>
      <c r="EE829" s="5"/>
      <c r="EF829" s="5"/>
      <c r="EG829" s="4"/>
      <c r="EH829" s="6"/>
      <c r="EI829" s="4"/>
      <c r="EJ829" s="6"/>
      <c r="EK829" s="5"/>
      <c r="EL829" s="5"/>
      <c r="EM829" s="4"/>
      <c r="EN829" s="6"/>
      <c r="EO829" s="4"/>
      <c r="EP829" s="6"/>
      <c r="EQ829" s="5"/>
      <c r="ER829" s="5"/>
      <c r="ES829" s="4"/>
      <c r="ET829" s="6"/>
      <c r="EU829" s="4"/>
      <c r="EV829" s="6"/>
      <c r="EW829" s="5"/>
      <c r="EX829" s="5"/>
      <c r="EY829" s="4"/>
      <c r="EZ829" s="6"/>
      <c r="FA829" s="4"/>
      <c r="FB829" s="6"/>
      <c r="FC829" s="5"/>
      <c r="FD829" s="5"/>
      <c r="FE829" s="4"/>
      <c r="FF829" s="6"/>
      <c r="FG829" s="4"/>
      <c r="FH829" s="6"/>
      <c r="FI829" s="5"/>
      <c r="FJ829" s="5"/>
      <c r="FK829" s="4"/>
      <c r="FL829" s="6"/>
      <c r="FM829" s="4"/>
      <c r="FN829" s="6"/>
      <c r="FO829" s="5"/>
      <c r="FP829" s="5"/>
      <c r="FQ829" s="4"/>
      <c r="FR829" s="6"/>
      <c r="FS829" s="4"/>
      <c r="FT829" s="6"/>
      <c r="FU829" s="5"/>
      <c r="FV829" s="5"/>
      <c r="FW829" s="4"/>
      <c r="FX829" s="6"/>
      <c r="FY829" s="4"/>
      <c r="FZ829" s="6"/>
      <c r="GA829" s="5"/>
      <c r="GB829" s="5"/>
      <c r="GC829" s="4"/>
      <c r="GD829" s="6"/>
      <c r="GE829" s="4"/>
      <c r="GF829" s="6"/>
      <c r="GG829" s="5"/>
      <c r="GH829" s="5"/>
      <c r="GI829" s="4"/>
      <c r="GJ829" s="6"/>
      <c r="GK829" s="4"/>
      <c r="GL829" s="6"/>
      <c r="GM829" s="5"/>
      <c r="GN829" s="5"/>
      <c r="GO829" s="4"/>
      <c r="GP829" s="6"/>
      <c r="GQ829" s="4"/>
      <c r="GR829" s="6"/>
      <c r="GS829" s="5"/>
      <c r="GT829" s="5"/>
      <c r="GU829" s="4"/>
      <c r="GV829" s="6"/>
      <c r="GW829" s="4"/>
      <c r="GX829" s="6"/>
      <c r="GY829" s="5"/>
      <c r="GZ829" s="5"/>
      <c r="HA829" s="4"/>
      <c r="HB829" s="6"/>
      <c r="HC829" s="4"/>
      <c r="HD829" s="6"/>
      <c r="HE829" s="5"/>
      <c r="HF829" s="5"/>
      <c r="HG829" s="4"/>
      <c r="HH829" s="6"/>
      <c r="HI829" s="4"/>
      <c r="HJ829" s="6"/>
      <c r="HK829" s="5"/>
      <c r="HL829" s="5"/>
      <c r="HM829" s="4"/>
      <c r="HN829" s="6"/>
      <c r="HO829" s="4"/>
      <c r="HP829" s="6"/>
      <c r="HQ829" s="5"/>
      <c r="HR829" s="5"/>
      <c r="HS829" s="4"/>
      <c r="HT829" s="6"/>
      <c r="HU829" s="4"/>
      <c r="HV829" s="6"/>
      <c r="HW829" s="5"/>
      <c r="HX829" s="5"/>
      <c r="HY829" s="4"/>
      <c r="HZ829" s="6"/>
      <c r="IA829" s="4"/>
      <c r="IB829" s="6"/>
      <c r="IC829" s="5"/>
      <c r="ID829" s="5"/>
      <c r="IE829" s="4"/>
      <c r="IF829" s="6"/>
      <c r="IG829" s="4"/>
      <c r="IH829" s="6"/>
      <c r="II829" s="5"/>
      <c r="IJ829" s="5"/>
      <c r="IK829" s="4"/>
      <c r="IL829" s="6"/>
      <c r="IM829" s="4"/>
      <c r="IN829" s="6"/>
      <c r="IO829" s="5"/>
      <c r="IP829" s="5"/>
      <c r="IQ829" s="4"/>
      <c r="IR829" s="6"/>
      <c r="IS829" s="4"/>
      <c r="IT829" s="6"/>
      <c r="IU829" s="5"/>
      <c r="IV829" s="5"/>
      <c r="IW829" s="4"/>
      <c r="IX829" s="6"/>
      <c r="IY829" s="4"/>
      <c r="IZ829" s="6"/>
      <c r="JA829" s="5"/>
      <c r="JB829" s="5"/>
      <c r="JC829" s="4"/>
      <c r="JD829" s="6"/>
      <c r="JE829" s="4"/>
      <c r="JF829" s="6"/>
      <c r="JG829" s="5"/>
      <c r="JH829" s="5"/>
      <c r="JI829" s="4"/>
      <c r="JJ829" s="6"/>
      <c r="JK829" s="4"/>
      <c r="JL829" s="6"/>
      <c r="JM829" s="5"/>
      <c r="JN829" s="5"/>
      <c r="JO829" s="4"/>
      <c r="JP829" s="6"/>
      <c r="JQ829" s="4"/>
      <c r="JR829" s="6"/>
      <c r="JS829" s="5"/>
      <c r="JT829" s="5"/>
      <c r="JU829" s="4"/>
      <c r="JV829" s="6"/>
      <c r="JW829" s="4"/>
      <c r="JX829" s="6"/>
      <c r="JY829" s="5"/>
      <c r="JZ829" s="5"/>
      <c r="KA829" s="4"/>
      <c r="KB829" s="6"/>
      <c r="KC829" s="4"/>
      <c r="KD829" s="6"/>
      <c r="KE829" s="5"/>
      <c r="KF829" s="5"/>
      <c r="KG829" s="4"/>
      <c r="KH829" s="6"/>
      <c r="KI829" s="4"/>
      <c r="KJ829" s="6"/>
      <c r="KK829" s="5"/>
      <c r="KL829" s="5"/>
    </row>
    <row r="830">
      <c r="A830" s="3" t="s">
        <v>85</v>
      </c>
      <c r="B830" s="3" t="s">
        <v>712</v>
      </c>
      <c r="C830" s="3" t="s">
        <v>87</v>
      </c>
      <c r="D830" s="3" t="s">
        <v>712</v>
      </c>
      <c r="E830" s="3" t="s">
        <v>1022</v>
      </c>
      <c r="F830" s="3" t="s">
        <v>104</v>
      </c>
      <c r="G830" s="3" t="s">
        <v>104</v>
      </c>
      <c r="H830" s="3" t="s">
        <v>104</v>
      </c>
      <c r="I830" s="4"/>
      <c r="J830" s="4">
        <f>=ROUNDDOWN({0},0)</f>
      </c>
      <c r="K830" s="4"/>
      <c r="L830" s="5"/>
      <c r="M830" s="4"/>
      <c r="N830" s="4">
        <f>=ROUNDDOWN({0},0)</f>
      </c>
      <c r="O830" s="4"/>
      <c r="P830" s="5"/>
      <c r="Q830" s="4"/>
      <c r="R830" s="6"/>
      <c r="S830" s="4"/>
      <c r="T830" s="6"/>
      <c r="U830" s="5"/>
      <c r="V830" s="5"/>
      <c r="W830" s="4"/>
      <c r="X830" s="6"/>
      <c r="Y830" s="4"/>
      <c r="Z830" s="6"/>
      <c r="AA830" s="5"/>
      <c r="AB830" s="5"/>
      <c r="AC830" s="4"/>
      <c r="AD830" s="6"/>
      <c r="AE830" s="4"/>
      <c r="AF830" s="6"/>
      <c r="AG830" s="5"/>
      <c r="AH830" s="5"/>
      <c r="AI830" s="4"/>
      <c r="AJ830" s="6"/>
      <c r="AK830" s="4"/>
      <c r="AL830" s="6"/>
      <c r="AM830" s="5"/>
      <c r="AN830" s="5"/>
      <c r="AO830" s="4"/>
      <c r="AP830" s="6"/>
      <c r="AQ830" s="4"/>
      <c r="AR830" s="6"/>
      <c r="AS830" s="5"/>
      <c r="AT830" s="5"/>
      <c r="AU830" s="4"/>
      <c r="AV830" s="6"/>
      <c r="AW830" s="4"/>
      <c r="AX830" s="6"/>
      <c r="AY830" s="5"/>
      <c r="AZ830" s="5"/>
      <c r="BA830" s="4"/>
      <c r="BB830" s="6"/>
      <c r="BC830" s="4"/>
      <c r="BD830" s="6"/>
      <c r="BE830" s="5"/>
      <c r="BF830" s="5"/>
      <c r="BG830" s="4"/>
      <c r="BH830" s="6"/>
      <c r="BI830" s="4"/>
      <c r="BJ830" s="6"/>
      <c r="BK830" s="5"/>
      <c r="BL830" s="5"/>
      <c r="BM830" s="4"/>
      <c r="BN830" s="6"/>
      <c r="BO830" s="4"/>
      <c r="BP830" s="6"/>
      <c r="BQ830" s="5"/>
      <c r="BR830" s="5"/>
      <c r="BS830" s="4"/>
      <c r="BT830" s="6"/>
      <c r="BU830" s="4"/>
      <c r="BV830" s="6"/>
      <c r="BW830" s="5"/>
      <c r="BX830" s="5"/>
      <c r="BY830" s="4"/>
      <c r="BZ830" s="6"/>
      <c r="CA830" s="4"/>
      <c r="CB830" s="6"/>
      <c r="CC830" s="5"/>
      <c r="CD830" s="5"/>
      <c r="CE830" s="4"/>
      <c r="CF830" s="6"/>
      <c r="CG830" s="4"/>
      <c r="CH830" s="6"/>
      <c r="CI830" s="5"/>
      <c r="CJ830" s="5"/>
      <c r="CK830" s="4"/>
      <c r="CL830" s="6"/>
      <c r="CM830" s="4"/>
      <c r="CN830" s="6"/>
      <c r="CO830" s="5"/>
      <c r="CP830" s="5"/>
      <c r="CQ830" s="4"/>
      <c r="CR830" s="6"/>
      <c r="CS830" s="4"/>
      <c r="CT830" s="6"/>
      <c r="CU830" s="5"/>
      <c r="CV830" s="5"/>
      <c r="CW830" s="4"/>
      <c r="CX830" s="6"/>
      <c r="CY830" s="4"/>
      <c r="CZ830" s="6"/>
      <c r="DA830" s="5"/>
      <c r="DB830" s="5"/>
      <c r="DC830" s="4"/>
      <c r="DD830" s="6"/>
      <c r="DE830" s="4"/>
      <c r="DF830" s="6"/>
      <c r="DG830" s="5"/>
      <c r="DH830" s="5"/>
      <c r="DI830" s="4"/>
      <c r="DJ830" s="6"/>
      <c r="DK830" s="4"/>
      <c r="DL830" s="6"/>
      <c r="DM830" s="5"/>
      <c r="DN830" s="5"/>
      <c r="DO830" s="4"/>
      <c r="DP830" s="6"/>
      <c r="DQ830" s="4"/>
      <c r="DR830" s="6"/>
      <c r="DS830" s="5"/>
      <c r="DT830" s="5"/>
      <c r="DU830" s="4"/>
      <c r="DV830" s="6"/>
      <c r="DW830" s="4"/>
      <c r="DX830" s="6"/>
      <c r="DY830" s="5"/>
      <c r="DZ830" s="5"/>
      <c r="EA830" s="4"/>
      <c r="EB830" s="6"/>
      <c r="EC830" s="4"/>
      <c r="ED830" s="6"/>
      <c r="EE830" s="5"/>
      <c r="EF830" s="5"/>
      <c r="EG830" s="4"/>
      <c r="EH830" s="6"/>
      <c r="EI830" s="4"/>
      <c r="EJ830" s="6"/>
      <c r="EK830" s="5"/>
      <c r="EL830" s="5"/>
      <c r="EM830" s="4"/>
      <c r="EN830" s="6"/>
      <c r="EO830" s="4"/>
      <c r="EP830" s="6"/>
      <c r="EQ830" s="5"/>
      <c r="ER830" s="5"/>
      <c r="ES830" s="4"/>
      <c r="ET830" s="6"/>
      <c r="EU830" s="4"/>
      <c r="EV830" s="6"/>
      <c r="EW830" s="5"/>
      <c r="EX830" s="5"/>
      <c r="EY830" s="4"/>
      <c r="EZ830" s="6"/>
      <c r="FA830" s="4"/>
      <c r="FB830" s="6"/>
      <c r="FC830" s="5"/>
      <c r="FD830" s="5"/>
      <c r="FE830" s="4"/>
      <c r="FF830" s="6"/>
      <c r="FG830" s="4"/>
      <c r="FH830" s="6"/>
      <c r="FI830" s="5"/>
      <c r="FJ830" s="5"/>
      <c r="FK830" s="4"/>
      <c r="FL830" s="6"/>
      <c r="FM830" s="4"/>
      <c r="FN830" s="6"/>
      <c r="FO830" s="5"/>
      <c r="FP830" s="5"/>
      <c r="FQ830" s="4"/>
      <c r="FR830" s="6"/>
      <c r="FS830" s="4"/>
      <c r="FT830" s="6"/>
      <c r="FU830" s="5"/>
      <c r="FV830" s="5"/>
      <c r="FW830" s="4"/>
      <c r="FX830" s="6"/>
      <c r="FY830" s="4"/>
      <c r="FZ830" s="6"/>
      <c r="GA830" s="5"/>
      <c r="GB830" s="5"/>
      <c r="GC830" s="4"/>
      <c r="GD830" s="6"/>
      <c r="GE830" s="4"/>
      <c r="GF830" s="6"/>
      <c r="GG830" s="5"/>
      <c r="GH830" s="5"/>
      <c r="GI830" s="4"/>
      <c r="GJ830" s="6"/>
      <c r="GK830" s="4"/>
      <c r="GL830" s="6"/>
      <c r="GM830" s="5"/>
      <c r="GN830" s="5"/>
      <c r="GO830" s="4"/>
      <c r="GP830" s="6"/>
      <c r="GQ830" s="4"/>
      <c r="GR830" s="6"/>
      <c r="GS830" s="5"/>
      <c r="GT830" s="5"/>
      <c r="GU830" s="4"/>
      <c r="GV830" s="6"/>
      <c r="GW830" s="4"/>
      <c r="GX830" s="6"/>
      <c r="GY830" s="5"/>
      <c r="GZ830" s="5"/>
      <c r="HA830" s="4"/>
      <c r="HB830" s="6"/>
      <c r="HC830" s="4"/>
      <c r="HD830" s="6"/>
      <c r="HE830" s="5"/>
      <c r="HF830" s="5"/>
      <c r="HG830" s="4"/>
      <c r="HH830" s="6"/>
      <c r="HI830" s="4"/>
      <c r="HJ830" s="6"/>
      <c r="HK830" s="5"/>
      <c r="HL830" s="5"/>
      <c r="HM830" s="4"/>
      <c r="HN830" s="6"/>
      <c r="HO830" s="4"/>
      <c r="HP830" s="6"/>
      <c r="HQ830" s="5"/>
      <c r="HR830" s="5"/>
      <c r="HS830" s="4"/>
      <c r="HT830" s="6"/>
      <c r="HU830" s="4"/>
      <c r="HV830" s="6"/>
      <c r="HW830" s="5"/>
      <c r="HX830" s="5"/>
      <c r="HY830" s="4"/>
      <c r="HZ830" s="6"/>
      <c r="IA830" s="4"/>
      <c r="IB830" s="6"/>
      <c r="IC830" s="5"/>
      <c r="ID830" s="5"/>
      <c r="IE830" s="4"/>
      <c r="IF830" s="6"/>
      <c r="IG830" s="4"/>
      <c r="IH830" s="6"/>
      <c r="II830" s="5"/>
      <c r="IJ830" s="5"/>
      <c r="IK830" s="4"/>
      <c r="IL830" s="6"/>
      <c r="IM830" s="4"/>
      <c r="IN830" s="6"/>
      <c r="IO830" s="5"/>
      <c r="IP830" s="5"/>
      <c r="IQ830" s="4"/>
      <c r="IR830" s="6"/>
      <c r="IS830" s="4"/>
      <c r="IT830" s="6"/>
      <c r="IU830" s="5"/>
      <c r="IV830" s="5"/>
      <c r="IW830" s="4"/>
      <c r="IX830" s="6"/>
      <c r="IY830" s="4"/>
      <c r="IZ830" s="6"/>
      <c r="JA830" s="5"/>
      <c r="JB830" s="5"/>
      <c r="JC830" s="4"/>
      <c r="JD830" s="6"/>
      <c r="JE830" s="4"/>
      <c r="JF830" s="6"/>
      <c r="JG830" s="5"/>
      <c r="JH830" s="5"/>
      <c r="JI830" s="4"/>
      <c r="JJ830" s="6"/>
      <c r="JK830" s="4"/>
      <c r="JL830" s="6"/>
      <c r="JM830" s="5"/>
      <c r="JN830" s="5"/>
      <c r="JO830" s="4"/>
      <c r="JP830" s="6"/>
      <c r="JQ830" s="4"/>
      <c r="JR830" s="6"/>
      <c r="JS830" s="5"/>
      <c r="JT830" s="5"/>
      <c r="JU830" s="4"/>
      <c r="JV830" s="6"/>
      <c r="JW830" s="4"/>
      <c r="JX830" s="6"/>
      <c r="JY830" s="5"/>
      <c r="JZ830" s="5"/>
      <c r="KA830" s="4"/>
      <c r="KB830" s="6"/>
      <c r="KC830" s="4"/>
      <c r="KD830" s="6"/>
      <c r="KE830" s="5"/>
      <c r="KF830" s="5"/>
      <c r="KG830" s="4"/>
      <c r="KH830" s="6"/>
      <c r="KI830" s="4"/>
      <c r="KJ830" s="6"/>
      <c r="KK830" s="5"/>
      <c r="KL830" s="5"/>
    </row>
    <row r="831">
      <c r="A831" s="3" t="s">
        <v>85</v>
      </c>
      <c r="B831" s="3" t="s">
        <v>712</v>
      </c>
      <c r="C831" s="3" t="s">
        <v>87</v>
      </c>
      <c r="D831" s="3" t="s">
        <v>712</v>
      </c>
      <c r="E831" s="3" t="s">
        <v>126</v>
      </c>
      <c r="F831" s="3" t="s">
        <v>104</v>
      </c>
      <c r="G831" s="3" t="s">
        <v>104</v>
      </c>
      <c r="H831" s="3" t="s">
        <v>104</v>
      </c>
      <c r="I831" s="4"/>
      <c r="J831" s="4">
        <f>=ROUNDDOWN({0},0)</f>
      </c>
      <c r="K831" s="4"/>
      <c r="L831" s="5"/>
      <c r="M831" s="4"/>
      <c r="N831" s="4">
        <f>=ROUNDDOWN({0},0)</f>
      </c>
      <c r="O831" s="4"/>
      <c r="P831" s="5"/>
      <c r="Q831" s="4"/>
      <c r="R831" s="6"/>
      <c r="S831" s="4"/>
      <c r="T831" s="6"/>
      <c r="U831" s="5"/>
      <c r="V831" s="5"/>
      <c r="W831" s="4"/>
      <c r="X831" s="6"/>
      <c r="Y831" s="4"/>
      <c r="Z831" s="6"/>
      <c r="AA831" s="5"/>
      <c r="AB831" s="5"/>
      <c r="AC831" s="4"/>
      <c r="AD831" s="6"/>
      <c r="AE831" s="4"/>
      <c r="AF831" s="6"/>
      <c r="AG831" s="5"/>
      <c r="AH831" s="5"/>
      <c r="AI831" s="4"/>
      <c r="AJ831" s="6"/>
      <c r="AK831" s="4"/>
      <c r="AL831" s="6"/>
      <c r="AM831" s="5"/>
      <c r="AN831" s="5"/>
      <c r="AO831" s="4"/>
      <c r="AP831" s="6"/>
      <c r="AQ831" s="4"/>
      <c r="AR831" s="6"/>
      <c r="AS831" s="5"/>
      <c r="AT831" s="5"/>
      <c r="AU831" s="4"/>
      <c r="AV831" s="6"/>
      <c r="AW831" s="4"/>
      <c r="AX831" s="6"/>
      <c r="AY831" s="5"/>
      <c r="AZ831" s="5"/>
      <c r="BA831" s="4"/>
      <c r="BB831" s="6"/>
      <c r="BC831" s="4"/>
      <c r="BD831" s="6"/>
      <c r="BE831" s="5"/>
      <c r="BF831" s="5"/>
      <c r="BG831" s="4"/>
      <c r="BH831" s="6"/>
      <c r="BI831" s="4"/>
      <c r="BJ831" s="6"/>
      <c r="BK831" s="5"/>
      <c r="BL831" s="5"/>
      <c r="BM831" s="4"/>
      <c r="BN831" s="6"/>
      <c r="BO831" s="4"/>
      <c r="BP831" s="6"/>
      <c r="BQ831" s="5"/>
      <c r="BR831" s="5"/>
      <c r="BS831" s="4"/>
      <c r="BT831" s="6"/>
      <c r="BU831" s="4"/>
      <c r="BV831" s="6"/>
      <c r="BW831" s="5"/>
      <c r="BX831" s="5"/>
      <c r="BY831" s="4"/>
      <c r="BZ831" s="6"/>
      <c r="CA831" s="4"/>
      <c r="CB831" s="6"/>
      <c r="CC831" s="5"/>
      <c r="CD831" s="5"/>
      <c r="CE831" s="4"/>
      <c r="CF831" s="6"/>
      <c r="CG831" s="4"/>
      <c r="CH831" s="6"/>
      <c r="CI831" s="5"/>
      <c r="CJ831" s="5"/>
      <c r="CK831" s="4"/>
      <c r="CL831" s="6"/>
      <c r="CM831" s="4"/>
      <c r="CN831" s="6"/>
      <c r="CO831" s="5"/>
      <c r="CP831" s="5"/>
      <c r="CQ831" s="4"/>
      <c r="CR831" s="6"/>
      <c r="CS831" s="4"/>
      <c r="CT831" s="6"/>
      <c r="CU831" s="5"/>
      <c r="CV831" s="5"/>
      <c r="CW831" s="4"/>
      <c r="CX831" s="6"/>
      <c r="CY831" s="4"/>
      <c r="CZ831" s="6"/>
      <c r="DA831" s="5"/>
      <c r="DB831" s="5"/>
      <c r="DC831" s="4"/>
      <c r="DD831" s="6"/>
      <c r="DE831" s="4"/>
      <c r="DF831" s="6"/>
      <c r="DG831" s="5"/>
      <c r="DH831" s="5"/>
      <c r="DI831" s="4"/>
      <c r="DJ831" s="6"/>
      <c r="DK831" s="4"/>
      <c r="DL831" s="6"/>
      <c r="DM831" s="5"/>
      <c r="DN831" s="5"/>
      <c r="DO831" s="4"/>
      <c r="DP831" s="6"/>
      <c r="DQ831" s="4"/>
      <c r="DR831" s="6"/>
      <c r="DS831" s="5"/>
      <c r="DT831" s="5"/>
      <c r="DU831" s="4"/>
      <c r="DV831" s="6"/>
      <c r="DW831" s="4"/>
      <c r="DX831" s="6"/>
      <c r="DY831" s="5"/>
      <c r="DZ831" s="5"/>
      <c r="EA831" s="4"/>
      <c r="EB831" s="6"/>
      <c r="EC831" s="4"/>
      <c r="ED831" s="6"/>
      <c r="EE831" s="5"/>
      <c r="EF831" s="5"/>
      <c r="EG831" s="4"/>
      <c r="EH831" s="6"/>
      <c r="EI831" s="4"/>
      <c r="EJ831" s="6"/>
      <c r="EK831" s="5"/>
      <c r="EL831" s="5"/>
      <c r="EM831" s="4"/>
      <c r="EN831" s="6"/>
      <c r="EO831" s="4"/>
      <c r="EP831" s="6"/>
      <c r="EQ831" s="5"/>
      <c r="ER831" s="5"/>
      <c r="ES831" s="4"/>
      <c r="ET831" s="6"/>
      <c r="EU831" s="4"/>
      <c r="EV831" s="6"/>
      <c r="EW831" s="5"/>
      <c r="EX831" s="5"/>
      <c r="EY831" s="4"/>
      <c r="EZ831" s="6"/>
      <c r="FA831" s="4"/>
      <c r="FB831" s="6"/>
      <c r="FC831" s="5"/>
      <c r="FD831" s="5"/>
      <c r="FE831" s="4"/>
      <c r="FF831" s="6"/>
      <c r="FG831" s="4"/>
      <c r="FH831" s="6"/>
      <c r="FI831" s="5"/>
      <c r="FJ831" s="5"/>
      <c r="FK831" s="4"/>
      <c r="FL831" s="6"/>
      <c r="FM831" s="4"/>
      <c r="FN831" s="6"/>
      <c r="FO831" s="5"/>
      <c r="FP831" s="5"/>
      <c r="FQ831" s="4"/>
      <c r="FR831" s="6"/>
      <c r="FS831" s="4"/>
      <c r="FT831" s="6"/>
      <c r="FU831" s="5"/>
      <c r="FV831" s="5"/>
      <c r="FW831" s="4"/>
      <c r="FX831" s="6"/>
      <c r="FY831" s="4"/>
      <c r="FZ831" s="6"/>
      <c r="GA831" s="5"/>
      <c r="GB831" s="5"/>
      <c r="GC831" s="4"/>
      <c r="GD831" s="6"/>
      <c r="GE831" s="4"/>
      <c r="GF831" s="6"/>
      <c r="GG831" s="5"/>
      <c r="GH831" s="5"/>
      <c r="GI831" s="4"/>
      <c r="GJ831" s="6"/>
      <c r="GK831" s="4"/>
      <c r="GL831" s="6"/>
      <c r="GM831" s="5"/>
      <c r="GN831" s="5"/>
      <c r="GO831" s="4"/>
      <c r="GP831" s="6"/>
      <c r="GQ831" s="4"/>
      <c r="GR831" s="6"/>
      <c r="GS831" s="5"/>
      <c r="GT831" s="5"/>
      <c r="GU831" s="4"/>
      <c r="GV831" s="6"/>
      <c r="GW831" s="4"/>
      <c r="GX831" s="6"/>
      <c r="GY831" s="5"/>
      <c r="GZ831" s="5"/>
      <c r="HA831" s="4"/>
      <c r="HB831" s="6"/>
      <c r="HC831" s="4"/>
      <c r="HD831" s="6"/>
      <c r="HE831" s="5"/>
      <c r="HF831" s="5"/>
      <c r="HG831" s="4"/>
      <c r="HH831" s="6"/>
      <c r="HI831" s="4"/>
      <c r="HJ831" s="6"/>
      <c r="HK831" s="5"/>
      <c r="HL831" s="5"/>
      <c r="HM831" s="4"/>
      <c r="HN831" s="6"/>
      <c r="HO831" s="4"/>
      <c r="HP831" s="6"/>
      <c r="HQ831" s="5"/>
      <c r="HR831" s="5"/>
      <c r="HS831" s="4"/>
      <c r="HT831" s="6"/>
      <c r="HU831" s="4"/>
      <c r="HV831" s="6"/>
      <c r="HW831" s="5"/>
      <c r="HX831" s="5"/>
      <c r="HY831" s="4"/>
      <c r="HZ831" s="6"/>
      <c r="IA831" s="4"/>
      <c r="IB831" s="6"/>
      <c r="IC831" s="5"/>
      <c r="ID831" s="5"/>
      <c r="IE831" s="4"/>
      <c r="IF831" s="6"/>
      <c r="IG831" s="4"/>
      <c r="IH831" s="6"/>
      <c r="II831" s="5"/>
      <c r="IJ831" s="5"/>
      <c r="IK831" s="4"/>
      <c r="IL831" s="6"/>
      <c r="IM831" s="4"/>
      <c r="IN831" s="6"/>
      <c r="IO831" s="5"/>
      <c r="IP831" s="5"/>
      <c r="IQ831" s="4"/>
      <c r="IR831" s="6"/>
      <c r="IS831" s="4"/>
      <c r="IT831" s="6"/>
      <c r="IU831" s="5"/>
      <c r="IV831" s="5"/>
      <c r="IW831" s="4"/>
      <c r="IX831" s="6"/>
      <c r="IY831" s="4"/>
      <c r="IZ831" s="6"/>
      <c r="JA831" s="5"/>
      <c r="JB831" s="5"/>
      <c r="JC831" s="4"/>
      <c r="JD831" s="6"/>
      <c r="JE831" s="4"/>
      <c r="JF831" s="6"/>
      <c r="JG831" s="5"/>
      <c r="JH831" s="5"/>
      <c r="JI831" s="4"/>
      <c r="JJ831" s="6"/>
      <c r="JK831" s="4"/>
      <c r="JL831" s="6"/>
      <c r="JM831" s="5"/>
      <c r="JN831" s="5"/>
      <c r="JO831" s="4"/>
      <c r="JP831" s="6"/>
      <c r="JQ831" s="4"/>
      <c r="JR831" s="6"/>
      <c r="JS831" s="5"/>
      <c r="JT831" s="5"/>
      <c r="JU831" s="4"/>
      <c r="JV831" s="6"/>
      <c r="JW831" s="4"/>
      <c r="JX831" s="6"/>
      <c r="JY831" s="5"/>
      <c r="JZ831" s="5"/>
      <c r="KA831" s="4"/>
      <c r="KB831" s="6"/>
      <c r="KC831" s="4"/>
      <c r="KD831" s="6"/>
      <c r="KE831" s="5"/>
      <c r="KF831" s="5"/>
      <c r="KG831" s="4"/>
      <c r="KH831" s="6"/>
      <c r="KI831" s="4"/>
      <c r="KJ831" s="6"/>
      <c r="KK831" s="5"/>
      <c r="KL831" s="5"/>
    </row>
    <row r="832">
      <c r="A832" s="3" t="s">
        <v>85</v>
      </c>
      <c r="B832" s="3" t="s">
        <v>712</v>
      </c>
      <c r="C832" s="3" t="s">
        <v>87</v>
      </c>
      <c r="D832" s="3" t="s">
        <v>712</v>
      </c>
      <c r="E832" s="3" t="s">
        <v>1023</v>
      </c>
      <c r="F832" s="3" t="s">
        <v>104</v>
      </c>
      <c r="G832" s="3" t="s">
        <v>104</v>
      </c>
      <c r="H832" s="3" t="s">
        <v>104</v>
      </c>
      <c r="I832" s="4"/>
      <c r="J832" s="4">
        <f>=ROUNDDOWN({0},0)</f>
      </c>
      <c r="K832" s="4"/>
      <c r="L832" s="5"/>
      <c r="M832" s="4"/>
      <c r="N832" s="4">
        <f>=ROUNDDOWN({0},0)</f>
      </c>
      <c r="O832" s="4"/>
      <c r="P832" s="5"/>
      <c r="Q832" s="4"/>
      <c r="R832" s="6"/>
      <c r="S832" s="4"/>
      <c r="T832" s="6"/>
      <c r="U832" s="5"/>
      <c r="V832" s="5"/>
      <c r="W832" s="4"/>
      <c r="X832" s="6"/>
      <c r="Y832" s="4"/>
      <c r="Z832" s="6"/>
      <c r="AA832" s="5"/>
      <c r="AB832" s="5"/>
      <c r="AC832" s="4"/>
      <c r="AD832" s="6"/>
      <c r="AE832" s="4"/>
      <c r="AF832" s="6"/>
      <c r="AG832" s="5"/>
      <c r="AH832" s="5"/>
      <c r="AI832" s="4"/>
      <c r="AJ832" s="6"/>
      <c r="AK832" s="4"/>
      <c r="AL832" s="6"/>
      <c r="AM832" s="5"/>
      <c r="AN832" s="5"/>
      <c r="AO832" s="4"/>
      <c r="AP832" s="6"/>
      <c r="AQ832" s="4"/>
      <c r="AR832" s="6"/>
      <c r="AS832" s="5"/>
      <c r="AT832" s="5"/>
      <c r="AU832" s="4"/>
      <c r="AV832" s="6"/>
      <c r="AW832" s="4"/>
      <c r="AX832" s="6"/>
      <c r="AY832" s="5"/>
      <c r="AZ832" s="5"/>
      <c r="BA832" s="4"/>
      <c r="BB832" s="6"/>
      <c r="BC832" s="4"/>
      <c r="BD832" s="6"/>
      <c r="BE832" s="5"/>
      <c r="BF832" s="5"/>
      <c r="BG832" s="4"/>
      <c r="BH832" s="6"/>
      <c r="BI832" s="4"/>
      <c r="BJ832" s="6"/>
      <c r="BK832" s="5"/>
      <c r="BL832" s="5"/>
      <c r="BM832" s="4"/>
      <c r="BN832" s="6"/>
      <c r="BO832" s="4"/>
      <c r="BP832" s="6"/>
      <c r="BQ832" s="5"/>
      <c r="BR832" s="5"/>
      <c r="BS832" s="4"/>
      <c r="BT832" s="6"/>
      <c r="BU832" s="4"/>
      <c r="BV832" s="6"/>
      <c r="BW832" s="5"/>
      <c r="BX832" s="5"/>
      <c r="BY832" s="4"/>
      <c r="BZ832" s="6"/>
      <c r="CA832" s="4"/>
      <c r="CB832" s="6"/>
      <c r="CC832" s="5"/>
      <c r="CD832" s="5"/>
      <c r="CE832" s="4"/>
      <c r="CF832" s="6"/>
      <c r="CG832" s="4"/>
      <c r="CH832" s="6"/>
      <c r="CI832" s="5"/>
      <c r="CJ832" s="5"/>
      <c r="CK832" s="4"/>
      <c r="CL832" s="6"/>
      <c r="CM832" s="4"/>
      <c r="CN832" s="6"/>
      <c r="CO832" s="5"/>
      <c r="CP832" s="5"/>
      <c r="CQ832" s="4"/>
      <c r="CR832" s="6"/>
      <c r="CS832" s="4"/>
      <c r="CT832" s="6"/>
      <c r="CU832" s="5"/>
      <c r="CV832" s="5"/>
      <c r="CW832" s="4"/>
      <c r="CX832" s="6"/>
      <c r="CY832" s="4"/>
      <c r="CZ832" s="6"/>
      <c r="DA832" s="5"/>
      <c r="DB832" s="5"/>
      <c r="DC832" s="4"/>
      <c r="DD832" s="6"/>
      <c r="DE832" s="4"/>
      <c r="DF832" s="6"/>
      <c r="DG832" s="5"/>
      <c r="DH832" s="5"/>
      <c r="DI832" s="4"/>
      <c r="DJ832" s="6"/>
      <c r="DK832" s="4"/>
      <c r="DL832" s="6"/>
      <c r="DM832" s="5"/>
      <c r="DN832" s="5"/>
      <c r="DO832" s="4"/>
      <c r="DP832" s="6"/>
      <c r="DQ832" s="4"/>
      <c r="DR832" s="6"/>
      <c r="DS832" s="5"/>
      <c r="DT832" s="5"/>
      <c r="DU832" s="4"/>
      <c r="DV832" s="6"/>
      <c r="DW832" s="4"/>
      <c r="DX832" s="6"/>
      <c r="DY832" s="5"/>
      <c r="DZ832" s="5"/>
      <c r="EA832" s="4"/>
      <c r="EB832" s="6"/>
      <c r="EC832" s="4"/>
      <c r="ED832" s="6"/>
      <c r="EE832" s="5"/>
      <c r="EF832" s="5"/>
      <c r="EG832" s="4"/>
      <c r="EH832" s="6"/>
      <c r="EI832" s="4"/>
      <c r="EJ832" s="6"/>
      <c r="EK832" s="5"/>
      <c r="EL832" s="5"/>
      <c r="EM832" s="4"/>
      <c r="EN832" s="6"/>
      <c r="EO832" s="4"/>
      <c r="EP832" s="6"/>
      <c r="EQ832" s="5"/>
      <c r="ER832" s="5"/>
      <c r="ES832" s="4"/>
      <c r="ET832" s="6"/>
      <c r="EU832" s="4"/>
      <c r="EV832" s="6"/>
      <c r="EW832" s="5"/>
      <c r="EX832" s="5"/>
      <c r="EY832" s="4"/>
      <c r="EZ832" s="6"/>
      <c r="FA832" s="4"/>
      <c r="FB832" s="6"/>
      <c r="FC832" s="5"/>
      <c r="FD832" s="5"/>
      <c r="FE832" s="4"/>
      <c r="FF832" s="6"/>
      <c r="FG832" s="4"/>
      <c r="FH832" s="6"/>
      <c r="FI832" s="5"/>
      <c r="FJ832" s="5"/>
      <c r="FK832" s="4"/>
      <c r="FL832" s="6"/>
      <c r="FM832" s="4"/>
      <c r="FN832" s="6"/>
      <c r="FO832" s="5"/>
      <c r="FP832" s="5"/>
      <c r="FQ832" s="4"/>
      <c r="FR832" s="6"/>
      <c r="FS832" s="4"/>
      <c r="FT832" s="6"/>
      <c r="FU832" s="5"/>
      <c r="FV832" s="5"/>
      <c r="FW832" s="4"/>
      <c r="FX832" s="6"/>
      <c r="FY832" s="4"/>
      <c r="FZ832" s="6"/>
      <c r="GA832" s="5"/>
      <c r="GB832" s="5"/>
      <c r="GC832" s="4"/>
      <c r="GD832" s="6"/>
      <c r="GE832" s="4"/>
      <c r="GF832" s="6"/>
      <c r="GG832" s="5"/>
      <c r="GH832" s="5"/>
      <c r="GI832" s="4"/>
      <c r="GJ832" s="6"/>
      <c r="GK832" s="4"/>
      <c r="GL832" s="6"/>
      <c r="GM832" s="5"/>
      <c r="GN832" s="5"/>
      <c r="GO832" s="4"/>
      <c r="GP832" s="6"/>
      <c r="GQ832" s="4"/>
      <c r="GR832" s="6"/>
      <c r="GS832" s="5"/>
      <c r="GT832" s="5"/>
      <c r="GU832" s="4"/>
      <c r="GV832" s="6"/>
      <c r="GW832" s="4"/>
      <c r="GX832" s="6"/>
      <c r="GY832" s="5"/>
      <c r="GZ832" s="5"/>
      <c r="HA832" s="4"/>
      <c r="HB832" s="6"/>
      <c r="HC832" s="4"/>
      <c r="HD832" s="6"/>
      <c r="HE832" s="5"/>
      <c r="HF832" s="5"/>
      <c r="HG832" s="4"/>
      <c r="HH832" s="6"/>
      <c r="HI832" s="4"/>
      <c r="HJ832" s="6"/>
      <c r="HK832" s="5"/>
      <c r="HL832" s="5"/>
      <c r="HM832" s="4"/>
      <c r="HN832" s="6"/>
      <c r="HO832" s="4"/>
      <c r="HP832" s="6"/>
      <c r="HQ832" s="5"/>
      <c r="HR832" s="5"/>
      <c r="HS832" s="4"/>
      <c r="HT832" s="6"/>
      <c r="HU832" s="4"/>
      <c r="HV832" s="6"/>
      <c r="HW832" s="5"/>
      <c r="HX832" s="5"/>
      <c r="HY832" s="4"/>
      <c r="HZ832" s="6"/>
      <c r="IA832" s="4"/>
      <c r="IB832" s="6"/>
      <c r="IC832" s="5"/>
      <c r="ID832" s="5"/>
      <c r="IE832" s="4"/>
      <c r="IF832" s="6"/>
      <c r="IG832" s="4"/>
      <c r="IH832" s="6"/>
      <c r="II832" s="5"/>
      <c r="IJ832" s="5"/>
      <c r="IK832" s="4"/>
      <c r="IL832" s="6"/>
      <c r="IM832" s="4"/>
      <c r="IN832" s="6"/>
      <c r="IO832" s="5"/>
      <c r="IP832" s="5"/>
      <c r="IQ832" s="4"/>
      <c r="IR832" s="6"/>
      <c r="IS832" s="4"/>
      <c r="IT832" s="6"/>
      <c r="IU832" s="5"/>
      <c r="IV832" s="5"/>
      <c r="IW832" s="4"/>
      <c r="IX832" s="6"/>
      <c r="IY832" s="4"/>
      <c r="IZ832" s="6"/>
      <c r="JA832" s="5"/>
      <c r="JB832" s="5"/>
      <c r="JC832" s="4"/>
      <c r="JD832" s="6"/>
      <c r="JE832" s="4"/>
      <c r="JF832" s="6"/>
      <c r="JG832" s="5"/>
      <c r="JH832" s="5"/>
      <c r="JI832" s="4"/>
      <c r="JJ832" s="6"/>
      <c r="JK832" s="4"/>
      <c r="JL832" s="6"/>
      <c r="JM832" s="5"/>
      <c r="JN832" s="5"/>
      <c r="JO832" s="4"/>
      <c r="JP832" s="6"/>
      <c r="JQ832" s="4"/>
      <c r="JR832" s="6"/>
      <c r="JS832" s="5"/>
      <c r="JT832" s="5"/>
      <c r="JU832" s="4"/>
      <c r="JV832" s="6"/>
      <c r="JW832" s="4"/>
      <c r="JX832" s="6"/>
      <c r="JY832" s="5"/>
      <c r="JZ832" s="5"/>
      <c r="KA832" s="4"/>
      <c r="KB832" s="6"/>
      <c r="KC832" s="4"/>
      <c r="KD832" s="6"/>
      <c r="KE832" s="5"/>
      <c r="KF832" s="5"/>
      <c r="KG832" s="4"/>
      <c r="KH832" s="6"/>
      <c r="KI832" s="4"/>
      <c r="KJ832" s="6"/>
      <c r="KK832" s="5"/>
      <c r="KL832" s="5"/>
    </row>
    <row r="833">
      <c r="A833" s="3" t="s">
        <v>85</v>
      </c>
      <c r="B833" s="3" t="s">
        <v>712</v>
      </c>
      <c r="C833" s="3" t="s">
        <v>87</v>
      </c>
      <c r="D833" s="3" t="s">
        <v>712</v>
      </c>
      <c r="E833" s="3" t="s">
        <v>1024</v>
      </c>
      <c r="F833" s="3" t="s">
        <v>104</v>
      </c>
      <c r="G833" s="3" t="s">
        <v>104</v>
      </c>
      <c r="H833" s="3" t="s">
        <v>104</v>
      </c>
      <c r="I833" s="4"/>
      <c r="J833" s="4">
        <f>=ROUNDDOWN({0},0)</f>
      </c>
      <c r="K833" s="4"/>
      <c r="L833" s="5"/>
      <c r="M833" s="4"/>
      <c r="N833" s="4">
        <f>=ROUNDDOWN({0},0)</f>
      </c>
      <c r="O833" s="4"/>
      <c r="P833" s="5"/>
      <c r="Q833" s="4"/>
      <c r="R833" s="6"/>
      <c r="S833" s="4"/>
      <c r="T833" s="6"/>
      <c r="U833" s="5"/>
      <c r="V833" s="5"/>
      <c r="W833" s="4"/>
      <c r="X833" s="6"/>
      <c r="Y833" s="4"/>
      <c r="Z833" s="6"/>
      <c r="AA833" s="5"/>
      <c r="AB833" s="5"/>
      <c r="AC833" s="4"/>
      <c r="AD833" s="6"/>
      <c r="AE833" s="4"/>
      <c r="AF833" s="6"/>
      <c r="AG833" s="5"/>
      <c r="AH833" s="5"/>
      <c r="AI833" s="4"/>
      <c r="AJ833" s="6"/>
      <c r="AK833" s="4"/>
      <c r="AL833" s="6"/>
      <c r="AM833" s="5"/>
      <c r="AN833" s="5"/>
      <c r="AO833" s="4"/>
      <c r="AP833" s="6"/>
      <c r="AQ833" s="4"/>
      <c r="AR833" s="6"/>
      <c r="AS833" s="5"/>
      <c r="AT833" s="5"/>
      <c r="AU833" s="4"/>
      <c r="AV833" s="6"/>
      <c r="AW833" s="4"/>
      <c r="AX833" s="6"/>
      <c r="AY833" s="5"/>
      <c r="AZ833" s="5"/>
      <c r="BA833" s="4"/>
      <c r="BB833" s="6"/>
      <c r="BC833" s="4"/>
      <c r="BD833" s="6"/>
      <c r="BE833" s="5"/>
      <c r="BF833" s="5"/>
      <c r="BG833" s="4"/>
      <c r="BH833" s="6"/>
      <c r="BI833" s="4"/>
      <c r="BJ833" s="6"/>
      <c r="BK833" s="5"/>
      <c r="BL833" s="5"/>
      <c r="BM833" s="4"/>
      <c r="BN833" s="6"/>
      <c r="BO833" s="4"/>
      <c r="BP833" s="6"/>
      <c r="BQ833" s="5"/>
      <c r="BR833" s="5"/>
      <c r="BS833" s="4"/>
      <c r="BT833" s="6"/>
      <c r="BU833" s="4"/>
      <c r="BV833" s="6"/>
      <c r="BW833" s="5"/>
      <c r="BX833" s="5"/>
      <c r="BY833" s="4"/>
      <c r="BZ833" s="6"/>
      <c r="CA833" s="4"/>
      <c r="CB833" s="6"/>
      <c r="CC833" s="5"/>
      <c r="CD833" s="5"/>
      <c r="CE833" s="4"/>
      <c r="CF833" s="6"/>
      <c r="CG833" s="4"/>
      <c r="CH833" s="6"/>
      <c r="CI833" s="5"/>
      <c r="CJ833" s="5"/>
      <c r="CK833" s="4"/>
      <c r="CL833" s="6"/>
      <c r="CM833" s="4"/>
      <c r="CN833" s="6"/>
      <c r="CO833" s="5"/>
      <c r="CP833" s="5"/>
      <c r="CQ833" s="4"/>
      <c r="CR833" s="6"/>
      <c r="CS833" s="4"/>
      <c r="CT833" s="6"/>
      <c r="CU833" s="5"/>
      <c r="CV833" s="5"/>
      <c r="CW833" s="4"/>
      <c r="CX833" s="6"/>
      <c r="CY833" s="4"/>
      <c r="CZ833" s="6"/>
      <c r="DA833" s="5"/>
      <c r="DB833" s="5"/>
      <c r="DC833" s="4"/>
      <c r="DD833" s="6"/>
      <c r="DE833" s="4"/>
      <c r="DF833" s="6"/>
      <c r="DG833" s="5"/>
      <c r="DH833" s="5"/>
      <c r="DI833" s="4"/>
      <c r="DJ833" s="6"/>
      <c r="DK833" s="4"/>
      <c r="DL833" s="6"/>
      <c r="DM833" s="5"/>
      <c r="DN833" s="5"/>
      <c r="DO833" s="4"/>
      <c r="DP833" s="6"/>
      <c r="DQ833" s="4"/>
      <c r="DR833" s="6"/>
      <c r="DS833" s="5"/>
      <c r="DT833" s="5"/>
      <c r="DU833" s="4"/>
      <c r="DV833" s="6"/>
      <c r="DW833" s="4"/>
      <c r="DX833" s="6"/>
      <c r="DY833" s="5"/>
      <c r="DZ833" s="5"/>
      <c r="EA833" s="4"/>
      <c r="EB833" s="6"/>
      <c r="EC833" s="4"/>
      <c r="ED833" s="6"/>
      <c r="EE833" s="5"/>
      <c r="EF833" s="5"/>
      <c r="EG833" s="4"/>
      <c r="EH833" s="6"/>
      <c r="EI833" s="4"/>
      <c r="EJ833" s="6"/>
      <c r="EK833" s="5"/>
      <c r="EL833" s="5"/>
      <c r="EM833" s="4"/>
      <c r="EN833" s="6"/>
      <c r="EO833" s="4"/>
      <c r="EP833" s="6"/>
      <c r="EQ833" s="5"/>
      <c r="ER833" s="5"/>
      <c r="ES833" s="4"/>
      <c r="ET833" s="6"/>
      <c r="EU833" s="4"/>
      <c r="EV833" s="6"/>
      <c r="EW833" s="5"/>
      <c r="EX833" s="5"/>
      <c r="EY833" s="4"/>
      <c r="EZ833" s="6"/>
      <c r="FA833" s="4"/>
      <c r="FB833" s="6"/>
      <c r="FC833" s="5"/>
      <c r="FD833" s="5"/>
      <c r="FE833" s="4"/>
      <c r="FF833" s="6"/>
      <c r="FG833" s="4"/>
      <c r="FH833" s="6"/>
      <c r="FI833" s="5"/>
      <c r="FJ833" s="5"/>
      <c r="FK833" s="4"/>
      <c r="FL833" s="6"/>
      <c r="FM833" s="4"/>
      <c r="FN833" s="6"/>
      <c r="FO833" s="5"/>
      <c r="FP833" s="5"/>
      <c r="FQ833" s="4"/>
      <c r="FR833" s="6"/>
      <c r="FS833" s="4"/>
      <c r="FT833" s="6"/>
      <c r="FU833" s="5"/>
      <c r="FV833" s="5"/>
      <c r="FW833" s="4"/>
      <c r="FX833" s="6"/>
      <c r="FY833" s="4"/>
      <c r="FZ833" s="6"/>
      <c r="GA833" s="5"/>
      <c r="GB833" s="5"/>
      <c r="GC833" s="4"/>
      <c r="GD833" s="6"/>
      <c r="GE833" s="4"/>
      <c r="GF833" s="6"/>
      <c r="GG833" s="5"/>
      <c r="GH833" s="5"/>
      <c r="GI833" s="4"/>
      <c r="GJ833" s="6"/>
      <c r="GK833" s="4"/>
      <c r="GL833" s="6"/>
      <c r="GM833" s="5"/>
      <c r="GN833" s="5"/>
      <c r="GO833" s="4"/>
      <c r="GP833" s="6"/>
      <c r="GQ833" s="4"/>
      <c r="GR833" s="6"/>
      <c r="GS833" s="5"/>
      <c r="GT833" s="5"/>
      <c r="GU833" s="4"/>
      <c r="GV833" s="6"/>
      <c r="GW833" s="4"/>
      <c r="GX833" s="6"/>
      <c r="GY833" s="5"/>
      <c r="GZ833" s="5"/>
      <c r="HA833" s="4"/>
      <c r="HB833" s="6"/>
      <c r="HC833" s="4"/>
      <c r="HD833" s="6"/>
      <c r="HE833" s="5"/>
      <c r="HF833" s="5"/>
      <c r="HG833" s="4"/>
      <c r="HH833" s="6"/>
      <c r="HI833" s="4"/>
      <c r="HJ833" s="6"/>
      <c r="HK833" s="5"/>
      <c r="HL833" s="5"/>
      <c r="HM833" s="4"/>
      <c r="HN833" s="6"/>
      <c r="HO833" s="4"/>
      <c r="HP833" s="6"/>
      <c r="HQ833" s="5"/>
      <c r="HR833" s="5"/>
      <c r="HS833" s="4"/>
      <c r="HT833" s="6"/>
      <c r="HU833" s="4"/>
      <c r="HV833" s="6"/>
      <c r="HW833" s="5"/>
      <c r="HX833" s="5"/>
      <c r="HY833" s="4"/>
      <c r="HZ833" s="6"/>
      <c r="IA833" s="4"/>
      <c r="IB833" s="6"/>
      <c r="IC833" s="5"/>
      <c r="ID833" s="5"/>
      <c r="IE833" s="4"/>
      <c r="IF833" s="6"/>
      <c r="IG833" s="4"/>
      <c r="IH833" s="6"/>
      <c r="II833" s="5"/>
      <c r="IJ833" s="5"/>
      <c r="IK833" s="4"/>
      <c r="IL833" s="6"/>
      <c r="IM833" s="4"/>
      <c r="IN833" s="6"/>
      <c r="IO833" s="5"/>
      <c r="IP833" s="5"/>
      <c r="IQ833" s="4"/>
      <c r="IR833" s="6"/>
      <c r="IS833" s="4"/>
      <c r="IT833" s="6"/>
      <c r="IU833" s="5"/>
      <c r="IV833" s="5"/>
      <c r="IW833" s="4"/>
      <c r="IX833" s="6"/>
      <c r="IY833" s="4"/>
      <c r="IZ833" s="6"/>
      <c r="JA833" s="5"/>
      <c r="JB833" s="5"/>
      <c r="JC833" s="4"/>
      <c r="JD833" s="6"/>
      <c r="JE833" s="4"/>
      <c r="JF833" s="6"/>
      <c r="JG833" s="5"/>
      <c r="JH833" s="5"/>
      <c r="JI833" s="4"/>
      <c r="JJ833" s="6"/>
      <c r="JK833" s="4"/>
      <c r="JL833" s="6"/>
      <c r="JM833" s="5"/>
      <c r="JN833" s="5"/>
      <c r="JO833" s="4"/>
      <c r="JP833" s="6"/>
      <c r="JQ833" s="4"/>
      <c r="JR833" s="6"/>
      <c r="JS833" s="5"/>
      <c r="JT833" s="5"/>
      <c r="JU833" s="4"/>
      <c r="JV833" s="6"/>
      <c r="JW833" s="4"/>
      <c r="JX833" s="6"/>
      <c r="JY833" s="5"/>
      <c r="JZ833" s="5"/>
      <c r="KA833" s="4"/>
      <c r="KB833" s="6"/>
      <c r="KC833" s="4"/>
      <c r="KD833" s="6"/>
      <c r="KE833" s="5"/>
      <c r="KF833" s="5"/>
      <c r="KG833" s="4"/>
      <c r="KH833" s="6"/>
      <c r="KI833" s="4"/>
      <c r="KJ833" s="6"/>
      <c r="KK833" s="5"/>
      <c r="KL833" s="5"/>
    </row>
    <row r="834">
      <c r="A834" s="3" t="s">
        <v>85</v>
      </c>
      <c r="B834" s="3" t="s">
        <v>712</v>
      </c>
      <c r="C834" s="3" t="s">
        <v>87</v>
      </c>
      <c r="D834" s="3" t="s">
        <v>712</v>
      </c>
      <c r="E834" s="3" t="s">
        <v>197</v>
      </c>
      <c r="F834" s="3" t="s">
        <v>104</v>
      </c>
      <c r="G834" s="3" t="s">
        <v>104</v>
      </c>
      <c r="H834" s="3" t="s">
        <v>104</v>
      </c>
      <c r="I834" s="4"/>
      <c r="J834" s="4">
        <f>=ROUNDDOWN({0},0)</f>
      </c>
      <c r="K834" s="4"/>
      <c r="L834" s="5"/>
      <c r="M834" s="4"/>
      <c r="N834" s="4">
        <f>=ROUNDDOWN({0},0)</f>
      </c>
      <c r="O834" s="4"/>
      <c r="P834" s="5"/>
      <c r="Q834" s="4"/>
      <c r="R834" s="6"/>
      <c r="S834" s="4"/>
      <c r="T834" s="6"/>
      <c r="U834" s="5"/>
      <c r="V834" s="5"/>
      <c r="W834" s="4"/>
      <c r="X834" s="6"/>
      <c r="Y834" s="4"/>
      <c r="Z834" s="6"/>
      <c r="AA834" s="5"/>
      <c r="AB834" s="5"/>
      <c r="AC834" s="4"/>
      <c r="AD834" s="6"/>
      <c r="AE834" s="4"/>
      <c r="AF834" s="6"/>
      <c r="AG834" s="5"/>
      <c r="AH834" s="5"/>
      <c r="AI834" s="4"/>
      <c r="AJ834" s="6"/>
      <c r="AK834" s="4"/>
      <c r="AL834" s="6"/>
      <c r="AM834" s="5"/>
      <c r="AN834" s="5"/>
      <c r="AO834" s="4"/>
      <c r="AP834" s="6"/>
      <c r="AQ834" s="4"/>
      <c r="AR834" s="6"/>
      <c r="AS834" s="5"/>
      <c r="AT834" s="5"/>
      <c r="AU834" s="4"/>
      <c r="AV834" s="6"/>
      <c r="AW834" s="4"/>
      <c r="AX834" s="6"/>
      <c r="AY834" s="5"/>
      <c r="AZ834" s="5"/>
      <c r="BA834" s="4"/>
      <c r="BB834" s="6"/>
      <c r="BC834" s="4"/>
      <c r="BD834" s="6"/>
      <c r="BE834" s="5"/>
      <c r="BF834" s="5"/>
      <c r="BG834" s="4"/>
      <c r="BH834" s="6"/>
      <c r="BI834" s="4"/>
      <c r="BJ834" s="6"/>
      <c r="BK834" s="5"/>
      <c r="BL834" s="5"/>
      <c r="BM834" s="4"/>
      <c r="BN834" s="6"/>
      <c r="BO834" s="4"/>
      <c r="BP834" s="6"/>
      <c r="BQ834" s="5"/>
      <c r="BR834" s="5"/>
      <c r="BS834" s="4"/>
      <c r="BT834" s="6"/>
      <c r="BU834" s="4"/>
      <c r="BV834" s="6"/>
      <c r="BW834" s="5"/>
      <c r="BX834" s="5"/>
      <c r="BY834" s="4"/>
      <c r="BZ834" s="6"/>
      <c r="CA834" s="4"/>
      <c r="CB834" s="6"/>
      <c r="CC834" s="5"/>
      <c r="CD834" s="5"/>
      <c r="CE834" s="4"/>
      <c r="CF834" s="6"/>
      <c r="CG834" s="4"/>
      <c r="CH834" s="6"/>
      <c r="CI834" s="5"/>
      <c r="CJ834" s="5"/>
      <c r="CK834" s="4"/>
      <c r="CL834" s="6"/>
      <c r="CM834" s="4"/>
      <c r="CN834" s="6"/>
      <c r="CO834" s="5"/>
      <c r="CP834" s="5"/>
      <c r="CQ834" s="4"/>
      <c r="CR834" s="6"/>
      <c r="CS834" s="4"/>
      <c r="CT834" s="6"/>
      <c r="CU834" s="5"/>
      <c r="CV834" s="5"/>
      <c r="CW834" s="4"/>
      <c r="CX834" s="6"/>
      <c r="CY834" s="4"/>
      <c r="CZ834" s="6"/>
      <c r="DA834" s="5"/>
      <c r="DB834" s="5"/>
      <c r="DC834" s="4"/>
      <c r="DD834" s="6"/>
      <c r="DE834" s="4"/>
      <c r="DF834" s="6"/>
      <c r="DG834" s="5"/>
      <c r="DH834" s="5"/>
      <c r="DI834" s="4"/>
      <c r="DJ834" s="6"/>
      <c r="DK834" s="4"/>
      <c r="DL834" s="6"/>
      <c r="DM834" s="5"/>
      <c r="DN834" s="5"/>
      <c r="DO834" s="4"/>
      <c r="DP834" s="6"/>
      <c r="DQ834" s="4"/>
      <c r="DR834" s="6"/>
      <c r="DS834" s="5"/>
      <c r="DT834" s="5"/>
      <c r="DU834" s="4"/>
      <c r="DV834" s="6"/>
      <c r="DW834" s="4"/>
      <c r="DX834" s="6"/>
      <c r="DY834" s="5"/>
      <c r="DZ834" s="5"/>
      <c r="EA834" s="4"/>
      <c r="EB834" s="6"/>
      <c r="EC834" s="4"/>
      <c r="ED834" s="6"/>
      <c r="EE834" s="5"/>
      <c r="EF834" s="5"/>
      <c r="EG834" s="4"/>
      <c r="EH834" s="6"/>
      <c r="EI834" s="4"/>
      <c r="EJ834" s="6"/>
      <c r="EK834" s="5"/>
      <c r="EL834" s="5"/>
      <c r="EM834" s="4"/>
      <c r="EN834" s="6"/>
      <c r="EO834" s="4"/>
      <c r="EP834" s="6"/>
      <c r="EQ834" s="5"/>
      <c r="ER834" s="5"/>
      <c r="ES834" s="4"/>
      <c r="ET834" s="6"/>
      <c r="EU834" s="4"/>
      <c r="EV834" s="6"/>
      <c r="EW834" s="5"/>
      <c r="EX834" s="5"/>
      <c r="EY834" s="4"/>
      <c r="EZ834" s="6"/>
      <c r="FA834" s="4"/>
      <c r="FB834" s="6"/>
      <c r="FC834" s="5"/>
      <c r="FD834" s="5"/>
      <c r="FE834" s="4"/>
      <c r="FF834" s="6"/>
      <c r="FG834" s="4"/>
      <c r="FH834" s="6"/>
      <c r="FI834" s="5"/>
      <c r="FJ834" s="5"/>
      <c r="FK834" s="4"/>
      <c r="FL834" s="6"/>
      <c r="FM834" s="4"/>
      <c r="FN834" s="6"/>
      <c r="FO834" s="5"/>
      <c r="FP834" s="5"/>
      <c r="FQ834" s="4"/>
      <c r="FR834" s="6"/>
      <c r="FS834" s="4"/>
      <c r="FT834" s="6"/>
      <c r="FU834" s="5"/>
      <c r="FV834" s="5"/>
      <c r="FW834" s="4"/>
      <c r="FX834" s="6"/>
      <c r="FY834" s="4"/>
      <c r="FZ834" s="6"/>
      <c r="GA834" s="5"/>
      <c r="GB834" s="5"/>
      <c r="GC834" s="4"/>
      <c r="GD834" s="6"/>
      <c r="GE834" s="4"/>
      <c r="GF834" s="6"/>
      <c r="GG834" s="5"/>
      <c r="GH834" s="5"/>
      <c r="GI834" s="4"/>
      <c r="GJ834" s="6"/>
      <c r="GK834" s="4"/>
      <c r="GL834" s="6"/>
      <c r="GM834" s="5"/>
      <c r="GN834" s="5"/>
      <c r="GO834" s="4"/>
      <c r="GP834" s="6"/>
      <c r="GQ834" s="4"/>
      <c r="GR834" s="6"/>
      <c r="GS834" s="5"/>
      <c r="GT834" s="5"/>
      <c r="GU834" s="4"/>
      <c r="GV834" s="6"/>
      <c r="GW834" s="4"/>
      <c r="GX834" s="6"/>
      <c r="GY834" s="5"/>
      <c r="GZ834" s="5"/>
      <c r="HA834" s="4"/>
      <c r="HB834" s="6"/>
      <c r="HC834" s="4"/>
      <c r="HD834" s="6"/>
      <c r="HE834" s="5"/>
      <c r="HF834" s="5"/>
      <c r="HG834" s="4"/>
      <c r="HH834" s="6"/>
      <c r="HI834" s="4"/>
      <c r="HJ834" s="6"/>
      <c r="HK834" s="5"/>
      <c r="HL834" s="5"/>
      <c r="HM834" s="4"/>
      <c r="HN834" s="6"/>
      <c r="HO834" s="4"/>
      <c r="HP834" s="6"/>
      <c r="HQ834" s="5"/>
      <c r="HR834" s="5"/>
      <c r="HS834" s="4"/>
      <c r="HT834" s="6"/>
      <c r="HU834" s="4"/>
      <c r="HV834" s="6"/>
      <c r="HW834" s="5"/>
      <c r="HX834" s="5"/>
      <c r="HY834" s="4"/>
      <c r="HZ834" s="6"/>
      <c r="IA834" s="4"/>
      <c r="IB834" s="6"/>
      <c r="IC834" s="5"/>
      <c r="ID834" s="5"/>
      <c r="IE834" s="4"/>
      <c r="IF834" s="6"/>
      <c r="IG834" s="4"/>
      <c r="IH834" s="6"/>
      <c r="II834" s="5"/>
      <c r="IJ834" s="5"/>
      <c r="IK834" s="4"/>
      <c r="IL834" s="6"/>
      <c r="IM834" s="4"/>
      <c r="IN834" s="6"/>
      <c r="IO834" s="5"/>
      <c r="IP834" s="5"/>
      <c r="IQ834" s="4"/>
      <c r="IR834" s="6"/>
      <c r="IS834" s="4"/>
      <c r="IT834" s="6"/>
      <c r="IU834" s="5"/>
      <c r="IV834" s="5"/>
      <c r="IW834" s="4"/>
      <c r="IX834" s="6"/>
      <c r="IY834" s="4"/>
      <c r="IZ834" s="6"/>
      <c r="JA834" s="5"/>
      <c r="JB834" s="5"/>
      <c r="JC834" s="4"/>
      <c r="JD834" s="6"/>
      <c r="JE834" s="4"/>
      <c r="JF834" s="6"/>
      <c r="JG834" s="5"/>
      <c r="JH834" s="5"/>
      <c r="JI834" s="4"/>
      <c r="JJ834" s="6"/>
      <c r="JK834" s="4"/>
      <c r="JL834" s="6"/>
      <c r="JM834" s="5"/>
      <c r="JN834" s="5"/>
      <c r="JO834" s="4"/>
      <c r="JP834" s="6"/>
      <c r="JQ834" s="4"/>
      <c r="JR834" s="6"/>
      <c r="JS834" s="5"/>
      <c r="JT834" s="5"/>
      <c r="JU834" s="4"/>
      <c r="JV834" s="6"/>
      <c r="JW834" s="4"/>
      <c r="JX834" s="6"/>
      <c r="JY834" s="5"/>
      <c r="JZ834" s="5"/>
      <c r="KA834" s="4"/>
      <c r="KB834" s="6"/>
      <c r="KC834" s="4"/>
      <c r="KD834" s="6"/>
      <c r="KE834" s="5"/>
      <c r="KF834" s="5"/>
      <c r="KG834" s="4"/>
      <c r="KH834" s="6"/>
      <c r="KI834" s="4"/>
      <c r="KJ834" s="6"/>
      <c r="KK834" s="5"/>
      <c r="KL834" s="5"/>
    </row>
    <row r="835">
      <c r="A835" s="3" t="s">
        <v>85</v>
      </c>
      <c r="B835" s="3" t="s">
        <v>712</v>
      </c>
      <c r="C835" s="3" t="s">
        <v>87</v>
      </c>
      <c r="D835" s="3" t="s">
        <v>712</v>
      </c>
      <c r="E835" s="3" t="s">
        <v>1025</v>
      </c>
      <c r="F835" s="3" t="s">
        <v>104</v>
      </c>
      <c r="G835" s="3" t="s">
        <v>104</v>
      </c>
      <c r="H835" s="3" t="s">
        <v>104</v>
      </c>
      <c r="I835" s="4"/>
      <c r="J835" s="4">
        <f>=ROUNDDOWN({0},0)</f>
      </c>
      <c r="K835" s="4"/>
      <c r="L835" s="5"/>
      <c r="M835" s="4"/>
      <c r="N835" s="4">
        <f>=ROUNDDOWN({0},0)</f>
      </c>
      <c r="O835" s="4"/>
      <c r="P835" s="5"/>
      <c r="Q835" s="4"/>
      <c r="R835" s="6"/>
      <c r="S835" s="4"/>
      <c r="T835" s="6"/>
      <c r="U835" s="5"/>
      <c r="V835" s="5"/>
      <c r="W835" s="4"/>
      <c r="X835" s="6"/>
      <c r="Y835" s="4"/>
      <c r="Z835" s="6"/>
      <c r="AA835" s="5"/>
      <c r="AB835" s="5"/>
      <c r="AC835" s="4"/>
      <c r="AD835" s="6"/>
      <c r="AE835" s="4"/>
      <c r="AF835" s="6"/>
      <c r="AG835" s="5"/>
      <c r="AH835" s="5"/>
      <c r="AI835" s="4"/>
      <c r="AJ835" s="6"/>
      <c r="AK835" s="4"/>
      <c r="AL835" s="6"/>
      <c r="AM835" s="5"/>
      <c r="AN835" s="5"/>
      <c r="AO835" s="4"/>
      <c r="AP835" s="6"/>
      <c r="AQ835" s="4"/>
      <c r="AR835" s="6"/>
      <c r="AS835" s="5"/>
      <c r="AT835" s="5"/>
      <c r="AU835" s="4"/>
      <c r="AV835" s="6"/>
      <c r="AW835" s="4"/>
      <c r="AX835" s="6"/>
      <c r="AY835" s="5"/>
      <c r="AZ835" s="5"/>
      <c r="BA835" s="4"/>
      <c r="BB835" s="6"/>
      <c r="BC835" s="4"/>
      <c r="BD835" s="6"/>
      <c r="BE835" s="5"/>
      <c r="BF835" s="5"/>
      <c r="BG835" s="4"/>
      <c r="BH835" s="6"/>
      <c r="BI835" s="4"/>
      <c r="BJ835" s="6"/>
      <c r="BK835" s="5"/>
      <c r="BL835" s="5"/>
      <c r="BM835" s="4"/>
      <c r="BN835" s="6"/>
      <c r="BO835" s="4"/>
      <c r="BP835" s="6"/>
      <c r="BQ835" s="5"/>
      <c r="BR835" s="5"/>
      <c r="BS835" s="4"/>
      <c r="BT835" s="6"/>
      <c r="BU835" s="4"/>
      <c r="BV835" s="6"/>
      <c r="BW835" s="5"/>
      <c r="BX835" s="5"/>
      <c r="BY835" s="4"/>
      <c r="BZ835" s="6"/>
      <c r="CA835" s="4"/>
      <c r="CB835" s="6"/>
      <c r="CC835" s="5"/>
      <c r="CD835" s="5"/>
      <c r="CE835" s="4"/>
      <c r="CF835" s="6"/>
      <c r="CG835" s="4"/>
      <c r="CH835" s="6"/>
      <c r="CI835" s="5"/>
      <c r="CJ835" s="5"/>
      <c r="CK835" s="4"/>
      <c r="CL835" s="6"/>
      <c r="CM835" s="4"/>
      <c r="CN835" s="6"/>
      <c r="CO835" s="5"/>
      <c r="CP835" s="5"/>
      <c r="CQ835" s="4"/>
      <c r="CR835" s="6"/>
      <c r="CS835" s="4"/>
      <c r="CT835" s="6"/>
      <c r="CU835" s="5"/>
      <c r="CV835" s="5"/>
      <c r="CW835" s="4"/>
      <c r="CX835" s="6"/>
      <c r="CY835" s="4"/>
      <c r="CZ835" s="6"/>
      <c r="DA835" s="5"/>
      <c r="DB835" s="5"/>
      <c r="DC835" s="4"/>
      <c r="DD835" s="6"/>
      <c r="DE835" s="4"/>
      <c r="DF835" s="6"/>
      <c r="DG835" s="5"/>
      <c r="DH835" s="5"/>
      <c r="DI835" s="4"/>
      <c r="DJ835" s="6"/>
      <c r="DK835" s="4"/>
      <c r="DL835" s="6"/>
      <c r="DM835" s="5"/>
      <c r="DN835" s="5"/>
      <c r="DO835" s="4"/>
      <c r="DP835" s="6"/>
      <c r="DQ835" s="4"/>
      <c r="DR835" s="6"/>
      <c r="DS835" s="5"/>
      <c r="DT835" s="5"/>
      <c r="DU835" s="4"/>
      <c r="DV835" s="6"/>
      <c r="DW835" s="4"/>
      <c r="DX835" s="6"/>
      <c r="DY835" s="5"/>
      <c r="DZ835" s="5"/>
      <c r="EA835" s="4"/>
      <c r="EB835" s="6"/>
      <c r="EC835" s="4"/>
      <c r="ED835" s="6"/>
      <c r="EE835" s="5"/>
      <c r="EF835" s="5"/>
      <c r="EG835" s="4"/>
      <c r="EH835" s="6"/>
      <c r="EI835" s="4"/>
      <c r="EJ835" s="6"/>
      <c r="EK835" s="5"/>
      <c r="EL835" s="5"/>
      <c r="EM835" s="4"/>
      <c r="EN835" s="6"/>
      <c r="EO835" s="4"/>
      <c r="EP835" s="6"/>
      <c r="EQ835" s="5"/>
      <c r="ER835" s="5"/>
      <c r="ES835" s="4"/>
      <c r="ET835" s="6"/>
      <c r="EU835" s="4"/>
      <c r="EV835" s="6"/>
      <c r="EW835" s="5"/>
      <c r="EX835" s="5"/>
      <c r="EY835" s="4"/>
      <c r="EZ835" s="6"/>
      <c r="FA835" s="4"/>
      <c r="FB835" s="6"/>
      <c r="FC835" s="5"/>
      <c r="FD835" s="5"/>
      <c r="FE835" s="4"/>
      <c r="FF835" s="6"/>
      <c r="FG835" s="4"/>
      <c r="FH835" s="6"/>
      <c r="FI835" s="5"/>
      <c r="FJ835" s="5"/>
      <c r="FK835" s="4"/>
      <c r="FL835" s="6"/>
      <c r="FM835" s="4"/>
      <c r="FN835" s="6"/>
      <c r="FO835" s="5"/>
      <c r="FP835" s="5"/>
      <c r="FQ835" s="4"/>
      <c r="FR835" s="6"/>
      <c r="FS835" s="4"/>
      <c r="FT835" s="6"/>
      <c r="FU835" s="5"/>
      <c r="FV835" s="5"/>
      <c r="FW835" s="4"/>
      <c r="FX835" s="6"/>
      <c r="FY835" s="4"/>
      <c r="FZ835" s="6"/>
      <c r="GA835" s="5"/>
      <c r="GB835" s="5"/>
      <c r="GC835" s="4"/>
      <c r="GD835" s="6"/>
      <c r="GE835" s="4"/>
      <c r="GF835" s="6"/>
      <c r="GG835" s="5"/>
      <c r="GH835" s="5"/>
      <c r="GI835" s="4"/>
      <c r="GJ835" s="6"/>
      <c r="GK835" s="4"/>
      <c r="GL835" s="6"/>
      <c r="GM835" s="5"/>
      <c r="GN835" s="5"/>
      <c r="GO835" s="4"/>
      <c r="GP835" s="6"/>
      <c r="GQ835" s="4"/>
      <c r="GR835" s="6"/>
      <c r="GS835" s="5"/>
      <c r="GT835" s="5"/>
      <c r="GU835" s="4"/>
      <c r="GV835" s="6"/>
      <c r="GW835" s="4"/>
      <c r="GX835" s="6"/>
      <c r="GY835" s="5"/>
      <c r="GZ835" s="5"/>
      <c r="HA835" s="4"/>
      <c r="HB835" s="6"/>
      <c r="HC835" s="4"/>
      <c r="HD835" s="6"/>
      <c r="HE835" s="5"/>
      <c r="HF835" s="5"/>
      <c r="HG835" s="4"/>
      <c r="HH835" s="6"/>
      <c r="HI835" s="4"/>
      <c r="HJ835" s="6"/>
      <c r="HK835" s="5"/>
      <c r="HL835" s="5"/>
      <c r="HM835" s="4"/>
      <c r="HN835" s="6"/>
      <c r="HO835" s="4"/>
      <c r="HP835" s="6"/>
      <c r="HQ835" s="5"/>
      <c r="HR835" s="5"/>
      <c r="HS835" s="4"/>
      <c r="HT835" s="6"/>
      <c r="HU835" s="4"/>
      <c r="HV835" s="6"/>
      <c r="HW835" s="5"/>
      <c r="HX835" s="5"/>
      <c r="HY835" s="4"/>
      <c r="HZ835" s="6"/>
      <c r="IA835" s="4"/>
      <c r="IB835" s="6"/>
      <c r="IC835" s="5"/>
      <c r="ID835" s="5"/>
      <c r="IE835" s="4"/>
      <c r="IF835" s="6"/>
      <c r="IG835" s="4"/>
      <c r="IH835" s="6"/>
      <c r="II835" s="5"/>
      <c r="IJ835" s="5"/>
      <c r="IK835" s="4"/>
      <c r="IL835" s="6"/>
      <c r="IM835" s="4"/>
      <c r="IN835" s="6"/>
      <c r="IO835" s="5"/>
      <c r="IP835" s="5"/>
      <c r="IQ835" s="4"/>
      <c r="IR835" s="6"/>
      <c r="IS835" s="4"/>
      <c r="IT835" s="6"/>
      <c r="IU835" s="5"/>
      <c r="IV835" s="5"/>
      <c r="IW835" s="4"/>
      <c r="IX835" s="6"/>
      <c r="IY835" s="4"/>
      <c r="IZ835" s="6"/>
      <c r="JA835" s="5"/>
      <c r="JB835" s="5"/>
      <c r="JC835" s="4"/>
      <c r="JD835" s="6"/>
      <c r="JE835" s="4"/>
      <c r="JF835" s="6"/>
      <c r="JG835" s="5"/>
      <c r="JH835" s="5"/>
      <c r="JI835" s="4"/>
      <c r="JJ835" s="6"/>
      <c r="JK835" s="4"/>
      <c r="JL835" s="6"/>
      <c r="JM835" s="5"/>
      <c r="JN835" s="5"/>
      <c r="JO835" s="4"/>
      <c r="JP835" s="6"/>
      <c r="JQ835" s="4"/>
      <c r="JR835" s="6"/>
      <c r="JS835" s="5"/>
      <c r="JT835" s="5"/>
      <c r="JU835" s="4"/>
      <c r="JV835" s="6"/>
      <c r="JW835" s="4"/>
      <c r="JX835" s="6"/>
      <c r="JY835" s="5"/>
      <c r="JZ835" s="5"/>
      <c r="KA835" s="4"/>
      <c r="KB835" s="6"/>
      <c r="KC835" s="4"/>
      <c r="KD835" s="6"/>
      <c r="KE835" s="5"/>
      <c r="KF835" s="5"/>
      <c r="KG835" s="4"/>
      <c r="KH835" s="6"/>
      <c r="KI835" s="4"/>
      <c r="KJ835" s="6"/>
      <c r="KK835" s="5"/>
      <c r="KL835" s="5"/>
    </row>
    <row r="836">
      <c r="A836" s="3" t="s">
        <v>85</v>
      </c>
      <c r="B836" s="3" t="s">
        <v>712</v>
      </c>
      <c r="C836" s="3" t="s">
        <v>87</v>
      </c>
      <c r="D836" s="3" t="s">
        <v>712</v>
      </c>
      <c r="E836" s="3" t="s">
        <v>1026</v>
      </c>
      <c r="F836" s="3" t="s">
        <v>104</v>
      </c>
      <c r="G836" s="3" t="s">
        <v>104</v>
      </c>
      <c r="H836" s="3" t="s">
        <v>104</v>
      </c>
      <c r="I836" s="4"/>
      <c r="J836" s="4">
        <f>=ROUNDDOWN({0},0)</f>
      </c>
      <c r="K836" s="4"/>
      <c r="L836" s="5"/>
      <c r="M836" s="4"/>
      <c r="N836" s="4">
        <f>=ROUNDDOWN({0},0)</f>
      </c>
      <c r="O836" s="4"/>
      <c r="P836" s="5"/>
      <c r="Q836" s="4"/>
      <c r="R836" s="6"/>
      <c r="S836" s="4"/>
      <c r="T836" s="6"/>
      <c r="U836" s="5"/>
      <c r="V836" s="5"/>
      <c r="W836" s="4"/>
      <c r="X836" s="6"/>
      <c r="Y836" s="4"/>
      <c r="Z836" s="6"/>
      <c r="AA836" s="5"/>
      <c r="AB836" s="5"/>
      <c r="AC836" s="4"/>
      <c r="AD836" s="6"/>
      <c r="AE836" s="4"/>
      <c r="AF836" s="6"/>
      <c r="AG836" s="5"/>
      <c r="AH836" s="5"/>
      <c r="AI836" s="4"/>
      <c r="AJ836" s="6"/>
      <c r="AK836" s="4"/>
      <c r="AL836" s="6"/>
      <c r="AM836" s="5"/>
      <c r="AN836" s="5"/>
      <c r="AO836" s="4"/>
      <c r="AP836" s="6"/>
      <c r="AQ836" s="4"/>
      <c r="AR836" s="6"/>
      <c r="AS836" s="5"/>
      <c r="AT836" s="5"/>
      <c r="AU836" s="4"/>
      <c r="AV836" s="6"/>
      <c r="AW836" s="4"/>
      <c r="AX836" s="6"/>
      <c r="AY836" s="5"/>
      <c r="AZ836" s="5"/>
      <c r="BA836" s="4"/>
      <c r="BB836" s="6"/>
      <c r="BC836" s="4"/>
      <c r="BD836" s="6"/>
      <c r="BE836" s="5"/>
      <c r="BF836" s="5"/>
      <c r="BG836" s="4"/>
      <c r="BH836" s="6"/>
      <c r="BI836" s="4"/>
      <c r="BJ836" s="6"/>
      <c r="BK836" s="5"/>
      <c r="BL836" s="5"/>
      <c r="BM836" s="4"/>
      <c r="BN836" s="6"/>
      <c r="BO836" s="4"/>
      <c r="BP836" s="6"/>
      <c r="BQ836" s="5"/>
      <c r="BR836" s="5"/>
      <c r="BS836" s="4"/>
      <c r="BT836" s="6"/>
      <c r="BU836" s="4"/>
      <c r="BV836" s="6"/>
      <c r="BW836" s="5"/>
      <c r="BX836" s="5"/>
      <c r="BY836" s="4"/>
      <c r="BZ836" s="6"/>
      <c r="CA836" s="4"/>
      <c r="CB836" s="6"/>
      <c r="CC836" s="5"/>
      <c r="CD836" s="5"/>
      <c r="CE836" s="4"/>
      <c r="CF836" s="6"/>
      <c r="CG836" s="4"/>
      <c r="CH836" s="6"/>
      <c r="CI836" s="5"/>
      <c r="CJ836" s="5"/>
      <c r="CK836" s="4"/>
      <c r="CL836" s="6"/>
      <c r="CM836" s="4"/>
      <c r="CN836" s="6"/>
      <c r="CO836" s="5"/>
      <c r="CP836" s="5"/>
      <c r="CQ836" s="4"/>
      <c r="CR836" s="6"/>
      <c r="CS836" s="4"/>
      <c r="CT836" s="6"/>
      <c r="CU836" s="5"/>
      <c r="CV836" s="5"/>
      <c r="CW836" s="4"/>
      <c r="CX836" s="6"/>
      <c r="CY836" s="4"/>
      <c r="CZ836" s="6"/>
      <c r="DA836" s="5"/>
      <c r="DB836" s="5"/>
      <c r="DC836" s="4"/>
      <c r="DD836" s="6"/>
      <c r="DE836" s="4"/>
      <c r="DF836" s="6"/>
      <c r="DG836" s="5"/>
      <c r="DH836" s="5"/>
      <c r="DI836" s="4"/>
      <c r="DJ836" s="6"/>
      <c r="DK836" s="4"/>
      <c r="DL836" s="6"/>
      <c r="DM836" s="5"/>
      <c r="DN836" s="5"/>
      <c r="DO836" s="4"/>
      <c r="DP836" s="6"/>
      <c r="DQ836" s="4"/>
      <c r="DR836" s="6"/>
      <c r="DS836" s="5"/>
      <c r="DT836" s="5"/>
      <c r="DU836" s="4"/>
      <c r="DV836" s="6"/>
      <c r="DW836" s="4"/>
      <c r="DX836" s="6"/>
      <c r="DY836" s="5"/>
      <c r="DZ836" s="5"/>
      <c r="EA836" s="4"/>
      <c r="EB836" s="6"/>
      <c r="EC836" s="4"/>
      <c r="ED836" s="6"/>
      <c r="EE836" s="5"/>
      <c r="EF836" s="5"/>
      <c r="EG836" s="4"/>
      <c r="EH836" s="6"/>
      <c r="EI836" s="4"/>
      <c r="EJ836" s="6"/>
      <c r="EK836" s="5"/>
      <c r="EL836" s="5"/>
      <c r="EM836" s="4"/>
      <c r="EN836" s="6"/>
      <c r="EO836" s="4"/>
      <c r="EP836" s="6"/>
      <c r="EQ836" s="5"/>
      <c r="ER836" s="5"/>
      <c r="ES836" s="4"/>
      <c r="ET836" s="6"/>
      <c r="EU836" s="4"/>
      <c r="EV836" s="6"/>
      <c r="EW836" s="5"/>
      <c r="EX836" s="5"/>
      <c r="EY836" s="4"/>
      <c r="EZ836" s="6"/>
      <c r="FA836" s="4"/>
      <c r="FB836" s="6"/>
      <c r="FC836" s="5"/>
      <c r="FD836" s="5"/>
      <c r="FE836" s="4"/>
      <c r="FF836" s="6"/>
      <c r="FG836" s="4"/>
      <c r="FH836" s="6"/>
      <c r="FI836" s="5"/>
      <c r="FJ836" s="5"/>
      <c r="FK836" s="4"/>
      <c r="FL836" s="6"/>
      <c r="FM836" s="4"/>
      <c r="FN836" s="6"/>
      <c r="FO836" s="5"/>
      <c r="FP836" s="5"/>
      <c r="FQ836" s="4"/>
      <c r="FR836" s="6"/>
      <c r="FS836" s="4"/>
      <c r="FT836" s="6"/>
      <c r="FU836" s="5"/>
      <c r="FV836" s="5"/>
      <c r="FW836" s="4"/>
      <c r="FX836" s="6"/>
      <c r="FY836" s="4"/>
      <c r="FZ836" s="6"/>
      <c r="GA836" s="5"/>
      <c r="GB836" s="5"/>
      <c r="GC836" s="4"/>
      <c r="GD836" s="6"/>
      <c r="GE836" s="4"/>
      <c r="GF836" s="6"/>
      <c r="GG836" s="5"/>
      <c r="GH836" s="5"/>
      <c r="GI836" s="4"/>
      <c r="GJ836" s="6"/>
      <c r="GK836" s="4"/>
      <c r="GL836" s="6"/>
      <c r="GM836" s="5"/>
      <c r="GN836" s="5"/>
      <c r="GO836" s="4"/>
      <c r="GP836" s="6"/>
      <c r="GQ836" s="4"/>
      <c r="GR836" s="6"/>
      <c r="GS836" s="5"/>
      <c r="GT836" s="5"/>
      <c r="GU836" s="4"/>
      <c r="GV836" s="6"/>
      <c r="GW836" s="4"/>
      <c r="GX836" s="6"/>
      <c r="GY836" s="5"/>
      <c r="GZ836" s="5"/>
      <c r="HA836" s="4"/>
      <c r="HB836" s="6"/>
      <c r="HC836" s="4"/>
      <c r="HD836" s="6"/>
      <c r="HE836" s="5"/>
      <c r="HF836" s="5"/>
      <c r="HG836" s="4"/>
      <c r="HH836" s="6"/>
      <c r="HI836" s="4"/>
      <c r="HJ836" s="6"/>
      <c r="HK836" s="5"/>
      <c r="HL836" s="5"/>
      <c r="HM836" s="4"/>
      <c r="HN836" s="6"/>
      <c r="HO836" s="4"/>
      <c r="HP836" s="6"/>
      <c r="HQ836" s="5"/>
      <c r="HR836" s="5"/>
      <c r="HS836" s="4"/>
      <c r="HT836" s="6"/>
      <c r="HU836" s="4"/>
      <c r="HV836" s="6"/>
      <c r="HW836" s="5"/>
      <c r="HX836" s="5"/>
      <c r="HY836" s="4"/>
      <c r="HZ836" s="6"/>
      <c r="IA836" s="4"/>
      <c r="IB836" s="6"/>
      <c r="IC836" s="5"/>
      <c r="ID836" s="5"/>
      <c r="IE836" s="4"/>
      <c r="IF836" s="6"/>
      <c r="IG836" s="4"/>
      <c r="IH836" s="6"/>
      <c r="II836" s="5"/>
      <c r="IJ836" s="5"/>
      <c r="IK836" s="4"/>
      <c r="IL836" s="6"/>
      <c r="IM836" s="4"/>
      <c r="IN836" s="6"/>
      <c r="IO836" s="5"/>
      <c r="IP836" s="5"/>
      <c r="IQ836" s="4"/>
      <c r="IR836" s="6"/>
      <c r="IS836" s="4"/>
      <c r="IT836" s="6"/>
      <c r="IU836" s="5"/>
      <c r="IV836" s="5"/>
      <c r="IW836" s="4"/>
      <c r="IX836" s="6"/>
      <c r="IY836" s="4"/>
      <c r="IZ836" s="6"/>
      <c r="JA836" s="5"/>
      <c r="JB836" s="5"/>
      <c r="JC836" s="4"/>
      <c r="JD836" s="6"/>
      <c r="JE836" s="4"/>
      <c r="JF836" s="6"/>
      <c r="JG836" s="5"/>
      <c r="JH836" s="5"/>
      <c r="JI836" s="4"/>
      <c r="JJ836" s="6"/>
      <c r="JK836" s="4"/>
      <c r="JL836" s="6"/>
      <c r="JM836" s="5"/>
      <c r="JN836" s="5"/>
      <c r="JO836" s="4"/>
      <c r="JP836" s="6"/>
      <c r="JQ836" s="4"/>
      <c r="JR836" s="6"/>
      <c r="JS836" s="5"/>
      <c r="JT836" s="5"/>
      <c r="JU836" s="4"/>
      <c r="JV836" s="6"/>
      <c r="JW836" s="4"/>
      <c r="JX836" s="6"/>
      <c r="JY836" s="5"/>
      <c r="JZ836" s="5"/>
      <c r="KA836" s="4"/>
      <c r="KB836" s="6"/>
      <c r="KC836" s="4"/>
      <c r="KD836" s="6"/>
      <c r="KE836" s="5"/>
      <c r="KF836" s="5"/>
      <c r="KG836" s="4"/>
      <c r="KH836" s="6"/>
      <c r="KI836" s="4"/>
      <c r="KJ836" s="6"/>
      <c r="KK836" s="5"/>
      <c r="KL836" s="5"/>
    </row>
    <row r="837">
      <c r="A837" s="3" t="s">
        <v>85</v>
      </c>
      <c r="B837" s="3" t="s">
        <v>712</v>
      </c>
      <c r="C837" s="3" t="s">
        <v>87</v>
      </c>
      <c r="D837" s="3" t="s">
        <v>712</v>
      </c>
      <c r="E837" s="3" t="s">
        <v>850</v>
      </c>
      <c r="F837" s="3" t="s">
        <v>104</v>
      </c>
      <c r="G837" s="3" t="s">
        <v>104</v>
      </c>
      <c r="H837" s="3" t="s">
        <v>104</v>
      </c>
      <c r="I837" s="4"/>
      <c r="J837" s="4">
        <f>=ROUNDDOWN({0},0)</f>
      </c>
      <c r="K837" s="4"/>
      <c r="L837" s="5"/>
      <c r="M837" s="4"/>
      <c r="N837" s="4">
        <f>=ROUNDDOWN({0},0)</f>
      </c>
      <c r="O837" s="4"/>
      <c r="P837" s="5"/>
      <c r="Q837" s="4"/>
      <c r="R837" s="6"/>
      <c r="S837" s="4"/>
      <c r="T837" s="6"/>
      <c r="U837" s="5"/>
      <c r="V837" s="5"/>
      <c r="W837" s="4"/>
      <c r="X837" s="6"/>
      <c r="Y837" s="4"/>
      <c r="Z837" s="6"/>
      <c r="AA837" s="5"/>
      <c r="AB837" s="5"/>
      <c r="AC837" s="4"/>
      <c r="AD837" s="6"/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  <c r="AU837" s="4"/>
      <c r="AV837" s="6"/>
      <c r="AW837" s="4"/>
      <c r="AX837" s="6"/>
      <c r="AY837" s="5"/>
      <c r="AZ837" s="5"/>
      <c r="BA837" s="4"/>
      <c r="BB837" s="6"/>
      <c r="BC837" s="4"/>
      <c r="BD837" s="6"/>
      <c r="BE837" s="5"/>
      <c r="BF837" s="5"/>
      <c r="BG837" s="4"/>
      <c r="BH837" s="6"/>
      <c r="BI837" s="4"/>
      <c r="BJ837" s="6"/>
      <c r="BK837" s="5"/>
      <c r="BL837" s="5"/>
      <c r="BM837" s="4"/>
      <c r="BN837" s="6"/>
      <c r="BO837" s="4"/>
      <c r="BP837" s="6"/>
      <c r="BQ837" s="5"/>
      <c r="BR837" s="5"/>
      <c r="BS837" s="4"/>
      <c r="BT837" s="6"/>
      <c r="BU837" s="4"/>
      <c r="BV837" s="6"/>
      <c r="BW837" s="5"/>
      <c r="BX837" s="5"/>
      <c r="BY837" s="4"/>
      <c r="BZ837" s="6"/>
      <c r="CA837" s="4"/>
      <c r="CB837" s="6"/>
      <c r="CC837" s="5"/>
      <c r="CD837" s="5"/>
      <c r="CE837" s="4"/>
      <c r="CF837" s="6"/>
      <c r="CG837" s="4"/>
      <c r="CH837" s="6"/>
      <c r="CI837" s="5"/>
      <c r="CJ837" s="5"/>
      <c r="CK837" s="4"/>
      <c r="CL837" s="6"/>
      <c r="CM837" s="4"/>
      <c r="CN837" s="6"/>
      <c r="CO837" s="5"/>
      <c r="CP837" s="5"/>
      <c r="CQ837" s="4"/>
      <c r="CR837" s="6"/>
      <c r="CS837" s="4"/>
      <c r="CT837" s="6"/>
      <c r="CU837" s="5"/>
      <c r="CV837" s="5"/>
      <c r="CW837" s="4"/>
      <c r="CX837" s="6"/>
      <c r="CY837" s="4"/>
      <c r="CZ837" s="6"/>
      <c r="DA837" s="5"/>
      <c r="DB837" s="5"/>
      <c r="DC837" s="4"/>
      <c r="DD837" s="6"/>
      <c r="DE837" s="4"/>
      <c r="DF837" s="6"/>
      <c r="DG837" s="5"/>
      <c r="DH837" s="5"/>
      <c r="DI837" s="4"/>
      <c r="DJ837" s="6"/>
      <c r="DK837" s="4"/>
      <c r="DL837" s="6"/>
      <c r="DM837" s="5"/>
      <c r="DN837" s="5"/>
      <c r="DO837" s="4"/>
      <c r="DP837" s="6"/>
      <c r="DQ837" s="4"/>
      <c r="DR837" s="6"/>
      <c r="DS837" s="5"/>
      <c r="DT837" s="5"/>
      <c r="DU837" s="4"/>
      <c r="DV837" s="6"/>
      <c r="DW837" s="4"/>
      <c r="DX837" s="6"/>
      <c r="DY837" s="5"/>
      <c r="DZ837" s="5"/>
      <c r="EA837" s="4"/>
      <c r="EB837" s="6"/>
      <c r="EC837" s="4"/>
      <c r="ED837" s="6"/>
      <c r="EE837" s="5"/>
      <c r="EF837" s="5"/>
      <c r="EG837" s="4"/>
      <c r="EH837" s="6"/>
      <c r="EI837" s="4"/>
      <c r="EJ837" s="6"/>
      <c r="EK837" s="5"/>
      <c r="EL837" s="5"/>
      <c r="EM837" s="4"/>
      <c r="EN837" s="6"/>
      <c r="EO837" s="4"/>
      <c r="EP837" s="6"/>
      <c r="EQ837" s="5"/>
      <c r="ER837" s="5"/>
      <c r="ES837" s="4"/>
      <c r="ET837" s="6"/>
      <c r="EU837" s="4"/>
      <c r="EV837" s="6"/>
      <c r="EW837" s="5"/>
      <c r="EX837" s="5"/>
      <c r="EY837" s="4"/>
      <c r="EZ837" s="6"/>
      <c r="FA837" s="4"/>
      <c r="FB837" s="6"/>
      <c r="FC837" s="5"/>
      <c r="FD837" s="5"/>
      <c r="FE837" s="4"/>
      <c r="FF837" s="6"/>
      <c r="FG837" s="4"/>
      <c r="FH837" s="6"/>
      <c r="FI837" s="5"/>
      <c r="FJ837" s="5"/>
      <c r="FK837" s="4"/>
      <c r="FL837" s="6"/>
      <c r="FM837" s="4"/>
      <c r="FN837" s="6"/>
      <c r="FO837" s="5"/>
      <c r="FP837" s="5"/>
      <c r="FQ837" s="4"/>
      <c r="FR837" s="6"/>
      <c r="FS837" s="4"/>
      <c r="FT837" s="6"/>
      <c r="FU837" s="5"/>
      <c r="FV837" s="5"/>
      <c r="FW837" s="4"/>
      <c r="FX837" s="6"/>
      <c r="FY837" s="4"/>
      <c r="FZ837" s="6"/>
      <c r="GA837" s="5"/>
      <c r="GB837" s="5"/>
      <c r="GC837" s="4"/>
      <c r="GD837" s="6"/>
      <c r="GE837" s="4"/>
      <c r="GF837" s="6"/>
      <c r="GG837" s="5"/>
      <c r="GH837" s="5"/>
      <c r="GI837" s="4"/>
      <c r="GJ837" s="6"/>
      <c r="GK837" s="4"/>
      <c r="GL837" s="6"/>
      <c r="GM837" s="5"/>
      <c r="GN837" s="5"/>
      <c r="GO837" s="4"/>
      <c r="GP837" s="6"/>
      <c r="GQ837" s="4"/>
      <c r="GR837" s="6"/>
      <c r="GS837" s="5"/>
      <c r="GT837" s="5"/>
      <c r="GU837" s="4"/>
      <c r="GV837" s="6"/>
      <c r="GW837" s="4"/>
      <c r="GX837" s="6"/>
      <c r="GY837" s="5"/>
      <c r="GZ837" s="5"/>
      <c r="HA837" s="4"/>
      <c r="HB837" s="6"/>
      <c r="HC837" s="4"/>
      <c r="HD837" s="6"/>
      <c r="HE837" s="5"/>
      <c r="HF837" s="5"/>
      <c r="HG837" s="4"/>
      <c r="HH837" s="6"/>
      <c r="HI837" s="4"/>
      <c r="HJ837" s="6"/>
      <c r="HK837" s="5"/>
      <c r="HL837" s="5"/>
      <c r="HM837" s="4"/>
      <c r="HN837" s="6"/>
      <c r="HO837" s="4"/>
      <c r="HP837" s="6"/>
      <c r="HQ837" s="5"/>
      <c r="HR837" s="5"/>
      <c r="HS837" s="4"/>
      <c r="HT837" s="6"/>
      <c r="HU837" s="4"/>
      <c r="HV837" s="6"/>
      <c r="HW837" s="5"/>
      <c r="HX837" s="5"/>
      <c r="HY837" s="4"/>
      <c r="HZ837" s="6"/>
      <c r="IA837" s="4"/>
      <c r="IB837" s="6"/>
      <c r="IC837" s="5"/>
      <c r="ID837" s="5"/>
      <c r="IE837" s="4"/>
      <c r="IF837" s="6"/>
      <c r="IG837" s="4"/>
      <c r="IH837" s="6"/>
      <c r="II837" s="5"/>
      <c r="IJ837" s="5"/>
      <c r="IK837" s="4"/>
      <c r="IL837" s="6"/>
      <c r="IM837" s="4"/>
      <c r="IN837" s="6"/>
      <c r="IO837" s="5"/>
      <c r="IP837" s="5"/>
      <c r="IQ837" s="4"/>
      <c r="IR837" s="6"/>
      <c r="IS837" s="4"/>
      <c r="IT837" s="6"/>
      <c r="IU837" s="5"/>
      <c r="IV837" s="5"/>
      <c r="IW837" s="4"/>
      <c r="IX837" s="6"/>
      <c r="IY837" s="4"/>
      <c r="IZ837" s="6"/>
      <c r="JA837" s="5"/>
      <c r="JB837" s="5"/>
      <c r="JC837" s="4"/>
      <c r="JD837" s="6"/>
      <c r="JE837" s="4"/>
      <c r="JF837" s="6"/>
      <c r="JG837" s="5"/>
      <c r="JH837" s="5"/>
      <c r="JI837" s="4"/>
      <c r="JJ837" s="6"/>
      <c r="JK837" s="4"/>
      <c r="JL837" s="6"/>
      <c r="JM837" s="5"/>
      <c r="JN837" s="5"/>
      <c r="JO837" s="4"/>
      <c r="JP837" s="6"/>
      <c r="JQ837" s="4"/>
      <c r="JR837" s="6"/>
      <c r="JS837" s="5"/>
      <c r="JT837" s="5"/>
      <c r="JU837" s="4"/>
      <c r="JV837" s="6"/>
      <c r="JW837" s="4"/>
      <c r="JX837" s="6"/>
      <c r="JY837" s="5"/>
      <c r="JZ837" s="5"/>
      <c r="KA837" s="4"/>
      <c r="KB837" s="6"/>
      <c r="KC837" s="4"/>
      <c r="KD837" s="6"/>
      <c r="KE837" s="5"/>
      <c r="KF837" s="5"/>
      <c r="KG837" s="4"/>
      <c r="KH837" s="6"/>
      <c r="KI837" s="4"/>
      <c r="KJ837" s="6"/>
      <c r="KK837" s="5"/>
      <c r="KL837" s="5"/>
    </row>
    <row r="838">
      <c r="A838" s="3" t="s">
        <v>85</v>
      </c>
      <c r="B838" s="3" t="s">
        <v>712</v>
      </c>
      <c r="C838" s="3" t="s">
        <v>87</v>
      </c>
      <c r="D838" s="3" t="s">
        <v>712</v>
      </c>
      <c r="E838" s="3" t="s">
        <v>1027</v>
      </c>
      <c r="F838" s="3" t="s">
        <v>104</v>
      </c>
      <c r="G838" s="3" t="s">
        <v>104</v>
      </c>
      <c r="H838" s="3" t="s">
        <v>104</v>
      </c>
      <c r="I838" s="4"/>
      <c r="J838" s="4">
        <f>=ROUNDDOWN({0},0)</f>
      </c>
      <c r="K838" s="4"/>
      <c r="L838" s="5"/>
      <c r="M838" s="4"/>
      <c r="N838" s="4">
        <f>=ROUNDDOWN({0},0)</f>
      </c>
      <c r="O838" s="4"/>
      <c r="P838" s="5"/>
      <c r="Q838" s="4"/>
      <c r="R838" s="6"/>
      <c r="S838" s="4"/>
      <c r="T838" s="6"/>
      <c r="U838" s="5"/>
      <c r="V838" s="5"/>
      <c r="W838" s="4"/>
      <c r="X838" s="6"/>
      <c r="Y838" s="4"/>
      <c r="Z838" s="6"/>
      <c r="AA838" s="5"/>
      <c r="AB838" s="5"/>
      <c r="AC838" s="4"/>
      <c r="AD838" s="6"/>
      <c r="AE838" s="4"/>
      <c r="AF838" s="6"/>
      <c r="AG838" s="5"/>
      <c r="AH838" s="5"/>
      <c r="AI838" s="4"/>
      <c r="AJ838" s="6"/>
      <c r="AK838" s="4"/>
      <c r="AL838" s="6"/>
      <c r="AM838" s="5"/>
      <c r="AN838" s="5"/>
      <c r="AO838" s="4"/>
      <c r="AP838" s="6"/>
      <c r="AQ838" s="4"/>
      <c r="AR838" s="6"/>
      <c r="AS838" s="5"/>
      <c r="AT838" s="5"/>
      <c r="AU838" s="4"/>
      <c r="AV838" s="6"/>
      <c r="AW838" s="4"/>
      <c r="AX838" s="6"/>
      <c r="AY838" s="5"/>
      <c r="AZ838" s="5"/>
      <c r="BA838" s="4"/>
      <c r="BB838" s="6"/>
      <c r="BC838" s="4"/>
      <c r="BD838" s="6"/>
      <c r="BE838" s="5"/>
      <c r="BF838" s="5"/>
      <c r="BG838" s="4"/>
      <c r="BH838" s="6"/>
      <c r="BI838" s="4"/>
      <c r="BJ838" s="6"/>
      <c r="BK838" s="5"/>
      <c r="BL838" s="5"/>
      <c r="BM838" s="4"/>
      <c r="BN838" s="6"/>
      <c r="BO838" s="4"/>
      <c r="BP838" s="6"/>
      <c r="BQ838" s="5"/>
      <c r="BR838" s="5"/>
      <c r="BS838" s="4"/>
      <c r="BT838" s="6"/>
      <c r="BU838" s="4"/>
      <c r="BV838" s="6"/>
      <c r="BW838" s="5"/>
      <c r="BX838" s="5"/>
      <c r="BY838" s="4"/>
      <c r="BZ838" s="6"/>
      <c r="CA838" s="4"/>
      <c r="CB838" s="6"/>
      <c r="CC838" s="5"/>
      <c r="CD838" s="5"/>
      <c r="CE838" s="4"/>
      <c r="CF838" s="6"/>
      <c r="CG838" s="4"/>
      <c r="CH838" s="6"/>
      <c r="CI838" s="5"/>
      <c r="CJ838" s="5"/>
      <c r="CK838" s="4"/>
      <c r="CL838" s="6"/>
      <c r="CM838" s="4"/>
      <c r="CN838" s="6"/>
      <c r="CO838" s="5"/>
      <c r="CP838" s="5"/>
      <c r="CQ838" s="4"/>
      <c r="CR838" s="6"/>
      <c r="CS838" s="4"/>
      <c r="CT838" s="6"/>
      <c r="CU838" s="5"/>
      <c r="CV838" s="5"/>
      <c r="CW838" s="4"/>
      <c r="CX838" s="6"/>
      <c r="CY838" s="4"/>
      <c r="CZ838" s="6"/>
      <c r="DA838" s="5"/>
      <c r="DB838" s="5"/>
      <c r="DC838" s="4"/>
      <c r="DD838" s="6"/>
      <c r="DE838" s="4"/>
      <c r="DF838" s="6"/>
      <c r="DG838" s="5"/>
      <c r="DH838" s="5"/>
      <c r="DI838" s="4"/>
      <c r="DJ838" s="6"/>
      <c r="DK838" s="4"/>
      <c r="DL838" s="6"/>
      <c r="DM838" s="5"/>
      <c r="DN838" s="5"/>
      <c r="DO838" s="4"/>
      <c r="DP838" s="6"/>
      <c r="DQ838" s="4"/>
      <c r="DR838" s="6"/>
      <c r="DS838" s="5"/>
      <c r="DT838" s="5"/>
      <c r="DU838" s="4"/>
      <c r="DV838" s="6"/>
      <c r="DW838" s="4"/>
      <c r="DX838" s="6"/>
      <c r="DY838" s="5"/>
      <c r="DZ838" s="5"/>
      <c r="EA838" s="4"/>
      <c r="EB838" s="6"/>
      <c r="EC838" s="4"/>
      <c r="ED838" s="6"/>
      <c r="EE838" s="5"/>
      <c r="EF838" s="5"/>
      <c r="EG838" s="4"/>
      <c r="EH838" s="6"/>
      <c r="EI838" s="4"/>
      <c r="EJ838" s="6"/>
      <c r="EK838" s="5"/>
      <c r="EL838" s="5"/>
      <c r="EM838" s="4"/>
      <c r="EN838" s="6"/>
      <c r="EO838" s="4"/>
      <c r="EP838" s="6"/>
      <c r="EQ838" s="5"/>
      <c r="ER838" s="5"/>
      <c r="ES838" s="4"/>
      <c r="ET838" s="6"/>
      <c r="EU838" s="4"/>
      <c r="EV838" s="6"/>
      <c r="EW838" s="5"/>
      <c r="EX838" s="5"/>
      <c r="EY838" s="4"/>
      <c r="EZ838" s="6"/>
      <c r="FA838" s="4"/>
      <c r="FB838" s="6"/>
      <c r="FC838" s="5"/>
      <c r="FD838" s="5"/>
      <c r="FE838" s="4"/>
      <c r="FF838" s="6"/>
      <c r="FG838" s="4"/>
      <c r="FH838" s="6"/>
      <c r="FI838" s="5"/>
      <c r="FJ838" s="5"/>
      <c r="FK838" s="4"/>
      <c r="FL838" s="6"/>
      <c r="FM838" s="4"/>
      <c r="FN838" s="6"/>
      <c r="FO838" s="5"/>
      <c r="FP838" s="5"/>
      <c r="FQ838" s="4"/>
      <c r="FR838" s="6"/>
      <c r="FS838" s="4"/>
      <c r="FT838" s="6"/>
      <c r="FU838" s="5"/>
      <c r="FV838" s="5"/>
      <c r="FW838" s="4"/>
      <c r="FX838" s="6"/>
      <c r="FY838" s="4"/>
      <c r="FZ838" s="6"/>
      <c r="GA838" s="5"/>
      <c r="GB838" s="5"/>
      <c r="GC838" s="4"/>
      <c r="GD838" s="6"/>
      <c r="GE838" s="4"/>
      <c r="GF838" s="6"/>
      <c r="GG838" s="5"/>
      <c r="GH838" s="5"/>
      <c r="GI838" s="4"/>
      <c r="GJ838" s="6"/>
      <c r="GK838" s="4"/>
      <c r="GL838" s="6"/>
      <c r="GM838" s="5"/>
      <c r="GN838" s="5"/>
      <c r="GO838" s="4"/>
      <c r="GP838" s="6"/>
      <c r="GQ838" s="4"/>
      <c r="GR838" s="6"/>
      <c r="GS838" s="5"/>
      <c r="GT838" s="5"/>
      <c r="GU838" s="4"/>
      <c r="GV838" s="6"/>
      <c r="GW838" s="4"/>
      <c r="GX838" s="6"/>
      <c r="GY838" s="5"/>
      <c r="GZ838" s="5"/>
      <c r="HA838" s="4"/>
      <c r="HB838" s="6"/>
      <c r="HC838" s="4"/>
      <c r="HD838" s="6"/>
      <c r="HE838" s="5"/>
      <c r="HF838" s="5"/>
      <c r="HG838" s="4"/>
      <c r="HH838" s="6"/>
      <c r="HI838" s="4"/>
      <c r="HJ838" s="6"/>
      <c r="HK838" s="5"/>
      <c r="HL838" s="5"/>
      <c r="HM838" s="4"/>
      <c r="HN838" s="6"/>
      <c r="HO838" s="4"/>
      <c r="HP838" s="6"/>
      <c r="HQ838" s="5"/>
      <c r="HR838" s="5"/>
      <c r="HS838" s="4"/>
      <c r="HT838" s="6"/>
      <c r="HU838" s="4"/>
      <c r="HV838" s="6"/>
      <c r="HW838" s="5"/>
      <c r="HX838" s="5"/>
      <c r="HY838" s="4"/>
      <c r="HZ838" s="6"/>
      <c r="IA838" s="4"/>
      <c r="IB838" s="6"/>
      <c r="IC838" s="5"/>
      <c r="ID838" s="5"/>
      <c r="IE838" s="4"/>
      <c r="IF838" s="6"/>
      <c r="IG838" s="4"/>
      <c r="IH838" s="6"/>
      <c r="II838" s="5"/>
      <c r="IJ838" s="5"/>
      <c r="IK838" s="4"/>
      <c r="IL838" s="6"/>
      <c r="IM838" s="4"/>
      <c r="IN838" s="6"/>
      <c r="IO838" s="5"/>
      <c r="IP838" s="5"/>
      <c r="IQ838" s="4"/>
      <c r="IR838" s="6"/>
      <c r="IS838" s="4"/>
      <c r="IT838" s="6"/>
      <c r="IU838" s="5"/>
      <c r="IV838" s="5"/>
      <c r="IW838" s="4"/>
      <c r="IX838" s="6"/>
      <c r="IY838" s="4"/>
      <c r="IZ838" s="6"/>
      <c r="JA838" s="5"/>
      <c r="JB838" s="5"/>
      <c r="JC838" s="4"/>
      <c r="JD838" s="6"/>
      <c r="JE838" s="4"/>
      <c r="JF838" s="6"/>
      <c r="JG838" s="5"/>
      <c r="JH838" s="5"/>
      <c r="JI838" s="4"/>
      <c r="JJ838" s="6"/>
      <c r="JK838" s="4"/>
      <c r="JL838" s="6"/>
      <c r="JM838" s="5"/>
      <c r="JN838" s="5"/>
      <c r="JO838" s="4"/>
      <c r="JP838" s="6"/>
      <c r="JQ838" s="4"/>
      <c r="JR838" s="6"/>
      <c r="JS838" s="5"/>
      <c r="JT838" s="5"/>
      <c r="JU838" s="4"/>
      <c r="JV838" s="6"/>
      <c r="JW838" s="4"/>
      <c r="JX838" s="6"/>
      <c r="JY838" s="5"/>
      <c r="JZ838" s="5"/>
      <c r="KA838" s="4"/>
      <c r="KB838" s="6"/>
      <c r="KC838" s="4"/>
      <c r="KD838" s="6"/>
      <c r="KE838" s="5"/>
      <c r="KF838" s="5"/>
      <c r="KG838" s="4"/>
      <c r="KH838" s="6"/>
      <c r="KI838" s="4"/>
      <c r="KJ838" s="6"/>
      <c r="KK838" s="5"/>
      <c r="KL838" s="5"/>
    </row>
    <row r="839">
      <c r="A839" s="3" t="s">
        <v>85</v>
      </c>
      <c r="B839" s="3" t="s">
        <v>712</v>
      </c>
      <c r="C839" s="3" t="s">
        <v>87</v>
      </c>
      <c r="D839" s="3" t="s">
        <v>712</v>
      </c>
      <c r="E839" s="3" t="s">
        <v>1028</v>
      </c>
      <c r="F839" s="3" t="s">
        <v>104</v>
      </c>
      <c r="G839" s="3" t="s">
        <v>104</v>
      </c>
      <c r="H839" s="3" t="s">
        <v>104</v>
      </c>
      <c r="I839" s="4"/>
      <c r="J839" s="4">
        <f>=ROUNDDOWN({0},0)</f>
      </c>
      <c r="K839" s="4"/>
      <c r="L839" s="5"/>
      <c r="M839" s="4"/>
      <c r="N839" s="4">
        <f>=ROUNDDOWN({0},0)</f>
      </c>
      <c r="O839" s="4"/>
      <c r="P839" s="5"/>
      <c r="Q839" s="4"/>
      <c r="R839" s="6"/>
      <c r="S839" s="4"/>
      <c r="T839" s="6"/>
      <c r="U839" s="5"/>
      <c r="V839" s="5"/>
      <c r="W839" s="4"/>
      <c r="X839" s="6"/>
      <c r="Y839" s="4"/>
      <c r="Z839" s="6"/>
      <c r="AA839" s="5"/>
      <c r="AB839" s="5"/>
      <c r="AC839" s="4"/>
      <c r="AD839" s="6"/>
      <c r="AE839" s="4"/>
      <c r="AF839" s="6"/>
      <c r="AG839" s="5"/>
      <c r="AH839" s="5"/>
      <c r="AI839" s="4"/>
      <c r="AJ839" s="6"/>
      <c r="AK839" s="4"/>
      <c r="AL839" s="6"/>
      <c r="AM839" s="5"/>
      <c r="AN839" s="5"/>
      <c r="AO839" s="4"/>
      <c r="AP839" s="6"/>
      <c r="AQ839" s="4"/>
      <c r="AR839" s="6"/>
      <c r="AS839" s="5"/>
      <c r="AT839" s="5"/>
      <c r="AU839" s="4"/>
      <c r="AV839" s="6"/>
      <c r="AW839" s="4"/>
      <c r="AX839" s="6"/>
      <c r="AY839" s="5"/>
      <c r="AZ839" s="5"/>
      <c r="BA839" s="4"/>
      <c r="BB839" s="6"/>
      <c r="BC839" s="4"/>
      <c r="BD839" s="6"/>
      <c r="BE839" s="5"/>
      <c r="BF839" s="5"/>
      <c r="BG839" s="4"/>
      <c r="BH839" s="6"/>
      <c r="BI839" s="4"/>
      <c r="BJ839" s="6"/>
      <c r="BK839" s="5"/>
      <c r="BL839" s="5"/>
      <c r="BM839" s="4"/>
      <c r="BN839" s="6"/>
      <c r="BO839" s="4"/>
      <c r="BP839" s="6"/>
      <c r="BQ839" s="5"/>
      <c r="BR839" s="5"/>
      <c r="BS839" s="4"/>
      <c r="BT839" s="6"/>
      <c r="BU839" s="4"/>
      <c r="BV839" s="6"/>
      <c r="BW839" s="5"/>
      <c r="BX839" s="5"/>
      <c r="BY839" s="4"/>
      <c r="BZ839" s="6"/>
      <c r="CA839" s="4"/>
      <c r="CB839" s="6"/>
      <c r="CC839" s="5"/>
      <c r="CD839" s="5"/>
      <c r="CE839" s="4"/>
      <c r="CF839" s="6"/>
      <c r="CG839" s="4"/>
      <c r="CH839" s="6"/>
      <c r="CI839" s="5"/>
      <c r="CJ839" s="5"/>
      <c r="CK839" s="4"/>
      <c r="CL839" s="6"/>
      <c r="CM839" s="4"/>
      <c r="CN839" s="6"/>
      <c r="CO839" s="5"/>
      <c r="CP839" s="5"/>
      <c r="CQ839" s="4"/>
      <c r="CR839" s="6"/>
      <c r="CS839" s="4"/>
      <c r="CT839" s="6"/>
      <c r="CU839" s="5"/>
      <c r="CV839" s="5"/>
      <c r="CW839" s="4"/>
      <c r="CX839" s="6"/>
      <c r="CY839" s="4"/>
      <c r="CZ839" s="6"/>
      <c r="DA839" s="5"/>
      <c r="DB839" s="5"/>
      <c r="DC839" s="4"/>
      <c r="DD839" s="6"/>
      <c r="DE839" s="4"/>
      <c r="DF839" s="6"/>
      <c r="DG839" s="5"/>
      <c r="DH839" s="5"/>
      <c r="DI839" s="4"/>
      <c r="DJ839" s="6"/>
      <c r="DK839" s="4"/>
      <c r="DL839" s="6"/>
      <c r="DM839" s="5"/>
      <c r="DN839" s="5"/>
      <c r="DO839" s="4"/>
      <c r="DP839" s="6"/>
      <c r="DQ839" s="4"/>
      <c r="DR839" s="6"/>
      <c r="DS839" s="5"/>
      <c r="DT839" s="5"/>
      <c r="DU839" s="4"/>
      <c r="DV839" s="6"/>
      <c r="DW839" s="4"/>
      <c r="DX839" s="6"/>
      <c r="DY839" s="5"/>
      <c r="DZ839" s="5"/>
      <c r="EA839" s="4"/>
      <c r="EB839" s="6"/>
      <c r="EC839" s="4"/>
      <c r="ED839" s="6"/>
      <c r="EE839" s="5"/>
      <c r="EF839" s="5"/>
      <c r="EG839" s="4"/>
      <c r="EH839" s="6"/>
      <c r="EI839" s="4"/>
      <c r="EJ839" s="6"/>
      <c r="EK839" s="5"/>
      <c r="EL839" s="5"/>
      <c r="EM839" s="4"/>
      <c r="EN839" s="6"/>
      <c r="EO839" s="4"/>
      <c r="EP839" s="6"/>
      <c r="EQ839" s="5"/>
      <c r="ER839" s="5"/>
      <c r="ES839" s="4"/>
      <c r="ET839" s="6"/>
      <c r="EU839" s="4"/>
      <c r="EV839" s="6"/>
      <c r="EW839" s="5"/>
      <c r="EX839" s="5"/>
      <c r="EY839" s="4"/>
      <c r="EZ839" s="6"/>
      <c r="FA839" s="4"/>
      <c r="FB839" s="6"/>
      <c r="FC839" s="5"/>
      <c r="FD839" s="5"/>
      <c r="FE839" s="4"/>
      <c r="FF839" s="6"/>
      <c r="FG839" s="4"/>
      <c r="FH839" s="6"/>
      <c r="FI839" s="5"/>
      <c r="FJ839" s="5"/>
      <c r="FK839" s="4"/>
      <c r="FL839" s="6"/>
      <c r="FM839" s="4"/>
      <c r="FN839" s="6"/>
      <c r="FO839" s="5"/>
      <c r="FP839" s="5"/>
      <c r="FQ839" s="4"/>
      <c r="FR839" s="6"/>
      <c r="FS839" s="4"/>
      <c r="FT839" s="6"/>
      <c r="FU839" s="5"/>
      <c r="FV839" s="5"/>
      <c r="FW839" s="4"/>
      <c r="FX839" s="6"/>
      <c r="FY839" s="4"/>
      <c r="FZ839" s="6"/>
      <c r="GA839" s="5"/>
      <c r="GB839" s="5"/>
      <c r="GC839" s="4"/>
      <c r="GD839" s="6"/>
      <c r="GE839" s="4"/>
      <c r="GF839" s="6"/>
      <c r="GG839" s="5"/>
      <c r="GH839" s="5"/>
      <c r="GI839" s="4"/>
      <c r="GJ839" s="6"/>
      <c r="GK839" s="4"/>
      <c r="GL839" s="6"/>
      <c r="GM839" s="5"/>
      <c r="GN839" s="5"/>
      <c r="GO839" s="4"/>
      <c r="GP839" s="6"/>
      <c r="GQ839" s="4"/>
      <c r="GR839" s="6"/>
      <c r="GS839" s="5"/>
      <c r="GT839" s="5"/>
      <c r="GU839" s="4"/>
      <c r="GV839" s="6"/>
      <c r="GW839" s="4"/>
      <c r="GX839" s="6"/>
      <c r="GY839" s="5"/>
      <c r="GZ839" s="5"/>
      <c r="HA839" s="4"/>
      <c r="HB839" s="6"/>
      <c r="HC839" s="4"/>
      <c r="HD839" s="6"/>
      <c r="HE839" s="5"/>
      <c r="HF839" s="5"/>
      <c r="HG839" s="4"/>
      <c r="HH839" s="6"/>
      <c r="HI839" s="4"/>
      <c r="HJ839" s="6"/>
      <c r="HK839" s="5"/>
      <c r="HL839" s="5"/>
      <c r="HM839" s="4"/>
      <c r="HN839" s="6"/>
      <c r="HO839" s="4"/>
      <c r="HP839" s="6"/>
      <c r="HQ839" s="5"/>
      <c r="HR839" s="5"/>
      <c r="HS839" s="4"/>
      <c r="HT839" s="6"/>
      <c r="HU839" s="4"/>
      <c r="HV839" s="6"/>
      <c r="HW839" s="5"/>
      <c r="HX839" s="5"/>
      <c r="HY839" s="4"/>
      <c r="HZ839" s="6"/>
      <c r="IA839" s="4"/>
      <c r="IB839" s="6"/>
      <c r="IC839" s="5"/>
      <c r="ID839" s="5"/>
      <c r="IE839" s="4"/>
      <c r="IF839" s="6"/>
      <c r="IG839" s="4"/>
      <c r="IH839" s="6"/>
      <c r="II839" s="5"/>
      <c r="IJ839" s="5"/>
      <c r="IK839" s="4"/>
      <c r="IL839" s="6"/>
      <c r="IM839" s="4"/>
      <c r="IN839" s="6"/>
      <c r="IO839" s="5"/>
      <c r="IP839" s="5"/>
      <c r="IQ839" s="4"/>
      <c r="IR839" s="6"/>
      <c r="IS839" s="4"/>
      <c r="IT839" s="6"/>
      <c r="IU839" s="5"/>
      <c r="IV839" s="5"/>
      <c r="IW839" s="4"/>
      <c r="IX839" s="6"/>
      <c r="IY839" s="4"/>
      <c r="IZ839" s="6"/>
      <c r="JA839" s="5"/>
      <c r="JB839" s="5"/>
      <c r="JC839" s="4"/>
      <c r="JD839" s="6"/>
      <c r="JE839" s="4"/>
      <c r="JF839" s="6"/>
      <c r="JG839" s="5"/>
      <c r="JH839" s="5"/>
      <c r="JI839" s="4"/>
      <c r="JJ839" s="6"/>
      <c r="JK839" s="4"/>
      <c r="JL839" s="6"/>
      <c r="JM839" s="5"/>
      <c r="JN839" s="5"/>
      <c r="JO839" s="4"/>
      <c r="JP839" s="6"/>
      <c r="JQ839" s="4"/>
      <c r="JR839" s="6"/>
      <c r="JS839" s="5"/>
      <c r="JT839" s="5"/>
      <c r="JU839" s="4"/>
      <c r="JV839" s="6"/>
      <c r="JW839" s="4"/>
      <c r="JX839" s="6"/>
      <c r="JY839" s="5"/>
      <c r="JZ839" s="5"/>
      <c r="KA839" s="4"/>
      <c r="KB839" s="6"/>
      <c r="KC839" s="4"/>
      <c r="KD839" s="6"/>
      <c r="KE839" s="5"/>
      <c r="KF839" s="5"/>
      <c r="KG839" s="4"/>
      <c r="KH839" s="6"/>
      <c r="KI839" s="4"/>
      <c r="KJ839" s="6"/>
      <c r="KK839" s="5"/>
      <c r="KL839" s="5"/>
    </row>
    <row r="840">
      <c r="A840" s="3" t="s">
        <v>85</v>
      </c>
      <c r="B840" s="3" t="s">
        <v>712</v>
      </c>
      <c r="C840" s="3" t="s">
        <v>87</v>
      </c>
      <c r="D840" s="3" t="s">
        <v>712</v>
      </c>
      <c r="E840" s="3" t="s">
        <v>821</v>
      </c>
      <c r="F840" s="3" t="s">
        <v>104</v>
      </c>
      <c r="G840" s="3" t="s">
        <v>104</v>
      </c>
      <c r="H840" s="3" t="s">
        <v>104</v>
      </c>
      <c r="I840" s="4"/>
      <c r="J840" s="4">
        <f>=ROUNDDOWN({0},0)</f>
      </c>
      <c r="K840" s="4"/>
      <c r="L840" s="5"/>
      <c r="M840" s="4"/>
      <c r="N840" s="4">
        <f>=ROUNDDOWN({0},0)</f>
      </c>
      <c r="O840" s="4"/>
      <c r="P840" s="5"/>
      <c r="Q840" s="4"/>
      <c r="R840" s="6"/>
      <c r="S840" s="4"/>
      <c r="T840" s="6"/>
      <c r="U840" s="5"/>
      <c r="V840" s="5"/>
      <c r="W840" s="4"/>
      <c r="X840" s="6"/>
      <c r="Y840" s="4"/>
      <c r="Z840" s="6"/>
      <c r="AA840" s="5"/>
      <c r="AB840" s="5"/>
      <c r="AC840" s="4"/>
      <c r="AD840" s="6"/>
      <c r="AE840" s="4"/>
      <c r="AF840" s="6"/>
      <c r="AG840" s="5"/>
      <c r="AH840" s="5"/>
      <c r="AI840" s="4"/>
      <c r="AJ840" s="6"/>
      <c r="AK840" s="4"/>
      <c r="AL840" s="6"/>
      <c r="AM840" s="5"/>
      <c r="AN840" s="5"/>
      <c r="AO840" s="4"/>
      <c r="AP840" s="6"/>
      <c r="AQ840" s="4"/>
      <c r="AR840" s="6"/>
      <c r="AS840" s="5"/>
      <c r="AT840" s="5"/>
      <c r="AU840" s="4"/>
      <c r="AV840" s="6"/>
      <c r="AW840" s="4"/>
      <c r="AX840" s="6"/>
      <c r="AY840" s="5"/>
      <c r="AZ840" s="5"/>
      <c r="BA840" s="4"/>
      <c r="BB840" s="6"/>
      <c r="BC840" s="4"/>
      <c r="BD840" s="6"/>
      <c r="BE840" s="5"/>
      <c r="BF840" s="5"/>
      <c r="BG840" s="4"/>
      <c r="BH840" s="6"/>
      <c r="BI840" s="4"/>
      <c r="BJ840" s="6"/>
      <c r="BK840" s="5"/>
      <c r="BL840" s="5"/>
      <c r="BM840" s="4"/>
      <c r="BN840" s="6"/>
      <c r="BO840" s="4"/>
      <c r="BP840" s="6"/>
      <c r="BQ840" s="5"/>
      <c r="BR840" s="5"/>
      <c r="BS840" s="4"/>
      <c r="BT840" s="6"/>
      <c r="BU840" s="4"/>
      <c r="BV840" s="6"/>
      <c r="BW840" s="5"/>
      <c r="BX840" s="5"/>
      <c r="BY840" s="4"/>
      <c r="BZ840" s="6"/>
      <c r="CA840" s="4"/>
      <c r="CB840" s="6"/>
      <c r="CC840" s="5"/>
      <c r="CD840" s="5"/>
      <c r="CE840" s="4"/>
      <c r="CF840" s="6"/>
      <c r="CG840" s="4"/>
      <c r="CH840" s="6"/>
      <c r="CI840" s="5"/>
      <c r="CJ840" s="5"/>
      <c r="CK840" s="4"/>
      <c r="CL840" s="6"/>
      <c r="CM840" s="4"/>
      <c r="CN840" s="6"/>
      <c r="CO840" s="5"/>
      <c r="CP840" s="5"/>
      <c r="CQ840" s="4"/>
      <c r="CR840" s="6"/>
      <c r="CS840" s="4"/>
      <c r="CT840" s="6"/>
      <c r="CU840" s="5"/>
      <c r="CV840" s="5"/>
      <c r="CW840" s="4"/>
      <c r="CX840" s="6"/>
      <c r="CY840" s="4"/>
      <c r="CZ840" s="6"/>
      <c r="DA840" s="5"/>
      <c r="DB840" s="5"/>
      <c r="DC840" s="4"/>
      <c r="DD840" s="6"/>
      <c r="DE840" s="4"/>
      <c r="DF840" s="6"/>
      <c r="DG840" s="5"/>
      <c r="DH840" s="5"/>
      <c r="DI840" s="4"/>
      <c r="DJ840" s="6"/>
      <c r="DK840" s="4"/>
      <c r="DL840" s="6"/>
      <c r="DM840" s="5"/>
      <c r="DN840" s="5"/>
      <c r="DO840" s="4"/>
      <c r="DP840" s="6"/>
      <c r="DQ840" s="4"/>
      <c r="DR840" s="6"/>
      <c r="DS840" s="5"/>
      <c r="DT840" s="5"/>
      <c r="DU840" s="4"/>
      <c r="DV840" s="6"/>
      <c r="DW840" s="4"/>
      <c r="DX840" s="6"/>
      <c r="DY840" s="5"/>
      <c r="DZ840" s="5"/>
      <c r="EA840" s="4"/>
      <c r="EB840" s="6"/>
      <c r="EC840" s="4"/>
      <c r="ED840" s="6"/>
      <c r="EE840" s="5"/>
      <c r="EF840" s="5"/>
      <c r="EG840" s="4"/>
      <c r="EH840" s="6"/>
      <c r="EI840" s="4"/>
      <c r="EJ840" s="6"/>
      <c r="EK840" s="5"/>
      <c r="EL840" s="5"/>
      <c r="EM840" s="4"/>
      <c r="EN840" s="6"/>
      <c r="EO840" s="4"/>
      <c r="EP840" s="6"/>
      <c r="EQ840" s="5"/>
      <c r="ER840" s="5"/>
      <c r="ES840" s="4"/>
      <c r="ET840" s="6"/>
      <c r="EU840" s="4"/>
      <c r="EV840" s="6"/>
      <c r="EW840" s="5"/>
      <c r="EX840" s="5"/>
      <c r="EY840" s="4"/>
      <c r="EZ840" s="6"/>
      <c r="FA840" s="4"/>
      <c r="FB840" s="6"/>
      <c r="FC840" s="5"/>
      <c r="FD840" s="5"/>
      <c r="FE840" s="4"/>
      <c r="FF840" s="6"/>
      <c r="FG840" s="4"/>
      <c r="FH840" s="6"/>
      <c r="FI840" s="5"/>
      <c r="FJ840" s="5"/>
      <c r="FK840" s="4"/>
      <c r="FL840" s="6"/>
      <c r="FM840" s="4"/>
      <c r="FN840" s="6"/>
      <c r="FO840" s="5"/>
      <c r="FP840" s="5"/>
      <c r="FQ840" s="4"/>
      <c r="FR840" s="6"/>
      <c r="FS840" s="4"/>
      <c r="FT840" s="6"/>
      <c r="FU840" s="5"/>
      <c r="FV840" s="5"/>
      <c r="FW840" s="4"/>
      <c r="FX840" s="6"/>
      <c r="FY840" s="4"/>
      <c r="FZ840" s="6"/>
      <c r="GA840" s="5"/>
      <c r="GB840" s="5"/>
      <c r="GC840" s="4"/>
      <c r="GD840" s="6"/>
      <c r="GE840" s="4"/>
      <c r="GF840" s="6"/>
      <c r="GG840" s="5"/>
      <c r="GH840" s="5"/>
      <c r="GI840" s="4"/>
      <c r="GJ840" s="6"/>
      <c r="GK840" s="4"/>
      <c r="GL840" s="6"/>
      <c r="GM840" s="5"/>
      <c r="GN840" s="5"/>
      <c r="GO840" s="4"/>
      <c r="GP840" s="6"/>
      <c r="GQ840" s="4"/>
      <c r="GR840" s="6"/>
      <c r="GS840" s="5"/>
      <c r="GT840" s="5"/>
      <c r="GU840" s="4"/>
      <c r="GV840" s="6"/>
      <c r="GW840" s="4"/>
      <c r="GX840" s="6"/>
      <c r="GY840" s="5"/>
      <c r="GZ840" s="5"/>
      <c r="HA840" s="4"/>
      <c r="HB840" s="6"/>
      <c r="HC840" s="4"/>
      <c r="HD840" s="6"/>
      <c r="HE840" s="5"/>
      <c r="HF840" s="5"/>
      <c r="HG840" s="4"/>
      <c r="HH840" s="6"/>
      <c r="HI840" s="4"/>
      <c r="HJ840" s="6"/>
      <c r="HK840" s="5"/>
      <c r="HL840" s="5"/>
      <c r="HM840" s="4"/>
      <c r="HN840" s="6"/>
      <c r="HO840" s="4"/>
      <c r="HP840" s="6"/>
      <c r="HQ840" s="5"/>
      <c r="HR840" s="5"/>
      <c r="HS840" s="4"/>
      <c r="HT840" s="6"/>
      <c r="HU840" s="4"/>
      <c r="HV840" s="6"/>
      <c r="HW840" s="5"/>
      <c r="HX840" s="5"/>
      <c r="HY840" s="4"/>
      <c r="HZ840" s="6"/>
      <c r="IA840" s="4"/>
      <c r="IB840" s="6"/>
      <c r="IC840" s="5"/>
      <c r="ID840" s="5"/>
      <c r="IE840" s="4"/>
      <c r="IF840" s="6"/>
      <c r="IG840" s="4"/>
      <c r="IH840" s="6"/>
      <c r="II840" s="5"/>
      <c r="IJ840" s="5"/>
      <c r="IK840" s="4"/>
      <c r="IL840" s="6"/>
      <c r="IM840" s="4"/>
      <c r="IN840" s="6"/>
      <c r="IO840" s="5"/>
      <c r="IP840" s="5"/>
      <c r="IQ840" s="4"/>
      <c r="IR840" s="6"/>
      <c r="IS840" s="4"/>
      <c r="IT840" s="6"/>
      <c r="IU840" s="5"/>
      <c r="IV840" s="5"/>
      <c r="IW840" s="4"/>
      <c r="IX840" s="6"/>
      <c r="IY840" s="4"/>
      <c r="IZ840" s="6"/>
      <c r="JA840" s="5"/>
      <c r="JB840" s="5"/>
      <c r="JC840" s="4"/>
      <c r="JD840" s="6"/>
      <c r="JE840" s="4"/>
      <c r="JF840" s="6"/>
      <c r="JG840" s="5"/>
      <c r="JH840" s="5"/>
      <c r="JI840" s="4"/>
      <c r="JJ840" s="6"/>
      <c r="JK840" s="4"/>
      <c r="JL840" s="6"/>
      <c r="JM840" s="5"/>
      <c r="JN840" s="5"/>
      <c r="JO840" s="4"/>
      <c r="JP840" s="6"/>
      <c r="JQ840" s="4"/>
      <c r="JR840" s="6"/>
      <c r="JS840" s="5"/>
      <c r="JT840" s="5"/>
      <c r="JU840" s="4"/>
      <c r="JV840" s="6"/>
      <c r="JW840" s="4"/>
      <c r="JX840" s="6"/>
      <c r="JY840" s="5"/>
      <c r="JZ840" s="5"/>
      <c r="KA840" s="4"/>
      <c r="KB840" s="6"/>
      <c r="KC840" s="4"/>
      <c r="KD840" s="6"/>
      <c r="KE840" s="5"/>
      <c r="KF840" s="5"/>
      <c r="KG840" s="4"/>
      <c r="KH840" s="6"/>
      <c r="KI840" s="4"/>
      <c r="KJ840" s="6"/>
      <c r="KK840" s="5"/>
      <c r="KL840" s="5"/>
    </row>
    <row r="841">
      <c r="A841" s="3" t="s">
        <v>85</v>
      </c>
      <c r="B841" s="3" t="s">
        <v>712</v>
      </c>
      <c r="C841" s="3" t="s">
        <v>87</v>
      </c>
      <c r="D841" s="3" t="s">
        <v>712</v>
      </c>
      <c r="E841" s="3" t="s">
        <v>1029</v>
      </c>
      <c r="F841" s="3" t="s">
        <v>104</v>
      </c>
      <c r="G841" s="3" t="s">
        <v>104</v>
      </c>
      <c r="H841" s="3" t="s">
        <v>104</v>
      </c>
      <c r="I841" s="4"/>
      <c r="J841" s="4">
        <f>=ROUNDDOWN({0},0)</f>
      </c>
      <c r="K841" s="4"/>
      <c r="L841" s="5"/>
      <c r="M841" s="4"/>
      <c r="N841" s="4">
        <f>=ROUNDDOWN({0},0)</f>
      </c>
      <c r="O841" s="4"/>
      <c r="P841" s="5"/>
      <c r="Q841" s="4"/>
      <c r="R841" s="6"/>
      <c r="S841" s="4"/>
      <c r="T841" s="6"/>
      <c r="U841" s="5"/>
      <c r="V841" s="5"/>
      <c r="W841" s="4"/>
      <c r="X841" s="6"/>
      <c r="Y841" s="4"/>
      <c r="Z841" s="6"/>
      <c r="AA841" s="5"/>
      <c r="AB841" s="5"/>
      <c r="AC841" s="4"/>
      <c r="AD841" s="6"/>
      <c r="AE841" s="4"/>
      <c r="AF841" s="6"/>
      <c r="AG841" s="5"/>
      <c r="AH841" s="5"/>
      <c r="AI841" s="4"/>
      <c r="AJ841" s="6"/>
      <c r="AK841" s="4"/>
      <c r="AL841" s="6"/>
      <c r="AM841" s="5"/>
      <c r="AN841" s="5"/>
      <c r="AO841" s="4"/>
      <c r="AP841" s="6"/>
      <c r="AQ841" s="4"/>
      <c r="AR841" s="6"/>
      <c r="AS841" s="5"/>
      <c r="AT841" s="5"/>
      <c r="AU841" s="4"/>
      <c r="AV841" s="6"/>
      <c r="AW841" s="4"/>
      <c r="AX841" s="6"/>
      <c r="AY841" s="5"/>
      <c r="AZ841" s="5"/>
      <c r="BA841" s="4"/>
      <c r="BB841" s="6"/>
      <c r="BC841" s="4"/>
      <c r="BD841" s="6"/>
      <c r="BE841" s="5"/>
      <c r="BF841" s="5"/>
      <c r="BG841" s="4"/>
      <c r="BH841" s="6"/>
      <c r="BI841" s="4"/>
      <c r="BJ841" s="6"/>
      <c r="BK841" s="5"/>
      <c r="BL841" s="5"/>
      <c r="BM841" s="4"/>
      <c r="BN841" s="6"/>
      <c r="BO841" s="4"/>
      <c r="BP841" s="6"/>
      <c r="BQ841" s="5"/>
      <c r="BR841" s="5"/>
      <c r="BS841" s="4"/>
      <c r="BT841" s="6"/>
      <c r="BU841" s="4"/>
      <c r="BV841" s="6"/>
      <c r="BW841" s="5"/>
      <c r="BX841" s="5"/>
      <c r="BY841" s="4"/>
      <c r="BZ841" s="6"/>
      <c r="CA841" s="4"/>
      <c r="CB841" s="6"/>
      <c r="CC841" s="5"/>
      <c r="CD841" s="5"/>
      <c r="CE841" s="4"/>
      <c r="CF841" s="6"/>
      <c r="CG841" s="4"/>
      <c r="CH841" s="6"/>
      <c r="CI841" s="5"/>
      <c r="CJ841" s="5"/>
      <c r="CK841" s="4"/>
      <c r="CL841" s="6"/>
      <c r="CM841" s="4"/>
      <c r="CN841" s="6"/>
      <c r="CO841" s="5"/>
      <c r="CP841" s="5"/>
      <c r="CQ841" s="4"/>
      <c r="CR841" s="6"/>
      <c r="CS841" s="4"/>
      <c r="CT841" s="6"/>
      <c r="CU841" s="5"/>
      <c r="CV841" s="5"/>
      <c r="CW841" s="4"/>
      <c r="CX841" s="6"/>
      <c r="CY841" s="4"/>
      <c r="CZ841" s="6"/>
      <c r="DA841" s="5"/>
      <c r="DB841" s="5"/>
      <c r="DC841" s="4"/>
      <c r="DD841" s="6"/>
      <c r="DE841" s="4"/>
      <c r="DF841" s="6"/>
      <c r="DG841" s="5"/>
      <c r="DH841" s="5"/>
      <c r="DI841" s="4"/>
      <c r="DJ841" s="6"/>
      <c r="DK841" s="4"/>
      <c r="DL841" s="6"/>
      <c r="DM841" s="5"/>
      <c r="DN841" s="5"/>
      <c r="DO841" s="4"/>
      <c r="DP841" s="6"/>
      <c r="DQ841" s="4"/>
      <c r="DR841" s="6"/>
      <c r="DS841" s="5"/>
      <c r="DT841" s="5"/>
      <c r="DU841" s="4"/>
      <c r="DV841" s="6"/>
      <c r="DW841" s="4"/>
      <c r="DX841" s="6"/>
      <c r="DY841" s="5"/>
      <c r="DZ841" s="5"/>
      <c r="EA841" s="4"/>
      <c r="EB841" s="6"/>
      <c r="EC841" s="4"/>
      <c r="ED841" s="6"/>
      <c r="EE841" s="5"/>
      <c r="EF841" s="5"/>
      <c r="EG841" s="4"/>
      <c r="EH841" s="6"/>
      <c r="EI841" s="4"/>
      <c r="EJ841" s="6"/>
      <c r="EK841" s="5"/>
      <c r="EL841" s="5"/>
      <c r="EM841" s="4"/>
      <c r="EN841" s="6"/>
      <c r="EO841" s="4"/>
      <c r="EP841" s="6"/>
      <c r="EQ841" s="5"/>
      <c r="ER841" s="5"/>
      <c r="ES841" s="4"/>
      <c r="ET841" s="6"/>
      <c r="EU841" s="4"/>
      <c r="EV841" s="6"/>
      <c r="EW841" s="5"/>
      <c r="EX841" s="5"/>
      <c r="EY841" s="4"/>
      <c r="EZ841" s="6"/>
      <c r="FA841" s="4"/>
      <c r="FB841" s="6"/>
      <c r="FC841" s="5"/>
      <c r="FD841" s="5"/>
      <c r="FE841" s="4"/>
      <c r="FF841" s="6"/>
      <c r="FG841" s="4"/>
      <c r="FH841" s="6"/>
      <c r="FI841" s="5"/>
      <c r="FJ841" s="5"/>
      <c r="FK841" s="4"/>
      <c r="FL841" s="6"/>
      <c r="FM841" s="4"/>
      <c r="FN841" s="6"/>
      <c r="FO841" s="5"/>
      <c r="FP841" s="5"/>
      <c r="FQ841" s="4"/>
      <c r="FR841" s="6"/>
      <c r="FS841" s="4"/>
      <c r="FT841" s="6"/>
      <c r="FU841" s="5"/>
      <c r="FV841" s="5"/>
      <c r="FW841" s="4"/>
      <c r="FX841" s="6"/>
      <c r="FY841" s="4"/>
      <c r="FZ841" s="6"/>
      <c r="GA841" s="5"/>
      <c r="GB841" s="5"/>
      <c r="GC841" s="4"/>
      <c r="GD841" s="6"/>
      <c r="GE841" s="4"/>
      <c r="GF841" s="6"/>
      <c r="GG841" s="5"/>
      <c r="GH841" s="5"/>
      <c r="GI841" s="4"/>
      <c r="GJ841" s="6"/>
      <c r="GK841" s="4"/>
      <c r="GL841" s="6"/>
      <c r="GM841" s="5"/>
      <c r="GN841" s="5"/>
      <c r="GO841" s="4"/>
      <c r="GP841" s="6"/>
      <c r="GQ841" s="4"/>
      <c r="GR841" s="6"/>
      <c r="GS841" s="5"/>
      <c r="GT841" s="5"/>
      <c r="GU841" s="4"/>
      <c r="GV841" s="6"/>
      <c r="GW841" s="4"/>
      <c r="GX841" s="6"/>
      <c r="GY841" s="5"/>
      <c r="GZ841" s="5"/>
      <c r="HA841" s="4"/>
      <c r="HB841" s="6"/>
      <c r="HC841" s="4"/>
      <c r="HD841" s="6"/>
      <c r="HE841" s="5"/>
      <c r="HF841" s="5"/>
      <c r="HG841" s="4"/>
      <c r="HH841" s="6"/>
      <c r="HI841" s="4"/>
      <c r="HJ841" s="6"/>
      <c r="HK841" s="5"/>
      <c r="HL841" s="5"/>
      <c r="HM841" s="4"/>
      <c r="HN841" s="6"/>
      <c r="HO841" s="4"/>
      <c r="HP841" s="6"/>
      <c r="HQ841" s="5"/>
      <c r="HR841" s="5"/>
      <c r="HS841" s="4"/>
      <c r="HT841" s="6"/>
      <c r="HU841" s="4"/>
      <c r="HV841" s="6"/>
      <c r="HW841" s="5"/>
      <c r="HX841" s="5"/>
      <c r="HY841" s="4"/>
      <c r="HZ841" s="6"/>
      <c r="IA841" s="4"/>
      <c r="IB841" s="6"/>
      <c r="IC841" s="5"/>
      <c r="ID841" s="5"/>
      <c r="IE841" s="4"/>
      <c r="IF841" s="6"/>
      <c r="IG841" s="4"/>
      <c r="IH841" s="6"/>
      <c r="II841" s="5"/>
      <c r="IJ841" s="5"/>
      <c r="IK841" s="4"/>
      <c r="IL841" s="6"/>
      <c r="IM841" s="4"/>
      <c r="IN841" s="6"/>
      <c r="IO841" s="5"/>
      <c r="IP841" s="5"/>
      <c r="IQ841" s="4"/>
      <c r="IR841" s="6"/>
      <c r="IS841" s="4"/>
      <c r="IT841" s="6"/>
      <c r="IU841" s="5"/>
      <c r="IV841" s="5"/>
      <c r="IW841" s="4"/>
      <c r="IX841" s="6"/>
      <c r="IY841" s="4"/>
      <c r="IZ841" s="6"/>
      <c r="JA841" s="5"/>
      <c r="JB841" s="5"/>
      <c r="JC841" s="4"/>
      <c r="JD841" s="6"/>
      <c r="JE841" s="4"/>
      <c r="JF841" s="6"/>
      <c r="JG841" s="5"/>
      <c r="JH841" s="5"/>
      <c r="JI841" s="4"/>
      <c r="JJ841" s="6"/>
      <c r="JK841" s="4"/>
      <c r="JL841" s="6"/>
      <c r="JM841" s="5"/>
      <c r="JN841" s="5"/>
      <c r="JO841" s="4"/>
      <c r="JP841" s="6"/>
      <c r="JQ841" s="4"/>
      <c r="JR841" s="6"/>
      <c r="JS841" s="5"/>
      <c r="JT841" s="5"/>
      <c r="JU841" s="4"/>
      <c r="JV841" s="6"/>
      <c r="JW841" s="4"/>
      <c r="JX841" s="6"/>
      <c r="JY841" s="5"/>
      <c r="JZ841" s="5"/>
      <c r="KA841" s="4"/>
      <c r="KB841" s="6"/>
      <c r="KC841" s="4"/>
      <c r="KD841" s="6"/>
      <c r="KE841" s="5"/>
      <c r="KF841" s="5"/>
      <c r="KG841" s="4"/>
      <c r="KH841" s="6"/>
      <c r="KI841" s="4"/>
      <c r="KJ841" s="6"/>
      <c r="KK841" s="5"/>
      <c r="KL841" s="5"/>
    </row>
    <row r="842">
      <c r="A842" s="3" t="s">
        <v>85</v>
      </c>
      <c r="B842" s="3" t="s">
        <v>712</v>
      </c>
      <c r="C842" s="3" t="s">
        <v>87</v>
      </c>
      <c r="D842" s="3" t="s">
        <v>712</v>
      </c>
      <c r="E842" s="3" t="s">
        <v>1030</v>
      </c>
      <c r="F842" s="3" t="s">
        <v>104</v>
      </c>
      <c r="G842" s="3" t="s">
        <v>104</v>
      </c>
      <c r="H842" s="3" t="s">
        <v>104</v>
      </c>
      <c r="I842" s="4"/>
      <c r="J842" s="4">
        <f>=ROUNDDOWN({0},0)</f>
      </c>
      <c r="K842" s="4"/>
      <c r="L842" s="5"/>
      <c r="M842" s="4"/>
      <c r="N842" s="4">
        <f>=ROUNDDOWN({0},0)</f>
      </c>
      <c r="O842" s="4"/>
      <c r="P842" s="5"/>
      <c r="Q842" s="4"/>
      <c r="R842" s="6"/>
      <c r="S842" s="4"/>
      <c r="T842" s="6"/>
      <c r="U842" s="5"/>
      <c r="V842" s="5"/>
      <c r="W842" s="4"/>
      <c r="X842" s="6"/>
      <c r="Y842" s="4"/>
      <c r="Z842" s="6"/>
      <c r="AA842" s="5"/>
      <c r="AB842" s="5"/>
      <c r="AC842" s="4"/>
      <c r="AD842" s="6"/>
      <c r="AE842" s="4"/>
      <c r="AF842" s="6"/>
      <c r="AG842" s="5"/>
      <c r="AH842" s="5"/>
      <c r="AI842" s="4"/>
      <c r="AJ842" s="6"/>
      <c r="AK842" s="4"/>
      <c r="AL842" s="6"/>
      <c r="AM842" s="5"/>
      <c r="AN842" s="5"/>
      <c r="AO842" s="4"/>
      <c r="AP842" s="6"/>
      <c r="AQ842" s="4"/>
      <c r="AR842" s="6"/>
      <c r="AS842" s="5"/>
      <c r="AT842" s="5"/>
      <c r="AU842" s="4"/>
      <c r="AV842" s="6"/>
      <c r="AW842" s="4"/>
      <c r="AX842" s="6"/>
      <c r="AY842" s="5"/>
      <c r="AZ842" s="5"/>
      <c r="BA842" s="4"/>
      <c r="BB842" s="6"/>
      <c r="BC842" s="4"/>
      <c r="BD842" s="6"/>
      <c r="BE842" s="5"/>
      <c r="BF842" s="5"/>
      <c r="BG842" s="4"/>
      <c r="BH842" s="6"/>
      <c r="BI842" s="4"/>
      <c r="BJ842" s="6"/>
      <c r="BK842" s="5"/>
      <c r="BL842" s="5"/>
      <c r="BM842" s="4"/>
      <c r="BN842" s="6"/>
      <c r="BO842" s="4"/>
      <c r="BP842" s="6"/>
      <c r="BQ842" s="5"/>
      <c r="BR842" s="5"/>
      <c r="BS842" s="4"/>
      <c r="BT842" s="6"/>
      <c r="BU842" s="4"/>
      <c r="BV842" s="6"/>
      <c r="BW842" s="5"/>
      <c r="BX842" s="5"/>
      <c r="BY842" s="4"/>
      <c r="BZ842" s="6"/>
      <c r="CA842" s="4"/>
      <c r="CB842" s="6"/>
      <c r="CC842" s="5"/>
      <c r="CD842" s="5"/>
      <c r="CE842" s="4"/>
      <c r="CF842" s="6"/>
      <c r="CG842" s="4"/>
      <c r="CH842" s="6"/>
      <c r="CI842" s="5"/>
      <c r="CJ842" s="5"/>
      <c r="CK842" s="4"/>
      <c r="CL842" s="6"/>
      <c r="CM842" s="4"/>
      <c r="CN842" s="6"/>
      <c r="CO842" s="5"/>
      <c r="CP842" s="5"/>
      <c r="CQ842" s="4"/>
      <c r="CR842" s="6"/>
      <c r="CS842" s="4"/>
      <c r="CT842" s="6"/>
      <c r="CU842" s="5"/>
      <c r="CV842" s="5"/>
      <c r="CW842" s="4"/>
      <c r="CX842" s="6"/>
      <c r="CY842" s="4"/>
      <c r="CZ842" s="6"/>
      <c r="DA842" s="5"/>
      <c r="DB842" s="5"/>
      <c r="DC842" s="4"/>
      <c r="DD842" s="6"/>
      <c r="DE842" s="4"/>
      <c r="DF842" s="6"/>
      <c r="DG842" s="5"/>
      <c r="DH842" s="5"/>
      <c r="DI842" s="4"/>
      <c r="DJ842" s="6"/>
      <c r="DK842" s="4"/>
      <c r="DL842" s="6"/>
      <c r="DM842" s="5"/>
      <c r="DN842" s="5"/>
      <c r="DO842" s="4"/>
      <c r="DP842" s="6"/>
      <c r="DQ842" s="4"/>
      <c r="DR842" s="6"/>
      <c r="DS842" s="5"/>
      <c r="DT842" s="5"/>
      <c r="DU842" s="4"/>
      <c r="DV842" s="6"/>
      <c r="DW842" s="4"/>
      <c r="DX842" s="6"/>
      <c r="DY842" s="5"/>
      <c r="DZ842" s="5"/>
      <c r="EA842" s="4"/>
      <c r="EB842" s="6"/>
      <c r="EC842" s="4"/>
      <c r="ED842" s="6"/>
      <c r="EE842" s="5"/>
      <c r="EF842" s="5"/>
      <c r="EG842" s="4"/>
      <c r="EH842" s="6"/>
      <c r="EI842" s="4"/>
      <c r="EJ842" s="6"/>
      <c r="EK842" s="5"/>
      <c r="EL842" s="5"/>
      <c r="EM842" s="4"/>
      <c r="EN842" s="6"/>
      <c r="EO842" s="4"/>
      <c r="EP842" s="6"/>
      <c r="EQ842" s="5"/>
      <c r="ER842" s="5"/>
      <c r="ES842" s="4"/>
      <c r="ET842" s="6"/>
      <c r="EU842" s="4"/>
      <c r="EV842" s="6"/>
      <c r="EW842" s="5"/>
      <c r="EX842" s="5"/>
      <c r="EY842" s="4"/>
      <c r="EZ842" s="6"/>
      <c r="FA842" s="4"/>
      <c r="FB842" s="6"/>
      <c r="FC842" s="5"/>
      <c r="FD842" s="5"/>
      <c r="FE842" s="4"/>
      <c r="FF842" s="6"/>
      <c r="FG842" s="4"/>
      <c r="FH842" s="6"/>
      <c r="FI842" s="5"/>
      <c r="FJ842" s="5"/>
      <c r="FK842" s="4"/>
      <c r="FL842" s="6"/>
      <c r="FM842" s="4"/>
      <c r="FN842" s="6"/>
      <c r="FO842" s="5"/>
      <c r="FP842" s="5"/>
      <c r="FQ842" s="4"/>
      <c r="FR842" s="6"/>
      <c r="FS842" s="4"/>
      <c r="FT842" s="6"/>
      <c r="FU842" s="5"/>
      <c r="FV842" s="5"/>
      <c r="FW842" s="4"/>
      <c r="FX842" s="6"/>
      <c r="FY842" s="4"/>
      <c r="FZ842" s="6"/>
      <c r="GA842" s="5"/>
      <c r="GB842" s="5"/>
      <c r="GC842" s="4"/>
      <c r="GD842" s="6"/>
      <c r="GE842" s="4"/>
      <c r="GF842" s="6"/>
      <c r="GG842" s="5"/>
      <c r="GH842" s="5"/>
      <c r="GI842" s="4"/>
      <c r="GJ842" s="6"/>
      <c r="GK842" s="4"/>
      <c r="GL842" s="6"/>
      <c r="GM842" s="5"/>
      <c r="GN842" s="5"/>
      <c r="GO842" s="4"/>
      <c r="GP842" s="6"/>
      <c r="GQ842" s="4"/>
      <c r="GR842" s="6"/>
      <c r="GS842" s="5"/>
      <c r="GT842" s="5"/>
      <c r="GU842" s="4"/>
      <c r="GV842" s="6"/>
      <c r="GW842" s="4"/>
      <c r="GX842" s="6"/>
      <c r="GY842" s="5"/>
      <c r="GZ842" s="5"/>
      <c r="HA842" s="4"/>
      <c r="HB842" s="6"/>
      <c r="HC842" s="4"/>
      <c r="HD842" s="6"/>
      <c r="HE842" s="5"/>
      <c r="HF842" s="5"/>
      <c r="HG842" s="4"/>
      <c r="HH842" s="6"/>
      <c r="HI842" s="4"/>
      <c r="HJ842" s="6"/>
      <c r="HK842" s="5"/>
      <c r="HL842" s="5"/>
      <c r="HM842" s="4"/>
      <c r="HN842" s="6"/>
      <c r="HO842" s="4"/>
      <c r="HP842" s="6"/>
      <c r="HQ842" s="5"/>
      <c r="HR842" s="5"/>
      <c r="HS842" s="4"/>
      <c r="HT842" s="6"/>
      <c r="HU842" s="4"/>
      <c r="HV842" s="6"/>
      <c r="HW842" s="5"/>
      <c r="HX842" s="5"/>
      <c r="HY842" s="4"/>
      <c r="HZ842" s="6"/>
      <c r="IA842" s="4"/>
      <c r="IB842" s="6"/>
      <c r="IC842" s="5"/>
      <c r="ID842" s="5"/>
      <c r="IE842" s="4"/>
      <c r="IF842" s="6"/>
      <c r="IG842" s="4"/>
      <c r="IH842" s="6"/>
      <c r="II842" s="5"/>
      <c r="IJ842" s="5"/>
      <c r="IK842" s="4"/>
      <c r="IL842" s="6"/>
      <c r="IM842" s="4"/>
      <c r="IN842" s="6"/>
      <c r="IO842" s="5"/>
      <c r="IP842" s="5"/>
      <c r="IQ842" s="4"/>
      <c r="IR842" s="6"/>
      <c r="IS842" s="4"/>
      <c r="IT842" s="6"/>
      <c r="IU842" s="5"/>
      <c r="IV842" s="5"/>
      <c r="IW842" s="4"/>
      <c r="IX842" s="6"/>
      <c r="IY842" s="4"/>
      <c r="IZ842" s="6"/>
      <c r="JA842" s="5"/>
      <c r="JB842" s="5"/>
      <c r="JC842" s="4"/>
      <c r="JD842" s="6"/>
      <c r="JE842" s="4"/>
      <c r="JF842" s="6"/>
      <c r="JG842" s="5"/>
      <c r="JH842" s="5"/>
      <c r="JI842" s="4"/>
      <c r="JJ842" s="6"/>
      <c r="JK842" s="4"/>
      <c r="JL842" s="6"/>
      <c r="JM842" s="5"/>
      <c r="JN842" s="5"/>
      <c r="JO842" s="4"/>
      <c r="JP842" s="6"/>
      <c r="JQ842" s="4"/>
      <c r="JR842" s="6"/>
      <c r="JS842" s="5"/>
      <c r="JT842" s="5"/>
      <c r="JU842" s="4"/>
      <c r="JV842" s="6"/>
      <c r="JW842" s="4"/>
      <c r="JX842" s="6"/>
      <c r="JY842" s="5"/>
      <c r="JZ842" s="5"/>
      <c r="KA842" s="4"/>
      <c r="KB842" s="6"/>
      <c r="KC842" s="4"/>
      <c r="KD842" s="6"/>
      <c r="KE842" s="5"/>
      <c r="KF842" s="5"/>
      <c r="KG842" s="4"/>
      <c r="KH842" s="6"/>
      <c r="KI842" s="4"/>
      <c r="KJ842" s="6"/>
      <c r="KK842" s="5"/>
      <c r="KL842" s="5"/>
    </row>
    <row r="843">
      <c r="A843" s="3" t="s">
        <v>85</v>
      </c>
      <c r="B843" s="3" t="s">
        <v>712</v>
      </c>
      <c r="C843" s="3" t="s">
        <v>87</v>
      </c>
      <c r="D843" s="3" t="s">
        <v>712</v>
      </c>
      <c r="E843" s="3" t="s">
        <v>1031</v>
      </c>
      <c r="F843" s="3" t="s">
        <v>104</v>
      </c>
      <c r="G843" s="3" t="s">
        <v>104</v>
      </c>
      <c r="H843" s="3" t="s">
        <v>104</v>
      </c>
      <c r="I843" s="4"/>
      <c r="J843" s="4">
        <f>=ROUNDDOWN({0},0)</f>
      </c>
      <c r="K843" s="4"/>
      <c r="L843" s="5"/>
      <c r="M843" s="4"/>
      <c r="N843" s="4">
        <f>=ROUNDDOWN({0},0)</f>
      </c>
      <c r="O843" s="4"/>
      <c r="P843" s="5"/>
      <c r="Q843" s="4"/>
      <c r="R843" s="6"/>
      <c r="S843" s="4"/>
      <c r="T843" s="6"/>
      <c r="U843" s="5"/>
      <c r="V843" s="5"/>
      <c r="W843" s="4"/>
      <c r="X843" s="6"/>
      <c r="Y843" s="4"/>
      <c r="Z843" s="6"/>
      <c r="AA843" s="5"/>
      <c r="AB843" s="5"/>
      <c r="AC843" s="4"/>
      <c r="AD843" s="6"/>
      <c r="AE843" s="4"/>
      <c r="AF843" s="6"/>
      <c r="AG843" s="5"/>
      <c r="AH843" s="5"/>
      <c r="AI843" s="4"/>
      <c r="AJ843" s="6"/>
      <c r="AK843" s="4"/>
      <c r="AL843" s="6"/>
      <c r="AM843" s="5"/>
      <c r="AN843" s="5"/>
      <c r="AO843" s="4"/>
      <c r="AP843" s="6"/>
      <c r="AQ843" s="4"/>
      <c r="AR843" s="6"/>
      <c r="AS843" s="5"/>
      <c r="AT843" s="5"/>
      <c r="AU843" s="4"/>
      <c r="AV843" s="6"/>
      <c r="AW843" s="4"/>
      <c r="AX843" s="6"/>
      <c r="AY843" s="5"/>
      <c r="AZ843" s="5"/>
      <c r="BA843" s="4"/>
      <c r="BB843" s="6"/>
      <c r="BC843" s="4"/>
      <c r="BD843" s="6"/>
      <c r="BE843" s="5"/>
      <c r="BF843" s="5"/>
      <c r="BG843" s="4"/>
      <c r="BH843" s="6"/>
      <c r="BI843" s="4"/>
      <c r="BJ843" s="6"/>
      <c r="BK843" s="5"/>
      <c r="BL843" s="5"/>
      <c r="BM843" s="4"/>
      <c r="BN843" s="6"/>
      <c r="BO843" s="4"/>
      <c r="BP843" s="6"/>
      <c r="BQ843" s="5"/>
      <c r="BR843" s="5"/>
      <c r="BS843" s="4"/>
      <c r="BT843" s="6"/>
      <c r="BU843" s="4"/>
      <c r="BV843" s="6"/>
      <c r="BW843" s="5"/>
      <c r="BX843" s="5"/>
      <c r="BY843" s="4"/>
      <c r="BZ843" s="6"/>
      <c r="CA843" s="4"/>
      <c r="CB843" s="6"/>
      <c r="CC843" s="5"/>
      <c r="CD843" s="5"/>
      <c r="CE843" s="4"/>
      <c r="CF843" s="6"/>
      <c r="CG843" s="4"/>
      <c r="CH843" s="6"/>
      <c r="CI843" s="5"/>
      <c r="CJ843" s="5"/>
      <c r="CK843" s="4"/>
      <c r="CL843" s="6"/>
      <c r="CM843" s="4"/>
      <c r="CN843" s="6"/>
      <c r="CO843" s="5"/>
      <c r="CP843" s="5"/>
      <c r="CQ843" s="4"/>
      <c r="CR843" s="6"/>
      <c r="CS843" s="4"/>
      <c r="CT843" s="6"/>
      <c r="CU843" s="5"/>
      <c r="CV843" s="5"/>
      <c r="CW843" s="4"/>
      <c r="CX843" s="6"/>
      <c r="CY843" s="4"/>
      <c r="CZ843" s="6"/>
      <c r="DA843" s="5"/>
      <c r="DB843" s="5"/>
      <c r="DC843" s="4"/>
      <c r="DD843" s="6"/>
      <c r="DE843" s="4"/>
      <c r="DF843" s="6"/>
      <c r="DG843" s="5"/>
      <c r="DH843" s="5"/>
      <c r="DI843" s="4"/>
      <c r="DJ843" s="6"/>
      <c r="DK843" s="4"/>
      <c r="DL843" s="6"/>
      <c r="DM843" s="5"/>
      <c r="DN843" s="5"/>
      <c r="DO843" s="4"/>
      <c r="DP843" s="6"/>
      <c r="DQ843" s="4"/>
      <c r="DR843" s="6"/>
      <c r="DS843" s="5"/>
      <c r="DT843" s="5"/>
      <c r="DU843" s="4"/>
      <c r="DV843" s="6"/>
      <c r="DW843" s="4"/>
      <c r="DX843" s="6"/>
      <c r="DY843" s="5"/>
      <c r="DZ843" s="5"/>
      <c r="EA843" s="4"/>
      <c r="EB843" s="6"/>
      <c r="EC843" s="4"/>
      <c r="ED843" s="6"/>
      <c r="EE843" s="5"/>
      <c r="EF843" s="5"/>
      <c r="EG843" s="4"/>
      <c r="EH843" s="6"/>
      <c r="EI843" s="4"/>
      <c r="EJ843" s="6"/>
      <c r="EK843" s="5"/>
      <c r="EL843" s="5"/>
      <c r="EM843" s="4"/>
      <c r="EN843" s="6"/>
      <c r="EO843" s="4"/>
      <c r="EP843" s="6"/>
      <c r="EQ843" s="5"/>
      <c r="ER843" s="5"/>
      <c r="ES843" s="4"/>
      <c r="ET843" s="6"/>
      <c r="EU843" s="4"/>
      <c r="EV843" s="6"/>
      <c r="EW843" s="5"/>
      <c r="EX843" s="5"/>
      <c r="EY843" s="4"/>
      <c r="EZ843" s="6"/>
      <c r="FA843" s="4"/>
      <c r="FB843" s="6"/>
      <c r="FC843" s="5"/>
      <c r="FD843" s="5"/>
      <c r="FE843" s="4"/>
      <c r="FF843" s="6"/>
      <c r="FG843" s="4"/>
      <c r="FH843" s="6"/>
      <c r="FI843" s="5"/>
      <c r="FJ843" s="5"/>
      <c r="FK843" s="4"/>
      <c r="FL843" s="6"/>
      <c r="FM843" s="4"/>
      <c r="FN843" s="6"/>
      <c r="FO843" s="5"/>
      <c r="FP843" s="5"/>
      <c r="FQ843" s="4"/>
      <c r="FR843" s="6"/>
      <c r="FS843" s="4"/>
      <c r="FT843" s="6"/>
      <c r="FU843" s="5"/>
      <c r="FV843" s="5"/>
      <c r="FW843" s="4"/>
      <c r="FX843" s="6"/>
      <c r="FY843" s="4"/>
      <c r="FZ843" s="6"/>
      <c r="GA843" s="5"/>
      <c r="GB843" s="5"/>
      <c r="GC843" s="4"/>
      <c r="GD843" s="6"/>
      <c r="GE843" s="4"/>
      <c r="GF843" s="6"/>
      <c r="GG843" s="5"/>
      <c r="GH843" s="5"/>
      <c r="GI843" s="4"/>
      <c r="GJ843" s="6"/>
      <c r="GK843" s="4"/>
      <c r="GL843" s="6"/>
      <c r="GM843" s="5"/>
      <c r="GN843" s="5"/>
      <c r="GO843" s="4"/>
      <c r="GP843" s="6"/>
      <c r="GQ843" s="4"/>
      <c r="GR843" s="6"/>
      <c r="GS843" s="5"/>
      <c r="GT843" s="5"/>
      <c r="GU843" s="4"/>
      <c r="GV843" s="6"/>
      <c r="GW843" s="4"/>
      <c r="GX843" s="6"/>
      <c r="GY843" s="5"/>
      <c r="GZ843" s="5"/>
      <c r="HA843" s="4"/>
      <c r="HB843" s="6"/>
      <c r="HC843" s="4"/>
      <c r="HD843" s="6"/>
      <c r="HE843" s="5"/>
      <c r="HF843" s="5"/>
      <c r="HG843" s="4"/>
      <c r="HH843" s="6"/>
      <c r="HI843" s="4"/>
      <c r="HJ843" s="6"/>
      <c r="HK843" s="5"/>
      <c r="HL843" s="5"/>
      <c r="HM843" s="4"/>
      <c r="HN843" s="6"/>
      <c r="HO843" s="4"/>
      <c r="HP843" s="6"/>
      <c r="HQ843" s="5"/>
      <c r="HR843" s="5"/>
      <c r="HS843" s="4"/>
      <c r="HT843" s="6"/>
      <c r="HU843" s="4"/>
      <c r="HV843" s="6"/>
      <c r="HW843" s="5"/>
      <c r="HX843" s="5"/>
      <c r="HY843" s="4"/>
      <c r="HZ843" s="6"/>
      <c r="IA843" s="4"/>
      <c r="IB843" s="6"/>
      <c r="IC843" s="5"/>
      <c r="ID843" s="5"/>
      <c r="IE843" s="4"/>
      <c r="IF843" s="6"/>
      <c r="IG843" s="4"/>
      <c r="IH843" s="6"/>
      <c r="II843" s="5"/>
      <c r="IJ843" s="5"/>
      <c r="IK843" s="4"/>
      <c r="IL843" s="6"/>
      <c r="IM843" s="4"/>
      <c r="IN843" s="6"/>
      <c r="IO843" s="5"/>
      <c r="IP843" s="5"/>
      <c r="IQ843" s="4"/>
      <c r="IR843" s="6"/>
      <c r="IS843" s="4"/>
      <c r="IT843" s="6"/>
      <c r="IU843" s="5"/>
      <c r="IV843" s="5"/>
      <c r="IW843" s="4"/>
      <c r="IX843" s="6"/>
      <c r="IY843" s="4"/>
      <c r="IZ843" s="6"/>
      <c r="JA843" s="5"/>
      <c r="JB843" s="5"/>
      <c r="JC843" s="4"/>
      <c r="JD843" s="6"/>
      <c r="JE843" s="4"/>
      <c r="JF843" s="6"/>
      <c r="JG843" s="5"/>
      <c r="JH843" s="5"/>
      <c r="JI843" s="4"/>
      <c r="JJ843" s="6"/>
      <c r="JK843" s="4"/>
      <c r="JL843" s="6"/>
      <c r="JM843" s="5"/>
      <c r="JN843" s="5"/>
      <c r="JO843" s="4"/>
      <c r="JP843" s="6"/>
      <c r="JQ843" s="4"/>
      <c r="JR843" s="6"/>
      <c r="JS843" s="5"/>
      <c r="JT843" s="5"/>
      <c r="JU843" s="4"/>
      <c r="JV843" s="6"/>
      <c r="JW843" s="4"/>
      <c r="JX843" s="6"/>
      <c r="JY843" s="5"/>
      <c r="JZ843" s="5"/>
      <c r="KA843" s="4"/>
      <c r="KB843" s="6"/>
      <c r="KC843" s="4"/>
      <c r="KD843" s="6"/>
      <c r="KE843" s="5"/>
      <c r="KF843" s="5"/>
      <c r="KG843" s="4"/>
      <c r="KH843" s="6"/>
      <c r="KI843" s="4"/>
      <c r="KJ843" s="6"/>
      <c r="KK843" s="5"/>
      <c r="KL843" s="5"/>
    </row>
    <row r="844">
      <c r="A844" s="3" t="s">
        <v>85</v>
      </c>
      <c r="B844" s="3" t="s">
        <v>712</v>
      </c>
      <c r="C844" s="3" t="s">
        <v>87</v>
      </c>
      <c r="D844" s="3" t="s">
        <v>712</v>
      </c>
      <c r="E844" s="3" t="s">
        <v>959</v>
      </c>
      <c r="F844" s="3" t="s">
        <v>104</v>
      </c>
      <c r="G844" s="3" t="s">
        <v>104</v>
      </c>
      <c r="H844" s="3" t="s">
        <v>104</v>
      </c>
      <c r="I844" s="4"/>
      <c r="J844" s="4">
        <f>=ROUNDDOWN({0},0)</f>
      </c>
      <c r="K844" s="4"/>
      <c r="L844" s="5"/>
      <c r="M844" s="4"/>
      <c r="N844" s="4">
        <f>=ROUNDDOWN({0},0)</f>
      </c>
      <c r="O844" s="4"/>
      <c r="P844" s="5"/>
      <c r="Q844" s="4"/>
      <c r="R844" s="6"/>
      <c r="S844" s="4"/>
      <c r="T844" s="6"/>
      <c r="U844" s="5"/>
      <c r="V844" s="5"/>
      <c r="W844" s="4"/>
      <c r="X844" s="6"/>
      <c r="Y844" s="4"/>
      <c r="Z844" s="6"/>
      <c r="AA844" s="5"/>
      <c r="AB844" s="5"/>
      <c r="AC844" s="4"/>
      <c r="AD844" s="6"/>
      <c r="AE844" s="4"/>
      <c r="AF844" s="6"/>
      <c r="AG844" s="5"/>
      <c r="AH844" s="5"/>
      <c r="AI844" s="4"/>
      <c r="AJ844" s="6"/>
      <c r="AK844" s="4"/>
      <c r="AL844" s="6"/>
      <c r="AM844" s="5"/>
      <c r="AN844" s="5"/>
      <c r="AO844" s="4"/>
      <c r="AP844" s="6"/>
      <c r="AQ844" s="4"/>
      <c r="AR844" s="6"/>
      <c r="AS844" s="5"/>
      <c r="AT844" s="5"/>
      <c r="AU844" s="4"/>
      <c r="AV844" s="6"/>
      <c r="AW844" s="4"/>
      <c r="AX844" s="6"/>
      <c r="AY844" s="5"/>
      <c r="AZ844" s="5"/>
      <c r="BA844" s="4"/>
      <c r="BB844" s="6"/>
      <c r="BC844" s="4"/>
      <c r="BD844" s="6"/>
      <c r="BE844" s="5"/>
      <c r="BF844" s="5"/>
      <c r="BG844" s="4"/>
      <c r="BH844" s="6"/>
      <c r="BI844" s="4"/>
      <c r="BJ844" s="6"/>
      <c r="BK844" s="5"/>
      <c r="BL844" s="5"/>
      <c r="BM844" s="4"/>
      <c r="BN844" s="6"/>
      <c r="BO844" s="4"/>
      <c r="BP844" s="6"/>
      <c r="BQ844" s="5"/>
      <c r="BR844" s="5"/>
      <c r="BS844" s="4"/>
      <c r="BT844" s="6"/>
      <c r="BU844" s="4"/>
      <c r="BV844" s="6"/>
      <c r="BW844" s="5"/>
      <c r="BX844" s="5"/>
      <c r="BY844" s="4"/>
      <c r="BZ844" s="6"/>
      <c r="CA844" s="4"/>
      <c r="CB844" s="6"/>
      <c r="CC844" s="5"/>
      <c r="CD844" s="5"/>
      <c r="CE844" s="4"/>
      <c r="CF844" s="6"/>
      <c r="CG844" s="4"/>
      <c r="CH844" s="6"/>
      <c r="CI844" s="5"/>
      <c r="CJ844" s="5"/>
      <c r="CK844" s="4"/>
      <c r="CL844" s="6"/>
      <c r="CM844" s="4"/>
      <c r="CN844" s="6"/>
      <c r="CO844" s="5"/>
      <c r="CP844" s="5"/>
      <c r="CQ844" s="4"/>
      <c r="CR844" s="6"/>
      <c r="CS844" s="4"/>
      <c r="CT844" s="6"/>
      <c r="CU844" s="5"/>
      <c r="CV844" s="5"/>
      <c r="CW844" s="4"/>
      <c r="CX844" s="6"/>
      <c r="CY844" s="4"/>
      <c r="CZ844" s="6"/>
      <c r="DA844" s="5"/>
      <c r="DB844" s="5"/>
      <c r="DC844" s="4"/>
      <c r="DD844" s="6"/>
      <c r="DE844" s="4"/>
      <c r="DF844" s="6"/>
      <c r="DG844" s="5"/>
      <c r="DH844" s="5"/>
      <c r="DI844" s="4"/>
      <c r="DJ844" s="6"/>
      <c r="DK844" s="4"/>
      <c r="DL844" s="6"/>
      <c r="DM844" s="5"/>
      <c r="DN844" s="5"/>
      <c r="DO844" s="4"/>
      <c r="DP844" s="6"/>
      <c r="DQ844" s="4"/>
      <c r="DR844" s="6"/>
      <c r="DS844" s="5"/>
      <c r="DT844" s="5"/>
      <c r="DU844" s="4"/>
      <c r="DV844" s="6"/>
      <c r="DW844" s="4"/>
      <c r="DX844" s="6"/>
      <c r="DY844" s="5"/>
      <c r="DZ844" s="5"/>
      <c r="EA844" s="4"/>
      <c r="EB844" s="6"/>
      <c r="EC844" s="4"/>
      <c r="ED844" s="6"/>
      <c r="EE844" s="5"/>
      <c r="EF844" s="5"/>
      <c r="EG844" s="4"/>
      <c r="EH844" s="6"/>
      <c r="EI844" s="4"/>
      <c r="EJ844" s="6"/>
      <c r="EK844" s="5"/>
      <c r="EL844" s="5"/>
      <c r="EM844" s="4"/>
      <c r="EN844" s="6"/>
      <c r="EO844" s="4"/>
      <c r="EP844" s="6"/>
      <c r="EQ844" s="5"/>
      <c r="ER844" s="5"/>
      <c r="ES844" s="4"/>
      <c r="ET844" s="6"/>
      <c r="EU844" s="4"/>
      <c r="EV844" s="6"/>
      <c r="EW844" s="5"/>
      <c r="EX844" s="5"/>
      <c r="EY844" s="4"/>
      <c r="EZ844" s="6"/>
      <c r="FA844" s="4"/>
      <c r="FB844" s="6"/>
      <c r="FC844" s="5"/>
      <c r="FD844" s="5"/>
      <c r="FE844" s="4"/>
      <c r="FF844" s="6"/>
      <c r="FG844" s="4"/>
      <c r="FH844" s="6"/>
      <c r="FI844" s="5"/>
      <c r="FJ844" s="5"/>
      <c r="FK844" s="4"/>
      <c r="FL844" s="6"/>
      <c r="FM844" s="4"/>
      <c r="FN844" s="6"/>
      <c r="FO844" s="5"/>
      <c r="FP844" s="5"/>
      <c r="FQ844" s="4"/>
      <c r="FR844" s="6"/>
      <c r="FS844" s="4"/>
      <c r="FT844" s="6"/>
      <c r="FU844" s="5"/>
      <c r="FV844" s="5"/>
      <c r="FW844" s="4"/>
      <c r="FX844" s="6"/>
      <c r="FY844" s="4"/>
      <c r="FZ844" s="6"/>
      <c r="GA844" s="5"/>
      <c r="GB844" s="5"/>
      <c r="GC844" s="4"/>
      <c r="GD844" s="6"/>
      <c r="GE844" s="4"/>
      <c r="GF844" s="6"/>
      <c r="GG844" s="5"/>
      <c r="GH844" s="5"/>
      <c r="GI844" s="4"/>
      <c r="GJ844" s="6"/>
      <c r="GK844" s="4"/>
      <c r="GL844" s="6"/>
      <c r="GM844" s="5"/>
      <c r="GN844" s="5"/>
      <c r="GO844" s="4"/>
      <c r="GP844" s="6"/>
      <c r="GQ844" s="4"/>
      <c r="GR844" s="6"/>
      <c r="GS844" s="5"/>
      <c r="GT844" s="5"/>
      <c r="GU844" s="4"/>
      <c r="GV844" s="6"/>
      <c r="GW844" s="4"/>
      <c r="GX844" s="6"/>
      <c r="GY844" s="5"/>
      <c r="GZ844" s="5"/>
      <c r="HA844" s="4"/>
      <c r="HB844" s="6"/>
      <c r="HC844" s="4"/>
      <c r="HD844" s="6"/>
      <c r="HE844" s="5"/>
      <c r="HF844" s="5"/>
      <c r="HG844" s="4"/>
      <c r="HH844" s="6"/>
      <c r="HI844" s="4"/>
      <c r="HJ844" s="6"/>
      <c r="HK844" s="5"/>
      <c r="HL844" s="5"/>
      <c r="HM844" s="4"/>
      <c r="HN844" s="6"/>
      <c r="HO844" s="4"/>
      <c r="HP844" s="6"/>
      <c r="HQ844" s="5"/>
      <c r="HR844" s="5"/>
      <c r="HS844" s="4"/>
      <c r="HT844" s="6"/>
      <c r="HU844" s="4"/>
      <c r="HV844" s="6"/>
      <c r="HW844" s="5"/>
      <c r="HX844" s="5"/>
      <c r="HY844" s="4"/>
      <c r="HZ844" s="6"/>
      <c r="IA844" s="4"/>
      <c r="IB844" s="6"/>
      <c r="IC844" s="5"/>
      <c r="ID844" s="5"/>
      <c r="IE844" s="4"/>
      <c r="IF844" s="6"/>
      <c r="IG844" s="4"/>
      <c r="IH844" s="6"/>
      <c r="II844" s="5"/>
      <c r="IJ844" s="5"/>
      <c r="IK844" s="4"/>
      <c r="IL844" s="6"/>
      <c r="IM844" s="4"/>
      <c r="IN844" s="6"/>
      <c r="IO844" s="5"/>
      <c r="IP844" s="5"/>
      <c r="IQ844" s="4"/>
      <c r="IR844" s="6"/>
      <c r="IS844" s="4"/>
      <c r="IT844" s="6"/>
      <c r="IU844" s="5"/>
      <c r="IV844" s="5"/>
      <c r="IW844" s="4"/>
      <c r="IX844" s="6"/>
      <c r="IY844" s="4"/>
      <c r="IZ844" s="6"/>
      <c r="JA844" s="5"/>
      <c r="JB844" s="5"/>
      <c r="JC844" s="4"/>
      <c r="JD844" s="6"/>
      <c r="JE844" s="4"/>
      <c r="JF844" s="6"/>
      <c r="JG844" s="5"/>
      <c r="JH844" s="5"/>
      <c r="JI844" s="4"/>
      <c r="JJ844" s="6"/>
      <c r="JK844" s="4"/>
      <c r="JL844" s="6"/>
      <c r="JM844" s="5"/>
      <c r="JN844" s="5"/>
      <c r="JO844" s="4"/>
      <c r="JP844" s="6"/>
      <c r="JQ844" s="4"/>
      <c r="JR844" s="6"/>
      <c r="JS844" s="5"/>
      <c r="JT844" s="5"/>
      <c r="JU844" s="4"/>
      <c r="JV844" s="6"/>
      <c r="JW844" s="4"/>
      <c r="JX844" s="6"/>
      <c r="JY844" s="5"/>
      <c r="JZ844" s="5"/>
      <c r="KA844" s="4"/>
      <c r="KB844" s="6"/>
      <c r="KC844" s="4"/>
      <c r="KD844" s="6"/>
      <c r="KE844" s="5"/>
      <c r="KF844" s="5"/>
      <c r="KG844" s="4"/>
      <c r="KH844" s="6"/>
      <c r="KI844" s="4"/>
      <c r="KJ844" s="6"/>
      <c r="KK844" s="5"/>
      <c r="KL844" s="5"/>
    </row>
    <row r="845">
      <c r="A845" s="3" t="s">
        <v>85</v>
      </c>
      <c r="B845" s="3" t="s">
        <v>712</v>
      </c>
      <c r="C845" s="3" t="s">
        <v>87</v>
      </c>
      <c r="D845" s="3" t="s">
        <v>712</v>
      </c>
      <c r="E845" s="3" t="s">
        <v>1032</v>
      </c>
      <c r="F845" s="3" t="s">
        <v>104</v>
      </c>
      <c r="G845" s="3" t="s">
        <v>104</v>
      </c>
      <c r="H845" s="3" t="s">
        <v>104</v>
      </c>
      <c r="I845" s="4"/>
      <c r="J845" s="4">
        <f>=ROUNDDOWN({0},0)</f>
      </c>
      <c r="K845" s="4"/>
      <c r="L845" s="5"/>
      <c r="M845" s="4"/>
      <c r="N845" s="4">
        <f>=ROUNDDOWN({0},0)</f>
      </c>
      <c r="O845" s="4"/>
      <c r="P845" s="5"/>
      <c r="Q845" s="4"/>
      <c r="R845" s="6"/>
      <c r="S845" s="4"/>
      <c r="T845" s="6"/>
      <c r="U845" s="5"/>
      <c r="V845" s="5"/>
      <c r="W845" s="4"/>
      <c r="X845" s="6"/>
      <c r="Y845" s="4"/>
      <c r="Z845" s="6"/>
      <c r="AA845" s="5"/>
      <c r="AB845" s="5"/>
      <c r="AC845" s="4"/>
      <c r="AD845" s="6"/>
      <c r="AE845" s="4"/>
      <c r="AF845" s="6"/>
      <c r="AG845" s="5"/>
      <c r="AH845" s="5"/>
      <c r="AI845" s="4"/>
      <c r="AJ845" s="6"/>
      <c r="AK845" s="4"/>
      <c r="AL845" s="6"/>
      <c r="AM845" s="5"/>
      <c r="AN845" s="5"/>
      <c r="AO845" s="4"/>
      <c r="AP845" s="6"/>
      <c r="AQ845" s="4"/>
      <c r="AR845" s="6"/>
      <c r="AS845" s="5"/>
      <c r="AT845" s="5"/>
      <c r="AU845" s="4"/>
      <c r="AV845" s="6"/>
      <c r="AW845" s="4"/>
      <c r="AX845" s="6"/>
      <c r="AY845" s="5"/>
      <c r="AZ845" s="5"/>
      <c r="BA845" s="4"/>
      <c r="BB845" s="6"/>
      <c r="BC845" s="4"/>
      <c r="BD845" s="6"/>
      <c r="BE845" s="5"/>
      <c r="BF845" s="5"/>
      <c r="BG845" s="4"/>
      <c r="BH845" s="6"/>
      <c r="BI845" s="4"/>
      <c r="BJ845" s="6"/>
      <c r="BK845" s="5"/>
      <c r="BL845" s="5"/>
      <c r="BM845" s="4"/>
      <c r="BN845" s="6"/>
      <c r="BO845" s="4"/>
      <c r="BP845" s="6"/>
      <c r="BQ845" s="5"/>
      <c r="BR845" s="5"/>
      <c r="BS845" s="4"/>
      <c r="BT845" s="6"/>
      <c r="BU845" s="4"/>
      <c r="BV845" s="6"/>
      <c r="BW845" s="5"/>
      <c r="BX845" s="5"/>
      <c r="BY845" s="4"/>
      <c r="BZ845" s="6"/>
      <c r="CA845" s="4"/>
      <c r="CB845" s="6"/>
      <c r="CC845" s="5"/>
      <c r="CD845" s="5"/>
      <c r="CE845" s="4"/>
      <c r="CF845" s="6"/>
      <c r="CG845" s="4"/>
      <c r="CH845" s="6"/>
      <c r="CI845" s="5"/>
      <c r="CJ845" s="5"/>
      <c r="CK845" s="4"/>
      <c r="CL845" s="6"/>
      <c r="CM845" s="4"/>
      <c r="CN845" s="6"/>
      <c r="CO845" s="5"/>
      <c r="CP845" s="5"/>
      <c r="CQ845" s="4"/>
      <c r="CR845" s="6"/>
      <c r="CS845" s="4"/>
      <c r="CT845" s="6"/>
      <c r="CU845" s="5"/>
      <c r="CV845" s="5"/>
      <c r="CW845" s="4"/>
      <c r="CX845" s="6"/>
      <c r="CY845" s="4"/>
      <c r="CZ845" s="6"/>
      <c r="DA845" s="5"/>
      <c r="DB845" s="5"/>
      <c r="DC845" s="4"/>
      <c r="DD845" s="6"/>
      <c r="DE845" s="4"/>
      <c r="DF845" s="6"/>
      <c r="DG845" s="5"/>
      <c r="DH845" s="5"/>
      <c r="DI845" s="4"/>
      <c r="DJ845" s="6"/>
      <c r="DK845" s="4"/>
      <c r="DL845" s="6"/>
      <c r="DM845" s="5"/>
      <c r="DN845" s="5"/>
      <c r="DO845" s="4"/>
      <c r="DP845" s="6"/>
      <c r="DQ845" s="4"/>
      <c r="DR845" s="6"/>
      <c r="DS845" s="5"/>
      <c r="DT845" s="5"/>
      <c r="DU845" s="4"/>
      <c r="DV845" s="6"/>
      <c r="DW845" s="4"/>
      <c r="DX845" s="6"/>
      <c r="DY845" s="5"/>
      <c r="DZ845" s="5"/>
      <c r="EA845" s="4"/>
      <c r="EB845" s="6"/>
      <c r="EC845" s="4"/>
      <c r="ED845" s="6"/>
      <c r="EE845" s="5"/>
      <c r="EF845" s="5"/>
      <c r="EG845" s="4"/>
      <c r="EH845" s="6"/>
      <c r="EI845" s="4"/>
      <c r="EJ845" s="6"/>
      <c r="EK845" s="5"/>
      <c r="EL845" s="5"/>
      <c r="EM845" s="4"/>
      <c r="EN845" s="6"/>
      <c r="EO845" s="4"/>
      <c r="EP845" s="6"/>
      <c r="EQ845" s="5"/>
      <c r="ER845" s="5"/>
      <c r="ES845" s="4"/>
      <c r="ET845" s="6"/>
      <c r="EU845" s="4"/>
      <c r="EV845" s="6"/>
      <c r="EW845" s="5"/>
      <c r="EX845" s="5"/>
      <c r="EY845" s="4"/>
      <c r="EZ845" s="6"/>
      <c r="FA845" s="4"/>
      <c r="FB845" s="6"/>
      <c r="FC845" s="5"/>
      <c r="FD845" s="5"/>
      <c r="FE845" s="4"/>
      <c r="FF845" s="6"/>
      <c r="FG845" s="4"/>
      <c r="FH845" s="6"/>
      <c r="FI845" s="5"/>
      <c r="FJ845" s="5"/>
      <c r="FK845" s="4"/>
      <c r="FL845" s="6"/>
      <c r="FM845" s="4"/>
      <c r="FN845" s="6"/>
      <c r="FO845" s="5"/>
      <c r="FP845" s="5"/>
      <c r="FQ845" s="4"/>
      <c r="FR845" s="6"/>
      <c r="FS845" s="4"/>
      <c r="FT845" s="6"/>
      <c r="FU845" s="5"/>
      <c r="FV845" s="5"/>
      <c r="FW845" s="4"/>
      <c r="FX845" s="6"/>
      <c r="FY845" s="4"/>
      <c r="FZ845" s="6"/>
      <c r="GA845" s="5"/>
      <c r="GB845" s="5"/>
      <c r="GC845" s="4"/>
      <c r="GD845" s="6"/>
      <c r="GE845" s="4"/>
      <c r="GF845" s="6"/>
      <c r="GG845" s="5"/>
      <c r="GH845" s="5"/>
      <c r="GI845" s="4"/>
      <c r="GJ845" s="6"/>
      <c r="GK845" s="4"/>
      <c r="GL845" s="6"/>
      <c r="GM845" s="5"/>
      <c r="GN845" s="5"/>
      <c r="GO845" s="4"/>
      <c r="GP845" s="6"/>
      <c r="GQ845" s="4"/>
      <c r="GR845" s="6"/>
      <c r="GS845" s="5"/>
      <c r="GT845" s="5"/>
      <c r="GU845" s="4"/>
      <c r="GV845" s="6"/>
      <c r="GW845" s="4"/>
      <c r="GX845" s="6"/>
      <c r="GY845" s="5"/>
      <c r="GZ845" s="5"/>
      <c r="HA845" s="4"/>
      <c r="HB845" s="6"/>
      <c r="HC845" s="4"/>
      <c r="HD845" s="6"/>
      <c r="HE845" s="5"/>
      <c r="HF845" s="5"/>
      <c r="HG845" s="4"/>
      <c r="HH845" s="6"/>
      <c r="HI845" s="4"/>
      <c r="HJ845" s="6"/>
      <c r="HK845" s="5"/>
      <c r="HL845" s="5"/>
      <c r="HM845" s="4"/>
      <c r="HN845" s="6"/>
      <c r="HO845" s="4"/>
      <c r="HP845" s="6"/>
      <c r="HQ845" s="5"/>
      <c r="HR845" s="5"/>
      <c r="HS845" s="4"/>
      <c r="HT845" s="6"/>
      <c r="HU845" s="4"/>
      <c r="HV845" s="6"/>
      <c r="HW845" s="5"/>
      <c r="HX845" s="5"/>
      <c r="HY845" s="4"/>
      <c r="HZ845" s="6"/>
      <c r="IA845" s="4"/>
      <c r="IB845" s="6"/>
      <c r="IC845" s="5"/>
      <c r="ID845" s="5"/>
      <c r="IE845" s="4"/>
      <c r="IF845" s="6"/>
      <c r="IG845" s="4"/>
      <c r="IH845" s="6"/>
      <c r="II845" s="5"/>
      <c r="IJ845" s="5"/>
      <c r="IK845" s="4"/>
      <c r="IL845" s="6"/>
      <c r="IM845" s="4"/>
      <c r="IN845" s="6"/>
      <c r="IO845" s="5"/>
      <c r="IP845" s="5"/>
      <c r="IQ845" s="4"/>
      <c r="IR845" s="6"/>
      <c r="IS845" s="4"/>
      <c r="IT845" s="6"/>
      <c r="IU845" s="5"/>
      <c r="IV845" s="5"/>
      <c r="IW845" s="4"/>
      <c r="IX845" s="6"/>
      <c r="IY845" s="4"/>
      <c r="IZ845" s="6"/>
      <c r="JA845" s="5"/>
      <c r="JB845" s="5"/>
      <c r="JC845" s="4"/>
      <c r="JD845" s="6"/>
      <c r="JE845" s="4"/>
      <c r="JF845" s="6"/>
      <c r="JG845" s="5"/>
      <c r="JH845" s="5"/>
      <c r="JI845" s="4"/>
      <c r="JJ845" s="6"/>
      <c r="JK845" s="4"/>
      <c r="JL845" s="6"/>
      <c r="JM845" s="5"/>
      <c r="JN845" s="5"/>
      <c r="JO845" s="4"/>
      <c r="JP845" s="6"/>
      <c r="JQ845" s="4"/>
      <c r="JR845" s="6"/>
      <c r="JS845" s="5"/>
      <c r="JT845" s="5"/>
      <c r="JU845" s="4"/>
      <c r="JV845" s="6"/>
      <c r="JW845" s="4"/>
      <c r="JX845" s="6"/>
      <c r="JY845" s="5"/>
      <c r="JZ845" s="5"/>
      <c r="KA845" s="4"/>
      <c r="KB845" s="6"/>
      <c r="KC845" s="4"/>
      <c r="KD845" s="6"/>
      <c r="KE845" s="5"/>
      <c r="KF845" s="5"/>
      <c r="KG845" s="4"/>
      <c r="KH845" s="6"/>
      <c r="KI845" s="4"/>
      <c r="KJ845" s="6"/>
      <c r="KK845" s="5"/>
      <c r="KL845" s="5"/>
    </row>
    <row r="846">
      <c r="A846" s="3" t="s">
        <v>85</v>
      </c>
      <c r="B846" s="3" t="s">
        <v>712</v>
      </c>
      <c r="C846" s="3" t="s">
        <v>87</v>
      </c>
      <c r="D846" s="3" t="s">
        <v>712</v>
      </c>
      <c r="E846" s="3" t="s">
        <v>1033</v>
      </c>
      <c r="F846" s="3" t="s">
        <v>104</v>
      </c>
      <c r="G846" s="3" t="s">
        <v>104</v>
      </c>
      <c r="H846" s="3" t="s">
        <v>104</v>
      </c>
      <c r="I846" s="4"/>
      <c r="J846" s="4">
        <f>=ROUNDDOWN({0},0)</f>
      </c>
      <c r="K846" s="4"/>
      <c r="L846" s="5"/>
      <c r="M846" s="4"/>
      <c r="N846" s="4">
        <f>=ROUNDDOWN({0},0)</f>
      </c>
      <c r="O846" s="4"/>
      <c r="P846" s="5"/>
      <c r="Q846" s="4"/>
      <c r="R846" s="6"/>
      <c r="S846" s="4"/>
      <c r="T846" s="6"/>
      <c r="U846" s="5"/>
      <c r="V846" s="5"/>
      <c r="W846" s="4"/>
      <c r="X846" s="6"/>
      <c r="Y846" s="4"/>
      <c r="Z846" s="6"/>
      <c r="AA846" s="5"/>
      <c r="AB846" s="5"/>
      <c r="AC846" s="4"/>
      <c r="AD846" s="6"/>
      <c r="AE846" s="4"/>
      <c r="AF846" s="6"/>
      <c r="AG846" s="5"/>
      <c r="AH846" s="5"/>
      <c r="AI846" s="4"/>
      <c r="AJ846" s="6"/>
      <c r="AK846" s="4"/>
      <c r="AL846" s="6"/>
      <c r="AM846" s="5"/>
      <c r="AN846" s="5"/>
      <c r="AO846" s="4"/>
      <c r="AP846" s="6"/>
      <c r="AQ846" s="4"/>
      <c r="AR846" s="6"/>
      <c r="AS846" s="5"/>
      <c r="AT846" s="5"/>
      <c r="AU846" s="4"/>
      <c r="AV846" s="6"/>
      <c r="AW846" s="4"/>
      <c r="AX846" s="6"/>
      <c r="AY846" s="5"/>
      <c r="AZ846" s="5"/>
      <c r="BA846" s="4"/>
      <c r="BB846" s="6"/>
      <c r="BC846" s="4"/>
      <c r="BD846" s="6"/>
      <c r="BE846" s="5"/>
      <c r="BF846" s="5"/>
      <c r="BG846" s="4"/>
      <c r="BH846" s="6"/>
      <c r="BI846" s="4"/>
      <c r="BJ846" s="6"/>
      <c r="BK846" s="5"/>
      <c r="BL846" s="5"/>
      <c r="BM846" s="4"/>
      <c r="BN846" s="6"/>
      <c r="BO846" s="4"/>
      <c r="BP846" s="6"/>
      <c r="BQ846" s="5"/>
      <c r="BR846" s="5"/>
      <c r="BS846" s="4"/>
      <c r="BT846" s="6"/>
      <c r="BU846" s="4"/>
      <c r="BV846" s="6"/>
      <c r="BW846" s="5"/>
      <c r="BX846" s="5"/>
      <c r="BY846" s="4"/>
      <c r="BZ846" s="6"/>
      <c r="CA846" s="4"/>
      <c r="CB846" s="6"/>
      <c r="CC846" s="5"/>
      <c r="CD846" s="5"/>
      <c r="CE846" s="4"/>
      <c r="CF846" s="6"/>
      <c r="CG846" s="4"/>
      <c r="CH846" s="6"/>
      <c r="CI846" s="5"/>
      <c r="CJ846" s="5"/>
      <c r="CK846" s="4"/>
      <c r="CL846" s="6"/>
      <c r="CM846" s="4"/>
      <c r="CN846" s="6"/>
      <c r="CO846" s="5"/>
      <c r="CP846" s="5"/>
      <c r="CQ846" s="4"/>
      <c r="CR846" s="6"/>
      <c r="CS846" s="4"/>
      <c r="CT846" s="6"/>
      <c r="CU846" s="5"/>
      <c r="CV846" s="5"/>
      <c r="CW846" s="4"/>
      <c r="CX846" s="6"/>
      <c r="CY846" s="4"/>
      <c r="CZ846" s="6"/>
      <c r="DA846" s="5"/>
      <c r="DB846" s="5"/>
      <c r="DC846" s="4"/>
      <c r="DD846" s="6"/>
      <c r="DE846" s="4"/>
      <c r="DF846" s="6"/>
      <c r="DG846" s="5"/>
      <c r="DH846" s="5"/>
      <c r="DI846" s="4"/>
      <c r="DJ846" s="6"/>
      <c r="DK846" s="4"/>
      <c r="DL846" s="6"/>
      <c r="DM846" s="5"/>
      <c r="DN846" s="5"/>
      <c r="DO846" s="4"/>
      <c r="DP846" s="6"/>
      <c r="DQ846" s="4"/>
      <c r="DR846" s="6"/>
      <c r="DS846" s="5"/>
      <c r="DT846" s="5"/>
      <c r="DU846" s="4"/>
      <c r="DV846" s="6"/>
      <c r="DW846" s="4"/>
      <c r="DX846" s="6"/>
      <c r="DY846" s="5"/>
      <c r="DZ846" s="5"/>
      <c r="EA846" s="4"/>
      <c r="EB846" s="6"/>
      <c r="EC846" s="4"/>
      <c r="ED846" s="6"/>
      <c r="EE846" s="5"/>
      <c r="EF846" s="5"/>
      <c r="EG846" s="4"/>
      <c r="EH846" s="6"/>
      <c r="EI846" s="4"/>
      <c r="EJ846" s="6"/>
      <c r="EK846" s="5"/>
      <c r="EL846" s="5"/>
      <c r="EM846" s="4"/>
      <c r="EN846" s="6"/>
      <c r="EO846" s="4"/>
      <c r="EP846" s="6"/>
      <c r="EQ846" s="5"/>
      <c r="ER846" s="5"/>
      <c r="ES846" s="4"/>
      <c r="ET846" s="6"/>
      <c r="EU846" s="4"/>
      <c r="EV846" s="6"/>
      <c r="EW846" s="5"/>
      <c r="EX846" s="5"/>
      <c r="EY846" s="4"/>
      <c r="EZ846" s="6"/>
      <c r="FA846" s="4"/>
      <c r="FB846" s="6"/>
      <c r="FC846" s="5"/>
      <c r="FD846" s="5"/>
      <c r="FE846" s="4"/>
      <c r="FF846" s="6"/>
      <c r="FG846" s="4"/>
      <c r="FH846" s="6"/>
      <c r="FI846" s="5"/>
      <c r="FJ846" s="5"/>
      <c r="FK846" s="4"/>
      <c r="FL846" s="6"/>
      <c r="FM846" s="4"/>
      <c r="FN846" s="6"/>
      <c r="FO846" s="5"/>
      <c r="FP846" s="5"/>
      <c r="FQ846" s="4"/>
      <c r="FR846" s="6"/>
      <c r="FS846" s="4"/>
      <c r="FT846" s="6"/>
      <c r="FU846" s="5"/>
      <c r="FV846" s="5"/>
      <c r="FW846" s="4"/>
      <c r="FX846" s="6"/>
      <c r="FY846" s="4"/>
      <c r="FZ846" s="6"/>
      <c r="GA846" s="5"/>
      <c r="GB846" s="5"/>
      <c r="GC846" s="4"/>
      <c r="GD846" s="6"/>
      <c r="GE846" s="4"/>
      <c r="GF846" s="6"/>
      <c r="GG846" s="5"/>
      <c r="GH846" s="5"/>
      <c r="GI846" s="4"/>
      <c r="GJ846" s="6"/>
      <c r="GK846" s="4"/>
      <c r="GL846" s="6"/>
      <c r="GM846" s="5"/>
      <c r="GN846" s="5"/>
      <c r="GO846" s="4"/>
      <c r="GP846" s="6"/>
      <c r="GQ846" s="4"/>
      <c r="GR846" s="6"/>
      <c r="GS846" s="5"/>
      <c r="GT846" s="5"/>
      <c r="GU846" s="4"/>
      <c r="GV846" s="6"/>
      <c r="GW846" s="4"/>
      <c r="GX846" s="6"/>
      <c r="GY846" s="5"/>
      <c r="GZ846" s="5"/>
      <c r="HA846" s="4"/>
      <c r="HB846" s="6"/>
      <c r="HC846" s="4"/>
      <c r="HD846" s="6"/>
      <c r="HE846" s="5"/>
      <c r="HF846" s="5"/>
      <c r="HG846" s="4"/>
      <c r="HH846" s="6"/>
      <c r="HI846" s="4"/>
      <c r="HJ846" s="6"/>
      <c r="HK846" s="5"/>
      <c r="HL846" s="5"/>
      <c r="HM846" s="4"/>
      <c r="HN846" s="6"/>
      <c r="HO846" s="4"/>
      <c r="HP846" s="6"/>
      <c r="HQ846" s="5"/>
      <c r="HR846" s="5"/>
      <c r="HS846" s="4"/>
      <c r="HT846" s="6"/>
      <c r="HU846" s="4"/>
      <c r="HV846" s="6"/>
      <c r="HW846" s="5"/>
      <c r="HX846" s="5"/>
      <c r="HY846" s="4"/>
      <c r="HZ846" s="6"/>
      <c r="IA846" s="4"/>
      <c r="IB846" s="6"/>
      <c r="IC846" s="5"/>
      <c r="ID846" s="5"/>
      <c r="IE846" s="4"/>
      <c r="IF846" s="6"/>
      <c r="IG846" s="4"/>
      <c r="IH846" s="6"/>
      <c r="II846" s="5"/>
      <c r="IJ846" s="5"/>
      <c r="IK846" s="4"/>
      <c r="IL846" s="6"/>
      <c r="IM846" s="4"/>
      <c r="IN846" s="6"/>
      <c r="IO846" s="5"/>
      <c r="IP846" s="5"/>
      <c r="IQ846" s="4"/>
      <c r="IR846" s="6"/>
      <c r="IS846" s="4"/>
      <c r="IT846" s="6"/>
      <c r="IU846" s="5"/>
      <c r="IV846" s="5"/>
      <c r="IW846" s="4"/>
      <c r="IX846" s="6"/>
      <c r="IY846" s="4"/>
      <c r="IZ846" s="6"/>
      <c r="JA846" s="5"/>
      <c r="JB846" s="5"/>
      <c r="JC846" s="4"/>
      <c r="JD846" s="6"/>
      <c r="JE846" s="4"/>
      <c r="JF846" s="6"/>
      <c r="JG846" s="5"/>
      <c r="JH846" s="5"/>
      <c r="JI846" s="4"/>
      <c r="JJ846" s="6"/>
      <c r="JK846" s="4"/>
      <c r="JL846" s="6"/>
      <c r="JM846" s="5"/>
      <c r="JN846" s="5"/>
      <c r="JO846" s="4"/>
      <c r="JP846" s="6"/>
      <c r="JQ846" s="4"/>
      <c r="JR846" s="6"/>
      <c r="JS846" s="5"/>
      <c r="JT846" s="5"/>
      <c r="JU846" s="4"/>
      <c r="JV846" s="6"/>
      <c r="JW846" s="4"/>
      <c r="JX846" s="6"/>
      <c r="JY846" s="5"/>
      <c r="JZ846" s="5"/>
      <c r="KA846" s="4"/>
      <c r="KB846" s="6"/>
      <c r="KC846" s="4"/>
      <c r="KD846" s="6"/>
      <c r="KE846" s="5"/>
      <c r="KF846" s="5"/>
      <c r="KG846" s="4"/>
      <c r="KH846" s="6"/>
      <c r="KI846" s="4"/>
      <c r="KJ846" s="6"/>
      <c r="KK846" s="5"/>
      <c r="KL846" s="5"/>
    </row>
    <row r="847">
      <c r="A847" s="3" t="s">
        <v>85</v>
      </c>
      <c r="B847" s="3" t="s">
        <v>712</v>
      </c>
      <c r="C847" s="3" t="s">
        <v>87</v>
      </c>
      <c r="D847" s="3" t="s">
        <v>712</v>
      </c>
      <c r="E847" s="3" t="s">
        <v>1034</v>
      </c>
      <c r="F847" s="3" t="s">
        <v>104</v>
      </c>
      <c r="G847" s="3" t="s">
        <v>104</v>
      </c>
      <c r="H847" s="3" t="s">
        <v>104</v>
      </c>
      <c r="I847" s="4"/>
      <c r="J847" s="4">
        <f>=ROUNDDOWN({0},0)</f>
      </c>
      <c r="K847" s="4"/>
      <c r="L847" s="5"/>
      <c r="M847" s="4"/>
      <c r="N847" s="4">
        <f>=ROUNDDOWN({0},0)</f>
      </c>
      <c r="O847" s="4"/>
      <c r="P847" s="5"/>
      <c r="Q847" s="4"/>
      <c r="R847" s="6"/>
      <c r="S847" s="4"/>
      <c r="T847" s="6"/>
      <c r="U847" s="5"/>
      <c r="V847" s="5"/>
      <c r="W847" s="4"/>
      <c r="X847" s="6"/>
      <c r="Y847" s="4"/>
      <c r="Z847" s="6"/>
      <c r="AA847" s="5"/>
      <c r="AB847" s="5"/>
      <c r="AC847" s="4"/>
      <c r="AD847" s="6"/>
      <c r="AE847" s="4"/>
      <c r="AF847" s="6"/>
      <c r="AG847" s="5"/>
      <c r="AH847" s="5"/>
      <c r="AI847" s="4"/>
      <c r="AJ847" s="6"/>
      <c r="AK847" s="4"/>
      <c r="AL847" s="6"/>
      <c r="AM847" s="5"/>
      <c r="AN847" s="5"/>
      <c r="AO847" s="4"/>
      <c r="AP847" s="6"/>
      <c r="AQ847" s="4"/>
      <c r="AR847" s="6"/>
      <c r="AS847" s="5"/>
      <c r="AT847" s="5"/>
      <c r="AU847" s="4"/>
      <c r="AV847" s="6"/>
      <c r="AW847" s="4"/>
      <c r="AX847" s="6"/>
      <c r="AY847" s="5"/>
      <c r="AZ847" s="5"/>
      <c r="BA847" s="4"/>
      <c r="BB847" s="6"/>
      <c r="BC847" s="4"/>
      <c r="BD847" s="6"/>
      <c r="BE847" s="5"/>
      <c r="BF847" s="5"/>
      <c r="BG847" s="4"/>
      <c r="BH847" s="6"/>
      <c r="BI847" s="4"/>
      <c r="BJ847" s="6"/>
      <c r="BK847" s="5"/>
      <c r="BL847" s="5"/>
      <c r="BM847" s="4"/>
      <c r="BN847" s="6"/>
      <c r="BO847" s="4"/>
      <c r="BP847" s="6"/>
      <c r="BQ847" s="5"/>
      <c r="BR847" s="5"/>
      <c r="BS847" s="4"/>
      <c r="BT847" s="6"/>
      <c r="BU847" s="4"/>
      <c r="BV847" s="6"/>
      <c r="BW847" s="5"/>
      <c r="BX847" s="5"/>
      <c r="BY847" s="4"/>
      <c r="BZ847" s="6"/>
      <c r="CA847" s="4"/>
      <c r="CB847" s="6"/>
      <c r="CC847" s="5"/>
      <c r="CD847" s="5"/>
      <c r="CE847" s="4"/>
      <c r="CF847" s="6"/>
      <c r="CG847" s="4"/>
      <c r="CH847" s="6"/>
      <c r="CI847" s="5"/>
      <c r="CJ847" s="5"/>
      <c r="CK847" s="4"/>
      <c r="CL847" s="6"/>
      <c r="CM847" s="4"/>
      <c r="CN847" s="6"/>
      <c r="CO847" s="5"/>
      <c r="CP847" s="5"/>
      <c r="CQ847" s="4"/>
      <c r="CR847" s="6"/>
      <c r="CS847" s="4"/>
      <c r="CT847" s="6"/>
      <c r="CU847" s="5"/>
      <c r="CV847" s="5"/>
      <c r="CW847" s="4"/>
      <c r="CX847" s="6"/>
      <c r="CY847" s="4"/>
      <c r="CZ847" s="6"/>
      <c r="DA847" s="5"/>
      <c r="DB847" s="5"/>
      <c r="DC847" s="4"/>
      <c r="DD847" s="6"/>
      <c r="DE847" s="4"/>
      <c r="DF847" s="6"/>
      <c r="DG847" s="5"/>
      <c r="DH847" s="5"/>
      <c r="DI847" s="4"/>
      <c r="DJ847" s="6"/>
      <c r="DK847" s="4"/>
      <c r="DL847" s="6"/>
      <c r="DM847" s="5"/>
      <c r="DN847" s="5"/>
      <c r="DO847" s="4"/>
      <c r="DP847" s="6"/>
      <c r="DQ847" s="4"/>
      <c r="DR847" s="6"/>
      <c r="DS847" s="5"/>
      <c r="DT847" s="5"/>
      <c r="DU847" s="4"/>
      <c r="DV847" s="6"/>
      <c r="DW847" s="4"/>
      <c r="DX847" s="6"/>
      <c r="DY847" s="5"/>
      <c r="DZ847" s="5"/>
      <c r="EA847" s="4"/>
      <c r="EB847" s="6"/>
      <c r="EC847" s="4"/>
      <c r="ED847" s="6"/>
      <c r="EE847" s="5"/>
      <c r="EF847" s="5"/>
      <c r="EG847" s="4"/>
      <c r="EH847" s="6"/>
      <c r="EI847" s="4"/>
      <c r="EJ847" s="6"/>
      <c r="EK847" s="5"/>
      <c r="EL847" s="5"/>
      <c r="EM847" s="4"/>
      <c r="EN847" s="6"/>
      <c r="EO847" s="4"/>
      <c r="EP847" s="6"/>
      <c r="EQ847" s="5"/>
      <c r="ER847" s="5"/>
      <c r="ES847" s="4"/>
      <c r="ET847" s="6"/>
      <c r="EU847" s="4"/>
      <c r="EV847" s="6"/>
      <c r="EW847" s="5"/>
      <c r="EX847" s="5"/>
      <c r="EY847" s="4"/>
      <c r="EZ847" s="6"/>
      <c r="FA847" s="4"/>
      <c r="FB847" s="6"/>
      <c r="FC847" s="5"/>
      <c r="FD847" s="5"/>
      <c r="FE847" s="4"/>
      <c r="FF847" s="6"/>
      <c r="FG847" s="4"/>
      <c r="FH847" s="6"/>
      <c r="FI847" s="5"/>
      <c r="FJ847" s="5"/>
      <c r="FK847" s="4"/>
      <c r="FL847" s="6"/>
      <c r="FM847" s="4"/>
      <c r="FN847" s="6"/>
      <c r="FO847" s="5"/>
      <c r="FP847" s="5"/>
      <c r="FQ847" s="4"/>
      <c r="FR847" s="6"/>
      <c r="FS847" s="4"/>
      <c r="FT847" s="6"/>
      <c r="FU847" s="5"/>
      <c r="FV847" s="5"/>
      <c r="FW847" s="4"/>
      <c r="FX847" s="6"/>
      <c r="FY847" s="4"/>
      <c r="FZ847" s="6"/>
      <c r="GA847" s="5"/>
      <c r="GB847" s="5"/>
      <c r="GC847" s="4"/>
      <c r="GD847" s="6"/>
      <c r="GE847" s="4"/>
      <c r="GF847" s="6"/>
      <c r="GG847" s="5"/>
      <c r="GH847" s="5"/>
      <c r="GI847" s="4"/>
      <c r="GJ847" s="6"/>
      <c r="GK847" s="4"/>
      <c r="GL847" s="6"/>
      <c r="GM847" s="5"/>
      <c r="GN847" s="5"/>
      <c r="GO847" s="4"/>
      <c r="GP847" s="6"/>
      <c r="GQ847" s="4"/>
      <c r="GR847" s="6"/>
      <c r="GS847" s="5"/>
      <c r="GT847" s="5"/>
      <c r="GU847" s="4"/>
      <c r="GV847" s="6"/>
      <c r="GW847" s="4"/>
      <c r="GX847" s="6"/>
      <c r="GY847" s="5"/>
      <c r="GZ847" s="5"/>
      <c r="HA847" s="4"/>
      <c r="HB847" s="6"/>
      <c r="HC847" s="4"/>
      <c r="HD847" s="6"/>
      <c r="HE847" s="5"/>
      <c r="HF847" s="5"/>
      <c r="HG847" s="4"/>
      <c r="HH847" s="6"/>
      <c r="HI847" s="4"/>
      <c r="HJ847" s="6"/>
      <c r="HK847" s="5"/>
      <c r="HL847" s="5"/>
      <c r="HM847" s="4"/>
      <c r="HN847" s="6"/>
      <c r="HO847" s="4"/>
      <c r="HP847" s="6"/>
      <c r="HQ847" s="5"/>
      <c r="HR847" s="5"/>
      <c r="HS847" s="4"/>
      <c r="HT847" s="6"/>
      <c r="HU847" s="4"/>
      <c r="HV847" s="6"/>
      <c r="HW847" s="5"/>
      <c r="HX847" s="5"/>
      <c r="HY847" s="4"/>
      <c r="HZ847" s="6"/>
      <c r="IA847" s="4"/>
      <c r="IB847" s="6"/>
      <c r="IC847" s="5"/>
      <c r="ID847" s="5"/>
      <c r="IE847" s="4"/>
      <c r="IF847" s="6"/>
      <c r="IG847" s="4"/>
      <c r="IH847" s="6"/>
      <c r="II847" s="5"/>
      <c r="IJ847" s="5"/>
      <c r="IK847" s="4"/>
      <c r="IL847" s="6"/>
      <c r="IM847" s="4"/>
      <c r="IN847" s="6"/>
      <c r="IO847" s="5"/>
      <c r="IP847" s="5"/>
      <c r="IQ847" s="4"/>
      <c r="IR847" s="6"/>
      <c r="IS847" s="4"/>
      <c r="IT847" s="6"/>
      <c r="IU847" s="5"/>
      <c r="IV847" s="5"/>
      <c r="IW847" s="4"/>
      <c r="IX847" s="6"/>
      <c r="IY847" s="4"/>
      <c r="IZ847" s="6"/>
      <c r="JA847" s="5"/>
      <c r="JB847" s="5"/>
      <c r="JC847" s="4"/>
      <c r="JD847" s="6"/>
      <c r="JE847" s="4"/>
      <c r="JF847" s="6"/>
      <c r="JG847" s="5"/>
      <c r="JH847" s="5"/>
      <c r="JI847" s="4"/>
      <c r="JJ847" s="6"/>
      <c r="JK847" s="4"/>
      <c r="JL847" s="6"/>
      <c r="JM847" s="5"/>
      <c r="JN847" s="5"/>
      <c r="JO847" s="4"/>
      <c r="JP847" s="6"/>
      <c r="JQ847" s="4"/>
      <c r="JR847" s="6"/>
      <c r="JS847" s="5"/>
      <c r="JT847" s="5"/>
      <c r="JU847" s="4"/>
      <c r="JV847" s="6"/>
      <c r="JW847" s="4"/>
      <c r="JX847" s="6"/>
      <c r="JY847" s="5"/>
      <c r="JZ847" s="5"/>
      <c r="KA847" s="4"/>
      <c r="KB847" s="6"/>
      <c r="KC847" s="4"/>
      <c r="KD847" s="6"/>
      <c r="KE847" s="5"/>
      <c r="KF847" s="5"/>
      <c r="KG847" s="4"/>
      <c r="KH847" s="6"/>
      <c r="KI847" s="4"/>
      <c r="KJ847" s="6"/>
      <c r="KK847" s="5"/>
      <c r="KL847" s="5"/>
    </row>
    <row r="848">
      <c r="A848" s="3" t="s">
        <v>85</v>
      </c>
      <c r="B848" s="3" t="s">
        <v>712</v>
      </c>
      <c r="C848" s="3" t="s">
        <v>87</v>
      </c>
      <c r="D848" s="3" t="s">
        <v>712</v>
      </c>
      <c r="E848" s="3" t="s">
        <v>1035</v>
      </c>
      <c r="F848" s="3" t="s">
        <v>104</v>
      </c>
      <c r="G848" s="3" t="s">
        <v>104</v>
      </c>
      <c r="H848" s="3" t="s">
        <v>104</v>
      </c>
      <c r="I848" s="4"/>
      <c r="J848" s="4">
        <f>=ROUNDDOWN({0},0)</f>
      </c>
      <c r="K848" s="4"/>
      <c r="L848" s="5"/>
      <c r="M848" s="4"/>
      <c r="N848" s="4">
        <f>=ROUNDDOWN({0},0)</f>
      </c>
      <c r="O848" s="4"/>
      <c r="P848" s="5"/>
      <c r="Q848" s="4"/>
      <c r="R848" s="6"/>
      <c r="S848" s="4"/>
      <c r="T848" s="6"/>
      <c r="U848" s="5"/>
      <c r="V848" s="5"/>
      <c r="W848" s="4"/>
      <c r="X848" s="6"/>
      <c r="Y848" s="4"/>
      <c r="Z848" s="6"/>
      <c r="AA848" s="5"/>
      <c r="AB848" s="5"/>
      <c r="AC848" s="4"/>
      <c r="AD848" s="6"/>
      <c r="AE848" s="4"/>
      <c r="AF848" s="6"/>
      <c r="AG848" s="5"/>
      <c r="AH848" s="5"/>
      <c r="AI848" s="4"/>
      <c r="AJ848" s="6"/>
      <c r="AK848" s="4"/>
      <c r="AL848" s="6"/>
      <c r="AM848" s="5"/>
      <c r="AN848" s="5"/>
      <c r="AO848" s="4"/>
      <c r="AP848" s="6"/>
      <c r="AQ848" s="4"/>
      <c r="AR848" s="6"/>
      <c r="AS848" s="5"/>
      <c r="AT848" s="5"/>
      <c r="AU848" s="4"/>
      <c r="AV848" s="6"/>
      <c r="AW848" s="4"/>
      <c r="AX848" s="6"/>
      <c r="AY848" s="5"/>
      <c r="AZ848" s="5"/>
      <c r="BA848" s="4"/>
      <c r="BB848" s="6"/>
      <c r="BC848" s="4"/>
      <c r="BD848" s="6"/>
      <c r="BE848" s="5"/>
      <c r="BF848" s="5"/>
      <c r="BG848" s="4"/>
      <c r="BH848" s="6"/>
      <c r="BI848" s="4"/>
      <c r="BJ848" s="6"/>
      <c r="BK848" s="5"/>
      <c r="BL848" s="5"/>
      <c r="BM848" s="4"/>
      <c r="BN848" s="6"/>
      <c r="BO848" s="4"/>
      <c r="BP848" s="6"/>
      <c r="BQ848" s="5"/>
      <c r="BR848" s="5"/>
      <c r="BS848" s="4"/>
      <c r="BT848" s="6"/>
      <c r="BU848" s="4"/>
      <c r="BV848" s="6"/>
      <c r="BW848" s="5"/>
      <c r="BX848" s="5"/>
      <c r="BY848" s="4"/>
      <c r="BZ848" s="6"/>
      <c r="CA848" s="4"/>
      <c r="CB848" s="6"/>
      <c r="CC848" s="5"/>
      <c r="CD848" s="5"/>
      <c r="CE848" s="4"/>
      <c r="CF848" s="6"/>
      <c r="CG848" s="4"/>
      <c r="CH848" s="6"/>
      <c r="CI848" s="5"/>
      <c r="CJ848" s="5"/>
      <c r="CK848" s="4"/>
      <c r="CL848" s="6"/>
      <c r="CM848" s="4"/>
      <c r="CN848" s="6"/>
      <c r="CO848" s="5"/>
      <c r="CP848" s="5"/>
      <c r="CQ848" s="4"/>
      <c r="CR848" s="6"/>
      <c r="CS848" s="4"/>
      <c r="CT848" s="6"/>
      <c r="CU848" s="5"/>
      <c r="CV848" s="5"/>
      <c r="CW848" s="4"/>
      <c r="CX848" s="6"/>
      <c r="CY848" s="4"/>
      <c r="CZ848" s="6"/>
      <c r="DA848" s="5"/>
      <c r="DB848" s="5"/>
      <c r="DC848" s="4"/>
      <c r="DD848" s="6"/>
      <c r="DE848" s="4"/>
      <c r="DF848" s="6"/>
      <c r="DG848" s="5"/>
      <c r="DH848" s="5"/>
      <c r="DI848" s="4"/>
      <c r="DJ848" s="6"/>
      <c r="DK848" s="4"/>
      <c r="DL848" s="6"/>
      <c r="DM848" s="5"/>
      <c r="DN848" s="5"/>
      <c r="DO848" s="4"/>
      <c r="DP848" s="6"/>
      <c r="DQ848" s="4"/>
      <c r="DR848" s="6"/>
      <c r="DS848" s="5"/>
      <c r="DT848" s="5"/>
      <c r="DU848" s="4"/>
      <c r="DV848" s="6"/>
      <c r="DW848" s="4"/>
      <c r="DX848" s="6"/>
      <c r="DY848" s="5"/>
      <c r="DZ848" s="5"/>
      <c r="EA848" s="4"/>
      <c r="EB848" s="6"/>
      <c r="EC848" s="4"/>
      <c r="ED848" s="6"/>
      <c r="EE848" s="5"/>
      <c r="EF848" s="5"/>
      <c r="EG848" s="4"/>
      <c r="EH848" s="6"/>
      <c r="EI848" s="4"/>
      <c r="EJ848" s="6"/>
      <c r="EK848" s="5"/>
      <c r="EL848" s="5"/>
      <c r="EM848" s="4"/>
      <c r="EN848" s="6"/>
      <c r="EO848" s="4"/>
      <c r="EP848" s="6"/>
      <c r="EQ848" s="5"/>
      <c r="ER848" s="5"/>
      <c r="ES848" s="4"/>
      <c r="ET848" s="6"/>
      <c r="EU848" s="4"/>
      <c r="EV848" s="6"/>
      <c r="EW848" s="5"/>
      <c r="EX848" s="5"/>
      <c r="EY848" s="4"/>
      <c r="EZ848" s="6"/>
      <c r="FA848" s="4"/>
      <c r="FB848" s="6"/>
      <c r="FC848" s="5"/>
      <c r="FD848" s="5"/>
      <c r="FE848" s="4"/>
      <c r="FF848" s="6"/>
      <c r="FG848" s="4"/>
      <c r="FH848" s="6"/>
      <c r="FI848" s="5"/>
      <c r="FJ848" s="5"/>
      <c r="FK848" s="4"/>
      <c r="FL848" s="6"/>
      <c r="FM848" s="4"/>
      <c r="FN848" s="6"/>
      <c r="FO848" s="5"/>
      <c r="FP848" s="5"/>
      <c r="FQ848" s="4"/>
      <c r="FR848" s="6"/>
      <c r="FS848" s="4"/>
      <c r="FT848" s="6"/>
      <c r="FU848" s="5"/>
      <c r="FV848" s="5"/>
      <c r="FW848" s="4"/>
      <c r="FX848" s="6"/>
      <c r="FY848" s="4"/>
      <c r="FZ848" s="6"/>
      <c r="GA848" s="5"/>
      <c r="GB848" s="5"/>
      <c r="GC848" s="4"/>
      <c r="GD848" s="6"/>
      <c r="GE848" s="4"/>
      <c r="GF848" s="6"/>
      <c r="GG848" s="5"/>
      <c r="GH848" s="5"/>
      <c r="GI848" s="4"/>
      <c r="GJ848" s="6"/>
      <c r="GK848" s="4"/>
      <c r="GL848" s="6"/>
      <c r="GM848" s="5"/>
      <c r="GN848" s="5"/>
      <c r="GO848" s="4"/>
      <c r="GP848" s="6"/>
      <c r="GQ848" s="4"/>
      <c r="GR848" s="6"/>
      <c r="GS848" s="5"/>
      <c r="GT848" s="5"/>
      <c r="GU848" s="4"/>
      <c r="GV848" s="6"/>
      <c r="GW848" s="4"/>
      <c r="GX848" s="6"/>
      <c r="GY848" s="5"/>
      <c r="GZ848" s="5"/>
      <c r="HA848" s="4"/>
      <c r="HB848" s="6"/>
      <c r="HC848" s="4"/>
      <c r="HD848" s="6"/>
      <c r="HE848" s="5"/>
      <c r="HF848" s="5"/>
      <c r="HG848" s="4"/>
      <c r="HH848" s="6"/>
      <c r="HI848" s="4"/>
      <c r="HJ848" s="6"/>
      <c r="HK848" s="5"/>
      <c r="HL848" s="5"/>
      <c r="HM848" s="4"/>
      <c r="HN848" s="6"/>
      <c r="HO848" s="4"/>
      <c r="HP848" s="6"/>
      <c r="HQ848" s="5"/>
      <c r="HR848" s="5"/>
      <c r="HS848" s="4"/>
      <c r="HT848" s="6"/>
      <c r="HU848" s="4"/>
      <c r="HV848" s="6"/>
      <c r="HW848" s="5"/>
      <c r="HX848" s="5"/>
      <c r="HY848" s="4"/>
      <c r="HZ848" s="6"/>
      <c r="IA848" s="4"/>
      <c r="IB848" s="6"/>
      <c r="IC848" s="5"/>
      <c r="ID848" s="5"/>
      <c r="IE848" s="4"/>
      <c r="IF848" s="6"/>
      <c r="IG848" s="4"/>
      <c r="IH848" s="6"/>
      <c r="II848" s="5"/>
      <c r="IJ848" s="5"/>
      <c r="IK848" s="4"/>
      <c r="IL848" s="6"/>
      <c r="IM848" s="4"/>
      <c r="IN848" s="6"/>
      <c r="IO848" s="5"/>
      <c r="IP848" s="5"/>
      <c r="IQ848" s="4"/>
      <c r="IR848" s="6"/>
      <c r="IS848" s="4"/>
      <c r="IT848" s="6"/>
      <c r="IU848" s="5"/>
      <c r="IV848" s="5"/>
      <c r="IW848" s="4"/>
      <c r="IX848" s="6"/>
      <c r="IY848" s="4"/>
      <c r="IZ848" s="6"/>
      <c r="JA848" s="5"/>
      <c r="JB848" s="5"/>
      <c r="JC848" s="4"/>
      <c r="JD848" s="6"/>
      <c r="JE848" s="4"/>
      <c r="JF848" s="6"/>
      <c r="JG848" s="5"/>
      <c r="JH848" s="5"/>
      <c r="JI848" s="4"/>
      <c r="JJ848" s="6"/>
      <c r="JK848" s="4"/>
      <c r="JL848" s="6"/>
      <c r="JM848" s="5"/>
      <c r="JN848" s="5"/>
      <c r="JO848" s="4"/>
      <c r="JP848" s="6"/>
      <c r="JQ848" s="4"/>
      <c r="JR848" s="6"/>
      <c r="JS848" s="5"/>
      <c r="JT848" s="5"/>
      <c r="JU848" s="4"/>
      <c r="JV848" s="6"/>
      <c r="JW848" s="4"/>
      <c r="JX848" s="6"/>
      <c r="JY848" s="5"/>
      <c r="JZ848" s="5"/>
      <c r="KA848" s="4"/>
      <c r="KB848" s="6"/>
      <c r="KC848" s="4"/>
      <c r="KD848" s="6"/>
      <c r="KE848" s="5"/>
      <c r="KF848" s="5"/>
      <c r="KG848" s="4"/>
      <c r="KH848" s="6"/>
      <c r="KI848" s="4"/>
      <c r="KJ848" s="6"/>
      <c r="KK848" s="5"/>
      <c r="KL848" s="5"/>
    </row>
    <row r="849">
      <c r="A849" s="3" t="s">
        <v>85</v>
      </c>
      <c r="B849" s="3" t="s">
        <v>712</v>
      </c>
      <c r="C849" s="3" t="s">
        <v>87</v>
      </c>
      <c r="D849" s="3" t="s">
        <v>712</v>
      </c>
      <c r="E849" s="3" t="s">
        <v>138</v>
      </c>
      <c r="F849" s="3" t="s">
        <v>104</v>
      </c>
      <c r="G849" s="3" t="s">
        <v>104</v>
      </c>
      <c r="H849" s="3" t="s">
        <v>104</v>
      </c>
      <c r="I849" s="4"/>
      <c r="J849" s="4">
        <f>=ROUNDDOWN({0},0)</f>
      </c>
      <c r="K849" s="4"/>
      <c r="L849" s="5"/>
      <c r="M849" s="4"/>
      <c r="N849" s="4">
        <f>=ROUNDDOWN({0},0)</f>
      </c>
      <c r="O849" s="4"/>
      <c r="P849" s="5"/>
      <c r="Q849" s="4"/>
      <c r="R849" s="6"/>
      <c r="S849" s="4"/>
      <c r="T849" s="6"/>
      <c r="U849" s="5"/>
      <c r="V849" s="5"/>
      <c r="W849" s="4"/>
      <c r="X849" s="6"/>
      <c r="Y849" s="4"/>
      <c r="Z849" s="6"/>
      <c r="AA849" s="5"/>
      <c r="AB849" s="5"/>
      <c r="AC849" s="4"/>
      <c r="AD849" s="6"/>
      <c r="AE849" s="4"/>
      <c r="AF849" s="6"/>
      <c r="AG849" s="5"/>
      <c r="AH849" s="5"/>
      <c r="AI849" s="4"/>
      <c r="AJ849" s="6"/>
      <c r="AK849" s="4"/>
      <c r="AL849" s="6"/>
      <c r="AM849" s="5"/>
      <c r="AN849" s="5"/>
      <c r="AO849" s="4"/>
      <c r="AP849" s="6"/>
      <c r="AQ849" s="4"/>
      <c r="AR849" s="6"/>
      <c r="AS849" s="5"/>
      <c r="AT849" s="5"/>
      <c r="AU849" s="4"/>
      <c r="AV849" s="6"/>
      <c r="AW849" s="4"/>
      <c r="AX849" s="6"/>
      <c r="AY849" s="5"/>
      <c r="AZ849" s="5"/>
      <c r="BA849" s="4"/>
      <c r="BB849" s="6"/>
      <c r="BC849" s="4"/>
      <c r="BD849" s="6"/>
      <c r="BE849" s="5"/>
      <c r="BF849" s="5"/>
      <c r="BG849" s="4"/>
      <c r="BH849" s="6"/>
      <c r="BI849" s="4"/>
      <c r="BJ849" s="6"/>
      <c r="BK849" s="5"/>
      <c r="BL849" s="5"/>
      <c r="BM849" s="4"/>
      <c r="BN849" s="6"/>
      <c r="BO849" s="4"/>
      <c r="BP849" s="6"/>
      <c r="BQ849" s="5"/>
      <c r="BR849" s="5"/>
      <c r="BS849" s="4"/>
      <c r="BT849" s="6"/>
      <c r="BU849" s="4"/>
      <c r="BV849" s="6"/>
      <c r="BW849" s="5"/>
      <c r="BX849" s="5"/>
      <c r="BY849" s="4"/>
      <c r="BZ849" s="6"/>
      <c r="CA849" s="4"/>
      <c r="CB849" s="6"/>
      <c r="CC849" s="5"/>
      <c r="CD849" s="5"/>
      <c r="CE849" s="4"/>
      <c r="CF849" s="6"/>
      <c r="CG849" s="4"/>
      <c r="CH849" s="6"/>
      <c r="CI849" s="5"/>
      <c r="CJ849" s="5"/>
      <c r="CK849" s="4"/>
      <c r="CL849" s="6"/>
      <c r="CM849" s="4"/>
      <c r="CN849" s="6"/>
      <c r="CO849" s="5"/>
      <c r="CP849" s="5"/>
      <c r="CQ849" s="4"/>
      <c r="CR849" s="6"/>
      <c r="CS849" s="4"/>
      <c r="CT849" s="6"/>
      <c r="CU849" s="5"/>
      <c r="CV849" s="5"/>
      <c r="CW849" s="4"/>
      <c r="CX849" s="6"/>
      <c r="CY849" s="4"/>
      <c r="CZ849" s="6"/>
      <c r="DA849" s="5"/>
      <c r="DB849" s="5"/>
      <c r="DC849" s="4"/>
      <c r="DD849" s="6"/>
      <c r="DE849" s="4"/>
      <c r="DF849" s="6"/>
      <c r="DG849" s="5"/>
      <c r="DH849" s="5"/>
      <c r="DI849" s="4"/>
      <c r="DJ849" s="6"/>
      <c r="DK849" s="4"/>
      <c r="DL849" s="6"/>
      <c r="DM849" s="5"/>
      <c r="DN849" s="5"/>
      <c r="DO849" s="4"/>
      <c r="DP849" s="6"/>
      <c r="DQ849" s="4"/>
      <c r="DR849" s="6"/>
      <c r="DS849" s="5"/>
      <c r="DT849" s="5"/>
      <c r="DU849" s="4"/>
      <c r="DV849" s="6"/>
      <c r="DW849" s="4"/>
      <c r="DX849" s="6"/>
      <c r="DY849" s="5"/>
      <c r="DZ849" s="5"/>
      <c r="EA849" s="4"/>
      <c r="EB849" s="6"/>
      <c r="EC849" s="4"/>
      <c r="ED849" s="6"/>
      <c r="EE849" s="5"/>
      <c r="EF849" s="5"/>
      <c r="EG849" s="4"/>
      <c r="EH849" s="6"/>
      <c r="EI849" s="4"/>
      <c r="EJ849" s="6"/>
      <c r="EK849" s="5"/>
      <c r="EL849" s="5"/>
      <c r="EM849" s="4"/>
      <c r="EN849" s="6"/>
      <c r="EO849" s="4"/>
      <c r="EP849" s="6"/>
      <c r="EQ849" s="5"/>
      <c r="ER849" s="5"/>
      <c r="ES849" s="4"/>
      <c r="ET849" s="6"/>
      <c r="EU849" s="4"/>
      <c r="EV849" s="6"/>
      <c r="EW849" s="5"/>
      <c r="EX849" s="5"/>
      <c r="EY849" s="4"/>
      <c r="EZ849" s="6"/>
      <c r="FA849" s="4"/>
      <c r="FB849" s="6"/>
      <c r="FC849" s="5"/>
      <c r="FD849" s="5"/>
      <c r="FE849" s="4"/>
      <c r="FF849" s="6"/>
      <c r="FG849" s="4"/>
      <c r="FH849" s="6"/>
      <c r="FI849" s="5"/>
      <c r="FJ849" s="5"/>
      <c r="FK849" s="4"/>
      <c r="FL849" s="6"/>
      <c r="FM849" s="4"/>
      <c r="FN849" s="6"/>
      <c r="FO849" s="5"/>
      <c r="FP849" s="5"/>
      <c r="FQ849" s="4"/>
      <c r="FR849" s="6"/>
      <c r="FS849" s="4"/>
      <c r="FT849" s="6"/>
      <c r="FU849" s="5"/>
      <c r="FV849" s="5"/>
      <c r="FW849" s="4"/>
      <c r="FX849" s="6"/>
      <c r="FY849" s="4"/>
      <c r="FZ849" s="6"/>
      <c r="GA849" s="5"/>
      <c r="GB849" s="5"/>
      <c r="GC849" s="4"/>
      <c r="GD849" s="6"/>
      <c r="GE849" s="4"/>
      <c r="GF849" s="6"/>
      <c r="GG849" s="5"/>
      <c r="GH849" s="5"/>
      <c r="GI849" s="4"/>
      <c r="GJ849" s="6"/>
      <c r="GK849" s="4"/>
      <c r="GL849" s="6"/>
      <c r="GM849" s="5"/>
      <c r="GN849" s="5"/>
      <c r="GO849" s="4"/>
      <c r="GP849" s="6"/>
      <c r="GQ849" s="4"/>
      <c r="GR849" s="6"/>
      <c r="GS849" s="5"/>
      <c r="GT849" s="5"/>
      <c r="GU849" s="4"/>
      <c r="GV849" s="6"/>
      <c r="GW849" s="4"/>
      <c r="GX849" s="6"/>
      <c r="GY849" s="5"/>
      <c r="GZ849" s="5"/>
      <c r="HA849" s="4"/>
      <c r="HB849" s="6"/>
      <c r="HC849" s="4"/>
      <c r="HD849" s="6"/>
      <c r="HE849" s="5"/>
      <c r="HF849" s="5"/>
      <c r="HG849" s="4"/>
      <c r="HH849" s="6"/>
      <c r="HI849" s="4"/>
      <c r="HJ849" s="6"/>
      <c r="HK849" s="5"/>
      <c r="HL849" s="5"/>
      <c r="HM849" s="4"/>
      <c r="HN849" s="6"/>
      <c r="HO849" s="4"/>
      <c r="HP849" s="6"/>
      <c r="HQ849" s="5"/>
      <c r="HR849" s="5"/>
      <c r="HS849" s="4"/>
      <c r="HT849" s="6"/>
      <c r="HU849" s="4"/>
      <c r="HV849" s="6"/>
      <c r="HW849" s="5"/>
      <c r="HX849" s="5"/>
      <c r="HY849" s="4"/>
      <c r="HZ849" s="6"/>
      <c r="IA849" s="4"/>
      <c r="IB849" s="6"/>
      <c r="IC849" s="5"/>
      <c r="ID849" s="5"/>
      <c r="IE849" s="4"/>
      <c r="IF849" s="6"/>
      <c r="IG849" s="4"/>
      <c r="IH849" s="6"/>
      <c r="II849" s="5"/>
      <c r="IJ849" s="5"/>
      <c r="IK849" s="4"/>
      <c r="IL849" s="6"/>
      <c r="IM849" s="4"/>
      <c r="IN849" s="6"/>
      <c r="IO849" s="5"/>
      <c r="IP849" s="5"/>
      <c r="IQ849" s="4"/>
      <c r="IR849" s="6"/>
      <c r="IS849" s="4"/>
      <c r="IT849" s="6"/>
      <c r="IU849" s="5"/>
      <c r="IV849" s="5"/>
      <c r="IW849" s="4"/>
      <c r="IX849" s="6"/>
      <c r="IY849" s="4"/>
      <c r="IZ849" s="6"/>
      <c r="JA849" s="5"/>
      <c r="JB849" s="5"/>
      <c r="JC849" s="4"/>
      <c r="JD849" s="6"/>
      <c r="JE849" s="4"/>
      <c r="JF849" s="6"/>
      <c r="JG849" s="5"/>
      <c r="JH849" s="5"/>
      <c r="JI849" s="4"/>
      <c r="JJ849" s="6"/>
      <c r="JK849" s="4"/>
      <c r="JL849" s="6"/>
      <c r="JM849" s="5"/>
      <c r="JN849" s="5"/>
      <c r="JO849" s="4"/>
      <c r="JP849" s="6"/>
      <c r="JQ849" s="4"/>
      <c r="JR849" s="6"/>
      <c r="JS849" s="5"/>
      <c r="JT849" s="5"/>
      <c r="JU849" s="4"/>
      <c r="JV849" s="6"/>
      <c r="JW849" s="4"/>
      <c r="JX849" s="6"/>
      <c r="JY849" s="5"/>
      <c r="JZ849" s="5"/>
      <c r="KA849" s="4"/>
      <c r="KB849" s="6"/>
      <c r="KC849" s="4"/>
      <c r="KD849" s="6"/>
      <c r="KE849" s="5"/>
      <c r="KF849" s="5"/>
      <c r="KG849" s="4"/>
      <c r="KH849" s="6"/>
      <c r="KI849" s="4"/>
      <c r="KJ849" s="6"/>
      <c r="KK849" s="5"/>
      <c r="KL849" s="5"/>
    </row>
    <row r="850">
      <c r="A850" s="3" t="s">
        <v>85</v>
      </c>
      <c r="B850" s="3" t="s">
        <v>712</v>
      </c>
      <c r="C850" s="3" t="s">
        <v>87</v>
      </c>
      <c r="D850" s="3" t="s">
        <v>712</v>
      </c>
      <c r="E850" s="3" t="s">
        <v>1036</v>
      </c>
      <c r="F850" s="3" t="s">
        <v>104</v>
      </c>
      <c r="G850" s="3" t="s">
        <v>104</v>
      </c>
      <c r="H850" s="3" t="s">
        <v>104</v>
      </c>
      <c r="I850" s="4"/>
      <c r="J850" s="4">
        <f>=ROUNDDOWN({0},0)</f>
      </c>
      <c r="K850" s="4"/>
      <c r="L850" s="5"/>
      <c r="M850" s="4"/>
      <c r="N850" s="4">
        <f>=ROUNDDOWN({0},0)</f>
      </c>
      <c r="O850" s="4"/>
      <c r="P850" s="5"/>
      <c r="Q850" s="4"/>
      <c r="R850" s="6"/>
      <c r="S850" s="4"/>
      <c r="T850" s="6"/>
      <c r="U850" s="5"/>
      <c r="V850" s="5"/>
      <c r="W850" s="4"/>
      <c r="X850" s="6"/>
      <c r="Y850" s="4"/>
      <c r="Z850" s="6"/>
      <c r="AA850" s="5"/>
      <c r="AB850" s="5"/>
      <c r="AC850" s="4"/>
      <c r="AD850" s="6"/>
      <c r="AE850" s="4"/>
      <c r="AF850" s="6"/>
      <c r="AG850" s="5"/>
      <c r="AH850" s="5"/>
      <c r="AI850" s="4"/>
      <c r="AJ850" s="6"/>
      <c r="AK850" s="4"/>
      <c r="AL850" s="6"/>
      <c r="AM850" s="5"/>
      <c r="AN850" s="5"/>
      <c r="AO850" s="4"/>
      <c r="AP850" s="6"/>
      <c r="AQ850" s="4"/>
      <c r="AR850" s="6"/>
      <c r="AS850" s="5"/>
      <c r="AT850" s="5"/>
      <c r="AU850" s="4"/>
      <c r="AV850" s="6"/>
      <c r="AW850" s="4"/>
      <c r="AX850" s="6"/>
      <c r="AY850" s="5"/>
      <c r="AZ850" s="5"/>
      <c r="BA850" s="4"/>
      <c r="BB850" s="6"/>
      <c r="BC850" s="4"/>
      <c r="BD850" s="6"/>
      <c r="BE850" s="5"/>
      <c r="BF850" s="5"/>
      <c r="BG850" s="4"/>
      <c r="BH850" s="6"/>
      <c r="BI850" s="4"/>
      <c r="BJ850" s="6"/>
      <c r="BK850" s="5"/>
      <c r="BL850" s="5"/>
      <c r="BM850" s="4"/>
      <c r="BN850" s="6"/>
      <c r="BO850" s="4"/>
      <c r="BP850" s="6"/>
      <c r="BQ850" s="5"/>
      <c r="BR850" s="5"/>
      <c r="BS850" s="4"/>
      <c r="BT850" s="6"/>
      <c r="BU850" s="4"/>
      <c r="BV850" s="6"/>
      <c r="BW850" s="5"/>
      <c r="BX850" s="5"/>
      <c r="BY850" s="4"/>
      <c r="BZ850" s="6"/>
      <c r="CA850" s="4"/>
      <c r="CB850" s="6"/>
      <c r="CC850" s="5"/>
      <c r="CD850" s="5"/>
      <c r="CE850" s="4"/>
      <c r="CF850" s="6"/>
      <c r="CG850" s="4"/>
      <c r="CH850" s="6"/>
      <c r="CI850" s="5"/>
      <c r="CJ850" s="5"/>
      <c r="CK850" s="4"/>
      <c r="CL850" s="6"/>
      <c r="CM850" s="4"/>
      <c r="CN850" s="6"/>
      <c r="CO850" s="5"/>
      <c r="CP850" s="5"/>
      <c r="CQ850" s="4"/>
      <c r="CR850" s="6"/>
      <c r="CS850" s="4"/>
      <c r="CT850" s="6"/>
      <c r="CU850" s="5"/>
      <c r="CV850" s="5"/>
      <c r="CW850" s="4"/>
      <c r="CX850" s="6"/>
      <c r="CY850" s="4"/>
      <c r="CZ850" s="6"/>
      <c r="DA850" s="5"/>
      <c r="DB850" s="5"/>
      <c r="DC850" s="4"/>
      <c r="DD850" s="6"/>
      <c r="DE850" s="4"/>
      <c r="DF850" s="6"/>
      <c r="DG850" s="5"/>
      <c r="DH850" s="5"/>
      <c r="DI850" s="4"/>
      <c r="DJ850" s="6"/>
      <c r="DK850" s="4"/>
      <c r="DL850" s="6"/>
      <c r="DM850" s="5"/>
      <c r="DN850" s="5"/>
      <c r="DO850" s="4"/>
      <c r="DP850" s="6"/>
      <c r="DQ850" s="4"/>
      <c r="DR850" s="6"/>
      <c r="DS850" s="5"/>
      <c r="DT850" s="5"/>
      <c r="DU850" s="4"/>
      <c r="DV850" s="6"/>
      <c r="DW850" s="4"/>
      <c r="DX850" s="6"/>
      <c r="DY850" s="5"/>
      <c r="DZ850" s="5"/>
      <c r="EA850" s="4"/>
      <c r="EB850" s="6"/>
      <c r="EC850" s="4"/>
      <c r="ED850" s="6"/>
      <c r="EE850" s="5"/>
      <c r="EF850" s="5"/>
      <c r="EG850" s="4"/>
      <c r="EH850" s="6"/>
      <c r="EI850" s="4"/>
      <c r="EJ850" s="6"/>
      <c r="EK850" s="5"/>
      <c r="EL850" s="5"/>
      <c r="EM850" s="4"/>
      <c r="EN850" s="6"/>
      <c r="EO850" s="4"/>
      <c r="EP850" s="6"/>
      <c r="EQ850" s="5"/>
      <c r="ER850" s="5"/>
      <c r="ES850" s="4"/>
      <c r="ET850" s="6"/>
      <c r="EU850" s="4"/>
      <c r="EV850" s="6"/>
      <c r="EW850" s="5"/>
      <c r="EX850" s="5"/>
      <c r="EY850" s="4"/>
      <c r="EZ850" s="6"/>
      <c r="FA850" s="4"/>
      <c r="FB850" s="6"/>
      <c r="FC850" s="5"/>
      <c r="FD850" s="5"/>
      <c r="FE850" s="4"/>
      <c r="FF850" s="6"/>
      <c r="FG850" s="4"/>
      <c r="FH850" s="6"/>
      <c r="FI850" s="5"/>
      <c r="FJ850" s="5"/>
      <c r="FK850" s="4"/>
      <c r="FL850" s="6"/>
      <c r="FM850" s="4"/>
      <c r="FN850" s="6"/>
      <c r="FO850" s="5"/>
      <c r="FP850" s="5"/>
      <c r="FQ850" s="4"/>
      <c r="FR850" s="6"/>
      <c r="FS850" s="4"/>
      <c r="FT850" s="6"/>
      <c r="FU850" s="5"/>
      <c r="FV850" s="5"/>
      <c r="FW850" s="4"/>
      <c r="FX850" s="6"/>
      <c r="FY850" s="4"/>
      <c r="FZ850" s="6"/>
      <c r="GA850" s="5"/>
      <c r="GB850" s="5"/>
      <c r="GC850" s="4"/>
      <c r="GD850" s="6"/>
      <c r="GE850" s="4"/>
      <c r="GF850" s="6"/>
      <c r="GG850" s="5"/>
      <c r="GH850" s="5"/>
      <c r="GI850" s="4"/>
      <c r="GJ850" s="6"/>
      <c r="GK850" s="4"/>
      <c r="GL850" s="6"/>
      <c r="GM850" s="5"/>
      <c r="GN850" s="5"/>
      <c r="GO850" s="4"/>
      <c r="GP850" s="6"/>
      <c r="GQ850" s="4"/>
      <c r="GR850" s="6"/>
      <c r="GS850" s="5"/>
      <c r="GT850" s="5"/>
      <c r="GU850" s="4"/>
      <c r="GV850" s="6"/>
      <c r="GW850" s="4"/>
      <c r="GX850" s="6"/>
      <c r="GY850" s="5"/>
      <c r="GZ850" s="5"/>
      <c r="HA850" s="4"/>
      <c r="HB850" s="6"/>
      <c r="HC850" s="4"/>
      <c r="HD850" s="6"/>
      <c r="HE850" s="5"/>
      <c r="HF850" s="5"/>
      <c r="HG850" s="4"/>
      <c r="HH850" s="6"/>
      <c r="HI850" s="4"/>
      <c r="HJ850" s="6"/>
      <c r="HK850" s="5"/>
      <c r="HL850" s="5"/>
      <c r="HM850" s="4"/>
      <c r="HN850" s="6"/>
      <c r="HO850" s="4"/>
      <c r="HP850" s="6"/>
      <c r="HQ850" s="5"/>
      <c r="HR850" s="5"/>
      <c r="HS850" s="4"/>
      <c r="HT850" s="6"/>
      <c r="HU850" s="4"/>
      <c r="HV850" s="6"/>
      <c r="HW850" s="5"/>
      <c r="HX850" s="5"/>
      <c r="HY850" s="4"/>
      <c r="HZ850" s="6"/>
      <c r="IA850" s="4"/>
      <c r="IB850" s="6"/>
      <c r="IC850" s="5"/>
      <c r="ID850" s="5"/>
      <c r="IE850" s="4"/>
      <c r="IF850" s="6"/>
      <c r="IG850" s="4"/>
      <c r="IH850" s="6"/>
      <c r="II850" s="5"/>
      <c r="IJ850" s="5"/>
      <c r="IK850" s="4"/>
      <c r="IL850" s="6"/>
      <c r="IM850" s="4"/>
      <c r="IN850" s="6"/>
      <c r="IO850" s="5"/>
      <c r="IP850" s="5"/>
      <c r="IQ850" s="4"/>
      <c r="IR850" s="6"/>
      <c r="IS850" s="4"/>
      <c r="IT850" s="6"/>
      <c r="IU850" s="5"/>
      <c r="IV850" s="5"/>
      <c r="IW850" s="4"/>
      <c r="IX850" s="6"/>
      <c r="IY850" s="4"/>
      <c r="IZ850" s="6"/>
      <c r="JA850" s="5"/>
      <c r="JB850" s="5"/>
      <c r="JC850" s="4"/>
      <c r="JD850" s="6"/>
      <c r="JE850" s="4"/>
      <c r="JF850" s="6"/>
      <c r="JG850" s="5"/>
      <c r="JH850" s="5"/>
      <c r="JI850" s="4"/>
      <c r="JJ850" s="6"/>
      <c r="JK850" s="4"/>
      <c r="JL850" s="6"/>
      <c r="JM850" s="5"/>
      <c r="JN850" s="5"/>
      <c r="JO850" s="4"/>
      <c r="JP850" s="6"/>
      <c r="JQ850" s="4"/>
      <c r="JR850" s="6"/>
      <c r="JS850" s="5"/>
      <c r="JT850" s="5"/>
      <c r="JU850" s="4"/>
      <c r="JV850" s="6"/>
      <c r="JW850" s="4"/>
      <c r="JX850" s="6"/>
      <c r="JY850" s="5"/>
      <c r="JZ850" s="5"/>
      <c r="KA850" s="4"/>
      <c r="KB850" s="6"/>
      <c r="KC850" s="4"/>
      <c r="KD850" s="6"/>
      <c r="KE850" s="5"/>
      <c r="KF850" s="5"/>
      <c r="KG850" s="4"/>
      <c r="KH850" s="6"/>
      <c r="KI850" s="4"/>
      <c r="KJ850" s="6"/>
      <c r="KK850" s="5"/>
      <c r="KL850" s="5"/>
    </row>
    <row r="851">
      <c r="A851" s="3" t="s">
        <v>85</v>
      </c>
      <c r="B851" s="3" t="s">
        <v>712</v>
      </c>
      <c r="C851" s="3" t="s">
        <v>87</v>
      </c>
      <c r="D851" s="3" t="s">
        <v>712</v>
      </c>
      <c r="E851" s="3" t="s">
        <v>851</v>
      </c>
      <c r="F851" s="3" t="s">
        <v>104</v>
      </c>
      <c r="G851" s="3" t="s">
        <v>104</v>
      </c>
      <c r="H851" s="3" t="s">
        <v>104</v>
      </c>
      <c r="I851" s="4"/>
      <c r="J851" s="4">
        <f>=ROUNDDOWN({0},0)</f>
      </c>
      <c r="K851" s="4"/>
      <c r="L851" s="5"/>
      <c r="M851" s="4"/>
      <c r="N851" s="4">
        <f>=ROUNDDOWN({0},0)</f>
      </c>
      <c r="O851" s="4"/>
      <c r="P851" s="5"/>
      <c r="Q851" s="4"/>
      <c r="R851" s="6"/>
      <c r="S851" s="4"/>
      <c r="T851" s="6"/>
      <c r="U851" s="5"/>
      <c r="V851" s="5"/>
      <c r="W851" s="4"/>
      <c r="X851" s="6"/>
      <c r="Y851" s="4"/>
      <c r="Z851" s="6"/>
      <c r="AA851" s="5"/>
      <c r="AB851" s="5"/>
      <c r="AC851" s="4"/>
      <c r="AD851" s="6"/>
      <c r="AE851" s="4"/>
      <c r="AF851" s="6"/>
      <c r="AG851" s="5"/>
      <c r="AH851" s="5"/>
      <c r="AI851" s="4"/>
      <c r="AJ851" s="6"/>
      <c r="AK851" s="4"/>
      <c r="AL851" s="6"/>
      <c r="AM851" s="5"/>
      <c r="AN851" s="5"/>
      <c r="AO851" s="4"/>
      <c r="AP851" s="6"/>
      <c r="AQ851" s="4"/>
      <c r="AR851" s="6"/>
      <c r="AS851" s="5"/>
      <c r="AT851" s="5"/>
      <c r="AU851" s="4"/>
      <c r="AV851" s="6"/>
      <c r="AW851" s="4"/>
      <c r="AX851" s="6"/>
      <c r="AY851" s="5"/>
      <c r="AZ851" s="5"/>
      <c r="BA851" s="4"/>
      <c r="BB851" s="6"/>
      <c r="BC851" s="4"/>
      <c r="BD851" s="6"/>
      <c r="BE851" s="5"/>
      <c r="BF851" s="5"/>
      <c r="BG851" s="4"/>
      <c r="BH851" s="6"/>
      <c r="BI851" s="4"/>
      <c r="BJ851" s="6"/>
      <c r="BK851" s="5"/>
      <c r="BL851" s="5"/>
      <c r="BM851" s="4"/>
      <c r="BN851" s="6"/>
      <c r="BO851" s="4"/>
      <c r="BP851" s="6"/>
      <c r="BQ851" s="5"/>
      <c r="BR851" s="5"/>
      <c r="BS851" s="4"/>
      <c r="BT851" s="6"/>
      <c r="BU851" s="4"/>
      <c r="BV851" s="6"/>
      <c r="BW851" s="5"/>
      <c r="BX851" s="5"/>
      <c r="BY851" s="4"/>
      <c r="BZ851" s="6"/>
      <c r="CA851" s="4"/>
      <c r="CB851" s="6"/>
      <c r="CC851" s="5"/>
      <c r="CD851" s="5"/>
      <c r="CE851" s="4"/>
      <c r="CF851" s="6"/>
      <c r="CG851" s="4"/>
      <c r="CH851" s="6"/>
      <c r="CI851" s="5"/>
      <c r="CJ851" s="5"/>
      <c r="CK851" s="4"/>
      <c r="CL851" s="6"/>
      <c r="CM851" s="4"/>
      <c r="CN851" s="6"/>
      <c r="CO851" s="5"/>
      <c r="CP851" s="5"/>
      <c r="CQ851" s="4"/>
      <c r="CR851" s="6"/>
      <c r="CS851" s="4"/>
      <c r="CT851" s="6"/>
      <c r="CU851" s="5"/>
      <c r="CV851" s="5"/>
      <c r="CW851" s="4"/>
      <c r="CX851" s="6"/>
      <c r="CY851" s="4"/>
      <c r="CZ851" s="6"/>
      <c r="DA851" s="5"/>
      <c r="DB851" s="5"/>
      <c r="DC851" s="4"/>
      <c r="DD851" s="6"/>
      <c r="DE851" s="4"/>
      <c r="DF851" s="6"/>
      <c r="DG851" s="5"/>
      <c r="DH851" s="5"/>
      <c r="DI851" s="4"/>
      <c r="DJ851" s="6"/>
      <c r="DK851" s="4"/>
      <c r="DL851" s="6"/>
      <c r="DM851" s="5"/>
      <c r="DN851" s="5"/>
      <c r="DO851" s="4"/>
      <c r="DP851" s="6"/>
      <c r="DQ851" s="4"/>
      <c r="DR851" s="6"/>
      <c r="DS851" s="5"/>
      <c r="DT851" s="5"/>
      <c r="DU851" s="4"/>
      <c r="DV851" s="6"/>
      <c r="DW851" s="4"/>
      <c r="DX851" s="6"/>
      <c r="DY851" s="5"/>
      <c r="DZ851" s="5"/>
      <c r="EA851" s="4"/>
      <c r="EB851" s="6"/>
      <c r="EC851" s="4"/>
      <c r="ED851" s="6"/>
      <c r="EE851" s="5"/>
      <c r="EF851" s="5"/>
      <c r="EG851" s="4"/>
      <c r="EH851" s="6"/>
      <c r="EI851" s="4"/>
      <c r="EJ851" s="6"/>
      <c r="EK851" s="5"/>
      <c r="EL851" s="5"/>
      <c r="EM851" s="4"/>
      <c r="EN851" s="6"/>
      <c r="EO851" s="4"/>
      <c r="EP851" s="6"/>
      <c r="EQ851" s="5"/>
      <c r="ER851" s="5"/>
      <c r="ES851" s="4"/>
      <c r="ET851" s="6"/>
      <c r="EU851" s="4"/>
      <c r="EV851" s="6"/>
      <c r="EW851" s="5"/>
      <c r="EX851" s="5"/>
      <c r="EY851" s="4"/>
      <c r="EZ851" s="6"/>
      <c r="FA851" s="4"/>
      <c r="FB851" s="6"/>
      <c r="FC851" s="5"/>
      <c r="FD851" s="5"/>
      <c r="FE851" s="4"/>
      <c r="FF851" s="6"/>
      <c r="FG851" s="4"/>
      <c r="FH851" s="6"/>
      <c r="FI851" s="5"/>
      <c r="FJ851" s="5"/>
      <c r="FK851" s="4"/>
      <c r="FL851" s="6"/>
      <c r="FM851" s="4"/>
      <c r="FN851" s="6"/>
      <c r="FO851" s="5"/>
      <c r="FP851" s="5"/>
      <c r="FQ851" s="4"/>
      <c r="FR851" s="6"/>
      <c r="FS851" s="4"/>
      <c r="FT851" s="6"/>
      <c r="FU851" s="5"/>
      <c r="FV851" s="5"/>
      <c r="FW851" s="4"/>
      <c r="FX851" s="6"/>
      <c r="FY851" s="4"/>
      <c r="FZ851" s="6"/>
      <c r="GA851" s="5"/>
      <c r="GB851" s="5"/>
      <c r="GC851" s="4"/>
      <c r="GD851" s="6"/>
      <c r="GE851" s="4"/>
      <c r="GF851" s="6"/>
      <c r="GG851" s="5"/>
      <c r="GH851" s="5"/>
      <c r="GI851" s="4"/>
      <c r="GJ851" s="6"/>
      <c r="GK851" s="4"/>
      <c r="GL851" s="6"/>
      <c r="GM851" s="5"/>
      <c r="GN851" s="5"/>
      <c r="GO851" s="4"/>
      <c r="GP851" s="6"/>
      <c r="GQ851" s="4"/>
      <c r="GR851" s="6"/>
      <c r="GS851" s="5"/>
      <c r="GT851" s="5"/>
      <c r="GU851" s="4"/>
      <c r="GV851" s="6"/>
      <c r="GW851" s="4"/>
      <c r="GX851" s="6"/>
      <c r="GY851" s="5"/>
      <c r="GZ851" s="5"/>
      <c r="HA851" s="4"/>
      <c r="HB851" s="6"/>
      <c r="HC851" s="4"/>
      <c r="HD851" s="6"/>
      <c r="HE851" s="5"/>
      <c r="HF851" s="5"/>
      <c r="HG851" s="4"/>
      <c r="HH851" s="6"/>
      <c r="HI851" s="4"/>
      <c r="HJ851" s="6"/>
      <c r="HK851" s="5"/>
      <c r="HL851" s="5"/>
      <c r="HM851" s="4"/>
      <c r="HN851" s="6"/>
      <c r="HO851" s="4"/>
      <c r="HP851" s="6"/>
      <c r="HQ851" s="5"/>
      <c r="HR851" s="5"/>
      <c r="HS851" s="4"/>
      <c r="HT851" s="6"/>
      <c r="HU851" s="4"/>
      <c r="HV851" s="6"/>
      <c r="HW851" s="5"/>
      <c r="HX851" s="5"/>
      <c r="HY851" s="4"/>
      <c r="HZ851" s="6"/>
      <c r="IA851" s="4"/>
      <c r="IB851" s="6"/>
      <c r="IC851" s="5"/>
      <c r="ID851" s="5"/>
      <c r="IE851" s="4"/>
      <c r="IF851" s="6"/>
      <c r="IG851" s="4"/>
      <c r="IH851" s="6"/>
      <c r="II851" s="5"/>
      <c r="IJ851" s="5"/>
      <c r="IK851" s="4"/>
      <c r="IL851" s="6"/>
      <c r="IM851" s="4"/>
      <c r="IN851" s="6"/>
      <c r="IO851" s="5"/>
      <c r="IP851" s="5"/>
      <c r="IQ851" s="4"/>
      <c r="IR851" s="6"/>
      <c r="IS851" s="4"/>
      <c r="IT851" s="6"/>
      <c r="IU851" s="5"/>
      <c r="IV851" s="5"/>
      <c r="IW851" s="4"/>
      <c r="IX851" s="6"/>
      <c r="IY851" s="4"/>
      <c r="IZ851" s="6"/>
      <c r="JA851" s="5"/>
      <c r="JB851" s="5"/>
      <c r="JC851" s="4"/>
      <c r="JD851" s="6"/>
      <c r="JE851" s="4"/>
      <c r="JF851" s="6"/>
      <c r="JG851" s="5"/>
      <c r="JH851" s="5"/>
      <c r="JI851" s="4"/>
      <c r="JJ851" s="6"/>
      <c r="JK851" s="4"/>
      <c r="JL851" s="6"/>
      <c r="JM851" s="5"/>
      <c r="JN851" s="5"/>
      <c r="JO851" s="4"/>
      <c r="JP851" s="6"/>
      <c r="JQ851" s="4"/>
      <c r="JR851" s="6"/>
      <c r="JS851" s="5"/>
      <c r="JT851" s="5"/>
      <c r="JU851" s="4"/>
      <c r="JV851" s="6"/>
      <c r="JW851" s="4"/>
      <c r="JX851" s="6"/>
      <c r="JY851" s="5"/>
      <c r="JZ851" s="5"/>
      <c r="KA851" s="4"/>
      <c r="KB851" s="6"/>
      <c r="KC851" s="4"/>
      <c r="KD851" s="6"/>
      <c r="KE851" s="5"/>
      <c r="KF851" s="5"/>
      <c r="KG851" s="4"/>
      <c r="KH851" s="6"/>
      <c r="KI851" s="4"/>
      <c r="KJ851" s="6"/>
      <c r="KK851" s="5"/>
      <c r="KL851" s="5"/>
    </row>
    <row r="852">
      <c r="A852" s="3" t="s">
        <v>85</v>
      </c>
      <c r="B852" s="3" t="s">
        <v>712</v>
      </c>
      <c r="C852" s="3" t="s">
        <v>87</v>
      </c>
      <c r="D852" s="3" t="s">
        <v>712</v>
      </c>
      <c r="E852" s="3" t="s">
        <v>1037</v>
      </c>
      <c r="F852" s="3" t="s">
        <v>104</v>
      </c>
      <c r="G852" s="3" t="s">
        <v>104</v>
      </c>
      <c r="H852" s="3" t="s">
        <v>104</v>
      </c>
      <c r="I852" s="4"/>
      <c r="J852" s="4">
        <f>=ROUNDDOWN({0},0)</f>
      </c>
      <c r="K852" s="4"/>
      <c r="L852" s="5"/>
      <c r="M852" s="4"/>
      <c r="N852" s="4">
        <f>=ROUNDDOWN({0},0)</f>
      </c>
      <c r="O852" s="4"/>
      <c r="P852" s="5"/>
      <c r="Q852" s="4"/>
      <c r="R852" s="6"/>
      <c r="S852" s="4"/>
      <c r="T852" s="6"/>
      <c r="U852" s="5"/>
      <c r="V852" s="5"/>
      <c r="W852" s="4"/>
      <c r="X852" s="6"/>
      <c r="Y852" s="4"/>
      <c r="Z852" s="6"/>
      <c r="AA852" s="5"/>
      <c r="AB852" s="5"/>
      <c r="AC852" s="4"/>
      <c r="AD852" s="6"/>
      <c r="AE852" s="4"/>
      <c r="AF852" s="6"/>
      <c r="AG852" s="5"/>
      <c r="AH852" s="5"/>
      <c r="AI852" s="4"/>
      <c r="AJ852" s="6"/>
      <c r="AK852" s="4"/>
      <c r="AL852" s="6"/>
      <c r="AM852" s="5"/>
      <c r="AN852" s="5"/>
      <c r="AO852" s="4"/>
      <c r="AP852" s="6"/>
      <c r="AQ852" s="4"/>
      <c r="AR852" s="6"/>
      <c r="AS852" s="5"/>
      <c r="AT852" s="5"/>
      <c r="AU852" s="4"/>
      <c r="AV852" s="6"/>
      <c r="AW852" s="4"/>
      <c r="AX852" s="6"/>
      <c r="AY852" s="5"/>
      <c r="AZ852" s="5"/>
      <c r="BA852" s="4"/>
      <c r="BB852" s="6"/>
      <c r="BC852" s="4"/>
      <c r="BD852" s="6"/>
      <c r="BE852" s="5"/>
      <c r="BF852" s="5"/>
      <c r="BG852" s="4"/>
      <c r="BH852" s="6"/>
      <c r="BI852" s="4"/>
      <c r="BJ852" s="6"/>
      <c r="BK852" s="5"/>
      <c r="BL852" s="5"/>
      <c r="BM852" s="4"/>
      <c r="BN852" s="6"/>
      <c r="BO852" s="4"/>
      <c r="BP852" s="6"/>
      <c r="BQ852" s="5"/>
      <c r="BR852" s="5"/>
      <c r="BS852" s="4"/>
      <c r="BT852" s="6"/>
      <c r="BU852" s="4"/>
      <c r="BV852" s="6"/>
      <c r="BW852" s="5"/>
      <c r="BX852" s="5"/>
      <c r="BY852" s="4"/>
      <c r="BZ852" s="6"/>
      <c r="CA852" s="4"/>
      <c r="CB852" s="6"/>
      <c r="CC852" s="5"/>
      <c r="CD852" s="5"/>
      <c r="CE852" s="4"/>
      <c r="CF852" s="6"/>
      <c r="CG852" s="4"/>
      <c r="CH852" s="6"/>
      <c r="CI852" s="5"/>
      <c r="CJ852" s="5"/>
      <c r="CK852" s="4"/>
      <c r="CL852" s="6"/>
      <c r="CM852" s="4"/>
      <c r="CN852" s="6"/>
      <c r="CO852" s="5"/>
      <c r="CP852" s="5"/>
      <c r="CQ852" s="4"/>
      <c r="CR852" s="6"/>
      <c r="CS852" s="4"/>
      <c r="CT852" s="6"/>
      <c r="CU852" s="5"/>
      <c r="CV852" s="5"/>
      <c r="CW852" s="4"/>
      <c r="CX852" s="6"/>
      <c r="CY852" s="4"/>
      <c r="CZ852" s="6"/>
      <c r="DA852" s="5"/>
      <c r="DB852" s="5"/>
      <c r="DC852" s="4"/>
      <c r="DD852" s="6"/>
      <c r="DE852" s="4"/>
      <c r="DF852" s="6"/>
      <c r="DG852" s="5"/>
      <c r="DH852" s="5"/>
      <c r="DI852" s="4"/>
      <c r="DJ852" s="6"/>
      <c r="DK852" s="4"/>
      <c r="DL852" s="6"/>
      <c r="DM852" s="5"/>
      <c r="DN852" s="5"/>
      <c r="DO852" s="4"/>
      <c r="DP852" s="6"/>
      <c r="DQ852" s="4"/>
      <c r="DR852" s="6"/>
      <c r="DS852" s="5"/>
      <c r="DT852" s="5"/>
      <c r="DU852" s="4"/>
      <c r="DV852" s="6"/>
      <c r="DW852" s="4"/>
      <c r="DX852" s="6"/>
      <c r="DY852" s="5"/>
      <c r="DZ852" s="5"/>
      <c r="EA852" s="4"/>
      <c r="EB852" s="6"/>
      <c r="EC852" s="4"/>
      <c r="ED852" s="6"/>
      <c r="EE852" s="5"/>
      <c r="EF852" s="5"/>
      <c r="EG852" s="4"/>
      <c r="EH852" s="6"/>
      <c r="EI852" s="4"/>
      <c r="EJ852" s="6"/>
      <c r="EK852" s="5"/>
      <c r="EL852" s="5"/>
      <c r="EM852" s="4"/>
      <c r="EN852" s="6"/>
      <c r="EO852" s="4"/>
      <c r="EP852" s="6"/>
      <c r="EQ852" s="5"/>
      <c r="ER852" s="5"/>
      <c r="ES852" s="4"/>
      <c r="ET852" s="6"/>
      <c r="EU852" s="4"/>
      <c r="EV852" s="6"/>
      <c r="EW852" s="5"/>
      <c r="EX852" s="5"/>
      <c r="EY852" s="4"/>
      <c r="EZ852" s="6"/>
      <c r="FA852" s="4"/>
      <c r="FB852" s="6"/>
      <c r="FC852" s="5"/>
      <c r="FD852" s="5"/>
      <c r="FE852" s="4"/>
      <c r="FF852" s="6"/>
      <c r="FG852" s="4"/>
      <c r="FH852" s="6"/>
      <c r="FI852" s="5"/>
      <c r="FJ852" s="5"/>
      <c r="FK852" s="4"/>
      <c r="FL852" s="6"/>
      <c r="FM852" s="4"/>
      <c r="FN852" s="6"/>
      <c r="FO852" s="5"/>
      <c r="FP852" s="5"/>
      <c r="FQ852" s="4"/>
      <c r="FR852" s="6"/>
      <c r="FS852" s="4"/>
      <c r="FT852" s="6"/>
      <c r="FU852" s="5"/>
      <c r="FV852" s="5"/>
      <c r="FW852" s="4"/>
      <c r="FX852" s="6"/>
      <c r="FY852" s="4"/>
      <c r="FZ852" s="6"/>
      <c r="GA852" s="5"/>
      <c r="GB852" s="5"/>
      <c r="GC852" s="4"/>
      <c r="GD852" s="6"/>
      <c r="GE852" s="4"/>
      <c r="GF852" s="6"/>
      <c r="GG852" s="5"/>
      <c r="GH852" s="5"/>
      <c r="GI852" s="4"/>
      <c r="GJ852" s="6"/>
      <c r="GK852" s="4"/>
      <c r="GL852" s="6"/>
      <c r="GM852" s="5"/>
      <c r="GN852" s="5"/>
      <c r="GO852" s="4"/>
      <c r="GP852" s="6"/>
      <c r="GQ852" s="4"/>
      <c r="GR852" s="6"/>
      <c r="GS852" s="5"/>
      <c r="GT852" s="5"/>
      <c r="GU852" s="4"/>
      <c r="GV852" s="6"/>
      <c r="GW852" s="4"/>
      <c r="GX852" s="6"/>
      <c r="GY852" s="5"/>
      <c r="GZ852" s="5"/>
      <c r="HA852" s="4"/>
      <c r="HB852" s="6"/>
      <c r="HC852" s="4"/>
      <c r="HD852" s="6"/>
      <c r="HE852" s="5"/>
      <c r="HF852" s="5"/>
      <c r="HG852" s="4"/>
      <c r="HH852" s="6"/>
      <c r="HI852" s="4"/>
      <c r="HJ852" s="6"/>
      <c r="HK852" s="5"/>
      <c r="HL852" s="5"/>
      <c r="HM852" s="4"/>
      <c r="HN852" s="6"/>
      <c r="HO852" s="4"/>
      <c r="HP852" s="6"/>
      <c r="HQ852" s="5"/>
      <c r="HR852" s="5"/>
      <c r="HS852" s="4"/>
      <c r="HT852" s="6"/>
      <c r="HU852" s="4"/>
      <c r="HV852" s="6"/>
      <c r="HW852" s="5"/>
      <c r="HX852" s="5"/>
      <c r="HY852" s="4"/>
      <c r="HZ852" s="6"/>
      <c r="IA852" s="4"/>
      <c r="IB852" s="6"/>
      <c r="IC852" s="5"/>
      <c r="ID852" s="5"/>
      <c r="IE852" s="4"/>
      <c r="IF852" s="6"/>
      <c r="IG852" s="4"/>
      <c r="IH852" s="6"/>
      <c r="II852" s="5"/>
      <c r="IJ852" s="5"/>
      <c r="IK852" s="4"/>
      <c r="IL852" s="6"/>
      <c r="IM852" s="4"/>
      <c r="IN852" s="6"/>
      <c r="IO852" s="5"/>
      <c r="IP852" s="5"/>
      <c r="IQ852" s="4"/>
      <c r="IR852" s="6"/>
      <c r="IS852" s="4"/>
      <c r="IT852" s="6"/>
      <c r="IU852" s="5"/>
      <c r="IV852" s="5"/>
      <c r="IW852" s="4"/>
      <c r="IX852" s="6"/>
      <c r="IY852" s="4"/>
      <c r="IZ852" s="6"/>
      <c r="JA852" s="5"/>
      <c r="JB852" s="5"/>
      <c r="JC852" s="4"/>
      <c r="JD852" s="6"/>
      <c r="JE852" s="4"/>
      <c r="JF852" s="6"/>
      <c r="JG852" s="5"/>
      <c r="JH852" s="5"/>
      <c r="JI852" s="4"/>
      <c r="JJ852" s="6"/>
      <c r="JK852" s="4"/>
      <c r="JL852" s="6"/>
      <c r="JM852" s="5"/>
      <c r="JN852" s="5"/>
      <c r="JO852" s="4"/>
      <c r="JP852" s="6"/>
      <c r="JQ852" s="4"/>
      <c r="JR852" s="6"/>
      <c r="JS852" s="5"/>
      <c r="JT852" s="5"/>
      <c r="JU852" s="4"/>
      <c r="JV852" s="6"/>
      <c r="JW852" s="4"/>
      <c r="JX852" s="6"/>
      <c r="JY852" s="5"/>
      <c r="JZ852" s="5"/>
      <c r="KA852" s="4"/>
      <c r="KB852" s="6"/>
      <c r="KC852" s="4"/>
      <c r="KD852" s="6"/>
      <c r="KE852" s="5"/>
      <c r="KF852" s="5"/>
      <c r="KG852" s="4"/>
      <c r="KH852" s="6"/>
      <c r="KI852" s="4"/>
      <c r="KJ852" s="6"/>
      <c r="KK852" s="5"/>
      <c r="KL852" s="5"/>
    </row>
    <row r="853">
      <c r="A853" s="3" t="s">
        <v>85</v>
      </c>
      <c r="B853" s="3" t="s">
        <v>712</v>
      </c>
      <c r="C853" s="3" t="s">
        <v>87</v>
      </c>
      <c r="D853" s="3" t="s">
        <v>712</v>
      </c>
      <c r="E853" s="3" t="s">
        <v>1038</v>
      </c>
      <c r="F853" s="3" t="s">
        <v>104</v>
      </c>
      <c r="G853" s="3" t="s">
        <v>104</v>
      </c>
      <c r="H853" s="3" t="s">
        <v>104</v>
      </c>
      <c r="I853" s="4"/>
      <c r="J853" s="4">
        <f>=ROUNDDOWN({0},0)</f>
      </c>
      <c r="K853" s="4"/>
      <c r="L853" s="5"/>
      <c r="M853" s="4"/>
      <c r="N853" s="4">
        <f>=ROUNDDOWN({0},0)</f>
      </c>
      <c r="O853" s="4"/>
      <c r="P853" s="5"/>
      <c r="Q853" s="4"/>
      <c r="R853" s="6"/>
      <c r="S853" s="4"/>
      <c r="T853" s="6"/>
      <c r="U853" s="5"/>
      <c r="V853" s="5"/>
      <c r="W853" s="4"/>
      <c r="X853" s="6"/>
      <c r="Y853" s="4"/>
      <c r="Z853" s="6"/>
      <c r="AA853" s="5"/>
      <c r="AB853" s="5"/>
      <c r="AC853" s="4"/>
      <c r="AD853" s="6"/>
      <c r="AE853" s="4"/>
      <c r="AF853" s="6"/>
      <c r="AG853" s="5"/>
      <c r="AH853" s="5"/>
      <c r="AI853" s="4"/>
      <c r="AJ853" s="6"/>
      <c r="AK853" s="4"/>
      <c r="AL853" s="6"/>
      <c r="AM853" s="5"/>
      <c r="AN853" s="5"/>
      <c r="AO853" s="4"/>
      <c r="AP853" s="6"/>
      <c r="AQ853" s="4"/>
      <c r="AR853" s="6"/>
      <c r="AS853" s="5"/>
      <c r="AT853" s="5"/>
      <c r="AU853" s="4"/>
      <c r="AV853" s="6"/>
      <c r="AW853" s="4"/>
      <c r="AX853" s="6"/>
      <c r="AY853" s="5"/>
      <c r="AZ853" s="5"/>
      <c r="BA853" s="4"/>
      <c r="BB853" s="6"/>
      <c r="BC853" s="4"/>
      <c r="BD853" s="6"/>
      <c r="BE853" s="5"/>
      <c r="BF853" s="5"/>
      <c r="BG853" s="4"/>
      <c r="BH853" s="6"/>
      <c r="BI853" s="4"/>
      <c r="BJ853" s="6"/>
      <c r="BK853" s="5"/>
      <c r="BL853" s="5"/>
      <c r="BM853" s="4"/>
      <c r="BN853" s="6"/>
      <c r="BO853" s="4"/>
      <c r="BP853" s="6"/>
      <c r="BQ853" s="5"/>
      <c r="BR853" s="5"/>
      <c r="BS853" s="4"/>
      <c r="BT853" s="6"/>
      <c r="BU853" s="4"/>
      <c r="BV853" s="6"/>
      <c r="BW853" s="5"/>
      <c r="BX853" s="5"/>
      <c r="BY853" s="4"/>
      <c r="BZ853" s="6"/>
      <c r="CA853" s="4"/>
      <c r="CB853" s="6"/>
      <c r="CC853" s="5"/>
      <c r="CD853" s="5"/>
      <c r="CE853" s="4"/>
      <c r="CF853" s="6"/>
      <c r="CG853" s="4"/>
      <c r="CH853" s="6"/>
      <c r="CI853" s="5"/>
      <c r="CJ853" s="5"/>
      <c r="CK853" s="4"/>
      <c r="CL853" s="6"/>
      <c r="CM853" s="4"/>
      <c r="CN853" s="6"/>
      <c r="CO853" s="5"/>
      <c r="CP853" s="5"/>
      <c r="CQ853" s="4"/>
      <c r="CR853" s="6"/>
      <c r="CS853" s="4"/>
      <c r="CT853" s="6"/>
      <c r="CU853" s="5"/>
      <c r="CV853" s="5"/>
      <c r="CW853" s="4"/>
      <c r="CX853" s="6"/>
      <c r="CY853" s="4"/>
      <c r="CZ853" s="6"/>
      <c r="DA853" s="5"/>
      <c r="DB853" s="5"/>
      <c r="DC853" s="4"/>
      <c r="DD853" s="6"/>
      <c r="DE853" s="4"/>
      <c r="DF853" s="6"/>
      <c r="DG853" s="5"/>
      <c r="DH853" s="5"/>
      <c r="DI853" s="4"/>
      <c r="DJ853" s="6"/>
      <c r="DK853" s="4"/>
      <c r="DL853" s="6"/>
      <c r="DM853" s="5"/>
      <c r="DN853" s="5"/>
      <c r="DO853" s="4"/>
      <c r="DP853" s="6"/>
      <c r="DQ853" s="4"/>
      <c r="DR853" s="6"/>
      <c r="DS853" s="5"/>
      <c r="DT853" s="5"/>
      <c r="DU853" s="4"/>
      <c r="DV853" s="6"/>
      <c r="DW853" s="4"/>
      <c r="DX853" s="6"/>
      <c r="DY853" s="5"/>
      <c r="DZ853" s="5"/>
      <c r="EA853" s="4"/>
      <c r="EB853" s="6"/>
      <c r="EC853" s="4"/>
      <c r="ED853" s="6"/>
      <c r="EE853" s="5"/>
      <c r="EF853" s="5"/>
      <c r="EG853" s="4"/>
      <c r="EH853" s="6"/>
      <c r="EI853" s="4"/>
      <c r="EJ853" s="6"/>
      <c r="EK853" s="5"/>
      <c r="EL853" s="5"/>
      <c r="EM853" s="4"/>
      <c r="EN853" s="6"/>
      <c r="EO853" s="4"/>
      <c r="EP853" s="6"/>
      <c r="EQ853" s="5"/>
      <c r="ER853" s="5"/>
      <c r="ES853" s="4"/>
      <c r="ET853" s="6"/>
      <c r="EU853" s="4"/>
      <c r="EV853" s="6"/>
      <c r="EW853" s="5"/>
      <c r="EX853" s="5"/>
      <c r="EY853" s="4"/>
      <c r="EZ853" s="6"/>
      <c r="FA853" s="4"/>
      <c r="FB853" s="6"/>
      <c r="FC853" s="5"/>
      <c r="FD853" s="5"/>
      <c r="FE853" s="4"/>
      <c r="FF853" s="6"/>
      <c r="FG853" s="4"/>
      <c r="FH853" s="6"/>
      <c r="FI853" s="5"/>
      <c r="FJ853" s="5"/>
      <c r="FK853" s="4"/>
      <c r="FL853" s="6"/>
      <c r="FM853" s="4"/>
      <c r="FN853" s="6"/>
      <c r="FO853" s="5"/>
      <c r="FP853" s="5"/>
      <c r="FQ853" s="4"/>
      <c r="FR853" s="6"/>
      <c r="FS853" s="4"/>
      <c r="FT853" s="6"/>
      <c r="FU853" s="5"/>
      <c r="FV853" s="5"/>
      <c r="FW853" s="4"/>
      <c r="FX853" s="6"/>
      <c r="FY853" s="4"/>
      <c r="FZ853" s="6"/>
      <c r="GA853" s="5"/>
      <c r="GB853" s="5"/>
      <c r="GC853" s="4"/>
      <c r="GD853" s="6"/>
      <c r="GE853" s="4"/>
      <c r="GF853" s="6"/>
      <c r="GG853" s="5"/>
      <c r="GH853" s="5"/>
      <c r="GI853" s="4"/>
      <c r="GJ853" s="6"/>
      <c r="GK853" s="4"/>
      <c r="GL853" s="6"/>
      <c r="GM853" s="5"/>
      <c r="GN853" s="5"/>
      <c r="GO853" s="4"/>
      <c r="GP853" s="6"/>
      <c r="GQ853" s="4"/>
      <c r="GR853" s="6"/>
      <c r="GS853" s="5"/>
      <c r="GT853" s="5"/>
      <c r="GU853" s="4"/>
      <c r="GV853" s="6"/>
      <c r="GW853" s="4"/>
      <c r="GX853" s="6"/>
      <c r="GY853" s="5"/>
      <c r="GZ853" s="5"/>
      <c r="HA853" s="4"/>
      <c r="HB853" s="6"/>
      <c r="HC853" s="4"/>
      <c r="HD853" s="6"/>
      <c r="HE853" s="5"/>
      <c r="HF853" s="5"/>
      <c r="HG853" s="4"/>
      <c r="HH853" s="6"/>
      <c r="HI853" s="4"/>
      <c r="HJ853" s="6"/>
      <c r="HK853" s="5"/>
      <c r="HL853" s="5"/>
      <c r="HM853" s="4"/>
      <c r="HN853" s="6"/>
      <c r="HO853" s="4"/>
      <c r="HP853" s="6"/>
      <c r="HQ853" s="5"/>
      <c r="HR853" s="5"/>
      <c r="HS853" s="4"/>
      <c r="HT853" s="6"/>
      <c r="HU853" s="4"/>
      <c r="HV853" s="6"/>
      <c r="HW853" s="5"/>
      <c r="HX853" s="5"/>
      <c r="HY853" s="4"/>
      <c r="HZ853" s="6"/>
      <c r="IA853" s="4"/>
      <c r="IB853" s="6"/>
      <c r="IC853" s="5"/>
      <c r="ID853" s="5"/>
      <c r="IE853" s="4"/>
      <c r="IF853" s="6"/>
      <c r="IG853" s="4"/>
      <c r="IH853" s="6"/>
      <c r="II853" s="5"/>
      <c r="IJ853" s="5"/>
      <c r="IK853" s="4"/>
      <c r="IL853" s="6"/>
      <c r="IM853" s="4"/>
      <c r="IN853" s="6"/>
      <c r="IO853" s="5"/>
      <c r="IP853" s="5"/>
      <c r="IQ853" s="4"/>
      <c r="IR853" s="6"/>
      <c r="IS853" s="4"/>
      <c r="IT853" s="6"/>
      <c r="IU853" s="5"/>
      <c r="IV853" s="5"/>
      <c r="IW853" s="4"/>
      <c r="IX853" s="6"/>
      <c r="IY853" s="4"/>
      <c r="IZ853" s="6"/>
      <c r="JA853" s="5"/>
      <c r="JB853" s="5"/>
      <c r="JC853" s="4"/>
      <c r="JD853" s="6"/>
      <c r="JE853" s="4"/>
      <c r="JF853" s="6"/>
      <c r="JG853" s="5"/>
      <c r="JH853" s="5"/>
      <c r="JI853" s="4"/>
      <c r="JJ853" s="6"/>
      <c r="JK853" s="4"/>
      <c r="JL853" s="6"/>
      <c r="JM853" s="5"/>
      <c r="JN853" s="5"/>
      <c r="JO853" s="4"/>
      <c r="JP853" s="6"/>
      <c r="JQ853" s="4"/>
      <c r="JR853" s="6"/>
      <c r="JS853" s="5"/>
      <c r="JT853" s="5"/>
      <c r="JU853" s="4"/>
      <c r="JV853" s="6"/>
      <c r="JW853" s="4"/>
      <c r="JX853" s="6"/>
      <c r="JY853" s="5"/>
      <c r="JZ853" s="5"/>
      <c r="KA853" s="4"/>
      <c r="KB853" s="6"/>
      <c r="KC853" s="4"/>
      <c r="KD853" s="6"/>
      <c r="KE853" s="5"/>
      <c r="KF853" s="5"/>
      <c r="KG853" s="4"/>
      <c r="KH853" s="6"/>
      <c r="KI853" s="4"/>
      <c r="KJ853" s="6"/>
      <c r="KK853" s="5"/>
      <c r="KL853" s="5"/>
    </row>
    <row r="854">
      <c r="A854" s="3" t="s">
        <v>85</v>
      </c>
      <c r="B854" s="3" t="s">
        <v>712</v>
      </c>
      <c r="C854" s="3" t="s">
        <v>87</v>
      </c>
      <c r="D854" s="3" t="s">
        <v>712</v>
      </c>
      <c r="E854" s="3" t="s">
        <v>1039</v>
      </c>
      <c r="F854" s="3" t="s">
        <v>104</v>
      </c>
      <c r="G854" s="3" t="s">
        <v>104</v>
      </c>
      <c r="H854" s="3" t="s">
        <v>104</v>
      </c>
      <c r="I854" s="4"/>
      <c r="J854" s="4">
        <f>=ROUNDDOWN({0},0)</f>
      </c>
      <c r="K854" s="4"/>
      <c r="L854" s="5"/>
      <c r="M854" s="4"/>
      <c r="N854" s="4">
        <f>=ROUNDDOWN({0},0)</f>
      </c>
      <c r="O854" s="4"/>
      <c r="P854" s="5"/>
      <c r="Q854" s="4"/>
      <c r="R854" s="6"/>
      <c r="S854" s="4"/>
      <c r="T854" s="6"/>
      <c r="U854" s="5"/>
      <c r="V854" s="5"/>
      <c r="W854" s="4"/>
      <c r="X854" s="6"/>
      <c r="Y854" s="4"/>
      <c r="Z854" s="6"/>
      <c r="AA854" s="5"/>
      <c r="AB854" s="5"/>
      <c r="AC854" s="4"/>
      <c r="AD854" s="6"/>
      <c r="AE854" s="4"/>
      <c r="AF854" s="6"/>
      <c r="AG854" s="5"/>
      <c r="AH854" s="5"/>
      <c r="AI854" s="4"/>
      <c r="AJ854" s="6"/>
      <c r="AK854" s="4"/>
      <c r="AL854" s="6"/>
      <c r="AM854" s="5"/>
      <c r="AN854" s="5"/>
      <c r="AO854" s="4"/>
      <c r="AP854" s="6"/>
      <c r="AQ854" s="4"/>
      <c r="AR854" s="6"/>
      <c r="AS854" s="5"/>
      <c r="AT854" s="5"/>
      <c r="AU854" s="4"/>
      <c r="AV854" s="6"/>
      <c r="AW854" s="4"/>
      <c r="AX854" s="6"/>
      <c r="AY854" s="5"/>
      <c r="AZ854" s="5"/>
      <c r="BA854" s="4"/>
      <c r="BB854" s="6"/>
      <c r="BC854" s="4"/>
      <c r="BD854" s="6"/>
      <c r="BE854" s="5"/>
      <c r="BF854" s="5"/>
      <c r="BG854" s="4"/>
      <c r="BH854" s="6"/>
      <c r="BI854" s="4"/>
      <c r="BJ854" s="6"/>
      <c r="BK854" s="5"/>
      <c r="BL854" s="5"/>
      <c r="BM854" s="4"/>
      <c r="BN854" s="6"/>
      <c r="BO854" s="4"/>
      <c r="BP854" s="6"/>
      <c r="BQ854" s="5"/>
      <c r="BR854" s="5"/>
      <c r="BS854" s="4"/>
      <c r="BT854" s="6"/>
      <c r="BU854" s="4"/>
      <c r="BV854" s="6"/>
      <c r="BW854" s="5"/>
      <c r="BX854" s="5"/>
      <c r="BY854" s="4"/>
      <c r="BZ854" s="6"/>
      <c r="CA854" s="4"/>
      <c r="CB854" s="6"/>
      <c r="CC854" s="5"/>
      <c r="CD854" s="5"/>
      <c r="CE854" s="4"/>
      <c r="CF854" s="6"/>
      <c r="CG854" s="4"/>
      <c r="CH854" s="6"/>
      <c r="CI854" s="5"/>
      <c r="CJ854" s="5"/>
      <c r="CK854" s="4"/>
      <c r="CL854" s="6"/>
      <c r="CM854" s="4"/>
      <c r="CN854" s="6"/>
      <c r="CO854" s="5"/>
      <c r="CP854" s="5"/>
      <c r="CQ854" s="4"/>
      <c r="CR854" s="6"/>
      <c r="CS854" s="4"/>
      <c r="CT854" s="6"/>
      <c r="CU854" s="5"/>
      <c r="CV854" s="5"/>
      <c r="CW854" s="4"/>
      <c r="CX854" s="6"/>
      <c r="CY854" s="4"/>
      <c r="CZ854" s="6"/>
      <c r="DA854" s="5"/>
      <c r="DB854" s="5"/>
      <c r="DC854" s="4"/>
      <c r="DD854" s="6"/>
      <c r="DE854" s="4"/>
      <c r="DF854" s="6"/>
      <c r="DG854" s="5"/>
      <c r="DH854" s="5"/>
      <c r="DI854" s="4"/>
      <c r="DJ854" s="6"/>
      <c r="DK854" s="4"/>
      <c r="DL854" s="6"/>
      <c r="DM854" s="5"/>
      <c r="DN854" s="5"/>
      <c r="DO854" s="4"/>
      <c r="DP854" s="6"/>
      <c r="DQ854" s="4"/>
      <c r="DR854" s="6"/>
      <c r="DS854" s="5"/>
      <c r="DT854" s="5"/>
      <c r="DU854" s="4"/>
      <c r="DV854" s="6"/>
      <c r="DW854" s="4"/>
      <c r="DX854" s="6"/>
      <c r="DY854" s="5"/>
      <c r="DZ854" s="5"/>
      <c r="EA854" s="4"/>
      <c r="EB854" s="6"/>
      <c r="EC854" s="4"/>
      <c r="ED854" s="6"/>
      <c r="EE854" s="5"/>
      <c r="EF854" s="5"/>
      <c r="EG854" s="4"/>
      <c r="EH854" s="6"/>
      <c r="EI854" s="4"/>
      <c r="EJ854" s="6"/>
      <c r="EK854" s="5"/>
      <c r="EL854" s="5"/>
      <c r="EM854" s="4"/>
      <c r="EN854" s="6"/>
      <c r="EO854" s="4"/>
      <c r="EP854" s="6"/>
      <c r="EQ854" s="5"/>
      <c r="ER854" s="5"/>
      <c r="ES854" s="4"/>
      <c r="ET854" s="6"/>
      <c r="EU854" s="4"/>
      <c r="EV854" s="6"/>
      <c r="EW854" s="5"/>
      <c r="EX854" s="5"/>
      <c r="EY854" s="4"/>
      <c r="EZ854" s="6"/>
      <c r="FA854" s="4"/>
      <c r="FB854" s="6"/>
      <c r="FC854" s="5"/>
      <c r="FD854" s="5"/>
      <c r="FE854" s="4"/>
      <c r="FF854" s="6"/>
      <c r="FG854" s="4"/>
      <c r="FH854" s="6"/>
      <c r="FI854" s="5"/>
      <c r="FJ854" s="5"/>
      <c r="FK854" s="4"/>
      <c r="FL854" s="6"/>
      <c r="FM854" s="4"/>
      <c r="FN854" s="6"/>
      <c r="FO854" s="5"/>
      <c r="FP854" s="5"/>
      <c r="FQ854" s="4"/>
      <c r="FR854" s="6"/>
      <c r="FS854" s="4"/>
      <c r="FT854" s="6"/>
      <c r="FU854" s="5"/>
      <c r="FV854" s="5"/>
      <c r="FW854" s="4"/>
      <c r="FX854" s="6"/>
      <c r="FY854" s="4"/>
      <c r="FZ854" s="6"/>
      <c r="GA854" s="5"/>
      <c r="GB854" s="5"/>
      <c r="GC854" s="4"/>
      <c r="GD854" s="6"/>
      <c r="GE854" s="4"/>
      <c r="GF854" s="6"/>
      <c r="GG854" s="5"/>
      <c r="GH854" s="5"/>
      <c r="GI854" s="4"/>
      <c r="GJ854" s="6"/>
      <c r="GK854" s="4"/>
      <c r="GL854" s="6"/>
      <c r="GM854" s="5"/>
      <c r="GN854" s="5"/>
      <c r="GO854" s="4"/>
      <c r="GP854" s="6"/>
      <c r="GQ854" s="4"/>
      <c r="GR854" s="6"/>
      <c r="GS854" s="5"/>
      <c r="GT854" s="5"/>
      <c r="GU854" s="4"/>
      <c r="GV854" s="6"/>
      <c r="GW854" s="4"/>
      <c r="GX854" s="6"/>
      <c r="GY854" s="5"/>
      <c r="GZ854" s="5"/>
      <c r="HA854" s="4"/>
      <c r="HB854" s="6"/>
      <c r="HC854" s="4"/>
      <c r="HD854" s="6"/>
      <c r="HE854" s="5"/>
      <c r="HF854" s="5"/>
      <c r="HG854" s="4"/>
      <c r="HH854" s="6"/>
      <c r="HI854" s="4"/>
      <c r="HJ854" s="6"/>
      <c r="HK854" s="5"/>
      <c r="HL854" s="5"/>
      <c r="HM854" s="4"/>
      <c r="HN854" s="6"/>
      <c r="HO854" s="4"/>
      <c r="HP854" s="6"/>
      <c r="HQ854" s="5"/>
      <c r="HR854" s="5"/>
      <c r="HS854" s="4"/>
      <c r="HT854" s="6"/>
      <c r="HU854" s="4"/>
      <c r="HV854" s="6"/>
      <c r="HW854" s="5"/>
      <c r="HX854" s="5"/>
      <c r="HY854" s="4"/>
      <c r="HZ854" s="6"/>
      <c r="IA854" s="4"/>
      <c r="IB854" s="6"/>
      <c r="IC854" s="5"/>
      <c r="ID854" s="5"/>
      <c r="IE854" s="4"/>
      <c r="IF854" s="6"/>
      <c r="IG854" s="4"/>
      <c r="IH854" s="6"/>
      <c r="II854" s="5"/>
      <c r="IJ854" s="5"/>
      <c r="IK854" s="4"/>
      <c r="IL854" s="6"/>
      <c r="IM854" s="4"/>
      <c r="IN854" s="6"/>
      <c r="IO854" s="5"/>
      <c r="IP854" s="5"/>
      <c r="IQ854" s="4"/>
      <c r="IR854" s="6"/>
      <c r="IS854" s="4"/>
      <c r="IT854" s="6"/>
      <c r="IU854" s="5"/>
      <c r="IV854" s="5"/>
      <c r="IW854" s="4"/>
      <c r="IX854" s="6"/>
      <c r="IY854" s="4"/>
      <c r="IZ854" s="6"/>
      <c r="JA854" s="5"/>
      <c r="JB854" s="5"/>
      <c r="JC854" s="4"/>
      <c r="JD854" s="6"/>
      <c r="JE854" s="4"/>
      <c r="JF854" s="6"/>
      <c r="JG854" s="5"/>
      <c r="JH854" s="5"/>
      <c r="JI854" s="4"/>
      <c r="JJ854" s="6"/>
      <c r="JK854" s="4"/>
      <c r="JL854" s="6"/>
      <c r="JM854" s="5"/>
      <c r="JN854" s="5"/>
      <c r="JO854" s="4"/>
      <c r="JP854" s="6"/>
      <c r="JQ854" s="4"/>
      <c r="JR854" s="6"/>
      <c r="JS854" s="5"/>
      <c r="JT854" s="5"/>
      <c r="JU854" s="4"/>
      <c r="JV854" s="6"/>
      <c r="JW854" s="4"/>
      <c r="JX854" s="6"/>
      <c r="JY854" s="5"/>
      <c r="JZ854" s="5"/>
      <c r="KA854" s="4"/>
      <c r="KB854" s="6"/>
      <c r="KC854" s="4"/>
      <c r="KD854" s="6"/>
      <c r="KE854" s="5"/>
      <c r="KF854" s="5"/>
      <c r="KG854" s="4"/>
      <c r="KH854" s="6"/>
      <c r="KI854" s="4"/>
      <c r="KJ854" s="6"/>
      <c r="KK854" s="5"/>
      <c r="KL854" s="5"/>
    </row>
    <row r="855">
      <c r="A855" s="3" t="s">
        <v>85</v>
      </c>
      <c r="B855" s="3" t="s">
        <v>712</v>
      </c>
      <c r="C855" s="3" t="s">
        <v>87</v>
      </c>
      <c r="D855" s="3" t="s">
        <v>712</v>
      </c>
      <c r="E855" s="3" t="s">
        <v>960</v>
      </c>
      <c r="F855" s="3" t="s">
        <v>104</v>
      </c>
      <c r="G855" s="3" t="s">
        <v>104</v>
      </c>
      <c r="H855" s="3" t="s">
        <v>104</v>
      </c>
      <c r="I855" s="4"/>
      <c r="J855" s="4">
        <f>=ROUNDDOWN({0},0)</f>
      </c>
      <c r="K855" s="4"/>
      <c r="L855" s="5"/>
      <c r="M855" s="4"/>
      <c r="N855" s="4">
        <f>=ROUNDDOWN({0},0)</f>
      </c>
      <c r="O855" s="4"/>
      <c r="P855" s="5"/>
      <c r="Q855" s="4"/>
      <c r="R855" s="6"/>
      <c r="S855" s="4"/>
      <c r="T855" s="6"/>
      <c r="U855" s="5"/>
      <c r="V855" s="5"/>
      <c r="W855" s="4"/>
      <c r="X855" s="6"/>
      <c r="Y855" s="4"/>
      <c r="Z855" s="6"/>
      <c r="AA855" s="5"/>
      <c r="AB855" s="5"/>
      <c r="AC855" s="4"/>
      <c r="AD855" s="6"/>
      <c r="AE855" s="4"/>
      <c r="AF855" s="6"/>
      <c r="AG855" s="5"/>
      <c r="AH855" s="5"/>
      <c r="AI855" s="4"/>
      <c r="AJ855" s="6"/>
      <c r="AK855" s="4"/>
      <c r="AL855" s="6"/>
      <c r="AM855" s="5"/>
      <c r="AN855" s="5"/>
      <c r="AO855" s="4"/>
      <c r="AP855" s="6"/>
      <c r="AQ855" s="4"/>
      <c r="AR855" s="6"/>
      <c r="AS855" s="5"/>
      <c r="AT855" s="5"/>
      <c r="AU855" s="4"/>
      <c r="AV855" s="6"/>
      <c r="AW855" s="4"/>
      <c r="AX855" s="6"/>
      <c r="AY855" s="5"/>
      <c r="AZ855" s="5"/>
      <c r="BA855" s="4"/>
      <c r="BB855" s="6"/>
      <c r="BC855" s="4"/>
      <c r="BD855" s="6"/>
      <c r="BE855" s="5"/>
      <c r="BF855" s="5"/>
      <c r="BG855" s="4"/>
      <c r="BH855" s="6"/>
      <c r="BI855" s="4"/>
      <c r="BJ855" s="6"/>
      <c r="BK855" s="5"/>
      <c r="BL855" s="5"/>
      <c r="BM855" s="4"/>
      <c r="BN855" s="6"/>
      <c r="BO855" s="4"/>
      <c r="BP855" s="6"/>
      <c r="BQ855" s="5"/>
      <c r="BR855" s="5"/>
      <c r="BS855" s="4"/>
      <c r="BT855" s="6"/>
      <c r="BU855" s="4"/>
      <c r="BV855" s="6"/>
      <c r="BW855" s="5"/>
      <c r="BX855" s="5"/>
      <c r="BY855" s="4"/>
      <c r="BZ855" s="6"/>
      <c r="CA855" s="4"/>
      <c r="CB855" s="6"/>
      <c r="CC855" s="5"/>
      <c r="CD855" s="5"/>
      <c r="CE855" s="4"/>
      <c r="CF855" s="6"/>
      <c r="CG855" s="4"/>
      <c r="CH855" s="6"/>
      <c r="CI855" s="5"/>
      <c r="CJ855" s="5"/>
      <c r="CK855" s="4"/>
      <c r="CL855" s="6"/>
      <c r="CM855" s="4"/>
      <c r="CN855" s="6"/>
      <c r="CO855" s="5"/>
      <c r="CP855" s="5"/>
      <c r="CQ855" s="4"/>
      <c r="CR855" s="6"/>
      <c r="CS855" s="4"/>
      <c r="CT855" s="6"/>
      <c r="CU855" s="5"/>
      <c r="CV855" s="5"/>
      <c r="CW855" s="4"/>
      <c r="CX855" s="6"/>
      <c r="CY855" s="4"/>
      <c r="CZ855" s="6"/>
      <c r="DA855" s="5"/>
      <c r="DB855" s="5"/>
      <c r="DC855" s="4"/>
      <c r="DD855" s="6"/>
      <c r="DE855" s="4"/>
      <c r="DF855" s="6"/>
      <c r="DG855" s="5"/>
      <c r="DH855" s="5"/>
      <c r="DI855" s="4"/>
      <c r="DJ855" s="6"/>
      <c r="DK855" s="4"/>
      <c r="DL855" s="6"/>
      <c r="DM855" s="5"/>
      <c r="DN855" s="5"/>
      <c r="DO855" s="4"/>
      <c r="DP855" s="6"/>
      <c r="DQ855" s="4"/>
      <c r="DR855" s="6"/>
      <c r="DS855" s="5"/>
      <c r="DT855" s="5"/>
      <c r="DU855" s="4"/>
      <c r="DV855" s="6"/>
      <c r="DW855" s="4"/>
      <c r="DX855" s="6"/>
      <c r="DY855" s="5"/>
      <c r="DZ855" s="5"/>
      <c r="EA855" s="4"/>
      <c r="EB855" s="6"/>
      <c r="EC855" s="4"/>
      <c r="ED855" s="6"/>
      <c r="EE855" s="5"/>
      <c r="EF855" s="5"/>
      <c r="EG855" s="4"/>
      <c r="EH855" s="6"/>
      <c r="EI855" s="4"/>
      <c r="EJ855" s="6"/>
      <c r="EK855" s="5"/>
      <c r="EL855" s="5"/>
      <c r="EM855" s="4"/>
      <c r="EN855" s="6"/>
      <c r="EO855" s="4"/>
      <c r="EP855" s="6"/>
      <c r="EQ855" s="5"/>
      <c r="ER855" s="5"/>
      <c r="ES855" s="4"/>
      <c r="ET855" s="6"/>
      <c r="EU855" s="4"/>
      <c r="EV855" s="6"/>
      <c r="EW855" s="5"/>
      <c r="EX855" s="5"/>
      <c r="EY855" s="4"/>
      <c r="EZ855" s="6"/>
      <c r="FA855" s="4"/>
      <c r="FB855" s="6"/>
      <c r="FC855" s="5"/>
      <c r="FD855" s="5"/>
      <c r="FE855" s="4"/>
      <c r="FF855" s="6"/>
      <c r="FG855" s="4"/>
      <c r="FH855" s="6"/>
      <c r="FI855" s="5"/>
      <c r="FJ855" s="5"/>
      <c r="FK855" s="4"/>
      <c r="FL855" s="6"/>
      <c r="FM855" s="4"/>
      <c r="FN855" s="6"/>
      <c r="FO855" s="5"/>
      <c r="FP855" s="5"/>
      <c r="FQ855" s="4"/>
      <c r="FR855" s="6"/>
      <c r="FS855" s="4"/>
      <c r="FT855" s="6"/>
      <c r="FU855" s="5"/>
      <c r="FV855" s="5"/>
      <c r="FW855" s="4"/>
      <c r="FX855" s="6"/>
      <c r="FY855" s="4"/>
      <c r="FZ855" s="6"/>
      <c r="GA855" s="5"/>
      <c r="GB855" s="5"/>
      <c r="GC855" s="4"/>
      <c r="GD855" s="6"/>
      <c r="GE855" s="4"/>
      <c r="GF855" s="6"/>
      <c r="GG855" s="5"/>
      <c r="GH855" s="5"/>
      <c r="GI855" s="4"/>
      <c r="GJ855" s="6"/>
      <c r="GK855" s="4"/>
      <c r="GL855" s="6"/>
      <c r="GM855" s="5"/>
      <c r="GN855" s="5"/>
      <c r="GO855" s="4"/>
      <c r="GP855" s="6"/>
      <c r="GQ855" s="4"/>
      <c r="GR855" s="6"/>
      <c r="GS855" s="5"/>
      <c r="GT855" s="5"/>
      <c r="GU855" s="4"/>
      <c r="GV855" s="6"/>
      <c r="GW855" s="4"/>
      <c r="GX855" s="6"/>
      <c r="GY855" s="5"/>
      <c r="GZ855" s="5"/>
      <c r="HA855" s="4"/>
      <c r="HB855" s="6"/>
      <c r="HC855" s="4"/>
      <c r="HD855" s="6"/>
      <c r="HE855" s="5"/>
      <c r="HF855" s="5"/>
      <c r="HG855" s="4"/>
      <c r="HH855" s="6"/>
      <c r="HI855" s="4"/>
      <c r="HJ855" s="6"/>
      <c r="HK855" s="5"/>
      <c r="HL855" s="5"/>
      <c r="HM855" s="4"/>
      <c r="HN855" s="6"/>
      <c r="HO855" s="4"/>
      <c r="HP855" s="6"/>
      <c r="HQ855" s="5"/>
      <c r="HR855" s="5"/>
      <c r="HS855" s="4"/>
      <c r="HT855" s="6"/>
      <c r="HU855" s="4"/>
      <c r="HV855" s="6"/>
      <c r="HW855" s="5"/>
      <c r="HX855" s="5"/>
      <c r="HY855" s="4"/>
      <c r="HZ855" s="6"/>
      <c r="IA855" s="4"/>
      <c r="IB855" s="6"/>
      <c r="IC855" s="5"/>
      <c r="ID855" s="5"/>
      <c r="IE855" s="4"/>
      <c r="IF855" s="6"/>
      <c r="IG855" s="4"/>
      <c r="IH855" s="6"/>
      <c r="II855" s="5"/>
      <c r="IJ855" s="5"/>
      <c r="IK855" s="4"/>
      <c r="IL855" s="6"/>
      <c r="IM855" s="4"/>
      <c r="IN855" s="6"/>
      <c r="IO855" s="5"/>
      <c r="IP855" s="5"/>
      <c r="IQ855" s="4"/>
      <c r="IR855" s="6"/>
      <c r="IS855" s="4"/>
      <c r="IT855" s="6"/>
      <c r="IU855" s="5"/>
      <c r="IV855" s="5"/>
      <c r="IW855" s="4"/>
      <c r="IX855" s="6"/>
      <c r="IY855" s="4"/>
      <c r="IZ855" s="6"/>
      <c r="JA855" s="5"/>
      <c r="JB855" s="5"/>
      <c r="JC855" s="4"/>
      <c r="JD855" s="6"/>
      <c r="JE855" s="4"/>
      <c r="JF855" s="6"/>
      <c r="JG855" s="5"/>
      <c r="JH855" s="5"/>
      <c r="JI855" s="4"/>
      <c r="JJ855" s="6"/>
      <c r="JK855" s="4"/>
      <c r="JL855" s="6"/>
      <c r="JM855" s="5"/>
      <c r="JN855" s="5"/>
      <c r="JO855" s="4"/>
      <c r="JP855" s="6"/>
      <c r="JQ855" s="4"/>
      <c r="JR855" s="6"/>
      <c r="JS855" s="5"/>
      <c r="JT855" s="5"/>
      <c r="JU855" s="4"/>
      <c r="JV855" s="6"/>
      <c r="JW855" s="4"/>
      <c r="JX855" s="6"/>
      <c r="JY855" s="5"/>
      <c r="JZ855" s="5"/>
      <c r="KA855" s="4"/>
      <c r="KB855" s="6"/>
      <c r="KC855" s="4"/>
      <c r="KD855" s="6"/>
      <c r="KE855" s="5"/>
      <c r="KF855" s="5"/>
      <c r="KG855" s="4"/>
      <c r="KH855" s="6"/>
      <c r="KI855" s="4"/>
      <c r="KJ855" s="6"/>
      <c r="KK855" s="5"/>
      <c r="KL855" s="5"/>
    </row>
    <row r="856">
      <c r="A856" s="3" t="s">
        <v>85</v>
      </c>
      <c r="B856" s="3" t="s">
        <v>712</v>
      </c>
      <c r="C856" s="3" t="s">
        <v>87</v>
      </c>
      <c r="D856" s="3" t="s">
        <v>712</v>
      </c>
      <c r="E856" s="3" t="s">
        <v>1040</v>
      </c>
      <c r="F856" s="3" t="s">
        <v>104</v>
      </c>
      <c r="G856" s="3" t="s">
        <v>104</v>
      </c>
      <c r="H856" s="3" t="s">
        <v>104</v>
      </c>
      <c r="I856" s="4"/>
      <c r="J856" s="4">
        <f>=ROUNDDOWN({0},0)</f>
      </c>
      <c r="K856" s="4"/>
      <c r="L856" s="5"/>
      <c r="M856" s="4"/>
      <c r="N856" s="4">
        <f>=ROUNDDOWN({0},0)</f>
      </c>
      <c r="O856" s="4"/>
      <c r="P856" s="5"/>
      <c r="Q856" s="4"/>
      <c r="R856" s="6"/>
      <c r="S856" s="4"/>
      <c r="T856" s="6"/>
      <c r="U856" s="5"/>
      <c r="V856" s="5"/>
      <c r="W856" s="4"/>
      <c r="X856" s="6"/>
      <c r="Y856" s="4"/>
      <c r="Z856" s="6"/>
      <c r="AA856" s="5"/>
      <c r="AB856" s="5"/>
      <c r="AC856" s="4"/>
      <c r="AD856" s="6"/>
      <c r="AE856" s="4"/>
      <c r="AF856" s="6"/>
      <c r="AG856" s="5"/>
      <c r="AH856" s="5"/>
      <c r="AI856" s="4"/>
      <c r="AJ856" s="6"/>
      <c r="AK856" s="4"/>
      <c r="AL856" s="6"/>
      <c r="AM856" s="5"/>
      <c r="AN856" s="5"/>
      <c r="AO856" s="4"/>
      <c r="AP856" s="6"/>
      <c r="AQ856" s="4"/>
      <c r="AR856" s="6"/>
      <c r="AS856" s="5"/>
      <c r="AT856" s="5"/>
      <c r="AU856" s="4"/>
      <c r="AV856" s="6"/>
      <c r="AW856" s="4"/>
      <c r="AX856" s="6"/>
      <c r="AY856" s="5"/>
      <c r="AZ856" s="5"/>
      <c r="BA856" s="4"/>
      <c r="BB856" s="6"/>
      <c r="BC856" s="4"/>
      <c r="BD856" s="6"/>
      <c r="BE856" s="5"/>
      <c r="BF856" s="5"/>
      <c r="BG856" s="4"/>
      <c r="BH856" s="6"/>
      <c r="BI856" s="4"/>
      <c r="BJ856" s="6"/>
      <c r="BK856" s="5"/>
      <c r="BL856" s="5"/>
      <c r="BM856" s="4"/>
      <c r="BN856" s="6"/>
      <c r="BO856" s="4"/>
      <c r="BP856" s="6"/>
      <c r="BQ856" s="5"/>
      <c r="BR856" s="5"/>
      <c r="BS856" s="4"/>
      <c r="BT856" s="6"/>
      <c r="BU856" s="4"/>
      <c r="BV856" s="6"/>
      <c r="BW856" s="5"/>
      <c r="BX856" s="5"/>
      <c r="BY856" s="4"/>
      <c r="BZ856" s="6"/>
      <c r="CA856" s="4"/>
      <c r="CB856" s="6"/>
      <c r="CC856" s="5"/>
      <c r="CD856" s="5"/>
      <c r="CE856" s="4"/>
      <c r="CF856" s="6"/>
      <c r="CG856" s="4"/>
      <c r="CH856" s="6"/>
      <c r="CI856" s="5"/>
      <c r="CJ856" s="5"/>
      <c r="CK856" s="4"/>
      <c r="CL856" s="6"/>
      <c r="CM856" s="4"/>
      <c r="CN856" s="6"/>
      <c r="CO856" s="5"/>
      <c r="CP856" s="5"/>
      <c r="CQ856" s="4"/>
      <c r="CR856" s="6"/>
      <c r="CS856" s="4"/>
      <c r="CT856" s="6"/>
      <c r="CU856" s="5"/>
      <c r="CV856" s="5"/>
      <c r="CW856" s="4"/>
      <c r="CX856" s="6"/>
      <c r="CY856" s="4"/>
      <c r="CZ856" s="6"/>
      <c r="DA856" s="5"/>
      <c r="DB856" s="5"/>
      <c r="DC856" s="4"/>
      <c r="DD856" s="6"/>
      <c r="DE856" s="4"/>
      <c r="DF856" s="6"/>
      <c r="DG856" s="5"/>
      <c r="DH856" s="5"/>
      <c r="DI856" s="4"/>
      <c r="DJ856" s="6"/>
      <c r="DK856" s="4"/>
      <c r="DL856" s="6"/>
      <c r="DM856" s="5"/>
      <c r="DN856" s="5"/>
      <c r="DO856" s="4"/>
      <c r="DP856" s="6"/>
      <c r="DQ856" s="4"/>
      <c r="DR856" s="6"/>
      <c r="DS856" s="5"/>
      <c r="DT856" s="5"/>
      <c r="DU856" s="4"/>
      <c r="DV856" s="6"/>
      <c r="DW856" s="4"/>
      <c r="DX856" s="6"/>
      <c r="DY856" s="5"/>
      <c r="DZ856" s="5"/>
      <c r="EA856" s="4"/>
      <c r="EB856" s="6"/>
      <c r="EC856" s="4"/>
      <c r="ED856" s="6"/>
      <c r="EE856" s="5"/>
      <c r="EF856" s="5"/>
      <c r="EG856" s="4"/>
      <c r="EH856" s="6"/>
      <c r="EI856" s="4"/>
      <c r="EJ856" s="6"/>
      <c r="EK856" s="5"/>
      <c r="EL856" s="5"/>
      <c r="EM856" s="4"/>
      <c r="EN856" s="6"/>
      <c r="EO856" s="4"/>
      <c r="EP856" s="6"/>
      <c r="EQ856" s="5"/>
      <c r="ER856" s="5"/>
      <c r="ES856" s="4"/>
      <c r="ET856" s="6"/>
      <c r="EU856" s="4"/>
      <c r="EV856" s="6"/>
      <c r="EW856" s="5"/>
      <c r="EX856" s="5"/>
      <c r="EY856" s="4"/>
      <c r="EZ856" s="6"/>
      <c r="FA856" s="4"/>
      <c r="FB856" s="6"/>
      <c r="FC856" s="5"/>
      <c r="FD856" s="5"/>
      <c r="FE856" s="4"/>
      <c r="FF856" s="6"/>
      <c r="FG856" s="4"/>
      <c r="FH856" s="6"/>
      <c r="FI856" s="5"/>
      <c r="FJ856" s="5"/>
      <c r="FK856" s="4"/>
      <c r="FL856" s="6"/>
      <c r="FM856" s="4"/>
      <c r="FN856" s="6"/>
      <c r="FO856" s="5"/>
      <c r="FP856" s="5"/>
      <c r="FQ856" s="4"/>
      <c r="FR856" s="6"/>
      <c r="FS856" s="4"/>
      <c r="FT856" s="6"/>
      <c r="FU856" s="5"/>
      <c r="FV856" s="5"/>
      <c r="FW856" s="4"/>
      <c r="FX856" s="6"/>
      <c r="FY856" s="4"/>
      <c r="FZ856" s="6"/>
      <c r="GA856" s="5"/>
      <c r="GB856" s="5"/>
      <c r="GC856" s="4"/>
      <c r="GD856" s="6"/>
      <c r="GE856" s="4"/>
      <c r="GF856" s="6"/>
      <c r="GG856" s="5"/>
      <c r="GH856" s="5"/>
      <c r="GI856" s="4"/>
      <c r="GJ856" s="6"/>
      <c r="GK856" s="4"/>
      <c r="GL856" s="6"/>
      <c r="GM856" s="5"/>
      <c r="GN856" s="5"/>
      <c r="GO856" s="4"/>
      <c r="GP856" s="6"/>
      <c r="GQ856" s="4"/>
      <c r="GR856" s="6"/>
      <c r="GS856" s="5"/>
      <c r="GT856" s="5"/>
      <c r="GU856" s="4"/>
      <c r="GV856" s="6"/>
      <c r="GW856" s="4"/>
      <c r="GX856" s="6"/>
      <c r="GY856" s="5"/>
      <c r="GZ856" s="5"/>
      <c r="HA856" s="4"/>
      <c r="HB856" s="6"/>
      <c r="HC856" s="4"/>
      <c r="HD856" s="6"/>
      <c r="HE856" s="5"/>
      <c r="HF856" s="5"/>
      <c r="HG856" s="4"/>
      <c r="HH856" s="6"/>
      <c r="HI856" s="4"/>
      <c r="HJ856" s="6"/>
      <c r="HK856" s="5"/>
      <c r="HL856" s="5"/>
      <c r="HM856" s="4"/>
      <c r="HN856" s="6"/>
      <c r="HO856" s="4"/>
      <c r="HP856" s="6"/>
      <c r="HQ856" s="5"/>
      <c r="HR856" s="5"/>
      <c r="HS856" s="4"/>
      <c r="HT856" s="6"/>
      <c r="HU856" s="4"/>
      <c r="HV856" s="6"/>
      <c r="HW856" s="5"/>
      <c r="HX856" s="5"/>
      <c r="HY856" s="4"/>
      <c r="HZ856" s="6"/>
      <c r="IA856" s="4"/>
      <c r="IB856" s="6"/>
      <c r="IC856" s="5"/>
      <c r="ID856" s="5"/>
      <c r="IE856" s="4"/>
      <c r="IF856" s="6"/>
      <c r="IG856" s="4"/>
      <c r="IH856" s="6"/>
      <c r="II856" s="5"/>
      <c r="IJ856" s="5"/>
      <c r="IK856" s="4"/>
      <c r="IL856" s="6"/>
      <c r="IM856" s="4"/>
      <c r="IN856" s="6"/>
      <c r="IO856" s="5"/>
      <c r="IP856" s="5"/>
      <c r="IQ856" s="4"/>
      <c r="IR856" s="6"/>
      <c r="IS856" s="4"/>
      <c r="IT856" s="6"/>
      <c r="IU856" s="5"/>
      <c r="IV856" s="5"/>
      <c r="IW856" s="4"/>
      <c r="IX856" s="6"/>
      <c r="IY856" s="4"/>
      <c r="IZ856" s="6"/>
      <c r="JA856" s="5"/>
      <c r="JB856" s="5"/>
      <c r="JC856" s="4"/>
      <c r="JD856" s="6"/>
      <c r="JE856" s="4"/>
      <c r="JF856" s="6"/>
      <c r="JG856" s="5"/>
      <c r="JH856" s="5"/>
      <c r="JI856" s="4"/>
      <c r="JJ856" s="6"/>
      <c r="JK856" s="4"/>
      <c r="JL856" s="6"/>
      <c r="JM856" s="5"/>
      <c r="JN856" s="5"/>
      <c r="JO856" s="4"/>
      <c r="JP856" s="6"/>
      <c r="JQ856" s="4"/>
      <c r="JR856" s="6"/>
      <c r="JS856" s="5"/>
      <c r="JT856" s="5"/>
      <c r="JU856" s="4"/>
      <c r="JV856" s="6"/>
      <c r="JW856" s="4"/>
      <c r="JX856" s="6"/>
      <c r="JY856" s="5"/>
      <c r="JZ856" s="5"/>
      <c r="KA856" s="4"/>
      <c r="KB856" s="6"/>
      <c r="KC856" s="4"/>
      <c r="KD856" s="6"/>
      <c r="KE856" s="5"/>
      <c r="KF856" s="5"/>
      <c r="KG856" s="4"/>
      <c r="KH856" s="6"/>
      <c r="KI856" s="4"/>
      <c r="KJ856" s="6"/>
      <c r="KK856" s="5"/>
      <c r="KL856" s="5"/>
    </row>
    <row r="857">
      <c r="A857" s="3" t="s">
        <v>85</v>
      </c>
      <c r="B857" s="3" t="s">
        <v>712</v>
      </c>
      <c r="C857" s="3" t="s">
        <v>87</v>
      </c>
      <c r="D857" s="3" t="s">
        <v>712</v>
      </c>
      <c r="E857" s="3" t="s">
        <v>1041</v>
      </c>
      <c r="F857" s="3" t="s">
        <v>104</v>
      </c>
      <c r="G857" s="3" t="s">
        <v>104</v>
      </c>
      <c r="H857" s="3" t="s">
        <v>104</v>
      </c>
      <c r="I857" s="4"/>
      <c r="J857" s="4">
        <f>=ROUNDDOWN({0},0)</f>
      </c>
      <c r="K857" s="4"/>
      <c r="L857" s="5"/>
      <c r="M857" s="4"/>
      <c r="N857" s="4">
        <f>=ROUNDDOWN({0},0)</f>
      </c>
      <c r="O857" s="4"/>
      <c r="P857" s="5"/>
      <c r="Q857" s="4"/>
      <c r="R857" s="6"/>
      <c r="S857" s="4"/>
      <c r="T857" s="6"/>
      <c r="U857" s="5"/>
      <c r="V857" s="5"/>
      <c r="W857" s="4"/>
      <c r="X857" s="6"/>
      <c r="Y857" s="4"/>
      <c r="Z857" s="6"/>
      <c r="AA857" s="5"/>
      <c r="AB857" s="5"/>
      <c r="AC857" s="4"/>
      <c r="AD857" s="6"/>
      <c r="AE857" s="4"/>
      <c r="AF857" s="6"/>
      <c r="AG857" s="5"/>
      <c r="AH857" s="5"/>
      <c r="AI857" s="4"/>
      <c r="AJ857" s="6"/>
      <c r="AK857" s="4"/>
      <c r="AL857" s="6"/>
      <c r="AM857" s="5"/>
      <c r="AN857" s="5"/>
      <c r="AO857" s="4"/>
      <c r="AP857" s="6"/>
      <c r="AQ857" s="4"/>
      <c r="AR857" s="6"/>
      <c r="AS857" s="5"/>
      <c r="AT857" s="5"/>
      <c r="AU857" s="4"/>
      <c r="AV857" s="6"/>
      <c r="AW857" s="4"/>
      <c r="AX857" s="6"/>
      <c r="AY857" s="5"/>
      <c r="AZ857" s="5"/>
      <c r="BA857" s="4"/>
      <c r="BB857" s="6"/>
      <c r="BC857" s="4"/>
      <c r="BD857" s="6"/>
      <c r="BE857" s="5"/>
      <c r="BF857" s="5"/>
      <c r="BG857" s="4"/>
      <c r="BH857" s="6"/>
      <c r="BI857" s="4"/>
      <c r="BJ857" s="6"/>
      <c r="BK857" s="5"/>
      <c r="BL857" s="5"/>
      <c r="BM857" s="4"/>
      <c r="BN857" s="6"/>
      <c r="BO857" s="4"/>
      <c r="BP857" s="6"/>
      <c r="BQ857" s="5"/>
      <c r="BR857" s="5"/>
      <c r="BS857" s="4"/>
      <c r="BT857" s="6"/>
      <c r="BU857" s="4"/>
      <c r="BV857" s="6"/>
      <c r="BW857" s="5"/>
      <c r="BX857" s="5"/>
      <c r="BY857" s="4"/>
      <c r="BZ857" s="6"/>
      <c r="CA857" s="4"/>
      <c r="CB857" s="6"/>
      <c r="CC857" s="5"/>
      <c r="CD857" s="5"/>
      <c r="CE857" s="4"/>
      <c r="CF857" s="6"/>
      <c r="CG857" s="4"/>
      <c r="CH857" s="6"/>
      <c r="CI857" s="5"/>
      <c r="CJ857" s="5"/>
      <c r="CK857" s="4"/>
      <c r="CL857" s="6"/>
      <c r="CM857" s="4"/>
      <c r="CN857" s="6"/>
      <c r="CO857" s="5"/>
      <c r="CP857" s="5"/>
      <c r="CQ857" s="4"/>
      <c r="CR857" s="6"/>
      <c r="CS857" s="4"/>
      <c r="CT857" s="6"/>
      <c r="CU857" s="5"/>
      <c r="CV857" s="5"/>
      <c r="CW857" s="4"/>
      <c r="CX857" s="6"/>
      <c r="CY857" s="4"/>
      <c r="CZ857" s="6"/>
      <c r="DA857" s="5"/>
      <c r="DB857" s="5"/>
      <c r="DC857" s="4"/>
      <c r="DD857" s="6"/>
      <c r="DE857" s="4"/>
      <c r="DF857" s="6"/>
      <c r="DG857" s="5"/>
      <c r="DH857" s="5"/>
      <c r="DI857" s="4"/>
      <c r="DJ857" s="6"/>
      <c r="DK857" s="4"/>
      <c r="DL857" s="6"/>
      <c r="DM857" s="5"/>
      <c r="DN857" s="5"/>
      <c r="DO857" s="4"/>
      <c r="DP857" s="6"/>
      <c r="DQ857" s="4"/>
      <c r="DR857" s="6"/>
      <c r="DS857" s="5"/>
      <c r="DT857" s="5"/>
      <c r="DU857" s="4"/>
      <c r="DV857" s="6"/>
      <c r="DW857" s="4"/>
      <c r="DX857" s="6"/>
      <c r="DY857" s="5"/>
      <c r="DZ857" s="5"/>
      <c r="EA857" s="4"/>
      <c r="EB857" s="6"/>
      <c r="EC857" s="4"/>
      <c r="ED857" s="6"/>
      <c r="EE857" s="5"/>
      <c r="EF857" s="5"/>
      <c r="EG857" s="4"/>
      <c r="EH857" s="6"/>
      <c r="EI857" s="4"/>
      <c r="EJ857" s="6"/>
      <c r="EK857" s="5"/>
      <c r="EL857" s="5"/>
      <c r="EM857" s="4"/>
      <c r="EN857" s="6"/>
      <c r="EO857" s="4"/>
      <c r="EP857" s="6"/>
      <c r="EQ857" s="5"/>
      <c r="ER857" s="5"/>
      <c r="ES857" s="4"/>
      <c r="ET857" s="6"/>
      <c r="EU857" s="4"/>
      <c r="EV857" s="6"/>
      <c r="EW857" s="5"/>
      <c r="EX857" s="5"/>
      <c r="EY857" s="4"/>
      <c r="EZ857" s="6"/>
      <c r="FA857" s="4"/>
      <c r="FB857" s="6"/>
      <c r="FC857" s="5"/>
      <c r="FD857" s="5"/>
      <c r="FE857" s="4"/>
      <c r="FF857" s="6"/>
      <c r="FG857" s="4"/>
      <c r="FH857" s="6"/>
      <c r="FI857" s="5"/>
      <c r="FJ857" s="5"/>
      <c r="FK857" s="4"/>
      <c r="FL857" s="6"/>
      <c r="FM857" s="4"/>
      <c r="FN857" s="6"/>
      <c r="FO857" s="5"/>
      <c r="FP857" s="5"/>
      <c r="FQ857" s="4"/>
      <c r="FR857" s="6"/>
      <c r="FS857" s="4"/>
      <c r="FT857" s="6"/>
      <c r="FU857" s="5"/>
      <c r="FV857" s="5"/>
      <c r="FW857" s="4"/>
      <c r="FX857" s="6"/>
      <c r="FY857" s="4"/>
      <c r="FZ857" s="6"/>
      <c r="GA857" s="5"/>
      <c r="GB857" s="5"/>
      <c r="GC857" s="4"/>
      <c r="GD857" s="6"/>
      <c r="GE857" s="4"/>
      <c r="GF857" s="6"/>
      <c r="GG857" s="5"/>
      <c r="GH857" s="5"/>
      <c r="GI857" s="4"/>
      <c r="GJ857" s="6"/>
      <c r="GK857" s="4"/>
      <c r="GL857" s="6"/>
      <c r="GM857" s="5"/>
      <c r="GN857" s="5"/>
      <c r="GO857" s="4"/>
      <c r="GP857" s="6"/>
      <c r="GQ857" s="4"/>
      <c r="GR857" s="6"/>
      <c r="GS857" s="5"/>
      <c r="GT857" s="5"/>
      <c r="GU857" s="4"/>
      <c r="GV857" s="6"/>
      <c r="GW857" s="4"/>
      <c r="GX857" s="6"/>
      <c r="GY857" s="5"/>
      <c r="GZ857" s="5"/>
      <c r="HA857" s="4"/>
      <c r="HB857" s="6"/>
      <c r="HC857" s="4"/>
      <c r="HD857" s="6"/>
      <c r="HE857" s="5"/>
      <c r="HF857" s="5"/>
      <c r="HG857" s="4"/>
      <c r="HH857" s="6"/>
      <c r="HI857" s="4"/>
      <c r="HJ857" s="6"/>
      <c r="HK857" s="5"/>
      <c r="HL857" s="5"/>
      <c r="HM857" s="4"/>
      <c r="HN857" s="6"/>
      <c r="HO857" s="4"/>
      <c r="HP857" s="6"/>
      <c r="HQ857" s="5"/>
      <c r="HR857" s="5"/>
      <c r="HS857" s="4"/>
      <c r="HT857" s="6"/>
      <c r="HU857" s="4"/>
      <c r="HV857" s="6"/>
      <c r="HW857" s="5"/>
      <c r="HX857" s="5"/>
      <c r="HY857" s="4"/>
      <c r="HZ857" s="6"/>
      <c r="IA857" s="4"/>
      <c r="IB857" s="6"/>
      <c r="IC857" s="5"/>
      <c r="ID857" s="5"/>
      <c r="IE857" s="4"/>
      <c r="IF857" s="6"/>
      <c r="IG857" s="4"/>
      <c r="IH857" s="6"/>
      <c r="II857" s="5"/>
      <c r="IJ857" s="5"/>
      <c r="IK857" s="4"/>
      <c r="IL857" s="6"/>
      <c r="IM857" s="4"/>
      <c r="IN857" s="6"/>
      <c r="IO857" s="5"/>
      <c r="IP857" s="5"/>
      <c r="IQ857" s="4"/>
      <c r="IR857" s="6"/>
      <c r="IS857" s="4"/>
      <c r="IT857" s="6"/>
      <c r="IU857" s="5"/>
      <c r="IV857" s="5"/>
      <c r="IW857" s="4"/>
      <c r="IX857" s="6"/>
      <c r="IY857" s="4"/>
      <c r="IZ857" s="6"/>
      <c r="JA857" s="5"/>
      <c r="JB857" s="5"/>
      <c r="JC857" s="4"/>
      <c r="JD857" s="6"/>
      <c r="JE857" s="4"/>
      <c r="JF857" s="6"/>
      <c r="JG857" s="5"/>
      <c r="JH857" s="5"/>
      <c r="JI857" s="4"/>
      <c r="JJ857" s="6"/>
      <c r="JK857" s="4"/>
      <c r="JL857" s="6"/>
      <c r="JM857" s="5"/>
      <c r="JN857" s="5"/>
      <c r="JO857" s="4"/>
      <c r="JP857" s="6"/>
      <c r="JQ857" s="4"/>
      <c r="JR857" s="6"/>
      <c r="JS857" s="5"/>
      <c r="JT857" s="5"/>
      <c r="JU857" s="4"/>
      <c r="JV857" s="6"/>
      <c r="JW857" s="4"/>
      <c r="JX857" s="6"/>
      <c r="JY857" s="5"/>
      <c r="JZ857" s="5"/>
      <c r="KA857" s="4"/>
      <c r="KB857" s="6"/>
      <c r="KC857" s="4"/>
      <c r="KD857" s="6"/>
      <c r="KE857" s="5"/>
      <c r="KF857" s="5"/>
      <c r="KG857" s="4"/>
      <c r="KH857" s="6"/>
      <c r="KI857" s="4"/>
      <c r="KJ857" s="6"/>
      <c r="KK857" s="5"/>
      <c r="KL857" s="5"/>
    </row>
    <row r="858">
      <c r="A858" s="3" t="s">
        <v>85</v>
      </c>
      <c r="B858" s="3" t="s">
        <v>712</v>
      </c>
      <c r="C858" s="3" t="s">
        <v>87</v>
      </c>
      <c r="D858" s="3" t="s">
        <v>712</v>
      </c>
      <c r="E858" s="3" t="s">
        <v>1042</v>
      </c>
      <c r="F858" s="3" t="s">
        <v>104</v>
      </c>
      <c r="G858" s="3" t="s">
        <v>104</v>
      </c>
      <c r="H858" s="3" t="s">
        <v>104</v>
      </c>
      <c r="I858" s="4"/>
      <c r="J858" s="4">
        <f>=ROUNDDOWN({0},0)</f>
      </c>
      <c r="K858" s="4"/>
      <c r="L858" s="5"/>
      <c r="M858" s="4"/>
      <c r="N858" s="4">
        <f>=ROUNDDOWN({0},0)</f>
      </c>
      <c r="O858" s="4"/>
      <c r="P858" s="5"/>
      <c r="Q858" s="4"/>
      <c r="R858" s="6"/>
      <c r="S858" s="4"/>
      <c r="T858" s="6"/>
      <c r="U858" s="5"/>
      <c r="V858" s="5"/>
      <c r="W858" s="4"/>
      <c r="X858" s="6"/>
      <c r="Y858" s="4"/>
      <c r="Z858" s="6"/>
      <c r="AA858" s="5"/>
      <c r="AB858" s="5"/>
      <c r="AC858" s="4"/>
      <c r="AD858" s="6"/>
      <c r="AE858" s="4"/>
      <c r="AF858" s="6"/>
      <c r="AG858" s="5"/>
      <c r="AH858" s="5"/>
      <c r="AI858" s="4"/>
      <c r="AJ858" s="6"/>
      <c r="AK858" s="4"/>
      <c r="AL858" s="6"/>
      <c r="AM858" s="5"/>
      <c r="AN858" s="5"/>
      <c r="AO858" s="4"/>
      <c r="AP858" s="6"/>
      <c r="AQ858" s="4"/>
      <c r="AR858" s="6"/>
      <c r="AS858" s="5"/>
      <c r="AT858" s="5"/>
      <c r="AU858" s="4"/>
      <c r="AV858" s="6"/>
      <c r="AW858" s="4"/>
      <c r="AX858" s="6"/>
      <c r="AY858" s="5"/>
      <c r="AZ858" s="5"/>
      <c r="BA858" s="4"/>
      <c r="BB858" s="6"/>
      <c r="BC858" s="4"/>
      <c r="BD858" s="6"/>
      <c r="BE858" s="5"/>
      <c r="BF858" s="5"/>
      <c r="BG858" s="4"/>
      <c r="BH858" s="6"/>
      <c r="BI858" s="4"/>
      <c r="BJ858" s="6"/>
      <c r="BK858" s="5"/>
      <c r="BL858" s="5"/>
      <c r="BM858" s="4"/>
      <c r="BN858" s="6"/>
      <c r="BO858" s="4"/>
      <c r="BP858" s="6"/>
      <c r="BQ858" s="5"/>
      <c r="BR858" s="5"/>
      <c r="BS858" s="4"/>
      <c r="BT858" s="6"/>
      <c r="BU858" s="4"/>
      <c r="BV858" s="6"/>
      <c r="BW858" s="5"/>
      <c r="BX858" s="5"/>
      <c r="BY858" s="4"/>
      <c r="BZ858" s="6"/>
      <c r="CA858" s="4"/>
      <c r="CB858" s="6"/>
      <c r="CC858" s="5"/>
      <c r="CD858" s="5"/>
      <c r="CE858" s="4"/>
      <c r="CF858" s="6"/>
      <c r="CG858" s="4"/>
      <c r="CH858" s="6"/>
      <c r="CI858" s="5"/>
      <c r="CJ858" s="5"/>
      <c r="CK858" s="4"/>
      <c r="CL858" s="6"/>
      <c r="CM858" s="4"/>
      <c r="CN858" s="6"/>
      <c r="CO858" s="5"/>
      <c r="CP858" s="5"/>
      <c r="CQ858" s="4"/>
      <c r="CR858" s="6"/>
      <c r="CS858" s="4"/>
      <c r="CT858" s="6"/>
      <c r="CU858" s="5"/>
      <c r="CV858" s="5"/>
      <c r="CW858" s="4"/>
      <c r="CX858" s="6"/>
      <c r="CY858" s="4"/>
      <c r="CZ858" s="6"/>
      <c r="DA858" s="5"/>
      <c r="DB858" s="5"/>
      <c r="DC858" s="4"/>
      <c r="DD858" s="6"/>
      <c r="DE858" s="4"/>
      <c r="DF858" s="6"/>
      <c r="DG858" s="5"/>
      <c r="DH858" s="5"/>
      <c r="DI858" s="4"/>
      <c r="DJ858" s="6"/>
      <c r="DK858" s="4"/>
      <c r="DL858" s="6"/>
      <c r="DM858" s="5"/>
      <c r="DN858" s="5"/>
      <c r="DO858" s="4"/>
      <c r="DP858" s="6"/>
      <c r="DQ858" s="4"/>
      <c r="DR858" s="6"/>
      <c r="DS858" s="5"/>
      <c r="DT858" s="5"/>
      <c r="DU858" s="4"/>
      <c r="DV858" s="6"/>
      <c r="DW858" s="4"/>
      <c r="DX858" s="6"/>
      <c r="DY858" s="5"/>
      <c r="DZ858" s="5"/>
      <c r="EA858" s="4"/>
      <c r="EB858" s="6"/>
      <c r="EC858" s="4"/>
      <c r="ED858" s="6"/>
      <c r="EE858" s="5"/>
      <c r="EF858" s="5"/>
      <c r="EG858" s="4"/>
      <c r="EH858" s="6"/>
      <c r="EI858" s="4"/>
      <c r="EJ858" s="6"/>
      <c r="EK858" s="5"/>
      <c r="EL858" s="5"/>
      <c r="EM858" s="4"/>
      <c r="EN858" s="6"/>
      <c r="EO858" s="4"/>
      <c r="EP858" s="6"/>
      <c r="EQ858" s="5"/>
      <c r="ER858" s="5"/>
      <c r="ES858" s="4"/>
      <c r="ET858" s="6"/>
      <c r="EU858" s="4"/>
      <c r="EV858" s="6"/>
      <c r="EW858" s="5"/>
      <c r="EX858" s="5"/>
      <c r="EY858" s="4"/>
      <c r="EZ858" s="6"/>
      <c r="FA858" s="4"/>
      <c r="FB858" s="6"/>
      <c r="FC858" s="5"/>
      <c r="FD858" s="5"/>
      <c r="FE858" s="4"/>
      <c r="FF858" s="6"/>
      <c r="FG858" s="4"/>
      <c r="FH858" s="6"/>
      <c r="FI858" s="5"/>
      <c r="FJ858" s="5"/>
      <c r="FK858" s="4"/>
      <c r="FL858" s="6"/>
      <c r="FM858" s="4"/>
      <c r="FN858" s="6"/>
      <c r="FO858" s="5"/>
      <c r="FP858" s="5"/>
      <c r="FQ858" s="4"/>
      <c r="FR858" s="6"/>
      <c r="FS858" s="4"/>
      <c r="FT858" s="6"/>
      <c r="FU858" s="5"/>
      <c r="FV858" s="5"/>
      <c r="FW858" s="4"/>
      <c r="FX858" s="6"/>
      <c r="FY858" s="4"/>
      <c r="FZ858" s="6"/>
      <c r="GA858" s="5"/>
      <c r="GB858" s="5"/>
      <c r="GC858" s="4"/>
      <c r="GD858" s="6"/>
      <c r="GE858" s="4"/>
      <c r="GF858" s="6"/>
      <c r="GG858" s="5"/>
      <c r="GH858" s="5"/>
      <c r="GI858" s="4"/>
      <c r="GJ858" s="6"/>
      <c r="GK858" s="4"/>
      <c r="GL858" s="6"/>
      <c r="GM858" s="5"/>
      <c r="GN858" s="5"/>
      <c r="GO858" s="4"/>
      <c r="GP858" s="6"/>
      <c r="GQ858" s="4"/>
      <c r="GR858" s="6"/>
      <c r="GS858" s="5"/>
      <c r="GT858" s="5"/>
      <c r="GU858" s="4"/>
      <c r="GV858" s="6"/>
      <c r="GW858" s="4"/>
      <c r="GX858" s="6"/>
      <c r="GY858" s="5"/>
      <c r="GZ858" s="5"/>
      <c r="HA858" s="4"/>
      <c r="HB858" s="6"/>
      <c r="HC858" s="4"/>
      <c r="HD858" s="6"/>
      <c r="HE858" s="5"/>
      <c r="HF858" s="5"/>
      <c r="HG858" s="4"/>
      <c r="HH858" s="6"/>
      <c r="HI858" s="4"/>
      <c r="HJ858" s="6"/>
      <c r="HK858" s="5"/>
      <c r="HL858" s="5"/>
      <c r="HM858" s="4"/>
      <c r="HN858" s="6"/>
      <c r="HO858" s="4"/>
      <c r="HP858" s="6"/>
      <c r="HQ858" s="5"/>
      <c r="HR858" s="5"/>
      <c r="HS858" s="4"/>
      <c r="HT858" s="6"/>
      <c r="HU858" s="4"/>
      <c r="HV858" s="6"/>
      <c r="HW858" s="5"/>
      <c r="HX858" s="5"/>
      <c r="HY858" s="4"/>
      <c r="HZ858" s="6"/>
      <c r="IA858" s="4"/>
      <c r="IB858" s="6"/>
      <c r="IC858" s="5"/>
      <c r="ID858" s="5"/>
      <c r="IE858" s="4"/>
      <c r="IF858" s="6"/>
      <c r="IG858" s="4"/>
      <c r="IH858" s="6"/>
      <c r="II858" s="5"/>
      <c r="IJ858" s="5"/>
      <c r="IK858" s="4"/>
      <c r="IL858" s="6"/>
      <c r="IM858" s="4"/>
      <c r="IN858" s="6"/>
      <c r="IO858" s="5"/>
      <c r="IP858" s="5"/>
      <c r="IQ858" s="4"/>
      <c r="IR858" s="6"/>
      <c r="IS858" s="4"/>
      <c r="IT858" s="6"/>
      <c r="IU858" s="5"/>
      <c r="IV858" s="5"/>
      <c r="IW858" s="4"/>
      <c r="IX858" s="6"/>
      <c r="IY858" s="4"/>
      <c r="IZ858" s="6"/>
      <c r="JA858" s="5"/>
      <c r="JB858" s="5"/>
      <c r="JC858" s="4"/>
      <c r="JD858" s="6"/>
      <c r="JE858" s="4"/>
      <c r="JF858" s="6"/>
      <c r="JG858" s="5"/>
      <c r="JH858" s="5"/>
      <c r="JI858" s="4"/>
      <c r="JJ858" s="6"/>
      <c r="JK858" s="4"/>
      <c r="JL858" s="6"/>
      <c r="JM858" s="5"/>
      <c r="JN858" s="5"/>
      <c r="JO858" s="4"/>
      <c r="JP858" s="6"/>
      <c r="JQ858" s="4"/>
      <c r="JR858" s="6"/>
      <c r="JS858" s="5"/>
      <c r="JT858" s="5"/>
      <c r="JU858" s="4"/>
      <c r="JV858" s="6"/>
      <c r="JW858" s="4"/>
      <c r="JX858" s="6"/>
      <c r="JY858" s="5"/>
      <c r="JZ858" s="5"/>
      <c r="KA858" s="4"/>
      <c r="KB858" s="6"/>
      <c r="KC858" s="4"/>
      <c r="KD858" s="6"/>
      <c r="KE858" s="5"/>
      <c r="KF858" s="5"/>
      <c r="KG858" s="4"/>
      <c r="KH858" s="6"/>
      <c r="KI858" s="4"/>
      <c r="KJ858" s="6"/>
      <c r="KK858" s="5"/>
      <c r="KL858" s="5"/>
    </row>
    <row r="859">
      <c r="A859" s="3" t="s">
        <v>85</v>
      </c>
      <c r="B859" s="3" t="s">
        <v>712</v>
      </c>
      <c r="C859" s="3" t="s">
        <v>87</v>
      </c>
      <c r="D859" s="3" t="s">
        <v>712</v>
      </c>
      <c r="E859" s="3" t="s">
        <v>1043</v>
      </c>
      <c r="F859" s="3" t="s">
        <v>104</v>
      </c>
      <c r="G859" s="3" t="s">
        <v>104</v>
      </c>
      <c r="H859" s="3" t="s">
        <v>104</v>
      </c>
      <c r="I859" s="4"/>
      <c r="J859" s="4">
        <f>=ROUNDDOWN({0},0)</f>
      </c>
      <c r="K859" s="4"/>
      <c r="L859" s="5"/>
      <c r="M859" s="4"/>
      <c r="N859" s="4">
        <f>=ROUNDDOWN({0},0)</f>
      </c>
      <c r="O859" s="4"/>
      <c r="P859" s="5"/>
      <c r="Q859" s="4"/>
      <c r="R859" s="6"/>
      <c r="S859" s="4"/>
      <c r="T859" s="6"/>
      <c r="U859" s="5"/>
      <c r="V859" s="5"/>
      <c r="W859" s="4"/>
      <c r="X859" s="6"/>
      <c r="Y859" s="4"/>
      <c r="Z859" s="6"/>
      <c r="AA859" s="5"/>
      <c r="AB859" s="5"/>
      <c r="AC859" s="4"/>
      <c r="AD859" s="6"/>
      <c r="AE859" s="4"/>
      <c r="AF859" s="6"/>
      <c r="AG859" s="5"/>
      <c r="AH859" s="5"/>
      <c r="AI859" s="4"/>
      <c r="AJ859" s="6"/>
      <c r="AK859" s="4"/>
      <c r="AL859" s="6"/>
      <c r="AM859" s="5"/>
      <c r="AN859" s="5"/>
      <c r="AO859" s="4"/>
      <c r="AP859" s="6"/>
      <c r="AQ859" s="4"/>
      <c r="AR859" s="6"/>
      <c r="AS859" s="5"/>
      <c r="AT859" s="5"/>
      <c r="AU859" s="4"/>
      <c r="AV859" s="6"/>
      <c r="AW859" s="4"/>
      <c r="AX859" s="6"/>
      <c r="AY859" s="5"/>
      <c r="AZ859" s="5"/>
      <c r="BA859" s="4"/>
      <c r="BB859" s="6"/>
      <c r="BC859" s="4"/>
      <c r="BD859" s="6"/>
      <c r="BE859" s="5"/>
      <c r="BF859" s="5"/>
      <c r="BG859" s="4"/>
      <c r="BH859" s="6"/>
      <c r="BI859" s="4"/>
      <c r="BJ859" s="6"/>
      <c r="BK859" s="5"/>
      <c r="BL859" s="5"/>
      <c r="BM859" s="4"/>
      <c r="BN859" s="6"/>
      <c r="BO859" s="4"/>
      <c r="BP859" s="6"/>
      <c r="BQ859" s="5"/>
      <c r="BR859" s="5"/>
      <c r="BS859" s="4"/>
      <c r="BT859" s="6"/>
      <c r="BU859" s="4"/>
      <c r="BV859" s="6"/>
      <c r="BW859" s="5"/>
      <c r="BX859" s="5"/>
      <c r="BY859" s="4"/>
      <c r="BZ859" s="6"/>
      <c r="CA859" s="4"/>
      <c r="CB859" s="6"/>
      <c r="CC859" s="5"/>
      <c r="CD859" s="5"/>
      <c r="CE859" s="4"/>
      <c r="CF859" s="6"/>
      <c r="CG859" s="4"/>
      <c r="CH859" s="6"/>
      <c r="CI859" s="5"/>
      <c r="CJ859" s="5"/>
      <c r="CK859" s="4"/>
      <c r="CL859" s="6"/>
      <c r="CM859" s="4"/>
      <c r="CN859" s="6"/>
      <c r="CO859" s="5"/>
      <c r="CP859" s="5"/>
      <c r="CQ859" s="4"/>
      <c r="CR859" s="6"/>
      <c r="CS859" s="4"/>
      <c r="CT859" s="6"/>
      <c r="CU859" s="5"/>
      <c r="CV859" s="5"/>
      <c r="CW859" s="4"/>
      <c r="CX859" s="6"/>
      <c r="CY859" s="4"/>
      <c r="CZ859" s="6"/>
      <c r="DA859" s="5"/>
      <c r="DB859" s="5"/>
      <c r="DC859" s="4"/>
      <c r="DD859" s="6"/>
      <c r="DE859" s="4"/>
      <c r="DF859" s="6"/>
      <c r="DG859" s="5"/>
      <c r="DH859" s="5"/>
      <c r="DI859" s="4"/>
      <c r="DJ859" s="6"/>
      <c r="DK859" s="4"/>
      <c r="DL859" s="6"/>
      <c r="DM859" s="5"/>
      <c r="DN859" s="5"/>
      <c r="DO859" s="4"/>
      <c r="DP859" s="6"/>
      <c r="DQ859" s="4"/>
      <c r="DR859" s="6"/>
      <c r="DS859" s="5"/>
      <c r="DT859" s="5"/>
      <c r="DU859" s="4"/>
      <c r="DV859" s="6"/>
      <c r="DW859" s="4"/>
      <c r="DX859" s="6"/>
      <c r="DY859" s="5"/>
      <c r="DZ859" s="5"/>
      <c r="EA859" s="4"/>
      <c r="EB859" s="6"/>
      <c r="EC859" s="4"/>
      <c r="ED859" s="6"/>
      <c r="EE859" s="5"/>
      <c r="EF859" s="5"/>
      <c r="EG859" s="4"/>
      <c r="EH859" s="6"/>
      <c r="EI859" s="4"/>
      <c r="EJ859" s="6"/>
      <c r="EK859" s="5"/>
      <c r="EL859" s="5"/>
      <c r="EM859" s="4"/>
      <c r="EN859" s="6"/>
      <c r="EO859" s="4"/>
      <c r="EP859" s="6"/>
      <c r="EQ859" s="5"/>
      <c r="ER859" s="5"/>
      <c r="ES859" s="4"/>
      <c r="ET859" s="6"/>
      <c r="EU859" s="4"/>
      <c r="EV859" s="6"/>
      <c r="EW859" s="5"/>
      <c r="EX859" s="5"/>
      <c r="EY859" s="4"/>
      <c r="EZ859" s="6"/>
      <c r="FA859" s="4"/>
      <c r="FB859" s="6"/>
      <c r="FC859" s="5"/>
      <c r="FD859" s="5"/>
      <c r="FE859" s="4"/>
      <c r="FF859" s="6"/>
      <c r="FG859" s="4"/>
      <c r="FH859" s="6"/>
      <c r="FI859" s="5"/>
      <c r="FJ859" s="5"/>
      <c r="FK859" s="4"/>
      <c r="FL859" s="6"/>
      <c r="FM859" s="4"/>
      <c r="FN859" s="6"/>
      <c r="FO859" s="5"/>
      <c r="FP859" s="5"/>
      <c r="FQ859" s="4"/>
      <c r="FR859" s="6"/>
      <c r="FS859" s="4"/>
      <c r="FT859" s="6"/>
      <c r="FU859" s="5"/>
      <c r="FV859" s="5"/>
      <c r="FW859" s="4"/>
      <c r="FX859" s="6"/>
      <c r="FY859" s="4"/>
      <c r="FZ859" s="6"/>
      <c r="GA859" s="5"/>
      <c r="GB859" s="5"/>
      <c r="GC859" s="4"/>
      <c r="GD859" s="6"/>
      <c r="GE859" s="4"/>
      <c r="GF859" s="6"/>
      <c r="GG859" s="5"/>
      <c r="GH859" s="5"/>
      <c r="GI859" s="4"/>
      <c r="GJ859" s="6"/>
      <c r="GK859" s="4"/>
      <c r="GL859" s="6"/>
      <c r="GM859" s="5"/>
      <c r="GN859" s="5"/>
      <c r="GO859" s="4"/>
      <c r="GP859" s="6"/>
      <c r="GQ859" s="4"/>
      <c r="GR859" s="6"/>
      <c r="GS859" s="5"/>
      <c r="GT859" s="5"/>
      <c r="GU859" s="4"/>
      <c r="GV859" s="6"/>
      <c r="GW859" s="4"/>
      <c r="GX859" s="6"/>
      <c r="GY859" s="5"/>
      <c r="GZ859" s="5"/>
      <c r="HA859" s="4"/>
      <c r="HB859" s="6"/>
      <c r="HC859" s="4"/>
      <c r="HD859" s="6"/>
      <c r="HE859" s="5"/>
      <c r="HF859" s="5"/>
      <c r="HG859" s="4"/>
      <c r="HH859" s="6"/>
      <c r="HI859" s="4"/>
      <c r="HJ859" s="6"/>
      <c r="HK859" s="5"/>
      <c r="HL859" s="5"/>
      <c r="HM859" s="4"/>
      <c r="HN859" s="6"/>
      <c r="HO859" s="4"/>
      <c r="HP859" s="6"/>
      <c r="HQ859" s="5"/>
      <c r="HR859" s="5"/>
      <c r="HS859" s="4"/>
      <c r="HT859" s="6"/>
      <c r="HU859" s="4"/>
      <c r="HV859" s="6"/>
      <c r="HW859" s="5"/>
      <c r="HX859" s="5"/>
      <c r="HY859" s="4"/>
      <c r="HZ859" s="6"/>
      <c r="IA859" s="4"/>
      <c r="IB859" s="6"/>
      <c r="IC859" s="5"/>
      <c r="ID859" s="5"/>
      <c r="IE859" s="4"/>
      <c r="IF859" s="6"/>
      <c r="IG859" s="4"/>
      <c r="IH859" s="6"/>
      <c r="II859" s="5"/>
      <c r="IJ859" s="5"/>
      <c r="IK859" s="4"/>
      <c r="IL859" s="6"/>
      <c r="IM859" s="4"/>
      <c r="IN859" s="6"/>
      <c r="IO859" s="5"/>
      <c r="IP859" s="5"/>
      <c r="IQ859" s="4"/>
      <c r="IR859" s="6"/>
      <c r="IS859" s="4"/>
      <c r="IT859" s="6"/>
      <c r="IU859" s="5"/>
      <c r="IV859" s="5"/>
      <c r="IW859" s="4"/>
      <c r="IX859" s="6"/>
      <c r="IY859" s="4"/>
      <c r="IZ859" s="6"/>
      <c r="JA859" s="5"/>
      <c r="JB859" s="5"/>
      <c r="JC859" s="4"/>
      <c r="JD859" s="6"/>
      <c r="JE859" s="4"/>
      <c r="JF859" s="6"/>
      <c r="JG859" s="5"/>
      <c r="JH859" s="5"/>
      <c r="JI859" s="4"/>
      <c r="JJ859" s="6"/>
      <c r="JK859" s="4"/>
      <c r="JL859" s="6"/>
      <c r="JM859" s="5"/>
      <c r="JN859" s="5"/>
      <c r="JO859" s="4"/>
      <c r="JP859" s="6"/>
      <c r="JQ859" s="4"/>
      <c r="JR859" s="6"/>
      <c r="JS859" s="5"/>
      <c r="JT859" s="5"/>
      <c r="JU859" s="4"/>
      <c r="JV859" s="6"/>
      <c r="JW859" s="4"/>
      <c r="JX859" s="6"/>
      <c r="JY859" s="5"/>
      <c r="JZ859" s="5"/>
      <c r="KA859" s="4"/>
      <c r="KB859" s="6"/>
      <c r="KC859" s="4"/>
      <c r="KD859" s="6"/>
      <c r="KE859" s="5"/>
      <c r="KF859" s="5"/>
      <c r="KG859" s="4"/>
      <c r="KH859" s="6"/>
      <c r="KI859" s="4"/>
      <c r="KJ859" s="6"/>
      <c r="KK859" s="5"/>
      <c r="KL859" s="5"/>
    </row>
    <row r="860">
      <c r="A860" s="3" t="s">
        <v>85</v>
      </c>
      <c r="B860" s="3" t="s">
        <v>712</v>
      </c>
      <c r="C860" s="3" t="s">
        <v>87</v>
      </c>
      <c r="D860" s="3" t="s">
        <v>712</v>
      </c>
      <c r="E860" s="3" t="s">
        <v>125</v>
      </c>
      <c r="F860" s="3" t="s">
        <v>104</v>
      </c>
      <c r="G860" s="3" t="s">
        <v>104</v>
      </c>
      <c r="H860" s="3" t="s">
        <v>104</v>
      </c>
      <c r="I860" s="4"/>
      <c r="J860" s="4">
        <f>=ROUNDDOWN({0},0)</f>
      </c>
      <c r="K860" s="4"/>
      <c r="L860" s="5"/>
      <c r="M860" s="4"/>
      <c r="N860" s="4">
        <f>=ROUNDDOWN({0},0)</f>
      </c>
      <c r="O860" s="4"/>
      <c r="P860" s="5"/>
      <c r="Q860" s="4"/>
      <c r="R860" s="6"/>
      <c r="S860" s="4"/>
      <c r="T860" s="6"/>
      <c r="U860" s="5"/>
      <c r="V860" s="5"/>
      <c r="W860" s="4"/>
      <c r="X860" s="6"/>
      <c r="Y860" s="4"/>
      <c r="Z860" s="6"/>
      <c r="AA860" s="5"/>
      <c r="AB860" s="5"/>
      <c r="AC860" s="4"/>
      <c r="AD860" s="6"/>
      <c r="AE860" s="4"/>
      <c r="AF860" s="6"/>
      <c r="AG860" s="5"/>
      <c r="AH860" s="5"/>
      <c r="AI860" s="4"/>
      <c r="AJ860" s="6"/>
      <c r="AK860" s="4"/>
      <c r="AL860" s="6"/>
      <c r="AM860" s="5"/>
      <c r="AN860" s="5"/>
      <c r="AO860" s="4"/>
      <c r="AP860" s="6"/>
      <c r="AQ860" s="4"/>
      <c r="AR860" s="6"/>
      <c r="AS860" s="5"/>
      <c r="AT860" s="5"/>
      <c r="AU860" s="4"/>
      <c r="AV860" s="6"/>
      <c r="AW860" s="4"/>
      <c r="AX860" s="6"/>
      <c r="AY860" s="5"/>
      <c r="AZ860" s="5"/>
      <c r="BA860" s="4"/>
      <c r="BB860" s="6"/>
      <c r="BC860" s="4"/>
      <c r="BD860" s="6"/>
      <c r="BE860" s="5"/>
      <c r="BF860" s="5"/>
      <c r="BG860" s="4"/>
      <c r="BH860" s="6"/>
      <c r="BI860" s="4"/>
      <c r="BJ860" s="6"/>
      <c r="BK860" s="5"/>
      <c r="BL860" s="5"/>
      <c r="BM860" s="4"/>
      <c r="BN860" s="6"/>
      <c r="BO860" s="4"/>
      <c r="BP860" s="6"/>
      <c r="BQ860" s="5"/>
      <c r="BR860" s="5"/>
      <c r="BS860" s="4"/>
      <c r="BT860" s="6"/>
      <c r="BU860" s="4"/>
      <c r="BV860" s="6"/>
      <c r="BW860" s="5"/>
      <c r="BX860" s="5"/>
      <c r="BY860" s="4"/>
      <c r="BZ860" s="6"/>
      <c r="CA860" s="4"/>
      <c r="CB860" s="6"/>
      <c r="CC860" s="5"/>
      <c r="CD860" s="5"/>
      <c r="CE860" s="4"/>
      <c r="CF860" s="6"/>
      <c r="CG860" s="4"/>
      <c r="CH860" s="6"/>
      <c r="CI860" s="5"/>
      <c r="CJ860" s="5"/>
      <c r="CK860" s="4"/>
      <c r="CL860" s="6"/>
      <c r="CM860" s="4"/>
      <c r="CN860" s="6"/>
      <c r="CO860" s="5"/>
      <c r="CP860" s="5"/>
      <c r="CQ860" s="4"/>
      <c r="CR860" s="6"/>
      <c r="CS860" s="4"/>
      <c r="CT860" s="6"/>
      <c r="CU860" s="5"/>
      <c r="CV860" s="5"/>
      <c r="CW860" s="4"/>
      <c r="CX860" s="6"/>
      <c r="CY860" s="4"/>
      <c r="CZ860" s="6"/>
      <c r="DA860" s="5"/>
      <c r="DB860" s="5"/>
      <c r="DC860" s="4"/>
      <c r="DD860" s="6"/>
      <c r="DE860" s="4"/>
      <c r="DF860" s="6"/>
      <c r="DG860" s="5"/>
      <c r="DH860" s="5"/>
      <c r="DI860" s="4"/>
      <c r="DJ860" s="6"/>
      <c r="DK860" s="4"/>
      <c r="DL860" s="6"/>
      <c r="DM860" s="5"/>
      <c r="DN860" s="5"/>
      <c r="DO860" s="4"/>
      <c r="DP860" s="6"/>
      <c r="DQ860" s="4"/>
      <c r="DR860" s="6"/>
      <c r="DS860" s="5"/>
      <c r="DT860" s="5"/>
      <c r="DU860" s="4"/>
      <c r="DV860" s="6"/>
      <c r="DW860" s="4"/>
      <c r="DX860" s="6"/>
      <c r="DY860" s="5"/>
      <c r="DZ860" s="5"/>
      <c r="EA860" s="4"/>
      <c r="EB860" s="6"/>
      <c r="EC860" s="4"/>
      <c r="ED860" s="6"/>
      <c r="EE860" s="5"/>
      <c r="EF860" s="5"/>
      <c r="EG860" s="4"/>
      <c r="EH860" s="6"/>
      <c r="EI860" s="4"/>
      <c r="EJ860" s="6"/>
      <c r="EK860" s="5"/>
      <c r="EL860" s="5"/>
      <c r="EM860" s="4"/>
      <c r="EN860" s="6"/>
      <c r="EO860" s="4"/>
      <c r="EP860" s="6"/>
      <c r="EQ860" s="5"/>
      <c r="ER860" s="5"/>
      <c r="ES860" s="4"/>
      <c r="ET860" s="6"/>
      <c r="EU860" s="4"/>
      <c r="EV860" s="6"/>
      <c r="EW860" s="5"/>
      <c r="EX860" s="5"/>
      <c r="EY860" s="4"/>
      <c r="EZ860" s="6"/>
      <c r="FA860" s="4"/>
      <c r="FB860" s="6"/>
      <c r="FC860" s="5"/>
      <c r="FD860" s="5"/>
      <c r="FE860" s="4"/>
      <c r="FF860" s="6"/>
      <c r="FG860" s="4"/>
      <c r="FH860" s="6"/>
      <c r="FI860" s="5"/>
      <c r="FJ860" s="5"/>
      <c r="FK860" s="4"/>
      <c r="FL860" s="6"/>
      <c r="FM860" s="4"/>
      <c r="FN860" s="6"/>
      <c r="FO860" s="5"/>
      <c r="FP860" s="5"/>
      <c r="FQ860" s="4"/>
      <c r="FR860" s="6"/>
      <c r="FS860" s="4"/>
      <c r="FT860" s="6"/>
      <c r="FU860" s="5"/>
      <c r="FV860" s="5"/>
      <c r="FW860" s="4"/>
      <c r="FX860" s="6"/>
      <c r="FY860" s="4"/>
      <c r="FZ860" s="6"/>
      <c r="GA860" s="5"/>
      <c r="GB860" s="5"/>
      <c r="GC860" s="4"/>
      <c r="GD860" s="6"/>
      <c r="GE860" s="4"/>
      <c r="GF860" s="6"/>
      <c r="GG860" s="5"/>
      <c r="GH860" s="5"/>
      <c r="GI860" s="4"/>
      <c r="GJ860" s="6"/>
      <c r="GK860" s="4"/>
      <c r="GL860" s="6"/>
      <c r="GM860" s="5"/>
      <c r="GN860" s="5"/>
      <c r="GO860" s="4"/>
      <c r="GP860" s="6"/>
      <c r="GQ860" s="4"/>
      <c r="GR860" s="6"/>
      <c r="GS860" s="5"/>
      <c r="GT860" s="5"/>
      <c r="GU860" s="4"/>
      <c r="GV860" s="6"/>
      <c r="GW860" s="4"/>
      <c r="GX860" s="6"/>
      <c r="GY860" s="5"/>
      <c r="GZ860" s="5"/>
      <c r="HA860" s="4"/>
      <c r="HB860" s="6"/>
      <c r="HC860" s="4"/>
      <c r="HD860" s="6"/>
      <c r="HE860" s="5"/>
      <c r="HF860" s="5"/>
      <c r="HG860" s="4"/>
      <c r="HH860" s="6"/>
      <c r="HI860" s="4"/>
      <c r="HJ860" s="6"/>
      <c r="HK860" s="5"/>
      <c r="HL860" s="5"/>
      <c r="HM860" s="4"/>
      <c r="HN860" s="6"/>
      <c r="HO860" s="4"/>
      <c r="HP860" s="6"/>
      <c r="HQ860" s="5"/>
      <c r="HR860" s="5"/>
      <c r="HS860" s="4"/>
      <c r="HT860" s="6"/>
      <c r="HU860" s="4"/>
      <c r="HV860" s="6"/>
      <c r="HW860" s="5"/>
      <c r="HX860" s="5"/>
      <c r="HY860" s="4"/>
      <c r="HZ860" s="6"/>
      <c r="IA860" s="4"/>
      <c r="IB860" s="6"/>
      <c r="IC860" s="5"/>
      <c r="ID860" s="5"/>
      <c r="IE860" s="4"/>
      <c r="IF860" s="6"/>
      <c r="IG860" s="4"/>
      <c r="IH860" s="6"/>
      <c r="II860" s="5"/>
      <c r="IJ860" s="5"/>
      <c r="IK860" s="4"/>
      <c r="IL860" s="6"/>
      <c r="IM860" s="4"/>
      <c r="IN860" s="6"/>
      <c r="IO860" s="5"/>
      <c r="IP860" s="5"/>
      <c r="IQ860" s="4"/>
      <c r="IR860" s="6"/>
      <c r="IS860" s="4"/>
      <c r="IT860" s="6"/>
      <c r="IU860" s="5"/>
      <c r="IV860" s="5"/>
      <c r="IW860" s="4"/>
      <c r="IX860" s="6"/>
      <c r="IY860" s="4"/>
      <c r="IZ860" s="6"/>
      <c r="JA860" s="5"/>
      <c r="JB860" s="5"/>
      <c r="JC860" s="4"/>
      <c r="JD860" s="6"/>
      <c r="JE860" s="4"/>
      <c r="JF860" s="6"/>
      <c r="JG860" s="5"/>
      <c r="JH860" s="5"/>
      <c r="JI860" s="4"/>
      <c r="JJ860" s="6"/>
      <c r="JK860" s="4"/>
      <c r="JL860" s="6"/>
      <c r="JM860" s="5"/>
      <c r="JN860" s="5"/>
      <c r="JO860" s="4"/>
      <c r="JP860" s="6"/>
      <c r="JQ860" s="4"/>
      <c r="JR860" s="6"/>
      <c r="JS860" s="5"/>
      <c r="JT860" s="5"/>
      <c r="JU860" s="4"/>
      <c r="JV860" s="6"/>
      <c r="JW860" s="4"/>
      <c r="JX860" s="6"/>
      <c r="JY860" s="5"/>
      <c r="JZ860" s="5"/>
      <c r="KA860" s="4"/>
      <c r="KB860" s="6"/>
      <c r="KC860" s="4"/>
      <c r="KD860" s="6"/>
      <c r="KE860" s="5"/>
      <c r="KF860" s="5"/>
      <c r="KG860" s="4"/>
      <c r="KH860" s="6"/>
      <c r="KI860" s="4"/>
      <c r="KJ860" s="6"/>
      <c r="KK860" s="5"/>
      <c r="KL860" s="5"/>
    </row>
    <row r="861">
      <c r="A861" s="3" t="s">
        <v>85</v>
      </c>
      <c r="B861" s="3" t="s">
        <v>712</v>
      </c>
      <c r="C861" s="3" t="s">
        <v>87</v>
      </c>
      <c r="D861" s="3" t="s">
        <v>712</v>
      </c>
      <c r="E861" s="3" t="s">
        <v>1044</v>
      </c>
      <c r="F861" s="3" t="s">
        <v>104</v>
      </c>
      <c r="G861" s="3" t="s">
        <v>104</v>
      </c>
      <c r="H861" s="3" t="s">
        <v>104</v>
      </c>
      <c r="I861" s="4"/>
      <c r="J861" s="4">
        <f>=ROUNDDOWN({0},0)</f>
      </c>
      <c r="K861" s="4"/>
      <c r="L861" s="5"/>
      <c r="M861" s="4"/>
      <c r="N861" s="4">
        <f>=ROUNDDOWN({0},0)</f>
      </c>
      <c r="O861" s="4"/>
      <c r="P861" s="5"/>
      <c r="Q861" s="4"/>
      <c r="R861" s="6"/>
      <c r="S861" s="4"/>
      <c r="T861" s="6"/>
      <c r="U861" s="5"/>
      <c r="V861" s="5"/>
      <c r="W861" s="4"/>
      <c r="X861" s="6"/>
      <c r="Y861" s="4"/>
      <c r="Z861" s="6"/>
      <c r="AA861" s="5"/>
      <c r="AB861" s="5"/>
      <c r="AC861" s="4"/>
      <c r="AD861" s="6"/>
      <c r="AE861" s="4"/>
      <c r="AF861" s="6"/>
      <c r="AG861" s="5"/>
      <c r="AH861" s="5"/>
      <c r="AI861" s="4"/>
      <c r="AJ861" s="6"/>
      <c r="AK861" s="4"/>
      <c r="AL861" s="6"/>
      <c r="AM861" s="5"/>
      <c r="AN861" s="5"/>
      <c r="AO861" s="4"/>
      <c r="AP861" s="6"/>
      <c r="AQ861" s="4"/>
      <c r="AR861" s="6"/>
      <c r="AS861" s="5"/>
      <c r="AT861" s="5"/>
      <c r="AU861" s="4"/>
      <c r="AV861" s="6"/>
      <c r="AW861" s="4"/>
      <c r="AX861" s="6"/>
      <c r="AY861" s="5"/>
      <c r="AZ861" s="5"/>
      <c r="BA861" s="4"/>
      <c r="BB861" s="6"/>
      <c r="BC861" s="4"/>
      <c r="BD861" s="6"/>
      <c r="BE861" s="5"/>
      <c r="BF861" s="5"/>
      <c r="BG861" s="4"/>
      <c r="BH861" s="6"/>
      <c r="BI861" s="4"/>
      <c r="BJ861" s="6"/>
      <c r="BK861" s="5"/>
      <c r="BL861" s="5"/>
      <c r="BM861" s="4"/>
      <c r="BN861" s="6"/>
      <c r="BO861" s="4"/>
      <c r="BP861" s="6"/>
      <c r="BQ861" s="5"/>
      <c r="BR861" s="5"/>
      <c r="BS861" s="4"/>
      <c r="BT861" s="6"/>
      <c r="BU861" s="4"/>
      <c r="BV861" s="6"/>
      <c r="BW861" s="5"/>
      <c r="BX861" s="5"/>
      <c r="BY861" s="4"/>
      <c r="BZ861" s="6"/>
      <c r="CA861" s="4"/>
      <c r="CB861" s="6"/>
      <c r="CC861" s="5"/>
      <c r="CD861" s="5"/>
      <c r="CE861" s="4"/>
      <c r="CF861" s="6"/>
      <c r="CG861" s="4"/>
      <c r="CH861" s="6"/>
      <c r="CI861" s="5"/>
      <c r="CJ861" s="5"/>
      <c r="CK861" s="4"/>
      <c r="CL861" s="6"/>
      <c r="CM861" s="4"/>
      <c r="CN861" s="6"/>
      <c r="CO861" s="5"/>
      <c r="CP861" s="5"/>
      <c r="CQ861" s="4"/>
      <c r="CR861" s="6"/>
      <c r="CS861" s="4"/>
      <c r="CT861" s="6"/>
      <c r="CU861" s="5"/>
      <c r="CV861" s="5"/>
      <c r="CW861" s="4"/>
      <c r="CX861" s="6"/>
      <c r="CY861" s="4"/>
      <c r="CZ861" s="6"/>
      <c r="DA861" s="5"/>
      <c r="DB861" s="5"/>
      <c r="DC861" s="4"/>
      <c r="DD861" s="6"/>
      <c r="DE861" s="4"/>
      <c r="DF861" s="6"/>
      <c r="DG861" s="5"/>
      <c r="DH861" s="5"/>
      <c r="DI861" s="4"/>
      <c r="DJ861" s="6"/>
      <c r="DK861" s="4"/>
      <c r="DL861" s="6"/>
      <c r="DM861" s="5"/>
      <c r="DN861" s="5"/>
      <c r="DO861" s="4"/>
      <c r="DP861" s="6"/>
      <c r="DQ861" s="4"/>
      <c r="DR861" s="6"/>
      <c r="DS861" s="5"/>
      <c r="DT861" s="5"/>
      <c r="DU861" s="4"/>
      <c r="DV861" s="6"/>
      <c r="DW861" s="4"/>
      <c r="DX861" s="6"/>
      <c r="DY861" s="5"/>
      <c r="DZ861" s="5"/>
      <c r="EA861" s="4"/>
      <c r="EB861" s="6"/>
      <c r="EC861" s="4"/>
      <c r="ED861" s="6"/>
      <c r="EE861" s="5"/>
      <c r="EF861" s="5"/>
      <c r="EG861" s="4"/>
      <c r="EH861" s="6"/>
      <c r="EI861" s="4"/>
      <c r="EJ861" s="6"/>
      <c r="EK861" s="5"/>
      <c r="EL861" s="5"/>
      <c r="EM861" s="4"/>
      <c r="EN861" s="6"/>
      <c r="EO861" s="4"/>
      <c r="EP861" s="6"/>
      <c r="EQ861" s="5"/>
      <c r="ER861" s="5"/>
      <c r="ES861" s="4"/>
      <c r="ET861" s="6"/>
      <c r="EU861" s="4"/>
      <c r="EV861" s="6"/>
      <c r="EW861" s="5"/>
      <c r="EX861" s="5"/>
      <c r="EY861" s="4"/>
      <c r="EZ861" s="6"/>
      <c r="FA861" s="4"/>
      <c r="FB861" s="6"/>
      <c r="FC861" s="5"/>
      <c r="FD861" s="5"/>
      <c r="FE861" s="4"/>
      <c r="FF861" s="6"/>
      <c r="FG861" s="4"/>
      <c r="FH861" s="6"/>
      <c r="FI861" s="5"/>
      <c r="FJ861" s="5"/>
      <c r="FK861" s="4"/>
      <c r="FL861" s="6"/>
      <c r="FM861" s="4"/>
      <c r="FN861" s="6"/>
      <c r="FO861" s="5"/>
      <c r="FP861" s="5"/>
      <c r="FQ861" s="4"/>
      <c r="FR861" s="6"/>
      <c r="FS861" s="4"/>
      <c r="FT861" s="6"/>
      <c r="FU861" s="5"/>
      <c r="FV861" s="5"/>
      <c r="FW861" s="4"/>
      <c r="FX861" s="6"/>
      <c r="FY861" s="4"/>
      <c r="FZ861" s="6"/>
      <c r="GA861" s="5"/>
      <c r="GB861" s="5"/>
      <c r="GC861" s="4"/>
      <c r="GD861" s="6"/>
      <c r="GE861" s="4"/>
      <c r="GF861" s="6"/>
      <c r="GG861" s="5"/>
      <c r="GH861" s="5"/>
      <c r="GI861" s="4"/>
      <c r="GJ861" s="6"/>
      <c r="GK861" s="4"/>
      <c r="GL861" s="6"/>
      <c r="GM861" s="5"/>
      <c r="GN861" s="5"/>
      <c r="GO861" s="4"/>
      <c r="GP861" s="6"/>
      <c r="GQ861" s="4"/>
      <c r="GR861" s="6"/>
      <c r="GS861" s="5"/>
      <c r="GT861" s="5"/>
      <c r="GU861" s="4"/>
      <c r="GV861" s="6"/>
      <c r="GW861" s="4"/>
      <c r="GX861" s="6"/>
      <c r="GY861" s="5"/>
      <c r="GZ861" s="5"/>
      <c r="HA861" s="4"/>
      <c r="HB861" s="6"/>
      <c r="HC861" s="4"/>
      <c r="HD861" s="6"/>
      <c r="HE861" s="5"/>
      <c r="HF861" s="5"/>
      <c r="HG861" s="4"/>
      <c r="HH861" s="6"/>
      <c r="HI861" s="4"/>
      <c r="HJ861" s="6"/>
      <c r="HK861" s="5"/>
      <c r="HL861" s="5"/>
      <c r="HM861" s="4"/>
      <c r="HN861" s="6"/>
      <c r="HO861" s="4"/>
      <c r="HP861" s="6"/>
      <c r="HQ861" s="5"/>
      <c r="HR861" s="5"/>
      <c r="HS861" s="4"/>
      <c r="HT861" s="6"/>
      <c r="HU861" s="4"/>
      <c r="HV861" s="6"/>
      <c r="HW861" s="5"/>
      <c r="HX861" s="5"/>
      <c r="HY861" s="4"/>
      <c r="HZ861" s="6"/>
      <c r="IA861" s="4"/>
      <c r="IB861" s="6"/>
      <c r="IC861" s="5"/>
      <c r="ID861" s="5"/>
      <c r="IE861" s="4"/>
      <c r="IF861" s="6"/>
      <c r="IG861" s="4"/>
      <c r="IH861" s="6"/>
      <c r="II861" s="5"/>
      <c r="IJ861" s="5"/>
      <c r="IK861" s="4"/>
      <c r="IL861" s="6"/>
      <c r="IM861" s="4"/>
      <c r="IN861" s="6"/>
      <c r="IO861" s="5"/>
      <c r="IP861" s="5"/>
      <c r="IQ861" s="4"/>
      <c r="IR861" s="6"/>
      <c r="IS861" s="4"/>
      <c r="IT861" s="6"/>
      <c r="IU861" s="5"/>
      <c r="IV861" s="5"/>
      <c r="IW861" s="4"/>
      <c r="IX861" s="6"/>
      <c r="IY861" s="4"/>
      <c r="IZ861" s="6"/>
      <c r="JA861" s="5"/>
      <c r="JB861" s="5"/>
      <c r="JC861" s="4"/>
      <c r="JD861" s="6"/>
      <c r="JE861" s="4"/>
      <c r="JF861" s="6"/>
      <c r="JG861" s="5"/>
      <c r="JH861" s="5"/>
      <c r="JI861" s="4"/>
      <c r="JJ861" s="6"/>
      <c r="JK861" s="4"/>
      <c r="JL861" s="6"/>
      <c r="JM861" s="5"/>
      <c r="JN861" s="5"/>
      <c r="JO861" s="4"/>
      <c r="JP861" s="6"/>
      <c r="JQ861" s="4"/>
      <c r="JR861" s="6"/>
      <c r="JS861" s="5"/>
      <c r="JT861" s="5"/>
      <c r="JU861" s="4"/>
      <c r="JV861" s="6"/>
      <c r="JW861" s="4"/>
      <c r="JX861" s="6"/>
      <c r="JY861" s="5"/>
      <c r="JZ861" s="5"/>
      <c r="KA861" s="4"/>
      <c r="KB861" s="6"/>
      <c r="KC861" s="4"/>
      <c r="KD861" s="6"/>
      <c r="KE861" s="5"/>
      <c r="KF861" s="5"/>
      <c r="KG861" s="4"/>
      <c r="KH861" s="6"/>
      <c r="KI861" s="4"/>
      <c r="KJ861" s="6"/>
      <c r="KK861" s="5"/>
      <c r="KL861" s="5"/>
    </row>
    <row r="862">
      <c r="A862" s="3" t="s">
        <v>85</v>
      </c>
      <c r="B862" s="3" t="s">
        <v>712</v>
      </c>
      <c r="C862" s="3" t="s">
        <v>87</v>
      </c>
      <c r="D862" s="3" t="s">
        <v>712</v>
      </c>
      <c r="E862" s="3" t="s">
        <v>894</v>
      </c>
      <c r="F862" s="3" t="s">
        <v>104</v>
      </c>
      <c r="G862" s="3" t="s">
        <v>104</v>
      </c>
      <c r="H862" s="3" t="s">
        <v>104</v>
      </c>
      <c r="I862" s="4"/>
      <c r="J862" s="4">
        <f>=ROUNDDOWN({0},0)</f>
      </c>
      <c r="K862" s="4"/>
      <c r="L862" s="5"/>
      <c r="M862" s="4"/>
      <c r="N862" s="4">
        <f>=ROUNDDOWN({0},0)</f>
      </c>
      <c r="O862" s="4"/>
      <c r="P862" s="5"/>
      <c r="Q862" s="4"/>
      <c r="R862" s="6"/>
      <c r="S862" s="4"/>
      <c r="T862" s="6"/>
      <c r="U862" s="5"/>
      <c r="V862" s="5"/>
      <c r="W862" s="4"/>
      <c r="X862" s="6"/>
      <c r="Y862" s="4"/>
      <c r="Z862" s="6"/>
      <c r="AA862" s="5"/>
      <c r="AB862" s="5"/>
      <c r="AC862" s="4"/>
      <c r="AD862" s="6"/>
      <c r="AE862" s="4"/>
      <c r="AF862" s="6"/>
      <c r="AG862" s="5"/>
      <c r="AH862" s="5"/>
      <c r="AI862" s="4"/>
      <c r="AJ862" s="6"/>
      <c r="AK862" s="4"/>
      <c r="AL862" s="6"/>
      <c r="AM862" s="5"/>
      <c r="AN862" s="5"/>
      <c r="AO862" s="4"/>
      <c r="AP862" s="6"/>
      <c r="AQ862" s="4"/>
      <c r="AR862" s="6"/>
      <c r="AS862" s="5"/>
      <c r="AT862" s="5"/>
      <c r="AU862" s="4"/>
      <c r="AV862" s="6"/>
      <c r="AW862" s="4"/>
      <c r="AX862" s="6"/>
      <c r="AY862" s="5"/>
      <c r="AZ862" s="5"/>
      <c r="BA862" s="4"/>
      <c r="BB862" s="6"/>
      <c r="BC862" s="4"/>
      <c r="BD862" s="6"/>
      <c r="BE862" s="5"/>
      <c r="BF862" s="5"/>
      <c r="BG862" s="4"/>
      <c r="BH862" s="6"/>
      <c r="BI862" s="4"/>
      <c r="BJ862" s="6"/>
      <c r="BK862" s="5"/>
      <c r="BL862" s="5"/>
      <c r="BM862" s="4"/>
      <c r="BN862" s="6"/>
      <c r="BO862" s="4"/>
      <c r="BP862" s="6"/>
      <c r="BQ862" s="5"/>
      <c r="BR862" s="5"/>
      <c r="BS862" s="4"/>
      <c r="BT862" s="6"/>
      <c r="BU862" s="4"/>
      <c r="BV862" s="6"/>
      <c r="BW862" s="5"/>
      <c r="BX862" s="5"/>
      <c r="BY862" s="4"/>
      <c r="BZ862" s="6"/>
      <c r="CA862" s="4"/>
      <c r="CB862" s="6"/>
      <c r="CC862" s="5"/>
      <c r="CD862" s="5"/>
      <c r="CE862" s="4"/>
      <c r="CF862" s="6"/>
      <c r="CG862" s="4"/>
      <c r="CH862" s="6"/>
      <c r="CI862" s="5"/>
      <c r="CJ862" s="5"/>
      <c r="CK862" s="4"/>
      <c r="CL862" s="6"/>
      <c r="CM862" s="4"/>
      <c r="CN862" s="6"/>
      <c r="CO862" s="5"/>
      <c r="CP862" s="5"/>
      <c r="CQ862" s="4"/>
      <c r="CR862" s="6"/>
      <c r="CS862" s="4"/>
      <c r="CT862" s="6"/>
      <c r="CU862" s="5"/>
      <c r="CV862" s="5"/>
      <c r="CW862" s="4"/>
      <c r="CX862" s="6"/>
      <c r="CY862" s="4"/>
      <c r="CZ862" s="6"/>
      <c r="DA862" s="5"/>
      <c r="DB862" s="5"/>
      <c r="DC862" s="4"/>
      <c r="DD862" s="6"/>
      <c r="DE862" s="4"/>
      <c r="DF862" s="6"/>
      <c r="DG862" s="5"/>
      <c r="DH862" s="5"/>
      <c r="DI862" s="4"/>
      <c r="DJ862" s="6"/>
      <c r="DK862" s="4"/>
      <c r="DL862" s="6"/>
      <c r="DM862" s="5"/>
      <c r="DN862" s="5"/>
      <c r="DO862" s="4"/>
      <c r="DP862" s="6"/>
      <c r="DQ862" s="4"/>
      <c r="DR862" s="6"/>
      <c r="DS862" s="5"/>
      <c r="DT862" s="5"/>
      <c r="DU862" s="4"/>
      <c r="DV862" s="6"/>
      <c r="DW862" s="4"/>
      <c r="DX862" s="6"/>
      <c r="DY862" s="5"/>
      <c r="DZ862" s="5"/>
      <c r="EA862" s="4"/>
      <c r="EB862" s="6"/>
      <c r="EC862" s="4"/>
      <c r="ED862" s="6"/>
      <c r="EE862" s="5"/>
      <c r="EF862" s="5"/>
      <c r="EG862" s="4"/>
      <c r="EH862" s="6"/>
      <c r="EI862" s="4"/>
      <c r="EJ862" s="6"/>
      <c r="EK862" s="5"/>
      <c r="EL862" s="5"/>
      <c r="EM862" s="4"/>
      <c r="EN862" s="6"/>
      <c r="EO862" s="4"/>
      <c r="EP862" s="6"/>
      <c r="EQ862" s="5"/>
      <c r="ER862" s="5"/>
      <c r="ES862" s="4"/>
      <c r="ET862" s="6"/>
      <c r="EU862" s="4"/>
      <c r="EV862" s="6"/>
      <c r="EW862" s="5"/>
      <c r="EX862" s="5"/>
      <c r="EY862" s="4"/>
      <c r="EZ862" s="6"/>
      <c r="FA862" s="4"/>
      <c r="FB862" s="6"/>
      <c r="FC862" s="5"/>
      <c r="FD862" s="5"/>
      <c r="FE862" s="4"/>
      <c r="FF862" s="6"/>
      <c r="FG862" s="4"/>
      <c r="FH862" s="6"/>
      <c r="FI862" s="5"/>
      <c r="FJ862" s="5"/>
      <c r="FK862" s="4"/>
      <c r="FL862" s="6"/>
      <c r="FM862" s="4"/>
      <c r="FN862" s="6"/>
      <c r="FO862" s="5"/>
      <c r="FP862" s="5"/>
      <c r="FQ862" s="4"/>
      <c r="FR862" s="6"/>
      <c r="FS862" s="4"/>
      <c r="FT862" s="6"/>
      <c r="FU862" s="5"/>
      <c r="FV862" s="5"/>
      <c r="FW862" s="4"/>
      <c r="FX862" s="6"/>
      <c r="FY862" s="4"/>
      <c r="FZ862" s="6"/>
      <c r="GA862" s="5"/>
      <c r="GB862" s="5"/>
      <c r="GC862" s="4"/>
      <c r="GD862" s="6"/>
      <c r="GE862" s="4"/>
      <c r="GF862" s="6"/>
      <c r="GG862" s="5"/>
      <c r="GH862" s="5"/>
      <c r="GI862" s="4"/>
      <c r="GJ862" s="6"/>
      <c r="GK862" s="4"/>
      <c r="GL862" s="6"/>
      <c r="GM862" s="5"/>
      <c r="GN862" s="5"/>
      <c r="GO862" s="4"/>
      <c r="GP862" s="6"/>
      <c r="GQ862" s="4"/>
      <c r="GR862" s="6"/>
      <c r="GS862" s="5"/>
      <c r="GT862" s="5"/>
      <c r="GU862" s="4"/>
      <c r="GV862" s="6"/>
      <c r="GW862" s="4"/>
      <c r="GX862" s="6"/>
      <c r="GY862" s="5"/>
      <c r="GZ862" s="5"/>
      <c r="HA862" s="4"/>
      <c r="HB862" s="6"/>
      <c r="HC862" s="4"/>
      <c r="HD862" s="6"/>
      <c r="HE862" s="5"/>
      <c r="HF862" s="5"/>
      <c r="HG862" s="4"/>
      <c r="HH862" s="6"/>
      <c r="HI862" s="4"/>
      <c r="HJ862" s="6"/>
      <c r="HK862" s="5"/>
      <c r="HL862" s="5"/>
      <c r="HM862" s="4"/>
      <c r="HN862" s="6"/>
      <c r="HO862" s="4"/>
      <c r="HP862" s="6"/>
      <c r="HQ862" s="5"/>
      <c r="HR862" s="5"/>
      <c r="HS862" s="4"/>
      <c r="HT862" s="6"/>
      <c r="HU862" s="4"/>
      <c r="HV862" s="6"/>
      <c r="HW862" s="5"/>
      <c r="HX862" s="5"/>
      <c r="HY862" s="4"/>
      <c r="HZ862" s="6"/>
      <c r="IA862" s="4"/>
      <c r="IB862" s="6"/>
      <c r="IC862" s="5"/>
      <c r="ID862" s="5"/>
      <c r="IE862" s="4"/>
      <c r="IF862" s="6"/>
      <c r="IG862" s="4"/>
      <c r="IH862" s="6"/>
      <c r="II862" s="5"/>
      <c r="IJ862" s="5"/>
      <c r="IK862" s="4"/>
      <c r="IL862" s="6"/>
      <c r="IM862" s="4"/>
      <c r="IN862" s="6"/>
      <c r="IO862" s="5"/>
      <c r="IP862" s="5"/>
      <c r="IQ862" s="4"/>
      <c r="IR862" s="6"/>
      <c r="IS862" s="4"/>
      <c r="IT862" s="6"/>
      <c r="IU862" s="5"/>
      <c r="IV862" s="5"/>
      <c r="IW862" s="4"/>
      <c r="IX862" s="6"/>
      <c r="IY862" s="4"/>
      <c r="IZ862" s="6"/>
      <c r="JA862" s="5"/>
      <c r="JB862" s="5"/>
      <c r="JC862" s="4"/>
      <c r="JD862" s="6"/>
      <c r="JE862" s="4"/>
      <c r="JF862" s="6"/>
      <c r="JG862" s="5"/>
      <c r="JH862" s="5"/>
      <c r="JI862" s="4"/>
      <c r="JJ862" s="6"/>
      <c r="JK862" s="4"/>
      <c r="JL862" s="6"/>
      <c r="JM862" s="5"/>
      <c r="JN862" s="5"/>
      <c r="JO862" s="4"/>
      <c r="JP862" s="6"/>
      <c r="JQ862" s="4"/>
      <c r="JR862" s="6"/>
      <c r="JS862" s="5"/>
      <c r="JT862" s="5"/>
      <c r="JU862" s="4"/>
      <c r="JV862" s="6"/>
      <c r="JW862" s="4"/>
      <c r="JX862" s="6"/>
      <c r="JY862" s="5"/>
      <c r="JZ862" s="5"/>
      <c r="KA862" s="4"/>
      <c r="KB862" s="6"/>
      <c r="KC862" s="4"/>
      <c r="KD862" s="6"/>
      <c r="KE862" s="5"/>
      <c r="KF862" s="5"/>
      <c r="KG862" s="4"/>
      <c r="KH862" s="6"/>
      <c r="KI862" s="4"/>
      <c r="KJ862" s="6"/>
      <c r="KK862" s="5"/>
      <c r="KL862" s="5"/>
    </row>
    <row r="863">
      <c r="A863" s="3" t="s">
        <v>85</v>
      </c>
      <c r="B863" s="3" t="s">
        <v>712</v>
      </c>
      <c r="C863" s="3" t="s">
        <v>87</v>
      </c>
      <c r="D863" s="3" t="s">
        <v>712</v>
      </c>
      <c r="E863" s="3" t="s">
        <v>1045</v>
      </c>
      <c r="F863" s="3" t="s">
        <v>104</v>
      </c>
      <c r="G863" s="3" t="s">
        <v>104</v>
      </c>
      <c r="H863" s="3" t="s">
        <v>104</v>
      </c>
      <c r="I863" s="4"/>
      <c r="J863" s="4">
        <f>=ROUNDDOWN({0},0)</f>
      </c>
      <c r="K863" s="4"/>
      <c r="L863" s="5"/>
      <c r="M863" s="4"/>
      <c r="N863" s="4">
        <f>=ROUNDDOWN({0},0)</f>
      </c>
      <c r="O863" s="4"/>
      <c r="P863" s="5"/>
      <c r="Q863" s="4"/>
      <c r="R863" s="6"/>
      <c r="S863" s="4"/>
      <c r="T863" s="6"/>
      <c r="U863" s="5"/>
      <c r="V863" s="5"/>
      <c r="W863" s="4"/>
      <c r="X863" s="6"/>
      <c r="Y863" s="4"/>
      <c r="Z863" s="6"/>
      <c r="AA863" s="5"/>
      <c r="AB863" s="5"/>
      <c r="AC863" s="4"/>
      <c r="AD863" s="6"/>
      <c r="AE863" s="4"/>
      <c r="AF863" s="6"/>
      <c r="AG863" s="5"/>
      <c r="AH863" s="5"/>
      <c r="AI863" s="4"/>
      <c r="AJ863" s="6"/>
      <c r="AK863" s="4"/>
      <c r="AL863" s="6"/>
      <c r="AM863" s="5"/>
      <c r="AN863" s="5"/>
      <c r="AO863" s="4"/>
      <c r="AP863" s="6"/>
      <c r="AQ863" s="4"/>
      <c r="AR863" s="6"/>
      <c r="AS863" s="5"/>
      <c r="AT863" s="5"/>
      <c r="AU863" s="4"/>
      <c r="AV863" s="6"/>
      <c r="AW863" s="4"/>
      <c r="AX863" s="6"/>
      <c r="AY863" s="5"/>
      <c r="AZ863" s="5"/>
      <c r="BA863" s="4"/>
      <c r="BB863" s="6"/>
      <c r="BC863" s="4"/>
      <c r="BD863" s="6"/>
      <c r="BE863" s="5"/>
      <c r="BF863" s="5"/>
      <c r="BG863" s="4"/>
      <c r="BH863" s="6"/>
      <c r="BI863" s="4"/>
      <c r="BJ863" s="6"/>
      <c r="BK863" s="5"/>
      <c r="BL863" s="5"/>
      <c r="BM863" s="4"/>
      <c r="BN863" s="6"/>
      <c r="BO863" s="4"/>
      <c r="BP863" s="6"/>
      <c r="BQ863" s="5"/>
      <c r="BR863" s="5"/>
      <c r="BS863" s="4"/>
      <c r="BT863" s="6"/>
      <c r="BU863" s="4"/>
      <c r="BV863" s="6"/>
      <c r="BW863" s="5"/>
      <c r="BX863" s="5"/>
      <c r="BY863" s="4"/>
      <c r="BZ863" s="6"/>
      <c r="CA863" s="4"/>
      <c r="CB863" s="6"/>
      <c r="CC863" s="5"/>
      <c r="CD863" s="5"/>
      <c r="CE863" s="4"/>
      <c r="CF863" s="6"/>
      <c r="CG863" s="4"/>
      <c r="CH863" s="6"/>
      <c r="CI863" s="5"/>
      <c r="CJ863" s="5"/>
      <c r="CK863" s="4"/>
      <c r="CL863" s="6"/>
      <c r="CM863" s="4"/>
      <c r="CN863" s="6"/>
      <c r="CO863" s="5"/>
      <c r="CP863" s="5"/>
      <c r="CQ863" s="4"/>
      <c r="CR863" s="6"/>
      <c r="CS863" s="4"/>
      <c r="CT863" s="6"/>
      <c r="CU863" s="5"/>
      <c r="CV863" s="5"/>
      <c r="CW863" s="4"/>
      <c r="CX863" s="6"/>
      <c r="CY863" s="4"/>
      <c r="CZ863" s="6"/>
      <c r="DA863" s="5"/>
      <c r="DB863" s="5"/>
      <c r="DC863" s="4"/>
      <c r="DD863" s="6"/>
      <c r="DE863" s="4"/>
      <c r="DF863" s="6"/>
      <c r="DG863" s="5"/>
      <c r="DH863" s="5"/>
      <c r="DI863" s="4"/>
      <c r="DJ863" s="6"/>
      <c r="DK863" s="4"/>
      <c r="DL863" s="6"/>
      <c r="DM863" s="5"/>
      <c r="DN863" s="5"/>
      <c r="DO863" s="4"/>
      <c r="DP863" s="6"/>
      <c r="DQ863" s="4"/>
      <c r="DR863" s="6"/>
      <c r="DS863" s="5"/>
      <c r="DT863" s="5"/>
      <c r="DU863" s="4"/>
      <c r="DV863" s="6"/>
      <c r="DW863" s="4"/>
      <c r="DX863" s="6"/>
      <c r="DY863" s="5"/>
      <c r="DZ863" s="5"/>
      <c r="EA863" s="4"/>
      <c r="EB863" s="6"/>
      <c r="EC863" s="4"/>
      <c r="ED863" s="6"/>
      <c r="EE863" s="5"/>
      <c r="EF863" s="5"/>
      <c r="EG863" s="4"/>
      <c r="EH863" s="6"/>
      <c r="EI863" s="4"/>
      <c r="EJ863" s="6"/>
      <c r="EK863" s="5"/>
      <c r="EL863" s="5"/>
      <c r="EM863" s="4"/>
      <c r="EN863" s="6"/>
      <c r="EO863" s="4"/>
      <c r="EP863" s="6"/>
      <c r="EQ863" s="5"/>
      <c r="ER863" s="5"/>
      <c r="ES863" s="4"/>
      <c r="ET863" s="6"/>
      <c r="EU863" s="4"/>
      <c r="EV863" s="6"/>
      <c r="EW863" s="5"/>
      <c r="EX863" s="5"/>
      <c r="EY863" s="4"/>
      <c r="EZ863" s="6"/>
      <c r="FA863" s="4"/>
      <c r="FB863" s="6"/>
      <c r="FC863" s="5"/>
      <c r="FD863" s="5"/>
      <c r="FE863" s="4"/>
      <c r="FF863" s="6"/>
      <c r="FG863" s="4"/>
      <c r="FH863" s="6"/>
      <c r="FI863" s="5"/>
      <c r="FJ863" s="5"/>
      <c r="FK863" s="4"/>
      <c r="FL863" s="6"/>
      <c r="FM863" s="4"/>
      <c r="FN863" s="6"/>
      <c r="FO863" s="5"/>
      <c r="FP863" s="5"/>
      <c r="FQ863" s="4"/>
      <c r="FR863" s="6"/>
      <c r="FS863" s="4"/>
      <c r="FT863" s="6"/>
      <c r="FU863" s="5"/>
      <c r="FV863" s="5"/>
      <c r="FW863" s="4"/>
      <c r="FX863" s="6"/>
      <c r="FY863" s="4"/>
      <c r="FZ863" s="6"/>
      <c r="GA863" s="5"/>
      <c r="GB863" s="5"/>
      <c r="GC863" s="4"/>
      <c r="GD863" s="6"/>
      <c r="GE863" s="4"/>
      <c r="GF863" s="6"/>
      <c r="GG863" s="5"/>
      <c r="GH863" s="5"/>
      <c r="GI863" s="4"/>
      <c r="GJ863" s="6"/>
      <c r="GK863" s="4"/>
      <c r="GL863" s="6"/>
      <c r="GM863" s="5"/>
      <c r="GN863" s="5"/>
      <c r="GO863" s="4"/>
      <c r="GP863" s="6"/>
      <c r="GQ863" s="4"/>
      <c r="GR863" s="6"/>
      <c r="GS863" s="5"/>
      <c r="GT863" s="5"/>
      <c r="GU863" s="4"/>
      <c r="GV863" s="6"/>
      <c r="GW863" s="4"/>
      <c r="GX863" s="6"/>
      <c r="GY863" s="5"/>
      <c r="GZ863" s="5"/>
      <c r="HA863" s="4"/>
      <c r="HB863" s="6"/>
      <c r="HC863" s="4"/>
      <c r="HD863" s="6"/>
      <c r="HE863" s="5"/>
      <c r="HF863" s="5"/>
      <c r="HG863" s="4"/>
      <c r="HH863" s="6"/>
      <c r="HI863" s="4"/>
      <c r="HJ863" s="6"/>
      <c r="HK863" s="5"/>
      <c r="HL863" s="5"/>
      <c r="HM863" s="4"/>
      <c r="HN863" s="6"/>
      <c r="HO863" s="4"/>
      <c r="HP863" s="6"/>
      <c r="HQ863" s="5"/>
      <c r="HR863" s="5"/>
      <c r="HS863" s="4"/>
      <c r="HT863" s="6"/>
      <c r="HU863" s="4"/>
      <c r="HV863" s="6"/>
      <c r="HW863" s="5"/>
      <c r="HX863" s="5"/>
      <c r="HY863" s="4"/>
      <c r="HZ863" s="6"/>
      <c r="IA863" s="4"/>
      <c r="IB863" s="6"/>
      <c r="IC863" s="5"/>
      <c r="ID863" s="5"/>
      <c r="IE863" s="4"/>
      <c r="IF863" s="6"/>
      <c r="IG863" s="4"/>
      <c r="IH863" s="6"/>
      <c r="II863" s="5"/>
      <c r="IJ863" s="5"/>
      <c r="IK863" s="4"/>
      <c r="IL863" s="6"/>
      <c r="IM863" s="4"/>
      <c r="IN863" s="6"/>
      <c r="IO863" s="5"/>
      <c r="IP863" s="5"/>
      <c r="IQ863" s="4"/>
      <c r="IR863" s="6"/>
      <c r="IS863" s="4"/>
      <c r="IT863" s="6"/>
      <c r="IU863" s="5"/>
      <c r="IV863" s="5"/>
      <c r="IW863" s="4"/>
      <c r="IX863" s="6"/>
      <c r="IY863" s="4"/>
      <c r="IZ863" s="6"/>
      <c r="JA863" s="5"/>
      <c r="JB863" s="5"/>
      <c r="JC863" s="4"/>
      <c r="JD863" s="6"/>
      <c r="JE863" s="4"/>
      <c r="JF863" s="6"/>
      <c r="JG863" s="5"/>
      <c r="JH863" s="5"/>
      <c r="JI863" s="4"/>
      <c r="JJ863" s="6"/>
      <c r="JK863" s="4"/>
      <c r="JL863" s="6"/>
      <c r="JM863" s="5"/>
      <c r="JN863" s="5"/>
      <c r="JO863" s="4"/>
      <c r="JP863" s="6"/>
      <c r="JQ863" s="4"/>
      <c r="JR863" s="6"/>
      <c r="JS863" s="5"/>
      <c r="JT863" s="5"/>
      <c r="JU863" s="4"/>
      <c r="JV863" s="6"/>
      <c r="JW863" s="4"/>
      <c r="JX863" s="6"/>
      <c r="JY863" s="5"/>
      <c r="JZ863" s="5"/>
      <c r="KA863" s="4"/>
      <c r="KB863" s="6"/>
      <c r="KC863" s="4"/>
      <c r="KD863" s="6"/>
      <c r="KE863" s="5"/>
      <c r="KF863" s="5"/>
      <c r="KG863" s="4"/>
      <c r="KH863" s="6"/>
      <c r="KI863" s="4"/>
      <c r="KJ863" s="6"/>
      <c r="KK863" s="5"/>
      <c r="KL863" s="5"/>
    </row>
    <row r="864">
      <c r="A864" s="3" t="s">
        <v>85</v>
      </c>
      <c r="B864" s="3" t="s">
        <v>712</v>
      </c>
      <c r="C864" s="3" t="s">
        <v>87</v>
      </c>
      <c r="D864" s="3" t="s">
        <v>712</v>
      </c>
      <c r="E864" s="3" t="s">
        <v>1046</v>
      </c>
      <c r="F864" s="3" t="s">
        <v>104</v>
      </c>
      <c r="G864" s="3" t="s">
        <v>104</v>
      </c>
      <c r="H864" s="3" t="s">
        <v>104</v>
      </c>
      <c r="I864" s="4"/>
      <c r="J864" s="4">
        <f>=ROUNDDOWN({0},0)</f>
      </c>
      <c r="K864" s="4"/>
      <c r="L864" s="5"/>
      <c r="M864" s="4"/>
      <c r="N864" s="4">
        <f>=ROUNDDOWN({0},0)</f>
      </c>
      <c r="O864" s="4"/>
      <c r="P864" s="5"/>
      <c r="Q864" s="4"/>
      <c r="R864" s="6"/>
      <c r="S864" s="4"/>
      <c r="T864" s="6"/>
      <c r="U864" s="5"/>
      <c r="V864" s="5"/>
      <c r="W864" s="4"/>
      <c r="X864" s="6"/>
      <c r="Y864" s="4"/>
      <c r="Z864" s="6"/>
      <c r="AA864" s="5"/>
      <c r="AB864" s="5"/>
      <c r="AC864" s="4"/>
      <c r="AD864" s="6"/>
      <c r="AE864" s="4"/>
      <c r="AF864" s="6"/>
      <c r="AG864" s="5"/>
      <c r="AH864" s="5"/>
      <c r="AI864" s="4"/>
      <c r="AJ864" s="6"/>
      <c r="AK864" s="4"/>
      <c r="AL864" s="6"/>
      <c r="AM864" s="5"/>
      <c r="AN864" s="5"/>
      <c r="AO864" s="4"/>
      <c r="AP864" s="6"/>
      <c r="AQ864" s="4"/>
      <c r="AR864" s="6"/>
      <c r="AS864" s="5"/>
      <c r="AT864" s="5"/>
      <c r="AU864" s="4"/>
      <c r="AV864" s="6"/>
      <c r="AW864" s="4"/>
      <c r="AX864" s="6"/>
      <c r="AY864" s="5"/>
      <c r="AZ864" s="5"/>
      <c r="BA864" s="4"/>
      <c r="BB864" s="6"/>
      <c r="BC864" s="4"/>
      <c r="BD864" s="6"/>
      <c r="BE864" s="5"/>
      <c r="BF864" s="5"/>
      <c r="BG864" s="4"/>
      <c r="BH864" s="6"/>
      <c r="BI864" s="4"/>
      <c r="BJ864" s="6"/>
      <c r="BK864" s="5"/>
      <c r="BL864" s="5"/>
      <c r="BM864" s="4"/>
      <c r="BN864" s="6"/>
      <c r="BO864" s="4"/>
      <c r="BP864" s="6"/>
      <c r="BQ864" s="5"/>
      <c r="BR864" s="5"/>
      <c r="BS864" s="4"/>
      <c r="BT864" s="6"/>
      <c r="BU864" s="4"/>
      <c r="BV864" s="6"/>
      <c r="BW864" s="5"/>
      <c r="BX864" s="5"/>
      <c r="BY864" s="4"/>
      <c r="BZ864" s="6"/>
      <c r="CA864" s="4"/>
      <c r="CB864" s="6"/>
      <c r="CC864" s="5"/>
      <c r="CD864" s="5"/>
      <c r="CE864" s="4"/>
      <c r="CF864" s="6"/>
      <c r="CG864" s="4"/>
      <c r="CH864" s="6"/>
      <c r="CI864" s="5"/>
      <c r="CJ864" s="5"/>
      <c r="CK864" s="4"/>
      <c r="CL864" s="6"/>
      <c r="CM864" s="4"/>
      <c r="CN864" s="6"/>
      <c r="CO864" s="5"/>
      <c r="CP864" s="5"/>
      <c r="CQ864" s="4"/>
      <c r="CR864" s="6"/>
      <c r="CS864" s="4"/>
      <c r="CT864" s="6"/>
      <c r="CU864" s="5"/>
      <c r="CV864" s="5"/>
      <c r="CW864" s="4"/>
      <c r="CX864" s="6"/>
      <c r="CY864" s="4"/>
      <c r="CZ864" s="6"/>
      <c r="DA864" s="5"/>
      <c r="DB864" s="5"/>
      <c r="DC864" s="4"/>
      <c r="DD864" s="6"/>
      <c r="DE864" s="4"/>
      <c r="DF864" s="6"/>
      <c r="DG864" s="5"/>
      <c r="DH864" s="5"/>
      <c r="DI864" s="4"/>
      <c r="DJ864" s="6"/>
      <c r="DK864" s="4"/>
      <c r="DL864" s="6"/>
      <c r="DM864" s="5"/>
      <c r="DN864" s="5"/>
      <c r="DO864" s="4"/>
      <c r="DP864" s="6"/>
      <c r="DQ864" s="4"/>
      <c r="DR864" s="6"/>
      <c r="DS864" s="5"/>
      <c r="DT864" s="5"/>
      <c r="DU864" s="4"/>
      <c r="DV864" s="6"/>
      <c r="DW864" s="4"/>
      <c r="DX864" s="6"/>
      <c r="DY864" s="5"/>
      <c r="DZ864" s="5"/>
      <c r="EA864" s="4"/>
      <c r="EB864" s="6"/>
      <c r="EC864" s="4"/>
      <c r="ED864" s="6"/>
      <c r="EE864" s="5"/>
      <c r="EF864" s="5"/>
      <c r="EG864" s="4"/>
      <c r="EH864" s="6"/>
      <c r="EI864" s="4"/>
      <c r="EJ864" s="6"/>
      <c r="EK864" s="5"/>
      <c r="EL864" s="5"/>
      <c r="EM864" s="4"/>
      <c r="EN864" s="6"/>
      <c r="EO864" s="4"/>
      <c r="EP864" s="6"/>
      <c r="EQ864" s="5"/>
      <c r="ER864" s="5"/>
      <c r="ES864" s="4"/>
      <c r="ET864" s="6"/>
      <c r="EU864" s="4"/>
      <c r="EV864" s="6"/>
      <c r="EW864" s="5"/>
      <c r="EX864" s="5"/>
      <c r="EY864" s="4"/>
      <c r="EZ864" s="6"/>
      <c r="FA864" s="4"/>
      <c r="FB864" s="6"/>
      <c r="FC864" s="5"/>
      <c r="FD864" s="5"/>
      <c r="FE864" s="4"/>
      <c r="FF864" s="6"/>
      <c r="FG864" s="4"/>
      <c r="FH864" s="6"/>
      <c r="FI864" s="5"/>
      <c r="FJ864" s="5"/>
      <c r="FK864" s="4"/>
      <c r="FL864" s="6"/>
      <c r="FM864" s="4"/>
      <c r="FN864" s="6"/>
      <c r="FO864" s="5"/>
      <c r="FP864" s="5"/>
      <c r="FQ864" s="4"/>
      <c r="FR864" s="6"/>
      <c r="FS864" s="4"/>
      <c r="FT864" s="6"/>
      <c r="FU864" s="5"/>
      <c r="FV864" s="5"/>
      <c r="FW864" s="4"/>
      <c r="FX864" s="6"/>
      <c r="FY864" s="4"/>
      <c r="FZ864" s="6"/>
      <c r="GA864" s="5"/>
      <c r="GB864" s="5"/>
      <c r="GC864" s="4"/>
      <c r="GD864" s="6"/>
      <c r="GE864" s="4"/>
      <c r="GF864" s="6"/>
      <c r="GG864" s="5"/>
      <c r="GH864" s="5"/>
      <c r="GI864" s="4"/>
      <c r="GJ864" s="6"/>
      <c r="GK864" s="4"/>
      <c r="GL864" s="6"/>
      <c r="GM864" s="5"/>
      <c r="GN864" s="5"/>
      <c r="GO864" s="4"/>
      <c r="GP864" s="6"/>
      <c r="GQ864" s="4"/>
      <c r="GR864" s="6"/>
      <c r="GS864" s="5"/>
      <c r="GT864" s="5"/>
      <c r="GU864" s="4"/>
      <c r="GV864" s="6"/>
      <c r="GW864" s="4"/>
      <c r="GX864" s="6"/>
      <c r="GY864" s="5"/>
      <c r="GZ864" s="5"/>
      <c r="HA864" s="4"/>
      <c r="HB864" s="6"/>
      <c r="HC864" s="4"/>
      <c r="HD864" s="6"/>
      <c r="HE864" s="5"/>
      <c r="HF864" s="5"/>
      <c r="HG864" s="4"/>
      <c r="HH864" s="6"/>
      <c r="HI864" s="4"/>
      <c r="HJ864" s="6"/>
      <c r="HK864" s="5"/>
      <c r="HL864" s="5"/>
      <c r="HM864" s="4"/>
      <c r="HN864" s="6"/>
      <c r="HO864" s="4"/>
      <c r="HP864" s="6"/>
      <c r="HQ864" s="5"/>
      <c r="HR864" s="5"/>
      <c r="HS864" s="4"/>
      <c r="HT864" s="6"/>
      <c r="HU864" s="4"/>
      <c r="HV864" s="6"/>
      <c r="HW864" s="5"/>
      <c r="HX864" s="5"/>
      <c r="HY864" s="4"/>
      <c r="HZ864" s="6"/>
      <c r="IA864" s="4"/>
      <c r="IB864" s="6"/>
      <c r="IC864" s="5"/>
      <c r="ID864" s="5"/>
      <c r="IE864" s="4"/>
      <c r="IF864" s="6"/>
      <c r="IG864" s="4"/>
      <c r="IH864" s="6"/>
      <c r="II864" s="5"/>
      <c r="IJ864" s="5"/>
      <c r="IK864" s="4"/>
      <c r="IL864" s="6"/>
      <c r="IM864" s="4"/>
      <c r="IN864" s="6"/>
      <c r="IO864" s="5"/>
      <c r="IP864" s="5"/>
      <c r="IQ864" s="4"/>
      <c r="IR864" s="6"/>
      <c r="IS864" s="4"/>
      <c r="IT864" s="6"/>
      <c r="IU864" s="5"/>
      <c r="IV864" s="5"/>
      <c r="IW864" s="4"/>
      <c r="IX864" s="6"/>
      <c r="IY864" s="4"/>
      <c r="IZ864" s="6"/>
      <c r="JA864" s="5"/>
      <c r="JB864" s="5"/>
      <c r="JC864" s="4"/>
      <c r="JD864" s="6"/>
      <c r="JE864" s="4"/>
      <c r="JF864" s="6"/>
      <c r="JG864" s="5"/>
      <c r="JH864" s="5"/>
      <c r="JI864" s="4"/>
      <c r="JJ864" s="6"/>
      <c r="JK864" s="4"/>
      <c r="JL864" s="6"/>
      <c r="JM864" s="5"/>
      <c r="JN864" s="5"/>
      <c r="JO864" s="4"/>
      <c r="JP864" s="6"/>
      <c r="JQ864" s="4"/>
      <c r="JR864" s="6"/>
      <c r="JS864" s="5"/>
      <c r="JT864" s="5"/>
      <c r="JU864" s="4"/>
      <c r="JV864" s="6"/>
      <c r="JW864" s="4"/>
      <c r="JX864" s="6"/>
      <c r="JY864" s="5"/>
      <c r="JZ864" s="5"/>
      <c r="KA864" s="4"/>
      <c r="KB864" s="6"/>
      <c r="KC864" s="4"/>
      <c r="KD864" s="6"/>
      <c r="KE864" s="5"/>
      <c r="KF864" s="5"/>
      <c r="KG864" s="4"/>
      <c r="KH864" s="6"/>
      <c r="KI864" s="4"/>
      <c r="KJ864" s="6"/>
      <c r="KK864" s="5"/>
      <c r="KL864" s="5"/>
    </row>
    <row r="865">
      <c r="A865" s="3" t="s">
        <v>85</v>
      </c>
      <c r="B865" s="3" t="s">
        <v>712</v>
      </c>
      <c r="C865" s="3" t="s">
        <v>87</v>
      </c>
      <c r="D865" s="3" t="s">
        <v>712</v>
      </c>
      <c r="E865" s="3" t="s">
        <v>1047</v>
      </c>
      <c r="F865" s="3" t="s">
        <v>104</v>
      </c>
      <c r="G865" s="3" t="s">
        <v>104</v>
      </c>
      <c r="H865" s="3" t="s">
        <v>104</v>
      </c>
      <c r="I865" s="4"/>
      <c r="J865" s="4">
        <f>=ROUNDDOWN({0},0)</f>
      </c>
      <c r="K865" s="4"/>
      <c r="L865" s="5"/>
      <c r="M865" s="4"/>
      <c r="N865" s="4">
        <f>=ROUNDDOWN({0},0)</f>
      </c>
      <c r="O865" s="4"/>
      <c r="P865" s="5"/>
      <c r="Q865" s="4"/>
      <c r="R865" s="6"/>
      <c r="S865" s="4"/>
      <c r="T865" s="6"/>
      <c r="U865" s="5"/>
      <c r="V865" s="5"/>
      <c r="W865" s="4"/>
      <c r="X865" s="6"/>
      <c r="Y865" s="4"/>
      <c r="Z865" s="6"/>
      <c r="AA865" s="5"/>
      <c r="AB865" s="5"/>
      <c r="AC865" s="4"/>
      <c r="AD865" s="6"/>
      <c r="AE865" s="4"/>
      <c r="AF865" s="6"/>
      <c r="AG865" s="5"/>
      <c r="AH865" s="5"/>
      <c r="AI865" s="4"/>
      <c r="AJ865" s="6"/>
      <c r="AK865" s="4"/>
      <c r="AL865" s="6"/>
      <c r="AM865" s="5"/>
      <c r="AN865" s="5"/>
      <c r="AO865" s="4"/>
      <c r="AP865" s="6"/>
      <c r="AQ865" s="4"/>
      <c r="AR865" s="6"/>
      <c r="AS865" s="5"/>
      <c r="AT865" s="5"/>
      <c r="AU865" s="4"/>
      <c r="AV865" s="6"/>
      <c r="AW865" s="4"/>
      <c r="AX865" s="6"/>
      <c r="AY865" s="5"/>
      <c r="AZ865" s="5"/>
      <c r="BA865" s="4"/>
      <c r="BB865" s="6"/>
      <c r="BC865" s="4"/>
      <c r="BD865" s="6"/>
      <c r="BE865" s="5"/>
      <c r="BF865" s="5"/>
      <c r="BG865" s="4"/>
      <c r="BH865" s="6"/>
      <c r="BI865" s="4"/>
      <c r="BJ865" s="6"/>
      <c r="BK865" s="5"/>
      <c r="BL865" s="5"/>
      <c r="BM865" s="4"/>
      <c r="BN865" s="6"/>
      <c r="BO865" s="4"/>
      <c r="BP865" s="6"/>
      <c r="BQ865" s="5"/>
      <c r="BR865" s="5"/>
      <c r="BS865" s="4"/>
      <c r="BT865" s="6"/>
      <c r="BU865" s="4"/>
      <c r="BV865" s="6"/>
      <c r="BW865" s="5"/>
      <c r="BX865" s="5"/>
      <c r="BY865" s="4"/>
      <c r="BZ865" s="6"/>
      <c r="CA865" s="4"/>
      <c r="CB865" s="6"/>
      <c r="CC865" s="5"/>
      <c r="CD865" s="5"/>
      <c r="CE865" s="4"/>
      <c r="CF865" s="6"/>
      <c r="CG865" s="4"/>
      <c r="CH865" s="6"/>
      <c r="CI865" s="5"/>
      <c r="CJ865" s="5"/>
      <c r="CK865" s="4"/>
      <c r="CL865" s="6"/>
      <c r="CM865" s="4"/>
      <c r="CN865" s="6"/>
      <c r="CO865" s="5"/>
      <c r="CP865" s="5"/>
      <c r="CQ865" s="4"/>
      <c r="CR865" s="6"/>
      <c r="CS865" s="4"/>
      <c r="CT865" s="6"/>
      <c r="CU865" s="5"/>
      <c r="CV865" s="5"/>
      <c r="CW865" s="4"/>
      <c r="CX865" s="6"/>
      <c r="CY865" s="4"/>
      <c r="CZ865" s="6"/>
      <c r="DA865" s="5"/>
      <c r="DB865" s="5"/>
      <c r="DC865" s="4"/>
      <c r="DD865" s="6"/>
      <c r="DE865" s="4"/>
      <c r="DF865" s="6"/>
      <c r="DG865" s="5"/>
      <c r="DH865" s="5"/>
      <c r="DI865" s="4"/>
      <c r="DJ865" s="6"/>
      <c r="DK865" s="4"/>
      <c r="DL865" s="6"/>
      <c r="DM865" s="5"/>
      <c r="DN865" s="5"/>
      <c r="DO865" s="4"/>
      <c r="DP865" s="6"/>
      <c r="DQ865" s="4"/>
      <c r="DR865" s="6"/>
      <c r="DS865" s="5"/>
      <c r="DT865" s="5"/>
      <c r="DU865" s="4"/>
      <c r="DV865" s="6"/>
      <c r="DW865" s="4"/>
      <c r="DX865" s="6"/>
      <c r="DY865" s="5"/>
      <c r="DZ865" s="5"/>
      <c r="EA865" s="4"/>
      <c r="EB865" s="6"/>
      <c r="EC865" s="4"/>
      <c r="ED865" s="6"/>
      <c r="EE865" s="5"/>
      <c r="EF865" s="5"/>
      <c r="EG865" s="4"/>
      <c r="EH865" s="6"/>
      <c r="EI865" s="4"/>
      <c r="EJ865" s="6"/>
      <c r="EK865" s="5"/>
      <c r="EL865" s="5"/>
      <c r="EM865" s="4"/>
      <c r="EN865" s="6"/>
      <c r="EO865" s="4"/>
      <c r="EP865" s="6"/>
      <c r="EQ865" s="5"/>
      <c r="ER865" s="5"/>
      <c r="ES865" s="4"/>
      <c r="ET865" s="6"/>
      <c r="EU865" s="4"/>
      <c r="EV865" s="6"/>
      <c r="EW865" s="5"/>
      <c r="EX865" s="5"/>
      <c r="EY865" s="4"/>
      <c r="EZ865" s="6"/>
      <c r="FA865" s="4"/>
      <c r="FB865" s="6"/>
      <c r="FC865" s="5"/>
      <c r="FD865" s="5"/>
      <c r="FE865" s="4"/>
      <c r="FF865" s="6"/>
      <c r="FG865" s="4"/>
      <c r="FH865" s="6"/>
      <c r="FI865" s="5"/>
      <c r="FJ865" s="5"/>
      <c r="FK865" s="4"/>
      <c r="FL865" s="6"/>
      <c r="FM865" s="4"/>
      <c r="FN865" s="6"/>
      <c r="FO865" s="5"/>
      <c r="FP865" s="5"/>
      <c r="FQ865" s="4"/>
      <c r="FR865" s="6"/>
      <c r="FS865" s="4"/>
      <c r="FT865" s="6"/>
      <c r="FU865" s="5"/>
      <c r="FV865" s="5"/>
      <c r="FW865" s="4"/>
      <c r="FX865" s="6"/>
      <c r="FY865" s="4"/>
      <c r="FZ865" s="6"/>
      <c r="GA865" s="5"/>
      <c r="GB865" s="5"/>
      <c r="GC865" s="4"/>
      <c r="GD865" s="6"/>
      <c r="GE865" s="4"/>
      <c r="GF865" s="6"/>
      <c r="GG865" s="5"/>
      <c r="GH865" s="5"/>
      <c r="GI865" s="4"/>
      <c r="GJ865" s="6"/>
      <c r="GK865" s="4"/>
      <c r="GL865" s="6"/>
      <c r="GM865" s="5"/>
      <c r="GN865" s="5"/>
      <c r="GO865" s="4"/>
      <c r="GP865" s="6"/>
      <c r="GQ865" s="4"/>
      <c r="GR865" s="6"/>
      <c r="GS865" s="5"/>
      <c r="GT865" s="5"/>
      <c r="GU865" s="4"/>
      <c r="GV865" s="6"/>
      <c r="GW865" s="4"/>
      <c r="GX865" s="6"/>
      <c r="GY865" s="5"/>
      <c r="GZ865" s="5"/>
      <c r="HA865" s="4"/>
      <c r="HB865" s="6"/>
      <c r="HC865" s="4"/>
      <c r="HD865" s="6"/>
      <c r="HE865" s="5"/>
      <c r="HF865" s="5"/>
      <c r="HG865" s="4"/>
      <c r="HH865" s="6"/>
      <c r="HI865" s="4"/>
      <c r="HJ865" s="6"/>
      <c r="HK865" s="5"/>
      <c r="HL865" s="5"/>
      <c r="HM865" s="4"/>
      <c r="HN865" s="6"/>
      <c r="HO865" s="4"/>
      <c r="HP865" s="6"/>
      <c r="HQ865" s="5"/>
      <c r="HR865" s="5"/>
      <c r="HS865" s="4"/>
      <c r="HT865" s="6"/>
      <c r="HU865" s="4"/>
      <c r="HV865" s="6"/>
      <c r="HW865" s="5"/>
      <c r="HX865" s="5"/>
      <c r="HY865" s="4"/>
      <c r="HZ865" s="6"/>
      <c r="IA865" s="4"/>
      <c r="IB865" s="6"/>
      <c r="IC865" s="5"/>
      <c r="ID865" s="5"/>
      <c r="IE865" s="4"/>
      <c r="IF865" s="6"/>
      <c r="IG865" s="4"/>
      <c r="IH865" s="6"/>
      <c r="II865" s="5"/>
      <c r="IJ865" s="5"/>
      <c r="IK865" s="4"/>
      <c r="IL865" s="6"/>
      <c r="IM865" s="4"/>
      <c r="IN865" s="6"/>
      <c r="IO865" s="5"/>
      <c r="IP865" s="5"/>
      <c r="IQ865" s="4"/>
      <c r="IR865" s="6"/>
      <c r="IS865" s="4"/>
      <c r="IT865" s="6"/>
      <c r="IU865" s="5"/>
      <c r="IV865" s="5"/>
      <c r="IW865" s="4"/>
      <c r="IX865" s="6"/>
      <c r="IY865" s="4"/>
      <c r="IZ865" s="6"/>
      <c r="JA865" s="5"/>
      <c r="JB865" s="5"/>
      <c r="JC865" s="4"/>
      <c r="JD865" s="6"/>
      <c r="JE865" s="4"/>
      <c r="JF865" s="6"/>
      <c r="JG865" s="5"/>
      <c r="JH865" s="5"/>
      <c r="JI865" s="4"/>
      <c r="JJ865" s="6"/>
      <c r="JK865" s="4"/>
      <c r="JL865" s="6"/>
      <c r="JM865" s="5"/>
      <c r="JN865" s="5"/>
      <c r="JO865" s="4"/>
      <c r="JP865" s="6"/>
      <c r="JQ865" s="4"/>
      <c r="JR865" s="6"/>
      <c r="JS865" s="5"/>
      <c r="JT865" s="5"/>
      <c r="JU865" s="4"/>
      <c r="JV865" s="6"/>
      <c r="JW865" s="4"/>
      <c r="JX865" s="6"/>
      <c r="JY865" s="5"/>
      <c r="JZ865" s="5"/>
      <c r="KA865" s="4"/>
      <c r="KB865" s="6"/>
      <c r="KC865" s="4"/>
      <c r="KD865" s="6"/>
      <c r="KE865" s="5"/>
      <c r="KF865" s="5"/>
      <c r="KG865" s="4"/>
      <c r="KH865" s="6"/>
      <c r="KI865" s="4"/>
      <c r="KJ865" s="6"/>
      <c r="KK865" s="5"/>
      <c r="KL865" s="5"/>
    </row>
    <row r="866">
      <c r="A866" s="3" t="s">
        <v>85</v>
      </c>
      <c r="B866" s="3" t="s">
        <v>712</v>
      </c>
      <c r="C866" s="3" t="s">
        <v>87</v>
      </c>
      <c r="D866" s="3" t="s">
        <v>712</v>
      </c>
      <c r="E866" s="3" t="s">
        <v>1048</v>
      </c>
      <c r="F866" s="3" t="s">
        <v>104</v>
      </c>
      <c r="G866" s="3" t="s">
        <v>104</v>
      </c>
      <c r="H866" s="3" t="s">
        <v>104</v>
      </c>
      <c r="I866" s="4"/>
      <c r="J866" s="4">
        <f>=ROUNDDOWN({0},0)</f>
      </c>
      <c r="K866" s="4"/>
      <c r="L866" s="5"/>
      <c r="M866" s="4"/>
      <c r="N866" s="4">
        <f>=ROUNDDOWN({0},0)</f>
      </c>
      <c r="O866" s="4"/>
      <c r="P866" s="5"/>
      <c r="Q866" s="4"/>
      <c r="R866" s="6"/>
      <c r="S866" s="4"/>
      <c r="T866" s="6"/>
      <c r="U866" s="5"/>
      <c r="V866" s="5"/>
      <c r="W866" s="4"/>
      <c r="X866" s="6"/>
      <c r="Y866" s="4"/>
      <c r="Z866" s="6"/>
      <c r="AA866" s="5"/>
      <c r="AB866" s="5"/>
      <c r="AC866" s="4"/>
      <c r="AD866" s="6"/>
      <c r="AE866" s="4"/>
      <c r="AF866" s="6"/>
      <c r="AG866" s="5"/>
      <c r="AH866" s="5"/>
      <c r="AI866" s="4"/>
      <c r="AJ866" s="6"/>
      <c r="AK866" s="4"/>
      <c r="AL866" s="6"/>
      <c r="AM866" s="5"/>
      <c r="AN866" s="5"/>
      <c r="AO866" s="4"/>
      <c r="AP866" s="6"/>
      <c r="AQ866" s="4"/>
      <c r="AR866" s="6"/>
      <c r="AS866" s="5"/>
      <c r="AT866" s="5"/>
      <c r="AU866" s="4"/>
      <c r="AV866" s="6"/>
      <c r="AW866" s="4"/>
      <c r="AX866" s="6"/>
      <c r="AY866" s="5"/>
      <c r="AZ866" s="5"/>
      <c r="BA866" s="4"/>
      <c r="BB866" s="6"/>
      <c r="BC866" s="4"/>
      <c r="BD866" s="6"/>
      <c r="BE866" s="5"/>
      <c r="BF866" s="5"/>
      <c r="BG866" s="4"/>
      <c r="BH866" s="6"/>
      <c r="BI866" s="4"/>
      <c r="BJ866" s="6"/>
      <c r="BK866" s="5"/>
      <c r="BL866" s="5"/>
      <c r="BM866" s="4"/>
      <c r="BN866" s="6"/>
      <c r="BO866" s="4"/>
      <c r="BP866" s="6"/>
      <c r="BQ866" s="5"/>
      <c r="BR866" s="5"/>
      <c r="BS866" s="4"/>
      <c r="BT866" s="6"/>
      <c r="BU866" s="4"/>
      <c r="BV866" s="6"/>
      <c r="BW866" s="5"/>
      <c r="BX866" s="5"/>
      <c r="BY866" s="4"/>
      <c r="BZ866" s="6"/>
      <c r="CA866" s="4"/>
      <c r="CB866" s="6"/>
      <c r="CC866" s="5"/>
      <c r="CD866" s="5"/>
      <c r="CE866" s="4"/>
      <c r="CF866" s="6"/>
      <c r="CG866" s="4"/>
      <c r="CH866" s="6"/>
      <c r="CI866" s="5"/>
      <c r="CJ866" s="5"/>
      <c r="CK866" s="4"/>
      <c r="CL866" s="6"/>
      <c r="CM866" s="4"/>
      <c r="CN866" s="6"/>
      <c r="CO866" s="5"/>
      <c r="CP866" s="5"/>
      <c r="CQ866" s="4"/>
      <c r="CR866" s="6"/>
      <c r="CS866" s="4"/>
      <c r="CT866" s="6"/>
      <c r="CU866" s="5"/>
      <c r="CV866" s="5"/>
      <c r="CW866" s="4"/>
      <c r="CX866" s="6"/>
      <c r="CY866" s="4"/>
      <c r="CZ866" s="6"/>
      <c r="DA866" s="5"/>
      <c r="DB866" s="5"/>
      <c r="DC866" s="4"/>
      <c r="DD866" s="6"/>
      <c r="DE866" s="4"/>
      <c r="DF866" s="6"/>
      <c r="DG866" s="5"/>
      <c r="DH866" s="5"/>
      <c r="DI866" s="4"/>
      <c r="DJ866" s="6"/>
      <c r="DK866" s="4"/>
      <c r="DL866" s="6"/>
      <c r="DM866" s="5"/>
      <c r="DN866" s="5"/>
      <c r="DO866" s="4"/>
      <c r="DP866" s="6"/>
      <c r="DQ866" s="4"/>
      <c r="DR866" s="6"/>
      <c r="DS866" s="5"/>
      <c r="DT866" s="5"/>
      <c r="DU866" s="4"/>
      <c r="DV866" s="6"/>
      <c r="DW866" s="4"/>
      <c r="DX866" s="6"/>
      <c r="DY866" s="5"/>
      <c r="DZ866" s="5"/>
      <c r="EA866" s="4"/>
      <c r="EB866" s="6"/>
      <c r="EC866" s="4"/>
      <c r="ED866" s="6"/>
      <c r="EE866" s="5"/>
      <c r="EF866" s="5"/>
      <c r="EG866" s="4"/>
      <c r="EH866" s="6"/>
      <c r="EI866" s="4"/>
      <c r="EJ866" s="6"/>
      <c r="EK866" s="5"/>
      <c r="EL866" s="5"/>
      <c r="EM866" s="4"/>
      <c r="EN866" s="6"/>
      <c r="EO866" s="4"/>
      <c r="EP866" s="6"/>
      <c r="EQ866" s="5"/>
      <c r="ER866" s="5"/>
      <c r="ES866" s="4"/>
      <c r="ET866" s="6"/>
      <c r="EU866" s="4"/>
      <c r="EV866" s="6"/>
      <c r="EW866" s="5"/>
      <c r="EX866" s="5"/>
      <c r="EY866" s="4"/>
      <c r="EZ866" s="6"/>
      <c r="FA866" s="4"/>
      <c r="FB866" s="6"/>
      <c r="FC866" s="5"/>
      <c r="FD866" s="5"/>
      <c r="FE866" s="4"/>
      <c r="FF866" s="6"/>
      <c r="FG866" s="4"/>
      <c r="FH866" s="6"/>
      <c r="FI866" s="5"/>
      <c r="FJ866" s="5"/>
      <c r="FK866" s="4"/>
      <c r="FL866" s="6"/>
      <c r="FM866" s="4"/>
      <c r="FN866" s="6"/>
      <c r="FO866" s="5"/>
      <c r="FP866" s="5"/>
      <c r="FQ866" s="4"/>
      <c r="FR866" s="6"/>
      <c r="FS866" s="4"/>
      <c r="FT866" s="6"/>
      <c r="FU866" s="5"/>
      <c r="FV866" s="5"/>
      <c r="FW866" s="4"/>
      <c r="FX866" s="6"/>
      <c r="FY866" s="4"/>
      <c r="FZ866" s="6"/>
      <c r="GA866" s="5"/>
      <c r="GB866" s="5"/>
      <c r="GC866" s="4"/>
      <c r="GD866" s="6"/>
      <c r="GE866" s="4"/>
      <c r="GF866" s="6"/>
      <c r="GG866" s="5"/>
      <c r="GH866" s="5"/>
      <c r="GI866" s="4"/>
      <c r="GJ866" s="6"/>
      <c r="GK866" s="4"/>
      <c r="GL866" s="6"/>
      <c r="GM866" s="5"/>
      <c r="GN866" s="5"/>
      <c r="GO866" s="4"/>
      <c r="GP866" s="6"/>
      <c r="GQ866" s="4"/>
      <c r="GR866" s="6"/>
      <c r="GS866" s="5"/>
      <c r="GT866" s="5"/>
      <c r="GU866" s="4"/>
      <c r="GV866" s="6"/>
      <c r="GW866" s="4"/>
      <c r="GX866" s="6"/>
      <c r="GY866" s="5"/>
      <c r="GZ866" s="5"/>
      <c r="HA866" s="4"/>
      <c r="HB866" s="6"/>
      <c r="HC866" s="4"/>
      <c r="HD866" s="6"/>
      <c r="HE866" s="5"/>
      <c r="HF866" s="5"/>
      <c r="HG866" s="4"/>
      <c r="HH866" s="6"/>
      <c r="HI866" s="4"/>
      <c r="HJ866" s="6"/>
      <c r="HK866" s="5"/>
      <c r="HL866" s="5"/>
      <c r="HM866" s="4"/>
      <c r="HN866" s="6"/>
      <c r="HO866" s="4"/>
      <c r="HP866" s="6"/>
      <c r="HQ866" s="5"/>
      <c r="HR866" s="5"/>
      <c r="HS866" s="4"/>
      <c r="HT866" s="6"/>
      <c r="HU866" s="4"/>
      <c r="HV866" s="6"/>
      <c r="HW866" s="5"/>
      <c r="HX866" s="5"/>
      <c r="HY866" s="4"/>
      <c r="HZ866" s="6"/>
      <c r="IA866" s="4"/>
      <c r="IB866" s="6"/>
      <c r="IC866" s="5"/>
      <c r="ID866" s="5"/>
      <c r="IE866" s="4"/>
      <c r="IF866" s="6"/>
      <c r="IG866" s="4"/>
      <c r="IH866" s="6"/>
      <c r="II866" s="5"/>
      <c r="IJ866" s="5"/>
      <c r="IK866" s="4"/>
      <c r="IL866" s="6"/>
      <c r="IM866" s="4"/>
      <c r="IN866" s="6"/>
      <c r="IO866" s="5"/>
      <c r="IP866" s="5"/>
      <c r="IQ866" s="4"/>
      <c r="IR866" s="6"/>
      <c r="IS866" s="4"/>
      <c r="IT866" s="6"/>
      <c r="IU866" s="5"/>
      <c r="IV866" s="5"/>
      <c r="IW866" s="4"/>
      <c r="IX866" s="6"/>
      <c r="IY866" s="4"/>
      <c r="IZ866" s="6"/>
      <c r="JA866" s="5"/>
      <c r="JB866" s="5"/>
      <c r="JC866" s="4"/>
      <c r="JD866" s="6"/>
      <c r="JE866" s="4"/>
      <c r="JF866" s="6"/>
      <c r="JG866" s="5"/>
      <c r="JH866" s="5"/>
      <c r="JI866" s="4"/>
      <c r="JJ866" s="6"/>
      <c r="JK866" s="4"/>
      <c r="JL866" s="6"/>
      <c r="JM866" s="5"/>
      <c r="JN866" s="5"/>
      <c r="JO866" s="4"/>
      <c r="JP866" s="6"/>
      <c r="JQ866" s="4"/>
      <c r="JR866" s="6"/>
      <c r="JS866" s="5"/>
      <c r="JT866" s="5"/>
      <c r="JU866" s="4"/>
      <c r="JV866" s="6"/>
      <c r="JW866" s="4"/>
      <c r="JX866" s="6"/>
      <c r="JY866" s="5"/>
      <c r="JZ866" s="5"/>
      <c r="KA866" s="4"/>
      <c r="KB866" s="6"/>
      <c r="KC866" s="4"/>
      <c r="KD866" s="6"/>
      <c r="KE866" s="5"/>
      <c r="KF866" s="5"/>
      <c r="KG866" s="4"/>
      <c r="KH866" s="6"/>
      <c r="KI866" s="4"/>
      <c r="KJ866" s="6"/>
      <c r="KK866" s="5"/>
      <c r="KL866" s="5"/>
    </row>
    <row r="867">
      <c r="A867" s="3" t="s">
        <v>85</v>
      </c>
      <c r="B867" s="3" t="s">
        <v>712</v>
      </c>
      <c r="C867" s="3" t="s">
        <v>87</v>
      </c>
      <c r="D867" s="3" t="s">
        <v>712</v>
      </c>
      <c r="E867" s="3" t="s">
        <v>1049</v>
      </c>
      <c r="F867" s="3" t="s">
        <v>104</v>
      </c>
      <c r="G867" s="3" t="s">
        <v>104</v>
      </c>
      <c r="H867" s="3" t="s">
        <v>104</v>
      </c>
      <c r="I867" s="4"/>
      <c r="J867" s="4">
        <f>=ROUNDDOWN({0},0)</f>
      </c>
      <c r="K867" s="4"/>
      <c r="L867" s="5"/>
      <c r="M867" s="4"/>
      <c r="N867" s="4">
        <f>=ROUNDDOWN({0},0)</f>
      </c>
      <c r="O867" s="4"/>
      <c r="P867" s="5"/>
      <c r="Q867" s="4"/>
      <c r="R867" s="6"/>
      <c r="S867" s="4"/>
      <c r="T867" s="6"/>
      <c r="U867" s="5"/>
      <c r="V867" s="5"/>
      <c r="W867" s="4"/>
      <c r="X867" s="6"/>
      <c r="Y867" s="4"/>
      <c r="Z867" s="6"/>
      <c r="AA867" s="5"/>
      <c r="AB867" s="5"/>
      <c r="AC867" s="4"/>
      <c r="AD867" s="6"/>
      <c r="AE867" s="4"/>
      <c r="AF867" s="6"/>
      <c r="AG867" s="5"/>
      <c r="AH867" s="5"/>
      <c r="AI867" s="4"/>
      <c r="AJ867" s="6"/>
      <c r="AK867" s="4"/>
      <c r="AL867" s="6"/>
      <c r="AM867" s="5"/>
      <c r="AN867" s="5"/>
      <c r="AO867" s="4"/>
      <c r="AP867" s="6"/>
      <c r="AQ867" s="4"/>
      <c r="AR867" s="6"/>
      <c r="AS867" s="5"/>
      <c r="AT867" s="5"/>
      <c r="AU867" s="4"/>
      <c r="AV867" s="6"/>
      <c r="AW867" s="4"/>
      <c r="AX867" s="6"/>
      <c r="AY867" s="5"/>
      <c r="AZ867" s="5"/>
      <c r="BA867" s="4"/>
      <c r="BB867" s="6"/>
      <c r="BC867" s="4"/>
      <c r="BD867" s="6"/>
      <c r="BE867" s="5"/>
      <c r="BF867" s="5"/>
      <c r="BG867" s="4"/>
      <c r="BH867" s="6"/>
      <c r="BI867" s="4"/>
      <c r="BJ867" s="6"/>
      <c r="BK867" s="5"/>
      <c r="BL867" s="5"/>
      <c r="BM867" s="4"/>
      <c r="BN867" s="6"/>
      <c r="BO867" s="4"/>
      <c r="BP867" s="6"/>
      <c r="BQ867" s="5"/>
      <c r="BR867" s="5"/>
      <c r="BS867" s="4"/>
      <c r="BT867" s="6"/>
      <c r="BU867" s="4"/>
      <c r="BV867" s="6"/>
      <c r="BW867" s="5"/>
      <c r="BX867" s="5"/>
      <c r="BY867" s="4"/>
      <c r="BZ867" s="6"/>
      <c r="CA867" s="4"/>
      <c r="CB867" s="6"/>
      <c r="CC867" s="5"/>
      <c r="CD867" s="5"/>
      <c r="CE867" s="4"/>
      <c r="CF867" s="6"/>
      <c r="CG867" s="4"/>
      <c r="CH867" s="6"/>
      <c r="CI867" s="5"/>
      <c r="CJ867" s="5"/>
      <c r="CK867" s="4"/>
      <c r="CL867" s="6"/>
      <c r="CM867" s="4"/>
      <c r="CN867" s="6"/>
      <c r="CO867" s="5"/>
      <c r="CP867" s="5"/>
      <c r="CQ867" s="4"/>
      <c r="CR867" s="6"/>
      <c r="CS867" s="4"/>
      <c r="CT867" s="6"/>
      <c r="CU867" s="5"/>
      <c r="CV867" s="5"/>
      <c r="CW867" s="4"/>
      <c r="CX867" s="6"/>
      <c r="CY867" s="4"/>
      <c r="CZ867" s="6"/>
      <c r="DA867" s="5"/>
      <c r="DB867" s="5"/>
      <c r="DC867" s="4"/>
      <c r="DD867" s="6"/>
      <c r="DE867" s="4"/>
      <c r="DF867" s="6"/>
      <c r="DG867" s="5"/>
      <c r="DH867" s="5"/>
      <c r="DI867" s="4"/>
      <c r="DJ867" s="6"/>
      <c r="DK867" s="4"/>
      <c r="DL867" s="6"/>
      <c r="DM867" s="5"/>
      <c r="DN867" s="5"/>
      <c r="DO867" s="4"/>
      <c r="DP867" s="6"/>
      <c r="DQ867" s="4"/>
      <c r="DR867" s="6"/>
      <c r="DS867" s="5"/>
      <c r="DT867" s="5"/>
      <c r="DU867" s="4"/>
      <c r="DV867" s="6"/>
      <c r="DW867" s="4"/>
      <c r="DX867" s="6"/>
      <c r="DY867" s="5"/>
      <c r="DZ867" s="5"/>
      <c r="EA867" s="4"/>
      <c r="EB867" s="6"/>
      <c r="EC867" s="4"/>
      <c r="ED867" s="6"/>
      <c r="EE867" s="5"/>
      <c r="EF867" s="5"/>
      <c r="EG867" s="4"/>
      <c r="EH867" s="6"/>
      <c r="EI867" s="4"/>
      <c r="EJ867" s="6"/>
      <c r="EK867" s="5"/>
      <c r="EL867" s="5"/>
      <c r="EM867" s="4"/>
      <c r="EN867" s="6"/>
      <c r="EO867" s="4"/>
      <c r="EP867" s="6"/>
      <c r="EQ867" s="5"/>
      <c r="ER867" s="5"/>
      <c r="ES867" s="4"/>
      <c r="ET867" s="6"/>
      <c r="EU867" s="4"/>
      <c r="EV867" s="6"/>
      <c r="EW867" s="5"/>
      <c r="EX867" s="5"/>
      <c r="EY867" s="4"/>
      <c r="EZ867" s="6"/>
      <c r="FA867" s="4"/>
      <c r="FB867" s="6"/>
      <c r="FC867" s="5"/>
      <c r="FD867" s="5"/>
      <c r="FE867" s="4"/>
      <c r="FF867" s="6"/>
      <c r="FG867" s="4"/>
      <c r="FH867" s="6"/>
      <c r="FI867" s="5"/>
      <c r="FJ867" s="5"/>
      <c r="FK867" s="4"/>
      <c r="FL867" s="6"/>
      <c r="FM867" s="4"/>
      <c r="FN867" s="6"/>
      <c r="FO867" s="5"/>
      <c r="FP867" s="5"/>
      <c r="FQ867" s="4"/>
      <c r="FR867" s="6"/>
      <c r="FS867" s="4"/>
      <c r="FT867" s="6"/>
      <c r="FU867" s="5"/>
      <c r="FV867" s="5"/>
      <c r="FW867" s="4"/>
      <c r="FX867" s="6"/>
      <c r="FY867" s="4"/>
      <c r="FZ867" s="6"/>
      <c r="GA867" s="5"/>
      <c r="GB867" s="5"/>
      <c r="GC867" s="4"/>
      <c r="GD867" s="6"/>
      <c r="GE867" s="4"/>
      <c r="GF867" s="6"/>
      <c r="GG867" s="5"/>
      <c r="GH867" s="5"/>
      <c r="GI867" s="4"/>
      <c r="GJ867" s="6"/>
      <c r="GK867" s="4"/>
      <c r="GL867" s="6"/>
      <c r="GM867" s="5"/>
      <c r="GN867" s="5"/>
      <c r="GO867" s="4"/>
      <c r="GP867" s="6"/>
      <c r="GQ867" s="4"/>
      <c r="GR867" s="6"/>
      <c r="GS867" s="5"/>
      <c r="GT867" s="5"/>
      <c r="GU867" s="4"/>
      <c r="GV867" s="6"/>
      <c r="GW867" s="4"/>
      <c r="GX867" s="6"/>
      <c r="GY867" s="5"/>
      <c r="GZ867" s="5"/>
      <c r="HA867" s="4"/>
      <c r="HB867" s="6"/>
      <c r="HC867" s="4"/>
      <c r="HD867" s="6"/>
      <c r="HE867" s="5"/>
      <c r="HF867" s="5"/>
      <c r="HG867" s="4"/>
      <c r="HH867" s="6"/>
      <c r="HI867" s="4"/>
      <c r="HJ867" s="6"/>
      <c r="HK867" s="5"/>
      <c r="HL867" s="5"/>
      <c r="HM867" s="4"/>
      <c r="HN867" s="6"/>
      <c r="HO867" s="4"/>
      <c r="HP867" s="6"/>
      <c r="HQ867" s="5"/>
      <c r="HR867" s="5"/>
      <c r="HS867" s="4"/>
      <c r="HT867" s="6"/>
      <c r="HU867" s="4"/>
      <c r="HV867" s="6"/>
      <c r="HW867" s="5"/>
      <c r="HX867" s="5"/>
      <c r="HY867" s="4"/>
      <c r="HZ867" s="6"/>
      <c r="IA867" s="4"/>
      <c r="IB867" s="6"/>
      <c r="IC867" s="5"/>
      <c r="ID867" s="5"/>
      <c r="IE867" s="4"/>
      <c r="IF867" s="6"/>
      <c r="IG867" s="4"/>
      <c r="IH867" s="6"/>
      <c r="II867" s="5"/>
      <c r="IJ867" s="5"/>
      <c r="IK867" s="4"/>
      <c r="IL867" s="6"/>
      <c r="IM867" s="4"/>
      <c r="IN867" s="6"/>
      <c r="IO867" s="5"/>
      <c r="IP867" s="5"/>
      <c r="IQ867" s="4"/>
      <c r="IR867" s="6"/>
      <c r="IS867" s="4"/>
      <c r="IT867" s="6"/>
      <c r="IU867" s="5"/>
      <c r="IV867" s="5"/>
      <c r="IW867" s="4"/>
      <c r="IX867" s="6"/>
      <c r="IY867" s="4"/>
      <c r="IZ867" s="6"/>
      <c r="JA867" s="5"/>
      <c r="JB867" s="5"/>
      <c r="JC867" s="4"/>
      <c r="JD867" s="6"/>
      <c r="JE867" s="4"/>
      <c r="JF867" s="6"/>
      <c r="JG867" s="5"/>
      <c r="JH867" s="5"/>
      <c r="JI867" s="4"/>
      <c r="JJ867" s="6"/>
      <c r="JK867" s="4"/>
      <c r="JL867" s="6"/>
      <c r="JM867" s="5"/>
      <c r="JN867" s="5"/>
      <c r="JO867" s="4"/>
      <c r="JP867" s="6"/>
      <c r="JQ867" s="4"/>
      <c r="JR867" s="6"/>
      <c r="JS867" s="5"/>
      <c r="JT867" s="5"/>
      <c r="JU867" s="4"/>
      <c r="JV867" s="6"/>
      <c r="JW867" s="4"/>
      <c r="JX867" s="6"/>
      <c r="JY867" s="5"/>
      <c r="JZ867" s="5"/>
      <c r="KA867" s="4"/>
      <c r="KB867" s="6"/>
      <c r="KC867" s="4"/>
      <c r="KD867" s="6"/>
      <c r="KE867" s="5"/>
      <c r="KF867" s="5"/>
      <c r="KG867" s="4"/>
      <c r="KH867" s="6"/>
      <c r="KI867" s="4"/>
      <c r="KJ867" s="6"/>
      <c r="KK867" s="5"/>
      <c r="KL867" s="5"/>
    </row>
    <row r="868">
      <c r="A868" s="3" t="s">
        <v>85</v>
      </c>
      <c r="B868" s="3" t="s">
        <v>712</v>
      </c>
      <c r="C868" s="3" t="s">
        <v>87</v>
      </c>
      <c r="D868" s="3" t="s">
        <v>712</v>
      </c>
      <c r="E868" s="3" t="s">
        <v>1050</v>
      </c>
      <c r="F868" s="3" t="s">
        <v>104</v>
      </c>
      <c r="G868" s="3" t="s">
        <v>104</v>
      </c>
      <c r="H868" s="3" t="s">
        <v>104</v>
      </c>
      <c r="I868" s="4"/>
      <c r="J868" s="4">
        <f>=ROUNDDOWN({0},0)</f>
      </c>
      <c r="K868" s="4"/>
      <c r="L868" s="5"/>
      <c r="M868" s="4"/>
      <c r="N868" s="4">
        <f>=ROUNDDOWN({0},0)</f>
      </c>
      <c r="O868" s="4"/>
      <c r="P868" s="5"/>
      <c r="Q868" s="4"/>
      <c r="R868" s="6"/>
      <c r="S868" s="4"/>
      <c r="T868" s="6"/>
      <c r="U868" s="5"/>
      <c r="V868" s="5"/>
      <c r="W868" s="4"/>
      <c r="X868" s="6"/>
      <c r="Y868" s="4"/>
      <c r="Z868" s="6"/>
      <c r="AA868" s="5"/>
      <c r="AB868" s="5"/>
      <c r="AC868" s="4"/>
      <c r="AD868" s="6"/>
      <c r="AE868" s="4"/>
      <c r="AF868" s="6"/>
      <c r="AG868" s="5"/>
      <c r="AH868" s="5"/>
      <c r="AI868" s="4"/>
      <c r="AJ868" s="6"/>
      <c r="AK868" s="4"/>
      <c r="AL868" s="6"/>
      <c r="AM868" s="5"/>
      <c r="AN868" s="5"/>
      <c r="AO868" s="4"/>
      <c r="AP868" s="6"/>
      <c r="AQ868" s="4"/>
      <c r="AR868" s="6"/>
      <c r="AS868" s="5"/>
      <c r="AT868" s="5"/>
      <c r="AU868" s="4"/>
      <c r="AV868" s="6"/>
      <c r="AW868" s="4"/>
      <c r="AX868" s="6"/>
      <c r="AY868" s="5"/>
      <c r="AZ868" s="5"/>
      <c r="BA868" s="4"/>
      <c r="BB868" s="6"/>
      <c r="BC868" s="4"/>
      <c r="BD868" s="6"/>
      <c r="BE868" s="5"/>
      <c r="BF868" s="5"/>
      <c r="BG868" s="4"/>
      <c r="BH868" s="6"/>
      <c r="BI868" s="4"/>
      <c r="BJ868" s="6"/>
      <c r="BK868" s="5"/>
      <c r="BL868" s="5"/>
      <c r="BM868" s="4"/>
      <c r="BN868" s="6"/>
      <c r="BO868" s="4"/>
      <c r="BP868" s="6"/>
      <c r="BQ868" s="5"/>
      <c r="BR868" s="5"/>
      <c r="BS868" s="4"/>
      <c r="BT868" s="6"/>
      <c r="BU868" s="4"/>
      <c r="BV868" s="6"/>
      <c r="BW868" s="5"/>
      <c r="BX868" s="5"/>
      <c r="BY868" s="4"/>
      <c r="BZ868" s="6"/>
      <c r="CA868" s="4"/>
      <c r="CB868" s="6"/>
      <c r="CC868" s="5"/>
      <c r="CD868" s="5"/>
      <c r="CE868" s="4"/>
      <c r="CF868" s="6"/>
      <c r="CG868" s="4"/>
      <c r="CH868" s="6"/>
      <c r="CI868" s="5"/>
      <c r="CJ868" s="5"/>
      <c r="CK868" s="4"/>
      <c r="CL868" s="6"/>
      <c r="CM868" s="4"/>
      <c r="CN868" s="6"/>
      <c r="CO868" s="5"/>
      <c r="CP868" s="5"/>
      <c r="CQ868" s="4"/>
      <c r="CR868" s="6"/>
      <c r="CS868" s="4"/>
      <c r="CT868" s="6"/>
      <c r="CU868" s="5"/>
      <c r="CV868" s="5"/>
      <c r="CW868" s="4"/>
      <c r="CX868" s="6"/>
      <c r="CY868" s="4"/>
      <c r="CZ868" s="6"/>
      <c r="DA868" s="5"/>
      <c r="DB868" s="5"/>
      <c r="DC868" s="4"/>
      <c r="DD868" s="6"/>
      <c r="DE868" s="4"/>
      <c r="DF868" s="6"/>
      <c r="DG868" s="5"/>
      <c r="DH868" s="5"/>
      <c r="DI868" s="4"/>
      <c r="DJ868" s="6"/>
      <c r="DK868" s="4"/>
      <c r="DL868" s="6"/>
      <c r="DM868" s="5"/>
      <c r="DN868" s="5"/>
      <c r="DO868" s="4"/>
      <c r="DP868" s="6"/>
      <c r="DQ868" s="4"/>
      <c r="DR868" s="6"/>
      <c r="DS868" s="5"/>
      <c r="DT868" s="5"/>
      <c r="DU868" s="4"/>
      <c r="DV868" s="6"/>
      <c r="DW868" s="4"/>
      <c r="DX868" s="6"/>
      <c r="DY868" s="5"/>
      <c r="DZ868" s="5"/>
      <c r="EA868" s="4"/>
      <c r="EB868" s="6"/>
      <c r="EC868" s="4"/>
      <c r="ED868" s="6"/>
      <c r="EE868" s="5"/>
      <c r="EF868" s="5"/>
      <c r="EG868" s="4"/>
      <c r="EH868" s="6"/>
      <c r="EI868" s="4"/>
      <c r="EJ868" s="6"/>
      <c r="EK868" s="5"/>
      <c r="EL868" s="5"/>
      <c r="EM868" s="4"/>
      <c r="EN868" s="6"/>
      <c r="EO868" s="4"/>
      <c r="EP868" s="6"/>
      <c r="EQ868" s="5"/>
      <c r="ER868" s="5"/>
      <c r="ES868" s="4"/>
      <c r="ET868" s="6"/>
      <c r="EU868" s="4"/>
      <c r="EV868" s="6"/>
      <c r="EW868" s="5"/>
      <c r="EX868" s="5"/>
      <c r="EY868" s="4"/>
      <c r="EZ868" s="6"/>
      <c r="FA868" s="4"/>
      <c r="FB868" s="6"/>
      <c r="FC868" s="5"/>
      <c r="FD868" s="5"/>
      <c r="FE868" s="4"/>
      <c r="FF868" s="6"/>
      <c r="FG868" s="4"/>
      <c r="FH868" s="6"/>
      <c r="FI868" s="5"/>
      <c r="FJ868" s="5"/>
      <c r="FK868" s="4"/>
      <c r="FL868" s="6"/>
      <c r="FM868" s="4"/>
      <c r="FN868" s="6"/>
      <c r="FO868" s="5"/>
      <c r="FP868" s="5"/>
      <c r="FQ868" s="4"/>
      <c r="FR868" s="6"/>
      <c r="FS868" s="4"/>
      <c r="FT868" s="6"/>
      <c r="FU868" s="5"/>
      <c r="FV868" s="5"/>
      <c r="FW868" s="4"/>
      <c r="FX868" s="6"/>
      <c r="FY868" s="4"/>
      <c r="FZ868" s="6"/>
      <c r="GA868" s="5"/>
      <c r="GB868" s="5"/>
      <c r="GC868" s="4"/>
      <c r="GD868" s="6"/>
      <c r="GE868" s="4"/>
      <c r="GF868" s="6"/>
      <c r="GG868" s="5"/>
      <c r="GH868" s="5"/>
      <c r="GI868" s="4"/>
      <c r="GJ868" s="6"/>
      <c r="GK868" s="4"/>
      <c r="GL868" s="6"/>
      <c r="GM868" s="5"/>
      <c r="GN868" s="5"/>
      <c r="GO868" s="4"/>
      <c r="GP868" s="6"/>
      <c r="GQ868" s="4"/>
      <c r="GR868" s="6"/>
      <c r="GS868" s="5"/>
      <c r="GT868" s="5"/>
      <c r="GU868" s="4"/>
      <c r="GV868" s="6"/>
      <c r="GW868" s="4"/>
      <c r="GX868" s="6"/>
      <c r="GY868" s="5"/>
      <c r="GZ868" s="5"/>
      <c r="HA868" s="4"/>
      <c r="HB868" s="6"/>
      <c r="HC868" s="4"/>
      <c r="HD868" s="6"/>
      <c r="HE868" s="5"/>
      <c r="HF868" s="5"/>
      <c r="HG868" s="4"/>
      <c r="HH868" s="6"/>
      <c r="HI868" s="4"/>
      <c r="HJ868" s="6"/>
      <c r="HK868" s="5"/>
      <c r="HL868" s="5"/>
      <c r="HM868" s="4"/>
      <c r="HN868" s="6"/>
      <c r="HO868" s="4"/>
      <c r="HP868" s="6"/>
      <c r="HQ868" s="5"/>
      <c r="HR868" s="5"/>
      <c r="HS868" s="4"/>
      <c r="HT868" s="6"/>
      <c r="HU868" s="4"/>
      <c r="HV868" s="6"/>
      <c r="HW868" s="5"/>
      <c r="HX868" s="5"/>
      <c r="HY868" s="4"/>
      <c r="HZ868" s="6"/>
      <c r="IA868" s="4"/>
      <c r="IB868" s="6"/>
      <c r="IC868" s="5"/>
      <c r="ID868" s="5"/>
      <c r="IE868" s="4"/>
      <c r="IF868" s="6"/>
      <c r="IG868" s="4"/>
      <c r="IH868" s="6"/>
      <c r="II868" s="5"/>
      <c r="IJ868" s="5"/>
      <c r="IK868" s="4"/>
      <c r="IL868" s="6"/>
      <c r="IM868" s="4"/>
      <c r="IN868" s="6"/>
      <c r="IO868" s="5"/>
      <c r="IP868" s="5"/>
      <c r="IQ868" s="4"/>
      <c r="IR868" s="6"/>
      <c r="IS868" s="4"/>
      <c r="IT868" s="6"/>
      <c r="IU868" s="5"/>
      <c r="IV868" s="5"/>
      <c r="IW868" s="4"/>
      <c r="IX868" s="6"/>
      <c r="IY868" s="4"/>
      <c r="IZ868" s="6"/>
      <c r="JA868" s="5"/>
      <c r="JB868" s="5"/>
      <c r="JC868" s="4"/>
      <c r="JD868" s="6"/>
      <c r="JE868" s="4"/>
      <c r="JF868" s="6"/>
      <c r="JG868" s="5"/>
      <c r="JH868" s="5"/>
      <c r="JI868" s="4"/>
      <c r="JJ868" s="6"/>
      <c r="JK868" s="4"/>
      <c r="JL868" s="6"/>
      <c r="JM868" s="5"/>
      <c r="JN868" s="5"/>
      <c r="JO868" s="4"/>
      <c r="JP868" s="6"/>
      <c r="JQ868" s="4"/>
      <c r="JR868" s="6"/>
      <c r="JS868" s="5"/>
      <c r="JT868" s="5"/>
      <c r="JU868" s="4"/>
      <c r="JV868" s="6"/>
      <c r="JW868" s="4"/>
      <c r="JX868" s="6"/>
      <c r="JY868" s="5"/>
      <c r="JZ868" s="5"/>
      <c r="KA868" s="4"/>
      <c r="KB868" s="6"/>
      <c r="KC868" s="4"/>
      <c r="KD868" s="6"/>
      <c r="KE868" s="5"/>
      <c r="KF868" s="5"/>
      <c r="KG868" s="4"/>
      <c r="KH868" s="6"/>
      <c r="KI868" s="4"/>
      <c r="KJ868" s="6"/>
      <c r="KK868" s="5"/>
      <c r="KL868" s="5"/>
    </row>
    <row r="869">
      <c r="A869" s="3" t="s">
        <v>85</v>
      </c>
      <c r="B869" s="3" t="s">
        <v>712</v>
      </c>
      <c r="C869" s="3" t="s">
        <v>87</v>
      </c>
      <c r="D869" s="3" t="s">
        <v>712</v>
      </c>
      <c r="E869" s="3" t="s">
        <v>1051</v>
      </c>
      <c r="F869" s="3" t="s">
        <v>104</v>
      </c>
      <c r="G869" s="3" t="s">
        <v>104</v>
      </c>
      <c r="H869" s="3" t="s">
        <v>104</v>
      </c>
      <c r="I869" s="4"/>
      <c r="J869" s="4">
        <f>=ROUNDDOWN({0},0)</f>
      </c>
      <c r="K869" s="4"/>
      <c r="L869" s="5"/>
      <c r="M869" s="4"/>
      <c r="N869" s="4">
        <f>=ROUNDDOWN({0},0)</f>
      </c>
      <c r="O869" s="4"/>
      <c r="P869" s="5"/>
      <c r="Q869" s="4"/>
      <c r="R869" s="6"/>
      <c r="S869" s="4"/>
      <c r="T869" s="6"/>
      <c r="U869" s="5"/>
      <c r="V869" s="5"/>
      <c r="W869" s="4"/>
      <c r="X869" s="6"/>
      <c r="Y869" s="4"/>
      <c r="Z869" s="6"/>
      <c r="AA869" s="5"/>
      <c r="AB869" s="5"/>
      <c r="AC869" s="4"/>
      <c r="AD869" s="6"/>
      <c r="AE869" s="4"/>
      <c r="AF869" s="6"/>
      <c r="AG869" s="5"/>
      <c r="AH869" s="5"/>
      <c r="AI869" s="4"/>
      <c r="AJ869" s="6"/>
      <c r="AK869" s="4"/>
      <c r="AL869" s="6"/>
      <c r="AM869" s="5"/>
      <c r="AN869" s="5"/>
      <c r="AO869" s="4"/>
      <c r="AP869" s="6"/>
      <c r="AQ869" s="4"/>
      <c r="AR869" s="6"/>
      <c r="AS869" s="5"/>
      <c r="AT869" s="5"/>
      <c r="AU869" s="4"/>
      <c r="AV869" s="6"/>
      <c r="AW869" s="4"/>
      <c r="AX869" s="6"/>
      <c r="AY869" s="5"/>
      <c r="AZ869" s="5"/>
      <c r="BA869" s="4"/>
      <c r="BB869" s="6"/>
      <c r="BC869" s="4"/>
      <c r="BD869" s="6"/>
      <c r="BE869" s="5"/>
      <c r="BF869" s="5"/>
      <c r="BG869" s="4"/>
      <c r="BH869" s="6"/>
      <c r="BI869" s="4"/>
      <c r="BJ869" s="6"/>
      <c r="BK869" s="5"/>
      <c r="BL869" s="5"/>
      <c r="BM869" s="4"/>
      <c r="BN869" s="6"/>
      <c r="BO869" s="4"/>
      <c r="BP869" s="6"/>
      <c r="BQ869" s="5"/>
      <c r="BR869" s="5"/>
      <c r="BS869" s="4"/>
      <c r="BT869" s="6"/>
      <c r="BU869" s="4"/>
      <c r="BV869" s="6"/>
      <c r="BW869" s="5"/>
      <c r="BX869" s="5"/>
      <c r="BY869" s="4"/>
      <c r="BZ869" s="6"/>
      <c r="CA869" s="4"/>
      <c r="CB869" s="6"/>
      <c r="CC869" s="5"/>
      <c r="CD869" s="5"/>
      <c r="CE869" s="4"/>
      <c r="CF869" s="6"/>
      <c r="CG869" s="4"/>
      <c r="CH869" s="6"/>
      <c r="CI869" s="5"/>
      <c r="CJ869" s="5"/>
      <c r="CK869" s="4"/>
      <c r="CL869" s="6"/>
      <c r="CM869" s="4"/>
      <c r="CN869" s="6"/>
      <c r="CO869" s="5"/>
      <c r="CP869" s="5"/>
      <c r="CQ869" s="4"/>
      <c r="CR869" s="6"/>
      <c r="CS869" s="4"/>
      <c r="CT869" s="6"/>
      <c r="CU869" s="5"/>
      <c r="CV869" s="5"/>
      <c r="CW869" s="4"/>
      <c r="CX869" s="6"/>
      <c r="CY869" s="4"/>
      <c r="CZ869" s="6"/>
      <c r="DA869" s="5"/>
      <c r="DB869" s="5"/>
      <c r="DC869" s="4"/>
      <c r="DD869" s="6"/>
      <c r="DE869" s="4"/>
      <c r="DF869" s="6"/>
      <c r="DG869" s="5"/>
      <c r="DH869" s="5"/>
      <c r="DI869" s="4"/>
      <c r="DJ869" s="6"/>
      <c r="DK869" s="4"/>
      <c r="DL869" s="6"/>
      <c r="DM869" s="5"/>
      <c r="DN869" s="5"/>
      <c r="DO869" s="4"/>
      <c r="DP869" s="6"/>
      <c r="DQ869" s="4"/>
      <c r="DR869" s="6"/>
      <c r="DS869" s="5"/>
      <c r="DT869" s="5"/>
      <c r="DU869" s="4"/>
      <c r="DV869" s="6"/>
      <c r="DW869" s="4"/>
      <c r="DX869" s="6"/>
      <c r="DY869" s="5"/>
      <c r="DZ869" s="5"/>
      <c r="EA869" s="4"/>
      <c r="EB869" s="6"/>
      <c r="EC869" s="4"/>
      <c r="ED869" s="6"/>
      <c r="EE869" s="5"/>
      <c r="EF869" s="5"/>
      <c r="EG869" s="4"/>
      <c r="EH869" s="6"/>
      <c r="EI869" s="4"/>
      <c r="EJ869" s="6"/>
      <c r="EK869" s="5"/>
      <c r="EL869" s="5"/>
      <c r="EM869" s="4"/>
      <c r="EN869" s="6"/>
      <c r="EO869" s="4"/>
      <c r="EP869" s="6"/>
      <c r="EQ869" s="5"/>
      <c r="ER869" s="5"/>
      <c r="ES869" s="4"/>
      <c r="ET869" s="6"/>
      <c r="EU869" s="4"/>
      <c r="EV869" s="6"/>
      <c r="EW869" s="5"/>
      <c r="EX869" s="5"/>
      <c r="EY869" s="4"/>
      <c r="EZ869" s="6"/>
      <c r="FA869" s="4"/>
      <c r="FB869" s="6"/>
      <c r="FC869" s="5"/>
      <c r="FD869" s="5"/>
      <c r="FE869" s="4"/>
      <c r="FF869" s="6"/>
      <c r="FG869" s="4"/>
      <c r="FH869" s="6"/>
      <c r="FI869" s="5"/>
      <c r="FJ869" s="5"/>
      <c r="FK869" s="4"/>
      <c r="FL869" s="6"/>
      <c r="FM869" s="4"/>
      <c r="FN869" s="6"/>
      <c r="FO869" s="5"/>
      <c r="FP869" s="5"/>
      <c r="FQ869" s="4"/>
      <c r="FR869" s="6"/>
      <c r="FS869" s="4"/>
      <c r="FT869" s="6"/>
      <c r="FU869" s="5"/>
      <c r="FV869" s="5"/>
      <c r="FW869" s="4"/>
      <c r="FX869" s="6"/>
      <c r="FY869" s="4"/>
      <c r="FZ869" s="6"/>
      <c r="GA869" s="5"/>
      <c r="GB869" s="5"/>
      <c r="GC869" s="4"/>
      <c r="GD869" s="6"/>
      <c r="GE869" s="4"/>
      <c r="GF869" s="6"/>
      <c r="GG869" s="5"/>
      <c r="GH869" s="5"/>
      <c r="GI869" s="4"/>
      <c r="GJ869" s="6"/>
      <c r="GK869" s="4"/>
      <c r="GL869" s="6"/>
      <c r="GM869" s="5"/>
      <c r="GN869" s="5"/>
      <c r="GO869" s="4"/>
      <c r="GP869" s="6"/>
      <c r="GQ869" s="4"/>
      <c r="GR869" s="6"/>
      <c r="GS869" s="5"/>
      <c r="GT869" s="5"/>
      <c r="GU869" s="4"/>
      <c r="GV869" s="6"/>
      <c r="GW869" s="4"/>
      <c r="GX869" s="6"/>
      <c r="GY869" s="5"/>
      <c r="GZ869" s="5"/>
      <c r="HA869" s="4"/>
      <c r="HB869" s="6"/>
      <c r="HC869" s="4"/>
      <c r="HD869" s="6"/>
      <c r="HE869" s="5"/>
      <c r="HF869" s="5"/>
      <c r="HG869" s="4"/>
      <c r="HH869" s="6"/>
      <c r="HI869" s="4"/>
      <c r="HJ869" s="6"/>
      <c r="HK869" s="5"/>
      <c r="HL869" s="5"/>
      <c r="HM869" s="4"/>
      <c r="HN869" s="6"/>
      <c r="HO869" s="4"/>
      <c r="HP869" s="6"/>
      <c r="HQ869" s="5"/>
      <c r="HR869" s="5"/>
      <c r="HS869" s="4"/>
      <c r="HT869" s="6"/>
      <c r="HU869" s="4"/>
      <c r="HV869" s="6"/>
      <c r="HW869" s="5"/>
      <c r="HX869" s="5"/>
      <c r="HY869" s="4"/>
      <c r="HZ869" s="6"/>
      <c r="IA869" s="4"/>
      <c r="IB869" s="6"/>
      <c r="IC869" s="5"/>
      <c r="ID869" s="5"/>
      <c r="IE869" s="4"/>
      <c r="IF869" s="6"/>
      <c r="IG869" s="4"/>
      <c r="IH869" s="6"/>
      <c r="II869" s="5"/>
      <c r="IJ869" s="5"/>
      <c r="IK869" s="4"/>
      <c r="IL869" s="6"/>
      <c r="IM869" s="4"/>
      <c r="IN869" s="6"/>
      <c r="IO869" s="5"/>
      <c r="IP869" s="5"/>
      <c r="IQ869" s="4"/>
      <c r="IR869" s="6"/>
      <c r="IS869" s="4"/>
      <c r="IT869" s="6"/>
      <c r="IU869" s="5"/>
      <c r="IV869" s="5"/>
      <c r="IW869" s="4"/>
      <c r="IX869" s="6"/>
      <c r="IY869" s="4"/>
      <c r="IZ869" s="6"/>
      <c r="JA869" s="5"/>
      <c r="JB869" s="5"/>
      <c r="JC869" s="4"/>
      <c r="JD869" s="6"/>
      <c r="JE869" s="4"/>
      <c r="JF869" s="6"/>
      <c r="JG869" s="5"/>
      <c r="JH869" s="5"/>
      <c r="JI869" s="4"/>
      <c r="JJ869" s="6"/>
      <c r="JK869" s="4"/>
      <c r="JL869" s="6"/>
      <c r="JM869" s="5"/>
      <c r="JN869" s="5"/>
      <c r="JO869" s="4"/>
      <c r="JP869" s="6"/>
      <c r="JQ869" s="4"/>
      <c r="JR869" s="6"/>
      <c r="JS869" s="5"/>
      <c r="JT869" s="5"/>
      <c r="JU869" s="4"/>
      <c r="JV869" s="6"/>
      <c r="JW869" s="4"/>
      <c r="JX869" s="6"/>
      <c r="JY869" s="5"/>
      <c r="JZ869" s="5"/>
      <c r="KA869" s="4"/>
      <c r="KB869" s="6"/>
      <c r="KC869" s="4"/>
      <c r="KD869" s="6"/>
      <c r="KE869" s="5"/>
      <c r="KF869" s="5"/>
      <c r="KG869" s="4"/>
      <c r="KH869" s="6"/>
      <c r="KI869" s="4"/>
      <c r="KJ869" s="6"/>
      <c r="KK869" s="5"/>
      <c r="KL869" s="5"/>
    </row>
    <row r="870">
      <c r="A870" s="3" t="s">
        <v>85</v>
      </c>
      <c r="B870" s="3" t="s">
        <v>712</v>
      </c>
      <c r="C870" s="3" t="s">
        <v>87</v>
      </c>
      <c r="D870" s="3" t="s">
        <v>712</v>
      </c>
      <c r="E870" s="3" t="s">
        <v>1052</v>
      </c>
      <c r="F870" s="3" t="s">
        <v>104</v>
      </c>
      <c r="G870" s="3" t="s">
        <v>104</v>
      </c>
      <c r="H870" s="3" t="s">
        <v>104</v>
      </c>
      <c r="I870" s="4"/>
      <c r="J870" s="4">
        <f>=ROUNDDOWN({0},0)</f>
      </c>
      <c r="K870" s="4"/>
      <c r="L870" s="5"/>
      <c r="M870" s="4"/>
      <c r="N870" s="4">
        <f>=ROUNDDOWN({0},0)</f>
      </c>
      <c r="O870" s="4"/>
      <c r="P870" s="5"/>
      <c r="Q870" s="4"/>
      <c r="R870" s="6"/>
      <c r="S870" s="4"/>
      <c r="T870" s="6"/>
      <c r="U870" s="5"/>
      <c r="V870" s="5"/>
      <c r="W870" s="4"/>
      <c r="X870" s="6"/>
      <c r="Y870" s="4"/>
      <c r="Z870" s="6"/>
      <c r="AA870" s="5"/>
      <c r="AB870" s="5"/>
      <c r="AC870" s="4"/>
      <c r="AD870" s="6"/>
      <c r="AE870" s="4"/>
      <c r="AF870" s="6"/>
      <c r="AG870" s="5"/>
      <c r="AH870" s="5"/>
      <c r="AI870" s="4"/>
      <c r="AJ870" s="6"/>
      <c r="AK870" s="4"/>
      <c r="AL870" s="6"/>
      <c r="AM870" s="5"/>
      <c r="AN870" s="5"/>
      <c r="AO870" s="4"/>
      <c r="AP870" s="6"/>
      <c r="AQ870" s="4"/>
      <c r="AR870" s="6"/>
      <c r="AS870" s="5"/>
      <c r="AT870" s="5"/>
      <c r="AU870" s="4"/>
      <c r="AV870" s="6"/>
      <c r="AW870" s="4"/>
      <c r="AX870" s="6"/>
      <c r="AY870" s="5"/>
      <c r="AZ870" s="5"/>
      <c r="BA870" s="4"/>
      <c r="BB870" s="6"/>
      <c r="BC870" s="4"/>
      <c r="BD870" s="6"/>
      <c r="BE870" s="5"/>
      <c r="BF870" s="5"/>
      <c r="BG870" s="4"/>
      <c r="BH870" s="6"/>
      <c r="BI870" s="4"/>
      <c r="BJ870" s="6"/>
      <c r="BK870" s="5"/>
      <c r="BL870" s="5"/>
      <c r="BM870" s="4"/>
      <c r="BN870" s="6"/>
      <c r="BO870" s="4"/>
      <c r="BP870" s="6"/>
      <c r="BQ870" s="5"/>
      <c r="BR870" s="5"/>
      <c r="BS870" s="4"/>
      <c r="BT870" s="6"/>
      <c r="BU870" s="4"/>
      <c r="BV870" s="6"/>
      <c r="BW870" s="5"/>
      <c r="BX870" s="5"/>
      <c r="BY870" s="4"/>
      <c r="BZ870" s="6"/>
      <c r="CA870" s="4"/>
      <c r="CB870" s="6"/>
      <c r="CC870" s="5"/>
      <c r="CD870" s="5"/>
      <c r="CE870" s="4"/>
      <c r="CF870" s="6"/>
      <c r="CG870" s="4"/>
      <c r="CH870" s="6"/>
      <c r="CI870" s="5"/>
      <c r="CJ870" s="5"/>
      <c r="CK870" s="4"/>
      <c r="CL870" s="6"/>
      <c r="CM870" s="4"/>
      <c r="CN870" s="6"/>
      <c r="CO870" s="5"/>
      <c r="CP870" s="5"/>
      <c r="CQ870" s="4"/>
      <c r="CR870" s="6"/>
      <c r="CS870" s="4"/>
      <c r="CT870" s="6"/>
      <c r="CU870" s="5"/>
      <c r="CV870" s="5"/>
      <c r="CW870" s="4"/>
      <c r="CX870" s="6"/>
      <c r="CY870" s="4"/>
      <c r="CZ870" s="6"/>
      <c r="DA870" s="5"/>
      <c r="DB870" s="5"/>
      <c r="DC870" s="4"/>
      <c r="DD870" s="6"/>
      <c r="DE870" s="4"/>
      <c r="DF870" s="6"/>
      <c r="DG870" s="5"/>
      <c r="DH870" s="5"/>
      <c r="DI870" s="4"/>
      <c r="DJ870" s="6"/>
      <c r="DK870" s="4"/>
      <c r="DL870" s="6"/>
      <c r="DM870" s="5"/>
      <c r="DN870" s="5"/>
      <c r="DO870" s="4"/>
      <c r="DP870" s="6"/>
      <c r="DQ870" s="4"/>
      <c r="DR870" s="6"/>
      <c r="DS870" s="5"/>
      <c r="DT870" s="5"/>
      <c r="DU870" s="4"/>
      <c r="DV870" s="6"/>
      <c r="DW870" s="4"/>
      <c r="DX870" s="6"/>
      <c r="DY870" s="5"/>
      <c r="DZ870" s="5"/>
      <c r="EA870" s="4"/>
      <c r="EB870" s="6"/>
      <c r="EC870" s="4"/>
      <c r="ED870" s="6"/>
      <c r="EE870" s="5"/>
      <c r="EF870" s="5"/>
      <c r="EG870" s="4"/>
      <c r="EH870" s="6"/>
      <c r="EI870" s="4"/>
      <c r="EJ870" s="6"/>
      <c r="EK870" s="5"/>
      <c r="EL870" s="5"/>
      <c r="EM870" s="4"/>
      <c r="EN870" s="6"/>
      <c r="EO870" s="4"/>
      <c r="EP870" s="6"/>
      <c r="EQ870" s="5"/>
      <c r="ER870" s="5"/>
      <c r="ES870" s="4"/>
      <c r="ET870" s="6"/>
      <c r="EU870" s="4"/>
      <c r="EV870" s="6"/>
      <c r="EW870" s="5"/>
      <c r="EX870" s="5"/>
      <c r="EY870" s="4"/>
      <c r="EZ870" s="6"/>
      <c r="FA870" s="4"/>
      <c r="FB870" s="6"/>
      <c r="FC870" s="5"/>
      <c r="FD870" s="5"/>
      <c r="FE870" s="4"/>
      <c r="FF870" s="6"/>
      <c r="FG870" s="4"/>
      <c r="FH870" s="6"/>
      <c r="FI870" s="5"/>
      <c r="FJ870" s="5"/>
      <c r="FK870" s="4"/>
      <c r="FL870" s="6"/>
      <c r="FM870" s="4"/>
      <c r="FN870" s="6"/>
      <c r="FO870" s="5"/>
      <c r="FP870" s="5"/>
      <c r="FQ870" s="4"/>
      <c r="FR870" s="6"/>
      <c r="FS870" s="4"/>
      <c r="FT870" s="6"/>
      <c r="FU870" s="5"/>
      <c r="FV870" s="5"/>
      <c r="FW870" s="4"/>
      <c r="FX870" s="6"/>
      <c r="FY870" s="4"/>
      <c r="FZ870" s="6"/>
      <c r="GA870" s="5"/>
      <c r="GB870" s="5"/>
      <c r="GC870" s="4"/>
      <c r="GD870" s="6"/>
      <c r="GE870" s="4"/>
      <c r="GF870" s="6"/>
      <c r="GG870" s="5"/>
      <c r="GH870" s="5"/>
      <c r="GI870" s="4"/>
      <c r="GJ870" s="6"/>
      <c r="GK870" s="4"/>
      <c r="GL870" s="6"/>
      <c r="GM870" s="5"/>
      <c r="GN870" s="5"/>
      <c r="GO870" s="4"/>
      <c r="GP870" s="6"/>
      <c r="GQ870" s="4"/>
      <c r="GR870" s="6"/>
      <c r="GS870" s="5"/>
      <c r="GT870" s="5"/>
      <c r="GU870" s="4"/>
      <c r="GV870" s="6"/>
      <c r="GW870" s="4"/>
      <c r="GX870" s="6"/>
      <c r="GY870" s="5"/>
      <c r="GZ870" s="5"/>
      <c r="HA870" s="4"/>
      <c r="HB870" s="6"/>
      <c r="HC870" s="4"/>
      <c r="HD870" s="6"/>
      <c r="HE870" s="5"/>
      <c r="HF870" s="5"/>
      <c r="HG870" s="4"/>
      <c r="HH870" s="6"/>
      <c r="HI870" s="4"/>
      <c r="HJ870" s="6"/>
      <c r="HK870" s="5"/>
      <c r="HL870" s="5"/>
      <c r="HM870" s="4"/>
      <c r="HN870" s="6"/>
      <c r="HO870" s="4"/>
      <c r="HP870" s="6"/>
      <c r="HQ870" s="5"/>
      <c r="HR870" s="5"/>
      <c r="HS870" s="4"/>
      <c r="HT870" s="6"/>
      <c r="HU870" s="4"/>
      <c r="HV870" s="6"/>
      <c r="HW870" s="5"/>
      <c r="HX870" s="5"/>
      <c r="HY870" s="4"/>
      <c r="HZ870" s="6"/>
      <c r="IA870" s="4"/>
      <c r="IB870" s="6"/>
      <c r="IC870" s="5"/>
      <c r="ID870" s="5"/>
      <c r="IE870" s="4"/>
      <c r="IF870" s="6"/>
      <c r="IG870" s="4"/>
      <c r="IH870" s="6"/>
      <c r="II870" s="5"/>
      <c r="IJ870" s="5"/>
      <c r="IK870" s="4"/>
      <c r="IL870" s="6"/>
      <c r="IM870" s="4"/>
      <c r="IN870" s="6"/>
      <c r="IO870" s="5"/>
      <c r="IP870" s="5"/>
      <c r="IQ870" s="4"/>
      <c r="IR870" s="6"/>
      <c r="IS870" s="4"/>
      <c r="IT870" s="6"/>
      <c r="IU870" s="5"/>
      <c r="IV870" s="5"/>
      <c r="IW870" s="4"/>
      <c r="IX870" s="6"/>
      <c r="IY870" s="4"/>
      <c r="IZ870" s="6"/>
      <c r="JA870" s="5"/>
      <c r="JB870" s="5"/>
      <c r="JC870" s="4"/>
      <c r="JD870" s="6"/>
      <c r="JE870" s="4"/>
      <c r="JF870" s="6"/>
      <c r="JG870" s="5"/>
      <c r="JH870" s="5"/>
      <c r="JI870" s="4"/>
      <c r="JJ870" s="6"/>
      <c r="JK870" s="4"/>
      <c r="JL870" s="6"/>
      <c r="JM870" s="5"/>
      <c r="JN870" s="5"/>
      <c r="JO870" s="4"/>
      <c r="JP870" s="6"/>
      <c r="JQ870" s="4"/>
      <c r="JR870" s="6"/>
      <c r="JS870" s="5"/>
      <c r="JT870" s="5"/>
      <c r="JU870" s="4"/>
      <c r="JV870" s="6"/>
      <c r="JW870" s="4"/>
      <c r="JX870" s="6"/>
      <c r="JY870" s="5"/>
      <c r="JZ870" s="5"/>
      <c r="KA870" s="4"/>
      <c r="KB870" s="6"/>
      <c r="KC870" s="4"/>
      <c r="KD870" s="6"/>
      <c r="KE870" s="5"/>
      <c r="KF870" s="5"/>
      <c r="KG870" s="4"/>
      <c r="KH870" s="6"/>
      <c r="KI870" s="4"/>
      <c r="KJ870" s="6"/>
      <c r="KK870" s="5"/>
      <c r="KL870" s="5"/>
    </row>
    <row r="871">
      <c r="A871" s="3" t="s">
        <v>85</v>
      </c>
      <c r="B871" s="3" t="s">
        <v>712</v>
      </c>
      <c r="C871" s="3" t="s">
        <v>87</v>
      </c>
      <c r="D871" s="3" t="s">
        <v>712</v>
      </c>
      <c r="E871" s="3" t="s">
        <v>1053</v>
      </c>
      <c r="F871" s="3" t="s">
        <v>104</v>
      </c>
      <c r="G871" s="3" t="s">
        <v>104</v>
      </c>
      <c r="H871" s="3" t="s">
        <v>104</v>
      </c>
      <c r="I871" s="4"/>
      <c r="J871" s="4">
        <f>=ROUNDDOWN({0},0)</f>
      </c>
      <c r="K871" s="4"/>
      <c r="L871" s="5"/>
      <c r="M871" s="4"/>
      <c r="N871" s="4">
        <f>=ROUNDDOWN({0},0)</f>
      </c>
      <c r="O871" s="4"/>
      <c r="P871" s="5"/>
      <c r="Q871" s="4"/>
      <c r="R871" s="6"/>
      <c r="S871" s="4"/>
      <c r="T871" s="6"/>
      <c r="U871" s="5"/>
      <c r="V871" s="5"/>
      <c r="W871" s="4"/>
      <c r="X871" s="6"/>
      <c r="Y871" s="4"/>
      <c r="Z871" s="6"/>
      <c r="AA871" s="5"/>
      <c r="AB871" s="5"/>
      <c r="AC871" s="4"/>
      <c r="AD871" s="6"/>
      <c r="AE871" s="4"/>
      <c r="AF871" s="6"/>
      <c r="AG871" s="5"/>
      <c r="AH871" s="5"/>
      <c r="AI871" s="4"/>
      <c r="AJ871" s="6"/>
      <c r="AK871" s="4"/>
      <c r="AL871" s="6"/>
      <c r="AM871" s="5"/>
      <c r="AN871" s="5"/>
      <c r="AO871" s="4"/>
      <c r="AP871" s="6"/>
      <c r="AQ871" s="4"/>
      <c r="AR871" s="6"/>
      <c r="AS871" s="5"/>
      <c r="AT871" s="5"/>
      <c r="AU871" s="4"/>
      <c r="AV871" s="6"/>
      <c r="AW871" s="4"/>
      <c r="AX871" s="6"/>
      <c r="AY871" s="5"/>
      <c r="AZ871" s="5"/>
      <c r="BA871" s="4"/>
      <c r="BB871" s="6"/>
      <c r="BC871" s="4"/>
      <c r="BD871" s="6"/>
      <c r="BE871" s="5"/>
      <c r="BF871" s="5"/>
      <c r="BG871" s="4"/>
      <c r="BH871" s="6"/>
      <c r="BI871" s="4"/>
      <c r="BJ871" s="6"/>
      <c r="BK871" s="5"/>
      <c r="BL871" s="5"/>
      <c r="BM871" s="4"/>
      <c r="BN871" s="6"/>
      <c r="BO871" s="4"/>
      <c r="BP871" s="6"/>
      <c r="BQ871" s="5"/>
      <c r="BR871" s="5"/>
      <c r="BS871" s="4"/>
      <c r="BT871" s="6"/>
      <c r="BU871" s="4"/>
      <c r="BV871" s="6"/>
      <c r="BW871" s="5"/>
      <c r="BX871" s="5"/>
      <c r="BY871" s="4"/>
      <c r="BZ871" s="6"/>
      <c r="CA871" s="4"/>
      <c r="CB871" s="6"/>
      <c r="CC871" s="5"/>
      <c r="CD871" s="5"/>
      <c r="CE871" s="4"/>
      <c r="CF871" s="6"/>
      <c r="CG871" s="4"/>
      <c r="CH871" s="6"/>
      <c r="CI871" s="5"/>
      <c r="CJ871" s="5"/>
      <c r="CK871" s="4"/>
      <c r="CL871" s="6"/>
      <c r="CM871" s="4"/>
      <c r="CN871" s="6"/>
      <c r="CO871" s="5"/>
      <c r="CP871" s="5"/>
      <c r="CQ871" s="4"/>
      <c r="CR871" s="6"/>
      <c r="CS871" s="4"/>
      <c r="CT871" s="6"/>
      <c r="CU871" s="5"/>
      <c r="CV871" s="5"/>
      <c r="CW871" s="4"/>
      <c r="CX871" s="6"/>
      <c r="CY871" s="4"/>
      <c r="CZ871" s="6"/>
      <c r="DA871" s="5"/>
      <c r="DB871" s="5"/>
      <c r="DC871" s="4"/>
      <c r="DD871" s="6"/>
      <c r="DE871" s="4"/>
      <c r="DF871" s="6"/>
      <c r="DG871" s="5"/>
      <c r="DH871" s="5"/>
      <c r="DI871" s="4"/>
      <c r="DJ871" s="6"/>
      <c r="DK871" s="4"/>
      <c r="DL871" s="6"/>
      <c r="DM871" s="5"/>
      <c r="DN871" s="5"/>
      <c r="DO871" s="4"/>
      <c r="DP871" s="6"/>
      <c r="DQ871" s="4"/>
      <c r="DR871" s="6"/>
      <c r="DS871" s="5"/>
      <c r="DT871" s="5"/>
      <c r="DU871" s="4"/>
      <c r="DV871" s="6"/>
      <c r="DW871" s="4"/>
      <c r="DX871" s="6"/>
      <c r="DY871" s="5"/>
      <c r="DZ871" s="5"/>
      <c r="EA871" s="4"/>
      <c r="EB871" s="6"/>
      <c r="EC871" s="4"/>
      <c r="ED871" s="6"/>
      <c r="EE871" s="5"/>
      <c r="EF871" s="5"/>
      <c r="EG871" s="4"/>
      <c r="EH871" s="6"/>
      <c r="EI871" s="4"/>
      <c r="EJ871" s="6"/>
      <c r="EK871" s="5"/>
      <c r="EL871" s="5"/>
      <c r="EM871" s="4"/>
      <c r="EN871" s="6"/>
      <c r="EO871" s="4"/>
      <c r="EP871" s="6"/>
      <c r="EQ871" s="5"/>
      <c r="ER871" s="5"/>
      <c r="ES871" s="4"/>
      <c r="ET871" s="6"/>
      <c r="EU871" s="4"/>
      <c r="EV871" s="6"/>
      <c r="EW871" s="5"/>
      <c r="EX871" s="5"/>
      <c r="EY871" s="4"/>
      <c r="EZ871" s="6"/>
      <c r="FA871" s="4"/>
      <c r="FB871" s="6"/>
      <c r="FC871" s="5"/>
      <c r="FD871" s="5"/>
      <c r="FE871" s="4"/>
      <c r="FF871" s="6"/>
      <c r="FG871" s="4"/>
      <c r="FH871" s="6"/>
      <c r="FI871" s="5"/>
      <c r="FJ871" s="5"/>
      <c r="FK871" s="4"/>
      <c r="FL871" s="6"/>
      <c r="FM871" s="4"/>
      <c r="FN871" s="6"/>
      <c r="FO871" s="5"/>
      <c r="FP871" s="5"/>
      <c r="FQ871" s="4"/>
      <c r="FR871" s="6"/>
      <c r="FS871" s="4"/>
      <c r="FT871" s="6"/>
      <c r="FU871" s="5"/>
      <c r="FV871" s="5"/>
      <c r="FW871" s="4"/>
      <c r="FX871" s="6"/>
      <c r="FY871" s="4"/>
      <c r="FZ871" s="6"/>
      <c r="GA871" s="5"/>
      <c r="GB871" s="5"/>
      <c r="GC871" s="4"/>
      <c r="GD871" s="6"/>
      <c r="GE871" s="4"/>
      <c r="GF871" s="6"/>
      <c r="GG871" s="5"/>
      <c r="GH871" s="5"/>
      <c r="GI871" s="4"/>
      <c r="GJ871" s="6"/>
      <c r="GK871" s="4"/>
      <c r="GL871" s="6"/>
      <c r="GM871" s="5"/>
      <c r="GN871" s="5"/>
      <c r="GO871" s="4"/>
      <c r="GP871" s="6"/>
      <c r="GQ871" s="4"/>
      <c r="GR871" s="6"/>
      <c r="GS871" s="5"/>
      <c r="GT871" s="5"/>
      <c r="GU871" s="4"/>
      <c r="GV871" s="6"/>
      <c r="GW871" s="4"/>
      <c r="GX871" s="6"/>
      <c r="GY871" s="5"/>
      <c r="GZ871" s="5"/>
      <c r="HA871" s="4"/>
      <c r="HB871" s="6"/>
      <c r="HC871" s="4"/>
      <c r="HD871" s="6"/>
      <c r="HE871" s="5"/>
      <c r="HF871" s="5"/>
      <c r="HG871" s="4"/>
      <c r="HH871" s="6"/>
      <c r="HI871" s="4"/>
      <c r="HJ871" s="6"/>
      <c r="HK871" s="5"/>
      <c r="HL871" s="5"/>
      <c r="HM871" s="4"/>
      <c r="HN871" s="6"/>
      <c r="HO871" s="4"/>
      <c r="HP871" s="6"/>
      <c r="HQ871" s="5"/>
      <c r="HR871" s="5"/>
      <c r="HS871" s="4"/>
      <c r="HT871" s="6"/>
      <c r="HU871" s="4"/>
      <c r="HV871" s="6"/>
      <c r="HW871" s="5"/>
      <c r="HX871" s="5"/>
      <c r="HY871" s="4"/>
      <c r="HZ871" s="6"/>
      <c r="IA871" s="4"/>
      <c r="IB871" s="6"/>
      <c r="IC871" s="5"/>
      <c r="ID871" s="5"/>
      <c r="IE871" s="4"/>
      <c r="IF871" s="6"/>
      <c r="IG871" s="4"/>
      <c r="IH871" s="6"/>
      <c r="II871" s="5"/>
      <c r="IJ871" s="5"/>
      <c r="IK871" s="4"/>
      <c r="IL871" s="6"/>
      <c r="IM871" s="4"/>
      <c r="IN871" s="6"/>
      <c r="IO871" s="5"/>
      <c r="IP871" s="5"/>
      <c r="IQ871" s="4"/>
      <c r="IR871" s="6"/>
      <c r="IS871" s="4"/>
      <c r="IT871" s="6"/>
      <c r="IU871" s="5"/>
      <c r="IV871" s="5"/>
      <c r="IW871" s="4"/>
      <c r="IX871" s="6"/>
      <c r="IY871" s="4"/>
      <c r="IZ871" s="6"/>
      <c r="JA871" s="5"/>
      <c r="JB871" s="5"/>
      <c r="JC871" s="4"/>
      <c r="JD871" s="6"/>
      <c r="JE871" s="4"/>
      <c r="JF871" s="6"/>
      <c r="JG871" s="5"/>
      <c r="JH871" s="5"/>
      <c r="JI871" s="4"/>
      <c r="JJ871" s="6"/>
      <c r="JK871" s="4"/>
      <c r="JL871" s="6"/>
      <c r="JM871" s="5"/>
      <c r="JN871" s="5"/>
      <c r="JO871" s="4"/>
      <c r="JP871" s="6"/>
      <c r="JQ871" s="4"/>
      <c r="JR871" s="6"/>
      <c r="JS871" s="5"/>
      <c r="JT871" s="5"/>
      <c r="JU871" s="4"/>
      <c r="JV871" s="6"/>
      <c r="JW871" s="4"/>
      <c r="JX871" s="6"/>
      <c r="JY871" s="5"/>
      <c r="JZ871" s="5"/>
      <c r="KA871" s="4"/>
      <c r="KB871" s="6"/>
      <c r="KC871" s="4"/>
      <c r="KD871" s="6"/>
      <c r="KE871" s="5"/>
      <c r="KF871" s="5"/>
      <c r="KG871" s="4"/>
      <c r="KH871" s="6"/>
      <c r="KI871" s="4"/>
      <c r="KJ871" s="6"/>
      <c r="KK871" s="5"/>
      <c r="KL871" s="5"/>
    </row>
    <row r="872">
      <c r="A872" s="3" t="s">
        <v>85</v>
      </c>
      <c r="B872" s="3" t="s">
        <v>712</v>
      </c>
      <c r="C872" s="3" t="s">
        <v>87</v>
      </c>
      <c r="D872" s="3" t="s">
        <v>712</v>
      </c>
      <c r="E872" s="3" t="s">
        <v>1054</v>
      </c>
      <c r="F872" s="3" t="s">
        <v>104</v>
      </c>
      <c r="G872" s="3" t="s">
        <v>104</v>
      </c>
      <c r="H872" s="3" t="s">
        <v>104</v>
      </c>
      <c r="I872" s="4"/>
      <c r="J872" s="4">
        <f>=ROUNDDOWN({0},0)</f>
      </c>
      <c r="K872" s="4"/>
      <c r="L872" s="5"/>
      <c r="M872" s="4"/>
      <c r="N872" s="4">
        <f>=ROUNDDOWN({0},0)</f>
      </c>
      <c r="O872" s="4"/>
      <c r="P872" s="5"/>
      <c r="Q872" s="4"/>
      <c r="R872" s="6"/>
      <c r="S872" s="4"/>
      <c r="T872" s="6"/>
      <c r="U872" s="5"/>
      <c r="V872" s="5"/>
      <c r="W872" s="4"/>
      <c r="X872" s="6"/>
      <c r="Y872" s="4"/>
      <c r="Z872" s="6"/>
      <c r="AA872" s="5"/>
      <c r="AB872" s="5"/>
      <c r="AC872" s="4"/>
      <c r="AD872" s="6"/>
      <c r="AE872" s="4"/>
      <c r="AF872" s="6"/>
      <c r="AG872" s="5"/>
      <c r="AH872" s="5"/>
      <c r="AI872" s="4"/>
      <c r="AJ872" s="6"/>
      <c r="AK872" s="4"/>
      <c r="AL872" s="6"/>
      <c r="AM872" s="5"/>
      <c r="AN872" s="5"/>
      <c r="AO872" s="4"/>
      <c r="AP872" s="6"/>
      <c r="AQ872" s="4"/>
      <c r="AR872" s="6"/>
      <c r="AS872" s="5"/>
      <c r="AT872" s="5"/>
      <c r="AU872" s="4"/>
      <c r="AV872" s="6"/>
      <c r="AW872" s="4"/>
      <c r="AX872" s="6"/>
      <c r="AY872" s="5"/>
      <c r="AZ872" s="5"/>
      <c r="BA872" s="4"/>
      <c r="BB872" s="6"/>
      <c r="BC872" s="4"/>
      <c r="BD872" s="6"/>
      <c r="BE872" s="5"/>
      <c r="BF872" s="5"/>
      <c r="BG872" s="4"/>
      <c r="BH872" s="6"/>
      <c r="BI872" s="4"/>
      <c r="BJ872" s="6"/>
      <c r="BK872" s="5"/>
      <c r="BL872" s="5"/>
      <c r="BM872" s="4"/>
      <c r="BN872" s="6"/>
      <c r="BO872" s="4"/>
      <c r="BP872" s="6"/>
      <c r="BQ872" s="5"/>
      <c r="BR872" s="5"/>
      <c r="BS872" s="4"/>
      <c r="BT872" s="6"/>
      <c r="BU872" s="4"/>
      <c r="BV872" s="6"/>
      <c r="BW872" s="5"/>
      <c r="BX872" s="5"/>
      <c r="BY872" s="4"/>
      <c r="BZ872" s="6"/>
      <c r="CA872" s="4"/>
      <c r="CB872" s="6"/>
      <c r="CC872" s="5"/>
      <c r="CD872" s="5"/>
      <c r="CE872" s="4"/>
      <c r="CF872" s="6"/>
      <c r="CG872" s="4"/>
      <c r="CH872" s="6"/>
      <c r="CI872" s="5"/>
      <c r="CJ872" s="5"/>
      <c r="CK872" s="4"/>
      <c r="CL872" s="6"/>
      <c r="CM872" s="4"/>
      <c r="CN872" s="6"/>
      <c r="CO872" s="5"/>
      <c r="CP872" s="5"/>
      <c r="CQ872" s="4"/>
      <c r="CR872" s="6"/>
      <c r="CS872" s="4"/>
      <c r="CT872" s="6"/>
      <c r="CU872" s="5"/>
      <c r="CV872" s="5"/>
      <c r="CW872" s="4"/>
      <c r="CX872" s="6"/>
      <c r="CY872" s="4"/>
      <c r="CZ872" s="6"/>
      <c r="DA872" s="5"/>
      <c r="DB872" s="5"/>
      <c r="DC872" s="4"/>
      <c r="DD872" s="6"/>
      <c r="DE872" s="4"/>
      <c r="DF872" s="6"/>
      <c r="DG872" s="5"/>
      <c r="DH872" s="5"/>
      <c r="DI872" s="4"/>
      <c r="DJ872" s="6"/>
      <c r="DK872" s="4"/>
      <c r="DL872" s="6"/>
      <c r="DM872" s="5"/>
      <c r="DN872" s="5"/>
      <c r="DO872" s="4"/>
      <c r="DP872" s="6"/>
      <c r="DQ872" s="4"/>
      <c r="DR872" s="6"/>
      <c r="DS872" s="5"/>
      <c r="DT872" s="5"/>
      <c r="DU872" s="4"/>
      <c r="DV872" s="6"/>
      <c r="DW872" s="4"/>
      <c r="DX872" s="6"/>
      <c r="DY872" s="5"/>
      <c r="DZ872" s="5"/>
      <c r="EA872" s="4"/>
      <c r="EB872" s="6"/>
      <c r="EC872" s="4"/>
      <c r="ED872" s="6"/>
      <c r="EE872" s="5"/>
      <c r="EF872" s="5"/>
      <c r="EG872" s="4"/>
      <c r="EH872" s="6"/>
      <c r="EI872" s="4"/>
      <c r="EJ872" s="6"/>
      <c r="EK872" s="5"/>
      <c r="EL872" s="5"/>
      <c r="EM872" s="4"/>
      <c r="EN872" s="6"/>
      <c r="EO872" s="4"/>
      <c r="EP872" s="6"/>
      <c r="EQ872" s="5"/>
      <c r="ER872" s="5"/>
      <c r="ES872" s="4"/>
      <c r="ET872" s="6"/>
      <c r="EU872" s="4"/>
      <c r="EV872" s="6"/>
      <c r="EW872" s="5"/>
      <c r="EX872" s="5"/>
      <c r="EY872" s="4"/>
      <c r="EZ872" s="6"/>
      <c r="FA872" s="4"/>
      <c r="FB872" s="6"/>
      <c r="FC872" s="5"/>
      <c r="FD872" s="5"/>
      <c r="FE872" s="4"/>
      <c r="FF872" s="6"/>
      <c r="FG872" s="4"/>
      <c r="FH872" s="6"/>
      <c r="FI872" s="5"/>
      <c r="FJ872" s="5"/>
      <c r="FK872" s="4"/>
      <c r="FL872" s="6"/>
      <c r="FM872" s="4"/>
      <c r="FN872" s="6"/>
      <c r="FO872" s="5"/>
      <c r="FP872" s="5"/>
      <c r="FQ872" s="4"/>
      <c r="FR872" s="6"/>
      <c r="FS872" s="4"/>
      <c r="FT872" s="6"/>
      <c r="FU872" s="5"/>
      <c r="FV872" s="5"/>
      <c r="FW872" s="4"/>
      <c r="FX872" s="6"/>
      <c r="FY872" s="4"/>
      <c r="FZ872" s="6"/>
      <c r="GA872" s="5"/>
      <c r="GB872" s="5"/>
      <c r="GC872" s="4"/>
      <c r="GD872" s="6"/>
      <c r="GE872" s="4"/>
      <c r="GF872" s="6"/>
      <c r="GG872" s="5"/>
      <c r="GH872" s="5"/>
      <c r="GI872" s="4"/>
      <c r="GJ872" s="6"/>
      <c r="GK872" s="4"/>
      <c r="GL872" s="6"/>
      <c r="GM872" s="5"/>
      <c r="GN872" s="5"/>
      <c r="GO872" s="4"/>
      <c r="GP872" s="6"/>
      <c r="GQ872" s="4"/>
      <c r="GR872" s="6"/>
      <c r="GS872" s="5"/>
      <c r="GT872" s="5"/>
      <c r="GU872" s="4"/>
      <c r="GV872" s="6"/>
      <c r="GW872" s="4"/>
      <c r="GX872" s="6"/>
      <c r="GY872" s="5"/>
      <c r="GZ872" s="5"/>
      <c r="HA872" s="4"/>
      <c r="HB872" s="6"/>
      <c r="HC872" s="4"/>
      <c r="HD872" s="6"/>
      <c r="HE872" s="5"/>
      <c r="HF872" s="5"/>
      <c r="HG872" s="4"/>
      <c r="HH872" s="6"/>
      <c r="HI872" s="4"/>
      <c r="HJ872" s="6"/>
      <c r="HK872" s="5"/>
      <c r="HL872" s="5"/>
      <c r="HM872" s="4"/>
      <c r="HN872" s="6"/>
      <c r="HO872" s="4"/>
      <c r="HP872" s="6"/>
      <c r="HQ872" s="5"/>
      <c r="HR872" s="5"/>
      <c r="HS872" s="4"/>
      <c r="HT872" s="6"/>
      <c r="HU872" s="4"/>
      <c r="HV872" s="6"/>
      <c r="HW872" s="5"/>
      <c r="HX872" s="5"/>
      <c r="HY872" s="4"/>
      <c r="HZ872" s="6"/>
      <c r="IA872" s="4"/>
      <c r="IB872" s="6"/>
      <c r="IC872" s="5"/>
      <c r="ID872" s="5"/>
      <c r="IE872" s="4"/>
      <c r="IF872" s="6"/>
      <c r="IG872" s="4"/>
      <c r="IH872" s="6"/>
      <c r="II872" s="5"/>
      <c r="IJ872" s="5"/>
      <c r="IK872" s="4"/>
      <c r="IL872" s="6"/>
      <c r="IM872" s="4"/>
      <c r="IN872" s="6"/>
      <c r="IO872" s="5"/>
      <c r="IP872" s="5"/>
      <c r="IQ872" s="4"/>
      <c r="IR872" s="6"/>
      <c r="IS872" s="4"/>
      <c r="IT872" s="6"/>
      <c r="IU872" s="5"/>
      <c r="IV872" s="5"/>
      <c r="IW872" s="4"/>
      <c r="IX872" s="6"/>
      <c r="IY872" s="4"/>
      <c r="IZ872" s="6"/>
      <c r="JA872" s="5"/>
      <c r="JB872" s="5"/>
      <c r="JC872" s="4"/>
      <c r="JD872" s="6"/>
      <c r="JE872" s="4"/>
      <c r="JF872" s="6"/>
      <c r="JG872" s="5"/>
      <c r="JH872" s="5"/>
      <c r="JI872" s="4"/>
      <c r="JJ872" s="6"/>
      <c r="JK872" s="4"/>
      <c r="JL872" s="6"/>
      <c r="JM872" s="5"/>
      <c r="JN872" s="5"/>
      <c r="JO872" s="4"/>
      <c r="JP872" s="6"/>
      <c r="JQ872" s="4"/>
      <c r="JR872" s="6"/>
      <c r="JS872" s="5"/>
      <c r="JT872" s="5"/>
      <c r="JU872" s="4"/>
      <c r="JV872" s="6"/>
      <c r="JW872" s="4"/>
      <c r="JX872" s="6"/>
      <c r="JY872" s="5"/>
      <c r="JZ872" s="5"/>
      <c r="KA872" s="4"/>
      <c r="KB872" s="6"/>
      <c r="KC872" s="4"/>
      <c r="KD872" s="6"/>
      <c r="KE872" s="5"/>
      <c r="KF872" s="5"/>
      <c r="KG872" s="4"/>
      <c r="KH872" s="6"/>
      <c r="KI872" s="4"/>
      <c r="KJ872" s="6"/>
      <c r="KK872" s="5"/>
      <c r="KL872" s="5"/>
    </row>
    <row r="873">
      <c r="A873" s="3" t="s">
        <v>85</v>
      </c>
      <c r="B873" s="3" t="s">
        <v>712</v>
      </c>
      <c r="C873" s="3" t="s">
        <v>87</v>
      </c>
      <c r="D873" s="3" t="s">
        <v>712</v>
      </c>
      <c r="E873" s="3" t="s">
        <v>1055</v>
      </c>
      <c r="F873" s="3" t="s">
        <v>104</v>
      </c>
      <c r="G873" s="3" t="s">
        <v>104</v>
      </c>
      <c r="H873" s="3" t="s">
        <v>104</v>
      </c>
      <c r="I873" s="4"/>
      <c r="J873" s="4">
        <f>=ROUNDDOWN({0},0)</f>
      </c>
      <c r="K873" s="4"/>
      <c r="L873" s="5"/>
      <c r="M873" s="4"/>
      <c r="N873" s="4">
        <f>=ROUNDDOWN({0},0)</f>
      </c>
      <c r="O873" s="4"/>
      <c r="P873" s="5"/>
      <c r="Q873" s="4"/>
      <c r="R873" s="6"/>
      <c r="S873" s="4"/>
      <c r="T873" s="6"/>
      <c r="U873" s="5"/>
      <c r="V873" s="5"/>
      <c r="W873" s="4"/>
      <c r="X873" s="6"/>
      <c r="Y873" s="4"/>
      <c r="Z873" s="6"/>
      <c r="AA873" s="5"/>
      <c r="AB873" s="5"/>
      <c r="AC873" s="4"/>
      <c r="AD873" s="6"/>
      <c r="AE873" s="4"/>
      <c r="AF873" s="6"/>
      <c r="AG873" s="5"/>
      <c r="AH873" s="5"/>
      <c r="AI873" s="4"/>
      <c r="AJ873" s="6"/>
      <c r="AK873" s="4"/>
      <c r="AL873" s="6"/>
      <c r="AM873" s="5"/>
      <c r="AN873" s="5"/>
      <c r="AO873" s="4"/>
      <c r="AP873" s="6"/>
      <c r="AQ873" s="4"/>
      <c r="AR873" s="6"/>
      <c r="AS873" s="5"/>
      <c r="AT873" s="5"/>
      <c r="AU873" s="4"/>
      <c r="AV873" s="6"/>
      <c r="AW873" s="4"/>
      <c r="AX873" s="6"/>
      <c r="AY873" s="5"/>
      <c r="AZ873" s="5"/>
      <c r="BA873" s="4"/>
      <c r="BB873" s="6"/>
      <c r="BC873" s="4"/>
      <c r="BD873" s="6"/>
      <c r="BE873" s="5"/>
      <c r="BF873" s="5"/>
      <c r="BG873" s="4"/>
      <c r="BH873" s="6"/>
      <c r="BI873" s="4"/>
      <c r="BJ873" s="6"/>
      <c r="BK873" s="5"/>
      <c r="BL873" s="5"/>
      <c r="BM873" s="4"/>
      <c r="BN873" s="6"/>
      <c r="BO873" s="4"/>
      <c r="BP873" s="6"/>
      <c r="BQ873" s="5"/>
      <c r="BR873" s="5"/>
      <c r="BS873" s="4"/>
      <c r="BT873" s="6"/>
      <c r="BU873" s="4"/>
      <c r="BV873" s="6"/>
      <c r="BW873" s="5"/>
      <c r="BX873" s="5"/>
      <c r="BY873" s="4"/>
      <c r="BZ873" s="6"/>
      <c r="CA873" s="4"/>
      <c r="CB873" s="6"/>
      <c r="CC873" s="5"/>
      <c r="CD873" s="5"/>
      <c r="CE873" s="4"/>
      <c r="CF873" s="6"/>
      <c r="CG873" s="4"/>
      <c r="CH873" s="6"/>
      <c r="CI873" s="5"/>
      <c r="CJ873" s="5"/>
      <c r="CK873" s="4"/>
      <c r="CL873" s="6"/>
      <c r="CM873" s="4"/>
      <c r="CN873" s="6"/>
      <c r="CO873" s="5"/>
      <c r="CP873" s="5"/>
      <c r="CQ873" s="4"/>
      <c r="CR873" s="6"/>
      <c r="CS873" s="4"/>
      <c r="CT873" s="6"/>
      <c r="CU873" s="5"/>
      <c r="CV873" s="5"/>
      <c r="CW873" s="4"/>
      <c r="CX873" s="6"/>
      <c r="CY873" s="4"/>
      <c r="CZ873" s="6"/>
      <c r="DA873" s="5"/>
      <c r="DB873" s="5"/>
      <c r="DC873" s="4"/>
      <c r="DD873" s="6"/>
      <c r="DE873" s="4"/>
      <c r="DF873" s="6"/>
      <c r="DG873" s="5"/>
      <c r="DH873" s="5"/>
      <c r="DI873" s="4"/>
      <c r="DJ873" s="6"/>
      <c r="DK873" s="4"/>
      <c r="DL873" s="6"/>
      <c r="DM873" s="5"/>
      <c r="DN873" s="5"/>
      <c r="DO873" s="4"/>
      <c r="DP873" s="6"/>
      <c r="DQ873" s="4"/>
      <c r="DR873" s="6"/>
      <c r="DS873" s="5"/>
      <c r="DT873" s="5"/>
      <c r="DU873" s="4"/>
      <c r="DV873" s="6"/>
      <c r="DW873" s="4"/>
      <c r="DX873" s="6"/>
      <c r="DY873" s="5"/>
      <c r="DZ873" s="5"/>
      <c r="EA873" s="4"/>
      <c r="EB873" s="6"/>
      <c r="EC873" s="4"/>
      <c r="ED873" s="6"/>
      <c r="EE873" s="5"/>
      <c r="EF873" s="5"/>
      <c r="EG873" s="4"/>
      <c r="EH873" s="6"/>
      <c r="EI873" s="4"/>
      <c r="EJ873" s="6"/>
      <c r="EK873" s="5"/>
      <c r="EL873" s="5"/>
      <c r="EM873" s="4"/>
      <c r="EN873" s="6"/>
      <c r="EO873" s="4"/>
      <c r="EP873" s="6"/>
      <c r="EQ873" s="5"/>
      <c r="ER873" s="5"/>
      <c r="ES873" s="4"/>
      <c r="ET873" s="6"/>
      <c r="EU873" s="4"/>
      <c r="EV873" s="6"/>
      <c r="EW873" s="5"/>
      <c r="EX873" s="5"/>
      <c r="EY873" s="4"/>
      <c r="EZ873" s="6"/>
      <c r="FA873" s="4"/>
      <c r="FB873" s="6"/>
      <c r="FC873" s="5"/>
      <c r="FD873" s="5"/>
      <c r="FE873" s="4"/>
      <c r="FF873" s="6"/>
      <c r="FG873" s="4"/>
      <c r="FH873" s="6"/>
      <c r="FI873" s="5"/>
      <c r="FJ873" s="5"/>
      <c r="FK873" s="4"/>
      <c r="FL873" s="6"/>
      <c r="FM873" s="4"/>
      <c r="FN873" s="6"/>
      <c r="FO873" s="5"/>
      <c r="FP873" s="5"/>
      <c r="FQ873" s="4"/>
      <c r="FR873" s="6"/>
      <c r="FS873" s="4"/>
      <c r="FT873" s="6"/>
      <c r="FU873" s="5"/>
      <c r="FV873" s="5"/>
      <c r="FW873" s="4"/>
      <c r="FX873" s="6"/>
      <c r="FY873" s="4"/>
      <c r="FZ873" s="6"/>
      <c r="GA873" s="5"/>
      <c r="GB873" s="5"/>
      <c r="GC873" s="4"/>
      <c r="GD873" s="6"/>
      <c r="GE873" s="4"/>
      <c r="GF873" s="6"/>
      <c r="GG873" s="5"/>
      <c r="GH873" s="5"/>
      <c r="GI873" s="4"/>
      <c r="GJ873" s="6"/>
      <c r="GK873" s="4"/>
      <c r="GL873" s="6"/>
      <c r="GM873" s="5"/>
      <c r="GN873" s="5"/>
      <c r="GO873" s="4"/>
      <c r="GP873" s="6"/>
      <c r="GQ873" s="4"/>
      <c r="GR873" s="6"/>
      <c r="GS873" s="5"/>
      <c r="GT873" s="5"/>
      <c r="GU873" s="4"/>
      <c r="GV873" s="6"/>
      <c r="GW873" s="4"/>
      <c r="GX873" s="6"/>
      <c r="GY873" s="5"/>
      <c r="GZ873" s="5"/>
      <c r="HA873" s="4"/>
      <c r="HB873" s="6"/>
      <c r="HC873" s="4"/>
      <c r="HD873" s="6"/>
      <c r="HE873" s="5"/>
      <c r="HF873" s="5"/>
      <c r="HG873" s="4"/>
      <c r="HH873" s="6"/>
      <c r="HI873" s="4"/>
      <c r="HJ873" s="6"/>
      <c r="HK873" s="5"/>
      <c r="HL873" s="5"/>
      <c r="HM873" s="4"/>
      <c r="HN873" s="6"/>
      <c r="HO873" s="4"/>
      <c r="HP873" s="6"/>
      <c r="HQ873" s="5"/>
      <c r="HR873" s="5"/>
      <c r="HS873" s="4"/>
      <c r="HT873" s="6"/>
      <c r="HU873" s="4"/>
      <c r="HV873" s="6"/>
      <c r="HW873" s="5"/>
      <c r="HX873" s="5"/>
      <c r="HY873" s="4"/>
      <c r="HZ873" s="6"/>
      <c r="IA873" s="4"/>
      <c r="IB873" s="6"/>
      <c r="IC873" s="5"/>
      <c r="ID873" s="5"/>
      <c r="IE873" s="4"/>
      <c r="IF873" s="6"/>
      <c r="IG873" s="4"/>
      <c r="IH873" s="6"/>
      <c r="II873" s="5"/>
      <c r="IJ873" s="5"/>
      <c r="IK873" s="4"/>
      <c r="IL873" s="6"/>
      <c r="IM873" s="4"/>
      <c r="IN873" s="6"/>
      <c r="IO873" s="5"/>
      <c r="IP873" s="5"/>
      <c r="IQ873" s="4"/>
      <c r="IR873" s="6"/>
      <c r="IS873" s="4"/>
      <c r="IT873" s="6"/>
      <c r="IU873" s="5"/>
      <c r="IV873" s="5"/>
      <c r="IW873" s="4"/>
      <c r="IX873" s="6"/>
      <c r="IY873" s="4"/>
      <c r="IZ873" s="6"/>
      <c r="JA873" s="5"/>
      <c r="JB873" s="5"/>
      <c r="JC873" s="4"/>
      <c r="JD873" s="6"/>
      <c r="JE873" s="4"/>
      <c r="JF873" s="6"/>
      <c r="JG873" s="5"/>
      <c r="JH873" s="5"/>
      <c r="JI873" s="4"/>
      <c r="JJ873" s="6"/>
      <c r="JK873" s="4"/>
      <c r="JL873" s="6"/>
      <c r="JM873" s="5"/>
      <c r="JN873" s="5"/>
      <c r="JO873" s="4"/>
      <c r="JP873" s="6"/>
      <c r="JQ873" s="4"/>
      <c r="JR873" s="6"/>
      <c r="JS873" s="5"/>
      <c r="JT873" s="5"/>
      <c r="JU873" s="4"/>
      <c r="JV873" s="6"/>
      <c r="JW873" s="4"/>
      <c r="JX873" s="6"/>
      <c r="JY873" s="5"/>
      <c r="JZ873" s="5"/>
      <c r="KA873" s="4"/>
      <c r="KB873" s="6"/>
      <c r="KC873" s="4"/>
      <c r="KD873" s="6"/>
      <c r="KE873" s="5"/>
      <c r="KF873" s="5"/>
      <c r="KG873" s="4"/>
      <c r="KH873" s="6"/>
      <c r="KI873" s="4"/>
      <c r="KJ873" s="6"/>
      <c r="KK873" s="5"/>
      <c r="KL873" s="5"/>
    </row>
    <row r="874">
      <c r="A874" s="3" t="s">
        <v>85</v>
      </c>
      <c r="B874" s="3" t="s">
        <v>712</v>
      </c>
      <c r="C874" s="3" t="s">
        <v>87</v>
      </c>
      <c r="D874" s="3" t="s">
        <v>712</v>
      </c>
      <c r="E874" s="3" t="s">
        <v>897</v>
      </c>
      <c r="F874" s="3" t="s">
        <v>104</v>
      </c>
      <c r="G874" s="3" t="s">
        <v>104</v>
      </c>
      <c r="H874" s="3" t="s">
        <v>104</v>
      </c>
      <c r="I874" s="4"/>
      <c r="J874" s="4">
        <f>=ROUNDDOWN({0},0)</f>
      </c>
      <c r="K874" s="4"/>
      <c r="L874" s="5"/>
      <c r="M874" s="4"/>
      <c r="N874" s="4">
        <f>=ROUNDDOWN({0},0)</f>
      </c>
      <c r="O874" s="4"/>
      <c r="P874" s="5"/>
      <c r="Q874" s="4"/>
      <c r="R874" s="6"/>
      <c r="S874" s="4"/>
      <c r="T874" s="6"/>
      <c r="U874" s="5"/>
      <c r="V874" s="5"/>
      <c r="W874" s="4"/>
      <c r="X874" s="6"/>
      <c r="Y874" s="4"/>
      <c r="Z874" s="6"/>
      <c r="AA874" s="5"/>
      <c r="AB874" s="5"/>
      <c r="AC874" s="4"/>
      <c r="AD874" s="6"/>
      <c r="AE874" s="4"/>
      <c r="AF874" s="6"/>
      <c r="AG874" s="5"/>
      <c r="AH874" s="5"/>
      <c r="AI874" s="4"/>
      <c r="AJ874" s="6"/>
      <c r="AK874" s="4"/>
      <c r="AL874" s="6"/>
      <c r="AM874" s="5"/>
      <c r="AN874" s="5"/>
      <c r="AO874" s="4"/>
      <c r="AP874" s="6"/>
      <c r="AQ874" s="4"/>
      <c r="AR874" s="6"/>
      <c r="AS874" s="5"/>
      <c r="AT874" s="5"/>
      <c r="AU874" s="4"/>
      <c r="AV874" s="6"/>
      <c r="AW874" s="4"/>
      <c r="AX874" s="6"/>
      <c r="AY874" s="5"/>
      <c r="AZ874" s="5"/>
      <c r="BA874" s="4"/>
      <c r="BB874" s="6"/>
      <c r="BC874" s="4"/>
      <c r="BD874" s="6"/>
      <c r="BE874" s="5"/>
      <c r="BF874" s="5"/>
      <c r="BG874" s="4"/>
      <c r="BH874" s="6"/>
      <c r="BI874" s="4"/>
      <c r="BJ874" s="6"/>
      <c r="BK874" s="5"/>
      <c r="BL874" s="5"/>
      <c r="BM874" s="4"/>
      <c r="BN874" s="6"/>
      <c r="BO874" s="4"/>
      <c r="BP874" s="6"/>
      <c r="BQ874" s="5"/>
      <c r="BR874" s="5"/>
      <c r="BS874" s="4"/>
      <c r="BT874" s="6"/>
      <c r="BU874" s="4"/>
      <c r="BV874" s="6"/>
      <c r="BW874" s="5"/>
      <c r="BX874" s="5"/>
      <c r="BY874" s="4"/>
      <c r="BZ874" s="6"/>
      <c r="CA874" s="4"/>
      <c r="CB874" s="6"/>
      <c r="CC874" s="5"/>
      <c r="CD874" s="5"/>
      <c r="CE874" s="4"/>
      <c r="CF874" s="6"/>
      <c r="CG874" s="4"/>
      <c r="CH874" s="6"/>
      <c r="CI874" s="5"/>
      <c r="CJ874" s="5"/>
      <c r="CK874" s="4"/>
      <c r="CL874" s="6"/>
      <c r="CM874" s="4"/>
      <c r="CN874" s="6"/>
      <c r="CO874" s="5"/>
      <c r="CP874" s="5"/>
      <c r="CQ874" s="4"/>
      <c r="CR874" s="6"/>
      <c r="CS874" s="4"/>
      <c r="CT874" s="6"/>
      <c r="CU874" s="5"/>
      <c r="CV874" s="5"/>
      <c r="CW874" s="4"/>
      <c r="CX874" s="6"/>
      <c r="CY874" s="4"/>
      <c r="CZ874" s="6"/>
      <c r="DA874" s="5"/>
      <c r="DB874" s="5"/>
      <c r="DC874" s="4"/>
      <c r="DD874" s="6"/>
      <c r="DE874" s="4"/>
      <c r="DF874" s="6"/>
      <c r="DG874" s="5"/>
      <c r="DH874" s="5"/>
      <c r="DI874" s="4"/>
      <c r="DJ874" s="6"/>
      <c r="DK874" s="4"/>
      <c r="DL874" s="6"/>
      <c r="DM874" s="5"/>
      <c r="DN874" s="5"/>
      <c r="DO874" s="4"/>
      <c r="DP874" s="6"/>
      <c r="DQ874" s="4"/>
      <c r="DR874" s="6"/>
      <c r="DS874" s="5"/>
      <c r="DT874" s="5"/>
      <c r="DU874" s="4"/>
      <c r="DV874" s="6"/>
      <c r="DW874" s="4"/>
      <c r="DX874" s="6"/>
      <c r="DY874" s="5"/>
      <c r="DZ874" s="5"/>
      <c r="EA874" s="4"/>
      <c r="EB874" s="6"/>
      <c r="EC874" s="4"/>
      <c r="ED874" s="6"/>
      <c r="EE874" s="5"/>
      <c r="EF874" s="5"/>
      <c r="EG874" s="4"/>
      <c r="EH874" s="6"/>
      <c r="EI874" s="4"/>
      <c r="EJ874" s="6"/>
      <c r="EK874" s="5"/>
      <c r="EL874" s="5"/>
      <c r="EM874" s="4"/>
      <c r="EN874" s="6"/>
      <c r="EO874" s="4"/>
      <c r="EP874" s="6"/>
      <c r="EQ874" s="5"/>
      <c r="ER874" s="5"/>
      <c r="ES874" s="4"/>
      <c r="ET874" s="6"/>
      <c r="EU874" s="4"/>
      <c r="EV874" s="6"/>
      <c r="EW874" s="5"/>
      <c r="EX874" s="5"/>
      <c r="EY874" s="4"/>
      <c r="EZ874" s="6"/>
      <c r="FA874" s="4"/>
      <c r="FB874" s="6"/>
      <c r="FC874" s="5"/>
      <c r="FD874" s="5"/>
      <c r="FE874" s="4"/>
      <c r="FF874" s="6"/>
      <c r="FG874" s="4"/>
      <c r="FH874" s="6"/>
      <c r="FI874" s="5"/>
      <c r="FJ874" s="5"/>
      <c r="FK874" s="4"/>
      <c r="FL874" s="6"/>
      <c r="FM874" s="4"/>
      <c r="FN874" s="6"/>
      <c r="FO874" s="5"/>
      <c r="FP874" s="5"/>
      <c r="FQ874" s="4"/>
      <c r="FR874" s="6"/>
      <c r="FS874" s="4"/>
      <c r="FT874" s="6"/>
      <c r="FU874" s="5"/>
      <c r="FV874" s="5"/>
      <c r="FW874" s="4"/>
      <c r="FX874" s="6"/>
      <c r="FY874" s="4"/>
      <c r="FZ874" s="6"/>
      <c r="GA874" s="5"/>
      <c r="GB874" s="5"/>
      <c r="GC874" s="4"/>
      <c r="GD874" s="6"/>
      <c r="GE874" s="4"/>
      <c r="GF874" s="6"/>
      <c r="GG874" s="5"/>
      <c r="GH874" s="5"/>
      <c r="GI874" s="4"/>
      <c r="GJ874" s="6"/>
      <c r="GK874" s="4"/>
      <c r="GL874" s="6"/>
      <c r="GM874" s="5"/>
      <c r="GN874" s="5"/>
      <c r="GO874" s="4"/>
      <c r="GP874" s="6"/>
      <c r="GQ874" s="4"/>
      <c r="GR874" s="6"/>
      <c r="GS874" s="5"/>
      <c r="GT874" s="5"/>
      <c r="GU874" s="4"/>
      <c r="GV874" s="6"/>
      <c r="GW874" s="4"/>
      <c r="GX874" s="6"/>
      <c r="GY874" s="5"/>
      <c r="GZ874" s="5"/>
      <c r="HA874" s="4"/>
      <c r="HB874" s="6"/>
      <c r="HC874" s="4"/>
      <c r="HD874" s="6"/>
      <c r="HE874" s="5"/>
      <c r="HF874" s="5"/>
      <c r="HG874" s="4"/>
      <c r="HH874" s="6"/>
      <c r="HI874" s="4"/>
      <c r="HJ874" s="6"/>
      <c r="HK874" s="5"/>
      <c r="HL874" s="5"/>
      <c r="HM874" s="4"/>
      <c r="HN874" s="6"/>
      <c r="HO874" s="4"/>
      <c r="HP874" s="6"/>
      <c r="HQ874" s="5"/>
      <c r="HR874" s="5"/>
      <c r="HS874" s="4"/>
      <c r="HT874" s="6"/>
      <c r="HU874" s="4"/>
      <c r="HV874" s="6"/>
      <c r="HW874" s="5"/>
      <c r="HX874" s="5"/>
      <c r="HY874" s="4"/>
      <c r="HZ874" s="6"/>
      <c r="IA874" s="4"/>
      <c r="IB874" s="6"/>
      <c r="IC874" s="5"/>
      <c r="ID874" s="5"/>
      <c r="IE874" s="4"/>
      <c r="IF874" s="6"/>
      <c r="IG874" s="4"/>
      <c r="IH874" s="6"/>
      <c r="II874" s="5"/>
      <c r="IJ874" s="5"/>
      <c r="IK874" s="4"/>
      <c r="IL874" s="6"/>
      <c r="IM874" s="4"/>
      <c r="IN874" s="6"/>
      <c r="IO874" s="5"/>
      <c r="IP874" s="5"/>
      <c r="IQ874" s="4"/>
      <c r="IR874" s="6"/>
      <c r="IS874" s="4"/>
      <c r="IT874" s="6"/>
      <c r="IU874" s="5"/>
      <c r="IV874" s="5"/>
      <c r="IW874" s="4"/>
      <c r="IX874" s="6"/>
      <c r="IY874" s="4"/>
      <c r="IZ874" s="6"/>
      <c r="JA874" s="5"/>
      <c r="JB874" s="5"/>
      <c r="JC874" s="4"/>
      <c r="JD874" s="6"/>
      <c r="JE874" s="4"/>
      <c r="JF874" s="6"/>
      <c r="JG874" s="5"/>
      <c r="JH874" s="5"/>
      <c r="JI874" s="4"/>
      <c r="JJ874" s="6"/>
      <c r="JK874" s="4"/>
      <c r="JL874" s="6"/>
      <c r="JM874" s="5"/>
      <c r="JN874" s="5"/>
      <c r="JO874" s="4"/>
      <c r="JP874" s="6"/>
      <c r="JQ874" s="4"/>
      <c r="JR874" s="6"/>
      <c r="JS874" s="5"/>
      <c r="JT874" s="5"/>
      <c r="JU874" s="4"/>
      <c r="JV874" s="6"/>
      <c r="JW874" s="4"/>
      <c r="JX874" s="6"/>
      <c r="JY874" s="5"/>
      <c r="JZ874" s="5"/>
      <c r="KA874" s="4"/>
      <c r="KB874" s="6"/>
      <c r="KC874" s="4"/>
      <c r="KD874" s="6"/>
      <c r="KE874" s="5"/>
      <c r="KF874" s="5"/>
      <c r="KG874" s="4"/>
      <c r="KH874" s="6"/>
      <c r="KI874" s="4"/>
      <c r="KJ874" s="6"/>
      <c r="KK874" s="5"/>
      <c r="KL874" s="5"/>
    </row>
    <row r="875">
      <c r="A875" s="3" t="s">
        <v>85</v>
      </c>
      <c r="B875" s="3" t="s">
        <v>712</v>
      </c>
      <c r="C875" s="3" t="s">
        <v>87</v>
      </c>
      <c r="D875" s="3" t="s">
        <v>712</v>
      </c>
      <c r="E875" s="3" t="s">
        <v>1056</v>
      </c>
      <c r="F875" s="3" t="s">
        <v>104</v>
      </c>
      <c r="G875" s="3" t="s">
        <v>104</v>
      </c>
      <c r="H875" s="3" t="s">
        <v>104</v>
      </c>
      <c r="I875" s="4"/>
      <c r="J875" s="4">
        <f>=ROUNDDOWN({0},0)</f>
      </c>
      <c r="K875" s="4"/>
      <c r="L875" s="5"/>
      <c r="M875" s="4"/>
      <c r="N875" s="4">
        <f>=ROUNDDOWN({0},0)</f>
      </c>
      <c r="O875" s="4"/>
      <c r="P875" s="5"/>
      <c r="Q875" s="4"/>
      <c r="R875" s="6"/>
      <c r="S875" s="4"/>
      <c r="T875" s="6"/>
      <c r="U875" s="5"/>
      <c r="V875" s="5"/>
      <c r="W875" s="4"/>
      <c r="X875" s="6"/>
      <c r="Y875" s="4"/>
      <c r="Z875" s="6"/>
      <c r="AA875" s="5"/>
      <c r="AB875" s="5"/>
      <c r="AC875" s="4"/>
      <c r="AD875" s="6"/>
      <c r="AE875" s="4"/>
      <c r="AF875" s="6"/>
      <c r="AG875" s="5"/>
      <c r="AH875" s="5"/>
      <c r="AI875" s="4"/>
      <c r="AJ875" s="6"/>
      <c r="AK875" s="4"/>
      <c r="AL875" s="6"/>
      <c r="AM875" s="5"/>
      <c r="AN875" s="5"/>
      <c r="AO875" s="4"/>
      <c r="AP875" s="6"/>
      <c r="AQ875" s="4"/>
      <c r="AR875" s="6"/>
      <c r="AS875" s="5"/>
      <c r="AT875" s="5"/>
      <c r="AU875" s="4"/>
      <c r="AV875" s="6"/>
      <c r="AW875" s="4"/>
      <c r="AX875" s="6"/>
      <c r="AY875" s="5"/>
      <c r="AZ875" s="5"/>
      <c r="BA875" s="4"/>
      <c r="BB875" s="6"/>
      <c r="BC875" s="4"/>
      <c r="BD875" s="6"/>
      <c r="BE875" s="5"/>
      <c r="BF875" s="5"/>
      <c r="BG875" s="4"/>
      <c r="BH875" s="6"/>
      <c r="BI875" s="4"/>
      <c r="BJ875" s="6"/>
      <c r="BK875" s="5"/>
      <c r="BL875" s="5"/>
      <c r="BM875" s="4"/>
      <c r="BN875" s="6"/>
      <c r="BO875" s="4"/>
      <c r="BP875" s="6"/>
      <c r="BQ875" s="5"/>
      <c r="BR875" s="5"/>
      <c r="BS875" s="4"/>
      <c r="BT875" s="6"/>
      <c r="BU875" s="4"/>
      <c r="BV875" s="6"/>
      <c r="BW875" s="5"/>
      <c r="BX875" s="5"/>
      <c r="BY875" s="4"/>
      <c r="BZ875" s="6"/>
      <c r="CA875" s="4"/>
      <c r="CB875" s="6"/>
      <c r="CC875" s="5"/>
      <c r="CD875" s="5"/>
      <c r="CE875" s="4"/>
      <c r="CF875" s="6"/>
      <c r="CG875" s="4"/>
      <c r="CH875" s="6"/>
      <c r="CI875" s="5"/>
      <c r="CJ875" s="5"/>
      <c r="CK875" s="4"/>
      <c r="CL875" s="6"/>
      <c r="CM875" s="4"/>
      <c r="CN875" s="6"/>
      <c r="CO875" s="5"/>
      <c r="CP875" s="5"/>
      <c r="CQ875" s="4"/>
      <c r="CR875" s="6"/>
      <c r="CS875" s="4"/>
      <c r="CT875" s="6"/>
      <c r="CU875" s="5"/>
      <c r="CV875" s="5"/>
      <c r="CW875" s="4"/>
      <c r="CX875" s="6"/>
      <c r="CY875" s="4"/>
      <c r="CZ875" s="6"/>
      <c r="DA875" s="5"/>
      <c r="DB875" s="5"/>
      <c r="DC875" s="4"/>
      <c r="DD875" s="6"/>
      <c r="DE875" s="4"/>
      <c r="DF875" s="6"/>
      <c r="DG875" s="5"/>
      <c r="DH875" s="5"/>
      <c r="DI875" s="4"/>
      <c r="DJ875" s="6"/>
      <c r="DK875" s="4"/>
      <c r="DL875" s="6"/>
      <c r="DM875" s="5"/>
      <c r="DN875" s="5"/>
      <c r="DO875" s="4"/>
      <c r="DP875" s="6"/>
      <c r="DQ875" s="4"/>
      <c r="DR875" s="6"/>
      <c r="DS875" s="5"/>
      <c r="DT875" s="5"/>
      <c r="DU875" s="4"/>
      <c r="DV875" s="6"/>
      <c r="DW875" s="4"/>
      <c r="DX875" s="6"/>
      <c r="DY875" s="5"/>
      <c r="DZ875" s="5"/>
      <c r="EA875" s="4"/>
      <c r="EB875" s="6"/>
      <c r="EC875" s="4"/>
      <c r="ED875" s="6"/>
      <c r="EE875" s="5"/>
      <c r="EF875" s="5"/>
      <c r="EG875" s="4"/>
      <c r="EH875" s="6"/>
      <c r="EI875" s="4"/>
      <c r="EJ875" s="6"/>
      <c r="EK875" s="5"/>
      <c r="EL875" s="5"/>
      <c r="EM875" s="4"/>
      <c r="EN875" s="6"/>
      <c r="EO875" s="4"/>
      <c r="EP875" s="6"/>
      <c r="EQ875" s="5"/>
      <c r="ER875" s="5"/>
      <c r="ES875" s="4"/>
      <c r="ET875" s="6"/>
      <c r="EU875" s="4"/>
      <c r="EV875" s="6"/>
      <c r="EW875" s="5"/>
      <c r="EX875" s="5"/>
      <c r="EY875" s="4"/>
      <c r="EZ875" s="6"/>
      <c r="FA875" s="4"/>
      <c r="FB875" s="6"/>
      <c r="FC875" s="5"/>
      <c r="FD875" s="5"/>
      <c r="FE875" s="4"/>
      <c r="FF875" s="6"/>
      <c r="FG875" s="4"/>
      <c r="FH875" s="6"/>
      <c r="FI875" s="5"/>
      <c r="FJ875" s="5"/>
      <c r="FK875" s="4"/>
      <c r="FL875" s="6"/>
      <c r="FM875" s="4"/>
      <c r="FN875" s="6"/>
      <c r="FO875" s="5"/>
      <c r="FP875" s="5"/>
      <c r="FQ875" s="4"/>
      <c r="FR875" s="6"/>
      <c r="FS875" s="4"/>
      <c r="FT875" s="6"/>
      <c r="FU875" s="5"/>
      <c r="FV875" s="5"/>
      <c r="FW875" s="4"/>
      <c r="FX875" s="6"/>
      <c r="FY875" s="4"/>
      <c r="FZ875" s="6"/>
      <c r="GA875" s="5"/>
      <c r="GB875" s="5"/>
      <c r="GC875" s="4"/>
      <c r="GD875" s="6"/>
      <c r="GE875" s="4"/>
      <c r="GF875" s="6"/>
      <c r="GG875" s="5"/>
      <c r="GH875" s="5"/>
      <c r="GI875" s="4"/>
      <c r="GJ875" s="6"/>
      <c r="GK875" s="4"/>
      <c r="GL875" s="6"/>
      <c r="GM875" s="5"/>
      <c r="GN875" s="5"/>
      <c r="GO875" s="4"/>
      <c r="GP875" s="6"/>
      <c r="GQ875" s="4"/>
      <c r="GR875" s="6"/>
      <c r="GS875" s="5"/>
      <c r="GT875" s="5"/>
      <c r="GU875" s="4"/>
      <c r="GV875" s="6"/>
      <c r="GW875" s="4"/>
      <c r="GX875" s="6"/>
      <c r="GY875" s="5"/>
      <c r="GZ875" s="5"/>
      <c r="HA875" s="4"/>
      <c r="HB875" s="6"/>
      <c r="HC875" s="4"/>
      <c r="HD875" s="6"/>
      <c r="HE875" s="5"/>
      <c r="HF875" s="5"/>
      <c r="HG875" s="4"/>
      <c r="HH875" s="6"/>
      <c r="HI875" s="4"/>
      <c r="HJ875" s="6"/>
      <c r="HK875" s="5"/>
      <c r="HL875" s="5"/>
      <c r="HM875" s="4"/>
      <c r="HN875" s="6"/>
      <c r="HO875" s="4"/>
      <c r="HP875" s="6"/>
      <c r="HQ875" s="5"/>
      <c r="HR875" s="5"/>
      <c r="HS875" s="4"/>
      <c r="HT875" s="6"/>
      <c r="HU875" s="4"/>
      <c r="HV875" s="6"/>
      <c r="HW875" s="5"/>
      <c r="HX875" s="5"/>
      <c r="HY875" s="4"/>
      <c r="HZ875" s="6"/>
      <c r="IA875" s="4"/>
      <c r="IB875" s="6"/>
      <c r="IC875" s="5"/>
      <c r="ID875" s="5"/>
      <c r="IE875" s="4"/>
      <c r="IF875" s="6"/>
      <c r="IG875" s="4"/>
      <c r="IH875" s="6"/>
      <c r="II875" s="5"/>
      <c r="IJ875" s="5"/>
      <c r="IK875" s="4"/>
      <c r="IL875" s="6"/>
      <c r="IM875" s="4"/>
      <c r="IN875" s="6"/>
      <c r="IO875" s="5"/>
      <c r="IP875" s="5"/>
      <c r="IQ875" s="4"/>
      <c r="IR875" s="6"/>
      <c r="IS875" s="4"/>
      <c r="IT875" s="6"/>
      <c r="IU875" s="5"/>
      <c r="IV875" s="5"/>
      <c r="IW875" s="4"/>
      <c r="IX875" s="6"/>
      <c r="IY875" s="4"/>
      <c r="IZ875" s="6"/>
      <c r="JA875" s="5"/>
      <c r="JB875" s="5"/>
      <c r="JC875" s="4"/>
      <c r="JD875" s="6"/>
      <c r="JE875" s="4"/>
      <c r="JF875" s="6"/>
      <c r="JG875" s="5"/>
      <c r="JH875" s="5"/>
      <c r="JI875" s="4"/>
      <c r="JJ875" s="6"/>
      <c r="JK875" s="4"/>
      <c r="JL875" s="6"/>
      <c r="JM875" s="5"/>
      <c r="JN875" s="5"/>
      <c r="JO875" s="4"/>
      <c r="JP875" s="6"/>
      <c r="JQ875" s="4"/>
      <c r="JR875" s="6"/>
      <c r="JS875" s="5"/>
      <c r="JT875" s="5"/>
      <c r="JU875" s="4"/>
      <c r="JV875" s="6"/>
      <c r="JW875" s="4"/>
      <c r="JX875" s="6"/>
      <c r="JY875" s="5"/>
      <c r="JZ875" s="5"/>
      <c r="KA875" s="4"/>
      <c r="KB875" s="6"/>
      <c r="KC875" s="4"/>
      <c r="KD875" s="6"/>
      <c r="KE875" s="5"/>
      <c r="KF875" s="5"/>
      <c r="KG875" s="4"/>
      <c r="KH875" s="6"/>
      <c r="KI875" s="4"/>
      <c r="KJ875" s="6"/>
      <c r="KK875" s="5"/>
      <c r="KL875" s="5"/>
    </row>
    <row r="876">
      <c r="A876" s="3" t="s">
        <v>85</v>
      </c>
      <c r="B876" s="3" t="s">
        <v>712</v>
      </c>
      <c r="C876" s="3" t="s">
        <v>87</v>
      </c>
      <c r="D876" s="3" t="s">
        <v>712</v>
      </c>
      <c r="E876" s="3" t="s">
        <v>1057</v>
      </c>
      <c r="F876" s="3" t="s">
        <v>104</v>
      </c>
      <c r="G876" s="3" t="s">
        <v>104</v>
      </c>
      <c r="H876" s="3" t="s">
        <v>104</v>
      </c>
      <c r="I876" s="4"/>
      <c r="J876" s="4">
        <f>=ROUNDDOWN({0},0)</f>
      </c>
      <c r="K876" s="4"/>
      <c r="L876" s="5"/>
      <c r="M876" s="4"/>
      <c r="N876" s="4">
        <f>=ROUNDDOWN({0},0)</f>
      </c>
      <c r="O876" s="4"/>
      <c r="P876" s="5"/>
      <c r="Q876" s="4"/>
      <c r="R876" s="6"/>
      <c r="S876" s="4"/>
      <c r="T876" s="6"/>
      <c r="U876" s="5"/>
      <c r="V876" s="5"/>
      <c r="W876" s="4"/>
      <c r="X876" s="6"/>
      <c r="Y876" s="4"/>
      <c r="Z876" s="6"/>
      <c r="AA876" s="5"/>
      <c r="AB876" s="5"/>
      <c r="AC876" s="4"/>
      <c r="AD876" s="6"/>
      <c r="AE876" s="4"/>
      <c r="AF876" s="6"/>
      <c r="AG876" s="5"/>
      <c r="AH876" s="5"/>
      <c r="AI876" s="4"/>
      <c r="AJ876" s="6"/>
      <c r="AK876" s="4"/>
      <c r="AL876" s="6"/>
      <c r="AM876" s="5"/>
      <c r="AN876" s="5"/>
      <c r="AO876" s="4"/>
      <c r="AP876" s="6"/>
      <c r="AQ876" s="4"/>
      <c r="AR876" s="6"/>
      <c r="AS876" s="5"/>
      <c r="AT876" s="5"/>
      <c r="AU876" s="4"/>
      <c r="AV876" s="6"/>
      <c r="AW876" s="4"/>
      <c r="AX876" s="6"/>
      <c r="AY876" s="5"/>
      <c r="AZ876" s="5"/>
      <c r="BA876" s="4"/>
      <c r="BB876" s="6"/>
      <c r="BC876" s="4"/>
      <c r="BD876" s="6"/>
      <c r="BE876" s="5"/>
      <c r="BF876" s="5"/>
      <c r="BG876" s="4"/>
      <c r="BH876" s="6"/>
      <c r="BI876" s="4"/>
      <c r="BJ876" s="6"/>
      <c r="BK876" s="5"/>
      <c r="BL876" s="5"/>
      <c r="BM876" s="4"/>
      <c r="BN876" s="6"/>
      <c r="BO876" s="4"/>
      <c r="BP876" s="6"/>
      <c r="BQ876" s="5"/>
      <c r="BR876" s="5"/>
      <c r="BS876" s="4"/>
      <c r="BT876" s="6"/>
      <c r="BU876" s="4"/>
      <c r="BV876" s="6"/>
      <c r="BW876" s="5"/>
      <c r="BX876" s="5"/>
      <c r="BY876" s="4"/>
      <c r="BZ876" s="6"/>
      <c r="CA876" s="4"/>
      <c r="CB876" s="6"/>
      <c r="CC876" s="5"/>
      <c r="CD876" s="5"/>
      <c r="CE876" s="4"/>
      <c r="CF876" s="6"/>
      <c r="CG876" s="4"/>
      <c r="CH876" s="6"/>
      <c r="CI876" s="5"/>
      <c r="CJ876" s="5"/>
      <c r="CK876" s="4"/>
      <c r="CL876" s="6"/>
      <c r="CM876" s="4"/>
      <c r="CN876" s="6"/>
      <c r="CO876" s="5"/>
      <c r="CP876" s="5"/>
      <c r="CQ876" s="4"/>
      <c r="CR876" s="6"/>
      <c r="CS876" s="4"/>
      <c r="CT876" s="6"/>
      <c r="CU876" s="5"/>
      <c r="CV876" s="5"/>
      <c r="CW876" s="4"/>
      <c r="CX876" s="6"/>
      <c r="CY876" s="4"/>
      <c r="CZ876" s="6"/>
      <c r="DA876" s="5"/>
      <c r="DB876" s="5"/>
      <c r="DC876" s="4"/>
      <c r="DD876" s="6"/>
      <c r="DE876" s="4"/>
      <c r="DF876" s="6"/>
      <c r="DG876" s="5"/>
      <c r="DH876" s="5"/>
      <c r="DI876" s="4"/>
      <c r="DJ876" s="6"/>
      <c r="DK876" s="4"/>
      <c r="DL876" s="6"/>
      <c r="DM876" s="5"/>
      <c r="DN876" s="5"/>
      <c r="DO876" s="4"/>
      <c r="DP876" s="6"/>
      <c r="DQ876" s="4"/>
      <c r="DR876" s="6"/>
      <c r="DS876" s="5"/>
      <c r="DT876" s="5"/>
      <c r="DU876" s="4"/>
      <c r="DV876" s="6"/>
      <c r="DW876" s="4"/>
      <c r="DX876" s="6"/>
      <c r="DY876" s="5"/>
      <c r="DZ876" s="5"/>
      <c r="EA876" s="4"/>
      <c r="EB876" s="6"/>
      <c r="EC876" s="4"/>
      <c r="ED876" s="6"/>
      <c r="EE876" s="5"/>
      <c r="EF876" s="5"/>
      <c r="EG876" s="4"/>
      <c r="EH876" s="6"/>
      <c r="EI876" s="4"/>
      <c r="EJ876" s="6"/>
      <c r="EK876" s="5"/>
      <c r="EL876" s="5"/>
      <c r="EM876" s="4"/>
      <c r="EN876" s="6"/>
      <c r="EO876" s="4"/>
      <c r="EP876" s="6"/>
      <c r="EQ876" s="5"/>
      <c r="ER876" s="5"/>
      <c r="ES876" s="4"/>
      <c r="ET876" s="6"/>
      <c r="EU876" s="4"/>
      <c r="EV876" s="6"/>
      <c r="EW876" s="5"/>
      <c r="EX876" s="5"/>
      <c r="EY876" s="4"/>
      <c r="EZ876" s="6"/>
      <c r="FA876" s="4"/>
      <c r="FB876" s="6"/>
      <c r="FC876" s="5"/>
      <c r="FD876" s="5"/>
      <c r="FE876" s="4"/>
      <c r="FF876" s="6"/>
      <c r="FG876" s="4"/>
      <c r="FH876" s="6"/>
      <c r="FI876" s="5"/>
      <c r="FJ876" s="5"/>
      <c r="FK876" s="4"/>
      <c r="FL876" s="6"/>
      <c r="FM876" s="4"/>
      <c r="FN876" s="6"/>
      <c r="FO876" s="5"/>
      <c r="FP876" s="5"/>
      <c r="FQ876" s="4"/>
      <c r="FR876" s="6"/>
      <c r="FS876" s="4"/>
      <c r="FT876" s="6"/>
      <c r="FU876" s="5"/>
      <c r="FV876" s="5"/>
      <c r="FW876" s="4"/>
      <c r="FX876" s="6"/>
      <c r="FY876" s="4"/>
      <c r="FZ876" s="6"/>
      <c r="GA876" s="5"/>
      <c r="GB876" s="5"/>
      <c r="GC876" s="4"/>
      <c r="GD876" s="6"/>
      <c r="GE876" s="4"/>
      <c r="GF876" s="6"/>
      <c r="GG876" s="5"/>
      <c r="GH876" s="5"/>
      <c r="GI876" s="4"/>
      <c r="GJ876" s="6"/>
      <c r="GK876" s="4"/>
      <c r="GL876" s="6"/>
      <c r="GM876" s="5"/>
      <c r="GN876" s="5"/>
      <c r="GO876" s="4"/>
      <c r="GP876" s="6"/>
      <c r="GQ876" s="4"/>
      <c r="GR876" s="6"/>
      <c r="GS876" s="5"/>
      <c r="GT876" s="5"/>
      <c r="GU876" s="4"/>
      <c r="GV876" s="6"/>
      <c r="GW876" s="4"/>
      <c r="GX876" s="6"/>
      <c r="GY876" s="5"/>
      <c r="GZ876" s="5"/>
      <c r="HA876" s="4"/>
      <c r="HB876" s="6"/>
      <c r="HC876" s="4"/>
      <c r="HD876" s="6"/>
      <c r="HE876" s="5"/>
      <c r="HF876" s="5"/>
      <c r="HG876" s="4"/>
      <c r="HH876" s="6"/>
      <c r="HI876" s="4"/>
      <c r="HJ876" s="6"/>
      <c r="HK876" s="5"/>
      <c r="HL876" s="5"/>
      <c r="HM876" s="4"/>
      <c r="HN876" s="6"/>
      <c r="HO876" s="4"/>
      <c r="HP876" s="6"/>
      <c r="HQ876" s="5"/>
      <c r="HR876" s="5"/>
      <c r="HS876" s="4"/>
      <c r="HT876" s="6"/>
      <c r="HU876" s="4"/>
      <c r="HV876" s="6"/>
      <c r="HW876" s="5"/>
      <c r="HX876" s="5"/>
      <c r="HY876" s="4"/>
      <c r="HZ876" s="6"/>
      <c r="IA876" s="4"/>
      <c r="IB876" s="6"/>
      <c r="IC876" s="5"/>
      <c r="ID876" s="5"/>
      <c r="IE876" s="4"/>
      <c r="IF876" s="6"/>
      <c r="IG876" s="4"/>
      <c r="IH876" s="6"/>
      <c r="II876" s="5"/>
      <c r="IJ876" s="5"/>
      <c r="IK876" s="4"/>
      <c r="IL876" s="6"/>
      <c r="IM876" s="4"/>
      <c r="IN876" s="6"/>
      <c r="IO876" s="5"/>
      <c r="IP876" s="5"/>
      <c r="IQ876" s="4"/>
      <c r="IR876" s="6"/>
      <c r="IS876" s="4"/>
      <c r="IT876" s="6"/>
      <c r="IU876" s="5"/>
      <c r="IV876" s="5"/>
      <c r="IW876" s="4"/>
      <c r="IX876" s="6"/>
      <c r="IY876" s="4"/>
      <c r="IZ876" s="6"/>
      <c r="JA876" s="5"/>
      <c r="JB876" s="5"/>
      <c r="JC876" s="4"/>
      <c r="JD876" s="6"/>
      <c r="JE876" s="4"/>
      <c r="JF876" s="6"/>
      <c r="JG876" s="5"/>
      <c r="JH876" s="5"/>
      <c r="JI876" s="4"/>
      <c r="JJ876" s="6"/>
      <c r="JK876" s="4"/>
      <c r="JL876" s="6"/>
      <c r="JM876" s="5"/>
      <c r="JN876" s="5"/>
      <c r="JO876" s="4"/>
      <c r="JP876" s="6"/>
      <c r="JQ876" s="4"/>
      <c r="JR876" s="6"/>
      <c r="JS876" s="5"/>
      <c r="JT876" s="5"/>
      <c r="JU876" s="4"/>
      <c r="JV876" s="6"/>
      <c r="JW876" s="4"/>
      <c r="JX876" s="6"/>
      <c r="JY876" s="5"/>
      <c r="JZ876" s="5"/>
      <c r="KA876" s="4"/>
      <c r="KB876" s="6"/>
      <c r="KC876" s="4"/>
      <c r="KD876" s="6"/>
      <c r="KE876" s="5"/>
      <c r="KF876" s="5"/>
      <c r="KG876" s="4"/>
      <c r="KH876" s="6"/>
      <c r="KI876" s="4"/>
      <c r="KJ876" s="6"/>
      <c r="KK876" s="5"/>
      <c r="KL876" s="5"/>
    </row>
    <row r="877">
      <c r="A877" s="3" t="s">
        <v>85</v>
      </c>
      <c r="B877" s="3" t="s">
        <v>712</v>
      </c>
      <c r="C877" s="3" t="s">
        <v>87</v>
      </c>
      <c r="D877" s="3" t="s">
        <v>712</v>
      </c>
      <c r="E877" s="3" t="s">
        <v>899</v>
      </c>
      <c r="F877" s="3" t="s">
        <v>104</v>
      </c>
      <c r="G877" s="3" t="s">
        <v>104</v>
      </c>
      <c r="H877" s="3" t="s">
        <v>104</v>
      </c>
      <c r="I877" s="4"/>
      <c r="J877" s="4">
        <f>=ROUNDDOWN({0},0)</f>
      </c>
      <c r="K877" s="4"/>
      <c r="L877" s="5"/>
      <c r="M877" s="4"/>
      <c r="N877" s="4">
        <f>=ROUNDDOWN({0},0)</f>
      </c>
      <c r="O877" s="4"/>
      <c r="P877" s="5"/>
      <c r="Q877" s="4"/>
      <c r="R877" s="6"/>
      <c r="S877" s="4"/>
      <c r="T877" s="6"/>
      <c r="U877" s="5"/>
      <c r="V877" s="5"/>
      <c r="W877" s="4"/>
      <c r="X877" s="6"/>
      <c r="Y877" s="4"/>
      <c r="Z877" s="6"/>
      <c r="AA877" s="5"/>
      <c r="AB877" s="5"/>
      <c r="AC877" s="4"/>
      <c r="AD877" s="6"/>
      <c r="AE877" s="4"/>
      <c r="AF877" s="6"/>
      <c r="AG877" s="5"/>
      <c r="AH877" s="5"/>
      <c r="AI877" s="4"/>
      <c r="AJ877" s="6"/>
      <c r="AK877" s="4"/>
      <c r="AL877" s="6"/>
      <c r="AM877" s="5"/>
      <c r="AN877" s="5"/>
      <c r="AO877" s="4"/>
      <c r="AP877" s="6"/>
      <c r="AQ877" s="4"/>
      <c r="AR877" s="6"/>
      <c r="AS877" s="5"/>
      <c r="AT877" s="5"/>
      <c r="AU877" s="4"/>
      <c r="AV877" s="6"/>
      <c r="AW877" s="4"/>
      <c r="AX877" s="6"/>
      <c r="AY877" s="5"/>
      <c r="AZ877" s="5"/>
      <c r="BA877" s="4"/>
      <c r="BB877" s="6"/>
      <c r="BC877" s="4"/>
      <c r="BD877" s="6"/>
      <c r="BE877" s="5"/>
      <c r="BF877" s="5"/>
      <c r="BG877" s="4"/>
      <c r="BH877" s="6"/>
      <c r="BI877" s="4"/>
      <c r="BJ877" s="6"/>
      <c r="BK877" s="5"/>
      <c r="BL877" s="5"/>
      <c r="BM877" s="4"/>
      <c r="BN877" s="6"/>
      <c r="BO877" s="4"/>
      <c r="BP877" s="6"/>
      <c r="BQ877" s="5"/>
      <c r="BR877" s="5"/>
      <c r="BS877" s="4"/>
      <c r="BT877" s="6"/>
      <c r="BU877" s="4"/>
      <c r="BV877" s="6"/>
      <c r="BW877" s="5"/>
      <c r="BX877" s="5"/>
      <c r="BY877" s="4"/>
      <c r="BZ877" s="6"/>
      <c r="CA877" s="4"/>
      <c r="CB877" s="6"/>
      <c r="CC877" s="5"/>
      <c r="CD877" s="5"/>
      <c r="CE877" s="4"/>
      <c r="CF877" s="6"/>
      <c r="CG877" s="4"/>
      <c r="CH877" s="6"/>
      <c r="CI877" s="5"/>
      <c r="CJ877" s="5"/>
      <c r="CK877" s="4"/>
      <c r="CL877" s="6"/>
      <c r="CM877" s="4"/>
      <c r="CN877" s="6"/>
      <c r="CO877" s="5"/>
      <c r="CP877" s="5"/>
      <c r="CQ877" s="4"/>
      <c r="CR877" s="6"/>
      <c r="CS877" s="4"/>
      <c r="CT877" s="6"/>
      <c r="CU877" s="5"/>
      <c r="CV877" s="5"/>
      <c r="CW877" s="4"/>
      <c r="CX877" s="6"/>
      <c r="CY877" s="4"/>
      <c r="CZ877" s="6"/>
      <c r="DA877" s="5"/>
      <c r="DB877" s="5"/>
      <c r="DC877" s="4"/>
      <c r="DD877" s="6"/>
      <c r="DE877" s="4"/>
      <c r="DF877" s="6"/>
      <c r="DG877" s="5"/>
      <c r="DH877" s="5"/>
      <c r="DI877" s="4"/>
      <c r="DJ877" s="6"/>
      <c r="DK877" s="4"/>
      <c r="DL877" s="6"/>
      <c r="DM877" s="5"/>
      <c r="DN877" s="5"/>
      <c r="DO877" s="4"/>
      <c r="DP877" s="6"/>
      <c r="DQ877" s="4"/>
      <c r="DR877" s="6"/>
      <c r="DS877" s="5"/>
      <c r="DT877" s="5"/>
      <c r="DU877" s="4"/>
      <c r="DV877" s="6"/>
      <c r="DW877" s="4"/>
      <c r="DX877" s="6"/>
      <c r="DY877" s="5"/>
      <c r="DZ877" s="5"/>
      <c r="EA877" s="4"/>
      <c r="EB877" s="6"/>
      <c r="EC877" s="4"/>
      <c r="ED877" s="6"/>
      <c r="EE877" s="5"/>
      <c r="EF877" s="5"/>
      <c r="EG877" s="4"/>
      <c r="EH877" s="6"/>
      <c r="EI877" s="4"/>
      <c r="EJ877" s="6"/>
      <c r="EK877" s="5"/>
      <c r="EL877" s="5"/>
      <c r="EM877" s="4"/>
      <c r="EN877" s="6"/>
      <c r="EO877" s="4"/>
      <c r="EP877" s="6"/>
      <c r="EQ877" s="5"/>
      <c r="ER877" s="5"/>
      <c r="ES877" s="4"/>
      <c r="ET877" s="6"/>
      <c r="EU877" s="4"/>
      <c r="EV877" s="6"/>
      <c r="EW877" s="5"/>
      <c r="EX877" s="5"/>
      <c r="EY877" s="4"/>
      <c r="EZ877" s="6"/>
      <c r="FA877" s="4"/>
      <c r="FB877" s="6"/>
      <c r="FC877" s="5"/>
      <c r="FD877" s="5"/>
      <c r="FE877" s="4"/>
      <c r="FF877" s="6"/>
      <c r="FG877" s="4"/>
      <c r="FH877" s="6"/>
      <c r="FI877" s="5"/>
      <c r="FJ877" s="5"/>
      <c r="FK877" s="4"/>
      <c r="FL877" s="6"/>
      <c r="FM877" s="4"/>
      <c r="FN877" s="6"/>
      <c r="FO877" s="5"/>
      <c r="FP877" s="5"/>
      <c r="FQ877" s="4"/>
      <c r="FR877" s="6"/>
      <c r="FS877" s="4"/>
      <c r="FT877" s="6"/>
      <c r="FU877" s="5"/>
      <c r="FV877" s="5"/>
      <c r="FW877" s="4"/>
      <c r="FX877" s="6"/>
      <c r="FY877" s="4"/>
      <c r="FZ877" s="6"/>
      <c r="GA877" s="5"/>
      <c r="GB877" s="5"/>
      <c r="GC877" s="4"/>
      <c r="GD877" s="6"/>
      <c r="GE877" s="4"/>
      <c r="GF877" s="6"/>
      <c r="GG877" s="5"/>
      <c r="GH877" s="5"/>
      <c r="GI877" s="4"/>
      <c r="GJ877" s="6"/>
      <c r="GK877" s="4"/>
      <c r="GL877" s="6"/>
      <c r="GM877" s="5"/>
      <c r="GN877" s="5"/>
      <c r="GO877" s="4"/>
      <c r="GP877" s="6"/>
      <c r="GQ877" s="4"/>
      <c r="GR877" s="6"/>
      <c r="GS877" s="5"/>
      <c r="GT877" s="5"/>
      <c r="GU877" s="4"/>
      <c r="GV877" s="6"/>
      <c r="GW877" s="4"/>
      <c r="GX877" s="6"/>
      <c r="GY877" s="5"/>
      <c r="GZ877" s="5"/>
      <c r="HA877" s="4"/>
      <c r="HB877" s="6"/>
      <c r="HC877" s="4"/>
      <c r="HD877" s="6"/>
      <c r="HE877" s="5"/>
      <c r="HF877" s="5"/>
      <c r="HG877" s="4"/>
      <c r="HH877" s="6"/>
      <c r="HI877" s="4"/>
      <c r="HJ877" s="6"/>
      <c r="HK877" s="5"/>
      <c r="HL877" s="5"/>
      <c r="HM877" s="4"/>
      <c r="HN877" s="6"/>
      <c r="HO877" s="4"/>
      <c r="HP877" s="6"/>
      <c r="HQ877" s="5"/>
      <c r="HR877" s="5"/>
      <c r="HS877" s="4"/>
      <c r="HT877" s="6"/>
      <c r="HU877" s="4"/>
      <c r="HV877" s="6"/>
      <c r="HW877" s="5"/>
      <c r="HX877" s="5"/>
      <c r="HY877" s="4"/>
      <c r="HZ877" s="6"/>
      <c r="IA877" s="4"/>
      <c r="IB877" s="6"/>
      <c r="IC877" s="5"/>
      <c r="ID877" s="5"/>
      <c r="IE877" s="4"/>
      <c r="IF877" s="6"/>
      <c r="IG877" s="4"/>
      <c r="IH877" s="6"/>
      <c r="II877" s="5"/>
      <c r="IJ877" s="5"/>
      <c r="IK877" s="4"/>
      <c r="IL877" s="6"/>
      <c r="IM877" s="4"/>
      <c r="IN877" s="6"/>
      <c r="IO877" s="5"/>
      <c r="IP877" s="5"/>
      <c r="IQ877" s="4"/>
      <c r="IR877" s="6"/>
      <c r="IS877" s="4"/>
      <c r="IT877" s="6"/>
      <c r="IU877" s="5"/>
      <c r="IV877" s="5"/>
      <c r="IW877" s="4"/>
      <c r="IX877" s="6"/>
      <c r="IY877" s="4"/>
      <c r="IZ877" s="6"/>
      <c r="JA877" s="5"/>
      <c r="JB877" s="5"/>
      <c r="JC877" s="4"/>
      <c r="JD877" s="6"/>
      <c r="JE877" s="4"/>
      <c r="JF877" s="6"/>
      <c r="JG877" s="5"/>
      <c r="JH877" s="5"/>
      <c r="JI877" s="4"/>
      <c r="JJ877" s="6"/>
      <c r="JK877" s="4"/>
      <c r="JL877" s="6"/>
      <c r="JM877" s="5"/>
      <c r="JN877" s="5"/>
      <c r="JO877" s="4"/>
      <c r="JP877" s="6"/>
      <c r="JQ877" s="4"/>
      <c r="JR877" s="6"/>
      <c r="JS877" s="5"/>
      <c r="JT877" s="5"/>
      <c r="JU877" s="4"/>
      <c r="JV877" s="6"/>
      <c r="JW877" s="4"/>
      <c r="JX877" s="6"/>
      <c r="JY877" s="5"/>
      <c r="JZ877" s="5"/>
      <c r="KA877" s="4"/>
      <c r="KB877" s="6"/>
      <c r="KC877" s="4"/>
      <c r="KD877" s="6"/>
      <c r="KE877" s="5"/>
      <c r="KF877" s="5"/>
      <c r="KG877" s="4"/>
      <c r="KH877" s="6"/>
      <c r="KI877" s="4"/>
      <c r="KJ877" s="6"/>
      <c r="KK877" s="5"/>
      <c r="KL877" s="5"/>
    </row>
    <row r="878">
      <c r="A878" s="3" t="s">
        <v>85</v>
      </c>
      <c r="B878" s="3" t="s">
        <v>712</v>
      </c>
      <c r="C878" s="3" t="s">
        <v>87</v>
      </c>
      <c r="D878" s="3" t="s">
        <v>712</v>
      </c>
      <c r="E878" s="3" t="s">
        <v>1058</v>
      </c>
      <c r="F878" s="3" t="s">
        <v>104</v>
      </c>
      <c r="G878" s="3" t="s">
        <v>104</v>
      </c>
      <c r="H878" s="3" t="s">
        <v>104</v>
      </c>
      <c r="I878" s="4"/>
      <c r="J878" s="4">
        <f>=ROUNDDOWN({0},0)</f>
      </c>
      <c r="K878" s="4"/>
      <c r="L878" s="5"/>
      <c r="M878" s="4"/>
      <c r="N878" s="4">
        <f>=ROUNDDOWN({0},0)</f>
      </c>
      <c r="O878" s="4"/>
      <c r="P878" s="5"/>
      <c r="Q878" s="4"/>
      <c r="R878" s="6"/>
      <c r="S878" s="4"/>
      <c r="T878" s="6"/>
      <c r="U878" s="5"/>
      <c r="V878" s="5"/>
      <c r="W878" s="4"/>
      <c r="X878" s="6"/>
      <c r="Y878" s="4"/>
      <c r="Z878" s="6"/>
      <c r="AA878" s="5"/>
      <c r="AB878" s="5"/>
      <c r="AC878" s="4"/>
      <c r="AD878" s="6"/>
      <c r="AE878" s="4"/>
      <c r="AF878" s="6"/>
      <c r="AG878" s="5"/>
      <c r="AH878" s="5"/>
      <c r="AI878" s="4"/>
      <c r="AJ878" s="6"/>
      <c r="AK878" s="4"/>
      <c r="AL878" s="6"/>
      <c r="AM878" s="5"/>
      <c r="AN878" s="5"/>
      <c r="AO878" s="4"/>
      <c r="AP878" s="6"/>
      <c r="AQ878" s="4"/>
      <c r="AR878" s="6"/>
      <c r="AS878" s="5"/>
      <c r="AT878" s="5"/>
      <c r="AU878" s="4"/>
      <c r="AV878" s="6"/>
      <c r="AW878" s="4"/>
      <c r="AX878" s="6"/>
      <c r="AY878" s="5"/>
      <c r="AZ878" s="5"/>
      <c r="BA878" s="4"/>
      <c r="BB878" s="6"/>
      <c r="BC878" s="4"/>
      <c r="BD878" s="6"/>
      <c r="BE878" s="5"/>
      <c r="BF878" s="5"/>
      <c r="BG878" s="4"/>
      <c r="BH878" s="6"/>
      <c r="BI878" s="4"/>
      <c r="BJ878" s="6"/>
      <c r="BK878" s="5"/>
      <c r="BL878" s="5"/>
      <c r="BM878" s="4"/>
      <c r="BN878" s="6"/>
      <c r="BO878" s="4"/>
      <c r="BP878" s="6"/>
      <c r="BQ878" s="5"/>
      <c r="BR878" s="5"/>
      <c r="BS878" s="4"/>
      <c r="BT878" s="6"/>
      <c r="BU878" s="4"/>
      <c r="BV878" s="6"/>
      <c r="BW878" s="5"/>
      <c r="BX878" s="5"/>
      <c r="BY878" s="4"/>
      <c r="BZ878" s="6"/>
      <c r="CA878" s="4"/>
      <c r="CB878" s="6"/>
      <c r="CC878" s="5"/>
      <c r="CD878" s="5"/>
      <c r="CE878" s="4"/>
      <c r="CF878" s="6"/>
      <c r="CG878" s="4"/>
      <c r="CH878" s="6"/>
      <c r="CI878" s="5"/>
      <c r="CJ878" s="5"/>
      <c r="CK878" s="4"/>
      <c r="CL878" s="6"/>
      <c r="CM878" s="4"/>
      <c r="CN878" s="6"/>
      <c r="CO878" s="5"/>
      <c r="CP878" s="5"/>
      <c r="CQ878" s="4"/>
      <c r="CR878" s="6"/>
      <c r="CS878" s="4"/>
      <c r="CT878" s="6"/>
      <c r="CU878" s="5"/>
      <c r="CV878" s="5"/>
      <c r="CW878" s="4"/>
      <c r="CX878" s="6"/>
      <c r="CY878" s="4"/>
      <c r="CZ878" s="6"/>
      <c r="DA878" s="5"/>
      <c r="DB878" s="5"/>
      <c r="DC878" s="4"/>
      <c r="DD878" s="6"/>
      <c r="DE878" s="4"/>
      <c r="DF878" s="6"/>
      <c r="DG878" s="5"/>
      <c r="DH878" s="5"/>
      <c r="DI878" s="4"/>
      <c r="DJ878" s="6"/>
      <c r="DK878" s="4"/>
      <c r="DL878" s="6"/>
      <c r="DM878" s="5"/>
      <c r="DN878" s="5"/>
      <c r="DO878" s="4"/>
      <c r="DP878" s="6"/>
      <c r="DQ878" s="4"/>
      <c r="DR878" s="6"/>
      <c r="DS878" s="5"/>
      <c r="DT878" s="5"/>
      <c r="DU878" s="4"/>
      <c r="DV878" s="6"/>
      <c r="DW878" s="4"/>
      <c r="DX878" s="6"/>
      <c r="DY878" s="5"/>
      <c r="DZ878" s="5"/>
      <c r="EA878" s="4"/>
      <c r="EB878" s="6"/>
      <c r="EC878" s="4"/>
      <c r="ED878" s="6"/>
      <c r="EE878" s="5"/>
      <c r="EF878" s="5"/>
      <c r="EG878" s="4"/>
      <c r="EH878" s="6"/>
      <c r="EI878" s="4"/>
      <c r="EJ878" s="6"/>
      <c r="EK878" s="5"/>
      <c r="EL878" s="5"/>
      <c r="EM878" s="4"/>
      <c r="EN878" s="6"/>
      <c r="EO878" s="4"/>
      <c r="EP878" s="6"/>
      <c r="EQ878" s="5"/>
      <c r="ER878" s="5"/>
      <c r="ES878" s="4"/>
      <c r="ET878" s="6"/>
      <c r="EU878" s="4"/>
      <c r="EV878" s="6"/>
      <c r="EW878" s="5"/>
      <c r="EX878" s="5"/>
      <c r="EY878" s="4"/>
      <c r="EZ878" s="6"/>
      <c r="FA878" s="4"/>
      <c r="FB878" s="6"/>
      <c r="FC878" s="5"/>
      <c r="FD878" s="5"/>
      <c r="FE878" s="4"/>
      <c r="FF878" s="6"/>
      <c r="FG878" s="4"/>
      <c r="FH878" s="6"/>
      <c r="FI878" s="5"/>
      <c r="FJ878" s="5"/>
      <c r="FK878" s="4"/>
      <c r="FL878" s="6"/>
      <c r="FM878" s="4"/>
      <c r="FN878" s="6"/>
      <c r="FO878" s="5"/>
      <c r="FP878" s="5"/>
      <c r="FQ878" s="4"/>
      <c r="FR878" s="6"/>
      <c r="FS878" s="4"/>
      <c r="FT878" s="6"/>
      <c r="FU878" s="5"/>
      <c r="FV878" s="5"/>
      <c r="FW878" s="4"/>
      <c r="FX878" s="6"/>
      <c r="FY878" s="4"/>
      <c r="FZ878" s="6"/>
      <c r="GA878" s="5"/>
      <c r="GB878" s="5"/>
      <c r="GC878" s="4"/>
      <c r="GD878" s="6"/>
      <c r="GE878" s="4"/>
      <c r="GF878" s="6"/>
      <c r="GG878" s="5"/>
      <c r="GH878" s="5"/>
      <c r="GI878" s="4"/>
      <c r="GJ878" s="6"/>
      <c r="GK878" s="4"/>
      <c r="GL878" s="6"/>
      <c r="GM878" s="5"/>
      <c r="GN878" s="5"/>
      <c r="GO878" s="4"/>
      <c r="GP878" s="6"/>
      <c r="GQ878" s="4"/>
      <c r="GR878" s="6"/>
      <c r="GS878" s="5"/>
      <c r="GT878" s="5"/>
      <c r="GU878" s="4"/>
      <c r="GV878" s="6"/>
      <c r="GW878" s="4"/>
      <c r="GX878" s="6"/>
      <c r="GY878" s="5"/>
      <c r="GZ878" s="5"/>
      <c r="HA878" s="4"/>
      <c r="HB878" s="6"/>
      <c r="HC878" s="4"/>
      <c r="HD878" s="6"/>
      <c r="HE878" s="5"/>
      <c r="HF878" s="5"/>
      <c r="HG878" s="4"/>
      <c r="HH878" s="6"/>
      <c r="HI878" s="4"/>
      <c r="HJ878" s="6"/>
      <c r="HK878" s="5"/>
      <c r="HL878" s="5"/>
      <c r="HM878" s="4"/>
      <c r="HN878" s="6"/>
      <c r="HO878" s="4"/>
      <c r="HP878" s="6"/>
      <c r="HQ878" s="5"/>
      <c r="HR878" s="5"/>
      <c r="HS878" s="4"/>
      <c r="HT878" s="6"/>
      <c r="HU878" s="4"/>
      <c r="HV878" s="6"/>
      <c r="HW878" s="5"/>
      <c r="HX878" s="5"/>
      <c r="HY878" s="4"/>
      <c r="HZ878" s="6"/>
      <c r="IA878" s="4"/>
      <c r="IB878" s="6"/>
      <c r="IC878" s="5"/>
      <c r="ID878" s="5"/>
      <c r="IE878" s="4"/>
      <c r="IF878" s="6"/>
      <c r="IG878" s="4"/>
      <c r="IH878" s="6"/>
      <c r="II878" s="5"/>
      <c r="IJ878" s="5"/>
      <c r="IK878" s="4"/>
      <c r="IL878" s="6"/>
      <c r="IM878" s="4"/>
      <c r="IN878" s="6"/>
      <c r="IO878" s="5"/>
      <c r="IP878" s="5"/>
      <c r="IQ878" s="4"/>
      <c r="IR878" s="6"/>
      <c r="IS878" s="4"/>
      <c r="IT878" s="6"/>
      <c r="IU878" s="5"/>
      <c r="IV878" s="5"/>
      <c r="IW878" s="4"/>
      <c r="IX878" s="6"/>
      <c r="IY878" s="4"/>
      <c r="IZ878" s="6"/>
      <c r="JA878" s="5"/>
      <c r="JB878" s="5"/>
      <c r="JC878" s="4"/>
      <c r="JD878" s="6"/>
      <c r="JE878" s="4"/>
      <c r="JF878" s="6"/>
      <c r="JG878" s="5"/>
      <c r="JH878" s="5"/>
      <c r="JI878" s="4"/>
      <c r="JJ878" s="6"/>
      <c r="JK878" s="4"/>
      <c r="JL878" s="6"/>
      <c r="JM878" s="5"/>
      <c r="JN878" s="5"/>
      <c r="JO878" s="4"/>
      <c r="JP878" s="6"/>
      <c r="JQ878" s="4"/>
      <c r="JR878" s="6"/>
      <c r="JS878" s="5"/>
      <c r="JT878" s="5"/>
      <c r="JU878" s="4"/>
      <c r="JV878" s="6"/>
      <c r="JW878" s="4"/>
      <c r="JX878" s="6"/>
      <c r="JY878" s="5"/>
      <c r="JZ878" s="5"/>
      <c r="KA878" s="4"/>
      <c r="KB878" s="6"/>
      <c r="KC878" s="4"/>
      <c r="KD878" s="6"/>
      <c r="KE878" s="5"/>
      <c r="KF878" s="5"/>
      <c r="KG878" s="4"/>
      <c r="KH878" s="6"/>
      <c r="KI878" s="4"/>
      <c r="KJ878" s="6"/>
      <c r="KK878" s="5"/>
      <c r="KL878" s="5"/>
    </row>
    <row r="879">
      <c r="A879" s="3" t="s">
        <v>85</v>
      </c>
      <c r="B879" s="3" t="s">
        <v>712</v>
      </c>
      <c r="C879" s="3" t="s">
        <v>87</v>
      </c>
      <c r="D879" s="3" t="s">
        <v>712</v>
      </c>
      <c r="E879" s="3" t="s">
        <v>1059</v>
      </c>
      <c r="F879" s="3" t="s">
        <v>104</v>
      </c>
      <c r="G879" s="3" t="s">
        <v>104</v>
      </c>
      <c r="H879" s="3" t="s">
        <v>104</v>
      </c>
      <c r="I879" s="4"/>
      <c r="J879" s="4">
        <f>=ROUNDDOWN({0},0)</f>
      </c>
      <c r="K879" s="4"/>
      <c r="L879" s="5"/>
      <c r="M879" s="4"/>
      <c r="N879" s="4">
        <f>=ROUNDDOWN({0},0)</f>
      </c>
      <c r="O879" s="4"/>
      <c r="P879" s="5"/>
      <c r="Q879" s="4"/>
      <c r="R879" s="6"/>
      <c r="S879" s="4"/>
      <c r="T879" s="6"/>
      <c r="U879" s="5"/>
      <c r="V879" s="5"/>
      <c r="W879" s="4"/>
      <c r="X879" s="6"/>
      <c r="Y879" s="4"/>
      <c r="Z879" s="6"/>
      <c r="AA879" s="5"/>
      <c r="AB879" s="5"/>
      <c r="AC879" s="4"/>
      <c r="AD879" s="6"/>
      <c r="AE879" s="4"/>
      <c r="AF879" s="6"/>
      <c r="AG879" s="5"/>
      <c r="AH879" s="5"/>
      <c r="AI879" s="4"/>
      <c r="AJ879" s="6"/>
      <c r="AK879" s="4"/>
      <c r="AL879" s="6"/>
      <c r="AM879" s="5"/>
      <c r="AN879" s="5"/>
      <c r="AO879" s="4"/>
      <c r="AP879" s="6"/>
      <c r="AQ879" s="4"/>
      <c r="AR879" s="6"/>
      <c r="AS879" s="5"/>
      <c r="AT879" s="5"/>
      <c r="AU879" s="4"/>
      <c r="AV879" s="6"/>
      <c r="AW879" s="4"/>
      <c r="AX879" s="6"/>
      <c r="AY879" s="5"/>
      <c r="AZ879" s="5"/>
      <c r="BA879" s="4"/>
      <c r="BB879" s="6"/>
      <c r="BC879" s="4"/>
      <c r="BD879" s="6"/>
      <c r="BE879" s="5"/>
      <c r="BF879" s="5"/>
      <c r="BG879" s="4"/>
      <c r="BH879" s="6"/>
      <c r="BI879" s="4"/>
      <c r="BJ879" s="6"/>
      <c r="BK879" s="5"/>
      <c r="BL879" s="5"/>
      <c r="BM879" s="4"/>
      <c r="BN879" s="6"/>
      <c r="BO879" s="4"/>
      <c r="BP879" s="6"/>
      <c r="BQ879" s="5"/>
      <c r="BR879" s="5"/>
      <c r="BS879" s="4"/>
      <c r="BT879" s="6"/>
      <c r="BU879" s="4"/>
      <c r="BV879" s="6"/>
      <c r="BW879" s="5"/>
      <c r="BX879" s="5"/>
      <c r="BY879" s="4"/>
      <c r="BZ879" s="6"/>
      <c r="CA879" s="4"/>
      <c r="CB879" s="6"/>
      <c r="CC879" s="5"/>
      <c r="CD879" s="5"/>
      <c r="CE879" s="4"/>
      <c r="CF879" s="6"/>
      <c r="CG879" s="4"/>
      <c r="CH879" s="6"/>
      <c r="CI879" s="5"/>
      <c r="CJ879" s="5"/>
      <c r="CK879" s="4"/>
      <c r="CL879" s="6"/>
      <c r="CM879" s="4"/>
      <c r="CN879" s="6"/>
      <c r="CO879" s="5"/>
      <c r="CP879" s="5"/>
      <c r="CQ879" s="4"/>
      <c r="CR879" s="6"/>
      <c r="CS879" s="4"/>
      <c r="CT879" s="6"/>
      <c r="CU879" s="5"/>
      <c r="CV879" s="5"/>
      <c r="CW879" s="4"/>
      <c r="CX879" s="6"/>
      <c r="CY879" s="4"/>
      <c r="CZ879" s="6"/>
      <c r="DA879" s="5"/>
      <c r="DB879" s="5"/>
      <c r="DC879" s="4"/>
      <c r="DD879" s="6"/>
      <c r="DE879" s="4"/>
      <c r="DF879" s="6"/>
      <c r="DG879" s="5"/>
      <c r="DH879" s="5"/>
      <c r="DI879" s="4"/>
      <c r="DJ879" s="6"/>
      <c r="DK879" s="4"/>
      <c r="DL879" s="6"/>
      <c r="DM879" s="5"/>
      <c r="DN879" s="5"/>
      <c r="DO879" s="4"/>
      <c r="DP879" s="6"/>
      <c r="DQ879" s="4"/>
      <c r="DR879" s="6"/>
      <c r="DS879" s="5"/>
      <c r="DT879" s="5"/>
      <c r="DU879" s="4"/>
      <c r="DV879" s="6"/>
      <c r="DW879" s="4"/>
      <c r="DX879" s="6"/>
      <c r="DY879" s="5"/>
      <c r="DZ879" s="5"/>
      <c r="EA879" s="4"/>
      <c r="EB879" s="6"/>
      <c r="EC879" s="4"/>
      <c r="ED879" s="6"/>
      <c r="EE879" s="5"/>
      <c r="EF879" s="5"/>
      <c r="EG879" s="4"/>
      <c r="EH879" s="6"/>
      <c r="EI879" s="4"/>
      <c r="EJ879" s="6"/>
      <c r="EK879" s="5"/>
      <c r="EL879" s="5"/>
      <c r="EM879" s="4"/>
      <c r="EN879" s="6"/>
      <c r="EO879" s="4"/>
      <c r="EP879" s="6"/>
      <c r="EQ879" s="5"/>
      <c r="ER879" s="5"/>
      <c r="ES879" s="4"/>
      <c r="ET879" s="6"/>
      <c r="EU879" s="4"/>
      <c r="EV879" s="6"/>
      <c r="EW879" s="5"/>
      <c r="EX879" s="5"/>
      <c r="EY879" s="4"/>
      <c r="EZ879" s="6"/>
      <c r="FA879" s="4"/>
      <c r="FB879" s="6"/>
      <c r="FC879" s="5"/>
      <c r="FD879" s="5"/>
      <c r="FE879" s="4"/>
      <c r="FF879" s="6"/>
      <c r="FG879" s="4"/>
      <c r="FH879" s="6"/>
      <c r="FI879" s="5"/>
      <c r="FJ879" s="5"/>
      <c r="FK879" s="4"/>
      <c r="FL879" s="6"/>
      <c r="FM879" s="4"/>
      <c r="FN879" s="6"/>
      <c r="FO879" s="5"/>
      <c r="FP879" s="5"/>
      <c r="FQ879" s="4"/>
      <c r="FR879" s="6"/>
      <c r="FS879" s="4"/>
      <c r="FT879" s="6"/>
      <c r="FU879" s="5"/>
      <c r="FV879" s="5"/>
      <c r="FW879" s="4"/>
      <c r="FX879" s="6"/>
      <c r="FY879" s="4"/>
      <c r="FZ879" s="6"/>
      <c r="GA879" s="5"/>
      <c r="GB879" s="5"/>
      <c r="GC879" s="4"/>
      <c r="GD879" s="6"/>
      <c r="GE879" s="4"/>
      <c r="GF879" s="6"/>
      <c r="GG879" s="5"/>
      <c r="GH879" s="5"/>
      <c r="GI879" s="4"/>
      <c r="GJ879" s="6"/>
      <c r="GK879" s="4"/>
      <c r="GL879" s="6"/>
      <c r="GM879" s="5"/>
      <c r="GN879" s="5"/>
      <c r="GO879" s="4"/>
      <c r="GP879" s="6"/>
      <c r="GQ879" s="4"/>
      <c r="GR879" s="6"/>
      <c r="GS879" s="5"/>
      <c r="GT879" s="5"/>
      <c r="GU879" s="4"/>
      <c r="GV879" s="6"/>
      <c r="GW879" s="4"/>
      <c r="GX879" s="6"/>
      <c r="GY879" s="5"/>
      <c r="GZ879" s="5"/>
      <c r="HA879" s="4"/>
      <c r="HB879" s="6"/>
      <c r="HC879" s="4"/>
      <c r="HD879" s="6"/>
      <c r="HE879" s="5"/>
      <c r="HF879" s="5"/>
      <c r="HG879" s="4"/>
      <c r="HH879" s="6"/>
      <c r="HI879" s="4"/>
      <c r="HJ879" s="6"/>
      <c r="HK879" s="5"/>
      <c r="HL879" s="5"/>
      <c r="HM879" s="4"/>
      <c r="HN879" s="6"/>
      <c r="HO879" s="4"/>
      <c r="HP879" s="6"/>
      <c r="HQ879" s="5"/>
      <c r="HR879" s="5"/>
      <c r="HS879" s="4"/>
      <c r="HT879" s="6"/>
      <c r="HU879" s="4"/>
      <c r="HV879" s="6"/>
      <c r="HW879" s="5"/>
      <c r="HX879" s="5"/>
      <c r="HY879" s="4"/>
      <c r="HZ879" s="6"/>
      <c r="IA879" s="4"/>
      <c r="IB879" s="6"/>
      <c r="IC879" s="5"/>
      <c r="ID879" s="5"/>
      <c r="IE879" s="4"/>
      <c r="IF879" s="6"/>
      <c r="IG879" s="4"/>
      <c r="IH879" s="6"/>
      <c r="II879" s="5"/>
      <c r="IJ879" s="5"/>
      <c r="IK879" s="4"/>
      <c r="IL879" s="6"/>
      <c r="IM879" s="4"/>
      <c r="IN879" s="6"/>
      <c r="IO879" s="5"/>
      <c r="IP879" s="5"/>
      <c r="IQ879" s="4"/>
      <c r="IR879" s="6"/>
      <c r="IS879" s="4"/>
      <c r="IT879" s="6"/>
      <c r="IU879" s="5"/>
      <c r="IV879" s="5"/>
      <c r="IW879" s="4"/>
      <c r="IX879" s="6"/>
      <c r="IY879" s="4"/>
      <c r="IZ879" s="6"/>
      <c r="JA879" s="5"/>
      <c r="JB879" s="5"/>
      <c r="JC879" s="4"/>
      <c r="JD879" s="6"/>
      <c r="JE879" s="4"/>
      <c r="JF879" s="6"/>
      <c r="JG879" s="5"/>
      <c r="JH879" s="5"/>
      <c r="JI879" s="4"/>
      <c r="JJ879" s="6"/>
      <c r="JK879" s="4"/>
      <c r="JL879" s="6"/>
      <c r="JM879" s="5"/>
      <c r="JN879" s="5"/>
      <c r="JO879" s="4"/>
      <c r="JP879" s="6"/>
      <c r="JQ879" s="4"/>
      <c r="JR879" s="6"/>
      <c r="JS879" s="5"/>
      <c r="JT879" s="5"/>
      <c r="JU879" s="4"/>
      <c r="JV879" s="6"/>
      <c r="JW879" s="4"/>
      <c r="JX879" s="6"/>
      <c r="JY879" s="5"/>
      <c r="JZ879" s="5"/>
      <c r="KA879" s="4"/>
      <c r="KB879" s="6"/>
      <c r="KC879" s="4"/>
      <c r="KD879" s="6"/>
      <c r="KE879" s="5"/>
      <c r="KF879" s="5"/>
      <c r="KG879" s="4"/>
      <c r="KH879" s="6"/>
      <c r="KI879" s="4"/>
      <c r="KJ879" s="6"/>
      <c r="KK879" s="5"/>
      <c r="KL879" s="5"/>
    </row>
    <row r="880">
      <c r="A880" s="3" t="s">
        <v>85</v>
      </c>
      <c r="B880" s="3" t="s">
        <v>712</v>
      </c>
      <c r="C880" s="3" t="s">
        <v>87</v>
      </c>
      <c r="D880" s="3" t="s">
        <v>712</v>
      </c>
      <c r="E880" s="3" t="s">
        <v>900</v>
      </c>
      <c r="F880" s="3" t="s">
        <v>104</v>
      </c>
      <c r="G880" s="3" t="s">
        <v>104</v>
      </c>
      <c r="H880" s="3" t="s">
        <v>104</v>
      </c>
      <c r="I880" s="4"/>
      <c r="J880" s="4">
        <f>=ROUNDDOWN({0},0)</f>
      </c>
      <c r="K880" s="4"/>
      <c r="L880" s="5"/>
      <c r="M880" s="4"/>
      <c r="N880" s="4">
        <f>=ROUNDDOWN({0},0)</f>
      </c>
      <c r="O880" s="4"/>
      <c r="P880" s="5"/>
      <c r="Q880" s="4"/>
      <c r="R880" s="6"/>
      <c r="S880" s="4"/>
      <c r="T880" s="6"/>
      <c r="U880" s="5"/>
      <c r="V880" s="5"/>
      <c r="W880" s="4"/>
      <c r="X880" s="6"/>
      <c r="Y880" s="4"/>
      <c r="Z880" s="6"/>
      <c r="AA880" s="5"/>
      <c r="AB880" s="5"/>
      <c r="AC880" s="4"/>
      <c r="AD880" s="6"/>
      <c r="AE880" s="4"/>
      <c r="AF880" s="6"/>
      <c r="AG880" s="5"/>
      <c r="AH880" s="5"/>
      <c r="AI880" s="4"/>
      <c r="AJ880" s="6"/>
      <c r="AK880" s="4"/>
      <c r="AL880" s="6"/>
      <c r="AM880" s="5"/>
      <c r="AN880" s="5"/>
      <c r="AO880" s="4"/>
      <c r="AP880" s="6"/>
      <c r="AQ880" s="4"/>
      <c r="AR880" s="6"/>
      <c r="AS880" s="5"/>
      <c r="AT880" s="5"/>
      <c r="AU880" s="4"/>
      <c r="AV880" s="6"/>
      <c r="AW880" s="4"/>
      <c r="AX880" s="6"/>
      <c r="AY880" s="5"/>
      <c r="AZ880" s="5"/>
      <c r="BA880" s="4"/>
      <c r="BB880" s="6"/>
      <c r="BC880" s="4"/>
      <c r="BD880" s="6"/>
      <c r="BE880" s="5"/>
      <c r="BF880" s="5"/>
      <c r="BG880" s="4"/>
      <c r="BH880" s="6"/>
      <c r="BI880" s="4"/>
      <c r="BJ880" s="6"/>
      <c r="BK880" s="5"/>
      <c r="BL880" s="5"/>
      <c r="BM880" s="4"/>
      <c r="BN880" s="6"/>
      <c r="BO880" s="4"/>
      <c r="BP880" s="6"/>
      <c r="BQ880" s="5"/>
      <c r="BR880" s="5"/>
      <c r="BS880" s="4"/>
      <c r="BT880" s="6"/>
      <c r="BU880" s="4"/>
      <c r="BV880" s="6"/>
      <c r="BW880" s="5"/>
      <c r="BX880" s="5"/>
      <c r="BY880" s="4"/>
      <c r="BZ880" s="6"/>
      <c r="CA880" s="4"/>
      <c r="CB880" s="6"/>
      <c r="CC880" s="5"/>
      <c r="CD880" s="5"/>
      <c r="CE880" s="4"/>
      <c r="CF880" s="6"/>
      <c r="CG880" s="4"/>
      <c r="CH880" s="6"/>
      <c r="CI880" s="5"/>
      <c r="CJ880" s="5"/>
      <c r="CK880" s="4"/>
      <c r="CL880" s="6"/>
      <c r="CM880" s="4"/>
      <c r="CN880" s="6"/>
      <c r="CO880" s="5"/>
      <c r="CP880" s="5"/>
      <c r="CQ880" s="4"/>
      <c r="CR880" s="6"/>
      <c r="CS880" s="4"/>
      <c r="CT880" s="6"/>
      <c r="CU880" s="5"/>
      <c r="CV880" s="5"/>
      <c r="CW880" s="4"/>
      <c r="CX880" s="6"/>
      <c r="CY880" s="4"/>
      <c r="CZ880" s="6"/>
      <c r="DA880" s="5"/>
      <c r="DB880" s="5"/>
      <c r="DC880" s="4"/>
      <c r="DD880" s="6"/>
      <c r="DE880" s="4"/>
      <c r="DF880" s="6"/>
      <c r="DG880" s="5"/>
      <c r="DH880" s="5"/>
      <c r="DI880" s="4"/>
      <c r="DJ880" s="6"/>
      <c r="DK880" s="4"/>
      <c r="DL880" s="6"/>
      <c r="DM880" s="5"/>
      <c r="DN880" s="5"/>
      <c r="DO880" s="4"/>
      <c r="DP880" s="6"/>
      <c r="DQ880" s="4"/>
      <c r="DR880" s="6"/>
      <c r="DS880" s="5"/>
      <c r="DT880" s="5"/>
      <c r="DU880" s="4"/>
      <c r="DV880" s="6"/>
      <c r="DW880" s="4"/>
      <c r="DX880" s="6"/>
      <c r="DY880" s="5"/>
      <c r="DZ880" s="5"/>
      <c r="EA880" s="4"/>
      <c r="EB880" s="6"/>
      <c r="EC880" s="4"/>
      <c r="ED880" s="6"/>
      <c r="EE880" s="5"/>
      <c r="EF880" s="5"/>
      <c r="EG880" s="4"/>
      <c r="EH880" s="6"/>
      <c r="EI880" s="4"/>
      <c r="EJ880" s="6"/>
      <c r="EK880" s="5"/>
      <c r="EL880" s="5"/>
      <c r="EM880" s="4"/>
      <c r="EN880" s="6"/>
      <c r="EO880" s="4"/>
      <c r="EP880" s="6"/>
      <c r="EQ880" s="5"/>
      <c r="ER880" s="5"/>
      <c r="ES880" s="4"/>
      <c r="ET880" s="6"/>
      <c r="EU880" s="4"/>
      <c r="EV880" s="6"/>
      <c r="EW880" s="5"/>
      <c r="EX880" s="5"/>
      <c r="EY880" s="4"/>
      <c r="EZ880" s="6"/>
      <c r="FA880" s="4"/>
      <c r="FB880" s="6"/>
      <c r="FC880" s="5"/>
      <c r="FD880" s="5"/>
      <c r="FE880" s="4"/>
      <c r="FF880" s="6"/>
      <c r="FG880" s="4"/>
      <c r="FH880" s="6"/>
      <c r="FI880" s="5"/>
      <c r="FJ880" s="5"/>
      <c r="FK880" s="4"/>
      <c r="FL880" s="6"/>
      <c r="FM880" s="4"/>
      <c r="FN880" s="6"/>
      <c r="FO880" s="5"/>
      <c r="FP880" s="5"/>
      <c r="FQ880" s="4"/>
      <c r="FR880" s="6"/>
      <c r="FS880" s="4"/>
      <c r="FT880" s="6"/>
      <c r="FU880" s="5"/>
      <c r="FV880" s="5"/>
      <c r="FW880" s="4"/>
      <c r="FX880" s="6"/>
      <c r="FY880" s="4"/>
      <c r="FZ880" s="6"/>
      <c r="GA880" s="5"/>
      <c r="GB880" s="5"/>
      <c r="GC880" s="4"/>
      <c r="GD880" s="6"/>
      <c r="GE880" s="4"/>
      <c r="GF880" s="6"/>
      <c r="GG880" s="5"/>
      <c r="GH880" s="5"/>
      <c r="GI880" s="4"/>
      <c r="GJ880" s="6"/>
      <c r="GK880" s="4"/>
      <c r="GL880" s="6"/>
      <c r="GM880" s="5"/>
      <c r="GN880" s="5"/>
      <c r="GO880" s="4"/>
      <c r="GP880" s="6"/>
      <c r="GQ880" s="4"/>
      <c r="GR880" s="6"/>
      <c r="GS880" s="5"/>
      <c r="GT880" s="5"/>
      <c r="GU880" s="4"/>
      <c r="GV880" s="6"/>
      <c r="GW880" s="4"/>
      <c r="GX880" s="6"/>
      <c r="GY880" s="5"/>
      <c r="GZ880" s="5"/>
      <c r="HA880" s="4"/>
      <c r="HB880" s="6"/>
      <c r="HC880" s="4"/>
      <c r="HD880" s="6"/>
      <c r="HE880" s="5"/>
      <c r="HF880" s="5"/>
      <c r="HG880" s="4"/>
      <c r="HH880" s="6"/>
      <c r="HI880" s="4"/>
      <c r="HJ880" s="6"/>
      <c r="HK880" s="5"/>
      <c r="HL880" s="5"/>
      <c r="HM880" s="4"/>
      <c r="HN880" s="6"/>
      <c r="HO880" s="4"/>
      <c r="HP880" s="6"/>
      <c r="HQ880" s="5"/>
      <c r="HR880" s="5"/>
      <c r="HS880" s="4"/>
      <c r="HT880" s="6"/>
      <c r="HU880" s="4"/>
      <c r="HV880" s="6"/>
      <c r="HW880" s="5"/>
      <c r="HX880" s="5"/>
      <c r="HY880" s="4"/>
      <c r="HZ880" s="6"/>
      <c r="IA880" s="4"/>
      <c r="IB880" s="6"/>
      <c r="IC880" s="5"/>
      <c r="ID880" s="5"/>
      <c r="IE880" s="4"/>
      <c r="IF880" s="6"/>
      <c r="IG880" s="4"/>
      <c r="IH880" s="6"/>
      <c r="II880" s="5"/>
      <c r="IJ880" s="5"/>
      <c r="IK880" s="4"/>
      <c r="IL880" s="6"/>
      <c r="IM880" s="4"/>
      <c r="IN880" s="6"/>
      <c r="IO880" s="5"/>
      <c r="IP880" s="5"/>
      <c r="IQ880" s="4"/>
      <c r="IR880" s="6"/>
      <c r="IS880" s="4"/>
      <c r="IT880" s="6"/>
      <c r="IU880" s="5"/>
      <c r="IV880" s="5"/>
      <c r="IW880" s="4"/>
      <c r="IX880" s="6"/>
      <c r="IY880" s="4"/>
      <c r="IZ880" s="6"/>
      <c r="JA880" s="5"/>
      <c r="JB880" s="5"/>
      <c r="JC880" s="4"/>
      <c r="JD880" s="6"/>
      <c r="JE880" s="4"/>
      <c r="JF880" s="6"/>
      <c r="JG880" s="5"/>
      <c r="JH880" s="5"/>
      <c r="JI880" s="4"/>
      <c r="JJ880" s="6"/>
      <c r="JK880" s="4"/>
      <c r="JL880" s="6"/>
      <c r="JM880" s="5"/>
      <c r="JN880" s="5"/>
      <c r="JO880" s="4"/>
      <c r="JP880" s="6"/>
      <c r="JQ880" s="4"/>
      <c r="JR880" s="6"/>
      <c r="JS880" s="5"/>
      <c r="JT880" s="5"/>
      <c r="JU880" s="4"/>
      <c r="JV880" s="6"/>
      <c r="JW880" s="4"/>
      <c r="JX880" s="6"/>
      <c r="JY880" s="5"/>
      <c r="JZ880" s="5"/>
      <c r="KA880" s="4"/>
      <c r="KB880" s="6"/>
      <c r="KC880" s="4"/>
      <c r="KD880" s="6"/>
      <c r="KE880" s="5"/>
      <c r="KF880" s="5"/>
      <c r="KG880" s="4"/>
      <c r="KH880" s="6"/>
      <c r="KI880" s="4"/>
      <c r="KJ880" s="6"/>
      <c r="KK880" s="5"/>
      <c r="KL880" s="5"/>
    </row>
    <row r="881">
      <c r="A881" s="3" t="s">
        <v>85</v>
      </c>
      <c r="B881" s="3" t="s">
        <v>712</v>
      </c>
      <c r="C881" s="3" t="s">
        <v>87</v>
      </c>
      <c r="D881" s="3" t="s">
        <v>712</v>
      </c>
      <c r="E881" s="3" t="s">
        <v>902</v>
      </c>
      <c r="F881" s="3" t="s">
        <v>104</v>
      </c>
      <c r="G881" s="3" t="s">
        <v>104</v>
      </c>
      <c r="H881" s="3" t="s">
        <v>104</v>
      </c>
      <c r="I881" s="4"/>
      <c r="J881" s="4">
        <f>=ROUNDDOWN({0},0)</f>
      </c>
      <c r="K881" s="4"/>
      <c r="L881" s="5"/>
      <c r="M881" s="4"/>
      <c r="N881" s="4">
        <f>=ROUNDDOWN({0},0)</f>
      </c>
      <c r="O881" s="4"/>
      <c r="P881" s="5"/>
      <c r="Q881" s="4"/>
      <c r="R881" s="6"/>
      <c r="S881" s="4"/>
      <c r="T881" s="6"/>
      <c r="U881" s="5"/>
      <c r="V881" s="5"/>
      <c r="W881" s="4"/>
      <c r="X881" s="6"/>
      <c r="Y881" s="4"/>
      <c r="Z881" s="6"/>
      <c r="AA881" s="5"/>
      <c r="AB881" s="5"/>
      <c r="AC881" s="4"/>
      <c r="AD881" s="6"/>
      <c r="AE881" s="4"/>
      <c r="AF881" s="6"/>
      <c r="AG881" s="5"/>
      <c r="AH881" s="5"/>
      <c r="AI881" s="4"/>
      <c r="AJ881" s="6"/>
      <c r="AK881" s="4"/>
      <c r="AL881" s="6"/>
      <c r="AM881" s="5"/>
      <c r="AN881" s="5"/>
      <c r="AO881" s="4"/>
      <c r="AP881" s="6"/>
      <c r="AQ881" s="4"/>
      <c r="AR881" s="6"/>
      <c r="AS881" s="5"/>
      <c r="AT881" s="5"/>
      <c r="AU881" s="4"/>
      <c r="AV881" s="6"/>
      <c r="AW881" s="4"/>
      <c r="AX881" s="6"/>
      <c r="AY881" s="5"/>
      <c r="AZ881" s="5"/>
      <c r="BA881" s="4"/>
      <c r="BB881" s="6"/>
      <c r="BC881" s="4"/>
      <c r="BD881" s="6"/>
      <c r="BE881" s="5"/>
      <c r="BF881" s="5"/>
      <c r="BG881" s="4"/>
      <c r="BH881" s="6"/>
      <c r="BI881" s="4"/>
      <c r="BJ881" s="6"/>
      <c r="BK881" s="5"/>
      <c r="BL881" s="5"/>
      <c r="BM881" s="4"/>
      <c r="BN881" s="6"/>
      <c r="BO881" s="4"/>
      <c r="BP881" s="6"/>
      <c r="BQ881" s="5"/>
      <c r="BR881" s="5"/>
      <c r="BS881" s="4"/>
      <c r="BT881" s="6"/>
      <c r="BU881" s="4"/>
      <c r="BV881" s="6"/>
      <c r="BW881" s="5"/>
      <c r="BX881" s="5"/>
      <c r="BY881" s="4"/>
      <c r="BZ881" s="6"/>
      <c r="CA881" s="4"/>
      <c r="CB881" s="6"/>
      <c r="CC881" s="5"/>
      <c r="CD881" s="5"/>
      <c r="CE881" s="4"/>
      <c r="CF881" s="6"/>
      <c r="CG881" s="4"/>
      <c r="CH881" s="6"/>
      <c r="CI881" s="5"/>
      <c r="CJ881" s="5"/>
      <c r="CK881" s="4"/>
      <c r="CL881" s="6"/>
      <c r="CM881" s="4"/>
      <c r="CN881" s="6"/>
      <c r="CO881" s="5"/>
      <c r="CP881" s="5"/>
      <c r="CQ881" s="4"/>
      <c r="CR881" s="6"/>
      <c r="CS881" s="4"/>
      <c r="CT881" s="6"/>
      <c r="CU881" s="5"/>
      <c r="CV881" s="5"/>
      <c r="CW881" s="4"/>
      <c r="CX881" s="6"/>
      <c r="CY881" s="4"/>
      <c r="CZ881" s="6"/>
      <c r="DA881" s="5"/>
      <c r="DB881" s="5"/>
      <c r="DC881" s="4"/>
      <c r="DD881" s="6"/>
      <c r="DE881" s="4"/>
      <c r="DF881" s="6"/>
      <c r="DG881" s="5"/>
      <c r="DH881" s="5"/>
      <c r="DI881" s="4"/>
      <c r="DJ881" s="6"/>
      <c r="DK881" s="4"/>
      <c r="DL881" s="6"/>
      <c r="DM881" s="5"/>
      <c r="DN881" s="5"/>
      <c r="DO881" s="4"/>
      <c r="DP881" s="6"/>
      <c r="DQ881" s="4"/>
      <c r="DR881" s="6"/>
      <c r="DS881" s="5"/>
      <c r="DT881" s="5"/>
      <c r="DU881" s="4"/>
      <c r="DV881" s="6"/>
      <c r="DW881" s="4"/>
      <c r="DX881" s="6"/>
      <c r="DY881" s="5"/>
      <c r="DZ881" s="5"/>
      <c r="EA881" s="4"/>
      <c r="EB881" s="6"/>
      <c r="EC881" s="4"/>
      <c r="ED881" s="6"/>
      <c r="EE881" s="5"/>
      <c r="EF881" s="5"/>
      <c r="EG881" s="4"/>
      <c r="EH881" s="6"/>
      <c r="EI881" s="4"/>
      <c r="EJ881" s="6"/>
      <c r="EK881" s="5"/>
      <c r="EL881" s="5"/>
      <c r="EM881" s="4"/>
      <c r="EN881" s="6"/>
      <c r="EO881" s="4"/>
      <c r="EP881" s="6"/>
      <c r="EQ881" s="5"/>
      <c r="ER881" s="5"/>
      <c r="ES881" s="4"/>
      <c r="ET881" s="6"/>
      <c r="EU881" s="4"/>
      <c r="EV881" s="6"/>
      <c r="EW881" s="5"/>
      <c r="EX881" s="5"/>
      <c r="EY881" s="4"/>
      <c r="EZ881" s="6"/>
      <c r="FA881" s="4"/>
      <c r="FB881" s="6"/>
      <c r="FC881" s="5"/>
      <c r="FD881" s="5"/>
      <c r="FE881" s="4"/>
      <c r="FF881" s="6"/>
      <c r="FG881" s="4"/>
      <c r="FH881" s="6"/>
      <c r="FI881" s="5"/>
      <c r="FJ881" s="5"/>
      <c r="FK881" s="4"/>
      <c r="FL881" s="6"/>
      <c r="FM881" s="4"/>
      <c r="FN881" s="6"/>
      <c r="FO881" s="5"/>
      <c r="FP881" s="5"/>
      <c r="FQ881" s="4"/>
      <c r="FR881" s="6"/>
      <c r="FS881" s="4"/>
      <c r="FT881" s="6"/>
      <c r="FU881" s="5"/>
      <c r="FV881" s="5"/>
      <c r="FW881" s="4"/>
      <c r="FX881" s="6"/>
      <c r="FY881" s="4"/>
      <c r="FZ881" s="6"/>
      <c r="GA881" s="5"/>
      <c r="GB881" s="5"/>
      <c r="GC881" s="4"/>
      <c r="GD881" s="6"/>
      <c r="GE881" s="4"/>
      <c r="GF881" s="6"/>
      <c r="GG881" s="5"/>
      <c r="GH881" s="5"/>
      <c r="GI881" s="4"/>
      <c r="GJ881" s="6"/>
      <c r="GK881" s="4"/>
      <c r="GL881" s="6"/>
      <c r="GM881" s="5"/>
      <c r="GN881" s="5"/>
      <c r="GO881" s="4"/>
      <c r="GP881" s="6"/>
      <c r="GQ881" s="4"/>
      <c r="GR881" s="6"/>
      <c r="GS881" s="5"/>
      <c r="GT881" s="5"/>
      <c r="GU881" s="4"/>
      <c r="GV881" s="6"/>
      <c r="GW881" s="4"/>
      <c r="GX881" s="6"/>
      <c r="GY881" s="5"/>
      <c r="GZ881" s="5"/>
      <c r="HA881" s="4"/>
      <c r="HB881" s="6"/>
      <c r="HC881" s="4"/>
      <c r="HD881" s="6"/>
      <c r="HE881" s="5"/>
      <c r="HF881" s="5"/>
      <c r="HG881" s="4"/>
      <c r="HH881" s="6"/>
      <c r="HI881" s="4"/>
      <c r="HJ881" s="6"/>
      <c r="HK881" s="5"/>
      <c r="HL881" s="5"/>
      <c r="HM881" s="4"/>
      <c r="HN881" s="6"/>
      <c r="HO881" s="4"/>
      <c r="HP881" s="6"/>
      <c r="HQ881" s="5"/>
      <c r="HR881" s="5"/>
      <c r="HS881" s="4"/>
      <c r="HT881" s="6"/>
      <c r="HU881" s="4"/>
      <c r="HV881" s="6"/>
      <c r="HW881" s="5"/>
      <c r="HX881" s="5"/>
      <c r="HY881" s="4"/>
      <c r="HZ881" s="6"/>
      <c r="IA881" s="4"/>
      <c r="IB881" s="6"/>
      <c r="IC881" s="5"/>
      <c r="ID881" s="5"/>
      <c r="IE881" s="4"/>
      <c r="IF881" s="6"/>
      <c r="IG881" s="4"/>
      <c r="IH881" s="6"/>
      <c r="II881" s="5"/>
      <c r="IJ881" s="5"/>
      <c r="IK881" s="4"/>
      <c r="IL881" s="6"/>
      <c r="IM881" s="4"/>
      <c r="IN881" s="6"/>
      <c r="IO881" s="5"/>
      <c r="IP881" s="5"/>
      <c r="IQ881" s="4"/>
      <c r="IR881" s="6"/>
      <c r="IS881" s="4"/>
      <c r="IT881" s="6"/>
      <c r="IU881" s="5"/>
      <c r="IV881" s="5"/>
      <c r="IW881" s="4"/>
      <c r="IX881" s="6"/>
      <c r="IY881" s="4"/>
      <c r="IZ881" s="6"/>
      <c r="JA881" s="5"/>
      <c r="JB881" s="5"/>
      <c r="JC881" s="4"/>
      <c r="JD881" s="6"/>
      <c r="JE881" s="4"/>
      <c r="JF881" s="6"/>
      <c r="JG881" s="5"/>
      <c r="JH881" s="5"/>
      <c r="JI881" s="4"/>
      <c r="JJ881" s="6"/>
      <c r="JK881" s="4"/>
      <c r="JL881" s="6"/>
      <c r="JM881" s="5"/>
      <c r="JN881" s="5"/>
      <c r="JO881" s="4"/>
      <c r="JP881" s="6"/>
      <c r="JQ881" s="4"/>
      <c r="JR881" s="6"/>
      <c r="JS881" s="5"/>
      <c r="JT881" s="5"/>
      <c r="JU881" s="4"/>
      <c r="JV881" s="6"/>
      <c r="JW881" s="4"/>
      <c r="JX881" s="6"/>
      <c r="JY881" s="5"/>
      <c r="JZ881" s="5"/>
      <c r="KA881" s="4"/>
      <c r="KB881" s="6"/>
      <c r="KC881" s="4"/>
      <c r="KD881" s="6"/>
      <c r="KE881" s="5"/>
      <c r="KF881" s="5"/>
      <c r="KG881" s="4"/>
      <c r="KH881" s="6"/>
      <c r="KI881" s="4"/>
      <c r="KJ881" s="6"/>
      <c r="KK881" s="5"/>
      <c r="KL881" s="5"/>
    </row>
    <row r="882">
      <c r="A882" s="3" t="s">
        <v>85</v>
      </c>
      <c r="B882" s="3" t="s">
        <v>712</v>
      </c>
      <c r="C882" s="3" t="s">
        <v>87</v>
      </c>
      <c r="D882" s="3" t="s">
        <v>712</v>
      </c>
      <c r="E882" s="3" t="s">
        <v>1060</v>
      </c>
      <c r="F882" s="3" t="s">
        <v>104</v>
      </c>
      <c r="G882" s="3" t="s">
        <v>104</v>
      </c>
      <c r="H882" s="3" t="s">
        <v>104</v>
      </c>
      <c r="I882" s="4"/>
      <c r="J882" s="4">
        <f>=ROUNDDOWN({0},0)</f>
      </c>
      <c r="K882" s="4"/>
      <c r="L882" s="5"/>
      <c r="M882" s="4"/>
      <c r="N882" s="4">
        <f>=ROUNDDOWN({0},0)</f>
      </c>
      <c r="O882" s="4"/>
      <c r="P882" s="5"/>
      <c r="Q882" s="4"/>
      <c r="R882" s="6"/>
      <c r="S882" s="4"/>
      <c r="T882" s="6"/>
      <c r="U882" s="5"/>
      <c r="V882" s="5"/>
      <c r="W882" s="4"/>
      <c r="X882" s="6"/>
      <c r="Y882" s="4"/>
      <c r="Z882" s="6"/>
      <c r="AA882" s="5"/>
      <c r="AB882" s="5"/>
      <c r="AC882" s="4"/>
      <c r="AD882" s="6"/>
      <c r="AE882" s="4"/>
      <c r="AF882" s="6"/>
      <c r="AG882" s="5"/>
      <c r="AH882" s="5"/>
      <c r="AI882" s="4"/>
      <c r="AJ882" s="6"/>
      <c r="AK882" s="4"/>
      <c r="AL882" s="6"/>
      <c r="AM882" s="5"/>
      <c r="AN882" s="5"/>
      <c r="AO882" s="4"/>
      <c r="AP882" s="6"/>
      <c r="AQ882" s="4"/>
      <c r="AR882" s="6"/>
      <c r="AS882" s="5"/>
      <c r="AT882" s="5"/>
      <c r="AU882" s="4"/>
      <c r="AV882" s="6"/>
      <c r="AW882" s="4"/>
      <c r="AX882" s="6"/>
      <c r="AY882" s="5"/>
      <c r="AZ882" s="5"/>
      <c r="BA882" s="4"/>
      <c r="BB882" s="6"/>
      <c r="BC882" s="4"/>
      <c r="BD882" s="6"/>
      <c r="BE882" s="5"/>
      <c r="BF882" s="5"/>
      <c r="BG882" s="4"/>
      <c r="BH882" s="6"/>
      <c r="BI882" s="4"/>
      <c r="BJ882" s="6"/>
      <c r="BK882" s="5"/>
      <c r="BL882" s="5"/>
      <c r="BM882" s="4"/>
      <c r="BN882" s="6"/>
      <c r="BO882" s="4"/>
      <c r="BP882" s="6"/>
      <c r="BQ882" s="5"/>
      <c r="BR882" s="5"/>
      <c r="BS882" s="4"/>
      <c r="BT882" s="6"/>
      <c r="BU882" s="4"/>
      <c r="BV882" s="6"/>
      <c r="BW882" s="5"/>
      <c r="BX882" s="5"/>
      <c r="BY882" s="4"/>
      <c r="BZ882" s="6"/>
      <c r="CA882" s="4"/>
      <c r="CB882" s="6"/>
      <c r="CC882" s="5"/>
      <c r="CD882" s="5"/>
      <c r="CE882" s="4"/>
      <c r="CF882" s="6"/>
      <c r="CG882" s="4"/>
      <c r="CH882" s="6"/>
      <c r="CI882" s="5"/>
      <c r="CJ882" s="5"/>
      <c r="CK882" s="4"/>
      <c r="CL882" s="6"/>
      <c r="CM882" s="4"/>
      <c r="CN882" s="6"/>
      <c r="CO882" s="5"/>
      <c r="CP882" s="5"/>
      <c r="CQ882" s="4"/>
      <c r="CR882" s="6"/>
      <c r="CS882" s="4"/>
      <c r="CT882" s="6"/>
      <c r="CU882" s="5"/>
      <c r="CV882" s="5"/>
      <c r="CW882" s="4"/>
      <c r="CX882" s="6"/>
      <c r="CY882" s="4"/>
      <c r="CZ882" s="6"/>
      <c r="DA882" s="5"/>
      <c r="DB882" s="5"/>
      <c r="DC882" s="4"/>
      <c r="DD882" s="6"/>
      <c r="DE882" s="4"/>
      <c r="DF882" s="6"/>
      <c r="DG882" s="5"/>
      <c r="DH882" s="5"/>
      <c r="DI882" s="4"/>
      <c r="DJ882" s="6"/>
      <c r="DK882" s="4"/>
      <c r="DL882" s="6"/>
      <c r="DM882" s="5"/>
      <c r="DN882" s="5"/>
      <c r="DO882" s="4"/>
      <c r="DP882" s="6"/>
      <c r="DQ882" s="4"/>
      <c r="DR882" s="6"/>
      <c r="DS882" s="5"/>
      <c r="DT882" s="5"/>
      <c r="DU882" s="4"/>
      <c r="DV882" s="6"/>
      <c r="DW882" s="4"/>
      <c r="DX882" s="6"/>
      <c r="DY882" s="5"/>
      <c r="DZ882" s="5"/>
      <c r="EA882" s="4"/>
      <c r="EB882" s="6"/>
      <c r="EC882" s="4"/>
      <c r="ED882" s="6"/>
      <c r="EE882" s="5"/>
      <c r="EF882" s="5"/>
      <c r="EG882" s="4"/>
      <c r="EH882" s="6"/>
      <c r="EI882" s="4"/>
      <c r="EJ882" s="6"/>
      <c r="EK882" s="5"/>
      <c r="EL882" s="5"/>
      <c r="EM882" s="4"/>
      <c r="EN882" s="6"/>
      <c r="EO882" s="4"/>
      <c r="EP882" s="6"/>
      <c r="EQ882" s="5"/>
      <c r="ER882" s="5"/>
      <c r="ES882" s="4"/>
      <c r="ET882" s="6"/>
      <c r="EU882" s="4"/>
      <c r="EV882" s="6"/>
      <c r="EW882" s="5"/>
      <c r="EX882" s="5"/>
      <c r="EY882" s="4"/>
      <c r="EZ882" s="6"/>
      <c r="FA882" s="4"/>
      <c r="FB882" s="6"/>
      <c r="FC882" s="5"/>
      <c r="FD882" s="5"/>
      <c r="FE882" s="4"/>
      <c r="FF882" s="6"/>
      <c r="FG882" s="4"/>
      <c r="FH882" s="6"/>
      <c r="FI882" s="5"/>
      <c r="FJ882" s="5"/>
      <c r="FK882" s="4"/>
      <c r="FL882" s="6"/>
      <c r="FM882" s="4"/>
      <c r="FN882" s="6"/>
      <c r="FO882" s="5"/>
      <c r="FP882" s="5"/>
      <c r="FQ882" s="4"/>
      <c r="FR882" s="6"/>
      <c r="FS882" s="4"/>
      <c r="FT882" s="6"/>
      <c r="FU882" s="5"/>
      <c r="FV882" s="5"/>
      <c r="FW882" s="4"/>
      <c r="FX882" s="6"/>
      <c r="FY882" s="4"/>
      <c r="FZ882" s="6"/>
      <c r="GA882" s="5"/>
      <c r="GB882" s="5"/>
      <c r="GC882" s="4"/>
      <c r="GD882" s="6"/>
      <c r="GE882" s="4"/>
      <c r="GF882" s="6"/>
      <c r="GG882" s="5"/>
      <c r="GH882" s="5"/>
      <c r="GI882" s="4"/>
      <c r="GJ882" s="6"/>
      <c r="GK882" s="4"/>
      <c r="GL882" s="6"/>
      <c r="GM882" s="5"/>
      <c r="GN882" s="5"/>
      <c r="GO882" s="4"/>
      <c r="GP882" s="6"/>
      <c r="GQ882" s="4"/>
      <c r="GR882" s="6"/>
      <c r="GS882" s="5"/>
      <c r="GT882" s="5"/>
      <c r="GU882" s="4"/>
      <c r="GV882" s="6"/>
      <c r="GW882" s="4"/>
      <c r="GX882" s="6"/>
      <c r="GY882" s="5"/>
      <c r="GZ882" s="5"/>
      <c r="HA882" s="4"/>
      <c r="HB882" s="6"/>
      <c r="HC882" s="4"/>
      <c r="HD882" s="6"/>
      <c r="HE882" s="5"/>
      <c r="HF882" s="5"/>
      <c r="HG882" s="4"/>
      <c r="HH882" s="6"/>
      <c r="HI882" s="4"/>
      <c r="HJ882" s="6"/>
      <c r="HK882" s="5"/>
      <c r="HL882" s="5"/>
      <c r="HM882" s="4"/>
      <c r="HN882" s="6"/>
      <c r="HO882" s="4"/>
      <c r="HP882" s="6"/>
      <c r="HQ882" s="5"/>
      <c r="HR882" s="5"/>
      <c r="HS882" s="4"/>
      <c r="HT882" s="6"/>
      <c r="HU882" s="4"/>
      <c r="HV882" s="6"/>
      <c r="HW882" s="5"/>
      <c r="HX882" s="5"/>
      <c r="HY882" s="4"/>
      <c r="HZ882" s="6"/>
      <c r="IA882" s="4"/>
      <c r="IB882" s="6"/>
      <c r="IC882" s="5"/>
      <c r="ID882" s="5"/>
      <c r="IE882" s="4"/>
      <c r="IF882" s="6"/>
      <c r="IG882" s="4"/>
      <c r="IH882" s="6"/>
      <c r="II882" s="5"/>
      <c r="IJ882" s="5"/>
      <c r="IK882" s="4"/>
      <c r="IL882" s="6"/>
      <c r="IM882" s="4"/>
      <c r="IN882" s="6"/>
      <c r="IO882" s="5"/>
      <c r="IP882" s="5"/>
      <c r="IQ882" s="4"/>
      <c r="IR882" s="6"/>
      <c r="IS882" s="4"/>
      <c r="IT882" s="6"/>
      <c r="IU882" s="5"/>
      <c r="IV882" s="5"/>
      <c r="IW882" s="4"/>
      <c r="IX882" s="6"/>
      <c r="IY882" s="4"/>
      <c r="IZ882" s="6"/>
      <c r="JA882" s="5"/>
      <c r="JB882" s="5"/>
      <c r="JC882" s="4"/>
      <c r="JD882" s="6"/>
      <c r="JE882" s="4"/>
      <c r="JF882" s="6"/>
      <c r="JG882" s="5"/>
      <c r="JH882" s="5"/>
      <c r="JI882" s="4"/>
      <c r="JJ882" s="6"/>
      <c r="JK882" s="4"/>
      <c r="JL882" s="6"/>
      <c r="JM882" s="5"/>
      <c r="JN882" s="5"/>
      <c r="JO882" s="4"/>
      <c r="JP882" s="6"/>
      <c r="JQ882" s="4"/>
      <c r="JR882" s="6"/>
      <c r="JS882" s="5"/>
      <c r="JT882" s="5"/>
      <c r="JU882" s="4"/>
      <c r="JV882" s="6"/>
      <c r="JW882" s="4"/>
      <c r="JX882" s="6"/>
      <c r="JY882" s="5"/>
      <c r="JZ882" s="5"/>
      <c r="KA882" s="4"/>
      <c r="KB882" s="6"/>
      <c r="KC882" s="4"/>
      <c r="KD882" s="6"/>
      <c r="KE882" s="5"/>
      <c r="KF882" s="5"/>
      <c r="KG882" s="4"/>
      <c r="KH882" s="6"/>
      <c r="KI882" s="4"/>
      <c r="KJ882" s="6"/>
      <c r="KK882" s="5"/>
      <c r="KL882" s="5"/>
    </row>
    <row r="883">
      <c r="A883" s="3" t="s">
        <v>85</v>
      </c>
      <c r="B883" s="3" t="s">
        <v>712</v>
      </c>
      <c r="C883" s="3" t="s">
        <v>87</v>
      </c>
      <c r="D883" s="3" t="s">
        <v>712</v>
      </c>
      <c r="E883" s="3" t="s">
        <v>266</v>
      </c>
      <c r="F883" s="3" t="s">
        <v>104</v>
      </c>
      <c r="G883" s="3" t="s">
        <v>104</v>
      </c>
      <c r="H883" s="3" t="s">
        <v>104</v>
      </c>
      <c r="I883" s="4"/>
      <c r="J883" s="4">
        <f>=ROUNDDOWN({0},0)</f>
      </c>
      <c r="K883" s="4"/>
      <c r="L883" s="5"/>
      <c r="M883" s="4"/>
      <c r="N883" s="4">
        <f>=ROUNDDOWN({0},0)</f>
      </c>
      <c r="O883" s="4"/>
      <c r="P883" s="5"/>
      <c r="Q883" s="4"/>
      <c r="R883" s="6"/>
      <c r="S883" s="4"/>
      <c r="T883" s="6"/>
      <c r="U883" s="5"/>
      <c r="V883" s="5"/>
      <c r="W883" s="4"/>
      <c r="X883" s="6"/>
      <c r="Y883" s="4"/>
      <c r="Z883" s="6"/>
      <c r="AA883" s="5"/>
      <c r="AB883" s="5"/>
      <c r="AC883" s="4"/>
      <c r="AD883" s="6"/>
      <c r="AE883" s="4"/>
      <c r="AF883" s="6"/>
      <c r="AG883" s="5"/>
      <c r="AH883" s="5"/>
      <c r="AI883" s="4"/>
      <c r="AJ883" s="6"/>
      <c r="AK883" s="4"/>
      <c r="AL883" s="6"/>
      <c r="AM883" s="5"/>
      <c r="AN883" s="5"/>
      <c r="AO883" s="4"/>
      <c r="AP883" s="6"/>
      <c r="AQ883" s="4"/>
      <c r="AR883" s="6"/>
      <c r="AS883" s="5"/>
      <c r="AT883" s="5"/>
      <c r="AU883" s="4"/>
      <c r="AV883" s="6"/>
      <c r="AW883" s="4"/>
      <c r="AX883" s="6"/>
      <c r="AY883" s="5"/>
      <c r="AZ883" s="5"/>
      <c r="BA883" s="4"/>
      <c r="BB883" s="6"/>
      <c r="BC883" s="4"/>
      <c r="BD883" s="6"/>
      <c r="BE883" s="5"/>
      <c r="BF883" s="5"/>
      <c r="BG883" s="4"/>
      <c r="BH883" s="6"/>
      <c r="BI883" s="4"/>
      <c r="BJ883" s="6"/>
      <c r="BK883" s="5"/>
      <c r="BL883" s="5"/>
      <c r="BM883" s="4"/>
      <c r="BN883" s="6"/>
      <c r="BO883" s="4"/>
      <c r="BP883" s="6"/>
      <c r="BQ883" s="5"/>
      <c r="BR883" s="5"/>
      <c r="BS883" s="4"/>
      <c r="BT883" s="6"/>
      <c r="BU883" s="4"/>
      <c r="BV883" s="6"/>
      <c r="BW883" s="5"/>
      <c r="BX883" s="5"/>
      <c r="BY883" s="4"/>
      <c r="BZ883" s="6"/>
      <c r="CA883" s="4"/>
      <c r="CB883" s="6"/>
      <c r="CC883" s="5"/>
      <c r="CD883" s="5"/>
      <c r="CE883" s="4"/>
      <c r="CF883" s="6"/>
      <c r="CG883" s="4"/>
      <c r="CH883" s="6"/>
      <c r="CI883" s="5"/>
      <c r="CJ883" s="5"/>
      <c r="CK883" s="4"/>
      <c r="CL883" s="6"/>
      <c r="CM883" s="4"/>
      <c r="CN883" s="6"/>
      <c r="CO883" s="5"/>
      <c r="CP883" s="5"/>
      <c r="CQ883" s="4"/>
      <c r="CR883" s="6"/>
      <c r="CS883" s="4"/>
      <c r="CT883" s="6"/>
      <c r="CU883" s="5"/>
      <c r="CV883" s="5"/>
      <c r="CW883" s="4"/>
      <c r="CX883" s="6"/>
      <c r="CY883" s="4"/>
      <c r="CZ883" s="6"/>
      <c r="DA883" s="5"/>
      <c r="DB883" s="5"/>
      <c r="DC883" s="4"/>
      <c r="DD883" s="6"/>
      <c r="DE883" s="4"/>
      <c r="DF883" s="6"/>
      <c r="DG883" s="5"/>
      <c r="DH883" s="5"/>
      <c r="DI883" s="4"/>
      <c r="DJ883" s="6"/>
      <c r="DK883" s="4"/>
      <c r="DL883" s="6"/>
      <c r="DM883" s="5"/>
      <c r="DN883" s="5"/>
      <c r="DO883" s="4"/>
      <c r="DP883" s="6"/>
      <c r="DQ883" s="4"/>
      <c r="DR883" s="6"/>
      <c r="DS883" s="5"/>
      <c r="DT883" s="5"/>
      <c r="DU883" s="4"/>
      <c r="DV883" s="6"/>
      <c r="DW883" s="4"/>
      <c r="DX883" s="6"/>
      <c r="DY883" s="5"/>
      <c r="DZ883" s="5"/>
      <c r="EA883" s="4"/>
      <c r="EB883" s="6"/>
      <c r="EC883" s="4"/>
      <c r="ED883" s="6"/>
      <c r="EE883" s="5"/>
      <c r="EF883" s="5"/>
      <c r="EG883" s="4"/>
      <c r="EH883" s="6"/>
      <c r="EI883" s="4"/>
      <c r="EJ883" s="6"/>
      <c r="EK883" s="5"/>
      <c r="EL883" s="5"/>
      <c r="EM883" s="4"/>
      <c r="EN883" s="6"/>
      <c r="EO883" s="4"/>
      <c r="EP883" s="6"/>
      <c r="EQ883" s="5"/>
      <c r="ER883" s="5"/>
      <c r="ES883" s="4"/>
      <c r="ET883" s="6"/>
      <c r="EU883" s="4"/>
      <c r="EV883" s="6"/>
      <c r="EW883" s="5"/>
      <c r="EX883" s="5"/>
      <c r="EY883" s="4"/>
      <c r="EZ883" s="6"/>
      <c r="FA883" s="4"/>
      <c r="FB883" s="6"/>
      <c r="FC883" s="5"/>
      <c r="FD883" s="5"/>
      <c r="FE883" s="4"/>
      <c r="FF883" s="6"/>
      <c r="FG883" s="4"/>
      <c r="FH883" s="6"/>
      <c r="FI883" s="5"/>
      <c r="FJ883" s="5"/>
      <c r="FK883" s="4"/>
      <c r="FL883" s="6"/>
      <c r="FM883" s="4"/>
      <c r="FN883" s="6"/>
      <c r="FO883" s="5"/>
      <c r="FP883" s="5"/>
      <c r="FQ883" s="4"/>
      <c r="FR883" s="6"/>
      <c r="FS883" s="4"/>
      <c r="FT883" s="6"/>
      <c r="FU883" s="5"/>
      <c r="FV883" s="5"/>
      <c r="FW883" s="4"/>
      <c r="FX883" s="6"/>
      <c r="FY883" s="4"/>
      <c r="FZ883" s="6"/>
      <c r="GA883" s="5"/>
      <c r="GB883" s="5"/>
      <c r="GC883" s="4"/>
      <c r="GD883" s="6"/>
      <c r="GE883" s="4"/>
      <c r="GF883" s="6"/>
      <c r="GG883" s="5"/>
      <c r="GH883" s="5"/>
      <c r="GI883" s="4"/>
      <c r="GJ883" s="6"/>
      <c r="GK883" s="4"/>
      <c r="GL883" s="6"/>
      <c r="GM883" s="5"/>
      <c r="GN883" s="5"/>
      <c r="GO883" s="4"/>
      <c r="GP883" s="6"/>
      <c r="GQ883" s="4"/>
      <c r="GR883" s="6"/>
      <c r="GS883" s="5"/>
      <c r="GT883" s="5"/>
      <c r="GU883" s="4"/>
      <c r="GV883" s="6"/>
      <c r="GW883" s="4"/>
      <c r="GX883" s="6"/>
      <c r="GY883" s="5"/>
      <c r="GZ883" s="5"/>
      <c r="HA883" s="4"/>
      <c r="HB883" s="6"/>
      <c r="HC883" s="4"/>
      <c r="HD883" s="6"/>
      <c r="HE883" s="5"/>
      <c r="HF883" s="5"/>
      <c r="HG883" s="4"/>
      <c r="HH883" s="6"/>
      <c r="HI883" s="4"/>
      <c r="HJ883" s="6"/>
      <c r="HK883" s="5"/>
      <c r="HL883" s="5"/>
      <c r="HM883" s="4"/>
      <c r="HN883" s="6"/>
      <c r="HO883" s="4"/>
      <c r="HP883" s="6"/>
      <c r="HQ883" s="5"/>
      <c r="HR883" s="5"/>
      <c r="HS883" s="4"/>
      <c r="HT883" s="6"/>
      <c r="HU883" s="4"/>
      <c r="HV883" s="6"/>
      <c r="HW883" s="5"/>
      <c r="HX883" s="5"/>
      <c r="HY883" s="4"/>
      <c r="HZ883" s="6"/>
      <c r="IA883" s="4"/>
      <c r="IB883" s="6"/>
      <c r="IC883" s="5"/>
      <c r="ID883" s="5"/>
      <c r="IE883" s="4"/>
      <c r="IF883" s="6"/>
      <c r="IG883" s="4"/>
      <c r="IH883" s="6"/>
      <c r="II883" s="5"/>
      <c r="IJ883" s="5"/>
      <c r="IK883" s="4"/>
      <c r="IL883" s="6"/>
      <c r="IM883" s="4"/>
      <c r="IN883" s="6"/>
      <c r="IO883" s="5"/>
      <c r="IP883" s="5"/>
      <c r="IQ883" s="4"/>
      <c r="IR883" s="6"/>
      <c r="IS883" s="4"/>
      <c r="IT883" s="6"/>
      <c r="IU883" s="5"/>
      <c r="IV883" s="5"/>
      <c r="IW883" s="4"/>
      <c r="IX883" s="6"/>
      <c r="IY883" s="4"/>
      <c r="IZ883" s="6"/>
      <c r="JA883" s="5"/>
      <c r="JB883" s="5"/>
      <c r="JC883" s="4"/>
      <c r="JD883" s="6"/>
      <c r="JE883" s="4"/>
      <c r="JF883" s="6"/>
      <c r="JG883" s="5"/>
      <c r="JH883" s="5"/>
      <c r="JI883" s="4"/>
      <c r="JJ883" s="6"/>
      <c r="JK883" s="4"/>
      <c r="JL883" s="6"/>
      <c r="JM883" s="5"/>
      <c r="JN883" s="5"/>
      <c r="JO883" s="4"/>
      <c r="JP883" s="6"/>
      <c r="JQ883" s="4"/>
      <c r="JR883" s="6"/>
      <c r="JS883" s="5"/>
      <c r="JT883" s="5"/>
      <c r="JU883" s="4"/>
      <c r="JV883" s="6"/>
      <c r="JW883" s="4"/>
      <c r="JX883" s="6"/>
      <c r="JY883" s="5"/>
      <c r="JZ883" s="5"/>
      <c r="KA883" s="4"/>
      <c r="KB883" s="6"/>
      <c r="KC883" s="4"/>
      <c r="KD883" s="6"/>
      <c r="KE883" s="5"/>
      <c r="KF883" s="5"/>
      <c r="KG883" s="4"/>
      <c r="KH883" s="6"/>
      <c r="KI883" s="4"/>
      <c r="KJ883" s="6"/>
      <c r="KK883" s="5"/>
      <c r="KL883" s="5"/>
    </row>
    <row r="884">
      <c r="A884" s="3" t="s">
        <v>85</v>
      </c>
      <c r="B884" s="3" t="s">
        <v>712</v>
      </c>
      <c r="C884" s="3" t="s">
        <v>87</v>
      </c>
      <c r="D884" s="3" t="s">
        <v>712</v>
      </c>
      <c r="E884" s="3" t="s">
        <v>1061</v>
      </c>
      <c r="F884" s="3" t="s">
        <v>104</v>
      </c>
      <c r="G884" s="3" t="s">
        <v>104</v>
      </c>
      <c r="H884" s="3" t="s">
        <v>104</v>
      </c>
      <c r="I884" s="4"/>
      <c r="J884" s="4">
        <f>=ROUNDDOWN({0},0)</f>
      </c>
      <c r="K884" s="4"/>
      <c r="L884" s="5"/>
      <c r="M884" s="4"/>
      <c r="N884" s="4">
        <f>=ROUNDDOWN({0},0)</f>
      </c>
      <c r="O884" s="4"/>
      <c r="P884" s="5"/>
      <c r="Q884" s="4"/>
      <c r="R884" s="6"/>
      <c r="S884" s="4"/>
      <c r="T884" s="6"/>
      <c r="U884" s="5"/>
      <c r="V884" s="5"/>
      <c r="W884" s="4"/>
      <c r="X884" s="6"/>
      <c r="Y884" s="4"/>
      <c r="Z884" s="6"/>
      <c r="AA884" s="5"/>
      <c r="AB884" s="5"/>
      <c r="AC884" s="4"/>
      <c r="AD884" s="6"/>
      <c r="AE884" s="4"/>
      <c r="AF884" s="6"/>
      <c r="AG884" s="5"/>
      <c r="AH884" s="5"/>
      <c r="AI884" s="4"/>
      <c r="AJ884" s="6"/>
      <c r="AK884" s="4"/>
      <c r="AL884" s="6"/>
      <c r="AM884" s="5"/>
      <c r="AN884" s="5"/>
      <c r="AO884" s="4"/>
      <c r="AP884" s="6"/>
      <c r="AQ884" s="4"/>
      <c r="AR884" s="6"/>
      <c r="AS884" s="5"/>
      <c r="AT884" s="5"/>
      <c r="AU884" s="4"/>
      <c r="AV884" s="6"/>
      <c r="AW884" s="4"/>
      <c r="AX884" s="6"/>
      <c r="AY884" s="5"/>
      <c r="AZ884" s="5"/>
      <c r="BA884" s="4"/>
      <c r="BB884" s="6"/>
      <c r="BC884" s="4"/>
      <c r="BD884" s="6"/>
      <c r="BE884" s="5"/>
      <c r="BF884" s="5"/>
      <c r="BG884" s="4"/>
      <c r="BH884" s="6"/>
      <c r="BI884" s="4"/>
      <c r="BJ884" s="6"/>
      <c r="BK884" s="5"/>
      <c r="BL884" s="5"/>
      <c r="BM884" s="4"/>
      <c r="BN884" s="6"/>
      <c r="BO884" s="4"/>
      <c r="BP884" s="6"/>
      <c r="BQ884" s="5"/>
      <c r="BR884" s="5"/>
      <c r="BS884" s="4"/>
      <c r="BT884" s="6"/>
      <c r="BU884" s="4"/>
      <c r="BV884" s="6"/>
      <c r="BW884" s="5"/>
      <c r="BX884" s="5"/>
      <c r="BY884" s="4"/>
      <c r="BZ884" s="6"/>
      <c r="CA884" s="4"/>
      <c r="CB884" s="6"/>
      <c r="CC884" s="5"/>
      <c r="CD884" s="5"/>
      <c r="CE884" s="4"/>
      <c r="CF884" s="6"/>
      <c r="CG884" s="4"/>
      <c r="CH884" s="6"/>
      <c r="CI884" s="5"/>
      <c r="CJ884" s="5"/>
      <c r="CK884" s="4"/>
      <c r="CL884" s="6"/>
      <c r="CM884" s="4"/>
      <c r="CN884" s="6"/>
      <c r="CO884" s="5"/>
      <c r="CP884" s="5"/>
      <c r="CQ884" s="4"/>
      <c r="CR884" s="6"/>
      <c r="CS884" s="4"/>
      <c r="CT884" s="6"/>
      <c r="CU884" s="5"/>
      <c r="CV884" s="5"/>
      <c r="CW884" s="4"/>
      <c r="CX884" s="6"/>
      <c r="CY884" s="4"/>
      <c r="CZ884" s="6"/>
      <c r="DA884" s="5"/>
      <c r="DB884" s="5"/>
      <c r="DC884" s="4"/>
      <c r="DD884" s="6"/>
      <c r="DE884" s="4"/>
      <c r="DF884" s="6"/>
      <c r="DG884" s="5"/>
      <c r="DH884" s="5"/>
      <c r="DI884" s="4"/>
      <c r="DJ884" s="6"/>
      <c r="DK884" s="4"/>
      <c r="DL884" s="6"/>
      <c r="DM884" s="5"/>
      <c r="DN884" s="5"/>
      <c r="DO884" s="4"/>
      <c r="DP884" s="6"/>
      <c r="DQ884" s="4"/>
      <c r="DR884" s="6"/>
      <c r="DS884" s="5"/>
      <c r="DT884" s="5"/>
      <c r="DU884" s="4"/>
      <c r="DV884" s="6"/>
      <c r="DW884" s="4"/>
      <c r="DX884" s="6"/>
      <c r="DY884" s="5"/>
      <c r="DZ884" s="5"/>
      <c r="EA884" s="4"/>
      <c r="EB884" s="6"/>
      <c r="EC884" s="4"/>
      <c r="ED884" s="6"/>
      <c r="EE884" s="5"/>
      <c r="EF884" s="5"/>
      <c r="EG884" s="4"/>
      <c r="EH884" s="6"/>
      <c r="EI884" s="4"/>
      <c r="EJ884" s="6"/>
      <c r="EK884" s="5"/>
      <c r="EL884" s="5"/>
      <c r="EM884" s="4"/>
      <c r="EN884" s="6"/>
      <c r="EO884" s="4"/>
      <c r="EP884" s="6"/>
      <c r="EQ884" s="5"/>
      <c r="ER884" s="5"/>
      <c r="ES884" s="4"/>
      <c r="ET884" s="6"/>
      <c r="EU884" s="4"/>
      <c r="EV884" s="6"/>
      <c r="EW884" s="5"/>
      <c r="EX884" s="5"/>
      <c r="EY884" s="4"/>
      <c r="EZ884" s="6"/>
      <c r="FA884" s="4"/>
      <c r="FB884" s="6"/>
      <c r="FC884" s="5"/>
      <c r="FD884" s="5"/>
      <c r="FE884" s="4"/>
      <c r="FF884" s="6"/>
      <c r="FG884" s="4"/>
      <c r="FH884" s="6"/>
      <c r="FI884" s="5"/>
      <c r="FJ884" s="5"/>
      <c r="FK884" s="4"/>
      <c r="FL884" s="6"/>
      <c r="FM884" s="4"/>
      <c r="FN884" s="6"/>
      <c r="FO884" s="5"/>
      <c r="FP884" s="5"/>
      <c r="FQ884" s="4"/>
      <c r="FR884" s="6"/>
      <c r="FS884" s="4"/>
      <c r="FT884" s="6"/>
      <c r="FU884" s="5"/>
      <c r="FV884" s="5"/>
      <c r="FW884" s="4"/>
      <c r="FX884" s="6"/>
      <c r="FY884" s="4"/>
      <c r="FZ884" s="6"/>
      <c r="GA884" s="5"/>
      <c r="GB884" s="5"/>
      <c r="GC884" s="4"/>
      <c r="GD884" s="6"/>
      <c r="GE884" s="4"/>
      <c r="GF884" s="6"/>
      <c r="GG884" s="5"/>
      <c r="GH884" s="5"/>
      <c r="GI884" s="4"/>
      <c r="GJ884" s="6"/>
      <c r="GK884" s="4"/>
      <c r="GL884" s="6"/>
      <c r="GM884" s="5"/>
      <c r="GN884" s="5"/>
      <c r="GO884" s="4"/>
      <c r="GP884" s="6"/>
      <c r="GQ884" s="4"/>
      <c r="GR884" s="6"/>
      <c r="GS884" s="5"/>
      <c r="GT884" s="5"/>
      <c r="GU884" s="4"/>
      <c r="GV884" s="6"/>
      <c r="GW884" s="4"/>
      <c r="GX884" s="6"/>
      <c r="GY884" s="5"/>
      <c r="GZ884" s="5"/>
      <c r="HA884" s="4"/>
      <c r="HB884" s="6"/>
      <c r="HC884" s="4"/>
      <c r="HD884" s="6"/>
      <c r="HE884" s="5"/>
      <c r="HF884" s="5"/>
      <c r="HG884" s="4"/>
      <c r="HH884" s="6"/>
      <c r="HI884" s="4"/>
      <c r="HJ884" s="6"/>
      <c r="HK884" s="5"/>
      <c r="HL884" s="5"/>
      <c r="HM884" s="4"/>
      <c r="HN884" s="6"/>
      <c r="HO884" s="4"/>
      <c r="HP884" s="6"/>
      <c r="HQ884" s="5"/>
      <c r="HR884" s="5"/>
      <c r="HS884" s="4"/>
      <c r="HT884" s="6"/>
      <c r="HU884" s="4"/>
      <c r="HV884" s="6"/>
      <c r="HW884" s="5"/>
      <c r="HX884" s="5"/>
      <c r="HY884" s="4"/>
      <c r="HZ884" s="6"/>
      <c r="IA884" s="4"/>
      <c r="IB884" s="6"/>
      <c r="IC884" s="5"/>
      <c r="ID884" s="5"/>
      <c r="IE884" s="4"/>
      <c r="IF884" s="6"/>
      <c r="IG884" s="4"/>
      <c r="IH884" s="6"/>
      <c r="II884" s="5"/>
      <c r="IJ884" s="5"/>
      <c r="IK884" s="4"/>
      <c r="IL884" s="6"/>
      <c r="IM884" s="4"/>
      <c r="IN884" s="6"/>
      <c r="IO884" s="5"/>
      <c r="IP884" s="5"/>
      <c r="IQ884" s="4"/>
      <c r="IR884" s="6"/>
      <c r="IS884" s="4"/>
      <c r="IT884" s="6"/>
      <c r="IU884" s="5"/>
      <c r="IV884" s="5"/>
      <c r="IW884" s="4"/>
      <c r="IX884" s="6"/>
      <c r="IY884" s="4"/>
      <c r="IZ884" s="6"/>
      <c r="JA884" s="5"/>
      <c r="JB884" s="5"/>
      <c r="JC884" s="4"/>
      <c r="JD884" s="6"/>
      <c r="JE884" s="4"/>
      <c r="JF884" s="6"/>
      <c r="JG884" s="5"/>
      <c r="JH884" s="5"/>
      <c r="JI884" s="4"/>
      <c r="JJ884" s="6"/>
      <c r="JK884" s="4"/>
      <c r="JL884" s="6"/>
      <c r="JM884" s="5"/>
      <c r="JN884" s="5"/>
      <c r="JO884" s="4"/>
      <c r="JP884" s="6"/>
      <c r="JQ884" s="4"/>
      <c r="JR884" s="6"/>
      <c r="JS884" s="5"/>
      <c r="JT884" s="5"/>
      <c r="JU884" s="4"/>
      <c r="JV884" s="6"/>
      <c r="JW884" s="4"/>
      <c r="JX884" s="6"/>
      <c r="JY884" s="5"/>
      <c r="JZ884" s="5"/>
      <c r="KA884" s="4"/>
      <c r="KB884" s="6"/>
      <c r="KC884" s="4"/>
      <c r="KD884" s="6"/>
      <c r="KE884" s="5"/>
      <c r="KF884" s="5"/>
      <c r="KG884" s="4"/>
      <c r="KH884" s="6"/>
      <c r="KI884" s="4"/>
      <c r="KJ884" s="6"/>
      <c r="KK884" s="5"/>
      <c r="KL884" s="5"/>
    </row>
    <row r="885">
      <c r="A885" s="3" t="s">
        <v>85</v>
      </c>
      <c r="B885" s="3" t="s">
        <v>712</v>
      </c>
      <c r="C885" s="3" t="s">
        <v>87</v>
      </c>
      <c r="D885" s="3" t="s">
        <v>712</v>
      </c>
      <c r="E885" s="3" t="s">
        <v>1062</v>
      </c>
      <c r="F885" s="3" t="s">
        <v>104</v>
      </c>
      <c r="G885" s="3" t="s">
        <v>104</v>
      </c>
      <c r="H885" s="3" t="s">
        <v>104</v>
      </c>
      <c r="I885" s="4"/>
      <c r="J885" s="4">
        <f>=ROUNDDOWN({0},0)</f>
      </c>
      <c r="K885" s="4"/>
      <c r="L885" s="5"/>
      <c r="M885" s="4"/>
      <c r="N885" s="4">
        <f>=ROUNDDOWN({0},0)</f>
      </c>
      <c r="O885" s="4"/>
      <c r="P885" s="5"/>
      <c r="Q885" s="4"/>
      <c r="R885" s="6"/>
      <c r="S885" s="4"/>
      <c r="T885" s="6"/>
      <c r="U885" s="5"/>
      <c r="V885" s="5"/>
      <c r="W885" s="4"/>
      <c r="X885" s="6"/>
      <c r="Y885" s="4"/>
      <c r="Z885" s="6"/>
      <c r="AA885" s="5"/>
      <c r="AB885" s="5"/>
      <c r="AC885" s="4"/>
      <c r="AD885" s="6"/>
      <c r="AE885" s="4"/>
      <c r="AF885" s="6"/>
      <c r="AG885" s="5"/>
      <c r="AH885" s="5"/>
      <c r="AI885" s="4"/>
      <c r="AJ885" s="6"/>
      <c r="AK885" s="4"/>
      <c r="AL885" s="6"/>
      <c r="AM885" s="5"/>
      <c r="AN885" s="5"/>
      <c r="AO885" s="4"/>
      <c r="AP885" s="6"/>
      <c r="AQ885" s="4"/>
      <c r="AR885" s="6"/>
      <c r="AS885" s="5"/>
      <c r="AT885" s="5"/>
      <c r="AU885" s="4"/>
      <c r="AV885" s="6"/>
      <c r="AW885" s="4"/>
      <c r="AX885" s="6"/>
      <c r="AY885" s="5"/>
      <c r="AZ885" s="5"/>
      <c r="BA885" s="4"/>
      <c r="BB885" s="6"/>
      <c r="BC885" s="4"/>
      <c r="BD885" s="6"/>
      <c r="BE885" s="5"/>
      <c r="BF885" s="5"/>
      <c r="BG885" s="4"/>
      <c r="BH885" s="6"/>
      <c r="BI885" s="4"/>
      <c r="BJ885" s="6"/>
      <c r="BK885" s="5"/>
      <c r="BL885" s="5"/>
      <c r="BM885" s="4"/>
      <c r="BN885" s="6"/>
      <c r="BO885" s="4"/>
      <c r="BP885" s="6"/>
      <c r="BQ885" s="5"/>
      <c r="BR885" s="5"/>
      <c r="BS885" s="4"/>
      <c r="BT885" s="6"/>
      <c r="BU885" s="4"/>
      <c r="BV885" s="6"/>
      <c r="BW885" s="5"/>
      <c r="BX885" s="5"/>
      <c r="BY885" s="4"/>
      <c r="BZ885" s="6"/>
      <c r="CA885" s="4"/>
      <c r="CB885" s="6"/>
      <c r="CC885" s="5"/>
      <c r="CD885" s="5"/>
      <c r="CE885" s="4"/>
      <c r="CF885" s="6"/>
      <c r="CG885" s="4"/>
      <c r="CH885" s="6"/>
      <c r="CI885" s="5"/>
      <c r="CJ885" s="5"/>
      <c r="CK885" s="4"/>
      <c r="CL885" s="6"/>
      <c r="CM885" s="4"/>
      <c r="CN885" s="6"/>
      <c r="CO885" s="5"/>
      <c r="CP885" s="5"/>
      <c r="CQ885" s="4"/>
      <c r="CR885" s="6"/>
      <c r="CS885" s="4"/>
      <c r="CT885" s="6"/>
      <c r="CU885" s="5"/>
      <c r="CV885" s="5"/>
      <c r="CW885" s="4"/>
      <c r="CX885" s="6"/>
      <c r="CY885" s="4"/>
      <c r="CZ885" s="6"/>
      <c r="DA885" s="5"/>
      <c r="DB885" s="5"/>
      <c r="DC885" s="4"/>
      <c r="DD885" s="6"/>
      <c r="DE885" s="4"/>
      <c r="DF885" s="6"/>
      <c r="DG885" s="5"/>
      <c r="DH885" s="5"/>
      <c r="DI885" s="4"/>
      <c r="DJ885" s="6"/>
      <c r="DK885" s="4"/>
      <c r="DL885" s="6"/>
      <c r="DM885" s="5"/>
      <c r="DN885" s="5"/>
      <c r="DO885" s="4"/>
      <c r="DP885" s="6"/>
      <c r="DQ885" s="4"/>
      <c r="DR885" s="6"/>
      <c r="DS885" s="5"/>
      <c r="DT885" s="5"/>
      <c r="DU885" s="4"/>
      <c r="DV885" s="6"/>
      <c r="DW885" s="4"/>
      <c r="DX885" s="6"/>
      <c r="DY885" s="5"/>
      <c r="DZ885" s="5"/>
      <c r="EA885" s="4"/>
      <c r="EB885" s="6"/>
      <c r="EC885" s="4"/>
      <c r="ED885" s="6"/>
      <c r="EE885" s="5"/>
      <c r="EF885" s="5"/>
      <c r="EG885" s="4"/>
      <c r="EH885" s="6"/>
      <c r="EI885" s="4"/>
      <c r="EJ885" s="6"/>
      <c r="EK885" s="5"/>
      <c r="EL885" s="5"/>
      <c r="EM885" s="4"/>
      <c r="EN885" s="6"/>
      <c r="EO885" s="4"/>
      <c r="EP885" s="6"/>
      <c r="EQ885" s="5"/>
      <c r="ER885" s="5"/>
      <c r="ES885" s="4"/>
      <c r="ET885" s="6"/>
      <c r="EU885" s="4"/>
      <c r="EV885" s="6"/>
      <c r="EW885" s="5"/>
      <c r="EX885" s="5"/>
      <c r="EY885" s="4"/>
      <c r="EZ885" s="6"/>
      <c r="FA885" s="4"/>
      <c r="FB885" s="6"/>
      <c r="FC885" s="5"/>
      <c r="FD885" s="5"/>
      <c r="FE885" s="4"/>
      <c r="FF885" s="6"/>
      <c r="FG885" s="4"/>
      <c r="FH885" s="6"/>
      <c r="FI885" s="5"/>
      <c r="FJ885" s="5"/>
      <c r="FK885" s="4"/>
      <c r="FL885" s="6"/>
      <c r="FM885" s="4"/>
      <c r="FN885" s="6"/>
      <c r="FO885" s="5"/>
      <c r="FP885" s="5"/>
      <c r="FQ885" s="4"/>
      <c r="FR885" s="6"/>
      <c r="FS885" s="4"/>
      <c r="FT885" s="6"/>
      <c r="FU885" s="5"/>
      <c r="FV885" s="5"/>
      <c r="FW885" s="4"/>
      <c r="FX885" s="6"/>
      <c r="FY885" s="4"/>
      <c r="FZ885" s="6"/>
      <c r="GA885" s="5"/>
      <c r="GB885" s="5"/>
      <c r="GC885" s="4"/>
      <c r="GD885" s="6"/>
      <c r="GE885" s="4"/>
      <c r="GF885" s="6"/>
      <c r="GG885" s="5"/>
      <c r="GH885" s="5"/>
      <c r="GI885" s="4"/>
      <c r="GJ885" s="6"/>
      <c r="GK885" s="4"/>
      <c r="GL885" s="6"/>
      <c r="GM885" s="5"/>
      <c r="GN885" s="5"/>
      <c r="GO885" s="4"/>
      <c r="GP885" s="6"/>
      <c r="GQ885" s="4"/>
      <c r="GR885" s="6"/>
      <c r="GS885" s="5"/>
      <c r="GT885" s="5"/>
      <c r="GU885" s="4"/>
      <c r="GV885" s="6"/>
      <c r="GW885" s="4"/>
      <c r="GX885" s="6"/>
      <c r="GY885" s="5"/>
      <c r="GZ885" s="5"/>
      <c r="HA885" s="4"/>
      <c r="HB885" s="6"/>
      <c r="HC885" s="4"/>
      <c r="HD885" s="6"/>
      <c r="HE885" s="5"/>
      <c r="HF885" s="5"/>
      <c r="HG885" s="4"/>
      <c r="HH885" s="6"/>
      <c r="HI885" s="4"/>
      <c r="HJ885" s="6"/>
      <c r="HK885" s="5"/>
      <c r="HL885" s="5"/>
      <c r="HM885" s="4"/>
      <c r="HN885" s="6"/>
      <c r="HO885" s="4"/>
      <c r="HP885" s="6"/>
      <c r="HQ885" s="5"/>
      <c r="HR885" s="5"/>
      <c r="HS885" s="4"/>
      <c r="HT885" s="6"/>
      <c r="HU885" s="4"/>
      <c r="HV885" s="6"/>
      <c r="HW885" s="5"/>
      <c r="HX885" s="5"/>
      <c r="HY885" s="4"/>
      <c r="HZ885" s="6"/>
      <c r="IA885" s="4"/>
      <c r="IB885" s="6"/>
      <c r="IC885" s="5"/>
      <c r="ID885" s="5"/>
      <c r="IE885" s="4"/>
      <c r="IF885" s="6"/>
      <c r="IG885" s="4"/>
      <c r="IH885" s="6"/>
      <c r="II885" s="5"/>
      <c r="IJ885" s="5"/>
      <c r="IK885" s="4"/>
      <c r="IL885" s="6"/>
      <c r="IM885" s="4"/>
      <c r="IN885" s="6"/>
      <c r="IO885" s="5"/>
      <c r="IP885" s="5"/>
      <c r="IQ885" s="4"/>
      <c r="IR885" s="6"/>
      <c r="IS885" s="4"/>
      <c r="IT885" s="6"/>
      <c r="IU885" s="5"/>
      <c r="IV885" s="5"/>
      <c r="IW885" s="4"/>
      <c r="IX885" s="6"/>
      <c r="IY885" s="4"/>
      <c r="IZ885" s="6"/>
      <c r="JA885" s="5"/>
      <c r="JB885" s="5"/>
      <c r="JC885" s="4"/>
      <c r="JD885" s="6"/>
      <c r="JE885" s="4"/>
      <c r="JF885" s="6"/>
      <c r="JG885" s="5"/>
      <c r="JH885" s="5"/>
      <c r="JI885" s="4"/>
      <c r="JJ885" s="6"/>
      <c r="JK885" s="4"/>
      <c r="JL885" s="6"/>
      <c r="JM885" s="5"/>
      <c r="JN885" s="5"/>
      <c r="JO885" s="4"/>
      <c r="JP885" s="6"/>
      <c r="JQ885" s="4"/>
      <c r="JR885" s="6"/>
      <c r="JS885" s="5"/>
      <c r="JT885" s="5"/>
      <c r="JU885" s="4"/>
      <c r="JV885" s="6"/>
      <c r="JW885" s="4"/>
      <c r="JX885" s="6"/>
      <c r="JY885" s="5"/>
      <c r="JZ885" s="5"/>
      <c r="KA885" s="4"/>
      <c r="KB885" s="6"/>
      <c r="KC885" s="4"/>
      <c r="KD885" s="6"/>
      <c r="KE885" s="5"/>
      <c r="KF885" s="5"/>
      <c r="KG885" s="4"/>
      <c r="KH885" s="6"/>
      <c r="KI885" s="4"/>
      <c r="KJ885" s="6"/>
      <c r="KK885" s="5"/>
      <c r="KL885" s="5"/>
    </row>
    <row r="886">
      <c r="A886" s="3" t="s">
        <v>85</v>
      </c>
      <c r="B886" s="3" t="s">
        <v>712</v>
      </c>
      <c r="C886" s="3" t="s">
        <v>87</v>
      </c>
      <c r="D886" s="3" t="s">
        <v>712</v>
      </c>
      <c r="E886" s="3" t="s">
        <v>141</v>
      </c>
      <c r="F886" s="3" t="s">
        <v>104</v>
      </c>
      <c r="G886" s="3" t="s">
        <v>104</v>
      </c>
      <c r="H886" s="3" t="s">
        <v>104</v>
      </c>
      <c r="I886" s="4"/>
      <c r="J886" s="4">
        <f>=ROUNDDOWN({0},0)</f>
      </c>
      <c r="K886" s="4"/>
      <c r="L886" s="5"/>
      <c r="M886" s="4"/>
      <c r="N886" s="4">
        <f>=ROUNDDOWN({0},0)</f>
      </c>
      <c r="O886" s="4"/>
      <c r="P886" s="5"/>
      <c r="Q886" s="4"/>
      <c r="R886" s="6"/>
      <c r="S886" s="4"/>
      <c r="T886" s="6"/>
      <c r="U886" s="5"/>
      <c r="V886" s="5"/>
      <c r="W886" s="4"/>
      <c r="X886" s="6"/>
      <c r="Y886" s="4"/>
      <c r="Z886" s="6"/>
      <c r="AA886" s="5"/>
      <c r="AB886" s="5"/>
      <c r="AC886" s="4"/>
      <c r="AD886" s="6"/>
      <c r="AE886" s="4"/>
      <c r="AF886" s="6"/>
      <c r="AG886" s="5"/>
      <c r="AH886" s="5"/>
      <c r="AI886" s="4"/>
      <c r="AJ886" s="6"/>
      <c r="AK886" s="4"/>
      <c r="AL886" s="6"/>
      <c r="AM886" s="5"/>
      <c r="AN886" s="5"/>
      <c r="AO886" s="4"/>
      <c r="AP886" s="6"/>
      <c r="AQ886" s="4"/>
      <c r="AR886" s="6"/>
      <c r="AS886" s="5"/>
      <c r="AT886" s="5"/>
      <c r="AU886" s="4"/>
      <c r="AV886" s="6"/>
      <c r="AW886" s="4"/>
      <c r="AX886" s="6"/>
      <c r="AY886" s="5"/>
      <c r="AZ886" s="5"/>
      <c r="BA886" s="4"/>
      <c r="BB886" s="6"/>
      <c r="BC886" s="4"/>
      <c r="BD886" s="6"/>
      <c r="BE886" s="5"/>
      <c r="BF886" s="5"/>
      <c r="BG886" s="4"/>
      <c r="BH886" s="6"/>
      <c r="BI886" s="4"/>
      <c r="BJ886" s="6"/>
      <c r="BK886" s="5"/>
      <c r="BL886" s="5"/>
      <c r="BM886" s="4"/>
      <c r="BN886" s="6"/>
      <c r="BO886" s="4"/>
      <c r="BP886" s="6"/>
      <c r="BQ886" s="5"/>
      <c r="BR886" s="5"/>
      <c r="BS886" s="4"/>
      <c r="BT886" s="6"/>
      <c r="BU886" s="4"/>
      <c r="BV886" s="6"/>
      <c r="BW886" s="5"/>
      <c r="BX886" s="5"/>
      <c r="BY886" s="4"/>
      <c r="BZ886" s="6"/>
      <c r="CA886" s="4"/>
      <c r="CB886" s="6"/>
      <c r="CC886" s="5"/>
      <c r="CD886" s="5"/>
      <c r="CE886" s="4"/>
      <c r="CF886" s="6"/>
      <c r="CG886" s="4"/>
      <c r="CH886" s="6"/>
      <c r="CI886" s="5"/>
      <c r="CJ886" s="5"/>
      <c r="CK886" s="4"/>
      <c r="CL886" s="6"/>
      <c r="CM886" s="4"/>
      <c r="CN886" s="6"/>
      <c r="CO886" s="5"/>
      <c r="CP886" s="5"/>
      <c r="CQ886" s="4"/>
      <c r="CR886" s="6"/>
      <c r="CS886" s="4"/>
      <c r="CT886" s="6"/>
      <c r="CU886" s="5"/>
      <c r="CV886" s="5"/>
      <c r="CW886" s="4"/>
      <c r="CX886" s="6"/>
      <c r="CY886" s="4"/>
      <c r="CZ886" s="6"/>
      <c r="DA886" s="5"/>
      <c r="DB886" s="5"/>
      <c r="DC886" s="4"/>
      <c r="DD886" s="6"/>
      <c r="DE886" s="4"/>
      <c r="DF886" s="6"/>
      <c r="DG886" s="5"/>
      <c r="DH886" s="5"/>
      <c r="DI886" s="4"/>
      <c r="DJ886" s="6"/>
      <c r="DK886" s="4"/>
      <c r="DL886" s="6"/>
      <c r="DM886" s="5"/>
      <c r="DN886" s="5"/>
      <c r="DO886" s="4"/>
      <c r="DP886" s="6"/>
      <c r="DQ886" s="4"/>
      <c r="DR886" s="6"/>
      <c r="DS886" s="5"/>
      <c r="DT886" s="5"/>
      <c r="DU886" s="4"/>
      <c r="DV886" s="6"/>
      <c r="DW886" s="4"/>
      <c r="DX886" s="6"/>
      <c r="DY886" s="5"/>
      <c r="DZ886" s="5"/>
      <c r="EA886" s="4"/>
      <c r="EB886" s="6"/>
      <c r="EC886" s="4"/>
      <c r="ED886" s="6"/>
      <c r="EE886" s="5"/>
      <c r="EF886" s="5"/>
      <c r="EG886" s="4"/>
      <c r="EH886" s="6"/>
      <c r="EI886" s="4"/>
      <c r="EJ886" s="6"/>
      <c r="EK886" s="5"/>
      <c r="EL886" s="5"/>
      <c r="EM886" s="4"/>
      <c r="EN886" s="6"/>
      <c r="EO886" s="4"/>
      <c r="EP886" s="6"/>
      <c r="EQ886" s="5"/>
      <c r="ER886" s="5"/>
      <c r="ES886" s="4"/>
      <c r="ET886" s="6"/>
      <c r="EU886" s="4"/>
      <c r="EV886" s="6"/>
      <c r="EW886" s="5"/>
      <c r="EX886" s="5"/>
      <c r="EY886" s="4"/>
      <c r="EZ886" s="6"/>
      <c r="FA886" s="4"/>
      <c r="FB886" s="6"/>
      <c r="FC886" s="5"/>
      <c r="FD886" s="5"/>
      <c r="FE886" s="4"/>
      <c r="FF886" s="6"/>
      <c r="FG886" s="4"/>
      <c r="FH886" s="6"/>
      <c r="FI886" s="5"/>
      <c r="FJ886" s="5"/>
      <c r="FK886" s="4"/>
      <c r="FL886" s="6"/>
      <c r="FM886" s="4"/>
      <c r="FN886" s="6"/>
      <c r="FO886" s="5"/>
      <c r="FP886" s="5"/>
      <c r="FQ886" s="4"/>
      <c r="FR886" s="6"/>
      <c r="FS886" s="4"/>
      <c r="FT886" s="6"/>
      <c r="FU886" s="5"/>
      <c r="FV886" s="5"/>
      <c r="FW886" s="4"/>
      <c r="FX886" s="6"/>
      <c r="FY886" s="4"/>
      <c r="FZ886" s="6"/>
      <c r="GA886" s="5"/>
      <c r="GB886" s="5"/>
      <c r="GC886" s="4"/>
      <c r="GD886" s="6"/>
      <c r="GE886" s="4"/>
      <c r="GF886" s="6"/>
      <c r="GG886" s="5"/>
      <c r="GH886" s="5"/>
      <c r="GI886" s="4"/>
      <c r="GJ886" s="6"/>
      <c r="GK886" s="4"/>
      <c r="GL886" s="6"/>
      <c r="GM886" s="5"/>
      <c r="GN886" s="5"/>
      <c r="GO886" s="4"/>
      <c r="GP886" s="6"/>
      <c r="GQ886" s="4"/>
      <c r="GR886" s="6"/>
      <c r="GS886" s="5"/>
      <c r="GT886" s="5"/>
      <c r="GU886" s="4"/>
      <c r="GV886" s="6"/>
      <c r="GW886" s="4"/>
      <c r="GX886" s="6"/>
      <c r="GY886" s="5"/>
      <c r="GZ886" s="5"/>
      <c r="HA886" s="4"/>
      <c r="HB886" s="6"/>
      <c r="HC886" s="4"/>
      <c r="HD886" s="6"/>
      <c r="HE886" s="5"/>
      <c r="HF886" s="5"/>
      <c r="HG886" s="4"/>
      <c r="HH886" s="6"/>
      <c r="HI886" s="4"/>
      <c r="HJ886" s="6"/>
      <c r="HK886" s="5"/>
      <c r="HL886" s="5"/>
      <c r="HM886" s="4"/>
      <c r="HN886" s="6"/>
      <c r="HO886" s="4"/>
      <c r="HP886" s="6"/>
      <c r="HQ886" s="5"/>
      <c r="HR886" s="5"/>
      <c r="HS886" s="4"/>
      <c r="HT886" s="6"/>
      <c r="HU886" s="4"/>
      <c r="HV886" s="6"/>
      <c r="HW886" s="5"/>
      <c r="HX886" s="5"/>
      <c r="HY886" s="4"/>
      <c r="HZ886" s="6"/>
      <c r="IA886" s="4"/>
      <c r="IB886" s="6"/>
      <c r="IC886" s="5"/>
      <c r="ID886" s="5"/>
      <c r="IE886" s="4"/>
      <c r="IF886" s="6"/>
      <c r="IG886" s="4"/>
      <c r="IH886" s="6"/>
      <c r="II886" s="5"/>
      <c r="IJ886" s="5"/>
      <c r="IK886" s="4"/>
      <c r="IL886" s="6"/>
      <c r="IM886" s="4"/>
      <c r="IN886" s="6"/>
      <c r="IO886" s="5"/>
      <c r="IP886" s="5"/>
      <c r="IQ886" s="4"/>
      <c r="IR886" s="6"/>
      <c r="IS886" s="4"/>
      <c r="IT886" s="6"/>
      <c r="IU886" s="5"/>
      <c r="IV886" s="5"/>
      <c r="IW886" s="4"/>
      <c r="IX886" s="6"/>
      <c r="IY886" s="4"/>
      <c r="IZ886" s="6"/>
      <c r="JA886" s="5"/>
      <c r="JB886" s="5"/>
      <c r="JC886" s="4"/>
      <c r="JD886" s="6"/>
      <c r="JE886" s="4"/>
      <c r="JF886" s="6"/>
      <c r="JG886" s="5"/>
      <c r="JH886" s="5"/>
      <c r="JI886" s="4"/>
      <c r="JJ886" s="6"/>
      <c r="JK886" s="4"/>
      <c r="JL886" s="6"/>
      <c r="JM886" s="5"/>
      <c r="JN886" s="5"/>
      <c r="JO886" s="4"/>
      <c r="JP886" s="6"/>
      <c r="JQ886" s="4"/>
      <c r="JR886" s="6"/>
      <c r="JS886" s="5"/>
      <c r="JT886" s="5"/>
      <c r="JU886" s="4"/>
      <c r="JV886" s="6"/>
      <c r="JW886" s="4"/>
      <c r="JX886" s="6"/>
      <c r="JY886" s="5"/>
      <c r="JZ886" s="5"/>
      <c r="KA886" s="4"/>
      <c r="KB886" s="6"/>
      <c r="KC886" s="4"/>
      <c r="KD886" s="6"/>
      <c r="KE886" s="5"/>
      <c r="KF886" s="5"/>
      <c r="KG886" s="4"/>
      <c r="KH886" s="6"/>
      <c r="KI886" s="4"/>
      <c r="KJ886" s="6"/>
      <c r="KK886" s="5"/>
      <c r="KL886" s="5"/>
    </row>
    <row r="887">
      <c r="A887" s="3" t="s">
        <v>85</v>
      </c>
      <c r="B887" s="3" t="s">
        <v>712</v>
      </c>
      <c r="C887" s="3" t="s">
        <v>87</v>
      </c>
      <c r="D887" s="3" t="s">
        <v>712</v>
      </c>
      <c r="E887" s="3" t="s">
        <v>624</v>
      </c>
      <c r="F887" s="3" t="s">
        <v>104</v>
      </c>
      <c r="G887" s="3" t="s">
        <v>104</v>
      </c>
      <c r="H887" s="3" t="s">
        <v>104</v>
      </c>
      <c r="I887" s="4"/>
      <c r="J887" s="4">
        <f>=ROUNDDOWN({0},0)</f>
      </c>
      <c r="K887" s="4">
        <v>8390</v>
      </c>
      <c r="L887" s="5"/>
      <c r="M887" s="4"/>
      <c r="N887" s="4">
        <f>=ROUNDDOWN({0},0)</f>
      </c>
      <c r="O887" s="4"/>
      <c r="P887" s="5"/>
      <c r="Q887" s="4"/>
      <c r="R887" s="6"/>
      <c r="S887" s="4"/>
      <c r="T887" s="6"/>
      <c r="U887" s="5"/>
      <c r="V887" s="5"/>
      <c r="W887" s="4"/>
      <c r="X887" s="6"/>
      <c r="Y887" s="4"/>
      <c r="Z887" s="6"/>
      <c r="AA887" s="5"/>
      <c r="AB887" s="5"/>
      <c r="AC887" s="4"/>
      <c r="AD887" s="6"/>
      <c r="AE887" s="4"/>
      <c r="AF887" s="6"/>
      <c r="AG887" s="5"/>
      <c r="AH887" s="5"/>
      <c r="AI887" s="4"/>
      <c r="AJ887" s="6"/>
      <c r="AK887" s="4"/>
      <c r="AL887" s="6"/>
      <c r="AM887" s="5"/>
      <c r="AN887" s="5"/>
      <c r="AO887" s="4"/>
      <c r="AP887" s="6"/>
      <c r="AQ887" s="4"/>
      <c r="AR887" s="6"/>
      <c r="AS887" s="5"/>
      <c r="AT887" s="5"/>
      <c r="AU887" s="4"/>
      <c r="AV887" s="6"/>
      <c r="AW887" s="4"/>
      <c r="AX887" s="6"/>
      <c r="AY887" s="5"/>
      <c r="AZ887" s="5"/>
      <c r="BA887" s="4"/>
      <c r="BB887" s="6"/>
      <c r="BC887" s="4"/>
      <c r="BD887" s="6"/>
      <c r="BE887" s="5"/>
      <c r="BF887" s="5"/>
      <c r="BG887" s="4"/>
      <c r="BH887" s="6"/>
      <c r="BI887" s="4"/>
      <c r="BJ887" s="6"/>
      <c r="BK887" s="5"/>
      <c r="BL887" s="5"/>
      <c r="BM887" s="4"/>
      <c r="BN887" s="6"/>
      <c r="BO887" s="4"/>
      <c r="BP887" s="6"/>
      <c r="BQ887" s="5"/>
      <c r="BR887" s="5"/>
      <c r="BS887" s="4"/>
      <c r="BT887" s="6"/>
      <c r="BU887" s="4"/>
      <c r="BV887" s="6"/>
      <c r="BW887" s="5"/>
      <c r="BX887" s="5"/>
      <c r="BY887" s="4"/>
      <c r="BZ887" s="6"/>
      <c r="CA887" s="4"/>
      <c r="CB887" s="6"/>
      <c r="CC887" s="5"/>
      <c r="CD887" s="5"/>
      <c r="CE887" s="4"/>
      <c r="CF887" s="6"/>
      <c r="CG887" s="4"/>
      <c r="CH887" s="6"/>
      <c r="CI887" s="5"/>
      <c r="CJ887" s="5"/>
      <c r="CK887" s="4"/>
      <c r="CL887" s="6"/>
      <c r="CM887" s="4"/>
      <c r="CN887" s="6"/>
      <c r="CO887" s="5"/>
      <c r="CP887" s="5"/>
      <c r="CQ887" s="4"/>
      <c r="CR887" s="6"/>
      <c r="CS887" s="4"/>
      <c r="CT887" s="6"/>
      <c r="CU887" s="5"/>
      <c r="CV887" s="5"/>
      <c r="CW887" s="4"/>
      <c r="CX887" s="6"/>
      <c r="CY887" s="4"/>
      <c r="CZ887" s="6"/>
      <c r="DA887" s="5"/>
      <c r="DB887" s="5"/>
      <c r="DC887" s="4"/>
      <c r="DD887" s="6"/>
      <c r="DE887" s="4"/>
      <c r="DF887" s="6"/>
      <c r="DG887" s="5"/>
      <c r="DH887" s="5"/>
      <c r="DI887" s="4"/>
      <c r="DJ887" s="6"/>
      <c r="DK887" s="4"/>
      <c r="DL887" s="6"/>
      <c r="DM887" s="5"/>
      <c r="DN887" s="5"/>
      <c r="DO887" s="4"/>
      <c r="DP887" s="6"/>
      <c r="DQ887" s="4"/>
      <c r="DR887" s="6"/>
      <c r="DS887" s="5"/>
      <c r="DT887" s="5"/>
      <c r="DU887" s="4"/>
      <c r="DV887" s="6"/>
      <c r="DW887" s="4"/>
      <c r="DX887" s="6"/>
      <c r="DY887" s="5"/>
      <c r="DZ887" s="5"/>
      <c r="EA887" s="4"/>
      <c r="EB887" s="6"/>
      <c r="EC887" s="4"/>
      <c r="ED887" s="6"/>
      <c r="EE887" s="5"/>
      <c r="EF887" s="5"/>
      <c r="EG887" s="4"/>
      <c r="EH887" s="6"/>
      <c r="EI887" s="4"/>
      <c r="EJ887" s="6"/>
      <c r="EK887" s="5"/>
      <c r="EL887" s="5"/>
      <c r="EM887" s="4"/>
      <c r="EN887" s="6"/>
      <c r="EO887" s="4"/>
      <c r="EP887" s="6"/>
      <c r="EQ887" s="5"/>
      <c r="ER887" s="5"/>
      <c r="ES887" s="4"/>
      <c r="ET887" s="6"/>
      <c r="EU887" s="4"/>
      <c r="EV887" s="6"/>
      <c r="EW887" s="5"/>
      <c r="EX887" s="5"/>
      <c r="EY887" s="4"/>
      <c r="EZ887" s="6"/>
      <c r="FA887" s="4"/>
      <c r="FB887" s="6"/>
      <c r="FC887" s="5"/>
      <c r="FD887" s="5"/>
      <c r="FE887" s="4"/>
      <c r="FF887" s="6"/>
      <c r="FG887" s="4"/>
      <c r="FH887" s="6"/>
      <c r="FI887" s="5"/>
      <c r="FJ887" s="5"/>
      <c r="FK887" s="4"/>
      <c r="FL887" s="6"/>
      <c r="FM887" s="4"/>
      <c r="FN887" s="6"/>
      <c r="FO887" s="5"/>
      <c r="FP887" s="5"/>
      <c r="FQ887" s="4"/>
      <c r="FR887" s="6"/>
      <c r="FS887" s="4"/>
      <c r="FT887" s="6"/>
      <c r="FU887" s="5"/>
      <c r="FV887" s="5"/>
      <c r="FW887" s="4"/>
      <c r="FX887" s="6"/>
      <c r="FY887" s="4"/>
      <c r="FZ887" s="6"/>
      <c r="GA887" s="5"/>
      <c r="GB887" s="5"/>
      <c r="GC887" s="4"/>
      <c r="GD887" s="6"/>
      <c r="GE887" s="4"/>
      <c r="GF887" s="6"/>
      <c r="GG887" s="5"/>
      <c r="GH887" s="5"/>
      <c r="GI887" s="4"/>
      <c r="GJ887" s="6"/>
      <c r="GK887" s="4"/>
      <c r="GL887" s="6"/>
      <c r="GM887" s="5"/>
      <c r="GN887" s="5"/>
      <c r="GO887" s="4"/>
      <c r="GP887" s="6"/>
      <c r="GQ887" s="4"/>
      <c r="GR887" s="6"/>
      <c r="GS887" s="5"/>
      <c r="GT887" s="5"/>
      <c r="GU887" s="4"/>
      <c r="GV887" s="6"/>
      <c r="GW887" s="4"/>
      <c r="GX887" s="6"/>
      <c r="GY887" s="5"/>
      <c r="GZ887" s="5"/>
      <c r="HA887" s="4"/>
      <c r="HB887" s="6"/>
      <c r="HC887" s="4"/>
      <c r="HD887" s="6"/>
      <c r="HE887" s="5"/>
      <c r="HF887" s="5"/>
      <c r="HG887" s="4"/>
      <c r="HH887" s="6"/>
      <c r="HI887" s="4"/>
      <c r="HJ887" s="6"/>
      <c r="HK887" s="5"/>
      <c r="HL887" s="5"/>
      <c r="HM887" s="4"/>
      <c r="HN887" s="6"/>
      <c r="HO887" s="4"/>
      <c r="HP887" s="6"/>
      <c r="HQ887" s="5"/>
      <c r="HR887" s="5"/>
      <c r="HS887" s="4"/>
      <c r="HT887" s="6"/>
      <c r="HU887" s="4"/>
      <c r="HV887" s="6"/>
      <c r="HW887" s="5"/>
      <c r="HX887" s="5"/>
      <c r="HY887" s="4"/>
      <c r="HZ887" s="6"/>
      <c r="IA887" s="4"/>
      <c r="IB887" s="6"/>
      <c r="IC887" s="5"/>
      <c r="ID887" s="5"/>
      <c r="IE887" s="4"/>
      <c r="IF887" s="6"/>
      <c r="IG887" s="4"/>
      <c r="IH887" s="6"/>
      <c r="II887" s="5"/>
      <c r="IJ887" s="5"/>
      <c r="IK887" s="4"/>
      <c r="IL887" s="6"/>
      <c r="IM887" s="4"/>
      <c r="IN887" s="6"/>
      <c r="IO887" s="5"/>
      <c r="IP887" s="5"/>
      <c r="IQ887" s="4"/>
      <c r="IR887" s="6"/>
      <c r="IS887" s="4"/>
      <c r="IT887" s="6"/>
      <c r="IU887" s="5"/>
      <c r="IV887" s="5"/>
      <c r="IW887" s="4"/>
      <c r="IX887" s="6"/>
      <c r="IY887" s="4"/>
      <c r="IZ887" s="6"/>
      <c r="JA887" s="5"/>
      <c r="JB887" s="5"/>
      <c r="JC887" s="4"/>
      <c r="JD887" s="6"/>
      <c r="JE887" s="4"/>
      <c r="JF887" s="6"/>
      <c r="JG887" s="5"/>
      <c r="JH887" s="5"/>
      <c r="JI887" s="4"/>
      <c r="JJ887" s="6"/>
      <c r="JK887" s="4"/>
      <c r="JL887" s="6"/>
      <c r="JM887" s="5"/>
      <c r="JN887" s="5"/>
      <c r="JO887" s="4"/>
      <c r="JP887" s="6"/>
      <c r="JQ887" s="4"/>
      <c r="JR887" s="6"/>
      <c r="JS887" s="5"/>
      <c r="JT887" s="5"/>
      <c r="JU887" s="4"/>
      <c r="JV887" s="6"/>
      <c r="JW887" s="4"/>
      <c r="JX887" s="6"/>
      <c r="JY887" s="5"/>
      <c r="JZ887" s="5"/>
      <c r="KA887" s="4"/>
      <c r="KB887" s="6"/>
      <c r="KC887" s="4"/>
      <c r="KD887" s="6"/>
      <c r="KE887" s="5"/>
      <c r="KF887" s="5"/>
      <c r="KG887" s="4"/>
      <c r="KH887" s="6"/>
      <c r="KI887" s="4"/>
      <c r="KJ887" s="6"/>
      <c r="KK887" s="5"/>
      <c r="KL887" s="5"/>
    </row>
    <row r="888">
      <c r="A888" s="3" t="s">
        <v>85</v>
      </c>
      <c r="B888" s="3" t="s">
        <v>712</v>
      </c>
      <c r="C888" s="3" t="s">
        <v>87</v>
      </c>
      <c r="D888" s="3" t="s">
        <v>712</v>
      </c>
      <c r="E888" s="3" t="s">
        <v>1063</v>
      </c>
      <c r="F888" s="3" t="s">
        <v>104</v>
      </c>
      <c r="G888" s="3" t="s">
        <v>104</v>
      </c>
      <c r="H888" s="3" t="s">
        <v>104</v>
      </c>
      <c r="I888" s="4"/>
      <c r="J888" s="4">
        <f>=ROUNDDOWN({0},0)</f>
      </c>
      <c r="K888" s="4"/>
      <c r="L888" s="5"/>
      <c r="M888" s="4"/>
      <c r="N888" s="4">
        <f>=ROUNDDOWN({0},0)</f>
      </c>
      <c r="O888" s="4"/>
      <c r="P888" s="5"/>
      <c r="Q888" s="4"/>
      <c r="R888" s="6"/>
      <c r="S888" s="4"/>
      <c r="T888" s="6"/>
      <c r="U888" s="5"/>
      <c r="V888" s="5"/>
      <c r="W888" s="4"/>
      <c r="X888" s="6"/>
      <c r="Y888" s="4"/>
      <c r="Z888" s="6"/>
      <c r="AA888" s="5"/>
      <c r="AB888" s="5"/>
      <c r="AC888" s="4"/>
      <c r="AD888" s="6"/>
      <c r="AE888" s="4"/>
      <c r="AF888" s="6"/>
      <c r="AG888" s="5"/>
      <c r="AH888" s="5"/>
      <c r="AI888" s="4"/>
      <c r="AJ888" s="6"/>
      <c r="AK888" s="4"/>
      <c r="AL888" s="6"/>
      <c r="AM888" s="5"/>
      <c r="AN888" s="5"/>
      <c r="AO888" s="4"/>
      <c r="AP888" s="6"/>
      <c r="AQ888" s="4"/>
      <c r="AR888" s="6"/>
      <c r="AS888" s="5"/>
      <c r="AT888" s="5"/>
      <c r="AU888" s="4"/>
      <c r="AV888" s="6"/>
      <c r="AW888" s="4"/>
      <c r="AX888" s="6"/>
      <c r="AY888" s="5"/>
      <c r="AZ888" s="5"/>
      <c r="BA888" s="4"/>
      <c r="BB888" s="6"/>
      <c r="BC888" s="4"/>
      <c r="BD888" s="6"/>
      <c r="BE888" s="5"/>
      <c r="BF888" s="5"/>
      <c r="BG888" s="4"/>
      <c r="BH888" s="6"/>
      <c r="BI888" s="4"/>
      <c r="BJ888" s="6"/>
      <c r="BK888" s="5"/>
      <c r="BL888" s="5"/>
      <c r="BM888" s="4"/>
      <c r="BN888" s="6"/>
      <c r="BO888" s="4"/>
      <c r="BP888" s="6"/>
      <c r="BQ888" s="5"/>
      <c r="BR888" s="5"/>
      <c r="BS888" s="4"/>
      <c r="BT888" s="6"/>
      <c r="BU888" s="4"/>
      <c r="BV888" s="6"/>
      <c r="BW888" s="5"/>
      <c r="BX888" s="5"/>
      <c r="BY888" s="4"/>
      <c r="BZ888" s="6"/>
      <c r="CA888" s="4"/>
      <c r="CB888" s="6"/>
      <c r="CC888" s="5"/>
      <c r="CD888" s="5"/>
      <c r="CE888" s="4"/>
      <c r="CF888" s="6"/>
      <c r="CG888" s="4"/>
      <c r="CH888" s="6"/>
      <c r="CI888" s="5"/>
      <c r="CJ888" s="5"/>
      <c r="CK888" s="4"/>
      <c r="CL888" s="6"/>
      <c r="CM888" s="4"/>
      <c r="CN888" s="6"/>
      <c r="CO888" s="5"/>
      <c r="CP888" s="5"/>
      <c r="CQ888" s="4"/>
      <c r="CR888" s="6"/>
      <c r="CS888" s="4"/>
      <c r="CT888" s="6"/>
      <c r="CU888" s="5"/>
      <c r="CV888" s="5"/>
      <c r="CW888" s="4"/>
      <c r="CX888" s="6"/>
      <c r="CY888" s="4"/>
      <c r="CZ888" s="6"/>
      <c r="DA888" s="5"/>
      <c r="DB888" s="5"/>
      <c r="DC888" s="4"/>
      <c r="DD888" s="6"/>
      <c r="DE888" s="4"/>
      <c r="DF888" s="6"/>
      <c r="DG888" s="5"/>
      <c r="DH888" s="5"/>
      <c r="DI888" s="4"/>
      <c r="DJ888" s="6"/>
      <c r="DK888" s="4"/>
      <c r="DL888" s="6"/>
      <c r="DM888" s="5"/>
      <c r="DN888" s="5"/>
      <c r="DO888" s="4"/>
      <c r="DP888" s="6"/>
      <c r="DQ888" s="4"/>
      <c r="DR888" s="6"/>
      <c r="DS888" s="5"/>
      <c r="DT888" s="5"/>
      <c r="DU888" s="4"/>
      <c r="DV888" s="6"/>
      <c r="DW888" s="4"/>
      <c r="DX888" s="6"/>
      <c r="DY888" s="5"/>
      <c r="DZ888" s="5"/>
      <c r="EA888" s="4"/>
      <c r="EB888" s="6"/>
      <c r="EC888" s="4"/>
      <c r="ED888" s="6"/>
      <c r="EE888" s="5"/>
      <c r="EF888" s="5"/>
      <c r="EG888" s="4"/>
      <c r="EH888" s="6"/>
      <c r="EI888" s="4"/>
      <c r="EJ888" s="6"/>
      <c r="EK888" s="5"/>
      <c r="EL888" s="5"/>
      <c r="EM888" s="4"/>
      <c r="EN888" s="6"/>
      <c r="EO888" s="4"/>
      <c r="EP888" s="6"/>
      <c r="EQ888" s="5"/>
      <c r="ER888" s="5"/>
      <c r="ES888" s="4"/>
      <c r="ET888" s="6"/>
      <c r="EU888" s="4"/>
      <c r="EV888" s="6"/>
      <c r="EW888" s="5"/>
      <c r="EX888" s="5"/>
      <c r="EY888" s="4"/>
      <c r="EZ888" s="6"/>
      <c r="FA888" s="4"/>
      <c r="FB888" s="6"/>
      <c r="FC888" s="5"/>
      <c r="FD888" s="5"/>
      <c r="FE888" s="4"/>
      <c r="FF888" s="6"/>
      <c r="FG888" s="4"/>
      <c r="FH888" s="6"/>
      <c r="FI888" s="5"/>
      <c r="FJ888" s="5"/>
      <c r="FK888" s="4"/>
      <c r="FL888" s="6"/>
      <c r="FM888" s="4"/>
      <c r="FN888" s="6"/>
      <c r="FO888" s="5"/>
      <c r="FP888" s="5"/>
      <c r="FQ888" s="4"/>
      <c r="FR888" s="6"/>
      <c r="FS888" s="4"/>
      <c r="FT888" s="6"/>
      <c r="FU888" s="5"/>
      <c r="FV888" s="5"/>
      <c r="FW888" s="4"/>
      <c r="FX888" s="6"/>
      <c r="FY888" s="4"/>
      <c r="FZ888" s="6"/>
      <c r="GA888" s="5"/>
      <c r="GB888" s="5"/>
      <c r="GC888" s="4"/>
      <c r="GD888" s="6"/>
      <c r="GE888" s="4"/>
      <c r="GF888" s="6"/>
      <c r="GG888" s="5"/>
      <c r="GH888" s="5"/>
      <c r="GI888" s="4"/>
      <c r="GJ888" s="6"/>
      <c r="GK888" s="4"/>
      <c r="GL888" s="6"/>
      <c r="GM888" s="5"/>
      <c r="GN888" s="5"/>
      <c r="GO888" s="4"/>
      <c r="GP888" s="6"/>
      <c r="GQ888" s="4"/>
      <c r="GR888" s="6"/>
      <c r="GS888" s="5"/>
      <c r="GT888" s="5"/>
      <c r="GU888" s="4"/>
      <c r="GV888" s="6"/>
      <c r="GW888" s="4"/>
      <c r="GX888" s="6"/>
      <c r="GY888" s="5"/>
      <c r="GZ888" s="5"/>
      <c r="HA888" s="4"/>
      <c r="HB888" s="6"/>
      <c r="HC888" s="4"/>
      <c r="HD888" s="6"/>
      <c r="HE888" s="5"/>
      <c r="HF888" s="5"/>
      <c r="HG888" s="4"/>
      <c r="HH888" s="6"/>
      <c r="HI888" s="4"/>
      <c r="HJ888" s="6"/>
      <c r="HK888" s="5"/>
      <c r="HL888" s="5"/>
      <c r="HM888" s="4"/>
      <c r="HN888" s="6"/>
      <c r="HO888" s="4"/>
      <c r="HP888" s="6"/>
      <c r="HQ888" s="5"/>
      <c r="HR888" s="5"/>
      <c r="HS888" s="4"/>
      <c r="HT888" s="6"/>
      <c r="HU888" s="4"/>
      <c r="HV888" s="6"/>
      <c r="HW888" s="5"/>
      <c r="HX888" s="5"/>
      <c r="HY888" s="4"/>
      <c r="HZ888" s="6"/>
      <c r="IA888" s="4"/>
      <c r="IB888" s="6"/>
      <c r="IC888" s="5"/>
      <c r="ID888" s="5"/>
      <c r="IE888" s="4"/>
      <c r="IF888" s="6"/>
      <c r="IG888" s="4"/>
      <c r="IH888" s="6"/>
      <c r="II888" s="5"/>
      <c r="IJ888" s="5"/>
      <c r="IK888" s="4"/>
      <c r="IL888" s="6"/>
      <c r="IM888" s="4"/>
      <c r="IN888" s="6"/>
      <c r="IO888" s="5"/>
      <c r="IP888" s="5"/>
      <c r="IQ888" s="4"/>
      <c r="IR888" s="6"/>
      <c r="IS888" s="4"/>
      <c r="IT888" s="6"/>
      <c r="IU888" s="5"/>
      <c r="IV888" s="5"/>
      <c r="IW888" s="4"/>
      <c r="IX888" s="6"/>
      <c r="IY888" s="4"/>
      <c r="IZ888" s="6"/>
      <c r="JA888" s="5"/>
      <c r="JB888" s="5"/>
      <c r="JC888" s="4"/>
      <c r="JD888" s="6"/>
      <c r="JE888" s="4"/>
      <c r="JF888" s="6"/>
      <c r="JG888" s="5"/>
      <c r="JH888" s="5"/>
      <c r="JI888" s="4"/>
      <c r="JJ888" s="6"/>
      <c r="JK888" s="4"/>
      <c r="JL888" s="6"/>
      <c r="JM888" s="5"/>
      <c r="JN888" s="5"/>
      <c r="JO888" s="4"/>
      <c r="JP888" s="6"/>
      <c r="JQ888" s="4"/>
      <c r="JR888" s="6"/>
      <c r="JS888" s="5"/>
      <c r="JT888" s="5"/>
      <c r="JU888" s="4"/>
      <c r="JV888" s="6"/>
      <c r="JW888" s="4"/>
      <c r="JX888" s="6"/>
      <c r="JY888" s="5"/>
      <c r="JZ888" s="5"/>
      <c r="KA888" s="4"/>
      <c r="KB888" s="6"/>
      <c r="KC888" s="4"/>
      <c r="KD888" s="6"/>
      <c r="KE888" s="5"/>
      <c r="KF888" s="5"/>
      <c r="KG888" s="4"/>
      <c r="KH888" s="6"/>
      <c r="KI888" s="4"/>
      <c r="KJ888" s="6"/>
      <c r="KK888" s="5"/>
      <c r="KL888" s="5"/>
    </row>
    <row r="889">
      <c r="A889" s="3" t="s">
        <v>85</v>
      </c>
      <c r="B889" s="3" t="s">
        <v>712</v>
      </c>
      <c r="C889" s="3" t="s">
        <v>87</v>
      </c>
      <c r="D889" s="3" t="s">
        <v>712</v>
      </c>
      <c r="E889" s="3" t="s">
        <v>1064</v>
      </c>
      <c r="F889" s="3" t="s">
        <v>104</v>
      </c>
      <c r="G889" s="3" t="s">
        <v>104</v>
      </c>
      <c r="H889" s="3" t="s">
        <v>104</v>
      </c>
      <c r="I889" s="4"/>
      <c r="J889" s="4">
        <f>=ROUNDDOWN({0},0)</f>
      </c>
      <c r="K889" s="4"/>
      <c r="L889" s="5"/>
      <c r="M889" s="4"/>
      <c r="N889" s="4">
        <f>=ROUNDDOWN({0},0)</f>
      </c>
      <c r="O889" s="4"/>
      <c r="P889" s="5"/>
      <c r="Q889" s="4"/>
      <c r="R889" s="6"/>
      <c r="S889" s="4"/>
      <c r="T889" s="6"/>
      <c r="U889" s="5"/>
      <c r="V889" s="5"/>
      <c r="W889" s="4"/>
      <c r="X889" s="6"/>
      <c r="Y889" s="4"/>
      <c r="Z889" s="6"/>
      <c r="AA889" s="5"/>
      <c r="AB889" s="5"/>
      <c r="AC889" s="4"/>
      <c r="AD889" s="6"/>
      <c r="AE889" s="4"/>
      <c r="AF889" s="6"/>
      <c r="AG889" s="5"/>
      <c r="AH889" s="5"/>
      <c r="AI889" s="4"/>
      <c r="AJ889" s="6"/>
      <c r="AK889" s="4"/>
      <c r="AL889" s="6"/>
      <c r="AM889" s="5"/>
      <c r="AN889" s="5"/>
      <c r="AO889" s="4"/>
      <c r="AP889" s="6"/>
      <c r="AQ889" s="4"/>
      <c r="AR889" s="6"/>
      <c r="AS889" s="5"/>
      <c r="AT889" s="5"/>
      <c r="AU889" s="4"/>
      <c r="AV889" s="6"/>
      <c r="AW889" s="4"/>
      <c r="AX889" s="6"/>
      <c r="AY889" s="5"/>
      <c r="AZ889" s="5"/>
      <c r="BA889" s="4"/>
      <c r="BB889" s="6"/>
      <c r="BC889" s="4"/>
      <c r="BD889" s="6"/>
      <c r="BE889" s="5"/>
      <c r="BF889" s="5"/>
      <c r="BG889" s="4"/>
      <c r="BH889" s="6"/>
      <c r="BI889" s="4"/>
      <c r="BJ889" s="6"/>
      <c r="BK889" s="5"/>
      <c r="BL889" s="5"/>
      <c r="BM889" s="4"/>
      <c r="BN889" s="6"/>
      <c r="BO889" s="4"/>
      <c r="BP889" s="6"/>
      <c r="BQ889" s="5"/>
      <c r="BR889" s="5"/>
      <c r="BS889" s="4"/>
      <c r="BT889" s="6"/>
      <c r="BU889" s="4"/>
      <c r="BV889" s="6"/>
      <c r="BW889" s="5"/>
      <c r="BX889" s="5"/>
      <c r="BY889" s="4"/>
      <c r="BZ889" s="6"/>
      <c r="CA889" s="4"/>
      <c r="CB889" s="6"/>
      <c r="CC889" s="5"/>
      <c r="CD889" s="5"/>
      <c r="CE889" s="4"/>
      <c r="CF889" s="6"/>
      <c r="CG889" s="4"/>
      <c r="CH889" s="6"/>
      <c r="CI889" s="5"/>
      <c r="CJ889" s="5"/>
      <c r="CK889" s="4"/>
      <c r="CL889" s="6"/>
      <c r="CM889" s="4"/>
      <c r="CN889" s="6"/>
      <c r="CO889" s="5"/>
      <c r="CP889" s="5"/>
      <c r="CQ889" s="4"/>
      <c r="CR889" s="6"/>
      <c r="CS889" s="4"/>
      <c r="CT889" s="6"/>
      <c r="CU889" s="5"/>
      <c r="CV889" s="5"/>
      <c r="CW889" s="4"/>
      <c r="CX889" s="6"/>
      <c r="CY889" s="4"/>
      <c r="CZ889" s="6"/>
      <c r="DA889" s="5"/>
      <c r="DB889" s="5"/>
      <c r="DC889" s="4"/>
      <c r="DD889" s="6"/>
      <c r="DE889" s="4"/>
      <c r="DF889" s="6"/>
      <c r="DG889" s="5"/>
      <c r="DH889" s="5"/>
      <c r="DI889" s="4"/>
      <c r="DJ889" s="6"/>
      <c r="DK889" s="4"/>
      <c r="DL889" s="6"/>
      <c r="DM889" s="5"/>
      <c r="DN889" s="5"/>
      <c r="DO889" s="4"/>
      <c r="DP889" s="6"/>
      <c r="DQ889" s="4"/>
      <c r="DR889" s="6"/>
      <c r="DS889" s="5"/>
      <c r="DT889" s="5"/>
      <c r="DU889" s="4"/>
      <c r="DV889" s="6"/>
      <c r="DW889" s="4"/>
      <c r="DX889" s="6"/>
      <c r="DY889" s="5"/>
      <c r="DZ889" s="5"/>
      <c r="EA889" s="4"/>
      <c r="EB889" s="6"/>
      <c r="EC889" s="4"/>
      <c r="ED889" s="6"/>
      <c r="EE889" s="5"/>
      <c r="EF889" s="5"/>
      <c r="EG889" s="4"/>
      <c r="EH889" s="6"/>
      <c r="EI889" s="4"/>
      <c r="EJ889" s="6"/>
      <c r="EK889" s="5"/>
      <c r="EL889" s="5"/>
      <c r="EM889" s="4"/>
      <c r="EN889" s="6"/>
      <c r="EO889" s="4"/>
      <c r="EP889" s="6"/>
      <c r="EQ889" s="5"/>
      <c r="ER889" s="5"/>
      <c r="ES889" s="4"/>
      <c r="ET889" s="6"/>
      <c r="EU889" s="4"/>
      <c r="EV889" s="6"/>
      <c r="EW889" s="5"/>
      <c r="EX889" s="5"/>
      <c r="EY889" s="4"/>
      <c r="EZ889" s="6"/>
      <c r="FA889" s="4"/>
      <c r="FB889" s="6"/>
      <c r="FC889" s="5"/>
      <c r="FD889" s="5"/>
      <c r="FE889" s="4"/>
      <c r="FF889" s="6"/>
      <c r="FG889" s="4"/>
      <c r="FH889" s="6"/>
      <c r="FI889" s="5"/>
      <c r="FJ889" s="5"/>
      <c r="FK889" s="4"/>
      <c r="FL889" s="6"/>
      <c r="FM889" s="4"/>
      <c r="FN889" s="6"/>
      <c r="FO889" s="5"/>
      <c r="FP889" s="5"/>
      <c r="FQ889" s="4"/>
      <c r="FR889" s="6"/>
      <c r="FS889" s="4"/>
      <c r="FT889" s="6"/>
      <c r="FU889" s="5"/>
      <c r="FV889" s="5"/>
      <c r="FW889" s="4"/>
      <c r="FX889" s="6"/>
      <c r="FY889" s="4"/>
      <c r="FZ889" s="6"/>
      <c r="GA889" s="5"/>
      <c r="GB889" s="5"/>
      <c r="GC889" s="4"/>
      <c r="GD889" s="6"/>
      <c r="GE889" s="4"/>
      <c r="GF889" s="6"/>
      <c r="GG889" s="5"/>
      <c r="GH889" s="5"/>
      <c r="GI889" s="4"/>
      <c r="GJ889" s="6"/>
      <c r="GK889" s="4"/>
      <c r="GL889" s="6"/>
      <c r="GM889" s="5"/>
      <c r="GN889" s="5"/>
      <c r="GO889" s="4"/>
      <c r="GP889" s="6"/>
      <c r="GQ889" s="4"/>
      <c r="GR889" s="6"/>
      <c r="GS889" s="5"/>
      <c r="GT889" s="5"/>
      <c r="GU889" s="4"/>
      <c r="GV889" s="6"/>
      <c r="GW889" s="4"/>
      <c r="GX889" s="6"/>
      <c r="GY889" s="5"/>
      <c r="GZ889" s="5"/>
      <c r="HA889" s="4"/>
      <c r="HB889" s="6"/>
      <c r="HC889" s="4"/>
      <c r="HD889" s="6"/>
      <c r="HE889" s="5"/>
      <c r="HF889" s="5"/>
      <c r="HG889" s="4"/>
      <c r="HH889" s="6"/>
      <c r="HI889" s="4"/>
      <c r="HJ889" s="6"/>
      <c r="HK889" s="5"/>
      <c r="HL889" s="5"/>
      <c r="HM889" s="4"/>
      <c r="HN889" s="6"/>
      <c r="HO889" s="4"/>
      <c r="HP889" s="6"/>
      <c r="HQ889" s="5"/>
      <c r="HR889" s="5"/>
      <c r="HS889" s="4"/>
      <c r="HT889" s="6"/>
      <c r="HU889" s="4"/>
      <c r="HV889" s="6"/>
      <c r="HW889" s="5"/>
      <c r="HX889" s="5"/>
      <c r="HY889" s="4"/>
      <c r="HZ889" s="6"/>
      <c r="IA889" s="4"/>
      <c r="IB889" s="6"/>
      <c r="IC889" s="5"/>
      <c r="ID889" s="5"/>
      <c r="IE889" s="4"/>
      <c r="IF889" s="6"/>
      <c r="IG889" s="4"/>
      <c r="IH889" s="6"/>
      <c r="II889" s="5"/>
      <c r="IJ889" s="5"/>
      <c r="IK889" s="4"/>
      <c r="IL889" s="6"/>
      <c r="IM889" s="4"/>
      <c r="IN889" s="6"/>
      <c r="IO889" s="5"/>
      <c r="IP889" s="5"/>
      <c r="IQ889" s="4"/>
      <c r="IR889" s="6"/>
      <c r="IS889" s="4"/>
      <c r="IT889" s="6"/>
      <c r="IU889" s="5"/>
      <c r="IV889" s="5"/>
      <c r="IW889" s="4"/>
      <c r="IX889" s="6"/>
      <c r="IY889" s="4"/>
      <c r="IZ889" s="6"/>
      <c r="JA889" s="5"/>
      <c r="JB889" s="5"/>
      <c r="JC889" s="4"/>
      <c r="JD889" s="6"/>
      <c r="JE889" s="4"/>
      <c r="JF889" s="6"/>
      <c r="JG889" s="5"/>
      <c r="JH889" s="5"/>
      <c r="JI889" s="4"/>
      <c r="JJ889" s="6"/>
      <c r="JK889" s="4"/>
      <c r="JL889" s="6"/>
      <c r="JM889" s="5"/>
      <c r="JN889" s="5"/>
      <c r="JO889" s="4"/>
      <c r="JP889" s="6"/>
      <c r="JQ889" s="4"/>
      <c r="JR889" s="6"/>
      <c r="JS889" s="5"/>
      <c r="JT889" s="5"/>
      <c r="JU889" s="4"/>
      <c r="JV889" s="6"/>
      <c r="JW889" s="4"/>
      <c r="JX889" s="6"/>
      <c r="JY889" s="5"/>
      <c r="JZ889" s="5"/>
      <c r="KA889" s="4"/>
      <c r="KB889" s="6"/>
      <c r="KC889" s="4"/>
      <c r="KD889" s="6"/>
      <c r="KE889" s="5"/>
      <c r="KF889" s="5"/>
      <c r="KG889" s="4"/>
      <c r="KH889" s="6"/>
      <c r="KI889" s="4"/>
      <c r="KJ889" s="6"/>
      <c r="KK889" s="5"/>
      <c r="KL889" s="5"/>
    </row>
    <row r="890">
      <c r="A890" s="3" t="s">
        <v>85</v>
      </c>
      <c r="B890" s="3" t="s">
        <v>712</v>
      </c>
      <c r="C890" s="3" t="s">
        <v>87</v>
      </c>
      <c r="D890" s="3" t="s">
        <v>712</v>
      </c>
      <c r="E890" s="3" t="s">
        <v>961</v>
      </c>
      <c r="F890" s="3" t="s">
        <v>104</v>
      </c>
      <c r="G890" s="3" t="s">
        <v>104</v>
      </c>
      <c r="H890" s="3" t="s">
        <v>104</v>
      </c>
      <c r="I890" s="4"/>
      <c r="J890" s="4">
        <f>=ROUNDDOWN({0},0)</f>
      </c>
      <c r="K890" s="4"/>
      <c r="L890" s="5"/>
      <c r="M890" s="4"/>
      <c r="N890" s="4">
        <f>=ROUNDDOWN({0},0)</f>
      </c>
      <c r="O890" s="4"/>
      <c r="P890" s="5"/>
      <c r="Q890" s="4"/>
      <c r="R890" s="6"/>
      <c r="S890" s="4"/>
      <c r="T890" s="6"/>
      <c r="U890" s="5"/>
      <c r="V890" s="5"/>
      <c r="W890" s="4"/>
      <c r="X890" s="6"/>
      <c r="Y890" s="4"/>
      <c r="Z890" s="6"/>
      <c r="AA890" s="5"/>
      <c r="AB890" s="5"/>
      <c r="AC890" s="4"/>
      <c r="AD890" s="6"/>
      <c r="AE890" s="4"/>
      <c r="AF890" s="6"/>
      <c r="AG890" s="5"/>
      <c r="AH890" s="5"/>
      <c r="AI890" s="4"/>
      <c r="AJ890" s="6"/>
      <c r="AK890" s="4"/>
      <c r="AL890" s="6"/>
      <c r="AM890" s="5"/>
      <c r="AN890" s="5"/>
      <c r="AO890" s="4"/>
      <c r="AP890" s="6"/>
      <c r="AQ890" s="4"/>
      <c r="AR890" s="6"/>
      <c r="AS890" s="5"/>
      <c r="AT890" s="5"/>
      <c r="AU890" s="4"/>
      <c r="AV890" s="6"/>
      <c r="AW890" s="4"/>
      <c r="AX890" s="6"/>
      <c r="AY890" s="5"/>
      <c r="AZ890" s="5"/>
      <c r="BA890" s="4"/>
      <c r="BB890" s="6"/>
      <c r="BC890" s="4"/>
      <c r="BD890" s="6"/>
      <c r="BE890" s="5"/>
      <c r="BF890" s="5"/>
      <c r="BG890" s="4"/>
      <c r="BH890" s="6"/>
      <c r="BI890" s="4"/>
      <c r="BJ890" s="6"/>
      <c r="BK890" s="5"/>
      <c r="BL890" s="5"/>
      <c r="BM890" s="4"/>
      <c r="BN890" s="6"/>
      <c r="BO890" s="4"/>
      <c r="BP890" s="6"/>
      <c r="BQ890" s="5"/>
      <c r="BR890" s="5"/>
      <c r="BS890" s="4"/>
      <c r="BT890" s="6"/>
      <c r="BU890" s="4"/>
      <c r="BV890" s="6"/>
      <c r="BW890" s="5"/>
      <c r="BX890" s="5"/>
      <c r="BY890" s="4"/>
      <c r="BZ890" s="6"/>
      <c r="CA890" s="4"/>
      <c r="CB890" s="6"/>
      <c r="CC890" s="5"/>
      <c r="CD890" s="5"/>
      <c r="CE890" s="4"/>
      <c r="CF890" s="6"/>
      <c r="CG890" s="4"/>
      <c r="CH890" s="6"/>
      <c r="CI890" s="5"/>
      <c r="CJ890" s="5"/>
      <c r="CK890" s="4"/>
      <c r="CL890" s="6"/>
      <c r="CM890" s="4"/>
      <c r="CN890" s="6"/>
      <c r="CO890" s="5"/>
      <c r="CP890" s="5"/>
      <c r="CQ890" s="4"/>
      <c r="CR890" s="6"/>
      <c r="CS890" s="4"/>
      <c r="CT890" s="6"/>
      <c r="CU890" s="5"/>
      <c r="CV890" s="5"/>
      <c r="CW890" s="4"/>
      <c r="CX890" s="6"/>
      <c r="CY890" s="4"/>
      <c r="CZ890" s="6"/>
      <c r="DA890" s="5"/>
      <c r="DB890" s="5"/>
      <c r="DC890" s="4"/>
      <c r="DD890" s="6"/>
      <c r="DE890" s="4"/>
      <c r="DF890" s="6"/>
      <c r="DG890" s="5"/>
      <c r="DH890" s="5"/>
      <c r="DI890" s="4"/>
      <c r="DJ890" s="6"/>
      <c r="DK890" s="4"/>
      <c r="DL890" s="6"/>
      <c r="DM890" s="5"/>
      <c r="DN890" s="5"/>
      <c r="DO890" s="4"/>
      <c r="DP890" s="6"/>
      <c r="DQ890" s="4"/>
      <c r="DR890" s="6"/>
      <c r="DS890" s="5"/>
      <c r="DT890" s="5"/>
      <c r="DU890" s="4"/>
      <c r="DV890" s="6"/>
      <c r="DW890" s="4"/>
      <c r="DX890" s="6"/>
      <c r="DY890" s="5"/>
      <c r="DZ890" s="5"/>
      <c r="EA890" s="4"/>
      <c r="EB890" s="6"/>
      <c r="EC890" s="4"/>
      <c r="ED890" s="6"/>
      <c r="EE890" s="5"/>
      <c r="EF890" s="5"/>
      <c r="EG890" s="4"/>
      <c r="EH890" s="6"/>
      <c r="EI890" s="4"/>
      <c r="EJ890" s="6"/>
      <c r="EK890" s="5"/>
      <c r="EL890" s="5"/>
      <c r="EM890" s="4"/>
      <c r="EN890" s="6"/>
      <c r="EO890" s="4"/>
      <c r="EP890" s="6"/>
      <c r="EQ890" s="5"/>
      <c r="ER890" s="5"/>
      <c r="ES890" s="4"/>
      <c r="ET890" s="6"/>
      <c r="EU890" s="4"/>
      <c r="EV890" s="6"/>
      <c r="EW890" s="5"/>
      <c r="EX890" s="5"/>
      <c r="EY890" s="4"/>
      <c r="EZ890" s="6"/>
      <c r="FA890" s="4"/>
      <c r="FB890" s="6"/>
      <c r="FC890" s="5"/>
      <c r="FD890" s="5"/>
      <c r="FE890" s="4"/>
      <c r="FF890" s="6"/>
      <c r="FG890" s="4"/>
      <c r="FH890" s="6"/>
      <c r="FI890" s="5"/>
      <c r="FJ890" s="5"/>
      <c r="FK890" s="4"/>
      <c r="FL890" s="6"/>
      <c r="FM890" s="4"/>
      <c r="FN890" s="6"/>
      <c r="FO890" s="5"/>
      <c r="FP890" s="5"/>
      <c r="FQ890" s="4"/>
      <c r="FR890" s="6"/>
      <c r="FS890" s="4"/>
      <c r="FT890" s="6"/>
      <c r="FU890" s="5"/>
      <c r="FV890" s="5"/>
      <c r="FW890" s="4"/>
      <c r="FX890" s="6"/>
      <c r="FY890" s="4"/>
      <c r="FZ890" s="6"/>
      <c r="GA890" s="5"/>
      <c r="GB890" s="5"/>
      <c r="GC890" s="4"/>
      <c r="GD890" s="6"/>
      <c r="GE890" s="4"/>
      <c r="GF890" s="6"/>
      <c r="GG890" s="5"/>
      <c r="GH890" s="5"/>
      <c r="GI890" s="4"/>
      <c r="GJ890" s="6"/>
      <c r="GK890" s="4"/>
      <c r="GL890" s="6"/>
      <c r="GM890" s="5"/>
      <c r="GN890" s="5"/>
      <c r="GO890" s="4"/>
      <c r="GP890" s="6"/>
      <c r="GQ890" s="4"/>
      <c r="GR890" s="6"/>
      <c r="GS890" s="5"/>
      <c r="GT890" s="5"/>
      <c r="GU890" s="4"/>
      <c r="GV890" s="6"/>
      <c r="GW890" s="4"/>
      <c r="GX890" s="6"/>
      <c r="GY890" s="5"/>
      <c r="GZ890" s="5"/>
      <c r="HA890" s="4"/>
      <c r="HB890" s="6"/>
      <c r="HC890" s="4"/>
      <c r="HD890" s="6"/>
      <c r="HE890" s="5"/>
      <c r="HF890" s="5"/>
      <c r="HG890" s="4"/>
      <c r="HH890" s="6"/>
      <c r="HI890" s="4"/>
      <c r="HJ890" s="6"/>
      <c r="HK890" s="5"/>
      <c r="HL890" s="5"/>
      <c r="HM890" s="4"/>
      <c r="HN890" s="6"/>
      <c r="HO890" s="4"/>
      <c r="HP890" s="6"/>
      <c r="HQ890" s="5"/>
      <c r="HR890" s="5"/>
      <c r="HS890" s="4"/>
      <c r="HT890" s="6"/>
      <c r="HU890" s="4"/>
      <c r="HV890" s="6"/>
      <c r="HW890" s="5"/>
      <c r="HX890" s="5"/>
      <c r="HY890" s="4"/>
      <c r="HZ890" s="6"/>
      <c r="IA890" s="4"/>
      <c r="IB890" s="6"/>
      <c r="IC890" s="5"/>
      <c r="ID890" s="5"/>
      <c r="IE890" s="4"/>
      <c r="IF890" s="6"/>
      <c r="IG890" s="4"/>
      <c r="IH890" s="6"/>
      <c r="II890" s="5"/>
      <c r="IJ890" s="5"/>
      <c r="IK890" s="4"/>
      <c r="IL890" s="6"/>
      <c r="IM890" s="4"/>
      <c r="IN890" s="6"/>
      <c r="IO890" s="5"/>
      <c r="IP890" s="5"/>
      <c r="IQ890" s="4"/>
      <c r="IR890" s="6"/>
      <c r="IS890" s="4"/>
      <c r="IT890" s="6"/>
      <c r="IU890" s="5"/>
      <c r="IV890" s="5"/>
      <c r="IW890" s="4"/>
      <c r="IX890" s="6"/>
      <c r="IY890" s="4"/>
      <c r="IZ890" s="6"/>
      <c r="JA890" s="5"/>
      <c r="JB890" s="5"/>
      <c r="JC890" s="4"/>
      <c r="JD890" s="6"/>
      <c r="JE890" s="4"/>
      <c r="JF890" s="6"/>
      <c r="JG890" s="5"/>
      <c r="JH890" s="5"/>
      <c r="JI890" s="4"/>
      <c r="JJ890" s="6"/>
      <c r="JK890" s="4"/>
      <c r="JL890" s="6"/>
      <c r="JM890" s="5"/>
      <c r="JN890" s="5"/>
      <c r="JO890" s="4"/>
      <c r="JP890" s="6"/>
      <c r="JQ890" s="4"/>
      <c r="JR890" s="6"/>
      <c r="JS890" s="5"/>
      <c r="JT890" s="5"/>
      <c r="JU890" s="4"/>
      <c r="JV890" s="6"/>
      <c r="JW890" s="4"/>
      <c r="JX890" s="6"/>
      <c r="JY890" s="5"/>
      <c r="JZ890" s="5"/>
      <c r="KA890" s="4"/>
      <c r="KB890" s="6"/>
      <c r="KC890" s="4"/>
      <c r="KD890" s="6"/>
      <c r="KE890" s="5"/>
      <c r="KF890" s="5"/>
      <c r="KG890" s="4"/>
      <c r="KH890" s="6"/>
      <c r="KI890" s="4"/>
      <c r="KJ890" s="6"/>
      <c r="KK890" s="5"/>
      <c r="KL890" s="5"/>
    </row>
    <row r="891">
      <c r="A891" s="3" t="s">
        <v>85</v>
      </c>
      <c r="B891" s="3" t="s">
        <v>712</v>
      </c>
      <c r="C891" s="3" t="s">
        <v>87</v>
      </c>
      <c r="D891" s="3" t="s">
        <v>712</v>
      </c>
      <c r="E891" s="3" t="s">
        <v>1065</v>
      </c>
      <c r="F891" s="3" t="s">
        <v>104</v>
      </c>
      <c r="G891" s="3" t="s">
        <v>104</v>
      </c>
      <c r="H891" s="3" t="s">
        <v>104</v>
      </c>
      <c r="I891" s="4"/>
      <c r="J891" s="4">
        <f>=ROUNDDOWN({0},0)</f>
      </c>
      <c r="K891" s="4"/>
      <c r="L891" s="5"/>
      <c r="M891" s="4"/>
      <c r="N891" s="4">
        <f>=ROUNDDOWN({0},0)</f>
      </c>
      <c r="O891" s="4"/>
      <c r="P891" s="5"/>
      <c r="Q891" s="4"/>
      <c r="R891" s="6"/>
      <c r="S891" s="4"/>
      <c r="T891" s="6"/>
      <c r="U891" s="5"/>
      <c r="V891" s="5"/>
      <c r="W891" s="4"/>
      <c r="X891" s="6"/>
      <c r="Y891" s="4"/>
      <c r="Z891" s="6"/>
      <c r="AA891" s="5"/>
      <c r="AB891" s="5"/>
      <c r="AC891" s="4"/>
      <c r="AD891" s="6"/>
      <c r="AE891" s="4"/>
      <c r="AF891" s="6"/>
      <c r="AG891" s="5"/>
      <c r="AH891" s="5"/>
      <c r="AI891" s="4"/>
      <c r="AJ891" s="6"/>
      <c r="AK891" s="4"/>
      <c r="AL891" s="6"/>
      <c r="AM891" s="5"/>
      <c r="AN891" s="5"/>
      <c r="AO891" s="4"/>
      <c r="AP891" s="6"/>
      <c r="AQ891" s="4"/>
      <c r="AR891" s="6"/>
      <c r="AS891" s="5"/>
      <c r="AT891" s="5"/>
      <c r="AU891" s="4"/>
      <c r="AV891" s="6"/>
      <c r="AW891" s="4"/>
      <c r="AX891" s="6"/>
      <c r="AY891" s="5"/>
      <c r="AZ891" s="5"/>
      <c r="BA891" s="4"/>
      <c r="BB891" s="6"/>
      <c r="BC891" s="4"/>
      <c r="BD891" s="6"/>
      <c r="BE891" s="5"/>
      <c r="BF891" s="5"/>
      <c r="BG891" s="4"/>
      <c r="BH891" s="6"/>
      <c r="BI891" s="4"/>
      <c r="BJ891" s="6"/>
      <c r="BK891" s="5"/>
      <c r="BL891" s="5"/>
      <c r="BM891" s="4"/>
      <c r="BN891" s="6"/>
      <c r="BO891" s="4"/>
      <c r="BP891" s="6"/>
      <c r="BQ891" s="5"/>
      <c r="BR891" s="5"/>
      <c r="BS891" s="4"/>
      <c r="BT891" s="6"/>
      <c r="BU891" s="4"/>
      <c r="BV891" s="6"/>
      <c r="BW891" s="5"/>
      <c r="BX891" s="5"/>
      <c r="BY891" s="4"/>
      <c r="BZ891" s="6"/>
      <c r="CA891" s="4"/>
      <c r="CB891" s="6"/>
      <c r="CC891" s="5"/>
      <c r="CD891" s="5"/>
      <c r="CE891" s="4"/>
      <c r="CF891" s="6"/>
      <c r="CG891" s="4"/>
      <c r="CH891" s="6"/>
      <c r="CI891" s="5"/>
      <c r="CJ891" s="5"/>
      <c r="CK891" s="4"/>
      <c r="CL891" s="6"/>
      <c r="CM891" s="4"/>
      <c r="CN891" s="6"/>
      <c r="CO891" s="5"/>
      <c r="CP891" s="5"/>
      <c r="CQ891" s="4"/>
      <c r="CR891" s="6"/>
      <c r="CS891" s="4"/>
      <c r="CT891" s="6"/>
      <c r="CU891" s="5"/>
      <c r="CV891" s="5"/>
      <c r="CW891" s="4"/>
      <c r="CX891" s="6"/>
      <c r="CY891" s="4"/>
      <c r="CZ891" s="6"/>
      <c r="DA891" s="5"/>
      <c r="DB891" s="5"/>
      <c r="DC891" s="4"/>
      <c r="DD891" s="6"/>
      <c r="DE891" s="4"/>
      <c r="DF891" s="6"/>
      <c r="DG891" s="5"/>
      <c r="DH891" s="5"/>
      <c r="DI891" s="4"/>
      <c r="DJ891" s="6"/>
      <c r="DK891" s="4"/>
      <c r="DL891" s="6"/>
      <c r="DM891" s="5"/>
      <c r="DN891" s="5"/>
      <c r="DO891" s="4"/>
      <c r="DP891" s="6"/>
      <c r="DQ891" s="4"/>
      <c r="DR891" s="6"/>
      <c r="DS891" s="5"/>
      <c r="DT891" s="5"/>
      <c r="DU891" s="4"/>
      <c r="DV891" s="6"/>
      <c r="DW891" s="4"/>
      <c r="DX891" s="6"/>
      <c r="DY891" s="5"/>
      <c r="DZ891" s="5"/>
      <c r="EA891" s="4"/>
      <c r="EB891" s="6"/>
      <c r="EC891" s="4"/>
      <c r="ED891" s="6"/>
      <c r="EE891" s="5"/>
      <c r="EF891" s="5"/>
      <c r="EG891" s="4"/>
      <c r="EH891" s="6"/>
      <c r="EI891" s="4"/>
      <c r="EJ891" s="6"/>
      <c r="EK891" s="5"/>
      <c r="EL891" s="5"/>
      <c r="EM891" s="4"/>
      <c r="EN891" s="6"/>
      <c r="EO891" s="4"/>
      <c r="EP891" s="6"/>
      <c r="EQ891" s="5"/>
      <c r="ER891" s="5"/>
      <c r="ES891" s="4"/>
      <c r="ET891" s="6"/>
      <c r="EU891" s="4"/>
      <c r="EV891" s="6"/>
      <c r="EW891" s="5"/>
      <c r="EX891" s="5"/>
      <c r="EY891" s="4"/>
      <c r="EZ891" s="6"/>
      <c r="FA891" s="4"/>
      <c r="FB891" s="6"/>
      <c r="FC891" s="5"/>
      <c r="FD891" s="5"/>
      <c r="FE891" s="4"/>
      <c r="FF891" s="6"/>
      <c r="FG891" s="4"/>
      <c r="FH891" s="6"/>
      <c r="FI891" s="5"/>
      <c r="FJ891" s="5"/>
      <c r="FK891" s="4"/>
      <c r="FL891" s="6"/>
      <c r="FM891" s="4"/>
      <c r="FN891" s="6"/>
      <c r="FO891" s="5"/>
      <c r="FP891" s="5"/>
      <c r="FQ891" s="4"/>
      <c r="FR891" s="6"/>
      <c r="FS891" s="4"/>
      <c r="FT891" s="6"/>
      <c r="FU891" s="5"/>
      <c r="FV891" s="5"/>
      <c r="FW891" s="4"/>
      <c r="FX891" s="6"/>
      <c r="FY891" s="4"/>
      <c r="FZ891" s="6"/>
      <c r="GA891" s="5"/>
      <c r="GB891" s="5"/>
      <c r="GC891" s="4"/>
      <c r="GD891" s="6"/>
      <c r="GE891" s="4"/>
      <c r="GF891" s="6"/>
      <c r="GG891" s="5"/>
      <c r="GH891" s="5"/>
      <c r="GI891" s="4"/>
      <c r="GJ891" s="6"/>
      <c r="GK891" s="4"/>
      <c r="GL891" s="6"/>
      <c r="GM891" s="5"/>
      <c r="GN891" s="5"/>
      <c r="GO891" s="4"/>
      <c r="GP891" s="6"/>
      <c r="GQ891" s="4"/>
      <c r="GR891" s="6"/>
      <c r="GS891" s="5"/>
      <c r="GT891" s="5"/>
      <c r="GU891" s="4"/>
      <c r="GV891" s="6"/>
      <c r="GW891" s="4"/>
      <c r="GX891" s="6"/>
      <c r="GY891" s="5"/>
      <c r="GZ891" s="5"/>
      <c r="HA891" s="4"/>
      <c r="HB891" s="6"/>
      <c r="HC891" s="4"/>
      <c r="HD891" s="6"/>
      <c r="HE891" s="5"/>
      <c r="HF891" s="5"/>
      <c r="HG891" s="4"/>
      <c r="HH891" s="6"/>
      <c r="HI891" s="4"/>
      <c r="HJ891" s="6"/>
      <c r="HK891" s="5"/>
      <c r="HL891" s="5"/>
      <c r="HM891" s="4"/>
      <c r="HN891" s="6"/>
      <c r="HO891" s="4"/>
      <c r="HP891" s="6"/>
      <c r="HQ891" s="5"/>
      <c r="HR891" s="5"/>
      <c r="HS891" s="4"/>
      <c r="HT891" s="6"/>
      <c r="HU891" s="4"/>
      <c r="HV891" s="6"/>
      <c r="HW891" s="5"/>
      <c r="HX891" s="5"/>
      <c r="HY891" s="4"/>
      <c r="HZ891" s="6"/>
      <c r="IA891" s="4"/>
      <c r="IB891" s="6"/>
      <c r="IC891" s="5"/>
      <c r="ID891" s="5"/>
      <c r="IE891" s="4"/>
      <c r="IF891" s="6"/>
      <c r="IG891" s="4"/>
      <c r="IH891" s="6"/>
      <c r="II891" s="5"/>
      <c r="IJ891" s="5"/>
      <c r="IK891" s="4"/>
      <c r="IL891" s="6"/>
      <c r="IM891" s="4"/>
      <c r="IN891" s="6"/>
      <c r="IO891" s="5"/>
      <c r="IP891" s="5"/>
      <c r="IQ891" s="4"/>
      <c r="IR891" s="6"/>
      <c r="IS891" s="4"/>
      <c r="IT891" s="6"/>
      <c r="IU891" s="5"/>
      <c r="IV891" s="5"/>
      <c r="IW891" s="4"/>
      <c r="IX891" s="6"/>
      <c r="IY891" s="4"/>
      <c r="IZ891" s="6"/>
      <c r="JA891" s="5"/>
      <c r="JB891" s="5"/>
      <c r="JC891" s="4"/>
      <c r="JD891" s="6"/>
      <c r="JE891" s="4"/>
      <c r="JF891" s="6"/>
      <c r="JG891" s="5"/>
      <c r="JH891" s="5"/>
      <c r="JI891" s="4"/>
      <c r="JJ891" s="6"/>
      <c r="JK891" s="4"/>
      <c r="JL891" s="6"/>
      <c r="JM891" s="5"/>
      <c r="JN891" s="5"/>
      <c r="JO891" s="4"/>
      <c r="JP891" s="6"/>
      <c r="JQ891" s="4"/>
      <c r="JR891" s="6"/>
      <c r="JS891" s="5"/>
      <c r="JT891" s="5"/>
      <c r="JU891" s="4"/>
      <c r="JV891" s="6"/>
      <c r="JW891" s="4"/>
      <c r="JX891" s="6"/>
      <c r="JY891" s="5"/>
      <c r="JZ891" s="5"/>
      <c r="KA891" s="4"/>
      <c r="KB891" s="6"/>
      <c r="KC891" s="4"/>
      <c r="KD891" s="6"/>
      <c r="KE891" s="5"/>
      <c r="KF891" s="5"/>
      <c r="KG891" s="4"/>
      <c r="KH891" s="6"/>
      <c r="KI891" s="4"/>
      <c r="KJ891" s="6"/>
      <c r="KK891" s="5"/>
      <c r="KL891" s="5"/>
    </row>
    <row r="892">
      <c r="A892" s="3" t="s">
        <v>85</v>
      </c>
      <c r="B892" s="3" t="s">
        <v>712</v>
      </c>
      <c r="C892" s="3" t="s">
        <v>87</v>
      </c>
      <c r="D892" s="3" t="s">
        <v>712</v>
      </c>
      <c r="E892" s="3" t="s">
        <v>1066</v>
      </c>
      <c r="F892" s="3" t="s">
        <v>104</v>
      </c>
      <c r="G892" s="3" t="s">
        <v>104</v>
      </c>
      <c r="H892" s="3" t="s">
        <v>104</v>
      </c>
      <c r="I892" s="4"/>
      <c r="J892" s="4">
        <f>=ROUNDDOWN({0},0)</f>
      </c>
      <c r="K892" s="4"/>
      <c r="L892" s="5"/>
      <c r="M892" s="4"/>
      <c r="N892" s="4">
        <f>=ROUNDDOWN({0},0)</f>
      </c>
      <c r="O892" s="4"/>
      <c r="P892" s="5"/>
      <c r="Q892" s="4"/>
      <c r="R892" s="6"/>
      <c r="S892" s="4"/>
      <c r="T892" s="6"/>
      <c r="U892" s="5"/>
      <c r="V892" s="5"/>
      <c r="W892" s="4"/>
      <c r="X892" s="6"/>
      <c r="Y892" s="4"/>
      <c r="Z892" s="6"/>
      <c r="AA892" s="5"/>
      <c r="AB892" s="5"/>
      <c r="AC892" s="4"/>
      <c r="AD892" s="6"/>
      <c r="AE892" s="4"/>
      <c r="AF892" s="6"/>
      <c r="AG892" s="5"/>
      <c r="AH892" s="5"/>
      <c r="AI892" s="4"/>
      <c r="AJ892" s="6"/>
      <c r="AK892" s="4"/>
      <c r="AL892" s="6"/>
      <c r="AM892" s="5"/>
      <c r="AN892" s="5"/>
      <c r="AO892" s="4"/>
      <c r="AP892" s="6"/>
      <c r="AQ892" s="4"/>
      <c r="AR892" s="6"/>
      <c r="AS892" s="5"/>
      <c r="AT892" s="5"/>
      <c r="AU892" s="4"/>
      <c r="AV892" s="6"/>
      <c r="AW892" s="4"/>
      <c r="AX892" s="6"/>
      <c r="AY892" s="5"/>
      <c r="AZ892" s="5"/>
      <c r="BA892" s="4"/>
      <c r="BB892" s="6"/>
      <c r="BC892" s="4"/>
      <c r="BD892" s="6"/>
      <c r="BE892" s="5"/>
      <c r="BF892" s="5"/>
      <c r="BG892" s="4"/>
      <c r="BH892" s="6"/>
      <c r="BI892" s="4"/>
      <c r="BJ892" s="6"/>
      <c r="BK892" s="5"/>
      <c r="BL892" s="5"/>
      <c r="BM892" s="4"/>
      <c r="BN892" s="6"/>
      <c r="BO892" s="4"/>
      <c r="BP892" s="6"/>
      <c r="BQ892" s="5"/>
      <c r="BR892" s="5"/>
      <c r="BS892" s="4"/>
      <c r="BT892" s="6"/>
      <c r="BU892" s="4"/>
      <c r="BV892" s="6"/>
      <c r="BW892" s="5"/>
      <c r="BX892" s="5"/>
      <c r="BY892" s="4"/>
      <c r="BZ892" s="6"/>
      <c r="CA892" s="4"/>
      <c r="CB892" s="6"/>
      <c r="CC892" s="5"/>
      <c r="CD892" s="5"/>
      <c r="CE892" s="4"/>
      <c r="CF892" s="6"/>
      <c r="CG892" s="4"/>
      <c r="CH892" s="6"/>
      <c r="CI892" s="5"/>
      <c r="CJ892" s="5"/>
      <c r="CK892" s="4"/>
      <c r="CL892" s="6"/>
      <c r="CM892" s="4"/>
      <c r="CN892" s="6"/>
      <c r="CO892" s="5"/>
      <c r="CP892" s="5"/>
      <c r="CQ892" s="4"/>
      <c r="CR892" s="6"/>
      <c r="CS892" s="4"/>
      <c r="CT892" s="6"/>
      <c r="CU892" s="5"/>
      <c r="CV892" s="5"/>
      <c r="CW892" s="4"/>
      <c r="CX892" s="6"/>
      <c r="CY892" s="4"/>
      <c r="CZ892" s="6"/>
      <c r="DA892" s="5"/>
      <c r="DB892" s="5"/>
      <c r="DC892" s="4"/>
      <c r="DD892" s="6"/>
      <c r="DE892" s="4"/>
      <c r="DF892" s="6"/>
      <c r="DG892" s="5"/>
      <c r="DH892" s="5"/>
      <c r="DI892" s="4"/>
      <c r="DJ892" s="6"/>
      <c r="DK892" s="4"/>
      <c r="DL892" s="6"/>
      <c r="DM892" s="5"/>
      <c r="DN892" s="5"/>
      <c r="DO892" s="4"/>
      <c r="DP892" s="6"/>
      <c r="DQ892" s="4"/>
      <c r="DR892" s="6"/>
      <c r="DS892" s="5"/>
      <c r="DT892" s="5"/>
      <c r="DU892" s="4"/>
      <c r="DV892" s="6"/>
      <c r="DW892" s="4"/>
      <c r="DX892" s="6"/>
      <c r="DY892" s="5"/>
      <c r="DZ892" s="5"/>
      <c r="EA892" s="4"/>
      <c r="EB892" s="6"/>
      <c r="EC892" s="4"/>
      <c r="ED892" s="6"/>
      <c r="EE892" s="5"/>
      <c r="EF892" s="5"/>
      <c r="EG892" s="4"/>
      <c r="EH892" s="6"/>
      <c r="EI892" s="4"/>
      <c r="EJ892" s="6"/>
      <c r="EK892" s="5"/>
      <c r="EL892" s="5"/>
      <c r="EM892" s="4"/>
      <c r="EN892" s="6"/>
      <c r="EO892" s="4"/>
      <c r="EP892" s="6"/>
      <c r="EQ892" s="5"/>
      <c r="ER892" s="5"/>
      <c r="ES892" s="4"/>
      <c r="ET892" s="6"/>
      <c r="EU892" s="4"/>
      <c r="EV892" s="6"/>
      <c r="EW892" s="5"/>
      <c r="EX892" s="5"/>
      <c r="EY892" s="4"/>
      <c r="EZ892" s="6"/>
      <c r="FA892" s="4"/>
      <c r="FB892" s="6"/>
      <c r="FC892" s="5"/>
      <c r="FD892" s="5"/>
      <c r="FE892" s="4"/>
      <c r="FF892" s="6"/>
      <c r="FG892" s="4"/>
      <c r="FH892" s="6"/>
      <c r="FI892" s="5"/>
      <c r="FJ892" s="5"/>
      <c r="FK892" s="4"/>
      <c r="FL892" s="6"/>
      <c r="FM892" s="4"/>
      <c r="FN892" s="6"/>
      <c r="FO892" s="5"/>
      <c r="FP892" s="5"/>
      <c r="FQ892" s="4"/>
      <c r="FR892" s="6"/>
      <c r="FS892" s="4"/>
      <c r="FT892" s="6"/>
      <c r="FU892" s="5"/>
      <c r="FV892" s="5"/>
      <c r="FW892" s="4"/>
      <c r="FX892" s="6"/>
      <c r="FY892" s="4"/>
      <c r="FZ892" s="6"/>
      <c r="GA892" s="5"/>
      <c r="GB892" s="5"/>
      <c r="GC892" s="4"/>
      <c r="GD892" s="6"/>
      <c r="GE892" s="4"/>
      <c r="GF892" s="6"/>
      <c r="GG892" s="5"/>
      <c r="GH892" s="5"/>
      <c r="GI892" s="4"/>
      <c r="GJ892" s="6"/>
      <c r="GK892" s="4"/>
      <c r="GL892" s="6"/>
      <c r="GM892" s="5"/>
      <c r="GN892" s="5"/>
      <c r="GO892" s="4"/>
      <c r="GP892" s="6"/>
      <c r="GQ892" s="4"/>
      <c r="GR892" s="6"/>
      <c r="GS892" s="5"/>
      <c r="GT892" s="5"/>
      <c r="GU892" s="4"/>
      <c r="GV892" s="6"/>
      <c r="GW892" s="4"/>
      <c r="GX892" s="6"/>
      <c r="GY892" s="5"/>
      <c r="GZ892" s="5"/>
      <c r="HA892" s="4"/>
      <c r="HB892" s="6"/>
      <c r="HC892" s="4"/>
      <c r="HD892" s="6"/>
      <c r="HE892" s="5"/>
      <c r="HF892" s="5"/>
      <c r="HG892" s="4"/>
      <c r="HH892" s="6"/>
      <c r="HI892" s="4"/>
      <c r="HJ892" s="6"/>
      <c r="HK892" s="5"/>
      <c r="HL892" s="5"/>
      <c r="HM892" s="4"/>
      <c r="HN892" s="6"/>
      <c r="HO892" s="4"/>
      <c r="HP892" s="6"/>
      <c r="HQ892" s="5"/>
      <c r="HR892" s="5"/>
      <c r="HS892" s="4"/>
      <c r="HT892" s="6"/>
      <c r="HU892" s="4"/>
      <c r="HV892" s="6"/>
      <c r="HW892" s="5"/>
      <c r="HX892" s="5"/>
      <c r="HY892" s="4"/>
      <c r="HZ892" s="6"/>
      <c r="IA892" s="4"/>
      <c r="IB892" s="6"/>
      <c r="IC892" s="5"/>
      <c r="ID892" s="5"/>
      <c r="IE892" s="4"/>
      <c r="IF892" s="6"/>
      <c r="IG892" s="4"/>
      <c r="IH892" s="6"/>
      <c r="II892" s="5"/>
      <c r="IJ892" s="5"/>
      <c r="IK892" s="4"/>
      <c r="IL892" s="6"/>
      <c r="IM892" s="4"/>
      <c r="IN892" s="6"/>
      <c r="IO892" s="5"/>
      <c r="IP892" s="5"/>
      <c r="IQ892" s="4"/>
      <c r="IR892" s="6"/>
      <c r="IS892" s="4"/>
      <c r="IT892" s="6"/>
      <c r="IU892" s="5"/>
      <c r="IV892" s="5"/>
      <c r="IW892" s="4"/>
      <c r="IX892" s="6"/>
      <c r="IY892" s="4"/>
      <c r="IZ892" s="6"/>
      <c r="JA892" s="5"/>
      <c r="JB892" s="5"/>
      <c r="JC892" s="4"/>
      <c r="JD892" s="6"/>
      <c r="JE892" s="4"/>
      <c r="JF892" s="6"/>
      <c r="JG892" s="5"/>
      <c r="JH892" s="5"/>
      <c r="JI892" s="4"/>
      <c r="JJ892" s="6"/>
      <c r="JK892" s="4"/>
      <c r="JL892" s="6"/>
      <c r="JM892" s="5"/>
      <c r="JN892" s="5"/>
      <c r="JO892" s="4"/>
      <c r="JP892" s="6"/>
      <c r="JQ892" s="4"/>
      <c r="JR892" s="6"/>
      <c r="JS892" s="5"/>
      <c r="JT892" s="5"/>
      <c r="JU892" s="4"/>
      <c r="JV892" s="6"/>
      <c r="JW892" s="4"/>
      <c r="JX892" s="6"/>
      <c r="JY892" s="5"/>
      <c r="JZ892" s="5"/>
      <c r="KA892" s="4"/>
      <c r="KB892" s="6"/>
      <c r="KC892" s="4"/>
      <c r="KD892" s="6"/>
      <c r="KE892" s="5"/>
      <c r="KF892" s="5"/>
      <c r="KG892" s="4"/>
      <c r="KH892" s="6"/>
      <c r="KI892" s="4"/>
      <c r="KJ892" s="6"/>
      <c r="KK892" s="5"/>
      <c r="KL892" s="5"/>
    </row>
    <row r="893">
      <c r="A893" s="3" t="s">
        <v>85</v>
      </c>
      <c r="B893" s="3" t="s">
        <v>712</v>
      </c>
      <c r="C893" s="3" t="s">
        <v>87</v>
      </c>
      <c r="D893" s="3" t="s">
        <v>712</v>
      </c>
      <c r="E893" s="3" t="s">
        <v>281</v>
      </c>
      <c r="F893" s="3" t="s">
        <v>104</v>
      </c>
      <c r="G893" s="3" t="s">
        <v>104</v>
      </c>
      <c r="H893" s="3" t="s">
        <v>104</v>
      </c>
      <c r="I893" s="4"/>
      <c r="J893" s="4">
        <f>=ROUNDDOWN({0},0)</f>
      </c>
      <c r="K893" s="4"/>
      <c r="L893" s="5"/>
      <c r="M893" s="4"/>
      <c r="N893" s="4">
        <f>=ROUNDDOWN({0},0)</f>
      </c>
      <c r="O893" s="4"/>
      <c r="P893" s="5"/>
      <c r="Q893" s="4"/>
      <c r="R893" s="6"/>
      <c r="S893" s="4"/>
      <c r="T893" s="6"/>
      <c r="U893" s="5"/>
      <c r="V893" s="5"/>
      <c r="W893" s="4"/>
      <c r="X893" s="6"/>
      <c r="Y893" s="4"/>
      <c r="Z893" s="6"/>
      <c r="AA893" s="5"/>
      <c r="AB893" s="5"/>
      <c r="AC893" s="4"/>
      <c r="AD893" s="6"/>
      <c r="AE893" s="4"/>
      <c r="AF893" s="6"/>
      <c r="AG893" s="5"/>
      <c r="AH893" s="5"/>
      <c r="AI893" s="4"/>
      <c r="AJ893" s="6"/>
      <c r="AK893" s="4"/>
      <c r="AL893" s="6"/>
      <c r="AM893" s="5"/>
      <c r="AN893" s="5"/>
      <c r="AO893" s="4"/>
      <c r="AP893" s="6"/>
      <c r="AQ893" s="4"/>
      <c r="AR893" s="6"/>
      <c r="AS893" s="5"/>
      <c r="AT893" s="5"/>
      <c r="AU893" s="4"/>
      <c r="AV893" s="6"/>
      <c r="AW893" s="4"/>
      <c r="AX893" s="6"/>
      <c r="AY893" s="5"/>
      <c r="AZ893" s="5"/>
      <c r="BA893" s="4"/>
      <c r="BB893" s="6"/>
      <c r="BC893" s="4"/>
      <c r="BD893" s="6"/>
      <c r="BE893" s="5"/>
      <c r="BF893" s="5"/>
      <c r="BG893" s="4"/>
      <c r="BH893" s="6"/>
      <c r="BI893" s="4"/>
      <c r="BJ893" s="6"/>
      <c r="BK893" s="5"/>
      <c r="BL893" s="5"/>
      <c r="BM893" s="4"/>
      <c r="BN893" s="6"/>
      <c r="BO893" s="4"/>
      <c r="BP893" s="6"/>
      <c r="BQ893" s="5"/>
      <c r="BR893" s="5"/>
      <c r="BS893" s="4"/>
      <c r="BT893" s="6"/>
      <c r="BU893" s="4"/>
      <c r="BV893" s="6"/>
      <c r="BW893" s="5"/>
      <c r="BX893" s="5"/>
      <c r="BY893" s="4"/>
      <c r="BZ893" s="6"/>
      <c r="CA893" s="4"/>
      <c r="CB893" s="6"/>
      <c r="CC893" s="5"/>
      <c r="CD893" s="5"/>
      <c r="CE893" s="4"/>
      <c r="CF893" s="6"/>
      <c r="CG893" s="4"/>
      <c r="CH893" s="6"/>
      <c r="CI893" s="5"/>
      <c r="CJ893" s="5"/>
      <c r="CK893" s="4"/>
      <c r="CL893" s="6"/>
      <c r="CM893" s="4"/>
      <c r="CN893" s="6"/>
      <c r="CO893" s="5"/>
      <c r="CP893" s="5"/>
      <c r="CQ893" s="4"/>
      <c r="CR893" s="6"/>
      <c r="CS893" s="4"/>
      <c r="CT893" s="6"/>
      <c r="CU893" s="5"/>
      <c r="CV893" s="5"/>
      <c r="CW893" s="4"/>
      <c r="CX893" s="6"/>
      <c r="CY893" s="4"/>
      <c r="CZ893" s="6"/>
      <c r="DA893" s="5"/>
      <c r="DB893" s="5"/>
      <c r="DC893" s="4"/>
      <c r="DD893" s="6"/>
      <c r="DE893" s="4"/>
      <c r="DF893" s="6"/>
      <c r="DG893" s="5"/>
      <c r="DH893" s="5"/>
      <c r="DI893" s="4"/>
      <c r="DJ893" s="6"/>
      <c r="DK893" s="4"/>
      <c r="DL893" s="6"/>
      <c r="DM893" s="5"/>
      <c r="DN893" s="5"/>
      <c r="DO893" s="4"/>
      <c r="DP893" s="6"/>
      <c r="DQ893" s="4"/>
      <c r="DR893" s="6"/>
      <c r="DS893" s="5"/>
      <c r="DT893" s="5"/>
      <c r="DU893" s="4"/>
      <c r="DV893" s="6"/>
      <c r="DW893" s="4"/>
      <c r="DX893" s="6"/>
      <c r="DY893" s="5"/>
      <c r="DZ893" s="5"/>
      <c r="EA893" s="4"/>
      <c r="EB893" s="6"/>
      <c r="EC893" s="4"/>
      <c r="ED893" s="6"/>
      <c r="EE893" s="5"/>
      <c r="EF893" s="5"/>
      <c r="EG893" s="4"/>
      <c r="EH893" s="6"/>
      <c r="EI893" s="4"/>
      <c r="EJ893" s="6"/>
      <c r="EK893" s="5"/>
      <c r="EL893" s="5"/>
      <c r="EM893" s="4"/>
      <c r="EN893" s="6"/>
      <c r="EO893" s="4"/>
      <c r="EP893" s="6"/>
      <c r="EQ893" s="5"/>
      <c r="ER893" s="5"/>
      <c r="ES893" s="4"/>
      <c r="ET893" s="6"/>
      <c r="EU893" s="4"/>
      <c r="EV893" s="6"/>
      <c r="EW893" s="5"/>
      <c r="EX893" s="5"/>
      <c r="EY893" s="4"/>
      <c r="EZ893" s="6"/>
      <c r="FA893" s="4"/>
      <c r="FB893" s="6"/>
      <c r="FC893" s="5"/>
      <c r="FD893" s="5"/>
      <c r="FE893" s="4"/>
      <c r="FF893" s="6"/>
      <c r="FG893" s="4"/>
      <c r="FH893" s="6"/>
      <c r="FI893" s="5"/>
      <c r="FJ893" s="5"/>
      <c r="FK893" s="4"/>
      <c r="FL893" s="6"/>
      <c r="FM893" s="4"/>
      <c r="FN893" s="6"/>
      <c r="FO893" s="5"/>
      <c r="FP893" s="5"/>
      <c r="FQ893" s="4"/>
      <c r="FR893" s="6"/>
      <c r="FS893" s="4"/>
      <c r="FT893" s="6"/>
      <c r="FU893" s="5"/>
      <c r="FV893" s="5"/>
      <c r="FW893" s="4"/>
      <c r="FX893" s="6"/>
      <c r="FY893" s="4"/>
      <c r="FZ893" s="6"/>
      <c r="GA893" s="5"/>
      <c r="GB893" s="5"/>
      <c r="GC893" s="4"/>
      <c r="GD893" s="6"/>
      <c r="GE893" s="4"/>
      <c r="GF893" s="6"/>
      <c r="GG893" s="5"/>
      <c r="GH893" s="5"/>
      <c r="GI893" s="4"/>
      <c r="GJ893" s="6"/>
      <c r="GK893" s="4"/>
      <c r="GL893" s="6"/>
      <c r="GM893" s="5"/>
      <c r="GN893" s="5"/>
      <c r="GO893" s="4"/>
      <c r="GP893" s="6"/>
      <c r="GQ893" s="4"/>
      <c r="GR893" s="6"/>
      <c r="GS893" s="5"/>
      <c r="GT893" s="5"/>
      <c r="GU893" s="4"/>
      <c r="GV893" s="6"/>
      <c r="GW893" s="4"/>
      <c r="GX893" s="6"/>
      <c r="GY893" s="5"/>
      <c r="GZ893" s="5"/>
      <c r="HA893" s="4"/>
      <c r="HB893" s="6"/>
      <c r="HC893" s="4"/>
      <c r="HD893" s="6"/>
      <c r="HE893" s="5"/>
      <c r="HF893" s="5"/>
      <c r="HG893" s="4"/>
      <c r="HH893" s="6"/>
      <c r="HI893" s="4"/>
      <c r="HJ893" s="6"/>
      <c r="HK893" s="5"/>
      <c r="HL893" s="5"/>
      <c r="HM893" s="4"/>
      <c r="HN893" s="6"/>
      <c r="HO893" s="4"/>
      <c r="HP893" s="6"/>
      <c r="HQ893" s="5"/>
      <c r="HR893" s="5"/>
      <c r="HS893" s="4"/>
      <c r="HT893" s="6"/>
      <c r="HU893" s="4"/>
      <c r="HV893" s="6"/>
      <c r="HW893" s="5"/>
      <c r="HX893" s="5"/>
      <c r="HY893" s="4"/>
      <c r="HZ893" s="6"/>
      <c r="IA893" s="4"/>
      <c r="IB893" s="6"/>
      <c r="IC893" s="5"/>
      <c r="ID893" s="5"/>
      <c r="IE893" s="4"/>
      <c r="IF893" s="6"/>
      <c r="IG893" s="4"/>
      <c r="IH893" s="6"/>
      <c r="II893" s="5"/>
      <c r="IJ893" s="5"/>
      <c r="IK893" s="4"/>
      <c r="IL893" s="6"/>
      <c r="IM893" s="4"/>
      <c r="IN893" s="6"/>
      <c r="IO893" s="5"/>
      <c r="IP893" s="5"/>
      <c r="IQ893" s="4"/>
      <c r="IR893" s="6"/>
      <c r="IS893" s="4"/>
      <c r="IT893" s="6"/>
      <c r="IU893" s="5"/>
      <c r="IV893" s="5"/>
      <c r="IW893" s="4"/>
      <c r="IX893" s="6"/>
      <c r="IY893" s="4"/>
      <c r="IZ893" s="6"/>
      <c r="JA893" s="5"/>
      <c r="JB893" s="5"/>
      <c r="JC893" s="4"/>
      <c r="JD893" s="6"/>
      <c r="JE893" s="4"/>
      <c r="JF893" s="6"/>
      <c r="JG893" s="5"/>
      <c r="JH893" s="5"/>
      <c r="JI893" s="4"/>
      <c r="JJ893" s="6"/>
      <c r="JK893" s="4"/>
      <c r="JL893" s="6"/>
      <c r="JM893" s="5"/>
      <c r="JN893" s="5"/>
      <c r="JO893" s="4"/>
      <c r="JP893" s="6"/>
      <c r="JQ893" s="4"/>
      <c r="JR893" s="6"/>
      <c r="JS893" s="5"/>
      <c r="JT893" s="5"/>
      <c r="JU893" s="4"/>
      <c r="JV893" s="6"/>
      <c r="JW893" s="4"/>
      <c r="JX893" s="6"/>
      <c r="JY893" s="5"/>
      <c r="JZ893" s="5"/>
      <c r="KA893" s="4"/>
      <c r="KB893" s="6"/>
      <c r="KC893" s="4"/>
      <c r="KD893" s="6"/>
      <c r="KE893" s="5"/>
      <c r="KF893" s="5"/>
      <c r="KG893" s="4"/>
      <c r="KH893" s="6"/>
      <c r="KI893" s="4"/>
      <c r="KJ893" s="6"/>
      <c r="KK893" s="5"/>
      <c r="KL893" s="5"/>
    </row>
    <row r="894">
      <c r="A894" s="3" t="s">
        <v>85</v>
      </c>
      <c r="B894" s="3" t="s">
        <v>712</v>
      </c>
      <c r="C894" s="3" t="s">
        <v>87</v>
      </c>
      <c r="D894" s="3" t="s">
        <v>712</v>
      </c>
      <c r="E894" s="3" t="s">
        <v>1067</v>
      </c>
      <c r="F894" s="3" t="s">
        <v>104</v>
      </c>
      <c r="G894" s="3" t="s">
        <v>104</v>
      </c>
      <c r="H894" s="3" t="s">
        <v>104</v>
      </c>
      <c r="I894" s="4"/>
      <c r="J894" s="4">
        <f>=ROUNDDOWN({0},0)</f>
      </c>
      <c r="K894" s="4"/>
      <c r="L894" s="5"/>
      <c r="M894" s="4"/>
      <c r="N894" s="4">
        <f>=ROUNDDOWN({0},0)</f>
      </c>
      <c r="O894" s="4"/>
      <c r="P894" s="5"/>
      <c r="Q894" s="4"/>
      <c r="R894" s="6"/>
      <c r="S894" s="4"/>
      <c r="T894" s="6"/>
      <c r="U894" s="5"/>
      <c r="V894" s="5"/>
      <c r="W894" s="4"/>
      <c r="X894" s="6"/>
      <c r="Y894" s="4"/>
      <c r="Z894" s="6"/>
      <c r="AA894" s="5"/>
      <c r="AB894" s="5"/>
      <c r="AC894" s="4"/>
      <c r="AD894" s="6"/>
      <c r="AE894" s="4"/>
      <c r="AF894" s="6"/>
      <c r="AG894" s="5"/>
      <c r="AH894" s="5"/>
      <c r="AI894" s="4"/>
      <c r="AJ894" s="6"/>
      <c r="AK894" s="4"/>
      <c r="AL894" s="6"/>
      <c r="AM894" s="5"/>
      <c r="AN894" s="5"/>
      <c r="AO894" s="4"/>
      <c r="AP894" s="6"/>
      <c r="AQ894" s="4"/>
      <c r="AR894" s="6"/>
      <c r="AS894" s="5"/>
      <c r="AT894" s="5"/>
      <c r="AU894" s="4"/>
      <c r="AV894" s="6"/>
      <c r="AW894" s="4"/>
      <c r="AX894" s="6"/>
      <c r="AY894" s="5"/>
      <c r="AZ894" s="5"/>
      <c r="BA894" s="4"/>
      <c r="BB894" s="6"/>
      <c r="BC894" s="4"/>
      <c r="BD894" s="6"/>
      <c r="BE894" s="5"/>
      <c r="BF894" s="5"/>
      <c r="BG894" s="4"/>
      <c r="BH894" s="6"/>
      <c r="BI894" s="4"/>
      <c r="BJ894" s="6"/>
      <c r="BK894" s="5"/>
      <c r="BL894" s="5"/>
      <c r="BM894" s="4"/>
      <c r="BN894" s="6"/>
      <c r="BO894" s="4"/>
      <c r="BP894" s="6"/>
      <c r="BQ894" s="5"/>
      <c r="BR894" s="5"/>
      <c r="BS894" s="4"/>
      <c r="BT894" s="6"/>
      <c r="BU894" s="4"/>
      <c r="BV894" s="6"/>
      <c r="BW894" s="5"/>
      <c r="BX894" s="5"/>
      <c r="BY894" s="4"/>
      <c r="BZ894" s="6"/>
      <c r="CA894" s="4"/>
      <c r="CB894" s="6"/>
      <c r="CC894" s="5"/>
      <c r="CD894" s="5"/>
      <c r="CE894" s="4"/>
      <c r="CF894" s="6"/>
      <c r="CG894" s="4"/>
      <c r="CH894" s="6"/>
      <c r="CI894" s="5"/>
      <c r="CJ894" s="5"/>
      <c r="CK894" s="4"/>
      <c r="CL894" s="6"/>
      <c r="CM894" s="4"/>
      <c r="CN894" s="6"/>
      <c r="CO894" s="5"/>
      <c r="CP894" s="5"/>
      <c r="CQ894" s="4"/>
      <c r="CR894" s="6"/>
      <c r="CS894" s="4"/>
      <c r="CT894" s="6"/>
      <c r="CU894" s="5"/>
      <c r="CV894" s="5"/>
      <c r="CW894" s="4"/>
      <c r="CX894" s="6"/>
      <c r="CY894" s="4"/>
      <c r="CZ894" s="6"/>
      <c r="DA894" s="5"/>
      <c r="DB894" s="5"/>
      <c r="DC894" s="4"/>
      <c r="DD894" s="6"/>
      <c r="DE894" s="4"/>
      <c r="DF894" s="6"/>
      <c r="DG894" s="5"/>
      <c r="DH894" s="5"/>
      <c r="DI894" s="4"/>
      <c r="DJ894" s="6"/>
      <c r="DK894" s="4"/>
      <c r="DL894" s="6"/>
      <c r="DM894" s="5"/>
      <c r="DN894" s="5"/>
      <c r="DO894" s="4"/>
      <c r="DP894" s="6"/>
      <c r="DQ894" s="4"/>
      <c r="DR894" s="6"/>
      <c r="DS894" s="5"/>
      <c r="DT894" s="5"/>
      <c r="DU894" s="4"/>
      <c r="DV894" s="6"/>
      <c r="DW894" s="4"/>
      <c r="DX894" s="6"/>
      <c r="DY894" s="5"/>
      <c r="DZ894" s="5"/>
      <c r="EA894" s="4"/>
      <c r="EB894" s="6"/>
      <c r="EC894" s="4"/>
      <c r="ED894" s="6"/>
      <c r="EE894" s="5"/>
      <c r="EF894" s="5"/>
      <c r="EG894" s="4"/>
      <c r="EH894" s="6"/>
      <c r="EI894" s="4"/>
      <c r="EJ894" s="6"/>
      <c r="EK894" s="5"/>
      <c r="EL894" s="5"/>
      <c r="EM894" s="4"/>
      <c r="EN894" s="6"/>
      <c r="EO894" s="4"/>
      <c r="EP894" s="6"/>
      <c r="EQ894" s="5"/>
      <c r="ER894" s="5"/>
      <c r="ES894" s="4"/>
      <c r="ET894" s="6"/>
      <c r="EU894" s="4"/>
      <c r="EV894" s="6"/>
      <c r="EW894" s="5"/>
      <c r="EX894" s="5"/>
      <c r="EY894" s="4"/>
      <c r="EZ894" s="6"/>
      <c r="FA894" s="4"/>
      <c r="FB894" s="6"/>
      <c r="FC894" s="5"/>
      <c r="FD894" s="5"/>
      <c r="FE894" s="4"/>
      <c r="FF894" s="6"/>
      <c r="FG894" s="4"/>
      <c r="FH894" s="6"/>
      <c r="FI894" s="5"/>
      <c r="FJ894" s="5"/>
      <c r="FK894" s="4"/>
      <c r="FL894" s="6"/>
      <c r="FM894" s="4"/>
      <c r="FN894" s="6"/>
      <c r="FO894" s="5"/>
      <c r="FP894" s="5"/>
      <c r="FQ894" s="4"/>
      <c r="FR894" s="6"/>
      <c r="FS894" s="4"/>
      <c r="FT894" s="6"/>
      <c r="FU894" s="5"/>
      <c r="FV894" s="5"/>
      <c r="FW894" s="4"/>
      <c r="FX894" s="6"/>
      <c r="FY894" s="4"/>
      <c r="FZ894" s="6"/>
      <c r="GA894" s="5"/>
      <c r="GB894" s="5"/>
      <c r="GC894" s="4"/>
      <c r="GD894" s="6"/>
      <c r="GE894" s="4"/>
      <c r="GF894" s="6"/>
      <c r="GG894" s="5"/>
      <c r="GH894" s="5"/>
      <c r="GI894" s="4"/>
      <c r="GJ894" s="6"/>
      <c r="GK894" s="4"/>
      <c r="GL894" s="6"/>
      <c r="GM894" s="5"/>
      <c r="GN894" s="5"/>
      <c r="GO894" s="4"/>
      <c r="GP894" s="6"/>
      <c r="GQ894" s="4"/>
      <c r="GR894" s="6"/>
      <c r="GS894" s="5"/>
      <c r="GT894" s="5"/>
      <c r="GU894" s="4"/>
      <c r="GV894" s="6"/>
      <c r="GW894" s="4"/>
      <c r="GX894" s="6"/>
      <c r="GY894" s="5"/>
      <c r="GZ894" s="5"/>
      <c r="HA894" s="4"/>
      <c r="HB894" s="6"/>
      <c r="HC894" s="4"/>
      <c r="HD894" s="6"/>
      <c r="HE894" s="5"/>
      <c r="HF894" s="5"/>
      <c r="HG894" s="4"/>
      <c r="HH894" s="6"/>
      <c r="HI894" s="4"/>
      <c r="HJ894" s="6"/>
      <c r="HK894" s="5"/>
      <c r="HL894" s="5"/>
      <c r="HM894" s="4"/>
      <c r="HN894" s="6"/>
      <c r="HO894" s="4"/>
      <c r="HP894" s="6"/>
      <c r="HQ894" s="5"/>
      <c r="HR894" s="5"/>
      <c r="HS894" s="4"/>
      <c r="HT894" s="6"/>
      <c r="HU894" s="4"/>
      <c r="HV894" s="6"/>
      <c r="HW894" s="5"/>
      <c r="HX894" s="5"/>
      <c r="HY894" s="4"/>
      <c r="HZ894" s="6"/>
      <c r="IA894" s="4"/>
      <c r="IB894" s="6"/>
      <c r="IC894" s="5"/>
      <c r="ID894" s="5"/>
      <c r="IE894" s="4"/>
      <c r="IF894" s="6"/>
      <c r="IG894" s="4"/>
      <c r="IH894" s="6"/>
      <c r="II894" s="5"/>
      <c r="IJ894" s="5"/>
      <c r="IK894" s="4"/>
      <c r="IL894" s="6"/>
      <c r="IM894" s="4"/>
      <c r="IN894" s="6"/>
      <c r="IO894" s="5"/>
      <c r="IP894" s="5"/>
      <c r="IQ894" s="4"/>
      <c r="IR894" s="6"/>
      <c r="IS894" s="4"/>
      <c r="IT894" s="6"/>
      <c r="IU894" s="5"/>
      <c r="IV894" s="5"/>
      <c r="IW894" s="4"/>
      <c r="IX894" s="6"/>
      <c r="IY894" s="4"/>
      <c r="IZ894" s="6"/>
      <c r="JA894" s="5"/>
      <c r="JB894" s="5"/>
      <c r="JC894" s="4"/>
      <c r="JD894" s="6"/>
      <c r="JE894" s="4"/>
      <c r="JF894" s="6"/>
      <c r="JG894" s="5"/>
      <c r="JH894" s="5"/>
      <c r="JI894" s="4"/>
      <c r="JJ894" s="6"/>
      <c r="JK894" s="4"/>
      <c r="JL894" s="6"/>
      <c r="JM894" s="5"/>
      <c r="JN894" s="5"/>
      <c r="JO894" s="4"/>
      <c r="JP894" s="6"/>
      <c r="JQ894" s="4"/>
      <c r="JR894" s="6"/>
      <c r="JS894" s="5"/>
      <c r="JT894" s="5"/>
      <c r="JU894" s="4"/>
      <c r="JV894" s="6"/>
      <c r="JW894" s="4"/>
      <c r="JX894" s="6"/>
      <c r="JY894" s="5"/>
      <c r="JZ894" s="5"/>
      <c r="KA894" s="4"/>
      <c r="KB894" s="6"/>
      <c r="KC894" s="4"/>
      <c r="KD894" s="6"/>
      <c r="KE894" s="5"/>
      <c r="KF894" s="5"/>
      <c r="KG894" s="4"/>
      <c r="KH894" s="6"/>
      <c r="KI894" s="4"/>
      <c r="KJ894" s="6"/>
      <c r="KK894" s="5"/>
      <c r="KL894" s="5"/>
    </row>
    <row r="895">
      <c r="A895" s="3" t="s">
        <v>85</v>
      </c>
      <c r="B895" s="3" t="s">
        <v>712</v>
      </c>
      <c r="C895" s="3" t="s">
        <v>87</v>
      </c>
      <c r="D895" s="3" t="s">
        <v>712</v>
      </c>
      <c r="E895" s="3" t="s">
        <v>644</v>
      </c>
      <c r="F895" s="3" t="s">
        <v>104</v>
      </c>
      <c r="G895" s="3" t="s">
        <v>104</v>
      </c>
      <c r="H895" s="3" t="s">
        <v>104</v>
      </c>
      <c r="I895" s="4"/>
      <c r="J895" s="4">
        <f>=ROUNDDOWN({0},0)</f>
      </c>
      <c r="K895" s="4"/>
      <c r="L895" s="5"/>
      <c r="M895" s="4"/>
      <c r="N895" s="4">
        <f>=ROUNDDOWN({0},0)</f>
      </c>
      <c r="O895" s="4"/>
      <c r="P895" s="5"/>
      <c r="Q895" s="4"/>
      <c r="R895" s="6"/>
      <c r="S895" s="4"/>
      <c r="T895" s="6"/>
      <c r="U895" s="5"/>
      <c r="V895" s="5"/>
      <c r="W895" s="4"/>
      <c r="X895" s="6"/>
      <c r="Y895" s="4"/>
      <c r="Z895" s="6"/>
      <c r="AA895" s="5"/>
      <c r="AB895" s="5"/>
      <c r="AC895" s="4"/>
      <c r="AD895" s="6"/>
      <c r="AE895" s="4"/>
      <c r="AF895" s="6"/>
      <c r="AG895" s="5"/>
      <c r="AH895" s="5"/>
      <c r="AI895" s="4"/>
      <c r="AJ895" s="6"/>
      <c r="AK895" s="4"/>
      <c r="AL895" s="6"/>
      <c r="AM895" s="5"/>
      <c r="AN895" s="5"/>
      <c r="AO895" s="4"/>
      <c r="AP895" s="6"/>
      <c r="AQ895" s="4"/>
      <c r="AR895" s="6"/>
      <c r="AS895" s="5"/>
      <c r="AT895" s="5"/>
      <c r="AU895" s="4"/>
      <c r="AV895" s="6"/>
      <c r="AW895" s="4"/>
      <c r="AX895" s="6"/>
      <c r="AY895" s="5"/>
      <c r="AZ895" s="5"/>
      <c r="BA895" s="4"/>
      <c r="BB895" s="6"/>
      <c r="BC895" s="4"/>
      <c r="BD895" s="6"/>
      <c r="BE895" s="5"/>
      <c r="BF895" s="5"/>
      <c r="BG895" s="4"/>
      <c r="BH895" s="6"/>
      <c r="BI895" s="4"/>
      <c r="BJ895" s="6"/>
      <c r="BK895" s="5"/>
      <c r="BL895" s="5"/>
      <c r="BM895" s="4"/>
      <c r="BN895" s="6"/>
      <c r="BO895" s="4"/>
      <c r="BP895" s="6"/>
      <c r="BQ895" s="5"/>
      <c r="BR895" s="5"/>
      <c r="BS895" s="4"/>
      <c r="BT895" s="6"/>
      <c r="BU895" s="4"/>
      <c r="BV895" s="6"/>
      <c r="BW895" s="5"/>
      <c r="BX895" s="5"/>
      <c r="BY895" s="4"/>
      <c r="BZ895" s="6"/>
      <c r="CA895" s="4"/>
      <c r="CB895" s="6"/>
      <c r="CC895" s="5"/>
      <c r="CD895" s="5"/>
      <c r="CE895" s="4"/>
      <c r="CF895" s="6"/>
      <c r="CG895" s="4"/>
      <c r="CH895" s="6"/>
      <c r="CI895" s="5"/>
      <c r="CJ895" s="5"/>
      <c r="CK895" s="4"/>
      <c r="CL895" s="6"/>
      <c r="CM895" s="4"/>
      <c r="CN895" s="6"/>
      <c r="CO895" s="5"/>
      <c r="CP895" s="5"/>
      <c r="CQ895" s="4"/>
      <c r="CR895" s="6"/>
      <c r="CS895" s="4"/>
      <c r="CT895" s="6"/>
      <c r="CU895" s="5"/>
      <c r="CV895" s="5"/>
      <c r="CW895" s="4"/>
      <c r="CX895" s="6"/>
      <c r="CY895" s="4"/>
      <c r="CZ895" s="6"/>
      <c r="DA895" s="5"/>
      <c r="DB895" s="5"/>
      <c r="DC895" s="4"/>
      <c r="DD895" s="6"/>
      <c r="DE895" s="4"/>
      <c r="DF895" s="6"/>
      <c r="DG895" s="5"/>
      <c r="DH895" s="5"/>
      <c r="DI895" s="4"/>
      <c r="DJ895" s="6"/>
      <c r="DK895" s="4"/>
      <c r="DL895" s="6"/>
      <c r="DM895" s="5"/>
      <c r="DN895" s="5"/>
      <c r="DO895" s="4"/>
      <c r="DP895" s="6"/>
      <c r="DQ895" s="4"/>
      <c r="DR895" s="6"/>
      <c r="DS895" s="5"/>
      <c r="DT895" s="5"/>
      <c r="DU895" s="4"/>
      <c r="DV895" s="6"/>
      <c r="DW895" s="4"/>
      <c r="DX895" s="6"/>
      <c r="DY895" s="5"/>
      <c r="DZ895" s="5"/>
      <c r="EA895" s="4"/>
      <c r="EB895" s="6"/>
      <c r="EC895" s="4"/>
      <c r="ED895" s="6"/>
      <c r="EE895" s="5"/>
      <c r="EF895" s="5"/>
      <c r="EG895" s="4"/>
      <c r="EH895" s="6"/>
      <c r="EI895" s="4"/>
      <c r="EJ895" s="6"/>
      <c r="EK895" s="5"/>
      <c r="EL895" s="5"/>
      <c r="EM895" s="4"/>
      <c r="EN895" s="6"/>
      <c r="EO895" s="4"/>
      <c r="EP895" s="6"/>
      <c r="EQ895" s="5"/>
      <c r="ER895" s="5"/>
      <c r="ES895" s="4"/>
      <c r="ET895" s="6"/>
      <c r="EU895" s="4"/>
      <c r="EV895" s="6"/>
      <c r="EW895" s="5"/>
      <c r="EX895" s="5"/>
      <c r="EY895" s="4"/>
      <c r="EZ895" s="6"/>
      <c r="FA895" s="4"/>
      <c r="FB895" s="6"/>
      <c r="FC895" s="5"/>
      <c r="FD895" s="5"/>
      <c r="FE895" s="4"/>
      <c r="FF895" s="6"/>
      <c r="FG895" s="4"/>
      <c r="FH895" s="6"/>
      <c r="FI895" s="5"/>
      <c r="FJ895" s="5"/>
      <c r="FK895" s="4"/>
      <c r="FL895" s="6"/>
      <c r="FM895" s="4"/>
      <c r="FN895" s="6"/>
      <c r="FO895" s="5"/>
      <c r="FP895" s="5"/>
      <c r="FQ895" s="4"/>
      <c r="FR895" s="6"/>
      <c r="FS895" s="4"/>
      <c r="FT895" s="6"/>
      <c r="FU895" s="5"/>
      <c r="FV895" s="5"/>
      <c r="FW895" s="4"/>
      <c r="FX895" s="6"/>
      <c r="FY895" s="4"/>
      <c r="FZ895" s="6"/>
      <c r="GA895" s="5"/>
      <c r="GB895" s="5"/>
      <c r="GC895" s="4"/>
      <c r="GD895" s="6"/>
      <c r="GE895" s="4"/>
      <c r="GF895" s="6"/>
      <c r="GG895" s="5"/>
      <c r="GH895" s="5"/>
      <c r="GI895" s="4"/>
      <c r="GJ895" s="6"/>
      <c r="GK895" s="4"/>
      <c r="GL895" s="6"/>
      <c r="GM895" s="5"/>
      <c r="GN895" s="5"/>
      <c r="GO895" s="4"/>
      <c r="GP895" s="6"/>
      <c r="GQ895" s="4"/>
      <c r="GR895" s="6"/>
      <c r="GS895" s="5"/>
      <c r="GT895" s="5"/>
      <c r="GU895" s="4"/>
      <c r="GV895" s="6"/>
      <c r="GW895" s="4"/>
      <c r="GX895" s="6"/>
      <c r="GY895" s="5"/>
      <c r="GZ895" s="5"/>
      <c r="HA895" s="4"/>
      <c r="HB895" s="6"/>
      <c r="HC895" s="4"/>
      <c r="HD895" s="6"/>
      <c r="HE895" s="5"/>
      <c r="HF895" s="5"/>
      <c r="HG895" s="4"/>
      <c r="HH895" s="6"/>
      <c r="HI895" s="4"/>
      <c r="HJ895" s="6"/>
      <c r="HK895" s="5"/>
      <c r="HL895" s="5"/>
      <c r="HM895" s="4"/>
      <c r="HN895" s="6"/>
      <c r="HO895" s="4"/>
      <c r="HP895" s="6"/>
      <c r="HQ895" s="5"/>
      <c r="HR895" s="5"/>
      <c r="HS895" s="4"/>
      <c r="HT895" s="6"/>
      <c r="HU895" s="4"/>
      <c r="HV895" s="6"/>
      <c r="HW895" s="5"/>
      <c r="HX895" s="5"/>
      <c r="HY895" s="4"/>
      <c r="HZ895" s="6"/>
      <c r="IA895" s="4"/>
      <c r="IB895" s="6"/>
      <c r="IC895" s="5"/>
      <c r="ID895" s="5"/>
      <c r="IE895" s="4"/>
      <c r="IF895" s="6"/>
      <c r="IG895" s="4"/>
      <c r="IH895" s="6"/>
      <c r="II895" s="5"/>
      <c r="IJ895" s="5"/>
      <c r="IK895" s="4"/>
      <c r="IL895" s="6"/>
      <c r="IM895" s="4"/>
      <c r="IN895" s="6"/>
      <c r="IO895" s="5"/>
      <c r="IP895" s="5"/>
      <c r="IQ895" s="4"/>
      <c r="IR895" s="6"/>
      <c r="IS895" s="4"/>
      <c r="IT895" s="6"/>
      <c r="IU895" s="5"/>
      <c r="IV895" s="5"/>
      <c r="IW895" s="4"/>
      <c r="IX895" s="6"/>
      <c r="IY895" s="4"/>
      <c r="IZ895" s="6"/>
      <c r="JA895" s="5"/>
      <c r="JB895" s="5"/>
      <c r="JC895" s="4"/>
      <c r="JD895" s="6"/>
      <c r="JE895" s="4"/>
      <c r="JF895" s="6"/>
      <c r="JG895" s="5"/>
      <c r="JH895" s="5"/>
      <c r="JI895" s="4"/>
      <c r="JJ895" s="6"/>
      <c r="JK895" s="4"/>
      <c r="JL895" s="6"/>
      <c r="JM895" s="5"/>
      <c r="JN895" s="5"/>
      <c r="JO895" s="4"/>
      <c r="JP895" s="6"/>
      <c r="JQ895" s="4"/>
      <c r="JR895" s="6"/>
      <c r="JS895" s="5"/>
      <c r="JT895" s="5"/>
      <c r="JU895" s="4"/>
      <c r="JV895" s="6"/>
      <c r="JW895" s="4"/>
      <c r="JX895" s="6"/>
      <c r="JY895" s="5"/>
      <c r="JZ895" s="5"/>
      <c r="KA895" s="4"/>
      <c r="KB895" s="6"/>
      <c r="KC895" s="4"/>
      <c r="KD895" s="6"/>
      <c r="KE895" s="5"/>
      <c r="KF895" s="5"/>
      <c r="KG895" s="4"/>
      <c r="KH895" s="6"/>
      <c r="KI895" s="4"/>
      <c r="KJ895" s="6"/>
      <c r="KK895" s="5"/>
      <c r="KL895" s="5"/>
    </row>
    <row r="896">
      <c r="A896" s="3" t="s">
        <v>85</v>
      </c>
      <c r="B896" s="3" t="s">
        <v>712</v>
      </c>
      <c r="C896" s="3" t="s">
        <v>87</v>
      </c>
      <c r="D896" s="3" t="s">
        <v>712</v>
      </c>
      <c r="E896" s="3" t="s">
        <v>112</v>
      </c>
      <c r="F896" s="3" t="s">
        <v>104</v>
      </c>
      <c r="G896" s="3" t="s">
        <v>104</v>
      </c>
      <c r="H896" s="3" t="s">
        <v>104</v>
      </c>
      <c r="I896" s="4"/>
      <c r="J896" s="4">
        <f>=ROUNDDOWN({0},0)</f>
      </c>
      <c r="K896" s="4"/>
      <c r="L896" s="5"/>
      <c r="M896" s="4"/>
      <c r="N896" s="4">
        <f>=ROUNDDOWN({0},0)</f>
      </c>
      <c r="O896" s="4"/>
      <c r="P896" s="5"/>
      <c r="Q896" s="4"/>
      <c r="R896" s="6"/>
      <c r="S896" s="4"/>
      <c r="T896" s="6"/>
      <c r="U896" s="5"/>
      <c r="V896" s="5"/>
      <c r="W896" s="4"/>
      <c r="X896" s="6"/>
      <c r="Y896" s="4"/>
      <c r="Z896" s="6"/>
      <c r="AA896" s="5"/>
      <c r="AB896" s="5"/>
      <c r="AC896" s="4"/>
      <c r="AD896" s="6"/>
      <c r="AE896" s="4"/>
      <c r="AF896" s="6"/>
      <c r="AG896" s="5"/>
      <c r="AH896" s="5"/>
      <c r="AI896" s="4"/>
      <c r="AJ896" s="6"/>
      <c r="AK896" s="4"/>
      <c r="AL896" s="6"/>
      <c r="AM896" s="5"/>
      <c r="AN896" s="5"/>
      <c r="AO896" s="4"/>
      <c r="AP896" s="6"/>
      <c r="AQ896" s="4"/>
      <c r="AR896" s="6"/>
      <c r="AS896" s="5"/>
      <c r="AT896" s="5"/>
      <c r="AU896" s="4"/>
      <c r="AV896" s="6"/>
      <c r="AW896" s="4"/>
      <c r="AX896" s="6"/>
      <c r="AY896" s="5"/>
      <c r="AZ896" s="5"/>
      <c r="BA896" s="4"/>
      <c r="BB896" s="6"/>
      <c r="BC896" s="4"/>
      <c r="BD896" s="6"/>
      <c r="BE896" s="5"/>
      <c r="BF896" s="5"/>
      <c r="BG896" s="4"/>
      <c r="BH896" s="6"/>
      <c r="BI896" s="4"/>
      <c r="BJ896" s="6"/>
      <c r="BK896" s="5"/>
      <c r="BL896" s="5"/>
      <c r="BM896" s="4"/>
      <c r="BN896" s="6"/>
      <c r="BO896" s="4"/>
      <c r="BP896" s="6"/>
      <c r="BQ896" s="5"/>
      <c r="BR896" s="5"/>
      <c r="BS896" s="4"/>
      <c r="BT896" s="6"/>
      <c r="BU896" s="4"/>
      <c r="BV896" s="6"/>
      <c r="BW896" s="5"/>
      <c r="BX896" s="5"/>
      <c r="BY896" s="4"/>
      <c r="BZ896" s="6"/>
      <c r="CA896" s="4"/>
      <c r="CB896" s="6"/>
      <c r="CC896" s="5"/>
      <c r="CD896" s="5"/>
      <c r="CE896" s="4"/>
      <c r="CF896" s="6"/>
      <c r="CG896" s="4"/>
      <c r="CH896" s="6"/>
      <c r="CI896" s="5"/>
      <c r="CJ896" s="5"/>
      <c r="CK896" s="4"/>
      <c r="CL896" s="6"/>
      <c r="CM896" s="4"/>
      <c r="CN896" s="6"/>
      <c r="CO896" s="5"/>
      <c r="CP896" s="5"/>
      <c r="CQ896" s="4"/>
      <c r="CR896" s="6"/>
      <c r="CS896" s="4"/>
      <c r="CT896" s="6"/>
      <c r="CU896" s="5"/>
      <c r="CV896" s="5"/>
      <c r="CW896" s="4"/>
      <c r="CX896" s="6"/>
      <c r="CY896" s="4"/>
      <c r="CZ896" s="6"/>
      <c r="DA896" s="5"/>
      <c r="DB896" s="5"/>
      <c r="DC896" s="4"/>
      <c r="DD896" s="6"/>
      <c r="DE896" s="4"/>
      <c r="DF896" s="6"/>
      <c r="DG896" s="5"/>
      <c r="DH896" s="5"/>
      <c r="DI896" s="4"/>
      <c r="DJ896" s="6"/>
      <c r="DK896" s="4"/>
      <c r="DL896" s="6"/>
      <c r="DM896" s="5"/>
      <c r="DN896" s="5"/>
      <c r="DO896" s="4"/>
      <c r="DP896" s="6"/>
      <c r="DQ896" s="4"/>
      <c r="DR896" s="6"/>
      <c r="DS896" s="5"/>
      <c r="DT896" s="5"/>
      <c r="DU896" s="4"/>
      <c r="DV896" s="6"/>
      <c r="DW896" s="4"/>
      <c r="DX896" s="6"/>
      <c r="DY896" s="5"/>
      <c r="DZ896" s="5"/>
      <c r="EA896" s="4"/>
      <c r="EB896" s="6"/>
      <c r="EC896" s="4"/>
      <c r="ED896" s="6"/>
      <c r="EE896" s="5"/>
      <c r="EF896" s="5"/>
      <c r="EG896" s="4"/>
      <c r="EH896" s="6"/>
      <c r="EI896" s="4"/>
      <c r="EJ896" s="6"/>
      <c r="EK896" s="5"/>
      <c r="EL896" s="5"/>
      <c r="EM896" s="4"/>
      <c r="EN896" s="6"/>
      <c r="EO896" s="4"/>
      <c r="EP896" s="6"/>
      <c r="EQ896" s="5"/>
      <c r="ER896" s="5"/>
      <c r="ES896" s="4"/>
      <c r="ET896" s="6"/>
      <c r="EU896" s="4"/>
      <c r="EV896" s="6"/>
      <c r="EW896" s="5"/>
      <c r="EX896" s="5"/>
      <c r="EY896" s="4"/>
      <c r="EZ896" s="6"/>
      <c r="FA896" s="4"/>
      <c r="FB896" s="6"/>
      <c r="FC896" s="5"/>
      <c r="FD896" s="5"/>
      <c r="FE896" s="4"/>
      <c r="FF896" s="6"/>
      <c r="FG896" s="4"/>
      <c r="FH896" s="6"/>
      <c r="FI896" s="5"/>
      <c r="FJ896" s="5"/>
      <c r="FK896" s="4"/>
      <c r="FL896" s="6"/>
      <c r="FM896" s="4"/>
      <c r="FN896" s="6"/>
      <c r="FO896" s="5"/>
      <c r="FP896" s="5"/>
      <c r="FQ896" s="4"/>
      <c r="FR896" s="6"/>
      <c r="FS896" s="4"/>
      <c r="FT896" s="6"/>
      <c r="FU896" s="5"/>
      <c r="FV896" s="5"/>
      <c r="FW896" s="4"/>
      <c r="FX896" s="6"/>
      <c r="FY896" s="4"/>
      <c r="FZ896" s="6"/>
      <c r="GA896" s="5"/>
      <c r="GB896" s="5"/>
      <c r="GC896" s="4"/>
      <c r="GD896" s="6"/>
      <c r="GE896" s="4"/>
      <c r="GF896" s="6"/>
      <c r="GG896" s="5"/>
      <c r="GH896" s="5"/>
      <c r="GI896" s="4"/>
      <c r="GJ896" s="6"/>
      <c r="GK896" s="4"/>
      <c r="GL896" s="6"/>
      <c r="GM896" s="5"/>
      <c r="GN896" s="5"/>
      <c r="GO896" s="4"/>
      <c r="GP896" s="6"/>
      <c r="GQ896" s="4"/>
      <c r="GR896" s="6"/>
      <c r="GS896" s="5"/>
      <c r="GT896" s="5"/>
      <c r="GU896" s="4"/>
      <c r="GV896" s="6"/>
      <c r="GW896" s="4"/>
      <c r="GX896" s="6"/>
      <c r="GY896" s="5"/>
      <c r="GZ896" s="5"/>
      <c r="HA896" s="4"/>
      <c r="HB896" s="6"/>
      <c r="HC896" s="4"/>
      <c r="HD896" s="6"/>
      <c r="HE896" s="5"/>
      <c r="HF896" s="5"/>
      <c r="HG896" s="4"/>
      <c r="HH896" s="6"/>
      <c r="HI896" s="4"/>
      <c r="HJ896" s="6"/>
      <c r="HK896" s="5"/>
      <c r="HL896" s="5"/>
      <c r="HM896" s="4"/>
      <c r="HN896" s="6"/>
      <c r="HO896" s="4"/>
      <c r="HP896" s="6"/>
      <c r="HQ896" s="5"/>
      <c r="HR896" s="5"/>
      <c r="HS896" s="4"/>
      <c r="HT896" s="6"/>
      <c r="HU896" s="4"/>
      <c r="HV896" s="6"/>
      <c r="HW896" s="5"/>
      <c r="HX896" s="5"/>
      <c r="HY896" s="4"/>
      <c r="HZ896" s="6"/>
      <c r="IA896" s="4"/>
      <c r="IB896" s="6"/>
      <c r="IC896" s="5"/>
      <c r="ID896" s="5"/>
      <c r="IE896" s="4"/>
      <c r="IF896" s="6"/>
      <c r="IG896" s="4"/>
      <c r="IH896" s="6"/>
      <c r="II896" s="5"/>
      <c r="IJ896" s="5"/>
      <c r="IK896" s="4"/>
      <c r="IL896" s="6"/>
      <c r="IM896" s="4"/>
      <c r="IN896" s="6"/>
      <c r="IO896" s="5"/>
      <c r="IP896" s="5"/>
      <c r="IQ896" s="4"/>
      <c r="IR896" s="6"/>
      <c r="IS896" s="4"/>
      <c r="IT896" s="6"/>
      <c r="IU896" s="5"/>
      <c r="IV896" s="5"/>
      <c r="IW896" s="4"/>
      <c r="IX896" s="6"/>
      <c r="IY896" s="4"/>
      <c r="IZ896" s="6"/>
      <c r="JA896" s="5"/>
      <c r="JB896" s="5"/>
      <c r="JC896" s="4"/>
      <c r="JD896" s="6"/>
      <c r="JE896" s="4"/>
      <c r="JF896" s="6"/>
      <c r="JG896" s="5"/>
      <c r="JH896" s="5"/>
      <c r="JI896" s="4"/>
      <c r="JJ896" s="6"/>
      <c r="JK896" s="4"/>
      <c r="JL896" s="6"/>
      <c r="JM896" s="5"/>
      <c r="JN896" s="5"/>
      <c r="JO896" s="4"/>
      <c r="JP896" s="6"/>
      <c r="JQ896" s="4"/>
      <c r="JR896" s="6"/>
      <c r="JS896" s="5"/>
      <c r="JT896" s="5"/>
      <c r="JU896" s="4"/>
      <c r="JV896" s="6"/>
      <c r="JW896" s="4"/>
      <c r="JX896" s="6"/>
      <c r="JY896" s="5"/>
      <c r="JZ896" s="5"/>
      <c r="KA896" s="4"/>
      <c r="KB896" s="6"/>
      <c r="KC896" s="4"/>
      <c r="KD896" s="6"/>
      <c r="KE896" s="5"/>
      <c r="KF896" s="5"/>
      <c r="KG896" s="4"/>
      <c r="KH896" s="6"/>
      <c r="KI896" s="4"/>
      <c r="KJ896" s="6"/>
      <c r="KK896" s="5"/>
      <c r="KL896" s="5"/>
    </row>
    <row r="897">
      <c r="A897" s="3" t="s">
        <v>85</v>
      </c>
      <c r="B897" s="3" t="s">
        <v>712</v>
      </c>
      <c r="C897" s="3" t="s">
        <v>87</v>
      </c>
      <c r="D897" s="3" t="s">
        <v>712</v>
      </c>
      <c r="E897" s="3" t="s">
        <v>907</v>
      </c>
      <c r="F897" s="3" t="s">
        <v>104</v>
      </c>
      <c r="G897" s="3" t="s">
        <v>104</v>
      </c>
      <c r="H897" s="3" t="s">
        <v>104</v>
      </c>
      <c r="I897" s="4"/>
      <c r="J897" s="4">
        <f>=ROUNDDOWN({0},0)</f>
      </c>
      <c r="K897" s="4"/>
      <c r="L897" s="5"/>
      <c r="M897" s="4"/>
      <c r="N897" s="4">
        <f>=ROUNDDOWN({0},0)</f>
      </c>
      <c r="O897" s="4"/>
      <c r="P897" s="5"/>
      <c r="Q897" s="4"/>
      <c r="R897" s="6"/>
      <c r="S897" s="4"/>
      <c r="T897" s="6"/>
      <c r="U897" s="5"/>
      <c r="V897" s="5"/>
      <c r="W897" s="4"/>
      <c r="X897" s="6"/>
      <c r="Y897" s="4"/>
      <c r="Z897" s="6"/>
      <c r="AA897" s="5"/>
      <c r="AB897" s="5"/>
      <c r="AC897" s="4"/>
      <c r="AD897" s="6"/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/>
      <c r="AP897" s="6"/>
      <c r="AQ897" s="4"/>
      <c r="AR897" s="6"/>
      <c r="AS897" s="5"/>
      <c r="AT897" s="5"/>
      <c r="AU897" s="4"/>
      <c r="AV897" s="6"/>
      <c r="AW897" s="4"/>
      <c r="AX897" s="6"/>
      <c r="AY897" s="5"/>
      <c r="AZ897" s="5"/>
      <c r="BA897" s="4"/>
      <c r="BB897" s="6"/>
      <c r="BC897" s="4"/>
      <c r="BD897" s="6"/>
      <c r="BE897" s="5"/>
      <c r="BF897" s="5"/>
      <c r="BG897" s="4"/>
      <c r="BH897" s="6"/>
      <c r="BI897" s="4"/>
      <c r="BJ897" s="6"/>
      <c r="BK897" s="5"/>
      <c r="BL897" s="5"/>
      <c r="BM897" s="4"/>
      <c r="BN897" s="6"/>
      <c r="BO897" s="4"/>
      <c r="BP897" s="6"/>
      <c r="BQ897" s="5"/>
      <c r="BR897" s="5"/>
      <c r="BS897" s="4"/>
      <c r="BT897" s="6"/>
      <c r="BU897" s="4"/>
      <c r="BV897" s="6"/>
      <c r="BW897" s="5"/>
      <c r="BX897" s="5"/>
      <c r="BY897" s="4"/>
      <c r="BZ897" s="6"/>
      <c r="CA897" s="4"/>
      <c r="CB897" s="6"/>
      <c r="CC897" s="5"/>
      <c r="CD897" s="5"/>
      <c r="CE897" s="4"/>
      <c r="CF897" s="6"/>
      <c r="CG897" s="4"/>
      <c r="CH897" s="6"/>
      <c r="CI897" s="5"/>
      <c r="CJ897" s="5"/>
      <c r="CK897" s="4"/>
      <c r="CL897" s="6"/>
      <c r="CM897" s="4"/>
      <c r="CN897" s="6"/>
      <c r="CO897" s="5"/>
      <c r="CP897" s="5"/>
      <c r="CQ897" s="4"/>
      <c r="CR897" s="6"/>
      <c r="CS897" s="4"/>
      <c r="CT897" s="6"/>
      <c r="CU897" s="5"/>
      <c r="CV897" s="5"/>
      <c r="CW897" s="4"/>
      <c r="CX897" s="6"/>
      <c r="CY897" s="4"/>
      <c r="CZ897" s="6"/>
      <c r="DA897" s="5"/>
      <c r="DB897" s="5"/>
      <c r="DC897" s="4"/>
      <c r="DD897" s="6"/>
      <c r="DE897" s="4"/>
      <c r="DF897" s="6"/>
      <c r="DG897" s="5"/>
      <c r="DH897" s="5"/>
      <c r="DI897" s="4"/>
      <c r="DJ897" s="6"/>
      <c r="DK897" s="4"/>
      <c r="DL897" s="6"/>
      <c r="DM897" s="5"/>
      <c r="DN897" s="5"/>
      <c r="DO897" s="4"/>
      <c r="DP897" s="6"/>
      <c r="DQ897" s="4"/>
      <c r="DR897" s="6"/>
      <c r="DS897" s="5"/>
      <c r="DT897" s="5"/>
      <c r="DU897" s="4"/>
      <c r="DV897" s="6"/>
      <c r="DW897" s="4"/>
      <c r="DX897" s="6"/>
      <c r="DY897" s="5"/>
      <c r="DZ897" s="5"/>
      <c r="EA897" s="4"/>
      <c r="EB897" s="6"/>
      <c r="EC897" s="4"/>
      <c r="ED897" s="6"/>
      <c r="EE897" s="5"/>
      <c r="EF897" s="5"/>
      <c r="EG897" s="4"/>
      <c r="EH897" s="6"/>
      <c r="EI897" s="4"/>
      <c r="EJ897" s="6"/>
      <c r="EK897" s="5"/>
      <c r="EL897" s="5"/>
      <c r="EM897" s="4"/>
      <c r="EN897" s="6"/>
      <c r="EO897" s="4"/>
      <c r="EP897" s="6"/>
      <c r="EQ897" s="5"/>
      <c r="ER897" s="5"/>
      <c r="ES897" s="4"/>
      <c r="ET897" s="6"/>
      <c r="EU897" s="4"/>
      <c r="EV897" s="6"/>
      <c r="EW897" s="5"/>
      <c r="EX897" s="5"/>
      <c r="EY897" s="4"/>
      <c r="EZ897" s="6"/>
      <c r="FA897" s="4"/>
      <c r="FB897" s="6"/>
      <c r="FC897" s="5"/>
      <c r="FD897" s="5"/>
      <c r="FE897" s="4"/>
      <c r="FF897" s="6"/>
      <c r="FG897" s="4"/>
      <c r="FH897" s="6"/>
      <c r="FI897" s="5"/>
      <c r="FJ897" s="5"/>
      <c r="FK897" s="4"/>
      <c r="FL897" s="6"/>
      <c r="FM897" s="4"/>
      <c r="FN897" s="6"/>
      <c r="FO897" s="5"/>
      <c r="FP897" s="5"/>
      <c r="FQ897" s="4"/>
      <c r="FR897" s="6"/>
      <c r="FS897" s="4"/>
      <c r="FT897" s="6"/>
      <c r="FU897" s="5"/>
      <c r="FV897" s="5"/>
      <c r="FW897" s="4"/>
      <c r="FX897" s="6"/>
      <c r="FY897" s="4"/>
      <c r="FZ897" s="6"/>
      <c r="GA897" s="5"/>
      <c r="GB897" s="5"/>
      <c r="GC897" s="4"/>
      <c r="GD897" s="6"/>
      <c r="GE897" s="4"/>
      <c r="GF897" s="6"/>
      <c r="GG897" s="5"/>
      <c r="GH897" s="5"/>
      <c r="GI897" s="4"/>
      <c r="GJ897" s="6"/>
      <c r="GK897" s="4"/>
      <c r="GL897" s="6"/>
      <c r="GM897" s="5"/>
      <c r="GN897" s="5"/>
      <c r="GO897" s="4"/>
      <c r="GP897" s="6"/>
      <c r="GQ897" s="4"/>
      <c r="GR897" s="6"/>
      <c r="GS897" s="5"/>
      <c r="GT897" s="5"/>
      <c r="GU897" s="4"/>
      <c r="GV897" s="6"/>
      <c r="GW897" s="4"/>
      <c r="GX897" s="6"/>
      <c r="GY897" s="5"/>
      <c r="GZ897" s="5"/>
      <c r="HA897" s="4"/>
      <c r="HB897" s="6"/>
      <c r="HC897" s="4"/>
      <c r="HD897" s="6"/>
      <c r="HE897" s="5"/>
      <c r="HF897" s="5"/>
      <c r="HG897" s="4"/>
      <c r="HH897" s="6"/>
      <c r="HI897" s="4"/>
      <c r="HJ897" s="6"/>
      <c r="HK897" s="5"/>
      <c r="HL897" s="5"/>
      <c r="HM897" s="4"/>
      <c r="HN897" s="6"/>
      <c r="HO897" s="4"/>
      <c r="HP897" s="6"/>
      <c r="HQ897" s="5"/>
      <c r="HR897" s="5"/>
      <c r="HS897" s="4"/>
      <c r="HT897" s="6"/>
      <c r="HU897" s="4"/>
      <c r="HV897" s="6"/>
      <c r="HW897" s="5"/>
      <c r="HX897" s="5"/>
      <c r="HY897" s="4"/>
      <c r="HZ897" s="6"/>
      <c r="IA897" s="4"/>
      <c r="IB897" s="6"/>
      <c r="IC897" s="5"/>
      <c r="ID897" s="5"/>
      <c r="IE897" s="4"/>
      <c r="IF897" s="6"/>
      <c r="IG897" s="4"/>
      <c r="IH897" s="6"/>
      <c r="II897" s="5"/>
      <c r="IJ897" s="5"/>
      <c r="IK897" s="4"/>
      <c r="IL897" s="6"/>
      <c r="IM897" s="4"/>
      <c r="IN897" s="6"/>
      <c r="IO897" s="5"/>
      <c r="IP897" s="5"/>
      <c r="IQ897" s="4"/>
      <c r="IR897" s="6"/>
      <c r="IS897" s="4"/>
      <c r="IT897" s="6"/>
      <c r="IU897" s="5"/>
      <c r="IV897" s="5"/>
      <c r="IW897" s="4"/>
      <c r="IX897" s="6"/>
      <c r="IY897" s="4"/>
      <c r="IZ897" s="6"/>
      <c r="JA897" s="5"/>
      <c r="JB897" s="5"/>
      <c r="JC897" s="4"/>
      <c r="JD897" s="6"/>
      <c r="JE897" s="4"/>
      <c r="JF897" s="6"/>
      <c r="JG897" s="5"/>
      <c r="JH897" s="5"/>
      <c r="JI897" s="4"/>
      <c r="JJ897" s="6"/>
      <c r="JK897" s="4"/>
      <c r="JL897" s="6"/>
      <c r="JM897" s="5"/>
      <c r="JN897" s="5"/>
      <c r="JO897" s="4"/>
      <c r="JP897" s="6"/>
      <c r="JQ897" s="4"/>
      <c r="JR897" s="6"/>
      <c r="JS897" s="5"/>
      <c r="JT897" s="5"/>
      <c r="JU897" s="4"/>
      <c r="JV897" s="6"/>
      <c r="JW897" s="4"/>
      <c r="JX897" s="6"/>
      <c r="JY897" s="5"/>
      <c r="JZ897" s="5"/>
      <c r="KA897" s="4"/>
      <c r="KB897" s="6"/>
      <c r="KC897" s="4"/>
      <c r="KD897" s="6"/>
      <c r="KE897" s="5"/>
      <c r="KF897" s="5"/>
      <c r="KG897" s="4"/>
      <c r="KH897" s="6"/>
      <c r="KI897" s="4"/>
      <c r="KJ897" s="6"/>
      <c r="KK897" s="5"/>
      <c r="KL897" s="5"/>
    </row>
    <row r="898">
      <c r="A898" s="3" t="s">
        <v>85</v>
      </c>
      <c r="B898" s="3" t="s">
        <v>712</v>
      </c>
      <c r="C898" s="3" t="s">
        <v>87</v>
      </c>
      <c r="D898" s="3" t="s">
        <v>712</v>
      </c>
      <c r="E898" s="3" t="s">
        <v>1068</v>
      </c>
      <c r="F898" s="3" t="s">
        <v>104</v>
      </c>
      <c r="G898" s="3" t="s">
        <v>104</v>
      </c>
      <c r="H898" s="3" t="s">
        <v>104</v>
      </c>
      <c r="I898" s="4"/>
      <c r="J898" s="4">
        <f>=ROUNDDOWN({0},0)</f>
      </c>
      <c r="K898" s="4"/>
      <c r="L898" s="5"/>
      <c r="M898" s="4"/>
      <c r="N898" s="4">
        <f>=ROUNDDOWN({0},0)</f>
      </c>
      <c r="O898" s="4"/>
      <c r="P898" s="5"/>
      <c r="Q898" s="4"/>
      <c r="R898" s="6"/>
      <c r="S898" s="4"/>
      <c r="T898" s="6"/>
      <c r="U898" s="5"/>
      <c r="V898" s="5"/>
      <c r="W898" s="4"/>
      <c r="X898" s="6"/>
      <c r="Y898" s="4"/>
      <c r="Z898" s="6"/>
      <c r="AA898" s="5"/>
      <c r="AB898" s="5"/>
      <c r="AC898" s="4"/>
      <c r="AD898" s="6"/>
      <c r="AE898" s="4"/>
      <c r="AF898" s="6"/>
      <c r="AG898" s="5"/>
      <c r="AH898" s="5"/>
      <c r="AI898" s="4"/>
      <c r="AJ898" s="6"/>
      <c r="AK898" s="4"/>
      <c r="AL898" s="6"/>
      <c r="AM898" s="5"/>
      <c r="AN898" s="5"/>
      <c r="AO898" s="4"/>
      <c r="AP898" s="6"/>
      <c r="AQ898" s="4"/>
      <c r="AR898" s="6"/>
      <c r="AS898" s="5"/>
      <c r="AT898" s="5"/>
      <c r="AU898" s="4"/>
      <c r="AV898" s="6"/>
      <c r="AW898" s="4"/>
      <c r="AX898" s="6"/>
      <c r="AY898" s="5"/>
      <c r="AZ898" s="5"/>
      <c r="BA898" s="4"/>
      <c r="BB898" s="6"/>
      <c r="BC898" s="4"/>
      <c r="BD898" s="6"/>
      <c r="BE898" s="5"/>
      <c r="BF898" s="5"/>
      <c r="BG898" s="4"/>
      <c r="BH898" s="6"/>
      <c r="BI898" s="4"/>
      <c r="BJ898" s="6"/>
      <c r="BK898" s="5"/>
      <c r="BL898" s="5"/>
      <c r="BM898" s="4"/>
      <c r="BN898" s="6"/>
      <c r="BO898" s="4"/>
      <c r="BP898" s="6"/>
      <c r="BQ898" s="5"/>
      <c r="BR898" s="5"/>
      <c r="BS898" s="4"/>
      <c r="BT898" s="6"/>
      <c r="BU898" s="4"/>
      <c r="BV898" s="6"/>
      <c r="BW898" s="5"/>
      <c r="BX898" s="5"/>
      <c r="BY898" s="4"/>
      <c r="BZ898" s="6"/>
      <c r="CA898" s="4"/>
      <c r="CB898" s="6"/>
      <c r="CC898" s="5"/>
      <c r="CD898" s="5"/>
      <c r="CE898" s="4"/>
      <c r="CF898" s="6"/>
      <c r="CG898" s="4"/>
      <c r="CH898" s="6"/>
      <c r="CI898" s="5"/>
      <c r="CJ898" s="5"/>
      <c r="CK898" s="4"/>
      <c r="CL898" s="6"/>
      <c r="CM898" s="4"/>
      <c r="CN898" s="6"/>
      <c r="CO898" s="5"/>
      <c r="CP898" s="5"/>
      <c r="CQ898" s="4"/>
      <c r="CR898" s="6"/>
      <c r="CS898" s="4"/>
      <c r="CT898" s="6"/>
      <c r="CU898" s="5"/>
      <c r="CV898" s="5"/>
      <c r="CW898" s="4"/>
      <c r="CX898" s="6"/>
      <c r="CY898" s="4"/>
      <c r="CZ898" s="6"/>
      <c r="DA898" s="5"/>
      <c r="DB898" s="5"/>
      <c r="DC898" s="4"/>
      <c r="DD898" s="6"/>
      <c r="DE898" s="4"/>
      <c r="DF898" s="6"/>
      <c r="DG898" s="5"/>
      <c r="DH898" s="5"/>
      <c r="DI898" s="4"/>
      <c r="DJ898" s="6"/>
      <c r="DK898" s="4"/>
      <c r="DL898" s="6"/>
      <c r="DM898" s="5"/>
      <c r="DN898" s="5"/>
      <c r="DO898" s="4"/>
      <c r="DP898" s="6"/>
      <c r="DQ898" s="4"/>
      <c r="DR898" s="6"/>
      <c r="DS898" s="5"/>
      <c r="DT898" s="5"/>
      <c r="DU898" s="4"/>
      <c r="DV898" s="6"/>
      <c r="DW898" s="4"/>
      <c r="DX898" s="6"/>
      <c r="DY898" s="5"/>
      <c r="DZ898" s="5"/>
      <c r="EA898" s="4"/>
      <c r="EB898" s="6"/>
      <c r="EC898" s="4"/>
      <c r="ED898" s="6"/>
      <c r="EE898" s="5"/>
      <c r="EF898" s="5"/>
      <c r="EG898" s="4"/>
      <c r="EH898" s="6"/>
      <c r="EI898" s="4"/>
      <c r="EJ898" s="6"/>
      <c r="EK898" s="5"/>
      <c r="EL898" s="5"/>
      <c r="EM898" s="4"/>
      <c r="EN898" s="6"/>
      <c r="EO898" s="4"/>
      <c r="EP898" s="6"/>
      <c r="EQ898" s="5"/>
      <c r="ER898" s="5"/>
      <c r="ES898" s="4"/>
      <c r="ET898" s="6"/>
      <c r="EU898" s="4"/>
      <c r="EV898" s="6"/>
      <c r="EW898" s="5"/>
      <c r="EX898" s="5"/>
      <c r="EY898" s="4"/>
      <c r="EZ898" s="6"/>
      <c r="FA898" s="4"/>
      <c r="FB898" s="6"/>
      <c r="FC898" s="5"/>
      <c r="FD898" s="5"/>
      <c r="FE898" s="4"/>
      <c r="FF898" s="6"/>
      <c r="FG898" s="4"/>
      <c r="FH898" s="6"/>
      <c r="FI898" s="5"/>
      <c r="FJ898" s="5"/>
      <c r="FK898" s="4"/>
      <c r="FL898" s="6"/>
      <c r="FM898" s="4"/>
      <c r="FN898" s="6"/>
      <c r="FO898" s="5"/>
      <c r="FP898" s="5"/>
      <c r="FQ898" s="4"/>
      <c r="FR898" s="6"/>
      <c r="FS898" s="4"/>
      <c r="FT898" s="6"/>
      <c r="FU898" s="5"/>
      <c r="FV898" s="5"/>
      <c r="FW898" s="4"/>
      <c r="FX898" s="6"/>
      <c r="FY898" s="4"/>
      <c r="FZ898" s="6"/>
      <c r="GA898" s="5"/>
      <c r="GB898" s="5"/>
      <c r="GC898" s="4"/>
      <c r="GD898" s="6"/>
      <c r="GE898" s="4"/>
      <c r="GF898" s="6"/>
      <c r="GG898" s="5"/>
      <c r="GH898" s="5"/>
      <c r="GI898" s="4"/>
      <c r="GJ898" s="6"/>
      <c r="GK898" s="4"/>
      <c r="GL898" s="6"/>
      <c r="GM898" s="5"/>
      <c r="GN898" s="5"/>
      <c r="GO898" s="4"/>
      <c r="GP898" s="6"/>
      <c r="GQ898" s="4"/>
      <c r="GR898" s="6"/>
      <c r="GS898" s="5"/>
      <c r="GT898" s="5"/>
      <c r="GU898" s="4"/>
      <c r="GV898" s="6"/>
      <c r="GW898" s="4"/>
      <c r="GX898" s="6"/>
      <c r="GY898" s="5"/>
      <c r="GZ898" s="5"/>
      <c r="HA898" s="4"/>
      <c r="HB898" s="6"/>
      <c r="HC898" s="4"/>
      <c r="HD898" s="6"/>
      <c r="HE898" s="5"/>
      <c r="HF898" s="5"/>
      <c r="HG898" s="4"/>
      <c r="HH898" s="6"/>
      <c r="HI898" s="4"/>
      <c r="HJ898" s="6"/>
      <c r="HK898" s="5"/>
      <c r="HL898" s="5"/>
      <c r="HM898" s="4"/>
      <c r="HN898" s="6"/>
      <c r="HO898" s="4"/>
      <c r="HP898" s="6"/>
      <c r="HQ898" s="5"/>
      <c r="HR898" s="5"/>
      <c r="HS898" s="4"/>
      <c r="HT898" s="6"/>
      <c r="HU898" s="4"/>
      <c r="HV898" s="6"/>
      <c r="HW898" s="5"/>
      <c r="HX898" s="5"/>
      <c r="HY898" s="4"/>
      <c r="HZ898" s="6"/>
      <c r="IA898" s="4"/>
      <c r="IB898" s="6"/>
      <c r="IC898" s="5"/>
      <c r="ID898" s="5"/>
      <c r="IE898" s="4"/>
      <c r="IF898" s="6"/>
      <c r="IG898" s="4"/>
      <c r="IH898" s="6"/>
      <c r="II898" s="5"/>
      <c r="IJ898" s="5"/>
      <c r="IK898" s="4"/>
      <c r="IL898" s="6"/>
      <c r="IM898" s="4"/>
      <c r="IN898" s="6"/>
      <c r="IO898" s="5"/>
      <c r="IP898" s="5"/>
      <c r="IQ898" s="4"/>
      <c r="IR898" s="6"/>
      <c r="IS898" s="4"/>
      <c r="IT898" s="6"/>
      <c r="IU898" s="5"/>
      <c r="IV898" s="5"/>
      <c r="IW898" s="4"/>
      <c r="IX898" s="6"/>
      <c r="IY898" s="4"/>
      <c r="IZ898" s="6"/>
      <c r="JA898" s="5"/>
      <c r="JB898" s="5"/>
      <c r="JC898" s="4"/>
      <c r="JD898" s="6"/>
      <c r="JE898" s="4"/>
      <c r="JF898" s="6"/>
      <c r="JG898" s="5"/>
      <c r="JH898" s="5"/>
      <c r="JI898" s="4"/>
      <c r="JJ898" s="6"/>
      <c r="JK898" s="4"/>
      <c r="JL898" s="6"/>
      <c r="JM898" s="5"/>
      <c r="JN898" s="5"/>
      <c r="JO898" s="4"/>
      <c r="JP898" s="6"/>
      <c r="JQ898" s="4"/>
      <c r="JR898" s="6"/>
      <c r="JS898" s="5"/>
      <c r="JT898" s="5"/>
      <c r="JU898" s="4"/>
      <c r="JV898" s="6"/>
      <c r="JW898" s="4"/>
      <c r="JX898" s="6"/>
      <c r="JY898" s="5"/>
      <c r="JZ898" s="5"/>
      <c r="KA898" s="4"/>
      <c r="KB898" s="6"/>
      <c r="KC898" s="4"/>
      <c r="KD898" s="6"/>
      <c r="KE898" s="5"/>
      <c r="KF898" s="5"/>
      <c r="KG898" s="4"/>
      <c r="KH898" s="6"/>
      <c r="KI898" s="4"/>
      <c r="KJ898" s="6"/>
      <c r="KK898" s="5"/>
      <c r="KL898" s="5"/>
    </row>
    <row r="899">
      <c r="A899" s="3" t="s">
        <v>85</v>
      </c>
      <c r="B899" s="3" t="s">
        <v>712</v>
      </c>
      <c r="C899" s="3" t="s">
        <v>87</v>
      </c>
      <c r="D899" s="3" t="s">
        <v>712</v>
      </c>
      <c r="E899" s="3" t="s">
        <v>1069</v>
      </c>
      <c r="F899" s="3" t="s">
        <v>104</v>
      </c>
      <c r="G899" s="3" t="s">
        <v>104</v>
      </c>
      <c r="H899" s="3" t="s">
        <v>104</v>
      </c>
      <c r="I899" s="4"/>
      <c r="J899" s="4">
        <f>=ROUNDDOWN({0},0)</f>
      </c>
      <c r="K899" s="4"/>
      <c r="L899" s="5"/>
      <c r="M899" s="4"/>
      <c r="N899" s="4">
        <f>=ROUNDDOWN({0},0)</f>
      </c>
      <c r="O899" s="4"/>
      <c r="P899" s="5"/>
      <c r="Q899" s="4"/>
      <c r="R899" s="6"/>
      <c r="S899" s="4"/>
      <c r="T899" s="6"/>
      <c r="U899" s="5"/>
      <c r="V899" s="5"/>
      <c r="W899" s="4"/>
      <c r="X899" s="6"/>
      <c r="Y899" s="4"/>
      <c r="Z899" s="6"/>
      <c r="AA899" s="5"/>
      <c r="AB899" s="5"/>
      <c r="AC899" s="4"/>
      <c r="AD899" s="6"/>
      <c r="AE899" s="4"/>
      <c r="AF899" s="6"/>
      <c r="AG899" s="5"/>
      <c r="AH899" s="5"/>
      <c r="AI899" s="4"/>
      <c r="AJ899" s="6"/>
      <c r="AK899" s="4"/>
      <c r="AL899" s="6"/>
      <c r="AM899" s="5"/>
      <c r="AN899" s="5"/>
      <c r="AO899" s="4"/>
      <c r="AP899" s="6"/>
      <c r="AQ899" s="4"/>
      <c r="AR899" s="6"/>
      <c r="AS899" s="5"/>
      <c r="AT899" s="5"/>
      <c r="AU899" s="4"/>
      <c r="AV899" s="6"/>
      <c r="AW899" s="4"/>
      <c r="AX899" s="6"/>
      <c r="AY899" s="5"/>
      <c r="AZ899" s="5"/>
      <c r="BA899" s="4"/>
      <c r="BB899" s="6"/>
      <c r="BC899" s="4"/>
      <c r="BD899" s="6"/>
      <c r="BE899" s="5"/>
      <c r="BF899" s="5"/>
      <c r="BG899" s="4"/>
      <c r="BH899" s="6"/>
      <c r="BI899" s="4"/>
      <c r="BJ899" s="6"/>
      <c r="BK899" s="5"/>
      <c r="BL899" s="5"/>
      <c r="BM899" s="4"/>
      <c r="BN899" s="6"/>
      <c r="BO899" s="4"/>
      <c r="BP899" s="6"/>
      <c r="BQ899" s="5"/>
      <c r="BR899" s="5"/>
      <c r="BS899" s="4"/>
      <c r="BT899" s="6"/>
      <c r="BU899" s="4"/>
      <c r="BV899" s="6"/>
      <c r="BW899" s="5"/>
      <c r="BX899" s="5"/>
      <c r="BY899" s="4"/>
      <c r="BZ899" s="6"/>
      <c r="CA899" s="4"/>
      <c r="CB899" s="6"/>
      <c r="CC899" s="5"/>
      <c r="CD899" s="5"/>
      <c r="CE899" s="4"/>
      <c r="CF899" s="6"/>
      <c r="CG899" s="4"/>
      <c r="CH899" s="6"/>
      <c r="CI899" s="5"/>
      <c r="CJ899" s="5"/>
      <c r="CK899" s="4"/>
      <c r="CL899" s="6"/>
      <c r="CM899" s="4"/>
      <c r="CN899" s="6"/>
      <c r="CO899" s="5"/>
      <c r="CP899" s="5"/>
      <c r="CQ899" s="4"/>
      <c r="CR899" s="6"/>
      <c r="CS899" s="4"/>
      <c r="CT899" s="6"/>
      <c r="CU899" s="5"/>
      <c r="CV899" s="5"/>
      <c r="CW899" s="4"/>
      <c r="CX899" s="6"/>
      <c r="CY899" s="4"/>
      <c r="CZ899" s="6"/>
      <c r="DA899" s="5"/>
      <c r="DB899" s="5"/>
      <c r="DC899" s="4"/>
      <c r="DD899" s="6"/>
      <c r="DE899" s="4"/>
      <c r="DF899" s="6"/>
      <c r="DG899" s="5"/>
      <c r="DH899" s="5"/>
      <c r="DI899" s="4"/>
      <c r="DJ899" s="6"/>
      <c r="DK899" s="4"/>
      <c r="DL899" s="6"/>
      <c r="DM899" s="5"/>
      <c r="DN899" s="5"/>
      <c r="DO899" s="4"/>
      <c r="DP899" s="6"/>
      <c r="DQ899" s="4"/>
      <c r="DR899" s="6"/>
      <c r="DS899" s="5"/>
      <c r="DT899" s="5"/>
      <c r="DU899" s="4"/>
      <c r="DV899" s="6"/>
      <c r="DW899" s="4"/>
      <c r="DX899" s="6"/>
      <c r="DY899" s="5"/>
      <c r="DZ899" s="5"/>
      <c r="EA899" s="4"/>
      <c r="EB899" s="6"/>
      <c r="EC899" s="4"/>
      <c r="ED899" s="6"/>
      <c r="EE899" s="5"/>
      <c r="EF899" s="5"/>
      <c r="EG899" s="4"/>
      <c r="EH899" s="6"/>
      <c r="EI899" s="4"/>
      <c r="EJ899" s="6"/>
      <c r="EK899" s="5"/>
      <c r="EL899" s="5"/>
      <c r="EM899" s="4"/>
      <c r="EN899" s="6"/>
      <c r="EO899" s="4"/>
      <c r="EP899" s="6"/>
      <c r="EQ899" s="5"/>
      <c r="ER899" s="5"/>
      <c r="ES899" s="4"/>
      <c r="ET899" s="6"/>
      <c r="EU899" s="4"/>
      <c r="EV899" s="6"/>
      <c r="EW899" s="5"/>
      <c r="EX899" s="5"/>
      <c r="EY899" s="4"/>
      <c r="EZ899" s="6"/>
      <c r="FA899" s="4"/>
      <c r="FB899" s="6"/>
      <c r="FC899" s="5"/>
      <c r="FD899" s="5"/>
      <c r="FE899" s="4"/>
      <c r="FF899" s="6"/>
      <c r="FG899" s="4"/>
      <c r="FH899" s="6"/>
      <c r="FI899" s="5"/>
      <c r="FJ899" s="5"/>
      <c r="FK899" s="4"/>
      <c r="FL899" s="6"/>
      <c r="FM899" s="4"/>
      <c r="FN899" s="6"/>
      <c r="FO899" s="5"/>
      <c r="FP899" s="5"/>
      <c r="FQ899" s="4"/>
      <c r="FR899" s="6"/>
      <c r="FS899" s="4"/>
      <c r="FT899" s="6"/>
      <c r="FU899" s="5"/>
      <c r="FV899" s="5"/>
      <c r="FW899" s="4"/>
      <c r="FX899" s="6"/>
      <c r="FY899" s="4"/>
      <c r="FZ899" s="6"/>
      <c r="GA899" s="5"/>
      <c r="GB899" s="5"/>
      <c r="GC899" s="4"/>
      <c r="GD899" s="6"/>
      <c r="GE899" s="4"/>
      <c r="GF899" s="6"/>
      <c r="GG899" s="5"/>
      <c r="GH899" s="5"/>
      <c r="GI899" s="4"/>
      <c r="GJ899" s="6"/>
      <c r="GK899" s="4"/>
      <c r="GL899" s="6"/>
      <c r="GM899" s="5"/>
      <c r="GN899" s="5"/>
      <c r="GO899" s="4"/>
      <c r="GP899" s="6"/>
      <c r="GQ899" s="4"/>
      <c r="GR899" s="6"/>
      <c r="GS899" s="5"/>
      <c r="GT899" s="5"/>
      <c r="GU899" s="4"/>
      <c r="GV899" s="6"/>
      <c r="GW899" s="4"/>
      <c r="GX899" s="6"/>
      <c r="GY899" s="5"/>
      <c r="GZ899" s="5"/>
      <c r="HA899" s="4"/>
      <c r="HB899" s="6"/>
      <c r="HC899" s="4"/>
      <c r="HD899" s="6"/>
      <c r="HE899" s="5"/>
      <c r="HF899" s="5"/>
      <c r="HG899" s="4"/>
      <c r="HH899" s="6"/>
      <c r="HI899" s="4"/>
      <c r="HJ899" s="6"/>
      <c r="HK899" s="5"/>
      <c r="HL899" s="5"/>
      <c r="HM899" s="4"/>
      <c r="HN899" s="6"/>
      <c r="HO899" s="4"/>
      <c r="HP899" s="6"/>
      <c r="HQ899" s="5"/>
      <c r="HR899" s="5"/>
      <c r="HS899" s="4"/>
      <c r="HT899" s="6"/>
      <c r="HU899" s="4"/>
      <c r="HV899" s="6"/>
      <c r="HW899" s="5"/>
      <c r="HX899" s="5"/>
      <c r="HY899" s="4"/>
      <c r="HZ899" s="6"/>
      <c r="IA899" s="4"/>
      <c r="IB899" s="6"/>
      <c r="IC899" s="5"/>
      <c r="ID899" s="5"/>
      <c r="IE899" s="4"/>
      <c r="IF899" s="6"/>
      <c r="IG899" s="4"/>
      <c r="IH899" s="6"/>
      <c r="II899" s="5"/>
      <c r="IJ899" s="5"/>
      <c r="IK899" s="4"/>
      <c r="IL899" s="6"/>
      <c r="IM899" s="4"/>
      <c r="IN899" s="6"/>
      <c r="IO899" s="5"/>
      <c r="IP899" s="5"/>
      <c r="IQ899" s="4"/>
      <c r="IR899" s="6"/>
      <c r="IS899" s="4"/>
      <c r="IT899" s="6"/>
      <c r="IU899" s="5"/>
      <c r="IV899" s="5"/>
      <c r="IW899" s="4"/>
      <c r="IX899" s="6"/>
      <c r="IY899" s="4"/>
      <c r="IZ899" s="6"/>
      <c r="JA899" s="5"/>
      <c r="JB899" s="5"/>
      <c r="JC899" s="4"/>
      <c r="JD899" s="6"/>
      <c r="JE899" s="4"/>
      <c r="JF899" s="6"/>
      <c r="JG899" s="5"/>
      <c r="JH899" s="5"/>
      <c r="JI899" s="4"/>
      <c r="JJ899" s="6"/>
      <c r="JK899" s="4"/>
      <c r="JL899" s="6"/>
      <c r="JM899" s="5"/>
      <c r="JN899" s="5"/>
      <c r="JO899" s="4"/>
      <c r="JP899" s="6"/>
      <c r="JQ899" s="4"/>
      <c r="JR899" s="6"/>
      <c r="JS899" s="5"/>
      <c r="JT899" s="5"/>
      <c r="JU899" s="4"/>
      <c r="JV899" s="6"/>
      <c r="JW899" s="4"/>
      <c r="JX899" s="6"/>
      <c r="JY899" s="5"/>
      <c r="JZ899" s="5"/>
      <c r="KA899" s="4"/>
      <c r="KB899" s="6"/>
      <c r="KC899" s="4"/>
      <c r="KD899" s="6"/>
      <c r="KE899" s="5"/>
      <c r="KF899" s="5"/>
      <c r="KG899" s="4"/>
      <c r="KH899" s="6"/>
      <c r="KI899" s="4"/>
      <c r="KJ899" s="6"/>
      <c r="KK899" s="5"/>
      <c r="KL899" s="5"/>
    </row>
    <row r="900">
      <c r="A900" s="3" t="s">
        <v>85</v>
      </c>
      <c r="B900" s="3" t="s">
        <v>712</v>
      </c>
      <c r="C900" s="3" t="s">
        <v>87</v>
      </c>
      <c r="D900" s="3" t="s">
        <v>712</v>
      </c>
      <c r="E900" s="3" t="s">
        <v>1070</v>
      </c>
      <c r="F900" s="3" t="s">
        <v>104</v>
      </c>
      <c r="G900" s="3" t="s">
        <v>104</v>
      </c>
      <c r="H900" s="3" t="s">
        <v>104</v>
      </c>
      <c r="I900" s="4"/>
      <c r="J900" s="4">
        <f>=ROUNDDOWN({0},0)</f>
      </c>
      <c r="K900" s="4"/>
      <c r="L900" s="5"/>
      <c r="M900" s="4"/>
      <c r="N900" s="4">
        <f>=ROUNDDOWN({0},0)</f>
      </c>
      <c r="O900" s="4"/>
      <c r="P900" s="5"/>
      <c r="Q900" s="4"/>
      <c r="R900" s="6"/>
      <c r="S900" s="4"/>
      <c r="T900" s="6"/>
      <c r="U900" s="5"/>
      <c r="V900" s="5"/>
      <c r="W900" s="4"/>
      <c r="X900" s="6"/>
      <c r="Y900" s="4"/>
      <c r="Z900" s="6"/>
      <c r="AA900" s="5"/>
      <c r="AB900" s="5"/>
      <c r="AC900" s="4"/>
      <c r="AD900" s="6"/>
      <c r="AE900" s="4"/>
      <c r="AF900" s="6"/>
      <c r="AG900" s="5"/>
      <c r="AH900" s="5"/>
      <c r="AI900" s="4"/>
      <c r="AJ900" s="6"/>
      <c r="AK900" s="4"/>
      <c r="AL900" s="6"/>
      <c r="AM900" s="5"/>
      <c r="AN900" s="5"/>
      <c r="AO900" s="4"/>
      <c r="AP900" s="6"/>
      <c r="AQ900" s="4"/>
      <c r="AR900" s="6"/>
      <c r="AS900" s="5"/>
      <c r="AT900" s="5"/>
      <c r="AU900" s="4"/>
      <c r="AV900" s="6"/>
      <c r="AW900" s="4"/>
      <c r="AX900" s="6"/>
      <c r="AY900" s="5"/>
      <c r="AZ900" s="5"/>
      <c r="BA900" s="4"/>
      <c r="BB900" s="6"/>
      <c r="BC900" s="4"/>
      <c r="BD900" s="6"/>
      <c r="BE900" s="5"/>
      <c r="BF900" s="5"/>
      <c r="BG900" s="4"/>
      <c r="BH900" s="6"/>
      <c r="BI900" s="4"/>
      <c r="BJ900" s="6"/>
      <c r="BK900" s="5"/>
      <c r="BL900" s="5"/>
      <c r="BM900" s="4"/>
      <c r="BN900" s="6"/>
      <c r="BO900" s="4"/>
      <c r="BP900" s="6"/>
      <c r="BQ900" s="5"/>
      <c r="BR900" s="5"/>
      <c r="BS900" s="4"/>
      <c r="BT900" s="6"/>
      <c r="BU900" s="4"/>
      <c r="BV900" s="6"/>
      <c r="BW900" s="5"/>
      <c r="BX900" s="5"/>
      <c r="BY900" s="4"/>
      <c r="BZ900" s="6"/>
      <c r="CA900" s="4"/>
      <c r="CB900" s="6"/>
      <c r="CC900" s="5"/>
      <c r="CD900" s="5"/>
      <c r="CE900" s="4"/>
      <c r="CF900" s="6"/>
      <c r="CG900" s="4"/>
      <c r="CH900" s="6"/>
      <c r="CI900" s="5"/>
      <c r="CJ900" s="5"/>
      <c r="CK900" s="4"/>
      <c r="CL900" s="6"/>
      <c r="CM900" s="4"/>
      <c r="CN900" s="6"/>
      <c r="CO900" s="5"/>
      <c r="CP900" s="5"/>
      <c r="CQ900" s="4"/>
      <c r="CR900" s="6"/>
      <c r="CS900" s="4"/>
      <c r="CT900" s="6"/>
      <c r="CU900" s="5"/>
      <c r="CV900" s="5"/>
      <c r="CW900" s="4"/>
      <c r="CX900" s="6"/>
      <c r="CY900" s="4"/>
      <c r="CZ900" s="6"/>
      <c r="DA900" s="5"/>
      <c r="DB900" s="5"/>
      <c r="DC900" s="4"/>
      <c r="DD900" s="6"/>
      <c r="DE900" s="4"/>
      <c r="DF900" s="6"/>
      <c r="DG900" s="5"/>
      <c r="DH900" s="5"/>
      <c r="DI900" s="4"/>
      <c r="DJ900" s="6"/>
      <c r="DK900" s="4"/>
      <c r="DL900" s="6"/>
      <c r="DM900" s="5"/>
      <c r="DN900" s="5"/>
      <c r="DO900" s="4"/>
      <c r="DP900" s="6"/>
      <c r="DQ900" s="4"/>
      <c r="DR900" s="6"/>
      <c r="DS900" s="5"/>
      <c r="DT900" s="5"/>
      <c r="DU900" s="4"/>
      <c r="DV900" s="6"/>
      <c r="DW900" s="4"/>
      <c r="DX900" s="6"/>
      <c r="DY900" s="5"/>
      <c r="DZ900" s="5"/>
      <c r="EA900" s="4"/>
      <c r="EB900" s="6"/>
      <c r="EC900" s="4"/>
      <c r="ED900" s="6"/>
      <c r="EE900" s="5"/>
      <c r="EF900" s="5"/>
      <c r="EG900" s="4"/>
      <c r="EH900" s="6"/>
      <c r="EI900" s="4"/>
      <c r="EJ900" s="6"/>
      <c r="EK900" s="5"/>
      <c r="EL900" s="5"/>
      <c r="EM900" s="4"/>
      <c r="EN900" s="6"/>
      <c r="EO900" s="4"/>
      <c r="EP900" s="6"/>
      <c r="EQ900" s="5"/>
      <c r="ER900" s="5"/>
      <c r="ES900" s="4"/>
      <c r="ET900" s="6"/>
      <c r="EU900" s="4"/>
      <c r="EV900" s="6"/>
      <c r="EW900" s="5"/>
      <c r="EX900" s="5"/>
      <c r="EY900" s="4"/>
      <c r="EZ900" s="6"/>
      <c r="FA900" s="4"/>
      <c r="FB900" s="6"/>
      <c r="FC900" s="5"/>
      <c r="FD900" s="5"/>
      <c r="FE900" s="4"/>
      <c r="FF900" s="6"/>
      <c r="FG900" s="4"/>
      <c r="FH900" s="6"/>
      <c r="FI900" s="5"/>
      <c r="FJ900" s="5"/>
      <c r="FK900" s="4"/>
      <c r="FL900" s="6"/>
      <c r="FM900" s="4"/>
      <c r="FN900" s="6"/>
      <c r="FO900" s="5"/>
      <c r="FP900" s="5"/>
      <c r="FQ900" s="4"/>
      <c r="FR900" s="6"/>
      <c r="FS900" s="4"/>
      <c r="FT900" s="6"/>
      <c r="FU900" s="5"/>
      <c r="FV900" s="5"/>
      <c r="FW900" s="4"/>
      <c r="FX900" s="6"/>
      <c r="FY900" s="4"/>
      <c r="FZ900" s="6"/>
      <c r="GA900" s="5"/>
      <c r="GB900" s="5"/>
      <c r="GC900" s="4"/>
      <c r="GD900" s="6"/>
      <c r="GE900" s="4"/>
      <c r="GF900" s="6"/>
      <c r="GG900" s="5"/>
      <c r="GH900" s="5"/>
      <c r="GI900" s="4"/>
      <c r="GJ900" s="6"/>
      <c r="GK900" s="4"/>
      <c r="GL900" s="6"/>
      <c r="GM900" s="5"/>
      <c r="GN900" s="5"/>
      <c r="GO900" s="4"/>
      <c r="GP900" s="6"/>
      <c r="GQ900" s="4"/>
      <c r="GR900" s="6"/>
      <c r="GS900" s="5"/>
      <c r="GT900" s="5"/>
      <c r="GU900" s="4"/>
      <c r="GV900" s="6"/>
      <c r="GW900" s="4"/>
      <c r="GX900" s="6"/>
      <c r="GY900" s="5"/>
      <c r="GZ900" s="5"/>
      <c r="HA900" s="4"/>
      <c r="HB900" s="6"/>
      <c r="HC900" s="4"/>
      <c r="HD900" s="6"/>
      <c r="HE900" s="5"/>
      <c r="HF900" s="5"/>
      <c r="HG900" s="4"/>
      <c r="HH900" s="6"/>
      <c r="HI900" s="4"/>
      <c r="HJ900" s="6"/>
      <c r="HK900" s="5"/>
      <c r="HL900" s="5"/>
      <c r="HM900" s="4"/>
      <c r="HN900" s="6"/>
      <c r="HO900" s="4"/>
      <c r="HP900" s="6"/>
      <c r="HQ900" s="5"/>
      <c r="HR900" s="5"/>
      <c r="HS900" s="4"/>
      <c r="HT900" s="6"/>
      <c r="HU900" s="4"/>
      <c r="HV900" s="6"/>
      <c r="HW900" s="5"/>
      <c r="HX900" s="5"/>
      <c r="HY900" s="4"/>
      <c r="HZ900" s="6"/>
      <c r="IA900" s="4"/>
      <c r="IB900" s="6"/>
      <c r="IC900" s="5"/>
      <c r="ID900" s="5"/>
      <c r="IE900" s="4"/>
      <c r="IF900" s="6"/>
      <c r="IG900" s="4"/>
      <c r="IH900" s="6"/>
      <c r="II900" s="5"/>
      <c r="IJ900" s="5"/>
      <c r="IK900" s="4"/>
      <c r="IL900" s="6"/>
      <c r="IM900" s="4"/>
      <c r="IN900" s="6"/>
      <c r="IO900" s="5"/>
      <c r="IP900" s="5"/>
      <c r="IQ900" s="4"/>
      <c r="IR900" s="6"/>
      <c r="IS900" s="4"/>
      <c r="IT900" s="6"/>
      <c r="IU900" s="5"/>
      <c r="IV900" s="5"/>
      <c r="IW900" s="4"/>
      <c r="IX900" s="6"/>
      <c r="IY900" s="4"/>
      <c r="IZ900" s="6"/>
      <c r="JA900" s="5"/>
      <c r="JB900" s="5"/>
      <c r="JC900" s="4"/>
      <c r="JD900" s="6"/>
      <c r="JE900" s="4"/>
      <c r="JF900" s="6"/>
      <c r="JG900" s="5"/>
      <c r="JH900" s="5"/>
      <c r="JI900" s="4"/>
      <c r="JJ900" s="6"/>
      <c r="JK900" s="4"/>
      <c r="JL900" s="6"/>
      <c r="JM900" s="5"/>
      <c r="JN900" s="5"/>
      <c r="JO900" s="4"/>
      <c r="JP900" s="6"/>
      <c r="JQ900" s="4"/>
      <c r="JR900" s="6"/>
      <c r="JS900" s="5"/>
      <c r="JT900" s="5"/>
      <c r="JU900" s="4"/>
      <c r="JV900" s="6"/>
      <c r="JW900" s="4"/>
      <c r="JX900" s="6"/>
      <c r="JY900" s="5"/>
      <c r="JZ900" s="5"/>
      <c r="KA900" s="4"/>
      <c r="KB900" s="6"/>
      <c r="KC900" s="4"/>
      <c r="KD900" s="6"/>
      <c r="KE900" s="5"/>
      <c r="KF900" s="5"/>
      <c r="KG900" s="4"/>
      <c r="KH900" s="6"/>
      <c r="KI900" s="4"/>
      <c r="KJ900" s="6"/>
      <c r="KK900" s="5"/>
      <c r="KL900" s="5"/>
    </row>
    <row r="901">
      <c r="A901" s="3" t="s">
        <v>85</v>
      </c>
      <c r="B901" s="3" t="s">
        <v>712</v>
      </c>
      <c r="C901" s="3" t="s">
        <v>87</v>
      </c>
      <c r="D901" s="3" t="s">
        <v>712</v>
      </c>
      <c r="E901" s="3" t="s">
        <v>1071</v>
      </c>
      <c r="F901" s="3" t="s">
        <v>104</v>
      </c>
      <c r="G901" s="3" t="s">
        <v>104</v>
      </c>
      <c r="H901" s="3" t="s">
        <v>104</v>
      </c>
      <c r="I901" s="4"/>
      <c r="J901" s="4">
        <f>=ROUNDDOWN({0},0)</f>
      </c>
      <c r="K901" s="4"/>
      <c r="L901" s="5"/>
      <c r="M901" s="4"/>
      <c r="N901" s="4">
        <f>=ROUNDDOWN({0},0)</f>
      </c>
      <c r="O901" s="4"/>
      <c r="P901" s="5"/>
      <c r="Q901" s="4"/>
      <c r="R901" s="6"/>
      <c r="S901" s="4"/>
      <c r="T901" s="6"/>
      <c r="U901" s="5"/>
      <c r="V901" s="5"/>
      <c r="W901" s="4"/>
      <c r="X901" s="6"/>
      <c r="Y901" s="4"/>
      <c r="Z901" s="6"/>
      <c r="AA901" s="5"/>
      <c r="AB901" s="5"/>
      <c r="AC901" s="4"/>
      <c r="AD901" s="6"/>
      <c r="AE901" s="4"/>
      <c r="AF901" s="6"/>
      <c r="AG901" s="5"/>
      <c r="AH901" s="5"/>
      <c r="AI901" s="4"/>
      <c r="AJ901" s="6"/>
      <c r="AK901" s="4"/>
      <c r="AL901" s="6"/>
      <c r="AM901" s="5"/>
      <c r="AN901" s="5"/>
      <c r="AO901" s="4"/>
      <c r="AP901" s="6"/>
      <c r="AQ901" s="4"/>
      <c r="AR901" s="6"/>
      <c r="AS901" s="5"/>
      <c r="AT901" s="5"/>
      <c r="AU901" s="4"/>
      <c r="AV901" s="6"/>
      <c r="AW901" s="4"/>
      <c r="AX901" s="6"/>
      <c r="AY901" s="5"/>
      <c r="AZ901" s="5"/>
      <c r="BA901" s="4"/>
      <c r="BB901" s="6"/>
      <c r="BC901" s="4"/>
      <c r="BD901" s="6"/>
      <c r="BE901" s="5"/>
      <c r="BF901" s="5"/>
      <c r="BG901" s="4"/>
      <c r="BH901" s="6"/>
      <c r="BI901" s="4"/>
      <c r="BJ901" s="6"/>
      <c r="BK901" s="5"/>
      <c r="BL901" s="5"/>
      <c r="BM901" s="4"/>
      <c r="BN901" s="6"/>
      <c r="BO901" s="4"/>
      <c r="BP901" s="6"/>
      <c r="BQ901" s="5"/>
      <c r="BR901" s="5"/>
      <c r="BS901" s="4"/>
      <c r="BT901" s="6"/>
      <c r="BU901" s="4"/>
      <c r="BV901" s="6"/>
      <c r="BW901" s="5"/>
      <c r="BX901" s="5"/>
      <c r="BY901" s="4"/>
      <c r="BZ901" s="6"/>
      <c r="CA901" s="4"/>
      <c r="CB901" s="6"/>
      <c r="CC901" s="5"/>
      <c r="CD901" s="5"/>
      <c r="CE901" s="4"/>
      <c r="CF901" s="6"/>
      <c r="CG901" s="4"/>
      <c r="CH901" s="6"/>
      <c r="CI901" s="5"/>
      <c r="CJ901" s="5"/>
      <c r="CK901" s="4"/>
      <c r="CL901" s="6"/>
      <c r="CM901" s="4"/>
      <c r="CN901" s="6"/>
      <c r="CO901" s="5"/>
      <c r="CP901" s="5"/>
      <c r="CQ901" s="4"/>
      <c r="CR901" s="6"/>
      <c r="CS901" s="4"/>
      <c r="CT901" s="6"/>
      <c r="CU901" s="5"/>
      <c r="CV901" s="5"/>
      <c r="CW901" s="4"/>
      <c r="CX901" s="6"/>
      <c r="CY901" s="4"/>
      <c r="CZ901" s="6"/>
      <c r="DA901" s="5"/>
      <c r="DB901" s="5"/>
      <c r="DC901" s="4"/>
      <c r="DD901" s="6"/>
      <c r="DE901" s="4"/>
      <c r="DF901" s="6"/>
      <c r="DG901" s="5"/>
      <c r="DH901" s="5"/>
      <c r="DI901" s="4"/>
      <c r="DJ901" s="6"/>
      <c r="DK901" s="4"/>
      <c r="DL901" s="6"/>
      <c r="DM901" s="5"/>
      <c r="DN901" s="5"/>
      <c r="DO901" s="4"/>
      <c r="DP901" s="6"/>
      <c r="DQ901" s="4"/>
      <c r="DR901" s="6"/>
      <c r="DS901" s="5"/>
      <c r="DT901" s="5"/>
      <c r="DU901" s="4"/>
      <c r="DV901" s="6"/>
      <c r="DW901" s="4"/>
      <c r="DX901" s="6"/>
      <c r="DY901" s="5"/>
      <c r="DZ901" s="5"/>
      <c r="EA901" s="4"/>
      <c r="EB901" s="6"/>
      <c r="EC901" s="4"/>
      <c r="ED901" s="6"/>
      <c r="EE901" s="5"/>
      <c r="EF901" s="5"/>
      <c r="EG901" s="4"/>
      <c r="EH901" s="6"/>
      <c r="EI901" s="4"/>
      <c r="EJ901" s="6"/>
      <c r="EK901" s="5"/>
      <c r="EL901" s="5"/>
      <c r="EM901" s="4"/>
      <c r="EN901" s="6"/>
      <c r="EO901" s="4"/>
      <c r="EP901" s="6"/>
      <c r="EQ901" s="5"/>
      <c r="ER901" s="5"/>
      <c r="ES901" s="4"/>
      <c r="ET901" s="6"/>
      <c r="EU901" s="4"/>
      <c r="EV901" s="6"/>
      <c r="EW901" s="5"/>
      <c r="EX901" s="5"/>
      <c r="EY901" s="4"/>
      <c r="EZ901" s="6"/>
      <c r="FA901" s="4"/>
      <c r="FB901" s="6"/>
      <c r="FC901" s="5"/>
      <c r="FD901" s="5"/>
      <c r="FE901" s="4"/>
      <c r="FF901" s="6"/>
      <c r="FG901" s="4"/>
      <c r="FH901" s="6"/>
      <c r="FI901" s="5"/>
      <c r="FJ901" s="5"/>
      <c r="FK901" s="4"/>
      <c r="FL901" s="6"/>
      <c r="FM901" s="4"/>
      <c r="FN901" s="6"/>
      <c r="FO901" s="5"/>
      <c r="FP901" s="5"/>
      <c r="FQ901" s="4"/>
      <c r="FR901" s="6"/>
      <c r="FS901" s="4"/>
      <c r="FT901" s="6"/>
      <c r="FU901" s="5"/>
      <c r="FV901" s="5"/>
      <c r="FW901" s="4"/>
      <c r="FX901" s="6"/>
      <c r="FY901" s="4"/>
      <c r="FZ901" s="6"/>
      <c r="GA901" s="5"/>
      <c r="GB901" s="5"/>
      <c r="GC901" s="4"/>
      <c r="GD901" s="6"/>
      <c r="GE901" s="4"/>
      <c r="GF901" s="6"/>
      <c r="GG901" s="5"/>
      <c r="GH901" s="5"/>
      <c r="GI901" s="4"/>
      <c r="GJ901" s="6"/>
      <c r="GK901" s="4"/>
      <c r="GL901" s="6"/>
      <c r="GM901" s="5"/>
      <c r="GN901" s="5"/>
      <c r="GO901" s="4"/>
      <c r="GP901" s="6"/>
      <c r="GQ901" s="4"/>
      <c r="GR901" s="6"/>
      <c r="GS901" s="5"/>
      <c r="GT901" s="5"/>
      <c r="GU901" s="4"/>
      <c r="GV901" s="6"/>
      <c r="GW901" s="4"/>
      <c r="GX901" s="6"/>
      <c r="GY901" s="5"/>
      <c r="GZ901" s="5"/>
      <c r="HA901" s="4"/>
      <c r="HB901" s="6"/>
      <c r="HC901" s="4"/>
      <c r="HD901" s="6"/>
      <c r="HE901" s="5"/>
      <c r="HF901" s="5"/>
      <c r="HG901" s="4"/>
      <c r="HH901" s="6"/>
      <c r="HI901" s="4"/>
      <c r="HJ901" s="6"/>
      <c r="HK901" s="5"/>
      <c r="HL901" s="5"/>
      <c r="HM901" s="4"/>
      <c r="HN901" s="6"/>
      <c r="HO901" s="4"/>
      <c r="HP901" s="6"/>
      <c r="HQ901" s="5"/>
      <c r="HR901" s="5"/>
      <c r="HS901" s="4"/>
      <c r="HT901" s="6"/>
      <c r="HU901" s="4"/>
      <c r="HV901" s="6"/>
      <c r="HW901" s="5"/>
      <c r="HX901" s="5"/>
      <c r="HY901" s="4"/>
      <c r="HZ901" s="6"/>
      <c r="IA901" s="4"/>
      <c r="IB901" s="6"/>
      <c r="IC901" s="5"/>
      <c r="ID901" s="5"/>
      <c r="IE901" s="4"/>
      <c r="IF901" s="6"/>
      <c r="IG901" s="4"/>
      <c r="IH901" s="6"/>
      <c r="II901" s="5"/>
      <c r="IJ901" s="5"/>
      <c r="IK901" s="4"/>
      <c r="IL901" s="6"/>
      <c r="IM901" s="4"/>
      <c r="IN901" s="6"/>
      <c r="IO901" s="5"/>
      <c r="IP901" s="5"/>
      <c r="IQ901" s="4"/>
      <c r="IR901" s="6"/>
      <c r="IS901" s="4"/>
      <c r="IT901" s="6"/>
      <c r="IU901" s="5"/>
      <c r="IV901" s="5"/>
      <c r="IW901" s="4"/>
      <c r="IX901" s="6"/>
      <c r="IY901" s="4"/>
      <c r="IZ901" s="6"/>
      <c r="JA901" s="5"/>
      <c r="JB901" s="5"/>
      <c r="JC901" s="4"/>
      <c r="JD901" s="6"/>
      <c r="JE901" s="4"/>
      <c r="JF901" s="6"/>
      <c r="JG901" s="5"/>
      <c r="JH901" s="5"/>
      <c r="JI901" s="4"/>
      <c r="JJ901" s="6"/>
      <c r="JK901" s="4"/>
      <c r="JL901" s="6"/>
      <c r="JM901" s="5"/>
      <c r="JN901" s="5"/>
      <c r="JO901" s="4"/>
      <c r="JP901" s="6"/>
      <c r="JQ901" s="4"/>
      <c r="JR901" s="6"/>
      <c r="JS901" s="5"/>
      <c r="JT901" s="5"/>
      <c r="JU901" s="4"/>
      <c r="JV901" s="6"/>
      <c r="JW901" s="4"/>
      <c r="JX901" s="6"/>
      <c r="JY901" s="5"/>
      <c r="JZ901" s="5"/>
      <c r="KA901" s="4"/>
      <c r="KB901" s="6"/>
      <c r="KC901" s="4"/>
      <c r="KD901" s="6"/>
      <c r="KE901" s="5"/>
      <c r="KF901" s="5"/>
      <c r="KG901" s="4"/>
      <c r="KH901" s="6"/>
      <c r="KI901" s="4"/>
      <c r="KJ901" s="6"/>
      <c r="KK901" s="5"/>
      <c r="KL901" s="5"/>
    </row>
    <row r="902">
      <c r="A902" s="3" t="s">
        <v>85</v>
      </c>
      <c r="B902" s="3" t="s">
        <v>712</v>
      </c>
      <c r="C902" s="3" t="s">
        <v>87</v>
      </c>
      <c r="D902" s="3" t="s">
        <v>712</v>
      </c>
      <c r="E902" s="3" t="s">
        <v>1072</v>
      </c>
      <c r="F902" s="3" t="s">
        <v>104</v>
      </c>
      <c r="G902" s="3" t="s">
        <v>104</v>
      </c>
      <c r="H902" s="3" t="s">
        <v>104</v>
      </c>
      <c r="I902" s="4"/>
      <c r="J902" s="4">
        <f>=ROUNDDOWN({0},0)</f>
      </c>
      <c r="K902" s="4"/>
      <c r="L902" s="5"/>
      <c r="M902" s="4"/>
      <c r="N902" s="4">
        <f>=ROUNDDOWN({0},0)</f>
      </c>
      <c r="O902" s="4"/>
      <c r="P902" s="5"/>
      <c r="Q902" s="4"/>
      <c r="R902" s="6"/>
      <c r="S902" s="4"/>
      <c r="T902" s="6"/>
      <c r="U902" s="5"/>
      <c r="V902" s="5"/>
      <c r="W902" s="4"/>
      <c r="X902" s="6"/>
      <c r="Y902" s="4"/>
      <c r="Z902" s="6"/>
      <c r="AA902" s="5"/>
      <c r="AB902" s="5"/>
      <c r="AC902" s="4"/>
      <c r="AD902" s="6"/>
      <c r="AE902" s="4"/>
      <c r="AF902" s="6"/>
      <c r="AG902" s="5"/>
      <c r="AH902" s="5"/>
      <c r="AI902" s="4"/>
      <c r="AJ902" s="6"/>
      <c r="AK902" s="4"/>
      <c r="AL902" s="6"/>
      <c r="AM902" s="5"/>
      <c r="AN902" s="5"/>
      <c r="AO902" s="4"/>
      <c r="AP902" s="6"/>
      <c r="AQ902" s="4"/>
      <c r="AR902" s="6"/>
      <c r="AS902" s="5"/>
      <c r="AT902" s="5"/>
      <c r="AU902" s="4"/>
      <c r="AV902" s="6"/>
      <c r="AW902" s="4"/>
      <c r="AX902" s="6"/>
      <c r="AY902" s="5"/>
      <c r="AZ902" s="5"/>
      <c r="BA902" s="4"/>
      <c r="BB902" s="6"/>
      <c r="BC902" s="4"/>
      <c r="BD902" s="6"/>
      <c r="BE902" s="5"/>
      <c r="BF902" s="5"/>
      <c r="BG902" s="4"/>
      <c r="BH902" s="6"/>
      <c r="BI902" s="4"/>
      <c r="BJ902" s="6"/>
      <c r="BK902" s="5"/>
      <c r="BL902" s="5"/>
      <c r="BM902" s="4"/>
      <c r="BN902" s="6"/>
      <c r="BO902" s="4"/>
      <c r="BP902" s="6"/>
      <c r="BQ902" s="5"/>
      <c r="BR902" s="5"/>
      <c r="BS902" s="4"/>
      <c r="BT902" s="6"/>
      <c r="BU902" s="4"/>
      <c r="BV902" s="6"/>
      <c r="BW902" s="5"/>
      <c r="BX902" s="5"/>
      <c r="BY902" s="4"/>
      <c r="BZ902" s="6"/>
      <c r="CA902" s="4"/>
      <c r="CB902" s="6"/>
      <c r="CC902" s="5"/>
      <c r="CD902" s="5"/>
      <c r="CE902" s="4"/>
      <c r="CF902" s="6"/>
      <c r="CG902" s="4"/>
      <c r="CH902" s="6"/>
      <c r="CI902" s="5"/>
      <c r="CJ902" s="5"/>
      <c r="CK902" s="4"/>
      <c r="CL902" s="6"/>
      <c r="CM902" s="4"/>
      <c r="CN902" s="6"/>
      <c r="CO902" s="5"/>
      <c r="CP902" s="5"/>
      <c r="CQ902" s="4"/>
      <c r="CR902" s="6"/>
      <c r="CS902" s="4"/>
      <c r="CT902" s="6"/>
      <c r="CU902" s="5"/>
      <c r="CV902" s="5"/>
      <c r="CW902" s="4"/>
      <c r="CX902" s="6"/>
      <c r="CY902" s="4"/>
      <c r="CZ902" s="6"/>
      <c r="DA902" s="5"/>
      <c r="DB902" s="5"/>
      <c r="DC902" s="4"/>
      <c r="DD902" s="6"/>
      <c r="DE902" s="4"/>
      <c r="DF902" s="6"/>
      <c r="DG902" s="5"/>
      <c r="DH902" s="5"/>
      <c r="DI902" s="4"/>
      <c r="DJ902" s="6"/>
      <c r="DK902" s="4"/>
      <c r="DL902" s="6"/>
      <c r="DM902" s="5"/>
      <c r="DN902" s="5"/>
      <c r="DO902" s="4"/>
      <c r="DP902" s="6"/>
      <c r="DQ902" s="4"/>
      <c r="DR902" s="6"/>
      <c r="DS902" s="5"/>
      <c r="DT902" s="5"/>
      <c r="DU902" s="4"/>
      <c r="DV902" s="6"/>
      <c r="DW902" s="4"/>
      <c r="DX902" s="6"/>
      <c r="DY902" s="5"/>
      <c r="DZ902" s="5"/>
      <c r="EA902" s="4"/>
      <c r="EB902" s="6"/>
      <c r="EC902" s="4"/>
      <c r="ED902" s="6"/>
      <c r="EE902" s="5"/>
      <c r="EF902" s="5"/>
      <c r="EG902" s="4"/>
      <c r="EH902" s="6"/>
      <c r="EI902" s="4"/>
      <c r="EJ902" s="6"/>
      <c r="EK902" s="5"/>
      <c r="EL902" s="5"/>
      <c r="EM902" s="4"/>
      <c r="EN902" s="6"/>
      <c r="EO902" s="4"/>
      <c r="EP902" s="6"/>
      <c r="EQ902" s="5"/>
      <c r="ER902" s="5"/>
      <c r="ES902" s="4"/>
      <c r="ET902" s="6"/>
      <c r="EU902" s="4"/>
      <c r="EV902" s="6"/>
      <c r="EW902" s="5"/>
      <c r="EX902" s="5"/>
      <c r="EY902" s="4"/>
      <c r="EZ902" s="6"/>
      <c r="FA902" s="4"/>
      <c r="FB902" s="6"/>
      <c r="FC902" s="5"/>
      <c r="FD902" s="5"/>
      <c r="FE902" s="4"/>
      <c r="FF902" s="6"/>
      <c r="FG902" s="4"/>
      <c r="FH902" s="6"/>
      <c r="FI902" s="5"/>
      <c r="FJ902" s="5"/>
      <c r="FK902" s="4"/>
      <c r="FL902" s="6"/>
      <c r="FM902" s="4"/>
      <c r="FN902" s="6"/>
      <c r="FO902" s="5"/>
      <c r="FP902" s="5"/>
      <c r="FQ902" s="4"/>
      <c r="FR902" s="6"/>
      <c r="FS902" s="4"/>
      <c r="FT902" s="6"/>
      <c r="FU902" s="5"/>
      <c r="FV902" s="5"/>
      <c r="FW902" s="4"/>
      <c r="FX902" s="6"/>
      <c r="FY902" s="4"/>
      <c r="FZ902" s="6"/>
      <c r="GA902" s="5"/>
      <c r="GB902" s="5"/>
      <c r="GC902" s="4"/>
      <c r="GD902" s="6"/>
      <c r="GE902" s="4"/>
      <c r="GF902" s="6"/>
      <c r="GG902" s="5"/>
      <c r="GH902" s="5"/>
      <c r="GI902" s="4"/>
      <c r="GJ902" s="6"/>
      <c r="GK902" s="4"/>
      <c r="GL902" s="6"/>
      <c r="GM902" s="5"/>
      <c r="GN902" s="5"/>
      <c r="GO902" s="4"/>
      <c r="GP902" s="6"/>
      <c r="GQ902" s="4"/>
      <c r="GR902" s="6"/>
      <c r="GS902" s="5"/>
      <c r="GT902" s="5"/>
      <c r="GU902" s="4"/>
      <c r="GV902" s="6"/>
      <c r="GW902" s="4"/>
      <c r="GX902" s="6"/>
      <c r="GY902" s="5"/>
      <c r="GZ902" s="5"/>
      <c r="HA902" s="4"/>
      <c r="HB902" s="6"/>
      <c r="HC902" s="4"/>
      <c r="HD902" s="6"/>
      <c r="HE902" s="5"/>
      <c r="HF902" s="5"/>
      <c r="HG902" s="4"/>
      <c r="HH902" s="6"/>
      <c r="HI902" s="4"/>
      <c r="HJ902" s="6"/>
      <c r="HK902" s="5"/>
      <c r="HL902" s="5"/>
      <c r="HM902" s="4"/>
      <c r="HN902" s="6"/>
      <c r="HO902" s="4"/>
      <c r="HP902" s="6"/>
      <c r="HQ902" s="5"/>
      <c r="HR902" s="5"/>
      <c r="HS902" s="4"/>
      <c r="HT902" s="6"/>
      <c r="HU902" s="4"/>
      <c r="HV902" s="6"/>
      <c r="HW902" s="5"/>
      <c r="HX902" s="5"/>
      <c r="HY902" s="4"/>
      <c r="HZ902" s="6"/>
      <c r="IA902" s="4"/>
      <c r="IB902" s="6"/>
      <c r="IC902" s="5"/>
      <c r="ID902" s="5"/>
      <c r="IE902" s="4"/>
      <c r="IF902" s="6"/>
      <c r="IG902" s="4"/>
      <c r="IH902" s="6"/>
      <c r="II902" s="5"/>
      <c r="IJ902" s="5"/>
      <c r="IK902" s="4"/>
      <c r="IL902" s="6"/>
      <c r="IM902" s="4"/>
      <c r="IN902" s="6"/>
      <c r="IO902" s="5"/>
      <c r="IP902" s="5"/>
      <c r="IQ902" s="4"/>
      <c r="IR902" s="6"/>
      <c r="IS902" s="4"/>
      <c r="IT902" s="6"/>
      <c r="IU902" s="5"/>
      <c r="IV902" s="5"/>
      <c r="IW902" s="4"/>
      <c r="IX902" s="6"/>
      <c r="IY902" s="4"/>
      <c r="IZ902" s="6"/>
      <c r="JA902" s="5"/>
      <c r="JB902" s="5"/>
      <c r="JC902" s="4"/>
      <c r="JD902" s="6"/>
      <c r="JE902" s="4"/>
      <c r="JF902" s="6"/>
      <c r="JG902" s="5"/>
      <c r="JH902" s="5"/>
      <c r="JI902" s="4"/>
      <c r="JJ902" s="6"/>
      <c r="JK902" s="4"/>
      <c r="JL902" s="6"/>
      <c r="JM902" s="5"/>
      <c r="JN902" s="5"/>
      <c r="JO902" s="4"/>
      <c r="JP902" s="6"/>
      <c r="JQ902" s="4"/>
      <c r="JR902" s="6"/>
      <c r="JS902" s="5"/>
      <c r="JT902" s="5"/>
      <c r="JU902" s="4"/>
      <c r="JV902" s="6"/>
      <c r="JW902" s="4"/>
      <c r="JX902" s="6"/>
      <c r="JY902" s="5"/>
      <c r="JZ902" s="5"/>
      <c r="KA902" s="4"/>
      <c r="KB902" s="6"/>
      <c r="KC902" s="4"/>
      <c r="KD902" s="6"/>
      <c r="KE902" s="5"/>
      <c r="KF902" s="5"/>
      <c r="KG902" s="4"/>
      <c r="KH902" s="6"/>
      <c r="KI902" s="4"/>
      <c r="KJ902" s="6"/>
      <c r="KK902" s="5"/>
      <c r="KL902" s="5"/>
    </row>
    <row r="903">
      <c r="A903" s="3" t="s">
        <v>85</v>
      </c>
      <c r="B903" s="3" t="s">
        <v>712</v>
      </c>
      <c r="C903" s="3" t="s">
        <v>87</v>
      </c>
      <c r="D903" s="3" t="s">
        <v>712</v>
      </c>
      <c r="E903" s="3" t="s">
        <v>1073</v>
      </c>
      <c r="F903" s="3" t="s">
        <v>104</v>
      </c>
      <c r="G903" s="3" t="s">
        <v>104</v>
      </c>
      <c r="H903" s="3" t="s">
        <v>104</v>
      </c>
      <c r="I903" s="4"/>
      <c r="J903" s="4">
        <f>=ROUNDDOWN({0},0)</f>
      </c>
      <c r="K903" s="4"/>
      <c r="L903" s="5"/>
      <c r="M903" s="4"/>
      <c r="N903" s="4">
        <f>=ROUNDDOWN({0},0)</f>
      </c>
      <c r="O903" s="4"/>
      <c r="P903" s="5"/>
      <c r="Q903" s="4"/>
      <c r="R903" s="6"/>
      <c r="S903" s="4"/>
      <c r="T903" s="6"/>
      <c r="U903" s="5"/>
      <c r="V903" s="5"/>
      <c r="W903" s="4"/>
      <c r="X903" s="6"/>
      <c r="Y903" s="4"/>
      <c r="Z903" s="6"/>
      <c r="AA903" s="5"/>
      <c r="AB903" s="5"/>
      <c r="AC903" s="4"/>
      <c r="AD903" s="6"/>
      <c r="AE903" s="4"/>
      <c r="AF903" s="6"/>
      <c r="AG903" s="5"/>
      <c r="AH903" s="5"/>
      <c r="AI903" s="4"/>
      <c r="AJ903" s="6"/>
      <c r="AK903" s="4"/>
      <c r="AL903" s="6"/>
      <c r="AM903" s="5"/>
      <c r="AN903" s="5"/>
      <c r="AO903" s="4"/>
      <c r="AP903" s="6"/>
      <c r="AQ903" s="4"/>
      <c r="AR903" s="6"/>
      <c r="AS903" s="5"/>
      <c r="AT903" s="5"/>
      <c r="AU903" s="4"/>
      <c r="AV903" s="6"/>
      <c r="AW903" s="4"/>
      <c r="AX903" s="6"/>
      <c r="AY903" s="5"/>
      <c r="AZ903" s="5"/>
      <c r="BA903" s="4"/>
      <c r="BB903" s="6"/>
      <c r="BC903" s="4"/>
      <c r="BD903" s="6"/>
      <c r="BE903" s="5"/>
      <c r="BF903" s="5"/>
      <c r="BG903" s="4"/>
      <c r="BH903" s="6"/>
      <c r="BI903" s="4"/>
      <c r="BJ903" s="6"/>
      <c r="BK903" s="5"/>
      <c r="BL903" s="5"/>
      <c r="BM903" s="4"/>
      <c r="BN903" s="6"/>
      <c r="BO903" s="4"/>
      <c r="BP903" s="6"/>
      <c r="BQ903" s="5"/>
      <c r="BR903" s="5"/>
      <c r="BS903" s="4"/>
      <c r="BT903" s="6"/>
      <c r="BU903" s="4"/>
      <c r="BV903" s="6"/>
      <c r="BW903" s="5"/>
      <c r="BX903" s="5"/>
      <c r="BY903" s="4"/>
      <c r="BZ903" s="6"/>
      <c r="CA903" s="4"/>
      <c r="CB903" s="6"/>
      <c r="CC903" s="5"/>
      <c r="CD903" s="5"/>
      <c r="CE903" s="4"/>
      <c r="CF903" s="6"/>
      <c r="CG903" s="4"/>
      <c r="CH903" s="6"/>
      <c r="CI903" s="5"/>
      <c r="CJ903" s="5"/>
      <c r="CK903" s="4"/>
      <c r="CL903" s="6"/>
      <c r="CM903" s="4"/>
      <c r="CN903" s="6"/>
      <c r="CO903" s="5"/>
      <c r="CP903" s="5"/>
      <c r="CQ903" s="4"/>
      <c r="CR903" s="6"/>
      <c r="CS903" s="4"/>
      <c r="CT903" s="6"/>
      <c r="CU903" s="5"/>
      <c r="CV903" s="5"/>
      <c r="CW903" s="4"/>
      <c r="CX903" s="6"/>
      <c r="CY903" s="4"/>
      <c r="CZ903" s="6"/>
      <c r="DA903" s="5"/>
      <c r="DB903" s="5"/>
      <c r="DC903" s="4"/>
      <c r="DD903" s="6"/>
      <c r="DE903" s="4"/>
      <c r="DF903" s="6"/>
      <c r="DG903" s="5"/>
      <c r="DH903" s="5"/>
      <c r="DI903" s="4"/>
      <c r="DJ903" s="6"/>
      <c r="DK903" s="4"/>
      <c r="DL903" s="6"/>
      <c r="DM903" s="5"/>
      <c r="DN903" s="5"/>
      <c r="DO903" s="4"/>
      <c r="DP903" s="6"/>
      <c r="DQ903" s="4"/>
      <c r="DR903" s="6"/>
      <c r="DS903" s="5"/>
      <c r="DT903" s="5"/>
      <c r="DU903" s="4"/>
      <c r="DV903" s="6"/>
      <c r="DW903" s="4"/>
      <c r="DX903" s="6"/>
      <c r="DY903" s="5"/>
      <c r="DZ903" s="5"/>
      <c r="EA903" s="4"/>
      <c r="EB903" s="6"/>
      <c r="EC903" s="4"/>
      <c r="ED903" s="6"/>
      <c r="EE903" s="5"/>
      <c r="EF903" s="5"/>
      <c r="EG903" s="4"/>
      <c r="EH903" s="6"/>
      <c r="EI903" s="4"/>
      <c r="EJ903" s="6"/>
      <c r="EK903" s="5"/>
      <c r="EL903" s="5"/>
      <c r="EM903" s="4"/>
      <c r="EN903" s="6"/>
      <c r="EO903" s="4"/>
      <c r="EP903" s="6"/>
      <c r="EQ903" s="5"/>
      <c r="ER903" s="5"/>
      <c r="ES903" s="4"/>
      <c r="ET903" s="6"/>
      <c r="EU903" s="4"/>
      <c r="EV903" s="6"/>
      <c r="EW903" s="5"/>
      <c r="EX903" s="5"/>
      <c r="EY903" s="4"/>
      <c r="EZ903" s="6"/>
      <c r="FA903" s="4"/>
      <c r="FB903" s="6"/>
      <c r="FC903" s="5"/>
      <c r="FD903" s="5"/>
      <c r="FE903" s="4"/>
      <c r="FF903" s="6"/>
      <c r="FG903" s="4"/>
      <c r="FH903" s="6"/>
      <c r="FI903" s="5"/>
      <c r="FJ903" s="5"/>
      <c r="FK903" s="4"/>
      <c r="FL903" s="6"/>
      <c r="FM903" s="4"/>
      <c r="FN903" s="6"/>
      <c r="FO903" s="5"/>
      <c r="FP903" s="5"/>
      <c r="FQ903" s="4"/>
      <c r="FR903" s="6"/>
      <c r="FS903" s="4"/>
      <c r="FT903" s="6"/>
      <c r="FU903" s="5"/>
      <c r="FV903" s="5"/>
      <c r="FW903" s="4"/>
      <c r="FX903" s="6"/>
      <c r="FY903" s="4"/>
      <c r="FZ903" s="6"/>
      <c r="GA903" s="5"/>
      <c r="GB903" s="5"/>
      <c r="GC903" s="4"/>
      <c r="GD903" s="6"/>
      <c r="GE903" s="4"/>
      <c r="GF903" s="6"/>
      <c r="GG903" s="5"/>
      <c r="GH903" s="5"/>
      <c r="GI903" s="4"/>
      <c r="GJ903" s="6"/>
      <c r="GK903" s="4"/>
      <c r="GL903" s="6"/>
      <c r="GM903" s="5"/>
      <c r="GN903" s="5"/>
      <c r="GO903" s="4"/>
      <c r="GP903" s="6"/>
      <c r="GQ903" s="4"/>
      <c r="GR903" s="6"/>
      <c r="GS903" s="5"/>
      <c r="GT903" s="5"/>
      <c r="GU903" s="4"/>
      <c r="GV903" s="6"/>
      <c r="GW903" s="4"/>
      <c r="GX903" s="6"/>
      <c r="GY903" s="5"/>
      <c r="GZ903" s="5"/>
      <c r="HA903" s="4"/>
      <c r="HB903" s="6"/>
      <c r="HC903" s="4"/>
      <c r="HD903" s="6"/>
      <c r="HE903" s="5"/>
      <c r="HF903" s="5"/>
      <c r="HG903" s="4"/>
      <c r="HH903" s="6"/>
      <c r="HI903" s="4"/>
      <c r="HJ903" s="6"/>
      <c r="HK903" s="5"/>
      <c r="HL903" s="5"/>
      <c r="HM903" s="4"/>
      <c r="HN903" s="6"/>
      <c r="HO903" s="4"/>
      <c r="HP903" s="6"/>
      <c r="HQ903" s="5"/>
      <c r="HR903" s="5"/>
      <c r="HS903" s="4"/>
      <c r="HT903" s="6"/>
      <c r="HU903" s="4"/>
      <c r="HV903" s="6"/>
      <c r="HW903" s="5"/>
      <c r="HX903" s="5"/>
      <c r="HY903" s="4"/>
      <c r="HZ903" s="6"/>
      <c r="IA903" s="4"/>
      <c r="IB903" s="6"/>
      <c r="IC903" s="5"/>
      <c r="ID903" s="5"/>
      <c r="IE903" s="4"/>
      <c r="IF903" s="6"/>
      <c r="IG903" s="4"/>
      <c r="IH903" s="6"/>
      <c r="II903" s="5"/>
      <c r="IJ903" s="5"/>
      <c r="IK903" s="4"/>
      <c r="IL903" s="6"/>
      <c r="IM903" s="4"/>
      <c r="IN903" s="6"/>
      <c r="IO903" s="5"/>
      <c r="IP903" s="5"/>
      <c r="IQ903" s="4"/>
      <c r="IR903" s="6"/>
      <c r="IS903" s="4"/>
      <c r="IT903" s="6"/>
      <c r="IU903" s="5"/>
      <c r="IV903" s="5"/>
      <c r="IW903" s="4"/>
      <c r="IX903" s="6"/>
      <c r="IY903" s="4"/>
      <c r="IZ903" s="6"/>
      <c r="JA903" s="5"/>
      <c r="JB903" s="5"/>
      <c r="JC903" s="4"/>
      <c r="JD903" s="6"/>
      <c r="JE903" s="4"/>
      <c r="JF903" s="6"/>
      <c r="JG903" s="5"/>
      <c r="JH903" s="5"/>
      <c r="JI903" s="4"/>
      <c r="JJ903" s="6"/>
      <c r="JK903" s="4"/>
      <c r="JL903" s="6"/>
      <c r="JM903" s="5"/>
      <c r="JN903" s="5"/>
      <c r="JO903" s="4"/>
      <c r="JP903" s="6"/>
      <c r="JQ903" s="4"/>
      <c r="JR903" s="6"/>
      <c r="JS903" s="5"/>
      <c r="JT903" s="5"/>
      <c r="JU903" s="4"/>
      <c r="JV903" s="6"/>
      <c r="JW903" s="4"/>
      <c r="JX903" s="6"/>
      <c r="JY903" s="5"/>
      <c r="JZ903" s="5"/>
      <c r="KA903" s="4"/>
      <c r="KB903" s="6"/>
      <c r="KC903" s="4"/>
      <c r="KD903" s="6"/>
      <c r="KE903" s="5"/>
      <c r="KF903" s="5"/>
      <c r="KG903" s="4"/>
      <c r="KH903" s="6"/>
      <c r="KI903" s="4"/>
      <c r="KJ903" s="6"/>
      <c r="KK903" s="5"/>
      <c r="KL903" s="5"/>
    </row>
    <row r="904">
      <c r="A904" s="3" t="s">
        <v>85</v>
      </c>
      <c r="B904" s="3" t="s">
        <v>712</v>
      </c>
      <c r="C904" s="3" t="s">
        <v>87</v>
      </c>
      <c r="D904" s="3" t="s">
        <v>712</v>
      </c>
      <c r="E904" s="3" t="s">
        <v>123</v>
      </c>
      <c r="F904" s="3" t="s">
        <v>104</v>
      </c>
      <c r="G904" s="3" t="s">
        <v>104</v>
      </c>
      <c r="H904" s="3" t="s">
        <v>104</v>
      </c>
      <c r="I904" s="4"/>
      <c r="J904" s="4">
        <f>=ROUNDDOWN({0},0)</f>
      </c>
      <c r="K904" s="4"/>
      <c r="L904" s="5"/>
      <c r="M904" s="4"/>
      <c r="N904" s="4">
        <f>=ROUNDDOWN({0},0)</f>
      </c>
      <c r="O904" s="4"/>
      <c r="P904" s="5"/>
      <c r="Q904" s="4"/>
      <c r="R904" s="6"/>
      <c r="S904" s="4"/>
      <c r="T904" s="6"/>
      <c r="U904" s="5"/>
      <c r="V904" s="5"/>
      <c r="W904" s="4"/>
      <c r="X904" s="6"/>
      <c r="Y904" s="4"/>
      <c r="Z904" s="6"/>
      <c r="AA904" s="5"/>
      <c r="AB904" s="5"/>
      <c r="AC904" s="4"/>
      <c r="AD904" s="6"/>
      <c r="AE904" s="4"/>
      <c r="AF904" s="6"/>
      <c r="AG904" s="5"/>
      <c r="AH904" s="5"/>
      <c r="AI904" s="4"/>
      <c r="AJ904" s="6"/>
      <c r="AK904" s="4"/>
      <c r="AL904" s="6"/>
      <c r="AM904" s="5"/>
      <c r="AN904" s="5"/>
      <c r="AO904" s="4"/>
      <c r="AP904" s="6"/>
      <c r="AQ904" s="4"/>
      <c r="AR904" s="6"/>
      <c r="AS904" s="5"/>
      <c r="AT904" s="5"/>
      <c r="AU904" s="4"/>
      <c r="AV904" s="6"/>
      <c r="AW904" s="4"/>
      <c r="AX904" s="6"/>
      <c r="AY904" s="5"/>
      <c r="AZ904" s="5"/>
      <c r="BA904" s="4"/>
      <c r="BB904" s="6"/>
      <c r="BC904" s="4"/>
      <c r="BD904" s="6"/>
      <c r="BE904" s="5"/>
      <c r="BF904" s="5"/>
      <c r="BG904" s="4"/>
      <c r="BH904" s="6"/>
      <c r="BI904" s="4"/>
      <c r="BJ904" s="6"/>
      <c r="BK904" s="5"/>
      <c r="BL904" s="5"/>
      <c r="BM904" s="4"/>
      <c r="BN904" s="6"/>
      <c r="BO904" s="4"/>
      <c r="BP904" s="6"/>
      <c r="BQ904" s="5"/>
      <c r="BR904" s="5"/>
      <c r="BS904" s="4"/>
      <c r="BT904" s="6"/>
      <c r="BU904" s="4"/>
      <c r="BV904" s="6"/>
      <c r="BW904" s="5"/>
      <c r="BX904" s="5"/>
      <c r="BY904" s="4"/>
      <c r="BZ904" s="6"/>
      <c r="CA904" s="4"/>
      <c r="CB904" s="6"/>
      <c r="CC904" s="5"/>
      <c r="CD904" s="5"/>
      <c r="CE904" s="4"/>
      <c r="CF904" s="6"/>
      <c r="CG904" s="4"/>
      <c r="CH904" s="6"/>
      <c r="CI904" s="5"/>
      <c r="CJ904" s="5"/>
      <c r="CK904" s="4"/>
      <c r="CL904" s="6"/>
      <c r="CM904" s="4"/>
      <c r="CN904" s="6"/>
      <c r="CO904" s="5"/>
      <c r="CP904" s="5"/>
      <c r="CQ904" s="4"/>
      <c r="CR904" s="6"/>
      <c r="CS904" s="4"/>
      <c r="CT904" s="6"/>
      <c r="CU904" s="5"/>
      <c r="CV904" s="5"/>
      <c r="CW904" s="4"/>
      <c r="CX904" s="6"/>
      <c r="CY904" s="4"/>
      <c r="CZ904" s="6"/>
      <c r="DA904" s="5"/>
      <c r="DB904" s="5"/>
      <c r="DC904" s="4"/>
      <c r="DD904" s="6"/>
      <c r="DE904" s="4"/>
      <c r="DF904" s="6"/>
      <c r="DG904" s="5"/>
      <c r="DH904" s="5"/>
      <c r="DI904" s="4"/>
      <c r="DJ904" s="6"/>
      <c r="DK904" s="4"/>
      <c r="DL904" s="6"/>
      <c r="DM904" s="5"/>
      <c r="DN904" s="5"/>
      <c r="DO904" s="4"/>
      <c r="DP904" s="6"/>
      <c r="DQ904" s="4"/>
      <c r="DR904" s="6"/>
      <c r="DS904" s="5"/>
      <c r="DT904" s="5"/>
      <c r="DU904" s="4"/>
      <c r="DV904" s="6"/>
      <c r="DW904" s="4"/>
      <c r="DX904" s="6"/>
      <c r="DY904" s="5"/>
      <c r="DZ904" s="5"/>
      <c r="EA904" s="4"/>
      <c r="EB904" s="6"/>
      <c r="EC904" s="4"/>
      <c r="ED904" s="6"/>
      <c r="EE904" s="5"/>
      <c r="EF904" s="5"/>
      <c r="EG904" s="4"/>
      <c r="EH904" s="6"/>
      <c r="EI904" s="4"/>
      <c r="EJ904" s="6"/>
      <c r="EK904" s="5"/>
      <c r="EL904" s="5"/>
      <c r="EM904" s="4"/>
      <c r="EN904" s="6"/>
      <c r="EO904" s="4"/>
      <c r="EP904" s="6"/>
      <c r="EQ904" s="5"/>
      <c r="ER904" s="5"/>
      <c r="ES904" s="4"/>
      <c r="ET904" s="6"/>
      <c r="EU904" s="4"/>
      <c r="EV904" s="6"/>
      <c r="EW904" s="5"/>
      <c r="EX904" s="5"/>
      <c r="EY904" s="4"/>
      <c r="EZ904" s="6"/>
      <c r="FA904" s="4"/>
      <c r="FB904" s="6"/>
      <c r="FC904" s="5"/>
      <c r="FD904" s="5"/>
      <c r="FE904" s="4"/>
      <c r="FF904" s="6"/>
      <c r="FG904" s="4"/>
      <c r="FH904" s="6"/>
      <c r="FI904" s="5"/>
      <c r="FJ904" s="5"/>
      <c r="FK904" s="4"/>
      <c r="FL904" s="6"/>
      <c r="FM904" s="4"/>
      <c r="FN904" s="6"/>
      <c r="FO904" s="5"/>
      <c r="FP904" s="5"/>
      <c r="FQ904" s="4"/>
      <c r="FR904" s="6"/>
      <c r="FS904" s="4"/>
      <c r="FT904" s="6"/>
      <c r="FU904" s="5"/>
      <c r="FV904" s="5"/>
      <c r="FW904" s="4"/>
      <c r="FX904" s="6"/>
      <c r="FY904" s="4"/>
      <c r="FZ904" s="6"/>
      <c r="GA904" s="5"/>
      <c r="GB904" s="5"/>
      <c r="GC904" s="4"/>
      <c r="GD904" s="6"/>
      <c r="GE904" s="4"/>
      <c r="GF904" s="6"/>
      <c r="GG904" s="5"/>
      <c r="GH904" s="5"/>
      <c r="GI904" s="4"/>
      <c r="GJ904" s="6"/>
      <c r="GK904" s="4"/>
      <c r="GL904" s="6"/>
      <c r="GM904" s="5"/>
      <c r="GN904" s="5"/>
      <c r="GO904" s="4"/>
      <c r="GP904" s="6"/>
      <c r="GQ904" s="4"/>
      <c r="GR904" s="6"/>
      <c r="GS904" s="5"/>
      <c r="GT904" s="5"/>
      <c r="GU904" s="4"/>
      <c r="GV904" s="6"/>
      <c r="GW904" s="4"/>
      <c r="GX904" s="6"/>
      <c r="GY904" s="5"/>
      <c r="GZ904" s="5"/>
      <c r="HA904" s="4"/>
      <c r="HB904" s="6"/>
      <c r="HC904" s="4"/>
      <c r="HD904" s="6"/>
      <c r="HE904" s="5"/>
      <c r="HF904" s="5"/>
      <c r="HG904" s="4"/>
      <c r="HH904" s="6"/>
      <c r="HI904" s="4"/>
      <c r="HJ904" s="6"/>
      <c r="HK904" s="5"/>
      <c r="HL904" s="5"/>
      <c r="HM904" s="4"/>
      <c r="HN904" s="6"/>
      <c r="HO904" s="4"/>
      <c r="HP904" s="6"/>
      <c r="HQ904" s="5"/>
      <c r="HR904" s="5"/>
      <c r="HS904" s="4"/>
      <c r="HT904" s="6"/>
      <c r="HU904" s="4"/>
      <c r="HV904" s="6"/>
      <c r="HW904" s="5"/>
      <c r="HX904" s="5"/>
      <c r="HY904" s="4"/>
      <c r="HZ904" s="6"/>
      <c r="IA904" s="4"/>
      <c r="IB904" s="6"/>
      <c r="IC904" s="5"/>
      <c r="ID904" s="5"/>
      <c r="IE904" s="4"/>
      <c r="IF904" s="6"/>
      <c r="IG904" s="4"/>
      <c r="IH904" s="6"/>
      <c r="II904" s="5"/>
      <c r="IJ904" s="5"/>
      <c r="IK904" s="4"/>
      <c r="IL904" s="6"/>
      <c r="IM904" s="4"/>
      <c r="IN904" s="6"/>
      <c r="IO904" s="5"/>
      <c r="IP904" s="5"/>
      <c r="IQ904" s="4"/>
      <c r="IR904" s="6"/>
      <c r="IS904" s="4"/>
      <c r="IT904" s="6"/>
      <c r="IU904" s="5"/>
      <c r="IV904" s="5"/>
      <c r="IW904" s="4"/>
      <c r="IX904" s="6"/>
      <c r="IY904" s="4"/>
      <c r="IZ904" s="6"/>
      <c r="JA904" s="5"/>
      <c r="JB904" s="5"/>
      <c r="JC904" s="4"/>
      <c r="JD904" s="6"/>
      <c r="JE904" s="4"/>
      <c r="JF904" s="6"/>
      <c r="JG904" s="5"/>
      <c r="JH904" s="5"/>
      <c r="JI904" s="4"/>
      <c r="JJ904" s="6"/>
      <c r="JK904" s="4"/>
      <c r="JL904" s="6"/>
      <c r="JM904" s="5"/>
      <c r="JN904" s="5"/>
      <c r="JO904" s="4"/>
      <c r="JP904" s="6"/>
      <c r="JQ904" s="4"/>
      <c r="JR904" s="6"/>
      <c r="JS904" s="5"/>
      <c r="JT904" s="5"/>
      <c r="JU904" s="4"/>
      <c r="JV904" s="6"/>
      <c r="JW904" s="4"/>
      <c r="JX904" s="6"/>
      <c r="JY904" s="5"/>
      <c r="JZ904" s="5"/>
      <c r="KA904" s="4"/>
      <c r="KB904" s="6"/>
      <c r="KC904" s="4"/>
      <c r="KD904" s="6"/>
      <c r="KE904" s="5"/>
      <c r="KF904" s="5"/>
      <c r="KG904" s="4"/>
      <c r="KH904" s="6"/>
      <c r="KI904" s="4"/>
      <c r="KJ904" s="6"/>
      <c r="KK904" s="5"/>
      <c r="KL904" s="5"/>
    </row>
    <row r="905">
      <c r="A905" s="3" t="s">
        <v>85</v>
      </c>
      <c r="B905" s="3" t="s">
        <v>712</v>
      </c>
      <c r="C905" s="3" t="s">
        <v>87</v>
      </c>
      <c r="D905" s="3" t="s">
        <v>712</v>
      </c>
      <c r="E905" s="3" t="s">
        <v>1074</v>
      </c>
      <c r="F905" s="3" t="s">
        <v>104</v>
      </c>
      <c r="G905" s="3" t="s">
        <v>104</v>
      </c>
      <c r="H905" s="3" t="s">
        <v>104</v>
      </c>
      <c r="I905" s="4"/>
      <c r="J905" s="4">
        <f>=ROUNDDOWN({0},0)</f>
      </c>
      <c r="K905" s="4"/>
      <c r="L905" s="5"/>
      <c r="M905" s="4"/>
      <c r="N905" s="4">
        <f>=ROUNDDOWN({0},0)</f>
      </c>
      <c r="O905" s="4"/>
      <c r="P905" s="5"/>
      <c r="Q905" s="4"/>
      <c r="R905" s="6"/>
      <c r="S905" s="4"/>
      <c r="T905" s="6"/>
      <c r="U905" s="5"/>
      <c r="V905" s="5"/>
      <c r="W905" s="4"/>
      <c r="X905" s="6"/>
      <c r="Y905" s="4"/>
      <c r="Z905" s="6"/>
      <c r="AA905" s="5"/>
      <c r="AB905" s="5"/>
      <c r="AC905" s="4"/>
      <c r="AD905" s="6"/>
      <c r="AE905" s="4"/>
      <c r="AF905" s="6"/>
      <c r="AG905" s="5"/>
      <c r="AH905" s="5"/>
      <c r="AI905" s="4"/>
      <c r="AJ905" s="6"/>
      <c r="AK905" s="4"/>
      <c r="AL905" s="6"/>
      <c r="AM905" s="5"/>
      <c r="AN905" s="5"/>
      <c r="AO905" s="4"/>
      <c r="AP905" s="6"/>
      <c r="AQ905" s="4"/>
      <c r="AR905" s="6"/>
      <c r="AS905" s="5"/>
      <c r="AT905" s="5"/>
      <c r="AU905" s="4"/>
      <c r="AV905" s="6"/>
      <c r="AW905" s="4"/>
      <c r="AX905" s="6"/>
      <c r="AY905" s="5"/>
      <c r="AZ905" s="5"/>
      <c r="BA905" s="4"/>
      <c r="BB905" s="6"/>
      <c r="BC905" s="4"/>
      <c r="BD905" s="6"/>
      <c r="BE905" s="5"/>
      <c r="BF905" s="5"/>
      <c r="BG905" s="4"/>
      <c r="BH905" s="6"/>
      <c r="BI905" s="4"/>
      <c r="BJ905" s="6"/>
      <c r="BK905" s="5"/>
      <c r="BL905" s="5"/>
      <c r="BM905" s="4"/>
      <c r="BN905" s="6"/>
      <c r="BO905" s="4"/>
      <c r="BP905" s="6"/>
      <c r="BQ905" s="5"/>
      <c r="BR905" s="5"/>
      <c r="BS905" s="4"/>
      <c r="BT905" s="6"/>
      <c r="BU905" s="4"/>
      <c r="BV905" s="6"/>
      <c r="BW905" s="5"/>
      <c r="BX905" s="5"/>
      <c r="BY905" s="4"/>
      <c r="BZ905" s="6"/>
      <c r="CA905" s="4"/>
      <c r="CB905" s="6"/>
      <c r="CC905" s="5"/>
      <c r="CD905" s="5"/>
      <c r="CE905" s="4"/>
      <c r="CF905" s="6"/>
      <c r="CG905" s="4"/>
      <c r="CH905" s="6"/>
      <c r="CI905" s="5"/>
      <c r="CJ905" s="5"/>
      <c r="CK905" s="4"/>
      <c r="CL905" s="6"/>
      <c r="CM905" s="4"/>
      <c r="CN905" s="6"/>
      <c r="CO905" s="5"/>
      <c r="CP905" s="5"/>
      <c r="CQ905" s="4"/>
      <c r="CR905" s="6"/>
      <c r="CS905" s="4"/>
      <c r="CT905" s="6"/>
      <c r="CU905" s="5"/>
      <c r="CV905" s="5"/>
      <c r="CW905" s="4"/>
      <c r="CX905" s="6"/>
      <c r="CY905" s="4"/>
      <c r="CZ905" s="6"/>
      <c r="DA905" s="5"/>
      <c r="DB905" s="5"/>
      <c r="DC905" s="4"/>
      <c r="DD905" s="6"/>
      <c r="DE905" s="4"/>
      <c r="DF905" s="6"/>
      <c r="DG905" s="5"/>
      <c r="DH905" s="5"/>
      <c r="DI905" s="4"/>
      <c r="DJ905" s="6"/>
      <c r="DK905" s="4"/>
      <c r="DL905" s="6"/>
      <c r="DM905" s="5"/>
      <c r="DN905" s="5"/>
      <c r="DO905" s="4"/>
      <c r="DP905" s="6"/>
      <c r="DQ905" s="4"/>
      <c r="DR905" s="6"/>
      <c r="DS905" s="5"/>
      <c r="DT905" s="5"/>
      <c r="DU905" s="4"/>
      <c r="DV905" s="6"/>
      <c r="DW905" s="4"/>
      <c r="DX905" s="6"/>
      <c r="DY905" s="5"/>
      <c r="DZ905" s="5"/>
      <c r="EA905" s="4"/>
      <c r="EB905" s="6"/>
      <c r="EC905" s="4"/>
      <c r="ED905" s="6"/>
      <c r="EE905" s="5"/>
      <c r="EF905" s="5"/>
      <c r="EG905" s="4"/>
      <c r="EH905" s="6"/>
      <c r="EI905" s="4"/>
      <c r="EJ905" s="6"/>
      <c r="EK905" s="5"/>
      <c r="EL905" s="5"/>
      <c r="EM905" s="4"/>
      <c r="EN905" s="6"/>
      <c r="EO905" s="4"/>
      <c r="EP905" s="6"/>
      <c r="EQ905" s="5"/>
      <c r="ER905" s="5"/>
      <c r="ES905" s="4"/>
      <c r="ET905" s="6"/>
      <c r="EU905" s="4"/>
      <c r="EV905" s="6"/>
      <c r="EW905" s="5"/>
      <c r="EX905" s="5"/>
      <c r="EY905" s="4"/>
      <c r="EZ905" s="6"/>
      <c r="FA905" s="4"/>
      <c r="FB905" s="6"/>
      <c r="FC905" s="5"/>
      <c r="FD905" s="5"/>
      <c r="FE905" s="4"/>
      <c r="FF905" s="6"/>
      <c r="FG905" s="4"/>
      <c r="FH905" s="6"/>
      <c r="FI905" s="5"/>
      <c r="FJ905" s="5"/>
      <c r="FK905" s="4"/>
      <c r="FL905" s="6"/>
      <c r="FM905" s="4"/>
      <c r="FN905" s="6"/>
      <c r="FO905" s="5"/>
      <c r="FP905" s="5"/>
      <c r="FQ905" s="4"/>
      <c r="FR905" s="6"/>
      <c r="FS905" s="4"/>
      <c r="FT905" s="6"/>
      <c r="FU905" s="5"/>
      <c r="FV905" s="5"/>
      <c r="FW905" s="4"/>
      <c r="FX905" s="6"/>
      <c r="FY905" s="4"/>
      <c r="FZ905" s="6"/>
      <c r="GA905" s="5"/>
      <c r="GB905" s="5"/>
      <c r="GC905" s="4"/>
      <c r="GD905" s="6"/>
      <c r="GE905" s="4"/>
      <c r="GF905" s="6"/>
      <c r="GG905" s="5"/>
      <c r="GH905" s="5"/>
      <c r="GI905" s="4"/>
      <c r="GJ905" s="6"/>
      <c r="GK905" s="4"/>
      <c r="GL905" s="6"/>
      <c r="GM905" s="5"/>
      <c r="GN905" s="5"/>
      <c r="GO905" s="4"/>
      <c r="GP905" s="6"/>
      <c r="GQ905" s="4"/>
      <c r="GR905" s="6"/>
      <c r="GS905" s="5"/>
      <c r="GT905" s="5"/>
      <c r="GU905" s="4"/>
      <c r="GV905" s="6"/>
      <c r="GW905" s="4"/>
      <c r="GX905" s="6"/>
      <c r="GY905" s="5"/>
      <c r="GZ905" s="5"/>
      <c r="HA905" s="4"/>
      <c r="HB905" s="6"/>
      <c r="HC905" s="4"/>
      <c r="HD905" s="6"/>
      <c r="HE905" s="5"/>
      <c r="HF905" s="5"/>
      <c r="HG905" s="4"/>
      <c r="HH905" s="6"/>
      <c r="HI905" s="4"/>
      <c r="HJ905" s="6"/>
      <c r="HK905" s="5"/>
      <c r="HL905" s="5"/>
      <c r="HM905" s="4"/>
      <c r="HN905" s="6"/>
      <c r="HO905" s="4"/>
      <c r="HP905" s="6"/>
      <c r="HQ905" s="5"/>
      <c r="HR905" s="5"/>
      <c r="HS905" s="4"/>
      <c r="HT905" s="6"/>
      <c r="HU905" s="4"/>
      <c r="HV905" s="6"/>
      <c r="HW905" s="5"/>
      <c r="HX905" s="5"/>
      <c r="HY905" s="4"/>
      <c r="HZ905" s="6"/>
      <c r="IA905" s="4"/>
      <c r="IB905" s="6"/>
      <c r="IC905" s="5"/>
      <c r="ID905" s="5"/>
      <c r="IE905" s="4"/>
      <c r="IF905" s="6"/>
      <c r="IG905" s="4"/>
      <c r="IH905" s="6"/>
      <c r="II905" s="5"/>
      <c r="IJ905" s="5"/>
      <c r="IK905" s="4"/>
      <c r="IL905" s="6"/>
      <c r="IM905" s="4"/>
      <c r="IN905" s="6"/>
      <c r="IO905" s="5"/>
      <c r="IP905" s="5"/>
      <c r="IQ905" s="4"/>
      <c r="IR905" s="6"/>
      <c r="IS905" s="4"/>
      <c r="IT905" s="6"/>
      <c r="IU905" s="5"/>
      <c r="IV905" s="5"/>
      <c r="IW905" s="4"/>
      <c r="IX905" s="6"/>
      <c r="IY905" s="4"/>
      <c r="IZ905" s="6"/>
      <c r="JA905" s="5"/>
      <c r="JB905" s="5"/>
      <c r="JC905" s="4"/>
      <c r="JD905" s="6"/>
      <c r="JE905" s="4"/>
      <c r="JF905" s="6"/>
      <c r="JG905" s="5"/>
      <c r="JH905" s="5"/>
      <c r="JI905" s="4"/>
      <c r="JJ905" s="6"/>
      <c r="JK905" s="4"/>
      <c r="JL905" s="6"/>
      <c r="JM905" s="5"/>
      <c r="JN905" s="5"/>
      <c r="JO905" s="4"/>
      <c r="JP905" s="6"/>
      <c r="JQ905" s="4"/>
      <c r="JR905" s="6"/>
      <c r="JS905" s="5"/>
      <c r="JT905" s="5"/>
      <c r="JU905" s="4"/>
      <c r="JV905" s="6"/>
      <c r="JW905" s="4"/>
      <c r="JX905" s="6"/>
      <c r="JY905" s="5"/>
      <c r="JZ905" s="5"/>
      <c r="KA905" s="4"/>
      <c r="KB905" s="6"/>
      <c r="KC905" s="4"/>
      <c r="KD905" s="6"/>
      <c r="KE905" s="5"/>
      <c r="KF905" s="5"/>
      <c r="KG905" s="4"/>
      <c r="KH905" s="6"/>
      <c r="KI905" s="4"/>
      <c r="KJ905" s="6"/>
      <c r="KK905" s="5"/>
      <c r="KL905" s="5"/>
    </row>
    <row r="906">
      <c r="A906" s="3" t="s">
        <v>85</v>
      </c>
      <c r="B906" s="3" t="s">
        <v>712</v>
      </c>
      <c r="C906" s="3" t="s">
        <v>87</v>
      </c>
      <c r="D906" s="3" t="s">
        <v>712</v>
      </c>
      <c r="E906" s="3" t="s">
        <v>1075</v>
      </c>
      <c r="F906" s="3" t="s">
        <v>104</v>
      </c>
      <c r="G906" s="3" t="s">
        <v>104</v>
      </c>
      <c r="H906" s="3" t="s">
        <v>104</v>
      </c>
      <c r="I906" s="4"/>
      <c r="J906" s="4">
        <f>=ROUNDDOWN({0},0)</f>
      </c>
      <c r="K906" s="4"/>
      <c r="L906" s="5"/>
      <c r="M906" s="4"/>
      <c r="N906" s="4">
        <f>=ROUNDDOWN({0},0)</f>
      </c>
      <c r="O906" s="4"/>
      <c r="P906" s="5"/>
      <c r="Q906" s="4"/>
      <c r="R906" s="6"/>
      <c r="S906" s="4"/>
      <c r="T906" s="6"/>
      <c r="U906" s="5"/>
      <c r="V906" s="5"/>
      <c r="W906" s="4"/>
      <c r="X906" s="6"/>
      <c r="Y906" s="4"/>
      <c r="Z906" s="6"/>
      <c r="AA906" s="5"/>
      <c r="AB906" s="5"/>
      <c r="AC906" s="4"/>
      <c r="AD906" s="6"/>
      <c r="AE906" s="4"/>
      <c r="AF906" s="6"/>
      <c r="AG906" s="5"/>
      <c r="AH906" s="5"/>
      <c r="AI906" s="4"/>
      <c r="AJ906" s="6"/>
      <c r="AK906" s="4"/>
      <c r="AL906" s="6"/>
      <c r="AM906" s="5"/>
      <c r="AN906" s="5"/>
      <c r="AO906" s="4"/>
      <c r="AP906" s="6"/>
      <c r="AQ906" s="4"/>
      <c r="AR906" s="6"/>
      <c r="AS906" s="5"/>
      <c r="AT906" s="5"/>
      <c r="AU906" s="4"/>
      <c r="AV906" s="6"/>
      <c r="AW906" s="4"/>
      <c r="AX906" s="6"/>
      <c r="AY906" s="5"/>
      <c r="AZ906" s="5"/>
      <c r="BA906" s="4"/>
      <c r="BB906" s="6"/>
      <c r="BC906" s="4"/>
      <c r="BD906" s="6"/>
      <c r="BE906" s="5"/>
      <c r="BF906" s="5"/>
      <c r="BG906" s="4"/>
      <c r="BH906" s="6"/>
      <c r="BI906" s="4"/>
      <c r="BJ906" s="6"/>
      <c r="BK906" s="5"/>
      <c r="BL906" s="5"/>
      <c r="BM906" s="4"/>
      <c r="BN906" s="6"/>
      <c r="BO906" s="4"/>
      <c r="BP906" s="6"/>
      <c r="BQ906" s="5"/>
      <c r="BR906" s="5"/>
      <c r="BS906" s="4"/>
      <c r="BT906" s="6"/>
      <c r="BU906" s="4"/>
      <c r="BV906" s="6"/>
      <c r="BW906" s="5"/>
      <c r="BX906" s="5"/>
      <c r="BY906" s="4"/>
      <c r="BZ906" s="6"/>
      <c r="CA906" s="4"/>
      <c r="CB906" s="6"/>
      <c r="CC906" s="5"/>
      <c r="CD906" s="5"/>
      <c r="CE906" s="4"/>
      <c r="CF906" s="6"/>
      <c r="CG906" s="4"/>
      <c r="CH906" s="6"/>
      <c r="CI906" s="5"/>
      <c r="CJ906" s="5"/>
      <c r="CK906" s="4"/>
      <c r="CL906" s="6"/>
      <c r="CM906" s="4"/>
      <c r="CN906" s="6"/>
      <c r="CO906" s="5"/>
      <c r="CP906" s="5"/>
      <c r="CQ906" s="4"/>
      <c r="CR906" s="6"/>
      <c r="CS906" s="4"/>
      <c r="CT906" s="6"/>
      <c r="CU906" s="5"/>
      <c r="CV906" s="5"/>
      <c r="CW906" s="4"/>
      <c r="CX906" s="6"/>
      <c r="CY906" s="4"/>
      <c r="CZ906" s="6"/>
      <c r="DA906" s="5"/>
      <c r="DB906" s="5"/>
      <c r="DC906" s="4"/>
      <c r="DD906" s="6"/>
      <c r="DE906" s="4"/>
      <c r="DF906" s="6"/>
      <c r="DG906" s="5"/>
      <c r="DH906" s="5"/>
      <c r="DI906" s="4"/>
      <c r="DJ906" s="6"/>
      <c r="DK906" s="4"/>
      <c r="DL906" s="6"/>
      <c r="DM906" s="5"/>
      <c r="DN906" s="5"/>
      <c r="DO906" s="4"/>
      <c r="DP906" s="6"/>
      <c r="DQ906" s="4"/>
      <c r="DR906" s="6"/>
      <c r="DS906" s="5"/>
      <c r="DT906" s="5"/>
      <c r="DU906" s="4"/>
      <c r="DV906" s="6"/>
      <c r="DW906" s="4"/>
      <c r="DX906" s="6"/>
      <c r="DY906" s="5"/>
      <c r="DZ906" s="5"/>
      <c r="EA906" s="4"/>
      <c r="EB906" s="6"/>
      <c r="EC906" s="4"/>
      <c r="ED906" s="6"/>
      <c r="EE906" s="5"/>
      <c r="EF906" s="5"/>
      <c r="EG906" s="4"/>
      <c r="EH906" s="6"/>
      <c r="EI906" s="4"/>
      <c r="EJ906" s="6"/>
      <c r="EK906" s="5"/>
      <c r="EL906" s="5"/>
      <c r="EM906" s="4"/>
      <c r="EN906" s="6"/>
      <c r="EO906" s="4"/>
      <c r="EP906" s="6"/>
      <c r="EQ906" s="5"/>
      <c r="ER906" s="5"/>
      <c r="ES906" s="4"/>
      <c r="ET906" s="6"/>
      <c r="EU906" s="4"/>
      <c r="EV906" s="6"/>
      <c r="EW906" s="5"/>
      <c r="EX906" s="5"/>
      <c r="EY906" s="4"/>
      <c r="EZ906" s="6"/>
      <c r="FA906" s="4"/>
      <c r="FB906" s="6"/>
      <c r="FC906" s="5"/>
      <c r="FD906" s="5"/>
      <c r="FE906" s="4"/>
      <c r="FF906" s="6"/>
      <c r="FG906" s="4"/>
      <c r="FH906" s="6"/>
      <c r="FI906" s="5"/>
      <c r="FJ906" s="5"/>
      <c r="FK906" s="4"/>
      <c r="FL906" s="6"/>
      <c r="FM906" s="4"/>
      <c r="FN906" s="6"/>
      <c r="FO906" s="5"/>
      <c r="FP906" s="5"/>
      <c r="FQ906" s="4"/>
      <c r="FR906" s="6"/>
      <c r="FS906" s="4"/>
      <c r="FT906" s="6"/>
      <c r="FU906" s="5"/>
      <c r="FV906" s="5"/>
      <c r="FW906" s="4"/>
      <c r="FX906" s="6"/>
      <c r="FY906" s="4"/>
      <c r="FZ906" s="6"/>
      <c r="GA906" s="5"/>
      <c r="GB906" s="5"/>
      <c r="GC906" s="4"/>
      <c r="GD906" s="6"/>
      <c r="GE906" s="4"/>
      <c r="GF906" s="6"/>
      <c r="GG906" s="5"/>
      <c r="GH906" s="5"/>
      <c r="GI906" s="4"/>
      <c r="GJ906" s="6"/>
      <c r="GK906" s="4"/>
      <c r="GL906" s="6"/>
      <c r="GM906" s="5"/>
      <c r="GN906" s="5"/>
      <c r="GO906" s="4"/>
      <c r="GP906" s="6"/>
      <c r="GQ906" s="4"/>
      <c r="GR906" s="6"/>
      <c r="GS906" s="5"/>
      <c r="GT906" s="5"/>
      <c r="GU906" s="4"/>
      <c r="GV906" s="6"/>
      <c r="GW906" s="4"/>
      <c r="GX906" s="6"/>
      <c r="GY906" s="5"/>
      <c r="GZ906" s="5"/>
      <c r="HA906" s="4"/>
      <c r="HB906" s="6"/>
      <c r="HC906" s="4"/>
      <c r="HD906" s="6"/>
      <c r="HE906" s="5"/>
      <c r="HF906" s="5"/>
      <c r="HG906" s="4"/>
      <c r="HH906" s="6"/>
      <c r="HI906" s="4"/>
      <c r="HJ906" s="6"/>
      <c r="HK906" s="5"/>
      <c r="HL906" s="5"/>
      <c r="HM906" s="4"/>
      <c r="HN906" s="6"/>
      <c r="HO906" s="4"/>
      <c r="HP906" s="6"/>
      <c r="HQ906" s="5"/>
      <c r="HR906" s="5"/>
      <c r="HS906" s="4"/>
      <c r="HT906" s="6"/>
      <c r="HU906" s="4"/>
      <c r="HV906" s="6"/>
      <c r="HW906" s="5"/>
      <c r="HX906" s="5"/>
      <c r="HY906" s="4"/>
      <c r="HZ906" s="6"/>
      <c r="IA906" s="4"/>
      <c r="IB906" s="6"/>
      <c r="IC906" s="5"/>
      <c r="ID906" s="5"/>
      <c r="IE906" s="4"/>
      <c r="IF906" s="6"/>
      <c r="IG906" s="4"/>
      <c r="IH906" s="6"/>
      <c r="II906" s="5"/>
      <c r="IJ906" s="5"/>
      <c r="IK906" s="4"/>
      <c r="IL906" s="6"/>
      <c r="IM906" s="4"/>
      <c r="IN906" s="6"/>
      <c r="IO906" s="5"/>
      <c r="IP906" s="5"/>
      <c r="IQ906" s="4"/>
      <c r="IR906" s="6"/>
      <c r="IS906" s="4"/>
      <c r="IT906" s="6"/>
      <c r="IU906" s="5"/>
      <c r="IV906" s="5"/>
      <c r="IW906" s="4"/>
      <c r="IX906" s="6"/>
      <c r="IY906" s="4"/>
      <c r="IZ906" s="6"/>
      <c r="JA906" s="5"/>
      <c r="JB906" s="5"/>
      <c r="JC906" s="4"/>
      <c r="JD906" s="6"/>
      <c r="JE906" s="4"/>
      <c r="JF906" s="6"/>
      <c r="JG906" s="5"/>
      <c r="JH906" s="5"/>
      <c r="JI906" s="4"/>
      <c r="JJ906" s="6"/>
      <c r="JK906" s="4"/>
      <c r="JL906" s="6"/>
      <c r="JM906" s="5"/>
      <c r="JN906" s="5"/>
      <c r="JO906" s="4"/>
      <c r="JP906" s="6"/>
      <c r="JQ906" s="4"/>
      <c r="JR906" s="6"/>
      <c r="JS906" s="5"/>
      <c r="JT906" s="5"/>
      <c r="JU906" s="4"/>
      <c r="JV906" s="6"/>
      <c r="JW906" s="4"/>
      <c r="JX906" s="6"/>
      <c r="JY906" s="5"/>
      <c r="JZ906" s="5"/>
      <c r="KA906" s="4"/>
      <c r="KB906" s="6"/>
      <c r="KC906" s="4"/>
      <c r="KD906" s="6"/>
      <c r="KE906" s="5"/>
      <c r="KF906" s="5"/>
      <c r="KG906" s="4"/>
      <c r="KH906" s="6"/>
      <c r="KI906" s="4"/>
      <c r="KJ906" s="6"/>
      <c r="KK906" s="5"/>
      <c r="KL906" s="5"/>
    </row>
    <row r="907">
      <c r="A907" s="3" t="s">
        <v>85</v>
      </c>
      <c r="B907" s="3" t="s">
        <v>712</v>
      </c>
      <c r="C907" s="3" t="s">
        <v>87</v>
      </c>
      <c r="D907" s="3" t="s">
        <v>712</v>
      </c>
      <c r="E907" s="3" t="s">
        <v>1076</v>
      </c>
      <c r="F907" s="3" t="s">
        <v>104</v>
      </c>
      <c r="G907" s="3" t="s">
        <v>104</v>
      </c>
      <c r="H907" s="3" t="s">
        <v>104</v>
      </c>
      <c r="I907" s="4"/>
      <c r="J907" s="4">
        <f>=ROUNDDOWN({0},0)</f>
      </c>
      <c r="K907" s="4"/>
      <c r="L907" s="5"/>
      <c r="M907" s="4"/>
      <c r="N907" s="4">
        <f>=ROUNDDOWN({0},0)</f>
      </c>
      <c r="O907" s="4"/>
      <c r="P907" s="5"/>
      <c r="Q907" s="4"/>
      <c r="R907" s="6"/>
      <c r="S907" s="4"/>
      <c r="T907" s="6"/>
      <c r="U907" s="5"/>
      <c r="V907" s="5"/>
      <c r="W907" s="4"/>
      <c r="X907" s="6"/>
      <c r="Y907" s="4"/>
      <c r="Z907" s="6"/>
      <c r="AA907" s="5"/>
      <c r="AB907" s="5"/>
      <c r="AC907" s="4"/>
      <c r="AD907" s="6"/>
      <c r="AE907" s="4"/>
      <c r="AF907" s="6"/>
      <c r="AG907" s="5"/>
      <c r="AH907" s="5"/>
      <c r="AI907" s="4"/>
      <c r="AJ907" s="6"/>
      <c r="AK907" s="4"/>
      <c r="AL907" s="6"/>
      <c r="AM907" s="5"/>
      <c r="AN907" s="5"/>
      <c r="AO907" s="4"/>
      <c r="AP907" s="6"/>
      <c r="AQ907" s="4"/>
      <c r="AR907" s="6"/>
      <c r="AS907" s="5"/>
      <c r="AT907" s="5"/>
      <c r="AU907" s="4"/>
      <c r="AV907" s="6"/>
      <c r="AW907" s="4"/>
      <c r="AX907" s="6"/>
      <c r="AY907" s="5"/>
      <c r="AZ907" s="5"/>
      <c r="BA907" s="4"/>
      <c r="BB907" s="6"/>
      <c r="BC907" s="4"/>
      <c r="BD907" s="6"/>
      <c r="BE907" s="5"/>
      <c r="BF907" s="5"/>
      <c r="BG907" s="4"/>
      <c r="BH907" s="6"/>
      <c r="BI907" s="4"/>
      <c r="BJ907" s="6"/>
      <c r="BK907" s="5"/>
      <c r="BL907" s="5"/>
      <c r="BM907" s="4"/>
      <c r="BN907" s="6"/>
      <c r="BO907" s="4"/>
      <c r="BP907" s="6"/>
      <c r="BQ907" s="5"/>
      <c r="BR907" s="5"/>
      <c r="BS907" s="4"/>
      <c r="BT907" s="6"/>
      <c r="BU907" s="4"/>
      <c r="BV907" s="6"/>
      <c r="BW907" s="5"/>
      <c r="BX907" s="5"/>
      <c r="BY907" s="4"/>
      <c r="BZ907" s="6"/>
      <c r="CA907" s="4"/>
      <c r="CB907" s="6"/>
      <c r="CC907" s="5"/>
      <c r="CD907" s="5"/>
      <c r="CE907" s="4"/>
      <c r="CF907" s="6"/>
      <c r="CG907" s="4"/>
      <c r="CH907" s="6"/>
      <c r="CI907" s="5"/>
      <c r="CJ907" s="5"/>
      <c r="CK907" s="4"/>
      <c r="CL907" s="6"/>
      <c r="CM907" s="4"/>
      <c r="CN907" s="6"/>
      <c r="CO907" s="5"/>
      <c r="CP907" s="5"/>
      <c r="CQ907" s="4"/>
      <c r="CR907" s="6"/>
      <c r="CS907" s="4"/>
      <c r="CT907" s="6"/>
      <c r="CU907" s="5"/>
      <c r="CV907" s="5"/>
      <c r="CW907" s="4"/>
      <c r="CX907" s="6"/>
      <c r="CY907" s="4"/>
      <c r="CZ907" s="6"/>
      <c r="DA907" s="5"/>
      <c r="DB907" s="5"/>
      <c r="DC907" s="4"/>
      <c r="DD907" s="6"/>
      <c r="DE907" s="4"/>
      <c r="DF907" s="6"/>
      <c r="DG907" s="5"/>
      <c r="DH907" s="5"/>
      <c r="DI907" s="4"/>
      <c r="DJ907" s="6"/>
      <c r="DK907" s="4"/>
      <c r="DL907" s="6"/>
      <c r="DM907" s="5"/>
      <c r="DN907" s="5"/>
      <c r="DO907" s="4"/>
      <c r="DP907" s="6"/>
      <c r="DQ907" s="4"/>
      <c r="DR907" s="6"/>
      <c r="DS907" s="5"/>
      <c r="DT907" s="5"/>
      <c r="DU907" s="4"/>
      <c r="DV907" s="6"/>
      <c r="DW907" s="4"/>
      <c r="DX907" s="6"/>
      <c r="DY907" s="5"/>
      <c r="DZ907" s="5"/>
      <c r="EA907" s="4"/>
      <c r="EB907" s="6"/>
      <c r="EC907" s="4"/>
      <c r="ED907" s="6"/>
      <c r="EE907" s="5"/>
      <c r="EF907" s="5"/>
      <c r="EG907" s="4"/>
      <c r="EH907" s="6"/>
      <c r="EI907" s="4"/>
      <c r="EJ907" s="6"/>
      <c r="EK907" s="5"/>
      <c r="EL907" s="5"/>
      <c r="EM907" s="4"/>
      <c r="EN907" s="6"/>
      <c r="EO907" s="4"/>
      <c r="EP907" s="6"/>
      <c r="EQ907" s="5"/>
      <c r="ER907" s="5"/>
      <c r="ES907" s="4"/>
      <c r="ET907" s="6"/>
      <c r="EU907" s="4"/>
      <c r="EV907" s="6"/>
      <c r="EW907" s="5"/>
      <c r="EX907" s="5"/>
      <c r="EY907" s="4"/>
      <c r="EZ907" s="6"/>
      <c r="FA907" s="4"/>
      <c r="FB907" s="6"/>
      <c r="FC907" s="5"/>
      <c r="FD907" s="5"/>
      <c r="FE907" s="4"/>
      <c r="FF907" s="6"/>
      <c r="FG907" s="4"/>
      <c r="FH907" s="6"/>
      <c r="FI907" s="5"/>
      <c r="FJ907" s="5"/>
      <c r="FK907" s="4"/>
      <c r="FL907" s="6"/>
      <c r="FM907" s="4"/>
      <c r="FN907" s="6"/>
      <c r="FO907" s="5"/>
      <c r="FP907" s="5"/>
      <c r="FQ907" s="4"/>
      <c r="FR907" s="6"/>
      <c r="FS907" s="4"/>
      <c r="FT907" s="6"/>
      <c r="FU907" s="5"/>
      <c r="FV907" s="5"/>
      <c r="FW907" s="4"/>
      <c r="FX907" s="6"/>
      <c r="FY907" s="4"/>
      <c r="FZ907" s="6"/>
      <c r="GA907" s="5"/>
      <c r="GB907" s="5"/>
      <c r="GC907" s="4"/>
      <c r="GD907" s="6"/>
      <c r="GE907" s="4"/>
      <c r="GF907" s="6"/>
      <c r="GG907" s="5"/>
      <c r="GH907" s="5"/>
      <c r="GI907" s="4"/>
      <c r="GJ907" s="6"/>
      <c r="GK907" s="4"/>
      <c r="GL907" s="6"/>
      <c r="GM907" s="5"/>
      <c r="GN907" s="5"/>
      <c r="GO907" s="4"/>
      <c r="GP907" s="6"/>
      <c r="GQ907" s="4"/>
      <c r="GR907" s="6"/>
      <c r="GS907" s="5"/>
      <c r="GT907" s="5"/>
      <c r="GU907" s="4"/>
      <c r="GV907" s="6"/>
      <c r="GW907" s="4"/>
      <c r="GX907" s="6"/>
      <c r="GY907" s="5"/>
      <c r="GZ907" s="5"/>
      <c r="HA907" s="4"/>
      <c r="HB907" s="6"/>
      <c r="HC907" s="4"/>
      <c r="HD907" s="6"/>
      <c r="HE907" s="5"/>
      <c r="HF907" s="5"/>
      <c r="HG907" s="4"/>
      <c r="HH907" s="6"/>
      <c r="HI907" s="4"/>
      <c r="HJ907" s="6"/>
      <c r="HK907" s="5"/>
      <c r="HL907" s="5"/>
      <c r="HM907" s="4"/>
      <c r="HN907" s="6"/>
      <c r="HO907" s="4"/>
      <c r="HP907" s="6"/>
      <c r="HQ907" s="5"/>
      <c r="HR907" s="5"/>
      <c r="HS907" s="4"/>
      <c r="HT907" s="6"/>
      <c r="HU907" s="4"/>
      <c r="HV907" s="6"/>
      <c r="HW907" s="5"/>
      <c r="HX907" s="5"/>
      <c r="HY907" s="4"/>
      <c r="HZ907" s="6"/>
      <c r="IA907" s="4"/>
      <c r="IB907" s="6"/>
      <c r="IC907" s="5"/>
      <c r="ID907" s="5"/>
      <c r="IE907" s="4"/>
      <c r="IF907" s="6"/>
      <c r="IG907" s="4"/>
      <c r="IH907" s="6"/>
      <c r="II907" s="5"/>
      <c r="IJ907" s="5"/>
      <c r="IK907" s="4"/>
      <c r="IL907" s="6"/>
      <c r="IM907" s="4"/>
      <c r="IN907" s="6"/>
      <c r="IO907" s="5"/>
      <c r="IP907" s="5"/>
      <c r="IQ907" s="4"/>
      <c r="IR907" s="6"/>
      <c r="IS907" s="4"/>
      <c r="IT907" s="6"/>
      <c r="IU907" s="5"/>
      <c r="IV907" s="5"/>
      <c r="IW907" s="4"/>
      <c r="IX907" s="6"/>
      <c r="IY907" s="4"/>
      <c r="IZ907" s="6"/>
      <c r="JA907" s="5"/>
      <c r="JB907" s="5"/>
      <c r="JC907" s="4"/>
      <c r="JD907" s="6"/>
      <c r="JE907" s="4"/>
      <c r="JF907" s="6"/>
      <c r="JG907" s="5"/>
      <c r="JH907" s="5"/>
      <c r="JI907" s="4"/>
      <c r="JJ907" s="6"/>
      <c r="JK907" s="4"/>
      <c r="JL907" s="6"/>
      <c r="JM907" s="5"/>
      <c r="JN907" s="5"/>
      <c r="JO907" s="4"/>
      <c r="JP907" s="6"/>
      <c r="JQ907" s="4"/>
      <c r="JR907" s="6"/>
      <c r="JS907" s="5"/>
      <c r="JT907" s="5"/>
      <c r="JU907" s="4"/>
      <c r="JV907" s="6"/>
      <c r="JW907" s="4"/>
      <c r="JX907" s="6"/>
      <c r="JY907" s="5"/>
      <c r="JZ907" s="5"/>
      <c r="KA907" s="4"/>
      <c r="KB907" s="6"/>
      <c r="KC907" s="4"/>
      <c r="KD907" s="6"/>
      <c r="KE907" s="5"/>
      <c r="KF907" s="5"/>
      <c r="KG907" s="4"/>
      <c r="KH907" s="6"/>
      <c r="KI907" s="4"/>
      <c r="KJ907" s="6"/>
      <c r="KK907" s="5"/>
      <c r="KL907" s="5"/>
    </row>
    <row r="908">
      <c r="A908" s="3" t="s">
        <v>85</v>
      </c>
      <c r="B908" s="3" t="s">
        <v>712</v>
      </c>
      <c r="C908" s="3" t="s">
        <v>87</v>
      </c>
      <c r="D908" s="3" t="s">
        <v>712</v>
      </c>
      <c r="E908" s="3" t="s">
        <v>1077</v>
      </c>
      <c r="F908" s="3" t="s">
        <v>104</v>
      </c>
      <c r="G908" s="3" t="s">
        <v>104</v>
      </c>
      <c r="H908" s="3" t="s">
        <v>104</v>
      </c>
      <c r="I908" s="4"/>
      <c r="J908" s="4">
        <f>=ROUNDDOWN({0},0)</f>
      </c>
      <c r="K908" s="4"/>
      <c r="L908" s="5"/>
      <c r="M908" s="4"/>
      <c r="N908" s="4">
        <f>=ROUNDDOWN({0},0)</f>
      </c>
      <c r="O908" s="4"/>
      <c r="P908" s="5"/>
      <c r="Q908" s="4"/>
      <c r="R908" s="6"/>
      <c r="S908" s="4"/>
      <c r="T908" s="6"/>
      <c r="U908" s="5"/>
      <c r="V908" s="5"/>
      <c r="W908" s="4"/>
      <c r="X908" s="6"/>
      <c r="Y908" s="4"/>
      <c r="Z908" s="6"/>
      <c r="AA908" s="5"/>
      <c r="AB908" s="5"/>
      <c r="AC908" s="4"/>
      <c r="AD908" s="6"/>
      <c r="AE908" s="4"/>
      <c r="AF908" s="6"/>
      <c r="AG908" s="5"/>
      <c r="AH908" s="5"/>
      <c r="AI908" s="4"/>
      <c r="AJ908" s="6"/>
      <c r="AK908" s="4"/>
      <c r="AL908" s="6"/>
      <c r="AM908" s="5"/>
      <c r="AN908" s="5"/>
      <c r="AO908" s="4"/>
      <c r="AP908" s="6"/>
      <c r="AQ908" s="4"/>
      <c r="AR908" s="6"/>
      <c r="AS908" s="5"/>
      <c r="AT908" s="5"/>
      <c r="AU908" s="4"/>
      <c r="AV908" s="6"/>
      <c r="AW908" s="4"/>
      <c r="AX908" s="6"/>
      <c r="AY908" s="5"/>
      <c r="AZ908" s="5"/>
      <c r="BA908" s="4"/>
      <c r="BB908" s="6"/>
      <c r="BC908" s="4"/>
      <c r="BD908" s="6"/>
      <c r="BE908" s="5"/>
      <c r="BF908" s="5"/>
      <c r="BG908" s="4"/>
      <c r="BH908" s="6"/>
      <c r="BI908" s="4"/>
      <c r="BJ908" s="6"/>
      <c r="BK908" s="5"/>
      <c r="BL908" s="5"/>
      <c r="BM908" s="4"/>
      <c r="BN908" s="6"/>
      <c r="BO908" s="4"/>
      <c r="BP908" s="6"/>
      <c r="BQ908" s="5"/>
      <c r="BR908" s="5"/>
      <c r="BS908" s="4"/>
      <c r="BT908" s="6"/>
      <c r="BU908" s="4"/>
      <c r="BV908" s="6"/>
      <c r="BW908" s="5"/>
      <c r="BX908" s="5"/>
      <c r="BY908" s="4"/>
      <c r="BZ908" s="6"/>
      <c r="CA908" s="4"/>
      <c r="CB908" s="6"/>
      <c r="CC908" s="5"/>
      <c r="CD908" s="5"/>
      <c r="CE908" s="4"/>
      <c r="CF908" s="6"/>
      <c r="CG908" s="4"/>
      <c r="CH908" s="6"/>
      <c r="CI908" s="5"/>
      <c r="CJ908" s="5"/>
      <c r="CK908" s="4"/>
      <c r="CL908" s="6"/>
      <c r="CM908" s="4"/>
      <c r="CN908" s="6"/>
      <c r="CO908" s="5"/>
      <c r="CP908" s="5"/>
      <c r="CQ908" s="4"/>
      <c r="CR908" s="6"/>
      <c r="CS908" s="4"/>
      <c r="CT908" s="6"/>
      <c r="CU908" s="5"/>
      <c r="CV908" s="5"/>
      <c r="CW908" s="4"/>
      <c r="CX908" s="6"/>
      <c r="CY908" s="4"/>
      <c r="CZ908" s="6"/>
      <c r="DA908" s="5"/>
      <c r="DB908" s="5"/>
      <c r="DC908" s="4"/>
      <c r="DD908" s="6"/>
      <c r="DE908" s="4"/>
      <c r="DF908" s="6"/>
      <c r="DG908" s="5"/>
      <c r="DH908" s="5"/>
      <c r="DI908" s="4"/>
      <c r="DJ908" s="6"/>
      <c r="DK908" s="4"/>
      <c r="DL908" s="6"/>
      <c r="DM908" s="5"/>
      <c r="DN908" s="5"/>
      <c r="DO908" s="4"/>
      <c r="DP908" s="6"/>
      <c r="DQ908" s="4"/>
      <c r="DR908" s="6"/>
      <c r="DS908" s="5"/>
      <c r="DT908" s="5"/>
      <c r="DU908" s="4"/>
      <c r="DV908" s="6"/>
      <c r="DW908" s="4"/>
      <c r="DX908" s="6"/>
      <c r="DY908" s="5"/>
      <c r="DZ908" s="5"/>
      <c r="EA908" s="4"/>
      <c r="EB908" s="6"/>
      <c r="EC908" s="4"/>
      <c r="ED908" s="6"/>
      <c r="EE908" s="5"/>
      <c r="EF908" s="5"/>
      <c r="EG908" s="4"/>
      <c r="EH908" s="6"/>
      <c r="EI908" s="4"/>
      <c r="EJ908" s="6"/>
      <c r="EK908" s="5"/>
      <c r="EL908" s="5"/>
      <c r="EM908" s="4"/>
      <c r="EN908" s="6"/>
      <c r="EO908" s="4"/>
      <c r="EP908" s="6"/>
      <c r="EQ908" s="5"/>
      <c r="ER908" s="5"/>
      <c r="ES908" s="4"/>
      <c r="ET908" s="6"/>
      <c r="EU908" s="4"/>
      <c r="EV908" s="6"/>
      <c r="EW908" s="5"/>
      <c r="EX908" s="5"/>
      <c r="EY908" s="4"/>
      <c r="EZ908" s="6"/>
      <c r="FA908" s="4"/>
      <c r="FB908" s="6"/>
      <c r="FC908" s="5"/>
      <c r="FD908" s="5"/>
      <c r="FE908" s="4"/>
      <c r="FF908" s="6"/>
      <c r="FG908" s="4"/>
      <c r="FH908" s="6"/>
      <c r="FI908" s="5"/>
      <c r="FJ908" s="5"/>
      <c r="FK908" s="4"/>
      <c r="FL908" s="6"/>
      <c r="FM908" s="4"/>
      <c r="FN908" s="6"/>
      <c r="FO908" s="5"/>
      <c r="FP908" s="5"/>
      <c r="FQ908" s="4"/>
      <c r="FR908" s="6"/>
      <c r="FS908" s="4"/>
      <c r="FT908" s="6"/>
      <c r="FU908" s="5"/>
      <c r="FV908" s="5"/>
      <c r="FW908" s="4"/>
      <c r="FX908" s="6"/>
      <c r="FY908" s="4"/>
      <c r="FZ908" s="6"/>
      <c r="GA908" s="5"/>
      <c r="GB908" s="5"/>
      <c r="GC908" s="4"/>
      <c r="GD908" s="6"/>
      <c r="GE908" s="4"/>
      <c r="GF908" s="6"/>
      <c r="GG908" s="5"/>
      <c r="GH908" s="5"/>
      <c r="GI908" s="4"/>
      <c r="GJ908" s="6"/>
      <c r="GK908" s="4"/>
      <c r="GL908" s="6"/>
      <c r="GM908" s="5"/>
      <c r="GN908" s="5"/>
      <c r="GO908" s="4"/>
      <c r="GP908" s="6"/>
      <c r="GQ908" s="4"/>
      <c r="GR908" s="6"/>
      <c r="GS908" s="5"/>
      <c r="GT908" s="5"/>
      <c r="GU908" s="4"/>
      <c r="GV908" s="6"/>
      <c r="GW908" s="4"/>
      <c r="GX908" s="6"/>
      <c r="GY908" s="5"/>
      <c r="GZ908" s="5"/>
      <c r="HA908" s="4"/>
      <c r="HB908" s="6"/>
      <c r="HC908" s="4"/>
      <c r="HD908" s="6"/>
      <c r="HE908" s="5"/>
      <c r="HF908" s="5"/>
      <c r="HG908" s="4"/>
      <c r="HH908" s="6"/>
      <c r="HI908" s="4"/>
      <c r="HJ908" s="6"/>
      <c r="HK908" s="5"/>
      <c r="HL908" s="5"/>
      <c r="HM908" s="4"/>
      <c r="HN908" s="6"/>
      <c r="HO908" s="4"/>
      <c r="HP908" s="6"/>
      <c r="HQ908" s="5"/>
      <c r="HR908" s="5"/>
      <c r="HS908" s="4"/>
      <c r="HT908" s="6"/>
      <c r="HU908" s="4"/>
      <c r="HV908" s="6"/>
      <c r="HW908" s="5"/>
      <c r="HX908" s="5"/>
      <c r="HY908" s="4"/>
      <c r="HZ908" s="6"/>
      <c r="IA908" s="4"/>
      <c r="IB908" s="6"/>
      <c r="IC908" s="5"/>
      <c r="ID908" s="5"/>
      <c r="IE908" s="4"/>
      <c r="IF908" s="6"/>
      <c r="IG908" s="4"/>
      <c r="IH908" s="6"/>
      <c r="II908" s="5"/>
      <c r="IJ908" s="5"/>
      <c r="IK908" s="4"/>
      <c r="IL908" s="6"/>
      <c r="IM908" s="4"/>
      <c r="IN908" s="6"/>
      <c r="IO908" s="5"/>
      <c r="IP908" s="5"/>
      <c r="IQ908" s="4"/>
      <c r="IR908" s="6"/>
      <c r="IS908" s="4"/>
      <c r="IT908" s="6"/>
      <c r="IU908" s="5"/>
      <c r="IV908" s="5"/>
      <c r="IW908" s="4"/>
      <c r="IX908" s="6"/>
      <c r="IY908" s="4"/>
      <c r="IZ908" s="6"/>
      <c r="JA908" s="5"/>
      <c r="JB908" s="5"/>
      <c r="JC908" s="4"/>
      <c r="JD908" s="6"/>
      <c r="JE908" s="4"/>
      <c r="JF908" s="6"/>
      <c r="JG908" s="5"/>
      <c r="JH908" s="5"/>
      <c r="JI908" s="4"/>
      <c r="JJ908" s="6"/>
      <c r="JK908" s="4"/>
      <c r="JL908" s="6"/>
      <c r="JM908" s="5"/>
      <c r="JN908" s="5"/>
      <c r="JO908" s="4"/>
      <c r="JP908" s="6"/>
      <c r="JQ908" s="4"/>
      <c r="JR908" s="6"/>
      <c r="JS908" s="5"/>
      <c r="JT908" s="5"/>
      <c r="JU908" s="4"/>
      <c r="JV908" s="6"/>
      <c r="JW908" s="4"/>
      <c r="JX908" s="6"/>
      <c r="JY908" s="5"/>
      <c r="JZ908" s="5"/>
      <c r="KA908" s="4"/>
      <c r="KB908" s="6"/>
      <c r="KC908" s="4"/>
      <c r="KD908" s="6"/>
      <c r="KE908" s="5"/>
      <c r="KF908" s="5"/>
      <c r="KG908" s="4"/>
      <c r="KH908" s="6"/>
      <c r="KI908" s="4"/>
      <c r="KJ908" s="6"/>
      <c r="KK908" s="5"/>
      <c r="KL908" s="5"/>
    </row>
    <row r="909">
      <c r="A909" s="3" t="s">
        <v>85</v>
      </c>
      <c r="B909" s="3" t="s">
        <v>712</v>
      </c>
      <c r="C909" s="3" t="s">
        <v>87</v>
      </c>
      <c r="D909" s="3" t="s">
        <v>712</v>
      </c>
      <c r="E909" s="3" t="s">
        <v>957</v>
      </c>
      <c r="F909" s="3" t="s">
        <v>104</v>
      </c>
      <c r="G909" s="3" t="s">
        <v>104</v>
      </c>
      <c r="H909" s="3" t="s">
        <v>104</v>
      </c>
      <c r="I909" s="4"/>
      <c r="J909" s="4">
        <f>=ROUNDDOWN({0},0)</f>
      </c>
      <c r="K909" s="4"/>
      <c r="L909" s="5"/>
      <c r="M909" s="4"/>
      <c r="N909" s="4">
        <f>=ROUNDDOWN({0},0)</f>
      </c>
      <c r="O909" s="4"/>
      <c r="P909" s="5"/>
      <c r="Q909" s="4"/>
      <c r="R909" s="6"/>
      <c r="S909" s="4"/>
      <c r="T909" s="6"/>
      <c r="U909" s="5"/>
      <c r="V909" s="5"/>
      <c r="W909" s="4"/>
      <c r="X909" s="6"/>
      <c r="Y909" s="4"/>
      <c r="Z909" s="6"/>
      <c r="AA909" s="5"/>
      <c r="AB909" s="5"/>
      <c r="AC909" s="4"/>
      <c r="AD909" s="6"/>
      <c r="AE909" s="4"/>
      <c r="AF909" s="6"/>
      <c r="AG909" s="5"/>
      <c r="AH909" s="5"/>
      <c r="AI909" s="4"/>
      <c r="AJ909" s="6"/>
      <c r="AK909" s="4"/>
      <c r="AL909" s="6"/>
      <c r="AM909" s="5"/>
      <c r="AN909" s="5"/>
      <c r="AO909" s="4"/>
      <c r="AP909" s="6"/>
      <c r="AQ909" s="4"/>
      <c r="AR909" s="6"/>
      <c r="AS909" s="5"/>
      <c r="AT909" s="5"/>
      <c r="AU909" s="4"/>
      <c r="AV909" s="6"/>
      <c r="AW909" s="4"/>
      <c r="AX909" s="6"/>
      <c r="AY909" s="5"/>
      <c r="AZ909" s="5"/>
      <c r="BA909" s="4"/>
      <c r="BB909" s="6"/>
      <c r="BC909" s="4"/>
      <c r="BD909" s="6"/>
      <c r="BE909" s="5"/>
      <c r="BF909" s="5"/>
      <c r="BG909" s="4"/>
      <c r="BH909" s="6"/>
      <c r="BI909" s="4"/>
      <c r="BJ909" s="6"/>
      <c r="BK909" s="5"/>
      <c r="BL909" s="5"/>
      <c r="BM909" s="4"/>
      <c r="BN909" s="6"/>
      <c r="BO909" s="4"/>
      <c r="BP909" s="6"/>
      <c r="BQ909" s="5"/>
      <c r="BR909" s="5"/>
      <c r="BS909" s="4"/>
      <c r="BT909" s="6"/>
      <c r="BU909" s="4"/>
      <c r="BV909" s="6"/>
      <c r="BW909" s="5"/>
      <c r="BX909" s="5"/>
      <c r="BY909" s="4"/>
      <c r="BZ909" s="6"/>
      <c r="CA909" s="4"/>
      <c r="CB909" s="6"/>
      <c r="CC909" s="5"/>
      <c r="CD909" s="5"/>
      <c r="CE909" s="4"/>
      <c r="CF909" s="6"/>
      <c r="CG909" s="4"/>
      <c r="CH909" s="6"/>
      <c r="CI909" s="5"/>
      <c r="CJ909" s="5"/>
      <c r="CK909" s="4"/>
      <c r="CL909" s="6"/>
      <c r="CM909" s="4"/>
      <c r="CN909" s="6"/>
      <c r="CO909" s="5"/>
      <c r="CP909" s="5"/>
      <c r="CQ909" s="4"/>
      <c r="CR909" s="6"/>
      <c r="CS909" s="4"/>
      <c r="CT909" s="6"/>
      <c r="CU909" s="5"/>
      <c r="CV909" s="5"/>
      <c r="CW909" s="4"/>
      <c r="CX909" s="6"/>
      <c r="CY909" s="4"/>
      <c r="CZ909" s="6"/>
      <c r="DA909" s="5"/>
      <c r="DB909" s="5"/>
      <c r="DC909" s="4"/>
      <c r="DD909" s="6"/>
      <c r="DE909" s="4"/>
      <c r="DF909" s="6"/>
      <c r="DG909" s="5"/>
      <c r="DH909" s="5"/>
      <c r="DI909" s="4"/>
      <c r="DJ909" s="6"/>
      <c r="DK909" s="4"/>
      <c r="DL909" s="6"/>
      <c r="DM909" s="5"/>
      <c r="DN909" s="5"/>
      <c r="DO909" s="4"/>
      <c r="DP909" s="6"/>
      <c r="DQ909" s="4"/>
      <c r="DR909" s="6"/>
      <c r="DS909" s="5"/>
      <c r="DT909" s="5"/>
      <c r="DU909" s="4"/>
      <c r="DV909" s="6"/>
      <c r="DW909" s="4"/>
      <c r="DX909" s="6"/>
      <c r="DY909" s="5"/>
      <c r="DZ909" s="5"/>
      <c r="EA909" s="4"/>
      <c r="EB909" s="6"/>
      <c r="EC909" s="4"/>
      <c r="ED909" s="6"/>
      <c r="EE909" s="5"/>
      <c r="EF909" s="5"/>
      <c r="EG909" s="4"/>
      <c r="EH909" s="6"/>
      <c r="EI909" s="4"/>
      <c r="EJ909" s="6"/>
      <c r="EK909" s="5"/>
      <c r="EL909" s="5"/>
      <c r="EM909" s="4"/>
      <c r="EN909" s="6"/>
      <c r="EO909" s="4"/>
      <c r="EP909" s="6"/>
      <c r="EQ909" s="5"/>
      <c r="ER909" s="5"/>
      <c r="ES909" s="4"/>
      <c r="ET909" s="6"/>
      <c r="EU909" s="4"/>
      <c r="EV909" s="6"/>
      <c r="EW909" s="5"/>
      <c r="EX909" s="5"/>
      <c r="EY909" s="4"/>
      <c r="EZ909" s="6"/>
      <c r="FA909" s="4"/>
      <c r="FB909" s="6"/>
      <c r="FC909" s="5"/>
      <c r="FD909" s="5"/>
      <c r="FE909" s="4"/>
      <c r="FF909" s="6"/>
      <c r="FG909" s="4"/>
      <c r="FH909" s="6"/>
      <c r="FI909" s="5"/>
      <c r="FJ909" s="5"/>
      <c r="FK909" s="4"/>
      <c r="FL909" s="6"/>
      <c r="FM909" s="4"/>
      <c r="FN909" s="6"/>
      <c r="FO909" s="5"/>
      <c r="FP909" s="5"/>
      <c r="FQ909" s="4"/>
      <c r="FR909" s="6"/>
      <c r="FS909" s="4"/>
      <c r="FT909" s="6"/>
      <c r="FU909" s="5"/>
      <c r="FV909" s="5"/>
      <c r="FW909" s="4"/>
      <c r="FX909" s="6"/>
      <c r="FY909" s="4"/>
      <c r="FZ909" s="6"/>
      <c r="GA909" s="5"/>
      <c r="GB909" s="5"/>
      <c r="GC909" s="4"/>
      <c r="GD909" s="6"/>
      <c r="GE909" s="4"/>
      <c r="GF909" s="6"/>
      <c r="GG909" s="5"/>
      <c r="GH909" s="5"/>
      <c r="GI909" s="4"/>
      <c r="GJ909" s="6"/>
      <c r="GK909" s="4"/>
      <c r="GL909" s="6"/>
      <c r="GM909" s="5"/>
      <c r="GN909" s="5"/>
      <c r="GO909" s="4"/>
      <c r="GP909" s="6"/>
      <c r="GQ909" s="4"/>
      <c r="GR909" s="6"/>
      <c r="GS909" s="5"/>
      <c r="GT909" s="5"/>
      <c r="GU909" s="4"/>
      <c r="GV909" s="6"/>
      <c r="GW909" s="4"/>
      <c r="GX909" s="6"/>
      <c r="GY909" s="5"/>
      <c r="GZ909" s="5"/>
      <c r="HA909" s="4"/>
      <c r="HB909" s="6"/>
      <c r="HC909" s="4"/>
      <c r="HD909" s="6"/>
      <c r="HE909" s="5"/>
      <c r="HF909" s="5"/>
      <c r="HG909" s="4"/>
      <c r="HH909" s="6"/>
      <c r="HI909" s="4"/>
      <c r="HJ909" s="6"/>
      <c r="HK909" s="5"/>
      <c r="HL909" s="5"/>
      <c r="HM909" s="4"/>
      <c r="HN909" s="6"/>
      <c r="HO909" s="4"/>
      <c r="HP909" s="6"/>
      <c r="HQ909" s="5"/>
      <c r="HR909" s="5"/>
      <c r="HS909" s="4"/>
      <c r="HT909" s="6"/>
      <c r="HU909" s="4"/>
      <c r="HV909" s="6"/>
      <c r="HW909" s="5"/>
      <c r="HX909" s="5"/>
      <c r="HY909" s="4"/>
      <c r="HZ909" s="6"/>
      <c r="IA909" s="4"/>
      <c r="IB909" s="6"/>
      <c r="IC909" s="5"/>
      <c r="ID909" s="5"/>
      <c r="IE909" s="4"/>
      <c r="IF909" s="6"/>
      <c r="IG909" s="4"/>
      <c r="IH909" s="6"/>
      <c r="II909" s="5"/>
      <c r="IJ909" s="5"/>
      <c r="IK909" s="4"/>
      <c r="IL909" s="6"/>
      <c r="IM909" s="4"/>
      <c r="IN909" s="6"/>
      <c r="IO909" s="5"/>
      <c r="IP909" s="5"/>
      <c r="IQ909" s="4"/>
      <c r="IR909" s="6"/>
      <c r="IS909" s="4"/>
      <c r="IT909" s="6"/>
      <c r="IU909" s="5"/>
      <c r="IV909" s="5"/>
      <c r="IW909" s="4"/>
      <c r="IX909" s="6"/>
      <c r="IY909" s="4"/>
      <c r="IZ909" s="6"/>
      <c r="JA909" s="5"/>
      <c r="JB909" s="5"/>
      <c r="JC909" s="4"/>
      <c r="JD909" s="6"/>
      <c r="JE909" s="4"/>
      <c r="JF909" s="6"/>
      <c r="JG909" s="5"/>
      <c r="JH909" s="5"/>
      <c r="JI909" s="4"/>
      <c r="JJ909" s="6"/>
      <c r="JK909" s="4"/>
      <c r="JL909" s="6"/>
      <c r="JM909" s="5"/>
      <c r="JN909" s="5"/>
      <c r="JO909" s="4"/>
      <c r="JP909" s="6"/>
      <c r="JQ909" s="4"/>
      <c r="JR909" s="6"/>
      <c r="JS909" s="5"/>
      <c r="JT909" s="5"/>
      <c r="JU909" s="4"/>
      <c r="JV909" s="6"/>
      <c r="JW909" s="4"/>
      <c r="JX909" s="6"/>
      <c r="JY909" s="5"/>
      <c r="JZ909" s="5"/>
      <c r="KA909" s="4"/>
      <c r="KB909" s="6"/>
      <c r="KC909" s="4"/>
      <c r="KD909" s="6"/>
      <c r="KE909" s="5"/>
      <c r="KF909" s="5"/>
      <c r="KG909" s="4"/>
      <c r="KH909" s="6"/>
      <c r="KI909" s="4"/>
      <c r="KJ909" s="6"/>
      <c r="KK909" s="5"/>
      <c r="KL909" s="5"/>
    </row>
    <row r="910">
      <c r="A910" s="3" t="s">
        <v>85</v>
      </c>
      <c r="B910" s="3" t="s">
        <v>712</v>
      </c>
      <c r="C910" s="3" t="s">
        <v>87</v>
      </c>
      <c r="D910" s="3" t="s">
        <v>712</v>
      </c>
      <c r="E910" s="3" t="s">
        <v>1078</v>
      </c>
      <c r="F910" s="3" t="s">
        <v>104</v>
      </c>
      <c r="G910" s="3" t="s">
        <v>104</v>
      </c>
      <c r="H910" s="3" t="s">
        <v>104</v>
      </c>
      <c r="I910" s="4"/>
      <c r="J910" s="4">
        <f>=ROUNDDOWN({0},0)</f>
      </c>
      <c r="K910" s="4"/>
      <c r="L910" s="5"/>
      <c r="M910" s="4"/>
      <c r="N910" s="4">
        <f>=ROUNDDOWN({0},0)</f>
      </c>
      <c r="O910" s="4"/>
      <c r="P910" s="5"/>
      <c r="Q910" s="4"/>
      <c r="R910" s="6"/>
      <c r="S910" s="4"/>
      <c r="T910" s="6"/>
      <c r="U910" s="5"/>
      <c r="V910" s="5"/>
      <c r="W910" s="4"/>
      <c r="X910" s="6"/>
      <c r="Y910" s="4"/>
      <c r="Z910" s="6"/>
      <c r="AA910" s="5"/>
      <c r="AB910" s="5"/>
      <c r="AC910" s="4"/>
      <c r="AD910" s="6"/>
      <c r="AE910" s="4"/>
      <c r="AF910" s="6"/>
      <c r="AG910" s="5"/>
      <c r="AH910" s="5"/>
      <c r="AI910" s="4"/>
      <c r="AJ910" s="6"/>
      <c r="AK910" s="4"/>
      <c r="AL910" s="6"/>
      <c r="AM910" s="5"/>
      <c r="AN910" s="5"/>
      <c r="AO910" s="4"/>
      <c r="AP910" s="6"/>
      <c r="AQ910" s="4"/>
      <c r="AR910" s="6"/>
      <c r="AS910" s="5"/>
      <c r="AT910" s="5"/>
      <c r="AU910" s="4"/>
      <c r="AV910" s="6"/>
      <c r="AW910" s="4"/>
      <c r="AX910" s="6"/>
      <c r="AY910" s="5"/>
      <c r="AZ910" s="5"/>
      <c r="BA910" s="4"/>
      <c r="BB910" s="6"/>
      <c r="BC910" s="4"/>
      <c r="BD910" s="6"/>
      <c r="BE910" s="5"/>
      <c r="BF910" s="5"/>
      <c r="BG910" s="4"/>
      <c r="BH910" s="6"/>
      <c r="BI910" s="4"/>
      <c r="BJ910" s="6"/>
      <c r="BK910" s="5"/>
      <c r="BL910" s="5"/>
      <c r="BM910" s="4"/>
      <c r="BN910" s="6"/>
      <c r="BO910" s="4"/>
      <c r="BP910" s="6"/>
      <c r="BQ910" s="5"/>
      <c r="BR910" s="5"/>
      <c r="BS910" s="4"/>
      <c r="BT910" s="6"/>
      <c r="BU910" s="4"/>
      <c r="BV910" s="6"/>
      <c r="BW910" s="5"/>
      <c r="BX910" s="5"/>
      <c r="BY910" s="4"/>
      <c r="BZ910" s="6"/>
      <c r="CA910" s="4"/>
      <c r="CB910" s="6"/>
      <c r="CC910" s="5"/>
      <c r="CD910" s="5"/>
      <c r="CE910" s="4"/>
      <c r="CF910" s="6"/>
      <c r="CG910" s="4"/>
      <c r="CH910" s="6"/>
      <c r="CI910" s="5"/>
      <c r="CJ910" s="5"/>
      <c r="CK910" s="4"/>
      <c r="CL910" s="6"/>
      <c r="CM910" s="4"/>
      <c r="CN910" s="6"/>
      <c r="CO910" s="5"/>
      <c r="CP910" s="5"/>
      <c r="CQ910" s="4"/>
      <c r="CR910" s="6"/>
      <c r="CS910" s="4"/>
      <c r="CT910" s="6"/>
      <c r="CU910" s="5"/>
      <c r="CV910" s="5"/>
      <c r="CW910" s="4"/>
      <c r="CX910" s="6"/>
      <c r="CY910" s="4"/>
      <c r="CZ910" s="6"/>
      <c r="DA910" s="5"/>
      <c r="DB910" s="5"/>
      <c r="DC910" s="4"/>
      <c r="DD910" s="6"/>
      <c r="DE910" s="4"/>
      <c r="DF910" s="6"/>
      <c r="DG910" s="5"/>
      <c r="DH910" s="5"/>
      <c r="DI910" s="4"/>
      <c r="DJ910" s="6"/>
      <c r="DK910" s="4"/>
      <c r="DL910" s="6"/>
      <c r="DM910" s="5"/>
      <c r="DN910" s="5"/>
      <c r="DO910" s="4"/>
      <c r="DP910" s="6"/>
      <c r="DQ910" s="4"/>
      <c r="DR910" s="6"/>
      <c r="DS910" s="5"/>
      <c r="DT910" s="5"/>
      <c r="DU910" s="4"/>
      <c r="DV910" s="6"/>
      <c r="DW910" s="4"/>
      <c r="DX910" s="6"/>
      <c r="DY910" s="5"/>
      <c r="DZ910" s="5"/>
      <c r="EA910" s="4"/>
      <c r="EB910" s="6"/>
      <c r="EC910" s="4"/>
      <c r="ED910" s="6"/>
      <c r="EE910" s="5"/>
      <c r="EF910" s="5"/>
      <c r="EG910" s="4"/>
      <c r="EH910" s="6"/>
      <c r="EI910" s="4"/>
      <c r="EJ910" s="6"/>
      <c r="EK910" s="5"/>
      <c r="EL910" s="5"/>
      <c r="EM910" s="4"/>
      <c r="EN910" s="6"/>
      <c r="EO910" s="4"/>
      <c r="EP910" s="6"/>
      <c r="EQ910" s="5"/>
      <c r="ER910" s="5"/>
      <c r="ES910" s="4"/>
      <c r="ET910" s="6"/>
      <c r="EU910" s="4"/>
      <c r="EV910" s="6"/>
      <c r="EW910" s="5"/>
      <c r="EX910" s="5"/>
      <c r="EY910" s="4"/>
      <c r="EZ910" s="6"/>
      <c r="FA910" s="4"/>
      <c r="FB910" s="6"/>
      <c r="FC910" s="5"/>
      <c r="FD910" s="5"/>
      <c r="FE910" s="4"/>
      <c r="FF910" s="6"/>
      <c r="FG910" s="4"/>
      <c r="FH910" s="6"/>
      <c r="FI910" s="5"/>
      <c r="FJ910" s="5"/>
      <c r="FK910" s="4"/>
      <c r="FL910" s="6"/>
      <c r="FM910" s="4"/>
      <c r="FN910" s="6"/>
      <c r="FO910" s="5"/>
      <c r="FP910" s="5"/>
      <c r="FQ910" s="4"/>
      <c r="FR910" s="6"/>
      <c r="FS910" s="4"/>
      <c r="FT910" s="6"/>
      <c r="FU910" s="5"/>
      <c r="FV910" s="5"/>
      <c r="FW910" s="4"/>
      <c r="FX910" s="6"/>
      <c r="FY910" s="4"/>
      <c r="FZ910" s="6"/>
      <c r="GA910" s="5"/>
      <c r="GB910" s="5"/>
      <c r="GC910" s="4"/>
      <c r="GD910" s="6"/>
      <c r="GE910" s="4"/>
      <c r="GF910" s="6"/>
      <c r="GG910" s="5"/>
      <c r="GH910" s="5"/>
      <c r="GI910" s="4"/>
      <c r="GJ910" s="6"/>
      <c r="GK910" s="4"/>
      <c r="GL910" s="6"/>
      <c r="GM910" s="5"/>
      <c r="GN910" s="5"/>
      <c r="GO910" s="4"/>
      <c r="GP910" s="6"/>
      <c r="GQ910" s="4"/>
      <c r="GR910" s="6"/>
      <c r="GS910" s="5"/>
      <c r="GT910" s="5"/>
      <c r="GU910" s="4"/>
      <c r="GV910" s="6"/>
      <c r="GW910" s="4"/>
      <c r="GX910" s="6"/>
      <c r="GY910" s="5"/>
      <c r="GZ910" s="5"/>
      <c r="HA910" s="4"/>
      <c r="HB910" s="6"/>
      <c r="HC910" s="4"/>
      <c r="HD910" s="6"/>
      <c r="HE910" s="5"/>
      <c r="HF910" s="5"/>
      <c r="HG910" s="4"/>
      <c r="HH910" s="6"/>
      <c r="HI910" s="4"/>
      <c r="HJ910" s="6"/>
      <c r="HK910" s="5"/>
      <c r="HL910" s="5"/>
      <c r="HM910" s="4"/>
      <c r="HN910" s="6"/>
      <c r="HO910" s="4"/>
      <c r="HP910" s="6"/>
      <c r="HQ910" s="5"/>
      <c r="HR910" s="5"/>
      <c r="HS910" s="4"/>
      <c r="HT910" s="6"/>
      <c r="HU910" s="4"/>
      <c r="HV910" s="6"/>
      <c r="HW910" s="5"/>
      <c r="HX910" s="5"/>
      <c r="HY910" s="4"/>
      <c r="HZ910" s="6"/>
      <c r="IA910" s="4"/>
      <c r="IB910" s="6"/>
      <c r="IC910" s="5"/>
      <c r="ID910" s="5"/>
      <c r="IE910" s="4"/>
      <c r="IF910" s="6"/>
      <c r="IG910" s="4"/>
      <c r="IH910" s="6"/>
      <c r="II910" s="5"/>
      <c r="IJ910" s="5"/>
      <c r="IK910" s="4"/>
      <c r="IL910" s="6"/>
      <c r="IM910" s="4"/>
      <c r="IN910" s="6"/>
      <c r="IO910" s="5"/>
      <c r="IP910" s="5"/>
      <c r="IQ910" s="4"/>
      <c r="IR910" s="6"/>
      <c r="IS910" s="4"/>
      <c r="IT910" s="6"/>
      <c r="IU910" s="5"/>
      <c r="IV910" s="5"/>
      <c r="IW910" s="4"/>
      <c r="IX910" s="6"/>
      <c r="IY910" s="4"/>
      <c r="IZ910" s="6"/>
      <c r="JA910" s="5"/>
      <c r="JB910" s="5"/>
      <c r="JC910" s="4"/>
      <c r="JD910" s="6"/>
      <c r="JE910" s="4"/>
      <c r="JF910" s="6"/>
      <c r="JG910" s="5"/>
      <c r="JH910" s="5"/>
      <c r="JI910" s="4"/>
      <c r="JJ910" s="6"/>
      <c r="JK910" s="4"/>
      <c r="JL910" s="6"/>
      <c r="JM910" s="5"/>
      <c r="JN910" s="5"/>
      <c r="JO910" s="4"/>
      <c r="JP910" s="6"/>
      <c r="JQ910" s="4"/>
      <c r="JR910" s="6"/>
      <c r="JS910" s="5"/>
      <c r="JT910" s="5"/>
      <c r="JU910" s="4"/>
      <c r="JV910" s="6"/>
      <c r="JW910" s="4"/>
      <c r="JX910" s="6"/>
      <c r="JY910" s="5"/>
      <c r="JZ910" s="5"/>
      <c r="KA910" s="4"/>
      <c r="KB910" s="6"/>
      <c r="KC910" s="4"/>
      <c r="KD910" s="6"/>
      <c r="KE910" s="5"/>
      <c r="KF910" s="5"/>
      <c r="KG910" s="4"/>
      <c r="KH910" s="6"/>
      <c r="KI910" s="4"/>
      <c r="KJ910" s="6"/>
      <c r="KK910" s="5"/>
      <c r="KL910" s="5"/>
    </row>
    <row r="911">
      <c r="A911" s="3" t="s">
        <v>85</v>
      </c>
      <c r="B911" s="3" t="s">
        <v>712</v>
      </c>
      <c r="C911" s="3" t="s">
        <v>87</v>
      </c>
      <c r="D911" s="3" t="s">
        <v>712</v>
      </c>
      <c r="E911" s="3" t="s">
        <v>1079</v>
      </c>
      <c r="F911" s="3" t="s">
        <v>104</v>
      </c>
      <c r="G911" s="3" t="s">
        <v>104</v>
      </c>
      <c r="H911" s="3" t="s">
        <v>104</v>
      </c>
      <c r="I911" s="4"/>
      <c r="J911" s="4">
        <f>=ROUNDDOWN({0},0)</f>
      </c>
      <c r="K911" s="4"/>
      <c r="L911" s="5"/>
      <c r="M911" s="4"/>
      <c r="N911" s="4">
        <f>=ROUNDDOWN({0},0)</f>
      </c>
      <c r="O911" s="4"/>
      <c r="P911" s="5"/>
      <c r="Q911" s="4"/>
      <c r="R911" s="6"/>
      <c r="S911" s="4"/>
      <c r="T911" s="6"/>
      <c r="U911" s="5"/>
      <c r="V911" s="5"/>
      <c r="W911" s="4"/>
      <c r="X911" s="6"/>
      <c r="Y911" s="4"/>
      <c r="Z911" s="6"/>
      <c r="AA911" s="5"/>
      <c r="AB911" s="5"/>
      <c r="AC911" s="4"/>
      <c r="AD911" s="6"/>
      <c r="AE911" s="4"/>
      <c r="AF911" s="6"/>
      <c r="AG911" s="5"/>
      <c r="AH911" s="5"/>
      <c r="AI911" s="4"/>
      <c r="AJ911" s="6"/>
      <c r="AK911" s="4"/>
      <c r="AL911" s="6"/>
      <c r="AM911" s="5"/>
      <c r="AN911" s="5"/>
      <c r="AO911" s="4"/>
      <c r="AP911" s="6"/>
      <c r="AQ911" s="4"/>
      <c r="AR911" s="6"/>
      <c r="AS911" s="5"/>
      <c r="AT911" s="5"/>
      <c r="AU911" s="4"/>
      <c r="AV911" s="6"/>
      <c r="AW911" s="4"/>
      <c r="AX911" s="6"/>
      <c r="AY911" s="5"/>
      <c r="AZ911" s="5"/>
      <c r="BA911" s="4"/>
      <c r="BB911" s="6"/>
      <c r="BC911" s="4"/>
      <c r="BD911" s="6"/>
      <c r="BE911" s="5"/>
      <c r="BF911" s="5"/>
      <c r="BG911" s="4"/>
      <c r="BH911" s="6"/>
      <c r="BI911" s="4"/>
      <c r="BJ911" s="6"/>
      <c r="BK911" s="5"/>
      <c r="BL911" s="5"/>
      <c r="BM911" s="4"/>
      <c r="BN911" s="6"/>
      <c r="BO911" s="4"/>
      <c r="BP911" s="6"/>
      <c r="BQ911" s="5"/>
      <c r="BR911" s="5"/>
      <c r="BS911" s="4"/>
      <c r="BT911" s="6"/>
      <c r="BU911" s="4"/>
      <c r="BV911" s="6"/>
      <c r="BW911" s="5"/>
      <c r="BX911" s="5"/>
      <c r="BY911" s="4"/>
      <c r="BZ911" s="6"/>
      <c r="CA911" s="4"/>
      <c r="CB911" s="6"/>
      <c r="CC911" s="5"/>
      <c r="CD911" s="5"/>
      <c r="CE911" s="4"/>
      <c r="CF911" s="6"/>
      <c r="CG911" s="4"/>
      <c r="CH911" s="6"/>
      <c r="CI911" s="5"/>
      <c r="CJ911" s="5"/>
      <c r="CK911" s="4"/>
      <c r="CL911" s="6"/>
      <c r="CM911" s="4"/>
      <c r="CN911" s="6"/>
      <c r="CO911" s="5"/>
      <c r="CP911" s="5"/>
      <c r="CQ911" s="4"/>
      <c r="CR911" s="6"/>
      <c r="CS911" s="4"/>
      <c r="CT911" s="6"/>
      <c r="CU911" s="5"/>
      <c r="CV911" s="5"/>
      <c r="CW911" s="4"/>
      <c r="CX911" s="6"/>
      <c r="CY911" s="4"/>
      <c r="CZ911" s="6"/>
      <c r="DA911" s="5"/>
      <c r="DB911" s="5"/>
      <c r="DC911" s="4"/>
      <c r="DD911" s="6"/>
      <c r="DE911" s="4"/>
      <c r="DF911" s="6"/>
      <c r="DG911" s="5"/>
      <c r="DH911" s="5"/>
      <c r="DI911" s="4"/>
      <c r="DJ911" s="6"/>
      <c r="DK911" s="4"/>
      <c r="DL911" s="6"/>
      <c r="DM911" s="5"/>
      <c r="DN911" s="5"/>
      <c r="DO911" s="4"/>
      <c r="DP911" s="6"/>
      <c r="DQ911" s="4"/>
      <c r="DR911" s="6"/>
      <c r="DS911" s="5"/>
      <c r="DT911" s="5"/>
      <c r="DU911" s="4"/>
      <c r="DV911" s="6"/>
      <c r="DW911" s="4"/>
      <c r="DX911" s="6"/>
      <c r="DY911" s="5"/>
      <c r="DZ911" s="5"/>
      <c r="EA911" s="4"/>
      <c r="EB911" s="6"/>
      <c r="EC911" s="4"/>
      <c r="ED911" s="6"/>
      <c r="EE911" s="5"/>
      <c r="EF911" s="5"/>
      <c r="EG911" s="4"/>
      <c r="EH911" s="6"/>
      <c r="EI911" s="4"/>
      <c r="EJ911" s="6"/>
      <c r="EK911" s="5"/>
      <c r="EL911" s="5"/>
      <c r="EM911" s="4"/>
      <c r="EN911" s="6"/>
      <c r="EO911" s="4"/>
      <c r="EP911" s="6"/>
      <c r="EQ911" s="5"/>
      <c r="ER911" s="5"/>
      <c r="ES911" s="4"/>
      <c r="ET911" s="6"/>
      <c r="EU911" s="4"/>
      <c r="EV911" s="6"/>
      <c r="EW911" s="5"/>
      <c r="EX911" s="5"/>
      <c r="EY911" s="4"/>
      <c r="EZ911" s="6"/>
      <c r="FA911" s="4"/>
      <c r="FB911" s="6"/>
      <c r="FC911" s="5"/>
      <c r="FD911" s="5"/>
      <c r="FE911" s="4"/>
      <c r="FF911" s="6"/>
      <c r="FG911" s="4"/>
      <c r="FH911" s="6"/>
      <c r="FI911" s="5"/>
      <c r="FJ911" s="5"/>
      <c r="FK911" s="4"/>
      <c r="FL911" s="6"/>
      <c r="FM911" s="4"/>
      <c r="FN911" s="6"/>
      <c r="FO911" s="5"/>
      <c r="FP911" s="5"/>
      <c r="FQ911" s="4"/>
      <c r="FR911" s="6"/>
      <c r="FS911" s="4"/>
      <c r="FT911" s="6"/>
      <c r="FU911" s="5"/>
      <c r="FV911" s="5"/>
      <c r="FW911" s="4"/>
      <c r="FX911" s="6"/>
      <c r="FY911" s="4"/>
      <c r="FZ911" s="6"/>
      <c r="GA911" s="5"/>
      <c r="GB911" s="5"/>
      <c r="GC911" s="4"/>
      <c r="GD911" s="6"/>
      <c r="GE911" s="4"/>
      <c r="GF911" s="6"/>
      <c r="GG911" s="5"/>
      <c r="GH911" s="5"/>
      <c r="GI911" s="4"/>
      <c r="GJ911" s="6"/>
      <c r="GK911" s="4"/>
      <c r="GL911" s="6"/>
      <c r="GM911" s="5"/>
      <c r="GN911" s="5"/>
      <c r="GO911" s="4"/>
      <c r="GP911" s="6"/>
      <c r="GQ911" s="4"/>
      <c r="GR911" s="6"/>
      <c r="GS911" s="5"/>
      <c r="GT911" s="5"/>
      <c r="GU911" s="4"/>
      <c r="GV911" s="6"/>
      <c r="GW911" s="4"/>
      <c r="GX911" s="6"/>
      <c r="GY911" s="5"/>
      <c r="GZ911" s="5"/>
      <c r="HA911" s="4"/>
      <c r="HB911" s="6"/>
      <c r="HC911" s="4"/>
      <c r="HD911" s="6"/>
      <c r="HE911" s="5"/>
      <c r="HF911" s="5"/>
      <c r="HG911" s="4"/>
      <c r="HH911" s="6"/>
      <c r="HI911" s="4"/>
      <c r="HJ911" s="6"/>
      <c r="HK911" s="5"/>
      <c r="HL911" s="5"/>
      <c r="HM911" s="4"/>
      <c r="HN911" s="6"/>
      <c r="HO911" s="4"/>
      <c r="HP911" s="6"/>
      <c r="HQ911" s="5"/>
      <c r="HR911" s="5"/>
      <c r="HS911" s="4"/>
      <c r="HT911" s="6"/>
      <c r="HU911" s="4"/>
      <c r="HV911" s="6"/>
      <c r="HW911" s="5"/>
      <c r="HX911" s="5"/>
      <c r="HY911" s="4"/>
      <c r="HZ911" s="6"/>
      <c r="IA911" s="4"/>
      <c r="IB911" s="6"/>
      <c r="IC911" s="5"/>
      <c r="ID911" s="5"/>
      <c r="IE911" s="4"/>
      <c r="IF911" s="6"/>
      <c r="IG911" s="4"/>
      <c r="IH911" s="6"/>
      <c r="II911" s="5"/>
      <c r="IJ911" s="5"/>
      <c r="IK911" s="4"/>
      <c r="IL911" s="6"/>
      <c r="IM911" s="4"/>
      <c r="IN911" s="6"/>
      <c r="IO911" s="5"/>
      <c r="IP911" s="5"/>
      <c r="IQ911" s="4"/>
      <c r="IR911" s="6"/>
      <c r="IS911" s="4"/>
      <c r="IT911" s="6"/>
      <c r="IU911" s="5"/>
      <c r="IV911" s="5"/>
      <c r="IW911" s="4"/>
      <c r="IX911" s="6"/>
      <c r="IY911" s="4"/>
      <c r="IZ911" s="6"/>
      <c r="JA911" s="5"/>
      <c r="JB911" s="5"/>
      <c r="JC911" s="4"/>
      <c r="JD911" s="6"/>
      <c r="JE911" s="4"/>
      <c r="JF911" s="6"/>
      <c r="JG911" s="5"/>
      <c r="JH911" s="5"/>
      <c r="JI911" s="4"/>
      <c r="JJ911" s="6"/>
      <c r="JK911" s="4"/>
      <c r="JL911" s="6"/>
      <c r="JM911" s="5"/>
      <c r="JN911" s="5"/>
      <c r="JO911" s="4"/>
      <c r="JP911" s="6"/>
      <c r="JQ911" s="4"/>
      <c r="JR911" s="6"/>
      <c r="JS911" s="5"/>
      <c r="JT911" s="5"/>
      <c r="JU911" s="4"/>
      <c r="JV911" s="6"/>
      <c r="JW911" s="4"/>
      <c r="JX911" s="6"/>
      <c r="JY911" s="5"/>
      <c r="JZ911" s="5"/>
      <c r="KA911" s="4"/>
      <c r="KB911" s="6"/>
      <c r="KC911" s="4"/>
      <c r="KD911" s="6"/>
      <c r="KE911" s="5"/>
      <c r="KF911" s="5"/>
      <c r="KG911" s="4"/>
      <c r="KH911" s="6"/>
      <c r="KI911" s="4"/>
      <c r="KJ911" s="6"/>
      <c r="KK911" s="5"/>
      <c r="KL911" s="5"/>
    </row>
    <row r="912">
      <c r="A912" s="3" t="s">
        <v>85</v>
      </c>
      <c r="B912" s="3" t="s">
        <v>712</v>
      </c>
      <c r="C912" s="3" t="s">
        <v>87</v>
      </c>
      <c r="D912" s="3" t="s">
        <v>712</v>
      </c>
      <c r="E912" s="3" t="s">
        <v>1080</v>
      </c>
      <c r="F912" s="3" t="s">
        <v>104</v>
      </c>
      <c r="G912" s="3" t="s">
        <v>104</v>
      </c>
      <c r="H912" s="3" t="s">
        <v>104</v>
      </c>
      <c r="I912" s="4"/>
      <c r="J912" s="4">
        <f>=ROUNDDOWN({0},0)</f>
      </c>
      <c r="K912" s="4"/>
      <c r="L912" s="5"/>
      <c r="M912" s="4"/>
      <c r="N912" s="4">
        <f>=ROUNDDOWN({0},0)</f>
      </c>
      <c r="O912" s="4"/>
      <c r="P912" s="5"/>
      <c r="Q912" s="4"/>
      <c r="R912" s="6"/>
      <c r="S912" s="4"/>
      <c r="T912" s="6"/>
      <c r="U912" s="5"/>
      <c r="V912" s="5"/>
      <c r="W912" s="4"/>
      <c r="X912" s="6"/>
      <c r="Y912" s="4"/>
      <c r="Z912" s="6"/>
      <c r="AA912" s="5"/>
      <c r="AB912" s="5"/>
      <c r="AC912" s="4"/>
      <c r="AD912" s="6"/>
      <c r="AE912" s="4"/>
      <c r="AF912" s="6"/>
      <c r="AG912" s="5"/>
      <c r="AH912" s="5"/>
      <c r="AI912" s="4"/>
      <c r="AJ912" s="6"/>
      <c r="AK912" s="4"/>
      <c r="AL912" s="6"/>
      <c r="AM912" s="5"/>
      <c r="AN912" s="5"/>
      <c r="AO912" s="4"/>
      <c r="AP912" s="6"/>
      <c r="AQ912" s="4"/>
      <c r="AR912" s="6"/>
      <c r="AS912" s="5"/>
      <c r="AT912" s="5"/>
      <c r="AU912" s="4"/>
      <c r="AV912" s="6"/>
      <c r="AW912" s="4"/>
      <c r="AX912" s="6"/>
      <c r="AY912" s="5"/>
      <c r="AZ912" s="5"/>
      <c r="BA912" s="4"/>
      <c r="BB912" s="6"/>
      <c r="BC912" s="4"/>
      <c r="BD912" s="6"/>
      <c r="BE912" s="5"/>
      <c r="BF912" s="5"/>
      <c r="BG912" s="4"/>
      <c r="BH912" s="6"/>
      <c r="BI912" s="4"/>
      <c r="BJ912" s="6"/>
      <c r="BK912" s="5"/>
      <c r="BL912" s="5"/>
      <c r="BM912" s="4"/>
      <c r="BN912" s="6"/>
      <c r="BO912" s="4"/>
      <c r="BP912" s="6"/>
      <c r="BQ912" s="5"/>
      <c r="BR912" s="5"/>
      <c r="BS912" s="4"/>
      <c r="BT912" s="6"/>
      <c r="BU912" s="4"/>
      <c r="BV912" s="6"/>
      <c r="BW912" s="5"/>
      <c r="BX912" s="5"/>
      <c r="BY912" s="4"/>
      <c r="BZ912" s="6"/>
      <c r="CA912" s="4"/>
      <c r="CB912" s="6"/>
      <c r="CC912" s="5"/>
      <c r="CD912" s="5"/>
      <c r="CE912" s="4"/>
      <c r="CF912" s="6"/>
      <c r="CG912" s="4"/>
      <c r="CH912" s="6"/>
      <c r="CI912" s="5"/>
      <c r="CJ912" s="5"/>
      <c r="CK912" s="4"/>
      <c r="CL912" s="6"/>
      <c r="CM912" s="4"/>
      <c r="CN912" s="6"/>
      <c r="CO912" s="5"/>
      <c r="CP912" s="5"/>
      <c r="CQ912" s="4"/>
      <c r="CR912" s="6"/>
      <c r="CS912" s="4"/>
      <c r="CT912" s="6"/>
      <c r="CU912" s="5"/>
      <c r="CV912" s="5"/>
      <c r="CW912" s="4"/>
      <c r="CX912" s="6"/>
      <c r="CY912" s="4"/>
      <c r="CZ912" s="6"/>
      <c r="DA912" s="5"/>
      <c r="DB912" s="5"/>
      <c r="DC912" s="4"/>
      <c r="DD912" s="6"/>
      <c r="DE912" s="4"/>
      <c r="DF912" s="6"/>
      <c r="DG912" s="5"/>
      <c r="DH912" s="5"/>
      <c r="DI912" s="4"/>
      <c r="DJ912" s="6"/>
      <c r="DK912" s="4"/>
      <c r="DL912" s="6"/>
      <c r="DM912" s="5"/>
      <c r="DN912" s="5"/>
      <c r="DO912" s="4"/>
      <c r="DP912" s="6"/>
      <c r="DQ912" s="4"/>
      <c r="DR912" s="6"/>
      <c r="DS912" s="5"/>
      <c r="DT912" s="5"/>
      <c r="DU912" s="4"/>
      <c r="DV912" s="6"/>
      <c r="DW912" s="4"/>
      <c r="DX912" s="6"/>
      <c r="DY912" s="5"/>
      <c r="DZ912" s="5"/>
      <c r="EA912" s="4"/>
      <c r="EB912" s="6"/>
      <c r="EC912" s="4"/>
      <c r="ED912" s="6"/>
      <c r="EE912" s="5"/>
      <c r="EF912" s="5"/>
      <c r="EG912" s="4"/>
      <c r="EH912" s="6"/>
      <c r="EI912" s="4"/>
      <c r="EJ912" s="6"/>
      <c r="EK912" s="5"/>
      <c r="EL912" s="5"/>
      <c r="EM912" s="4"/>
      <c r="EN912" s="6"/>
      <c r="EO912" s="4"/>
      <c r="EP912" s="6"/>
      <c r="EQ912" s="5"/>
      <c r="ER912" s="5"/>
      <c r="ES912" s="4"/>
      <c r="ET912" s="6"/>
      <c r="EU912" s="4"/>
      <c r="EV912" s="6"/>
      <c r="EW912" s="5"/>
      <c r="EX912" s="5"/>
      <c r="EY912" s="4"/>
      <c r="EZ912" s="6"/>
      <c r="FA912" s="4"/>
      <c r="FB912" s="6"/>
      <c r="FC912" s="5"/>
      <c r="FD912" s="5"/>
      <c r="FE912" s="4"/>
      <c r="FF912" s="6"/>
      <c r="FG912" s="4"/>
      <c r="FH912" s="6"/>
      <c r="FI912" s="5"/>
      <c r="FJ912" s="5"/>
      <c r="FK912" s="4"/>
      <c r="FL912" s="6"/>
      <c r="FM912" s="4"/>
      <c r="FN912" s="6"/>
      <c r="FO912" s="5"/>
      <c r="FP912" s="5"/>
      <c r="FQ912" s="4"/>
      <c r="FR912" s="6"/>
      <c r="FS912" s="4"/>
      <c r="FT912" s="6"/>
      <c r="FU912" s="5"/>
      <c r="FV912" s="5"/>
      <c r="FW912" s="4"/>
      <c r="FX912" s="6"/>
      <c r="FY912" s="4"/>
      <c r="FZ912" s="6"/>
      <c r="GA912" s="5"/>
      <c r="GB912" s="5"/>
      <c r="GC912" s="4"/>
      <c r="GD912" s="6"/>
      <c r="GE912" s="4"/>
      <c r="GF912" s="6"/>
      <c r="GG912" s="5"/>
      <c r="GH912" s="5"/>
      <c r="GI912" s="4"/>
      <c r="GJ912" s="6"/>
      <c r="GK912" s="4"/>
      <c r="GL912" s="6"/>
      <c r="GM912" s="5"/>
      <c r="GN912" s="5"/>
      <c r="GO912" s="4"/>
      <c r="GP912" s="6"/>
      <c r="GQ912" s="4"/>
      <c r="GR912" s="6"/>
      <c r="GS912" s="5"/>
      <c r="GT912" s="5"/>
      <c r="GU912" s="4"/>
      <c r="GV912" s="6"/>
      <c r="GW912" s="4"/>
      <c r="GX912" s="6"/>
      <c r="GY912" s="5"/>
      <c r="GZ912" s="5"/>
      <c r="HA912" s="4"/>
      <c r="HB912" s="6"/>
      <c r="HC912" s="4"/>
      <c r="HD912" s="6"/>
      <c r="HE912" s="5"/>
      <c r="HF912" s="5"/>
      <c r="HG912" s="4"/>
      <c r="HH912" s="6"/>
      <c r="HI912" s="4"/>
      <c r="HJ912" s="6"/>
      <c r="HK912" s="5"/>
      <c r="HL912" s="5"/>
      <c r="HM912" s="4"/>
      <c r="HN912" s="6"/>
      <c r="HO912" s="4"/>
      <c r="HP912" s="6"/>
      <c r="HQ912" s="5"/>
      <c r="HR912" s="5"/>
      <c r="HS912" s="4"/>
      <c r="HT912" s="6"/>
      <c r="HU912" s="4"/>
      <c r="HV912" s="6"/>
      <c r="HW912" s="5"/>
      <c r="HX912" s="5"/>
      <c r="HY912" s="4"/>
      <c r="HZ912" s="6"/>
      <c r="IA912" s="4"/>
      <c r="IB912" s="6"/>
      <c r="IC912" s="5"/>
      <c r="ID912" s="5"/>
      <c r="IE912" s="4"/>
      <c r="IF912" s="6"/>
      <c r="IG912" s="4"/>
      <c r="IH912" s="6"/>
      <c r="II912" s="5"/>
      <c r="IJ912" s="5"/>
      <c r="IK912" s="4"/>
      <c r="IL912" s="6"/>
      <c r="IM912" s="4"/>
      <c r="IN912" s="6"/>
      <c r="IO912" s="5"/>
      <c r="IP912" s="5"/>
      <c r="IQ912" s="4"/>
      <c r="IR912" s="6"/>
      <c r="IS912" s="4"/>
      <c r="IT912" s="6"/>
      <c r="IU912" s="5"/>
      <c r="IV912" s="5"/>
      <c r="IW912" s="4"/>
      <c r="IX912" s="6"/>
      <c r="IY912" s="4"/>
      <c r="IZ912" s="6"/>
      <c r="JA912" s="5"/>
      <c r="JB912" s="5"/>
      <c r="JC912" s="4"/>
      <c r="JD912" s="6"/>
      <c r="JE912" s="4"/>
      <c r="JF912" s="6"/>
      <c r="JG912" s="5"/>
      <c r="JH912" s="5"/>
      <c r="JI912" s="4"/>
      <c r="JJ912" s="6"/>
      <c r="JK912" s="4"/>
      <c r="JL912" s="6"/>
      <c r="JM912" s="5"/>
      <c r="JN912" s="5"/>
      <c r="JO912" s="4"/>
      <c r="JP912" s="6"/>
      <c r="JQ912" s="4"/>
      <c r="JR912" s="6"/>
      <c r="JS912" s="5"/>
      <c r="JT912" s="5"/>
      <c r="JU912" s="4"/>
      <c r="JV912" s="6"/>
      <c r="JW912" s="4"/>
      <c r="JX912" s="6"/>
      <c r="JY912" s="5"/>
      <c r="JZ912" s="5"/>
      <c r="KA912" s="4"/>
      <c r="KB912" s="6"/>
      <c r="KC912" s="4"/>
      <c r="KD912" s="6"/>
      <c r="KE912" s="5"/>
      <c r="KF912" s="5"/>
      <c r="KG912" s="4"/>
      <c r="KH912" s="6"/>
      <c r="KI912" s="4"/>
      <c r="KJ912" s="6"/>
      <c r="KK912" s="5"/>
      <c r="KL912" s="5"/>
    </row>
    <row r="913">
      <c r="A913" s="3" t="s">
        <v>85</v>
      </c>
      <c r="B913" s="3" t="s">
        <v>712</v>
      </c>
      <c r="C913" s="3" t="s">
        <v>87</v>
      </c>
      <c r="D913" s="3" t="s">
        <v>712</v>
      </c>
      <c r="E913" s="3" t="s">
        <v>1081</v>
      </c>
      <c r="F913" s="3" t="s">
        <v>104</v>
      </c>
      <c r="G913" s="3" t="s">
        <v>104</v>
      </c>
      <c r="H913" s="3" t="s">
        <v>104</v>
      </c>
      <c r="I913" s="4"/>
      <c r="J913" s="4">
        <f>=ROUNDDOWN({0},0)</f>
      </c>
      <c r="K913" s="4"/>
      <c r="L913" s="5"/>
      <c r="M913" s="4"/>
      <c r="N913" s="4">
        <f>=ROUNDDOWN({0},0)</f>
      </c>
      <c r="O913" s="4"/>
      <c r="P913" s="5"/>
      <c r="Q913" s="4"/>
      <c r="R913" s="6"/>
      <c r="S913" s="4"/>
      <c r="T913" s="6"/>
      <c r="U913" s="5"/>
      <c r="V913" s="5"/>
      <c r="W913" s="4"/>
      <c r="X913" s="6"/>
      <c r="Y913" s="4"/>
      <c r="Z913" s="6"/>
      <c r="AA913" s="5"/>
      <c r="AB913" s="5"/>
      <c r="AC913" s="4"/>
      <c r="AD913" s="6"/>
      <c r="AE913" s="4"/>
      <c r="AF913" s="6"/>
      <c r="AG913" s="5"/>
      <c r="AH913" s="5"/>
      <c r="AI913" s="4"/>
      <c r="AJ913" s="6"/>
      <c r="AK913" s="4"/>
      <c r="AL913" s="6"/>
      <c r="AM913" s="5"/>
      <c r="AN913" s="5"/>
      <c r="AO913" s="4"/>
      <c r="AP913" s="6"/>
      <c r="AQ913" s="4"/>
      <c r="AR913" s="6"/>
      <c r="AS913" s="5"/>
      <c r="AT913" s="5"/>
      <c r="AU913" s="4"/>
      <c r="AV913" s="6"/>
      <c r="AW913" s="4"/>
      <c r="AX913" s="6"/>
      <c r="AY913" s="5"/>
      <c r="AZ913" s="5"/>
      <c r="BA913" s="4"/>
      <c r="BB913" s="6"/>
      <c r="BC913" s="4"/>
      <c r="BD913" s="6"/>
      <c r="BE913" s="5"/>
      <c r="BF913" s="5"/>
      <c r="BG913" s="4"/>
      <c r="BH913" s="6"/>
      <c r="BI913" s="4"/>
      <c r="BJ913" s="6"/>
      <c r="BK913" s="5"/>
      <c r="BL913" s="5"/>
      <c r="BM913" s="4"/>
      <c r="BN913" s="6"/>
      <c r="BO913" s="4"/>
      <c r="BP913" s="6"/>
      <c r="BQ913" s="5"/>
      <c r="BR913" s="5"/>
      <c r="BS913" s="4"/>
      <c r="BT913" s="6"/>
      <c r="BU913" s="4"/>
      <c r="BV913" s="6"/>
      <c r="BW913" s="5"/>
      <c r="BX913" s="5"/>
      <c r="BY913" s="4"/>
      <c r="BZ913" s="6"/>
      <c r="CA913" s="4"/>
      <c r="CB913" s="6"/>
      <c r="CC913" s="5"/>
      <c r="CD913" s="5"/>
      <c r="CE913" s="4"/>
      <c r="CF913" s="6"/>
      <c r="CG913" s="4"/>
      <c r="CH913" s="6"/>
      <c r="CI913" s="5"/>
      <c r="CJ913" s="5"/>
      <c r="CK913" s="4"/>
      <c r="CL913" s="6"/>
      <c r="CM913" s="4"/>
      <c r="CN913" s="6"/>
      <c r="CO913" s="5"/>
      <c r="CP913" s="5"/>
      <c r="CQ913" s="4"/>
      <c r="CR913" s="6"/>
      <c r="CS913" s="4"/>
      <c r="CT913" s="6"/>
      <c r="CU913" s="5"/>
      <c r="CV913" s="5"/>
      <c r="CW913" s="4"/>
      <c r="CX913" s="6"/>
      <c r="CY913" s="4"/>
      <c r="CZ913" s="6"/>
      <c r="DA913" s="5"/>
      <c r="DB913" s="5"/>
      <c r="DC913" s="4"/>
      <c r="DD913" s="6"/>
      <c r="DE913" s="4"/>
      <c r="DF913" s="6"/>
      <c r="DG913" s="5"/>
      <c r="DH913" s="5"/>
      <c r="DI913" s="4"/>
      <c r="DJ913" s="6"/>
      <c r="DK913" s="4"/>
      <c r="DL913" s="6"/>
      <c r="DM913" s="5"/>
      <c r="DN913" s="5"/>
      <c r="DO913" s="4"/>
      <c r="DP913" s="6"/>
      <c r="DQ913" s="4"/>
      <c r="DR913" s="6"/>
      <c r="DS913" s="5"/>
      <c r="DT913" s="5"/>
      <c r="DU913" s="4"/>
      <c r="DV913" s="6"/>
      <c r="DW913" s="4"/>
      <c r="DX913" s="6"/>
      <c r="DY913" s="5"/>
      <c r="DZ913" s="5"/>
      <c r="EA913" s="4"/>
      <c r="EB913" s="6"/>
      <c r="EC913" s="4"/>
      <c r="ED913" s="6"/>
      <c r="EE913" s="5"/>
      <c r="EF913" s="5"/>
      <c r="EG913" s="4"/>
      <c r="EH913" s="6"/>
      <c r="EI913" s="4"/>
      <c r="EJ913" s="6"/>
      <c r="EK913" s="5"/>
      <c r="EL913" s="5"/>
      <c r="EM913" s="4"/>
      <c r="EN913" s="6"/>
      <c r="EO913" s="4"/>
      <c r="EP913" s="6"/>
      <c r="EQ913" s="5"/>
      <c r="ER913" s="5"/>
      <c r="ES913" s="4"/>
      <c r="ET913" s="6"/>
      <c r="EU913" s="4"/>
      <c r="EV913" s="6"/>
      <c r="EW913" s="5"/>
      <c r="EX913" s="5"/>
      <c r="EY913" s="4"/>
      <c r="EZ913" s="6"/>
      <c r="FA913" s="4"/>
      <c r="FB913" s="6"/>
      <c r="FC913" s="5"/>
      <c r="FD913" s="5"/>
      <c r="FE913" s="4"/>
      <c r="FF913" s="6"/>
      <c r="FG913" s="4"/>
      <c r="FH913" s="6"/>
      <c r="FI913" s="5"/>
      <c r="FJ913" s="5"/>
      <c r="FK913" s="4"/>
      <c r="FL913" s="6"/>
      <c r="FM913" s="4"/>
      <c r="FN913" s="6"/>
      <c r="FO913" s="5"/>
      <c r="FP913" s="5"/>
      <c r="FQ913" s="4"/>
      <c r="FR913" s="6"/>
      <c r="FS913" s="4"/>
      <c r="FT913" s="6"/>
      <c r="FU913" s="5"/>
      <c r="FV913" s="5"/>
      <c r="FW913" s="4"/>
      <c r="FX913" s="6"/>
      <c r="FY913" s="4"/>
      <c r="FZ913" s="6"/>
      <c r="GA913" s="5"/>
      <c r="GB913" s="5"/>
      <c r="GC913" s="4"/>
      <c r="GD913" s="6"/>
      <c r="GE913" s="4"/>
      <c r="GF913" s="6"/>
      <c r="GG913" s="5"/>
      <c r="GH913" s="5"/>
      <c r="GI913" s="4"/>
      <c r="GJ913" s="6"/>
      <c r="GK913" s="4"/>
      <c r="GL913" s="6"/>
      <c r="GM913" s="5"/>
      <c r="GN913" s="5"/>
      <c r="GO913" s="4"/>
      <c r="GP913" s="6"/>
      <c r="GQ913" s="4"/>
      <c r="GR913" s="6"/>
      <c r="GS913" s="5"/>
      <c r="GT913" s="5"/>
      <c r="GU913" s="4"/>
      <c r="GV913" s="6"/>
      <c r="GW913" s="4"/>
      <c r="GX913" s="6"/>
      <c r="GY913" s="5"/>
      <c r="GZ913" s="5"/>
      <c r="HA913" s="4"/>
      <c r="HB913" s="6"/>
      <c r="HC913" s="4"/>
      <c r="HD913" s="6"/>
      <c r="HE913" s="5"/>
      <c r="HF913" s="5"/>
      <c r="HG913" s="4"/>
      <c r="HH913" s="6"/>
      <c r="HI913" s="4"/>
      <c r="HJ913" s="6"/>
      <c r="HK913" s="5"/>
      <c r="HL913" s="5"/>
      <c r="HM913" s="4"/>
      <c r="HN913" s="6"/>
      <c r="HO913" s="4"/>
      <c r="HP913" s="6"/>
      <c r="HQ913" s="5"/>
      <c r="HR913" s="5"/>
      <c r="HS913" s="4"/>
      <c r="HT913" s="6"/>
      <c r="HU913" s="4"/>
      <c r="HV913" s="6"/>
      <c r="HW913" s="5"/>
      <c r="HX913" s="5"/>
      <c r="HY913" s="4"/>
      <c r="HZ913" s="6"/>
      <c r="IA913" s="4"/>
      <c r="IB913" s="6"/>
      <c r="IC913" s="5"/>
      <c r="ID913" s="5"/>
      <c r="IE913" s="4"/>
      <c r="IF913" s="6"/>
      <c r="IG913" s="4"/>
      <c r="IH913" s="6"/>
      <c r="II913" s="5"/>
      <c r="IJ913" s="5"/>
      <c r="IK913" s="4"/>
      <c r="IL913" s="6"/>
      <c r="IM913" s="4"/>
      <c r="IN913" s="6"/>
      <c r="IO913" s="5"/>
      <c r="IP913" s="5"/>
      <c r="IQ913" s="4"/>
      <c r="IR913" s="6"/>
      <c r="IS913" s="4"/>
      <c r="IT913" s="6"/>
      <c r="IU913" s="5"/>
      <c r="IV913" s="5"/>
      <c r="IW913" s="4"/>
      <c r="IX913" s="6"/>
      <c r="IY913" s="4"/>
      <c r="IZ913" s="6"/>
      <c r="JA913" s="5"/>
      <c r="JB913" s="5"/>
      <c r="JC913" s="4"/>
      <c r="JD913" s="6"/>
      <c r="JE913" s="4"/>
      <c r="JF913" s="6"/>
      <c r="JG913" s="5"/>
      <c r="JH913" s="5"/>
      <c r="JI913" s="4"/>
      <c r="JJ913" s="6"/>
      <c r="JK913" s="4"/>
      <c r="JL913" s="6"/>
      <c r="JM913" s="5"/>
      <c r="JN913" s="5"/>
      <c r="JO913" s="4"/>
      <c r="JP913" s="6"/>
      <c r="JQ913" s="4"/>
      <c r="JR913" s="6"/>
      <c r="JS913" s="5"/>
      <c r="JT913" s="5"/>
      <c r="JU913" s="4"/>
      <c r="JV913" s="6"/>
      <c r="JW913" s="4"/>
      <c r="JX913" s="6"/>
      <c r="JY913" s="5"/>
      <c r="JZ913" s="5"/>
      <c r="KA913" s="4"/>
      <c r="KB913" s="6"/>
      <c r="KC913" s="4"/>
      <c r="KD913" s="6"/>
      <c r="KE913" s="5"/>
      <c r="KF913" s="5"/>
      <c r="KG913" s="4"/>
      <c r="KH913" s="6"/>
      <c r="KI913" s="4"/>
      <c r="KJ913" s="6"/>
      <c r="KK913" s="5"/>
      <c r="KL913" s="5"/>
    </row>
    <row r="914">
      <c r="A914" s="3" t="s">
        <v>85</v>
      </c>
      <c r="B914" s="3" t="s">
        <v>712</v>
      </c>
      <c r="C914" s="3" t="s">
        <v>87</v>
      </c>
      <c r="D914" s="3" t="s">
        <v>712</v>
      </c>
      <c r="E914" s="3" t="s">
        <v>1082</v>
      </c>
      <c r="F914" s="3" t="s">
        <v>104</v>
      </c>
      <c r="G914" s="3" t="s">
        <v>104</v>
      </c>
      <c r="H914" s="3" t="s">
        <v>104</v>
      </c>
      <c r="I914" s="4"/>
      <c r="J914" s="4">
        <f>=ROUNDDOWN({0},0)</f>
      </c>
      <c r="K914" s="4"/>
      <c r="L914" s="5"/>
      <c r="M914" s="4"/>
      <c r="N914" s="4">
        <f>=ROUNDDOWN({0},0)</f>
      </c>
      <c r="O914" s="4"/>
      <c r="P914" s="5"/>
      <c r="Q914" s="4"/>
      <c r="R914" s="6"/>
      <c r="S914" s="4"/>
      <c r="T914" s="6"/>
      <c r="U914" s="5"/>
      <c r="V914" s="5"/>
      <c r="W914" s="4"/>
      <c r="X914" s="6"/>
      <c r="Y914" s="4"/>
      <c r="Z914" s="6"/>
      <c r="AA914" s="5"/>
      <c r="AB914" s="5"/>
      <c r="AC914" s="4"/>
      <c r="AD914" s="6"/>
      <c r="AE914" s="4"/>
      <c r="AF914" s="6"/>
      <c r="AG914" s="5"/>
      <c r="AH914" s="5"/>
      <c r="AI914" s="4"/>
      <c r="AJ914" s="6"/>
      <c r="AK914" s="4"/>
      <c r="AL914" s="6"/>
      <c r="AM914" s="5"/>
      <c r="AN914" s="5"/>
      <c r="AO914" s="4"/>
      <c r="AP914" s="6"/>
      <c r="AQ914" s="4"/>
      <c r="AR914" s="6"/>
      <c r="AS914" s="5"/>
      <c r="AT914" s="5"/>
      <c r="AU914" s="4"/>
      <c r="AV914" s="6"/>
      <c r="AW914" s="4"/>
      <c r="AX914" s="6"/>
      <c r="AY914" s="5"/>
      <c r="AZ914" s="5"/>
      <c r="BA914" s="4"/>
      <c r="BB914" s="6"/>
      <c r="BC914" s="4"/>
      <c r="BD914" s="6"/>
      <c r="BE914" s="5"/>
      <c r="BF914" s="5"/>
      <c r="BG914" s="4"/>
      <c r="BH914" s="6"/>
      <c r="BI914" s="4"/>
      <c r="BJ914" s="6"/>
      <c r="BK914" s="5"/>
      <c r="BL914" s="5"/>
      <c r="BM914" s="4"/>
      <c r="BN914" s="6"/>
      <c r="BO914" s="4"/>
      <c r="BP914" s="6"/>
      <c r="BQ914" s="5"/>
      <c r="BR914" s="5"/>
      <c r="BS914" s="4"/>
      <c r="BT914" s="6"/>
      <c r="BU914" s="4"/>
      <c r="BV914" s="6"/>
      <c r="BW914" s="5"/>
      <c r="BX914" s="5"/>
      <c r="BY914" s="4"/>
      <c r="BZ914" s="6"/>
      <c r="CA914" s="4"/>
      <c r="CB914" s="6"/>
      <c r="CC914" s="5"/>
      <c r="CD914" s="5"/>
      <c r="CE914" s="4"/>
      <c r="CF914" s="6"/>
      <c r="CG914" s="4"/>
      <c r="CH914" s="6"/>
      <c r="CI914" s="5"/>
      <c r="CJ914" s="5"/>
      <c r="CK914" s="4"/>
      <c r="CL914" s="6"/>
      <c r="CM914" s="4"/>
      <c r="CN914" s="6"/>
      <c r="CO914" s="5"/>
      <c r="CP914" s="5"/>
      <c r="CQ914" s="4"/>
      <c r="CR914" s="6"/>
      <c r="CS914" s="4"/>
      <c r="CT914" s="6"/>
      <c r="CU914" s="5"/>
      <c r="CV914" s="5"/>
      <c r="CW914" s="4"/>
      <c r="CX914" s="6"/>
      <c r="CY914" s="4"/>
      <c r="CZ914" s="6"/>
      <c r="DA914" s="5"/>
      <c r="DB914" s="5"/>
      <c r="DC914" s="4"/>
      <c r="DD914" s="6"/>
      <c r="DE914" s="4"/>
      <c r="DF914" s="6"/>
      <c r="DG914" s="5"/>
      <c r="DH914" s="5"/>
      <c r="DI914" s="4"/>
      <c r="DJ914" s="6"/>
      <c r="DK914" s="4"/>
      <c r="DL914" s="6"/>
      <c r="DM914" s="5"/>
      <c r="DN914" s="5"/>
      <c r="DO914" s="4"/>
      <c r="DP914" s="6"/>
      <c r="DQ914" s="4"/>
      <c r="DR914" s="6"/>
      <c r="DS914" s="5"/>
      <c r="DT914" s="5"/>
      <c r="DU914" s="4"/>
      <c r="DV914" s="6"/>
      <c r="DW914" s="4"/>
      <c r="DX914" s="6"/>
      <c r="DY914" s="5"/>
      <c r="DZ914" s="5"/>
      <c r="EA914" s="4"/>
      <c r="EB914" s="6"/>
      <c r="EC914" s="4"/>
      <c r="ED914" s="6"/>
      <c r="EE914" s="5"/>
      <c r="EF914" s="5"/>
      <c r="EG914" s="4"/>
      <c r="EH914" s="6"/>
      <c r="EI914" s="4"/>
      <c r="EJ914" s="6"/>
      <c r="EK914" s="5"/>
      <c r="EL914" s="5"/>
      <c r="EM914" s="4"/>
      <c r="EN914" s="6"/>
      <c r="EO914" s="4"/>
      <c r="EP914" s="6"/>
      <c r="EQ914" s="5"/>
      <c r="ER914" s="5"/>
      <c r="ES914" s="4"/>
      <c r="ET914" s="6"/>
      <c r="EU914" s="4"/>
      <c r="EV914" s="6"/>
      <c r="EW914" s="5"/>
      <c r="EX914" s="5"/>
      <c r="EY914" s="4"/>
      <c r="EZ914" s="6"/>
      <c r="FA914" s="4"/>
      <c r="FB914" s="6"/>
      <c r="FC914" s="5"/>
      <c r="FD914" s="5"/>
      <c r="FE914" s="4"/>
      <c r="FF914" s="6"/>
      <c r="FG914" s="4"/>
      <c r="FH914" s="6"/>
      <c r="FI914" s="5"/>
      <c r="FJ914" s="5"/>
      <c r="FK914" s="4"/>
      <c r="FL914" s="6"/>
      <c r="FM914" s="4"/>
      <c r="FN914" s="6"/>
      <c r="FO914" s="5"/>
      <c r="FP914" s="5"/>
      <c r="FQ914" s="4"/>
      <c r="FR914" s="6"/>
      <c r="FS914" s="4"/>
      <c r="FT914" s="6"/>
      <c r="FU914" s="5"/>
      <c r="FV914" s="5"/>
      <c r="FW914" s="4"/>
      <c r="FX914" s="6"/>
      <c r="FY914" s="4"/>
      <c r="FZ914" s="6"/>
      <c r="GA914" s="5"/>
      <c r="GB914" s="5"/>
      <c r="GC914" s="4"/>
      <c r="GD914" s="6"/>
      <c r="GE914" s="4"/>
      <c r="GF914" s="6"/>
      <c r="GG914" s="5"/>
      <c r="GH914" s="5"/>
      <c r="GI914" s="4"/>
      <c r="GJ914" s="6"/>
      <c r="GK914" s="4"/>
      <c r="GL914" s="6"/>
      <c r="GM914" s="5"/>
      <c r="GN914" s="5"/>
      <c r="GO914" s="4"/>
      <c r="GP914" s="6"/>
      <c r="GQ914" s="4"/>
      <c r="GR914" s="6"/>
      <c r="GS914" s="5"/>
      <c r="GT914" s="5"/>
      <c r="GU914" s="4"/>
      <c r="GV914" s="6"/>
      <c r="GW914" s="4"/>
      <c r="GX914" s="6"/>
      <c r="GY914" s="5"/>
      <c r="GZ914" s="5"/>
      <c r="HA914" s="4"/>
      <c r="HB914" s="6"/>
      <c r="HC914" s="4"/>
      <c r="HD914" s="6"/>
      <c r="HE914" s="5"/>
      <c r="HF914" s="5"/>
      <c r="HG914" s="4"/>
      <c r="HH914" s="6"/>
      <c r="HI914" s="4"/>
      <c r="HJ914" s="6"/>
      <c r="HK914" s="5"/>
      <c r="HL914" s="5"/>
      <c r="HM914" s="4"/>
      <c r="HN914" s="6"/>
      <c r="HO914" s="4"/>
      <c r="HP914" s="6"/>
      <c r="HQ914" s="5"/>
      <c r="HR914" s="5"/>
      <c r="HS914" s="4"/>
      <c r="HT914" s="6"/>
      <c r="HU914" s="4"/>
      <c r="HV914" s="6"/>
      <c r="HW914" s="5"/>
      <c r="HX914" s="5"/>
      <c r="HY914" s="4"/>
      <c r="HZ914" s="6"/>
      <c r="IA914" s="4"/>
      <c r="IB914" s="6"/>
      <c r="IC914" s="5"/>
      <c r="ID914" s="5"/>
      <c r="IE914" s="4"/>
      <c r="IF914" s="6"/>
      <c r="IG914" s="4"/>
      <c r="IH914" s="6"/>
      <c r="II914" s="5"/>
      <c r="IJ914" s="5"/>
      <c r="IK914" s="4"/>
      <c r="IL914" s="6"/>
      <c r="IM914" s="4"/>
      <c r="IN914" s="6"/>
      <c r="IO914" s="5"/>
      <c r="IP914" s="5"/>
      <c r="IQ914" s="4"/>
      <c r="IR914" s="6"/>
      <c r="IS914" s="4"/>
      <c r="IT914" s="6"/>
      <c r="IU914" s="5"/>
      <c r="IV914" s="5"/>
      <c r="IW914" s="4"/>
      <c r="IX914" s="6"/>
      <c r="IY914" s="4"/>
      <c r="IZ914" s="6"/>
      <c r="JA914" s="5"/>
      <c r="JB914" s="5"/>
      <c r="JC914" s="4"/>
      <c r="JD914" s="6"/>
      <c r="JE914" s="4"/>
      <c r="JF914" s="6"/>
      <c r="JG914" s="5"/>
      <c r="JH914" s="5"/>
      <c r="JI914" s="4"/>
      <c r="JJ914" s="6"/>
      <c r="JK914" s="4"/>
      <c r="JL914" s="6"/>
      <c r="JM914" s="5"/>
      <c r="JN914" s="5"/>
      <c r="JO914" s="4"/>
      <c r="JP914" s="6"/>
      <c r="JQ914" s="4"/>
      <c r="JR914" s="6"/>
      <c r="JS914" s="5"/>
      <c r="JT914" s="5"/>
      <c r="JU914" s="4"/>
      <c r="JV914" s="6"/>
      <c r="JW914" s="4"/>
      <c r="JX914" s="6"/>
      <c r="JY914" s="5"/>
      <c r="JZ914" s="5"/>
      <c r="KA914" s="4"/>
      <c r="KB914" s="6"/>
      <c r="KC914" s="4"/>
      <c r="KD914" s="6"/>
      <c r="KE914" s="5"/>
      <c r="KF914" s="5"/>
      <c r="KG914" s="4"/>
      <c r="KH914" s="6"/>
      <c r="KI914" s="4"/>
      <c r="KJ914" s="6"/>
      <c r="KK914" s="5"/>
      <c r="KL914" s="5"/>
    </row>
    <row r="915">
      <c r="A915" s="3" t="s">
        <v>85</v>
      </c>
      <c r="B915" s="3" t="s">
        <v>712</v>
      </c>
      <c r="C915" s="3" t="s">
        <v>87</v>
      </c>
      <c r="D915" s="3" t="s">
        <v>712</v>
      </c>
      <c r="E915" s="3" t="s">
        <v>1083</v>
      </c>
      <c r="F915" s="3" t="s">
        <v>104</v>
      </c>
      <c r="G915" s="3" t="s">
        <v>104</v>
      </c>
      <c r="H915" s="3" t="s">
        <v>104</v>
      </c>
      <c r="I915" s="4"/>
      <c r="J915" s="4">
        <f>=ROUNDDOWN({0},0)</f>
      </c>
      <c r="K915" s="4"/>
      <c r="L915" s="5"/>
      <c r="M915" s="4"/>
      <c r="N915" s="4">
        <f>=ROUNDDOWN({0},0)</f>
      </c>
      <c r="O915" s="4"/>
      <c r="P915" s="5"/>
      <c r="Q915" s="4"/>
      <c r="R915" s="6"/>
      <c r="S915" s="4"/>
      <c r="T915" s="6"/>
      <c r="U915" s="5"/>
      <c r="V915" s="5"/>
      <c r="W915" s="4"/>
      <c r="X915" s="6"/>
      <c r="Y915" s="4"/>
      <c r="Z915" s="6"/>
      <c r="AA915" s="5"/>
      <c r="AB915" s="5"/>
      <c r="AC915" s="4"/>
      <c r="AD915" s="6"/>
      <c r="AE915" s="4"/>
      <c r="AF915" s="6"/>
      <c r="AG915" s="5"/>
      <c r="AH915" s="5"/>
      <c r="AI915" s="4"/>
      <c r="AJ915" s="6"/>
      <c r="AK915" s="4"/>
      <c r="AL915" s="6"/>
      <c r="AM915" s="5"/>
      <c r="AN915" s="5"/>
      <c r="AO915" s="4"/>
      <c r="AP915" s="6"/>
      <c r="AQ915" s="4"/>
      <c r="AR915" s="6"/>
      <c r="AS915" s="5"/>
      <c r="AT915" s="5"/>
      <c r="AU915" s="4"/>
      <c r="AV915" s="6"/>
      <c r="AW915" s="4"/>
      <c r="AX915" s="6"/>
      <c r="AY915" s="5"/>
      <c r="AZ915" s="5"/>
      <c r="BA915" s="4"/>
      <c r="BB915" s="6"/>
      <c r="BC915" s="4"/>
      <c r="BD915" s="6"/>
      <c r="BE915" s="5"/>
      <c r="BF915" s="5"/>
      <c r="BG915" s="4"/>
      <c r="BH915" s="6"/>
      <c r="BI915" s="4"/>
      <c r="BJ915" s="6"/>
      <c r="BK915" s="5"/>
      <c r="BL915" s="5"/>
      <c r="BM915" s="4"/>
      <c r="BN915" s="6"/>
      <c r="BO915" s="4"/>
      <c r="BP915" s="6"/>
      <c r="BQ915" s="5"/>
      <c r="BR915" s="5"/>
      <c r="BS915" s="4"/>
      <c r="BT915" s="6"/>
      <c r="BU915" s="4"/>
      <c r="BV915" s="6"/>
      <c r="BW915" s="5"/>
      <c r="BX915" s="5"/>
      <c r="BY915" s="4"/>
      <c r="BZ915" s="6"/>
      <c r="CA915" s="4"/>
      <c r="CB915" s="6"/>
      <c r="CC915" s="5"/>
      <c r="CD915" s="5"/>
      <c r="CE915" s="4"/>
      <c r="CF915" s="6"/>
      <c r="CG915" s="4"/>
      <c r="CH915" s="6"/>
      <c r="CI915" s="5"/>
      <c r="CJ915" s="5"/>
      <c r="CK915" s="4"/>
      <c r="CL915" s="6"/>
      <c r="CM915" s="4"/>
      <c r="CN915" s="6"/>
      <c r="CO915" s="5"/>
      <c r="CP915" s="5"/>
      <c r="CQ915" s="4"/>
      <c r="CR915" s="6"/>
      <c r="CS915" s="4"/>
      <c r="CT915" s="6"/>
      <c r="CU915" s="5"/>
      <c r="CV915" s="5"/>
      <c r="CW915" s="4"/>
      <c r="CX915" s="6"/>
      <c r="CY915" s="4"/>
      <c r="CZ915" s="6"/>
      <c r="DA915" s="5"/>
      <c r="DB915" s="5"/>
      <c r="DC915" s="4"/>
      <c r="DD915" s="6"/>
      <c r="DE915" s="4"/>
      <c r="DF915" s="6"/>
      <c r="DG915" s="5"/>
      <c r="DH915" s="5"/>
      <c r="DI915" s="4"/>
      <c r="DJ915" s="6"/>
      <c r="DK915" s="4"/>
      <c r="DL915" s="6"/>
      <c r="DM915" s="5"/>
      <c r="DN915" s="5"/>
      <c r="DO915" s="4"/>
      <c r="DP915" s="6"/>
      <c r="DQ915" s="4"/>
      <c r="DR915" s="6"/>
      <c r="DS915" s="5"/>
      <c r="DT915" s="5"/>
      <c r="DU915" s="4"/>
      <c r="DV915" s="6"/>
      <c r="DW915" s="4"/>
      <c r="DX915" s="6"/>
      <c r="DY915" s="5"/>
      <c r="DZ915" s="5"/>
      <c r="EA915" s="4"/>
      <c r="EB915" s="6"/>
      <c r="EC915" s="4"/>
      <c r="ED915" s="6"/>
      <c r="EE915" s="5"/>
      <c r="EF915" s="5"/>
      <c r="EG915" s="4"/>
      <c r="EH915" s="6"/>
      <c r="EI915" s="4"/>
      <c r="EJ915" s="6"/>
      <c r="EK915" s="5"/>
      <c r="EL915" s="5"/>
      <c r="EM915" s="4"/>
      <c r="EN915" s="6"/>
      <c r="EO915" s="4"/>
      <c r="EP915" s="6"/>
      <c r="EQ915" s="5"/>
      <c r="ER915" s="5"/>
      <c r="ES915" s="4"/>
      <c r="ET915" s="6"/>
      <c r="EU915" s="4"/>
      <c r="EV915" s="6"/>
      <c r="EW915" s="5"/>
      <c r="EX915" s="5"/>
      <c r="EY915" s="4"/>
      <c r="EZ915" s="6"/>
      <c r="FA915" s="4"/>
      <c r="FB915" s="6"/>
      <c r="FC915" s="5"/>
      <c r="FD915" s="5"/>
      <c r="FE915" s="4"/>
      <c r="FF915" s="6"/>
      <c r="FG915" s="4"/>
      <c r="FH915" s="6"/>
      <c r="FI915" s="5"/>
      <c r="FJ915" s="5"/>
      <c r="FK915" s="4"/>
      <c r="FL915" s="6"/>
      <c r="FM915" s="4"/>
      <c r="FN915" s="6"/>
      <c r="FO915" s="5"/>
      <c r="FP915" s="5"/>
      <c r="FQ915" s="4"/>
      <c r="FR915" s="6"/>
      <c r="FS915" s="4"/>
      <c r="FT915" s="6"/>
      <c r="FU915" s="5"/>
      <c r="FV915" s="5"/>
      <c r="FW915" s="4"/>
      <c r="FX915" s="6"/>
      <c r="FY915" s="4"/>
      <c r="FZ915" s="6"/>
      <c r="GA915" s="5"/>
      <c r="GB915" s="5"/>
      <c r="GC915" s="4"/>
      <c r="GD915" s="6"/>
      <c r="GE915" s="4"/>
      <c r="GF915" s="6"/>
      <c r="GG915" s="5"/>
      <c r="GH915" s="5"/>
      <c r="GI915" s="4"/>
      <c r="GJ915" s="6"/>
      <c r="GK915" s="4"/>
      <c r="GL915" s="6"/>
      <c r="GM915" s="5"/>
      <c r="GN915" s="5"/>
      <c r="GO915" s="4"/>
      <c r="GP915" s="6"/>
      <c r="GQ915" s="4"/>
      <c r="GR915" s="6"/>
      <c r="GS915" s="5"/>
      <c r="GT915" s="5"/>
      <c r="GU915" s="4"/>
      <c r="GV915" s="6"/>
      <c r="GW915" s="4"/>
      <c r="GX915" s="6"/>
      <c r="GY915" s="5"/>
      <c r="GZ915" s="5"/>
      <c r="HA915" s="4"/>
      <c r="HB915" s="6"/>
      <c r="HC915" s="4"/>
      <c r="HD915" s="6"/>
      <c r="HE915" s="5"/>
      <c r="HF915" s="5"/>
      <c r="HG915" s="4"/>
      <c r="HH915" s="6"/>
      <c r="HI915" s="4"/>
      <c r="HJ915" s="6"/>
      <c r="HK915" s="5"/>
      <c r="HL915" s="5"/>
      <c r="HM915" s="4"/>
      <c r="HN915" s="6"/>
      <c r="HO915" s="4"/>
      <c r="HP915" s="6"/>
      <c r="HQ915" s="5"/>
      <c r="HR915" s="5"/>
      <c r="HS915" s="4"/>
      <c r="HT915" s="6"/>
      <c r="HU915" s="4"/>
      <c r="HV915" s="6"/>
      <c r="HW915" s="5"/>
      <c r="HX915" s="5"/>
      <c r="HY915" s="4"/>
      <c r="HZ915" s="6"/>
      <c r="IA915" s="4"/>
      <c r="IB915" s="6"/>
      <c r="IC915" s="5"/>
      <c r="ID915" s="5"/>
      <c r="IE915" s="4"/>
      <c r="IF915" s="6"/>
      <c r="IG915" s="4"/>
      <c r="IH915" s="6"/>
      <c r="II915" s="5"/>
      <c r="IJ915" s="5"/>
      <c r="IK915" s="4"/>
      <c r="IL915" s="6"/>
      <c r="IM915" s="4"/>
      <c r="IN915" s="6"/>
      <c r="IO915" s="5"/>
      <c r="IP915" s="5"/>
      <c r="IQ915" s="4"/>
      <c r="IR915" s="6"/>
      <c r="IS915" s="4"/>
      <c r="IT915" s="6"/>
      <c r="IU915" s="5"/>
      <c r="IV915" s="5"/>
      <c r="IW915" s="4"/>
      <c r="IX915" s="6"/>
      <c r="IY915" s="4"/>
      <c r="IZ915" s="6"/>
      <c r="JA915" s="5"/>
      <c r="JB915" s="5"/>
      <c r="JC915" s="4"/>
      <c r="JD915" s="6"/>
      <c r="JE915" s="4"/>
      <c r="JF915" s="6"/>
      <c r="JG915" s="5"/>
      <c r="JH915" s="5"/>
      <c r="JI915" s="4"/>
      <c r="JJ915" s="6"/>
      <c r="JK915" s="4"/>
      <c r="JL915" s="6"/>
      <c r="JM915" s="5"/>
      <c r="JN915" s="5"/>
      <c r="JO915" s="4"/>
      <c r="JP915" s="6"/>
      <c r="JQ915" s="4"/>
      <c r="JR915" s="6"/>
      <c r="JS915" s="5"/>
      <c r="JT915" s="5"/>
      <c r="JU915" s="4"/>
      <c r="JV915" s="6"/>
      <c r="JW915" s="4"/>
      <c r="JX915" s="6"/>
      <c r="JY915" s="5"/>
      <c r="JZ915" s="5"/>
      <c r="KA915" s="4"/>
      <c r="KB915" s="6"/>
      <c r="KC915" s="4"/>
      <c r="KD915" s="6"/>
      <c r="KE915" s="5"/>
      <c r="KF915" s="5"/>
      <c r="KG915" s="4"/>
      <c r="KH915" s="6"/>
      <c r="KI915" s="4"/>
      <c r="KJ915" s="6"/>
      <c r="KK915" s="5"/>
      <c r="KL915" s="5"/>
    </row>
    <row r="916">
      <c r="A916" s="3" t="s">
        <v>85</v>
      </c>
      <c r="B916" s="3" t="s">
        <v>712</v>
      </c>
      <c r="C916" s="3" t="s">
        <v>87</v>
      </c>
      <c r="D916" s="3" t="s">
        <v>712</v>
      </c>
      <c r="E916" s="3" t="s">
        <v>1084</v>
      </c>
      <c r="F916" s="3" t="s">
        <v>104</v>
      </c>
      <c r="G916" s="3" t="s">
        <v>104</v>
      </c>
      <c r="H916" s="3" t="s">
        <v>104</v>
      </c>
      <c r="I916" s="4"/>
      <c r="J916" s="4">
        <f>=ROUNDDOWN({0},0)</f>
      </c>
      <c r="K916" s="4"/>
      <c r="L916" s="5"/>
      <c r="M916" s="4"/>
      <c r="N916" s="4">
        <f>=ROUNDDOWN({0},0)</f>
      </c>
      <c r="O916" s="4"/>
      <c r="P916" s="5"/>
      <c r="Q916" s="4"/>
      <c r="R916" s="6"/>
      <c r="S916" s="4"/>
      <c r="T916" s="6"/>
      <c r="U916" s="5"/>
      <c r="V916" s="5"/>
      <c r="W916" s="4"/>
      <c r="X916" s="6"/>
      <c r="Y916" s="4"/>
      <c r="Z916" s="6"/>
      <c r="AA916" s="5"/>
      <c r="AB916" s="5"/>
      <c r="AC916" s="4"/>
      <c r="AD916" s="6"/>
      <c r="AE916" s="4"/>
      <c r="AF916" s="6"/>
      <c r="AG916" s="5"/>
      <c r="AH916" s="5"/>
      <c r="AI916" s="4"/>
      <c r="AJ916" s="6"/>
      <c r="AK916" s="4"/>
      <c r="AL916" s="6"/>
      <c r="AM916" s="5"/>
      <c r="AN916" s="5"/>
      <c r="AO916" s="4"/>
      <c r="AP916" s="6"/>
      <c r="AQ916" s="4"/>
      <c r="AR916" s="6"/>
      <c r="AS916" s="5"/>
      <c r="AT916" s="5"/>
      <c r="AU916" s="4"/>
      <c r="AV916" s="6"/>
      <c r="AW916" s="4"/>
      <c r="AX916" s="6"/>
      <c r="AY916" s="5"/>
      <c r="AZ916" s="5"/>
      <c r="BA916" s="4"/>
      <c r="BB916" s="6"/>
      <c r="BC916" s="4"/>
      <c r="BD916" s="6"/>
      <c r="BE916" s="5"/>
      <c r="BF916" s="5"/>
      <c r="BG916" s="4"/>
      <c r="BH916" s="6"/>
      <c r="BI916" s="4"/>
      <c r="BJ916" s="6"/>
      <c r="BK916" s="5"/>
      <c r="BL916" s="5"/>
      <c r="BM916" s="4"/>
      <c r="BN916" s="6"/>
      <c r="BO916" s="4"/>
      <c r="BP916" s="6"/>
      <c r="BQ916" s="5"/>
      <c r="BR916" s="5"/>
      <c r="BS916" s="4"/>
      <c r="BT916" s="6"/>
      <c r="BU916" s="4"/>
      <c r="BV916" s="6"/>
      <c r="BW916" s="5"/>
      <c r="BX916" s="5"/>
      <c r="BY916" s="4"/>
      <c r="BZ916" s="6"/>
      <c r="CA916" s="4"/>
      <c r="CB916" s="6"/>
      <c r="CC916" s="5"/>
      <c r="CD916" s="5"/>
      <c r="CE916" s="4"/>
      <c r="CF916" s="6"/>
      <c r="CG916" s="4"/>
      <c r="CH916" s="6"/>
      <c r="CI916" s="5"/>
      <c r="CJ916" s="5"/>
      <c r="CK916" s="4"/>
      <c r="CL916" s="6"/>
      <c r="CM916" s="4"/>
      <c r="CN916" s="6"/>
      <c r="CO916" s="5"/>
      <c r="CP916" s="5"/>
      <c r="CQ916" s="4"/>
      <c r="CR916" s="6"/>
      <c r="CS916" s="4"/>
      <c r="CT916" s="6"/>
      <c r="CU916" s="5"/>
      <c r="CV916" s="5"/>
      <c r="CW916" s="4"/>
      <c r="CX916" s="6"/>
      <c r="CY916" s="4"/>
      <c r="CZ916" s="6"/>
      <c r="DA916" s="5"/>
      <c r="DB916" s="5"/>
      <c r="DC916" s="4"/>
      <c r="DD916" s="6"/>
      <c r="DE916" s="4"/>
      <c r="DF916" s="6"/>
      <c r="DG916" s="5"/>
      <c r="DH916" s="5"/>
      <c r="DI916" s="4"/>
      <c r="DJ916" s="6"/>
      <c r="DK916" s="4"/>
      <c r="DL916" s="6"/>
      <c r="DM916" s="5"/>
      <c r="DN916" s="5"/>
      <c r="DO916" s="4"/>
      <c r="DP916" s="6"/>
      <c r="DQ916" s="4"/>
      <c r="DR916" s="6"/>
      <c r="DS916" s="5"/>
      <c r="DT916" s="5"/>
      <c r="DU916" s="4"/>
      <c r="DV916" s="6"/>
      <c r="DW916" s="4"/>
      <c r="DX916" s="6"/>
      <c r="DY916" s="5"/>
      <c r="DZ916" s="5"/>
      <c r="EA916" s="4"/>
      <c r="EB916" s="6"/>
      <c r="EC916" s="4"/>
      <c r="ED916" s="6"/>
      <c r="EE916" s="5"/>
      <c r="EF916" s="5"/>
      <c r="EG916" s="4"/>
      <c r="EH916" s="6"/>
      <c r="EI916" s="4"/>
      <c r="EJ916" s="6"/>
      <c r="EK916" s="5"/>
      <c r="EL916" s="5"/>
      <c r="EM916" s="4"/>
      <c r="EN916" s="6"/>
      <c r="EO916" s="4"/>
      <c r="EP916" s="6"/>
      <c r="EQ916" s="5"/>
      <c r="ER916" s="5"/>
      <c r="ES916" s="4"/>
      <c r="ET916" s="6"/>
      <c r="EU916" s="4"/>
      <c r="EV916" s="6"/>
      <c r="EW916" s="5"/>
      <c r="EX916" s="5"/>
      <c r="EY916" s="4"/>
      <c r="EZ916" s="6"/>
      <c r="FA916" s="4"/>
      <c r="FB916" s="6"/>
      <c r="FC916" s="5"/>
      <c r="FD916" s="5"/>
      <c r="FE916" s="4"/>
      <c r="FF916" s="6"/>
      <c r="FG916" s="4"/>
      <c r="FH916" s="6"/>
      <c r="FI916" s="5"/>
      <c r="FJ916" s="5"/>
      <c r="FK916" s="4"/>
      <c r="FL916" s="6"/>
      <c r="FM916" s="4"/>
      <c r="FN916" s="6"/>
      <c r="FO916" s="5"/>
      <c r="FP916" s="5"/>
      <c r="FQ916" s="4"/>
      <c r="FR916" s="6"/>
      <c r="FS916" s="4"/>
      <c r="FT916" s="6"/>
      <c r="FU916" s="5"/>
      <c r="FV916" s="5"/>
      <c r="FW916" s="4"/>
      <c r="FX916" s="6"/>
      <c r="FY916" s="4"/>
      <c r="FZ916" s="6"/>
      <c r="GA916" s="5"/>
      <c r="GB916" s="5"/>
      <c r="GC916" s="4"/>
      <c r="GD916" s="6"/>
      <c r="GE916" s="4"/>
      <c r="GF916" s="6"/>
      <c r="GG916" s="5"/>
      <c r="GH916" s="5"/>
      <c r="GI916" s="4"/>
      <c r="GJ916" s="6"/>
      <c r="GK916" s="4"/>
      <c r="GL916" s="6"/>
      <c r="GM916" s="5"/>
      <c r="GN916" s="5"/>
      <c r="GO916" s="4"/>
      <c r="GP916" s="6"/>
      <c r="GQ916" s="4"/>
      <c r="GR916" s="6"/>
      <c r="GS916" s="5"/>
      <c r="GT916" s="5"/>
      <c r="GU916" s="4"/>
      <c r="GV916" s="6"/>
      <c r="GW916" s="4"/>
      <c r="GX916" s="6"/>
      <c r="GY916" s="5"/>
      <c r="GZ916" s="5"/>
      <c r="HA916" s="4"/>
      <c r="HB916" s="6"/>
      <c r="HC916" s="4"/>
      <c r="HD916" s="6"/>
      <c r="HE916" s="5"/>
      <c r="HF916" s="5"/>
      <c r="HG916" s="4"/>
      <c r="HH916" s="6"/>
      <c r="HI916" s="4"/>
      <c r="HJ916" s="6"/>
      <c r="HK916" s="5"/>
      <c r="HL916" s="5"/>
      <c r="HM916" s="4"/>
      <c r="HN916" s="6"/>
      <c r="HO916" s="4"/>
      <c r="HP916" s="6"/>
      <c r="HQ916" s="5"/>
      <c r="HR916" s="5"/>
      <c r="HS916" s="4"/>
      <c r="HT916" s="6"/>
      <c r="HU916" s="4"/>
      <c r="HV916" s="6"/>
      <c r="HW916" s="5"/>
      <c r="HX916" s="5"/>
      <c r="HY916" s="4"/>
      <c r="HZ916" s="6"/>
      <c r="IA916" s="4"/>
      <c r="IB916" s="6"/>
      <c r="IC916" s="5"/>
      <c r="ID916" s="5"/>
      <c r="IE916" s="4"/>
      <c r="IF916" s="6"/>
      <c r="IG916" s="4"/>
      <c r="IH916" s="6"/>
      <c r="II916" s="5"/>
      <c r="IJ916" s="5"/>
      <c r="IK916" s="4"/>
      <c r="IL916" s="6"/>
      <c r="IM916" s="4"/>
      <c r="IN916" s="6"/>
      <c r="IO916" s="5"/>
      <c r="IP916" s="5"/>
      <c r="IQ916" s="4"/>
      <c r="IR916" s="6"/>
      <c r="IS916" s="4"/>
      <c r="IT916" s="6"/>
      <c r="IU916" s="5"/>
      <c r="IV916" s="5"/>
      <c r="IW916" s="4"/>
      <c r="IX916" s="6"/>
      <c r="IY916" s="4"/>
      <c r="IZ916" s="6"/>
      <c r="JA916" s="5"/>
      <c r="JB916" s="5"/>
      <c r="JC916" s="4"/>
      <c r="JD916" s="6"/>
      <c r="JE916" s="4"/>
      <c r="JF916" s="6"/>
      <c r="JG916" s="5"/>
      <c r="JH916" s="5"/>
      <c r="JI916" s="4"/>
      <c r="JJ916" s="6"/>
      <c r="JK916" s="4"/>
      <c r="JL916" s="6"/>
      <c r="JM916" s="5"/>
      <c r="JN916" s="5"/>
      <c r="JO916" s="4"/>
      <c r="JP916" s="6"/>
      <c r="JQ916" s="4"/>
      <c r="JR916" s="6"/>
      <c r="JS916" s="5"/>
      <c r="JT916" s="5"/>
      <c r="JU916" s="4"/>
      <c r="JV916" s="6"/>
      <c r="JW916" s="4"/>
      <c r="JX916" s="6"/>
      <c r="JY916" s="5"/>
      <c r="JZ916" s="5"/>
      <c r="KA916" s="4"/>
      <c r="KB916" s="6"/>
      <c r="KC916" s="4"/>
      <c r="KD916" s="6"/>
      <c r="KE916" s="5"/>
      <c r="KF916" s="5"/>
      <c r="KG916" s="4"/>
      <c r="KH916" s="6"/>
      <c r="KI916" s="4"/>
      <c r="KJ916" s="6"/>
      <c r="KK916" s="5"/>
      <c r="KL916" s="5"/>
    </row>
    <row r="917">
      <c r="A917" s="3" t="s">
        <v>85</v>
      </c>
      <c r="B917" s="3" t="s">
        <v>712</v>
      </c>
      <c r="C917" s="3" t="s">
        <v>87</v>
      </c>
      <c r="D917" s="3" t="s">
        <v>712</v>
      </c>
      <c r="E917" s="3" t="s">
        <v>1085</v>
      </c>
      <c r="F917" s="3" t="s">
        <v>104</v>
      </c>
      <c r="G917" s="3" t="s">
        <v>104</v>
      </c>
      <c r="H917" s="3" t="s">
        <v>104</v>
      </c>
      <c r="I917" s="4"/>
      <c r="J917" s="4">
        <f>=ROUNDDOWN({0},0)</f>
      </c>
      <c r="K917" s="4"/>
      <c r="L917" s="5"/>
      <c r="M917" s="4"/>
      <c r="N917" s="4">
        <f>=ROUNDDOWN({0},0)</f>
      </c>
      <c r="O917" s="4"/>
      <c r="P917" s="5"/>
      <c r="Q917" s="4"/>
      <c r="R917" s="6"/>
      <c r="S917" s="4"/>
      <c r="T917" s="6"/>
      <c r="U917" s="5"/>
      <c r="V917" s="5"/>
      <c r="W917" s="4"/>
      <c r="X917" s="6"/>
      <c r="Y917" s="4"/>
      <c r="Z917" s="6"/>
      <c r="AA917" s="5"/>
      <c r="AB917" s="5"/>
      <c r="AC917" s="4"/>
      <c r="AD917" s="6"/>
      <c r="AE917" s="4"/>
      <c r="AF917" s="6"/>
      <c r="AG917" s="5"/>
      <c r="AH917" s="5"/>
      <c r="AI917" s="4"/>
      <c r="AJ917" s="6"/>
      <c r="AK917" s="4"/>
      <c r="AL917" s="6"/>
      <c r="AM917" s="5"/>
      <c r="AN917" s="5"/>
      <c r="AO917" s="4"/>
      <c r="AP917" s="6"/>
      <c r="AQ917" s="4"/>
      <c r="AR917" s="6"/>
      <c r="AS917" s="5"/>
      <c r="AT917" s="5"/>
      <c r="AU917" s="4"/>
      <c r="AV917" s="6"/>
      <c r="AW917" s="4"/>
      <c r="AX917" s="6"/>
      <c r="AY917" s="5"/>
      <c r="AZ917" s="5"/>
      <c r="BA917" s="4"/>
      <c r="BB917" s="6"/>
      <c r="BC917" s="4"/>
      <c r="BD917" s="6"/>
      <c r="BE917" s="5"/>
      <c r="BF917" s="5"/>
      <c r="BG917" s="4"/>
      <c r="BH917" s="6"/>
      <c r="BI917" s="4"/>
      <c r="BJ917" s="6"/>
      <c r="BK917" s="5"/>
      <c r="BL917" s="5"/>
      <c r="BM917" s="4"/>
      <c r="BN917" s="6"/>
      <c r="BO917" s="4"/>
      <c r="BP917" s="6"/>
      <c r="BQ917" s="5"/>
      <c r="BR917" s="5"/>
      <c r="BS917" s="4"/>
      <c r="BT917" s="6"/>
      <c r="BU917" s="4"/>
      <c r="BV917" s="6"/>
      <c r="BW917" s="5"/>
      <c r="BX917" s="5"/>
      <c r="BY917" s="4"/>
      <c r="BZ917" s="6"/>
      <c r="CA917" s="4"/>
      <c r="CB917" s="6"/>
      <c r="CC917" s="5"/>
      <c r="CD917" s="5"/>
      <c r="CE917" s="4"/>
      <c r="CF917" s="6"/>
      <c r="CG917" s="4"/>
      <c r="CH917" s="6"/>
      <c r="CI917" s="5"/>
      <c r="CJ917" s="5"/>
      <c r="CK917" s="4"/>
      <c r="CL917" s="6"/>
      <c r="CM917" s="4"/>
      <c r="CN917" s="6"/>
      <c r="CO917" s="5"/>
      <c r="CP917" s="5"/>
      <c r="CQ917" s="4"/>
      <c r="CR917" s="6"/>
      <c r="CS917" s="4"/>
      <c r="CT917" s="6"/>
      <c r="CU917" s="5"/>
      <c r="CV917" s="5"/>
      <c r="CW917" s="4"/>
      <c r="CX917" s="6"/>
      <c r="CY917" s="4"/>
      <c r="CZ917" s="6"/>
      <c r="DA917" s="5"/>
      <c r="DB917" s="5"/>
      <c r="DC917" s="4"/>
      <c r="DD917" s="6"/>
      <c r="DE917" s="4"/>
      <c r="DF917" s="6"/>
      <c r="DG917" s="5"/>
      <c r="DH917" s="5"/>
      <c r="DI917" s="4"/>
      <c r="DJ917" s="6"/>
      <c r="DK917" s="4"/>
      <c r="DL917" s="6"/>
      <c r="DM917" s="5"/>
      <c r="DN917" s="5"/>
      <c r="DO917" s="4"/>
      <c r="DP917" s="6"/>
      <c r="DQ917" s="4"/>
      <c r="DR917" s="6"/>
      <c r="DS917" s="5"/>
      <c r="DT917" s="5"/>
      <c r="DU917" s="4"/>
      <c r="DV917" s="6"/>
      <c r="DW917" s="4"/>
      <c r="DX917" s="6"/>
      <c r="DY917" s="5"/>
      <c r="DZ917" s="5"/>
      <c r="EA917" s="4"/>
      <c r="EB917" s="6"/>
      <c r="EC917" s="4"/>
      <c r="ED917" s="6"/>
      <c r="EE917" s="5"/>
      <c r="EF917" s="5"/>
      <c r="EG917" s="4"/>
      <c r="EH917" s="6"/>
      <c r="EI917" s="4"/>
      <c r="EJ917" s="6"/>
      <c r="EK917" s="5"/>
      <c r="EL917" s="5"/>
      <c r="EM917" s="4"/>
      <c r="EN917" s="6"/>
      <c r="EO917" s="4"/>
      <c r="EP917" s="6"/>
      <c r="EQ917" s="5"/>
      <c r="ER917" s="5"/>
      <c r="ES917" s="4"/>
      <c r="ET917" s="6"/>
      <c r="EU917" s="4"/>
      <c r="EV917" s="6"/>
      <c r="EW917" s="5"/>
      <c r="EX917" s="5"/>
      <c r="EY917" s="4"/>
      <c r="EZ917" s="6"/>
      <c r="FA917" s="4"/>
      <c r="FB917" s="6"/>
      <c r="FC917" s="5"/>
      <c r="FD917" s="5"/>
      <c r="FE917" s="4"/>
      <c r="FF917" s="6"/>
      <c r="FG917" s="4"/>
      <c r="FH917" s="6"/>
      <c r="FI917" s="5"/>
      <c r="FJ917" s="5"/>
      <c r="FK917" s="4"/>
      <c r="FL917" s="6"/>
      <c r="FM917" s="4"/>
      <c r="FN917" s="6"/>
      <c r="FO917" s="5"/>
      <c r="FP917" s="5"/>
      <c r="FQ917" s="4"/>
      <c r="FR917" s="6"/>
      <c r="FS917" s="4"/>
      <c r="FT917" s="6"/>
      <c r="FU917" s="5"/>
      <c r="FV917" s="5"/>
      <c r="FW917" s="4"/>
      <c r="FX917" s="6"/>
      <c r="FY917" s="4"/>
      <c r="FZ917" s="6"/>
      <c r="GA917" s="5"/>
      <c r="GB917" s="5"/>
      <c r="GC917" s="4"/>
      <c r="GD917" s="6"/>
      <c r="GE917" s="4"/>
      <c r="GF917" s="6"/>
      <c r="GG917" s="5"/>
      <c r="GH917" s="5"/>
      <c r="GI917" s="4"/>
      <c r="GJ917" s="6"/>
      <c r="GK917" s="4"/>
      <c r="GL917" s="6"/>
      <c r="GM917" s="5"/>
      <c r="GN917" s="5"/>
      <c r="GO917" s="4"/>
      <c r="GP917" s="6"/>
      <c r="GQ917" s="4"/>
      <c r="GR917" s="6"/>
      <c r="GS917" s="5"/>
      <c r="GT917" s="5"/>
      <c r="GU917" s="4"/>
      <c r="GV917" s="6"/>
      <c r="GW917" s="4"/>
      <c r="GX917" s="6"/>
      <c r="GY917" s="5"/>
      <c r="GZ917" s="5"/>
      <c r="HA917" s="4"/>
      <c r="HB917" s="6"/>
      <c r="HC917" s="4"/>
      <c r="HD917" s="6"/>
      <c r="HE917" s="5"/>
      <c r="HF917" s="5"/>
      <c r="HG917" s="4"/>
      <c r="HH917" s="6"/>
      <c r="HI917" s="4"/>
      <c r="HJ917" s="6"/>
      <c r="HK917" s="5"/>
      <c r="HL917" s="5"/>
      <c r="HM917" s="4"/>
      <c r="HN917" s="6"/>
      <c r="HO917" s="4"/>
      <c r="HP917" s="6"/>
      <c r="HQ917" s="5"/>
      <c r="HR917" s="5"/>
      <c r="HS917" s="4"/>
      <c r="HT917" s="6"/>
      <c r="HU917" s="4"/>
      <c r="HV917" s="6"/>
      <c r="HW917" s="5"/>
      <c r="HX917" s="5"/>
      <c r="HY917" s="4"/>
      <c r="HZ917" s="6"/>
      <c r="IA917" s="4"/>
      <c r="IB917" s="6"/>
      <c r="IC917" s="5"/>
      <c r="ID917" s="5"/>
      <c r="IE917" s="4"/>
      <c r="IF917" s="6"/>
      <c r="IG917" s="4"/>
      <c r="IH917" s="6"/>
      <c r="II917" s="5"/>
      <c r="IJ917" s="5"/>
      <c r="IK917" s="4"/>
      <c r="IL917" s="6"/>
      <c r="IM917" s="4"/>
      <c r="IN917" s="6"/>
      <c r="IO917" s="5"/>
      <c r="IP917" s="5"/>
      <c r="IQ917" s="4"/>
      <c r="IR917" s="6"/>
      <c r="IS917" s="4"/>
      <c r="IT917" s="6"/>
      <c r="IU917" s="5"/>
      <c r="IV917" s="5"/>
      <c r="IW917" s="4"/>
      <c r="IX917" s="6"/>
      <c r="IY917" s="4"/>
      <c r="IZ917" s="6"/>
      <c r="JA917" s="5"/>
      <c r="JB917" s="5"/>
      <c r="JC917" s="4"/>
      <c r="JD917" s="6"/>
      <c r="JE917" s="4"/>
      <c r="JF917" s="6"/>
      <c r="JG917" s="5"/>
      <c r="JH917" s="5"/>
      <c r="JI917" s="4"/>
      <c r="JJ917" s="6"/>
      <c r="JK917" s="4"/>
      <c r="JL917" s="6"/>
      <c r="JM917" s="5"/>
      <c r="JN917" s="5"/>
      <c r="JO917" s="4"/>
      <c r="JP917" s="6"/>
      <c r="JQ917" s="4"/>
      <c r="JR917" s="6"/>
      <c r="JS917" s="5"/>
      <c r="JT917" s="5"/>
      <c r="JU917" s="4"/>
      <c r="JV917" s="6"/>
      <c r="JW917" s="4"/>
      <c r="JX917" s="6"/>
      <c r="JY917" s="5"/>
      <c r="JZ917" s="5"/>
      <c r="KA917" s="4"/>
      <c r="KB917" s="6"/>
      <c r="KC917" s="4"/>
      <c r="KD917" s="6"/>
      <c r="KE917" s="5"/>
      <c r="KF917" s="5"/>
      <c r="KG917" s="4"/>
      <c r="KH917" s="6"/>
      <c r="KI917" s="4"/>
      <c r="KJ917" s="6"/>
      <c r="KK917" s="5"/>
      <c r="KL917" s="5"/>
    </row>
    <row r="918">
      <c r="A918" s="3" t="s">
        <v>85</v>
      </c>
      <c r="B918" s="3" t="s">
        <v>712</v>
      </c>
      <c r="C918" s="3" t="s">
        <v>87</v>
      </c>
      <c r="D918" s="3" t="s">
        <v>712</v>
      </c>
      <c r="E918" s="3" t="s">
        <v>1086</v>
      </c>
      <c r="F918" s="3" t="s">
        <v>104</v>
      </c>
      <c r="G918" s="3" t="s">
        <v>104</v>
      </c>
      <c r="H918" s="3" t="s">
        <v>104</v>
      </c>
      <c r="I918" s="4"/>
      <c r="J918" s="4">
        <f>=ROUNDDOWN({0},0)</f>
      </c>
      <c r="K918" s="4"/>
      <c r="L918" s="5"/>
      <c r="M918" s="4"/>
      <c r="N918" s="4">
        <f>=ROUNDDOWN({0},0)</f>
      </c>
      <c r="O918" s="4"/>
      <c r="P918" s="5"/>
      <c r="Q918" s="4"/>
      <c r="R918" s="6"/>
      <c r="S918" s="4"/>
      <c r="T918" s="6"/>
      <c r="U918" s="5"/>
      <c r="V918" s="5"/>
      <c r="W918" s="4"/>
      <c r="X918" s="6"/>
      <c r="Y918" s="4"/>
      <c r="Z918" s="6"/>
      <c r="AA918" s="5"/>
      <c r="AB918" s="5"/>
      <c r="AC918" s="4"/>
      <c r="AD918" s="6"/>
      <c r="AE918" s="4"/>
      <c r="AF918" s="6"/>
      <c r="AG918" s="5"/>
      <c r="AH918" s="5"/>
      <c r="AI918" s="4"/>
      <c r="AJ918" s="6"/>
      <c r="AK918" s="4"/>
      <c r="AL918" s="6"/>
      <c r="AM918" s="5"/>
      <c r="AN918" s="5"/>
      <c r="AO918" s="4"/>
      <c r="AP918" s="6"/>
      <c r="AQ918" s="4"/>
      <c r="AR918" s="6"/>
      <c r="AS918" s="5"/>
      <c r="AT918" s="5"/>
      <c r="AU918" s="4"/>
      <c r="AV918" s="6"/>
      <c r="AW918" s="4"/>
      <c r="AX918" s="6"/>
      <c r="AY918" s="5"/>
      <c r="AZ918" s="5"/>
      <c r="BA918" s="4"/>
      <c r="BB918" s="6"/>
      <c r="BC918" s="4"/>
      <c r="BD918" s="6"/>
      <c r="BE918" s="5"/>
      <c r="BF918" s="5"/>
      <c r="BG918" s="4"/>
      <c r="BH918" s="6"/>
      <c r="BI918" s="4"/>
      <c r="BJ918" s="6"/>
      <c r="BK918" s="5"/>
      <c r="BL918" s="5"/>
      <c r="BM918" s="4"/>
      <c r="BN918" s="6"/>
      <c r="BO918" s="4"/>
      <c r="BP918" s="6"/>
      <c r="BQ918" s="5"/>
      <c r="BR918" s="5"/>
      <c r="BS918" s="4"/>
      <c r="BT918" s="6"/>
      <c r="BU918" s="4"/>
      <c r="BV918" s="6"/>
      <c r="BW918" s="5"/>
      <c r="BX918" s="5"/>
      <c r="BY918" s="4"/>
      <c r="BZ918" s="6"/>
      <c r="CA918" s="4"/>
      <c r="CB918" s="6"/>
      <c r="CC918" s="5"/>
      <c r="CD918" s="5"/>
      <c r="CE918" s="4"/>
      <c r="CF918" s="6"/>
      <c r="CG918" s="4"/>
      <c r="CH918" s="6"/>
      <c r="CI918" s="5"/>
      <c r="CJ918" s="5"/>
      <c r="CK918" s="4"/>
      <c r="CL918" s="6"/>
      <c r="CM918" s="4"/>
      <c r="CN918" s="6"/>
      <c r="CO918" s="5"/>
      <c r="CP918" s="5"/>
      <c r="CQ918" s="4"/>
      <c r="CR918" s="6"/>
      <c r="CS918" s="4"/>
      <c r="CT918" s="6"/>
      <c r="CU918" s="5"/>
      <c r="CV918" s="5"/>
      <c r="CW918" s="4"/>
      <c r="CX918" s="6"/>
      <c r="CY918" s="4"/>
      <c r="CZ918" s="6"/>
      <c r="DA918" s="5"/>
      <c r="DB918" s="5"/>
      <c r="DC918" s="4"/>
      <c r="DD918" s="6"/>
      <c r="DE918" s="4"/>
      <c r="DF918" s="6"/>
      <c r="DG918" s="5"/>
      <c r="DH918" s="5"/>
      <c r="DI918" s="4"/>
      <c r="DJ918" s="6"/>
      <c r="DK918" s="4"/>
      <c r="DL918" s="6"/>
      <c r="DM918" s="5"/>
      <c r="DN918" s="5"/>
      <c r="DO918" s="4"/>
      <c r="DP918" s="6"/>
      <c r="DQ918" s="4"/>
      <c r="DR918" s="6"/>
      <c r="DS918" s="5"/>
      <c r="DT918" s="5"/>
      <c r="DU918" s="4"/>
      <c r="DV918" s="6"/>
      <c r="DW918" s="4"/>
      <c r="DX918" s="6"/>
      <c r="DY918" s="5"/>
      <c r="DZ918" s="5"/>
      <c r="EA918" s="4"/>
      <c r="EB918" s="6"/>
      <c r="EC918" s="4"/>
      <c r="ED918" s="6"/>
      <c r="EE918" s="5"/>
      <c r="EF918" s="5"/>
      <c r="EG918" s="4"/>
      <c r="EH918" s="6"/>
      <c r="EI918" s="4"/>
      <c r="EJ918" s="6"/>
      <c r="EK918" s="5"/>
      <c r="EL918" s="5"/>
      <c r="EM918" s="4"/>
      <c r="EN918" s="6"/>
      <c r="EO918" s="4"/>
      <c r="EP918" s="6"/>
      <c r="EQ918" s="5"/>
      <c r="ER918" s="5"/>
      <c r="ES918" s="4"/>
      <c r="ET918" s="6"/>
      <c r="EU918" s="4"/>
      <c r="EV918" s="6"/>
      <c r="EW918" s="5"/>
      <c r="EX918" s="5"/>
      <c r="EY918" s="4"/>
      <c r="EZ918" s="6"/>
      <c r="FA918" s="4"/>
      <c r="FB918" s="6"/>
      <c r="FC918" s="5"/>
      <c r="FD918" s="5"/>
      <c r="FE918" s="4"/>
      <c r="FF918" s="6"/>
      <c r="FG918" s="4"/>
      <c r="FH918" s="6"/>
      <c r="FI918" s="5"/>
      <c r="FJ918" s="5"/>
      <c r="FK918" s="4"/>
      <c r="FL918" s="6"/>
      <c r="FM918" s="4"/>
      <c r="FN918" s="6"/>
      <c r="FO918" s="5"/>
      <c r="FP918" s="5"/>
      <c r="FQ918" s="4"/>
      <c r="FR918" s="6"/>
      <c r="FS918" s="4"/>
      <c r="FT918" s="6"/>
      <c r="FU918" s="5"/>
      <c r="FV918" s="5"/>
      <c r="FW918" s="4"/>
      <c r="FX918" s="6"/>
      <c r="FY918" s="4"/>
      <c r="FZ918" s="6"/>
      <c r="GA918" s="5"/>
      <c r="GB918" s="5"/>
      <c r="GC918" s="4"/>
      <c r="GD918" s="6"/>
      <c r="GE918" s="4"/>
      <c r="GF918" s="6"/>
      <c r="GG918" s="5"/>
      <c r="GH918" s="5"/>
      <c r="GI918" s="4"/>
      <c r="GJ918" s="6"/>
      <c r="GK918" s="4"/>
      <c r="GL918" s="6"/>
      <c r="GM918" s="5"/>
      <c r="GN918" s="5"/>
      <c r="GO918" s="4"/>
      <c r="GP918" s="6"/>
      <c r="GQ918" s="4"/>
      <c r="GR918" s="6"/>
      <c r="GS918" s="5"/>
      <c r="GT918" s="5"/>
      <c r="GU918" s="4"/>
      <c r="GV918" s="6"/>
      <c r="GW918" s="4"/>
      <c r="GX918" s="6"/>
      <c r="GY918" s="5"/>
      <c r="GZ918" s="5"/>
      <c r="HA918" s="4"/>
      <c r="HB918" s="6"/>
      <c r="HC918" s="4"/>
      <c r="HD918" s="6"/>
      <c r="HE918" s="5"/>
      <c r="HF918" s="5"/>
      <c r="HG918" s="4"/>
      <c r="HH918" s="6"/>
      <c r="HI918" s="4"/>
      <c r="HJ918" s="6"/>
      <c r="HK918" s="5"/>
      <c r="HL918" s="5"/>
      <c r="HM918" s="4"/>
      <c r="HN918" s="6"/>
      <c r="HO918" s="4"/>
      <c r="HP918" s="6"/>
      <c r="HQ918" s="5"/>
      <c r="HR918" s="5"/>
      <c r="HS918" s="4"/>
      <c r="HT918" s="6"/>
      <c r="HU918" s="4"/>
      <c r="HV918" s="6"/>
      <c r="HW918" s="5"/>
      <c r="HX918" s="5"/>
      <c r="HY918" s="4"/>
      <c r="HZ918" s="6"/>
      <c r="IA918" s="4"/>
      <c r="IB918" s="6"/>
      <c r="IC918" s="5"/>
      <c r="ID918" s="5"/>
      <c r="IE918" s="4"/>
      <c r="IF918" s="6"/>
      <c r="IG918" s="4"/>
      <c r="IH918" s="6"/>
      <c r="II918" s="5"/>
      <c r="IJ918" s="5"/>
      <c r="IK918" s="4"/>
      <c r="IL918" s="6"/>
      <c r="IM918" s="4"/>
      <c r="IN918" s="6"/>
      <c r="IO918" s="5"/>
      <c r="IP918" s="5"/>
      <c r="IQ918" s="4"/>
      <c r="IR918" s="6"/>
      <c r="IS918" s="4"/>
      <c r="IT918" s="6"/>
      <c r="IU918" s="5"/>
      <c r="IV918" s="5"/>
      <c r="IW918" s="4"/>
      <c r="IX918" s="6"/>
      <c r="IY918" s="4"/>
      <c r="IZ918" s="6"/>
      <c r="JA918" s="5"/>
      <c r="JB918" s="5"/>
      <c r="JC918" s="4"/>
      <c r="JD918" s="6"/>
      <c r="JE918" s="4"/>
      <c r="JF918" s="6"/>
      <c r="JG918" s="5"/>
      <c r="JH918" s="5"/>
      <c r="JI918" s="4"/>
      <c r="JJ918" s="6"/>
      <c r="JK918" s="4"/>
      <c r="JL918" s="6"/>
      <c r="JM918" s="5"/>
      <c r="JN918" s="5"/>
      <c r="JO918" s="4"/>
      <c r="JP918" s="6"/>
      <c r="JQ918" s="4"/>
      <c r="JR918" s="6"/>
      <c r="JS918" s="5"/>
      <c r="JT918" s="5"/>
      <c r="JU918" s="4"/>
      <c r="JV918" s="6"/>
      <c r="JW918" s="4"/>
      <c r="JX918" s="6"/>
      <c r="JY918" s="5"/>
      <c r="JZ918" s="5"/>
      <c r="KA918" s="4"/>
      <c r="KB918" s="6"/>
      <c r="KC918" s="4"/>
      <c r="KD918" s="6"/>
      <c r="KE918" s="5"/>
      <c r="KF918" s="5"/>
      <c r="KG918" s="4"/>
      <c r="KH918" s="6"/>
      <c r="KI918" s="4"/>
      <c r="KJ918" s="6"/>
      <c r="KK918" s="5"/>
      <c r="KL918" s="5"/>
    </row>
    <row r="919">
      <c r="A919" s="3" t="s">
        <v>85</v>
      </c>
      <c r="B919" s="3" t="s">
        <v>712</v>
      </c>
      <c r="C919" s="3" t="s">
        <v>87</v>
      </c>
      <c r="D919" s="3" t="s">
        <v>712</v>
      </c>
      <c r="E919" s="3" t="s">
        <v>140</v>
      </c>
      <c r="F919" s="3" t="s">
        <v>104</v>
      </c>
      <c r="G919" s="3" t="s">
        <v>104</v>
      </c>
      <c r="H919" s="3" t="s">
        <v>104</v>
      </c>
      <c r="I919" s="4"/>
      <c r="J919" s="4">
        <f>=ROUNDDOWN({0},0)</f>
      </c>
      <c r="K919" s="4"/>
      <c r="L919" s="5"/>
      <c r="M919" s="4"/>
      <c r="N919" s="4">
        <f>=ROUNDDOWN({0},0)</f>
      </c>
      <c r="O919" s="4"/>
      <c r="P919" s="5"/>
      <c r="Q919" s="4"/>
      <c r="R919" s="6"/>
      <c r="S919" s="4"/>
      <c r="T919" s="6"/>
      <c r="U919" s="5"/>
      <c r="V919" s="5"/>
      <c r="W919" s="4"/>
      <c r="X919" s="6"/>
      <c r="Y919" s="4"/>
      <c r="Z919" s="6"/>
      <c r="AA919" s="5"/>
      <c r="AB919" s="5"/>
      <c r="AC919" s="4"/>
      <c r="AD919" s="6"/>
      <c r="AE919" s="4"/>
      <c r="AF919" s="6"/>
      <c r="AG919" s="5"/>
      <c r="AH919" s="5"/>
      <c r="AI919" s="4"/>
      <c r="AJ919" s="6"/>
      <c r="AK919" s="4"/>
      <c r="AL919" s="6"/>
      <c r="AM919" s="5"/>
      <c r="AN919" s="5"/>
      <c r="AO919" s="4"/>
      <c r="AP919" s="6"/>
      <c r="AQ919" s="4"/>
      <c r="AR919" s="6"/>
      <c r="AS919" s="5"/>
      <c r="AT919" s="5"/>
      <c r="AU919" s="4"/>
      <c r="AV919" s="6"/>
      <c r="AW919" s="4"/>
      <c r="AX919" s="6"/>
      <c r="AY919" s="5"/>
      <c r="AZ919" s="5"/>
      <c r="BA919" s="4"/>
      <c r="BB919" s="6"/>
      <c r="BC919" s="4"/>
      <c r="BD919" s="6"/>
      <c r="BE919" s="5"/>
      <c r="BF919" s="5"/>
      <c r="BG919" s="4"/>
      <c r="BH919" s="6"/>
      <c r="BI919" s="4"/>
      <c r="BJ919" s="6"/>
      <c r="BK919" s="5"/>
      <c r="BL919" s="5"/>
      <c r="BM919" s="4"/>
      <c r="BN919" s="6"/>
      <c r="BO919" s="4"/>
      <c r="BP919" s="6"/>
      <c r="BQ919" s="5"/>
      <c r="BR919" s="5"/>
      <c r="BS919" s="4"/>
      <c r="BT919" s="6"/>
      <c r="BU919" s="4"/>
      <c r="BV919" s="6"/>
      <c r="BW919" s="5"/>
      <c r="BX919" s="5"/>
      <c r="BY919" s="4"/>
      <c r="BZ919" s="6"/>
      <c r="CA919" s="4"/>
      <c r="CB919" s="6"/>
      <c r="CC919" s="5"/>
      <c r="CD919" s="5"/>
      <c r="CE919" s="4"/>
      <c r="CF919" s="6"/>
      <c r="CG919" s="4"/>
      <c r="CH919" s="6"/>
      <c r="CI919" s="5"/>
      <c r="CJ919" s="5"/>
      <c r="CK919" s="4"/>
      <c r="CL919" s="6"/>
      <c r="CM919" s="4"/>
      <c r="CN919" s="6"/>
      <c r="CO919" s="5"/>
      <c r="CP919" s="5"/>
      <c r="CQ919" s="4"/>
      <c r="CR919" s="6"/>
      <c r="CS919" s="4"/>
      <c r="CT919" s="6"/>
      <c r="CU919" s="5"/>
      <c r="CV919" s="5"/>
      <c r="CW919" s="4"/>
      <c r="CX919" s="6"/>
      <c r="CY919" s="4"/>
      <c r="CZ919" s="6"/>
      <c r="DA919" s="5"/>
      <c r="DB919" s="5"/>
      <c r="DC919" s="4"/>
      <c r="DD919" s="6"/>
      <c r="DE919" s="4"/>
      <c r="DF919" s="6"/>
      <c r="DG919" s="5"/>
      <c r="DH919" s="5"/>
      <c r="DI919" s="4"/>
      <c r="DJ919" s="6"/>
      <c r="DK919" s="4"/>
      <c r="DL919" s="6"/>
      <c r="DM919" s="5"/>
      <c r="DN919" s="5"/>
      <c r="DO919" s="4"/>
      <c r="DP919" s="6"/>
      <c r="DQ919" s="4"/>
      <c r="DR919" s="6"/>
      <c r="DS919" s="5"/>
      <c r="DT919" s="5"/>
      <c r="DU919" s="4"/>
      <c r="DV919" s="6"/>
      <c r="DW919" s="4"/>
      <c r="DX919" s="6"/>
      <c r="DY919" s="5"/>
      <c r="DZ919" s="5"/>
      <c r="EA919" s="4"/>
      <c r="EB919" s="6"/>
      <c r="EC919" s="4"/>
      <c r="ED919" s="6"/>
      <c r="EE919" s="5"/>
      <c r="EF919" s="5"/>
      <c r="EG919" s="4"/>
      <c r="EH919" s="6"/>
      <c r="EI919" s="4"/>
      <c r="EJ919" s="6"/>
      <c r="EK919" s="5"/>
      <c r="EL919" s="5"/>
      <c r="EM919" s="4"/>
      <c r="EN919" s="6"/>
      <c r="EO919" s="4"/>
      <c r="EP919" s="6"/>
      <c r="EQ919" s="5"/>
      <c r="ER919" s="5"/>
      <c r="ES919" s="4"/>
      <c r="ET919" s="6"/>
      <c r="EU919" s="4"/>
      <c r="EV919" s="6"/>
      <c r="EW919" s="5"/>
      <c r="EX919" s="5"/>
      <c r="EY919" s="4"/>
      <c r="EZ919" s="6"/>
      <c r="FA919" s="4"/>
      <c r="FB919" s="6"/>
      <c r="FC919" s="5"/>
      <c r="FD919" s="5"/>
      <c r="FE919" s="4"/>
      <c r="FF919" s="6"/>
      <c r="FG919" s="4"/>
      <c r="FH919" s="6"/>
      <c r="FI919" s="5"/>
      <c r="FJ919" s="5"/>
      <c r="FK919" s="4"/>
      <c r="FL919" s="6"/>
      <c r="FM919" s="4"/>
      <c r="FN919" s="6"/>
      <c r="FO919" s="5"/>
      <c r="FP919" s="5"/>
      <c r="FQ919" s="4"/>
      <c r="FR919" s="6"/>
      <c r="FS919" s="4"/>
      <c r="FT919" s="6"/>
      <c r="FU919" s="5"/>
      <c r="FV919" s="5"/>
      <c r="FW919" s="4"/>
      <c r="FX919" s="6"/>
      <c r="FY919" s="4"/>
      <c r="FZ919" s="6"/>
      <c r="GA919" s="5"/>
      <c r="GB919" s="5"/>
      <c r="GC919" s="4"/>
      <c r="GD919" s="6"/>
      <c r="GE919" s="4"/>
      <c r="GF919" s="6"/>
      <c r="GG919" s="5"/>
      <c r="GH919" s="5"/>
      <c r="GI919" s="4"/>
      <c r="GJ919" s="6"/>
      <c r="GK919" s="4"/>
      <c r="GL919" s="6"/>
      <c r="GM919" s="5"/>
      <c r="GN919" s="5"/>
      <c r="GO919" s="4"/>
      <c r="GP919" s="6"/>
      <c r="GQ919" s="4"/>
      <c r="GR919" s="6"/>
      <c r="GS919" s="5"/>
      <c r="GT919" s="5"/>
      <c r="GU919" s="4"/>
      <c r="GV919" s="6"/>
      <c r="GW919" s="4"/>
      <c r="GX919" s="6"/>
      <c r="GY919" s="5"/>
      <c r="GZ919" s="5"/>
      <c r="HA919" s="4"/>
      <c r="HB919" s="6"/>
      <c r="HC919" s="4"/>
      <c r="HD919" s="6"/>
      <c r="HE919" s="5"/>
      <c r="HF919" s="5"/>
      <c r="HG919" s="4"/>
      <c r="HH919" s="6"/>
      <c r="HI919" s="4"/>
      <c r="HJ919" s="6"/>
      <c r="HK919" s="5"/>
      <c r="HL919" s="5"/>
      <c r="HM919" s="4"/>
      <c r="HN919" s="6"/>
      <c r="HO919" s="4"/>
      <c r="HP919" s="6"/>
      <c r="HQ919" s="5"/>
      <c r="HR919" s="5"/>
      <c r="HS919" s="4"/>
      <c r="HT919" s="6"/>
      <c r="HU919" s="4"/>
      <c r="HV919" s="6"/>
      <c r="HW919" s="5"/>
      <c r="HX919" s="5"/>
      <c r="HY919" s="4"/>
      <c r="HZ919" s="6"/>
      <c r="IA919" s="4"/>
      <c r="IB919" s="6"/>
      <c r="IC919" s="5"/>
      <c r="ID919" s="5"/>
      <c r="IE919" s="4"/>
      <c r="IF919" s="6"/>
      <c r="IG919" s="4"/>
      <c r="IH919" s="6"/>
      <c r="II919" s="5"/>
      <c r="IJ919" s="5"/>
      <c r="IK919" s="4"/>
      <c r="IL919" s="6"/>
      <c r="IM919" s="4"/>
      <c r="IN919" s="6"/>
      <c r="IO919" s="5"/>
      <c r="IP919" s="5"/>
      <c r="IQ919" s="4"/>
      <c r="IR919" s="6"/>
      <c r="IS919" s="4"/>
      <c r="IT919" s="6"/>
      <c r="IU919" s="5"/>
      <c r="IV919" s="5"/>
      <c r="IW919" s="4"/>
      <c r="IX919" s="6"/>
      <c r="IY919" s="4"/>
      <c r="IZ919" s="6"/>
      <c r="JA919" s="5"/>
      <c r="JB919" s="5"/>
      <c r="JC919" s="4"/>
      <c r="JD919" s="6"/>
      <c r="JE919" s="4"/>
      <c r="JF919" s="6"/>
      <c r="JG919" s="5"/>
      <c r="JH919" s="5"/>
      <c r="JI919" s="4"/>
      <c r="JJ919" s="6"/>
      <c r="JK919" s="4"/>
      <c r="JL919" s="6"/>
      <c r="JM919" s="5"/>
      <c r="JN919" s="5"/>
      <c r="JO919" s="4"/>
      <c r="JP919" s="6"/>
      <c r="JQ919" s="4"/>
      <c r="JR919" s="6"/>
      <c r="JS919" s="5"/>
      <c r="JT919" s="5"/>
      <c r="JU919" s="4"/>
      <c r="JV919" s="6"/>
      <c r="JW919" s="4"/>
      <c r="JX919" s="6"/>
      <c r="JY919" s="5"/>
      <c r="JZ919" s="5"/>
      <c r="KA919" s="4"/>
      <c r="KB919" s="6"/>
      <c r="KC919" s="4"/>
      <c r="KD919" s="6"/>
      <c r="KE919" s="5"/>
      <c r="KF919" s="5"/>
      <c r="KG919" s="4"/>
      <c r="KH919" s="6"/>
      <c r="KI919" s="4"/>
      <c r="KJ919" s="6"/>
      <c r="KK919" s="5"/>
      <c r="KL919" s="5"/>
    </row>
    <row r="920">
      <c r="A920" s="3" t="s">
        <v>85</v>
      </c>
      <c r="B920" s="3" t="s">
        <v>712</v>
      </c>
      <c r="C920" s="3" t="s">
        <v>87</v>
      </c>
      <c r="D920" s="3" t="s">
        <v>712</v>
      </c>
      <c r="E920" s="3" t="s">
        <v>115</v>
      </c>
      <c r="F920" s="3" t="s">
        <v>104</v>
      </c>
      <c r="G920" s="3" t="s">
        <v>104</v>
      </c>
      <c r="H920" s="3" t="s">
        <v>104</v>
      </c>
      <c r="I920" s="4"/>
      <c r="J920" s="4">
        <f>=ROUNDDOWN({0},0)</f>
      </c>
      <c r="K920" s="4"/>
      <c r="L920" s="5"/>
      <c r="M920" s="4"/>
      <c r="N920" s="4">
        <f>=ROUNDDOWN({0},0)</f>
      </c>
      <c r="O920" s="4"/>
      <c r="P920" s="5"/>
      <c r="Q920" s="4"/>
      <c r="R920" s="6"/>
      <c r="S920" s="4"/>
      <c r="T920" s="6"/>
      <c r="U920" s="5"/>
      <c r="V920" s="5"/>
      <c r="W920" s="4"/>
      <c r="X920" s="6"/>
      <c r="Y920" s="4"/>
      <c r="Z920" s="6"/>
      <c r="AA920" s="5"/>
      <c r="AB920" s="5"/>
      <c r="AC920" s="4"/>
      <c r="AD920" s="6"/>
      <c r="AE920" s="4"/>
      <c r="AF920" s="6"/>
      <c r="AG920" s="5"/>
      <c r="AH920" s="5"/>
      <c r="AI920" s="4"/>
      <c r="AJ920" s="6"/>
      <c r="AK920" s="4"/>
      <c r="AL920" s="6"/>
      <c r="AM920" s="5"/>
      <c r="AN920" s="5"/>
      <c r="AO920" s="4"/>
      <c r="AP920" s="6"/>
      <c r="AQ920" s="4"/>
      <c r="AR920" s="6"/>
      <c r="AS920" s="5"/>
      <c r="AT920" s="5"/>
      <c r="AU920" s="4"/>
      <c r="AV920" s="6"/>
      <c r="AW920" s="4"/>
      <c r="AX920" s="6"/>
      <c r="AY920" s="5"/>
      <c r="AZ920" s="5"/>
      <c r="BA920" s="4"/>
      <c r="BB920" s="6"/>
      <c r="BC920" s="4"/>
      <c r="BD920" s="6"/>
      <c r="BE920" s="5"/>
      <c r="BF920" s="5"/>
      <c r="BG920" s="4"/>
      <c r="BH920" s="6"/>
      <c r="BI920" s="4"/>
      <c r="BJ920" s="6"/>
      <c r="BK920" s="5"/>
      <c r="BL920" s="5"/>
      <c r="BM920" s="4"/>
      <c r="BN920" s="6"/>
      <c r="BO920" s="4"/>
      <c r="BP920" s="6"/>
      <c r="BQ920" s="5"/>
      <c r="BR920" s="5"/>
      <c r="BS920" s="4"/>
      <c r="BT920" s="6"/>
      <c r="BU920" s="4"/>
      <c r="BV920" s="6"/>
      <c r="BW920" s="5"/>
      <c r="BX920" s="5"/>
      <c r="BY920" s="4"/>
      <c r="BZ920" s="6"/>
      <c r="CA920" s="4"/>
      <c r="CB920" s="6"/>
      <c r="CC920" s="5"/>
      <c r="CD920" s="5"/>
      <c r="CE920" s="4"/>
      <c r="CF920" s="6"/>
      <c r="CG920" s="4"/>
      <c r="CH920" s="6"/>
      <c r="CI920" s="5"/>
      <c r="CJ920" s="5"/>
      <c r="CK920" s="4"/>
      <c r="CL920" s="6"/>
      <c r="CM920" s="4"/>
      <c r="CN920" s="6"/>
      <c r="CO920" s="5"/>
      <c r="CP920" s="5"/>
      <c r="CQ920" s="4"/>
      <c r="CR920" s="6"/>
      <c r="CS920" s="4"/>
      <c r="CT920" s="6"/>
      <c r="CU920" s="5"/>
      <c r="CV920" s="5"/>
      <c r="CW920" s="4"/>
      <c r="CX920" s="6"/>
      <c r="CY920" s="4"/>
      <c r="CZ920" s="6"/>
      <c r="DA920" s="5"/>
      <c r="DB920" s="5"/>
      <c r="DC920" s="4"/>
      <c r="DD920" s="6"/>
      <c r="DE920" s="4"/>
      <c r="DF920" s="6"/>
      <c r="DG920" s="5"/>
      <c r="DH920" s="5"/>
      <c r="DI920" s="4"/>
      <c r="DJ920" s="6"/>
      <c r="DK920" s="4"/>
      <c r="DL920" s="6"/>
      <c r="DM920" s="5"/>
      <c r="DN920" s="5"/>
      <c r="DO920" s="4"/>
      <c r="DP920" s="6"/>
      <c r="DQ920" s="4"/>
      <c r="DR920" s="6"/>
      <c r="DS920" s="5"/>
      <c r="DT920" s="5"/>
      <c r="DU920" s="4"/>
      <c r="DV920" s="6"/>
      <c r="DW920" s="4"/>
      <c r="DX920" s="6"/>
      <c r="DY920" s="5"/>
      <c r="DZ920" s="5"/>
      <c r="EA920" s="4"/>
      <c r="EB920" s="6"/>
      <c r="EC920" s="4"/>
      <c r="ED920" s="6"/>
      <c r="EE920" s="5"/>
      <c r="EF920" s="5"/>
      <c r="EG920" s="4"/>
      <c r="EH920" s="6"/>
      <c r="EI920" s="4"/>
      <c r="EJ920" s="6"/>
      <c r="EK920" s="5"/>
      <c r="EL920" s="5"/>
      <c r="EM920" s="4"/>
      <c r="EN920" s="6"/>
      <c r="EO920" s="4"/>
      <c r="EP920" s="6"/>
      <c r="EQ920" s="5"/>
      <c r="ER920" s="5"/>
      <c r="ES920" s="4"/>
      <c r="ET920" s="6"/>
      <c r="EU920" s="4"/>
      <c r="EV920" s="6"/>
      <c r="EW920" s="5"/>
      <c r="EX920" s="5"/>
      <c r="EY920" s="4"/>
      <c r="EZ920" s="6"/>
      <c r="FA920" s="4"/>
      <c r="FB920" s="6"/>
      <c r="FC920" s="5"/>
      <c r="FD920" s="5"/>
      <c r="FE920" s="4"/>
      <c r="FF920" s="6"/>
      <c r="FG920" s="4"/>
      <c r="FH920" s="6"/>
      <c r="FI920" s="5"/>
      <c r="FJ920" s="5"/>
      <c r="FK920" s="4"/>
      <c r="FL920" s="6"/>
      <c r="FM920" s="4"/>
      <c r="FN920" s="6"/>
      <c r="FO920" s="5"/>
      <c r="FP920" s="5"/>
      <c r="FQ920" s="4"/>
      <c r="FR920" s="6"/>
      <c r="FS920" s="4"/>
      <c r="FT920" s="6"/>
      <c r="FU920" s="5"/>
      <c r="FV920" s="5"/>
      <c r="FW920" s="4"/>
      <c r="FX920" s="6"/>
      <c r="FY920" s="4"/>
      <c r="FZ920" s="6"/>
      <c r="GA920" s="5"/>
      <c r="GB920" s="5"/>
      <c r="GC920" s="4"/>
      <c r="GD920" s="6"/>
      <c r="GE920" s="4"/>
      <c r="GF920" s="6"/>
      <c r="GG920" s="5"/>
      <c r="GH920" s="5"/>
      <c r="GI920" s="4"/>
      <c r="GJ920" s="6"/>
      <c r="GK920" s="4"/>
      <c r="GL920" s="6"/>
      <c r="GM920" s="5"/>
      <c r="GN920" s="5"/>
      <c r="GO920" s="4"/>
      <c r="GP920" s="6"/>
      <c r="GQ920" s="4"/>
      <c r="GR920" s="6"/>
      <c r="GS920" s="5"/>
      <c r="GT920" s="5"/>
      <c r="GU920" s="4"/>
      <c r="GV920" s="6"/>
      <c r="GW920" s="4"/>
      <c r="GX920" s="6"/>
      <c r="GY920" s="5"/>
      <c r="GZ920" s="5"/>
      <c r="HA920" s="4"/>
      <c r="HB920" s="6"/>
      <c r="HC920" s="4"/>
      <c r="HD920" s="6"/>
      <c r="HE920" s="5"/>
      <c r="HF920" s="5"/>
      <c r="HG920" s="4"/>
      <c r="HH920" s="6"/>
      <c r="HI920" s="4"/>
      <c r="HJ920" s="6"/>
      <c r="HK920" s="5"/>
      <c r="HL920" s="5"/>
      <c r="HM920" s="4"/>
      <c r="HN920" s="6"/>
      <c r="HO920" s="4"/>
      <c r="HP920" s="6"/>
      <c r="HQ920" s="5"/>
      <c r="HR920" s="5"/>
      <c r="HS920" s="4"/>
      <c r="HT920" s="6"/>
      <c r="HU920" s="4"/>
      <c r="HV920" s="6"/>
      <c r="HW920" s="5"/>
      <c r="HX920" s="5"/>
      <c r="HY920" s="4"/>
      <c r="HZ920" s="6"/>
      <c r="IA920" s="4"/>
      <c r="IB920" s="6"/>
      <c r="IC920" s="5"/>
      <c r="ID920" s="5"/>
      <c r="IE920" s="4"/>
      <c r="IF920" s="6"/>
      <c r="IG920" s="4"/>
      <c r="IH920" s="6"/>
      <c r="II920" s="5"/>
      <c r="IJ920" s="5"/>
      <c r="IK920" s="4"/>
      <c r="IL920" s="6"/>
      <c r="IM920" s="4"/>
      <c r="IN920" s="6"/>
      <c r="IO920" s="5"/>
      <c r="IP920" s="5"/>
      <c r="IQ920" s="4"/>
      <c r="IR920" s="6"/>
      <c r="IS920" s="4"/>
      <c r="IT920" s="6"/>
      <c r="IU920" s="5"/>
      <c r="IV920" s="5"/>
      <c r="IW920" s="4"/>
      <c r="IX920" s="6"/>
      <c r="IY920" s="4"/>
      <c r="IZ920" s="6"/>
      <c r="JA920" s="5"/>
      <c r="JB920" s="5"/>
      <c r="JC920" s="4"/>
      <c r="JD920" s="6"/>
      <c r="JE920" s="4"/>
      <c r="JF920" s="6"/>
      <c r="JG920" s="5"/>
      <c r="JH920" s="5"/>
      <c r="JI920" s="4"/>
      <c r="JJ920" s="6"/>
      <c r="JK920" s="4"/>
      <c r="JL920" s="6"/>
      <c r="JM920" s="5"/>
      <c r="JN920" s="5"/>
      <c r="JO920" s="4"/>
      <c r="JP920" s="6"/>
      <c r="JQ920" s="4"/>
      <c r="JR920" s="6"/>
      <c r="JS920" s="5"/>
      <c r="JT920" s="5"/>
      <c r="JU920" s="4"/>
      <c r="JV920" s="6"/>
      <c r="JW920" s="4"/>
      <c r="JX920" s="6"/>
      <c r="JY920" s="5"/>
      <c r="JZ920" s="5"/>
      <c r="KA920" s="4"/>
      <c r="KB920" s="6"/>
      <c r="KC920" s="4"/>
      <c r="KD920" s="6"/>
      <c r="KE920" s="5"/>
      <c r="KF920" s="5"/>
      <c r="KG920" s="4"/>
      <c r="KH920" s="6"/>
      <c r="KI920" s="4"/>
      <c r="KJ920" s="6"/>
      <c r="KK920" s="5"/>
      <c r="KL920" s="5"/>
    </row>
    <row r="921">
      <c r="A921" s="3" t="s">
        <v>85</v>
      </c>
      <c r="B921" s="3" t="s">
        <v>712</v>
      </c>
      <c r="C921" s="3" t="s">
        <v>87</v>
      </c>
      <c r="D921" s="3" t="s">
        <v>712</v>
      </c>
      <c r="E921" s="3" t="s">
        <v>1087</v>
      </c>
      <c r="F921" s="3" t="s">
        <v>104</v>
      </c>
      <c r="G921" s="3" t="s">
        <v>104</v>
      </c>
      <c r="H921" s="3" t="s">
        <v>104</v>
      </c>
      <c r="I921" s="4"/>
      <c r="J921" s="4">
        <f>=ROUNDDOWN({0},0)</f>
      </c>
      <c r="K921" s="4"/>
      <c r="L921" s="5"/>
      <c r="M921" s="4"/>
      <c r="N921" s="4">
        <f>=ROUNDDOWN({0},0)</f>
      </c>
      <c r="O921" s="4"/>
      <c r="P921" s="5"/>
      <c r="Q921" s="4"/>
      <c r="R921" s="6"/>
      <c r="S921" s="4"/>
      <c r="T921" s="6"/>
      <c r="U921" s="5"/>
      <c r="V921" s="5"/>
      <c r="W921" s="4"/>
      <c r="X921" s="6"/>
      <c r="Y921" s="4"/>
      <c r="Z921" s="6"/>
      <c r="AA921" s="5"/>
      <c r="AB921" s="5"/>
      <c r="AC921" s="4"/>
      <c r="AD921" s="6"/>
      <c r="AE921" s="4"/>
      <c r="AF921" s="6"/>
      <c r="AG921" s="5"/>
      <c r="AH921" s="5"/>
      <c r="AI921" s="4"/>
      <c r="AJ921" s="6"/>
      <c r="AK921" s="4"/>
      <c r="AL921" s="6"/>
      <c r="AM921" s="5"/>
      <c r="AN921" s="5"/>
      <c r="AO921" s="4"/>
      <c r="AP921" s="6"/>
      <c r="AQ921" s="4"/>
      <c r="AR921" s="6"/>
      <c r="AS921" s="5"/>
      <c r="AT921" s="5"/>
      <c r="AU921" s="4"/>
      <c r="AV921" s="6"/>
      <c r="AW921" s="4"/>
      <c r="AX921" s="6"/>
      <c r="AY921" s="5"/>
      <c r="AZ921" s="5"/>
      <c r="BA921" s="4"/>
      <c r="BB921" s="6"/>
      <c r="BC921" s="4"/>
      <c r="BD921" s="6"/>
      <c r="BE921" s="5"/>
      <c r="BF921" s="5"/>
      <c r="BG921" s="4"/>
      <c r="BH921" s="6"/>
      <c r="BI921" s="4"/>
      <c r="BJ921" s="6"/>
      <c r="BK921" s="5"/>
      <c r="BL921" s="5"/>
      <c r="BM921" s="4"/>
      <c r="BN921" s="6"/>
      <c r="BO921" s="4"/>
      <c r="BP921" s="6"/>
      <c r="BQ921" s="5"/>
      <c r="BR921" s="5"/>
      <c r="BS921" s="4"/>
      <c r="BT921" s="6"/>
      <c r="BU921" s="4"/>
      <c r="BV921" s="6"/>
      <c r="BW921" s="5"/>
      <c r="BX921" s="5"/>
      <c r="BY921" s="4"/>
      <c r="BZ921" s="6"/>
      <c r="CA921" s="4"/>
      <c r="CB921" s="6"/>
      <c r="CC921" s="5"/>
      <c r="CD921" s="5"/>
      <c r="CE921" s="4"/>
      <c r="CF921" s="6"/>
      <c r="CG921" s="4"/>
      <c r="CH921" s="6"/>
      <c r="CI921" s="5"/>
      <c r="CJ921" s="5"/>
      <c r="CK921" s="4"/>
      <c r="CL921" s="6"/>
      <c r="CM921" s="4"/>
      <c r="CN921" s="6"/>
      <c r="CO921" s="5"/>
      <c r="CP921" s="5"/>
      <c r="CQ921" s="4"/>
      <c r="CR921" s="6"/>
      <c r="CS921" s="4"/>
      <c r="CT921" s="6"/>
      <c r="CU921" s="5"/>
      <c r="CV921" s="5"/>
      <c r="CW921" s="4"/>
      <c r="CX921" s="6"/>
      <c r="CY921" s="4"/>
      <c r="CZ921" s="6"/>
      <c r="DA921" s="5"/>
      <c r="DB921" s="5"/>
      <c r="DC921" s="4"/>
      <c r="DD921" s="6"/>
      <c r="DE921" s="4"/>
      <c r="DF921" s="6"/>
      <c r="DG921" s="5"/>
      <c r="DH921" s="5"/>
      <c r="DI921" s="4"/>
      <c r="DJ921" s="6"/>
      <c r="DK921" s="4"/>
      <c r="DL921" s="6"/>
      <c r="DM921" s="5"/>
      <c r="DN921" s="5"/>
      <c r="DO921" s="4"/>
      <c r="DP921" s="6"/>
      <c r="DQ921" s="4"/>
      <c r="DR921" s="6"/>
      <c r="DS921" s="5"/>
      <c r="DT921" s="5"/>
      <c r="DU921" s="4"/>
      <c r="DV921" s="6"/>
      <c r="DW921" s="4"/>
      <c r="DX921" s="6"/>
      <c r="DY921" s="5"/>
      <c r="DZ921" s="5"/>
      <c r="EA921" s="4"/>
      <c r="EB921" s="6"/>
      <c r="EC921" s="4"/>
      <c r="ED921" s="6"/>
      <c r="EE921" s="5"/>
      <c r="EF921" s="5"/>
      <c r="EG921" s="4"/>
      <c r="EH921" s="6"/>
      <c r="EI921" s="4"/>
      <c r="EJ921" s="6"/>
      <c r="EK921" s="5"/>
      <c r="EL921" s="5"/>
      <c r="EM921" s="4"/>
      <c r="EN921" s="6"/>
      <c r="EO921" s="4"/>
      <c r="EP921" s="6"/>
      <c r="EQ921" s="5"/>
      <c r="ER921" s="5"/>
      <c r="ES921" s="4"/>
      <c r="ET921" s="6"/>
      <c r="EU921" s="4"/>
      <c r="EV921" s="6"/>
      <c r="EW921" s="5"/>
      <c r="EX921" s="5"/>
      <c r="EY921" s="4"/>
      <c r="EZ921" s="6"/>
      <c r="FA921" s="4"/>
      <c r="FB921" s="6"/>
      <c r="FC921" s="5"/>
      <c r="FD921" s="5"/>
      <c r="FE921" s="4"/>
      <c r="FF921" s="6"/>
      <c r="FG921" s="4"/>
      <c r="FH921" s="6"/>
      <c r="FI921" s="5"/>
      <c r="FJ921" s="5"/>
      <c r="FK921" s="4"/>
      <c r="FL921" s="6"/>
      <c r="FM921" s="4"/>
      <c r="FN921" s="6"/>
      <c r="FO921" s="5"/>
      <c r="FP921" s="5"/>
      <c r="FQ921" s="4"/>
      <c r="FR921" s="6"/>
      <c r="FS921" s="4"/>
      <c r="FT921" s="6"/>
      <c r="FU921" s="5"/>
      <c r="FV921" s="5"/>
      <c r="FW921" s="4"/>
      <c r="FX921" s="6"/>
      <c r="FY921" s="4"/>
      <c r="FZ921" s="6"/>
      <c r="GA921" s="5"/>
      <c r="GB921" s="5"/>
      <c r="GC921" s="4"/>
      <c r="GD921" s="6"/>
      <c r="GE921" s="4"/>
      <c r="GF921" s="6"/>
      <c r="GG921" s="5"/>
      <c r="GH921" s="5"/>
      <c r="GI921" s="4"/>
      <c r="GJ921" s="6"/>
      <c r="GK921" s="4"/>
      <c r="GL921" s="6"/>
      <c r="GM921" s="5"/>
      <c r="GN921" s="5"/>
      <c r="GO921" s="4"/>
      <c r="GP921" s="6"/>
      <c r="GQ921" s="4"/>
      <c r="GR921" s="6"/>
      <c r="GS921" s="5"/>
      <c r="GT921" s="5"/>
      <c r="GU921" s="4"/>
      <c r="GV921" s="6"/>
      <c r="GW921" s="4"/>
      <c r="GX921" s="6"/>
      <c r="GY921" s="5"/>
      <c r="GZ921" s="5"/>
      <c r="HA921" s="4"/>
      <c r="HB921" s="6"/>
      <c r="HC921" s="4"/>
      <c r="HD921" s="6"/>
      <c r="HE921" s="5"/>
      <c r="HF921" s="5"/>
      <c r="HG921" s="4"/>
      <c r="HH921" s="6"/>
      <c r="HI921" s="4"/>
      <c r="HJ921" s="6"/>
      <c r="HK921" s="5"/>
      <c r="HL921" s="5"/>
      <c r="HM921" s="4"/>
      <c r="HN921" s="6"/>
      <c r="HO921" s="4"/>
      <c r="HP921" s="6"/>
      <c r="HQ921" s="5"/>
      <c r="HR921" s="5"/>
      <c r="HS921" s="4"/>
      <c r="HT921" s="6"/>
      <c r="HU921" s="4"/>
      <c r="HV921" s="6"/>
      <c r="HW921" s="5"/>
      <c r="HX921" s="5"/>
      <c r="HY921" s="4"/>
      <c r="HZ921" s="6"/>
      <c r="IA921" s="4"/>
      <c r="IB921" s="6"/>
      <c r="IC921" s="5"/>
      <c r="ID921" s="5"/>
      <c r="IE921" s="4"/>
      <c r="IF921" s="6"/>
      <c r="IG921" s="4"/>
      <c r="IH921" s="6"/>
      <c r="II921" s="5"/>
      <c r="IJ921" s="5"/>
      <c r="IK921" s="4"/>
      <c r="IL921" s="6"/>
      <c r="IM921" s="4"/>
      <c r="IN921" s="6"/>
      <c r="IO921" s="5"/>
      <c r="IP921" s="5"/>
      <c r="IQ921" s="4"/>
      <c r="IR921" s="6"/>
      <c r="IS921" s="4"/>
      <c r="IT921" s="6"/>
      <c r="IU921" s="5"/>
      <c r="IV921" s="5"/>
      <c r="IW921" s="4"/>
      <c r="IX921" s="6"/>
      <c r="IY921" s="4"/>
      <c r="IZ921" s="6"/>
      <c r="JA921" s="5"/>
      <c r="JB921" s="5"/>
      <c r="JC921" s="4"/>
      <c r="JD921" s="6"/>
      <c r="JE921" s="4"/>
      <c r="JF921" s="6"/>
      <c r="JG921" s="5"/>
      <c r="JH921" s="5"/>
      <c r="JI921" s="4"/>
      <c r="JJ921" s="6"/>
      <c r="JK921" s="4"/>
      <c r="JL921" s="6"/>
      <c r="JM921" s="5"/>
      <c r="JN921" s="5"/>
      <c r="JO921" s="4"/>
      <c r="JP921" s="6"/>
      <c r="JQ921" s="4"/>
      <c r="JR921" s="6"/>
      <c r="JS921" s="5"/>
      <c r="JT921" s="5"/>
      <c r="JU921" s="4"/>
      <c r="JV921" s="6"/>
      <c r="JW921" s="4"/>
      <c r="JX921" s="6"/>
      <c r="JY921" s="5"/>
      <c r="JZ921" s="5"/>
      <c r="KA921" s="4"/>
      <c r="KB921" s="6"/>
      <c r="KC921" s="4"/>
      <c r="KD921" s="6"/>
      <c r="KE921" s="5"/>
      <c r="KF921" s="5"/>
      <c r="KG921" s="4"/>
      <c r="KH921" s="6"/>
      <c r="KI921" s="4"/>
      <c r="KJ921" s="6"/>
      <c r="KK921" s="5"/>
      <c r="KL921" s="5"/>
    </row>
    <row r="922">
      <c r="A922" s="3" t="s">
        <v>85</v>
      </c>
      <c r="B922" s="3" t="s">
        <v>712</v>
      </c>
      <c r="C922" s="3" t="s">
        <v>87</v>
      </c>
      <c r="D922" s="3" t="s">
        <v>712</v>
      </c>
      <c r="E922" s="3" t="s">
        <v>1088</v>
      </c>
      <c r="F922" s="3" t="s">
        <v>104</v>
      </c>
      <c r="G922" s="3" t="s">
        <v>104</v>
      </c>
      <c r="H922" s="3" t="s">
        <v>104</v>
      </c>
      <c r="I922" s="4"/>
      <c r="J922" s="4">
        <f>=ROUNDDOWN({0},0)</f>
      </c>
      <c r="K922" s="4"/>
      <c r="L922" s="5"/>
      <c r="M922" s="4"/>
      <c r="N922" s="4">
        <f>=ROUNDDOWN({0},0)</f>
      </c>
      <c r="O922" s="4"/>
      <c r="P922" s="5"/>
      <c r="Q922" s="4"/>
      <c r="R922" s="6"/>
      <c r="S922" s="4"/>
      <c r="T922" s="6"/>
      <c r="U922" s="5"/>
      <c r="V922" s="5"/>
      <c r="W922" s="4"/>
      <c r="X922" s="6"/>
      <c r="Y922" s="4"/>
      <c r="Z922" s="6"/>
      <c r="AA922" s="5"/>
      <c r="AB922" s="5"/>
      <c r="AC922" s="4"/>
      <c r="AD922" s="6"/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  <c r="AU922" s="4"/>
      <c r="AV922" s="6"/>
      <c r="AW922" s="4"/>
      <c r="AX922" s="6"/>
      <c r="AY922" s="5"/>
      <c r="AZ922" s="5"/>
      <c r="BA922" s="4"/>
      <c r="BB922" s="6"/>
      <c r="BC922" s="4"/>
      <c r="BD922" s="6"/>
      <c r="BE922" s="5"/>
      <c r="BF922" s="5"/>
      <c r="BG922" s="4"/>
      <c r="BH922" s="6"/>
      <c r="BI922" s="4"/>
      <c r="BJ922" s="6"/>
      <c r="BK922" s="5"/>
      <c r="BL922" s="5"/>
      <c r="BM922" s="4"/>
      <c r="BN922" s="6"/>
      <c r="BO922" s="4"/>
      <c r="BP922" s="6"/>
      <c r="BQ922" s="5"/>
      <c r="BR922" s="5"/>
      <c r="BS922" s="4"/>
      <c r="BT922" s="6"/>
      <c r="BU922" s="4"/>
      <c r="BV922" s="6"/>
      <c r="BW922" s="5"/>
      <c r="BX922" s="5"/>
      <c r="BY922" s="4"/>
      <c r="BZ922" s="6"/>
      <c r="CA922" s="4"/>
      <c r="CB922" s="6"/>
      <c r="CC922" s="5"/>
      <c r="CD922" s="5"/>
      <c r="CE922" s="4"/>
      <c r="CF922" s="6"/>
      <c r="CG922" s="4"/>
      <c r="CH922" s="6"/>
      <c r="CI922" s="5"/>
      <c r="CJ922" s="5"/>
      <c r="CK922" s="4"/>
      <c r="CL922" s="6"/>
      <c r="CM922" s="4"/>
      <c r="CN922" s="6"/>
      <c r="CO922" s="5"/>
      <c r="CP922" s="5"/>
      <c r="CQ922" s="4"/>
      <c r="CR922" s="6"/>
      <c r="CS922" s="4"/>
      <c r="CT922" s="6"/>
      <c r="CU922" s="5"/>
      <c r="CV922" s="5"/>
      <c r="CW922" s="4"/>
      <c r="CX922" s="6"/>
      <c r="CY922" s="4"/>
      <c r="CZ922" s="6"/>
      <c r="DA922" s="5"/>
      <c r="DB922" s="5"/>
      <c r="DC922" s="4"/>
      <c r="DD922" s="6"/>
      <c r="DE922" s="4"/>
      <c r="DF922" s="6"/>
      <c r="DG922" s="5"/>
      <c r="DH922" s="5"/>
      <c r="DI922" s="4"/>
      <c r="DJ922" s="6"/>
      <c r="DK922" s="4"/>
      <c r="DL922" s="6"/>
      <c r="DM922" s="5"/>
      <c r="DN922" s="5"/>
      <c r="DO922" s="4"/>
      <c r="DP922" s="6"/>
      <c r="DQ922" s="4"/>
      <c r="DR922" s="6"/>
      <c r="DS922" s="5"/>
      <c r="DT922" s="5"/>
      <c r="DU922" s="4"/>
      <c r="DV922" s="6"/>
      <c r="DW922" s="4"/>
      <c r="DX922" s="6"/>
      <c r="DY922" s="5"/>
      <c r="DZ922" s="5"/>
      <c r="EA922" s="4"/>
      <c r="EB922" s="6"/>
      <c r="EC922" s="4"/>
      <c r="ED922" s="6"/>
      <c r="EE922" s="5"/>
      <c r="EF922" s="5"/>
      <c r="EG922" s="4"/>
      <c r="EH922" s="6"/>
      <c r="EI922" s="4"/>
      <c r="EJ922" s="6"/>
      <c r="EK922" s="5"/>
      <c r="EL922" s="5"/>
      <c r="EM922" s="4"/>
      <c r="EN922" s="6"/>
      <c r="EO922" s="4"/>
      <c r="EP922" s="6"/>
      <c r="EQ922" s="5"/>
      <c r="ER922" s="5"/>
      <c r="ES922" s="4"/>
      <c r="ET922" s="6"/>
      <c r="EU922" s="4"/>
      <c r="EV922" s="6"/>
      <c r="EW922" s="5"/>
      <c r="EX922" s="5"/>
      <c r="EY922" s="4"/>
      <c r="EZ922" s="6"/>
      <c r="FA922" s="4"/>
      <c r="FB922" s="6"/>
      <c r="FC922" s="5"/>
      <c r="FD922" s="5"/>
      <c r="FE922" s="4"/>
      <c r="FF922" s="6"/>
      <c r="FG922" s="4"/>
      <c r="FH922" s="6"/>
      <c r="FI922" s="5"/>
      <c r="FJ922" s="5"/>
      <c r="FK922" s="4"/>
      <c r="FL922" s="6"/>
      <c r="FM922" s="4"/>
      <c r="FN922" s="6"/>
      <c r="FO922" s="5"/>
      <c r="FP922" s="5"/>
      <c r="FQ922" s="4"/>
      <c r="FR922" s="6"/>
      <c r="FS922" s="4"/>
      <c r="FT922" s="6"/>
      <c r="FU922" s="5"/>
      <c r="FV922" s="5"/>
      <c r="FW922" s="4"/>
      <c r="FX922" s="6"/>
      <c r="FY922" s="4"/>
      <c r="FZ922" s="6"/>
      <c r="GA922" s="5"/>
      <c r="GB922" s="5"/>
      <c r="GC922" s="4"/>
      <c r="GD922" s="6"/>
      <c r="GE922" s="4"/>
      <c r="GF922" s="6"/>
      <c r="GG922" s="5"/>
      <c r="GH922" s="5"/>
      <c r="GI922" s="4"/>
      <c r="GJ922" s="6"/>
      <c r="GK922" s="4"/>
      <c r="GL922" s="6"/>
      <c r="GM922" s="5"/>
      <c r="GN922" s="5"/>
      <c r="GO922" s="4"/>
      <c r="GP922" s="6"/>
      <c r="GQ922" s="4"/>
      <c r="GR922" s="6"/>
      <c r="GS922" s="5"/>
      <c r="GT922" s="5"/>
      <c r="GU922" s="4"/>
      <c r="GV922" s="6"/>
      <c r="GW922" s="4"/>
      <c r="GX922" s="6"/>
      <c r="GY922" s="5"/>
      <c r="GZ922" s="5"/>
      <c r="HA922" s="4"/>
      <c r="HB922" s="6"/>
      <c r="HC922" s="4"/>
      <c r="HD922" s="6"/>
      <c r="HE922" s="5"/>
      <c r="HF922" s="5"/>
      <c r="HG922" s="4"/>
      <c r="HH922" s="6"/>
      <c r="HI922" s="4"/>
      <c r="HJ922" s="6"/>
      <c r="HK922" s="5"/>
      <c r="HL922" s="5"/>
      <c r="HM922" s="4"/>
      <c r="HN922" s="6"/>
      <c r="HO922" s="4"/>
      <c r="HP922" s="6"/>
      <c r="HQ922" s="5"/>
      <c r="HR922" s="5"/>
      <c r="HS922" s="4"/>
      <c r="HT922" s="6"/>
      <c r="HU922" s="4"/>
      <c r="HV922" s="6"/>
      <c r="HW922" s="5"/>
      <c r="HX922" s="5"/>
      <c r="HY922" s="4"/>
      <c r="HZ922" s="6"/>
      <c r="IA922" s="4"/>
      <c r="IB922" s="6"/>
      <c r="IC922" s="5"/>
      <c r="ID922" s="5"/>
      <c r="IE922" s="4"/>
      <c r="IF922" s="6"/>
      <c r="IG922" s="4"/>
      <c r="IH922" s="6"/>
      <c r="II922" s="5"/>
      <c r="IJ922" s="5"/>
      <c r="IK922" s="4"/>
      <c r="IL922" s="6"/>
      <c r="IM922" s="4"/>
      <c r="IN922" s="6"/>
      <c r="IO922" s="5"/>
      <c r="IP922" s="5"/>
      <c r="IQ922" s="4"/>
      <c r="IR922" s="6"/>
      <c r="IS922" s="4"/>
      <c r="IT922" s="6"/>
      <c r="IU922" s="5"/>
      <c r="IV922" s="5"/>
      <c r="IW922" s="4"/>
      <c r="IX922" s="6"/>
      <c r="IY922" s="4"/>
      <c r="IZ922" s="6"/>
      <c r="JA922" s="5"/>
      <c r="JB922" s="5"/>
      <c r="JC922" s="4"/>
      <c r="JD922" s="6"/>
      <c r="JE922" s="4"/>
      <c r="JF922" s="6"/>
      <c r="JG922" s="5"/>
      <c r="JH922" s="5"/>
      <c r="JI922" s="4"/>
      <c r="JJ922" s="6"/>
      <c r="JK922" s="4"/>
      <c r="JL922" s="6"/>
      <c r="JM922" s="5"/>
      <c r="JN922" s="5"/>
      <c r="JO922" s="4"/>
      <c r="JP922" s="6"/>
      <c r="JQ922" s="4"/>
      <c r="JR922" s="6"/>
      <c r="JS922" s="5"/>
      <c r="JT922" s="5"/>
      <c r="JU922" s="4"/>
      <c r="JV922" s="6"/>
      <c r="JW922" s="4"/>
      <c r="JX922" s="6"/>
      <c r="JY922" s="5"/>
      <c r="JZ922" s="5"/>
      <c r="KA922" s="4"/>
      <c r="KB922" s="6"/>
      <c r="KC922" s="4"/>
      <c r="KD922" s="6"/>
      <c r="KE922" s="5"/>
      <c r="KF922" s="5"/>
      <c r="KG922" s="4"/>
      <c r="KH922" s="6"/>
      <c r="KI922" s="4"/>
      <c r="KJ922" s="6"/>
      <c r="KK922" s="5"/>
      <c r="KL922" s="5"/>
    </row>
    <row r="923">
      <c r="A923" s="3" t="s">
        <v>85</v>
      </c>
      <c r="B923" s="3" t="s">
        <v>712</v>
      </c>
      <c r="C923" s="3" t="s">
        <v>87</v>
      </c>
      <c r="D923" s="3" t="s">
        <v>712</v>
      </c>
      <c r="E923" s="3" t="s">
        <v>1089</v>
      </c>
      <c r="F923" s="3" t="s">
        <v>104</v>
      </c>
      <c r="G923" s="3" t="s">
        <v>104</v>
      </c>
      <c r="H923" s="3" t="s">
        <v>104</v>
      </c>
      <c r="I923" s="4"/>
      <c r="J923" s="4">
        <f>=ROUNDDOWN({0},0)</f>
      </c>
      <c r="K923" s="4"/>
      <c r="L923" s="5"/>
      <c r="M923" s="4"/>
      <c r="N923" s="4">
        <f>=ROUNDDOWN({0},0)</f>
      </c>
      <c r="O923" s="4"/>
      <c r="P923" s="5"/>
      <c r="Q923" s="4"/>
      <c r="R923" s="6"/>
      <c r="S923" s="4"/>
      <c r="T923" s="6"/>
      <c r="U923" s="5"/>
      <c r="V923" s="5"/>
      <c r="W923" s="4"/>
      <c r="X923" s="6"/>
      <c r="Y923" s="4"/>
      <c r="Z923" s="6"/>
      <c r="AA923" s="5"/>
      <c r="AB923" s="5"/>
      <c r="AC923" s="4"/>
      <c r="AD923" s="6"/>
      <c r="AE923" s="4"/>
      <c r="AF923" s="6"/>
      <c r="AG923" s="5"/>
      <c r="AH923" s="5"/>
      <c r="AI923" s="4"/>
      <c r="AJ923" s="6"/>
      <c r="AK923" s="4"/>
      <c r="AL923" s="6"/>
      <c r="AM923" s="5"/>
      <c r="AN923" s="5"/>
      <c r="AO923" s="4"/>
      <c r="AP923" s="6"/>
      <c r="AQ923" s="4"/>
      <c r="AR923" s="6"/>
      <c r="AS923" s="5"/>
      <c r="AT923" s="5"/>
      <c r="AU923" s="4"/>
      <c r="AV923" s="6"/>
      <c r="AW923" s="4"/>
      <c r="AX923" s="6"/>
      <c r="AY923" s="5"/>
      <c r="AZ923" s="5"/>
      <c r="BA923" s="4"/>
      <c r="BB923" s="6"/>
      <c r="BC923" s="4"/>
      <c r="BD923" s="6"/>
      <c r="BE923" s="5"/>
      <c r="BF923" s="5"/>
      <c r="BG923" s="4"/>
      <c r="BH923" s="6"/>
      <c r="BI923" s="4"/>
      <c r="BJ923" s="6"/>
      <c r="BK923" s="5"/>
      <c r="BL923" s="5"/>
      <c r="BM923" s="4"/>
      <c r="BN923" s="6"/>
      <c r="BO923" s="4"/>
      <c r="BP923" s="6"/>
      <c r="BQ923" s="5"/>
      <c r="BR923" s="5"/>
      <c r="BS923" s="4"/>
      <c r="BT923" s="6"/>
      <c r="BU923" s="4"/>
      <c r="BV923" s="6"/>
      <c r="BW923" s="5"/>
      <c r="BX923" s="5"/>
      <c r="BY923" s="4"/>
      <c r="BZ923" s="6"/>
      <c r="CA923" s="4"/>
      <c r="CB923" s="6"/>
      <c r="CC923" s="5"/>
      <c r="CD923" s="5"/>
      <c r="CE923" s="4"/>
      <c r="CF923" s="6"/>
      <c r="CG923" s="4"/>
      <c r="CH923" s="6"/>
      <c r="CI923" s="5"/>
      <c r="CJ923" s="5"/>
      <c r="CK923" s="4"/>
      <c r="CL923" s="6"/>
      <c r="CM923" s="4"/>
      <c r="CN923" s="6"/>
      <c r="CO923" s="5"/>
      <c r="CP923" s="5"/>
      <c r="CQ923" s="4"/>
      <c r="CR923" s="6"/>
      <c r="CS923" s="4"/>
      <c r="CT923" s="6"/>
      <c r="CU923" s="5"/>
      <c r="CV923" s="5"/>
      <c r="CW923" s="4"/>
      <c r="CX923" s="6"/>
      <c r="CY923" s="4"/>
      <c r="CZ923" s="6"/>
      <c r="DA923" s="5"/>
      <c r="DB923" s="5"/>
      <c r="DC923" s="4"/>
      <c r="DD923" s="6"/>
      <c r="DE923" s="4"/>
      <c r="DF923" s="6"/>
      <c r="DG923" s="5"/>
      <c r="DH923" s="5"/>
      <c r="DI923" s="4"/>
      <c r="DJ923" s="6"/>
      <c r="DK923" s="4"/>
      <c r="DL923" s="6"/>
      <c r="DM923" s="5"/>
      <c r="DN923" s="5"/>
      <c r="DO923" s="4"/>
      <c r="DP923" s="6"/>
      <c r="DQ923" s="4"/>
      <c r="DR923" s="6"/>
      <c r="DS923" s="5"/>
      <c r="DT923" s="5"/>
      <c r="DU923" s="4"/>
      <c r="DV923" s="6"/>
      <c r="DW923" s="4"/>
      <c r="DX923" s="6"/>
      <c r="DY923" s="5"/>
      <c r="DZ923" s="5"/>
      <c r="EA923" s="4"/>
      <c r="EB923" s="6"/>
      <c r="EC923" s="4"/>
      <c r="ED923" s="6"/>
      <c r="EE923" s="5"/>
      <c r="EF923" s="5"/>
      <c r="EG923" s="4"/>
      <c r="EH923" s="6"/>
      <c r="EI923" s="4"/>
      <c r="EJ923" s="6"/>
      <c r="EK923" s="5"/>
      <c r="EL923" s="5"/>
      <c r="EM923" s="4"/>
      <c r="EN923" s="6"/>
      <c r="EO923" s="4"/>
      <c r="EP923" s="6"/>
      <c r="EQ923" s="5"/>
      <c r="ER923" s="5"/>
      <c r="ES923" s="4"/>
      <c r="ET923" s="6"/>
      <c r="EU923" s="4"/>
      <c r="EV923" s="6"/>
      <c r="EW923" s="5"/>
      <c r="EX923" s="5"/>
      <c r="EY923" s="4"/>
      <c r="EZ923" s="6"/>
      <c r="FA923" s="4"/>
      <c r="FB923" s="6"/>
      <c r="FC923" s="5"/>
      <c r="FD923" s="5"/>
      <c r="FE923" s="4"/>
      <c r="FF923" s="6"/>
      <c r="FG923" s="4"/>
      <c r="FH923" s="6"/>
      <c r="FI923" s="5"/>
      <c r="FJ923" s="5"/>
      <c r="FK923" s="4"/>
      <c r="FL923" s="6"/>
      <c r="FM923" s="4"/>
      <c r="FN923" s="6"/>
      <c r="FO923" s="5"/>
      <c r="FP923" s="5"/>
      <c r="FQ923" s="4"/>
      <c r="FR923" s="6"/>
      <c r="FS923" s="4"/>
      <c r="FT923" s="6"/>
      <c r="FU923" s="5"/>
      <c r="FV923" s="5"/>
      <c r="FW923" s="4"/>
      <c r="FX923" s="6"/>
      <c r="FY923" s="4"/>
      <c r="FZ923" s="6"/>
      <c r="GA923" s="5"/>
      <c r="GB923" s="5"/>
      <c r="GC923" s="4"/>
      <c r="GD923" s="6"/>
      <c r="GE923" s="4"/>
      <c r="GF923" s="6"/>
      <c r="GG923" s="5"/>
      <c r="GH923" s="5"/>
      <c r="GI923" s="4"/>
      <c r="GJ923" s="6"/>
      <c r="GK923" s="4"/>
      <c r="GL923" s="6"/>
      <c r="GM923" s="5"/>
      <c r="GN923" s="5"/>
      <c r="GO923" s="4"/>
      <c r="GP923" s="6"/>
      <c r="GQ923" s="4"/>
      <c r="GR923" s="6"/>
      <c r="GS923" s="5"/>
      <c r="GT923" s="5"/>
      <c r="GU923" s="4"/>
      <c r="GV923" s="6"/>
      <c r="GW923" s="4"/>
      <c r="GX923" s="6"/>
      <c r="GY923" s="5"/>
      <c r="GZ923" s="5"/>
      <c r="HA923" s="4"/>
      <c r="HB923" s="6"/>
      <c r="HC923" s="4"/>
      <c r="HD923" s="6"/>
      <c r="HE923" s="5"/>
      <c r="HF923" s="5"/>
      <c r="HG923" s="4"/>
      <c r="HH923" s="6"/>
      <c r="HI923" s="4"/>
      <c r="HJ923" s="6"/>
      <c r="HK923" s="5"/>
      <c r="HL923" s="5"/>
      <c r="HM923" s="4"/>
      <c r="HN923" s="6"/>
      <c r="HO923" s="4"/>
      <c r="HP923" s="6"/>
      <c r="HQ923" s="5"/>
      <c r="HR923" s="5"/>
      <c r="HS923" s="4"/>
      <c r="HT923" s="6"/>
      <c r="HU923" s="4"/>
      <c r="HV923" s="6"/>
      <c r="HW923" s="5"/>
      <c r="HX923" s="5"/>
      <c r="HY923" s="4"/>
      <c r="HZ923" s="6"/>
      <c r="IA923" s="4"/>
      <c r="IB923" s="6"/>
      <c r="IC923" s="5"/>
      <c r="ID923" s="5"/>
      <c r="IE923" s="4"/>
      <c r="IF923" s="6"/>
      <c r="IG923" s="4"/>
      <c r="IH923" s="6"/>
      <c r="II923" s="5"/>
      <c r="IJ923" s="5"/>
      <c r="IK923" s="4"/>
      <c r="IL923" s="6"/>
      <c r="IM923" s="4"/>
      <c r="IN923" s="6"/>
      <c r="IO923" s="5"/>
      <c r="IP923" s="5"/>
      <c r="IQ923" s="4"/>
      <c r="IR923" s="6"/>
      <c r="IS923" s="4"/>
      <c r="IT923" s="6"/>
      <c r="IU923" s="5"/>
      <c r="IV923" s="5"/>
      <c r="IW923" s="4"/>
      <c r="IX923" s="6"/>
      <c r="IY923" s="4"/>
      <c r="IZ923" s="6"/>
      <c r="JA923" s="5"/>
      <c r="JB923" s="5"/>
      <c r="JC923" s="4"/>
      <c r="JD923" s="6"/>
      <c r="JE923" s="4"/>
      <c r="JF923" s="6"/>
      <c r="JG923" s="5"/>
      <c r="JH923" s="5"/>
      <c r="JI923" s="4"/>
      <c r="JJ923" s="6"/>
      <c r="JK923" s="4"/>
      <c r="JL923" s="6"/>
      <c r="JM923" s="5"/>
      <c r="JN923" s="5"/>
      <c r="JO923" s="4"/>
      <c r="JP923" s="6"/>
      <c r="JQ923" s="4"/>
      <c r="JR923" s="6"/>
      <c r="JS923" s="5"/>
      <c r="JT923" s="5"/>
      <c r="JU923" s="4"/>
      <c r="JV923" s="6"/>
      <c r="JW923" s="4"/>
      <c r="JX923" s="6"/>
      <c r="JY923" s="5"/>
      <c r="JZ923" s="5"/>
      <c r="KA923" s="4"/>
      <c r="KB923" s="6"/>
      <c r="KC923" s="4"/>
      <c r="KD923" s="6"/>
      <c r="KE923" s="5"/>
      <c r="KF923" s="5"/>
      <c r="KG923" s="4"/>
      <c r="KH923" s="6"/>
      <c r="KI923" s="4"/>
      <c r="KJ923" s="6"/>
      <c r="KK923" s="5"/>
      <c r="KL923" s="5"/>
    </row>
    <row r="924">
      <c r="A924" s="3" t="s">
        <v>85</v>
      </c>
      <c r="B924" s="3" t="s">
        <v>712</v>
      </c>
      <c r="C924" s="3" t="s">
        <v>87</v>
      </c>
      <c r="D924" s="3" t="s">
        <v>712</v>
      </c>
      <c r="E924" s="3" t="s">
        <v>1090</v>
      </c>
      <c r="F924" s="3" t="s">
        <v>104</v>
      </c>
      <c r="G924" s="3" t="s">
        <v>104</v>
      </c>
      <c r="H924" s="3" t="s">
        <v>104</v>
      </c>
      <c r="I924" s="4"/>
      <c r="J924" s="4">
        <f>=ROUNDDOWN({0},0)</f>
      </c>
      <c r="K924" s="4"/>
      <c r="L924" s="5"/>
      <c r="M924" s="4"/>
      <c r="N924" s="4">
        <f>=ROUNDDOWN({0},0)</f>
      </c>
      <c r="O924" s="4"/>
      <c r="P924" s="5"/>
      <c r="Q924" s="4"/>
      <c r="R924" s="6"/>
      <c r="S924" s="4"/>
      <c r="T924" s="6"/>
      <c r="U924" s="5"/>
      <c r="V924" s="5"/>
      <c r="W924" s="4"/>
      <c r="X924" s="6"/>
      <c r="Y924" s="4"/>
      <c r="Z924" s="6"/>
      <c r="AA924" s="5"/>
      <c r="AB924" s="5"/>
      <c r="AC924" s="4"/>
      <c r="AD924" s="6"/>
      <c r="AE924" s="4"/>
      <c r="AF924" s="6"/>
      <c r="AG924" s="5"/>
      <c r="AH924" s="5"/>
      <c r="AI924" s="4"/>
      <c r="AJ924" s="6"/>
      <c r="AK924" s="4"/>
      <c r="AL924" s="6"/>
      <c r="AM924" s="5"/>
      <c r="AN924" s="5"/>
      <c r="AO924" s="4"/>
      <c r="AP924" s="6"/>
      <c r="AQ924" s="4"/>
      <c r="AR924" s="6"/>
      <c r="AS924" s="5"/>
      <c r="AT924" s="5"/>
      <c r="AU924" s="4"/>
      <c r="AV924" s="6"/>
      <c r="AW924" s="4"/>
      <c r="AX924" s="6"/>
      <c r="AY924" s="5"/>
      <c r="AZ924" s="5"/>
      <c r="BA924" s="4"/>
      <c r="BB924" s="6"/>
      <c r="BC924" s="4"/>
      <c r="BD924" s="6"/>
      <c r="BE924" s="5"/>
      <c r="BF924" s="5"/>
      <c r="BG924" s="4"/>
      <c r="BH924" s="6"/>
      <c r="BI924" s="4"/>
      <c r="BJ924" s="6"/>
      <c r="BK924" s="5"/>
      <c r="BL924" s="5"/>
      <c r="BM924" s="4"/>
      <c r="BN924" s="6"/>
      <c r="BO924" s="4"/>
      <c r="BP924" s="6"/>
      <c r="BQ924" s="5"/>
      <c r="BR924" s="5"/>
      <c r="BS924" s="4"/>
      <c r="BT924" s="6"/>
      <c r="BU924" s="4"/>
      <c r="BV924" s="6"/>
      <c r="BW924" s="5"/>
      <c r="BX924" s="5"/>
      <c r="BY924" s="4"/>
      <c r="BZ924" s="6"/>
      <c r="CA924" s="4"/>
      <c r="CB924" s="6"/>
      <c r="CC924" s="5"/>
      <c r="CD924" s="5"/>
      <c r="CE924" s="4"/>
      <c r="CF924" s="6"/>
      <c r="CG924" s="4"/>
      <c r="CH924" s="6"/>
      <c r="CI924" s="5"/>
      <c r="CJ924" s="5"/>
      <c r="CK924" s="4"/>
      <c r="CL924" s="6"/>
      <c r="CM924" s="4"/>
      <c r="CN924" s="6"/>
      <c r="CO924" s="5"/>
      <c r="CP924" s="5"/>
      <c r="CQ924" s="4"/>
      <c r="CR924" s="6"/>
      <c r="CS924" s="4"/>
      <c r="CT924" s="6"/>
      <c r="CU924" s="5"/>
      <c r="CV924" s="5"/>
      <c r="CW924" s="4"/>
      <c r="CX924" s="6"/>
      <c r="CY924" s="4"/>
      <c r="CZ924" s="6"/>
      <c r="DA924" s="5"/>
      <c r="DB924" s="5"/>
      <c r="DC924" s="4"/>
      <c r="DD924" s="6"/>
      <c r="DE924" s="4"/>
      <c r="DF924" s="6"/>
      <c r="DG924" s="5"/>
      <c r="DH924" s="5"/>
      <c r="DI924" s="4"/>
      <c r="DJ924" s="6"/>
      <c r="DK924" s="4"/>
      <c r="DL924" s="6"/>
      <c r="DM924" s="5"/>
      <c r="DN924" s="5"/>
      <c r="DO924" s="4"/>
      <c r="DP924" s="6"/>
      <c r="DQ924" s="4"/>
      <c r="DR924" s="6"/>
      <c r="DS924" s="5"/>
      <c r="DT924" s="5"/>
      <c r="DU924" s="4"/>
      <c r="DV924" s="6"/>
      <c r="DW924" s="4"/>
      <c r="DX924" s="6"/>
      <c r="DY924" s="5"/>
      <c r="DZ924" s="5"/>
      <c r="EA924" s="4"/>
      <c r="EB924" s="6"/>
      <c r="EC924" s="4"/>
      <c r="ED924" s="6"/>
      <c r="EE924" s="5"/>
      <c r="EF924" s="5"/>
      <c r="EG924" s="4"/>
      <c r="EH924" s="6"/>
      <c r="EI924" s="4"/>
      <c r="EJ924" s="6"/>
      <c r="EK924" s="5"/>
      <c r="EL924" s="5"/>
      <c r="EM924" s="4"/>
      <c r="EN924" s="6"/>
      <c r="EO924" s="4"/>
      <c r="EP924" s="6"/>
      <c r="EQ924" s="5"/>
      <c r="ER924" s="5"/>
      <c r="ES924" s="4"/>
      <c r="ET924" s="6"/>
      <c r="EU924" s="4"/>
      <c r="EV924" s="6"/>
      <c r="EW924" s="5"/>
      <c r="EX924" s="5"/>
      <c r="EY924" s="4"/>
      <c r="EZ924" s="6"/>
      <c r="FA924" s="4"/>
      <c r="FB924" s="6"/>
      <c r="FC924" s="5"/>
      <c r="FD924" s="5"/>
      <c r="FE924" s="4"/>
      <c r="FF924" s="6"/>
      <c r="FG924" s="4"/>
      <c r="FH924" s="6"/>
      <c r="FI924" s="5"/>
      <c r="FJ924" s="5"/>
      <c r="FK924" s="4"/>
      <c r="FL924" s="6"/>
      <c r="FM924" s="4"/>
      <c r="FN924" s="6"/>
      <c r="FO924" s="5"/>
      <c r="FP924" s="5"/>
      <c r="FQ924" s="4"/>
      <c r="FR924" s="6"/>
      <c r="FS924" s="4"/>
      <c r="FT924" s="6"/>
      <c r="FU924" s="5"/>
      <c r="FV924" s="5"/>
      <c r="FW924" s="4"/>
      <c r="FX924" s="6"/>
      <c r="FY924" s="4"/>
      <c r="FZ924" s="6"/>
      <c r="GA924" s="5"/>
      <c r="GB924" s="5"/>
      <c r="GC924" s="4"/>
      <c r="GD924" s="6"/>
      <c r="GE924" s="4"/>
      <c r="GF924" s="6"/>
      <c r="GG924" s="5"/>
      <c r="GH924" s="5"/>
      <c r="GI924" s="4"/>
      <c r="GJ924" s="6"/>
      <c r="GK924" s="4"/>
      <c r="GL924" s="6"/>
      <c r="GM924" s="5"/>
      <c r="GN924" s="5"/>
      <c r="GO924" s="4"/>
      <c r="GP924" s="6"/>
      <c r="GQ924" s="4"/>
      <c r="GR924" s="6"/>
      <c r="GS924" s="5"/>
      <c r="GT924" s="5"/>
      <c r="GU924" s="4"/>
      <c r="GV924" s="6"/>
      <c r="GW924" s="4"/>
      <c r="GX924" s="6"/>
      <c r="GY924" s="5"/>
      <c r="GZ924" s="5"/>
      <c r="HA924" s="4"/>
      <c r="HB924" s="6"/>
      <c r="HC924" s="4"/>
      <c r="HD924" s="6"/>
      <c r="HE924" s="5"/>
      <c r="HF924" s="5"/>
      <c r="HG924" s="4"/>
      <c r="HH924" s="6"/>
      <c r="HI924" s="4"/>
      <c r="HJ924" s="6"/>
      <c r="HK924" s="5"/>
      <c r="HL924" s="5"/>
      <c r="HM924" s="4"/>
      <c r="HN924" s="6"/>
      <c r="HO924" s="4"/>
      <c r="HP924" s="6"/>
      <c r="HQ924" s="5"/>
      <c r="HR924" s="5"/>
      <c r="HS924" s="4"/>
      <c r="HT924" s="6"/>
      <c r="HU924" s="4"/>
      <c r="HV924" s="6"/>
      <c r="HW924" s="5"/>
      <c r="HX924" s="5"/>
      <c r="HY924" s="4"/>
      <c r="HZ924" s="6"/>
      <c r="IA924" s="4"/>
      <c r="IB924" s="6"/>
      <c r="IC924" s="5"/>
      <c r="ID924" s="5"/>
      <c r="IE924" s="4"/>
      <c r="IF924" s="6"/>
      <c r="IG924" s="4"/>
      <c r="IH924" s="6"/>
      <c r="II924" s="5"/>
      <c r="IJ924" s="5"/>
      <c r="IK924" s="4"/>
      <c r="IL924" s="6"/>
      <c r="IM924" s="4"/>
      <c r="IN924" s="6"/>
      <c r="IO924" s="5"/>
      <c r="IP924" s="5"/>
      <c r="IQ924" s="4"/>
      <c r="IR924" s="6"/>
      <c r="IS924" s="4"/>
      <c r="IT924" s="6"/>
      <c r="IU924" s="5"/>
      <c r="IV924" s="5"/>
      <c r="IW924" s="4"/>
      <c r="IX924" s="6"/>
      <c r="IY924" s="4"/>
      <c r="IZ924" s="6"/>
      <c r="JA924" s="5"/>
      <c r="JB924" s="5"/>
      <c r="JC924" s="4"/>
      <c r="JD924" s="6"/>
      <c r="JE924" s="4"/>
      <c r="JF924" s="6"/>
      <c r="JG924" s="5"/>
      <c r="JH924" s="5"/>
      <c r="JI924" s="4"/>
      <c r="JJ924" s="6"/>
      <c r="JK924" s="4"/>
      <c r="JL924" s="6"/>
      <c r="JM924" s="5"/>
      <c r="JN924" s="5"/>
      <c r="JO924" s="4"/>
      <c r="JP924" s="6"/>
      <c r="JQ924" s="4"/>
      <c r="JR924" s="6"/>
      <c r="JS924" s="5"/>
      <c r="JT924" s="5"/>
      <c r="JU924" s="4"/>
      <c r="JV924" s="6"/>
      <c r="JW924" s="4"/>
      <c r="JX924" s="6"/>
      <c r="JY924" s="5"/>
      <c r="JZ924" s="5"/>
      <c r="KA924" s="4"/>
      <c r="KB924" s="6"/>
      <c r="KC924" s="4"/>
      <c r="KD924" s="6"/>
      <c r="KE924" s="5"/>
      <c r="KF924" s="5"/>
      <c r="KG924" s="4"/>
      <c r="KH924" s="6"/>
      <c r="KI924" s="4"/>
      <c r="KJ924" s="6"/>
      <c r="KK924" s="5"/>
      <c r="KL924" s="5"/>
    </row>
    <row r="925">
      <c r="A925" s="3" t="s">
        <v>85</v>
      </c>
      <c r="B925" s="3" t="s">
        <v>712</v>
      </c>
      <c r="C925" s="3" t="s">
        <v>87</v>
      </c>
      <c r="D925" s="3" t="s">
        <v>712</v>
      </c>
      <c r="E925" s="3" t="s">
        <v>1091</v>
      </c>
      <c r="F925" s="3" t="s">
        <v>104</v>
      </c>
      <c r="G925" s="3" t="s">
        <v>104</v>
      </c>
      <c r="H925" s="3" t="s">
        <v>104</v>
      </c>
      <c r="I925" s="4"/>
      <c r="J925" s="4">
        <f>=ROUNDDOWN({0},0)</f>
      </c>
      <c r="K925" s="4"/>
      <c r="L925" s="5"/>
      <c r="M925" s="4"/>
      <c r="N925" s="4">
        <f>=ROUNDDOWN({0},0)</f>
      </c>
      <c r="O925" s="4"/>
      <c r="P925" s="5"/>
      <c r="Q925" s="4"/>
      <c r="R925" s="6"/>
      <c r="S925" s="4"/>
      <c r="T925" s="6"/>
      <c r="U925" s="5"/>
      <c r="V925" s="5"/>
      <c r="W925" s="4"/>
      <c r="X925" s="6"/>
      <c r="Y925" s="4"/>
      <c r="Z925" s="6"/>
      <c r="AA925" s="5"/>
      <c r="AB925" s="5"/>
      <c r="AC925" s="4"/>
      <c r="AD925" s="6"/>
      <c r="AE925" s="4"/>
      <c r="AF925" s="6"/>
      <c r="AG925" s="5"/>
      <c r="AH925" s="5"/>
      <c r="AI925" s="4"/>
      <c r="AJ925" s="6"/>
      <c r="AK925" s="4"/>
      <c r="AL925" s="6"/>
      <c r="AM925" s="5"/>
      <c r="AN925" s="5"/>
      <c r="AO925" s="4"/>
      <c r="AP925" s="6"/>
      <c r="AQ925" s="4"/>
      <c r="AR925" s="6"/>
      <c r="AS925" s="5"/>
      <c r="AT925" s="5"/>
      <c r="AU925" s="4"/>
      <c r="AV925" s="6"/>
      <c r="AW925" s="4"/>
      <c r="AX925" s="6"/>
      <c r="AY925" s="5"/>
      <c r="AZ925" s="5"/>
      <c r="BA925" s="4"/>
      <c r="BB925" s="6"/>
      <c r="BC925" s="4"/>
      <c r="BD925" s="6"/>
      <c r="BE925" s="5"/>
      <c r="BF925" s="5"/>
      <c r="BG925" s="4"/>
      <c r="BH925" s="6"/>
      <c r="BI925" s="4"/>
      <c r="BJ925" s="6"/>
      <c r="BK925" s="5"/>
      <c r="BL925" s="5"/>
      <c r="BM925" s="4"/>
      <c r="BN925" s="6"/>
      <c r="BO925" s="4"/>
      <c r="BP925" s="6"/>
      <c r="BQ925" s="5"/>
      <c r="BR925" s="5"/>
      <c r="BS925" s="4"/>
      <c r="BT925" s="6"/>
      <c r="BU925" s="4"/>
      <c r="BV925" s="6"/>
      <c r="BW925" s="5"/>
      <c r="BX925" s="5"/>
      <c r="BY925" s="4"/>
      <c r="BZ925" s="6"/>
      <c r="CA925" s="4"/>
      <c r="CB925" s="6"/>
      <c r="CC925" s="5"/>
      <c r="CD925" s="5"/>
      <c r="CE925" s="4"/>
      <c r="CF925" s="6"/>
      <c r="CG925" s="4"/>
      <c r="CH925" s="6"/>
      <c r="CI925" s="5"/>
      <c r="CJ925" s="5"/>
      <c r="CK925" s="4"/>
      <c r="CL925" s="6"/>
      <c r="CM925" s="4"/>
      <c r="CN925" s="6"/>
      <c r="CO925" s="5"/>
      <c r="CP925" s="5"/>
      <c r="CQ925" s="4"/>
      <c r="CR925" s="6"/>
      <c r="CS925" s="4"/>
      <c r="CT925" s="6"/>
      <c r="CU925" s="5"/>
      <c r="CV925" s="5"/>
      <c r="CW925" s="4"/>
      <c r="CX925" s="6"/>
      <c r="CY925" s="4"/>
      <c r="CZ925" s="6"/>
      <c r="DA925" s="5"/>
      <c r="DB925" s="5"/>
      <c r="DC925" s="4"/>
      <c r="DD925" s="6"/>
      <c r="DE925" s="4"/>
      <c r="DF925" s="6"/>
      <c r="DG925" s="5"/>
      <c r="DH925" s="5"/>
      <c r="DI925" s="4"/>
      <c r="DJ925" s="6"/>
      <c r="DK925" s="4"/>
      <c r="DL925" s="6"/>
      <c r="DM925" s="5"/>
      <c r="DN925" s="5"/>
      <c r="DO925" s="4"/>
      <c r="DP925" s="6"/>
      <c r="DQ925" s="4"/>
      <c r="DR925" s="6"/>
      <c r="DS925" s="5"/>
      <c r="DT925" s="5"/>
      <c r="DU925" s="4"/>
      <c r="DV925" s="6"/>
      <c r="DW925" s="4"/>
      <c r="DX925" s="6"/>
      <c r="DY925" s="5"/>
      <c r="DZ925" s="5"/>
      <c r="EA925" s="4"/>
      <c r="EB925" s="6"/>
      <c r="EC925" s="4"/>
      <c r="ED925" s="6"/>
      <c r="EE925" s="5"/>
      <c r="EF925" s="5"/>
      <c r="EG925" s="4"/>
      <c r="EH925" s="6"/>
      <c r="EI925" s="4"/>
      <c r="EJ925" s="6"/>
      <c r="EK925" s="5"/>
      <c r="EL925" s="5"/>
      <c r="EM925" s="4"/>
      <c r="EN925" s="6"/>
      <c r="EO925" s="4"/>
      <c r="EP925" s="6"/>
      <c r="EQ925" s="5"/>
      <c r="ER925" s="5"/>
      <c r="ES925" s="4"/>
      <c r="ET925" s="6"/>
      <c r="EU925" s="4"/>
      <c r="EV925" s="6"/>
      <c r="EW925" s="5"/>
      <c r="EX925" s="5"/>
      <c r="EY925" s="4"/>
      <c r="EZ925" s="6"/>
      <c r="FA925" s="4"/>
      <c r="FB925" s="6"/>
      <c r="FC925" s="5"/>
      <c r="FD925" s="5"/>
      <c r="FE925" s="4"/>
      <c r="FF925" s="6"/>
      <c r="FG925" s="4"/>
      <c r="FH925" s="6"/>
      <c r="FI925" s="5"/>
      <c r="FJ925" s="5"/>
      <c r="FK925" s="4"/>
      <c r="FL925" s="6"/>
      <c r="FM925" s="4"/>
      <c r="FN925" s="6"/>
      <c r="FO925" s="5"/>
      <c r="FP925" s="5"/>
      <c r="FQ925" s="4"/>
      <c r="FR925" s="6"/>
      <c r="FS925" s="4"/>
      <c r="FT925" s="6"/>
      <c r="FU925" s="5"/>
      <c r="FV925" s="5"/>
      <c r="FW925" s="4"/>
      <c r="FX925" s="6"/>
      <c r="FY925" s="4"/>
      <c r="FZ925" s="6"/>
      <c r="GA925" s="5"/>
      <c r="GB925" s="5"/>
      <c r="GC925" s="4"/>
      <c r="GD925" s="6"/>
      <c r="GE925" s="4"/>
      <c r="GF925" s="6"/>
      <c r="GG925" s="5"/>
      <c r="GH925" s="5"/>
      <c r="GI925" s="4"/>
      <c r="GJ925" s="6"/>
      <c r="GK925" s="4"/>
      <c r="GL925" s="6"/>
      <c r="GM925" s="5"/>
      <c r="GN925" s="5"/>
      <c r="GO925" s="4"/>
      <c r="GP925" s="6"/>
      <c r="GQ925" s="4"/>
      <c r="GR925" s="6"/>
      <c r="GS925" s="5"/>
      <c r="GT925" s="5"/>
      <c r="GU925" s="4"/>
      <c r="GV925" s="6"/>
      <c r="GW925" s="4"/>
      <c r="GX925" s="6"/>
      <c r="GY925" s="5"/>
      <c r="GZ925" s="5"/>
      <c r="HA925" s="4"/>
      <c r="HB925" s="6"/>
      <c r="HC925" s="4"/>
      <c r="HD925" s="6"/>
      <c r="HE925" s="5"/>
      <c r="HF925" s="5"/>
      <c r="HG925" s="4"/>
      <c r="HH925" s="6"/>
      <c r="HI925" s="4"/>
      <c r="HJ925" s="6"/>
      <c r="HK925" s="5"/>
      <c r="HL925" s="5"/>
      <c r="HM925" s="4"/>
      <c r="HN925" s="6"/>
      <c r="HO925" s="4"/>
      <c r="HP925" s="6"/>
      <c r="HQ925" s="5"/>
      <c r="HR925" s="5"/>
      <c r="HS925" s="4"/>
      <c r="HT925" s="6"/>
      <c r="HU925" s="4"/>
      <c r="HV925" s="6"/>
      <c r="HW925" s="5"/>
      <c r="HX925" s="5"/>
      <c r="HY925" s="4"/>
      <c r="HZ925" s="6"/>
      <c r="IA925" s="4"/>
      <c r="IB925" s="6"/>
      <c r="IC925" s="5"/>
      <c r="ID925" s="5"/>
      <c r="IE925" s="4"/>
      <c r="IF925" s="6"/>
      <c r="IG925" s="4"/>
      <c r="IH925" s="6"/>
      <c r="II925" s="5"/>
      <c r="IJ925" s="5"/>
      <c r="IK925" s="4"/>
      <c r="IL925" s="6"/>
      <c r="IM925" s="4"/>
      <c r="IN925" s="6"/>
      <c r="IO925" s="5"/>
      <c r="IP925" s="5"/>
      <c r="IQ925" s="4"/>
      <c r="IR925" s="6"/>
      <c r="IS925" s="4"/>
      <c r="IT925" s="6"/>
      <c r="IU925" s="5"/>
      <c r="IV925" s="5"/>
      <c r="IW925" s="4"/>
      <c r="IX925" s="6"/>
      <c r="IY925" s="4"/>
      <c r="IZ925" s="6"/>
      <c r="JA925" s="5"/>
      <c r="JB925" s="5"/>
      <c r="JC925" s="4"/>
      <c r="JD925" s="6"/>
      <c r="JE925" s="4"/>
      <c r="JF925" s="6"/>
      <c r="JG925" s="5"/>
      <c r="JH925" s="5"/>
      <c r="JI925" s="4"/>
      <c r="JJ925" s="6"/>
      <c r="JK925" s="4"/>
      <c r="JL925" s="6"/>
      <c r="JM925" s="5"/>
      <c r="JN925" s="5"/>
      <c r="JO925" s="4"/>
      <c r="JP925" s="6"/>
      <c r="JQ925" s="4"/>
      <c r="JR925" s="6"/>
      <c r="JS925" s="5"/>
      <c r="JT925" s="5"/>
      <c r="JU925" s="4"/>
      <c r="JV925" s="6"/>
      <c r="JW925" s="4"/>
      <c r="JX925" s="6"/>
      <c r="JY925" s="5"/>
      <c r="JZ925" s="5"/>
      <c r="KA925" s="4"/>
      <c r="KB925" s="6"/>
      <c r="KC925" s="4"/>
      <c r="KD925" s="6"/>
      <c r="KE925" s="5"/>
      <c r="KF925" s="5"/>
      <c r="KG925" s="4"/>
      <c r="KH925" s="6"/>
      <c r="KI925" s="4"/>
      <c r="KJ925" s="6"/>
      <c r="KK925" s="5"/>
      <c r="KL925" s="5"/>
    </row>
    <row r="926">
      <c r="A926" s="3" t="s">
        <v>85</v>
      </c>
      <c r="B926" s="3" t="s">
        <v>712</v>
      </c>
      <c r="C926" s="3" t="s">
        <v>87</v>
      </c>
      <c r="D926" s="3" t="s">
        <v>712</v>
      </c>
      <c r="E926" s="3" t="s">
        <v>963</v>
      </c>
      <c r="F926" s="3" t="s">
        <v>104</v>
      </c>
      <c r="G926" s="3" t="s">
        <v>104</v>
      </c>
      <c r="H926" s="3" t="s">
        <v>104</v>
      </c>
      <c r="I926" s="4"/>
      <c r="J926" s="4">
        <f>=ROUNDDOWN({0},0)</f>
      </c>
      <c r="K926" s="4">
        <v>676</v>
      </c>
      <c r="L926" s="5"/>
      <c r="M926" s="4"/>
      <c r="N926" s="4">
        <f>=ROUNDDOWN({0},0)</f>
      </c>
      <c r="O926" s="4"/>
      <c r="P926" s="5"/>
      <c r="Q926" s="4"/>
      <c r="R926" s="6"/>
      <c r="S926" s="4"/>
      <c r="T926" s="6"/>
      <c r="U926" s="5"/>
      <c r="V926" s="5"/>
      <c r="W926" s="4"/>
      <c r="X926" s="6"/>
      <c r="Y926" s="4"/>
      <c r="Z926" s="6"/>
      <c r="AA926" s="5"/>
      <c r="AB926" s="5"/>
      <c r="AC926" s="4"/>
      <c r="AD926" s="6"/>
      <c r="AE926" s="4"/>
      <c r="AF926" s="6"/>
      <c r="AG926" s="5"/>
      <c r="AH926" s="5"/>
      <c r="AI926" s="4"/>
      <c r="AJ926" s="6"/>
      <c r="AK926" s="4"/>
      <c r="AL926" s="6"/>
      <c r="AM926" s="5"/>
      <c r="AN926" s="5"/>
      <c r="AO926" s="4"/>
      <c r="AP926" s="6"/>
      <c r="AQ926" s="4"/>
      <c r="AR926" s="6"/>
      <c r="AS926" s="5"/>
      <c r="AT926" s="5"/>
      <c r="AU926" s="4"/>
      <c r="AV926" s="6"/>
      <c r="AW926" s="4"/>
      <c r="AX926" s="6"/>
      <c r="AY926" s="5"/>
      <c r="AZ926" s="5"/>
      <c r="BA926" s="4"/>
      <c r="BB926" s="6"/>
      <c r="BC926" s="4"/>
      <c r="BD926" s="6"/>
      <c r="BE926" s="5"/>
      <c r="BF926" s="5"/>
      <c r="BG926" s="4"/>
      <c r="BH926" s="6"/>
      <c r="BI926" s="4"/>
      <c r="BJ926" s="6"/>
      <c r="BK926" s="5"/>
      <c r="BL926" s="5"/>
      <c r="BM926" s="4"/>
      <c r="BN926" s="6"/>
      <c r="BO926" s="4"/>
      <c r="BP926" s="6"/>
      <c r="BQ926" s="5"/>
      <c r="BR926" s="5"/>
      <c r="BS926" s="4"/>
      <c r="BT926" s="6"/>
      <c r="BU926" s="4"/>
      <c r="BV926" s="6"/>
      <c r="BW926" s="5"/>
      <c r="BX926" s="5"/>
      <c r="BY926" s="4"/>
      <c r="BZ926" s="6"/>
      <c r="CA926" s="4"/>
      <c r="CB926" s="6"/>
      <c r="CC926" s="5"/>
      <c r="CD926" s="5"/>
      <c r="CE926" s="4"/>
      <c r="CF926" s="6"/>
      <c r="CG926" s="4"/>
      <c r="CH926" s="6"/>
      <c r="CI926" s="5"/>
      <c r="CJ926" s="5"/>
      <c r="CK926" s="4"/>
      <c r="CL926" s="6"/>
      <c r="CM926" s="4"/>
      <c r="CN926" s="6"/>
      <c r="CO926" s="5"/>
      <c r="CP926" s="5"/>
      <c r="CQ926" s="4"/>
      <c r="CR926" s="6"/>
      <c r="CS926" s="4"/>
      <c r="CT926" s="6"/>
      <c r="CU926" s="5"/>
      <c r="CV926" s="5"/>
      <c r="CW926" s="4"/>
      <c r="CX926" s="6"/>
      <c r="CY926" s="4"/>
      <c r="CZ926" s="6"/>
      <c r="DA926" s="5"/>
      <c r="DB926" s="5"/>
      <c r="DC926" s="4"/>
      <c r="DD926" s="6"/>
      <c r="DE926" s="4"/>
      <c r="DF926" s="6"/>
      <c r="DG926" s="5"/>
      <c r="DH926" s="5"/>
      <c r="DI926" s="4"/>
      <c r="DJ926" s="6"/>
      <c r="DK926" s="4"/>
      <c r="DL926" s="6"/>
      <c r="DM926" s="5"/>
      <c r="DN926" s="5"/>
      <c r="DO926" s="4"/>
      <c r="DP926" s="6"/>
      <c r="DQ926" s="4"/>
      <c r="DR926" s="6"/>
      <c r="DS926" s="5"/>
      <c r="DT926" s="5"/>
      <c r="DU926" s="4"/>
      <c r="DV926" s="6"/>
      <c r="DW926" s="4"/>
      <c r="DX926" s="6"/>
      <c r="DY926" s="5"/>
      <c r="DZ926" s="5"/>
      <c r="EA926" s="4"/>
      <c r="EB926" s="6"/>
      <c r="EC926" s="4"/>
      <c r="ED926" s="6"/>
      <c r="EE926" s="5"/>
      <c r="EF926" s="5"/>
      <c r="EG926" s="4"/>
      <c r="EH926" s="6"/>
      <c r="EI926" s="4"/>
      <c r="EJ926" s="6"/>
      <c r="EK926" s="5"/>
      <c r="EL926" s="5"/>
      <c r="EM926" s="4"/>
      <c r="EN926" s="6"/>
      <c r="EO926" s="4"/>
      <c r="EP926" s="6"/>
      <c r="EQ926" s="5"/>
      <c r="ER926" s="5"/>
      <c r="ES926" s="4"/>
      <c r="ET926" s="6"/>
      <c r="EU926" s="4"/>
      <c r="EV926" s="6"/>
      <c r="EW926" s="5"/>
      <c r="EX926" s="5"/>
      <c r="EY926" s="4"/>
      <c r="EZ926" s="6"/>
      <c r="FA926" s="4"/>
      <c r="FB926" s="6"/>
      <c r="FC926" s="5"/>
      <c r="FD926" s="5"/>
      <c r="FE926" s="4"/>
      <c r="FF926" s="6"/>
      <c r="FG926" s="4"/>
      <c r="FH926" s="6"/>
      <c r="FI926" s="5"/>
      <c r="FJ926" s="5"/>
      <c r="FK926" s="4"/>
      <c r="FL926" s="6"/>
      <c r="FM926" s="4"/>
      <c r="FN926" s="6"/>
      <c r="FO926" s="5"/>
      <c r="FP926" s="5"/>
      <c r="FQ926" s="4"/>
      <c r="FR926" s="6"/>
      <c r="FS926" s="4"/>
      <c r="FT926" s="6"/>
      <c r="FU926" s="5"/>
      <c r="FV926" s="5"/>
      <c r="FW926" s="4"/>
      <c r="FX926" s="6"/>
      <c r="FY926" s="4"/>
      <c r="FZ926" s="6"/>
      <c r="GA926" s="5"/>
      <c r="GB926" s="5"/>
      <c r="GC926" s="4"/>
      <c r="GD926" s="6"/>
      <c r="GE926" s="4"/>
      <c r="GF926" s="6"/>
      <c r="GG926" s="5"/>
      <c r="GH926" s="5"/>
      <c r="GI926" s="4"/>
      <c r="GJ926" s="6"/>
      <c r="GK926" s="4"/>
      <c r="GL926" s="6"/>
      <c r="GM926" s="5"/>
      <c r="GN926" s="5"/>
      <c r="GO926" s="4"/>
      <c r="GP926" s="6"/>
      <c r="GQ926" s="4"/>
      <c r="GR926" s="6"/>
      <c r="GS926" s="5"/>
      <c r="GT926" s="5"/>
      <c r="GU926" s="4"/>
      <c r="GV926" s="6"/>
      <c r="GW926" s="4"/>
      <c r="GX926" s="6"/>
      <c r="GY926" s="5"/>
      <c r="GZ926" s="5"/>
      <c r="HA926" s="4"/>
      <c r="HB926" s="6"/>
      <c r="HC926" s="4"/>
      <c r="HD926" s="6"/>
      <c r="HE926" s="5"/>
      <c r="HF926" s="5"/>
      <c r="HG926" s="4"/>
      <c r="HH926" s="6"/>
      <c r="HI926" s="4"/>
      <c r="HJ926" s="6"/>
      <c r="HK926" s="5"/>
      <c r="HL926" s="5"/>
      <c r="HM926" s="4"/>
      <c r="HN926" s="6"/>
      <c r="HO926" s="4"/>
      <c r="HP926" s="6"/>
      <c r="HQ926" s="5"/>
      <c r="HR926" s="5"/>
      <c r="HS926" s="4"/>
      <c r="HT926" s="6"/>
      <c r="HU926" s="4"/>
      <c r="HV926" s="6"/>
      <c r="HW926" s="5"/>
      <c r="HX926" s="5"/>
      <c r="HY926" s="4"/>
      <c r="HZ926" s="6"/>
      <c r="IA926" s="4"/>
      <c r="IB926" s="6"/>
      <c r="IC926" s="5"/>
      <c r="ID926" s="5"/>
      <c r="IE926" s="4"/>
      <c r="IF926" s="6"/>
      <c r="IG926" s="4"/>
      <c r="IH926" s="6"/>
      <c r="II926" s="5"/>
      <c r="IJ926" s="5"/>
      <c r="IK926" s="4"/>
      <c r="IL926" s="6"/>
      <c r="IM926" s="4"/>
      <c r="IN926" s="6"/>
      <c r="IO926" s="5"/>
      <c r="IP926" s="5"/>
      <c r="IQ926" s="4"/>
      <c r="IR926" s="6"/>
      <c r="IS926" s="4"/>
      <c r="IT926" s="6"/>
      <c r="IU926" s="5"/>
      <c r="IV926" s="5"/>
      <c r="IW926" s="4"/>
      <c r="IX926" s="6"/>
      <c r="IY926" s="4"/>
      <c r="IZ926" s="6"/>
      <c r="JA926" s="5"/>
      <c r="JB926" s="5"/>
      <c r="JC926" s="4"/>
      <c r="JD926" s="6"/>
      <c r="JE926" s="4"/>
      <c r="JF926" s="6"/>
      <c r="JG926" s="5"/>
      <c r="JH926" s="5"/>
      <c r="JI926" s="4"/>
      <c r="JJ926" s="6"/>
      <c r="JK926" s="4"/>
      <c r="JL926" s="6"/>
      <c r="JM926" s="5"/>
      <c r="JN926" s="5"/>
      <c r="JO926" s="4"/>
      <c r="JP926" s="6"/>
      <c r="JQ926" s="4"/>
      <c r="JR926" s="6"/>
      <c r="JS926" s="5"/>
      <c r="JT926" s="5"/>
      <c r="JU926" s="4"/>
      <c r="JV926" s="6"/>
      <c r="JW926" s="4"/>
      <c r="JX926" s="6"/>
      <c r="JY926" s="5"/>
      <c r="JZ926" s="5"/>
      <c r="KA926" s="4"/>
      <c r="KB926" s="6"/>
      <c r="KC926" s="4"/>
      <c r="KD926" s="6"/>
      <c r="KE926" s="5"/>
      <c r="KF926" s="5"/>
      <c r="KG926" s="4"/>
      <c r="KH926" s="6"/>
      <c r="KI926" s="4"/>
      <c r="KJ926" s="6"/>
      <c r="KK926" s="5"/>
      <c r="KL926" s="5"/>
    </row>
    <row r="927">
      <c r="A927" s="3" t="s">
        <v>85</v>
      </c>
      <c r="B927" s="3" t="s">
        <v>712</v>
      </c>
      <c r="C927" s="3" t="s">
        <v>87</v>
      </c>
      <c r="D927" s="3" t="s">
        <v>712</v>
      </c>
      <c r="E927" s="3" t="s">
        <v>1092</v>
      </c>
      <c r="F927" s="3" t="s">
        <v>104</v>
      </c>
      <c r="G927" s="3" t="s">
        <v>104</v>
      </c>
      <c r="H927" s="3" t="s">
        <v>104</v>
      </c>
      <c r="I927" s="4"/>
      <c r="J927" s="4">
        <f>=ROUNDDOWN({0},0)</f>
      </c>
      <c r="K927" s="4"/>
      <c r="L927" s="5"/>
      <c r="M927" s="4"/>
      <c r="N927" s="4">
        <f>=ROUNDDOWN({0},0)</f>
      </c>
      <c r="O927" s="4"/>
      <c r="P927" s="5"/>
      <c r="Q927" s="4"/>
      <c r="R927" s="6"/>
      <c r="S927" s="4"/>
      <c r="T927" s="6"/>
      <c r="U927" s="5"/>
      <c r="V927" s="5"/>
      <c r="W927" s="4"/>
      <c r="X927" s="6"/>
      <c r="Y927" s="4"/>
      <c r="Z927" s="6"/>
      <c r="AA927" s="5"/>
      <c r="AB927" s="5"/>
      <c r="AC927" s="4"/>
      <c r="AD927" s="6"/>
      <c r="AE927" s="4"/>
      <c r="AF927" s="6"/>
      <c r="AG927" s="5"/>
      <c r="AH927" s="5"/>
      <c r="AI927" s="4"/>
      <c r="AJ927" s="6"/>
      <c r="AK927" s="4"/>
      <c r="AL927" s="6"/>
      <c r="AM927" s="5"/>
      <c r="AN927" s="5"/>
      <c r="AO927" s="4"/>
      <c r="AP927" s="6"/>
      <c r="AQ927" s="4"/>
      <c r="AR927" s="6"/>
      <c r="AS927" s="5"/>
      <c r="AT927" s="5"/>
      <c r="AU927" s="4"/>
      <c r="AV927" s="6"/>
      <c r="AW927" s="4"/>
      <c r="AX927" s="6"/>
      <c r="AY927" s="5"/>
      <c r="AZ927" s="5"/>
      <c r="BA927" s="4"/>
      <c r="BB927" s="6"/>
      <c r="BC927" s="4"/>
      <c r="BD927" s="6"/>
      <c r="BE927" s="5"/>
      <c r="BF927" s="5"/>
      <c r="BG927" s="4"/>
      <c r="BH927" s="6"/>
      <c r="BI927" s="4"/>
      <c r="BJ927" s="6"/>
      <c r="BK927" s="5"/>
      <c r="BL927" s="5"/>
      <c r="BM927" s="4"/>
      <c r="BN927" s="6"/>
      <c r="BO927" s="4"/>
      <c r="BP927" s="6"/>
      <c r="BQ927" s="5"/>
      <c r="BR927" s="5"/>
      <c r="BS927" s="4"/>
      <c r="BT927" s="6"/>
      <c r="BU927" s="4"/>
      <c r="BV927" s="6"/>
      <c r="BW927" s="5"/>
      <c r="BX927" s="5"/>
      <c r="BY927" s="4"/>
      <c r="BZ927" s="6"/>
      <c r="CA927" s="4"/>
      <c r="CB927" s="6"/>
      <c r="CC927" s="5"/>
      <c r="CD927" s="5"/>
      <c r="CE927" s="4"/>
      <c r="CF927" s="6"/>
      <c r="CG927" s="4"/>
      <c r="CH927" s="6"/>
      <c r="CI927" s="5"/>
      <c r="CJ927" s="5"/>
      <c r="CK927" s="4"/>
      <c r="CL927" s="6"/>
      <c r="CM927" s="4"/>
      <c r="CN927" s="6"/>
      <c r="CO927" s="5"/>
      <c r="CP927" s="5"/>
      <c r="CQ927" s="4"/>
      <c r="CR927" s="6"/>
      <c r="CS927" s="4"/>
      <c r="CT927" s="6"/>
      <c r="CU927" s="5"/>
      <c r="CV927" s="5"/>
      <c r="CW927" s="4"/>
      <c r="CX927" s="6"/>
      <c r="CY927" s="4"/>
      <c r="CZ927" s="6"/>
      <c r="DA927" s="5"/>
      <c r="DB927" s="5"/>
      <c r="DC927" s="4"/>
      <c r="DD927" s="6"/>
      <c r="DE927" s="4"/>
      <c r="DF927" s="6"/>
      <c r="DG927" s="5"/>
      <c r="DH927" s="5"/>
      <c r="DI927" s="4"/>
      <c r="DJ927" s="6"/>
      <c r="DK927" s="4"/>
      <c r="DL927" s="6"/>
      <c r="DM927" s="5"/>
      <c r="DN927" s="5"/>
      <c r="DO927" s="4"/>
      <c r="DP927" s="6"/>
      <c r="DQ927" s="4"/>
      <c r="DR927" s="6"/>
      <c r="DS927" s="5"/>
      <c r="DT927" s="5"/>
      <c r="DU927" s="4"/>
      <c r="DV927" s="6"/>
      <c r="DW927" s="4"/>
      <c r="DX927" s="6"/>
      <c r="DY927" s="5"/>
      <c r="DZ927" s="5"/>
      <c r="EA927" s="4"/>
      <c r="EB927" s="6"/>
      <c r="EC927" s="4"/>
      <c r="ED927" s="6"/>
      <c r="EE927" s="5"/>
      <c r="EF927" s="5"/>
      <c r="EG927" s="4"/>
      <c r="EH927" s="6"/>
      <c r="EI927" s="4"/>
      <c r="EJ927" s="6"/>
      <c r="EK927" s="5"/>
      <c r="EL927" s="5"/>
      <c r="EM927" s="4"/>
      <c r="EN927" s="6"/>
      <c r="EO927" s="4"/>
      <c r="EP927" s="6"/>
      <c r="EQ927" s="5"/>
      <c r="ER927" s="5"/>
      <c r="ES927" s="4"/>
      <c r="ET927" s="6"/>
      <c r="EU927" s="4"/>
      <c r="EV927" s="6"/>
      <c r="EW927" s="5"/>
      <c r="EX927" s="5"/>
      <c r="EY927" s="4"/>
      <c r="EZ927" s="6"/>
      <c r="FA927" s="4"/>
      <c r="FB927" s="6"/>
      <c r="FC927" s="5"/>
      <c r="FD927" s="5"/>
      <c r="FE927" s="4"/>
      <c r="FF927" s="6"/>
      <c r="FG927" s="4"/>
      <c r="FH927" s="6"/>
      <c r="FI927" s="5"/>
      <c r="FJ927" s="5"/>
      <c r="FK927" s="4"/>
      <c r="FL927" s="6"/>
      <c r="FM927" s="4"/>
      <c r="FN927" s="6"/>
      <c r="FO927" s="5"/>
      <c r="FP927" s="5"/>
      <c r="FQ927" s="4"/>
      <c r="FR927" s="6"/>
      <c r="FS927" s="4"/>
      <c r="FT927" s="6"/>
      <c r="FU927" s="5"/>
      <c r="FV927" s="5"/>
      <c r="FW927" s="4"/>
      <c r="FX927" s="6"/>
      <c r="FY927" s="4"/>
      <c r="FZ927" s="6"/>
      <c r="GA927" s="5"/>
      <c r="GB927" s="5"/>
      <c r="GC927" s="4"/>
      <c r="GD927" s="6"/>
      <c r="GE927" s="4"/>
      <c r="GF927" s="6"/>
      <c r="GG927" s="5"/>
      <c r="GH927" s="5"/>
      <c r="GI927" s="4"/>
      <c r="GJ927" s="6"/>
      <c r="GK927" s="4"/>
      <c r="GL927" s="6"/>
      <c r="GM927" s="5"/>
      <c r="GN927" s="5"/>
      <c r="GO927" s="4"/>
      <c r="GP927" s="6"/>
      <c r="GQ927" s="4"/>
      <c r="GR927" s="6"/>
      <c r="GS927" s="5"/>
      <c r="GT927" s="5"/>
      <c r="GU927" s="4"/>
      <c r="GV927" s="6"/>
      <c r="GW927" s="4"/>
      <c r="GX927" s="6"/>
      <c r="GY927" s="5"/>
      <c r="GZ927" s="5"/>
      <c r="HA927" s="4"/>
      <c r="HB927" s="6"/>
      <c r="HC927" s="4"/>
      <c r="HD927" s="6"/>
      <c r="HE927" s="5"/>
      <c r="HF927" s="5"/>
      <c r="HG927" s="4"/>
      <c r="HH927" s="6"/>
      <c r="HI927" s="4"/>
      <c r="HJ927" s="6"/>
      <c r="HK927" s="5"/>
      <c r="HL927" s="5"/>
      <c r="HM927" s="4"/>
      <c r="HN927" s="6"/>
      <c r="HO927" s="4"/>
      <c r="HP927" s="6"/>
      <c r="HQ927" s="5"/>
      <c r="HR927" s="5"/>
      <c r="HS927" s="4"/>
      <c r="HT927" s="6"/>
      <c r="HU927" s="4"/>
      <c r="HV927" s="6"/>
      <c r="HW927" s="5"/>
      <c r="HX927" s="5"/>
      <c r="HY927" s="4"/>
      <c r="HZ927" s="6"/>
      <c r="IA927" s="4"/>
      <c r="IB927" s="6"/>
      <c r="IC927" s="5"/>
      <c r="ID927" s="5"/>
      <c r="IE927" s="4"/>
      <c r="IF927" s="6"/>
      <c r="IG927" s="4"/>
      <c r="IH927" s="6"/>
      <c r="II927" s="5"/>
      <c r="IJ927" s="5"/>
      <c r="IK927" s="4"/>
      <c r="IL927" s="6"/>
      <c r="IM927" s="4"/>
      <c r="IN927" s="6"/>
      <c r="IO927" s="5"/>
      <c r="IP927" s="5"/>
      <c r="IQ927" s="4"/>
      <c r="IR927" s="6"/>
      <c r="IS927" s="4"/>
      <c r="IT927" s="6"/>
      <c r="IU927" s="5"/>
      <c r="IV927" s="5"/>
      <c r="IW927" s="4"/>
      <c r="IX927" s="6"/>
      <c r="IY927" s="4"/>
      <c r="IZ927" s="6"/>
      <c r="JA927" s="5"/>
      <c r="JB927" s="5"/>
      <c r="JC927" s="4"/>
      <c r="JD927" s="6"/>
      <c r="JE927" s="4"/>
      <c r="JF927" s="6"/>
      <c r="JG927" s="5"/>
      <c r="JH927" s="5"/>
      <c r="JI927" s="4"/>
      <c r="JJ927" s="6"/>
      <c r="JK927" s="4"/>
      <c r="JL927" s="6"/>
      <c r="JM927" s="5"/>
      <c r="JN927" s="5"/>
      <c r="JO927" s="4"/>
      <c r="JP927" s="6"/>
      <c r="JQ927" s="4"/>
      <c r="JR927" s="6"/>
      <c r="JS927" s="5"/>
      <c r="JT927" s="5"/>
      <c r="JU927" s="4"/>
      <c r="JV927" s="6"/>
      <c r="JW927" s="4"/>
      <c r="JX927" s="6"/>
      <c r="JY927" s="5"/>
      <c r="JZ927" s="5"/>
      <c r="KA927" s="4"/>
      <c r="KB927" s="6"/>
      <c r="KC927" s="4"/>
      <c r="KD927" s="6"/>
      <c r="KE927" s="5"/>
      <c r="KF927" s="5"/>
      <c r="KG927" s="4"/>
      <c r="KH927" s="6"/>
      <c r="KI927" s="4"/>
      <c r="KJ927" s="6"/>
      <c r="KK927" s="5"/>
      <c r="KL927" s="5"/>
    </row>
    <row r="928">
      <c r="A928" s="3" t="s">
        <v>85</v>
      </c>
      <c r="B928" s="3" t="s">
        <v>712</v>
      </c>
      <c r="C928" s="3" t="s">
        <v>87</v>
      </c>
      <c r="D928" s="3" t="s">
        <v>712</v>
      </c>
      <c r="E928" s="3" t="s">
        <v>1093</v>
      </c>
      <c r="F928" s="3" t="s">
        <v>104</v>
      </c>
      <c r="G928" s="3" t="s">
        <v>104</v>
      </c>
      <c r="H928" s="3" t="s">
        <v>104</v>
      </c>
      <c r="I928" s="4"/>
      <c r="J928" s="4">
        <f>=ROUNDDOWN({0},0)</f>
      </c>
      <c r="K928" s="4"/>
      <c r="L928" s="5"/>
      <c r="M928" s="4"/>
      <c r="N928" s="4">
        <f>=ROUNDDOWN({0},0)</f>
      </c>
      <c r="O928" s="4"/>
      <c r="P928" s="5"/>
      <c r="Q928" s="4"/>
      <c r="R928" s="6"/>
      <c r="S928" s="4"/>
      <c r="T928" s="6"/>
      <c r="U928" s="5"/>
      <c r="V928" s="5"/>
      <c r="W928" s="4"/>
      <c r="X928" s="6"/>
      <c r="Y928" s="4"/>
      <c r="Z928" s="6"/>
      <c r="AA928" s="5"/>
      <c r="AB928" s="5"/>
      <c r="AC928" s="4"/>
      <c r="AD928" s="6"/>
      <c r="AE928" s="4"/>
      <c r="AF928" s="6"/>
      <c r="AG928" s="5"/>
      <c r="AH928" s="5"/>
      <c r="AI928" s="4"/>
      <c r="AJ928" s="6"/>
      <c r="AK928" s="4"/>
      <c r="AL928" s="6"/>
      <c r="AM928" s="5"/>
      <c r="AN928" s="5"/>
      <c r="AO928" s="4"/>
      <c r="AP928" s="6"/>
      <c r="AQ928" s="4"/>
      <c r="AR928" s="6"/>
      <c r="AS928" s="5"/>
      <c r="AT928" s="5"/>
      <c r="AU928" s="4"/>
      <c r="AV928" s="6"/>
      <c r="AW928" s="4"/>
      <c r="AX928" s="6"/>
      <c r="AY928" s="5"/>
      <c r="AZ928" s="5"/>
      <c r="BA928" s="4"/>
      <c r="BB928" s="6"/>
      <c r="BC928" s="4"/>
      <c r="BD928" s="6"/>
      <c r="BE928" s="5"/>
      <c r="BF928" s="5"/>
      <c r="BG928" s="4"/>
      <c r="BH928" s="6"/>
      <c r="BI928" s="4"/>
      <c r="BJ928" s="6"/>
      <c r="BK928" s="5"/>
      <c r="BL928" s="5"/>
      <c r="BM928" s="4"/>
      <c r="BN928" s="6"/>
      <c r="BO928" s="4"/>
      <c r="BP928" s="6"/>
      <c r="BQ928" s="5"/>
      <c r="BR928" s="5"/>
      <c r="BS928" s="4"/>
      <c r="BT928" s="6"/>
      <c r="BU928" s="4"/>
      <c r="BV928" s="6"/>
      <c r="BW928" s="5"/>
      <c r="BX928" s="5"/>
      <c r="BY928" s="4"/>
      <c r="BZ928" s="6"/>
      <c r="CA928" s="4"/>
      <c r="CB928" s="6"/>
      <c r="CC928" s="5"/>
      <c r="CD928" s="5"/>
      <c r="CE928" s="4"/>
      <c r="CF928" s="6"/>
      <c r="CG928" s="4"/>
      <c r="CH928" s="6"/>
      <c r="CI928" s="5"/>
      <c r="CJ928" s="5"/>
      <c r="CK928" s="4"/>
      <c r="CL928" s="6"/>
      <c r="CM928" s="4"/>
      <c r="CN928" s="6"/>
      <c r="CO928" s="5"/>
      <c r="CP928" s="5"/>
      <c r="CQ928" s="4"/>
      <c r="CR928" s="6"/>
      <c r="CS928" s="4"/>
      <c r="CT928" s="6"/>
      <c r="CU928" s="5"/>
      <c r="CV928" s="5"/>
      <c r="CW928" s="4"/>
      <c r="CX928" s="6"/>
      <c r="CY928" s="4"/>
      <c r="CZ928" s="6"/>
      <c r="DA928" s="5"/>
      <c r="DB928" s="5"/>
      <c r="DC928" s="4"/>
      <c r="DD928" s="6"/>
      <c r="DE928" s="4"/>
      <c r="DF928" s="6"/>
      <c r="DG928" s="5"/>
      <c r="DH928" s="5"/>
      <c r="DI928" s="4"/>
      <c r="DJ928" s="6"/>
      <c r="DK928" s="4"/>
      <c r="DL928" s="6"/>
      <c r="DM928" s="5"/>
      <c r="DN928" s="5"/>
      <c r="DO928" s="4"/>
      <c r="DP928" s="6"/>
      <c r="DQ928" s="4"/>
      <c r="DR928" s="6"/>
      <c r="DS928" s="5"/>
      <c r="DT928" s="5"/>
      <c r="DU928" s="4"/>
      <c r="DV928" s="6"/>
      <c r="DW928" s="4"/>
      <c r="DX928" s="6"/>
      <c r="DY928" s="5"/>
      <c r="DZ928" s="5"/>
      <c r="EA928" s="4"/>
      <c r="EB928" s="6"/>
      <c r="EC928" s="4"/>
      <c r="ED928" s="6"/>
      <c r="EE928" s="5"/>
      <c r="EF928" s="5"/>
      <c r="EG928" s="4"/>
      <c r="EH928" s="6"/>
      <c r="EI928" s="4"/>
      <c r="EJ928" s="6"/>
      <c r="EK928" s="5"/>
      <c r="EL928" s="5"/>
      <c r="EM928" s="4"/>
      <c r="EN928" s="6"/>
      <c r="EO928" s="4"/>
      <c r="EP928" s="6"/>
      <c r="EQ928" s="5"/>
      <c r="ER928" s="5"/>
      <c r="ES928" s="4"/>
      <c r="ET928" s="6"/>
      <c r="EU928" s="4"/>
      <c r="EV928" s="6"/>
      <c r="EW928" s="5"/>
      <c r="EX928" s="5"/>
      <c r="EY928" s="4"/>
      <c r="EZ928" s="6"/>
      <c r="FA928" s="4"/>
      <c r="FB928" s="6"/>
      <c r="FC928" s="5"/>
      <c r="FD928" s="5"/>
      <c r="FE928" s="4"/>
      <c r="FF928" s="6"/>
      <c r="FG928" s="4"/>
      <c r="FH928" s="6"/>
      <c r="FI928" s="5"/>
      <c r="FJ928" s="5"/>
      <c r="FK928" s="4"/>
      <c r="FL928" s="6"/>
      <c r="FM928" s="4"/>
      <c r="FN928" s="6"/>
      <c r="FO928" s="5"/>
      <c r="FP928" s="5"/>
      <c r="FQ928" s="4"/>
      <c r="FR928" s="6"/>
      <c r="FS928" s="4"/>
      <c r="FT928" s="6"/>
      <c r="FU928" s="5"/>
      <c r="FV928" s="5"/>
      <c r="FW928" s="4"/>
      <c r="FX928" s="6"/>
      <c r="FY928" s="4"/>
      <c r="FZ928" s="6"/>
      <c r="GA928" s="5"/>
      <c r="GB928" s="5"/>
      <c r="GC928" s="4"/>
      <c r="GD928" s="6"/>
      <c r="GE928" s="4"/>
      <c r="GF928" s="6"/>
      <c r="GG928" s="5"/>
      <c r="GH928" s="5"/>
      <c r="GI928" s="4"/>
      <c r="GJ928" s="6"/>
      <c r="GK928" s="4"/>
      <c r="GL928" s="6"/>
      <c r="GM928" s="5"/>
      <c r="GN928" s="5"/>
      <c r="GO928" s="4"/>
      <c r="GP928" s="6"/>
      <c r="GQ928" s="4"/>
      <c r="GR928" s="6"/>
      <c r="GS928" s="5"/>
      <c r="GT928" s="5"/>
      <c r="GU928" s="4"/>
      <c r="GV928" s="6"/>
      <c r="GW928" s="4"/>
      <c r="GX928" s="6"/>
      <c r="GY928" s="5"/>
      <c r="GZ928" s="5"/>
      <c r="HA928" s="4"/>
      <c r="HB928" s="6"/>
      <c r="HC928" s="4"/>
      <c r="HD928" s="6"/>
      <c r="HE928" s="5"/>
      <c r="HF928" s="5"/>
      <c r="HG928" s="4"/>
      <c r="HH928" s="6"/>
      <c r="HI928" s="4"/>
      <c r="HJ928" s="6"/>
      <c r="HK928" s="5"/>
      <c r="HL928" s="5"/>
      <c r="HM928" s="4"/>
      <c r="HN928" s="6"/>
      <c r="HO928" s="4"/>
      <c r="HP928" s="6"/>
      <c r="HQ928" s="5"/>
      <c r="HR928" s="5"/>
      <c r="HS928" s="4"/>
      <c r="HT928" s="6"/>
      <c r="HU928" s="4"/>
      <c r="HV928" s="6"/>
      <c r="HW928" s="5"/>
      <c r="HX928" s="5"/>
      <c r="HY928" s="4"/>
      <c r="HZ928" s="6"/>
      <c r="IA928" s="4"/>
      <c r="IB928" s="6"/>
      <c r="IC928" s="5"/>
      <c r="ID928" s="5"/>
      <c r="IE928" s="4"/>
      <c r="IF928" s="6"/>
      <c r="IG928" s="4"/>
      <c r="IH928" s="6"/>
      <c r="II928" s="5"/>
      <c r="IJ928" s="5"/>
      <c r="IK928" s="4"/>
      <c r="IL928" s="6"/>
      <c r="IM928" s="4"/>
      <c r="IN928" s="6"/>
      <c r="IO928" s="5"/>
      <c r="IP928" s="5"/>
      <c r="IQ928" s="4"/>
      <c r="IR928" s="6"/>
      <c r="IS928" s="4"/>
      <c r="IT928" s="6"/>
      <c r="IU928" s="5"/>
      <c r="IV928" s="5"/>
      <c r="IW928" s="4"/>
      <c r="IX928" s="6"/>
      <c r="IY928" s="4"/>
      <c r="IZ928" s="6"/>
      <c r="JA928" s="5"/>
      <c r="JB928" s="5"/>
      <c r="JC928" s="4"/>
      <c r="JD928" s="6"/>
      <c r="JE928" s="4"/>
      <c r="JF928" s="6"/>
      <c r="JG928" s="5"/>
      <c r="JH928" s="5"/>
      <c r="JI928" s="4"/>
      <c r="JJ928" s="6"/>
      <c r="JK928" s="4"/>
      <c r="JL928" s="6"/>
      <c r="JM928" s="5"/>
      <c r="JN928" s="5"/>
      <c r="JO928" s="4"/>
      <c r="JP928" s="6"/>
      <c r="JQ928" s="4"/>
      <c r="JR928" s="6"/>
      <c r="JS928" s="5"/>
      <c r="JT928" s="5"/>
      <c r="JU928" s="4"/>
      <c r="JV928" s="6"/>
      <c r="JW928" s="4"/>
      <c r="JX928" s="6"/>
      <c r="JY928" s="5"/>
      <c r="JZ928" s="5"/>
      <c r="KA928" s="4"/>
      <c r="KB928" s="6"/>
      <c r="KC928" s="4"/>
      <c r="KD928" s="6"/>
      <c r="KE928" s="5"/>
      <c r="KF928" s="5"/>
      <c r="KG928" s="4"/>
      <c r="KH928" s="6"/>
      <c r="KI928" s="4"/>
      <c r="KJ928" s="6"/>
      <c r="KK928" s="5"/>
      <c r="KL928" s="5"/>
    </row>
    <row r="929">
      <c r="A929" s="3" t="s">
        <v>85</v>
      </c>
      <c r="B929" s="3" t="s">
        <v>712</v>
      </c>
      <c r="C929" s="3" t="s">
        <v>87</v>
      </c>
      <c r="D929" s="3" t="s">
        <v>712</v>
      </c>
      <c r="E929" s="3" t="s">
        <v>1094</v>
      </c>
      <c r="F929" s="3" t="s">
        <v>104</v>
      </c>
      <c r="G929" s="3" t="s">
        <v>104</v>
      </c>
      <c r="H929" s="3" t="s">
        <v>104</v>
      </c>
      <c r="I929" s="4"/>
      <c r="J929" s="4">
        <f>=ROUNDDOWN({0},0)</f>
      </c>
      <c r="K929" s="4"/>
      <c r="L929" s="5"/>
      <c r="M929" s="4"/>
      <c r="N929" s="4">
        <f>=ROUNDDOWN({0},0)</f>
      </c>
      <c r="O929" s="4"/>
      <c r="P929" s="5"/>
      <c r="Q929" s="4"/>
      <c r="R929" s="6"/>
      <c r="S929" s="4"/>
      <c r="T929" s="6"/>
      <c r="U929" s="5"/>
      <c r="V929" s="5"/>
      <c r="W929" s="4"/>
      <c r="X929" s="6"/>
      <c r="Y929" s="4"/>
      <c r="Z929" s="6"/>
      <c r="AA929" s="5"/>
      <c r="AB929" s="5"/>
      <c r="AC929" s="4"/>
      <c r="AD929" s="6"/>
      <c r="AE929" s="4"/>
      <c r="AF929" s="6"/>
      <c r="AG929" s="5"/>
      <c r="AH929" s="5"/>
      <c r="AI929" s="4"/>
      <c r="AJ929" s="6"/>
      <c r="AK929" s="4"/>
      <c r="AL929" s="6"/>
      <c r="AM929" s="5"/>
      <c r="AN929" s="5"/>
      <c r="AO929" s="4"/>
      <c r="AP929" s="6"/>
      <c r="AQ929" s="4"/>
      <c r="AR929" s="6"/>
      <c r="AS929" s="5"/>
      <c r="AT929" s="5"/>
      <c r="AU929" s="4"/>
      <c r="AV929" s="6"/>
      <c r="AW929" s="4"/>
      <c r="AX929" s="6"/>
      <c r="AY929" s="5"/>
      <c r="AZ929" s="5"/>
      <c r="BA929" s="4"/>
      <c r="BB929" s="6"/>
      <c r="BC929" s="4"/>
      <c r="BD929" s="6"/>
      <c r="BE929" s="5"/>
      <c r="BF929" s="5"/>
      <c r="BG929" s="4"/>
      <c r="BH929" s="6"/>
      <c r="BI929" s="4"/>
      <c r="BJ929" s="6"/>
      <c r="BK929" s="5"/>
      <c r="BL929" s="5"/>
      <c r="BM929" s="4"/>
      <c r="BN929" s="6"/>
      <c r="BO929" s="4"/>
      <c r="BP929" s="6"/>
      <c r="BQ929" s="5"/>
      <c r="BR929" s="5"/>
      <c r="BS929" s="4"/>
      <c r="BT929" s="6"/>
      <c r="BU929" s="4"/>
      <c r="BV929" s="6"/>
      <c r="BW929" s="5"/>
      <c r="BX929" s="5"/>
      <c r="BY929" s="4"/>
      <c r="BZ929" s="6"/>
      <c r="CA929" s="4"/>
      <c r="CB929" s="6"/>
      <c r="CC929" s="5"/>
      <c r="CD929" s="5"/>
      <c r="CE929" s="4"/>
      <c r="CF929" s="6"/>
      <c r="CG929" s="4"/>
      <c r="CH929" s="6"/>
      <c r="CI929" s="5"/>
      <c r="CJ929" s="5"/>
      <c r="CK929" s="4"/>
      <c r="CL929" s="6"/>
      <c r="CM929" s="4"/>
      <c r="CN929" s="6"/>
      <c r="CO929" s="5"/>
      <c r="CP929" s="5"/>
      <c r="CQ929" s="4"/>
      <c r="CR929" s="6"/>
      <c r="CS929" s="4"/>
      <c r="CT929" s="6"/>
      <c r="CU929" s="5"/>
      <c r="CV929" s="5"/>
      <c r="CW929" s="4"/>
      <c r="CX929" s="6"/>
      <c r="CY929" s="4"/>
      <c r="CZ929" s="6"/>
      <c r="DA929" s="5"/>
      <c r="DB929" s="5"/>
      <c r="DC929" s="4"/>
      <c r="DD929" s="6"/>
      <c r="DE929" s="4"/>
      <c r="DF929" s="6"/>
      <c r="DG929" s="5"/>
      <c r="DH929" s="5"/>
      <c r="DI929" s="4"/>
      <c r="DJ929" s="6"/>
      <c r="DK929" s="4"/>
      <c r="DL929" s="6"/>
      <c r="DM929" s="5"/>
      <c r="DN929" s="5"/>
      <c r="DO929" s="4"/>
      <c r="DP929" s="6"/>
      <c r="DQ929" s="4"/>
      <c r="DR929" s="6"/>
      <c r="DS929" s="5"/>
      <c r="DT929" s="5"/>
      <c r="DU929" s="4"/>
      <c r="DV929" s="6"/>
      <c r="DW929" s="4"/>
      <c r="DX929" s="6"/>
      <c r="DY929" s="5"/>
      <c r="DZ929" s="5"/>
      <c r="EA929" s="4"/>
      <c r="EB929" s="6"/>
      <c r="EC929" s="4"/>
      <c r="ED929" s="6"/>
      <c r="EE929" s="5"/>
      <c r="EF929" s="5"/>
      <c r="EG929" s="4"/>
      <c r="EH929" s="6"/>
      <c r="EI929" s="4"/>
      <c r="EJ929" s="6"/>
      <c r="EK929" s="5"/>
      <c r="EL929" s="5"/>
      <c r="EM929" s="4"/>
      <c r="EN929" s="6"/>
      <c r="EO929" s="4"/>
      <c r="EP929" s="6"/>
      <c r="EQ929" s="5"/>
      <c r="ER929" s="5"/>
      <c r="ES929" s="4"/>
      <c r="ET929" s="6"/>
      <c r="EU929" s="4"/>
      <c r="EV929" s="6"/>
      <c r="EW929" s="5"/>
      <c r="EX929" s="5"/>
      <c r="EY929" s="4"/>
      <c r="EZ929" s="6"/>
      <c r="FA929" s="4"/>
      <c r="FB929" s="6"/>
      <c r="FC929" s="5"/>
      <c r="FD929" s="5"/>
      <c r="FE929" s="4"/>
      <c r="FF929" s="6"/>
      <c r="FG929" s="4"/>
      <c r="FH929" s="6"/>
      <c r="FI929" s="5"/>
      <c r="FJ929" s="5"/>
      <c r="FK929" s="4"/>
      <c r="FL929" s="6"/>
      <c r="FM929" s="4"/>
      <c r="FN929" s="6"/>
      <c r="FO929" s="5"/>
      <c r="FP929" s="5"/>
      <c r="FQ929" s="4"/>
      <c r="FR929" s="6"/>
      <c r="FS929" s="4"/>
      <c r="FT929" s="6"/>
      <c r="FU929" s="5"/>
      <c r="FV929" s="5"/>
      <c r="FW929" s="4"/>
      <c r="FX929" s="6"/>
      <c r="FY929" s="4"/>
      <c r="FZ929" s="6"/>
      <c r="GA929" s="5"/>
      <c r="GB929" s="5"/>
      <c r="GC929" s="4"/>
      <c r="GD929" s="6"/>
      <c r="GE929" s="4"/>
      <c r="GF929" s="6"/>
      <c r="GG929" s="5"/>
      <c r="GH929" s="5"/>
      <c r="GI929" s="4"/>
      <c r="GJ929" s="6"/>
      <c r="GK929" s="4"/>
      <c r="GL929" s="6"/>
      <c r="GM929" s="5"/>
      <c r="GN929" s="5"/>
      <c r="GO929" s="4"/>
      <c r="GP929" s="6"/>
      <c r="GQ929" s="4"/>
      <c r="GR929" s="6"/>
      <c r="GS929" s="5"/>
      <c r="GT929" s="5"/>
      <c r="GU929" s="4"/>
      <c r="GV929" s="6"/>
      <c r="GW929" s="4"/>
      <c r="GX929" s="6"/>
      <c r="GY929" s="5"/>
      <c r="GZ929" s="5"/>
      <c r="HA929" s="4"/>
      <c r="HB929" s="6"/>
      <c r="HC929" s="4"/>
      <c r="HD929" s="6"/>
      <c r="HE929" s="5"/>
      <c r="HF929" s="5"/>
      <c r="HG929" s="4"/>
      <c r="HH929" s="6"/>
      <c r="HI929" s="4"/>
      <c r="HJ929" s="6"/>
      <c r="HK929" s="5"/>
      <c r="HL929" s="5"/>
      <c r="HM929" s="4"/>
      <c r="HN929" s="6"/>
      <c r="HO929" s="4"/>
      <c r="HP929" s="6"/>
      <c r="HQ929" s="5"/>
      <c r="HR929" s="5"/>
      <c r="HS929" s="4"/>
      <c r="HT929" s="6"/>
      <c r="HU929" s="4"/>
      <c r="HV929" s="6"/>
      <c r="HW929" s="5"/>
      <c r="HX929" s="5"/>
      <c r="HY929" s="4"/>
      <c r="HZ929" s="6"/>
      <c r="IA929" s="4"/>
      <c r="IB929" s="6"/>
      <c r="IC929" s="5"/>
      <c r="ID929" s="5"/>
      <c r="IE929" s="4"/>
      <c r="IF929" s="6"/>
      <c r="IG929" s="4"/>
      <c r="IH929" s="6"/>
      <c r="II929" s="5"/>
      <c r="IJ929" s="5"/>
      <c r="IK929" s="4"/>
      <c r="IL929" s="6"/>
      <c r="IM929" s="4"/>
      <c r="IN929" s="6"/>
      <c r="IO929" s="5"/>
      <c r="IP929" s="5"/>
      <c r="IQ929" s="4"/>
      <c r="IR929" s="6"/>
      <c r="IS929" s="4"/>
      <c r="IT929" s="6"/>
      <c r="IU929" s="5"/>
      <c r="IV929" s="5"/>
      <c r="IW929" s="4"/>
      <c r="IX929" s="6"/>
      <c r="IY929" s="4"/>
      <c r="IZ929" s="6"/>
      <c r="JA929" s="5"/>
      <c r="JB929" s="5"/>
      <c r="JC929" s="4"/>
      <c r="JD929" s="6"/>
      <c r="JE929" s="4"/>
      <c r="JF929" s="6"/>
      <c r="JG929" s="5"/>
      <c r="JH929" s="5"/>
      <c r="JI929" s="4"/>
      <c r="JJ929" s="6"/>
      <c r="JK929" s="4"/>
      <c r="JL929" s="6"/>
      <c r="JM929" s="5"/>
      <c r="JN929" s="5"/>
      <c r="JO929" s="4"/>
      <c r="JP929" s="6"/>
      <c r="JQ929" s="4"/>
      <c r="JR929" s="6"/>
      <c r="JS929" s="5"/>
      <c r="JT929" s="5"/>
      <c r="JU929" s="4"/>
      <c r="JV929" s="6"/>
      <c r="JW929" s="4"/>
      <c r="JX929" s="6"/>
      <c r="JY929" s="5"/>
      <c r="JZ929" s="5"/>
      <c r="KA929" s="4"/>
      <c r="KB929" s="6"/>
      <c r="KC929" s="4"/>
      <c r="KD929" s="6"/>
      <c r="KE929" s="5"/>
      <c r="KF929" s="5"/>
      <c r="KG929" s="4"/>
      <c r="KH929" s="6"/>
      <c r="KI929" s="4"/>
      <c r="KJ929" s="6"/>
      <c r="KK929" s="5"/>
      <c r="KL929" s="5"/>
    </row>
    <row r="930">
      <c r="A930" s="3" t="s">
        <v>85</v>
      </c>
      <c r="B930" s="3" t="s">
        <v>712</v>
      </c>
      <c r="C930" s="3" t="s">
        <v>87</v>
      </c>
      <c r="D930" s="3" t="s">
        <v>712</v>
      </c>
      <c r="E930" s="3" t="s">
        <v>1095</v>
      </c>
      <c r="F930" s="3" t="s">
        <v>104</v>
      </c>
      <c r="G930" s="3" t="s">
        <v>104</v>
      </c>
      <c r="H930" s="3" t="s">
        <v>104</v>
      </c>
      <c r="I930" s="4"/>
      <c r="J930" s="4">
        <f>=ROUNDDOWN({0},0)</f>
      </c>
      <c r="K930" s="4"/>
      <c r="L930" s="5"/>
      <c r="M930" s="4"/>
      <c r="N930" s="4">
        <f>=ROUNDDOWN({0},0)</f>
      </c>
      <c r="O930" s="4"/>
      <c r="P930" s="5"/>
      <c r="Q930" s="4"/>
      <c r="R930" s="6"/>
      <c r="S930" s="4"/>
      <c r="T930" s="6"/>
      <c r="U930" s="5"/>
      <c r="V930" s="5"/>
      <c r="W930" s="4"/>
      <c r="X930" s="6"/>
      <c r="Y930" s="4"/>
      <c r="Z930" s="6"/>
      <c r="AA930" s="5"/>
      <c r="AB930" s="5"/>
      <c r="AC930" s="4"/>
      <c r="AD930" s="6"/>
      <c r="AE930" s="4"/>
      <c r="AF930" s="6"/>
      <c r="AG930" s="5"/>
      <c r="AH930" s="5"/>
      <c r="AI930" s="4"/>
      <c r="AJ930" s="6"/>
      <c r="AK930" s="4"/>
      <c r="AL930" s="6"/>
      <c r="AM930" s="5"/>
      <c r="AN930" s="5"/>
      <c r="AO930" s="4"/>
      <c r="AP930" s="6"/>
      <c r="AQ930" s="4"/>
      <c r="AR930" s="6"/>
      <c r="AS930" s="5"/>
      <c r="AT930" s="5"/>
      <c r="AU930" s="4"/>
      <c r="AV930" s="6"/>
      <c r="AW930" s="4"/>
      <c r="AX930" s="6"/>
      <c r="AY930" s="5"/>
      <c r="AZ930" s="5"/>
      <c r="BA930" s="4"/>
      <c r="BB930" s="6"/>
      <c r="BC930" s="4"/>
      <c r="BD930" s="6"/>
      <c r="BE930" s="5"/>
      <c r="BF930" s="5"/>
      <c r="BG930" s="4"/>
      <c r="BH930" s="6"/>
      <c r="BI930" s="4"/>
      <c r="BJ930" s="6"/>
      <c r="BK930" s="5"/>
      <c r="BL930" s="5"/>
      <c r="BM930" s="4"/>
      <c r="BN930" s="6"/>
      <c r="BO930" s="4"/>
      <c r="BP930" s="6"/>
      <c r="BQ930" s="5"/>
      <c r="BR930" s="5"/>
      <c r="BS930" s="4"/>
      <c r="BT930" s="6"/>
      <c r="BU930" s="4"/>
      <c r="BV930" s="6"/>
      <c r="BW930" s="5"/>
      <c r="BX930" s="5"/>
      <c r="BY930" s="4"/>
      <c r="BZ930" s="6"/>
      <c r="CA930" s="4"/>
      <c r="CB930" s="6"/>
      <c r="CC930" s="5"/>
      <c r="CD930" s="5"/>
      <c r="CE930" s="4"/>
      <c r="CF930" s="6"/>
      <c r="CG930" s="4"/>
      <c r="CH930" s="6"/>
      <c r="CI930" s="5"/>
      <c r="CJ930" s="5"/>
      <c r="CK930" s="4"/>
      <c r="CL930" s="6"/>
      <c r="CM930" s="4"/>
      <c r="CN930" s="6"/>
      <c r="CO930" s="5"/>
      <c r="CP930" s="5"/>
      <c r="CQ930" s="4"/>
      <c r="CR930" s="6"/>
      <c r="CS930" s="4"/>
      <c r="CT930" s="6"/>
      <c r="CU930" s="5"/>
      <c r="CV930" s="5"/>
      <c r="CW930" s="4"/>
      <c r="CX930" s="6"/>
      <c r="CY930" s="4"/>
      <c r="CZ930" s="6"/>
      <c r="DA930" s="5"/>
      <c r="DB930" s="5"/>
      <c r="DC930" s="4"/>
      <c r="DD930" s="6"/>
      <c r="DE930" s="4"/>
      <c r="DF930" s="6"/>
      <c r="DG930" s="5"/>
      <c r="DH930" s="5"/>
      <c r="DI930" s="4"/>
      <c r="DJ930" s="6"/>
      <c r="DK930" s="4"/>
      <c r="DL930" s="6"/>
      <c r="DM930" s="5"/>
      <c r="DN930" s="5"/>
      <c r="DO930" s="4"/>
      <c r="DP930" s="6"/>
      <c r="DQ930" s="4"/>
      <c r="DR930" s="6"/>
      <c r="DS930" s="5"/>
      <c r="DT930" s="5"/>
      <c r="DU930" s="4"/>
      <c r="DV930" s="6"/>
      <c r="DW930" s="4"/>
      <c r="DX930" s="6"/>
      <c r="DY930" s="5"/>
      <c r="DZ930" s="5"/>
      <c r="EA930" s="4"/>
      <c r="EB930" s="6"/>
      <c r="EC930" s="4"/>
      <c r="ED930" s="6"/>
      <c r="EE930" s="5"/>
      <c r="EF930" s="5"/>
      <c r="EG930" s="4"/>
      <c r="EH930" s="6"/>
      <c r="EI930" s="4"/>
      <c r="EJ930" s="6"/>
      <c r="EK930" s="5"/>
      <c r="EL930" s="5"/>
      <c r="EM930" s="4"/>
      <c r="EN930" s="6"/>
      <c r="EO930" s="4"/>
      <c r="EP930" s="6"/>
      <c r="EQ930" s="5"/>
      <c r="ER930" s="5"/>
      <c r="ES930" s="4"/>
      <c r="ET930" s="6"/>
      <c r="EU930" s="4"/>
      <c r="EV930" s="6"/>
      <c r="EW930" s="5"/>
      <c r="EX930" s="5"/>
      <c r="EY930" s="4"/>
      <c r="EZ930" s="6"/>
      <c r="FA930" s="4"/>
      <c r="FB930" s="6"/>
      <c r="FC930" s="5"/>
      <c r="FD930" s="5"/>
      <c r="FE930" s="4"/>
      <c r="FF930" s="6"/>
      <c r="FG930" s="4"/>
      <c r="FH930" s="6"/>
      <c r="FI930" s="5"/>
      <c r="FJ930" s="5"/>
      <c r="FK930" s="4"/>
      <c r="FL930" s="6"/>
      <c r="FM930" s="4"/>
      <c r="FN930" s="6"/>
      <c r="FO930" s="5"/>
      <c r="FP930" s="5"/>
      <c r="FQ930" s="4"/>
      <c r="FR930" s="6"/>
      <c r="FS930" s="4"/>
      <c r="FT930" s="6"/>
      <c r="FU930" s="5"/>
      <c r="FV930" s="5"/>
      <c r="FW930" s="4"/>
      <c r="FX930" s="6"/>
      <c r="FY930" s="4"/>
      <c r="FZ930" s="6"/>
      <c r="GA930" s="5"/>
      <c r="GB930" s="5"/>
      <c r="GC930" s="4"/>
      <c r="GD930" s="6"/>
      <c r="GE930" s="4"/>
      <c r="GF930" s="6"/>
      <c r="GG930" s="5"/>
      <c r="GH930" s="5"/>
      <c r="GI930" s="4"/>
      <c r="GJ930" s="6"/>
      <c r="GK930" s="4"/>
      <c r="GL930" s="6"/>
      <c r="GM930" s="5"/>
      <c r="GN930" s="5"/>
      <c r="GO930" s="4"/>
      <c r="GP930" s="6"/>
      <c r="GQ930" s="4"/>
      <c r="GR930" s="6"/>
      <c r="GS930" s="5"/>
      <c r="GT930" s="5"/>
      <c r="GU930" s="4"/>
      <c r="GV930" s="6"/>
      <c r="GW930" s="4"/>
      <c r="GX930" s="6"/>
      <c r="GY930" s="5"/>
      <c r="GZ930" s="5"/>
      <c r="HA930" s="4"/>
      <c r="HB930" s="6"/>
      <c r="HC930" s="4"/>
      <c r="HD930" s="6"/>
      <c r="HE930" s="5"/>
      <c r="HF930" s="5"/>
      <c r="HG930" s="4"/>
      <c r="HH930" s="6"/>
      <c r="HI930" s="4"/>
      <c r="HJ930" s="6"/>
      <c r="HK930" s="5"/>
      <c r="HL930" s="5"/>
      <c r="HM930" s="4"/>
      <c r="HN930" s="6"/>
      <c r="HO930" s="4"/>
      <c r="HP930" s="6"/>
      <c r="HQ930" s="5"/>
      <c r="HR930" s="5"/>
      <c r="HS930" s="4"/>
      <c r="HT930" s="6"/>
      <c r="HU930" s="4"/>
      <c r="HV930" s="6"/>
      <c r="HW930" s="5"/>
      <c r="HX930" s="5"/>
      <c r="HY930" s="4"/>
      <c r="HZ930" s="6"/>
      <c r="IA930" s="4"/>
      <c r="IB930" s="6"/>
      <c r="IC930" s="5"/>
      <c r="ID930" s="5"/>
      <c r="IE930" s="4"/>
      <c r="IF930" s="6"/>
      <c r="IG930" s="4"/>
      <c r="IH930" s="6"/>
      <c r="II930" s="5"/>
      <c r="IJ930" s="5"/>
      <c r="IK930" s="4"/>
      <c r="IL930" s="6"/>
      <c r="IM930" s="4"/>
      <c r="IN930" s="6"/>
      <c r="IO930" s="5"/>
      <c r="IP930" s="5"/>
      <c r="IQ930" s="4"/>
      <c r="IR930" s="6"/>
      <c r="IS930" s="4"/>
      <c r="IT930" s="6"/>
      <c r="IU930" s="5"/>
      <c r="IV930" s="5"/>
      <c r="IW930" s="4"/>
      <c r="IX930" s="6"/>
      <c r="IY930" s="4"/>
      <c r="IZ930" s="6"/>
      <c r="JA930" s="5"/>
      <c r="JB930" s="5"/>
      <c r="JC930" s="4"/>
      <c r="JD930" s="6"/>
      <c r="JE930" s="4"/>
      <c r="JF930" s="6"/>
      <c r="JG930" s="5"/>
      <c r="JH930" s="5"/>
      <c r="JI930" s="4"/>
      <c r="JJ930" s="6"/>
      <c r="JK930" s="4"/>
      <c r="JL930" s="6"/>
      <c r="JM930" s="5"/>
      <c r="JN930" s="5"/>
      <c r="JO930" s="4"/>
      <c r="JP930" s="6"/>
      <c r="JQ930" s="4"/>
      <c r="JR930" s="6"/>
      <c r="JS930" s="5"/>
      <c r="JT930" s="5"/>
      <c r="JU930" s="4"/>
      <c r="JV930" s="6"/>
      <c r="JW930" s="4"/>
      <c r="JX930" s="6"/>
      <c r="JY930" s="5"/>
      <c r="JZ930" s="5"/>
      <c r="KA930" s="4"/>
      <c r="KB930" s="6"/>
      <c r="KC930" s="4"/>
      <c r="KD930" s="6"/>
      <c r="KE930" s="5"/>
      <c r="KF930" s="5"/>
      <c r="KG930" s="4"/>
      <c r="KH930" s="6"/>
      <c r="KI930" s="4"/>
      <c r="KJ930" s="6"/>
      <c r="KK930" s="5"/>
      <c r="KL930" s="5"/>
    </row>
    <row r="931">
      <c r="A931" s="3" t="s">
        <v>85</v>
      </c>
      <c r="B931" s="3" t="s">
        <v>712</v>
      </c>
      <c r="C931" s="3" t="s">
        <v>1096</v>
      </c>
      <c r="D931" s="3" t="s">
        <v>712</v>
      </c>
      <c r="E931" s="3" t="s">
        <v>1097</v>
      </c>
      <c r="F931" s="3" t="s">
        <v>104</v>
      </c>
      <c r="G931" s="3" t="s">
        <v>104</v>
      </c>
      <c r="H931" s="3" t="s">
        <v>104</v>
      </c>
      <c r="I931" s="4"/>
      <c r="J931" s="4">
        <f>=ROUNDDOWN({0},0)</f>
      </c>
      <c r="K931" s="4"/>
      <c r="L931" s="5"/>
      <c r="M931" s="4"/>
      <c r="N931" s="4">
        <f>=ROUNDDOWN({0},0)</f>
      </c>
      <c r="O931" s="4"/>
      <c r="P931" s="5"/>
      <c r="Q931" s="4"/>
      <c r="R931" s="6"/>
      <c r="S931" s="4"/>
      <c r="T931" s="6"/>
      <c r="U931" s="5"/>
      <c r="V931" s="5"/>
      <c r="W931" s="4"/>
      <c r="X931" s="6"/>
      <c r="Y931" s="4"/>
      <c r="Z931" s="6"/>
      <c r="AA931" s="5"/>
      <c r="AB931" s="5"/>
      <c r="AC931" s="4"/>
      <c r="AD931" s="6"/>
      <c r="AE931" s="4"/>
      <c r="AF931" s="6"/>
      <c r="AG931" s="5"/>
      <c r="AH931" s="5"/>
      <c r="AI931" s="4"/>
      <c r="AJ931" s="6"/>
      <c r="AK931" s="4"/>
      <c r="AL931" s="6"/>
      <c r="AM931" s="5"/>
      <c r="AN931" s="5"/>
      <c r="AO931" s="4"/>
      <c r="AP931" s="6"/>
      <c r="AQ931" s="4"/>
      <c r="AR931" s="6"/>
      <c r="AS931" s="5"/>
      <c r="AT931" s="5"/>
      <c r="AU931" s="4"/>
      <c r="AV931" s="6"/>
      <c r="AW931" s="4"/>
      <c r="AX931" s="6"/>
      <c r="AY931" s="5"/>
      <c r="AZ931" s="5"/>
      <c r="BA931" s="4"/>
      <c r="BB931" s="6"/>
      <c r="BC931" s="4"/>
      <c r="BD931" s="6"/>
      <c r="BE931" s="5"/>
      <c r="BF931" s="5"/>
      <c r="BG931" s="4"/>
      <c r="BH931" s="6"/>
      <c r="BI931" s="4"/>
      <c r="BJ931" s="6"/>
      <c r="BK931" s="5"/>
      <c r="BL931" s="5"/>
      <c r="BM931" s="4"/>
      <c r="BN931" s="6"/>
      <c r="BO931" s="4"/>
      <c r="BP931" s="6"/>
      <c r="BQ931" s="5"/>
      <c r="BR931" s="5"/>
      <c r="BS931" s="4"/>
      <c r="BT931" s="6"/>
      <c r="BU931" s="4"/>
      <c r="BV931" s="6"/>
      <c r="BW931" s="5"/>
      <c r="BX931" s="5"/>
      <c r="BY931" s="4"/>
      <c r="BZ931" s="6"/>
      <c r="CA931" s="4"/>
      <c r="CB931" s="6"/>
      <c r="CC931" s="5"/>
      <c r="CD931" s="5"/>
      <c r="CE931" s="4"/>
      <c r="CF931" s="6"/>
      <c r="CG931" s="4"/>
      <c r="CH931" s="6"/>
      <c r="CI931" s="5"/>
      <c r="CJ931" s="5"/>
      <c r="CK931" s="4"/>
      <c r="CL931" s="6"/>
      <c r="CM931" s="4"/>
      <c r="CN931" s="6"/>
      <c r="CO931" s="5"/>
      <c r="CP931" s="5"/>
      <c r="CQ931" s="4"/>
      <c r="CR931" s="6"/>
      <c r="CS931" s="4"/>
      <c r="CT931" s="6"/>
      <c r="CU931" s="5"/>
      <c r="CV931" s="5"/>
      <c r="CW931" s="4"/>
      <c r="CX931" s="6"/>
      <c r="CY931" s="4"/>
      <c r="CZ931" s="6"/>
      <c r="DA931" s="5"/>
      <c r="DB931" s="5"/>
      <c r="DC931" s="4"/>
      <c r="DD931" s="6"/>
      <c r="DE931" s="4"/>
      <c r="DF931" s="6"/>
      <c r="DG931" s="5"/>
      <c r="DH931" s="5"/>
      <c r="DI931" s="4"/>
      <c r="DJ931" s="6"/>
      <c r="DK931" s="4"/>
      <c r="DL931" s="6"/>
      <c r="DM931" s="5"/>
      <c r="DN931" s="5"/>
      <c r="DO931" s="4"/>
      <c r="DP931" s="6"/>
      <c r="DQ931" s="4"/>
      <c r="DR931" s="6"/>
      <c r="DS931" s="5"/>
      <c r="DT931" s="5"/>
      <c r="DU931" s="4"/>
      <c r="DV931" s="6"/>
      <c r="DW931" s="4"/>
      <c r="DX931" s="6"/>
      <c r="DY931" s="5"/>
      <c r="DZ931" s="5"/>
      <c r="EA931" s="4"/>
      <c r="EB931" s="6"/>
      <c r="EC931" s="4"/>
      <c r="ED931" s="6"/>
      <c r="EE931" s="5"/>
      <c r="EF931" s="5"/>
      <c r="EG931" s="4"/>
      <c r="EH931" s="6"/>
      <c r="EI931" s="4"/>
      <c r="EJ931" s="6"/>
      <c r="EK931" s="5"/>
      <c r="EL931" s="5"/>
      <c r="EM931" s="4"/>
      <c r="EN931" s="6"/>
      <c r="EO931" s="4"/>
      <c r="EP931" s="6"/>
      <c r="EQ931" s="5"/>
      <c r="ER931" s="5"/>
      <c r="ES931" s="4"/>
      <c r="ET931" s="6"/>
      <c r="EU931" s="4"/>
      <c r="EV931" s="6"/>
      <c r="EW931" s="5"/>
      <c r="EX931" s="5"/>
      <c r="EY931" s="4"/>
      <c r="EZ931" s="6"/>
      <c r="FA931" s="4"/>
      <c r="FB931" s="6"/>
      <c r="FC931" s="5"/>
      <c r="FD931" s="5"/>
      <c r="FE931" s="4"/>
      <c r="FF931" s="6"/>
      <c r="FG931" s="4"/>
      <c r="FH931" s="6"/>
      <c r="FI931" s="5"/>
      <c r="FJ931" s="5"/>
      <c r="FK931" s="4"/>
      <c r="FL931" s="6"/>
      <c r="FM931" s="4"/>
      <c r="FN931" s="6"/>
      <c r="FO931" s="5"/>
      <c r="FP931" s="5"/>
      <c r="FQ931" s="4"/>
      <c r="FR931" s="6"/>
      <c r="FS931" s="4"/>
      <c r="FT931" s="6"/>
      <c r="FU931" s="5"/>
      <c r="FV931" s="5"/>
      <c r="FW931" s="4"/>
      <c r="FX931" s="6"/>
      <c r="FY931" s="4"/>
      <c r="FZ931" s="6"/>
      <c r="GA931" s="5"/>
      <c r="GB931" s="5"/>
      <c r="GC931" s="4"/>
      <c r="GD931" s="6"/>
      <c r="GE931" s="4"/>
      <c r="GF931" s="6"/>
      <c r="GG931" s="5"/>
      <c r="GH931" s="5"/>
      <c r="GI931" s="4"/>
      <c r="GJ931" s="6"/>
      <c r="GK931" s="4"/>
      <c r="GL931" s="6"/>
      <c r="GM931" s="5"/>
      <c r="GN931" s="5"/>
      <c r="GO931" s="4"/>
      <c r="GP931" s="6"/>
      <c r="GQ931" s="4"/>
      <c r="GR931" s="6"/>
      <c r="GS931" s="5"/>
      <c r="GT931" s="5"/>
      <c r="GU931" s="4"/>
      <c r="GV931" s="6"/>
      <c r="GW931" s="4"/>
      <c r="GX931" s="6"/>
      <c r="GY931" s="5"/>
      <c r="GZ931" s="5"/>
      <c r="HA931" s="4"/>
      <c r="HB931" s="6"/>
      <c r="HC931" s="4"/>
      <c r="HD931" s="6"/>
      <c r="HE931" s="5"/>
      <c r="HF931" s="5"/>
      <c r="HG931" s="4"/>
      <c r="HH931" s="6"/>
      <c r="HI931" s="4"/>
      <c r="HJ931" s="6"/>
      <c r="HK931" s="5"/>
      <c r="HL931" s="5"/>
      <c r="HM931" s="4"/>
      <c r="HN931" s="6"/>
      <c r="HO931" s="4"/>
      <c r="HP931" s="6"/>
      <c r="HQ931" s="5"/>
      <c r="HR931" s="5"/>
      <c r="HS931" s="4"/>
      <c r="HT931" s="6"/>
      <c r="HU931" s="4"/>
      <c r="HV931" s="6"/>
      <c r="HW931" s="5"/>
      <c r="HX931" s="5"/>
      <c r="HY931" s="4"/>
      <c r="HZ931" s="6"/>
      <c r="IA931" s="4"/>
      <c r="IB931" s="6"/>
      <c r="IC931" s="5"/>
      <c r="ID931" s="5"/>
      <c r="IE931" s="4"/>
      <c r="IF931" s="6"/>
      <c r="IG931" s="4"/>
      <c r="IH931" s="6"/>
      <c r="II931" s="5"/>
      <c r="IJ931" s="5"/>
      <c r="IK931" s="4"/>
      <c r="IL931" s="6"/>
      <c r="IM931" s="4"/>
      <c r="IN931" s="6"/>
      <c r="IO931" s="5"/>
      <c r="IP931" s="5"/>
      <c r="IQ931" s="4"/>
      <c r="IR931" s="6"/>
      <c r="IS931" s="4"/>
      <c r="IT931" s="6"/>
      <c r="IU931" s="5"/>
      <c r="IV931" s="5"/>
      <c r="IW931" s="4"/>
      <c r="IX931" s="6"/>
      <c r="IY931" s="4"/>
      <c r="IZ931" s="6"/>
      <c r="JA931" s="5"/>
      <c r="JB931" s="5"/>
      <c r="JC931" s="4"/>
      <c r="JD931" s="6"/>
      <c r="JE931" s="4"/>
      <c r="JF931" s="6"/>
      <c r="JG931" s="5"/>
      <c r="JH931" s="5"/>
      <c r="JI931" s="4"/>
      <c r="JJ931" s="6"/>
      <c r="JK931" s="4"/>
      <c r="JL931" s="6"/>
      <c r="JM931" s="5"/>
      <c r="JN931" s="5"/>
      <c r="JO931" s="4"/>
      <c r="JP931" s="6"/>
      <c r="JQ931" s="4"/>
      <c r="JR931" s="6"/>
      <c r="JS931" s="5"/>
      <c r="JT931" s="5"/>
      <c r="JU931" s="4"/>
      <c r="JV931" s="6"/>
      <c r="JW931" s="4"/>
      <c r="JX931" s="6"/>
      <c r="JY931" s="5"/>
      <c r="JZ931" s="5"/>
      <c r="KA931" s="4"/>
      <c r="KB931" s="6"/>
      <c r="KC931" s="4"/>
      <c r="KD931" s="6"/>
      <c r="KE931" s="5"/>
      <c r="KF931" s="5"/>
      <c r="KG931" s="4"/>
      <c r="KH931" s="6"/>
      <c r="KI931" s="4"/>
      <c r="KJ931" s="6"/>
      <c r="KK931" s="5"/>
      <c r="KL931" s="5"/>
    </row>
    <row r="932">
      <c r="A932" s="3" t="s">
        <v>85</v>
      </c>
      <c r="B932" s="3" t="s">
        <v>712</v>
      </c>
      <c r="C932" s="3" t="s">
        <v>449</v>
      </c>
      <c r="D932" s="3" t="s">
        <v>712</v>
      </c>
      <c r="E932" s="3" t="s">
        <v>1038</v>
      </c>
      <c r="F932" s="3" t="s">
        <v>104</v>
      </c>
      <c r="G932" s="3" t="s">
        <v>104</v>
      </c>
      <c r="H932" s="3" t="s">
        <v>104</v>
      </c>
      <c r="I932" s="4"/>
      <c r="J932" s="4">
        <f>=ROUNDDOWN({0},0)</f>
      </c>
      <c r="K932" s="4"/>
      <c r="L932" s="5"/>
      <c r="M932" s="4"/>
      <c r="N932" s="4">
        <f>=ROUNDDOWN({0},0)</f>
      </c>
      <c r="O932" s="4"/>
      <c r="P932" s="5"/>
      <c r="Q932" s="4"/>
      <c r="R932" s="6"/>
      <c r="S932" s="4"/>
      <c r="T932" s="6"/>
      <c r="U932" s="5"/>
      <c r="V932" s="5"/>
      <c r="W932" s="4"/>
      <c r="X932" s="6"/>
      <c r="Y932" s="4"/>
      <c r="Z932" s="6"/>
      <c r="AA932" s="5"/>
      <c r="AB932" s="5"/>
      <c r="AC932" s="4"/>
      <c r="AD932" s="6"/>
      <c r="AE932" s="4"/>
      <c r="AF932" s="6"/>
      <c r="AG932" s="5"/>
      <c r="AH932" s="5"/>
      <c r="AI932" s="4"/>
      <c r="AJ932" s="6"/>
      <c r="AK932" s="4"/>
      <c r="AL932" s="6"/>
      <c r="AM932" s="5"/>
      <c r="AN932" s="5"/>
      <c r="AO932" s="4"/>
      <c r="AP932" s="6"/>
      <c r="AQ932" s="4"/>
      <c r="AR932" s="6"/>
      <c r="AS932" s="5"/>
      <c r="AT932" s="5"/>
      <c r="AU932" s="4"/>
      <c r="AV932" s="6"/>
      <c r="AW932" s="4"/>
      <c r="AX932" s="6"/>
      <c r="AY932" s="5"/>
      <c r="AZ932" s="5"/>
      <c r="BA932" s="4"/>
      <c r="BB932" s="6"/>
      <c r="BC932" s="4"/>
      <c r="BD932" s="6"/>
      <c r="BE932" s="5"/>
      <c r="BF932" s="5"/>
      <c r="BG932" s="4"/>
      <c r="BH932" s="6"/>
      <c r="BI932" s="4"/>
      <c r="BJ932" s="6"/>
      <c r="BK932" s="5"/>
      <c r="BL932" s="5"/>
      <c r="BM932" s="4"/>
      <c r="BN932" s="6"/>
      <c r="BO932" s="4"/>
      <c r="BP932" s="6"/>
      <c r="BQ932" s="5"/>
      <c r="BR932" s="5"/>
      <c r="BS932" s="4"/>
      <c r="BT932" s="6"/>
      <c r="BU932" s="4"/>
      <c r="BV932" s="6"/>
      <c r="BW932" s="5"/>
      <c r="BX932" s="5"/>
      <c r="BY932" s="4"/>
      <c r="BZ932" s="6"/>
      <c r="CA932" s="4"/>
      <c r="CB932" s="6"/>
      <c r="CC932" s="5"/>
      <c r="CD932" s="5"/>
      <c r="CE932" s="4"/>
      <c r="CF932" s="6"/>
      <c r="CG932" s="4"/>
      <c r="CH932" s="6"/>
      <c r="CI932" s="5"/>
      <c r="CJ932" s="5"/>
      <c r="CK932" s="4"/>
      <c r="CL932" s="6"/>
      <c r="CM932" s="4"/>
      <c r="CN932" s="6"/>
      <c r="CO932" s="5"/>
      <c r="CP932" s="5"/>
      <c r="CQ932" s="4"/>
      <c r="CR932" s="6"/>
      <c r="CS932" s="4"/>
      <c r="CT932" s="6"/>
      <c r="CU932" s="5"/>
      <c r="CV932" s="5"/>
      <c r="CW932" s="4"/>
      <c r="CX932" s="6"/>
      <c r="CY932" s="4"/>
      <c r="CZ932" s="6"/>
      <c r="DA932" s="5"/>
      <c r="DB932" s="5"/>
      <c r="DC932" s="4"/>
      <c r="DD932" s="6"/>
      <c r="DE932" s="4"/>
      <c r="DF932" s="6"/>
      <c r="DG932" s="5"/>
      <c r="DH932" s="5"/>
      <c r="DI932" s="4"/>
      <c r="DJ932" s="6"/>
      <c r="DK932" s="4"/>
      <c r="DL932" s="6"/>
      <c r="DM932" s="5"/>
      <c r="DN932" s="5"/>
      <c r="DO932" s="4"/>
      <c r="DP932" s="6"/>
      <c r="DQ932" s="4"/>
      <c r="DR932" s="6"/>
      <c r="DS932" s="5"/>
      <c r="DT932" s="5"/>
      <c r="DU932" s="4"/>
      <c r="DV932" s="6"/>
      <c r="DW932" s="4"/>
      <c r="DX932" s="6"/>
      <c r="DY932" s="5"/>
      <c r="DZ932" s="5"/>
      <c r="EA932" s="4"/>
      <c r="EB932" s="6"/>
      <c r="EC932" s="4"/>
      <c r="ED932" s="6"/>
      <c r="EE932" s="5"/>
      <c r="EF932" s="5"/>
      <c r="EG932" s="4"/>
      <c r="EH932" s="6"/>
      <c r="EI932" s="4"/>
      <c r="EJ932" s="6"/>
      <c r="EK932" s="5"/>
      <c r="EL932" s="5"/>
      <c r="EM932" s="4"/>
      <c r="EN932" s="6"/>
      <c r="EO932" s="4"/>
      <c r="EP932" s="6"/>
      <c r="EQ932" s="5"/>
      <c r="ER932" s="5"/>
      <c r="ES932" s="4"/>
      <c r="ET932" s="6"/>
      <c r="EU932" s="4"/>
      <c r="EV932" s="6"/>
      <c r="EW932" s="5"/>
      <c r="EX932" s="5"/>
      <c r="EY932" s="4"/>
      <c r="EZ932" s="6"/>
      <c r="FA932" s="4"/>
      <c r="FB932" s="6"/>
      <c r="FC932" s="5"/>
      <c r="FD932" s="5"/>
      <c r="FE932" s="4"/>
      <c r="FF932" s="6"/>
      <c r="FG932" s="4"/>
      <c r="FH932" s="6"/>
      <c r="FI932" s="5"/>
      <c r="FJ932" s="5"/>
      <c r="FK932" s="4"/>
      <c r="FL932" s="6"/>
      <c r="FM932" s="4"/>
      <c r="FN932" s="6"/>
      <c r="FO932" s="5"/>
      <c r="FP932" s="5"/>
      <c r="FQ932" s="4"/>
      <c r="FR932" s="6"/>
      <c r="FS932" s="4"/>
      <c r="FT932" s="6"/>
      <c r="FU932" s="5"/>
      <c r="FV932" s="5"/>
      <c r="FW932" s="4"/>
      <c r="FX932" s="6"/>
      <c r="FY932" s="4"/>
      <c r="FZ932" s="6"/>
      <c r="GA932" s="5"/>
      <c r="GB932" s="5"/>
      <c r="GC932" s="4"/>
      <c r="GD932" s="6"/>
      <c r="GE932" s="4"/>
      <c r="GF932" s="6"/>
      <c r="GG932" s="5"/>
      <c r="GH932" s="5"/>
      <c r="GI932" s="4"/>
      <c r="GJ932" s="6"/>
      <c r="GK932" s="4"/>
      <c r="GL932" s="6"/>
      <c r="GM932" s="5"/>
      <c r="GN932" s="5"/>
      <c r="GO932" s="4"/>
      <c r="GP932" s="6"/>
      <c r="GQ932" s="4"/>
      <c r="GR932" s="6"/>
      <c r="GS932" s="5"/>
      <c r="GT932" s="5"/>
      <c r="GU932" s="4"/>
      <c r="GV932" s="6"/>
      <c r="GW932" s="4"/>
      <c r="GX932" s="6"/>
      <c r="GY932" s="5"/>
      <c r="GZ932" s="5"/>
      <c r="HA932" s="4"/>
      <c r="HB932" s="6"/>
      <c r="HC932" s="4"/>
      <c r="HD932" s="6"/>
      <c r="HE932" s="5"/>
      <c r="HF932" s="5"/>
      <c r="HG932" s="4"/>
      <c r="HH932" s="6"/>
      <c r="HI932" s="4"/>
      <c r="HJ932" s="6"/>
      <c r="HK932" s="5"/>
      <c r="HL932" s="5"/>
      <c r="HM932" s="4"/>
      <c r="HN932" s="6"/>
      <c r="HO932" s="4"/>
      <c r="HP932" s="6"/>
      <c r="HQ932" s="5"/>
      <c r="HR932" s="5"/>
      <c r="HS932" s="4"/>
      <c r="HT932" s="6"/>
      <c r="HU932" s="4"/>
      <c r="HV932" s="6"/>
      <c r="HW932" s="5"/>
      <c r="HX932" s="5"/>
      <c r="HY932" s="4"/>
      <c r="HZ932" s="6"/>
      <c r="IA932" s="4"/>
      <c r="IB932" s="6"/>
      <c r="IC932" s="5"/>
      <c r="ID932" s="5"/>
      <c r="IE932" s="4"/>
      <c r="IF932" s="6"/>
      <c r="IG932" s="4"/>
      <c r="IH932" s="6"/>
      <c r="II932" s="5"/>
      <c r="IJ932" s="5"/>
      <c r="IK932" s="4"/>
      <c r="IL932" s="6"/>
      <c r="IM932" s="4"/>
      <c r="IN932" s="6"/>
      <c r="IO932" s="5"/>
      <c r="IP932" s="5"/>
      <c r="IQ932" s="4"/>
      <c r="IR932" s="6"/>
      <c r="IS932" s="4"/>
      <c r="IT932" s="6"/>
      <c r="IU932" s="5"/>
      <c r="IV932" s="5"/>
      <c r="IW932" s="4"/>
      <c r="IX932" s="6"/>
      <c r="IY932" s="4"/>
      <c r="IZ932" s="6"/>
      <c r="JA932" s="5"/>
      <c r="JB932" s="5"/>
      <c r="JC932" s="4"/>
      <c r="JD932" s="6"/>
      <c r="JE932" s="4"/>
      <c r="JF932" s="6"/>
      <c r="JG932" s="5"/>
      <c r="JH932" s="5"/>
      <c r="JI932" s="4"/>
      <c r="JJ932" s="6"/>
      <c r="JK932" s="4"/>
      <c r="JL932" s="6"/>
      <c r="JM932" s="5"/>
      <c r="JN932" s="5"/>
      <c r="JO932" s="4"/>
      <c r="JP932" s="6"/>
      <c r="JQ932" s="4"/>
      <c r="JR932" s="6"/>
      <c r="JS932" s="5"/>
      <c r="JT932" s="5"/>
      <c r="JU932" s="4"/>
      <c r="JV932" s="6"/>
      <c r="JW932" s="4"/>
      <c r="JX932" s="6"/>
      <c r="JY932" s="5"/>
      <c r="JZ932" s="5"/>
      <c r="KA932" s="4"/>
      <c r="KB932" s="6"/>
      <c r="KC932" s="4"/>
      <c r="KD932" s="6"/>
      <c r="KE932" s="5"/>
      <c r="KF932" s="5"/>
      <c r="KG932" s="4"/>
      <c r="KH932" s="6"/>
      <c r="KI932" s="4"/>
      <c r="KJ932" s="6"/>
      <c r="KK932" s="5"/>
      <c r="KL932" s="5"/>
    </row>
    <row r="933">
      <c r="A933" s="3" t="s">
        <v>85</v>
      </c>
      <c r="B933" s="3" t="s">
        <v>712</v>
      </c>
      <c r="C933" s="3" t="s">
        <v>449</v>
      </c>
      <c r="D933" s="3" t="s">
        <v>712</v>
      </c>
      <c r="E933" s="3" t="s">
        <v>1098</v>
      </c>
      <c r="F933" s="3" t="s">
        <v>104</v>
      </c>
      <c r="G933" s="3" t="s">
        <v>104</v>
      </c>
      <c r="H933" s="3" t="s">
        <v>104</v>
      </c>
      <c r="I933" s="4"/>
      <c r="J933" s="4">
        <f>=ROUNDDOWN({0},0)</f>
      </c>
      <c r="K933" s="4"/>
      <c r="L933" s="5"/>
      <c r="M933" s="4"/>
      <c r="N933" s="4">
        <f>=ROUNDDOWN({0},0)</f>
      </c>
      <c r="O933" s="4"/>
      <c r="P933" s="5"/>
      <c r="Q933" s="4"/>
      <c r="R933" s="6"/>
      <c r="S933" s="4"/>
      <c r="T933" s="6"/>
      <c r="U933" s="5"/>
      <c r="V933" s="5"/>
      <c r="W933" s="4"/>
      <c r="X933" s="6"/>
      <c r="Y933" s="4"/>
      <c r="Z933" s="6"/>
      <c r="AA933" s="5"/>
      <c r="AB933" s="5"/>
      <c r="AC933" s="4"/>
      <c r="AD933" s="6"/>
      <c r="AE933" s="4"/>
      <c r="AF933" s="6"/>
      <c r="AG933" s="5"/>
      <c r="AH933" s="5"/>
      <c r="AI933" s="4"/>
      <c r="AJ933" s="6"/>
      <c r="AK933" s="4"/>
      <c r="AL933" s="6"/>
      <c r="AM933" s="5"/>
      <c r="AN933" s="5"/>
      <c r="AO933" s="4"/>
      <c r="AP933" s="6"/>
      <c r="AQ933" s="4"/>
      <c r="AR933" s="6"/>
      <c r="AS933" s="5"/>
      <c r="AT933" s="5"/>
      <c r="AU933" s="4"/>
      <c r="AV933" s="6"/>
      <c r="AW933" s="4"/>
      <c r="AX933" s="6"/>
      <c r="AY933" s="5"/>
      <c r="AZ933" s="5"/>
      <c r="BA933" s="4"/>
      <c r="BB933" s="6"/>
      <c r="BC933" s="4"/>
      <c r="BD933" s="6"/>
      <c r="BE933" s="5"/>
      <c r="BF933" s="5"/>
      <c r="BG933" s="4"/>
      <c r="BH933" s="6"/>
      <c r="BI933" s="4"/>
      <c r="BJ933" s="6"/>
      <c r="BK933" s="5"/>
      <c r="BL933" s="5"/>
      <c r="BM933" s="4"/>
      <c r="BN933" s="6"/>
      <c r="BO933" s="4"/>
      <c r="BP933" s="6"/>
      <c r="BQ933" s="5"/>
      <c r="BR933" s="5"/>
      <c r="BS933" s="4"/>
      <c r="BT933" s="6"/>
      <c r="BU933" s="4"/>
      <c r="BV933" s="6"/>
      <c r="BW933" s="5"/>
      <c r="BX933" s="5"/>
      <c r="BY933" s="4"/>
      <c r="BZ933" s="6"/>
      <c r="CA933" s="4"/>
      <c r="CB933" s="6"/>
      <c r="CC933" s="5"/>
      <c r="CD933" s="5"/>
      <c r="CE933" s="4"/>
      <c r="CF933" s="6"/>
      <c r="CG933" s="4"/>
      <c r="CH933" s="6"/>
      <c r="CI933" s="5"/>
      <c r="CJ933" s="5"/>
      <c r="CK933" s="4"/>
      <c r="CL933" s="6"/>
      <c r="CM933" s="4"/>
      <c r="CN933" s="6"/>
      <c r="CO933" s="5"/>
      <c r="CP933" s="5"/>
      <c r="CQ933" s="4"/>
      <c r="CR933" s="6"/>
      <c r="CS933" s="4"/>
      <c r="CT933" s="6"/>
      <c r="CU933" s="5"/>
      <c r="CV933" s="5"/>
      <c r="CW933" s="4"/>
      <c r="CX933" s="6"/>
      <c r="CY933" s="4"/>
      <c r="CZ933" s="6"/>
      <c r="DA933" s="5"/>
      <c r="DB933" s="5"/>
      <c r="DC933" s="4"/>
      <c r="DD933" s="6"/>
      <c r="DE933" s="4"/>
      <c r="DF933" s="6"/>
      <c r="DG933" s="5"/>
      <c r="DH933" s="5"/>
      <c r="DI933" s="4"/>
      <c r="DJ933" s="6"/>
      <c r="DK933" s="4"/>
      <c r="DL933" s="6"/>
      <c r="DM933" s="5"/>
      <c r="DN933" s="5"/>
      <c r="DO933" s="4"/>
      <c r="DP933" s="6"/>
      <c r="DQ933" s="4"/>
      <c r="DR933" s="6"/>
      <c r="DS933" s="5"/>
      <c r="DT933" s="5"/>
      <c r="DU933" s="4"/>
      <c r="DV933" s="6"/>
      <c r="DW933" s="4"/>
      <c r="DX933" s="6"/>
      <c r="DY933" s="5"/>
      <c r="DZ933" s="5"/>
      <c r="EA933" s="4"/>
      <c r="EB933" s="6"/>
      <c r="EC933" s="4"/>
      <c r="ED933" s="6"/>
      <c r="EE933" s="5"/>
      <c r="EF933" s="5"/>
      <c r="EG933" s="4"/>
      <c r="EH933" s="6"/>
      <c r="EI933" s="4"/>
      <c r="EJ933" s="6"/>
      <c r="EK933" s="5"/>
      <c r="EL933" s="5"/>
      <c r="EM933" s="4"/>
      <c r="EN933" s="6"/>
      <c r="EO933" s="4"/>
      <c r="EP933" s="6"/>
      <c r="EQ933" s="5"/>
      <c r="ER933" s="5"/>
      <c r="ES933" s="4"/>
      <c r="ET933" s="6"/>
      <c r="EU933" s="4"/>
      <c r="EV933" s="6"/>
      <c r="EW933" s="5"/>
      <c r="EX933" s="5"/>
      <c r="EY933" s="4"/>
      <c r="EZ933" s="6"/>
      <c r="FA933" s="4"/>
      <c r="FB933" s="6"/>
      <c r="FC933" s="5"/>
      <c r="FD933" s="5"/>
      <c r="FE933" s="4"/>
      <c r="FF933" s="6"/>
      <c r="FG933" s="4"/>
      <c r="FH933" s="6"/>
      <c r="FI933" s="5"/>
      <c r="FJ933" s="5"/>
      <c r="FK933" s="4"/>
      <c r="FL933" s="6"/>
      <c r="FM933" s="4"/>
      <c r="FN933" s="6"/>
      <c r="FO933" s="5"/>
      <c r="FP933" s="5"/>
      <c r="FQ933" s="4"/>
      <c r="FR933" s="6"/>
      <c r="FS933" s="4"/>
      <c r="FT933" s="6"/>
      <c r="FU933" s="5"/>
      <c r="FV933" s="5"/>
      <c r="FW933" s="4"/>
      <c r="FX933" s="6"/>
      <c r="FY933" s="4"/>
      <c r="FZ933" s="6"/>
      <c r="GA933" s="5"/>
      <c r="GB933" s="5"/>
      <c r="GC933" s="4"/>
      <c r="GD933" s="6"/>
      <c r="GE933" s="4"/>
      <c r="GF933" s="6"/>
      <c r="GG933" s="5"/>
      <c r="GH933" s="5"/>
      <c r="GI933" s="4"/>
      <c r="GJ933" s="6"/>
      <c r="GK933" s="4"/>
      <c r="GL933" s="6"/>
      <c r="GM933" s="5"/>
      <c r="GN933" s="5"/>
      <c r="GO933" s="4"/>
      <c r="GP933" s="6"/>
      <c r="GQ933" s="4"/>
      <c r="GR933" s="6"/>
      <c r="GS933" s="5"/>
      <c r="GT933" s="5"/>
      <c r="GU933" s="4"/>
      <c r="GV933" s="6"/>
      <c r="GW933" s="4"/>
      <c r="GX933" s="6"/>
      <c r="GY933" s="5"/>
      <c r="GZ933" s="5"/>
      <c r="HA933" s="4"/>
      <c r="HB933" s="6"/>
      <c r="HC933" s="4"/>
      <c r="HD933" s="6"/>
      <c r="HE933" s="5"/>
      <c r="HF933" s="5"/>
      <c r="HG933" s="4"/>
      <c r="HH933" s="6"/>
      <c r="HI933" s="4"/>
      <c r="HJ933" s="6"/>
      <c r="HK933" s="5"/>
      <c r="HL933" s="5"/>
      <c r="HM933" s="4"/>
      <c r="HN933" s="6"/>
      <c r="HO933" s="4"/>
      <c r="HP933" s="6"/>
      <c r="HQ933" s="5"/>
      <c r="HR933" s="5"/>
      <c r="HS933" s="4"/>
      <c r="HT933" s="6"/>
      <c r="HU933" s="4"/>
      <c r="HV933" s="6"/>
      <c r="HW933" s="5"/>
      <c r="HX933" s="5"/>
      <c r="HY933" s="4"/>
      <c r="HZ933" s="6"/>
      <c r="IA933" s="4"/>
      <c r="IB933" s="6"/>
      <c r="IC933" s="5"/>
      <c r="ID933" s="5"/>
      <c r="IE933" s="4"/>
      <c r="IF933" s="6"/>
      <c r="IG933" s="4"/>
      <c r="IH933" s="6"/>
      <c r="II933" s="5"/>
      <c r="IJ933" s="5"/>
      <c r="IK933" s="4"/>
      <c r="IL933" s="6"/>
      <c r="IM933" s="4"/>
      <c r="IN933" s="6"/>
      <c r="IO933" s="5"/>
      <c r="IP933" s="5"/>
      <c r="IQ933" s="4"/>
      <c r="IR933" s="6"/>
      <c r="IS933" s="4"/>
      <c r="IT933" s="6"/>
      <c r="IU933" s="5"/>
      <c r="IV933" s="5"/>
      <c r="IW933" s="4"/>
      <c r="IX933" s="6"/>
      <c r="IY933" s="4"/>
      <c r="IZ933" s="6"/>
      <c r="JA933" s="5"/>
      <c r="JB933" s="5"/>
      <c r="JC933" s="4"/>
      <c r="JD933" s="6"/>
      <c r="JE933" s="4"/>
      <c r="JF933" s="6"/>
      <c r="JG933" s="5"/>
      <c r="JH933" s="5"/>
      <c r="JI933" s="4"/>
      <c r="JJ933" s="6"/>
      <c r="JK933" s="4"/>
      <c r="JL933" s="6"/>
      <c r="JM933" s="5"/>
      <c r="JN933" s="5"/>
      <c r="JO933" s="4"/>
      <c r="JP933" s="6"/>
      <c r="JQ933" s="4"/>
      <c r="JR933" s="6"/>
      <c r="JS933" s="5"/>
      <c r="JT933" s="5"/>
      <c r="JU933" s="4"/>
      <c r="JV933" s="6"/>
      <c r="JW933" s="4"/>
      <c r="JX933" s="6"/>
      <c r="JY933" s="5"/>
      <c r="JZ933" s="5"/>
      <c r="KA933" s="4"/>
      <c r="KB933" s="6"/>
      <c r="KC933" s="4"/>
      <c r="KD933" s="6"/>
      <c r="KE933" s="5"/>
      <c r="KF933" s="5"/>
      <c r="KG933" s="4"/>
      <c r="KH933" s="6"/>
      <c r="KI933" s="4"/>
      <c r="KJ933" s="6"/>
      <c r="KK933" s="5"/>
      <c r="KL933" s="5"/>
    </row>
    <row r="934">
      <c r="A934" s="3" t="s">
        <v>85</v>
      </c>
      <c r="B934" s="3" t="s">
        <v>712</v>
      </c>
      <c r="C934" s="3" t="s">
        <v>449</v>
      </c>
      <c r="D934" s="3" t="s">
        <v>712</v>
      </c>
      <c r="E934" s="3" t="s">
        <v>1099</v>
      </c>
      <c r="F934" s="3" t="s">
        <v>104</v>
      </c>
      <c r="G934" s="3" t="s">
        <v>104</v>
      </c>
      <c r="H934" s="3" t="s">
        <v>104</v>
      </c>
      <c r="I934" s="4"/>
      <c r="J934" s="4">
        <f>=ROUNDDOWN({0},0)</f>
      </c>
      <c r="K934" s="4"/>
      <c r="L934" s="5"/>
      <c r="M934" s="4"/>
      <c r="N934" s="4">
        <f>=ROUNDDOWN({0},0)</f>
      </c>
      <c r="O934" s="4"/>
      <c r="P934" s="5"/>
      <c r="Q934" s="4"/>
      <c r="R934" s="6"/>
      <c r="S934" s="4"/>
      <c r="T934" s="6"/>
      <c r="U934" s="5"/>
      <c r="V934" s="5"/>
      <c r="W934" s="4"/>
      <c r="X934" s="6"/>
      <c r="Y934" s="4"/>
      <c r="Z934" s="6"/>
      <c r="AA934" s="5"/>
      <c r="AB934" s="5"/>
      <c r="AC934" s="4"/>
      <c r="AD934" s="6"/>
      <c r="AE934" s="4"/>
      <c r="AF934" s="6"/>
      <c r="AG934" s="5"/>
      <c r="AH934" s="5"/>
      <c r="AI934" s="4"/>
      <c r="AJ934" s="6"/>
      <c r="AK934" s="4"/>
      <c r="AL934" s="6"/>
      <c r="AM934" s="5"/>
      <c r="AN934" s="5"/>
      <c r="AO934" s="4"/>
      <c r="AP934" s="6"/>
      <c r="AQ934" s="4"/>
      <c r="AR934" s="6"/>
      <c r="AS934" s="5"/>
      <c r="AT934" s="5"/>
      <c r="AU934" s="4"/>
      <c r="AV934" s="6"/>
      <c r="AW934" s="4"/>
      <c r="AX934" s="6"/>
      <c r="AY934" s="5"/>
      <c r="AZ934" s="5"/>
      <c r="BA934" s="4"/>
      <c r="BB934" s="6"/>
      <c r="BC934" s="4"/>
      <c r="BD934" s="6"/>
      <c r="BE934" s="5"/>
      <c r="BF934" s="5"/>
      <c r="BG934" s="4"/>
      <c r="BH934" s="6"/>
      <c r="BI934" s="4"/>
      <c r="BJ934" s="6"/>
      <c r="BK934" s="5"/>
      <c r="BL934" s="5"/>
      <c r="BM934" s="4"/>
      <c r="BN934" s="6"/>
      <c r="BO934" s="4"/>
      <c r="BP934" s="6"/>
      <c r="BQ934" s="5"/>
      <c r="BR934" s="5"/>
      <c r="BS934" s="4"/>
      <c r="BT934" s="6"/>
      <c r="BU934" s="4"/>
      <c r="BV934" s="6"/>
      <c r="BW934" s="5"/>
      <c r="BX934" s="5"/>
      <c r="BY934" s="4"/>
      <c r="BZ934" s="6"/>
      <c r="CA934" s="4"/>
      <c r="CB934" s="6"/>
      <c r="CC934" s="5"/>
      <c r="CD934" s="5"/>
      <c r="CE934" s="4"/>
      <c r="CF934" s="6"/>
      <c r="CG934" s="4"/>
      <c r="CH934" s="6"/>
      <c r="CI934" s="5"/>
      <c r="CJ934" s="5"/>
      <c r="CK934" s="4"/>
      <c r="CL934" s="6"/>
      <c r="CM934" s="4"/>
      <c r="CN934" s="6"/>
      <c r="CO934" s="5"/>
      <c r="CP934" s="5"/>
      <c r="CQ934" s="4"/>
      <c r="CR934" s="6"/>
      <c r="CS934" s="4"/>
      <c r="CT934" s="6"/>
      <c r="CU934" s="5"/>
      <c r="CV934" s="5"/>
      <c r="CW934" s="4"/>
      <c r="CX934" s="6"/>
      <c r="CY934" s="4"/>
      <c r="CZ934" s="6"/>
      <c r="DA934" s="5"/>
      <c r="DB934" s="5"/>
      <c r="DC934" s="4"/>
      <c r="DD934" s="6"/>
      <c r="DE934" s="4"/>
      <c r="DF934" s="6"/>
      <c r="DG934" s="5"/>
      <c r="DH934" s="5"/>
      <c r="DI934" s="4"/>
      <c r="DJ934" s="6"/>
      <c r="DK934" s="4"/>
      <c r="DL934" s="6"/>
      <c r="DM934" s="5"/>
      <c r="DN934" s="5"/>
      <c r="DO934" s="4"/>
      <c r="DP934" s="6"/>
      <c r="DQ934" s="4"/>
      <c r="DR934" s="6"/>
      <c r="DS934" s="5"/>
      <c r="DT934" s="5"/>
      <c r="DU934" s="4"/>
      <c r="DV934" s="6"/>
      <c r="DW934" s="4"/>
      <c r="DX934" s="6"/>
      <c r="DY934" s="5"/>
      <c r="DZ934" s="5"/>
      <c r="EA934" s="4"/>
      <c r="EB934" s="6"/>
      <c r="EC934" s="4"/>
      <c r="ED934" s="6"/>
      <c r="EE934" s="5"/>
      <c r="EF934" s="5"/>
      <c r="EG934" s="4"/>
      <c r="EH934" s="6"/>
      <c r="EI934" s="4"/>
      <c r="EJ934" s="6"/>
      <c r="EK934" s="5"/>
      <c r="EL934" s="5"/>
      <c r="EM934" s="4"/>
      <c r="EN934" s="6"/>
      <c r="EO934" s="4"/>
      <c r="EP934" s="6"/>
      <c r="EQ934" s="5"/>
      <c r="ER934" s="5"/>
      <c r="ES934" s="4"/>
      <c r="ET934" s="6"/>
      <c r="EU934" s="4"/>
      <c r="EV934" s="6"/>
      <c r="EW934" s="5"/>
      <c r="EX934" s="5"/>
      <c r="EY934" s="4"/>
      <c r="EZ934" s="6"/>
      <c r="FA934" s="4"/>
      <c r="FB934" s="6"/>
      <c r="FC934" s="5"/>
      <c r="FD934" s="5"/>
      <c r="FE934" s="4"/>
      <c r="FF934" s="6"/>
      <c r="FG934" s="4"/>
      <c r="FH934" s="6"/>
      <c r="FI934" s="5"/>
      <c r="FJ934" s="5"/>
      <c r="FK934" s="4"/>
      <c r="FL934" s="6"/>
      <c r="FM934" s="4"/>
      <c r="FN934" s="6"/>
      <c r="FO934" s="5"/>
      <c r="FP934" s="5"/>
      <c r="FQ934" s="4"/>
      <c r="FR934" s="6"/>
      <c r="FS934" s="4"/>
      <c r="FT934" s="6"/>
      <c r="FU934" s="5"/>
      <c r="FV934" s="5"/>
      <c r="FW934" s="4"/>
      <c r="FX934" s="6"/>
      <c r="FY934" s="4"/>
      <c r="FZ934" s="6"/>
      <c r="GA934" s="5"/>
      <c r="GB934" s="5"/>
      <c r="GC934" s="4"/>
      <c r="GD934" s="6"/>
      <c r="GE934" s="4"/>
      <c r="GF934" s="6"/>
      <c r="GG934" s="5"/>
      <c r="GH934" s="5"/>
      <c r="GI934" s="4"/>
      <c r="GJ934" s="6"/>
      <c r="GK934" s="4"/>
      <c r="GL934" s="6"/>
      <c r="GM934" s="5"/>
      <c r="GN934" s="5"/>
      <c r="GO934" s="4"/>
      <c r="GP934" s="6"/>
      <c r="GQ934" s="4"/>
      <c r="GR934" s="6"/>
      <c r="GS934" s="5"/>
      <c r="GT934" s="5"/>
      <c r="GU934" s="4"/>
      <c r="GV934" s="6"/>
      <c r="GW934" s="4"/>
      <c r="GX934" s="6"/>
      <c r="GY934" s="5"/>
      <c r="GZ934" s="5"/>
      <c r="HA934" s="4"/>
      <c r="HB934" s="6"/>
      <c r="HC934" s="4"/>
      <c r="HD934" s="6"/>
      <c r="HE934" s="5"/>
      <c r="HF934" s="5"/>
      <c r="HG934" s="4"/>
      <c r="HH934" s="6"/>
      <c r="HI934" s="4"/>
      <c r="HJ934" s="6"/>
      <c r="HK934" s="5"/>
      <c r="HL934" s="5"/>
      <c r="HM934" s="4"/>
      <c r="HN934" s="6"/>
      <c r="HO934" s="4"/>
      <c r="HP934" s="6"/>
      <c r="HQ934" s="5"/>
      <c r="HR934" s="5"/>
      <c r="HS934" s="4"/>
      <c r="HT934" s="6"/>
      <c r="HU934" s="4"/>
      <c r="HV934" s="6"/>
      <c r="HW934" s="5"/>
      <c r="HX934" s="5"/>
      <c r="HY934" s="4"/>
      <c r="HZ934" s="6"/>
      <c r="IA934" s="4"/>
      <c r="IB934" s="6"/>
      <c r="IC934" s="5"/>
      <c r="ID934" s="5"/>
      <c r="IE934" s="4"/>
      <c r="IF934" s="6"/>
      <c r="IG934" s="4"/>
      <c r="IH934" s="6"/>
      <c r="II934" s="5"/>
      <c r="IJ934" s="5"/>
      <c r="IK934" s="4"/>
      <c r="IL934" s="6"/>
      <c r="IM934" s="4"/>
      <c r="IN934" s="6"/>
      <c r="IO934" s="5"/>
      <c r="IP934" s="5"/>
      <c r="IQ934" s="4"/>
      <c r="IR934" s="6"/>
      <c r="IS934" s="4"/>
      <c r="IT934" s="6"/>
      <c r="IU934" s="5"/>
      <c r="IV934" s="5"/>
      <c r="IW934" s="4"/>
      <c r="IX934" s="6"/>
      <c r="IY934" s="4"/>
      <c r="IZ934" s="6"/>
      <c r="JA934" s="5"/>
      <c r="JB934" s="5"/>
      <c r="JC934" s="4"/>
      <c r="JD934" s="6"/>
      <c r="JE934" s="4"/>
      <c r="JF934" s="6"/>
      <c r="JG934" s="5"/>
      <c r="JH934" s="5"/>
      <c r="JI934" s="4"/>
      <c r="JJ934" s="6"/>
      <c r="JK934" s="4"/>
      <c r="JL934" s="6"/>
      <c r="JM934" s="5"/>
      <c r="JN934" s="5"/>
      <c r="JO934" s="4"/>
      <c r="JP934" s="6"/>
      <c r="JQ934" s="4"/>
      <c r="JR934" s="6"/>
      <c r="JS934" s="5"/>
      <c r="JT934" s="5"/>
      <c r="JU934" s="4"/>
      <c r="JV934" s="6"/>
      <c r="JW934" s="4"/>
      <c r="JX934" s="6"/>
      <c r="JY934" s="5"/>
      <c r="JZ934" s="5"/>
      <c r="KA934" s="4"/>
      <c r="KB934" s="6"/>
      <c r="KC934" s="4"/>
      <c r="KD934" s="6"/>
      <c r="KE934" s="5"/>
      <c r="KF934" s="5"/>
      <c r="KG934" s="4"/>
      <c r="KH934" s="6"/>
      <c r="KI934" s="4"/>
      <c r="KJ934" s="6"/>
      <c r="KK934" s="5"/>
      <c r="KL934" s="5"/>
    </row>
    <row r="935">
      <c r="A935" s="3" t="s">
        <v>85</v>
      </c>
      <c r="B935" s="3" t="s">
        <v>712</v>
      </c>
      <c r="C935" s="3" t="s">
        <v>522</v>
      </c>
      <c r="D935" s="3" t="s">
        <v>712</v>
      </c>
      <c r="E935" s="3" t="s">
        <v>1100</v>
      </c>
      <c r="F935" s="3" t="s">
        <v>104</v>
      </c>
      <c r="G935" s="3" t="s">
        <v>104</v>
      </c>
      <c r="H935" s="3" t="s">
        <v>104</v>
      </c>
      <c r="I935" s="4"/>
      <c r="J935" s="4">
        <f>=ROUNDDOWN({0},0)</f>
      </c>
      <c r="K935" s="4"/>
      <c r="L935" s="5"/>
      <c r="M935" s="4"/>
      <c r="N935" s="4">
        <f>=ROUNDDOWN({0},0)</f>
      </c>
      <c r="O935" s="4"/>
      <c r="P935" s="5"/>
      <c r="Q935" s="4"/>
      <c r="R935" s="6"/>
      <c r="S935" s="4"/>
      <c r="T935" s="6"/>
      <c r="U935" s="5"/>
      <c r="V935" s="5"/>
      <c r="W935" s="4"/>
      <c r="X935" s="6"/>
      <c r="Y935" s="4"/>
      <c r="Z935" s="6"/>
      <c r="AA935" s="5"/>
      <c r="AB935" s="5"/>
      <c r="AC935" s="4"/>
      <c r="AD935" s="6"/>
      <c r="AE935" s="4"/>
      <c r="AF935" s="6"/>
      <c r="AG935" s="5"/>
      <c r="AH935" s="5"/>
      <c r="AI935" s="4"/>
      <c r="AJ935" s="6"/>
      <c r="AK935" s="4"/>
      <c r="AL935" s="6"/>
      <c r="AM935" s="5"/>
      <c r="AN935" s="5"/>
      <c r="AO935" s="4"/>
      <c r="AP935" s="6"/>
      <c r="AQ935" s="4"/>
      <c r="AR935" s="6"/>
      <c r="AS935" s="5"/>
      <c r="AT935" s="5"/>
      <c r="AU935" s="4"/>
      <c r="AV935" s="6"/>
      <c r="AW935" s="4"/>
      <c r="AX935" s="6"/>
      <c r="AY935" s="5"/>
      <c r="AZ935" s="5"/>
      <c r="BA935" s="4"/>
      <c r="BB935" s="6"/>
      <c r="BC935" s="4"/>
      <c r="BD935" s="6"/>
      <c r="BE935" s="5"/>
      <c r="BF935" s="5"/>
      <c r="BG935" s="4"/>
      <c r="BH935" s="6"/>
      <c r="BI935" s="4"/>
      <c r="BJ935" s="6"/>
      <c r="BK935" s="5"/>
      <c r="BL935" s="5"/>
      <c r="BM935" s="4"/>
      <c r="BN935" s="6"/>
      <c r="BO935" s="4"/>
      <c r="BP935" s="6"/>
      <c r="BQ935" s="5"/>
      <c r="BR935" s="5"/>
      <c r="BS935" s="4"/>
      <c r="BT935" s="6"/>
      <c r="BU935" s="4"/>
      <c r="BV935" s="6"/>
      <c r="BW935" s="5"/>
      <c r="BX935" s="5"/>
      <c r="BY935" s="4"/>
      <c r="BZ935" s="6"/>
      <c r="CA935" s="4"/>
      <c r="CB935" s="6"/>
      <c r="CC935" s="5"/>
      <c r="CD935" s="5"/>
      <c r="CE935" s="4"/>
      <c r="CF935" s="6"/>
      <c r="CG935" s="4"/>
      <c r="CH935" s="6"/>
      <c r="CI935" s="5"/>
      <c r="CJ935" s="5"/>
      <c r="CK935" s="4"/>
      <c r="CL935" s="6"/>
      <c r="CM935" s="4"/>
      <c r="CN935" s="6"/>
      <c r="CO935" s="5"/>
      <c r="CP935" s="5"/>
      <c r="CQ935" s="4"/>
      <c r="CR935" s="6"/>
      <c r="CS935" s="4"/>
      <c r="CT935" s="6"/>
      <c r="CU935" s="5"/>
      <c r="CV935" s="5"/>
      <c r="CW935" s="4"/>
      <c r="CX935" s="6"/>
      <c r="CY935" s="4"/>
      <c r="CZ935" s="6"/>
      <c r="DA935" s="5"/>
      <c r="DB935" s="5"/>
      <c r="DC935" s="4"/>
      <c r="DD935" s="6"/>
      <c r="DE935" s="4"/>
      <c r="DF935" s="6"/>
      <c r="DG935" s="5"/>
      <c r="DH935" s="5"/>
      <c r="DI935" s="4"/>
      <c r="DJ935" s="6"/>
      <c r="DK935" s="4"/>
      <c r="DL935" s="6"/>
      <c r="DM935" s="5"/>
      <c r="DN935" s="5"/>
      <c r="DO935" s="4"/>
      <c r="DP935" s="6"/>
      <c r="DQ935" s="4"/>
      <c r="DR935" s="6"/>
      <c r="DS935" s="5"/>
      <c r="DT935" s="5"/>
      <c r="DU935" s="4"/>
      <c r="DV935" s="6"/>
      <c r="DW935" s="4"/>
      <c r="DX935" s="6"/>
      <c r="DY935" s="5"/>
      <c r="DZ935" s="5"/>
      <c r="EA935" s="4"/>
      <c r="EB935" s="6"/>
      <c r="EC935" s="4"/>
      <c r="ED935" s="6"/>
      <c r="EE935" s="5"/>
      <c r="EF935" s="5"/>
      <c r="EG935" s="4"/>
      <c r="EH935" s="6"/>
      <c r="EI935" s="4"/>
      <c r="EJ935" s="6"/>
      <c r="EK935" s="5"/>
      <c r="EL935" s="5"/>
      <c r="EM935" s="4"/>
      <c r="EN935" s="6"/>
      <c r="EO935" s="4"/>
      <c r="EP935" s="6"/>
      <c r="EQ935" s="5"/>
      <c r="ER935" s="5"/>
      <c r="ES935" s="4"/>
      <c r="ET935" s="6"/>
      <c r="EU935" s="4"/>
      <c r="EV935" s="6"/>
      <c r="EW935" s="5"/>
      <c r="EX935" s="5"/>
      <c r="EY935" s="4"/>
      <c r="EZ935" s="6"/>
      <c r="FA935" s="4"/>
      <c r="FB935" s="6"/>
      <c r="FC935" s="5"/>
      <c r="FD935" s="5"/>
      <c r="FE935" s="4"/>
      <c r="FF935" s="6"/>
      <c r="FG935" s="4"/>
      <c r="FH935" s="6"/>
      <c r="FI935" s="5"/>
      <c r="FJ935" s="5"/>
      <c r="FK935" s="4"/>
      <c r="FL935" s="6"/>
      <c r="FM935" s="4"/>
      <c r="FN935" s="6"/>
      <c r="FO935" s="5"/>
      <c r="FP935" s="5"/>
      <c r="FQ935" s="4"/>
      <c r="FR935" s="6"/>
      <c r="FS935" s="4"/>
      <c r="FT935" s="6"/>
      <c r="FU935" s="5"/>
      <c r="FV935" s="5"/>
      <c r="FW935" s="4"/>
      <c r="FX935" s="6"/>
      <c r="FY935" s="4"/>
      <c r="FZ935" s="6"/>
      <c r="GA935" s="5"/>
      <c r="GB935" s="5"/>
      <c r="GC935" s="4"/>
      <c r="GD935" s="6"/>
      <c r="GE935" s="4"/>
      <c r="GF935" s="6"/>
      <c r="GG935" s="5"/>
      <c r="GH935" s="5"/>
      <c r="GI935" s="4"/>
      <c r="GJ935" s="6"/>
      <c r="GK935" s="4"/>
      <c r="GL935" s="6"/>
      <c r="GM935" s="5"/>
      <c r="GN935" s="5"/>
      <c r="GO935" s="4"/>
      <c r="GP935" s="6"/>
      <c r="GQ935" s="4"/>
      <c r="GR935" s="6"/>
      <c r="GS935" s="5"/>
      <c r="GT935" s="5"/>
      <c r="GU935" s="4"/>
      <c r="GV935" s="6"/>
      <c r="GW935" s="4"/>
      <c r="GX935" s="6"/>
      <c r="GY935" s="5"/>
      <c r="GZ935" s="5"/>
      <c r="HA935" s="4"/>
      <c r="HB935" s="6"/>
      <c r="HC935" s="4"/>
      <c r="HD935" s="6"/>
      <c r="HE935" s="5"/>
      <c r="HF935" s="5"/>
      <c r="HG935" s="4"/>
      <c r="HH935" s="6"/>
      <c r="HI935" s="4"/>
      <c r="HJ935" s="6"/>
      <c r="HK935" s="5"/>
      <c r="HL935" s="5"/>
      <c r="HM935" s="4"/>
      <c r="HN935" s="6"/>
      <c r="HO935" s="4"/>
      <c r="HP935" s="6"/>
      <c r="HQ935" s="5"/>
      <c r="HR935" s="5"/>
      <c r="HS935" s="4"/>
      <c r="HT935" s="6"/>
      <c r="HU935" s="4"/>
      <c r="HV935" s="6"/>
      <c r="HW935" s="5"/>
      <c r="HX935" s="5"/>
      <c r="HY935" s="4"/>
      <c r="HZ935" s="6"/>
      <c r="IA935" s="4"/>
      <c r="IB935" s="6"/>
      <c r="IC935" s="5"/>
      <c r="ID935" s="5"/>
      <c r="IE935" s="4"/>
      <c r="IF935" s="6"/>
      <c r="IG935" s="4"/>
      <c r="IH935" s="6"/>
      <c r="II935" s="5"/>
      <c r="IJ935" s="5"/>
      <c r="IK935" s="4"/>
      <c r="IL935" s="6"/>
      <c r="IM935" s="4"/>
      <c r="IN935" s="6"/>
      <c r="IO935" s="5"/>
      <c r="IP935" s="5"/>
      <c r="IQ935" s="4"/>
      <c r="IR935" s="6"/>
      <c r="IS935" s="4"/>
      <c r="IT935" s="6"/>
      <c r="IU935" s="5"/>
      <c r="IV935" s="5"/>
      <c r="IW935" s="4"/>
      <c r="IX935" s="6"/>
      <c r="IY935" s="4"/>
      <c r="IZ935" s="6"/>
      <c r="JA935" s="5"/>
      <c r="JB935" s="5"/>
      <c r="JC935" s="4"/>
      <c r="JD935" s="6"/>
      <c r="JE935" s="4"/>
      <c r="JF935" s="6"/>
      <c r="JG935" s="5"/>
      <c r="JH935" s="5"/>
      <c r="JI935" s="4"/>
      <c r="JJ935" s="6"/>
      <c r="JK935" s="4"/>
      <c r="JL935" s="6"/>
      <c r="JM935" s="5"/>
      <c r="JN935" s="5"/>
      <c r="JO935" s="4"/>
      <c r="JP935" s="6"/>
      <c r="JQ935" s="4"/>
      <c r="JR935" s="6"/>
      <c r="JS935" s="5"/>
      <c r="JT935" s="5"/>
      <c r="JU935" s="4"/>
      <c r="JV935" s="6"/>
      <c r="JW935" s="4"/>
      <c r="JX935" s="6"/>
      <c r="JY935" s="5"/>
      <c r="JZ935" s="5"/>
      <c r="KA935" s="4"/>
      <c r="KB935" s="6"/>
      <c r="KC935" s="4"/>
      <c r="KD935" s="6"/>
      <c r="KE935" s="5"/>
      <c r="KF935" s="5"/>
      <c r="KG935" s="4"/>
      <c r="KH935" s="6"/>
      <c r="KI935" s="4"/>
      <c r="KJ935" s="6"/>
      <c r="KK935" s="5"/>
      <c r="KL935" s="5"/>
    </row>
    <row r="936">
      <c r="A936" s="3" t="s">
        <v>85</v>
      </c>
      <c r="B936" s="3" t="s">
        <v>712</v>
      </c>
      <c r="C936" s="3" t="s">
        <v>522</v>
      </c>
      <c r="D936" s="3" t="s">
        <v>712</v>
      </c>
      <c r="E936" s="3" t="s">
        <v>1101</v>
      </c>
      <c r="F936" s="3" t="s">
        <v>104</v>
      </c>
      <c r="G936" s="3" t="s">
        <v>104</v>
      </c>
      <c r="H936" s="3" t="s">
        <v>104</v>
      </c>
      <c r="I936" s="4"/>
      <c r="J936" s="4">
        <f>=ROUNDDOWN({0},0)</f>
      </c>
      <c r="K936" s="4"/>
      <c r="L936" s="5"/>
      <c r="M936" s="4"/>
      <c r="N936" s="4">
        <f>=ROUNDDOWN({0},0)</f>
      </c>
      <c r="O936" s="4"/>
      <c r="P936" s="5"/>
      <c r="Q936" s="4"/>
      <c r="R936" s="6"/>
      <c r="S936" s="4"/>
      <c r="T936" s="6"/>
      <c r="U936" s="5"/>
      <c r="V936" s="5"/>
      <c r="W936" s="4"/>
      <c r="X936" s="6"/>
      <c r="Y936" s="4"/>
      <c r="Z936" s="6"/>
      <c r="AA936" s="5"/>
      <c r="AB936" s="5"/>
      <c r="AC936" s="4"/>
      <c r="AD936" s="6"/>
      <c r="AE936" s="4"/>
      <c r="AF936" s="6"/>
      <c r="AG936" s="5"/>
      <c r="AH936" s="5"/>
      <c r="AI936" s="4"/>
      <c r="AJ936" s="6"/>
      <c r="AK936" s="4"/>
      <c r="AL936" s="6"/>
      <c r="AM936" s="5"/>
      <c r="AN936" s="5"/>
      <c r="AO936" s="4"/>
      <c r="AP936" s="6"/>
      <c r="AQ936" s="4"/>
      <c r="AR936" s="6"/>
      <c r="AS936" s="5"/>
      <c r="AT936" s="5"/>
      <c r="AU936" s="4"/>
      <c r="AV936" s="6"/>
      <c r="AW936" s="4"/>
      <c r="AX936" s="6"/>
      <c r="AY936" s="5"/>
      <c r="AZ936" s="5"/>
      <c r="BA936" s="4"/>
      <c r="BB936" s="6"/>
      <c r="BC936" s="4"/>
      <c r="BD936" s="6"/>
      <c r="BE936" s="5"/>
      <c r="BF936" s="5"/>
      <c r="BG936" s="4"/>
      <c r="BH936" s="6"/>
      <c r="BI936" s="4"/>
      <c r="BJ936" s="6"/>
      <c r="BK936" s="5"/>
      <c r="BL936" s="5"/>
      <c r="BM936" s="4"/>
      <c r="BN936" s="6"/>
      <c r="BO936" s="4"/>
      <c r="BP936" s="6"/>
      <c r="BQ936" s="5"/>
      <c r="BR936" s="5"/>
      <c r="BS936" s="4"/>
      <c r="BT936" s="6"/>
      <c r="BU936" s="4"/>
      <c r="BV936" s="6"/>
      <c r="BW936" s="5"/>
      <c r="BX936" s="5"/>
      <c r="BY936" s="4"/>
      <c r="BZ936" s="6"/>
      <c r="CA936" s="4"/>
      <c r="CB936" s="6"/>
      <c r="CC936" s="5"/>
      <c r="CD936" s="5"/>
      <c r="CE936" s="4"/>
      <c r="CF936" s="6"/>
      <c r="CG936" s="4"/>
      <c r="CH936" s="6"/>
      <c r="CI936" s="5"/>
      <c r="CJ936" s="5"/>
      <c r="CK936" s="4"/>
      <c r="CL936" s="6"/>
      <c r="CM936" s="4"/>
      <c r="CN936" s="6"/>
      <c r="CO936" s="5"/>
      <c r="CP936" s="5"/>
      <c r="CQ936" s="4"/>
      <c r="CR936" s="6"/>
      <c r="CS936" s="4"/>
      <c r="CT936" s="6"/>
      <c r="CU936" s="5"/>
      <c r="CV936" s="5"/>
      <c r="CW936" s="4"/>
      <c r="CX936" s="6"/>
      <c r="CY936" s="4"/>
      <c r="CZ936" s="6"/>
      <c r="DA936" s="5"/>
      <c r="DB936" s="5"/>
      <c r="DC936" s="4"/>
      <c r="DD936" s="6"/>
      <c r="DE936" s="4"/>
      <c r="DF936" s="6"/>
      <c r="DG936" s="5"/>
      <c r="DH936" s="5"/>
      <c r="DI936" s="4"/>
      <c r="DJ936" s="6"/>
      <c r="DK936" s="4"/>
      <c r="DL936" s="6"/>
      <c r="DM936" s="5"/>
      <c r="DN936" s="5"/>
      <c r="DO936" s="4"/>
      <c r="DP936" s="6"/>
      <c r="DQ936" s="4"/>
      <c r="DR936" s="6"/>
      <c r="DS936" s="5"/>
      <c r="DT936" s="5"/>
      <c r="DU936" s="4"/>
      <c r="DV936" s="6"/>
      <c r="DW936" s="4"/>
      <c r="DX936" s="6"/>
      <c r="DY936" s="5"/>
      <c r="DZ936" s="5"/>
      <c r="EA936" s="4"/>
      <c r="EB936" s="6"/>
      <c r="EC936" s="4"/>
      <c r="ED936" s="6"/>
      <c r="EE936" s="5"/>
      <c r="EF936" s="5"/>
      <c r="EG936" s="4"/>
      <c r="EH936" s="6"/>
      <c r="EI936" s="4"/>
      <c r="EJ936" s="6"/>
      <c r="EK936" s="5"/>
      <c r="EL936" s="5"/>
      <c r="EM936" s="4"/>
      <c r="EN936" s="6"/>
      <c r="EO936" s="4"/>
      <c r="EP936" s="6"/>
      <c r="EQ936" s="5"/>
      <c r="ER936" s="5"/>
      <c r="ES936" s="4"/>
      <c r="ET936" s="6"/>
      <c r="EU936" s="4"/>
      <c r="EV936" s="6"/>
      <c r="EW936" s="5"/>
      <c r="EX936" s="5"/>
      <c r="EY936" s="4"/>
      <c r="EZ936" s="6"/>
      <c r="FA936" s="4"/>
      <c r="FB936" s="6"/>
      <c r="FC936" s="5"/>
      <c r="FD936" s="5"/>
      <c r="FE936" s="4"/>
      <c r="FF936" s="6"/>
      <c r="FG936" s="4"/>
      <c r="FH936" s="6"/>
      <c r="FI936" s="5"/>
      <c r="FJ936" s="5"/>
      <c r="FK936" s="4"/>
      <c r="FL936" s="6"/>
      <c r="FM936" s="4"/>
      <c r="FN936" s="6"/>
      <c r="FO936" s="5"/>
      <c r="FP936" s="5"/>
      <c r="FQ936" s="4"/>
      <c r="FR936" s="6"/>
      <c r="FS936" s="4"/>
      <c r="FT936" s="6"/>
      <c r="FU936" s="5"/>
      <c r="FV936" s="5"/>
      <c r="FW936" s="4"/>
      <c r="FX936" s="6"/>
      <c r="FY936" s="4"/>
      <c r="FZ936" s="6"/>
      <c r="GA936" s="5"/>
      <c r="GB936" s="5"/>
      <c r="GC936" s="4"/>
      <c r="GD936" s="6"/>
      <c r="GE936" s="4"/>
      <c r="GF936" s="6"/>
      <c r="GG936" s="5"/>
      <c r="GH936" s="5"/>
      <c r="GI936" s="4"/>
      <c r="GJ936" s="6"/>
      <c r="GK936" s="4"/>
      <c r="GL936" s="6"/>
      <c r="GM936" s="5"/>
      <c r="GN936" s="5"/>
      <c r="GO936" s="4"/>
      <c r="GP936" s="6"/>
      <c r="GQ936" s="4"/>
      <c r="GR936" s="6"/>
      <c r="GS936" s="5"/>
      <c r="GT936" s="5"/>
      <c r="GU936" s="4"/>
      <c r="GV936" s="6"/>
      <c r="GW936" s="4"/>
      <c r="GX936" s="6"/>
      <c r="GY936" s="5"/>
      <c r="GZ936" s="5"/>
      <c r="HA936" s="4"/>
      <c r="HB936" s="6"/>
      <c r="HC936" s="4"/>
      <c r="HD936" s="6"/>
      <c r="HE936" s="5"/>
      <c r="HF936" s="5"/>
      <c r="HG936" s="4"/>
      <c r="HH936" s="6"/>
      <c r="HI936" s="4"/>
      <c r="HJ936" s="6"/>
      <c r="HK936" s="5"/>
      <c r="HL936" s="5"/>
      <c r="HM936" s="4"/>
      <c r="HN936" s="6"/>
      <c r="HO936" s="4"/>
      <c r="HP936" s="6"/>
      <c r="HQ936" s="5"/>
      <c r="HR936" s="5"/>
      <c r="HS936" s="4"/>
      <c r="HT936" s="6"/>
      <c r="HU936" s="4"/>
      <c r="HV936" s="6"/>
      <c r="HW936" s="5"/>
      <c r="HX936" s="5"/>
      <c r="HY936" s="4"/>
      <c r="HZ936" s="6"/>
      <c r="IA936" s="4"/>
      <c r="IB936" s="6"/>
      <c r="IC936" s="5"/>
      <c r="ID936" s="5"/>
      <c r="IE936" s="4"/>
      <c r="IF936" s="6"/>
      <c r="IG936" s="4"/>
      <c r="IH936" s="6"/>
      <c r="II936" s="5"/>
      <c r="IJ936" s="5"/>
      <c r="IK936" s="4"/>
      <c r="IL936" s="6"/>
      <c r="IM936" s="4"/>
      <c r="IN936" s="6"/>
      <c r="IO936" s="5"/>
      <c r="IP936" s="5"/>
      <c r="IQ936" s="4"/>
      <c r="IR936" s="6"/>
      <c r="IS936" s="4"/>
      <c r="IT936" s="6"/>
      <c r="IU936" s="5"/>
      <c r="IV936" s="5"/>
      <c r="IW936" s="4"/>
      <c r="IX936" s="6"/>
      <c r="IY936" s="4"/>
      <c r="IZ936" s="6"/>
      <c r="JA936" s="5"/>
      <c r="JB936" s="5"/>
      <c r="JC936" s="4"/>
      <c r="JD936" s="6"/>
      <c r="JE936" s="4"/>
      <c r="JF936" s="6"/>
      <c r="JG936" s="5"/>
      <c r="JH936" s="5"/>
      <c r="JI936" s="4"/>
      <c r="JJ936" s="6"/>
      <c r="JK936" s="4"/>
      <c r="JL936" s="6"/>
      <c r="JM936" s="5"/>
      <c r="JN936" s="5"/>
      <c r="JO936" s="4"/>
      <c r="JP936" s="6"/>
      <c r="JQ936" s="4"/>
      <c r="JR936" s="6"/>
      <c r="JS936" s="5"/>
      <c r="JT936" s="5"/>
      <c r="JU936" s="4"/>
      <c r="JV936" s="6"/>
      <c r="JW936" s="4"/>
      <c r="JX936" s="6"/>
      <c r="JY936" s="5"/>
      <c r="JZ936" s="5"/>
      <c r="KA936" s="4"/>
      <c r="KB936" s="6"/>
      <c r="KC936" s="4"/>
      <c r="KD936" s="6"/>
      <c r="KE936" s="5"/>
      <c r="KF936" s="5"/>
      <c r="KG936" s="4"/>
      <c r="KH936" s="6"/>
      <c r="KI936" s="4"/>
      <c r="KJ936" s="6"/>
      <c r="KK936" s="5"/>
      <c r="KL936" s="5"/>
    </row>
    <row r="937">
      <c r="A937" s="3" t="s">
        <v>85</v>
      </c>
      <c r="B937" s="3" t="s">
        <v>712</v>
      </c>
      <c r="C937" s="3" t="s">
        <v>522</v>
      </c>
      <c r="D937" s="3" t="s">
        <v>712</v>
      </c>
      <c r="E937" s="3" t="s">
        <v>1102</v>
      </c>
      <c r="F937" s="3" t="s">
        <v>104</v>
      </c>
      <c r="G937" s="3" t="s">
        <v>104</v>
      </c>
      <c r="H937" s="3" t="s">
        <v>104</v>
      </c>
      <c r="I937" s="4"/>
      <c r="J937" s="4">
        <f>=ROUNDDOWN({0},0)</f>
      </c>
      <c r="K937" s="4"/>
      <c r="L937" s="5"/>
      <c r="M937" s="4"/>
      <c r="N937" s="4">
        <f>=ROUNDDOWN({0},0)</f>
      </c>
      <c r="O937" s="4"/>
      <c r="P937" s="5"/>
      <c r="Q937" s="4"/>
      <c r="R937" s="6"/>
      <c r="S937" s="4"/>
      <c r="T937" s="6"/>
      <c r="U937" s="5"/>
      <c r="V937" s="5"/>
      <c r="W937" s="4"/>
      <c r="X937" s="6"/>
      <c r="Y937" s="4"/>
      <c r="Z937" s="6"/>
      <c r="AA937" s="5"/>
      <c r="AB937" s="5"/>
      <c r="AC937" s="4"/>
      <c r="AD937" s="6"/>
      <c r="AE937" s="4"/>
      <c r="AF937" s="6"/>
      <c r="AG937" s="5"/>
      <c r="AH937" s="5"/>
      <c r="AI937" s="4"/>
      <c r="AJ937" s="6"/>
      <c r="AK937" s="4"/>
      <c r="AL937" s="6"/>
      <c r="AM937" s="5"/>
      <c r="AN937" s="5"/>
      <c r="AO937" s="4"/>
      <c r="AP937" s="6"/>
      <c r="AQ937" s="4"/>
      <c r="AR937" s="6"/>
      <c r="AS937" s="5"/>
      <c r="AT937" s="5"/>
      <c r="AU937" s="4"/>
      <c r="AV937" s="6"/>
      <c r="AW937" s="4"/>
      <c r="AX937" s="6"/>
      <c r="AY937" s="5"/>
      <c r="AZ937" s="5"/>
      <c r="BA937" s="4"/>
      <c r="BB937" s="6"/>
      <c r="BC937" s="4"/>
      <c r="BD937" s="6"/>
      <c r="BE937" s="5"/>
      <c r="BF937" s="5"/>
      <c r="BG937" s="4"/>
      <c r="BH937" s="6"/>
      <c r="BI937" s="4"/>
      <c r="BJ937" s="6"/>
      <c r="BK937" s="5"/>
      <c r="BL937" s="5"/>
      <c r="BM937" s="4"/>
      <c r="BN937" s="6"/>
      <c r="BO937" s="4"/>
      <c r="BP937" s="6"/>
      <c r="BQ937" s="5"/>
      <c r="BR937" s="5"/>
      <c r="BS937" s="4"/>
      <c r="BT937" s="6"/>
      <c r="BU937" s="4"/>
      <c r="BV937" s="6"/>
      <c r="BW937" s="5"/>
      <c r="BX937" s="5"/>
      <c r="BY937" s="4"/>
      <c r="BZ937" s="6"/>
      <c r="CA937" s="4"/>
      <c r="CB937" s="6"/>
      <c r="CC937" s="5"/>
      <c r="CD937" s="5"/>
      <c r="CE937" s="4"/>
      <c r="CF937" s="6"/>
      <c r="CG937" s="4"/>
      <c r="CH937" s="6"/>
      <c r="CI937" s="5"/>
      <c r="CJ937" s="5"/>
      <c r="CK937" s="4"/>
      <c r="CL937" s="6"/>
      <c r="CM937" s="4"/>
      <c r="CN937" s="6"/>
      <c r="CO937" s="5"/>
      <c r="CP937" s="5"/>
      <c r="CQ937" s="4"/>
      <c r="CR937" s="6"/>
      <c r="CS937" s="4"/>
      <c r="CT937" s="6"/>
      <c r="CU937" s="5"/>
      <c r="CV937" s="5"/>
      <c r="CW937" s="4"/>
      <c r="CX937" s="6"/>
      <c r="CY937" s="4"/>
      <c r="CZ937" s="6"/>
      <c r="DA937" s="5"/>
      <c r="DB937" s="5"/>
      <c r="DC937" s="4"/>
      <c r="DD937" s="6"/>
      <c r="DE937" s="4"/>
      <c r="DF937" s="6"/>
      <c r="DG937" s="5"/>
      <c r="DH937" s="5"/>
      <c r="DI937" s="4"/>
      <c r="DJ937" s="6"/>
      <c r="DK937" s="4"/>
      <c r="DL937" s="6"/>
      <c r="DM937" s="5"/>
      <c r="DN937" s="5"/>
      <c r="DO937" s="4"/>
      <c r="DP937" s="6"/>
      <c r="DQ937" s="4"/>
      <c r="DR937" s="6"/>
      <c r="DS937" s="5"/>
      <c r="DT937" s="5"/>
      <c r="DU937" s="4"/>
      <c r="DV937" s="6"/>
      <c r="DW937" s="4"/>
      <c r="DX937" s="6"/>
      <c r="DY937" s="5"/>
      <c r="DZ937" s="5"/>
      <c r="EA937" s="4"/>
      <c r="EB937" s="6"/>
      <c r="EC937" s="4"/>
      <c r="ED937" s="6"/>
      <c r="EE937" s="5"/>
      <c r="EF937" s="5"/>
      <c r="EG937" s="4"/>
      <c r="EH937" s="6"/>
      <c r="EI937" s="4"/>
      <c r="EJ937" s="6"/>
      <c r="EK937" s="5"/>
      <c r="EL937" s="5"/>
      <c r="EM937" s="4"/>
      <c r="EN937" s="6"/>
      <c r="EO937" s="4"/>
      <c r="EP937" s="6"/>
      <c r="EQ937" s="5"/>
      <c r="ER937" s="5"/>
      <c r="ES937" s="4"/>
      <c r="ET937" s="6"/>
      <c r="EU937" s="4"/>
      <c r="EV937" s="6"/>
      <c r="EW937" s="5"/>
      <c r="EX937" s="5"/>
      <c r="EY937" s="4"/>
      <c r="EZ937" s="6"/>
      <c r="FA937" s="4"/>
      <c r="FB937" s="6"/>
      <c r="FC937" s="5"/>
      <c r="FD937" s="5"/>
      <c r="FE937" s="4"/>
      <c r="FF937" s="6"/>
      <c r="FG937" s="4"/>
      <c r="FH937" s="6"/>
      <c r="FI937" s="5"/>
      <c r="FJ937" s="5"/>
      <c r="FK937" s="4"/>
      <c r="FL937" s="6"/>
      <c r="FM937" s="4"/>
      <c r="FN937" s="6"/>
      <c r="FO937" s="5"/>
      <c r="FP937" s="5"/>
      <c r="FQ937" s="4"/>
      <c r="FR937" s="6"/>
      <c r="FS937" s="4"/>
      <c r="FT937" s="6"/>
      <c r="FU937" s="5"/>
      <c r="FV937" s="5"/>
      <c r="FW937" s="4"/>
      <c r="FX937" s="6"/>
      <c r="FY937" s="4"/>
      <c r="FZ937" s="6"/>
      <c r="GA937" s="5"/>
      <c r="GB937" s="5"/>
      <c r="GC937" s="4"/>
      <c r="GD937" s="6"/>
      <c r="GE937" s="4"/>
      <c r="GF937" s="6"/>
      <c r="GG937" s="5"/>
      <c r="GH937" s="5"/>
      <c r="GI937" s="4"/>
      <c r="GJ937" s="6"/>
      <c r="GK937" s="4"/>
      <c r="GL937" s="6"/>
      <c r="GM937" s="5"/>
      <c r="GN937" s="5"/>
      <c r="GO937" s="4"/>
      <c r="GP937" s="6"/>
      <c r="GQ937" s="4"/>
      <c r="GR937" s="6"/>
      <c r="GS937" s="5"/>
      <c r="GT937" s="5"/>
      <c r="GU937" s="4"/>
      <c r="GV937" s="6"/>
      <c r="GW937" s="4"/>
      <c r="GX937" s="6"/>
      <c r="GY937" s="5"/>
      <c r="GZ937" s="5"/>
      <c r="HA937" s="4"/>
      <c r="HB937" s="6"/>
      <c r="HC937" s="4"/>
      <c r="HD937" s="6"/>
      <c r="HE937" s="5"/>
      <c r="HF937" s="5"/>
      <c r="HG937" s="4"/>
      <c r="HH937" s="6"/>
      <c r="HI937" s="4"/>
      <c r="HJ937" s="6"/>
      <c r="HK937" s="5"/>
      <c r="HL937" s="5"/>
      <c r="HM937" s="4"/>
      <c r="HN937" s="6"/>
      <c r="HO937" s="4"/>
      <c r="HP937" s="6"/>
      <c r="HQ937" s="5"/>
      <c r="HR937" s="5"/>
      <c r="HS937" s="4"/>
      <c r="HT937" s="6"/>
      <c r="HU937" s="4"/>
      <c r="HV937" s="6"/>
      <c r="HW937" s="5"/>
      <c r="HX937" s="5"/>
      <c r="HY937" s="4"/>
      <c r="HZ937" s="6"/>
      <c r="IA937" s="4"/>
      <c r="IB937" s="6"/>
      <c r="IC937" s="5"/>
      <c r="ID937" s="5"/>
      <c r="IE937" s="4"/>
      <c r="IF937" s="6"/>
      <c r="IG937" s="4"/>
      <c r="IH937" s="6"/>
      <c r="II937" s="5"/>
      <c r="IJ937" s="5"/>
      <c r="IK937" s="4"/>
      <c r="IL937" s="6"/>
      <c r="IM937" s="4"/>
      <c r="IN937" s="6"/>
      <c r="IO937" s="5"/>
      <c r="IP937" s="5"/>
      <c r="IQ937" s="4"/>
      <c r="IR937" s="6"/>
      <c r="IS937" s="4"/>
      <c r="IT937" s="6"/>
      <c r="IU937" s="5"/>
      <c r="IV937" s="5"/>
      <c r="IW937" s="4"/>
      <c r="IX937" s="6"/>
      <c r="IY937" s="4"/>
      <c r="IZ937" s="6"/>
      <c r="JA937" s="5"/>
      <c r="JB937" s="5"/>
      <c r="JC937" s="4"/>
      <c r="JD937" s="6"/>
      <c r="JE937" s="4"/>
      <c r="JF937" s="6"/>
      <c r="JG937" s="5"/>
      <c r="JH937" s="5"/>
      <c r="JI937" s="4"/>
      <c r="JJ937" s="6"/>
      <c r="JK937" s="4"/>
      <c r="JL937" s="6"/>
      <c r="JM937" s="5"/>
      <c r="JN937" s="5"/>
      <c r="JO937" s="4"/>
      <c r="JP937" s="6"/>
      <c r="JQ937" s="4"/>
      <c r="JR937" s="6"/>
      <c r="JS937" s="5"/>
      <c r="JT937" s="5"/>
      <c r="JU937" s="4"/>
      <c r="JV937" s="6"/>
      <c r="JW937" s="4"/>
      <c r="JX937" s="6"/>
      <c r="JY937" s="5"/>
      <c r="JZ937" s="5"/>
      <c r="KA937" s="4"/>
      <c r="KB937" s="6"/>
      <c r="KC937" s="4"/>
      <c r="KD937" s="6"/>
      <c r="KE937" s="5"/>
      <c r="KF937" s="5"/>
      <c r="KG937" s="4"/>
      <c r="KH937" s="6"/>
      <c r="KI937" s="4"/>
      <c r="KJ937" s="6"/>
      <c r="KK937" s="5"/>
      <c r="KL937" s="5"/>
    </row>
    <row r="938">
      <c r="A938" s="3" t="s">
        <v>85</v>
      </c>
      <c r="B938" s="3" t="s">
        <v>712</v>
      </c>
      <c r="C938" s="3" t="s">
        <v>522</v>
      </c>
      <c r="D938" s="3" t="s">
        <v>712</v>
      </c>
      <c r="E938" s="3" t="s">
        <v>1103</v>
      </c>
      <c r="F938" s="3" t="s">
        <v>104</v>
      </c>
      <c r="G938" s="3" t="s">
        <v>104</v>
      </c>
      <c r="H938" s="3" t="s">
        <v>104</v>
      </c>
      <c r="I938" s="4"/>
      <c r="J938" s="4">
        <f>=ROUNDDOWN({0},0)</f>
      </c>
      <c r="K938" s="4"/>
      <c r="L938" s="5"/>
      <c r="M938" s="4"/>
      <c r="N938" s="4">
        <f>=ROUNDDOWN({0},0)</f>
      </c>
      <c r="O938" s="4"/>
      <c r="P938" s="5"/>
      <c r="Q938" s="4"/>
      <c r="R938" s="6"/>
      <c r="S938" s="4"/>
      <c r="T938" s="6"/>
      <c r="U938" s="5"/>
      <c r="V938" s="5"/>
      <c r="W938" s="4"/>
      <c r="X938" s="6"/>
      <c r="Y938" s="4"/>
      <c r="Z938" s="6"/>
      <c r="AA938" s="5"/>
      <c r="AB938" s="5"/>
      <c r="AC938" s="4"/>
      <c r="AD938" s="6"/>
      <c r="AE938" s="4"/>
      <c r="AF938" s="6"/>
      <c r="AG938" s="5"/>
      <c r="AH938" s="5"/>
      <c r="AI938" s="4"/>
      <c r="AJ938" s="6"/>
      <c r="AK938" s="4"/>
      <c r="AL938" s="6"/>
      <c r="AM938" s="5"/>
      <c r="AN938" s="5"/>
      <c r="AO938" s="4"/>
      <c r="AP938" s="6"/>
      <c r="AQ938" s="4"/>
      <c r="AR938" s="6"/>
      <c r="AS938" s="5"/>
      <c r="AT938" s="5"/>
      <c r="AU938" s="4"/>
      <c r="AV938" s="6"/>
      <c r="AW938" s="4"/>
      <c r="AX938" s="6"/>
      <c r="AY938" s="5"/>
      <c r="AZ938" s="5"/>
      <c r="BA938" s="4"/>
      <c r="BB938" s="6"/>
      <c r="BC938" s="4"/>
      <c r="BD938" s="6"/>
      <c r="BE938" s="5"/>
      <c r="BF938" s="5"/>
      <c r="BG938" s="4"/>
      <c r="BH938" s="6"/>
      <c r="BI938" s="4"/>
      <c r="BJ938" s="6"/>
      <c r="BK938" s="5"/>
      <c r="BL938" s="5"/>
      <c r="BM938" s="4"/>
      <c r="BN938" s="6"/>
      <c r="BO938" s="4"/>
      <c r="BP938" s="6"/>
      <c r="BQ938" s="5"/>
      <c r="BR938" s="5"/>
      <c r="BS938" s="4"/>
      <c r="BT938" s="6"/>
      <c r="BU938" s="4"/>
      <c r="BV938" s="6"/>
      <c r="BW938" s="5"/>
      <c r="BX938" s="5"/>
      <c r="BY938" s="4"/>
      <c r="BZ938" s="6"/>
      <c r="CA938" s="4"/>
      <c r="CB938" s="6"/>
      <c r="CC938" s="5"/>
      <c r="CD938" s="5"/>
      <c r="CE938" s="4"/>
      <c r="CF938" s="6"/>
      <c r="CG938" s="4"/>
      <c r="CH938" s="6"/>
      <c r="CI938" s="5"/>
      <c r="CJ938" s="5"/>
      <c r="CK938" s="4"/>
      <c r="CL938" s="6"/>
      <c r="CM938" s="4"/>
      <c r="CN938" s="6"/>
      <c r="CO938" s="5"/>
      <c r="CP938" s="5"/>
      <c r="CQ938" s="4"/>
      <c r="CR938" s="6"/>
      <c r="CS938" s="4"/>
      <c r="CT938" s="6"/>
      <c r="CU938" s="5"/>
      <c r="CV938" s="5"/>
      <c r="CW938" s="4"/>
      <c r="CX938" s="6"/>
      <c r="CY938" s="4"/>
      <c r="CZ938" s="6"/>
      <c r="DA938" s="5"/>
      <c r="DB938" s="5"/>
      <c r="DC938" s="4"/>
      <c r="DD938" s="6"/>
      <c r="DE938" s="4"/>
      <c r="DF938" s="6"/>
      <c r="DG938" s="5"/>
      <c r="DH938" s="5"/>
      <c r="DI938" s="4"/>
      <c r="DJ938" s="6"/>
      <c r="DK938" s="4"/>
      <c r="DL938" s="6"/>
      <c r="DM938" s="5"/>
      <c r="DN938" s="5"/>
      <c r="DO938" s="4"/>
      <c r="DP938" s="6"/>
      <c r="DQ938" s="4"/>
      <c r="DR938" s="6"/>
      <c r="DS938" s="5"/>
      <c r="DT938" s="5"/>
      <c r="DU938" s="4"/>
      <c r="DV938" s="6"/>
      <c r="DW938" s="4"/>
      <c r="DX938" s="6"/>
      <c r="DY938" s="5"/>
      <c r="DZ938" s="5"/>
      <c r="EA938" s="4"/>
      <c r="EB938" s="6"/>
      <c r="EC938" s="4"/>
      <c r="ED938" s="6"/>
      <c r="EE938" s="5"/>
      <c r="EF938" s="5"/>
      <c r="EG938" s="4"/>
      <c r="EH938" s="6"/>
      <c r="EI938" s="4"/>
      <c r="EJ938" s="6"/>
      <c r="EK938" s="5"/>
      <c r="EL938" s="5"/>
      <c r="EM938" s="4"/>
      <c r="EN938" s="6"/>
      <c r="EO938" s="4"/>
      <c r="EP938" s="6"/>
      <c r="EQ938" s="5"/>
      <c r="ER938" s="5"/>
      <c r="ES938" s="4"/>
      <c r="ET938" s="6"/>
      <c r="EU938" s="4"/>
      <c r="EV938" s="6"/>
      <c r="EW938" s="5"/>
      <c r="EX938" s="5"/>
      <c r="EY938" s="4"/>
      <c r="EZ938" s="6"/>
      <c r="FA938" s="4"/>
      <c r="FB938" s="6"/>
      <c r="FC938" s="5"/>
      <c r="FD938" s="5"/>
      <c r="FE938" s="4"/>
      <c r="FF938" s="6"/>
      <c r="FG938" s="4"/>
      <c r="FH938" s="6"/>
      <c r="FI938" s="5"/>
      <c r="FJ938" s="5"/>
      <c r="FK938" s="4"/>
      <c r="FL938" s="6"/>
      <c r="FM938" s="4"/>
      <c r="FN938" s="6"/>
      <c r="FO938" s="5"/>
      <c r="FP938" s="5"/>
      <c r="FQ938" s="4"/>
      <c r="FR938" s="6"/>
      <c r="FS938" s="4"/>
      <c r="FT938" s="6"/>
      <c r="FU938" s="5"/>
      <c r="FV938" s="5"/>
      <c r="FW938" s="4"/>
      <c r="FX938" s="6"/>
      <c r="FY938" s="4"/>
      <c r="FZ938" s="6"/>
      <c r="GA938" s="5"/>
      <c r="GB938" s="5"/>
      <c r="GC938" s="4"/>
      <c r="GD938" s="6"/>
      <c r="GE938" s="4"/>
      <c r="GF938" s="6"/>
      <c r="GG938" s="5"/>
      <c r="GH938" s="5"/>
      <c r="GI938" s="4"/>
      <c r="GJ938" s="6"/>
      <c r="GK938" s="4"/>
      <c r="GL938" s="6"/>
      <c r="GM938" s="5"/>
      <c r="GN938" s="5"/>
      <c r="GO938" s="4"/>
      <c r="GP938" s="6"/>
      <c r="GQ938" s="4"/>
      <c r="GR938" s="6"/>
      <c r="GS938" s="5"/>
      <c r="GT938" s="5"/>
      <c r="GU938" s="4"/>
      <c r="GV938" s="6"/>
      <c r="GW938" s="4"/>
      <c r="GX938" s="6"/>
      <c r="GY938" s="5"/>
      <c r="GZ938" s="5"/>
      <c r="HA938" s="4"/>
      <c r="HB938" s="6"/>
      <c r="HC938" s="4"/>
      <c r="HD938" s="6"/>
      <c r="HE938" s="5"/>
      <c r="HF938" s="5"/>
      <c r="HG938" s="4"/>
      <c r="HH938" s="6"/>
      <c r="HI938" s="4"/>
      <c r="HJ938" s="6"/>
      <c r="HK938" s="5"/>
      <c r="HL938" s="5"/>
      <c r="HM938" s="4"/>
      <c r="HN938" s="6"/>
      <c r="HO938" s="4"/>
      <c r="HP938" s="6"/>
      <c r="HQ938" s="5"/>
      <c r="HR938" s="5"/>
      <c r="HS938" s="4"/>
      <c r="HT938" s="6"/>
      <c r="HU938" s="4"/>
      <c r="HV938" s="6"/>
      <c r="HW938" s="5"/>
      <c r="HX938" s="5"/>
      <c r="HY938" s="4"/>
      <c r="HZ938" s="6"/>
      <c r="IA938" s="4"/>
      <c r="IB938" s="6"/>
      <c r="IC938" s="5"/>
      <c r="ID938" s="5"/>
      <c r="IE938" s="4"/>
      <c r="IF938" s="6"/>
      <c r="IG938" s="4"/>
      <c r="IH938" s="6"/>
      <c r="II938" s="5"/>
      <c r="IJ938" s="5"/>
      <c r="IK938" s="4"/>
      <c r="IL938" s="6"/>
      <c r="IM938" s="4"/>
      <c r="IN938" s="6"/>
      <c r="IO938" s="5"/>
      <c r="IP938" s="5"/>
      <c r="IQ938" s="4"/>
      <c r="IR938" s="6"/>
      <c r="IS938" s="4"/>
      <c r="IT938" s="6"/>
      <c r="IU938" s="5"/>
      <c r="IV938" s="5"/>
      <c r="IW938" s="4"/>
      <c r="IX938" s="6"/>
      <c r="IY938" s="4"/>
      <c r="IZ938" s="6"/>
      <c r="JA938" s="5"/>
      <c r="JB938" s="5"/>
      <c r="JC938" s="4"/>
      <c r="JD938" s="6"/>
      <c r="JE938" s="4"/>
      <c r="JF938" s="6"/>
      <c r="JG938" s="5"/>
      <c r="JH938" s="5"/>
      <c r="JI938" s="4"/>
      <c r="JJ938" s="6"/>
      <c r="JK938" s="4"/>
      <c r="JL938" s="6"/>
      <c r="JM938" s="5"/>
      <c r="JN938" s="5"/>
      <c r="JO938" s="4"/>
      <c r="JP938" s="6"/>
      <c r="JQ938" s="4"/>
      <c r="JR938" s="6"/>
      <c r="JS938" s="5"/>
      <c r="JT938" s="5"/>
      <c r="JU938" s="4"/>
      <c r="JV938" s="6"/>
      <c r="JW938" s="4"/>
      <c r="JX938" s="6"/>
      <c r="JY938" s="5"/>
      <c r="JZ938" s="5"/>
      <c r="KA938" s="4"/>
      <c r="KB938" s="6"/>
      <c r="KC938" s="4"/>
      <c r="KD938" s="6"/>
      <c r="KE938" s="5"/>
      <c r="KF938" s="5"/>
      <c r="KG938" s="4"/>
      <c r="KH938" s="6"/>
      <c r="KI938" s="4"/>
      <c r="KJ938" s="6"/>
      <c r="KK938" s="5"/>
      <c r="KL938" s="5"/>
    </row>
    <row r="939">
      <c r="A939" s="3" t="s">
        <v>85</v>
      </c>
      <c r="B939" s="3" t="s">
        <v>712</v>
      </c>
      <c r="C939" s="3" t="s">
        <v>522</v>
      </c>
      <c r="D939" s="3" t="s">
        <v>712</v>
      </c>
      <c r="E939" s="3" t="s">
        <v>1104</v>
      </c>
      <c r="F939" s="3" t="s">
        <v>104</v>
      </c>
      <c r="G939" s="3" t="s">
        <v>104</v>
      </c>
      <c r="H939" s="3" t="s">
        <v>104</v>
      </c>
      <c r="I939" s="4"/>
      <c r="J939" s="4">
        <f>=ROUNDDOWN({0},0)</f>
      </c>
      <c r="K939" s="4"/>
      <c r="L939" s="5"/>
      <c r="M939" s="4"/>
      <c r="N939" s="4">
        <f>=ROUNDDOWN({0},0)</f>
      </c>
      <c r="O939" s="4"/>
      <c r="P939" s="5"/>
      <c r="Q939" s="4"/>
      <c r="R939" s="6"/>
      <c r="S939" s="4"/>
      <c r="T939" s="6"/>
      <c r="U939" s="5"/>
      <c r="V939" s="5"/>
      <c r="W939" s="4"/>
      <c r="X939" s="6"/>
      <c r="Y939" s="4"/>
      <c r="Z939" s="6"/>
      <c r="AA939" s="5"/>
      <c r="AB939" s="5"/>
      <c r="AC939" s="4"/>
      <c r="AD939" s="6"/>
      <c r="AE939" s="4"/>
      <c r="AF939" s="6"/>
      <c r="AG939" s="5"/>
      <c r="AH939" s="5"/>
      <c r="AI939" s="4"/>
      <c r="AJ939" s="6"/>
      <c r="AK939" s="4"/>
      <c r="AL939" s="6"/>
      <c r="AM939" s="5"/>
      <c r="AN939" s="5"/>
      <c r="AO939" s="4"/>
      <c r="AP939" s="6"/>
      <c r="AQ939" s="4"/>
      <c r="AR939" s="6"/>
      <c r="AS939" s="5"/>
      <c r="AT939" s="5"/>
      <c r="AU939" s="4"/>
      <c r="AV939" s="6"/>
      <c r="AW939" s="4"/>
      <c r="AX939" s="6"/>
      <c r="AY939" s="5"/>
      <c r="AZ939" s="5"/>
      <c r="BA939" s="4"/>
      <c r="BB939" s="6"/>
      <c r="BC939" s="4"/>
      <c r="BD939" s="6"/>
      <c r="BE939" s="5"/>
      <c r="BF939" s="5"/>
      <c r="BG939" s="4"/>
      <c r="BH939" s="6"/>
      <c r="BI939" s="4"/>
      <c r="BJ939" s="6"/>
      <c r="BK939" s="5"/>
      <c r="BL939" s="5"/>
      <c r="BM939" s="4"/>
      <c r="BN939" s="6"/>
      <c r="BO939" s="4"/>
      <c r="BP939" s="6"/>
      <c r="BQ939" s="5"/>
      <c r="BR939" s="5"/>
      <c r="BS939" s="4"/>
      <c r="BT939" s="6"/>
      <c r="BU939" s="4"/>
      <c r="BV939" s="6"/>
      <c r="BW939" s="5"/>
      <c r="BX939" s="5"/>
      <c r="BY939" s="4"/>
      <c r="BZ939" s="6"/>
      <c r="CA939" s="4"/>
      <c r="CB939" s="6"/>
      <c r="CC939" s="5"/>
      <c r="CD939" s="5"/>
      <c r="CE939" s="4"/>
      <c r="CF939" s="6"/>
      <c r="CG939" s="4"/>
      <c r="CH939" s="6"/>
      <c r="CI939" s="5"/>
      <c r="CJ939" s="5"/>
      <c r="CK939" s="4"/>
      <c r="CL939" s="6"/>
      <c r="CM939" s="4"/>
      <c r="CN939" s="6"/>
      <c r="CO939" s="5"/>
      <c r="CP939" s="5"/>
      <c r="CQ939" s="4"/>
      <c r="CR939" s="6"/>
      <c r="CS939" s="4"/>
      <c r="CT939" s="6"/>
      <c r="CU939" s="5"/>
      <c r="CV939" s="5"/>
      <c r="CW939" s="4"/>
      <c r="CX939" s="6"/>
      <c r="CY939" s="4"/>
      <c r="CZ939" s="6"/>
      <c r="DA939" s="5"/>
      <c r="DB939" s="5"/>
      <c r="DC939" s="4"/>
      <c r="DD939" s="6"/>
      <c r="DE939" s="4"/>
      <c r="DF939" s="6"/>
      <c r="DG939" s="5"/>
      <c r="DH939" s="5"/>
      <c r="DI939" s="4"/>
      <c r="DJ939" s="6"/>
      <c r="DK939" s="4"/>
      <c r="DL939" s="6"/>
      <c r="DM939" s="5"/>
      <c r="DN939" s="5"/>
      <c r="DO939" s="4"/>
      <c r="DP939" s="6"/>
      <c r="DQ939" s="4"/>
      <c r="DR939" s="6"/>
      <c r="DS939" s="5"/>
      <c r="DT939" s="5"/>
      <c r="DU939" s="4"/>
      <c r="DV939" s="6"/>
      <c r="DW939" s="4"/>
      <c r="DX939" s="6"/>
      <c r="DY939" s="5"/>
      <c r="DZ939" s="5"/>
      <c r="EA939" s="4"/>
      <c r="EB939" s="6"/>
      <c r="EC939" s="4"/>
      <c r="ED939" s="6"/>
      <c r="EE939" s="5"/>
      <c r="EF939" s="5"/>
      <c r="EG939" s="4"/>
      <c r="EH939" s="6"/>
      <c r="EI939" s="4"/>
      <c r="EJ939" s="6"/>
      <c r="EK939" s="5"/>
      <c r="EL939" s="5"/>
      <c r="EM939" s="4"/>
      <c r="EN939" s="6"/>
      <c r="EO939" s="4"/>
      <c r="EP939" s="6"/>
      <c r="EQ939" s="5"/>
      <c r="ER939" s="5"/>
      <c r="ES939" s="4"/>
      <c r="ET939" s="6"/>
      <c r="EU939" s="4"/>
      <c r="EV939" s="6"/>
      <c r="EW939" s="5"/>
      <c r="EX939" s="5"/>
      <c r="EY939" s="4"/>
      <c r="EZ939" s="6"/>
      <c r="FA939" s="4"/>
      <c r="FB939" s="6"/>
      <c r="FC939" s="5"/>
      <c r="FD939" s="5"/>
      <c r="FE939" s="4"/>
      <c r="FF939" s="6"/>
      <c r="FG939" s="4"/>
      <c r="FH939" s="6"/>
      <c r="FI939" s="5"/>
      <c r="FJ939" s="5"/>
      <c r="FK939" s="4"/>
      <c r="FL939" s="6"/>
      <c r="FM939" s="4"/>
      <c r="FN939" s="6"/>
      <c r="FO939" s="5"/>
      <c r="FP939" s="5"/>
      <c r="FQ939" s="4"/>
      <c r="FR939" s="6"/>
      <c r="FS939" s="4"/>
      <c r="FT939" s="6"/>
      <c r="FU939" s="5"/>
      <c r="FV939" s="5"/>
      <c r="FW939" s="4"/>
      <c r="FX939" s="6"/>
      <c r="FY939" s="4"/>
      <c r="FZ939" s="6"/>
      <c r="GA939" s="5"/>
      <c r="GB939" s="5"/>
      <c r="GC939" s="4"/>
      <c r="GD939" s="6"/>
      <c r="GE939" s="4"/>
      <c r="GF939" s="6"/>
      <c r="GG939" s="5"/>
      <c r="GH939" s="5"/>
      <c r="GI939" s="4"/>
      <c r="GJ939" s="6"/>
      <c r="GK939" s="4"/>
      <c r="GL939" s="6"/>
      <c r="GM939" s="5"/>
      <c r="GN939" s="5"/>
      <c r="GO939" s="4"/>
      <c r="GP939" s="6"/>
      <c r="GQ939" s="4"/>
      <c r="GR939" s="6"/>
      <c r="GS939" s="5"/>
      <c r="GT939" s="5"/>
      <c r="GU939" s="4"/>
      <c r="GV939" s="6"/>
      <c r="GW939" s="4"/>
      <c r="GX939" s="6"/>
      <c r="GY939" s="5"/>
      <c r="GZ939" s="5"/>
      <c r="HA939" s="4"/>
      <c r="HB939" s="6"/>
      <c r="HC939" s="4"/>
      <c r="HD939" s="6"/>
      <c r="HE939" s="5"/>
      <c r="HF939" s="5"/>
      <c r="HG939" s="4"/>
      <c r="HH939" s="6"/>
      <c r="HI939" s="4"/>
      <c r="HJ939" s="6"/>
      <c r="HK939" s="5"/>
      <c r="HL939" s="5"/>
      <c r="HM939" s="4"/>
      <c r="HN939" s="6"/>
      <c r="HO939" s="4"/>
      <c r="HP939" s="6"/>
      <c r="HQ939" s="5"/>
      <c r="HR939" s="5"/>
      <c r="HS939" s="4"/>
      <c r="HT939" s="6"/>
      <c r="HU939" s="4"/>
      <c r="HV939" s="6"/>
      <c r="HW939" s="5"/>
      <c r="HX939" s="5"/>
      <c r="HY939" s="4"/>
      <c r="HZ939" s="6"/>
      <c r="IA939" s="4"/>
      <c r="IB939" s="6"/>
      <c r="IC939" s="5"/>
      <c r="ID939" s="5"/>
      <c r="IE939" s="4"/>
      <c r="IF939" s="6"/>
      <c r="IG939" s="4"/>
      <c r="IH939" s="6"/>
      <c r="II939" s="5"/>
      <c r="IJ939" s="5"/>
      <c r="IK939" s="4"/>
      <c r="IL939" s="6"/>
      <c r="IM939" s="4"/>
      <c r="IN939" s="6"/>
      <c r="IO939" s="5"/>
      <c r="IP939" s="5"/>
      <c r="IQ939" s="4"/>
      <c r="IR939" s="6"/>
      <c r="IS939" s="4"/>
      <c r="IT939" s="6"/>
      <c r="IU939" s="5"/>
      <c r="IV939" s="5"/>
      <c r="IW939" s="4"/>
      <c r="IX939" s="6"/>
      <c r="IY939" s="4"/>
      <c r="IZ939" s="6"/>
      <c r="JA939" s="5"/>
      <c r="JB939" s="5"/>
      <c r="JC939" s="4"/>
      <c r="JD939" s="6"/>
      <c r="JE939" s="4"/>
      <c r="JF939" s="6"/>
      <c r="JG939" s="5"/>
      <c r="JH939" s="5"/>
      <c r="JI939" s="4"/>
      <c r="JJ939" s="6"/>
      <c r="JK939" s="4"/>
      <c r="JL939" s="6"/>
      <c r="JM939" s="5"/>
      <c r="JN939" s="5"/>
      <c r="JO939" s="4"/>
      <c r="JP939" s="6"/>
      <c r="JQ939" s="4"/>
      <c r="JR939" s="6"/>
      <c r="JS939" s="5"/>
      <c r="JT939" s="5"/>
      <c r="JU939" s="4"/>
      <c r="JV939" s="6"/>
      <c r="JW939" s="4"/>
      <c r="JX939" s="6"/>
      <c r="JY939" s="5"/>
      <c r="JZ939" s="5"/>
      <c r="KA939" s="4"/>
      <c r="KB939" s="6"/>
      <c r="KC939" s="4"/>
      <c r="KD939" s="6"/>
      <c r="KE939" s="5"/>
      <c r="KF939" s="5"/>
      <c r="KG939" s="4"/>
      <c r="KH939" s="6"/>
      <c r="KI939" s="4"/>
      <c r="KJ939" s="6"/>
      <c r="KK939" s="5"/>
      <c r="KL939" s="5"/>
    </row>
    <row r="940">
      <c r="A940" s="3" t="s">
        <v>85</v>
      </c>
      <c r="B940" s="3" t="s">
        <v>712</v>
      </c>
      <c r="C940" s="3" t="s">
        <v>522</v>
      </c>
      <c r="D940" s="3" t="s">
        <v>712</v>
      </c>
      <c r="E940" s="3" t="s">
        <v>1105</v>
      </c>
      <c r="F940" s="3" t="s">
        <v>104</v>
      </c>
      <c r="G940" s="3" t="s">
        <v>104</v>
      </c>
      <c r="H940" s="3" t="s">
        <v>104</v>
      </c>
      <c r="I940" s="4"/>
      <c r="J940" s="4">
        <f>=ROUNDDOWN({0},0)</f>
      </c>
      <c r="K940" s="4"/>
      <c r="L940" s="5"/>
      <c r="M940" s="4"/>
      <c r="N940" s="4">
        <f>=ROUNDDOWN({0},0)</f>
      </c>
      <c r="O940" s="4"/>
      <c r="P940" s="5"/>
      <c r="Q940" s="4"/>
      <c r="R940" s="6"/>
      <c r="S940" s="4"/>
      <c r="T940" s="6"/>
      <c r="U940" s="5"/>
      <c r="V940" s="5"/>
      <c r="W940" s="4"/>
      <c r="X940" s="6"/>
      <c r="Y940" s="4"/>
      <c r="Z940" s="6"/>
      <c r="AA940" s="5"/>
      <c r="AB940" s="5"/>
      <c r="AC940" s="4"/>
      <c r="AD940" s="6"/>
      <c r="AE940" s="4"/>
      <c r="AF940" s="6"/>
      <c r="AG940" s="5"/>
      <c r="AH940" s="5"/>
      <c r="AI940" s="4"/>
      <c r="AJ940" s="6"/>
      <c r="AK940" s="4"/>
      <c r="AL940" s="6"/>
      <c r="AM940" s="5"/>
      <c r="AN940" s="5"/>
      <c r="AO940" s="4"/>
      <c r="AP940" s="6"/>
      <c r="AQ940" s="4"/>
      <c r="AR940" s="6"/>
      <c r="AS940" s="5"/>
      <c r="AT940" s="5"/>
      <c r="AU940" s="4"/>
      <c r="AV940" s="6"/>
      <c r="AW940" s="4"/>
      <c r="AX940" s="6"/>
      <c r="AY940" s="5"/>
      <c r="AZ940" s="5"/>
      <c r="BA940" s="4"/>
      <c r="BB940" s="6"/>
      <c r="BC940" s="4"/>
      <c r="BD940" s="6"/>
      <c r="BE940" s="5"/>
      <c r="BF940" s="5"/>
      <c r="BG940" s="4"/>
      <c r="BH940" s="6"/>
      <c r="BI940" s="4"/>
      <c r="BJ940" s="6"/>
      <c r="BK940" s="5"/>
      <c r="BL940" s="5"/>
      <c r="BM940" s="4"/>
      <c r="BN940" s="6"/>
      <c r="BO940" s="4"/>
      <c r="BP940" s="6"/>
      <c r="BQ940" s="5"/>
      <c r="BR940" s="5"/>
      <c r="BS940" s="4"/>
      <c r="BT940" s="6"/>
      <c r="BU940" s="4"/>
      <c r="BV940" s="6"/>
      <c r="BW940" s="5"/>
      <c r="BX940" s="5"/>
      <c r="BY940" s="4"/>
      <c r="BZ940" s="6"/>
      <c r="CA940" s="4"/>
      <c r="CB940" s="6"/>
      <c r="CC940" s="5"/>
      <c r="CD940" s="5"/>
      <c r="CE940" s="4"/>
      <c r="CF940" s="6"/>
      <c r="CG940" s="4"/>
      <c r="CH940" s="6"/>
      <c r="CI940" s="5"/>
      <c r="CJ940" s="5"/>
      <c r="CK940" s="4"/>
      <c r="CL940" s="6"/>
      <c r="CM940" s="4"/>
      <c r="CN940" s="6"/>
      <c r="CO940" s="5"/>
      <c r="CP940" s="5"/>
      <c r="CQ940" s="4"/>
      <c r="CR940" s="6"/>
      <c r="CS940" s="4"/>
      <c r="CT940" s="6"/>
      <c r="CU940" s="5"/>
      <c r="CV940" s="5"/>
      <c r="CW940" s="4"/>
      <c r="CX940" s="6"/>
      <c r="CY940" s="4"/>
      <c r="CZ940" s="6"/>
      <c r="DA940" s="5"/>
      <c r="DB940" s="5"/>
      <c r="DC940" s="4"/>
      <c r="DD940" s="6"/>
      <c r="DE940" s="4"/>
      <c r="DF940" s="6"/>
      <c r="DG940" s="5"/>
      <c r="DH940" s="5"/>
      <c r="DI940" s="4"/>
      <c r="DJ940" s="6"/>
      <c r="DK940" s="4"/>
      <c r="DL940" s="6"/>
      <c r="DM940" s="5"/>
      <c r="DN940" s="5"/>
      <c r="DO940" s="4"/>
      <c r="DP940" s="6"/>
      <c r="DQ940" s="4"/>
      <c r="DR940" s="6"/>
      <c r="DS940" s="5"/>
      <c r="DT940" s="5"/>
      <c r="DU940" s="4"/>
      <c r="DV940" s="6"/>
      <c r="DW940" s="4"/>
      <c r="DX940" s="6"/>
      <c r="DY940" s="5"/>
      <c r="DZ940" s="5"/>
      <c r="EA940" s="4"/>
      <c r="EB940" s="6"/>
      <c r="EC940" s="4"/>
      <c r="ED940" s="6"/>
      <c r="EE940" s="5"/>
      <c r="EF940" s="5"/>
      <c r="EG940" s="4"/>
      <c r="EH940" s="6"/>
      <c r="EI940" s="4"/>
      <c r="EJ940" s="6"/>
      <c r="EK940" s="5"/>
      <c r="EL940" s="5"/>
      <c r="EM940" s="4"/>
      <c r="EN940" s="6"/>
      <c r="EO940" s="4"/>
      <c r="EP940" s="6"/>
      <c r="EQ940" s="5"/>
      <c r="ER940" s="5"/>
      <c r="ES940" s="4"/>
      <c r="ET940" s="6"/>
      <c r="EU940" s="4"/>
      <c r="EV940" s="6"/>
      <c r="EW940" s="5"/>
      <c r="EX940" s="5"/>
      <c r="EY940" s="4"/>
      <c r="EZ940" s="6"/>
      <c r="FA940" s="4"/>
      <c r="FB940" s="6"/>
      <c r="FC940" s="5"/>
      <c r="FD940" s="5"/>
      <c r="FE940" s="4"/>
      <c r="FF940" s="6"/>
      <c r="FG940" s="4"/>
      <c r="FH940" s="6"/>
      <c r="FI940" s="5"/>
      <c r="FJ940" s="5"/>
      <c r="FK940" s="4"/>
      <c r="FL940" s="6"/>
      <c r="FM940" s="4"/>
      <c r="FN940" s="6"/>
      <c r="FO940" s="5"/>
      <c r="FP940" s="5"/>
      <c r="FQ940" s="4"/>
      <c r="FR940" s="6"/>
      <c r="FS940" s="4"/>
      <c r="FT940" s="6"/>
      <c r="FU940" s="5"/>
      <c r="FV940" s="5"/>
      <c r="FW940" s="4"/>
      <c r="FX940" s="6"/>
      <c r="FY940" s="4"/>
      <c r="FZ940" s="6"/>
      <c r="GA940" s="5"/>
      <c r="GB940" s="5"/>
      <c r="GC940" s="4"/>
      <c r="GD940" s="6"/>
      <c r="GE940" s="4"/>
      <c r="GF940" s="6"/>
      <c r="GG940" s="5"/>
      <c r="GH940" s="5"/>
      <c r="GI940" s="4"/>
      <c r="GJ940" s="6"/>
      <c r="GK940" s="4"/>
      <c r="GL940" s="6"/>
      <c r="GM940" s="5"/>
      <c r="GN940" s="5"/>
      <c r="GO940" s="4"/>
      <c r="GP940" s="6"/>
      <c r="GQ940" s="4"/>
      <c r="GR940" s="6"/>
      <c r="GS940" s="5"/>
      <c r="GT940" s="5"/>
      <c r="GU940" s="4"/>
      <c r="GV940" s="6"/>
      <c r="GW940" s="4"/>
      <c r="GX940" s="6"/>
      <c r="GY940" s="5"/>
      <c r="GZ940" s="5"/>
      <c r="HA940" s="4"/>
      <c r="HB940" s="6"/>
      <c r="HC940" s="4"/>
      <c r="HD940" s="6"/>
      <c r="HE940" s="5"/>
      <c r="HF940" s="5"/>
      <c r="HG940" s="4"/>
      <c r="HH940" s="6"/>
      <c r="HI940" s="4"/>
      <c r="HJ940" s="6"/>
      <c r="HK940" s="5"/>
      <c r="HL940" s="5"/>
      <c r="HM940" s="4"/>
      <c r="HN940" s="6"/>
      <c r="HO940" s="4"/>
      <c r="HP940" s="6"/>
      <c r="HQ940" s="5"/>
      <c r="HR940" s="5"/>
      <c r="HS940" s="4"/>
      <c r="HT940" s="6"/>
      <c r="HU940" s="4"/>
      <c r="HV940" s="6"/>
      <c r="HW940" s="5"/>
      <c r="HX940" s="5"/>
      <c r="HY940" s="4"/>
      <c r="HZ940" s="6"/>
      <c r="IA940" s="4"/>
      <c r="IB940" s="6"/>
      <c r="IC940" s="5"/>
      <c r="ID940" s="5"/>
      <c r="IE940" s="4"/>
      <c r="IF940" s="6"/>
      <c r="IG940" s="4"/>
      <c r="IH940" s="6"/>
      <c r="II940" s="5"/>
      <c r="IJ940" s="5"/>
      <c r="IK940" s="4"/>
      <c r="IL940" s="6"/>
      <c r="IM940" s="4"/>
      <c r="IN940" s="6"/>
      <c r="IO940" s="5"/>
      <c r="IP940" s="5"/>
      <c r="IQ940" s="4"/>
      <c r="IR940" s="6"/>
      <c r="IS940" s="4"/>
      <c r="IT940" s="6"/>
      <c r="IU940" s="5"/>
      <c r="IV940" s="5"/>
      <c r="IW940" s="4"/>
      <c r="IX940" s="6"/>
      <c r="IY940" s="4"/>
      <c r="IZ940" s="6"/>
      <c r="JA940" s="5"/>
      <c r="JB940" s="5"/>
      <c r="JC940" s="4"/>
      <c r="JD940" s="6"/>
      <c r="JE940" s="4"/>
      <c r="JF940" s="6"/>
      <c r="JG940" s="5"/>
      <c r="JH940" s="5"/>
      <c r="JI940" s="4"/>
      <c r="JJ940" s="6"/>
      <c r="JK940" s="4"/>
      <c r="JL940" s="6"/>
      <c r="JM940" s="5"/>
      <c r="JN940" s="5"/>
      <c r="JO940" s="4"/>
      <c r="JP940" s="6"/>
      <c r="JQ940" s="4"/>
      <c r="JR940" s="6"/>
      <c r="JS940" s="5"/>
      <c r="JT940" s="5"/>
      <c r="JU940" s="4"/>
      <c r="JV940" s="6"/>
      <c r="JW940" s="4"/>
      <c r="JX940" s="6"/>
      <c r="JY940" s="5"/>
      <c r="JZ940" s="5"/>
      <c r="KA940" s="4"/>
      <c r="KB940" s="6"/>
      <c r="KC940" s="4"/>
      <c r="KD940" s="6"/>
      <c r="KE940" s="5"/>
      <c r="KF940" s="5"/>
      <c r="KG940" s="4"/>
      <c r="KH940" s="6"/>
      <c r="KI940" s="4"/>
      <c r="KJ940" s="6"/>
      <c r="KK940" s="5"/>
      <c r="KL940" s="5"/>
    </row>
    <row r="941">
      <c r="A941" s="3" t="s">
        <v>85</v>
      </c>
      <c r="B941" s="3" t="s">
        <v>712</v>
      </c>
      <c r="C941" s="3" t="s">
        <v>522</v>
      </c>
      <c r="D941" s="3" t="s">
        <v>712</v>
      </c>
      <c r="E941" s="3" t="s">
        <v>1106</v>
      </c>
      <c r="F941" s="3" t="s">
        <v>104</v>
      </c>
      <c r="G941" s="3" t="s">
        <v>104</v>
      </c>
      <c r="H941" s="3" t="s">
        <v>104</v>
      </c>
      <c r="I941" s="4"/>
      <c r="J941" s="4">
        <f>=ROUNDDOWN({0},0)</f>
      </c>
      <c r="K941" s="4"/>
      <c r="L941" s="5"/>
      <c r="M941" s="4"/>
      <c r="N941" s="4">
        <f>=ROUNDDOWN({0},0)</f>
      </c>
      <c r="O941" s="4"/>
      <c r="P941" s="5"/>
      <c r="Q941" s="4"/>
      <c r="R941" s="6"/>
      <c r="S941" s="4"/>
      <c r="T941" s="6"/>
      <c r="U941" s="5"/>
      <c r="V941" s="5"/>
      <c r="W941" s="4"/>
      <c r="X941" s="6"/>
      <c r="Y941" s="4"/>
      <c r="Z941" s="6"/>
      <c r="AA941" s="5"/>
      <c r="AB941" s="5"/>
      <c r="AC941" s="4"/>
      <c r="AD941" s="6"/>
      <c r="AE941" s="4"/>
      <c r="AF941" s="6"/>
      <c r="AG941" s="5"/>
      <c r="AH941" s="5"/>
      <c r="AI941" s="4"/>
      <c r="AJ941" s="6"/>
      <c r="AK941" s="4"/>
      <c r="AL941" s="6"/>
      <c r="AM941" s="5"/>
      <c r="AN941" s="5"/>
      <c r="AO941" s="4"/>
      <c r="AP941" s="6"/>
      <c r="AQ941" s="4"/>
      <c r="AR941" s="6"/>
      <c r="AS941" s="5"/>
      <c r="AT941" s="5"/>
      <c r="AU941" s="4"/>
      <c r="AV941" s="6"/>
      <c r="AW941" s="4"/>
      <c r="AX941" s="6"/>
      <c r="AY941" s="5"/>
      <c r="AZ941" s="5"/>
      <c r="BA941" s="4"/>
      <c r="BB941" s="6"/>
      <c r="BC941" s="4"/>
      <c r="BD941" s="6"/>
      <c r="BE941" s="5"/>
      <c r="BF941" s="5"/>
      <c r="BG941" s="4"/>
      <c r="BH941" s="6"/>
      <c r="BI941" s="4"/>
      <c r="BJ941" s="6"/>
      <c r="BK941" s="5"/>
      <c r="BL941" s="5"/>
      <c r="BM941" s="4"/>
      <c r="BN941" s="6"/>
      <c r="BO941" s="4"/>
      <c r="BP941" s="6"/>
      <c r="BQ941" s="5"/>
      <c r="BR941" s="5"/>
      <c r="BS941" s="4"/>
      <c r="BT941" s="6"/>
      <c r="BU941" s="4"/>
      <c r="BV941" s="6"/>
      <c r="BW941" s="5"/>
      <c r="BX941" s="5"/>
      <c r="BY941" s="4"/>
      <c r="BZ941" s="6"/>
      <c r="CA941" s="4"/>
      <c r="CB941" s="6"/>
      <c r="CC941" s="5"/>
      <c r="CD941" s="5"/>
      <c r="CE941" s="4"/>
      <c r="CF941" s="6"/>
      <c r="CG941" s="4"/>
      <c r="CH941" s="6"/>
      <c r="CI941" s="5"/>
      <c r="CJ941" s="5"/>
      <c r="CK941" s="4"/>
      <c r="CL941" s="6"/>
      <c r="CM941" s="4"/>
      <c r="CN941" s="6"/>
      <c r="CO941" s="5"/>
      <c r="CP941" s="5"/>
      <c r="CQ941" s="4"/>
      <c r="CR941" s="6"/>
      <c r="CS941" s="4"/>
      <c r="CT941" s="6"/>
      <c r="CU941" s="5"/>
      <c r="CV941" s="5"/>
      <c r="CW941" s="4"/>
      <c r="CX941" s="6"/>
      <c r="CY941" s="4"/>
      <c r="CZ941" s="6"/>
      <c r="DA941" s="5"/>
      <c r="DB941" s="5"/>
      <c r="DC941" s="4"/>
      <c r="DD941" s="6"/>
      <c r="DE941" s="4"/>
      <c r="DF941" s="6"/>
      <c r="DG941" s="5"/>
      <c r="DH941" s="5"/>
      <c r="DI941" s="4"/>
      <c r="DJ941" s="6"/>
      <c r="DK941" s="4"/>
      <c r="DL941" s="6"/>
      <c r="DM941" s="5"/>
      <c r="DN941" s="5"/>
      <c r="DO941" s="4"/>
      <c r="DP941" s="6"/>
      <c r="DQ941" s="4"/>
      <c r="DR941" s="6"/>
      <c r="DS941" s="5"/>
      <c r="DT941" s="5"/>
      <c r="DU941" s="4"/>
      <c r="DV941" s="6"/>
      <c r="DW941" s="4"/>
      <c r="DX941" s="6"/>
      <c r="DY941" s="5"/>
      <c r="DZ941" s="5"/>
      <c r="EA941" s="4"/>
      <c r="EB941" s="6"/>
      <c r="EC941" s="4"/>
      <c r="ED941" s="6"/>
      <c r="EE941" s="5"/>
      <c r="EF941" s="5"/>
      <c r="EG941" s="4"/>
      <c r="EH941" s="6"/>
      <c r="EI941" s="4"/>
      <c r="EJ941" s="6"/>
      <c r="EK941" s="5"/>
      <c r="EL941" s="5"/>
      <c r="EM941" s="4"/>
      <c r="EN941" s="6"/>
      <c r="EO941" s="4"/>
      <c r="EP941" s="6"/>
      <c r="EQ941" s="5"/>
      <c r="ER941" s="5"/>
      <c r="ES941" s="4"/>
      <c r="ET941" s="6"/>
      <c r="EU941" s="4"/>
      <c r="EV941" s="6"/>
      <c r="EW941" s="5"/>
      <c r="EX941" s="5"/>
      <c r="EY941" s="4"/>
      <c r="EZ941" s="6"/>
      <c r="FA941" s="4"/>
      <c r="FB941" s="6"/>
      <c r="FC941" s="5"/>
      <c r="FD941" s="5"/>
      <c r="FE941" s="4"/>
      <c r="FF941" s="6"/>
      <c r="FG941" s="4"/>
      <c r="FH941" s="6"/>
      <c r="FI941" s="5"/>
      <c r="FJ941" s="5"/>
      <c r="FK941" s="4"/>
      <c r="FL941" s="6"/>
      <c r="FM941" s="4"/>
      <c r="FN941" s="6"/>
      <c r="FO941" s="5"/>
      <c r="FP941" s="5"/>
      <c r="FQ941" s="4"/>
      <c r="FR941" s="6"/>
      <c r="FS941" s="4"/>
      <c r="FT941" s="6"/>
      <c r="FU941" s="5"/>
      <c r="FV941" s="5"/>
      <c r="FW941" s="4"/>
      <c r="FX941" s="6"/>
      <c r="FY941" s="4"/>
      <c r="FZ941" s="6"/>
      <c r="GA941" s="5"/>
      <c r="GB941" s="5"/>
      <c r="GC941" s="4"/>
      <c r="GD941" s="6"/>
      <c r="GE941" s="4"/>
      <c r="GF941" s="6"/>
      <c r="GG941" s="5"/>
      <c r="GH941" s="5"/>
      <c r="GI941" s="4"/>
      <c r="GJ941" s="6"/>
      <c r="GK941" s="4"/>
      <c r="GL941" s="6"/>
      <c r="GM941" s="5"/>
      <c r="GN941" s="5"/>
      <c r="GO941" s="4"/>
      <c r="GP941" s="6"/>
      <c r="GQ941" s="4"/>
      <c r="GR941" s="6"/>
      <c r="GS941" s="5"/>
      <c r="GT941" s="5"/>
      <c r="GU941" s="4"/>
      <c r="GV941" s="6"/>
      <c r="GW941" s="4"/>
      <c r="GX941" s="6"/>
      <c r="GY941" s="5"/>
      <c r="GZ941" s="5"/>
      <c r="HA941" s="4"/>
      <c r="HB941" s="6"/>
      <c r="HC941" s="4"/>
      <c r="HD941" s="6"/>
      <c r="HE941" s="5"/>
      <c r="HF941" s="5"/>
      <c r="HG941" s="4"/>
      <c r="HH941" s="6"/>
      <c r="HI941" s="4"/>
      <c r="HJ941" s="6"/>
      <c r="HK941" s="5"/>
      <c r="HL941" s="5"/>
      <c r="HM941" s="4"/>
      <c r="HN941" s="6"/>
      <c r="HO941" s="4"/>
      <c r="HP941" s="6"/>
      <c r="HQ941" s="5"/>
      <c r="HR941" s="5"/>
      <c r="HS941" s="4"/>
      <c r="HT941" s="6"/>
      <c r="HU941" s="4"/>
      <c r="HV941" s="6"/>
      <c r="HW941" s="5"/>
      <c r="HX941" s="5"/>
      <c r="HY941" s="4"/>
      <c r="HZ941" s="6"/>
      <c r="IA941" s="4"/>
      <c r="IB941" s="6"/>
      <c r="IC941" s="5"/>
      <c r="ID941" s="5"/>
      <c r="IE941" s="4"/>
      <c r="IF941" s="6"/>
      <c r="IG941" s="4"/>
      <c r="IH941" s="6"/>
      <c r="II941" s="5"/>
      <c r="IJ941" s="5"/>
      <c r="IK941" s="4"/>
      <c r="IL941" s="6"/>
      <c r="IM941" s="4"/>
      <c r="IN941" s="6"/>
      <c r="IO941" s="5"/>
      <c r="IP941" s="5"/>
      <c r="IQ941" s="4"/>
      <c r="IR941" s="6"/>
      <c r="IS941" s="4"/>
      <c r="IT941" s="6"/>
      <c r="IU941" s="5"/>
      <c r="IV941" s="5"/>
      <c r="IW941" s="4"/>
      <c r="IX941" s="6"/>
      <c r="IY941" s="4"/>
      <c r="IZ941" s="6"/>
      <c r="JA941" s="5"/>
      <c r="JB941" s="5"/>
      <c r="JC941" s="4"/>
      <c r="JD941" s="6"/>
      <c r="JE941" s="4"/>
      <c r="JF941" s="6"/>
      <c r="JG941" s="5"/>
      <c r="JH941" s="5"/>
      <c r="JI941" s="4"/>
      <c r="JJ941" s="6"/>
      <c r="JK941" s="4"/>
      <c r="JL941" s="6"/>
      <c r="JM941" s="5"/>
      <c r="JN941" s="5"/>
      <c r="JO941" s="4"/>
      <c r="JP941" s="6"/>
      <c r="JQ941" s="4"/>
      <c r="JR941" s="6"/>
      <c r="JS941" s="5"/>
      <c r="JT941" s="5"/>
      <c r="JU941" s="4"/>
      <c r="JV941" s="6"/>
      <c r="JW941" s="4"/>
      <c r="JX941" s="6"/>
      <c r="JY941" s="5"/>
      <c r="JZ941" s="5"/>
      <c r="KA941" s="4"/>
      <c r="KB941" s="6"/>
      <c r="KC941" s="4"/>
      <c r="KD941" s="6"/>
      <c r="KE941" s="5"/>
      <c r="KF941" s="5"/>
      <c r="KG941" s="4"/>
      <c r="KH941" s="6"/>
      <c r="KI941" s="4"/>
      <c r="KJ941" s="6"/>
      <c r="KK941" s="5"/>
      <c r="KL941" s="5"/>
    </row>
    <row r="942">
      <c r="A942" s="3" t="s">
        <v>85</v>
      </c>
      <c r="B942" s="3" t="s">
        <v>712</v>
      </c>
      <c r="C942" s="3" t="s">
        <v>522</v>
      </c>
      <c r="D942" s="3" t="s">
        <v>712</v>
      </c>
      <c r="E942" s="3" t="s">
        <v>1107</v>
      </c>
      <c r="F942" s="3" t="s">
        <v>104</v>
      </c>
      <c r="G942" s="3" t="s">
        <v>104</v>
      </c>
      <c r="H942" s="3" t="s">
        <v>104</v>
      </c>
      <c r="I942" s="4"/>
      <c r="J942" s="4">
        <f>=ROUNDDOWN({0},0)</f>
      </c>
      <c r="K942" s="4"/>
      <c r="L942" s="5"/>
      <c r="M942" s="4"/>
      <c r="N942" s="4">
        <f>=ROUNDDOWN({0},0)</f>
      </c>
      <c r="O942" s="4"/>
      <c r="P942" s="5"/>
      <c r="Q942" s="4"/>
      <c r="R942" s="6"/>
      <c r="S942" s="4"/>
      <c r="T942" s="6"/>
      <c r="U942" s="5"/>
      <c r="V942" s="5"/>
      <c r="W942" s="4"/>
      <c r="X942" s="6"/>
      <c r="Y942" s="4"/>
      <c r="Z942" s="6"/>
      <c r="AA942" s="5"/>
      <c r="AB942" s="5"/>
      <c r="AC942" s="4"/>
      <c r="AD942" s="6"/>
      <c r="AE942" s="4"/>
      <c r="AF942" s="6"/>
      <c r="AG942" s="5"/>
      <c r="AH942" s="5"/>
      <c r="AI942" s="4"/>
      <c r="AJ942" s="6"/>
      <c r="AK942" s="4"/>
      <c r="AL942" s="6"/>
      <c r="AM942" s="5"/>
      <c r="AN942" s="5"/>
      <c r="AO942" s="4"/>
      <c r="AP942" s="6"/>
      <c r="AQ942" s="4"/>
      <c r="AR942" s="6"/>
      <c r="AS942" s="5"/>
      <c r="AT942" s="5"/>
      <c r="AU942" s="4"/>
      <c r="AV942" s="6"/>
      <c r="AW942" s="4"/>
      <c r="AX942" s="6"/>
      <c r="AY942" s="5"/>
      <c r="AZ942" s="5"/>
      <c r="BA942" s="4"/>
      <c r="BB942" s="6"/>
      <c r="BC942" s="4"/>
      <c r="BD942" s="6"/>
      <c r="BE942" s="5"/>
      <c r="BF942" s="5"/>
      <c r="BG942" s="4"/>
      <c r="BH942" s="6"/>
      <c r="BI942" s="4"/>
      <c r="BJ942" s="6"/>
      <c r="BK942" s="5"/>
      <c r="BL942" s="5"/>
      <c r="BM942" s="4"/>
      <c r="BN942" s="6"/>
      <c r="BO942" s="4"/>
      <c r="BP942" s="6"/>
      <c r="BQ942" s="5"/>
      <c r="BR942" s="5"/>
      <c r="BS942" s="4"/>
      <c r="BT942" s="6"/>
      <c r="BU942" s="4"/>
      <c r="BV942" s="6"/>
      <c r="BW942" s="5"/>
      <c r="BX942" s="5"/>
      <c r="BY942" s="4"/>
      <c r="BZ942" s="6"/>
      <c r="CA942" s="4"/>
      <c r="CB942" s="6"/>
      <c r="CC942" s="5"/>
      <c r="CD942" s="5"/>
      <c r="CE942" s="4"/>
      <c r="CF942" s="6"/>
      <c r="CG942" s="4"/>
      <c r="CH942" s="6"/>
      <c r="CI942" s="5"/>
      <c r="CJ942" s="5"/>
      <c r="CK942" s="4"/>
      <c r="CL942" s="6"/>
      <c r="CM942" s="4"/>
      <c r="CN942" s="6"/>
      <c r="CO942" s="5"/>
      <c r="CP942" s="5"/>
      <c r="CQ942" s="4"/>
      <c r="CR942" s="6"/>
      <c r="CS942" s="4"/>
      <c r="CT942" s="6"/>
      <c r="CU942" s="5"/>
      <c r="CV942" s="5"/>
      <c r="CW942" s="4"/>
      <c r="CX942" s="6"/>
      <c r="CY942" s="4"/>
      <c r="CZ942" s="6"/>
      <c r="DA942" s="5"/>
      <c r="DB942" s="5"/>
      <c r="DC942" s="4"/>
      <c r="DD942" s="6"/>
      <c r="DE942" s="4"/>
      <c r="DF942" s="6"/>
      <c r="DG942" s="5"/>
      <c r="DH942" s="5"/>
      <c r="DI942" s="4"/>
      <c r="DJ942" s="6"/>
      <c r="DK942" s="4"/>
      <c r="DL942" s="6"/>
      <c r="DM942" s="5"/>
      <c r="DN942" s="5"/>
      <c r="DO942" s="4"/>
      <c r="DP942" s="6"/>
      <c r="DQ942" s="4"/>
      <c r="DR942" s="6"/>
      <c r="DS942" s="5"/>
      <c r="DT942" s="5"/>
      <c r="DU942" s="4"/>
      <c r="DV942" s="6"/>
      <c r="DW942" s="4"/>
      <c r="DX942" s="6"/>
      <c r="DY942" s="5"/>
      <c r="DZ942" s="5"/>
      <c r="EA942" s="4"/>
      <c r="EB942" s="6"/>
      <c r="EC942" s="4"/>
      <c r="ED942" s="6"/>
      <c r="EE942" s="5"/>
      <c r="EF942" s="5"/>
      <c r="EG942" s="4"/>
      <c r="EH942" s="6"/>
      <c r="EI942" s="4"/>
      <c r="EJ942" s="6"/>
      <c r="EK942" s="5"/>
      <c r="EL942" s="5"/>
      <c r="EM942" s="4"/>
      <c r="EN942" s="6"/>
      <c r="EO942" s="4"/>
      <c r="EP942" s="6"/>
      <c r="EQ942" s="5"/>
      <c r="ER942" s="5"/>
      <c r="ES942" s="4"/>
      <c r="ET942" s="6"/>
      <c r="EU942" s="4"/>
      <c r="EV942" s="6"/>
      <c r="EW942" s="5"/>
      <c r="EX942" s="5"/>
      <c r="EY942" s="4"/>
      <c r="EZ942" s="6"/>
      <c r="FA942" s="4"/>
      <c r="FB942" s="6"/>
      <c r="FC942" s="5"/>
      <c r="FD942" s="5"/>
      <c r="FE942" s="4"/>
      <c r="FF942" s="6"/>
      <c r="FG942" s="4"/>
      <c r="FH942" s="6"/>
      <c r="FI942" s="5"/>
      <c r="FJ942" s="5"/>
      <c r="FK942" s="4"/>
      <c r="FL942" s="6"/>
      <c r="FM942" s="4"/>
      <c r="FN942" s="6"/>
      <c r="FO942" s="5"/>
      <c r="FP942" s="5"/>
      <c r="FQ942" s="4"/>
      <c r="FR942" s="6"/>
      <c r="FS942" s="4"/>
      <c r="FT942" s="6"/>
      <c r="FU942" s="5"/>
      <c r="FV942" s="5"/>
      <c r="FW942" s="4"/>
      <c r="FX942" s="6"/>
      <c r="FY942" s="4"/>
      <c r="FZ942" s="6"/>
      <c r="GA942" s="5"/>
      <c r="GB942" s="5"/>
      <c r="GC942" s="4"/>
      <c r="GD942" s="6"/>
      <c r="GE942" s="4"/>
      <c r="GF942" s="6"/>
      <c r="GG942" s="5"/>
      <c r="GH942" s="5"/>
      <c r="GI942" s="4"/>
      <c r="GJ942" s="6"/>
      <c r="GK942" s="4"/>
      <c r="GL942" s="6"/>
      <c r="GM942" s="5"/>
      <c r="GN942" s="5"/>
      <c r="GO942" s="4"/>
      <c r="GP942" s="6"/>
      <c r="GQ942" s="4"/>
      <c r="GR942" s="6"/>
      <c r="GS942" s="5"/>
      <c r="GT942" s="5"/>
      <c r="GU942" s="4"/>
      <c r="GV942" s="6"/>
      <c r="GW942" s="4"/>
      <c r="GX942" s="6"/>
      <c r="GY942" s="5"/>
      <c r="GZ942" s="5"/>
      <c r="HA942" s="4"/>
      <c r="HB942" s="6"/>
      <c r="HC942" s="4"/>
      <c r="HD942" s="6"/>
      <c r="HE942" s="5"/>
      <c r="HF942" s="5"/>
      <c r="HG942" s="4"/>
      <c r="HH942" s="6"/>
      <c r="HI942" s="4"/>
      <c r="HJ942" s="6"/>
      <c r="HK942" s="5"/>
      <c r="HL942" s="5"/>
      <c r="HM942" s="4"/>
      <c r="HN942" s="6"/>
      <c r="HO942" s="4"/>
      <c r="HP942" s="6"/>
      <c r="HQ942" s="5"/>
      <c r="HR942" s="5"/>
      <c r="HS942" s="4"/>
      <c r="HT942" s="6"/>
      <c r="HU942" s="4"/>
      <c r="HV942" s="6"/>
      <c r="HW942" s="5"/>
      <c r="HX942" s="5"/>
      <c r="HY942" s="4"/>
      <c r="HZ942" s="6"/>
      <c r="IA942" s="4"/>
      <c r="IB942" s="6"/>
      <c r="IC942" s="5"/>
      <c r="ID942" s="5"/>
      <c r="IE942" s="4"/>
      <c r="IF942" s="6"/>
      <c r="IG942" s="4"/>
      <c r="IH942" s="6"/>
      <c r="II942" s="5"/>
      <c r="IJ942" s="5"/>
      <c r="IK942" s="4"/>
      <c r="IL942" s="6"/>
      <c r="IM942" s="4"/>
      <c r="IN942" s="6"/>
      <c r="IO942" s="5"/>
      <c r="IP942" s="5"/>
      <c r="IQ942" s="4"/>
      <c r="IR942" s="6"/>
      <c r="IS942" s="4"/>
      <c r="IT942" s="6"/>
      <c r="IU942" s="5"/>
      <c r="IV942" s="5"/>
      <c r="IW942" s="4"/>
      <c r="IX942" s="6"/>
      <c r="IY942" s="4"/>
      <c r="IZ942" s="6"/>
      <c r="JA942" s="5"/>
      <c r="JB942" s="5"/>
      <c r="JC942" s="4"/>
      <c r="JD942" s="6"/>
      <c r="JE942" s="4"/>
      <c r="JF942" s="6"/>
      <c r="JG942" s="5"/>
      <c r="JH942" s="5"/>
      <c r="JI942" s="4"/>
      <c r="JJ942" s="6"/>
      <c r="JK942" s="4"/>
      <c r="JL942" s="6"/>
      <c r="JM942" s="5"/>
      <c r="JN942" s="5"/>
      <c r="JO942" s="4"/>
      <c r="JP942" s="6"/>
      <c r="JQ942" s="4"/>
      <c r="JR942" s="6"/>
      <c r="JS942" s="5"/>
      <c r="JT942" s="5"/>
      <c r="JU942" s="4"/>
      <c r="JV942" s="6"/>
      <c r="JW942" s="4"/>
      <c r="JX942" s="6"/>
      <c r="JY942" s="5"/>
      <c r="JZ942" s="5"/>
      <c r="KA942" s="4"/>
      <c r="KB942" s="6"/>
      <c r="KC942" s="4"/>
      <c r="KD942" s="6"/>
      <c r="KE942" s="5"/>
      <c r="KF942" s="5"/>
      <c r="KG942" s="4"/>
      <c r="KH942" s="6"/>
      <c r="KI942" s="4"/>
      <c r="KJ942" s="6"/>
      <c r="KK942" s="5"/>
      <c r="KL942" s="5"/>
    </row>
    <row r="943">
      <c r="A943" s="3" t="s">
        <v>85</v>
      </c>
      <c r="B943" s="3" t="s">
        <v>712</v>
      </c>
      <c r="C943" s="3" t="s">
        <v>522</v>
      </c>
      <c r="D943" s="3" t="s">
        <v>712</v>
      </c>
      <c r="E943" s="3" t="s">
        <v>1108</v>
      </c>
      <c r="F943" s="3" t="s">
        <v>104</v>
      </c>
      <c r="G943" s="3" t="s">
        <v>104</v>
      </c>
      <c r="H943" s="3" t="s">
        <v>104</v>
      </c>
      <c r="I943" s="4"/>
      <c r="J943" s="4">
        <f>=ROUNDDOWN({0},0)</f>
      </c>
      <c r="K943" s="4"/>
      <c r="L943" s="5"/>
      <c r="M943" s="4"/>
      <c r="N943" s="4">
        <f>=ROUNDDOWN({0},0)</f>
      </c>
      <c r="O943" s="4"/>
      <c r="P943" s="5"/>
      <c r="Q943" s="4"/>
      <c r="R943" s="6"/>
      <c r="S943" s="4"/>
      <c r="T943" s="6"/>
      <c r="U943" s="5"/>
      <c r="V943" s="5"/>
      <c r="W943" s="4"/>
      <c r="X943" s="6"/>
      <c r="Y943" s="4"/>
      <c r="Z943" s="6"/>
      <c r="AA943" s="5"/>
      <c r="AB943" s="5"/>
      <c r="AC943" s="4"/>
      <c r="AD943" s="6"/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/>
      <c r="AP943" s="6"/>
      <c r="AQ943" s="4"/>
      <c r="AR943" s="6"/>
      <c r="AS943" s="5"/>
      <c r="AT943" s="5"/>
      <c r="AU943" s="4"/>
      <c r="AV943" s="6"/>
      <c r="AW943" s="4"/>
      <c r="AX943" s="6"/>
      <c r="AY943" s="5"/>
      <c r="AZ943" s="5"/>
      <c r="BA943" s="4"/>
      <c r="BB943" s="6"/>
      <c r="BC943" s="4"/>
      <c r="BD943" s="6"/>
      <c r="BE943" s="5"/>
      <c r="BF943" s="5"/>
      <c r="BG943" s="4"/>
      <c r="BH943" s="6"/>
      <c r="BI943" s="4"/>
      <c r="BJ943" s="6"/>
      <c r="BK943" s="5"/>
      <c r="BL943" s="5"/>
      <c r="BM943" s="4"/>
      <c r="BN943" s="6"/>
      <c r="BO943" s="4"/>
      <c r="BP943" s="6"/>
      <c r="BQ943" s="5"/>
      <c r="BR943" s="5"/>
      <c r="BS943" s="4"/>
      <c r="BT943" s="6"/>
      <c r="BU943" s="4"/>
      <c r="BV943" s="6"/>
      <c r="BW943" s="5"/>
      <c r="BX943" s="5"/>
      <c r="BY943" s="4"/>
      <c r="BZ943" s="6"/>
      <c r="CA943" s="4"/>
      <c r="CB943" s="6"/>
      <c r="CC943" s="5"/>
      <c r="CD943" s="5"/>
      <c r="CE943" s="4"/>
      <c r="CF943" s="6"/>
      <c r="CG943" s="4"/>
      <c r="CH943" s="6"/>
      <c r="CI943" s="5"/>
      <c r="CJ943" s="5"/>
      <c r="CK943" s="4"/>
      <c r="CL943" s="6"/>
      <c r="CM943" s="4"/>
      <c r="CN943" s="6"/>
      <c r="CO943" s="5"/>
      <c r="CP943" s="5"/>
      <c r="CQ943" s="4"/>
      <c r="CR943" s="6"/>
      <c r="CS943" s="4"/>
      <c r="CT943" s="6"/>
      <c r="CU943" s="5"/>
      <c r="CV943" s="5"/>
      <c r="CW943" s="4"/>
      <c r="CX943" s="6"/>
      <c r="CY943" s="4"/>
      <c r="CZ943" s="6"/>
      <c r="DA943" s="5"/>
      <c r="DB943" s="5"/>
      <c r="DC943" s="4"/>
      <c r="DD943" s="6"/>
      <c r="DE943" s="4"/>
      <c r="DF943" s="6"/>
      <c r="DG943" s="5"/>
      <c r="DH943" s="5"/>
      <c r="DI943" s="4"/>
      <c r="DJ943" s="6"/>
      <c r="DK943" s="4"/>
      <c r="DL943" s="6"/>
      <c r="DM943" s="5"/>
      <c r="DN943" s="5"/>
      <c r="DO943" s="4"/>
      <c r="DP943" s="6"/>
      <c r="DQ943" s="4"/>
      <c r="DR943" s="6"/>
      <c r="DS943" s="5"/>
      <c r="DT943" s="5"/>
      <c r="DU943" s="4"/>
      <c r="DV943" s="6"/>
      <c r="DW943" s="4"/>
      <c r="DX943" s="6"/>
      <c r="DY943" s="5"/>
      <c r="DZ943" s="5"/>
      <c r="EA943" s="4"/>
      <c r="EB943" s="6"/>
      <c r="EC943" s="4"/>
      <c r="ED943" s="6"/>
      <c r="EE943" s="5"/>
      <c r="EF943" s="5"/>
      <c r="EG943" s="4"/>
      <c r="EH943" s="6"/>
      <c r="EI943" s="4"/>
      <c r="EJ943" s="6"/>
      <c r="EK943" s="5"/>
      <c r="EL943" s="5"/>
      <c r="EM943" s="4"/>
      <c r="EN943" s="6"/>
      <c r="EO943" s="4"/>
      <c r="EP943" s="6"/>
      <c r="EQ943" s="5"/>
      <c r="ER943" s="5"/>
      <c r="ES943" s="4"/>
      <c r="ET943" s="6"/>
      <c r="EU943" s="4"/>
      <c r="EV943" s="6"/>
      <c r="EW943" s="5"/>
      <c r="EX943" s="5"/>
      <c r="EY943" s="4"/>
      <c r="EZ943" s="6"/>
      <c r="FA943" s="4"/>
      <c r="FB943" s="6"/>
      <c r="FC943" s="5"/>
      <c r="FD943" s="5"/>
      <c r="FE943" s="4"/>
      <c r="FF943" s="6"/>
      <c r="FG943" s="4"/>
      <c r="FH943" s="6"/>
      <c r="FI943" s="5"/>
      <c r="FJ943" s="5"/>
      <c r="FK943" s="4"/>
      <c r="FL943" s="6"/>
      <c r="FM943" s="4"/>
      <c r="FN943" s="6"/>
      <c r="FO943" s="5"/>
      <c r="FP943" s="5"/>
      <c r="FQ943" s="4"/>
      <c r="FR943" s="6"/>
      <c r="FS943" s="4"/>
      <c r="FT943" s="6"/>
      <c r="FU943" s="5"/>
      <c r="FV943" s="5"/>
      <c r="FW943" s="4"/>
      <c r="FX943" s="6"/>
      <c r="FY943" s="4"/>
      <c r="FZ943" s="6"/>
      <c r="GA943" s="5"/>
      <c r="GB943" s="5"/>
      <c r="GC943" s="4"/>
      <c r="GD943" s="6"/>
      <c r="GE943" s="4"/>
      <c r="GF943" s="6"/>
      <c r="GG943" s="5"/>
      <c r="GH943" s="5"/>
      <c r="GI943" s="4"/>
      <c r="GJ943" s="6"/>
      <c r="GK943" s="4"/>
      <c r="GL943" s="6"/>
      <c r="GM943" s="5"/>
      <c r="GN943" s="5"/>
      <c r="GO943" s="4"/>
      <c r="GP943" s="6"/>
      <c r="GQ943" s="4"/>
      <c r="GR943" s="6"/>
      <c r="GS943" s="5"/>
      <c r="GT943" s="5"/>
      <c r="GU943" s="4"/>
      <c r="GV943" s="6"/>
      <c r="GW943" s="4"/>
      <c r="GX943" s="6"/>
      <c r="GY943" s="5"/>
      <c r="GZ943" s="5"/>
      <c r="HA943" s="4"/>
      <c r="HB943" s="6"/>
      <c r="HC943" s="4"/>
      <c r="HD943" s="6"/>
      <c r="HE943" s="5"/>
      <c r="HF943" s="5"/>
      <c r="HG943" s="4"/>
      <c r="HH943" s="6"/>
      <c r="HI943" s="4"/>
      <c r="HJ943" s="6"/>
      <c r="HK943" s="5"/>
      <c r="HL943" s="5"/>
      <c r="HM943" s="4"/>
      <c r="HN943" s="6"/>
      <c r="HO943" s="4"/>
      <c r="HP943" s="6"/>
      <c r="HQ943" s="5"/>
      <c r="HR943" s="5"/>
      <c r="HS943" s="4"/>
      <c r="HT943" s="6"/>
      <c r="HU943" s="4"/>
      <c r="HV943" s="6"/>
      <c r="HW943" s="5"/>
      <c r="HX943" s="5"/>
      <c r="HY943" s="4"/>
      <c r="HZ943" s="6"/>
      <c r="IA943" s="4"/>
      <c r="IB943" s="6"/>
      <c r="IC943" s="5"/>
      <c r="ID943" s="5"/>
      <c r="IE943" s="4"/>
      <c r="IF943" s="6"/>
      <c r="IG943" s="4"/>
      <c r="IH943" s="6"/>
      <c r="II943" s="5"/>
      <c r="IJ943" s="5"/>
      <c r="IK943" s="4"/>
      <c r="IL943" s="6"/>
      <c r="IM943" s="4"/>
      <c r="IN943" s="6"/>
      <c r="IO943" s="5"/>
      <c r="IP943" s="5"/>
      <c r="IQ943" s="4"/>
      <c r="IR943" s="6"/>
      <c r="IS943" s="4"/>
      <c r="IT943" s="6"/>
      <c r="IU943" s="5"/>
      <c r="IV943" s="5"/>
      <c r="IW943" s="4"/>
      <c r="IX943" s="6"/>
      <c r="IY943" s="4"/>
      <c r="IZ943" s="6"/>
      <c r="JA943" s="5"/>
      <c r="JB943" s="5"/>
      <c r="JC943" s="4"/>
      <c r="JD943" s="6"/>
      <c r="JE943" s="4"/>
      <c r="JF943" s="6"/>
      <c r="JG943" s="5"/>
      <c r="JH943" s="5"/>
      <c r="JI943" s="4"/>
      <c r="JJ943" s="6"/>
      <c r="JK943" s="4"/>
      <c r="JL943" s="6"/>
      <c r="JM943" s="5"/>
      <c r="JN943" s="5"/>
      <c r="JO943" s="4"/>
      <c r="JP943" s="6"/>
      <c r="JQ943" s="4"/>
      <c r="JR943" s="6"/>
      <c r="JS943" s="5"/>
      <c r="JT943" s="5"/>
      <c r="JU943" s="4"/>
      <c r="JV943" s="6"/>
      <c r="JW943" s="4"/>
      <c r="JX943" s="6"/>
      <c r="JY943" s="5"/>
      <c r="JZ943" s="5"/>
      <c r="KA943" s="4"/>
      <c r="KB943" s="6"/>
      <c r="KC943" s="4"/>
      <c r="KD943" s="6"/>
      <c r="KE943" s="5"/>
      <c r="KF943" s="5"/>
      <c r="KG943" s="4"/>
      <c r="KH943" s="6"/>
      <c r="KI943" s="4"/>
      <c r="KJ943" s="6"/>
      <c r="KK943" s="5"/>
      <c r="KL943" s="5"/>
    </row>
    <row r="944">
      <c r="A944" s="3" t="s">
        <v>85</v>
      </c>
      <c r="B944" s="3" t="s">
        <v>712</v>
      </c>
      <c r="C944" s="3" t="s">
        <v>703</v>
      </c>
      <c r="D944" s="3" t="s">
        <v>712</v>
      </c>
      <c r="E944" s="3" t="s">
        <v>1109</v>
      </c>
      <c r="F944" s="3" t="s">
        <v>104</v>
      </c>
      <c r="G944" s="3" t="s">
        <v>104</v>
      </c>
      <c r="H944" s="3" t="s">
        <v>104</v>
      </c>
      <c r="I944" s="4"/>
      <c r="J944" s="4">
        <f>=ROUNDDOWN({0},0)</f>
      </c>
      <c r="K944" s="4"/>
      <c r="L944" s="5"/>
      <c r="M944" s="4"/>
      <c r="N944" s="4">
        <f>=ROUNDDOWN({0},0)</f>
      </c>
      <c r="O944" s="4"/>
      <c r="P944" s="5"/>
      <c r="Q944" s="4"/>
      <c r="R944" s="6"/>
      <c r="S944" s="4"/>
      <c r="T944" s="6"/>
      <c r="U944" s="5"/>
      <c r="V944" s="5"/>
      <c r="W944" s="4"/>
      <c r="X944" s="6"/>
      <c r="Y944" s="4"/>
      <c r="Z944" s="6"/>
      <c r="AA944" s="5"/>
      <c r="AB944" s="5"/>
      <c r="AC944" s="4"/>
      <c r="AD944" s="6"/>
      <c r="AE944" s="4"/>
      <c r="AF944" s="6"/>
      <c r="AG944" s="5"/>
      <c r="AH944" s="5"/>
      <c r="AI944" s="4"/>
      <c r="AJ944" s="6"/>
      <c r="AK944" s="4"/>
      <c r="AL944" s="6"/>
      <c r="AM944" s="5"/>
      <c r="AN944" s="5"/>
      <c r="AO944" s="4"/>
      <c r="AP944" s="6"/>
      <c r="AQ944" s="4"/>
      <c r="AR944" s="6"/>
      <c r="AS944" s="5"/>
      <c r="AT944" s="5"/>
      <c r="AU944" s="4"/>
      <c r="AV944" s="6"/>
      <c r="AW944" s="4"/>
      <c r="AX944" s="6"/>
      <c r="AY944" s="5"/>
      <c r="AZ944" s="5"/>
      <c r="BA944" s="4"/>
      <c r="BB944" s="6"/>
      <c r="BC944" s="4"/>
      <c r="BD944" s="6"/>
      <c r="BE944" s="5"/>
      <c r="BF944" s="5"/>
      <c r="BG944" s="4"/>
      <c r="BH944" s="6"/>
      <c r="BI944" s="4"/>
      <c r="BJ944" s="6"/>
      <c r="BK944" s="5"/>
      <c r="BL944" s="5"/>
      <c r="BM944" s="4"/>
      <c r="BN944" s="6"/>
      <c r="BO944" s="4"/>
      <c r="BP944" s="6"/>
      <c r="BQ944" s="5"/>
      <c r="BR944" s="5"/>
      <c r="BS944" s="4"/>
      <c r="BT944" s="6"/>
      <c r="BU944" s="4"/>
      <c r="BV944" s="6"/>
      <c r="BW944" s="5"/>
      <c r="BX944" s="5"/>
      <c r="BY944" s="4"/>
      <c r="BZ944" s="6"/>
      <c r="CA944" s="4"/>
      <c r="CB944" s="6"/>
      <c r="CC944" s="5"/>
      <c r="CD944" s="5"/>
      <c r="CE944" s="4"/>
      <c r="CF944" s="6"/>
      <c r="CG944" s="4"/>
      <c r="CH944" s="6"/>
      <c r="CI944" s="5"/>
      <c r="CJ944" s="5"/>
      <c r="CK944" s="4"/>
      <c r="CL944" s="6"/>
      <c r="CM944" s="4"/>
      <c r="CN944" s="6"/>
      <c r="CO944" s="5"/>
      <c r="CP944" s="5"/>
      <c r="CQ944" s="4"/>
      <c r="CR944" s="6"/>
      <c r="CS944" s="4"/>
      <c r="CT944" s="6"/>
      <c r="CU944" s="5"/>
      <c r="CV944" s="5"/>
      <c r="CW944" s="4"/>
      <c r="CX944" s="6"/>
      <c r="CY944" s="4"/>
      <c r="CZ944" s="6"/>
      <c r="DA944" s="5"/>
      <c r="DB944" s="5"/>
      <c r="DC944" s="4"/>
      <c r="DD944" s="6"/>
      <c r="DE944" s="4"/>
      <c r="DF944" s="6"/>
      <c r="DG944" s="5"/>
      <c r="DH944" s="5"/>
      <c r="DI944" s="4"/>
      <c r="DJ944" s="6"/>
      <c r="DK944" s="4"/>
      <c r="DL944" s="6"/>
      <c r="DM944" s="5"/>
      <c r="DN944" s="5"/>
      <c r="DO944" s="4"/>
      <c r="DP944" s="6"/>
      <c r="DQ944" s="4"/>
      <c r="DR944" s="6"/>
      <c r="DS944" s="5"/>
      <c r="DT944" s="5"/>
      <c r="DU944" s="4"/>
      <c r="DV944" s="6"/>
      <c r="DW944" s="4"/>
      <c r="DX944" s="6"/>
      <c r="DY944" s="5"/>
      <c r="DZ944" s="5"/>
      <c r="EA944" s="4"/>
      <c r="EB944" s="6"/>
      <c r="EC944" s="4"/>
      <c r="ED944" s="6"/>
      <c r="EE944" s="5"/>
      <c r="EF944" s="5"/>
      <c r="EG944" s="4"/>
      <c r="EH944" s="6"/>
      <c r="EI944" s="4"/>
      <c r="EJ944" s="6"/>
      <c r="EK944" s="5"/>
      <c r="EL944" s="5"/>
      <c r="EM944" s="4"/>
      <c r="EN944" s="6"/>
      <c r="EO944" s="4"/>
      <c r="EP944" s="6"/>
      <c r="EQ944" s="5"/>
      <c r="ER944" s="5"/>
      <c r="ES944" s="4"/>
      <c r="ET944" s="6"/>
      <c r="EU944" s="4"/>
      <c r="EV944" s="6"/>
      <c r="EW944" s="5"/>
      <c r="EX944" s="5"/>
      <c r="EY944" s="4"/>
      <c r="EZ944" s="6"/>
      <c r="FA944" s="4"/>
      <c r="FB944" s="6"/>
      <c r="FC944" s="5"/>
      <c r="FD944" s="5"/>
      <c r="FE944" s="4"/>
      <c r="FF944" s="6"/>
      <c r="FG944" s="4"/>
      <c r="FH944" s="6"/>
      <c r="FI944" s="5"/>
      <c r="FJ944" s="5"/>
      <c r="FK944" s="4"/>
      <c r="FL944" s="6"/>
      <c r="FM944" s="4"/>
      <c r="FN944" s="6"/>
      <c r="FO944" s="5"/>
      <c r="FP944" s="5"/>
      <c r="FQ944" s="4"/>
      <c r="FR944" s="6"/>
      <c r="FS944" s="4"/>
      <c r="FT944" s="6"/>
      <c r="FU944" s="5"/>
      <c r="FV944" s="5"/>
      <c r="FW944" s="4"/>
      <c r="FX944" s="6"/>
      <c r="FY944" s="4"/>
      <c r="FZ944" s="6"/>
      <c r="GA944" s="5"/>
      <c r="GB944" s="5"/>
      <c r="GC944" s="4"/>
      <c r="GD944" s="6"/>
      <c r="GE944" s="4"/>
      <c r="GF944" s="6"/>
      <c r="GG944" s="5"/>
      <c r="GH944" s="5"/>
      <c r="GI944" s="4"/>
      <c r="GJ944" s="6"/>
      <c r="GK944" s="4"/>
      <c r="GL944" s="6"/>
      <c r="GM944" s="5"/>
      <c r="GN944" s="5"/>
      <c r="GO944" s="4"/>
      <c r="GP944" s="6"/>
      <c r="GQ944" s="4"/>
      <c r="GR944" s="6"/>
      <c r="GS944" s="5"/>
      <c r="GT944" s="5"/>
      <c r="GU944" s="4"/>
      <c r="GV944" s="6"/>
      <c r="GW944" s="4"/>
      <c r="GX944" s="6"/>
      <c r="GY944" s="5"/>
      <c r="GZ944" s="5"/>
      <c r="HA944" s="4"/>
      <c r="HB944" s="6"/>
      <c r="HC944" s="4"/>
      <c r="HD944" s="6"/>
      <c r="HE944" s="5"/>
      <c r="HF944" s="5"/>
      <c r="HG944" s="4"/>
      <c r="HH944" s="6"/>
      <c r="HI944" s="4"/>
      <c r="HJ944" s="6"/>
      <c r="HK944" s="5"/>
      <c r="HL944" s="5"/>
      <c r="HM944" s="4"/>
      <c r="HN944" s="6"/>
      <c r="HO944" s="4"/>
      <c r="HP944" s="6"/>
      <c r="HQ944" s="5"/>
      <c r="HR944" s="5"/>
      <c r="HS944" s="4"/>
      <c r="HT944" s="6"/>
      <c r="HU944" s="4"/>
      <c r="HV944" s="6"/>
      <c r="HW944" s="5"/>
      <c r="HX944" s="5"/>
      <c r="HY944" s="4"/>
      <c r="HZ944" s="6"/>
      <c r="IA944" s="4"/>
      <c r="IB944" s="6"/>
      <c r="IC944" s="5"/>
      <c r="ID944" s="5"/>
      <c r="IE944" s="4"/>
      <c r="IF944" s="6"/>
      <c r="IG944" s="4"/>
      <c r="IH944" s="6"/>
      <c r="II944" s="5"/>
      <c r="IJ944" s="5"/>
      <c r="IK944" s="4"/>
      <c r="IL944" s="6"/>
      <c r="IM944" s="4"/>
      <c r="IN944" s="6"/>
      <c r="IO944" s="5"/>
      <c r="IP944" s="5"/>
      <c r="IQ944" s="4"/>
      <c r="IR944" s="6"/>
      <c r="IS944" s="4"/>
      <c r="IT944" s="6"/>
      <c r="IU944" s="5"/>
      <c r="IV944" s="5"/>
      <c r="IW944" s="4"/>
      <c r="IX944" s="6"/>
      <c r="IY944" s="4"/>
      <c r="IZ944" s="6"/>
      <c r="JA944" s="5"/>
      <c r="JB944" s="5"/>
      <c r="JC944" s="4"/>
      <c r="JD944" s="6"/>
      <c r="JE944" s="4"/>
      <c r="JF944" s="6"/>
      <c r="JG944" s="5"/>
      <c r="JH944" s="5"/>
      <c r="JI944" s="4"/>
      <c r="JJ944" s="6"/>
      <c r="JK944" s="4"/>
      <c r="JL944" s="6"/>
      <c r="JM944" s="5"/>
      <c r="JN944" s="5"/>
      <c r="JO944" s="4"/>
      <c r="JP944" s="6"/>
      <c r="JQ944" s="4"/>
      <c r="JR944" s="6"/>
      <c r="JS944" s="5"/>
      <c r="JT944" s="5"/>
      <c r="JU944" s="4"/>
      <c r="JV944" s="6"/>
      <c r="JW944" s="4"/>
      <c r="JX944" s="6"/>
      <c r="JY944" s="5"/>
      <c r="JZ944" s="5"/>
      <c r="KA944" s="4"/>
      <c r="KB944" s="6"/>
      <c r="KC944" s="4"/>
      <c r="KD944" s="6"/>
      <c r="KE944" s="5"/>
      <c r="KF944" s="5"/>
      <c r="KG944" s="4"/>
      <c r="KH944" s="6"/>
      <c r="KI944" s="4"/>
      <c r="KJ944" s="6"/>
      <c r="KK944" s="5"/>
      <c r="KL944" s="5"/>
    </row>
    <row r="945">
      <c r="A945" s="3" t="s">
        <v>85</v>
      </c>
      <c r="B945" s="3" t="s">
        <v>712</v>
      </c>
      <c r="C945" s="3" t="s">
        <v>703</v>
      </c>
      <c r="D945" s="3" t="s">
        <v>712</v>
      </c>
      <c r="E945" s="3" t="s">
        <v>1110</v>
      </c>
      <c r="F945" s="3" t="s">
        <v>104</v>
      </c>
      <c r="G945" s="3" t="s">
        <v>104</v>
      </c>
      <c r="H945" s="3" t="s">
        <v>104</v>
      </c>
      <c r="I945" s="4"/>
      <c r="J945" s="4">
        <f>=ROUNDDOWN({0},0)</f>
      </c>
      <c r="K945" s="4"/>
      <c r="L945" s="5"/>
      <c r="M945" s="4"/>
      <c r="N945" s="4">
        <f>=ROUNDDOWN({0},0)</f>
      </c>
      <c r="O945" s="4"/>
      <c r="P945" s="5"/>
      <c r="Q945" s="4"/>
      <c r="R945" s="6"/>
      <c r="S945" s="4"/>
      <c r="T945" s="6"/>
      <c r="U945" s="5"/>
      <c r="V945" s="5"/>
      <c r="W945" s="4"/>
      <c r="X945" s="6"/>
      <c r="Y945" s="4"/>
      <c r="Z945" s="6"/>
      <c r="AA945" s="5"/>
      <c r="AB945" s="5"/>
      <c r="AC945" s="4"/>
      <c r="AD945" s="6"/>
      <c r="AE945" s="4"/>
      <c r="AF945" s="6"/>
      <c r="AG945" s="5"/>
      <c r="AH945" s="5"/>
      <c r="AI945" s="4"/>
      <c r="AJ945" s="6"/>
      <c r="AK945" s="4"/>
      <c r="AL945" s="6"/>
      <c r="AM945" s="5"/>
      <c r="AN945" s="5"/>
      <c r="AO945" s="4"/>
      <c r="AP945" s="6"/>
      <c r="AQ945" s="4"/>
      <c r="AR945" s="6"/>
      <c r="AS945" s="5"/>
      <c r="AT945" s="5"/>
      <c r="AU945" s="4"/>
      <c r="AV945" s="6"/>
      <c r="AW945" s="4"/>
      <c r="AX945" s="6"/>
      <c r="AY945" s="5"/>
      <c r="AZ945" s="5"/>
      <c r="BA945" s="4"/>
      <c r="BB945" s="6"/>
      <c r="BC945" s="4"/>
      <c r="BD945" s="6"/>
      <c r="BE945" s="5"/>
      <c r="BF945" s="5"/>
      <c r="BG945" s="4"/>
      <c r="BH945" s="6"/>
      <c r="BI945" s="4"/>
      <c r="BJ945" s="6"/>
      <c r="BK945" s="5"/>
      <c r="BL945" s="5"/>
      <c r="BM945" s="4"/>
      <c r="BN945" s="6"/>
      <c r="BO945" s="4"/>
      <c r="BP945" s="6"/>
      <c r="BQ945" s="5"/>
      <c r="BR945" s="5"/>
      <c r="BS945" s="4"/>
      <c r="BT945" s="6"/>
      <c r="BU945" s="4"/>
      <c r="BV945" s="6"/>
      <c r="BW945" s="5"/>
      <c r="BX945" s="5"/>
      <c r="BY945" s="4"/>
      <c r="BZ945" s="6"/>
      <c r="CA945" s="4"/>
      <c r="CB945" s="6"/>
      <c r="CC945" s="5"/>
      <c r="CD945" s="5"/>
      <c r="CE945" s="4"/>
      <c r="CF945" s="6"/>
      <c r="CG945" s="4"/>
      <c r="CH945" s="6"/>
      <c r="CI945" s="5"/>
      <c r="CJ945" s="5"/>
      <c r="CK945" s="4"/>
      <c r="CL945" s="6"/>
      <c r="CM945" s="4"/>
      <c r="CN945" s="6"/>
      <c r="CO945" s="5"/>
      <c r="CP945" s="5"/>
      <c r="CQ945" s="4"/>
      <c r="CR945" s="6"/>
      <c r="CS945" s="4"/>
      <c r="CT945" s="6"/>
      <c r="CU945" s="5"/>
      <c r="CV945" s="5"/>
      <c r="CW945" s="4"/>
      <c r="CX945" s="6"/>
      <c r="CY945" s="4"/>
      <c r="CZ945" s="6"/>
      <c r="DA945" s="5"/>
      <c r="DB945" s="5"/>
      <c r="DC945" s="4"/>
      <c r="DD945" s="6"/>
      <c r="DE945" s="4"/>
      <c r="DF945" s="6"/>
      <c r="DG945" s="5"/>
      <c r="DH945" s="5"/>
      <c r="DI945" s="4"/>
      <c r="DJ945" s="6"/>
      <c r="DK945" s="4"/>
      <c r="DL945" s="6"/>
      <c r="DM945" s="5"/>
      <c r="DN945" s="5"/>
      <c r="DO945" s="4"/>
      <c r="DP945" s="6"/>
      <c r="DQ945" s="4"/>
      <c r="DR945" s="6"/>
      <c r="DS945" s="5"/>
      <c r="DT945" s="5"/>
      <c r="DU945" s="4"/>
      <c r="DV945" s="6"/>
      <c r="DW945" s="4"/>
      <c r="DX945" s="6"/>
      <c r="DY945" s="5"/>
      <c r="DZ945" s="5"/>
      <c r="EA945" s="4"/>
      <c r="EB945" s="6"/>
      <c r="EC945" s="4"/>
      <c r="ED945" s="6"/>
      <c r="EE945" s="5"/>
      <c r="EF945" s="5"/>
      <c r="EG945" s="4"/>
      <c r="EH945" s="6"/>
      <c r="EI945" s="4"/>
      <c r="EJ945" s="6"/>
      <c r="EK945" s="5"/>
      <c r="EL945" s="5"/>
      <c r="EM945" s="4"/>
      <c r="EN945" s="6"/>
      <c r="EO945" s="4"/>
      <c r="EP945" s="6"/>
      <c r="EQ945" s="5"/>
      <c r="ER945" s="5"/>
      <c r="ES945" s="4"/>
      <c r="ET945" s="6"/>
      <c r="EU945" s="4"/>
      <c r="EV945" s="6"/>
      <c r="EW945" s="5"/>
      <c r="EX945" s="5"/>
      <c r="EY945" s="4"/>
      <c r="EZ945" s="6"/>
      <c r="FA945" s="4"/>
      <c r="FB945" s="6"/>
      <c r="FC945" s="5"/>
      <c r="FD945" s="5"/>
      <c r="FE945" s="4"/>
      <c r="FF945" s="6"/>
      <c r="FG945" s="4"/>
      <c r="FH945" s="6"/>
      <c r="FI945" s="5"/>
      <c r="FJ945" s="5"/>
      <c r="FK945" s="4"/>
      <c r="FL945" s="6"/>
      <c r="FM945" s="4"/>
      <c r="FN945" s="6"/>
      <c r="FO945" s="5"/>
      <c r="FP945" s="5"/>
      <c r="FQ945" s="4"/>
      <c r="FR945" s="6"/>
      <c r="FS945" s="4"/>
      <c r="FT945" s="6"/>
      <c r="FU945" s="5"/>
      <c r="FV945" s="5"/>
      <c r="FW945" s="4"/>
      <c r="FX945" s="6"/>
      <c r="FY945" s="4"/>
      <c r="FZ945" s="6"/>
      <c r="GA945" s="5"/>
      <c r="GB945" s="5"/>
      <c r="GC945" s="4"/>
      <c r="GD945" s="6"/>
      <c r="GE945" s="4"/>
      <c r="GF945" s="6"/>
      <c r="GG945" s="5"/>
      <c r="GH945" s="5"/>
      <c r="GI945" s="4"/>
      <c r="GJ945" s="6"/>
      <c r="GK945" s="4"/>
      <c r="GL945" s="6"/>
      <c r="GM945" s="5"/>
      <c r="GN945" s="5"/>
      <c r="GO945" s="4"/>
      <c r="GP945" s="6"/>
      <c r="GQ945" s="4"/>
      <c r="GR945" s="6"/>
      <c r="GS945" s="5"/>
      <c r="GT945" s="5"/>
      <c r="GU945" s="4"/>
      <c r="GV945" s="6"/>
      <c r="GW945" s="4"/>
      <c r="GX945" s="6"/>
      <c r="GY945" s="5"/>
      <c r="GZ945" s="5"/>
      <c r="HA945" s="4"/>
      <c r="HB945" s="6"/>
      <c r="HC945" s="4"/>
      <c r="HD945" s="6"/>
      <c r="HE945" s="5"/>
      <c r="HF945" s="5"/>
      <c r="HG945" s="4"/>
      <c r="HH945" s="6"/>
      <c r="HI945" s="4"/>
      <c r="HJ945" s="6"/>
      <c r="HK945" s="5"/>
      <c r="HL945" s="5"/>
      <c r="HM945" s="4"/>
      <c r="HN945" s="6"/>
      <c r="HO945" s="4"/>
      <c r="HP945" s="6"/>
      <c r="HQ945" s="5"/>
      <c r="HR945" s="5"/>
      <c r="HS945" s="4"/>
      <c r="HT945" s="6"/>
      <c r="HU945" s="4"/>
      <c r="HV945" s="6"/>
      <c r="HW945" s="5"/>
      <c r="HX945" s="5"/>
      <c r="HY945" s="4"/>
      <c r="HZ945" s="6"/>
      <c r="IA945" s="4"/>
      <c r="IB945" s="6"/>
      <c r="IC945" s="5"/>
      <c r="ID945" s="5"/>
      <c r="IE945" s="4"/>
      <c r="IF945" s="6"/>
      <c r="IG945" s="4"/>
      <c r="IH945" s="6"/>
      <c r="II945" s="5"/>
      <c r="IJ945" s="5"/>
      <c r="IK945" s="4"/>
      <c r="IL945" s="6"/>
      <c r="IM945" s="4"/>
      <c r="IN945" s="6"/>
      <c r="IO945" s="5"/>
      <c r="IP945" s="5"/>
      <c r="IQ945" s="4"/>
      <c r="IR945" s="6"/>
      <c r="IS945" s="4"/>
      <c r="IT945" s="6"/>
      <c r="IU945" s="5"/>
      <c r="IV945" s="5"/>
      <c r="IW945" s="4"/>
      <c r="IX945" s="6"/>
      <c r="IY945" s="4"/>
      <c r="IZ945" s="6"/>
      <c r="JA945" s="5"/>
      <c r="JB945" s="5"/>
      <c r="JC945" s="4"/>
      <c r="JD945" s="6"/>
      <c r="JE945" s="4"/>
      <c r="JF945" s="6"/>
      <c r="JG945" s="5"/>
      <c r="JH945" s="5"/>
      <c r="JI945" s="4"/>
      <c r="JJ945" s="6"/>
      <c r="JK945" s="4"/>
      <c r="JL945" s="6"/>
      <c r="JM945" s="5"/>
      <c r="JN945" s="5"/>
      <c r="JO945" s="4"/>
      <c r="JP945" s="6"/>
      <c r="JQ945" s="4"/>
      <c r="JR945" s="6"/>
      <c r="JS945" s="5"/>
      <c r="JT945" s="5"/>
      <c r="JU945" s="4"/>
      <c r="JV945" s="6"/>
      <c r="JW945" s="4"/>
      <c r="JX945" s="6"/>
      <c r="JY945" s="5"/>
      <c r="JZ945" s="5"/>
      <c r="KA945" s="4"/>
      <c r="KB945" s="6"/>
      <c r="KC945" s="4"/>
      <c r="KD945" s="6"/>
      <c r="KE945" s="5"/>
      <c r="KF945" s="5"/>
      <c r="KG945" s="4"/>
      <c r="KH945" s="6"/>
      <c r="KI945" s="4"/>
      <c r="KJ945" s="6"/>
      <c r="KK945" s="5"/>
      <c r="KL945" s="5"/>
    </row>
    <row r="946">
      <c r="A946" s="3" t="s">
        <v>85</v>
      </c>
      <c r="B946" s="3" t="s">
        <v>712</v>
      </c>
      <c r="C946" s="3" t="s">
        <v>703</v>
      </c>
      <c r="D946" s="3" t="s">
        <v>712</v>
      </c>
      <c r="E946" s="3" t="s">
        <v>972</v>
      </c>
      <c r="F946" s="3" t="s">
        <v>104</v>
      </c>
      <c r="G946" s="3" t="s">
        <v>104</v>
      </c>
      <c r="H946" s="3" t="s">
        <v>104</v>
      </c>
      <c r="I946" s="4"/>
      <c r="J946" s="4">
        <f>=ROUNDDOWN({0},0)</f>
      </c>
      <c r="K946" s="4"/>
      <c r="L946" s="5"/>
      <c r="M946" s="4"/>
      <c r="N946" s="4">
        <f>=ROUNDDOWN({0},0)</f>
      </c>
      <c r="O946" s="4"/>
      <c r="P946" s="5"/>
      <c r="Q946" s="4"/>
      <c r="R946" s="6"/>
      <c r="S946" s="4"/>
      <c r="T946" s="6"/>
      <c r="U946" s="5"/>
      <c r="V946" s="5"/>
      <c r="W946" s="4"/>
      <c r="X946" s="6"/>
      <c r="Y946" s="4"/>
      <c r="Z946" s="6"/>
      <c r="AA946" s="5"/>
      <c r="AB946" s="5"/>
      <c r="AC946" s="4"/>
      <c r="AD946" s="6"/>
      <c r="AE946" s="4"/>
      <c r="AF946" s="6"/>
      <c r="AG946" s="5"/>
      <c r="AH946" s="5"/>
      <c r="AI946" s="4"/>
      <c r="AJ946" s="6"/>
      <c r="AK946" s="4"/>
      <c r="AL946" s="6"/>
      <c r="AM946" s="5"/>
      <c r="AN946" s="5"/>
      <c r="AO946" s="4"/>
      <c r="AP946" s="6"/>
      <c r="AQ946" s="4"/>
      <c r="AR946" s="6"/>
      <c r="AS946" s="5"/>
      <c r="AT946" s="5"/>
      <c r="AU946" s="4"/>
      <c r="AV946" s="6"/>
      <c r="AW946" s="4"/>
      <c r="AX946" s="6"/>
      <c r="AY946" s="5"/>
      <c r="AZ946" s="5"/>
      <c r="BA946" s="4"/>
      <c r="BB946" s="6"/>
      <c r="BC946" s="4"/>
      <c r="BD946" s="6"/>
      <c r="BE946" s="5"/>
      <c r="BF946" s="5"/>
      <c r="BG946" s="4"/>
      <c r="BH946" s="6"/>
      <c r="BI946" s="4"/>
      <c r="BJ946" s="6"/>
      <c r="BK946" s="5"/>
      <c r="BL946" s="5"/>
      <c r="BM946" s="4"/>
      <c r="BN946" s="6"/>
      <c r="BO946" s="4"/>
      <c r="BP946" s="6"/>
      <c r="BQ946" s="5"/>
      <c r="BR946" s="5"/>
      <c r="BS946" s="4"/>
      <c r="BT946" s="6"/>
      <c r="BU946" s="4"/>
      <c r="BV946" s="6"/>
      <c r="BW946" s="5"/>
      <c r="BX946" s="5"/>
      <c r="BY946" s="4"/>
      <c r="BZ946" s="6"/>
      <c r="CA946" s="4"/>
      <c r="CB946" s="6"/>
      <c r="CC946" s="5"/>
      <c r="CD946" s="5"/>
      <c r="CE946" s="4"/>
      <c r="CF946" s="6"/>
      <c r="CG946" s="4"/>
      <c r="CH946" s="6"/>
      <c r="CI946" s="5"/>
      <c r="CJ946" s="5"/>
      <c r="CK946" s="4"/>
      <c r="CL946" s="6"/>
      <c r="CM946" s="4"/>
      <c r="CN946" s="6"/>
      <c r="CO946" s="5"/>
      <c r="CP946" s="5"/>
      <c r="CQ946" s="4"/>
      <c r="CR946" s="6"/>
      <c r="CS946" s="4"/>
      <c r="CT946" s="6"/>
      <c r="CU946" s="5"/>
      <c r="CV946" s="5"/>
      <c r="CW946" s="4"/>
      <c r="CX946" s="6"/>
      <c r="CY946" s="4"/>
      <c r="CZ946" s="6"/>
      <c r="DA946" s="5"/>
      <c r="DB946" s="5"/>
      <c r="DC946" s="4"/>
      <c r="DD946" s="6"/>
      <c r="DE946" s="4"/>
      <c r="DF946" s="6"/>
      <c r="DG946" s="5"/>
      <c r="DH946" s="5"/>
      <c r="DI946" s="4"/>
      <c r="DJ946" s="6"/>
      <c r="DK946" s="4"/>
      <c r="DL946" s="6"/>
      <c r="DM946" s="5"/>
      <c r="DN946" s="5"/>
      <c r="DO946" s="4"/>
      <c r="DP946" s="6"/>
      <c r="DQ946" s="4"/>
      <c r="DR946" s="6"/>
      <c r="DS946" s="5"/>
      <c r="DT946" s="5"/>
      <c r="DU946" s="4"/>
      <c r="DV946" s="6"/>
      <c r="DW946" s="4"/>
      <c r="DX946" s="6"/>
      <c r="DY946" s="5"/>
      <c r="DZ946" s="5"/>
      <c r="EA946" s="4"/>
      <c r="EB946" s="6"/>
      <c r="EC946" s="4"/>
      <c r="ED946" s="6"/>
      <c r="EE946" s="5"/>
      <c r="EF946" s="5"/>
      <c r="EG946" s="4"/>
      <c r="EH946" s="6"/>
      <c r="EI946" s="4"/>
      <c r="EJ946" s="6"/>
      <c r="EK946" s="5"/>
      <c r="EL946" s="5"/>
      <c r="EM946" s="4"/>
      <c r="EN946" s="6"/>
      <c r="EO946" s="4"/>
      <c r="EP946" s="6"/>
      <c r="EQ946" s="5"/>
      <c r="ER946" s="5"/>
      <c r="ES946" s="4"/>
      <c r="ET946" s="6"/>
      <c r="EU946" s="4"/>
      <c r="EV946" s="6"/>
      <c r="EW946" s="5"/>
      <c r="EX946" s="5"/>
      <c r="EY946" s="4"/>
      <c r="EZ946" s="6"/>
      <c r="FA946" s="4"/>
      <c r="FB946" s="6"/>
      <c r="FC946" s="5"/>
      <c r="FD946" s="5"/>
      <c r="FE946" s="4"/>
      <c r="FF946" s="6"/>
      <c r="FG946" s="4"/>
      <c r="FH946" s="6"/>
      <c r="FI946" s="5"/>
      <c r="FJ946" s="5"/>
      <c r="FK946" s="4"/>
      <c r="FL946" s="6"/>
      <c r="FM946" s="4"/>
      <c r="FN946" s="6"/>
      <c r="FO946" s="5"/>
      <c r="FP946" s="5"/>
      <c r="FQ946" s="4"/>
      <c r="FR946" s="6"/>
      <c r="FS946" s="4"/>
      <c r="FT946" s="6"/>
      <c r="FU946" s="5"/>
      <c r="FV946" s="5"/>
      <c r="FW946" s="4"/>
      <c r="FX946" s="6"/>
      <c r="FY946" s="4"/>
      <c r="FZ946" s="6"/>
      <c r="GA946" s="5"/>
      <c r="GB946" s="5"/>
      <c r="GC946" s="4"/>
      <c r="GD946" s="6"/>
      <c r="GE946" s="4"/>
      <c r="GF946" s="6"/>
      <c r="GG946" s="5"/>
      <c r="GH946" s="5"/>
      <c r="GI946" s="4"/>
      <c r="GJ946" s="6"/>
      <c r="GK946" s="4"/>
      <c r="GL946" s="6"/>
      <c r="GM946" s="5"/>
      <c r="GN946" s="5"/>
      <c r="GO946" s="4"/>
      <c r="GP946" s="6"/>
      <c r="GQ946" s="4"/>
      <c r="GR946" s="6"/>
      <c r="GS946" s="5"/>
      <c r="GT946" s="5"/>
      <c r="GU946" s="4"/>
      <c r="GV946" s="6"/>
      <c r="GW946" s="4"/>
      <c r="GX946" s="6"/>
      <c r="GY946" s="5"/>
      <c r="GZ946" s="5"/>
      <c r="HA946" s="4"/>
      <c r="HB946" s="6"/>
      <c r="HC946" s="4"/>
      <c r="HD946" s="6"/>
      <c r="HE946" s="5"/>
      <c r="HF946" s="5"/>
      <c r="HG946" s="4"/>
      <c r="HH946" s="6"/>
      <c r="HI946" s="4"/>
      <c r="HJ946" s="6"/>
      <c r="HK946" s="5"/>
      <c r="HL946" s="5"/>
      <c r="HM946" s="4"/>
      <c r="HN946" s="6"/>
      <c r="HO946" s="4"/>
      <c r="HP946" s="6"/>
      <c r="HQ946" s="5"/>
      <c r="HR946" s="5"/>
      <c r="HS946" s="4"/>
      <c r="HT946" s="6"/>
      <c r="HU946" s="4"/>
      <c r="HV946" s="6"/>
      <c r="HW946" s="5"/>
      <c r="HX946" s="5"/>
      <c r="HY946" s="4"/>
      <c r="HZ946" s="6"/>
      <c r="IA946" s="4"/>
      <c r="IB946" s="6"/>
      <c r="IC946" s="5"/>
      <c r="ID946" s="5"/>
      <c r="IE946" s="4"/>
      <c r="IF946" s="6"/>
      <c r="IG946" s="4"/>
      <c r="IH946" s="6"/>
      <c r="II946" s="5"/>
      <c r="IJ946" s="5"/>
      <c r="IK946" s="4"/>
      <c r="IL946" s="6"/>
      <c r="IM946" s="4"/>
      <c r="IN946" s="6"/>
      <c r="IO946" s="5"/>
      <c r="IP946" s="5"/>
      <c r="IQ946" s="4"/>
      <c r="IR946" s="6"/>
      <c r="IS946" s="4"/>
      <c r="IT946" s="6"/>
      <c r="IU946" s="5"/>
      <c r="IV946" s="5"/>
      <c r="IW946" s="4"/>
      <c r="IX946" s="6"/>
      <c r="IY946" s="4"/>
      <c r="IZ946" s="6"/>
      <c r="JA946" s="5"/>
      <c r="JB946" s="5"/>
      <c r="JC946" s="4"/>
      <c r="JD946" s="6"/>
      <c r="JE946" s="4"/>
      <c r="JF946" s="6"/>
      <c r="JG946" s="5"/>
      <c r="JH946" s="5"/>
      <c r="JI946" s="4"/>
      <c r="JJ946" s="6"/>
      <c r="JK946" s="4"/>
      <c r="JL946" s="6"/>
      <c r="JM946" s="5"/>
      <c r="JN946" s="5"/>
      <c r="JO946" s="4"/>
      <c r="JP946" s="6"/>
      <c r="JQ946" s="4"/>
      <c r="JR946" s="6"/>
      <c r="JS946" s="5"/>
      <c r="JT946" s="5"/>
      <c r="JU946" s="4"/>
      <c r="JV946" s="6"/>
      <c r="JW946" s="4"/>
      <c r="JX946" s="6"/>
      <c r="JY946" s="5"/>
      <c r="JZ946" s="5"/>
      <c r="KA946" s="4"/>
      <c r="KB946" s="6"/>
      <c r="KC946" s="4"/>
      <c r="KD946" s="6"/>
      <c r="KE946" s="5"/>
      <c r="KF946" s="5"/>
      <c r="KG946" s="4"/>
      <c r="KH946" s="6"/>
      <c r="KI946" s="4"/>
      <c r="KJ946" s="6"/>
      <c r="KK946" s="5"/>
      <c r="KL946" s="5"/>
    </row>
    <row r="947">
      <c r="A947" s="3" t="s">
        <v>85</v>
      </c>
      <c r="B947" s="3" t="s">
        <v>712</v>
      </c>
      <c r="C947" s="3" t="s">
        <v>703</v>
      </c>
      <c r="D947" s="3" t="s">
        <v>712</v>
      </c>
      <c r="E947" s="3" t="s">
        <v>1111</v>
      </c>
      <c r="F947" s="3" t="s">
        <v>104</v>
      </c>
      <c r="G947" s="3" t="s">
        <v>104</v>
      </c>
      <c r="H947" s="3" t="s">
        <v>104</v>
      </c>
      <c r="I947" s="4"/>
      <c r="J947" s="4">
        <f>=ROUNDDOWN({0},0)</f>
      </c>
      <c r="K947" s="4"/>
      <c r="L947" s="5"/>
      <c r="M947" s="4"/>
      <c r="N947" s="4">
        <f>=ROUNDDOWN({0},0)</f>
      </c>
      <c r="O947" s="4"/>
      <c r="P947" s="5"/>
      <c r="Q947" s="4"/>
      <c r="R947" s="6"/>
      <c r="S947" s="4"/>
      <c r="T947" s="6"/>
      <c r="U947" s="5"/>
      <c r="V947" s="5"/>
      <c r="W947" s="4"/>
      <c r="X947" s="6"/>
      <c r="Y947" s="4"/>
      <c r="Z947" s="6"/>
      <c r="AA947" s="5"/>
      <c r="AB947" s="5"/>
      <c r="AC947" s="4"/>
      <c r="AD947" s="6"/>
      <c r="AE947" s="4"/>
      <c r="AF947" s="6"/>
      <c r="AG947" s="5"/>
      <c r="AH947" s="5"/>
      <c r="AI947" s="4"/>
      <c r="AJ947" s="6"/>
      <c r="AK947" s="4"/>
      <c r="AL947" s="6"/>
      <c r="AM947" s="5"/>
      <c r="AN947" s="5"/>
      <c r="AO947" s="4"/>
      <c r="AP947" s="6"/>
      <c r="AQ947" s="4"/>
      <c r="AR947" s="6"/>
      <c r="AS947" s="5"/>
      <c r="AT947" s="5"/>
      <c r="AU947" s="4"/>
      <c r="AV947" s="6"/>
      <c r="AW947" s="4"/>
      <c r="AX947" s="6"/>
      <c r="AY947" s="5"/>
      <c r="AZ947" s="5"/>
      <c r="BA947" s="4"/>
      <c r="BB947" s="6"/>
      <c r="BC947" s="4"/>
      <c r="BD947" s="6"/>
      <c r="BE947" s="5"/>
      <c r="BF947" s="5"/>
      <c r="BG947" s="4"/>
      <c r="BH947" s="6"/>
      <c r="BI947" s="4"/>
      <c r="BJ947" s="6"/>
      <c r="BK947" s="5"/>
      <c r="BL947" s="5"/>
      <c r="BM947" s="4"/>
      <c r="BN947" s="6"/>
      <c r="BO947" s="4"/>
      <c r="BP947" s="6"/>
      <c r="BQ947" s="5"/>
      <c r="BR947" s="5"/>
      <c r="BS947" s="4"/>
      <c r="BT947" s="6"/>
      <c r="BU947" s="4"/>
      <c r="BV947" s="6"/>
      <c r="BW947" s="5"/>
      <c r="BX947" s="5"/>
      <c r="BY947" s="4"/>
      <c r="BZ947" s="6"/>
      <c r="CA947" s="4"/>
      <c r="CB947" s="6"/>
      <c r="CC947" s="5"/>
      <c r="CD947" s="5"/>
      <c r="CE947" s="4"/>
      <c r="CF947" s="6"/>
      <c r="CG947" s="4"/>
      <c r="CH947" s="6"/>
      <c r="CI947" s="5"/>
      <c r="CJ947" s="5"/>
      <c r="CK947" s="4"/>
      <c r="CL947" s="6"/>
      <c r="CM947" s="4"/>
      <c r="CN947" s="6"/>
      <c r="CO947" s="5"/>
      <c r="CP947" s="5"/>
      <c r="CQ947" s="4"/>
      <c r="CR947" s="6"/>
      <c r="CS947" s="4"/>
      <c r="CT947" s="6"/>
      <c r="CU947" s="5"/>
      <c r="CV947" s="5"/>
      <c r="CW947" s="4"/>
      <c r="CX947" s="6"/>
      <c r="CY947" s="4"/>
      <c r="CZ947" s="6"/>
      <c r="DA947" s="5"/>
      <c r="DB947" s="5"/>
      <c r="DC947" s="4"/>
      <c r="DD947" s="6"/>
      <c r="DE947" s="4"/>
      <c r="DF947" s="6"/>
      <c r="DG947" s="5"/>
      <c r="DH947" s="5"/>
      <c r="DI947" s="4"/>
      <c r="DJ947" s="6"/>
      <c r="DK947" s="4"/>
      <c r="DL947" s="6"/>
      <c r="DM947" s="5"/>
      <c r="DN947" s="5"/>
      <c r="DO947" s="4"/>
      <c r="DP947" s="6"/>
      <c r="DQ947" s="4"/>
      <c r="DR947" s="6"/>
      <c r="DS947" s="5"/>
      <c r="DT947" s="5"/>
      <c r="DU947" s="4"/>
      <c r="DV947" s="6"/>
      <c r="DW947" s="4"/>
      <c r="DX947" s="6"/>
      <c r="DY947" s="5"/>
      <c r="DZ947" s="5"/>
      <c r="EA947" s="4"/>
      <c r="EB947" s="6"/>
      <c r="EC947" s="4"/>
      <c r="ED947" s="6"/>
      <c r="EE947" s="5"/>
      <c r="EF947" s="5"/>
      <c r="EG947" s="4"/>
      <c r="EH947" s="6"/>
      <c r="EI947" s="4"/>
      <c r="EJ947" s="6"/>
      <c r="EK947" s="5"/>
      <c r="EL947" s="5"/>
      <c r="EM947" s="4"/>
      <c r="EN947" s="6"/>
      <c r="EO947" s="4"/>
      <c r="EP947" s="6"/>
      <c r="EQ947" s="5"/>
      <c r="ER947" s="5"/>
      <c r="ES947" s="4"/>
      <c r="ET947" s="6"/>
      <c r="EU947" s="4"/>
      <c r="EV947" s="6"/>
      <c r="EW947" s="5"/>
      <c r="EX947" s="5"/>
      <c r="EY947" s="4"/>
      <c r="EZ947" s="6"/>
      <c r="FA947" s="4"/>
      <c r="FB947" s="6"/>
      <c r="FC947" s="5"/>
      <c r="FD947" s="5"/>
      <c r="FE947" s="4"/>
      <c r="FF947" s="6"/>
      <c r="FG947" s="4"/>
      <c r="FH947" s="6"/>
      <c r="FI947" s="5"/>
      <c r="FJ947" s="5"/>
      <c r="FK947" s="4"/>
      <c r="FL947" s="6"/>
      <c r="FM947" s="4"/>
      <c r="FN947" s="6"/>
      <c r="FO947" s="5"/>
      <c r="FP947" s="5"/>
      <c r="FQ947" s="4"/>
      <c r="FR947" s="6"/>
      <c r="FS947" s="4"/>
      <c r="FT947" s="6"/>
      <c r="FU947" s="5"/>
      <c r="FV947" s="5"/>
      <c r="FW947" s="4"/>
      <c r="FX947" s="6"/>
      <c r="FY947" s="4"/>
      <c r="FZ947" s="6"/>
      <c r="GA947" s="5"/>
      <c r="GB947" s="5"/>
      <c r="GC947" s="4"/>
      <c r="GD947" s="6"/>
      <c r="GE947" s="4"/>
      <c r="GF947" s="6"/>
      <c r="GG947" s="5"/>
      <c r="GH947" s="5"/>
      <c r="GI947" s="4"/>
      <c r="GJ947" s="6"/>
      <c r="GK947" s="4"/>
      <c r="GL947" s="6"/>
      <c r="GM947" s="5"/>
      <c r="GN947" s="5"/>
      <c r="GO947" s="4"/>
      <c r="GP947" s="6"/>
      <c r="GQ947" s="4"/>
      <c r="GR947" s="6"/>
      <c r="GS947" s="5"/>
      <c r="GT947" s="5"/>
      <c r="GU947" s="4"/>
      <c r="GV947" s="6"/>
      <c r="GW947" s="4"/>
      <c r="GX947" s="6"/>
      <c r="GY947" s="5"/>
      <c r="GZ947" s="5"/>
      <c r="HA947" s="4"/>
      <c r="HB947" s="6"/>
      <c r="HC947" s="4"/>
      <c r="HD947" s="6"/>
      <c r="HE947" s="5"/>
      <c r="HF947" s="5"/>
      <c r="HG947" s="4"/>
      <c r="HH947" s="6"/>
      <c r="HI947" s="4"/>
      <c r="HJ947" s="6"/>
      <c r="HK947" s="5"/>
      <c r="HL947" s="5"/>
      <c r="HM947" s="4"/>
      <c r="HN947" s="6"/>
      <c r="HO947" s="4"/>
      <c r="HP947" s="6"/>
      <c r="HQ947" s="5"/>
      <c r="HR947" s="5"/>
      <c r="HS947" s="4"/>
      <c r="HT947" s="6"/>
      <c r="HU947" s="4"/>
      <c r="HV947" s="6"/>
      <c r="HW947" s="5"/>
      <c r="HX947" s="5"/>
      <c r="HY947" s="4"/>
      <c r="HZ947" s="6"/>
      <c r="IA947" s="4"/>
      <c r="IB947" s="6"/>
      <c r="IC947" s="5"/>
      <c r="ID947" s="5"/>
      <c r="IE947" s="4"/>
      <c r="IF947" s="6"/>
      <c r="IG947" s="4"/>
      <c r="IH947" s="6"/>
      <c r="II947" s="5"/>
      <c r="IJ947" s="5"/>
      <c r="IK947" s="4"/>
      <c r="IL947" s="6"/>
      <c r="IM947" s="4"/>
      <c r="IN947" s="6"/>
      <c r="IO947" s="5"/>
      <c r="IP947" s="5"/>
      <c r="IQ947" s="4"/>
      <c r="IR947" s="6"/>
      <c r="IS947" s="4"/>
      <c r="IT947" s="6"/>
      <c r="IU947" s="5"/>
      <c r="IV947" s="5"/>
      <c r="IW947" s="4"/>
      <c r="IX947" s="6"/>
      <c r="IY947" s="4"/>
      <c r="IZ947" s="6"/>
      <c r="JA947" s="5"/>
      <c r="JB947" s="5"/>
      <c r="JC947" s="4"/>
      <c r="JD947" s="6"/>
      <c r="JE947" s="4"/>
      <c r="JF947" s="6"/>
      <c r="JG947" s="5"/>
      <c r="JH947" s="5"/>
      <c r="JI947" s="4"/>
      <c r="JJ947" s="6"/>
      <c r="JK947" s="4"/>
      <c r="JL947" s="6"/>
      <c r="JM947" s="5"/>
      <c r="JN947" s="5"/>
      <c r="JO947" s="4"/>
      <c r="JP947" s="6"/>
      <c r="JQ947" s="4"/>
      <c r="JR947" s="6"/>
      <c r="JS947" s="5"/>
      <c r="JT947" s="5"/>
      <c r="JU947" s="4"/>
      <c r="JV947" s="6"/>
      <c r="JW947" s="4"/>
      <c r="JX947" s="6"/>
      <c r="JY947" s="5"/>
      <c r="JZ947" s="5"/>
      <c r="KA947" s="4"/>
      <c r="KB947" s="6"/>
      <c r="KC947" s="4"/>
      <c r="KD947" s="6"/>
      <c r="KE947" s="5"/>
      <c r="KF947" s="5"/>
      <c r="KG947" s="4"/>
      <c r="KH947" s="6"/>
      <c r="KI947" s="4"/>
      <c r="KJ947" s="6"/>
      <c r="KK947" s="5"/>
      <c r="KL947" s="5"/>
    </row>
    <row r="948">
      <c r="A948" s="3" t="s">
        <v>85</v>
      </c>
      <c r="B948" s="3" t="s">
        <v>712</v>
      </c>
      <c r="C948" s="3" t="s">
        <v>703</v>
      </c>
      <c r="D948" s="3" t="s">
        <v>712</v>
      </c>
      <c r="E948" s="3" t="s">
        <v>1112</v>
      </c>
      <c r="F948" s="3" t="s">
        <v>104</v>
      </c>
      <c r="G948" s="3" t="s">
        <v>104</v>
      </c>
      <c r="H948" s="3" t="s">
        <v>104</v>
      </c>
      <c r="I948" s="4"/>
      <c r="J948" s="4">
        <f>=ROUNDDOWN({0},0)</f>
      </c>
      <c r="K948" s="4"/>
      <c r="L948" s="5"/>
      <c r="M948" s="4"/>
      <c r="N948" s="4">
        <f>=ROUNDDOWN({0},0)</f>
      </c>
      <c r="O948" s="4"/>
      <c r="P948" s="5"/>
      <c r="Q948" s="4"/>
      <c r="R948" s="6"/>
      <c r="S948" s="4"/>
      <c r="T948" s="6"/>
      <c r="U948" s="5"/>
      <c r="V948" s="5"/>
      <c r="W948" s="4"/>
      <c r="X948" s="6"/>
      <c r="Y948" s="4"/>
      <c r="Z948" s="6"/>
      <c r="AA948" s="5"/>
      <c r="AB948" s="5"/>
      <c r="AC948" s="4"/>
      <c r="AD948" s="6"/>
      <c r="AE948" s="4"/>
      <c r="AF948" s="6"/>
      <c r="AG948" s="5"/>
      <c r="AH948" s="5"/>
      <c r="AI948" s="4"/>
      <c r="AJ948" s="6"/>
      <c r="AK948" s="4"/>
      <c r="AL948" s="6"/>
      <c r="AM948" s="5"/>
      <c r="AN948" s="5"/>
      <c r="AO948" s="4"/>
      <c r="AP948" s="6"/>
      <c r="AQ948" s="4"/>
      <c r="AR948" s="6"/>
      <c r="AS948" s="5"/>
      <c r="AT948" s="5"/>
      <c r="AU948" s="4"/>
      <c r="AV948" s="6"/>
      <c r="AW948" s="4"/>
      <c r="AX948" s="6"/>
      <c r="AY948" s="5"/>
      <c r="AZ948" s="5"/>
      <c r="BA948" s="4"/>
      <c r="BB948" s="6"/>
      <c r="BC948" s="4"/>
      <c r="BD948" s="6"/>
      <c r="BE948" s="5"/>
      <c r="BF948" s="5"/>
      <c r="BG948" s="4"/>
      <c r="BH948" s="6"/>
      <c r="BI948" s="4"/>
      <c r="BJ948" s="6"/>
      <c r="BK948" s="5"/>
      <c r="BL948" s="5"/>
      <c r="BM948" s="4"/>
      <c r="BN948" s="6"/>
      <c r="BO948" s="4"/>
      <c r="BP948" s="6"/>
      <c r="BQ948" s="5"/>
      <c r="BR948" s="5"/>
      <c r="BS948" s="4"/>
      <c r="BT948" s="6"/>
      <c r="BU948" s="4"/>
      <c r="BV948" s="6"/>
      <c r="BW948" s="5"/>
      <c r="BX948" s="5"/>
      <c r="BY948" s="4"/>
      <c r="BZ948" s="6"/>
      <c r="CA948" s="4"/>
      <c r="CB948" s="6"/>
      <c r="CC948" s="5"/>
      <c r="CD948" s="5"/>
      <c r="CE948" s="4"/>
      <c r="CF948" s="6"/>
      <c r="CG948" s="4"/>
      <c r="CH948" s="6"/>
      <c r="CI948" s="5"/>
      <c r="CJ948" s="5"/>
      <c r="CK948" s="4"/>
      <c r="CL948" s="6"/>
      <c r="CM948" s="4"/>
      <c r="CN948" s="6"/>
      <c r="CO948" s="5"/>
      <c r="CP948" s="5"/>
      <c r="CQ948" s="4"/>
      <c r="CR948" s="6"/>
      <c r="CS948" s="4"/>
      <c r="CT948" s="6"/>
      <c r="CU948" s="5"/>
      <c r="CV948" s="5"/>
      <c r="CW948" s="4"/>
      <c r="CX948" s="6"/>
      <c r="CY948" s="4"/>
      <c r="CZ948" s="6"/>
      <c r="DA948" s="5"/>
      <c r="DB948" s="5"/>
      <c r="DC948" s="4"/>
      <c r="DD948" s="6"/>
      <c r="DE948" s="4"/>
      <c r="DF948" s="6"/>
      <c r="DG948" s="5"/>
      <c r="DH948" s="5"/>
      <c r="DI948" s="4"/>
      <c r="DJ948" s="6"/>
      <c r="DK948" s="4"/>
      <c r="DL948" s="6"/>
      <c r="DM948" s="5"/>
      <c r="DN948" s="5"/>
      <c r="DO948" s="4"/>
      <c r="DP948" s="6"/>
      <c r="DQ948" s="4"/>
      <c r="DR948" s="6"/>
      <c r="DS948" s="5"/>
      <c r="DT948" s="5"/>
      <c r="DU948" s="4"/>
      <c r="DV948" s="6"/>
      <c r="DW948" s="4"/>
      <c r="DX948" s="6"/>
      <c r="DY948" s="5"/>
      <c r="DZ948" s="5"/>
      <c r="EA948" s="4"/>
      <c r="EB948" s="6"/>
      <c r="EC948" s="4"/>
      <c r="ED948" s="6"/>
      <c r="EE948" s="5"/>
      <c r="EF948" s="5"/>
      <c r="EG948" s="4"/>
      <c r="EH948" s="6"/>
      <c r="EI948" s="4"/>
      <c r="EJ948" s="6"/>
      <c r="EK948" s="5"/>
      <c r="EL948" s="5"/>
      <c r="EM948" s="4"/>
      <c r="EN948" s="6"/>
      <c r="EO948" s="4"/>
      <c r="EP948" s="6"/>
      <c r="EQ948" s="5"/>
      <c r="ER948" s="5"/>
      <c r="ES948" s="4"/>
      <c r="ET948" s="6"/>
      <c r="EU948" s="4"/>
      <c r="EV948" s="6"/>
      <c r="EW948" s="5"/>
      <c r="EX948" s="5"/>
      <c r="EY948" s="4"/>
      <c r="EZ948" s="6"/>
      <c r="FA948" s="4"/>
      <c r="FB948" s="6"/>
      <c r="FC948" s="5"/>
      <c r="FD948" s="5"/>
      <c r="FE948" s="4"/>
      <c r="FF948" s="6"/>
      <c r="FG948" s="4"/>
      <c r="FH948" s="6"/>
      <c r="FI948" s="5"/>
      <c r="FJ948" s="5"/>
      <c r="FK948" s="4"/>
      <c r="FL948" s="6"/>
      <c r="FM948" s="4"/>
      <c r="FN948" s="6"/>
      <c r="FO948" s="5"/>
      <c r="FP948" s="5"/>
      <c r="FQ948" s="4"/>
      <c r="FR948" s="6"/>
      <c r="FS948" s="4"/>
      <c r="FT948" s="6"/>
      <c r="FU948" s="5"/>
      <c r="FV948" s="5"/>
      <c r="FW948" s="4"/>
      <c r="FX948" s="6"/>
      <c r="FY948" s="4"/>
      <c r="FZ948" s="6"/>
      <c r="GA948" s="5"/>
      <c r="GB948" s="5"/>
      <c r="GC948" s="4"/>
      <c r="GD948" s="6"/>
      <c r="GE948" s="4"/>
      <c r="GF948" s="6"/>
      <c r="GG948" s="5"/>
      <c r="GH948" s="5"/>
      <c r="GI948" s="4"/>
      <c r="GJ948" s="6"/>
      <c r="GK948" s="4"/>
      <c r="GL948" s="6"/>
      <c r="GM948" s="5"/>
      <c r="GN948" s="5"/>
      <c r="GO948" s="4"/>
      <c r="GP948" s="6"/>
      <c r="GQ948" s="4"/>
      <c r="GR948" s="6"/>
      <c r="GS948" s="5"/>
      <c r="GT948" s="5"/>
      <c r="GU948" s="4"/>
      <c r="GV948" s="6"/>
      <c r="GW948" s="4"/>
      <c r="GX948" s="6"/>
      <c r="GY948" s="5"/>
      <c r="GZ948" s="5"/>
      <c r="HA948" s="4"/>
      <c r="HB948" s="6"/>
      <c r="HC948" s="4"/>
      <c r="HD948" s="6"/>
      <c r="HE948" s="5"/>
      <c r="HF948" s="5"/>
      <c r="HG948" s="4"/>
      <c r="HH948" s="6"/>
      <c r="HI948" s="4"/>
      <c r="HJ948" s="6"/>
      <c r="HK948" s="5"/>
      <c r="HL948" s="5"/>
      <c r="HM948" s="4"/>
      <c r="HN948" s="6"/>
      <c r="HO948" s="4"/>
      <c r="HP948" s="6"/>
      <c r="HQ948" s="5"/>
      <c r="HR948" s="5"/>
      <c r="HS948" s="4"/>
      <c r="HT948" s="6"/>
      <c r="HU948" s="4"/>
      <c r="HV948" s="6"/>
      <c r="HW948" s="5"/>
      <c r="HX948" s="5"/>
      <c r="HY948" s="4"/>
      <c r="HZ948" s="6"/>
      <c r="IA948" s="4"/>
      <c r="IB948" s="6"/>
      <c r="IC948" s="5"/>
      <c r="ID948" s="5"/>
      <c r="IE948" s="4"/>
      <c r="IF948" s="6"/>
      <c r="IG948" s="4"/>
      <c r="IH948" s="6"/>
      <c r="II948" s="5"/>
      <c r="IJ948" s="5"/>
      <c r="IK948" s="4"/>
      <c r="IL948" s="6"/>
      <c r="IM948" s="4"/>
      <c r="IN948" s="6"/>
      <c r="IO948" s="5"/>
      <c r="IP948" s="5"/>
      <c r="IQ948" s="4"/>
      <c r="IR948" s="6"/>
      <c r="IS948" s="4"/>
      <c r="IT948" s="6"/>
      <c r="IU948" s="5"/>
      <c r="IV948" s="5"/>
      <c r="IW948" s="4"/>
      <c r="IX948" s="6"/>
      <c r="IY948" s="4"/>
      <c r="IZ948" s="6"/>
      <c r="JA948" s="5"/>
      <c r="JB948" s="5"/>
      <c r="JC948" s="4"/>
      <c r="JD948" s="6"/>
      <c r="JE948" s="4"/>
      <c r="JF948" s="6"/>
      <c r="JG948" s="5"/>
      <c r="JH948" s="5"/>
      <c r="JI948" s="4"/>
      <c r="JJ948" s="6"/>
      <c r="JK948" s="4"/>
      <c r="JL948" s="6"/>
      <c r="JM948" s="5"/>
      <c r="JN948" s="5"/>
      <c r="JO948" s="4"/>
      <c r="JP948" s="6"/>
      <c r="JQ948" s="4"/>
      <c r="JR948" s="6"/>
      <c r="JS948" s="5"/>
      <c r="JT948" s="5"/>
      <c r="JU948" s="4"/>
      <c r="JV948" s="6"/>
      <c r="JW948" s="4"/>
      <c r="JX948" s="6"/>
      <c r="JY948" s="5"/>
      <c r="JZ948" s="5"/>
      <c r="KA948" s="4"/>
      <c r="KB948" s="6"/>
      <c r="KC948" s="4"/>
      <c r="KD948" s="6"/>
      <c r="KE948" s="5"/>
      <c r="KF948" s="5"/>
      <c r="KG948" s="4"/>
      <c r="KH948" s="6"/>
      <c r="KI948" s="4"/>
      <c r="KJ948" s="6"/>
      <c r="KK948" s="5"/>
      <c r="KL948" s="5"/>
    </row>
    <row r="949">
      <c r="A949" s="3" t="s">
        <v>85</v>
      </c>
      <c r="B949" s="3" t="s">
        <v>712</v>
      </c>
      <c r="C949" s="3" t="s">
        <v>703</v>
      </c>
      <c r="D949" s="3" t="s">
        <v>712</v>
      </c>
      <c r="E949" s="3" t="s">
        <v>1113</v>
      </c>
      <c r="F949" s="3" t="s">
        <v>104</v>
      </c>
      <c r="G949" s="3" t="s">
        <v>104</v>
      </c>
      <c r="H949" s="3" t="s">
        <v>104</v>
      </c>
      <c r="I949" s="4"/>
      <c r="J949" s="4">
        <f>=ROUNDDOWN({0},0)</f>
      </c>
      <c r="K949" s="4"/>
      <c r="L949" s="5"/>
      <c r="M949" s="4"/>
      <c r="N949" s="4">
        <f>=ROUNDDOWN({0},0)</f>
      </c>
      <c r="O949" s="4"/>
      <c r="P949" s="5"/>
      <c r="Q949" s="4"/>
      <c r="R949" s="6"/>
      <c r="S949" s="4"/>
      <c r="T949" s="6"/>
      <c r="U949" s="5"/>
      <c r="V949" s="5"/>
      <c r="W949" s="4"/>
      <c r="X949" s="6"/>
      <c r="Y949" s="4"/>
      <c r="Z949" s="6"/>
      <c r="AA949" s="5"/>
      <c r="AB949" s="5"/>
      <c r="AC949" s="4"/>
      <c r="AD949" s="6"/>
      <c r="AE949" s="4"/>
      <c r="AF949" s="6"/>
      <c r="AG949" s="5"/>
      <c r="AH949" s="5"/>
      <c r="AI949" s="4"/>
      <c r="AJ949" s="6"/>
      <c r="AK949" s="4"/>
      <c r="AL949" s="6"/>
      <c r="AM949" s="5"/>
      <c r="AN949" s="5"/>
      <c r="AO949" s="4"/>
      <c r="AP949" s="6"/>
      <c r="AQ949" s="4"/>
      <c r="AR949" s="6"/>
      <c r="AS949" s="5"/>
      <c r="AT949" s="5"/>
      <c r="AU949" s="4"/>
      <c r="AV949" s="6"/>
      <c r="AW949" s="4"/>
      <c r="AX949" s="6"/>
      <c r="AY949" s="5"/>
      <c r="AZ949" s="5"/>
      <c r="BA949" s="4"/>
      <c r="BB949" s="6"/>
      <c r="BC949" s="4"/>
      <c r="BD949" s="6"/>
      <c r="BE949" s="5"/>
      <c r="BF949" s="5"/>
      <c r="BG949" s="4"/>
      <c r="BH949" s="6"/>
      <c r="BI949" s="4"/>
      <c r="BJ949" s="6"/>
      <c r="BK949" s="5"/>
      <c r="BL949" s="5"/>
      <c r="BM949" s="4"/>
      <c r="BN949" s="6"/>
      <c r="BO949" s="4"/>
      <c r="BP949" s="6"/>
      <c r="BQ949" s="5"/>
      <c r="BR949" s="5"/>
      <c r="BS949" s="4"/>
      <c r="BT949" s="6"/>
      <c r="BU949" s="4"/>
      <c r="BV949" s="6"/>
      <c r="BW949" s="5"/>
      <c r="BX949" s="5"/>
      <c r="BY949" s="4"/>
      <c r="BZ949" s="6"/>
      <c r="CA949" s="4"/>
      <c r="CB949" s="6"/>
      <c r="CC949" s="5"/>
      <c r="CD949" s="5"/>
      <c r="CE949" s="4"/>
      <c r="CF949" s="6"/>
      <c r="CG949" s="4"/>
      <c r="CH949" s="6"/>
      <c r="CI949" s="5"/>
      <c r="CJ949" s="5"/>
      <c r="CK949" s="4"/>
      <c r="CL949" s="6"/>
      <c r="CM949" s="4"/>
      <c r="CN949" s="6"/>
      <c r="CO949" s="5"/>
      <c r="CP949" s="5"/>
      <c r="CQ949" s="4"/>
      <c r="CR949" s="6"/>
      <c r="CS949" s="4"/>
      <c r="CT949" s="6"/>
      <c r="CU949" s="5"/>
      <c r="CV949" s="5"/>
      <c r="CW949" s="4"/>
      <c r="CX949" s="6"/>
      <c r="CY949" s="4"/>
      <c r="CZ949" s="6"/>
      <c r="DA949" s="5"/>
      <c r="DB949" s="5"/>
      <c r="DC949" s="4"/>
      <c r="DD949" s="6"/>
      <c r="DE949" s="4"/>
      <c r="DF949" s="6"/>
      <c r="DG949" s="5"/>
      <c r="DH949" s="5"/>
      <c r="DI949" s="4"/>
      <c r="DJ949" s="6"/>
      <c r="DK949" s="4"/>
      <c r="DL949" s="6"/>
      <c r="DM949" s="5"/>
      <c r="DN949" s="5"/>
      <c r="DO949" s="4"/>
      <c r="DP949" s="6"/>
      <c r="DQ949" s="4"/>
      <c r="DR949" s="6"/>
      <c r="DS949" s="5"/>
      <c r="DT949" s="5"/>
      <c r="DU949" s="4"/>
      <c r="DV949" s="6"/>
      <c r="DW949" s="4"/>
      <c r="DX949" s="6"/>
      <c r="DY949" s="5"/>
      <c r="DZ949" s="5"/>
      <c r="EA949" s="4"/>
      <c r="EB949" s="6"/>
      <c r="EC949" s="4"/>
      <c r="ED949" s="6"/>
      <c r="EE949" s="5"/>
      <c r="EF949" s="5"/>
      <c r="EG949" s="4"/>
      <c r="EH949" s="6"/>
      <c r="EI949" s="4"/>
      <c r="EJ949" s="6"/>
      <c r="EK949" s="5"/>
      <c r="EL949" s="5"/>
      <c r="EM949" s="4"/>
      <c r="EN949" s="6"/>
      <c r="EO949" s="4"/>
      <c r="EP949" s="6"/>
      <c r="EQ949" s="5"/>
      <c r="ER949" s="5"/>
      <c r="ES949" s="4"/>
      <c r="ET949" s="6"/>
      <c r="EU949" s="4"/>
      <c r="EV949" s="6"/>
      <c r="EW949" s="5"/>
      <c r="EX949" s="5"/>
      <c r="EY949" s="4"/>
      <c r="EZ949" s="6"/>
      <c r="FA949" s="4"/>
      <c r="FB949" s="6"/>
      <c r="FC949" s="5"/>
      <c r="FD949" s="5"/>
      <c r="FE949" s="4"/>
      <c r="FF949" s="6"/>
      <c r="FG949" s="4"/>
      <c r="FH949" s="6"/>
      <c r="FI949" s="5"/>
      <c r="FJ949" s="5"/>
      <c r="FK949" s="4"/>
      <c r="FL949" s="6"/>
      <c r="FM949" s="4"/>
      <c r="FN949" s="6"/>
      <c r="FO949" s="5"/>
      <c r="FP949" s="5"/>
      <c r="FQ949" s="4"/>
      <c r="FR949" s="6"/>
      <c r="FS949" s="4"/>
      <c r="FT949" s="6"/>
      <c r="FU949" s="5"/>
      <c r="FV949" s="5"/>
      <c r="FW949" s="4"/>
      <c r="FX949" s="6"/>
      <c r="FY949" s="4"/>
      <c r="FZ949" s="6"/>
      <c r="GA949" s="5"/>
      <c r="GB949" s="5"/>
      <c r="GC949" s="4"/>
      <c r="GD949" s="6"/>
      <c r="GE949" s="4"/>
      <c r="GF949" s="6"/>
      <c r="GG949" s="5"/>
      <c r="GH949" s="5"/>
      <c r="GI949" s="4"/>
      <c r="GJ949" s="6"/>
      <c r="GK949" s="4"/>
      <c r="GL949" s="6"/>
      <c r="GM949" s="5"/>
      <c r="GN949" s="5"/>
      <c r="GO949" s="4"/>
      <c r="GP949" s="6"/>
      <c r="GQ949" s="4"/>
      <c r="GR949" s="6"/>
      <c r="GS949" s="5"/>
      <c r="GT949" s="5"/>
      <c r="GU949" s="4"/>
      <c r="GV949" s="6"/>
      <c r="GW949" s="4"/>
      <c r="GX949" s="6"/>
      <c r="GY949" s="5"/>
      <c r="GZ949" s="5"/>
      <c r="HA949" s="4"/>
      <c r="HB949" s="6"/>
      <c r="HC949" s="4"/>
      <c r="HD949" s="6"/>
      <c r="HE949" s="5"/>
      <c r="HF949" s="5"/>
      <c r="HG949" s="4"/>
      <c r="HH949" s="6"/>
      <c r="HI949" s="4"/>
      <c r="HJ949" s="6"/>
      <c r="HK949" s="5"/>
      <c r="HL949" s="5"/>
      <c r="HM949" s="4"/>
      <c r="HN949" s="6"/>
      <c r="HO949" s="4"/>
      <c r="HP949" s="6"/>
      <c r="HQ949" s="5"/>
      <c r="HR949" s="5"/>
      <c r="HS949" s="4"/>
      <c r="HT949" s="6"/>
      <c r="HU949" s="4"/>
      <c r="HV949" s="6"/>
      <c r="HW949" s="5"/>
      <c r="HX949" s="5"/>
      <c r="HY949" s="4"/>
      <c r="HZ949" s="6"/>
      <c r="IA949" s="4"/>
      <c r="IB949" s="6"/>
      <c r="IC949" s="5"/>
      <c r="ID949" s="5"/>
      <c r="IE949" s="4"/>
      <c r="IF949" s="6"/>
      <c r="IG949" s="4"/>
      <c r="IH949" s="6"/>
      <c r="II949" s="5"/>
      <c r="IJ949" s="5"/>
      <c r="IK949" s="4"/>
      <c r="IL949" s="6"/>
      <c r="IM949" s="4"/>
      <c r="IN949" s="6"/>
      <c r="IO949" s="5"/>
      <c r="IP949" s="5"/>
      <c r="IQ949" s="4"/>
      <c r="IR949" s="6"/>
      <c r="IS949" s="4"/>
      <c r="IT949" s="6"/>
      <c r="IU949" s="5"/>
      <c r="IV949" s="5"/>
      <c r="IW949" s="4"/>
      <c r="IX949" s="6"/>
      <c r="IY949" s="4"/>
      <c r="IZ949" s="6"/>
      <c r="JA949" s="5"/>
      <c r="JB949" s="5"/>
      <c r="JC949" s="4"/>
      <c r="JD949" s="6"/>
      <c r="JE949" s="4"/>
      <c r="JF949" s="6"/>
      <c r="JG949" s="5"/>
      <c r="JH949" s="5"/>
      <c r="JI949" s="4"/>
      <c r="JJ949" s="6"/>
      <c r="JK949" s="4"/>
      <c r="JL949" s="6"/>
      <c r="JM949" s="5"/>
      <c r="JN949" s="5"/>
      <c r="JO949" s="4"/>
      <c r="JP949" s="6"/>
      <c r="JQ949" s="4"/>
      <c r="JR949" s="6"/>
      <c r="JS949" s="5"/>
      <c r="JT949" s="5"/>
      <c r="JU949" s="4"/>
      <c r="JV949" s="6"/>
      <c r="JW949" s="4"/>
      <c r="JX949" s="6"/>
      <c r="JY949" s="5"/>
      <c r="JZ949" s="5"/>
      <c r="KA949" s="4"/>
      <c r="KB949" s="6"/>
      <c r="KC949" s="4"/>
      <c r="KD949" s="6"/>
      <c r="KE949" s="5"/>
      <c r="KF949" s="5"/>
      <c r="KG949" s="4"/>
      <c r="KH949" s="6"/>
      <c r="KI949" s="4"/>
      <c r="KJ949" s="6"/>
      <c r="KK949" s="5"/>
      <c r="KL949" s="5"/>
    </row>
    <row r="950">
      <c r="A950" s="3" t="s">
        <v>85</v>
      </c>
      <c r="B950" s="3" t="s">
        <v>712</v>
      </c>
      <c r="C950" s="3" t="s">
        <v>703</v>
      </c>
      <c r="D950" s="3" t="s">
        <v>712</v>
      </c>
      <c r="E950" s="3" t="s">
        <v>1114</v>
      </c>
      <c r="F950" s="3" t="s">
        <v>104</v>
      </c>
      <c r="G950" s="3" t="s">
        <v>104</v>
      </c>
      <c r="H950" s="3" t="s">
        <v>104</v>
      </c>
      <c r="I950" s="4"/>
      <c r="J950" s="4">
        <f>=ROUNDDOWN({0},0)</f>
      </c>
      <c r="K950" s="4"/>
      <c r="L950" s="5"/>
      <c r="M950" s="4"/>
      <c r="N950" s="4">
        <f>=ROUNDDOWN({0},0)</f>
      </c>
      <c r="O950" s="4"/>
      <c r="P950" s="5"/>
      <c r="Q950" s="4"/>
      <c r="R950" s="6"/>
      <c r="S950" s="4"/>
      <c r="T950" s="6"/>
      <c r="U950" s="5"/>
      <c r="V950" s="5"/>
      <c r="W950" s="4"/>
      <c r="X950" s="6"/>
      <c r="Y950" s="4"/>
      <c r="Z950" s="6"/>
      <c r="AA950" s="5"/>
      <c r="AB950" s="5"/>
      <c r="AC950" s="4"/>
      <c r="AD950" s="6"/>
      <c r="AE950" s="4"/>
      <c r="AF950" s="6"/>
      <c r="AG950" s="5"/>
      <c r="AH950" s="5"/>
      <c r="AI950" s="4"/>
      <c r="AJ950" s="6"/>
      <c r="AK950" s="4"/>
      <c r="AL950" s="6"/>
      <c r="AM950" s="5"/>
      <c r="AN950" s="5"/>
      <c r="AO950" s="4"/>
      <c r="AP950" s="6"/>
      <c r="AQ950" s="4"/>
      <c r="AR950" s="6"/>
      <c r="AS950" s="5"/>
      <c r="AT950" s="5"/>
      <c r="AU950" s="4"/>
      <c r="AV950" s="6"/>
      <c r="AW950" s="4"/>
      <c r="AX950" s="6"/>
      <c r="AY950" s="5"/>
      <c r="AZ950" s="5"/>
      <c r="BA950" s="4"/>
      <c r="BB950" s="6"/>
      <c r="BC950" s="4"/>
      <c r="BD950" s="6"/>
      <c r="BE950" s="5"/>
      <c r="BF950" s="5"/>
      <c r="BG950" s="4"/>
      <c r="BH950" s="6"/>
      <c r="BI950" s="4"/>
      <c r="BJ950" s="6"/>
      <c r="BK950" s="5"/>
      <c r="BL950" s="5"/>
      <c r="BM950" s="4"/>
      <c r="BN950" s="6"/>
      <c r="BO950" s="4"/>
      <c r="BP950" s="6"/>
      <c r="BQ950" s="5"/>
      <c r="BR950" s="5"/>
      <c r="BS950" s="4"/>
      <c r="BT950" s="6"/>
      <c r="BU950" s="4"/>
      <c r="BV950" s="6"/>
      <c r="BW950" s="5"/>
      <c r="BX950" s="5"/>
      <c r="BY950" s="4"/>
      <c r="BZ950" s="6"/>
      <c r="CA950" s="4"/>
      <c r="CB950" s="6"/>
      <c r="CC950" s="5"/>
      <c r="CD950" s="5"/>
      <c r="CE950" s="4"/>
      <c r="CF950" s="6"/>
      <c r="CG950" s="4"/>
      <c r="CH950" s="6"/>
      <c r="CI950" s="5"/>
      <c r="CJ950" s="5"/>
      <c r="CK950" s="4"/>
      <c r="CL950" s="6"/>
      <c r="CM950" s="4"/>
      <c r="CN950" s="6"/>
      <c r="CO950" s="5"/>
      <c r="CP950" s="5"/>
      <c r="CQ950" s="4"/>
      <c r="CR950" s="6"/>
      <c r="CS950" s="4"/>
      <c r="CT950" s="6"/>
      <c r="CU950" s="5"/>
      <c r="CV950" s="5"/>
      <c r="CW950" s="4"/>
      <c r="CX950" s="6"/>
      <c r="CY950" s="4"/>
      <c r="CZ950" s="6"/>
      <c r="DA950" s="5"/>
      <c r="DB950" s="5"/>
      <c r="DC950" s="4"/>
      <c r="DD950" s="6"/>
      <c r="DE950" s="4"/>
      <c r="DF950" s="6"/>
      <c r="DG950" s="5"/>
      <c r="DH950" s="5"/>
      <c r="DI950" s="4"/>
      <c r="DJ950" s="6"/>
      <c r="DK950" s="4"/>
      <c r="DL950" s="6"/>
      <c r="DM950" s="5"/>
      <c r="DN950" s="5"/>
      <c r="DO950" s="4"/>
      <c r="DP950" s="6"/>
      <c r="DQ950" s="4"/>
      <c r="DR950" s="6"/>
      <c r="DS950" s="5"/>
      <c r="DT950" s="5"/>
      <c r="DU950" s="4"/>
      <c r="DV950" s="6"/>
      <c r="DW950" s="4"/>
      <c r="DX950" s="6"/>
      <c r="DY950" s="5"/>
      <c r="DZ950" s="5"/>
      <c r="EA950" s="4"/>
      <c r="EB950" s="6"/>
      <c r="EC950" s="4"/>
      <c r="ED950" s="6"/>
      <c r="EE950" s="5"/>
      <c r="EF950" s="5"/>
      <c r="EG950" s="4"/>
      <c r="EH950" s="6"/>
      <c r="EI950" s="4"/>
      <c r="EJ950" s="6"/>
      <c r="EK950" s="5"/>
      <c r="EL950" s="5"/>
      <c r="EM950" s="4"/>
      <c r="EN950" s="6"/>
      <c r="EO950" s="4"/>
      <c r="EP950" s="6"/>
      <c r="EQ950" s="5"/>
      <c r="ER950" s="5"/>
      <c r="ES950" s="4"/>
      <c r="ET950" s="6"/>
      <c r="EU950" s="4"/>
      <c r="EV950" s="6"/>
      <c r="EW950" s="5"/>
      <c r="EX950" s="5"/>
      <c r="EY950" s="4"/>
      <c r="EZ950" s="6"/>
      <c r="FA950" s="4"/>
      <c r="FB950" s="6"/>
      <c r="FC950" s="5"/>
      <c r="FD950" s="5"/>
      <c r="FE950" s="4"/>
      <c r="FF950" s="6"/>
      <c r="FG950" s="4"/>
      <c r="FH950" s="6"/>
      <c r="FI950" s="5"/>
      <c r="FJ950" s="5"/>
      <c r="FK950" s="4"/>
      <c r="FL950" s="6"/>
      <c r="FM950" s="4"/>
      <c r="FN950" s="6"/>
      <c r="FO950" s="5"/>
      <c r="FP950" s="5"/>
      <c r="FQ950" s="4"/>
      <c r="FR950" s="6"/>
      <c r="FS950" s="4"/>
      <c r="FT950" s="6"/>
      <c r="FU950" s="5"/>
      <c r="FV950" s="5"/>
      <c r="FW950" s="4"/>
      <c r="FX950" s="6"/>
      <c r="FY950" s="4"/>
      <c r="FZ950" s="6"/>
      <c r="GA950" s="5"/>
      <c r="GB950" s="5"/>
      <c r="GC950" s="4"/>
      <c r="GD950" s="6"/>
      <c r="GE950" s="4"/>
      <c r="GF950" s="6"/>
      <c r="GG950" s="5"/>
      <c r="GH950" s="5"/>
      <c r="GI950" s="4"/>
      <c r="GJ950" s="6"/>
      <c r="GK950" s="4"/>
      <c r="GL950" s="6"/>
      <c r="GM950" s="5"/>
      <c r="GN950" s="5"/>
      <c r="GO950" s="4"/>
      <c r="GP950" s="6"/>
      <c r="GQ950" s="4"/>
      <c r="GR950" s="6"/>
      <c r="GS950" s="5"/>
      <c r="GT950" s="5"/>
      <c r="GU950" s="4"/>
      <c r="GV950" s="6"/>
      <c r="GW950" s="4"/>
      <c r="GX950" s="6"/>
      <c r="GY950" s="5"/>
      <c r="GZ950" s="5"/>
      <c r="HA950" s="4"/>
      <c r="HB950" s="6"/>
      <c r="HC950" s="4"/>
      <c r="HD950" s="6"/>
      <c r="HE950" s="5"/>
      <c r="HF950" s="5"/>
      <c r="HG950" s="4"/>
      <c r="HH950" s="6"/>
      <c r="HI950" s="4"/>
      <c r="HJ950" s="6"/>
      <c r="HK950" s="5"/>
      <c r="HL950" s="5"/>
      <c r="HM950" s="4"/>
      <c r="HN950" s="6"/>
      <c r="HO950" s="4"/>
      <c r="HP950" s="6"/>
      <c r="HQ950" s="5"/>
      <c r="HR950" s="5"/>
      <c r="HS950" s="4"/>
      <c r="HT950" s="6"/>
      <c r="HU950" s="4"/>
      <c r="HV950" s="6"/>
      <c r="HW950" s="5"/>
      <c r="HX950" s="5"/>
      <c r="HY950" s="4"/>
      <c r="HZ950" s="6"/>
      <c r="IA950" s="4"/>
      <c r="IB950" s="6"/>
      <c r="IC950" s="5"/>
      <c r="ID950" s="5"/>
      <c r="IE950" s="4"/>
      <c r="IF950" s="6"/>
      <c r="IG950" s="4"/>
      <c r="IH950" s="6"/>
      <c r="II950" s="5"/>
      <c r="IJ950" s="5"/>
      <c r="IK950" s="4"/>
      <c r="IL950" s="6"/>
      <c r="IM950" s="4"/>
      <c r="IN950" s="6"/>
      <c r="IO950" s="5"/>
      <c r="IP950" s="5"/>
      <c r="IQ950" s="4"/>
      <c r="IR950" s="6"/>
      <c r="IS950" s="4"/>
      <c r="IT950" s="6"/>
      <c r="IU950" s="5"/>
      <c r="IV950" s="5"/>
      <c r="IW950" s="4"/>
      <c r="IX950" s="6"/>
      <c r="IY950" s="4"/>
      <c r="IZ950" s="6"/>
      <c r="JA950" s="5"/>
      <c r="JB950" s="5"/>
      <c r="JC950" s="4"/>
      <c r="JD950" s="6"/>
      <c r="JE950" s="4"/>
      <c r="JF950" s="6"/>
      <c r="JG950" s="5"/>
      <c r="JH950" s="5"/>
      <c r="JI950" s="4"/>
      <c r="JJ950" s="6"/>
      <c r="JK950" s="4"/>
      <c r="JL950" s="6"/>
      <c r="JM950" s="5"/>
      <c r="JN950" s="5"/>
      <c r="JO950" s="4"/>
      <c r="JP950" s="6"/>
      <c r="JQ950" s="4"/>
      <c r="JR950" s="6"/>
      <c r="JS950" s="5"/>
      <c r="JT950" s="5"/>
      <c r="JU950" s="4"/>
      <c r="JV950" s="6"/>
      <c r="JW950" s="4"/>
      <c r="JX950" s="6"/>
      <c r="JY950" s="5"/>
      <c r="JZ950" s="5"/>
      <c r="KA950" s="4"/>
      <c r="KB950" s="6"/>
      <c r="KC950" s="4"/>
      <c r="KD950" s="6"/>
      <c r="KE950" s="5"/>
      <c r="KF950" s="5"/>
      <c r="KG950" s="4"/>
      <c r="KH950" s="6"/>
      <c r="KI950" s="4"/>
      <c r="KJ950" s="6"/>
      <c r="KK950" s="5"/>
      <c r="KL950" s="5"/>
    </row>
    <row r="951">
      <c r="A951" s="3" t="s">
        <v>85</v>
      </c>
      <c r="B951" s="3" t="s">
        <v>712</v>
      </c>
      <c r="C951" s="3" t="s">
        <v>703</v>
      </c>
      <c r="D951" s="3" t="s">
        <v>712</v>
      </c>
      <c r="E951" s="3" t="s">
        <v>1115</v>
      </c>
      <c r="F951" s="3" t="s">
        <v>104</v>
      </c>
      <c r="G951" s="3" t="s">
        <v>104</v>
      </c>
      <c r="H951" s="3" t="s">
        <v>104</v>
      </c>
      <c r="I951" s="4"/>
      <c r="J951" s="4">
        <f>=ROUNDDOWN({0},0)</f>
      </c>
      <c r="K951" s="4"/>
      <c r="L951" s="5"/>
      <c r="M951" s="4"/>
      <c r="N951" s="4">
        <f>=ROUNDDOWN({0},0)</f>
      </c>
      <c r="O951" s="4"/>
      <c r="P951" s="5"/>
      <c r="Q951" s="4"/>
      <c r="R951" s="6"/>
      <c r="S951" s="4"/>
      <c r="T951" s="6"/>
      <c r="U951" s="5"/>
      <c r="V951" s="5"/>
      <c r="W951" s="4"/>
      <c r="X951" s="6"/>
      <c r="Y951" s="4"/>
      <c r="Z951" s="6"/>
      <c r="AA951" s="5"/>
      <c r="AB951" s="5"/>
      <c r="AC951" s="4"/>
      <c r="AD951" s="6"/>
      <c r="AE951" s="4"/>
      <c r="AF951" s="6"/>
      <c r="AG951" s="5"/>
      <c r="AH951" s="5"/>
      <c r="AI951" s="4"/>
      <c r="AJ951" s="6"/>
      <c r="AK951" s="4"/>
      <c r="AL951" s="6"/>
      <c r="AM951" s="5"/>
      <c r="AN951" s="5"/>
      <c r="AO951" s="4"/>
      <c r="AP951" s="6"/>
      <c r="AQ951" s="4"/>
      <c r="AR951" s="6"/>
      <c r="AS951" s="5"/>
      <c r="AT951" s="5"/>
      <c r="AU951" s="4"/>
      <c r="AV951" s="6"/>
      <c r="AW951" s="4"/>
      <c r="AX951" s="6"/>
      <c r="AY951" s="5"/>
      <c r="AZ951" s="5"/>
      <c r="BA951" s="4"/>
      <c r="BB951" s="6"/>
      <c r="BC951" s="4"/>
      <c r="BD951" s="6"/>
      <c r="BE951" s="5"/>
      <c r="BF951" s="5"/>
      <c r="BG951" s="4"/>
      <c r="BH951" s="6"/>
      <c r="BI951" s="4"/>
      <c r="BJ951" s="6"/>
      <c r="BK951" s="5"/>
      <c r="BL951" s="5"/>
      <c r="BM951" s="4"/>
      <c r="BN951" s="6"/>
      <c r="BO951" s="4"/>
      <c r="BP951" s="6"/>
      <c r="BQ951" s="5"/>
      <c r="BR951" s="5"/>
      <c r="BS951" s="4"/>
      <c r="BT951" s="6"/>
      <c r="BU951" s="4"/>
      <c r="BV951" s="6"/>
      <c r="BW951" s="5"/>
      <c r="BX951" s="5"/>
      <c r="BY951" s="4"/>
      <c r="BZ951" s="6"/>
      <c r="CA951" s="4"/>
      <c r="CB951" s="6"/>
      <c r="CC951" s="5"/>
      <c r="CD951" s="5"/>
      <c r="CE951" s="4"/>
      <c r="CF951" s="6"/>
      <c r="CG951" s="4"/>
      <c r="CH951" s="6"/>
      <c r="CI951" s="5"/>
      <c r="CJ951" s="5"/>
      <c r="CK951" s="4"/>
      <c r="CL951" s="6"/>
      <c r="CM951" s="4"/>
      <c r="CN951" s="6"/>
      <c r="CO951" s="5"/>
      <c r="CP951" s="5"/>
      <c r="CQ951" s="4"/>
      <c r="CR951" s="6"/>
      <c r="CS951" s="4"/>
      <c r="CT951" s="6"/>
      <c r="CU951" s="5"/>
      <c r="CV951" s="5"/>
      <c r="CW951" s="4"/>
      <c r="CX951" s="6"/>
      <c r="CY951" s="4"/>
      <c r="CZ951" s="6"/>
      <c r="DA951" s="5"/>
      <c r="DB951" s="5"/>
      <c r="DC951" s="4"/>
      <c r="DD951" s="6"/>
      <c r="DE951" s="4"/>
      <c r="DF951" s="6"/>
      <c r="DG951" s="5"/>
      <c r="DH951" s="5"/>
      <c r="DI951" s="4"/>
      <c r="DJ951" s="6"/>
      <c r="DK951" s="4"/>
      <c r="DL951" s="6"/>
      <c r="DM951" s="5"/>
      <c r="DN951" s="5"/>
      <c r="DO951" s="4"/>
      <c r="DP951" s="6"/>
      <c r="DQ951" s="4"/>
      <c r="DR951" s="6"/>
      <c r="DS951" s="5"/>
      <c r="DT951" s="5"/>
      <c r="DU951" s="4"/>
      <c r="DV951" s="6"/>
      <c r="DW951" s="4"/>
      <c r="DX951" s="6"/>
      <c r="DY951" s="5"/>
      <c r="DZ951" s="5"/>
      <c r="EA951" s="4"/>
      <c r="EB951" s="6"/>
      <c r="EC951" s="4"/>
      <c r="ED951" s="6"/>
      <c r="EE951" s="5"/>
      <c r="EF951" s="5"/>
      <c r="EG951" s="4"/>
      <c r="EH951" s="6"/>
      <c r="EI951" s="4"/>
      <c r="EJ951" s="6"/>
      <c r="EK951" s="5"/>
      <c r="EL951" s="5"/>
      <c r="EM951" s="4"/>
      <c r="EN951" s="6"/>
      <c r="EO951" s="4"/>
      <c r="EP951" s="6"/>
      <c r="EQ951" s="5"/>
      <c r="ER951" s="5"/>
      <c r="ES951" s="4"/>
      <c r="ET951" s="6"/>
      <c r="EU951" s="4"/>
      <c r="EV951" s="6"/>
      <c r="EW951" s="5"/>
      <c r="EX951" s="5"/>
      <c r="EY951" s="4"/>
      <c r="EZ951" s="6"/>
      <c r="FA951" s="4"/>
      <c r="FB951" s="6"/>
      <c r="FC951" s="5"/>
      <c r="FD951" s="5"/>
      <c r="FE951" s="4"/>
      <c r="FF951" s="6"/>
      <c r="FG951" s="4"/>
      <c r="FH951" s="6"/>
      <c r="FI951" s="5"/>
      <c r="FJ951" s="5"/>
      <c r="FK951" s="4"/>
      <c r="FL951" s="6"/>
      <c r="FM951" s="4"/>
      <c r="FN951" s="6"/>
      <c r="FO951" s="5"/>
      <c r="FP951" s="5"/>
      <c r="FQ951" s="4"/>
      <c r="FR951" s="6"/>
      <c r="FS951" s="4"/>
      <c r="FT951" s="6"/>
      <c r="FU951" s="5"/>
      <c r="FV951" s="5"/>
      <c r="FW951" s="4"/>
      <c r="FX951" s="6"/>
      <c r="FY951" s="4"/>
      <c r="FZ951" s="6"/>
      <c r="GA951" s="5"/>
      <c r="GB951" s="5"/>
      <c r="GC951" s="4"/>
      <c r="GD951" s="6"/>
      <c r="GE951" s="4"/>
      <c r="GF951" s="6"/>
      <c r="GG951" s="5"/>
      <c r="GH951" s="5"/>
      <c r="GI951" s="4"/>
      <c r="GJ951" s="6"/>
      <c r="GK951" s="4"/>
      <c r="GL951" s="6"/>
      <c r="GM951" s="5"/>
      <c r="GN951" s="5"/>
      <c r="GO951" s="4"/>
      <c r="GP951" s="6"/>
      <c r="GQ951" s="4"/>
      <c r="GR951" s="6"/>
      <c r="GS951" s="5"/>
      <c r="GT951" s="5"/>
      <c r="GU951" s="4"/>
      <c r="GV951" s="6"/>
      <c r="GW951" s="4"/>
      <c r="GX951" s="6"/>
      <c r="GY951" s="5"/>
      <c r="GZ951" s="5"/>
      <c r="HA951" s="4"/>
      <c r="HB951" s="6"/>
      <c r="HC951" s="4"/>
      <c r="HD951" s="6"/>
      <c r="HE951" s="5"/>
      <c r="HF951" s="5"/>
      <c r="HG951" s="4"/>
      <c r="HH951" s="6"/>
      <c r="HI951" s="4"/>
      <c r="HJ951" s="6"/>
      <c r="HK951" s="5"/>
      <c r="HL951" s="5"/>
      <c r="HM951" s="4"/>
      <c r="HN951" s="6"/>
      <c r="HO951" s="4"/>
      <c r="HP951" s="6"/>
      <c r="HQ951" s="5"/>
      <c r="HR951" s="5"/>
      <c r="HS951" s="4"/>
      <c r="HT951" s="6"/>
      <c r="HU951" s="4"/>
      <c r="HV951" s="6"/>
      <c r="HW951" s="5"/>
      <c r="HX951" s="5"/>
      <c r="HY951" s="4"/>
      <c r="HZ951" s="6"/>
      <c r="IA951" s="4"/>
      <c r="IB951" s="6"/>
      <c r="IC951" s="5"/>
      <c r="ID951" s="5"/>
      <c r="IE951" s="4"/>
      <c r="IF951" s="6"/>
      <c r="IG951" s="4"/>
      <c r="IH951" s="6"/>
      <c r="II951" s="5"/>
      <c r="IJ951" s="5"/>
      <c r="IK951" s="4"/>
      <c r="IL951" s="6"/>
      <c r="IM951" s="4"/>
      <c r="IN951" s="6"/>
      <c r="IO951" s="5"/>
      <c r="IP951" s="5"/>
      <c r="IQ951" s="4"/>
      <c r="IR951" s="6"/>
      <c r="IS951" s="4"/>
      <c r="IT951" s="6"/>
      <c r="IU951" s="5"/>
      <c r="IV951" s="5"/>
      <c r="IW951" s="4"/>
      <c r="IX951" s="6"/>
      <c r="IY951" s="4"/>
      <c r="IZ951" s="6"/>
      <c r="JA951" s="5"/>
      <c r="JB951" s="5"/>
      <c r="JC951" s="4"/>
      <c r="JD951" s="6"/>
      <c r="JE951" s="4"/>
      <c r="JF951" s="6"/>
      <c r="JG951" s="5"/>
      <c r="JH951" s="5"/>
      <c r="JI951" s="4"/>
      <c r="JJ951" s="6"/>
      <c r="JK951" s="4"/>
      <c r="JL951" s="6"/>
      <c r="JM951" s="5"/>
      <c r="JN951" s="5"/>
      <c r="JO951" s="4"/>
      <c r="JP951" s="6"/>
      <c r="JQ951" s="4"/>
      <c r="JR951" s="6"/>
      <c r="JS951" s="5"/>
      <c r="JT951" s="5"/>
      <c r="JU951" s="4"/>
      <c r="JV951" s="6"/>
      <c r="JW951" s="4"/>
      <c r="JX951" s="6"/>
      <c r="JY951" s="5"/>
      <c r="JZ951" s="5"/>
      <c r="KA951" s="4"/>
      <c r="KB951" s="6"/>
      <c r="KC951" s="4"/>
      <c r="KD951" s="6"/>
      <c r="KE951" s="5"/>
      <c r="KF951" s="5"/>
      <c r="KG951" s="4"/>
      <c r="KH951" s="6"/>
      <c r="KI951" s="4"/>
      <c r="KJ951" s="6"/>
      <c r="KK951" s="5"/>
      <c r="KL951" s="5"/>
    </row>
    <row r="952">
      <c r="A952" s="3" t="s">
        <v>85</v>
      </c>
      <c r="B952" s="3" t="s">
        <v>712</v>
      </c>
      <c r="C952" s="3" t="s">
        <v>703</v>
      </c>
      <c r="D952" s="3" t="s">
        <v>712</v>
      </c>
      <c r="E952" s="3" t="s">
        <v>1116</v>
      </c>
      <c r="F952" s="3" t="s">
        <v>104</v>
      </c>
      <c r="G952" s="3" t="s">
        <v>104</v>
      </c>
      <c r="H952" s="3" t="s">
        <v>104</v>
      </c>
      <c r="I952" s="4"/>
      <c r="J952" s="4">
        <f>=ROUNDDOWN({0},0)</f>
      </c>
      <c r="K952" s="4"/>
      <c r="L952" s="5"/>
      <c r="M952" s="4"/>
      <c r="N952" s="4">
        <f>=ROUNDDOWN({0},0)</f>
      </c>
      <c r="O952" s="4"/>
      <c r="P952" s="5"/>
      <c r="Q952" s="4"/>
      <c r="R952" s="6"/>
      <c r="S952" s="4"/>
      <c r="T952" s="6"/>
      <c r="U952" s="5"/>
      <c r="V952" s="5"/>
      <c r="W952" s="4"/>
      <c r="X952" s="6"/>
      <c r="Y952" s="4"/>
      <c r="Z952" s="6"/>
      <c r="AA952" s="5"/>
      <c r="AB952" s="5"/>
      <c r="AC952" s="4"/>
      <c r="AD952" s="6"/>
      <c r="AE952" s="4"/>
      <c r="AF952" s="6"/>
      <c r="AG952" s="5"/>
      <c r="AH952" s="5"/>
      <c r="AI952" s="4"/>
      <c r="AJ952" s="6"/>
      <c r="AK952" s="4"/>
      <c r="AL952" s="6"/>
      <c r="AM952" s="5"/>
      <c r="AN952" s="5"/>
      <c r="AO952" s="4"/>
      <c r="AP952" s="6"/>
      <c r="AQ952" s="4"/>
      <c r="AR952" s="6"/>
      <c r="AS952" s="5"/>
      <c r="AT952" s="5"/>
      <c r="AU952" s="4"/>
      <c r="AV952" s="6"/>
      <c r="AW952" s="4"/>
      <c r="AX952" s="6"/>
      <c r="AY952" s="5"/>
      <c r="AZ952" s="5"/>
      <c r="BA952" s="4"/>
      <c r="BB952" s="6"/>
      <c r="BC952" s="4"/>
      <c r="BD952" s="6"/>
      <c r="BE952" s="5"/>
      <c r="BF952" s="5"/>
      <c r="BG952" s="4"/>
      <c r="BH952" s="6"/>
      <c r="BI952" s="4"/>
      <c r="BJ952" s="6"/>
      <c r="BK952" s="5"/>
      <c r="BL952" s="5"/>
      <c r="BM952" s="4"/>
      <c r="BN952" s="6"/>
      <c r="BO952" s="4"/>
      <c r="BP952" s="6"/>
      <c r="BQ952" s="5"/>
      <c r="BR952" s="5"/>
      <c r="BS952" s="4"/>
      <c r="BT952" s="6"/>
      <c r="BU952" s="4"/>
      <c r="BV952" s="6"/>
      <c r="BW952" s="5"/>
      <c r="BX952" s="5"/>
      <c r="BY952" s="4"/>
      <c r="BZ952" s="6"/>
      <c r="CA952" s="4"/>
      <c r="CB952" s="6"/>
      <c r="CC952" s="5"/>
      <c r="CD952" s="5"/>
      <c r="CE952" s="4"/>
      <c r="CF952" s="6"/>
      <c r="CG952" s="4"/>
      <c r="CH952" s="6"/>
      <c r="CI952" s="5"/>
      <c r="CJ952" s="5"/>
      <c r="CK952" s="4"/>
      <c r="CL952" s="6"/>
      <c r="CM952" s="4"/>
      <c r="CN952" s="6"/>
      <c r="CO952" s="5"/>
      <c r="CP952" s="5"/>
      <c r="CQ952" s="4"/>
      <c r="CR952" s="6"/>
      <c r="CS952" s="4"/>
      <c r="CT952" s="6"/>
      <c r="CU952" s="5"/>
      <c r="CV952" s="5"/>
      <c r="CW952" s="4"/>
      <c r="CX952" s="6"/>
      <c r="CY952" s="4"/>
      <c r="CZ952" s="6"/>
      <c r="DA952" s="5"/>
      <c r="DB952" s="5"/>
      <c r="DC952" s="4"/>
      <c r="DD952" s="6"/>
      <c r="DE952" s="4"/>
      <c r="DF952" s="6"/>
      <c r="DG952" s="5"/>
      <c r="DH952" s="5"/>
      <c r="DI952" s="4"/>
      <c r="DJ952" s="6"/>
      <c r="DK952" s="4"/>
      <c r="DL952" s="6"/>
      <c r="DM952" s="5"/>
      <c r="DN952" s="5"/>
      <c r="DO952" s="4"/>
      <c r="DP952" s="6"/>
      <c r="DQ952" s="4"/>
      <c r="DR952" s="6"/>
      <c r="DS952" s="5"/>
      <c r="DT952" s="5"/>
      <c r="DU952" s="4"/>
      <c r="DV952" s="6"/>
      <c r="DW952" s="4"/>
      <c r="DX952" s="6"/>
      <c r="DY952" s="5"/>
      <c r="DZ952" s="5"/>
      <c r="EA952" s="4"/>
      <c r="EB952" s="6"/>
      <c r="EC952" s="4"/>
      <c r="ED952" s="6"/>
      <c r="EE952" s="5"/>
      <c r="EF952" s="5"/>
      <c r="EG952" s="4"/>
      <c r="EH952" s="6"/>
      <c r="EI952" s="4"/>
      <c r="EJ952" s="6"/>
      <c r="EK952" s="5"/>
      <c r="EL952" s="5"/>
      <c r="EM952" s="4"/>
      <c r="EN952" s="6"/>
      <c r="EO952" s="4"/>
      <c r="EP952" s="6"/>
      <c r="EQ952" s="5"/>
      <c r="ER952" s="5"/>
      <c r="ES952" s="4"/>
      <c r="ET952" s="6"/>
      <c r="EU952" s="4"/>
      <c r="EV952" s="6"/>
      <c r="EW952" s="5"/>
      <c r="EX952" s="5"/>
      <c r="EY952" s="4"/>
      <c r="EZ952" s="6"/>
      <c r="FA952" s="4"/>
      <c r="FB952" s="6"/>
      <c r="FC952" s="5"/>
      <c r="FD952" s="5"/>
      <c r="FE952" s="4"/>
      <c r="FF952" s="6"/>
      <c r="FG952" s="4"/>
      <c r="FH952" s="6"/>
      <c r="FI952" s="5"/>
      <c r="FJ952" s="5"/>
      <c r="FK952" s="4"/>
      <c r="FL952" s="6"/>
      <c r="FM952" s="4"/>
      <c r="FN952" s="6"/>
      <c r="FO952" s="5"/>
      <c r="FP952" s="5"/>
      <c r="FQ952" s="4"/>
      <c r="FR952" s="6"/>
      <c r="FS952" s="4"/>
      <c r="FT952" s="6"/>
      <c r="FU952" s="5"/>
      <c r="FV952" s="5"/>
      <c r="FW952" s="4"/>
      <c r="FX952" s="6"/>
      <c r="FY952" s="4"/>
      <c r="FZ952" s="6"/>
      <c r="GA952" s="5"/>
      <c r="GB952" s="5"/>
      <c r="GC952" s="4"/>
      <c r="GD952" s="6"/>
      <c r="GE952" s="4"/>
      <c r="GF952" s="6"/>
      <c r="GG952" s="5"/>
      <c r="GH952" s="5"/>
      <c r="GI952" s="4"/>
      <c r="GJ952" s="6"/>
      <c r="GK952" s="4"/>
      <c r="GL952" s="6"/>
      <c r="GM952" s="5"/>
      <c r="GN952" s="5"/>
      <c r="GO952" s="4"/>
      <c r="GP952" s="6"/>
      <c r="GQ952" s="4"/>
      <c r="GR952" s="6"/>
      <c r="GS952" s="5"/>
      <c r="GT952" s="5"/>
      <c r="GU952" s="4"/>
      <c r="GV952" s="6"/>
      <c r="GW952" s="4"/>
      <c r="GX952" s="6"/>
      <c r="GY952" s="5"/>
      <c r="GZ952" s="5"/>
      <c r="HA952" s="4"/>
      <c r="HB952" s="6"/>
      <c r="HC952" s="4"/>
      <c r="HD952" s="6"/>
      <c r="HE952" s="5"/>
      <c r="HF952" s="5"/>
      <c r="HG952" s="4"/>
      <c r="HH952" s="6"/>
      <c r="HI952" s="4"/>
      <c r="HJ952" s="6"/>
      <c r="HK952" s="5"/>
      <c r="HL952" s="5"/>
      <c r="HM952" s="4"/>
      <c r="HN952" s="6"/>
      <c r="HO952" s="4"/>
      <c r="HP952" s="6"/>
      <c r="HQ952" s="5"/>
      <c r="HR952" s="5"/>
      <c r="HS952" s="4"/>
      <c r="HT952" s="6"/>
      <c r="HU952" s="4"/>
      <c r="HV952" s="6"/>
      <c r="HW952" s="5"/>
      <c r="HX952" s="5"/>
      <c r="HY952" s="4"/>
      <c r="HZ952" s="6"/>
      <c r="IA952" s="4"/>
      <c r="IB952" s="6"/>
      <c r="IC952" s="5"/>
      <c r="ID952" s="5"/>
      <c r="IE952" s="4"/>
      <c r="IF952" s="6"/>
      <c r="IG952" s="4"/>
      <c r="IH952" s="6"/>
      <c r="II952" s="5"/>
      <c r="IJ952" s="5"/>
      <c r="IK952" s="4"/>
      <c r="IL952" s="6"/>
      <c r="IM952" s="4"/>
      <c r="IN952" s="6"/>
      <c r="IO952" s="5"/>
      <c r="IP952" s="5"/>
      <c r="IQ952" s="4"/>
      <c r="IR952" s="6"/>
      <c r="IS952" s="4"/>
      <c r="IT952" s="6"/>
      <c r="IU952" s="5"/>
      <c r="IV952" s="5"/>
      <c r="IW952" s="4"/>
      <c r="IX952" s="6"/>
      <c r="IY952" s="4"/>
      <c r="IZ952" s="6"/>
      <c r="JA952" s="5"/>
      <c r="JB952" s="5"/>
      <c r="JC952" s="4"/>
      <c r="JD952" s="6"/>
      <c r="JE952" s="4"/>
      <c r="JF952" s="6"/>
      <c r="JG952" s="5"/>
      <c r="JH952" s="5"/>
      <c r="JI952" s="4"/>
      <c r="JJ952" s="6"/>
      <c r="JK952" s="4"/>
      <c r="JL952" s="6"/>
      <c r="JM952" s="5"/>
      <c r="JN952" s="5"/>
      <c r="JO952" s="4"/>
      <c r="JP952" s="6"/>
      <c r="JQ952" s="4"/>
      <c r="JR952" s="6"/>
      <c r="JS952" s="5"/>
      <c r="JT952" s="5"/>
      <c r="JU952" s="4"/>
      <c r="JV952" s="6"/>
      <c r="JW952" s="4"/>
      <c r="JX952" s="6"/>
      <c r="JY952" s="5"/>
      <c r="JZ952" s="5"/>
      <c r="KA952" s="4"/>
      <c r="KB952" s="6"/>
      <c r="KC952" s="4"/>
      <c r="KD952" s="6"/>
      <c r="KE952" s="5"/>
      <c r="KF952" s="5"/>
      <c r="KG952" s="4"/>
      <c r="KH952" s="6"/>
      <c r="KI952" s="4"/>
      <c r="KJ952" s="6"/>
      <c r="KK952" s="5"/>
      <c r="KL952" s="5"/>
    </row>
    <row r="953">
      <c r="A953" s="3" t="s">
        <v>85</v>
      </c>
      <c r="B953" s="3" t="s">
        <v>712</v>
      </c>
      <c r="C953" s="3" t="s">
        <v>703</v>
      </c>
      <c r="D953" s="3" t="s">
        <v>712</v>
      </c>
      <c r="E953" s="3" t="s">
        <v>1117</v>
      </c>
      <c r="F953" s="3" t="s">
        <v>104</v>
      </c>
      <c r="G953" s="3" t="s">
        <v>104</v>
      </c>
      <c r="H953" s="3" t="s">
        <v>104</v>
      </c>
      <c r="I953" s="4"/>
      <c r="J953" s="4">
        <f>=ROUNDDOWN({0},0)</f>
      </c>
      <c r="K953" s="4"/>
      <c r="L953" s="5"/>
      <c r="M953" s="4"/>
      <c r="N953" s="4">
        <f>=ROUNDDOWN({0},0)</f>
      </c>
      <c r="O953" s="4"/>
      <c r="P953" s="5"/>
      <c r="Q953" s="4"/>
      <c r="R953" s="6"/>
      <c r="S953" s="4"/>
      <c r="T953" s="6"/>
      <c r="U953" s="5"/>
      <c r="V953" s="5"/>
      <c r="W953" s="4"/>
      <c r="X953" s="6"/>
      <c r="Y953" s="4"/>
      <c r="Z953" s="6"/>
      <c r="AA953" s="5"/>
      <c r="AB953" s="5"/>
      <c r="AC953" s="4"/>
      <c r="AD953" s="6"/>
      <c r="AE953" s="4"/>
      <c r="AF953" s="6"/>
      <c r="AG953" s="5"/>
      <c r="AH953" s="5"/>
      <c r="AI953" s="4"/>
      <c r="AJ953" s="6"/>
      <c r="AK953" s="4"/>
      <c r="AL953" s="6"/>
      <c r="AM953" s="5"/>
      <c r="AN953" s="5"/>
      <c r="AO953" s="4"/>
      <c r="AP953" s="6"/>
      <c r="AQ953" s="4"/>
      <c r="AR953" s="6"/>
      <c r="AS953" s="5"/>
      <c r="AT953" s="5"/>
      <c r="AU953" s="4"/>
      <c r="AV953" s="6"/>
      <c r="AW953" s="4"/>
      <c r="AX953" s="6"/>
      <c r="AY953" s="5"/>
      <c r="AZ953" s="5"/>
      <c r="BA953" s="4"/>
      <c r="BB953" s="6"/>
      <c r="BC953" s="4"/>
      <c r="BD953" s="6"/>
      <c r="BE953" s="5"/>
      <c r="BF953" s="5"/>
      <c r="BG953" s="4"/>
      <c r="BH953" s="6"/>
      <c r="BI953" s="4"/>
      <c r="BJ953" s="6"/>
      <c r="BK953" s="5"/>
      <c r="BL953" s="5"/>
      <c r="BM953" s="4"/>
      <c r="BN953" s="6"/>
      <c r="BO953" s="4"/>
      <c r="BP953" s="6"/>
      <c r="BQ953" s="5"/>
      <c r="BR953" s="5"/>
      <c r="BS953" s="4"/>
      <c r="BT953" s="6"/>
      <c r="BU953" s="4"/>
      <c r="BV953" s="6"/>
      <c r="BW953" s="5"/>
      <c r="BX953" s="5"/>
      <c r="BY953" s="4"/>
      <c r="BZ953" s="6"/>
      <c r="CA953" s="4"/>
      <c r="CB953" s="6"/>
      <c r="CC953" s="5"/>
      <c r="CD953" s="5"/>
      <c r="CE953" s="4"/>
      <c r="CF953" s="6"/>
      <c r="CG953" s="4"/>
      <c r="CH953" s="6"/>
      <c r="CI953" s="5"/>
      <c r="CJ953" s="5"/>
      <c r="CK953" s="4"/>
      <c r="CL953" s="6"/>
      <c r="CM953" s="4"/>
      <c r="CN953" s="6"/>
      <c r="CO953" s="5"/>
      <c r="CP953" s="5"/>
      <c r="CQ953" s="4"/>
      <c r="CR953" s="6"/>
      <c r="CS953" s="4"/>
      <c r="CT953" s="6"/>
      <c r="CU953" s="5"/>
      <c r="CV953" s="5"/>
      <c r="CW953" s="4"/>
      <c r="CX953" s="6"/>
      <c r="CY953" s="4"/>
      <c r="CZ953" s="6"/>
      <c r="DA953" s="5"/>
      <c r="DB953" s="5"/>
      <c r="DC953" s="4"/>
      <c r="DD953" s="6"/>
      <c r="DE953" s="4"/>
      <c r="DF953" s="6"/>
      <c r="DG953" s="5"/>
      <c r="DH953" s="5"/>
      <c r="DI953" s="4"/>
      <c r="DJ953" s="6"/>
      <c r="DK953" s="4"/>
      <c r="DL953" s="6"/>
      <c r="DM953" s="5"/>
      <c r="DN953" s="5"/>
      <c r="DO953" s="4"/>
      <c r="DP953" s="6"/>
      <c r="DQ953" s="4"/>
      <c r="DR953" s="6"/>
      <c r="DS953" s="5"/>
      <c r="DT953" s="5"/>
      <c r="DU953" s="4"/>
      <c r="DV953" s="6"/>
      <c r="DW953" s="4"/>
      <c r="DX953" s="6"/>
      <c r="DY953" s="5"/>
      <c r="DZ953" s="5"/>
      <c r="EA953" s="4"/>
      <c r="EB953" s="6"/>
      <c r="EC953" s="4"/>
      <c r="ED953" s="6"/>
      <c r="EE953" s="5"/>
      <c r="EF953" s="5"/>
      <c r="EG953" s="4"/>
      <c r="EH953" s="6"/>
      <c r="EI953" s="4"/>
      <c r="EJ953" s="6"/>
      <c r="EK953" s="5"/>
      <c r="EL953" s="5"/>
      <c r="EM953" s="4"/>
      <c r="EN953" s="6"/>
      <c r="EO953" s="4"/>
      <c r="EP953" s="6"/>
      <c r="EQ953" s="5"/>
      <c r="ER953" s="5"/>
      <c r="ES953" s="4"/>
      <c r="ET953" s="6"/>
      <c r="EU953" s="4"/>
      <c r="EV953" s="6"/>
      <c r="EW953" s="5"/>
      <c r="EX953" s="5"/>
      <c r="EY953" s="4"/>
      <c r="EZ953" s="6"/>
      <c r="FA953" s="4"/>
      <c r="FB953" s="6"/>
      <c r="FC953" s="5"/>
      <c r="FD953" s="5"/>
      <c r="FE953" s="4"/>
      <c r="FF953" s="6"/>
      <c r="FG953" s="4"/>
      <c r="FH953" s="6"/>
      <c r="FI953" s="5"/>
      <c r="FJ953" s="5"/>
      <c r="FK953" s="4"/>
      <c r="FL953" s="6"/>
      <c r="FM953" s="4"/>
      <c r="FN953" s="6"/>
      <c r="FO953" s="5"/>
      <c r="FP953" s="5"/>
      <c r="FQ953" s="4"/>
      <c r="FR953" s="6"/>
      <c r="FS953" s="4"/>
      <c r="FT953" s="6"/>
      <c r="FU953" s="5"/>
      <c r="FV953" s="5"/>
      <c r="FW953" s="4"/>
      <c r="FX953" s="6"/>
      <c r="FY953" s="4"/>
      <c r="FZ953" s="6"/>
      <c r="GA953" s="5"/>
      <c r="GB953" s="5"/>
      <c r="GC953" s="4"/>
      <c r="GD953" s="6"/>
      <c r="GE953" s="4"/>
      <c r="GF953" s="6"/>
      <c r="GG953" s="5"/>
      <c r="GH953" s="5"/>
      <c r="GI953" s="4"/>
      <c r="GJ953" s="6"/>
      <c r="GK953" s="4"/>
      <c r="GL953" s="6"/>
      <c r="GM953" s="5"/>
      <c r="GN953" s="5"/>
      <c r="GO953" s="4"/>
      <c r="GP953" s="6"/>
      <c r="GQ953" s="4"/>
      <c r="GR953" s="6"/>
      <c r="GS953" s="5"/>
      <c r="GT953" s="5"/>
      <c r="GU953" s="4"/>
      <c r="GV953" s="6"/>
      <c r="GW953" s="4"/>
      <c r="GX953" s="6"/>
      <c r="GY953" s="5"/>
      <c r="GZ953" s="5"/>
      <c r="HA953" s="4"/>
      <c r="HB953" s="6"/>
      <c r="HC953" s="4"/>
      <c r="HD953" s="6"/>
      <c r="HE953" s="5"/>
      <c r="HF953" s="5"/>
      <c r="HG953" s="4"/>
      <c r="HH953" s="6"/>
      <c r="HI953" s="4"/>
      <c r="HJ953" s="6"/>
      <c r="HK953" s="5"/>
      <c r="HL953" s="5"/>
      <c r="HM953" s="4"/>
      <c r="HN953" s="6"/>
      <c r="HO953" s="4"/>
      <c r="HP953" s="6"/>
      <c r="HQ953" s="5"/>
      <c r="HR953" s="5"/>
      <c r="HS953" s="4"/>
      <c r="HT953" s="6"/>
      <c r="HU953" s="4"/>
      <c r="HV953" s="6"/>
      <c r="HW953" s="5"/>
      <c r="HX953" s="5"/>
      <c r="HY953" s="4"/>
      <c r="HZ953" s="6"/>
      <c r="IA953" s="4"/>
      <c r="IB953" s="6"/>
      <c r="IC953" s="5"/>
      <c r="ID953" s="5"/>
      <c r="IE953" s="4"/>
      <c r="IF953" s="6"/>
      <c r="IG953" s="4"/>
      <c r="IH953" s="6"/>
      <c r="II953" s="5"/>
      <c r="IJ953" s="5"/>
      <c r="IK953" s="4"/>
      <c r="IL953" s="6"/>
      <c r="IM953" s="4"/>
      <c r="IN953" s="6"/>
      <c r="IO953" s="5"/>
      <c r="IP953" s="5"/>
      <c r="IQ953" s="4"/>
      <c r="IR953" s="6"/>
      <c r="IS953" s="4"/>
      <c r="IT953" s="6"/>
      <c r="IU953" s="5"/>
      <c r="IV953" s="5"/>
      <c r="IW953" s="4"/>
      <c r="IX953" s="6"/>
      <c r="IY953" s="4"/>
      <c r="IZ953" s="6"/>
      <c r="JA953" s="5"/>
      <c r="JB953" s="5"/>
      <c r="JC953" s="4"/>
      <c r="JD953" s="6"/>
      <c r="JE953" s="4"/>
      <c r="JF953" s="6"/>
      <c r="JG953" s="5"/>
      <c r="JH953" s="5"/>
      <c r="JI953" s="4"/>
      <c r="JJ953" s="6"/>
      <c r="JK953" s="4"/>
      <c r="JL953" s="6"/>
      <c r="JM953" s="5"/>
      <c r="JN953" s="5"/>
      <c r="JO953" s="4"/>
      <c r="JP953" s="6"/>
      <c r="JQ953" s="4"/>
      <c r="JR953" s="6"/>
      <c r="JS953" s="5"/>
      <c r="JT953" s="5"/>
      <c r="JU953" s="4"/>
      <c r="JV953" s="6"/>
      <c r="JW953" s="4"/>
      <c r="JX953" s="6"/>
      <c r="JY953" s="5"/>
      <c r="JZ953" s="5"/>
      <c r="KA953" s="4"/>
      <c r="KB953" s="6"/>
      <c r="KC953" s="4"/>
      <c r="KD953" s="6"/>
      <c r="KE953" s="5"/>
      <c r="KF953" s="5"/>
      <c r="KG953" s="4"/>
      <c r="KH953" s="6"/>
      <c r="KI953" s="4"/>
      <c r="KJ953" s="6"/>
      <c r="KK953" s="5"/>
      <c r="KL953" s="5"/>
    </row>
    <row r="954">
      <c r="A954" s="3" t="s">
        <v>85</v>
      </c>
      <c r="B954" s="3" t="s">
        <v>712</v>
      </c>
      <c r="C954" s="3" t="s">
        <v>703</v>
      </c>
      <c r="D954" s="3" t="s">
        <v>712</v>
      </c>
      <c r="E954" s="3" t="s">
        <v>1118</v>
      </c>
      <c r="F954" s="3" t="s">
        <v>104</v>
      </c>
      <c r="G954" s="3" t="s">
        <v>104</v>
      </c>
      <c r="H954" s="3" t="s">
        <v>104</v>
      </c>
      <c r="I954" s="4"/>
      <c r="J954" s="4">
        <f>=ROUNDDOWN({0},0)</f>
      </c>
      <c r="K954" s="4"/>
      <c r="L954" s="5"/>
      <c r="M954" s="4"/>
      <c r="N954" s="4">
        <f>=ROUNDDOWN({0},0)</f>
      </c>
      <c r="O954" s="4"/>
      <c r="P954" s="5"/>
      <c r="Q954" s="4"/>
      <c r="R954" s="6"/>
      <c r="S954" s="4"/>
      <c r="T954" s="6"/>
      <c r="U954" s="5"/>
      <c r="V954" s="5"/>
      <c r="W954" s="4"/>
      <c r="X954" s="6"/>
      <c r="Y954" s="4"/>
      <c r="Z954" s="6"/>
      <c r="AA954" s="5"/>
      <c r="AB954" s="5"/>
      <c r="AC954" s="4"/>
      <c r="AD954" s="6"/>
      <c r="AE954" s="4"/>
      <c r="AF954" s="6"/>
      <c r="AG954" s="5"/>
      <c r="AH954" s="5"/>
      <c r="AI954" s="4"/>
      <c r="AJ954" s="6"/>
      <c r="AK954" s="4"/>
      <c r="AL954" s="6"/>
      <c r="AM954" s="5"/>
      <c r="AN954" s="5"/>
      <c r="AO954" s="4"/>
      <c r="AP954" s="6"/>
      <c r="AQ954" s="4"/>
      <c r="AR954" s="6"/>
      <c r="AS954" s="5"/>
      <c r="AT954" s="5"/>
      <c r="AU954" s="4"/>
      <c r="AV954" s="6"/>
      <c r="AW954" s="4"/>
      <c r="AX954" s="6"/>
      <c r="AY954" s="5"/>
      <c r="AZ954" s="5"/>
      <c r="BA954" s="4"/>
      <c r="BB954" s="6"/>
      <c r="BC954" s="4"/>
      <c r="BD954" s="6"/>
      <c r="BE954" s="5"/>
      <c r="BF954" s="5"/>
      <c r="BG954" s="4"/>
      <c r="BH954" s="6"/>
      <c r="BI954" s="4"/>
      <c r="BJ954" s="6"/>
      <c r="BK954" s="5"/>
      <c r="BL954" s="5"/>
      <c r="BM954" s="4"/>
      <c r="BN954" s="6"/>
      <c r="BO954" s="4"/>
      <c r="BP954" s="6"/>
      <c r="BQ954" s="5"/>
      <c r="BR954" s="5"/>
      <c r="BS954" s="4"/>
      <c r="BT954" s="6"/>
      <c r="BU954" s="4"/>
      <c r="BV954" s="6"/>
      <c r="BW954" s="5"/>
      <c r="BX954" s="5"/>
      <c r="BY954" s="4"/>
      <c r="BZ954" s="6"/>
      <c r="CA954" s="4"/>
      <c r="CB954" s="6"/>
      <c r="CC954" s="5"/>
      <c r="CD954" s="5"/>
      <c r="CE954" s="4"/>
      <c r="CF954" s="6"/>
      <c r="CG954" s="4"/>
      <c r="CH954" s="6"/>
      <c r="CI954" s="5"/>
      <c r="CJ954" s="5"/>
      <c r="CK954" s="4"/>
      <c r="CL954" s="6"/>
      <c r="CM954" s="4"/>
      <c r="CN954" s="6"/>
      <c r="CO954" s="5"/>
      <c r="CP954" s="5"/>
      <c r="CQ954" s="4"/>
      <c r="CR954" s="6"/>
      <c r="CS954" s="4"/>
      <c r="CT954" s="6"/>
      <c r="CU954" s="5"/>
      <c r="CV954" s="5"/>
      <c r="CW954" s="4"/>
      <c r="CX954" s="6"/>
      <c r="CY954" s="4"/>
      <c r="CZ954" s="6"/>
      <c r="DA954" s="5"/>
      <c r="DB954" s="5"/>
      <c r="DC954" s="4"/>
      <c r="DD954" s="6"/>
      <c r="DE954" s="4"/>
      <c r="DF954" s="6"/>
      <c r="DG954" s="5"/>
      <c r="DH954" s="5"/>
      <c r="DI954" s="4"/>
      <c r="DJ954" s="6"/>
      <c r="DK954" s="4"/>
      <c r="DL954" s="6"/>
      <c r="DM954" s="5"/>
      <c r="DN954" s="5"/>
      <c r="DO954" s="4"/>
      <c r="DP954" s="6"/>
      <c r="DQ954" s="4"/>
      <c r="DR954" s="6"/>
      <c r="DS954" s="5"/>
      <c r="DT954" s="5"/>
      <c r="DU954" s="4"/>
      <c r="DV954" s="6"/>
      <c r="DW954" s="4"/>
      <c r="DX954" s="6"/>
      <c r="DY954" s="5"/>
      <c r="DZ954" s="5"/>
      <c r="EA954" s="4"/>
      <c r="EB954" s="6"/>
      <c r="EC954" s="4"/>
      <c r="ED954" s="6"/>
      <c r="EE954" s="5"/>
      <c r="EF954" s="5"/>
      <c r="EG954" s="4"/>
      <c r="EH954" s="6"/>
      <c r="EI954" s="4"/>
      <c r="EJ954" s="6"/>
      <c r="EK954" s="5"/>
      <c r="EL954" s="5"/>
      <c r="EM954" s="4"/>
      <c r="EN954" s="6"/>
      <c r="EO954" s="4"/>
      <c r="EP954" s="6"/>
      <c r="EQ954" s="5"/>
      <c r="ER954" s="5"/>
      <c r="ES954" s="4"/>
      <c r="ET954" s="6"/>
      <c r="EU954" s="4"/>
      <c r="EV954" s="6"/>
      <c r="EW954" s="5"/>
      <c r="EX954" s="5"/>
      <c r="EY954" s="4"/>
      <c r="EZ954" s="6"/>
      <c r="FA954" s="4"/>
      <c r="FB954" s="6"/>
      <c r="FC954" s="5"/>
      <c r="FD954" s="5"/>
      <c r="FE954" s="4"/>
      <c r="FF954" s="6"/>
      <c r="FG954" s="4"/>
      <c r="FH954" s="6"/>
      <c r="FI954" s="5"/>
      <c r="FJ954" s="5"/>
      <c r="FK954" s="4"/>
      <c r="FL954" s="6"/>
      <c r="FM954" s="4"/>
      <c r="FN954" s="6"/>
      <c r="FO954" s="5"/>
      <c r="FP954" s="5"/>
      <c r="FQ954" s="4"/>
      <c r="FR954" s="6"/>
      <c r="FS954" s="4"/>
      <c r="FT954" s="6"/>
      <c r="FU954" s="5"/>
      <c r="FV954" s="5"/>
      <c r="FW954" s="4"/>
      <c r="FX954" s="6"/>
      <c r="FY954" s="4"/>
      <c r="FZ954" s="6"/>
      <c r="GA954" s="5"/>
      <c r="GB954" s="5"/>
      <c r="GC954" s="4"/>
      <c r="GD954" s="6"/>
      <c r="GE954" s="4"/>
      <c r="GF954" s="6"/>
      <c r="GG954" s="5"/>
      <c r="GH954" s="5"/>
      <c r="GI954" s="4"/>
      <c r="GJ954" s="6"/>
      <c r="GK954" s="4"/>
      <c r="GL954" s="6"/>
      <c r="GM954" s="5"/>
      <c r="GN954" s="5"/>
      <c r="GO954" s="4"/>
      <c r="GP954" s="6"/>
      <c r="GQ954" s="4"/>
      <c r="GR954" s="6"/>
      <c r="GS954" s="5"/>
      <c r="GT954" s="5"/>
      <c r="GU954" s="4"/>
      <c r="GV954" s="6"/>
      <c r="GW954" s="4"/>
      <c r="GX954" s="6"/>
      <c r="GY954" s="5"/>
      <c r="GZ954" s="5"/>
      <c r="HA954" s="4"/>
      <c r="HB954" s="6"/>
      <c r="HC954" s="4"/>
      <c r="HD954" s="6"/>
      <c r="HE954" s="5"/>
      <c r="HF954" s="5"/>
      <c r="HG954" s="4"/>
      <c r="HH954" s="6"/>
      <c r="HI954" s="4"/>
      <c r="HJ954" s="6"/>
      <c r="HK954" s="5"/>
      <c r="HL954" s="5"/>
      <c r="HM954" s="4"/>
      <c r="HN954" s="6"/>
      <c r="HO954" s="4"/>
      <c r="HP954" s="6"/>
      <c r="HQ954" s="5"/>
      <c r="HR954" s="5"/>
      <c r="HS954" s="4"/>
      <c r="HT954" s="6"/>
      <c r="HU954" s="4"/>
      <c r="HV954" s="6"/>
      <c r="HW954" s="5"/>
      <c r="HX954" s="5"/>
      <c r="HY954" s="4"/>
      <c r="HZ954" s="6"/>
      <c r="IA954" s="4"/>
      <c r="IB954" s="6"/>
      <c r="IC954" s="5"/>
      <c r="ID954" s="5"/>
      <c r="IE954" s="4"/>
      <c r="IF954" s="6"/>
      <c r="IG954" s="4"/>
      <c r="IH954" s="6"/>
      <c r="II954" s="5"/>
      <c r="IJ954" s="5"/>
      <c r="IK954" s="4"/>
      <c r="IL954" s="6"/>
      <c r="IM954" s="4"/>
      <c r="IN954" s="6"/>
      <c r="IO954" s="5"/>
      <c r="IP954" s="5"/>
      <c r="IQ954" s="4"/>
      <c r="IR954" s="6"/>
      <c r="IS954" s="4"/>
      <c r="IT954" s="6"/>
      <c r="IU954" s="5"/>
      <c r="IV954" s="5"/>
      <c r="IW954" s="4"/>
      <c r="IX954" s="6"/>
      <c r="IY954" s="4"/>
      <c r="IZ954" s="6"/>
      <c r="JA954" s="5"/>
      <c r="JB954" s="5"/>
      <c r="JC954" s="4"/>
      <c r="JD954" s="6"/>
      <c r="JE954" s="4"/>
      <c r="JF954" s="6"/>
      <c r="JG954" s="5"/>
      <c r="JH954" s="5"/>
      <c r="JI954" s="4"/>
      <c r="JJ954" s="6"/>
      <c r="JK954" s="4"/>
      <c r="JL954" s="6"/>
      <c r="JM954" s="5"/>
      <c r="JN954" s="5"/>
      <c r="JO954" s="4"/>
      <c r="JP954" s="6"/>
      <c r="JQ954" s="4"/>
      <c r="JR954" s="6"/>
      <c r="JS954" s="5"/>
      <c r="JT954" s="5"/>
      <c r="JU954" s="4"/>
      <c r="JV954" s="6"/>
      <c r="JW954" s="4"/>
      <c r="JX954" s="6"/>
      <c r="JY954" s="5"/>
      <c r="JZ954" s="5"/>
      <c r="KA954" s="4"/>
      <c r="KB954" s="6"/>
      <c r="KC954" s="4"/>
      <c r="KD954" s="6"/>
      <c r="KE954" s="5"/>
      <c r="KF954" s="5"/>
      <c r="KG954" s="4"/>
      <c r="KH954" s="6"/>
      <c r="KI954" s="4"/>
      <c r="KJ954" s="6"/>
      <c r="KK954" s="5"/>
      <c r="KL954" s="5"/>
    </row>
    <row r="955">
      <c r="A955" s="3" t="s">
        <v>85</v>
      </c>
      <c r="B955" s="3" t="s">
        <v>712</v>
      </c>
      <c r="C955" s="3" t="s">
        <v>703</v>
      </c>
      <c r="D955" s="3" t="s">
        <v>712</v>
      </c>
      <c r="E955" s="3" t="s">
        <v>995</v>
      </c>
      <c r="F955" s="3" t="s">
        <v>104</v>
      </c>
      <c r="G955" s="3" t="s">
        <v>104</v>
      </c>
      <c r="H955" s="3" t="s">
        <v>104</v>
      </c>
      <c r="I955" s="4"/>
      <c r="J955" s="4">
        <f>=ROUNDDOWN({0},0)</f>
      </c>
      <c r="K955" s="4"/>
      <c r="L955" s="5"/>
      <c r="M955" s="4"/>
      <c r="N955" s="4">
        <f>=ROUNDDOWN({0},0)</f>
      </c>
      <c r="O955" s="4"/>
      <c r="P955" s="5"/>
      <c r="Q955" s="4"/>
      <c r="R955" s="6"/>
      <c r="S955" s="4"/>
      <c r="T955" s="6"/>
      <c r="U955" s="5"/>
      <c r="V955" s="5"/>
      <c r="W955" s="4"/>
      <c r="X955" s="6"/>
      <c r="Y955" s="4"/>
      <c r="Z955" s="6"/>
      <c r="AA955" s="5"/>
      <c r="AB955" s="5"/>
      <c r="AC955" s="4"/>
      <c r="AD955" s="6"/>
      <c r="AE955" s="4"/>
      <c r="AF955" s="6"/>
      <c r="AG955" s="5"/>
      <c r="AH955" s="5"/>
      <c r="AI955" s="4"/>
      <c r="AJ955" s="6"/>
      <c r="AK955" s="4"/>
      <c r="AL955" s="6"/>
      <c r="AM955" s="5"/>
      <c r="AN955" s="5"/>
      <c r="AO955" s="4"/>
      <c r="AP955" s="6"/>
      <c r="AQ955" s="4"/>
      <c r="AR955" s="6"/>
      <c r="AS955" s="5"/>
      <c r="AT955" s="5"/>
      <c r="AU955" s="4"/>
      <c r="AV955" s="6"/>
      <c r="AW955" s="4"/>
      <c r="AX955" s="6"/>
      <c r="AY955" s="5"/>
      <c r="AZ955" s="5"/>
      <c r="BA955" s="4"/>
      <c r="BB955" s="6"/>
      <c r="BC955" s="4"/>
      <c r="BD955" s="6"/>
      <c r="BE955" s="5"/>
      <c r="BF955" s="5"/>
      <c r="BG955" s="4"/>
      <c r="BH955" s="6"/>
      <c r="BI955" s="4"/>
      <c r="BJ955" s="6"/>
      <c r="BK955" s="5"/>
      <c r="BL955" s="5"/>
      <c r="BM955" s="4"/>
      <c r="BN955" s="6"/>
      <c r="BO955" s="4"/>
      <c r="BP955" s="6"/>
      <c r="BQ955" s="5"/>
      <c r="BR955" s="5"/>
      <c r="BS955" s="4"/>
      <c r="BT955" s="6"/>
      <c r="BU955" s="4"/>
      <c r="BV955" s="6"/>
      <c r="BW955" s="5"/>
      <c r="BX955" s="5"/>
      <c r="BY955" s="4"/>
      <c r="BZ955" s="6"/>
      <c r="CA955" s="4"/>
      <c r="CB955" s="6"/>
      <c r="CC955" s="5"/>
      <c r="CD955" s="5"/>
      <c r="CE955" s="4"/>
      <c r="CF955" s="6"/>
      <c r="CG955" s="4"/>
      <c r="CH955" s="6"/>
      <c r="CI955" s="5"/>
      <c r="CJ955" s="5"/>
      <c r="CK955" s="4"/>
      <c r="CL955" s="6"/>
      <c r="CM955" s="4"/>
      <c r="CN955" s="6"/>
      <c r="CO955" s="5"/>
      <c r="CP955" s="5"/>
      <c r="CQ955" s="4"/>
      <c r="CR955" s="6"/>
      <c r="CS955" s="4"/>
      <c r="CT955" s="6"/>
      <c r="CU955" s="5"/>
      <c r="CV955" s="5"/>
      <c r="CW955" s="4"/>
      <c r="CX955" s="6"/>
      <c r="CY955" s="4"/>
      <c r="CZ955" s="6"/>
      <c r="DA955" s="5"/>
      <c r="DB955" s="5"/>
      <c r="DC955" s="4"/>
      <c r="DD955" s="6"/>
      <c r="DE955" s="4"/>
      <c r="DF955" s="6"/>
      <c r="DG955" s="5"/>
      <c r="DH955" s="5"/>
      <c r="DI955" s="4"/>
      <c r="DJ955" s="6"/>
      <c r="DK955" s="4"/>
      <c r="DL955" s="6"/>
      <c r="DM955" s="5"/>
      <c r="DN955" s="5"/>
      <c r="DO955" s="4"/>
      <c r="DP955" s="6"/>
      <c r="DQ955" s="4"/>
      <c r="DR955" s="6"/>
      <c r="DS955" s="5"/>
      <c r="DT955" s="5"/>
      <c r="DU955" s="4"/>
      <c r="DV955" s="6"/>
      <c r="DW955" s="4"/>
      <c r="DX955" s="6"/>
      <c r="DY955" s="5"/>
      <c r="DZ955" s="5"/>
      <c r="EA955" s="4"/>
      <c r="EB955" s="6"/>
      <c r="EC955" s="4"/>
      <c r="ED955" s="6"/>
      <c r="EE955" s="5"/>
      <c r="EF955" s="5"/>
      <c r="EG955" s="4"/>
      <c r="EH955" s="6"/>
      <c r="EI955" s="4"/>
      <c r="EJ955" s="6"/>
      <c r="EK955" s="5"/>
      <c r="EL955" s="5"/>
      <c r="EM955" s="4"/>
      <c r="EN955" s="6"/>
      <c r="EO955" s="4"/>
      <c r="EP955" s="6"/>
      <c r="EQ955" s="5"/>
      <c r="ER955" s="5"/>
      <c r="ES955" s="4"/>
      <c r="ET955" s="6"/>
      <c r="EU955" s="4"/>
      <c r="EV955" s="6"/>
      <c r="EW955" s="5"/>
      <c r="EX955" s="5"/>
      <c r="EY955" s="4"/>
      <c r="EZ955" s="6"/>
      <c r="FA955" s="4"/>
      <c r="FB955" s="6"/>
      <c r="FC955" s="5"/>
      <c r="FD955" s="5"/>
      <c r="FE955" s="4"/>
      <c r="FF955" s="6"/>
      <c r="FG955" s="4"/>
      <c r="FH955" s="6"/>
      <c r="FI955" s="5"/>
      <c r="FJ955" s="5"/>
      <c r="FK955" s="4"/>
      <c r="FL955" s="6"/>
      <c r="FM955" s="4"/>
      <c r="FN955" s="6"/>
      <c r="FO955" s="5"/>
      <c r="FP955" s="5"/>
      <c r="FQ955" s="4"/>
      <c r="FR955" s="6"/>
      <c r="FS955" s="4"/>
      <c r="FT955" s="6"/>
      <c r="FU955" s="5"/>
      <c r="FV955" s="5"/>
      <c r="FW955" s="4"/>
      <c r="FX955" s="6"/>
      <c r="FY955" s="4"/>
      <c r="FZ955" s="6"/>
      <c r="GA955" s="5"/>
      <c r="GB955" s="5"/>
      <c r="GC955" s="4"/>
      <c r="GD955" s="6"/>
      <c r="GE955" s="4"/>
      <c r="GF955" s="6"/>
      <c r="GG955" s="5"/>
      <c r="GH955" s="5"/>
      <c r="GI955" s="4"/>
      <c r="GJ955" s="6"/>
      <c r="GK955" s="4"/>
      <c r="GL955" s="6"/>
      <c r="GM955" s="5"/>
      <c r="GN955" s="5"/>
      <c r="GO955" s="4"/>
      <c r="GP955" s="6"/>
      <c r="GQ955" s="4"/>
      <c r="GR955" s="6"/>
      <c r="GS955" s="5"/>
      <c r="GT955" s="5"/>
      <c r="GU955" s="4"/>
      <c r="GV955" s="6"/>
      <c r="GW955" s="4"/>
      <c r="GX955" s="6"/>
      <c r="GY955" s="5"/>
      <c r="GZ955" s="5"/>
      <c r="HA955" s="4"/>
      <c r="HB955" s="6"/>
      <c r="HC955" s="4"/>
      <c r="HD955" s="6"/>
      <c r="HE955" s="5"/>
      <c r="HF955" s="5"/>
      <c r="HG955" s="4"/>
      <c r="HH955" s="6"/>
      <c r="HI955" s="4"/>
      <c r="HJ955" s="6"/>
      <c r="HK955" s="5"/>
      <c r="HL955" s="5"/>
      <c r="HM955" s="4"/>
      <c r="HN955" s="6"/>
      <c r="HO955" s="4"/>
      <c r="HP955" s="6"/>
      <c r="HQ955" s="5"/>
      <c r="HR955" s="5"/>
      <c r="HS955" s="4"/>
      <c r="HT955" s="6"/>
      <c r="HU955" s="4"/>
      <c r="HV955" s="6"/>
      <c r="HW955" s="5"/>
      <c r="HX955" s="5"/>
      <c r="HY955" s="4"/>
      <c r="HZ955" s="6"/>
      <c r="IA955" s="4"/>
      <c r="IB955" s="6"/>
      <c r="IC955" s="5"/>
      <c r="ID955" s="5"/>
      <c r="IE955" s="4"/>
      <c r="IF955" s="6"/>
      <c r="IG955" s="4"/>
      <c r="IH955" s="6"/>
      <c r="II955" s="5"/>
      <c r="IJ955" s="5"/>
      <c r="IK955" s="4"/>
      <c r="IL955" s="6"/>
      <c r="IM955" s="4"/>
      <c r="IN955" s="6"/>
      <c r="IO955" s="5"/>
      <c r="IP955" s="5"/>
      <c r="IQ955" s="4"/>
      <c r="IR955" s="6"/>
      <c r="IS955" s="4"/>
      <c r="IT955" s="6"/>
      <c r="IU955" s="5"/>
      <c r="IV955" s="5"/>
      <c r="IW955" s="4"/>
      <c r="IX955" s="6"/>
      <c r="IY955" s="4"/>
      <c r="IZ955" s="6"/>
      <c r="JA955" s="5"/>
      <c r="JB955" s="5"/>
      <c r="JC955" s="4"/>
      <c r="JD955" s="6"/>
      <c r="JE955" s="4"/>
      <c r="JF955" s="6"/>
      <c r="JG955" s="5"/>
      <c r="JH955" s="5"/>
      <c r="JI955" s="4"/>
      <c r="JJ955" s="6"/>
      <c r="JK955" s="4"/>
      <c r="JL955" s="6"/>
      <c r="JM955" s="5"/>
      <c r="JN955" s="5"/>
      <c r="JO955" s="4"/>
      <c r="JP955" s="6"/>
      <c r="JQ955" s="4"/>
      <c r="JR955" s="6"/>
      <c r="JS955" s="5"/>
      <c r="JT955" s="5"/>
      <c r="JU955" s="4"/>
      <c r="JV955" s="6"/>
      <c r="JW955" s="4"/>
      <c r="JX955" s="6"/>
      <c r="JY955" s="5"/>
      <c r="JZ955" s="5"/>
      <c r="KA955" s="4"/>
      <c r="KB955" s="6"/>
      <c r="KC955" s="4"/>
      <c r="KD955" s="6"/>
      <c r="KE955" s="5"/>
      <c r="KF955" s="5"/>
      <c r="KG955" s="4"/>
      <c r="KH955" s="6"/>
      <c r="KI955" s="4"/>
      <c r="KJ955" s="6"/>
      <c r="KK955" s="5"/>
      <c r="KL955" s="5"/>
    </row>
    <row r="956">
      <c r="A956" s="3" t="s">
        <v>85</v>
      </c>
      <c r="B956" s="3" t="s">
        <v>712</v>
      </c>
      <c r="C956" s="3" t="s">
        <v>703</v>
      </c>
      <c r="D956" s="3" t="s">
        <v>712</v>
      </c>
      <c r="E956" s="3" t="s">
        <v>1119</v>
      </c>
      <c r="F956" s="3" t="s">
        <v>104</v>
      </c>
      <c r="G956" s="3" t="s">
        <v>104</v>
      </c>
      <c r="H956" s="3" t="s">
        <v>104</v>
      </c>
      <c r="I956" s="4"/>
      <c r="J956" s="4">
        <f>=ROUNDDOWN({0},0)</f>
      </c>
      <c r="K956" s="4"/>
      <c r="L956" s="5"/>
      <c r="M956" s="4"/>
      <c r="N956" s="4">
        <f>=ROUNDDOWN({0},0)</f>
      </c>
      <c r="O956" s="4"/>
      <c r="P956" s="5"/>
      <c r="Q956" s="4"/>
      <c r="R956" s="6"/>
      <c r="S956" s="4"/>
      <c r="T956" s="6"/>
      <c r="U956" s="5"/>
      <c r="V956" s="5"/>
      <c r="W956" s="4"/>
      <c r="X956" s="6"/>
      <c r="Y956" s="4"/>
      <c r="Z956" s="6"/>
      <c r="AA956" s="5"/>
      <c r="AB956" s="5"/>
      <c r="AC956" s="4"/>
      <c r="AD956" s="6"/>
      <c r="AE956" s="4"/>
      <c r="AF956" s="6"/>
      <c r="AG956" s="5"/>
      <c r="AH956" s="5"/>
      <c r="AI956" s="4"/>
      <c r="AJ956" s="6"/>
      <c r="AK956" s="4"/>
      <c r="AL956" s="6"/>
      <c r="AM956" s="5"/>
      <c r="AN956" s="5"/>
      <c r="AO956" s="4"/>
      <c r="AP956" s="6"/>
      <c r="AQ956" s="4"/>
      <c r="AR956" s="6"/>
      <c r="AS956" s="5"/>
      <c r="AT956" s="5"/>
      <c r="AU956" s="4"/>
      <c r="AV956" s="6"/>
      <c r="AW956" s="4"/>
      <c r="AX956" s="6"/>
      <c r="AY956" s="5"/>
      <c r="AZ956" s="5"/>
      <c r="BA956" s="4"/>
      <c r="BB956" s="6"/>
      <c r="BC956" s="4"/>
      <c r="BD956" s="6"/>
      <c r="BE956" s="5"/>
      <c r="BF956" s="5"/>
      <c r="BG956" s="4"/>
      <c r="BH956" s="6"/>
      <c r="BI956" s="4"/>
      <c r="BJ956" s="6"/>
      <c r="BK956" s="5"/>
      <c r="BL956" s="5"/>
      <c r="BM956" s="4"/>
      <c r="BN956" s="6"/>
      <c r="BO956" s="4"/>
      <c r="BP956" s="6"/>
      <c r="BQ956" s="5"/>
      <c r="BR956" s="5"/>
      <c r="BS956" s="4"/>
      <c r="BT956" s="6"/>
      <c r="BU956" s="4"/>
      <c r="BV956" s="6"/>
      <c r="BW956" s="5"/>
      <c r="BX956" s="5"/>
      <c r="BY956" s="4"/>
      <c r="BZ956" s="6"/>
      <c r="CA956" s="4"/>
      <c r="CB956" s="6"/>
      <c r="CC956" s="5"/>
      <c r="CD956" s="5"/>
      <c r="CE956" s="4"/>
      <c r="CF956" s="6"/>
      <c r="CG956" s="4"/>
      <c r="CH956" s="6"/>
      <c r="CI956" s="5"/>
      <c r="CJ956" s="5"/>
      <c r="CK956" s="4"/>
      <c r="CL956" s="6"/>
      <c r="CM956" s="4"/>
      <c r="CN956" s="6"/>
      <c r="CO956" s="5"/>
      <c r="CP956" s="5"/>
      <c r="CQ956" s="4"/>
      <c r="CR956" s="6"/>
      <c r="CS956" s="4"/>
      <c r="CT956" s="6"/>
      <c r="CU956" s="5"/>
      <c r="CV956" s="5"/>
      <c r="CW956" s="4"/>
      <c r="CX956" s="6"/>
      <c r="CY956" s="4"/>
      <c r="CZ956" s="6"/>
      <c r="DA956" s="5"/>
      <c r="DB956" s="5"/>
      <c r="DC956" s="4"/>
      <c r="DD956" s="6"/>
      <c r="DE956" s="4"/>
      <c r="DF956" s="6"/>
      <c r="DG956" s="5"/>
      <c r="DH956" s="5"/>
      <c r="DI956" s="4"/>
      <c r="DJ956" s="6"/>
      <c r="DK956" s="4"/>
      <c r="DL956" s="6"/>
      <c r="DM956" s="5"/>
      <c r="DN956" s="5"/>
      <c r="DO956" s="4"/>
      <c r="DP956" s="6"/>
      <c r="DQ956" s="4"/>
      <c r="DR956" s="6"/>
      <c r="DS956" s="5"/>
      <c r="DT956" s="5"/>
      <c r="DU956" s="4"/>
      <c r="DV956" s="6"/>
      <c r="DW956" s="4"/>
      <c r="DX956" s="6"/>
      <c r="DY956" s="5"/>
      <c r="DZ956" s="5"/>
      <c r="EA956" s="4"/>
      <c r="EB956" s="6"/>
      <c r="EC956" s="4"/>
      <c r="ED956" s="6"/>
      <c r="EE956" s="5"/>
      <c r="EF956" s="5"/>
      <c r="EG956" s="4"/>
      <c r="EH956" s="6"/>
      <c r="EI956" s="4"/>
      <c r="EJ956" s="6"/>
      <c r="EK956" s="5"/>
      <c r="EL956" s="5"/>
      <c r="EM956" s="4"/>
      <c r="EN956" s="6"/>
      <c r="EO956" s="4"/>
      <c r="EP956" s="6"/>
      <c r="EQ956" s="5"/>
      <c r="ER956" s="5"/>
      <c r="ES956" s="4"/>
      <c r="ET956" s="6"/>
      <c r="EU956" s="4"/>
      <c r="EV956" s="6"/>
      <c r="EW956" s="5"/>
      <c r="EX956" s="5"/>
      <c r="EY956" s="4"/>
      <c r="EZ956" s="6"/>
      <c r="FA956" s="4"/>
      <c r="FB956" s="6"/>
      <c r="FC956" s="5"/>
      <c r="FD956" s="5"/>
      <c r="FE956" s="4"/>
      <c r="FF956" s="6"/>
      <c r="FG956" s="4"/>
      <c r="FH956" s="6"/>
      <c r="FI956" s="5"/>
      <c r="FJ956" s="5"/>
      <c r="FK956" s="4"/>
      <c r="FL956" s="6"/>
      <c r="FM956" s="4"/>
      <c r="FN956" s="6"/>
      <c r="FO956" s="5"/>
      <c r="FP956" s="5"/>
      <c r="FQ956" s="4"/>
      <c r="FR956" s="6"/>
      <c r="FS956" s="4"/>
      <c r="FT956" s="6"/>
      <c r="FU956" s="5"/>
      <c r="FV956" s="5"/>
      <c r="FW956" s="4"/>
      <c r="FX956" s="6"/>
      <c r="FY956" s="4"/>
      <c r="FZ956" s="6"/>
      <c r="GA956" s="5"/>
      <c r="GB956" s="5"/>
      <c r="GC956" s="4"/>
      <c r="GD956" s="6"/>
      <c r="GE956" s="4"/>
      <c r="GF956" s="6"/>
      <c r="GG956" s="5"/>
      <c r="GH956" s="5"/>
      <c r="GI956" s="4"/>
      <c r="GJ956" s="6"/>
      <c r="GK956" s="4"/>
      <c r="GL956" s="6"/>
      <c r="GM956" s="5"/>
      <c r="GN956" s="5"/>
      <c r="GO956" s="4"/>
      <c r="GP956" s="6"/>
      <c r="GQ956" s="4"/>
      <c r="GR956" s="6"/>
      <c r="GS956" s="5"/>
      <c r="GT956" s="5"/>
      <c r="GU956" s="4"/>
      <c r="GV956" s="6"/>
      <c r="GW956" s="4"/>
      <c r="GX956" s="6"/>
      <c r="GY956" s="5"/>
      <c r="GZ956" s="5"/>
      <c r="HA956" s="4"/>
      <c r="HB956" s="6"/>
      <c r="HC956" s="4"/>
      <c r="HD956" s="6"/>
      <c r="HE956" s="5"/>
      <c r="HF956" s="5"/>
      <c r="HG956" s="4"/>
      <c r="HH956" s="6"/>
      <c r="HI956" s="4"/>
      <c r="HJ956" s="6"/>
      <c r="HK956" s="5"/>
      <c r="HL956" s="5"/>
      <c r="HM956" s="4"/>
      <c r="HN956" s="6"/>
      <c r="HO956" s="4"/>
      <c r="HP956" s="6"/>
      <c r="HQ956" s="5"/>
      <c r="HR956" s="5"/>
      <c r="HS956" s="4"/>
      <c r="HT956" s="6"/>
      <c r="HU956" s="4"/>
      <c r="HV956" s="6"/>
      <c r="HW956" s="5"/>
      <c r="HX956" s="5"/>
      <c r="HY956" s="4"/>
      <c r="HZ956" s="6"/>
      <c r="IA956" s="4"/>
      <c r="IB956" s="6"/>
      <c r="IC956" s="5"/>
      <c r="ID956" s="5"/>
      <c r="IE956" s="4"/>
      <c r="IF956" s="6"/>
      <c r="IG956" s="4"/>
      <c r="IH956" s="6"/>
      <c r="II956" s="5"/>
      <c r="IJ956" s="5"/>
      <c r="IK956" s="4"/>
      <c r="IL956" s="6"/>
      <c r="IM956" s="4"/>
      <c r="IN956" s="6"/>
      <c r="IO956" s="5"/>
      <c r="IP956" s="5"/>
      <c r="IQ956" s="4"/>
      <c r="IR956" s="6"/>
      <c r="IS956" s="4"/>
      <c r="IT956" s="6"/>
      <c r="IU956" s="5"/>
      <c r="IV956" s="5"/>
      <c r="IW956" s="4"/>
      <c r="IX956" s="6"/>
      <c r="IY956" s="4"/>
      <c r="IZ956" s="6"/>
      <c r="JA956" s="5"/>
      <c r="JB956" s="5"/>
      <c r="JC956" s="4"/>
      <c r="JD956" s="6"/>
      <c r="JE956" s="4"/>
      <c r="JF956" s="6"/>
      <c r="JG956" s="5"/>
      <c r="JH956" s="5"/>
      <c r="JI956" s="4"/>
      <c r="JJ956" s="6"/>
      <c r="JK956" s="4"/>
      <c r="JL956" s="6"/>
      <c r="JM956" s="5"/>
      <c r="JN956" s="5"/>
      <c r="JO956" s="4"/>
      <c r="JP956" s="6"/>
      <c r="JQ956" s="4"/>
      <c r="JR956" s="6"/>
      <c r="JS956" s="5"/>
      <c r="JT956" s="5"/>
      <c r="JU956" s="4"/>
      <c r="JV956" s="6"/>
      <c r="JW956" s="4"/>
      <c r="JX956" s="6"/>
      <c r="JY956" s="5"/>
      <c r="JZ956" s="5"/>
      <c r="KA956" s="4"/>
      <c r="KB956" s="6"/>
      <c r="KC956" s="4"/>
      <c r="KD956" s="6"/>
      <c r="KE956" s="5"/>
      <c r="KF956" s="5"/>
      <c r="KG956" s="4"/>
      <c r="KH956" s="6"/>
      <c r="KI956" s="4"/>
      <c r="KJ956" s="6"/>
      <c r="KK956" s="5"/>
      <c r="KL956" s="5"/>
    </row>
    <row r="957">
      <c r="A957" s="3" t="s">
        <v>85</v>
      </c>
      <c r="B957" s="3" t="s">
        <v>712</v>
      </c>
      <c r="C957" s="3" t="s">
        <v>703</v>
      </c>
      <c r="D957" s="3" t="s">
        <v>712</v>
      </c>
      <c r="E957" s="3" t="s">
        <v>951</v>
      </c>
      <c r="F957" s="3" t="s">
        <v>104</v>
      </c>
      <c r="G957" s="3" t="s">
        <v>104</v>
      </c>
      <c r="H957" s="3" t="s">
        <v>104</v>
      </c>
      <c r="I957" s="4"/>
      <c r="J957" s="4">
        <f>=ROUNDDOWN({0},0)</f>
      </c>
      <c r="K957" s="4"/>
      <c r="L957" s="5"/>
      <c r="M957" s="4"/>
      <c r="N957" s="4">
        <f>=ROUNDDOWN({0},0)</f>
      </c>
      <c r="O957" s="4"/>
      <c r="P957" s="5"/>
      <c r="Q957" s="4"/>
      <c r="R957" s="6"/>
      <c r="S957" s="4"/>
      <c r="T957" s="6"/>
      <c r="U957" s="5"/>
      <c r="V957" s="5"/>
      <c r="W957" s="4"/>
      <c r="X957" s="6"/>
      <c r="Y957" s="4"/>
      <c r="Z957" s="6"/>
      <c r="AA957" s="5"/>
      <c r="AB957" s="5"/>
      <c r="AC957" s="4"/>
      <c r="AD957" s="6"/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/>
      <c r="AP957" s="6"/>
      <c r="AQ957" s="4"/>
      <c r="AR957" s="6"/>
      <c r="AS957" s="5"/>
      <c r="AT957" s="5"/>
      <c r="AU957" s="4"/>
      <c r="AV957" s="6"/>
      <c r="AW957" s="4"/>
      <c r="AX957" s="6"/>
      <c r="AY957" s="5"/>
      <c r="AZ957" s="5"/>
      <c r="BA957" s="4"/>
      <c r="BB957" s="6"/>
      <c r="BC957" s="4"/>
      <c r="BD957" s="6"/>
      <c r="BE957" s="5"/>
      <c r="BF957" s="5"/>
      <c r="BG957" s="4"/>
      <c r="BH957" s="6"/>
      <c r="BI957" s="4"/>
      <c r="BJ957" s="6"/>
      <c r="BK957" s="5"/>
      <c r="BL957" s="5"/>
      <c r="BM957" s="4"/>
      <c r="BN957" s="6"/>
      <c r="BO957" s="4"/>
      <c r="BP957" s="6"/>
      <c r="BQ957" s="5"/>
      <c r="BR957" s="5"/>
      <c r="BS957" s="4"/>
      <c r="BT957" s="6"/>
      <c r="BU957" s="4"/>
      <c r="BV957" s="6"/>
      <c r="BW957" s="5"/>
      <c r="BX957" s="5"/>
      <c r="BY957" s="4"/>
      <c r="BZ957" s="6"/>
      <c r="CA957" s="4"/>
      <c r="CB957" s="6"/>
      <c r="CC957" s="5"/>
      <c r="CD957" s="5"/>
      <c r="CE957" s="4"/>
      <c r="CF957" s="6"/>
      <c r="CG957" s="4"/>
      <c r="CH957" s="6"/>
      <c r="CI957" s="5"/>
      <c r="CJ957" s="5"/>
      <c r="CK957" s="4"/>
      <c r="CL957" s="6"/>
      <c r="CM957" s="4"/>
      <c r="CN957" s="6"/>
      <c r="CO957" s="5"/>
      <c r="CP957" s="5"/>
      <c r="CQ957" s="4"/>
      <c r="CR957" s="6"/>
      <c r="CS957" s="4"/>
      <c r="CT957" s="6"/>
      <c r="CU957" s="5"/>
      <c r="CV957" s="5"/>
      <c r="CW957" s="4"/>
      <c r="CX957" s="6"/>
      <c r="CY957" s="4"/>
      <c r="CZ957" s="6"/>
      <c r="DA957" s="5"/>
      <c r="DB957" s="5"/>
      <c r="DC957" s="4"/>
      <c r="DD957" s="6"/>
      <c r="DE957" s="4"/>
      <c r="DF957" s="6"/>
      <c r="DG957" s="5"/>
      <c r="DH957" s="5"/>
      <c r="DI957" s="4"/>
      <c r="DJ957" s="6"/>
      <c r="DK957" s="4"/>
      <c r="DL957" s="6"/>
      <c r="DM957" s="5"/>
      <c r="DN957" s="5"/>
      <c r="DO957" s="4"/>
      <c r="DP957" s="6"/>
      <c r="DQ957" s="4"/>
      <c r="DR957" s="6"/>
      <c r="DS957" s="5"/>
      <c r="DT957" s="5"/>
      <c r="DU957" s="4"/>
      <c r="DV957" s="6"/>
      <c r="DW957" s="4"/>
      <c r="DX957" s="6"/>
      <c r="DY957" s="5"/>
      <c r="DZ957" s="5"/>
      <c r="EA957" s="4"/>
      <c r="EB957" s="6"/>
      <c r="EC957" s="4"/>
      <c r="ED957" s="6"/>
      <c r="EE957" s="5"/>
      <c r="EF957" s="5"/>
      <c r="EG957" s="4"/>
      <c r="EH957" s="6"/>
      <c r="EI957" s="4"/>
      <c r="EJ957" s="6"/>
      <c r="EK957" s="5"/>
      <c r="EL957" s="5"/>
      <c r="EM957" s="4"/>
      <c r="EN957" s="6"/>
      <c r="EO957" s="4"/>
      <c r="EP957" s="6"/>
      <c r="EQ957" s="5"/>
      <c r="ER957" s="5"/>
      <c r="ES957" s="4"/>
      <c r="ET957" s="6"/>
      <c r="EU957" s="4"/>
      <c r="EV957" s="6"/>
      <c r="EW957" s="5"/>
      <c r="EX957" s="5"/>
      <c r="EY957" s="4"/>
      <c r="EZ957" s="6"/>
      <c r="FA957" s="4"/>
      <c r="FB957" s="6"/>
      <c r="FC957" s="5"/>
      <c r="FD957" s="5"/>
      <c r="FE957" s="4"/>
      <c r="FF957" s="6"/>
      <c r="FG957" s="4"/>
      <c r="FH957" s="6"/>
      <c r="FI957" s="5"/>
      <c r="FJ957" s="5"/>
      <c r="FK957" s="4"/>
      <c r="FL957" s="6"/>
      <c r="FM957" s="4"/>
      <c r="FN957" s="6"/>
      <c r="FO957" s="5"/>
      <c r="FP957" s="5"/>
      <c r="FQ957" s="4"/>
      <c r="FR957" s="6"/>
      <c r="FS957" s="4"/>
      <c r="FT957" s="6"/>
      <c r="FU957" s="5"/>
      <c r="FV957" s="5"/>
      <c r="FW957" s="4"/>
      <c r="FX957" s="6"/>
      <c r="FY957" s="4"/>
      <c r="FZ957" s="6"/>
      <c r="GA957" s="5"/>
      <c r="GB957" s="5"/>
      <c r="GC957" s="4"/>
      <c r="GD957" s="6"/>
      <c r="GE957" s="4"/>
      <c r="GF957" s="6"/>
      <c r="GG957" s="5"/>
      <c r="GH957" s="5"/>
      <c r="GI957" s="4"/>
      <c r="GJ957" s="6"/>
      <c r="GK957" s="4"/>
      <c r="GL957" s="6"/>
      <c r="GM957" s="5"/>
      <c r="GN957" s="5"/>
      <c r="GO957" s="4"/>
      <c r="GP957" s="6"/>
      <c r="GQ957" s="4"/>
      <c r="GR957" s="6"/>
      <c r="GS957" s="5"/>
      <c r="GT957" s="5"/>
      <c r="GU957" s="4"/>
      <c r="GV957" s="6"/>
      <c r="GW957" s="4"/>
      <c r="GX957" s="6"/>
      <c r="GY957" s="5"/>
      <c r="GZ957" s="5"/>
      <c r="HA957" s="4"/>
      <c r="HB957" s="6"/>
      <c r="HC957" s="4"/>
      <c r="HD957" s="6"/>
      <c r="HE957" s="5"/>
      <c r="HF957" s="5"/>
      <c r="HG957" s="4"/>
      <c r="HH957" s="6"/>
      <c r="HI957" s="4"/>
      <c r="HJ957" s="6"/>
      <c r="HK957" s="5"/>
      <c r="HL957" s="5"/>
      <c r="HM957" s="4"/>
      <c r="HN957" s="6"/>
      <c r="HO957" s="4"/>
      <c r="HP957" s="6"/>
      <c r="HQ957" s="5"/>
      <c r="HR957" s="5"/>
      <c r="HS957" s="4"/>
      <c r="HT957" s="6"/>
      <c r="HU957" s="4"/>
      <c r="HV957" s="6"/>
      <c r="HW957" s="5"/>
      <c r="HX957" s="5"/>
      <c r="HY957" s="4"/>
      <c r="HZ957" s="6"/>
      <c r="IA957" s="4"/>
      <c r="IB957" s="6"/>
      <c r="IC957" s="5"/>
      <c r="ID957" s="5"/>
      <c r="IE957" s="4"/>
      <c r="IF957" s="6"/>
      <c r="IG957" s="4"/>
      <c r="IH957" s="6"/>
      <c r="II957" s="5"/>
      <c r="IJ957" s="5"/>
      <c r="IK957" s="4"/>
      <c r="IL957" s="6"/>
      <c r="IM957" s="4"/>
      <c r="IN957" s="6"/>
      <c r="IO957" s="5"/>
      <c r="IP957" s="5"/>
      <c r="IQ957" s="4"/>
      <c r="IR957" s="6"/>
      <c r="IS957" s="4"/>
      <c r="IT957" s="6"/>
      <c r="IU957" s="5"/>
      <c r="IV957" s="5"/>
      <c r="IW957" s="4"/>
      <c r="IX957" s="6"/>
      <c r="IY957" s="4"/>
      <c r="IZ957" s="6"/>
      <c r="JA957" s="5"/>
      <c r="JB957" s="5"/>
      <c r="JC957" s="4"/>
      <c r="JD957" s="6"/>
      <c r="JE957" s="4"/>
      <c r="JF957" s="6"/>
      <c r="JG957" s="5"/>
      <c r="JH957" s="5"/>
      <c r="JI957" s="4"/>
      <c r="JJ957" s="6"/>
      <c r="JK957" s="4"/>
      <c r="JL957" s="6"/>
      <c r="JM957" s="5"/>
      <c r="JN957" s="5"/>
      <c r="JO957" s="4"/>
      <c r="JP957" s="6"/>
      <c r="JQ957" s="4"/>
      <c r="JR957" s="6"/>
      <c r="JS957" s="5"/>
      <c r="JT957" s="5"/>
      <c r="JU957" s="4"/>
      <c r="JV957" s="6"/>
      <c r="JW957" s="4"/>
      <c r="JX957" s="6"/>
      <c r="JY957" s="5"/>
      <c r="JZ957" s="5"/>
      <c r="KA957" s="4"/>
      <c r="KB957" s="6"/>
      <c r="KC957" s="4"/>
      <c r="KD957" s="6"/>
      <c r="KE957" s="5"/>
      <c r="KF957" s="5"/>
      <c r="KG957" s="4"/>
      <c r="KH957" s="6"/>
      <c r="KI957" s="4"/>
      <c r="KJ957" s="6"/>
      <c r="KK957" s="5"/>
      <c r="KL957" s="5"/>
    </row>
    <row r="958">
      <c r="A958" s="3" t="s">
        <v>85</v>
      </c>
      <c r="B958" s="3" t="s">
        <v>712</v>
      </c>
      <c r="C958" s="3" t="s">
        <v>703</v>
      </c>
      <c r="D958" s="3" t="s">
        <v>712</v>
      </c>
      <c r="E958" s="3" t="s">
        <v>952</v>
      </c>
      <c r="F958" s="3" t="s">
        <v>104</v>
      </c>
      <c r="G958" s="3" t="s">
        <v>104</v>
      </c>
      <c r="H958" s="3" t="s">
        <v>104</v>
      </c>
      <c r="I958" s="4"/>
      <c r="J958" s="4">
        <f>=ROUNDDOWN({0},0)</f>
      </c>
      <c r="K958" s="4"/>
      <c r="L958" s="5"/>
      <c r="M958" s="4"/>
      <c r="N958" s="4">
        <f>=ROUNDDOWN({0},0)</f>
      </c>
      <c r="O958" s="4"/>
      <c r="P958" s="5"/>
      <c r="Q958" s="4"/>
      <c r="R958" s="6"/>
      <c r="S958" s="4"/>
      <c r="T958" s="6"/>
      <c r="U958" s="5"/>
      <c r="V958" s="5"/>
      <c r="W958" s="4"/>
      <c r="X958" s="6"/>
      <c r="Y958" s="4"/>
      <c r="Z958" s="6"/>
      <c r="AA958" s="5"/>
      <c r="AB958" s="5"/>
      <c r="AC958" s="4"/>
      <c r="AD958" s="6"/>
      <c r="AE958" s="4"/>
      <c r="AF958" s="6"/>
      <c r="AG958" s="5"/>
      <c r="AH958" s="5"/>
      <c r="AI958" s="4"/>
      <c r="AJ958" s="6"/>
      <c r="AK958" s="4"/>
      <c r="AL958" s="6"/>
      <c r="AM958" s="5"/>
      <c r="AN958" s="5"/>
      <c r="AO958" s="4"/>
      <c r="AP958" s="6"/>
      <c r="AQ958" s="4"/>
      <c r="AR958" s="6"/>
      <c r="AS958" s="5"/>
      <c r="AT958" s="5"/>
      <c r="AU958" s="4"/>
      <c r="AV958" s="6"/>
      <c r="AW958" s="4"/>
      <c r="AX958" s="6"/>
      <c r="AY958" s="5"/>
      <c r="AZ958" s="5"/>
      <c r="BA958" s="4"/>
      <c r="BB958" s="6"/>
      <c r="BC958" s="4"/>
      <c r="BD958" s="6"/>
      <c r="BE958" s="5"/>
      <c r="BF958" s="5"/>
      <c r="BG958" s="4"/>
      <c r="BH958" s="6"/>
      <c r="BI958" s="4"/>
      <c r="BJ958" s="6"/>
      <c r="BK958" s="5"/>
      <c r="BL958" s="5"/>
      <c r="BM958" s="4"/>
      <c r="BN958" s="6"/>
      <c r="BO958" s="4"/>
      <c r="BP958" s="6"/>
      <c r="BQ958" s="5"/>
      <c r="BR958" s="5"/>
      <c r="BS958" s="4"/>
      <c r="BT958" s="6"/>
      <c r="BU958" s="4"/>
      <c r="BV958" s="6"/>
      <c r="BW958" s="5"/>
      <c r="BX958" s="5"/>
      <c r="BY958" s="4"/>
      <c r="BZ958" s="6"/>
      <c r="CA958" s="4"/>
      <c r="CB958" s="6"/>
      <c r="CC958" s="5"/>
      <c r="CD958" s="5"/>
      <c r="CE958" s="4"/>
      <c r="CF958" s="6"/>
      <c r="CG958" s="4"/>
      <c r="CH958" s="6"/>
      <c r="CI958" s="5"/>
      <c r="CJ958" s="5"/>
      <c r="CK958" s="4"/>
      <c r="CL958" s="6"/>
      <c r="CM958" s="4"/>
      <c r="CN958" s="6"/>
      <c r="CO958" s="5"/>
      <c r="CP958" s="5"/>
      <c r="CQ958" s="4"/>
      <c r="CR958" s="6"/>
      <c r="CS958" s="4"/>
      <c r="CT958" s="6"/>
      <c r="CU958" s="5"/>
      <c r="CV958" s="5"/>
      <c r="CW958" s="4"/>
      <c r="CX958" s="6"/>
      <c r="CY958" s="4"/>
      <c r="CZ958" s="6"/>
      <c r="DA958" s="5"/>
      <c r="DB958" s="5"/>
      <c r="DC958" s="4"/>
      <c r="DD958" s="6"/>
      <c r="DE958" s="4"/>
      <c r="DF958" s="6"/>
      <c r="DG958" s="5"/>
      <c r="DH958" s="5"/>
      <c r="DI958" s="4"/>
      <c r="DJ958" s="6"/>
      <c r="DK958" s="4"/>
      <c r="DL958" s="6"/>
      <c r="DM958" s="5"/>
      <c r="DN958" s="5"/>
      <c r="DO958" s="4"/>
      <c r="DP958" s="6"/>
      <c r="DQ958" s="4"/>
      <c r="DR958" s="6"/>
      <c r="DS958" s="5"/>
      <c r="DT958" s="5"/>
      <c r="DU958" s="4"/>
      <c r="DV958" s="6"/>
      <c r="DW958" s="4"/>
      <c r="DX958" s="6"/>
      <c r="DY958" s="5"/>
      <c r="DZ958" s="5"/>
      <c r="EA958" s="4"/>
      <c r="EB958" s="6"/>
      <c r="EC958" s="4"/>
      <c r="ED958" s="6"/>
      <c r="EE958" s="5"/>
      <c r="EF958" s="5"/>
      <c r="EG958" s="4"/>
      <c r="EH958" s="6"/>
      <c r="EI958" s="4"/>
      <c r="EJ958" s="6"/>
      <c r="EK958" s="5"/>
      <c r="EL958" s="5"/>
      <c r="EM958" s="4"/>
      <c r="EN958" s="6"/>
      <c r="EO958" s="4"/>
      <c r="EP958" s="6"/>
      <c r="EQ958" s="5"/>
      <c r="ER958" s="5"/>
      <c r="ES958" s="4"/>
      <c r="ET958" s="6"/>
      <c r="EU958" s="4"/>
      <c r="EV958" s="6"/>
      <c r="EW958" s="5"/>
      <c r="EX958" s="5"/>
      <c r="EY958" s="4"/>
      <c r="EZ958" s="6"/>
      <c r="FA958" s="4"/>
      <c r="FB958" s="6"/>
      <c r="FC958" s="5"/>
      <c r="FD958" s="5"/>
      <c r="FE958" s="4"/>
      <c r="FF958" s="6"/>
      <c r="FG958" s="4"/>
      <c r="FH958" s="6"/>
      <c r="FI958" s="5"/>
      <c r="FJ958" s="5"/>
      <c r="FK958" s="4"/>
      <c r="FL958" s="6"/>
      <c r="FM958" s="4"/>
      <c r="FN958" s="6"/>
      <c r="FO958" s="5"/>
      <c r="FP958" s="5"/>
      <c r="FQ958" s="4"/>
      <c r="FR958" s="6"/>
      <c r="FS958" s="4"/>
      <c r="FT958" s="6"/>
      <c r="FU958" s="5"/>
      <c r="FV958" s="5"/>
      <c r="FW958" s="4"/>
      <c r="FX958" s="6"/>
      <c r="FY958" s="4"/>
      <c r="FZ958" s="6"/>
      <c r="GA958" s="5"/>
      <c r="GB958" s="5"/>
      <c r="GC958" s="4"/>
      <c r="GD958" s="6"/>
      <c r="GE958" s="4"/>
      <c r="GF958" s="6"/>
      <c r="GG958" s="5"/>
      <c r="GH958" s="5"/>
      <c r="GI958" s="4"/>
      <c r="GJ958" s="6"/>
      <c r="GK958" s="4"/>
      <c r="GL958" s="6"/>
      <c r="GM958" s="5"/>
      <c r="GN958" s="5"/>
      <c r="GO958" s="4"/>
      <c r="GP958" s="6"/>
      <c r="GQ958" s="4"/>
      <c r="GR958" s="6"/>
      <c r="GS958" s="5"/>
      <c r="GT958" s="5"/>
      <c r="GU958" s="4"/>
      <c r="GV958" s="6"/>
      <c r="GW958" s="4"/>
      <c r="GX958" s="6"/>
      <c r="GY958" s="5"/>
      <c r="GZ958" s="5"/>
      <c r="HA958" s="4"/>
      <c r="HB958" s="6"/>
      <c r="HC958" s="4"/>
      <c r="HD958" s="6"/>
      <c r="HE958" s="5"/>
      <c r="HF958" s="5"/>
      <c r="HG958" s="4"/>
      <c r="HH958" s="6"/>
      <c r="HI958" s="4"/>
      <c r="HJ958" s="6"/>
      <c r="HK958" s="5"/>
      <c r="HL958" s="5"/>
      <c r="HM958" s="4"/>
      <c r="HN958" s="6"/>
      <c r="HO958" s="4"/>
      <c r="HP958" s="6"/>
      <c r="HQ958" s="5"/>
      <c r="HR958" s="5"/>
      <c r="HS958" s="4"/>
      <c r="HT958" s="6"/>
      <c r="HU958" s="4"/>
      <c r="HV958" s="6"/>
      <c r="HW958" s="5"/>
      <c r="HX958" s="5"/>
      <c r="HY958" s="4"/>
      <c r="HZ958" s="6"/>
      <c r="IA958" s="4"/>
      <c r="IB958" s="6"/>
      <c r="IC958" s="5"/>
      <c r="ID958" s="5"/>
      <c r="IE958" s="4"/>
      <c r="IF958" s="6"/>
      <c r="IG958" s="4"/>
      <c r="IH958" s="6"/>
      <c r="II958" s="5"/>
      <c r="IJ958" s="5"/>
      <c r="IK958" s="4"/>
      <c r="IL958" s="6"/>
      <c r="IM958" s="4"/>
      <c r="IN958" s="6"/>
      <c r="IO958" s="5"/>
      <c r="IP958" s="5"/>
      <c r="IQ958" s="4"/>
      <c r="IR958" s="6"/>
      <c r="IS958" s="4"/>
      <c r="IT958" s="6"/>
      <c r="IU958" s="5"/>
      <c r="IV958" s="5"/>
      <c r="IW958" s="4"/>
      <c r="IX958" s="6"/>
      <c r="IY958" s="4"/>
      <c r="IZ958" s="6"/>
      <c r="JA958" s="5"/>
      <c r="JB958" s="5"/>
      <c r="JC958" s="4"/>
      <c r="JD958" s="6"/>
      <c r="JE958" s="4"/>
      <c r="JF958" s="6"/>
      <c r="JG958" s="5"/>
      <c r="JH958" s="5"/>
      <c r="JI958" s="4"/>
      <c r="JJ958" s="6"/>
      <c r="JK958" s="4"/>
      <c r="JL958" s="6"/>
      <c r="JM958" s="5"/>
      <c r="JN958" s="5"/>
      <c r="JO958" s="4"/>
      <c r="JP958" s="6"/>
      <c r="JQ958" s="4"/>
      <c r="JR958" s="6"/>
      <c r="JS958" s="5"/>
      <c r="JT958" s="5"/>
      <c r="JU958" s="4"/>
      <c r="JV958" s="6"/>
      <c r="JW958" s="4"/>
      <c r="JX958" s="6"/>
      <c r="JY958" s="5"/>
      <c r="JZ958" s="5"/>
      <c r="KA958" s="4"/>
      <c r="KB958" s="6"/>
      <c r="KC958" s="4"/>
      <c r="KD958" s="6"/>
      <c r="KE958" s="5"/>
      <c r="KF958" s="5"/>
      <c r="KG958" s="4"/>
      <c r="KH958" s="6"/>
      <c r="KI958" s="4"/>
      <c r="KJ958" s="6"/>
      <c r="KK958" s="5"/>
      <c r="KL958" s="5"/>
    </row>
    <row r="959">
      <c r="A959" s="3" t="s">
        <v>85</v>
      </c>
      <c r="B959" s="3" t="s">
        <v>712</v>
      </c>
      <c r="C959" s="3" t="s">
        <v>703</v>
      </c>
      <c r="D959" s="3" t="s">
        <v>712</v>
      </c>
      <c r="E959" s="3" t="s">
        <v>953</v>
      </c>
      <c r="F959" s="3" t="s">
        <v>104</v>
      </c>
      <c r="G959" s="3" t="s">
        <v>104</v>
      </c>
      <c r="H959" s="3" t="s">
        <v>104</v>
      </c>
      <c r="I959" s="4"/>
      <c r="J959" s="4">
        <f>=ROUNDDOWN({0},0)</f>
      </c>
      <c r="K959" s="4"/>
      <c r="L959" s="5"/>
      <c r="M959" s="4"/>
      <c r="N959" s="4">
        <f>=ROUNDDOWN({0},0)</f>
      </c>
      <c r="O959" s="4"/>
      <c r="P959" s="5"/>
      <c r="Q959" s="4"/>
      <c r="R959" s="6"/>
      <c r="S959" s="4"/>
      <c r="T959" s="6"/>
      <c r="U959" s="5"/>
      <c r="V959" s="5"/>
      <c r="W959" s="4"/>
      <c r="X959" s="6"/>
      <c r="Y959" s="4"/>
      <c r="Z959" s="6"/>
      <c r="AA959" s="5"/>
      <c r="AB959" s="5"/>
      <c r="AC959" s="4"/>
      <c r="AD959" s="6"/>
      <c r="AE959" s="4"/>
      <c r="AF959" s="6"/>
      <c r="AG959" s="5"/>
      <c r="AH959" s="5"/>
      <c r="AI959" s="4"/>
      <c r="AJ959" s="6"/>
      <c r="AK959" s="4"/>
      <c r="AL959" s="6"/>
      <c r="AM959" s="5"/>
      <c r="AN959" s="5"/>
      <c r="AO959" s="4"/>
      <c r="AP959" s="6"/>
      <c r="AQ959" s="4"/>
      <c r="AR959" s="6"/>
      <c r="AS959" s="5"/>
      <c r="AT959" s="5"/>
      <c r="AU959" s="4"/>
      <c r="AV959" s="6"/>
      <c r="AW959" s="4"/>
      <c r="AX959" s="6"/>
      <c r="AY959" s="5"/>
      <c r="AZ959" s="5"/>
      <c r="BA959" s="4"/>
      <c r="BB959" s="6"/>
      <c r="BC959" s="4"/>
      <c r="BD959" s="6"/>
      <c r="BE959" s="5"/>
      <c r="BF959" s="5"/>
      <c r="BG959" s="4"/>
      <c r="BH959" s="6"/>
      <c r="BI959" s="4"/>
      <c r="BJ959" s="6"/>
      <c r="BK959" s="5"/>
      <c r="BL959" s="5"/>
      <c r="BM959" s="4"/>
      <c r="BN959" s="6"/>
      <c r="BO959" s="4"/>
      <c r="BP959" s="6"/>
      <c r="BQ959" s="5"/>
      <c r="BR959" s="5"/>
      <c r="BS959" s="4"/>
      <c r="BT959" s="6"/>
      <c r="BU959" s="4"/>
      <c r="BV959" s="6"/>
      <c r="BW959" s="5"/>
      <c r="BX959" s="5"/>
      <c r="BY959" s="4"/>
      <c r="BZ959" s="6"/>
      <c r="CA959" s="4"/>
      <c r="CB959" s="6"/>
      <c r="CC959" s="5"/>
      <c r="CD959" s="5"/>
      <c r="CE959" s="4"/>
      <c r="CF959" s="6"/>
      <c r="CG959" s="4"/>
      <c r="CH959" s="6"/>
      <c r="CI959" s="5"/>
      <c r="CJ959" s="5"/>
      <c r="CK959" s="4"/>
      <c r="CL959" s="6"/>
      <c r="CM959" s="4"/>
      <c r="CN959" s="6"/>
      <c r="CO959" s="5"/>
      <c r="CP959" s="5"/>
      <c r="CQ959" s="4"/>
      <c r="CR959" s="6"/>
      <c r="CS959" s="4"/>
      <c r="CT959" s="6"/>
      <c r="CU959" s="5"/>
      <c r="CV959" s="5"/>
      <c r="CW959" s="4"/>
      <c r="CX959" s="6"/>
      <c r="CY959" s="4"/>
      <c r="CZ959" s="6"/>
      <c r="DA959" s="5"/>
      <c r="DB959" s="5"/>
      <c r="DC959" s="4"/>
      <c r="DD959" s="6"/>
      <c r="DE959" s="4"/>
      <c r="DF959" s="6"/>
      <c r="DG959" s="5"/>
      <c r="DH959" s="5"/>
      <c r="DI959" s="4"/>
      <c r="DJ959" s="6"/>
      <c r="DK959" s="4"/>
      <c r="DL959" s="6"/>
      <c r="DM959" s="5"/>
      <c r="DN959" s="5"/>
      <c r="DO959" s="4"/>
      <c r="DP959" s="6"/>
      <c r="DQ959" s="4"/>
      <c r="DR959" s="6"/>
      <c r="DS959" s="5"/>
      <c r="DT959" s="5"/>
      <c r="DU959" s="4"/>
      <c r="DV959" s="6"/>
      <c r="DW959" s="4"/>
      <c r="DX959" s="6"/>
      <c r="DY959" s="5"/>
      <c r="DZ959" s="5"/>
      <c r="EA959" s="4"/>
      <c r="EB959" s="6"/>
      <c r="EC959" s="4"/>
      <c r="ED959" s="6"/>
      <c r="EE959" s="5"/>
      <c r="EF959" s="5"/>
      <c r="EG959" s="4"/>
      <c r="EH959" s="6"/>
      <c r="EI959" s="4"/>
      <c r="EJ959" s="6"/>
      <c r="EK959" s="5"/>
      <c r="EL959" s="5"/>
      <c r="EM959" s="4"/>
      <c r="EN959" s="6"/>
      <c r="EO959" s="4"/>
      <c r="EP959" s="6"/>
      <c r="EQ959" s="5"/>
      <c r="ER959" s="5"/>
      <c r="ES959" s="4"/>
      <c r="ET959" s="6"/>
      <c r="EU959" s="4"/>
      <c r="EV959" s="6"/>
      <c r="EW959" s="5"/>
      <c r="EX959" s="5"/>
      <c r="EY959" s="4"/>
      <c r="EZ959" s="6"/>
      <c r="FA959" s="4"/>
      <c r="FB959" s="6"/>
      <c r="FC959" s="5"/>
      <c r="FD959" s="5"/>
      <c r="FE959" s="4"/>
      <c r="FF959" s="6"/>
      <c r="FG959" s="4"/>
      <c r="FH959" s="6"/>
      <c r="FI959" s="5"/>
      <c r="FJ959" s="5"/>
      <c r="FK959" s="4"/>
      <c r="FL959" s="6"/>
      <c r="FM959" s="4"/>
      <c r="FN959" s="6"/>
      <c r="FO959" s="5"/>
      <c r="FP959" s="5"/>
      <c r="FQ959" s="4"/>
      <c r="FR959" s="6"/>
      <c r="FS959" s="4"/>
      <c r="FT959" s="6"/>
      <c r="FU959" s="5"/>
      <c r="FV959" s="5"/>
      <c r="FW959" s="4"/>
      <c r="FX959" s="6"/>
      <c r="FY959" s="4"/>
      <c r="FZ959" s="6"/>
      <c r="GA959" s="5"/>
      <c r="GB959" s="5"/>
      <c r="GC959" s="4"/>
      <c r="GD959" s="6"/>
      <c r="GE959" s="4"/>
      <c r="GF959" s="6"/>
      <c r="GG959" s="5"/>
      <c r="GH959" s="5"/>
      <c r="GI959" s="4"/>
      <c r="GJ959" s="6"/>
      <c r="GK959" s="4"/>
      <c r="GL959" s="6"/>
      <c r="GM959" s="5"/>
      <c r="GN959" s="5"/>
      <c r="GO959" s="4"/>
      <c r="GP959" s="6"/>
      <c r="GQ959" s="4"/>
      <c r="GR959" s="6"/>
      <c r="GS959" s="5"/>
      <c r="GT959" s="5"/>
      <c r="GU959" s="4"/>
      <c r="GV959" s="6"/>
      <c r="GW959" s="4"/>
      <c r="GX959" s="6"/>
      <c r="GY959" s="5"/>
      <c r="GZ959" s="5"/>
      <c r="HA959" s="4"/>
      <c r="HB959" s="6"/>
      <c r="HC959" s="4"/>
      <c r="HD959" s="6"/>
      <c r="HE959" s="5"/>
      <c r="HF959" s="5"/>
      <c r="HG959" s="4"/>
      <c r="HH959" s="6"/>
      <c r="HI959" s="4"/>
      <c r="HJ959" s="6"/>
      <c r="HK959" s="5"/>
      <c r="HL959" s="5"/>
      <c r="HM959" s="4"/>
      <c r="HN959" s="6"/>
      <c r="HO959" s="4"/>
      <c r="HP959" s="6"/>
      <c r="HQ959" s="5"/>
      <c r="HR959" s="5"/>
      <c r="HS959" s="4"/>
      <c r="HT959" s="6"/>
      <c r="HU959" s="4"/>
      <c r="HV959" s="6"/>
      <c r="HW959" s="5"/>
      <c r="HX959" s="5"/>
      <c r="HY959" s="4"/>
      <c r="HZ959" s="6"/>
      <c r="IA959" s="4"/>
      <c r="IB959" s="6"/>
      <c r="IC959" s="5"/>
      <c r="ID959" s="5"/>
      <c r="IE959" s="4"/>
      <c r="IF959" s="6"/>
      <c r="IG959" s="4"/>
      <c r="IH959" s="6"/>
      <c r="II959" s="5"/>
      <c r="IJ959" s="5"/>
      <c r="IK959" s="4"/>
      <c r="IL959" s="6"/>
      <c r="IM959" s="4"/>
      <c r="IN959" s="6"/>
      <c r="IO959" s="5"/>
      <c r="IP959" s="5"/>
      <c r="IQ959" s="4"/>
      <c r="IR959" s="6"/>
      <c r="IS959" s="4"/>
      <c r="IT959" s="6"/>
      <c r="IU959" s="5"/>
      <c r="IV959" s="5"/>
      <c r="IW959" s="4"/>
      <c r="IX959" s="6"/>
      <c r="IY959" s="4"/>
      <c r="IZ959" s="6"/>
      <c r="JA959" s="5"/>
      <c r="JB959" s="5"/>
      <c r="JC959" s="4"/>
      <c r="JD959" s="6"/>
      <c r="JE959" s="4"/>
      <c r="JF959" s="6"/>
      <c r="JG959" s="5"/>
      <c r="JH959" s="5"/>
      <c r="JI959" s="4"/>
      <c r="JJ959" s="6"/>
      <c r="JK959" s="4"/>
      <c r="JL959" s="6"/>
      <c r="JM959" s="5"/>
      <c r="JN959" s="5"/>
      <c r="JO959" s="4"/>
      <c r="JP959" s="6"/>
      <c r="JQ959" s="4"/>
      <c r="JR959" s="6"/>
      <c r="JS959" s="5"/>
      <c r="JT959" s="5"/>
      <c r="JU959" s="4"/>
      <c r="JV959" s="6"/>
      <c r="JW959" s="4"/>
      <c r="JX959" s="6"/>
      <c r="JY959" s="5"/>
      <c r="JZ959" s="5"/>
      <c r="KA959" s="4"/>
      <c r="KB959" s="6"/>
      <c r="KC959" s="4"/>
      <c r="KD959" s="6"/>
      <c r="KE959" s="5"/>
      <c r="KF959" s="5"/>
      <c r="KG959" s="4"/>
      <c r="KH959" s="6"/>
      <c r="KI959" s="4"/>
      <c r="KJ959" s="6"/>
      <c r="KK959" s="5"/>
      <c r="KL959" s="5"/>
    </row>
    <row r="960">
      <c r="A960" s="3" t="s">
        <v>85</v>
      </c>
      <c r="B960" s="3" t="s">
        <v>712</v>
      </c>
      <c r="C960" s="3" t="s">
        <v>703</v>
      </c>
      <c r="D960" s="3" t="s">
        <v>712</v>
      </c>
      <c r="E960" s="3" t="s">
        <v>1120</v>
      </c>
      <c r="F960" s="3" t="s">
        <v>104</v>
      </c>
      <c r="G960" s="3" t="s">
        <v>104</v>
      </c>
      <c r="H960" s="3" t="s">
        <v>104</v>
      </c>
      <c r="I960" s="4"/>
      <c r="J960" s="4">
        <f>=ROUNDDOWN({0},0)</f>
      </c>
      <c r="K960" s="4"/>
      <c r="L960" s="5"/>
      <c r="M960" s="4"/>
      <c r="N960" s="4">
        <f>=ROUNDDOWN({0},0)</f>
      </c>
      <c r="O960" s="4"/>
      <c r="P960" s="5"/>
      <c r="Q960" s="4"/>
      <c r="R960" s="6"/>
      <c r="S960" s="4"/>
      <c r="T960" s="6"/>
      <c r="U960" s="5"/>
      <c r="V960" s="5"/>
      <c r="W960" s="4"/>
      <c r="X960" s="6"/>
      <c r="Y960" s="4"/>
      <c r="Z960" s="6"/>
      <c r="AA960" s="5"/>
      <c r="AB960" s="5"/>
      <c r="AC960" s="4"/>
      <c r="AD960" s="6"/>
      <c r="AE960" s="4"/>
      <c r="AF960" s="6"/>
      <c r="AG960" s="5"/>
      <c r="AH960" s="5"/>
      <c r="AI960" s="4"/>
      <c r="AJ960" s="6"/>
      <c r="AK960" s="4"/>
      <c r="AL960" s="6"/>
      <c r="AM960" s="5"/>
      <c r="AN960" s="5"/>
      <c r="AO960" s="4"/>
      <c r="AP960" s="6"/>
      <c r="AQ960" s="4"/>
      <c r="AR960" s="6"/>
      <c r="AS960" s="5"/>
      <c r="AT960" s="5"/>
      <c r="AU960" s="4"/>
      <c r="AV960" s="6"/>
      <c r="AW960" s="4"/>
      <c r="AX960" s="6"/>
      <c r="AY960" s="5"/>
      <c r="AZ960" s="5"/>
      <c r="BA960" s="4"/>
      <c r="BB960" s="6"/>
      <c r="BC960" s="4"/>
      <c r="BD960" s="6"/>
      <c r="BE960" s="5"/>
      <c r="BF960" s="5"/>
      <c r="BG960" s="4"/>
      <c r="BH960" s="6"/>
      <c r="BI960" s="4"/>
      <c r="BJ960" s="6"/>
      <c r="BK960" s="5"/>
      <c r="BL960" s="5"/>
      <c r="BM960" s="4"/>
      <c r="BN960" s="6"/>
      <c r="BO960" s="4"/>
      <c r="BP960" s="6"/>
      <c r="BQ960" s="5"/>
      <c r="BR960" s="5"/>
      <c r="BS960" s="4"/>
      <c r="BT960" s="6"/>
      <c r="BU960" s="4"/>
      <c r="BV960" s="6"/>
      <c r="BW960" s="5"/>
      <c r="BX960" s="5"/>
      <c r="BY960" s="4"/>
      <c r="BZ960" s="6"/>
      <c r="CA960" s="4"/>
      <c r="CB960" s="6"/>
      <c r="CC960" s="5"/>
      <c r="CD960" s="5"/>
      <c r="CE960" s="4"/>
      <c r="CF960" s="6"/>
      <c r="CG960" s="4"/>
      <c r="CH960" s="6"/>
      <c r="CI960" s="5"/>
      <c r="CJ960" s="5"/>
      <c r="CK960" s="4"/>
      <c r="CL960" s="6"/>
      <c r="CM960" s="4"/>
      <c r="CN960" s="6"/>
      <c r="CO960" s="5"/>
      <c r="CP960" s="5"/>
      <c r="CQ960" s="4"/>
      <c r="CR960" s="6"/>
      <c r="CS960" s="4"/>
      <c r="CT960" s="6"/>
      <c r="CU960" s="5"/>
      <c r="CV960" s="5"/>
      <c r="CW960" s="4"/>
      <c r="CX960" s="6"/>
      <c r="CY960" s="4"/>
      <c r="CZ960" s="6"/>
      <c r="DA960" s="5"/>
      <c r="DB960" s="5"/>
      <c r="DC960" s="4"/>
      <c r="DD960" s="6"/>
      <c r="DE960" s="4"/>
      <c r="DF960" s="6"/>
      <c r="DG960" s="5"/>
      <c r="DH960" s="5"/>
      <c r="DI960" s="4"/>
      <c r="DJ960" s="6"/>
      <c r="DK960" s="4"/>
      <c r="DL960" s="6"/>
      <c r="DM960" s="5"/>
      <c r="DN960" s="5"/>
      <c r="DO960" s="4"/>
      <c r="DP960" s="6"/>
      <c r="DQ960" s="4"/>
      <c r="DR960" s="6"/>
      <c r="DS960" s="5"/>
      <c r="DT960" s="5"/>
      <c r="DU960" s="4"/>
      <c r="DV960" s="6"/>
      <c r="DW960" s="4"/>
      <c r="DX960" s="6"/>
      <c r="DY960" s="5"/>
      <c r="DZ960" s="5"/>
      <c r="EA960" s="4"/>
      <c r="EB960" s="6"/>
      <c r="EC960" s="4"/>
      <c r="ED960" s="6"/>
      <c r="EE960" s="5"/>
      <c r="EF960" s="5"/>
      <c r="EG960" s="4"/>
      <c r="EH960" s="6"/>
      <c r="EI960" s="4"/>
      <c r="EJ960" s="6"/>
      <c r="EK960" s="5"/>
      <c r="EL960" s="5"/>
      <c r="EM960" s="4"/>
      <c r="EN960" s="6"/>
      <c r="EO960" s="4"/>
      <c r="EP960" s="6"/>
      <c r="EQ960" s="5"/>
      <c r="ER960" s="5"/>
      <c r="ES960" s="4"/>
      <c r="ET960" s="6"/>
      <c r="EU960" s="4"/>
      <c r="EV960" s="6"/>
      <c r="EW960" s="5"/>
      <c r="EX960" s="5"/>
      <c r="EY960" s="4"/>
      <c r="EZ960" s="6"/>
      <c r="FA960" s="4"/>
      <c r="FB960" s="6"/>
      <c r="FC960" s="5"/>
      <c r="FD960" s="5"/>
      <c r="FE960" s="4"/>
      <c r="FF960" s="6"/>
      <c r="FG960" s="4"/>
      <c r="FH960" s="6"/>
      <c r="FI960" s="5"/>
      <c r="FJ960" s="5"/>
      <c r="FK960" s="4"/>
      <c r="FL960" s="6"/>
      <c r="FM960" s="4"/>
      <c r="FN960" s="6"/>
      <c r="FO960" s="5"/>
      <c r="FP960" s="5"/>
      <c r="FQ960" s="4"/>
      <c r="FR960" s="6"/>
      <c r="FS960" s="4"/>
      <c r="FT960" s="6"/>
      <c r="FU960" s="5"/>
      <c r="FV960" s="5"/>
      <c r="FW960" s="4"/>
      <c r="FX960" s="6"/>
      <c r="FY960" s="4"/>
      <c r="FZ960" s="6"/>
      <c r="GA960" s="5"/>
      <c r="GB960" s="5"/>
      <c r="GC960" s="4"/>
      <c r="GD960" s="6"/>
      <c r="GE960" s="4"/>
      <c r="GF960" s="6"/>
      <c r="GG960" s="5"/>
      <c r="GH960" s="5"/>
      <c r="GI960" s="4"/>
      <c r="GJ960" s="6"/>
      <c r="GK960" s="4"/>
      <c r="GL960" s="6"/>
      <c r="GM960" s="5"/>
      <c r="GN960" s="5"/>
      <c r="GO960" s="4"/>
      <c r="GP960" s="6"/>
      <c r="GQ960" s="4"/>
      <c r="GR960" s="6"/>
      <c r="GS960" s="5"/>
      <c r="GT960" s="5"/>
      <c r="GU960" s="4"/>
      <c r="GV960" s="6"/>
      <c r="GW960" s="4"/>
      <c r="GX960" s="6"/>
      <c r="GY960" s="5"/>
      <c r="GZ960" s="5"/>
      <c r="HA960" s="4"/>
      <c r="HB960" s="6"/>
      <c r="HC960" s="4"/>
      <c r="HD960" s="6"/>
      <c r="HE960" s="5"/>
      <c r="HF960" s="5"/>
      <c r="HG960" s="4"/>
      <c r="HH960" s="6"/>
      <c r="HI960" s="4"/>
      <c r="HJ960" s="6"/>
      <c r="HK960" s="5"/>
      <c r="HL960" s="5"/>
      <c r="HM960" s="4"/>
      <c r="HN960" s="6"/>
      <c r="HO960" s="4"/>
      <c r="HP960" s="6"/>
      <c r="HQ960" s="5"/>
      <c r="HR960" s="5"/>
      <c r="HS960" s="4"/>
      <c r="HT960" s="6"/>
      <c r="HU960" s="4"/>
      <c r="HV960" s="6"/>
      <c r="HW960" s="5"/>
      <c r="HX960" s="5"/>
      <c r="HY960" s="4"/>
      <c r="HZ960" s="6"/>
      <c r="IA960" s="4"/>
      <c r="IB960" s="6"/>
      <c r="IC960" s="5"/>
      <c r="ID960" s="5"/>
      <c r="IE960" s="4"/>
      <c r="IF960" s="6"/>
      <c r="IG960" s="4"/>
      <c r="IH960" s="6"/>
      <c r="II960" s="5"/>
      <c r="IJ960" s="5"/>
      <c r="IK960" s="4"/>
      <c r="IL960" s="6"/>
      <c r="IM960" s="4"/>
      <c r="IN960" s="6"/>
      <c r="IO960" s="5"/>
      <c r="IP960" s="5"/>
      <c r="IQ960" s="4"/>
      <c r="IR960" s="6"/>
      <c r="IS960" s="4"/>
      <c r="IT960" s="6"/>
      <c r="IU960" s="5"/>
      <c r="IV960" s="5"/>
      <c r="IW960" s="4"/>
      <c r="IX960" s="6"/>
      <c r="IY960" s="4"/>
      <c r="IZ960" s="6"/>
      <c r="JA960" s="5"/>
      <c r="JB960" s="5"/>
      <c r="JC960" s="4"/>
      <c r="JD960" s="6"/>
      <c r="JE960" s="4"/>
      <c r="JF960" s="6"/>
      <c r="JG960" s="5"/>
      <c r="JH960" s="5"/>
      <c r="JI960" s="4"/>
      <c r="JJ960" s="6"/>
      <c r="JK960" s="4"/>
      <c r="JL960" s="6"/>
      <c r="JM960" s="5"/>
      <c r="JN960" s="5"/>
      <c r="JO960" s="4"/>
      <c r="JP960" s="6"/>
      <c r="JQ960" s="4"/>
      <c r="JR960" s="6"/>
      <c r="JS960" s="5"/>
      <c r="JT960" s="5"/>
      <c r="JU960" s="4"/>
      <c r="JV960" s="6"/>
      <c r="JW960" s="4"/>
      <c r="JX960" s="6"/>
      <c r="JY960" s="5"/>
      <c r="JZ960" s="5"/>
      <c r="KA960" s="4"/>
      <c r="KB960" s="6"/>
      <c r="KC960" s="4"/>
      <c r="KD960" s="6"/>
      <c r="KE960" s="5"/>
      <c r="KF960" s="5"/>
      <c r="KG960" s="4"/>
      <c r="KH960" s="6"/>
      <c r="KI960" s="4"/>
      <c r="KJ960" s="6"/>
      <c r="KK960" s="5"/>
      <c r="KL960" s="5"/>
    </row>
    <row r="961">
      <c r="A961" s="3" t="s">
        <v>85</v>
      </c>
      <c r="B961" s="3" t="s">
        <v>712</v>
      </c>
      <c r="C961" s="3" t="s">
        <v>703</v>
      </c>
      <c r="D961" s="3" t="s">
        <v>712</v>
      </c>
      <c r="E961" s="3" t="s">
        <v>1121</v>
      </c>
      <c r="F961" s="3" t="s">
        <v>104</v>
      </c>
      <c r="G961" s="3" t="s">
        <v>104</v>
      </c>
      <c r="H961" s="3" t="s">
        <v>104</v>
      </c>
      <c r="I961" s="4"/>
      <c r="J961" s="4">
        <f>=ROUNDDOWN({0},0)</f>
      </c>
      <c r="K961" s="4"/>
      <c r="L961" s="5"/>
      <c r="M961" s="4"/>
      <c r="N961" s="4">
        <f>=ROUNDDOWN({0},0)</f>
      </c>
      <c r="O961" s="4"/>
      <c r="P961" s="5"/>
      <c r="Q961" s="4"/>
      <c r="R961" s="6"/>
      <c r="S961" s="4"/>
      <c r="T961" s="6"/>
      <c r="U961" s="5"/>
      <c r="V961" s="5"/>
      <c r="W961" s="4"/>
      <c r="X961" s="6"/>
      <c r="Y961" s="4"/>
      <c r="Z961" s="6"/>
      <c r="AA961" s="5"/>
      <c r="AB961" s="5"/>
      <c r="AC961" s="4"/>
      <c r="AD961" s="6"/>
      <c r="AE961" s="4"/>
      <c r="AF961" s="6"/>
      <c r="AG961" s="5"/>
      <c r="AH961" s="5"/>
      <c r="AI961" s="4"/>
      <c r="AJ961" s="6"/>
      <c r="AK961" s="4"/>
      <c r="AL961" s="6"/>
      <c r="AM961" s="5"/>
      <c r="AN961" s="5"/>
      <c r="AO961" s="4"/>
      <c r="AP961" s="6"/>
      <c r="AQ961" s="4"/>
      <c r="AR961" s="6"/>
      <c r="AS961" s="5"/>
      <c r="AT961" s="5"/>
      <c r="AU961" s="4"/>
      <c r="AV961" s="6"/>
      <c r="AW961" s="4"/>
      <c r="AX961" s="6"/>
      <c r="AY961" s="5"/>
      <c r="AZ961" s="5"/>
      <c r="BA961" s="4"/>
      <c r="BB961" s="6"/>
      <c r="BC961" s="4"/>
      <c r="BD961" s="6"/>
      <c r="BE961" s="5"/>
      <c r="BF961" s="5"/>
      <c r="BG961" s="4"/>
      <c r="BH961" s="6"/>
      <c r="BI961" s="4"/>
      <c r="BJ961" s="6"/>
      <c r="BK961" s="5"/>
      <c r="BL961" s="5"/>
      <c r="BM961" s="4"/>
      <c r="BN961" s="6"/>
      <c r="BO961" s="4"/>
      <c r="BP961" s="6"/>
      <c r="BQ961" s="5"/>
      <c r="BR961" s="5"/>
      <c r="BS961" s="4"/>
      <c r="BT961" s="6"/>
      <c r="BU961" s="4"/>
      <c r="BV961" s="6"/>
      <c r="BW961" s="5"/>
      <c r="BX961" s="5"/>
      <c r="BY961" s="4"/>
      <c r="BZ961" s="6"/>
      <c r="CA961" s="4"/>
      <c r="CB961" s="6"/>
      <c r="CC961" s="5"/>
      <c r="CD961" s="5"/>
      <c r="CE961" s="4"/>
      <c r="CF961" s="6"/>
      <c r="CG961" s="4"/>
      <c r="CH961" s="6"/>
      <c r="CI961" s="5"/>
      <c r="CJ961" s="5"/>
      <c r="CK961" s="4"/>
      <c r="CL961" s="6"/>
      <c r="CM961" s="4"/>
      <c r="CN961" s="6"/>
      <c r="CO961" s="5"/>
      <c r="CP961" s="5"/>
      <c r="CQ961" s="4"/>
      <c r="CR961" s="6"/>
      <c r="CS961" s="4"/>
      <c r="CT961" s="6"/>
      <c r="CU961" s="5"/>
      <c r="CV961" s="5"/>
      <c r="CW961" s="4"/>
      <c r="CX961" s="6"/>
      <c r="CY961" s="4"/>
      <c r="CZ961" s="6"/>
      <c r="DA961" s="5"/>
      <c r="DB961" s="5"/>
      <c r="DC961" s="4"/>
      <c r="DD961" s="6"/>
      <c r="DE961" s="4"/>
      <c r="DF961" s="6"/>
      <c r="DG961" s="5"/>
      <c r="DH961" s="5"/>
      <c r="DI961" s="4"/>
      <c r="DJ961" s="6"/>
      <c r="DK961" s="4"/>
      <c r="DL961" s="6"/>
      <c r="DM961" s="5"/>
      <c r="DN961" s="5"/>
      <c r="DO961" s="4"/>
      <c r="DP961" s="6"/>
      <c r="DQ961" s="4"/>
      <c r="DR961" s="6"/>
      <c r="DS961" s="5"/>
      <c r="DT961" s="5"/>
      <c r="DU961" s="4"/>
      <c r="DV961" s="6"/>
      <c r="DW961" s="4"/>
      <c r="DX961" s="6"/>
      <c r="DY961" s="5"/>
      <c r="DZ961" s="5"/>
      <c r="EA961" s="4"/>
      <c r="EB961" s="6"/>
      <c r="EC961" s="4"/>
      <c r="ED961" s="6"/>
      <c r="EE961" s="5"/>
      <c r="EF961" s="5"/>
      <c r="EG961" s="4"/>
      <c r="EH961" s="6"/>
      <c r="EI961" s="4"/>
      <c r="EJ961" s="6"/>
      <c r="EK961" s="5"/>
      <c r="EL961" s="5"/>
      <c r="EM961" s="4"/>
      <c r="EN961" s="6"/>
      <c r="EO961" s="4"/>
      <c r="EP961" s="6"/>
      <c r="EQ961" s="5"/>
      <c r="ER961" s="5"/>
      <c r="ES961" s="4"/>
      <c r="ET961" s="6"/>
      <c r="EU961" s="4"/>
      <c r="EV961" s="6"/>
      <c r="EW961" s="5"/>
      <c r="EX961" s="5"/>
      <c r="EY961" s="4"/>
      <c r="EZ961" s="6"/>
      <c r="FA961" s="4"/>
      <c r="FB961" s="6"/>
      <c r="FC961" s="5"/>
      <c r="FD961" s="5"/>
      <c r="FE961" s="4"/>
      <c r="FF961" s="6"/>
      <c r="FG961" s="4"/>
      <c r="FH961" s="6"/>
      <c r="FI961" s="5"/>
      <c r="FJ961" s="5"/>
      <c r="FK961" s="4"/>
      <c r="FL961" s="6"/>
      <c r="FM961" s="4"/>
      <c r="FN961" s="6"/>
      <c r="FO961" s="5"/>
      <c r="FP961" s="5"/>
      <c r="FQ961" s="4"/>
      <c r="FR961" s="6"/>
      <c r="FS961" s="4"/>
      <c r="FT961" s="6"/>
      <c r="FU961" s="5"/>
      <c r="FV961" s="5"/>
      <c r="FW961" s="4"/>
      <c r="FX961" s="6"/>
      <c r="FY961" s="4"/>
      <c r="FZ961" s="6"/>
      <c r="GA961" s="5"/>
      <c r="GB961" s="5"/>
      <c r="GC961" s="4"/>
      <c r="GD961" s="6"/>
      <c r="GE961" s="4"/>
      <c r="GF961" s="6"/>
      <c r="GG961" s="5"/>
      <c r="GH961" s="5"/>
      <c r="GI961" s="4"/>
      <c r="GJ961" s="6"/>
      <c r="GK961" s="4"/>
      <c r="GL961" s="6"/>
      <c r="GM961" s="5"/>
      <c r="GN961" s="5"/>
      <c r="GO961" s="4"/>
      <c r="GP961" s="6"/>
      <c r="GQ961" s="4"/>
      <c r="GR961" s="6"/>
      <c r="GS961" s="5"/>
      <c r="GT961" s="5"/>
      <c r="GU961" s="4"/>
      <c r="GV961" s="6"/>
      <c r="GW961" s="4"/>
      <c r="GX961" s="6"/>
      <c r="GY961" s="5"/>
      <c r="GZ961" s="5"/>
      <c r="HA961" s="4"/>
      <c r="HB961" s="6"/>
      <c r="HC961" s="4"/>
      <c r="HD961" s="6"/>
      <c r="HE961" s="5"/>
      <c r="HF961" s="5"/>
      <c r="HG961" s="4"/>
      <c r="HH961" s="6"/>
      <c r="HI961" s="4"/>
      <c r="HJ961" s="6"/>
      <c r="HK961" s="5"/>
      <c r="HL961" s="5"/>
      <c r="HM961" s="4"/>
      <c r="HN961" s="6"/>
      <c r="HO961" s="4"/>
      <c r="HP961" s="6"/>
      <c r="HQ961" s="5"/>
      <c r="HR961" s="5"/>
      <c r="HS961" s="4"/>
      <c r="HT961" s="6"/>
      <c r="HU961" s="4"/>
      <c r="HV961" s="6"/>
      <c r="HW961" s="5"/>
      <c r="HX961" s="5"/>
      <c r="HY961" s="4"/>
      <c r="HZ961" s="6"/>
      <c r="IA961" s="4"/>
      <c r="IB961" s="6"/>
      <c r="IC961" s="5"/>
      <c r="ID961" s="5"/>
      <c r="IE961" s="4"/>
      <c r="IF961" s="6"/>
      <c r="IG961" s="4"/>
      <c r="IH961" s="6"/>
      <c r="II961" s="5"/>
      <c r="IJ961" s="5"/>
      <c r="IK961" s="4"/>
      <c r="IL961" s="6"/>
      <c r="IM961" s="4"/>
      <c r="IN961" s="6"/>
      <c r="IO961" s="5"/>
      <c r="IP961" s="5"/>
      <c r="IQ961" s="4"/>
      <c r="IR961" s="6"/>
      <c r="IS961" s="4"/>
      <c r="IT961" s="6"/>
      <c r="IU961" s="5"/>
      <c r="IV961" s="5"/>
      <c r="IW961" s="4"/>
      <c r="IX961" s="6"/>
      <c r="IY961" s="4"/>
      <c r="IZ961" s="6"/>
      <c r="JA961" s="5"/>
      <c r="JB961" s="5"/>
      <c r="JC961" s="4"/>
      <c r="JD961" s="6"/>
      <c r="JE961" s="4"/>
      <c r="JF961" s="6"/>
      <c r="JG961" s="5"/>
      <c r="JH961" s="5"/>
      <c r="JI961" s="4"/>
      <c r="JJ961" s="6"/>
      <c r="JK961" s="4"/>
      <c r="JL961" s="6"/>
      <c r="JM961" s="5"/>
      <c r="JN961" s="5"/>
      <c r="JO961" s="4"/>
      <c r="JP961" s="6"/>
      <c r="JQ961" s="4"/>
      <c r="JR961" s="6"/>
      <c r="JS961" s="5"/>
      <c r="JT961" s="5"/>
      <c r="JU961" s="4"/>
      <c r="JV961" s="6"/>
      <c r="JW961" s="4"/>
      <c r="JX961" s="6"/>
      <c r="JY961" s="5"/>
      <c r="JZ961" s="5"/>
      <c r="KA961" s="4"/>
      <c r="KB961" s="6"/>
      <c r="KC961" s="4"/>
      <c r="KD961" s="6"/>
      <c r="KE961" s="5"/>
      <c r="KF961" s="5"/>
      <c r="KG961" s="4"/>
      <c r="KH961" s="6"/>
      <c r="KI961" s="4"/>
      <c r="KJ961" s="6"/>
      <c r="KK961" s="5"/>
      <c r="KL961" s="5"/>
    </row>
    <row r="962">
      <c r="A962" s="3" t="s">
        <v>85</v>
      </c>
      <c r="B962" s="3" t="s">
        <v>712</v>
      </c>
      <c r="C962" s="3" t="s">
        <v>703</v>
      </c>
      <c r="D962" s="3" t="s">
        <v>712</v>
      </c>
      <c r="E962" s="3" t="s">
        <v>1039</v>
      </c>
      <c r="F962" s="3" t="s">
        <v>104</v>
      </c>
      <c r="G962" s="3" t="s">
        <v>104</v>
      </c>
      <c r="H962" s="3" t="s">
        <v>104</v>
      </c>
      <c r="I962" s="4"/>
      <c r="J962" s="4">
        <f>=ROUNDDOWN({0},0)</f>
      </c>
      <c r="K962" s="4"/>
      <c r="L962" s="5"/>
      <c r="M962" s="4"/>
      <c r="N962" s="4">
        <f>=ROUNDDOWN({0},0)</f>
      </c>
      <c r="O962" s="4"/>
      <c r="P962" s="5"/>
      <c r="Q962" s="4"/>
      <c r="R962" s="6"/>
      <c r="S962" s="4"/>
      <c r="T962" s="6"/>
      <c r="U962" s="5"/>
      <c r="V962" s="5"/>
      <c r="W962" s="4"/>
      <c r="X962" s="6"/>
      <c r="Y962" s="4"/>
      <c r="Z962" s="6"/>
      <c r="AA962" s="5"/>
      <c r="AB962" s="5"/>
      <c r="AC962" s="4"/>
      <c r="AD962" s="6"/>
      <c r="AE962" s="4"/>
      <c r="AF962" s="6"/>
      <c r="AG962" s="5"/>
      <c r="AH962" s="5"/>
      <c r="AI962" s="4"/>
      <c r="AJ962" s="6"/>
      <c r="AK962" s="4"/>
      <c r="AL962" s="6"/>
      <c r="AM962" s="5"/>
      <c r="AN962" s="5"/>
      <c r="AO962" s="4"/>
      <c r="AP962" s="6"/>
      <c r="AQ962" s="4"/>
      <c r="AR962" s="6"/>
      <c r="AS962" s="5"/>
      <c r="AT962" s="5"/>
      <c r="AU962" s="4"/>
      <c r="AV962" s="6"/>
      <c r="AW962" s="4"/>
      <c r="AX962" s="6"/>
      <c r="AY962" s="5"/>
      <c r="AZ962" s="5"/>
      <c r="BA962" s="4"/>
      <c r="BB962" s="6"/>
      <c r="BC962" s="4"/>
      <c r="BD962" s="6"/>
      <c r="BE962" s="5"/>
      <c r="BF962" s="5"/>
      <c r="BG962" s="4"/>
      <c r="BH962" s="6"/>
      <c r="BI962" s="4"/>
      <c r="BJ962" s="6"/>
      <c r="BK962" s="5"/>
      <c r="BL962" s="5"/>
      <c r="BM962" s="4"/>
      <c r="BN962" s="6"/>
      <c r="BO962" s="4"/>
      <c r="BP962" s="6"/>
      <c r="BQ962" s="5"/>
      <c r="BR962" s="5"/>
      <c r="BS962" s="4"/>
      <c r="BT962" s="6"/>
      <c r="BU962" s="4"/>
      <c r="BV962" s="6"/>
      <c r="BW962" s="5"/>
      <c r="BX962" s="5"/>
      <c r="BY962" s="4"/>
      <c r="BZ962" s="6"/>
      <c r="CA962" s="4"/>
      <c r="CB962" s="6"/>
      <c r="CC962" s="5"/>
      <c r="CD962" s="5"/>
      <c r="CE962" s="4"/>
      <c r="CF962" s="6"/>
      <c r="CG962" s="4"/>
      <c r="CH962" s="6"/>
      <c r="CI962" s="5"/>
      <c r="CJ962" s="5"/>
      <c r="CK962" s="4"/>
      <c r="CL962" s="6"/>
      <c r="CM962" s="4"/>
      <c r="CN962" s="6"/>
      <c r="CO962" s="5"/>
      <c r="CP962" s="5"/>
      <c r="CQ962" s="4"/>
      <c r="CR962" s="6"/>
      <c r="CS962" s="4"/>
      <c r="CT962" s="6"/>
      <c r="CU962" s="5"/>
      <c r="CV962" s="5"/>
      <c r="CW962" s="4"/>
      <c r="CX962" s="6"/>
      <c r="CY962" s="4"/>
      <c r="CZ962" s="6"/>
      <c r="DA962" s="5"/>
      <c r="DB962" s="5"/>
      <c r="DC962" s="4"/>
      <c r="DD962" s="6"/>
      <c r="DE962" s="4"/>
      <c r="DF962" s="6"/>
      <c r="DG962" s="5"/>
      <c r="DH962" s="5"/>
      <c r="DI962" s="4"/>
      <c r="DJ962" s="6"/>
      <c r="DK962" s="4"/>
      <c r="DL962" s="6"/>
      <c r="DM962" s="5"/>
      <c r="DN962" s="5"/>
      <c r="DO962" s="4"/>
      <c r="DP962" s="6"/>
      <c r="DQ962" s="4"/>
      <c r="DR962" s="6"/>
      <c r="DS962" s="5"/>
      <c r="DT962" s="5"/>
      <c r="DU962" s="4"/>
      <c r="DV962" s="6"/>
      <c r="DW962" s="4"/>
      <c r="DX962" s="6"/>
      <c r="DY962" s="5"/>
      <c r="DZ962" s="5"/>
      <c r="EA962" s="4"/>
      <c r="EB962" s="6"/>
      <c r="EC962" s="4"/>
      <c r="ED962" s="6"/>
      <c r="EE962" s="5"/>
      <c r="EF962" s="5"/>
      <c r="EG962" s="4"/>
      <c r="EH962" s="6"/>
      <c r="EI962" s="4"/>
      <c r="EJ962" s="6"/>
      <c r="EK962" s="5"/>
      <c r="EL962" s="5"/>
      <c r="EM962" s="4"/>
      <c r="EN962" s="6"/>
      <c r="EO962" s="4"/>
      <c r="EP962" s="6"/>
      <c r="EQ962" s="5"/>
      <c r="ER962" s="5"/>
      <c r="ES962" s="4"/>
      <c r="ET962" s="6"/>
      <c r="EU962" s="4"/>
      <c r="EV962" s="6"/>
      <c r="EW962" s="5"/>
      <c r="EX962" s="5"/>
      <c r="EY962" s="4"/>
      <c r="EZ962" s="6"/>
      <c r="FA962" s="4"/>
      <c r="FB962" s="6"/>
      <c r="FC962" s="5"/>
      <c r="FD962" s="5"/>
      <c r="FE962" s="4"/>
      <c r="FF962" s="6"/>
      <c r="FG962" s="4"/>
      <c r="FH962" s="6"/>
      <c r="FI962" s="5"/>
      <c r="FJ962" s="5"/>
      <c r="FK962" s="4"/>
      <c r="FL962" s="6"/>
      <c r="FM962" s="4"/>
      <c r="FN962" s="6"/>
      <c r="FO962" s="5"/>
      <c r="FP962" s="5"/>
      <c r="FQ962" s="4"/>
      <c r="FR962" s="6"/>
      <c r="FS962" s="4"/>
      <c r="FT962" s="6"/>
      <c r="FU962" s="5"/>
      <c r="FV962" s="5"/>
      <c r="FW962" s="4"/>
      <c r="FX962" s="6"/>
      <c r="FY962" s="4"/>
      <c r="FZ962" s="6"/>
      <c r="GA962" s="5"/>
      <c r="GB962" s="5"/>
      <c r="GC962" s="4"/>
      <c r="GD962" s="6"/>
      <c r="GE962" s="4"/>
      <c r="GF962" s="6"/>
      <c r="GG962" s="5"/>
      <c r="GH962" s="5"/>
      <c r="GI962" s="4"/>
      <c r="GJ962" s="6"/>
      <c r="GK962" s="4"/>
      <c r="GL962" s="6"/>
      <c r="GM962" s="5"/>
      <c r="GN962" s="5"/>
      <c r="GO962" s="4"/>
      <c r="GP962" s="6"/>
      <c r="GQ962" s="4"/>
      <c r="GR962" s="6"/>
      <c r="GS962" s="5"/>
      <c r="GT962" s="5"/>
      <c r="GU962" s="4"/>
      <c r="GV962" s="6"/>
      <c r="GW962" s="4"/>
      <c r="GX962" s="6"/>
      <c r="GY962" s="5"/>
      <c r="GZ962" s="5"/>
      <c r="HA962" s="4"/>
      <c r="HB962" s="6"/>
      <c r="HC962" s="4"/>
      <c r="HD962" s="6"/>
      <c r="HE962" s="5"/>
      <c r="HF962" s="5"/>
      <c r="HG962" s="4"/>
      <c r="HH962" s="6"/>
      <c r="HI962" s="4"/>
      <c r="HJ962" s="6"/>
      <c r="HK962" s="5"/>
      <c r="HL962" s="5"/>
      <c r="HM962" s="4"/>
      <c r="HN962" s="6"/>
      <c r="HO962" s="4"/>
      <c r="HP962" s="6"/>
      <c r="HQ962" s="5"/>
      <c r="HR962" s="5"/>
      <c r="HS962" s="4"/>
      <c r="HT962" s="6"/>
      <c r="HU962" s="4"/>
      <c r="HV962" s="6"/>
      <c r="HW962" s="5"/>
      <c r="HX962" s="5"/>
      <c r="HY962" s="4"/>
      <c r="HZ962" s="6"/>
      <c r="IA962" s="4"/>
      <c r="IB962" s="6"/>
      <c r="IC962" s="5"/>
      <c r="ID962" s="5"/>
      <c r="IE962" s="4"/>
      <c r="IF962" s="6"/>
      <c r="IG962" s="4"/>
      <c r="IH962" s="6"/>
      <c r="II962" s="5"/>
      <c r="IJ962" s="5"/>
      <c r="IK962" s="4"/>
      <c r="IL962" s="6"/>
      <c r="IM962" s="4"/>
      <c r="IN962" s="6"/>
      <c r="IO962" s="5"/>
      <c r="IP962" s="5"/>
      <c r="IQ962" s="4"/>
      <c r="IR962" s="6"/>
      <c r="IS962" s="4"/>
      <c r="IT962" s="6"/>
      <c r="IU962" s="5"/>
      <c r="IV962" s="5"/>
      <c r="IW962" s="4"/>
      <c r="IX962" s="6"/>
      <c r="IY962" s="4"/>
      <c r="IZ962" s="6"/>
      <c r="JA962" s="5"/>
      <c r="JB962" s="5"/>
      <c r="JC962" s="4"/>
      <c r="JD962" s="6"/>
      <c r="JE962" s="4"/>
      <c r="JF962" s="6"/>
      <c r="JG962" s="5"/>
      <c r="JH962" s="5"/>
      <c r="JI962" s="4"/>
      <c r="JJ962" s="6"/>
      <c r="JK962" s="4"/>
      <c r="JL962" s="6"/>
      <c r="JM962" s="5"/>
      <c r="JN962" s="5"/>
      <c r="JO962" s="4"/>
      <c r="JP962" s="6"/>
      <c r="JQ962" s="4"/>
      <c r="JR962" s="6"/>
      <c r="JS962" s="5"/>
      <c r="JT962" s="5"/>
      <c r="JU962" s="4"/>
      <c r="JV962" s="6"/>
      <c r="JW962" s="4"/>
      <c r="JX962" s="6"/>
      <c r="JY962" s="5"/>
      <c r="JZ962" s="5"/>
      <c r="KA962" s="4"/>
      <c r="KB962" s="6"/>
      <c r="KC962" s="4"/>
      <c r="KD962" s="6"/>
      <c r="KE962" s="5"/>
      <c r="KF962" s="5"/>
      <c r="KG962" s="4"/>
      <c r="KH962" s="6"/>
      <c r="KI962" s="4"/>
      <c r="KJ962" s="6"/>
      <c r="KK962" s="5"/>
      <c r="KL962" s="5"/>
    </row>
    <row r="963">
      <c r="A963" s="3" t="s">
        <v>85</v>
      </c>
      <c r="B963" s="3" t="s">
        <v>712</v>
      </c>
      <c r="C963" s="3" t="s">
        <v>703</v>
      </c>
      <c r="D963" s="3" t="s">
        <v>712</v>
      </c>
      <c r="E963" s="3" t="s">
        <v>1045</v>
      </c>
      <c r="F963" s="3" t="s">
        <v>104</v>
      </c>
      <c r="G963" s="3" t="s">
        <v>104</v>
      </c>
      <c r="H963" s="3" t="s">
        <v>104</v>
      </c>
      <c r="I963" s="4"/>
      <c r="J963" s="4">
        <f>=ROUNDDOWN({0},0)</f>
      </c>
      <c r="K963" s="4"/>
      <c r="L963" s="5"/>
      <c r="M963" s="4"/>
      <c r="N963" s="4">
        <f>=ROUNDDOWN({0},0)</f>
      </c>
      <c r="O963" s="4"/>
      <c r="P963" s="5"/>
      <c r="Q963" s="4"/>
      <c r="R963" s="6"/>
      <c r="S963" s="4"/>
      <c r="T963" s="6"/>
      <c r="U963" s="5"/>
      <c r="V963" s="5"/>
      <c r="W963" s="4"/>
      <c r="X963" s="6"/>
      <c r="Y963" s="4"/>
      <c r="Z963" s="6"/>
      <c r="AA963" s="5"/>
      <c r="AB963" s="5"/>
      <c r="AC963" s="4"/>
      <c r="AD963" s="6"/>
      <c r="AE963" s="4"/>
      <c r="AF963" s="6"/>
      <c r="AG963" s="5"/>
      <c r="AH963" s="5"/>
      <c r="AI963" s="4"/>
      <c r="AJ963" s="6"/>
      <c r="AK963" s="4"/>
      <c r="AL963" s="6"/>
      <c r="AM963" s="5"/>
      <c r="AN963" s="5"/>
      <c r="AO963" s="4"/>
      <c r="AP963" s="6"/>
      <c r="AQ963" s="4"/>
      <c r="AR963" s="6"/>
      <c r="AS963" s="5"/>
      <c r="AT963" s="5"/>
      <c r="AU963" s="4"/>
      <c r="AV963" s="6"/>
      <c r="AW963" s="4"/>
      <c r="AX963" s="6"/>
      <c r="AY963" s="5"/>
      <c r="AZ963" s="5"/>
      <c r="BA963" s="4"/>
      <c r="BB963" s="6"/>
      <c r="BC963" s="4"/>
      <c r="BD963" s="6"/>
      <c r="BE963" s="5"/>
      <c r="BF963" s="5"/>
      <c r="BG963" s="4"/>
      <c r="BH963" s="6"/>
      <c r="BI963" s="4"/>
      <c r="BJ963" s="6"/>
      <c r="BK963" s="5"/>
      <c r="BL963" s="5"/>
      <c r="BM963" s="4"/>
      <c r="BN963" s="6"/>
      <c r="BO963" s="4"/>
      <c r="BP963" s="6"/>
      <c r="BQ963" s="5"/>
      <c r="BR963" s="5"/>
      <c r="BS963" s="4"/>
      <c r="BT963" s="6"/>
      <c r="BU963" s="4"/>
      <c r="BV963" s="6"/>
      <c r="BW963" s="5"/>
      <c r="BX963" s="5"/>
      <c r="BY963" s="4"/>
      <c r="BZ963" s="6"/>
      <c r="CA963" s="4"/>
      <c r="CB963" s="6"/>
      <c r="CC963" s="5"/>
      <c r="CD963" s="5"/>
      <c r="CE963" s="4"/>
      <c r="CF963" s="6"/>
      <c r="CG963" s="4"/>
      <c r="CH963" s="6"/>
      <c r="CI963" s="5"/>
      <c r="CJ963" s="5"/>
      <c r="CK963" s="4"/>
      <c r="CL963" s="6"/>
      <c r="CM963" s="4"/>
      <c r="CN963" s="6"/>
      <c r="CO963" s="5"/>
      <c r="CP963" s="5"/>
      <c r="CQ963" s="4"/>
      <c r="CR963" s="6"/>
      <c r="CS963" s="4"/>
      <c r="CT963" s="6"/>
      <c r="CU963" s="5"/>
      <c r="CV963" s="5"/>
      <c r="CW963" s="4"/>
      <c r="CX963" s="6"/>
      <c r="CY963" s="4"/>
      <c r="CZ963" s="6"/>
      <c r="DA963" s="5"/>
      <c r="DB963" s="5"/>
      <c r="DC963" s="4"/>
      <c r="DD963" s="6"/>
      <c r="DE963" s="4"/>
      <c r="DF963" s="6"/>
      <c r="DG963" s="5"/>
      <c r="DH963" s="5"/>
      <c r="DI963" s="4"/>
      <c r="DJ963" s="6"/>
      <c r="DK963" s="4"/>
      <c r="DL963" s="6"/>
      <c r="DM963" s="5"/>
      <c r="DN963" s="5"/>
      <c r="DO963" s="4"/>
      <c r="DP963" s="6"/>
      <c r="DQ963" s="4"/>
      <c r="DR963" s="6"/>
      <c r="DS963" s="5"/>
      <c r="DT963" s="5"/>
      <c r="DU963" s="4"/>
      <c r="DV963" s="6"/>
      <c r="DW963" s="4"/>
      <c r="DX963" s="6"/>
      <c r="DY963" s="5"/>
      <c r="DZ963" s="5"/>
      <c r="EA963" s="4"/>
      <c r="EB963" s="6"/>
      <c r="EC963" s="4"/>
      <c r="ED963" s="6"/>
      <c r="EE963" s="5"/>
      <c r="EF963" s="5"/>
      <c r="EG963" s="4"/>
      <c r="EH963" s="6"/>
      <c r="EI963" s="4"/>
      <c r="EJ963" s="6"/>
      <c r="EK963" s="5"/>
      <c r="EL963" s="5"/>
      <c r="EM963" s="4"/>
      <c r="EN963" s="6"/>
      <c r="EO963" s="4"/>
      <c r="EP963" s="6"/>
      <c r="EQ963" s="5"/>
      <c r="ER963" s="5"/>
      <c r="ES963" s="4"/>
      <c r="ET963" s="6"/>
      <c r="EU963" s="4"/>
      <c r="EV963" s="6"/>
      <c r="EW963" s="5"/>
      <c r="EX963" s="5"/>
      <c r="EY963" s="4"/>
      <c r="EZ963" s="6"/>
      <c r="FA963" s="4"/>
      <c r="FB963" s="6"/>
      <c r="FC963" s="5"/>
      <c r="FD963" s="5"/>
      <c r="FE963" s="4"/>
      <c r="FF963" s="6"/>
      <c r="FG963" s="4"/>
      <c r="FH963" s="6"/>
      <c r="FI963" s="5"/>
      <c r="FJ963" s="5"/>
      <c r="FK963" s="4"/>
      <c r="FL963" s="6"/>
      <c r="FM963" s="4"/>
      <c r="FN963" s="6"/>
      <c r="FO963" s="5"/>
      <c r="FP963" s="5"/>
      <c r="FQ963" s="4"/>
      <c r="FR963" s="6"/>
      <c r="FS963" s="4"/>
      <c r="FT963" s="6"/>
      <c r="FU963" s="5"/>
      <c r="FV963" s="5"/>
      <c r="FW963" s="4"/>
      <c r="FX963" s="6"/>
      <c r="FY963" s="4"/>
      <c r="FZ963" s="6"/>
      <c r="GA963" s="5"/>
      <c r="GB963" s="5"/>
      <c r="GC963" s="4"/>
      <c r="GD963" s="6"/>
      <c r="GE963" s="4"/>
      <c r="GF963" s="6"/>
      <c r="GG963" s="5"/>
      <c r="GH963" s="5"/>
      <c r="GI963" s="4"/>
      <c r="GJ963" s="6"/>
      <c r="GK963" s="4"/>
      <c r="GL963" s="6"/>
      <c r="GM963" s="5"/>
      <c r="GN963" s="5"/>
      <c r="GO963" s="4"/>
      <c r="GP963" s="6"/>
      <c r="GQ963" s="4"/>
      <c r="GR963" s="6"/>
      <c r="GS963" s="5"/>
      <c r="GT963" s="5"/>
      <c r="GU963" s="4"/>
      <c r="GV963" s="6"/>
      <c r="GW963" s="4"/>
      <c r="GX963" s="6"/>
      <c r="GY963" s="5"/>
      <c r="GZ963" s="5"/>
      <c r="HA963" s="4"/>
      <c r="HB963" s="6"/>
      <c r="HC963" s="4"/>
      <c r="HD963" s="6"/>
      <c r="HE963" s="5"/>
      <c r="HF963" s="5"/>
      <c r="HG963" s="4"/>
      <c r="HH963" s="6"/>
      <c r="HI963" s="4"/>
      <c r="HJ963" s="6"/>
      <c r="HK963" s="5"/>
      <c r="HL963" s="5"/>
      <c r="HM963" s="4"/>
      <c r="HN963" s="6"/>
      <c r="HO963" s="4"/>
      <c r="HP963" s="6"/>
      <c r="HQ963" s="5"/>
      <c r="HR963" s="5"/>
      <c r="HS963" s="4"/>
      <c r="HT963" s="6"/>
      <c r="HU963" s="4"/>
      <c r="HV963" s="6"/>
      <c r="HW963" s="5"/>
      <c r="HX963" s="5"/>
      <c r="HY963" s="4"/>
      <c r="HZ963" s="6"/>
      <c r="IA963" s="4"/>
      <c r="IB963" s="6"/>
      <c r="IC963" s="5"/>
      <c r="ID963" s="5"/>
      <c r="IE963" s="4"/>
      <c r="IF963" s="6"/>
      <c r="IG963" s="4"/>
      <c r="IH963" s="6"/>
      <c r="II963" s="5"/>
      <c r="IJ963" s="5"/>
      <c r="IK963" s="4"/>
      <c r="IL963" s="6"/>
      <c r="IM963" s="4"/>
      <c r="IN963" s="6"/>
      <c r="IO963" s="5"/>
      <c r="IP963" s="5"/>
      <c r="IQ963" s="4"/>
      <c r="IR963" s="6"/>
      <c r="IS963" s="4"/>
      <c r="IT963" s="6"/>
      <c r="IU963" s="5"/>
      <c r="IV963" s="5"/>
      <c r="IW963" s="4"/>
      <c r="IX963" s="6"/>
      <c r="IY963" s="4"/>
      <c r="IZ963" s="6"/>
      <c r="JA963" s="5"/>
      <c r="JB963" s="5"/>
      <c r="JC963" s="4"/>
      <c r="JD963" s="6"/>
      <c r="JE963" s="4"/>
      <c r="JF963" s="6"/>
      <c r="JG963" s="5"/>
      <c r="JH963" s="5"/>
      <c r="JI963" s="4"/>
      <c r="JJ963" s="6"/>
      <c r="JK963" s="4"/>
      <c r="JL963" s="6"/>
      <c r="JM963" s="5"/>
      <c r="JN963" s="5"/>
      <c r="JO963" s="4"/>
      <c r="JP963" s="6"/>
      <c r="JQ963" s="4"/>
      <c r="JR963" s="6"/>
      <c r="JS963" s="5"/>
      <c r="JT963" s="5"/>
      <c r="JU963" s="4"/>
      <c r="JV963" s="6"/>
      <c r="JW963" s="4"/>
      <c r="JX963" s="6"/>
      <c r="JY963" s="5"/>
      <c r="JZ963" s="5"/>
      <c r="KA963" s="4"/>
      <c r="KB963" s="6"/>
      <c r="KC963" s="4"/>
      <c r="KD963" s="6"/>
      <c r="KE963" s="5"/>
      <c r="KF963" s="5"/>
      <c r="KG963" s="4"/>
      <c r="KH963" s="6"/>
      <c r="KI963" s="4"/>
      <c r="KJ963" s="6"/>
      <c r="KK963" s="5"/>
      <c r="KL963" s="5"/>
    </row>
    <row r="964">
      <c r="A964" s="3" t="s">
        <v>85</v>
      </c>
      <c r="B964" s="3" t="s">
        <v>712</v>
      </c>
      <c r="C964" s="3" t="s">
        <v>703</v>
      </c>
      <c r="D964" s="3" t="s">
        <v>712</v>
      </c>
      <c r="E964" s="3" t="s">
        <v>1047</v>
      </c>
      <c r="F964" s="3" t="s">
        <v>104</v>
      </c>
      <c r="G964" s="3" t="s">
        <v>104</v>
      </c>
      <c r="H964" s="3" t="s">
        <v>104</v>
      </c>
      <c r="I964" s="4"/>
      <c r="J964" s="4">
        <f>=ROUNDDOWN({0},0)</f>
      </c>
      <c r="K964" s="4"/>
      <c r="L964" s="5"/>
      <c r="M964" s="4"/>
      <c r="N964" s="4">
        <f>=ROUNDDOWN({0},0)</f>
      </c>
      <c r="O964" s="4"/>
      <c r="P964" s="5"/>
      <c r="Q964" s="4"/>
      <c r="R964" s="6"/>
      <c r="S964" s="4"/>
      <c r="T964" s="6"/>
      <c r="U964" s="5"/>
      <c r="V964" s="5"/>
      <c r="W964" s="4"/>
      <c r="X964" s="6"/>
      <c r="Y964" s="4"/>
      <c r="Z964" s="6"/>
      <c r="AA964" s="5"/>
      <c r="AB964" s="5"/>
      <c r="AC964" s="4"/>
      <c r="AD964" s="6"/>
      <c r="AE964" s="4"/>
      <c r="AF964" s="6"/>
      <c r="AG964" s="5"/>
      <c r="AH964" s="5"/>
      <c r="AI964" s="4"/>
      <c r="AJ964" s="6"/>
      <c r="AK964" s="4"/>
      <c r="AL964" s="6"/>
      <c r="AM964" s="5"/>
      <c r="AN964" s="5"/>
      <c r="AO964" s="4"/>
      <c r="AP964" s="6"/>
      <c r="AQ964" s="4"/>
      <c r="AR964" s="6"/>
      <c r="AS964" s="5"/>
      <c r="AT964" s="5"/>
      <c r="AU964" s="4"/>
      <c r="AV964" s="6"/>
      <c r="AW964" s="4"/>
      <c r="AX964" s="6"/>
      <c r="AY964" s="5"/>
      <c r="AZ964" s="5"/>
      <c r="BA964" s="4"/>
      <c r="BB964" s="6"/>
      <c r="BC964" s="4"/>
      <c r="BD964" s="6"/>
      <c r="BE964" s="5"/>
      <c r="BF964" s="5"/>
      <c r="BG964" s="4"/>
      <c r="BH964" s="6"/>
      <c r="BI964" s="4"/>
      <c r="BJ964" s="6"/>
      <c r="BK964" s="5"/>
      <c r="BL964" s="5"/>
      <c r="BM964" s="4"/>
      <c r="BN964" s="6"/>
      <c r="BO964" s="4"/>
      <c r="BP964" s="6"/>
      <c r="BQ964" s="5"/>
      <c r="BR964" s="5"/>
      <c r="BS964" s="4"/>
      <c r="BT964" s="6"/>
      <c r="BU964" s="4"/>
      <c r="BV964" s="6"/>
      <c r="BW964" s="5"/>
      <c r="BX964" s="5"/>
      <c r="BY964" s="4"/>
      <c r="BZ964" s="6"/>
      <c r="CA964" s="4"/>
      <c r="CB964" s="6"/>
      <c r="CC964" s="5"/>
      <c r="CD964" s="5"/>
      <c r="CE964" s="4"/>
      <c r="CF964" s="6"/>
      <c r="CG964" s="4"/>
      <c r="CH964" s="6"/>
      <c r="CI964" s="5"/>
      <c r="CJ964" s="5"/>
      <c r="CK964" s="4"/>
      <c r="CL964" s="6"/>
      <c r="CM964" s="4"/>
      <c r="CN964" s="6"/>
      <c r="CO964" s="5"/>
      <c r="CP964" s="5"/>
      <c r="CQ964" s="4"/>
      <c r="CR964" s="6"/>
      <c r="CS964" s="4"/>
      <c r="CT964" s="6"/>
      <c r="CU964" s="5"/>
      <c r="CV964" s="5"/>
      <c r="CW964" s="4"/>
      <c r="CX964" s="6"/>
      <c r="CY964" s="4"/>
      <c r="CZ964" s="6"/>
      <c r="DA964" s="5"/>
      <c r="DB964" s="5"/>
      <c r="DC964" s="4"/>
      <c r="DD964" s="6"/>
      <c r="DE964" s="4"/>
      <c r="DF964" s="6"/>
      <c r="DG964" s="5"/>
      <c r="DH964" s="5"/>
      <c r="DI964" s="4"/>
      <c r="DJ964" s="6"/>
      <c r="DK964" s="4"/>
      <c r="DL964" s="6"/>
      <c r="DM964" s="5"/>
      <c r="DN964" s="5"/>
      <c r="DO964" s="4"/>
      <c r="DP964" s="6"/>
      <c r="DQ964" s="4"/>
      <c r="DR964" s="6"/>
      <c r="DS964" s="5"/>
      <c r="DT964" s="5"/>
      <c r="DU964" s="4"/>
      <c r="DV964" s="6"/>
      <c r="DW964" s="4"/>
      <c r="DX964" s="6"/>
      <c r="DY964" s="5"/>
      <c r="DZ964" s="5"/>
      <c r="EA964" s="4"/>
      <c r="EB964" s="6"/>
      <c r="EC964" s="4"/>
      <c r="ED964" s="6"/>
      <c r="EE964" s="5"/>
      <c r="EF964" s="5"/>
      <c r="EG964" s="4"/>
      <c r="EH964" s="6"/>
      <c r="EI964" s="4"/>
      <c r="EJ964" s="6"/>
      <c r="EK964" s="5"/>
      <c r="EL964" s="5"/>
      <c r="EM964" s="4"/>
      <c r="EN964" s="6"/>
      <c r="EO964" s="4"/>
      <c r="EP964" s="6"/>
      <c r="EQ964" s="5"/>
      <c r="ER964" s="5"/>
      <c r="ES964" s="4"/>
      <c r="ET964" s="6"/>
      <c r="EU964" s="4"/>
      <c r="EV964" s="6"/>
      <c r="EW964" s="5"/>
      <c r="EX964" s="5"/>
      <c r="EY964" s="4"/>
      <c r="EZ964" s="6"/>
      <c r="FA964" s="4"/>
      <c r="FB964" s="6"/>
      <c r="FC964" s="5"/>
      <c r="FD964" s="5"/>
      <c r="FE964" s="4"/>
      <c r="FF964" s="6"/>
      <c r="FG964" s="4"/>
      <c r="FH964" s="6"/>
      <c r="FI964" s="5"/>
      <c r="FJ964" s="5"/>
      <c r="FK964" s="4"/>
      <c r="FL964" s="6"/>
      <c r="FM964" s="4"/>
      <c r="FN964" s="6"/>
      <c r="FO964" s="5"/>
      <c r="FP964" s="5"/>
      <c r="FQ964" s="4"/>
      <c r="FR964" s="6"/>
      <c r="FS964" s="4"/>
      <c r="FT964" s="6"/>
      <c r="FU964" s="5"/>
      <c r="FV964" s="5"/>
      <c r="FW964" s="4"/>
      <c r="FX964" s="6"/>
      <c r="FY964" s="4"/>
      <c r="FZ964" s="6"/>
      <c r="GA964" s="5"/>
      <c r="GB964" s="5"/>
      <c r="GC964" s="4"/>
      <c r="GD964" s="6"/>
      <c r="GE964" s="4"/>
      <c r="GF964" s="6"/>
      <c r="GG964" s="5"/>
      <c r="GH964" s="5"/>
      <c r="GI964" s="4"/>
      <c r="GJ964" s="6"/>
      <c r="GK964" s="4"/>
      <c r="GL964" s="6"/>
      <c r="GM964" s="5"/>
      <c r="GN964" s="5"/>
      <c r="GO964" s="4"/>
      <c r="GP964" s="6"/>
      <c r="GQ964" s="4"/>
      <c r="GR964" s="6"/>
      <c r="GS964" s="5"/>
      <c r="GT964" s="5"/>
      <c r="GU964" s="4"/>
      <c r="GV964" s="6"/>
      <c r="GW964" s="4"/>
      <c r="GX964" s="6"/>
      <c r="GY964" s="5"/>
      <c r="GZ964" s="5"/>
      <c r="HA964" s="4"/>
      <c r="HB964" s="6"/>
      <c r="HC964" s="4"/>
      <c r="HD964" s="6"/>
      <c r="HE964" s="5"/>
      <c r="HF964" s="5"/>
      <c r="HG964" s="4"/>
      <c r="HH964" s="6"/>
      <c r="HI964" s="4"/>
      <c r="HJ964" s="6"/>
      <c r="HK964" s="5"/>
      <c r="HL964" s="5"/>
      <c r="HM964" s="4"/>
      <c r="HN964" s="6"/>
      <c r="HO964" s="4"/>
      <c r="HP964" s="6"/>
      <c r="HQ964" s="5"/>
      <c r="HR964" s="5"/>
      <c r="HS964" s="4"/>
      <c r="HT964" s="6"/>
      <c r="HU964" s="4"/>
      <c r="HV964" s="6"/>
      <c r="HW964" s="5"/>
      <c r="HX964" s="5"/>
      <c r="HY964" s="4"/>
      <c r="HZ964" s="6"/>
      <c r="IA964" s="4"/>
      <c r="IB964" s="6"/>
      <c r="IC964" s="5"/>
      <c r="ID964" s="5"/>
      <c r="IE964" s="4"/>
      <c r="IF964" s="6"/>
      <c r="IG964" s="4"/>
      <c r="IH964" s="6"/>
      <c r="II964" s="5"/>
      <c r="IJ964" s="5"/>
      <c r="IK964" s="4"/>
      <c r="IL964" s="6"/>
      <c r="IM964" s="4"/>
      <c r="IN964" s="6"/>
      <c r="IO964" s="5"/>
      <c r="IP964" s="5"/>
      <c r="IQ964" s="4"/>
      <c r="IR964" s="6"/>
      <c r="IS964" s="4"/>
      <c r="IT964" s="6"/>
      <c r="IU964" s="5"/>
      <c r="IV964" s="5"/>
      <c r="IW964" s="4"/>
      <c r="IX964" s="6"/>
      <c r="IY964" s="4"/>
      <c r="IZ964" s="6"/>
      <c r="JA964" s="5"/>
      <c r="JB964" s="5"/>
      <c r="JC964" s="4"/>
      <c r="JD964" s="6"/>
      <c r="JE964" s="4"/>
      <c r="JF964" s="6"/>
      <c r="JG964" s="5"/>
      <c r="JH964" s="5"/>
      <c r="JI964" s="4"/>
      <c r="JJ964" s="6"/>
      <c r="JK964" s="4"/>
      <c r="JL964" s="6"/>
      <c r="JM964" s="5"/>
      <c r="JN964" s="5"/>
      <c r="JO964" s="4"/>
      <c r="JP964" s="6"/>
      <c r="JQ964" s="4"/>
      <c r="JR964" s="6"/>
      <c r="JS964" s="5"/>
      <c r="JT964" s="5"/>
      <c r="JU964" s="4"/>
      <c r="JV964" s="6"/>
      <c r="JW964" s="4"/>
      <c r="JX964" s="6"/>
      <c r="JY964" s="5"/>
      <c r="JZ964" s="5"/>
      <c r="KA964" s="4"/>
      <c r="KB964" s="6"/>
      <c r="KC964" s="4"/>
      <c r="KD964" s="6"/>
      <c r="KE964" s="5"/>
      <c r="KF964" s="5"/>
      <c r="KG964" s="4"/>
      <c r="KH964" s="6"/>
      <c r="KI964" s="4"/>
      <c r="KJ964" s="6"/>
      <c r="KK964" s="5"/>
      <c r="KL964" s="5"/>
    </row>
    <row r="965">
      <c r="A965" s="3" t="s">
        <v>85</v>
      </c>
      <c r="B965" s="3" t="s">
        <v>712</v>
      </c>
      <c r="C965" s="3" t="s">
        <v>703</v>
      </c>
      <c r="D965" s="3" t="s">
        <v>712</v>
      </c>
      <c r="E965" s="3" t="s">
        <v>1048</v>
      </c>
      <c r="F965" s="3" t="s">
        <v>104</v>
      </c>
      <c r="G965" s="3" t="s">
        <v>104</v>
      </c>
      <c r="H965" s="3" t="s">
        <v>104</v>
      </c>
      <c r="I965" s="4"/>
      <c r="J965" s="4">
        <f>=ROUNDDOWN({0},0)</f>
      </c>
      <c r="K965" s="4"/>
      <c r="L965" s="5"/>
      <c r="M965" s="4"/>
      <c r="N965" s="4">
        <f>=ROUNDDOWN({0},0)</f>
      </c>
      <c r="O965" s="4"/>
      <c r="P965" s="5"/>
      <c r="Q965" s="4"/>
      <c r="R965" s="6"/>
      <c r="S965" s="4"/>
      <c r="T965" s="6"/>
      <c r="U965" s="5"/>
      <c r="V965" s="5"/>
      <c r="W965" s="4"/>
      <c r="X965" s="6"/>
      <c r="Y965" s="4"/>
      <c r="Z965" s="6"/>
      <c r="AA965" s="5"/>
      <c r="AB965" s="5"/>
      <c r="AC965" s="4"/>
      <c r="AD965" s="6"/>
      <c r="AE965" s="4"/>
      <c r="AF965" s="6"/>
      <c r="AG965" s="5"/>
      <c r="AH965" s="5"/>
      <c r="AI965" s="4"/>
      <c r="AJ965" s="6"/>
      <c r="AK965" s="4"/>
      <c r="AL965" s="6"/>
      <c r="AM965" s="5"/>
      <c r="AN965" s="5"/>
      <c r="AO965" s="4"/>
      <c r="AP965" s="6"/>
      <c r="AQ965" s="4"/>
      <c r="AR965" s="6"/>
      <c r="AS965" s="5"/>
      <c r="AT965" s="5"/>
      <c r="AU965" s="4"/>
      <c r="AV965" s="6"/>
      <c r="AW965" s="4"/>
      <c r="AX965" s="6"/>
      <c r="AY965" s="5"/>
      <c r="AZ965" s="5"/>
      <c r="BA965" s="4"/>
      <c r="BB965" s="6"/>
      <c r="BC965" s="4"/>
      <c r="BD965" s="6"/>
      <c r="BE965" s="5"/>
      <c r="BF965" s="5"/>
      <c r="BG965" s="4"/>
      <c r="BH965" s="6"/>
      <c r="BI965" s="4"/>
      <c r="BJ965" s="6"/>
      <c r="BK965" s="5"/>
      <c r="BL965" s="5"/>
      <c r="BM965" s="4"/>
      <c r="BN965" s="6"/>
      <c r="BO965" s="4"/>
      <c r="BP965" s="6"/>
      <c r="BQ965" s="5"/>
      <c r="BR965" s="5"/>
      <c r="BS965" s="4"/>
      <c r="BT965" s="6"/>
      <c r="BU965" s="4"/>
      <c r="BV965" s="6"/>
      <c r="BW965" s="5"/>
      <c r="BX965" s="5"/>
      <c r="BY965" s="4"/>
      <c r="BZ965" s="6"/>
      <c r="CA965" s="4"/>
      <c r="CB965" s="6"/>
      <c r="CC965" s="5"/>
      <c r="CD965" s="5"/>
      <c r="CE965" s="4"/>
      <c r="CF965" s="6"/>
      <c r="CG965" s="4"/>
      <c r="CH965" s="6"/>
      <c r="CI965" s="5"/>
      <c r="CJ965" s="5"/>
      <c r="CK965" s="4"/>
      <c r="CL965" s="6"/>
      <c r="CM965" s="4"/>
      <c r="CN965" s="6"/>
      <c r="CO965" s="5"/>
      <c r="CP965" s="5"/>
      <c r="CQ965" s="4"/>
      <c r="CR965" s="6"/>
      <c r="CS965" s="4"/>
      <c r="CT965" s="6"/>
      <c r="CU965" s="5"/>
      <c r="CV965" s="5"/>
      <c r="CW965" s="4"/>
      <c r="CX965" s="6"/>
      <c r="CY965" s="4"/>
      <c r="CZ965" s="6"/>
      <c r="DA965" s="5"/>
      <c r="DB965" s="5"/>
      <c r="DC965" s="4"/>
      <c r="DD965" s="6"/>
      <c r="DE965" s="4"/>
      <c r="DF965" s="6"/>
      <c r="DG965" s="5"/>
      <c r="DH965" s="5"/>
      <c r="DI965" s="4"/>
      <c r="DJ965" s="6"/>
      <c r="DK965" s="4"/>
      <c r="DL965" s="6"/>
      <c r="DM965" s="5"/>
      <c r="DN965" s="5"/>
      <c r="DO965" s="4"/>
      <c r="DP965" s="6"/>
      <c r="DQ965" s="4"/>
      <c r="DR965" s="6"/>
      <c r="DS965" s="5"/>
      <c r="DT965" s="5"/>
      <c r="DU965" s="4"/>
      <c r="DV965" s="6"/>
      <c r="DW965" s="4"/>
      <c r="DX965" s="6"/>
      <c r="DY965" s="5"/>
      <c r="DZ965" s="5"/>
      <c r="EA965" s="4"/>
      <c r="EB965" s="6"/>
      <c r="EC965" s="4"/>
      <c r="ED965" s="6"/>
      <c r="EE965" s="5"/>
      <c r="EF965" s="5"/>
      <c r="EG965" s="4"/>
      <c r="EH965" s="6"/>
      <c r="EI965" s="4"/>
      <c r="EJ965" s="6"/>
      <c r="EK965" s="5"/>
      <c r="EL965" s="5"/>
      <c r="EM965" s="4"/>
      <c r="EN965" s="6"/>
      <c r="EO965" s="4"/>
      <c r="EP965" s="6"/>
      <c r="EQ965" s="5"/>
      <c r="ER965" s="5"/>
      <c r="ES965" s="4"/>
      <c r="ET965" s="6"/>
      <c r="EU965" s="4"/>
      <c r="EV965" s="6"/>
      <c r="EW965" s="5"/>
      <c r="EX965" s="5"/>
      <c r="EY965" s="4"/>
      <c r="EZ965" s="6"/>
      <c r="FA965" s="4"/>
      <c r="FB965" s="6"/>
      <c r="FC965" s="5"/>
      <c r="FD965" s="5"/>
      <c r="FE965" s="4"/>
      <c r="FF965" s="6"/>
      <c r="FG965" s="4"/>
      <c r="FH965" s="6"/>
      <c r="FI965" s="5"/>
      <c r="FJ965" s="5"/>
      <c r="FK965" s="4"/>
      <c r="FL965" s="6"/>
      <c r="FM965" s="4"/>
      <c r="FN965" s="6"/>
      <c r="FO965" s="5"/>
      <c r="FP965" s="5"/>
      <c r="FQ965" s="4"/>
      <c r="FR965" s="6"/>
      <c r="FS965" s="4"/>
      <c r="FT965" s="6"/>
      <c r="FU965" s="5"/>
      <c r="FV965" s="5"/>
      <c r="FW965" s="4"/>
      <c r="FX965" s="6"/>
      <c r="FY965" s="4"/>
      <c r="FZ965" s="6"/>
      <c r="GA965" s="5"/>
      <c r="GB965" s="5"/>
      <c r="GC965" s="4"/>
      <c r="GD965" s="6"/>
      <c r="GE965" s="4"/>
      <c r="GF965" s="6"/>
      <c r="GG965" s="5"/>
      <c r="GH965" s="5"/>
      <c r="GI965" s="4"/>
      <c r="GJ965" s="6"/>
      <c r="GK965" s="4"/>
      <c r="GL965" s="6"/>
      <c r="GM965" s="5"/>
      <c r="GN965" s="5"/>
      <c r="GO965" s="4"/>
      <c r="GP965" s="6"/>
      <c r="GQ965" s="4"/>
      <c r="GR965" s="6"/>
      <c r="GS965" s="5"/>
      <c r="GT965" s="5"/>
      <c r="GU965" s="4"/>
      <c r="GV965" s="6"/>
      <c r="GW965" s="4"/>
      <c r="GX965" s="6"/>
      <c r="GY965" s="5"/>
      <c r="GZ965" s="5"/>
      <c r="HA965" s="4"/>
      <c r="HB965" s="6"/>
      <c r="HC965" s="4"/>
      <c r="HD965" s="6"/>
      <c r="HE965" s="5"/>
      <c r="HF965" s="5"/>
      <c r="HG965" s="4"/>
      <c r="HH965" s="6"/>
      <c r="HI965" s="4"/>
      <c r="HJ965" s="6"/>
      <c r="HK965" s="5"/>
      <c r="HL965" s="5"/>
      <c r="HM965" s="4"/>
      <c r="HN965" s="6"/>
      <c r="HO965" s="4"/>
      <c r="HP965" s="6"/>
      <c r="HQ965" s="5"/>
      <c r="HR965" s="5"/>
      <c r="HS965" s="4"/>
      <c r="HT965" s="6"/>
      <c r="HU965" s="4"/>
      <c r="HV965" s="6"/>
      <c r="HW965" s="5"/>
      <c r="HX965" s="5"/>
      <c r="HY965" s="4"/>
      <c r="HZ965" s="6"/>
      <c r="IA965" s="4"/>
      <c r="IB965" s="6"/>
      <c r="IC965" s="5"/>
      <c r="ID965" s="5"/>
      <c r="IE965" s="4"/>
      <c r="IF965" s="6"/>
      <c r="IG965" s="4"/>
      <c r="IH965" s="6"/>
      <c r="II965" s="5"/>
      <c r="IJ965" s="5"/>
      <c r="IK965" s="4"/>
      <c r="IL965" s="6"/>
      <c r="IM965" s="4"/>
      <c r="IN965" s="6"/>
      <c r="IO965" s="5"/>
      <c r="IP965" s="5"/>
      <c r="IQ965" s="4"/>
      <c r="IR965" s="6"/>
      <c r="IS965" s="4"/>
      <c r="IT965" s="6"/>
      <c r="IU965" s="5"/>
      <c r="IV965" s="5"/>
      <c r="IW965" s="4"/>
      <c r="IX965" s="6"/>
      <c r="IY965" s="4"/>
      <c r="IZ965" s="6"/>
      <c r="JA965" s="5"/>
      <c r="JB965" s="5"/>
      <c r="JC965" s="4"/>
      <c r="JD965" s="6"/>
      <c r="JE965" s="4"/>
      <c r="JF965" s="6"/>
      <c r="JG965" s="5"/>
      <c r="JH965" s="5"/>
      <c r="JI965" s="4"/>
      <c r="JJ965" s="6"/>
      <c r="JK965" s="4"/>
      <c r="JL965" s="6"/>
      <c r="JM965" s="5"/>
      <c r="JN965" s="5"/>
      <c r="JO965" s="4"/>
      <c r="JP965" s="6"/>
      <c r="JQ965" s="4"/>
      <c r="JR965" s="6"/>
      <c r="JS965" s="5"/>
      <c r="JT965" s="5"/>
      <c r="JU965" s="4"/>
      <c r="JV965" s="6"/>
      <c r="JW965" s="4"/>
      <c r="JX965" s="6"/>
      <c r="JY965" s="5"/>
      <c r="JZ965" s="5"/>
      <c r="KA965" s="4"/>
      <c r="KB965" s="6"/>
      <c r="KC965" s="4"/>
      <c r="KD965" s="6"/>
      <c r="KE965" s="5"/>
      <c r="KF965" s="5"/>
      <c r="KG965" s="4"/>
      <c r="KH965" s="6"/>
      <c r="KI965" s="4"/>
      <c r="KJ965" s="6"/>
      <c r="KK965" s="5"/>
      <c r="KL965" s="5"/>
    </row>
    <row r="966">
      <c r="A966" s="3" t="s">
        <v>85</v>
      </c>
      <c r="B966" s="3" t="s">
        <v>712</v>
      </c>
      <c r="C966" s="3" t="s">
        <v>703</v>
      </c>
      <c r="D966" s="3" t="s">
        <v>712</v>
      </c>
      <c r="E966" s="3" t="s">
        <v>1122</v>
      </c>
      <c r="F966" s="3" t="s">
        <v>104</v>
      </c>
      <c r="G966" s="3" t="s">
        <v>104</v>
      </c>
      <c r="H966" s="3" t="s">
        <v>104</v>
      </c>
      <c r="I966" s="4"/>
      <c r="J966" s="4">
        <f>=ROUNDDOWN({0},0)</f>
      </c>
      <c r="K966" s="4"/>
      <c r="L966" s="5"/>
      <c r="M966" s="4"/>
      <c r="N966" s="4">
        <f>=ROUNDDOWN({0},0)</f>
      </c>
      <c r="O966" s="4"/>
      <c r="P966" s="5"/>
      <c r="Q966" s="4"/>
      <c r="R966" s="6"/>
      <c r="S966" s="4"/>
      <c r="T966" s="6"/>
      <c r="U966" s="5"/>
      <c r="V966" s="5"/>
      <c r="W966" s="4"/>
      <c r="X966" s="6"/>
      <c r="Y966" s="4"/>
      <c r="Z966" s="6"/>
      <c r="AA966" s="5"/>
      <c r="AB966" s="5"/>
      <c r="AC966" s="4"/>
      <c r="AD966" s="6"/>
      <c r="AE966" s="4"/>
      <c r="AF966" s="6"/>
      <c r="AG966" s="5"/>
      <c r="AH966" s="5"/>
      <c r="AI966" s="4"/>
      <c r="AJ966" s="6"/>
      <c r="AK966" s="4"/>
      <c r="AL966" s="6"/>
      <c r="AM966" s="5"/>
      <c r="AN966" s="5"/>
      <c r="AO966" s="4"/>
      <c r="AP966" s="6"/>
      <c r="AQ966" s="4"/>
      <c r="AR966" s="6"/>
      <c r="AS966" s="5"/>
      <c r="AT966" s="5"/>
      <c r="AU966" s="4"/>
      <c r="AV966" s="6"/>
      <c r="AW966" s="4"/>
      <c r="AX966" s="6"/>
      <c r="AY966" s="5"/>
      <c r="AZ966" s="5"/>
      <c r="BA966" s="4"/>
      <c r="BB966" s="6"/>
      <c r="BC966" s="4"/>
      <c r="BD966" s="6"/>
      <c r="BE966" s="5"/>
      <c r="BF966" s="5"/>
      <c r="BG966" s="4"/>
      <c r="BH966" s="6"/>
      <c r="BI966" s="4"/>
      <c r="BJ966" s="6"/>
      <c r="BK966" s="5"/>
      <c r="BL966" s="5"/>
      <c r="BM966" s="4"/>
      <c r="BN966" s="6"/>
      <c r="BO966" s="4"/>
      <c r="BP966" s="6"/>
      <c r="BQ966" s="5"/>
      <c r="BR966" s="5"/>
      <c r="BS966" s="4"/>
      <c r="BT966" s="6"/>
      <c r="BU966" s="4"/>
      <c r="BV966" s="6"/>
      <c r="BW966" s="5"/>
      <c r="BX966" s="5"/>
      <c r="BY966" s="4"/>
      <c r="BZ966" s="6"/>
      <c r="CA966" s="4"/>
      <c r="CB966" s="6"/>
      <c r="CC966" s="5"/>
      <c r="CD966" s="5"/>
      <c r="CE966" s="4"/>
      <c r="CF966" s="6"/>
      <c r="CG966" s="4"/>
      <c r="CH966" s="6"/>
      <c r="CI966" s="5"/>
      <c r="CJ966" s="5"/>
      <c r="CK966" s="4"/>
      <c r="CL966" s="6"/>
      <c r="CM966" s="4"/>
      <c r="CN966" s="6"/>
      <c r="CO966" s="5"/>
      <c r="CP966" s="5"/>
      <c r="CQ966" s="4"/>
      <c r="CR966" s="6"/>
      <c r="CS966" s="4"/>
      <c r="CT966" s="6"/>
      <c r="CU966" s="5"/>
      <c r="CV966" s="5"/>
      <c r="CW966" s="4"/>
      <c r="CX966" s="6"/>
      <c r="CY966" s="4"/>
      <c r="CZ966" s="6"/>
      <c r="DA966" s="5"/>
      <c r="DB966" s="5"/>
      <c r="DC966" s="4"/>
      <c r="DD966" s="6"/>
      <c r="DE966" s="4"/>
      <c r="DF966" s="6"/>
      <c r="DG966" s="5"/>
      <c r="DH966" s="5"/>
      <c r="DI966" s="4"/>
      <c r="DJ966" s="6"/>
      <c r="DK966" s="4"/>
      <c r="DL966" s="6"/>
      <c r="DM966" s="5"/>
      <c r="DN966" s="5"/>
      <c r="DO966" s="4"/>
      <c r="DP966" s="6"/>
      <c r="DQ966" s="4"/>
      <c r="DR966" s="6"/>
      <c r="DS966" s="5"/>
      <c r="DT966" s="5"/>
      <c r="DU966" s="4"/>
      <c r="DV966" s="6"/>
      <c r="DW966" s="4"/>
      <c r="DX966" s="6"/>
      <c r="DY966" s="5"/>
      <c r="DZ966" s="5"/>
      <c r="EA966" s="4"/>
      <c r="EB966" s="6"/>
      <c r="EC966" s="4"/>
      <c r="ED966" s="6"/>
      <c r="EE966" s="5"/>
      <c r="EF966" s="5"/>
      <c r="EG966" s="4"/>
      <c r="EH966" s="6"/>
      <c r="EI966" s="4"/>
      <c r="EJ966" s="6"/>
      <c r="EK966" s="5"/>
      <c r="EL966" s="5"/>
      <c r="EM966" s="4"/>
      <c r="EN966" s="6"/>
      <c r="EO966" s="4"/>
      <c r="EP966" s="6"/>
      <c r="EQ966" s="5"/>
      <c r="ER966" s="5"/>
      <c r="ES966" s="4"/>
      <c r="ET966" s="6"/>
      <c r="EU966" s="4"/>
      <c r="EV966" s="6"/>
      <c r="EW966" s="5"/>
      <c r="EX966" s="5"/>
      <c r="EY966" s="4"/>
      <c r="EZ966" s="6"/>
      <c r="FA966" s="4"/>
      <c r="FB966" s="6"/>
      <c r="FC966" s="5"/>
      <c r="FD966" s="5"/>
      <c r="FE966" s="4"/>
      <c r="FF966" s="6"/>
      <c r="FG966" s="4"/>
      <c r="FH966" s="6"/>
      <c r="FI966" s="5"/>
      <c r="FJ966" s="5"/>
      <c r="FK966" s="4"/>
      <c r="FL966" s="6"/>
      <c r="FM966" s="4"/>
      <c r="FN966" s="6"/>
      <c r="FO966" s="5"/>
      <c r="FP966" s="5"/>
      <c r="FQ966" s="4"/>
      <c r="FR966" s="6"/>
      <c r="FS966" s="4"/>
      <c r="FT966" s="6"/>
      <c r="FU966" s="5"/>
      <c r="FV966" s="5"/>
      <c r="FW966" s="4"/>
      <c r="FX966" s="6"/>
      <c r="FY966" s="4"/>
      <c r="FZ966" s="6"/>
      <c r="GA966" s="5"/>
      <c r="GB966" s="5"/>
      <c r="GC966" s="4"/>
      <c r="GD966" s="6"/>
      <c r="GE966" s="4"/>
      <c r="GF966" s="6"/>
      <c r="GG966" s="5"/>
      <c r="GH966" s="5"/>
      <c r="GI966" s="4"/>
      <c r="GJ966" s="6"/>
      <c r="GK966" s="4"/>
      <c r="GL966" s="6"/>
      <c r="GM966" s="5"/>
      <c r="GN966" s="5"/>
      <c r="GO966" s="4"/>
      <c r="GP966" s="6"/>
      <c r="GQ966" s="4"/>
      <c r="GR966" s="6"/>
      <c r="GS966" s="5"/>
      <c r="GT966" s="5"/>
      <c r="GU966" s="4"/>
      <c r="GV966" s="6"/>
      <c r="GW966" s="4"/>
      <c r="GX966" s="6"/>
      <c r="GY966" s="5"/>
      <c r="GZ966" s="5"/>
      <c r="HA966" s="4"/>
      <c r="HB966" s="6"/>
      <c r="HC966" s="4"/>
      <c r="HD966" s="6"/>
      <c r="HE966" s="5"/>
      <c r="HF966" s="5"/>
      <c r="HG966" s="4"/>
      <c r="HH966" s="6"/>
      <c r="HI966" s="4"/>
      <c r="HJ966" s="6"/>
      <c r="HK966" s="5"/>
      <c r="HL966" s="5"/>
      <c r="HM966" s="4"/>
      <c r="HN966" s="6"/>
      <c r="HO966" s="4"/>
      <c r="HP966" s="6"/>
      <c r="HQ966" s="5"/>
      <c r="HR966" s="5"/>
      <c r="HS966" s="4"/>
      <c r="HT966" s="6"/>
      <c r="HU966" s="4"/>
      <c r="HV966" s="6"/>
      <c r="HW966" s="5"/>
      <c r="HX966" s="5"/>
      <c r="HY966" s="4"/>
      <c r="HZ966" s="6"/>
      <c r="IA966" s="4"/>
      <c r="IB966" s="6"/>
      <c r="IC966" s="5"/>
      <c r="ID966" s="5"/>
      <c r="IE966" s="4"/>
      <c r="IF966" s="6"/>
      <c r="IG966" s="4"/>
      <c r="IH966" s="6"/>
      <c r="II966" s="5"/>
      <c r="IJ966" s="5"/>
      <c r="IK966" s="4"/>
      <c r="IL966" s="6"/>
      <c r="IM966" s="4"/>
      <c r="IN966" s="6"/>
      <c r="IO966" s="5"/>
      <c r="IP966" s="5"/>
      <c r="IQ966" s="4"/>
      <c r="IR966" s="6"/>
      <c r="IS966" s="4"/>
      <c r="IT966" s="6"/>
      <c r="IU966" s="5"/>
      <c r="IV966" s="5"/>
      <c r="IW966" s="4"/>
      <c r="IX966" s="6"/>
      <c r="IY966" s="4"/>
      <c r="IZ966" s="6"/>
      <c r="JA966" s="5"/>
      <c r="JB966" s="5"/>
      <c r="JC966" s="4"/>
      <c r="JD966" s="6"/>
      <c r="JE966" s="4"/>
      <c r="JF966" s="6"/>
      <c r="JG966" s="5"/>
      <c r="JH966" s="5"/>
      <c r="JI966" s="4"/>
      <c r="JJ966" s="6"/>
      <c r="JK966" s="4"/>
      <c r="JL966" s="6"/>
      <c r="JM966" s="5"/>
      <c r="JN966" s="5"/>
      <c r="JO966" s="4"/>
      <c r="JP966" s="6"/>
      <c r="JQ966" s="4"/>
      <c r="JR966" s="6"/>
      <c r="JS966" s="5"/>
      <c r="JT966" s="5"/>
      <c r="JU966" s="4"/>
      <c r="JV966" s="6"/>
      <c r="JW966" s="4"/>
      <c r="JX966" s="6"/>
      <c r="JY966" s="5"/>
      <c r="JZ966" s="5"/>
      <c r="KA966" s="4"/>
      <c r="KB966" s="6"/>
      <c r="KC966" s="4"/>
      <c r="KD966" s="6"/>
      <c r="KE966" s="5"/>
      <c r="KF966" s="5"/>
      <c r="KG966" s="4"/>
      <c r="KH966" s="6"/>
      <c r="KI966" s="4"/>
      <c r="KJ966" s="6"/>
      <c r="KK966" s="5"/>
      <c r="KL966" s="5"/>
    </row>
    <row r="967">
      <c r="A967" s="3" t="s">
        <v>85</v>
      </c>
      <c r="B967" s="3" t="s">
        <v>712</v>
      </c>
      <c r="C967" s="3" t="s">
        <v>703</v>
      </c>
      <c r="D967" s="3" t="s">
        <v>712</v>
      </c>
      <c r="E967" s="3" t="s">
        <v>1123</v>
      </c>
      <c r="F967" s="3" t="s">
        <v>104</v>
      </c>
      <c r="G967" s="3" t="s">
        <v>104</v>
      </c>
      <c r="H967" s="3" t="s">
        <v>104</v>
      </c>
      <c r="I967" s="4"/>
      <c r="J967" s="4">
        <f>=ROUNDDOWN({0},0)</f>
      </c>
      <c r="K967" s="4"/>
      <c r="L967" s="5"/>
      <c r="M967" s="4"/>
      <c r="N967" s="4">
        <f>=ROUNDDOWN({0},0)</f>
      </c>
      <c r="O967" s="4"/>
      <c r="P967" s="5"/>
      <c r="Q967" s="4"/>
      <c r="R967" s="6"/>
      <c r="S967" s="4"/>
      <c r="T967" s="6"/>
      <c r="U967" s="5"/>
      <c r="V967" s="5"/>
      <c r="W967" s="4"/>
      <c r="X967" s="6"/>
      <c r="Y967" s="4"/>
      <c r="Z967" s="6"/>
      <c r="AA967" s="5"/>
      <c r="AB967" s="5"/>
      <c r="AC967" s="4"/>
      <c r="AD967" s="6"/>
      <c r="AE967" s="4"/>
      <c r="AF967" s="6"/>
      <c r="AG967" s="5"/>
      <c r="AH967" s="5"/>
      <c r="AI967" s="4"/>
      <c r="AJ967" s="6"/>
      <c r="AK967" s="4"/>
      <c r="AL967" s="6"/>
      <c r="AM967" s="5"/>
      <c r="AN967" s="5"/>
      <c r="AO967" s="4"/>
      <c r="AP967" s="6"/>
      <c r="AQ967" s="4"/>
      <c r="AR967" s="6"/>
      <c r="AS967" s="5"/>
      <c r="AT967" s="5"/>
      <c r="AU967" s="4"/>
      <c r="AV967" s="6"/>
      <c r="AW967" s="4"/>
      <c r="AX967" s="6"/>
      <c r="AY967" s="5"/>
      <c r="AZ967" s="5"/>
      <c r="BA967" s="4"/>
      <c r="BB967" s="6"/>
      <c r="BC967" s="4"/>
      <c r="BD967" s="6"/>
      <c r="BE967" s="5"/>
      <c r="BF967" s="5"/>
      <c r="BG967" s="4"/>
      <c r="BH967" s="6"/>
      <c r="BI967" s="4"/>
      <c r="BJ967" s="6"/>
      <c r="BK967" s="5"/>
      <c r="BL967" s="5"/>
      <c r="BM967" s="4"/>
      <c r="BN967" s="6"/>
      <c r="BO967" s="4"/>
      <c r="BP967" s="6"/>
      <c r="BQ967" s="5"/>
      <c r="BR967" s="5"/>
      <c r="BS967" s="4"/>
      <c r="BT967" s="6"/>
      <c r="BU967" s="4"/>
      <c r="BV967" s="6"/>
      <c r="BW967" s="5"/>
      <c r="BX967" s="5"/>
      <c r="BY967" s="4"/>
      <c r="BZ967" s="6"/>
      <c r="CA967" s="4"/>
      <c r="CB967" s="6"/>
      <c r="CC967" s="5"/>
      <c r="CD967" s="5"/>
      <c r="CE967" s="4"/>
      <c r="CF967" s="6"/>
      <c r="CG967" s="4"/>
      <c r="CH967" s="6"/>
      <c r="CI967" s="5"/>
      <c r="CJ967" s="5"/>
      <c r="CK967" s="4"/>
      <c r="CL967" s="6"/>
      <c r="CM967" s="4"/>
      <c r="CN967" s="6"/>
      <c r="CO967" s="5"/>
      <c r="CP967" s="5"/>
      <c r="CQ967" s="4"/>
      <c r="CR967" s="6"/>
      <c r="CS967" s="4"/>
      <c r="CT967" s="6"/>
      <c r="CU967" s="5"/>
      <c r="CV967" s="5"/>
      <c r="CW967" s="4"/>
      <c r="CX967" s="6"/>
      <c r="CY967" s="4"/>
      <c r="CZ967" s="6"/>
      <c r="DA967" s="5"/>
      <c r="DB967" s="5"/>
      <c r="DC967" s="4"/>
      <c r="DD967" s="6"/>
      <c r="DE967" s="4"/>
      <c r="DF967" s="6"/>
      <c r="DG967" s="5"/>
      <c r="DH967" s="5"/>
      <c r="DI967" s="4"/>
      <c r="DJ967" s="6"/>
      <c r="DK967" s="4"/>
      <c r="DL967" s="6"/>
      <c r="DM967" s="5"/>
      <c r="DN967" s="5"/>
      <c r="DO967" s="4"/>
      <c r="DP967" s="6"/>
      <c r="DQ967" s="4"/>
      <c r="DR967" s="6"/>
      <c r="DS967" s="5"/>
      <c r="DT967" s="5"/>
      <c r="DU967" s="4"/>
      <c r="DV967" s="6"/>
      <c r="DW967" s="4"/>
      <c r="DX967" s="6"/>
      <c r="DY967" s="5"/>
      <c r="DZ967" s="5"/>
      <c r="EA967" s="4"/>
      <c r="EB967" s="6"/>
      <c r="EC967" s="4"/>
      <c r="ED967" s="6"/>
      <c r="EE967" s="5"/>
      <c r="EF967" s="5"/>
      <c r="EG967" s="4"/>
      <c r="EH967" s="6"/>
      <c r="EI967" s="4"/>
      <c r="EJ967" s="6"/>
      <c r="EK967" s="5"/>
      <c r="EL967" s="5"/>
      <c r="EM967" s="4"/>
      <c r="EN967" s="6"/>
      <c r="EO967" s="4"/>
      <c r="EP967" s="6"/>
      <c r="EQ967" s="5"/>
      <c r="ER967" s="5"/>
      <c r="ES967" s="4"/>
      <c r="ET967" s="6"/>
      <c r="EU967" s="4"/>
      <c r="EV967" s="6"/>
      <c r="EW967" s="5"/>
      <c r="EX967" s="5"/>
      <c r="EY967" s="4"/>
      <c r="EZ967" s="6"/>
      <c r="FA967" s="4"/>
      <c r="FB967" s="6"/>
      <c r="FC967" s="5"/>
      <c r="FD967" s="5"/>
      <c r="FE967" s="4"/>
      <c r="FF967" s="6"/>
      <c r="FG967" s="4"/>
      <c r="FH967" s="6"/>
      <c r="FI967" s="5"/>
      <c r="FJ967" s="5"/>
      <c r="FK967" s="4"/>
      <c r="FL967" s="6"/>
      <c r="FM967" s="4"/>
      <c r="FN967" s="6"/>
      <c r="FO967" s="5"/>
      <c r="FP967" s="5"/>
      <c r="FQ967" s="4"/>
      <c r="FR967" s="6"/>
      <c r="FS967" s="4"/>
      <c r="FT967" s="6"/>
      <c r="FU967" s="5"/>
      <c r="FV967" s="5"/>
      <c r="FW967" s="4"/>
      <c r="FX967" s="6"/>
      <c r="FY967" s="4"/>
      <c r="FZ967" s="6"/>
      <c r="GA967" s="5"/>
      <c r="GB967" s="5"/>
      <c r="GC967" s="4"/>
      <c r="GD967" s="6"/>
      <c r="GE967" s="4"/>
      <c r="GF967" s="6"/>
      <c r="GG967" s="5"/>
      <c r="GH967" s="5"/>
      <c r="GI967" s="4"/>
      <c r="GJ967" s="6"/>
      <c r="GK967" s="4"/>
      <c r="GL967" s="6"/>
      <c r="GM967" s="5"/>
      <c r="GN967" s="5"/>
      <c r="GO967" s="4"/>
      <c r="GP967" s="6"/>
      <c r="GQ967" s="4"/>
      <c r="GR967" s="6"/>
      <c r="GS967" s="5"/>
      <c r="GT967" s="5"/>
      <c r="GU967" s="4"/>
      <c r="GV967" s="6"/>
      <c r="GW967" s="4"/>
      <c r="GX967" s="6"/>
      <c r="GY967" s="5"/>
      <c r="GZ967" s="5"/>
      <c r="HA967" s="4"/>
      <c r="HB967" s="6"/>
      <c r="HC967" s="4"/>
      <c r="HD967" s="6"/>
      <c r="HE967" s="5"/>
      <c r="HF967" s="5"/>
      <c r="HG967" s="4"/>
      <c r="HH967" s="6"/>
      <c r="HI967" s="4"/>
      <c r="HJ967" s="6"/>
      <c r="HK967" s="5"/>
      <c r="HL967" s="5"/>
      <c r="HM967" s="4"/>
      <c r="HN967" s="6"/>
      <c r="HO967" s="4"/>
      <c r="HP967" s="6"/>
      <c r="HQ967" s="5"/>
      <c r="HR967" s="5"/>
      <c r="HS967" s="4"/>
      <c r="HT967" s="6"/>
      <c r="HU967" s="4"/>
      <c r="HV967" s="6"/>
      <c r="HW967" s="5"/>
      <c r="HX967" s="5"/>
      <c r="HY967" s="4"/>
      <c r="HZ967" s="6"/>
      <c r="IA967" s="4"/>
      <c r="IB967" s="6"/>
      <c r="IC967" s="5"/>
      <c r="ID967" s="5"/>
      <c r="IE967" s="4"/>
      <c r="IF967" s="6"/>
      <c r="IG967" s="4"/>
      <c r="IH967" s="6"/>
      <c r="II967" s="5"/>
      <c r="IJ967" s="5"/>
      <c r="IK967" s="4"/>
      <c r="IL967" s="6"/>
      <c r="IM967" s="4"/>
      <c r="IN967" s="6"/>
      <c r="IO967" s="5"/>
      <c r="IP967" s="5"/>
      <c r="IQ967" s="4"/>
      <c r="IR967" s="6"/>
      <c r="IS967" s="4"/>
      <c r="IT967" s="6"/>
      <c r="IU967" s="5"/>
      <c r="IV967" s="5"/>
      <c r="IW967" s="4"/>
      <c r="IX967" s="6"/>
      <c r="IY967" s="4"/>
      <c r="IZ967" s="6"/>
      <c r="JA967" s="5"/>
      <c r="JB967" s="5"/>
      <c r="JC967" s="4"/>
      <c r="JD967" s="6"/>
      <c r="JE967" s="4"/>
      <c r="JF967" s="6"/>
      <c r="JG967" s="5"/>
      <c r="JH967" s="5"/>
      <c r="JI967" s="4"/>
      <c r="JJ967" s="6"/>
      <c r="JK967" s="4"/>
      <c r="JL967" s="6"/>
      <c r="JM967" s="5"/>
      <c r="JN967" s="5"/>
      <c r="JO967" s="4"/>
      <c r="JP967" s="6"/>
      <c r="JQ967" s="4"/>
      <c r="JR967" s="6"/>
      <c r="JS967" s="5"/>
      <c r="JT967" s="5"/>
      <c r="JU967" s="4"/>
      <c r="JV967" s="6"/>
      <c r="JW967" s="4"/>
      <c r="JX967" s="6"/>
      <c r="JY967" s="5"/>
      <c r="JZ967" s="5"/>
      <c r="KA967" s="4"/>
      <c r="KB967" s="6"/>
      <c r="KC967" s="4"/>
      <c r="KD967" s="6"/>
      <c r="KE967" s="5"/>
      <c r="KF967" s="5"/>
      <c r="KG967" s="4"/>
      <c r="KH967" s="6"/>
      <c r="KI967" s="4"/>
      <c r="KJ967" s="6"/>
      <c r="KK967" s="5"/>
      <c r="KL967" s="5"/>
    </row>
    <row r="968">
      <c r="A968" s="3" t="s">
        <v>85</v>
      </c>
      <c r="B968" s="3" t="s">
        <v>712</v>
      </c>
      <c r="C968" s="3" t="s">
        <v>703</v>
      </c>
      <c r="D968" s="3" t="s">
        <v>712</v>
      </c>
      <c r="E968" s="3" t="s">
        <v>1124</v>
      </c>
      <c r="F968" s="3" t="s">
        <v>104</v>
      </c>
      <c r="G968" s="3" t="s">
        <v>104</v>
      </c>
      <c r="H968" s="3" t="s">
        <v>104</v>
      </c>
      <c r="I968" s="4"/>
      <c r="J968" s="4">
        <f>=ROUNDDOWN({0},0)</f>
      </c>
      <c r="K968" s="4"/>
      <c r="L968" s="5"/>
      <c r="M968" s="4"/>
      <c r="N968" s="4">
        <f>=ROUNDDOWN({0},0)</f>
      </c>
      <c r="O968" s="4"/>
      <c r="P968" s="5"/>
      <c r="Q968" s="4"/>
      <c r="R968" s="6"/>
      <c r="S968" s="4"/>
      <c r="T968" s="6"/>
      <c r="U968" s="5"/>
      <c r="V968" s="5"/>
      <c r="W968" s="4"/>
      <c r="X968" s="6"/>
      <c r="Y968" s="4"/>
      <c r="Z968" s="6"/>
      <c r="AA968" s="5"/>
      <c r="AB968" s="5"/>
      <c r="AC968" s="4"/>
      <c r="AD968" s="6"/>
      <c r="AE968" s="4"/>
      <c r="AF968" s="6"/>
      <c r="AG968" s="5"/>
      <c r="AH968" s="5"/>
      <c r="AI968" s="4"/>
      <c r="AJ968" s="6"/>
      <c r="AK968" s="4"/>
      <c r="AL968" s="6"/>
      <c r="AM968" s="5"/>
      <c r="AN968" s="5"/>
      <c r="AO968" s="4"/>
      <c r="AP968" s="6"/>
      <c r="AQ968" s="4"/>
      <c r="AR968" s="6"/>
      <c r="AS968" s="5"/>
      <c r="AT968" s="5"/>
      <c r="AU968" s="4"/>
      <c r="AV968" s="6"/>
      <c r="AW968" s="4"/>
      <c r="AX968" s="6"/>
      <c r="AY968" s="5"/>
      <c r="AZ968" s="5"/>
      <c r="BA968" s="4"/>
      <c r="BB968" s="6"/>
      <c r="BC968" s="4"/>
      <c r="BD968" s="6"/>
      <c r="BE968" s="5"/>
      <c r="BF968" s="5"/>
      <c r="BG968" s="4"/>
      <c r="BH968" s="6"/>
      <c r="BI968" s="4"/>
      <c r="BJ968" s="6"/>
      <c r="BK968" s="5"/>
      <c r="BL968" s="5"/>
      <c r="BM968" s="4"/>
      <c r="BN968" s="6"/>
      <c r="BO968" s="4"/>
      <c r="BP968" s="6"/>
      <c r="BQ968" s="5"/>
      <c r="BR968" s="5"/>
      <c r="BS968" s="4"/>
      <c r="BT968" s="6"/>
      <c r="BU968" s="4"/>
      <c r="BV968" s="6"/>
      <c r="BW968" s="5"/>
      <c r="BX968" s="5"/>
      <c r="BY968" s="4"/>
      <c r="BZ968" s="6"/>
      <c r="CA968" s="4"/>
      <c r="CB968" s="6"/>
      <c r="CC968" s="5"/>
      <c r="CD968" s="5"/>
      <c r="CE968" s="4"/>
      <c r="CF968" s="6"/>
      <c r="CG968" s="4"/>
      <c r="CH968" s="6"/>
      <c r="CI968" s="5"/>
      <c r="CJ968" s="5"/>
      <c r="CK968" s="4"/>
      <c r="CL968" s="6"/>
      <c r="CM968" s="4"/>
      <c r="CN968" s="6"/>
      <c r="CO968" s="5"/>
      <c r="CP968" s="5"/>
      <c r="CQ968" s="4"/>
      <c r="CR968" s="6"/>
      <c r="CS968" s="4"/>
      <c r="CT968" s="6"/>
      <c r="CU968" s="5"/>
      <c r="CV968" s="5"/>
      <c r="CW968" s="4"/>
      <c r="CX968" s="6"/>
      <c r="CY968" s="4"/>
      <c r="CZ968" s="6"/>
      <c r="DA968" s="5"/>
      <c r="DB968" s="5"/>
      <c r="DC968" s="4"/>
      <c r="DD968" s="6"/>
      <c r="DE968" s="4"/>
      <c r="DF968" s="6"/>
      <c r="DG968" s="5"/>
      <c r="DH968" s="5"/>
      <c r="DI968" s="4"/>
      <c r="DJ968" s="6"/>
      <c r="DK968" s="4"/>
      <c r="DL968" s="6"/>
      <c r="DM968" s="5"/>
      <c r="DN968" s="5"/>
      <c r="DO968" s="4"/>
      <c r="DP968" s="6"/>
      <c r="DQ968" s="4"/>
      <c r="DR968" s="6"/>
      <c r="DS968" s="5"/>
      <c r="DT968" s="5"/>
      <c r="DU968" s="4"/>
      <c r="DV968" s="6"/>
      <c r="DW968" s="4"/>
      <c r="DX968" s="6"/>
      <c r="DY968" s="5"/>
      <c r="DZ968" s="5"/>
      <c r="EA968" s="4"/>
      <c r="EB968" s="6"/>
      <c r="EC968" s="4"/>
      <c r="ED968" s="6"/>
      <c r="EE968" s="5"/>
      <c r="EF968" s="5"/>
      <c r="EG968" s="4"/>
      <c r="EH968" s="6"/>
      <c r="EI968" s="4"/>
      <c r="EJ968" s="6"/>
      <c r="EK968" s="5"/>
      <c r="EL968" s="5"/>
      <c r="EM968" s="4"/>
      <c r="EN968" s="6"/>
      <c r="EO968" s="4"/>
      <c r="EP968" s="6"/>
      <c r="EQ968" s="5"/>
      <c r="ER968" s="5"/>
      <c r="ES968" s="4"/>
      <c r="ET968" s="6"/>
      <c r="EU968" s="4"/>
      <c r="EV968" s="6"/>
      <c r="EW968" s="5"/>
      <c r="EX968" s="5"/>
      <c r="EY968" s="4"/>
      <c r="EZ968" s="6"/>
      <c r="FA968" s="4"/>
      <c r="FB968" s="6"/>
      <c r="FC968" s="5"/>
      <c r="FD968" s="5"/>
      <c r="FE968" s="4"/>
      <c r="FF968" s="6"/>
      <c r="FG968" s="4"/>
      <c r="FH968" s="6"/>
      <c r="FI968" s="5"/>
      <c r="FJ968" s="5"/>
      <c r="FK968" s="4"/>
      <c r="FL968" s="6"/>
      <c r="FM968" s="4"/>
      <c r="FN968" s="6"/>
      <c r="FO968" s="5"/>
      <c r="FP968" s="5"/>
      <c r="FQ968" s="4"/>
      <c r="FR968" s="6"/>
      <c r="FS968" s="4"/>
      <c r="FT968" s="6"/>
      <c r="FU968" s="5"/>
      <c r="FV968" s="5"/>
      <c r="FW968" s="4"/>
      <c r="FX968" s="6"/>
      <c r="FY968" s="4"/>
      <c r="FZ968" s="6"/>
      <c r="GA968" s="5"/>
      <c r="GB968" s="5"/>
      <c r="GC968" s="4"/>
      <c r="GD968" s="6"/>
      <c r="GE968" s="4"/>
      <c r="GF968" s="6"/>
      <c r="GG968" s="5"/>
      <c r="GH968" s="5"/>
      <c r="GI968" s="4"/>
      <c r="GJ968" s="6"/>
      <c r="GK968" s="4"/>
      <c r="GL968" s="6"/>
      <c r="GM968" s="5"/>
      <c r="GN968" s="5"/>
      <c r="GO968" s="4"/>
      <c r="GP968" s="6"/>
      <c r="GQ968" s="4"/>
      <c r="GR968" s="6"/>
      <c r="GS968" s="5"/>
      <c r="GT968" s="5"/>
      <c r="GU968" s="4"/>
      <c r="GV968" s="6"/>
      <c r="GW968" s="4"/>
      <c r="GX968" s="6"/>
      <c r="GY968" s="5"/>
      <c r="GZ968" s="5"/>
      <c r="HA968" s="4"/>
      <c r="HB968" s="6"/>
      <c r="HC968" s="4"/>
      <c r="HD968" s="6"/>
      <c r="HE968" s="5"/>
      <c r="HF968" s="5"/>
      <c r="HG968" s="4"/>
      <c r="HH968" s="6"/>
      <c r="HI968" s="4"/>
      <c r="HJ968" s="6"/>
      <c r="HK968" s="5"/>
      <c r="HL968" s="5"/>
      <c r="HM968" s="4"/>
      <c r="HN968" s="6"/>
      <c r="HO968" s="4"/>
      <c r="HP968" s="6"/>
      <c r="HQ968" s="5"/>
      <c r="HR968" s="5"/>
      <c r="HS968" s="4"/>
      <c r="HT968" s="6"/>
      <c r="HU968" s="4"/>
      <c r="HV968" s="6"/>
      <c r="HW968" s="5"/>
      <c r="HX968" s="5"/>
      <c r="HY968" s="4"/>
      <c r="HZ968" s="6"/>
      <c r="IA968" s="4"/>
      <c r="IB968" s="6"/>
      <c r="IC968" s="5"/>
      <c r="ID968" s="5"/>
      <c r="IE968" s="4"/>
      <c r="IF968" s="6"/>
      <c r="IG968" s="4"/>
      <c r="IH968" s="6"/>
      <c r="II968" s="5"/>
      <c r="IJ968" s="5"/>
      <c r="IK968" s="4"/>
      <c r="IL968" s="6"/>
      <c r="IM968" s="4"/>
      <c r="IN968" s="6"/>
      <c r="IO968" s="5"/>
      <c r="IP968" s="5"/>
      <c r="IQ968" s="4"/>
      <c r="IR968" s="6"/>
      <c r="IS968" s="4"/>
      <c r="IT968" s="6"/>
      <c r="IU968" s="5"/>
      <c r="IV968" s="5"/>
      <c r="IW968" s="4"/>
      <c r="IX968" s="6"/>
      <c r="IY968" s="4"/>
      <c r="IZ968" s="6"/>
      <c r="JA968" s="5"/>
      <c r="JB968" s="5"/>
      <c r="JC968" s="4"/>
      <c r="JD968" s="6"/>
      <c r="JE968" s="4"/>
      <c r="JF968" s="6"/>
      <c r="JG968" s="5"/>
      <c r="JH968" s="5"/>
      <c r="JI968" s="4"/>
      <c r="JJ968" s="6"/>
      <c r="JK968" s="4"/>
      <c r="JL968" s="6"/>
      <c r="JM968" s="5"/>
      <c r="JN968" s="5"/>
      <c r="JO968" s="4"/>
      <c r="JP968" s="6"/>
      <c r="JQ968" s="4"/>
      <c r="JR968" s="6"/>
      <c r="JS968" s="5"/>
      <c r="JT968" s="5"/>
      <c r="JU968" s="4"/>
      <c r="JV968" s="6"/>
      <c r="JW968" s="4"/>
      <c r="JX968" s="6"/>
      <c r="JY968" s="5"/>
      <c r="JZ968" s="5"/>
      <c r="KA968" s="4"/>
      <c r="KB968" s="6"/>
      <c r="KC968" s="4"/>
      <c r="KD968" s="6"/>
      <c r="KE968" s="5"/>
      <c r="KF968" s="5"/>
      <c r="KG968" s="4"/>
      <c r="KH968" s="6"/>
      <c r="KI968" s="4"/>
      <c r="KJ968" s="6"/>
      <c r="KK968" s="5"/>
      <c r="KL968" s="5"/>
    </row>
    <row r="969">
      <c r="A969" s="3" t="s">
        <v>85</v>
      </c>
      <c r="B969" s="3" t="s">
        <v>712</v>
      </c>
      <c r="C969" s="3" t="s">
        <v>920</v>
      </c>
      <c r="D969" s="3" t="s">
        <v>712</v>
      </c>
      <c r="E969" s="3" t="s">
        <v>1125</v>
      </c>
      <c r="F969" s="3" t="s">
        <v>104</v>
      </c>
      <c r="G969" s="3" t="s">
        <v>104</v>
      </c>
      <c r="H969" s="3" t="s">
        <v>104</v>
      </c>
      <c r="I969" s="4"/>
      <c r="J969" s="4">
        <f>=ROUNDDOWN({0},0)</f>
      </c>
      <c r="K969" s="4"/>
      <c r="L969" s="5"/>
      <c r="M969" s="4"/>
      <c r="N969" s="4">
        <f>=ROUNDDOWN({0},0)</f>
      </c>
      <c r="O969" s="4"/>
      <c r="P969" s="5"/>
      <c r="Q969" s="4"/>
      <c r="R969" s="6"/>
      <c r="S969" s="4"/>
      <c r="T969" s="6"/>
      <c r="U969" s="5"/>
      <c r="V969" s="5"/>
      <c r="W969" s="4"/>
      <c r="X969" s="6"/>
      <c r="Y969" s="4"/>
      <c r="Z969" s="6"/>
      <c r="AA969" s="5"/>
      <c r="AB969" s="5"/>
      <c r="AC969" s="4"/>
      <c r="AD969" s="6"/>
      <c r="AE969" s="4"/>
      <c r="AF969" s="6"/>
      <c r="AG969" s="5"/>
      <c r="AH969" s="5"/>
      <c r="AI969" s="4"/>
      <c r="AJ969" s="6"/>
      <c r="AK969" s="4"/>
      <c r="AL969" s="6"/>
      <c r="AM969" s="5"/>
      <c r="AN969" s="5"/>
      <c r="AO969" s="4"/>
      <c r="AP969" s="6"/>
      <c r="AQ969" s="4"/>
      <c r="AR969" s="6"/>
      <c r="AS969" s="5"/>
      <c r="AT969" s="5"/>
      <c r="AU969" s="4"/>
      <c r="AV969" s="6"/>
      <c r="AW969" s="4"/>
      <c r="AX969" s="6"/>
      <c r="AY969" s="5"/>
      <c r="AZ969" s="5"/>
      <c r="BA969" s="4"/>
      <c r="BB969" s="6"/>
      <c r="BC969" s="4"/>
      <c r="BD969" s="6"/>
      <c r="BE969" s="5"/>
      <c r="BF969" s="5"/>
      <c r="BG969" s="4"/>
      <c r="BH969" s="6"/>
      <c r="BI969" s="4"/>
      <c r="BJ969" s="6"/>
      <c r="BK969" s="5"/>
      <c r="BL969" s="5"/>
      <c r="BM969" s="4"/>
      <c r="BN969" s="6"/>
      <c r="BO969" s="4"/>
      <c r="BP969" s="6"/>
      <c r="BQ969" s="5"/>
      <c r="BR969" s="5"/>
      <c r="BS969" s="4"/>
      <c r="BT969" s="6"/>
      <c r="BU969" s="4"/>
      <c r="BV969" s="6"/>
      <c r="BW969" s="5"/>
      <c r="BX969" s="5"/>
      <c r="BY969" s="4"/>
      <c r="BZ969" s="6"/>
      <c r="CA969" s="4"/>
      <c r="CB969" s="6"/>
      <c r="CC969" s="5"/>
      <c r="CD969" s="5"/>
      <c r="CE969" s="4"/>
      <c r="CF969" s="6"/>
      <c r="CG969" s="4"/>
      <c r="CH969" s="6"/>
      <c r="CI969" s="5"/>
      <c r="CJ969" s="5"/>
      <c r="CK969" s="4"/>
      <c r="CL969" s="6"/>
      <c r="CM969" s="4"/>
      <c r="CN969" s="6"/>
      <c r="CO969" s="5"/>
      <c r="CP969" s="5"/>
      <c r="CQ969" s="4"/>
      <c r="CR969" s="6"/>
      <c r="CS969" s="4"/>
      <c r="CT969" s="6"/>
      <c r="CU969" s="5"/>
      <c r="CV969" s="5"/>
      <c r="CW969" s="4"/>
      <c r="CX969" s="6"/>
      <c r="CY969" s="4"/>
      <c r="CZ969" s="6"/>
      <c r="DA969" s="5"/>
      <c r="DB969" s="5"/>
      <c r="DC969" s="4"/>
      <c r="DD969" s="6"/>
      <c r="DE969" s="4"/>
      <c r="DF969" s="6"/>
      <c r="DG969" s="5"/>
      <c r="DH969" s="5"/>
      <c r="DI969" s="4"/>
      <c r="DJ969" s="6"/>
      <c r="DK969" s="4"/>
      <c r="DL969" s="6"/>
      <c r="DM969" s="5"/>
      <c r="DN969" s="5"/>
      <c r="DO969" s="4"/>
      <c r="DP969" s="6"/>
      <c r="DQ969" s="4"/>
      <c r="DR969" s="6"/>
      <c r="DS969" s="5"/>
      <c r="DT969" s="5"/>
      <c r="DU969" s="4"/>
      <c r="DV969" s="6"/>
      <c r="DW969" s="4"/>
      <c r="DX969" s="6"/>
      <c r="DY969" s="5"/>
      <c r="DZ969" s="5"/>
      <c r="EA969" s="4"/>
      <c r="EB969" s="6"/>
      <c r="EC969" s="4"/>
      <c r="ED969" s="6"/>
      <c r="EE969" s="5"/>
      <c r="EF969" s="5"/>
      <c r="EG969" s="4"/>
      <c r="EH969" s="6"/>
      <c r="EI969" s="4"/>
      <c r="EJ969" s="6"/>
      <c r="EK969" s="5"/>
      <c r="EL969" s="5"/>
      <c r="EM969" s="4"/>
      <c r="EN969" s="6"/>
      <c r="EO969" s="4"/>
      <c r="EP969" s="6"/>
      <c r="EQ969" s="5"/>
      <c r="ER969" s="5"/>
      <c r="ES969" s="4"/>
      <c r="ET969" s="6"/>
      <c r="EU969" s="4"/>
      <c r="EV969" s="6"/>
      <c r="EW969" s="5"/>
      <c r="EX969" s="5"/>
      <c r="EY969" s="4"/>
      <c r="EZ969" s="6"/>
      <c r="FA969" s="4"/>
      <c r="FB969" s="6"/>
      <c r="FC969" s="5"/>
      <c r="FD969" s="5"/>
      <c r="FE969" s="4"/>
      <c r="FF969" s="6"/>
      <c r="FG969" s="4"/>
      <c r="FH969" s="6"/>
      <c r="FI969" s="5"/>
      <c r="FJ969" s="5"/>
      <c r="FK969" s="4"/>
      <c r="FL969" s="6"/>
      <c r="FM969" s="4"/>
      <c r="FN969" s="6"/>
      <c r="FO969" s="5"/>
      <c r="FP969" s="5"/>
      <c r="FQ969" s="4"/>
      <c r="FR969" s="6"/>
      <c r="FS969" s="4"/>
      <c r="FT969" s="6"/>
      <c r="FU969" s="5"/>
      <c r="FV969" s="5"/>
      <c r="FW969" s="4"/>
      <c r="FX969" s="6"/>
      <c r="FY969" s="4"/>
      <c r="FZ969" s="6"/>
      <c r="GA969" s="5"/>
      <c r="GB969" s="5"/>
      <c r="GC969" s="4"/>
      <c r="GD969" s="6"/>
      <c r="GE969" s="4"/>
      <c r="GF969" s="6"/>
      <c r="GG969" s="5"/>
      <c r="GH969" s="5"/>
      <c r="GI969" s="4"/>
      <c r="GJ969" s="6"/>
      <c r="GK969" s="4"/>
      <c r="GL969" s="6"/>
      <c r="GM969" s="5"/>
      <c r="GN969" s="5"/>
      <c r="GO969" s="4"/>
      <c r="GP969" s="6"/>
      <c r="GQ969" s="4"/>
      <c r="GR969" s="6"/>
      <c r="GS969" s="5"/>
      <c r="GT969" s="5"/>
      <c r="GU969" s="4"/>
      <c r="GV969" s="6"/>
      <c r="GW969" s="4"/>
      <c r="GX969" s="6"/>
      <c r="GY969" s="5"/>
      <c r="GZ969" s="5"/>
      <c r="HA969" s="4"/>
      <c r="HB969" s="6"/>
      <c r="HC969" s="4"/>
      <c r="HD969" s="6"/>
      <c r="HE969" s="5"/>
      <c r="HF969" s="5"/>
      <c r="HG969" s="4"/>
      <c r="HH969" s="6"/>
      <c r="HI969" s="4"/>
      <c r="HJ969" s="6"/>
      <c r="HK969" s="5"/>
      <c r="HL969" s="5"/>
      <c r="HM969" s="4"/>
      <c r="HN969" s="6"/>
      <c r="HO969" s="4"/>
      <c r="HP969" s="6"/>
      <c r="HQ969" s="5"/>
      <c r="HR969" s="5"/>
      <c r="HS969" s="4"/>
      <c r="HT969" s="6"/>
      <c r="HU969" s="4"/>
      <c r="HV969" s="6"/>
      <c r="HW969" s="5"/>
      <c r="HX969" s="5"/>
      <c r="HY969" s="4"/>
      <c r="HZ969" s="6"/>
      <c r="IA969" s="4"/>
      <c r="IB969" s="6"/>
      <c r="IC969" s="5"/>
      <c r="ID969" s="5"/>
      <c r="IE969" s="4"/>
      <c r="IF969" s="6"/>
      <c r="IG969" s="4"/>
      <c r="IH969" s="6"/>
      <c r="II969" s="5"/>
      <c r="IJ969" s="5"/>
      <c r="IK969" s="4"/>
      <c r="IL969" s="6"/>
      <c r="IM969" s="4"/>
      <c r="IN969" s="6"/>
      <c r="IO969" s="5"/>
      <c r="IP969" s="5"/>
      <c r="IQ969" s="4"/>
      <c r="IR969" s="6"/>
      <c r="IS969" s="4"/>
      <c r="IT969" s="6"/>
      <c r="IU969" s="5"/>
      <c r="IV969" s="5"/>
      <c r="IW969" s="4"/>
      <c r="IX969" s="6"/>
      <c r="IY969" s="4"/>
      <c r="IZ969" s="6"/>
      <c r="JA969" s="5"/>
      <c r="JB969" s="5"/>
      <c r="JC969" s="4"/>
      <c r="JD969" s="6"/>
      <c r="JE969" s="4"/>
      <c r="JF969" s="6"/>
      <c r="JG969" s="5"/>
      <c r="JH969" s="5"/>
      <c r="JI969" s="4"/>
      <c r="JJ969" s="6"/>
      <c r="JK969" s="4"/>
      <c r="JL969" s="6"/>
      <c r="JM969" s="5"/>
      <c r="JN969" s="5"/>
      <c r="JO969" s="4"/>
      <c r="JP969" s="6"/>
      <c r="JQ969" s="4"/>
      <c r="JR969" s="6"/>
      <c r="JS969" s="5"/>
      <c r="JT969" s="5"/>
      <c r="JU969" s="4"/>
      <c r="JV969" s="6"/>
      <c r="JW969" s="4"/>
      <c r="JX969" s="6"/>
      <c r="JY969" s="5"/>
      <c r="JZ969" s="5"/>
      <c r="KA969" s="4"/>
      <c r="KB969" s="6"/>
      <c r="KC969" s="4"/>
      <c r="KD969" s="6"/>
      <c r="KE969" s="5"/>
      <c r="KF969" s="5"/>
      <c r="KG969" s="4"/>
      <c r="KH969" s="6"/>
      <c r="KI969" s="4"/>
      <c r="KJ969" s="6"/>
      <c r="KK969" s="5"/>
      <c r="KL969" s="5"/>
    </row>
    <row r="970">
      <c r="A970" s="3" t="s">
        <v>85</v>
      </c>
      <c r="B970" s="3" t="s">
        <v>712</v>
      </c>
      <c r="C970" s="3" t="s">
        <v>920</v>
      </c>
      <c r="D970" s="3" t="s">
        <v>712</v>
      </c>
      <c r="E970" s="3" t="s">
        <v>1126</v>
      </c>
      <c r="F970" s="3" t="s">
        <v>104</v>
      </c>
      <c r="G970" s="3" t="s">
        <v>104</v>
      </c>
      <c r="H970" s="3" t="s">
        <v>104</v>
      </c>
      <c r="I970" s="4"/>
      <c r="J970" s="4">
        <f>=ROUNDDOWN({0},0)</f>
      </c>
      <c r="K970" s="4"/>
      <c r="L970" s="5"/>
      <c r="M970" s="4"/>
      <c r="N970" s="4">
        <f>=ROUNDDOWN({0},0)</f>
      </c>
      <c r="O970" s="4"/>
      <c r="P970" s="5"/>
      <c r="Q970" s="4"/>
      <c r="R970" s="6"/>
      <c r="S970" s="4"/>
      <c r="T970" s="6"/>
      <c r="U970" s="5"/>
      <c r="V970" s="5"/>
      <c r="W970" s="4"/>
      <c r="X970" s="6"/>
      <c r="Y970" s="4"/>
      <c r="Z970" s="6"/>
      <c r="AA970" s="5"/>
      <c r="AB970" s="5"/>
      <c r="AC970" s="4"/>
      <c r="AD970" s="6"/>
      <c r="AE970" s="4"/>
      <c r="AF970" s="6"/>
      <c r="AG970" s="5"/>
      <c r="AH970" s="5"/>
      <c r="AI970" s="4"/>
      <c r="AJ970" s="6"/>
      <c r="AK970" s="4"/>
      <c r="AL970" s="6"/>
      <c r="AM970" s="5"/>
      <c r="AN970" s="5"/>
      <c r="AO970" s="4"/>
      <c r="AP970" s="6"/>
      <c r="AQ970" s="4"/>
      <c r="AR970" s="6"/>
      <c r="AS970" s="5"/>
      <c r="AT970" s="5"/>
      <c r="AU970" s="4"/>
      <c r="AV970" s="6"/>
      <c r="AW970" s="4"/>
      <c r="AX970" s="6"/>
      <c r="AY970" s="5"/>
      <c r="AZ970" s="5"/>
      <c r="BA970" s="4"/>
      <c r="BB970" s="6"/>
      <c r="BC970" s="4"/>
      <c r="BD970" s="6"/>
      <c r="BE970" s="5"/>
      <c r="BF970" s="5"/>
      <c r="BG970" s="4"/>
      <c r="BH970" s="6"/>
      <c r="BI970" s="4"/>
      <c r="BJ970" s="6"/>
      <c r="BK970" s="5"/>
      <c r="BL970" s="5"/>
      <c r="BM970" s="4"/>
      <c r="BN970" s="6"/>
      <c r="BO970" s="4"/>
      <c r="BP970" s="6"/>
      <c r="BQ970" s="5"/>
      <c r="BR970" s="5"/>
      <c r="BS970" s="4"/>
      <c r="BT970" s="6"/>
      <c r="BU970" s="4"/>
      <c r="BV970" s="6"/>
      <c r="BW970" s="5"/>
      <c r="BX970" s="5"/>
      <c r="BY970" s="4"/>
      <c r="BZ970" s="6"/>
      <c r="CA970" s="4"/>
      <c r="CB970" s="6"/>
      <c r="CC970" s="5"/>
      <c r="CD970" s="5"/>
      <c r="CE970" s="4"/>
      <c r="CF970" s="6"/>
      <c r="CG970" s="4"/>
      <c r="CH970" s="6"/>
      <c r="CI970" s="5"/>
      <c r="CJ970" s="5"/>
      <c r="CK970" s="4"/>
      <c r="CL970" s="6"/>
      <c r="CM970" s="4"/>
      <c r="CN970" s="6"/>
      <c r="CO970" s="5"/>
      <c r="CP970" s="5"/>
      <c r="CQ970" s="4"/>
      <c r="CR970" s="6"/>
      <c r="CS970" s="4"/>
      <c r="CT970" s="6"/>
      <c r="CU970" s="5"/>
      <c r="CV970" s="5"/>
      <c r="CW970" s="4"/>
      <c r="CX970" s="6"/>
      <c r="CY970" s="4"/>
      <c r="CZ970" s="6"/>
      <c r="DA970" s="5"/>
      <c r="DB970" s="5"/>
      <c r="DC970" s="4"/>
      <c r="DD970" s="6"/>
      <c r="DE970" s="4"/>
      <c r="DF970" s="6"/>
      <c r="DG970" s="5"/>
      <c r="DH970" s="5"/>
      <c r="DI970" s="4"/>
      <c r="DJ970" s="6"/>
      <c r="DK970" s="4"/>
      <c r="DL970" s="6"/>
      <c r="DM970" s="5"/>
      <c r="DN970" s="5"/>
      <c r="DO970" s="4"/>
      <c r="DP970" s="6"/>
      <c r="DQ970" s="4"/>
      <c r="DR970" s="6"/>
      <c r="DS970" s="5"/>
      <c r="DT970" s="5"/>
      <c r="DU970" s="4"/>
      <c r="DV970" s="6"/>
      <c r="DW970" s="4"/>
      <c r="DX970" s="6"/>
      <c r="DY970" s="5"/>
      <c r="DZ970" s="5"/>
      <c r="EA970" s="4"/>
      <c r="EB970" s="6"/>
      <c r="EC970" s="4"/>
      <c r="ED970" s="6"/>
      <c r="EE970" s="5"/>
      <c r="EF970" s="5"/>
      <c r="EG970" s="4"/>
      <c r="EH970" s="6"/>
      <c r="EI970" s="4"/>
      <c r="EJ970" s="6"/>
      <c r="EK970" s="5"/>
      <c r="EL970" s="5"/>
      <c r="EM970" s="4"/>
      <c r="EN970" s="6"/>
      <c r="EO970" s="4"/>
      <c r="EP970" s="6"/>
      <c r="EQ970" s="5"/>
      <c r="ER970" s="5"/>
      <c r="ES970" s="4"/>
      <c r="ET970" s="6"/>
      <c r="EU970" s="4"/>
      <c r="EV970" s="6"/>
      <c r="EW970" s="5"/>
      <c r="EX970" s="5"/>
      <c r="EY970" s="4"/>
      <c r="EZ970" s="6"/>
      <c r="FA970" s="4"/>
      <c r="FB970" s="6"/>
      <c r="FC970" s="5"/>
      <c r="FD970" s="5"/>
      <c r="FE970" s="4"/>
      <c r="FF970" s="6"/>
      <c r="FG970" s="4"/>
      <c r="FH970" s="6"/>
      <c r="FI970" s="5"/>
      <c r="FJ970" s="5"/>
      <c r="FK970" s="4"/>
      <c r="FL970" s="6"/>
      <c r="FM970" s="4"/>
      <c r="FN970" s="6"/>
      <c r="FO970" s="5"/>
      <c r="FP970" s="5"/>
      <c r="FQ970" s="4"/>
      <c r="FR970" s="6"/>
      <c r="FS970" s="4"/>
      <c r="FT970" s="6"/>
      <c r="FU970" s="5"/>
      <c r="FV970" s="5"/>
      <c r="FW970" s="4"/>
      <c r="FX970" s="6"/>
      <c r="FY970" s="4"/>
      <c r="FZ970" s="6"/>
      <c r="GA970" s="5"/>
      <c r="GB970" s="5"/>
      <c r="GC970" s="4"/>
      <c r="GD970" s="6"/>
      <c r="GE970" s="4"/>
      <c r="GF970" s="6"/>
      <c r="GG970" s="5"/>
      <c r="GH970" s="5"/>
      <c r="GI970" s="4"/>
      <c r="GJ970" s="6"/>
      <c r="GK970" s="4"/>
      <c r="GL970" s="6"/>
      <c r="GM970" s="5"/>
      <c r="GN970" s="5"/>
      <c r="GO970" s="4"/>
      <c r="GP970" s="6"/>
      <c r="GQ970" s="4"/>
      <c r="GR970" s="6"/>
      <c r="GS970" s="5"/>
      <c r="GT970" s="5"/>
      <c r="GU970" s="4"/>
      <c r="GV970" s="6"/>
      <c r="GW970" s="4"/>
      <c r="GX970" s="6"/>
      <c r="GY970" s="5"/>
      <c r="GZ970" s="5"/>
      <c r="HA970" s="4"/>
      <c r="HB970" s="6"/>
      <c r="HC970" s="4"/>
      <c r="HD970" s="6"/>
      <c r="HE970" s="5"/>
      <c r="HF970" s="5"/>
      <c r="HG970" s="4"/>
      <c r="HH970" s="6"/>
      <c r="HI970" s="4"/>
      <c r="HJ970" s="6"/>
      <c r="HK970" s="5"/>
      <c r="HL970" s="5"/>
      <c r="HM970" s="4"/>
      <c r="HN970" s="6"/>
      <c r="HO970" s="4"/>
      <c r="HP970" s="6"/>
      <c r="HQ970" s="5"/>
      <c r="HR970" s="5"/>
      <c r="HS970" s="4"/>
      <c r="HT970" s="6"/>
      <c r="HU970" s="4"/>
      <c r="HV970" s="6"/>
      <c r="HW970" s="5"/>
      <c r="HX970" s="5"/>
      <c r="HY970" s="4"/>
      <c r="HZ970" s="6"/>
      <c r="IA970" s="4"/>
      <c r="IB970" s="6"/>
      <c r="IC970" s="5"/>
      <c r="ID970" s="5"/>
      <c r="IE970" s="4"/>
      <c r="IF970" s="6"/>
      <c r="IG970" s="4"/>
      <c r="IH970" s="6"/>
      <c r="II970" s="5"/>
      <c r="IJ970" s="5"/>
      <c r="IK970" s="4"/>
      <c r="IL970" s="6"/>
      <c r="IM970" s="4"/>
      <c r="IN970" s="6"/>
      <c r="IO970" s="5"/>
      <c r="IP970" s="5"/>
      <c r="IQ970" s="4"/>
      <c r="IR970" s="6"/>
      <c r="IS970" s="4"/>
      <c r="IT970" s="6"/>
      <c r="IU970" s="5"/>
      <c r="IV970" s="5"/>
      <c r="IW970" s="4"/>
      <c r="IX970" s="6"/>
      <c r="IY970" s="4"/>
      <c r="IZ970" s="6"/>
      <c r="JA970" s="5"/>
      <c r="JB970" s="5"/>
      <c r="JC970" s="4"/>
      <c r="JD970" s="6"/>
      <c r="JE970" s="4"/>
      <c r="JF970" s="6"/>
      <c r="JG970" s="5"/>
      <c r="JH970" s="5"/>
      <c r="JI970" s="4"/>
      <c r="JJ970" s="6"/>
      <c r="JK970" s="4"/>
      <c r="JL970" s="6"/>
      <c r="JM970" s="5"/>
      <c r="JN970" s="5"/>
      <c r="JO970" s="4"/>
      <c r="JP970" s="6"/>
      <c r="JQ970" s="4"/>
      <c r="JR970" s="6"/>
      <c r="JS970" s="5"/>
      <c r="JT970" s="5"/>
      <c r="JU970" s="4"/>
      <c r="JV970" s="6"/>
      <c r="JW970" s="4"/>
      <c r="JX970" s="6"/>
      <c r="JY970" s="5"/>
      <c r="JZ970" s="5"/>
      <c r="KA970" s="4"/>
      <c r="KB970" s="6"/>
      <c r="KC970" s="4"/>
      <c r="KD970" s="6"/>
      <c r="KE970" s="5"/>
      <c r="KF970" s="5"/>
      <c r="KG970" s="4"/>
      <c r="KH970" s="6"/>
      <c r="KI970" s="4"/>
      <c r="KJ970" s="6"/>
      <c r="KK970" s="5"/>
      <c r="KL970" s="5"/>
    </row>
    <row r="971">
      <c r="A971" s="3" t="s">
        <v>85</v>
      </c>
      <c r="B971" s="3" t="s">
        <v>712</v>
      </c>
      <c r="C971" s="3" t="s">
        <v>920</v>
      </c>
      <c r="D971" s="3" t="s">
        <v>712</v>
      </c>
      <c r="E971" s="3" t="s">
        <v>1127</v>
      </c>
      <c r="F971" s="3" t="s">
        <v>104</v>
      </c>
      <c r="G971" s="3" t="s">
        <v>104</v>
      </c>
      <c r="H971" s="3" t="s">
        <v>104</v>
      </c>
      <c r="I971" s="4"/>
      <c r="J971" s="4">
        <f>=ROUNDDOWN({0},0)</f>
      </c>
      <c r="K971" s="4"/>
      <c r="L971" s="5"/>
      <c r="M971" s="4"/>
      <c r="N971" s="4">
        <f>=ROUNDDOWN({0},0)</f>
      </c>
      <c r="O971" s="4"/>
      <c r="P971" s="5"/>
      <c r="Q971" s="4"/>
      <c r="R971" s="6"/>
      <c r="S971" s="4"/>
      <c r="T971" s="6"/>
      <c r="U971" s="5"/>
      <c r="V971" s="5"/>
      <c r="W971" s="4"/>
      <c r="X971" s="6"/>
      <c r="Y971" s="4"/>
      <c r="Z971" s="6"/>
      <c r="AA971" s="5"/>
      <c r="AB971" s="5"/>
      <c r="AC971" s="4"/>
      <c r="AD971" s="6"/>
      <c r="AE971" s="4"/>
      <c r="AF971" s="6"/>
      <c r="AG971" s="5"/>
      <c r="AH971" s="5"/>
      <c r="AI971" s="4"/>
      <c r="AJ971" s="6"/>
      <c r="AK971" s="4"/>
      <c r="AL971" s="6"/>
      <c r="AM971" s="5"/>
      <c r="AN971" s="5"/>
      <c r="AO971" s="4"/>
      <c r="AP971" s="6"/>
      <c r="AQ971" s="4"/>
      <c r="AR971" s="6"/>
      <c r="AS971" s="5"/>
      <c r="AT971" s="5"/>
      <c r="AU971" s="4"/>
      <c r="AV971" s="6"/>
      <c r="AW971" s="4"/>
      <c r="AX971" s="6"/>
      <c r="AY971" s="5"/>
      <c r="AZ971" s="5"/>
      <c r="BA971" s="4"/>
      <c r="BB971" s="6"/>
      <c r="BC971" s="4"/>
      <c r="BD971" s="6"/>
      <c r="BE971" s="5"/>
      <c r="BF971" s="5"/>
      <c r="BG971" s="4"/>
      <c r="BH971" s="6"/>
      <c r="BI971" s="4"/>
      <c r="BJ971" s="6"/>
      <c r="BK971" s="5"/>
      <c r="BL971" s="5"/>
      <c r="BM971" s="4"/>
      <c r="BN971" s="6"/>
      <c r="BO971" s="4"/>
      <c r="BP971" s="6"/>
      <c r="BQ971" s="5"/>
      <c r="BR971" s="5"/>
      <c r="BS971" s="4"/>
      <c r="BT971" s="6"/>
      <c r="BU971" s="4"/>
      <c r="BV971" s="6"/>
      <c r="BW971" s="5"/>
      <c r="BX971" s="5"/>
      <c r="BY971" s="4"/>
      <c r="BZ971" s="6"/>
      <c r="CA971" s="4"/>
      <c r="CB971" s="6"/>
      <c r="CC971" s="5"/>
      <c r="CD971" s="5"/>
      <c r="CE971" s="4"/>
      <c r="CF971" s="6"/>
      <c r="CG971" s="4"/>
      <c r="CH971" s="6"/>
      <c r="CI971" s="5"/>
      <c r="CJ971" s="5"/>
      <c r="CK971" s="4"/>
      <c r="CL971" s="6"/>
      <c r="CM971" s="4"/>
      <c r="CN971" s="6"/>
      <c r="CO971" s="5"/>
      <c r="CP971" s="5"/>
      <c r="CQ971" s="4"/>
      <c r="CR971" s="6"/>
      <c r="CS971" s="4"/>
      <c r="CT971" s="6"/>
      <c r="CU971" s="5"/>
      <c r="CV971" s="5"/>
      <c r="CW971" s="4"/>
      <c r="CX971" s="6"/>
      <c r="CY971" s="4"/>
      <c r="CZ971" s="6"/>
      <c r="DA971" s="5"/>
      <c r="DB971" s="5"/>
      <c r="DC971" s="4"/>
      <c r="DD971" s="6"/>
      <c r="DE971" s="4"/>
      <c r="DF971" s="6"/>
      <c r="DG971" s="5"/>
      <c r="DH971" s="5"/>
      <c r="DI971" s="4"/>
      <c r="DJ971" s="6"/>
      <c r="DK971" s="4"/>
      <c r="DL971" s="6"/>
      <c r="DM971" s="5"/>
      <c r="DN971" s="5"/>
      <c r="DO971" s="4"/>
      <c r="DP971" s="6"/>
      <c r="DQ971" s="4"/>
      <c r="DR971" s="6"/>
      <c r="DS971" s="5"/>
      <c r="DT971" s="5"/>
      <c r="DU971" s="4"/>
      <c r="DV971" s="6"/>
      <c r="DW971" s="4"/>
      <c r="DX971" s="6"/>
      <c r="DY971" s="5"/>
      <c r="DZ971" s="5"/>
      <c r="EA971" s="4"/>
      <c r="EB971" s="6"/>
      <c r="EC971" s="4"/>
      <c r="ED971" s="6"/>
      <c r="EE971" s="5"/>
      <c r="EF971" s="5"/>
      <c r="EG971" s="4"/>
      <c r="EH971" s="6"/>
      <c r="EI971" s="4"/>
      <c r="EJ971" s="6"/>
      <c r="EK971" s="5"/>
      <c r="EL971" s="5"/>
      <c r="EM971" s="4"/>
      <c r="EN971" s="6"/>
      <c r="EO971" s="4"/>
      <c r="EP971" s="6"/>
      <c r="EQ971" s="5"/>
      <c r="ER971" s="5"/>
      <c r="ES971" s="4"/>
      <c r="ET971" s="6"/>
      <c r="EU971" s="4"/>
      <c r="EV971" s="6"/>
      <c r="EW971" s="5"/>
      <c r="EX971" s="5"/>
      <c r="EY971" s="4"/>
      <c r="EZ971" s="6"/>
      <c r="FA971" s="4"/>
      <c r="FB971" s="6"/>
      <c r="FC971" s="5"/>
      <c r="FD971" s="5"/>
      <c r="FE971" s="4"/>
      <c r="FF971" s="6"/>
      <c r="FG971" s="4"/>
      <c r="FH971" s="6"/>
      <c r="FI971" s="5"/>
      <c r="FJ971" s="5"/>
      <c r="FK971" s="4"/>
      <c r="FL971" s="6"/>
      <c r="FM971" s="4"/>
      <c r="FN971" s="6"/>
      <c r="FO971" s="5"/>
      <c r="FP971" s="5"/>
      <c r="FQ971" s="4"/>
      <c r="FR971" s="6"/>
      <c r="FS971" s="4"/>
      <c r="FT971" s="6"/>
      <c r="FU971" s="5"/>
      <c r="FV971" s="5"/>
      <c r="FW971" s="4"/>
      <c r="FX971" s="6"/>
      <c r="FY971" s="4"/>
      <c r="FZ971" s="6"/>
      <c r="GA971" s="5"/>
      <c r="GB971" s="5"/>
      <c r="GC971" s="4"/>
      <c r="GD971" s="6"/>
      <c r="GE971" s="4"/>
      <c r="GF971" s="6"/>
      <c r="GG971" s="5"/>
      <c r="GH971" s="5"/>
      <c r="GI971" s="4"/>
      <c r="GJ971" s="6"/>
      <c r="GK971" s="4"/>
      <c r="GL971" s="6"/>
      <c r="GM971" s="5"/>
      <c r="GN971" s="5"/>
      <c r="GO971" s="4"/>
      <c r="GP971" s="6"/>
      <c r="GQ971" s="4"/>
      <c r="GR971" s="6"/>
      <c r="GS971" s="5"/>
      <c r="GT971" s="5"/>
      <c r="GU971" s="4"/>
      <c r="GV971" s="6"/>
      <c r="GW971" s="4"/>
      <c r="GX971" s="6"/>
      <c r="GY971" s="5"/>
      <c r="GZ971" s="5"/>
      <c r="HA971" s="4"/>
      <c r="HB971" s="6"/>
      <c r="HC971" s="4"/>
      <c r="HD971" s="6"/>
      <c r="HE971" s="5"/>
      <c r="HF971" s="5"/>
      <c r="HG971" s="4"/>
      <c r="HH971" s="6"/>
      <c r="HI971" s="4"/>
      <c r="HJ971" s="6"/>
      <c r="HK971" s="5"/>
      <c r="HL971" s="5"/>
      <c r="HM971" s="4"/>
      <c r="HN971" s="6"/>
      <c r="HO971" s="4"/>
      <c r="HP971" s="6"/>
      <c r="HQ971" s="5"/>
      <c r="HR971" s="5"/>
      <c r="HS971" s="4"/>
      <c r="HT971" s="6"/>
      <c r="HU971" s="4"/>
      <c r="HV971" s="6"/>
      <c r="HW971" s="5"/>
      <c r="HX971" s="5"/>
      <c r="HY971" s="4"/>
      <c r="HZ971" s="6"/>
      <c r="IA971" s="4"/>
      <c r="IB971" s="6"/>
      <c r="IC971" s="5"/>
      <c r="ID971" s="5"/>
      <c r="IE971" s="4"/>
      <c r="IF971" s="6"/>
      <c r="IG971" s="4"/>
      <c r="IH971" s="6"/>
      <c r="II971" s="5"/>
      <c r="IJ971" s="5"/>
      <c r="IK971" s="4"/>
      <c r="IL971" s="6"/>
      <c r="IM971" s="4"/>
      <c r="IN971" s="6"/>
      <c r="IO971" s="5"/>
      <c r="IP971" s="5"/>
      <c r="IQ971" s="4"/>
      <c r="IR971" s="6"/>
      <c r="IS971" s="4"/>
      <c r="IT971" s="6"/>
      <c r="IU971" s="5"/>
      <c r="IV971" s="5"/>
      <c r="IW971" s="4"/>
      <c r="IX971" s="6"/>
      <c r="IY971" s="4"/>
      <c r="IZ971" s="6"/>
      <c r="JA971" s="5"/>
      <c r="JB971" s="5"/>
      <c r="JC971" s="4"/>
      <c r="JD971" s="6"/>
      <c r="JE971" s="4"/>
      <c r="JF971" s="6"/>
      <c r="JG971" s="5"/>
      <c r="JH971" s="5"/>
      <c r="JI971" s="4"/>
      <c r="JJ971" s="6"/>
      <c r="JK971" s="4"/>
      <c r="JL971" s="6"/>
      <c r="JM971" s="5"/>
      <c r="JN971" s="5"/>
      <c r="JO971" s="4"/>
      <c r="JP971" s="6"/>
      <c r="JQ971" s="4"/>
      <c r="JR971" s="6"/>
      <c r="JS971" s="5"/>
      <c r="JT971" s="5"/>
      <c r="JU971" s="4"/>
      <c r="JV971" s="6"/>
      <c r="JW971" s="4"/>
      <c r="JX971" s="6"/>
      <c r="JY971" s="5"/>
      <c r="JZ971" s="5"/>
      <c r="KA971" s="4"/>
      <c r="KB971" s="6"/>
      <c r="KC971" s="4"/>
      <c r="KD971" s="6"/>
      <c r="KE971" s="5"/>
      <c r="KF971" s="5"/>
      <c r="KG971" s="4"/>
      <c r="KH971" s="6"/>
      <c r="KI971" s="4"/>
      <c r="KJ971" s="6"/>
      <c r="KK971" s="5"/>
      <c r="KL971" s="5"/>
    </row>
    <row r="972">
      <c r="A972" s="3" t="s">
        <v>85</v>
      </c>
      <c r="B972" s="3" t="s">
        <v>712</v>
      </c>
      <c r="C972" s="3" t="s">
        <v>1128</v>
      </c>
      <c r="D972" s="3" t="s">
        <v>712</v>
      </c>
      <c r="E972" s="3" t="s">
        <v>1129</v>
      </c>
      <c r="F972" s="3" t="s">
        <v>104</v>
      </c>
      <c r="G972" s="3" t="s">
        <v>104</v>
      </c>
      <c r="H972" s="3" t="s">
        <v>104</v>
      </c>
      <c r="I972" s="4"/>
      <c r="J972" s="4">
        <f>=ROUNDDOWN({0},0)</f>
      </c>
      <c r="K972" s="4"/>
      <c r="L972" s="5"/>
      <c r="M972" s="4"/>
      <c r="N972" s="4">
        <f>=ROUNDDOWN({0},0)</f>
      </c>
      <c r="O972" s="4"/>
      <c r="P972" s="5"/>
      <c r="Q972" s="4"/>
      <c r="R972" s="6"/>
      <c r="S972" s="4"/>
      <c r="T972" s="6"/>
      <c r="U972" s="5"/>
      <c r="V972" s="5"/>
      <c r="W972" s="4"/>
      <c r="X972" s="6"/>
      <c r="Y972" s="4"/>
      <c r="Z972" s="6"/>
      <c r="AA972" s="5"/>
      <c r="AB972" s="5"/>
      <c r="AC972" s="4"/>
      <c r="AD972" s="6"/>
      <c r="AE972" s="4"/>
      <c r="AF972" s="6"/>
      <c r="AG972" s="5"/>
      <c r="AH972" s="5"/>
      <c r="AI972" s="4"/>
      <c r="AJ972" s="6"/>
      <c r="AK972" s="4"/>
      <c r="AL972" s="6"/>
      <c r="AM972" s="5"/>
      <c r="AN972" s="5"/>
      <c r="AO972" s="4"/>
      <c r="AP972" s="6"/>
      <c r="AQ972" s="4"/>
      <c r="AR972" s="6"/>
      <c r="AS972" s="5"/>
      <c r="AT972" s="5"/>
      <c r="AU972" s="4"/>
      <c r="AV972" s="6"/>
      <c r="AW972" s="4"/>
      <c r="AX972" s="6"/>
      <c r="AY972" s="5"/>
      <c r="AZ972" s="5"/>
      <c r="BA972" s="4"/>
      <c r="BB972" s="6"/>
      <c r="BC972" s="4"/>
      <c r="BD972" s="6"/>
      <c r="BE972" s="5"/>
      <c r="BF972" s="5"/>
      <c r="BG972" s="4"/>
      <c r="BH972" s="6"/>
      <c r="BI972" s="4"/>
      <c r="BJ972" s="6"/>
      <c r="BK972" s="5"/>
      <c r="BL972" s="5"/>
      <c r="BM972" s="4"/>
      <c r="BN972" s="6"/>
      <c r="BO972" s="4"/>
      <c r="BP972" s="6"/>
      <c r="BQ972" s="5"/>
      <c r="BR972" s="5"/>
      <c r="BS972" s="4"/>
      <c r="BT972" s="6"/>
      <c r="BU972" s="4"/>
      <c r="BV972" s="6"/>
      <c r="BW972" s="5"/>
      <c r="BX972" s="5"/>
      <c r="BY972" s="4"/>
      <c r="BZ972" s="6"/>
      <c r="CA972" s="4"/>
      <c r="CB972" s="6"/>
      <c r="CC972" s="5"/>
      <c r="CD972" s="5"/>
      <c r="CE972" s="4"/>
      <c r="CF972" s="6"/>
      <c r="CG972" s="4"/>
      <c r="CH972" s="6"/>
      <c r="CI972" s="5"/>
      <c r="CJ972" s="5"/>
      <c r="CK972" s="4"/>
      <c r="CL972" s="6"/>
      <c r="CM972" s="4"/>
      <c r="CN972" s="6"/>
      <c r="CO972" s="5"/>
      <c r="CP972" s="5"/>
      <c r="CQ972" s="4"/>
      <c r="CR972" s="6"/>
      <c r="CS972" s="4"/>
      <c r="CT972" s="6"/>
      <c r="CU972" s="5"/>
      <c r="CV972" s="5"/>
      <c r="CW972" s="4"/>
      <c r="CX972" s="6"/>
      <c r="CY972" s="4"/>
      <c r="CZ972" s="6"/>
      <c r="DA972" s="5"/>
      <c r="DB972" s="5"/>
      <c r="DC972" s="4"/>
      <c r="DD972" s="6"/>
      <c r="DE972" s="4"/>
      <c r="DF972" s="6"/>
      <c r="DG972" s="5"/>
      <c r="DH972" s="5"/>
      <c r="DI972" s="4"/>
      <c r="DJ972" s="6"/>
      <c r="DK972" s="4"/>
      <c r="DL972" s="6"/>
      <c r="DM972" s="5"/>
      <c r="DN972" s="5"/>
      <c r="DO972" s="4"/>
      <c r="DP972" s="6"/>
      <c r="DQ972" s="4"/>
      <c r="DR972" s="6"/>
      <c r="DS972" s="5"/>
      <c r="DT972" s="5"/>
      <c r="DU972" s="4"/>
      <c r="DV972" s="6"/>
      <c r="DW972" s="4"/>
      <c r="DX972" s="6"/>
      <c r="DY972" s="5"/>
      <c r="DZ972" s="5"/>
      <c r="EA972" s="4"/>
      <c r="EB972" s="6"/>
      <c r="EC972" s="4"/>
      <c r="ED972" s="6"/>
      <c r="EE972" s="5"/>
      <c r="EF972" s="5"/>
      <c r="EG972" s="4"/>
      <c r="EH972" s="6"/>
      <c r="EI972" s="4"/>
      <c r="EJ972" s="6"/>
      <c r="EK972" s="5"/>
      <c r="EL972" s="5"/>
      <c r="EM972" s="4"/>
      <c r="EN972" s="6"/>
      <c r="EO972" s="4"/>
      <c r="EP972" s="6"/>
      <c r="EQ972" s="5"/>
      <c r="ER972" s="5"/>
      <c r="ES972" s="4"/>
      <c r="ET972" s="6"/>
      <c r="EU972" s="4"/>
      <c r="EV972" s="6"/>
      <c r="EW972" s="5"/>
      <c r="EX972" s="5"/>
      <c r="EY972" s="4"/>
      <c r="EZ972" s="6"/>
      <c r="FA972" s="4"/>
      <c r="FB972" s="6"/>
      <c r="FC972" s="5"/>
      <c r="FD972" s="5"/>
      <c r="FE972" s="4"/>
      <c r="FF972" s="6"/>
      <c r="FG972" s="4"/>
      <c r="FH972" s="6"/>
      <c r="FI972" s="5"/>
      <c r="FJ972" s="5"/>
      <c r="FK972" s="4"/>
      <c r="FL972" s="6"/>
      <c r="FM972" s="4"/>
      <c r="FN972" s="6"/>
      <c r="FO972" s="5"/>
      <c r="FP972" s="5"/>
      <c r="FQ972" s="4"/>
      <c r="FR972" s="6"/>
      <c r="FS972" s="4"/>
      <c r="FT972" s="6"/>
      <c r="FU972" s="5"/>
      <c r="FV972" s="5"/>
      <c r="FW972" s="4"/>
      <c r="FX972" s="6"/>
      <c r="FY972" s="4"/>
      <c r="FZ972" s="6"/>
      <c r="GA972" s="5"/>
      <c r="GB972" s="5"/>
      <c r="GC972" s="4"/>
      <c r="GD972" s="6"/>
      <c r="GE972" s="4"/>
      <c r="GF972" s="6"/>
      <c r="GG972" s="5"/>
      <c r="GH972" s="5"/>
      <c r="GI972" s="4"/>
      <c r="GJ972" s="6"/>
      <c r="GK972" s="4"/>
      <c r="GL972" s="6"/>
      <c r="GM972" s="5"/>
      <c r="GN972" s="5"/>
      <c r="GO972" s="4"/>
      <c r="GP972" s="6"/>
      <c r="GQ972" s="4"/>
      <c r="GR972" s="6"/>
      <c r="GS972" s="5"/>
      <c r="GT972" s="5"/>
      <c r="GU972" s="4"/>
      <c r="GV972" s="6"/>
      <c r="GW972" s="4"/>
      <c r="GX972" s="6"/>
      <c r="GY972" s="5"/>
      <c r="GZ972" s="5"/>
      <c r="HA972" s="4"/>
      <c r="HB972" s="6"/>
      <c r="HC972" s="4"/>
      <c r="HD972" s="6"/>
      <c r="HE972" s="5"/>
      <c r="HF972" s="5"/>
      <c r="HG972" s="4"/>
      <c r="HH972" s="6"/>
      <c r="HI972" s="4"/>
      <c r="HJ972" s="6"/>
      <c r="HK972" s="5"/>
      <c r="HL972" s="5"/>
      <c r="HM972" s="4"/>
      <c r="HN972" s="6"/>
      <c r="HO972" s="4"/>
      <c r="HP972" s="6"/>
      <c r="HQ972" s="5"/>
      <c r="HR972" s="5"/>
      <c r="HS972" s="4"/>
      <c r="HT972" s="6"/>
      <c r="HU972" s="4"/>
      <c r="HV972" s="6"/>
      <c r="HW972" s="5"/>
      <c r="HX972" s="5"/>
      <c r="HY972" s="4"/>
      <c r="HZ972" s="6"/>
      <c r="IA972" s="4"/>
      <c r="IB972" s="6"/>
      <c r="IC972" s="5"/>
      <c r="ID972" s="5"/>
      <c r="IE972" s="4"/>
      <c r="IF972" s="6"/>
      <c r="IG972" s="4"/>
      <c r="IH972" s="6"/>
      <c r="II972" s="5"/>
      <c r="IJ972" s="5"/>
      <c r="IK972" s="4"/>
      <c r="IL972" s="6"/>
      <c r="IM972" s="4"/>
      <c r="IN972" s="6"/>
      <c r="IO972" s="5"/>
      <c r="IP972" s="5"/>
      <c r="IQ972" s="4"/>
      <c r="IR972" s="6"/>
      <c r="IS972" s="4"/>
      <c r="IT972" s="6"/>
      <c r="IU972" s="5"/>
      <c r="IV972" s="5"/>
      <c r="IW972" s="4"/>
      <c r="IX972" s="6"/>
      <c r="IY972" s="4"/>
      <c r="IZ972" s="6"/>
      <c r="JA972" s="5"/>
      <c r="JB972" s="5"/>
      <c r="JC972" s="4"/>
      <c r="JD972" s="6"/>
      <c r="JE972" s="4"/>
      <c r="JF972" s="6"/>
      <c r="JG972" s="5"/>
      <c r="JH972" s="5"/>
      <c r="JI972" s="4"/>
      <c r="JJ972" s="6"/>
      <c r="JK972" s="4"/>
      <c r="JL972" s="6"/>
      <c r="JM972" s="5"/>
      <c r="JN972" s="5"/>
      <c r="JO972" s="4"/>
      <c r="JP972" s="6"/>
      <c r="JQ972" s="4"/>
      <c r="JR972" s="6"/>
      <c r="JS972" s="5"/>
      <c r="JT972" s="5"/>
      <c r="JU972" s="4"/>
      <c r="JV972" s="6"/>
      <c r="JW972" s="4"/>
      <c r="JX972" s="6"/>
      <c r="JY972" s="5"/>
      <c r="JZ972" s="5"/>
      <c r="KA972" s="4"/>
      <c r="KB972" s="6"/>
      <c r="KC972" s="4"/>
      <c r="KD972" s="6"/>
      <c r="KE972" s="5"/>
      <c r="KF972" s="5"/>
      <c r="KG972" s="4"/>
      <c r="KH972" s="6"/>
      <c r="KI972" s="4"/>
      <c r="KJ972" s="6"/>
      <c r="KK972" s="5"/>
      <c r="KL972" s="5"/>
    </row>
    <row r="973">
      <c r="A973" s="3" t="s">
        <v>85</v>
      </c>
      <c r="B973" s="3" t="s">
        <v>712</v>
      </c>
      <c r="C973" s="3" t="s">
        <v>1128</v>
      </c>
      <c r="D973" s="3" t="s">
        <v>712</v>
      </c>
      <c r="E973" s="3" t="s">
        <v>952</v>
      </c>
      <c r="F973" s="3" t="s">
        <v>104</v>
      </c>
      <c r="G973" s="3" t="s">
        <v>104</v>
      </c>
      <c r="H973" s="3" t="s">
        <v>104</v>
      </c>
      <c r="I973" s="4"/>
      <c r="J973" s="4">
        <f>=ROUNDDOWN({0},0)</f>
      </c>
      <c r="K973" s="4"/>
      <c r="L973" s="5"/>
      <c r="M973" s="4"/>
      <c r="N973" s="4">
        <f>=ROUNDDOWN({0},0)</f>
      </c>
      <c r="O973" s="4"/>
      <c r="P973" s="5"/>
      <c r="Q973" s="4"/>
      <c r="R973" s="6"/>
      <c r="S973" s="4"/>
      <c r="T973" s="6"/>
      <c r="U973" s="5"/>
      <c r="V973" s="5"/>
      <c r="W973" s="4"/>
      <c r="X973" s="6"/>
      <c r="Y973" s="4"/>
      <c r="Z973" s="6"/>
      <c r="AA973" s="5"/>
      <c r="AB973" s="5"/>
      <c r="AC973" s="4"/>
      <c r="AD973" s="6"/>
      <c r="AE973" s="4"/>
      <c r="AF973" s="6"/>
      <c r="AG973" s="5"/>
      <c r="AH973" s="5"/>
      <c r="AI973" s="4"/>
      <c r="AJ973" s="6"/>
      <c r="AK973" s="4"/>
      <c r="AL973" s="6"/>
      <c r="AM973" s="5"/>
      <c r="AN973" s="5"/>
      <c r="AO973" s="4"/>
      <c r="AP973" s="6"/>
      <c r="AQ973" s="4"/>
      <c r="AR973" s="6"/>
      <c r="AS973" s="5"/>
      <c r="AT973" s="5"/>
      <c r="AU973" s="4"/>
      <c r="AV973" s="6"/>
      <c r="AW973" s="4"/>
      <c r="AX973" s="6"/>
      <c r="AY973" s="5"/>
      <c r="AZ973" s="5"/>
      <c r="BA973" s="4"/>
      <c r="BB973" s="6"/>
      <c r="BC973" s="4"/>
      <c r="BD973" s="6"/>
      <c r="BE973" s="5"/>
      <c r="BF973" s="5"/>
      <c r="BG973" s="4"/>
      <c r="BH973" s="6"/>
      <c r="BI973" s="4"/>
      <c r="BJ973" s="6"/>
      <c r="BK973" s="5"/>
      <c r="BL973" s="5"/>
      <c r="BM973" s="4"/>
      <c r="BN973" s="6"/>
      <c r="BO973" s="4"/>
      <c r="BP973" s="6"/>
      <c r="BQ973" s="5"/>
      <c r="BR973" s="5"/>
      <c r="BS973" s="4"/>
      <c r="BT973" s="6"/>
      <c r="BU973" s="4"/>
      <c r="BV973" s="6"/>
      <c r="BW973" s="5"/>
      <c r="BX973" s="5"/>
      <c r="BY973" s="4"/>
      <c r="BZ973" s="6"/>
      <c r="CA973" s="4"/>
      <c r="CB973" s="6"/>
      <c r="CC973" s="5"/>
      <c r="CD973" s="5"/>
      <c r="CE973" s="4"/>
      <c r="CF973" s="6"/>
      <c r="CG973" s="4"/>
      <c r="CH973" s="6"/>
      <c r="CI973" s="5"/>
      <c r="CJ973" s="5"/>
      <c r="CK973" s="4"/>
      <c r="CL973" s="6"/>
      <c r="CM973" s="4"/>
      <c r="CN973" s="6"/>
      <c r="CO973" s="5"/>
      <c r="CP973" s="5"/>
      <c r="CQ973" s="4"/>
      <c r="CR973" s="6"/>
      <c r="CS973" s="4"/>
      <c r="CT973" s="6"/>
      <c r="CU973" s="5"/>
      <c r="CV973" s="5"/>
      <c r="CW973" s="4"/>
      <c r="CX973" s="6"/>
      <c r="CY973" s="4"/>
      <c r="CZ973" s="6"/>
      <c r="DA973" s="5"/>
      <c r="DB973" s="5"/>
      <c r="DC973" s="4"/>
      <c r="DD973" s="6"/>
      <c r="DE973" s="4"/>
      <c r="DF973" s="6"/>
      <c r="DG973" s="5"/>
      <c r="DH973" s="5"/>
      <c r="DI973" s="4"/>
      <c r="DJ973" s="6"/>
      <c r="DK973" s="4"/>
      <c r="DL973" s="6"/>
      <c r="DM973" s="5"/>
      <c r="DN973" s="5"/>
      <c r="DO973" s="4"/>
      <c r="DP973" s="6"/>
      <c r="DQ973" s="4"/>
      <c r="DR973" s="6"/>
      <c r="DS973" s="5"/>
      <c r="DT973" s="5"/>
      <c r="DU973" s="4"/>
      <c r="DV973" s="6"/>
      <c r="DW973" s="4"/>
      <c r="DX973" s="6"/>
      <c r="DY973" s="5"/>
      <c r="DZ973" s="5"/>
      <c r="EA973" s="4"/>
      <c r="EB973" s="6"/>
      <c r="EC973" s="4"/>
      <c r="ED973" s="6"/>
      <c r="EE973" s="5"/>
      <c r="EF973" s="5"/>
      <c r="EG973" s="4"/>
      <c r="EH973" s="6"/>
      <c r="EI973" s="4"/>
      <c r="EJ973" s="6"/>
      <c r="EK973" s="5"/>
      <c r="EL973" s="5"/>
      <c r="EM973" s="4"/>
      <c r="EN973" s="6"/>
      <c r="EO973" s="4"/>
      <c r="EP973" s="6"/>
      <c r="EQ973" s="5"/>
      <c r="ER973" s="5"/>
      <c r="ES973" s="4"/>
      <c r="ET973" s="6"/>
      <c r="EU973" s="4"/>
      <c r="EV973" s="6"/>
      <c r="EW973" s="5"/>
      <c r="EX973" s="5"/>
      <c r="EY973" s="4"/>
      <c r="EZ973" s="6"/>
      <c r="FA973" s="4"/>
      <c r="FB973" s="6"/>
      <c r="FC973" s="5"/>
      <c r="FD973" s="5"/>
      <c r="FE973" s="4"/>
      <c r="FF973" s="6"/>
      <c r="FG973" s="4"/>
      <c r="FH973" s="6"/>
      <c r="FI973" s="5"/>
      <c r="FJ973" s="5"/>
      <c r="FK973" s="4"/>
      <c r="FL973" s="6"/>
      <c r="FM973" s="4"/>
      <c r="FN973" s="6"/>
      <c r="FO973" s="5"/>
      <c r="FP973" s="5"/>
      <c r="FQ973" s="4"/>
      <c r="FR973" s="6"/>
      <c r="FS973" s="4"/>
      <c r="FT973" s="6"/>
      <c r="FU973" s="5"/>
      <c r="FV973" s="5"/>
      <c r="FW973" s="4"/>
      <c r="FX973" s="6"/>
      <c r="FY973" s="4"/>
      <c r="FZ973" s="6"/>
      <c r="GA973" s="5"/>
      <c r="GB973" s="5"/>
      <c r="GC973" s="4"/>
      <c r="GD973" s="6"/>
      <c r="GE973" s="4"/>
      <c r="GF973" s="6"/>
      <c r="GG973" s="5"/>
      <c r="GH973" s="5"/>
      <c r="GI973" s="4"/>
      <c r="GJ973" s="6"/>
      <c r="GK973" s="4"/>
      <c r="GL973" s="6"/>
      <c r="GM973" s="5"/>
      <c r="GN973" s="5"/>
      <c r="GO973" s="4"/>
      <c r="GP973" s="6"/>
      <c r="GQ973" s="4"/>
      <c r="GR973" s="6"/>
      <c r="GS973" s="5"/>
      <c r="GT973" s="5"/>
      <c r="GU973" s="4"/>
      <c r="GV973" s="6"/>
      <c r="GW973" s="4"/>
      <c r="GX973" s="6"/>
      <c r="GY973" s="5"/>
      <c r="GZ973" s="5"/>
      <c r="HA973" s="4"/>
      <c r="HB973" s="6"/>
      <c r="HC973" s="4"/>
      <c r="HD973" s="6"/>
      <c r="HE973" s="5"/>
      <c r="HF973" s="5"/>
      <c r="HG973" s="4"/>
      <c r="HH973" s="6"/>
      <c r="HI973" s="4"/>
      <c r="HJ973" s="6"/>
      <c r="HK973" s="5"/>
      <c r="HL973" s="5"/>
      <c r="HM973" s="4"/>
      <c r="HN973" s="6"/>
      <c r="HO973" s="4"/>
      <c r="HP973" s="6"/>
      <c r="HQ973" s="5"/>
      <c r="HR973" s="5"/>
      <c r="HS973" s="4"/>
      <c r="HT973" s="6"/>
      <c r="HU973" s="4"/>
      <c r="HV973" s="6"/>
      <c r="HW973" s="5"/>
      <c r="HX973" s="5"/>
      <c r="HY973" s="4"/>
      <c r="HZ973" s="6"/>
      <c r="IA973" s="4"/>
      <c r="IB973" s="6"/>
      <c r="IC973" s="5"/>
      <c r="ID973" s="5"/>
      <c r="IE973" s="4"/>
      <c r="IF973" s="6"/>
      <c r="IG973" s="4"/>
      <c r="IH973" s="6"/>
      <c r="II973" s="5"/>
      <c r="IJ973" s="5"/>
      <c r="IK973" s="4"/>
      <c r="IL973" s="6"/>
      <c r="IM973" s="4"/>
      <c r="IN973" s="6"/>
      <c r="IO973" s="5"/>
      <c r="IP973" s="5"/>
      <c r="IQ973" s="4"/>
      <c r="IR973" s="6"/>
      <c r="IS973" s="4"/>
      <c r="IT973" s="6"/>
      <c r="IU973" s="5"/>
      <c r="IV973" s="5"/>
      <c r="IW973" s="4"/>
      <c r="IX973" s="6"/>
      <c r="IY973" s="4"/>
      <c r="IZ973" s="6"/>
      <c r="JA973" s="5"/>
      <c r="JB973" s="5"/>
      <c r="JC973" s="4"/>
      <c r="JD973" s="6"/>
      <c r="JE973" s="4"/>
      <c r="JF973" s="6"/>
      <c r="JG973" s="5"/>
      <c r="JH973" s="5"/>
      <c r="JI973" s="4"/>
      <c r="JJ973" s="6"/>
      <c r="JK973" s="4"/>
      <c r="JL973" s="6"/>
      <c r="JM973" s="5"/>
      <c r="JN973" s="5"/>
      <c r="JO973" s="4"/>
      <c r="JP973" s="6"/>
      <c r="JQ973" s="4"/>
      <c r="JR973" s="6"/>
      <c r="JS973" s="5"/>
      <c r="JT973" s="5"/>
      <c r="JU973" s="4"/>
      <c r="JV973" s="6"/>
      <c r="JW973" s="4"/>
      <c r="JX973" s="6"/>
      <c r="JY973" s="5"/>
      <c r="JZ973" s="5"/>
      <c r="KA973" s="4"/>
      <c r="KB973" s="6"/>
      <c r="KC973" s="4"/>
      <c r="KD973" s="6"/>
      <c r="KE973" s="5"/>
      <c r="KF973" s="5"/>
      <c r="KG973" s="4"/>
      <c r="KH973" s="6"/>
      <c r="KI973" s="4"/>
      <c r="KJ973" s="6"/>
      <c r="KK973" s="5"/>
      <c r="KL973" s="5"/>
    </row>
    <row r="974">
      <c r="A974" s="3" t="s">
        <v>85</v>
      </c>
      <c r="B974" s="3" t="s">
        <v>712</v>
      </c>
      <c r="C974" s="3" t="s">
        <v>1128</v>
      </c>
      <c r="D974" s="3" t="s">
        <v>712</v>
      </c>
      <c r="E974" s="3" t="s">
        <v>1130</v>
      </c>
      <c r="F974" s="3" t="s">
        <v>104</v>
      </c>
      <c r="G974" s="3" t="s">
        <v>104</v>
      </c>
      <c r="H974" s="3" t="s">
        <v>104</v>
      </c>
      <c r="I974" s="4"/>
      <c r="J974" s="4">
        <f>=ROUNDDOWN({0},0)</f>
      </c>
      <c r="K974" s="4"/>
      <c r="L974" s="5"/>
      <c r="M974" s="4"/>
      <c r="N974" s="4">
        <f>=ROUNDDOWN({0},0)</f>
      </c>
      <c r="O974" s="4"/>
      <c r="P974" s="5"/>
      <c r="Q974" s="4"/>
      <c r="R974" s="6"/>
      <c r="S974" s="4"/>
      <c r="T974" s="6"/>
      <c r="U974" s="5"/>
      <c r="V974" s="5"/>
      <c r="W974" s="4"/>
      <c r="X974" s="6"/>
      <c r="Y974" s="4"/>
      <c r="Z974" s="6"/>
      <c r="AA974" s="5"/>
      <c r="AB974" s="5"/>
      <c r="AC974" s="4"/>
      <c r="AD974" s="6"/>
      <c r="AE974" s="4"/>
      <c r="AF974" s="6"/>
      <c r="AG974" s="5"/>
      <c r="AH974" s="5"/>
      <c r="AI974" s="4"/>
      <c r="AJ974" s="6"/>
      <c r="AK974" s="4"/>
      <c r="AL974" s="6"/>
      <c r="AM974" s="5"/>
      <c r="AN974" s="5"/>
      <c r="AO974" s="4"/>
      <c r="AP974" s="6"/>
      <c r="AQ974" s="4"/>
      <c r="AR974" s="6"/>
      <c r="AS974" s="5"/>
      <c r="AT974" s="5"/>
      <c r="AU974" s="4"/>
      <c r="AV974" s="6"/>
      <c r="AW974" s="4"/>
      <c r="AX974" s="6"/>
      <c r="AY974" s="5"/>
      <c r="AZ974" s="5"/>
      <c r="BA974" s="4"/>
      <c r="BB974" s="6"/>
      <c r="BC974" s="4"/>
      <c r="BD974" s="6"/>
      <c r="BE974" s="5"/>
      <c r="BF974" s="5"/>
      <c r="BG974" s="4"/>
      <c r="BH974" s="6"/>
      <c r="BI974" s="4"/>
      <c r="BJ974" s="6"/>
      <c r="BK974" s="5"/>
      <c r="BL974" s="5"/>
      <c r="BM974" s="4"/>
      <c r="BN974" s="6"/>
      <c r="BO974" s="4"/>
      <c r="BP974" s="6"/>
      <c r="BQ974" s="5"/>
      <c r="BR974" s="5"/>
      <c r="BS974" s="4"/>
      <c r="BT974" s="6"/>
      <c r="BU974" s="4"/>
      <c r="BV974" s="6"/>
      <c r="BW974" s="5"/>
      <c r="BX974" s="5"/>
      <c r="BY974" s="4"/>
      <c r="BZ974" s="6"/>
      <c r="CA974" s="4"/>
      <c r="CB974" s="6"/>
      <c r="CC974" s="5"/>
      <c r="CD974" s="5"/>
      <c r="CE974" s="4"/>
      <c r="CF974" s="6"/>
      <c r="CG974" s="4"/>
      <c r="CH974" s="6"/>
      <c r="CI974" s="5"/>
      <c r="CJ974" s="5"/>
      <c r="CK974" s="4"/>
      <c r="CL974" s="6"/>
      <c r="CM974" s="4"/>
      <c r="CN974" s="6"/>
      <c r="CO974" s="5"/>
      <c r="CP974" s="5"/>
      <c r="CQ974" s="4"/>
      <c r="CR974" s="6"/>
      <c r="CS974" s="4"/>
      <c r="CT974" s="6"/>
      <c r="CU974" s="5"/>
      <c r="CV974" s="5"/>
      <c r="CW974" s="4"/>
      <c r="CX974" s="6"/>
      <c r="CY974" s="4"/>
      <c r="CZ974" s="6"/>
      <c r="DA974" s="5"/>
      <c r="DB974" s="5"/>
      <c r="DC974" s="4"/>
      <c r="DD974" s="6"/>
      <c r="DE974" s="4"/>
      <c r="DF974" s="6"/>
      <c r="DG974" s="5"/>
      <c r="DH974" s="5"/>
      <c r="DI974" s="4"/>
      <c r="DJ974" s="6"/>
      <c r="DK974" s="4"/>
      <c r="DL974" s="6"/>
      <c r="DM974" s="5"/>
      <c r="DN974" s="5"/>
      <c r="DO974" s="4"/>
      <c r="DP974" s="6"/>
      <c r="DQ974" s="4"/>
      <c r="DR974" s="6"/>
      <c r="DS974" s="5"/>
      <c r="DT974" s="5"/>
      <c r="DU974" s="4"/>
      <c r="DV974" s="6"/>
      <c r="DW974" s="4"/>
      <c r="DX974" s="6"/>
      <c r="DY974" s="5"/>
      <c r="DZ974" s="5"/>
      <c r="EA974" s="4"/>
      <c r="EB974" s="6"/>
      <c r="EC974" s="4"/>
      <c r="ED974" s="6"/>
      <c r="EE974" s="5"/>
      <c r="EF974" s="5"/>
      <c r="EG974" s="4"/>
      <c r="EH974" s="6"/>
      <c r="EI974" s="4"/>
      <c r="EJ974" s="6"/>
      <c r="EK974" s="5"/>
      <c r="EL974" s="5"/>
      <c r="EM974" s="4"/>
      <c r="EN974" s="6"/>
      <c r="EO974" s="4"/>
      <c r="EP974" s="6"/>
      <c r="EQ974" s="5"/>
      <c r="ER974" s="5"/>
      <c r="ES974" s="4"/>
      <c r="ET974" s="6"/>
      <c r="EU974" s="4"/>
      <c r="EV974" s="6"/>
      <c r="EW974" s="5"/>
      <c r="EX974" s="5"/>
      <c r="EY974" s="4"/>
      <c r="EZ974" s="6"/>
      <c r="FA974" s="4"/>
      <c r="FB974" s="6"/>
      <c r="FC974" s="5"/>
      <c r="FD974" s="5"/>
      <c r="FE974" s="4"/>
      <c r="FF974" s="6"/>
      <c r="FG974" s="4"/>
      <c r="FH974" s="6"/>
      <c r="FI974" s="5"/>
      <c r="FJ974" s="5"/>
      <c r="FK974" s="4"/>
      <c r="FL974" s="6"/>
      <c r="FM974" s="4"/>
      <c r="FN974" s="6"/>
      <c r="FO974" s="5"/>
      <c r="FP974" s="5"/>
      <c r="FQ974" s="4"/>
      <c r="FR974" s="6"/>
      <c r="FS974" s="4"/>
      <c r="FT974" s="6"/>
      <c r="FU974" s="5"/>
      <c r="FV974" s="5"/>
      <c r="FW974" s="4"/>
      <c r="FX974" s="6"/>
      <c r="FY974" s="4"/>
      <c r="FZ974" s="6"/>
      <c r="GA974" s="5"/>
      <c r="GB974" s="5"/>
      <c r="GC974" s="4"/>
      <c r="GD974" s="6"/>
      <c r="GE974" s="4"/>
      <c r="GF974" s="6"/>
      <c r="GG974" s="5"/>
      <c r="GH974" s="5"/>
      <c r="GI974" s="4"/>
      <c r="GJ974" s="6"/>
      <c r="GK974" s="4"/>
      <c r="GL974" s="6"/>
      <c r="GM974" s="5"/>
      <c r="GN974" s="5"/>
      <c r="GO974" s="4"/>
      <c r="GP974" s="6"/>
      <c r="GQ974" s="4"/>
      <c r="GR974" s="6"/>
      <c r="GS974" s="5"/>
      <c r="GT974" s="5"/>
      <c r="GU974" s="4"/>
      <c r="GV974" s="6"/>
      <c r="GW974" s="4"/>
      <c r="GX974" s="6"/>
      <c r="GY974" s="5"/>
      <c r="GZ974" s="5"/>
      <c r="HA974" s="4"/>
      <c r="HB974" s="6"/>
      <c r="HC974" s="4"/>
      <c r="HD974" s="6"/>
      <c r="HE974" s="5"/>
      <c r="HF974" s="5"/>
      <c r="HG974" s="4"/>
      <c r="HH974" s="6"/>
      <c r="HI974" s="4"/>
      <c r="HJ974" s="6"/>
      <c r="HK974" s="5"/>
      <c r="HL974" s="5"/>
      <c r="HM974" s="4"/>
      <c r="HN974" s="6"/>
      <c r="HO974" s="4"/>
      <c r="HP974" s="6"/>
      <c r="HQ974" s="5"/>
      <c r="HR974" s="5"/>
      <c r="HS974" s="4"/>
      <c r="HT974" s="6"/>
      <c r="HU974" s="4"/>
      <c r="HV974" s="6"/>
      <c r="HW974" s="5"/>
      <c r="HX974" s="5"/>
      <c r="HY974" s="4"/>
      <c r="HZ974" s="6"/>
      <c r="IA974" s="4"/>
      <c r="IB974" s="6"/>
      <c r="IC974" s="5"/>
      <c r="ID974" s="5"/>
      <c r="IE974" s="4"/>
      <c r="IF974" s="6"/>
      <c r="IG974" s="4"/>
      <c r="IH974" s="6"/>
      <c r="II974" s="5"/>
      <c r="IJ974" s="5"/>
      <c r="IK974" s="4"/>
      <c r="IL974" s="6"/>
      <c r="IM974" s="4"/>
      <c r="IN974" s="6"/>
      <c r="IO974" s="5"/>
      <c r="IP974" s="5"/>
      <c r="IQ974" s="4"/>
      <c r="IR974" s="6"/>
      <c r="IS974" s="4"/>
      <c r="IT974" s="6"/>
      <c r="IU974" s="5"/>
      <c r="IV974" s="5"/>
      <c r="IW974" s="4"/>
      <c r="IX974" s="6"/>
      <c r="IY974" s="4"/>
      <c r="IZ974" s="6"/>
      <c r="JA974" s="5"/>
      <c r="JB974" s="5"/>
      <c r="JC974" s="4"/>
      <c r="JD974" s="6"/>
      <c r="JE974" s="4"/>
      <c r="JF974" s="6"/>
      <c r="JG974" s="5"/>
      <c r="JH974" s="5"/>
      <c r="JI974" s="4"/>
      <c r="JJ974" s="6"/>
      <c r="JK974" s="4"/>
      <c r="JL974" s="6"/>
      <c r="JM974" s="5"/>
      <c r="JN974" s="5"/>
      <c r="JO974" s="4"/>
      <c r="JP974" s="6"/>
      <c r="JQ974" s="4"/>
      <c r="JR974" s="6"/>
      <c r="JS974" s="5"/>
      <c r="JT974" s="5"/>
      <c r="JU974" s="4"/>
      <c r="JV974" s="6"/>
      <c r="JW974" s="4"/>
      <c r="JX974" s="6"/>
      <c r="JY974" s="5"/>
      <c r="JZ974" s="5"/>
      <c r="KA974" s="4"/>
      <c r="KB974" s="6"/>
      <c r="KC974" s="4"/>
      <c r="KD974" s="6"/>
      <c r="KE974" s="5"/>
      <c r="KF974" s="5"/>
      <c r="KG974" s="4"/>
      <c r="KH974" s="6"/>
      <c r="KI974" s="4"/>
      <c r="KJ974" s="6"/>
      <c r="KK974" s="5"/>
      <c r="KL974" s="5"/>
    </row>
    <row r="975">
      <c r="A975" s="3" t="s">
        <v>85</v>
      </c>
      <c r="B975" s="3" t="s">
        <v>712</v>
      </c>
      <c r="C975" s="3" t="s">
        <v>1128</v>
      </c>
      <c r="D975" s="3" t="s">
        <v>712</v>
      </c>
      <c r="E975" s="3" t="s">
        <v>1131</v>
      </c>
      <c r="F975" s="3" t="s">
        <v>104</v>
      </c>
      <c r="G975" s="3" t="s">
        <v>104</v>
      </c>
      <c r="H975" s="3" t="s">
        <v>104</v>
      </c>
      <c r="I975" s="4"/>
      <c r="J975" s="4">
        <f>=ROUNDDOWN({0},0)</f>
      </c>
      <c r="K975" s="4"/>
      <c r="L975" s="5"/>
      <c r="M975" s="4"/>
      <c r="N975" s="4">
        <f>=ROUNDDOWN({0},0)</f>
      </c>
      <c r="O975" s="4"/>
      <c r="P975" s="5"/>
      <c r="Q975" s="4"/>
      <c r="R975" s="6"/>
      <c r="S975" s="4"/>
      <c r="T975" s="6"/>
      <c r="U975" s="5"/>
      <c r="V975" s="5"/>
      <c r="W975" s="4"/>
      <c r="X975" s="6"/>
      <c r="Y975" s="4"/>
      <c r="Z975" s="6"/>
      <c r="AA975" s="5"/>
      <c r="AB975" s="5"/>
      <c r="AC975" s="4"/>
      <c r="AD975" s="6"/>
      <c r="AE975" s="4"/>
      <c r="AF975" s="6"/>
      <c r="AG975" s="5"/>
      <c r="AH975" s="5"/>
      <c r="AI975" s="4"/>
      <c r="AJ975" s="6"/>
      <c r="AK975" s="4"/>
      <c r="AL975" s="6"/>
      <c r="AM975" s="5"/>
      <c r="AN975" s="5"/>
      <c r="AO975" s="4"/>
      <c r="AP975" s="6"/>
      <c r="AQ975" s="4"/>
      <c r="AR975" s="6"/>
      <c r="AS975" s="5"/>
      <c r="AT975" s="5"/>
      <c r="AU975" s="4"/>
      <c r="AV975" s="6"/>
      <c r="AW975" s="4"/>
      <c r="AX975" s="6"/>
      <c r="AY975" s="5"/>
      <c r="AZ975" s="5"/>
      <c r="BA975" s="4"/>
      <c r="BB975" s="6"/>
      <c r="BC975" s="4"/>
      <c r="BD975" s="6"/>
      <c r="BE975" s="5"/>
      <c r="BF975" s="5"/>
      <c r="BG975" s="4"/>
      <c r="BH975" s="6"/>
      <c r="BI975" s="4"/>
      <c r="BJ975" s="6"/>
      <c r="BK975" s="5"/>
      <c r="BL975" s="5"/>
      <c r="BM975" s="4"/>
      <c r="BN975" s="6"/>
      <c r="BO975" s="4"/>
      <c r="BP975" s="6"/>
      <c r="BQ975" s="5"/>
      <c r="BR975" s="5"/>
      <c r="BS975" s="4"/>
      <c r="BT975" s="6"/>
      <c r="BU975" s="4"/>
      <c r="BV975" s="6"/>
      <c r="BW975" s="5"/>
      <c r="BX975" s="5"/>
      <c r="BY975" s="4"/>
      <c r="BZ975" s="6"/>
      <c r="CA975" s="4"/>
      <c r="CB975" s="6"/>
      <c r="CC975" s="5"/>
      <c r="CD975" s="5"/>
      <c r="CE975" s="4"/>
      <c r="CF975" s="6"/>
      <c r="CG975" s="4"/>
      <c r="CH975" s="6"/>
      <c r="CI975" s="5"/>
      <c r="CJ975" s="5"/>
      <c r="CK975" s="4"/>
      <c r="CL975" s="6"/>
      <c r="CM975" s="4"/>
      <c r="CN975" s="6"/>
      <c r="CO975" s="5"/>
      <c r="CP975" s="5"/>
      <c r="CQ975" s="4"/>
      <c r="CR975" s="6"/>
      <c r="CS975" s="4"/>
      <c r="CT975" s="6"/>
      <c r="CU975" s="5"/>
      <c r="CV975" s="5"/>
      <c r="CW975" s="4"/>
      <c r="CX975" s="6"/>
      <c r="CY975" s="4"/>
      <c r="CZ975" s="6"/>
      <c r="DA975" s="5"/>
      <c r="DB975" s="5"/>
      <c r="DC975" s="4"/>
      <c r="DD975" s="6"/>
      <c r="DE975" s="4"/>
      <c r="DF975" s="6"/>
      <c r="DG975" s="5"/>
      <c r="DH975" s="5"/>
      <c r="DI975" s="4"/>
      <c r="DJ975" s="6"/>
      <c r="DK975" s="4"/>
      <c r="DL975" s="6"/>
      <c r="DM975" s="5"/>
      <c r="DN975" s="5"/>
      <c r="DO975" s="4"/>
      <c r="DP975" s="6"/>
      <c r="DQ975" s="4"/>
      <c r="DR975" s="6"/>
      <c r="DS975" s="5"/>
      <c r="DT975" s="5"/>
      <c r="DU975" s="4"/>
      <c r="DV975" s="6"/>
      <c r="DW975" s="4"/>
      <c r="DX975" s="6"/>
      <c r="DY975" s="5"/>
      <c r="DZ975" s="5"/>
      <c r="EA975" s="4"/>
      <c r="EB975" s="6"/>
      <c r="EC975" s="4"/>
      <c r="ED975" s="6"/>
      <c r="EE975" s="5"/>
      <c r="EF975" s="5"/>
      <c r="EG975" s="4"/>
      <c r="EH975" s="6"/>
      <c r="EI975" s="4"/>
      <c r="EJ975" s="6"/>
      <c r="EK975" s="5"/>
      <c r="EL975" s="5"/>
      <c r="EM975" s="4"/>
      <c r="EN975" s="6"/>
      <c r="EO975" s="4"/>
      <c r="EP975" s="6"/>
      <c r="EQ975" s="5"/>
      <c r="ER975" s="5"/>
      <c r="ES975" s="4"/>
      <c r="ET975" s="6"/>
      <c r="EU975" s="4"/>
      <c r="EV975" s="6"/>
      <c r="EW975" s="5"/>
      <c r="EX975" s="5"/>
      <c r="EY975" s="4"/>
      <c r="EZ975" s="6"/>
      <c r="FA975" s="4"/>
      <c r="FB975" s="6"/>
      <c r="FC975" s="5"/>
      <c r="FD975" s="5"/>
      <c r="FE975" s="4"/>
      <c r="FF975" s="6"/>
      <c r="FG975" s="4"/>
      <c r="FH975" s="6"/>
      <c r="FI975" s="5"/>
      <c r="FJ975" s="5"/>
      <c r="FK975" s="4"/>
      <c r="FL975" s="6"/>
      <c r="FM975" s="4"/>
      <c r="FN975" s="6"/>
      <c r="FO975" s="5"/>
      <c r="FP975" s="5"/>
      <c r="FQ975" s="4"/>
      <c r="FR975" s="6"/>
      <c r="FS975" s="4"/>
      <c r="FT975" s="6"/>
      <c r="FU975" s="5"/>
      <c r="FV975" s="5"/>
      <c r="FW975" s="4"/>
      <c r="FX975" s="6"/>
      <c r="FY975" s="4"/>
      <c r="FZ975" s="6"/>
      <c r="GA975" s="5"/>
      <c r="GB975" s="5"/>
      <c r="GC975" s="4"/>
      <c r="GD975" s="6"/>
      <c r="GE975" s="4"/>
      <c r="GF975" s="6"/>
      <c r="GG975" s="5"/>
      <c r="GH975" s="5"/>
      <c r="GI975" s="4"/>
      <c r="GJ975" s="6"/>
      <c r="GK975" s="4"/>
      <c r="GL975" s="6"/>
      <c r="GM975" s="5"/>
      <c r="GN975" s="5"/>
      <c r="GO975" s="4"/>
      <c r="GP975" s="6"/>
      <c r="GQ975" s="4"/>
      <c r="GR975" s="6"/>
      <c r="GS975" s="5"/>
      <c r="GT975" s="5"/>
      <c r="GU975" s="4"/>
      <c r="GV975" s="6"/>
      <c r="GW975" s="4"/>
      <c r="GX975" s="6"/>
      <c r="GY975" s="5"/>
      <c r="GZ975" s="5"/>
      <c r="HA975" s="4"/>
      <c r="HB975" s="6"/>
      <c r="HC975" s="4"/>
      <c r="HD975" s="6"/>
      <c r="HE975" s="5"/>
      <c r="HF975" s="5"/>
      <c r="HG975" s="4"/>
      <c r="HH975" s="6"/>
      <c r="HI975" s="4"/>
      <c r="HJ975" s="6"/>
      <c r="HK975" s="5"/>
      <c r="HL975" s="5"/>
      <c r="HM975" s="4"/>
      <c r="HN975" s="6"/>
      <c r="HO975" s="4"/>
      <c r="HP975" s="6"/>
      <c r="HQ975" s="5"/>
      <c r="HR975" s="5"/>
      <c r="HS975" s="4"/>
      <c r="HT975" s="6"/>
      <c r="HU975" s="4"/>
      <c r="HV975" s="6"/>
      <c r="HW975" s="5"/>
      <c r="HX975" s="5"/>
      <c r="HY975" s="4"/>
      <c r="HZ975" s="6"/>
      <c r="IA975" s="4"/>
      <c r="IB975" s="6"/>
      <c r="IC975" s="5"/>
      <c r="ID975" s="5"/>
      <c r="IE975" s="4"/>
      <c r="IF975" s="6"/>
      <c r="IG975" s="4"/>
      <c r="IH975" s="6"/>
      <c r="II975" s="5"/>
      <c r="IJ975" s="5"/>
      <c r="IK975" s="4"/>
      <c r="IL975" s="6"/>
      <c r="IM975" s="4"/>
      <c r="IN975" s="6"/>
      <c r="IO975" s="5"/>
      <c r="IP975" s="5"/>
      <c r="IQ975" s="4"/>
      <c r="IR975" s="6"/>
      <c r="IS975" s="4"/>
      <c r="IT975" s="6"/>
      <c r="IU975" s="5"/>
      <c r="IV975" s="5"/>
      <c r="IW975" s="4"/>
      <c r="IX975" s="6"/>
      <c r="IY975" s="4"/>
      <c r="IZ975" s="6"/>
      <c r="JA975" s="5"/>
      <c r="JB975" s="5"/>
      <c r="JC975" s="4"/>
      <c r="JD975" s="6"/>
      <c r="JE975" s="4"/>
      <c r="JF975" s="6"/>
      <c r="JG975" s="5"/>
      <c r="JH975" s="5"/>
      <c r="JI975" s="4"/>
      <c r="JJ975" s="6"/>
      <c r="JK975" s="4"/>
      <c r="JL975" s="6"/>
      <c r="JM975" s="5"/>
      <c r="JN975" s="5"/>
      <c r="JO975" s="4"/>
      <c r="JP975" s="6"/>
      <c r="JQ975" s="4"/>
      <c r="JR975" s="6"/>
      <c r="JS975" s="5"/>
      <c r="JT975" s="5"/>
      <c r="JU975" s="4"/>
      <c r="JV975" s="6"/>
      <c r="JW975" s="4"/>
      <c r="JX975" s="6"/>
      <c r="JY975" s="5"/>
      <c r="JZ975" s="5"/>
      <c r="KA975" s="4"/>
      <c r="KB975" s="6"/>
      <c r="KC975" s="4"/>
      <c r="KD975" s="6"/>
      <c r="KE975" s="5"/>
      <c r="KF975" s="5"/>
      <c r="KG975" s="4"/>
      <c r="KH975" s="6"/>
      <c r="KI975" s="4"/>
      <c r="KJ975" s="6"/>
      <c r="KK975" s="5"/>
      <c r="KL975" s="5"/>
    </row>
    <row r="976">
      <c r="A976" s="3" t="s">
        <v>85</v>
      </c>
      <c r="B976" s="3" t="s">
        <v>712</v>
      </c>
      <c r="C976" s="3" t="s">
        <v>1128</v>
      </c>
      <c r="D976" s="3" t="s">
        <v>712</v>
      </c>
      <c r="E976" s="3" t="s">
        <v>1122</v>
      </c>
      <c r="F976" s="3" t="s">
        <v>104</v>
      </c>
      <c r="G976" s="3" t="s">
        <v>104</v>
      </c>
      <c r="H976" s="3" t="s">
        <v>104</v>
      </c>
      <c r="I976" s="4"/>
      <c r="J976" s="4">
        <f>=ROUNDDOWN({0},0)</f>
      </c>
      <c r="K976" s="4"/>
      <c r="L976" s="5"/>
      <c r="M976" s="4"/>
      <c r="N976" s="4">
        <f>=ROUNDDOWN({0},0)</f>
      </c>
      <c r="O976" s="4"/>
      <c r="P976" s="5"/>
      <c r="Q976" s="4"/>
      <c r="R976" s="6"/>
      <c r="S976" s="4"/>
      <c r="T976" s="6"/>
      <c r="U976" s="5"/>
      <c r="V976" s="5"/>
      <c r="W976" s="4"/>
      <c r="X976" s="6"/>
      <c r="Y976" s="4"/>
      <c r="Z976" s="6"/>
      <c r="AA976" s="5"/>
      <c r="AB976" s="5"/>
      <c r="AC976" s="4"/>
      <c r="AD976" s="6"/>
      <c r="AE976" s="4"/>
      <c r="AF976" s="6"/>
      <c r="AG976" s="5"/>
      <c r="AH976" s="5"/>
      <c r="AI976" s="4"/>
      <c r="AJ976" s="6"/>
      <c r="AK976" s="4"/>
      <c r="AL976" s="6"/>
      <c r="AM976" s="5"/>
      <c r="AN976" s="5"/>
      <c r="AO976" s="4"/>
      <c r="AP976" s="6"/>
      <c r="AQ976" s="4"/>
      <c r="AR976" s="6"/>
      <c r="AS976" s="5"/>
      <c r="AT976" s="5"/>
      <c r="AU976" s="4"/>
      <c r="AV976" s="6"/>
      <c r="AW976" s="4"/>
      <c r="AX976" s="6"/>
      <c r="AY976" s="5"/>
      <c r="AZ976" s="5"/>
      <c r="BA976" s="4"/>
      <c r="BB976" s="6"/>
      <c r="BC976" s="4"/>
      <c r="BD976" s="6"/>
      <c r="BE976" s="5"/>
      <c r="BF976" s="5"/>
      <c r="BG976" s="4"/>
      <c r="BH976" s="6"/>
      <c r="BI976" s="4"/>
      <c r="BJ976" s="6"/>
      <c r="BK976" s="5"/>
      <c r="BL976" s="5"/>
      <c r="BM976" s="4"/>
      <c r="BN976" s="6"/>
      <c r="BO976" s="4"/>
      <c r="BP976" s="6"/>
      <c r="BQ976" s="5"/>
      <c r="BR976" s="5"/>
      <c r="BS976" s="4"/>
      <c r="BT976" s="6"/>
      <c r="BU976" s="4"/>
      <c r="BV976" s="6"/>
      <c r="BW976" s="5"/>
      <c r="BX976" s="5"/>
      <c r="BY976" s="4"/>
      <c r="BZ976" s="6"/>
      <c r="CA976" s="4"/>
      <c r="CB976" s="6"/>
      <c r="CC976" s="5"/>
      <c r="CD976" s="5"/>
      <c r="CE976" s="4"/>
      <c r="CF976" s="6"/>
      <c r="CG976" s="4"/>
      <c r="CH976" s="6"/>
      <c r="CI976" s="5"/>
      <c r="CJ976" s="5"/>
      <c r="CK976" s="4"/>
      <c r="CL976" s="6"/>
      <c r="CM976" s="4"/>
      <c r="CN976" s="6"/>
      <c r="CO976" s="5"/>
      <c r="CP976" s="5"/>
      <c r="CQ976" s="4"/>
      <c r="CR976" s="6"/>
      <c r="CS976" s="4"/>
      <c r="CT976" s="6"/>
      <c r="CU976" s="5"/>
      <c r="CV976" s="5"/>
      <c r="CW976" s="4"/>
      <c r="CX976" s="6"/>
      <c r="CY976" s="4"/>
      <c r="CZ976" s="6"/>
      <c r="DA976" s="5"/>
      <c r="DB976" s="5"/>
      <c r="DC976" s="4"/>
      <c r="DD976" s="6"/>
      <c r="DE976" s="4"/>
      <c r="DF976" s="6"/>
      <c r="DG976" s="5"/>
      <c r="DH976" s="5"/>
      <c r="DI976" s="4"/>
      <c r="DJ976" s="6"/>
      <c r="DK976" s="4"/>
      <c r="DL976" s="6"/>
      <c r="DM976" s="5"/>
      <c r="DN976" s="5"/>
      <c r="DO976" s="4"/>
      <c r="DP976" s="6"/>
      <c r="DQ976" s="4"/>
      <c r="DR976" s="6"/>
      <c r="DS976" s="5"/>
      <c r="DT976" s="5"/>
      <c r="DU976" s="4"/>
      <c r="DV976" s="6"/>
      <c r="DW976" s="4"/>
      <c r="DX976" s="6"/>
      <c r="DY976" s="5"/>
      <c r="DZ976" s="5"/>
      <c r="EA976" s="4"/>
      <c r="EB976" s="6"/>
      <c r="EC976" s="4"/>
      <c r="ED976" s="6"/>
      <c r="EE976" s="5"/>
      <c r="EF976" s="5"/>
      <c r="EG976" s="4"/>
      <c r="EH976" s="6"/>
      <c r="EI976" s="4"/>
      <c r="EJ976" s="6"/>
      <c r="EK976" s="5"/>
      <c r="EL976" s="5"/>
      <c r="EM976" s="4"/>
      <c r="EN976" s="6"/>
      <c r="EO976" s="4"/>
      <c r="EP976" s="6"/>
      <c r="EQ976" s="5"/>
      <c r="ER976" s="5"/>
      <c r="ES976" s="4"/>
      <c r="ET976" s="6"/>
      <c r="EU976" s="4"/>
      <c r="EV976" s="6"/>
      <c r="EW976" s="5"/>
      <c r="EX976" s="5"/>
      <c r="EY976" s="4"/>
      <c r="EZ976" s="6"/>
      <c r="FA976" s="4"/>
      <c r="FB976" s="6"/>
      <c r="FC976" s="5"/>
      <c r="FD976" s="5"/>
      <c r="FE976" s="4"/>
      <c r="FF976" s="6"/>
      <c r="FG976" s="4"/>
      <c r="FH976" s="6"/>
      <c r="FI976" s="5"/>
      <c r="FJ976" s="5"/>
      <c r="FK976" s="4"/>
      <c r="FL976" s="6"/>
      <c r="FM976" s="4"/>
      <c r="FN976" s="6"/>
      <c r="FO976" s="5"/>
      <c r="FP976" s="5"/>
      <c r="FQ976" s="4"/>
      <c r="FR976" s="6"/>
      <c r="FS976" s="4"/>
      <c r="FT976" s="6"/>
      <c r="FU976" s="5"/>
      <c r="FV976" s="5"/>
      <c r="FW976" s="4"/>
      <c r="FX976" s="6"/>
      <c r="FY976" s="4"/>
      <c r="FZ976" s="6"/>
      <c r="GA976" s="5"/>
      <c r="GB976" s="5"/>
      <c r="GC976" s="4"/>
      <c r="GD976" s="6"/>
      <c r="GE976" s="4"/>
      <c r="GF976" s="6"/>
      <c r="GG976" s="5"/>
      <c r="GH976" s="5"/>
      <c r="GI976" s="4"/>
      <c r="GJ976" s="6"/>
      <c r="GK976" s="4"/>
      <c r="GL976" s="6"/>
      <c r="GM976" s="5"/>
      <c r="GN976" s="5"/>
      <c r="GO976" s="4"/>
      <c r="GP976" s="6"/>
      <c r="GQ976" s="4"/>
      <c r="GR976" s="6"/>
      <c r="GS976" s="5"/>
      <c r="GT976" s="5"/>
      <c r="GU976" s="4"/>
      <c r="GV976" s="6"/>
      <c r="GW976" s="4"/>
      <c r="GX976" s="6"/>
      <c r="GY976" s="5"/>
      <c r="GZ976" s="5"/>
      <c r="HA976" s="4"/>
      <c r="HB976" s="6"/>
      <c r="HC976" s="4"/>
      <c r="HD976" s="6"/>
      <c r="HE976" s="5"/>
      <c r="HF976" s="5"/>
      <c r="HG976" s="4"/>
      <c r="HH976" s="6"/>
      <c r="HI976" s="4"/>
      <c r="HJ976" s="6"/>
      <c r="HK976" s="5"/>
      <c r="HL976" s="5"/>
      <c r="HM976" s="4"/>
      <c r="HN976" s="6"/>
      <c r="HO976" s="4"/>
      <c r="HP976" s="6"/>
      <c r="HQ976" s="5"/>
      <c r="HR976" s="5"/>
      <c r="HS976" s="4"/>
      <c r="HT976" s="6"/>
      <c r="HU976" s="4"/>
      <c r="HV976" s="6"/>
      <c r="HW976" s="5"/>
      <c r="HX976" s="5"/>
      <c r="HY976" s="4"/>
      <c r="HZ976" s="6"/>
      <c r="IA976" s="4"/>
      <c r="IB976" s="6"/>
      <c r="IC976" s="5"/>
      <c r="ID976" s="5"/>
      <c r="IE976" s="4"/>
      <c r="IF976" s="6"/>
      <c r="IG976" s="4"/>
      <c r="IH976" s="6"/>
      <c r="II976" s="5"/>
      <c r="IJ976" s="5"/>
      <c r="IK976" s="4"/>
      <c r="IL976" s="6"/>
      <c r="IM976" s="4"/>
      <c r="IN976" s="6"/>
      <c r="IO976" s="5"/>
      <c r="IP976" s="5"/>
      <c r="IQ976" s="4"/>
      <c r="IR976" s="6"/>
      <c r="IS976" s="4"/>
      <c r="IT976" s="6"/>
      <c r="IU976" s="5"/>
      <c r="IV976" s="5"/>
      <c r="IW976" s="4"/>
      <c r="IX976" s="6"/>
      <c r="IY976" s="4"/>
      <c r="IZ976" s="6"/>
      <c r="JA976" s="5"/>
      <c r="JB976" s="5"/>
      <c r="JC976" s="4"/>
      <c r="JD976" s="6"/>
      <c r="JE976" s="4"/>
      <c r="JF976" s="6"/>
      <c r="JG976" s="5"/>
      <c r="JH976" s="5"/>
      <c r="JI976" s="4"/>
      <c r="JJ976" s="6"/>
      <c r="JK976" s="4"/>
      <c r="JL976" s="6"/>
      <c r="JM976" s="5"/>
      <c r="JN976" s="5"/>
      <c r="JO976" s="4"/>
      <c r="JP976" s="6"/>
      <c r="JQ976" s="4"/>
      <c r="JR976" s="6"/>
      <c r="JS976" s="5"/>
      <c r="JT976" s="5"/>
      <c r="JU976" s="4"/>
      <c r="JV976" s="6"/>
      <c r="JW976" s="4"/>
      <c r="JX976" s="6"/>
      <c r="JY976" s="5"/>
      <c r="JZ976" s="5"/>
      <c r="KA976" s="4"/>
      <c r="KB976" s="6"/>
      <c r="KC976" s="4"/>
      <c r="KD976" s="6"/>
      <c r="KE976" s="5"/>
      <c r="KF976" s="5"/>
      <c r="KG976" s="4"/>
      <c r="KH976" s="6"/>
      <c r="KI976" s="4"/>
      <c r="KJ976" s="6"/>
      <c r="KK976" s="5"/>
      <c r="KL976" s="5"/>
    </row>
    <row r="977">
      <c r="A977" s="3" t="s">
        <v>85</v>
      </c>
      <c r="B977" s="3" t="s">
        <v>712</v>
      </c>
      <c r="C977" s="3" t="s">
        <v>550</v>
      </c>
      <c r="D977" s="3" t="s">
        <v>712</v>
      </c>
      <c r="E977" s="3" t="s">
        <v>1119</v>
      </c>
      <c r="F977" s="3" t="s">
        <v>104</v>
      </c>
      <c r="G977" s="3" t="s">
        <v>104</v>
      </c>
      <c r="H977" s="3" t="s">
        <v>104</v>
      </c>
      <c r="I977" s="4"/>
      <c r="J977" s="4">
        <f>=ROUNDDOWN({0},0)</f>
      </c>
      <c r="K977" s="4"/>
      <c r="L977" s="5"/>
      <c r="M977" s="4"/>
      <c r="N977" s="4">
        <f>=ROUNDDOWN({0},0)</f>
      </c>
      <c r="O977" s="4"/>
      <c r="P977" s="5"/>
      <c r="Q977" s="4"/>
      <c r="R977" s="6"/>
      <c r="S977" s="4"/>
      <c r="T977" s="6"/>
      <c r="U977" s="5"/>
      <c r="V977" s="5"/>
      <c r="W977" s="4"/>
      <c r="X977" s="6"/>
      <c r="Y977" s="4"/>
      <c r="Z977" s="6"/>
      <c r="AA977" s="5"/>
      <c r="AB977" s="5"/>
      <c r="AC977" s="4"/>
      <c r="AD977" s="6"/>
      <c r="AE977" s="4"/>
      <c r="AF977" s="6"/>
      <c r="AG977" s="5"/>
      <c r="AH977" s="5"/>
      <c r="AI977" s="4"/>
      <c r="AJ977" s="6"/>
      <c r="AK977" s="4"/>
      <c r="AL977" s="6"/>
      <c r="AM977" s="5"/>
      <c r="AN977" s="5"/>
      <c r="AO977" s="4"/>
      <c r="AP977" s="6"/>
      <c r="AQ977" s="4"/>
      <c r="AR977" s="6"/>
      <c r="AS977" s="5"/>
      <c r="AT977" s="5"/>
      <c r="AU977" s="4"/>
      <c r="AV977" s="6"/>
      <c r="AW977" s="4"/>
      <c r="AX977" s="6"/>
      <c r="AY977" s="5"/>
      <c r="AZ977" s="5"/>
      <c r="BA977" s="4"/>
      <c r="BB977" s="6"/>
      <c r="BC977" s="4"/>
      <c r="BD977" s="6"/>
      <c r="BE977" s="5"/>
      <c r="BF977" s="5"/>
      <c r="BG977" s="4"/>
      <c r="BH977" s="6"/>
      <c r="BI977" s="4"/>
      <c r="BJ977" s="6"/>
      <c r="BK977" s="5"/>
      <c r="BL977" s="5"/>
      <c r="BM977" s="4"/>
      <c r="BN977" s="6"/>
      <c r="BO977" s="4"/>
      <c r="BP977" s="6"/>
      <c r="BQ977" s="5"/>
      <c r="BR977" s="5"/>
      <c r="BS977" s="4"/>
      <c r="BT977" s="6"/>
      <c r="BU977" s="4"/>
      <c r="BV977" s="6"/>
      <c r="BW977" s="5"/>
      <c r="BX977" s="5"/>
      <c r="BY977" s="4"/>
      <c r="BZ977" s="6"/>
      <c r="CA977" s="4"/>
      <c r="CB977" s="6"/>
      <c r="CC977" s="5"/>
      <c r="CD977" s="5"/>
      <c r="CE977" s="4"/>
      <c r="CF977" s="6"/>
      <c r="CG977" s="4"/>
      <c r="CH977" s="6"/>
      <c r="CI977" s="5"/>
      <c r="CJ977" s="5"/>
      <c r="CK977" s="4"/>
      <c r="CL977" s="6"/>
      <c r="CM977" s="4"/>
      <c r="CN977" s="6"/>
      <c r="CO977" s="5"/>
      <c r="CP977" s="5"/>
      <c r="CQ977" s="4"/>
      <c r="CR977" s="6"/>
      <c r="CS977" s="4"/>
      <c r="CT977" s="6"/>
      <c r="CU977" s="5"/>
      <c r="CV977" s="5"/>
      <c r="CW977" s="4"/>
      <c r="CX977" s="6"/>
      <c r="CY977" s="4"/>
      <c r="CZ977" s="6"/>
      <c r="DA977" s="5"/>
      <c r="DB977" s="5"/>
      <c r="DC977" s="4"/>
      <c r="DD977" s="6"/>
      <c r="DE977" s="4"/>
      <c r="DF977" s="6"/>
      <c r="DG977" s="5"/>
      <c r="DH977" s="5"/>
      <c r="DI977" s="4"/>
      <c r="DJ977" s="6"/>
      <c r="DK977" s="4"/>
      <c r="DL977" s="6"/>
      <c r="DM977" s="5"/>
      <c r="DN977" s="5"/>
      <c r="DO977" s="4"/>
      <c r="DP977" s="6"/>
      <c r="DQ977" s="4"/>
      <c r="DR977" s="6"/>
      <c r="DS977" s="5"/>
      <c r="DT977" s="5"/>
      <c r="DU977" s="4"/>
      <c r="DV977" s="6"/>
      <c r="DW977" s="4"/>
      <c r="DX977" s="6"/>
      <c r="DY977" s="5"/>
      <c r="DZ977" s="5"/>
      <c r="EA977" s="4"/>
      <c r="EB977" s="6"/>
      <c r="EC977" s="4"/>
      <c r="ED977" s="6"/>
      <c r="EE977" s="5"/>
      <c r="EF977" s="5"/>
      <c r="EG977" s="4"/>
      <c r="EH977" s="6"/>
      <c r="EI977" s="4"/>
      <c r="EJ977" s="6"/>
      <c r="EK977" s="5"/>
      <c r="EL977" s="5"/>
      <c r="EM977" s="4"/>
      <c r="EN977" s="6"/>
      <c r="EO977" s="4"/>
      <c r="EP977" s="6"/>
      <c r="EQ977" s="5"/>
      <c r="ER977" s="5"/>
      <c r="ES977" s="4"/>
      <c r="ET977" s="6"/>
      <c r="EU977" s="4"/>
      <c r="EV977" s="6"/>
      <c r="EW977" s="5"/>
      <c r="EX977" s="5"/>
      <c r="EY977" s="4"/>
      <c r="EZ977" s="6"/>
      <c r="FA977" s="4"/>
      <c r="FB977" s="6"/>
      <c r="FC977" s="5"/>
      <c r="FD977" s="5"/>
      <c r="FE977" s="4"/>
      <c r="FF977" s="6"/>
      <c r="FG977" s="4"/>
      <c r="FH977" s="6"/>
      <c r="FI977" s="5"/>
      <c r="FJ977" s="5"/>
      <c r="FK977" s="4"/>
      <c r="FL977" s="6"/>
      <c r="FM977" s="4"/>
      <c r="FN977" s="6"/>
      <c r="FO977" s="5"/>
      <c r="FP977" s="5"/>
      <c r="FQ977" s="4"/>
      <c r="FR977" s="6"/>
      <c r="FS977" s="4"/>
      <c r="FT977" s="6"/>
      <c r="FU977" s="5"/>
      <c r="FV977" s="5"/>
      <c r="FW977" s="4"/>
      <c r="FX977" s="6"/>
      <c r="FY977" s="4"/>
      <c r="FZ977" s="6"/>
      <c r="GA977" s="5"/>
      <c r="GB977" s="5"/>
      <c r="GC977" s="4"/>
      <c r="GD977" s="6"/>
      <c r="GE977" s="4"/>
      <c r="GF977" s="6"/>
      <c r="GG977" s="5"/>
      <c r="GH977" s="5"/>
      <c r="GI977" s="4"/>
      <c r="GJ977" s="6"/>
      <c r="GK977" s="4"/>
      <c r="GL977" s="6"/>
      <c r="GM977" s="5"/>
      <c r="GN977" s="5"/>
      <c r="GO977" s="4"/>
      <c r="GP977" s="6"/>
      <c r="GQ977" s="4"/>
      <c r="GR977" s="6"/>
      <c r="GS977" s="5"/>
      <c r="GT977" s="5"/>
      <c r="GU977" s="4"/>
      <c r="GV977" s="6"/>
      <c r="GW977" s="4"/>
      <c r="GX977" s="6"/>
      <c r="GY977" s="5"/>
      <c r="GZ977" s="5"/>
      <c r="HA977" s="4"/>
      <c r="HB977" s="6"/>
      <c r="HC977" s="4"/>
      <c r="HD977" s="6"/>
      <c r="HE977" s="5"/>
      <c r="HF977" s="5"/>
      <c r="HG977" s="4"/>
      <c r="HH977" s="6"/>
      <c r="HI977" s="4"/>
      <c r="HJ977" s="6"/>
      <c r="HK977" s="5"/>
      <c r="HL977" s="5"/>
      <c r="HM977" s="4"/>
      <c r="HN977" s="6"/>
      <c r="HO977" s="4"/>
      <c r="HP977" s="6"/>
      <c r="HQ977" s="5"/>
      <c r="HR977" s="5"/>
      <c r="HS977" s="4"/>
      <c r="HT977" s="6"/>
      <c r="HU977" s="4"/>
      <c r="HV977" s="6"/>
      <c r="HW977" s="5"/>
      <c r="HX977" s="5"/>
      <c r="HY977" s="4"/>
      <c r="HZ977" s="6"/>
      <c r="IA977" s="4"/>
      <c r="IB977" s="6"/>
      <c r="IC977" s="5"/>
      <c r="ID977" s="5"/>
      <c r="IE977" s="4"/>
      <c r="IF977" s="6"/>
      <c r="IG977" s="4"/>
      <c r="IH977" s="6"/>
      <c r="II977" s="5"/>
      <c r="IJ977" s="5"/>
      <c r="IK977" s="4"/>
      <c r="IL977" s="6"/>
      <c r="IM977" s="4"/>
      <c r="IN977" s="6"/>
      <c r="IO977" s="5"/>
      <c r="IP977" s="5"/>
      <c r="IQ977" s="4"/>
      <c r="IR977" s="6"/>
      <c r="IS977" s="4"/>
      <c r="IT977" s="6"/>
      <c r="IU977" s="5"/>
      <c r="IV977" s="5"/>
      <c r="IW977" s="4"/>
      <c r="IX977" s="6"/>
      <c r="IY977" s="4"/>
      <c r="IZ977" s="6"/>
      <c r="JA977" s="5"/>
      <c r="JB977" s="5"/>
      <c r="JC977" s="4"/>
      <c r="JD977" s="6"/>
      <c r="JE977" s="4"/>
      <c r="JF977" s="6"/>
      <c r="JG977" s="5"/>
      <c r="JH977" s="5"/>
      <c r="JI977" s="4"/>
      <c r="JJ977" s="6"/>
      <c r="JK977" s="4"/>
      <c r="JL977" s="6"/>
      <c r="JM977" s="5"/>
      <c r="JN977" s="5"/>
      <c r="JO977" s="4"/>
      <c r="JP977" s="6"/>
      <c r="JQ977" s="4"/>
      <c r="JR977" s="6"/>
      <c r="JS977" s="5"/>
      <c r="JT977" s="5"/>
      <c r="JU977" s="4"/>
      <c r="JV977" s="6"/>
      <c r="JW977" s="4"/>
      <c r="JX977" s="6"/>
      <c r="JY977" s="5"/>
      <c r="JZ977" s="5"/>
      <c r="KA977" s="4"/>
      <c r="KB977" s="6"/>
      <c r="KC977" s="4"/>
      <c r="KD977" s="6"/>
      <c r="KE977" s="5"/>
      <c r="KF977" s="5"/>
      <c r="KG977" s="4"/>
      <c r="KH977" s="6"/>
      <c r="KI977" s="4"/>
      <c r="KJ977" s="6"/>
      <c r="KK977" s="5"/>
      <c r="KL977" s="5"/>
    </row>
    <row r="978">
      <c r="A978" s="3" t="s">
        <v>85</v>
      </c>
      <c r="B978" s="3" t="s">
        <v>712</v>
      </c>
      <c r="C978" s="3" t="s">
        <v>550</v>
      </c>
      <c r="D978" s="3" t="s">
        <v>712</v>
      </c>
      <c r="E978" s="3" t="s">
        <v>674</v>
      </c>
      <c r="F978" s="3" t="s">
        <v>104</v>
      </c>
      <c r="G978" s="3" t="s">
        <v>104</v>
      </c>
      <c r="H978" s="3" t="s">
        <v>104</v>
      </c>
      <c r="I978" s="4"/>
      <c r="J978" s="4">
        <f>=ROUNDDOWN({0},0)</f>
      </c>
      <c r="K978" s="4"/>
      <c r="L978" s="5"/>
      <c r="M978" s="4"/>
      <c r="N978" s="4">
        <f>=ROUNDDOWN({0},0)</f>
      </c>
      <c r="O978" s="4"/>
      <c r="P978" s="5"/>
      <c r="Q978" s="4"/>
      <c r="R978" s="6"/>
      <c r="S978" s="4"/>
      <c r="T978" s="6"/>
      <c r="U978" s="5"/>
      <c r="V978" s="5"/>
      <c r="W978" s="4"/>
      <c r="X978" s="6"/>
      <c r="Y978" s="4"/>
      <c r="Z978" s="6"/>
      <c r="AA978" s="5"/>
      <c r="AB978" s="5"/>
      <c r="AC978" s="4"/>
      <c r="AD978" s="6"/>
      <c r="AE978" s="4"/>
      <c r="AF978" s="6"/>
      <c r="AG978" s="5"/>
      <c r="AH978" s="5"/>
      <c r="AI978" s="4"/>
      <c r="AJ978" s="6"/>
      <c r="AK978" s="4"/>
      <c r="AL978" s="6"/>
      <c r="AM978" s="5"/>
      <c r="AN978" s="5"/>
      <c r="AO978" s="4"/>
      <c r="AP978" s="6"/>
      <c r="AQ978" s="4"/>
      <c r="AR978" s="6"/>
      <c r="AS978" s="5"/>
      <c r="AT978" s="5"/>
      <c r="AU978" s="4"/>
      <c r="AV978" s="6"/>
      <c r="AW978" s="4"/>
      <c r="AX978" s="6"/>
      <c r="AY978" s="5"/>
      <c r="AZ978" s="5"/>
      <c r="BA978" s="4"/>
      <c r="BB978" s="6"/>
      <c r="BC978" s="4"/>
      <c r="BD978" s="6"/>
      <c r="BE978" s="5"/>
      <c r="BF978" s="5"/>
      <c r="BG978" s="4"/>
      <c r="BH978" s="6"/>
      <c r="BI978" s="4"/>
      <c r="BJ978" s="6"/>
      <c r="BK978" s="5"/>
      <c r="BL978" s="5"/>
      <c r="BM978" s="4"/>
      <c r="BN978" s="6"/>
      <c r="BO978" s="4"/>
      <c r="BP978" s="6"/>
      <c r="BQ978" s="5"/>
      <c r="BR978" s="5"/>
      <c r="BS978" s="4"/>
      <c r="BT978" s="6"/>
      <c r="BU978" s="4"/>
      <c r="BV978" s="6"/>
      <c r="BW978" s="5"/>
      <c r="BX978" s="5"/>
      <c r="BY978" s="4"/>
      <c r="BZ978" s="6"/>
      <c r="CA978" s="4"/>
      <c r="CB978" s="6"/>
      <c r="CC978" s="5"/>
      <c r="CD978" s="5"/>
      <c r="CE978" s="4"/>
      <c r="CF978" s="6"/>
      <c r="CG978" s="4"/>
      <c r="CH978" s="6"/>
      <c r="CI978" s="5"/>
      <c r="CJ978" s="5"/>
      <c r="CK978" s="4"/>
      <c r="CL978" s="6"/>
      <c r="CM978" s="4"/>
      <c r="CN978" s="6"/>
      <c r="CO978" s="5"/>
      <c r="CP978" s="5"/>
      <c r="CQ978" s="4"/>
      <c r="CR978" s="6"/>
      <c r="CS978" s="4"/>
      <c r="CT978" s="6"/>
      <c r="CU978" s="5"/>
      <c r="CV978" s="5"/>
      <c r="CW978" s="4"/>
      <c r="CX978" s="6"/>
      <c r="CY978" s="4"/>
      <c r="CZ978" s="6"/>
      <c r="DA978" s="5"/>
      <c r="DB978" s="5"/>
      <c r="DC978" s="4"/>
      <c r="DD978" s="6"/>
      <c r="DE978" s="4"/>
      <c r="DF978" s="6"/>
      <c r="DG978" s="5"/>
      <c r="DH978" s="5"/>
      <c r="DI978" s="4"/>
      <c r="DJ978" s="6"/>
      <c r="DK978" s="4"/>
      <c r="DL978" s="6"/>
      <c r="DM978" s="5"/>
      <c r="DN978" s="5"/>
      <c r="DO978" s="4"/>
      <c r="DP978" s="6"/>
      <c r="DQ978" s="4"/>
      <c r="DR978" s="6"/>
      <c r="DS978" s="5"/>
      <c r="DT978" s="5"/>
      <c r="DU978" s="4"/>
      <c r="DV978" s="6"/>
      <c r="DW978" s="4"/>
      <c r="DX978" s="6"/>
      <c r="DY978" s="5"/>
      <c r="DZ978" s="5"/>
      <c r="EA978" s="4"/>
      <c r="EB978" s="6"/>
      <c r="EC978" s="4"/>
      <c r="ED978" s="6"/>
      <c r="EE978" s="5"/>
      <c r="EF978" s="5"/>
      <c r="EG978" s="4"/>
      <c r="EH978" s="6"/>
      <c r="EI978" s="4"/>
      <c r="EJ978" s="6"/>
      <c r="EK978" s="5"/>
      <c r="EL978" s="5"/>
      <c r="EM978" s="4"/>
      <c r="EN978" s="6"/>
      <c r="EO978" s="4"/>
      <c r="EP978" s="6"/>
      <c r="EQ978" s="5"/>
      <c r="ER978" s="5"/>
      <c r="ES978" s="4"/>
      <c r="ET978" s="6"/>
      <c r="EU978" s="4"/>
      <c r="EV978" s="6"/>
      <c r="EW978" s="5"/>
      <c r="EX978" s="5"/>
      <c r="EY978" s="4"/>
      <c r="EZ978" s="6"/>
      <c r="FA978" s="4"/>
      <c r="FB978" s="6"/>
      <c r="FC978" s="5"/>
      <c r="FD978" s="5"/>
      <c r="FE978" s="4"/>
      <c r="FF978" s="6"/>
      <c r="FG978" s="4"/>
      <c r="FH978" s="6"/>
      <c r="FI978" s="5"/>
      <c r="FJ978" s="5"/>
      <c r="FK978" s="4"/>
      <c r="FL978" s="6"/>
      <c r="FM978" s="4"/>
      <c r="FN978" s="6"/>
      <c r="FO978" s="5"/>
      <c r="FP978" s="5"/>
      <c r="FQ978" s="4"/>
      <c r="FR978" s="6"/>
      <c r="FS978" s="4"/>
      <c r="FT978" s="6"/>
      <c r="FU978" s="5"/>
      <c r="FV978" s="5"/>
      <c r="FW978" s="4"/>
      <c r="FX978" s="6"/>
      <c r="FY978" s="4"/>
      <c r="FZ978" s="6"/>
      <c r="GA978" s="5"/>
      <c r="GB978" s="5"/>
      <c r="GC978" s="4"/>
      <c r="GD978" s="6"/>
      <c r="GE978" s="4"/>
      <c r="GF978" s="6"/>
      <c r="GG978" s="5"/>
      <c r="GH978" s="5"/>
      <c r="GI978" s="4"/>
      <c r="GJ978" s="6"/>
      <c r="GK978" s="4"/>
      <c r="GL978" s="6"/>
      <c r="GM978" s="5"/>
      <c r="GN978" s="5"/>
      <c r="GO978" s="4"/>
      <c r="GP978" s="6"/>
      <c r="GQ978" s="4"/>
      <c r="GR978" s="6"/>
      <c r="GS978" s="5"/>
      <c r="GT978" s="5"/>
      <c r="GU978" s="4"/>
      <c r="GV978" s="6"/>
      <c r="GW978" s="4"/>
      <c r="GX978" s="6"/>
      <c r="GY978" s="5"/>
      <c r="GZ978" s="5"/>
      <c r="HA978" s="4"/>
      <c r="HB978" s="6"/>
      <c r="HC978" s="4"/>
      <c r="HD978" s="6"/>
      <c r="HE978" s="5"/>
      <c r="HF978" s="5"/>
      <c r="HG978" s="4"/>
      <c r="HH978" s="6"/>
      <c r="HI978" s="4"/>
      <c r="HJ978" s="6"/>
      <c r="HK978" s="5"/>
      <c r="HL978" s="5"/>
      <c r="HM978" s="4"/>
      <c r="HN978" s="6"/>
      <c r="HO978" s="4"/>
      <c r="HP978" s="6"/>
      <c r="HQ978" s="5"/>
      <c r="HR978" s="5"/>
      <c r="HS978" s="4"/>
      <c r="HT978" s="6"/>
      <c r="HU978" s="4"/>
      <c r="HV978" s="6"/>
      <c r="HW978" s="5"/>
      <c r="HX978" s="5"/>
      <c r="HY978" s="4"/>
      <c r="HZ978" s="6"/>
      <c r="IA978" s="4"/>
      <c r="IB978" s="6"/>
      <c r="IC978" s="5"/>
      <c r="ID978" s="5"/>
      <c r="IE978" s="4"/>
      <c r="IF978" s="6"/>
      <c r="IG978" s="4"/>
      <c r="IH978" s="6"/>
      <c r="II978" s="5"/>
      <c r="IJ978" s="5"/>
      <c r="IK978" s="4"/>
      <c r="IL978" s="6"/>
      <c r="IM978" s="4"/>
      <c r="IN978" s="6"/>
      <c r="IO978" s="5"/>
      <c r="IP978" s="5"/>
      <c r="IQ978" s="4"/>
      <c r="IR978" s="6"/>
      <c r="IS978" s="4"/>
      <c r="IT978" s="6"/>
      <c r="IU978" s="5"/>
      <c r="IV978" s="5"/>
      <c r="IW978" s="4"/>
      <c r="IX978" s="6"/>
      <c r="IY978" s="4"/>
      <c r="IZ978" s="6"/>
      <c r="JA978" s="5"/>
      <c r="JB978" s="5"/>
      <c r="JC978" s="4"/>
      <c r="JD978" s="6"/>
      <c r="JE978" s="4"/>
      <c r="JF978" s="6"/>
      <c r="JG978" s="5"/>
      <c r="JH978" s="5"/>
      <c r="JI978" s="4"/>
      <c r="JJ978" s="6"/>
      <c r="JK978" s="4"/>
      <c r="JL978" s="6"/>
      <c r="JM978" s="5"/>
      <c r="JN978" s="5"/>
      <c r="JO978" s="4"/>
      <c r="JP978" s="6"/>
      <c r="JQ978" s="4"/>
      <c r="JR978" s="6"/>
      <c r="JS978" s="5"/>
      <c r="JT978" s="5"/>
      <c r="JU978" s="4"/>
      <c r="JV978" s="6"/>
      <c r="JW978" s="4"/>
      <c r="JX978" s="6"/>
      <c r="JY978" s="5"/>
      <c r="JZ978" s="5"/>
      <c r="KA978" s="4"/>
      <c r="KB978" s="6"/>
      <c r="KC978" s="4"/>
      <c r="KD978" s="6"/>
      <c r="KE978" s="5"/>
      <c r="KF978" s="5"/>
      <c r="KG978" s="4"/>
      <c r="KH978" s="6"/>
      <c r="KI978" s="4"/>
      <c r="KJ978" s="6"/>
      <c r="KK978" s="5"/>
      <c r="KL978" s="5"/>
    </row>
    <row r="979">
      <c r="A979" s="3" t="s">
        <v>85</v>
      </c>
      <c r="B979" s="3" t="s">
        <v>712</v>
      </c>
      <c r="C979" s="3" t="s">
        <v>543</v>
      </c>
      <c r="D979" s="3" t="s">
        <v>712</v>
      </c>
      <c r="E979" s="3" t="s">
        <v>1119</v>
      </c>
      <c r="F979" s="3" t="s">
        <v>104</v>
      </c>
      <c r="G979" s="3" t="s">
        <v>104</v>
      </c>
      <c r="H979" s="3" t="s">
        <v>104</v>
      </c>
      <c r="I979" s="4"/>
      <c r="J979" s="4">
        <f>=ROUNDDOWN({0},0)</f>
      </c>
      <c r="K979" s="4"/>
      <c r="L979" s="5"/>
      <c r="M979" s="4"/>
      <c r="N979" s="4">
        <f>=ROUNDDOWN({0},0)</f>
      </c>
      <c r="O979" s="4"/>
      <c r="P979" s="5"/>
      <c r="Q979" s="4"/>
      <c r="R979" s="6"/>
      <c r="S979" s="4"/>
      <c r="T979" s="6"/>
      <c r="U979" s="5"/>
      <c r="V979" s="5"/>
      <c r="W979" s="4"/>
      <c r="X979" s="6"/>
      <c r="Y979" s="4"/>
      <c r="Z979" s="6"/>
      <c r="AA979" s="5"/>
      <c r="AB979" s="5"/>
      <c r="AC979" s="4"/>
      <c r="AD979" s="6"/>
      <c r="AE979" s="4"/>
      <c r="AF979" s="6"/>
      <c r="AG979" s="5"/>
      <c r="AH979" s="5"/>
      <c r="AI979" s="4"/>
      <c r="AJ979" s="6"/>
      <c r="AK979" s="4"/>
      <c r="AL979" s="6"/>
      <c r="AM979" s="5"/>
      <c r="AN979" s="5"/>
      <c r="AO979" s="4"/>
      <c r="AP979" s="6"/>
      <c r="AQ979" s="4"/>
      <c r="AR979" s="6"/>
      <c r="AS979" s="5"/>
      <c r="AT979" s="5"/>
      <c r="AU979" s="4"/>
      <c r="AV979" s="6"/>
      <c r="AW979" s="4"/>
      <c r="AX979" s="6"/>
      <c r="AY979" s="5"/>
      <c r="AZ979" s="5"/>
      <c r="BA979" s="4"/>
      <c r="BB979" s="6"/>
      <c r="BC979" s="4"/>
      <c r="BD979" s="6"/>
      <c r="BE979" s="5"/>
      <c r="BF979" s="5"/>
      <c r="BG979" s="4"/>
      <c r="BH979" s="6"/>
      <c r="BI979" s="4"/>
      <c r="BJ979" s="6"/>
      <c r="BK979" s="5"/>
      <c r="BL979" s="5"/>
      <c r="BM979" s="4"/>
      <c r="BN979" s="6"/>
      <c r="BO979" s="4"/>
      <c r="BP979" s="6"/>
      <c r="BQ979" s="5"/>
      <c r="BR979" s="5"/>
      <c r="BS979" s="4"/>
      <c r="BT979" s="6"/>
      <c r="BU979" s="4"/>
      <c r="BV979" s="6"/>
      <c r="BW979" s="5"/>
      <c r="BX979" s="5"/>
      <c r="BY979" s="4"/>
      <c r="BZ979" s="6"/>
      <c r="CA979" s="4"/>
      <c r="CB979" s="6"/>
      <c r="CC979" s="5"/>
      <c r="CD979" s="5"/>
      <c r="CE979" s="4"/>
      <c r="CF979" s="6"/>
      <c r="CG979" s="4"/>
      <c r="CH979" s="6"/>
      <c r="CI979" s="5"/>
      <c r="CJ979" s="5"/>
      <c r="CK979" s="4"/>
      <c r="CL979" s="6"/>
      <c r="CM979" s="4"/>
      <c r="CN979" s="6"/>
      <c r="CO979" s="5"/>
      <c r="CP979" s="5"/>
      <c r="CQ979" s="4"/>
      <c r="CR979" s="6"/>
      <c r="CS979" s="4"/>
      <c r="CT979" s="6"/>
      <c r="CU979" s="5"/>
      <c r="CV979" s="5"/>
      <c r="CW979" s="4"/>
      <c r="CX979" s="6"/>
      <c r="CY979" s="4"/>
      <c r="CZ979" s="6"/>
      <c r="DA979" s="5"/>
      <c r="DB979" s="5"/>
      <c r="DC979" s="4"/>
      <c r="DD979" s="6"/>
      <c r="DE979" s="4"/>
      <c r="DF979" s="6"/>
      <c r="DG979" s="5"/>
      <c r="DH979" s="5"/>
      <c r="DI979" s="4"/>
      <c r="DJ979" s="6"/>
      <c r="DK979" s="4"/>
      <c r="DL979" s="6"/>
      <c r="DM979" s="5"/>
      <c r="DN979" s="5"/>
      <c r="DO979" s="4"/>
      <c r="DP979" s="6"/>
      <c r="DQ979" s="4"/>
      <c r="DR979" s="6"/>
      <c r="DS979" s="5"/>
      <c r="DT979" s="5"/>
      <c r="DU979" s="4"/>
      <c r="DV979" s="6"/>
      <c r="DW979" s="4"/>
      <c r="DX979" s="6"/>
      <c r="DY979" s="5"/>
      <c r="DZ979" s="5"/>
      <c r="EA979" s="4"/>
      <c r="EB979" s="6"/>
      <c r="EC979" s="4"/>
      <c r="ED979" s="6"/>
      <c r="EE979" s="5"/>
      <c r="EF979" s="5"/>
      <c r="EG979" s="4"/>
      <c r="EH979" s="6"/>
      <c r="EI979" s="4"/>
      <c r="EJ979" s="6"/>
      <c r="EK979" s="5"/>
      <c r="EL979" s="5"/>
      <c r="EM979" s="4"/>
      <c r="EN979" s="6"/>
      <c r="EO979" s="4"/>
      <c r="EP979" s="6"/>
      <c r="EQ979" s="5"/>
      <c r="ER979" s="5"/>
      <c r="ES979" s="4"/>
      <c r="ET979" s="6"/>
      <c r="EU979" s="4"/>
      <c r="EV979" s="6"/>
      <c r="EW979" s="5"/>
      <c r="EX979" s="5"/>
      <c r="EY979" s="4"/>
      <c r="EZ979" s="6"/>
      <c r="FA979" s="4"/>
      <c r="FB979" s="6"/>
      <c r="FC979" s="5"/>
      <c r="FD979" s="5"/>
      <c r="FE979" s="4"/>
      <c r="FF979" s="6"/>
      <c r="FG979" s="4"/>
      <c r="FH979" s="6"/>
      <c r="FI979" s="5"/>
      <c r="FJ979" s="5"/>
      <c r="FK979" s="4"/>
      <c r="FL979" s="6"/>
      <c r="FM979" s="4"/>
      <c r="FN979" s="6"/>
      <c r="FO979" s="5"/>
      <c r="FP979" s="5"/>
      <c r="FQ979" s="4"/>
      <c r="FR979" s="6"/>
      <c r="FS979" s="4"/>
      <c r="FT979" s="6"/>
      <c r="FU979" s="5"/>
      <c r="FV979" s="5"/>
      <c r="FW979" s="4"/>
      <c r="FX979" s="6"/>
      <c r="FY979" s="4"/>
      <c r="FZ979" s="6"/>
      <c r="GA979" s="5"/>
      <c r="GB979" s="5"/>
      <c r="GC979" s="4"/>
      <c r="GD979" s="6"/>
      <c r="GE979" s="4"/>
      <c r="GF979" s="6"/>
      <c r="GG979" s="5"/>
      <c r="GH979" s="5"/>
      <c r="GI979" s="4"/>
      <c r="GJ979" s="6"/>
      <c r="GK979" s="4"/>
      <c r="GL979" s="6"/>
      <c r="GM979" s="5"/>
      <c r="GN979" s="5"/>
      <c r="GO979" s="4"/>
      <c r="GP979" s="6"/>
      <c r="GQ979" s="4"/>
      <c r="GR979" s="6"/>
      <c r="GS979" s="5"/>
      <c r="GT979" s="5"/>
      <c r="GU979" s="4"/>
      <c r="GV979" s="6"/>
      <c r="GW979" s="4"/>
      <c r="GX979" s="6"/>
      <c r="GY979" s="5"/>
      <c r="GZ979" s="5"/>
      <c r="HA979" s="4"/>
      <c r="HB979" s="6"/>
      <c r="HC979" s="4"/>
      <c r="HD979" s="6"/>
      <c r="HE979" s="5"/>
      <c r="HF979" s="5"/>
      <c r="HG979" s="4"/>
      <c r="HH979" s="6"/>
      <c r="HI979" s="4"/>
      <c r="HJ979" s="6"/>
      <c r="HK979" s="5"/>
      <c r="HL979" s="5"/>
      <c r="HM979" s="4"/>
      <c r="HN979" s="6"/>
      <c r="HO979" s="4"/>
      <c r="HP979" s="6"/>
      <c r="HQ979" s="5"/>
      <c r="HR979" s="5"/>
      <c r="HS979" s="4"/>
      <c r="HT979" s="6"/>
      <c r="HU979" s="4"/>
      <c r="HV979" s="6"/>
      <c r="HW979" s="5"/>
      <c r="HX979" s="5"/>
      <c r="HY979" s="4"/>
      <c r="HZ979" s="6"/>
      <c r="IA979" s="4"/>
      <c r="IB979" s="6"/>
      <c r="IC979" s="5"/>
      <c r="ID979" s="5"/>
      <c r="IE979" s="4"/>
      <c r="IF979" s="6"/>
      <c r="IG979" s="4"/>
      <c r="IH979" s="6"/>
      <c r="II979" s="5"/>
      <c r="IJ979" s="5"/>
      <c r="IK979" s="4"/>
      <c r="IL979" s="6"/>
      <c r="IM979" s="4"/>
      <c r="IN979" s="6"/>
      <c r="IO979" s="5"/>
      <c r="IP979" s="5"/>
      <c r="IQ979" s="4"/>
      <c r="IR979" s="6"/>
      <c r="IS979" s="4"/>
      <c r="IT979" s="6"/>
      <c r="IU979" s="5"/>
      <c r="IV979" s="5"/>
      <c r="IW979" s="4"/>
      <c r="IX979" s="6"/>
      <c r="IY979" s="4"/>
      <c r="IZ979" s="6"/>
      <c r="JA979" s="5"/>
      <c r="JB979" s="5"/>
      <c r="JC979" s="4"/>
      <c r="JD979" s="6"/>
      <c r="JE979" s="4"/>
      <c r="JF979" s="6"/>
      <c r="JG979" s="5"/>
      <c r="JH979" s="5"/>
      <c r="JI979" s="4"/>
      <c r="JJ979" s="6"/>
      <c r="JK979" s="4"/>
      <c r="JL979" s="6"/>
      <c r="JM979" s="5"/>
      <c r="JN979" s="5"/>
      <c r="JO979" s="4"/>
      <c r="JP979" s="6"/>
      <c r="JQ979" s="4"/>
      <c r="JR979" s="6"/>
      <c r="JS979" s="5"/>
      <c r="JT979" s="5"/>
      <c r="JU979" s="4"/>
      <c r="JV979" s="6"/>
      <c r="JW979" s="4"/>
      <c r="JX979" s="6"/>
      <c r="JY979" s="5"/>
      <c r="JZ979" s="5"/>
      <c r="KA979" s="4"/>
      <c r="KB979" s="6"/>
      <c r="KC979" s="4"/>
      <c r="KD979" s="6"/>
      <c r="KE979" s="5"/>
      <c r="KF979" s="5"/>
      <c r="KG979" s="4"/>
      <c r="KH979" s="6"/>
      <c r="KI979" s="4"/>
      <c r="KJ979" s="6"/>
      <c r="KK979" s="5"/>
      <c r="KL979" s="5"/>
    </row>
    <row r="980">
      <c r="A980" s="3" t="s">
        <v>85</v>
      </c>
      <c r="B980" s="3" t="s">
        <v>712</v>
      </c>
      <c r="C980" s="3" t="s">
        <v>543</v>
      </c>
      <c r="D980" s="3" t="s">
        <v>712</v>
      </c>
      <c r="E980" s="3" t="s">
        <v>951</v>
      </c>
      <c r="F980" s="3" t="s">
        <v>104</v>
      </c>
      <c r="G980" s="3" t="s">
        <v>104</v>
      </c>
      <c r="H980" s="3" t="s">
        <v>104</v>
      </c>
      <c r="I980" s="4"/>
      <c r="J980" s="4">
        <f>=ROUNDDOWN({0},0)</f>
      </c>
      <c r="K980" s="4"/>
      <c r="L980" s="5"/>
      <c r="M980" s="4"/>
      <c r="N980" s="4">
        <f>=ROUNDDOWN({0},0)</f>
      </c>
      <c r="O980" s="4"/>
      <c r="P980" s="5"/>
      <c r="Q980" s="4"/>
      <c r="R980" s="6"/>
      <c r="S980" s="4"/>
      <c r="T980" s="6"/>
      <c r="U980" s="5"/>
      <c r="V980" s="5"/>
      <c r="W980" s="4"/>
      <c r="X980" s="6"/>
      <c r="Y980" s="4"/>
      <c r="Z980" s="6"/>
      <c r="AA980" s="5"/>
      <c r="AB980" s="5"/>
      <c r="AC980" s="4"/>
      <c r="AD980" s="6"/>
      <c r="AE980" s="4"/>
      <c r="AF980" s="6"/>
      <c r="AG980" s="5"/>
      <c r="AH980" s="5"/>
      <c r="AI980" s="4"/>
      <c r="AJ980" s="6"/>
      <c r="AK980" s="4"/>
      <c r="AL980" s="6"/>
      <c r="AM980" s="5"/>
      <c r="AN980" s="5"/>
      <c r="AO980" s="4"/>
      <c r="AP980" s="6"/>
      <c r="AQ980" s="4"/>
      <c r="AR980" s="6"/>
      <c r="AS980" s="5"/>
      <c r="AT980" s="5"/>
      <c r="AU980" s="4"/>
      <c r="AV980" s="6"/>
      <c r="AW980" s="4"/>
      <c r="AX980" s="6"/>
      <c r="AY980" s="5"/>
      <c r="AZ980" s="5"/>
      <c r="BA980" s="4"/>
      <c r="BB980" s="6"/>
      <c r="BC980" s="4"/>
      <c r="BD980" s="6"/>
      <c r="BE980" s="5"/>
      <c r="BF980" s="5"/>
      <c r="BG980" s="4"/>
      <c r="BH980" s="6"/>
      <c r="BI980" s="4"/>
      <c r="BJ980" s="6"/>
      <c r="BK980" s="5"/>
      <c r="BL980" s="5"/>
      <c r="BM980" s="4"/>
      <c r="BN980" s="6"/>
      <c r="BO980" s="4"/>
      <c r="BP980" s="6"/>
      <c r="BQ980" s="5"/>
      <c r="BR980" s="5"/>
      <c r="BS980" s="4"/>
      <c r="BT980" s="6"/>
      <c r="BU980" s="4"/>
      <c r="BV980" s="6"/>
      <c r="BW980" s="5"/>
      <c r="BX980" s="5"/>
      <c r="BY980" s="4"/>
      <c r="BZ980" s="6"/>
      <c r="CA980" s="4"/>
      <c r="CB980" s="6"/>
      <c r="CC980" s="5"/>
      <c r="CD980" s="5"/>
      <c r="CE980" s="4"/>
      <c r="CF980" s="6"/>
      <c r="CG980" s="4"/>
      <c r="CH980" s="6"/>
      <c r="CI980" s="5"/>
      <c r="CJ980" s="5"/>
      <c r="CK980" s="4"/>
      <c r="CL980" s="6"/>
      <c r="CM980" s="4"/>
      <c r="CN980" s="6"/>
      <c r="CO980" s="5"/>
      <c r="CP980" s="5"/>
      <c r="CQ980" s="4"/>
      <c r="CR980" s="6"/>
      <c r="CS980" s="4"/>
      <c r="CT980" s="6"/>
      <c r="CU980" s="5"/>
      <c r="CV980" s="5"/>
      <c r="CW980" s="4"/>
      <c r="CX980" s="6"/>
      <c r="CY980" s="4"/>
      <c r="CZ980" s="6"/>
      <c r="DA980" s="5"/>
      <c r="DB980" s="5"/>
      <c r="DC980" s="4"/>
      <c r="DD980" s="6"/>
      <c r="DE980" s="4"/>
      <c r="DF980" s="6"/>
      <c r="DG980" s="5"/>
      <c r="DH980" s="5"/>
      <c r="DI980" s="4"/>
      <c r="DJ980" s="6"/>
      <c r="DK980" s="4"/>
      <c r="DL980" s="6"/>
      <c r="DM980" s="5"/>
      <c r="DN980" s="5"/>
      <c r="DO980" s="4"/>
      <c r="DP980" s="6"/>
      <c r="DQ980" s="4"/>
      <c r="DR980" s="6"/>
      <c r="DS980" s="5"/>
      <c r="DT980" s="5"/>
      <c r="DU980" s="4"/>
      <c r="DV980" s="6"/>
      <c r="DW980" s="4"/>
      <c r="DX980" s="6"/>
      <c r="DY980" s="5"/>
      <c r="DZ980" s="5"/>
      <c r="EA980" s="4"/>
      <c r="EB980" s="6"/>
      <c r="EC980" s="4"/>
      <c r="ED980" s="6"/>
      <c r="EE980" s="5"/>
      <c r="EF980" s="5"/>
      <c r="EG980" s="4"/>
      <c r="EH980" s="6"/>
      <c r="EI980" s="4"/>
      <c r="EJ980" s="6"/>
      <c r="EK980" s="5"/>
      <c r="EL980" s="5"/>
      <c r="EM980" s="4"/>
      <c r="EN980" s="6"/>
      <c r="EO980" s="4"/>
      <c r="EP980" s="6"/>
      <c r="EQ980" s="5"/>
      <c r="ER980" s="5"/>
      <c r="ES980" s="4"/>
      <c r="ET980" s="6"/>
      <c r="EU980" s="4"/>
      <c r="EV980" s="6"/>
      <c r="EW980" s="5"/>
      <c r="EX980" s="5"/>
      <c r="EY980" s="4"/>
      <c r="EZ980" s="6"/>
      <c r="FA980" s="4"/>
      <c r="FB980" s="6"/>
      <c r="FC980" s="5"/>
      <c r="FD980" s="5"/>
      <c r="FE980" s="4"/>
      <c r="FF980" s="6"/>
      <c r="FG980" s="4"/>
      <c r="FH980" s="6"/>
      <c r="FI980" s="5"/>
      <c r="FJ980" s="5"/>
      <c r="FK980" s="4"/>
      <c r="FL980" s="6"/>
      <c r="FM980" s="4"/>
      <c r="FN980" s="6"/>
      <c r="FO980" s="5"/>
      <c r="FP980" s="5"/>
      <c r="FQ980" s="4"/>
      <c r="FR980" s="6"/>
      <c r="FS980" s="4"/>
      <c r="FT980" s="6"/>
      <c r="FU980" s="5"/>
      <c r="FV980" s="5"/>
      <c r="FW980" s="4"/>
      <c r="FX980" s="6"/>
      <c r="FY980" s="4"/>
      <c r="FZ980" s="6"/>
      <c r="GA980" s="5"/>
      <c r="GB980" s="5"/>
      <c r="GC980" s="4"/>
      <c r="GD980" s="6"/>
      <c r="GE980" s="4"/>
      <c r="GF980" s="6"/>
      <c r="GG980" s="5"/>
      <c r="GH980" s="5"/>
      <c r="GI980" s="4"/>
      <c r="GJ980" s="6"/>
      <c r="GK980" s="4"/>
      <c r="GL980" s="6"/>
      <c r="GM980" s="5"/>
      <c r="GN980" s="5"/>
      <c r="GO980" s="4"/>
      <c r="GP980" s="6"/>
      <c r="GQ980" s="4"/>
      <c r="GR980" s="6"/>
      <c r="GS980" s="5"/>
      <c r="GT980" s="5"/>
      <c r="GU980" s="4"/>
      <c r="GV980" s="6"/>
      <c r="GW980" s="4"/>
      <c r="GX980" s="6"/>
      <c r="GY980" s="5"/>
      <c r="GZ980" s="5"/>
      <c r="HA980" s="4"/>
      <c r="HB980" s="6"/>
      <c r="HC980" s="4"/>
      <c r="HD980" s="6"/>
      <c r="HE980" s="5"/>
      <c r="HF980" s="5"/>
      <c r="HG980" s="4"/>
      <c r="HH980" s="6"/>
      <c r="HI980" s="4"/>
      <c r="HJ980" s="6"/>
      <c r="HK980" s="5"/>
      <c r="HL980" s="5"/>
      <c r="HM980" s="4"/>
      <c r="HN980" s="6"/>
      <c r="HO980" s="4"/>
      <c r="HP980" s="6"/>
      <c r="HQ980" s="5"/>
      <c r="HR980" s="5"/>
      <c r="HS980" s="4"/>
      <c r="HT980" s="6"/>
      <c r="HU980" s="4"/>
      <c r="HV980" s="6"/>
      <c r="HW980" s="5"/>
      <c r="HX980" s="5"/>
      <c r="HY980" s="4"/>
      <c r="HZ980" s="6"/>
      <c r="IA980" s="4"/>
      <c r="IB980" s="6"/>
      <c r="IC980" s="5"/>
      <c r="ID980" s="5"/>
      <c r="IE980" s="4"/>
      <c r="IF980" s="6"/>
      <c r="IG980" s="4"/>
      <c r="IH980" s="6"/>
      <c r="II980" s="5"/>
      <c r="IJ980" s="5"/>
      <c r="IK980" s="4"/>
      <c r="IL980" s="6"/>
      <c r="IM980" s="4"/>
      <c r="IN980" s="6"/>
      <c r="IO980" s="5"/>
      <c r="IP980" s="5"/>
      <c r="IQ980" s="4"/>
      <c r="IR980" s="6"/>
      <c r="IS980" s="4"/>
      <c r="IT980" s="6"/>
      <c r="IU980" s="5"/>
      <c r="IV980" s="5"/>
      <c r="IW980" s="4"/>
      <c r="IX980" s="6"/>
      <c r="IY980" s="4"/>
      <c r="IZ980" s="6"/>
      <c r="JA980" s="5"/>
      <c r="JB980" s="5"/>
      <c r="JC980" s="4"/>
      <c r="JD980" s="6"/>
      <c r="JE980" s="4"/>
      <c r="JF980" s="6"/>
      <c r="JG980" s="5"/>
      <c r="JH980" s="5"/>
      <c r="JI980" s="4"/>
      <c r="JJ980" s="6"/>
      <c r="JK980" s="4"/>
      <c r="JL980" s="6"/>
      <c r="JM980" s="5"/>
      <c r="JN980" s="5"/>
      <c r="JO980" s="4"/>
      <c r="JP980" s="6"/>
      <c r="JQ980" s="4"/>
      <c r="JR980" s="6"/>
      <c r="JS980" s="5"/>
      <c r="JT980" s="5"/>
      <c r="JU980" s="4"/>
      <c r="JV980" s="6"/>
      <c r="JW980" s="4"/>
      <c r="JX980" s="6"/>
      <c r="JY980" s="5"/>
      <c r="JZ980" s="5"/>
      <c r="KA980" s="4"/>
      <c r="KB980" s="6"/>
      <c r="KC980" s="4"/>
      <c r="KD980" s="6"/>
      <c r="KE980" s="5"/>
      <c r="KF980" s="5"/>
      <c r="KG980" s="4"/>
      <c r="KH980" s="6"/>
      <c r="KI980" s="4"/>
      <c r="KJ980" s="6"/>
      <c r="KK980" s="5"/>
      <c r="KL980" s="5"/>
    </row>
    <row r="981">
      <c r="A981" s="3" t="s">
        <v>85</v>
      </c>
      <c r="B981" s="3" t="s">
        <v>712</v>
      </c>
      <c r="C981" s="3" t="s">
        <v>543</v>
      </c>
      <c r="D981" s="3" t="s">
        <v>712</v>
      </c>
      <c r="E981" s="3" t="s">
        <v>1132</v>
      </c>
      <c r="F981" s="3" t="s">
        <v>104</v>
      </c>
      <c r="G981" s="3" t="s">
        <v>104</v>
      </c>
      <c r="H981" s="3" t="s">
        <v>104</v>
      </c>
      <c r="I981" s="4"/>
      <c r="J981" s="4">
        <f>=ROUNDDOWN({0},0)</f>
      </c>
      <c r="K981" s="4"/>
      <c r="L981" s="5"/>
      <c r="M981" s="4"/>
      <c r="N981" s="4">
        <f>=ROUNDDOWN({0},0)</f>
      </c>
      <c r="O981" s="4"/>
      <c r="P981" s="5"/>
      <c r="Q981" s="4"/>
      <c r="R981" s="6"/>
      <c r="S981" s="4"/>
      <c r="T981" s="6"/>
      <c r="U981" s="5"/>
      <c r="V981" s="5"/>
      <c r="W981" s="4"/>
      <c r="X981" s="6"/>
      <c r="Y981" s="4"/>
      <c r="Z981" s="6"/>
      <c r="AA981" s="5"/>
      <c r="AB981" s="5"/>
      <c r="AC981" s="4"/>
      <c r="AD981" s="6"/>
      <c r="AE981" s="4"/>
      <c r="AF981" s="6"/>
      <c r="AG981" s="5"/>
      <c r="AH981" s="5"/>
      <c r="AI981" s="4"/>
      <c r="AJ981" s="6"/>
      <c r="AK981" s="4"/>
      <c r="AL981" s="6"/>
      <c r="AM981" s="5"/>
      <c r="AN981" s="5"/>
      <c r="AO981" s="4"/>
      <c r="AP981" s="6"/>
      <c r="AQ981" s="4"/>
      <c r="AR981" s="6"/>
      <c r="AS981" s="5"/>
      <c r="AT981" s="5"/>
      <c r="AU981" s="4"/>
      <c r="AV981" s="6"/>
      <c r="AW981" s="4"/>
      <c r="AX981" s="6"/>
      <c r="AY981" s="5"/>
      <c r="AZ981" s="5"/>
      <c r="BA981" s="4"/>
      <c r="BB981" s="6"/>
      <c r="BC981" s="4"/>
      <c r="BD981" s="6"/>
      <c r="BE981" s="5"/>
      <c r="BF981" s="5"/>
      <c r="BG981" s="4"/>
      <c r="BH981" s="6"/>
      <c r="BI981" s="4"/>
      <c r="BJ981" s="6"/>
      <c r="BK981" s="5"/>
      <c r="BL981" s="5"/>
      <c r="BM981" s="4"/>
      <c r="BN981" s="6"/>
      <c r="BO981" s="4"/>
      <c r="BP981" s="6"/>
      <c r="BQ981" s="5"/>
      <c r="BR981" s="5"/>
      <c r="BS981" s="4"/>
      <c r="BT981" s="6"/>
      <c r="BU981" s="4"/>
      <c r="BV981" s="6"/>
      <c r="BW981" s="5"/>
      <c r="BX981" s="5"/>
      <c r="BY981" s="4"/>
      <c r="BZ981" s="6"/>
      <c r="CA981" s="4"/>
      <c r="CB981" s="6"/>
      <c r="CC981" s="5"/>
      <c r="CD981" s="5"/>
      <c r="CE981" s="4"/>
      <c r="CF981" s="6"/>
      <c r="CG981" s="4"/>
      <c r="CH981" s="6"/>
      <c r="CI981" s="5"/>
      <c r="CJ981" s="5"/>
      <c r="CK981" s="4"/>
      <c r="CL981" s="6"/>
      <c r="CM981" s="4"/>
      <c r="CN981" s="6"/>
      <c r="CO981" s="5"/>
      <c r="CP981" s="5"/>
      <c r="CQ981" s="4"/>
      <c r="CR981" s="6"/>
      <c r="CS981" s="4"/>
      <c r="CT981" s="6"/>
      <c r="CU981" s="5"/>
      <c r="CV981" s="5"/>
      <c r="CW981" s="4"/>
      <c r="CX981" s="6"/>
      <c r="CY981" s="4"/>
      <c r="CZ981" s="6"/>
      <c r="DA981" s="5"/>
      <c r="DB981" s="5"/>
      <c r="DC981" s="4"/>
      <c r="DD981" s="6"/>
      <c r="DE981" s="4"/>
      <c r="DF981" s="6"/>
      <c r="DG981" s="5"/>
      <c r="DH981" s="5"/>
      <c r="DI981" s="4"/>
      <c r="DJ981" s="6"/>
      <c r="DK981" s="4"/>
      <c r="DL981" s="6"/>
      <c r="DM981" s="5"/>
      <c r="DN981" s="5"/>
      <c r="DO981" s="4"/>
      <c r="DP981" s="6"/>
      <c r="DQ981" s="4"/>
      <c r="DR981" s="6"/>
      <c r="DS981" s="5"/>
      <c r="DT981" s="5"/>
      <c r="DU981" s="4"/>
      <c r="DV981" s="6"/>
      <c r="DW981" s="4"/>
      <c r="DX981" s="6"/>
      <c r="DY981" s="5"/>
      <c r="DZ981" s="5"/>
      <c r="EA981" s="4"/>
      <c r="EB981" s="6"/>
      <c r="EC981" s="4"/>
      <c r="ED981" s="6"/>
      <c r="EE981" s="5"/>
      <c r="EF981" s="5"/>
      <c r="EG981" s="4"/>
      <c r="EH981" s="6"/>
      <c r="EI981" s="4"/>
      <c r="EJ981" s="6"/>
      <c r="EK981" s="5"/>
      <c r="EL981" s="5"/>
      <c r="EM981" s="4"/>
      <c r="EN981" s="6"/>
      <c r="EO981" s="4"/>
      <c r="EP981" s="6"/>
      <c r="EQ981" s="5"/>
      <c r="ER981" s="5"/>
      <c r="ES981" s="4"/>
      <c r="ET981" s="6"/>
      <c r="EU981" s="4"/>
      <c r="EV981" s="6"/>
      <c r="EW981" s="5"/>
      <c r="EX981" s="5"/>
      <c r="EY981" s="4"/>
      <c r="EZ981" s="6"/>
      <c r="FA981" s="4"/>
      <c r="FB981" s="6"/>
      <c r="FC981" s="5"/>
      <c r="FD981" s="5"/>
      <c r="FE981" s="4"/>
      <c r="FF981" s="6"/>
      <c r="FG981" s="4"/>
      <c r="FH981" s="6"/>
      <c r="FI981" s="5"/>
      <c r="FJ981" s="5"/>
      <c r="FK981" s="4"/>
      <c r="FL981" s="6"/>
      <c r="FM981" s="4"/>
      <c r="FN981" s="6"/>
      <c r="FO981" s="5"/>
      <c r="FP981" s="5"/>
      <c r="FQ981" s="4"/>
      <c r="FR981" s="6"/>
      <c r="FS981" s="4"/>
      <c r="FT981" s="6"/>
      <c r="FU981" s="5"/>
      <c r="FV981" s="5"/>
      <c r="FW981" s="4"/>
      <c r="FX981" s="6"/>
      <c r="FY981" s="4"/>
      <c r="FZ981" s="6"/>
      <c r="GA981" s="5"/>
      <c r="GB981" s="5"/>
      <c r="GC981" s="4"/>
      <c r="GD981" s="6"/>
      <c r="GE981" s="4"/>
      <c r="GF981" s="6"/>
      <c r="GG981" s="5"/>
      <c r="GH981" s="5"/>
      <c r="GI981" s="4"/>
      <c r="GJ981" s="6"/>
      <c r="GK981" s="4"/>
      <c r="GL981" s="6"/>
      <c r="GM981" s="5"/>
      <c r="GN981" s="5"/>
      <c r="GO981" s="4"/>
      <c r="GP981" s="6"/>
      <c r="GQ981" s="4"/>
      <c r="GR981" s="6"/>
      <c r="GS981" s="5"/>
      <c r="GT981" s="5"/>
      <c r="GU981" s="4"/>
      <c r="GV981" s="6"/>
      <c r="GW981" s="4"/>
      <c r="GX981" s="6"/>
      <c r="GY981" s="5"/>
      <c r="GZ981" s="5"/>
      <c r="HA981" s="4"/>
      <c r="HB981" s="6"/>
      <c r="HC981" s="4"/>
      <c r="HD981" s="6"/>
      <c r="HE981" s="5"/>
      <c r="HF981" s="5"/>
      <c r="HG981" s="4"/>
      <c r="HH981" s="6"/>
      <c r="HI981" s="4"/>
      <c r="HJ981" s="6"/>
      <c r="HK981" s="5"/>
      <c r="HL981" s="5"/>
      <c r="HM981" s="4"/>
      <c r="HN981" s="6"/>
      <c r="HO981" s="4"/>
      <c r="HP981" s="6"/>
      <c r="HQ981" s="5"/>
      <c r="HR981" s="5"/>
      <c r="HS981" s="4"/>
      <c r="HT981" s="6"/>
      <c r="HU981" s="4"/>
      <c r="HV981" s="6"/>
      <c r="HW981" s="5"/>
      <c r="HX981" s="5"/>
      <c r="HY981" s="4"/>
      <c r="HZ981" s="6"/>
      <c r="IA981" s="4"/>
      <c r="IB981" s="6"/>
      <c r="IC981" s="5"/>
      <c r="ID981" s="5"/>
      <c r="IE981" s="4"/>
      <c r="IF981" s="6"/>
      <c r="IG981" s="4"/>
      <c r="IH981" s="6"/>
      <c r="II981" s="5"/>
      <c r="IJ981" s="5"/>
      <c r="IK981" s="4"/>
      <c r="IL981" s="6"/>
      <c r="IM981" s="4"/>
      <c r="IN981" s="6"/>
      <c r="IO981" s="5"/>
      <c r="IP981" s="5"/>
      <c r="IQ981" s="4"/>
      <c r="IR981" s="6"/>
      <c r="IS981" s="4"/>
      <c r="IT981" s="6"/>
      <c r="IU981" s="5"/>
      <c r="IV981" s="5"/>
      <c r="IW981" s="4"/>
      <c r="IX981" s="6"/>
      <c r="IY981" s="4"/>
      <c r="IZ981" s="6"/>
      <c r="JA981" s="5"/>
      <c r="JB981" s="5"/>
      <c r="JC981" s="4"/>
      <c r="JD981" s="6"/>
      <c r="JE981" s="4"/>
      <c r="JF981" s="6"/>
      <c r="JG981" s="5"/>
      <c r="JH981" s="5"/>
      <c r="JI981" s="4"/>
      <c r="JJ981" s="6"/>
      <c r="JK981" s="4"/>
      <c r="JL981" s="6"/>
      <c r="JM981" s="5"/>
      <c r="JN981" s="5"/>
      <c r="JO981" s="4"/>
      <c r="JP981" s="6"/>
      <c r="JQ981" s="4"/>
      <c r="JR981" s="6"/>
      <c r="JS981" s="5"/>
      <c r="JT981" s="5"/>
      <c r="JU981" s="4"/>
      <c r="JV981" s="6"/>
      <c r="JW981" s="4"/>
      <c r="JX981" s="6"/>
      <c r="JY981" s="5"/>
      <c r="JZ981" s="5"/>
      <c r="KA981" s="4"/>
      <c r="KB981" s="6"/>
      <c r="KC981" s="4"/>
      <c r="KD981" s="6"/>
      <c r="KE981" s="5"/>
      <c r="KF981" s="5"/>
      <c r="KG981" s="4"/>
      <c r="KH981" s="6"/>
      <c r="KI981" s="4"/>
      <c r="KJ981" s="6"/>
      <c r="KK981" s="5"/>
      <c r="KL981" s="5"/>
    </row>
    <row r="982">
      <c r="A982" s="3" t="s">
        <v>85</v>
      </c>
      <c r="B982" s="3" t="s">
        <v>712</v>
      </c>
      <c r="C982" s="3" t="s">
        <v>543</v>
      </c>
      <c r="D982" s="3" t="s">
        <v>712</v>
      </c>
      <c r="E982" s="3" t="s">
        <v>1133</v>
      </c>
      <c r="F982" s="3" t="s">
        <v>104</v>
      </c>
      <c r="G982" s="3" t="s">
        <v>104</v>
      </c>
      <c r="H982" s="3" t="s">
        <v>104</v>
      </c>
      <c r="I982" s="4"/>
      <c r="J982" s="4">
        <f>=ROUNDDOWN({0},0)</f>
      </c>
      <c r="K982" s="4"/>
      <c r="L982" s="5"/>
      <c r="M982" s="4"/>
      <c r="N982" s="4">
        <f>=ROUNDDOWN({0},0)</f>
      </c>
      <c r="O982" s="4"/>
      <c r="P982" s="5"/>
      <c r="Q982" s="4"/>
      <c r="R982" s="6"/>
      <c r="S982" s="4"/>
      <c r="T982" s="6"/>
      <c r="U982" s="5"/>
      <c r="V982" s="5"/>
      <c r="W982" s="4"/>
      <c r="X982" s="6"/>
      <c r="Y982" s="4"/>
      <c r="Z982" s="6"/>
      <c r="AA982" s="5"/>
      <c r="AB982" s="5"/>
      <c r="AC982" s="4"/>
      <c r="AD982" s="6"/>
      <c r="AE982" s="4"/>
      <c r="AF982" s="6"/>
      <c r="AG982" s="5"/>
      <c r="AH982" s="5"/>
      <c r="AI982" s="4"/>
      <c r="AJ982" s="6"/>
      <c r="AK982" s="4"/>
      <c r="AL982" s="6"/>
      <c r="AM982" s="5"/>
      <c r="AN982" s="5"/>
      <c r="AO982" s="4"/>
      <c r="AP982" s="6"/>
      <c r="AQ982" s="4"/>
      <c r="AR982" s="6"/>
      <c r="AS982" s="5"/>
      <c r="AT982" s="5"/>
      <c r="AU982" s="4"/>
      <c r="AV982" s="6"/>
      <c r="AW982" s="4"/>
      <c r="AX982" s="6"/>
      <c r="AY982" s="5"/>
      <c r="AZ982" s="5"/>
      <c r="BA982" s="4"/>
      <c r="BB982" s="6"/>
      <c r="BC982" s="4"/>
      <c r="BD982" s="6"/>
      <c r="BE982" s="5"/>
      <c r="BF982" s="5"/>
      <c r="BG982" s="4"/>
      <c r="BH982" s="6"/>
      <c r="BI982" s="4"/>
      <c r="BJ982" s="6"/>
      <c r="BK982" s="5"/>
      <c r="BL982" s="5"/>
      <c r="BM982" s="4"/>
      <c r="BN982" s="6"/>
      <c r="BO982" s="4"/>
      <c r="BP982" s="6"/>
      <c r="BQ982" s="5"/>
      <c r="BR982" s="5"/>
      <c r="BS982" s="4"/>
      <c r="BT982" s="6"/>
      <c r="BU982" s="4"/>
      <c r="BV982" s="6"/>
      <c r="BW982" s="5"/>
      <c r="BX982" s="5"/>
      <c r="BY982" s="4"/>
      <c r="BZ982" s="6"/>
      <c r="CA982" s="4"/>
      <c r="CB982" s="6"/>
      <c r="CC982" s="5"/>
      <c r="CD982" s="5"/>
      <c r="CE982" s="4"/>
      <c r="CF982" s="6"/>
      <c r="CG982" s="4"/>
      <c r="CH982" s="6"/>
      <c r="CI982" s="5"/>
      <c r="CJ982" s="5"/>
      <c r="CK982" s="4"/>
      <c r="CL982" s="6"/>
      <c r="CM982" s="4"/>
      <c r="CN982" s="6"/>
      <c r="CO982" s="5"/>
      <c r="CP982" s="5"/>
      <c r="CQ982" s="4"/>
      <c r="CR982" s="6"/>
      <c r="CS982" s="4"/>
      <c r="CT982" s="6"/>
      <c r="CU982" s="5"/>
      <c r="CV982" s="5"/>
      <c r="CW982" s="4"/>
      <c r="CX982" s="6"/>
      <c r="CY982" s="4"/>
      <c r="CZ982" s="6"/>
      <c r="DA982" s="5"/>
      <c r="DB982" s="5"/>
      <c r="DC982" s="4"/>
      <c r="DD982" s="6"/>
      <c r="DE982" s="4"/>
      <c r="DF982" s="6"/>
      <c r="DG982" s="5"/>
      <c r="DH982" s="5"/>
      <c r="DI982" s="4"/>
      <c r="DJ982" s="6"/>
      <c r="DK982" s="4"/>
      <c r="DL982" s="6"/>
      <c r="DM982" s="5"/>
      <c r="DN982" s="5"/>
      <c r="DO982" s="4"/>
      <c r="DP982" s="6"/>
      <c r="DQ982" s="4"/>
      <c r="DR982" s="6"/>
      <c r="DS982" s="5"/>
      <c r="DT982" s="5"/>
      <c r="DU982" s="4"/>
      <c r="DV982" s="6"/>
      <c r="DW982" s="4"/>
      <c r="DX982" s="6"/>
      <c r="DY982" s="5"/>
      <c r="DZ982" s="5"/>
      <c r="EA982" s="4"/>
      <c r="EB982" s="6"/>
      <c r="EC982" s="4"/>
      <c r="ED982" s="6"/>
      <c r="EE982" s="5"/>
      <c r="EF982" s="5"/>
      <c r="EG982" s="4"/>
      <c r="EH982" s="6"/>
      <c r="EI982" s="4"/>
      <c r="EJ982" s="6"/>
      <c r="EK982" s="5"/>
      <c r="EL982" s="5"/>
      <c r="EM982" s="4"/>
      <c r="EN982" s="6"/>
      <c r="EO982" s="4"/>
      <c r="EP982" s="6"/>
      <c r="EQ982" s="5"/>
      <c r="ER982" s="5"/>
      <c r="ES982" s="4"/>
      <c r="ET982" s="6"/>
      <c r="EU982" s="4"/>
      <c r="EV982" s="6"/>
      <c r="EW982" s="5"/>
      <c r="EX982" s="5"/>
      <c r="EY982" s="4"/>
      <c r="EZ982" s="6"/>
      <c r="FA982" s="4"/>
      <c r="FB982" s="6"/>
      <c r="FC982" s="5"/>
      <c r="FD982" s="5"/>
      <c r="FE982" s="4"/>
      <c r="FF982" s="6"/>
      <c r="FG982" s="4"/>
      <c r="FH982" s="6"/>
      <c r="FI982" s="5"/>
      <c r="FJ982" s="5"/>
      <c r="FK982" s="4"/>
      <c r="FL982" s="6"/>
      <c r="FM982" s="4"/>
      <c r="FN982" s="6"/>
      <c r="FO982" s="5"/>
      <c r="FP982" s="5"/>
      <c r="FQ982" s="4"/>
      <c r="FR982" s="6"/>
      <c r="FS982" s="4"/>
      <c r="FT982" s="6"/>
      <c r="FU982" s="5"/>
      <c r="FV982" s="5"/>
      <c r="FW982" s="4"/>
      <c r="FX982" s="6"/>
      <c r="FY982" s="4"/>
      <c r="FZ982" s="6"/>
      <c r="GA982" s="5"/>
      <c r="GB982" s="5"/>
      <c r="GC982" s="4"/>
      <c r="GD982" s="6"/>
      <c r="GE982" s="4"/>
      <c r="GF982" s="6"/>
      <c r="GG982" s="5"/>
      <c r="GH982" s="5"/>
      <c r="GI982" s="4"/>
      <c r="GJ982" s="6"/>
      <c r="GK982" s="4"/>
      <c r="GL982" s="6"/>
      <c r="GM982" s="5"/>
      <c r="GN982" s="5"/>
      <c r="GO982" s="4"/>
      <c r="GP982" s="6"/>
      <c r="GQ982" s="4"/>
      <c r="GR982" s="6"/>
      <c r="GS982" s="5"/>
      <c r="GT982" s="5"/>
      <c r="GU982" s="4"/>
      <c r="GV982" s="6"/>
      <c r="GW982" s="4"/>
      <c r="GX982" s="6"/>
      <c r="GY982" s="5"/>
      <c r="GZ982" s="5"/>
      <c r="HA982" s="4"/>
      <c r="HB982" s="6"/>
      <c r="HC982" s="4"/>
      <c r="HD982" s="6"/>
      <c r="HE982" s="5"/>
      <c r="HF982" s="5"/>
      <c r="HG982" s="4"/>
      <c r="HH982" s="6"/>
      <c r="HI982" s="4"/>
      <c r="HJ982" s="6"/>
      <c r="HK982" s="5"/>
      <c r="HL982" s="5"/>
      <c r="HM982" s="4"/>
      <c r="HN982" s="6"/>
      <c r="HO982" s="4"/>
      <c r="HP982" s="6"/>
      <c r="HQ982" s="5"/>
      <c r="HR982" s="5"/>
      <c r="HS982" s="4"/>
      <c r="HT982" s="6"/>
      <c r="HU982" s="4"/>
      <c r="HV982" s="6"/>
      <c r="HW982" s="5"/>
      <c r="HX982" s="5"/>
      <c r="HY982" s="4"/>
      <c r="HZ982" s="6"/>
      <c r="IA982" s="4"/>
      <c r="IB982" s="6"/>
      <c r="IC982" s="5"/>
      <c r="ID982" s="5"/>
      <c r="IE982" s="4"/>
      <c r="IF982" s="6"/>
      <c r="IG982" s="4"/>
      <c r="IH982" s="6"/>
      <c r="II982" s="5"/>
      <c r="IJ982" s="5"/>
      <c r="IK982" s="4"/>
      <c r="IL982" s="6"/>
      <c r="IM982" s="4"/>
      <c r="IN982" s="6"/>
      <c r="IO982" s="5"/>
      <c r="IP982" s="5"/>
      <c r="IQ982" s="4"/>
      <c r="IR982" s="6"/>
      <c r="IS982" s="4"/>
      <c r="IT982" s="6"/>
      <c r="IU982" s="5"/>
      <c r="IV982" s="5"/>
      <c r="IW982" s="4"/>
      <c r="IX982" s="6"/>
      <c r="IY982" s="4"/>
      <c r="IZ982" s="6"/>
      <c r="JA982" s="5"/>
      <c r="JB982" s="5"/>
      <c r="JC982" s="4"/>
      <c r="JD982" s="6"/>
      <c r="JE982" s="4"/>
      <c r="JF982" s="6"/>
      <c r="JG982" s="5"/>
      <c r="JH982" s="5"/>
      <c r="JI982" s="4"/>
      <c r="JJ982" s="6"/>
      <c r="JK982" s="4"/>
      <c r="JL982" s="6"/>
      <c r="JM982" s="5"/>
      <c r="JN982" s="5"/>
      <c r="JO982" s="4"/>
      <c r="JP982" s="6"/>
      <c r="JQ982" s="4"/>
      <c r="JR982" s="6"/>
      <c r="JS982" s="5"/>
      <c r="JT982" s="5"/>
      <c r="JU982" s="4"/>
      <c r="JV982" s="6"/>
      <c r="JW982" s="4"/>
      <c r="JX982" s="6"/>
      <c r="JY982" s="5"/>
      <c r="JZ982" s="5"/>
      <c r="KA982" s="4"/>
      <c r="KB982" s="6"/>
      <c r="KC982" s="4"/>
      <c r="KD982" s="6"/>
      <c r="KE982" s="5"/>
      <c r="KF982" s="5"/>
      <c r="KG982" s="4"/>
      <c r="KH982" s="6"/>
      <c r="KI982" s="4"/>
      <c r="KJ982" s="6"/>
      <c r="KK982" s="5"/>
      <c r="KL982" s="5"/>
    </row>
    <row r="983">
      <c r="A983" s="3" t="s">
        <v>85</v>
      </c>
      <c r="B983" s="3" t="s">
        <v>1134</v>
      </c>
      <c r="C983" s="3" t="s">
        <v>449</v>
      </c>
      <c r="D983" s="3" t="s">
        <v>450</v>
      </c>
      <c r="E983" s="3" t="s">
        <v>1135</v>
      </c>
      <c r="F983" s="3" t="s">
        <v>1136</v>
      </c>
      <c r="G983" s="3" t="s">
        <v>1137</v>
      </c>
      <c r="H983" s="3" t="s">
        <v>104</v>
      </c>
      <c r="I983" s="4"/>
      <c r="J983" s="4">
        <f>=ROUNDDOWN({0},0)</f>
      </c>
      <c r="K983" s="4">
        <v>620</v>
      </c>
      <c r="L983" s="5">
        <v>1</v>
      </c>
      <c r="M983" s="4"/>
      <c r="N983" s="4">
        <f>=ROUNDDOWN({0},0)</f>
      </c>
      <c r="O983" s="4"/>
      <c r="P983" s="5"/>
      <c r="Q983" s="4">
        <v>25</v>
      </c>
      <c r="R983" s="6">
        <v>1502.45</v>
      </c>
      <c r="S983" s="4"/>
      <c r="T983" s="6"/>
      <c r="U983" s="5"/>
      <c r="V983" s="5"/>
      <c r="W983" s="4">
        <v>4</v>
      </c>
      <c r="X983" s="6">
        <v>233.29</v>
      </c>
      <c r="Y983" s="4"/>
      <c r="Z983" s="6"/>
      <c r="AA983" s="5"/>
      <c r="AB983" s="5"/>
      <c r="AC983" s="4">
        <v>4</v>
      </c>
      <c r="AD983" s="6">
        <v>232.64</v>
      </c>
      <c r="AE983" s="4"/>
      <c r="AF983" s="6"/>
      <c r="AG983" s="5"/>
      <c r="AH983" s="5"/>
      <c r="AI983" s="4">
        <v>9</v>
      </c>
      <c r="AJ983" s="6">
        <v>551.82</v>
      </c>
      <c r="AK983" s="4"/>
      <c r="AL983" s="6"/>
      <c r="AM983" s="5"/>
      <c r="AN983" s="5"/>
      <c r="AO983" s="4"/>
      <c r="AP983" s="6"/>
      <c r="AQ983" s="4"/>
      <c r="AR983" s="6"/>
      <c r="AS983" s="5"/>
      <c r="AT983" s="5"/>
      <c r="AU983" s="4">
        <v>5</v>
      </c>
      <c r="AV983" s="6">
        <v>301.86</v>
      </c>
      <c r="AW983" s="4"/>
      <c r="AX983" s="6"/>
      <c r="AY983" s="5"/>
      <c r="AZ983" s="5"/>
      <c r="BA983" s="4"/>
      <c r="BB983" s="6"/>
      <c r="BC983" s="4"/>
      <c r="BD983" s="6"/>
      <c r="BE983" s="5"/>
      <c r="BF983" s="5"/>
      <c r="BG983" s="4"/>
      <c r="BH983" s="6"/>
      <c r="BI983" s="4"/>
      <c r="BJ983" s="6"/>
      <c r="BK983" s="5"/>
      <c r="BL983" s="5"/>
      <c r="BM983" s="4"/>
      <c r="BN983" s="6"/>
      <c r="BO983" s="4"/>
      <c r="BP983" s="6"/>
      <c r="BQ983" s="5"/>
      <c r="BR983" s="5"/>
      <c r="BS983" s="4">
        <v>2</v>
      </c>
      <c r="BT983" s="6">
        <v>118.26</v>
      </c>
      <c r="BU983" s="4"/>
      <c r="BV983" s="6"/>
      <c r="BW983" s="5"/>
      <c r="BX983" s="5"/>
      <c r="BY983" s="4"/>
      <c r="BZ983" s="6"/>
      <c r="CA983" s="4"/>
      <c r="CB983" s="6"/>
      <c r="CC983" s="5"/>
      <c r="CD983" s="5"/>
      <c r="CE983" s="4"/>
      <c r="CF983" s="6"/>
      <c r="CG983" s="4"/>
      <c r="CH983" s="6"/>
      <c r="CI983" s="5"/>
      <c r="CJ983" s="5"/>
      <c r="CK983" s="4"/>
      <c r="CL983" s="6"/>
      <c r="CM983" s="4"/>
      <c r="CN983" s="6"/>
      <c r="CO983" s="5"/>
      <c r="CP983" s="5"/>
      <c r="CQ983" s="4">
        <v>1</v>
      </c>
      <c r="CR983" s="6">
        <v>64.58</v>
      </c>
      <c r="CS983" s="4"/>
      <c r="CT983" s="6"/>
      <c r="CU983" s="5"/>
      <c r="CV983" s="5"/>
      <c r="CW983" s="4"/>
      <c r="CX983" s="6"/>
      <c r="CY983" s="4"/>
      <c r="CZ983" s="6"/>
      <c r="DA983" s="5"/>
      <c r="DB983" s="5"/>
      <c r="DC983" s="4"/>
      <c r="DD983" s="6"/>
      <c r="DE983" s="4"/>
      <c r="DF983" s="6"/>
      <c r="DG983" s="5"/>
      <c r="DH983" s="5"/>
      <c r="DI983" s="4"/>
      <c r="DJ983" s="6"/>
      <c r="DK983" s="4"/>
      <c r="DL983" s="6"/>
      <c r="DM983" s="5"/>
      <c r="DN983" s="5"/>
      <c r="DO983" s="4"/>
      <c r="DP983" s="6"/>
      <c r="DQ983" s="4"/>
      <c r="DR983" s="6"/>
      <c r="DS983" s="5"/>
      <c r="DT983" s="5"/>
      <c r="DU983" s="4"/>
      <c r="DV983" s="6"/>
      <c r="DW983" s="4"/>
      <c r="DX983" s="6"/>
      <c r="DY983" s="5"/>
      <c r="DZ983" s="5"/>
      <c r="EA983" s="4"/>
      <c r="EB983" s="6"/>
      <c r="EC983" s="4"/>
      <c r="ED983" s="6"/>
      <c r="EE983" s="5"/>
      <c r="EF983" s="5"/>
      <c r="EG983" s="4"/>
      <c r="EH983" s="6"/>
      <c r="EI983" s="4"/>
      <c r="EJ983" s="6"/>
      <c r="EK983" s="5"/>
      <c r="EL983" s="5"/>
      <c r="EM983" s="4"/>
      <c r="EN983" s="6"/>
      <c r="EO983" s="4"/>
      <c r="EP983" s="6"/>
      <c r="EQ983" s="5"/>
      <c r="ER983" s="5"/>
      <c r="ES983" s="4"/>
      <c r="ET983" s="6"/>
      <c r="EU983" s="4"/>
      <c r="EV983" s="6"/>
      <c r="EW983" s="5"/>
      <c r="EX983" s="5"/>
      <c r="EY983" s="4"/>
      <c r="EZ983" s="6"/>
      <c r="FA983" s="4"/>
      <c r="FB983" s="6"/>
      <c r="FC983" s="5"/>
      <c r="FD983" s="5"/>
      <c r="FE983" s="4"/>
      <c r="FF983" s="6"/>
      <c r="FG983" s="4"/>
      <c r="FH983" s="6"/>
      <c r="FI983" s="5"/>
      <c r="FJ983" s="5"/>
      <c r="FK983" s="4"/>
      <c r="FL983" s="6"/>
      <c r="FM983" s="4"/>
      <c r="FN983" s="6"/>
      <c r="FO983" s="5"/>
      <c r="FP983" s="5"/>
      <c r="FQ983" s="4"/>
      <c r="FR983" s="6"/>
      <c r="FS983" s="4"/>
      <c r="FT983" s="6"/>
      <c r="FU983" s="5"/>
      <c r="FV983" s="5"/>
      <c r="FW983" s="4"/>
      <c r="FX983" s="6"/>
      <c r="FY983" s="4"/>
      <c r="FZ983" s="6"/>
      <c r="GA983" s="5"/>
      <c r="GB983" s="5"/>
      <c r="GC983" s="4"/>
      <c r="GD983" s="6"/>
      <c r="GE983" s="4"/>
      <c r="GF983" s="6"/>
      <c r="GG983" s="5"/>
      <c r="GH983" s="5"/>
      <c r="GI983" s="4"/>
      <c r="GJ983" s="6"/>
      <c r="GK983" s="4"/>
      <c r="GL983" s="6"/>
      <c r="GM983" s="5"/>
      <c r="GN983" s="5"/>
      <c r="GO983" s="4"/>
      <c r="GP983" s="6"/>
      <c r="GQ983" s="4"/>
      <c r="GR983" s="6"/>
      <c r="GS983" s="5"/>
      <c r="GT983" s="5"/>
      <c r="GU983" s="4"/>
      <c r="GV983" s="6"/>
      <c r="GW983" s="4"/>
      <c r="GX983" s="6"/>
      <c r="GY983" s="5"/>
      <c r="GZ983" s="5"/>
      <c r="HA983" s="4"/>
      <c r="HB983" s="6"/>
      <c r="HC983" s="4"/>
      <c r="HD983" s="6"/>
      <c r="HE983" s="5"/>
      <c r="HF983" s="5"/>
      <c r="HG983" s="4"/>
      <c r="HH983" s="6"/>
      <c r="HI983" s="4"/>
      <c r="HJ983" s="6"/>
      <c r="HK983" s="5"/>
      <c r="HL983" s="5"/>
      <c r="HM983" s="4"/>
      <c r="HN983" s="6"/>
      <c r="HO983" s="4"/>
      <c r="HP983" s="6"/>
      <c r="HQ983" s="5"/>
      <c r="HR983" s="5"/>
      <c r="HS983" s="4"/>
      <c r="HT983" s="6"/>
      <c r="HU983" s="4"/>
      <c r="HV983" s="6"/>
      <c r="HW983" s="5"/>
      <c r="HX983" s="5"/>
      <c r="HY983" s="4"/>
      <c r="HZ983" s="6"/>
      <c r="IA983" s="4"/>
      <c r="IB983" s="6"/>
      <c r="IC983" s="5"/>
      <c r="ID983" s="5"/>
      <c r="IE983" s="4"/>
      <c r="IF983" s="6"/>
      <c r="IG983" s="4"/>
      <c r="IH983" s="6"/>
      <c r="II983" s="5"/>
      <c r="IJ983" s="5"/>
      <c r="IK983" s="4"/>
      <c r="IL983" s="6"/>
      <c r="IM983" s="4"/>
      <c r="IN983" s="6"/>
      <c r="IO983" s="5"/>
      <c r="IP983" s="5"/>
      <c r="IQ983" s="4"/>
      <c r="IR983" s="6"/>
      <c r="IS983" s="4"/>
      <c r="IT983" s="6"/>
      <c r="IU983" s="5"/>
      <c r="IV983" s="5"/>
      <c r="IW983" s="4"/>
      <c r="IX983" s="6"/>
      <c r="IY983" s="4"/>
      <c r="IZ983" s="6"/>
      <c r="JA983" s="5"/>
      <c r="JB983" s="5"/>
      <c r="JC983" s="4"/>
      <c r="JD983" s="6"/>
      <c r="JE983" s="4"/>
      <c r="JF983" s="6"/>
      <c r="JG983" s="5"/>
      <c r="JH983" s="5"/>
      <c r="JI983" s="4"/>
      <c r="JJ983" s="6"/>
      <c r="JK983" s="4"/>
      <c r="JL983" s="6"/>
      <c r="JM983" s="5"/>
      <c r="JN983" s="5"/>
      <c r="JO983" s="4"/>
      <c r="JP983" s="6"/>
      <c r="JQ983" s="4"/>
      <c r="JR983" s="6"/>
      <c r="JS983" s="5"/>
      <c r="JT983" s="5"/>
      <c r="JU983" s="4"/>
      <c r="JV983" s="6"/>
      <c r="JW983" s="4"/>
      <c r="JX983" s="6"/>
      <c r="JY983" s="5"/>
      <c r="JZ983" s="5"/>
      <c r="KA983" s="4"/>
      <c r="KB983" s="6"/>
      <c r="KC983" s="4"/>
      <c r="KD983" s="6"/>
      <c r="KE983" s="5"/>
      <c r="KF983" s="5"/>
      <c r="KG983" s="4"/>
      <c r="KH983" s="6"/>
      <c r="KI983" s="4"/>
      <c r="KJ983" s="6"/>
      <c r="KK983" s="5"/>
      <c r="KL983" s="5"/>
    </row>
    <row r="984">
      <c r="A984" s="3" t="s">
        <v>85</v>
      </c>
      <c r="B984" s="3" t="s">
        <v>1134</v>
      </c>
      <c r="C984" s="3" t="s">
        <v>87</v>
      </c>
      <c r="D984" s="3" t="s">
        <v>88</v>
      </c>
      <c r="E984" s="3" t="s">
        <v>1135</v>
      </c>
      <c r="F984" s="3" t="s">
        <v>1136</v>
      </c>
      <c r="G984" s="3" t="s">
        <v>1137</v>
      </c>
      <c r="H984" s="3" t="s">
        <v>104</v>
      </c>
      <c r="I984" s="4"/>
      <c r="J984" s="4">
        <f>=ROUNDDOWN({0},0)</f>
      </c>
      <c r="K984" s="4">
        <v>180</v>
      </c>
      <c r="L984" s="5">
        <v>1</v>
      </c>
      <c r="M984" s="4"/>
      <c r="N984" s="4">
        <f>=ROUNDDOWN({0},0)</f>
      </c>
      <c r="O984" s="4"/>
      <c r="P984" s="5"/>
      <c r="Q984" s="4">
        <v>12</v>
      </c>
      <c r="R984" s="6">
        <v>818.58</v>
      </c>
      <c r="S984" s="4"/>
      <c r="T984" s="6"/>
      <c r="U984" s="5"/>
      <c r="V984" s="5"/>
      <c r="W984" s="4"/>
      <c r="X984" s="6"/>
      <c r="Y984" s="4"/>
      <c r="Z984" s="6"/>
      <c r="AA984" s="5"/>
      <c r="AB984" s="5"/>
      <c r="AC984" s="4"/>
      <c r="AD984" s="6"/>
      <c r="AE984" s="4"/>
      <c r="AF984" s="6"/>
      <c r="AG984" s="5"/>
      <c r="AH984" s="5"/>
      <c r="AI984" s="4">
        <v>3</v>
      </c>
      <c r="AJ984" s="6">
        <v>189.69</v>
      </c>
      <c r="AK984" s="4"/>
      <c r="AL984" s="6"/>
      <c r="AM984" s="5"/>
      <c r="AN984" s="5"/>
      <c r="AO984" s="4">
        <v>1</v>
      </c>
      <c r="AP984" s="6">
        <v>57.19</v>
      </c>
      <c r="AQ984" s="4"/>
      <c r="AR984" s="6"/>
      <c r="AS984" s="5"/>
      <c r="AT984" s="5"/>
      <c r="AU984" s="4">
        <v>1</v>
      </c>
      <c r="AV984" s="6">
        <v>55.9</v>
      </c>
      <c r="AW984" s="4"/>
      <c r="AX984" s="6"/>
      <c r="AY984" s="5"/>
      <c r="AZ984" s="5"/>
      <c r="BA984" s="4">
        <v>2</v>
      </c>
      <c r="BB984" s="6">
        <v>209.98</v>
      </c>
      <c r="BC984" s="4"/>
      <c r="BD984" s="6"/>
      <c r="BE984" s="5"/>
      <c r="BF984" s="5"/>
      <c r="BG984" s="4">
        <v>3</v>
      </c>
      <c r="BH984" s="6">
        <v>189.21</v>
      </c>
      <c r="BI984" s="4"/>
      <c r="BJ984" s="6"/>
      <c r="BK984" s="5"/>
      <c r="BL984" s="5"/>
      <c r="BM984" s="4"/>
      <c r="BN984" s="6"/>
      <c r="BO984" s="4"/>
      <c r="BP984" s="6"/>
      <c r="BQ984" s="5"/>
      <c r="BR984" s="5"/>
      <c r="BS984" s="4">
        <v>1</v>
      </c>
      <c r="BT984" s="6">
        <v>59.13</v>
      </c>
      <c r="BU984" s="4"/>
      <c r="BV984" s="6"/>
      <c r="BW984" s="5"/>
      <c r="BX984" s="5"/>
      <c r="BY984" s="4"/>
      <c r="BZ984" s="6"/>
      <c r="CA984" s="4"/>
      <c r="CB984" s="6"/>
      <c r="CC984" s="5"/>
      <c r="CD984" s="5"/>
      <c r="CE984" s="4">
        <v>1</v>
      </c>
      <c r="CF984" s="6">
        <v>57.48</v>
      </c>
      <c r="CG984" s="4"/>
      <c r="CH984" s="6"/>
      <c r="CI984" s="5"/>
      <c r="CJ984" s="5"/>
      <c r="CK984" s="4"/>
      <c r="CL984" s="6"/>
      <c r="CM984" s="4"/>
      <c r="CN984" s="6"/>
      <c r="CO984" s="5"/>
      <c r="CP984" s="5"/>
      <c r="CQ984" s="4"/>
      <c r="CR984" s="6"/>
      <c r="CS984" s="4"/>
      <c r="CT984" s="6"/>
      <c r="CU984" s="5"/>
      <c r="CV984" s="5"/>
      <c r="CW984" s="4"/>
      <c r="CX984" s="6"/>
      <c r="CY984" s="4"/>
      <c r="CZ984" s="6"/>
      <c r="DA984" s="5"/>
      <c r="DB984" s="5"/>
      <c r="DC984" s="4"/>
      <c r="DD984" s="6"/>
      <c r="DE984" s="4"/>
      <c r="DF984" s="6"/>
      <c r="DG984" s="5"/>
      <c r="DH984" s="5"/>
      <c r="DI984" s="4"/>
      <c r="DJ984" s="6"/>
      <c r="DK984" s="4"/>
      <c r="DL984" s="6"/>
      <c r="DM984" s="5"/>
      <c r="DN984" s="5"/>
      <c r="DO984" s="4"/>
      <c r="DP984" s="6"/>
      <c r="DQ984" s="4"/>
      <c r="DR984" s="6"/>
      <c r="DS984" s="5"/>
      <c r="DT984" s="5"/>
      <c r="DU984" s="4"/>
      <c r="DV984" s="6"/>
      <c r="DW984" s="4"/>
      <c r="DX984" s="6"/>
      <c r="DY984" s="5"/>
      <c r="DZ984" s="5"/>
      <c r="EA984" s="4"/>
      <c r="EB984" s="6"/>
      <c r="EC984" s="4"/>
      <c r="ED984" s="6"/>
      <c r="EE984" s="5"/>
      <c r="EF984" s="5"/>
      <c r="EG984" s="4"/>
      <c r="EH984" s="6"/>
      <c r="EI984" s="4"/>
      <c r="EJ984" s="6"/>
      <c r="EK984" s="5"/>
      <c r="EL984" s="5"/>
      <c r="EM984" s="4"/>
      <c r="EN984" s="6"/>
      <c r="EO984" s="4"/>
      <c r="EP984" s="6"/>
      <c r="EQ984" s="5"/>
      <c r="ER984" s="5"/>
      <c r="ES984" s="4"/>
      <c r="ET984" s="6"/>
      <c r="EU984" s="4"/>
      <c r="EV984" s="6"/>
      <c r="EW984" s="5"/>
      <c r="EX984" s="5"/>
      <c r="EY984" s="4"/>
      <c r="EZ984" s="6"/>
      <c r="FA984" s="4"/>
      <c r="FB984" s="6"/>
      <c r="FC984" s="5"/>
      <c r="FD984" s="5"/>
      <c r="FE984" s="4"/>
      <c r="FF984" s="6"/>
      <c r="FG984" s="4"/>
      <c r="FH984" s="6"/>
      <c r="FI984" s="5"/>
      <c r="FJ984" s="5"/>
      <c r="FK984" s="4"/>
      <c r="FL984" s="6"/>
      <c r="FM984" s="4"/>
      <c r="FN984" s="6"/>
      <c r="FO984" s="5"/>
      <c r="FP984" s="5"/>
      <c r="FQ984" s="4"/>
      <c r="FR984" s="6"/>
      <c r="FS984" s="4"/>
      <c r="FT984" s="6"/>
      <c r="FU984" s="5"/>
      <c r="FV984" s="5"/>
      <c r="FW984" s="4"/>
      <c r="FX984" s="6"/>
      <c r="FY984" s="4"/>
      <c r="FZ984" s="6"/>
      <c r="GA984" s="5"/>
      <c r="GB984" s="5"/>
      <c r="GC984" s="4"/>
      <c r="GD984" s="6"/>
      <c r="GE984" s="4"/>
      <c r="GF984" s="6"/>
      <c r="GG984" s="5"/>
      <c r="GH984" s="5"/>
      <c r="GI984" s="4"/>
      <c r="GJ984" s="6"/>
      <c r="GK984" s="4"/>
      <c r="GL984" s="6"/>
      <c r="GM984" s="5"/>
      <c r="GN984" s="5"/>
      <c r="GO984" s="4"/>
      <c r="GP984" s="6"/>
      <c r="GQ984" s="4"/>
      <c r="GR984" s="6"/>
      <c r="GS984" s="5"/>
      <c r="GT984" s="5"/>
      <c r="GU984" s="4"/>
      <c r="GV984" s="6"/>
      <c r="GW984" s="4"/>
      <c r="GX984" s="6"/>
      <c r="GY984" s="5"/>
      <c r="GZ984" s="5"/>
      <c r="HA984" s="4"/>
      <c r="HB984" s="6"/>
      <c r="HC984" s="4"/>
      <c r="HD984" s="6"/>
      <c r="HE984" s="5"/>
      <c r="HF984" s="5"/>
      <c r="HG984" s="4"/>
      <c r="HH984" s="6"/>
      <c r="HI984" s="4"/>
      <c r="HJ984" s="6"/>
      <c r="HK984" s="5"/>
      <c r="HL984" s="5"/>
      <c r="HM984" s="4"/>
      <c r="HN984" s="6"/>
      <c r="HO984" s="4"/>
      <c r="HP984" s="6"/>
      <c r="HQ984" s="5"/>
      <c r="HR984" s="5"/>
      <c r="HS984" s="4"/>
      <c r="HT984" s="6"/>
      <c r="HU984" s="4"/>
      <c r="HV984" s="6"/>
      <c r="HW984" s="5"/>
      <c r="HX984" s="5"/>
      <c r="HY984" s="4"/>
      <c r="HZ984" s="6"/>
      <c r="IA984" s="4"/>
      <c r="IB984" s="6"/>
      <c r="IC984" s="5"/>
      <c r="ID984" s="5"/>
      <c r="IE984" s="4"/>
      <c r="IF984" s="6"/>
      <c r="IG984" s="4"/>
      <c r="IH984" s="6"/>
      <c r="II984" s="5"/>
      <c r="IJ984" s="5"/>
      <c r="IK984" s="4"/>
      <c r="IL984" s="6"/>
      <c r="IM984" s="4"/>
      <c r="IN984" s="6"/>
      <c r="IO984" s="5"/>
      <c r="IP984" s="5"/>
      <c r="IQ984" s="4"/>
      <c r="IR984" s="6"/>
      <c r="IS984" s="4"/>
      <c r="IT984" s="6"/>
      <c r="IU984" s="5"/>
      <c r="IV984" s="5"/>
      <c r="IW984" s="4"/>
      <c r="IX984" s="6"/>
      <c r="IY984" s="4"/>
      <c r="IZ984" s="6"/>
      <c r="JA984" s="5"/>
      <c r="JB984" s="5"/>
      <c r="JC984" s="4"/>
      <c r="JD984" s="6"/>
      <c r="JE984" s="4"/>
      <c r="JF984" s="6"/>
      <c r="JG984" s="5"/>
      <c r="JH984" s="5"/>
      <c r="JI984" s="4"/>
      <c r="JJ984" s="6"/>
      <c r="JK984" s="4"/>
      <c r="JL984" s="6"/>
      <c r="JM984" s="5"/>
      <c r="JN984" s="5"/>
      <c r="JO984" s="4"/>
      <c r="JP984" s="6"/>
      <c r="JQ984" s="4"/>
      <c r="JR984" s="6"/>
      <c r="JS984" s="5"/>
      <c r="JT984" s="5"/>
      <c r="JU984" s="4"/>
      <c r="JV984" s="6"/>
      <c r="JW984" s="4"/>
      <c r="JX984" s="6"/>
      <c r="JY984" s="5"/>
      <c r="JZ984" s="5"/>
      <c r="KA984" s="4"/>
      <c r="KB984" s="6"/>
      <c r="KC984" s="4"/>
      <c r="KD984" s="6"/>
      <c r="KE984" s="5"/>
      <c r="KF984" s="5"/>
      <c r="KG984" s="4"/>
      <c r="KH984" s="6"/>
      <c r="KI984" s="4"/>
      <c r="KJ984" s="6"/>
      <c r="KK984" s="5"/>
      <c r="KL984" s="5"/>
    </row>
    <row r="985">
      <c r="A985" s="3" t="s">
        <v>85</v>
      </c>
      <c r="B985" s="3" t="s">
        <v>1138</v>
      </c>
      <c r="C985" s="3" t="s">
        <v>87</v>
      </c>
      <c r="D985" s="3" t="s">
        <v>88</v>
      </c>
      <c r="E985" s="3" t="s">
        <v>1139</v>
      </c>
      <c r="F985" s="3" t="s">
        <v>1140</v>
      </c>
      <c r="G985" s="3" t="s">
        <v>568</v>
      </c>
      <c r="H985" s="3" t="s">
        <v>351</v>
      </c>
      <c r="I985" s="4"/>
      <c r="J985" s="4">
        <f>=ROUNDDOWN({0},0)</f>
      </c>
      <c r="K985" s="4">
        <v>660</v>
      </c>
      <c r="L985" s="5">
        <v>1</v>
      </c>
      <c r="M985" s="4"/>
      <c r="N985" s="4">
        <f>=ROUNDDOWN({0},0)</f>
      </c>
      <c r="O985" s="4"/>
      <c r="P985" s="5"/>
      <c r="Q985" s="4">
        <v>10</v>
      </c>
      <c r="R985" s="6">
        <v>914.25</v>
      </c>
      <c r="S985" s="4"/>
      <c r="T985" s="6"/>
      <c r="U985" s="5"/>
      <c r="V985" s="5"/>
      <c r="W985" s="4">
        <v>1</v>
      </c>
      <c r="X985" s="6">
        <v>90.94</v>
      </c>
      <c r="Y985" s="4"/>
      <c r="Z985" s="6"/>
      <c r="AA985" s="5"/>
      <c r="AB985" s="5"/>
      <c r="AC985" s="4"/>
      <c r="AD985" s="6"/>
      <c r="AE985" s="4"/>
      <c r="AF985" s="6"/>
      <c r="AG985" s="5"/>
      <c r="AH985" s="5"/>
      <c r="AI985" s="4">
        <v>1</v>
      </c>
      <c r="AJ985" s="6">
        <v>102.19</v>
      </c>
      <c r="AK985" s="4"/>
      <c r="AL985" s="6"/>
      <c r="AM985" s="5"/>
      <c r="AN985" s="5"/>
      <c r="AO985" s="4">
        <v>1</v>
      </c>
      <c r="AP985" s="6">
        <v>86.4</v>
      </c>
      <c r="AQ985" s="4"/>
      <c r="AR985" s="6"/>
      <c r="AS985" s="5"/>
      <c r="AT985" s="5"/>
      <c r="AU985" s="4"/>
      <c r="AV985" s="6"/>
      <c r="AW985" s="4"/>
      <c r="AX985" s="6"/>
      <c r="AY985" s="5"/>
      <c r="AZ985" s="5"/>
      <c r="BA985" s="4"/>
      <c r="BB985" s="6"/>
      <c r="BC985" s="4"/>
      <c r="BD985" s="6"/>
      <c r="BE985" s="5"/>
      <c r="BF985" s="5"/>
      <c r="BG985" s="4"/>
      <c r="BH985" s="6"/>
      <c r="BI985" s="4"/>
      <c r="BJ985" s="6"/>
      <c r="BK985" s="5"/>
      <c r="BL985" s="5"/>
      <c r="BM985" s="4">
        <v>5</v>
      </c>
      <c r="BN985" s="6">
        <v>448.08</v>
      </c>
      <c r="BO985" s="4"/>
      <c r="BP985" s="6"/>
      <c r="BQ985" s="5"/>
      <c r="BR985" s="5"/>
      <c r="BS985" s="4"/>
      <c r="BT985" s="6"/>
      <c r="BU985" s="4"/>
      <c r="BV985" s="6"/>
      <c r="BW985" s="5"/>
      <c r="BX985" s="5"/>
      <c r="BY985" s="4"/>
      <c r="BZ985" s="6"/>
      <c r="CA985" s="4"/>
      <c r="CB985" s="6"/>
      <c r="CC985" s="5"/>
      <c r="CD985" s="5"/>
      <c r="CE985" s="4">
        <v>2</v>
      </c>
      <c r="CF985" s="6">
        <v>186.64</v>
      </c>
      <c r="CG985" s="4"/>
      <c r="CH985" s="6"/>
      <c r="CI985" s="5"/>
      <c r="CJ985" s="5"/>
      <c r="CK985" s="4"/>
      <c r="CL985" s="6"/>
      <c r="CM985" s="4"/>
      <c r="CN985" s="6"/>
      <c r="CO985" s="5"/>
      <c r="CP985" s="5"/>
      <c r="CQ985" s="4"/>
      <c r="CR985" s="6"/>
      <c r="CS985" s="4"/>
      <c r="CT985" s="6"/>
      <c r="CU985" s="5"/>
      <c r="CV985" s="5"/>
      <c r="CW985" s="4"/>
      <c r="CX985" s="6"/>
      <c r="CY985" s="4"/>
      <c r="CZ985" s="6"/>
      <c r="DA985" s="5"/>
      <c r="DB985" s="5"/>
      <c r="DC985" s="4"/>
      <c r="DD985" s="6"/>
      <c r="DE985" s="4"/>
      <c r="DF985" s="6"/>
      <c r="DG985" s="5"/>
      <c r="DH985" s="5"/>
      <c r="DI985" s="4"/>
      <c r="DJ985" s="6"/>
      <c r="DK985" s="4"/>
      <c r="DL985" s="6"/>
      <c r="DM985" s="5"/>
      <c r="DN985" s="5"/>
      <c r="DO985" s="4"/>
      <c r="DP985" s="6"/>
      <c r="DQ985" s="4"/>
      <c r="DR985" s="6"/>
      <c r="DS985" s="5"/>
      <c r="DT985" s="5"/>
      <c r="DU985" s="4"/>
      <c r="DV985" s="6"/>
      <c r="DW985" s="4"/>
      <c r="DX985" s="6"/>
      <c r="DY985" s="5"/>
      <c r="DZ985" s="5"/>
      <c r="EA985" s="4"/>
      <c r="EB985" s="6"/>
      <c r="EC985" s="4"/>
      <c r="ED985" s="6"/>
      <c r="EE985" s="5"/>
      <c r="EF985" s="5"/>
      <c r="EG985" s="4"/>
      <c r="EH985" s="6"/>
      <c r="EI985" s="4"/>
      <c r="EJ985" s="6"/>
      <c r="EK985" s="5"/>
      <c r="EL985" s="5"/>
      <c r="EM985" s="4"/>
      <c r="EN985" s="6"/>
      <c r="EO985" s="4"/>
      <c r="EP985" s="6"/>
      <c r="EQ985" s="5"/>
      <c r="ER985" s="5"/>
      <c r="ES985" s="4"/>
      <c r="ET985" s="6"/>
      <c r="EU985" s="4"/>
      <c r="EV985" s="6"/>
      <c r="EW985" s="5"/>
      <c r="EX985" s="5"/>
      <c r="EY985" s="4"/>
      <c r="EZ985" s="6"/>
      <c r="FA985" s="4"/>
      <c r="FB985" s="6"/>
      <c r="FC985" s="5"/>
      <c r="FD985" s="5"/>
      <c r="FE985" s="4"/>
      <c r="FF985" s="6"/>
      <c r="FG985" s="4"/>
      <c r="FH985" s="6"/>
      <c r="FI985" s="5"/>
      <c r="FJ985" s="5"/>
      <c r="FK985" s="4"/>
      <c r="FL985" s="6"/>
      <c r="FM985" s="4"/>
      <c r="FN985" s="6"/>
      <c r="FO985" s="5"/>
      <c r="FP985" s="5"/>
      <c r="FQ985" s="4"/>
      <c r="FR985" s="6"/>
      <c r="FS985" s="4"/>
      <c r="FT985" s="6"/>
      <c r="FU985" s="5"/>
      <c r="FV985" s="5"/>
      <c r="FW985" s="4"/>
      <c r="FX985" s="6"/>
      <c r="FY985" s="4"/>
      <c r="FZ985" s="6"/>
      <c r="GA985" s="5"/>
      <c r="GB985" s="5"/>
      <c r="GC985" s="4"/>
      <c r="GD985" s="6"/>
      <c r="GE985" s="4"/>
      <c r="GF985" s="6"/>
      <c r="GG985" s="5"/>
      <c r="GH985" s="5"/>
      <c r="GI985" s="4"/>
      <c r="GJ985" s="6"/>
      <c r="GK985" s="4"/>
      <c r="GL985" s="6"/>
      <c r="GM985" s="5"/>
      <c r="GN985" s="5"/>
      <c r="GO985" s="4"/>
      <c r="GP985" s="6"/>
      <c r="GQ985" s="4"/>
      <c r="GR985" s="6"/>
      <c r="GS985" s="5"/>
      <c r="GT985" s="5"/>
      <c r="GU985" s="4"/>
      <c r="GV985" s="6"/>
      <c r="GW985" s="4"/>
      <c r="GX985" s="6"/>
      <c r="GY985" s="5"/>
      <c r="GZ985" s="5"/>
      <c r="HA985" s="4"/>
      <c r="HB985" s="6"/>
      <c r="HC985" s="4"/>
      <c r="HD985" s="6"/>
      <c r="HE985" s="5"/>
      <c r="HF985" s="5"/>
      <c r="HG985" s="4"/>
      <c r="HH985" s="6"/>
      <c r="HI985" s="4"/>
      <c r="HJ985" s="6"/>
      <c r="HK985" s="5"/>
      <c r="HL985" s="5"/>
      <c r="HM985" s="4"/>
      <c r="HN985" s="6"/>
      <c r="HO985" s="4"/>
      <c r="HP985" s="6"/>
      <c r="HQ985" s="5"/>
      <c r="HR985" s="5"/>
      <c r="HS985" s="4"/>
      <c r="HT985" s="6"/>
      <c r="HU985" s="4"/>
      <c r="HV985" s="6"/>
      <c r="HW985" s="5"/>
      <c r="HX985" s="5"/>
      <c r="HY985" s="4"/>
      <c r="HZ985" s="6"/>
      <c r="IA985" s="4"/>
      <c r="IB985" s="6"/>
      <c r="IC985" s="5"/>
      <c r="ID985" s="5"/>
      <c r="IE985" s="4"/>
      <c r="IF985" s="6"/>
      <c r="IG985" s="4"/>
      <c r="IH985" s="6"/>
      <c r="II985" s="5"/>
      <c r="IJ985" s="5"/>
      <c r="IK985" s="4"/>
      <c r="IL985" s="6"/>
      <c r="IM985" s="4"/>
      <c r="IN985" s="6"/>
      <c r="IO985" s="5"/>
      <c r="IP985" s="5"/>
      <c r="IQ985" s="4"/>
      <c r="IR985" s="6"/>
      <c r="IS985" s="4"/>
      <c r="IT985" s="6"/>
      <c r="IU985" s="5"/>
      <c r="IV985" s="5"/>
      <c r="IW985" s="4"/>
      <c r="IX985" s="6"/>
      <c r="IY985" s="4"/>
      <c r="IZ985" s="6"/>
      <c r="JA985" s="5"/>
      <c r="JB985" s="5"/>
      <c r="JC985" s="4"/>
      <c r="JD985" s="6"/>
      <c r="JE985" s="4"/>
      <c r="JF985" s="6"/>
      <c r="JG985" s="5"/>
      <c r="JH985" s="5"/>
      <c r="JI985" s="4"/>
      <c r="JJ985" s="6"/>
      <c r="JK985" s="4"/>
      <c r="JL985" s="6"/>
      <c r="JM985" s="5"/>
      <c r="JN985" s="5"/>
      <c r="JO985" s="4"/>
      <c r="JP985" s="6"/>
      <c r="JQ985" s="4"/>
      <c r="JR985" s="6"/>
      <c r="JS985" s="5"/>
      <c r="JT985" s="5"/>
      <c r="JU985" s="4"/>
      <c r="JV985" s="6"/>
      <c r="JW985" s="4"/>
      <c r="JX985" s="6"/>
      <c r="JY985" s="5"/>
      <c r="JZ985" s="5"/>
      <c r="KA985" s="4"/>
      <c r="KB985" s="6"/>
      <c r="KC985" s="4"/>
      <c r="KD985" s="6"/>
      <c r="KE985" s="5"/>
      <c r="KF985" s="5"/>
      <c r="KG985" s="4"/>
      <c r="KH985" s="6"/>
      <c r="KI985" s="4"/>
      <c r="KJ985" s="6"/>
      <c r="KK985" s="5"/>
      <c r="KL985" s="5"/>
    </row>
    <row r="986">
      <c r="A986" s="3" t="s">
        <v>85</v>
      </c>
      <c r="B986" s="3" t="s">
        <v>1138</v>
      </c>
      <c r="C986" s="3" t="s">
        <v>87</v>
      </c>
      <c r="D986" s="3" t="s">
        <v>396</v>
      </c>
      <c r="E986" s="3" t="s">
        <v>1141</v>
      </c>
      <c r="F986" s="3" t="s">
        <v>1142</v>
      </c>
      <c r="G986" s="3" t="s">
        <v>1143</v>
      </c>
      <c r="H986" s="3" t="s">
        <v>104</v>
      </c>
      <c r="I986" s="4"/>
      <c r="J986" s="4">
        <f>=ROUNDDOWN({0},0)</f>
      </c>
      <c r="K986" s="4"/>
      <c r="L986" s="5"/>
      <c r="M986" s="4"/>
      <c r="N986" s="4">
        <f>=ROUNDDOWN({0},0)</f>
      </c>
      <c r="O986" s="4"/>
      <c r="P986" s="5"/>
      <c r="Q986" s="4">
        <v>3</v>
      </c>
      <c r="R986" s="6">
        <v>266.05</v>
      </c>
      <c r="S986" s="4"/>
      <c r="T986" s="6"/>
      <c r="U986" s="5"/>
      <c r="V986" s="5"/>
      <c r="W986" s="4">
        <v>1</v>
      </c>
      <c r="X986" s="6">
        <v>91.8</v>
      </c>
      <c r="Y986" s="4"/>
      <c r="Z986" s="6"/>
      <c r="AA986" s="5"/>
      <c r="AB986" s="5"/>
      <c r="AC986" s="4"/>
      <c r="AD986" s="6"/>
      <c r="AE986" s="4"/>
      <c r="AF986" s="6"/>
      <c r="AG986" s="5"/>
      <c r="AH986" s="5"/>
      <c r="AI986" s="4"/>
      <c r="AJ986" s="6"/>
      <c r="AK986" s="4"/>
      <c r="AL986" s="6"/>
      <c r="AM986" s="5"/>
      <c r="AN986" s="5"/>
      <c r="AO986" s="4"/>
      <c r="AP986" s="6"/>
      <c r="AQ986" s="4"/>
      <c r="AR986" s="6"/>
      <c r="AS986" s="5"/>
      <c r="AT986" s="5"/>
      <c r="AU986" s="4">
        <v>1</v>
      </c>
      <c r="AV986" s="6">
        <v>89.25</v>
      </c>
      <c r="AW986" s="4"/>
      <c r="AX986" s="6"/>
      <c r="AY986" s="5"/>
      <c r="AZ986" s="5"/>
      <c r="BA986" s="4"/>
      <c r="BB986" s="6"/>
      <c r="BC986" s="4"/>
      <c r="BD986" s="6"/>
      <c r="BE986" s="5"/>
      <c r="BF986" s="5"/>
      <c r="BG986" s="4"/>
      <c r="BH986" s="6"/>
      <c r="BI986" s="4"/>
      <c r="BJ986" s="6"/>
      <c r="BK986" s="5"/>
      <c r="BL986" s="5"/>
      <c r="BM986" s="4">
        <v>1</v>
      </c>
      <c r="BN986" s="6">
        <v>85</v>
      </c>
      <c r="BO986" s="4"/>
      <c r="BP986" s="6"/>
      <c r="BQ986" s="5"/>
      <c r="BR986" s="5"/>
      <c r="BS986" s="4"/>
      <c r="BT986" s="6"/>
      <c r="BU986" s="4"/>
      <c r="BV986" s="6"/>
      <c r="BW986" s="5"/>
      <c r="BX986" s="5"/>
      <c r="BY986" s="4"/>
      <c r="BZ986" s="6"/>
      <c r="CA986" s="4"/>
      <c r="CB986" s="6"/>
      <c r="CC986" s="5"/>
      <c r="CD986" s="5"/>
      <c r="CE986" s="4"/>
      <c r="CF986" s="6"/>
      <c r="CG986" s="4"/>
      <c r="CH986" s="6"/>
      <c r="CI986" s="5"/>
      <c r="CJ986" s="5"/>
      <c r="CK986" s="4"/>
      <c r="CL986" s="6"/>
      <c r="CM986" s="4"/>
      <c r="CN986" s="6"/>
      <c r="CO986" s="5"/>
      <c r="CP986" s="5"/>
      <c r="CQ986" s="4"/>
      <c r="CR986" s="6"/>
      <c r="CS986" s="4"/>
      <c r="CT986" s="6"/>
      <c r="CU986" s="5"/>
      <c r="CV986" s="5"/>
      <c r="CW986" s="4"/>
      <c r="CX986" s="6"/>
      <c r="CY986" s="4"/>
      <c r="CZ986" s="6"/>
      <c r="DA986" s="5"/>
      <c r="DB986" s="5"/>
      <c r="DC986" s="4"/>
      <c r="DD986" s="6"/>
      <c r="DE986" s="4"/>
      <c r="DF986" s="6"/>
      <c r="DG986" s="5"/>
      <c r="DH986" s="5"/>
      <c r="DI986" s="4"/>
      <c r="DJ986" s="6"/>
      <c r="DK986" s="4"/>
      <c r="DL986" s="6"/>
      <c r="DM986" s="5"/>
      <c r="DN986" s="5"/>
      <c r="DO986" s="4"/>
      <c r="DP986" s="6"/>
      <c r="DQ986" s="4"/>
      <c r="DR986" s="6"/>
      <c r="DS986" s="5"/>
      <c r="DT986" s="5"/>
      <c r="DU986" s="4"/>
      <c r="DV986" s="6"/>
      <c r="DW986" s="4"/>
      <c r="DX986" s="6"/>
      <c r="DY986" s="5"/>
      <c r="DZ986" s="5"/>
      <c r="EA986" s="4"/>
      <c r="EB986" s="6"/>
      <c r="EC986" s="4"/>
      <c r="ED986" s="6"/>
      <c r="EE986" s="5"/>
      <c r="EF986" s="5"/>
      <c r="EG986" s="4"/>
      <c r="EH986" s="6"/>
      <c r="EI986" s="4"/>
      <c r="EJ986" s="6"/>
      <c r="EK986" s="5"/>
      <c r="EL986" s="5"/>
      <c r="EM986" s="4"/>
      <c r="EN986" s="6"/>
      <c r="EO986" s="4"/>
      <c r="EP986" s="6"/>
      <c r="EQ986" s="5"/>
      <c r="ER986" s="5"/>
      <c r="ES986" s="4"/>
      <c r="ET986" s="6"/>
      <c r="EU986" s="4"/>
      <c r="EV986" s="6"/>
      <c r="EW986" s="5"/>
      <c r="EX986" s="5"/>
      <c r="EY986" s="4"/>
      <c r="EZ986" s="6"/>
      <c r="FA986" s="4"/>
      <c r="FB986" s="6"/>
      <c r="FC986" s="5"/>
      <c r="FD986" s="5"/>
      <c r="FE986" s="4"/>
      <c r="FF986" s="6"/>
      <c r="FG986" s="4"/>
      <c r="FH986" s="6"/>
      <c r="FI986" s="5"/>
      <c r="FJ986" s="5"/>
      <c r="FK986" s="4"/>
      <c r="FL986" s="6"/>
      <c r="FM986" s="4"/>
      <c r="FN986" s="6"/>
      <c r="FO986" s="5"/>
      <c r="FP986" s="5"/>
      <c r="FQ986" s="4"/>
      <c r="FR986" s="6"/>
      <c r="FS986" s="4"/>
      <c r="FT986" s="6"/>
      <c r="FU986" s="5"/>
      <c r="FV986" s="5"/>
      <c r="FW986" s="4"/>
      <c r="FX986" s="6"/>
      <c r="FY986" s="4"/>
      <c r="FZ986" s="6"/>
      <c r="GA986" s="5"/>
      <c r="GB986" s="5"/>
      <c r="GC986" s="4"/>
      <c r="GD986" s="6"/>
      <c r="GE986" s="4"/>
      <c r="GF986" s="6"/>
      <c r="GG986" s="5"/>
      <c r="GH986" s="5"/>
      <c r="GI986" s="4"/>
      <c r="GJ986" s="6"/>
      <c r="GK986" s="4"/>
      <c r="GL986" s="6"/>
      <c r="GM986" s="5"/>
      <c r="GN986" s="5"/>
      <c r="GO986" s="4"/>
      <c r="GP986" s="6"/>
      <c r="GQ986" s="4"/>
      <c r="GR986" s="6"/>
      <c r="GS986" s="5"/>
      <c r="GT986" s="5"/>
      <c r="GU986" s="4"/>
      <c r="GV986" s="6"/>
      <c r="GW986" s="4"/>
      <c r="GX986" s="6"/>
      <c r="GY986" s="5"/>
      <c r="GZ986" s="5"/>
      <c r="HA986" s="4"/>
      <c r="HB986" s="6"/>
      <c r="HC986" s="4"/>
      <c r="HD986" s="6"/>
      <c r="HE986" s="5"/>
      <c r="HF986" s="5"/>
      <c r="HG986" s="4"/>
      <c r="HH986" s="6"/>
      <c r="HI986" s="4"/>
      <c r="HJ986" s="6"/>
      <c r="HK986" s="5"/>
      <c r="HL986" s="5"/>
      <c r="HM986" s="4"/>
      <c r="HN986" s="6"/>
      <c r="HO986" s="4"/>
      <c r="HP986" s="6"/>
      <c r="HQ986" s="5"/>
      <c r="HR986" s="5"/>
      <c r="HS986" s="4"/>
      <c r="HT986" s="6"/>
      <c r="HU986" s="4"/>
      <c r="HV986" s="6"/>
      <c r="HW986" s="5"/>
      <c r="HX986" s="5"/>
      <c r="HY986" s="4"/>
      <c r="HZ986" s="6"/>
      <c r="IA986" s="4"/>
      <c r="IB986" s="6"/>
      <c r="IC986" s="5"/>
      <c r="ID986" s="5"/>
      <c r="IE986" s="4"/>
      <c r="IF986" s="6"/>
      <c r="IG986" s="4"/>
      <c r="IH986" s="6"/>
      <c r="II986" s="5"/>
      <c r="IJ986" s="5"/>
      <c r="IK986" s="4"/>
      <c r="IL986" s="6"/>
      <c r="IM986" s="4"/>
      <c r="IN986" s="6"/>
      <c r="IO986" s="5"/>
      <c r="IP986" s="5"/>
      <c r="IQ986" s="4"/>
      <c r="IR986" s="6"/>
      <c r="IS986" s="4"/>
      <c r="IT986" s="6"/>
      <c r="IU986" s="5"/>
      <c r="IV986" s="5"/>
      <c r="IW986" s="4"/>
      <c r="IX986" s="6"/>
      <c r="IY986" s="4"/>
      <c r="IZ986" s="6"/>
      <c r="JA986" s="5"/>
      <c r="JB986" s="5"/>
      <c r="JC986" s="4"/>
      <c r="JD986" s="6"/>
      <c r="JE986" s="4"/>
      <c r="JF986" s="6"/>
      <c r="JG986" s="5"/>
      <c r="JH986" s="5"/>
      <c r="JI986" s="4"/>
      <c r="JJ986" s="6"/>
      <c r="JK986" s="4"/>
      <c r="JL986" s="6"/>
      <c r="JM986" s="5"/>
      <c r="JN986" s="5"/>
      <c r="JO986" s="4"/>
      <c r="JP986" s="6"/>
      <c r="JQ986" s="4"/>
      <c r="JR986" s="6"/>
      <c r="JS986" s="5"/>
      <c r="JT986" s="5"/>
      <c r="JU986" s="4"/>
      <c r="JV986" s="6"/>
      <c r="JW986" s="4"/>
      <c r="JX986" s="6"/>
      <c r="JY986" s="5"/>
      <c r="JZ986" s="5"/>
      <c r="KA986" s="4"/>
      <c r="KB986" s="6"/>
      <c r="KC986" s="4"/>
      <c r="KD986" s="6"/>
      <c r="KE986" s="5"/>
      <c r="KF986" s="5"/>
      <c r="KG986" s="4"/>
      <c r="KH986" s="6"/>
      <c r="KI986" s="4"/>
      <c r="KJ986" s="6"/>
      <c r="KK986" s="5"/>
      <c r="KL986" s="5"/>
    </row>
    <row r="987">
      <c r="A987" s="3" t="s">
        <v>85</v>
      </c>
      <c r="B987" s="3" t="s">
        <v>1138</v>
      </c>
      <c r="C987" s="3" t="s">
        <v>87</v>
      </c>
      <c r="D987" s="3" t="s">
        <v>712</v>
      </c>
      <c r="E987" s="3" t="s">
        <v>956</v>
      </c>
      <c r="F987" s="3" t="s">
        <v>104</v>
      </c>
      <c r="G987" s="3" t="s">
        <v>104</v>
      </c>
      <c r="H987" s="3" t="s">
        <v>104</v>
      </c>
      <c r="I987" s="4"/>
      <c r="J987" s="4">
        <f>=ROUNDDOWN({0},0)</f>
      </c>
      <c r="K987" s="4"/>
      <c r="L987" s="5"/>
      <c r="M987" s="4"/>
      <c r="N987" s="4">
        <f>=ROUNDDOWN({0},0)</f>
      </c>
      <c r="O987" s="4"/>
      <c r="P987" s="5"/>
      <c r="Q987" s="4"/>
      <c r="R987" s="6"/>
      <c r="S987" s="4"/>
      <c r="T987" s="6"/>
      <c r="U987" s="5"/>
      <c r="V987" s="5"/>
      <c r="W987" s="4"/>
      <c r="X987" s="6"/>
      <c r="Y987" s="4"/>
      <c r="Z987" s="6"/>
      <c r="AA987" s="5"/>
      <c r="AB987" s="5"/>
      <c r="AC987" s="4"/>
      <c r="AD987" s="6"/>
      <c r="AE987" s="4"/>
      <c r="AF987" s="6"/>
      <c r="AG987" s="5"/>
      <c r="AH987" s="5"/>
      <c r="AI987" s="4"/>
      <c r="AJ987" s="6"/>
      <c r="AK987" s="4"/>
      <c r="AL987" s="6"/>
      <c r="AM987" s="5"/>
      <c r="AN987" s="5"/>
      <c r="AO987" s="4"/>
      <c r="AP987" s="6"/>
      <c r="AQ987" s="4"/>
      <c r="AR987" s="6"/>
      <c r="AS987" s="5"/>
      <c r="AT987" s="5"/>
      <c r="AU987" s="4"/>
      <c r="AV987" s="6"/>
      <c r="AW987" s="4"/>
      <c r="AX987" s="6"/>
      <c r="AY987" s="5"/>
      <c r="AZ987" s="5"/>
      <c r="BA987" s="4"/>
      <c r="BB987" s="6"/>
      <c r="BC987" s="4"/>
      <c r="BD987" s="6"/>
      <c r="BE987" s="5"/>
      <c r="BF987" s="5"/>
      <c r="BG987" s="4"/>
      <c r="BH987" s="6"/>
      <c r="BI987" s="4"/>
      <c r="BJ987" s="6"/>
      <c r="BK987" s="5"/>
      <c r="BL987" s="5"/>
      <c r="BM987" s="4"/>
      <c r="BN987" s="6"/>
      <c r="BO987" s="4"/>
      <c r="BP987" s="6"/>
      <c r="BQ987" s="5"/>
      <c r="BR987" s="5"/>
      <c r="BS987" s="4"/>
      <c r="BT987" s="6"/>
      <c r="BU987" s="4"/>
      <c r="BV987" s="6"/>
      <c r="BW987" s="5"/>
      <c r="BX987" s="5"/>
      <c r="BY987" s="4"/>
      <c r="BZ987" s="6"/>
      <c r="CA987" s="4"/>
      <c r="CB987" s="6"/>
      <c r="CC987" s="5"/>
      <c r="CD987" s="5"/>
      <c r="CE987" s="4"/>
      <c r="CF987" s="6"/>
      <c r="CG987" s="4"/>
      <c r="CH987" s="6"/>
      <c r="CI987" s="5"/>
      <c r="CJ987" s="5"/>
      <c r="CK987" s="4"/>
      <c r="CL987" s="6"/>
      <c r="CM987" s="4"/>
      <c r="CN987" s="6"/>
      <c r="CO987" s="5"/>
      <c r="CP987" s="5"/>
      <c r="CQ987" s="4"/>
      <c r="CR987" s="6"/>
      <c r="CS987" s="4"/>
      <c r="CT987" s="6"/>
      <c r="CU987" s="5"/>
      <c r="CV987" s="5"/>
      <c r="CW987" s="4"/>
      <c r="CX987" s="6"/>
      <c r="CY987" s="4"/>
      <c r="CZ987" s="6"/>
      <c r="DA987" s="5"/>
      <c r="DB987" s="5"/>
      <c r="DC987" s="4"/>
      <c r="DD987" s="6"/>
      <c r="DE987" s="4"/>
      <c r="DF987" s="6"/>
      <c r="DG987" s="5"/>
      <c r="DH987" s="5"/>
      <c r="DI987" s="4"/>
      <c r="DJ987" s="6"/>
      <c r="DK987" s="4"/>
      <c r="DL987" s="6"/>
      <c r="DM987" s="5"/>
      <c r="DN987" s="5"/>
      <c r="DO987" s="4"/>
      <c r="DP987" s="6"/>
      <c r="DQ987" s="4"/>
      <c r="DR987" s="6"/>
      <c r="DS987" s="5"/>
      <c r="DT987" s="5"/>
      <c r="DU987" s="4"/>
      <c r="DV987" s="6"/>
      <c r="DW987" s="4"/>
      <c r="DX987" s="6"/>
      <c r="DY987" s="5"/>
      <c r="DZ987" s="5"/>
      <c r="EA987" s="4"/>
      <c r="EB987" s="6"/>
      <c r="EC987" s="4"/>
      <c r="ED987" s="6"/>
      <c r="EE987" s="5"/>
      <c r="EF987" s="5"/>
      <c r="EG987" s="4"/>
      <c r="EH987" s="6"/>
      <c r="EI987" s="4"/>
      <c r="EJ987" s="6"/>
      <c r="EK987" s="5"/>
      <c r="EL987" s="5"/>
      <c r="EM987" s="4"/>
      <c r="EN987" s="6"/>
      <c r="EO987" s="4"/>
      <c r="EP987" s="6"/>
      <c r="EQ987" s="5"/>
      <c r="ER987" s="5"/>
      <c r="ES987" s="4"/>
      <c r="ET987" s="6"/>
      <c r="EU987" s="4"/>
      <c r="EV987" s="6"/>
      <c r="EW987" s="5"/>
      <c r="EX987" s="5"/>
      <c r="EY987" s="4"/>
      <c r="EZ987" s="6"/>
      <c r="FA987" s="4"/>
      <c r="FB987" s="6"/>
      <c r="FC987" s="5"/>
      <c r="FD987" s="5"/>
      <c r="FE987" s="4"/>
      <c r="FF987" s="6"/>
      <c r="FG987" s="4"/>
      <c r="FH987" s="6"/>
      <c r="FI987" s="5"/>
      <c r="FJ987" s="5"/>
      <c r="FK987" s="4"/>
      <c r="FL987" s="6"/>
      <c r="FM987" s="4"/>
      <c r="FN987" s="6"/>
      <c r="FO987" s="5"/>
      <c r="FP987" s="5"/>
      <c r="FQ987" s="4"/>
      <c r="FR987" s="6"/>
      <c r="FS987" s="4"/>
      <c r="FT987" s="6"/>
      <c r="FU987" s="5"/>
      <c r="FV987" s="5"/>
      <c r="FW987" s="4"/>
      <c r="FX987" s="6"/>
      <c r="FY987" s="4"/>
      <c r="FZ987" s="6"/>
      <c r="GA987" s="5"/>
      <c r="GB987" s="5"/>
      <c r="GC987" s="4"/>
      <c r="GD987" s="6"/>
      <c r="GE987" s="4"/>
      <c r="GF987" s="6"/>
      <c r="GG987" s="5"/>
      <c r="GH987" s="5"/>
      <c r="GI987" s="4"/>
      <c r="GJ987" s="6"/>
      <c r="GK987" s="4"/>
      <c r="GL987" s="6"/>
      <c r="GM987" s="5"/>
      <c r="GN987" s="5"/>
      <c r="GO987" s="4"/>
      <c r="GP987" s="6"/>
      <c r="GQ987" s="4"/>
      <c r="GR987" s="6"/>
      <c r="GS987" s="5"/>
      <c r="GT987" s="5"/>
      <c r="GU987" s="4"/>
      <c r="GV987" s="6"/>
      <c r="GW987" s="4"/>
      <c r="GX987" s="6"/>
      <c r="GY987" s="5"/>
      <c r="GZ987" s="5"/>
      <c r="HA987" s="4"/>
      <c r="HB987" s="6"/>
      <c r="HC987" s="4"/>
      <c r="HD987" s="6"/>
      <c r="HE987" s="5"/>
      <c r="HF987" s="5"/>
      <c r="HG987" s="4"/>
      <c r="HH987" s="6"/>
      <c r="HI987" s="4"/>
      <c r="HJ987" s="6"/>
      <c r="HK987" s="5"/>
      <c r="HL987" s="5"/>
      <c r="HM987" s="4"/>
      <c r="HN987" s="6"/>
      <c r="HO987" s="4"/>
      <c r="HP987" s="6"/>
      <c r="HQ987" s="5"/>
      <c r="HR987" s="5"/>
      <c r="HS987" s="4"/>
      <c r="HT987" s="6"/>
      <c r="HU987" s="4"/>
      <c r="HV987" s="6"/>
      <c r="HW987" s="5"/>
      <c r="HX987" s="5"/>
      <c r="HY987" s="4"/>
      <c r="HZ987" s="6"/>
      <c r="IA987" s="4"/>
      <c r="IB987" s="6"/>
      <c r="IC987" s="5"/>
      <c r="ID987" s="5"/>
      <c r="IE987" s="4"/>
      <c r="IF987" s="6"/>
      <c r="IG987" s="4"/>
      <c r="IH987" s="6"/>
      <c r="II987" s="5"/>
      <c r="IJ987" s="5"/>
      <c r="IK987" s="4"/>
      <c r="IL987" s="6"/>
      <c r="IM987" s="4"/>
      <c r="IN987" s="6"/>
      <c r="IO987" s="5"/>
      <c r="IP987" s="5"/>
      <c r="IQ987" s="4"/>
      <c r="IR987" s="6"/>
      <c r="IS987" s="4"/>
      <c r="IT987" s="6"/>
      <c r="IU987" s="5"/>
      <c r="IV987" s="5"/>
      <c r="IW987" s="4"/>
      <c r="IX987" s="6"/>
      <c r="IY987" s="4"/>
      <c r="IZ987" s="6"/>
      <c r="JA987" s="5"/>
      <c r="JB987" s="5"/>
      <c r="JC987" s="4"/>
      <c r="JD987" s="6"/>
      <c r="JE987" s="4"/>
      <c r="JF987" s="6"/>
      <c r="JG987" s="5"/>
      <c r="JH987" s="5"/>
      <c r="JI987" s="4"/>
      <c r="JJ987" s="6"/>
      <c r="JK987" s="4"/>
      <c r="JL987" s="6"/>
      <c r="JM987" s="5"/>
      <c r="JN987" s="5"/>
      <c r="JO987" s="4"/>
      <c r="JP987" s="6"/>
      <c r="JQ987" s="4"/>
      <c r="JR987" s="6"/>
      <c r="JS987" s="5"/>
      <c r="JT987" s="5"/>
      <c r="JU987" s="4"/>
      <c r="JV987" s="6"/>
      <c r="JW987" s="4"/>
      <c r="JX987" s="6"/>
      <c r="JY987" s="5"/>
      <c r="JZ987" s="5"/>
      <c r="KA987" s="4"/>
      <c r="KB987" s="6"/>
      <c r="KC987" s="4"/>
      <c r="KD987" s="6"/>
      <c r="KE987" s="5"/>
      <c r="KF987" s="5"/>
      <c r="KG987" s="4"/>
      <c r="KH987" s="6"/>
      <c r="KI987" s="4"/>
      <c r="KJ987" s="6"/>
      <c r="KK987" s="5"/>
      <c r="KL987" s="5"/>
    </row>
    <row r="988">
      <c r="A988" s="3" t="s">
        <v>85</v>
      </c>
      <c r="B988" s="3" t="s">
        <v>1138</v>
      </c>
      <c r="C988" s="3" t="s">
        <v>87</v>
      </c>
      <c r="D988" s="3" t="s">
        <v>712</v>
      </c>
      <c r="E988" s="3" t="s">
        <v>1144</v>
      </c>
      <c r="F988" s="3" t="s">
        <v>104</v>
      </c>
      <c r="G988" s="3" t="s">
        <v>104</v>
      </c>
      <c r="H988" s="3" t="s">
        <v>104</v>
      </c>
      <c r="I988" s="4"/>
      <c r="J988" s="4">
        <f>=ROUNDDOWN({0},0)</f>
      </c>
      <c r="K988" s="4"/>
      <c r="L988" s="5"/>
      <c r="M988" s="4"/>
      <c r="N988" s="4">
        <f>=ROUNDDOWN({0},0)</f>
      </c>
      <c r="O988" s="4"/>
      <c r="P988" s="5"/>
      <c r="Q988" s="4"/>
      <c r="R988" s="6"/>
      <c r="S988" s="4"/>
      <c r="T988" s="6"/>
      <c r="U988" s="5"/>
      <c r="V988" s="5"/>
      <c r="W988" s="4"/>
      <c r="X988" s="6"/>
      <c r="Y988" s="4"/>
      <c r="Z988" s="6"/>
      <c r="AA988" s="5"/>
      <c r="AB988" s="5"/>
      <c r="AC988" s="4"/>
      <c r="AD988" s="6"/>
      <c r="AE988" s="4"/>
      <c r="AF988" s="6"/>
      <c r="AG988" s="5"/>
      <c r="AH988" s="5"/>
      <c r="AI988" s="4"/>
      <c r="AJ988" s="6"/>
      <c r="AK988" s="4"/>
      <c r="AL988" s="6"/>
      <c r="AM988" s="5"/>
      <c r="AN988" s="5"/>
      <c r="AO988" s="4"/>
      <c r="AP988" s="6"/>
      <c r="AQ988" s="4"/>
      <c r="AR988" s="6"/>
      <c r="AS988" s="5"/>
      <c r="AT988" s="5"/>
      <c r="AU988" s="4"/>
      <c r="AV988" s="6"/>
      <c r="AW988" s="4"/>
      <c r="AX988" s="6"/>
      <c r="AY988" s="5"/>
      <c r="AZ988" s="5"/>
      <c r="BA988" s="4"/>
      <c r="BB988" s="6"/>
      <c r="BC988" s="4"/>
      <c r="BD988" s="6"/>
      <c r="BE988" s="5"/>
      <c r="BF988" s="5"/>
      <c r="BG988" s="4"/>
      <c r="BH988" s="6"/>
      <c r="BI988" s="4"/>
      <c r="BJ988" s="6"/>
      <c r="BK988" s="5"/>
      <c r="BL988" s="5"/>
      <c r="BM988" s="4"/>
      <c r="BN988" s="6"/>
      <c r="BO988" s="4"/>
      <c r="BP988" s="6"/>
      <c r="BQ988" s="5"/>
      <c r="BR988" s="5"/>
      <c r="BS988" s="4"/>
      <c r="BT988" s="6"/>
      <c r="BU988" s="4"/>
      <c r="BV988" s="6"/>
      <c r="BW988" s="5"/>
      <c r="BX988" s="5"/>
      <c r="BY988" s="4"/>
      <c r="BZ988" s="6"/>
      <c r="CA988" s="4"/>
      <c r="CB988" s="6"/>
      <c r="CC988" s="5"/>
      <c r="CD988" s="5"/>
      <c r="CE988" s="4"/>
      <c r="CF988" s="6"/>
      <c r="CG988" s="4"/>
      <c r="CH988" s="6"/>
      <c r="CI988" s="5"/>
      <c r="CJ988" s="5"/>
      <c r="CK988" s="4"/>
      <c r="CL988" s="6"/>
      <c r="CM988" s="4"/>
      <c r="CN988" s="6"/>
      <c r="CO988" s="5"/>
      <c r="CP988" s="5"/>
      <c r="CQ988" s="4"/>
      <c r="CR988" s="6"/>
      <c r="CS988" s="4"/>
      <c r="CT988" s="6"/>
      <c r="CU988" s="5"/>
      <c r="CV988" s="5"/>
      <c r="CW988" s="4"/>
      <c r="CX988" s="6"/>
      <c r="CY988" s="4"/>
      <c r="CZ988" s="6"/>
      <c r="DA988" s="5"/>
      <c r="DB988" s="5"/>
      <c r="DC988" s="4"/>
      <c r="DD988" s="6"/>
      <c r="DE988" s="4"/>
      <c r="DF988" s="6"/>
      <c r="DG988" s="5"/>
      <c r="DH988" s="5"/>
      <c r="DI988" s="4"/>
      <c r="DJ988" s="6"/>
      <c r="DK988" s="4"/>
      <c r="DL988" s="6"/>
      <c r="DM988" s="5"/>
      <c r="DN988" s="5"/>
      <c r="DO988" s="4"/>
      <c r="DP988" s="6"/>
      <c r="DQ988" s="4"/>
      <c r="DR988" s="6"/>
      <c r="DS988" s="5"/>
      <c r="DT988" s="5"/>
      <c r="DU988" s="4"/>
      <c r="DV988" s="6"/>
      <c r="DW988" s="4"/>
      <c r="DX988" s="6"/>
      <c r="DY988" s="5"/>
      <c r="DZ988" s="5"/>
      <c r="EA988" s="4"/>
      <c r="EB988" s="6"/>
      <c r="EC988" s="4"/>
      <c r="ED988" s="6"/>
      <c r="EE988" s="5"/>
      <c r="EF988" s="5"/>
      <c r="EG988" s="4"/>
      <c r="EH988" s="6"/>
      <c r="EI988" s="4"/>
      <c r="EJ988" s="6"/>
      <c r="EK988" s="5"/>
      <c r="EL988" s="5"/>
      <c r="EM988" s="4"/>
      <c r="EN988" s="6"/>
      <c r="EO988" s="4"/>
      <c r="EP988" s="6"/>
      <c r="EQ988" s="5"/>
      <c r="ER988" s="5"/>
      <c r="ES988" s="4"/>
      <c r="ET988" s="6"/>
      <c r="EU988" s="4"/>
      <c r="EV988" s="6"/>
      <c r="EW988" s="5"/>
      <c r="EX988" s="5"/>
      <c r="EY988" s="4"/>
      <c r="EZ988" s="6"/>
      <c r="FA988" s="4"/>
      <c r="FB988" s="6"/>
      <c r="FC988" s="5"/>
      <c r="FD988" s="5"/>
      <c r="FE988" s="4"/>
      <c r="FF988" s="6"/>
      <c r="FG988" s="4"/>
      <c r="FH988" s="6"/>
      <c r="FI988" s="5"/>
      <c r="FJ988" s="5"/>
      <c r="FK988" s="4"/>
      <c r="FL988" s="6"/>
      <c r="FM988" s="4"/>
      <c r="FN988" s="6"/>
      <c r="FO988" s="5"/>
      <c r="FP988" s="5"/>
      <c r="FQ988" s="4"/>
      <c r="FR988" s="6"/>
      <c r="FS988" s="4"/>
      <c r="FT988" s="6"/>
      <c r="FU988" s="5"/>
      <c r="FV988" s="5"/>
      <c r="FW988" s="4"/>
      <c r="FX988" s="6"/>
      <c r="FY988" s="4"/>
      <c r="FZ988" s="6"/>
      <c r="GA988" s="5"/>
      <c r="GB988" s="5"/>
      <c r="GC988" s="4"/>
      <c r="GD988" s="6"/>
      <c r="GE988" s="4"/>
      <c r="GF988" s="6"/>
      <c r="GG988" s="5"/>
      <c r="GH988" s="5"/>
      <c r="GI988" s="4"/>
      <c r="GJ988" s="6"/>
      <c r="GK988" s="4"/>
      <c r="GL988" s="6"/>
      <c r="GM988" s="5"/>
      <c r="GN988" s="5"/>
      <c r="GO988" s="4"/>
      <c r="GP988" s="6"/>
      <c r="GQ988" s="4"/>
      <c r="GR988" s="6"/>
      <c r="GS988" s="5"/>
      <c r="GT988" s="5"/>
      <c r="GU988" s="4"/>
      <c r="GV988" s="6"/>
      <c r="GW988" s="4"/>
      <c r="GX988" s="6"/>
      <c r="GY988" s="5"/>
      <c r="GZ988" s="5"/>
      <c r="HA988" s="4"/>
      <c r="HB988" s="6"/>
      <c r="HC988" s="4"/>
      <c r="HD988" s="6"/>
      <c r="HE988" s="5"/>
      <c r="HF988" s="5"/>
      <c r="HG988" s="4"/>
      <c r="HH988" s="6"/>
      <c r="HI988" s="4"/>
      <c r="HJ988" s="6"/>
      <c r="HK988" s="5"/>
      <c r="HL988" s="5"/>
      <c r="HM988" s="4"/>
      <c r="HN988" s="6"/>
      <c r="HO988" s="4"/>
      <c r="HP988" s="6"/>
      <c r="HQ988" s="5"/>
      <c r="HR988" s="5"/>
      <c r="HS988" s="4"/>
      <c r="HT988" s="6"/>
      <c r="HU988" s="4"/>
      <c r="HV988" s="6"/>
      <c r="HW988" s="5"/>
      <c r="HX988" s="5"/>
      <c r="HY988" s="4"/>
      <c r="HZ988" s="6"/>
      <c r="IA988" s="4"/>
      <c r="IB988" s="6"/>
      <c r="IC988" s="5"/>
      <c r="ID988" s="5"/>
      <c r="IE988" s="4"/>
      <c r="IF988" s="6"/>
      <c r="IG988" s="4"/>
      <c r="IH988" s="6"/>
      <c r="II988" s="5"/>
      <c r="IJ988" s="5"/>
      <c r="IK988" s="4"/>
      <c r="IL988" s="6"/>
      <c r="IM988" s="4"/>
      <c r="IN988" s="6"/>
      <c r="IO988" s="5"/>
      <c r="IP988" s="5"/>
      <c r="IQ988" s="4"/>
      <c r="IR988" s="6"/>
      <c r="IS988" s="4"/>
      <c r="IT988" s="6"/>
      <c r="IU988" s="5"/>
      <c r="IV988" s="5"/>
      <c r="IW988" s="4"/>
      <c r="IX988" s="6"/>
      <c r="IY988" s="4"/>
      <c r="IZ988" s="6"/>
      <c r="JA988" s="5"/>
      <c r="JB988" s="5"/>
      <c r="JC988" s="4"/>
      <c r="JD988" s="6"/>
      <c r="JE988" s="4"/>
      <c r="JF988" s="6"/>
      <c r="JG988" s="5"/>
      <c r="JH988" s="5"/>
      <c r="JI988" s="4"/>
      <c r="JJ988" s="6"/>
      <c r="JK988" s="4"/>
      <c r="JL988" s="6"/>
      <c r="JM988" s="5"/>
      <c r="JN988" s="5"/>
      <c r="JO988" s="4"/>
      <c r="JP988" s="6"/>
      <c r="JQ988" s="4"/>
      <c r="JR988" s="6"/>
      <c r="JS988" s="5"/>
      <c r="JT988" s="5"/>
      <c r="JU988" s="4"/>
      <c r="JV988" s="6"/>
      <c r="JW988" s="4"/>
      <c r="JX988" s="6"/>
      <c r="JY988" s="5"/>
      <c r="JZ988" s="5"/>
      <c r="KA988" s="4"/>
      <c r="KB988" s="6"/>
      <c r="KC988" s="4"/>
      <c r="KD988" s="6"/>
      <c r="KE988" s="5"/>
      <c r="KF988" s="5"/>
      <c r="KG988" s="4"/>
      <c r="KH988" s="6"/>
      <c r="KI988" s="4"/>
      <c r="KJ988" s="6"/>
      <c r="KK988" s="5"/>
      <c r="KL988" s="5"/>
    </row>
    <row r="989">
      <c r="A989" s="3" t="s">
        <v>85</v>
      </c>
      <c r="B989" s="3" t="s">
        <v>1138</v>
      </c>
      <c r="C989" s="3" t="s">
        <v>87</v>
      </c>
      <c r="D989" s="3" t="s">
        <v>712</v>
      </c>
      <c r="E989" s="3" t="s">
        <v>1145</v>
      </c>
      <c r="F989" s="3" t="s">
        <v>104</v>
      </c>
      <c r="G989" s="3" t="s">
        <v>104</v>
      </c>
      <c r="H989" s="3" t="s">
        <v>104</v>
      </c>
      <c r="I989" s="4"/>
      <c r="J989" s="4">
        <f>=ROUNDDOWN({0},0)</f>
      </c>
      <c r="K989" s="4"/>
      <c r="L989" s="5"/>
      <c r="M989" s="4"/>
      <c r="N989" s="4">
        <f>=ROUNDDOWN({0},0)</f>
      </c>
      <c r="O989" s="4"/>
      <c r="P989" s="5"/>
      <c r="Q989" s="4"/>
      <c r="R989" s="6"/>
      <c r="S989" s="4"/>
      <c r="T989" s="6"/>
      <c r="U989" s="5"/>
      <c r="V989" s="5"/>
      <c r="W989" s="4"/>
      <c r="X989" s="6"/>
      <c r="Y989" s="4"/>
      <c r="Z989" s="6"/>
      <c r="AA989" s="5"/>
      <c r="AB989" s="5"/>
      <c r="AC989" s="4"/>
      <c r="AD989" s="6"/>
      <c r="AE989" s="4"/>
      <c r="AF989" s="6"/>
      <c r="AG989" s="5"/>
      <c r="AH989" s="5"/>
      <c r="AI989" s="4"/>
      <c r="AJ989" s="6"/>
      <c r="AK989" s="4"/>
      <c r="AL989" s="6"/>
      <c r="AM989" s="5"/>
      <c r="AN989" s="5"/>
      <c r="AO989" s="4"/>
      <c r="AP989" s="6"/>
      <c r="AQ989" s="4"/>
      <c r="AR989" s="6"/>
      <c r="AS989" s="5"/>
      <c r="AT989" s="5"/>
      <c r="AU989" s="4"/>
      <c r="AV989" s="6"/>
      <c r="AW989" s="4"/>
      <c r="AX989" s="6"/>
      <c r="AY989" s="5"/>
      <c r="AZ989" s="5"/>
      <c r="BA989" s="4"/>
      <c r="BB989" s="6"/>
      <c r="BC989" s="4"/>
      <c r="BD989" s="6"/>
      <c r="BE989" s="5"/>
      <c r="BF989" s="5"/>
      <c r="BG989" s="4"/>
      <c r="BH989" s="6"/>
      <c r="BI989" s="4"/>
      <c r="BJ989" s="6"/>
      <c r="BK989" s="5"/>
      <c r="BL989" s="5"/>
      <c r="BM989" s="4"/>
      <c r="BN989" s="6"/>
      <c r="BO989" s="4"/>
      <c r="BP989" s="6"/>
      <c r="BQ989" s="5"/>
      <c r="BR989" s="5"/>
      <c r="BS989" s="4"/>
      <c r="BT989" s="6"/>
      <c r="BU989" s="4"/>
      <c r="BV989" s="6"/>
      <c r="BW989" s="5"/>
      <c r="BX989" s="5"/>
      <c r="BY989" s="4"/>
      <c r="BZ989" s="6"/>
      <c r="CA989" s="4"/>
      <c r="CB989" s="6"/>
      <c r="CC989" s="5"/>
      <c r="CD989" s="5"/>
      <c r="CE989" s="4"/>
      <c r="CF989" s="6"/>
      <c r="CG989" s="4"/>
      <c r="CH989" s="6"/>
      <c r="CI989" s="5"/>
      <c r="CJ989" s="5"/>
      <c r="CK989" s="4"/>
      <c r="CL989" s="6"/>
      <c r="CM989" s="4"/>
      <c r="CN989" s="6"/>
      <c r="CO989" s="5"/>
      <c r="CP989" s="5"/>
      <c r="CQ989" s="4"/>
      <c r="CR989" s="6"/>
      <c r="CS989" s="4"/>
      <c r="CT989" s="6"/>
      <c r="CU989" s="5"/>
      <c r="CV989" s="5"/>
      <c r="CW989" s="4"/>
      <c r="CX989" s="6"/>
      <c r="CY989" s="4"/>
      <c r="CZ989" s="6"/>
      <c r="DA989" s="5"/>
      <c r="DB989" s="5"/>
      <c r="DC989" s="4"/>
      <c r="DD989" s="6"/>
      <c r="DE989" s="4"/>
      <c r="DF989" s="6"/>
      <c r="DG989" s="5"/>
      <c r="DH989" s="5"/>
      <c r="DI989" s="4"/>
      <c r="DJ989" s="6"/>
      <c r="DK989" s="4"/>
      <c r="DL989" s="6"/>
      <c r="DM989" s="5"/>
      <c r="DN989" s="5"/>
      <c r="DO989" s="4"/>
      <c r="DP989" s="6"/>
      <c r="DQ989" s="4"/>
      <c r="DR989" s="6"/>
      <c r="DS989" s="5"/>
      <c r="DT989" s="5"/>
      <c r="DU989" s="4"/>
      <c r="DV989" s="6"/>
      <c r="DW989" s="4"/>
      <c r="DX989" s="6"/>
      <c r="DY989" s="5"/>
      <c r="DZ989" s="5"/>
      <c r="EA989" s="4"/>
      <c r="EB989" s="6"/>
      <c r="EC989" s="4"/>
      <c r="ED989" s="6"/>
      <c r="EE989" s="5"/>
      <c r="EF989" s="5"/>
      <c r="EG989" s="4"/>
      <c r="EH989" s="6"/>
      <c r="EI989" s="4"/>
      <c r="EJ989" s="6"/>
      <c r="EK989" s="5"/>
      <c r="EL989" s="5"/>
      <c r="EM989" s="4"/>
      <c r="EN989" s="6"/>
      <c r="EO989" s="4"/>
      <c r="EP989" s="6"/>
      <c r="EQ989" s="5"/>
      <c r="ER989" s="5"/>
      <c r="ES989" s="4"/>
      <c r="ET989" s="6"/>
      <c r="EU989" s="4"/>
      <c r="EV989" s="6"/>
      <c r="EW989" s="5"/>
      <c r="EX989" s="5"/>
      <c r="EY989" s="4"/>
      <c r="EZ989" s="6"/>
      <c r="FA989" s="4"/>
      <c r="FB989" s="6"/>
      <c r="FC989" s="5"/>
      <c r="FD989" s="5"/>
      <c r="FE989" s="4"/>
      <c r="FF989" s="6"/>
      <c r="FG989" s="4"/>
      <c r="FH989" s="6"/>
      <c r="FI989" s="5"/>
      <c r="FJ989" s="5"/>
      <c r="FK989" s="4"/>
      <c r="FL989" s="6"/>
      <c r="FM989" s="4"/>
      <c r="FN989" s="6"/>
      <c r="FO989" s="5"/>
      <c r="FP989" s="5"/>
      <c r="FQ989" s="4"/>
      <c r="FR989" s="6"/>
      <c r="FS989" s="4"/>
      <c r="FT989" s="6"/>
      <c r="FU989" s="5"/>
      <c r="FV989" s="5"/>
      <c r="FW989" s="4"/>
      <c r="FX989" s="6"/>
      <c r="FY989" s="4"/>
      <c r="FZ989" s="6"/>
      <c r="GA989" s="5"/>
      <c r="GB989" s="5"/>
      <c r="GC989" s="4"/>
      <c r="GD989" s="6"/>
      <c r="GE989" s="4"/>
      <c r="GF989" s="6"/>
      <c r="GG989" s="5"/>
      <c r="GH989" s="5"/>
      <c r="GI989" s="4"/>
      <c r="GJ989" s="6"/>
      <c r="GK989" s="4"/>
      <c r="GL989" s="6"/>
      <c r="GM989" s="5"/>
      <c r="GN989" s="5"/>
      <c r="GO989" s="4"/>
      <c r="GP989" s="6"/>
      <c r="GQ989" s="4"/>
      <c r="GR989" s="6"/>
      <c r="GS989" s="5"/>
      <c r="GT989" s="5"/>
      <c r="GU989" s="4"/>
      <c r="GV989" s="6"/>
      <c r="GW989" s="4"/>
      <c r="GX989" s="6"/>
      <c r="GY989" s="5"/>
      <c r="GZ989" s="5"/>
      <c r="HA989" s="4"/>
      <c r="HB989" s="6"/>
      <c r="HC989" s="4"/>
      <c r="HD989" s="6"/>
      <c r="HE989" s="5"/>
      <c r="HF989" s="5"/>
      <c r="HG989" s="4"/>
      <c r="HH989" s="6"/>
      <c r="HI989" s="4"/>
      <c r="HJ989" s="6"/>
      <c r="HK989" s="5"/>
      <c r="HL989" s="5"/>
      <c r="HM989" s="4"/>
      <c r="HN989" s="6"/>
      <c r="HO989" s="4"/>
      <c r="HP989" s="6"/>
      <c r="HQ989" s="5"/>
      <c r="HR989" s="5"/>
      <c r="HS989" s="4"/>
      <c r="HT989" s="6"/>
      <c r="HU989" s="4"/>
      <c r="HV989" s="6"/>
      <c r="HW989" s="5"/>
      <c r="HX989" s="5"/>
      <c r="HY989" s="4"/>
      <c r="HZ989" s="6"/>
      <c r="IA989" s="4"/>
      <c r="IB989" s="6"/>
      <c r="IC989" s="5"/>
      <c r="ID989" s="5"/>
      <c r="IE989" s="4"/>
      <c r="IF989" s="6"/>
      <c r="IG989" s="4"/>
      <c r="IH989" s="6"/>
      <c r="II989" s="5"/>
      <c r="IJ989" s="5"/>
      <c r="IK989" s="4"/>
      <c r="IL989" s="6"/>
      <c r="IM989" s="4"/>
      <c r="IN989" s="6"/>
      <c r="IO989" s="5"/>
      <c r="IP989" s="5"/>
      <c r="IQ989" s="4"/>
      <c r="IR989" s="6"/>
      <c r="IS989" s="4"/>
      <c r="IT989" s="6"/>
      <c r="IU989" s="5"/>
      <c r="IV989" s="5"/>
      <c r="IW989" s="4"/>
      <c r="IX989" s="6"/>
      <c r="IY989" s="4"/>
      <c r="IZ989" s="6"/>
      <c r="JA989" s="5"/>
      <c r="JB989" s="5"/>
      <c r="JC989" s="4"/>
      <c r="JD989" s="6"/>
      <c r="JE989" s="4"/>
      <c r="JF989" s="6"/>
      <c r="JG989" s="5"/>
      <c r="JH989" s="5"/>
      <c r="JI989" s="4"/>
      <c r="JJ989" s="6"/>
      <c r="JK989" s="4"/>
      <c r="JL989" s="6"/>
      <c r="JM989" s="5"/>
      <c r="JN989" s="5"/>
      <c r="JO989" s="4"/>
      <c r="JP989" s="6"/>
      <c r="JQ989" s="4"/>
      <c r="JR989" s="6"/>
      <c r="JS989" s="5"/>
      <c r="JT989" s="5"/>
      <c r="JU989" s="4"/>
      <c r="JV989" s="6"/>
      <c r="JW989" s="4"/>
      <c r="JX989" s="6"/>
      <c r="JY989" s="5"/>
      <c r="JZ989" s="5"/>
      <c r="KA989" s="4"/>
      <c r="KB989" s="6"/>
      <c r="KC989" s="4"/>
      <c r="KD989" s="6"/>
      <c r="KE989" s="5"/>
      <c r="KF989" s="5"/>
      <c r="KG989" s="4"/>
      <c r="KH989" s="6"/>
      <c r="KI989" s="4"/>
      <c r="KJ989" s="6"/>
      <c r="KK989" s="5"/>
      <c r="KL989" s="5"/>
    </row>
    <row r="990">
      <c r="A990" s="3" t="s">
        <v>85</v>
      </c>
      <c r="B990" s="3" t="s">
        <v>1138</v>
      </c>
      <c r="C990" s="3" t="s">
        <v>522</v>
      </c>
      <c r="D990" s="3" t="s">
        <v>523</v>
      </c>
      <c r="E990" s="3" t="s">
        <v>1139</v>
      </c>
      <c r="F990" s="3" t="s">
        <v>1140</v>
      </c>
      <c r="G990" s="3" t="s">
        <v>568</v>
      </c>
      <c r="H990" s="3" t="s">
        <v>351</v>
      </c>
      <c r="I990" s="4"/>
      <c r="J990" s="4">
        <f>=ROUNDDOWN({0},0)</f>
      </c>
      <c r="K990" s="4">
        <v>380</v>
      </c>
      <c r="L990" s="5">
        <v>1</v>
      </c>
      <c r="M990" s="4"/>
      <c r="N990" s="4">
        <f>=ROUNDDOWN({0},0)</f>
      </c>
      <c r="O990" s="4"/>
      <c r="P990" s="5"/>
      <c r="Q990" s="4">
        <v>8</v>
      </c>
      <c r="R990" s="6">
        <v>518.56</v>
      </c>
      <c r="S990" s="4"/>
      <c r="T990" s="6"/>
      <c r="U990" s="5"/>
      <c r="V990" s="5"/>
      <c r="W990" s="4">
        <v>1</v>
      </c>
      <c r="X990" s="6">
        <v>66.94</v>
      </c>
      <c r="Y990" s="4"/>
      <c r="Z990" s="6"/>
      <c r="AA990" s="5"/>
      <c r="AB990" s="5"/>
      <c r="AC990" s="4"/>
      <c r="AD990" s="6"/>
      <c r="AE990" s="4"/>
      <c r="AF990" s="6"/>
      <c r="AG990" s="5"/>
      <c r="AH990" s="5"/>
      <c r="AI990" s="4">
        <v>2</v>
      </c>
      <c r="AJ990" s="6">
        <v>136.18</v>
      </c>
      <c r="AK990" s="4"/>
      <c r="AL990" s="6"/>
      <c r="AM990" s="5"/>
      <c r="AN990" s="5"/>
      <c r="AO990" s="4">
        <v>1</v>
      </c>
      <c r="AP990" s="6">
        <v>61.19</v>
      </c>
      <c r="AQ990" s="4"/>
      <c r="AR990" s="6"/>
      <c r="AS990" s="5"/>
      <c r="AT990" s="5"/>
      <c r="AU990" s="4">
        <v>3</v>
      </c>
      <c r="AV990" s="6">
        <v>195.68</v>
      </c>
      <c r="AW990" s="4"/>
      <c r="AX990" s="6"/>
      <c r="AY990" s="5"/>
      <c r="AZ990" s="5"/>
      <c r="BA990" s="4"/>
      <c r="BB990" s="6"/>
      <c r="BC990" s="4"/>
      <c r="BD990" s="6"/>
      <c r="BE990" s="5"/>
      <c r="BF990" s="5"/>
      <c r="BG990" s="4"/>
      <c r="BH990" s="6"/>
      <c r="BI990" s="4"/>
      <c r="BJ990" s="6"/>
      <c r="BK990" s="5"/>
      <c r="BL990" s="5"/>
      <c r="BM990" s="4">
        <v>1</v>
      </c>
      <c r="BN990" s="6">
        <v>58.57</v>
      </c>
      <c r="BO990" s="4"/>
      <c r="BP990" s="6"/>
      <c r="BQ990" s="5"/>
      <c r="BR990" s="5"/>
      <c r="BS990" s="4"/>
      <c r="BT990" s="6"/>
      <c r="BU990" s="4"/>
      <c r="BV990" s="6"/>
      <c r="BW990" s="5"/>
      <c r="BX990" s="5"/>
      <c r="BY990" s="4"/>
      <c r="BZ990" s="6"/>
      <c r="CA990" s="4"/>
      <c r="CB990" s="6"/>
      <c r="CC990" s="5"/>
      <c r="CD990" s="5"/>
      <c r="CE990" s="4"/>
      <c r="CF990" s="6"/>
      <c r="CG990" s="4"/>
      <c r="CH990" s="6"/>
      <c r="CI990" s="5"/>
      <c r="CJ990" s="5"/>
      <c r="CK990" s="4"/>
      <c r="CL990" s="6"/>
      <c r="CM990" s="4"/>
      <c r="CN990" s="6"/>
      <c r="CO990" s="5"/>
      <c r="CP990" s="5"/>
      <c r="CQ990" s="4"/>
      <c r="CR990" s="6"/>
      <c r="CS990" s="4"/>
      <c r="CT990" s="6"/>
      <c r="CU990" s="5"/>
      <c r="CV990" s="5"/>
      <c r="CW990" s="4"/>
      <c r="CX990" s="6"/>
      <c r="CY990" s="4"/>
      <c r="CZ990" s="6"/>
      <c r="DA990" s="5"/>
      <c r="DB990" s="5"/>
      <c r="DC990" s="4"/>
      <c r="DD990" s="6"/>
      <c r="DE990" s="4"/>
      <c r="DF990" s="6"/>
      <c r="DG990" s="5"/>
      <c r="DH990" s="5"/>
      <c r="DI990" s="4"/>
      <c r="DJ990" s="6"/>
      <c r="DK990" s="4"/>
      <c r="DL990" s="6"/>
      <c r="DM990" s="5"/>
      <c r="DN990" s="5"/>
      <c r="DO990" s="4"/>
      <c r="DP990" s="6"/>
      <c r="DQ990" s="4"/>
      <c r="DR990" s="6"/>
      <c r="DS990" s="5"/>
      <c r="DT990" s="5"/>
      <c r="DU990" s="4"/>
      <c r="DV990" s="6"/>
      <c r="DW990" s="4"/>
      <c r="DX990" s="6"/>
      <c r="DY990" s="5"/>
      <c r="DZ990" s="5"/>
      <c r="EA990" s="4"/>
      <c r="EB990" s="6"/>
      <c r="EC990" s="4"/>
      <c r="ED990" s="6"/>
      <c r="EE990" s="5"/>
      <c r="EF990" s="5"/>
      <c r="EG990" s="4"/>
      <c r="EH990" s="6"/>
      <c r="EI990" s="4"/>
      <c r="EJ990" s="6"/>
      <c r="EK990" s="5"/>
      <c r="EL990" s="5"/>
      <c r="EM990" s="4"/>
      <c r="EN990" s="6"/>
      <c r="EO990" s="4"/>
      <c r="EP990" s="6"/>
      <c r="EQ990" s="5"/>
      <c r="ER990" s="5"/>
      <c r="ES990" s="4"/>
      <c r="ET990" s="6"/>
      <c r="EU990" s="4"/>
      <c r="EV990" s="6"/>
      <c r="EW990" s="5"/>
      <c r="EX990" s="5"/>
      <c r="EY990" s="4"/>
      <c r="EZ990" s="6"/>
      <c r="FA990" s="4"/>
      <c r="FB990" s="6"/>
      <c r="FC990" s="5"/>
      <c r="FD990" s="5"/>
      <c r="FE990" s="4"/>
      <c r="FF990" s="6"/>
      <c r="FG990" s="4"/>
      <c r="FH990" s="6"/>
      <c r="FI990" s="5"/>
      <c r="FJ990" s="5"/>
      <c r="FK990" s="4"/>
      <c r="FL990" s="6"/>
      <c r="FM990" s="4"/>
      <c r="FN990" s="6"/>
      <c r="FO990" s="5"/>
      <c r="FP990" s="5"/>
      <c r="FQ990" s="4"/>
      <c r="FR990" s="6"/>
      <c r="FS990" s="4"/>
      <c r="FT990" s="6"/>
      <c r="FU990" s="5"/>
      <c r="FV990" s="5"/>
      <c r="FW990" s="4"/>
      <c r="FX990" s="6"/>
      <c r="FY990" s="4"/>
      <c r="FZ990" s="6"/>
      <c r="GA990" s="5"/>
      <c r="GB990" s="5"/>
      <c r="GC990" s="4"/>
      <c r="GD990" s="6"/>
      <c r="GE990" s="4"/>
      <c r="GF990" s="6"/>
      <c r="GG990" s="5"/>
      <c r="GH990" s="5"/>
      <c r="GI990" s="4"/>
      <c r="GJ990" s="6"/>
      <c r="GK990" s="4"/>
      <c r="GL990" s="6"/>
      <c r="GM990" s="5"/>
      <c r="GN990" s="5"/>
      <c r="GO990" s="4"/>
      <c r="GP990" s="6"/>
      <c r="GQ990" s="4"/>
      <c r="GR990" s="6"/>
      <c r="GS990" s="5"/>
      <c r="GT990" s="5"/>
      <c r="GU990" s="4"/>
      <c r="GV990" s="6"/>
      <c r="GW990" s="4"/>
      <c r="GX990" s="6"/>
      <c r="GY990" s="5"/>
      <c r="GZ990" s="5"/>
      <c r="HA990" s="4"/>
      <c r="HB990" s="6"/>
      <c r="HC990" s="4"/>
      <c r="HD990" s="6"/>
      <c r="HE990" s="5"/>
      <c r="HF990" s="5"/>
      <c r="HG990" s="4"/>
      <c r="HH990" s="6"/>
      <c r="HI990" s="4"/>
      <c r="HJ990" s="6"/>
      <c r="HK990" s="5"/>
      <c r="HL990" s="5"/>
      <c r="HM990" s="4"/>
      <c r="HN990" s="6"/>
      <c r="HO990" s="4"/>
      <c r="HP990" s="6"/>
      <c r="HQ990" s="5"/>
      <c r="HR990" s="5"/>
      <c r="HS990" s="4"/>
      <c r="HT990" s="6"/>
      <c r="HU990" s="4"/>
      <c r="HV990" s="6"/>
      <c r="HW990" s="5"/>
      <c r="HX990" s="5"/>
      <c r="HY990" s="4"/>
      <c r="HZ990" s="6"/>
      <c r="IA990" s="4"/>
      <c r="IB990" s="6"/>
      <c r="IC990" s="5"/>
      <c r="ID990" s="5"/>
      <c r="IE990" s="4"/>
      <c r="IF990" s="6"/>
      <c r="IG990" s="4"/>
      <c r="IH990" s="6"/>
      <c r="II990" s="5"/>
      <c r="IJ990" s="5"/>
      <c r="IK990" s="4"/>
      <c r="IL990" s="6"/>
      <c r="IM990" s="4"/>
      <c r="IN990" s="6"/>
      <c r="IO990" s="5"/>
      <c r="IP990" s="5"/>
      <c r="IQ990" s="4"/>
      <c r="IR990" s="6"/>
      <c r="IS990" s="4"/>
      <c r="IT990" s="6"/>
      <c r="IU990" s="5"/>
      <c r="IV990" s="5"/>
      <c r="IW990" s="4"/>
      <c r="IX990" s="6"/>
      <c r="IY990" s="4"/>
      <c r="IZ990" s="6"/>
      <c r="JA990" s="5"/>
      <c r="JB990" s="5"/>
      <c r="JC990" s="4"/>
      <c r="JD990" s="6"/>
      <c r="JE990" s="4"/>
      <c r="JF990" s="6"/>
      <c r="JG990" s="5"/>
      <c r="JH990" s="5"/>
      <c r="JI990" s="4"/>
      <c r="JJ990" s="6"/>
      <c r="JK990" s="4"/>
      <c r="JL990" s="6"/>
      <c r="JM990" s="5"/>
      <c r="JN990" s="5"/>
      <c r="JO990" s="4"/>
      <c r="JP990" s="6"/>
      <c r="JQ990" s="4"/>
      <c r="JR990" s="6"/>
      <c r="JS990" s="5"/>
      <c r="JT990" s="5"/>
      <c r="JU990" s="4"/>
      <c r="JV990" s="6"/>
      <c r="JW990" s="4"/>
      <c r="JX990" s="6"/>
      <c r="JY990" s="5"/>
      <c r="JZ990" s="5"/>
      <c r="KA990" s="4"/>
      <c r="KB990" s="6"/>
      <c r="KC990" s="4"/>
      <c r="KD990" s="6"/>
      <c r="KE990" s="5"/>
      <c r="KF990" s="5"/>
      <c r="KG990" s="4"/>
      <c r="KH990" s="6"/>
      <c r="KI990" s="4"/>
      <c r="KJ990" s="6"/>
      <c r="KK990" s="5"/>
      <c r="KL990" s="5"/>
    </row>
    <row r="991">
      <c r="A991" s="3" t="s">
        <v>85</v>
      </c>
      <c r="B991" s="3" t="s">
        <v>1138</v>
      </c>
      <c r="C991" s="3" t="s">
        <v>522</v>
      </c>
      <c r="D991" s="3" t="s">
        <v>523</v>
      </c>
      <c r="E991" s="3" t="s">
        <v>1141</v>
      </c>
      <c r="F991" s="3" t="s">
        <v>1142</v>
      </c>
      <c r="G991" s="3" t="s">
        <v>1143</v>
      </c>
      <c r="H991" s="3" t="s">
        <v>104</v>
      </c>
      <c r="I991" s="4"/>
      <c r="J991" s="4">
        <f>=ROUNDDOWN({0},0)</f>
      </c>
      <c r="K991" s="4"/>
      <c r="L991" s="5"/>
      <c r="M991" s="4"/>
      <c r="N991" s="4">
        <f>=ROUNDDOWN({0},0)</f>
      </c>
      <c r="O991" s="4"/>
      <c r="P991" s="5"/>
      <c r="Q991" s="4">
        <v>3</v>
      </c>
      <c r="R991" s="6">
        <v>210.57</v>
      </c>
      <c r="S991" s="4"/>
      <c r="T991" s="6"/>
      <c r="U991" s="5"/>
      <c r="V991" s="5"/>
      <c r="W991" s="4"/>
      <c r="X991" s="6"/>
      <c r="Y991" s="4"/>
      <c r="Z991" s="6"/>
      <c r="AA991" s="5"/>
      <c r="AB991" s="5"/>
      <c r="AC991" s="4"/>
      <c r="AD991" s="6"/>
      <c r="AE991" s="4"/>
      <c r="AF991" s="6"/>
      <c r="AG991" s="5"/>
      <c r="AH991" s="5"/>
      <c r="AI991" s="4">
        <v>1</v>
      </c>
      <c r="AJ991" s="6">
        <v>70.19</v>
      </c>
      <c r="AK991" s="4"/>
      <c r="AL991" s="6"/>
      <c r="AM991" s="5"/>
      <c r="AN991" s="5"/>
      <c r="AO991" s="4"/>
      <c r="AP991" s="6"/>
      <c r="AQ991" s="4"/>
      <c r="AR991" s="6"/>
      <c r="AS991" s="5"/>
      <c r="AT991" s="5"/>
      <c r="AU991" s="4"/>
      <c r="AV991" s="6"/>
      <c r="AW991" s="4"/>
      <c r="AX991" s="6"/>
      <c r="AY991" s="5"/>
      <c r="AZ991" s="5"/>
      <c r="BA991" s="4"/>
      <c r="BB991" s="6"/>
      <c r="BC991" s="4"/>
      <c r="BD991" s="6"/>
      <c r="BE991" s="5"/>
      <c r="BF991" s="5"/>
      <c r="BG991" s="4"/>
      <c r="BH991" s="6"/>
      <c r="BI991" s="4"/>
      <c r="BJ991" s="6"/>
      <c r="BK991" s="5"/>
      <c r="BL991" s="5"/>
      <c r="BM991" s="4"/>
      <c r="BN991" s="6"/>
      <c r="BO991" s="4"/>
      <c r="BP991" s="6"/>
      <c r="BQ991" s="5"/>
      <c r="BR991" s="5"/>
      <c r="BS991" s="4"/>
      <c r="BT991" s="6"/>
      <c r="BU991" s="4"/>
      <c r="BV991" s="6"/>
      <c r="BW991" s="5"/>
      <c r="BX991" s="5"/>
      <c r="BY991" s="4"/>
      <c r="BZ991" s="6"/>
      <c r="CA991" s="4"/>
      <c r="CB991" s="6"/>
      <c r="CC991" s="5"/>
      <c r="CD991" s="5"/>
      <c r="CE991" s="4">
        <v>2</v>
      </c>
      <c r="CF991" s="6">
        <v>140.38</v>
      </c>
      <c r="CG991" s="4"/>
      <c r="CH991" s="6"/>
      <c r="CI991" s="5"/>
      <c r="CJ991" s="5"/>
      <c r="CK991" s="4"/>
      <c r="CL991" s="6"/>
      <c r="CM991" s="4"/>
      <c r="CN991" s="6"/>
      <c r="CO991" s="5"/>
      <c r="CP991" s="5"/>
      <c r="CQ991" s="4"/>
      <c r="CR991" s="6"/>
      <c r="CS991" s="4"/>
      <c r="CT991" s="6"/>
      <c r="CU991" s="5"/>
      <c r="CV991" s="5"/>
      <c r="CW991" s="4"/>
      <c r="CX991" s="6"/>
      <c r="CY991" s="4"/>
      <c r="CZ991" s="6"/>
      <c r="DA991" s="5"/>
      <c r="DB991" s="5"/>
      <c r="DC991" s="4"/>
      <c r="DD991" s="6"/>
      <c r="DE991" s="4"/>
      <c r="DF991" s="6"/>
      <c r="DG991" s="5"/>
      <c r="DH991" s="5"/>
      <c r="DI991" s="4"/>
      <c r="DJ991" s="6"/>
      <c r="DK991" s="4"/>
      <c r="DL991" s="6"/>
      <c r="DM991" s="5"/>
      <c r="DN991" s="5"/>
      <c r="DO991" s="4"/>
      <c r="DP991" s="6"/>
      <c r="DQ991" s="4"/>
      <c r="DR991" s="6"/>
      <c r="DS991" s="5"/>
      <c r="DT991" s="5"/>
      <c r="DU991" s="4"/>
      <c r="DV991" s="6"/>
      <c r="DW991" s="4"/>
      <c r="DX991" s="6"/>
      <c r="DY991" s="5"/>
      <c r="DZ991" s="5"/>
      <c r="EA991" s="4"/>
      <c r="EB991" s="6"/>
      <c r="EC991" s="4"/>
      <c r="ED991" s="6"/>
      <c r="EE991" s="5"/>
      <c r="EF991" s="5"/>
      <c r="EG991" s="4"/>
      <c r="EH991" s="6"/>
      <c r="EI991" s="4"/>
      <c r="EJ991" s="6"/>
      <c r="EK991" s="5"/>
      <c r="EL991" s="5"/>
      <c r="EM991" s="4"/>
      <c r="EN991" s="6"/>
      <c r="EO991" s="4"/>
      <c r="EP991" s="6"/>
      <c r="EQ991" s="5"/>
      <c r="ER991" s="5"/>
      <c r="ES991" s="4"/>
      <c r="ET991" s="6"/>
      <c r="EU991" s="4"/>
      <c r="EV991" s="6"/>
      <c r="EW991" s="5"/>
      <c r="EX991" s="5"/>
      <c r="EY991" s="4"/>
      <c r="EZ991" s="6"/>
      <c r="FA991" s="4"/>
      <c r="FB991" s="6"/>
      <c r="FC991" s="5"/>
      <c r="FD991" s="5"/>
      <c r="FE991" s="4"/>
      <c r="FF991" s="6"/>
      <c r="FG991" s="4"/>
      <c r="FH991" s="6"/>
      <c r="FI991" s="5"/>
      <c r="FJ991" s="5"/>
      <c r="FK991" s="4"/>
      <c r="FL991" s="6"/>
      <c r="FM991" s="4"/>
      <c r="FN991" s="6"/>
      <c r="FO991" s="5"/>
      <c r="FP991" s="5"/>
      <c r="FQ991" s="4"/>
      <c r="FR991" s="6"/>
      <c r="FS991" s="4"/>
      <c r="FT991" s="6"/>
      <c r="FU991" s="5"/>
      <c r="FV991" s="5"/>
      <c r="FW991" s="4"/>
      <c r="FX991" s="6"/>
      <c r="FY991" s="4"/>
      <c r="FZ991" s="6"/>
      <c r="GA991" s="5"/>
      <c r="GB991" s="5"/>
      <c r="GC991" s="4"/>
      <c r="GD991" s="6"/>
      <c r="GE991" s="4"/>
      <c r="GF991" s="6"/>
      <c r="GG991" s="5"/>
      <c r="GH991" s="5"/>
      <c r="GI991" s="4"/>
      <c r="GJ991" s="6"/>
      <c r="GK991" s="4"/>
      <c r="GL991" s="6"/>
      <c r="GM991" s="5"/>
      <c r="GN991" s="5"/>
      <c r="GO991" s="4"/>
      <c r="GP991" s="6"/>
      <c r="GQ991" s="4"/>
      <c r="GR991" s="6"/>
      <c r="GS991" s="5"/>
      <c r="GT991" s="5"/>
      <c r="GU991" s="4"/>
      <c r="GV991" s="6"/>
      <c r="GW991" s="4"/>
      <c r="GX991" s="6"/>
      <c r="GY991" s="5"/>
      <c r="GZ991" s="5"/>
      <c r="HA991" s="4"/>
      <c r="HB991" s="6"/>
      <c r="HC991" s="4"/>
      <c r="HD991" s="6"/>
      <c r="HE991" s="5"/>
      <c r="HF991" s="5"/>
      <c r="HG991" s="4"/>
      <c r="HH991" s="6"/>
      <c r="HI991" s="4"/>
      <c r="HJ991" s="6"/>
      <c r="HK991" s="5"/>
      <c r="HL991" s="5"/>
      <c r="HM991" s="4"/>
      <c r="HN991" s="6"/>
      <c r="HO991" s="4"/>
      <c r="HP991" s="6"/>
      <c r="HQ991" s="5"/>
      <c r="HR991" s="5"/>
      <c r="HS991" s="4"/>
      <c r="HT991" s="6"/>
      <c r="HU991" s="4"/>
      <c r="HV991" s="6"/>
      <c r="HW991" s="5"/>
      <c r="HX991" s="5"/>
      <c r="HY991" s="4"/>
      <c r="HZ991" s="6"/>
      <c r="IA991" s="4"/>
      <c r="IB991" s="6"/>
      <c r="IC991" s="5"/>
      <c r="ID991" s="5"/>
      <c r="IE991" s="4"/>
      <c r="IF991" s="6"/>
      <c r="IG991" s="4"/>
      <c r="IH991" s="6"/>
      <c r="II991" s="5"/>
      <c r="IJ991" s="5"/>
      <c r="IK991" s="4"/>
      <c r="IL991" s="6"/>
      <c r="IM991" s="4"/>
      <c r="IN991" s="6"/>
      <c r="IO991" s="5"/>
      <c r="IP991" s="5"/>
      <c r="IQ991" s="4"/>
      <c r="IR991" s="6"/>
      <c r="IS991" s="4"/>
      <c r="IT991" s="6"/>
      <c r="IU991" s="5"/>
      <c r="IV991" s="5"/>
      <c r="IW991" s="4"/>
      <c r="IX991" s="6"/>
      <c r="IY991" s="4"/>
      <c r="IZ991" s="6"/>
      <c r="JA991" s="5"/>
      <c r="JB991" s="5"/>
      <c r="JC991" s="4"/>
      <c r="JD991" s="6"/>
      <c r="JE991" s="4"/>
      <c r="JF991" s="6"/>
      <c r="JG991" s="5"/>
      <c r="JH991" s="5"/>
      <c r="JI991" s="4"/>
      <c r="JJ991" s="6"/>
      <c r="JK991" s="4"/>
      <c r="JL991" s="6"/>
      <c r="JM991" s="5"/>
      <c r="JN991" s="5"/>
      <c r="JO991" s="4"/>
      <c r="JP991" s="6"/>
      <c r="JQ991" s="4"/>
      <c r="JR991" s="6"/>
      <c r="JS991" s="5"/>
      <c r="JT991" s="5"/>
      <c r="JU991" s="4"/>
      <c r="JV991" s="6"/>
      <c r="JW991" s="4"/>
      <c r="JX991" s="6"/>
      <c r="JY991" s="5"/>
      <c r="JZ991" s="5"/>
      <c r="KA991" s="4"/>
      <c r="KB991" s="6"/>
      <c r="KC991" s="4"/>
      <c r="KD991" s="6"/>
      <c r="KE991" s="5"/>
      <c r="KF991" s="5"/>
      <c r="KG991" s="4"/>
      <c r="KH991" s="6"/>
      <c r="KI991" s="4"/>
      <c r="KJ991" s="6"/>
      <c r="KK991" s="5"/>
      <c r="KL991" s="5"/>
    </row>
    <row r="992">
      <c r="A992" s="3" t="s">
        <v>85</v>
      </c>
      <c r="B992" s="3" t="s">
        <v>1146</v>
      </c>
      <c r="C992" s="3" t="s">
        <v>449</v>
      </c>
      <c r="D992" s="3" t="s">
        <v>519</v>
      </c>
      <c r="E992" s="3" t="s">
        <v>1147</v>
      </c>
      <c r="F992" s="3" t="s">
        <v>1147</v>
      </c>
      <c r="G992" s="3" t="s">
        <v>1147</v>
      </c>
      <c r="H992" s="3" t="s">
        <v>351</v>
      </c>
      <c r="I992" s="4"/>
      <c r="J992" s="4">
        <f>=ROUNDDOWN({0},0)</f>
      </c>
      <c r="K992" s="4"/>
      <c r="L992" s="5"/>
      <c r="M992" s="4"/>
      <c r="N992" s="4">
        <f>=ROUNDDOWN({0},0)</f>
      </c>
      <c r="O992" s="4"/>
      <c r="P992" s="5"/>
      <c r="Q992" s="4">
        <v>6</v>
      </c>
      <c r="R992" s="6">
        <v>753.61</v>
      </c>
      <c r="S992" s="4"/>
      <c r="T992" s="6"/>
      <c r="U992" s="5"/>
      <c r="V992" s="5"/>
      <c r="W992" s="4"/>
      <c r="X992" s="6"/>
      <c r="Y992" s="4"/>
      <c r="Z992" s="6"/>
      <c r="AA992" s="5"/>
      <c r="AB992" s="5"/>
      <c r="AC992" s="4">
        <v>2</v>
      </c>
      <c r="AD992" s="6">
        <v>163.02</v>
      </c>
      <c r="AE992" s="4"/>
      <c r="AF992" s="6"/>
      <c r="AG992" s="5"/>
      <c r="AH992" s="5"/>
      <c r="AI992" s="4"/>
      <c r="AJ992" s="6"/>
      <c r="AK992" s="4"/>
      <c r="AL992" s="6"/>
      <c r="AM992" s="5"/>
      <c r="AN992" s="5"/>
      <c r="AO992" s="4">
        <v>3</v>
      </c>
      <c r="AP992" s="6">
        <v>440.44</v>
      </c>
      <c r="AQ992" s="4"/>
      <c r="AR992" s="6"/>
      <c r="AS992" s="5"/>
      <c r="AT992" s="5"/>
      <c r="AU992" s="4">
        <v>1</v>
      </c>
      <c r="AV992" s="6">
        <v>150.15</v>
      </c>
      <c r="AW992" s="4"/>
      <c r="AX992" s="6"/>
      <c r="AY992" s="5"/>
      <c r="AZ992" s="5"/>
      <c r="BA992" s="4"/>
      <c r="BB992" s="6"/>
      <c r="BC992" s="4"/>
      <c r="BD992" s="6"/>
      <c r="BE992" s="5"/>
      <c r="BF992" s="5"/>
      <c r="BG992" s="4"/>
      <c r="BH992" s="6"/>
      <c r="BI992" s="4"/>
      <c r="BJ992" s="6"/>
      <c r="BK992" s="5"/>
      <c r="BL992" s="5"/>
      <c r="BM992" s="4"/>
      <c r="BN992" s="6"/>
      <c r="BO992" s="4"/>
      <c r="BP992" s="6"/>
      <c r="BQ992" s="5"/>
      <c r="BR992" s="5"/>
      <c r="BS992" s="4"/>
      <c r="BT992" s="6"/>
      <c r="BU992" s="4"/>
      <c r="BV992" s="6"/>
      <c r="BW992" s="5"/>
      <c r="BX992" s="5"/>
      <c r="BY992" s="4"/>
      <c r="BZ992" s="6"/>
      <c r="CA992" s="4"/>
      <c r="CB992" s="6"/>
      <c r="CC992" s="5"/>
      <c r="CD992" s="5"/>
      <c r="CE992" s="4"/>
      <c r="CF992" s="6"/>
      <c r="CG992" s="4"/>
      <c r="CH992" s="6"/>
      <c r="CI992" s="5"/>
      <c r="CJ992" s="5"/>
      <c r="CK992" s="4"/>
      <c r="CL992" s="6"/>
      <c r="CM992" s="4"/>
      <c r="CN992" s="6"/>
      <c r="CO992" s="5"/>
      <c r="CP992" s="5"/>
      <c r="CQ992" s="4"/>
      <c r="CR992" s="6"/>
      <c r="CS992" s="4"/>
      <c r="CT992" s="6"/>
      <c r="CU992" s="5"/>
      <c r="CV992" s="5"/>
      <c r="CW992" s="4"/>
      <c r="CX992" s="6"/>
      <c r="CY992" s="4"/>
      <c r="CZ992" s="6"/>
      <c r="DA992" s="5"/>
      <c r="DB992" s="5"/>
      <c r="DC992" s="4"/>
      <c r="DD992" s="6"/>
      <c r="DE992" s="4"/>
      <c r="DF992" s="6"/>
      <c r="DG992" s="5"/>
      <c r="DH992" s="5"/>
      <c r="DI992" s="4"/>
      <c r="DJ992" s="6"/>
      <c r="DK992" s="4"/>
      <c r="DL992" s="6"/>
      <c r="DM992" s="5"/>
      <c r="DN992" s="5"/>
      <c r="DO992" s="4"/>
      <c r="DP992" s="6"/>
      <c r="DQ992" s="4"/>
      <c r="DR992" s="6"/>
      <c r="DS992" s="5"/>
      <c r="DT992" s="5"/>
      <c r="DU992" s="4"/>
      <c r="DV992" s="6"/>
      <c r="DW992" s="4"/>
      <c r="DX992" s="6"/>
      <c r="DY992" s="5"/>
      <c r="DZ992" s="5"/>
      <c r="EA992" s="4"/>
      <c r="EB992" s="6"/>
      <c r="EC992" s="4"/>
      <c r="ED992" s="6"/>
      <c r="EE992" s="5"/>
      <c r="EF992" s="5"/>
      <c r="EG992" s="4"/>
      <c r="EH992" s="6"/>
      <c r="EI992" s="4"/>
      <c r="EJ992" s="6"/>
      <c r="EK992" s="5"/>
      <c r="EL992" s="5"/>
      <c r="EM992" s="4"/>
      <c r="EN992" s="6"/>
      <c r="EO992" s="4"/>
      <c r="EP992" s="6"/>
      <c r="EQ992" s="5"/>
      <c r="ER992" s="5"/>
      <c r="ES992" s="4"/>
      <c r="ET992" s="6"/>
      <c r="EU992" s="4"/>
      <c r="EV992" s="6"/>
      <c r="EW992" s="5"/>
      <c r="EX992" s="5"/>
      <c r="EY992" s="4"/>
      <c r="EZ992" s="6"/>
      <c r="FA992" s="4"/>
      <c r="FB992" s="6"/>
      <c r="FC992" s="5"/>
      <c r="FD992" s="5"/>
      <c r="FE992" s="4"/>
      <c r="FF992" s="6"/>
      <c r="FG992" s="4"/>
      <c r="FH992" s="6"/>
      <c r="FI992" s="5"/>
      <c r="FJ992" s="5"/>
      <c r="FK992" s="4"/>
      <c r="FL992" s="6"/>
      <c r="FM992" s="4"/>
      <c r="FN992" s="6"/>
      <c r="FO992" s="5"/>
      <c r="FP992" s="5"/>
      <c r="FQ992" s="4"/>
      <c r="FR992" s="6"/>
      <c r="FS992" s="4"/>
      <c r="FT992" s="6"/>
      <c r="FU992" s="5"/>
      <c r="FV992" s="5"/>
      <c r="FW992" s="4"/>
      <c r="FX992" s="6"/>
      <c r="FY992" s="4"/>
      <c r="FZ992" s="6"/>
      <c r="GA992" s="5"/>
      <c r="GB992" s="5"/>
      <c r="GC992" s="4"/>
      <c r="GD992" s="6"/>
      <c r="GE992" s="4"/>
      <c r="GF992" s="6"/>
      <c r="GG992" s="5"/>
      <c r="GH992" s="5"/>
      <c r="GI992" s="4"/>
      <c r="GJ992" s="6"/>
      <c r="GK992" s="4"/>
      <c r="GL992" s="6"/>
      <c r="GM992" s="5"/>
      <c r="GN992" s="5"/>
      <c r="GO992" s="4"/>
      <c r="GP992" s="6"/>
      <c r="GQ992" s="4"/>
      <c r="GR992" s="6"/>
      <c r="GS992" s="5"/>
      <c r="GT992" s="5"/>
      <c r="GU992" s="4"/>
      <c r="GV992" s="6"/>
      <c r="GW992" s="4"/>
      <c r="GX992" s="6"/>
      <c r="GY992" s="5"/>
      <c r="GZ992" s="5"/>
      <c r="HA992" s="4"/>
      <c r="HB992" s="6"/>
      <c r="HC992" s="4"/>
      <c r="HD992" s="6"/>
      <c r="HE992" s="5"/>
      <c r="HF992" s="5"/>
      <c r="HG992" s="4"/>
      <c r="HH992" s="6"/>
      <c r="HI992" s="4"/>
      <c r="HJ992" s="6"/>
      <c r="HK992" s="5"/>
      <c r="HL992" s="5"/>
      <c r="HM992" s="4"/>
      <c r="HN992" s="6"/>
      <c r="HO992" s="4"/>
      <c r="HP992" s="6"/>
      <c r="HQ992" s="5"/>
      <c r="HR992" s="5"/>
      <c r="HS992" s="4"/>
      <c r="HT992" s="6"/>
      <c r="HU992" s="4"/>
      <c r="HV992" s="6"/>
      <c r="HW992" s="5"/>
      <c r="HX992" s="5"/>
      <c r="HY992" s="4"/>
      <c r="HZ992" s="6"/>
      <c r="IA992" s="4"/>
      <c r="IB992" s="6"/>
      <c r="IC992" s="5"/>
      <c r="ID992" s="5"/>
      <c r="IE992" s="4"/>
      <c r="IF992" s="6"/>
      <c r="IG992" s="4"/>
      <c r="IH992" s="6"/>
      <c r="II992" s="5"/>
      <c r="IJ992" s="5"/>
      <c r="IK992" s="4"/>
      <c r="IL992" s="6"/>
      <c r="IM992" s="4"/>
      <c r="IN992" s="6"/>
      <c r="IO992" s="5"/>
      <c r="IP992" s="5"/>
      <c r="IQ992" s="4"/>
      <c r="IR992" s="6"/>
      <c r="IS992" s="4"/>
      <c r="IT992" s="6"/>
      <c r="IU992" s="5"/>
      <c r="IV992" s="5"/>
      <c r="IW992" s="4"/>
      <c r="IX992" s="6"/>
      <c r="IY992" s="4"/>
      <c r="IZ992" s="6"/>
      <c r="JA992" s="5"/>
      <c r="JB992" s="5"/>
      <c r="JC992" s="4"/>
      <c r="JD992" s="6"/>
      <c r="JE992" s="4"/>
      <c r="JF992" s="6"/>
      <c r="JG992" s="5"/>
      <c r="JH992" s="5"/>
      <c r="JI992" s="4"/>
      <c r="JJ992" s="6"/>
      <c r="JK992" s="4"/>
      <c r="JL992" s="6"/>
      <c r="JM992" s="5"/>
      <c r="JN992" s="5"/>
      <c r="JO992" s="4"/>
      <c r="JP992" s="6"/>
      <c r="JQ992" s="4"/>
      <c r="JR992" s="6"/>
      <c r="JS992" s="5"/>
      <c r="JT992" s="5"/>
      <c r="JU992" s="4"/>
      <c r="JV992" s="6"/>
      <c r="JW992" s="4"/>
      <c r="JX992" s="6"/>
      <c r="JY992" s="5"/>
      <c r="JZ992" s="5"/>
      <c r="KA992" s="4"/>
      <c r="KB992" s="6"/>
      <c r="KC992" s="4"/>
      <c r="KD992" s="6"/>
      <c r="KE992" s="5"/>
      <c r="KF992" s="5"/>
      <c r="KG992" s="4"/>
      <c r="KH992" s="6"/>
      <c r="KI992" s="4"/>
      <c r="KJ992" s="6"/>
      <c r="KK992" s="5"/>
      <c r="KL992" s="5"/>
    </row>
    <row r="993">
      <c r="A993" s="3" t="s">
        <v>85</v>
      </c>
      <c r="B993" s="3" t="s">
        <v>1146</v>
      </c>
      <c r="C993" s="3" t="s">
        <v>522</v>
      </c>
      <c r="D993" s="3" t="s">
        <v>528</v>
      </c>
      <c r="E993" s="3" t="s">
        <v>1148</v>
      </c>
      <c r="F993" s="3" t="s">
        <v>1148</v>
      </c>
      <c r="G993" s="3" t="s">
        <v>1148</v>
      </c>
      <c r="H993" s="3" t="s">
        <v>1149</v>
      </c>
      <c r="I993" s="4"/>
      <c r="J993" s="4">
        <f>=ROUNDDOWN({0},0)</f>
      </c>
      <c r="K993" s="4"/>
      <c r="L993" s="5"/>
      <c r="M993" s="4"/>
      <c r="N993" s="4">
        <f>=ROUNDDOWN({0},0)</f>
      </c>
      <c r="O993" s="4"/>
      <c r="P993" s="5"/>
      <c r="Q993" s="4">
        <v>5</v>
      </c>
      <c r="R993" s="6">
        <v>481.91</v>
      </c>
      <c r="S993" s="4"/>
      <c r="T993" s="6"/>
      <c r="U993" s="5"/>
      <c r="V993" s="5"/>
      <c r="W993" s="4"/>
      <c r="X993" s="6"/>
      <c r="Y993" s="4"/>
      <c r="Z993" s="6"/>
      <c r="AA993" s="5"/>
      <c r="AB993" s="5"/>
      <c r="AC993" s="4"/>
      <c r="AD993" s="6"/>
      <c r="AE993" s="4"/>
      <c r="AF993" s="6"/>
      <c r="AG993" s="5"/>
      <c r="AH993" s="5"/>
      <c r="AI993" s="4"/>
      <c r="AJ993" s="6"/>
      <c r="AK993" s="4"/>
      <c r="AL993" s="6"/>
      <c r="AM993" s="5"/>
      <c r="AN993" s="5"/>
      <c r="AO993" s="4">
        <v>4</v>
      </c>
      <c r="AP993" s="6">
        <v>320.32</v>
      </c>
      <c r="AQ993" s="4"/>
      <c r="AR993" s="6"/>
      <c r="AS993" s="5"/>
      <c r="AT993" s="5"/>
      <c r="AU993" s="4"/>
      <c r="AV993" s="6"/>
      <c r="AW993" s="4"/>
      <c r="AX993" s="6"/>
      <c r="AY993" s="5"/>
      <c r="AZ993" s="5"/>
      <c r="BA993" s="4"/>
      <c r="BB993" s="6"/>
      <c r="BC993" s="4"/>
      <c r="BD993" s="6"/>
      <c r="BE993" s="5"/>
      <c r="BF993" s="5"/>
      <c r="BG993" s="4"/>
      <c r="BH993" s="6"/>
      <c r="BI993" s="4"/>
      <c r="BJ993" s="6"/>
      <c r="BK993" s="5"/>
      <c r="BL993" s="5"/>
      <c r="BM993" s="4">
        <v>1</v>
      </c>
      <c r="BN993" s="6">
        <v>161.59</v>
      </c>
      <c r="BO993" s="4"/>
      <c r="BP993" s="6"/>
      <c r="BQ993" s="5"/>
      <c r="BR993" s="5"/>
      <c r="BS993" s="4"/>
      <c r="BT993" s="6"/>
      <c r="BU993" s="4"/>
      <c r="BV993" s="6"/>
      <c r="BW993" s="5"/>
      <c r="BX993" s="5"/>
      <c r="BY993" s="4"/>
      <c r="BZ993" s="6"/>
      <c r="CA993" s="4"/>
      <c r="CB993" s="6"/>
      <c r="CC993" s="5"/>
      <c r="CD993" s="5"/>
      <c r="CE993" s="4"/>
      <c r="CF993" s="6"/>
      <c r="CG993" s="4"/>
      <c r="CH993" s="6"/>
      <c r="CI993" s="5"/>
      <c r="CJ993" s="5"/>
      <c r="CK993" s="4"/>
      <c r="CL993" s="6"/>
      <c r="CM993" s="4"/>
      <c r="CN993" s="6"/>
      <c r="CO993" s="5"/>
      <c r="CP993" s="5"/>
      <c r="CQ993" s="4"/>
      <c r="CR993" s="6"/>
      <c r="CS993" s="4"/>
      <c r="CT993" s="6"/>
      <c r="CU993" s="5"/>
      <c r="CV993" s="5"/>
      <c r="CW993" s="4"/>
      <c r="CX993" s="6"/>
      <c r="CY993" s="4"/>
      <c r="CZ993" s="6"/>
      <c r="DA993" s="5"/>
      <c r="DB993" s="5"/>
      <c r="DC993" s="4"/>
      <c r="DD993" s="6"/>
      <c r="DE993" s="4"/>
      <c r="DF993" s="6"/>
      <c r="DG993" s="5"/>
      <c r="DH993" s="5"/>
      <c r="DI993" s="4"/>
      <c r="DJ993" s="6"/>
      <c r="DK993" s="4"/>
      <c r="DL993" s="6"/>
      <c r="DM993" s="5"/>
      <c r="DN993" s="5"/>
      <c r="DO993" s="4"/>
      <c r="DP993" s="6"/>
      <c r="DQ993" s="4"/>
      <c r="DR993" s="6"/>
      <c r="DS993" s="5"/>
      <c r="DT993" s="5"/>
      <c r="DU993" s="4"/>
      <c r="DV993" s="6"/>
      <c r="DW993" s="4"/>
      <c r="DX993" s="6"/>
      <c r="DY993" s="5"/>
      <c r="DZ993" s="5"/>
      <c r="EA993" s="4"/>
      <c r="EB993" s="6"/>
      <c r="EC993" s="4"/>
      <c r="ED993" s="6"/>
      <c r="EE993" s="5"/>
      <c r="EF993" s="5"/>
      <c r="EG993" s="4"/>
      <c r="EH993" s="6"/>
      <c r="EI993" s="4"/>
      <c r="EJ993" s="6"/>
      <c r="EK993" s="5"/>
      <c r="EL993" s="5"/>
      <c r="EM993" s="4"/>
      <c r="EN993" s="6"/>
      <c r="EO993" s="4"/>
      <c r="EP993" s="6"/>
      <c r="EQ993" s="5"/>
      <c r="ER993" s="5"/>
      <c r="ES993" s="4"/>
      <c r="ET993" s="6"/>
      <c r="EU993" s="4"/>
      <c r="EV993" s="6"/>
      <c r="EW993" s="5"/>
      <c r="EX993" s="5"/>
      <c r="EY993" s="4"/>
      <c r="EZ993" s="6"/>
      <c r="FA993" s="4"/>
      <c r="FB993" s="6"/>
      <c r="FC993" s="5"/>
      <c r="FD993" s="5"/>
      <c r="FE993" s="4"/>
      <c r="FF993" s="6"/>
      <c r="FG993" s="4"/>
      <c r="FH993" s="6"/>
      <c r="FI993" s="5"/>
      <c r="FJ993" s="5"/>
      <c r="FK993" s="4"/>
      <c r="FL993" s="6"/>
      <c r="FM993" s="4"/>
      <c r="FN993" s="6"/>
      <c r="FO993" s="5"/>
      <c r="FP993" s="5"/>
      <c r="FQ993" s="4"/>
      <c r="FR993" s="6"/>
      <c r="FS993" s="4"/>
      <c r="FT993" s="6"/>
      <c r="FU993" s="5"/>
      <c r="FV993" s="5"/>
      <c r="FW993" s="4"/>
      <c r="FX993" s="6"/>
      <c r="FY993" s="4"/>
      <c r="FZ993" s="6"/>
      <c r="GA993" s="5"/>
      <c r="GB993" s="5"/>
      <c r="GC993" s="4"/>
      <c r="GD993" s="6"/>
      <c r="GE993" s="4"/>
      <c r="GF993" s="6"/>
      <c r="GG993" s="5"/>
      <c r="GH993" s="5"/>
      <c r="GI993" s="4"/>
      <c r="GJ993" s="6"/>
      <c r="GK993" s="4"/>
      <c r="GL993" s="6"/>
      <c r="GM993" s="5"/>
      <c r="GN993" s="5"/>
      <c r="GO993" s="4"/>
      <c r="GP993" s="6"/>
      <c r="GQ993" s="4"/>
      <c r="GR993" s="6"/>
      <c r="GS993" s="5"/>
      <c r="GT993" s="5"/>
      <c r="GU993" s="4"/>
      <c r="GV993" s="6"/>
      <c r="GW993" s="4"/>
      <c r="GX993" s="6"/>
      <c r="GY993" s="5"/>
      <c r="GZ993" s="5"/>
      <c r="HA993" s="4"/>
      <c r="HB993" s="6"/>
      <c r="HC993" s="4"/>
      <c r="HD993" s="6"/>
      <c r="HE993" s="5"/>
      <c r="HF993" s="5"/>
      <c r="HG993" s="4"/>
      <c r="HH993" s="6"/>
      <c r="HI993" s="4"/>
      <c r="HJ993" s="6"/>
      <c r="HK993" s="5"/>
      <c r="HL993" s="5"/>
      <c r="HM993" s="4"/>
      <c r="HN993" s="6"/>
      <c r="HO993" s="4"/>
      <c r="HP993" s="6"/>
      <c r="HQ993" s="5"/>
      <c r="HR993" s="5"/>
      <c r="HS993" s="4"/>
      <c r="HT993" s="6"/>
      <c r="HU993" s="4"/>
      <c r="HV993" s="6"/>
      <c r="HW993" s="5"/>
      <c r="HX993" s="5"/>
      <c r="HY993" s="4"/>
      <c r="HZ993" s="6"/>
      <c r="IA993" s="4"/>
      <c r="IB993" s="6"/>
      <c r="IC993" s="5"/>
      <c r="ID993" s="5"/>
      <c r="IE993" s="4"/>
      <c r="IF993" s="6"/>
      <c r="IG993" s="4"/>
      <c r="IH993" s="6"/>
      <c r="II993" s="5"/>
      <c r="IJ993" s="5"/>
      <c r="IK993" s="4"/>
      <c r="IL993" s="6"/>
      <c r="IM993" s="4"/>
      <c r="IN993" s="6"/>
      <c r="IO993" s="5"/>
      <c r="IP993" s="5"/>
      <c r="IQ993" s="4"/>
      <c r="IR993" s="6"/>
      <c r="IS993" s="4"/>
      <c r="IT993" s="6"/>
      <c r="IU993" s="5"/>
      <c r="IV993" s="5"/>
      <c r="IW993" s="4"/>
      <c r="IX993" s="6"/>
      <c r="IY993" s="4"/>
      <c r="IZ993" s="6"/>
      <c r="JA993" s="5"/>
      <c r="JB993" s="5"/>
      <c r="JC993" s="4"/>
      <c r="JD993" s="6"/>
      <c r="JE993" s="4"/>
      <c r="JF993" s="6"/>
      <c r="JG993" s="5"/>
      <c r="JH993" s="5"/>
      <c r="JI993" s="4"/>
      <c r="JJ993" s="6"/>
      <c r="JK993" s="4"/>
      <c r="JL993" s="6"/>
      <c r="JM993" s="5"/>
      <c r="JN993" s="5"/>
      <c r="JO993" s="4"/>
      <c r="JP993" s="6"/>
      <c r="JQ993" s="4"/>
      <c r="JR993" s="6"/>
      <c r="JS993" s="5"/>
      <c r="JT993" s="5"/>
      <c r="JU993" s="4"/>
      <c r="JV993" s="6"/>
      <c r="JW993" s="4"/>
      <c r="JX993" s="6"/>
      <c r="JY993" s="5"/>
      <c r="JZ993" s="5"/>
      <c r="KA993" s="4"/>
      <c r="KB993" s="6"/>
      <c r="KC993" s="4"/>
      <c r="KD993" s="6"/>
      <c r="KE993" s="5"/>
      <c r="KF993" s="5"/>
      <c r="KG993" s="4"/>
      <c r="KH993" s="6"/>
      <c r="KI993" s="4"/>
      <c r="KJ993" s="6"/>
      <c r="KK993" s="5"/>
      <c r="KL993" s="5"/>
    </row>
    <row r="994">
      <c r="A994" s="3" t="s">
        <v>85</v>
      </c>
      <c r="B994" s="3" t="s">
        <v>1146</v>
      </c>
      <c r="C994" s="3" t="s">
        <v>703</v>
      </c>
      <c r="D994" s="3" t="s">
        <v>838</v>
      </c>
      <c r="E994" s="3" t="s">
        <v>1150</v>
      </c>
      <c r="F994" s="3" t="s">
        <v>1150</v>
      </c>
      <c r="G994" s="3" t="s">
        <v>1150</v>
      </c>
      <c r="H994" s="3" t="s">
        <v>534</v>
      </c>
      <c r="I994" s="4"/>
      <c r="J994" s="4">
        <f>=ROUNDDOWN({0},0)</f>
      </c>
      <c r="K994" s="4"/>
      <c r="L994" s="5"/>
      <c r="M994" s="4"/>
      <c r="N994" s="4">
        <f>=ROUNDDOWN({0},0)</f>
      </c>
      <c r="O994" s="4"/>
      <c r="P994" s="5"/>
      <c r="Q994" s="4">
        <v>8</v>
      </c>
      <c r="R994" s="6">
        <v>116.48</v>
      </c>
      <c r="S994" s="4"/>
      <c r="T994" s="6"/>
      <c r="U994" s="5"/>
      <c r="V994" s="5"/>
      <c r="W994" s="4"/>
      <c r="X994" s="6"/>
      <c r="Y994" s="4"/>
      <c r="Z994" s="6"/>
      <c r="AA994" s="5"/>
      <c r="AB994" s="5"/>
      <c r="AC994" s="4"/>
      <c r="AD994" s="6"/>
      <c r="AE994" s="4"/>
      <c r="AF994" s="6"/>
      <c r="AG994" s="5"/>
      <c r="AH994" s="5"/>
      <c r="AI994" s="4"/>
      <c r="AJ994" s="6"/>
      <c r="AK994" s="4"/>
      <c r="AL994" s="6"/>
      <c r="AM994" s="5"/>
      <c r="AN994" s="5"/>
      <c r="AO994" s="4">
        <v>8</v>
      </c>
      <c r="AP994" s="6">
        <v>116.48</v>
      </c>
      <c r="AQ994" s="4"/>
      <c r="AR994" s="6"/>
      <c r="AS994" s="5"/>
      <c r="AT994" s="5"/>
      <c r="AU994" s="4"/>
      <c r="AV994" s="6"/>
      <c r="AW994" s="4"/>
      <c r="AX994" s="6"/>
      <c r="AY994" s="5"/>
      <c r="AZ994" s="5"/>
      <c r="BA994" s="4"/>
      <c r="BB994" s="6"/>
      <c r="BC994" s="4"/>
      <c r="BD994" s="6"/>
      <c r="BE994" s="5"/>
      <c r="BF994" s="5"/>
      <c r="BG994" s="4"/>
      <c r="BH994" s="6"/>
      <c r="BI994" s="4"/>
      <c r="BJ994" s="6"/>
      <c r="BK994" s="5"/>
      <c r="BL994" s="5"/>
      <c r="BM994" s="4"/>
      <c r="BN994" s="6"/>
      <c r="BO994" s="4"/>
      <c r="BP994" s="6"/>
      <c r="BQ994" s="5"/>
      <c r="BR994" s="5"/>
      <c r="BS994" s="4"/>
      <c r="BT994" s="6"/>
      <c r="BU994" s="4"/>
      <c r="BV994" s="6"/>
      <c r="BW994" s="5"/>
      <c r="BX994" s="5"/>
      <c r="BY994" s="4"/>
      <c r="BZ994" s="6"/>
      <c r="CA994" s="4"/>
      <c r="CB994" s="6"/>
      <c r="CC994" s="5"/>
      <c r="CD994" s="5"/>
      <c r="CE994" s="4"/>
      <c r="CF994" s="6"/>
      <c r="CG994" s="4"/>
      <c r="CH994" s="6"/>
      <c r="CI994" s="5"/>
      <c r="CJ994" s="5"/>
      <c r="CK994" s="4"/>
      <c r="CL994" s="6"/>
      <c r="CM994" s="4"/>
      <c r="CN994" s="6"/>
      <c r="CO994" s="5"/>
      <c r="CP994" s="5"/>
      <c r="CQ994" s="4"/>
      <c r="CR994" s="6"/>
      <c r="CS994" s="4"/>
      <c r="CT994" s="6"/>
      <c r="CU994" s="5"/>
      <c r="CV994" s="5"/>
      <c r="CW994" s="4"/>
      <c r="CX994" s="6"/>
      <c r="CY994" s="4"/>
      <c r="CZ994" s="6"/>
      <c r="DA994" s="5"/>
      <c r="DB994" s="5"/>
      <c r="DC994" s="4"/>
      <c r="DD994" s="6"/>
      <c r="DE994" s="4"/>
      <c r="DF994" s="6"/>
      <c r="DG994" s="5"/>
      <c r="DH994" s="5"/>
      <c r="DI994" s="4"/>
      <c r="DJ994" s="6"/>
      <c r="DK994" s="4"/>
      <c r="DL994" s="6"/>
      <c r="DM994" s="5"/>
      <c r="DN994" s="5"/>
      <c r="DO994" s="4"/>
      <c r="DP994" s="6"/>
      <c r="DQ994" s="4"/>
      <c r="DR994" s="6"/>
      <c r="DS994" s="5"/>
      <c r="DT994" s="5"/>
      <c r="DU994" s="4"/>
      <c r="DV994" s="6"/>
      <c r="DW994" s="4"/>
      <c r="DX994" s="6"/>
      <c r="DY994" s="5"/>
      <c r="DZ994" s="5"/>
      <c r="EA994" s="4"/>
      <c r="EB994" s="6"/>
      <c r="EC994" s="4"/>
      <c r="ED994" s="6"/>
      <c r="EE994" s="5"/>
      <c r="EF994" s="5"/>
      <c r="EG994" s="4"/>
      <c r="EH994" s="6"/>
      <c r="EI994" s="4"/>
      <c r="EJ994" s="6"/>
      <c r="EK994" s="5"/>
      <c r="EL994" s="5"/>
      <c r="EM994" s="4"/>
      <c r="EN994" s="6"/>
      <c r="EO994" s="4"/>
      <c r="EP994" s="6"/>
      <c r="EQ994" s="5"/>
      <c r="ER994" s="5"/>
      <c r="ES994" s="4"/>
      <c r="ET994" s="6"/>
      <c r="EU994" s="4"/>
      <c r="EV994" s="6"/>
      <c r="EW994" s="5"/>
      <c r="EX994" s="5"/>
      <c r="EY994" s="4"/>
      <c r="EZ994" s="6"/>
      <c r="FA994" s="4"/>
      <c r="FB994" s="6"/>
      <c r="FC994" s="5"/>
      <c r="FD994" s="5"/>
      <c r="FE994" s="4"/>
      <c r="FF994" s="6"/>
      <c r="FG994" s="4"/>
      <c r="FH994" s="6"/>
      <c r="FI994" s="5"/>
      <c r="FJ994" s="5"/>
      <c r="FK994" s="4"/>
      <c r="FL994" s="6"/>
      <c r="FM994" s="4"/>
      <c r="FN994" s="6"/>
      <c r="FO994" s="5"/>
      <c r="FP994" s="5"/>
      <c r="FQ994" s="4"/>
      <c r="FR994" s="6"/>
      <c r="FS994" s="4"/>
      <c r="FT994" s="6"/>
      <c r="FU994" s="5"/>
      <c r="FV994" s="5"/>
      <c r="FW994" s="4"/>
      <c r="FX994" s="6"/>
      <c r="FY994" s="4"/>
      <c r="FZ994" s="6"/>
      <c r="GA994" s="5"/>
      <c r="GB994" s="5"/>
      <c r="GC994" s="4"/>
      <c r="GD994" s="6"/>
      <c r="GE994" s="4"/>
      <c r="GF994" s="6"/>
      <c r="GG994" s="5"/>
      <c r="GH994" s="5"/>
      <c r="GI994" s="4"/>
      <c r="GJ994" s="6"/>
      <c r="GK994" s="4"/>
      <c r="GL994" s="6"/>
      <c r="GM994" s="5"/>
      <c r="GN994" s="5"/>
      <c r="GO994" s="4"/>
      <c r="GP994" s="6"/>
      <c r="GQ994" s="4"/>
      <c r="GR994" s="6"/>
      <c r="GS994" s="5"/>
      <c r="GT994" s="5"/>
      <c r="GU994" s="4"/>
      <c r="GV994" s="6"/>
      <c r="GW994" s="4"/>
      <c r="GX994" s="6"/>
      <c r="GY994" s="5"/>
      <c r="GZ994" s="5"/>
      <c r="HA994" s="4"/>
      <c r="HB994" s="6"/>
      <c r="HC994" s="4"/>
      <c r="HD994" s="6"/>
      <c r="HE994" s="5"/>
      <c r="HF994" s="5"/>
      <c r="HG994" s="4"/>
      <c r="HH994" s="6"/>
      <c r="HI994" s="4"/>
      <c r="HJ994" s="6"/>
      <c r="HK994" s="5"/>
      <c r="HL994" s="5"/>
      <c r="HM994" s="4"/>
      <c r="HN994" s="6"/>
      <c r="HO994" s="4"/>
      <c r="HP994" s="6"/>
      <c r="HQ994" s="5"/>
      <c r="HR994" s="5"/>
      <c r="HS994" s="4"/>
      <c r="HT994" s="6"/>
      <c r="HU994" s="4"/>
      <c r="HV994" s="6"/>
      <c r="HW994" s="5"/>
      <c r="HX994" s="5"/>
      <c r="HY994" s="4"/>
      <c r="HZ994" s="6"/>
      <c r="IA994" s="4"/>
      <c r="IB994" s="6"/>
      <c r="IC994" s="5"/>
      <c r="ID994" s="5"/>
      <c r="IE994" s="4"/>
      <c r="IF994" s="6"/>
      <c r="IG994" s="4"/>
      <c r="IH994" s="6"/>
      <c r="II994" s="5"/>
      <c r="IJ994" s="5"/>
      <c r="IK994" s="4"/>
      <c r="IL994" s="6"/>
      <c r="IM994" s="4"/>
      <c r="IN994" s="6"/>
      <c r="IO994" s="5"/>
      <c r="IP994" s="5"/>
      <c r="IQ994" s="4"/>
      <c r="IR994" s="6"/>
      <c r="IS994" s="4"/>
      <c r="IT994" s="6"/>
      <c r="IU994" s="5"/>
      <c r="IV994" s="5"/>
      <c r="IW994" s="4"/>
      <c r="IX994" s="6"/>
      <c r="IY994" s="4"/>
      <c r="IZ994" s="6"/>
      <c r="JA994" s="5"/>
      <c r="JB994" s="5"/>
      <c r="JC994" s="4"/>
      <c r="JD994" s="6"/>
      <c r="JE994" s="4"/>
      <c r="JF994" s="6"/>
      <c r="JG994" s="5"/>
      <c r="JH994" s="5"/>
      <c r="JI994" s="4"/>
      <c r="JJ994" s="6"/>
      <c r="JK994" s="4"/>
      <c r="JL994" s="6"/>
      <c r="JM994" s="5"/>
      <c r="JN994" s="5"/>
      <c r="JO994" s="4"/>
      <c r="JP994" s="6"/>
      <c r="JQ994" s="4"/>
      <c r="JR994" s="6"/>
      <c r="JS994" s="5"/>
      <c r="JT994" s="5"/>
      <c r="JU994" s="4"/>
      <c r="JV994" s="6"/>
      <c r="JW994" s="4"/>
      <c r="JX994" s="6"/>
      <c r="JY994" s="5"/>
      <c r="JZ994" s="5"/>
      <c r="KA994" s="4"/>
      <c r="KB994" s="6"/>
      <c r="KC994" s="4"/>
      <c r="KD994" s="6"/>
      <c r="KE994" s="5"/>
      <c r="KF994" s="5"/>
      <c r="KG994" s="4"/>
      <c r="KH994" s="6"/>
      <c r="KI994" s="4"/>
      <c r="KJ994" s="6"/>
      <c r="KK994" s="5"/>
      <c r="KL994" s="5"/>
    </row>
    <row r="995">
      <c r="A995" s="3" t="s">
        <v>85</v>
      </c>
      <c r="B995" s="3" t="s">
        <v>1146</v>
      </c>
      <c r="C995" s="3" t="s">
        <v>703</v>
      </c>
      <c r="D995" s="3" t="s">
        <v>838</v>
      </c>
      <c r="E995" s="3" t="s">
        <v>1151</v>
      </c>
      <c r="F995" s="3" t="s">
        <v>1151</v>
      </c>
      <c r="G995" s="3" t="s">
        <v>1151</v>
      </c>
      <c r="H995" s="3" t="s">
        <v>351</v>
      </c>
      <c r="I995" s="4"/>
      <c r="J995" s="4">
        <f>=ROUNDDOWN({0},0)</f>
      </c>
      <c r="K995" s="4"/>
      <c r="L995" s="5"/>
      <c r="M995" s="4"/>
      <c r="N995" s="4">
        <f>=ROUNDDOWN({0},0)</f>
      </c>
      <c r="O995" s="4"/>
      <c r="P995" s="5"/>
      <c r="Q995" s="4"/>
      <c r="R995" s="6"/>
      <c r="S995" s="4"/>
      <c r="T995" s="6"/>
      <c r="U995" s="5"/>
      <c r="V995" s="5"/>
      <c r="W995" s="4"/>
      <c r="X995" s="6"/>
      <c r="Y995" s="4"/>
      <c r="Z995" s="6"/>
      <c r="AA995" s="5"/>
      <c r="AB995" s="5"/>
      <c r="AC995" s="4"/>
      <c r="AD995" s="6"/>
      <c r="AE995" s="4"/>
      <c r="AF995" s="6"/>
      <c r="AG995" s="5"/>
      <c r="AH995" s="5"/>
      <c r="AI995" s="4"/>
      <c r="AJ995" s="6"/>
      <c r="AK995" s="4"/>
      <c r="AL995" s="6"/>
      <c r="AM995" s="5"/>
      <c r="AN995" s="5"/>
      <c r="AO995" s="4"/>
      <c r="AP995" s="6"/>
      <c r="AQ995" s="4"/>
      <c r="AR995" s="6"/>
      <c r="AS995" s="5"/>
      <c r="AT995" s="5"/>
      <c r="AU995" s="4"/>
      <c r="AV995" s="6"/>
      <c r="AW995" s="4"/>
      <c r="AX995" s="6"/>
      <c r="AY995" s="5"/>
      <c r="AZ995" s="5"/>
      <c r="BA995" s="4"/>
      <c r="BB995" s="6"/>
      <c r="BC995" s="4"/>
      <c r="BD995" s="6"/>
      <c r="BE995" s="5"/>
      <c r="BF995" s="5"/>
      <c r="BG995" s="4"/>
      <c r="BH995" s="6"/>
      <c r="BI995" s="4"/>
      <c r="BJ995" s="6"/>
      <c r="BK995" s="5"/>
      <c r="BL995" s="5"/>
      <c r="BM995" s="4"/>
      <c r="BN995" s="6"/>
      <c r="BO995" s="4"/>
      <c r="BP995" s="6"/>
      <c r="BQ995" s="5"/>
      <c r="BR995" s="5"/>
      <c r="BS995" s="4"/>
      <c r="BT995" s="6"/>
      <c r="BU995" s="4"/>
      <c r="BV995" s="6"/>
      <c r="BW995" s="5"/>
      <c r="BX995" s="5"/>
      <c r="BY995" s="4"/>
      <c r="BZ995" s="6"/>
      <c r="CA995" s="4"/>
      <c r="CB995" s="6"/>
      <c r="CC995" s="5"/>
      <c r="CD995" s="5"/>
      <c r="CE995" s="4"/>
      <c r="CF995" s="6"/>
      <c r="CG995" s="4"/>
      <c r="CH995" s="6"/>
      <c r="CI995" s="5"/>
      <c r="CJ995" s="5"/>
      <c r="CK995" s="4"/>
      <c r="CL995" s="6"/>
      <c r="CM995" s="4"/>
      <c r="CN995" s="6"/>
      <c r="CO995" s="5"/>
      <c r="CP995" s="5"/>
      <c r="CQ995" s="4"/>
      <c r="CR995" s="6"/>
      <c r="CS995" s="4"/>
      <c r="CT995" s="6"/>
      <c r="CU995" s="5"/>
      <c r="CV995" s="5"/>
      <c r="CW995" s="4"/>
      <c r="CX995" s="6"/>
      <c r="CY995" s="4"/>
      <c r="CZ995" s="6"/>
      <c r="DA995" s="5"/>
      <c r="DB995" s="5"/>
      <c r="DC995" s="4"/>
      <c r="DD995" s="6"/>
      <c r="DE995" s="4"/>
      <c r="DF995" s="6"/>
      <c r="DG995" s="5"/>
      <c r="DH995" s="5"/>
      <c r="DI995" s="4"/>
      <c r="DJ995" s="6"/>
      <c r="DK995" s="4"/>
      <c r="DL995" s="6"/>
      <c r="DM995" s="5"/>
      <c r="DN995" s="5"/>
      <c r="DO995" s="4"/>
      <c r="DP995" s="6"/>
      <c r="DQ995" s="4"/>
      <c r="DR995" s="6"/>
      <c r="DS995" s="5"/>
      <c r="DT995" s="5"/>
      <c r="DU995" s="4"/>
      <c r="DV995" s="6"/>
      <c r="DW995" s="4"/>
      <c r="DX995" s="6"/>
      <c r="DY995" s="5"/>
      <c r="DZ995" s="5"/>
      <c r="EA995" s="4"/>
      <c r="EB995" s="6"/>
      <c r="EC995" s="4"/>
      <c r="ED995" s="6"/>
      <c r="EE995" s="5"/>
      <c r="EF995" s="5"/>
      <c r="EG995" s="4"/>
      <c r="EH995" s="6"/>
      <c r="EI995" s="4"/>
      <c r="EJ995" s="6"/>
      <c r="EK995" s="5"/>
      <c r="EL995" s="5"/>
      <c r="EM995" s="4"/>
      <c r="EN995" s="6"/>
      <c r="EO995" s="4"/>
      <c r="EP995" s="6"/>
      <c r="EQ995" s="5"/>
      <c r="ER995" s="5"/>
      <c r="ES995" s="4"/>
      <c r="ET995" s="6"/>
      <c r="EU995" s="4"/>
      <c r="EV995" s="6"/>
      <c r="EW995" s="5"/>
      <c r="EX995" s="5"/>
      <c r="EY995" s="4"/>
      <c r="EZ995" s="6"/>
      <c r="FA995" s="4"/>
      <c r="FB995" s="6"/>
      <c r="FC995" s="5"/>
      <c r="FD995" s="5"/>
      <c r="FE995" s="4"/>
      <c r="FF995" s="6"/>
      <c r="FG995" s="4"/>
      <c r="FH995" s="6"/>
      <c r="FI995" s="5"/>
      <c r="FJ995" s="5"/>
      <c r="FK995" s="4"/>
      <c r="FL995" s="6"/>
      <c r="FM995" s="4"/>
      <c r="FN995" s="6"/>
      <c r="FO995" s="5"/>
      <c r="FP995" s="5"/>
      <c r="FQ995" s="4"/>
      <c r="FR995" s="6"/>
      <c r="FS995" s="4"/>
      <c r="FT995" s="6"/>
      <c r="FU995" s="5"/>
      <c r="FV995" s="5"/>
      <c r="FW995" s="4"/>
      <c r="FX995" s="6"/>
      <c r="FY995" s="4"/>
      <c r="FZ995" s="6"/>
      <c r="GA995" s="5"/>
      <c r="GB995" s="5"/>
      <c r="GC995" s="4"/>
      <c r="GD995" s="6"/>
      <c r="GE995" s="4"/>
      <c r="GF995" s="6"/>
      <c r="GG995" s="5"/>
      <c r="GH995" s="5"/>
      <c r="GI995" s="4"/>
      <c r="GJ995" s="6"/>
      <c r="GK995" s="4"/>
      <c r="GL995" s="6"/>
      <c r="GM995" s="5"/>
      <c r="GN995" s="5"/>
      <c r="GO995" s="4"/>
      <c r="GP995" s="6"/>
      <c r="GQ995" s="4"/>
      <c r="GR995" s="6"/>
      <c r="GS995" s="5"/>
      <c r="GT995" s="5"/>
      <c r="GU995" s="4"/>
      <c r="GV995" s="6"/>
      <c r="GW995" s="4"/>
      <c r="GX995" s="6"/>
      <c r="GY995" s="5"/>
      <c r="GZ995" s="5"/>
      <c r="HA995" s="4"/>
      <c r="HB995" s="6"/>
      <c r="HC995" s="4"/>
      <c r="HD995" s="6"/>
      <c r="HE995" s="5"/>
      <c r="HF995" s="5"/>
      <c r="HG995" s="4"/>
      <c r="HH995" s="6"/>
      <c r="HI995" s="4"/>
      <c r="HJ995" s="6"/>
      <c r="HK995" s="5"/>
      <c r="HL995" s="5"/>
      <c r="HM995" s="4"/>
      <c r="HN995" s="6"/>
      <c r="HO995" s="4"/>
      <c r="HP995" s="6"/>
      <c r="HQ995" s="5"/>
      <c r="HR995" s="5"/>
      <c r="HS995" s="4"/>
      <c r="HT995" s="6"/>
      <c r="HU995" s="4"/>
      <c r="HV995" s="6"/>
      <c r="HW995" s="5"/>
      <c r="HX995" s="5"/>
      <c r="HY995" s="4"/>
      <c r="HZ995" s="6"/>
      <c r="IA995" s="4"/>
      <c r="IB995" s="6"/>
      <c r="IC995" s="5"/>
      <c r="ID995" s="5"/>
      <c r="IE995" s="4"/>
      <c r="IF995" s="6"/>
      <c r="IG995" s="4"/>
      <c r="IH995" s="6"/>
      <c r="II995" s="5"/>
      <c r="IJ995" s="5"/>
      <c r="IK995" s="4"/>
      <c r="IL995" s="6"/>
      <c r="IM995" s="4"/>
      <c r="IN995" s="6"/>
      <c r="IO995" s="5"/>
      <c r="IP995" s="5"/>
      <c r="IQ995" s="4"/>
      <c r="IR995" s="6"/>
      <c r="IS995" s="4"/>
      <c r="IT995" s="6"/>
      <c r="IU995" s="5"/>
      <c r="IV995" s="5"/>
      <c r="IW995" s="4"/>
      <c r="IX995" s="6"/>
      <c r="IY995" s="4"/>
      <c r="IZ995" s="6"/>
      <c r="JA995" s="5"/>
      <c r="JB995" s="5"/>
      <c r="JC995" s="4"/>
      <c r="JD995" s="6"/>
      <c r="JE995" s="4"/>
      <c r="JF995" s="6"/>
      <c r="JG995" s="5"/>
      <c r="JH995" s="5"/>
      <c r="JI995" s="4"/>
      <c r="JJ995" s="6"/>
      <c r="JK995" s="4"/>
      <c r="JL995" s="6"/>
      <c r="JM995" s="5"/>
      <c r="JN995" s="5"/>
      <c r="JO995" s="4"/>
      <c r="JP995" s="6"/>
      <c r="JQ995" s="4"/>
      <c r="JR995" s="6"/>
      <c r="JS995" s="5"/>
      <c r="JT995" s="5"/>
      <c r="JU995" s="4"/>
      <c r="JV995" s="6"/>
      <c r="JW995" s="4"/>
      <c r="JX995" s="6"/>
      <c r="JY995" s="5"/>
      <c r="JZ995" s="5"/>
      <c r="KA995" s="4"/>
      <c r="KB995" s="6"/>
      <c r="KC995" s="4"/>
      <c r="KD995" s="6"/>
      <c r="KE995" s="5"/>
      <c r="KF995" s="5"/>
      <c r="KG995" s="4"/>
      <c r="KH995" s="6"/>
      <c r="KI995" s="4"/>
      <c r="KJ995" s="6"/>
      <c r="KK995" s="5"/>
      <c r="KL995" s="5"/>
    </row>
    <row r="996">
      <c r="A996" s="3" t="s">
        <v>85</v>
      </c>
      <c r="B996" s="3" t="s">
        <v>1146</v>
      </c>
      <c r="C996" s="3" t="s">
        <v>547</v>
      </c>
      <c r="D996" s="3" t="s">
        <v>787</v>
      </c>
      <c r="E996" s="3" t="s">
        <v>1152</v>
      </c>
      <c r="F996" s="3" t="s">
        <v>1152</v>
      </c>
      <c r="G996" s="3" t="s">
        <v>1152</v>
      </c>
      <c r="H996" s="3" t="s">
        <v>534</v>
      </c>
      <c r="I996" s="4"/>
      <c r="J996" s="4">
        <f>=ROUNDDOWN({0},0)</f>
      </c>
      <c r="K996" s="4"/>
      <c r="L996" s="5"/>
      <c r="M996" s="4"/>
      <c r="N996" s="4">
        <f>=ROUNDDOWN({0},0)</f>
      </c>
      <c r="O996" s="4"/>
      <c r="P996" s="5"/>
      <c r="Q996" s="4"/>
      <c r="R996" s="6"/>
      <c r="S996" s="4"/>
      <c r="T996" s="6"/>
      <c r="U996" s="5"/>
      <c r="V996" s="5"/>
      <c r="W996" s="4"/>
      <c r="X996" s="6"/>
      <c r="Y996" s="4"/>
      <c r="Z996" s="6"/>
      <c r="AA996" s="5"/>
      <c r="AB996" s="5"/>
      <c r="AC996" s="4"/>
      <c r="AD996" s="6"/>
      <c r="AE996" s="4"/>
      <c r="AF996" s="6"/>
      <c r="AG996" s="5"/>
      <c r="AH996" s="5"/>
      <c r="AI996" s="4"/>
      <c r="AJ996" s="6"/>
      <c r="AK996" s="4"/>
      <c r="AL996" s="6"/>
      <c r="AM996" s="5"/>
      <c r="AN996" s="5"/>
      <c r="AO996" s="4"/>
      <c r="AP996" s="6"/>
      <c r="AQ996" s="4"/>
      <c r="AR996" s="6"/>
      <c r="AS996" s="5"/>
      <c r="AT996" s="5"/>
      <c r="AU996" s="4"/>
      <c r="AV996" s="6"/>
      <c r="AW996" s="4"/>
      <c r="AX996" s="6"/>
      <c r="AY996" s="5"/>
      <c r="AZ996" s="5"/>
      <c r="BA996" s="4"/>
      <c r="BB996" s="6"/>
      <c r="BC996" s="4"/>
      <c r="BD996" s="6"/>
      <c r="BE996" s="5"/>
      <c r="BF996" s="5"/>
      <c r="BG996" s="4"/>
      <c r="BH996" s="6"/>
      <c r="BI996" s="4"/>
      <c r="BJ996" s="6"/>
      <c r="BK996" s="5"/>
      <c r="BL996" s="5"/>
      <c r="BM996" s="4"/>
      <c r="BN996" s="6"/>
      <c r="BO996" s="4"/>
      <c r="BP996" s="6"/>
      <c r="BQ996" s="5"/>
      <c r="BR996" s="5"/>
      <c r="BS996" s="4"/>
      <c r="BT996" s="6"/>
      <c r="BU996" s="4"/>
      <c r="BV996" s="6"/>
      <c r="BW996" s="5"/>
      <c r="BX996" s="5"/>
      <c r="BY996" s="4"/>
      <c r="BZ996" s="6"/>
      <c r="CA996" s="4"/>
      <c r="CB996" s="6"/>
      <c r="CC996" s="5"/>
      <c r="CD996" s="5"/>
      <c r="CE996" s="4"/>
      <c r="CF996" s="6"/>
      <c r="CG996" s="4"/>
      <c r="CH996" s="6"/>
      <c r="CI996" s="5"/>
      <c r="CJ996" s="5"/>
      <c r="CK996" s="4"/>
      <c r="CL996" s="6"/>
      <c r="CM996" s="4"/>
      <c r="CN996" s="6"/>
      <c r="CO996" s="5"/>
      <c r="CP996" s="5"/>
      <c r="CQ996" s="4"/>
      <c r="CR996" s="6"/>
      <c r="CS996" s="4"/>
      <c r="CT996" s="6"/>
      <c r="CU996" s="5"/>
      <c r="CV996" s="5"/>
      <c r="CW996" s="4"/>
      <c r="CX996" s="6"/>
      <c r="CY996" s="4"/>
      <c r="CZ996" s="6"/>
      <c r="DA996" s="5"/>
      <c r="DB996" s="5"/>
      <c r="DC996" s="4"/>
      <c r="DD996" s="6"/>
      <c r="DE996" s="4"/>
      <c r="DF996" s="6"/>
      <c r="DG996" s="5"/>
      <c r="DH996" s="5"/>
      <c r="DI996" s="4"/>
      <c r="DJ996" s="6"/>
      <c r="DK996" s="4"/>
      <c r="DL996" s="6"/>
      <c r="DM996" s="5"/>
      <c r="DN996" s="5"/>
      <c r="DO996" s="4"/>
      <c r="DP996" s="6"/>
      <c r="DQ996" s="4"/>
      <c r="DR996" s="6"/>
      <c r="DS996" s="5"/>
      <c r="DT996" s="5"/>
      <c r="DU996" s="4"/>
      <c r="DV996" s="6"/>
      <c r="DW996" s="4"/>
      <c r="DX996" s="6"/>
      <c r="DY996" s="5"/>
      <c r="DZ996" s="5"/>
      <c r="EA996" s="4"/>
      <c r="EB996" s="6"/>
      <c r="EC996" s="4"/>
      <c r="ED996" s="6"/>
      <c r="EE996" s="5"/>
      <c r="EF996" s="5"/>
      <c r="EG996" s="4"/>
      <c r="EH996" s="6"/>
      <c r="EI996" s="4"/>
      <c r="EJ996" s="6"/>
      <c r="EK996" s="5"/>
      <c r="EL996" s="5"/>
      <c r="EM996" s="4"/>
      <c r="EN996" s="6"/>
      <c r="EO996" s="4"/>
      <c r="EP996" s="6"/>
      <c r="EQ996" s="5"/>
      <c r="ER996" s="5"/>
      <c r="ES996" s="4"/>
      <c r="ET996" s="6"/>
      <c r="EU996" s="4"/>
      <c r="EV996" s="6"/>
      <c r="EW996" s="5"/>
      <c r="EX996" s="5"/>
      <c r="EY996" s="4"/>
      <c r="EZ996" s="6"/>
      <c r="FA996" s="4"/>
      <c r="FB996" s="6"/>
      <c r="FC996" s="5"/>
      <c r="FD996" s="5"/>
      <c r="FE996" s="4"/>
      <c r="FF996" s="6"/>
      <c r="FG996" s="4"/>
      <c r="FH996" s="6"/>
      <c r="FI996" s="5"/>
      <c r="FJ996" s="5"/>
      <c r="FK996" s="4"/>
      <c r="FL996" s="6"/>
      <c r="FM996" s="4"/>
      <c r="FN996" s="6"/>
      <c r="FO996" s="5"/>
      <c r="FP996" s="5"/>
      <c r="FQ996" s="4"/>
      <c r="FR996" s="6"/>
      <c r="FS996" s="4"/>
      <c r="FT996" s="6"/>
      <c r="FU996" s="5"/>
      <c r="FV996" s="5"/>
      <c r="FW996" s="4"/>
      <c r="FX996" s="6"/>
      <c r="FY996" s="4"/>
      <c r="FZ996" s="6"/>
      <c r="GA996" s="5"/>
      <c r="GB996" s="5"/>
      <c r="GC996" s="4"/>
      <c r="GD996" s="6"/>
      <c r="GE996" s="4"/>
      <c r="GF996" s="6"/>
      <c r="GG996" s="5"/>
      <c r="GH996" s="5"/>
      <c r="GI996" s="4"/>
      <c r="GJ996" s="6"/>
      <c r="GK996" s="4"/>
      <c r="GL996" s="6"/>
      <c r="GM996" s="5"/>
      <c r="GN996" s="5"/>
      <c r="GO996" s="4"/>
      <c r="GP996" s="6"/>
      <c r="GQ996" s="4"/>
      <c r="GR996" s="6"/>
      <c r="GS996" s="5"/>
      <c r="GT996" s="5"/>
      <c r="GU996" s="4"/>
      <c r="GV996" s="6"/>
      <c r="GW996" s="4"/>
      <c r="GX996" s="6"/>
      <c r="GY996" s="5"/>
      <c r="GZ996" s="5"/>
      <c r="HA996" s="4"/>
      <c r="HB996" s="6"/>
      <c r="HC996" s="4"/>
      <c r="HD996" s="6"/>
      <c r="HE996" s="5"/>
      <c r="HF996" s="5"/>
      <c r="HG996" s="4"/>
      <c r="HH996" s="6"/>
      <c r="HI996" s="4"/>
      <c r="HJ996" s="6"/>
      <c r="HK996" s="5"/>
      <c r="HL996" s="5"/>
      <c r="HM996" s="4"/>
      <c r="HN996" s="6"/>
      <c r="HO996" s="4"/>
      <c r="HP996" s="6"/>
      <c r="HQ996" s="5"/>
      <c r="HR996" s="5"/>
      <c r="HS996" s="4"/>
      <c r="HT996" s="6"/>
      <c r="HU996" s="4"/>
      <c r="HV996" s="6"/>
      <c r="HW996" s="5"/>
      <c r="HX996" s="5"/>
      <c r="HY996" s="4"/>
      <c r="HZ996" s="6"/>
      <c r="IA996" s="4"/>
      <c r="IB996" s="6"/>
      <c r="IC996" s="5"/>
      <c r="ID996" s="5"/>
      <c r="IE996" s="4"/>
      <c r="IF996" s="6"/>
      <c r="IG996" s="4"/>
      <c r="IH996" s="6"/>
      <c r="II996" s="5"/>
      <c r="IJ996" s="5"/>
      <c r="IK996" s="4"/>
      <c r="IL996" s="6"/>
      <c r="IM996" s="4"/>
      <c r="IN996" s="6"/>
      <c r="IO996" s="5"/>
      <c r="IP996" s="5"/>
      <c r="IQ996" s="4"/>
      <c r="IR996" s="6"/>
      <c r="IS996" s="4"/>
      <c r="IT996" s="6"/>
      <c r="IU996" s="5"/>
      <c r="IV996" s="5"/>
      <c r="IW996" s="4"/>
      <c r="IX996" s="6"/>
      <c r="IY996" s="4"/>
      <c r="IZ996" s="6"/>
      <c r="JA996" s="5"/>
      <c r="JB996" s="5"/>
      <c r="JC996" s="4"/>
      <c r="JD996" s="6"/>
      <c r="JE996" s="4"/>
      <c r="JF996" s="6"/>
      <c r="JG996" s="5"/>
      <c r="JH996" s="5"/>
      <c r="JI996" s="4"/>
      <c r="JJ996" s="6"/>
      <c r="JK996" s="4"/>
      <c r="JL996" s="6"/>
      <c r="JM996" s="5"/>
      <c r="JN996" s="5"/>
      <c r="JO996" s="4"/>
      <c r="JP996" s="6"/>
      <c r="JQ996" s="4"/>
      <c r="JR996" s="6"/>
      <c r="JS996" s="5"/>
      <c r="JT996" s="5"/>
      <c r="JU996" s="4"/>
      <c r="JV996" s="6"/>
      <c r="JW996" s="4"/>
      <c r="JX996" s="6"/>
      <c r="JY996" s="5"/>
      <c r="JZ996" s="5"/>
      <c r="KA996" s="4"/>
      <c r="KB996" s="6"/>
      <c r="KC996" s="4"/>
      <c r="KD996" s="6"/>
      <c r="KE996" s="5"/>
      <c r="KF996" s="5"/>
      <c r="KG996" s="4"/>
      <c r="KH996" s="6"/>
      <c r="KI996" s="4"/>
      <c r="KJ996" s="6"/>
      <c r="KK996" s="5"/>
      <c r="KL996" s="5"/>
    </row>
    <row r="997">
      <c r="A997" s="3" t="s">
        <v>85</v>
      </c>
      <c r="B997" s="3" t="s">
        <v>1153</v>
      </c>
      <c r="C997" s="3" t="s">
        <v>87</v>
      </c>
      <c r="D997" s="3" t="s">
        <v>396</v>
      </c>
      <c r="E997" s="3" t="s">
        <v>1154</v>
      </c>
      <c r="F997" s="3" t="s">
        <v>1154</v>
      </c>
      <c r="G997" s="3" t="s">
        <v>1154</v>
      </c>
      <c r="H997" s="3" t="s">
        <v>104</v>
      </c>
      <c r="I997" s="4"/>
      <c r="J997" s="4">
        <f>=ROUNDDOWN({0},0)</f>
      </c>
      <c r="K997" s="4"/>
      <c r="L997" s="5"/>
      <c r="M997" s="4"/>
      <c r="N997" s="4">
        <f>=ROUNDDOWN({0},0)</f>
      </c>
      <c r="O997" s="4"/>
      <c r="P997" s="5"/>
      <c r="Q997" s="4">
        <v>5</v>
      </c>
      <c r="R997" s="6">
        <v>189.21</v>
      </c>
      <c r="S997" s="4"/>
      <c r="T997" s="6"/>
      <c r="U997" s="5"/>
      <c r="V997" s="5"/>
      <c r="W997" s="4">
        <v>1</v>
      </c>
      <c r="X997" s="6">
        <v>23.33</v>
      </c>
      <c r="Y997" s="4"/>
      <c r="Z997" s="6"/>
      <c r="AA997" s="5"/>
      <c r="AB997" s="5"/>
      <c r="AC997" s="4"/>
      <c r="AD997" s="6"/>
      <c r="AE997" s="4"/>
      <c r="AF997" s="6"/>
      <c r="AG997" s="5"/>
      <c r="AH997" s="5"/>
      <c r="AI997" s="4"/>
      <c r="AJ997" s="6"/>
      <c r="AK997" s="4"/>
      <c r="AL997" s="6"/>
      <c r="AM997" s="5"/>
      <c r="AN997" s="5"/>
      <c r="AO997" s="4"/>
      <c r="AP997" s="6"/>
      <c r="AQ997" s="4"/>
      <c r="AR997" s="6"/>
      <c r="AS997" s="5"/>
      <c r="AT997" s="5"/>
      <c r="AU997" s="4"/>
      <c r="AV997" s="6"/>
      <c r="AW997" s="4"/>
      <c r="AX997" s="6"/>
      <c r="AY997" s="5"/>
      <c r="AZ997" s="5"/>
      <c r="BA997" s="4"/>
      <c r="BB997" s="6"/>
      <c r="BC997" s="4"/>
      <c r="BD997" s="6"/>
      <c r="BE997" s="5"/>
      <c r="BF997" s="5"/>
      <c r="BG997" s="4"/>
      <c r="BH997" s="6"/>
      <c r="BI997" s="4"/>
      <c r="BJ997" s="6"/>
      <c r="BK997" s="5"/>
      <c r="BL997" s="5"/>
      <c r="BM997" s="4"/>
      <c r="BN997" s="6"/>
      <c r="BO997" s="4"/>
      <c r="BP997" s="6"/>
      <c r="BQ997" s="5"/>
      <c r="BR997" s="5"/>
      <c r="BS997" s="4"/>
      <c r="BT997" s="6"/>
      <c r="BU997" s="4"/>
      <c r="BV997" s="6"/>
      <c r="BW997" s="5"/>
      <c r="BX997" s="5"/>
      <c r="BY997" s="4"/>
      <c r="BZ997" s="6"/>
      <c r="CA997" s="4"/>
      <c r="CB997" s="6"/>
      <c r="CC997" s="5"/>
      <c r="CD997" s="5"/>
      <c r="CE997" s="4">
        <v>4</v>
      </c>
      <c r="CF997" s="6">
        <v>165.88</v>
      </c>
      <c r="CG997" s="4"/>
      <c r="CH997" s="6"/>
      <c r="CI997" s="5"/>
      <c r="CJ997" s="5"/>
      <c r="CK997" s="4"/>
      <c r="CL997" s="6"/>
      <c r="CM997" s="4"/>
      <c r="CN997" s="6"/>
      <c r="CO997" s="5"/>
      <c r="CP997" s="5"/>
      <c r="CQ997" s="4"/>
      <c r="CR997" s="6"/>
      <c r="CS997" s="4"/>
      <c r="CT997" s="6"/>
      <c r="CU997" s="5"/>
      <c r="CV997" s="5"/>
      <c r="CW997" s="4"/>
      <c r="CX997" s="6"/>
      <c r="CY997" s="4"/>
      <c r="CZ997" s="6"/>
      <c r="DA997" s="5"/>
      <c r="DB997" s="5"/>
      <c r="DC997" s="4"/>
      <c r="DD997" s="6"/>
      <c r="DE997" s="4"/>
      <c r="DF997" s="6"/>
      <c r="DG997" s="5"/>
      <c r="DH997" s="5"/>
      <c r="DI997" s="4"/>
      <c r="DJ997" s="6"/>
      <c r="DK997" s="4"/>
      <c r="DL997" s="6"/>
      <c r="DM997" s="5"/>
      <c r="DN997" s="5"/>
      <c r="DO997" s="4"/>
      <c r="DP997" s="6"/>
      <c r="DQ997" s="4"/>
      <c r="DR997" s="6"/>
      <c r="DS997" s="5"/>
      <c r="DT997" s="5"/>
      <c r="DU997" s="4"/>
      <c r="DV997" s="6"/>
      <c r="DW997" s="4"/>
      <c r="DX997" s="6"/>
      <c r="DY997" s="5"/>
      <c r="DZ997" s="5"/>
      <c r="EA997" s="4"/>
      <c r="EB997" s="6"/>
      <c r="EC997" s="4"/>
      <c r="ED997" s="6"/>
      <c r="EE997" s="5"/>
      <c r="EF997" s="5"/>
      <c r="EG997" s="4"/>
      <c r="EH997" s="6"/>
      <c r="EI997" s="4"/>
      <c r="EJ997" s="6"/>
      <c r="EK997" s="5"/>
      <c r="EL997" s="5"/>
      <c r="EM997" s="4"/>
      <c r="EN997" s="6"/>
      <c r="EO997" s="4"/>
      <c r="EP997" s="6"/>
      <c r="EQ997" s="5"/>
      <c r="ER997" s="5"/>
      <c r="ES997" s="4"/>
      <c r="ET997" s="6"/>
      <c r="EU997" s="4"/>
      <c r="EV997" s="6"/>
      <c r="EW997" s="5"/>
      <c r="EX997" s="5"/>
      <c r="EY997" s="4"/>
      <c r="EZ997" s="6"/>
      <c r="FA997" s="4"/>
      <c r="FB997" s="6"/>
      <c r="FC997" s="5"/>
      <c r="FD997" s="5"/>
      <c r="FE997" s="4"/>
      <c r="FF997" s="6"/>
      <c r="FG997" s="4"/>
      <c r="FH997" s="6"/>
      <c r="FI997" s="5"/>
      <c r="FJ997" s="5"/>
      <c r="FK997" s="4"/>
      <c r="FL997" s="6"/>
      <c r="FM997" s="4"/>
      <c r="FN997" s="6"/>
      <c r="FO997" s="5"/>
      <c r="FP997" s="5"/>
      <c r="FQ997" s="4"/>
      <c r="FR997" s="6"/>
      <c r="FS997" s="4"/>
      <c r="FT997" s="6"/>
      <c r="FU997" s="5"/>
      <c r="FV997" s="5"/>
      <c r="FW997" s="4"/>
      <c r="FX997" s="6"/>
      <c r="FY997" s="4"/>
      <c r="FZ997" s="6"/>
      <c r="GA997" s="5"/>
      <c r="GB997" s="5"/>
      <c r="GC997" s="4"/>
      <c r="GD997" s="6"/>
      <c r="GE997" s="4"/>
      <c r="GF997" s="6"/>
      <c r="GG997" s="5"/>
      <c r="GH997" s="5"/>
      <c r="GI997" s="4"/>
      <c r="GJ997" s="6"/>
      <c r="GK997" s="4"/>
      <c r="GL997" s="6"/>
      <c r="GM997" s="5"/>
      <c r="GN997" s="5"/>
      <c r="GO997" s="4"/>
      <c r="GP997" s="6"/>
      <c r="GQ997" s="4"/>
      <c r="GR997" s="6"/>
      <c r="GS997" s="5"/>
      <c r="GT997" s="5"/>
      <c r="GU997" s="4"/>
      <c r="GV997" s="6"/>
      <c r="GW997" s="4"/>
      <c r="GX997" s="6"/>
      <c r="GY997" s="5"/>
      <c r="GZ997" s="5"/>
      <c r="HA997" s="4"/>
      <c r="HB997" s="6"/>
      <c r="HC997" s="4"/>
      <c r="HD997" s="6"/>
      <c r="HE997" s="5"/>
      <c r="HF997" s="5"/>
      <c r="HG997" s="4"/>
      <c r="HH997" s="6"/>
      <c r="HI997" s="4"/>
      <c r="HJ997" s="6"/>
      <c r="HK997" s="5"/>
      <c r="HL997" s="5"/>
      <c r="HM997" s="4"/>
      <c r="HN997" s="6"/>
      <c r="HO997" s="4"/>
      <c r="HP997" s="6"/>
      <c r="HQ997" s="5"/>
      <c r="HR997" s="5"/>
      <c r="HS997" s="4"/>
      <c r="HT997" s="6"/>
      <c r="HU997" s="4"/>
      <c r="HV997" s="6"/>
      <c r="HW997" s="5"/>
      <c r="HX997" s="5"/>
      <c r="HY997" s="4"/>
      <c r="HZ997" s="6"/>
      <c r="IA997" s="4"/>
      <c r="IB997" s="6"/>
      <c r="IC997" s="5"/>
      <c r="ID997" s="5"/>
      <c r="IE997" s="4"/>
      <c r="IF997" s="6"/>
      <c r="IG997" s="4"/>
      <c r="IH997" s="6"/>
      <c r="II997" s="5"/>
      <c r="IJ997" s="5"/>
      <c r="IK997" s="4"/>
      <c r="IL997" s="6"/>
      <c r="IM997" s="4"/>
      <c r="IN997" s="6"/>
      <c r="IO997" s="5"/>
      <c r="IP997" s="5"/>
      <c r="IQ997" s="4"/>
      <c r="IR997" s="6"/>
      <c r="IS997" s="4"/>
      <c r="IT997" s="6"/>
      <c r="IU997" s="5"/>
      <c r="IV997" s="5"/>
      <c r="IW997" s="4"/>
      <c r="IX997" s="6"/>
      <c r="IY997" s="4"/>
      <c r="IZ997" s="6"/>
      <c r="JA997" s="5"/>
      <c r="JB997" s="5"/>
      <c r="JC997" s="4"/>
      <c r="JD997" s="6"/>
      <c r="JE997" s="4"/>
      <c r="JF997" s="6"/>
      <c r="JG997" s="5"/>
      <c r="JH997" s="5"/>
      <c r="JI997" s="4"/>
      <c r="JJ997" s="6"/>
      <c r="JK997" s="4"/>
      <c r="JL997" s="6"/>
      <c r="JM997" s="5"/>
      <c r="JN997" s="5"/>
      <c r="JO997" s="4"/>
      <c r="JP997" s="6"/>
      <c r="JQ997" s="4"/>
      <c r="JR997" s="6"/>
      <c r="JS997" s="5"/>
      <c r="JT997" s="5"/>
      <c r="JU997" s="4"/>
      <c r="JV997" s="6"/>
      <c r="JW997" s="4"/>
      <c r="JX997" s="6"/>
      <c r="JY997" s="5"/>
      <c r="JZ997" s="5"/>
      <c r="KA997" s="4"/>
      <c r="KB997" s="6"/>
      <c r="KC997" s="4"/>
      <c r="KD997" s="6"/>
      <c r="KE997" s="5"/>
      <c r="KF997" s="5"/>
      <c r="KG997" s="4"/>
      <c r="KH997" s="6"/>
      <c r="KI997" s="4"/>
      <c r="KJ997" s="6"/>
      <c r="KK997" s="5"/>
      <c r="KL997" s="5"/>
    </row>
    <row r="998">
      <c r="A998" s="3" t="s">
        <v>85</v>
      </c>
      <c r="B998" s="3" t="s">
        <v>1153</v>
      </c>
      <c r="C998" s="3" t="s">
        <v>87</v>
      </c>
      <c r="D998" s="3" t="s">
        <v>396</v>
      </c>
      <c r="E998" s="3" t="s">
        <v>261</v>
      </c>
      <c r="F998" s="3" t="s">
        <v>261</v>
      </c>
      <c r="G998" s="3" t="s">
        <v>261</v>
      </c>
      <c r="H998" s="3" t="s">
        <v>104</v>
      </c>
      <c r="I998" s="4"/>
      <c r="J998" s="4">
        <f>=ROUNDDOWN({0},0)</f>
      </c>
      <c r="K998" s="4"/>
      <c r="L998" s="5"/>
      <c r="M998" s="4"/>
      <c r="N998" s="4">
        <f>=ROUNDDOWN({0},0)</f>
      </c>
      <c r="O998" s="4"/>
      <c r="P998" s="5"/>
      <c r="Q998" s="4">
        <v>2</v>
      </c>
      <c r="R998" s="6">
        <v>64.8</v>
      </c>
      <c r="S998" s="4"/>
      <c r="T998" s="6"/>
      <c r="U998" s="5"/>
      <c r="V998" s="5"/>
      <c r="W998" s="4">
        <v>1</v>
      </c>
      <c r="X998" s="6">
        <v>23.33</v>
      </c>
      <c r="Y998" s="4"/>
      <c r="Z998" s="6"/>
      <c r="AA998" s="5"/>
      <c r="AB998" s="5"/>
      <c r="AC998" s="4"/>
      <c r="AD998" s="6"/>
      <c r="AE998" s="4"/>
      <c r="AF998" s="6"/>
      <c r="AG998" s="5"/>
      <c r="AH998" s="5"/>
      <c r="AI998" s="4"/>
      <c r="AJ998" s="6"/>
      <c r="AK998" s="4"/>
      <c r="AL998" s="6"/>
      <c r="AM998" s="5"/>
      <c r="AN998" s="5"/>
      <c r="AO998" s="4"/>
      <c r="AP998" s="6"/>
      <c r="AQ998" s="4"/>
      <c r="AR998" s="6"/>
      <c r="AS998" s="5"/>
      <c r="AT998" s="5"/>
      <c r="AU998" s="4"/>
      <c r="AV998" s="6"/>
      <c r="AW998" s="4"/>
      <c r="AX998" s="6"/>
      <c r="AY998" s="5"/>
      <c r="AZ998" s="5"/>
      <c r="BA998" s="4"/>
      <c r="BB998" s="6"/>
      <c r="BC998" s="4"/>
      <c r="BD998" s="6"/>
      <c r="BE998" s="5"/>
      <c r="BF998" s="5"/>
      <c r="BG998" s="4"/>
      <c r="BH998" s="6"/>
      <c r="BI998" s="4"/>
      <c r="BJ998" s="6"/>
      <c r="BK998" s="5"/>
      <c r="BL998" s="5"/>
      <c r="BM998" s="4"/>
      <c r="BN998" s="6"/>
      <c r="BO998" s="4"/>
      <c r="BP998" s="6"/>
      <c r="BQ998" s="5"/>
      <c r="BR998" s="5"/>
      <c r="BS998" s="4"/>
      <c r="BT998" s="6"/>
      <c r="BU998" s="4"/>
      <c r="BV998" s="6"/>
      <c r="BW998" s="5"/>
      <c r="BX998" s="5"/>
      <c r="BY998" s="4"/>
      <c r="BZ998" s="6"/>
      <c r="CA998" s="4"/>
      <c r="CB998" s="6"/>
      <c r="CC998" s="5"/>
      <c r="CD998" s="5"/>
      <c r="CE998" s="4">
        <v>1</v>
      </c>
      <c r="CF998" s="6">
        <v>41.47</v>
      </c>
      <c r="CG998" s="4"/>
      <c r="CH998" s="6"/>
      <c r="CI998" s="5"/>
      <c r="CJ998" s="5"/>
      <c r="CK998" s="4"/>
      <c r="CL998" s="6"/>
      <c r="CM998" s="4"/>
      <c r="CN998" s="6"/>
      <c r="CO998" s="5"/>
      <c r="CP998" s="5"/>
      <c r="CQ998" s="4"/>
      <c r="CR998" s="6"/>
      <c r="CS998" s="4"/>
      <c r="CT998" s="6"/>
      <c r="CU998" s="5"/>
      <c r="CV998" s="5"/>
      <c r="CW998" s="4"/>
      <c r="CX998" s="6"/>
      <c r="CY998" s="4"/>
      <c r="CZ998" s="6"/>
      <c r="DA998" s="5"/>
      <c r="DB998" s="5"/>
      <c r="DC998" s="4"/>
      <c r="DD998" s="6"/>
      <c r="DE998" s="4"/>
      <c r="DF998" s="6"/>
      <c r="DG998" s="5"/>
      <c r="DH998" s="5"/>
      <c r="DI998" s="4"/>
      <c r="DJ998" s="6"/>
      <c r="DK998" s="4"/>
      <c r="DL998" s="6"/>
      <c r="DM998" s="5"/>
      <c r="DN998" s="5"/>
      <c r="DO998" s="4"/>
      <c r="DP998" s="6"/>
      <c r="DQ998" s="4"/>
      <c r="DR998" s="6"/>
      <c r="DS998" s="5"/>
      <c r="DT998" s="5"/>
      <c r="DU998" s="4"/>
      <c r="DV998" s="6"/>
      <c r="DW998" s="4"/>
      <c r="DX998" s="6"/>
      <c r="DY998" s="5"/>
      <c r="DZ998" s="5"/>
      <c r="EA998" s="4"/>
      <c r="EB998" s="6"/>
      <c r="EC998" s="4"/>
      <c r="ED998" s="6"/>
      <c r="EE998" s="5"/>
      <c r="EF998" s="5"/>
      <c r="EG998" s="4"/>
      <c r="EH998" s="6"/>
      <c r="EI998" s="4"/>
      <c r="EJ998" s="6"/>
      <c r="EK998" s="5"/>
      <c r="EL998" s="5"/>
      <c r="EM998" s="4"/>
      <c r="EN998" s="6"/>
      <c r="EO998" s="4"/>
      <c r="EP998" s="6"/>
      <c r="EQ998" s="5"/>
      <c r="ER998" s="5"/>
      <c r="ES998" s="4"/>
      <c r="ET998" s="6"/>
      <c r="EU998" s="4"/>
      <c r="EV998" s="6"/>
      <c r="EW998" s="5"/>
      <c r="EX998" s="5"/>
      <c r="EY998" s="4"/>
      <c r="EZ998" s="6"/>
      <c r="FA998" s="4"/>
      <c r="FB998" s="6"/>
      <c r="FC998" s="5"/>
      <c r="FD998" s="5"/>
      <c r="FE998" s="4"/>
      <c r="FF998" s="6"/>
      <c r="FG998" s="4"/>
      <c r="FH998" s="6"/>
      <c r="FI998" s="5"/>
      <c r="FJ998" s="5"/>
      <c r="FK998" s="4"/>
      <c r="FL998" s="6"/>
      <c r="FM998" s="4"/>
      <c r="FN998" s="6"/>
      <c r="FO998" s="5"/>
      <c r="FP998" s="5"/>
      <c r="FQ998" s="4"/>
      <c r="FR998" s="6"/>
      <c r="FS998" s="4"/>
      <c r="FT998" s="6"/>
      <c r="FU998" s="5"/>
      <c r="FV998" s="5"/>
      <c r="FW998" s="4"/>
      <c r="FX998" s="6"/>
      <c r="FY998" s="4"/>
      <c r="FZ998" s="6"/>
      <c r="GA998" s="5"/>
      <c r="GB998" s="5"/>
      <c r="GC998" s="4"/>
      <c r="GD998" s="6"/>
      <c r="GE998" s="4"/>
      <c r="GF998" s="6"/>
      <c r="GG998" s="5"/>
      <c r="GH998" s="5"/>
      <c r="GI998" s="4"/>
      <c r="GJ998" s="6"/>
      <c r="GK998" s="4"/>
      <c r="GL998" s="6"/>
      <c r="GM998" s="5"/>
      <c r="GN998" s="5"/>
      <c r="GO998" s="4"/>
      <c r="GP998" s="6"/>
      <c r="GQ998" s="4"/>
      <c r="GR998" s="6"/>
      <c r="GS998" s="5"/>
      <c r="GT998" s="5"/>
      <c r="GU998" s="4"/>
      <c r="GV998" s="6"/>
      <c r="GW998" s="4"/>
      <c r="GX998" s="6"/>
      <c r="GY998" s="5"/>
      <c r="GZ998" s="5"/>
      <c r="HA998" s="4"/>
      <c r="HB998" s="6"/>
      <c r="HC998" s="4"/>
      <c r="HD998" s="6"/>
      <c r="HE998" s="5"/>
      <c r="HF998" s="5"/>
      <c r="HG998" s="4"/>
      <c r="HH998" s="6"/>
      <c r="HI998" s="4"/>
      <c r="HJ998" s="6"/>
      <c r="HK998" s="5"/>
      <c r="HL998" s="5"/>
      <c r="HM998" s="4"/>
      <c r="HN998" s="6"/>
      <c r="HO998" s="4"/>
      <c r="HP998" s="6"/>
      <c r="HQ998" s="5"/>
      <c r="HR998" s="5"/>
      <c r="HS998" s="4"/>
      <c r="HT998" s="6"/>
      <c r="HU998" s="4"/>
      <c r="HV998" s="6"/>
      <c r="HW998" s="5"/>
      <c r="HX998" s="5"/>
      <c r="HY998" s="4"/>
      <c r="HZ998" s="6"/>
      <c r="IA998" s="4"/>
      <c r="IB998" s="6"/>
      <c r="IC998" s="5"/>
      <c r="ID998" s="5"/>
      <c r="IE998" s="4"/>
      <c r="IF998" s="6"/>
      <c r="IG998" s="4"/>
      <c r="IH998" s="6"/>
      <c r="II998" s="5"/>
      <c r="IJ998" s="5"/>
      <c r="IK998" s="4"/>
      <c r="IL998" s="6"/>
      <c r="IM998" s="4"/>
      <c r="IN998" s="6"/>
      <c r="IO998" s="5"/>
      <c r="IP998" s="5"/>
      <c r="IQ998" s="4"/>
      <c r="IR998" s="6"/>
      <c r="IS998" s="4"/>
      <c r="IT998" s="6"/>
      <c r="IU998" s="5"/>
      <c r="IV998" s="5"/>
      <c r="IW998" s="4"/>
      <c r="IX998" s="6"/>
      <c r="IY998" s="4"/>
      <c r="IZ998" s="6"/>
      <c r="JA998" s="5"/>
      <c r="JB998" s="5"/>
      <c r="JC998" s="4"/>
      <c r="JD998" s="6"/>
      <c r="JE998" s="4"/>
      <c r="JF998" s="6"/>
      <c r="JG998" s="5"/>
      <c r="JH998" s="5"/>
      <c r="JI998" s="4"/>
      <c r="JJ998" s="6"/>
      <c r="JK998" s="4"/>
      <c r="JL998" s="6"/>
      <c r="JM998" s="5"/>
      <c r="JN998" s="5"/>
      <c r="JO998" s="4"/>
      <c r="JP998" s="6"/>
      <c r="JQ998" s="4"/>
      <c r="JR998" s="6"/>
      <c r="JS998" s="5"/>
      <c r="JT998" s="5"/>
      <c r="JU998" s="4"/>
      <c r="JV998" s="6"/>
      <c r="JW998" s="4"/>
      <c r="JX998" s="6"/>
      <c r="JY998" s="5"/>
      <c r="JZ998" s="5"/>
      <c r="KA998" s="4"/>
      <c r="KB998" s="6"/>
      <c r="KC998" s="4"/>
      <c r="KD998" s="6"/>
      <c r="KE998" s="5"/>
      <c r="KF998" s="5"/>
      <c r="KG998" s="4"/>
      <c r="KH998" s="6"/>
      <c r="KI998" s="4"/>
      <c r="KJ998" s="6"/>
      <c r="KK998" s="5"/>
      <c r="KL998" s="5"/>
    </row>
    <row r="999">
      <c r="A999" s="3" t="s">
        <v>85</v>
      </c>
      <c r="B999" s="3" t="s">
        <v>1153</v>
      </c>
      <c r="C999" s="3" t="s">
        <v>87</v>
      </c>
      <c r="D999" s="3" t="s">
        <v>88</v>
      </c>
      <c r="E999" s="3" t="s">
        <v>1155</v>
      </c>
      <c r="F999" s="3" t="s">
        <v>1155</v>
      </c>
      <c r="G999" s="3" t="s">
        <v>1155</v>
      </c>
      <c r="H999" s="3" t="s">
        <v>191</v>
      </c>
      <c r="I999" s="4"/>
      <c r="J999" s="4">
        <f>=ROUNDDOWN({0},0)</f>
      </c>
      <c r="K999" s="4"/>
      <c r="L999" s="5"/>
      <c r="M999" s="4"/>
      <c r="N999" s="4">
        <f>=ROUNDDOWN({0},0)</f>
      </c>
      <c r="O999" s="4"/>
      <c r="P999" s="5"/>
      <c r="Q999" s="4"/>
      <c r="R999" s="6"/>
      <c r="S999" s="4"/>
      <c r="T999" s="6"/>
      <c r="U999" s="5"/>
      <c r="V999" s="5"/>
      <c r="W999" s="4"/>
      <c r="X999" s="6"/>
      <c r="Y999" s="4"/>
      <c r="Z999" s="6"/>
      <c r="AA999" s="5"/>
      <c r="AB999" s="5"/>
      <c r="AC999" s="4"/>
      <c r="AD999" s="6"/>
      <c r="AE999" s="4"/>
      <c r="AF999" s="6"/>
      <c r="AG999" s="5"/>
      <c r="AH999" s="5"/>
      <c r="AI999" s="4"/>
      <c r="AJ999" s="6"/>
      <c r="AK999" s="4"/>
      <c r="AL999" s="6"/>
      <c r="AM999" s="5"/>
      <c r="AN999" s="5"/>
      <c r="AO999" s="4"/>
      <c r="AP999" s="6"/>
      <c r="AQ999" s="4"/>
      <c r="AR999" s="6"/>
      <c r="AS999" s="5"/>
      <c r="AT999" s="5"/>
      <c r="AU999" s="4"/>
      <c r="AV999" s="6"/>
      <c r="AW999" s="4"/>
      <c r="AX999" s="6"/>
      <c r="AY999" s="5"/>
      <c r="AZ999" s="5"/>
      <c r="BA999" s="4"/>
      <c r="BB999" s="6"/>
      <c r="BC999" s="4"/>
      <c r="BD999" s="6"/>
      <c r="BE999" s="5"/>
      <c r="BF999" s="5"/>
      <c r="BG999" s="4"/>
      <c r="BH999" s="6"/>
      <c r="BI999" s="4"/>
      <c r="BJ999" s="6"/>
      <c r="BK999" s="5"/>
      <c r="BL999" s="5"/>
      <c r="BM999" s="4"/>
      <c r="BN999" s="6"/>
      <c r="BO999" s="4"/>
      <c r="BP999" s="6"/>
      <c r="BQ999" s="5"/>
      <c r="BR999" s="5"/>
      <c r="BS999" s="4"/>
      <c r="BT999" s="6"/>
      <c r="BU999" s="4"/>
      <c r="BV999" s="6"/>
      <c r="BW999" s="5"/>
      <c r="BX999" s="5"/>
      <c r="BY999" s="4"/>
      <c r="BZ999" s="6"/>
      <c r="CA999" s="4"/>
      <c r="CB999" s="6"/>
      <c r="CC999" s="5"/>
      <c r="CD999" s="5"/>
      <c r="CE999" s="4"/>
      <c r="CF999" s="6"/>
      <c r="CG999" s="4"/>
      <c r="CH999" s="6"/>
      <c r="CI999" s="5"/>
      <c r="CJ999" s="5"/>
      <c r="CK999" s="4"/>
      <c r="CL999" s="6"/>
      <c r="CM999" s="4"/>
      <c r="CN999" s="6"/>
      <c r="CO999" s="5"/>
      <c r="CP999" s="5"/>
      <c r="CQ999" s="4"/>
      <c r="CR999" s="6"/>
      <c r="CS999" s="4"/>
      <c r="CT999" s="6"/>
      <c r="CU999" s="5"/>
      <c r="CV999" s="5"/>
      <c r="CW999" s="4"/>
      <c r="CX999" s="6"/>
      <c r="CY999" s="4"/>
      <c r="CZ999" s="6"/>
      <c r="DA999" s="5"/>
      <c r="DB999" s="5"/>
      <c r="DC999" s="4"/>
      <c r="DD999" s="6"/>
      <c r="DE999" s="4"/>
      <c r="DF999" s="6"/>
      <c r="DG999" s="5"/>
      <c r="DH999" s="5"/>
      <c r="DI999" s="4"/>
      <c r="DJ999" s="6"/>
      <c r="DK999" s="4"/>
      <c r="DL999" s="6"/>
      <c r="DM999" s="5"/>
      <c r="DN999" s="5"/>
      <c r="DO999" s="4"/>
      <c r="DP999" s="6"/>
      <c r="DQ999" s="4"/>
      <c r="DR999" s="6"/>
      <c r="DS999" s="5"/>
      <c r="DT999" s="5"/>
      <c r="DU999" s="4"/>
      <c r="DV999" s="6"/>
      <c r="DW999" s="4"/>
      <c r="DX999" s="6"/>
      <c r="DY999" s="5"/>
      <c r="DZ999" s="5"/>
      <c r="EA999" s="4"/>
      <c r="EB999" s="6"/>
      <c r="EC999" s="4"/>
      <c r="ED999" s="6"/>
      <c r="EE999" s="5"/>
      <c r="EF999" s="5"/>
      <c r="EG999" s="4"/>
      <c r="EH999" s="6"/>
      <c r="EI999" s="4"/>
      <c r="EJ999" s="6"/>
      <c r="EK999" s="5"/>
      <c r="EL999" s="5"/>
      <c r="EM999" s="4"/>
      <c r="EN999" s="6"/>
      <c r="EO999" s="4"/>
      <c r="EP999" s="6"/>
      <c r="EQ999" s="5"/>
      <c r="ER999" s="5"/>
      <c r="ES999" s="4"/>
      <c r="ET999" s="6"/>
      <c r="EU999" s="4"/>
      <c r="EV999" s="6"/>
      <c r="EW999" s="5"/>
      <c r="EX999" s="5"/>
      <c r="EY999" s="4"/>
      <c r="EZ999" s="6"/>
      <c r="FA999" s="4"/>
      <c r="FB999" s="6"/>
      <c r="FC999" s="5"/>
      <c r="FD999" s="5"/>
      <c r="FE999" s="4"/>
      <c r="FF999" s="6"/>
      <c r="FG999" s="4"/>
      <c r="FH999" s="6"/>
      <c r="FI999" s="5"/>
      <c r="FJ999" s="5"/>
      <c r="FK999" s="4"/>
      <c r="FL999" s="6"/>
      <c r="FM999" s="4"/>
      <c r="FN999" s="6"/>
      <c r="FO999" s="5"/>
      <c r="FP999" s="5"/>
      <c r="FQ999" s="4"/>
      <c r="FR999" s="6"/>
      <c r="FS999" s="4"/>
      <c r="FT999" s="6"/>
      <c r="FU999" s="5"/>
      <c r="FV999" s="5"/>
      <c r="FW999" s="4"/>
      <c r="FX999" s="6"/>
      <c r="FY999" s="4"/>
      <c r="FZ999" s="6"/>
      <c r="GA999" s="5"/>
      <c r="GB999" s="5"/>
      <c r="GC999" s="4"/>
      <c r="GD999" s="6"/>
      <c r="GE999" s="4"/>
      <c r="GF999" s="6"/>
      <c r="GG999" s="5"/>
      <c r="GH999" s="5"/>
      <c r="GI999" s="4"/>
      <c r="GJ999" s="6"/>
      <c r="GK999" s="4"/>
      <c r="GL999" s="6"/>
      <c r="GM999" s="5"/>
      <c r="GN999" s="5"/>
      <c r="GO999" s="4"/>
      <c r="GP999" s="6"/>
      <c r="GQ999" s="4"/>
      <c r="GR999" s="6"/>
      <c r="GS999" s="5"/>
      <c r="GT999" s="5"/>
      <c r="GU999" s="4"/>
      <c r="GV999" s="6"/>
      <c r="GW999" s="4"/>
      <c r="GX999" s="6"/>
      <c r="GY999" s="5"/>
      <c r="GZ999" s="5"/>
      <c r="HA999" s="4"/>
      <c r="HB999" s="6"/>
      <c r="HC999" s="4"/>
      <c r="HD999" s="6"/>
      <c r="HE999" s="5"/>
      <c r="HF999" s="5"/>
      <c r="HG999" s="4"/>
      <c r="HH999" s="6"/>
      <c r="HI999" s="4"/>
      <c r="HJ999" s="6"/>
      <c r="HK999" s="5"/>
      <c r="HL999" s="5"/>
      <c r="HM999" s="4"/>
      <c r="HN999" s="6"/>
      <c r="HO999" s="4"/>
      <c r="HP999" s="6"/>
      <c r="HQ999" s="5"/>
      <c r="HR999" s="5"/>
      <c r="HS999" s="4"/>
      <c r="HT999" s="6"/>
      <c r="HU999" s="4"/>
      <c r="HV999" s="6"/>
      <c r="HW999" s="5"/>
      <c r="HX999" s="5"/>
      <c r="HY999" s="4"/>
      <c r="HZ999" s="6"/>
      <c r="IA999" s="4"/>
      <c r="IB999" s="6"/>
      <c r="IC999" s="5"/>
      <c r="ID999" s="5"/>
      <c r="IE999" s="4"/>
      <c r="IF999" s="6"/>
      <c r="IG999" s="4"/>
      <c r="IH999" s="6"/>
      <c r="II999" s="5"/>
      <c r="IJ999" s="5"/>
      <c r="IK999" s="4"/>
      <c r="IL999" s="6"/>
      <c r="IM999" s="4"/>
      <c r="IN999" s="6"/>
      <c r="IO999" s="5"/>
      <c r="IP999" s="5"/>
      <c r="IQ999" s="4"/>
      <c r="IR999" s="6"/>
      <c r="IS999" s="4"/>
      <c r="IT999" s="6"/>
      <c r="IU999" s="5"/>
      <c r="IV999" s="5"/>
      <c r="IW999" s="4"/>
      <c r="IX999" s="6"/>
      <c r="IY999" s="4"/>
      <c r="IZ999" s="6"/>
      <c r="JA999" s="5"/>
      <c r="JB999" s="5"/>
      <c r="JC999" s="4"/>
      <c r="JD999" s="6"/>
      <c r="JE999" s="4"/>
      <c r="JF999" s="6"/>
      <c r="JG999" s="5"/>
      <c r="JH999" s="5"/>
      <c r="JI999" s="4"/>
      <c r="JJ999" s="6"/>
      <c r="JK999" s="4"/>
      <c r="JL999" s="6"/>
      <c r="JM999" s="5"/>
      <c r="JN999" s="5"/>
      <c r="JO999" s="4"/>
      <c r="JP999" s="6"/>
      <c r="JQ999" s="4"/>
      <c r="JR999" s="6"/>
      <c r="JS999" s="5"/>
      <c r="JT999" s="5"/>
      <c r="JU999" s="4"/>
      <c r="JV999" s="6"/>
      <c r="JW999" s="4"/>
      <c r="JX999" s="6"/>
      <c r="JY999" s="5"/>
      <c r="JZ999" s="5"/>
      <c r="KA999" s="4"/>
      <c r="KB999" s="6"/>
      <c r="KC999" s="4"/>
      <c r="KD999" s="6"/>
      <c r="KE999" s="5"/>
      <c r="KF999" s="5"/>
      <c r="KG999" s="4"/>
      <c r="KH999" s="6"/>
      <c r="KI999" s="4"/>
      <c r="KJ999" s="6"/>
      <c r="KK999" s="5"/>
      <c r="KL999" s="5"/>
    </row>
    <row r="1000">
      <c r="A1000" s="3" t="s">
        <v>85</v>
      </c>
      <c r="B1000" s="3" t="s">
        <v>1153</v>
      </c>
      <c r="C1000" s="3" t="s">
        <v>449</v>
      </c>
      <c r="D1000" s="3" t="s">
        <v>479</v>
      </c>
      <c r="E1000" s="3" t="s">
        <v>1156</v>
      </c>
      <c r="F1000" s="3" t="s">
        <v>1156</v>
      </c>
      <c r="G1000" s="3" t="s">
        <v>1156</v>
      </c>
      <c r="H1000" s="3" t="s">
        <v>104</v>
      </c>
      <c r="I1000" s="4"/>
      <c r="J1000" s="4">
        <f>=ROUNDDOWN({0},0)</f>
      </c>
      <c r="K1000" s="4"/>
      <c r="L1000" s="5"/>
      <c r="M1000" s="4"/>
      <c r="N1000" s="4">
        <f>=ROUNDDOWN({0},0)</f>
      </c>
      <c r="O1000" s="4"/>
      <c r="P1000" s="5"/>
      <c r="Q1000" s="4">
        <v>6</v>
      </c>
      <c r="R1000" s="6">
        <v>152.72</v>
      </c>
      <c r="S1000" s="4"/>
      <c r="T1000" s="6"/>
      <c r="U1000" s="5"/>
      <c r="V1000" s="5"/>
      <c r="W1000" s="4">
        <v>4</v>
      </c>
      <c r="X1000" s="6">
        <v>93.32</v>
      </c>
      <c r="Y1000" s="4"/>
      <c r="Z1000" s="6"/>
      <c r="AA1000" s="5"/>
      <c r="AB1000" s="5"/>
      <c r="AC1000" s="4">
        <v>1</v>
      </c>
      <c r="AD1000" s="6">
        <v>9</v>
      </c>
      <c r="AE1000" s="4"/>
      <c r="AF1000" s="6"/>
      <c r="AG1000" s="5"/>
      <c r="AH1000" s="5"/>
      <c r="AI1000" s="4"/>
      <c r="AJ1000" s="6"/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  <c r="AU1000" s="4">
        <v>1</v>
      </c>
      <c r="AV1000" s="6">
        <v>50.4</v>
      </c>
      <c r="AW1000" s="4"/>
      <c r="AX1000" s="6"/>
      <c r="AY1000" s="5"/>
      <c r="AZ1000" s="5"/>
      <c r="BA1000" s="4"/>
      <c r="BB1000" s="6"/>
      <c r="BC1000" s="4"/>
      <c r="BD1000" s="6"/>
      <c r="BE1000" s="5"/>
      <c r="BF1000" s="5"/>
      <c r="BG1000" s="4"/>
      <c r="BH1000" s="6"/>
      <c r="BI1000" s="4"/>
      <c r="BJ1000" s="6"/>
      <c r="BK1000" s="5"/>
      <c r="BL1000" s="5"/>
      <c r="BM1000" s="4"/>
      <c r="BN1000" s="6"/>
      <c r="BO1000" s="4"/>
      <c r="BP1000" s="6"/>
      <c r="BQ1000" s="5"/>
      <c r="BR1000" s="5"/>
      <c r="BS1000" s="4"/>
      <c r="BT1000" s="6"/>
      <c r="BU1000" s="4"/>
      <c r="BV1000" s="6"/>
      <c r="BW1000" s="5"/>
      <c r="BX1000" s="5"/>
      <c r="BY1000" s="4"/>
      <c r="BZ1000" s="6"/>
      <c r="CA1000" s="4"/>
      <c r="CB1000" s="6"/>
      <c r="CC1000" s="5"/>
      <c r="CD1000" s="5"/>
      <c r="CE1000" s="4"/>
      <c r="CF1000" s="6"/>
      <c r="CG1000" s="4"/>
      <c r="CH1000" s="6"/>
      <c r="CI1000" s="5"/>
      <c r="CJ1000" s="5"/>
      <c r="CK1000" s="4"/>
      <c r="CL1000" s="6"/>
      <c r="CM1000" s="4"/>
      <c r="CN1000" s="6"/>
      <c r="CO1000" s="5"/>
      <c r="CP1000" s="5"/>
      <c r="CQ1000" s="4"/>
      <c r="CR1000" s="6"/>
      <c r="CS1000" s="4"/>
      <c r="CT1000" s="6"/>
      <c r="CU1000" s="5"/>
      <c r="CV1000" s="5"/>
      <c r="CW1000" s="4"/>
      <c r="CX1000" s="6"/>
      <c r="CY1000" s="4"/>
      <c r="CZ1000" s="6"/>
      <c r="DA1000" s="5"/>
      <c r="DB1000" s="5"/>
      <c r="DC1000" s="4"/>
      <c r="DD1000" s="6"/>
      <c r="DE1000" s="4"/>
      <c r="DF1000" s="6"/>
      <c r="DG1000" s="5"/>
      <c r="DH1000" s="5"/>
      <c r="DI1000" s="4"/>
      <c r="DJ1000" s="6"/>
      <c r="DK1000" s="4"/>
      <c r="DL1000" s="6"/>
      <c r="DM1000" s="5"/>
      <c r="DN1000" s="5"/>
      <c r="DO1000" s="4"/>
      <c r="DP1000" s="6"/>
      <c r="DQ1000" s="4"/>
      <c r="DR1000" s="6"/>
      <c r="DS1000" s="5"/>
      <c r="DT1000" s="5"/>
      <c r="DU1000" s="4"/>
      <c r="DV1000" s="6"/>
      <c r="DW1000" s="4"/>
      <c r="DX1000" s="6"/>
      <c r="DY1000" s="5"/>
      <c r="DZ1000" s="5"/>
      <c r="EA1000" s="4"/>
      <c r="EB1000" s="6"/>
      <c r="EC1000" s="4"/>
      <c r="ED1000" s="6"/>
      <c r="EE1000" s="5"/>
      <c r="EF1000" s="5"/>
      <c r="EG1000" s="4"/>
      <c r="EH1000" s="6"/>
      <c r="EI1000" s="4"/>
      <c r="EJ1000" s="6"/>
      <c r="EK1000" s="5"/>
      <c r="EL1000" s="5"/>
      <c r="EM1000" s="4"/>
      <c r="EN1000" s="6"/>
      <c r="EO1000" s="4"/>
      <c r="EP1000" s="6"/>
      <c r="EQ1000" s="5"/>
      <c r="ER1000" s="5"/>
      <c r="ES1000" s="4"/>
      <c r="ET1000" s="6"/>
      <c r="EU1000" s="4"/>
      <c r="EV1000" s="6"/>
      <c r="EW1000" s="5"/>
      <c r="EX1000" s="5"/>
      <c r="EY1000" s="4"/>
      <c r="EZ1000" s="6"/>
      <c r="FA1000" s="4"/>
      <c r="FB1000" s="6"/>
      <c r="FC1000" s="5"/>
      <c r="FD1000" s="5"/>
      <c r="FE1000" s="4"/>
      <c r="FF1000" s="6"/>
      <c r="FG1000" s="4"/>
      <c r="FH1000" s="6"/>
      <c r="FI1000" s="5"/>
      <c r="FJ1000" s="5"/>
      <c r="FK1000" s="4"/>
      <c r="FL1000" s="6"/>
      <c r="FM1000" s="4"/>
      <c r="FN1000" s="6"/>
      <c r="FO1000" s="5"/>
      <c r="FP1000" s="5"/>
      <c r="FQ1000" s="4"/>
      <c r="FR1000" s="6"/>
      <c r="FS1000" s="4"/>
      <c r="FT1000" s="6"/>
      <c r="FU1000" s="5"/>
      <c r="FV1000" s="5"/>
      <c r="FW1000" s="4"/>
      <c r="FX1000" s="6"/>
      <c r="FY1000" s="4"/>
      <c r="FZ1000" s="6"/>
      <c r="GA1000" s="5"/>
      <c r="GB1000" s="5"/>
      <c r="GC1000" s="4"/>
      <c r="GD1000" s="6"/>
      <c r="GE1000" s="4"/>
      <c r="GF1000" s="6"/>
      <c r="GG1000" s="5"/>
      <c r="GH1000" s="5"/>
      <c r="GI1000" s="4"/>
      <c r="GJ1000" s="6"/>
      <c r="GK1000" s="4"/>
      <c r="GL1000" s="6"/>
      <c r="GM1000" s="5"/>
      <c r="GN1000" s="5"/>
      <c r="GO1000" s="4"/>
      <c r="GP1000" s="6"/>
      <c r="GQ1000" s="4"/>
      <c r="GR1000" s="6"/>
      <c r="GS1000" s="5"/>
      <c r="GT1000" s="5"/>
      <c r="GU1000" s="4"/>
      <c r="GV1000" s="6"/>
      <c r="GW1000" s="4"/>
      <c r="GX1000" s="6"/>
      <c r="GY1000" s="5"/>
      <c r="GZ1000" s="5"/>
      <c r="HA1000" s="4"/>
      <c r="HB1000" s="6"/>
      <c r="HC1000" s="4"/>
      <c r="HD1000" s="6"/>
      <c r="HE1000" s="5"/>
      <c r="HF1000" s="5"/>
      <c r="HG1000" s="4"/>
      <c r="HH1000" s="6"/>
      <c r="HI1000" s="4"/>
      <c r="HJ1000" s="6"/>
      <c r="HK1000" s="5"/>
      <c r="HL1000" s="5"/>
      <c r="HM1000" s="4"/>
      <c r="HN1000" s="6"/>
      <c r="HO1000" s="4"/>
      <c r="HP1000" s="6"/>
      <c r="HQ1000" s="5"/>
      <c r="HR1000" s="5"/>
      <c r="HS1000" s="4"/>
      <c r="HT1000" s="6"/>
      <c r="HU1000" s="4"/>
      <c r="HV1000" s="6"/>
      <c r="HW1000" s="5"/>
      <c r="HX1000" s="5"/>
      <c r="HY1000" s="4"/>
      <c r="HZ1000" s="6"/>
      <c r="IA1000" s="4"/>
      <c r="IB1000" s="6"/>
      <c r="IC1000" s="5"/>
      <c r="ID1000" s="5"/>
      <c r="IE1000" s="4"/>
      <c r="IF1000" s="6"/>
      <c r="IG1000" s="4"/>
      <c r="IH1000" s="6"/>
      <c r="II1000" s="5"/>
      <c r="IJ1000" s="5"/>
      <c r="IK1000" s="4"/>
      <c r="IL1000" s="6"/>
      <c r="IM1000" s="4"/>
      <c r="IN1000" s="6"/>
      <c r="IO1000" s="5"/>
      <c r="IP1000" s="5"/>
      <c r="IQ1000" s="4"/>
      <c r="IR1000" s="6"/>
      <c r="IS1000" s="4"/>
      <c r="IT1000" s="6"/>
      <c r="IU1000" s="5"/>
      <c r="IV1000" s="5"/>
      <c r="IW1000" s="4"/>
      <c r="IX1000" s="6"/>
      <c r="IY1000" s="4"/>
      <c r="IZ1000" s="6"/>
      <c r="JA1000" s="5"/>
      <c r="JB1000" s="5"/>
      <c r="JC1000" s="4"/>
      <c r="JD1000" s="6"/>
      <c r="JE1000" s="4"/>
      <c r="JF1000" s="6"/>
      <c r="JG1000" s="5"/>
      <c r="JH1000" s="5"/>
      <c r="JI1000" s="4"/>
      <c r="JJ1000" s="6"/>
      <c r="JK1000" s="4"/>
      <c r="JL1000" s="6"/>
      <c r="JM1000" s="5"/>
      <c r="JN1000" s="5"/>
      <c r="JO1000" s="4"/>
      <c r="JP1000" s="6"/>
      <c r="JQ1000" s="4"/>
      <c r="JR1000" s="6"/>
      <c r="JS1000" s="5"/>
      <c r="JT1000" s="5"/>
      <c r="JU1000" s="4"/>
      <c r="JV1000" s="6"/>
      <c r="JW1000" s="4"/>
      <c r="JX1000" s="6"/>
      <c r="JY1000" s="5"/>
      <c r="JZ1000" s="5"/>
      <c r="KA1000" s="4"/>
      <c r="KB1000" s="6"/>
      <c r="KC1000" s="4"/>
      <c r="KD1000" s="6"/>
      <c r="KE1000" s="5"/>
      <c r="KF1000" s="5"/>
      <c r="KG1000" s="4"/>
      <c r="KH1000" s="6"/>
      <c r="KI1000" s="4"/>
      <c r="KJ1000" s="6"/>
      <c r="KK1000" s="5"/>
      <c r="KL1000" s="5"/>
    </row>
    <row r="1001">
      <c r="A1001" s="3" t="s">
        <v>85</v>
      </c>
      <c r="B1001" s="3" t="s">
        <v>1153</v>
      </c>
      <c r="C1001" s="3" t="s">
        <v>522</v>
      </c>
      <c r="D1001" s="3" t="s">
        <v>523</v>
      </c>
      <c r="E1001" s="3" t="s">
        <v>261</v>
      </c>
      <c r="F1001" s="3" t="s">
        <v>261</v>
      </c>
      <c r="G1001" s="3" t="s">
        <v>261</v>
      </c>
      <c r="H1001" s="3" t="s">
        <v>104</v>
      </c>
      <c r="I1001" s="4"/>
      <c r="J1001" s="4">
        <f>=ROUNDDOWN({0},0)</f>
      </c>
      <c r="K1001" s="4"/>
      <c r="L1001" s="5"/>
      <c r="M1001" s="4"/>
      <c r="N1001" s="4">
        <f>=ROUNDDOWN({0},0)</f>
      </c>
      <c r="O1001" s="4"/>
      <c r="P1001" s="5"/>
      <c r="Q1001" s="4">
        <v>5</v>
      </c>
      <c r="R1001" s="6">
        <v>91.65</v>
      </c>
      <c r="S1001" s="4"/>
      <c r="T1001" s="6"/>
      <c r="U1001" s="5"/>
      <c r="V1001" s="5"/>
      <c r="W1001" s="4">
        <v>3</v>
      </c>
      <c r="X1001" s="6">
        <v>48.99</v>
      </c>
      <c r="Y1001" s="4"/>
      <c r="Z1001" s="6"/>
      <c r="AA1001" s="5"/>
      <c r="AB1001" s="5"/>
      <c r="AC1001" s="4"/>
      <c r="AD1001" s="6"/>
      <c r="AE1001" s="4"/>
      <c r="AF1001" s="6"/>
      <c r="AG1001" s="5"/>
      <c r="AH1001" s="5"/>
      <c r="AI1001" s="4"/>
      <c r="AJ1001" s="6"/>
      <c r="AK1001" s="4"/>
      <c r="AL1001" s="6"/>
      <c r="AM1001" s="5"/>
      <c r="AN1001" s="5"/>
      <c r="AO1001" s="4">
        <v>1</v>
      </c>
      <c r="AP1001" s="6">
        <v>13.86</v>
      </c>
      <c r="AQ1001" s="4"/>
      <c r="AR1001" s="6"/>
      <c r="AS1001" s="5"/>
      <c r="AT1001" s="5"/>
      <c r="AU1001" s="4"/>
      <c r="AV1001" s="6"/>
      <c r="AW1001" s="4"/>
      <c r="AX1001" s="6"/>
      <c r="AY1001" s="5"/>
      <c r="AZ1001" s="5"/>
      <c r="BA1001" s="4"/>
      <c r="BB1001" s="6"/>
      <c r="BC1001" s="4"/>
      <c r="BD1001" s="6"/>
      <c r="BE1001" s="5"/>
      <c r="BF1001" s="5"/>
      <c r="BG1001" s="4"/>
      <c r="BH1001" s="6"/>
      <c r="BI1001" s="4"/>
      <c r="BJ1001" s="6"/>
      <c r="BK1001" s="5"/>
      <c r="BL1001" s="5"/>
      <c r="BM1001" s="4"/>
      <c r="BN1001" s="6"/>
      <c r="BO1001" s="4"/>
      <c r="BP1001" s="6"/>
      <c r="BQ1001" s="5"/>
      <c r="BR1001" s="5"/>
      <c r="BS1001" s="4"/>
      <c r="BT1001" s="6"/>
      <c r="BU1001" s="4"/>
      <c r="BV1001" s="6"/>
      <c r="BW1001" s="5"/>
      <c r="BX1001" s="5"/>
      <c r="BY1001" s="4"/>
      <c r="BZ1001" s="6"/>
      <c r="CA1001" s="4"/>
      <c r="CB1001" s="6"/>
      <c r="CC1001" s="5"/>
      <c r="CD1001" s="5"/>
      <c r="CE1001" s="4"/>
      <c r="CF1001" s="6"/>
      <c r="CG1001" s="4"/>
      <c r="CH1001" s="6"/>
      <c r="CI1001" s="5"/>
      <c r="CJ1001" s="5"/>
      <c r="CK1001" s="4"/>
      <c r="CL1001" s="6"/>
      <c r="CM1001" s="4"/>
      <c r="CN1001" s="6"/>
      <c r="CO1001" s="5"/>
      <c r="CP1001" s="5"/>
      <c r="CQ1001" s="4"/>
      <c r="CR1001" s="6"/>
      <c r="CS1001" s="4"/>
      <c r="CT1001" s="6"/>
      <c r="CU1001" s="5"/>
      <c r="CV1001" s="5"/>
      <c r="CW1001" s="4">
        <v>1</v>
      </c>
      <c r="CX1001" s="6">
        <v>28.8</v>
      </c>
      <c r="CY1001" s="4"/>
      <c r="CZ1001" s="6"/>
      <c r="DA1001" s="5"/>
      <c r="DB1001" s="5"/>
      <c r="DC1001" s="4"/>
      <c r="DD1001" s="6"/>
      <c r="DE1001" s="4"/>
      <c r="DF1001" s="6"/>
      <c r="DG1001" s="5"/>
      <c r="DH1001" s="5"/>
      <c r="DI1001" s="4"/>
      <c r="DJ1001" s="6"/>
      <c r="DK1001" s="4"/>
      <c r="DL1001" s="6"/>
      <c r="DM1001" s="5"/>
      <c r="DN1001" s="5"/>
      <c r="DO1001" s="4"/>
      <c r="DP1001" s="6"/>
      <c r="DQ1001" s="4"/>
      <c r="DR1001" s="6"/>
      <c r="DS1001" s="5"/>
      <c r="DT1001" s="5"/>
      <c r="DU1001" s="4"/>
      <c r="DV1001" s="6"/>
      <c r="DW1001" s="4"/>
      <c r="DX1001" s="6"/>
      <c r="DY1001" s="5"/>
      <c r="DZ1001" s="5"/>
      <c r="EA1001" s="4"/>
      <c r="EB1001" s="6"/>
      <c r="EC1001" s="4"/>
      <c r="ED1001" s="6"/>
      <c r="EE1001" s="5"/>
      <c r="EF1001" s="5"/>
      <c r="EG1001" s="4"/>
      <c r="EH1001" s="6"/>
      <c r="EI1001" s="4"/>
      <c r="EJ1001" s="6"/>
      <c r="EK1001" s="5"/>
      <c r="EL1001" s="5"/>
      <c r="EM1001" s="4"/>
      <c r="EN1001" s="6"/>
      <c r="EO1001" s="4"/>
      <c r="EP1001" s="6"/>
      <c r="EQ1001" s="5"/>
      <c r="ER1001" s="5"/>
      <c r="ES1001" s="4"/>
      <c r="ET1001" s="6"/>
      <c r="EU1001" s="4"/>
      <c r="EV1001" s="6"/>
      <c r="EW1001" s="5"/>
      <c r="EX1001" s="5"/>
      <c r="EY1001" s="4"/>
      <c r="EZ1001" s="6"/>
      <c r="FA1001" s="4"/>
      <c r="FB1001" s="6"/>
      <c r="FC1001" s="5"/>
      <c r="FD1001" s="5"/>
      <c r="FE1001" s="4"/>
      <c r="FF1001" s="6"/>
      <c r="FG1001" s="4"/>
      <c r="FH1001" s="6"/>
      <c r="FI1001" s="5"/>
      <c r="FJ1001" s="5"/>
      <c r="FK1001" s="4"/>
      <c r="FL1001" s="6"/>
      <c r="FM1001" s="4"/>
      <c r="FN1001" s="6"/>
      <c r="FO1001" s="5"/>
      <c r="FP1001" s="5"/>
      <c r="FQ1001" s="4"/>
      <c r="FR1001" s="6"/>
      <c r="FS1001" s="4"/>
      <c r="FT1001" s="6"/>
      <c r="FU1001" s="5"/>
      <c r="FV1001" s="5"/>
      <c r="FW1001" s="4"/>
      <c r="FX1001" s="6"/>
      <c r="FY1001" s="4"/>
      <c r="FZ1001" s="6"/>
      <c r="GA1001" s="5"/>
      <c r="GB1001" s="5"/>
      <c r="GC1001" s="4"/>
      <c r="GD1001" s="6"/>
      <c r="GE1001" s="4"/>
      <c r="GF1001" s="6"/>
      <c r="GG1001" s="5"/>
      <c r="GH1001" s="5"/>
      <c r="GI1001" s="4"/>
      <c r="GJ1001" s="6"/>
      <c r="GK1001" s="4"/>
      <c r="GL1001" s="6"/>
      <c r="GM1001" s="5"/>
      <c r="GN1001" s="5"/>
      <c r="GO1001" s="4"/>
      <c r="GP1001" s="6"/>
      <c r="GQ1001" s="4"/>
      <c r="GR1001" s="6"/>
      <c r="GS1001" s="5"/>
      <c r="GT1001" s="5"/>
      <c r="GU1001" s="4"/>
      <c r="GV1001" s="6"/>
      <c r="GW1001" s="4"/>
      <c r="GX1001" s="6"/>
      <c r="GY1001" s="5"/>
      <c r="GZ1001" s="5"/>
      <c r="HA1001" s="4"/>
      <c r="HB1001" s="6"/>
      <c r="HC1001" s="4"/>
      <c r="HD1001" s="6"/>
      <c r="HE1001" s="5"/>
      <c r="HF1001" s="5"/>
      <c r="HG1001" s="4"/>
      <c r="HH1001" s="6"/>
      <c r="HI1001" s="4"/>
      <c r="HJ1001" s="6"/>
      <c r="HK1001" s="5"/>
      <c r="HL1001" s="5"/>
      <c r="HM1001" s="4"/>
      <c r="HN1001" s="6"/>
      <c r="HO1001" s="4"/>
      <c r="HP1001" s="6"/>
      <c r="HQ1001" s="5"/>
      <c r="HR1001" s="5"/>
      <c r="HS1001" s="4"/>
      <c r="HT1001" s="6"/>
      <c r="HU1001" s="4"/>
      <c r="HV1001" s="6"/>
      <c r="HW1001" s="5"/>
      <c r="HX1001" s="5"/>
      <c r="HY1001" s="4"/>
      <c r="HZ1001" s="6"/>
      <c r="IA1001" s="4"/>
      <c r="IB1001" s="6"/>
      <c r="IC1001" s="5"/>
      <c r="ID1001" s="5"/>
      <c r="IE1001" s="4"/>
      <c r="IF1001" s="6"/>
      <c r="IG1001" s="4"/>
      <c r="IH1001" s="6"/>
      <c r="II1001" s="5"/>
      <c r="IJ1001" s="5"/>
      <c r="IK1001" s="4"/>
      <c r="IL1001" s="6"/>
      <c r="IM1001" s="4"/>
      <c r="IN1001" s="6"/>
      <c r="IO1001" s="5"/>
      <c r="IP1001" s="5"/>
      <c r="IQ1001" s="4"/>
      <c r="IR1001" s="6"/>
      <c r="IS1001" s="4"/>
      <c r="IT1001" s="6"/>
      <c r="IU1001" s="5"/>
      <c r="IV1001" s="5"/>
      <c r="IW1001" s="4"/>
      <c r="IX1001" s="6"/>
      <c r="IY1001" s="4"/>
      <c r="IZ1001" s="6"/>
      <c r="JA1001" s="5"/>
      <c r="JB1001" s="5"/>
      <c r="JC1001" s="4"/>
      <c r="JD1001" s="6"/>
      <c r="JE1001" s="4"/>
      <c r="JF1001" s="6"/>
      <c r="JG1001" s="5"/>
      <c r="JH1001" s="5"/>
      <c r="JI1001" s="4"/>
      <c r="JJ1001" s="6"/>
      <c r="JK1001" s="4"/>
      <c r="JL1001" s="6"/>
      <c r="JM1001" s="5"/>
      <c r="JN1001" s="5"/>
      <c r="JO1001" s="4"/>
      <c r="JP1001" s="6"/>
      <c r="JQ1001" s="4"/>
      <c r="JR1001" s="6"/>
      <c r="JS1001" s="5"/>
      <c r="JT1001" s="5"/>
      <c r="JU1001" s="4"/>
      <c r="JV1001" s="6"/>
      <c r="JW1001" s="4"/>
      <c r="JX1001" s="6"/>
      <c r="JY1001" s="5"/>
      <c r="JZ1001" s="5"/>
      <c r="KA1001" s="4"/>
      <c r="KB1001" s="6"/>
      <c r="KC1001" s="4"/>
      <c r="KD1001" s="6"/>
      <c r="KE1001" s="5"/>
      <c r="KF1001" s="5"/>
      <c r="KG1001" s="4"/>
      <c r="KH1001" s="6"/>
      <c r="KI1001" s="4"/>
      <c r="KJ1001" s="6"/>
      <c r="KK1001" s="5"/>
      <c r="KL1001" s="5"/>
    </row>
    <row r="1002">
      <c r="A1002" s="3" t="s">
        <v>85</v>
      </c>
      <c r="B1002" s="3" t="s">
        <v>1153</v>
      </c>
      <c r="C1002" s="3" t="s">
        <v>522</v>
      </c>
      <c r="D1002" s="3" t="s">
        <v>523</v>
      </c>
      <c r="E1002" s="3" t="s">
        <v>1157</v>
      </c>
      <c r="F1002" s="3" t="s">
        <v>1157</v>
      </c>
      <c r="G1002" s="3" t="s">
        <v>1157</v>
      </c>
      <c r="H1002" s="3" t="s">
        <v>104</v>
      </c>
      <c r="I1002" s="4"/>
      <c r="J1002" s="4">
        <f>=ROUNDDOWN({0},0)</f>
      </c>
      <c r="K1002" s="4"/>
      <c r="L1002" s="5"/>
      <c r="M1002" s="4"/>
      <c r="N1002" s="4">
        <f>=ROUNDDOWN({0},0)</f>
      </c>
      <c r="O1002" s="4"/>
      <c r="P1002" s="5"/>
      <c r="Q1002" s="4"/>
      <c r="R1002" s="6"/>
      <c r="S1002" s="4"/>
      <c r="T1002" s="6"/>
      <c r="U1002" s="5"/>
      <c r="V1002" s="5"/>
      <c r="W1002" s="4"/>
      <c r="X1002" s="6"/>
      <c r="Y1002" s="4"/>
      <c r="Z1002" s="6"/>
      <c r="AA1002" s="5"/>
      <c r="AB1002" s="5"/>
      <c r="AC1002" s="4"/>
      <c r="AD1002" s="6"/>
      <c r="AE1002" s="4"/>
      <c r="AF1002" s="6"/>
      <c r="AG1002" s="5"/>
      <c r="AH1002" s="5"/>
      <c r="AI1002" s="4"/>
      <c r="AJ1002" s="6"/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  <c r="AU1002" s="4"/>
      <c r="AV1002" s="6"/>
      <c r="AW1002" s="4"/>
      <c r="AX1002" s="6"/>
      <c r="AY1002" s="5"/>
      <c r="AZ1002" s="5"/>
      <c r="BA1002" s="4"/>
      <c r="BB1002" s="6"/>
      <c r="BC1002" s="4"/>
      <c r="BD1002" s="6"/>
      <c r="BE1002" s="5"/>
      <c r="BF1002" s="5"/>
      <c r="BG1002" s="4"/>
      <c r="BH1002" s="6"/>
      <c r="BI1002" s="4"/>
      <c r="BJ1002" s="6"/>
      <c r="BK1002" s="5"/>
      <c r="BL1002" s="5"/>
      <c r="BM1002" s="4"/>
      <c r="BN1002" s="6"/>
      <c r="BO1002" s="4"/>
      <c r="BP1002" s="6"/>
      <c r="BQ1002" s="5"/>
      <c r="BR1002" s="5"/>
      <c r="BS1002" s="4"/>
      <c r="BT1002" s="6"/>
      <c r="BU1002" s="4"/>
      <c r="BV1002" s="6"/>
      <c r="BW1002" s="5"/>
      <c r="BX1002" s="5"/>
      <c r="BY1002" s="4"/>
      <c r="BZ1002" s="6"/>
      <c r="CA1002" s="4"/>
      <c r="CB1002" s="6"/>
      <c r="CC1002" s="5"/>
      <c r="CD1002" s="5"/>
      <c r="CE1002" s="4"/>
      <c r="CF1002" s="6"/>
      <c r="CG1002" s="4"/>
      <c r="CH1002" s="6"/>
      <c r="CI1002" s="5"/>
      <c r="CJ1002" s="5"/>
      <c r="CK1002" s="4"/>
      <c r="CL1002" s="6"/>
      <c r="CM1002" s="4"/>
      <c r="CN1002" s="6"/>
      <c r="CO1002" s="5"/>
      <c r="CP1002" s="5"/>
      <c r="CQ1002" s="4"/>
      <c r="CR1002" s="6"/>
      <c r="CS1002" s="4"/>
      <c r="CT1002" s="6"/>
      <c r="CU1002" s="5"/>
      <c r="CV1002" s="5"/>
      <c r="CW1002" s="4"/>
      <c r="CX1002" s="6"/>
      <c r="CY1002" s="4"/>
      <c r="CZ1002" s="6"/>
      <c r="DA1002" s="5"/>
      <c r="DB1002" s="5"/>
      <c r="DC1002" s="4"/>
      <c r="DD1002" s="6"/>
      <c r="DE1002" s="4"/>
      <c r="DF1002" s="6"/>
      <c r="DG1002" s="5"/>
      <c r="DH1002" s="5"/>
      <c r="DI1002" s="4"/>
      <c r="DJ1002" s="6"/>
      <c r="DK1002" s="4"/>
      <c r="DL1002" s="6"/>
      <c r="DM1002" s="5"/>
      <c r="DN1002" s="5"/>
      <c r="DO1002" s="4"/>
      <c r="DP1002" s="6"/>
      <c r="DQ1002" s="4"/>
      <c r="DR1002" s="6"/>
      <c r="DS1002" s="5"/>
      <c r="DT1002" s="5"/>
      <c r="DU1002" s="4"/>
      <c r="DV1002" s="6"/>
      <c r="DW1002" s="4"/>
      <c r="DX1002" s="6"/>
      <c r="DY1002" s="5"/>
      <c r="DZ1002" s="5"/>
      <c r="EA1002" s="4"/>
      <c r="EB1002" s="6"/>
      <c r="EC1002" s="4"/>
      <c r="ED1002" s="6"/>
      <c r="EE1002" s="5"/>
      <c r="EF1002" s="5"/>
      <c r="EG1002" s="4"/>
      <c r="EH1002" s="6"/>
      <c r="EI1002" s="4"/>
      <c r="EJ1002" s="6"/>
      <c r="EK1002" s="5"/>
      <c r="EL1002" s="5"/>
      <c r="EM1002" s="4"/>
      <c r="EN1002" s="6"/>
      <c r="EO1002" s="4"/>
      <c r="EP1002" s="6"/>
      <c r="EQ1002" s="5"/>
      <c r="ER1002" s="5"/>
      <c r="ES1002" s="4"/>
      <c r="ET1002" s="6"/>
      <c r="EU1002" s="4"/>
      <c r="EV1002" s="6"/>
      <c r="EW1002" s="5"/>
      <c r="EX1002" s="5"/>
      <c r="EY1002" s="4"/>
      <c r="EZ1002" s="6"/>
      <c r="FA1002" s="4"/>
      <c r="FB1002" s="6"/>
      <c r="FC1002" s="5"/>
      <c r="FD1002" s="5"/>
      <c r="FE1002" s="4"/>
      <c r="FF1002" s="6"/>
      <c r="FG1002" s="4"/>
      <c r="FH1002" s="6"/>
      <c r="FI1002" s="5"/>
      <c r="FJ1002" s="5"/>
      <c r="FK1002" s="4"/>
      <c r="FL1002" s="6"/>
      <c r="FM1002" s="4"/>
      <c r="FN1002" s="6"/>
      <c r="FO1002" s="5"/>
      <c r="FP1002" s="5"/>
      <c r="FQ1002" s="4"/>
      <c r="FR1002" s="6"/>
      <c r="FS1002" s="4"/>
      <c r="FT1002" s="6"/>
      <c r="FU1002" s="5"/>
      <c r="FV1002" s="5"/>
      <c r="FW1002" s="4"/>
      <c r="FX1002" s="6"/>
      <c r="FY1002" s="4"/>
      <c r="FZ1002" s="6"/>
      <c r="GA1002" s="5"/>
      <c r="GB1002" s="5"/>
      <c r="GC1002" s="4"/>
      <c r="GD1002" s="6"/>
      <c r="GE1002" s="4"/>
      <c r="GF1002" s="6"/>
      <c r="GG1002" s="5"/>
      <c r="GH1002" s="5"/>
      <c r="GI1002" s="4"/>
      <c r="GJ1002" s="6"/>
      <c r="GK1002" s="4"/>
      <c r="GL1002" s="6"/>
      <c r="GM1002" s="5"/>
      <c r="GN1002" s="5"/>
      <c r="GO1002" s="4"/>
      <c r="GP1002" s="6"/>
      <c r="GQ1002" s="4"/>
      <c r="GR1002" s="6"/>
      <c r="GS1002" s="5"/>
      <c r="GT1002" s="5"/>
      <c r="GU1002" s="4"/>
      <c r="GV1002" s="6"/>
      <c r="GW1002" s="4"/>
      <c r="GX1002" s="6"/>
      <c r="GY1002" s="5"/>
      <c r="GZ1002" s="5"/>
      <c r="HA1002" s="4"/>
      <c r="HB1002" s="6"/>
      <c r="HC1002" s="4"/>
      <c r="HD1002" s="6"/>
      <c r="HE1002" s="5"/>
      <c r="HF1002" s="5"/>
      <c r="HG1002" s="4"/>
      <c r="HH1002" s="6"/>
      <c r="HI1002" s="4"/>
      <c r="HJ1002" s="6"/>
      <c r="HK1002" s="5"/>
      <c r="HL1002" s="5"/>
      <c r="HM1002" s="4"/>
      <c r="HN1002" s="6"/>
      <c r="HO1002" s="4"/>
      <c r="HP1002" s="6"/>
      <c r="HQ1002" s="5"/>
      <c r="HR1002" s="5"/>
      <c r="HS1002" s="4"/>
      <c r="HT1002" s="6"/>
      <c r="HU1002" s="4"/>
      <c r="HV1002" s="6"/>
      <c r="HW1002" s="5"/>
      <c r="HX1002" s="5"/>
      <c r="HY1002" s="4"/>
      <c r="HZ1002" s="6"/>
      <c r="IA1002" s="4"/>
      <c r="IB1002" s="6"/>
      <c r="IC1002" s="5"/>
      <c r="ID1002" s="5"/>
      <c r="IE1002" s="4"/>
      <c r="IF1002" s="6"/>
      <c r="IG1002" s="4"/>
      <c r="IH1002" s="6"/>
      <c r="II1002" s="5"/>
      <c r="IJ1002" s="5"/>
      <c r="IK1002" s="4"/>
      <c r="IL1002" s="6"/>
      <c r="IM1002" s="4"/>
      <c r="IN1002" s="6"/>
      <c r="IO1002" s="5"/>
      <c r="IP1002" s="5"/>
      <c r="IQ1002" s="4"/>
      <c r="IR1002" s="6"/>
      <c r="IS1002" s="4"/>
      <c r="IT1002" s="6"/>
      <c r="IU1002" s="5"/>
      <c r="IV1002" s="5"/>
      <c r="IW1002" s="4"/>
      <c r="IX1002" s="6"/>
      <c r="IY1002" s="4"/>
      <c r="IZ1002" s="6"/>
      <c r="JA1002" s="5"/>
      <c r="JB1002" s="5"/>
      <c r="JC1002" s="4"/>
      <c r="JD1002" s="6"/>
      <c r="JE1002" s="4"/>
      <c r="JF1002" s="6"/>
      <c r="JG1002" s="5"/>
      <c r="JH1002" s="5"/>
      <c r="JI1002" s="4"/>
      <c r="JJ1002" s="6"/>
      <c r="JK1002" s="4"/>
      <c r="JL1002" s="6"/>
      <c r="JM1002" s="5"/>
      <c r="JN1002" s="5"/>
      <c r="JO1002" s="4"/>
      <c r="JP1002" s="6"/>
      <c r="JQ1002" s="4"/>
      <c r="JR1002" s="6"/>
      <c r="JS1002" s="5"/>
      <c r="JT1002" s="5"/>
      <c r="JU1002" s="4"/>
      <c r="JV1002" s="6"/>
      <c r="JW1002" s="4"/>
      <c r="JX1002" s="6"/>
      <c r="JY1002" s="5"/>
      <c r="JZ1002" s="5"/>
      <c r="KA1002" s="4"/>
      <c r="KB1002" s="6"/>
      <c r="KC1002" s="4"/>
      <c r="KD1002" s="6"/>
      <c r="KE1002" s="5"/>
      <c r="KF1002" s="5"/>
      <c r="KG1002" s="4"/>
      <c r="KH1002" s="6"/>
      <c r="KI1002" s="4"/>
      <c r="KJ1002" s="6"/>
      <c r="KK1002" s="5"/>
      <c r="KL1002" s="5"/>
    </row>
    <row r="1003">
      <c r="A1003" s="3" t="s">
        <v>85</v>
      </c>
      <c r="B1003" s="3" t="s">
        <v>1158</v>
      </c>
      <c r="C1003" s="3" t="s">
        <v>87</v>
      </c>
      <c r="D1003" s="3" t="s">
        <v>396</v>
      </c>
      <c r="E1003" s="3" t="s">
        <v>489</v>
      </c>
      <c r="F1003" s="3" t="s">
        <v>489</v>
      </c>
      <c r="G1003" s="3" t="s">
        <v>489</v>
      </c>
      <c r="H1003" s="3" t="s">
        <v>351</v>
      </c>
      <c r="I1003" s="4"/>
      <c r="J1003" s="4">
        <f>=ROUNDDOWN({0},0)</f>
      </c>
      <c r="K1003" s="4"/>
      <c r="L1003" s="5"/>
      <c r="M1003" s="4"/>
      <c r="N1003" s="4">
        <f>=ROUNDDOWN({0},0)</f>
      </c>
      <c r="O1003" s="4"/>
      <c r="P1003" s="5"/>
      <c r="Q1003" s="4">
        <v>4</v>
      </c>
      <c r="R1003" s="6">
        <v>470.1</v>
      </c>
      <c r="S1003" s="4"/>
      <c r="T1003" s="6"/>
      <c r="U1003" s="5"/>
      <c r="V1003" s="5"/>
      <c r="W1003" s="4"/>
      <c r="X1003" s="6"/>
      <c r="Y1003" s="4"/>
      <c r="Z1003" s="6"/>
      <c r="AA1003" s="5"/>
      <c r="AB1003" s="5"/>
      <c r="AC1003" s="4"/>
      <c r="AD1003" s="6"/>
      <c r="AE1003" s="4"/>
      <c r="AF1003" s="6"/>
      <c r="AG1003" s="5"/>
      <c r="AH1003" s="5"/>
      <c r="AI1003" s="4"/>
      <c r="AJ1003" s="6"/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  <c r="AU1003" s="4"/>
      <c r="AV1003" s="6"/>
      <c r="AW1003" s="4"/>
      <c r="AX1003" s="6"/>
      <c r="AY1003" s="5"/>
      <c r="AZ1003" s="5"/>
      <c r="BA1003" s="4"/>
      <c r="BB1003" s="6"/>
      <c r="BC1003" s="4"/>
      <c r="BD1003" s="6"/>
      <c r="BE1003" s="5"/>
      <c r="BF1003" s="5"/>
      <c r="BG1003" s="4"/>
      <c r="BH1003" s="6"/>
      <c r="BI1003" s="4"/>
      <c r="BJ1003" s="6"/>
      <c r="BK1003" s="5"/>
      <c r="BL1003" s="5"/>
      <c r="BM1003" s="4">
        <v>3</v>
      </c>
      <c r="BN1003" s="6">
        <v>357.49</v>
      </c>
      <c r="BO1003" s="4"/>
      <c r="BP1003" s="6"/>
      <c r="BQ1003" s="5"/>
      <c r="BR1003" s="5"/>
      <c r="BS1003" s="4"/>
      <c r="BT1003" s="6"/>
      <c r="BU1003" s="4"/>
      <c r="BV1003" s="6"/>
      <c r="BW1003" s="5"/>
      <c r="BX1003" s="5"/>
      <c r="BY1003" s="4"/>
      <c r="BZ1003" s="6"/>
      <c r="CA1003" s="4"/>
      <c r="CB1003" s="6"/>
      <c r="CC1003" s="5"/>
      <c r="CD1003" s="5"/>
      <c r="CE1003" s="4"/>
      <c r="CF1003" s="6"/>
      <c r="CG1003" s="4"/>
      <c r="CH1003" s="6"/>
      <c r="CI1003" s="5"/>
      <c r="CJ1003" s="5"/>
      <c r="CK1003" s="4"/>
      <c r="CL1003" s="6"/>
      <c r="CM1003" s="4"/>
      <c r="CN1003" s="6"/>
      <c r="CO1003" s="5"/>
      <c r="CP1003" s="5"/>
      <c r="CQ1003" s="4">
        <v>1</v>
      </c>
      <c r="CR1003" s="6">
        <v>112.61</v>
      </c>
      <c r="CS1003" s="4"/>
      <c r="CT1003" s="6"/>
      <c r="CU1003" s="5"/>
      <c r="CV1003" s="5"/>
      <c r="CW1003" s="4"/>
      <c r="CX1003" s="6"/>
      <c r="CY1003" s="4"/>
      <c r="CZ1003" s="6"/>
      <c r="DA1003" s="5"/>
      <c r="DB1003" s="5"/>
      <c r="DC1003" s="4"/>
      <c r="DD1003" s="6"/>
      <c r="DE1003" s="4"/>
      <c r="DF1003" s="6"/>
      <c r="DG1003" s="5"/>
      <c r="DH1003" s="5"/>
      <c r="DI1003" s="4"/>
      <c r="DJ1003" s="6"/>
      <c r="DK1003" s="4"/>
      <c r="DL1003" s="6"/>
      <c r="DM1003" s="5"/>
      <c r="DN1003" s="5"/>
      <c r="DO1003" s="4"/>
      <c r="DP1003" s="6"/>
      <c r="DQ1003" s="4"/>
      <c r="DR1003" s="6"/>
      <c r="DS1003" s="5"/>
      <c r="DT1003" s="5"/>
      <c r="DU1003" s="4"/>
      <c r="DV1003" s="6"/>
      <c r="DW1003" s="4"/>
      <c r="DX1003" s="6"/>
      <c r="DY1003" s="5"/>
      <c r="DZ1003" s="5"/>
      <c r="EA1003" s="4"/>
      <c r="EB1003" s="6"/>
      <c r="EC1003" s="4"/>
      <c r="ED1003" s="6"/>
      <c r="EE1003" s="5"/>
      <c r="EF1003" s="5"/>
      <c r="EG1003" s="4"/>
      <c r="EH1003" s="6"/>
      <c r="EI1003" s="4"/>
      <c r="EJ1003" s="6"/>
      <c r="EK1003" s="5"/>
      <c r="EL1003" s="5"/>
      <c r="EM1003" s="4"/>
      <c r="EN1003" s="6"/>
      <c r="EO1003" s="4"/>
      <c r="EP1003" s="6"/>
      <c r="EQ1003" s="5"/>
      <c r="ER1003" s="5"/>
      <c r="ES1003" s="4"/>
      <c r="ET1003" s="6"/>
      <c r="EU1003" s="4"/>
      <c r="EV1003" s="6"/>
      <c r="EW1003" s="5"/>
      <c r="EX1003" s="5"/>
      <c r="EY1003" s="4"/>
      <c r="EZ1003" s="6"/>
      <c r="FA1003" s="4"/>
      <c r="FB1003" s="6"/>
      <c r="FC1003" s="5"/>
      <c r="FD1003" s="5"/>
      <c r="FE1003" s="4"/>
      <c r="FF1003" s="6"/>
      <c r="FG1003" s="4"/>
      <c r="FH1003" s="6"/>
      <c r="FI1003" s="5"/>
      <c r="FJ1003" s="5"/>
      <c r="FK1003" s="4"/>
      <c r="FL1003" s="6"/>
      <c r="FM1003" s="4"/>
      <c r="FN1003" s="6"/>
      <c r="FO1003" s="5"/>
      <c r="FP1003" s="5"/>
      <c r="FQ1003" s="4"/>
      <c r="FR1003" s="6"/>
      <c r="FS1003" s="4"/>
      <c r="FT1003" s="6"/>
      <c r="FU1003" s="5"/>
      <c r="FV1003" s="5"/>
      <c r="FW1003" s="4"/>
      <c r="FX1003" s="6"/>
      <c r="FY1003" s="4"/>
      <c r="FZ1003" s="6"/>
      <c r="GA1003" s="5"/>
      <c r="GB1003" s="5"/>
      <c r="GC1003" s="4"/>
      <c r="GD1003" s="6"/>
      <c r="GE1003" s="4"/>
      <c r="GF1003" s="6"/>
      <c r="GG1003" s="5"/>
      <c r="GH1003" s="5"/>
      <c r="GI1003" s="4"/>
      <c r="GJ1003" s="6"/>
      <c r="GK1003" s="4"/>
      <c r="GL1003" s="6"/>
      <c r="GM1003" s="5"/>
      <c r="GN1003" s="5"/>
      <c r="GO1003" s="4"/>
      <c r="GP1003" s="6"/>
      <c r="GQ1003" s="4"/>
      <c r="GR1003" s="6"/>
      <c r="GS1003" s="5"/>
      <c r="GT1003" s="5"/>
      <c r="GU1003" s="4"/>
      <c r="GV1003" s="6"/>
      <c r="GW1003" s="4"/>
      <c r="GX1003" s="6"/>
      <c r="GY1003" s="5"/>
      <c r="GZ1003" s="5"/>
      <c r="HA1003" s="4"/>
      <c r="HB1003" s="6"/>
      <c r="HC1003" s="4"/>
      <c r="HD1003" s="6"/>
      <c r="HE1003" s="5"/>
      <c r="HF1003" s="5"/>
      <c r="HG1003" s="4"/>
      <c r="HH1003" s="6"/>
      <c r="HI1003" s="4"/>
      <c r="HJ1003" s="6"/>
      <c r="HK1003" s="5"/>
      <c r="HL1003" s="5"/>
      <c r="HM1003" s="4"/>
      <c r="HN1003" s="6"/>
      <c r="HO1003" s="4"/>
      <c r="HP1003" s="6"/>
      <c r="HQ1003" s="5"/>
      <c r="HR1003" s="5"/>
      <c r="HS1003" s="4"/>
      <c r="HT1003" s="6"/>
      <c r="HU1003" s="4"/>
      <c r="HV1003" s="6"/>
      <c r="HW1003" s="5"/>
      <c r="HX1003" s="5"/>
      <c r="HY1003" s="4"/>
      <c r="HZ1003" s="6"/>
      <c r="IA1003" s="4"/>
      <c r="IB1003" s="6"/>
      <c r="IC1003" s="5"/>
      <c r="ID1003" s="5"/>
      <c r="IE1003" s="4"/>
      <c r="IF1003" s="6"/>
      <c r="IG1003" s="4"/>
      <c r="IH1003" s="6"/>
      <c r="II1003" s="5"/>
      <c r="IJ1003" s="5"/>
      <c r="IK1003" s="4"/>
      <c r="IL1003" s="6"/>
      <c r="IM1003" s="4"/>
      <c r="IN1003" s="6"/>
      <c r="IO1003" s="5"/>
      <c r="IP1003" s="5"/>
      <c r="IQ1003" s="4"/>
      <c r="IR1003" s="6"/>
      <c r="IS1003" s="4"/>
      <c r="IT1003" s="6"/>
      <c r="IU1003" s="5"/>
      <c r="IV1003" s="5"/>
      <c r="IW1003" s="4"/>
      <c r="IX1003" s="6"/>
      <c r="IY1003" s="4"/>
      <c r="IZ1003" s="6"/>
      <c r="JA1003" s="5"/>
      <c r="JB1003" s="5"/>
      <c r="JC1003" s="4"/>
      <c r="JD1003" s="6"/>
      <c r="JE1003" s="4"/>
      <c r="JF1003" s="6"/>
      <c r="JG1003" s="5"/>
      <c r="JH1003" s="5"/>
      <c r="JI1003" s="4"/>
      <c r="JJ1003" s="6"/>
      <c r="JK1003" s="4"/>
      <c r="JL1003" s="6"/>
      <c r="JM1003" s="5"/>
      <c r="JN1003" s="5"/>
      <c r="JO1003" s="4"/>
      <c r="JP1003" s="6"/>
      <c r="JQ1003" s="4"/>
      <c r="JR1003" s="6"/>
      <c r="JS1003" s="5"/>
      <c r="JT1003" s="5"/>
      <c r="JU1003" s="4"/>
      <c r="JV1003" s="6"/>
      <c r="JW1003" s="4"/>
      <c r="JX1003" s="6"/>
      <c r="JY1003" s="5"/>
      <c r="JZ1003" s="5"/>
      <c r="KA1003" s="4"/>
      <c r="KB1003" s="6"/>
      <c r="KC1003" s="4"/>
      <c r="KD1003" s="6"/>
      <c r="KE1003" s="5"/>
      <c r="KF1003" s="5"/>
      <c r="KG1003" s="4"/>
      <c r="KH1003" s="6"/>
      <c r="KI1003" s="4"/>
      <c r="KJ1003" s="6"/>
      <c r="KK1003" s="5"/>
      <c r="KL1003" s="5"/>
    </row>
    <row r="1004">
      <c r="A1004" s="3" t="s">
        <v>85</v>
      </c>
      <c r="B1004" s="3" t="s">
        <v>1158</v>
      </c>
      <c r="C1004" s="3" t="s">
        <v>87</v>
      </c>
      <c r="D1004" s="3" t="s">
        <v>396</v>
      </c>
      <c r="E1004" s="3" t="s">
        <v>1159</v>
      </c>
      <c r="F1004" s="3" t="s">
        <v>1159</v>
      </c>
      <c r="G1004" s="3" t="s">
        <v>1159</v>
      </c>
      <c r="H1004" s="3" t="s">
        <v>104</v>
      </c>
      <c r="I1004" s="4"/>
      <c r="J1004" s="4">
        <f>=ROUNDDOWN({0},0)</f>
      </c>
      <c r="K1004" s="4"/>
      <c r="L1004" s="5"/>
      <c r="M1004" s="4"/>
      <c r="N1004" s="4">
        <f>=ROUNDDOWN({0},0)</f>
      </c>
      <c r="O1004" s="4"/>
      <c r="P1004" s="5"/>
      <c r="Q1004" s="4"/>
      <c r="R1004" s="6"/>
      <c r="S1004" s="4"/>
      <c r="T1004" s="6"/>
      <c r="U1004" s="5"/>
      <c r="V1004" s="5"/>
      <c r="W1004" s="4"/>
      <c r="X1004" s="6"/>
      <c r="Y1004" s="4"/>
      <c r="Z1004" s="6"/>
      <c r="AA1004" s="5"/>
      <c r="AB1004" s="5"/>
      <c r="AC1004" s="4"/>
      <c r="AD1004" s="6"/>
      <c r="AE1004" s="4"/>
      <c r="AF1004" s="6"/>
      <c r="AG1004" s="5"/>
      <c r="AH1004" s="5"/>
      <c r="AI1004" s="4"/>
      <c r="AJ1004" s="6"/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  <c r="AU1004" s="4"/>
      <c r="AV1004" s="6"/>
      <c r="AW1004" s="4"/>
      <c r="AX1004" s="6"/>
      <c r="AY1004" s="5"/>
      <c r="AZ1004" s="5"/>
      <c r="BA1004" s="4"/>
      <c r="BB1004" s="6"/>
      <c r="BC1004" s="4"/>
      <c r="BD1004" s="6"/>
      <c r="BE1004" s="5"/>
      <c r="BF1004" s="5"/>
      <c r="BG1004" s="4"/>
      <c r="BH1004" s="6"/>
      <c r="BI1004" s="4"/>
      <c r="BJ1004" s="6"/>
      <c r="BK1004" s="5"/>
      <c r="BL1004" s="5"/>
      <c r="BM1004" s="4"/>
      <c r="BN1004" s="6"/>
      <c r="BO1004" s="4"/>
      <c r="BP1004" s="6"/>
      <c r="BQ1004" s="5"/>
      <c r="BR1004" s="5"/>
      <c r="BS1004" s="4"/>
      <c r="BT1004" s="6"/>
      <c r="BU1004" s="4"/>
      <c r="BV1004" s="6"/>
      <c r="BW1004" s="5"/>
      <c r="BX1004" s="5"/>
      <c r="BY1004" s="4"/>
      <c r="BZ1004" s="6"/>
      <c r="CA1004" s="4"/>
      <c r="CB1004" s="6"/>
      <c r="CC1004" s="5"/>
      <c r="CD1004" s="5"/>
      <c r="CE1004" s="4"/>
      <c r="CF1004" s="6"/>
      <c r="CG1004" s="4"/>
      <c r="CH1004" s="6"/>
      <c r="CI1004" s="5"/>
      <c r="CJ1004" s="5"/>
      <c r="CK1004" s="4"/>
      <c r="CL1004" s="6"/>
      <c r="CM1004" s="4"/>
      <c r="CN1004" s="6"/>
      <c r="CO1004" s="5"/>
      <c r="CP1004" s="5"/>
      <c r="CQ1004" s="4"/>
      <c r="CR1004" s="6"/>
      <c r="CS1004" s="4"/>
      <c r="CT1004" s="6"/>
      <c r="CU1004" s="5"/>
      <c r="CV1004" s="5"/>
      <c r="CW1004" s="4"/>
      <c r="CX1004" s="6"/>
      <c r="CY1004" s="4"/>
      <c r="CZ1004" s="6"/>
      <c r="DA1004" s="5"/>
      <c r="DB1004" s="5"/>
      <c r="DC1004" s="4"/>
      <c r="DD1004" s="6"/>
      <c r="DE1004" s="4"/>
      <c r="DF1004" s="6"/>
      <c r="DG1004" s="5"/>
      <c r="DH1004" s="5"/>
      <c r="DI1004" s="4"/>
      <c r="DJ1004" s="6"/>
      <c r="DK1004" s="4"/>
      <c r="DL1004" s="6"/>
      <c r="DM1004" s="5"/>
      <c r="DN1004" s="5"/>
      <c r="DO1004" s="4"/>
      <c r="DP1004" s="6"/>
      <c r="DQ1004" s="4"/>
      <c r="DR1004" s="6"/>
      <c r="DS1004" s="5"/>
      <c r="DT1004" s="5"/>
      <c r="DU1004" s="4"/>
      <c r="DV1004" s="6"/>
      <c r="DW1004" s="4"/>
      <c r="DX1004" s="6"/>
      <c r="DY1004" s="5"/>
      <c r="DZ1004" s="5"/>
      <c r="EA1004" s="4"/>
      <c r="EB1004" s="6"/>
      <c r="EC1004" s="4"/>
      <c r="ED1004" s="6"/>
      <c r="EE1004" s="5"/>
      <c r="EF1004" s="5"/>
      <c r="EG1004" s="4"/>
      <c r="EH1004" s="6"/>
      <c r="EI1004" s="4"/>
      <c r="EJ1004" s="6"/>
      <c r="EK1004" s="5"/>
      <c r="EL1004" s="5"/>
      <c r="EM1004" s="4"/>
      <c r="EN1004" s="6"/>
      <c r="EO1004" s="4"/>
      <c r="EP1004" s="6"/>
      <c r="EQ1004" s="5"/>
      <c r="ER1004" s="5"/>
      <c r="ES1004" s="4"/>
      <c r="ET1004" s="6"/>
      <c r="EU1004" s="4"/>
      <c r="EV1004" s="6"/>
      <c r="EW1004" s="5"/>
      <c r="EX1004" s="5"/>
      <c r="EY1004" s="4"/>
      <c r="EZ1004" s="6"/>
      <c r="FA1004" s="4"/>
      <c r="FB1004" s="6"/>
      <c r="FC1004" s="5"/>
      <c r="FD1004" s="5"/>
      <c r="FE1004" s="4"/>
      <c r="FF1004" s="6"/>
      <c r="FG1004" s="4"/>
      <c r="FH1004" s="6"/>
      <c r="FI1004" s="5"/>
      <c r="FJ1004" s="5"/>
      <c r="FK1004" s="4"/>
      <c r="FL1004" s="6"/>
      <c r="FM1004" s="4"/>
      <c r="FN1004" s="6"/>
      <c r="FO1004" s="5"/>
      <c r="FP1004" s="5"/>
      <c r="FQ1004" s="4"/>
      <c r="FR1004" s="6"/>
      <c r="FS1004" s="4"/>
      <c r="FT1004" s="6"/>
      <c r="FU1004" s="5"/>
      <c r="FV1004" s="5"/>
      <c r="FW1004" s="4"/>
      <c r="FX1004" s="6"/>
      <c r="FY1004" s="4"/>
      <c r="FZ1004" s="6"/>
      <c r="GA1004" s="5"/>
      <c r="GB1004" s="5"/>
      <c r="GC1004" s="4"/>
      <c r="GD1004" s="6"/>
      <c r="GE1004" s="4"/>
      <c r="GF1004" s="6"/>
      <c r="GG1004" s="5"/>
      <c r="GH1004" s="5"/>
      <c r="GI1004" s="4"/>
      <c r="GJ1004" s="6"/>
      <c r="GK1004" s="4"/>
      <c r="GL1004" s="6"/>
      <c r="GM1004" s="5"/>
      <c r="GN1004" s="5"/>
      <c r="GO1004" s="4"/>
      <c r="GP1004" s="6"/>
      <c r="GQ1004" s="4"/>
      <c r="GR1004" s="6"/>
      <c r="GS1004" s="5"/>
      <c r="GT1004" s="5"/>
      <c r="GU1004" s="4"/>
      <c r="GV1004" s="6"/>
      <c r="GW1004" s="4"/>
      <c r="GX1004" s="6"/>
      <c r="GY1004" s="5"/>
      <c r="GZ1004" s="5"/>
      <c r="HA1004" s="4"/>
      <c r="HB1004" s="6"/>
      <c r="HC1004" s="4"/>
      <c r="HD1004" s="6"/>
      <c r="HE1004" s="5"/>
      <c r="HF1004" s="5"/>
      <c r="HG1004" s="4"/>
      <c r="HH1004" s="6"/>
      <c r="HI1004" s="4"/>
      <c r="HJ1004" s="6"/>
      <c r="HK1004" s="5"/>
      <c r="HL1004" s="5"/>
      <c r="HM1004" s="4"/>
      <c r="HN1004" s="6"/>
      <c r="HO1004" s="4"/>
      <c r="HP1004" s="6"/>
      <c r="HQ1004" s="5"/>
      <c r="HR1004" s="5"/>
      <c r="HS1004" s="4"/>
      <c r="HT1004" s="6"/>
      <c r="HU1004" s="4"/>
      <c r="HV1004" s="6"/>
      <c r="HW1004" s="5"/>
      <c r="HX1004" s="5"/>
      <c r="HY1004" s="4"/>
      <c r="HZ1004" s="6"/>
      <c r="IA1004" s="4"/>
      <c r="IB1004" s="6"/>
      <c r="IC1004" s="5"/>
      <c r="ID1004" s="5"/>
      <c r="IE1004" s="4"/>
      <c r="IF1004" s="6"/>
      <c r="IG1004" s="4"/>
      <c r="IH1004" s="6"/>
      <c r="II1004" s="5"/>
      <c r="IJ1004" s="5"/>
      <c r="IK1004" s="4"/>
      <c r="IL1004" s="6"/>
      <c r="IM1004" s="4"/>
      <c r="IN1004" s="6"/>
      <c r="IO1004" s="5"/>
      <c r="IP1004" s="5"/>
      <c r="IQ1004" s="4"/>
      <c r="IR1004" s="6"/>
      <c r="IS1004" s="4"/>
      <c r="IT1004" s="6"/>
      <c r="IU1004" s="5"/>
      <c r="IV1004" s="5"/>
      <c r="IW1004" s="4"/>
      <c r="IX1004" s="6"/>
      <c r="IY1004" s="4"/>
      <c r="IZ1004" s="6"/>
      <c r="JA1004" s="5"/>
      <c r="JB1004" s="5"/>
      <c r="JC1004" s="4"/>
      <c r="JD1004" s="6"/>
      <c r="JE1004" s="4"/>
      <c r="JF1004" s="6"/>
      <c r="JG1004" s="5"/>
      <c r="JH1004" s="5"/>
      <c r="JI1004" s="4"/>
      <c r="JJ1004" s="6"/>
      <c r="JK1004" s="4"/>
      <c r="JL1004" s="6"/>
      <c r="JM1004" s="5"/>
      <c r="JN1004" s="5"/>
      <c r="JO1004" s="4"/>
      <c r="JP1004" s="6"/>
      <c r="JQ1004" s="4"/>
      <c r="JR1004" s="6"/>
      <c r="JS1004" s="5"/>
      <c r="JT1004" s="5"/>
      <c r="JU1004" s="4"/>
      <c r="JV1004" s="6"/>
      <c r="JW1004" s="4"/>
      <c r="JX1004" s="6"/>
      <c r="JY1004" s="5"/>
      <c r="JZ1004" s="5"/>
      <c r="KA1004" s="4"/>
      <c r="KB1004" s="6"/>
      <c r="KC1004" s="4"/>
      <c r="KD1004" s="6"/>
      <c r="KE1004" s="5"/>
      <c r="KF1004" s="5"/>
      <c r="KG1004" s="4"/>
      <c r="KH1004" s="6"/>
      <c r="KI1004" s="4"/>
      <c r="KJ1004" s="6"/>
      <c r="KK1004" s="5"/>
      <c r="KL1004" s="5"/>
    </row>
    <row r="1005">
      <c r="A1005" s="3" t="s">
        <v>85</v>
      </c>
      <c r="B1005" s="3" t="s">
        <v>1158</v>
      </c>
      <c r="C1005" s="3" t="s">
        <v>87</v>
      </c>
      <c r="D1005" s="3" t="s">
        <v>396</v>
      </c>
      <c r="E1005" s="3" t="s">
        <v>1160</v>
      </c>
      <c r="F1005" s="3" t="s">
        <v>1160</v>
      </c>
      <c r="G1005" s="3" t="s">
        <v>1160</v>
      </c>
      <c r="H1005" s="3" t="s">
        <v>351</v>
      </c>
      <c r="I1005" s="4"/>
      <c r="J1005" s="4">
        <f>=ROUNDDOWN({0},0)</f>
      </c>
      <c r="K1005" s="4"/>
      <c r="L1005" s="5"/>
      <c r="M1005" s="4"/>
      <c r="N1005" s="4">
        <f>=ROUNDDOWN({0},0)</f>
      </c>
      <c r="O1005" s="4"/>
      <c r="P1005" s="5"/>
      <c r="Q1005" s="4"/>
      <c r="R1005" s="6"/>
      <c r="S1005" s="4"/>
      <c r="T1005" s="6"/>
      <c r="U1005" s="5"/>
      <c r="V1005" s="5"/>
      <c r="W1005" s="4"/>
      <c r="X1005" s="6"/>
      <c r="Y1005" s="4"/>
      <c r="Z1005" s="6"/>
      <c r="AA1005" s="5"/>
      <c r="AB1005" s="5"/>
      <c r="AC1005" s="4"/>
      <c r="AD1005" s="6"/>
      <c r="AE1005" s="4"/>
      <c r="AF1005" s="6"/>
      <c r="AG1005" s="5"/>
      <c r="AH1005" s="5"/>
      <c r="AI1005" s="4"/>
      <c r="AJ1005" s="6"/>
      <c r="AK1005" s="4"/>
      <c r="AL1005" s="6"/>
      <c r="AM1005" s="5"/>
      <c r="AN1005" s="5"/>
      <c r="AO1005" s="4"/>
      <c r="AP1005" s="6"/>
      <c r="AQ1005" s="4"/>
      <c r="AR1005" s="6"/>
      <c r="AS1005" s="5"/>
      <c r="AT1005" s="5"/>
      <c r="AU1005" s="4"/>
      <c r="AV1005" s="6"/>
      <c r="AW1005" s="4"/>
      <c r="AX1005" s="6"/>
      <c r="AY1005" s="5"/>
      <c r="AZ1005" s="5"/>
      <c r="BA1005" s="4"/>
      <c r="BB1005" s="6"/>
      <c r="BC1005" s="4"/>
      <c r="BD1005" s="6"/>
      <c r="BE1005" s="5"/>
      <c r="BF1005" s="5"/>
      <c r="BG1005" s="4"/>
      <c r="BH1005" s="6"/>
      <c r="BI1005" s="4"/>
      <c r="BJ1005" s="6"/>
      <c r="BK1005" s="5"/>
      <c r="BL1005" s="5"/>
      <c r="BM1005" s="4"/>
      <c r="BN1005" s="6"/>
      <c r="BO1005" s="4"/>
      <c r="BP1005" s="6"/>
      <c r="BQ1005" s="5"/>
      <c r="BR1005" s="5"/>
      <c r="BS1005" s="4"/>
      <c r="BT1005" s="6"/>
      <c r="BU1005" s="4"/>
      <c r="BV1005" s="6"/>
      <c r="BW1005" s="5"/>
      <c r="BX1005" s="5"/>
      <c r="BY1005" s="4"/>
      <c r="BZ1005" s="6"/>
      <c r="CA1005" s="4"/>
      <c r="CB1005" s="6"/>
      <c r="CC1005" s="5"/>
      <c r="CD1005" s="5"/>
      <c r="CE1005" s="4"/>
      <c r="CF1005" s="6"/>
      <c r="CG1005" s="4"/>
      <c r="CH1005" s="6"/>
      <c r="CI1005" s="5"/>
      <c r="CJ1005" s="5"/>
      <c r="CK1005" s="4"/>
      <c r="CL1005" s="6"/>
      <c r="CM1005" s="4"/>
      <c r="CN1005" s="6"/>
      <c r="CO1005" s="5"/>
      <c r="CP1005" s="5"/>
      <c r="CQ1005" s="4"/>
      <c r="CR1005" s="6"/>
      <c r="CS1005" s="4"/>
      <c r="CT1005" s="6"/>
      <c r="CU1005" s="5"/>
      <c r="CV1005" s="5"/>
      <c r="CW1005" s="4"/>
      <c r="CX1005" s="6"/>
      <c r="CY1005" s="4"/>
      <c r="CZ1005" s="6"/>
      <c r="DA1005" s="5"/>
      <c r="DB1005" s="5"/>
      <c r="DC1005" s="4"/>
      <c r="DD1005" s="6"/>
      <c r="DE1005" s="4"/>
      <c r="DF1005" s="6"/>
      <c r="DG1005" s="5"/>
      <c r="DH1005" s="5"/>
      <c r="DI1005" s="4"/>
      <c r="DJ1005" s="6"/>
      <c r="DK1005" s="4"/>
      <c r="DL1005" s="6"/>
      <c r="DM1005" s="5"/>
      <c r="DN1005" s="5"/>
      <c r="DO1005" s="4"/>
      <c r="DP1005" s="6"/>
      <c r="DQ1005" s="4"/>
      <c r="DR1005" s="6"/>
      <c r="DS1005" s="5"/>
      <c r="DT1005" s="5"/>
      <c r="DU1005" s="4"/>
      <c r="DV1005" s="6"/>
      <c r="DW1005" s="4"/>
      <c r="DX1005" s="6"/>
      <c r="DY1005" s="5"/>
      <c r="DZ1005" s="5"/>
      <c r="EA1005" s="4"/>
      <c r="EB1005" s="6"/>
      <c r="EC1005" s="4"/>
      <c r="ED1005" s="6"/>
      <c r="EE1005" s="5"/>
      <c r="EF1005" s="5"/>
      <c r="EG1005" s="4"/>
      <c r="EH1005" s="6"/>
      <c r="EI1005" s="4"/>
      <c r="EJ1005" s="6"/>
      <c r="EK1005" s="5"/>
      <c r="EL1005" s="5"/>
      <c r="EM1005" s="4"/>
      <c r="EN1005" s="6"/>
      <c r="EO1005" s="4"/>
      <c r="EP1005" s="6"/>
      <c r="EQ1005" s="5"/>
      <c r="ER1005" s="5"/>
      <c r="ES1005" s="4"/>
      <c r="ET1005" s="6"/>
      <c r="EU1005" s="4"/>
      <c r="EV1005" s="6"/>
      <c r="EW1005" s="5"/>
      <c r="EX1005" s="5"/>
      <c r="EY1005" s="4"/>
      <c r="EZ1005" s="6"/>
      <c r="FA1005" s="4"/>
      <c r="FB1005" s="6"/>
      <c r="FC1005" s="5"/>
      <c r="FD1005" s="5"/>
      <c r="FE1005" s="4"/>
      <c r="FF1005" s="6"/>
      <c r="FG1005" s="4"/>
      <c r="FH1005" s="6"/>
      <c r="FI1005" s="5"/>
      <c r="FJ1005" s="5"/>
      <c r="FK1005" s="4"/>
      <c r="FL1005" s="6"/>
      <c r="FM1005" s="4"/>
      <c r="FN1005" s="6"/>
      <c r="FO1005" s="5"/>
      <c r="FP1005" s="5"/>
      <c r="FQ1005" s="4"/>
      <c r="FR1005" s="6"/>
      <c r="FS1005" s="4"/>
      <c r="FT1005" s="6"/>
      <c r="FU1005" s="5"/>
      <c r="FV1005" s="5"/>
      <c r="FW1005" s="4"/>
      <c r="FX1005" s="6"/>
      <c r="FY1005" s="4"/>
      <c r="FZ1005" s="6"/>
      <c r="GA1005" s="5"/>
      <c r="GB1005" s="5"/>
      <c r="GC1005" s="4"/>
      <c r="GD1005" s="6"/>
      <c r="GE1005" s="4"/>
      <c r="GF1005" s="6"/>
      <c r="GG1005" s="5"/>
      <c r="GH1005" s="5"/>
      <c r="GI1005" s="4"/>
      <c r="GJ1005" s="6"/>
      <c r="GK1005" s="4"/>
      <c r="GL1005" s="6"/>
      <c r="GM1005" s="5"/>
      <c r="GN1005" s="5"/>
      <c r="GO1005" s="4"/>
      <c r="GP1005" s="6"/>
      <c r="GQ1005" s="4"/>
      <c r="GR1005" s="6"/>
      <c r="GS1005" s="5"/>
      <c r="GT1005" s="5"/>
      <c r="GU1005" s="4"/>
      <c r="GV1005" s="6"/>
      <c r="GW1005" s="4"/>
      <c r="GX1005" s="6"/>
      <c r="GY1005" s="5"/>
      <c r="GZ1005" s="5"/>
      <c r="HA1005" s="4"/>
      <c r="HB1005" s="6"/>
      <c r="HC1005" s="4"/>
      <c r="HD1005" s="6"/>
      <c r="HE1005" s="5"/>
      <c r="HF1005" s="5"/>
      <c r="HG1005" s="4"/>
      <c r="HH1005" s="6"/>
      <c r="HI1005" s="4"/>
      <c r="HJ1005" s="6"/>
      <c r="HK1005" s="5"/>
      <c r="HL1005" s="5"/>
      <c r="HM1005" s="4"/>
      <c r="HN1005" s="6"/>
      <c r="HO1005" s="4"/>
      <c r="HP1005" s="6"/>
      <c r="HQ1005" s="5"/>
      <c r="HR1005" s="5"/>
      <c r="HS1005" s="4"/>
      <c r="HT1005" s="6"/>
      <c r="HU1005" s="4"/>
      <c r="HV1005" s="6"/>
      <c r="HW1005" s="5"/>
      <c r="HX1005" s="5"/>
      <c r="HY1005" s="4"/>
      <c r="HZ1005" s="6"/>
      <c r="IA1005" s="4"/>
      <c r="IB1005" s="6"/>
      <c r="IC1005" s="5"/>
      <c r="ID1005" s="5"/>
      <c r="IE1005" s="4"/>
      <c r="IF1005" s="6"/>
      <c r="IG1005" s="4"/>
      <c r="IH1005" s="6"/>
      <c r="II1005" s="5"/>
      <c r="IJ1005" s="5"/>
      <c r="IK1005" s="4"/>
      <c r="IL1005" s="6"/>
      <c r="IM1005" s="4"/>
      <c r="IN1005" s="6"/>
      <c r="IO1005" s="5"/>
      <c r="IP1005" s="5"/>
      <c r="IQ1005" s="4"/>
      <c r="IR1005" s="6"/>
      <c r="IS1005" s="4"/>
      <c r="IT1005" s="6"/>
      <c r="IU1005" s="5"/>
      <c r="IV1005" s="5"/>
      <c r="IW1005" s="4"/>
      <c r="IX1005" s="6"/>
      <c r="IY1005" s="4"/>
      <c r="IZ1005" s="6"/>
      <c r="JA1005" s="5"/>
      <c r="JB1005" s="5"/>
      <c r="JC1005" s="4"/>
      <c r="JD1005" s="6"/>
      <c r="JE1005" s="4"/>
      <c r="JF1005" s="6"/>
      <c r="JG1005" s="5"/>
      <c r="JH1005" s="5"/>
      <c r="JI1005" s="4"/>
      <c r="JJ1005" s="6"/>
      <c r="JK1005" s="4"/>
      <c r="JL1005" s="6"/>
      <c r="JM1005" s="5"/>
      <c r="JN1005" s="5"/>
      <c r="JO1005" s="4"/>
      <c r="JP1005" s="6"/>
      <c r="JQ1005" s="4"/>
      <c r="JR1005" s="6"/>
      <c r="JS1005" s="5"/>
      <c r="JT1005" s="5"/>
      <c r="JU1005" s="4"/>
      <c r="JV1005" s="6"/>
      <c r="JW1005" s="4"/>
      <c r="JX1005" s="6"/>
      <c r="JY1005" s="5"/>
      <c r="JZ1005" s="5"/>
      <c r="KA1005" s="4"/>
      <c r="KB1005" s="6"/>
      <c r="KC1005" s="4"/>
      <c r="KD1005" s="6"/>
      <c r="KE1005" s="5"/>
      <c r="KF1005" s="5"/>
      <c r="KG1005" s="4"/>
      <c r="KH1005" s="6"/>
      <c r="KI1005" s="4"/>
      <c r="KJ1005" s="6"/>
      <c r="KK1005" s="5"/>
      <c r="KL1005" s="5"/>
    </row>
    <row r="1006">
      <c r="A1006" s="3" t="s">
        <v>85</v>
      </c>
      <c r="B1006" s="3" t="s">
        <v>1158</v>
      </c>
      <c r="C1006" s="3" t="s">
        <v>87</v>
      </c>
      <c r="D1006" s="3" t="s">
        <v>396</v>
      </c>
      <c r="E1006" s="3" t="s">
        <v>1161</v>
      </c>
      <c r="F1006" s="3" t="s">
        <v>1161</v>
      </c>
      <c r="G1006" s="3" t="s">
        <v>1161</v>
      </c>
      <c r="H1006" s="3" t="s">
        <v>351</v>
      </c>
      <c r="I1006" s="4"/>
      <c r="J1006" s="4">
        <f>=ROUNDDOWN({0},0)</f>
      </c>
      <c r="K1006" s="4"/>
      <c r="L1006" s="5"/>
      <c r="M1006" s="4"/>
      <c r="N1006" s="4">
        <f>=ROUNDDOWN({0},0)</f>
      </c>
      <c r="O1006" s="4"/>
      <c r="P1006" s="5"/>
      <c r="Q1006" s="4"/>
      <c r="R1006" s="6"/>
      <c r="S1006" s="4"/>
      <c r="T1006" s="6"/>
      <c r="U1006" s="5"/>
      <c r="V1006" s="5"/>
      <c r="W1006" s="4"/>
      <c r="X1006" s="6"/>
      <c r="Y1006" s="4"/>
      <c r="Z1006" s="6"/>
      <c r="AA1006" s="5"/>
      <c r="AB1006" s="5"/>
      <c r="AC1006" s="4"/>
      <c r="AD1006" s="6"/>
      <c r="AE1006" s="4"/>
      <c r="AF1006" s="6"/>
      <c r="AG1006" s="5"/>
      <c r="AH1006" s="5"/>
      <c r="AI1006" s="4"/>
      <c r="AJ1006" s="6"/>
      <c r="AK1006" s="4"/>
      <c r="AL1006" s="6"/>
      <c r="AM1006" s="5"/>
      <c r="AN1006" s="5"/>
      <c r="AO1006" s="4"/>
      <c r="AP1006" s="6"/>
      <c r="AQ1006" s="4"/>
      <c r="AR1006" s="6"/>
      <c r="AS1006" s="5"/>
      <c r="AT1006" s="5"/>
      <c r="AU1006" s="4"/>
      <c r="AV1006" s="6"/>
      <c r="AW1006" s="4"/>
      <c r="AX1006" s="6"/>
      <c r="AY1006" s="5"/>
      <c r="AZ1006" s="5"/>
      <c r="BA1006" s="4"/>
      <c r="BB1006" s="6"/>
      <c r="BC1006" s="4"/>
      <c r="BD1006" s="6"/>
      <c r="BE1006" s="5"/>
      <c r="BF1006" s="5"/>
      <c r="BG1006" s="4"/>
      <c r="BH1006" s="6"/>
      <c r="BI1006" s="4"/>
      <c r="BJ1006" s="6"/>
      <c r="BK1006" s="5"/>
      <c r="BL1006" s="5"/>
      <c r="BM1006" s="4"/>
      <c r="BN1006" s="6"/>
      <c r="BO1006" s="4"/>
      <c r="BP1006" s="6"/>
      <c r="BQ1006" s="5"/>
      <c r="BR1006" s="5"/>
      <c r="BS1006" s="4"/>
      <c r="BT1006" s="6"/>
      <c r="BU1006" s="4"/>
      <c r="BV1006" s="6"/>
      <c r="BW1006" s="5"/>
      <c r="BX1006" s="5"/>
      <c r="BY1006" s="4"/>
      <c r="BZ1006" s="6"/>
      <c r="CA1006" s="4"/>
      <c r="CB1006" s="6"/>
      <c r="CC1006" s="5"/>
      <c r="CD1006" s="5"/>
      <c r="CE1006" s="4"/>
      <c r="CF1006" s="6"/>
      <c r="CG1006" s="4"/>
      <c r="CH1006" s="6"/>
      <c r="CI1006" s="5"/>
      <c r="CJ1006" s="5"/>
      <c r="CK1006" s="4"/>
      <c r="CL1006" s="6"/>
      <c r="CM1006" s="4"/>
      <c r="CN1006" s="6"/>
      <c r="CO1006" s="5"/>
      <c r="CP1006" s="5"/>
      <c r="CQ1006" s="4"/>
      <c r="CR1006" s="6"/>
      <c r="CS1006" s="4"/>
      <c r="CT1006" s="6"/>
      <c r="CU1006" s="5"/>
      <c r="CV1006" s="5"/>
      <c r="CW1006" s="4"/>
      <c r="CX1006" s="6"/>
      <c r="CY1006" s="4"/>
      <c r="CZ1006" s="6"/>
      <c r="DA1006" s="5"/>
      <c r="DB1006" s="5"/>
      <c r="DC1006" s="4"/>
      <c r="DD1006" s="6"/>
      <c r="DE1006" s="4"/>
      <c r="DF1006" s="6"/>
      <c r="DG1006" s="5"/>
      <c r="DH1006" s="5"/>
      <c r="DI1006" s="4"/>
      <c r="DJ1006" s="6"/>
      <c r="DK1006" s="4"/>
      <c r="DL1006" s="6"/>
      <c r="DM1006" s="5"/>
      <c r="DN1006" s="5"/>
      <c r="DO1006" s="4"/>
      <c r="DP1006" s="6"/>
      <c r="DQ1006" s="4"/>
      <c r="DR1006" s="6"/>
      <c r="DS1006" s="5"/>
      <c r="DT1006" s="5"/>
      <c r="DU1006" s="4"/>
      <c r="DV1006" s="6"/>
      <c r="DW1006" s="4"/>
      <c r="DX1006" s="6"/>
      <c r="DY1006" s="5"/>
      <c r="DZ1006" s="5"/>
      <c r="EA1006" s="4"/>
      <c r="EB1006" s="6"/>
      <c r="EC1006" s="4"/>
      <c r="ED1006" s="6"/>
      <c r="EE1006" s="5"/>
      <c r="EF1006" s="5"/>
      <c r="EG1006" s="4"/>
      <c r="EH1006" s="6"/>
      <c r="EI1006" s="4"/>
      <c r="EJ1006" s="6"/>
      <c r="EK1006" s="5"/>
      <c r="EL1006" s="5"/>
      <c r="EM1006" s="4"/>
      <c r="EN1006" s="6"/>
      <c r="EO1006" s="4"/>
      <c r="EP1006" s="6"/>
      <c r="EQ1006" s="5"/>
      <c r="ER1006" s="5"/>
      <c r="ES1006" s="4"/>
      <c r="ET1006" s="6"/>
      <c r="EU1006" s="4"/>
      <c r="EV1006" s="6"/>
      <c r="EW1006" s="5"/>
      <c r="EX1006" s="5"/>
      <c r="EY1006" s="4"/>
      <c r="EZ1006" s="6"/>
      <c r="FA1006" s="4"/>
      <c r="FB1006" s="6"/>
      <c r="FC1006" s="5"/>
      <c r="FD1006" s="5"/>
      <c r="FE1006" s="4"/>
      <c r="FF1006" s="6"/>
      <c r="FG1006" s="4"/>
      <c r="FH1006" s="6"/>
      <c r="FI1006" s="5"/>
      <c r="FJ1006" s="5"/>
      <c r="FK1006" s="4"/>
      <c r="FL1006" s="6"/>
      <c r="FM1006" s="4"/>
      <c r="FN1006" s="6"/>
      <c r="FO1006" s="5"/>
      <c r="FP1006" s="5"/>
      <c r="FQ1006" s="4"/>
      <c r="FR1006" s="6"/>
      <c r="FS1006" s="4"/>
      <c r="FT1006" s="6"/>
      <c r="FU1006" s="5"/>
      <c r="FV1006" s="5"/>
      <c r="FW1006" s="4"/>
      <c r="FX1006" s="6"/>
      <c r="FY1006" s="4"/>
      <c r="FZ1006" s="6"/>
      <c r="GA1006" s="5"/>
      <c r="GB1006" s="5"/>
      <c r="GC1006" s="4"/>
      <c r="GD1006" s="6"/>
      <c r="GE1006" s="4"/>
      <c r="GF1006" s="6"/>
      <c r="GG1006" s="5"/>
      <c r="GH1006" s="5"/>
      <c r="GI1006" s="4"/>
      <c r="GJ1006" s="6"/>
      <c r="GK1006" s="4"/>
      <c r="GL1006" s="6"/>
      <c r="GM1006" s="5"/>
      <c r="GN1006" s="5"/>
      <c r="GO1006" s="4"/>
      <c r="GP1006" s="6"/>
      <c r="GQ1006" s="4"/>
      <c r="GR1006" s="6"/>
      <c r="GS1006" s="5"/>
      <c r="GT1006" s="5"/>
      <c r="GU1006" s="4"/>
      <c r="GV1006" s="6"/>
      <c r="GW1006" s="4"/>
      <c r="GX1006" s="6"/>
      <c r="GY1006" s="5"/>
      <c r="GZ1006" s="5"/>
      <c r="HA1006" s="4"/>
      <c r="HB1006" s="6"/>
      <c r="HC1006" s="4"/>
      <c r="HD1006" s="6"/>
      <c r="HE1006" s="5"/>
      <c r="HF1006" s="5"/>
      <c r="HG1006" s="4"/>
      <c r="HH1006" s="6"/>
      <c r="HI1006" s="4"/>
      <c r="HJ1006" s="6"/>
      <c r="HK1006" s="5"/>
      <c r="HL1006" s="5"/>
      <c r="HM1006" s="4"/>
      <c r="HN1006" s="6"/>
      <c r="HO1006" s="4"/>
      <c r="HP1006" s="6"/>
      <c r="HQ1006" s="5"/>
      <c r="HR1006" s="5"/>
      <c r="HS1006" s="4"/>
      <c r="HT1006" s="6"/>
      <c r="HU1006" s="4"/>
      <c r="HV1006" s="6"/>
      <c r="HW1006" s="5"/>
      <c r="HX1006" s="5"/>
      <c r="HY1006" s="4"/>
      <c r="HZ1006" s="6"/>
      <c r="IA1006" s="4"/>
      <c r="IB1006" s="6"/>
      <c r="IC1006" s="5"/>
      <c r="ID1006" s="5"/>
      <c r="IE1006" s="4"/>
      <c r="IF1006" s="6"/>
      <c r="IG1006" s="4"/>
      <c r="IH1006" s="6"/>
      <c r="II1006" s="5"/>
      <c r="IJ1006" s="5"/>
      <c r="IK1006" s="4"/>
      <c r="IL1006" s="6"/>
      <c r="IM1006" s="4"/>
      <c r="IN1006" s="6"/>
      <c r="IO1006" s="5"/>
      <c r="IP1006" s="5"/>
      <c r="IQ1006" s="4"/>
      <c r="IR1006" s="6"/>
      <c r="IS1006" s="4"/>
      <c r="IT1006" s="6"/>
      <c r="IU1006" s="5"/>
      <c r="IV1006" s="5"/>
      <c r="IW1006" s="4"/>
      <c r="IX1006" s="6"/>
      <c r="IY1006" s="4"/>
      <c r="IZ1006" s="6"/>
      <c r="JA1006" s="5"/>
      <c r="JB1006" s="5"/>
      <c r="JC1006" s="4"/>
      <c r="JD1006" s="6"/>
      <c r="JE1006" s="4"/>
      <c r="JF1006" s="6"/>
      <c r="JG1006" s="5"/>
      <c r="JH1006" s="5"/>
      <c r="JI1006" s="4"/>
      <c r="JJ1006" s="6"/>
      <c r="JK1006" s="4"/>
      <c r="JL1006" s="6"/>
      <c r="JM1006" s="5"/>
      <c r="JN1006" s="5"/>
      <c r="JO1006" s="4"/>
      <c r="JP1006" s="6"/>
      <c r="JQ1006" s="4"/>
      <c r="JR1006" s="6"/>
      <c r="JS1006" s="5"/>
      <c r="JT1006" s="5"/>
      <c r="JU1006" s="4"/>
      <c r="JV1006" s="6"/>
      <c r="JW1006" s="4"/>
      <c r="JX1006" s="6"/>
      <c r="JY1006" s="5"/>
      <c r="JZ1006" s="5"/>
      <c r="KA1006" s="4"/>
      <c r="KB1006" s="6"/>
      <c r="KC1006" s="4"/>
      <c r="KD1006" s="6"/>
      <c r="KE1006" s="5"/>
      <c r="KF1006" s="5"/>
      <c r="KG1006" s="4"/>
      <c r="KH1006" s="6"/>
      <c r="KI1006" s="4"/>
      <c r="KJ1006" s="6"/>
      <c r="KK1006" s="5"/>
      <c r="KL1006" s="5"/>
    </row>
    <row r="1007">
      <c r="A1007" s="3" t="s">
        <v>85</v>
      </c>
      <c r="B1007" s="3" t="s">
        <v>1162</v>
      </c>
      <c r="C1007" s="3" t="s">
        <v>87</v>
      </c>
      <c r="D1007" s="3" t="s">
        <v>88</v>
      </c>
      <c r="E1007" s="3" t="s">
        <v>1163</v>
      </c>
      <c r="F1007" s="3" t="s">
        <v>1163</v>
      </c>
      <c r="G1007" s="3" t="s">
        <v>1163</v>
      </c>
      <c r="H1007" s="3" t="s">
        <v>129</v>
      </c>
      <c r="I1007" s="4"/>
      <c r="J1007" s="4">
        <f>=ROUNDDOWN({0},0)</f>
      </c>
      <c r="K1007" s="4">
        <v>1092</v>
      </c>
      <c r="L1007" s="5">
        <v>1</v>
      </c>
      <c r="M1007" s="4"/>
      <c r="N1007" s="4">
        <f>=ROUNDDOWN({0},0)</f>
      </c>
      <c r="O1007" s="4"/>
      <c r="P1007" s="5"/>
      <c r="Q1007" s="4">
        <v>14</v>
      </c>
      <c r="R1007" s="6">
        <v>325.43</v>
      </c>
      <c r="S1007" s="4"/>
      <c r="T1007" s="6"/>
      <c r="U1007" s="5"/>
      <c r="V1007" s="5"/>
      <c r="W1007" s="4"/>
      <c r="X1007" s="6"/>
      <c r="Y1007" s="4"/>
      <c r="Z1007" s="6"/>
      <c r="AA1007" s="5"/>
      <c r="AB1007" s="5"/>
      <c r="AC1007" s="4"/>
      <c r="AD1007" s="6"/>
      <c r="AE1007" s="4"/>
      <c r="AF1007" s="6"/>
      <c r="AG1007" s="5"/>
      <c r="AH1007" s="5"/>
      <c r="AI1007" s="4"/>
      <c r="AJ1007" s="6"/>
      <c r="AK1007" s="4"/>
      <c r="AL1007" s="6"/>
      <c r="AM1007" s="5"/>
      <c r="AN1007" s="5"/>
      <c r="AO1007" s="4"/>
      <c r="AP1007" s="6"/>
      <c r="AQ1007" s="4"/>
      <c r="AR1007" s="6"/>
      <c r="AS1007" s="5"/>
      <c r="AT1007" s="5"/>
      <c r="AU1007" s="4"/>
      <c r="AV1007" s="6"/>
      <c r="AW1007" s="4"/>
      <c r="AX1007" s="6"/>
      <c r="AY1007" s="5"/>
      <c r="AZ1007" s="5"/>
      <c r="BA1007" s="4">
        <v>13</v>
      </c>
      <c r="BB1007" s="6">
        <v>284.44</v>
      </c>
      <c r="BC1007" s="4"/>
      <c r="BD1007" s="6"/>
      <c r="BE1007" s="5"/>
      <c r="BF1007" s="5"/>
      <c r="BG1007" s="4"/>
      <c r="BH1007" s="6"/>
      <c r="BI1007" s="4"/>
      <c r="BJ1007" s="6"/>
      <c r="BK1007" s="5"/>
      <c r="BL1007" s="5"/>
      <c r="BM1007" s="4"/>
      <c r="BN1007" s="6"/>
      <c r="BO1007" s="4"/>
      <c r="BP1007" s="6"/>
      <c r="BQ1007" s="5"/>
      <c r="BR1007" s="5"/>
      <c r="BS1007" s="4"/>
      <c r="BT1007" s="6"/>
      <c r="BU1007" s="4"/>
      <c r="BV1007" s="6"/>
      <c r="BW1007" s="5"/>
      <c r="BX1007" s="5"/>
      <c r="BY1007" s="4"/>
      <c r="BZ1007" s="6"/>
      <c r="CA1007" s="4"/>
      <c r="CB1007" s="6"/>
      <c r="CC1007" s="5"/>
      <c r="CD1007" s="5"/>
      <c r="CE1007" s="4"/>
      <c r="CF1007" s="6"/>
      <c r="CG1007" s="4"/>
      <c r="CH1007" s="6"/>
      <c r="CI1007" s="5"/>
      <c r="CJ1007" s="5"/>
      <c r="CK1007" s="4"/>
      <c r="CL1007" s="6"/>
      <c r="CM1007" s="4"/>
      <c r="CN1007" s="6"/>
      <c r="CO1007" s="5"/>
      <c r="CP1007" s="5"/>
      <c r="CQ1007" s="4"/>
      <c r="CR1007" s="6"/>
      <c r="CS1007" s="4"/>
      <c r="CT1007" s="6"/>
      <c r="CU1007" s="5"/>
      <c r="CV1007" s="5"/>
      <c r="CW1007" s="4"/>
      <c r="CX1007" s="6"/>
      <c r="CY1007" s="4"/>
      <c r="CZ1007" s="6"/>
      <c r="DA1007" s="5"/>
      <c r="DB1007" s="5"/>
      <c r="DC1007" s="4">
        <v>1</v>
      </c>
      <c r="DD1007" s="6">
        <v>40.99</v>
      </c>
      <c r="DE1007" s="4"/>
      <c r="DF1007" s="6"/>
      <c r="DG1007" s="5"/>
      <c r="DH1007" s="5"/>
      <c r="DI1007" s="4"/>
      <c r="DJ1007" s="6"/>
      <c r="DK1007" s="4"/>
      <c r="DL1007" s="6"/>
      <c r="DM1007" s="5"/>
      <c r="DN1007" s="5"/>
      <c r="DO1007" s="4"/>
      <c r="DP1007" s="6"/>
      <c r="DQ1007" s="4"/>
      <c r="DR1007" s="6"/>
      <c r="DS1007" s="5"/>
      <c r="DT1007" s="5"/>
      <c r="DU1007" s="4"/>
      <c r="DV1007" s="6"/>
      <c r="DW1007" s="4"/>
      <c r="DX1007" s="6"/>
      <c r="DY1007" s="5"/>
      <c r="DZ1007" s="5"/>
      <c r="EA1007" s="4"/>
      <c r="EB1007" s="6"/>
      <c r="EC1007" s="4"/>
      <c r="ED1007" s="6"/>
      <c r="EE1007" s="5"/>
      <c r="EF1007" s="5"/>
      <c r="EG1007" s="4"/>
      <c r="EH1007" s="6"/>
      <c r="EI1007" s="4"/>
      <c r="EJ1007" s="6"/>
      <c r="EK1007" s="5"/>
      <c r="EL1007" s="5"/>
      <c r="EM1007" s="4"/>
      <c r="EN1007" s="6"/>
      <c r="EO1007" s="4"/>
      <c r="EP1007" s="6"/>
      <c r="EQ1007" s="5"/>
      <c r="ER1007" s="5"/>
      <c r="ES1007" s="4"/>
      <c r="ET1007" s="6"/>
      <c r="EU1007" s="4"/>
      <c r="EV1007" s="6"/>
      <c r="EW1007" s="5"/>
      <c r="EX1007" s="5"/>
      <c r="EY1007" s="4"/>
      <c r="EZ1007" s="6"/>
      <c r="FA1007" s="4"/>
      <c r="FB1007" s="6"/>
      <c r="FC1007" s="5"/>
      <c r="FD1007" s="5"/>
      <c r="FE1007" s="4"/>
      <c r="FF1007" s="6"/>
      <c r="FG1007" s="4"/>
      <c r="FH1007" s="6"/>
      <c r="FI1007" s="5"/>
      <c r="FJ1007" s="5"/>
      <c r="FK1007" s="4"/>
      <c r="FL1007" s="6"/>
      <c r="FM1007" s="4"/>
      <c r="FN1007" s="6"/>
      <c r="FO1007" s="5"/>
      <c r="FP1007" s="5"/>
      <c r="FQ1007" s="4"/>
      <c r="FR1007" s="6"/>
      <c r="FS1007" s="4"/>
      <c r="FT1007" s="6"/>
      <c r="FU1007" s="5"/>
      <c r="FV1007" s="5"/>
      <c r="FW1007" s="4"/>
      <c r="FX1007" s="6"/>
      <c r="FY1007" s="4"/>
      <c r="FZ1007" s="6"/>
      <c r="GA1007" s="5"/>
      <c r="GB1007" s="5"/>
      <c r="GC1007" s="4"/>
      <c r="GD1007" s="6"/>
      <c r="GE1007" s="4"/>
      <c r="GF1007" s="6"/>
      <c r="GG1007" s="5"/>
      <c r="GH1007" s="5"/>
      <c r="GI1007" s="4"/>
      <c r="GJ1007" s="6"/>
      <c r="GK1007" s="4"/>
      <c r="GL1007" s="6"/>
      <c r="GM1007" s="5"/>
      <c r="GN1007" s="5"/>
      <c r="GO1007" s="4"/>
      <c r="GP1007" s="6"/>
      <c r="GQ1007" s="4"/>
      <c r="GR1007" s="6"/>
      <c r="GS1007" s="5"/>
      <c r="GT1007" s="5"/>
      <c r="GU1007" s="4"/>
      <c r="GV1007" s="6"/>
      <c r="GW1007" s="4"/>
      <c r="GX1007" s="6"/>
      <c r="GY1007" s="5"/>
      <c r="GZ1007" s="5"/>
      <c r="HA1007" s="4"/>
      <c r="HB1007" s="6"/>
      <c r="HC1007" s="4"/>
      <c r="HD1007" s="6"/>
      <c r="HE1007" s="5"/>
      <c r="HF1007" s="5"/>
      <c r="HG1007" s="4"/>
      <c r="HH1007" s="6"/>
      <c r="HI1007" s="4"/>
      <c r="HJ1007" s="6"/>
      <c r="HK1007" s="5"/>
      <c r="HL1007" s="5"/>
      <c r="HM1007" s="4"/>
      <c r="HN1007" s="6"/>
      <c r="HO1007" s="4"/>
      <c r="HP1007" s="6"/>
      <c r="HQ1007" s="5"/>
      <c r="HR1007" s="5"/>
      <c r="HS1007" s="4"/>
      <c r="HT1007" s="6"/>
      <c r="HU1007" s="4"/>
      <c r="HV1007" s="6"/>
      <c r="HW1007" s="5"/>
      <c r="HX1007" s="5"/>
      <c r="HY1007" s="4"/>
      <c r="HZ1007" s="6"/>
      <c r="IA1007" s="4"/>
      <c r="IB1007" s="6"/>
      <c r="IC1007" s="5"/>
      <c r="ID1007" s="5"/>
      <c r="IE1007" s="4"/>
      <c r="IF1007" s="6"/>
      <c r="IG1007" s="4"/>
      <c r="IH1007" s="6"/>
      <c r="II1007" s="5"/>
      <c r="IJ1007" s="5"/>
      <c r="IK1007" s="4"/>
      <c r="IL1007" s="6"/>
      <c r="IM1007" s="4"/>
      <c r="IN1007" s="6"/>
      <c r="IO1007" s="5"/>
      <c r="IP1007" s="5"/>
      <c r="IQ1007" s="4"/>
      <c r="IR1007" s="6"/>
      <c r="IS1007" s="4"/>
      <c r="IT1007" s="6"/>
      <c r="IU1007" s="5"/>
      <c r="IV1007" s="5"/>
      <c r="IW1007" s="4"/>
      <c r="IX1007" s="6"/>
      <c r="IY1007" s="4"/>
      <c r="IZ1007" s="6"/>
      <c r="JA1007" s="5"/>
      <c r="JB1007" s="5"/>
      <c r="JC1007" s="4"/>
      <c r="JD1007" s="6"/>
      <c r="JE1007" s="4"/>
      <c r="JF1007" s="6"/>
      <c r="JG1007" s="5"/>
      <c r="JH1007" s="5"/>
      <c r="JI1007" s="4"/>
      <c r="JJ1007" s="6"/>
      <c r="JK1007" s="4"/>
      <c r="JL1007" s="6"/>
      <c r="JM1007" s="5"/>
      <c r="JN1007" s="5"/>
      <c r="JO1007" s="4"/>
      <c r="JP1007" s="6"/>
      <c r="JQ1007" s="4"/>
      <c r="JR1007" s="6"/>
      <c r="JS1007" s="5"/>
      <c r="JT1007" s="5"/>
      <c r="JU1007" s="4"/>
      <c r="JV1007" s="6"/>
      <c r="JW1007" s="4"/>
      <c r="JX1007" s="6"/>
      <c r="JY1007" s="5"/>
      <c r="JZ1007" s="5"/>
      <c r="KA1007" s="4"/>
      <c r="KB1007" s="6"/>
      <c r="KC1007" s="4"/>
      <c r="KD1007" s="6"/>
      <c r="KE1007" s="5"/>
      <c r="KF1007" s="5"/>
      <c r="KG1007" s="4"/>
      <c r="KH1007" s="6"/>
      <c r="KI1007" s="4"/>
      <c r="KJ1007" s="6"/>
      <c r="KK1007" s="5"/>
      <c r="KL1007" s="5"/>
    </row>
    <row r="1008">
      <c r="A1008" s="3" t="s">
        <v>85</v>
      </c>
      <c r="B1008" s="3" t="s">
        <v>1162</v>
      </c>
      <c r="C1008" s="3" t="s">
        <v>87</v>
      </c>
      <c r="D1008" s="3" t="s">
        <v>88</v>
      </c>
      <c r="E1008" s="3" t="s">
        <v>304</v>
      </c>
      <c r="F1008" s="3" t="s">
        <v>104</v>
      </c>
      <c r="G1008" s="3" t="s">
        <v>104</v>
      </c>
      <c r="H1008" s="3" t="s">
        <v>129</v>
      </c>
      <c r="I1008" s="4"/>
      <c r="J1008" s="4">
        <f>=ROUNDDOWN({0},0)</f>
      </c>
      <c r="K1008" s="4"/>
      <c r="L1008" s="5"/>
      <c r="M1008" s="4"/>
      <c r="N1008" s="4">
        <f>=ROUNDDOWN({0},0)</f>
      </c>
      <c r="O1008" s="4"/>
      <c r="P1008" s="5"/>
      <c r="Q1008" s="4"/>
      <c r="R1008" s="6"/>
      <c r="S1008" s="4"/>
      <c r="T1008" s="6"/>
      <c r="U1008" s="5"/>
      <c r="V1008" s="5"/>
      <c r="W1008" s="4"/>
      <c r="X1008" s="6"/>
      <c r="Y1008" s="4"/>
      <c r="Z1008" s="6"/>
      <c r="AA1008" s="5"/>
      <c r="AB1008" s="5"/>
      <c r="AC1008" s="4"/>
      <c r="AD1008" s="6"/>
      <c r="AE1008" s="4"/>
      <c r="AF1008" s="6"/>
      <c r="AG1008" s="5"/>
      <c r="AH1008" s="5"/>
      <c r="AI1008" s="4"/>
      <c r="AJ1008" s="6"/>
      <c r="AK1008" s="4"/>
      <c r="AL1008" s="6"/>
      <c r="AM1008" s="5"/>
      <c r="AN1008" s="5"/>
      <c r="AO1008" s="4"/>
      <c r="AP1008" s="6"/>
      <c r="AQ1008" s="4"/>
      <c r="AR1008" s="6"/>
      <c r="AS1008" s="5"/>
      <c r="AT1008" s="5"/>
      <c r="AU1008" s="4"/>
      <c r="AV1008" s="6"/>
      <c r="AW1008" s="4"/>
      <c r="AX1008" s="6"/>
      <c r="AY1008" s="5"/>
      <c r="AZ1008" s="5"/>
      <c r="BA1008" s="4"/>
      <c r="BB1008" s="6"/>
      <c r="BC1008" s="4"/>
      <c r="BD1008" s="6"/>
      <c r="BE1008" s="5"/>
      <c r="BF1008" s="5"/>
      <c r="BG1008" s="4"/>
      <c r="BH1008" s="6"/>
      <c r="BI1008" s="4"/>
      <c r="BJ1008" s="6"/>
      <c r="BK1008" s="5"/>
      <c r="BL1008" s="5"/>
      <c r="BM1008" s="4"/>
      <c r="BN1008" s="6"/>
      <c r="BO1008" s="4"/>
      <c r="BP1008" s="6"/>
      <c r="BQ1008" s="5"/>
      <c r="BR1008" s="5"/>
      <c r="BS1008" s="4"/>
      <c r="BT1008" s="6"/>
      <c r="BU1008" s="4"/>
      <c r="BV1008" s="6"/>
      <c r="BW1008" s="5"/>
      <c r="BX1008" s="5"/>
      <c r="BY1008" s="4"/>
      <c r="BZ1008" s="6"/>
      <c r="CA1008" s="4"/>
      <c r="CB1008" s="6"/>
      <c r="CC1008" s="5"/>
      <c r="CD1008" s="5"/>
      <c r="CE1008" s="4"/>
      <c r="CF1008" s="6"/>
      <c r="CG1008" s="4"/>
      <c r="CH1008" s="6"/>
      <c r="CI1008" s="5"/>
      <c r="CJ1008" s="5"/>
      <c r="CK1008" s="4"/>
      <c r="CL1008" s="6"/>
      <c r="CM1008" s="4"/>
      <c r="CN1008" s="6"/>
      <c r="CO1008" s="5"/>
      <c r="CP1008" s="5"/>
      <c r="CQ1008" s="4"/>
      <c r="CR1008" s="6"/>
      <c r="CS1008" s="4"/>
      <c r="CT1008" s="6"/>
      <c r="CU1008" s="5"/>
      <c r="CV1008" s="5"/>
      <c r="CW1008" s="4"/>
      <c r="CX1008" s="6"/>
      <c r="CY1008" s="4"/>
      <c r="CZ1008" s="6"/>
      <c r="DA1008" s="5"/>
      <c r="DB1008" s="5"/>
      <c r="DC1008" s="4"/>
      <c r="DD1008" s="6"/>
      <c r="DE1008" s="4"/>
      <c r="DF1008" s="6"/>
      <c r="DG1008" s="5"/>
      <c r="DH1008" s="5"/>
      <c r="DI1008" s="4"/>
      <c r="DJ1008" s="6"/>
      <c r="DK1008" s="4"/>
      <c r="DL1008" s="6"/>
      <c r="DM1008" s="5"/>
      <c r="DN1008" s="5"/>
      <c r="DO1008" s="4"/>
      <c r="DP1008" s="6"/>
      <c r="DQ1008" s="4"/>
      <c r="DR1008" s="6"/>
      <c r="DS1008" s="5"/>
      <c r="DT1008" s="5"/>
      <c r="DU1008" s="4"/>
      <c r="DV1008" s="6"/>
      <c r="DW1008" s="4"/>
      <c r="DX1008" s="6"/>
      <c r="DY1008" s="5"/>
      <c r="DZ1008" s="5"/>
      <c r="EA1008" s="4"/>
      <c r="EB1008" s="6"/>
      <c r="EC1008" s="4"/>
      <c r="ED1008" s="6"/>
      <c r="EE1008" s="5"/>
      <c r="EF1008" s="5"/>
      <c r="EG1008" s="4"/>
      <c r="EH1008" s="6"/>
      <c r="EI1008" s="4"/>
      <c r="EJ1008" s="6"/>
      <c r="EK1008" s="5"/>
      <c r="EL1008" s="5"/>
      <c r="EM1008" s="4"/>
      <c r="EN1008" s="6"/>
      <c r="EO1008" s="4"/>
      <c r="EP1008" s="6"/>
      <c r="EQ1008" s="5"/>
      <c r="ER1008" s="5"/>
      <c r="ES1008" s="4"/>
      <c r="ET1008" s="6"/>
      <c r="EU1008" s="4"/>
      <c r="EV1008" s="6"/>
      <c r="EW1008" s="5"/>
      <c r="EX1008" s="5"/>
      <c r="EY1008" s="4"/>
      <c r="EZ1008" s="6"/>
      <c r="FA1008" s="4"/>
      <c r="FB1008" s="6"/>
      <c r="FC1008" s="5"/>
      <c r="FD1008" s="5"/>
      <c r="FE1008" s="4"/>
      <c r="FF1008" s="6"/>
      <c r="FG1008" s="4"/>
      <c r="FH1008" s="6"/>
      <c r="FI1008" s="5"/>
      <c r="FJ1008" s="5"/>
      <c r="FK1008" s="4"/>
      <c r="FL1008" s="6"/>
      <c r="FM1008" s="4"/>
      <c r="FN1008" s="6"/>
      <c r="FO1008" s="5"/>
      <c r="FP1008" s="5"/>
      <c r="FQ1008" s="4"/>
      <c r="FR1008" s="6"/>
      <c r="FS1008" s="4"/>
      <c r="FT1008" s="6"/>
      <c r="FU1008" s="5"/>
      <c r="FV1008" s="5"/>
      <c r="FW1008" s="4"/>
      <c r="FX1008" s="6"/>
      <c r="FY1008" s="4"/>
      <c r="FZ1008" s="6"/>
      <c r="GA1008" s="5"/>
      <c r="GB1008" s="5"/>
      <c r="GC1008" s="4"/>
      <c r="GD1008" s="6"/>
      <c r="GE1008" s="4"/>
      <c r="GF1008" s="6"/>
      <c r="GG1008" s="5"/>
      <c r="GH1008" s="5"/>
      <c r="GI1008" s="4"/>
      <c r="GJ1008" s="6"/>
      <c r="GK1008" s="4"/>
      <c r="GL1008" s="6"/>
      <c r="GM1008" s="5"/>
      <c r="GN1008" s="5"/>
      <c r="GO1008" s="4"/>
      <c r="GP1008" s="6"/>
      <c r="GQ1008" s="4"/>
      <c r="GR1008" s="6"/>
      <c r="GS1008" s="5"/>
      <c r="GT1008" s="5"/>
      <c r="GU1008" s="4"/>
      <c r="GV1008" s="6"/>
      <c r="GW1008" s="4"/>
      <c r="GX1008" s="6"/>
      <c r="GY1008" s="5"/>
      <c r="GZ1008" s="5"/>
      <c r="HA1008" s="4"/>
      <c r="HB1008" s="6"/>
      <c r="HC1008" s="4"/>
      <c r="HD1008" s="6"/>
      <c r="HE1008" s="5"/>
      <c r="HF1008" s="5"/>
      <c r="HG1008" s="4"/>
      <c r="HH1008" s="6"/>
      <c r="HI1008" s="4"/>
      <c r="HJ1008" s="6"/>
      <c r="HK1008" s="5"/>
      <c r="HL1008" s="5"/>
      <c r="HM1008" s="4"/>
      <c r="HN1008" s="6"/>
      <c r="HO1008" s="4"/>
      <c r="HP1008" s="6"/>
      <c r="HQ1008" s="5"/>
      <c r="HR1008" s="5"/>
      <c r="HS1008" s="4"/>
      <c r="HT1008" s="6"/>
      <c r="HU1008" s="4"/>
      <c r="HV1008" s="6"/>
      <c r="HW1008" s="5"/>
      <c r="HX1008" s="5"/>
      <c r="HY1008" s="4"/>
      <c r="HZ1008" s="6"/>
      <c r="IA1008" s="4"/>
      <c r="IB1008" s="6"/>
      <c r="IC1008" s="5"/>
      <c r="ID1008" s="5"/>
      <c r="IE1008" s="4"/>
      <c r="IF1008" s="6"/>
      <c r="IG1008" s="4"/>
      <c r="IH1008" s="6"/>
      <c r="II1008" s="5"/>
      <c r="IJ1008" s="5"/>
      <c r="IK1008" s="4"/>
      <c r="IL1008" s="6"/>
      <c r="IM1008" s="4"/>
      <c r="IN1008" s="6"/>
      <c r="IO1008" s="5"/>
      <c r="IP1008" s="5"/>
      <c r="IQ1008" s="4"/>
      <c r="IR1008" s="6"/>
      <c r="IS1008" s="4"/>
      <c r="IT1008" s="6"/>
      <c r="IU1008" s="5"/>
      <c r="IV1008" s="5"/>
      <c r="IW1008" s="4"/>
      <c r="IX1008" s="6"/>
      <c r="IY1008" s="4"/>
      <c r="IZ1008" s="6"/>
      <c r="JA1008" s="5"/>
      <c r="JB1008" s="5"/>
      <c r="JC1008" s="4"/>
      <c r="JD1008" s="6"/>
      <c r="JE1008" s="4"/>
      <c r="JF1008" s="6"/>
      <c r="JG1008" s="5"/>
      <c r="JH1008" s="5"/>
      <c r="JI1008" s="4"/>
      <c r="JJ1008" s="6"/>
      <c r="JK1008" s="4"/>
      <c r="JL1008" s="6"/>
      <c r="JM1008" s="5"/>
      <c r="JN1008" s="5"/>
      <c r="JO1008" s="4"/>
      <c r="JP1008" s="6"/>
      <c r="JQ1008" s="4"/>
      <c r="JR1008" s="6"/>
      <c r="JS1008" s="5"/>
      <c r="JT1008" s="5"/>
      <c r="JU1008" s="4"/>
      <c r="JV1008" s="6"/>
      <c r="JW1008" s="4"/>
      <c r="JX1008" s="6"/>
      <c r="JY1008" s="5"/>
      <c r="JZ1008" s="5"/>
      <c r="KA1008" s="4"/>
      <c r="KB1008" s="6"/>
      <c r="KC1008" s="4"/>
      <c r="KD1008" s="6"/>
      <c r="KE1008" s="5"/>
      <c r="KF1008" s="5"/>
      <c r="KG1008" s="4"/>
      <c r="KH1008" s="6"/>
      <c r="KI1008" s="4"/>
      <c r="KJ1008" s="6"/>
      <c r="KK1008" s="5"/>
      <c r="KL1008" s="5"/>
    </row>
    <row r="1009">
      <c r="A1009" s="3" t="s">
        <v>85</v>
      </c>
      <c r="B1009" s="3" t="s">
        <v>1162</v>
      </c>
      <c r="C1009" s="3" t="s">
        <v>87</v>
      </c>
      <c r="D1009" s="3" t="s">
        <v>88</v>
      </c>
      <c r="E1009" s="3" t="s">
        <v>277</v>
      </c>
      <c r="F1009" s="3" t="s">
        <v>104</v>
      </c>
      <c r="G1009" s="3" t="s">
        <v>104</v>
      </c>
      <c r="H1009" s="3" t="s">
        <v>129</v>
      </c>
      <c r="I1009" s="4"/>
      <c r="J1009" s="4">
        <f>=ROUNDDOWN({0},0)</f>
      </c>
      <c r="K1009" s="4"/>
      <c r="L1009" s="5"/>
      <c r="M1009" s="4"/>
      <c r="N1009" s="4">
        <f>=ROUNDDOWN({0},0)</f>
      </c>
      <c r="O1009" s="4"/>
      <c r="P1009" s="5"/>
      <c r="Q1009" s="4"/>
      <c r="R1009" s="6"/>
      <c r="S1009" s="4"/>
      <c r="T1009" s="6"/>
      <c r="U1009" s="5"/>
      <c r="V1009" s="5"/>
      <c r="W1009" s="4"/>
      <c r="X1009" s="6"/>
      <c r="Y1009" s="4"/>
      <c r="Z1009" s="6"/>
      <c r="AA1009" s="5"/>
      <c r="AB1009" s="5"/>
      <c r="AC1009" s="4"/>
      <c r="AD1009" s="6"/>
      <c r="AE1009" s="4"/>
      <c r="AF1009" s="6"/>
      <c r="AG1009" s="5"/>
      <c r="AH1009" s="5"/>
      <c r="AI1009" s="4"/>
      <c r="AJ1009" s="6"/>
      <c r="AK1009" s="4"/>
      <c r="AL1009" s="6"/>
      <c r="AM1009" s="5"/>
      <c r="AN1009" s="5"/>
      <c r="AO1009" s="4"/>
      <c r="AP1009" s="6"/>
      <c r="AQ1009" s="4"/>
      <c r="AR1009" s="6"/>
      <c r="AS1009" s="5"/>
      <c r="AT1009" s="5"/>
      <c r="AU1009" s="4"/>
      <c r="AV1009" s="6"/>
      <c r="AW1009" s="4"/>
      <c r="AX1009" s="6"/>
      <c r="AY1009" s="5"/>
      <c r="AZ1009" s="5"/>
      <c r="BA1009" s="4"/>
      <c r="BB1009" s="6"/>
      <c r="BC1009" s="4"/>
      <c r="BD1009" s="6"/>
      <c r="BE1009" s="5"/>
      <c r="BF1009" s="5"/>
      <c r="BG1009" s="4"/>
      <c r="BH1009" s="6"/>
      <c r="BI1009" s="4"/>
      <c r="BJ1009" s="6"/>
      <c r="BK1009" s="5"/>
      <c r="BL1009" s="5"/>
      <c r="BM1009" s="4"/>
      <c r="BN1009" s="6"/>
      <c r="BO1009" s="4"/>
      <c r="BP1009" s="6"/>
      <c r="BQ1009" s="5"/>
      <c r="BR1009" s="5"/>
      <c r="BS1009" s="4"/>
      <c r="BT1009" s="6"/>
      <c r="BU1009" s="4"/>
      <c r="BV1009" s="6"/>
      <c r="BW1009" s="5"/>
      <c r="BX1009" s="5"/>
      <c r="BY1009" s="4"/>
      <c r="BZ1009" s="6"/>
      <c r="CA1009" s="4"/>
      <c r="CB1009" s="6"/>
      <c r="CC1009" s="5"/>
      <c r="CD1009" s="5"/>
      <c r="CE1009" s="4"/>
      <c r="CF1009" s="6"/>
      <c r="CG1009" s="4"/>
      <c r="CH1009" s="6"/>
      <c r="CI1009" s="5"/>
      <c r="CJ1009" s="5"/>
      <c r="CK1009" s="4"/>
      <c r="CL1009" s="6"/>
      <c r="CM1009" s="4"/>
      <c r="CN1009" s="6"/>
      <c r="CO1009" s="5"/>
      <c r="CP1009" s="5"/>
      <c r="CQ1009" s="4"/>
      <c r="CR1009" s="6"/>
      <c r="CS1009" s="4"/>
      <c r="CT1009" s="6"/>
      <c r="CU1009" s="5"/>
      <c r="CV1009" s="5"/>
      <c r="CW1009" s="4"/>
      <c r="CX1009" s="6"/>
      <c r="CY1009" s="4"/>
      <c r="CZ1009" s="6"/>
      <c r="DA1009" s="5"/>
      <c r="DB1009" s="5"/>
      <c r="DC1009" s="4"/>
      <c r="DD1009" s="6"/>
      <c r="DE1009" s="4"/>
      <c r="DF1009" s="6"/>
      <c r="DG1009" s="5"/>
      <c r="DH1009" s="5"/>
      <c r="DI1009" s="4"/>
      <c r="DJ1009" s="6"/>
      <c r="DK1009" s="4"/>
      <c r="DL1009" s="6"/>
      <c r="DM1009" s="5"/>
      <c r="DN1009" s="5"/>
      <c r="DO1009" s="4"/>
      <c r="DP1009" s="6"/>
      <c r="DQ1009" s="4"/>
      <c r="DR1009" s="6"/>
      <c r="DS1009" s="5"/>
      <c r="DT1009" s="5"/>
      <c r="DU1009" s="4"/>
      <c r="DV1009" s="6"/>
      <c r="DW1009" s="4"/>
      <c r="DX1009" s="6"/>
      <c r="DY1009" s="5"/>
      <c r="DZ1009" s="5"/>
      <c r="EA1009" s="4"/>
      <c r="EB1009" s="6"/>
      <c r="EC1009" s="4"/>
      <c r="ED1009" s="6"/>
      <c r="EE1009" s="5"/>
      <c r="EF1009" s="5"/>
      <c r="EG1009" s="4"/>
      <c r="EH1009" s="6"/>
      <c r="EI1009" s="4"/>
      <c r="EJ1009" s="6"/>
      <c r="EK1009" s="5"/>
      <c r="EL1009" s="5"/>
      <c r="EM1009" s="4"/>
      <c r="EN1009" s="6"/>
      <c r="EO1009" s="4"/>
      <c r="EP1009" s="6"/>
      <c r="EQ1009" s="5"/>
      <c r="ER1009" s="5"/>
      <c r="ES1009" s="4"/>
      <c r="ET1009" s="6"/>
      <c r="EU1009" s="4"/>
      <c r="EV1009" s="6"/>
      <c r="EW1009" s="5"/>
      <c r="EX1009" s="5"/>
      <c r="EY1009" s="4"/>
      <c r="EZ1009" s="6"/>
      <c r="FA1009" s="4"/>
      <c r="FB1009" s="6"/>
      <c r="FC1009" s="5"/>
      <c r="FD1009" s="5"/>
      <c r="FE1009" s="4"/>
      <c r="FF1009" s="6"/>
      <c r="FG1009" s="4"/>
      <c r="FH1009" s="6"/>
      <c r="FI1009" s="5"/>
      <c r="FJ1009" s="5"/>
      <c r="FK1009" s="4"/>
      <c r="FL1009" s="6"/>
      <c r="FM1009" s="4"/>
      <c r="FN1009" s="6"/>
      <c r="FO1009" s="5"/>
      <c r="FP1009" s="5"/>
      <c r="FQ1009" s="4"/>
      <c r="FR1009" s="6"/>
      <c r="FS1009" s="4"/>
      <c r="FT1009" s="6"/>
      <c r="FU1009" s="5"/>
      <c r="FV1009" s="5"/>
      <c r="FW1009" s="4"/>
      <c r="FX1009" s="6"/>
      <c r="FY1009" s="4"/>
      <c r="FZ1009" s="6"/>
      <c r="GA1009" s="5"/>
      <c r="GB1009" s="5"/>
      <c r="GC1009" s="4"/>
      <c r="GD1009" s="6"/>
      <c r="GE1009" s="4"/>
      <c r="GF1009" s="6"/>
      <c r="GG1009" s="5"/>
      <c r="GH1009" s="5"/>
      <c r="GI1009" s="4"/>
      <c r="GJ1009" s="6"/>
      <c r="GK1009" s="4"/>
      <c r="GL1009" s="6"/>
      <c r="GM1009" s="5"/>
      <c r="GN1009" s="5"/>
      <c r="GO1009" s="4"/>
      <c r="GP1009" s="6"/>
      <c r="GQ1009" s="4"/>
      <c r="GR1009" s="6"/>
      <c r="GS1009" s="5"/>
      <c r="GT1009" s="5"/>
      <c r="GU1009" s="4"/>
      <c r="GV1009" s="6"/>
      <c r="GW1009" s="4"/>
      <c r="GX1009" s="6"/>
      <c r="GY1009" s="5"/>
      <c r="GZ1009" s="5"/>
      <c r="HA1009" s="4"/>
      <c r="HB1009" s="6"/>
      <c r="HC1009" s="4"/>
      <c r="HD1009" s="6"/>
      <c r="HE1009" s="5"/>
      <c r="HF1009" s="5"/>
      <c r="HG1009" s="4"/>
      <c r="HH1009" s="6"/>
      <c r="HI1009" s="4"/>
      <c r="HJ1009" s="6"/>
      <c r="HK1009" s="5"/>
      <c r="HL1009" s="5"/>
      <c r="HM1009" s="4"/>
      <c r="HN1009" s="6"/>
      <c r="HO1009" s="4"/>
      <c r="HP1009" s="6"/>
      <c r="HQ1009" s="5"/>
      <c r="HR1009" s="5"/>
      <c r="HS1009" s="4"/>
      <c r="HT1009" s="6"/>
      <c r="HU1009" s="4"/>
      <c r="HV1009" s="6"/>
      <c r="HW1009" s="5"/>
      <c r="HX1009" s="5"/>
      <c r="HY1009" s="4"/>
      <c r="HZ1009" s="6"/>
      <c r="IA1009" s="4"/>
      <c r="IB1009" s="6"/>
      <c r="IC1009" s="5"/>
      <c r="ID1009" s="5"/>
      <c r="IE1009" s="4"/>
      <c r="IF1009" s="6"/>
      <c r="IG1009" s="4"/>
      <c r="IH1009" s="6"/>
      <c r="II1009" s="5"/>
      <c r="IJ1009" s="5"/>
      <c r="IK1009" s="4"/>
      <c r="IL1009" s="6"/>
      <c r="IM1009" s="4"/>
      <c r="IN1009" s="6"/>
      <c r="IO1009" s="5"/>
      <c r="IP1009" s="5"/>
      <c r="IQ1009" s="4"/>
      <c r="IR1009" s="6"/>
      <c r="IS1009" s="4"/>
      <c r="IT1009" s="6"/>
      <c r="IU1009" s="5"/>
      <c r="IV1009" s="5"/>
      <c r="IW1009" s="4"/>
      <c r="IX1009" s="6"/>
      <c r="IY1009" s="4"/>
      <c r="IZ1009" s="6"/>
      <c r="JA1009" s="5"/>
      <c r="JB1009" s="5"/>
      <c r="JC1009" s="4"/>
      <c r="JD1009" s="6"/>
      <c r="JE1009" s="4"/>
      <c r="JF1009" s="6"/>
      <c r="JG1009" s="5"/>
      <c r="JH1009" s="5"/>
      <c r="JI1009" s="4"/>
      <c r="JJ1009" s="6"/>
      <c r="JK1009" s="4"/>
      <c r="JL1009" s="6"/>
      <c r="JM1009" s="5"/>
      <c r="JN1009" s="5"/>
      <c r="JO1009" s="4"/>
      <c r="JP1009" s="6"/>
      <c r="JQ1009" s="4"/>
      <c r="JR1009" s="6"/>
      <c r="JS1009" s="5"/>
      <c r="JT1009" s="5"/>
      <c r="JU1009" s="4"/>
      <c r="JV1009" s="6"/>
      <c r="JW1009" s="4"/>
      <c r="JX1009" s="6"/>
      <c r="JY1009" s="5"/>
      <c r="JZ1009" s="5"/>
      <c r="KA1009" s="4"/>
      <c r="KB1009" s="6"/>
      <c r="KC1009" s="4"/>
      <c r="KD1009" s="6"/>
      <c r="KE1009" s="5"/>
      <c r="KF1009" s="5"/>
      <c r="KG1009" s="4"/>
      <c r="KH1009" s="6"/>
      <c r="KI1009" s="4"/>
      <c r="KJ1009" s="6"/>
      <c r="KK1009" s="5"/>
      <c r="KL1009" s="5"/>
    </row>
    <row r="1010">
      <c r="A1010" s="3" t="s">
        <v>85</v>
      </c>
      <c r="B1010" s="3" t="s">
        <v>1162</v>
      </c>
      <c r="C1010" s="3" t="s">
        <v>87</v>
      </c>
      <c r="D1010" s="3" t="s">
        <v>88</v>
      </c>
      <c r="E1010" s="3" t="s">
        <v>567</v>
      </c>
      <c r="F1010" s="3" t="s">
        <v>567</v>
      </c>
      <c r="G1010" s="3" t="s">
        <v>567</v>
      </c>
      <c r="H1010" s="3" t="s">
        <v>129</v>
      </c>
      <c r="I1010" s="4"/>
      <c r="J1010" s="4">
        <f>=ROUNDDOWN({0},0)</f>
      </c>
      <c r="K1010" s="4"/>
      <c r="L1010" s="5"/>
      <c r="M1010" s="4"/>
      <c r="N1010" s="4">
        <f>=ROUNDDOWN({0},0)</f>
      </c>
      <c r="O1010" s="4"/>
      <c r="P1010" s="5"/>
      <c r="Q1010" s="4"/>
      <c r="R1010" s="6"/>
      <c r="S1010" s="4"/>
      <c r="T1010" s="6"/>
      <c r="U1010" s="5"/>
      <c r="V1010" s="5"/>
      <c r="W1010" s="4"/>
      <c r="X1010" s="6"/>
      <c r="Y1010" s="4"/>
      <c r="Z1010" s="6"/>
      <c r="AA1010" s="5"/>
      <c r="AB1010" s="5"/>
      <c r="AC1010" s="4"/>
      <c r="AD1010" s="6"/>
      <c r="AE1010" s="4"/>
      <c r="AF1010" s="6"/>
      <c r="AG1010" s="5"/>
      <c r="AH1010" s="5"/>
      <c r="AI1010" s="4"/>
      <c r="AJ1010" s="6"/>
      <c r="AK1010" s="4"/>
      <c r="AL1010" s="6"/>
      <c r="AM1010" s="5"/>
      <c r="AN1010" s="5"/>
      <c r="AO1010" s="4"/>
      <c r="AP1010" s="6"/>
      <c r="AQ1010" s="4"/>
      <c r="AR1010" s="6"/>
      <c r="AS1010" s="5"/>
      <c r="AT1010" s="5"/>
      <c r="AU1010" s="4"/>
      <c r="AV1010" s="6"/>
      <c r="AW1010" s="4"/>
      <c r="AX1010" s="6"/>
      <c r="AY1010" s="5"/>
      <c r="AZ1010" s="5"/>
      <c r="BA1010" s="4"/>
      <c r="BB1010" s="6"/>
      <c r="BC1010" s="4"/>
      <c r="BD1010" s="6"/>
      <c r="BE1010" s="5"/>
      <c r="BF1010" s="5"/>
      <c r="BG1010" s="4"/>
      <c r="BH1010" s="6"/>
      <c r="BI1010" s="4"/>
      <c r="BJ1010" s="6"/>
      <c r="BK1010" s="5"/>
      <c r="BL1010" s="5"/>
      <c r="BM1010" s="4"/>
      <c r="BN1010" s="6"/>
      <c r="BO1010" s="4"/>
      <c r="BP1010" s="6"/>
      <c r="BQ1010" s="5"/>
      <c r="BR1010" s="5"/>
      <c r="BS1010" s="4"/>
      <c r="BT1010" s="6"/>
      <c r="BU1010" s="4"/>
      <c r="BV1010" s="6"/>
      <c r="BW1010" s="5"/>
      <c r="BX1010" s="5"/>
      <c r="BY1010" s="4"/>
      <c r="BZ1010" s="6"/>
      <c r="CA1010" s="4"/>
      <c r="CB1010" s="6"/>
      <c r="CC1010" s="5"/>
      <c r="CD1010" s="5"/>
      <c r="CE1010" s="4"/>
      <c r="CF1010" s="6"/>
      <c r="CG1010" s="4"/>
      <c r="CH1010" s="6"/>
      <c r="CI1010" s="5"/>
      <c r="CJ1010" s="5"/>
      <c r="CK1010" s="4"/>
      <c r="CL1010" s="6"/>
      <c r="CM1010" s="4"/>
      <c r="CN1010" s="6"/>
      <c r="CO1010" s="5"/>
      <c r="CP1010" s="5"/>
      <c r="CQ1010" s="4"/>
      <c r="CR1010" s="6"/>
      <c r="CS1010" s="4"/>
      <c r="CT1010" s="6"/>
      <c r="CU1010" s="5"/>
      <c r="CV1010" s="5"/>
      <c r="CW1010" s="4"/>
      <c r="CX1010" s="6"/>
      <c r="CY1010" s="4"/>
      <c r="CZ1010" s="6"/>
      <c r="DA1010" s="5"/>
      <c r="DB1010" s="5"/>
      <c r="DC1010" s="4"/>
      <c r="DD1010" s="6"/>
      <c r="DE1010" s="4"/>
      <c r="DF1010" s="6"/>
      <c r="DG1010" s="5"/>
      <c r="DH1010" s="5"/>
      <c r="DI1010" s="4"/>
      <c r="DJ1010" s="6"/>
      <c r="DK1010" s="4"/>
      <c r="DL1010" s="6"/>
      <c r="DM1010" s="5"/>
      <c r="DN1010" s="5"/>
      <c r="DO1010" s="4"/>
      <c r="DP1010" s="6"/>
      <c r="DQ1010" s="4"/>
      <c r="DR1010" s="6"/>
      <c r="DS1010" s="5"/>
      <c r="DT1010" s="5"/>
      <c r="DU1010" s="4"/>
      <c r="DV1010" s="6"/>
      <c r="DW1010" s="4"/>
      <c r="DX1010" s="6"/>
      <c r="DY1010" s="5"/>
      <c r="DZ1010" s="5"/>
      <c r="EA1010" s="4"/>
      <c r="EB1010" s="6"/>
      <c r="EC1010" s="4"/>
      <c r="ED1010" s="6"/>
      <c r="EE1010" s="5"/>
      <c r="EF1010" s="5"/>
      <c r="EG1010" s="4"/>
      <c r="EH1010" s="6"/>
      <c r="EI1010" s="4"/>
      <c r="EJ1010" s="6"/>
      <c r="EK1010" s="5"/>
      <c r="EL1010" s="5"/>
      <c r="EM1010" s="4"/>
      <c r="EN1010" s="6"/>
      <c r="EO1010" s="4"/>
      <c r="EP1010" s="6"/>
      <c r="EQ1010" s="5"/>
      <c r="ER1010" s="5"/>
      <c r="ES1010" s="4"/>
      <c r="ET1010" s="6"/>
      <c r="EU1010" s="4"/>
      <c r="EV1010" s="6"/>
      <c r="EW1010" s="5"/>
      <c r="EX1010" s="5"/>
      <c r="EY1010" s="4"/>
      <c r="EZ1010" s="6"/>
      <c r="FA1010" s="4"/>
      <c r="FB1010" s="6"/>
      <c r="FC1010" s="5"/>
      <c r="FD1010" s="5"/>
      <c r="FE1010" s="4"/>
      <c r="FF1010" s="6"/>
      <c r="FG1010" s="4"/>
      <c r="FH1010" s="6"/>
      <c r="FI1010" s="5"/>
      <c r="FJ1010" s="5"/>
      <c r="FK1010" s="4"/>
      <c r="FL1010" s="6"/>
      <c r="FM1010" s="4"/>
      <c r="FN1010" s="6"/>
      <c r="FO1010" s="5"/>
      <c r="FP1010" s="5"/>
      <c r="FQ1010" s="4"/>
      <c r="FR1010" s="6"/>
      <c r="FS1010" s="4"/>
      <c r="FT1010" s="6"/>
      <c r="FU1010" s="5"/>
      <c r="FV1010" s="5"/>
      <c r="FW1010" s="4"/>
      <c r="FX1010" s="6"/>
      <c r="FY1010" s="4"/>
      <c r="FZ1010" s="6"/>
      <c r="GA1010" s="5"/>
      <c r="GB1010" s="5"/>
      <c r="GC1010" s="4"/>
      <c r="GD1010" s="6"/>
      <c r="GE1010" s="4"/>
      <c r="GF1010" s="6"/>
      <c r="GG1010" s="5"/>
      <c r="GH1010" s="5"/>
      <c r="GI1010" s="4"/>
      <c r="GJ1010" s="6"/>
      <c r="GK1010" s="4"/>
      <c r="GL1010" s="6"/>
      <c r="GM1010" s="5"/>
      <c r="GN1010" s="5"/>
      <c r="GO1010" s="4"/>
      <c r="GP1010" s="6"/>
      <c r="GQ1010" s="4"/>
      <c r="GR1010" s="6"/>
      <c r="GS1010" s="5"/>
      <c r="GT1010" s="5"/>
      <c r="GU1010" s="4"/>
      <c r="GV1010" s="6"/>
      <c r="GW1010" s="4"/>
      <c r="GX1010" s="6"/>
      <c r="GY1010" s="5"/>
      <c r="GZ1010" s="5"/>
      <c r="HA1010" s="4"/>
      <c r="HB1010" s="6"/>
      <c r="HC1010" s="4"/>
      <c r="HD1010" s="6"/>
      <c r="HE1010" s="5"/>
      <c r="HF1010" s="5"/>
      <c r="HG1010" s="4"/>
      <c r="HH1010" s="6"/>
      <c r="HI1010" s="4"/>
      <c r="HJ1010" s="6"/>
      <c r="HK1010" s="5"/>
      <c r="HL1010" s="5"/>
      <c r="HM1010" s="4"/>
      <c r="HN1010" s="6"/>
      <c r="HO1010" s="4"/>
      <c r="HP1010" s="6"/>
      <c r="HQ1010" s="5"/>
      <c r="HR1010" s="5"/>
      <c r="HS1010" s="4"/>
      <c r="HT1010" s="6"/>
      <c r="HU1010" s="4"/>
      <c r="HV1010" s="6"/>
      <c r="HW1010" s="5"/>
      <c r="HX1010" s="5"/>
      <c r="HY1010" s="4"/>
      <c r="HZ1010" s="6"/>
      <c r="IA1010" s="4"/>
      <c r="IB1010" s="6"/>
      <c r="IC1010" s="5"/>
      <c r="ID1010" s="5"/>
      <c r="IE1010" s="4"/>
      <c r="IF1010" s="6"/>
      <c r="IG1010" s="4"/>
      <c r="IH1010" s="6"/>
      <c r="II1010" s="5"/>
      <c r="IJ1010" s="5"/>
      <c r="IK1010" s="4"/>
      <c r="IL1010" s="6"/>
      <c r="IM1010" s="4"/>
      <c r="IN1010" s="6"/>
      <c r="IO1010" s="5"/>
      <c r="IP1010" s="5"/>
      <c r="IQ1010" s="4"/>
      <c r="IR1010" s="6"/>
      <c r="IS1010" s="4"/>
      <c r="IT1010" s="6"/>
      <c r="IU1010" s="5"/>
      <c r="IV1010" s="5"/>
      <c r="IW1010" s="4"/>
      <c r="IX1010" s="6"/>
      <c r="IY1010" s="4"/>
      <c r="IZ1010" s="6"/>
      <c r="JA1010" s="5"/>
      <c r="JB1010" s="5"/>
      <c r="JC1010" s="4"/>
      <c r="JD1010" s="6"/>
      <c r="JE1010" s="4"/>
      <c r="JF1010" s="6"/>
      <c r="JG1010" s="5"/>
      <c r="JH1010" s="5"/>
      <c r="JI1010" s="4"/>
      <c r="JJ1010" s="6"/>
      <c r="JK1010" s="4"/>
      <c r="JL1010" s="6"/>
      <c r="JM1010" s="5"/>
      <c r="JN1010" s="5"/>
      <c r="JO1010" s="4"/>
      <c r="JP1010" s="6"/>
      <c r="JQ1010" s="4"/>
      <c r="JR1010" s="6"/>
      <c r="JS1010" s="5"/>
      <c r="JT1010" s="5"/>
      <c r="JU1010" s="4"/>
      <c r="JV1010" s="6"/>
      <c r="JW1010" s="4"/>
      <c r="JX1010" s="6"/>
      <c r="JY1010" s="5"/>
      <c r="JZ1010" s="5"/>
      <c r="KA1010" s="4"/>
      <c r="KB1010" s="6"/>
      <c r="KC1010" s="4"/>
      <c r="KD1010" s="6"/>
      <c r="KE1010" s="5"/>
      <c r="KF1010" s="5"/>
      <c r="KG1010" s="4"/>
      <c r="KH1010" s="6"/>
      <c r="KI1010" s="4"/>
      <c r="KJ1010" s="6"/>
      <c r="KK1010" s="5"/>
      <c r="KL1010" s="5"/>
    </row>
    <row r="1011">
      <c r="A1011" s="3" t="s">
        <v>85</v>
      </c>
      <c r="B1011" s="3" t="s">
        <v>1162</v>
      </c>
      <c r="C1011" s="3" t="s">
        <v>87</v>
      </c>
      <c r="D1011" s="3" t="s">
        <v>88</v>
      </c>
      <c r="E1011" s="3" t="s">
        <v>854</v>
      </c>
      <c r="F1011" s="3" t="s">
        <v>104</v>
      </c>
      <c r="G1011" s="3" t="s">
        <v>104</v>
      </c>
      <c r="H1011" s="3" t="s">
        <v>104</v>
      </c>
      <c r="I1011" s="4"/>
      <c r="J1011" s="4">
        <f>=ROUNDDOWN({0},0)</f>
      </c>
      <c r="K1011" s="4"/>
      <c r="L1011" s="5"/>
      <c r="M1011" s="4"/>
      <c r="N1011" s="4">
        <f>=ROUNDDOWN({0},0)</f>
      </c>
      <c r="O1011" s="4"/>
      <c r="P1011" s="5"/>
      <c r="Q1011" s="4"/>
      <c r="R1011" s="6"/>
      <c r="S1011" s="4"/>
      <c r="T1011" s="6"/>
      <c r="U1011" s="5"/>
      <c r="V1011" s="5"/>
      <c r="W1011" s="4"/>
      <c r="X1011" s="6"/>
      <c r="Y1011" s="4"/>
      <c r="Z1011" s="6"/>
      <c r="AA1011" s="5"/>
      <c r="AB1011" s="5"/>
      <c r="AC1011" s="4"/>
      <c r="AD1011" s="6"/>
      <c r="AE1011" s="4"/>
      <c r="AF1011" s="6"/>
      <c r="AG1011" s="5"/>
      <c r="AH1011" s="5"/>
      <c r="AI1011" s="4"/>
      <c r="AJ1011" s="6"/>
      <c r="AK1011" s="4"/>
      <c r="AL1011" s="6"/>
      <c r="AM1011" s="5"/>
      <c r="AN1011" s="5"/>
      <c r="AO1011" s="4"/>
      <c r="AP1011" s="6"/>
      <c r="AQ1011" s="4"/>
      <c r="AR1011" s="6"/>
      <c r="AS1011" s="5"/>
      <c r="AT1011" s="5"/>
      <c r="AU1011" s="4"/>
      <c r="AV1011" s="6"/>
      <c r="AW1011" s="4"/>
      <c r="AX1011" s="6"/>
      <c r="AY1011" s="5"/>
      <c r="AZ1011" s="5"/>
      <c r="BA1011" s="4"/>
      <c r="BB1011" s="6"/>
      <c r="BC1011" s="4"/>
      <c r="BD1011" s="6"/>
      <c r="BE1011" s="5"/>
      <c r="BF1011" s="5"/>
      <c r="BG1011" s="4"/>
      <c r="BH1011" s="6"/>
      <c r="BI1011" s="4"/>
      <c r="BJ1011" s="6"/>
      <c r="BK1011" s="5"/>
      <c r="BL1011" s="5"/>
      <c r="BM1011" s="4"/>
      <c r="BN1011" s="6"/>
      <c r="BO1011" s="4"/>
      <c r="BP1011" s="6"/>
      <c r="BQ1011" s="5"/>
      <c r="BR1011" s="5"/>
      <c r="BS1011" s="4"/>
      <c r="BT1011" s="6"/>
      <c r="BU1011" s="4"/>
      <c r="BV1011" s="6"/>
      <c r="BW1011" s="5"/>
      <c r="BX1011" s="5"/>
      <c r="BY1011" s="4"/>
      <c r="BZ1011" s="6"/>
      <c r="CA1011" s="4"/>
      <c r="CB1011" s="6"/>
      <c r="CC1011" s="5"/>
      <c r="CD1011" s="5"/>
      <c r="CE1011" s="4"/>
      <c r="CF1011" s="6"/>
      <c r="CG1011" s="4"/>
      <c r="CH1011" s="6"/>
      <c r="CI1011" s="5"/>
      <c r="CJ1011" s="5"/>
      <c r="CK1011" s="4"/>
      <c r="CL1011" s="6"/>
      <c r="CM1011" s="4"/>
      <c r="CN1011" s="6"/>
      <c r="CO1011" s="5"/>
      <c r="CP1011" s="5"/>
      <c r="CQ1011" s="4"/>
      <c r="CR1011" s="6"/>
      <c r="CS1011" s="4"/>
      <c r="CT1011" s="6"/>
      <c r="CU1011" s="5"/>
      <c r="CV1011" s="5"/>
      <c r="CW1011" s="4"/>
      <c r="CX1011" s="6"/>
      <c r="CY1011" s="4"/>
      <c r="CZ1011" s="6"/>
      <c r="DA1011" s="5"/>
      <c r="DB1011" s="5"/>
      <c r="DC1011" s="4"/>
      <c r="DD1011" s="6"/>
      <c r="DE1011" s="4"/>
      <c r="DF1011" s="6"/>
      <c r="DG1011" s="5"/>
      <c r="DH1011" s="5"/>
      <c r="DI1011" s="4"/>
      <c r="DJ1011" s="6"/>
      <c r="DK1011" s="4"/>
      <c r="DL1011" s="6"/>
      <c r="DM1011" s="5"/>
      <c r="DN1011" s="5"/>
      <c r="DO1011" s="4"/>
      <c r="DP1011" s="6"/>
      <c r="DQ1011" s="4"/>
      <c r="DR1011" s="6"/>
      <c r="DS1011" s="5"/>
      <c r="DT1011" s="5"/>
      <c r="DU1011" s="4"/>
      <c r="DV1011" s="6"/>
      <c r="DW1011" s="4"/>
      <c r="DX1011" s="6"/>
      <c r="DY1011" s="5"/>
      <c r="DZ1011" s="5"/>
      <c r="EA1011" s="4"/>
      <c r="EB1011" s="6"/>
      <c r="EC1011" s="4"/>
      <c r="ED1011" s="6"/>
      <c r="EE1011" s="5"/>
      <c r="EF1011" s="5"/>
      <c r="EG1011" s="4"/>
      <c r="EH1011" s="6"/>
      <c r="EI1011" s="4"/>
      <c r="EJ1011" s="6"/>
      <c r="EK1011" s="5"/>
      <c r="EL1011" s="5"/>
      <c r="EM1011" s="4"/>
      <c r="EN1011" s="6"/>
      <c r="EO1011" s="4"/>
      <c r="EP1011" s="6"/>
      <c r="EQ1011" s="5"/>
      <c r="ER1011" s="5"/>
      <c r="ES1011" s="4"/>
      <c r="ET1011" s="6"/>
      <c r="EU1011" s="4"/>
      <c r="EV1011" s="6"/>
      <c r="EW1011" s="5"/>
      <c r="EX1011" s="5"/>
      <c r="EY1011" s="4"/>
      <c r="EZ1011" s="6"/>
      <c r="FA1011" s="4"/>
      <c r="FB1011" s="6"/>
      <c r="FC1011" s="5"/>
      <c r="FD1011" s="5"/>
      <c r="FE1011" s="4"/>
      <c r="FF1011" s="6"/>
      <c r="FG1011" s="4"/>
      <c r="FH1011" s="6"/>
      <c r="FI1011" s="5"/>
      <c r="FJ1011" s="5"/>
      <c r="FK1011" s="4"/>
      <c r="FL1011" s="6"/>
      <c r="FM1011" s="4"/>
      <c r="FN1011" s="6"/>
      <c r="FO1011" s="5"/>
      <c r="FP1011" s="5"/>
      <c r="FQ1011" s="4"/>
      <c r="FR1011" s="6"/>
      <c r="FS1011" s="4"/>
      <c r="FT1011" s="6"/>
      <c r="FU1011" s="5"/>
      <c r="FV1011" s="5"/>
      <c r="FW1011" s="4"/>
      <c r="FX1011" s="6"/>
      <c r="FY1011" s="4"/>
      <c r="FZ1011" s="6"/>
      <c r="GA1011" s="5"/>
      <c r="GB1011" s="5"/>
      <c r="GC1011" s="4"/>
      <c r="GD1011" s="6"/>
      <c r="GE1011" s="4"/>
      <c r="GF1011" s="6"/>
      <c r="GG1011" s="5"/>
      <c r="GH1011" s="5"/>
      <c r="GI1011" s="4"/>
      <c r="GJ1011" s="6"/>
      <c r="GK1011" s="4"/>
      <c r="GL1011" s="6"/>
      <c r="GM1011" s="5"/>
      <c r="GN1011" s="5"/>
      <c r="GO1011" s="4"/>
      <c r="GP1011" s="6"/>
      <c r="GQ1011" s="4"/>
      <c r="GR1011" s="6"/>
      <c r="GS1011" s="5"/>
      <c r="GT1011" s="5"/>
      <c r="GU1011" s="4"/>
      <c r="GV1011" s="6"/>
      <c r="GW1011" s="4"/>
      <c r="GX1011" s="6"/>
      <c r="GY1011" s="5"/>
      <c r="GZ1011" s="5"/>
      <c r="HA1011" s="4"/>
      <c r="HB1011" s="6"/>
      <c r="HC1011" s="4"/>
      <c r="HD1011" s="6"/>
      <c r="HE1011" s="5"/>
      <c r="HF1011" s="5"/>
      <c r="HG1011" s="4"/>
      <c r="HH1011" s="6"/>
      <c r="HI1011" s="4"/>
      <c r="HJ1011" s="6"/>
      <c r="HK1011" s="5"/>
      <c r="HL1011" s="5"/>
      <c r="HM1011" s="4"/>
      <c r="HN1011" s="6"/>
      <c r="HO1011" s="4"/>
      <c r="HP1011" s="6"/>
      <c r="HQ1011" s="5"/>
      <c r="HR1011" s="5"/>
      <c r="HS1011" s="4"/>
      <c r="HT1011" s="6"/>
      <c r="HU1011" s="4"/>
      <c r="HV1011" s="6"/>
      <c r="HW1011" s="5"/>
      <c r="HX1011" s="5"/>
      <c r="HY1011" s="4"/>
      <c r="HZ1011" s="6"/>
      <c r="IA1011" s="4"/>
      <c r="IB1011" s="6"/>
      <c r="IC1011" s="5"/>
      <c r="ID1011" s="5"/>
      <c r="IE1011" s="4"/>
      <c r="IF1011" s="6"/>
      <c r="IG1011" s="4"/>
      <c r="IH1011" s="6"/>
      <c r="II1011" s="5"/>
      <c r="IJ1011" s="5"/>
      <c r="IK1011" s="4"/>
      <c r="IL1011" s="6"/>
      <c r="IM1011" s="4"/>
      <c r="IN1011" s="6"/>
      <c r="IO1011" s="5"/>
      <c r="IP1011" s="5"/>
      <c r="IQ1011" s="4"/>
      <c r="IR1011" s="6"/>
      <c r="IS1011" s="4"/>
      <c r="IT1011" s="6"/>
      <c r="IU1011" s="5"/>
      <c r="IV1011" s="5"/>
      <c r="IW1011" s="4"/>
      <c r="IX1011" s="6"/>
      <c r="IY1011" s="4"/>
      <c r="IZ1011" s="6"/>
      <c r="JA1011" s="5"/>
      <c r="JB1011" s="5"/>
      <c r="JC1011" s="4"/>
      <c r="JD1011" s="6"/>
      <c r="JE1011" s="4"/>
      <c r="JF1011" s="6"/>
      <c r="JG1011" s="5"/>
      <c r="JH1011" s="5"/>
      <c r="JI1011" s="4"/>
      <c r="JJ1011" s="6"/>
      <c r="JK1011" s="4"/>
      <c r="JL1011" s="6"/>
      <c r="JM1011" s="5"/>
      <c r="JN1011" s="5"/>
      <c r="JO1011" s="4"/>
      <c r="JP1011" s="6"/>
      <c r="JQ1011" s="4"/>
      <c r="JR1011" s="6"/>
      <c r="JS1011" s="5"/>
      <c r="JT1011" s="5"/>
      <c r="JU1011" s="4"/>
      <c r="JV1011" s="6"/>
      <c r="JW1011" s="4"/>
      <c r="JX1011" s="6"/>
      <c r="JY1011" s="5"/>
      <c r="JZ1011" s="5"/>
      <c r="KA1011" s="4"/>
      <c r="KB1011" s="6"/>
      <c r="KC1011" s="4"/>
      <c r="KD1011" s="6"/>
      <c r="KE1011" s="5"/>
      <c r="KF1011" s="5"/>
      <c r="KG1011" s="4"/>
      <c r="KH1011" s="6"/>
      <c r="KI1011" s="4"/>
      <c r="KJ1011" s="6"/>
      <c r="KK1011" s="5"/>
      <c r="KL1011" s="5"/>
    </row>
    <row r="1012">
      <c r="A1012" s="3" t="s">
        <v>85</v>
      </c>
      <c r="B1012" s="3" t="s">
        <v>1162</v>
      </c>
      <c r="C1012" s="3" t="s">
        <v>87</v>
      </c>
      <c r="D1012" s="3" t="s">
        <v>88</v>
      </c>
      <c r="E1012" s="3" t="s">
        <v>854</v>
      </c>
      <c r="F1012" s="3" t="s">
        <v>854</v>
      </c>
      <c r="G1012" s="3" t="s">
        <v>854</v>
      </c>
      <c r="H1012" s="3" t="s">
        <v>129</v>
      </c>
      <c r="I1012" s="4"/>
      <c r="J1012" s="4">
        <f>=ROUNDDOWN({0},0)</f>
      </c>
      <c r="K1012" s="4"/>
      <c r="L1012" s="5"/>
      <c r="M1012" s="4"/>
      <c r="N1012" s="4">
        <f>=ROUNDDOWN({0},0)</f>
      </c>
      <c r="O1012" s="4"/>
      <c r="P1012" s="5"/>
      <c r="Q1012" s="4"/>
      <c r="R1012" s="6"/>
      <c r="S1012" s="4"/>
      <c r="T1012" s="6"/>
      <c r="U1012" s="5"/>
      <c r="V1012" s="5"/>
      <c r="W1012" s="4"/>
      <c r="X1012" s="6"/>
      <c r="Y1012" s="4"/>
      <c r="Z1012" s="6"/>
      <c r="AA1012" s="5"/>
      <c r="AB1012" s="5"/>
      <c r="AC1012" s="4"/>
      <c r="AD1012" s="6"/>
      <c r="AE1012" s="4"/>
      <c r="AF1012" s="6"/>
      <c r="AG1012" s="5"/>
      <c r="AH1012" s="5"/>
      <c r="AI1012" s="4"/>
      <c r="AJ1012" s="6"/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  <c r="AU1012" s="4"/>
      <c r="AV1012" s="6"/>
      <c r="AW1012" s="4"/>
      <c r="AX1012" s="6"/>
      <c r="AY1012" s="5"/>
      <c r="AZ1012" s="5"/>
      <c r="BA1012" s="4"/>
      <c r="BB1012" s="6"/>
      <c r="BC1012" s="4"/>
      <c r="BD1012" s="6"/>
      <c r="BE1012" s="5"/>
      <c r="BF1012" s="5"/>
      <c r="BG1012" s="4"/>
      <c r="BH1012" s="6"/>
      <c r="BI1012" s="4"/>
      <c r="BJ1012" s="6"/>
      <c r="BK1012" s="5"/>
      <c r="BL1012" s="5"/>
      <c r="BM1012" s="4"/>
      <c r="BN1012" s="6"/>
      <c r="BO1012" s="4"/>
      <c r="BP1012" s="6"/>
      <c r="BQ1012" s="5"/>
      <c r="BR1012" s="5"/>
      <c r="BS1012" s="4"/>
      <c r="BT1012" s="6"/>
      <c r="BU1012" s="4"/>
      <c r="BV1012" s="6"/>
      <c r="BW1012" s="5"/>
      <c r="BX1012" s="5"/>
      <c r="BY1012" s="4"/>
      <c r="BZ1012" s="6"/>
      <c r="CA1012" s="4"/>
      <c r="CB1012" s="6"/>
      <c r="CC1012" s="5"/>
      <c r="CD1012" s="5"/>
      <c r="CE1012" s="4"/>
      <c r="CF1012" s="6"/>
      <c r="CG1012" s="4"/>
      <c r="CH1012" s="6"/>
      <c r="CI1012" s="5"/>
      <c r="CJ1012" s="5"/>
      <c r="CK1012" s="4"/>
      <c r="CL1012" s="6"/>
      <c r="CM1012" s="4"/>
      <c r="CN1012" s="6"/>
      <c r="CO1012" s="5"/>
      <c r="CP1012" s="5"/>
      <c r="CQ1012" s="4"/>
      <c r="CR1012" s="6"/>
      <c r="CS1012" s="4"/>
      <c r="CT1012" s="6"/>
      <c r="CU1012" s="5"/>
      <c r="CV1012" s="5"/>
      <c r="CW1012" s="4"/>
      <c r="CX1012" s="6"/>
      <c r="CY1012" s="4"/>
      <c r="CZ1012" s="6"/>
      <c r="DA1012" s="5"/>
      <c r="DB1012" s="5"/>
      <c r="DC1012" s="4"/>
      <c r="DD1012" s="6"/>
      <c r="DE1012" s="4"/>
      <c r="DF1012" s="6"/>
      <c r="DG1012" s="5"/>
      <c r="DH1012" s="5"/>
      <c r="DI1012" s="4"/>
      <c r="DJ1012" s="6"/>
      <c r="DK1012" s="4"/>
      <c r="DL1012" s="6"/>
      <c r="DM1012" s="5"/>
      <c r="DN1012" s="5"/>
      <c r="DO1012" s="4"/>
      <c r="DP1012" s="6"/>
      <c r="DQ1012" s="4"/>
      <c r="DR1012" s="6"/>
      <c r="DS1012" s="5"/>
      <c r="DT1012" s="5"/>
      <c r="DU1012" s="4"/>
      <c r="DV1012" s="6"/>
      <c r="DW1012" s="4"/>
      <c r="DX1012" s="6"/>
      <c r="DY1012" s="5"/>
      <c r="DZ1012" s="5"/>
      <c r="EA1012" s="4"/>
      <c r="EB1012" s="6"/>
      <c r="EC1012" s="4"/>
      <c r="ED1012" s="6"/>
      <c r="EE1012" s="5"/>
      <c r="EF1012" s="5"/>
      <c r="EG1012" s="4"/>
      <c r="EH1012" s="6"/>
      <c r="EI1012" s="4"/>
      <c r="EJ1012" s="6"/>
      <c r="EK1012" s="5"/>
      <c r="EL1012" s="5"/>
      <c r="EM1012" s="4"/>
      <c r="EN1012" s="6"/>
      <c r="EO1012" s="4"/>
      <c r="EP1012" s="6"/>
      <c r="EQ1012" s="5"/>
      <c r="ER1012" s="5"/>
      <c r="ES1012" s="4"/>
      <c r="ET1012" s="6"/>
      <c r="EU1012" s="4"/>
      <c r="EV1012" s="6"/>
      <c r="EW1012" s="5"/>
      <c r="EX1012" s="5"/>
      <c r="EY1012" s="4"/>
      <c r="EZ1012" s="6"/>
      <c r="FA1012" s="4"/>
      <c r="FB1012" s="6"/>
      <c r="FC1012" s="5"/>
      <c r="FD1012" s="5"/>
      <c r="FE1012" s="4"/>
      <c r="FF1012" s="6"/>
      <c r="FG1012" s="4"/>
      <c r="FH1012" s="6"/>
      <c r="FI1012" s="5"/>
      <c r="FJ1012" s="5"/>
      <c r="FK1012" s="4"/>
      <c r="FL1012" s="6"/>
      <c r="FM1012" s="4"/>
      <c r="FN1012" s="6"/>
      <c r="FO1012" s="5"/>
      <c r="FP1012" s="5"/>
      <c r="FQ1012" s="4"/>
      <c r="FR1012" s="6"/>
      <c r="FS1012" s="4"/>
      <c r="FT1012" s="6"/>
      <c r="FU1012" s="5"/>
      <c r="FV1012" s="5"/>
      <c r="FW1012" s="4"/>
      <c r="FX1012" s="6"/>
      <c r="FY1012" s="4"/>
      <c r="FZ1012" s="6"/>
      <c r="GA1012" s="5"/>
      <c r="GB1012" s="5"/>
      <c r="GC1012" s="4"/>
      <c r="GD1012" s="6"/>
      <c r="GE1012" s="4"/>
      <c r="GF1012" s="6"/>
      <c r="GG1012" s="5"/>
      <c r="GH1012" s="5"/>
      <c r="GI1012" s="4"/>
      <c r="GJ1012" s="6"/>
      <c r="GK1012" s="4"/>
      <c r="GL1012" s="6"/>
      <c r="GM1012" s="5"/>
      <c r="GN1012" s="5"/>
      <c r="GO1012" s="4"/>
      <c r="GP1012" s="6"/>
      <c r="GQ1012" s="4"/>
      <c r="GR1012" s="6"/>
      <c r="GS1012" s="5"/>
      <c r="GT1012" s="5"/>
      <c r="GU1012" s="4"/>
      <c r="GV1012" s="6"/>
      <c r="GW1012" s="4"/>
      <c r="GX1012" s="6"/>
      <c r="GY1012" s="5"/>
      <c r="GZ1012" s="5"/>
      <c r="HA1012" s="4"/>
      <c r="HB1012" s="6"/>
      <c r="HC1012" s="4"/>
      <c r="HD1012" s="6"/>
      <c r="HE1012" s="5"/>
      <c r="HF1012" s="5"/>
      <c r="HG1012" s="4"/>
      <c r="HH1012" s="6"/>
      <c r="HI1012" s="4"/>
      <c r="HJ1012" s="6"/>
      <c r="HK1012" s="5"/>
      <c r="HL1012" s="5"/>
      <c r="HM1012" s="4"/>
      <c r="HN1012" s="6"/>
      <c r="HO1012" s="4"/>
      <c r="HP1012" s="6"/>
      <c r="HQ1012" s="5"/>
      <c r="HR1012" s="5"/>
      <c r="HS1012" s="4"/>
      <c r="HT1012" s="6"/>
      <c r="HU1012" s="4"/>
      <c r="HV1012" s="6"/>
      <c r="HW1012" s="5"/>
      <c r="HX1012" s="5"/>
      <c r="HY1012" s="4"/>
      <c r="HZ1012" s="6"/>
      <c r="IA1012" s="4"/>
      <c r="IB1012" s="6"/>
      <c r="IC1012" s="5"/>
      <c r="ID1012" s="5"/>
      <c r="IE1012" s="4"/>
      <c r="IF1012" s="6"/>
      <c r="IG1012" s="4"/>
      <c r="IH1012" s="6"/>
      <c r="II1012" s="5"/>
      <c r="IJ1012" s="5"/>
      <c r="IK1012" s="4"/>
      <c r="IL1012" s="6"/>
      <c r="IM1012" s="4"/>
      <c r="IN1012" s="6"/>
      <c r="IO1012" s="5"/>
      <c r="IP1012" s="5"/>
      <c r="IQ1012" s="4"/>
      <c r="IR1012" s="6"/>
      <c r="IS1012" s="4"/>
      <c r="IT1012" s="6"/>
      <c r="IU1012" s="5"/>
      <c r="IV1012" s="5"/>
      <c r="IW1012" s="4"/>
      <c r="IX1012" s="6"/>
      <c r="IY1012" s="4"/>
      <c r="IZ1012" s="6"/>
      <c r="JA1012" s="5"/>
      <c r="JB1012" s="5"/>
      <c r="JC1012" s="4"/>
      <c r="JD1012" s="6"/>
      <c r="JE1012" s="4"/>
      <c r="JF1012" s="6"/>
      <c r="JG1012" s="5"/>
      <c r="JH1012" s="5"/>
      <c r="JI1012" s="4"/>
      <c r="JJ1012" s="6"/>
      <c r="JK1012" s="4"/>
      <c r="JL1012" s="6"/>
      <c r="JM1012" s="5"/>
      <c r="JN1012" s="5"/>
      <c r="JO1012" s="4"/>
      <c r="JP1012" s="6"/>
      <c r="JQ1012" s="4"/>
      <c r="JR1012" s="6"/>
      <c r="JS1012" s="5"/>
      <c r="JT1012" s="5"/>
      <c r="JU1012" s="4"/>
      <c r="JV1012" s="6"/>
      <c r="JW1012" s="4"/>
      <c r="JX1012" s="6"/>
      <c r="JY1012" s="5"/>
      <c r="JZ1012" s="5"/>
      <c r="KA1012" s="4"/>
      <c r="KB1012" s="6"/>
      <c r="KC1012" s="4"/>
      <c r="KD1012" s="6"/>
      <c r="KE1012" s="5"/>
      <c r="KF1012" s="5"/>
      <c r="KG1012" s="4"/>
      <c r="KH1012" s="6"/>
      <c r="KI1012" s="4"/>
      <c r="KJ1012" s="6"/>
      <c r="KK1012" s="5"/>
      <c r="KL1012" s="5"/>
    </row>
    <row r="1013">
      <c r="A1013" s="3" t="s">
        <v>85</v>
      </c>
      <c r="B1013" s="3" t="s">
        <v>1162</v>
      </c>
      <c r="C1013" s="3" t="s">
        <v>87</v>
      </c>
      <c r="D1013" s="3" t="s">
        <v>88</v>
      </c>
      <c r="E1013" s="3" t="s">
        <v>1164</v>
      </c>
      <c r="F1013" s="3" t="s">
        <v>104</v>
      </c>
      <c r="G1013" s="3" t="s">
        <v>104</v>
      </c>
      <c r="H1013" s="3" t="s">
        <v>191</v>
      </c>
      <c r="I1013" s="4"/>
      <c r="J1013" s="4">
        <f>=ROUNDDOWN({0},0)</f>
      </c>
      <c r="K1013" s="4"/>
      <c r="L1013" s="5"/>
      <c r="M1013" s="4"/>
      <c r="N1013" s="4">
        <f>=ROUNDDOWN({0},0)</f>
      </c>
      <c r="O1013" s="4"/>
      <c r="P1013" s="5"/>
      <c r="Q1013" s="4"/>
      <c r="R1013" s="6"/>
      <c r="S1013" s="4"/>
      <c r="T1013" s="6"/>
      <c r="U1013" s="5"/>
      <c r="V1013" s="5"/>
      <c r="W1013" s="4"/>
      <c r="X1013" s="6"/>
      <c r="Y1013" s="4"/>
      <c r="Z1013" s="6"/>
      <c r="AA1013" s="5"/>
      <c r="AB1013" s="5"/>
      <c r="AC1013" s="4"/>
      <c r="AD1013" s="6"/>
      <c r="AE1013" s="4"/>
      <c r="AF1013" s="6"/>
      <c r="AG1013" s="5"/>
      <c r="AH1013" s="5"/>
      <c r="AI1013" s="4"/>
      <c r="AJ1013" s="6"/>
      <c r="AK1013" s="4"/>
      <c r="AL1013" s="6"/>
      <c r="AM1013" s="5"/>
      <c r="AN1013" s="5"/>
      <c r="AO1013" s="4"/>
      <c r="AP1013" s="6"/>
      <c r="AQ1013" s="4"/>
      <c r="AR1013" s="6"/>
      <c r="AS1013" s="5"/>
      <c r="AT1013" s="5"/>
      <c r="AU1013" s="4"/>
      <c r="AV1013" s="6"/>
      <c r="AW1013" s="4"/>
      <c r="AX1013" s="6"/>
      <c r="AY1013" s="5"/>
      <c r="AZ1013" s="5"/>
      <c r="BA1013" s="4"/>
      <c r="BB1013" s="6"/>
      <c r="BC1013" s="4"/>
      <c r="BD1013" s="6"/>
      <c r="BE1013" s="5"/>
      <c r="BF1013" s="5"/>
      <c r="BG1013" s="4"/>
      <c r="BH1013" s="6"/>
      <c r="BI1013" s="4"/>
      <c r="BJ1013" s="6"/>
      <c r="BK1013" s="5"/>
      <c r="BL1013" s="5"/>
      <c r="BM1013" s="4"/>
      <c r="BN1013" s="6"/>
      <c r="BO1013" s="4"/>
      <c r="BP1013" s="6"/>
      <c r="BQ1013" s="5"/>
      <c r="BR1013" s="5"/>
      <c r="BS1013" s="4"/>
      <c r="BT1013" s="6"/>
      <c r="BU1013" s="4"/>
      <c r="BV1013" s="6"/>
      <c r="BW1013" s="5"/>
      <c r="BX1013" s="5"/>
      <c r="BY1013" s="4"/>
      <c r="BZ1013" s="6"/>
      <c r="CA1013" s="4"/>
      <c r="CB1013" s="6"/>
      <c r="CC1013" s="5"/>
      <c r="CD1013" s="5"/>
      <c r="CE1013" s="4"/>
      <c r="CF1013" s="6"/>
      <c r="CG1013" s="4"/>
      <c r="CH1013" s="6"/>
      <c r="CI1013" s="5"/>
      <c r="CJ1013" s="5"/>
      <c r="CK1013" s="4"/>
      <c r="CL1013" s="6"/>
      <c r="CM1013" s="4"/>
      <c r="CN1013" s="6"/>
      <c r="CO1013" s="5"/>
      <c r="CP1013" s="5"/>
      <c r="CQ1013" s="4"/>
      <c r="CR1013" s="6"/>
      <c r="CS1013" s="4"/>
      <c r="CT1013" s="6"/>
      <c r="CU1013" s="5"/>
      <c r="CV1013" s="5"/>
      <c r="CW1013" s="4"/>
      <c r="CX1013" s="6"/>
      <c r="CY1013" s="4"/>
      <c r="CZ1013" s="6"/>
      <c r="DA1013" s="5"/>
      <c r="DB1013" s="5"/>
      <c r="DC1013" s="4"/>
      <c r="DD1013" s="6"/>
      <c r="DE1013" s="4"/>
      <c r="DF1013" s="6"/>
      <c r="DG1013" s="5"/>
      <c r="DH1013" s="5"/>
      <c r="DI1013" s="4"/>
      <c r="DJ1013" s="6"/>
      <c r="DK1013" s="4"/>
      <c r="DL1013" s="6"/>
      <c r="DM1013" s="5"/>
      <c r="DN1013" s="5"/>
      <c r="DO1013" s="4"/>
      <c r="DP1013" s="6"/>
      <c r="DQ1013" s="4"/>
      <c r="DR1013" s="6"/>
      <c r="DS1013" s="5"/>
      <c r="DT1013" s="5"/>
      <c r="DU1013" s="4"/>
      <c r="DV1013" s="6"/>
      <c r="DW1013" s="4"/>
      <c r="DX1013" s="6"/>
      <c r="DY1013" s="5"/>
      <c r="DZ1013" s="5"/>
      <c r="EA1013" s="4"/>
      <c r="EB1013" s="6"/>
      <c r="EC1013" s="4"/>
      <c r="ED1013" s="6"/>
      <c r="EE1013" s="5"/>
      <c r="EF1013" s="5"/>
      <c r="EG1013" s="4"/>
      <c r="EH1013" s="6"/>
      <c r="EI1013" s="4"/>
      <c r="EJ1013" s="6"/>
      <c r="EK1013" s="5"/>
      <c r="EL1013" s="5"/>
      <c r="EM1013" s="4"/>
      <c r="EN1013" s="6"/>
      <c r="EO1013" s="4"/>
      <c r="EP1013" s="6"/>
      <c r="EQ1013" s="5"/>
      <c r="ER1013" s="5"/>
      <c r="ES1013" s="4"/>
      <c r="ET1013" s="6"/>
      <c r="EU1013" s="4"/>
      <c r="EV1013" s="6"/>
      <c r="EW1013" s="5"/>
      <c r="EX1013" s="5"/>
      <c r="EY1013" s="4"/>
      <c r="EZ1013" s="6"/>
      <c r="FA1013" s="4"/>
      <c r="FB1013" s="6"/>
      <c r="FC1013" s="5"/>
      <c r="FD1013" s="5"/>
      <c r="FE1013" s="4"/>
      <c r="FF1013" s="6"/>
      <c r="FG1013" s="4"/>
      <c r="FH1013" s="6"/>
      <c r="FI1013" s="5"/>
      <c r="FJ1013" s="5"/>
      <c r="FK1013" s="4"/>
      <c r="FL1013" s="6"/>
      <c r="FM1013" s="4"/>
      <c r="FN1013" s="6"/>
      <c r="FO1013" s="5"/>
      <c r="FP1013" s="5"/>
      <c r="FQ1013" s="4"/>
      <c r="FR1013" s="6"/>
      <c r="FS1013" s="4"/>
      <c r="FT1013" s="6"/>
      <c r="FU1013" s="5"/>
      <c r="FV1013" s="5"/>
      <c r="FW1013" s="4"/>
      <c r="FX1013" s="6"/>
      <c r="FY1013" s="4"/>
      <c r="FZ1013" s="6"/>
      <c r="GA1013" s="5"/>
      <c r="GB1013" s="5"/>
      <c r="GC1013" s="4"/>
      <c r="GD1013" s="6"/>
      <c r="GE1013" s="4"/>
      <c r="GF1013" s="6"/>
      <c r="GG1013" s="5"/>
      <c r="GH1013" s="5"/>
      <c r="GI1013" s="4"/>
      <c r="GJ1013" s="6"/>
      <c r="GK1013" s="4"/>
      <c r="GL1013" s="6"/>
      <c r="GM1013" s="5"/>
      <c r="GN1013" s="5"/>
      <c r="GO1013" s="4"/>
      <c r="GP1013" s="6"/>
      <c r="GQ1013" s="4"/>
      <c r="GR1013" s="6"/>
      <c r="GS1013" s="5"/>
      <c r="GT1013" s="5"/>
      <c r="GU1013" s="4"/>
      <c r="GV1013" s="6"/>
      <c r="GW1013" s="4"/>
      <c r="GX1013" s="6"/>
      <c r="GY1013" s="5"/>
      <c r="GZ1013" s="5"/>
      <c r="HA1013" s="4"/>
      <c r="HB1013" s="6"/>
      <c r="HC1013" s="4"/>
      <c r="HD1013" s="6"/>
      <c r="HE1013" s="5"/>
      <c r="HF1013" s="5"/>
      <c r="HG1013" s="4"/>
      <c r="HH1013" s="6"/>
      <c r="HI1013" s="4"/>
      <c r="HJ1013" s="6"/>
      <c r="HK1013" s="5"/>
      <c r="HL1013" s="5"/>
      <c r="HM1013" s="4"/>
      <c r="HN1013" s="6"/>
      <c r="HO1013" s="4"/>
      <c r="HP1013" s="6"/>
      <c r="HQ1013" s="5"/>
      <c r="HR1013" s="5"/>
      <c r="HS1013" s="4"/>
      <c r="HT1013" s="6"/>
      <c r="HU1013" s="4"/>
      <c r="HV1013" s="6"/>
      <c r="HW1013" s="5"/>
      <c r="HX1013" s="5"/>
      <c r="HY1013" s="4"/>
      <c r="HZ1013" s="6"/>
      <c r="IA1013" s="4"/>
      <c r="IB1013" s="6"/>
      <c r="IC1013" s="5"/>
      <c r="ID1013" s="5"/>
      <c r="IE1013" s="4"/>
      <c r="IF1013" s="6"/>
      <c r="IG1013" s="4"/>
      <c r="IH1013" s="6"/>
      <c r="II1013" s="5"/>
      <c r="IJ1013" s="5"/>
      <c r="IK1013" s="4"/>
      <c r="IL1013" s="6"/>
      <c r="IM1013" s="4"/>
      <c r="IN1013" s="6"/>
      <c r="IO1013" s="5"/>
      <c r="IP1013" s="5"/>
      <c r="IQ1013" s="4"/>
      <c r="IR1013" s="6"/>
      <c r="IS1013" s="4"/>
      <c r="IT1013" s="6"/>
      <c r="IU1013" s="5"/>
      <c r="IV1013" s="5"/>
      <c r="IW1013" s="4"/>
      <c r="IX1013" s="6"/>
      <c r="IY1013" s="4"/>
      <c r="IZ1013" s="6"/>
      <c r="JA1013" s="5"/>
      <c r="JB1013" s="5"/>
      <c r="JC1013" s="4"/>
      <c r="JD1013" s="6"/>
      <c r="JE1013" s="4"/>
      <c r="JF1013" s="6"/>
      <c r="JG1013" s="5"/>
      <c r="JH1013" s="5"/>
      <c r="JI1013" s="4"/>
      <c r="JJ1013" s="6"/>
      <c r="JK1013" s="4"/>
      <c r="JL1013" s="6"/>
      <c r="JM1013" s="5"/>
      <c r="JN1013" s="5"/>
      <c r="JO1013" s="4"/>
      <c r="JP1013" s="6"/>
      <c r="JQ1013" s="4"/>
      <c r="JR1013" s="6"/>
      <c r="JS1013" s="5"/>
      <c r="JT1013" s="5"/>
      <c r="JU1013" s="4"/>
      <c r="JV1013" s="6"/>
      <c r="JW1013" s="4"/>
      <c r="JX1013" s="6"/>
      <c r="JY1013" s="5"/>
      <c r="JZ1013" s="5"/>
      <c r="KA1013" s="4"/>
      <c r="KB1013" s="6"/>
      <c r="KC1013" s="4"/>
      <c r="KD1013" s="6"/>
      <c r="KE1013" s="5"/>
      <c r="KF1013" s="5"/>
      <c r="KG1013" s="4"/>
      <c r="KH1013" s="6"/>
      <c r="KI1013" s="4"/>
      <c r="KJ1013" s="6"/>
      <c r="KK1013" s="5"/>
      <c r="KL1013" s="5"/>
    </row>
    <row r="1014">
      <c r="A1014" s="3" t="s">
        <v>85</v>
      </c>
      <c r="B1014" s="3" t="s">
        <v>1162</v>
      </c>
      <c r="C1014" s="3" t="s">
        <v>87</v>
      </c>
      <c r="D1014" s="3" t="s">
        <v>88</v>
      </c>
      <c r="E1014" s="3" t="s">
        <v>816</v>
      </c>
      <c r="F1014" s="3" t="s">
        <v>104</v>
      </c>
      <c r="G1014" s="3" t="s">
        <v>104</v>
      </c>
      <c r="H1014" s="3" t="s">
        <v>129</v>
      </c>
      <c r="I1014" s="4"/>
      <c r="J1014" s="4">
        <f>=ROUNDDOWN({0},0)</f>
      </c>
      <c r="K1014" s="4"/>
      <c r="L1014" s="5"/>
      <c r="M1014" s="4"/>
      <c r="N1014" s="4">
        <f>=ROUNDDOWN({0},0)</f>
      </c>
      <c r="O1014" s="4"/>
      <c r="P1014" s="5"/>
      <c r="Q1014" s="4"/>
      <c r="R1014" s="6"/>
      <c r="S1014" s="4"/>
      <c r="T1014" s="6"/>
      <c r="U1014" s="5"/>
      <c r="V1014" s="5"/>
      <c r="W1014" s="4"/>
      <c r="X1014" s="6"/>
      <c r="Y1014" s="4"/>
      <c r="Z1014" s="6"/>
      <c r="AA1014" s="5"/>
      <c r="AB1014" s="5"/>
      <c r="AC1014" s="4"/>
      <c r="AD1014" s="6"/>
      <c r="AE1014" s="4"/>
      <c r="AF1014" s="6"/>
      <c r="AG1014" s="5"/>
      <c r="AH1014" s="5"/>
      <c r="AI1014" s="4"/>
      <c r="AJ1014" s="6"/>
      <c r="AK1014" s="4"/>
      <c r="AL1014" s="6"/>
      <c r="AM1014" s="5"/>
      <c r="AN1014" s="5"/>
      <c r="AO1014" s="4"/>
      <c r="AP1014" s="6"/>
      <c r="AQ1014" s="4"/>
      <c r="AR1014" s="6"/>
      <c r="AS1014" s="5"/>
      <c r="AT1014" s="5"/>
      <c r="AU1014" s="4"/>
      <c r="AV1014" s="6"/>
      <c r="AW1014" s="4"/>
      <c r="AX1014" s="6"/>
      <c r="AY1014" s="5"/>
      <c r="AZ1014" s="5"/>
      <c r="BA1014" s="4"/>
      <c r="BB1014" s="6"/>
      <c r="BC1014" s="4"/>
      <c r="BD1014" s="6"/>
      <c r="BE1014" s="5"/>
      <c r="BF1014" s="5"/>
      <c r="BG1014" s="4"/>
      <c r="BH1014" s="6"/>
      <c r="BI1014" s="4"/>
      <c r="BJ1014" s="6"/>
      <c r="BK1014" s="5"/>
      <c r="BL1014" s="5"/>
      <c r="BM1014" s="4"/>
      <c r="BN1014" s="6"/>
      <c r="BO1014" s="4"/>
      <c r="BP1014" s="6"/>
      <c r="BQ1014" s="5"/>
      <c r="BR1014" s="5"/>
      <c r="BS1014" s="4"/>
      <c r="BT1014" s="6"/>
      <c r="BU1014" s="4"/>
      <c r="BV1014" s="6"/>
      <c r="BW1014" s="5"/>
      <c r="BX1014" s="5"/>
      <c r="BY1014" s="4"/>
      <c r="BZ1014" s="6"/>
      <c r="CA1014" s="4"/>
      <c r="CB1014" s="6"/>
      <c r="CC1014" s="5"/>
      <c r="CD1014" s="5"/>
      <c r="CE1014" s="4"/>
      <c r="CF1014" s="6"/>
      <c r="CG1014" s="4"/>
      <c r="CH1014" s="6"/>
      <c r="CI1014" s="5"/>
      <c r="CJ1014" s="5"/>
      <c r="CK1014" s="4"/>
      <c r="CL1014" s="6"/>
      <c r="CM1014" s="4"/>
      <c r="CN1014" s="6"/>
      <c r="CO1014" s="5"/>
      <c r="CP1014" s="5"/>
      <c r="CQ1014" s="4"/>
      <c r="CR1014" s="6"/>
      <c r="CS1014" s="4"/>
      <c r="CT1014" s="6"/>
      <c r="CU1014" s="5"/>
      <c r="CV1014" s="5"/>
      <c r="CW1014" s="4"/>
      <c r="CX1014" s="6"/>
      <c r="CY1014" s="4"/>
      <c r="CZ1014" s="6"/>
      <c r="DA1014" s="5"/>
      <c r="DB1014" s="5"/>
      <c r="DC1014" s="4"/>
      <c r="DD1014" s="6"/>
      <c r="DE1014" s="4"/>
      <c r="DF1014" s="6"/>
      <c r="DG1014" s="5"/>
      <c r="DH1014" s="5"/>
      <c r="DI1014" s="4"/>
      <c r="DJ1014" s="6"/>
      <c r="DK1014" s="4"/>
      <c r="DL1014" s="6"/>
      <c r="DM1014" s="5"/>
      <c r="DN1014" s="5"/>
      <c r="DO1014" s="4"/>
      <c r="DP1014" s="6"/>
      <c r="DQ1014" s="4"/>
      <c r="DR1014" s="6"/>
      <c r="DS1014" s="5"/>
      <c r="DT1014" s="5"/>
      <c r="DU1014" s="4"/>
      <c r="DV1014" s="6"/>
      <c r="DW1014" s="4"/>
      <c r="DX1014" s="6"/>
      <c r="DY1014" s="5"/>
      <c r="DZ1014" s="5"/>
      <c r="EA1014" s="4"/>
      <c r="EB1014" s="6"/>
      <c r="EC1014" s="4"/>
      <c r="ED1014" s="6"/>
      <c r="EE1014" s="5"/>
      <c r="EF1014" s="5"/>
      <c r="EG1014" s="4"/>
      <c r="EH1014" s="6"/>
      <c r="EI1014" s="4"/>
      <c r="EJ1014" s="6"/>
      <c r="EK1014" s="5"/>
      <c r="EL1014" s="5"/>
      <c r="EM1014" s="4"/>
      <c r="EN1014" s="6"/>
      <c r="EO1014" s="4"/>
      <c r="EP1014" s="6"/>
      <c r="EQ1014" s="5"/>
      <c r="ER1014" s="5"/>
      <c r="ES1014" s="4"/>
      <c r="ET1014" s="6"/>
      <c r="EU1014" s="4"/>
      <c r="EV1014" s="6"/>
      <c r="EW1014" s="5"/>
      <c r="EX1014" s="5"/>
      <c r="EY1014" s="4"/>
      <c r="EZ1014" s="6"/>
      <c r="FA1014" s="4"/>
      <c r="FB1014" s="6"/>
      <c r="FC1014" s="5"/>
      <c r="FD1014" s="5"/>
      <c r="FE1014" s="4"/>
      <c r="FF1014" s="6"/>
      <c r="FG1014" s="4"/>
      <c r="FH1014" s="6"/>
      <c r="FI1014" s="5"/>
      <c r="FJ1014" s="5"/>
      <c r="FK1014" s="4"/>
      <c r="FL1014" s="6"/>
      <c r="FM1014" s="4"/>
      <c r="FN1014" s="6"/>
      <c r="FO1014" s="5"/>
      <c r="FP1014" s="5"/>
      <c r="FQ1014" s="4"/>
      <c r="FR1014" s="6"/>
      <c r="FS1014" s="4"/>
      <c r="FT1014" s="6"/>
      <c r="FU1014" s="5"/>
      <c r="FV1014" s="5"/>
      <c r="FW1014" s="4"/>
      <c r="FX1014" s="6"/>
      <c r="FY1014" s="4"/>
      <c r="FZ1014" s="6"/>
      <c r="GA1014" s="5"/>
      <c r="GB1014" s="5"/>
      <c r="GC1014" s="4"/>
      <c r="GD1014" s="6"/>
      <c r="GE1014" s="4"/>
      <c r="GF1014" s="6"/>
      <c r="GG1014" s="5"/>
      <c r="GH1014" s="5"/>
      <c r="GI1014" s="4"/>
      <c r="GJ1014" s="6"/>
      <c r="GK1014" s="4"/>
      <c r="GL1014" s="6"/>
      <c r="GM1014" s="5"/>
      <c r="GN1014" s="5"/>
      <c r="GO1014" s="4"/>
      <c r="GP1014" s="6"/>
      <c r="GQ1014" s="4"/>
      <c r="GR1014" s="6"/>
      <c r="GS1014" s="5"/>
      <c r="GT1014" s="5"/>
      <c r="GU1014" s="4"/>
      <c r="GV1014" s="6"/>
      <c r="GW1014" s="4"/>
      <c r="GX1014" s="6"/>
      <c r="GY1014" s="5"/>
      <c r="GZ1014" s="5"/>
      <c r="HA1014" s="4"/>
      <c r="HB1014" s="6"/>
      <c r="HC1014" s="4"/>
      <c r="HD1014" s="6"/>
      <c r="HE1014" s="5"/>
      <c r="HF1014" s="5"/>
      <c r="HG1014" s="4"/>
      <c r="HH1014" s="6"/>
      <c r="HI1014" s="4"/>
      <c r="HJ1014" s="6"/>
      <c r="HK1014" s="5"/>
      <c r="HL1014" s="5"/>
      <c r="HM1014" s="4"/>
      <c r="HN1014" s="6"/>
      <c r="HO1014" s="4"/>
      <c r="HP1014" s="6"/>
      <c r="HQ1014" s="5"/>
      <c r="HR1014" s="5"/>
      <c r="HS1014" s="4"/>
      <c r="HT1014" s="6"/>
      <c r="HU1014" s="4"/>
      <c r="HV1014" s="6"/>
      <c r="HW1014" s="5"/>
      <c r="HX1014" s="5"/>
      <c r="HY1014" s="4"/>
      <c r="HZ1014" s="6"/>
      <c r="IA1014" s="4"/>
      <c r="IB1014" s="6"/>
      <c r="IC1014" s="5"/>
      <c r="ID1014" s="5"/>
      <c r="IE1014" s="4"/>
      <c r="IF1014" s="6"/>
      <c r="IG1014" s="4"/>
      <c r="IH1014" s="6"/>
      <c r="II1014" s="5"/>
      <c r="IJ1014" s="5"/>
      <c r="IK1014" s="4"/>
      <c r="IL1014" s="6"/>
      <c r="IM1014" s="4"/>
      <c r="IN1014" s="6"/>
      <c r="IO1014" s="5"/>
      <c r="IP1014" s="5"/>
      <c r="IQ1014" s="4"/>
      <c r="IR1014" s="6"/>
      <c r="IS1014" s="4"/>
      <c r="IT1014" s="6"/>
      <c r="IU1014" s="5"/>
      <c r="IV1014" s="5"/>
      <c r="IW1014" s="4"/>
      <c r="IX1014" s="6"/>
      <c r="IY1014" s="4"/>
      <c r="IZ1014" s="6"/>
      <c r="JA1014" s="5"/>
      <c r="JB1014" s="5"/>
      <c r="JC1014" s="4"/>
      <c r="JD1014" s="6"/>
      <c r="JE1014" s="4"/>
      <c r="JF1014" s="6"/>
      <c r="JG1014" s="5"/>
      <c r="JH1014" s="5"/>
      <c r="JI1014" s="4"/>
      <c r="JJ1014" s="6"/>
      <c r="JK1014" s="4"/>
      <c r="JL1014" s="6"/>
      <c r="JM1014" s="5"/>
      <c r="JN1014" s="5"/>
      <c r="JO1014" s="4"/>
      <c r="JP1014" s="6"/>
      <c r="JQ1014" s="4"/>
      <c r="JR1014" s="6"/>
      <c r="JS1014" s="5"/>
      <c r="JT1014" s="5"/>
      <c r="JU1014" s="4"/>
      <c r="JV1014" s="6"/>
      <c r="JW1014" s="4"/>
      <c r="JX1014" s="6"/>
      <c r="JY1014" s="5"/>
      <c r="JZ1014" s="5"/>
      <c r="KA1014" s="4"/>
      <c r="KB1014" s="6"/>
      <c r="KC1014" s="4"/>
      <c r="KD1014" s="6"/>
      <c r="KE1014" s="5"/>
      <c r="KF1014" s="5"/>
      <c r="KG1014" s="4"/>
      <c r="KH1014" s="6"/>
      <c r="KI1014" s="4"/>
      <c r="KJ1014" s="6"/>
      <c r="KK1014" s="5"/>
      <c r="KL1014" s="5"/>
    </row>
    <row r="1015">
      <c r="A1015" s="3" t="s">
        <v>85</v>
      </c>
      <c r="B1015" s="3" t="s">
        <v>1162</v>
      </c>
      <c r="C1015" s="3" t="s">
        <v>87</v>
      </c>
      <c r="D1015" s="3" t="s">
        <v>396</v>
      </c>
      <c r="E1015" s="3" t="s">
        <v>240</v>
      </c>
      <c r="F1015" s="3" t="s">
        <v>240</v>
      </c>
      <c r="G1015" s="3" t="s">
        <v>240</v>
      </c>
      <c r="H1015" s="3" t="s">
        <v>96</v>
      </c>
      <c r="I1015" s="4"/>
      <c r="J1015" s="4">
        <f>=ROUNDDOWN({0},0)</f>
      </c>
      <c r="K1015" s="4"/>
      <c r="L1015" s="5"/>
      <c r="M1015" s="4"/>
      <c r="N1015" s="4">
        <f>=ROUNDDOWN({0},0)</f>
      </c>
      <c r="O1015" s="4"/>
      <c r="P1015" s="5"/>
      <c r="Q1015" s="4">
        <v>1</v>
      </c>
      <c r="R1015" s="6">
        <v>19.25</v>
      </c>
      <c r="S1015" s="4"/>
      <c r="T1015" s="6"/>
      <c r="U1015" s="5"/>
      <c r="V1015" s="5"/>
      <c r="W1015" s="4"/>
      <c r="X1015" s="6"/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  <c r="AI1015" s="4"/>
      <c r="AJ1015" s="6"/>
      <c r="AK1015" s="4"/>
      <c r="AL1015" s="6"/>
      <c r="AM1015" s="5"/>
      <c r="AN1015" s="5"/>
      <c r="AO1015" s="4"/>
      <c r="AP1015" s="6"/>
      <c r="AQ1015" s="4"/>
      <c r="AR1015" s="6"/>
      <c r="AS1015" s="5"/>
      <c r="AT1015" s="5"/>
      <c r="AU1015" s="4"/>
      <c r="AV1015" s="6"/>
      <c r="AW1015" s="4"/>
      <c r="AX1015" s="6"/>
      <c r="AY1015" s="5"/>
      <c r="AZ1015" s="5"/>
      <c r="BA1015" s="4">
        <v>1</v>
      </c>
      <c r="BB1015" s="6">
        <v>19.25</v>
      </c>
      <c r="BC1015" s="4"/>
      <c r="BD1015" s="6"/>
      <c r="BE1015" s="5"/>
      <c r="BF1015" s="5"/>
      <c r="BG1015" s="4"/>
      <c r="BH1015" s="6"/>
      <c r="BI1015" s="4"/>
      <c r="BJ1015" s="6"/>
      <c r="BK1015" s="5"/>
      <c r="BL1015" s="5"/>
      <c r="BM1015" s="4"/>
      <c r="BN1015" s="6"/>
      <c r="BO1015" s="4"/>
      <c r="BP1015" s="6"/>
      <c r="BQ1015" s="5"/>
      <c r="BR1015" s="5"/>
      <c r="BS1015" s="4"/>
      <c r="BT1015" s="6"/>
      <c r="BU1015" s="4"/>
      <c r="BV1015" s="6"/>
      <c r="BW1015" s="5"/>
      <c r="BX1015" s="5"/>
      <c r="BY1015" s="4"/>
      <c r="BZ1015" s="6"/>
      <c r="CA1015" s="4"/>
      <c r="CB1015" s="6"/>
      <c r="CC1015" s="5"/>
      <c r="CD1015" s="5"/>
      <c r="CE1015" s="4"/>
      <c r="CF1015" s="6"/>
      <c r="CG1015" s="4"/>
      <c r="CH1015" s="6"/>
      <c r="CI1015" s="5"/>
      <c r="CJ1015" s="5"/>
      <c r="CK1015" s="4"/>
      <c r="CL1015" s="6"/>
      <c r="CM1015" s="4"/>
      <c r="CN1015" s="6"/>
      <c r="CO1015" s="5"/>
      <c r="CP1015" s="5"/>
      <c r="CQ1015" s="4"/>
      <c r="CR1015" s="6"/>
      <c r="CS1015" s="4"/>
      <c r="CT1015" s="6"/>
      <c r="CU1015" s="5"/>
      <c r="CV1015" s="5"/>
      <c r="CW1015" s="4"/>
      <c r="CX1015" s="6"/>
      <c r="CY1015" s="4"/>
      <c r="CZ1015" s="6"/>
      <c r="DA1015" s="5"/>
      <c r="DB1015" s="5"/>
      <c r="DC1015" s="4"/>
      <c r="DD1015" s="6"/>
      <c r="DE1015" s="4"/>
      <c r="DF1015" s="6"/>
      <c r="DG1015" s="5"/>
      <c r="DH1015" s="5"/>
      <c r="DI1015" s="4"/>
      <c r="DJ1015" s="6"/>
      <c r="DK1015" s="4"/>
      <c r="DL1015" s="6"/>
      <c r="DM1015" s="5"/>
      <c r="DN1015" s="5"/>
      <c r="DO1015" s="4"/>
      <c r="DP1015" s="6"/>
      <c r="DQ1015" s="4"/>
      <c r="DR1015" s="6"/>
      <c r="DS1015" s="5"/>
      <c r="DT1015" s="5"/>
      <c r="DU1015" s="4"/>
      <c r="DV1015" s="6"/>
      <c r="DW1015" s="4"/>
      <c r="DX1015" s="6"/>
      <c r="DY1015" s="5"/>
      <c r="DZ1015" s="5"/>
      <c r="EA1015" s="4"/>
      <c r="EB1015" s="6"/>
      <c r="EC1015" s="4"/>
      <c r="ED1015" s="6"/>
      <c r="EE1015" s="5"/>
      <c r="EF1015" s="5"/>
      <c r="EG1015" s="4"/>
      <c r="EH1015" s="6"/>
      <c r="EI1015" s="4"/>
      <c r="EJ1015" s="6"/>
      <c r="EK1015" s="5"/>
      <c r="EL1015" s="5"/>
      <c r="EM1015" s="4"/>
      <c r="EN1015" s="6"/>
      <c r="EO1015" s="4"/>
      <c r="EP1015" s="6"/>
      <c r="EQ1015" s="5"/>
      <c r="ER1015" s="5"/>
      <c r="ES1015" s="4"/>
      <c r="ET1015" s="6"/>
      <c r="EU1015" s="4"/>
      <c r="EV1015" s="6"/>
      <c r="EW1015" s="5"/>
      <c r="EX1015" s="5"/>
      <c r="EY1015" s="4"/>
      <c r="EZ1015" s="6"/>
      <c r="FA1015" s="4"/>
      <c r="FB1015" s="6"/>
      <c r="FC1015" s="5"/>
      <c r="FD1015" s="5"/>
      <c r="FE1015" s="4"/>
      <c r="FF1015" s="6"/>
      <c r="FG1015" s="4"/>
      <c r="FH1015" s="6"/>
      <c r="FI1015" s="5"/>
      <c r="FJ1015" s="5"/>
      <c r="FK1015" s="4"/>
      <c r="FL1015" s="6"/>
      <c r="FM1015" s="4"/>
      <c r="FN1015" s="6"/>
      <c r="FO1015" s="5"/>
      <c r="FP1015" s="5"/>
      <c r="FQ1015" s="4"/>
      <c r="FR1015" s="6"/>
      <c r="FS1015" s="4"/>
      <c r="FT1015" s="6"/>
      <c r="FU1015" s="5"/>
      <c r="FV1015" s="5"/>
      <c r="FW1015" s="4"/>
      <c r="FX1015" s="6"/>
      <c r="FY1015" s="4"/>
      <c r="FZ1015" s="6"/>
      <c r="GA1015" s="5"/>
      <c r="GB1015" s="5"/>
      <c r="GC1015" s="4"/>
      <c r="GD1015" s="6"/>
      <c r="GE1015" s="4"/>
      <c r="GF1015" s="6"/>
      <c r="GG1015" s="5"/>
      <c r="GH1015" s="5"/>
      <c r="GI1015" s="4"/>
      <c r="GJ1015" s="6"/>
      <c r="GK1015" s="4"/>
      <c r="GL1015" s="6"/>
      <c r="GM1015" s="5"/>
      <c r="GN1015" s="5"/>
      <c r="GO1015" s="4"/>
      <c r="GP1015" s="6"/>
      <c r="GQ1015" s="4"/>
      <c r="GR1015" s="6"/>
      <c r="GS1015" s="5"/>
      <c r="GT1015" s="5"/>
      <c r="GU1015" s="4"/>
      <c r="GV1015" s="6"/>
      <c r="GW1015" s="4"/>
      <c r="GX1015" s="6"/>
      <c r="GY1015" s="5"/>
      <c r="GZ1015" s="5"/>
      <c r="HA1015" s="4"/>
      <c r="HB1015" s="6"/>
      <c r="HC1015" s="4"/>
      <c r="HD1015" s="6"/>
      <c r="HE1015" s="5"/>
      <c r="HF1015" s="5"/>
      <c r="HG1015" s="4"/>
      <c r="HH1015" s="6"/>
      <c r="HI1015" s="4"/>
      <c r="HJ1015" s="6"/>
      <c r="HK1015" s="5"/>
      <c r="HL1015" s="5"/>
      <c r="HM1015" s="4"/>
      <c r="HN1015" s="6"/>
      <c r="HO1015" s="4"/>
      <c r="HP1015" s="6"/>
      <c r="HQ1015" s="5"/>
      <c r="HR1015" s="5"/>
      <c r="HS1015" s="4"/>
      <c r="HT1015" s="6"/>
      <c r="HU1015" s="4"/>
      <c r="HV1015" s="6"/>
      <c r="HW1015" s="5"/>
      <c r="HX1015" s="5"/>
      <c r="HY1015" s="4"/>
      <c r="HZ1015" s="6"/>
      <c r="IA1015" s="4"/>
      <c r="IB1015" s="6"/>
      <c r="IC1015" s="5"/>
      <c r="ID1015" s="5"/>
      <c r="IE1015" s="4"/>
      <c r="IF1015" s="6"/>
      <c r="IG1015" s="4"/>
      <c r="IH1015" s="6"/>
      <c r="II1015" s="5"/>
      <c r="IJ1015" s="5"/>
      <c r="IK1015" s="4"/>
      <c r="IL1015" s="6"/>
      <c r="IM1015" s="4"/>
      <c r="IN1015" s="6"/>
      <c r="IO1015" s="5"/>
      <c r="IP1015" s="5"/>
      <c r="IQ1015" s="4"/>
      <c r="IR1015" s="6"/>
      <c r="IS1015" s="4"/>
      <c r="IT1015" s="6"/>
      <c r="IU1015" s="5"/>
      <c r="IV1015" s="5"/>
      <c r="IW1015" s="4"/>
      <c r="IX1015" s="6"/>
      <c r="IY1015" s="4"/>
      <c r="IZ1015" s="6"/>
      <c r="JA1015" s="5"/>
      <c r="JB1015" s="5"/>
      <c r="JC1015" s="4"/>
      <c r="JD1015" s="6"/>
      <c r="JE1015" s="4"/>
      <c r="JF1015" s="6"/>
      <c r="JG1015" s="5"/>
      <c r="JH1015" s="5"/>
      <c r="JI1015" s="4"/>
      <c r="JJ1015" s="6"/>
      <c r="JK1015" s="4"/>
      <c r="JL1015" s="6"/>
      <c r="JM1015" s="5"/>
      <c r="JN1015" s="5"/>
      <c r="JO1015" s="4"/>
      <c r="JP1015" s="6"/>
      <c r="JQ1015" s="4"/>
      <c r="JR1015" s="6"/>
      <c r="JS1015" s="5"/>
      <c r="JT1015" s="5"/>
      <c r="JU1015" s="4"/>
      <c r="JV1015" s="6"/>
      <c r="JW1015" s="4"/>
      <c r="JX1015" s="6"/>
      <c r="JY1015" s="5"/>
      <c r="JZ1015" s="5"/>
      <c r="KA1015" s="4"/>
      <c r="KB1015" s="6"/>
      <c r="KC1015" s="4"/>
      <c r="KD1015" s="6"/>
      <c r="KE1015" s="5"/>
      <c r="KF1015" s="5"/>
      <c r="KG1015" s="4"/>
      <c r="KH1015" s="6"/>
      <c r="KI1015" s="4"/>
      <c r="KJ1015" s="6"/>
      <c r="KK1015" s="5"/>
      <c r="KL1015" s="5"/>
    </row>
    <row r="1016">
      <c r="A1016" s="3" t="s">
        <v>85</v>
      </c>
      <c r="B1016" s="3" t="s">
        <v>1162</v>
      </c>
      <c r="C1016" s="3" t="s">
        <v>87</v>
      </c>
      <c r="D1016" s="3" t="s">
        <v>396</v>
      </c>
      <c r="E1016" s="3" t="s">
        <v>567</v>
      </c>
      <c r="F1016" s="3" t="s">
        <v>567</v>
      </c>
      <c r="G1016" s="3" t="s">
        <v>567</v>
      </c>
      <c r="H1016" s="3" t="s">
        <v>129</v>
      </c>
      <c r="I1016" s="4"/>
      <c r="J1016" s="4">
        <f>=ROUNDDOWN({0},0)</f>
      </c>
      <c r="K1016" s="4"/>
      <c r="L1016" s="5"/>
      <c r="M1016" s="4"/>
      <c r="N1016" s="4">
        <f>=ROUNDDOWN({0},0)</f>
      </c>
      <c r="O1016" s="4"/>
      <c r="P1016" s="5"/>
      <c r="Q1016" s="4"/>
      <c r="R1016" s="6"/>
      <c r="S1016" s="4"/>
      <c r="T1016" s="6"/>
      <c r="U1016" s="5"/>
      <c r="V1016" s="5"/>
      <c r="W1016" s="4"/>
      <c r="X1016" s="6"/>
      <c r="Y1016" s="4"/>
      <c r="Z1016" s="6"/>
      <c r="AA1016" s="5"/>
      <c r="AB1016" s="5"/>
      <c r="AC1016" s="4"/>
      <c r="AD1016" s="6"/>
      <c r="AE1016" s="4"/>
      <c r="AF1016" s="6"/>
      <c r="AG1016" s="5"/>
      <c r="AH1016" s="5"/>
      <c r="AI1016" s="4"/>
      <c r="AJ1016" s="6"/>
      <c r="AK1016" s="4"/>
      <c r="AL1016" s="6"/>
      <c r="AM1016" s="5"/>
      <c r="AN1016" s="5"/>
      <c r="AO1016" s="4"/>
      <c r="AP1016" s="6"/>
      <c r="AQ1016" s="4"/>
      <c r="AR1016" s="6"/>
      <c r="AS1016" s="5"/>
      <c r="AT1016" s="5"/>
      <c r="AU1016" s="4"/>
      <c r="AV1016" s="6"/>
      <c r="AW1016" s="4"/>
      <c r="AX1016" s="6"/>
      <c r="AY1016" s="5"/>
      <c r="AZ1016" s="5"/>
      <c r="BA1016" s="4"/>
      <c r="BB1016" s="6"/>
      <c r="BC1016" s="4"/>
      <c r="BD1016" s="6"/>
      <c r="BE1016" s="5"/>
      <c r="BF1016" s="5"/>
      <c r="BG1016" s="4"/>
      <c r="BH1016" s="6"/>
      <c r="BI1016" s="4"/>
      <c r="BJ1016" s="6"/>
      <c r="BK1016" s="5"/>
      <c r="BL1016" s="5"/>
      <c r="BM1016" s="4"/>
      <c r="BN1016" s="6"/>
      <c r="BO1016" s="4"/>
      <c r="BP1016" s="6"/>
      <c r="BQ1016" s="5"/>
      <c r="BR1016" s="5"/>
      <c r="BS1016" s="4"/>
      <c r="BT1016" s="6"/>
      <c r="BU1016" s="4"/>
      <c r="BV1016" s="6"/>
      <c r="BW1016" s="5"/>
      <c r="BX1016" s="5"/>
      <c r="BY1016" s="4"/>
      <c r="BZ1016" s="6"/>
      <c r="CA1016" s="4"/>
      <c r="CB1016" s="6"/>
      <c r="CC1016" s="5"/>
      <c r="CD1016" s="5"/>
      <c r="CE1016" s="4"/>
      <c r="CF1016" s="6"/>
      <c r="CG1016" s="4"/>
      <c r="CH1016" s="6"/>
      <c r="CI1016" s="5"/>
      <c r="CJ1016" s="5"/>
      <c r="CK1016" s="4"/>
      <c r="CL1016" s="6"/>
      <c r="CM1016" s="4"/>
      <c r="CN1016" s="6"/>
      <c r="CO1016" s="5"/>
      <c r="CP1016" s="5"/>
      <c r="CQ1016" s="4"/>
      <c r="CR1016" s="6"/>
      <c r="CS1016" s="4"/>
      <c r="CT1016" s="6"/>
      <c r="CU1016" s="5"/>
      <c r="CV1016" s="5"/>
      <c r="CW1016" s="4"/>
      <c r="CX1016" s="6"/>
      <c r="CY1016" s="4"/>
      <c r="CZ1016" s="6"/>
      <c r="DA1016" s="5"/>
      <c r="DB1016" s="5"/>
      <c r="DC1016" s="4"/>
      <c r="DD1016" s="6"/>
      <c r="DE1016" s="4"/>
      <c r="DF1016" s="6"/>
      <c r="DG1016" s="5"/>
      <c r="DH1016" s="5"/>
      <c r="DI1016" s="4"/>
      <c r="DJ1016" s="6"/>
      <c r="DK1016" s="4"/>
      <c r="DL1016" s="6"/>
      <c r="DM1016" s="5"/>
      <c r="DN1016" s="5"/>
      <c r="DO1016" s="4"/>
      <c r="DP1016" s="6"/>
      <c r="DQ1016" s="4"/>
      <c r="DR1016" s="6"/>
      <c r="DS1016" s="5"/>
      <c r="DT1016" s="5"/>
      <c r="DU1016" s="4"/>
      <c r="DV1016" s="6"/>
      <c r="DW1016" s="4"/>
      <c r="DX1016" s="6"/>
      <c r="DY1016" s="5"/>
      <c r="DZ1016" s="5"/>
      <c r="EA1016" s="4"/>
      <c r="EB1016" s="6"/>
      <c r="EC1016" s="4"/>
      <c r="ED1016" s="6"/>
      <c r="EE1016" s="5"/>
      <c r="EF1016" s="5"/>
      <c r="EG1016" s="4"/>
      <c r="EH1016" s="6"/>
      <c r="EI1016" s="4"/>
      <c r="EJ1016" s="6"/>
      <c r="EK1016" s="5"/>
      <c r="EL1016" s="5"/>
      <c r="EM1016" s="4"/>
      <c r="EN1016" s="6"/>
      <c r="EO1016" s="4"/>
      <c r="EP1016" s="6"/>
      <c r="EQ1016" s="5"/>
      <c r="ER1016" s="5"/>
      <c r="ES1016" s="4"/>
      <c r="ET1016" s="6"/>
      <c r="EU1016" s="4"/>
      <c r="EV1016" s="6"/>
      <c r="EW1016" s="5"/>
      <c r="EX1016" s="5"/>
      <c r="EY1016" s="4"/>
      <c r="EZ1016" s="6"/>
      <c r="FA1016" s="4"/>
      <c r="FB1016" s="6"/>
      <c r="FC1016" s="5"/>
      <c r="FD1016" s="5"/>
      <c r="FE1016" s="4"/>
      <c r="FF1016" s="6"/>
      <c r="FG1016" s="4"/>
      <c r="FH1016" s="6"/>
      <c r="FI1016" s="5"/>
      <c r="FJ1016" s="5"/>
      <c r="FK1016" s="4"/>
      <c r="FL1016" s="6"/>
      <c r="FM1016" s="4"/>
      <c r="FN1016" s="6"/>
      <c r="FO1016" s="5"/>
      <c r="FP1016" s="5"/>
      <c r="FQ1016" s="4"/>
      <c r="FR1016" s="6"/>
      <c r="FS1016" s="4"/>
      <c r="FT1016" s="6"/>
      <c r="FU1016" s="5"/>
      <c r="FV1016" s="5"/>
      <c r="FW1016" s="4"/>
      <c r="FX1016" s="6"/>
      <c r="FY1016" s="4"/>
      <c r="FZ1016" s="6"/>
      <c r="GA1016" s="5"/>
      <c r="GB1016" s="5"/>
      <c r="GC1016" s="4"/>
      <c r="GD1016" s="6"/>
      <c r="GE1016" s="4"/>
      <c r="GF1016" s="6"/>
      <c r="GG1016" s="5"/>
      <c r="GH1016" s="5"/>
      <c r="GI1016" s="4"/>
      <c r="GJ1016" s="6"/>
      <c r="GK1016" s="4"/>
      <c r="GL1016" s="6"/>
      <c r="GM1016" s="5"/>
      <c r="GN1016" s="5"/>
      <c r="GO1016" s="4"/>
      <c r="GP1016" s="6"/>
      <c r="GQ1016" s="4"/>
      <c r="GR1016" s="6"/>
      <c r="GS1016" s="5"/>
      <c r="GT1016" s="5"/>
      <c r="GU1016" s="4"/>
      <c r="GV1016" s="6"/>
      <c r="GW1016" s="4"/>
      <c r="GX1016" s="6"/>
      <c r="GY1016" s="5"/>
      <c r="GZ1016" s="5"/>
      <c r="HA1016" s="4"/>
      <c r="HB1016" s="6"/>
      <c r="HC1016" s="4"/>
      <c r="HD1016" s="6"/>
      <c r="HE1016" s="5"/>
      <c r="HF1016" s="5"/>
      <c r="HG1016" s="4"/>
      <c r="HH1016" s="6"/>
      <c r="HI1016" s="4"/>
      <c r="HJ1016" s="6"/>
      <c r="HK1016" s="5"/>
      <c r="HL1016" s="5"/>
      <c r="HM1016" s="4"/>
      <c r="HN1016" s="6"/>
      <c r="HO1016" s="4"/>
      <c r="HP1016" s="6"/>
      <c r="HQ1016" s="5"/>
      <c r="HR1016" s="5"/>
      <c r="HS1016" s="4"/>
      <c r="HT1016" s="6"/>
      <c r="HU1016" s="4"/>
      <c r="HV1016" s="6"/>
      <c r="HW1016" s="5"/>
      <c r="HX1016" s="5"/>
      <c r="HY1016" s="4"/>
      <c r="HZ1016" s="6"/>
      <c r="IA1016" s="4"/>
      <c r="IB1016" s="6"/>
      <c r="IC1016" s="5"/>
      <c r="ID1016" s="5"/>
      <c r="IE1016" s="4"/>
      <c r="IF1016" s="6"/>
      <c r="IG1016" s="4"/>
      <c r="IH1016" s="6"/>
      <c r="II1016" s="5"/>
      <c r="IJ1016" s="5"/>
      <c r="IK1016" s="4"/>
      <c r="IL1016" s="6"/>
      <c r="IM1016" s="4"/>
      <c r="IN1016" s="6"/>
      <c r="IO1016" s="5"/>
      <c r="IP1016" s="5"/>
      <c r="IQ1016" s="4"/>
      <c r="IR1016" s="6"/>
      <c r="IS1016" s="4"/>
      <c r="IT1016" s="6"/>
      <c r="IU1016" s="5"/>
      <c r="IV1016" s="5"/>
      <c r="IW1016" s="4"/>
      <c r="IX1016" s="6"/>
      <c r="IY1016" s="4"/>
      <c r="IZ1016" s="6"/>
      <c r="JA1016" s="5"/>
      <c r="JB1016" s="5"/>
      <c r="JC1016" s="4"/>
      <c r="JD1016" s="6"/>
      <c r="JE1016" s="4"/>
      <c r="JF1016" s="6"/>
      <c r="JG1016" s="5"/>
      <c r="JH1016" s="5"/>
      <c r="JI1016" s="4"/>
      <c r="JJ1016" s="6"/>
      <c r="JK1016" s="4"/>
      <c r="JL1016" s="6"/>
      <c r="JM1016" s="5"/>
      <c r="JN1016" s="5"/>
      <c r="JO1016" s="4"/>
      <c r="JP1016" s="6"/>
      <c r="JQ1016" s="4"/>
      <c r="JR1016" s="6"/>
      <c r="JS1016" s="5"/>
      <c r="JT1016" s="5"/>
      <c r="JU1016" s="4"/>
      <c r="JV1016" s="6"/>
      <c r="JW1016" s="4"/>
      <c r="JX1016" s="6"/>
      <c r="JY1016" s="5"/>
      <c r="JZ1016" s="5"/>
      <c r="KA1016" s="4"/>
      <c r="KB1016" s="6"/>
      <c r="KC1016" s="4"/>
      <c r="KD1016" s="6"/>
      <c r="KE1016" s="5"/>
      <c r="KF1016" s="5"/>
      <c r="KG1016" s="4"/>
      <c r="KH1016" s="6"/>
      <c r="KI1016" s="4"/>
      <c r="KJ1016" s="6"/>
      <c r="KK1016" s="5"/>
      <c r="KL1016" s="5"/>
    </row>
    <row r="1017">
      <c r="A1017" s="3" t="s">
        <v>85</v>
      </c>
      <c r="B1017" s="3" t="s">
        <v>1165</v>
      </c>
      <c r="C1017" s="3" t="s">
        <v>543</v>
      </c>
      <c r="D1017" s="3" t="s">
        <v>544</v>
      </c>
      <c r="E1017" s="3" t="s">
        <v>1166</v>
      </c>
      <c r="F1017" s="3" t="s">
        <v>1167</v>
      </c>
      <c r="G1017" s="3" t="s">
        <v>1168</v>
      </c>
      <c r="H1017" s="3" t="s">
        <v>351</v>
      </c>
      <c r="I1017" s="4"/>
      <c r="J1017" s="4">
        <f>=ROUNDDOWN({0},0)</f>
      </c>
      <c r="K1017" s="4"/>
      <c r="L1017" s="5">
        <v>1</v>
      </c>
      <c r="M1017" s="4"/>
      <c r="N1017" s="4">
        <f>=ROUNDDOWN({0},0)</f>
      </c>
      <c r="O1017" s="4"/>
      <c r="P1017" s="5"/>
      <c r="Q1017" s="4">
        <v>7</v>
      </c>
      <c r="R1017" s="6">
        <v>212.49</v>
      </c>
      <c r="S1017" s="4"/>
      <c r="T1017" s="6"/>
      <c r="U1017" s="5"/>
      <c r="V1017" s="5"/>
      <c r="W1017" s="4"/>
      <c r="X1017" s="6"/>
      <c r="Y1017" s="4"/>
      <c r="Z1017" s="6"/>
      <c r="AA1017" s="5"/>
      <c r="AB1017" s="5"/>
      <c r="AC1017" s="4">
        <v>1</v>
      </c>
      <c r="AD1017" s="6">
        <v>19.85</v>
      </c>
      <c r="AE1017" s="4"/>
      <c r="AF1017" s="6"/>
      <c r="AG1017" s="5"/>
      <c r="AH1017" s="5"/>
      <c r="AI1017" s="4"/>
      <c r="AJ1017" s="6"/>
      <c r="AK1017" s="4"/>
      <c r="AL1017" s="6"/>
      <c r="AM1017" s="5"/>
      <c r="AN1017" s="5"/>
      <c r="AO1017" s="4"/>
      <c r="AP1017" s="6"/>
      <c r="AQ1017" s="4"/>
      <c r="AR1017" s="6"/>
      <c r="AS1017" s="5"/>
      <c r="AT1017" s="5"/>
      <c r="AU1017" s="4">
        <v>2</v>
      </c>
      <c r="AV1017" s="6">
        <v>39.7</v>
      </c>
      <c r="AW1017" s="4"/>
      <c r="AX1017" s="6"/>
      <c r="AY1017" s="5"/>
      <c r="AZ1017" s="5"/>
      <c r="BA1017" s="4">
        <v>2</v>
      </c>
      <c r="BB1017" s="6">
        <v>111.98</v>
      </c>
      <c r="BC1017" s="4"/>
      <c r="BD1017" s="6"/>
      <c r="BE1017" s="5"/>
      <c r="BF1017" s="5"/>
      <c r="BG1017" s="4"/>
      <c r="BH1017" s="6"/>
      <c r="BI1017" s="4"/>
      <c r="BJ1017" s="6"/>
      <c r="BK1017" s="5"/>
      <c r="BL1017" s="5"/>
      <c r="BM1017" s="4">
        <v>1</v>
      </c>
      <c r="BN1017" s="6">
        <v>21.36</v>
      </c>
      <c r="BO1017" s="4"/>
      <c r="BP1017" s="6"/>
      <c r="BQ1017" s="5"/>
      <c r="BR1017" s="5"/>
      <c r="BS1017" s="4"/>
      <c r="BT1017" s="6"/>
      <c r="BU1017" s="4"/>
      <c r="BV1017" s="6"/>
      <c r="BW1017" s="5"/>
      <c r="BX1017" s="5"/>
      <c r="BY1017" s="4"/>
      <c r="BZ1017" s="6"/>
      <c r="CA1017" s="4"/>
      <c r="CB1017" s="6"/>
      <c r="CC1017" s="5"/>
      <c r="CD1017" s="5"/>
      <c r="CE1017" s="4">
        <v>1</v>
      </c>
      <c r="CF1017" s="6">
        <v>19.6</v>
      </c>
      <c r="CG1017" s="4"/>
      <c r="CH1017" s="6"/>
      <c r="CI1017" s="5"/>
      <c r="CJ1017" s="5"/>
      <c r="CK1017" s="4"/>
      <c r="CL1017" s="6"/>
      <c r="CM1017" s="4"/>
      <c r="CN1017" s="6"/>
      <c r="CO1017" s="5"/>
      <c r="CP1017" s="5"/>
      <c r="CQ1017" s="4"/>
      <c r="CR1017" s="6"/>
      <c r="CS1017" s="4"/>
      <c r="CT1017" s="6"/>
      <c r="CU1017" s="5"/>
      <c r="CV1017" s="5"/>
      <c r="CW1017" s="4"/>
      <c r="CX1017" s="6"/>
      <c r="CY1017" s="4"/>
      <c r="CZ1017" s="6"/>
      <c r="DA1017" s="5"/>
      <c r="DB1017" s="5"/>
      <c r="DC1017" s="4"/>
      <c r="DD1017" s="6"/>
      <c r="DE1017" s="4"/>
      <c r="DF1017" s="6"/>
      <c r="DG1017" s="5"/>
      <c r="DH1017" s="5"/>
      <c r="DI1017" s="4"/>
      <c r="DJ1017" s="6"/>
      <c r="DK1017" s="4"/>
      <c r="DL1017" s="6"/>
      <c r="DM1017" s="5"/>
      <c r="DN1017" s="5"/>
      <c r="DO1017" s="4"/>
      <c r="DP1017" s="6"/>
      <c r="DQ1017" s="4"/>
      <c r="DR1017" s="6"/>
      <c r="DS1017" s="5"/>
      <c r="DT1017" s="5"/>
      <c r="DU1017" s="4"/>
      <c r="DV1017" s="6"/>
      <c r="DW1017" s="4"/>
      <c r="DX1017" s="6"/>
      <c r="DY1017" s="5"/>
      <c r="DZ1017" s="5"/>
      <c r="EA1017" s="4"/>
      <c r="EB1017" s="6"/>
      <c r="EC1017" s="4"/>
      <c r="ED1017" s="6"/>
      <c r="EE1017" s="5"/>
      <c r="EF1017" s="5"/>
      <c r="EG1017" s="4"/>
      <c r="EH1017" s="6"/>
      <c r="EI1017" s="4"/>
      <c r="EJ1017" s="6"/>
      <c r="EK1017" s="5"/>
      <c r="EL1017" s="5"/>
      <c r="EM1017" s="4"/>
      <c r="EN1017" s="6"/>
      <c r="EO1017" s="4"/>
      <c r="EP1017" s="6"/>
      <c r="EQ1017" s="5"/>
      <c r="ER1017" s="5"/>
      <c r="ES1017" s="4"/>
      <c r="ET1017" s="6"/>
      <c r="EU1017" s="4"/>
      <c r="EV1017" s="6"/>
      <c r="EW1017" s="5"/>
      <c r="EX1017" s="5"/>
      <c r="EY1017" s="4"/>
      <c r="EZ1017" s="6"/>
      <c r="FA1017" s="4"/>
      <c r="FB1017" s="6"/>
      <c r="FC1017" s="5"/>
      <c r="FD1017" s="5"/>
      <c r="FE1017" s="4"/>
      <c r="FF1017" s="6"/>
      <c r="FG1017" s="4"/>
      <c r="FH1017" s="6"/>
      <c r="FI1017" s="5"/>
      <c r="FJ1017" s="5"/>
      <c r="FK1017" s="4"/>
      <c r="FL1017" s="6"/>
      <c r="FM1017" s="4"/>
      <c r="FN1017" s="6"/>
      <c r="FO1017" s="5"/>
      <c r="FP1017" s="5"/>
      <c r="FQ1017" s="4"/>
      <c r="FR1017" s="6"/>
      <c r="FS1017" s="4"/>
      <c r="FT1017" s="6"/>
      <c r="FU1017" s="5"/>
      <c r="FV1017" s="5"/>
      <c r="FW1017" s="4"/>
      <c r="FX1017" s="6"/>
      <c r="FY1017" s="4"/>
      <c r="FZ1017" s="6"/>
      <c r="GA1017" s="5"/>
      <c r="GB1017" s="5"/>
      <c r="GC1017" s="4"/>
      <c r="GD1017" s="6"/>
      <c r="GE1017" s="4"/>
      <c r="GF1017" s="6"/>
      <c r="GG1017" s="5"/>
      <c r="GH1017" s="5"/>
      <c r="GI1017" s="4"/>
      <c r="GJ1017" s="6"/>
      <c r="GK1017" s="4"/>
      <c r="GL1017" s="6"/>
      <c r="GM1017" s="5"/>
      <c r="GN1017" s="5"/>
      <c r="GO1017" s="4"/>
      <c r="GP1017" s="6"/>
      <c r="GQ1017" s="4"/>
      <c r="GR1017" s="6"/>
      <c r="GS1017" s="5"/>
      <c r="GT1017" s="5"/>
      <c r="GU1017" s="4"/>
      <c r="GV1017" s="6"/>
      <c r="GW1017" s="4"/>
      <c r="GX1017" s="6"/>
      <c r="GY1017" s="5"/>
      <c r="GZ1017" s="5"/>
      <c r="HA1017" s="4"/>
      <c r="HB1017" s="6"/>
      <c r="HC1017" s="4"/>
      <c r="HD1017" s="6"/>
      <c r="HE1017" s="5"/>
      <c r="HF1017" s="5"/>
      <c r="HG1017" s="4"/>
      <c r="HH1017" s="6"/>
      <c r="HI1017" s="4"/>
      <c r="HJ1017" s="6"/>
      <c r="HK1017" s="5"/>
      <c r="HL1017" s="5"/>
      <c r="HM1017" s="4"/>
      <c r="HN1017" s="6"/>
      <c r="HO1017" s="4"/>
      <c r="HP1017" s="6"/>
      <c r="HQ1017" s="5"/>
      <c r="HR1017" s="5"/>
      <c r="HS1017" s="4"/>
      <c r="HT1017" s="6"/>
      <c r="HU1017" s="4"/>
      <c r="HV1017" s="6"/>
      <c r="HW1017" s="5"/>
      <c r="HX1017" s="5"/>
      <c r="HY1017" s="4"/>
      <c r="HZ1017" s="6"/>
      <c r="IA1017" s="4"/>
      <c r="IB1017" s="6"/>
      <c r="IC1017" s="5"/>
      <c r="ID1017" s="5"/>
      <c r="IE1017" s="4"/>
      <c r="IF1017" s="6"/>
      <c r="IG1017" s="4"/>
      <c r="IH1017" s="6"/>
      <c r="II1017" s="5"/>
      <c r="IJ1017" s="5"/>
      <c r="IK1017" s="4"/>
      <c r="IL1017" s="6"/>
      <c r="IM1017" s="4"/>
      <c r="IN1017" s="6"/>
      <c r="IO1017" s="5"/>
      <c r="IP1017" s="5"/>
      <c r="IQ1017" s="4"/>
      <c r="IR1017" s="6"/>
      <c r="IS1017" s="4"/>
      <c r="IT1017" s="6"/>
      <c r="IU1017" s="5"/>
      <c r="IV1017" s="5"/>
      <c r="IW1017" s="4"/>
      <c r="IX1017" s="6"/>
      <c r="IY1017" s="4"/>
      <c r="IZ1017" s="6"/>
      <c r="JA1017" s="5"/>
      <c r="JB1017" s="5"/>
      <c r="JC1017" s="4"/>
      <c r="JD1017" s="6"/>
      <c r="JE1017" s="4"/>
      <c r="JF1017" s="6"/>
      <c r="JG1017" s="5"/>
      <c r="JH1017" s="5"/>
      <c r="JI1017" s="4"/>
      <c r="JJ1017" s="6"/>
      <c r="JK1017" s="4"/>
      <c r="JL1017" s="6"/>
      <c r="JM1017" s="5"/>
      <c r="JN1017" s="5"/>
      <c r="JO1017" s="4"/>
      <c r="JP1017" s="6"/>
      <c r="JQ1017" s="4"/>
      <c r="JR1017" s="6"/>
      <c r="JS1017" s="5"/>
      <c r="JT1017" s="5"/>
      <c r="JU1017" s="4"/>
      <c r="JV1017" s="6"/>
      <c r="JW1017" s="4"/>
      <c r="JX1017" s="6"/>
      <c r="JY1017" s="5"/>
      <c r="JZ1017" s="5"/>
      <c r="KA1017" s="4"/>
      <c r="KB1017" s="6"/>
      <c r="KC1017" s="4"/>
      <c r="KD1017" s="6"/>
      <c r="KE1017" s="5"/>
      <c r="KF1017" s="5"/>
      <c r="KG1017" s="4"/>
      <c r="KH1017" s="6"/>
      <c r="KI1017" s="4"/>
      <c r="KJ1017" s="6"/>
      <c r="KK1017" s="5"/>
      <c r="KL1017" s="5"/>
    </row>
    <row r="1018">
      <c r="A1018" s="3" t="s">
        <v>85</v>
      </c>
      <c r="B1018" s="3" t="s">
        <v>1165</v>
      </c>
      <c r="C1018" s="3" t="s">
        <v>87</v>
      </c>
      <c r="D1018" s="3" t="s">
        <v>88</v>
      </c>
      <c r="E1018" s="3" t="s">
        <v>1169</v>
      </c>
      <c r="F1018" s="3" t="s">
        <v>104</v>
      </c>
      <c r="G1018" s="3" t="s">
        <v>104</v>
      </c>
      <c r="H1018" s="3" t="s">
        <v>104</v>
      </c>
      <c r="I1018" s="4"/>
      <c r="J1018" s="4">
        <f>=ROUNDDOWN({0},0)</f>
      </c>
      <c r="K1018" s="4"/>
      <c r="L1018" s="5"/>
      <c r="M1018" s="4"/>
      <c r="N1018" s="4">
        <f>=ROUNDDOWN({0},0)</f>
      </c>
      <c r="O1018" s="4"/>
      <c r="P1018" s="5"/>
      <c r="Q1018" s="4"/>
      <c r="R1018" s="6"/>
      <c r="S1018" s="4"/>
      <c r="T1018" s="6"/>
      <c r="U1018" s="5"/>
      <c r="V1018" s="5"/>
      <c r="W1018" s="4"/>
      <c r="X1018" s="6"/>
      <c r="Y1018" s="4"/>
      <c r="Z1018" s="6"/>
      <c r="AA1018" s="5"/>
      <c r="AB1018" s="5"/>
      <c r="AC1018" s="4"/>
      <c r="AD1018" s="6"/>
      <c r="AE1018" s="4"/>
      <c r="AF1018" s="6"/>
      <c r="AG1018" s="5"/>
      <c r="AH1018" s="5"/>
      <c r="AI1018" s="4"/>
      <c r="AJ1018" s="6"/>
      <c r="AK1018" s="4"/>
      <c r="AL1018" s="6"/>
      <c r="AM1018" s="5"/>
      <c r="AN1018" s="5"/>
      <c r="AO1018" s="4"/>
      <c r="AP1018" s="6"/>
      <c r="AQ1018" s="4"/>
      <c r="AR1018" s="6"/>
      <c r="AS1018" s="5"/>
      <c r="AT1018" s="5"/>
      <c r="AU1018" s="4"/>
      <c r="AV1018" s="6"/>
      <c r="AW1018" s="4"/>
      <c r="AX1018" s="6"/>
      <c r="AY1018" s="5"/>
      <c r="AZ1018" s="5"/>
      <c r="BA1018" s="4"/>
      <c r="BB1018" s="6"/>
      <c r="BC1018" s="4"/>
      <c r="BD1018" s="6"/>
      <c r="BE1018" s="5"/>
      <c r="BF1018" s="5"/>
      <c r="BG1018" s="4"/>
      <c r="BH1018" s="6"/>
      <c r="BI1018" s="4"/>
      <c r="BJ1018" s="6"/>
      <c r="BK1018" s="5"/>
      <c r="BL1018" s="5"/>
      <c r="BM1018" s="4"/>
      <c r="BN1018" s="6"/>
      <c r="BO1018" s="4"/>
      <c r="BP1018" s="6"/>
      <c r="BQ1018" s="5"/>
      <c r="BR1018" s="5"/>
      <c r="BS1018" s="4"/>
      <c r="BT1018" s="6"/>
      <c r="BU1018" s="4"/>
      <c r="BV1018" s="6"/>
      <c r="BW1018" s="5"/>
      <c r="BX1018" s="5"/>
      <c r="BY1018" s="4"/>
      <c r="BZ1018" s="6"/>
      <c r="CA1018" s="4"/>
      <c r="CB1018" s="6"/>
      <c r="CC1018" s="5"/>
      <c r="CD1018" s="5"/>
      <c r="CE1018" s="4"/>
      <c r="CF1018" s="6"/>
      <c r="CG1018" s="4"/>
      <c r="CH1018" s="6"/>
      <c r="CI1018" s="5"/>
      <c r="CJ1018" s="5"/>
      <c r="CK1018" s="4"/>
      <c r="CL1018" s="6"/>
      <c r="CM1018" s="4"/>
      <c r="CN1018" s="6"/>
      <c r="CO1018" s="5"/>
      <c r="CP1018" s="5"/>
      <c r="CQ1018" s="4"/>
      <c r="CR1018" s="6"/>
      <c r="CS1018" s="4"/>
      <c r="CT1018" s="6"/>
      <c r="CU1018" s="5"/>
      <c r="CV1018" s="5"/>
      <c r="CW1018" s="4"/>
      <c r="CX1018" s="6"/>
      <c r="CY1018" s="4"/>
      <c r="CZ1018" s="6"/>
      <c r="DA1018" s="5"/>
      <c r="DB1018" s="5"/>
      <c r="DC1018" s="4"/>
      <c r="DD1018" s="6"/>
      <c r="DE1018" s="4"/>
      <c r="DF1018" s="6"/>
      <c r="DG1018" s="5"/>
      <c r="DH1018" s="5"/>
      <c r="DI1018" s="4"/>
      <c r="DJ1018" s="6"/>
      <c r="DK1018" s="4"/>
      <c r="DL1018" s="6"/>
      <c r="DM1018" s="5"/>
      <c r="DN1018" s="5"/>
      <c r="DO1018" s="4"/>
      <c r="DP1018" s="6"/>
      <c r="DQ1018" s="4"/>
      <c r="DR1018" s="6"/>
      <c r="DS1018" s="5"/>
      <c r="DT1018" s="5"/>
      <c r="DU1018" s="4"/>
      <c r="DV1018" s="6"/>
      <c r="DW1018" s="4"/>
      <c r="DX1018" s="6"/>
      <c r="DY1018" s="5"/>
      <c r="DZ1018" s="5"/>
      <c r="EA1018" s="4"/>
      <c r="EB1018" s="6"/>
      <c r="EC1018" s="4"/>
      <c r="ED1018" s="6"/>
      <c r="EE1018" s="5"/>
      <c r="EF1018" s="5"/>
      <c r="EG1018" s="4"/>
      <c r="EH1018" s="6"/>
      <c r="EI1018" s="4"/>
      <c r="EJ1018" s="6"/>
      <c r="EK1018" s="5"/>
      <c r="EL1018" s="5"/>
      <c r="EM1018" s="4"/>
      <c r="EN1018" s="6"/>
      <c r="EO1018" s="4"/>
      <c r="EP1018" s="6"/>
      <c r="EQ1018" s="5"/>
      <c r="ER1018" s="5"/>
      <c r="ES1018" s="4"/>
      <c r="ET1018" s="6"/>
      <c r="EU1018" s="4"/>
      <c r="EV1018" s="6"/>
      <c r="EW1018" s="5"/>
      <c r="EX1018" s="5"/>
      <c r="EY1018" s="4"/>
      <c r="EZ1018" s="6"/>
      <c r="FA1018" s="4"/>
      <c r="FB1018" s="6"/>
      <c r="FC1018" s="5"/>
      <c r="FD1018" s="5"/>
      <c r="FE1018" s="4"/>
      <c r="FF1018" s="6"/>
      <c r="FG1018" s="4"/>
      <c r="FH1018" s="6"/>
      <c r="FI1018" s="5"/>
      <c r="FJ1018" s="5"/>
      <c r="FK1018" s="4"/>
      <c r="FL1018" s="6"/>
      <c r="FM1018" s="4"/>
      <c r="FN1018" s="6"/>
      <c r="FO1018" s="5"/>
      <c r="FP1018" s="5"/>
      <c r="FQ1018" s="4"/>
      <c r="FR1018" s="6"/>
      <c r="FS1018" s="4"/>
      <c r="FT1018" s="6"/>
      <c r="FU1018" s="5"/>
      <c r="FV1018" s="5"/>
      <c r="FW1018" s="4"/>
      <c r="FX1018" s="6"/>
      <c r="FY1018" s="4"/>
      <c r="FZ1018" s="6"/>
      <c r="GA1018" s="5"/>
      <c r="GB1018" s="5"/>
      <c r="GC1018" s="4"/>
      <c r="GD1018" s="6"/>
      <c r="GE1018" s="4"/>
      <c r="GF1018" s="6"/>
      <c r="GG1018" s="5"/>
      <c r="GH1018" s="5"/>
      <c r="GI1018" s="4"/>
      <c r="GJ1018" s="6"/>
      <c r="GK1018" s="4"/>
      <c r="GL1018" s="6"/>
      <c r="GM1018" s="5"/>
      <c r="GN1018" s="5"/>
      <c r="GO1018" s="4"/>
      <c r="GP1018" s="6"/>
      <c r="GQ1018" s="4"/>
      <c r="GR1018" s="6"/>
      <c r="GS1018" s="5"/>
      <c r="GT1018" s="5"/>
      <c r="GU1018" s="4"/>
      <c r="GV1018" s="6"/>
      <c r="GW1018" s="4"/>
      <c r="GX1018" s="6"/>
      <c r="GY1018" s="5"/>
      <c r="GZ1018" s="5"/>
      <c r="HA1018" s="4"/>
      <c r="HB1018" s="6"/>
      <c r="HC1018" s="4"/>
      <c r="HD1018" s="6"/>
      <c r="HE1018" s="5"/>
      <c r="HF1018" s="5"/>
      <c r="HG1018" s="4"/>
      <c r="HH1018" s="6"/>
      <c r="HI1018" s="4"/>
      <c r="HJ1018" s="6"/>
      <c r="HK1018" s="5"/>
      <c r="HL1018" s="5"/>
      <c r="HM1018" s="4"/>
      <c r="HN1018" s="6"/>
      <c r="HO1018" s="4"/>
      <c r="HP1018" s="6"/>
      <c r="HQ1018" s="5"/>
      <c r="HR1018" s="5"/>
      <c r="HS1018" s="4"/>
      <c r="HT1018" s="6"/>
      <c r="HU1018" s="4"/>
      <c r="HV1018" s="6"/>
      <c r="HW1018" s="5"/>
      <c r="HX1018" s="5"/>
      <c r="HY1018" s="4"/>
      <c r="HZ1018" s="6"/>
      <c r="IA1018" s="4"/>
      <c r="IB1018" s="6"/>
      <c r="IC1018" s="5"/>
      <c r="ID1018" s="5"/>
      <c r="IE1018" s="4"/>
      <c r="IF1018" s="6"/>
      <c r="IG1018" s="4"/>
      <c r="IH1018" s="6"/>
      <c r="II1018" s="5"/>
      <c r="IJ1018" s="5"/>
      <c r="IK1018" s="4"/>
      <c r="IL1018" s="6"/>
      <c r="IM1018" s="4"/>
      <c r="IN1018" s="6"/>
      <c r="IO1018" s="5"/>
      <c r="IP1018" s="5"/>
      <c r="IQ1018" s="4"/>
      <c r="IR1018" s="6"/>
      <c r="IS1018" s="4"/>
      <c r="IT1018" s="6"/>
      <c r="IU1018" s="5"/>
      <c r="IV1018" s="5"/>
      <c r="IW1018" s="4"/>
      <c r="IX1018" s="6"/>
      <c r="IY1018" s="4"/>
      <c r="IZ1018" s="6"/>
      <c r="JA1018" s="5"/>
      <c r="JB1018" s="5"/>
      <c r="JC1018" s="4"/>
      <c r="JD1018" s="6"/>
      <c r="JE1018" s="4"/>
      <c r="JF1018" s="6"/>
      <c r="JG1018" s="5"/>
      <c r="JH1018" s="5"/>
      <c r="JI1018" s="4"/>
      <c r="JJ1018" s="6"/>
      <c r="JK1018" s="4"/>
      <c r="JL1018" s="6"/>
      <c r="JM1018" s="5"/>
      <c r="JN1018" s="5"/>
      <c r="JO1018" s="4"/>
      <c r="JP1018" s="6"/>
      <c r="JQ1018" s="4"/>
      <c r="JR1018" s="6"/>
      <c r="JS1018" s="5"/>
      <c r="JT1018" s="5"/>
      <c r="JU1018" s="4"/>
      <c r="JV1018" s="6"/>
      <c r="JW1018" s="4"/>
      <c r="JX1018" s="6"/>
      <c r="JY1018" s="5"/>
      <c r="JZ1018" s="5"/>
      <c r="KA1018" s="4"/>
      <c r="KB1018" s="6"/>
      <c r="KC1018" s="4"/>
      <c r="KD1018" s="6"/>
      <c r="KE1018" s="5"/>
      <c r="KF1018" s="5"/>
      <c r="KG1018" s="4"/>
      <c r="KH1018" s="6"/>
      <c r="KI1018" s="4"/>
      <c r="KJ1018" s="6"/>
      <c r="KK1018" s="5"/>
      <c r="KL1018" s="5"/>
    </row>
    <row r="1019">
      <c r="A1019" s="3" t="s">
        <v>85</v>
      </c>
      <c r="B1019" s="3" t="s">
        <v>1170</v>
      </c>
      <c r="C1019" s="3" t="s">
        <v>522</v>
      </c>
      <c r="D1019" s="3" t="s">
        <v>528</v>
      </c>
      <c r="E1019" s="3" t="s">
        <v>1171</v>
      </c>
      <c r="F1019" s="3" t="s">
        <v>1171</v>
      </c>
      <c r="G1019" s="3" t="s">
        <v>1171</v>
      </c>
      <c r="H1019" s="3" t="s">
        <v>351</v>
      </c>
      <c r="I1019" s="4"/>
      <c r="J1019" s="4">
        <f>=ROUNDDOWN({0},0)</f>
      </c>
      <c r="K1019" s="4"/>
      <c r="L1019" s="5"/>
      <c r="M1019" s="4"/>
      <c r="N1019" s="4">
        <f>=ROUNDDOWN({0},0)</f>
      </c>
      <c r="O1019" s="4"/>
      <c r="P1019" s="5"/>
      <c r="Q1019" s="4">
        <v>2</v>
      </c>
      <c r="R1019" s="6">
        <v>100.1</v>
      </c>
      <c r="S1019" s="4"/>
      <c r="T1019" s="6"/>
      <c r="U1019" s="5"/>
      <c r="V1019" s="5"/>
      <c r="W1019" s="4"/>
      <c r="X1019" s="6"/>
      <c r="Y1019" s="4"/>
      <c r="Z1019" s="6"/>
      <c r="AA1019" s="5"/>
      <c r="AB1019" s="5"/>
      <c r="AC1019" s="4"/>
      <c r="AD1019" s="6"/>
      <c r="AE1019" s="4"/>
      <c r="AF1019" s="6"/>
      <c r="AG1019" s="5"/>
      <c r="AH1019" s="5"/>
      <c r="AI1019" s="4"/>
      <c r="AJ1019" s="6"/>
      <c r="AK1019" s="4"/>
      <c r="AL1019" s="6"/>
      <c r="AM1019" s="5"/>
      <c r="AN1019" s="5"/>
      <c r="AO1019" s="4">
        <v>2</v>
      </c>
      <c r="AP1019" s="6">
        <v>100.1</v>
      </c>
      <c r="AQ1019" s="4"/>
      <c r="AR1019" s="6"/>
      <c r="AS1019" s="5"/>
      <c r="AT1019" s="5"/>
      <c r="AU1019" s="4"/>
      <c r="AV1019" s="6"/>
      <c r="AW1019" s="4"/>
      <c r="AX1019" s="6"/>
      <c r="AY1019" s="5"/>
      <c r="AZ1019" s="5"/>
      <c r="BA1019" s="4"/>
      <c r="BB1019" s="6"/>
      <c r="BC1019" s="4"/>
      <c r="BD1019" s="6"/>
      <c r="BE1019" s="5"/>
      <c r="BF1019" s="5"/>
      <c r="BG1019" s="4"/>
      <c r="BH1019" s="6"/>
      <c r="BI1019" s="4"/>
      <c r="BJ1019" s="6"/>
      <c r="BK1019" s="5"/>
      <c r="BL1019" s="5"/>
      <c r="BM1019" s="4"/>
      <c r="BN1019" s="6"/>
      <c r="BO1019" s="4"/>
      <c r="BP1019" s="6"/>
      <c r="BQ1019" s="5"/>
      <c r="BR1019" s="5"/>
      <c r="BS1019" s="4"/>
      <c r="BT1019" s="6"/>
      <c r="BU1019" s="4"/>
      <c r="BV1019" s="6"/>
      <c r="BW1019" s="5"/>
      <c r="BX1019" s="5"/>
      <c r="BY1019" s="4"/>
      <c r="BZ1019" s="6"/>
      <c r="CA1019" s="4"/>
      <c r="CB1019" s="6"/>
      <c r="CC1019" s="5"/>
      <c r="CD1019" s="5"/>
      <c r="CE1019" s="4"/>
      <c r="CF1019" s="6"/>
      <c r="CG1019" s="4"/>
      <c r="CH1019" s="6"/>
      <c r="CI1019" s="5"/>
      <c r="CJ1019" s="5"/>
      <c r="CK1019" s="4"/>
      <c r="CL1019" s="6"/>
      <c r="CM1019" s="4"/>
      <c r="CN1019" s="6"/>
      <c r="CO1019" s="5"/>
      <c r="CP1019" s="5"/>
      <c r="CQ1019" s="4"/>
      <c r="CR1019" s="6"/>
      <c r="CS1019" s="4"/>
      <c r="CT1019" s="6"/>
      <c r="CU1019" s="5"/>
      <c r="CV1019" s="5"/>
      <c r="CW1019" s="4"/>
      <c r="CX1019" s="6"/>
      <c r="CY1019" s="4"/>
      <c r="CZ1019" s="6"/>
      <c r="DA1019" s="5"/>
      <c r="DB1019" s="5"/>
      <c r="DC1019" s="4"/>
      <c r="DD1019" s="6"/>
      <c r="DE1019" s="4"/>
      <c r="DF1019" s="6"/>
      <c r="DG1019" s="5"/>
      <c r="DH1019" s="5"/>
      <c r="DI1019" s="4"/>
      <c r="DJ1019" s="6"/>
      <c r="DK1019" s="4"/>
      <c r="DL1019" s="6"/>
      <c r="DM1019" s="5"/>
      <c r="DN1019" s="5"/>
      <c r="DO1019" s="4"/>
      <c r="DP1019" s="6"/>
      <c r="DQ1019" s="4"/>
      <c r="DR1019" s="6"/>
      <c r="DS1019" s="5"/>
      <c r="DT1019" s="5"/>
      <c r="DU1019" s="4"/>
      <c r="DV1019" s="6"/>
      <c r="DW1019" s="4"/>
      <c r="DX1019" s="6"/>
      <c r="DY1019" s="5"/>
      <c r="DZ1019" s="5"/>
      <c r="EA1019" s="4"/>
      <c r="EB1019" s="6"/>
      <c r="EC1019" s="4"/>
      <c r="ED1019" s="6"/>
      <c r="EE1019" s="5"/>
      <c r="EF1019" s="5"/>
      <c r="EG1019" s="4"/>
      <c r="EH1019" s="6"/>
      <c r="EI1019" s="4"/>
      <c r="EJ1019" s="6"/>
      <c r="EK1019" s="5"/>
      <c r="EL1019" s="5"/>
      <c r="EM1019" s="4"/>
      <c r="EN1019" s="6"/>
      <c r="EO1019" s="4"/>
      <c r="EP1019" s="6"/>
      <c r="EQ1019" s="5"/>
      <c r="ER1019" s="5"/>
      <c r="ES1019" s="4"/>
      <c r="ET1019" s="6"/>
      <c r="EU1019" s="4"/>
      <c r="EV1019" s="6"/>
      <c r="EW1019" s="5"/>
      <c r="EX1019" s="5"/>
      <c r="EY1019" s="4"/>
      <c r="EZ1019" s="6"/>
      <c r="FA1019" s="4"/>
      <c r="FB1019" s="6"/>
      <c r="FC1019" s="5"/>
      <c r="FD1019" s="5"/>
      <c r="FE1019" s="4"/>
      <c r="FF1019" s="6"/>
      <c r="FG1019" s="4"/>
      <c r="FH1019" s="6"/>
      <c r="FI1019" s="5"/>
      <c r="FJ1019" s="5"/>
      <c r="FK1019" s="4"/>
      <c r="FL1019" s="6"/>
      <c r="FM1019" s="4"/>
      <c r="FN1019" s="6"/>
      <c r="FO1019" s="5"/>
      <c r="FP1019" s="5"/>
      <c r="FQ1019" s="4"/>
      <c r="FR1019" s="6"/>
      <c r="FS1019" s="4"/>
      <c r="FT1019" s="6"/>
      <c r="FU1019" s="5"/>
      <c r="FV1019" s="5"/>
      <c r="FW1019" s="4"/>
      <c r="FX1019" s="6"/>
      <c r="FY1019" s="4"/>
      <c r="FZ1019" s="6"/>
      <c r="GA1019" s="5"/>
      <c r="GB1019" s="5"/>
      <c r="GC1019" s="4"/>
      <c r="GD1019" s="6"/>
      <c r="GE1019" s="4"/>
      <c r="GF1019" s="6"/>
      <c r="GG1019" s="5"/>
      <c r="GH1019" s="5"/>
      <c r="GI1019" s="4"/>
      <c r="GJ1019" s="6"/>
      <c r="GK1019" s="4"/>
      <c r="GL1019" s="6"/>
      <c r="GM1019" s="5"/>
      <c r="GN1019" s="5"/>
      <c r="GO1019" s="4"/>
      <c r="GP1019" s="6"/>
      <c r="GQ1019" s="4"/>
      <c r="GR1019" s="6"/>
      <c r="GS1019" s="5"/>
      <c r="GT1019" s="5"/>
      <c r="GU1019" s="4"/>
      <c r="GV1019" s="6"/>
      <c r="GW1019" s="4"/>
      <c r="GX1019" s="6"/>
      <c r="GY1019" s="5"/>
      <c r="GZ1019" s="5"/>
      <c r="HA1019" s="4"/>
      <c r="HB1019" s="6"/>
      <c r="HC1019" s="4"/>
      <c r="HD1019" s="6"/>
      <c r="HE1019" s="5"/>
      <c r="HF1019" s="5"/>
      <c r="HG1019" s="4"/>
      <c r="HH1019" s="6"/>
      <c r="HI1019" s="4"/>
      <c r="HJ1019" s="6"/>
      <c r="HK1019" s="5"/>
      <c r="HL1019" s="5"/>
      <c r="HM1019" s="4"/>
      <c r="HN1019" s="6"/>
      <c r="HO1019" s="4"/>
      <c r="HP1019" s="6"/>
      <c r="HQ1019" s="5"/>
      <c r="HR1019" s="5"/>
      <c r="HS1019" s="4"/>
      <c r="HT1019" s="6"/>
      <c r="HU1019" s="4"/>
      <c r="HV1019" s="6"/>
      <c r="HW1019" s="5"/>
      <c r="HX1019" s="5"/>
      <c r="HY1019" s="4"/>
      <c r="HZ1019" s="6"/>
      <c r="IA1019" s="4"/>
      <c r="IB1019" s="6"/>
      <c r="IC1019" s="5"/>
      <c r="ID1019" s="5"/>
      <c r="IE1019" s="4"/>
      <c r="IF1019" s="6"/>
      <c r="IG1019" s="4"/>
      <c r="IH1019" s="6"/>
      <c r="II1019" s="5"/>
      <c r="IJ1019" s="5"/>
      <c r="IK1019" s="4"/>
      <c r="IL1019" s="6"/>
      <c r="IM1019" s="4"/>
      <c r="IN1019" s="6"/>
      <c r="IO1019" s="5"/>
      <c r="IP1019" s="5"/>
      <c r="IQ1019" s="4"/>
      <c r="IR1019" s="6"/>
      <c r="IS1019" s="4"/>
      <c r="IT1019" s="6"/>
      <c r="IU1019" s="5"/>
      <c r="IV1019" s="5"/>
      <c r="IW1019" s="4"/>
      <c r="IX1019" s="6"/>
      <c r="IY1019" s="4"/>
      <c r="IZ1019" s="6"/>
      <c r="JA1019" s="5"/>
      <c r="JB1019" s="5"/>
      <c r="JC1019" s="4"/>
      <c r="JD1019" s="6"/>
      <c r="JE1019" s="4"/>
      <c r="JF1019" s="6"/>
      <c r="JG1019" s="5"/>
      <c r="JH1019" s="5"/>
      <c r="JI1019" s="4"/>
      <c r="JJ1019" s="6"/>
      <c r="JK1019" s="4"/>
      <c r="JL1019" s="6"/>
      <c r="JM1019" s="5"/>
      <c r="JN1019" s="5"/>
      <c r="JO1019" s="4"/>
      <c r="JP1019" s="6"/>
      <c r="JQ1019" s="4"/>
      <c r="JR1019" s="6"/>
      <c r="JS1019" s="5"/>
      <c r="JT1019" s="5"/>
      <c r="JU1019" s="4"/>
      <c r="JV1019" s="6"/>
      <c r="JW1019" s="4"/>
      <c r="JX1019" s="6"/>
      <c r="JY1019" s="5"/>
      <c r="JZ1019" s="5"/>
      <c r="KA1019" s="4"/>
      <c r="KB1019" s="6"/>
      <c r="KC1019" s="4"/>
      <c r="KD1019" s="6"/>
      <c r="KE1019" s="5"/>
      <c r="KF1019" s="5"/>
      <c r="KG1019" s="4"/>
      <c r="KH1019" s="6"/>
      <c r="KI1019" s="4"/>
      <c r="KJ1019" s="6"/>
      <c r="KK1019" s="5"/>
      <c r="KL1019" s="5"/>
    </row>
    <row r="1020">
      <c r="A1020" s="3" t="s">
        <v>85</v>
      </c>
      <c r="B1020" s="3" t="s">
        <v>1170</v>
      </c>
      <c r="C1020" s="3" t="s">
        <v>522</v>
      </c>
      <c r="D1020" s="3" t="s">
        <v>528</v>
      </c>
      <c r="E1020" s="3" t="s">
        <v>1172</v>
      </c>
      <c r="F1020" s="3" t="s">
        <v>1172</v>
      </c>
      <c r="G1020" s="3" t="s">
        <v>1172</v>
      </c>
      <c r="H1020" s="3" t="s">
        <v>351</v>
      </c>
      <c r="I1020" s="4"/>
      <c r="J1020" s="4">
        <f>=ROUNDDOWN({0},0)</f>
      </c>
      <c r="K1020" s="4"/>
      <c r="L1020" s="5"/>
      <c r="M1020" s="4"/>
      <c r="N1020" s="4">
        <f>=ROUNDDOWN({0},0)</f>
      </c>
      <c r="O1020" s="4"/>
      <c r="P1020" s="5"/>
      <c r="Q1020" s="4"/>
      <c r="R1020" s="6"/>
      <c r="S1020" s="4"/>
      <c r="T1020" s="6"/>
      <c r="U1020" s="5"/>
      <c r="V1020" s="5"/>
      <c r="W1020" s="4"/>
      <c r="X1020" s="6"/>
      <c r="Y1020" s="4"/>
      <c r="Z1020" s="6"/>
      <c r="AA1020" s="5"/>
      <c r="AB1020" s="5"/>
      <c r="AC1020" s="4"/>
      <c r="AD1020" s="6"/>
      <c r="AE1020" s="4"/>
      <c r="AF1020" s="6"/>
      <c r="AG1020" s="5"/>
      <c r="AH1020" s="5"/>
      <c r="AI1020" s="4"/>
      <c r="AJ1020" s="6"/>
      <c r="AK1020" s="4"/>
      <c r="AL1020" s="6"/>
      <c r="AM1020" s="5"/>
      <c r="AN1020" s="5"/>
      <c r="AO1020" s="4"/>
      <c r="AP1020" s="6"/>
      <c r="AQ1020" s="4"/>
      <c r="AR1020" s="6"/>
      <c r="AS1020" s="5"/>
      <c r="AT1020" s="5"/>
      <c r="AU1020" s="4"/>
      <c r="AV1020" s="6"/>
      <c r="AW1020" s="4"/>
      <c r="AX1020" s="6"/>
      <c r="AY1020" s="5"/>
      <c r="AZ1020" s="5"/>
      <c r="BA1020" s="4"/>
      <c r="BB1020" s="6"/>
      <c r="BC1020" s="4"/>
      <c r="BD1020" s="6"/>
      <c r="BE1020" s="5"/>
      <c r="BF1020" s="5"/>
      <c r="BG1020" s="4"/>
      <c r="BH1020" s="6"/>
      <c r="BI1020" s="4"/>
      <c r="BJ1020" s="6"/>
      <c r="BK1020" s="5"/>
      <c r="BL1020" s="5"/>
      <c r="BM1020" s="4"/>
      <c r="BN1020" s="6"/>
      <c r="BO1020" s="4"/>
      <c r="BP1020" s="6"/>
      <c r="BQ1020" s="5"/>
      <c r="BR1020" s="5"/>
      <c r="BS1020" s="4"/>
      <c r="BT1020" s="6"/>
      <c r="BU1020" s="4"/>
      <c r="BV1020" s="6"/>
      <c r="BW1020" s="5"/>
      <c r="BX1020" s="5"/>
      <c r="BY1020" s="4"/>
      <c r="BZ1020" s="6"/>
      <c r="CA1020" s="4"/>
      <c r="CB1020" s="6"/>
      <c r="CC1020" s="5"/>
      <c r="CD1020" s="5"/>
      <c r="CE1020" s="4"/>
      <c r="CF1020" s="6"/>
      <c r="CG1020" s="4"/>
      <c r="CH1020" s="6"/>
      <c r="CI1020" s="5"/>
      <c r="CJ1020" s="5"/>
      <c r="CK1020" s="4"/>
      <c r="CL1020" s="6"/>
      <c r="CM1020" s="4"/>
      <c r="CN1020" s="6"/>
      <c r="CO1020" s="5"/>
      <c r="CP1020" s="5"/>
      <c r="CQ1020" s="4"/>
      <c r="CR1020" s="6"/>
      <c r="CS1020" s="4"/>
      <c r="CT1020" s="6"/>
      <c r="CU1020" s="5"/>
      <c r="CV1020" s="5"/>
      <c r="CW1020" s="4"/>
      <c r="CX1020" s="6"/>
      <c r="CY1020" s="4"/>
      <c r="CZ1020" s="6"/>
      <c r="DA1020" s="5"/>
      <c r="DB1020" s="5"/>
      <c r="DC1020" s="4"/>
      <c r="DD1020" s="6"/>
      <c r="DE1020" s="4"/>
      <c r="DF1020" s="6"/>
      <c r="DG1020" s="5"/>
      <c r="DH1020" s="5"/>
      <c r="DI1020" s="4"/>
      <c r="DJ1020" s="6"/>
      <c r="DK1020" s="4"/>
      <c r="DL1020" s="6"/>
      <c r="DM1020" s="5"/>
      <c r="DN1020" s="5"/>
      <c r="DO1020" s="4"/>
      <c r="DP1020" s="6"/>
      <c r="DQ1020" s="4"/>
      <c r="DR1020" s="6"/>
      <c r="DS1020" s="5"/>
      <c r="DT1020" s="5"/>
      <c r="DU1020" s="4"/>
      <c r="DV1020" s="6"/>
      <c r="DW1020" s="4"/>
      <c r="DX1020" s="6"/>
      <c r="DY1020" s="5"/>
      <c r="DZ1020" s="5"/>
      <c r="EA1020" s="4"/>
      <c r="EB1020" s="6"/>
      <c r="EC1020" s="4"/>
      <c r="ED1020" s="6"/>
      <c r="EE1020" s="5"/>
      <c r="EF1020" s="5"/>
      <c r="EG1020" s="4"/>
      <c r="EH1020" s="6"/>
      <c r="EI1020" s="4"/>
      <c r="EJ1020" s="6"/>
      <c r="EK1020" s="5"/>
      <c r="EL1020" s="5"/>
      <c r="EM1020" s="4"/>
      <c r="EN1020" s="6"/>
      <c r="EO1020" s="4"/>
      <c r="EP1020" s="6"/>
      <c r="EQ1020" s="5"/>
      <c r="ER1020" s="5"/>
      <c r="ES1020" s="4"/>
      <c r="ET1020" s="6"/>
      <c r="EU1020" s="4"/>
      <c r="EV1020" s="6"/>
      <c r="EW1020" s="5"/>
      <c r="EX1020" s="5"/>
      <c r="EY1020" s="4"/>
      <c r="EZ1020" s="6"/>
      <c r="FA1020" s="4"/>
      <c r="FB1020" s="6"/>
      <c r="FC1020" s="5"/>
      <c r="FD1020" s="5"/>
      <c r="FE1020" s="4"/>
      <c r="FF1020" s="6"/>
      <c r="FG1020" s="4"/>
      <c r="FH1020" s="6"/>
      <c r="FI1020" s="5"/>
      <c r="FJ1020" s="5"/>
      <c r="FK1020" s="4"/>
      <c r="FL1020" s="6"/>
      <c r="FM1020" s="4"/>
      <c r="FN1020" s="6"/>
      <c r="FO1020" s="5"/>
      <c r="FP1020" s="5"/>
      <c r="FQ1020" s="4"/>
      <c r="FR1020" s="6"/>
      <c r="FS1020" s="4"/>
      <c r="FT1020" s="6"/>
      <c r="FU1020" s="5"/>
      <c r="FV1020" s="5"/>
      <c r="FW1020" s="4"/>
      <c r="FX1020" s="6"/>
      <c r="FY1020" s="4"/>
      <c r="FZ1020" s="6"/>
      <c r="GA1020" s="5"/>
      <c r="GB1020" s="5"/>
      <c r="GC1020" s="4"/>
      <c r="GD1020" s="6"/>
      <c r="GE1020" s="4"/>
      <c r="GF1020" s="6"/>
      <c r="GG1020" s="5"/>
      <c r="GH1020" s="5"/>
      <c r="GI1020" s="4"/>
      <c r="GJ1020" s="6"/>
      <c r="GK1020" s="4"/>
      <c r="GL1020" s="6"/>
      <c r="GM1020" s="5"/>
      <c r="GN1020" s="5"/>
      <c r="GO1020" s="4"/>
      <c r="GP1020" s="6"/>
      <c r="GQ1020" s="4"/>
      <c r="GR1020" s="6"/>
      <c r="GS1020" s="5"/>
      <c r="GT1020" s="5"/>
      <c r="GU1020" s="4"/>
      <c r="GV1020" s="6"/>
      <c r="GW1020" s="4"/>
      <c r="GX1020" s="6"/>
      <c r="GY1020" s="5"/>
      <c r="GZ1020" s="5"/>
      <c r="HA1020" s="4"/>
      <c r="HB1020" s="6"/>
      <c r="HC1020" s="4"/>
      <c r="HD1020" s="6"/>
      <c r="HE1020" s="5"/>
      <c r="HF1020" s="5"/>
      <c r="HG1020" s="4"/>
      <c r="HH1020" s="6"/>
      <c r="HI1020" s="4"/>
      <c r="HJ1020" s="6"/>
      <c r="HK1020" s="5"/>
      <c r="HL1020" s="5"/>
      <c r="HM1020" s="4"/>
      <c r="HN1020" s="6"/>
      <c r="HO1020" s="4"/>
      <c r="HP1020" s="6"/>
      <c r="HQ1020" s="5"/>
      <c r="HR1020" s="5"/>
      <c r="HS1020" s="4"/>
      <c r="HT1020" s="6"/>
      <c r="HU1020" s="4"/>
      <c r="HV1020" s="6"/>
      <c r="HW1020" s="5"/>
      <c r="HX1020" s="5"/>
      <c r="HY1020" s="4"/>
      <c r="HZ1020" s="6"/>
      <c r="IA1020" s="4"/>
      <c r="IB1020" s="6"/>
      <c r="IC1020" s="5"/>
      <c r="ID1020" s="5"/>
      <c r="IE1020" s="4"/>
      <c r="IF1020" s="6"/>
      <c r="IG1020" s="4"/>
      <c r="IH1020" s="6"/>
      <c r="II1020" s="5"/>
      <c r="IJ1020" s="5"/>
      <c r="IK1020" s="4"/>
      <c r="IL1020" s="6"/>
      <c r="IM1020" s="4"/>
      <c r="IN1020" s="6"/>
      <c r="IO1020" s="5"/>
      <c r="IP1020" s="5"/>
      <c r="IQ1020" s="4"/>
      <c r="IR1020" s="6"/>
      <c r="IS1020" s="4"/>
      <c r="IT1020" s="6"/>
      <c r="IU1020" s="5"/>
      <c r="IV1020" s="5"/>
      <c r="IW1020" s="4"/>
      <c r="IX1020" s="6"/>
      <c r="IY1020" s="4"/>
      <c r="IZ1020" s="6"/>
      <c r="JA1020" s="5"/>
      <c r="JB1020" s="5"/>
      <c r="JC1020" s="4"/>
      <c r="JD1020" s="6"/>
      <c r="JE1020" s="4"/>
      <c r="JF1020" s="6"/>
      <c r="JG1020" s="5"/>
      <c r="JH1020" s="5"/>
      <c r="JI1020" s="4"/>
      <c r="JJ1020" s="6"/>
      <c r="JK1020" s="4"/>
      <c r="JL1020" s="6"/>
      <c r="JM1020" s="5"/>
      <c r="JN1020" s="5"/>
      <c r="JO1020" s="4"/>
      <c r="JP1020" s="6"/>
      <c r="JQ1020" s="4"/>
      <c r="JR1020" s="6"/>
      <c r="JS1020" s="5"/>
      <c r="JT1020" s="5"/>
      <c r="JU1020" s="4"/>
      <c r="JV1020" s="6"/>
      <c r="JW1020" s="4"/>
      <c r="JX1020" s="6"/>
      <c r="JY1020" s="5"/>
      <c r="JZ1020" s="5"/>
      <c r="KA1020" s="4"/>
      <c r="KB1020" s="6"/>
      <c r="KC1020" s="4"/>
      <c r="KD1020" s="6"/>
      <c r="KE1020" s="5"/>
      <c r="KF1020" s="5"/>
      <c r="KG1020" s="4"/>
      <c r="KH1020" s="6"/>
      <c r="KI1020" s="4"/>
      <c r="KJ1020" s="6"/>
      <c r="KK1020" s="5"/>
      <c r="KL1020" s="5"/>
    </row>
    <row r="1021">
      <c r="A1021" s="3" t="s">
        <v>85</v>
      </c>
      <c r="B1021" s="3" t="s">
        <v>1170</v>
      </c>
      <c r="C1021" s="3" t="s">
        <v>522</v>
      </c>
      <c r="D1021" s="3" t="s">
        <v>528</v>
      </c>
      <c r="E1021" s="3" t="s">
        <v>1173</v>
      </c>
      <c r="F1021" s="3" t="s">
        <v>1173</v>
      </c>
      <c r="G1021" s="3" t="s">
        <v>1173</v>
      </c>
      <c r="H1021" s="3" t="s">
        <v>351</v>
      </c>
      <c r="I1021" s="4"/>
      <c r="J1021" s="4">
        <f>=ROUNDDOWN({0},0)</f>
      </c>
      <c r="K1021" s="4"/>
      <c r="L1021" s="5"/>
      <c r="M1021" s="4"/>
      <c r="N1021" s="4">
        <f>=ROUNDDOWN({0},0)</f>
      </c>
      <c r="O1021" s="4"/>
      <c r="P1021" s="5"/>
      <c r="Q1021" s="4"/>
      <c r="R1021" s="6"/>
      <c r="S1021" s="4"/>
      <c r="T1021" s="6"/>
      <c r="U1021" s="5"/>
      <c r="V1021" s="5"/>
      <c r="W1021" s="4"/>
      <c r="X1021" s="6"/>
      <c r="Y1021" s="4"/>
      <c r="Z1021" s="6"/>
      <c r="AA1021" s="5"/>
      <c r="AB1021" s="5"/>
      <c r="AC1021" s="4"/>
      <c r="AD1021" s="6"/>
      <c r="AE1021" s="4"/>
      <c r="AF1021" s="6"/>
      <c r="AG1021" s="5"/>
      <c r="AH1021" s="5"/>
      <c r="AI1021" s="4"/>
      <c r="AJ1021" s="6"/>
      <c r="AK1021" s="4"/>
      <c r="AL1021" s="6"/>
      <c r="AM1021" s="5"/>
      <c r="AN1021" s="5"/>
      <c r="AO1021" s="4"/>
      <c r="AP1021" s="6"/>
      <c r="AQ1021" s="4"/>
      <c r="AR1021" s="6"/>
      <c r="AS1021" s="5"/>
      <c r="AT1021" s="5"/>
      <c r="AU1021" s="4"/>
      <c r="AV1021" s="6"/>
      <c r="AW1021" s="4"/>
      <c r="AX1021" s="6"/>
      <c r="AY1021" s="5"/>
      <c r="AZ1021" s="5"/>
      <c r="BA1021" s="4"/>
      <c r="BB1021" s="6"/>
      <c r="BC1021" s="4"/>
      <c r="BD1021" s="6"/>
      <c r="BE1021" s="5"/>
      <c r="BF1021" s="5"/>
      <c r="BG1021" s="4"/>
      <c r="BH1021" s="6"/>
      <c r="BI1021" s="4"/>
      <c r="BJ1021" s="6"/>
      <c r="BK1021" s="5"/>
      <c r="BL1021" s="5"/>
      <c r="BM1021" s="4"/>
      <c r="BN1021" s="6"/>
      <c r="BO1021" s="4"/>
      <c r="BP1021" s="6"/>
      <c r="BQ1021" s="5"/>
      <c r="BR1021" s="5"/>
      <c r="BS1021" s="4"/>
      <c r="BT1021" s="6"/>
      <c r="BU1021" s="4"/>
      <c r="BV1021" s="6"/>
      <c r="BW1021" s="5"/>
      <c r="BX1021" s="5"/>
      <c r="BY1021" s="4"/>
      <c r="BZ1021" s="6"/>
      <c r="CA1021" s="4"/>
      <c r="CB1021" s="6"/>
      <c r="CC1021" s="5"/>
      <c r="CD1021" s="5"/>
      <c r="CE1021" s="4"/>
      <c r="CF1021" s="6"/>
      <c r="CG1021" s="4"/>
      <c r="CH1021" s="6"/>
      <c r="CI1021" s="5"/>
      <c r="CJ1021" s="5"/>
      <c r="CK1021" s="4"/>
      <c r="CL1021" s="6"/>
      <c r="CM1021" s="4"/>
      <c r="CN1021" s="6"/>
      <c r="CO1021" s="5"/>
      <c r="CP1021" s="5"/>
      <c r="CQ1021" s="4"/>
      <c r="CR1021" s="6"/>
      <c r="CS1021" s="4"/>
      <c r="CT1021" s="6"/>
      <c r="CU1021" s="5"/>
      <c r="CV1021" s="5"/>
      <c r="CW1021" s="4"/>
      <c r="CX1021" s="6"/>
      <c r="CY1021" s="4"/>
      <c r="CZ1021" s="6"/>
      <c r="DA1021" s="5"/>
      <c r="DB1021" s="5"/>
      <c r="DC1021" s="4"/>
      <c r="DD1021" s="6"/>
      <c r="DE1021" s="4"/>
      <c r="DF1021" s="6"/>
      <c r="DG1021" s="5"/>
      <c r="DH1021" s="5"/>
      <c r="DI1021" s="4"/>
      <c r="DJ1021" s="6"/>
      <c r="DK1021" s="4"/>
      <c r="DL1021" s="6"/>
      <c r="DM1021" s="5"/>
      <c r="DN1021" s="5"/>
      <c r="DO1021" s="4"/>
      <c r="DP1021" s="6"/>
      <c r="DQ1021" s="4"/>
      <c r="DR1021" s="6"/>
      <c r="DS1021" s="5"/>
      <c r="DT1021" s="5"/>
      <c r="DU1021" s="4"/>
      <c r="DV1021" s="6"/>
      <c r="DW1021" s="4"/>
      <c r="DX1021" s="6"/>
      <c r="DY1021" s="5"/>
      <c r="DZ1021" s="5"/>
      <c r="EA1021" s="4"/>
      <c r="EB1021" s="6"/>
      <c r="EC1021" s="4"/>
      <c r="ED1021" s="6"/>
      <c r="EE1021" s="5"/>
      <c r="EF1021" s="5"/>
      <c r="EG1021" s="4"/>
      <c r="EH1021" s="6"/>
      <c r="EI1021" s="4"/>
      <c r="EJ1021" s="6"/>
      <c r="EK1021" s="5"/>
      <c r="EL1021" s="5"/>
      <c r="EM1021" s="4"/>
      <c r="EN1021" s="6"/>
      <c r="EO1021" s="4"/>
      <c r="EP1021" s="6"/>
      <c r="EQ1021" s="5"/>
      <c r="ER1021" s="5"/>
      <c r="ES1021" s="4"/>
      <c r="ET1021" s="6"/>
      <c r="EU1021" s="4"/>
      <c r="EV1021" s="6"/>
      <c r="EW1021" s="5"/>
      <c r="EX1021" s="5"/>
      <c r="EY1021" s="4"/>
      <c r="EZ1021" s="6"/>
      <c r="FA1021" s="4"/>
      <c r="FB1021" s="6"/>
      <c r="FC1021" s="5"/>
      <c r="FD1021" s="5"/>
      <c r="FE1021" s="4"/>
      <c r="FF1021" s="6"/>
      <c r="FG1021" s="4"/>
      <c r="FH1021" s="6"/>
      <c r="FI1021" s="5"/>
      <c r="FJ1021" s="5"/>
      <c r="FK1021" s="4"/>
      <c r="FL1021" s="6"/>
      <c r="FM1021" s="4"/>
      <c r="FN1021" s="6"/>
      <c r="FO1021" s="5"/>
      <c r="FP1021" s="5"/>
      <c r="FQ1021" s="4"/>
      <c r="FR1021" s="6"/>
      <c r="FS1021" s="4"/>
      <c r="FT1021" s="6"/>
      <c r="FU1021" s="5"/>
      <c r="FV1021" s="5"/>
      <c r="FW1021" s="4"/>
      <c r="FX1021" s="6"/>
      <c r="FY1021" s="4"/>
      <c r="FZ1021" s="6"/>
      <c r="GA1021" s="5"/>
      <c r="GB1021" s="5"/>
      <c r="GC1021" s="4"/>
      <c r="GD1021" s="6"/>
      <c r="GE1021" s="4"/>
      <c r="GF1021" s="6"/>
      <c r="GG1021" s="5"/>
      <c r="GH1021" s="5"/>
      <c r="GI1021" s="4"/>
      <c r="GJ1021" s="6"/>
      <c r="GK1021" s="4"/>
      <c r="GL1021" s="6"/>
      <c r="GM1021" s="5"/>
      <c r="GN1021" s="5"/>
      <c r="GO1021" s="4"/>
      <c r="GP1021" s="6"/>
      <c r="GQ1021" s="4"/>
      <c r="GR1021" s="6"/>
      <c r="GS1021" s="5"/>
      <c r="GT1021" s="5"/>
      <c r="GU1021" s="4"/>
      <c r="GV1021" s="6"/>
      <c r="GW1021" s="4"/>
      <c r="GX1021" s="6"/>
      <c r="GY1021" s="5"/>
      <c r="GZ1021" s="5"/>
      <c r="HA1021" s="4"/>
      <c r="HB1021" s="6"/>
      <c r="HC1021" s="4"/>
      <c r="HD1021" s="6"/>
      <c r="HE1021" s="5"/>
      <c r="HF1021" s="5"/>
      <c r="HG1021" s="4"/>
      <c r="HH1021" s="6"/>
      <c r="HI1021" s="4"/>
      <c r="HJ1021" s="6"/>
      <c r="HK1021" s="5"/>
      <c r="HL1021" s="5"/>
      <c r="HM1021" s="4"/>
      <c r="HN1021" s="6"/>
      <c r="HO1021" s="4"/>
      <c r="HP1021" s="6"/>
      <c r="HQ1021" s="5"/>
      <c r="HR1021" s="5"/>
      <c r="HS1021" s="4"/>
      <c r="HT1021" s="6"/>
      <c r="HU1021" s="4"/>
      <c r="HV1021" s="6"/>
      <c r="HW1021" s="5"/>
      <c r="HX1021" s="5"/>
      <c r="HY1021" s="4"/>
      <c r="HZ1021" s="6"/>
      <c r="IA1021" s="4"/>
      <c r="IB1021" s="6"/>
      <c r="IC1021" s="5"/>
      <c r="ID1021" s="5"/>
      <c r="IE1021" s="4"/>
      <c r="IF1021" s="6"/>
      <c r="IG1021" s="4"/>
      <c r="IH1021" s="6"/>
      <c r="II1021" s="5"/>
      <c r="IJ1021" s="5"/>
      <c r="IK1021" s="4"/>
      <c r="IL1021" s="6"/>
      <c r="IM1021" s="4"/>
      <c r="IN1021" s="6"/>
      <c r="IO1021" s="5"/>
      <c r="IP1021" s="5"/>
      <c r="IQ1021" s="4"/>
      <c r="IR1021" s="6"/>
      <c r="IS1021" s="4"/>
      <c r="IT1021" s="6"/>
      <c r="IU1021" s="5"/>
      <c r="IV1021" s="5"/>
      <c r="IW1021" s="4"/>
      <c r="IX1021" s="6"/>
      <c r="IY1021" s="4"/>
      <c r="IZ1021" s="6"/>
      <c r="JA1021" s="5"/>
      <c r="JB1021" s="5"/>
      <c r="JC1021" s="4"/>
      <c r="JD1021" s="6"/>
      <c r="JE1021" s="4"/>
      <c r="JF1021" s="6"/>
      <c r="JG1021" s="5"/>
      <c r="JH1021" s="5"/>
      <c r="JI1021" s="4"/>
      <c r="JJ1021" s="6"/>
      <c r="JK1021" s="4"/>
      <c r="JL1021" s="6"/>
      <c r="JM1021" s="5"/>
      <c r="JN1021" s="5"/>
      <c r="JO1021" s="4"/>
      <c r="JP1021" s="6"/>
      <c r="JQ1021" s="4"/>
      <c r="JR1021" s="6"/>
      <c r="JS1021" s="5"/>
      <c r="JT1021" s="5"/>
      <c r="JU1021" s="4"/>
      <c r="JV1021" s="6"/>
      <c r="JW1021" s="4"/>
      <c r="JX1021" s="6"/>
      <c r="JY1021" s="5"/>
      <c r="JZ1021" s="5"/>
      <c r="KA1021" s="4"/>
      <c r="KB1021" s="6"/>
      <c r="KC1021" s="4"/>
      <c r="KD1021" s="6"/>
      <c r="KE1021" s="5"/>
      <c r="KF1021" s="5"/>
      <c r="KG1021" s="4"/>
      <c r="KH1021" s="6"/>
      <c r="KI1021" s="4"/>
      <c r="KJ1021" s="6"/>
      <c r="KK1021" s="5"/>
      <c r="KL1021" s="5"/>
    </row>
    <row r="1022">
      <c r="A1022" s="3" t="s">
        <v>85</v>
      </c>
      <c r="B1022" s="3" t="s">
        <v>1170</v>
      </c>
      <c r="C1022" s="3" t="s">
        <v>547</v>
      </c>
      <c r="D1022" s="3" t="s">
        <v>787</v>
      </c>
      <c r="E1022" s="3" t="s">
        <v>1174</v>
      </c>
      <c r="F1022" s="3" t="s">
        <v>1174</v>
      </c>
      <c r="G1022" s="3" t="s">
        <v>1174</v>
      </c>
      <c r="H1022" s="3" t="s">
        <v>351</v>
      </c>
      <c r="I1022" s="4"/>
      <c r="J1022" s="4">
        <f>=ROUNDDOWN({0},0)</f>
      </c>
      <c r="K1022" s="4"/>
      <c r="L1022" s="5"/>
      <c r="M1022" s="4"/>
      <c r="N1022" s="4">
        <f>=ROUNDDOWN({0},0)</f>
      </c>
      <c r="O1022" s="4"/>
      <c r="P1022" s="5"/>
      <c r="Q1022" s="4">
        <v>2</v>
      </c>
      <c r="R1022" s="6">
        <v>34.14</v>
      </c>
      <c r="S1022" s="4"/>
      <c r="T1022" s="6"/>
      <c r="U1022" s="5"/>
      <c r="V1022" s="5"/>
      <c r="W1022" s="4"/>
      <c r="X1022" s="6"/>
      <c r="Y1022" s="4"/>
      <c r="Z1022" s="6"/>
      <c r="AA1022" s="5"/>
      <c r="AB1022" s="5"/>
      <c r="AC1022" s="4"/>
      <c r="AD1022" s="6"/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/>
      <c r="AP1022" s="6"/>
      <c r="AQ1022" s="4"/>
      <c r="AR1022" s="6"/>
      <c r="AS1022" s="5"/>
      <c r="AT1022" s="5"/>
      <c r="AU1022" s="4">
        <v>2</v>
      </c>
      <c r="AV1022" s="6">
        <v>34.14</v>
      </c>
      <c r="AW1022" s="4"/>
      <c r="AX1022" s="6"/>
      <c r="AY1022" s="5"/>
      <c r="AZ1022" s="5"/>
      <c r="BA1022" s="4"/>
      <c r="BB1022" s="6"/>
      <c r="BC1022" s="4"/>
      <c r="BD1022" s="6"/>
      <c r="BE1022" s="5"/>
      <c r="BF1022" s="5"/>
      <c r="BG1022" s="4"/>
      <c r="BH1022" s="6"/>
      <c r="BI1022" s="4"/>
      <c r="BJ1022" s="6"/>
      <c r="BK1022" s="5"/>
      <c r="BL1022" s="5"/>
      <c r="BM1022" s="4"/>
      <c r="BN1022" s="6"/>
      <c r="BO1022" s="4"/>
      <c r="BP1022" s="6"/>
      <c r="BQ1022" s="5"/>
      <c r="BR1022" s="5"/>
      <c r="BS1022" s="4"/>
      <c r="BT1022" s="6"/>
      <c r="BU1022" s="4"/>
      <c r="BV1022" s="6"/>
      <c r="BW1022" s="5"/>
      <c r="BX1022" s="5"/>
      <c r="BY1022" s="4"/>
      <c r="BZ1022" s="6"/>
      <c r="CA1022" s="4"/>
      <c r="CB1022" s="6"/>
      <c r="CC1022" s="5"/>
      <c r="CD1022" s="5"/>
      <c r="CE1022" s="4"/>
      <c r="CF1022" s="6"/>
      <c r="CG1022" s="4"/>
      <c r="CH1022" s="6"/>
      <c r="CI1022" s="5"/>
      <c r="CJ1022" s="5"/>
      <c r="CK1022" s="4"/>
      <c r="CL1022" s="6"/>
      <c r="CM1022" s="4"/>
      <c r="CN1022" s="6"/>
      <c r="CO1022" s="5"/>
      <c r="CP1022" s="5"/>
      <c r="CQ1022" s="4"/>
      <c r="CR1022" s="6"/>
      <c r="CS1022" s="4"/>
      <c r="CT1022" s="6"/>
      <c r="CU1022" s="5"/>
      <c r="CV1022" s="5"/>
      <c r="CW1022" s="4"/>
      <c r="CX1022" s="6"/>
      <c r="CY1022" s="4"/>
      <c r="CZ1022" s="6"/>
      <c r="DA1022" s="5"/>
      <c r="DB1022" s="5"/>
      <c r="DC1022" s="4"/>
      <c r="DD1022" s="6"/>
      <c r="DE1022" s="4"/>
      <c r="DF1022" s="6"/>
      <c r="DG1022" s="5"/>
      <c r="DH1022" s="5"/>
      <c r="DI1022" s="4"/>
      <c r="DJ1022" s="6"/>
      <c r="DK1022" s="4"/>
      <c r="DL1022" s="6"/>
      <c r="DM1022" s="5"/>
      <c r="DN1022" s="5"/>
      <c r="DO1022" s="4"/>
      <c r="DP1022" s="6"/>
      <c r="DQ1022" s="4"/>
      <c r="DR1022" s="6"/>
      <c r="DS1022" s="5"/>
      <c r="DT1022" s="5"/>
      <c r="DU1022" s="4"/>
      <c r="DV1022" s="6"/>
      <c r="DW1022" s="4"/>
      <c r="DX1022" s="6"/>
      <c r="DY1022" s="5"/>
      <c r="DZ1022" s="5"/>
      <c r="EA1022" s="4"/>
      <c r="EB1022" s="6"/>
      <c r="EC1022" s="4"/>
      <c r="ED1022" s="6"/>
      <c r="EE1022" s="5"/>
      <c r="EF1022" s="5"/>
      <c r="EG1022" s="4"/>
      <c r="EH1022" s="6"/>
      <c r="EI1022" s="4"/>
      <c r="EJ1022" s="6"/>
      <c r="EK1022" s="5"/>
      <c r="EL1022" s="5"/>
      <c r="EM1022" s="4"/>
      <c r="EN1022" s="6"/>
      <c r="EO1022" s="4"/>
      <c r="EP1022" s="6"/>
      <c r="EQ1022" s="5"/>
      <c r="ER1022" s="5"/>
      <c r="ES1022" s="4"/>
      <c r="ET1022" s="6"/>
      <c r="EU1022" s="4"/>
      <c r="EV1022" s="6"/>
      <c r="EW1022" s="5"/>
      <c r="EX1022" s="5"/>
      <c r="EY1022" s="4"/>
      <c r="EZ1022" s="6"/>
      <c r="FA1022" s="4"/>
      <c r="FB1022" s="6"/>
      <c r="FC1022" s="5"/>
      <c r="FD1022" s="5"/>
      <c r="FE1022" s="4"/>
      <c r="FF1022" s="6"/>
      <c r="FG1022" s="4"/>
      <c r="FH1022" s="6"/>
      <c r="FI1022" s="5"/>
      <c r="FJ1022" s="5"/>
      <c r="FK1022" s="4"/>
      <c r="FL1022" s="6"/>
      <c r="FM1022" s="4"/>
      <c r="FN1022" s="6"/>
      <c r="FO1022" s="5"/>
      <c r="FP1022" s="5"/>
      <c r="FQ1022" s="4"/>
      <c r="FR1022" s="6"/>
      <c r="FS1022" s="4"/>
      <c r="FT1022" s="6"/>
      <c r="FU1022" s="5"/>
      <c r="FV1022" s="5"/>
      <c r="FW1022" s="4"/>
      <c r="FX1022" s="6"/>
      <c r="FY1022" s="4"/>
      <c r="FZ1022" s="6"/>
      <c r="GA1022" s="5"/>
      <c r="GB1022" s="5"/>
      <c r="GC1022" s="4"/>
      <c r="GD1022" s="6"/>
      <c r="GE1022" s="4"/>
      <c r="GF1022" s="6"/>
      <c r="GG1022" s="5"/>
      <c r="GH1022" s="5"/>
      <c r="GI1022" s="4"/>
      <c r="GJ1022" s="6"/>
      <c r="GK1022" s="4"/>
      <c r="GL1022" s="6"/>
      <c r="GM1022" s="5"/>
      <c r="GN1022" s="5"/>
      <c r="GO1022" s="4"/>
      <c r="GP1022" s="6"/>
      <c r="GQ1022" s="4"/>
      <c r="GR1022" s="6"/>
      <c r="GS1022" s="5"/>
      <c r="GT1022" s="5"/>
      <c r="GU1022" s="4"/>
      <c r="GV1022" s="6"/>
      <c r="GW1022" s="4"/>
      <c r="GX1022" s="6"/>
      <c r="GY1022" s="5"/>
      <c r="GZ1022" s="5"/>
      <c r="HA1022" s="4"/>
      <c r="HB1022" s="6"/>
      <c r="HC1022" s="4"/>
      <c r="HD1022" s="6"/>
      <c r="HE1022" s="5"/>
      <c r="HF1022" s="5"/>
      <c r="HG1022" s="4"/>
      <c r="HH1022" s="6"/>
      <c r="HI1022" s="4"/>
      <c r="HJ1022" s="6"/>
      <c r="HK1022" s="5"/>
      <c r="HL1022" s="5"/>
      <c r="HM1022" s="4"/>
      <c r="HN1022" s="6"/>
      <c r="HO1022" s="4"/>
      <c r="HP1022" s="6"/>
      <c r="HQ1022" s="5"/>
      <c r="HR1022" s="5"/>
      <c r="HS1022" s="4"/>
      <c r="HT1022" s="6"/>
      <c r="HU1022" s="4"/>
      <c r="HV1022" s="6"/>
      <c r="HW1022" s="5"/>
      <c r="HX1022" s="5"/>
      <c r="HY1022" s="4"/>
      <c r="HZ1022" s="6"/>
      <c r="IA1022" s="4"/>
      <c r="IB1022" s="6"/>
      <c r="IC1022" s="5"/>
      <c r="ID1022" s="5"/>
      <c r="IE1022" s="4"/>
      <c r="IF1022" s="6"/>
      <c r="IG1022" s="4"/>
      <c r="IH1022" s="6"/>
      <c r="II1022" s="5"/>
      <c r="IJ1022" s="5"/>
      <c r="IK1022" s="4"/>
      <c r="IL1022" s="6"/>
      <c r="IM1022" s="4"/>
      <c r="IN1022" s="6"/>
      <c r="IO1022" s="5"/>
      <c r="IP1022" s="5"/>
      <c r="IQ1022" s="4"/>
      <c r="IR1022" s="6"/>
      <c r="IS1022" s="4"/>
      <c r="IT1022" s="6"/>
      <c r="IU1022" s="5"/>
      <c r="IV1022" s="5"/>
      <c r="IW1022" s="4"/>
      <c r="IX1022" s="6"/>
      <c r="IY1022" s="4"/>
      <c r="IZ1022" s="6"/>
      <c r="JA1022" s="5"/>
      <c r="JB1022" s="5"/>
      <c r="JC1022" s="4"/>
      <c r="JD1022" s="6"/>
      <c r="JE1022" s="4"/>
      <c r="JF1022" s="6"/>
      <c r="JG1022" s="5"/>
      <c r="JH1022" s="5"/>
      <c r="JI1022" s="4"/>
      <c r="JJ1022" s="6"/>
      <c r="JK1022" s="4"/>
      <c r="JL1022" s="6"/>
      <c r="JM1022" s="5"/>
      <c r="JN1022" s="5"/>
      <c r="JO1022" s="4"/>
      <c r="JP1022" s="6"/>
      <c r="JQ1022" s="4"/>
      <c r="JR1022" s="6"/>
      <c r="JS1022" s="5"/>
      <c r="JT1022" s="5"/>
      <c r="JU1022" s="4"/>
      <c r="JV1022" s="6"/>
      <c r="JW1022" s="4"/>
      <c r="JX1022" s="6"/>
      <c r="JY1022" s="5"/>
      <c r="JZ1022" s="5"/>
      <c r="KA1022" s="4"/>
      <c r="KB1022" s="6"/>
      <c r="KC1022" s="4"/>
      <c r="KD1022" s="6"/>
      <c r="KE1022" s="5"/>
      <c r="KF1022" s="5"/>
      <c r="KG1022" s="4"/>
      <c r="KH1022" s="6"/>
      <c r="KI1022" s="4"/>
      <c r="KJ1022" s="6"/>
      <c r="KK1022" s="5"/>
      <c r="KL1022" s="5"/>
    </row>
    <row r="1023">
      <c r="A1023" s="3" t="s">
        <v>85</v>
      </c>
      <c r="B1023" s="3" t="s">
        <v>1170</v>
      </c>
      <c r="C1023" s="3" t="s">
        <v>449</v>
      </c>
      <c r="D1023" s="3" t="s">
        <v>519</v>
      </c>
      <c r="E1023" s="3" t="s">
        <v>1174</v>
      </c>
      <c r="F1023" s="3" t="s">
        <v>1174</v>
      </c>
      <c r="G1023" s="3" t="s">
        <v>1174</v>
      </c>
      <c r="H1023" s="3" t="s">
        <v>351</v>
      </c>
      <c r="I1023" s="4"/>
      <c r="J1023" s="4">
        <f>=ROUNDDOWN({0},0)</f>
      </c>
      <c r="K1023" s="4"/>
      <c r="L1023" s="5"/>
      <c r="M1023" s="4"/>
      <c r="N1023" s="4">
        <f>=ROUNDDOWN({0},0)</f>
      </c>
      <c r="O1023" s="4"/>
      <c r="P1023" s="5"/>
      <c r="Q1023" s="4"/>
      <c r="R1023" s="6"/>
      <c r="S1023" s="4"/>
      <c r="T1023" s="6"/>
      <c r="U1023" s="5"/>
      <c r="V1023" s="5"/>
      <c r="W1023" s="4"/>
      <c r="X1023" s="6"/>
      <c r="Y1023" s="4"/>
      <c r="Z1023" s="6"/>
      <c r="AA1023" s="5"/>
      <c r="AB1023" s="5"/>
      <c r="AC1023" s="4"/>
      <c r="AD1023" s="6"/>
      <c r="AE1023" s="4"/>
      <c r="AF1023" s="6"/>
      <c r="AG1023" s="5"/>
      <c r="AH1023" s="5"/>
      <c r="AI1023" s="4"/>
      <c r="AJ1023" s="6"/>
      <c r="AK1023" s="4"/>
      <c r="AL1023" s="6"/>
      <c r="AM1023" s="5"/>
      <c r="AN1023" s="5"/>
      <c r="AO1023" s="4"/>
      <c r="AP1023" s="6"/>
      <c r="AQ1023" s="4"/>
      <c r="AR1023" s="6"/>
      <c r="AS1023" s="5"/>
      <c r="AT1023" s="5"/>
      <c r="AU1023" s="4"/>
      <c r="AV1023" s="6"/>
      <c r="AW1023" s="4"/>
      <c r="AX1023" s="6"/>
      <c r="AY1023" s="5"/>
      <c r="AZ1023" s="5"/>
      <c r="BA1023" s="4"/>
      <c r="BB1023" s="6"/>
      <c r="BC1023" s="4"/>
      <c r="BD1023" s="6"/>
      <c r="BE1023" s="5"/>
      <c r="BF1023" s="5"/>
      <c r="BG1023" s="4"/>
      <c r="BH1023" s="6"/>
      <c r="BI1023" s="4"/>
      <c r="BJ1023" s="6"/>
      <c r="BK1023" s="5"/>
      <c r="BL1023" s="5"/>
      <c r="BM1023" s="4"/>
      <c r="BN1023" s="6"/>
      <c r="BO1023" s="4"/>
      <c r="BP1023" s="6"/>
      <c r="BQ1023" s="5"/>
      <c r="BR1023" s="5"/>
      <c r="BS1023" s="4"/>
      <c r="BT1023" s="6"/>
      <c r="BU1023" s="4"/>
      <c r="BV1023" s="6"/>
      <c r="BW1023" s="5"/>
      <c r="BX1023" s="5"/>
      <c r="BY1023" s="4"/>
      <c r="BZ1023" s="6"/>
      <c r="CA1023" s="4"/>
      <c r="CB1023" s="6"/>
      <c r="CC1023" s="5"/>
      <c r="CD1023" s="5"/>
      <c r="CE1023" s="4"/>
      <c r="CF1023" s="6"/>
      <c r="CG1023" s="4"/>
      <c r="CH1023" s="6"/>
      <c r="CI1023" s="5"/>
      <c r="CJ1023" s="5"/>
      <c r="CK1023" s="4"/>
      <c r="CL1023" s="6"/>
      <c r="CM1023" s="4"/>
      <c r="CN1023" s="6"/>
      <c r="CO1023" s="5"/>
      <c r="CP1023" s="5"/>
      <c r="CQ1023" s="4"/>
      <c r="CR1023" s="6"/>
      <c r="CS1023" s="4"/>
      <c r="CT1023" s="6"/>
      <c r="CU1023" s="5"/>
      <c r="CV1023" s="5"/>
      <c r="CW1023" s="4"/>
      <c r="CX1023" s="6"/>
      <c r="CY1023" s="4"/>
      <c r="CZ1023" s="6"/>
      <c r="DA1023" s="5"/>
      <c r="DB1023" s="5"/>
      <c r="DC1023" s="4"/>
      <c r="DD1023" s="6"/>
      <c r="DE1023" s="4"/>
      <c r="DF1023" s="6"/>
      <c r="DG1023" s="5"/>
      <c r="DH1023" s="5"/>
      <c r="DI1023" s="4"/>
      <c r="DJ1023" s="6"/>
      <c r="DK1023" s="4"/>
      <c r="DL1023" s="6"/>
      <c r="DM1023" s="5"/>
      <c r="DN1023" s="5"/>
      <c r="DO1023" s="4"/>
      <c r="DP1023" s="6"/>
      <c r="DQ1023" s="4"/>
      <c r="DR1023" s="6"/>
      <c r="DS1023" s="5"/>
      <c r="DT1023" s="5"/>
      <c r="DU1023" s="4"/>
      <c r="DV1023" s="6"/>
      <c r="DW1023" s="4"/>
      <c r="DX1023" s="6"/>
      <c r="DY1023" s="5"/>
      <c r="DZ1023" s="5"/>
      <c r="EA1023" s="4"/>
      <c r="EB1023" s="6"/>
      <c r="EC1023" s="4"/>
      <c r="ED1023" s="6"/>
      <c r="EE1023" s="5"/>
      <c r="EF1023" s="5"/>
      <c r="EG1023" s="4"/>
      <c r="EH1023" s="6"/>
      <c r="EI1023" s="4"/>
      <c r="EJ1023" s="6"/>
      <c r="EK1023" s="5"/>
      <c r="EL1023" s="5"/>
      <c r="EM1023" s="4"/>
      <c r="EN1023" s="6"/>
      <c r="EO1023" s="4"/>
      <c r="EP1023" s="6"/>
      <c r="EQ1023" s="5"/>
      <c r="ER1023" s="5"/>
      <c r="ES1023" s="4"/>
      <c r="ET1023" s="6"/>
      <c r="EU1023" s="4"/>
      <c r="EV1023" s="6"/>
      <c r="EW1023" s="5"/>
      <c r="EX1023" s="5"/>
      <c r="EY1023" s="4"/>
      <c r="EZ1023" s="6"/>
      <c r="FA1023" s="4"/>
      <c r="FB1023" s="6"/>
      <c r="FC1023" s="5"/>
      <c r="FD1023" s="5"/>
      <c r="FE1023" s="4"/>
      <c r="FF1023" s="6"/>
      <c r="FG1023" s="4"/>
      <c r="FH1023" s="6"/>
      <c r="FI1023" s="5"/>
      <c r="FJ1023" s="5"/>
      <c r="FK1023" s="4"/>
      <c r="FL1023" s="6"/>
      <c r="FM1023" s="4"/>
      <c r="FN1023" s="6"/>
      <c r="FO1023" s="5"/>
      <c r="FP1023" s="5"/>
      <c r="FQ1023" s="4"/>
      <c r="FR1023" s="6"/>
      <c r="FS1023" s="4"/>
      <c r="FT1023" s="6"/>
      <c r="FU1023" s="5"/>
      <c r="FV1023" s="5"/>
      <c r="FW1023" s="4"/>
      <c r="FX1023" s="6"/>
      <c r="FY1023" s="4"/>
      <c r="FZ1023" s="6"/>
      <c r="GA1023" s="5"/>
      <c r="GB1023" s="5"/>
      <c r="GC1023" s="4"/>
      <c r="GD1023" s="6"/>
      <c r="GE1023" s="4"/>
      <c r="GF1023" s="6"/>
      <c r="GG1023" s="5"/>
      <c r="GH1023" s="5"/>
      <c r="GI1023" s="4"/>
      <c r="GJ1023" s="6"/>
      <c r="GK1023" s="4"/>
      <c r="GL1023" s="6"/>
      <c r="GM1023" s="5"/>
      <c r="GN1023" s="5"/>
      <c r="GO1023" s="4"/>
      <c r="GP1023" s="6"/>
      <c r="GQ1023" s="4"/>
      <c r="GR1023" s="6"/>
      <c r="GS1023" s="5"/>
      <c r="GT1023" s="5"/>
      <c r="GU1023" s="4"/>
      <c r="GV1023" s="6"/>
      <c r="GW1023" s="4"/>
      <c r="GX1023" s="6"/>
      <c r="GY1023" s="5"/>
      <c r="GZ1023" s="5"/>
      <c r="HA1023" s="4"/>
      <c r="HB1023" s="6"/>
      <c r="HC1023" s="4"/>
      <c r="HD1023" s="6"/>
      <c r="HE1023" s="5"/>
      <c r="HF1023" s="5"/>
      <c r="HG1023" s="4"/>
      <c r="HH1023" s="6"/>
      <c r="HI1023" s="4"/>
      <c r="HJ1023" s="6"/>
      <c r="HK1023" s="5"/>
      <c r="HL1023" s="5"/>
      <c r="HM1023" s="4"/>
      <c r="HN1023" s="6"/>
      <c r="HO1023" s="4"/>
      <c r="HP1023" s="6"/>
      <c r="HQ1023" s="5"/>
      <c r="HR1023" s="5"/>
      <c r="HS1023" s="4"/>
      <c r="HT1023" s="6"/>
      <c r="HU1023" s="4"/>
      <c r="HV1023" s="6"/>
      <c r="HW1023" s="5"/>
      <c r="HX1023" s="5"/>
      <c r="HY1023" s="4"/>
      <c r="HZ1023" s="6"/>
      <c r="IA1023" s="4"/>
      <c r="IB1023" s="6"/>
      <c r="IC1023" s="5"/>
      <c r="ID1023" s="5"/>
      <c r="IE1023" s="4"/>
      <c r="IF1023" s="6"/>
      <c r="IG1023" s="4"/>
      <c r="IH1023" s="6"/>
      <c r="II1023" s="5"/>
      <c r="IJ1023" s="5"/>
      <c r="IK1023" s="4"/>
      <c r="IL1023" s="6"/>
      <c r="IM1023" s="4"/>
      <c r="IN1023" s="6"/>
      <c r="IO1023" s="5"/>
      <c r="IP1023" s="5"/>
      <c r="IQ1023" s="4"/>
      <c r="IR1023" s="6"/>
      <c r="IS1023" s="4"/>
      <c r="IT1023" s="6"/>
      <c r="IU1023" s="5"/>
      <c r="IV1023" s="5"/>
      <c r="IW1023" s="4"/>
      <c r="IX1023" s="6"/>
      <c r="IY1023" s="4"/>
      <c r="IZ1023" s="6"/>
      <c r="JA1023" s="5"/>
      <c r="JB1023" s="5"/>
      <c r="JC1023" s="4"/>
      <c r="JD1023" s="6"/>
      <c r="JE1023" s="4"/>
      <c r="JF1023" s="6"/>
      <c r="JG1023" s="5"/>
      <c r="JH1023" s="5"/>
      <c r="JI1023" s="4"/>
      <c r="JJ1023" s="6"/>
      <c r="JK1023" s="4"/>
      <c r="JL1023" s="6"/>
      <c r="JM1023" s="5"/>
      <c r="JN1023" s="5"/>
      <c r="JO1023" s="4"/>
      <c r="JP1023" s="6"/>
      <c r="JQ1023" s="4"/>
      <c r="JR1023" s="6"/>
      <c r="JS1023" s="5"/>
      <c r="JT1023" s="5"/>
      <c r="JU1023" s="4"/>
      <c r="JV1023" s="6"/>
      <c r="JW1023" s="4"/>
      <c r="JX1023" s="6"/>
      <c r="JY1023" s="5"/>
      <c r="JZ1023" s="5"/>
      <c r="KA1023" s="4"/>
      <c r="KB1023" s="6"/>
      <c r="KC1023" s="4"/>
      <c r="KD1023" s="6"/>
      <c r="KE1023" s="5"/>
      <c r="KF1023" s="5"/>
      <c r="KG1023" s="4"/>
      <c r="KH1023" s="6"/>
      <c r="KI1023" s="4"/>
      <c r="KJ1023" s="6"/>
      <c r="KK1023" s="5"/>
      <c r="KL1023" s="5"/>
    </row>
    <row r="1024">
      <c r="A1024" s="3" t="s">
        <v>85</v>
      </c>
      <c r="B1024" s="3" t="s">
        <v>1175</v>
      </c>
      <c r="C1024" s="3" t="s">
        <v>547</v>
      </c>
      <c r="D1024" s="3" t="s">
        <v>712</v>
      </c>
      <c r="E1024" s="3" t="s">
        <v>928</v>
      </c>
      <c r="F1024" s="3" t="s">
        <v>104</v>
      </c>
      <c r="G1024" s="3" t="s">
        <v>104</v>
      </c>
      <c r="H1024" s="3" t="s">
        <v>104</v>
      </c>
      <c r="I1024" s="4"/>
      <c r="J1024" s="4">
        <f>=ROUNDDOWN({0},0)</f>
      </c>
      <c r="K1024" s="4"/>
      <c r="L1024" s="5"/>
      <c r="M1024" s="4"/>
      <c r="N1024" s="4">
        <f>=ROUNDDOWN({0},0)</f>
      </c>
      <c r="O1024" s="4"/>
      <c r="P1024" s="5"/>
      <c r="Q1024" s="4"/>
      <c r="R1024" s="6"/>
      <c r="S1024" s="4"/>
      <c r="T1024" s="6"/>
      <c r="U1024" s="5"/>
      <c r="V1024" s="5"/>
      <c r="W1024" s="4"/>
      <c r="X1024" s="6"/>
      <c r="Y1024" s="4"/>
      <c r="Z1024" s="6"/>
      <c r="AA1024" s="5"/>
      <c r="AB1024" s="5"/>
      <c r="AC1024" s="4"/>
      <c r="AD1024" s="6"/>
      <c r="AE1024" s="4"/>
      <c r="AF1024" s="6"/>
      <c r="AG1024" s="5"/>
      <c r="AH1024" s="5"/>
      <c r="AI1024" s="4"/>
      <c r="AJ1024" s="6"/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  <c r="AU1024" s="4"/>
      <c r="AV1024" s="6"/>
      <c r="AW1024" s="4"/>
      <c r="AX1024" s="6"/>
      <c r="AY1024" s="5"/>
      <c r="AZ1024" s="5"/>
      <c r="BA1024" s="4"/>
      <c r="BB1024" s="6"/>
      <c r="BC1024" s="4"/>
      <c r="BD1024" s="6"/>
      <c r="BE1024" s="5"/>
      <c r="BF1024" s="5"/>
      <c r="BG1024" s="4"/>
      <c r="BH1024" s="6"/>
      <c r="BI1024" s="4"/>
      <c r="BJ1024" s="6"/>
      <c r="BK1024" s="5"/>
      <c r="BL1024" s="5"/>
      <c r="BM1024" s="4"/>
      <c r="BN1024" s="6"/>
      <c r="BO1024" s="4"/>
      <c r="BP1024" s="6"/>
      <c r="BQ1024" s="5"/>
      <c r="BR1024" s="5"/>
      <c r="BS1024" s="4"/>
      <c r="BT1024" s="6"/>
      <c r="BU1024" s="4"/>
      <c r="BV1024" s="6"/>
      <c r="BW1024" s="5"/>
      <c r="BX1024" s="5"/>
      <c r="BY1024" s="4"/>
      <c r="BZ1024" s="6"/>
      <c r="CA1024" s="4"/>
      <c r="CB1024" s="6"/>
      <c r="CC1024" s="5"/>
      <c r="CD1024" s="5"/>
      <c r="CE1024" s="4"/>
      <c r="CF1024" s="6"/>
      <c r="CG1024" s="4"/>
      <c r="CH1024" s="6"/>
      <c r="CI1024" s="5"/>
      <c r="CJ1024" s="5"/>
      <c r="CK1024" s="4"/>
      <c r="CL1024" s="6"/>
      <c r="CM1024" s="4"/>
      <c r="CN1024" s="6"/>
      <c r="CO1024" s="5"/>
      <c r="CP1024" s="5"/>
      <c r="CQ1024" s="4"/>
      <c r="CR1024" s="6"/>
      <c r="CS1024" s="4"/>
      <c r="CT1024" s="6"/>
      <c r="CU1024" s="5"/>
      <c r="CV1024" s="5"/>
      <c r="CW1024" s="4"/>
      <c r="CX1024" s="6"/>
      <c r="CY1024" s="4"/>
      <c r="CZ1024" s="6"/>
      <c r="DA1024" s="5"/>
      <c r="DB1024" s="5"/>
      <c r="DC1024" s="4"/>
      <c r="DD1024" s="6"/>
      <c r="DE1024" s="4"/>
      <c r="DF1024" s="6"/>
      <c r="DG1024" s="5"/>
      <c r="DH1024" s="5"/>
      <c r="DI1024" s="4"/>
      <c r="DJ1024" s="6"/>
      <c r="DK1024" s="4"/>
      <c r="DL1024" s="6"/>
      <c r="DM1024" s="5"/>
      <c r="DN1024" s="5"/>
      <c r="DO1024" s="4"/>
      <c r="DP1024" s="6"/>
      <c r="DQ1024" s="4"/>
      <c r="DR1024" s="6"/>
      <c r="DS1024" s="5"/>
      <c r="DT1024" s="5"/>
      <c r="DU1024" s="4"/>
      <c r="DV1024" s="6"/>
      <c r="DW1024" s="4"/>
      <c r="DX1024" s="6"/>
      <c r="DY1024" s="5"/>
      <c r="DZ1024" s="5"/>
      <c r="EA1024" s="4"/>
      <c r="EB1024" s="6"/>
      <c r="EC1024" s="4"/>
      <c r="ED1024" s="6"/>
      <c r="EE1024" s="5"/>
      <c r="EF1024" s="5"/>
      <c r="EG1024" s="4"/>
      <c r="EH1024" s="6"/>
      <c r="EI1024" s="4"/>
      <c r="EJ1024" s="6"/>
      <c r="EK1024" s="5"/>
      <c r="EL1024" s="5"/>
      <c r="EM1024" s="4"/>
      <c r="EN1024" s="6"/>
      <c r="EO1024" s="4"/>
      <c r="EP1024" s="6"/>
      <c r="EQ1024" s="5"/>
      <c r="ER1024" s="5"/>
      <c r="ES1024" s="4"/>
      <c r="ET1024" s="6"/>
      <c r="EU1024" s="4"/>
      <c r="EV1024" s="6"/>
      <c r="EW1024" s="5"/>
      <c r="EX1024" s="5"/>
      <c r="EY1024" s="4"/>
      <c r="EZ1024" s="6"/>
      <c r="FA1024" s="4"/>
      <c r="FB1024" s="6"/>
      <c r="FC1024" s="5"/>
      <c r="FD1024" s="5"/>
      <c r="FE1024" s="4"/>
      <c r="FF1024" s="6"/>
      <c r="FG1024" s="4"/>
      <c r="FH1024" s="6"/>
      <c r="FI1024" s="5"/>
      <c r="FJ1024" s="5"/>
      <c r="FK1024" s="4"/>
      <c r="FL1024" s="6"/>
      <c r="FM1024" s="4"/>
      <c r="FN1024" s="6"/>
      <c r="FO1024" s="5"/>
      <c r="FP1024" s="5"/>
      <c r="FQ1024" s="4"/>
      <c r="FR1024" s="6"/>
      <c r="FS1024" s="4"/>
      <c r="FT1024" s="6"/>
      <c r="FU1024" s="5"/>
      <c r="FV1024" s="5"/>
      <c r="FW1024" s="4"/>
      <c r="FX1024" s="6"/>
      <c r="FY1024" s="4"/>
      <c r="FZ1024" s="6"/>
      <c r="GA1024" s="5"/>
      <c r="GB1024" s="5"/>
      <c r="GC1024" s="4"/>
      <c r="GD1024" s="6"/>
      <c r="GE1024" s="4"/>
      <c r="GF1024" s="6"/>
      <c r="GG1024" s="5"/>
      <c r="GH1024" s="5"/>
      <c r="GI1024" s="4"/>
      <c r="GJ1024" s="6"/>
      <c r="GK1024" s="4"/>
      <c r="GL1024" s="6"/>
      <c r="GM1024" s="5"/>
      <c r="GN1024" s="5"/>
      <c r="GO1024" s="4"/>
      <c r="GP1024" s="6"/>
      <c r="GQ1024" s="4"/>
      <c r="GR1024" s="6"/>
      <c r="GS1024" s="5"/>
      <c r="GT1024" s="5"/>
      <c r="GU1024" s="4"/>
      <c r="GV1024" s="6"/>
      <c r="GW1024" s="4"/>
      <c r="GX1024" s="6"/>
      <c r="GY1024" s="5"/>
      <c r="GZ1024" s="5"/>
      <c r="HA1024" s="4"/>
      <c r="HB1024" s="6"/>
      <c r="HC1024" s="4"/>
      <c r="HD1024" s="6"/>
      <c r="HE1024" s="5"/>
      <c r="HF1024" s="5"/>
      <c r="HG1024" s="4"/>
      <c r="HH1024" s="6"/>
      <c r="HI1024" s="4"/>
      <c r="HJ1024" s="6"/>
      <c r="HK1024" s="5"/>
      <c r="HL1024" s="5"/>
      <c r="HM1024" s="4"/>
      <c r="HN1024" s="6"/>
      <c r="HO1024" s="4"/>
      <c r="HP1024" s="6"/>
      <c r="HQ1024" s="5"/>
      <c r="HR1024" s="5"/>
      <c r="HS1024" s="4"/>
      <c r="HT1024" s="6"/>
      <c r="HU1024" s="4"/>
      <c r="HV1024" s="6"/>
      <c r="HW1024" s="5"/>
      <c r="HX1024" s="5"/>
      <c r="HY1024" s="4"/>
      <c r="HZ1024" s="6"/>
      <c r="IA1024" s="4"/>
      <c r="IB1024" s="6"/>
      <c r="IC1024" s="5"/>
      <c r="ID1024" s="5"/>
      <c r="IE1024" s="4"/>
      <c r="IF1024" s="6"/>
      <c r="IG1024" s="4"/>
      <c r="IH1024" s="6"/>
      <c r="II1024" s="5"/>
      <c r="IJ1024" s="5"/>
      <c r="IK1024" s="4"/>
      <c r="IL1024" s="6"/>
      <c r="IM1024" s="4"/>
      <c r="IN1024" s="6"/>
      <c r="IO1024" s="5"/>
      <c r="IP1024" s="5"/>
      <c r="IQ1024" s="4"/>
      <c r="IR1024" s="6"/>
      <c r="IS1024" s="4"/>
      <c r="IT1024" s="6"/>
      <c r="IU1024" s="5"/>
      <c r="IV1024" s="5"/>
      <c r="IW1024" s="4"/>
      <c r="IX1024" s="6"/>
      <c r="IY1024" s="4"/>
      <c r="IZ1024" s="6"/>
      <c r="JA1024" s="5"/>
      <c r="JB1024" s="5"/>
      <c r="JC1024" s="4"/>
      <c r="JD1024" s="6"/>
      <c r="JE1024" s="4"/>
      <c r="JF1024" s="6"/>
      <c r="JG1024" s="5"/>
      <c r="JH1024" s="5"/>
      <c r="JI1024" s="4"/>
      <c r="JJ1024" s="6"/>
      <c r="JK1024" s="4"/>
      <c r="JL1024" s="6"/>
      <c r="JM1024" s="5"/>
      <c r="JN1024" s="5"/>
      <c r="JO1024" s="4"/>
      <c r="JP1024" s="6"/>
      <c r="JQ1024" s="4"/>
      <c r="JR1024" s="6"/>
      <c r="JS1024" s="5"/>
      <c r="JT1024" s="5"/>
      <c r="JU1024" s="4"/>
      <c r="JV1024" s="6"/>
      <c r="JW1024" s="4"/>
      <c r="JX1024" s="6"/>
      <c r="JY1024" s="5"/>
      <c r="JZ1024" s="5"/>
      <c r="KA1024" s="4"/>
      <c r="KB1024" s="6"/>
      <c r="KC1024" s="4"/>
      <c r="KD1024" s="6"/>
      <c r="KE1024" s="5"/>
      <c r="KF1024" s="5"/>
      <c r="KG1024" s="4"/>
      <c r="KH1024" s="6"/>
      <c r="KI1024" s="4"/>
      <c r="KJ1024" s="6"/>
      <c r="KK1024" s="5"/>
      <c r="KL1024" s="5"/>
    </row>
    <row r="1025">
      <c r="A1025" s="3" t="s">
        <v>85</v>
      </c>
      <c r="B1025" s="3" t="s">
        <v>1175</v>
      </c>
      <c r="C1025" s="3" t="s">
        <v>547</v>
      </c>
      <c r="D1025" s="3" t="s">
        <v>712</v>
      </c>
      <c r="E1025" s="3" t="s">
        <v>1176</v>
      </c>
      <c r="F1025" s="3" t="s">
        <v>104</v>
      </c>
      <c r="G1025" s="3" t="s">
        <v>104</v>
      </c>
      <c r="H1025" s="3" t="s">
        <v>104</v>
      </c>
      <c r="I1025" s="4"/>
      <c r="J1025" s="4">
        <f>=ROUNDDOWN({0},0)</f>
      </c>
      <c r="K1025" s="4"/>
      <c r="L1025" s="5"/>
      <c r="M1025" s="4"/>
      <c r="N1025" s="4">
        <f>=ROUNDDOWN({0},0)</f>
      </c>
      <c r="O1025" s="4"/>
      <c r="P1025" s="5"/>
      <c r="Q1025" s="4"/>
      <c r="R1025" s="6"/>
      <c r="S1025" s="4"/>
      <c r="T1025" s="6"/>
      <c r="U1025" s="5"/>
      <c r="V1025" s="5"/>
      <c r="W1025" s="4"/>
      <c r="X1025" s="6"/>
      <c r="Y1025" s="4"/>
      <c r="Z1025" s="6"/>
      <c r="AA1025" s="5"/>
      <c r="AB1025" s="5"/>
      <c r="AC1025" s="4"/>
      <c r="AD1025" s="6"/>
      <c r="AE1025" s="4"/>
      <c r="AF1025" s="6"/>
      <c r="AG1025" s="5"/>
      <c r="AH1025" s="5"/>
      <c r="AI1025" s="4"/>
      <c r="AJ1025" s="6"/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  <c r="AU1025" s="4"/>
      <c r="AV1025" s="6"/>
      <c r="AW1025" s="4"/>
      <c r="AX1025" s="6"/>
      <c r="AY1025" s="5"/>
      <c r="AZ1025" s="5"/>
      <c r="BA1025" s="4"/>
      <c r="BB1025" s="6"/>
      <c r="BC1025" s="4"/>
      <c r="BD1025" s="6"/>
      <c r="BE1025" s="5"/>
      <c r="BF1025" s="5"/>
      <c r="BG1025" s="4"/>
      <c r="BH1025" s="6"/>
      <c r="BI1025" s="4"/>
      <c r="BJ1025" s="6"/>
      <c r="BK1025" s="5"/>
      <c r="BL1025" s="5"/>
      <c r="BM1025" s="4"/>
      <c r="BN1025" s="6"/>
      <c r="BO1025" s="4"/>
      <c r="BP1025" s="6"/>
      <c r="BQ1025" s="5"/>
      <c r="BR1025" s="5"/>
      <c r="BS1025" s="4"/>
      <c r="BT1025" s="6"/>
      <c r="BU1025" s="4"/>
      <c r="BV1025" s="6"/>
      <c r="BW1025" s="5"/>
      <c r="BX1025" s="5"/>
      <c r="BY1025" s="4"/>
      <c r="BZ1025" s="6"/>
      <c r="CA1025" s="4"/>
      <c r="CB1025" s="6"/>
      <c r="CC1025" s="5"/>
      <c r="CD1025" s="5"/>
      <c r="CE1025" s="4"/>
      <c r="CF1025" s="6"/>
      <c r="CG1025" s="4"/>
      <c r="CH1025" s="6"/>
      <c r="CI1025" s="5"/>
      <c r="CJ1025" s="5"/>
      <c r="CK1025" s="4"/>
      <c r="CL1025" s="6"/>
      <c r="CM1025" s="4"/>
      <c r="CN1025" s="6"/>
      <c r="CO1025" s="5"/>
      <c r="CP1025" s="5"/>
      <c r="CQ1025" s="4"/>
      <c r="CR1025" s="6"/>
      <c r="CS1025" s="4"/>
      <c r="CT1025" s="6"/>
      <c r="CU1025" s="5"/>
      <c r="CV1025" s="5"/>
      <c r="CW1025" s="4"/>
      <c r="CX1025" s="6"/>
      <c r="CY1025" s="4"/>
      <c r="CZ1025" s="6"/>
      <c r="DA1025" s="5"/>
      <c r="DB1025" s="5"/>
      <c r="DC1025" s="4"/>
      <c r="DD1025" s="6"/>
      <c r="DE1025" s="4"/>
      <c r="DF1025" s="6"/>
      <c r="DG1025" s="5"/>
      <c r="DH1025" s="5"/>
      <c r="DI1025" s="4"/>
      <c r="DJ1025" s="6"/>
      <c r="DK1025" s="4"/>
      <c r="DL1025" s="6"/>
      <c r="DM1025" s="5"/>
      <c r="DN1025" s="5"/>
      <c r="DO1025" s="4"/>
      <c r="DP1025" s="6"/>
      <c r="DQ1025" s="4"/>
      <c r="DR1025" s="6"/>
      <c r="DS1025" s="5"/>
      <c r="DT1025" s="5"/>
      <c r="DU1025" s="4"/>
      <c r="DV1025" s="6"/>
      <c r="DW1025" s="4"/>
      <c r="DX1025" s="6"/>
      <c r="DY1025" s="5"/>
      <c r="DZ1025" s="5"/>
      <c r="EA1025" s="4"/>
      <c r="EB1025" s="6"/>
      <c r="EC1025" s="4"/>
      <c r="ED1025" s="6"/>
      <c r="EE1025" s="5"/>
      <c r="EF1025" s="5"/>
      <c r="EG1025" s="4"/>
      <c r="EH1025" s="6"/>
      <c r="EI1025" s="4"/>
      <c r="EJ1025" s="6"/>
      <c r="EK1025" s="5"/>
      <c r="EL1025" s="5"/>
      <c r="EM1025" s="4"/>
      <c r="EN1025" s="6"/>
      <c r="EO1025" s="4"/>
      <c r="EP1025" s="6"/>
      <c r="EQ1025" s="5"/>
      <c r="ER1025" s="5"/>
      <c r="ES1025" s="4"/>
      <c r="ET1025" s="6"/>
      <c r="EU1025" s="4"/>
      <c r="EV1025" s="6"/>
      <c r="EW1025" s="5"/>
      <c r="EX1025" s="5"/>
      <c r="EY1025" s="4"/>
      <c r="EZ1025" s="6"/>
      <c r="FA1025" s="4"/>
      <c r="FB1025" s="6"/>
      <c r="FC1025" s="5"/>
      <c r="FD1025" s="5"/>
      <c r="FE1025" s="4"/>
      <c r="FF1025" s="6"/>
      <c r="FG1025" s="4"/>
      <c r="FH1025" s="6"/>
      <c r="FI1025" s="5"/>
      <c r="FJ1025" s="5"/>
      <c r="FK1025" s="4"/>
      <c r="FL1025" s="6"/>
      <c r="FM1025" s="4"/>
      <c r="FN1025" s="6"/>
      <c r="FO1025" s="5"/>
      <c r="FP1025" s="5"/>
      <c r="FQ1025" s="4"/>
      <c r="FR1025" s="6"/>
      <c r="FS1025" s="4"/>
      <c r="FT1025" s="6"/>
      <c r="FU1025" s="5"/>
      <c r="FV1025" s="5"/>
      <c r="FW1025" s="4"/>
      <c r="FX1025" s="6"/>
      <c r="FY1025" s="4"/>
      <c r="FZ1025" s="6"/>
      <c r="GA1025" s="5"/>
      <c r="GB1025" s="5"/>
      <c r="GC1025" s="4"/>
      <c r="GD1025" s="6"/>
      <c r="GE1025" s="4"/>
      <c r="GF1025" s="6"/>
      <c r="GG1025" s="5"/>
      <c r="GH1025" s="5"/>
      <c r="GI1025" s="4"/>
      <c r="GJ1025" s="6"/>
      <c r="GK1025" s="4"/>
      <c r="GL1025" s="6"/>
      <c r="GM1025" s="5"/>
      <c r="GN1025" s="5"/>
      <c r="GO1025" s="4"/>
      <c r="GP1025" s="6"/>
      <c r="GQ1025" s="4"/>
      <c r="GR1025" s="6"/>
      <c r="GS1025" s="5"/>
      <c r="GT1025" s="5"/>
      <c r="GU1025" s="4"/>
      <c r="GV1025" s="6"/>
      <c r="GW1025" s="4"/>
      <c r="GX1025" s="6"/>
      <c r="GY1025" s="5"/>
      <c r="GZ1025" s="5"/>
      <c r="HA1025" s="4"/>
      <c r="HB1025" s="6"/>
      <c r="HC1025" s="4"/>
      <c r="HD1025" s="6"/>
      <c r="HE1025" s="5"/>
      <c r="HF1025" s="5"/>
      <c r="HG1025" s="4"/>
      <c r="HH1025" s="6"/>
      <c r="HI1025" s="4"/>
      <c r="HJ1025" s="6"/>
      <c r="HK1025" s="5"/>
      <c r="HL1025" s="5"/>
      <c r="HM1025" s="4"/>
      <c r="HN1025" s="6"/>
      <c r="HO1025" s="4"/>
      <c r="HP1025" s="6"/>
      <c r="HQ1025" s="5"/>
      <c r="HR1025" s="5"/>
      <c r="HS1025" s="4"/>
      <c r="HT1025" s="6"/>
      <c r="HU1025" s="4"/>
      <c r="HV1025" s="6"/>
      <c r="HW1025" s="5"/>
      <c r="HX1025" s="5"/>
      <c r="HY1025" s="4"/>
      <c r="HZ1025" s="6"/>
      <c r="IA1025" s="4"/>
      <c r="IB1025" s="6"/>
      <c r="IC1025" s="5"/>
      <c r="ID1025" s="5"/>
      <c r="IE1025" s="4"/>
      <c r="IF1025" s="6"/>
      <c r="IG1025" s="4"/>
      <c r="IH1025" s="6"/>
      <c r="II1025" s="5"/>
      <c r="IJ1025" s="5"/>
      <c r="IK1025" s="4"/>
      <c r="IL1025" s="6"/>
      <c r="IM1025" s="4"/>
      <c r="IN1025" s="6"/>
      <c r="IO1025" s="5"/>
      <c r="IP1025" s="5"/>
      <c r="IQ1025" s="4"/>
      <c r="IR1025" s="6"/>
      <c r="IS1025" s="4"/>
      <c r="IT1025" s="6"/>
      <c r="IU1025" s="5"/>
      <c r="IV1025" s="5"/>
      <c r="IW1025" s="4"/>
      <c r="IX1025" s="6"/>
      <c r="IY1025" s="4"/>
      <c r="IZ1025" s="6"/>
      <c r="JA1025" s="5"/>
      <c r="JB1025" s="5"/>
      <c r="JC1025" s="4"/>
      <c r="JD1025" s="6"/>
      <c r="JE1025" s="4"/>
      <c r="JF1025" s="6"/>
      <c r="JG1025" s="5"/>
      <c r="JH1025" s="5"/>
      <c r="JI1025" s="4"/>
      <c r="JJ1025" s="6"/>
      <c r="JK1025" s="4"/>
      <c r="JL1025" s="6"/>
      <c r="JM1025" s="5"/>
      <c r="JN1025" s="5"/>
      <c r="JO1025" s="4"/>
      <c r="JP1025" s="6"/>
      <c r="JQ1025" s="4"/>
      <c r="JR1025" s="6"/>
      <c r="JS1025" s="5"/>
      <c r="JT1025" s="5"/>
      <c r="JU1025" s="4"/>
      <c r="JV1025" s="6"/>
      <c r="JW1025" s="4"/>
      <c r="JX1025" s="6"/>
      <c r="JY1025" s="5"/>
      <c r="JZ1025" s="5"/>
      <c r="KA1025" s="4"/>
      <c r="KB1025" s="6"/>
      <c r="KC1025" s="4"/>
      <c r="KD1025" s="6"/>
      <c r="KE1025" s="5"/>
      <c r="KF1025" s="5"/>
      <c r="KG1025" s="4"/>
      <c r="KH1025" s="6"/>
      <c r="KI1025" s="4"/>
      <c r="KJ1025" s="6"/>
      <c r="KK1025" s="5"/>
      <c r="KL1025" s="5"/>
    </row>
    <row r="1026">
      <c r="A1026" s="3" t="s">
        <v>85</v>
      </c>
      <c r="B1026" s="3" t="s">
        <v>1175</v>
      </c>
      <c r="C1026" s="3" t="s">
        <v>547</v>
      </c>
      <c r="D1026" s="3" t="s">
        <v>712</v>
      </c>
      <c r="E1026" s="3" t="s">
        <v>1177</v>
      </c>
      <c r="F1026" s="3" t="s">
        <v>104</v>
      </c>
      <c r="G1026" s="3" t="s">
        <v>104</v>
      </c>
      <c r="H1026" s="3" t="s">
        <v>104</v>
      </c>
      <c r="I1026" s="4"/>
      <c r="J1026" s="4">
        <f>=ROUNDDOWN({0},0)</f>
      </c>
      <c r="K1026" s="4"/>
      <c r="L1026" s="5"/>
      <c r="M1026" s="4"/>
      <c r="N1026" s="4">
        <f>=ROUNDDOWN({0},0)</f>
      </c>
      <c r="O1026" s="4"/>
      <c r="P1026" s="5"/>
      <c r="Q1026" s="4"/>
      <c r="R1026" s="6"/>
      <c r="S1026" s="4"/>
      <c r="T1026" s="6"/>
      <c r="U1026" s="5"/>
      <c r="V1026" s="5"/>
      <c r="W1026" s="4"/>
      <c r="X1026" s="6"/>
      <c r="Y1026" s="4"/>
      <c r="Z1026" s="6"/>
      <c r="AA1026" s="5"/>
      <c r="AB1026" s="5"/>
      <c r="AC1026" s="4"/>
      <c r="AD1026" s="6"/>
      <c r="AE1026" s="4"/>
      <c r="AF1026" s="6"/>
      <c r="AG1026" s="5"/>
      <c r="AH1026" s="5"/>
      <c r="AI1026" s="4"/>
      <c r="AJ1026" s="6"/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  <c r="AU1026" s="4"/>
      <c r="AV1026" s="6"/>
      <c r="AW1026" s="4"/>
      <c r="AX1026" s="6"/>
      <c r="AY1026" s="5"/>
      <c r="AZ1026" s="5"/>
      <c r="BA1026" s="4"/>
      <c r="BB1026" s="6"/>
      <c r="BC1026" s="4"/>
      <c r="BD1026" s="6"/>
      <c r="BE1026" s="5"/>
      <c r="BF1026" s="5"/>
      <c r="BG1026" s="4"/>
      <c r="BH1026" s="6"/>
      <c r="BI1026" s="4"/>
      <c r="BJ1026" s="6"/>
      <c r="BK1026" s="5"/>
      <c r="BL1026" s="5"/>
      <c r="BM1026" s="4"/>
      <c r="BN1026" s="6"/>
      <c r="BO1026" s="4"/>
      <c r="BP1026" s="6"/>
      <c r="BQ1026" s="5"/>
      <c r="BR1026" s="5"/>
      <c r="BS1026" s="4"/>
      <c r="BT1026" s="6"/>
      <c r="BU1026" s="4"/>
      <c r="BV1026" s="6"/>
      <c r="BW1026" s="5"/>
      <c r="BX1026" s="5"/>
      <c r="BY1026" s="4"/>
      <c r="BZ1026" s="6"/>
      <c r="CA1026" s="4"/>
      <c r="CB1026" s="6"/>
      <c r="CC1026" s="5"/>
      <c r="CD1026" s="5"/>
      <c r="CE1026" s="4"/>
      <c r="CF1026" s="6"/>
      <c r="CG1026" s="4"/>
      <c r="CH1026" s="6"/>
      <c r="CI1026" s="5"/>
      <c r="CJ1026" s="5"/>
      <c r="CK1026" s="4"/>
      <c r="CL1026" s="6"/>
      <c r="CM1026" s="4"/>
      <c r="CN1026" s="6"/>
      <c r="CO1026" s="5"/>
      <c r="CP1026" s="5"/>
      <c r="CQ1026" s="4"/>
      <c r="CR1026" s="6"/>
      <c r="CS1026" s="4"/>
      <c r="CT1026" s="6"/>
      <c r="CU1026" s="5"/>
      <c r="CV1026" s="5"/>
      <c r="CW1026" s="4"/>
      <c r="CX1026" s="6"/>
      <c r="CY1026" s="4"/>
      <c r="CZ1026" s="6"/>
      <c r="DA1026" s="5"/>
      <c r="DB1026" s="5"/>
      <c r="DC1026" s="4"/>
      <c r="DD1026" s="6"/>
      <c r="DE1026" s="4"/>
      <c r="DF1026" s="6"/>
      <c r="DG1026" s="5"/>
      <c r="DH1026" s="5"/>
      <c r="DI1026" s="4"/>
      <c r="DJ1026" s="6"/>
      <c r="DK1026" s="4"/>
      <c r="DL1026" s="6"/>
      <c r="DM1026" s="5"/>
      <c r="DN1026" s="5"/>
      <c r="DO1026" s="4"/>
      <c r="DP1026" s="6"/>
      <c r="DQ1026" s="4"/>
      <c r="DR1026" s="6"/>
      <c r="DS1026" s="5"/>
      <c r="DT1026" s="5"/>
      <c r="DU1026" s="4"/>
      <c r="DV1026" s="6"/>
      <c r="DW1026" s="4"/>
      <c r="DX1026" s="6"/>
      <c r="DY1026" s="5"/>
      <c r="DZ1026" s="5"/>
      <c r="EA1026" s="4"/>
      <c r="EB1026" s="6"/>
      <c r="EC1026" s="4"/>
      <c r="ED1026" s="6"/>
      <c r="EE1026" s="5"/>
      <c r="EF1026" s="5"/>
      <c r="EG1026" s="4"/>
      <c r="EH1026" s="6"/>
      <c r="EI1026" s="4"/>
      <c r="EJ1026" s="6"/>
      <c r="EK1026" s="5"/>
      <c r="EL1026" s="5"/>
      <c r="EM1026" s="4"/>
      <c r="EN1026" s="6"/>
      <c r="EO1026" s="4"/>
      <c r="EP1026" s="6"/>
      <c r="EQ1026" s="5"/>
      <c r="ER1026" s="5"/>
      <c r="ES1026" s="4"/>
      <c r="ET1026" s="6"/>
      <c r="EU1026" s="4"/>
      <c r="EV1026" s="6"/>
      <c r="EW1026" s="5"/>
      <c r="EX1026" s="5"/>
      <c r="EY1026" s="4"/>
      <c r="EZ1026" s="6"/>
      <c r="FA1026" s="4"/>
      <c r="FB1026" s="6"/>
      <c r="FC1026" s="5"/>
      <c r="FD1026" s="5"/>
      <c r="FE1026" s="4"/>
      <c r="FF1026" s="6"/>
      <c r="FG1026" s="4"/>
      <c r="FH1026" s="6"/>
      <c r="FI1026" s="5"/>
      <c r="FJ1026" s="5"/>
      <c r="FK1026" s="4"/>
      <c r="FL1026" s="6"/>
      <c r="FM1026" s="4"/>
      <c r="FN1026" s="6"/>
      <c r="FO1026" s="5"/>
      <c r="FP1026" s="5"/>
      <c r="FQ1026" s="4"/>
      <c r="FR1026" s="6"/>
      <c r="FS1026" s="4"/>
      <c r="FT1026" s="6"/>
      <c r="FU1026" s="5"/>
      <c r="FV1026" s="5"/>
      <c r="FW1026" s="4"/>
      <c r="FX1026" s="6"/>
      <c r="FY1026" s="4"/>
      <c r="FZ1026" s="6"/>
      <c r="GA1026" s="5"/>
      <c r="GB1026" s="5"/>
      <c r="GC1026" s="4"/>
      <c r="GD1026" s="6"/>
      <c r="GE1026" s="4"/>
      <c r="GF1026" s="6"/>
      <c r="GG1026" s="5"/>
      <c r="GH1026" s="5"/>
      <c r="GI1026" s="4"/>
      <c r="GJ1026" s="6"/>
      <c r="GK1026" s="4"/>
      <c r="GL1026" s="6"/>
      <c r="GM1026" s="5"/>
      <c r="GN1026" s="5"/>
      <c r="GO1026" s="4"/>
      <c r="GP1026" s="6"/>
      <c r="GQ1026" s="4"/>
      <c r="GR1026" s="6"/>
      <c r="GS1026" s="5"/>
      <c r="GT1026" s="5"/>
      <c r="GU1026" s="4"/>
      <c r="GV1026" s="6"/>
      <c r="GW1026" s="4"/>
      <c r="GX1026" s="6"/>
      <c r="GY1026" s="5"/>
      <c r="GZ1026" s="5"/>
      <c r="HA1026" s="4"/>
      <c r="HB1026" s="6"/>
      <c r="HC1026" s="4"/>
      <c r="HD1026" s="6"/>
      <c r="HE1026" s="5"/>
      <c r="HF1026" s="5"/>
      <c r="HG1026" s="4"/>
      <c r="HH1026" s="6"/>
      <c r="HI1026" s="4"/>
      <c r="HJ1026" s="6"/>
      <c r="HK1026" s="5"/>
      <c r="HL1026" s="5"/>
      <c r="HM1026" s="4"/>
      <c r="HN1026" s="6"/>
      <c r="HO1026" s="4"/>
      <c r="HP1026" s="6"/>
      <c r="HQ1026" s="5"/>
      <c r="HR1026" s="5"/>
      <c r="HS1026" s="4"/>
      <c r="HT1026" s="6"/>
      <c r="HU1026" s="4"/>
      <c r="HV1026" s="6"/>
      <c r="HW1026" s="5"/>
      <c r="HX1026" s="5"/>
      <c r="HY1026" s="4"/>
      <c r="HZ1026" s="6"/>
      <c r="IA1026" s="4"/>
      <c r="IB1026" s="6"/>
      <c r="IC1026" s="5"/>
      <c r="ID1026" s="5"/>
      <c r="IE1026" s="4"/>
      <c r="IF1026" s="6"/>
      <c r="IG1026" s="4"/>
      <c r="IH1026" s="6"/>
      <c r="II1026" s="5"/>
      <c r="IJ1026" s="5"/>
      <c r="IK1026" s="4"/>
      <c r="IL1026" s="6"/>
      <c r="IM1026" s="4"/>
      <c r="IN1026" s="6"/>
      <c r="IO1026" s="5"/>
      <c r="IP1026" s="5"/>
      <c r="IQ1026" s="4"/>
      <c r="IR1026" s="6"/>
      <c r="IS1026" s="4"/>
      <c r="IT1026" s="6"/>
      <c r="IU1026" s="5"/>
      <c r="IV1026" s="5"/>
      <c r="IW1026" s="4"/>
      <c r="IX1026" s="6"/>
      <c r="IY1026" s="4"/>
      <c r="IZ1026" s="6"/>
      <c r="JA1026" s="5"/>
      <c r="JB1026" s="5"/>
      <c r="JC1026" s="4"/>
      <c r="JD1026" s="6"/>
      <c r="JE1026" s="4"/>
      <c r="JF1026" s="6"/>
      <c r="JG1026" s="5"/>
      <c r="JH1026" s="5"/>
      <c r="JI1026" s="4"/>
      <c r="JJ1026" s="6"/>
      <c r="JK1026" s="4"/>
      <c r="JL1026" s="6"/>
      <c r="JM1026" s="5"/>
      <c r="JN1026" s="5"/>
      <c r="JO1026" s="4"/>
      <c r="JP1026" s="6"/>
      <c r="JQ1026" s="4"/>
      <c r="JR1026" s="6"/>
      <c r="JS1026" s="5"/>
      <c r="JT1026" s="5"/>
      <c r="JU1026" s="4"/>
      <c r="JV1026" s="6"/>
      <c r="JW1026" s="4"/>
      <c r="JX1026" s="6"/>
      <c r="JY1026" s="5"/>
      <c r="JZ1026" s="5"/>
      <c r="KA1026" s="4"/>
      <c r="KB1026" s="6"/>
      <c r="KC1026" s="4"/>
      <c r="KD1026" s="6"/>
      <c r="KE1026" s="5"/>
      <c r="KF1026" s="5"/>
      <c r="KG1026" s="4"/>
      <c r="KH1026" s="6"/>
      <c r="KI1026" s="4"/>
      <c r="KJ1026" s="6"/>
      <c r="KK1026" s="5"/>
      <c r="KL1026" s="5"/>
    </row>
    <row r="1027">
      <c r="A1027" s="3" t="s">
        <v>85</v>
      </c>
      <c r="B1027" s="3" t="s">
        <v>1175</v>
      </c>
      <c r="C1027" s="3" t="s">
        <v>547</v>
      </c>
      <c r="D1027" s="3" t="s">
        <v>712</v>
      </c>
      <c r="E1027" s="3" t="s">
        <v>1178</v>
      </c>
      <c r="F1027" s="3" t="s">
        <v>104</v>
      </c>
      <c r="G1027" s="3" t="s">
        <v>104</v>
      </c>
      <c r="H1027" s="3" t="s">
        <v>104</v>
      </c>
      <c r="I1027" s="4"/>
      <c r="J1027" s="4">
        <f>=ROUNDDOWN({0},0)</f>
      </c>
      <c r="K1027" s="4"/>
      <c r="L1027" s="5"/>
      <c r="M1027" s="4"/>
      <c r="N1027" s="4">
        <f>=ROUNDDOWN({0},0)</f>
      </c>
      <c r="O1027" s="4"/>
      <c r="P1027" s="5"/>
      <c r="Q1027" s="4"/>
      <c r="R1027" s="6"/>
      <c r="S1027" s="4"/>
      <c r="T1027" s="6"/>
      <c r="U1027" s="5"/>
      <c r="V1027" s="5"/>
      <c r="W1027" s="4"/>
      <c r="X1027" s="6"/>
      <c r="Y1027" s="4"/>
      <c r="Z1027" s="6"/>
      <c r="AA1027" s="5"/>
      <c r="AB1027" s="5"/>
      <c r="AC1027" s="4"/>
      <c r="AD1027" s="6"/>
      <c r="AE1027" s="4"/>
      <c r="AF1027" s="6"/>
      <c r="AG1027" s="5"/>
      <c r="AH1027" s="5"/>
      <c r="AI1027" s="4"/>
      <c r="AJ1027" s="6"/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  <c r="AU1027" s="4"/>
      <c r="AV1027" s="6"/>
      <c r="AW1027" s="4"/>
      <c r="AX1027" s="6"/>
      <c r="AY1027" s="5"/>
      <c r="AZ1027" s="5"/>
      <c r="BA1027" s="4"/>
      <c r="BB1027" s="6"/>
      <c r="BC1027" s="4"/>
      <c r="BD1027" s="6"/>
      <c r="BE1027" s="5"/>
      <c r="BF1027" s="5"/>
      <c r="BG1027" s="4"/>
      <c r="BH1027" s="6"/>
      <c r="BI1027" s="4"/>
      <c r="BJ1027" s="6"/>
      <c r="BK1027" s="5"/>
      <c r="BL1027" s="5"/>
      <c r="BM1027" s="4"/>
      <c r="BN1027" s="6"/>
      <c r="BO1027" s="4"/>
      <c r="BP1027" s="6"/>
      <c r="BQ1027" s="5"/>
      <c r="BR1027" s="5"/>
      <c r="BS1027" s="4"/>
      <c r="BT1027" s="6"/>
      <c r="BU1027" s="4"/>
      <c r="BV1027" s="6"/>
      <c r="BW1027" s="5"/>
      <c r="BX1027" s="5"/>
      <c r="BY1027" s="4"/>
      <c r="BZ1027" s="6"/>
      <c r="CA1027" s="4"/>
      <c r="CB1027" s="6"/>
      <c r="CC1027" s="5"/>
      <c r="CD1027" s="5"/>
      <c r="CE1027" s="4"/>
      <c r="CF1027" s="6"/>
      <c r="CG1027" s="4"/>
      <c r="CH1027" s="6"/>
      <c r="CI1027" s="5"/>
      <c r="CJ1027" s="5"/>
      <c r="CK1027" s="4"/>
      <c r="CL1027" s="6"/>
      <c r="CM1027" s="4"/>
      <c r="CN1027" s="6"/>
      <c r="CO1027" s="5"/>
      <c r="CP1027" s="5"/>
      <c r="CQ1027" s="4"/>
      <c r="CR1027" s="6"/>
      <c r="CS1027" s="4"/>
      <c r="CT1027" s="6"/>
      <c r="CU1027" s="5"/>
      <c r="CV1027" s="5"/>
      <c r="CW1027" s="4"/>
      <c r="CX1027" s="6"/>
      <c r="CY1027" s="4"/>
      <c r="CZ1027" s="6"/>
      <c r="DA1027" s="5"/>
      <c r="DB1027" s="5"/>
      <c r="DC1027" s="4"/>
      <c r="DD1027" s="6"/>
      <c r="DE1027" s="4"/>
      <c r="DF1027" s="6"/>
      <c r="DG1027" s="5"/>
      <c r="DH1027" s="5"/>
      <c r="DI1027" s="4"/>
      <c r="DJ1027" s="6"/>
      <c r="DK1027" s="4"/>
      <c r="DL1027" s="6"/>
      <c r="DM1027" s="5"/>
      <c r="DN1027" s="5"/>
      <c r="DO1027" s="4"/>
      <c r="DP1027" s="6"/>
      <c r="DQ1027" s="4"/>
      <c r="DR1027" s="6"/>
      <c r="DS1027" s="5"/>
      <c r="DT1027" s="5"/>
      <c r="DU1027" s="4"/>
      <c r="DV1027" s="6"/>
      <c r="DW1027" s="4"/>
      <c r="DX1027" s="6"/>
      <c r="DY1027" s="5"/>
      <c r="DZ1027" s="5"/>
      <c r="EA1027" s="4"/>
      <c r="EB1027" s="6"/>
      <c r="EC1027" s="4"/>
      <c r="ED1027" s="6"/>
      <c r="EE1027" s="5"/>
      <c r="EF1027" s="5"/>
      <c r="EG1027" s="4"/>
      <c r="EH1027" s="6"/>
      <c r="EI1027" s="4"/>
      <c r="EJ1027" s="6"/>
      <c r="EK1027" s="5"/>
      <c r="EL1027" s="5"/>
      <c r="EM1027" s="4"/>
      <c r="EN1027" s="6"/>
      <c r="EO1027" s="4"/>
      <c r="EP1027" s="6"/>
      <c r="EQ1027" s="5"/>
      <c r="ER1027" s="5"/>
      <c r="ES1027" s="4"/>
      <c r="ET1027" s="6"/>
      <c r="EU1027" s="4"/>
      <c r="EV1027" s="6"/>
      <c r="EW1027" s="5"/>
      <c r="EX1027" s="5"/>
      <c r="EY1027" s="4"/>
      <c r="EZ1027" s="6"/>
      <c r="FA1027" s="4"/>
      <c r="FB1027" s="6"/>
      <c r="FC1027" s="5"/>
      <c r="FD1027" s="5"/>
      <c r="FE1027" s="4"/>
      <c r="FF1027" s="6"/>
      <c r="FG1027" s="4"/>
      <c r="FH1027" s="6"/>
      <c r="FI1027" s="5"/>
      <c r="FJ1027" s="5"/>
      <c r="FK1027" s="4"/>
      <c r="FL1027" s="6"/>
      <c r="FM1027" s="4"/>
      <c r="FN1027" s="6"/>
      <c r="FO1027" s="5"/>
      <c r="FP1027" s="5"/>
      <c r="FQ1027" s="4"/>
      <c r="FR1027" s="6"/>
      <c r="FS1027" s="4"/>
      <c r="FT1027" s="6"/>
      <c r="FU1027" s="5"/>
      <c r="FV1027" s="5"/>
      <c r="FW1027" s="4"/>
      <c r="FX1027" s="6"/>
      <c r="FY1027" s="4"/>
      <c r="FZ1027" s="6"/>
      <c r="GA1027" s="5"/>
      <c r="GB1027" s="5"/>
      <c r="GC1027" s="4"/>
      <c r="GD1027" s="6"/>
      <c r="GE1027" s="4"/>
      <c r="GF1027" s="6"/>
      <c r="GG1027" s="5"/>
      <c r="GH1027" s="5"/>
      <c r="GI1027" s="4"/>
      <c r="GJ1027" s="6"/>
      <c r="GK1027" s="4"/>
      <c r="GL1027" s="6"/>
      <c r="GM1027" s="5"/>
      <c r="GN1027" s="5"/>
      <c r="GO1027" s="4"/>
      <c r="GP1027" s="6"/>
      <c r="GQ1027" s="4"/>
      <c r="GR1027" s="6"/>
      <c r="GS1027" s="5"/>
      <c r="GT1027" s="5"/>
      <c r="GU1027" s="4"/>
      <c r="GV1027" s="6"/>
      <c r="GW1027" s="4"/>
      <c r="GX1027" s="6"/>
      <c r="GY1027" s="5"/>
      <c r="GZ1027" s="5"/>
      <c r="HA1027" s="4"/>
      <c r="HB1027" s="6"/>
      <c r="HC1027" s="4"/>
      <c r="HD1027" s="6"/>
      <c r="HE1027" s="5"/>
      <c r="HF1027" s="5"/>
      <c r="HG1027" s="4"/>
      <c r="HH1027" s="6"/>
      <c r="HI1027" s="4"/>
      <c r="HJ1027" s="6"/>
      <c r="HK1027" s="5"/>
      <c r="HL1027" s="5"/>
      <c r="HM1027" s="4"/>
      <c r="HN1027" s="6"/>
      <c r="HO1027" s="4"/>
      <c r="HP1027" s="6"/>
      <c r="HQ1027" s="5"/>
      <c r="HR1027" s="5"/>
      <c r="HS1027" s="4"/>
      <c r="HT1027" s="6"/>
      <c r="HU1027" s="4"/>
      <c r="HV1027" s="6"/>
      <c r="HW1027" s="5"/>
      <c r="HX1027" s="5"/>
      <c r="HY1027" s="4"/>
      <c r="HZ1027" s="6"/>
      <c r="IA1027" s="4"/>
      <c r="IB1027" s="6"/>
      <c r="IC1027" s="5"/>
      <c r="ID1027" s="5"/>
      <c r="IE1027" s="4"/>
      <c r="IF1027" s="6"/>
      <c r="IG1027" s="4"/>
      <c r="IH1027" s="6"/>
      <c r="II1027" s="5"/>
      <c r="IJ1027" s="5"/>
      <c r="IK1027" s="4"/>
      <c r="IL1027" s="6"/>
      <c r="IM1027" s="4"/>
      <c r="IN1027" s="6"/>
      <c r="IO1027" s="5"/>
      <c r="IP1027" s="5"/>
      <c r="IQ1027" s="4"/>
      <c r="IR1027" s="6"/>
      <c r="IS1027" s="4"/>
      <c r="IT1027" s="6"/>
      <c r="IU1027" s="5"/>
      <c r="IV1027" s="5"/>
      <c r="IW1027" s="4"/>
      <c r="IX1027" s="6"/>
      <c r="IY1027" s="4"/>
      <c r="IZ1027" s="6"/>
      <c r="JA1027" s="5"/>
      <c r="JB1027" s="5"/>
      <c r="JC1027" s="4"/>
      <c r="JD1027" s="6"/>
      <c r="JE1027" s="4"/>
      <c r="JF1027" s="6"/>
      <c r="JG1027" s="5"/>
      <c r="JH1027" s="5"/>
      <c r="JI1027" s="4"/>
      <c r="JJ1027" s="6"/>
      <c r="JK1027" s="4"/>
      <c r="JL1027" s="6"/>
      <c r="JM1027" s="5"/>
      <c r="JN1027" s="5"/>
      <c r="JO1027" s="4"/>
      <c r="JP1027" s="6"/>
      <c r="JQ1027" s="4"/>
      <c r="JR1027" s="6"/>
      <c r="JS1027" s="5"/>
      <c r="JT1027" s="5"/>
      <c r="JU1027" s="4"/>
      <c r="JV1027" s="6"/>
      <c r="JW1027" s="4"/>
      <c r="JX1027" s="6"/>
      <c r="JY1027" s="5"/>
      <c r="JZ1027" s="5"/>
      <c r="KA1027" s="4"/>
      <c r="KB1027" s="6"/>
      <c r="KC1027" s="4"/>
      <c r="KD1027" s="6"/>
      <c r="KE1027" s="5"/>
      <c r="KF1027" s="5"/>
      <c r="KG1027" s="4"/>
      <c r="KH1027" s="6"/>
      <c r="KI1027" s="4"/>
      <c r="KJ1027" s="6"/>
      <c r="KK1027" s="5"/>
      <c r="KL1027" s="5"/>
    </row>
    <row r="1028">
      <c r="A1028" s="3" t="s">
        <v>85</v>
      </c>
      <c r="B1028" s="3" t="s">
        <v>1175</v>
      </c>
      <c r="C1028" s="3" t="s">
        <v>547</v>
      </c>
      <c r="D1028" s="3" t="s">
        <v>712</v>
      </c>
      <c r="E1028" s="3" t="s">
        <v>937</v>
      </c>
      <c r="F1028" s="3" t="s">
        <v>104</v>
      </c>
      <c r="G1028" s="3" t="s">
        <v>104</v>
      </c>
      <c r="H1028" s="3" t="s">
        <v>104</v>
      </c>
      <c r="I1028" s="4"/>
      <c r="J1028" s="4">
        <f>=ROUNDDOWN({0},0)</f>
      </c>
      <c r="K1028" s="4"/>
      <c r="L1028" s="5"/>
      <c r="M1028" s="4"/>
      <c r="N1028" s="4">
        <f>=ROUNDDOWN({0},0)</f>
      </c>
      <c r="O1028" s="4"/>
      <c r="P1028" s="5"/>
      <c r="Q1028" s="4"/>
      <c r="R1028" s="6"/>
      <c r="S1028" s="4"/>
      <c r="T1028" s="6"/>
      <c r="U1028" s="5"/>
      <c r="V1028" s="5"/>
      <c r="W1028" s="4"/>
      <c r="X1028" s="6"/>
      <c r="Y1028" s="4"/>
      <c r="Z1028" s="6"/>
      <c r="AA1028" s="5"/>
      <c r="AB1028" s="5"/>
      <c r="AC1028" s="4"/>
      <c r="AD1028" s="6"/>
      <c r="AE1028" s="4"/>
      <c r="AF1028" s="6"/>
      <c r="AG1028" s="5"/>
      <c r="AH1028" s="5"/>
      <c r="AI1028" s="4"/>
      <c r="AJ1028" s="6"/>
      <c r="AK1028" s="4"/>
      <c r="AL1028" s="6"/>
      <c r="AM1028" s="5"/>
      <c r="AN1028" s="5"/>
      <c r="AO1028" s="4"/>
      <c r="AP1028" s="6"/>
      <c r="AQ1028" s="4"/>
      <c r="AR1028" s="6"/>
      <c r="AS1028" s="5"/>
      <c r="AT1028" s="5"/>
      <c r="AU1028" s="4"/>
      <c r="AV1028" s="6"/>
      <c r="AW1028" s="4"/>
      <c r="AX1028" s="6"/>
      <c r="AY1028" s="5"/>
      <c r="AZ1028" s="5"/>
      <c r="BA1028" s="4"/>
      <c r="BB1028" s="6"/>
      <c r="BC1028" s="4"/>
      <c r="BD1028" s="6"/>
      <c r="BE1028" s="5"/>
      <c r="BF1028" s="5"/>
      <c r="BG1028" s="4"/>
      <c r="BH1028" s="6"/>
      <c r="BI1028" s="4"/>
      <c r="BJ1028" s="6"/>
      <c r="BK1028" s="5"/>
      <c r="BL1028" s="5"/>
      <c r="BM1028" s="4"/>
      <c r="BN1028" s="6"/>
      <c r="BO1028" s="4"/>
      <c r="BP1028" s="6"/>
      <c r="BQ1028" s="5"/>
      <c r="BR1028" s="5"/>
      <c r="BS1028" s="4"/>
      <c r="BT1028" s="6"/>
      <c r="BU1028" s="4"/>
      <c r="BV1028" s="6"/>
      <c r="BW1028" s="5"/>
      <c r="BX1028" s="5"/>
      <c r="BY1028" s="4"/>
      <c r="BZ1028" s="6"/>
      <c r="CA1028" s="4"/>
      <c r="CB1028" s="6"/>
      <c r="CC1028" s="5"/>
      <c r="CD1028" s="5"/>
      <c r="CE1028" s="4"/>
      <c r="CF1028" s="6"/>
      <c r="CG1028" s="4"/>
      <c r="CH1028" s="6"/>
      <c r="CI1028" s="5"/>
      <c r="CJ1028" s="5"/>
      <c r="CK1028" s="4"/>
      <c r="CL1028" s="6"/>
      <c r="CM1028" s="4"/>
      <c r="CN1028" s="6"/>
      <c r="CO1028" s="5"/>
      <c r="CP1028" s="5"/>
      <c r="CQ1028" s="4"/>
      <c r="CR1028" s="6"/>
      <c r="CS1028" s="4"/>
      <c r="CT1028" s="6"/>
      <c r="CU1028" s="5"/>
      <c r="CV1028" s="5"/>
      <c r="CW1028" s="4"/>
      <c r="CX1028" s="6"/>
      <c r="CY1028" s="4"/>
      <c r="CZ1028" s="6"/>
      <c r="DA1028" s="5"/>
      <c r="DB1028" s="5"/>
      <c r="DC1028" s="4"/>
      <c r="DD1028" s="6"/>
      <c r="DE1028" s="4"/>
      <c r="DF1028" s="6"/>
      <c r="DG1028" s="5"/>
      <c r="DH1028" s="5"/>
      <c r="DI1028" s="4"/>
      <c r="DJ1028" s="6"/>
      <c r="DK1028" s="4"/>
      <c r="DL1028" s="6"/>
      <c r="DM1028" s="5"/>
      <c r="DN1028" s="5"/>
      <c r="DO1028" s="4"/>
      <c r="DP1028" s="6"/>
      <c r="DQ1028" s="4"/>
      <c r="DR1028" s="6"/>
      <c r="DS1028" s="5"/>
      <c r="DT1028" s="5"/>
      <c r="DU1028" s="4"/>
      <c r="DV1028" s="6"/>
      <c r="DW1028" s="4"/>
      <c r="DX1028" s="6"/>
      <c r="DY1028" s="5"/>
      <c r="DZ1028" s="5"/>
      <c r="EA1028" s="4"/>
      <c r="EB1028" s="6"/>
      <c r="EC1028" s="4"/>
      <c r="ED1028" s="6"/>
      <c r="EE1028" s="5"/>
      <c r="EF1028" s="5"/>
      <c r="EG1028" s="4"/>
      <c r="EH1028" s="6"/>
      <c r="EI1028" s="4"/>
      <c r="EJ1028" s="6"/>
      <c r="EK1028" s="5"/>
      <c r="EL1028" s="5"/>
      <c r="EM1028" s="4"/>
      <c r="EN1028" s="6"/>
      <c r="EO1028" s="4"/>
      <c r="EP1028" s="6"/>
      <c r="EQ1028" s="5"/>
      <c r="ER1028" s="5"/>
      <c r="ES1028" s="4"/>
      <c r="ET1028" s="6"/>
      <c r="EU1028" s="4"/>
      <c r="EV1028" s="6"/>
      <c r="EW1028" s="5"/>
      <c r="EX1028" s="5"/>
      <c r="EY1028" s="4"/>
      <c r="EZ1028" s="6"/>
      <c r="FA1028" s="4"/>
      <c r="FB1028" s="6"/>
      <c r="FC1028" s="5"/>
      <c r="FD1028" s="5"/>
      <c r="FE1028" s="4"/>
      <c r="FF1028" s="6"/>
      <c r="FG1028" s="4"/>
      <c r="FH1028" s="6"/>
      <c r="FI1028" s="5"/>
      <c r="FJ1028" s="5"/>
      <c r="FK1028" s="4"/>
      <c r="FL1028" s="6"/>
      <c r="FM1028" s="4"/>
      <c r="FN1028" s="6"/>
      <c r="FO1028" s="5"/>
      <c r="FP1028" s="5"/>
      <c r="FQ1028" s="4"/>
      <c r="FR1028" s="6"/>
      <c r="FS1028" s="4"/>
      <c r="FT1028" s="6"/>
      <c r="FU1028" s="5"/>
      <c r="FV1028" s="5"/>
      <c r="FW1028" s="4"/>
      <c r="FX1028" s="6"/>
      <c r="FY1028" s="4"/>
      <c r="FZ1028" s="6"/>
      <c r="GA1028" s="5"/>
      <c r="GB1028" s="5"/>
      <c r="GC1028" s="4"/>
      <c r="GD1028" s="6"/>
      <c r="GE1028" s="4"/>
      <c r="GF1028" s="6"/>
      <c r="GG1028" s="5"/>
      <c r="GH1028" s="5"/>
      <c r="GI1028" s="4"/>
      <c r="GJ1028" s="6"/>
      <c r="GK1028" s="4"/>
      <c r="GL1028" s="6"/>
      <c r="GM1028" s="5"/>
      <c r="GN1028" s="5"/>
      <c r="GO1028" s="4"/>
      <c r="GP1028" s="6"/>
      <c r="GQ1028" s="4"/>
      <c r="GR1028" s="6"/>
      <c r="GS1028" s="5"/>
      <c r="GT1028" s="5"/>
      <c r="GU1028" s="4"/>
      <c r="GV1028" s="6"/>
      <c r="GW1028" s="4"/>
      <c r="GX1028" s="6"/>
      <c r="GY1028" s="5"/>
      <c r="GZ1028" s="5"/>
      <c r="HA1028" s="4"/>
      <c r="HB1028" s="6"/>
      <c r="HC1028" s="4"/>
      <c r="HD1028" s="6"/>
      <c r="HE1028" s="5"/>
      <c r="HF1028" s="5"/>
      <c r="HG1028" s="4"/>
      <c r="HH1028" s="6"/>
      <c r="HI1028" s="4"/>
      <c r="HJ1028" s="6"/>
      <c r="HK1028" s="5"/>
      <c r="HL1028" s="5"/>
      <c r="HM1028" s="4"/>
      <c r="HN1028" s="6"/>
      <c r="HO1028" s="4"/>
      <c r="HP1028" s="6"/>
      <c r="HQ1028" s="5"/>
      <c r="HR1028" s="5"/>
      <c r="HS1028" s="4"/>
      <c r="HT1028" s="6"/>
      <c r="HU1028" s="4"/>
      <c r="HV1028" s="6"/>
      <c r="HW1028" s="5"/>
      <c r="HX1028" s="5"/>
      <c r="HY1028" s="4"/>
      <c r="HZ1028" s="6"/>
      <c r="IA1028" s="4"/>
      <c r="IB1028" s="6"/>
      <c r="IC1028" s="5"/>
      <c r="ID1028" s="5"/>
      <c r="IE1028" s="4"/>
      <c r="IF1028" s="6"/>
      <c r="IG1028" s="4"/>
      <c r="IH1028" s="6"/>
      <c r="II1028" s="5"/>
      <c r="IJ1028" s="5"/>
      <c r="IK1028" s="4"/>
      <c r="IL1028" s="6"/>
      <c r="IM1028" s="4"/>
      <c r="IN1028" s="6"/>
      <c r="IO1028" s="5"/>
      <c r="IP1028" s="5"/>
      <c r="IQ1028" s="4"/>
      <c r="IR1028" s="6"/>
      <c r="IS1028" s="4"/>
      <c r="IT1028" s="6"/>
      <c r="IU1028" s="5"/>
      <c r="IV1028" s="5"/>
      <c r="IW1028" s="4"/>
      <c r="IX1028" s="6"/>
      <c r="IY1028" s="4"/>
      <c r="IZ1028" s="6"/>
      <c r="JA1028" s="5"/>
      <c r="JB1028" s="5"/>
      <c r="JC1028" s="4"/>
      <c r="JD1028" s="6"/>
      <c r="JE1028" s="4"/>
      <c r="JF1028" s="6"/>
      <c r="JG1028" s="5"/>
      <c r="JH1028" s="5"/>
      <c r="JI1028" s="4"/>
      <c r="JJ1028" s="6"/>
      <c r="JK1028" s="4"/>
      <c r="JL1028" s="6"/>
      <c r="JM1028" s="5"/>
      <c r="JN1028" s="5"/>
      <c r="JO1028" s="4"/>
      <c r="JP1028" s="6"/>
      <c r="JQ1028" s="4"/>
      <c r="JR1028" s="6"/>
      <c r="JS1028" s="5"/>
      <c r="JT1028" s="5"/>
      <c r="JU1028" s="4"/>
      <c r="JV1028" s="6"/>
      <c r="JW1028" s="4"/>
      <c r="JX1028" s="6"/>
      <c r="JY1028" s="5"/>
      <c r="JZ1028" s="5"/>
      <c r="KA1028" s="4"/>
      <c r="KB1028" s="6"/>
      <c r="KC1028" s="4"/>
      <c r="KD1028" s="6"/>
      <c r="KE1028" s="5"/>
      <c r="KF1028" s="5"/>
      <c r="KG1028" s="4"/>
      <c r="KH1028" s="6"/>
      <c r="KI1028" s="4"/>
      <c r="KJ1028" s="6"/>
      <c r="KK1028" s="5"/>
      <c r="KL1028" s="5"/>
    </row>
    <row r="1029">
      <c r="A1029" s="3" t="s">
        <v>85</v>
      </c>
      <c r="B1029" s="3" t="s">
        <v>1175</v>
      </c>
      <c r="C1029" s="3" t="s">
        <v>547</v>
      </c>
      <c r="D1029" s="3" t="s">
        <v>712</v>
      </c>
      <c r="E1029" s="3" t="s">
        <v>1179</v>
      </c>
      <c r="F1029" s="3" t="s">
        <v>104</v>
      </c>
      <c r="G1029" s="3" t="s">
        <v>104</v>
      </c>
      <c r="H1029" s="3" t="s">
        <v>104</v>
      </c>
      <c r="I1029" s="4"/>
      <c r="J1029" s="4">
        <f>=ROUNDDOWN({0},0)</f>
      </c>
      <c r="K1029" s="4"/>
      <c r="L1029" s="5"/>
      <c r="M1029" s="4"/>
      <c r="N1029" s="4">
        <f>=ROUNDDOWN({0},0)</f>
      </c>
      <c r="O1029" s="4"/>
      <c r="P1029" s="5"/>
      <c r="Q1029" s="4"/>
      <c r="R1029" s="6"/>
      <c r="S1029" s="4"/>
      <c r="T1029" s="6"/>
      <c r="U1029" s="5"/>
      <c r="V1029" s="5"/>
      <c r="W1029" s="4"/>
      <c r="X1029" s="6"/>
      <c r="Y1029" s="4"/>
      <c r="Z1029" s="6"/>
      <c r="AA1029" s="5"/>
      <c r="AB1029" s="5"/>
      <c r="AC1029" s="4"/>
      <c r="AD1029" s="6"/>
      <c r="AE1029" s="4"/>
      <c r="AF1029" s="6"/>
      <c r="AG1029" s="5"/>
      <c r="AH1029" s="5"/>
      <c r="AI1029" s="4"/>
      <c r="AJ1029" s="6"/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  <c r="AU1029" s="4"/>
      <c r="AV1029" s="6"/>
      <c r="AW1029" s="4"/>
      <c r="AX1029" s="6"/>
      <c r="AY1029" s="5"/>
      <c r="AZ1029" s="5"/>
      <c r="BA1029" s="4"/>
      <c r="BB1029" s="6"/>
      <c r="BC1029" s="4"/>
      <c r="BD1029" s="6"/>
      <c r="BE1029" s="5"/>
      <c r="BF1029" s="5"/>
      <c r="BG1029" s="4"/>
      <c r="BH1029" s="6"/>
      <c r="BI1029" s="4"/>
      <c r="BJ1029" s="6"/>
      <c r="BK1029" s="5"/>
      <c r="BL1029" s="5"/>
      <c r="BM1029" s="4"/>
      <c r="BN1029" s="6"/>
      <c r="BO1029" s="4"/>
      <c r="BP1029" s="6"/>
      <c r="BQ1029" s="5"/>
      <c r="BR1029" s="5"/>
      <c r="BS1029" s="4"/>
      <c r="BT1029" s="6"/>
      <c r="BU1029" s="4"/>
      <c r="BV1029" s="6"/>
      <c r="BW1029" s="5"/>
      <c r="BX1029" s="5"/>
      <c r="BY1029" s="4"/>
      <c r="BZ1029" s="6"/>
      <c r="CA1029" s="4"/>
      <c r="CB1029" s="6"/>
      <c r="CC1029" s="5"/>
      <c r="CD1029" s="5"/>
      <c r="CE1029" s="4"/>
      <c r="CF1029" s="6"/>
      <c r="CG1029" s="4"/>
      <c r="CH1029" s="6"/>
      <c r="CI1029" s="5"/>
      <c r="CJ1029" s="5"/>
      <c r="CK1029" s="4"/>
      <c r="CL1029" s="6"/>
      <c r="CM1029" s="4"/>
      <c r="CN1029" s="6"/>
      <c r="CO1029" s="5"/>
      <c r="CP1029" s="5"/>
      <c r="CQ1029" s="4"/>
      <c r="CR1029" s="6"/>
      <c r="CS1029" s="4"/>
      <c r="CT1029" s="6"/>
      <c r="CU1029" s="5"/>
      <c r="CV1029" s="5"/>
      <c r="CW1029" s="4"/>
      <c r="CX1029" s="6"/>
      <c r="CY1029" s="4"/>
      <c r="CZ1029" s="6"/>
      <c r="DA1029" s="5"/>
      <c r="DB1029" s="5"/>
      <c r="DC1029" s="4"/>
      <c r="DD1029" s="6"/>
      <c r="DE1029" s="4"/>
      <c r="DF1029" s="6"/>
      <c r="DG1029" s="5"/>
      <c r="DH1029" s="5"/>
      <c r="DI1029" s="4"/>
      <c r="DJ1029" s="6"/>
      <c r="DK1029" s="4"/>
      <c r="DL1029" s="6"/>
      <c r="DM1029" s="5"/>
      <c r="DN1029" s="5"/>
      <c r="DO1029" s="4"/>
      <c r="DP1029" s="6"/>
      <c r="DQ1029" s="4"/>
      <c r="DR1029" s="6"/>
      <c r="DS1029" s="5"/>
      <c r="DT1029" s="5"/>
      <c r="DU1029" s="4"/>
      <c r="DV1029" s="6"/>
      <c r="DW1029" s="4"/>
      <c r="DX1029" s="6"/>
      <c r="DY1029" s="5"/>
      <c r="DZ1029" s="5"/>
      <c r="EA1029" s="4"/>
      <c r="EB1029" s="6"/>
      <c r="EC1029" s="4"/>
      <c r="ED1029" s="6"/>
      <c r="EE1029" s="5"/>
      <c r="EF1029" s="5"/>
      <c r="EG1029" s="4"/>
      <c r="EH1029" s="6"/>
      <c r="EI1029" s="4"/>
      <c r="EJ1029" s="6"/>
      <c r="EK1029" s="5"/>
      <c r="EL1029" s="5"/>
      <c r="EM1029" s="4"/>
      <c r="EN1029" s="6"/>
      <c r="EO1029" s="4"/>
      <c r="EP1029" s="6"/>
      <c r="EQ1029" s="5"/>
      <c r="ER1029" s="5"/>
      <c r="ES1029" s="4"/>
      <c r="ET1029" s="6"/>
      <c r="EU1029" s="4"/>
      <c r="EV1029" s="6"/>
      <c r="EW1029" s="5"/>
      <c r="EX1029" s="5"/>
      <c r="EY1029" s="4"/>
      <c r="EZ1029" s="6"/>
      <c r="FA1029" s="4"/>
      <c r="FB1029" s="6"/>
      <c r="FC1029" s="5"/>
      <c r="FD1029" s="5"/>
      <c r="FE1029" s="4"/>
      <c r="FF1029" s="6"/>
      <c r="FG1029" s="4"/>
      <c r="FH1029" s="6"/>
      <c r="FI1029" s="5"/>
      <c r="FJ1029" s="5"/>
      <c r="FK1029" s="4"/>
      <c r="FL1029" s="6"/>
      <c r="FM1029" s="4"/>
      <c r="FN1029" s="6"/>
      <c r="FO1029" s="5"/>
      <c r="FP1029" s="5"/>
      <c r="FQ1029" s="4"/>
      <c r="FR1029" s="6"/>
      <c r="FS1029" s="4"/>
      <c r="FT1029" s="6"/>
      <c r="FU1029" s="5"/>
      <c r="FV1029" s="5"/>
      <c r="FW1029" s="4"/>
      <c r="FX1029" s="6"/>
      <c r="FY1029" s="4"/>
      <c r="FZ1029" s="6"/>
      <c r="GA1029" s="5"/>
      <c r="GB1029" s="5"/>
      <c r="GC1029" s="4"/>
      <c r="GD1029" s="6"/>
      <c r="GE1029" s="4"/>
      <c r="GF1029" s="6"/>
      <c r="GG1029" s="5"/>
      <c r="GH1029" s="5"/>
      <c r="GI1029" s="4"/>
      <c r="GJ1029" s="6"/>
      <c r="GK1029" s="4"/>
      <c r="GL1029" s="6"/>
      <c r="GM1029" s="5"/>
      <c r="GN1029" s="5"/>
      <c r="GO1029" s="4"/>
      <c r="GP1029" s="6"/>
      <c r="GQ1029" s="4"/>
      <c r="GR1029" s="6"/>
      <c r="GS1029" s="5"/>
      <c r="GT1029" s="5"/>
      <c r="GU1029" s="4"/>
      <c r="GV1029" s="6"/>
      <c r="GW1029" s="4"/>
      <c r="GX1029" s="6"/>
      <c r="GY1029" s="5"/>
      <c r="GZ1029" s="5"/>
      <c r="HA1029" s="4"/>
      <c r="HB1029" s="6"/>
      <c r="HC1029" s="4"/>
      <c r="HD1029" s="6"/>
      <c r="HE1029" s="5"/>
      <c r="HF1029" s="5"/>
      <c r="HG1029" s="4"/>
      <c r="HH1029" s="6"/>
      <c r="HI1029" s="4"/>
      <c r="HJ1029" s="6"/>
      <c r="HK1029" s="5"/>
      <c r="HL1029" s="5"/>
      <c r="HM1029" s="4"/>
      <c r="HN1029" s="6"/>
      <c r="HO1029" s="4"/>
      <c r="HP1029" s="6"/>
      <c r="HQ1029" s="5"/>
      <c r="HR1029" s="5"/>
      <c r="HS1029" s="4"/>
      <c r="HT1029" s="6"/>
      <c r="HU1029" s="4"/>
      <c r="HV1029" s="6"/>
      <c r="HW1029" s="5"/>
      <c r="HX1029" s="5"/>
      <c r="HY1029" s="4"/>
      <c r="HZ1029" s="6"/>
      <c r="IA1029" s="4"/>
      <c r="IB1029" s="6"/>
      <c r="IC1029" s="5"/>
      <c r="ID1029" s="5"/>
      <c r="IE1029" s="4"/>
      <c r="IF1029" s="6"/>
      <c r="IG1029" s="4"/>
      <c r="IH1029" s="6"/>
      <c r="II1029" s="5"/>
      <c r="IJ1029" s="5"/>
      <c r="IK1029" s="4"/>
      <c r="IL1029" s="6"/>
      <c r="IM1029" s="4"/>
      <c r="IN1029" s="6"/>
      <c r="IO1029" s="5"/>
      <c r="IP1029" s="5"/>
      <c r="IQ1029" s="4"/>
      <c r="IR1029" s="6"/>
      <c r="IS1029" s="4"/>
      <c r="IT1029" s="6"/>
      <c r="IU1029" s="5"/>
      <c r="IV1029" s="5"/>
      <c r="IW1029" s="4"/>
      <c r="IX1029" s="6"/>
      <c r="IY1029" s="4"/>
      <c r="IZ1029" s="6"/>
      <c r="JA1029" s="5"/>
      <c r="JB1029" s="5"/>
      <c r="JC1029" s="4"/>
      <c r="JD1029" s="6"/>
      <c r="JE1029" s="4"/>
      <c r="JF1029" s="6"/>
      <c r="JG1029" s="5"/>
      <c r="JH1029" s="5"/>
      <c r="JI1029" s="4"/>
      <c r="JJ1029" s="6"/>
      <c r="JK1029" s="4"/>
      <c r="JL1029" s="6"/>
      <c r="JM1029" s="5"/>
      <c r="JN1029" s="5"/>
      <c r="JO1029" s="4"/>
      <c r="JP1029" s="6"/>
      <c r="JQ1029" s="4"/>
      <c r="JR1029" s="6"/>
      <c r="JS1029" s="5"/>
      <c r="JT1029" s="5"/>
      <c r="JU1029" s="4"/>
      <c r="JV1029" s="6"/>
      <c r="JW1029" s="4"/>
      <c r="JX1029" s="6"/>
      <c r="JY1029" s="5"/>
      <c r="JZ1029" s="5"/>
      <c r="KA1029" s="4"/>
      <c r="KB1029" s="6"/>
      <c r="KC1029" s="4"/>
      <c r="KD1029" s="6"/>
      <c r="KE1029" s="5"/>
      <c r="KF1029" s="5"/>
      <c r="KG1029" s="4"/>
      <c r="KH1029" s="6"/>
      <c r="KI1029" s="4"/>
      <c r="KJ1029" s="6"/>
      <c r="KK1029" s="5"/>
      <c r="KL1029" s="5"/>
    </row>
    <row r="1030">
      <c r="A1030" s="3" t="s">
        <v>85</v>
      </c>
      <c r="B1030" s="3" t="s">
        <v>1175</v>
      </c>
      <c r="C1030" s="3" t="s">
        <v>547</v>
      </c>
      <c r="D1030" s="3" t="s">
        <v>712</v>
      </c>
      <c r="E1030" s="3" t="s">
        <v>946</v>
      </c>
      <c r="F1030" s="3" t="s">
        <v>104</v>
      </c>
      <c r="G1030" s="3" t="s">
        <v>104</v>
      </c>
      <c r="H1030" s="3" t="s">
        <v>104</v>
      </c>
      <c r="I1030" s="4"/>
      <c r="J1030" s="4">
        <f>=ROUNDDOWN({0},0)</f>
      </c>
      <c r="K1030" s="4"/>
      <c r="L1030" s="5"/>
      <c r="M1030" s="4"/>
      <c r="N1030" s="4">
        <f>=ROUNDDOWN({0},0)</f>
      </c>
      <c r="O1030" s="4"/>
      <c r="P1030" s="5"/>
      <c r="Q1030" s="4"/>
      <c r="R1030" s="6"/>
      <c r="S1030" s="4"/>
      <c r="T1030" s="6"/>
      <c r="U1030" s="5"/>
      <c r="V1030" s="5"/>
      <c r="W1030" s="4"/>
      <c r="X1030" s="6"/>
      <c r="Y1030" s="4"/>
      <c r="Z1030" s="6"/>
      <c r="AA1030" s="5"/>
      <c r="AB1030" s="5"/>
      <c r="AC1030" s="4"/>
      <c r="AD1030" s="6"/>
      <c r="AE1030" s="4"/>
      <c r="AF1030" s="6"/>
      <c r="AG1030" s="5"/>
      <c r="AH1030" s="5"/>
      <c r="AI1030" s="4"/>
      <c r="AJ1030" s="6"/>
      <c r="AK1030" s="4"/>
      <c r="AL1030" s="6"/>
      <c r="AM1030" s="5"/>
      <c r="AN1030" s="5"/>
      <c r="AO1030" s="4"/>
      <c r="AP1030" s="6"/>
      <c r="AQ1030" s="4"/>
      <c r="AR1030" s="6"/>
      <c r="AS1030" s="5"/>
      <c r="AT1030" s="5"/>
      <c r="AU1030" s="4"/>
      <c r="AV1030" s="6"/>
      <c r="AW1030" s="4"/>
      <c r="AX1030" s="6"/>
      <c r="AY1030" s="5"/>
      <c r="AZ1030" s="5"/>
      <c r="BA1030" s="4"/>
      <c r="BB1030" s="6"/>
      <c r="BC1030" s="4"/>
      <c r="BD1030" s="6"/>
      <c r="BE1030" s="5"/>
      <c r="BF1030" s="5"/>
      <c r="BG1030" s="4"/>
      <c r="BH1030" s="6"/>
      <c r="BI1030" s="4"/>
      <c r="BJ1030" s="6"/>
      <c r="BK1030" s="5"/>
      <c r="BL1030" s="5"/>
      <c r="BM1030" s="4"/>
      <c r="BN1030" s="6"/>
      <c r="BO1030" s="4"/>
      <c r="BP1030" s="6"/>
      <c r="BQ1030" s="5"/>
      <c r="BR1030" s="5"/>
      <c r="BS1030" s="4"/>
      <c r="BT1030" s="6"/>
      <c r="BU1030" s="4"/>
      <c r="BV1030" s="6"/>
      <c r="BW1030" s="5"/>
      <c r="BX1030" s="5"/>
      <c r="BY1030" s="4"/>
      <c r="BZ1030" s="6"/>
      <c r="CA1030" s="4"/>
      <c r="CB1030" s="6"/>
      <c r="CC1030" s="5"/>
      <c r="CD1030" s="5"/>
      <c r="CE1030" s="4"/>
      <c r="CF1030" s="6"/>
      <c r="CG1030" s="4"/>
      <c r="CH1030" s="6"/>
      <c r="CI1030" s="5"/>
      <c r="CJ1030" s="5"/>
      <c r="CK1030" s="4"/>
      <c r="CL1030" s="6"/>
      <c r="CM1030" s="4"/>
      <c r="CN1030" s="6"/>
      <c r="CO1030" s="5"/>
      <c r="CP1030" s="5"/>
      <c r="CQ1030" s="4"/>
      <c r="CR1030" s="6"/>
      <c r="CS1030" s="4"/>
      <c r="CT1030" s="6"/>
      <c r="CU1030" s="5"/>
      <c r="CV1030" s="5"/>
      <c r="CW1030" s="4"/>
      <c r="CX1030" s="6"/>
      <c r="CY1030" s="4"/>
      <c r="CZ1030" s="6"/>
      <c r="DA1030" s="5"/>
      <c r="DB1030" s="5"/>
      <c r="DC1030" s="4"/>
      <c r="DD1030" s="6"/>
      <c r="DE1030" s="4"/>
      <c r="DF1030" s="6"/>
      <c r="DG1030" s="5"/>
      <c r="DH1030" s="5"/>
      <c r="DI1030" s="4"/>
      <c r="DJ1030" s="6"/>
      <c r="DK1030" s="4"/>
      <c r="DL1030" s="6"/>
      <c r="DM1030" s="5"/>
      <c r="DN1030" s="5"/>
      <c r="DO1030" s="4"/>
      <c r="DP1030" s="6"/>
      <c r="DQ1030" s="4"/>
      <c r="DR1030" s="6"/>
      <c r="DS1030" s="5"/>
      <c r="DT1030" s="5"/>
      <c r="DU1030" s="4"/>
      <c r="DV1030" s="6"/>
      <c r="DW1030" s="4"/>
      <c r="DX1030" s="6"/>
      <c r="DY1030" s="5"/>
      <c r="DZ1030" s="5"/>
      <c r="EA1030" s="4"/>
      <c r="EB1030" s="6"/>
      <c r="EC1030" s="4"/>
      <c r="ED1030" s="6"/>
      <c r="EE1030" s="5"/>
      <c r="EF1030" s="5"/>
      <c r="EG1030" s="4"/>
      <c r="EH1030" s="6"/>
      <c r="EI1030" s="4"/>
      <c r="EJ1030" s="6"/>
      <c r="EK1030" s="5"/>
      <c r="EL1030" s="5"/>
      <c r="EM1030" s="4"/>
      <c r="EN1030" s="6"/>
      <c r="EO1030" s="4"/>
      <c r="EP1030" s="6"/>
      <c r="EQ1030" s="5"/>
      <c r="ER1030" s="5"/>
      <c r="ES1030" s="4"/>
      <c r="ET1030" s="6"/>
      <c r="EU1030" s="4"/>
      <c r="EV1030" s="6"/>
      <c r="EW1030" s="5"/>
      <c r="EX1030" s="5"/>
      <c r="EY1030" s="4"/>
      <c r="EZ1030" s="6"/>
      <c r="FA1030" s="4"/>
      <c r="FB1030" s="6"/>
      <c r="FC1030" s="5"/>
      <c r="FD1030" s="5"/>
      <c r="FE1030" s="4"/>
      <c r="FF1030" s="6"/>
      <c r="FG1030" s="4"/>
      <c r="FH1030" s="6"/>
      <c r="FI1030" s="5"/>
      <c r="FJ1030" s="5"/>
      <c r="FK1030" s="4"/>
      <c r="FL1030" s="6"/>
      <c r="FM1030" s="4"/>
      <c r="FN1030" s="6"/>
      <c r="FO1030" s="5"/>
      <c r="FP1030" s="5"/>
      <c r="FQ1030" s="4"/>
      <c r="FR1030" s="6"/>
      <c r="FS1030" s="4"/>
      <c r="FT1030" s="6"/>
      <c r="FU1030" s="5"/>
      <c r="FV1030" s="5"/>
      <c r="FW1030" s="4"/>
      <c r="FX1030" s="6"/>
      <c r="FY1030" s="4"/>
      <c r="FZ1030" s="6"/>
      <c r="GA1030" s="5"/>
      <c r="GB1030" s="5"/>
      <c r="GC1030" s="4"/>
      <c r="GD1030" s="6"/>
      <c r="GE1030" s="4"/>
      <c r="GF1030" s="6"/>
      <c r="GG1030" s="5"/>
      <c r="GH1030" s="5"/>
      <c r="GI1030" s="4"/>
      <c r="GJ1030" s="6"/>
      <c r="GK1030" s="4"/>
      <c r="GL1030" s="6"/>
      <c r="GM1030" s="5"/>
      <c r="GN1030" s="5"/>
      <c r="GO1030" s="4"/>
      <c r="GP1030" s="6"/>
      <c r="GQ1030" s="4"/>
      <c r="GR1030" s="6"/>
      <c r="GS1030" s="5"/>
      <c r="GT1030" s="5"/>
      <c r="GU1030" s="4"/>
      <c r="GV1030" s="6"/>
      <c r="GW1030" s="4"/>
      <c r="GX1030" s="6"/>
      <c r="GY1030" s="5"/>
      <c r="GZ1030" s="5"/>
      <c r="HA1030" s="4"/>
      <c r="HB1030" s="6"/>
      <c r="HC1030" s="4"/>
      <c r="HD1030" s="6"/>
      <c r="HE1030" s="5"/>
      <c r="HF1030" s="5"/>
      <c r="HG1030" s="4"/>
      <c r="HH1030" s="6"/>
      <c r="HI1030" s="4"/>
      <c r="HJ1030" s="6"/>
      <c r="HK1030" s="5"/>
      <c r="HL1030" s="5"/>
      <c r="HM1030" s="4"/>
      <c r="HN1030" s="6"/>
      <c r="HO1030" s="4"/>
      <c r="HP1030" s="6"/>
      <c r="HQ1030" s="5"/>
      <c r="HR1030" s="5"/>
      <c r="HS1030" s="4"/>
      <c r="HT1030" s="6"/>
      <c r="HU1030" s="4"/>
      <c r="HV1030" s="6"/>
      <c r="HW1030" s="5"/>
      <c r="HX1030" s="5"/>
      <c r="HY1030" s="4"/>
      <c r="HZ1030" s="6"/>
      <c r="IA1030" s="4"/>
      <c r="IB1030" s="6"/>
      <c r="IC1030" s="5"/>
      <c r="ID1030" s="5"/>
      <c r="IE1030" s="4"/>
      <c r="IF1030" s="6"/>
      <c r="IG1030" s="4"/>
      <c r="IH1030" s="6"/>
      <c r="II1030" s="5"/>
      <c r="IJ1030" s="5"/>
      <c r="IK1030" s="4"/>
      <c r="IL1030" s="6"/>
      <c r="IM1030" s="4"/>
      <c r="IN1030" s="6"/>
      <c r="IO1030" s="5"/>
      <c r="IP1030" s="5"/>
      <c r="IQ1030" s="4"/>
      <c r="IR1030" s="6"/>
      <c r="IS1030" s="4"/>
      <c r="IT1030" s="6"/>
      <c r="IU1030" s="5"/>
      <c r="IV1030" s="5"/>
      <c r="IW1030" s="4"/>
      <c r="IX1030" s="6"/>
      <c r="IY1030" s="4"/>
      <c r="IZ1030" s="6"/>
      <c r="JA1030" s="5"/>
      <c r="JB1030" s="5"/>
      <c r="JC1030" s="4"/>
      <c r="JD1030" s="6"/>
      <c r="JE1030" s="4"/>
      <c r="JF1030" s="6"/>
      <c r="JG1030" s="5"/>
      <c r="JH1030" s="5"/>
      <c r="JI1030" s="4"/>
      <c r="JJ1030" s="6"/>
      <c r="JK1030" s="4"/>
      <c r="JL1030" s="6"/>
      <c r="JM1030" s="5"/>
      <c r="JN1030" s="5"/>
      <c r="JO1030" s="4"/>
      <c r="JP1030" s="6"/>
      <c r="JQ1030" s="4"/>
      <c r="JR1030" s="6"/>
      <c r="JS1030" s="5"/>
      <c r="JT1030" s="5"/>
      <c r="JU1030" s="4"/>
      <c r="JV1030" s="6"/>
      <c r="JW1030" s="4"/>
      <c r="JX1030" s="6"/>
      <c r="JY1030" s="5"/>
      <c r="JZ1030" s="5"/>
      <c r="KA1030" s="4"/>
      <c r="KB1030" s="6"/>
      <c r="KC1030" s="4"/>
      <c r="KD1030" s="6"/>
      <c r="KE1030" s="5"/>
      <c r="KF1030" s="5"/>
      <c r="KG1030" s="4"/>
      <c r="KH1030" s="6"/>
      <c r="KI1030" s="4"/>
      <c r="KJ1030" s="6"/>
      <c r="KK1030" s="5"/>
      <c r="KL1030" s="5"/>
    </row>
    <row r="1031">
      <c r="A1031" s="3" t="s">
        <v>85</v>
      </c>
      <c r="B1031" s="3" t="s">
        <v>1175</v>
      </c>
      <c r="C1031" s="3" t="s">
        <v>547</v>
      </c>
      <c r="D1031" s="3" t="s">
        <v>712</v>
      </c>
      <c r="E1031" s="3" t="s">
        <v>925</v>
      </c>
      <c r="F1031" s="3" t="s">
        <v>104</v>
      </c>
      <c r="G1031" s="3" t="s">
        <v>104</v>
      </c>
      <c r="H1031" s="3" t="s">
        <v>104</v>
      </c>
      <c r="I1031" s="4"/>
      <c r="J1031" s="4">
        <f>=ROUNDDOWN({0},0)</f>
      </c>
      <c r="K1031" s="4">
        <v>9280</v>
      </c>
      <c r="L1031" s="5"/>
      <c r="M1031" s="4"/>
      <c r="N1031" s="4">
        <f>=ROUNDDOWN({0},0)</f>
      </c>
      <c r="O1031" s="4"/>
      <c r="P1031" s="5"/>
      <c r="Q1031" s="4"/>
      <c r="R1031" s="6"/>
      <c r="S1031" s="4"/>
      <c r="T1031" s="6"/>
      <c r="U1031" s="5"/>
      <c r="V1031" s="5"/>
      <c r="W1031" s="4"/>
      <c r="X1031" s="6"/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/>
      <c r="AJ1031" s="6"/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  <c r="AU1031" s="4"/>
      <c r="AV1031" s="6"/>
      <c r="AW1031" s="4"/>
      <c r="AX1031" s="6"/>
      <c r="AY1031" s="5"/>
      <c r="AZ1031" s="5"/>
      <c r="BA1031" s="4"/>
      <c r="BB1031" s="6"/>
      <c r="BC1031" s="4"/>
      <c r="BD1031" s="6"/>
      <c r="BE1031" s="5"/>
      <c r="BF1031" s="5"/>
      <c r="BG1031" s="4"/>
      <c r="BH1031" s="6"/>
      <c r="BI1031" s="4"/>
      <c r="BJ1031" s="6"/>
      <c r="BK1031" s="5"/>
      <c r="BL1031" s="5"/>
      <c r="BM1031" s="4"/>
      <c r="BN1031" s="6"/>
      <c r="BO1031" s="4"/>
      <c r="BP1031" s="6"/>
      <c r="BQ1031" s="5"/>
      <c r="BR1031" s="5"/>
      <c r="BS1031" s="4"/>
      <c r="BT1031" s="6"/>
      <c r="BU1031" s="4"/>
      <c r="BV1031" s="6"/>
      <c r="BW1031" s="5"/>
      <c r="BX1031" s="5"/>
      <c r="BY1031" s="4"/>
      <c r="BZ1031" s="6"/>
      <c r="CA1031" s="4"/>
      <c r="CB1031" s="6"/>
      <c r="CC1031" s="5"/>
      <c r="CD1031" s="5"/>
      <c r="CE1031" s="4"/>
      <c r="CF1031" s="6"/>
      <c r="CG1031" s="4"/>
      <c r="CH1031" s="6"/>
      <c r="CI1031" s="5"/>
      <c r="CJ1031" s="5"/>
      <c r="CK1031" s="4"/>
      <c r="CL1031" s="6"/>
      <c r="CM1031" s="4"/>
      <c r="CN1031" s="6"/>
      <c r="CO1031" s="5"/>
      <c r="CP1031" s="5"/>
      <c r="CQ1031" s="4"/>
      <c r="CR1031" s="6"/>
      <c r="CS1031" s="4"/>
      <c r="CT1031" s="6"/>
      <c r="CU1031" s="5"/>
      <c r="CV1031" s="5"/>
      <c r="CW1031" s="4"/>
      <c r="CX1031" s="6"/>
      <c r="CY1031" s="4"/>
      <c r="CZ1031" s="6"/>
      <c r="DA1031" s="5"/>
      <c r="DB1031" s="5"/>
      <c r="DC1031" s="4"/>
      <c r="DD1031" s="6"/>
      <c r="DE1031" s="4"/>
      <c r="DF1031" s="6"/>
      <c r="DG1031" s="5"/>
      <c r="DH1031" s="5"/>
      <c r="DI1031" s="4"/>
      <c r="DJ1031" s="6"/>
      <c r="DK1031" s="4"/>
      <c r="DL1031" s="6"/>
      <c r="DM1031" s="5"/>
      <c r="DN1031" s="5"/>
      <c r="DO1031" s="4"/>
      <c r="DP1031" s="6"/>
      <c r="DQ1031" s="4"/>
      <c r="DR1031" s="6"/>
      <c r="DS1031" s="5"/>
      <c r="DT1031" s="5"/>
      <c r="DU1031" s="4"/>
      <c r="DV1031" s="6"/>
      <c r="DW1031" s="4"/>
      <c r="DX1031" s="6"/>
      <c r="DY1031" s="5"/>
      <c r="DZ1031" s="5"/>
      <c r="EA1031" s="4"/>
      <c r="EB1031" s="6"/>
      <c r="EC1031" s="4"/>
      <c r="ED1031" s="6"/>
      <c r="EE1031" s="5"/>
      <c r="EF1031" s="5"/>
      <c r="EG1031" s="4"/>
      <c r="EH1031" s="6"/>
      <c r="EI1031" s="4"/>
      <c r="EJ1031" s="6"/>
      <c r="EK1031" s="5"/>
      <c r="EL1031" s="5"/>
      <c r="EM1031" s="4"/>
      <c r="EN1031" s="6"/>
      <c r="EO1031" s="4"/>
      <c r="EP1031" s="6"/>
      <c r="EQ1031" s="5"/>
      <c r="ER1031" s="5"/>
      <c r="ES1031" s="4"/>
      <c r="ET1031" s="6"/>
      <c r="EU1031" s="4"/>
      <c r="EV1031" s="6"/>
      <c r="EW1031" s="5"/>
      <c r="EX1031" s="5"/>
      <c r="EY1031" s="4"/>
      <c r="EZ1031" s="6"/>
      <c r="FA1031" s="4"/>
      <c r="FB1031" s="6"/>
      <c r="FC1031" s="5"/>
      <c r="FD1031" s="5"/>
      <c r="FE1031" s="4"/>
      <c r="FF1031" s="6"/>
      <c r="FG1031" s="4"/>
      <c r="FH1031" s="6"/>
      <c r="FI1031" s="5"/>
      <c r="FJ1031" s="5"/>
      <c r="FK1031" s="4"/>
      <c r="FL1031" s="6"/>
      <c r="FM1031" s="4"/>
      <c r="FN1031" s="6"/>
      <c r="FO1031" s="5"/>
      <c r="FP1031" s="5"/>
      <c r="FQ1031" s="4"/>
      <c r="FR1031" s="6"/>
      <c r="FS1031" s="4"/>
      <c r="FT1031" s="6"/>
      <c r="FU1031" s="5"/>
      <c r="FV1031" s="5"/>
      <c r="FW1031" s="4"/>
      <c r="FX1031" s="6"/>
      <c r="FY1031" s="4"/>
      <c r="FZ1031" s="6"/>
      <c r="GA1031" s="5"/>
      <c r="GB1031" s="5"/>
      <c r="GC1031" s="4"/>
      <c r="GD1031" s="6"/>
      <c r="GE1031" s="4"/>
      <c r="GF1031" s="6"/>
      <c r="GG1031" s="5"/>
      <c r="GH1031" s="5"/>
      <c r="GI1031" s="4"/>
      <c r="GJ1031" s="6"/>
      <c r="GK1031" s="4"/>
      <c r="GL1031" s="6"/>
      <c r="GM1031" s="5"/>
      <c r="GN1031" s="5"/>
      <c r="GO1031" s="4"/>
      <c r="GP1031" s="6"/>
      <c r="GQ1031" s="4"/>
      <c r="GR1031" s="6"/>
      <c r="GS1031" s="5"/>
      <c r="GT1031" s="5"/>
      <c r="GU1031" s="4"/>
      <c r="GV1031" s="6"/>
      <c r="GW1031" s="4"/>
      <c r="GX1031" s="6"/>
      <c r="GY1031" s="5"/>
      <c r="GZ1031" s="5"/>
      <c r="HA1031" s="4"/>
      <c r="HB1031" s="6"/>
      <c r="HC1031" s="4"/>
      <c r="HD1031" s="6"/>
      <c r="HE1031" s="5"/>
      <c r="HF1031" s="5"/>
      <c r="HG1031" s="4"/>
      <c r="HH1031" s="6"/>
      <c r="HI1031" s="4"/>
      <c r="HJ1031" s="6"/>
      <c r="HK1031" s="5"/>
      <c r="HL1031" s="5"/>
      <c r="HM1031" s="4"/>
      <c r="HN1031" s="6"/>
      <c r="HO1031" s="4"/>
      <c r="HP1031" s="6"/>
      <c r="HQ1031" s="5"/>
      <c r="HR1031" s="5"/>
      <c r="HS1031" s="4"/>
      <c r="HT1031" s="6"/>
      <c r="HU1031" s="4"/>
      <c r="HV1031" s="6"/>
      <c r="HW1031" s="5"/>
      <c r="HX1031" s="5"/>
      <c r="HY1031" s="4"/>
      <c r="HZ1031" s="6"/>
      <c r="IA1031" s="4"/>
      <c r="IB1031" s="6"/>
      <c r="IC1031" s="5"/>
      <c r="ID1031" s="5"/>
      <c r="IE1031" s="4"/>
      <c r="IF1031" s="6"/>
      <c r="IG1031" s="4"/>
      <c r="IH1031" s="6"/>
      <c r="II1031" s="5"/>
      <c r="IJ1031" s="5"/>
      <c r="IK1031" s="4"/>
      <c r="IL1031" s="6"/>
      <c r="IM1031" s="4"/>
      <c r="IN1031" s="6"/>
      <c r="IO1031" s="5"/>
      <c r="IP1031" s="5"/>
      <c r="IQ1031" s="4"/>
      <c r="IR1031" s="6"/>
      <c r="IS1031" s="4"/>
      <c r="IT1031" s="6"/>
      <c r="IU1031" s="5"/>
      <c r="IV1031" s="5"/>
      <c r="IW1031" s="4"/>
      <c r="IX1031" s="6"/>
      <c r="IY1031" s="4"/>
      <c r="IZ1031" s="6"/>
      <c r="JA1031" s="5"/>
      <c r="JB1031" s="5"/>
      <c r="JC1031" s="4"/>
      <c r="JD1031" s="6"/>
      <c r="JE1031" s="4"/>
      <c r="JF1031" s="6"/>
      <c r="JG1031" s="5"/>
      <c r="JH1031" s="5"/>
      <c r="JI1031" s="4"/>
      <c r="JJ1031" s="6"/>
      <c r="JK1031" s="4"/>
      <c r="JL1031" s="6"/>
      <c r="JM1031" s="5"/>
      <c r="JN1031" s="5"/>
      <c r="JO1031" s="4"/>
      <c r="JP1031" s="6"/>
      <c r="JQ1031" s="4"/>
      <c r="JR1031" s="6"/>
      <c r="JS1031" s="5"/>
      <c r="JT1031" s="5"/>
      <c r="JU1031" s="4"/>
      <c r="JV1031" s="6"/>
      <c r="JW1031" s="4"/>
      <c r="JX1031" s="6"/>
      <c r="JY1031" s="5"/>
      <c r="JZ1031" s="5"/>
      <c r="KA1031" s="4"/>
      <c r="KB1031" s="6"/>
      <c r="KC1031" s="4"/>
      <c r="KD1031" s="6"/>
      <c r="KE1031" s="5"/>
      <c r="KF1031" s="5"/>
      <c r="KG1031" s="4"/>
      <c r="KH1031" s="6"/>
      <c r="KI1031" s="4"/>
      <c r="KJ1031" s="6"/>
      <c r="KK1031" s="5"/>
      <c r="KL1031" s="5"/>
    </row>
    <row r="1032">
      <c r="A1032" s="3" t="s">
        <v>85</v>
      </c>
      <c r="B1032" s="3" t="s">
        <v>1175</v>
      </c>
      <c r="C1032" s="3" t="s">
        <v>547</v>
      </c>
      <c r="D1032" s="3" t="s">
        <v>712</v>
      </c>
      <c r="E1032" s="3" t="s">
        <v>955</v>
      </c>
      <c r="F1032" s="3" t="s">
        <v>104</v>
      </c>
      <c r="G1032" s="3" t="s">
        <v>104</v>
      </c>
      <c r="H1032" s="3" t="s">
        <v>104</v>
      </c>
      <c r="I1032" s="4"/>
      <c r="J1032" s="4">
        <f>=ROUNDDOWN({0},0)</f>
      </c>
      <c r="K1032" s="4"/>
      <c r="L1032" s="5"/>
      <c r="M1032" s="4"/>
      <c r="N1032" s="4">
        <f>=ROUNDDOWN({0},0)</f>
      </c>
      <c r="O1032" s="4"/>
      <c r="P1032" s="5"/>
      <c r="Q1032" s="4"/>
      <c r="R1032" s="6"/>
      <c r="S1032" s="4"/>
      <c r="T1032" s="6"/>
      <c r="U1032" s="5"/>
      <c r="V1032" s="5"/>
      <c r="W1032" s="4"/>
      <c r="X1032" s="6"/>
      <c r="Y1032" s="4"/>
      <c r="Z1032" s="6"/>
      <c r="AA1032" s="5"/>
      <c r="AB1032" s="5"/>
      <c r="AC1032" s="4"/>
      <c r="AD1032" s="6"/>
      <c r="AE1032" s="4"/>
      <c r="AF1032" s="6"/>
      <c r="AG1032" s="5"/>
      <c r="AH1032" s="5"/>
      <c r="AI1032" s="4"/>
      <c r="AJ1032" s="6"/>
      <c r="AK1032" s="4"/>
      <c r="AL1032" s="6"/>
      <c r="AM1032" s="5"/>
      <c r="AN1032" s="5"/>
      <c r="AO1032" s="4"/>
      <c r="AP1032" s="6"/>
      <c r="AQ1032" s="4"/>
      <c r="AR1032" s="6"/>
      <c r="AS1032" s="5"/>
      <c r="AT1032" s="5"/>
      <c r="AU1032" s="4"/>
      <c r="AV1032" s="6"/>
      <c r="AW1032" s="4"/>
      <c r="AX1032" s="6"/>
      <c r="AY1032" s="5"/>
      <c r="AZ1032" s="5"/>
      <c r="BA1032" s="4"/>
      <c r="BB1032" s="6"/>
      <c r="BC1032" s="4"/>
      <c r="BD1032" s="6"/>
      <c r="BE1032" s="5"/>
      <c r="BF1032" s="5"/>
      <c r="BG1032" s="4"/>
      <c r="BH1032" s="6"/>
      <c r="BI1032" s="4"/>
      <c r="BJ1032" s="6"/>
      <c r="BK1032" s="5"/>
      <c r="BL1032" s="5"/>
      <c r="BM1032" s="4"/>
      <c r="BN1032" s="6"/>
      <c r="BO1032" s="4"/>
      <c r="BP1032" s="6"/>
      <c r="BQ1032" s="5"/>
      <c r="BR1032" s="5"/>
      <c r="BS1032" s="4"/>
      <c r="BT1032" s="6"/>
      <c r="BU1032" s="4"/>
      <c r="BV1032" s="6"/>
      <c r="BW1032" s="5"/>
      <c r="BX1032" s="5"/>
      <c r="BY1032" s="4"/>
      <c r="BZ1032" s="6"/>
      <c r="CA1032" s="4"/>
      <c r="CB1032" s="6"/>
      <c r="CC1032" s="5"/>
      <c r="CD1032" s="5"/>
      <c r="CE1032" s="4"/>
      <c r="CF1032" s="6"/>
      <c r="CG1032" s="4"/>
      <c r="CH1032" s="6"/>
      <c r="CI1032" s="5"/>
      <c r="CJ1032" s="5"/>
      <c r="CK1032" s="4"/>
      <c r="CL1032" s="6"/>
      <c r="CM1032" s="4"/>
      <c r="CN1032" s="6"/>
      <c r="CO1032" s="5"/>
      <c r="CP1032" s="5"/>
      <c r="CQ1032" s="4"/>
      <c r="CR1032" s="6"/>
      <c r="CS1032" s="4"/>
      <c r="CT1032" s="6"/>
      <c r="CU1032" s="5"/>
      <c r="CV1032" s="5"/>
      <c r="CW1032" s="4"/>
      <c r="CX1032" s="6"/>
      <c r="CY1032" s="4"/>
      <c r="CZ1032" s="6"/>
      <c r="DA1032" s="5"/>
      <c r="DB1032" s="5"/>
      <c r="DC1032" s="4"/>
      <c r="DD1032" s="6"/>
      <c r="DE1032" s="4"/>
      <c r="DF1032" s="6"/>
      <c r="DG1032" s="5"/>
      <c r="DH1032" s="5"/>
      <c r="DI1032" s="4"/>
      <c r="DJ1032" s="6"/>
      <c r="DK1032" s="4"/>
      <c r="DL1032" s="6"/>
      <c r="DM1032" s="5"/>
      <c r="DN1032" s="5"/>
      <c r="DO1032" s="4"/>
      <c r="DP1032" s="6"/>
      <c r="DQ1032" s="4"/>
      <c r="DR1032" s="6"/>
      <c r="DS1032" s="5"/>
      <c r="DT1032" s="5"/>
      <c r="DU1032" s="4"/>
      <c r="DV1032" s="6"/>
      <c r="DW1032" s="4"/>
      <c r="DX1032" s="6"/>
      <c r="DY1032" s="5"/>
      <c r="DZ1032" s="5"/>
      <c r="EA1032" s="4"/>
      <c r="EB1032" s="6"/>
      <c r="EC1032" s="4"/>
      <c r="ED1032" s="6"/>
      <c r="EE1032" s="5"/>
      <c r="EF1032" s="5"/>
      <c r="EG1032" s="4"/>
      <c r="EH1032" s="6"/>
      <c r="EI1032" s="4"/>
      <c r="EJ1032" s="6"/>
      <c r="EK1032" s="5"/>
      <c r="EL1032" s="5"/>
      <c r="EM1032" s="4"/>
      <c r="EN1032" s="6"/>
      <c r="EO1032" s="4"/>
      <c r="EP1032" s="6"/>
      <c r="EQ1032" s="5"/>
      <c r="ER1032" s="5"/>
      <c r="ES1032" s="4"/>
      <c r="ET1032" s="6"/>
      <c r="EU1032" s="4"/>
      <c r="EV1032" s="6"/>
      <c r="EW1032" s="5"/>
      <c r="EX1032" s="5"/>
      <c r="EY1032" s="4"/>
      <c r="EZ1032" s="6"/>
      <c r="FA1032" s="4"/>
      <c r="FB1032" s="6"/>
      <c r="FC1032" s="5"/>
      <c r="FD1032" s="5"/>
      <c r="FE1032" s="4"/>
      <c r="FF1032" s="6"/>
      <c r="FG1032" s="4"/>
      <c r="FH1032" s="6"/>
      <c r="FI1032" s="5"/>
      <c r="FJ1032" s="5"/>
      <c r="FK1032" s="4"/>
      <c r="FL1032" s="6"/>
      <c r="FM1032" s="4"/>
      <c r="FN1032" s="6"/>
      <c r="FO1032" s="5"/>
      <c r="FP1032" s="5"/>
      <c r="FQ1032" s="4"/>
      <c r="FR1032" s="6"/>
      <c r="FS1032" s="4"/>
      <c r="FT1032" s="6"/>
      <c r="FU1032" s="5"/>
      <c r="FV1032" s="5"/>
      <c r="FW1032" s="4"/>
      <c r="FX1032" s="6"/>
      <c r="FY1032" s="4"/>
      <c r="FZ1032" s="6"/>
      <c r="GA1032" s="5"/>
      <c r="GB1032" s="5"/>
      <c r="GC1032" s="4"/>
      <c r="GD1032" s="6"/>
      <c r="GE1032" s="4"/>
      <c r="GF1032" s="6"/>
      <c r="GG1032" s="5"/>
      <c r="GH1032" s="5"/>
      <c r="GI1032" s="4"/>
      <c r="GJ1032" s="6"/>
      <c r="GK1032" s="4"/>
      <c r="GL1032" s="6"/>
      <c r="GM1032" s="5"/>
      <c r="GN1032" s="5"/>
      <c r="GO1032" s="4"/>
      <c r="GP1032" s="6"/>
      <c r="GQ1032" s="4"/>
      <c r="GR1032" s="6"/>
      <c r="GS1032" s="5"/>
      <c r="GT1032" s="5"/>
      <c r="GU1032" s="4"/>
      <c r="GV1032" s="6"/>
      <c r="GW1032" s="4"/>
      <c r="GX1032" s="6"/>
      <c r="GY1032" s="5"/>
      <c r="GZ1032" s="5"/>
      <c r="HA1032" s="4"/>
      <c r="HB1032" s="6"/>
      <c r="HC1032" s="4"/>
      <c r="HD1032" s="6"/>
      <c r="HE1032" s="5"/>
      <c r="HF1032" s="5"/>
      <c r="HG1032" s="4"/>
      <c r="HH1032" s="6"/>
      <c r="HI1032" s="4"/>
      <c r="HJ1032" s="6"/>
      <c r="HK1032" s="5"/>
      <c r="HL1032" s="5"/>
      <c r="HM1032" s="4"/>
      <c r="HN1032" s="6"/>
      <c r="HO1032" s="4"/>
      <c r="HP1032" s="6"/>
      <c r="HQ1032" s="5"/>
      <c r="HR1032" s="5"/>
      <c r="HS1032" s="4"/>
      <c r="HT1032" s="6"/>
      <c r="HU1032" s="4"/>
      <c r="HV1032" s="6"/>
      <c r="HW1032" s="5"/>
      <c r="HX1032" s="5"/>
      <c r="HY1032" s="4"/>
      <c r="HZ1032" s="6"/>
      <c r="IA1032" s="4"/>
      <c r="IB1032" s="6"/>
      <c r="IC1032" s="5"/>
      <c r="ID1032" s="5"/>
      <c r="IE1032" s="4"/>
      <c r="IF1032" s="6"/>
      <c r="IG1032" s="4"/>
      <c r="IH1032" s="6"/>
      <c r="II1032" s="5"/>
      <c r="IJ1032" s="5"/>
      <c r="IK1032" s="4"/>
      <c r="IL1032" s="6"/>
      <c r="IM1032" s="4"/>
      <c r="IN1032" s="6"/>
      <c r="IO1032" s="5"/>
      <c r="IP1032" s="5"/>
      <c r="IQ1032" s="4"/>
      <c r="IR1032" s="6"/>
      <c r="IS1032" s="4"/>
      <c r="IT1032" s="6"/>
      <c r="IU1032" s="5"/>
      <c r="IV1032" s="5"/>
      <c r="IW1032" s="4"/>
      <c r="IX1032" s="6"/>
      <c r="IY1032" s="4"/>
      <c r="IZ1032" s="6"/>
      <c r="JA1032" s="5"/>
      <c r="JB1032" s="5"/>
      <c r="JC1032" s="4"/>
      <c r="JD1032" s="6"/>
      <c r="JE1032" s="4"/>
      <c r="JF1032" s="6"/>
      <c r="JG1032" s="5"/>
      <c r="JH1032" s="5"/>
      <c r="JI1032" s="4"/>
      <c r="JJ1032" s="6"/>
      <c r="JK1032" s="4"/>
      <c r="JL1032" s="6"/>
      <c r="JM1032" s="5"/>
      <c r="JN1032" s="5"/>
      <c r="JO1032" s="4"/>
      <c r="JP1032" s="6"/>
      <c r="JQ1032" s="4"/>
      <c r="JR1032" s="6"/>
      <c r="JS1032" s="5"/>
      <c r="JT1032" s="5"/>
      <c r="JU1032" s="4"/>
      <c r="JV1032" s="6"/>
      <c r="JW1032" s="4"/>
      <c r="JX1032" s="6"/>
      <c r="JY1032" s="5"/>
      <c r="JZ1032" s="5"/>
      <c r="KA1032" s="4"/>
      <c r="KB1032" s="6"/>
      <c r="KC1032" s="4"/>
      <c r="KD1032" s="6"/>
      <c r="KE1032" s="5"/>
      <c r="KF1032" s="5"/>
      <c r="KG1032" s="4"/>
      <c r="KH1032" s="6"/>
      <c r="KI1032" s="4"/>
      <c r="KJ1032" s="6"/>
      <c r="KK1032" s="5"/>
      <c r="KL1032" s="5"/>
    </row>
    <row r="1033">
      <c r="A1033" s="3" t="s">
        <v>85</v>
      </c>
      <c r="B1033" s="3" t="s">
        <v>1175</v>
      </c>
      <c r="C1033" s="3" t="s">
        <v>547</v>
      </c>
      <c r="D1033" s="3" t="s">
        <v>712</v>
      </c>
      <c r="E1033" s="3" t="s">
        <v>1180</v>
      </c>
      <c r="F1033" s="3" t="s">
        <v>104</v>
      </c>
      <c r="G1033" s="3" t="s">
        <v>104</v>
      </c>
      <c r="H1033" s="3" t="s">
        <v>104</v>
      </c>
      <c r="I1033" s="4"/>
      <c r="J1033" s="4">
        <f>=ROUNDDOWN({0},0)</f>
      </c>
      <c r="K1033" s="4"/>
      <c r="L1033" s="5"/>
      <c r="M1033" s="4"/>
      <c r="N1033" s="4">
        <f>=ROUNDDOWN({0},0)</f>
      </c>
      <c r="O1033" s="4"/>
      <c r="P1033" s="5"/>
      <c r="Q1033" s="4"/>
      <c r="R1033" s="6"/>
      <c r="S1033" s="4"/>
      <c r="T1033" s="6"/>
      <c r="U1033" s="5"/>
      <c r="V1033" s="5"/>
      <c r="W1033" s="4"/>
      <c r="X1033" s="6"/>
      <c r="Y1033" s="4"/>
      <c r="Z1033" s="6"/>
      <c r="AA1033" s="5"/>
      <c r="AB1033" s="5"/>
      <c r="AC1033" s="4"/>
      <c r="AD1033" s="6"/>
      <c r="AE1033" s="4"/>
      <c r="AF1033" s="6"/>
      <c r="AG1033" s="5"/>
      <c r="AH1033" s="5"/>
      <c r="AI1033" s="4"/>
      <c r="AJ1033" s="6"/>
      <c r="AK1033" s="4"/>
      <c r="AL1033" s="6"/>
      <c r="AM1033" s="5"/>
      <c r="AN1033" s="5"/>
      <c r="AO1033" s="4"/>
      <c r="AP1033" s="6"/>
      <c r="AQ1033" s="4"/>
      <c r="AR1033" s="6"/>
      <c r="AS1033" s="5"/>
      <c r="AT1033" s="5"/>
      <c r="AU1033" s="4"/>
      <c r="AV1033" s="6"/>
      <c r="AW1033" s="4"/>
      <c r="AX1033" s="6"/>
      <c r="AY1033" s="5"/>
      <c r="AZ1033" s="5"/>
      <c r="BA1033" s="4"/>
      <c r="BB1033" s="6"/>
      <c r="BC1033" s="4"/>
      <c r="BD1033" s="6"/>
      <c r="BE1033" s="5"/>
      <c r="BF1033" s="5"/>
      <c r="BG1033" s="4"/>
      <c r="BH1033" s="6"/>
      <c r="BI1033" s="4"/>
      <c r="BJ1033" s="6"/>
      <c r="BK1033" s="5"/>
      <c r="BL1033" s="5"/>
      <c r="BM1033" s="4"/>
      <c r="BN1033" s="6"/>
      <c r="BO1033" s="4"/>
      <c r="BP1033" s="6"/>
      <c r="BQ1033" s="5"/>
      <c r="BR1033" s="5"/>
      <c r="BS1033" s="4"/>
      <c r="BT1033" s="6"/>
      <c r="BU1033" s="4"/>
      <c r="BV1033" s="6"/>
      <c r="BW1033" s="5"/>
      <c r="BX1033" s="5"/>
      <c r="BY1033" s="4"/>
      <c r="BZ1033" s="6"/>
      <c r="CA1033" s="4"/>
      <c r="CB1033" s="6"/>
      <c r="CC1033" s="5"/>
      <c r="CD1033" s="5"/>
      <c r="CE1033" s="4"/>
      <c r="CF1033" s="6"/>
      <c r="CG1033" s="4"/>
      <c r="CH1033" s="6"/>
      <c r="CI1033" s="5"/>
      <c r="CJ1033" s="5"/>
      <c r="CK1033" s="4"/>
      <c r="CL1033" s="6"/>
      <c r="CM1033" s="4"/>
      <c r="CN1033" s="6"/>
      <c r="CO1033" s="5"/>
      <c r="CP1033" s="5"/>
      <c r="CQ1033" s="4"/>
      <c r="CR1033" s="6"/>
      <c r="CS1033" s="4"/>
      <c r="CT1033" s="6"/>
      <c r="CU1033" s="5"/>
      <c r="CV1033" s="5"/>
      <c r="CW1033" s="4"/>
      <c r="CX1033" s="6"/>
      <c r="CY1033" s="4"/>
      <c r="CZ1033" s="6"/>
      <c r="DA1033" s="5"/>
      <c r="DB1033" s="5"/>
      <c r="DC1033" s="4"/>
      <c r="DD1033" s="6"/>
      <c r="DE1033" s="4"/>
      <c r="DF1033" s="6"/>
      <c r="DG1033" s="5"/>
      <c r="DH1033" s="5"/>
      <c r="DI1033" s="4"/>
      <c r="DJ1033" s="6"/>
      <c r="DK1033" s="4"/>
      <c r="DL1033" s="6"/>
      <c r="DM1033" s="5"/>
      <c r="DN1033" s="5"/>
      <c r="DO1033" s="4"/>
      <c r="DP1033" s="6"/>
      <c r="DQ1033" s="4"/>
      <c r="DR1033" s="6"/>
      <c r="DS1033" s="5"/>
      <c r="DT1033" s="5"/>
      <c r="DU1033" s="4"/>
      <c r="DV1033" s="6"/>
      <c r="DW1033" s="4"/>
      <c r="DX1033" s="6"/>
      <c r="DY1033" s="5"/>
      <c r="DZ1033" s="5"/>
      <c r="EA1033" s="4"/>
      <c r="EB1033" s="6"/>
      <c r="EC1033" s="4"/>
      <c r="ED1033" s="6"/>
      <c r="EE1033" s="5"/>
      <c r="EF1033" s="5"/>
      <c r="EG1033" s="4"/>
      <c r="EH1033" s="6"/>
      <c r="EI1033" s="4"/>
      <c r="EJ1033" s="6"/>
      <c r="EK1033" s="5"/>
      <c r="EL1033" s="5"/>
      <c r="EM1033" s="4"/>
      <c r="EN1033" s="6"/>
      <c r="EO1033" s="4"/>
      <c r="EP1033" s="6"/>
      <c r="EQ1033" s="5"/>
      <c r="ER1033" s="5"/>
      <c r="ES1033" s="4"/>
      <c r="ET1033" s="6"/>
      <c r="EU1033" s="4"/>
      <c r="EV1033" s="6"/>
      <c r="EW1033" s="5"/>
      <c r="EX1033" s="5"/>
      <c r="EY1033" s="4"/>
      <c r="EZ1033" s="6"/>
      <c r="FA1033" s="4"/>
      <c r="FB1033" s="6"/>
      <c r="FC1033" s="5"/>
      <c r="FD1033" s="5"/>
      <c r="FE1033" s="4"/>
      <c r="FF1033" s="6"/>
      <c r="FG1033" s="4"/>
      <c r="FH1033" s="6"/>
      <c r="FI1033" s="5"/>
      <c r="FJ1033" s="5"/>
      <c r="FK1033" s="4"/>
      <c r="FL1033" s="6"/>
      <c r="FM1033" s="4"/>
      <c r="FN1033" s="6"/>
      <c r="FO1033" s="5"/>
      <c r="FP1033" s="5"/>
      <c r="FQ1033" s="4"/>
      <c r="FR1033" s="6"/>
      <c r="FS1033" s="4"/>
      <c r="FT1033" s="6"/>
      <c r="FU1033" s="5"/>
      <c r="FV1033" s="5"/>
      <c r="FW1033" s="4"/>
      <c r="FX1033" s="6"/>
      <c r="FY1033" s="4"/>
      <c r="FZ1033" s="6"/>
      <c r="GA1033" s="5"/>
      <c r="GB1033" s="5"/>
      <c r="GC1033" s="4"/>
      <c r="GD1033" s="6"/>
      <c r="GE1033" s="4"/>
      <c r="GF1033" s="6"/>
      <c r="GG1033" s="5"/>
      <c r="GH1033" s="5"/>
      <c r="GI1033" s="4"/>
      <c r="GJ1033" s="6"/>
      <c r="GK1033" s="4"/>
      <c r="GL1033" s="6"/>
      <c r="GM1033" s="5"/>
      <c r="GN1033" s="5"/>
      <c r="GO1033" s="4"/>
      <c r="GP1033" s="6"/>
      <c r="GQ1033" s="4"/>
      <c r="GR1033" s="6"/>
      <c r="GS1033" s="5"/>
      <c r="GT1033" s="5"/>
      <c r="GU1033" s="4"/>
      <c r="GV1033" s="6"/>
      <c r="GW1033" s="4"/>
      <c r="GX1033" s="6"/>
      <c r="GY1033" s="5"/>
      <c r="GZ1033" s="5"/>
      <c r="HA1033" s="4"/>
      <c r="HB1033" s="6"/>
      <c r="HC1033" s="4"/>
      <c r="HD1033" s="6"/>
      <c r="HE1033" s="5"/>
      <c r="HF1033" s="5"/>
      <c r="HG1033" s="4"/>
      <c r="HH1033" s="6"/>
      <c r="HI1033" s="4"/>
      <c r="HJ1033" s="6"/>
      <c r="HK1033" s="5"/>
      <c r="HL1033" s="5"/>
      <c r="HM1033" s="4"/>
      <c r="HN1033" s="6"/>
      <c r="HO1033" s="4"/>
      <c r="HP1033" s="6"/>
      <c r="HQ1033" s="5"/>
      <c r="HR1033" s="5"/>
      <c r="HS1033" s="4"/>
      <c r="HT1033" s="6"/>
      <c r="HU1033" s="4"/>
      <c r="HV1033" s="6"/>
      <c r="HW1033" s="5"/>
      <c r="HX1033" s="5"/>
      <c r="HY1033" s="4"/>
      <c r="HZ1033" s="6"/>
      <c r="IA1033" s="4"/>
      <c r="IB1033" s="6"/>
      <c r="IC1033" s="5"/>
      <c r="ID1033" s="5"/>
      <c r="IE1033" s="4"/>
      <c r="IF1033" s="6"/>
      <c r="IG1033" s="4"/>
      <c r="IH1033" s="6"/>
      <c r="II1033" s="5"/>
      <c r="IJ1033" s="5"/>
      <c r="IK1033" s="4"/>
      <c r="IL1033" s="6"/>
      <c r="IM1033" s="4"/>
      <c r="IN1033" s="6"/>
      <c r="IO1033" s="5"/>
      <c r="IP1033" s="5"/>
      <c r="IQ1033" s="4"/>
      <c r="IR1033" s="6"/>
      <c r="IS1033" s="4"/>
      <c r="IT1033" s="6"/>
      <c r="IU1033" s="5"/>
      <c r="IV1033" s="5"/>
      <c r="IW1033" s="4"/>
      <c r="IX1033" s="6"/>
      <c r="IY1033" s="4"/>
      <c r="IZ1033" s="6"/>
      <c r="JA1033" s="5"/>
      <c r="JB1033" s="5"/>
      <c r="JC1033" s="4"/>
      <c r="JD1033" s="6"/>
      <c r="JE1033" s="4"/>
      <c r="JF1033" s="6"/>
      <c r="JG1033" s="5"/>
      <c r="JH1033" s="5"/>
      <c r="JI1033" s="4"/>
      <c r="JJ1033" s="6"/>
      <c r="JK1033" s="4"/>
      <c r="JL1033" s="6"/>
      <c r="JM1033" s="5"/>
      <c r="JN1033" s="5"/>
      <c r="JO1033" s="4"/>
      <c r="JP1033" s="6"/>
      <c r="JQ1033" s="4"/>
      <c r="JR1033" s="6"/>
      <c r="JS1033" s="5"/>
      <c r="JT1033" s="5"/>
      <c r="JU1033" s="4"/>
      <c r="JV1033" s="6"/>
      <c r="JW1033" s="4"/>
      <c r="JX1033" s="6"/>
      <c r="JY1033" s="5"/>
      <c r="JZ1033" s="5"/>
      <c r="KA1033" s="4"/>
      <c r="KB1033" s="6"/>
      <c r="KC1033" s="4"/>
      <c r="KD1033" s="6"/>
      <c r="KE1033" s="5"/>
      <c r="KF1033" s="5"/>
      <c r="KG1033" s="4"/>
      <c r="KH1033" s="6"/>
      <c r="KI1033" s="4"/>
      <c r="KJ1033" s="6"/>
      <c r="KK1033" s="5"/>
      <c r="KL1033" s="5"/>
    </row>
    <row r="1034">
      <c r="A1034" s="3" t="s">
        <v>85</v>
      </c>
      <c r="B1034" s="3" t="s">
        <v>1175</v>
      </c>
      <c r="C1034" s="3" t="s">
        <v>547</v>
      </c>
      <c r="D1034" s="3" t="s">
        <v>712</v>
      </c>
      <c r="E1034" s="3" t="s">
        <v>1181</v>
      </c>
      <c r="F1034" s="3" t="s">
        <v>104</v>
      </c>
      <c r="G1034" s="3" t="s">
        <v>104</v>
      </c>
      <c r="H1034" s="3" t="s">
        <v>104</v>
      </c>
      <c r="I1034" s="4"/>
      <c r="J1034" s="4">
        <f>=ROUNDDOWN({0},0)</f>
      </c>
      <c r="K1034" s="4"/>
      <c r="L1034" s="5"/>
      <c r="M1034" s="4"/>
      <c r="N1034" s="4">
        <f>=ROUNDDOWN({0},0)</f>
      </c>
      <c r="O1034" s="4"/>
      <c r="P1034" s="5"/>
      <c r="Q1034" s="4"/>
      <c r="R1034" s="6"/>
      <c r="S1034" s="4"/>
      <c r="T1034" s="6"/>
      <c r="U1034" s="5"/>
      <c r="V1034" s="5"/>
      <c r="W1034" s="4"/>
      <c r="X1034" s="6"/>
      <c r="Y1034" s="4"/>
      <c r="Z1034" s="6"/>
      <c r="AA1034" s="5"/>
      <c r="AB1034" s="5"/>
      <c r="AC1034" s="4"/>
      <c r="AD1034" s="6"/>
      <c r="AE1034" s="4"/>
      <c r="AF1034" s="6"/>
      <c r="AG1034" s="5"/>
      <c r="AH1034" s="5"/>
      <c r="AI1034" s="4"/>
      <c r="AJ1034" s="6"/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  <c r="AU1034" s="4"/>
      <c r="AV1034" s="6"/>
      <c r="AW1034" s="4"/>
      <c r="AX1034" s="6"/>
      <c r="AY1034" s="5"/>
      <c r="AZ1034" s="5"/>
      <c r="BA1034" s="4"/>
      <c r="BB1034" s="6"/>
      <c r="BC1034" s="4"/>
      <c r="BD1034" s="6"/>
      <c r="BE1034" s="5"/>
      <c r="BF1034" s="5"/>
      <c r="BG1034" s="4"/>
      <c r="BH1034" s="6"/>
      <c r="BI1034" s="4"/>
      <c r="BJ1034" s="6"/>
      <c r="BK1034" s="5"/>
      <c r="BL1034" s="5"/>
      <c r="BM1034" s="4"/>
      <c r="BN1034" s="6"/>
      <c r="BO1034" s="4"/>
      <c r="BP1034" s="6"/>
      <c r="BQ1034" s="5"/>
      <c r="BR1034" s="5"/>
      <c r="BS1034" s="4"/>
      <c r="BT1034" s="6"/>
      <c r="BU1034" s="4"/>
      <c r="BV1034" s="6"/>
      <c r="BW1034" s="5"/>
      <c r="BX1034" s="5"/>
      <c r="BY1034" s="4"/>
      <c r="BZ1034" s="6"/>
      <c r="CA1034" s="4"/>
      <c r="CB1034" s="6"/>
      <c r="CC1034" s="5"/>
      <c r="CD1034" s="5"/>
      <c r="CE1034" s="4"/>
      <c r="CF1034" s="6"/>
      <c r="CG1034" s="4"/>
      <c r="CH1034" s="6"/>
      <c r="CI1034" s="5"/>
      <c r="CJ1034" s="5"/>
      <c r="CK1034" s="4"/>
      <c r="CL1034" s="6"/>
      <c r="CM1034" s="4"/>
      <c r="CN1034" s="6"/>
      <c r="CO1034" s="5"/>
      <c r="CP1034" s="5"/>
      <c r="CQ1034" s="4"/>
      <c r="CR1034" s="6"/>
      <c r="CS1034" s="4"/>
      <c r="CT1034" s="6"/>
      <c r="CU1034" s="5"/>
      <c r="CV1034" s="5"/>
      <c r="CW1034" s="4"/>
      <c r="CX1034" s="6"/>
      <c r="CY1034" s="4"/>
      <c r="CZ1034" s="6"/>
      <c r="DA1034" s="5"/>
      <c r="DB1034" s="5"/>
      <c r="DC1034" s="4"/>
      <c r="DD1034" s="6"/>
      <c r="DE1034" s="4"/>
      <c r="DF1034" s="6"/>
      <c r="DG1034" s="5"/>
      <c r="DH1034" s="5"/>
      <c r="DI1034" s="4"/>
      <c r="DJ1034" s="6"/>
      <c r="DK1034" s="4"/>
      <c r="DL1034" s="6"/>
      <c r="DM1034" s="5"/>
      <c r="DN1034" s="5"/>
      <c r="DO1034" s="4"/>
      <c r="DP1034" s="6"/>
      <c r="DQ1034" s="4"/>
      <c r="DR1034" s="6"/>
      <c r="DS1034" s="5"/>
      <c r="DT1034" s="5"/>
      <c r="DU1034" s="4"/>
      <c r="DV1034" s="6"/>
      <c r="DW1034" s="4"/>
      <c r="DX1034" s="6"/>
      <c r="DY1034" s="5"/>
      <c r="DZ1034" s="5"/>
      <c r="EA1034" s="4"/>
      <c r="EB1034" s="6"/>
      <c r="EC1034" s="4"/>
      <c r="ED1034" s="6"/>
      <c r="EE1034" s="5"/>
      <c r="EF1034" s="5"/>
      <c r="EG1034" s="4"/>
      <c r="EH1034" s="6"/>
      <c r="EI1034" s="4"/>
      <c r="EJ1034" s="6"/>
      <c r="EK1034" s="5"/>
      <c r="EL1034" s="5"/>
      <c r="EM1034" s="4"/>
      <c r="EN1034" s="6"/>
      <c r="EO1034" s="4"/>
      <c r="EP1034" s="6"/>
      <c r="EQ1034" s="5"/>
      <c r="ER1034" s="5"/>
      <c r="ES1034" s="4"/>
      <c r="ET1034" s="6"/>
      <c r="EU1034" s="4"/>
      <c r="EV1034" s="6"/>
      <c r="EW1034" s="5"/>
      <c r="EX1034" s="5"/>
      <c r="EY1034" s="4"/>
      <c r="EZ1034" s="6"/>
      <c r="FA1034" s="4"/>
      <c r="FB1034" s="6"/>
      <c r="FC1034" s="5"/>
      <c r="FD1034" s="5"/>
      <c r="FE1034" s="4"/>
      <c r="FF1034" s="6"/>
      <c r="FG1034" s="4"/>
      <c r="FH1034" s="6"/>
      <c r="FI1034" s="5"/>
      <c r="FJ1034" s="5"/>
      <c r="FK1034" s="4"/>
      <c r="FL1034" s="6"/>
      <c r="FM1034" s="4"/>
      <c r="FN1034" s="6"/>
      <c r="FO1034" s="5"/>
      <c r="FP1034" s="5"/>
      <c r="FQ1034" s="4"/>
      <c r="FR1034" s="6"/>
      <c r="FS1034" s="4"/>
      <c r="FT1034" s="6"/>
      <c r="FU1034" s="5"/>
      <c r="FV1034" s="5"/>
      <c r="FW1034" s="4"/>
      <c r="FX1034" s="6"/>
      <c r="FY1034" s="4"/>
      <c r="FZ1034" s="6"/>
      <c r="GA1034" s="5"/>
      <c r="GB1034" s="5"/>
      <c r="GC1034" s="4"/>
      <c r="GD1034" s="6"/>
      <c r="GE1034" s="4"/>
      <c r="GF1034" s="6"/>
      <c r="GG1034" s="5"/>
      <c r="GH1034" s="5"/>
      <c r="GI1034" s="4"/>
      <c r="GJ1034" s="6"/>
      <c r="GK1034" s="4"/>
      <c r="GL1034" s="6"/>
      <c r="GM1034" s="5"/>
      <c r="GN1034" s="5"/>
      <c r="GO1034" s="4"/>
      <c r="GP1034" s="6"/>
      <c r="GQ1034" s="4"/>
      <c r="GR1034" s="6"/>
      <c r="GS1034" s="5"/>
      <c r="GT1034" s="5"/>
      <c r="GU1034" s="4"/>
      <c r="GV1034" s="6"/>
      <c r="GW1034" s="4"/>
      <c r="GX1034" s="6"/>
      <c r="GY1034" s="5"/>
      <c r="GZ1034" s="5"/>
      <c r="HA1034" s="4"/>
      <c r="HB1034" s="6"/>
      <c r="HC1034" s="4"/>
      <c r="HD1034" s="6"/>
      <c r="HE1034" s="5"/>
      <c r="HF1034" s="5"/>
      <c r="HG1034" s="4"/>
      <c r="HH1034" s="6"/>
      <c r="HI1034" s="4"/>
      <c r="HJ1034" s="6"/>
      <c r="HK1034" s="5"/>
      <c r="HL1034" s="5"/>
      <c r="HM1034" s="4"/>
      <c r="HN1034" s="6"/>
      <c r="HO1034" s="4"/>
      <c r="HP1034" s="6"/>
      <c r="HQ1034" s="5"/>
      <c r="HR1034" s="5"/>
      <c r="HS1034" s="4"/>
      <c r="HT1034" s="6"/>
      <c r="HU1034" s="4"/>
      <c r="HV1034" s="6"/>
      <c r="HW1034" s="5"/>
      <c r="HX1034" s="5"/>
      <c r="HY1034" s="4"/>
      <c r="HZ1034" s="6"/>
      <c r="IA1034" s="4"/>
      <c r="IB1034" s="6"/>
      <c r="IC1034" s="5"/>
      <c r="ID1034" s="5"/>
      <c r="IE1034" s="4"/>
      <c r="IF1034" s="6"/>
      <c r="IG1034" s="4"/>
      <c r="IH1034" s="6"/>
      <c r="II1034" s="5"/>
      <c r="IJ1034" s="5"/>
      <c r="IK1034" s="4"/>
      <c r="IL1034" s="6"/>
      <c r="IM1034" s="4"/>
      <c r="IN1034" s="6"/>
      <c r="IO1034" s="5"/>
      <c r="IP1034" s="5"/>
      <c r="IQ1034" s="4"/>
      <c r="IR1034" s="6"/>
      <c r="IS1034" s="4"/>
      <c r="IT1034" s="6"/>
      <c r="IU1034" s="5"/>
      <c r="IV1034" s="5"/>
      <c r="IW1034" s="4"/>
      <c r="IX1034" s="6"/>
      <c r="IY1034" s="4"/>
      <c r="IZ1034" s="6"/>
      <c r="JA1034" s="5"/>
      <c r="JB1034" s="5"/>
      <c r="JC1034" s="4"/>
      <c r="JD1034" s="6"/>
      <c r="JE1034" s="4"/>
      <c r="JF1034" s="6"/>
      <c r="JG1034" s="5"/>
      <c r="JH1034" s="5"/>
      <c r="JI1034" s="4"/>
      <c r="JJ1034" s="6"/>
      <c r="JK1034" s="4"/>
      <c r="JL1034" s="6"/>
      <c r="JM1034" s="5"/>
      <c r="JN1034" s="5"/>
      <c r="JO1034" s="4"/>
      <c r="JP1034" s="6"/>
      <c r="JQ1034" s="4"/>
      <c r="JR1034" s="6"/>
      <c r="JS1034" s="5"/>
      <c r="JT1034" s="5"/>
      <c r="JU1034" s="4"/>
      <c r="JV1034" s="6"/>
      <c r="JW1034" s="4"/>
      <c r="JX1034" s="6"/>
      <c r="JY1034" s="5"/>
      <c r="JZ1034" s="5"/>
      <c r="KA1034" s="4"/>
      <c r="KB1034" s="6"/>
      <c r="KC1034" s="4"/>
      <c r="KD1034" s="6"/>
      <c r="KE1034" s="5"/>
      <c r="KF1034" s="5"/>
      <c r="KG1034" s="4"/>
      <c r="KH1034" s="6"/>
      <c r="KI1034" s="4"/>
      <c r="KJ1034" s="6"/>
      <c r="KK1034" s="5"/>
      <c r="KL1034" s="5"/>
    </row>
    <row r="1035">
      <c r="A1035" s="3" t="s">
        <v>85</v>
      </c>
      <c r="B1035" s="3" t="s">
        <v>1175</v>
      </c>
      <c r="C1035" s="3" t="s">
        <v>547</v>
      </c>
      <c r="D1035" s="3" t="s">
        <v>712</v>
      </c>
      <c r="E1035" s="3" t="s">
        <v>1182</v>
      </c>
      <c r="F1035" s="3" t="s">
        <v>104</v>
      </c>
      <c r="G1035" s="3" t="s">
        <v>104</v>
      </c>
      <c r="H1035" s="3" t="s">
        <v>104</v>
      </c>
      <c r="I1035" s="4"/>
      <c r="J1035" s="4">
        <f>=ROUNDDOWN({0},0)</f>
      </c>
      <c r="K1035" s="4"/>
      <c r="L1035" s="5"/>
      <c r="M1035" s="4"/>
      <c r="N1035" s="4">
        <f>=ROUNDDOWN({0},0)</f>
      </c>
      <c r="O1035" s="4"/>
      <c r="P1035" s="5"/>
      <c r="Q1035" s="4"/>
      <c r="R1035" s="6"/>
      <c r="S1035" s="4"/>
      <c r="T1035" s="6"/>
      <c r="U1035" s="5"/>
      <c r="V1035" s="5"/>
      <c r="W1035" s="4"/>
      <c r="X1035" s="6"/>
      <c r="Y1035" s="4"/>
      <c r="Z1035" s="6"/>
      <c r="AA1035" s="5"/>
      <c r="AB1035" s="5"/>
      <c r="AC1035" s="4"/>
      <c r="AD1035" s="6"/>
      <c r="AE1035" s="4"/>
      <c r="AF1035" s="6"/>
      <c r="AG1035" s="5"/>
      <c r="AH1035" s="5"/>
      <c r="AI1035" s="4"/>
      <c r="AJ1035" s="6"/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  <c r="AU1035" s="4"/>
      <c r="AV1035" s="6"/>
      <c r="AW1035" s="4"/>
      <c r="AX1035" s="6"/>
      <c r="AY1035" s="5"/>
      <c r="AZ1035" s="5"/>
      <c r="BA1035" s="4"/>
      <c r="BB1035" s="6"/>
      <c r="BC1035" s="4"/>
      <c r="BD1035" s="6"/>
      <c r="BE1035" s="5"/>
      <c r="BF1035" s="5"/>
      <c r="BG1035" s="4"/>
      <c r="BH1035" s="6"/>
      <c r="BI1035" s="4"/>
      <c r="BJ1035" s="6"/>
      <c r="BK1035" s="5"/>
      <c r="BL1035" s="5"/>
      <c r="BM1035" s="4"/>
      <c r="BN1035" s="6"/>
      <c r="BO1035" s="4"/>
      <c r="BP1035" s="6"/>
      <c r="BQ1035" s="5"/>
      <c r="BR1035" s="5"/>
      <c r="BS1035" s="4"/>
      <c r="BT1035" s="6"/>
      <c r="BU1035" s="4"/>
      <c r="BV1035" s="6"/>
      <c r="BW1035" s="5"/>
      <c r="BX1035" s="5"/>
      <c r="BY1035" s="4"/>
      <c r="BZ1035" s="6"/>
      <c r="CA1035" s="4"/>
      <c r="CB1035" s="6"/>
      <c r="CC1035" s="5"/>
      <c r="CD1035" s="5"/>
      <c r="CE1035" s="4"/>
      <c r="CF1035" s="6"/>
      <c r="CG1035" s="4"/>
      <c r="CH1035" s="6"/>
      <c r="CI1035" s="5"/>
      <c r="CJ1035" s="5"/>
      <c r="CK1035" s="4"/>
      <c r="CL1035" s="6"/>
      <c r="CM1035" s="4"/>
      <c r="CN1035" s="6"/>
      <c r="CO1035" s="5"/>
      <c r="CP1035" s="5"/>
      <c r="CQ1035" s="4"/>
      <c r="CR1035" s="6"/>
      <c r="CS1035" s="4"/>
      <c r="CT1035" s="6"/>
      <c r="CU1035" s="5"/>
      <c r="CV1035" s="5"/>
      <c r="CW1035" s="4"/>
      <c r="CX1035" s="6"/>
      <c r="CY1035" s="4"/>
      <c r="CZ1035" s="6"/>
      <c r="DA1035" s="5"/>
      <c r="DB1035" s="5"/>
      <c r="DC1035" s="4"/>
      <c r="DD1035" s="6"/>
      <c r="DE1035" s="4"/>
      <c r="DF1035" s="6"/>
      <c r="DG1035" s="5"/>
      <c r="DH1035" s="5"/>
      <c r="DI1035" s="4"/>
      <c r="DJ1035" s="6"/>
      <c r="DK1035" s="4"/>
      <c r="DL1035" s="6"/>
      <c r="DM1035" s="5"/>
      <c r="DN1035" s="5"/>
      <c r="DO1035" s="4"/>
      <c r="DP1035" s="6"/>
      <c r="DQ1035" s="4"/>
      <c r="DR1035" s="6"/>
      <c r="DS1035" s="5"/>
      <c r="DT1035" s="5"/>
      <c r="DU1035" s="4"/>
      <c r="DV1035" s="6"/>
      <c r="DW1035" s="4"/>
      <c r="DX1035" s="6"/>
      <c r="DY1035" s="5"/>
      <c r="DZ1035" s="5"/>
      <c r="EA1035" s="4"/>
      <c r="EB1035" s="6"/>
      <c r="EC1035" s="4"/>
      <c r="ED1035" s="6"/>
      <c r="EE1035" s="5"/>
      <c r="EF1035" s="5"/>
      <c r="EG1035" s="4"/>
      <c r="EH1035" s="6"/>
      <c r="EI1035" s="4"/>
      <c r="EJ1035" s="6"/>
      <c r="EK1035" s="5"/>
      <c r="EL1035" s="5"/>
      <c r="EM1035" s="4"/>
      <c r="EN1035" s="6"/>
      <c r="EO1035" s="4"/>
      <c r="EP1035" s="6"/>
      <c r="EQ1035" s="5"/>
      <c r="ER1035" s="5"/>
      <c r="ES1035" s="4"/>
      <c r="ET1035" s="6"/>
      <c r="EU1035" s="4"/>
      <c r="EV1035" s="6"/>
      <c r="EW1035" s="5"/>
      <c r="EX1035" s="5"/>
      <c r="EY1035" s="4"/>
      <c r="EZ1035" s="6"/>
      <c r="FA1035" s="4"/>
      <c r="FB1035" s="6"/>
      <c r="FC1035" s="5"/>
      <c r="FD1035" s="5"/>
      <c r="FE1035" s="4"/>
      <c r="FF1035" s="6"/>
      <c r="FG1035" s="4"/>
      <c r="FH1035" s="6"/>
      <c r="FI1035" s="5"/>
      <c r="FJ1035" s="5"/>
      <c r="FK1035" s="4"/>
      <c r="FL1035" s="6"/>
      <c r="FM1035" s="4"/>
      <c r="FN1035" s="6"/>
      <c r="FO1035" s="5"/>
      <c r="FP1035" s="5"/>
      <c r="FQ1035" s="4"/>
      <c r="FR1035" s="6"/>
      <c r="FS1035" s="4"/>
      <c r="FT1035" s="6"/>
      <c r="FU1035" s="5"/>
      <c r="FV1035" s="5"/>
      <c r="FW1035" s="4"/>
      <c r="FX1035" s="6"/>
      <c r="FY1035" s="4"/>
      <c r="FZ1035" s="6"/>
      <c r="GA1035" s="5"/>
      <c r="GB1035" s="5"/>
      <c r="GC1035" s="4"/>
      <c r="GD1035" s="6"/>
      <c r="GE1035" s="4"/>
      <c r="GF1035" s="6"/>
      <c r="GG1035" s="5"/>
      <c r="GH1035" s="5"/>
      <c r="GI1035" s="4"/>
      <c r="GJ1035" s="6"/>
      <c r="GK1035" s="4"/>
      <c r="GL1035" s="6"/>
      <c r="GM1035" s="5"/>
      <c r="GN1035" s="5"/>
      <c r="GO1035" s="4"/>
      <c r="GP1035" s="6"/>
      <c r="GQ1035" s="4"/>
      <c r="GR1035" s="6"/>
      <c r="GS1035" s="5"/>
      <c r="GT1035" s="5"/>
      <c r="GU1035" s="4"/>
      <c r="GV1035" s="6"/>
      <c r="GW1035" s="4"/>
      <c r="GX1035" s="6"/>
      <c r="GY1035" s="5"/>
      <c r="GZ1035" s="5"/>
      <c r="HA1035" s="4"/>
      <c r="HB1035" s="6"/>
      <c r="HC1035" s="4"/>
      <c r="HD1035" s="6"/>
      <c r="HE1035" s="5"/>
      <c r="HF1035" s="5"/>
      <c r="HG1035" s="4"/>
      <c r="HH1035" s="6"/>
      <c r="HI1035" s="4"/>
      <c r="HJ1035" s="6"/>
      <c r="HK1035" s="5"/>
      <c r="HL1035" s="5"/>
      <c r="HM1035" s="4"/>
      <c r="HN1035" s="6"/>
      <c r="HO1035" s="4"/>
      <c r="HP1035" s="6"/>
      <c r="HQ1035" s="5"/>
      <c r="HR1035" s="5"/>
      <c r="HS1035" s="4"/>
      <c r="HT1035" s="6"/>
      <c r="HU1035" s="4"/>
      <c r="HV1035" s="6"/>
      <c r="HW1035" s="5"/>
      <c r="HX1035" s="5"/>
      <c r="HY1035" s="4"/>
      <c r="HZ1035" s="6"/>
      <c r="IA1035" s="4"/>
      <c r="IB1035" s="6"/>
      <c r="IC1035" s="5"/>
      <c r="ID1035" s="5"/>
      <c r="IE1035" s="4"/>
      <c r="IF1035" s="6"/>
      <c r="IG1035" s="4"/>
      <c r="IH1035" s="6"/>
      <c r="II1035" s="5"/>
      <c r="IJ1035" s="5"/>
      <c r="IK1035" s="4"/>
      <c r="IL1035" s="6"/>
      <c r="IM1035" s="4"/>
      <c r="IN1035" s="6"/>
      <c r="IO1035" s="5"/>
      <c r="IP1035" s="5"/>
      <c r="IQ1035" s="4"/>
      <c r="IR1035" s="6"/>
      <c r="IS1035" s="4"/>
      <c r="IT1035" s="6"/>
      <c r="IU1035" s="5"/>
      <c r="IV1035" s="5"/>
      <c r="IW1035" s="4"/>
      <c r="IX1035" s="6"/>
      <c r="IY1035" s="4"/>
      <c r="IZ1035" s="6"/>
      <c r="JA1035" s="5"/>
      <c r="JB1035" s="5"/>
      <c r="JC1035" s="4"/>
      <c r="JD1035" s="6"/>
      <c r="JE1035" s="4"/>
      <c r="JF1035" s="6"/>
      <c r="JG1035" s="5"/>
      <c r="JH1035" s="5"/>
      <c r="JI1035" s="4"/>
      <c r="JJ1035" s="6"/>
      <c r="JK1035" s="4"/>
      <c r="JL1035" s="6"/>
      <c r="JM1035" s="5"/>
      <c r="JN1035" s="5"/>
      <c r="JO1035" s="4"/>
      <c r="JP1035" s="6"/>
      <c r="JQ1035" s="4"/>
      <c r="JR1035" s="6"/>
      <c r="JS1035" s="5"/>
      <c r="JT1035" s="5"/>
      <c r="JU1035" s="4"/>
      <c r="JV1035" s="6"/>
      <c r="JW1035" s="4"/>
      <c r="JX1035" s="6"/>
      <c r="JY1035" s="5"/>
      <c r="JZ1035" s="5"/>
      <c r="KA1035" s="4"/>
      <c r="KB1035" s="6"/>
      <c r="KC1035" s="4"/>
      <c r="KD1035" s="6"/>
      <c r="KE1035" s="5"/>
      <c r="KF1035" s="5"/>
      <c r="KG1035" s="4"/>
      <c r="KH1035" s="6"/>
      <c r="KI1035" s="4"/>
      <c r="KJ1035" s="6"/>
      <c r="KK1035" s="5"/>
      <c r="KL1035" s="5"/>
    </row>
    <row r="1036">
      <c r="A1036" s="3" t="s">
        <v>85</v>
      </c>
      <c r="B1036" s="3" t="s">
        <v>1175</v>
      </c>
      <c r="C1036" s="3" t="s">
        <v>547</v>
      </c>
      <c r="D1036" s="3" t="s">
        <v>712</v>
      </c>
      <c r="E1036" s="3" t="s">
        <v>1183</v>
      </c>
      <c r="F1036" s="3" t="s">
        <v>104</v>
      </c>
      <c r="G1036" s="3" t="s">
        <v>104</v>
      </c>
      <c r="H1036" s="3" t="s">
        <v>104</v>
      </c>
      <c r="I1036" s="4"/>
      <c r="J1036" s="4">
        <f>=ROUNDDOWN({0},0)</f>
      </c>
      <c r="K1036" s="4"/>
      <c r="L1036" s="5"/>
      <c r="M1036" s="4"/>
      <c r="N1036" s="4">
        <f>=ROUNDDOWN({0},0)</f>
      </c>
      <c r="O1036" s="4"/>
      <c r="P1036" s="5"/>
      <c r="Q1036" s="4"/>
      <c r="R1036" s="6"/>
      <c r="S1036" s="4"/>
      <c r="T1036" s="6"/>
      <c r="U1036" s="5"/>
      <c r="V1036" s="5"/>
      <c r="W1036" s="4"/>
      <c r="X1036" s="6"/>
      <c r="Y1036" s="4"/>
      <c r="Z1036" s="6"/>
      <c r="AA1036" s="5"/>
      <c r="AB1036" s="5"/>
      <c r="AC1036" s="4"/>
      <c r="AD1036" s="6"/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  <c r="AU1036" s="4"/>
      <c r="AV1036" s="6"/>
      <c r="AW1036" s="4"/>
      <c r="AX1036" s="6"/>
      <c r="AY1036" s="5"/>
      <c r="AZ1036" s="5"/>
      <c r="BA1036" s="4"/>
      <c r="BB1036" s="6"/>
      <c r="BC1036" s="4"/>
      <c r="BD1036" s="6"/>
      <c r="BE1036" s="5"/>
      <c r="BF1036" s="5"/>
      <c r="BG1036" s="4"/>
      <c r="BH1036" s="6"/>
      <c r="BI1036" s="4"/>
      <c r="BJ1036" s="6"/>
      <c r="BK1036" s="5"/>
      <c r="BL1036" s="5"/>
      <c r="BM1036" s="4"/>
      <c r="BN1036" s="6"/>
      <c r="BO1036" s="4"/>
      <c r="BP1036" s="6"/>
      <c r="BQ1036" s="5"/>
      <c r="BR1036" s="5"/>
      <c r="BS1036" s="4"/>
      <c r="BT1036" s="6"/>
      <c r="BU1036" s="4"/>
      <c r="BV1036" s="6"/>
      <c r="BW1036" s="5"/>
      <c r="BX1036" s="5"/>
      <c r="BY1036" s="4"/>
      <c r="BZ1036" s="6"/>
      <c r="CA1036" s="4"/>
      <c r="CB1036" s="6"/>
      <c r="CC1036" s="5"/>
      <c r="CD1036" s="5"/>
      <c r="CE1036" s="4"/>
      <c r="CF1036" s="6"/>
      <c r="CG1036" s="4"/>
      <c r="CH1036" s="6"/>
      <c r="CI1036" s="5"/>
      <c r="CJ1036" s="5"/>
      <c r="CK1036" s="4"/>
      <c r="CL1036" s="6"/>
      <c r="CM1036" s="4"/>
      <c r="CN1036" s="6"/>
      <c r="CO1036" s="5"/>
      <c r="CP1036" s="5"/>
      <c r="CQ1036" s="4"/>
      <c r="CR1036" s="6"/>
      <c r="CS1036" s="4"/>
      <c r="CT1036" s="6"/>
      <c r="CU1036" s="5"/>
      <c r="CV1036" s="5"/>
      <c r="CW1036" s="4"/>
      <c r="CX1036" s="6"/>
      <c r="CY1036" s="4"/>
      <c r="CZ1036" s="6"/>
      <c r="DA1036" s="5"/>
      <c r="DB1036" s="5"/>
      <c r="DC1036" s="4"/>
      <c r="DD1036" s="6"/>
      <c r="DE1036" s="4"/>
      <c r="DF1036" s="6"/>
      <c r="DG1036" s="5"/>
      <c r="DH1036" s="5"/>
      <c r="DI1036" s="4"/>
      <c r="DJ1036" s="6"/>
      <c r="DK1036" s="4"/>
      <c r="DL1036" s="6"/>
      <c r="DM1036" s="5"/>
      <c r="DN1036" s="5"/>
      <c r="DO1036" s="4"/>
      <c r="DP1036" s="6"/>
      <c r="DQ1036" s="4"/>
      <c r="DR1036" s="6"/>
      <c r="DS1036" s="5"/>
      <c r="DT1036" s="5"/>
      <c r="DU1036" s="4"/>
      <c r="DV1036" s="6"/>
      <c r="DW1036" s="4"/>
      <c r="DX1036" s="6"/>
      <c r="DY1036" s="5"/>
      <c r="DZ1036" s="5"/>
      <c r="EA1036" s="4"/>
      <c r="EB1036" s="6"/>
      <c r="EC1036" s="4"/>
      <c r="ED1036" s="6"/>
      <c r="EE1036" s="5"/>
      <c r="EF1036" s="5"/>
      <c r="EG1036" s="4"/>
      <c r="EH1036" s="6"/>
      <c r="EI1036" s="4"/>
      <c r="EJ1036" s="6"/>
      <c r="EK1036" s="5"/>
      <c r="EL1036" s="5"/>
      <c r="EM1036" s="4"/>
      <c r="EN1036" s="6"/>
      <c r="EO1036" s="4"/>
      <c r="EP1036" s="6"/>
      <c r="EQ1036" s="5"/>
      <c r="ER1036" s="5"/>
      <c r="ES1036" s="4"/>
      <c r="ET1036" s="6"/>
      <c r="EU1036" s="4"/>
      <c r="EV1036" s="6"/>
      <c r="EW1036" s="5"/>
      <c r="EX1036" s="5"/>
      <c r="EY1036" s="4"/>
      <c r="EZ1036" s="6"/>
      <c r="FA1036" s="4"/>
      <c r="FB1036" s="6"/>
      <c r="FC1036" s="5"/>
      <c r="FD1036" s="5"/>
      <c r="FE1036" s="4"/>
      <c r="FF1036" s="6"/>
      <c r="FG1036" s="4"/>
      <c r="FH1036" s="6"/>
      <c r="FI1036" s="5"/>
      <c r="FJ1036" s="5"/>
      <c r="FK1036" s="4"/>
      <c r="FL1036" s="6"/>
      <c r="FM1036" s="4"/>
      <c r="FN1036" s="6"/>
      <c r="FO1036" s="5"/>
      <c r="FP1036" s="5"/>
      <c r="FQ1036" s="4"/>
      <c r="FR1036" s="6"/>
      <c r="FS1036" s="4"/>
      <c r="FT1036" s="6"/>
      <c r="FU1036" s="5"/>
      <c r="FV1036" s="5"/>
      <c r="FW1036" s="4"/>
      <c r="FX1036" s="6"/>
      <c r="FY1036" s="4"/>
      <c r="FZ1036" s="6"/>
      <c r="GA1036" s="5"/>
      <c r="GB1036" s="5"/>
      <c r="GC1036" s="4"/>
      <c r="GD1036" s="6"/>
      <c r="GE1036" s="4"/>
      <c r="GF1036" s="6"/>
      <c r="GG1036" s="5"/>
      <c r="GH1036" s="5"/>
      <c r="GI1036" s="4"/>
      <c r="GJ1036" s="6"/>
      <c r="GK1036" s="4"/>
      <c r="GL1036" s="6"/>
      <c r="GM1036" s="5"/>
      <c r="GN1036" s="5"/>
      <c r="GO1036" s="4"/>
      <c r="GP1036" s="6"/>
      <c r="GQ1036" s="4"/>
      <c r="GR1036" s="6"/>
      <c r="GS1036" s="5"/>
      <c r="GT1036" s="5"/>
      <c r="GU1036" s="4"/>
      <c r="GV1036" s="6"/>
      <c r="GW1036" s="4"/>
      <c r="GX1036" s="6"/>
      <c r="GY1036" s="5"/>
      <c r="GZ1036" s="5"/>
      <c r="HA1036" s="4"/>
      <c r="HB1036" s="6"/>
      <c r="HC1036" s="4"/>
      <c r="HD1036" s="6"/>
      <c r="HE1036" s="5"/>
      <c r="HF1036" s="5"/>
      <c r="HG1036" s="4"/>
      <c r="HH1036" s="6"/>
      <c r="HI1036" s="4"/>
      <c r="HJ1036" s="6"/>
      <c r="HK1036" s="5"/>
      <c r="HL1036" s="5"/>
      <c r="HM1036" s="4"/>
      <c r="HN1036" s="6"/>
      <c r="HO1036" s="4"/>
      <c r="HP1036" s="6"/>
      <c r="HQ1036" s="5"/>
      <c r="HR1036" s="5"/>
      <c r="HS1036" s="4"/>
      <c r="HT1036" s="6"/>
      <c r="HU1036" s="4"/>
      <c r="HV1036" s="6"/>
      <c r="HW1036" s="5"/>
      <c r="HX1036" s="5"/>
      <c r="HY1036" s="4"/>
      <c r="HZ1036" s="6"/>
      <c r="IA1036" s="4"/>
      <c r="IB1036" s="6"/>
      <c r="IC1036" s="5"/>
      <c r="ID1036" s="5"/>
      <c r="IE1036" s="4"/>
      <c r="IF1036" s="6"/>
      <c r="IG1036" s="4"/>
      <c r="IH1036" s="6"/>
      <c r="II1036" s="5"/>
      <c r="IJ1036" s="5"/>
      <c r="IK1036" s="4"/>
      <c r="IL1036" s="6"/>
      <c r="IM1036" s="4"/>
      <c r="IN1036" s="6"/>
      <c r="IO1036" s="5"/>
      <c r="IP1036" s="5"/>
      <c r="IQ1036" s="4"/>
      <c r="IR1036" s="6"/>
      <c r="IS1036" s="4"/>
      <c r="IT1036" s="6"/>
      <c r="IU1036" s="5"/>
      <c r="IV1036" s="5"/>
      <c r="IW1036" s="4"/>
      <c r="IX1036" s="6"/>
      <c r="IY1036" s="4"/>
      <c r="IZ1036" s="6"/>
      <c r="JA1036" s="5"/>
      <c r="JB1036" s="5"/>
      <c r="JC1036" s="4"/>
      <c r="JD1036" s="6"/>
      <c r="JE1036" s="4"/>
      <c r="JF1036" s="6"/>
      <c r="JG1036" s="5"/>
      <c r="JH1036" s="5"/>
      <c r="JI1036" s="4"/>
      <c r="JJ1036" s="6"/>
      <c r="JK1036" s="4"/>
      <c r="JL1036" s="6"/>
      <c r="JM1036" s="5"/>
      <c r="JN1036" s="5"/>
      <c r="JO1036" s="4"/>
      <c r="JP1036" s="6"/>
      <c r="JQ1036" s="4"/>
      <c r="JR1036" s="6"/>
      <c r="JS1036" s="5"/>
      <c r="JT1036" s="5"/>
      <c r="JU1036" s="4"/>
      <c r="JV1036" s="6"/>
      <c r="JW1036" s="4"/>
      <c r="JX1036" s="6"/>
      <c r="JY1036" s="5"/>
      <c r="JZ1036" s="5"/>
      <c r="KA1036" s="4"/>
      <c r="KB1036" s="6"/>
      <c r="KC1036" s="4"/>
      <c r="KD1036" s="6"/>
      <c r="KE1036" s="5"/>
      <c r="KF1036" s="5"/>
      <c r="KG1036" s="4"/>
      <c r="KH1036" s="6"/>
      <c r="KI1036" s="4"/>
      <c r="KJ1036" s="6"/>
      <c r="KK1036" s="5"/>
      <c r="KL1036" s="5"/>
    </row>
    <row r="1037">
      <c r="A1037" s="3" t="s">
        <v>85</v>
      </c>
      <c r="B1037" s="3" t="s">
        <v>1175</v>
      </c>
      <c r="C1037" s="3" t="s">
        <v>87</v>
      </c>
      <c r="D1037" s="3" t="s">
        <v>712</v>
      </c>
      <c r="E1037" s="3" t="s">
        <v>1184</v>
      </c>
      <c r="F1037" s="3" t="s">
        <v>104</v>
      </c>
      <c r="G1037" s="3" t="s">
        <v>104</v>
      </c>
      <c r="H1037" s="3" t="s">
        <v>104</v>
      </c>
      <c r="I1037" s="4"/>
      <c r="J1037" s="4">
        <f>=ROUNDDOWN({0},0)</f>
      </c>
      <c r="K1037" s="4"/>
      <c r="L1037" s="5"/>
      <c r="M1037" s="4"/>
      <c r="N1037" s="4">
        <f>=ROUNDDOWN({0},0)</f>
      </c>
      <c r="O1037" s="4"/>
      <c r="P1037" s="5"/>
      <c r="Q1037" s="4"/>
      <c r="R1037" s="6"/>
      <c r="S1037" s="4"/>
      <c r="T1037" s="6"/>
      <c r="U1037" s="5"/>
      <c r="V1037" s="5"/>
      <c r="W1037" s="4"/>
      <c r="X1037" s="6"/>
      <c r="Y1037" s="4"/>
      <c r="Z1037" s="6"/>
      <c r="AA1037" s="5"/>
      <c r="AB1037" s="5"/>
      <c r="AC1037" s="4"/>
      <c r="AD1037" s="6"/>
      <c r="AE1037" s="4"/>
      <c r="AF1037" s="6"/>
      <c r="AG1037" s="5"/>
      <c r="AH1037" s="5"/>
      <c r="AI1037" s="4"/>
      <c r="AJ1037" s="6"/>
      <c r="AK1037" s="4"/>
      <c r="AL1037" s="6"/>
      <c r="AM1037" s="5"/>
      <c r="AN1037" s="5"/>
      <c r="AO1037" s="4"/>
      <c r="AP1037" s="6"/>
      <c r="AQ1037" s="4"/>
      <c r="AR1037" s="6"/>
      <c r="AS1037" s="5"/>
      <c r="AT1037" s="5"/>
      <c r="AU1037" s="4"/>
      <c r="AV1037" s="6"/>
      <c r="AW1037" s="4"/>
      <c r="AX1037" s="6"/>
      <c r="AY1037" s="5"/>
      <c r="AZ1037" s="5"/>
      <c r="BA1037" s="4"/>
      <c r="BB1037" s="6"/>
      <c r="BC1037" s="4"/>
      <c r="BD1037" s="6"/>
      <c r="BE1037" s="5"/>
      <c r="BF1037" s="5"/>
      <c r="BG1037" s="4"/>
      <c r="BH1037" s="6"/>
      <c r="BI1037" s="4"/>
      <c r="BJ1037" s="6"/>
      <c r="BK1037" s="5"/>
      <c r="BL1037" s="5"/>
      <c r="BM1037" s="4"/>
      <c r="BN1037" s="6"/>
      <c r="BO1037" s="4"/>
      <c r="BP1037" s="6"/>
      <c r="BQ1037" s="5"/>
      <c r="BR1037" s="5"/>
      <c r="BS1037" s="4"/>
      <c r="BT1037" s="6"/>
      <c r="BU1037" s="4"/>
      <c r="BV1037" s="6"/>
      <c r="BW1037" s="5"/>
      <c r="BX1037" s="5"/>
      <c r="BY1037" s="4"/>
      <c r="BZ1037" s="6"/>
      <c r="CA1037" s="4"/>
      <c r="CB1037" s="6"/>
      <c r="CC1037" s="5"/>
      <c r="CD1037" s="5"/>
      <c r="CE1037" s="4"/>
      <c r="CF1037" s="6"/>
      <c r="CG1037" s="4"/>
      <c r="CH1037" s="6"/>
      <c r="CI1037" s="5"/>
      <c r="CJ1037" s="5"/>
      <c r="CK1037" s="4"/>
      <c r="CL1037" s="6"/>
      <c r="CM1037" s="4"/>
      <c r="CN1037" s="6"/>
      <c r="CO1037" s="5"/>
      <c r="CP1037" s="5"/>
      <c r="CQ1037" s="4"/>
      <c r="CR1037" s="6"/>
      <c r="CS1037" s="4"/>
      <c r="CT1037" s="6"/>
      <c r="CU1037" s="5"/>
      <c r="CV1037" s="5"/>
      <c r="CW1037" s="4"/>
      <c r="CX1037" s="6"/>
      <c r="CY1037" s="4"/>
      <c r="CZ1037" s="6"/>
      <c r="DA1037" s="5"/>
      <c r="DB1037" s="5"/>
      <c r="DC1037" s="4"/>
      <c r="DD1037" s="6"/>
      <c r="DE1037" s="4"/>
      <c r="DF1037" s="6"/>
      <c r="DG1037" s="5"/>
      <c r="DH1037" s="5"/>
      <c r="DI1037" s="4"/>
      <c r="DJ1037" s="6"/>
      <c r="DK1037" s="4"/>
      <c r="DL1037" s="6"/>
      <c r="DM1037" s="5"/>
      <c r="DN1037" s="5"/>
      <c r="DO1037" s="4"/>
      <c r="DP1037" s="6"/>
      <c r="DQ1037" s="4"/>
      <c r="DR1037" s="6"/>
      <c r="DS1037" s="5"/>
      <c r="DT1037" s="5"/>
      <c r="DU1037" s="4"/>
      <c r="DV1037" s="6"/>
      <c r="DW1037" s="4"/>
      <c r="DX1037" s="6"/>
      <c r="DY1037" s="5"/>
      <c r="DZ1037" s="5"/>
      <c r="EA1037" s="4"/>
      <c r="EB1037" s="6"/>
      <c r="EC1037" s="4"/>
      <c r="ED1037" s="6"/>
      <c r="EE1037" s="5"/>
      <c r="EF1037" s="5"/>
      <c r="EG1037" s="4"/>
      <c r="EH1037" s="6"/>
      <c r="EI1037" s="4"/>
      <c r="EJ1037" s="6"/>
      <c r="EK1037" s="5"/>
      <c r="EL1037" s="5"/>
      <c r="EM1037" s="4"/>
      <c r="EN1037" s="6"/>
      <c r="EO1037" s="4"/>
      <c r="EP1037" s="6"/>
      <c r="EQ1037" s="5"/>
      <c r="ER1037" s="5"/>
      <c r="ES1037" s="4"/>
      <c r="ET1037" s="6"/>
      <c r="EU1037" s="4"/>
      <c r="EV1037" s="6"/>
      <c r="EW1037" s="5"/>
      <c r="EX1037" s="5"/>
      <c r="EY1037" s="4"/>
      <c r="EZ1037" s="6"/>
      <c r="FA1037" s="4"/>
      <c r="FB1037" s="6"/>
      <c r="FC1037" s="5"/>
      <c r="FD1037" s="5"/>
      <c r="FE1037" s="4"/>
      <c r="FF1037" s="6"/>
      <c r="FG1037" s="4"/>
      <c r="FH1037" s="6"/>
      <c r="FI1037" s="5"/>
      <c r="FJ1037" s="5"/>
      <c r="FK1037" s="4"/>
      <c r="FL1037" s="6"/>
      <c r="FM1037" s="4"/>
      <c r="FN1037" s="6"/>
      <c r="FO1037" s="5"/>
      <c r="FP1037" s="5"/>
      <c r="FQ1037" s="4"/>
      <c r="FR1037" s="6"/>
      <c r="FS1037" s="4"/>
      <c r="FT1037" s="6"/>
      <c r="FU1037" s="5"/>
      <c r="FV1037" s="5"/>
      <c r="FW1037" s="4"/>
      <c r="FX1037" s="6"/>
      <c r="FY1037" s="4"/>
      <c r="FZ1037" s="6"/>
      <c r="GA1037" s="5"/>
      <c r="GB1037" s="5"/>
      <c r="GC1037" s="4"/>
      <c r="GD1037" s="6"/>
      <c r="GE1037" s="4"/>
      <c r="GF1037" s="6"/>
      <c r="GG1037" s="5"/>
      <c r="GH1037" s="5"/>
      <c r="GI1037" s="4"/>
      <c r="GJ1037" s="6"/>
      <c r="GK1037" s="4"/>
      <c r="GL1037" s="6"/>
      <c r="GM1037" s="5"/>
      <c r="GN1037" s="5"/>
      <c r="GO1037" s="4"/>
      <c r="GP1037" s="6"/>
      <c r="GQ1037" s="4"/>
      <c r="GR1037" s="6"/>
      <c r="GS1037" s="5"/>
      <c r="GT1037" s="5"/>
      <c r="GU1037" s="4"/>
      <c r="GV1037" s="6"/>
      <c r="GW1037" s="4"/>
      <c r="GX1037" s="6"/>
      <c r="GY1037" s="5"/>
      <c r="GZ1037" s="5"/>
      <c r="HA1037" s="4"/>
      <c r="HB1037" s="6"/>
      <c r="HC1037" s="4"/>
      <c r="HD1037" s="6"/>
      <c r="HE1037" s="5"/>
      <c r="HF1037" s="5"/>
      <c r="HG1037" s="4"/>
      <c r="HH1037" s="6"/>
      <c r="HI1037" s="4"/>
      <c r="HJ1037" s="6"/>
      <c r="HK1037" s="5"/>
      <c r="HL1037" s="5"/>
      <c r="HM1037" s="4"/>
      <c r="HN1037" s="6"/>
      <c r="HO1037" s="4"/>
      <c r="HP1037" s="6"/>
      <c r="HQ1037" s="5"/>
      <c r="HR1037" s="5"/>
      <c r="HS1037" s="4"/>
      <c r="HT1037" s="6"/>
      <c r="HU1037" s="4"/>
      <c r="HV1037" s="6"/>
      <c r="HW1037" s="5"/>
      <c r="HX1037" s="5"/>
      <c r="HY1037" s="4"/>
      <c r="HZ1037" s="6"/>
      <c r="IA1037" s="4"/>
      <c r="IB1037" s="6"/>
      <c r="IC1037" s="5"/>
      <c r="ID1037" s="5"/>
      <c r="IE1037" s="4"/>
      <c r="IF1037" s="6"/>
      <c r="IG1037" s="4"/>
      <c r="IH1037" s="6"/>
      <c r="II1037" s="5"/>
      <c r="IJ1037" s="5"/>
      <c r="IK1037" s="4"/>
      <c r="IL1037" s="6"/>
      <c r="IM1037" s="4"/>
      <c r="IN1037" s="6"/>
      <c r="IO1037" s="5"/>
      <c r="IP1037" s="5"/>
      <c r="IQ1037" s="4"/>
      <c r="IR1037" s="6"/>
      <c r="IS1037" s="4"/>
      <c r="IT1037" s="6"/>
      <c r="IU1037" s="5"/>
      <c r="IV1037" s="5"/>
      <c r="IW1037" s="4"/>
      <c r="IX1037" s="6"/>
      <c r="IY1037" s="4"/>
      <c r="IZ1037" s="6"/>
      <c r="JA1037" s="5"/>
      <c r="JB1037" s="5"/>
      <c r="JC1037" s="4"/>
      <c r="JD1037" s="6"/>
      <c r="JE1037" s="4"/>
      <c r="JF1037" s="6"/>
      <c r="JG1037" s="5"/>
      <c r="JH1037" s="5"/>
      <c r="JI1037" s="4"/>
      <c r="JJ1037" s="6"/>
      <c r="JK1037" s="4"/>
      <c r="JL1037" s="6"/>
      <c r="JM1037" s="5"/>
      <c r="JN1037" s="5"/>
      <c r="JO1037" s="4"/>
      <c r="JP1037" s="6"/>
      <c r="JQ1037" s="4"/>
      <c r="JR1037" s="6"/>
      <c r="JS1037" s="5"/>
      <c r="JT1037" s="5"/>
      <c r="JU1037" s="4"/>
      <c r="JV1037" s="6"/>
      <c r="JW1037" s="4"/>
      <c r="JX1037" s="6"/>
      <c r="JY1037" s="5"/>
      <c r="JZ1037" s="5"/>
      <c r="KA1037" s="4"/>
      <c r="KB1037" s="6"/>
      <c r="KC1037" s="4"/>
      <c r="KD1037" s="6"/>
      <c r="KE1037" s="5"/>
      <c r="KF1037" s="5"/>
      <c r="KG1037" s="4"/>
      <c r="KH1037" s="6"/>
      <c r="KI1037" s="4"/>
      <c r="KJ1037" s="6"/>
      <c r="KK1037" s="5"/>
      <c r="KL1037" s="5"/>
    </row>
    <row r="1038">
      <c r="A1038" s="3" t="s">
        <v>85</v>
      </c>
      <c r="B1038" s="3" t="s">
        <v>1175</v>
      </c>
      <c r="C1038" s="3" t="s">
        <v>87</v>
      </c>
      <c r="D1038" s="3" t="s">
        <v>712</v>
      </c>
      <c r="E1038" s="3" t="s">
        <v>1185</v>
      </c>
      <c r="F1038" s="3" t="s">
        <v>104</v>
      </c>
      <c r="G1038" s="3" t="s">
        <v>104</v>
      </c>
      <c r="H1038" s="3" t="s">
        <v>104</v>
      </c>
      <c r="I1038" s="4"/>
      <c r="J1038" s="4">
        <f>=ROUNDDOWN({0},0)</f>
      </c>
      <c r="K1038" s="4"/>
      <c r="L1038" s="5"/>
      <c r="M1038" s="4"/>
      <c r="N1038" s="4">
        <f>=ROUNDDOWN({0},0)</f>
      </c>
      <c r="O1038" s="4"/>
      <c r="P1038" s="5"/>
      <c r="Q1038" s="4"/>
      <c r="R1038" s="6"/>
      <c r="S1038" s="4"/>
      <c r="T1038" s="6"/>
      <c r="U1038" s="5"/>
      <c r="V1038" s="5"/>
      <c r="W1038" s="4"/>
      <c r="X1038" s="6"/>
      <c r="Y1038" s="4"/>
      <c r="Z1038" s="6"/>
      <c r="AA1038" s="5"/>
      <c r="AB1038" s="5"/>
      <c r="AC1038" s="4"/>
      <c r="AD1038" s="6"/>
      <c r="AE1038" s="4"/>
      <c r="AF1038" s="6"/>
      <c r="AG1038" s="5"/>
      <c r="AH1038" s="5"/>
      <c r="AI1038" s="4"/>
      <c r="AJ1038" s="6"/>
      <c r="AK1038" s="4"/>
      <c r="AL1038" s="6"/>
      <c r="AM1038" s="5"/>
      <c r="AN1038" s="5"/>
      <c r="AO1038" s="4"/>
      <c r="AP1038" s="6"/>
      <c r="AQ1038" s="4"/>
      <c r="AR1038" s="6"/>
      <c r="AS1038" s="5"/>
      <c r="AT1038" s="5"/>
      <c r="AU1038" s="4"/>
      <c r="AV1038" s="6"/>
      <c r="AW1038" s="4"/>
      <c r="AX1038" s="6"/>
      <c r="AY1038" s="5"/>
      <c r="AZ1038" s="5"/>
      <c r="BA1038" s="4"/>
      <c r="BB1038" s="6"/>
      <c r="BC1038" s="4"/>
      <c r="BD1038" s="6"/>
      <c r="BE1038" s="5"/>
      <c r="BF1038" s="5"/>
      <c r="BG1038" s="4"/>
      <c r="BH1038" s="6"/>
      <c r="BI1038" s="4"/>
      <c r="BJ1038" s="6"/>
      <c r="BK1038" s="5"/>
      <c r="BL1038" s="5"/>
      <c r="BM1038" s="4"/>
      <c r="BN1038" s="6"/>
      <c r="BO1038" s="4"/>
      <c r="BP1038" s="6"/>
      <c r="BQ1038" s="5"/>
      <c r="BR1038" s="5"/>
      <c r="BS1038" s="4"/>
      <c r="BT1038" s="6"/>
      <c r="BU1038" s="4"/>
      <c r="BV1038" s="6"/>
      <c r="BW1038" s="5"/>
      <c r="BX1038" s="5"/>
      <c r="BY1038" s="4"/>
      <c r="BZ1038" s="6"/>
      <c r="CA1038" s="4"/>
      <c r="CB1038" s="6"/>
      <c r="CC1038" s="5"/>
      <c r="CD1038" s="5"/>
      <c r="CE1038" s="4"/>
      <c r="CF1038" s="6"/>
      <c r="CG1038" s="4"/>
      <c r="CH1038" s="6"/>
      <c r="CI1038" s="5"/>
      <c r="CJ1038" s="5"/>
      <c r="CK1038" s="4"/>
      <c r="CL1038" s="6"/>
      <c r="CM1038" s="4"/>
      <c r="CN1038" s="6"/>
      <c r="CO1038" s="5"/>
      <c r="CP1038" s="5"/>
      <c r="CQ1038" s="4"/>
      <c r="CR1038" s="6"/>
      <c r="CS1038" s="4"/>
      <c r="CT1038" s="6"/>
      <c r="CU1038" s="5"/>
      <c r="CV1038" s="5"/>
      <c r="CW1038" s="4"/>
      <c r="CX1038" s="6"/>
      <c r="CY1038" s="4"/>
      <c r="CZ1038" s="6"/>
      <c r="DA1038" s="5"/>
      <c r="DB1038" s="5"/>
      <c r="DC1038" s="4"/>
      <c r="DD1038" s="6"/>
      <c r="DE1038" s="4"/>
      <c r="DF1038" s="6"/>
      <c r="DG1038" s="5"/>
      <c r="DH1038" s="5"/>
      <c r="DI1038" s="4"/>
      <c r="DJ1038" s="6"/>
      <c r="DK1038" s="4"/>
      <c r="DL1038" s="6"/>
      <c r="DM1038" s="5"/>
      <c r="DN1038" s="5"/>
      <c r="DO1038" s="4"/>
      <c r="DP1038" s="6"/>
      <c r="DQ1038" s="4"/>
      <c r="DR1038" s="6"/>
      <c r="DS1038" s="5"/>
      <c r="DT1038" s="5"/>
      <c r="DU1038" s="4"/>
      <c r="DV1038" s="6"/>
      <c r="DW1038" s="4"/>
      <c r="DX1038" s="6"/>
      <c r="DY1038" s="5"/>
      <c r="DZ1038" s="5"/>
      <c r="EA1038" s="4"/>
      <c r="EB1038" s="6"/>
      <c r="EC1038" s="4"/>
      <c r="ED1038" s="6"/>
      <c r="EE1038" s="5"/>
      <c r="EF1038" s="5"/>
      <c r="EG1038" s="4"/>
      <c r="EH1038" s="6"/>
      <c r="EI1038" s="4"/>
      <c r="EJ1038" s="6"/>
      <c r="EK1038" s="5"/>
      <c r="EL1038" s="5"/>
      <c r="EM1038" s="4"/>
      <c r="EN1038" s="6"/>
      <c r="EO1038" s="4"/>
      <c r="EP1038" s="6"/>
      <c r="EQ1038" s="5"/>
      <c r="ER1038" s="5"/>
      <c r="ES1038" s="4"/>
      <c r="ET1038" s="6"/>
      <c r="EU1038" s="4"/>
      <c r="EV1038" s="6"/>
      <c r="EW1038" s="5"/>
      <c r="EX1038" s="5"/>
      <c r="EY1038" s="4"/>
      <c r="EZ1038" s="6"/>
      <c r="FA1038" s="4"/>
      <c r="FB1038" s="6"/>
      <c r="FC1038" s="5"/>
      <c r="FD1038" s="5"/>
      <c r="FE1038" s="4"/>
      <c r="FF1038" s="6"/>
      <c r="FG1038" s="4"/>
      <c r="FH1038" s="6"/>
      <c r="FI1038" s="5"/>
      <c r="FJ1038" s="5"/>
      <c r="FK1038" s="4"/>
      <c r="FL1038" s="6"/>
      <c r="FM1038" s="4"/>
      <c r="FN1038" s="6"/>
      <c r="FO1038" s="5"/>
      <c r="FP1038" s="5"/>
      <c r="FQ1038" s="4"/>
      <c r="FR1038" s="6"/>
      <c r="FS1038" s="4"/>
      <c r="FT1038" s="6"/>
      <c r="FU1038" s="5"/>
      <c r="FV1038" s="5"/>
      <c r="FW1038" s="4"/>
      <c r="FX1038" s="6"/>
      <c r="FY1038" s="4"/>
      <c r="FZ1038" s="6"/>
      <c r="GA1038" s="5"/>
      <c r="GB1038" s="5"/>
      <c r="GC1038" s="4"/>
      <c r="GD1038" s="6"/>
      <c r="GE1038" s="4"/>
      <c r="GF1038" s="6"/>
      <c r="GG1038" s="5"/>
      <c r="GH1038" s="5"/>
      <c r="GI1038" s="4"/>
      <c r="GJ1038" s="6"/>
      <c r="GK1038" s="4"/>
      <c r="GL1038" s="6"/>
      <c r="GM1038" s="5"/>
      <c r="GN1038" s="5"/>
      <c r="GO1038" s="4"/>
      <c r="GP1038" s="6"/>
      <c r="GQ1038" s="4"/>
      <c r="GR1038" s="6"/>
      <c r="GS1038" s="5"/>
      <c r="GT1038" s="5"/>
      <c r="GU1038" s="4"/>
      <c r="GV1038" s="6"/>
      <c r="GW1038" s="4"/>
      <c r="GX1038" s="6"/>
      <c r="GY1038" s="5"/>
      <c r="GZ1038" s="5"/>
      <c r="HA1038" s="4"/>
      <c r="HB1038" s="6"/>
      <c r="HC1038" s="4"/>
      <c r="HD1038" s="6"/>
      <c r="HE1038" s="5"/>
      <c r="HF1038" s="5"/>
      <c r="HG1038" s="4"/>
      <c r="HH1038" s="6"/>
      <c r="HI1038" s="4"/>
      <c r="HJ1038" s="6"/>
      <c r="HK1038" s="5"/>
      <c r="HL1038" s="5"/>
      <c r="HM1038" s="4"/>
      <c r="HN1038" s="6"/>
      <c r="HO1038" s="4"/>
      <c r="HP1038" s="6"/>
      <c r="HQ1038" s="5"/>
      <c r="HR1038" s="5"/>
      <c r="HS1038" s="4"/>
      <c r="HT1038" s="6"/>
      <c r="HU1038" s="4"/>
      <c r="HV1038" s="6"/>
      <c r="HW1038" s="5"/>
      <c r="HX1038" s="5"/>
      <c r="HY1038" s="4"/>
      <c r="HZ1038" s="6"/>
      <c r="IA1038" s="4"/>
      <c r="IB1038" s="6"/>
      <c r="IC1038" s="5"/>
      <c r="ID1038" s="5"/>
      <c r="IE1038" s="4"/>
      <c r="IF1038" s="6"/>
      <c r="IG1038" s="4"/>
      <c r="IH1038" s="6"/>
      <c r="II1038" s="5"/>
      <c r="IJ1038" s="5"/>
      <c r="IK1038" s="4"/>
      <c r="IL1038" s="6"/>
      <c r="IM1038" s="4"/>
      <c r="IN1038" s="6"/>
      <c r="IO1038" s="5"/>
      <c r="IP1038" s="5"/>
      <c r="IQ1038" s="4"/>
      <c r="IR1038" s="6"/>
      <c r="IS1038" s="4"/>
      <c r="IT1038" s="6"/>
      <c r="IU1038" s="5"/>
      <c r="IV1038" s="5"/>
      <c r="IW1038" s="4"/>
      <c r="IX1038" s="6"/>
      <c r="IY1038" s="4"/>
      <c r="IZ1038" s="6"/>
      <c r="JA1038" s="5"/>
      <c r="JB1038" s="5"/>
      <c r="JC1038" s="4"/>
      <c r="JD1038" s="6"/>
      <c r="JE1038" s="4"/>
      <c r="JF1038" s="6"/>
      <c r="JG1038" s="5"/>
      <c r="JH1038" s="5"/>
      <c r="JI1038" s="4"/>
      <c r="JJ1038" s="6"/>
      <c r="JK1038" s="4"/>
      <c r="JL1038" s="6"/>
      <c r="JM1038" s="5"/>
      <c r="JN1038" s="5"/>
      <c r="JO1038" s="4"/>
      <c r="JP1038" s="6"/>
      <c r="JQ1038" s="4"/>
      <c r="JR1038" s="6"/>
      <c r="JS1038" s="5"/>
      <c r="JT1038" s="5"/>
      <c r="JU1038" s="4"/>
      <c r="JV1038" s="6"/>
      <c r="JW1038" s="4"/>
      <c r="JX1038" s="6"/>
      <c r="JY1038" s="5"/>
      <c r="JZ1038" s="5"/>
      <c r="KA1038" s="4"/>
      <c r="KB1038" s="6"/>
      <c r="KC1038" s="4"/>
      <c r="KD1038" s="6"/>
      <c r="KE1038" s="5"/>
      <c r="KF1038" s="5"/>
      <c r="KG1038" s="4"/>
      <c r="KH1038" s="6"/>
      <c r="KI1038" s="4"/>
      <c r="KJ1038" s="6"/>
      <c r="KK1038" s="5"/>
      <c r="KL1038" s="5"/>
    </row>
    <row r="1039">
      <c r="A1039" s="3" t="s">
        <v>85</v>
      </c>
      <c r="B1039" s="3" t="s">
        <v>1175</v>
      </c>
      <c r="C1039" s="3" t="s">
        <v>87</v>
      </c>
      <c r="D1039" s="3" t="s">
        <v>712</v>
      </c>
      <c r="E1039" s="3" t="s">
        <v>1186</v>
      </c>
      <c r="F1039" s="3" t="s">
        <v>104</v>
      </c>
      <c r="G1039" s="3" t="s">
        <v>104</v>
      </c>
      <c r="H1039" s="3" t="s">
        <v>104</v>
      </c>
      <c r="I1039" s="4"/>
      <c r="J1039" s="4">
        <f>=ROUNDDOWN({0},0)</f>
      </c>
      <c r="K1039" s="4"/>
      <c r="L1039" s="5"/>
      <c r="M1039" s="4"/>
      <c r="N1039" s="4">
        <f>=ROUNDDOWN({0},0)</f>
      </c>
      <c r="O1039" s="4"/>
      <c r="P1039" s="5"/>
      <c r="Q1039" s="4"/>
      <c r="R1039" s="6"/>
      <c r="S1039" s="4"/>
      <c r="T1039" s="6"/>
      <c r="U1039" s="5"/>
      <c r="V1039" s="5"/>
      <c r="W1039" s="4"/>
      <c r="X1039" s="6"/>
      <c r="Y1039" s="4"/>
      <c r="Z1039" s="6"/>
      <c r="AA1039" s="5"/>
      <c r="AB1039" s="5"/>
      <c r="AC1039" s="4"/>
      <c r="AD1039" s="6"/>
      <c r="AE1039" s="4"/>
      <c r="AF1039" s="6"/>
      <c r="AG1039" s="5"/>
      <c r="AH1039" s="5"/>
      <c r="AI1039" s="4"/>
      <c r="AJ1039" s="6"/>
      <c r="AK1039" s="4"/>
      <c r="AL1039" s="6"/>
      <c r="AM1039" s="5"/>
      <c r="AN1039" s="5"/>
      <c r="AO1039" s="4"/>
      <c r="AP1039" s="6"/>
      <c r="AQ1039" s="4"/>
      <c r="AR1039" s="6"/>
      <c r="AS1039" s="5"/>
      <c r="AT1039" s="5"/>
      <c r="AU1039" s="4"/>
      <c r="AV1039" s="6"/>
      <c r="AW1039" s="4"/>
      <c r="AX1039" s="6"/>
      <c r="AY1039" s="5"/>
      <c r="AZ1039" s="5"/>
      <c r="BA1039" s="4"/>
      <c r="BB1039" s="6"/>
      <c r="BC1039" s="4"/>
      <c r="BD1039" s="6"/>
      <c r="BE1039" s="5"/>
      <c r="BF1039" s="5"/>
      <c r="BG1039" s="4"/>
      <c r="BH1039" s="6"/>
      <c r="BI1039" s="4"/>
      <c r="BJ1039" s="6"/>
      <c r="BK1039" s="5"/>
      <c r="BL1039" s="5"/>
      <c r="BM1039" s="4"/>
      <c r="BN1039" s="6"/>
      <c r="BO1039" s="4"/>
      <c r="BP1039" s="6"/>
      <c r="BQ1039" s="5"/>
      <c r="BR1039" s="5"/>
      <c r="BS1039" s="4"/>
      <c r="BT1039" s="6"/>
      <c r="BU1039" s="4"/>
      <c r="BV1039" s="6"/>
      <c r="BW1039" s="5"/>
      <c r="BX1039" s="5"/>
      <c r="BY1039" s="4"/>
      <c r="BZ1039" s="6"/>
      <c r="CA1039" s="4"/>
      <c r="CB1039" s="6"/>
      <c r="CC1039" s="5"/>
      <c r="CD1039" s="5"/>
      <c r="CE1039" s="4"/>
      <c r="CF1039" s="6"/>
      <c r="CG1039" s="4"/>
      <c r="CH1039" s="6"/>
      <c r="CI1039" s="5"/>
      <c r="CJ1039" s="5"/>
      <c r="CK1039" s="4"/>
      <c r="CL1039" s="6"/>
      <c r="CM1039" s="4"/>
      <c r="CN1039" s="6"/>
      <c r="CO1039" s="5"/>
      <c r="CP1039" s="5"/>
      <c r="CQ1039" s="4"/>
      <c r="CR1039" s="6"/>
      <c r="CS1039" s="4"/>
      <c r="CT1039" s="6"/>
      <c r="CU1039" s="5"/>
      <c r="CV1039" s="5"/>
      <c r="CW1039" s="4"/>
      <c r="CX1039" s="6"/>
      <c r="CY1039" s="4"/>
      <c r="CZ1039" s="6"/>
      <c r="DA1039" s="5"/>
      <c r="DB1039" s="5"/>
      <c r="DC1039" s="4"/>
      <c r="DD1039" s="6"/>
      <c r="DE1039" s="4"/>
      <c r="DF1039" s="6"/>
      <c r="DG1039" s="5"/>
      <c r="DH1039" s="5"/>
      <c r="DI1039" s="4"/>
      <c r="DJ1039" s="6"/>
      <c r="DK1039" s="4"/>
      <c r="DL1039" s="6"/>
      <c r="DM1039" s="5"/>
      <c r="DN1039" s="5"/>
      <c r="DO1039" s="4"/>
      <c r="DP1039" s="6"/>
      <c r="DQ1039" s="4"/>
      <c r="DR1039" s="6"/>
      <c r="DS1039" s="5"/>
      <c r="DT1039" s="5"/>
      <c r="DU1039" s="4"/>
      <c r="DV1039" s="6"/>
      <c r="DW1039" s="4"/>
      <c r="DX1039" s="6"/>
      <c r="DY1039" s="5"/>
      <c r="DZ1039" s="5"/>
      <c r="EA1039" s="4"/>
      <c r="EB1039" s="6"/>
      <c r="EC1039" s="4"/>
      <c r="ED1039" s="6"/>
      <c r="EE1039" s="5"/>
      <c r="EF1039" s="5"/>
      <c r="EG1039" s="4"/>
      <c r="EH1039" s="6"/>
      <c r="EI1039" s="4"/>
      <c r="EJ1039" s="6"/>
      <c r="EK1039" s="5"/>
      <c r="EL1039" s="5"/>
      <c r="EM1039" s="4"/>
      <c r="EN1039" s="6"/>
      <c r="EO1039" s="4"/>
      <c r="EP1039" s="6"/>
      <c r="EQ1039" s="5"/>
      <c r="ER1039" s="5"/>
      <c r="ES1039" s="4"/>
      <c r="ET1039" s="6"/>
      <c r="EU1039" s="4"/>
      <c r="EV1039" s="6"/>
      <c r="EW1039" s="5"/>
      <c r="EX1039" s="5"/>
      <c r="EY1039" s="4"/>
      <c r="EZ1039" s="6"/>
      <c r="FA1039" s="4"/>
      <c r="FB1039" s="6"/>
      <c r="FC1039" s="5"/>
      <c r="FD1039" s="5"/>
      <c r="FE1039" s="4"/>
      <c r="FF1039" s="6"/>
      <c r="FG1039" s="4"/>
      <c r="FH1039" s="6"/>
      <c r="FI1039" s="5"/>
      <c r="FJ1039" s="5"/>
      <c r="FK1039" s="4"/>
      <c r="FL1039" s="6"/>
      <c r="FM1039" s="4"/>
      <c r="FN1039" s="6"/>
      <c r="FO1039" s="5"/>
      <c r="FP1039" s="5"/>
      <c r="FQ1039" s="4"/>
      <c r="FR1039" s="6"/>
      <c r="FS1039" s="4"/>
      <c r="FT1039" s="6"/>
      <c r="FU1039" s="5"/>
      <c r="FV1039" s="5"/>
      <c r="FW1039" s="4"/>
      <c r="FX1039" s="6"/>
      <c r="FY1039" s="4"/>
      <c r="FZ1039" s="6"/>
      <c r="GA1039" s="5"/>
      <c r="GB1039" s="5"/>
      <c r="GC1039" s="4"/>
      <c r="GD1039" s="6"/>
      <c r="GE1039" s="4"/>
      <c r="GF1039" s="6"/>
      <c r="GG1039" s="5"/>
      <c r="GH1039" s="5"/>
      <c r="GI1039" s="4"/>
      <c r="GJ1039" s="6"/>
      <c r="GK1039" s="4"/>
      <c r="GL1039" s="6"/>
      <c r="GM1039" s="5"/>
      <c r="GN1039" s="5"/>
      <c r="GO1039" s="4"/>
      <c r="GP1039" s="6"/>
      <c r="GQ1039" s="4"/>
      <c r="GR1039" s="6"/>
      <c r="GS1039" s="5"/>
      <c r="GT1039" s="5"/>
      <c r="GU1039" s="4"/>
      <c r="GV1039" s="6"/>
      <c r="GW1039" s="4"/>
      <c r="GX1039" s="6"/>
      <c r="GY1039" s="5"/>
      <c r="GZ1039" s="5"/>
      <c r="HA1039" s="4"/>
      <c r="HB1039" s="6"/>
      <c r="HC1039" s="4"/>
      <c r="HD1039" s="6"/>
      <c r="HE1039" s="5"/>
      <c r="HF1039" s="5"/>
      <c r="HG1039" s="4"/>
      <c r="HH1039" s="6"/>
      <c r="HI1039" s="4"/>
      <c r="HJ1039" s="6"/>
      <c r="HK1039" s="5"/>
      <c r="HL1039" s="5"/>
      <c r="HM1039" s="4"/>
      <c r="HN1039" s="6"/>
      <c r="HO1039" s="4"/>
      <c r="HP1039" s="6"/>
      <c r="HQ1039" s="5"/>
      <c r="HR1039" s="5"/>
      <c r="HS1039" s="4"/>
      <c r="HT1039" s="6"/>
      <c r="HU1039" s="4"/>
      <c r="HV1039" s="6"/>
      <c r="HW1039" s="5"/>
      <c r="HX1039" s="5"/>
      <c r="HY1039" s="4"/>
      <c r="HZ1039" s="6"/>
      <c r="IA1039" s="4"/>
      <c r="IB1039" s="6"/>
      <c r="IC1039" s="5"/>
      <c r="ID1039" s="5"/>
      <c r="IE1039" s="4"/>
      <c r="IF1039" s="6"/>
      <c r="IG1039" s="4"/>
      <c r="IH1039" s="6"/>
      <c r="II1039" s="5"/>
      <c r="IJ1039" s="5"/>
      <c r="IK1039" s="4"/>
      <c r="IL1039" s="6"/>
      <c r="IM1039" s="4"/>
      <c r="IN1039" s="6"/>
      <c r="IO1039" s="5"/>
      <c r="IP1039" s="5"/>
      <c r="IQ1039" s="4"/>
      <c r="IR1039" s="6"/>
      <c r="IS1039" s="4"/>
      <c r="IT1039" s="6"/>
      <c r="IU1039" s="5"/>
      <c r="IV1039" s="5"/>
      <c r="IW1039" s="4"/>
      <c r="IX1039" s="6"/>
      <c r="IY1039" s="4"/>
      <c r="IZ1039" s="6"/>
      <c r="JA1039" s="5"/>
      <c r="JB1039" s="5"/>
      <c r="JC1039" s="4"/>
      <c r="JD1039" s="6"/>
      <c r="JE1039" s="4"/>
      <c r="JF1039" s="6"/>
      <c r="JG1039" s="5"/>
      <c r="JH1039" s="5"/>
      <c r="JI1039" s="4"/>
      <c r="JJ1039" s="6"/>
      <c r="JK1039" s="4"/>
      <c r="JL1039" s="6"/>
      <c r="JM1039" s="5"/>
      <c r="JN1039" s="5"/>
      <c r="JO1039" s="4"/>
      <c r="JP1039" s="6"/>
      <c r="JQ1039" s="4"/>
      <c r="JR1039" s="6"/>
      <c r="JS1039" s="5"/>
      <c r="JT1039" s="5"/>
      <c r="JU1039" s="4"/>
      <c r="JV1039" s="6"/>
      <c r="JW1039" s="4"/>
      <c r="JX1039" s="6"/>
      <c r="JY1039" s="5"/>
      <c r="JZ1039" s="5"/>
      <c r="KA1039" s="4"/>
      <c r="KB1039" s="6"/>
      <c r="KC1039" s="4"/>
      <c r="KD1039" s="6"/>
      <c r="KE1039" s="5"/>
      <c r="KF1039" s="5"/>
      <c r="KG1039" s="4"/>
      <c r="KH1039" s="6"/>
      <c r="KI1039" s="4"/>
      <c r="KJ1039" s="6"/>
      <c r="KK1039" s="5"/>
      <c r="KL1039" s="5"/>
    </row>
    <row r="1040">
      <c r="A1040" s="3" t="s">
        <v>85</v>
      </c>
      <c r="B1040" s="3" t="s">
        <v>1175</v>
      </c>
      <c r="C1040" s="3" t="s">
        <v>87</v>
      </c>
      <c r="D1040" s="3" t="s">
        <v>712</v>
      </c>
      <c r="E1040" s="3" t="s">
        <v>1187</v>
      </c>
      <c r="F1040" s="3" t="s">
        <v>104</v>
      </c>
      <c r="G1040" s="3" t="s">
        <v>104</v>
      </c>
      <c r="H1040" s="3" t="s">
        <v>104</v>
      </c>
      <c r="I1040" s="4"/>
      <c r="J1040" s="4">
        <f>=ROUNDDOWN({0},0)</f>
      </c>
      <c r="K1040" s="4"/>
      <c r="L1040" s="5"/>
      <c r="M1040" s="4"/>
      <c r="N1040" s="4">
        <f>=ROUNDDOWN({0},0)</f>
      </c>
      <c r="O1040" s="4"/>
      <c r="P1040" s="5"/>
      <c r="Q1040" s="4"/>
      <c r="R1040" s="6"/>
      <c r="S1040" s="4"/>
      <c r="T1040" s="6"/>
      <c r="U1040" s="5"/>
      <c r="V1040" s="5"/>
      <c r="W1040" s="4"/>
      <c r="X1040" s="6"/>
      <c r="Y1040" s="4"/>
      <c r="Z1040" s="6"/>
      <c r="AA1040" s="5"/>
      <c r="AB1040" s="5"/>
      <c r="AC1040" s="4"/>
      <c r="AD1040" s="6"/>
      <c r="AE1040" s="4"/>
      <c r="AF1040" s="6"/>
      <c r="AG1040" s="5"/>
      <c r="AH1040" s="5"/>
      <c r="AI1040" s="4"/>
      <c r="AJ1040" s="6"/>
      <c r="AK1040" s="4"/>
      <c r="AL1040" s="6"/>
      <c r="AM1040" s="5"/>
      <c r="AN1040" s="5"/>
      <c r="AO1040" s="4"/>
      <c r="AP1040" s="6"/>
      <c r="AQ1040" s="4"/>
      <c r="AR1040" s="6"/>
      <c r="AS1040" s="5"/>
      <c r="AT1040" s="5"/>
      <c r="AU1040" s="4"/>
      <c r="AV1040" s="6"/>
      <c r="AW1040" s="4"/>
      <c r="AX1040" s="6"/>
      <c r="AY1040" s="5"/>
      <c r="AZ1040" s="5"/>
      <c r="BA1040" s="4"/>
      <c r="BB1040" s="6"/>
      <c r="BC1040" s="4"/>
      <c r="BD1040" s="6"/>
      <c r="BE1040" s="5"/>
      <c r="BF1040" s="5"/>
      <c r="BG1040" s="4"/>
      <c r="BH1040" s="6"/>
      <c r="BI1040" s="4"/>
      <c r="BJ1040" s="6"/>
      <c r="BK1040" s="5"/>
      <c r="BL1040" s="5"/>
      <c r="BM1040" s="4"/>
      <c r="BN1040" s="6"/>
      <c r="BO1040" s="4"/>
      <c r="BP1040" s="6"/>
      <c r="BQ1040" s="5"/>
      <c r="BR1040" s="5"/>
      <c r="BS1040" s="4"/>
      <c r="BT1040" s="6"/>
      <c r="BU1040" s="4"/>
      <c r="BV1040" s="6"/>
      <c r="BW1040" s="5"/>
      <c r="BX1040" s="5"/>
      <c r="BY1040" s="4"/>
      <c r="BZ1040" s="6"/>
      <c r="CA1040" s="4"/>
      <c r="CB1040" s="6"/>
      <c r="CC1040" s="5"/>
      <c r="CD1040" s="5"/>
      <c r="CE1040" s="4"/>
      <c r="CF1040" s="6"/>
      <c r="CG1040" s="4"/>
      <c r="CH1040" s="6"/>
      <c r="CI1040" s="5"/>
      <c r="CJ1040" s="5"/>
      <c r="CK1040" s="4"/>
      <c r="CL1040" s="6"/>
      <c r="CM1040" s="4"/>
      <c r="CN1040" s="6"/>
      <c r="CO1040" s="5"/>
      <c r="CP1040" s="5"/>
      <c r="CQ1040" s="4"/>
      <c r="CR1040" s="6"/>
      <c r="CS1040" s="4"/>
      <c r="CT1040" s="6"/>
      <c r="CU1040" s="5"/>
      <c r="CV1040" s="5"/>
      <c r="CW1040" s="4"/>
      <c r="CX1040" s="6"/>
      <c r="CY1040" s="4"/>
      <c r="CZ1040" s="6"/>
      <c r="DA1040" s="5"/>
      <c r="DB1040" s="5"/>
      <c r="DC1040" s="4"/>
      <c r="DD1040" s="6"/>
      <c r="DE1040" s="4"/>
      <c r="DF1040" s="6"/>
      <c r="DG1040" s="5"/>
      <c r="DH1040" s="5"/>
      <c r="DI1040" s="4"/>
      <c r="DJ1040" s="6"/>
      <c r="DK1040" s="4"/>
      <c r="DL1040" s="6"/>
      <c r="DM1040" s="5"/>
      <c r="DN1040" s="5"/>
      <c r="DO1040" s="4"/>
      <c r="DP1040" s="6"/>
      <c r="DQ1040" s="4"/>
      <c r="DR1040" s="6"/>
      <c r="DS1040" s="5"/>
      <c r="DT1040" s="5"/>
      <c r="DU1040" s="4"/>
      <c r="DV1040" s="6"/>
      <c r="DW1040" s="4"/>
      <c r="DX1040" s="6"/>
      <c r="DY1040" s="5"/>
      <c r="DZ1040" s="5"/>
      <c r="EA1040" s="4"/>
      <c r="EB1040" s="6"/>
      <c r="EC1040" s="4"/>
      <c r="ED1040" s="6"/>
      <c r="EE1040" s="5"/>
      <c r="EF1040" s="5"/>
      <c r="EG1040" s="4"/>
      <c r="EH1040" s="6"/>
      <c r="EI1040" s="4"/>
      <c r="EJ1040" s="6"/>
      <c r="EK1040" s="5"/>
      <c r="EL1040" s="5"/>
      <c r="EM1040" s="4"/>
      <c r="EN1040" s="6"/>
      <c r="EO1040" s="4"/>
      <c r="EP1040" s="6"/>
      <c r="EQ1040" s="5"/>
      <c r="ER1040" s="5"/>
      <c r="ES1040" s="4"/>
      <c r="ET1040" s="6"/>
      <c r="EU1040" s="4"/>
      <c r="EV1040" s="6"/>
      <c r="EW1040" s="5"/>
      <c r="EX1040" s="5"/>
      <c r="EY1040" s="4"/>
      <c r="EZ1040" s="6"/>
      <c r="FA1040" s="4"/>
      <c r="FB1040" s="6"/>
      <c r="FC1040" s="5"/>
      <c r="FD1040" s="5"/>
      <c r="FE1040" s="4"/>
      <c r="FF1040" s="6"/>
      <c r="FG1040" s="4"/>
      <c r="FH1040" s="6"/>
      <c r="FI1040" s="5"/>
      <c r="FJ1040" s="5"/>
      <c r="FK1040" s="4"/>
      <c r="FL1040" s="6"/>
      <c r="FM1040" s="4"/>
      <c r="FN1040" s="6"/>
      <c r="FO1040" s="5"/>
      <c r="FP1040" s="5"/>
      <c r="FQ1040" s="4"/>
      <c r="FR1040" s="6"/>
      <c r="FS1040" s="4"/>
      <c r="FT1040" s="6"/>
      <c r="FU1040" s="5"/>
      <c r="FV1040" s="5"/>
      <c r="FW1040" s="4"/>
      <c r="FX1040" s="6"/>
      <c r="FY1040" s="4"/>
      <c r="FZ1040" s="6"/>
      <c r="GA1040" s="5"/>
      <c r="GB1040" s="5"/>
      <c r="GC1040" s="4"/>
      <c r="GD1040" s="6"/>
      <c r="GE1040" s="4"/>
      <c r="GF1040" s="6"/>
      <c r="GG1040" s="5"/>
      <c r="GH1040" s="5"/>
      <c r="GI1040" s="4"/>
      <c r="GJ1040" s="6"/>
      <c r="GK1040" s="4"/>
      <c r="GL1040" s="6"/>
      <c r="GM1040" s="5"/>
      <c r="GN1040" s="5"/>
      <c r="GO1040" s="4"/>
      <c r="GP1040" s="6"/>
      <c r="GQ1040" s="4"/>
      <c r="GR1040" s="6"/>
      <c r="GS1040" s="5"/>
      <c r="GT1040" s="5"/>
      <c r="GU1040" s="4"/>
      <c r="GV1040" s="6"/>
      <c r="GW1040" s="4"/>
      <c r="GX1040" s="6"/>
      <c r="GY1040" s="5"/>
      <c r="GZ1040" s="5"/>
      <c r="HA1040" s="4"/>
      <c r="HB1040" s="6"/>
      <c r="HC1040" s="4"/>
      <c r="HD1040" s="6"/>
      <c r="HE1040" s="5"/>
      <c r="HF1040" s="5"/>
      <c r="HG1040" s="4"/>
      <c r="HH1040" s="6"/>
      <c r="HI1040" s="4"/>
      <c r="HJ1040" s="6"/>
      <c r="HK1040" s="5"/>
      <c r="HL1040" s="5"/>
      <c r="HM1040" s="4"/>
      <c r="HN1040" s="6"/>
      <c r="HO1040" s="4"/>
      <c r="HP1040" s="6"/>
      <c r="HQ1040" s="5"/>
      <c r="HR1040" s="5"/>
      <c r="HS1040" s="4"/>
      <c r="HT1040" s="6"/>
      <c r="HU1040" s="4"/>
      <c r="HV1040" s="6"/>
      <c r="HW1040" s="5"/>
      <c r="HX1040" s="5"/>
      <c r="HY1040" s="4"/>
      <c r="HZ1040" s="6"/>
      <c r="IA1040" s="4"/>
      <c r="IB1040" s="6"/>
      <c r="IC1040" s="5"/>
      <c r="ID1040" s="5"/>
      <c r="IE1040" s="4"/>
      <c r="IF1040" s="6"/>
      <c r="IG1040" s="4"/>
      <c r="IH1040" s="6"/>
      <c r="II1040" s="5"/>
      <c r="IJ1040" s="5"/>
      <c r="IK1040" s="4"/>
      <c r="IL1040" s="6"/>
      <c r="IM1040" s="4"/>
      <c r="IN1040" s="6"/>
      <c r="IO1040" s="5"/>
      <c r="IP1040" s="5"/>
      <c r="IQ1040" s="4"/>
      <c r="IR1040" s="6"/>
      <c r="IS1040" s="4"/>
      <c r="IT1040" s="6"/>
      <c r="IU1040" s="5"/>
      <c r="IV1040" s="5"/>
      <c r="IW1040" s="4"/>
      <c r="IX1040" s="6"/>
      <c r="IY1040" s="4"/>
      <c r="IZ1040" s="6"/>
      <c r="JA1040" s="5"/>
      <c r="JB1040" s="5"/>
      <c r="JC1040" s="4"/>
      <c r="JD1040" s="6"/>
      <c r="JE1040" s="4"/>
      <c r="JF1040" s="6"/>
      <c r="JG1040" s="5"/>
      <c r="JH1040" s="5"/>
      <c r="JI1040" s="4"/>
      <c r="JJ1040" s="6"/>
      <c r="JK1040" s="4"/>
      <c r="JL1040" s="6"/>
      <c r="JM1040" s="5"/>
      <c r="JN1040" s="5"/>
      <c r="JO1040" s="4"/>
      <c r="JP1040" s="6"/>
      <c r="JQ1040" s="4"/>
      <c r="JR1040" s="6"/>
      <c r="JS1040" s="5"/>
      <c r="JT1040" s="5"/>
      <c r="JU1040" s="4"/>
      <c r="JV1040" s="6"/>
      <c r="JW1040" s="4"/>
      <c r="JX1040" s="6"/>
      <c r="JY1040" s="5"/>
      <c r="JZ1040" s="5"/>
      <c r="KA1040" s="4"/>
      <c r="KB1040" s="6"/>
      <c r="KC1040" s="4"/>
      <c r="KD1040" s="6"/>
      <c r="KE1040" s="5"/>
      <c r="KF1040" s="5"/>
      <c r="KG1040" s="4"/>
      <c r="KH1040" s="6"/>
      <c r="KI1040" s="4"/>
      <c r="KJ1040" s="6"/>
      <c r="KK1040" s="5"/>
      <c r="KL1040" s="5"/>
    </row>
    <row r="1041">
      <c r="A1041" s="3" t="s">
        <v>85</v>
      </c>
      <c r="B1041" s="3" t="s">
        <v>1175</v>
      </c>
      <c r="C1041" s="3" t="s">
        <v>87</v>
      </c>
      <c r="D1041" s="3" t="s">
        <v>712</v>
      </c>
      <c r="E1041" s="3" t="s">
        <v>1188</v>
      </c>
      <c r="F1041" s="3" t="s">
        <v>104</v>
      </c>
      <c r="G1041" s="3" t="s">
        <v>104</v>
      </c>
      <c r="H1041" s="3" t="s">
        <v>104</v>
      </c>
      <c r="I1041" s="4"/>
      <c r="J1041" s="4">
        <f>=ROUNDDOWN({0},0)</f>
      </c>
      <c r="K1041" s="4"/>
      <c r="L1041" s="5"/>
      <c r="M1041" s="4"/>
      <c r="N1041" s="4">
        <f>=ROUNDDOWN({0},0)</f>
      </c>
      <c r="O1041" s="4"/>
      <c r="P1041" s="5"/>
      <c r="Q1041" s="4"/>
      <c r="R1041" s="6"/>
      <c r="S1041" s="4"/>
      <c r="T1041" s="6"/>
      <c r="U1041" s="5"/>
      <c r="V1041" s="5"/>
      <c r="W1041" s="4"/>
      <c r="X1041" s="6"/>
      <c r="Y1041" s="4"/>
      <c r="Z1041" s="6"/>
      <c r="AA1041" s="5"/>
      <c r="AB1041" s="5"/>
      <c r="AC1041" s="4"/>
      <c r="AD1041" s="6"/>
      <c r="AE1041" s="4"/>
      <c r="AF1041" s="6"/>
      <c r="AG1041" s="5"/>
      <c r="AH1041" s="5"/>
      <c r="AI1041" s="4"/>
      <c r="AJ1041" s="6"/>
      <c r="AK1041" s="4"/>
      <c r="AL1041" s="6"/>
      <c r="AM1041" s="5"/>
      <c r="AN1041" s="5"/>
      <c r="AO1041" s="4"/>
      <c r="AP1041" s="6"/>
      <c r="AQ1041" s="4"/>
      <c r="AR1041" s="6"/>
      <c r="AS1041" s="5"/>
      <c r="AT1041" s="5"/>
      <c r="AU1041" s="4"/>
      <c r="AV1041" s="6"/>
      <c r="AW1041" s="4"/>
      <c r="AX1041" s="6"/>
      <c r="AY1041" s="5"/>
      <c r="AZ1041" s="5"/>
      <c r="BA1041" s="4"/>
      <c r="BB1041" s="6"/>
      <c r="BC1041" s="4"/>
      <c r="BD1041" s="6"/>
      <c r="BE1041" s="5"/>
      <c r="BF1041" s="5"/>
      <c r="BG1041" s="4"/>
      <c r="BH1041" s="6"/>
      <c r="BI1041" s="4"/>
      <c r="BJ1041" s="6"/>
      <c r="BK1041" s="5"/>
      <c r="BL1041" s="5"/>
      <c r="BM1041" s="4"/>
      <c r="BN1041" s="6"/>
      <c r="BO1041" s="4"/>
      <c r="BP1041" s="6"/>
      <c r="BQ1041" s="5"/>
      <c r="BR1041" s="5"/>
      <c r="BS1041" s="4"/>
      <c r="BT1041" s="6"/>
      <c r="BU1041" s="4"/>
      <c r="BV1041" s="6"/>
      <c r="BW1041" s="5"/>
      <c r="BX1041" s="5"/>
      <c r="BY1041" s="4"/>
      <c r="BZ1041" s="6"/>
      <c r="CA1041" s="4"/>
      <c r="CB1041" s="6"/>
      <c r="CC1041" s="5"/>
      <c r="CD1041" s="5"/>
      <c r="CE1041" s="4"/>
      <c r="CF1041" s="6"/>
      <c r="CG1041" s="4"/>
      <c r="CH1041" s="6"/>
      <c r="CI1041" s="5"/>
      <c r="CJ1041" s="5"/>
      <c r="CK1041" s="4"/>
      <c r="CL1041" s="6"/>
      <c r="CM1041" s="4"/>
      <c r="CN1041" s="6"/>
      <c r="CO1041" s="5"/>
      <c r="CP1041" s="5"/>
      <c r="CQ1041" s="4"/>
      <c r="CR1041" s="6"/>
      <c r="CS1041" s="4"/>
      <c r="CT1041" s="6"/>
      <c r="CU1041" s="5"/>
      <c r="CV1041" s="5"/>
      <c r="CW1041" s="4"/>
      <c r="CX1041" s="6"/>
      <c r="CY1041" s="4"/>
      <c r="CZ1041" s="6"/>
      <c r="DA1041" s="5"/>
      <c r="DB1041" s="5"/>
      <c r="DC1041" s="4"/>
      <c r="DD1041" s="6"/>
      <c r="DE1041" s="4"/>
      <c r="DF1041" s="6"/>
      <c r="DG1041" s="5"/>
      <c r="DH1041" s="5"/>
      <c r="DI1041" s="4"/>
      <c r="DJ1041" s="6"/>
      <c r="DK1041" s="4"/>
      <c r="DL1041" s="6"/>
      <c r="DM1041" s="5"/>
      <c r="DN1041" s="5"/>
      <c r="DO1041" s="4"/>
      <c r="DP1041" s="6"/>
      <c r="DQ1041" s="4"/>
      <c r="DR1041" s="6"/>
      <c r="DS1041" s="5"/>
      <c r="DT1041" s="5"/>
      <c r="DU1041" s="4"/>
      <c r="DV1041" s="6"/>
      <c r="DW1041" s="4"/>
      <c r="DX1041" s="6"/>
      <c r="DY1041" s="5"/>
      <c r="DZ1041" s="5"/>
      <c r="EA1041" s="4"/>
      <c r="EB1041" s="6"/>
      <c r="EC1041" s="4"/>
      <c r="ED1041" s="6"/>
      <c r="EE1041" s="5"/>
      <c r="EF1041" s="5"/>
      <c r="EG1041" s="4"/>
      <c r="EH1041" s="6"/>
      <c r="EI1041" s="4"/>
      <c r="EJ1041" s="6"/>
      <c r="EK1041" s="5"/>
      <c r="EL1041" s="5"/>
      <c r="EM1041" s="4"/>
      <c r="EN1041" s="6"/>
      <c r="EO1041" s="4"/>
      <c r="EP1041" s="6"/>
      <c r="EQ1041" s="5"/>
      <c r="ER1041" s="5"/>
      <c r="ES1041" s="4"/>
      <c r="ET1041" s="6"/>
      <c r="EU1041" s="4"/>
      <c r="EV1041" s="6"/>
      <c r="EW1041" s="5"/>
      <c r="EX1041" s="5"/>
      <c r="EY1041" s="4"/>
      <c r="EZ1041" s="6"/>
      <c r="FA1041" s="4"/>
      <c r="FB1041" s="6"/>
      <c r="FC1041" s="5"/>
      <c r="FD1041" s="5"/>
      <c r="FE1041" s="4"/>
      <c r="FF1041" s="6"/>
      <c r="FG1041" s="4"/>
      <c r="FH1041" s="6"/>
      <c r="FI1041" s="5"/>
      <c r="FJ1041" s="5"/>
      <c r="FK1041" s="4"/>
      <c r="FL1041" s="6"/>
      <c r="FM1041" s="4"/>
      <c r="FN1041" s="6"/>
      <c r="FO1041" s="5"/>
      <c r="FP1041" s="5"/>
      <c r="FQ1041" s="4"/>
      <c r="FR1041" s="6"/>
      <c r="FS1041" s="4"/>
      <c r="FT1041" s="6"/>
      <c r="FU1041" s="5"/>
      <c r="FV1041" s="5"/>
      <c r="FW1041" s="4"/>
      <c r="FX1041" s="6"/>
      <c r="FY1041" s="4"/>
      <c r="FZ1041" s="6"/>
      <c r="GA1041" s="5"/>
      <c r="GB1041" s="5"/>
      <c r="GC1041" s="4"/>
      <c r="GD1041" s="6"/>
      <c r="GE1041" s="4"/>
      <c r="GF1041" s="6"/>
      <c r="GG1041" s="5"/>
      <c r="GH1041" s="5"/>
      <c r="GI1041" s="4"/>
      <c r="GJ1041" s="6"/>
      <c r="GK1041" s="4"/>
      <c r="GL1041" s="6"/>
      <c r="GM1041" s="5"/>
      <c r="GN1041" s="5"/>
      <c r="GO1041" s="4"/>
      <c r="GP1041" s="6"/>
      <c r="GQ1041" s="4"/>
      <c r="GR1041" s="6"/>
      <c r="GS1041" s="5"/>
      <c r="GT1041" s="5"/>
      <c r="GU1041" s="4"/>
      <c r="GV1041" s="6"/>
      <c r="GW1041" s="4"/>
      <c r="GX1041" s="6"/>
      <c r="GY1041" s="5"/>
      <c r="GZ1041" s="5"/>
      <c r="HA1041" s="4"/>
      <c r="HB1041" s="6"/>
      <c r="HC1041" s="4"/>
      <c r="HD1041" s="6"/>
      <c r="HE1041" s="5"/>
      <c r="HF1041" s="5"/>
      <c r="HG1041" s="4"/>
      <c r="HH1041" s="6"/>
      <c r="HI1041" s="4"/>
      <c r="HJ1041" s="6"/>
      <c r="HK1041" s="5"/>
      <c r="HL1041" s="5"/>
      <c r="HM1041" s="4"/>
      <c r="HN1041" s="6"/>
      <c r="HO1041" s="4"/>
      <c r="HP1041" s="6"/>
      <c r="HQ1041" s="5"/>
      <c r="HR1041" s="5"/>
      <c r="HS1041" s="4"/>
      <c r="HT1041" s="6"/>
      <c r="HU1041" s="4"/>
      <c r="HV1041" s="6"/>
      <c r="HW1041" s="5"/>
      <c r="HX1041" s="5"/>
      <c r="HY1041" s="4"/>
      <c r="HZ1041" s="6"/>
      <c r="IA1041" s="4"/>
      <c r="IB1041" s="6"/>
      <c r="IC1041" s="5"/>
      <c r="ID1041" s="5"/>
      <c r="IE1041" s="4"/>
      <c r="IF1041" s="6"/>
      <c r="IG1041" s="4"/>
      <c r="IH1041" s="6"/>
      <c r="II1041" s="5"/>
      <c r="IJ1041" s="5"/>
      <c r="IK1041" s="4"/>
      <c r="IL1041" s="6"/>
      <c r="IM1041" s="4"/>
      <c r="IN1041" s="6"/>
      <c r="IO1041" s="5"/>
      <c r="IP1041" s="5"/>
      <c r="IQ1041" s="4"/>
      <c r="IR1041" s="6"/>
      <c r="IS1041" s="4"/>
      <c r="IT1041" s="6"/>
      <c r="IU1041" s="5"/>
      <c r="IV1041" s="5"/>
      <c r="IW1041" s="4"/>
      <c r="IX1041" s="6"/>
      <c r="IY1041" s="4"/>
      <c r="IZ1041" s="6"/>
      <c r="JA1041" s="5"/>
      <c r="JB1041" s="5"/>
      <c r="JC1041" s="4"/>
      <c r="JD1041" s="6"/>
      <c r="JE1041" s="4"/>
      <c r="JF1041" s="6"/>
      <c r="JG1041" s="5"/>
      <c r="JH1041" s="5"/>
      <c r="JI1041" s="4"/>
      <c r="JJ1041" s="6"/>
      <c r="JK1041" s="4"/>
      <c r="JL1041" s="6"/>
      <c r="JM1041" s="5"/>
      <c r="JN1041" s="5"/>
      <c r="JO1041" s="4"/>
      <c r="JP1041" s="6"/>
      <c r="JQ1041" s="4"/>
      <c r="JR1041" s="6"/>
      <c r="JS1041" s="5"/>
      <c r="JT1041" s="5"/>
      <c r="JU1041" s="4"/>
      <c r="JV1041" s="6"/>
      <c r="JW1041" s="4"/>
      <c r="JX1041" s="6"/>
      <c r="JY1041" s="5"/>
      <c r="JZ1041" s="5"/>
      <c r="KA1041" s="4"/>
      <c r="KB1041" s="6"/>
      <c r="KC1041" s="4"/>
      <c r="KD1041" s="6"/>
      <c r="KE1041" s="5"/>
      <c r="KF1041" s="5"/>
      <c r="KG1041" s="4"/>
      <c r="KH1041" s="6"/>
      <c r="KI1041" s="4"/>
      <c r="KJ1041" s="6"/>
      <c r="KK1041" s="5"/>
      <c r="KL1041" s="5"/>
    </row>
    <row r="1042">
      <c r="A1042" s="3" t="s">
        <v>85</v>
      </c>
      <c r="B1042" s="3" t="s">
        <v>1175</v>
      </c>
      <c r="C1042" s="3" t="s">
        <v>87</v>
      </c>
      <c r="D1042" s="3" t="s">
        <v>712</v>
      </c>
      <c r="E1042" s="3" t="s">
        <v>1189</v>
      </c>
      <c r="F1042" s="3" t="s">
        <v>104</v>
      </c>
      <c r="G1042" s="3" t="s">
        <v>104</v>
      </c>
      <c r="H1042" s="3" t="s">
        <v>104</v>
      </c>
      <c r="I1042" s="4"/>
      <c r="J1042" s="4">
        <f>=ROUNDDOWN({0},0)</f>
      </c>
      <c r="K1042" s="4"/>
      <c r="L1042" s="5"/>
      <c r="M1042" s="4"/>
      <c r="N1042" s="4">
        <f>=ROUNDDOWN({0},0)</f>
      </c>
      <c r="O1042" s="4"/>
      <c r="P1042" s="5"/>
      <c r="Q1042" s="4"/>
      <c r="R1042" s="6"/>
      <c r="S1042" s="4"/>
      <c r="T1042" s="6"/>
      <c r="U1042" s="5"/>
      <c r="V1042" s="5"/>
      <c r="W1042" s="4"/>
      <c r="X1042" s="6"/>
      <c r="Y1042" s="4"/>
      <c r="Z1042" s="6"/>
      <c r="AA1042" s="5"/>
      <c r="AB1042" s="5"/>
      <c r="AC1042" s="4"/>
      <c r="AD1042" s="6"/>
      <c r="AE1042" s="4"/>
      <c r="AF1042" s="6"/>
      <c r="AG1042" s="5"/>
      <c r="AH1042" s="5"/>
      <c r="AI1042" s="4"/>
      <c r="AJ1042" s="6"/>
      <c r="AK1042" s="4"/>
      <c r="AL1042" s="6"/>
      <c r="AM1042" s="5"/>
      <c r="AN1042" s="5"/>
      <c r="AO1042" s="4"/>
      <c r="AP1042" s="6"/>
      <c r="AQ1042" s="4"/>
      <c r="AR1042" s="6"/>
      <c r="AS1042" s="5"/>
      <c r="AT1042" s="5"/>
      <c r="AU1042" s="4"/>
      <c r="AV1042" s="6"/>
      <c r="AW1042" s="4"/>
      <c r="AX1042" s="6"/>
      <c r="AY1042" s="5"/>
      <c r="AZ1042" s="5"/>
      <c r="BA1042" s="4"/>
      <c r="BB1042" s="6"/>
      <c r="BC1042" s="4"/>
      <c r="BD1042" s="6"/>
      <c r="BE1042" s="5"/>
      <c r="BF1042" s="5"/>
      <c r="BG1042" s="4"/>
      <c r="BH1042" s="6"/>
      <c r="BI1042" s="4"/>
      <c r="BJ1042" s="6"/>
      <c r="BK1042" s="5"/>
      <c r="BL1042" s="5"/>
      <c r="BM1042" s="4"/>
      <c r="BN1042" s="6"/>
      <c r="BO1042" s="4"/>
      <c r="BP1042" s="6"/>
      <c r="BQ1042" s="5"/>
      <c r="BR1042" s="5"/>
      <c r="BS1042" s="4"/>
      <c r="BT1042" s="6"/>
      <c r="BU1042" s="4"/>
      <c r="BV1042" s="6"/>
      <c r="BW1042" s="5"/>
      <c r="BX1042" s="5"/>
      <c r="BY1042" s="4"/>
      <c r="BZ1042" s="6"/>
      <c r="CA1042" s="4"/>
      <c r="CB1042" s="6"/>
      <c r="CC1042" s="5"/>
      <c r="CD1042" s="5"/>
      <c r="CE1042" s="4"/>
      <c r="CF1042" s="6"/>
      <c r="CG1042" s="4"/>
      <c r="CH1042" s="6"/>
      <c r="CI1042" s="5"/>
      <c r="CJ1042" s="5"/>
      <c r="CK1042" s="4"/>
      <c r="CL1042" s="6"/>
      <c r="CM1042" s="4"/>
      <c r="CN1042" s="6"/>
      <c r="CO1042" s="5"/>
      <c r="CP1042" s="5"/>
      <c r="CQ1042" s="4"/>
      <c r="CR1042" s="6"/>
      <c r="CS1042" s="4"/>
      <c r="CT1042" s="6"/>
      <c r="CU1042" s="5"/>
      <c r="CV1042" s="5"/>
      <c r="CW1042" s="4"/>
      <c r="CX1042" s="6"/>
      <c r="CY1042" s="4"/>
      <c r="CZ1042" s="6"/>
      <c r="DA1042" s="5"/>
      <c r="DB1042" s="5"/>
      <c r="DC1042" s="4"/>
      <c r="DD1042" s="6"/>
      <c r="DE1042" s="4"/>
      <c r="DF1042" s="6"/>
      <c r="DG1042" s="5"/>
      <c r="DH1042" s="5"/>
      <c r="DI1042" s="4"/>
      <c r="DJ1042" s="6"/>
      <c r="DK1042" s="4"/>
      <c r="DL1042" s="6"/>
      <c r="DM1042" s="5"/>
      <c r="DN1042" s="5"/>
      <c r="DO1042" s="4"/>
      <c r="DP1042" s="6"/>
      <c r="DQ1042" s="4"/>
      <c r="DR1042" s="6"/>
      <c r="DS1042" s="5"/>
      <c r="DT1042" s="5"/>
      <c r="DU1042" s="4"/>
      <c r="DV1042" s="6"/>
      <c r="DW1042" s="4"/>
      <c r="DX1042" s="6"/>
      <c r="DY1042" s="5"/>
      <c r="DZ1042" s="5"/>
      <c r="EA1042" s="4"/>
      <c r="EB1042" s="6"/>
      <c r="EC1042" s="4"/>
      <c r="ED1042" s="6"/>
      <c r="EE1042" s="5"/>
      <c r="EF1042" s="5"/>
      <c r="EG1042" s="4"/>
      <c r="EH1042" s="6"/>
      <c r="EI1042" s="4"/>
      <c r="EJ1042" s="6"/>
      <c r="EK1042" s="5"/>
      <c r="EL1042" s="5"/>
      <c r="EM1042" s="4"/>
      <c r="EN1042" s="6"/>
      <c r="EO1042" s="4"/>
      <c r="EP1042" s="6"/>
      <c r="EQ1042" s="5"/>
      <c r="ER1042" s="5"/>
      <c r="ES1042" s="4"/>
      <c r="ET1042" s="6"/>
      <c r="EU1042" s="4"/>
      <c r="EV1042" s="6"/>
      <c r="EW1042" s="5"/>
      <c r="EX1042" s="5"/>
      <c r="EY1042" s="4"/>
      <c r="EZ1042" s="6"/>
      <c r="FA1042" s="4"/>
      <c r="FB1042" s="6"/>
      <c r="FC1042" s="5"/>
      <c r="FD1042" s="5"/>
      <c r="FE1042" s="4"/>
      <c r="FF1042" s="6"/>
      <c r="FG1042" s="4"/>
      <c r="FH1042" s="6"/>
      <c r="FI1042" s="5"/>
      <c r="FJ1042" s="5"/>
      <c r="FK1042" s="4"/>
      <c r="FL1042" s="6"/>
      <c r="FM1042" s="4"/>
      <c r="FN1042" s="6"/>
      <c r="FO1042" s="5"/>
      <c r="FP1042" s="5"/>
      <c r="FQ1042" s="4"/>
      <c r="FR1042" s="6"/>
      <c r="FS1042" s="4"/>
      <c r="FT1042" s="6"/>
      <c r="FU1042" s="5"/>
      <c r="FV1042" s="5"/>
      <c r="FW1042" s="4"/>
      <c r="FX1042" s="6"/>
      <c r="FY1042" s="4"/>
      <c r="FZ1042" s="6"/>
      <c r="GA1042" s="5"/>
      <c r="GB1042" s="5"/>
      <c r="GC1042" s="4"/>
      <c r="GD1042" s="6"/>
      <c r="GE1042" s="4"/>
      <c r="GF1042" s="6"/>
      <c r="GG1042" s="5"/>
      <c r="GH1042" s="5"/>
      <c r="GI1042" s="4"/>
      <c r="GJ1042" s="6"/>
      <c r="GK1042" s="4"/>
      <c r="GL1042" s="6"/>
      <c r="GM1042" s="5"/>
      <c r="GN1042" s="5"/>
      <c r="GO1042" s="4"/>
      <c r="GP1042" s="6"/>
      <c r="GQ1042" s="4"/>
      <c r="GR1042" s="6"/>
      <c r="GS1042" s="5"/>
      <c r="GT1042" s="5"/>
      <c r="GU1042" s="4"/>
      <c r="GV1042" s="6"/>
      <c r="GW1042" s="4"/>
      <c r="GX1042" s="6"/>
      <c r="GY1042" s="5"/>
      <c r="GZ1042" s="5"/>
      <c r="HA1042" s="4"/>
      <c r="HB1042" s="6"/>
      <c r="HC1042" s="4"/>
      <c r="HD1042" s="6"/>
      <c r="HE1042" s="5"/>
      <c r="HF1042" s="5"/>
      <c r="HG1042" s="4"/>
      <c r="HH1042" s="6"/>
      <c r="HI1042" s="4"/>
      <c r="HJ1042" s="6"/>
      <c r="HK1042" s="5"/>
      <c r="HL1042" s="5"/>
      <c r="HM1042" s="4"/>
      <c r="HN1042" s="6"/>
      <c r="HO1042" s="4"/>
      <c r="HP1042" s="6"/>
      <c r="HQ1042" s="5"/>
      <c r="HR1042" s="5"/>
      <c r="HS1042" s="4"/>
      <c r="HT1042" s="6"/>
      <c r="HU1042" s="4"/>
      <c r="HV1042" s="6"/>
      <c r="HW1042" s="5"/>
      <c r="HX1042" s="5"/>
      <c r="HY1042" s="4"/>
      <c r="HZ1042" s="6"/>
      <c r="IA1042" s="4"/>
      <c r="IB1042" s="6"/>
      <c r="IC1042" s="5"/>
      <c r="ID1042" s="5"/>
      <c r="IE1042" s="4"/>
      <c r="IF1042" s="6"/>
      <c r="IG1042" s="4"/>
      <c r="IH1042" s="6"/>
      <c r="II1042" s="5"/>
      <c r="IJ1042" s="5"/>
      <c r="IK1042" s="4"/>
      <c r="IL1042" s="6"/>
      <c r="IM1042" s="4"/>
      <c r="IN1042" s="6"/>
      <c r="IO1042" s="5"/>
      <c r="IP1042" s="5"/>
      <c r="IQ1042" s="4"/>
      <c r="IR1042" s="6"/>
      <c r="IS1042" s="4"/>
      <c r="IT1042" s="6"/>
      <c r="IU1042" s="5"/>
      <c r="IV1042" s="5"/>
      <c r="IW1042" s="4"/>
      <c r="IX1042" s="6"/>
      <c r="IY1042" s="4"/>
      <c r="IZ1042" s="6"/>
      <c r="JA1042" s="5"/>
      <c r="JB1042" s="5"/>
      <c r="JC1042" s="4"/>
      <c r="JD1042" s="6"/>
      <c r="JE1042" s="4"/>
      <c r="JF1042" s="6"/>
      <c r="JG1042" s="5"/>
      <c r="JH1042" s="5"/>
      <c r="JI1042" s="4"/>
      <c r="JJ1042" s="6"/>
      <c r="JK1042" s="4"/>
      <c r="JL1042" s="6"/>
      <c r="JM1042" s="5"/>
      <c r="JN1042" s="5"/>
      <c r="JO1042" s="4"/>
      <c r="JP1042" s="6"/>
      <c r="JQ1042" s="4"/>
      <c r="JR1042" s="6"/>
      <c r="JS1042" s="5"/>
      <c r="JT1042" s="5"/>
      <c r="JU1042" s="4"/>
      <c r="JV1042" s="6"/>
      <c r="JW1042" s="4"/>
      <c r="JX1042" s="6"/>
      <c r="JY1042" s="5"/>
      <c r="JZ1042" s="5"/>
      <c r="KA1042" s="4"/>
      <c r="KB1042" s="6"/>
      <c r="KC1042" s="4"/>
      <c r="KD1042" s="6"/>
      <c r="KE1042" s="5"/>
      <c r="KF1042" s="5"/>
      <c r="KG1042" s="4"/>
      <c r="KH1042" s="6"/>
      <c r="KI1042" s="4"/>
      <c r="KJ1042" s="6"/>
      <c r="KK1042" s="5"/>
      <c r="KL1042" s="5"/>
    </row>
    <row r="1043">
      <c r="A1043" s="3" t="s">
        <v>85</v>
      </c>
      <c r="B1043" s="3" t="s">
        <v>1175</v>
      </c>
      <c r="C1043" s="3" t="s">
        <v>87</v>
      </c>
      <c r="D1043" s="3" t="s">
        <v>712</v>
      </c>
      <c r="E1043" s="3" t="s">
        <v>988</v>
      </c>
      <c r="F1043" s="3" t="s">
        <v>104</v>
      </c>
      <c r="G1043" s="3" t="s">
        <v>104</v>
      </c>
      <c r="H1043" s="3" t="s">
        <v>104</v>
      </c>
      <c r="I1043" s="4"/>
      <c r="J1043" s="4">
        <f>=ROUNDDOWN({0},0)</f>
      </c>
      <c r="K1043" s="4"/>
      <c r="L1043" s="5"/>
      <c r="M1043" s="4"/>
      <c r="N1043" s="4">
        <f>=ROUNDDOWN({0},0)</f>
      </c>
      <c r="O1043" s="4"/>
      <c r="P1043" s="5"/>
      <c r="Q1043" s="4"/>
      <c r="R1043" s="6"/>
      <c r="S1043" s="4"/>
      <c r="T1043" s="6"/>
      <c r="U1043" s="5"/>
      <c r="V1043" s="5"/>
      <c r="W1043" s="4"/>
      <c r="X1043" s="6"/>
      <c r="Y1043" s="4"/>
      <c r="Z1043" s="6"/>
      <c r="AA1043" s="5"/>
      <c r="AB1043" s="5"/>
      <c r="AC1043" s="4"/>
      <c r="AD1043" s="6"/>
      <c r="AE1043" s="4"/>
      <c r="AF1043" s="6"/>
      <c r="AG1043" s="5"/>
      <c r="AH1043" s="5"/>
      <c r="AI1043" s="4"/>
      <c r="AJ1043" s="6"/>
      <c r="AK1043" s="4"/>
      <c r="AL1043" s="6"/>
      <c r="AM1043" s="5"/>
      <c r="AN1043" s="5"/>
      <c r="AO1043" s="4"/>
      <c r="AP1043" s="6"/>
      <c r="AQ1043" s="4"/>
      <c r="AR1043" s="6"/>
      <c r="AS1043" s="5"/>
      <c r="AT1043" s="5"/>
      <c r="AU1043" s="4"/>
      <c r="AV1043" s="6"/>
      <c r="AW1043" s="4"/>
      <c r="AX1043" s="6"/>
      <c r="AY1043" s="5"/>
      <c r="AZ1043" s="5"/>
      <c r="BA1043" s="4"/>
      <c r="BB1043" s="6"/>
      <c r="BC1043" s="4"/>
      <c r="BD1043" s="6"/>
      <c r="BE1043" s="5"/>
      <c r="BF1043" s="5"/>
      <c r="BG1043" s="4"/>
      <c r="BH1043" s="6"/>
      <c r="BI1043" s="4"/>
      <c r="BJ1043" s="6"/>
      <c r="BK1043" s="5"/>
      <c r="BL1043" s="5"/>
      <c r="BM1043" s="4"/>
      <c r="BN1043" s="6"/>
      <c r="BO1043" s="4"/>
      <c r="BP1043" s="6"/>
      <c r="BQ1043" s="5"/>
      <c r="BR1043" s="5"/>
      <c r="BS1043" s="4"/>
      <c r="BT1043" s="6"/>
      <c r="BU1043" s="4"/>
      <c r="BV1043" s="6"/>
      <c r="BW1043" s="5"/>
      <c r="BX1043" s="5"/>
      <c r="BY1043" s="4"/>
      <c r="BZ1043" s="6"/>
      <c r="CA1043" s="4"/>
      <c r="CB1043" s="6"/>
      <c r="CC1043" s="5"/>
      <c r="CD1043" s="5"/>
      <c r="CE1043" s="4"/>
      <c r="CF1043" s="6"/>
      <c r="CG1043" s="4"/>
      <c r="CH1043" s="6"/>
      <c r="CI1043" s="5"/>
      <c r="CJ1043" s="5"/>
      <c r="CK1043" s="4"/>
      <c r="CL1043" s="6"/>
      <c r="CM1043" s="4"/>
      <c r="CN1043" s="6"/>
      <c r="CO1043" s="5"/>
      <c r="CP1043" s="5"/>
      <c r="CQ1043" s="4"/>
      <c r="CR1043" s="6"/>
      <c r="CS1043" s="4"/>
      <c r="CT1043" s="6"/>
      <c r="CU1043" s="5"/>
      <c r="CV1043" s="5"/>
      <c r="CW1043" s="4"/>
      <c r="CX1043" s="6"/>
      <c r="CY1043" s="4"/>
      <c r="CZ1043" s="6"/>
      <c r="DA1043" s="5"/>
      <c r="DB1043" s="5"/>
      <c r="DC1043" s="4"/>
      <c r="DD1043" s="6"/>
      <c r="DE1043" s="4"/>
      <c r="DF1043" s="6"/>
      <c r="DG1043" s="5"/>
      <c r="DH1043" s="5"/>
      <c r="DI1043" s="4"/>
      <c r="DJ1043" s="6"/>
      <c r="DK1043" s="4"/>
      <c r="DL1043" s="6"/>
      <c r="DM1043" s="5"/>
      <c r="DN1043" s="5"/>
      <c r="DO1043" s="4"/>
      <c r="DP1043" s="6"/>
      <c r="DQ1043" s="4"/>
      <c r="DR1043" s="6"/>
      <c r="DS1043" s="5"/>
      <c r="DT1043" s="5"/>
      <c r="DU1043" s="4"/>
      <c r="DV1043" s="6"/>
      <c r="DW1043" s="4"/>
      <c r="DX1043" s="6"/>
      <c r="DY1043" s="5"/>
      <c r="DZ1043" s="5"/>
      <c r="EA1043" s="4"/>
      <c r="EB1043" s="6"/>
      <c r="EC1043" s="4"/>
      <c r="ED1043" s="6"/>
      <c r="EE1043" s="5"/>
      <c r="EF1043" s="5"/>
      <c r="EG1043" s="4"/>
      <c r="EH1043" s="6"/>
      <c r="EI1043" s="4"/>
      <c r="EJ1043" s="6"/>
      <c r="EK1043" s="5"/>
      <c r="EL1043" s="5"/>
      <c r="EM1043" s="4"/>
      <c r="EN1043" s="6"/>
      <c r="EO1043" s="4"/>
      <c r="EP1043" s="6"/>
      <c r="EQ1043" s="5"/>
      <c r="ER1043" s="5"/>
      <c r="ES1043" s="4"/>
      <c r="ET1043" s="6"/>
      <c r="EU1043" s="4"/>
      <c r="EV1043" s="6"/>
      <c r="EW1043" s="5"/>
      <c r="EX1043" s="5"/>
      <c r="EY1043" s="4"/>
      <c r="EZ1043" s="6"/>
      <c r="FA1043" s="4"/>
      <c r="FB1043" s="6"/>
      <c r="FC1043" s="5"/>
      <c r="FD1043" s="5"/>
      <c r="FE1043" s="4"/>
      <c r="FF1043" s="6"/>
      <c r="FG1043" s="4"/>
      <c r="FH1043" s="6"/>
      <c r="FI1043" s="5"/>
      <c r="FJ1043" s="5"/>
      <c r="FK1043" s="4"/>
      <c r="FL1043" s="6"/>
      <c r="FM1043" s="4"/>
      <c r="FN1043" s="6"/>
      <c r="FO1043" s="5"/>
      <c r="FP1043" s="5"/>
      <c r="FQ1043" s="4"/>
      <c r="FR1043" s="6"/>
      <c r="FS1043" s="4"/>
      <c r="FT1043" s="6"/>
      <c r="FU1043" s="5"/>
      <c r="FV1043" s="5"/>
      <c r="FW1043" s="4"/>
      <c r="FX1043" s="6"/>
      <c r="FY1043" s="4"/>
      <c r="FZ1043" s="6"/>
      <c r="GA1043" s="5"/>
      <c r="GB1043" s="5"/>
      <c r="GC1043" s="4"/>
      <c r="GD1043" s="6"/>
      <c r="GE1043" s="4"/>
      <c r="GF1043" s="6"/>
      <c r="GG1043" s="5"/>
      <c r="GH1043" s="5"/>
      <c r="GI1043" s="4"/>
      <c r="GJ1043" s="6"/>
      <c r="GK1043" s="4"/>
      <c r="GL1043" s="6"/>
      <c r="GM1043" s="5"/>
      <c r="GN1043" s="5"/>
      <c r="GO1043" s="4"/>
      <c r="GP1043" s="6"/>
      <c r="GQ1043" s="4"/>
      <c r="GR1043" s="6"/>
      <c r="GS1043" s="5"/>
      <c r="GT1043" s="5"/>
      <c r="GU1043" s="4"/>
      <c r="GV1043" s="6"/>
      <c r="GW1043" s="4"/>
      <c r="GX1043" s="6"/>
      <c r="GY1043" s="5"/>
      <c r="GZ1043" s="5"/>
      <c r="HA1043" s="4"/>
      <c r="HB1043" s="6"/>
      <c r="HC1043" s="4"/>
      <c r="HD1043" s="6"/>
      <c r="HE1043" s="5"/>
      <c r="HF1043" s="5"/>
      <c r="HG1043" s="4"/>
      <c r="HH1043" s="6"/>
      <c r="HI1043" s="4"/>
      <c r="HJ1043" s="6"/>
      <c r="HK1043" s="5"/>
      <c r="HL1043" s="5"/>
      <c r="HM1043" s="4"/>
      <c r="HN1043" s="6"/>
      <c r="HO1043" s="4"/>
      <c r="HP1043" s="6"/>
      <c r="HQ1043" s="5"/>
      <c r="HR1043" s="5"/>
      <c r="HS1043" s="4"/>
      <c r="HT1043" s="6"/>
      <c r="HU1043" s="4"/>
      <c r="HV1043" s="6"/>
      <c r="HW1043" s="5"/>
      <c r="HX1043" s="5"/>
      <c r="HY1043" s="4"/>
      <c r="HZ1043" s="6"/>
      <c r="IA1043" s="4"/>
      <c r="IB1043" s="6"/>
      <c r="IC1043" s="5"/>
      <c r="ID1043" s="5"/>
      <c r="IE1043" s="4"/>
      <c r="IF1043" s="6"/>
      <c r="IG1043" s="4"/>
      <c r="IH1043" s="6"/>
      <c r="II1043" s="5"/>
      <c r="IJ1043" s="5"/>
      <c r="IK1043" s="4"/>
      <c r="IL1043" s="6"/>
      <c r="IM1043" s="4"/>
      <c r="IN1043" s="6"/>
      <c r="IO1043" s="5"/>
      <c r="IP1043" s="5"/>
      <c r="IQ1043" s="4"/>
      <c r="IR1043" s="6"/>
      <c r="IS1043" s="4"/>
      <c r="IT1043" s="6"/>
      <c r="IU1043" s="5"/>
      <c r="IV1043" s="5"/>
      <c r="IW1043" s="4"/>
      <c r="IX1043" s="6"/>
      <c r="IY1043" s="4"/>
      <c r="IZ1043" s="6"/>
      <c r="JA1043" s="5"/>
      <c r="JB1043" s="5"/>
      <c r="JC1043" s="4"/>
      <c r="JD1043" s="6"/>
      <c r="JE1043" s="4"/>
      <c r="JF1043" s="6"/>
      <c r="JG1043" s="5"/>
      <c r="JH1043" s="5"/>
      <c r="JI1043" s="4"/>
      <c r="JJ1043" s="6"/>
      <c r="JK1043" s="4"/>
      <c r="JL1043" s="6"/>
      <c r="JM1043" s="5"/>
      <c r="JN1043" s="5"/>
      <c r="JO1043" s="4"/>
      <c r="JP1043" s="6"/>
      <c r="JQ1043" s="4"/>
      <c r="JR1043" s="6"/>
      <c r="JS1043" s="5"/>
      <c r="JT1043" s="5"/>
      <c r="JU1043" s="4"/>
      <c r="JV1043" s="6"/>
      <c r="JW1043" s="4"/>
      <c r="JX1043" s="6"/>
      <c r="JY1043" s="5"/>
      <c r="JZ1043" s="5"/>
      <c r="KA1043" s="4"/>
      <c r="KB1043" s="6"/>
      <c r="KC1043" s="4"/>
      <c r="KD1043" s="6"/>
      <c r="KE1043" s="5"/>
      <c r="KF1043" s="5"/>
      <c r="KG1043" s="4"/>
      <c r="KH1043" s="6"/>
      <c r="KI1043" s="4"/>
      <c r="KJ1043" s="6"/>
      <c r="KK1043" s="5"/>
      <c r="KL1043" s="5"/>
    </row>
    <row r="1044">
      <c r="A1044" s="3" t="s">
        <v>85</v>
      </c>
      <c r="B1044" s="3" t="s">
        <v>1175</v>
      </c>
      <c r="C1044" s="3" t="s">
        <v>87</v>
      </c>
      <c r="D1044" s="3" t="s">
        <v>712</v>
      </c>
      <c r="E1044" s="3" t="s">
        <v>1190</v>
      </c>
      <c r="F1044" s="3" t="s">
        <v>104</v>
      </c>
      <c r="G1044" s="3" t="s">
        <v>104</v>
      </c>
      <c r="H1044" s="3" t="s">
        <v>104</v>
      </c>
      <c r="I1044" s="4"/>
      <c r="J1044" s="4">
        <f>=ROUNDDOWN({0},0)</f>
      </c>
      <c r="K1044" s="4"/>
      <c r="L1044" s="5"/>
      <c r="M1044" s="4"/>
      <c r="N1044" s="4">
        <f>=ROUNDDOWN({0},0)</f>
      </c>
      <c r="O1044" s="4"/>
      <c r="P1044" s="5"/>
      <c r="Q1044" s="4"/>
      <c r="R1044" s="6"/>
      <c r="S1044" s="4"/>
      <c r="T1044" s="6"/>
      <c r="U1044" s="5"/>
      <c r="V1044" s="5"/>
      <c r="W1044" s="4"/>
      <c r="X1044" s="6"/>
      <c r="Y1044" s="4"/>
      <c r="Z1044" s="6"/>
      <c r="AA1044" s="5"/>
      <c r="AB1044" s="5"/>
      <c r="AC1044" s="4"/>
      <c r="AD1044" s="6"/>
      <c r="AE1044" s="4"/>
      <c r="AF1044" s="6"/>
      <c r="AG1044" s="5"/>
      <c r="AH1044" s="5"/>
      <c r="AI1044" s="4"/>
      <c r="AJ1044" s="6"/>
      <c r="AK1044" s="4"/>
      <c r="AL1044" s="6"/>
      <c r="AM1044" s="5"/>
      <c r="AN1044" s="5"/>
      <c r="AO1044" s="4"/>
      <c r="AP1044" s="6"/>
      <c r="AQ1044" s="4"/>
      <c r="AR1044" s="6"/>
      <c r="AS1044" s="5"/>
      <c r="AT1044" s="5"/>
      <c r="AU1044" s="4"/>
      <c r="AV1044" s="6"/>
      <c r="AW1044" s="4"/>
      <c r="AX1044" s="6"/>
      <c r="AY1044" s="5"/>
      <c r="AZ1044" s="5"/>
      <c r="BA1044" s="4"/>
      <c r="BB1044" s="6"/>
      <c r="BC1044" s="4"/>
      <c r="BD1044" s="6"/>
      <c r="BE1044" s="5"/>
      <c r="BF1044" s="5"/>
      <c r="BG1044" s="4"/>
      <c r="BH1044" s="6"/>
      <c r="BI1044" s="4"/>
      <c r="BJ1044" s="6"/>
      <c r="BK1044" s="5"/>
      <c r="BL1044" s="5"/>
      <c r="BM1044" s="4"/>
      <c r="BN1044" s="6"/>
      <c r="BO1044" s="4"/>
      <c r="BP1044" s="6"/>
      <c r="BQ1044" s="5"/>
      <c r="BR1044" s="5"/>
      <c r="BS1044" s="4"/>
      <c r="BT1044" s="6"/>
      <c r="BU1044" s="4"/>
      <c r="BV1044" s="6"/>
      <c r="BW1044" s="5"/>
      <c r="BX1044" s="5"/>
      <c r="BY1044" s="4"/>
      <c r="BZ1044" s="6"/>
      <c r="CA1044" s="4"/>
      <c r="CB1044" s="6"/>
      <c r="CC1044" s="5"/>
      <c r="CD1044" s="5"/>
      <c r="CE1044" s="4"/>
      <c r="CF1044" s="6"/>
      <c r="CG1044" s="4"/>
      <c r="CH1044" s="6"/>
      <c r="CI1044" s="5"/>
      <c r="CJ1044" s="5"/>
      <c r="CK1044" s="4"/>
      <c r="CL1044" s="6"/>
      <c r="CM1044" s="4"/>
      <c r="CN1044" s="6"/>
      <c r="CO1044" s="5"/>
      <c r="CP1044" s="5"/>
      <c r="CQ1044" s="4"/>
      <c r="CR1044" s="6"/>
      <c r="CS1044" s="4"/>
      <c r="CT1044" s="6"/>
      <c r="CU1044" s="5"/>
      <c r="CV1044" s="5"/>
      <c r="CW1044" s="4"/>
      <c r="CX1044" s="6"/>
      <c r="CY1044" s="4"/>
      <c r="CZ1044" s="6"/>
      <c r="DA1044" s="5"/>
      <c r="DB1044" s="5"/>
      <c r="DC1044" s="4"/>
      <c r="DD1044" s="6"/>
      <c r="DE1044" s="4"/>
      <c r="DF1044" s="6"/>
      <c r="DG1044" s="5"/>
      <c r="DH1044" s="5"/>
      <c r="DI1044" s="4"/>
      <c r="DJ1044" s="6"/>
      <c r="DK1044" s="4"/>
      <c r="DL1044" s="6"/>
      <c r="DM1044" s="5"/>
      <c r="DN1044" s="5"/>
      <c r="DO1044" s="4"/>
      <c r="DP1044" s="6"/>
      <c r="DQ1044" s="4"/>
      <c r="DR1044" s="6"/>
      <c r="DS1044" s="5"/>
      <c r="DT1044" s="5"/>
      <c r="DU1044" s="4"/>
      <c r="DV1044" s="6"/>
      <c r="DW1044" s="4"/>
      <c r="DX1044" s="6"/>
      <c r="DY1044" s="5"/>
      <c r="DZ1044" s="5"/>
      <c r="EA1044" s="4"/>
      <c r="EB1044" s="6"/>
      <c r="EC1044" s="4"/>
      <c r="ED1044" s="6"/>
      <c r="EE1044" s="5"/>
      <c r="EF1044" s="5"/>
      <c r="EG1044" s="4"/>
      <c r="EH1044" s="6"/>
      <c r="EI1044" s="4"/>
      <c r="EJ1044" s="6"/>
      <c r="EK1044" s="5"/>
      <c r="EL1044" s="5"/>
      <c r="EM1044" s="4"/>
      <c r="EN1044" s="6"/>
      <c r="EO1044" s="4"/>
      <c r="EP1044" s="6"/>
      <c r="EQ1044" s="5"/>
      <c r="ER1044" s="5"/>
      <c r="ES1044" s="4"/>
      <c r="ET1044" s="6"/>
      <c r="EU1044" s="4"/>
      <c r="EV1044" s="6"/>
      <c r="EW1044" s="5"/>
      <c r="EX1044" s="5"/>
      <c r="EY1044" s="4"/>
      <c r="EZ1044" s="6"/>
      <c r="FA1044" s="4"/>
      <c r="FB1044" s="6"/>
      <c r="FC1044" s="5"/>
      <c r="FD1044" s="5"/>
      <c r="FE1044" s="4"/>
      <c r="FF1044" s="6"/>
      <c r="FG1044" s="4"/>
      <c r="FH1044" s="6"/>
      <c r="FI1044" s="5"/>
      <c r="FJ1044" s="5"/>
      <c r="FK1044" s="4"/>
      <c r="FL1044" s="6"/>
      <c r="FM1044" s="4"/>
      <c r="FN1044" s="6"/>
      <c r="FO1044" s="5"/>
      <c r="FP1044" s="5"/>
      <c r="FQ1044" s="4"/>
      <c r="FR1044" s="6"/>
      <c r="FS1044" s="4"/>
      <c r="FT1044" s="6"/>
      <c r="FU1044" s="5"/>
      <c r="FV1044" s="5"/>
      <c r="FW1044" s="4"/>
      <c r="FX1044" s="6"/>
      <c r="FY1044" s="4"/>
      <c r="FZ1044" s="6"/>
      <c r="GA1044" s="5"/>
      <c r="GB1044" s="5"/>
      <c r="GC1044" s="4"/>
      <c r="GD1044" s="6"/>
      <c r="GE1044" s="4"/>
      <c r="GF1044" s="6"/>
      <c r="GG1044" s="5"/>
      <c r="GH1044" s="5"/>
      <c r="GI1044" s="4"/>
      <c r="GJ1044" s="6"/>
      <c r="GK1044" s="4"/>
      <c r="GL1044" s="6"/>
      <c r="GM1044" s="5"/>
      <c r="GN1044" s="5"/>
      <c r="GO1044" s="4"/>
      <c r="GP1044" s="6"/>
      <c r="GQ1044" s="4"/>
      <c r="GR1044" s="6"/>
      <c r="GS1044" s="5"/>
      <c r="GT1044" s="5"/>
      <c r="GU1044" s="4"/>
      <c r="GV1044" s="6"/>
      <c r="GW1044" s="4"/>
      <c r="GX1044" s="6"/>
      <c r="GY1044" s="5"/>
      <c r="GZ1044" s="5"/>
      <c r="HA1044" s="4"/>
      <c r="HB1044" s="6"/>
      <c r="HC1044" s="4"/>
      <c r="HD1044" s="6"/>
      <c r="HE1044" s="5"/>
      <c r="HF1044" s="5"/>
      <c r="HG1044" s="4"/>
      <c r="HH1044" s="6"/>
      <c r="HI1044" s="4"/>
      <c r="HJ1044" s="6"/>
      <c r="HK1044" s="5"/>
      <c r="HL1044" s="5"/>
      <c r="HM1044" s="4"/>
      <c r="HN1044" s="6"/>
      <c r="HO1044" s="4"/>
      <c r="HP1044" s="6"/>
      <c r="HQ1044" s="5"/>
      <c r="HR1044" s="5"/>
      <c r="HS1044" s="4"/>
      <c r="HT1044" s="6"/>
      <c r="HU1044" s="4"/>
      <c r="HV1044" s="6"/>
      <c r="HW1044" s="5"/>
      <c r="HX1044" s="5"/>
      <c r="HY1044" s="4"/>
      <c r="HZ1044" s="6"/>
      <c r="IA1044" s="4"/>
      <c r="IB1044" s="6"/>
      <c r="IC1044" s="5"/>
      <c r="ID1044" s="5"/>
      <c r="IE1044" s="4"/>
      <c r="IF1044" s="6"/>
      <c r="IG1044" s="4"/>
      <c r="IH1044" s="6"/>
      <c r="II1044" s="5"/>
      <c r="IJ1044" s="5"/>
      <c r="IK1044" s="4"/>
      <c r="IL1044" s="6"/>
      <c r="IM1044" s="4"/>
      <c r="IN1044" s="6"/>
      <c r="IO1044" s="5"/>
      <c r="IP1044" s="5"/>
      <c r="IQ1044" s="4"/>
      <c r="IR1044" s="6"/>
      <c r="IS1044" s="4"/>
      <c r="IT1044" s="6"/>
      <c r="IU1044" s="5"/>
      <c r="IV1044" s="5"/>
      <c r="IW1044" s="4"/>
      <c r="IX1044" s="6"/>
      <c r="IY1044" s="4"/>
      <c r="IZ1044" s="6"/>
      <c r="JA1044" s="5"/>
      <c r="JB1044" s="5"/>
      <c r="JC1044" s="4"/>
      <c r="JD1044" s="6"/>
      <c r="JE1044" s="4"/>
      <c r="JF1044" s="6"/>
      <c r="JG1044" s="5"/>
      <c r="JH1044" s="5"/>
      <c r="JI1044" s="4"/>
      <c r="JJ1044" s="6"/>
      <c r="JK1044" s="4"/>
      <c r="JL1044" s="6"/>
      <c r="JM1044" s="5"/>
      <c r="JN1044" s="5"/>
      <c r="JO1044" s="4"/>
      <c r="JP1044" s="6"/>
      <c r="JQ1044" s="4"/>
      <c r="JR1044" s="6"/>
      <c r="JS1044" s="5"/>
      <c r="JT1044" s="5"/>
      <c r="JU1044" s="4"/>
      <c r="JV1044" s="6"/>
      <c r="JW1044" s="4"/>
      <c r="JX1044" s="6"/>
      <c r="JY1044" s="5"/>
      <c r="JZ1044" s="5"/>
      <c r="KA1044" s="4"/>
      <c r="KB1044" s="6"/>
      <c r="KC1044" s="4"/>
      <c r="KD1044" s="6"/>
      <c r="KE1044" s="5"/>
      <c r="KF1044" s="5"/>
      <c r="KG1044" s="4"/>
      <c r="KH1044" s="6"/>
      <c r="KI1044" s="4"/>
      <c r="KJ1044" s="6"/>
      <c r="KK1044" s="5"/>
      <c r="KL1044" s="5"/>
    </row>
    <row r="1045">
      <c r="A1045" s="3" t="s">
        <v>85</v>
      </c>
      <c r="B1045" s="3" t="s">
        <v>1175</v>
      </c>
      <c r="C1045" s="3" t="s">
        <v>87</v>
      </c>
      <c r="D1045" s="3" t="s">
        <v>712</v>
      </c>
      <c r="E1045" s="3" t="s">
        <v>1191</v>
      </c>
      <c r="F1045" s="3" t="s">
        <v>104</v>
      </c>
      <c r="G1045" s="3" t="s">
        <v>104</v>
      </c>
      <c r="H1045" s="3" t="s">
        <v>104</v>
      </c>
      <c r="I1045" s="4"/>
      <c r="J1045" s="4">
        <f>=ROUNDDOWN({0},0)</f>
      </c>
      <c r="K1045" s="4"/>
      <c r="L1045" s="5"/>
      <c r="M1045" s="4"/>
      <c r="N1045" s="4">
        <f>=ROUNDDOWN({0},0)</f>
      </c>
      <c r="O1045" s="4"/>
      <c r="P1045" s="5"/>
      <c r="Q1045" s="4"/>
      <c r="R1045" s="6"/>
      <c r="S1045" s="4"/>
      <c r="T1045" s="6"/>
      <c r="U1045" s="5"/>
      <c r="V1045" s="5"/>
      <c r="W1045" s="4"/>
      <c r="X1045" s="6"/>
      <c r="Y1045" s="4"/>
      <c r="Z1045" s="6"/>
      <c r="AA1045" s="5"/>
      <c r="AB1045" s="5"/>
      <c r="AC1045" s="4"/>
      <c r="AD1045" s="6"/>
      <c r="AE1045" s="4"/>
      <c r="AF1045" s="6"/>
      <c r="AG1045" s="5"/>
      <c r="AH1045" s="5"/>
      <c r="AI1045" s="4"/>
      <c r="AJ1045" s="6"/>
      <c r="AK1045" s="4"/>
      <c r="AL1045" s="6"/>
      <c r="AM1045" s="5"/>
      <c r="AN1045" s="5"/>
      <c r="AO1045" s="4"/>
      <c r="AP1045" s="6"/>
      <c r="AQ1045" s="4"/>
      <c r="AR1045" s="6"/>
      <c r="AS1045" s="5"/>
      <c r="AT1045" s="5"/>
      <c r="AU1045" s="4"/>
      <c r="AV1045" s="6"/>
      <c r="AW1045" s="4"/>
      <c r="AX1045" s="6"/>
      <c r="AY1045" s="5"/>
      <c r="AZ1045" s="5"/>
      <c r="BA1045" s="4"/>
      <c r="BB1045" s="6"/>
      <c r="BC1045" s="4"/>
      <c r="BD1045" s="6"/>
      <c r="BE1045" s="5"/>
      <c r="BF1045" s="5"/>
      <c r="BG1045" s="4"/>
      <c r="BH1045" s="6"/>
      <c r="BI1045" s="4"/>
      <c r="BJ1045" s="6"/>
      <c r="BK1045" s="5"/>
      <c r="BL1045" s="5"/>
      <c r="BM1045" s="4"/>
      <c r="BN1045" s="6"/>
      <c r="BO1045" s="4"/>
      <c r="BP1045" s="6"/>
      <c r="BQ1045" s="5"/>
      <c r="BR1045" s="5"/>
      <c r="BS1045" s="4"/>
      <c r="BT1045" s="6"/>
      <c r="BU1045" s="4"/>
      <c r="BV1045" s="6"/>
      <c r="BW1045" s="5"/>
      <c r="BX1045" s="5"/>
      <c r="BY1045" s="4"/>
      <c r="BZ1045" s="6"/>
      <c r="CA1045" s="4"/>
      <c r="CB1045" s="6"/>
      <c r="CC1045" s="5"/>
      <c r="CD1045" s="5"/>
      <c r="CE1045" s="4"/>
      <c r="CF1045" s="6"/>
      <c r="CG1045" s="4"/>
      <c r="CH1045" s="6"/>
      <c r="CI1045" s="5"/>
      <c r="CJ1045" s="5"/>
      <c r="CK1045" s="4"/>
      <c r="CL1045" s="6"/>
      <c r="CM1045" s="4"/>
      <c r="CN1045" s="6"/>
      <c r="CO1045" s="5"/>
      <c r="CP1045" s="5"/>
      <c r="CQ1045" s="4"/>
      <c r="CR1045" s="6"/>
      <c r="CS1045" s="4"/>
      <c r="CT1045" s="6"/>
      <c r="CU1045" s="5"/>
      <c r="CV1045" s="5"/>
      <c r="CW1045" s="4"/>
      <c r="CX1045" s="6"/>
      <c r="CY1045" s="4"/>
      <c r="CZ1045" s="6"/>
      <c r="DA1045" s="5"/>
      <c r="DB1045" s="5"/>
      <c r="DC1045" s="4"/>
      <c r="DD1045" s="6"/>
      <c r="DE1045" s="4"/>
      <c r="DF1045" s="6"/>
      <c r="DG1045" s="5"/>
      <c r="DH1045" s="5"/>
      <c r="DI1045" s="4"/>
      <c r="DJ1045" s="6"/>
      <c r="DK1045" s="4"/>
      <c r="DL1045" s="6"/>
      <c r="DM1045" s="5"/>
      <c r="DN1045" s="5"/>
      <c r="DO1045" s="4"/>
      <c r="DP1045" s="6"/>
      <c r="DQ1045" s="4"/>
      <c r="DR1045" s="6"/>
      <c r="DS1045" s="5"/>
      <c r="DT1045" s="5"/>
      <c r="DU1045" s="4"/>
      <c r="DV1045" s="6"/>
      <c r="DW1045" s="4"/>
      <c r="DX1045" s="6"/>
      <c r="DY1045" s="5"/>
      <c r="DZ1045" s="5"/>
      <c r="EA1045" s="4"/>
      <c r="EB1045" s="6"/>
      <c r="EC1045" s="4"/>
      <c r="ED1045" s="6"/>
      <c r="EE1045" s="5"/>
      <c r="EF1045" s="5"/>
      <c r="EG1045" s="4"/>
      <c r="EH1045" s="6"/>
      <c r="EI1045" s="4"/>
      <c r="EJ1045" s="6"/>
      <c r="EK1045" s="5"/>
      <c r="EL1045" s="5"/>
      <c r="EM1045" s="4"/>
      <c r="EN1045" s="6"/>
      <c r="EO1045" s="4"/>
      <c r="EP1045" s="6"/>
      <c r="EQ1045" s="5"/>
      <c r="ER1045" s="5"/>
      <c r="ES1045" s="4"/>
      <c r="ET1045" s="6"/>
      <c r="EU1045" s="4"/>
      <c r="EV1045" s="6"/>
      <c r="EW1045" s="5"/>
      <c r="EX1045" s="5"/>
      <c r="EY1045" s="4"/>
      <c r="EZ1045" s="6"/>
      <c r="FA1045" s="4"/>
      <c r="FB1045" s="6"/>
      <c r="FC1045" s="5"/>
      <c r="FD1045" s="5"/>
      <c r="FE1045" s="4"/>
      <c r="FF1045" s="6"/>
      <c r="FG1045" s="4"/>
      <c r="FH1045" s="6"/>
      <c r="FI1045" s="5"/>
      <c r="FJ1045" s="5"/>
      <c r="FK1045" s="4"/>
      <c r="FL1045" s="6"/>
      <c r="FM1045" s="4"/>
      <c r="FN1045" s="6"/>
      <c r="FO1045" s="5"/>
      <c r="FP1045" s="5"/>
      <c r="FQ1045" s="4"/>
      <c r="FR1045" s="6"/>
      <c r="FS1045" s="4"/>
      <c r="FT1045" s="6"/>
      <c r="FU1045" s="5"/>
      <c r="FV1045" s="5"/>
      <c r="FW1045" s="4"/>
      <c r="FX1045" s="6"/>
      <c r="FY1045" s="4"/>
      <c r="FZ1045" s="6"/>
      <c r="GA1045" s="5"/>
      <c r="GB1045" s="5"/>
      <c r="GC1045" s="4"/>
      <c r="GD1045" s="6"/>
      <c r="GE1045" s="4"/>
      <c r="GF1045" s="6"/>
      <c r="GG1045" s="5"/>
      <c r="GH1045" s="5"/>
      <c r="GI1045" s="4"/>
      <c r="GJ1045" s="6"/>
      <c r="GK1045" s="4"/>
      <c r="GL1045" s="6"/>
      <c r="GM1045" s="5"/>
      <c r="GN1045" s="5"/>
      <c r="GO1045" s="4"/>
      <c r="GP1045" s="6"/>
      <c r="GQ1045" s="4"/>
      <c r="GR1045" s="6"/>
      <c r="GS1045" s="5"/>
      <c r="GT1045" s="5"/>
      <c r="GU1045" s="4"/>
      <c r="GV1045" s="6"/>
      <c r="GW1045" s="4"/>
      <c r="GX1045" s="6"/>
      <c r="GY1045" s="5"/>
      <c r="GZ1045" s="5"/>
      <c r="HA1045" s="4"/>
      <c r="HB1045" s="6"/>
      <c r="HC1045" s="4"/>
      <c r="HD1045" s="6"/>
      <c r="HE1045" s="5"/>
      <c r="HF1045" s="5"/>
      <c r="HG1045" s="4"/>
      <c r="HH1045" s="6"/>
      <c r="HI1045" s="4"/>
      <c r="HJ1045" s="6"/>
      <c r="HK1045" s="5"/>
      <c r="HL1045" s="5"/>
      <c r="HM1045" s="4"/>
      <c r="HN1045" s="6"/>
      <c r="HO1045" s="4"/>
      <c r="HP1045" s="6"/>
      <c r="HQ1045" s="5"/>
      <c r="HR1045" s="5"/>
      <c r="HS1045" s="4"/>
      <c r="HT1045" s="6"/>
      <c r="HU1045" s="4"/>
      <c r="HV1045" s="6"/>
      <c r="HW1045" s="5"/>
      <c r="HX1045" s="5"/>
      <c r="HY1045" s="4"/>
      <c r="HZ1045" s="6"/>
      <c r="IA1045" s="4"/>
      <c r="IB1045" s="6"/>
      <c r="IC1045" s="5"/>
      <c r="ID1045" s="5"/>
      <c r="IE1045" s="4"/>
      <c r="IF1045" s="6"/>
      <c r="IG1045" s="4"/>
      <c r="IH1045" s="6"/>
      <c r="II1045" s="5"/>
      <c r="IJ1045" s="5"/>
      <c r="IK1045" s="4"/>
      <c r="IL1045" s="6"/>
      <c r="IM1045" s="4"/>
      <c r="IN1045" s="6"/>
      <c r="IO1045" s="5"/>
      <c r="IP1045" s="5"/>
      <c r="IQ1045" s="4"/>
      <c r="IR1045" s="6"/>
      <c r="IS1045" s="4"/>
      <c r="IT1045" s="6"/>
      <c r="IU1045" s="5"/>
      <c r="IV1045" s="5"/>
      <c r="IW1045" s="4"/>
      <c r="IX1045" s="6"/>
      <c r="IY1045" s="4"/>
      <c r="IZ1045" s="6"/>
      <c r="JA1045" s="5"/>
      <c r="JB1045" s="5"/>
      <c r="JC1045" s="4"/>
      <c r="JD1045" s="6"/>
      <c r="JE1045" s="4"/>
      <c r="JF1045" s="6"/>
      <c r="JG1045" s="5"/>
      <c r="JH1045" s="5"/>
      <c r="JI1045" s="4"/>
      <c r="JJ1045" s="6"/>
      <c r="JK1045" s="4"/>
      <c r="JL1045" s="6"/>
      <c r="JM1045" s="5"/>
      <c r="JN1045" s="5"/>
      <c r="JO1045" s="4"/>
      <c r="JP1045" s="6"/>
      <c r="JQ1045" s="4"/>
      <c r="JR1045" s="6"/>
      <c r="JS1045" s="5"/>
      <c r="JT1045" s="5"/>
      <c r="JU1045" s="4"/>
      <c r="JV1045" s="6"/>
      <c r="JW1045" s="4"/>
      <c r="JX1045" s="6"/>
      <c r="JY1045" s="5"/>
      <c r="JZ1045" s="5"/>
      <c r="KA1045" s="4"/>
      <c r="KB1045" s="6"/>
      <c r="KC1045" s="4"/>
      <c r="KD1045" s="6"/>
      <c r="KE1045" s="5"/>
      <c r="KF1045" s="5"/>
      <c r="KG1045" s="4"/>
      <c r="KH1045" s="6"/>
      <c r="KI1045" s="4"/>
      <c r="KJ1045" s="6"/>
      <c r="KK1045" s="5"/>
      <c r="KL1045" s="5"/>
    </row>
    <row r="1046">
      <c r="A1046" s="3" t="s">
        <v>85</v>
      </c>
      <c r="B1046" s="3" t="s">
        <v>1175</v>
      </c>
      <c r="C1046" s="3" t="s">
        <v>87</v>
      </c>
      <c r="D1046" s="3" t="s">
        <v>712</v>
      </c>
      <c r="E1046" s="3" t="s">
        <v>1192</v>
      </c>
      <c r="F1046" s="3" t="s">
        <v>104</v>
      </c>
      <c r="G1046" s="3" t="s">
        <v>104</v>
      </c>
      <c r="H1046" s="3" t="s">
        <v>104</v>
      </c>
      <c r="I1046" s="4"/>
      <c r="J1046" s="4">
        <f>=ROUNDDOWN({0},0)</f>
      </c>
      <c r="K1046" s="4"/>
      <c r="L1046" s="5"/>
      <c r="M1046" s="4"/>
      <c r="N1046" s="4">
        <f>=ROUNDDOWN({0},0)</f>
      </c>
      <c r="O1046" s="4"/>
      <c r="P1046" s="5"/>
      <c r="Q1046" s="4"/>
      <c r="R1046" s="6"/>
      <c r="S1046" s="4"/>
      <c r="T1046" s="6"/>
      <c r="U1046" s="5"/>
      <c r="V1046" s="5"/>
      <c r="W1046" s="4"/>
      <c r="X1046" s="6"/>
      <c r="Y1046" s="4"/>
      <c r="Z1046" s="6"/>
      <c r="AA1046" s="5"/>
      <c r="AB1046" s="5"/>
      <c r="AC1046" s="4"/>
      <c r="AD1046" s="6"/>
      <c r="AE1046" s="4"/>
      <c r="AF1046" s="6"/>
      <c r="AG1046" s="5"/>
      <c r="AH1046" s="5"/>
      <c r="AI1046" s="4"/>
      <c r="AJ1046" s="6"/>
      <c r="AK1046" s="4"/>
      <c r="AL1046" s="6"/>
      <c r="AM1046" s="5"/>
      <c r="AN1046" s="5"/>
      <c r="AO1046" s="4"/>
      <c r="AP1046" s="6"/>
      <c r="AQ1046" s="4"/>
      <c r="AR1046" s="6"/>
      <c r="AS1046" s="5"/>
      <c r="AT1046" s="5"/>
      <c r="AU1046" s="4"/>
      <c r="AV1046" s="6"/>
      <c r="AW1046" s="4"/>
      <c r="AX1046" s="6"/>
      <c r="AY1046" s="5"/>
      <c r="AZ1046" s="5"/>
      <c r="BA1046" s="4"/>
      <c r="BB1046" s="6"/>
      <c r="BC1046" s="4"/>
      <c r="BD1046" s="6"/>
      <c r="BE1046" s="5"/>
      <c r="BF1046" s="5"/>
      <c r="BG1046" s="4"/>
      <c r="BH1046" s="6"/>
      <c r="BI1046" s="4"/>
      <c r="BJ1046" s="6"/>
      <c r="BK1046" s="5"/>
      <c r="BL1046" s="5"/>
      <c r="BM1046" s="4"/>
      <c r="BN1046" s="6"/>
      <c r="BO1046" s="4"/>
      <c r="BP1046" s="6"/>
      <c r="BQ1046" s="5"/>
      <c r="BR1046" s="5"/>
      <c r="BS1046" s="4"/>
      <c r="BT1046" s="6"/>
      <c r="BU1046" s="4"/>
      <c r="BV1046" s="6"/>
      <c r="BW1046" s="5"/>
      <c r="BX1046" s="5"/>
      <c r="BY1046" s="4"/>
      <c r="BZ1046" s="6"/>
      <c r="CA1046" s="4"/>
      <c r="CB1046" s="6"/>
      <c r="CC1046" s="5"/>
      <c r="CD1046" s="5"/>
      <c r="CE1046" s="4"/>
      <c r="CF1046" s="6"/>
      <c r="CG1046" s="4"/>
      <c r="CH1046" s="6"/>
      <c r="CI1046" s="5"/>
      <c r="CJ1046" s="5"/>
      <c r="CK1046" s="4"/>
      <c r="CL1046" s="6"/>
      <c r="CM1046" s="4"/>
      <c r="CN1046" s="6"/>
      <c r="CO1046" s="5"/>
      <c r="CP1046" s="5"/>
      <c r="CQ1046" s="4"/>
      <c r="CR1046" s="6"/>
      <c r="CS1046" s="4"/>
      <c r="CT1046" s="6"/>
      <c r="CU1046" s="5"/>
      <c r="CV1046" s="5"/>
      <c r="CW1046" s="4"/>
      <c r="CX1046" s="6"/>
      <c r="CY1046" s="4"/>
      <c r="CZ1046" s="6"/>
      <c r="DA1046" s="5"/>
      <c r="DB1046" s="5"/>
      <c r="DC1046" s="4"/>
      <c r="DD1046" s="6"/>
      <c r="DE1046" s="4"/>
      <c r="DF1046" s="6"/>
      <c r="DG1046" s="5"/>
      <c r="DH1046" s="5"/>
      <c r="DI1046" s="4"/>
      <c r="DJ1046" s="6"/>
      <c r="DK1046" s="4"/>
      <c r="DL1046" s="6"/>
      <c r="DM1046" s="5"/>
      <c r="DN1046" s="5"/>
      <c r="DO1046" s="4"/>
      <c r="DP1046" s="6"/>
      <c r="DQ1046" s="4"/>
      <c r="DR1046" s="6"/>
      <c r="DS1046" s="5"/>
      <c r="DT1046" s="5"/>
      <c r="DU1046" s="4"/>
      <c r="DV1046" s="6"/>
      <c r="DW1046" s="4"/>
      <c r="DX1046" s="6"/>
      <c r="DY1046" s="5"/>
      <c r="DZ1046" s="5"/>
      <c r="EA1046" s="4"/>
      <c r="EB1046" s="6"/>
      <c r="EC1046" s="4"/>
      <c r="ED1046" s="6"/>
      <c r="EE1046" s="5"/>
      <c r="EF1046" s="5"/>
      <c r="EG1046" s="4"/>
      <c r="EH1046" s="6"/>
      <c r="EI1046" s="4"/>
      <c r="EJ1046" s="6"/>
      <c r="EK1046" s="5"/>
      <c r="EL1046" s="5"/>
      <c r="EM1046" s="4"/>
      <c r="EN1046" s="6"/>
      <c r="EO1046" s="4"/>
      <c r="EP1046" s="6"/>
      <c r="EQ1046" s="5"/>
      <c r="ER1046" s="5"/>
      <c r="ES1046" s="4"/>
      <c r="ET1046" s="6"/>
      <c r="EU1046" s="4"/>
      <c r="EV1046" s="6"/>
      <c r="EW1046" s="5"/>
      <c r="EX1046" s="5"/>
      <c r="EY1046" s="4"/>
      <c r="EZ1046" s="6"/>
      <c r="FA1046" s="4"/>
      <c r="FB1046" s="6"/>
      <c r="FC1046" s="5"/>
      <c r="FD1046" s="5"/>
      <c r="FE1046" s="4"/>
      <c r="FF1046" s="6"/>
      <c r="FG1046" s="4"/>
      <c r="FH1046" s="6"/>
      <c r="FI1046" s="5"/>
      <c r="FJ1046" s="5"/>
      <c r="FK1046" s="4"/>
      <c r="FL1046" s="6"/>
      <c r="FM1046" s="4"/>
      <c r="FN1046" s="6"/>
      <c r="FO1046" s="5"/>
      <c r="FP1046" s="5"/>
      <c r="FQ1046" s="4"/>
      <c r="FR1046" s="6"/>
      <c r="FS1046" s="4"/>
      <c r="FT1046" s="6"/>
      <c r="FU1046" s="5"/>
      <c r="FV1046" s="5"/>
      <c r="FW1046" s="4"/>
      <c r="FX1046" s="6"/>
      <c r="FY1046" s="4"/>
      <c r="FZ1046" s="6"/>
      <c r="GA1046" s="5"/>
      <c r="GB1046" s="5"/>
      <c r="GC1046" s="4"/>
      <c r="GD1046" s="6"/>
      <c r="GE1046" s="4"/>
      <c r="GF1046" s="6"/>
      <c r="GG1046" s="5"/>
      <c r="GH1046" s="5"/>
      <c r="GI1046" s="4"/>
      <c r="GJ1046" s="6"/>
      <c r="GK1046" s="4"/>
      <c r="GL1046" s="6"/>
      <c r="GM1046" s="5"/>
      <c r="GN1046" s="5"/>
      <c r="GO1046" s="4"/>
      <c r="GP1046" s="6"/>
      <c r="GQ1046" s="4"/>
      <c r="GR1046" s="6"/>
      <c r="GS1046" s="5"/>
      <c r="GT1046" s="5"/>
      <c r="GU1046" s="4"/>
      <c r="GV1046" s="6"/>
      <c r="GW1046" s="4"/>
      <c r="GX1046" s="6"/>
      <c r="GY1046" s="5"/>
      <c r="GZ1046" s="5"/>
      <c r="HA1046" s="4"/>
      <c r="HB1046" s="6"/>
      <c r="HC1046" s="4"/>
      <c r="HD1046" s="6"/>
      <c r="HE1046" s="5"/>
      <c r="HF1046" s="5"/>
      <c r="HG1046" s="4"/>
      <c r="HH1046" s="6"/>
      <c r="HI1046" s="4"/>
      <c r="HJ1046" s="6"/>
      <c r="HK1046" s="5"/>
      <c r="HL1046" s="5"/>
      <c r="HM1046" s="4"/>
      <c r="HN1046" s="6"/>
      <c r="HO1046" s="4"/>
      <c r="HP1046" s="6"/>
      <c r="HQ1046" s="5"/>
      <c r="HR1046" s="5"/>
      <c r="HS1046" s="4"/>
      <c r="HT1046" s="6"/>
      <c r="HU1046" s="4"/>
      <c r="HV1046" s="6"/>
      <c r="HW1046" s="5"/>
      <c r="HX1046" s="5"/>
      <c r="HY1046" s="4"/>
      <c r="HZ1046" s="6"/>
      <c r="IA1046" s="4"/>
      <c r="IB1046" s="6"/>
      <c r="IC1046" s="5"/>
      <c r="ID1046" s="5"/>
      <c r="IE1046" s="4"/>
      <c r="IF1046" s="6"/>
      <c r="IG1046" s="4"/>
      <c r="IH1046" s="6"/>
      <c r="II1046" s="5"/>
      <c r="IJ1046" s="5"/>
      <c r="IK1046" s="4"/>
      <c r="IL1046" s="6"/>
      <c r="IM1046" s="4"/>
      <c r="IN1046" s="6"/>
      <c r="IO1046" s="5"/>
      <c r="IP1046" s="5"/>
      <c r="IQ1046" s="4"/>
      <c r="IR1046" s="6"/>
      <c r="IS1046" s="4"/>
      <c r="IT1046" s="6"/>
      <c r="IU1046" s="5"/>
      <c r="IV1046" s="5"/>
      <c r="IW1046" s="4"/>
      <c r="IX1046" s="6"/>
      <c r="IY1046" s="4"/>
      <c r="IZ1046" s="6"/>
      <c r="JA1046" s="5"/>
      <c r="JB1046" s="5"/>
      <c r="JC1046" s="4"/>
      <c r="JD1046" s="6"/>
      <c r="JE1046" s="4"/>
      <c r="JF1046" s="6"/>
      <c r="JG1046" s="5"/>
      <c r="JH1046" s="5"/>
      <c r="JI1046" s="4"/>
      <c r="JJ1046" s="6"/>
      <c r="JK1046" s="4"/>
      <c r="JL1046" s="6"/>
      <c r="JM1046" s="5"/>
      <c r="JN1046" s="5"/>
      <c r="JO1046" s="4"/>
      <c r="JP1046" s="6"/>
      <c r="JQ1046" s="4"/>
      <c r="JR1046" s="6"/>
      <c r="JS1046" s="5"/>
      <c r="JT1046" s="5"/>
      <c r="JU1046" s="4"/>
      <c r="JV1046" s="6"/>
      <c r="JW1046" s="4"/>
      <c r="JX1046" s="6"/>
      <c r="JY1046" s="5"/>
      <c r="JZ1046" s="5"/>
      <c r="KA1046" s="4"/>
      <c r="KB1046" s="6"/>
      <c r="KC1046" s="4"/>
      <c r="KD1046" s="6"/>
      <c r="KE1046" s="5"/>
      <c r="KF1046" s="5"/>
      <c r="KG1046" s="4"/>
      <c r="KH1046" s="6"/>
      <c r="KI1046" s="4"/>
      <c r="KJ1046" s="6"/>
      <c r="KK1046" s="5"/>
      <c r="KL1046" s="5"/>
    </row>
    <row r="1047">
      <c r="A1047" s="3" t="s">
        <v>85</v>
      </c>
      <c r="B1047" s="3" t="s">
        <v>1175</v>
      </c>
      <c r="C1047" s="3" t="s">
        <v>87</v>
      </c>
      <c r="D1047" s="3" t="s">
        <v>712</v>
      </c>
      <c r="E1047" s="3" t="s">
        <v>1193</v>
      </c>
      <c r="F1047" s="3" t="s">
        <v>104</v>
      </c>
      <c r="G1047" s="3" t="s">
        <v>104</v>
      </c>
      <c r="H1047" s="3" t="s">
        <v>104</v>
      </c>
      <c r="I1047" s="4"/>
      <c r="J1047" s="4">
        <f>=ROUNDDOWN({0},0)</f>
      </c>
      <c r="K1047" s="4"/>
      <c r="L1047" s="5"/>
      <c r="M1047" s="4"/>
      <c r="N1047" s="4">
        <f>=ROUNDDOWN({0},0)</f>
      </c>
      <c r="O1047" s="4"/>
      <c r="P1047" s="5"/>
      <c r="Q1047" s="4"/>
      <c r="R1047" s="6"/>
      <c r="S1047" s="4"/>
      <c r="T1047" s="6"/>
      <c r="U1047" s="5"/>
      <c r="V1047" s="5"/>
      <c r="W1047" s="4"/>
      <c r="X1047" s="6"/>
      <c r="Y1047" s="4"/>
      <c r="Z1047" s="6"/>
      <c r="AA1047" s="5"/>
      <c r="AB1047" s="5"/>
      <c r="AC1047" s="4"/>
      <c r="AD1047" s="6"/>
      <c r="AE1047" s="4"/>
      <c r="AF1047" s="6"/>
      <c r="AG1047" s="5"/>
      <c r="AH1047" s="5"/>
      <c r="AI1047" s="4"/>
      <c r="AJ1047" s="6"/>
      <c r="AK1047" s="4"/>
      <c r="AL1047" s="6"/>
      <c r="AM1047" s="5"/>
      <c r="AN1047" s="5"/>
      <c r="AO1047" s="4"/>
      <c r="AP1047" s="6"/>
      <c r="AQ1047" s="4"/>
      <c r="AR1047" s="6"/>
      <c r="AS1047" s="5"/>
      <c r="AT1047" s="5"/>
      <c r="AU1047" s="4"/>
      <c r="AV1047" s="6"/>
      <c r="AW1047" s="4"/>
      <c r="AX1047" s="6"/>
      <c r="AY1047" s="5"/>
      <c r="AZ1047" s="5"/>
      <c r="BA1047" s="4"/>
      <c r="BB1047" s="6"/>
      <c r="BC1047" s="4"/>
      <c r="BD1047" s="6"/>
      <c r="BE1047" s="5"/>
      <c r="BF1047" s="5"/>
      <c r="BG1047" s="4"/>
      <c r="BH1047" s="6"/>
      <c r="BI1047" s="4"/>
      <c r="BJ1047" s="6"/>
      <c r="BK1047" s="5"/>
      <c r="BL1047" s="5"/>
      <c r="BM1047" s="4"/>
      <c r="BN1047" s="6"/>
      <c r="BO1047" s="4"/>
      <c r="BP1047" s="6"/>
      <c r="BQ1047" s="5"/>
      <c r="BR1047" s="5"/>
      <c r="BS1047" s="4"/>
      <c r="BT1047" s="6"/>
      <c r="BU1047" s="4"/>
      <c r="BV1047" s="6"/>
      <c r="BW1047" s="5"/>
      <c r="BX1047" s="5"/>
      <c r="BY1047" s="4"/>
      <c r="BZ1047" s="6"/>
      <c r="CA1047" s="4"/>
      <c r="CB1047" s="6"/>
      <c r="CC1047" s="5"/>
      <c r="CD1047" s="5"/>
      <c r="CE1047" s="4"/>
      <c r="CF1047" s="6"/>
      <c r="CG1047" s="4"/>
      <c r="CH1047" s="6"/>
      <c r="CI1047" s="5"/>
      <c r="CJ1047" s="5"/>
      <c r="CK1047" s="4"/>
      <c r="CL1047" s="6"/>
      <c r="CM1047" s="4"/>
      <c r="CN1047" s="6"/>
      <c r="CO1047" s="5"/>
      <c r="CP1047" s="5"/>
      <c r="CQ1047" s="4"/>
      <c r="CR1047" s="6"/>
      <c r="CS1047" s="4"/>
      <c r="CT1047" s="6"/>
      <c r="CU1047" s="5"/>
      <c r="CV1047" s="5"/>
      <c r="CW1047" s="4"/>
      <c r="CX1047" s="6"/>
      <c r="CY1047" s="4"/>
      <c r="CZ1047" s="6"/>
      <c r="DA1047" s="5"/>
      <c r="DB1047" s="5"/>
      <c r="DC1047" s="4"/>
      <c r="DD1047" s="6"/>
      <c r="DE1047" s="4"/>
      <c r="DF1047" s="6"/>
      <c r="DG1047" s="5"/>
      <c r="DH1047" s="5"/>
      <c r="DI1047" s="4"/>
      <c r="DJ1047" s="6"/>
      <c r="DK1047" s="4"/>
      <c r="DL1047" s="6"/>
      <c r="DM1047" s="5"/>
      <c r="DN1047" s="5"/>
      <c r="DO1047" s="4"/>
      <c r="DP1047" s="6"/>
      <c r="DQ1047" s="4"/>
      <c r="DR1047" s="6"/>
      <c r="DS1047" s="5"/>
      <c r="DT1047" s="5"/>
      <c r="DU1047" s="4"/>
      <c r="DV1047" s="6"/>
      <c r="DW1047" s="4"/>
      <c r="DX1047" s="6"/>
      <c r="DY1047" s="5"/>
      <c r="DZ1047" s="5"/>
      <c r="EA1047" s="4"/>
      <c r="EB1047" s="6"/>
      <c r="EC1047" s="4"/>
      <c r="ED1047" s="6"/>
      <c r="EE1047" s="5"/>
      <c r="EF1047" s="5"/>
      <c r="EG1047" s="4"/>
      <c r="EH1047" s="6"/>
      <c r="EI1047" s="4"/>
      <c r="EJ1047" s="6"/>
      <c r="EK1047" s="5"/>
      <c r="EL1047" s="5"/>
      <c r="EM1047" s="4"/>
      <c r="EN1047" s="6"/>
      <c r="EO1047" s="4"/>
      <c r="EP1047" s="6"/>
      <c r="EQ1047" s="5"/>
      <c r="ER1047" s="5"/>
      <c r="ES1047" s="4"/>
      <c r="ET1047" s="6"/>
      <c r="EU1047" s="4"/>
      <c r="EV1047" s="6"/>
      <c r="EW1047" s="5"/>
      <c r="EX1047" s="5"/>
      <c r="EY1047" s="4"/>
      <c r="EZ1047" s="6"/>
      <c r="FA1047" s="4"/>
      <c r="FB1047" s="6"/>
      <c r="FC1047" s="5"/>
      <c r="FD1047" s="5"/>
      <c r="FE1047" s="4"/>
      <c r="FF1047" s="6"/>
      <c r="FG1047" s="4"/>
      <c r="FH1047" s="6"/>
      <c r="FI1047" s="5"/>
      <c r="FJ1047" s="5"/>
      <c r="FK1047" s="4"/>
      <c r="FL1047" s="6"/>
      <c r="FM1047" s="4"/>
      <c r="FN1047" s="6"/>
      <c r="FO1047" s="5"/>
      <c r="FP1047" s="5"/>
      <c r="FQ1047" s="4"/>
      <c r="FR1047" s="6"/>
      <c r="FS1047" s="4"/>
      <c r="FT1047" s="6"/>
      <c r="FU1047" s="5"/>
      <c r="FV1047" s="5"/>
      <c r="FW1047" s="4"/>
      <c r="FX1047" s="6"/>
      <c r="FY1047" s="4"/>
      <c r="FZ1047" s="6"/>
      <c r="GA1047" s="5"/>
      <c r="GB1047" s="5"/>
      <c r="GC1047" s="4"/>
      <c r="GD1047" s="6"/>
      <c r="GE1047" s="4"/>
      <c r="GF1047" s="6"/>
      <c r="GG1047" s="5"/>
      <c r="GH1047" s="5"/>
      <c r="GI1047" s="4"/>
      <c r="GJ1047" s="6"/>
      <c r="GK1047" s="4"/>
      <c r="GL1047" s="6"/>
      <c r="GM1047" s="5"/>
      <c r="GN1047" s="5"/>
      <c r="GO1047" s="4"/>
      <c r="GP1047" s="6"/>
      <c r="GQ1047" s="4"/>
      <c r="GR1047" s="6"/>
      <c r="GS1047" s="5"/>
      <c r="GT1047" s="5"/>
      <c r="GU1047" s="4"/>
      <c r="GV1047" s="6"/>
      <c r="GW1047" s="4"/>
      <c r="GX1047" s="6"/>
      <c r="GY1047" s="5"/>
      <c r="GZ1047" s="5"/>
      <c r="HA1047" s="4"/>
      <c r="HB1047" s="6"/>
      <c r="HC1047" s="4"/>
      <c r="HD1047" s="6"/>
      <c r="HE1047" s="5"/>
      <c r="HF1047" s="5"/>
      <c r="HG1047" s="4"/>
      <c r="HH1047" s="6"/>
      <c r="HI1047" s="4"/>
      <c r="HJ1047" s="6"/>
      <c r="HK1047" s="5"/>
      <c r="HL1047" s="5"/>
      <c r="HM1047" s="4"/>
      <c r="HN1047" s="6"/>
      <c r="HO1047" s="4"/>
      <c r="HP1047" s="6"/>
      <c r="HQ1047" s="5"/>
      <c r="HR1047" s="5"/>
      <c r="HS1047" s="4"/>
      <c r="HT1047" s="6"/>
      <c r="HU1047" s="4"/>
      <c r="HV1047" s="6"/>
      <c r="HW1047" s="5"/>
      <c r="HX1047" s="5"/>
      <c r="HY1047" s="4"/>
      <c r="HZ1047" s="6"/>
      <c r="IA1047" s="4"/>
      <c r="IB1047" s="6"/>
      <c r="IC1047" s="5"/>
      <c r="ID1047" s="5"/>
      <c r="IE1047" s="4"/>
      <c r="IF1047" s="6"/>
      <c r="IG1047" s="4"/>
      <c r="IH1047" s="6"/>
      <c r="II1047" s="5"/>
      <c r="IJ1047" s="5"/>
      <c r="IK1047" s="4"/>
      <c r="IL1047" s="6"/>
      <c r="IM1047" s="4"/>
      <c r="IN1047" s="6"/>
      <c r="IO1047" s="5"/>
      <c r="IP1047" s="5"/>
      <c r="IQ1047" s="4"/>
      <c r="IR1047" s="6"/>
      <c r="IS1047" s="4"/>
      <c r="IT1047" s="6"/>
      <c r="IU1047" s="5"/>
      <c r="IV1047" s="5"/>
      <c r="IW1047" s="4"/>
      <c r="IX1047" s="6"/>
      <c r="IY1047" s="4"/>
      <c r="IZ1047" s="6"/>
      <c r="JA1047" s="5"/>
      <c r="JB1047" s="5"/>
      <c r="JC1047" s="4"/>
      <c r="JD1047" s="6"/>
      <c r="JE1047" s="4"/>
      <c r="JF1047" s="6"/>
      <c r="JG1047" s="5"/>
      <c r="JH1047" s="5"/>
      <c r="JI1047" s="4"/>
      <c r="JJ1047" s="6"/>
      <c r="JK1047" s="4"/>
      <c r="JL1047" s="6"/>
      <c r="JM1047" s="5"/>
      <c r="JN1047" s="5"/>
      <c r="JO1047" s="4"/>
      <c r="JP1047" s="6"/>
      <c r="JQ1047" s="4"/>
      <c r="JR1047" s="6"/>
      <c r="JS1047" s="5"/>
      <c r="JT1047" s="5"/>
      <c r="JU1047" s="4"/>
      <c r="JV1047" s="6"/>
      <c r="JW1047" s="4"/>
      <c r="JX1047" s="6"/>
      <c r="JY1047" s="5"/>
      <c r="JZ1047" s="5"/>
      <c r="KA1047" s="4"/>
      <c r="KB1047" s="6"/>
      <c r="KC1047" s="4"/>
      <c r="KD1047" s="6"/>
      <c r="KE1047" s="5"/>
      <c r="KF1047" s="5"/>
      <c r="KG1047" s="4"/>
      <c r="KH1047" s="6"/>
      <c r="KI1047" s="4"/>
      <c r="KJ1047" s="6"/>
      <c r="KK1047" s="5"/>
      <c r="KL1047" s="5"/>
    </row>
    <row r="1048">
      <c r="A1048" s="3" t="s">
        <v>85</v>
      </c>
      <c r="B1048" s="3" t="s">
        <v>1175</v>
      </c>
      <c r="C1048" s="3" t="s">
        <v>87</v>
      </c>
      <c r="D1048" s="3" t="s">
        <v>712</v>
      </c>
      <c r="E1048" s="3" t="s">
        <v>1194</v>
      </c>
      <c r="F1048" s="3" t="s">
        <v>104</v>
      </c>
      <c r="G1048" s="3" t="s">
        <v>104</v>
      </c>
      <c r="H1048" s="3" t="s">
        <v>104</v>
      </c>
      <c r="I1048" s="4"/>
      <c r="J1048" s="4">
        <f>=ROUNDDOWN({0},0)</f>
      </c>
      <c r="K1048" s="4"/>
      <c r="L1048" s="5"/>
      <c r="M1048" s="4"/>
      <c r="N1048" s="4">
        <f>=ROUNDDOWN({0},0)</f>
      </c>
      <c r="O1048" s="4"/>
      <c r="P1048" s="5"/>
      <c r="Q1048" s="4"/>
      <c r="R1048" s="6"/>
      <c r="S1048" s="4"/>
      <c r="T1048" s="6"/>
      <c r="U1048" s="5"/>
      <c r="V1048" s="5"/>
      <c r="W1048" s="4"/>
      <c r="X1048" s="6"/>
      <c r="Y1048" s="4"/>
      <c r="Z1048" s="6"/>
      <c r="AA1048" s="5"/>
      <c r="AB1048" s="5"/>
      <c r="AC1048" s="4"/>
      <c r="AD1048" s="6"/>
      <c r="AE1048" s="4"/>
      <c r="AF1048" s="6"/>
      <c r="AG1048" s="5"/>
      <c r="AH1048" s="5"/>
      <c r="AI1048" s="4"/>
      <c r="AJ1048" s="6"/>
      <c r="AK1048" s="4"/>
      <c r="AL1048" s="6"/>
      <c r="AM1048" s="5"/>
      <c r="AN1048" s="5"/>
      <c r="AO1048" s="4"/>
      <c r="AP1048" s="6"/>
      <c r="AQ1048" s="4"/>
      <c r="AR1048" s="6"/>
      <c r="AS1048" s="5"/>
      <c r="AT1048" s="5"/>
      <c r="AU1048" s="4"/>
      <c r="AV1048" s="6"/>
      <c r="AW1048" s="4"/>
      <c r="AX1048" s="6"/>
      <c r="AY1048" s="5"/>
      <c r="AZ1048" s="5"/>
      <c r="BA1048" s="4"/>
      <c r="BB1048" s="6"/>
      <c r="BC1048" s="4"/>
      <c r="BD1048" s="6"/>
      <c r="BE1048" s="5"/>
      <c r="BF1048" s="5"/>
      <c r="BG1048" s="4"/>
      <c r="BH1048" s="6"/>
      <c r="BI1048" s="4"/>
      <c r="BJ1048" s="6"/>
      <c r="BK1048" s="5"/>
      <c r="BL1048" s="5"/>
      <c r="BM1048" s="4"/>
      <c r="BN1048" s="6"/>
      <c r="BO1048" s="4"/>
      <c r="BP1048" s="6"/>
      <c r="BQ1048" s="5"/>
      <c r="BR1048" s="5"/>
      <c r="BS1048" s="4"/>
      <c r="BT1048" s="6"/>
      <c r="BU1048" s="4"/>
      <c r="BV1048" s="6"/>
      <c r="BW1048" s="5"/>
      <c r="BX1048" s="5"/>
      <c r="BY1048" s="4"/>
      <c r="BZ1048" s="6"/>
      <c r="CA1048" s="4"/>
      <c r="CB1048" s="6"/>
      <c r="CC1048" s="5"/>
      <c r="CD1048" s="5"/>
      <c r="CE1048" s="4"/>
      <c r="CF1048" s="6"/>
      <c r="CG1048" s="4"/>
      <c r="CH1048" s="6"/>
      <c r="CI1048" s="5"/>
      <c r="CJ1048" s="5"/>
      <c r="CK1048" s="4"/>
      <c r="CL1048" s="6"/>
      <c r="CM1048" s="4"/>
      <c r="CN1048" s="6"/>
      <c r="CO1048" s="5"/>
      <c r="CP1048" s="5"/>
      <c r="CQ1048" s="4"/>
      <c r="CR1048" s="6"/>
      <c r="CS1048" s="4"/>
      <c r="CT1048" s="6"/>
      <c r="CU1048" s="5"/>
      <c r="CV1048" s="5"/>
      <c r="CW1048" s="4"/>
      <c r="CX1048" s="6"/>
      <c r="CY1048" s="4"/>
      <c r="CZ1048" s="6"/>
      <c r="DA1048" s="5"/>
      <c r="DB1048" s="5"/>
      <c r="DC1048" s="4"/>
      <c r="DD1048" s="6"/>
      <c r="DE1048" s="4"/>
      <c r="DF1048" s="6"/>
      <c r="DG1048" s="5"/>
      <c r="DH1048" s="5"/>
      <c r="DI1048" s="4"/>
      <c r="DJ1048" s="6"/>
      <c r="DK1048" s="4"/>
      <c r="DL1048" s="6"/>
      <c r="DM1048" s="5"/>
      <c r="DN1048" s="5"/>
      <c r="DO1048" s="4"/>
      <c r="DP1048" s="6"/>
      <c r="DQ1048" s="4"/>
      <c r="DR1048" s="6"/>
      <c r="DS1048" s="5"/>
      <c r="DT1048" s="5"/>
      <c r="DU1048" s="4"/>
      <c r="DV1048" s="6"/>
      <c r="DW1048" s="4"/>
      <c r="DX1048" s="6"/>
      <c r="DY1048" s="5"/>
      <c r="DZ1048" s="5"/>
      <c r="EA1048" s="4"/>
      <c r="EB1048" s="6"/>
      <c r="EC1048" s="4"/>
      <c r="ED1048" s="6"/>
      <c r="EE1048" s="5"/>
      <c r="EF1048" s="5"/>
      <c r="EG1048" s="4"/>
      <c r="EH1048" s="6"/>
      <c r="EI1048" s="4"/>
      <c r="EJ1048" s="6"/>
      <c r="EK1048" s="5"/>
      <c r="EL1048" s="5"/>
      <c r="EM1048" s="4"/>
      <c r="EN1048" s="6"/>
      <c r="EO1048" s="4"/>
      <c r="EP1048" s="6"/>
      <c r="EQ1048" s="5"/>
      <c r="ER1048" s="5"/>
      <c r="ES1048" s="4"/>
      <c r="ET1048" s="6"/>
      <c r="EU1048" s="4"/>
      <c r="EV1048" s="6"/>
      <c r="EW1048" s="5"/>
      <c r="EX1048" s="5"/>
      <c r="EY1048" s="4"/>
      <c r="EZ1048" s="6"/>
      <c r="FA1048" s="4"/>
      <c r="FB1048" s="6"/>
      <c r="FC1048" s="5"/>
      <c r="FD1048" s="5"/>
      <c r="FE1048" s="4"/>
      <c r="FF1048" s="6"/>
      <c r="FG1048" s="4"/>
      <c r="FH1048" s="6"/>
      <c r="FI1048" s="5"/>
      <c r="FJ1048" s="5"/>
      <c r="FK1048" s="4"/>
      <c r="FL1048" s="6"/>
      <c r="FM1048" s="4"/>
      <c r="FN1048" s="6"/>
      <c r="FO1048" s="5"/>
      <c r="FP1048" s="5"/>
      <c r="FQ1048" s="4"/>
      <c r="FR1048" s="6"/>
      <c r="FS1048" s="4"/>
      <c r="FT1048" s="6"/>
      <c r="FU1048" s="5"/>
      <c r="FV1048" s="5"/>
      <c r="FW1048" s="4"/>
      <c r="FX1048" s="6"/>
      <c r="FY1048" s="4"/>
      <c r="FZ1048" s="6"/>
      <c r="GA1048" s="5"/>
      <c r="GB1048" s="5"/>
      <c r="GC1048" s="4"/>
      <c r="GD1048" s="6"/>
      <c r="GE1048" s="4"/>
      <c r="GF1048" s="6"/>
      <c r="GG1048" s="5"/>
      <c r="GH1048" s="5"/>
      <c r="GI1048" s="4"/>
      <c r="GJ1048" s="6"/>
      <c r="GK1048" s="4"/>
      <c r="GL1048" s="6"/>
      <c r="GM1048" s="5"/>
      <c r="GN1048" s="5"/>
      <c r="GO1048" s="4"/>
      <c r="GP1048" s="6"/>
      <c r="GQ1048" s="4"/>
      <c r="GR1048" s="6"/>
      <c r="GS1048" s="5"/>
      <c r="GT1048" s="5"/>
      <c r="GU1048" s="4"/>
      <c r="GV1048" s="6"/>
      <c r="GW1048" s="4"/>
      <c r="GX1048" s="6"/>
      <c r="GY1048" s="5"/>
      <c r="GZ1048" s="5"/>
      <c r="HA1048" s="4"/>
      <c r="HB1048" s="6"/>
      <c r="HC1048" s="4"/>
      <c r="HD1048" s="6"/>
      <c r="HE1048" s="5"/>
      <c r="HF1048" s="5"/>
      <c r="HG1048" s="4"/>
      <c r="HH1048" s="6"/>
      <c r="HI1048" s="4"/>
      <c r="HJ1048" s="6"/>
      <c r="HK1048" s="5"/>
      <c r="HL1048" s="5"/>
      <c r="HM1048" s="4"/>
      <c r="HN1048" s="6"/>
      <c r="HO1048" s="4"/>
      <c r="HP1048" s="6"/>
      <c r="HQ1048" s="5"/>
      <c r="HR1048" s="5"/>
      <c r="HS1048" s="4"/>
      <c r="HT1048" s="6"/>
      <c r="HU1048" s="4"/>
      <c r="HV1048" s="6"/>
      <c r="HW1048" s="5"/>
      <c r="HX1048" s="5"/>
      <c r="HY1048" s="4"/>
      <c r="HZ1048" s="6"/>
      <c r="IA1048" s="4"/>
      <c r="IB1048" s="6"/>
      <c r="IC1048" s="5"/>
      <c r="ID1048" s="5"/>
      <c r="IE1048" s="4"/>
      <c r="IF1048" s="6"/>
      <c r="IG1048" s="4"/>
      <c r="IH1048" s="6"/>
      <c r="II1048" s="5"/>
      <c r="IJ1048" s="5"/>
      <c r="IK1048" s="4"/>
      <c r="IL1048" s="6"/>
      <c r="IM1048" s="4"/>
      <c r="IN1048" s="6"/>
      <c r="IO1048" s="5"/>
      <c r="IP1048" s="5"/>
      <c r="IQ1048" s="4"/>
      <c r="IR1048" s="6"/>
      <c r="IS1048" s="4"/>
      <c r="IT1048" s="6"/>
      <c r="IU1048" s="5"/>
      <c r="IV1048" s="5"/>
      <c r="IW1048" s="4"/>
      <c r="IX1048" s="6"/>
      <c r="IY1048" s="4"/>
      <c r="IZ1048" s="6"/>
      <c r="JA1048" s="5"/>
      <c r="JB1048" s="5"/>
      <c r="JC1048" s="4"/>
      <c r="JD1048" s="6"/>
      <c r="JE1048" s="4"/>
      <c r="JF1048" s="6"/>
      <c r="JG1048" s="5"/>
      <c r="JH1048" s="5"/>
      <c r="JI1048" s="4"/>
      <c r="JJ1048" s="6"/>
      <c r="JK1048" s="4"/>
      <c r="JL1048" s="6"/>
      <c r="JM1048" s="5"/>
      <c r="JN1048" s="5"/>
      <c r="JO1048" s="4"/>
      <c r="JP1048" s="6"/>
      <c r="JQ1048" s="4"/>
      <c r="JR1048" s="6"/>
      <c r="JS1048" s="5"/>
      <c r="JT1048" s="5"/>
      <c r="JU1048" s="4"/>
      <c r="JV1048" s="6"/>
      <c r="JW1048" s="4"/>
      <c r="JX1048" s="6"/>
      <c r="JY1048" s="5"/>
      <c r="JZ1048" s="5"/>
      <c r="KA1048" s="4"/>
      <c r="KB1048" s="6"/>
      <c r="KC1048" s="4"/>
      <c r="KD1048" s="6"/>
      <c r="KE1048" s="5"/>
      <c r="KF1048" s="5"/>
      <c r="KG1048" s="4"/>
      <c r="KH1048" s="6"/>
      <c r="KI1048" s="4"/>
      <c r="KJ1048" s="6"/>
      <c r="KK1048" s="5"/>
      <c r="KL1048" s="5"/>
    </row>
    <row r="1049">
      <c r="A1049" s="3" t="s">
        <v>85</v>
      </c>
      <c r="B1049" s="3" t="s">
        <v>1175</v>
      </c>
      <c r="C1049" s="3" t="s">
        <v>87</v>
      </c>
      <c r="D1049" s="3" t="s">
        <v>712</v>
      </c>
      <c r="E1049" s="3" t="s">
        <v>1195</v>
      </c>
      <c r="F1049" s="3" t="s">
        <v>104</v>
      </c>
      <c r="G1049" s="3" t="s">
        <v>104</v>
      </c>
      <c r="H1049" s="3" t="s">
        <v>104</v>
      </c>
      <c r="I1049" s="4"/>
      <c r="J1049" s="4">
        <f>=ROUNDDOWN({0},0)</f>
      </c>
      <c r="K1049" s="4"/>
      <c r="L1049" s="5"/>
      <c r="M1049" s="4"/>
      <c r="N1049" s="4">
        <f>=ROUNDDOWN({0},0)</f>
      </c>
      <c r="O1049" s="4"/>
      <c r="P1049" s="5"/>
      <c r="Q1049" s="4"/>
      <c r="R1049" s="6"/>
      <c r="S1049" s="4"/>
      <c r="T1049" s="6"/>
      <c r="U1049" s="5"/>
      <c r="V1049" s="5"/>
      <c r="W1049" s="4"/>
      <c r="X1049" s="6"/>
      <c r="Y1049" s="4"/>
      <c r="Z1049" s="6"/>
      <c r="AA1049" s="5"/>
      <c r="AB1049" s="5"/>
      <c r="AC1049" s="4"/>
      <c r="AD1049" s="6"/>
      <c r="AE1049" s="4"/>
      <c r="AF1049" s="6"/>
      <c r="AG1049" s="5"/>
      <c r="AH1049" s="5"/>
      <c r="AI1049" s="4"/>
      <c r="AJ1049" s="6"/>
      <c r="AK1049" s="4"/>
      <c r="AL1049" s="6"/>
      <c r="AM1049" s="5"/>
      <c r="AN1049" s="5"/>
      <c r="AO1049" s="4"/>
      <c r="AP1049" s="6"/>
      <c r="AQ1049" s="4"/>
      <c r="AR1049" s="6"/>
      <c r="AS1049" s="5"/>
      <c r="AT1049" s="5"/>
      <c r="AU1049" s="4"/>
      <c r="AV1049" s="6"/>
      <c r="AW1049" s="4"/>
      <c r="AX1049" s="6"/>
      <c r="AY1049" s="5"/>
      <c r="AZ1049" s="5"/>
      <c r="BA1049" s="4"/>
      <c r="BB1049" s="6"/>
      <c r="BC1049" s="4"/>
      <c r="BD1049" s="6"/>
      <c r="BE1049" s="5"/>
      <c r="BF1049" s="5"/>
      <c r="BG1049" s="4"/>
      <c r="BH1049" s="6"/>
      <c r="BI1049" s="4"/>
      <c r="BJ1049" s="6"/>
      <c r="BK1049" s="5"/>
      <c r="BL1049" s="5"/>
      <c r="BM1049" s="4"/>
      <c r="BN1049" s="6"/>
      <c r="BO1049" s="4"/>
      <c r="BP1049" s="6"/>
      <c r="BQ1049" s="5"/>
      <c r="BR1049" s="5"/>
      <c r="BS1049" s="4"/>
      <c r="BT1049" s="6"/>
      <c r="BU1049" s="4"/>
      <c r="BV1049" s="6"/>
      <c r="BW1049" s="5"/>
      <c r="BX1049" s="5"/>
      <c r="BY1049" s="4"/>
      <c r="BZ1049" s="6"/>
      <c r="CA1049" s="4"/>
      <c r="CB1049" s="6"/>
      <c r="CC1049" s="5"/>
      <c r="CD1049" s="5"/>
      <c r="CE1049" s="4"/>
      <c r="CF1049" s="6"/>
      <c r="CG1049" s="4"/>
      <c r="CH1049" s="6"/>
      <c r="CI1049" s="5"/>
      <c r="CJ1049" s="5"/>
      <c r="CK1049" s="4"/>
      <c r="CL1049" s="6"/>
      <c r="CM1049" s="4"/>
      <c r="CN1049" s="6"/>
      <c r="CO1049" s="5"/>
      <c r="CP1049" s="5"/>
      <c r="CQ1049" s="4"/>
      <c r="CR1049" s="6"/>
      <c r="CS1049" s="4"/>
      <c r="CT1049" s="6"/>
      <c r="CU1049" s="5"/>
      <c r="CV1049" s="5"/>
      <c r="CW1049" s="4"/>
      <c r="CX1049" s="6"/>
      <c r="CY1049" s="4"/>
      <c r="CZ1049" s="6"/>
      <c r="DA1049" s="5"/>
      <c r="DB1049" s="5"/>
      <c r="DC1049" s="4"/>
      <c r="DD1049" s="6"/>
      <c r="DE1049" s="4"/>
      <c r="DF1049" s="6"/>
      <c r="DG1049" s="5"/>
      <c r="DH1049" s="5"/>
      <c r="DI1049" s="4"/>
      <c r="DJ1049" s="6"/>
      <c r="DK1049" s="4"/>
      <c r="DL1049" s="6"/>
      <c r="DM1049" s="5"/>
      <c r="DN1049" s="5"/>
      <c r="DO1049" s="4"/>
      <c r="DP1049" s="6"/>
      <c r="DQ1049" s="4"/>
      <c r="DR1049" s="6"/>
      <c r="DS1049" s="5"/>
      <c r="DT1049" s="5"/>
      <c r="DU1049" s="4"/>
      <c r="DV1049" s="6"/>
      <c r="DW1049" s="4"/>
      <c r="DX1049" s="6"/>
      <c r="DY1049" s="5"/>
      <c r="DZ1049" s="5"/>
      <c r="EA1049" s="4"/>
      <c r="EB1049" s="6"/>
      <c r="EC1049" s="4"/>
      <c r="ED1049" s="6"/>
      <c r="EE1049" s="5"/>
      <c r="EF1049" s="5"/>
      <c r="EG1049" s="4"/>
      <c r="EH1049" s="6"/>
      <c r="EI1049" s="4"/>
      <c r="EJ1049" s="6"/>
      <c r="EK1049" s="5"/>
      <c r="EL1049" s="5"/>
      <c r="EM1049" s="4"/>
      <c r="EN1049" s="6"/>
      <c r="EO1049" s="4"/>
      <c r="EP1049" s="6"/>
      <c r="EQ1049" s="5"/>
      <c r="ER1049" s="5"/>
      <c r="ES1049" s="4"/>
      <c r="ET1049" s="6"/>
      <c r="EU1049" s="4"/>
      <c r="EV1049" s="6"/>
      <c r="EW1049" s="5"/>
      <c r="EX1049" s="5"/>
      <c r="EY1049" s="4"/>
      <c r="EZ1049" s="6"/>
      <c r="FA1049" s="4"/>
      <c r="FB1049" s="6"/>
      <c r="FC1049" s="5"/>
      <c r="FD1049" s="5"/>
      <c r="FE1049" s="4"/>
      <c r="FF1049" s="6"/>
      <c r="FG1049" s="4"/>
      <c r="FH1049" s="6"/>
      <c r="FI1049" s="5"/>
      <c r="FJ1049" s="5"/>
      <c r="FK1049" s="4"/>
      <c r="FL1049" s="6"/>
      <c r="FM1049" s="4"/>
      <c r="FN1049" s="6"/>
      <c r="FO1049" s="5"/>
      <c r="FP1049" s="5"/>
      <c r="FQ1049" s="4"/>
      <c r="FR1049" s="6"/>
      <c r="FS1049" s="4"/>
      <c r="FT1049" s="6"/>
      <c r="FU1049" s="5"/>
      <c r="FV1049" s="5"/>
      <c r="FW1049" s="4"/>
      <c r="FX1049" s="6"/>
      <c r="FY1049" s="4"/>
      <c r="FZ1049" s="6"/>
      <c r="GA1049" s="5"/>
      <c r="GB1049" s="5"/>
      <c r="GC1049" s="4"/>
      <c r="GD1049" s="6"/>
      <c r="GE1049" s="4"/>
      <c r="GF1049" s="6"/>
      <c r="GG1049" s="5"/>
      <c r="GH1049" s="5"/>
      <c r="GI1049" s="4"/>
      <c r="GJ1049" s="6"/>
      <c r="GK1049" s="4"/>
      <c r="GL1049" s="6"/>
      <c r="GM1049" s="5"/>
      <c r="GN1049" s="5"/>
      <c r="GO1049" s="4"/>
      <c r="GP1049" s="6"/>
      <c r="GQ1049" s="4"/>
      <c r="GR1049" s="6"/>
      <c r="GS1049" s="5"/>
      <c r="GT1049" s="5"/>
      <c r="GU1049" s="4"/>
      <c r="GV1049" s="6"/>
      <c r="GW1049" s="4"/>
      <c r="GX1049" s="6"/>
      <c r="GY1049" s="5"/>
      <c r="GZ1049" s="5"/>
      <c r="HA1049" s="4"/>
      <c r="HB1049" s="6"/>
      <c r="HC1049" s="4"/>
      <c r="HD1049" s="6"/>
      <c r="HE1049" s="5"/>
      <c r="HF1049" s="5"/>
      <c r="HG1049" s="4"/>
      <c r="HH1049" s="6"/>
      <c r="HI1049" s="4"/>
      <c r="HJ1049" s="6"/>
      <c r="HK1049" s="5"/>
      <c r="HL1049" s="5"/>
      <c r="HM1049" s="4"/>
      <c r="HN1049" s="6"/>
      <c r="HO1049" s="4"/>
      <c r="HP1049" s="6"/>
      <c r="HQ1049" s="5"/>
      <c r="HR1049" s="5"/>
      <c r="HS1049" s="4"/>
      <c r="HT1049" s="6"/>
      <c r="HU1049" s="4"/>
      <c r="HV1049" s="6"/>
      <c r="HW1049" s="5"/>
      <c r="HX1049" s="5"/>
      <c r="HY1049" s="4"/>
      <c r="HZ1049" s="6"/>
      <c r="IA1049" s="4"/>
      <c r="IB1049" s="6"/>
      <c r="IC1049" s="5"/>
      <c r="ID1049" s="5"/>
      <c r="IE1049" s="4"/>
      <c r="IF1049" s="6"/>
      <c r="IG1049" s="4"/>
      <c r="IH1049" s="6"/>
      <c r="II1049" s="5"/>
      <c r="IJ1049" s="5"/>
      <c r="IK1049" s="4"/>
      <c r="IL1049" s="6"/>
      <c r="IM1049" s="4"/>
      <c r="IN1049" s="6"/>
      <c r="IO1049" s="5"/>
      <c r="IP1049" s="5"/>
      <c r="IQ1049" s="4"/>
      <c r="IR1049" s="6"/>
      <c r="IS1049" s="4"/>
      <c r="IT1049" s="6"/>
      <c r="IU1049" s="5"/>
      <c r="IV1049" s="5"/>
      <c r="IW1049" s="4"/>
      <c r="IX1049" s="6"/>
      <c r="IY1049" s="4"/>
      <c r="IZ1049" s="6"/>
      <c r="JA1049" s="5"/>
      <c r="JB1049" s="5"/>
      <c r="JC1049" s="4"/>
      <c r="JD1049" s="6"/>
      <c r="JE1049" s="4"/>
      <c r="JF1049" s="6"/>
      <c r="JG1049" s="5"/>
      <c r="JH1049" s="5"/>
      <c r="JI1049" s="4"/>
      <c r="JJ1049" s="6"/>
      <c r="JK1049" s="4"/>
      <c r="JL1049" s="6"/>
      <c r="JM1049" s="5"/>
      <c r="JN1049" s="5"/>
      <c r="JO1049" s="4"/>
      <c r="JP1049" s="6"/>
      <c r="JQ1049" s="4"/>
      <c r="JR1049" s="6"/>
      <c r="JS1049" s="5"/>
      <c r="JT1049" s="5"/>
      <c r="JU1049" s="4"/>
      <c r="JV1049" s="6"/>
      <c r="JW1049" s="4"/>
      <c r="JX1049" s="6"/>
      <c r="JY1049" s="5"/>
      <c r="JZ1049" s="5"/>
      <c r="KA1049" s="4"/>
      <c r="KB1049" s="6"/>
      <c r="KC1049" s="4"/>
      <c r="KD1049" s="6"/>
      <c r="KE1049" s="5"/>
      <c r="KF1049" s="5"/>
      <c r="KG1049" s="4"/>
      <c r="KH1049" s="6"/>
      <c r="KI1049" s="4"/>
      <c r="KJ1049" s="6"/>
      <c r="KK1049" s="5"/>
      <c r="KL1049" s="5"/>
    </row>
    <row r="1050">
      <c r="A1050" s="3" t="s">
        <v>85</v>
      </c>
      <c r="B1050" s="3" t="s">
        <v>1175</v>
      </c>
      <c r="C1050" s="3" t="s">
        <v>87</v>
      </c>
      <c r="D1050" s="3" t="s">
        <v>712</v>
      </c>
      <c r="E1050" s="3" t="s">
        <v>1007</v>
      </c>
      <c r="F1050" s="3" t="s">
        <v>104</v>
      </c>
      <c r="G1050" s="3" t="s">
        <v>104</v>
      </c>
      <c r="H1050" s="3" t="s">
        <v>104</v>
      </c>
      <c r="I1050" s="4"/>
      <c r="J1050" s="4">
        <f>=ROUNDDOWN({0},0)</f>
      </c>
      <c r="K1050" s="4"/>
      <c r="L1050" s="5"/>
      <c r="M1050" s="4"/>
      <c r="N1050" s="4">
        <f>=ROUNDDOWN({0},0)</f>
      </c>
      <c r="O1050" s="4"/>
      <c r="P1050" s="5"/>
      <c r="Q1050" s="4"/>
      <c r="R1050" s="6"/>
      <c r="S1050" s="4"/>
      <c r="T1050" s="6"/>
      <c r="U1050" s="5"/>
      <c r="V1050" s="5"/>
      <c r="W1050" s="4"/>
      <c r="X1050" s="6"/>
      <c r="Y1050" s="4"/>
      <c r="Z1050" s="6"/>
      <c r="AA1050" s="5"/>
      <c r="AB1050" s="5"/>
      <c r="AC1050" s="4"/>
      <c r="AD1050" s="6"/>
      <c r="AE1050" s="4"/>
      <c r="AF1050" s="6"/>
      <c r="AG1050" s="5"/>
      <c r="AH1050" s="5"/>
      <c r="AI1050" s="4"/>
      <c r="AJ1050" s="6"/>
      <c r="AK1050" s="4"/>
      <c r="AL1050" s="6"/>
      <c r="AM1050" s="5"/>
      <c r="AN1050" s="5"/>
      <c r="AO1050" s="4"/>
      <c r="AP1050" s="6"/>
      <c r="AQ1050" s="4"/>
      <c r="AR1050" s="6"/>
      <c r="AS1050" s="5"/>
      <c r="AT1050" s="5"/>
      <c r="AU1050" s="4"/>
      <c r="AV1050" s="6"/>
      <c r="AW1050" s="4"/>
      <c r="AX1050" s="6"/>
      <c r="AY1050" s="5"/>
      <c r="AZ1050" s="5"/>
      <c r="BA1050" s="4"/>
      <c r="BB1050" s="6"/>
      <c r="BC1050" s="4"/>
      <c r="BD1050" s="6"/>
      <c r="BE1050" s="5"/>
      <c r="BF1050" s="5"/>
      <c r="BG1050" s="4"/>
      <c r="BH1050" s="6"/>
      <c r="BI1050" s="4"/>
      <c r="BJ1050" s="6"/>
      <c r="BK1050" s="5"/>
      <c r="BL1050" s="5"/>
      <c r="BM1050" s="4"/>
      <c r="BN1050" s="6"/>
      <c r="BO1050" s="4"/>
      <c r="BP1050" s="6"/>
      <c r="BQ1050" s="5"/>
      <c r="BR1050" s="5"/>
      <c r="BS1050" s="4"/>
      <c r="BT1050" s="6"/>
      <c r="BU1050" s="4"/>
      <c r="BV1050" s="6"/>
      <c r="BW1050" s="5"/>
      <c r="BX1050" s="5"/>
      <c r="BY1050" s="4"/>
      <c r="BZ1050" s="6"/>
      <c r="CA1050" s="4"/>
      <c r="CB1050" s="6"/>
      <c r="CC1050" s="5"/>
      <c r="CD1050" s="5"/>
      <c r="CE1050" s="4"/>
      <c r="CF1050" s="6"/>
      <c r="CG1050" s="4"/>
      <c r="CH1050" s="6"/>
      <c r="CI1050" s="5"/>
      <c r="CJ1050" s="5"/>
      <c r="CK1050" s="4"/>
      <c r="CL1050" s="6"/>
      <c r="CM1050" s="4"/>
      <c r="CN1050" s="6"/>
      <c r="CO1050" s="5"/>
      <c r="CP1050" s="5"/>
      <c r="CQ1050" s="4"/>
      <c r="CR1050" s="6"/>
      <c r="CS1050" s="4"/>
      <c r="CT1050" s="6"/>
      <c r="CU1050" s="5"/>
      <c r="CV1050" s="5"/>
      <c r="CW1050" s="4"/>
      <c r="CX1050" s="6"/>
      <c r="CY1050" s="4"/>
      <c r="CZ1050" s="6"/>
      <c r="DA1050" s="5"/>
      <c r="DB1050" s="5"/>
      <c r="DC1050" s="4"/>
      <c r="DD1050" s="6"/>
      <c r="DE1050" s="4"/>
      <c r="DF1050" s="6"/>
      <c r="DG1050" s="5"/>
      <c r="DH1050" s="5"/>
      <c r="DI1050" s="4"/>
      <c r="DJ1050" s="6"/>
      <c r="DK1050" s="4"/>
      <c r="DL1050" s="6"/>
      <c r="DM1050" s="5"/>
      <c r="DN1050" s="5"/>
      <c r="DO1050" s="4"/>
      <c r="DP1050" s="6"/>
      <c r="DQ1050" s="4"/>
      <c r="DR1050" s="6"/>
      <c r="DS1050" s="5"/>
      <c r="DT1050" s="5"/>
      <c r="DU1050" s="4"/>
      <c r="DV1050" s="6"/>
      <c r="DW1050" s="4"/>
      <c r="DX1050" s="6"/>
      <c r="DY1050" s="5"/>
      <c r="DZ1050" s="5"/>
      <c r="EA1050" s="4"/>
      <c r="EB1050" s="6"/>
      <c r="EC1050" s="4"/>
      <c r="ED1050" s="6"/>
      <c r="EE1050" s="5"/>
      <c r="EF1050" s="5"/>
      <c r="EG1050" s="4"/>
      <c r="EH1050" s="6"/>
      <c r="EI1050" s="4"/>
      <c r="EJ1050" s="6"/>
      <c r="EK1050" s="5"/>
      <c r="EL1050" s="5"/>
      <c r="EM1050" s="4"/>
      <c r="EN1050" s="6"/>
      <c r="EO1050" s="4"/>
      <c r="EP1050" s="6"/>
      <c r="EQ1050" s="5"/>
      <c r="ER1050" s="5"/>
      <c r="ES1050" s="4"/>
      <c r="ET1050" s="6"/>
      <c r="EU1050" s="4"/>
      <c r="EV1050" s="6"/>
      <c r="EW1050" s="5"/>
      <c r="EX1050" s="5"/>
      <c r="EY1050" s="4"/>
      <c r="EZ1050" s="6"/>
      <c r="FA1050" s="4"/>
      <c r="FB1050" s="6"/>
      <c r="FC1050" s="5"/>
      <c r="FD1050" s="5"/>
      <c r="FE1050" s="4"/>
      <c r="FF1050" s="6"/>
      <c r="FG1050" s="4"/>
      <c r="FH1050" s="6"/>
      <c r="FI1050" s="5"/>
      <c r="FJ1050" s="5"/>
      <c r="FK1050" s="4"/>
      <c r="FL1050" s="6"/>
      <c r="FM1050" s="4"/>
      <c r="FN1050" s="6"/>
      <c r="FO1050" s="5"/>
      <c r="FP1050" s="5"/>
      <c r="FQ1050" s="4"/>
      <c r="FR1050" s="6"/>
      <c r="FS1050" s="4"/>
      <c r="FT1050" s="6"/>
      <c r="FU1050" s="5"/>
      <c r="FV1050" s="5"/>
      <c r="FW1050" s="4"/>
      <c r="FX1050" s="6"/>
      <c r="FY1050" s="4"/>
      <c r="FZ1050" s="6"/>
      <c r="GA1050" s="5"/>
      <c r="GB1050" s="5"/>
      <c r="GC1050" s="4"/>
      <c r="GD1050" s="6"/>
      <c r="GE1050" s="4"/>
      <c r="GF1050" s="6"/>
      <c r="GG1050" s="5"/>
      <c r="GH1050" s="5"/>
      <c r="GI1050" s="4"/>
      <c r="GJ1050" s="6"/>
      <c r="GK1050" s="4"/>
      <c r="GL1050" s="6"/>
      <c r="GM1050" s="5"/>
      <c r="GN1050" s="5"/>
      <c r="GO1050" s="4"/>
      <c r="GP1050" s="6"/>
      <c r="GQ1050" s="4"/>
      <c r="GR1050" s="6"/>
      <c r="GS1050" s="5"/>
      <c r="GT1050" s="5"/>
      <c r="GU1050" s="4"/>
      <c r="GV1050" s="6"/>
      <c r="GW1050" s="4"/>
      <c r="GX1050" s="6"/>
      <c r="GY1050" s="5"/>
      <c r="GZ1050" s="5"/>
      <c r="HA1050" s="4"/>
      <c r="HB1050" s="6"/>
      <c r="HC1050" s="4"/>
      <c r="HD1050" s="6"/>
      <c r="HE1050" s="5"/>
      <c r="HF1050" s="5"/>
      <c r="HG1050" s="4"/>
      <c r="HH1050" s="6"/>
      <c r="HI1050" s="4"/>
      <c r="HJ1050" s="6"/>
      <c r="HK1050" s="5"/>
      <c r="HL1050" s="5"/>
      <c r="HM1050" s="4"/>
      <c r="HN1050" s="6"/>
      <c r="HO1050" s="4"/>
      <c r="HP1050" s="6"/>
      <c r="HQ1050" s="5"/>
      <c r="HR1050" s="5"/>
      <c r="HS1050" s="4"/>
      <c r="HT1050" s="6"/>
      <c r="HU1050" s="4"/>
      <c r="HV1050" s="6"/>
      <c r="HW1050" s="5"/>
      <c r="HX1050" s="5"/>
      <c r="HY1050" s="4"/>
      <c r="HZ1050" s="6"/>
      <c r="IA1050" s="4"/>
      <c r="IB1050" s="6"/>
      <c r="IC1050" s="5"/>
      <c r="ID1050" s="5"/>
      <c r="IE1050" s="4"/>
      <c r="IF1050" s="6"/>
      <c r="IG1050" s="4"/>
      <c r="IH1050" s="6"/>
      <c r="II1050" s="5"/>
      <c r="IJ1050" s="5"/>
      <c r="IK1050" s="4"/>
      <c r="IL1050" s="6"/>
      <c r="IM1050" s="4"/>
      <c r="IN1050" s="6"/>
      <c r="IO1050" s="5"/>
      <c r="IP1050" s="5"/>
      <c r="IQ1050" s="4"/>
      <c r="IR1050" s="6"/>
      <c r="IS1050" s="4"/>
      <c r="IT1050" s="6"/>
      <c r="IU1050" s="5"/>
      <c r="IV1050" s="5"/>
      <c r="IW1050" s="4"/>
      <c r="IX1050" s="6"/>
      <c r="IY1050" s="4"/>
      <c r="IZ1050" s="6"/>
      <c r="JA1050" s="5"/>
      <c r="JB1050" s="5"/>
      <c r="JC1050" s="4"/>
      <c r="JD1050" s="6"/>
      <c r="JE1050" s="4"/>
      <c r="JF1050" s="6"/>
      <c r="JG1050" s="5"/>
      <c r="JH1050" s="5"/>
      <c r="JI1050" s="4"/>
      <c r="JJ1050" s="6"/>
      <c r="JK1050" s="4"/>
      <c r="JL1050" s="6"/>
      <c r="JM1050" s="5"/>
      <c r="JN1050" s="5"/>
      <c r="JO1050" s="4"/>
      <c r="JP1050" s="6"/>
      <c r="JQ1050" s="4"/>
      <c r="JR1050" s="6"/>
      <c r="JS1050" s="5"/>
      <c r="JT1050" s="5"/>
      <c r="JU1050" s="4"/>
      <c r="JV1050" s="6"/>
      <c r="JW1050" s="4"/>
      <c r="JX1050" s="6"/>
      <c r="JY1050" s="5"/>
      <c r="JZ1050" s="5"/>
      <c r="KA1050" s="4"/>
      <c r="KB1050" s="6"/>
      <c r="KC1050" s="4"/>
      <c r="KD1050" s="6"/>
      <c r="KE1050" s="5"/>
      <c r="KF1050" s="5"/>
      <c r="KG1050" s="4"/>
      <c r="KH1050" s="6"/>
      <c r="KI1050" s="4"/>
      <c r="KJ1050" s="6"/>
      <c r="KK1050" s="5"/>
      <c r="KL1050" s="5"/>
    </row>
    <row r="1051">
      <c r="A1051" s="3" t="s">
        <v>85</v>
      </c>
      <c r="B1051" s="3" t="s">
        <v>1175</v>
      </c>
      <c r="C1051" s="3" t="s">
        <v>87</v>
      </c>
      <c r="D1051" s="3" t="s">
        <v>712</v>
      </c>
      <c r="E1051" s="3" t="s">
        <v>1196</v>
      </c>
      <c r="F1051" s="3" t="s">
        <v>104</v>
      </c>
      <c r="G1051" s="3" t="s">
        <v>104</v>
      </c>
      <c r="H1051" s="3" t="s">
        <v>104</v>
      </c>
      <c r="I1051" s="4"/>
      <c r="J1051" s="4">
        <f>=ROUNDDOWN({0},0)</f>
      </c>
      <c r="K1051" s="4"/>
      <c r="L1051" s="5"/>
      <c r="M1051" s="4"/>
      <c r="N1051" s="4">
        <f>=ROUNDDOWN({0},0)</f>
      </c>
      <c r="O1051" s="4"/>
      <c r="P1051" s="5"/>
      <c r="Q1051" s="4"/>
      <c r="R1051" s="6"/>
      <c r="S1051" s="4"/>
      <c r="T1051" s="6"/>
      <c r="U1051" s="5"/>
      <c r="V1051" s="5"/>
      <c r="W1051" s="4"/>
      <c r="X1051" s="6"/>
      <c r="Y1051" s="4"/>
      <c r="Z1051" s="6"/>
      <c r="AA1051" s="5"/>
      <c r="AB1051" s="5"/>
      <c r="AC1051" s="4"/>
      <c r="AD1051" s="6"/>
      <c r="AE1051" s="4"/>
      <c r="AF1051" s="6"/>
      <c r="AG1051" s="5"/>
      <c r="AH1051" s="5"/>
      <c r="AI1051" s="4"/>
      <c r="AJ1051" s="6"/>
      <c r="AK1051" s="4"/>
      <c r="AL1051" s="6"/>
      <c r="AM1051" s="5"/>
      <c r="AN1051" s="5"/>
      <c r="AO1051" s="4"/>
      <c r="AP1051" s="6"/>
      <c r="AQ1051" s="4"/>
      <c r="AR1051" s="6"/>
      <c r="AS1051" s="5"/>
      <c r="AT1051" s="5"/>
      <c r="AU1051" s="4"/>
      <c r="AV1051" s="6"/>
      <c r="AW1051" s="4"/>
      <c r="AX1051" s="6"/>
      <c r="AY1051" s="5"/>
      <c r="AZ1051" s="5"/>
      <c r="BA1051" s="4"/>
      <c r="BB1051" s="6"/>
      <c r="BC1051" s="4"/>
      <c r="BD1051" s="6"/>
      <c r="BE1051" s="5"/>
      <c r="BF1051" s="5"/>
      <c r="BG1051" s="4"/>
      <c r="BH1051" s="6"/>
      <c r="BI1051" s="4"/>
      <c r="BJ1051" s="6"/>
      <c r="BK1051" s="5"/>
      <c r="BL1051" s="5"/>
      <c r="BM1051" s="4"/>
      <c r="BN1051" s="6"/>
      <c r="BO1051" s="4"/>
      <c r="BP1051" s="6"/>
      <c r="BQ1051" s="5"/>
      <c r="BR1051" s="5"/>
      <c r="BS1051" s="4"/>
      <c r="BT1051" s="6"/>
      <c r="BU1051" s="4"/>
      <c r="BV1051" s="6"/>
      <c r="BW1051" s="5"/>
      <c r="BX1051" s="5"/>
      <c r="BY1051" s="4"/>
      <c r="BZ1051" s="6"/>
      <c r="CA1051" s="4"/>
      <c r="CB1051" s="6"/>
      <c r="CC1051" s="5"/>
      <c r="CD1051" s="5"/>
      <c r="CE1051" s="4"/>
      <c r="CF1051" s="6"/>
      <c r="CG1051" s="4"/>
      <c r="CH1051" s="6"/>
      <c r="CI1051" s="5"/>
      <c r="CJ1051" s="5"/>
      <c r="CK1051" s="4"/>
      <c r="CL1051" s="6"/>
      <c r="CM1051" s="4"/>
      <c r="CN1051" s="6"/>
      <c r="CO1051" s="5"/>
      <c r="CP1051" s="5"/>
      <c r="CQ1051" s="4"/>
      <c r="CR1051" s="6"/>
      <c r="CS1051" s="4"/>
      <c r="CT1051" s="6"/>
      <c r="CU1051" s="5"/>
      <c r="CV1051" s="5"/>
      <c r="CW1051" s="4"/>
      <c r="CX1051" s="6"/>
      <c r="CY1051" s="4"/>
      <c r="CZ1051" s="6"/>
      <c r="DA1051" s="5"/>
      <c r="DB1051" s="5"/>
      <c r="DC1051" s="4"/>
      <c r="DD1051" s="6"/>
      <c r="DE1051" s="4"/>
      <c r="DF1051" s="6"/>
      <c r="DG1051" s="5"/>
      <c r="DH1051" s="5"/>
      <c r="DI1051" s="4"/>
      <c r="DJ1051" s="6"/>
      <c r="DK1051" s="4"/>
      <c r="DL1051" s="6"/>
      <c r="DM1051" s="5"/>
      <c r="DN1051" s="5"/>
      <c r="DO1051" s="4"/>
      <c r="DP1051" s="6"/>
      <c r="DQ1051" s="4"/>
      <c r="DR1051" s="6"/>
      <c r="DS1051" s="5"/>
      <c r="DT1051" s="5"/>
      <c r="DU1051" s="4"/>
      <c r="DV1051" s="6"/>
      <c r="DW1051" s="4"/>
      <c r="DX1051" s="6"/>
      <c r="DY1051" s="5"/>
      <c r="DZ1051" s="5"/>
      <c r="EA1051" s="4"/>
      <c r="EB1051" s="6"/>
      <c r="EC1051" s="4"/>
      <c r="ED1051" s="6"/>
      <c r="EE1051" s="5"/>
      <c r="EF1051" s="5"/>
      <c r="EG1051" s="4"/>
      <c r="EH1051" s="6"/>
      <c r="EI1051" s="4"/>
      <c r="EJ1051" s="6"/>
      <c r="EK1051" s="5"/>
      <c r="EL1051" s="5"/>
      <c r="EM1051" s="4"/>
      <c r="EN1051" s="6"/>
      <c r="EO1051" s="4"/>
      <c r="EP1051" s="6"/>
      <c r="EQ1051" s="5"/>
      <c r="ER1051" s="5"/>
      <c r="ES1051" s="4"/>
      <c r="ET1051" s="6"/>
      <c r="EU1051" s="4"/>
      <c r="EV1051" s="6"/>
      <c r="EW1051" s="5"/>
      <c r="EX1051" s="5"/>
      <c r="EY1051" s="4"/>
      <c r="EZ1051" s="6"/>
      <c r="FA1051" s="4"/>
      <c r="FB1051" s="6"/>
      <c r="FC1051" s="5"/>
      <c r="FD1051" s="5"/>
      <c r="FE1051" s="4"/>
      <c r="FF1051" s="6"/>
      <c r="FG1051" s="4"/>
      <c r="FH1051" s="6"/>
      <c r="FI1051" s="5"/>
      <c r="FJ1051" s="5"/>
      <c r="FK1051" s="4"/>
      <c r="FL1051" s="6"/>
      <c r="FM1051" s="4"/>
      <c r="FN1051" s="6"/>
      <c r="FO1051" s="5"/>
      <c r="FP1051" s="5"/>
      <c r="FQ1051" s="4"/>
      <c r="FR1051" s="6"/>
      <c r="FS1051" s="4"/>
      <c r="FT1051" s="6"/>
      <c r="FU1051" s="5"/>
      <c r="FV1051" s="5"/>
      <c r="FW1051" s="4"/>
      <c r="FX1051" s="6"/>
      <c r="FY1051" s="4"/>
      <c r="FZ1051" s="6"/>
      <c r="GA1051" s="5"/>
      <c r="GB1051" s="5"/>
      <c r="GC1051" s="4"/>
      <c r="GD1051" s="6"/>
      <c r="GE1051" s="4"/>
      <c r="GF1051" s="6"/>
      <c r="GG1051" s="5"/>
      <c r="GH1051" s="5"/>
      <c r="GI1051" s="4"/>
      <c r="GJ1051" s="6"/>
      <c r="GK1051" s="4"/>
      <c r="GL1051" s="6"/>
      <c r="GM1051" s="5"/>
      <c r="GN1051" s="5"/>
      <c r="GO1051" s="4"/>
      <c r="GP1051" s="6"/>
      <c r="GQ1051" s="4"/>
      <c r="GR1051" s="6"/>
      <c r="GS1051" s="5"/>
      <c r="GT1051" s="5"/>
      <c r="GU1051" s="4"/>
      <c r="GV1051" s="6"/>
      <c r="GW1051" s="4"/>
      <c r="GX1051" s="6"/>
      <c r="GY1051" s="5"/>
      <c r="GZ1051" s="5"/>
      <c r="HA1051" s="4"/>
      <c r="HB1051" s="6"/>
      <c r="HC1051" s="4"/>
      <c r="HD1051" s="6"/>
      <c r="HE1051" s="5"/>
      <c r="HF1051" s="5"/>
      <c r="HG1051" s="4"/>
      <c r="HH1051" s="6"/>
      <c r="HI1051" s="4"/>
      <c r="HJ1051" s="6"/>
      <c r="HK1051" s="5"/>
      <c r="HL1051" s="5"/>
      <c r="HM1051" s="4"/>
      <c r="HN1051" s="6"/>
      <c r="HO1051" s="4"/>
      <c r="HP1051" s="6"/>
      <c r="HQ1051" s="5"/>
      <c r="HR1051" s="5"/>
      <c r="HS1051" s="4"/>
      <c r="HT1051" s="6"/>
      <c r="HU1051" s="4"/>
      <c r="HV1051" s="6"/>
      <c r="HW1051" s="5"/>
      <c r="HX1051" s="5"/>
      <c r="HY1051" s="4"/>
      <c r="HZ1051" s="6"/>
      <c r="IA1051" s="4"/>
      <c r="IB1051" s="6"/>
      <c r="IC1051" s="5"/>
      <c r="ID1051" s="5"/>
      <c r="IE1051" s="4"/>
      <c r="IF1051" s="6"/>
      <c r="IG1051" s="4"/>
      <c r="IH1051" s="6"/>
      <c r="II1051" s="5"/>
      <c r="IJ1051" s="5"/>
      <c r="IK1051" s="4"/>
      <c r="IL1051" s="6"/>
      <c r="IM1051" s="4"/>
      <c r="IN1051" s="6"/>
      <c r="IO1051" s="5"/>
      <c r="IP1051" s="5"/>
      <c r="IQ1051" s="4"/>
      <c r="IR1051" s="6"/>
      <c r="IS1051" s="4"/>
      <c r="IT1051" s="6"/>
      <c r="IU1051" s="5"/>
      <c r="IV1051" s="5"/>
      <c r="IW1051" s="4"/>
      <c r="IX1051" s="6"/>
      <c r="IY1051" s="4"/>
      <c r="IZ1051" s="6"/>
      <c r="JA1051" s="5"/>
      <c r="JB1051" s="5"/>
      <c r="JC1051" s="4"/>
      <c r="JD1051" s="6"/>
      <c r="JE1051" s="4"/>
      <c r="JF1051" s="6"/>
      <c r="JG1051" s="5"/>
      <c r="JH1051" s="5"/>
      <c r="JI1051" s="4"/>
      <c r="JJ1051" s="6"/>
      <c r="JK1051" s="4"/>
      <c r="JL1051" s="6"/>
      <c r="JM1051" s="5"/>
      <c r="JN1051" s="5"/>
      <c r="JO1051" s="4"/>
      <c r="JP1051" s="6"/>
      <c r="JQ1051" s="4"/>
      <c r="JR1051" s="6"/>
      <c r="JS1051" s="5"/>
      <c r="JT1051" s="5"/>
      <c r="JU1051" s="4"/>
      <c r="JV1051" s="6"/>
      <c r="JW1051" s="4"/>
      <c r="JX1051" s="6"/>
      <c r="JY1051" s="5"/>
      <c r="JZ1051" s="5"/>
      <c r="KA1051" s="4"/>
      <c r="KB1051" s="6"/>
      <c r="KC1051" s="4"/>
      <c r="KD1051" s="6"/>
      <c r="KE1051" s="5"/>
      <c r="KF1051" s="5"/>
      <c r="KG1051" s="4"/>
      <c r="KH1051" s="6"/>
      <c r="KI1051" s="4"/>
      <c r="KJ1051" s="6"/>
      <c r="KK1051" s="5"/>
      <c r="KL1051" s="5"/>
    </row>
    <row r="1052">
      <c r="A1052" s="3" t="s">
        <v>85</v>
      </c>
      <c r="B1052" s="3" t="s">
        <v>1175</v>
      </c>
      <c r="C1052" s="3" t="s">
        <v>87</v>
      </c>
      <c r="D1052" s="3" t="s">
        <v>712</v>
      </c>
      <c r="E1052" s="3" t="s">
        <v>1197</v>
      </c>
      <c r="F1052" s="3" t="s">
        <v>104</v>
      </c>
      <c r="G1052" s="3" t="s">
        <v>104</v>
      </c>
      <c r="H1052" s="3" t="s">
        <v>104</v>
      </c>
      <c r="I1052" s="4"/>
      <c r="J1052" s="4">
        <f>=ROUNDDOWN({0},0)</f>
      </c>
      <c r="K1052" s="4"/>
      <c r="L1052" s="5"/>
      <c r="M1052" s="4"/>
      <c r="N1052" s="4">
        <f>=ROUNDDOWN({0},0)</f>
      </c>
      <c r="O1052" s="4"/>
      <c r="P1052" s="5"/>
      <c r="Q1052" s="4"/>
      <c r="R1052" s="6"/>
      <c r="S1052" s="4"/>
      <c r="T1052" s="6"/>
      <c r="U1052" s="5"/>
      <c r="V1052" s="5"/>
      <c r="W1052" s="4"/>
      <c r="X1052" s="6"/>
      <c r="Y1052" s="4"/>
      <c r="Z1052" s="6"/>
      <c r="AA1052" s="5"/>
      <c r="AB1052" s="5"/>
      <c r="AC1052" s="4"/>
      <c r="AD1052" s="6"/>
      <c r="AE1052" s="4"/>
      <c r="AF1052" s="6"/>
      <c r="AG1052" s="5"/>
      <c r="AH1052" s="5"/>
      <c r="AI1052" s="4"/>
      <c r="AJ1052" s="6"/>
      <c r="AK1052" s="4"/>
      <c r="AL1052" s="6"/>
      <c r="AM1052" s="5"/>
      <c r="AN1052" s="5"/>
      <c r="AO1052" s="4"/>
      <c r="AP1052" s="6"/>
      <c r="AQ1052" s="4"/>
      <c r="AR1052" s="6"/>
      <c r="AS1052" s="5"/>
      <c r="AT1052" s="5"/>
      <c r="AU1052" s="4"/>
      <c r="AV1052" s="6"/>
      <c r="AW1052" s="4"/>
      <c r="AX1052" s="6"/>
      <c r="AY1052" s="5"/>
      <c r="AZ1052" s="5"/>
      <c r="BA1052" s="4"/>
      <c r="BB1052" s="6"/>
      <c r="BC1052" s="4"/>
      <c r="BD1052" s="6"/>
      <c r="BE1052" s="5"/>
      <c r="BF1052" s="5"/>
      <c r="BG1052" s="4"/>
      <c r="BH1052" s="6"/>
      <c r="BI1052" s="4"/>
      <c r="BJ1052" s="6"/>
      <c r="BK1052" s="5"/>
      <c r="BL1052" s="5"/>
      <c r="BM1052" s="4"/>
      <c r="BN1052" s="6"/>
      <c r="BO1052" s="4"/>
      <c r="BP1052" s="6"/>
      <c r="BQ1052" s="5"/>
      <c r="BR1052" s="5"/>
      <c r="BS1052" s="4"/>
      <c r="BT1052" s="6"/>
      <c r="BU1052" s="4"/>
      <c r="BV1052" s="6"/>
      <c r="BW1052" s="5"/>
      <c r="BX1052" s="5"/>
      <c r="BY1052" s="4"/>
      <c r="BZ1052" s="6"/>
      <c r="CA1052" s="4"/>
      <c r="CB1052" s="6"/>
      <c r="CC1052" s="5"/>
      <c r="CD1052" s="5"/>
      <c r="CE1052" s="4"/>
      <c r="CF1052" s="6"/>
      <c r="CG1052" s="4"/>
      <c r="CH1052" s="6"/>
      <c r="CI1052" s="5"/>
      <c r="CJ1052" s="5"/>
      <c r="CK1052" s="4"/>
      <c r="CL1052" s="6"/>
      <c r="CM1052" s="4"/>
      <c r="CN1052" s="6"/>
      <c r="CO1052" s="5"/>
      <c r="CP1052" s="5"/>
      <c r="CQ1052" s="4"/>
      <c r="CR1052" s="6"/>
      <c r="CS1052" s="4"/>
      <c r="CT1052" s="6"/>
      <c r="CU1052" s="5"/>
      <c r="CV1052" s="5"/>
      <c r="CW1052" s="4"/>
      <c r="CX1052" s="6"/>
      <c r="CY1052" s="4"/>
      <c r="CZ1052" s="6"/>
      <c r="DA1052" s="5"/>
      <c r="DB1052" s="5"/>
      <c r="DC1052" s="4"/>
      <c r="DD1052" s="6"/>
      <c r="DE1052" s="4"/>
      <c r="DF1052" s="6"/>
      <c r="DG1052" s="5"/>
      <c r="DH1052" s="5"/>
      <c r="DI1052" s="4"/>
      <c r="DJ1052" s="6"/>
      <c r="DK1052" s="4"/>
      <c r="DL1052" s="6"/>
      <c r="DM1052" s="5"/>
      <c r="DN1052" s="5"/>
      <c r="DO1052" s="4"/>
      <c r="DP1052" s="6"/>
      <c r="DQ1052" s="4"/>
      <c r="DR1052" s="6"/>
      <c r="DS1052" s="5"/>
      <c r="DT1052" s="5"/>
      <c r="DU1052" s="4"/>
      <c r="DV1052" s="6"/>
      <c r="DW1052" s="4"/>
      <c r="DX1052" s="6"/>
      <c r="DY1052" s="5"/>
      <c r="DZ1052" s="5"/>
      <c r="EA1052" s="4"/>
      <c r="EB1052" s="6"/>
      <c r="EC1052" s="4"/>
      <c r="ED1052" s="6"/>
      <c r="EE1052" s="5"/>
      <c r="EF1052" s="5"/>
      <c r="EG1052" s="4"/>
      <c r="EH1052" s="6"/>
      <c r="EI1052" s="4"/>
      <c r="EJ1052" s="6"/>
      <c r="EK1052" s="5"/>
      <c r="EL1052" s="5"/>
      <c r="EM1052" s="4"/>
      <c r="EN1052" s="6"/>
      <c r="EO1052" s="4"/>
      <c r="EP1052" s="6"/>
      <c r="EQ1052" s="5"/>
      <c r="ER1052" s="5"/>
      <c r="ES1052" s="4"/>
      <c r="ET1052" s="6"/>
      <c r="EU1052" s="4"/>
      <c r="EV1052" s="6"/>
      <c r="EW1052" s="5"/>
      <c r="EX1052" s="5"/>
      <c r="EY1052" s="4"/>
      <c r="EZ1052" s="6"/>
      <c r="FA1052" s="4"/>
      <c r="FB1052" s="6"/>
      <c r="FC1052" s="5"/>
      <c r="FD1052" s="5"/>
      <c r="FE1052" s="4"/>
      <c r="FF1052" s="6"/>
      <c r="FG1052" s="4"/>
      <c r="FH1052" s="6"/>
      <c r="FI1052" s="5"/>
      <c r="FJ1052" s="5"/>
      <c r="FK1052" s="4"/>
      <c r="FL1052" s="6"/>
      <c r="FM1052" s="4"/>
      <c r="FN1052" s="6"/>
      <c r="FO1052" s="5"/>
      <c r="FP1052" s="5"/>
      <c r="FQ1052" s="4"/>
      <c r="FR1052" s="6"/>
      <c r="FS1052" s="4"/>
      <c r="FT1052" s="6"/>
      <c r="FU1052" s="5"/>
      <c r="FV1052" s="5"/>
      <c r="FW1052" s="4"/>
      <c r="FX1052" s="6"/>
      <c r="FY1052" s="4"/>
      <c r="FZ1052" s="6"/>
      <c r="GA1052" s="5"/>
      <c r="GB1052" s="5"/>
      <c r="GC1052" s="4"/>
      <c r="GD1052" s="6"/>
      <c r="GE1052" s="4"/>
      <c r="GF1052" s="6"/>
      <c r="GG1052" s="5"/>
      <c r="GH1052" s="5"/>
      <c r="GI1052" s="4"/>
      <c r="GJ1052" s="6"/>
      <c r="GK1052" s="4"/>
      <c r="GL1052" s="6"/>
      <c r="GM1052" s="5"/>
      <c r="GN1052" s="5"/>
      <c r="GO1052" s="4"/>
      <c r="GP1052" s="6"/>
      <c r="GQ1052" s="4"/>
      <c r="GR1052" s="6"/>
      <c r="GS1052" s="5"/>
      <c r="GT1052" s="5"/>
      <c r="GU1052" s="4"/>
      <c r="GV1052" s="6"/>
      <c r="GW1052" s="4"/>
      <c r="GX1052" s="6"/>
      <c r="GY1052" s="5"/>
      <c r="GZ1052" s="5"/>
      <c r="HA1052" s="4"/>
      <c r="HB1052" s="6"/>
      <c r="HC1052" s="4"/>
      <c r="HD1052" s="6"/>
      <c r="HE1052" s="5"/>
      <c r="HF1052" s="5"/>
      <c r="HG1052" s="4"/>
      <c r="HH1052" s="6"/>
      <c r="HI1052" s="4"/>
      <c r="HJ1052" s="6"/>
      <c r="HK1052" s="5"/>
      <c r="HL1052" s="5"/>
      <c r="HM1052" s="4"/>
      <c r="HN1052" s="6"/>
      <c r="HO1052" s="4"/>
      <c r="HP1052" s="6"/>
      <c r="HQ1052" s="5"/>
      <c r="HR1052" s="5"/>
      <c r="HS1052" s="4"/>
      <c r="HT1052" s="6"/>
      <c r="HU1052" s="4"/>
      <c r="HV1052" s="6"/>
      <c r="HW1052" s="5"/>
      <c r="HX1052" s="5"/>
      <c r="HY1052" s="4"/>
      <c r="HZ1052" s="6"/>
      <c r="IA1052" s="4"/>
      <c r="IB1052" s="6"/>
      <c r="IC1052" s="5"/>
      <c r="ID1052" s="5"/>
      <c r="IE1052" s="4"/>
      <c r="IF1052" s="6"/>
      <c r="IG1052" s="4"/>
      <c r="IH1052" s="6"/>
      <c r="II1052" s="5"/>
      <c r="IJ1052" s="5"/>
      <c r="IK1052" s="4"/>
      <c r="IL1052" s="6"/>
      <c r="IM1052" s="4"/>
      <c r="IN1052" s="6"/>
      <c r="IO1052" s="5"/>
      <c r="IP1052" s="5"/>
      <c r="IQ1052" s="4"/>
      <c r="IR1052" s="6"/>
      <c r="IS1052" s="4"/>
      <c r="IT1052" s="6"/>
      <c r="IU1052" s="5"/>
      <c r="IV1052" s="5"/>
      <c r="IW1052" s="4"/>
      <c r="IX1052" s="6"/>
      <c r="IY1052" s="4"/>
      <c r="IZ1052" s="6"/>
      <c r="JA1052" s="5"/>
      <c r="JB1052" s="5"/>
      <c r="JC1052" s="4"/>
      <c r="JD1052" s="6"/>
      <c r="JE1052" s="4"/>
      <c r="JF1052" s="6"/>
      <c r="JG1052" s="5"/>
      <c r="JH1052" s="5"/>
      <c r="JI1052" s="4"/>
      <c r="JJ1052" s="6"/>
      <c r="JK1052" s="4"/>
      <c r="JL1052" s="6"/>
      <c r="JM1052" s="5"/>
      <c r="JN1052" s="5"/>
      <c r="JO1052" s="4"/>
      <c r="JP1052" s="6"/>
      <c r="JQ1052" s="4"/>
      <c r="JR1052" s="6"/>
      <c r="JS1052" s="5"/>
      <c r="JT1052" s="5"/>
      <c r="JU1052" s="4"/>
      <c r="JV1052" s="6"/>
      <c r="JW1052" s="4"/>
      <c r="JX1052" s="6"/>
      <c r="JY1052" s="5"/>
      <c r="JZ1052" s="5"/>
      <c r="KA1052" s="4"/>
      <c r="KB1052" s="6"/>
      <c r="KC1052" s="4"/>
      <c r="KD1052" s="6"/>
      <c r="KE1052" s="5"/>
      <c r="KF1052" s="5"/>
      <c r="KG1052" s="4"/>
      <c r="KH1052" s="6"/>
      <c r="KI1052" s="4"/>
      <c r="KJ1052" s="6"/>
      <c r="KK1052" s="5"/>
      <c r="KL1052" s="5"/>
    </row>
    <row r="1053">
      <c r="A1053" s="3" t="s">
        <v>85</v>
      </c>
      <c r="B1053" s="3" t="s">
        <v>1175</v>
      </c>
      <c r="C1053" s="3" t="s">
        <v>87</v>
      </c>
      <c r="D1053" s="3" t="s">
        <v>712</v>
      </c>
      <c r="E1053" s="3" t="s">
        <v>1198</v>
      </c>
      <c r="F1053" s="3" t="s">
        <v>104</v>
      </c>
      <c r="G1053" s="3" t="s">
        <v>104</v>
      </c>
      <c r="H1053" s="3" t="s">
        <v>104</v>
      </c>
      <c r="I1053" s="4"/>
      <c r="J1053" s="4">
        <f>=ROUNDDOWN({0},0)</f>
      </c>
      <c r="K1053" s="4"/>
      <c r="L1053" s="5"/>
      <c r="M1053" s="4"/>
      <c r="N1053" s="4">
        <f>=ROUNDDOWN({0},0)</f>
      </c>
      <c r="O1053" s="4"/>
      <c r="P1053" s="5"/>
      <c r="Q1053" s="4"/>
      <c r="R1053" s="6"/>
      <c r="S1053" s="4"/>
      <c r="T1053" s="6"/>
      <c r="U1053" s="5"/>
      <c r="V1053" s="5"/>
      <c r="W1053" s="4"/>
      <c r="X1053" s="6"/>
      <c r="Y1053" s="4"/>
      <c r="Z1053" s="6"/>
      <c r="AA1053" s="5"/>
      <c r="AB1053" s="5"/>
      <c r="AC1053" s="4"/>
      <c r="AD1053" s="6"/>
      <c r="AE1053" s="4"/>
      <c r="AF1053" s="6"/>
      <c r="AG1053" s="5"/>
      <c r="AH1053" s="5"/>
      <c r="AI1053" s="4"/>
      <c r="AJ1053" s="6"/>
      <c r="AK1053" s="4"/>
      <c r="AL1053" s="6"/>
      <c r="AM1053" s="5"/>
      <c r="AN1053" s="5"/>
      <c r="AO1053" s="4"/>
      <c r="AP1053" s="6"/>
      <c r="AQ1053" s="4"/>
      <c r="AR1053" s="6"/>
      <c r="AS1053" s="5"/>
      <c r="AT1053" s="5"/>
      <c r="AU1053" s="4"/>
      <c r="AV1053" s="6"/>
      <c r="AW1053" s="4"/>
      <c r="AX1053" s="6"/>
      <c r="AY1053" s="5"/>
      <c r="AZ1053" s="5"/>
      <c r="BA1053" s="4"/>
      <c r="BB1053" s="6"/>
      <c r="BC1053" s="4"/>
      <c r="BD1053" s="6"/>
      <c r="BE1053" s="5"/>
      <c r="BF1053" s="5"/>
      <c r="BG1053" s="4"/>
      <c r="BH1053" s="6"/>
      <c r="BI1053" s="4"/>
      <c r="BJ1053" s="6"/>
      <c r="BK1053" s="5"/>
      <c r="BL1053" s="5"/>
      <c r="BM1053" s="4"/>
      <c r="BN1053" s="6"/>
      <c r="BO1053" s="4"/>
      <c r="BP1053" s="6"/>
      <c r="BQ1053" s="5"/>
      <c r="BR1053" s="5"/>
      <c r="BS1053" s="4"/>
      <c r="BT1053" s="6"/>
      <c r="BU1053" s="4"/>
      <c r="BV1053" s="6"/>
      <c r="BW1053" s="5"/>
      <c r="BX1053" s="5"/>
      <c r="BY1053" s="4"/>
      <c r="BZ1053" s="6"/>
      <c r="CA1053" s="4"/>
      <c r="CB1053" s="6"/>
      <c r="CC1053" s="5"/>
      <c r="CD1053" s="5"/>
      <c r="CE1053" s="4"/>
      <c r="CF1053" s="6"/>
      <c r="CG1053" s="4"/>
      <c r="CH1053" s="6"/>
      <c r="CI1053" s="5"/>
      <c r="CJ1053" s="5"/>
      <c r="CK1053" s="4"/>
      <c r="CL1053" s="6"/>
      <c r="CM1053" s="4"/>
      <c r="CN1053" s="6"/>
      <c r="CO1053" s="5"/>
      <c r="CP1053" s="5"/>
      <c r="CQ1053" s="4"/>
      <c r="CR1053" s="6"/>
      <c r="CS1053" s="4"/>
      <c r="CT1053" s="6"/>
      <c r="CU1053" s="5"/>
      <c r="CV1053" s="5"/>
      <c r="CW1053" s="4"/>
      <c r="CX1053" s="6"/>
      <c r="CY1053" s="4"/>
      <c r="CZ1053" s="6"/>
      <c r="DA1053" s="5"/>
      <c r="DB1053" s="5"/>
      <c r="DC1053" s="4"/>
      <c r="DD1053" s="6"/>
      <c r="DE1053" s="4"/>
      <c r="DF1053" s="6"/>
      <c r="DG1053" s="5"/>
      <c r="DH1053" s="5"/>
      <c r="DI1053" s="4"/>
      <c r="DJ1053" s="6"/>
      <c r="DK1053" s="4"/>
      <c r="DL1053" s="6"/>
      <c r="DM1053" s="5"/>
      <c r="DN1053" s="5"/>
      <c r="DO1053" s="4"/>
      <c r="DP1053" s="6"/>
      <c r="DQ1053" s="4"/>
      <c r="DR1053" s="6"/>
      <c r="DS1053" s="5"/>
      <c r="DT1053" s="5"/>
      <c r="DU1053" s="4"/>
      <c r="DV1053" s="6"/>
      <c r="DW1053" s="4"/>
      <c r="DX1053" s="6"/>
      <c r="DY1053" s="5"/>
      <c r="DZ1053" s="5"/>
      <c r="EA1053" s="4"/>
      <c r="EB1053" s="6"/>
      <c r="EC1053" s="4"/>
      <c r="ED1053" s="6"/>
      <c r="EE1053" s="5"/>
      <c r="EF1053" s="5"/>
      <c r="EG1053" s="4"/>
      <c r="EH1053" s="6"/>
      <c r="EI1053" s="4"/>
      <c r="EJ1053" s="6"/>
      <c r="EK1053" s="5"/>
      <c r="EL1053" s="5"/>
      <c r="EM1053" s="4"/>
      <c r="EN1053" s="6"/>
      <c r="EO1053" s="4"/>
      <c r="EP1053" s="6"/>
      <c r="EQ1053" s="5"/>
      <c r="ER1053" s="5"/>
      <c r="ES1053" s="4"/>
      <c r="ET1053" s="6"/>
      <c r="EU1053" s="4"/>
      <c r="EV1053" s="6"/>
      <c r="EW1053" s="5"/>
      <c r="EX1053" s="5"/>
      <c r="EY1053" s="4"/>
      <c r="EZ1053" s="6"/>
      <c r="FA1053" s="4"/>
      <c r="FB1053" s="6"/>
      <c r="FC1053" s="5"/>
      <c r="FD1053" s="5"/>
      <c r="FE1053" s="4"/>
      <c r="FF1053" s="6"/>
      <c r="FG1053" s="4"/>
      <c r="FH1053" s="6"/>
      <c r="FI1053" s="5"/>
      <c r="FJ1053" s="5"/>
      <c r="FK1053" s="4"/>
      <c r="FL1053" s="6"/>
      <c r="FM1053" s="4"/>
      <c r="FN1053" s="6"/>
      <c r="FO1053" s="5"/>
      <c r="FP1053" s="5"/>
      <c r="FQ1053" s="4"/>
      <c r="FR1053" s="6"/>
      <c r="FS1053" s="4"/>
      <c r="FT1053" s="6"/>
      <c r="FU1053" s="5"/>
      <c r="FV1053" s="5"/>
      <c r="FW1053" s="4"/>
      <c r="FX1053" s="6"/>
      <c r="FY1053" s="4"/>
      <c r="FZ1053" s="6"/>
      <c r="GA1053" s="5"/>
      <c r="GB1053" s="5"/>
      <c r="GC1053" s="4"/>
      <c r="GD1053" s="6"/>
      <c r="GE1053" s="4"/>
      <c r="GF1053" s="6"/>
      <c r="GG1053" s="5"/>
      <c r="GH1053" s="5"/>
      <c r="GI1053" s="4"/>
      <c r="GJ1053" s="6"/>
      <c r="GK1053" s="4"/>
      <c r="GL1053" s="6"/>
      <c r="GM1053" s="5"/>
      <c r="GN1053" s="5"/>
      <c r="GO1053" s="4"/>
      <c r="GP1053" s="6"/>
      <c r="GQ1053" s="4"/>
      <c r="GR1053" s="6"/>
      <c r="GS1053" s="5"/>
      <c r="GT1053" s="5"/>
      <c r="GU1053" s="4"/>
      <c r="GV1053" s="6"/>
      <c r="GW1053" s="4"/>
      <c r="GX1053" s="6"/>
      <c r="GY1053" s="5"/>
      <c r="GZ1053" s="5"/>
      <c r="HA1053" s="4"/>
      <c r="HB1053" s="6"/>
      <c r="HC1053" s="4"/>
      <c r="HD1053" s="6"/>
      <c r="HE1053" s="5"/>
      <c r="HF1053" s="5"/>
      <c r="HG1053" s="4"/>
      <c r="HH1053" s="6"/>
      <c r="HI1053" s="4"/>
      <c r="HJ1053" s="6"/>
      <c r="HK1053" s="5"/>
      <c r="HL1053" s="5"/>
      <c r="HM1053" s="4"/>
      <c r="HN1053" s="6"/>
      <c r="HO1053" s="4"/>
      <c r="HP1053" s="6"/>
      <c r="HQ1053" s="5"/>
      <c r="HR1053" s="5"/>
      <c r="HS1053" s="4"/>
      <c r="HT1053" s="6"/>
      <c r="HU1053" s="4"/>
      <c r="HV1053" s="6"/>
      <c r="HW1053" s="5"/>
      <c r="HX1053" s="5"/>
      <c r="HY1053" s="4"/>
      <c r="HZ1053" s="6"/>
      <c r="IA1053" s="4"/>
      <c r="IB1053" s="6"/>
      <c r="IC1053" s="5"/>
      <c r="ID1053" s="5"/>
      <c r="IE1053" s="4"/>
      <c r="IF1053" s="6"/>
      <c r="IG1053" s="4"/>
      <c r="IH1053" s="6"/>
      <c r="II1053" s="5"/>
      <c r="IJ1053" s="5"/>
      <c r="IK1053" s="4"/>
      <c r="IL1053" s="6"/>
      <c r="IM1053" s="4"/>
      <c r="IN1053" s="6"/>
      <c r="IO1053" s="5"/>
      <c r="IP1053" s="5"/>
      <c r="IQ1053" s="4"/>
      <c r="IR1053" s="6"/>
      <c r="IS1053" s="4"/>
      <c r="IT1053" s="6"/>
      <c r="IU1053" s="5"/>
      <c r="IV1053" s="5"/>
      <c r="IW1053" s="4"/>
      <c r="IX1053" s="6"/>
      <c r="IY1053" s="4"/>
      <c r="IZ1053" s="6"/>
      <c r="JA1053" s="5"/>
      <c r="JB1053" s="5"/>
      <c r="JC1053" s="4"/>
      <c r="JD1053" s="6"/>
      <c r="JE1053" s="4"/>
      <c r="JF1053" s="6"/>
      <c r="JG1053" s="5"/>
      <c r="JH1053" s="5"/>
      <c r="JI1053" s="4"/>
      <c r="JJ1053" s="6"/>
      <c r="JK1053" s="4"/>
      <c r="JL1053" s="6"/>
      <c r="JM1053" s="5"/>
      <c r="JN1053" s="5"/>
      <c r="JO1053" s="4"/>
      <c r="JP1053" s="6"/>
      <c r="JQ1053" s="4"/>
      <c r="JR1053" s="6"/>
      <c r="JS1053" s="5"/>
      <c r="JT1053" s="5"/>
      <c r="JU1053" s="4"/>
      <c r="JV1053" s="6"/>
      <c r="JW1053" s="4"/>
      <c r="JX1053" s="6"/>
      <c r="JY1053" s="5"/>
      <c r="JZ1053" s="5"/>
      <c r="KA1053" s="4"/>
      <c r="KB1053" s="6"/>
      <c r="KC1053" s="4"/>
      <c r="KD1053" s="6"/>
      <c r="KE1053" s="5"/>
      <c r="KF1053" s="5"/>
      <c r="KG1053" s="4"/>
      <c r="KH1053" s="6"/>
      <c r="KI1053" s="4"/>
      <c r="KJ1053" s="6"/>
      <c r="KK1053" s="5"/>
      <c r="KL1053" s="5"/>
    </row>
    <row r="1054">
      <c r="A1054" s="3" t="s">
        <v>85</v>
      </c>
      <c r="B1054" s="3" t="s">
        <v>1175</v>
      </c>
      <c r="C1054" s="3" t="s">
        <v>87</v>
      </c>
      <c r="D1054" s="3" t="s">
        <v>712</v>
      </c>
      <c r="E1054" s="3" t="s">
        <v>1199</v>
      </c>
      <c r="F1054" s="3" t="s">
        <v>104</v>
      </c>
      <c r="G1054" s="3" t="s">
        <v>104</v>
      </c>
      <c r="H1054" s="3" t="s">
        <v>104</v>
      </c>
      <c r="I1054" s="4"/>
      <c r="J1054" s="4">
        <f>=ROUNDDOWN({0},0)</f>
      </c>
      <c r="K1054" s="4"/>
      <c r="L1054" s="5"/>
      <c r="M1054" s="4"/>
      <c r="N1054" s="4">
        <f>=ROUNDDOWN({0},0)</f>
      </c>
      <c r="O1054" s="4"/>
      <c r="P1054" s="5"/>
      <c r="Q1054" s="4"/>
      <c r="R1054" s="6"/>
      <c r="S1054" s="4"/>
      <c r="T1054" s="6"/>
      <c r="U1054" s="5"/>
      <c r="V1054" s="5"/>
      <c r="W1054" s="4"/>
      <c r="X1054" s="6"/>
      <c r="Y1054" s="4"/>
      <c r="Z1054" s="6"/>
      <c r="AA1054" s="5"/>
      <c r="AB1054" s="5"/>
      <c r="AC1054" s="4"/>
      <c r="AD1054" s="6"/>
      <c r="AE1054" s="4"/>
      <c r="AF1054" s="6"/>
      <c r="AG1054" s="5"/>
      <c r="AH1054" s="5"/>
      <c r="AI1054" s="4"/>
      <c r="AJ1054" s="6"/>
      <c r="AK1054" s="4"/>
      <c r="AL1054" s="6"/>
      <c r="AM1054" s="5"/>
      <c r="AN1054" s="5"/>
      <c r="AO1054" s="4"/>
      <c r="AP1054" s="6"/>
      <c r="AQ1054" s="4"/>
      <c r="AR1054" s="6"/>
      <c r="AS1054" s="5"/>
      <c r="AT1054" s="5"/>
      <c r="AU1054" s="4"/>
      <c r="AV1054" s="6"/>
      <c r="AW1054" s="4"/>
      <c r="AX1054" s="6"/>
      <c r="AY1054" s="5"/>
      <c r="AZ1054" s="5"/>
      <c r="BA1054" s="4"/>
      <c r="BB1054" s="6"/>
      <c r="BC1054" s="4"/>
      <c r="BD1054" s="6"/>
      <c r="BE1054" s="5"/>
      <c r="BF1054" s="5"/>
      <c r="BG1054" s="4"/>
      <c r="BH1054" s="6"/>
      <c r="BI1054" s="4"/>
      <c r="BJ1054" s="6"/>
      <c r="BK1054" s="5"/>
      <c r="BL1054" s="5"/>
      <c r="BM1054" s="4"/>
      <c r="BN1054" s="6"/>
      <c r="BO1054" s="4"/>
      <c r="BP1054" s="6"/>
      <c r="BQ1054" s="5"/>
      <c r="BR1054" s="5"/>
      <c r="BS1054" s="4"/>
      <c r="BT1054" s="6"/>
      <c r="BU1054" s="4"/>
      <c r="BV1054" s="6"/>
      <c r="BW1054" s="5"/>
      <c r="BX1054" s="5"/>
      <c r="BY1054" s="4"/>
      <c r="BZ1054" s="6"/>
      <c r="CA1054" s="4"/>
      <c r="CB1054" s="6"/>
      <c r="CC1054" s="5"/>
      <c r="CD1054" s="5"/>
      <c r="CE1054" s="4"/>
      <c r="CF1054" s="6"/>
      <c r="CG1054" s="4"/>
      <c r="CH1054" s="6"/>
      <c r="CI1054" s="5"/>
      <c r="CJ1054" s="5"/>
      <c r="CK1054" s="4"/>
      <c r="CL1054" s="6"/>
      <c r="CM1054" s="4"/>
      <c r="CN1054" s="6"/>
      <c r="CO1054" s="5"/>
      <c r="CP1054" s="5"/>
      <c r="CQ1054" s="4"/>
      <c r="CR1054" s="6"/>
      <c r="CS1054" s="4"/>
      <c r="CT1054" s="6"/>
      <c r="CU1054" s="5"/>
      <c r="CV1054" s="5"/>
      <c r="CW1054" s="4"/>
      <c r="CX1054" s="6"/>
      <c r="CY1054" s="4"/>
      <c r="CZ1054" s="6"/>
      <c r="DA1054" s="5"/>
      <c r="DB1054" s="5"/>
      <c r="DC1054" s="4"/>
      <c r="DD1054" s="6"/>
      <c r="DE1054" s="4"/>
      <c r="DF1054" s="6"/>
      <c r="DG1054" s="5"/>
      <c r="DH1054" s="5"/>
      <c r="DI1054" s="4"/>
      <c r="DJ1054" s="6"/>
      <c r="DK1054" s="4"/>
      <c r="DL1054" s="6"/>
      <c r="DM1054" s="5"/>
      <c r="DN1054" s="5"/>
      <c r="DO1054" s="4"/>
      <c r="DP1054" s="6"/>
      <c r="DQ1054" s="4"/>
      <c r="DR1054" s="6"/>
      <c r="DS1054" s="5"/>
      <c r="DT1054" s="5"/>
      <c r="DU1054" s="4"/>
      <c r="DV1054" s="6"/>
      <c r="DW1054" s="4"/>
      <c r="DX1054" s="6"/>
      <c r="DY1054" s="5"/>
      <c r="DZ1054" s="5"/>
      <c r="EA1054" s="4"/>
      <c r="EB1054" s="6"/>
      <c r="EC1054" s="4"/>
      <c r="ED1054" s="6"/>
      <c r="EE1054" s="5"/>
      <c r="EF1054" s="5"/>
      <c r="EG1054" s="4"/>
      <c r="EH1054" s="6"/>
      <c r="EI1054" s="4"/>
      <c r="EJ1054" s="6"/>
      <c r="EK1054" s="5"/>
      <c r="EL1054" s="5"/>
      <c r="EM1054" s="4"/>
      <c r="EN1054" s="6"/>
      <c r="EO1054" s="4"/>
      <c r="EP1054" s="6"/>
      <c r="EQ1054" s="5"/>
      <c r="ER1054" s="5"/>
      <c r="ES1054" s="4"/>
      <c r="ET1054" s="6"/>
      <c r="EU1054" s="4"/>
      <c r="EV1054" s="6"/>
      <c r="EW1054" s="5"/>
      <c r="EX1054" s="5"/>
      <c r="EY1054" s="4"/>
      <c r="EZ1054" s="6"/>
      <c r="FA1054" s="4"/>
      <c r="FB1054" s="6"/>
      <c r="FC1054" s="5"/>
      <c r="FD1054" s="5"/>
      <c r="FE1054" s="4"/>
      <c r="FF1054" s="6"/>
      <c r="FG1054" s="4"/>
      <c r="FH1054" s="6"/>
      <c r="FI1054" s="5"/>
      <c r="FJ1054" s="5"/>
      <c r="FK1054" s="4"/>
      <c r="FL1054" s="6"/>
      <c r="FM1054" s="4"/>
      <c r="FN1054" s="6"/>
      <c r="FO1054" s="5"/>
      <c r="FP1054" s="5"/>
      <c r="FQ1054" s="4"/>
      <c r="FR1054" s="6"/>
      <c r="FS1054" s="4"/>
      <c r="FT1054" s="6"/>
      <c r="FU1054" s="5"/>
      <c r="FV1054" s="5"/>
      <c r="FW1054" s="4"/>
      <c r="FX1054" s="6"/>
      <c r="FY1054" s="4"/>
      <c r="FZ1054" s="6"/>
      <c r="GA1054" s="5"/>
      <c r="GB1054" s="5"/>
      <c r="GC1054" s="4"/>
      <c r="GD1054" s="6"/>
      <c r="GE1054" s="4"/>
      <c r="GF1054" s="6"/>
      <c r="GG1054" s="5"/>
      <c r="GH1054" s="5"/>
      <c r="GI1054" s="4"/>
      <c r="GJ1054" s="6"/>
      <c r="GK1054" s="4"/>
      <c r="GL1054" s="6"/>
      <c r="GM1054" s="5"/>
      <c r="GN1054" s="5"/>
      <c r="GO1054" s="4"/>
      <c r="GP1054" s="6"/>
      <c r="GQ1054" s="4"/>
      <c r="GR1054" s="6"/>
      <c r="GS1054" s="5"/>
      <c r="GT1054" s="5"/>
      <c r="GU1054" s="4"/>
      <c r="GV1054" s="6"/>
      <c r="GW1054" s="4"/>
      <c r="GX1054" s="6"/>
      <c r="GY1054" s="5"/>
      <c r="GZ1054" s="5"/>
      <c r="HA1054" s="4"/>
      <c r="HB1054" s="6"/>
      <c r="HC1054" s="4"/>
      <c r="HD1054" s="6"/>
      <c r="HE1054" s="5"/>
      <c r="HF1054" s="5"/>
      <c r="HG1054" s="4"/>
      <c r="HH1054" s="6"/>
      <c r="HI1054" s="4"/>
      <c r="HJ1054" s="6"/>
      <c r="HK1054" s="5"/>
      <c r="HL1054" s="5"/>
      <c r="HM1054" s="4"/>
      <c r="HN1054" s="6"/>
      <c r="HO1054" s="4"/>
      <c r="HP1054" s="6"/>
      <c r="HQ1054" s="5"/>
      <c r="HR1054" s="5"/>
      <c r="HS1054" s="4"/>
      <c r="HT1054" s="6"/>
      <c r="HU1054" s="4"/>
      <c r="HV1054" s="6"/>
      <c r="HW1054" s="5"/>
      <c r="HX1054" s="5"/>
      <c r="HY1054" s="4"/>
      <c r="HZ1054" s="6"/>
      <c r="IA1054" s="4"/>
      <c r="IB1054" s="6"/>
      <c r="IC1054" s="5"/>
      <c r="ID1054" s="5"/>
      <c r="IE1054" s="4"/>
      <c r="IF1054" s="6"/>
      <c r="IG1054" s="4"/>
      <c r="IH1054" s="6"/>
      <c r="II1054" s="5"/>
      <c r="IJ1054" s="5"/>
      <c r="IK1054" s="4"/>
      <c r="IL1054" s="6"/>
      <c r="IM1054" s="4"/>
      <c r="IN1054" s="6"/>
      <c r="IO1054" s="5"/>
      <c r="IP1054" s="5"/>
      <c r="IQ1054" s="4"/>
      <c r="IR1054" s="6"/>
      <c r="IS1054" s="4"/>
      <c r="IT1054" s="6"/>
      <c r="IU1054" s="5"/>
      <c r="IV1054" s="5"/>
      <c r="IW1054" s="4"/>
      <c r="IX1054" s="6"/>
      <c r="IY1054" s="4"/>
      <c r="IZ1054" s="6"/>
      <c r="JA1054" s="5"/>
      <c r="JB1054" s="5"/>
      <c r="JC1054" s="4"/>
      <c r="JD1054" s="6"/>
      <c r="JE1054" s="4"/>
      <c r="JF1054" s="6"/>
      <c r="JG1054" s="5"/>
      <c r="JH1054" s="5"/>
      <c r="JI1054" s="4"/>
      <c r="JJ1054" s="6"/>
      <c r="JK1054" s="4"/>
      <c r="JL1054" s="6"/>
      <c r="JM1054" s="5"/>
      <c r="JN1054" s="5"/>
      <c r="JO1054" s="4"/>
      <c r="JP1054" s="6"/>
      <c r="JQ1054" s="4"/>
      <c r="JR1054" s="6"/>
      <c r="JS1054" s="5"/>
      <c r="JT1054" s="5"/>
      <c r="JU1054" s="4"/>
      <c r="JV1054" s="6"/>
      <c r="JW1054" s="4"/>
      <c r="JX1054" s="6"/>
      <c r="JY1054" s="5"/>
      <c r="JZ1054" s="5"/>
      <c r="KA1054" s="4"/>
      <c r="KB1054" s="6"/>
      <c r="KC1054" s="4"/>
      <c r="KD1054" s="6"/>
      <c r="KE1054" s="5"/>
      <c r="KF1054" s="5"/>
      <c r="KG1054" s="4"/>
      <c r="KH1054" s="6"/>
      <c r="KI1054" s="4"/>
      <c r="KJ1054" s="6"/>
      <c r="KK1054" s="5"/>
      <c r="KL1054" s="5"/>
    </row>
    <row r="1055">
      <c r="A1055" s="3" t="s">
        <v>85</v>
      </c>
      <c r="B1055" s="3" t="s">
        <v>1175</v>
      </c>
      <c r="C1055" s="3" t="s">
        <v>87</v>
      </c>
      <c r="D1055" s="3" t="s">
        <v>712</v>
      </c>
      <c r="E1055" s="3" t="s">
        <v>1200</v>
      </c>
      <c r="F1055" s="3" t="s">
        <v>104</v>
      </c>
      <c r="G1055" s="3" t="s">
        <v>104</v>
      </c>
      <c r="H1055" s="3" t="s">
        <v>104</v>
      </c>
      <c r="I1055" s="4"/>
      <c r="J1055" s="4">
        <f>=ROUNDDOWN({0},0)</f>
      </c>
      <c r="K1055" s="4"/>
      <c r="L1055" s="5"/>
      <c r="M1055" s="4"/>
      <c r="N1055" s="4">
        <f>=ROUNDDOWN({0},0)</f>
      </c>
      <c r="O1055" s="4"/>
      <c r="P1055" s="5"/>
      <c r="Q1055" s="4"/>
      <c r="R1055" s="6"/>
      <c r="S1055" s="4"/>
      <c r="T1055" s="6"/>
      <c r="U1055" s="5"/>
      <c r="V1055" s="5"/>
      <c r="W1055" s="4"/>
      <c r="X1055" s="6"/>
      <c r="Y1055" s="4"/>
      <c r="Z1055" s="6"/>
      <c r="AA1055" s="5"/>
      <c r="AB1055" s="5"/>
      <c r="AC1055" s="4"/>
      <c r="AD1055" s="6"/>
      <c r="AE1055" s="4"/>
      <c r="AF1055" s="6"/>
      <c r="AG1055" s="5"/>
      <c r="AH1055" s="5"/>
      <c r="AI1055" s="4"/>
      <c r="AJ1055" s="6"/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  <c r="AU1055" s="4"/>
      <c r="AV1055" s="6"/>
      <c r="AW1055" s="4"/>
      <c r="AX1055" s="6"/>
      <c r="AY1055" s="5"/>
      <c r="AZ1055" s="5"/>
      <c r="BA1055" s="4"/>
      <c r="BB1055" s="6"/>
      <c r="BC1055" s="4"/>
      <c r="BD1055" s="6"/>
      <c r="BE1055" s="5"/>
      <c r="BF1055" s="5"/>
      <c r="BG1055" s="4"/>
      <c r="BH1055" s="6"/>
      <c r="BI1055" s="4"/>
      <c r="BJ1055" s="6"/>
      <c r="BK1055" s="5"/>
      <c r="BL1055" s="5"/>
      <c r="BM1055" s="4"/>
      <c r="BN1055" s="6"/>
      <c r="BO1055" s="4"/>
      <c r="BP1055" s="6"/>
      <c r="BQ1055" s="5"/>
      <c r="BR1055" s="5"/>
      <c r="BS1055" s="4"/>
      <c r="BT1055" s="6"/>
      <c r="BU1055" s="4"/>
      <c r="BV1055" s="6"/>
      <c r="BW1055" s="5"/>
      <c r="BX1055" s="5"/>
      <c r="BY1055" s="4"/>
      <c r="BZ1055" s="6"/>
      <c r="CA1055" s="4"/>
      <c r="CB1055" s="6"/>
      <c r="CC1055" s="5"/>
      <c r="CD1055" s="5"/>
      <c r="CE1055" s="4"/>
      <c r="CF1055" s="6"/>
      <c r="CG1055" s="4"/>
      <c r="CH1055" s="6"/>
      <c r="CI1055" s="5"/>
      <c r="CJ1055" s="5"/>
      <c r="CK1055" s="4"/>
      <c r="CL1055" s="6"/>
      <c r="CM1055" s="4"/>
      <c r="CN1055" s="6"/>
      <c r="CO1055" s="5"/>
      <c r="CP1055" s="5"/>
      <c r="CQ1055" s="4"/>
      <c r="CR1055" s="6"/>
      <c r="CS1055" s="4"/>
      <c r="CT1055" s="6"/>
      <c r="CU1055" s="5"/>
      <c r="CV1055" s="5"/>
      <c r="CW1055" s="4"/>
      <c r="CX1055" s="6"/>
      <c r="CY1055" s="4"/>
      <c r="CZ1055" s="6"/>
      <c r="DA1055" s="5"/>
      <c r="DB1055" s="5"/>
      <c r="DC1055" s="4"/>
      <c r="DD1055" s="6"/>
      <c r="DE1055" s="4"/>
      <c r="DF1055" s="6"/>
      <c r="DG1055" s="5"/>
      <c r="DH1055" s="5"/>
      <c r="DI1055" s="4"/>
      <c r="DJ1055" s="6"/>
      <c r="DK1055" s="4"/>
      <c r="DL1055" s="6"/>
      <c r="DM1055" s="5"/>
      <c r="DN1055" s="5"/>
      <c r="DO1055" s="4"/>
      <c r="DP1055" s="6"/>
      <c r="DQ1055" s="4"/>
      <c r="DR1055" s="6"/>
      <c r="DS1055" s="5"/>
      <c r="DT1055" s="5"/>
      <c r="DU1055" s="4"/>
      <c r="DV1055" s="6"/>
      <c r="DW1055" s="4"/>
      <c r="DX1055" s="6"/>
      <c r="DY1055" s="5"/>
      <c r="DZ1055" s="5"/>
      <c r="EA1055" s="4"/>
      <c r="EB1055" s="6"/>
      <c r="EC1055" s="4"/>
      <c r="ED1055" s="6"/>
      <c r="EE1055" s="5"/>
      <c r="EF1055" s="5"/>
      <c r="EG1055" s="4"/>
      <c r="EH1055" s="6"/>
      <c r="EI1055" s="4"/>
      <c r="EJ1055" s="6"/>
      <c r="EK1055" s="5"/>
      <c r="EL1055" s="5"/>
      <c r="EM1055" s="4"/>
      <c r="EN1055" s="6"/>
      <c r="EO1055" s="4"/>
      <c r="EP1055" s="6"/>
      <c r="EQ1055" s="5"/>
      <c r="ER1055" s="5"/>
      <c r="ES1055" s="4"/>
      <c r="ET1055" s="6"/>
      <c r="EU1055" s="4"/>
      <c r="EV1055" s="6"/>
      <c r="EW1055" s="5"/>
      <c r="EX1055" s="5"/>
      <c r="EY1055" s="4"/>
      <c r="EZ1055" s="6"/>
      <c r="FA1055" s="4"/>
      <c r="FB1055" s="6"/>
      <c r="FC1055" s="5"/>
      <c r="FD1055" s="5"/>
      <c r="FE1055" s="4"/>
      <c r="FF1055" s="6"/>
      <c r="FG1055" s="4"/>
      <c r="FH1055" s="6"/>
      <c r="FI1055" s="5"/>
      <c r="FJ1055" s="5"/>
      <c r="FK1055" s="4"/>
      <c r="FL1055" s="6"/>
      <c r="FM1055" s="4"/>
      <c r="FN1055" s="6"/>
      <c r="FO1055" s="5"/>
      <c r="FP1055" s="5"/>
      <c r="FQ1055" s="4"/>
      <c r="FR1055" s="6"/>
      <c r="FS1055" s="4"/>
      <c r="FT1055" s="6"/>
      <c r="FU1055" s="5"/>
      <c r="FV1055" s="5"/>
      <c r="FW1055" s="4"/>
      <c r="FX1055" s="6"/>
      <c r="FY1055" s="4"/>
      <c r="FZ1055" s="6"/>
      <c r="GA1055" s="5"/>
      <c r="GB1055" s="5"/>
      <c r="GC1055" s="4"/>
      <c r="GD1055" s="6"/>
      <c r="GE1055" s="4"/>
      <c r="GF1055" s="6"/>
      <c r="GG1055" s="5"/>
      <c r="GH1055" s="5"/>
      <c r="GI1055" s="4"/>
      <c r="GJ1055" s="6"/>
      <c r="GK1055" s="4"/>
      <c r="GL1055" s="6"/>
      <c r="GM1055" s="5"/>
      <c r="GN1055" s="5"/>
      <c r="GO1055" s="4"/>
      <c r="GP1055" s="6"/>
      <c r="GQ1055" s="4"/>
      <c r="GR1055" s="6"/>
      <c r="GS1055" s="5"/>
      <c r="GT1055" s="5"/>
      <c r="GU1055" s="4"/>
      <c r="GV1055" s="6"/>
      <c r="GW1055" s="4"/>
      <c r="GX1055" s="6"/>
      <c r="GY1055" s="5"/>
      <c r="GZ1055" s="5"/>
      <c r="HA1055" s="4"/>
      <c r="HB1055" s="6"/>
      <c r="HC1055" s="4"/>
      <c r="HD1055" s="6"/>
      <c r="HE1055" s="5"/>
      <c r="HF1055" s="5"/>
      <c r="HG1055" s="4"/>
      <c r="HH1055" s="6"/>
      <c r="HI1055" s="4"/>
      <c r="HJ1055" s="6"/>
      <c r="HK1055" s="5"/>
      <c r="HL1055" s="5"/>
      <c r="HM1055" s="4"/>
      <c r="HN1055" s="6"/>
      <c r="HO1055" s="4"/>
      <c r="HP1055" s="6"/>
      <c r="HQ1055" s="5"/>
      <c r="HR1055" s="5"/>
      <c r="HS1055" s="4"/>
      <c r="HT1055" s="6"/>
      <c r="HU1055" s="4"/>
      <c r="HV1055" s="6"/>
      <c r="HW1055" s="5"/>
      <c r="HX1055" s="5"/>
      <c r="HY1055" s="4"/>
      <c r="HZ1055" s="6"/>
      <c r="IA1055" s="4"/>
      <c r="IB1055" s="6"/>
      <c r="IC1055" s="5"/>
      <c r="ID1055" s="5"/>
      <c r="IE1055" s="4"/>
      <c r="IF1055" s="6"/>
      <c r="IG1055" s="4"/>
      <c r="IH1055" s="6"/>
      <c r="II1055" s="5"/>
      <c r="IJ1055" s="5"/>
      <c r="IK1055" s="4"/>
      <c r="IL1055" s="6"/>
      <c r="IM1055" s="4"/>
      <c r="IN1055" s="6"/>
      <c r="IO1055" s="5"/>
      <c r="IP1055" s="5"/>
      <c r="IQ1055" s="4"/>
      <c r="IR1055" s="6"/>
      <c r="IS1055" s="4"/>
      <c r="IT1055" s="6"/>
      <c r="IU1055" s="5"/>
      <c r="IV1055" s="5"/>
      <c r="IW1055" s="4"/>
      <c r="IX1055" s="6"/>
      <c r="IY1055" s="4"/>
      <c r="IZ1055" s="6"/>
      <c r="JA1055" s="5"/>
      <c r="JB1055" s="5"/>
      <c r="JC1055" s="4"/>
      <c r="JD1055" s="6"/>
      <c r="JE1055" s="4"/>
      <c r="JF1055" s="6"/>
      <c r="JG1055" s="5"/>
      <c r="JH1055" s="5"/>
      <c r="JI1055" s="4"/>
      <c r="JJ1055" s="6"/>
      <c r="JK1055" s="4"/>
      <c r="JL1055" s="6"/>
      <c r="JM1055" s="5"/>
      <c r="JN1055" s="5"/>
      <c r="JO1055" s="4"/>
      <c r="JP1055" s="6"/>
      <c r="JQ1055" s="4"/>
      <c r="JR1055" s="6"/>
      <c r="JS1055" s="5"/>
      <c r="JT1055" s="5"/>
      <c r="JU1055" s="4"/>
      <c r="JV1055" s="6"/>
      <c r="JW1055" s="4"/>
      <c r="JX1055" s="6"/>
      <c r="JY1055" s="5"/>
      <c r="JZ1055" s="5"/>
      <c r="KA1055" s="4"/>
      <c r="KB1055" s="6"/>
      <c r="KC1055" s="4"/>
      <c r="KD1055" s="6"/>
      <c r="KE1055" s="5"/>
      <c r="KF1055" s="5"/>
      <c r="KG1055" s="4"/>
      <c r="KH1055" s="6"/>
      <c r="KI1055" s="4"/>
      <c r="KJ1055" s="6"/>
      <c r="KK1055" s="5"/>
      <c r="KL1055" s="5"/>
    </row>
    <row r="1056">
      <c r="A1056" s="3" t="s">
        <v>85</v>
      </c>
      <c r="B1056" s="3" t="s">
        <v>1175</v>
      </c>
      <c r="C1056" s="3" t="s">
        <v>87</v>
      </c>
      <c r="D1056" s="3" t="s">
        <v>712</v>
      </c>
      <c r="E1056" s="3" t="s">
        <v>1018</v>
      </c>
      <c r="F1056" s="3" t="s">
        <v>104</v>
      </c>
      <c r="G1056" s="3" t="s">
        <v>104</v>
      </c>
      <c r="H1056" s="3" t="s">
        <v>104</v>
      </c>
      <c r="I1056" s="4"/>
      <c r="J1056" s="4">
        <f>=ROUNDDOWN({0},0)</f>
      </c>
      <c r="K1056" s="4"/>
      <c r="L1056" s="5"/>
      <c r="M1056" s="4"/>
      <c r="N1056" s="4">
        <f>=ROUNDDOWN({0},0)</f>
      </c>
      <c r="O1056" s="4"/>
      <c r="P1056" s="5"/>
      <c r="Q1056" s="4"/>
      <c r="R1056" s="6"/>
      <c r="S1056" s="4"/>
      <c r="T1056" s="6"/>
      <c r="U1056" s="5"/>
      <c r="V1056" s="5"/>
      <c r="W1056" s="4"/>
      <c r="X1056" s="6"/>
      <c r="Y1056" s="4"/>
      <c r="Z1056" s="6"/>
      <c r="AA1056" s="5"/>
      <c r="AB1056" s="5"/>
      <c r="AC1056" s="4"/>
      <c r="AD1056" s="6"/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/>
      <c r="AP1056" s="6"/>
      <c r="AQ1056" s="4"/>
      <c r="AR1056" s="6"/>
      <c r="AS1056" s="5"/>
      <c r="AT1056" s="5"/>
      <c r="AU1056" s="4"/>
      <c r="AV1056" s="6"/>
      <c r="AW1056" s="4"/>
      <c r="AX1056" s="6"/>
      <c r="AY1056" s="5"/>
      <c r="AZ1056" s="5"/>
      <c r="BA1056" s="4"/>
      <c r="BB1056" s="6"/>
      <c r="BC1056" s="4"/>
      <c r="BD1056" s="6"/>
      <c r="BE1056" s="5"/>
      <c r="BF1056" s="5"/>
      <c r="BG1056" s="4"/>
      <c r="BH1056" s="6"/>
      <c r="BI1056" s="4"/>
      <c r="BJ1056" s="6"/>
      <c r="BK1056" s="5"/>
      <c r="BL1056" s="5"/>
      <c r="BM1056" s="4"/>
      <c r="BN1056" s="6"/>
      <c r="BO1056" s="4"/>
      <c r="BP1056" s="6"/>
      <c r="BQ1056" s="5"/>
      <c r="BR1056" s="5"/>
      <c r="BS1056" s="4"/>
      <c r="BT1056" s="6"/>
      <c r="BU1056" s="4"/>
      <c r="BV1056" s="6"/>
      <c r="BW1056" s="5"/>
      <c r="BX1056" s="5"/>
      <c r="BY1056" s="4"/>
      <c r="BZ1056" s="6"/>
      <c r="CA1056" s="4"/>
      <c r="CB1056" s="6"/>
      <c r="CC1056" s="5"/>
      <c r="CD1056" s="5"/>
      <c r="CE1056" s="4"/>
      <c r="CF1056" s="6"/>
      <c r="CG1056" s="4"/>
      <c r="CH1056" s="6"/>
      <c r="CI1056" s="5"/>
      <c r="CJ1056" s="5"/>
      <c r="CK1056" s="4"/>
      <c r="CL1056" s="6"/>
      <c r="CM1056" s="4"/>
      <c r="CN1056" s="6"/>
      <c r="CO1056" s="5"/>
      <c r="CP1056" s="5"/>
      <c r="CQ1056" s="4"/>
      <c r="CR1056" s="6"/>
      <c r="CS1056" s="4"/>
      <c r="CT1056" s="6"/>
      <c r="CU1056" s="5"/>
      <c r="CV1056" s="5"/>
      <c r="CW1056" s="4"/>
      <c r="CX1056" s="6"/>
      <c r="CY1056" s="4"/>
      <c r="CZ1056" s="6"/>
      <c r="DA1056" s="5"/>
      <c r="DB1056" s="5"/>
      <c r="DC1056" s="4"/>
      <c r="DD1056" s="6"/>
      <c r="DE1056" s="4"/>
      <c r="DF1056" s="6"/>
      <c r="DG1056" s="5"/>
      <c r="DH1056" s="5"/>
      <c r="DI1056" s="4"/>
      <c r="DJ1056" s="6"/>
      <c r="DK1056" s="4"/>
      <c r="DL1056" s="6"/>
      <c r="DM1056" s="5"/>
      <c r="DN1056" s="5"/>
      <c r="DO1056" s="4"/>
      <c r="DP1056" s="6"/>
      <c r="DQ1056" s="4"/>
      <c r="DR1056" s="6"/>
      <c r="DS1056" s="5"/>
      <c r="DT1056" s="5"/>
      <c r="DU1056" s="4"/>
      <c r="DV1056" s="6"/>
      <c r="DW1056" s="4"/>
      <c r="DX1056" s="6"/>
      <c r="DY1056" s="5"/>
      <c r="DZ1056" s="5"/>
      <c r="EA1056" s="4"/>
      <c r="EB1056" s="6"/>
      <c r="EC1056" s="4"/>
      <c r="ED1056" s="6"/>
      <c r="EE1056" s="5"/>
      <c r="EF1056" s="5"/>
      <c r="EG1056" s="4"/>
      <c r="EH1056" s="6"/>
      <c r="EI1056" s="4"/>
      <c r="EJ1056" s="6"/>
      <c r="EK1056" s="5"/>
      <c r="EL1056" s="5"/>
      <c r="EM1056" s="4"/>
      <c r="EN1056" s="6"/>
      <c r="EO1056" s="4"/>
      <c r="EP1056" s="6"/>
      <c r="EQ1056" s="5"/>
      <c r="ER1056" s="5"/>
      <c r="ES1056" s="4"/>
      <c r="ET1056" s="6"/>
      <c r="EU1056" s="4"/>
      <c r="EV1056" s="6"/>
      <c r="EW1056" s="5"/>
      <c r="EX1056" s="5"/>
      <c r="EY1056" s="4"/>
      <c r="EZ1056" s="6"/>
      <c r="FA1056" s="4"/>
      <c r="FB1056" s="6"/>
      <c r="FC1056" s="5"/>
      <c r="FD1056" s="5"/>
      <c r="FE1056" s="4"/>
      <c r="FF1056" s="6"/>
      <c r="FG1056" s="4"/>
      <c r="FH1056" s="6"/>
      <c r="FI1056" s="5"/>
      <c r="FJ1056" s="5"/>
      <c r="FK1056" s="4"/>
      <c r="FL1056" s="6"/>
      <c r="FM1056" s="4"/>
      <c r="FN1056" s="6"/>
      <c r="FO1056" s="5"/>
      <c r="FP1056" s="5"/>
      <c r="FQ1056" s="4"/>
      <c r="FR1056" s="6"/>
      <c r="FS1056" s="4"/>
      <c r="FT1056" s="6"/>
      <c r="FU1056" s="5"/>
      <c r="FV1056" s="5"/>
      <c r="FW1056" s="4"/>
      <c r="FX1056" s="6"/>
      <c r="FY1056" s="4"/>
      <c r="FZ1056" s="6"/>
      <c r="GA1056" s="5"/>
      <c r="GB1056" s="5"/>
      <c r="GC1056" s="4"/>
      <c r="GD1056" s="6"/>
      <c r="GE1056" s="4"/>
      <c r="GF1056" s="6"/>
      <c r="GG1056" s="5"/>
      <c r="GH1056" s="5"/>
      <c r="GI1056" s="4"/>
      <c r="GJ1056" s="6"/>
      <c r="GK1056" s="4"/>
      <c r="GL1056" s="6"/>
      <c r="GM1056" s="5"/>
      <c r="GN1056" s="5"/>
      <c r="GO1056" s="4"/>
      <c r="GP1056" s="6"/>
      <c r="GQ1056" s="4"/>
      <c r="GR1056" s="6"/>
      <c r="GS1056" s="5"/>
      <c r="GT1056" s="5"/>
      <c r="GU1056" s="4"/>
      <c r="GV1056" s="6"/>
      <c r="GW1056" s="4"/>
      <c r="GX1056" s="6"/>
      <c r="GY1056" s="5"/>
      <c r="GZ1056" s="5"/>
      <c r="HA1056" s="4"/>
      <c r="HB1056" s="6"/>
      <c r="HC1056" s="4"/>
      <c r="HD1056" s="6"/>
      <c r="HE1056" s="5"/>
      <c r="HF1056" s="5"/>
      <c r="HG1056" s="4"/>
      <c r="HH1056" s="6"/>
      <c r="HI1056" s="4"/>
      <c r="HJ1056" s="6"/>
      <c r="HK1056" s="5"/>
      <c r="HL1056" s="5"/>
      <c r="HM1056" s="4"/>
      <c r="HN1056" s="6"/>
      <c r="HO1056" s="4"/>
      <c r="HP1056" s="6"/>
      <c r="HQ1056" s="5"/>
      <c r="HR1056" s="5"/>
      <c r="HS1056" s="4"/>
      <c r="HT1056" s="6"/>
      <c r="HU1056" s="4"/>
      <c r="HV1056" s="6"/>
      <c r="HW1056" s="5"/>
      <c r="HX1056" s="5"/>
      <c r="HY1056" s="4"/>
      <c r="HZ1056" s="6"/>
      <c r="IA1056" s="4"/>
      <c r="IB1056" s="6"/>
      <c r="IC1056" s="5"/>
      <c r="ID1056" s="5"/>
      <c r="IE1056" s="4"/>
      <c r="IF1056" s="6"/>
      <c r="IG1056" s="4"/>
      <c r="IH1056" s="6"/>
      <c r="II1056" s="5"/>
      <c r="IJ1056" s="5"/>
      <c r="IK1056" s="4"/>
      <c r="IL1056" s="6"/>
      <c r="IM1056" s="4"/>
      <c r="IN1056" s="6"/>
      <c r="IO1056" s="5"/>
      <c r="IP1056" s="5"/>
      <c r="IQ1056" s="4"/>
      <c r="IR1056" s="6"/>
      <c r="IS1056" s="4"/>
      <c r="IT1056" s="6"/>
      <c r="IU1056" s="5"/>
      <c r="IV1056" s="5"/>
      <c r="IW1056" s="4"/>
      <c r="IX1056" s="6"/>
      <c r="IY1056" s="4"/>
      <c r="IZ1056" s="6"/>
      <c r="JA1056" s="5"/>
      <c r="JB1056" s="5"/>
      <c r="JC1056" s="4"/>
      <c r="JD1056" s="6"/>
      <c r="JE1056" s="4"/>
      <c r="JF1056" s="6"/>
      <c r="JG1056" s="5"/>
      <c r="JH1056" s="5"/>
      <c r="JI1056" s="4"/>
      <c r="JJ1056" s="6"/>
      <c r="JK1056" s="4"/>
      <c r="JL1056" s="6"/>
      <c r="JM1056" s="5"/>
      <c r="JN1056" s="5"/>
      <c r="JO1056" s="4"/>
      <c r="JP1056" s="6"/>
      <c r="JQ1056" s="4"/>
      <c r="JR1056" s="6"/>
      <c r="JS1056" s="5"/>
      <c r="JT1056" s="5"/>
      <c r="JU1056" s="4"/>
      <c r="JV1056" s="6"/>
      <c r="JW1056" s="4"/>
      <c r="JX1056" s="6"/>
      <c r="JY1056" s="5"/>
      <c r="JZ1056" s="5"/>
      <c r="KA1056" s="4"/>
      <c r="KB1056" s="6"/>
      <c r="KC1056" s="4"/>
      <c r="KD1056" s="6"/>
      <c r="KE1056" s="5"/>
      <c r="KF1056" s="5"/>
      <c r="KG1056" s="4"/>
      <c r="KH1056" s="6"/>
      <c r="KI1056" s="4"/>
      <c r="KJ1056" s="6"/>
      <c r="KK1056" s="5"/>
      <c r="KL1056" s="5"/>
    </row>
    <row r="1057">
      <c r="A1057" s="3" t="s">
        <v>85</v>
      </c>
      <c r="B1057" s="3" t="s">
        <v>1175</v>
      </c>
      <c r="C1057" s="3" t="s">
        <v>87</v>
      </c>
      <c r="D1057" s="3" t="s">
        <v>712</v>
      </c>
      <c r="E1057" s="3" t="s">
        <v>1201</v>
      </c>
      <c r="F1057" s="3" t="s">
        <v>104</v>
      </c>
      <c r="G1057" s="3" t="s">
        <v>104</v>
      </c>
      <c r="H1057" s="3" t="s">
        <v>104</v>
      </c>
      <c r="I1057" s="4"/>
      <c r="J1057" s="4">
        <f>=ROUNDDOWN({0},0)</f>
      </c>
      <c r="K1057" s="4"/>
      <c r="L1057" s="5"/>
      <c r="M1057" s="4"/>
      <c r="N1057" s="4">
        <f>=ROUNDDOWN({0},0)</f>
      </c>
      <c r="O1057" s="4"/>
      <c r="P1057" s="5"/>
      <c r="Q1057" s="4"/>
      <c r="R1057" s="6"/>
      <c r="S1057" s="4"/>
      <c r="T1057" s="6"/>
      <c r="U1057" s="5"/>
      <c r="V1057" s="5"/>
      <c r="W1057" s="4"/>
      <c r="X1057" s="6"/>
      <c r="Y1057" s="4"/>
      <c r="Z1057" s="6"/>
      <c r="AA1057" s="5"/>
      <c r="AB1057" s="5"/>
      <c r="AC1057" s="4"/>
      <c r="AD1057" s="6"/>
      <c r="AE1057" s="4"/>
      <c r="AF1057" s="6"/>
      <c r="AG1057" s="5"/>
      <c r="AH1057" s="5"/>
      <c r="AI1057" s="4"/>
      <c r="AJ1057" s="6"/>
      <c r="AK1057" s="4"/>
      <c r="AL1057" s="6"/>
      <c r="AM1057" s="5"/>
      <c r="AN1057" s="5"/>
      <c r="AO1057" s="4"/>
      <c r="AP1057" s="6"/>
      <c r="AQ1057" s="4"/>
      <c r="AR1057" s="6"/>
      <c r="AS1057" s="5"/>
      <c r="AT1057" s="5"/>
      <c r="AU1057" s="4"/>
      <c r="AV1057" s="6"/>
      <c r="AW1057" s="4"/>
      <c r="AX1057" s="6"/>
      <c r="AY1057" s="5"/>
      <c r="AZ1057" s="5"/>
      <c r="BA1057" s="4"/>
      <c r="BB1057" s="6"/>
      <c r="BC1057" s="4"/>
      <c r="BD1057" s="6"/>
      <c r="BE1057" s="5"/>
      <c r="BF1057" s="5"/>
      <c r="BG1057" s="4"/>
      <c r="BH1057" s="6"/>
      <c r="BI1057" s="4"/>
      <c r="BJ1057" s="6"/>
      <c r="BK1057" s="5"/>
      <c r="BL1057" s="5"/>
      <c r="BM1057" s="4"/>
      <c r="BN1057" s="6"/>
      <c r="BO1057" s="4"/>
      <c r="BP1057" s="6"/>
      <c r="BQ1057" s="5"/>
      <c r="BR1057" s="5"/>
      <c r="BS1057" s="4"/>
      <c r="BT1057" s="6"/>
      <c r="BU1057" s="4"/>
      <c r="BV1057" s="6"/>
      <c r="BW1057" s="5"/>
      <c r="BX1057" s="5"/>
      <c r="BY1057" s="4"/>
      <c r="BZ1057" s="6"/>
      <c r="CA1057" s="4"/>
      <c r="CB1057" s="6"/>
      <c r="CC1057" s="5"/>
      <c r="CD1057" s="5"/>
      <c r="CE1057" s="4"/>
      <c r="CF1057" s="6"/>
      <c r="CG1057" s="4"/>
      <c r="CH1057" s="6"/>
      <c r="CI1057" s="5"/>
      <c r="CJ1057" s="5"/>
      <c r="CK1057" s="4"/>
      <c r="CL1057" s="6"/>
      <c r="CM1057" s="4"/>
      <c r="CN1057" s="6"/>
      <c r="CO1057" s="5"/>
      <c r="CP1057" s="5"/>
      <c r="CQ1057" s="4"/>
      <c r="CR1057" s="6"/>
      <c r="CS1057" s="4"/>
      <c r="CT1057" s="6"/>
      <c r="CU1057" s="5"/>
      <c r="CV1057" s="5"/>
      <c r="CW1057" s="4"/>
      <c r="CX1057" s="6"/>
      <c r="CY1057" s="4"/>
      <c r="CZ1057" s="6"/>
      <c r="DA1057" s="5"/>
      <c r="DB1057" s="5"/>
      <c r="DC1057" s="4"/>
      <c r="DD1057" s="6"/>
      <c r="DE1057" s="4"/>
      <c r="DF1057" s="6"/>
      <c r="DG1057" s="5"/>
      <c r="DH1057" s="5"/>
      <c r="DI1057" s="4"/>
      <c r="DJ1057" s="6"/>
      <c r="DK1057" s="4"/>
      <c r="DL1057" s="6"/>
      <c r="DM1057" s="5"/>
      <c r="DN1057" s="5"/>
      <c r="DO1057" s="4"/>
      <c r="DP1057" s="6"/>
      <c r="DQ1057" s="4"/>
      <c r="DR1057" s="6"/>
      <c r="DS1057" s="5"/>
      <c r="DT1057" s="5"/>
      <c r="DU1057" s="4"/>
      <c r="DV1057" s="6"/>
      <c r="DW1057" s="4"/>
      <c r="DX1057" s="6"/>
      <c r="DY1057" s="5"/>
      <c r="DZ1057" s="5"/>
      <c r="EA1057" s="4"/>
      <c r="EB1057" s="6"/>
      <c r="EC1057" s="4"/>
      <c r="ED1057" s="6"/>
      <c r="EE1057" s="5"/>
      <c r="EF1057" s="5"/>
      <c r="EG1057" s="4"/>
      <c r="EH1057" s="6"/>
      <c r="EI1057" s="4"/>
      <c r="EJ1057" s="6"/>
      <c r="EK1057" s="5"/>
      <c r="EL1057" s="5"/>
      <c r="EM1057" s="4"/>
      <c r="EN1057" s="6"/>
      <c r="EO1057" s="4"/>
      <c r="EP1057" s="6"/>
      <c r="EQ1057" s="5"/>
      <c r="ER1057" s="5"/>
      <c r="ES1057" s="4"/>
      <c r="ET1057" s="6"/>
      <c r="EU1057" s="4"/>
      <c r="EV1057" s="6"/>
      <c r="EW1057" s="5"/>
      <c r="EX1057" s="5"/>
      <c r="EY1057" s="4"/>
      <c r="EZ1057" s="6"/>
      <c r="FA1057" s="4"/>
      <c r="FB1057" s="6"/>
      <c r="FC1057" s="5"/>
      <c r="FD1057" s="5"/>
      <c r="FE1057" s="4"/>
      <c r="FF1057" s="6"/>
      <c r="FG1057" s="4"/>
      <c r="FH1057" s="6"/>
      <c r="FI1057" s="5"/>
      <c r="FJ1057" s="5"/>
      <c r="FK1057" s="4"/>
      <c r="FL1057" s="6"/>
      <c r="FM1057" s="4"/>
      <c r="FN1057" s="6"/>
      <c r="FO1057" s="5"/>
      <c r="FP1057" s="5"/>
      <c r="FQ1057" s="4"/>
      <c r="FR1057" s="6"/>
      <c r="FS1057" s="4"/>
      <c r="FT1057" s="6"/>
      <c r="FU1057" s="5"/>
      <c r="FV1057" s="5"/>
      <c r="FW1057" s="4"/>
      <c r="FX1057" s="6"/>
      <c r="FY1057" s="4"/>
      <c r="FZ1057" s="6"/>
      <c r="GA1057" s="5"/>
      <c r="GB1057" s="5"/>
      <c r="GC1057" s="4"/>
      <c r="GD1057" s="6"/>
      <c r="GE1057" s="4"/>
      <c r="GF1057" s="6"/>
      <c r="GG1057" s="5"/>
      <c r="GH1057" s="5"/>
      <c r="GI1057" s="4"/>
      <c r="GJ1057" s="6"/>
      <c r="GK1057" s="4"/>
      <c r="GL1057" s="6"/>
      <c r="GM1057" s="5"/>
      <c r="GN1057" s="5"/>
      <c r="GO1057" s="4"/>
      <c r="GP1057" s="6"/>
      <c r="GQ1057" s="4"/>
      <c r="GR1057" s="6"/>
      <c r="GS1057" s="5"/>
      <c r="GT1057" s="5"/>
      <c r="GU1057" s="4"/>
      <c r="GV1057" s="6"/>
      <c r="GW1057" s="4"/>
      <c r="GX1057" s="6"/>
      <c r="GY1057" s="5"/>
      <c r="GZ1057" s="5"/>
      <c r="HA1057" s="4"/>
      <c r="HB1057" s="6"/>
      <c r="HC1057" s="4"/>
      <c r="HD1057" s="6"/>
      <c r="HE1057" s="5"/>
      <c r="HF1057" s="5"/>
      <c r="HG1057" s="4"/>
      <c r="HH1057" s="6"/>
      <c r="HI1057" s="4"/>
      <c r="HJ1057" s="6"/>
      <c r="HK1057" s="5"/>
      <c r="HL1057" s="5"/>
      <c r="HM1057" s="4"/>
      <c r="HN1057" s="6"/>
      <c r="HO1057" s="4"/>
      <c r="HP1057" s="6"/>
      <c r="HQ1057" s="5"/>
      <c r="HR1057" s="5"/>
      <c r="HS1057" s="4"/>
      <c r="HT1057" s="6"/>
      <c r="HU1057" s="4"/>
      <c r="HV1057" s="6"/>
      <c r="HW1057" s="5"/>
      <c r="HX1057" s="5"/>
      <c r="HY1057" s="4"/>
      <c r="HZ1057" s="6"/>
      <c r="IA1057" s="4"/>
      <c r="IB1057" s="6"/>
      <c r="IC1057" s="5"/>
      <c r="ID1057" s="5"/>
      <c r="IE1057" s="4"/>
      <c r="IF1057" s="6"/>
      <c r="IG1057" s="4"/>
      <c r="IH1057" s="6"/>
      <c r="II1057" s="5"/>
      <c r="IJ1057" s="5"/>
      <c r="IK1057" s="4"/>
      <c r="IL1057" s="6"/>
      <c r="IM1057" s="4"/>
      <c r="IN1057" s="6"/>
      <c r="IO1057" s="5"/>
      <c r="IP1057" s="5"/>
      <c r="IQ1057" s="4"/>
      <c r="IR1057" s="6"/>
      <c r="IS1057" s="4"/>
      <c r="IT1057" s="6"/>
      <c r="IU1057" s="5"/>
      <c r="IV1057" s="5"/>
      <c r="IW1057" s="4"/>
      <c r="IX1057" s="6"/>
      <c r="IY1057" s="4"/>
      <c r="IZ1057" s="6"/>
      <c r="JA1057" s="5"/>
      <c r="JB1057" s="5"/>
      <c r="JC1057" s="4"/>
      <c r="JD1057" s="6"/>
      <c r="JE1057" s="4"/>
      <c r="JF1057" s="6"/>
      <c r="JG1057" s="5"/>
      <c r="JH1057" s="5"/>
      <c r="JI1057" s="4"/>
      <c r="JJ1057" s="6"/>
      <c r="JK1057" s="4"/>
      <c r="JL1057" s="6"/>
      <c r="JM1057" s="5"/>
      <c r="JN1057" s="5"/>
      <c r="JO1057" s="4"/>
      <c r="JP1057" s="6"/>
      <c r="JQ1057" s="4"/>
      <c r="JR1057" s="6"/>
      <c r="JS1057" s="5"/>
      <c r="JT1057" s="5"/>
      <c r="JU1057" s="4"/>
      <c r="JV1057" s="6"/>
      <c r="JW1057" s="4"/>
      <c r="JX1057" s="6"/>
      <c r="JY1057" s="5"/>
      <c r="JZ1057" s="5"/>
      <c r="KA1057" s="4"/>
      <c r="KB1057" s="6"/>
      <c r="KC1057" s="4"/>
      <c r="KD1057" s="6"/>
      <c r="KE1057" s="5"/>
      <c r="KF1057" s="5"/>
      <c r="KG1057" s="4"/>
      <c r="KH1057" s="6"/>
      <c r="KI1057" s="4"/>
      <c r="KJ1057" s="6"/>
      <c r="KK1057" s="5"/>
      <c r="KL1057" s="5"/>
    </row>
    <row r="1058">
      <c r="A1058" s="3" t="s">
        <v>85</v>
      </c>
      <c r="B1058" s="3" t="s">
        <v>1175</v>
      </c>
      <c r="C1058" s="3" t="s">
        <v>87</v>
      </c>
      <c r="D1058" s="3" t="s">
        <v>712</v>
      </c>
      <c r="E1058" s="3" t="s">
        <v>1021</v>
      </c>
      <c r="F1058" s="3" t="s">
        <v>104</v>
      </c>
      <c r="G1058" s="3" t="s">
        <v>104</v>
      </c>
      <c r="H1058" s="3" t="s">
        <v>104</v>
      </c>
      <c r="I1058" s="4"/>
      <c r="J1058" s="4">
        <f>=ROUNDDOWN({0},0)</f>
      </c>
      <c r="K1058" s="4"/>
      <c r="L1058" s="5"/>
      <c r="M1058" s="4"/>
      <c r="N1058" s="4">
        <f>=ROUNDDOWN({0},0)</f>
      </c>
      <c r="O1058" s="4"/>
      <c r="P1058" s="5"/>
      <c r="Q1058" s="4"/>
      <c r="R1058" s="6"/>
      <c r="S1058" s="4"/>
      <c r="T1058" s="6"/>
      <c r="U1058" s="5"/>
      <c r="V1058" s="5"/>
      <c r="W1058" s="4"/>
      <c r="X1058" s="6"/>
      <c r="Y1058" s="4"/>
      <c r="Z1058" s="6"/>
      <c r="AA1058" s="5"/>
      <c r="AB1058" s="5"/>
      <c r="AC1058" s="4"/>
      <c r="AD1058" s="6"/>
      <c r="AE1058" s="4"/>
      <c r="AF1058" s="6"/>
      <c r="AG1058" s="5"/>
      <c r="AH1058" s="5"/>
      <c r="AI1058" s="4"/>
      <c r="AJ1058" s="6"/>
      <c r="AK1058" s="4"/>
      <c r="AL1058" s="6"/>
      <c r="AM1058" s="5"/>
      <c r="AN1058" s="5"/>
      <c r="AO1058" s="4"/>
      <c r="AP1058" s="6"/>
      <c r="AQ1058" s="4"/>
      <c r="AR1058" s="6"/>
      <c r="AS1058" s="5"/>
      <c r="AT1058" s="5"/>
      <c r="AU1058" s="4"/>
      <c r="AV1058" s="6"/>
      <c r="AW1058" s="4"/>
      <c r="AX1058" s="6"/>
      <c r="AY1058" s="5"/>
      <c r="AZ1058" s="5"/>
      <c r="BA1058" s="4"/>
      <c r="BB1058" s="6"/>
      <c r="BC1058" s="4"/>
      <c r="BD1058" s="6"/>
      <c r="BE1058" s="5"/>
      <c r="BF1058" s="5"/>
      <c r="BG1058" s="4"/>
      <c r="BH1058" s="6"/>
      <c r="BI1058" s="4"/>
      <c r="BJ1058" s="6"/>
      <c r="BK1058" s="5"/>
      <c r="BL1058" s="5"/>
      <c r="BM1058" s="4"/>
      <c r="BN1058" s="6"/>
      <c r="BO1058" s="4"/>
      <c r="BP1058" s="6"/>
      <c r="BQ1058" s="5"/>
      <c r="BR1058" s="5"/>
      <c r="BS1058" s="4"/>
      <c r="BT1058" s="6"/>
      <c r="BU1058" s="4"/>
      <c r="BV1058" s="6"/>
      <c r="BW1058" s="5"/>
      <c r="BX1058" s="5"/>
      <c r="BY1058" s="4"/>
      <c r="BZ1058" s="6"/>
      <c r="CA1058" s="4"/>
      <c r="CB1058" s="6"/>
      <c r="CC1058" s="5"/>
      <c r="CD1058" s="5"/>
      <c r="CE1058" s="4"/>
      <c r="CF1058" s="6"/>
      <c r="CG1058" s="4"/>
      <c r="CH1058" s="6"/>
      <c r="CI1058" s="5"/>
      <c r="CJ1058" s="5"/>
      <c r="CK1058" s="4"/>
      <c r="CL1058" s="6"/>
      <c r="CM1058" s="4"/>
      <c r="CN1058" s="6"/>
      <c r="CO1058" s="5"/>
      <c r="CP1058" s="5"/>
      <c r="CQ1058" s="4"/>
      <c r="CR1058" s="6"/>
      <c r="CS1058" s="4"/>
      <c r="CT1058" s="6"/>
      <c r="CU1058" s="5"/>
      <c r="CV1058" s="5"/>
      <c r="CW1058" s="4"/>
      <c r="CX1058" s="6"/>
      <c r="CY1058" s="4"/>
      <c r="CZ1058" s="6"/>
      <c r="DA1058" s="5"/>
      <c r="DB1058" s="5"/>
      <c r="DC1058" s="4"/>
      <c r="DD1058" s="6"/>
      <c r="DE1058" s="4"/>
      <c r="DF1058" s="6"/>
      <c r="DG1058" s="5"/>
      <c r="DH1058" s="5"/>
      <c r="DI1058" s="4"/>
      <c r="DJ1058" s="6"/>
      <c r="DK1058" s="4"/>
      <c r="DL1058" s="6"/>
      <c r="DM1058" s="5"/>
      <c r="DN1058" s="5"/>
      <c r="DO1058" s="4"/>
      <c r="DP1058" s="6"/>
      <c r="DQ1058" s="4"/>
      <c r="DR1058" s="6"/>
      <c r="DS1058" s="5"/>
      <c r="DT1058" s="5"/>
      <c r="DU1058" s="4"/>
      <c r="DV1058" s="6"/>
      <c r="DW1058" s="4"/>
      <c r="DX1058" s="6"/>
      <c r="DY1058" s="5"/>
      <c r="DZ1058" s="5"/>
      <c r="EA1058" s="4"/>
      <c r="EB1058" s="6"/>
      <c r="EC1058" s="4"/>
      <c r="ED1058" s="6"/>
      <c r="EE1058" s="5"/>
      <c r="EF1058" s="5"/>
      <c r="EG1058" s="4"/>
      <c r="EH1058" s="6"/>
      <c r="EI1058" s="4"/>
      <c r="EJ1058" s="6"/>
      <c r="EK1058" s="5"/>
      <c r="EL1058" s="5"/>
      <c r="EM1058" s="4"/>
      <c r="EN1058" s="6"/>
      <c r="EO1058" s="4"/>
      <c r="EP1058" s="6"/>
      <c r="EQ1058" s="5"/>
      <c r="ER1058" s="5"/>
      <c r="ES1058" s="4"/>
      <c r="ET1058" s="6"/>
      <c r="EU1058" s="4"/>
      <c r="EV1058" s="6"/>
      <c r="EW1058" s="5"/>
      <c r="EX1058" s="5"/>
      <c r="EY1058" s="4"/>
      <c r="EZ1058" s="6"/>
      <c r="FA1058" s="4"/>
      <c r="FB1058" s="6"/>
      <c r="FC1058" s="5"/>
      <c r="FD1058" s="5"/>
      <c r="FE1058" s="4"/>
      <c r="FF1058" s="6"/>
      <c r="FG1058" s="4"/>
      <c r="FH1058" s="6"/>
      <c r="FI1058" s="5"/>
      <c r="FJ1058" s="5"/>
      <c r="FK1058" s="4"/>
      <c r="FL1058" s="6"/>
      <c r="FM1058" s="4"/>
      <c r="FN1058" s="6"/>
      <c r="FO1058" s="5"/>
      <c r="FP1058" s="5"/>
      <c r="FQ1058" s="4"/>
      <c r="FR1058" s="6"/>
      <c r="FS1058" s="4"/>
      <c r="FT1058" s="6"/>
      <c r="FU1058" s="5"/>
      <c r="FV1058" s="5"/>
      <c r="FW1058" s="4"/>
      <c r="FX1058" s="6"/>
      <c r="FY1058" s="4"/>
      <c r="FZ1058" s="6"/>
      <c r="GA1058" s="5"/>
      <c r="GB1058" s="5"/>
      <c r="GC1058" s="4"/>
      <c r="GD1058" s="6"/>
      <c r="GE1058" s="4"/>
      <c r="GF1058" s="6"/>
      <c r="GG1058" s="5"/>
      <c r="GH1058" s="5"/>
      <c r="GI1058" s="4"/>
      <c r="GJ1058" s="6"/>
      <c r="GK1058" s="4"/>
      <c r="GL1058" s="6"/>
      <c r="GM1058" s="5"/>
      <c r="GN1058" s="5"/>
      <c r="GO1058" s="4"/>
      <c r="GP1058" s="6"/>
      <c r="GQ1058" s="4"/>
      <c r="GR1058" s="6"/>
      <c r="GS1058" s="5"/>
      <c r="GT1058" s="5"/>
      <c r="GU1058" s="4"/>
      <c r="GV1058" s="6"/>
      <c r="GW1058" s="4"/>
      <c r="GX1058" s="6"/>
      <c r="GY1058" s="5"/>
      <c r="GZ1058" s="5"/>
      <c r="HA1058" s="4"/>
      <c r="HB1058" s="6"/>
      <c r="HC1058" s="4"/>
      <c r="HD1058" s="6"/>
      <c r="HE1058" s="5"/>
      <c r="HF1058" s="5"/>
      <c r="HG1058" s="4"/>
      <c r="HH1058" s="6"/>
      <c r="HI1058" s="4"/>
      <c r="HJ1058" s="6"/>
      <c r="HK1058" s="5"/>
      <c r="HL1058" s="5"/>
      <c r="HM1058" s="4"/>
      <c r="HN1058" s="6"/>
      <c r="HO1058" s="4"/>
      <c r="HP1058" s="6"/>
      <c r="HQ1058" s="5"/>
      <c r="HR1058" s="5"/>
      <c r="HS1058" s="4"/>
      <c r="HT1058" s="6"/>
      <c r="HU1058" s="4"/>
      <c r="HV1058" s="6"/>
      <c r="HW1058" s="5"/>
      <c r="HX1058" s="5"/>
      <c r="HY1058" s="4"/>
      <c r="HZ1058" s="6"/>
      <c r="IA1058" s="4"/>
      <c r="IB1058" s="6"/>
      <c r="IC1058" s="5"/>
      <c r="ID1058" s="5"/>
      <c r="IE1058" s="4"/>
      <c r="IF1058" s="6"/>
      <c r="IG1058" s="4"/>
      <c r="IH1058" s="6"/>
      <c r="II1058" s="5"/>
      <c r="IJ1058" s="5"/>
      <c r="IK1058" s="4"/>
      <c r="IL1058" s="6"/>
      <c r="IM1058" s="4"/>
      <c r="IN1058" s="6"/>
      <c r="IO1058" s="5"/>
      <c r="IP1058" s="5"/>
      <c r="IQ1058" s="4"/>
      <c r="IR1058" s="6"/>
      <c r="IS1058" s="4"/>
      <c r="IT1058" s="6"/>
      <c r="IU1058" s="5"/>
      <c r="IV1058" s="5"/>
      <c r="IW1058" s="4"/>
      <c r="IX1058" s="6"/>
      <c r="IY1058" s="4"/>
      <c r="IZ1058" s="6"/>
      <c r="JA1058" s="5"/>
      <c r="JB1058" s="5"/>
      <c r="JC1058" s="4"/>
      <c r="JD1058" s="6"/>
      <c r="JE1058" s="4"/>
      <c r="JF1058" s="6"/>
      <c r="JG1058" s="5"/>
      <c r="JH1058" s="5"/>
      <c r="JI1058" s="4"/>
      <c r="JJ1058" s="6"/>
      <c r="JK1058" s="4"/>
      <c r="JL1058" s="6"/>
      <c r="JM1058" s="5"/>
      <c r="JN1058" s="5"/>
      <c r="JO1058" s="4"/>
      <c r="JP1058" s="6"/>
      <c r="JQ1058" s="4"/>
      <c r="JR1058" s="6"/>
      <c r="JS1058" s="5"/>
      <c r="JT1058" s="5"/>
      <c r="JU1058" s="4"/>
      <c r="JV1058" s="6"/>
      <c r="JW1058" s="4"/>
      <c r="JX1058" s="6"/>
      <c r="JY1058" s="5"/>
      <c r="JZ1058" s="5"/>
      <c r="KA1058" s="4"/>
      <c r="KB1058" s="6"/>
      <c r="KC1058" s="4"/>
      <c r="KD1058" s="6"/>
      <c r="KE1058" s="5"/>
      <c r="KF1058" s="5"/>
      <c r="KG1058" s="4"/>
      <c r="KH1058" s="6"/>
      <c r="KI1058" s="4"/>
      <c r="KJ1058" s="6"/>
      <c r="KK1058" s="5"/>
      <c r="KL1058" s="5"/>
    </row>
    <row r="1059">
      <c r="A1059" s="3" t="s">
        <v>85</v>
      </c>
      <c r="B1059" s="3" t="s">
        <v>1175</v>
      </c>
      <c r="C1059" s="3" t="s">
        <v>87</v>
      </c>
      <c r="D1059" s="3" t="s">
        <v>712</v>
      </c>
      <c r="E1059" s="3" t="s">
        <v>1202</v>
      </c>
      <c r="F1059" s="3" t="s">
        <v>104</v>
      </c>
      <c r="G1059" s="3" t="s">
        <v>104</v>
      </c>
      <c r="H1059" s="3" t="s">
        <v>104</v>
      </c>
      <c r="I1059" s="4"/>
      <c r="J1059" s="4">
        <f>=ROUNDDOWN({0},0)</f>
      </c>
      <c r="K1059" s="4"/>
      <c r="L1059" s="5"/>
      <c r="M1059" s="4"/>
      <c r="N1059" s="4">
        <f>=ROUNDDOWN({0},0)</f>
      </c>
      <c r="O1059" s="4"/>
      <c r="P1059" s="5"/>
      <c r="Q1059" s="4"/>
      <c r="R1059" s="6"/>
      <c r="S1059" s="4"/>
      <c r="T1059" s="6"/>
      <c r="U1059" s="5"/>
      <c r="V1059" s="5"/>
      <c r="W1059" s="4"/>
      <c r="X1059" s="6"/>
      <c r="Y1059" s="4"/>
      <c r="Z1059" s="6"/>
      <c r="AA1059" s="5"/>
      <c r="AB1059" s="5"/>
      <c r="AC1059" s="4"/>
      <c r="AD1059" s="6"/>
      <c r="AE1059" s="4"/>
      <c r="AF1059" s="6"/>
      <c r="AG1059" s="5"/>
      <c r="AH1059" s="5"/>
      <c r="AI1059" s="4"/>
      <c r="AJ1059" s="6"/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  <c r="AU1059" s="4"/>
      <c r="AV1059" s="6"/>
      <c r="AW1059" s="4"/>
      <c r="AX1059" s="6"/>
      <c r="AY1059" s="5"/>
      <c r="AZ1059" s="5"/>
      <c r="BA1059" s="4"/>
      <c r="BB1059" s="6"/>
      <c r="BC1059" s="4"/>
      <c r="BD1059" s="6"/>
      <c r="BE1059" s="5"/>
      <c r="BF1059" s="5"/>
      <c r="BG1059" s="4"/>
      <c r="BH1059" s="6"/>
      <c r="BI1059" s="4"/>
      <c r="BJ1059" s="6"/>
      <c r="BK1059" s="5"/>
      <c r="BL1059" s="5"/>
      <c r="BM1059" s="4"/>
      <c r="BN1059" s="6"/>
      <c r="BO1059" s="4"/>
      <c r="BP1059" s="6"/>
      <c r="BQ1059" s="5"/>
      <c r="BR1059" s="5"/>
      <c r="BS1059" s="4"/>
      <c r="BT1059" s="6"/>
      <c r="BU1059" s="4"/>
      <c r="BV1059" s="6"/>
      <c r="BW1059" s="5"/>
      <c r="BX1059" s="5"/>
      <c r="BY1059" s="4"/>
      <c r="BZ1059" s="6"/>
      <c r="CA1059" s="4"/>
      <c r="CB1059" s="6"/>
      <c r="CC1059" s="5"/>
      <c r="CD1059" s="5"/>
      <c r="CE1059" s="4"/>
      <c r="CF1059" s="6"/>
      <c r="CG1059" s="4"/>
      <c r="CH1059" s="6"/>
      <c r="CI1059" s="5"/>
      <c r="CJ1059" s="5"/>
      <c r="CK1059" s="4"/>
      <c r="CL1059" s="6"/>
      <c r="CM1059" s="4"/>
      <c r="CN1059" s="6"/>
      <c r="CO1059" s="5"/>
      <c r="CP1059" s="5"/>
      <c r="CQ1059" s="4"/>
      <c r="CR1059" s="6"/>
      <c r="CS1059" s="4"/>
      <c r="CT1059" s="6"/>
      <c r="CU1059" s="5"/>
      <c r="CV1059" s="5"/>
      <c r="CW1059" s="4"/>
      <c r="CX1059" s="6"/>
      <c r="CY1059" s="4"/>
      <c r="CZ1059" s="6"/>
      <c r="DA1059" s="5"/>
      <c r="DB1059" s="5"/>
      <c r="DC1059" s="4"/>
      <c r="DD1059" s="6"/>
      <c r="DE1059" s="4"/>
      <c r="DF1059" s="6"/>
      <c r="DG1059" s="5"/>
      <c r="DH1059" s="5"/>
      <c r="DI1059" s="4"/>
      <c r="DJ1059" s="6"/>
      <c r="DK1059" s="4"/>
      <c r="DL1059" s="6"/>
      <c r="DM1059" s="5"/>
      <c r="DN1059" s="5"/>
      <c r="DO1059" s="4"/>
      <c r="DP1059" s="6"/>
      <c r="DQ1059" s="4"/>
      <c r="DR1059" s="6"/>
      <c r="DS1059" s="5"/>
      <c r="DT1059" s="5"/>
      <c r="DU1059" s="4"/>
      <c r="DV1059" s="6"/>
      <c r="DW1059" s="4"/>
      <c r="DX1059" s="6"/>
      <c r="DY1059" s="5"/>
      <c r="DZ1059" s="5"/>
      <c r="EA1059" s="4"/>
      <c r="EB1059" s="6"/>
      <c r="EC1059" s="4"/>
      <c r="ED1059" s="6"/>
      <c r="EE1059" s="5"/>
      <c r="EF1059" s="5"/>
      <c r="EG1059" s="4"/>
      <c r="EH1059" s="6"/>
      <c r="EI1059" s="4"/>
      <c r="EJ1059" s="6"/>
      <c r="EK1059" s="5"/>
      <c r="EL1059" s="5"/>
      <c r="EM1059" s="4"/>
      <c r="EN1059" s="6"/>
      <c r="EO1059" s="4"/>
      <c r="EP1059" s="6"/>
      <c r="EQ1059" s="5"/>
      <c r="ER1059" s="5"/>
      <c r="ES1059" s="4"/>
      <c r="ET1059" s="6"/>
      <c r="EU1059" s="4"/>
      <c r="EV1059" s="6"/>
      <c r="EW1059" s="5"/>
      <c r="EX1059" s="5"/>
      <c r="EY1059" s="4"/>
      <c r="EZ1059" s="6"/>
      <c r="FA1059" s="4"/>
      <c r="FB1059" s="6"/>
      <c r="FC1059" s="5"/>
      <c r="FD1059" s="5"/>
      <c r="FE1059" s="4"/>
      <c r="FF1059" s="6"/>
      <c r="FG1059" s="4"/>
      <c r="FH1059" s="6"/>
      <c r="FI1059" s="5"/>
      <c r="FJ1059" s="5"/>
      <c r="FK1059" s="4"/>
      <c r="FL1059" s="6"/>
      <c r="FM1059" s="4"/>
      <c r="FN1059" s="6"/>
      <c r="FO1059" s="5"/>
      <c r="FP1059" s="5"/>
      <c r="FQ1059" s="4"/>
      <c r="FR1059" s="6"/>
      <c r="FS1059" s="4"/>
      <c r="FT1059" s="6"/>
      <c r="FU1059" s="5"/>
      <c r="FV1059" s="5"/>
      <c r="FW1059" s="4"/>
      <c r="FX1059" s="6"/>
      <c r="FY1059" s="4"/>
      <c r="FZ1059" s="6"/>
      <c r="GA1059" s="5"/>
      <c r="GB1059" s="5"/>
      <c r="GC1059" s="4"/>
      <c r="GD1059" s="6"/>
      <c r="GE1059" s="4"/>
      <c r="GF1059" s="6"/>
      <c r="GG1059" s="5"/>
      <c r="GH1059" s="5"/>
      <c r="GI1059" s="4"/>
      <c r="GJ1059" s="6"/>
      <c r="GK1059" s="4"/>
      <c r="GL1059" s="6"/>
      <c r="GM1059" s="5"/>
      <c r="GN1059" s="5"/>
      <c r="GO1059" s="4"/>
      <c r="GP1059" s="6"/>
      <c r="GQ1059" s="4"/>
      <c r="GR1059" s="6"/>
      <c r="GS1059" s="5"/>
      <c r="GT1059" s="5"/>
      <c r="GU1059" s="4"/>
      <c r="GV1059" s="6"/>
      <c r="GW1059" s="4"/>
      <c r="GX1059" s="6"/>
      <c r="GY1059" s="5"/>
      <c r="GZ1059" s="5"/>
      <c r="HA1059" s="4"/>
      <c r="HB1059" s="6"/>
      <c r="HC1059" s="4"/>
      <c r="HD1059" s="6"/>
      <c r="HE1059" s="5"/>
      <c r="HF1059" s="5"/>
      <c r="HG1059" s="4"/>
      <c r="HH1059" s="6"/>
      <c r="HI1059" s="4"/>
      <c r="HJ1059" s="6"/>
      <c r="HK1059" s="5"/>
      <c r="HL1059" s="5"/>
      <c r="HM1059" s="4"/>
      <c r="HN1059" s="6"/>
      <c r="HO1059" s="4"/>
      <c r="HP1059" s="6"/>
      <c r="HQ1059" s="5"/>
      <c r="HR1059" s="5"/>
      <c r="HS1059" s="4"/>
      <c r="HT1059" s="6"/>
      <c r="HU1059" s="4"/>
      <c r="HV1059" s="6"/>
      <c r="HW1059" s="5"/>
      <c r="HX1059" s="5"/>
      <c r="HY1059" s="4"/>
      <c r="HZ1059" s="6"/>
      <c r="IA1059" s="4"/>
      <c r="IB1059" s="6"/>
      <c r="IC1059" s="5"/>
      <c r="ID1059" s="5"/>
      <c r="IE1059" s="4"/>
      <c r="IF1059" s="6"/>
      <c r="IG1059" s="4"/>
      <c r="IH1059" s="6"/>
      <c r="II1059" s="5"/>
      <c r="IJ1059" s="5"/>
      <c r="IK1059" s="4"/>
      <c r="IL1059" s="6"/>
      <c r="IM1059" s="4"/>
      <c r="IN1059" s="6"/>
      <c r="IO1059" s="5"/>
      <c r="IP1059" s="5"/>
      <c r="IQ1059" s="4"/>
      <c r="IR1059" s="6"/>
      <c r="IS1059" s="4"/>
      <c r="IT1059" s="6"/>
      <c r="IU1059" s="5"/>
      <c r="IV1059" s="5"/>
      <c r="IW1059" s="4"/>
      <c r="IX1059" s="6"/>
      <c r="IY1059" s="4"/>
      <c r="IZ1059" s="6"/>
      <c r="JA1059" s="5"/>
      <c r="JB1059" s="5"/>
      <c r="JC1059" s="4"/>
      <c r="JD1059" s="6"/>
      <c r="JE1059" s="4"/>
      <c r="JF1059" s="6"/>
      <c r="JG1059" s="5"/>
      <c r="JH1059" s="5"/>
      <c r="JI1059" s="4"/>
      <c r="JJ1059" s="6"/>
      <c r="JK1059" s="4"/>
      <c r="JL1059" s="6"/>
      <c r="JM1059" s="5"/>
      <c r="JN1059" s="5"/>
      <c r="JO1059" s="4"/>
      <c r="JP1059" s="6"/>
      <c r="JQ1059" s="4"/>
      <c r="JR1059" s="6"/>
      <c r="JS1059" s="5"/>
      <c r="JT1059" s="5"/>
      <c r="JU1059" s="4"/>
      <c r="JV1059" s="6"/>
      <c r="JW1059" s="4"/>
      <c r="JX1059" s="6"/>
      <c r="JY1059" s="5"/>
      <c r="JZ1059" s="5"/>
      <c r="KA1059" s="4"/>
      <c r="KB1059" s="6"/>
      <c r="KC1059" s="4"/>
      <c r="KD1059" s="6"/>
      <c r="KE1059" s="5"/>
      <c r="KF1059" s="5"/>
      <c r="KG1059" s="4"/>
      <c r="KH1059" s="6"/>
      <c r="KI1059" s="4"/>
      <c r="KJ1059" s="6"/>
      <c r="KK1059" s="5"/>
      <c r="KL1059" s="5"/>
    </row>
    <row r="1060">
      <c r="A1060" s="3" t="s">
        <v>85</v>
      </c>
      <c r="B1060" s="3" t="s">
        <v>1175</v>
      </c>
      <c r="C1060" s="3" t="s">
        <v>87</v>
      </c>
      <c r="D1060" s="3" t="s">
        <v>712</v>
      </c>
      <c r="E1060" s="3" t="s">
        <v>1203</v>
      </c>
      <c r="F1060" s="3" t="s">
        <v>104</v>
      </c>
      <c r="G1060" s="3" t="s">
        <v>104</v>
      </c>
      <c r="H1060" s="3" t="s">
        <v>104</v>
      </c>
      <c r="I1060" s="4"/>
      <c r="J1060" s="4">
        <f>=ROUNDDOWN({0},0)</f>
      </c>
      <c r="K1060" s="4"/>
      <c r="L1060" s="5"/>
      <c r="M1060" s="4"/>
      <c r="N1060" s="4">
        <f>=ROUNDDOWN({0},0)</f>
      </c>
      <c r="O1060" s="4"/>
      <c r="P1060" s="5"/>
      <c r="Q1060" s="4"/>
      <c r="R1060" s="6"/>
      <c r="S1060" s="4"/>
      <c r="T1060" s="6"/>
      <c r="U1060" s="5"/>
      <c r="V1060" s="5"/>
      <c r="W1060" s="4"/>
      <c r="X1060" s="6"/>
      <c r="Y1060" s="4"/>
      <c r="Z1060" s="6"/>
      <c r="AA1060" s="5"/>
      <c r="AB1060" s="5"/>
      <c r="AC1060" s="4"/>
      <c r="AD1060" s="6"/>
      <c r="AE1060" s="4"/>
      <c r="AF1060" s="6"/>
      <c r="AG1060" s="5"/>
      <c r="AH1060" s="5"/>
      <c r="AI1060" s="4"/>
      <c r="AJ1060" s="6"/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  <c r="AU1060" s="4"/>
      <c r="AV1060" s="6"/>
      <c r="AW1060" s="4"/>
      <c r="AX1060" s="6"/>
      <c r="AY1060" s="5"/>
      <c r="AZ1060" s="5"/>
      <c r="BA1060" s="4"/>
      <c r="BB1060" s="6"/>
      <c r="BC1060" s="4"/>
      <c r="BD1060" s="6"/>
      <c r="BE1060" s="5"/>
      <c r="BF1060" s="5"/>
      <c r="BG1060" s="4"/>
      <c r="BH1060" s="6"/>
      <c r="BI1060" s="4"/>
      <c r="BJ1060" s="6"/>
      <c r="BK1060" s="5"/>
      <c r="BL1060" s="5"/>
      <c r="BM1060" s="4"/>
      <c r="BN1060" s="6"/>
      <c r="BO1060" s="4"/>
      <c r="BP1060" s="6"/>
      <c r="BQ1060" s="5"/>
      <c r="BR1060" s="5"/>
      <c r="BS1060" s="4"/>
      <c r="BT1060" s="6"/>
      <c r="BU1060" s="4"/>
      <c r="BV1060" s="6"/>
      <c r="BW1060" s="5"/>
      <c r="BX1060" s="5"/>
      <c r="BY1060" s="4"/>
      <c r="BZ1060" s="6"/>
      <c r="CA1060" s="4"/>
      <c r="CB1060" s="6"/>
      <c r="CC1060" s="5"/>
      <c r="CD1060" s="5"/>
      <c r="CE1060" s="4"/>
      <c r="CF1060" s="6"/>
      <c r="CG1060" s="4"/>
      <c r="CH1060" s="6"/>
      <c r="CI1060" s="5"/>
      <c r="CJ1060" s="5"/>
      <c r="CK1060" s="4"/>
      <c r="CL1060" s="6"/>
      <c r="CM1060" s="4"/>
      <c r="CN1060" s="6"/>
      <c r="CO1060" s="5"/>
      <c r="CP1060" s="5"/>
      <c r="CQ1060" s="4"/>
      <c r="CR1060" s="6"/>
      <c r="CS1060" s="4"/>
      <c r="CT1060" s="6"/>
      <c r="CU1060" s="5"/>
      <c r="CV1060" s="5"/>
      <c r="CW1060" s="4"/>
      <c r="CX1060" s="6"/>
      <c r="CY1060" s="4"/>
      <c r="CZ1060" s="6"/>
      <c r="DA1060" s="5"/>
      <c r="DB1060" s="5"/>
      <c r="DC1060" s="4"/>
      <c r="DD1060" s="6"/>
      <c r="DE1060" s="4"/>
      <c r="DF1060" s="6"/>
      <c r="DG1060" s="5"/>
      <c r="DH1060" s="5"/>
      <c r="DI1060" s="4"/>
      <c r="DJ1060" s="6"/>
      <c r="DK1060" s="4"/>
      <c r="DL1060" s="6"/>
      <c r="DM1060" s="5"/>
      <c r="DN1060" s="5"/>
      <c r="DO1060" s="4"/>
      <c r="DP1060" s="6"/>
      <c r="DQ1060" s="4"/>
      <c r="DR1060" s="6"/>
      <c r="DS1060" s="5"/>
      <c r="DT1060" s="5"/>
      <c r="DU1060" s="4"/>
      <c r="DV1060" s="6"/>
      <c r="DW1060" s="4"/>
      <c r="DX1060" s="6"/>
      <c r="DY1060" s="5"/>
      <c r="DZ1060" s="5"/>
      <c r="EA1060" s="4"/>
      <c r="EB1060" s="6"/>
      <c r="EC1060" s="4"/>
      <c r="ED1060" s="6"/>
      <c r="EE1060" s="5"/>
      <c r="EF1060" s="5"/>
      <c r="EG1060" s="4"/>
      <c r="EH1060" s="6"/>
      <c r="EI1060" s="4"/>
      <c r="EJ1060" s="6"/>
      <c r="EK1060" s="5"/>
      <c r="EL1060" s="5"/>
      <c r="EM1060" s="4"/>
      <c r="EN1060" s="6"/>
      <c r="EO1060" s="4"/>
      <c r="EP1060" s="6"/>
      <c r="EQ1060" s="5"/>
      <c r="ER1060" s="5"/>
      <c r="ES1060" s="4"/>
      <c r="ET1060" s="6"/>
      <c r="EU1060" s="4"/>
      <c r="EV1060" s="6"/>
      <c r="EW1060" s="5"/>
      <c r="EX1060" s="5"/>
      <c r="EY1060" s="4"/>
      <c r="EZ1060" s="6"/>
      <c r="FA1060" s="4"/>
      <c r="FB1060" s="6"/>
      <c r="FC1060" s="5"/>
      <c r="FD1060" s="5"/>
      <c r="FE1060" s="4"/>
      <c r="FF1060" s="6"/>
      <c r="FG1060" s="4"/>
      <c r="FH1060" s="6"/>
      <c r="FI1060" s="5"/>
      <c r="FJ1060" s="5"/>
      <c r="FK1060" s="4"/>
      <c r="FL1060" s="6"/>
      <c r="FM1060" s="4"/>
      <c r="FN1060" s="6"/>
      <c r="FO1060" s="5"/>
      <c r="FP1060" s="5"/>
      <c r="FQ1060" s="4"/>
      <c r="FR1060" s="6"/>
      <c r="FS1060" s="4"/>
      <c r="FT1060" s="6"/>
      <c r="FU1060" s="5"/>
      <c r="FV1060" s="5"/>
      <c r="FW1060" s="4"/>
      <c r="FX1060" s="6"/>
      <c r="FY1060" s="4"/>
      <c r="FZ1060" s="6"/>
      <c r="GA1060" s="5"/>
      <c r="GB1060" s="5"/>
      <c r="GC1060" s="4"/>
      <c r="GD1060" s="6"/>
      <c r="GE1060" s="4"/>
      <c r="GF1060" s="6"/>
      <c r="GG1060" s="5"/>
      <c r="GH1060" s="5"/>
      <c r="GI1060" s="4"/>
      <c r="GJ1060" s="6"/>
      <c r="GK1060" s="4"/>
      <c r="GL1060" s="6"/>
      <c r="GM1060" s="5"/>
      <c r="GN1060" s="5"/>
      <c r="GO1060" s="4"/>
      <c r="GP1060" s="6"/>
      <c r="GQ1060" s="4"/>
      <c r="GR1060" s="6"/>
      <c r="GS1060" s="5"/>
      <c r="GT1060" s="5"/>
      <c r="GU1060" s="4"/>
      <c r="GV1060" s="6"/>
      <c r="GW1060" s="4"/>
      <c r="GX1060" s="6"/>
      <c r="GY1060" s="5"/>
      <c r="GZ1060" s="5"/>
      <c r="HA1060" s="4"/>
      <c r="HB1060" s="6"/>
      <c r="HC1060" s="4"/>
      <c r="HD1060" s="6"/>
      <c r="HE1060" s="5"/>
      <c r="HF1060" s="5"/>
      <c r="HG1060" s="4"/>
      <c r="HH1060" s="6"/>
      <c r="HI1060" s="4"/>
      <c r="HJ1060" s="6"/>
      <c r="HK1060" s="5"/>
      <c r="HL1060" s="5"/>
      <c r="HM1060" s="4"/>
      <c r="HN1060" s="6"/>
      <c r="HO1060" s="4"/>
      <c r="HP1060" s="6"/>
      <c r="HQ1060" s="5"/>
      <c r="HR1060" s="5"/>
      <c r="HS1060" s="4"/>
      <c r="HT1060" s="6"/>
      <c r="HU1060" s="4"/>
      <c r="HV1060" s="6"/>
      <c r="HW1060" s="5"/>
      <c r="HX1060" s="5"/>
      <c r="HY1060" s="4"/>
      <c r="HZ1060" s="6"/>
      <c r="IA1060" s="4"/>
      <c r="IB1060" s="6"/>
      <c r="IC1060" s="5"/>
      <c r="ID1060" s="5"/>
      <c r="IE1060" s="4"/>
      <c r="IF1060" s="6"/>
      <c r="IG1060" s="4"/>
      <c r="IH1060" s="6"/>
      <c r="II1060" s="5"/>
      <c r="IJ1060" s="5"/>
      <c r="IK1060" s="4"/>
      <c r="IL1060" s="6"/>
      <c r="IM1060" s="4"/>
      <c r="IN1060" s="6"/>
      <c r="IO1060" s="5"/>
      <c r="IP1060" s="5"/>
      <c r="IQ1060" s="4"/>
      <c r="IR1060" s="6"/>
      <c r="IS1060" s="4"/>
      <c r="IT1060" s="6"/>
      <c r="IU1060" s="5"/>
      <c r="IV1060" s="5"/>
      <c r="IW1060" s="4"/>
      <c r="IX1060" s="6"/>
      <c r="IY1060" s="4"/>
      <c r="IZ1060" s="6"/>
      <c r="JA1060" s="5"/>
      <c r="JB1060" s="5"/>
      <c r="JC1060" s="4"/>
      <c r="JD1060" s="6"/>
      <c r="JE1060" s="4"/>
      <c r="JF1060" s="6"/>
      <c r="JG1060" s="5"/>
      <c r="JH1060" s="5"/>
      <c r="JI1060" s="4"/>
      <c r="JJ1060" s="6"/>
      <c r="JK1060" s="4"/>
      <c r="JL1060" s="6"/>
      <c r="JM1060" s="5"/>
      <c r="JN1060" s="5"/>
      <c r="JO1060" s="4"/>
      <c r="JP1060" s="6"/>
      <c r="JQ1060" s="4"/>
      <c r="JR1060" s="6"/>
      <c r="JS1060" s="5"/>
      <c r="JT1060" s="5"/>
      <c r="JU1060" s="4"/>
      <c r="JV1060" s="6"/>
      <c r="JW1060" s="4"/>
      <c r="JX1060" s="6"/>
      <c r="JY1060" s="5"/>
      <c r="JZ1060" s="5"/>
      <c r="KA1060" s="4"/>
      <c r="KB1060" s="6"/>
      <c r="KC1060" s="4"/>
      <c r="KD1060" s="6"/>
      <c r="KE1060" s="5"/>
      <c r="KF1060" s="5"/>
      <c r="KG1060" s="4"/>
      <c r="KH1060" s="6"/>
      <c r="KI1060" s="4"/>
      <c r="KJ1060" s="6"/>
      <c r="KK1060" s="5"/>
      <c r="KL1060" s="5"/>
    </row>
    <row r="1061">
      <c r="A1061" s="3" t="s">
        <v>85</v>
      </c>
      <c r="B1061" s="3" t="s">
        <v>1175</v>
      </c>
      <c r="C1061" s="3" t="s">
        <v>87</v>
      </c>
      <c r="D1061" s="3" t="s">
        <v>712</v>
      </c>
      <c r="E1061" s="3" t="s">
        <v>1204</v>
      </c>
      <c r="F1061" s="3" t="s">
        <v>104</v>
      </c>
      <c r="G1061" s="3" t="s">
        <v>104</v>
      </c>
      <c r="H1061" s="3" t="s">
        <v>104</v>
      </c>
      <c r="I1061" s="4"/>
      <c r="J1061" s="4">
        <f>=ROUNDDOWN({0},0)</f>
      </c>
      <c r="K1061" s="4"/>
      <c r="L1061" s="5"/>
      <c r="M1061" s="4"/>
      <c r="N1061" s="4">
        <f>=ROUNDDOWN({0},0)</f>
      </c>
      <c r="O1061" s="4"/>
      <c r="P1061" s="5"/>
      <c r="Q1061" s="4"/>
      <c r="R1061" s="6"/>
      <c r="S1061" s="4"/>
      <c r="T1061" s="6"/>
      <c r="U1061" s="5"/>
      <c r="V1061" s="5"/>
      <c r="W1061" s="4"/>
      <c r="X1061" s="6"/>
      <c r="Y1061" s="4"/>
      <c r="Z1061" s="6"/>
      <c r="AA1061" s="5"/>
      <c r="AB1061" s="5"/>
      <c r="AC1061" s="4"/>
      <c r="AD1061" s="6"/>
      <c r="AE1061" s="4"/>
      <c r="AF1061" s="6"/>
      <c r="AG1061" s="5"/>
      <c r="AH1061" s="5"/>
      <c r="AI1061" s="4"/>
      <c r="AJ1061" s="6"/>
      <c r="AK1061" s="4"/>
      <c r="AL1061" s="6"/>
      <c r="AM1061" s="5"/>
      <c r="AN1061" s="5"/>
      <c r="AO1061" s="4"/>
      <c r="AP1061" s="6"/>
      <c r="AQ1061" s="4"/>
      <c r="AR1061" s="6"/>
      <c r="AS1061" s="5"/>
      <c r="AT1061" s="5"/>
      <c r="AU1061" s="4"/>
      <c r="AV1061" s="6"/>
      <c r="AW1061" s="4"/>
      <c r="AX1061" s="6"/>
      <c r="AY1061" s="5"/>
      <c r="AZ1061" s="5"/>
      <c r="BA1061" s="4"/>
      <c r="BB1061" s="6"/>
      <c r="BC1061" s="4"/>
      <c r="BD1061" s="6"/>
      <c r="BE1061" s="5"/>
      <c r="BF1061" s="5"/>
      <c r="BG1061" s="4"/>
      <c r="BH1061" s="6"/>
      <c r="BI1061" s="4"/>
      <c r="BJ1061" s="6"/>
      <c r="BK1061" s="5"/>
      <c r="BL1061" s="5"/>
      <c r="BM1061" s="4"/>
      <c r="BN1061" s="6"/>
      <c r="BO1061" s="4"/>
      <c r="BP1061" s="6"/>
      <c r="BQ1061" s="5"/>
      <c r="BR1061" s="5"/>
      <c r="BS1061" s="4"/>
      <c r="BT1061" s="6"/>
      <c r="BU1061" s="4"/>
      <c r="BV1061" s="6"/>
      <c r="BW1061" s="5"/>
      <c r="BX1061" s="5"/>
      <c r="BY1061" s="4"/>
      <c r="BZ1061" s="6"/>
      <c r="CA1061" s="4"/>
      <c r="CB1061" s="6"/>
      <c r="CC1061" s="5"/>
      <c r="CD1061" s="5"/>
      <c r="CE1061" s="4"/>
      <c r="CF1061" s="6"/>
      <c r="CG1061" s="4"/>
      <c r="CH1061" s="6"/>
      <c r="CI1061" s="5"/>
      <c r="CJ1061" s="5"/>
      <c r="CK1061" s="4"/>
      <c r="CL1061" s="6"/>
      <c r="CM1061" s="4"/>
      <c r="CN1061" s="6"/>
      <c r="CO1061" s="5"/>
      <c r="CP1061" s="5"/>
      <c r="CQ1061" s="4"/>
      <c r="CR1061" s="6"/>
      <c r="CS1061" s="4"/>
      <c r="CT1061" s="6"/>
      <c r="CU1061" s="5"/>
      <c r="CV1061" s="5"/>
      <c r="CW1061" s="4"/>
      <c r="CX1061" s="6"/>
      <c r="CY1061" s="4"/>
      <c r="CZ1061" s="6"/>
      <c r="DA1061" s="5"/>
      <c r="DB1061" s="5"/>
      <c r="DC1061" s="4"/>
      <c r="DD1061" s="6"/>
      <c r="DE1061" s="4"/>
      <c r="DF1061" s="6"/>
      <c r="DG1061" s="5"/>
      <c r="DH1061" s="5"/>
      <c r="DI1061" s="4"/>
      <c r="DJ1061" s="6"/>
      <c r="DK1061" s="4"/>
      <c r="DL1061" s="6"/>
      <c r="DM1061" s="5"/>
      <c r="DN1061" s="5"/>
      <c r="DO1061" s="4"/>
      <c r="DP1061" s="6"/>
      <c r="DQ1061" s="4"/>
      <c r="DR1061" s="6"/>
      <c r="DS1061" s="5"/>
      <c r="DT1061" s="5"/>
      <c r="DU1061" s="4"/>
      <c r="DV1061" s="6"/>
      <c r="DW1061" s="4"/>
      <c r="DX1061" s="6"/>
      <c r="DY1061" s="5"/>
      <c r="DZ1061" s="5"/>
      <c r="EA1061" s="4"/>
      <c r="EB1061" s="6"/>
      <c r="EC1061" s="4"/>
      <c r="ED1061" s="6"/>
      <c r="EE1061" s="5"/>
      <c r="EF1061" s="5"/>
      <c r="EG1061" s="4"/>
      <c r="EH1061" s="6"/>
      <c r="EI1061" s="4"/>
      <c r="EJ1061" s="6"/>
      <c r="EK1061" s="5"/>
      <c r="EL1061" s="5"/>
      <c r="EM1061" s="4"/>
      <c r="EN1061" s="6"/>
      <c r="EO1061" s="4"/>
      <c r="EP1061" s="6"/>
      <c r="EQ1061" s="5"/>
      <c r="ER1061" s="5"/>
      <c r="ES1061" s="4"/>
      <c r="ET1061" s="6"/>
      <c r="EU1061" s="4"/>
      <c r="EV1061" s="6"/>
      <c r="EW1061" s="5"/>
      <c r="EX1061" s="5"/>
      <c r="EY1061" s="4"/>
      <c r="EZ1061" s="6"/>
      <c r="FA1061" s="4"/>
      <c r="FB1061" s="6"/>
      <c r="FC1061" s="5"/>
      <c r="FD1061" s="5"/>
      <c r="FE1061" s="4"/>
      <c r="FF1061" s="6"/>
      <c r="FG1061" s="4"/>
      <c r="FH1061" s="6"/>
      <c r="FI1061" s="5"/>
      <c r="FJ1061" s="5"/>
      <c r="FK1061" s="4"/>
      <c r="FL1061" s="6"/>
      <c r="FM1061" s="4"/>
      <c r="FN1061" s="6"/>
      <c r="FO1061" s="5"/>
      <c r="FP1061" s="5"/>
      <c r="FQ1061" s="4"/>
      <c r="FR1061" s="6"/>
      <c r="FS1061" s="4"/>
      <c r="FT1061" s="6"/>
      <c r="FU1061" s="5"/>
      <c r="FV1061" s="5"/>
      <c r="FW1061" s="4"/>
      <c r="FX1061" s="6"/>
      <c r="FY1061" s="4"/>
      <c r="FZ1061" s="6"/>
      <c r="GA1061" s="5"/>
      <c r="GB1061" s="5"/>
      <c r="GC1061" s="4"/>
      <c r="GD1061" s="6"/>
      <c r="GE1061" s="4"/>
      <c r="GF1061" s="6"/>
      <c r="GG1061" s="5"/>
      <c r="GH1061" s="5"/>
      <c r="GI1061" s="4"/>
      <c r="GJ1061" s="6"/>
      <c r="GK1061" s="4"/>
      <c r="GL1061" s="6"/>
      <c r="GM1061" s="5"/>
      <c r="GN1061" s="5"/>
      <c r="GO1061" s="4"/>
      <c r="GP1061" s="6"/>
      <c r="GQ1061" s="4"/>
      <c r="GR1061" s="6"/>
      <c r="GS1061" s="5"/>
      <c r="GT1061" s="5"/>
      <c r="GU1061" s="4"/>
      <c r="GV1061" s="6"/>
      <c r="GW1061" s="4"/>
      <c r="GX1061" s="6"/>
      <c r="GY1061" s="5"/>
      <c r="GZ1061" s="5"/>
      <c r="HA1061" s="4"/>
      <c r="HB1061" s="6"/>
      <c r="HC1061" s="4"/>
      <c r="HD1061" s="6"/>
      <c r="HE1061" s="5"/>
      <c r="HF1061" s="5"/>
      <c r="HG1061" s="4"/>
      <c r="HH1061" s="6"/>
      <c r="HI1061" s="4"/>
      <c r="HJ1061" s="6"/>
      <c r="HK1061" s="5"/>
      <c r="HL1061" s="5"/>
      <c r="HM1061" s="4"/>
      <c r="HN1061" s="6"/>
      <c r="HO1061" s="4"/>
      <c r="HP1061" s="6"/>
      <c r="HQ1061" s="5"/>
      <c r="HR1061" s="5"/>
      <c r="HS1061" s="4"/>
      <c r="HT1061" s="6"/>
      <c r="HU1061" s="4"/>
      <c r="HV1061" s="6"/>
      <c r="HW1061" s="5"/>
      <c r="HX1061" s="5"/>
      <c r="HY1061" s="4"/>
      <c r="HZ1061" s="6"/>
      <c r="IA1061" s="4"/>
      <c r="IB1061" s="6"/>
      <c r="IC1061" s="5"/>
      <c r="ID1061" s="5"/>
      <c r="IE1061" s="4"/>
      <c r="IF1061" s="6"/>
      <c r="IG1061" s="4"/>
      <c r="IH1061" s="6"/>
      <c r="II1061" s="5"/>
      <c r="IJ1061" s="5"/>
      <c r="IK1061" s="4"/>
      <c r="IL1061" s="6"/>
      <c r="IM1061" s="4"/>
      <c r="IN1061" s="6"/>
      <c r="IO1061" s="5"/>
      <c r="IP1061" s="5"/>
      <c r="IQ1061" s="4"/>
      <c r="IR1061" s="6"/>
      <c r="IS1061" s="4"/>
      <c r="IT1061" s="6"/>
      <c r="IU1061" s="5"/>
      <c r="IV1061" s="5"/>
      <c r="IW1061" s="4"/>
      <c r="IX1061" s="6"/>
      <c r="IY1061" s="4"/>
      <c r="IZ1061" s="6"/>
      <c r="JA1061" s="5"/>
      <c r="JB1061" s="5"/>
      <c r="JC1061" s="4"/>
      <c r="JD1061" s="6"/>
      <c r="JE1061" s="4"/>
      <c r="JF1061" s="6"/>
      <c r="JG1061" s="5"/>
      <c r="JH1061" s="5"/>
      <c r="JI1061" s="4"/>
      <c r="JJ1061" s="6"/>
      <c r="JK1061" s="4"/>
      <c r="JL1061" s="6"/>
      <c r="JM1061" s="5"/>
      <c r="JN1061" s="5"/>
      <c r="JO1061" s="4"/>
      <c r="JP1061" s="6"/>
      <c r="JQ1061" s="4"/>
      <c r="JR1061" s="6"/>
      <c r="JS1061" s="5"/>
      <c r="JT1061" s="5"/>
      <c r="JU1061" s="4"/>
      <c r="JV1061" s="6"/>
      <c r="JW1061" s="4"/>
      <c r="JX1061" s="6"/>
      <c r="JY1061" s="5"/>
      <c r="JZ1061" s="5"/>
      <c r="KA1061" s="4"/>
      <c r="KB1061" s="6"/>
      <c r="KC1061" s="4"/>
      <c r="KD1061" s="6"/>
      <c r="KE1061" s="5"/>
      <c r="KF1061" s="5"/>
      <c r="KG1061" s="4"/>
      <c r="KH1061" s="6"/>
      <c r="KI1061" s="4"/>
      <c r="KJ1061" s="6"/>
      <c r="KK1061" s="5"/>
      <c r="KL1061" s="5"/>
    </row>
    <row r="1062">
      <c r="A1062" s="3" t="s">
        <v>85</v>
      </c>
      <c r="B1062" s="3" t="s">
        <v>1175</v>
      </c>
      <c r="C1062" s="3" t="s">
        <v>87</v>
      </c>
      <c r="D1062" s="3" t="s">
        <v>712</v>
      </c>
      <c r="E1062" s="3" t="s">
        <v>92</v>
      </c>
      <c r="F1062" s="3" t="s">
        <v>104</v>
      </c>
      <c r="G1062" s="3" t="s">
        <v>104</v>
      </c>
      <c r="H1062" s="3" t="s">
        <v>104</v>
      </c>
      <c r="I1062" s="4"/>
      <c r="J1062" s="4">
        <f>=ROUNDDOWN({0},0)</f>
      </c>
      <c r="K1062" s="4"/>
      <c r="L1062" s="5"/>
      <c r="M1062" s="4"/>
      <c r="N1062" s="4">
        <f>=ROUNDDOWN({0},0)</f>
      </c>
      <c r="O1062" s="4"/>
      <c r="P1062" s="5"/>
      <c r="Q1062" s="4"/>
      <c r="R1062" s="6"/>
      <c r="S1062" s="4"/>
      <c r="T1062" s="6"/>
      <c r="U1062" s="5"/>
      <c r="V1062" s="5"/>
      <c r="W1062" s="4"/>
      <c r="X1062" s="6"/>
      <c r="Y1062" s="4"/>
      <c r="Z1062" s="6"/>
      <c r="AA1062" s="5"/>
      <c r="AB1062" s="5"/>
      <c r="AC1062" s="4"/>
      <c r="AD1062" s="6"/>
      <c r="AE1062" s="4"/>
      <c r="AF1062" s="6"/>
      <c r="AG1062" s="5"/>
      <c r="AH1062" s="5"/>
      <c r="AI1062" s="4"/>
      <c r="AJ1062" s="6"/>
      <c r="AK1062" s="4"/>
      <c r="AL1062" s="6"/>
      <c r="AM1062" s="5"/>
      <c r="AN1062" s="5"/>
      <c r="AO1062" s="4"/>
      <c r="AP1062" s="6"/>
      <c r="AQ1062" s="4"/>
      <c r="AR1062" s="6"/>
      <c r="AS1062" s="5"/>
      <c r="AT1062" s="5"/>
      <c r="AU1062" s="4"/>
      <c r="AV1062" s="6"/>
      <c r="AW1062" s="4"/>
      <c r="AX1062" s="6"/>
      <c r="AY1062" s="5"/>
      <c r="AZ1062" s="5"/>
      <c r="BA1062" s="4"/>
      <c r="BB1062" s="6"/>
      <c r="BC1062" s="4"/>
      <c r="BD1062" s="6"/>
      <c r="BE1062" s="5"/>
      <c r="BF1062" s="5"/>
      <c r="BG1062" s="4"/>
      <c r="BH1062" s="6"/>
      <c r="BI1062" s="4"/>
      <c r="BJ1062" s="6"/>
      <c r="BK1062" s="5"/>
      <c r="BL1062" s="5"/>
      <c r="BM1062" s="4"/>
      <c r="BN1062" s="6"/>
      <c r="BO1062" s="4"/>
      <c r="BP1062" s="6"/>
      <c r="BQ1062" s="5"/>
      <c r="BR1062" s="5"/>
      <c r="BS1062" s="4"/>
      <c r="BT1062" s="6"/>
      <c r="BU1062" s="4"/>
      <c r="BV1062" s="6"/>
      <c r="BW1062" s="5"/>
      <c r="BX1062" s="5"/>
      <c r="BY1062" s="4"/>
      <c r="BZ1062" s="6"/>
      <c r="CA1062" s="4"/>
      <c r="CB1062" s="6"/>
      <c r="CC1062" s="5"/>
      <c r="CD1062" s="5"/>
      <c r="CE1062" s="4"/>
      <c r="CF1062" s="6"/>
      <c r="CG1062" s="4"/>
      <c r="CH1062" s="6"/>
      <c r="CI1062" s="5"/>
      <c r="CJ1062" s="5"/>
      <c r="CK1062" s="4"/>
      <c r="CL1062" s="6"/>
      <c r="CM1062" s="4"/>
      <c r="CN1062" s="6"/>
      <c r="CO1062" s="5"/>
      <c r="CP1062" s="5"/>
      <c r="CQ1062" s="4"/>
      <c r="CR1062" s="6"/>
      <c r="CS1062" s="4"/>
      <c r="CT1062" s="6"/>
      <c r="CU1062" s="5"/>
      <c r="CV1062" s="5"/>
      <c r="CW1062" s="4"/>
      <c r="CX1062" s="6"/>
      <c r="CY1062" s="4"/>
      <c r="CZ1062" s="6"/>
      <c r="DA1062" s="5"/>
      <c r="DB1062" s="5"/>
      <c r="DC1062" s="4"/>
      <c r="DD1062" s="6"/>
      <c r="DE1062" s="4"/>
      <c r="DF1062" s="6"/>
      <c r="DG1062" s="5"/>
      <c r="DH1062" s="5"/>
      <c r="DI1062" s="4"/>
      <c r="DJ1062" s="6"/>
      <c r="DK1062" s="4"/>
      <c r="DL1062" s="6"/>
      <c r="DM1062" s="5"/>
      <c r="DN1062" s="5"/>
      <c r="DO1062" s="4"/>
      <c r="DP1062" s="6"/>
      <c r="DQ1062" s="4"/>
      <c r="DR1062" s="6"/>
      <c r="DS1062" s="5"/>
      <c r="DT1062" s="5"/>
      <c r="DU1062" s="4"/>
      <c r="DV1062" s="6"/>
      <c r="DW1062" s="4"/>
      <c r="DX1062" s="6"/>
      <c r="DY1062" s="5"/>
      <c r="DZ1062" s="5"/>
      <c r="EA1062" s="4"/>
      <c r="EB1062" s="6"/>
      <c r="EC1062" s="4"/>
      <c r="ED1062" s="6"/>
      <c r="EE1062" s="5"/>
      <c r="EF1062" s="5"/>
      <c r="EG1062" s="4"/>
      <c r="EH1062" s="6"/>
      <c r="EI1062" s="4"/>
      <c r="EJ1062" s="6"/>
      <c r="EK1062" s="5"/>
      <c r="EL1062" s="5"/>
      <c r="EM1062" s="4"/>
      <c r="EN1062" s="6"/>
      <c r="EO1062" s="4"/>
      <c r="EP1062" s="6"/>
      <c r="EQ1062" s="5"/>
      <c r="ER1062" s="5"/>
      <c r="ES1062" s="4"/>
      <c r="ET1062" s="6"/>
      <c r="EU1062" s="4"/>
      <c r="EV1062" s="6"/>
      <c r="EW1062" s="5"/>
      <c r="EX1062" s="5"/>
      <c r="EY1062" s="4"/>
      <c r="EZ1062" s="6"/>
      <c r="FA1062" s="4"/>
      <c r="FB1062" s="6"/>
      <c r="FC1062" s="5"/>
      <c r="FD1062" s="5"/>
      <c r="FE1062" s="4"/>
      <c r="FF1062" s="6"/>
      <c r="FG1062" s="4"/>
      <c r="FH1062" s="6"/>
      <c r="FI1062" s="5"/>
      <c r="FJ1062" s="5"/>
      <c r="FK1062" s="4"/>
      <c r="FL1062" s="6"/>
      <c r="FM1062" s="4"/>
      <c r="FN1062" s="6"/>
      <c r="FO1062" s="5"/>
      <c r="FP1062" s="5"/>
      <c r="FQ1062" s="4"/>
      <c r="FR1062" s="6"/>
      <c r="FS1062" s="4"/>
      <c r="FT1062" s="6"/>
      <c r="FU1062" s="5"/>
      <c r="FV1062" s="5"/>
      <c r="FW1062" s="4"/>
      <c r="FX1062" s="6"/>
      <c r="FY1062" s="4"/>
      <c r="FZ1062" s="6"/>
      <c r="GA1062" s="5"/>
      <c r="GB1062" s="5"/>
      <c r="GC1062" s="4"/>
      <c r="GD1062" s="6"/>
      <c r="GE1062" s="4"/>
      <c r="GF1062" s="6"/>
      <c r="GG1062" s="5"/>
      <c r="GH1062" s="5"/>
      <c r="GI1062" s="4"/>
      <c r="GJ1062" s="6"/>
      <c r="GK1062" s="4"/>
      <c r="GL1062" s="6"/>
      <c r="GM1062" s="5"/>
      <c r="GN1062" s="5"/>
      <c r="GO1062" s="4"/>
      <c r="GP1062" s="6"/>
      <c r="GQ1062" s="4"/>
      <c r="GR1062" s="6"/>
      <c r="GS1062" s="5"/>
      <c r="GT1062" s="5"/>
      <c r="GU1062" s="4"/>
      <c r="GV1062" s="6"/>
      <c r="GW1062" s="4"/>
      <c r="GX1062" s="6"/>
      <c r="GY1062" s="5"/>
      <c r="GZ1062" s="5"/>
      <c r="HA1062" s="4"/>
      <c r="HB1062" s="6"/>
      <c r="HC1062" s="4"/>
      <c r="HD1062" s="6"/>
      <c r="HE1062" s="5"/>
      <c r="HF1062" s="5"/>
      <c r="HG1062" s="4"/>
      <c r="HH1062" s="6"/>
      <c r="HI1062" s="4"/>
      <c r="HJ1062" s="6"/>
      <c r="HK1062" s="5"/>
      <c r="HL1062" s="5"/>
      <c r="HM1062" s="4"/>
      <c r="HN1062" s="6"/>
      <c r="HO1062" s="4"/>
      <c r="HP1062" s="6"/>
      <c r="HQ1062" s="5"/>
      <c r="HR1062" s="5"/>
      <c r="HS1062" s="4"/>
      <c r="HT1062" s="6"/>
      <c r="HU1062" s="4"/>
      <c r="HV1062" s="6"/>
      <c r="HW1062" s="5"/>
      <c r="HX1062" s="5"/>
      <c r="HY1062" s="4"/>
      <c r="HZ1062" s="6"/>
      <c r="IA1062" s="4"/>
      <c r="IB1062" s="6"/>
      <c r="IC1062" s="5"/>
      <c r="ID1062" s="5"/>
      <c r="IE1062" s="4"/>
      <c r="IF1062" s="6"/>
      <c r="IG1062" s="4"/>
      <c r="IH1062" s="6"/>
      <c r="II1062" s="5"/>
      <c r="IJ1062" s="5"/>
      <c r="IK1062" s="4"/>
      <c r="IL1062" s="6"/>
      <c r="IM1062" s="4"/>
      <c r="IN1062" s="6"/>
      <c r="IO1062" s="5"/>
      <c r="IP1062" s="5"/>
      <c r="IQ1062" s="4"/>
      <c r="IR1062" s="6"/>
      <c r="IS1062" s="4"/>
      <c r="IT1062" s="6"/>
      <c r="IU1062" s="5"/>
      <c r="IV1062" s="5"/>
      <c r="IW1062" s="4"/>
      <c r="IX1062" s="6"/>
      <c r="IY1062" s="4"/>
      <c r="IZ1062" s="6"/>
      <c r="JA1062" s="5"/>
      <c r="JB1062" s="5"/>
      <c r="JC1062" s="4"/>
      <c r="JD1062" s="6"/>
      <c r="JE1062" s="4"/>
      <c r="JF1062" s="6"/>
      <c r="JG1062" s="5"/>
      <c r="JH1062" s="5"/>
      <c r="JI1062" s="4"/>
      <c r="JJ1062" s="6"/>
      <c r="JK1062" s="4"/>
      <c r="JL1062" s="6"/>
      <c r="JM1062" s="5"/>
      <c r="JN1062" s="5"/>
      <c r="JO1062" s="4"/>
      <c r="JP1062" s="6"/>
      <c r="JQ1062" s="4"/>
      <c r="JR1062" s="6"/>
      <c r="JS1062" s="5"/>
      <c r="JT1062" s="5"/>
      <c r="JU1062" s="4"/>
      <c r="JV1062" s="6"/>
      <c r="JW1062" s="4"/>
      <c r="JX1062" s="6"/>
      <c r="JY1062" s="5"/>
      <c r="JZ1062" s="5"/>
      <c r="KA1062" s="4"/>
      <c r="KB1062" s="6"/>
      <c r="KC1062" s="4"/>
      <c r="KD1062" s="6"/>
      <c r="KE1062" s="5"/>
      <c r="KF1062" s="5"/>
      <c r="KG1062" s="4"/>
      <c r="KH1062" s="6"/>
      <c r="KI1062" s="4"/>
      <c r="KJ1062" s="6"/>
      <c r="KK1062" s="5"/>
      <c r="KL1062" s="5"/>
    </row>
    <row r="1063">
      <c r="A1063" s="3" t="s">
        <v>85</v>
      </c>
      <c r="B1063" s="3" t="s">
        <v>1175</v>
      </c>
      <c r="C1063" s="3" t="s">
        <v>87</v>
      </c>
      <c r="D1063" s="3" t="s">
        <v>712</v>
      </c>
      <c r="E1063" s="3" t="s">
        <v>1205</v>
      </c>
      <c r="F1063" s="3" t="s">
        <v>104</v>
      </c>
      <c r="G1063" s="3" t="s">
        <v>104</v>
      </c>
      <c r="H1063" s="3" t="s">
        <v>104</v>
      </c>
      <c r="I1063" s="4"/>
      <c r="J1063" s="4">
        <f>=ROUNDDOWN({0},0)</f>
      </c>
      <c r="K1063" s="4"/>
      <c r="L1063" s="5"/>
      <c r="M1063" s="4"/>
      <c r="N1063" s="4">
        <f>=ROUNDDOWN({0},0)</f>
      </c>
      <c r="O1063" s="4"/>
      <c r="P1063" s="5"/>
      <c r="Q1063" s="4"/>
      <c r="R1063" s="6"/>
      <c r="S1063" s="4"/>
      <c r="T1063" s="6"/>
      <c r="U1063" s="5"/>
      <c r="V1063" s="5"/>
      <c r="W1063" s="4"/>
      <c r="X1063" s="6"/>
      <c r="Y1063" s="4"/>
      <c r="Z1063" s="6"/>
      <c r="AA1063" s="5"/>
      <c r="AB1063" s="5"/>
      <c r="AC1063" s="4"/>
      <c r="AD1063" s="6"/>
      <c r="AE1063" s="4"/>
      <c r="AF1063" s="6"/>
      <c r="AG1063" s="5"/>
      <c r="AH1063" s="5"/>
      <c r="AI1063" s="4"/>
      <c r="AJ1063" s="6"/>
      <c r="AK1063" s="4"/>
      <c r="AL1063" s="6"/>
      <c r="AM1063" s="5"/>
      <c r="AN1063" s="5"/>
      <c r="AO1063" s="4"/>
      <c r="AP1063" s="6"/>
      <c r="AQ1063" s="4"/>
      <c r="AR1063" s="6"/>
      <c r="AS1063" s="5"/>
      <c r="AT1063" s="5"/>
      <c r="AU1063" s="4"/>
      <c r="AV1063" s="6"/>
      <c r="AW1063" s="4"/>
      <c r="AX1063" s="6"/>
      <c r="AY1063" s="5"/>
      <c r="AZ1063" s="5"/>
      <c r="BA1063" s="4"/>
      <c r="BB1063" s="6"/>
      <c r="BC1063" s="4"/>
      <c r="BD1063" s="6"/>
      <c r="BE1063" s="5"/>
      <c r="BF1063" s="5"/>
      <c r="BG1063" s="4"/>
      <c r="BH1063" s="6"/>
      <c r="BI1063" s="4"/>
      <c r="BJ1063" s="6"/>
      <c r="BK1063" s="5"/>
      <c r="BL1063" s="5"/>
      <c r="BM1063" s="4"/>
      <c r="BN1063" s="6"/>
      <c r="BO1063" s="4"/>
      <c r="BP1063" s="6"/>
      <c r="BQ1063" s="5"/>
      <c r="BR1063" s="5"/>
      <c r="BS1063" s="4"/>
      <c r="BT1063" s="6"/>
      <c r="BU1063" s="4"/>
      <c r="BV1063" s="6"/>
      <c r="BW1063" s="5"/>
      <c r="BX1063" s="5"/>
      <c r="BY1063" s="4"/>
      <c r="BZ1063" s="6"/>
      <c r="CA1063" s="4"/>
      <c r="CB1063" s="6"/>
      <c r="CC1063" s="5"/>
      <c r="CD1063" s="5"/>
      <c r="CE1063" s="4"/>
      <c r="CF1063" s="6"/>
      <c r="CG1063" s="4"/>
      <c r="CH1063" s="6"/>
      <c r="CI1063" s="5"/>
      <c r="CJ1063" s="5"/>
      <c r="CK1063" s="4"/>
      <c r="CL1063" s="6"/>
      <c r="CM1063" s="4"/>
      <c r="CN1063" s="6"/>
      <c r="CO1063" s="5"/>
      <c r="CP1063" s="5"/>
      <c r="CQ1063" s="4"/>
      <c r="CR1063" s="6"/>
      <c r="CS1063" s="4"/>
      <c r="CT1063" s="6"/>
      <c r="CU1063" s="5"/>
      <c r="CV1063" s="5"/>
      <c r="CW1063" s="4"/>
      <c r="CX1063" s="6"/>
      <c r="CY1063" s="4"/>
      <c r="CZ1063" s="6"/>
      <c r="DA1063" s="5"/>
      <c r="DB1063" s="5"/>
      <c r="DC1063" s="4"/>
      <c r="DD1063" s="6"/>
      <c r="DE1063" s="4"/>
      <c r="DF1063" s="6"/>
      <c r="DG1063" s="5"/>
      <c r="DH1063" s="5"/>
      <c r="DI1063" s="4"/>
      <c r="DJ1063" s="6"/>
      <c r="DK1063" s="4"/>
      <c r="DL1063" s="6"/>
      <c r="DM1063" s="5"/>
      <c r="DN1063" s="5"/>
      <c r="DO1063" s="4"/>
      <c r="DP1063" s="6"/>
      <c r="DQ1063" s="4"/>
      <c r="DR1063" s="6"/>
      <c r="DS1063" s="5"/>
      <c r="DT1063" s="5"/>
      <c r="DU1063" s="4"/>
      <c r="DV1063" s="6"/>
      <c r="DW1063" s="4"/>
      <c r="DX1063" s="6"/>
      <c r="DY1063" s="5"/>
      <c r="DZ1063" s="5"/>
      <c r="EA1063" s="4"/>
      <c r="EB1063" s="6"/>
      <c r="EC1063" s="4"/>
      <c r="ED1063" s="6"/>
      <c r="EE1063" s="5"/>
      <c r="EF1063" s="5"/>
      <c r="EG1063" s="4"/>
      <c r="EH1063" s="6"/>
      <c r="EI1063" s="4"/>
      <c r="EJ1063" s="6"/>
      <c r="EK1063" s="5"/>
      <c r="EL1063" s="5"/>
      <c r="EM1063" s="4"/>
      <c r="EN1063" s="6"/>
      <c r="EO1063" s="4"/>
      <c r="EP1063" s="6"/>
      <c r="EQ1063" s="5"/>
      <c r="ER1063" s="5"/>
      <c r="ES1063" s="4"/>
      <c r="ET1063" s="6"/>
      <c r="EU1063" s="4"/>
      <c r="EV1063" s="6"/>
      <c r="EW1063" s="5"/>
      <c r="EX1063" s="5"/>
      <c r="EY1063" s="4"/>
      <c r="EZ1063" s="6"/>
      <c r="FA1063" s="4"/>
      <c r="FB1063" s="6"/>
      <c r="FC1063" s="5"/>
      <c r="FD1063" s="5"/>
      <c r="FE1063" s="4"/>
      <c r="FF1063" s="6"/>
      <c r="FG1063" s="4"/>
      <c r="FH1063" s="6"/>
      <c r="FI1063" s="5"/>
      <c r="FJ1063" s="5"/>
      <c r="FK1063" s="4"/>
      <c r="FL1063" s="6"/>
      <c r="FM1063" s="4"/>
      <c r="FN1063" s="6"/>
      <c r="FO1063" s="5"/>
      <c r="FP1063" s="5"/>
      <c r="FQ1063" s="4"/>
      <c r="FR1063" s="6"/>
      <c r="FS1063" s="4"/>
      <c r="FT1063" s="6"/>
      <c r="FU1063" s="5"/>
      <c r="FV1063" s="5"/>
      <c r="FW1063" s="4"/>
      <c r="FX1063" s="6"/>
      <c r="FY1063" s="4"/>
      <c r="FZ1063" s="6"/>
      <c r="GA1063" s="5"/>
      <c r="GB1063" s="5"/>
      <c r="GC1063" s="4"/>
      <c r="GD1063" s="6"/>
      <c r="GE1063" s="4"/>
      <c r="GF1063" s="6"/>
      <c r="GG1063" s="5"/>
      <c r="GH1063" s="5"/>
      <c r="GI1063" s="4"/>
      <c r="GJ1063" s="6"/>
      <c r="GK1063" s="4"/>
      <c r="GL1063" s="6"/>
      <c r="GM1063" s="5"/>
      <c r="GN1063" s="5"/>
      <c r="GO1063" s="4"/>
      <c r="GP1063" s="6"/>
      <c r="GQ1063" s="4"/>
      <c r="GR1063" s="6"/>
      <c r="GS1063" s="5"/>
      <c r="GT1063" s="5"/>
      <c r="GU1063" s="4"/>
      <c r="GV1063" s="6"/>
      <c r="GW1063" s="4"/>
      <c r="GX1063" s="6"/>
      <c r="GY1063" s="5"/>
      <c r="GZ1063" s="5"/>
      <c r="HA1063" s="4"/>
      <c r="HB1063" s="6"/>
      <c r="HC1063" s="4"/>
      <c r="HD1063" s="6"/>
      <c r="HE1063" s="5"/>
      <c r="HF1063" s="5"/>
      <c r="HG1063" s="4"/>
      <c r="HH1063" s="6"/>
      <c r="HI1063" s="4"/>
      <c r="HJ1063" s="6"/>
      <c r="HK1063" s="5"/>
      <c r="HL1063" s="5"/>
      <c r="HM1063" s="4"/>
      <c r="HN1063" s="6"/>
      <c r="HO1063" s="4"/>
      <c r="HP1063" s="6"/>
      <c r="HQ1063" s="5"/>
      <c r="HR1063" s="5"/>
      <c r="HS1063" s="4"/>
      <c r="HT1063" s="6"/>
      <c r="HU1063" s="4"/>
      <c r="HV1063" s="6"/>
      <c r="HW1063" s="5"/>
      <c r="HX1063" s="5"/>
      <c r="HY1063" s="4"/>
      <c r="HZ1063" s="6"/>
      <c r="IA1063" s="4"/>
      <c r="IB1063" s="6"/>
      <c r="IC1063" s="5"/>
      <c r="ID1063" s="5"/>
      <c r="IE1063" s="4"/>
      <c r="IF1063" s="6"/>
      <c r="IG1063" s="4"/>
      <c r="IH1063" s="6"/>
      <c r="II1063" s="5"/>
      <c r="IJ1063" s="5"/>
      <c r="IK1063" s="4"/>
      <c r="IL1063" s="6"/>
      <c r="IM1063" s="4"/>
      <c r="IN1063" s="6"/>
      <c r="IO1063" s="5"/>
      <c r="IP1063" s="5"/>
      <c r="IQ1063" s="4"/>
      <c r="IR1063" s="6"/>
      <c r="IS1063" s="4"/>
      <c r="IT1063" s="6"/>
      <c r="IU1063" s="5"/>
      <c r="IV1063" s="5"/>
      <c r="IW1063" s="4"/>
      <c r="IX1063" s="6"/>
      <c r="IY1063" s="4"/>
      <c r="IZ1063" s="6"/>
      <c r="JA1063" s="5"/>
      <c r="JB1063" s="5"/>
      <c r="JC1063" s="4"/>
      <c r="JD1063" s="6"/>
      <c r="JE1063" s="4"/>
      <c r="JF1063" s="6"/>
      <c r="JG1063" s="5"/>
      <c r="JH1063" s="5"/>
      <c r="JI1063" s="4"/>
      <c r="JJ1063" s="6"/>
      <c r="JK1063" s="4"/>
      <c r="JL1063" s="6"/>
      <c r="JM1063" s="5"/>
      <c r="JN1063" s="5"/>
      <c r="JO1063" s="4"/>
      <c r="JP1063" s="6"/>
      <c r="JQ1063" s="4"/>
      <c r="JR1063" s="6"/>
      <c r="JS1063" s="5"/>
      <c r="JT1063" s="5"/>
      <c r="JU1063" s="4"/>
      <c r="JV1063" s="6"/>
      <c r="JW1063" s="4"/>
      <c r="JX1063" s="6"/>
      <c r="JY1063" s="5"/>
      <c r="JZ1063" s="5"/>
      <c r="KA1063" s="4"/>
      <c r="KB1063" s="6"/>
      <c r="KC1063" s="4"/>
      <c r="KD1063" s="6"/>
      <c r="KE1063" s="5"/>
      <c r="KF1063" s="5"/>
      <c r="KG1063" s="4"/>
      <c r="KH1063" s="6"/>
      <c r="KI1063" s="4"/>
      <c r="KJ1063" s="6"/>
      <c r="KK1063" s="5"/>
      <c r="KL1063" s="5"/>
    </row>
    <row r="1064">
      <c r="A1064" s="3" t="s">
        <v>85</v>
      </c>
      <c r="B1064" s="3" t="s">
        <v>1175</v>
      </c>
      <c r="C1064" s="3" t="s">
        <v>87</v>
      </c>
      <c r="D1064" s="3" t="s">
        <v>712</v>
      </c>
      <c r="E1064" s="3" t="s">
        <v>310</v>
      </c>
      <c r="F1064" s="3" t="s">
        <v>104</v>
      </c>
      <c r="G1064" s="3" t="s">
        <v>104</v>
      </c>
      <c r="H1064" s="3" t="s">
        <v>104</v>
      </c>
      <c r="I1064" s="4"/>
      <c r="J1064" s="4">
        <f>=ROUNDDOWN({0},0)</f>
      </c>
      <c r="K1064" s="4"/>
      <c r="L1064" s="5"/>
      <c r="M1064" s="4"/>
      <c r="N1064" s="4">
        <f>=ROUNDDOWN({0},0)</f>
      </c>
      <c r="O1064" s="4"/>
      <c r="P1064" s="5"/>
      <c r="Q1064" s="4"/>
      <c r="R1064" s="6"/>
      <c r="S1064" s="4"/>
      <c r="T1064" s="6"/>
      <c r="U1064" s="5"/>
      <c r="V1064" s="5"/>
      <c r="W1064" s="4"/>
      <c r="X1064" s="6"/>
      <c r="Y1064" s="4"/>
      <c r="Z1064" s="6"/>
      <c r="AA1064" s="5"/>
      <c r="AB1064" s="5"/>
      <c r="AC1064" s="4"/>
      <c r="AD1064" s="6"/>
      <c r="AE1064" s="4"/>
      <c r="AF1064" s="6"/>
      <c r="AG1064" s="5"/>
      <c r="AH1064" s="5"/>
      <c r="AI1064" s="4"/>
      <c r="AJ1064" s="6"/>
      <c r="AK1064" s="4"/>
      <c r="AL1064" s="6"/>
      <c r="AM1064" s="5"/>
      <c r="AN1064" s="5"/>
      <c r="AO1064" s="4"/>
      <c r="AP1064" s="6"/>
      <c r="AQ1064" s="4"/>
      <c r="AR1064" s="6"/>
      <c r="AS1064" s="5"/>
      <c r="AT1064" s="5"/>
      <c r="AU1064" s="4"/>
      <c r="AV1064" s="6"/>
      <c r="AW1064" s="4"/>
      <c r="AX1064" s="6"/>
      <c r="AY1064" s="5"/>
      <c r="AZ1064" s="5"/>
      <c r="BA1064" s="4"/>
      <c r="BB1064" s="6"/>
      <c r="BC1064" s="4"/>
      <c r="BD1064" s="6"/>
      <c r="BE1064" s="5"/>
      <c r="BF1064" s="5"/>
      <c r="BG1064" s="4"/>
      <c r="BH1064" s="6"/>
      <c r="BI1064" s="4"/>
      <c r="BJ1064" s="6"/>
      <c r="BK1064" s="5"/>
      <c r="BL1064" s="5"/>
      <c r="BM1064" s="4"/>
      <c r="BN1064" s="6"/>
      <c r="BO1064" s="4"/>
      <c r="BP1064" s="6"/>
      <c r="BQ1064" s="5"/>
      <c r="BR1064" s="5"/>
      <c r="BS1064" s="4"/>
      <c r="BT1064" s="6"/>
      <c r="BU1064" s="4"/>
      <c r="BV1064" s="6"/>
      <c r="BW1064" s="5"/>
      <c r="BX1064" s="5"/>
      <c r="BY1064" s="4"/>
      <c r="BZ1064" s="6"/>
      <c r="CA1064" s="4"/>
      <c r="CB1064" s="6"/>
      <c r="CC1064" s="5"/>
      <c r="CD1064" s="5"/>
      <c r="CE1064" s="4"/>
      <c r="CF1064" s="6"/>
      <c r="CG1064" s="4"/>
      <c r="CH1064" s="6"/>
      <c r="CI1064" s="5"/>
      <c r="CJ1064" s="5"/>
      <c r="CK1064" s="4"/>
      <c r="CL1064" s="6"/>
      <c r="CM1064" s="4"/>
      <c r="CN1064" s="6"/>
      <c r="CO1064" s="5"/>
      <c r="CP1064" s="5"/>
      <c r="CQ1064" s="4"/>
      <c r="CR1064" s="6"/>
      <c r="CS1064" s="4"/>
      <c r="CT1064" s="6"/>
      <c r="CU1064" s="5"/>
      <c r="CV1064" s="5"/>
      <c r="CW1064" s="4"/>
      <c r="CX1064" s="6"/>
      <c r="CY1064" s="4"/>
      <c r="CZ1064" s="6"/>
      <c r="DA1064" s="5"/>
      <c r="DB1064" s="5"/>
      <c r="DC1064" s="4"/>
      <c r="DD1064" s="6"/>
      <c r="DE1064" s="4"/>
      <c r="DF1064" s="6"/>
      <c r="DG1064" s="5"/>
      <c r="DH1064" s="5"/>
      <c r="DI1064" s="4"/>
      <c r="DJ1064" s="6"/>
      <c r="DK1064" s="4"/>
      <c r="DL1064" s="6"/>
      <c r="DM1064" s="5"/>
      <c r="DN1064" s="5"/>
      <c r="DO1064" s="4"/>
      <c r="DP1064" s="6"/>
      <c r="DQ1064" s="4"/>
      <c r="DR1064" s="6"/>
      <c r="DS1064" s="5"/>
      <c r="DT1064" s="5"/>
      <c r="DU1064" s="4"/>
      <c r="DV1064" s="6"/>
      <c r="DW1064" s="4"/>
      <c r="DX1064" s="6"/>
      <c r="DY1064" s="5"/>
      <c r="DZ1064" s="5"/>
      <c r="EA1064" s="4"/>
      <c r="EB1064" s="6"/>
      <c r="EC1064" s="4"/>
      <c r="ED1064" s="6"/>
      <c r="EE1064" s="5"/>
      <c r="EF1064" s="5"/>
      <c r="EG1064" s="4"/>
      <c r="EH1064" s="6"/>
      <c r="EI1064" s="4"/>
      <c r="EJ1064" s="6"/>
      <c r="EK1064" s="5"/>
      <c r="EL1064" s="5"/>
      <c r="EM1064" s="4"/>
      <c r="EN1064" s="6"/>
      <c r="EO1064" s="4"/>
      <c r="EP1064" s="6"/>
      <c r="EQ1064" s="5"/>
      <c r="ER1064" s="5"/>
      <c r="ES1064" s="4"/>
      <c r="ET1064" s="6"/>
      <c r="EU1064" s="4"/>
      <c r="EV1064" s="6"/>
      <c r="EW1064" s="5"/>
      <c r="EX1064" s="5"/>
      <c r="EY1064" s="4"/>
      <c r="EZ1064" s="6"/>
      <c r="FA1064" s="4"/>
      <c r="FB1064" s="6"/>
      <c r="FC1064" s="5"/>
      <c r="FD1064" s="5"/>
      <c r="FE1064" s="4"/>
      <c r="FF1064" s="6"/>
      <c r="FG1064" s="4"/>
      <c r="FH1064" s="6"/>
      <c r="FI1064" s="5"/>
      <c r="FJ1064" s="5"/>
      <c r="FK1064" s="4"/>
      <c r="FL1064" s="6"/>
      <c r="FM1064" s="4"/>
      <c r="FN1064" s="6"/>
      <c r="FO1064" s="5"/>
      <c r="FP1064" s="5"/>
      <c r="FQ1064" s="4"/>
      <c r="FR1064" s="6"/>
      <c r="FS1064" s="4"/>
      <c r="FT1064" s="6"/>
      <c r="FU1064" s="5"/>
      <c r="FV1064" s="5"/>
      <c r="FW1064" s="4"/>
      <c r="FX1064" s="6"/>
      <c r="FY1064" s="4"/>
      <c r="FZ1064" s="6"/>
      <c r="GA1064" s="5"/>
      <c r="GB1064" s="5"/>
      <c r="GC1064" s="4"/>
      <c r="GD1064" s="6"/>
      <c r="GE1064" s="4"/>
      <c r="GF1064" s="6"/>
      <c r="GG1064" s="5"/>
      <c r="GH1064" s="5"/>
      <c r="GI1064" s="4"/>
      <c r="GJ1064" s="6"/>
      <c r="GK1064" s="4"/>
      <c r="GL1064" s="6"/>
      <c r="GM1064" s="5"/>
      <c r="GN1064" s="5"/>
      <c r="GO1064" s="4"/>
      <c r="GP1064" s="6"/>
      <c r="GQ1064" s="4"/>
      <c r="GR1064" s="6"/>
      <c r="GS1064" s="5"/>
      <c r="GT1064" s="5"/>
      <c r="GU1064" s="4"/>
      <c r="GV1064" s="6"/>
      <c r="GW1064" s="4"/>
      <c r="GX1064" s="6"/>
      <c r="GY1064" s="5"/>
      <c r="GZ1064" s="5"/>
      <c r="HA1064" s="4"/>
      <c r="HB1064" s="6"/>
      <c r="HC1064" s="4"/>
      <c r="HD1064" s="6"/>
      <c r="HE1064" s="5"/>
      <c r="HF1064" s="5"/>
      <c r="HG1064" s="4"/>
      <c r="HH1064" s="6"/>
      <c r="HI1064" s="4"/>
      <c r="HJ1064" s="6"/>
      <c r="HK1064" s="5"/>
      <c r="HL1064" s="5"/>
      <c r="HM1064" s="4"/>
      <c r="HN1064" s="6"/>
      <c r="HO1064" s="4"/>
      <c r="HP1064" s="6"/>
      <c r="HQ1064" s="5"/>
      <c r="HR1064" s="5"/>
      <c r="HS1064" s="4"/>
      <c r="HT1064" s="6"/>
      <c r="HU1064" s="4"/>
      <c r="HV1064" s="6"/>
      <c r="HW1064" s="5"/>
      <c r="HX1064" s="5"/>
      <c r="HY1064" s="4"/>
      <c r="HZ1064" s="6"/>
      <c r="IA1064" s="4"/>
      <c r="IB1064" s="6"/>
      <c r="IC1064" s="5"/>
      <c r="ID1064" s="5"/>
      <c r="IE1064" s="4"/>
      <c r="IF1064" s="6"/>
      <c r="IG1064" s="4"/>
      <c r="IH1064" s="6"/>
      <c r="II1064" s="5"/>
      <c r="IJ1064" s="5"/>
      <c r="IK1064" s="4"/>
      <c r="IL1064" s="6"/>
      <c r="IM1064" s="4"/>
      <c r="IN1064" s="6"/>
      <c r="IO1064" s="5"/>
      <c r="IP1064" s="5"/>
      <c r="IQ1064" s="4"/>
      <c r="IR1064" s="6"/>
      <c r="IS1064" s="4"/>
      <c r="IT1064" s="6"/>
      <c r="IU1064" s="5"/>
      <c r="IV1064" s="5"/>
      <c r="IW1064" s="4"/>
      <c r="IX1064" s="6"/>
      <c r="IY1064" s="4"/>
      <c r="IZ1064" s="6"/>
      <c r="JA1064" s="5"/>
      <c r="JB1064" s="5"/>
      <c r="JC1064" s="4"/>
      <c r="JD1064" s="6"/>
      <c r="JE1064" s="4"/>
      <c r="JF1064" s="6"/>
      <c r="JG1064" s="5"/>
      <c r="JH1064" s="5"/>
      <c r="JI1064" s="4"/>
      <c r="JJ1064" s="6"/>
      <c r="JK1064" s="4"/>
      <c r="JL1064" s="6"/>
      <c r="JM1064" s="5"/>
      <c r="JN1064" s="5"/>
      <c r="JO1064" s="4"/>
      <c r="JP1064" s="6"/>
      <c r="JQ1064" s="4"/>
      <c r="JR1064" s="6"/>
      <c r="JS1064" s="5"/>
      <c r="JT1064" s="5"/>
      <c r="JU1064" s="4"/>
      <c r="JV1064" s="6"/>
      <c r="JW1064" s="4"/>
      <c r="JX1064" s="6"/>
      <c r="JY1064" s="5"/>
      <c r="JZ1064" s="5"/>
      <c r="KA1064" s="4"/>
      <c r="KB1064" s="6"/>
      <c r="KC1064" s="4"/>
      <c r="KD1064" s="6"/>
      <c r="KE1064" s="5"/>
      <c r="KF1064" s="5"/>
      <c r="KG1064" s="4"/>
      <c r="KH1064" s="6"/>
      <c r="KI1064" s="4"/>
      <c r="KJ1064" s="6"/>
      <c r="KK1064" s="5"/>
      <c r="KL1064" s="5"/>
    </row>
    <row r="1065">
      <c r="A1065" s="3" t="s">
        <v>85</v>
      </c>
      <c r="B1065" s="3" t="s">
        <v>1175</v>
      </c>
      <c r="C1065" s="3" t="s">
        <v>87</v>
      </c>
      <c r="D1065" s="3" t="s">
        <v>712</v>
      </c>
      <c r="E1065" s="3" t="s">
        <v>196</v>
      </c>
      <c r="F1065" s="3" t="s">
        <v>104</v>
      </c>
      <c r="G1065" s="3" t="s">
        <v>104</v>
      </c>
      <c r="H1065" s="3" t="s">
        <v>104</v>
      </c>
      <c r="I1065" s="4"/>
      <c r="J1065" s="4">
        <f>=ROUNDDOWN({0},0)</f>
      </c>
      <c r="K1065" s="4"/>
      <c r="L1065" s="5"/>
      <c r="M1065" s="4"/>
      <c r="N1065" s="4">
        <f>=ROUNDDOWN({0},0)</f>
      </c>
      <c r="O1065" s="4"/>
      <c r="P1065" s="5"/>
      <c r="Q1065" s="4"/>
      <c r="R1065" s="6"/>
      <c r="S1065" s="4"/>
      <c r="T1065" s="6"/>
      <c r="U1065" s="5"/>
      <c r="V1065" s="5"/>
      <c r="W1065" s="4"/>
      <c r="X1065" s="6"/>
      <c r="Y1065" s="4"/>
      <c r="Z1065" s="6"/>
      <c r="AA1065" s="5"/>
      <c r="AB1065" s="5"/>
      <c r="AC1065" s="4"/>
      <c r="AD1065" s="6"/>
      <c r="AE1065" s="4"/>
      <c r="AF1065" s="6"/>
      <c r="AG1065" s="5"/>
      <c r="AH1065" s="5"/>
      <c r="AI1065" s="4"/>
      <c r="AJ1065" s="6"/>
      <c r="AK1065" s="4"/>
      <c r="AL1065" s="6"/>
      <c r="AM1065" s="5"/>
      <c r="AN1065" s="5"/>
      <c r="AO1065" s="4"/>
      <c r="AP1065" s="6"/>
      <c r="AQ1065" s="4"/>
      <c r="AR1065" s="6"/>
      <c r="AS1065" s="5"/>
      <c r="AT1065" s="5"/>
      <c r="AU1065" s="4"/>
      <c r="AV1065" s="6"/>
      <c r="AW1065" s="4"/>
      <c r="AX1065" s="6"/>
      <c r="AY1065" s="5"/>
      <c r="AZ1065" s="5"/>
      <c r="BA1065" s="4"/>
      <c r="BB1065" s="6"/>
      <c r="BC1065" s="4"/>
      <c r="BD1065" s="6"/>
      <c r="BE1065" s="5"/>
      <c r="BF1065" s="5"/>
      <c r="BG1065" s="4"/>
      <c r="BH1065" s="6"/>
      <c r="BI1065" s="4"/>
      <c r="BJ1065" s="6"/>
      <c r="BK1065" s="5"/>
      <c r="BL1065" s="5"/>
      <c r="BM1065" s="4"/>
      <c r="BN1065" s="6"/>
      <c r="BO1065" s="4"/>
      <c r="BP1065" s="6"/>
      <c r="BQ1065" s="5"/>
      <c r="BR1065" s="5"/>
      <c r="BS1065" s="4"/>
      <c r="BT1065" s="6"/>
      <c r="BU1065" s="4"/>
      <c r="BV1065" s="6"/>
      <c r="BW1065" s="5"/>
      <c r="BX1065" s="5"/>
      <c r="BY1065" s="4"/>
      <c r="BZ1065" s="6"/>
      <c r="CA1065" s="4"/>
      <c r="CB1065" s="6"/>
      <c r="CC1065" s="5"/>
      <c r="CD1065" s="5"/>
      <c r="CE1065" s="4"/>
      <c r="CF1065" s="6"/>
      <c r="CG1065" s="4"/>
      <c r="CH1065" s="6"/>
      <c r="CI1065" s="5"/>
      <c r="CJ1065" s="5"/>
      <c r="CK1065" s="4"/>
      <c r="CL1065" s="6"/>
      <c r="CM1065" s="4"/>
      <c r="CN1065" s="6"/>
      <c r="CO1065" s="5"/>
      <c r="CP1065" s="5"/>
      <c r="CQ1065" s="4"/>
      <c r="CR1065" s="6"/>
      <c r="CS1065" s="4"/>
      <c r="CT1065" s="6"/>
      <c r="CU1065" s="5"/>
      <c r="CV1065" s="5"/>
      <c r="CW1065" s="4"/>
      <c r="CX1065" s="6"/>
      <c r="CY1065" s="4"/>
      <c r="CZ1065" s="6"/>
      <c r="DA1065" s="5"/>
      <c r="DB1065" s="5"/>
      <c r="DC1065" s="4"/>
      <c r="DD1065" s="6"/>
      <c r="DE1065" s="4"/>
      <c r="DF1065" s="6"/>
      <c r="DG1065" s="5"/>
      <c r="DH1065" s="5"/>
      <c r="DI1065" s="4"/>
      <c r="DJ1065" s="6"/>
      <c r="DK1065" s="4"/>
      <c r="DL1065" s="6"/>
      <c r="DM1065" s="5"/>
      <c r="DN1065" s="5"/>
      <c r="DO1065" s="4"/>
      <c r="DP1065" s="6"/>
      <c r="DQ1065" s="4"/>
      <c r="DR1065" s="6"/>
      <c r="DS1065" s="5"/>
      <c r="DT1065" s="5"/>
      <c r="DU1065" s="4"/>
      <c r="DV1065" s="6"/>
      <c r="DW1065" s="4"/>
      <c r="DX1065" s="6"/>
      <c r="DY1065" s="5"/>
      <c r="DZ1065" s="5"/>
      <c r="EA1065" s="4"/>
      <c r="EB1065" s="6"/>
      <c r="EC1065" s="4"/>
      <c r="ED1065" s="6"/>
      <c r="EE1065" s="5"/>
      <c r="EF1065" s="5"/>
      <c r="EG1065" s="4"/>
      <c r="EH1065" s="6"/>
      <c r="EI1065" s="4"/>
      <c r="EJ1065" s="6"/>
      <c r="EK1065" s="5"/>
      <c r="EL1065" s="5"/>
      <c r="EM1065" s="4"/>
      <c r="EN1065" s="6"/>
      <c r="EO1065" s="4"/>
      <c r="EP1065" s="6"/>
      <c r="EQ1065" s="5"/>
      <c r="ER1065" s="5"/>
      <c r="ES1065" s="4"/>
      <c r="ET1065" s="6"/>
      <c r="EU1065" s="4"/>
      <c r="EV1065" s="6"/>
      <c r="EW1065" s="5"/>
      <c r="EX1065" s="5"/>
      <c r="EY1065" s="4"/>
      <c r="EZ1065" s="6"/>
      <c r="FA1065" s="4"/>
      <c r="FB1065" s="6"/>
      <c r="FC1065" s="5"/>
      <c r="FD1065" s="5"/>
      <c r="FE1065" s="4"/>
      <c r="FF1065" s="6"/>
      <c r="FG1065" s="4"/>
      <c r="FH1065" s="6"/>
      <c r="FI1065" s="5"/>
      <c r="FJ1065" s="5"/>
      <c r="FK1065" s="4"/>
      <c r="FL1065" s="6"/>
      <c r="FM1065" s="4"/>
      <c r="FN1065" s="6"/>
      <c r="FO1065" s="5"/>
      <c r="FP1065" s="5"/>
      <c r="FQ1065" s="4"/>
      <c r="FR1065" s="6"/>
      <c r="FS1065" s="4"/>
      <c r="FT1065" s="6"/>
      <c r="FU1065" s="5"/>
      <c r="FV1065" s="5"/>
      <c r="FW1065" s="4"/>
      <c r="FX1065" s="6"/>
      <c r="FY1065" s="4"/>
      <c r="FZ1065" s="6"/>
      <c r="GA1065" s="5"/>
      <c r="GB1065" s="5"/>
      <c r="GC1065" s="4"/>
      <c r="GD1065" s="6"/>
      <c r="GE1065" s="4"/>
      <c r="GF1065" s="6"/>
      <c r="GG1065" s="5"/>
      <c r="GH1065" s="5"/>
      <c r="GI1065" s="4"/>
      <c r="GJ1065" s="6"/>
      <c r="GK1065" s="4"/>
      <c r="GL1065" s="6"/>
      <c r="GM1065" s="5"/>
      <c r="GN1065" s="5"/>
      <c r="GO1065" s="4"/>
      <c r="GP1065" s="6"/>
      <c r="GQ1065" s="4"/>
      <c r="GR1065" s="6"/>
      <c r="GS1065" s="5"/>
      <c r="GT1065" s="5"/>
      <c r="GU1065" s="4"/>
      <c r="GV1065" s="6"/>
      <c r="GW1065" s="4"/>
      <c r="GX1065" s="6"/>
      <c r="GY1065" s="5"/>
      <c r="GZ1065" s="5"/>
      <c r="HA1065" s="4"/>
      <c r="HB1065" s="6"/>
      <c r="HC1065" s="4"/>
      <c r="HD1065" s="6"/>
      <c r="HE1065" s="5"/>
      <c r="HF1065" s="5"/>
      <c r="HG1065" s="4"/>
      <c r="HH1065" s="6"/>
      <c r="HI1065" s="4"/>
      <c r="HJ1065" s="6"/>
      <c r="HK1065" s="5"/>
      <c r="HL1065" s="5"/>
      <c r="HM1065" s="4"/>
      <c r="HN1065" s="6"/>
      <c r="HO1065" s="4"/>
      <c r="HP1065" s="6"/>
      <c r="HQ1065" s="5"/>
      <c r="HR1065" s="5"/>
      <c r="HS1065" s="4"/>
      <c r="HT1065" s="6"/>
      <c r="HU1065" s="4"/>
      <c r="HV1065" s="6"/>
      <c r="HW1065" s="5"/>
      <c r="HX1065" s="5"/>
      <c r="HY1065" s="4"/>
      <c r="HZ1065" s="6"/>
      <c r="IA1065" s="4"/>
      <c r="IB1065" s="6"/>
      <c r="IC1065" s="5"/>
      <c r="ID1065" s="5"/>
      <c r="IE1065" s="4"/>
      <c r="IF1065" s="6"/>
      <c r="IG1065" s="4"/>
      <c r="IH1065" s="6"/>
      <c r="II1065" s="5"/>
      <c r="IJ1065" s="5"/>
      <c r="IK1065" s="4"/>
      <c r="IL1065" s="6"/>
      <c r="IM1065" s="4"/>
      <c r="IN1065" s="6"/>
      <c r="IO1065" s="5"/>
      <c r="IP1065" s="5"/>
      <c r="IQ1065" s="4"/>
      <c r="IR1065" s="6"/>
      <c r="IS1065" s="4"/>
      <c r="IT1065" s="6"/>
      <c r="IU1065" s="5"/>
      <c r="IV1065" s="5"/>
      <c r="IW1065" s="4"/>
      <c r="IX1065" s="6"/>
      <c r="IY1065" s="4"/>
      <c r="IZ1065" s="6"/>
      <c r="JA1065" s="5"/>
      <c r="JB1065" s="5"/>
      <c r="JC1065" s="4"/>
      <c r="JD1065" s="6"/>
      <c r="JE1065" s="4"/>
      <c r="JF1065" s="6"/>
      <c r="JG1065" s="5"/>
      <c r="JH1065" s="5"/>
      <c r="JI1065" s="4"/>
      <c r="JJ1065" s="6"/>
      <c r="JK1065" s="4"/>
      <c r="JL1065" s="6"/>
      <c r="JM1065" s="5"/>
      <c r="JN1065" s="5"/>
      <c r="JO1065" s="4"/>
      <c r="JP1065" s="6"/>
      <c r="JQ1065" s="4"/>
      <c r="JR1065" s="6"/>
      <c r="JS1065" s="5"/>
      <c r="JT1065" s="5"/>
      <c r="JU1065" s="4"/>
      <c r="JV1065" s="6"/>
      <c r="JW1065" s="4"/>
      <c r="JX1065" s="6"/>
      <c r="JY1065" s="5"/>
      <c r="JZ1065" s="5"/>
      <c r="KA1065" s="4"/>
      <c r="KB1065" s="6"/>
      <c r="KC1065" s="4"/>
      <c r="KD1065" s="6"/>
      <c r="KE1065" s="5"/>
      <c r="KF1065" s="5"/>
      <c r="KG1065" s="4"/>
      <c r="KH1065" s="6"/>
      <c r="KI1065" s="4"/>
      <c r="KJ1065" s="6"/>
      <c r="KK1065" s="5"/>
      <c r="KL1065" s="5"/>
    </row>
    <row r="1066">
      <c r="A1066" s="3" t="s">
        <v>85</v>
      </c>
      <c r="B1066" s="3" t="s">
        <v>1175</v>
      </c>
      <c r="C1066" s="3" t="s">
        <v>87</v>
      </c>
      <c r="D1066" s="3" t="s">
        <v>712</v>
      </c>
      <c r="E1066" s="3" t="s">
        <v>1064</v>
      </c>
      <c r="F1066" s="3" t="s">
        <v>104</v>
      </c>
      <c r="G1066" s="3" t="s">
        <v>104</v>
      </c>
      <c r="H1066" s="3" t="s">
        <v>104</v>
      </c>
      <c r="I1066" s="4"/>
      <c r="J1066" s="4">
        <f>=ROUNDDOWN({0},0)</f>
      </c>
      <c r="K1066" s="4"/>
      <c r="L1066" s="5"/>
      <c r="M1066" s="4"/>
      <c r="N1066" s="4">
        <f>=ROUNDDOWN({0},0)</f>
      </c>
      <c r="O1066" s="4"/>
      <c r="P1066" s="5"/>
      <c r="Q1066" s="4"/>
      <c r="R1066" s="6"/>
      <c r="S1066" s="4"/>
      <c r="T1066" s="6"/>
      <c r="U1066" s="5"/>
      <c r="V1066" s="5"/>
      <c r="W1066" s="4"/>
      <c r="X1066" s="6"/>
      <c r="Y1066" s="4"/>
      <c r="Z1066" s="6"/>
      <c r="AA1066" s="5"/>
      <c r="AB1066" s="5"/>
      <c r="AC1066" s="4"/>
      <c r="AD1066" s="6"/>
      <c r="AE1066" s="4"/>
      <c r="AF1066" s="6"/>
      <c r="AG1066" s="5"/>
      <c r="AH1066" s="5"/>
      <c r="AI1066" s="4"/>
      <c r="AJ1066" s="6"/>
      <c r="AK1066" s="4"/>
      <c r="AL1066" s="6"/>
      <c r="AM1066" s="5"/>
      <c r="AN1066" s="5"/>
      <c r="AO1066" s="4"/>
      <c r="AP1066" s="6"/>
      <c r="AQ1066" s="4"/>
      <c r="AR1066" s="6"/>
      <c r="AS1066" s="5"/>
      <c r="AT1066" s="5"/>
      <c r="AU1066" s="4"/>
      <c r="AV1066" s="6"/>
      <c r="AW1066" s="4"/>
      <c r="AX1066" s="6"/>
      <c r="AY1066" s="5"/>
      <c r="AZ1066" s="5"/>
      <c r="BA1066" s="4"/>
      <c r="BB1066" s="6"/>
      <c r="BC1066" s="4"/>
      <c r="BD1066" s="6"/>
      <c r="BE1066" s="5"/>
      <c r="BF1066" s="5"/>
      <c r="BG1066" s="4"/>
      <c r="BH1066" s="6"/>
      <c r="BI1066" s="4"/>
      <c r="BJ1066" s="6"/>
      <c r="BK1066" s="5"/>
      <c r="BL1066" s="5"/>
      <c r="BM1066" s="4"/>
      <c r="BN1066" s="6"/>
      <c r="BO1066" s="4"/>
      <c r="BP1066" s="6"/>
      <c r="BQ1066" s="5"/>
      <c r="BR1066" s="5"/>
      <c r="BS1066" s="4"/>
      <c r="BT1066" s="6"/>
      <c r="BU1066" s="4"/>
      <c r="BV1066" s="6"/>
      <c r="BW1066" s="5"/>
      <c r="BX1066" s="5"/>
      <c r="BY1066" s="4"/>
      <c r="BZ1066" s="6"/>
      <c r="CA1066" s="4"/>
      <c r="CB1066" s="6"/>
      <c r="CC1066" s="5"/>
      <c r="CD1066" s="5"/>
      <c r="CE1066" s="4"/>
      <c r="CF1066" s="6"/>
      <c r="CG1066" s="4"/>
      <c r="CH1066" s="6"/>
      <c r="CI1066" s="5"/>
      <c r="CJ1066" s="5"/>
      <c r="CK1066" s="4"/>
      <c r="CL1066" s="6"/>
      <c r="CM1066" s="4"/>
      <c r="CN1066" s="6"/>
      <c r="CO1066" s="5"/>
      <c r="CP1066" s="5"/>
      <c r="CQ1066" s="4"/>
      <c r="CR1066" s="6"/>
      <c r="CS1066" s="4"/>
      <c r="CT1066" s="6"/>
      <c r="CU1066" s="5"/>
      <c r="CV1066" s="5"/>
      <c r="CW1066" s="4"/>
      <c r="CX1066" s="6"/>
      <c r="CY1066" s="4"/>
      <c r="CZ1066" s="6"/>
      <c r="DA1066" s="5"/>
      <c r="DB1066" s="5"/>
      <c r="DC1066" s="4"/>
      <c r="DD1066" s="6"/>
      <c r="DE1066" s="4"/>
      <c r="DF1066" s="6"/>
      <c r="DG1066" s="5"/>
      <c r="DH1066" s="5"/>
      <c r="DI1066" s="4"/>
      <c r="DJ1066" s="6"/>
      <c r="DK1066" s="4"/>
      <c r="DL1066" s="6"/>
      <c r="DM1066" s="5"/>
      <c r="DN1066" s="5"/>
      <c r="DO1066" s="4"/>
      <c r="DP1066" s="6"/>
      <c r="DQ1066" s="4"/>
      <c r="DR1066" s="6"/>
      <c r="DS1066" s="5"/>
      <c r="DT1066" s="5"/>
      <c r="DU1066" s="4"/>
      <c r="DV1066" s="6"/>
      <c r="DW1066" s="4"/>
      <c r="DX1066" s="6"/>
      <c r="DY1066" s="5"/>
      <c r="DZ1066" s="5"/>
      <c r="EA1066" s="4"/>
      <c r="EB1066" s="6"/>
      <c r="EC1066" s="4"/>
      <c r="ED1066" s="6"/>
      <c r="EE1066" s="5"/>
      <c r="EF1066" s="5"/>
      <c r="EG1066" s="4"/>
      <c r="EH1066" s="6"/>
      <c r="EI1066" s="4"/>
      <c r="EJ1066" s="6"/>
      <c r="EK1066" s="5"/>
      <c r="EL1066" s="5"/>
      <c r="EM1066" s="4"/>
      <c r="EN1066" s="6"/>
      <c r="EO1066" s="4"/>
      <c r="EP1066" s="6"/>
      <c r="EQ1066" s="5"/>
      <c r="ER1066" s="5"/>
      <c r="ES1066" s="4"/>
      <c r="ET1066" s="6"/>
      <c r="EU1066" s="4"/>
      <c r="EV1066" s="6"/>
      <c r="EW1066" s="5"/>
      <c r="EX1066" s="5"/>
      <c r="EY1066" s="4"/>
      <c r="EZ1066" s="6"/>
      <c r="FA1066" s="4"/>
      <c r="FB1066" s="6"/>
      <c r="FC1066" s="5"/>
      <c r="FD1066" s="5"/>
      <c r="FE1066" s="4"/>
      <c r="FF1066" s="6"/>
      <c r="FG1066" s="4"/>
      <c r="FH1066" s="6"/>
      <c r="FI1066" s="5"/>
      <c r="FJ1066" s="5"/>
      <c r="FK1066" s="4"/>
      <c r="FL1066" s="6"/>
      <c r="FM1066" s="4"/>
      <c r="FN1066" s="6"/>
      <c r="FO1066" s="5"/>
      <c r="FP1066" s="5"/>
      <c r="FQ1066" s="4"/>
      <c r="FR1066" s="6"/>
      <c r="FS1066" s="4"/>
      <c r="FT1066" s="6"/>
      <c r="FU1066" s="5"/>
      <c r="FV1066" s="5"/>
      <c r="FW1066" s="4"/>
      <c r="FX1066" s="6"/>
      <c r="FY1066" s="4"/>
      <c r="FZ1066" s="6"/>
      <c r="GA1066" s="5"/>
      <c r="GB1066" s="5"/>
      <c r="GC1066" s="4"/>
      <c r="GD1066" s="6"/>
      <c r="GE1066" s="4"/>
      <c r="GF1066" s="6"/>
      <c r="GG1066" s="5"/>
      <c r="GH1066" s="5"/>
      <c r="GI1066" s="4"/>
      <c r="GJ1066" s="6"/>
      <c r="GK1066" s="4"/>
      <c r="GL1066" s="6"/>
      <c r="GM1066" s="5"/>
      <c r="GN1066" s="5"/>
      <c r="GO1066" s="4"/>
      <c r="GP1066" s="6"/>
      <c r="GQ1066" s="4"/>
      <c r="GR1066" s="6"/>
      <c r="GS1066" s="5"/>
      <c r="GT1066" s="5"/>
      <c r="GU1066" s="4"/>
      <c r="GV1066" s="6"/>
      <c r="GW1066" s="4"/>
      <c r="GX1066" s="6"/>
      <c r="GY1066" s="5"/>
      <c r="GZ1066" s="5"/>
      <c r="HA1066" s="4"/>
      <c r="HB1066" s="6"/>
      <c r="HC1066" s="4"/>
      <c r="HD1066" s="6"/>
      <c r="HE1066" s="5"/>
      <c r="HF1066" s="5"/>
      <c r="HG1066" s="4"/>
      <c r="HH1066" s="6"/>
      <c r="HI1066" s="4"/>
      <c r="HJ1066" s="6"/>
      <c r="HK1066" s="5"/>
      <c r="HL1066" s="5"/>
      <c r="HM1066" s="4"/>
      <c r="HN1066" s="6"/>
      <c r="HO1066" s="4"/>
      <c r="HP1066" s="6"/>
      <c r="HQ1066" s="5"/>
      <c r="HR1066" s="5"/>
      <c r="HS1066" s="4"/>
      <c r="HT1066" s="6"/>
      <c r="HU1066" s="4"/>
      <c r="HV1066" s="6"/>
      <c r="HW1066" s="5"/>
      <c r="HX1066" s="5"/>
      <c r="HY1066" s="4"/>
      <c r="HZ1066" s="6"/>
      <c r="IA1066" s="4"/>
      <c r="IB1066" s="6"/>
      <c r="IC1066" s="5"/>
      <c r="ID1066" s="5"/>
      <c r="IE1066" s="4"/>
      <c r="IF1066" s="6"/>
      <c r="IG1066" s="4"/>
      <c r="IH1066" s="6"/>
      <c r="II1066" s="5"/>
      <c r="IJ1066" s="5"/>
      <c r="IK1066" s="4"/>
      <c r="IL1066" s="6"/>
      <c r="IM1066" s="4"/>
      <c r="IN1066" s="6"/>
      <c r="IO1066" s="5"/>
      <c r="IP1066" s="5"/>
      <c r="IQ1066" s="4"/>
      <c r="IR1066" s="6"/>
      <c r="IS1066" s="4"/>
      <c r="IT1066" s="6"/>
      <c r="IU1066" s="5"/>
      <c r="IV1066" s="5"/>
      <c r="IW1066" s="4"/>
      <c r="IX1066" s="6"/>
      <c r="IY1066" s="4"/>
      <c r="IZ1066" s="6"/>
      <c r="JA1066" s="5"/>
      <c r="JB1066" s="5"/>
      <c r="JC1066" s="4"/>
      <c r="JD1066" s="6"/>
      <c r="JE1066" s="4"/>
      <c r="JF1066" s="6"/>
      <c r="JG1066" s="5"/>
      <c r="JH1066" s="5"/>
      <c r="JI1066" s="4"/>
      <c r="JJ1066" s="6"/>
      <c r="JK1066" s="4"/>
      <c r="JL1066" s="6"/>
      <c r="JM1066" s="5"/>
      <c r="JN1066" s="5"/>
      <c r="JO1066" s="4"/>
      <c r="JP1066" s="6"/>
      <c r="JQ1066" s="4"/>
      <c r="JR1066" s="6"/>
      <c r="JS1066" s="5"/>
      <c r="JT1066" s="5"/>
      <c r="JU1066" s="4"/>
      <c r="JV1066" s="6"/>
      <c r="JW1066" s="4"/>
      <c r="JX1066" s="6"/>
      <c r="JY1066" s="5"/>
      <c r="JZ1066" s="5"/>
      <c r="KA1066" s="4"/>
      <c r="KB1066" s="6"/>
      <c r="KC1066" s="4"/>
      <c r="KD1066" s="6"/>
      <c r="KE1066" s="5"/>
      <c r="KF1066" s="5"/>
      <c r="KG1066" s="4"/>
      <c r="KH1066" s="6"/>
      <c r="KI1066" s="4"/>
      <c r="KJ1066" s="6"/>
      <c r="KK1066" s="5"/>
      <c r="KL1066" s="5"/>
    </row>
    <row r="1067">
      <c r="A1067" s="3" t="s">
        <v>85</v>
      </c>
      <c r="B1067" s="3" t="s">
        <v>1175</v>
      </c>
      <c r="C1067" s="3" t="s">
        <v>87</v>
      </c>
      <c r="D1067" s="3" t="s">
        <v>712</v>
      </c>
      <c r="E1067" s="3" t="s">
        <v>1206</v>
      </c>
      <c r="F1067" s="3" t="s">
        <v>104</v>
      </c>
      <c r="G1067" s="3" t="s">
        <v>104</v>
      </c>
      <c r="H1067" s="3" t="s">
        <v>104</v>
      </c>
      <c r="I1067" s="4"/>
      <c r="J1067" s="4">
        <f>=ROUNDDOWN({0},0)</f>
      </c>
      <c r="K1067" s="4"/>
      <c r="L1067" s="5"/>
      <c r="M1067" s="4"/>
      <c r="N1067" s="4">
        <f>=ROUNDDOWN({0},0)</f>
      </c>
      <c r="O1067" s="4"/>
      <c r="P1067" s="5"/>
      <c r="Q1067" s="4"/>
      <c r="R1067" s="6"/>
      <c r="S1067" s="4"/>
      <c r="T1067" s="6"/>
      <c r="U1067" s="5"/>
      <c r="V1067" s="5"/>
      <c r="W1067" s="4"/>
      <c r="X1067" s="6"/>
      <c r="Y1067" s="4"/>
      <c r="Z1067" s="6"/>
      <c r="AA1067" s="5"/>
      <c r="AB1067" s="5"/>
      <c r="AC1067" s="4"/>
      <c r="AD1067" s="6"/>
      <c r="AE1067" s="4"/>
      <c r="AF1067" s="6"/>
      <c r="AG1067" s="5"/>
      <c r="AH1067" s="5"/>
      <c r="AI1067" s="4"/>
      <c r="AJ1067" s="6"/>
      <c r="AK1067" s="4"/>
      <c r="AL1067" s="6"/>
      <c r="AM1067" s="5"/>
      <c r="AN1067" s="5"/>
      <c r="AO1067" s="4"/>
      <c r="AP1067" s="6"/>
      <c r="AQ1067" s="4"/>
      <c r="AR1067" s="6"/>
      <c r="AS1067" s="5"/>
      <c r="AT1067" s="5"/>
      <c r="AU1067" s="4"/>
      <c r="AV1067" s="6"/>
      <c r="AW1067" s="4"/>
      <c r="AX1067" s="6"/>
      <c r="AY1067" s="5"/>
      <c r="AZ1067" s="5"/>
      <c r="BA1067" s="4"/>
      <c r="BB1067" s="6"/>
      <c r="BC1067" s="4"/>
      <c r="BD1067" s="6"/>
      <c r="BE1067" s="5"/>
      <c r="BF1067" s="5"/>
      <c r="BG1067" s="4"/>
      <c r="BH1067" s="6"/>
      <c r="BI1067" s="4"/>
      <c r="BJ1067" s="6"/>
      <c r="BK1067" s="5"/>
      <c r="BL1067" s="5"/>
      <c r="BM1067" s="4"/>
      <c r="BN1067" s="6"/>
      <c r="BO1067" s="4"/>
      <c r="BP1067" s="6"/>
      <c r="BQ1067" s="5"/>
      <c r="BR1067" s="5"/>
      <c r="BS1067" s="4"/>
      <c r="BT1067" s="6"/>
      <c r="BU1067" s="4"/>
      <c r="BV1067" s="6"/>
      <c r="BW1067" s="5"/>
      <c r="BX1067" s="5"/>
      <c r="BY1067" s="4"/>
      <c r="BZ1067" s="6"/>
      <c r="CA1067" s="4"/>
      <c r="CB1067" s="6"/>
      <c r="CC1067" s="5"/>
      <c r="CD1067" s="5"/>
      <c r="CE1067" s="4"/>
      <c r="CF1067" s="6"/>
      <c r="CG1067" s="4"/>
      <c r="CH1067" s="6"/>
      <c r="CI1067" s="5"/>
      <c r="CJ1067" s="5"/>
      <c r="CK1067" s="4"/>
      <c r="CL1067" s="6"/>
      <c r="CM1067" s="4"/>
      <c r="CN1067" s="6"/>
      <c r="CO1067" s="5"/>
      <c r="CP1067" s="5"/>
      <c r="CQ1067" s="4"/>
      <c r="CR1067" s="6"/>
      <c r="CS1067" s="4"/>
      <c r="CT1067" s="6"/>
      <c r="CU1067" s="5"/>
      <c r="CV1067" s="5"/>
      <c r="CW1067" s="4"/>
      <c r="CX1067" s="6"/>
      <c r="CY1067" s="4"/>
      <c r="CZ1067" s="6"/>
      <c r="DA1067" s="5"/>
      <c r="DB1067" s="5"/>
      <c r="DC1067" s="4"/>
      <c r="DD1067" s="6"/>
      <c r="DE1067" s="4"/>
      <c r="DF1067" s="6"/>
      <c r="DG1067" s="5"/>
      <c r="DH1067" s="5"/>
      <c r="DI1067" s="4"/>
      <c r="DJ1067" s="6"/>
      <c r="DK1067" s="4"/>
      <c r="DL1067" s="6"/>
      <c r="DM1067" s="5"/>
      <c r="DN1067" s="5"/>
      <c r="DO1067" s="4"/>
      <c r="DP1067" s="6"/>
      <c r="DQ1067" s="4"/>
      <c r="DR1067" s="6"/>
      <c r="DS1067" s="5"/>
      <c r="DT1067" s="5"/>
      <c r="DU1067" s="4"/>
      <c r="DV1067" s="6"/>
      <c r="DW1067" s="4"/>
      <c r="DX1067" s="6"/>
      <c r="DY1067" s="5"/>
      <c r="DZ1067" s="5"/>
      <c r="EA1067" s="4"/>
      <c r="EB1067" s="6"/>
      <c r="EC1067" s="4"/>
      <c r="ED1067" s="6"/>
      <c r="EE1067" s="5"/>
      <c r="EF1067" s="5"/>
      <c r="EG1067" s="4"/>
      <c r="EH1067" s="6"/>
      <c r="EI1067" s="4"/>
      <c r="EJ1067" s="6"/>
      <c r="EK1067" s="5"/>
      <c r="EL1067" s="5"/>
      <c r="EM1067" s="4"/>
      <c r="EN1067" s="6"/>
      <c r="EO1067" s="4"/>
      <c r="EP1067" s="6"/>
      <c r="EQ1067" s="5"/>
      <c r="ER1067" s="5"/>
      <c r="ES1067" s="4"/>
      <c r="ET1067" s="6"/>
      <c r="EU1067" s="4"/>
      <c r="EV1067" s="6"/>
      <c r="EW1067" s="5"/>
      <c r="EX1067" s="5"/>
      <c r="EY1067" s="4"/>
      <c r="EZ1067" s="6"/>
      <c r="FA1067" s="4"/>
      <c r="FB1067" s="6"/>
      <c r="FC1067" s="5"/>
      <c r="FD1067" s="5"/>
      <c r="FE1067" s="4"/>
      <c r="FF1067" s="6"/>
      <c r="FG1067" s="4"/>
      <c r="FH1067" s="6"/>
      <c r="FI1067" s="5"/>
      <c r="FJ1067" s="5"/>
      <c r="FK1067" s="4"/>
      <c r="FL1067" s="6"/>
      <c r="FM1067" s="4"/>
      <c r="FN1067" s="6"/>
      <c r="FO1067" s="5"/>
      <c r="FP1067" s="5"/>
      <c r="FQ1067" s="4"/>
      <c r="FR1067" s="6"/>
      <c r="FS1067" s="4"/>
      <c r="FT1067" s="6"/>
      <c r="FU1067" s="5"/>
      <c r="FV1067" s="5"/>
      <c r="FW1067" s="4"/>
      <c r="FX1067" s="6"/>
      <c r="FY1067" s="4"/>
      <c r="FZ1067" s="6"/>
      <c r="GA1067" s="5"/>
      <c r="GB1067" s="5"/>
      <c r="GC1067" s="4"/>
      <c r="GD1067" s="6"/>
      <c r="GE1067" s="4"/>
      <c r="GF1067" s="6"/>
      <c r="GG1067" s="5"/>
      <c r="GH1067" s="5"/>
      <c r="GI1067" s="4"/>
      <c r="GJ1067" s="6"/>
      <c r="GK1067" s="4"/>
      <c r="GL1067" s="6"/>
      <c r="GM1067" s="5"/>
      <c r="GN1067" s="5"/>
      <c r="GO1067" s="4"/>
      <c r="GP1067" s="6"/>
      <c r="GQ1067" s="4"/>
      <c r="GR1067" s="6"/>
      <c r="GS1067" s="5"/>
      <c r="GT1067" s="5"/>
      <c r="GU1067" s="4"/>
      <c r="GV1067" s="6"/>
      <c r="GW1067" s="4"/>
      <c r="GX1067" s="6"/>
      <c r="GY1067" s="5"/>
      <c r="GZ1067" s="5"/>
      <c r="HA1067" s="4"/>
      <c r="HB1067" s="6"/>
      <c r="HC1067" s="4"/>
      <c r="HD1067" s="6"/>
      <c r="HE1067" s="5"/>
      <c r="HF1067" s="5"/>
      <c r="HG1067" s="4"/>
      <c r="HH1067" s="6"/>
      <c r="HI1067" s="4"/>
      <c r="HJ1067" s="6"/>
      <c r="HK1067" s="5"/>
      <c r="HL1067" s="5"/>
      <c r="HM1067" s="4"/>
      <c r="HN1067" s="6"/>
      <c r="HO1067" s="4"/>
      <c r="HP1067" s="6"/>
      <c r="HQ1067" s="5"/>
      <c r="HR1067" s="5"/>
      <c r="HS1067" s="4"/>
      <c r="HT1067" s="6"/>
      <c r="HU1067" s="4"/>
      <c r="HV1067" s="6"/>
      <c r="HW1067" s="5"/>
      <c r="HX1067" s="5"/>
      <c r="HY1067" s="4"/>
      <c r="HZ1067" s="6"/>
      <c r="IA1067" s="4"/>
      <c r="IB1067" s="6"/>
      <c r="IC1067" s="5"/>
      <c r="ID1067" s="5"/>
      <c r="IE1067" s="4"/>
      <c r="IF1067" s="6"/>
      <c r="IG1067" s="4"/>
      <c r="IH1067" s="6"/>
      <c r="II1067" s="5"/>
      <c r="IJ1067" s="5"/>
      <c r="IK1067" s="4"/>
      <c r="IL1067" s="6"/>
      <c r="IM1067" s="4"/>
      <c r="IN1067" s="6"/>
      <c r="IO1067" s="5"/>
      <c r="IP1067" s="5"/>
      <c r="IQ1067" s="4"/>
      <c r="IR1067" s="6"/>
      <c r="IS1067" s="4"/>
      <c r="IT1067" s="6"/>
      <c r="IU1067" s="5"/>
      <c r="IV1067" s="5"/>
      <c r="IW1067" s="4"/>
      <c r="IX1067" s="6"/>
      <c r="IY1067" s="4"/>
      <c r="IZ1067" s="6"/>
      <c r="JA1067" s="5"/>
      <c r="JB1067" s="5"/>
      <c r="JC1067" s="4"/>
      <c r="JD1067" s="6"/>
      <c r="JE1067" s="4"/>
      <c r="JF1067" s="6"/>
      <c r="JG1067" s="5"/>
      <c r="JH1067" s="5"/>
      <c r="JI1067" s="4"/>
      <c r="JJ1067" s="6"/>
      <c r="JK1067" s="4"/>
      <c r="JL1067" s="6"/>
      <c r="JM1067" s="5"/>
      <c r="JN1067" s="5"/>
      <c r="JO1067" s="4"/>
      <c r="JP1067" s="6"/>
      <c r="JQ1067" s="4"/>
      <c r="JR1067" s="6"/>
      <c r="JS1067" s="5"/>
      <c r="JT1067" s="5"/>
      <c r="JU1067" s="4"/>
      <c r="JV1067" s="6"/>
      <c r="JW1067" s="4"/>
      <c r="JX1067" s="6"/>
      <c r="JY1067" s="5"/>
      <c r="JZ1067" s="5"/>
      <c r="KA1067" s="4"/>
      <c r="KB1067" s="6"/>
      <c r="KC1067" s="4"/>
      <c r="KD1067" s="6"/>
      <c r="KE1067" s="5"/>
      <c r="KF1067" s="5"/>
      <c r="KG1067" s="4"/>
      <c r="KH1067" s="6"/>
      <c r="KI1067" s="4"/>
      <c r="KJ1067" s="6"/>
      <c r="KK1067" s="5"/>
      <c r="KL1067" s="5"/>
    </row>
    <row r="1068">
      <c r="A1068" s="3" t="s">
        <v>85</v>
      </c>
      <c r="B1068" s="3" t="s">
        <v>1175</v>
      </c>
      <c r="C1068" s="3" t="s">
        <v>87</v>
      </c>
      <c r="D1068" s="3" t="s">
        <v>712</v>
      </c>
      <c r="E1068" s="3" t="s">
        <v>1207</v>
      </c>
      <c r="F1068" s="3" t="s">
        <v>104</v>
      </c>
      <c r="G1068" s="3" t="s">
        <v>104</v>
      </c>
      <c r="H1068" s="3" t="s">
        <v>104</v>
      </c>
      <c r="I1068" s="4"/>
      <c r="J1068" s="4">
        <f>=ROUNDDOWN({0},0)</f>
      </c>
      <c r="K1068" s="4"/>
      <c r="L1068" s="5"/>
      <c r="M1068" s="4"/>
      <c r="N1068" s="4">
        <f>=ROUNDDOWN({0},0)</f>
      </c>
      <c r="O1068" s="4"/>
      <c r="P1068" s="5"/>
      <c r="Q1068" s="4"/>
      <c r="R1068" s="6"/>
      <c r="S1068" s="4"/>
      <c r="T1068" s="6"/>
      <c r="U1068" s="5"/>
      <c r="V1068" s="5"/>
      <c r="W1068" s="4"/>
      <c r="X1068" s="6"/>
      <c r="Y1068" s="4"/>
      <c r="Z1068" s="6"/>
      <c r="AA1068" s="5"/>
      <c r="AB1068" s="5"/>
      <c r="AC1068" s="4"/>
      <c r="AD1068" s="6"/>
      <c r="AE1068" s="4"/>
      <c r="AF1068" s="6"/>
      <c r="AG1068" s="5"/>
      <c r="AH1068" s="5"/>
      <c r="AI1068" s="4"/>
      <c r="AJ1068" s="6"/>
      <c r="AK1068" s="4"/>
      <c r="AL1068" s="6"/>
      <c r="AM1068" s="5"/>
      <c r="AN1068" s="5"/>
      <c r="AO1068" s="4"/>
      <c r="AP1068" s="6"/>
      <c r="AQ1068" s="4"/>
      <c r="AR1068" s="6"/>
      <c r="AS1068" s="5"/>
      <c r="AT1068" s="5"/>
      <c r="AU1068" s="4"/>
      <c r="AV1068" s="6"/>
      <c r="AW1068" s="4"/>
      <c r="AX1068" s="6"/>
      <c r="AY1068" s="5"/>
      <c r="AZ1068" s="5"/>
      <c r="BA1068" s="4"/>
      <c r="BB1068" s="6"/>
      <c r="BC1068" s="4"/>
      <c r="BD1068" s="6"/>
      <c r="BE1068" s="5"/>
      <c r="BF1068" s="5"/>
      <c r="BG1068" s="4"/>
      <c r="BH1068" s="6"/>
      <c r="BI1068" s="4"/>
      <c r="BJ1068" s="6"/>
      <c r="BK1068" s="5"/>
      <c r="BL1068" s="5"/>
      <c r="BM1068" s="4"/>
      <c r="BN1068" s="6"/>
      <c r="BO1068" s="4"/>
      <c r="BP1068" s="6"/>
      <c r="BQ1068" s="5"/>
      <c r="BR1068" s="5"/>
      <c r="BS1068" s="4"/>
      <c r="BT1068" s="6"/>
      <c r="BU1068" s="4"/>
      <c r="BV1068" s="6"/>
      <c r="BW1068" s="5"/>
      <c r="BX1068" s="5"/>
      <c r="BY1068" s="4"/>
      <c r="BZ1068" s="6"/>
      <c r="CA1068" s="4"/>
      <c r="CB1068" s="6"/>
      <c r="CC1068" s="5"/>
      <c r="CD1068" s="5"/>
      <c r="CE1068" s="4"/>
      <c r="CF1068" s="6"/>
      <c r="CG1068" s="4"/>
      <c r="CH1068" s="6"/>
      <c r="CI1068" s="5"/>
      <c r="CJ1068" s="5"/>
      <c r="CK1068" s="4"/>
      <c r="CL1068" s="6"/>
      <c r="CM1068" s="4"/>
      <c r="CN1068" s="6"/>
      <c r="CO1068" s="5"/>
      <c r="CP1068" s="5"/>
      <c r="CQ1068" s="4"/>
      <c r="CR1068" s="6"/>
      <c r="CS1068" s="4"/>
      <c r="CT1068" s="6"/>
      <c r="CU1068" s="5"/>
      <c r="CV1068" s="5"/>
      <c r="CW1068" s="4"/>
      <c r="CX1068" s="6"/>
      <c r="CY1068" s="4"/>
      <c r="CZ1068" s="6"/>
      <c r="DA1068" s="5"/>
      <c r="DB1068" s="5"/>
      <c r="DC1068" s="4"/>
      <c r="DD1068" s="6"/>
      <c r="DE1068" s="4"/>
      <c r="DF1068" s="6"/>
      <c r="DG1068" s="5"/>
      <c r="DH1068" s="5"/>
      <c r="DI1068" s="4"/>
      <c r="DJ1068" s="6"/>
      <c r="DK1068" s="4"/>
      <c r="DL1068" s="6"/>
      <c r="DM1068" s="5"/>
      <c r="DN1068" s="5"/>
      <c r="DO1068" s="4"/>
      <c r="DP1068" s="6"/>
      <c r="DQ1068" s="4"/>
      <c r="DR1068" s="6"/>
      <c r="DS1068" s="5"/>
      <c r="DT1068" s="5"/>
      <c r="DU1068" s="4"/>
      <c r="DV1068" s="6"/>
      <c r="DW1068" s="4"/>
      <c r="DX1068" s="6"/>
      <c r="DY1068" s="5"/>
      <c r="DZ1068" s="5"/>
      <c r="EA1068" s="4"/>
      <c r="EB1068" s="6"/>
      <c r="EC1068" s="4"/>
      <c r="ED1068" s="6"/>
      <c r="EE1068" s="5"/>
      <c r="EF1068" s="5"/>
      <c r="EG1068" s="4"/>
      <c r="EH1068" s="6"/>
      <c r="EI1068" s="4"/>
      <c r="EJ1068" s="6"/>
      <c r="EK1068" s="5"/>
      <c r="EL1068" s="5"/>
      <c r="EM1068" s="4"/>
      <c r="EN1068" s="6"/>
      <c r="EO1068" s="4"/>
      <c r="EP1068" s="6"/>
      <c r="EQ1068" s="5"/>
      <c r="ER1068" s="5"/>
      <c r="ES1068" s="4"/>
      <c r="ET1068" s="6"/>
      <c r="EU1068" s="4"/>
      <c r="EV1068" s="6"/>
      <c r="EW1068" s="5"/>
      <c r="EX1068" s="5"/>
      <c r="EY1068" s="4"/>
      <c r="EZ1068" s="6"/>
      <c r="FA1068" s="4"/>
      <c r="FB1068" s="6"/>
      <c r="FC1068" s="5"/>
      <c r="FD1068" s="5"/>
      <c r="FE1068" s="4"/>
      <c r="FF1068" s="6"/>
      <c r="FG1068" s="4"/>
      <c r="FH1068" s="6"/>
      <c r="FI1068" s="5"/>
      <c r="FJ1068" s="5"/>
      <c r="FK1068" s="4"/>
      <c r="FL1068" s="6"/>
      <c r="FM1068" s="4"/>
      <c r="FN1068" s="6"/>
      <c r="FO1068" s="5"/>
      <c r="FP1068" s="5"/>
      <c r="FQ1068" s="4"/>
      <c r="FR1068" s="6"/>
      <c r="FS1068" s="4"/>
      <c r="FT1068" s="6"/>
      <c r="FU1068" s="5"/>
      <c r="FV1068" s="5"/>
      <c r="FW1068" s="4"/>
      <c r="FX1068" s="6"/>
      <c r="FY1068" s="4"/>
      <c r="FZ1068" s="6"/>
      <c r="GA1068" s="5"/>
      <c r="GB1068" s="5"/>
      <c r="GC1068" s="4"/>
      <c r="GD1068" s="6"/>
      <c r="GE1068" s="4"/>
      <c r="GF1068" s="6"/>
      <c r="GG1068" s="5"/>
      <c r="GH1068" s="5"/>
      <c r="GI1068" s="4"/>
      <c r="GJ1068" s="6"/>
      <c r="GK1068" s="4"/>
      <c r="GL1068" s="6"/>
      <c r="GM1068" s="5"/>
      <c r="GN1068" s="5"/>
      <c r="GO1068" s="4"/>
      <c r="GP1068" s="6"/>
      <c r="GQ1068" s="4"/>
      <c r="GR1068" s="6"/>
      <c r="GS1068" s="5"/>
      <c r="GT1068" s="5"/>
      <c r="GU1068" s="4"/>
      <c r="GV1068" s="6"/>
      <c r="GW1068" s="4"/>
      <c r="GX1068" s="6"/>
      <c r="GY1068" s="5"/>
      <c r="GZ1068" s="5"/>
      <c r="HA1068" s="4"/>
      <c r="HB1068" s="6"/>
      <c r="HC1068" s="4"/>
      <c r="HD1068" s="6"/>
      <c r="HE1068" s="5"/>
      <c r="HF1068" s="5"/>
      <c r="HG1068" s="4"/>
      <c r="HH1068" s="6"/>
      <c r="HI1068" s="4"/>
      <c r="HJ1068" s="6"/>
      <c r="HK1068" s="5"/>
      <c r="HL1068" s="5"/>
      <c r="HM1068" s="4"/>
      <c r="HN1068" s="6"/>
      <c r="HO1068" s="4"/>
      <c r="HP1068" s="6"/>
      <c r="HQ1068" s="5"/>
      <c r="HR1068" s="5"/>
      <c r="HS1068" s="4"/>
      <c r="HT1068" s="6"/>
      <c r="HU1068" s="4"/>
      <c r="HV1068" s="6"/>
      <c r="HW1068" s="5"/>
      <c r="HX1068" s="5"/>
      <c r="HY1068" s="4"/>
      <c r="HZ1068" s="6"/>
      <c r="IA1068" s="4"/>
      <c r="IB1068" s="6"/>
      <c r="IC1068" s="5"/>
      <c r="ID1068" s="5"/>
      <c r="IE1068" s="4"/>
      <c r="IF1068" s="6"/>
      <c r="IG1068" s="4"/>
      <c r="IH1068" s="6"/>
      <c r="II1068" s="5"/>
      <c r="IJ1068" s="5"/>
      <c r="IK1068" s="4"/>
      <c r="IL1068" s="6"/>
      <c r="IM1068" s="4"/>
      <c r="IN1068" s="6"/>
      <c r="IO1068" s="5"/>
      <c r="IP1068" s="5"/>
      <c r="IQ1068" s="4"/>
      <c r="IR1068" s="6"/>
      <c r="IS1068" s="4"/>
      <c r="IT1068" s="6"/>
      <c r="IU1068" s="5"/>
      <c r="IV1068" s="5"/>
      <c r="IW1068" s="4"/>
      <c r="IX1068" s="6"/>
      <c r="IY1068" s="4"/>
      <c r="IZ1068" s="6"/>
      <c r="JA1068" s="5"/>
      <c r="JB1068" s="5"/>
      <c r="JC1068" s="4"/>
      <c r="JD1068" s="6"/>
      <c r="JE1068" s="4"/>
      <c r="JF1068" s="6"/>
      <c r="JG1068" s="5"/>
      <c r="JH1068" s="5"/>
      <c r="JI1068" s="4"/>
      <c r="JJ1068" s="6"/>
      <c r="JK1068" s="4"/>
      <c r="JL1068" s="6"/>
      <c r="JM1068" s="5"/>
      <c r="JN1068" s="5"/>
      <c r="JO1068" s="4"/>
      <c r="JP1068" s="6"/>
      <c r="JQ1068" s="4"/>
      <c r="JR1068" s="6"/>
      <c r="JS1068" s="5"/>
      <c r="JT1068" s="5"/>
      <c r="JU1068" s="4"/>
      <c r="JV1068" s="6"/>
      <c r="JW1068" s="4"/>
      <c r="JX1068" s="6"/>
      <c r="JY1068" s="5"/>
      <c r="JZ1068" s="5"/>
      <c r="KA1068" s="4"/>
      <c r="KB1068" s="6"/>
      <c r="KC1068" s="4"/>
      <c r="KD1068" s="6"/>
      <c r="KE1068" s="5"/>
      <c r="KF1068" s="5"/>
      <c r="KG1068" s="4"/>
      <c r="KH1068" s="6"/>
      <c r="KI1068" s="4"/>
      <c r="KJ1068" s="6"/>
      <c r="KK1068" s="5"/>
      <c r="KL1068" s="5"/>
    </row>
    <row r="1069">
      <c r="A1069" s="3" t="s">
        <v>85</v>
      </c>
      <c r="B1069" s="3" t="s">
        <v>1175</v>
      </c>
      <c r="C1069" s="3" t="s">
        <v>87</v>
      </c>
      <c r="D1069" s="3" t="s">
        <v>712</v>
      </c>
      <c r="E1069" s="3" t="s">
        <v>1208</v>
      </c>
      <c r="F1069" s="3" t="s">
        <v>104</v>
      </c>
      <c r="G1069" s="3" t="s">
        <v>104</v>
      </c>
      <c r="H1069" s="3" t="s">
        <v>104</v>
      </c>
      <c r="I1069" s="4"/>
      <c r="J1069" s="4">
        <f>=ROUNDDOWN({0},0)</f>
      </c>
      <c r="K1069" s="4"/>
      <c r="L1069" s="5"/>
      <c r="M1069" s="4"/>
      <c r="N1069" s="4">
        <f>=ROUNDDOWN({0},0)</f>
      </c>
      <c r="O1069" s="4"/>
      <c r="P1069" s="5"/>
      <c r="Q1069" s="4"/>
      <c r="R1069" s="6"/>
      <c r="S1069" s="4"/>
      <c r="T1069" s="6"/>
      <c r="U1069" s="5"/>
      <c r="V1069" s="5"/>
      <c r="W1069" s="4"/>
      <c r="X1069" s="6"/>
      <c r="Y1069" s="4"/>
      <c r="Z1069" s="6"/>
      <c r="AA1069" s="5"/>
      <c r="AB1069" s="5"/>
      <c r="AC1069" s="4"/>
      <c r="AD1069" s="6"/>
      <c r="AE1069" s="4"/>
      <c r="AF1069" s="6"/>
      <c r="AG1069" s="5"/>
      <c r="AH1069" s="5"/>
      <c r="AI1069" s="4"/>
      <c r="AJ1069" s="6"/>
      <c r="AK1069" s="4"/>
      <c r="AL1069" s="6"/>
      <c r="AM1069" s="5"/>
      <c r="AN1069" s="5"/>
      <c r="AO1069" s="4"/>
      <c r="AP1069" s="6"/>
      <c r="AQ1069" s="4"/>
      <c r="AR1069" s="6"/>
      <c r="AS1069" s="5"/>
      <c r="AT1069" s="5"/>
      <c r="AU1069" s="4"/>
      <c r="AV1069" s="6"/>
      <c r="AW1069" s="4"/>
      <c r="AX1069" s="6"/>
      <c r="AY1069" s="5"/>
      <c r="AZ1069" s="5"/>
      <c r="BA1069" s="4"/>
      <c r="BB1069" s="6"/>
      <c r="BC1069" s="4"/>
      <c r="BD1069" s="6"/>
      <c r="BE1069" s="5"/>
      <c r="BF1069" s="5"/>
      <c r="BG1069" s="4"/>
      <c r="BH1069" s="6"/>
      <c r="BI1069" s="4"/>
      <c r="BJ1069" s="6"/>
      <c r="BK1069" s="5"/>
      <c r="BL1069" s="5"/>
      <c r="BM1069" s="4"/>
      <c r="BN1069" s="6"/>
      <c r="BO1069" s="4"/>
      <c r="BP1069" s="6"/>
      <c r="BQ1069" s="5"/>
      <c r="BR1069" s="5"/>
      <c r="BS1069" s="4"/>
      <c r="BT1069" s="6"/>
      <c r="BU1069" s="4"/>
      <c r="BV1069" s="6"/>
      <c r="BW1069" s="5"/>
      <c r="BX1069" s="5"/>
      <c r="BY1069" s="4"/>
      <c r="BZ1069" s="6"/>
      <c r="CA1069" s="4"/>
      <c r="CB1069" s="6"/>
      <c r="CC1069" s="5"/>
      <c r="CD1069" s="5"/>
      <c r="CE1069" s="4"/>
      <c r="CF1069" s="6"/>
      <c r="CG1069" s="4"/>
      <c r="CH1069" s="6"/>
      <c r="CI1069" s="5"/>
      <c r="CJ1069" s="5"/>
      <c r="CK1069" s="4"/>
      <c r="CL1069" s="6"/>
      <c r="CM1069" s="4"/>
      <c r="CN1069" s="6"/>
      <c r="CO1069" s="5"/>
      <c r="CP1069" s="5"/>
      <c r="CQ1069" s="4"/>
      <c r="CR1069" s="6"/>
      <c r="CS1069" s="4"/>
      <c r="CT1069" s="6"/>
      <c r="CU1069" s="5"/>
      <c r="CV1069" s="5"/>
      <c r="CW1069" s="4"/>
      <c r="CX1069" s="6"/>
      <c r="CY1069" s="4"/>
      <c r="CZ1069" s="6"/>
      <c r="DA1069" s="5"/>
      <c r="DB1069" s="5"/>
      <c r="DC1069" s="4"/>
      <c r="DD1069" s="6"/>
      <c r="DE1069" s="4"/>
      <c r="DF1069" s="6"/>
      <c r="DG1069" s="5"/>
      <c r="DH1069" s="5"/>
      <c r="DI1069" s="4"/>
      <c r="DJ1069" s="6"/>
      <c r="DK1069" s="4"/>
      <c r="DL1069" s="6"/>
      <c r="DM1069" s="5"/>
      <c r="DN1069" s="5"/>
      <c r="DO1069" s="4"/>
      <c r="DP1069" s="6"/>
      <c r="DQ1069" s="4"/>
      <c r="DR1069" s="6"/>
      <c r="DS1069" s="5"/>
      <c r="DT1069" s="5"/>
      <c r="DU1069" s="4"/>
      <c r="DV1069" s="6"/>
      <c r="DW1069" s="4"/>
      <c r="DX1069" s="6"/>
      <c r="DY1069" s="5"/>
      <c r="DZ1069" s="5"/>
      <c r="EA1069" s="4"/>
      <c r="EB1069" s="6"/>
      <c r="EC1069" s="4"/>
      <c r="ED1069" s="6"/>
      <c r="EE1069" s="5"/>
      <c r="EF1069" s="5"/>
      <c r="EG1069" s="4"/>
      <c r="EH1069" s="6"/>
      <c r="EI1069" s="4"/>
      <c r="EJ1069" s="6"/>
      <c r="EK1069" s="5"/>
      <c r="EL1069" s="5"/>
      <c r="EM1069" s="4"/>
      <c r="EN1069" s="6"/>
      <c r="EO1069" s="4"/>
      <c r="EP1069" s="6"/>
      <c r="EQ1069" s="5"/>
      <c r="ER1069" s="5"/>
      <c r="ES1069" s="4"/>
      <c r="ET1069" s="6"/>
      <c r="EU1069" s="4"/>
      <c r="EV1069" s="6"/>
      <c r="EW1069" s="5"/>
      <c r="EX1069" s="5"/>
      <c r="EY1069" s="4"/>
      <c r="EZ1069" s="6"/>
      <c r="FA1069" s="4"/>
      <c r="FB1069" s="6"/>
      <c r="FC1069" s="5"/>
      <c r="FD1069" s="5"/>
      <c r="FE1069" s="4"/>
      <c r="FF1069" s="6"/>
      <c r="FG1069" s="4"/>
      <c r="FH1069" s="6"/>
      <c r="FI1069" s="5"/>
      <c r="FJ1069" s="5"/>
      <c r="FK1069" s="4"/>
      <c r="FL1069" s="6"/>
      <c r="FM1069" s="4"/>
      <c r="FN1069" s="6"/>
      <c r="FO1069" s="5"/>
      <c r="FP1069" s="5"/>
      <c r="FQ1069" s="4"/>
      <c r="FR1069" s="6"/>
      <c r="FS1069" s="4"/>
      <c r="FT1069" s="6"/>
      <c r="FU1069" s="5"/>
      <c r="FV1069" s="5"/>
      <c r="FW1069" s="4"/>
      <c r="FX1069" s="6"/>
      <c r="FY1069" s="4"/>
      <c r="FZ1069" s="6"/>
      <c r="GA1069" s="5"/>
      <c r="GB1069" s="5"/>
      <c r="GC1069" s="4"/>
      <c r="GD1069" s="6"/>
      <c r="GE1069" s="4"/>
      <c r="GF1069" s="6"/>
      <c r="GG1069" s="5"/>
      <c r="GH1069" s="5"/>
      <c r="GI1069" s="4"/>
      <c r="GJ1069" s="6"/>
      <c r="GK1069" s="4"/>
      <c r="GL1069" s="6"/>
      <c r="GM1069" s="5"/>
      <c r="GN1069" s="5"/>
      <c r="GO1069" s="4"/>
      <c r="GP1069" s="6"/>
      <c r="GQ1069" s="4"/>
      <c r="GR1069" s="6"/>
      <c r="GS1069" s="5"/>
      <c r="GT1069" s="5"/>
      <c r="GU1069" s="4"/>
      <c r="GV1069" s="6"/>
      <c r="GW1069" s="4"/>
      <c r="GX1069" s="6"/>
      <c r="GY1069" s="5"/>
      <c r="GZ1069" s="5"/>
      <c r="HA1069" s="4"/>
      <c r="HB1069" s="6"/>
      <c r="HC1069" s="4"/>
      <c r="HD1069" s="6"/>
      <c r="HE1069" s="5"/>
      <c r="HF1069" s="5"/>
      <c r="HG1069" s="4"/>
      <c r="HH1069" s="6"/>
      <c r="HI1069" s="4"/>
      <c r="HJ1069" s="6"/>
      <c r="HK1069" s="5"/>
      <c r="HL1069" s="5"/>
      <c r="HM1069" s="4"/>
      <c r="HN1069" s="6"/>
      <c r="HO1069" s="4"/>
      <c r="HP1069" s="6"/>
      <c r="HQ1069" s="5"/>
      <c r="HR1069" s="5"/>
      <c r="HS1069" s="4"/>
      <c r="HT1069" s="6"/>
      <c r="HU1069" s="4"/>
      <c r="HV1069" s="6"/>
      <c r="HW1069" s="5"/>
      <c r="HX1069" s="5"/>
      <c r="HY1069" s="4"/>
      <c r="HZ1069" s="6"/>
      <c r="IA1069" s="4"/>
      <c r="IB1069" s="6"/>
      <c r="IC1069" s="5"/>
      <c r="ID1069" s="5"/>
      <c r="IE1069" s="4"/>
      <c r="IF1069" s="6"/>
      <c r="IG1069" s="4"/>
      <c r="IH1069" s="6"/>
      <c r="II1069" s="5"/>
      <c r="IJ1069" s="5"/>
      <c r="IK1069" s="4"/>
      <c r="IL1069" s="6"/>
      <c r="IM1069" s="4"/>
      <c r="IN1069" s="6"/>
      <c r="IO1069" s="5"/>
      <c r="IP1069" s="5"/>
      <c r="IQ1069" s="4"/>
      <c r="IR1069" s="6"/>
      <c r="IS1069" s="4"/>
      <c r="IT1069" s="6"/>
      <c r="IU1069" s="5"/>
      <c r="IV1069" s="5"/>
      <c r="IW1069" s="4"/>
      <c r="IX1069" s="6"/>
      <c r="IY1069" s="4"/>
      <c r="IZ1069" s="6"/>
      <c r="JA1069" s="5"/>
      <c r="JB1069" s="5"/>
      <c r="JC1069" s="4"/>
      <c r="JD1069" s="6"/>
      <c r="JE1069" s="4"/>
      <c r="JF1069" s="6"/>
      <c r="JG1069" s="5"/>
      <c r="JH1069" s="5"/>
      <c r="JI1069" s="4"/>
      <c r="JJ1069" s="6"/>
      <c r="JK1069" s="4"/>
      <c r="JL1069" s="6"/>
      <c r="JM1069" s="5"/>
      <c r="JN1069" s="5"/>
      <c r="JO1069" s="4"/>
      <c r="JP1069" s="6"/>
      <c r="JQ1069" s="4"/>
      <c r="JR1069" s="6"/>
      <c r="JS1069" s="5"/>
      <c r="JT1069" s="5"/>
      <c r="JU1069" s="4"/>
      <c r="JV1069" s="6"/>
      <c r="JW1069" s="4"/>
      <c r="JX1069" s="6"/>
      <c r="JY1069" s="5"/>
      <c r="JZ1069" s="5"/>
      <c r="KA1069" s="4"/>
      <c r="KB1069" s="6"/>
      <c r="KC1069" s="4"/>
      <c r="KD1069" s="6"/>
      <c r="KE1069" s="5"/>
      <c r="KF1069" s="5"/>
      <c r="KG1069" s="4"/>
      <c r="KH1069" s="6"/>
      <c r="KI1069" s="4"/>
      <c r="KJ1069" s="6"/>
      <c r="KK1069" s="5"/>
      <c r="KL1069" s="5"/>
    </row>
    <row r="1070">
      <c r="A1070" s="3" t="s">
        <v>85</v>
      </c>
      <c r="B1070" s="3" t="s">
        <v>1175</v>
      </c>
      <c r="C1070" s="3" t="s">
        <v>87</v>
      </c>
      <c r="D1070" s="3" t="s">
        <v>712</v>
      </c>
      <c r="E1070" s="3" t="s">
        <v>121</v>
      </c>
      <c r="F1070" s="3" t="s">
        <v>104</v>
      </c>
      <c r="G1070" s="3" t="s">
        <v>104</v>
      </c>
      <c r="H1070" s="3" t="s">
        <v>104</v>
      </c>
      <c r="I1070" s="4"/>
      <c r="J1070" s="4">
        <f>=ROUNDDOWN({0},0)</f>
      </c>
      <c r="K1070" s="4"/>
      <c r="L1070" s="5"/>
      <c r="M1070" s="4"/>
      <c r="N1070" s="4">
        <f>=ROUNDDOWN({0},0)</f>
      </c>
      <c r="O1070" s="4"/>
      <c r="P1070" s="5"/>
      <c r="Q1070" s="4"/>
      <c r="R1070" s="6"/>
      <c r="S1070" s="4"/>
      <c r="T1070" s="6"/>
      <c r="U1070" s="5"/>
      <c r="V1070" s="5"/>
      <c r="W1070" s="4"/>
      <c r="X1070" s="6"/>
      <c r="Y1070" s="4"/>
      <c r="Z1070" s="6"/>
      <c r="AA1070" s="5"/>
      <c r="AB1070" s="5"/>
      <c r="AC1070" s="4"/>
      <c r="AD1070" s="6"/>
      <c r="AE1070" s="4"/>
      <c r="AF1070" s="6"/>
      <c r="AG1070" s="5"/>
      <c r="AH1070" s="5"/>
      <c r="AI1070" s="4"/>
      <c r="AJ1070" s="6"/>
      <c r="AK1070" s="4"/>
      <c r="AL1070" s="6"/>
      <c r="AM1070" s="5"/>
      <c r="AN1070" s="5"/>
      <c r="AO1070" s="4"/>
      <c r="AP1070" s="6"/>
      <c r="AQ1070" s="4"/>
      <c r="AR1070" s="6"/>
      <c r="AS1070" s="5"/>
      <c r="AT1070" s="5"/>
      <c r="AU1070" s="4"/>
      <c r="AV1070" s="6"/>
      <c r="AW1070" s="4"/>
      <c r="AX1070" s="6"/>
      <c r="AY1070" s="5"/>
      <c r="AZ1070" s="5"/>
      <c r="BA1070" s="4"/>
      <c r="BB1070" s="6"/>
      <c r="BC1070" s="4"/>
      <c r="BD1070" s="6"/>
      <c r="BE1070" s="5"/>
      <c r="BF1070" s="5"/>
      <c r="BG1070" s="4"/>
      <c r="BH1070" s="6"/>
      <c r="BI1070" s="4"/>
      <c r="BJ1070" s="6"/>
      <c r="BK1070" s="5"/>
      <c r="BL1070" s="5"/>
      <c r="BM1070" s="4"/>
      <c r="BN1070" s="6"/>
      <c r="BO1070" s="4"/>
      <c r="BP1070" s="6"/>
      <c r="BQ1070" s="5"/>
      <c r="BR1070" s="5"/>
      <c r="BS1070" s="4"/>
      <c r="BT1070" s="6"/>
      <c r="BU1070" s="4"/>
      <c r="BV1070" s="6"/>
      <c r="BW1070" s="5"/>
      <c r="BX1070" s="5"/>
      <c r="BY1070" s="4"/>
      <c r="BZ1070" s="6"/>
      <c r="CA1070" s="4"/>
      <c r="CB1070" s="6"/>
      <c r="CC1070" s="5"/>
      <c r="CD1070" s="5"/>
      <c r="CE1070" s="4"/>
      <c r="CF1070" s="6"/>
      <c r="CG1070" s="4"/>
      <c r="CH1070" s="6"/>
      <c r="CI1070" s="5"/>
      <c r="CJ1070" s="5"/>
      <c r="CK1070" s="4"/>
      <c r="CL1070" s="6"/>
      <c r="CM1070" s="4"/>
      <c r="CN1070" s="6"/>
      <c r="CO1070" s="5"/>
      <c r="CP1070" s="5"/>
      <c r="CQ1070" s="4"/>
      <c r="CR1070" s="6"/>
      <c r="CS1070" s="4"/>
      <c r="CT1070" s="6"/>
      <c r="CU1070" s="5"/>
      <c r="CV1070" s="5"/>
      <c r="CW1070" s="4"/>
      <c r="CX1070" s="6"/>
      <c r="CY1070" s="4"/>
      <c r="CZ1070" s="6"/>
      <c r="DA1070" s="5"/>
      <c r="DB1070" s="5"/>
      <c r="DC1070" s="4"/>
      <c r="DD1070" s="6"/>
      <c r="DE1070" s="4"/>
      <c r="DF1070" s="6"/>
      <c r="DG1070" s="5"/>
      <c r="DH1070" s="5"/>
      <c r="DI1070" s="4"/>
      <c r="DJ1070" s="6"/>
      <c r="DK1070" s="4"/>
      <c r="DL1070" s="6"/>
      <c r="DM1070" s="5"/>
      <c r="DN1070" s="5"/>
      <c r="DO1070" s="4"/>
      <c r="DP1070" s="6"/>
      <c r="DQ1070" s="4"/>
      <c r="DR1070" s="6"/>
      <c r="DS1070" s="5"/>
      <c r="DT1070" s="5"/>
      <c r="DU1070" s="4"/>
      <c r="DV1070" s="6"/>
      <c r="DW1070" s="4"/>
      <c r="DX1070" s="6"/>
      <c r="DY1070" s="5"/>
      <c r="DZ1070" s="5"/>
      <c r="EA1070" s="4"/>
      <c r="EB1070" s="6"/>
      <c r="EC1070" s="4"/>
      <c r="ED1070" s="6"/>
      <c r="EE1070" s="5"/>
      <c r="EF1070" s="5"/>
      <c r="EG1070" s="4"/>
      <c r="EH1070" s="6"/>
      <c r="EI1070" s="4"/>
      <c r="EJ1070" s="6"/>
      <c r="EK1070" s="5"/>
      <c r="EL1070" s="5"/>
      <c r="EM1070" s="4"/>
      <c r="EN1070" s="6"/>
      <c r="EO1070" s="4"/>
      <c r="EP1070" s="6"/>
      <c r="EQ1070" s="5"/>
      <c r="ER1070" s="5"/>
      <c r="ES1070" s="4"/>
      <c r="ET1070" s="6"/>
      <c r="EU1070" s="4"/>
      <c r="EV1070" s="6"/>
      <c r="EW1070" s="5"/>
      <c r="EX1070" s="5"/>
      <c r="EY1070" s="4"/>
      <c r="EZ1070" s="6"/>
      <c r="FA1070" s="4"/>
      <c r="FB1070" s="6"/>
      <c r="FC1070" s="5"/>
      <c r="FD1070" s="5"/>
      <c r="FE1070" s="4"/>
      <c r="FF1070" s="6"/>
      <c r="FG1070" s="4"/>
      <c r="FH1070" s="6"/>
      <c r="FI1070" s="5"/>
      <c r="FJ1070" s="5"/>
      <c r="FK1070" s="4"/>
      <c r="FL1070" s="6"/>
      <c r="FM1070" s="4"/>
      <c r="FN1070" s="6"/>
      <c r="FO1070" s="5"/>
      <c r="FP1070" s="5"/>
      <c r="FQ1070" s="4"/>
      <c r="FR1070" s="6"/>
      <c r="FS1070" s="4"/>
      <c r="FT1070" s="6"/>
      <c r="FU1070" s="5"/>
      <c r="FV1070" s="5"/>
      <c r="FW1070" s="4"/>
      <c r="FX1070" s="6"/>
      <c r="FY1070" s="4"/>
      <c r="FZ1070" s="6"/>
      <c r="GA1070" s="5"/>
      <c r="GB1070" s="5"/>
      <c r="GC1070" s="4"/>
      <c r="GD1070" s="6"/>
      <c r="GE1070" s="4"/>
      <c r="GF1070" s="6"/>
      <c r="GG1070" s="5"/>
      <c r="GH1070" s="5"/>
      <c r="GI1070" s="4"/>
      <c r="GJ1070" s="6"/>
      <c r="GK1070" s="4"/>
      <c r="GL1070" s="6"/>
      <c r="GM1070" s="5"/>
      <c r="GN1070" s="5"/>
      <c r="GO1070" s="4"/>
      <c r="GP1070" s="6"/>
      <c r="GQ1070" s="4"/>
      <c r="GR1070" s="6"/>
      <c r="GS1070" s="5"/>
      <c r="GT1070" s="5"/>
      <c r="GU1070" s="4"/>
      <c r="GV1070" s="6"/>
      <c r="GW1070" s="4"/>
      <c r="GX1070" s="6"/>
      <c r="GY1070" s="5"/>
      <c r="GZ1070" s="5"/>
      <c r="HA1070" s="4"/>
      <c r="HB1070" s="6"/>
      <c r="HC1070" s="4"/>
      <c r="HD1070" s="6"/>
      <c r="HE1070" s="5"/>
      <c r="HF1070" s="5"/>
      <c r="HG1070" s="4"/>
      <c r="HH1070" s="6"/>
      <c r="HI1070" s="4"/>
      <c r="HJ1070" s="6"/>
      <c r="HK1070" s="5"/>
      <c r="HL1070" s="5"/>
      <c r="HM1070" s="4"/>
      <c r="HN1070" s="6"/>
      <c r="HO1070" s="4"/>
      <c r="HP1070" s="6"/>
      <c r="HQ1070" s="5"/>
      <c r="HR1070" s="5"/>
      <c r="HS1070" s="4"/>
      <c r="HT1070" s="6"/>
      <c r="HU1070" s="4"/>
      <c r="HV1070" s="6"/>
      <c r="HW1070" s="5"/>
      <c r="HX1070" s="5"/>
      <c r="HY1070" s="4"/>
      <c r="HZ1070" s="6"/>
      <c r="IA1070" s="4"/>
      <c r="IB1070" s="6"/>
      <c r="IC1070" s="5"/>
      <c r="ID1070" s="5"/>
      <c r="IE1070" s="4"/>
      <c r="IF1070" s="6"/>
      <c r="IG1070" s="4"/>
      <c r="IH1070" s="6"/>
      <c r="II1070" s="5"/>
      <c r="IJ1070" s="5"/>
      <c r="IK1070" s="4"/>
      <c r="IL1070" s="6"/>
      <c r="IM1070" s="4"/>
      <c r="IN1070" s="6"/>
      <c r="IO1070" s="5"/>
      <c r="IP1070" s="5"/>
      <c r="IQ1070" s="4"/>
      <c r="IR1070" s="6"/>
      <c r="IS1070" s="4"/>
      <c r="IT1070" s="6"/>
      <c r="IU1070" s="5"/>
      <c r="IV1070" s="5"/>
      <c r="IW1070" s="4"/>
      <c r="IX1070" s="6"/>
      <c r="IY1070" s="4"/>
      <c r="IZ1070" s="6"/>
      <c r="JA1070" s="5"/>
      <c r="JB1070" s="5"/>
      <c r="JC1070" s="4"/>
      <c r="JD1070" s="6"/>
      <c r="JE1070" s="4"/>
      <c r="JF1070" s="6"/>
      <c r="JG1070" s="5"/>
      <c r="JH1070" s="5"/>
      <c r="JI1070" s="4"/>
      <c r="JJ1070" s="6"/>
      <c r="JK1070" s="4"/>
      <c r="JL1070" s="6"/>
      <c r="JM1070" s="5"/>
      <c r="JN1070" s="5"/>
      <c r="JO1070" s="4"/>
      <c r="JP1070" s="6"/>
      <c r="JQ1070" s="4"/>
      <c r="JR1070" s="6"/>
      <c r="JS1070" s="5"/>
      <c r="JT1070" s="5"/>
      <c r="JU1070" s="4"/>
      <c r="JV1070" s="6"/>
      <c r="JW1070" s="4"/>
      <c r="JX1070" s="6"/>
      <c r="JY1070" s="5"/>
      <c r="JZ1070" s="5"/>
      <c r="KA1070" s="4"/>
      <c r="KB1070" s="6"/>
      <c r="KC1070" s="4"/>
      <c r="KD1070" s="6"/>
      <c r="KE1070" s="5"/>
      <c r="KF1070" s="5"/>
      <c r="KG1070" s="4"/>
      <c r="KH1070" s="6"/>
      <c r="KI1070" s="4"/>
      <c r="KJ1070" s="6"/>
      <c r="KK1070" s="5"/>
      <c r="KL1070" s="5"/>
    </row>
    <row r="1071">
      <c r="A1071" s="3" t="s">
        <v>85</v>
      </c>
      <c r="B1071" s="3" t="s">
        <v>1175</v>
      </c>
      <c r="C1071" s="3" t="s">
        <v>87</v>
      </c>
      <c r="D1071" s="3" t="s">
        <v>712</v>
      </c>
      <c r="E1071" s="3" t="s">
        <v>1209</v>
      </c>
      <c r="F1071" s="3" t="s">
        <v>104</v>
      </c>
      <c r="G1071" s="3" t="s">
        <v>104</v>
      </c>
      <c r="H1071" s="3" t="s">
        <v>104</v>
      </c>
      <c r="I1071" s="4"/>
      <c r="J1071" s="4">
        <f>=ROUNDDOWN({0},0)</f>
      </c>
      <c r="K1071" s="4"/>
      <c r="L1071" s="5"/>
      <c r="M1071" s="4"/>
      <c r="N1071" s="4">
        <f>=ROUNDDOWN({0},0)</f>
      </c>
      <c r="O1071" s="4"/>
      <c r="P1071" s="5"/>
      <c r="Q1071" s="4"/>
      <c r="R1071" s="6"/>
      <c r="S1071" s="4"/>
      <c r="T1071" s="6"/>
      <c r="U1071" s="5"/>
      <c r="V1071" s="5"/>
      <c r="W1071" s="4"/>
      <c r="X1071" s="6"/>
      <c r="Y1071" s="4"/>
      <c r="Z1071" s="6"/>
      <c r="AA1071" s="5"/>
      <c r="AB1071" s="5"/>
      <c r="AC1071" s="4"/>
      <c r="AD1071" s="6"/>
      <c r="AE1071" s="4"/>
      <c r="AF1071" s="6"/>
      <c r="AG1071" s="5"/>
      <c r="AH1071" s="5"/>
      <c r="AI1071" s="4"/>
      <c r="AJ1071" s="6"/>
      <c r="AK1071" s="4"/>
      <c r="AL1071" s="6"/>
      <c r="AM1071" s="5"/>
      <c r="AN1071" s="5"/>
      <c r="AO1071" s="4"/>
      <c r="AP1071" s="6"/>
      <c r="AQ1071" s="4"/>
      <c r="AR1071" s="6"/>
      <c r="AS1071" s="5"/>
      <c r="AT1071" s="5"/>
      <c r="AU1071" s="4"/>
      <c r="AV1071" s="6"/>
      <c r="AW1071" s="4"/>
      <c r="AX1071" s="6"/>
      <c r="AY1071" s="5"/>
      <c r="AZ1071" s="5"/>
      <c r="BA1071" s="4"/>
      <c r="BB1071" s="6"/>
      <c r="BC1071" s="4"/>
      <c r="BD1071" s="6"/>
      <c r="BE1071" s="5"/>
      <c r="BF1071" s="5"/>
      <c r="BG1071" s="4"/>
      <c r="BH1071" s="6"/>
      <c r="BI1071" s="4"/>
      <c r="BJ1071" s="6"/>
      <c r="BK1071" s="5"/>
      <c r="BL1071" s="5"/>
      <c r="BM1071" s="4"/>
      <c r="BN1071" s="6"/>
      <c r="BO1071" s="4"/>
      <c r="BP1071" s="6"/>
      <c r="BQ1071" s="5"/>
      <c r="BR1071" s="5"/>
      <c r="BS1071" s="4"/>
      <c r="BT1071" s="6"/>
      <c r="BU1071" s="4"/>
      <c r="BV1071" s="6"/>
      <c r="BW1071" s="5"/>
      <c r="BX1071" s="5"/>
      <c r="BY1071" s="4"/>
      <c r="BZ1071" s="6"/>
      <c r="CA1071" s="4"/>
      <c r="CB1071" s="6"/>
      <c r="CC1071" s="5"/>
      <c r="CD1071" s="5"/>
      <c r="CE1071" s="4"/>
      <c r="CF1071" s="6"/>
      <c r="CG1071" s="4"/>
      <c r="CH1071" s="6"/>
      <c r="CI1071" s="5"/>
      <c r="CJ1071" s="5"/>
      <c r="CK1071" s="4"/>
      <c r="CL1071" s="6"/>
      <c r="CM1071" s="4"/>
      <c r="CN1071" s="6"/>
      <c r="CO1071" s="5"/>
      <c r="CP1071" s="5"/>
      <c r="CQ1071" s="4"/>
      <c r="CR1071" s="6"/>
      <c r="CS1071" s="4"/>
      <c r="CT1071" s="6"/>
      <c r="CU1071" s="5"/>
      <c r="CV1071" s="5"/>
      <c r="CW1071" s="4"/>
      <c r="CX1071" s="6"/>
      <c r="CY1071" s="4"/>
      <c r="CZ1071" s="6"/>
      <c r="DA1071" s="5"/>
      <c r="DB1071" s="5"/>
      <c r="DC1071" s="4"/>
      <c r="DD1071" s="6"/>
      <c r="DE1071" s="4"/>
      <c r="DF1071" s="6"/>
      <c r="DG1071" s="5"/>
      <c r="DH1071" s="5"/>
      <c r="DI1071" s="4"/>
      <c r="DJ1071" s="6"/>
      <c r="DK1071" s="4"/>
      <c r="DL1071" s="6"/>
      <c r="DM1071" s="5"/>
      <c r="DN1071" s="5"/>
      <c r="DO1071" s="4"/>
      <c r="DP1071" s="6"/>
      <c r="DQ1071" s="4"/>
      <c r="DR1071" s="6"/>
      <c r="DS1071" s="5"/>
      <c r="DT1071" s="5"/>
      <c r="DU1071" s="4"/>
      <c r="DV1071" s="6"/>
      <c r="DW1071" s="4"/>
      <c r="DX1071" s="6"/>
      <c r="DY1071" s="5"/>
      <c r="DZ1071" s="5"/>
      <c r="EA1071" s="4"/>
      <c r="EB1071" s="6"/>
      <c r="EC1071" s="4"/>
      <c r="ED1071" s="6"/>
      <c r="EE1071" s="5"/>
      <c r="EF1071" s="5"/>
      <c r="EG1071" s="4"/>
      <c r="EH1071" s="6"/>
      <c r="EI1071" s="4"/>
      <c r="EJ1071" s="6"/>
      <c r="EK1071" s="5"/>
      <c r="EL1071" s="5"/>
      <c r="EM1071" s="4"/>
      <c r="EN1071" s="6"/>
      <c r="EO1071" s="4"/>
      <c r="EP1071" s="6"/>
      <c r="EQ1071" s="5"/>
      <c r="ER1071" s="5"/>
      <c r="ES1071" s="4"/>
      <c r="ET1071" s="6"/>
      <c r="EU1071" s="4"/>
      <c r="EV1071" s="6"/>
      <c r="EW1071" s="5"/>
      <c r="EX1071" s="5"/>
      <c r="EY1071" s="4"/>
      <c r="EZ1071" s="6"/>
      <c r="FA1071" s="4"/>
      <c r="FB1071" s="6"/>
      <c r="FC1071" s="5"/>
      <c r="FD1071" s="5"/>
      <c r="FE1071" s="4"/>
      <c r="FF1071" s="6"/>
      <c r="FG1071" s="4"/>
      <c r="FH1071" s="6"/>
      <c r="FI1071" s="5"/>
      <c r="FJ1071" s="5"/>
      <c r="FK1071" s="4"/>
      <c r="FL1071" s="6"/>
      <c r="FM1071" s="4"/>
      <c r="FN1071" s="6"/>
      <c r="FO1071" s="5"/>
      <c r="FP1071" s="5"/>
      <c r="FQ1071" s="4"/>
      <c r="FR1071" s="6"/>
      <c r="FS1071" s="4"/>
      <c r="FT1071" s="6"/>
      <c r="FU1071" s="5"/>
      <c r="FV1071" s="5"/>
      <c r="FW1071" s="4"/>
      <c r="FX1071" s="6"/>
      <c r="FY1071" s="4"/>
      <c r="FZ1071" s="6"/>
      <c r="GA1071" s="5"/>
      <c r="GB1071" s="5"/>
      <c r="GC1071" s="4"/>
      <c r="GD1071" s="6"/>
      <c r="GE1071" s="4"/>
      <c r="GF1071" s="6"/>
      <c r="GG1071" s="5"/>
      <c r="GH1071" s="5"/>
      <c r="GI1071" s="4"/>
      <c r="GJ1071" s="6"/>
      <c r="GK1071" s="4"/>
      <c r="GL1071" s="6"/>
      <c r="GM1071" s="5"/>
      <c r="GN1071" s="5"/>
      <c r="GO1071" s="4"/>
      <c r="GP1071" s="6"/>
      <c r="GQ1071" s="4"/>
      <c r="GR1071" s="6"/>
      <c r="GS1071" s="5"/>
      <c r="GT1071" s="5"/>
      <c r="GU1071" s="4"/>
      <c r="GV1071" s="6"/>
      <c r="GW1071" s="4"/>
      <c r="GX1071" s="6"/>
      <c r="GY1071" s="5"/>
      <c r="GZ1071" s="5"/>
      <c r="HA1071" s="4"/>
      <c r="HB1071" s="6"/>
      <c r="HC1071" s="4"/>
      <c r="HD1071" s="6"/>
      <c r="HE1071" s="5"/>
      <c r="HF1071" s="5"/>
      <c r="HG1071" s="4"/>
      <c r="HH1071" s="6"/>
      <c r="HI1071" s="4"/>
      <c r="HJ1071" s="6"/>
      <c r="HK1071" s="5"/>
      <c r="HL1071" s="5"/>
      <c r="HM1071" s="4"/>
      <c r="HN1071" s="6"/>
      <c r="HO1071" s="4"/>
      <c r="HP1071" s="6"/>
      <c r="HQ1071" s="5"/>
      <c r="HR1071" s="5"/>
      <c r="HS1071" s="4"/>
      <c r="HT1071" s="6"/>
      <c r="HU1071" s="4"/>
      <c r="HV1071" s="6"/>
      <c r="HW1071" s="5"/>
      <c r="HX1071" s="5"/>
      <c r="HY1071" s="4"/>
      <c r="HZ1071" s="6"/>
      <c r="IA1071" s="4"/>
      <c r="IB1071" s="6"/>
      <c r="IC1071" s="5"/>
      <c r="ID1071" s="5"/>
      <c r="IE1071" s="4"/>
      <c r="IF1071" s="6"/>
      <c r="IG1071" s="4"/>
      <c r="IH1071" s="6"/>
      <c r="II1071" s="5"/>
      <c r="IJ1071" s="5"/>
      <c r="IK1071" s="4"/>
      <c r="IL1071" s="6"/>
      <c r="IM1071" s="4"/>
      <c r="IN1071" s="6"/>
      <c r="IO1071" s="5"/>
      <c r="IP1071" s="5"/>
      <c r="IQ1071" s="4"/>
      <c r="IR1071" s="6"/>
      <c r="IS1071" s="4"/>
      <c r="IT1071" s="6"/>
      <c r="IU1071" s="5"/>
      <c r="IV1071" s="5"/>
      <c r="IW1071" s="4"/>
      <c r="IX1071" s="6"/>
      <c r="IY1071" s="4"/>
      <c r="IZ1071" s="6"/>
      <c r="JA1071" s="5"/>
      <c r="JB1071" s="5"/>
      <c r="JC1071" s="4"/>
      <c r="JD1071" s="6"/>
      <c r="JE1071" s="4"/>
      <c r="JF1071" s="6"/>
      <c r="JG1071" s="5"/>
      <c r="JH1071" s="5"/>
      <c r="JI1071" s="4"/>
      <c r="JJ1071" s="6"/>
      <c r="JK1071" s="4"/>
      <c r="JL1071" s="6"/>
      <c r="JM1071" s="5"/>
      <c r="JN1071" s="5"/>
      <c r="JO1071" s="4"/>
      <c r="JP1071" s="6"/>
      <c r="JQ1071" s="4"/>
      <c r="JR1071" s="6"/>
      <c r="JS1071" s="5"/>
      <c r="JT1071" s="5"/>
      <c r="JU1071" s="4"/>
      <c r="JV1071" s="6"/>
      <c r="JW1071" s="4"/>
      <c r="JX1071" s="6"/>
      <c r="JY1071" s="5"/>
      <c r="JZ1071" s="5"/>
      <c r="KA1071" s="4"/>
      <c r="KB1071" s="6"/>
      <c r="KC1071" s="4"/>
      <c r="KD1071" s="6"/>
      <c r="KE1071" s="5"/>
      <c r="KF1071" s="5"/>
      <c r="KG1071" s="4"/>
      <c r="KH1071" s="6"/>
      <c r="KI1071" s="4"/>
      <c r="KJ1071" s="6"/>
      <c r="KK1071" s="5"/>
      <c r="KL1071" s="5"/>
    </row>
    <row r="1072">
      <c r="A1072" s="3" t="s">
        <v>85</v>
      </c>
      <c r="B1072" s="3" t="s">
        <v>1175</v>
      </c>
      <c r="C1072" s="3" t="s">
        <v>87</v>
      </c>
      <c r="D1072" s="3" t="s">
        <v>712</v>
      </c>
      <c r="E1072" s="3" t="s">
        <v>1210</v>
      </c>
      <c r="F1072" s="3" t="s">
        <v>104</v>
      </c>
      <c r="G1072" s="3" t="s">
        <v>104</v>
      </c>
      <c r="H1072" s="3" t="s">
        <v>104</v>
      </c>
      <c r="I1072" s="4"/>
      <c r="J1072" s="4">
        <f>=ROUNDDOWN({0},0)</f>
      </c>
      <c r="K1072" s="4"/>
      <c r="L1072" s="5"/>
      <c r="M1072" s="4"/>
      <c r="N1072" s="4">
        <f>=ROUNDDOWN({0},0)</f>
      </c>
      <c r="O1072" s="4"/>
      <c r="P1072" s="5"/>
      <c r="Q1072" s="4"/>
      <c r="R1072" s="6"/>
      <c r="S1072" s="4"/>
      <c r="T1072" s="6"/>
      <c r="U1072" s="5"/>
      <c r="V1072" s="5"/>
      <c r="W1072" s="4"/>
      <c r="X1072" s="6"/>
      <c r="Y1072" s="4"/>
      <c r="Z1072" s="6"/>
      <c r="AA1072" s="5"/>
      <c r="AB1072" s="5"/>
      <c r="AC1072" s="4"/>
      <c r="AD1072" s="6"/>
      <c r="AE1072" s="4"/>
      <c r="AF1072" s="6"/>
      <c r="AG1072" s="5"/>
      <c r="AH1072" s="5"/>
      <c r="AI1072" s="4"/>
      <c r="AJ1072" s="6"/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  <c r="AU1072" s="4"/>
      <c r="AV1072" s="6"/>
      <c r="AW1072" s="4"/>
      <c r="AX1072" s="6"/>
      <c r="AY1072" s="5"/>
      <c r="AZ1072" s="5"/>
      <c r="BA1072" s="4"/>
      <c r="BB1072" s="6"/>
      <c r="BC1072" s="4"/>
      <c r="BD1072" s="6"/>
      <c r="BE1072" s="5"/>
      <c r="BF1072" s="5"/>
      <c r="BG1072" s="4"/>
      <c r="BH1072" s="6"/>
      <c r="BI1072" s="4"/>
      <c r="BJ1072" s="6"/>
      <c r="BK1072" s="5"/>
      <c r="BL1072" s="5"/>
      <c r="BM1072" s="4"/>
      <c r="BN1072" s="6"/>
      <c r="BO1072" s="4"/>
      <c r="BP1072" s="6"/>
      <c r="BQ1072" s="5"/>
      <c r="BR1072" s="5"/>
      <c r="BS1072" s="4"/>
      <c r="BT1072" s="6"/>
      <c r="BU1072" s="4"/>
      <c r="BV1072" s="6"/>
      <c r="BW1072" s="5"/>
      <c r="BX1072" s="5"/>
      <c r="BY1072" s="4"/>
      <c r="BZ1072" s="6"/>
      <c r="CA1072" s="4"/>
      <c r="CB1072" s="6"/>
      <c r="CC1072" s="5"/>
      <c r="CD1072" s="5"/>
      <c r="CE1072" s="4"/>
      <c r="CF1072" s="6"/>
      <c r="CG1072" s="4"/>
      <c r="CH1072" s="6"/>
      <c r="CI1072" s="5"/>
      <c r="CJ1072" s="5"/>
      <c r="CK1072" s="4"/>
      <c r="CL1072" s="6"/>
      <c r="CM1072" s="4"/>
      <c r="CN1072" s="6"/>
      <c r="CO1072" s="5"/>
      <c r="CP1072" s="5"/>
      <c r="CQ1072" s="4"/>
      <c r="CR1072" s="6"/>
      <c r="CS1072" s="4"/>
      <c r="CT1072" s="6"/>
      <c r="CU1072" s="5"/>
      <c r="CV1072" s="5"/>
      <c r="CW1072" s="4"/>
      <c r="CX1072" s="6"/>
      <c r="CY1072" s="4"/>
      <c r="CZ1072" s="6"/>
      <c r="DA1072" s="5"/>
      <c r="DB1072" s="5"/>
      <c r="DC1072" s="4"/>
      <c r="DD1072" s="6"/>
      <c r="DE1072" s="4"/>
      <c r="DF1072" s="6"/>
      <c r="DG1072" s="5"/>
      <c r="DH1072" s="5"/>
      <c r="DI1072" s="4"/>
      <c r="DJ1072" s="6"/>
      <c r="DK1072" s="4"/>
      <c r="DL1072" s="6"/>
      <c r="DM1072" s="5"/>
      <c r="DN1072" s="5"/>
      <c r="DO1072" s="4"/>
      <c r="DP1072" s="6"/>
      <c r="DQ1072" s="4"/>
      <c r="DR1072" s="6"/>
      <c r="DS1072" s="5"/>
      <c r="DT1072" s="5"/>
      <c r="DU1072" s="4"/>
      <c r="DV1072" s="6"/>
      <c r="DW1072" s="4"/>
      <c r="DX1072" s="6"/>
      <c r="DY1072" s="5"/>
      <c r="DZ1072" s="5"/>
      <c r="EA1072" s="4"/>
      <c r="EB1072" s="6"/>
      <c r="EC1072" s="4"/>
      <c r="ED1072" s="6"/>
      <c r="EE1072" s="5"/>
      <c r="EF1072" s="5"/>
      <c r="EG1072" s="4"/>
      <c r="EH1072" s="6"/>
      <c r="EI1072" s="4"/>
      <c r="EJ1072" s="6"/>
      <c r="EK1072" s="5"/>
      <c r="EL1072" s="5"/>
      <c r="EM1072" s="4"/>
      <c r="EN1072" s="6"/>
      <c r="EO1072" s="4"/>
      <c r="EP1072" s="6"/>
      <c r="EQ1072" s="5"/>
      <c r="ER1072" s="5"/>
      <c r="ES1072" s="4"/>
      <c r="ET1072" s="6"/>
      <c r="EU1072" s="4"/>
      <c r="EV1072" s="6"/>
      <c r="EW1072" s="5"/>
      <c r="EX1072" s="5"/>
      <c r="EY1072" s="4"/>
      <c r="EZ1072" s="6"/>
      <c r="FA1072" s="4"/>
      <c r="FB1072" s="6"/>
      <c r="FC1072" s="5"/>
      <c r="FD1072" s="5"/>
      <c r="FE1072" s="4"/>
      <c r="FF1072" s="6"/>
      <c r="FG1072" s="4"/>
      <c r="FH1072" s="6"/>
      <c r="FI1072" s="5"/>
      <c r="FJ1072" s="5"/>
      <c r="FK1072" s="4"/>
      <c r="FL1072" s="6"/>
      <c r="FM1072" s="4"/>
      <c r="FN1072" s="6"/>
      <c r="FO1072" s="5"/>
      <c r="FP1072" s="5"/>
      <c r="FQ1072" s="4"/>
      <c r="FR1072" s="6"/>
      <c r="FS1072" s="4"/>
      <c r="FT1072" s="6"/>
      <c r="FU1072" s="5"/>
      <c r="FV1072" s="5"/>
      <c r="FW1072" s="4"/>
      <c r="FX1072" s="6"/>
      <c r="FY1072" s="4"/>
      <c r="FZ1072" s="6"/>
      <c r="GA1072" s="5"/>
      <c r="GB1072" s="5"/>
      <c r="GC1072" s="4"/>
      <c r="GD1072" s="6"/>
      <c r="GE1072" s="4"/>
      <c r="GF1072" s="6"/>
      <c r="GG1072" s="5"/>
      <c r="GH1072" s="5"/>
      <c r="GI1072" s="4"/>
      <c r="GJ1072" s="6"/>
      <c r="GK1072" s="4"/>
      <c r="GL1072" s="6"/>
      <c r="GM1072" s="5"/>
      <c r="GN1072" s="5"/>
      <c r="GO1072" s="4"/>
      <c r="GP1072" s="6"/>
      <c r="GQ1072" s="4"/>
      <c r="GR1072" s="6"/>
      <c r="GS1072" s="5"/>
      <c r="GT1072" s="5"/>
      <c r="GU1072" s="4"/>
      <c r="GV1072" s="6"/>
      <c r="GW1072" s="4"/>
      <c r="GX1072" s="6"/>
      <c r="GY1072" s="5"/>
      <c r="GZ1072" s="5"/>
      <c r="HA1072" s="4"/>
      <c r="HB1072" s="6"/>
      <c r="HC1072" s="4"/>
      <c r="HD1072" s="6"/>
      <c r="HE1072" s="5"/>
      <c r="HF1072" s="5"/>
      <c r="HG1072" s="4"/>
      <c r="HH1072" s="6"/>
      <c r="HI1072" s="4"/>
      <c r="HJ1072" s="6"/>
      <c r="HK1072" s="5"/>
      <c r="HL1072" s="5"/>
      <c r="HM1072" s="4"/>
      <c r="HN1072" s="6"/>
      <c r="HO1072" s="4"/>
      <c r="HP1072" s="6"/>
      <c r="HQ1072" s="5"/>
      <c r="HR1072" s="5"/>
      <c r="HS1072" s="4"/>
      <c r="HT1072" s="6"/>
      <c r="HU1072" s="4"/>
      <c r="HV1072" s="6"/>
      <c r="HW1072" s="5"/>
      <c r="HX1072" s="5"/>
      <c r="HY1072" s="4"/>
      <c r="HZ1072" s="6"/>
      <c r="IA1072" s="4"/>
      <c r="IB1072" s="6"/>
      <c r="IC1072" s="5"/>
      <c r="ID1072" s="5"/>
      <c r="IE1072" s="4"/>
      <c r="IF1072" s="6"/>
      <c r="IG1072" s="4"/>
      <c r="IH1072" s="6"/>
      <c r="II1072" s="5"/>
      <c r="IJ1072" s="5"/>
      <c r="IK1072" s="4"/>
      <c r="IL1072" s="6"/>
      <c r="IM1072" s="4"/>
      <c r="IN1072" s="6"/>
      <c r="IO1072" s="5"/>
      <c r="IP1072" s="5"/>
      <c r="IQ1072" s="4"/>
      <c r="IR1072" s="6"/>
      <c r="IS1072" s="4"/>
      <c r="IT1072" s="6"/>
      <c r="IU1072" s="5"/>
      <c r="IV1072" s="5"/>
      <c r="IW1072" s="4"/>
      <c r="IX1072" s="6"/>
      <c r="IY1072" s="4"/>
      <c r="IZ1072" s="6"/>
      <c r="JA1072" s="5"/>
      <c r="JB1072" s="5"/>
      <c r="JC1072" s="4"/>
      <c r="JD1072" s="6"/>
      <c r="JE1072" s="4"/>
      <c r="JF1072" s="6"/>
      <c r="JG1072" s="5"/>
      <c r="JH1072" s="5"/>
      <c r="JI1072" s="4"/>
      <c r="JJ1072" s="6"/>
      <c r="JK1072" s="4"/>
      <c r="JL1072" s="6"/>
      <c r="JM1072" s="5"/>
      <c r="JN1072" s="5"/>
      <c r="JO1072" s="4"/>
      <c r="JP1072" s="6"/>
      <c r="JQ1072" s="4"/>
      <c r="JR1072" s="6"/>
      <c r="JS1072" s="5"/>
      <c r="JT1072" s="5"/>
      <c r="JU1072" s="4"/>
      <c r="JV1072" s="6"/>
      <c r="JW1072" s="4"/>
      <c r="JX1072" s="6"/>
      <c r="JY1072" s="5"/>
      <c r="JZ1072" s="5"/>
      <c r="KA1072" s="4"/>
      <c r="KB1072" s="6"/>
      <c r="KC1072" s="4"/>
      <c r="KD1072" s="6"/>
      <c r="KE1072" s="5"/>
      <c r="KF1072" s="5"/>
      <c r="KG1072" s="4"/>
      <c r="KH1072" s="6"/>
      <c r="KI1072" s="4"/>
      <c r="KJ1072" s="6"/>
      <c r="KK1072" s="5"/>
      <c r="KL1072" s="5"/>
    </row>
    <row r="1073">
      <c r="A1073" s="3" t="s">
        <v>85</v>
      </c>
      <c r="B1073" s="3" t="s">
        <v>1175</v>
      </c>
      <c r="C1073" s="3" t="s">
        <v>87</v>
      </c>
      <c r="D1073" s="3" t="s">
        <v>712</v>
      </c>
      <c r="E1073" s="3" t="s">
        <v>1211</v>
      </c>
      <c r="F1073" s="3" t="s">
        <v>104</v>
      </c>
      <c r="G1073" s="3" t="s">
        <v>104</v>
      </c>
      <c r="H1073" s="3" t="s">
        <v>104</v>
      </c>
      <c r="I1073" s="4"/>
      <c r="J1073" s="4">
        <f>=ROUNDDOWN({0},0)</f>
      </c>
      <c r="K1073" s="4"/>
      <c r="L1073" s="5"/>
      <c r="M1073" s="4"/>
      <c r="N1073" s="4">
        <f>=ROUNDDOWN({0},0)</f>
      </c>
      <c r="O1073" s="4"/>
      <c r="P1073" s="5"/>
      <c r="Q1073" s="4"/>
      <c r="R1073" s="6"/>
      <c r="S1073" s="4"/>
      <c r="T1073" s="6"/>
      <c r="U1073" s="5"/>
      <c r="V1073" s="5"/>
      <c r="W1073" s="4"/>
      <c r="X1073" s="6"/>
      <c r="Y1073" s="4"/>
      <c r="Z1073" s="6"/>
      <c r="AA1073" s="5"/>
      <c r="AB1073" s="5"/>
      <c r="AC1073" s="4"/>
      <c r="AD1073" s="6"/>
      <c r="AE1073" s="4"/>
      <c r="AF1073" s="6"/>
      <c r="AG1073" s="5"/>
      <c r="AH1073" s="5"/>
      <c r="AI1073" s="4"/>
      <c r="AJ1073" s="6"/>
      <c r="AK1073" s="4"/>
      <c r="AL1073" s="6"/>
      <c r="AM1073" s="5"/>
      <c r="AN1073" s="5"/>
      <c r="AO1073" s="4"/>
      <c r="AP1073" s="6"/>
      <c r="AQ1073" s="4"/>
      <c r="AR1073" s="6"/>
      <c r="AS1073" s="5"/>
      <c r="AT1073" s="5"/>
      <c r="AU1073" s="4"/>
      <c r="AV1073" s="6"/>
      <c r="AW1073" s="4"/>
      <c r="AX1073" s="6"/>
      <c r="AY1073" s="5"/>
      <c r="AZ1073" s="5"/>
      <c r="BA1073" s="4"/>
      <c r="BB1073" s="6"/>
      <c r="BC1073" s="4"/>
      <c r="BD1073" s="6"/>
      <c r="BE1073" s="5"/>
      <c r="BF1073" s="5"/>
      <c r="BG1073" s="4"/>
      <c r="BH1073" s="6"/>
      <c r="BI1073" s="4"/>
      <c r="BJ1073" s="6"/>
      <c r="BK1073" s="5"/>
      <c r="BL1073" s="5"/>
      <c r="BM1073" s="4"/>
      <c r="BN1073" s="6"/>
      <c r="BO1073" s="4"/>
      <c r="BP1073" s="6"/>
      <c r="BQ1073" s="5"/>
      <c r="BR1073" s="5"/>
      <c r="BS1073" s="4"/>
      <c r="BT1073" s="6"/>
      <c r="BU1073" s="4"/>
      <c r="BV1073" s="6"/>
      <c r="BW1073" s="5"/>
      <c r="BX1073" s="5"/>
      <c r="BY1073" s="4"/>
      <c r="BZ1073" s="6"/>
      <c r="CA1073" s="4"/>
      <c r="CB1073" s="6"/>
      <c r="CC1073" s="5"/>
      <c r="CD1073" s="5"/>
      <c r="CE1073" s="4"/>
      <c r="CF1073" s="6"/>
      <c r="CG1073" s="4"/>
      <c r="CH1073" s="6"/>
      <c r="CI1073" s="5"/>
      <c r="CJ1073" s="5"/>
      <c r="CK1073" s="4"/>
      <c r="CL1073" s="6"/>
      <c r="CM1073" s="4"/>
      <c r="CN1073" s="6"/>
      <c r="CO1073" s="5"/>
      <c r="CP1073" s="5"/>
      <c r="CQ1073" s="4"/>
      <c r="CR1073" s="6"/>
      <c r="CS1073" s="4"/>
      <c r="CT1073" s="6"/>
      <c r="CU1073" s="5"/>
      <c r="CV1073" s="5"/>
      <c r="CW1073" s="4"/>
      <c r="CX1073" s="6"/>
      <c r="CY1073" s="4"/>
      <c r="CZ1073" s="6"/>
      <c r="DA1073" s="5"/>
      <c r="DB1073" s="5"/>
      <c r="DC1073" s="4"/>
      <c r="DD1073" s="6"/>
      <c r="DE1073" s="4"/>
      <c r="DF1073" s="6"/>
      <c r="DG1073" s="5"/>
      <c r="DH1073" s="5"/>
      <c r="DI1073" s="4"/>
      <c r="DJ1073" s="6"/>
      <c r="DK1073" s="4"/>
      <c r="DL1073" s="6"/>
      <c r="DM1073" s="5"/>
      <c r="DN1073" s="5"/>
      <c r="DO1073" s="4"/>
      <c r="DP1073" s="6"/>
      <c r="DQ1073" s="4"/>
      <c r="DR1073" s="6"/>
      <c r="DS1073" s="5"/>
      <c r="DT1073" s="5"/>
      <c r="DU1073" s="4"/>
      <c r="DV1073" s="6"/>
      <c r="DW1073" s="4"/>
      <c r="DX1073" s="6"/>
      <c r="DY1073" s="5"/>
      <c r="DZ1073" s="5"/>
      <c r="EA1073" s="4"/>
      <c r="EB1073" s="6"/>
      <c r="EC1073" s="4"/>
      <c r="ED1073" s="6"/>
      <c r="EE1073" s="5"/>
      <c r="EF1073" s="5"/>
      <c r="EG1073" s="4"/>
      <c r="EH1073" s="6"/>
      <c r="EI1073" s="4"/>
      <c r="EJ1073" s="6"/>
      <c r="EK1073" s="5"/>
      <c r="EL1073" s="5"/>
      <c r="EM1073" s="4"/>
      <c r="EN1073" s="6"/>
      <c r="EO1073" s="4"/>
      <c r="EP1073" s="6"/>
      <c r="EQ1073" s="5"/>
      <c r="ER1073" s="5"/>
      <c r="ES1073" s="4"/>
      <c r="ET1073" s="6"/>
      <c r="EU1073" s="4"/>
      <c r="EV1073" s="6"/>
      <c r="EW1073" s="5"/>
      <c r="EX1073" s="5"/>
      <c r="EY1073" s="4"/>
      <c r="EZ1073" s="6"/>
      <c r="FA1073" s="4"/>
      <c r="FB1073" s="6"/>
      <c r="FC1073" s="5"/>
      <c r="FD1073" s="5"/>
      <c r="FE1073" s="4"/>
      <c r="FF1073" s="6"/>
      <c r="FG1073" s="4"/>
      <c r="FH1073" s="6"/>
      <c r="FI1073" s="5"/>
      <c r="FJ1073" s="5"/>
      <c r="FK1073" s="4"/>
      <c r="FL1073" s="6"/>
      <c r="FM1073" s="4"/>
      <c r="FN1073" s="6"/>
      <c r="FO1073" s="5"/>
      <c r="FP1073" s="5"/>
      <c r="FQ1073" s="4"/>
      <c r="FR1073" s="6"/>
      <c r="FS1073" s="4"/>
      <c r="FT1073" s="6"/>
      <c r="FU1073" s="5"/>
      <c r="FV1073" s="5"/>
      <c r="FW1073" s="4"/>
      <c r="FX1073" s="6"/>
      <c r="FY1073" s="4"/>
      <c r="FZ1073" s="6"/>
      <c r="GA1073" s="5"/>
      <c r="GB1073" s="5"/>
      <c r="GC1073" s="4"/>
      <c r="GD1073" s="6"/>
      <c r="GE1073" s="4"/>
      <c r="GF1073" s="6"/>
      <c r="GG1073" s="5"/>
      <c r="GH1073" s="5"/>
      <c r="GI1073" s="4"/>
      <c r="GJ1073" s="6"/>
      <c r="GK1073" s="4"/>
      <c r="GL1073" s="6"/>
      <c r="GM1073" s="5"/>
      <c r="GN1073" s="5"/>
      <c r="GO1073" s="4"/>
      <c r="GP1073" s="6"/>
      <c r="GQ1073" s="4"/>
      <c r="GR1073" s="6"/>
      <c r="GS1073" s="5"/>
      <c r="GT1073" s="5"/>
      <c r="GU1073" s="4"/>
      <c r="GV1073" s="6"/>
      <c r="GW1073" s="4"/>
      <c r="GX1073" s="6"/>
      <c r="GY1073" s="5"/>
      <c r="GZ1073" s="5"/>
      <c r="HA1073" s="4"/>
      <c r="HB1073" s="6"/>
      <c r="HC1073" s="4"/>
      <c r="HD1073" s="6"/>
      <c r="HE1073" s="5"/>
      <c r="HF1073" s="5"/>
      <c r="HG1073" s="4"/>
      <c r="HH1073" s="6"/>
      <c r="HI1073" s="4"/>
      <c r="HJ1073" s="6"/>
      <c r="HK1073" s="5"/>
      <c r="HL1073" s="5"/>
      <c r="HM1073" s="4"/>
      <c r="HN1073" s="6"/>
      <c r="HO1073" s="4"/>
      <c r="HP1073" s="6"/>
      <c r="HQ1073" s="5"/>
      <c r="HR1073" s="5"/>
      <c r="HS1073" s="4"/>
      <c r="HT1073" s="6"/>
      <c r="HU1073" s="4"/>
      <c r="HV1073" s="6"/>
      <c r="HW1073" s="5"/>
      <c r="HX1073" s="5"/>
      <c r="HY1073" s="4"/>
      <c r="HZ1073" s="6"/>
      <c r="IA1073" s="4"/>
      <c r="IB1073" s="6"/>
      <c r="IC1073" s="5"/>
      <c r="ID1073" s="5"/>
      <c r="IE1073" s="4"/>
      <c r="IF1073" s="6"/>
      <c r="IG1073" s="4"/>
      <c r="IH1073" s="6"/>
      <c r="II1073" s="5"/>
      <c r="IJ1073" s="5"/>
      <c r="IK1073" s="4"/>
      <c r="IL1073" s="6"/>
      <c r="IM1073" s="4"/>
      <c r="IN1073" s="6"/>
      <c r="IO1073" s="5"/>
      <c r="IP1073" s="5"/>
      <c r="IQ1073" s="4"/>
      <c r="IR1073" s="6"/>
      <c r="IS1073" s="4"/>
      <c r="IT1073" s="6"/>
      <c r="IU1073" s="5"/>
      <c r="IV1073" s="5"/>
      <c r="IW1073" s="4"/>
      <c r="IX1073" s="6"/>
      <c r="IY1073" s="4"/>
      <c r="IZ1073" s="6"/>
      <c r="JA1073" s="5"/>
      <c r="JB1073" s="5"/>
      <c r="JC1073" s="4"/>
      <c r="JD1073" s="6"/>
      <c r="JE1073" s="4"/>
      <c r="JF1073" s="6"/>
      <c r="JG1073" s="5"/>
      <c r="JH1073" s="5"/>
      <c r="JI1073" s="4"/>
      <c r="JJ1073" s="6"/>
      <c r="JK1073" s="4"/>
      <c r="JL1073" s="6"/>
      <c r="JM1073" s="5"/>
      <c r="JN1073" s="5"/>
      <c r="JO1073" s="4"/>
      <c r="JP1073" s="6"/>
      <c r="JQ1073" s="4"/>
      <c r="JR1073" s="6"/>
      <c r="JS1073" s="5"/>
      <c r="JT1073" s="5"/>
      <c r="JU1073" s="4"/>
      <c r="JV1073" s="6"/>
      <c r="JW1073" s="4"/>
      <c r="JX1073" s="6"/>
      <c r="JY1073" s="5"/>
      <c r="JZ1073" s="5"/>
      <c r="KA1073" s="4"/>
      <c r="KB1073" s="6"/>
      <c r="KC1073" s="4"/>
      <c r="KD1073" s="6"/>
      <c r="KE1073" s="5"/>
      <c r="KF1073" s="5"/>
      <c r="KG1073" s="4"/>
      <c r="KH1073" s="6"/>
      <c r="KI1073" s="4"/>
      <c r="KJ1073" s="6"/>
      <c r="KK1073" s="5"/>
      <c r="KL1073" s="5"/>
    </row>
    <row r="1074">
      <c r="A1074" s="3" t="s">
        <v>85</v>
      </c>
      <c r="B1074" s="3" t="s">
        <v>1175</v>
      </c>
      <c r="C1074" s="3" t="s">
        <v>87</v>
      </c>
      <c r="D1074" s="3" t="s">
        <v>712</v>
      </c>
      <c r="E1074" s="3" t="s">
        <v>1212</v>
      </c>
      <c r="F1074" s="3" t="s">
        <v>104</v>
      </c>
      <c r="G1074" s="3" t="s">
        <v>104</v>
      </c>
      <c r="H1074" s="3" t="s">
        <v>104</v>
      </c>
      <c r="I1074" s="4"/>
      <c r="J1074" s="4">
        <f>=ROUNDDOWN({0},0)</f>
      </c>
      <c r="K1074" s="4"/>
      <c r="L1074" s="5"/>
      <c r="M1074" s="4"/>
      <c r="N1074" s="4">
        <f>=ROUNDDOWN({0},0)</f>
      </c>
      <c r="O1074" s="4"/>
      <c r="P1074" s="5"/>
      <c r="Q1074" s="4"/>
      <c r="R1074" s="6"/>
      <c r="S1074" s="4"/>
      <c r="T1074" s="6"/>
      <c r="U1074" s="5"/>
      <c r="V1074" s="5"/>
      <c r="W1074" s="4"/>
      <c r="X1074" s="6"/>
      <c r="Y1074" s="4"/>
      <c r="Z1074" s="6"/>
      <c r="AA1074" s="5"/>
      <c r="AB1074" s="5"/>
      <c r="AC1074" s="4"/>
      <c r="AD1074" s="6"/>
      <c r="AE1074" s="4"/>
      <c r="AF1074" s="6"/>
      <c r="AG1074" s="5"/>
      <c r="AH1074" s="5"/>
      <c r="AI1074" s="4"/>
      <c r="AJ1074" s="6"/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  <c r="AU1074" s="4"/>
      <c r="AV1074" s="6"/>
      <c r="AW1074" s="4"/>
      <c r="AX1074" s="6"/>
      <c r="AY1074" s="5"/>
      <c r="AZ1074" s="5"/>
      <c r="BA1074" s="4"/>
      <c r="BB1074" s="6"/>
      <c r="BC1074" s="4"/>
      <c r="BD1074" s="6"/>
      <c r="BE1074" s="5"/>
      <c r="BF1074" s="5"/>
      <c r="BG1074" s="4"/>
      <c r="BH1074" s="6"/>
      <c r="BI1074" s="4"/>
      <c r="BJ1074" s="6"/>
      <c r="BK1074" s="5"/>
      <c r="BL1074" s="5"/>
      <c r="BM1074" s="4"/>
      <c r="BN1074" s="6"/>
      <c r="BO1074" s="4"/>
      <c r="BP1074" s="6"/>
      <c r="BQ1074" s="5"/>
      <c r="BR1074" s="5"/>
      <c r="BS1074" s="4"/>
      <c r="BT1074" s="6"/>
      <c r="BU1074" s="4"/>
      <c r="BV1074" s="6"/>
      <c r="BW1074" s="5"/>
      <c r="BX1074" s="5"/>
      <c r="BY1074" s="4"/>
      <c r="BZ1074" s="6"/>
      <c r="CA1074" s="4"/>
      <c r="CB1074" s="6"/>
      <c r="CC1074" s="5"/>
      <c r="CD1074" s="5"/>
      <c r="CE1074" s="4"/>
      <c r="CF1074" s="6"/>
      <c r="CG1074" s="4"/>
      <c r="CH1074" s="6"/>
      <c r="CI1074" s="5"/>
      <c r="CJ1074" s="5"/>
      <c r="CK1074" s="4"/>
      <c r="CL1074" s="6"/>
      <c r="CM1074" s="4"/>
      <c r="CN1074" s="6"/>
      <c r="CO1074" s="5"/>
      <c r="CP1074" s="5"/>
      <c r="CQ1074" s="4"/>
      <c r="CR1074" s="6"/>
      <c r="CS1074" s="4"/>
      <c r="CT1074" s="6"/>
      <c r="CU1074" s="5"/>
      <c r="CV1074" s="5"/>
      <c r="CW1074" s="4"/>
      <c r="CX1074" s="6"/>
      <c r="CY1074" s="4"/>
      <c r="CZ1074" s="6"/>
      <c r="DA1074" s="5"/>
      <c r="DB1074" s="5"/>
      <c r="DC1074" s="4"/>
      <c r="DD1074" s="6"/>
      <c r="DE1074" s="4"/>
      <c r="DF1074" s="6"/>
      <c r="DG1074" s="5"/>
      <c r="DH1074" s="5"/>
      <c r="DI1074" s="4"/>
      <c r="DJ1074" s="6"/>
      <c r="DK1074" s="4"/>
      <c r="DL1074" s="6"/>
      <c r="DM1074" s="5"/>
      <c r="DN1074" s="5"/>
      <c r="DO1074" s="4"/>
      <c r="DP1074" s="6"/>
      <c r="DQ1074" s="4"/>
      <c r="DR1074" s="6"/>
      <c r="DS1074" s="5"/>
      <c r="DT1074" s="5"/>
      <c r="DU1074" s="4"/>
      <c r="DV1074" s="6"/>
      <c r="DW1074" s="4"/>
      <c r="DX1074" s="6"/>
      <c r="DY1074" s="5"/>
      <c r="DZ1074" s="5"/>
      <c r="EA1074" s="4"/>
      <c r="EB1074" s="6"/>
      <c r="EC1074" s="4"/>
      <c r="ED1074" s="6"/>
      <c r="EE1074" s="5"/>
      <c r="EF1074" s="5"/>
      <c r="EG1074" s="4"/>
      <c r="EH1074" s="6"/>
      <c r="EI1074" s="4"/>
      <c r="EJ1074" s="6"/>
      <c r="EK1074" s="5"/>
      <c r="EL1074" s="5"/>
      <c r="EM1074" s="4"/>
      <c r="EN1074" s="6"/>
      <c r="EO1074" s="4"/>
      <c r="EP1074" s="6"/>
      <c r="EQ1074" s="5"/>
      <c r="ER1074" s="5"/>
      <c r="ES1074" s="4"/>
      <c r="ET1074" s="6"/>
      <c r="EU1074" s="4"/>
      <c r="EV1074" s="6"/>
      <c r="EW1074" s="5"/>
      <c r="EX1074" s="5"/>
      <c r="EY1074" s="4"/>
      <c r="EZ1074" s="6"/>
      <c r="FA1074" s="4"/>
      <c r="FB1074" s="6"/>
      <c r="FC1074" s="5"/>
      <c r="FD1074" s="5"/>
      <c r="FE1074" s="4"/>
      <c r="FF1074" s="6"/>
      <c r="FG1074" s="4"/>
      <c r="FH1074" s="6"/>
      <c r="FI1074" s="5"/>
      <c r="FJ1074" s="5"/>
      <c r="FK1074" s="4"/>
      <c r="FL1074" s="6"/>
      <c r="FM1074" s="4"/>
      <c r="FN1074" s="6"/>
      <c r="FO1074" s="5"/>
      <c r="FP1074" s="5"/>
      <c r="FQ1074" s="4"/>
      <c r="FR1074" s="6"/>
      <c r="FS1074" s="4"/>
      <c r="FT1074" s="6"/>
      <c r="FU1074" s="5"/>
      <c r="FV1074" s="5"/>
      <c r="FW1074" s="4"/>
      <c r="FX1074" s="6"/>
      <c r="FY1074" s="4"/>
      <c r="FZ1074" s="6"/>
      <c r="GA1074" s="5"/>
      <c r="GB1074" s="5"/>
      <c r="GC1074" s="4"/>
      <c r="GD1074" s="6"/>
      <c r="GE1074" s="4"/>
      <c r="GF1074" s="6"/>
      <c r="GG1074" s="5"/>
      <c r="GH1074" s="5"/>
      <c r="GI1074" s="4"/>
      <c r="GJ1074" s="6"/>
      <c r="GK1074" s="4"/>
      <c r="GL1074" s="6"/>
      <c r="GM1074" s="5"/>
      <c r="GN1074" s="5"/>
      <c r="GO1074" s="4"/>
      <c r="GP1074" s="6"/>
      <c r="GQ1074" s="4"/>
      <c r="GR1074" s="6"/>
      <c r="GS1074" s="5"/>
      <c r="GT1074" s="5"/>
      <c r="GU1074" s="4"/>
      <c r="GV1074" s="6"/>
      <c r="GW1074" s="4"/>
      <c r="GX1074" s="6"/>
      <c r="GY1074" s="5"/>
      <c r="GZ1074" s="5"/>
      <c r="HA1074" s="4"/>
      <c r="HB1074" s="6"/>
      <c r="HC1074" s="4"/>
      <c r="HD1074" s="6"/>
      <c r="HE1074" s="5"/>
      <c r="HF1074" s="5"/>
      <c r="HG1074" s="4"/>
      <c r="HH1074" s="6"/>
      <c r="HI1074" s="4"/>
      <c r="HJ1074" s="6"/>
      <c r="HK1074" s="5"/>
      <c r="HL1074" s="5"/>
      <c r="HM1074" s="4"/>
      <c r="HN1074" s="6"/>
      <c r="HO1074" s="4"/>
      <c r="HP1074" s="6"/>
      <c r="HQ1074" s="5"/>
      <c r="HR1074" s="5"/>
      <c r="HS1074" s="4"/>
      <c r="HT1074" s="6"/>
      <c r="HU1074" s="4"/>
      <c r="HV1074" s="6"/>
      <c r="HW1074" s="5"/>
      <c r="HX1074" s="5"/>
      <c r="HY1074" s="4"/>
      <c r="HZ1074" s="6"/>
      <c r="IA1074" s="4"/>
      <c r="IB1074" s="6"/>
      <c r="IC1074" s="5"/>
      <c r="ID1074" s="5"/>
      <c r="IE1074" s="4"/>
      <c r="IF1074" s="6"/>
      <c r="IG1074" s="4"/>
      <c r="IH1074" s="6"/>
      <c r="II1074" s="5"/>
      <c r="IJ1074" s="5"/>
      <c r="IK1074" s="4"/>
      <c r="IL1074" s="6"/>
      <c r="IM1074" s="4"/>
      <c r="IN1074" s="6"/>
      <c r="IO1074" s="5"/>
      <c r="IP1074" s="5"/>
      <c r="IQ1074" s="4"/>
      <c r="IR1074" s="6"/>
      <c r="IS1074" s="4"/>
      <c r="IT1074" s="6"/>
      <c r="IU1074" s="5"/>
      <c r="IV1074" s="5"/>
      <c r="IW1074" s="4"/>
      <c r="IX1074" s="6"/>
      <c r="IY1074" s="4"/>
      <c r="IZ1074" s="6"/>
      <c r="JA1074" s="5"/>
      <c r="JB1074" s="5"/>
      <c r="JC1074" s="4"/>
      <c r="JD1074" s="6"/>
      <c r="JE1074" s="4"/>
      <c r="JF1074" s="6"/>
      <c r="JG1074" s="5"/>
      <c r="JH1074" s="5"/>
      <c r="JI1074" s="4"/>
      <c r="JJ1074" s="6"/>
      <c r="JK1074" s="4"/>
      <c r="JL1074" s="6"/>
      <c r="JM1074" s="5"/>
      <c r="JN1074" s="5"/>
      <c r="JO1074" s="4"/>
      <c r="JP1074" s="6"/>
      <c r="JQ1074" s="4"/>
      <c r="JR1074" s="6"/>
      <c r="JS1074" s="5"/>
      <c r="JT1074" s="5"/>
      <c r="JU1074" s="4"/>
      <c r="JV1074" s="6"/>
      <c r="JW1074" s="4"/>
      <c r="JX1074" s="6"/>
      <c r="JY1074" s="5"/>
      <c r="JZ1074" s="5"/>
      <c r="KA1074" s="4"/>
      <c r="KB1074" s="6"/>
      <c r="KC1074" s="4"/>
      <c r="KD1074" s="6"/>
      <c r="KE1074" s="5"/>
      <c r="KF1074" s="5"/>
      <c r="KG1074" s="4"/>
      <c r="KH1074" s="6"/>
      <c r="KI1074" s="4"/>
      <c r="KJ1074" s="6"/>
      <c r="KK1074" s="5"/>
      <c r="KL1074" s="5"/>
    </row>
    <row r="1075">
      <c r="A1075" s="3" t="s">
        <v>85</v>
      </c>
      <c r="B1075" s="3" t="s">
        <v>1175</v>
      </c>
      <c r="C1075" s="3" t="s">
        <v>449</v>
      </c>
      <c r="D1075" s="3" t="s">
        <v>712</v>
      </c>
      <c r="E1075" s="3" t="s">
        <v>1178</v>
      </c>
      <c r="F1075" s="3" t="s">
        <v>104</v>
      </c>
      <c r="G1075" s="3" t="s">
        <v>104</v>
      </c>
      <c r="H1075" s="3" t="s">
        <v>104</v>
      </c>
      <c r="I1075" s="4"/>
      <c r="J1075" s="4">
        <f>=ROUNDDOWN({0},0)</f>
      </c>
      <c r="K1075" s="4"/>
      <c r="L1075" s="5"/>
      <c r="M1075" s="4"/>
      <c r="N1075" s="4">
        <f>=ROUNDDOWN({0},0)</f>
      </c>
      <c r="O1075" s="4"/>
      <c r="P1075" s="5"/>
      <c r="Q1075" s="4"/>
      <c r="R1075" s="6"/>
      <c r="S1075" s="4"/>
      <c r="T1075" s="6"/>
      <c r="U1075" s="5"/>
      <c r="V1075" s="5"/>
      <c r="W1075" s="4"/>
      <c r="X1075" s="6"/>
      <c r="Y1075" s="4"/>
      <c r="Z1075" s="6"/>
      <c r="AA1075" s="5"/>
      <c r="AB1075" s="5"/>
      <c r="AC1075" s="4"/>
      <c r="AD1075" s="6"/>
      <c r="AE1075" s="4"/>
      <c r="AF1075" s="6"/>
      <c r="AG1075" s="5"/>
      <c r="AH1075" s="5"/>
      <c r="AI1075" s="4"/>
      <c r="AJ1075" s="6"/>
      <c r="AK1075" s="4"/>
      <c r="AL1075" s="6"/>
      <c r="AM1075" s="5"/>
      <c r="AN1075" s="5"/>
      <c r="AO1075" s="4"/>
      <c r="AP1075" s="6"/>
      <c r="AQ1075" s="4"/>
      <c r="AR1075" s="6"/>
      <c r="AS1075" s="5"/>
      <c r="AT1075" s="5"/>
      <c r="AU1075" s="4"/>
      <c r="AV1075" s="6"/>
      <c r="AW1075" s="4"/>
      <c r="AX1075" s="6"/>
      <c r="AY1075" s="5"/>
      <c r="AZ1075" s="5"/>
      <c r="BA1075" s="4"/>
      <c r="BB1075" s="6"/>
      <c r="BC1075" s="4"/>
      <c r="BD1075" s="6"/>
      <c r="BE1075" s="5"/>
      <c r="BF1075" s="5"/>
      <c r="BG1075" s="4"/>
      <c r="BH1075" s="6"/>
      <c r="BI1075" s="4"/>
      <c r="BJ1075" s="6"/>
      <c r="BK1075" s="5"/>
      <c r="BL1075" s="5"/>
      <c r="BM1075" s="4"/>
      <c r="BN1075" s="6"/>
      <c r="BO1075" s="4"/>
      <c r="BP1075" s="6"/>
      <c r="BQ1075" s="5"/>
      <c r="BR1075" s="5"/>
      <c r="BS1075" s="4"/>
      <c r="BT1075" s="6"/>
      <c r="BU1075" s="4"/>
      <c r="BV1075" s="6"/>
      <c r="BW1075" s="5"/>
      <c r="BX1075" s="5"/>
      <c r="BY1075" s="4"/>
      <c r="BZ1075" s="6"/>
      <c r="CA1075" s="4"/>
      <c r="CB1075" s="6"/>
      <c r="CC1075" s="5"/>
      <c r="CD1075" s="5"/>
      <c r="CE1075" s="4"/>
      <c r="CF1075" s="6"/>
      <c r="CG1075" s="4"/>
      <c r="CH1075" s="6"/>
      <c r="CI1075" s="5"/>
      <c r="CJ1075" s="5"/>
      <c r="CK1075" s="4"/>
      <c r="CL1075" s="6"/>
      <c r="CM1075" s="4"/>
      <c r="CN1075" s="6"/>
      <c r="CO1075" s="5"/>
      <c r="CP1075" s="5"/>
      <c r="CQ1075" s="4"/>
      <c r="CR1075" s="6"/>
      <c r="CS1075" s="4"/>
      <c r="CT1075" s="6"/>
      <c r="CU1075" s="5"/>
      <c r="CV1075" s="5"/>
      <c r="CW1075" s="4"/>
      <c r="CX1075" s="6"/>
      <c r="CY1075" s="4"/>
      <c r="CZ1075" s="6"/>
      <c r="DA1075" s="5"/>
      <c r="DB1075" s="5"/>
      <c r="DC1075" s="4"/>
      <c r="DD1075" s="6"/>
      <c r="DE1075" s="4"/>
      <c r="DF1075" s="6"/>
      <c r="DG1075" s="5"/>
      <c r="DH1075" s="5"/>
      <c r="DI1075" s="4"/>
      <c r="DJ1075" s="6"/>
      <c r="DK1075" s="4"/>
      <c r="DL1075" s="6"/>
      <c r="DM1075" s="5"/>
      <c r="DN1075" s="5"/>
      <c r="DO1075" s="4"/>
      <c r="DP1075" s="6"/>
      <c r="DQ1075" s="4"/>
      <c r="DR1075" s="6"/>
      <c r="DS1075" s="5"/>
      <c r="DT1075" s="5"/>
      <c r="DU1075" s="4"/>
      <c r="DV1075" s="6"/>
      <c r="DW1075" s="4"/>
      <c r="DX1075" s="6"/>
      <c r="DY1075" s="5"/>
      <c r="DZ1075" s="5"/>
      <c r="EA1075" s="4"/>
      <c r="EB1075" s="6"/>
      <c r="EC1075" s="4"/>
      <c r="ED1075" s="6"/>
      <c r="EE1075" s="5"/>
      <c r="EF1075" s="5"/>
      <c r="EG1075" s="4"/>
      <c r="EH1075" s="6"/>
      <c r="EI1075" s="4"/>
      <c r="EJ1075" s="6"/>
      <c r="EK1075" s="5"/>
      <c r="EL1075" s="5"/>
      <c r="EM1075" s="4"/>
      <c r="EN1075" s="6"/>
      <c r="EO1075" s="4"/>
      <c r="EP1075" s="6"/>
      <c r="EQ1075" s="5"/>
      <c r="ER1075" s="5"/>
      <c r="ES1075" s="4"/>
      <c r="ET1075" s="6"/>
      <c r="EU1075" s="4"/>
      <c r="EV1075" s="6"/>
      <c r="EW1075" s="5"/>
      <c r="EX1075" s="5"/>
      <c r="EY1075" s="4"/>
      <c r="EZ1075" s="6"/>
      <c r="FA1075" s="4"/>
      <c r="FB1075" s="6"/>
      <c r="FC1075" s="5"/>
      <c r="FD1075" s="5"/>
      <c r="FE1075" s="4"/>
      <c r="FF1075" s="6"/>
      <c r="FG1075" s="4"/>
      <c r="FH1075" s="6"/>
      <c r="FI1075" s="5"/>
      <c r="FJ1075" s="5"/>
      <c r="FK1075" s="4"/>
      <c r="FL1075" s="6"/>
      <c r="FM1075" s="4"/>
      <c r="FN1075" s="6"/>
      <c r="FO1075" s="5"/>
      <c r="FP1075" s="5"/>
      <c r="FQ1075" s="4"/>
      <c r="FR1075" s="6"/>
      <c r="FS1075" s="4"/>
      <c r="FT1075" s="6"/>
      <c r="FU1075" s="5"/>
      <c r="FV1075" s="5"/>
      <c r="FW1075" s="4"/>
      <c r="FX1075" s="6"/>
      <c r="FY1075" s="4"/>
      <c r="FZ1075" s="6"/>
      <c r="GA1075" s="5"/>
      <c r="GB1075" s="5"/>
      <c r="GC1075" s="4"/>
      <c r="GD1075" s="6"/>
      <c r="GE1075" s="4"/>
      <c r="GF1075" s="6"/>
      <c r="GG1075" s="5"/>
      <c r="GH1075" s="5"/>
      <c r="GI1075" s="4"/>
      <c r="GJ1075" s="6"/>
      <c r="GK1075" s="4"/>
      <c r="GL1075" s="6"/>
      <c r="GM1075" s="5"/>
      <c r="GN1075" s="5"/>
      <c r="GO1075" s="4"/>
      <c r="GP1075" s="6"/>
      <c r="GQ1075" s="4"/>
      <c r="GR1075" s="6"/>
      <c r="GS1075" s="5"/>
      <c r="GT1075" s="5"/>
      <c r="GU1075" s="4"/>
      <c r="GV1075" s="6"/>
      <c r="GW1075" s="4"/>
      <c r="GX1075" s="6"/>
      <c r="GY1075" s="5"/>
      <c r="GZ1075" s="5"/>
      <c r="HA1075" s="4"/>
      <c r="HB1075" s="6"/>
      <c r="HC1075" s="4"/>
      <c r="HD1075" s="6"/>
      <c r="HE1075" s="5"/>
      <c r="HF1075" s="5"/>
      <c r="HG1075" s="4"/>
      <c r="HH1075" s="6"/>
      <c r="HI1075" s="4"/>
      <c r="HJ1075" s="6"/>
      <c r="HK1075" s="5"/>
      <c r="HL1075" s="5"/>
      <c r="HM1075" s="4"/>
      <c r="HN1075" s="6"/>
      <c r="HO1075" s="4"/>
      <c r="HP1075" s="6"/>
      <c r="HQ1075" s="5"/>
      <c r="HR1075" s="5"/>
      <c r="HS1075" s="4"/>
      <c r="HT1075" s="6"/>
      <c r="HU1075" s="4"/>
      <c r="HV1075" s="6"/>
      <c r="HW1075" s="5"/>
      <c r="HX1075" s="5"/>
      <c r="HY1075" s="4"/>
      <c r="HZ1075" s="6"/>
      <c r="IA1075" s="4"/>
      <c r="IB1075" s="6"/>
      <c r="IC1075" s="5"/>
      <c r="ID1075" s="5"/>
      <c r="IE1075" s="4"/>
      <c r="IF1075" s="6"/>
      <c r="IG1075" s="4"/>
      <c r="IH1075" s="6"/>
      <c r="II1075" s="5"/>
      <c r="IJ1075" s="5"/>
      <c r="IK1075" s="4"/>
      <c r="IL1075" s="6"/>
      <c r="IM1075" s="4"/>
      <c r="IN1075" s="6"/>
      <c r="IO1075" s="5"/>
      <c r="IP1075" s="5"/>
      <c r="IQ1075" s="4"/>
      <c r="IR1075" s="6"/>
      <c r="IS1075" s="4"/>
      <c r="IT1075" s="6"/>
      <c r="IU1075" s="5"/>
      <c r="IV1075" s="5"/>
      <c r="IW1075" s="4"/>
      <c r="IX1075" s="6"/>
      <c r="IY1075" s="4"/>
      <c r="IZ1075" s="6"/>
      <c r="JA1075" s="5"/>
      <c r="JB1075" s="5"/>
      <c r="JC1075" s="4"/>
      <c r="JD1075" s="6"/>
      <c r="JE1075" s="4"/>
      <c r="JF1075" s="6"/>
      <c r="JG1075" s="5"/>
      <c r="JH1075" s="5"/>
      <c r="JI1075" s="4"/>
      <c r="JJ1075" s="6"/>
      <c r="JK1075" s="4"/>
      <c r="JL1075" s="6"/>
      <c r="JM1075" s="5"/>
      <c r="JN1075" s="5"/>
      <c r="JO1075" s="4"/>
      <c r="JP1075" s="6"/>
      <c r="JQ1075" s="4"/>
      <c r="JR1075" s="6"/>
      <c r="JS1075" s="5"/>
      <c r="JT1075" s="5"/>
      <c r="JU1075" s="4"/>
      <c r="JV1075" s="6"/>
      <c r="JW1075" s="4"/>
      <c r="JX1075" s="6"/>
      <c r="JY1075" s="5"/>
      <c r="JZ1075" s="5"/>
      <c r="KA1075" s="4"/>
      <c r="KB1075" s="6"/>
      <c r="KC1075" s="4"/>
      <c r="KD1075" s="6"/>
      <c r="KE1075" s="5"/>
      <c r="KF1075" s="5"/>
      <c r="KG1075" s="4"/>
      <c r="KH1075" s="6"/>
      <c r="KI1075" s="4"/>
      <c r="KJ1075" s="6"/>
      <c r="KK1075" s="5"/>
      <c r="KL1075" s="5"/>
    </row>
    <row r="1076">
      <c r="A1076" s="3" t="s">
        <v>85</v>
      </c>
      <c r="B1076" s="3" t="s">
        <v>1175</v>
      </c>
      <c r="C1076" s="3" t="s">
        <v>522</v>
      </c>
      <c r="D1076" s="3" t="s">
        <v>712</v>
      </c>
      <c r="E1076" s="3" t="s">
        <v>949</v>
      </c>
      <c r="F1076" s="3" t="s">
        <v>104</v>
      </c>
      <c r="G1076" s="3" t="s">
        <v>104</v>
      </c>
      <c r="H1076" s="3" t="s">
        <v>104</v>
      </c>
      <c r="I1076" s="4"/>
      <c r="J1076" s="4">
        <f>=ROUNDDOWN({0},0)</f>
      </c>
      <c r="K1076" s="4"/>
      <c r="L1076" s="5"/>
      <c r="M1076" s="4"/>
      <c r="N1076" s="4">
        <f>=ROUNDDOWN({0},0)</f>
      </c>
      <c r="O1076" s="4"/>
      <c r="P1076" s="5"/>
      <c r="Q1076" s="4"/>
      <c r="R1076" s="6"/>
      <c r="S1076" s="4"/>
      <c r="T1076" s="6"/>
      <c r="U1076" s="5"/>
      <c r="V1076" s="5"/>
      <c r="W1076" s="4"/>
      <c r="X1076" s="6"/>
      <c r="Y1076" s="4"/>
      <c r="Z1076" s="6"/>
      <c r="AA1076" s="5"/>
      <c r="AB1076" s="5"/>
      <c r="AC1076" s="4"/>
      <c r="AD1076" s="6"/>
      <c r="AE1076" s="4"/>
      <c r="AF1076" s="6"/>
      <c r="AG1076" s="5"/>
      <c r="AH1076" s="5"/>
      <c r="AI1076" s="4"/>
      <c r="AJ1076" s="6"/>
      <c r="AK1076" s="4"/>
      <c r="AL1076" s="6"/>
      <c r="AM1076" s="5"/>
      <c r="AN1076" s="5"/>
      <c r="AO1076" s="4"/>
      <c r="AP1076" s="6"/>
      <c r="AQ1076" s="4"/>
      <c r="AR1076" s="6"/>
      <c r="AS1076" s="5"/>
      <c r="AT1076" s="5"/>
      <c r="AU1076" s="4"/>
      <c r="AV1076" s="6"/>
      <c r="AW1076" s="4"/>
      <c r="AX1076" s="6"/>
      <c r="AY1076" s="5"/>
      <c r="AZ1076" s="5"/>
      <c r="BA1076" s="4"/>
      <c r="BB1076" s="6"/>
      <c r="BC1076" s="4"/>
      <c r="BD1076" s="6"/>
      <c r="BE1076" s="5"/>
      <c r="BF1076" s="5"/>
      <c r="BG1076" s="4"/>
      <c r="BH1076" s="6"/>
      <c r="BI1076" s="4"/>
      <c r="BJ1076" s="6"/>
      <c r="BK1076" s="5"/>
      <c r="BL1076" s="5"/>
      <c r="BM1076" s="4"/>
      <c r="BN1076" s="6"/>
      <c r="BO1076" s="4"/>
      <c r="BP1076" s="6"/>
      <c r="BQ1076" s="5"/>
      <c r="BR1076" s="5"/>
      <c r="BS1076" s="4"/>
      <c r="BT1076" s="6"/>
      <c r="BU1076" s="4"/>
      <c r="BV1076" s="6"/>
      <c r="BW1076" s="5"/>
      <c r="BX1076" s="5"/>
      <c r="BY1076" s="4"/>
      <c r="BZ1076" s="6"/>
      <c r="CA1076" s="4"/>
      <c r="CB1076" s="6"/>
      <c r="CC1076" s="5"/>
      <c r="CD1076" s="5"/>
      <c r="CE1076" s="4"/>
      <c r="CF1076" s="6"/>
      <c r="CG1076" s="4"/>
      <c r="CH1076" s="6"/>
      <c r="CI1076" s="5"/>
      <c r="CJ1076" s="5"/>
      <c r="CK1076" s="4"/>
      <c r="CL1076" s="6"/>
      <c r="CM1076" s="4"/>
      <c r="CN1076" s="6"/>
      <c r="CO1076" s="5"/>
      <c r="CP1076" s="5"/>
      <c r="CQ1076" s="4"/>
      <c r="CR1076" s="6"/>
      <c r="CS1076" s="4"/>
      <c r="CT1076" s="6"/>
      <c r="CU1076" s="5"/>
      <c r="CV1076" s="5"/>
      <c r="CW1076" s="4"/>
      <c r="CX1076" s="6"/>
      <c r="CY1076" s="4"/>
      <c r="CZ1076" s="6"/>
      <c r="DA1076" s="5"/>
      <c r="DB1076" s="5"/>
      <c r="DC1076" s="4"/>
      <c r="DD1076" s="6"/>
      <c r="DE1076" s="4"/>
      <c r="DF1076" s="6"/>
      <c r="DG1076" s="5"/>
      <c r="DH1076" s="5"/>
      <c r="DI1076" s="4"/>
      <c r="DJ1076" s="6"/>
      <c r="DK1076" s="4"/>
      <c r="DL1076" s="6"/>
      <c r="DM1076" s="5"/>
      <c r="DN1076" s="5"/>
      <c r="DO1076" s="4"/>
      <c r="DP1076" s="6"/>
      <c r="DQ1076" s="4"/>
      <c r="DR1076" s="6"/>
      <c r="DS1076" s="5"/>
      <c r="DT1076" s="5"/>
      <c r="DU1076" s="4"/>
      <c r="DV1076" s="6"/>
      <c r="DW1076" s="4"/>
      <c r="DX1076" s="6"/>
      <c r="DY1076" s="5"/>
      <c r="DZ1076" s="5"/>
      <c r="EA1076" s="4"/>
      <c r="EB1076" s="6"/>
      <c r="EC1076" s="4"/>
      <c r="ED1076" s="6"/>
      <c r="EE1076" s="5"/>
      <c r="EF1076" s="5"/>
      <c r="EG1076" s="4"/>
      <c r="EH1076" s="6"/>
      <c r="EI1076" s="4"/>
      <c r="EJ1076" s="6"/>
      <c r="EK1076" s="5"/>
      <c r="EL1076" s="5"/>
      <c r="EM1076" s="4"/>
      <c r="EN1076" s="6"/>
      <c r="EO1076" s="4"/>
      <c r="EP1076" s="6"/>
      <c r="EQ1076" s="5"/>
      <c r="ER1076" s="5"/>
      <c r="ES1076" s="4"/>
      <c r="ET1076" s="6"/>
      <c r="EU1076" s="4"/>
      <c r="EV1076" s="6"/>
      <c r="EW1076" s="5"/>
      <c r="EX1076" s="5"/>
      <c r="EY1076" s="4"/>
      <c r="EZ1076" s="6"/>
      <c r="FA1076" s="4"/>
      <c r="FB1076" s="6"/>
      <c r="FC1076" s="5"/>
      <c r="FD1076" s="5"/>
      <c r="FE1076" s="4"/>
      <c r="FF1076" s="6"/>
      <c r="FG1076" s="4"/>
      <c r="FH1076" s="6"/>
      <c r="FI1076" s="5"/>
      <c r="FJ1076" s="5"/>
      <c r="FK1076" s="4"/>
      <c r="FL1076" s="6"/>
      <c r="FM1076" s="4"/>
      <c r="FN1076" s="6"/>
      <c r="FO1076" s="5"/>
      <c r="FP1076" s="5"/>
      <c r="FQ1076" s="4"/>
      <c r="FR1076" s="6"/>
      <c r="FS1076" s="4"/>
      <c r="FT1076" s="6"/>
      <c r="FU1076" s="5"/>
      <c r="FV1076" s="5"/>
      <c r="FW1076" s="4"/>
      <c r="FX1076" s="6"/>
      <c r="FY1076" s="4"/>
      <c r="FZ1076" s="6"/>
      <c r="GA1076" s="5"/>
      <c r="GB1076" s="5"/>
      <c r="GC1076" s="4"/>
      <c r="GD1076" s="6"/>
      <c r="GE1076" s="4"/>
      <c r="GF1076" s="6"/>
      <c r="GG1076" s="5"/>
      <c r="GH1076" s="5"/>
      <c r="GI1076" s="4"/>
      <c r="GJ1076" s="6"/>
      <c r="GK1076" s="4"/>
      <c r="GL1076" s="6"/>
      <c r="GM1076" s="5"/>
      <c r="GN1076" s="5"/>
      <c r="GO1076" s="4"/>
      <c r="GP1076" s="6"/>
      <c r="GQ1076" s="4"/>
      <c r="GR1076" s="6"/>
      <c r="GS1076" s="5"/>
      <c r="GT1076" s="5"/>
      <c r="GU1076" s="4"/>
      <c r="GV1076" s="6"/>
      <c r="GW1076" s="4"/>
      <c r="GX1076" s="6"/>
      <c r="GY1076" s="5"/>
      <c r="GZ1076" s="5"/>
      <c r="HA1076" s="4"/>
      <c r="HB1076" s="6"/>
      <c r="HC1076" s="4"/>
      <c r="HD1076" s="6"/>
      <c r="HE1076" s="5"/>
      <c r="HF1076" s="5"/>
      <c r="HG1076" s="4"/>
      <c r="HH1076" s="6"/>
      <c r="HI1076" s="4"/>
      <c r="HJ1076" s="6"/>
      <c r="HK1076" s="5"/>
      <c r="HL1076" s="5"/>
      <c r="HM1076" s="4"/>
      <c r="HN1076" s="6"/>
      <c r="HO1076" s="4"/>
      <c r="HP1076" s="6"/>
      <c r="HQ1076" s="5"/>
      <c r="HR1076" s="5"/>
      <c r="HS1076" s="4"/>
      <c r="HT1076" s="6"/>
      <c r="HU1076" s="4"/>
      <c r="HV1076" s="6"/>
      <c r="HW1076" s="5"/>
      <c r="HX1076" s="5"/>
      <c r="HY1076" s="4"/>
      <c r="HZ1076" s="6"/>
      <c r="IA1076" s="4"/>
      <c r="IB1076" s="6"/>
      <c r="IC1076" s="5"/>
      <c r="ID1076" s="5"/>
      <c r="IE1076" s="4"/>
      <c r="IF1076" s="6"/>
      <c r="IG1076" s="4"/>
      <c r="IH1076" s="6"/>
      <c r="II1076" s="5"/>
      <c r="IJ1076" s="5"/>
      <c r="IK1076" s="4"/>
      <c r="IL1076" s="6"/>
      <c r="IM1076" s="4"/>
      <c r="IN1076" s="6"/>
      <c r="IO1076" s="5"/>
      <c r="IP1076" s="5"/>
      <c r="IQ1076" s="4"/>
      <c r="IR1076" s="6"/>
      <c r="IS1076" s="4"/>
      <c r="IT1076" s="6"/>
      <c r="IU1076" s="5"/>
      <c r="IV1076" s="5"/>
      <c r="IW1076" s="4"/>
      <c r="IX1076" s="6"/>
      <c r="IY1076" s="4"/>
      <c r="IZ1076" s="6"/>
      <c r="JA1076" s="5"/>
      <c r="JB1076" s="5"/>
      <c r="JC1076" s="4"/>
      <c r="JD1076" s="6"/>
      <c r="JE1076" s="4"/>
      <c r="JF1076" s="6"/>
      <c r="JG1076" s="5"/>
      <c r="JH1076" s="5"/>
      <c r="JI1076" s="4"/>
      <c r="JJ1076" s="6"/>
      <c r="JK1076" s="4"/>
      <c r="JL1076" s="6"/>
      <c r="JM1076" s="5"/>
      <c r="JN1076" s="5"/>
      <c r="JO1076" s="4"/>
      <c r="JP1076" s="6"/>
      <c r="JQ1076" s="4"/>
      <c r="JR1076" s="6"/>
      <c r="JS1076" s="5"/>
      <c r="JT1076" s="5"/>
      <c r="JU1076" s="4"/>
      <c r="JV1076" s="6"/>
      <c r="JW1076" s="4"/>
      <c r="JX1076" s="6"/>
      <c r="JY1076" s="5"/>
      <c r="JZ1076" s="5"/>
      <c r="KA1076" s="4"/>
      <c r="KB1076" s="6"/>
      <c r="KC1076" s="4"/>
      <c r="KD1076" s="6"/>
      <c r="KE1076" s="5"/>
      <c r="KF1076" s="5"/>
      <c r="KG1076" s="4"/>
      <c r="KH1076" s="6"/>
      <c r="KI1076" s="4"/>
      <c r="KJ1076" s="6"/>
      <c r="KK1076" s="5"/>
      <c r="KL1076" s="5"/>
    </row>
    <row r="1077">
      <c r="A1077" s="3" t="s">
        <v>85</v>
      </c>
      <c r="B1077" s="3" t="s">
        <v>1175</v>
      </c>
      <c r="C1077" s="3" t="s">
        <v>522</v>
      </c>
      <c r="D1077" s="3" t="s">
        <v>712</v>
      </c>
      <c r="E1077" s="3" t="s">
        <v>1213</v>
      </c>
      <c r="F1077" s="3" t="s">
        <v>104</v>
      </c>
      <c r="G1077" s="3" t="s">
        <v>104</v>
      </c>
      <c r="H1077" s="3" t="s">
        <v>104</v>
      </c>
      <c r="I1077" s="4"/>
      <c r="J1077" s="4">
        <f>=ROUNDDOWN({0},0)</f>
      </c>
      <c r="K1077" s="4"/>
      <c r="L1077" s="5"/>
      <c r="M1077" s="4"/>
      <c r="N1077" s="4">
        <f>=ROUNDDOWN({0},0)</f>
      </c>
      <c r="O1077" s="4"/>
      <c r="P1077" s="5"/>
      <c r="Q1077" s="4"/>
      <c r="R1077" s="6"/>
      <c r="S1077" s="4"/>
      <c r="T1077" s="6"/>
      <c r="U1077" s="5"/>
      <c r="V1077" s="5"/>
      <c r="W1077" s="4"/>
      <c r="X1077" s="6"/>
      <c r="Y1077" s="4"/>
      <c r="Z1077" s="6"/>
      <c r="AA1077" s="5"/>
      <c r="AB1077" s="5"/>
      <c r="AC1077" s="4"/>
      <c r="AD1077" s="6"/>
      <c r="AE1077" s="4"/>
      <c r="AF1077" s="6"/>
      <c r="AG1077" s="5"/>
      <c r="AH1077" s="5"/>
      <c r="AI1077" s="4"/>
      <c r="AJ1077" s="6"/>
      <c r="AK1077" s="4"/>
      <c r="AL1077" s="6"/>
      <c r="AM1077" s="5"/>
      <c r="AN1077" s="5"/>
      <c r="AO1077" s="4"/>
      <c r="AP1077" s="6"/>
      <c r="AQ1077" s="4"/>
      <c r="AR1077" s="6"/>
      <c r="AS1077" s="5"/>
      <c r="AT1077" s="5"/>
      <c r="AU1077" s="4"/>
      <c r="AV1077" s="6"/>
      <c r="AW1077" s="4"/>
      <c r="AX1077" s="6"/>
      <c r="AY1077" s="5"/>
      <c r="AZ1077" s="5"/>
      <c r="BA1077" s="4"/>
      <c r="BB1077" s="6"/>
      <c r="BC1077" s="4"/>
      <c r="BD1077" s="6"/>
      <c r="BE1077" s="5"/>
      <c r="BF1077" s="5"/>
      <c r="BG1077" s="4"/>
      <c r="BH1077" s="6"/>
      <c r="BI1077" s="4"/>
      <c r="BJ1077" s="6"/>
      <c r="BK1077" s="5"/>
      <c r="BL1077" s="5"/>
      <c r="BM1077" s="4"/>
      <c r="BN1077" s="6"/>
      <c r="BO1077" s="4"/>
      <c r="BP1077" s="6"/>
      <c r="BQ1077" s="5"/>
      <c r="BR1077" s="5"/>
      <c r="BS1077" s="4"/>
      <c r="BT1077" s="6"/>
      <c r="BU1077" s="4"/>
      <c r="BV1077" s="6"/>
      <c r="BW1077" s="5"/>
      <c r="BX1077" s="5"/>
      <c r="BY1077" s="4"/>
      <c r="BZ1077" s="6"/>
      <c r="CA1077" s="4"/>
      <c r="CB1077" s="6"/>
      <c r="CC1077" s="5"/>
      <c r="CD1077" s="5"/>
      <c r="CE1077" s="4"/>
      <c r="CF1077" s="6"/>
      <c r="CG1077" s="4"/>
      <c r="CH1077" s="6"/>
      <c r="CI1077" s="5"/>
      <c r="CJ1077" s="5"/>
      <c r="CK1077" s="4"/>
      <c r="CL1077" s="6"/>
      <c r="CM1077" s="4"/>
      <c r="CN1077" s="6"/>
      <c r="CO1077" s="5"/>
      <c r="CP1077" s="5"/>
      <c r="CQ1077" s="4"/>
      <c r="CR1077" s="6"/>
      <c r="CS1077" s="4"/>
      <c r="CT1077" s="6"/>
      <c r="CU1077" s="5"/>
      <c r="CV1077" s="5"/>
      <c r="CW1077" s="4"/>
      <c r="CX1077" s="6"/>
      <c r="CY1077" s="4"/>
      <c r="CZ1077" s="6"/>
      <c r="DA1077" s="5"/>
      <c r="DB1077" s="5"/>
      <c r="DC1077" s="4"/>
      <c r="DD1077" s="6"/>
      <c r="DE1077" s="4"/>
      <c r="DF1077" s="6"/>
      <c r="DG1077" s="5"/>
      <c r="DH1077" s="5"/>
      <c r="DI1077" s="4"/>
      <c r="DJ1077" s="6"/>
      <c r="DK1077" s="4"/>
      <c r="DL1077" s="6"/>
      <c r="DM1077" s="5"/>
      <c r="DN1077" s="5"/>
      <c r="DO1077" s="4"/>
      <c r="DP1077" s="6"/>
      <c r="DQ1077" s="4"/>
      <c r="DR1077" s="6"/>
      <c r="DS1077" s="5"/>
      <c r="DT1077" s="5"/>
      <c r="DU1077" s="4"/>
      <c r="DV1077" s="6"/>
      <c r="DW1077" s="4"/>
      <c r="DX1077" s="6"/>
      <c r="DY1077" s="5"/>
      <c r="DZ1077" s="5"/>
      <c r="EA1077" s="4"/>
      <c r="EB1077" s="6"/>
      <c r="EC1077" s="4"/>
      <c r="ED1077" s="6"/>
      <c r="EE1077" s="5"/>
      <c r="EF1077" s="5"/>
      <c r="EG1077" s="4"/>
      <c r="EH1077" s="6"/>
      <c r="EI1077" s="4"/>
      <c r="EJ1077" s="6"/>
      <c r="EK1077" s="5"/>
      <c r="EL1077" s="5"/>
      <c r="EM1077" s="4"/>
      <c r="EN1077" s="6"/>
      <c r="EO1077" s="4"/>
      <c r="EP1077" s="6"/>
      <c r="EQ1077" s="5"/>
      <c r="ER1077" s="5"/>
      <c r="ES1077" s="4"/>
      <c r="ET1077" s="6"/>
      <c r="EU1077" s="4"/>
      <c r="EV1077" s="6"/>
      <c r="EW1077" s="5"/>
      <c r="EX1077" s="5"/>
      <c r="EY1077" s="4"/>
      <c r="EZ1077" s="6"/>
      <c r="FA1077" s="4"/>
      <c r="FB1077" s="6"/>
      <c r="FC1077" s="5"/>
      <c r="FD1077" s="5"/>
      <c r="FE1077" s="4"/>
      <c r="FF1077" s="6"/>
      <c r="FG1077" s="4"/>
      <c r="FH1077" s="6"/>
      <c r="FI1077" s="5"/>
      <c r="FJ1077" s="5"/>
      <c r="FK1077" s="4"/>
      <c r="FL1077" s="6"/>
      <c r="FM1077" s="4"/>
      <c r="FN1077" s="6"/>
      <c r="FO1077" s="5"/>
      <c r="FP1077" s="5"/>
      <c r="FQ1077" s="4"/>
      <c r="FR1077" s="6"/>
      <c r="FS1077" s="4"/>
      <c r="FT1077" s="6"/>
      <c r="FU1077" s="5"/>
      <c r="FV1077" s="5"/>
      <c r="FW1077" s="4"/>
      <c r="FX1077" s="6"/>
      <c r="FY1077" s="4"/>
      <c r="FZ1077" s="6"/>
      <c r="GA1077" s="5"/>
      <c r="GB1077" s="5"/>
      <c r="GC1077" s="4"/>
      <c r="GD1077" s="6"/>
      <c r="GE1077" s="4"/>
      <c r="GF1077" s="6"/>
      <c r="GG1077" s="5"/>
      <c r="GH1077" s="5"/>
      <c r="GI1077" s="4"/>
      <c r="GJ1077" s="6"/>
      <c r="GK1077" s="4"/>
      <c r="GL1077" s="6"/>
      <c r="GM1077" s="5"/>
      <c r="GN1077" s="5"/>
      <c r="GO1077" s="4"/>
      <c r="GP1077" s="6"/>
      <c r="GQ1077" s="4"/>
      <c r="GR1077" s="6"/>
      <c r="GS1077" s="5"/>
      <c r="GT1077" s="5"/>
      <c r="GU1077" s="4"/>
      <c r="GV1077" s="6"/>
      <c r="GW1077" s="4"/>
      <c r="GX1077" s="6"/>
      <c r="GY1077" s="5"/>
      <c r="GZ1077" s="5"/>
      <c r="HA1077" s="4"/>
      <c r="HB1077" s="6"/>
      <c r="HC1077" s="4"/>
      <c r="HD1077" s="6"/>
      <c r="HE1077" s="5"/>
      <c r="HF1077" s="5"/>
      <c r="HG1077" s="4"/>
      <c r="HH1077" s="6"/>
      <c r="HI1077" s="4"/>
      <c r="HJ1077" s="6"/>
      <c r="HK1077" s="5"/>
      <c r="HL1077" s="5"/>
      <c r="HM1077" s="4"/>
      <c r="HN1077" s="6"/>
      <c r="HO1077" s="4"/>
      <c r="HP1077" s="6"/>
      <c r="HQ1077" s="5"/>
      <c r="HR1077" s="5"/>
      <c r="HS1077" s="4"/>
      <c r="HT1077" s="6"/>
      <c r="HU1077" s="4"/>
      <c r="HV1077" s="6"/>
      <c r="HW1077" s="5"/>
      <c r="HX1077" s="5"/>
      <c r="HY1077" s="4"/>
      <c r="HZ1077" s="6"/>
      <c r="IA1077" s="4"/>
      <c r="IB1077" s="6"/>
      <c r="IC1077" s="5"/>
      <c r="ID1077" s="5"/>
      <c r="IE1077" s="4"/>
      <c r="IF1077" s="6"/>
      <c r="IG1077" s="4"/>
      <c r="IH1077" s="6"/>
      <c r="II1077" s="5"/>
      <c r="IJ1077" s="5"/>
      <c r="IK1077" s="4"/>
      <c r="IL1077" s="6"/>
      <c r="IM1077" s="4"/>
      <c r="IN1077" s="6"/>
      <c r="IO1077" s="5"/>
      <c r="IP1077" s="5"/>
      <c r="IQ1077" s="4"/>
      <c r="IR1077" s="6"/>
      <c r="IS1077" s="4"/>
      <c r="IT1077" s="6"/>
      <c r="IU1077" s="5"/>
      <c r="IV1077" s="5"/>
      <c r="IW1077" s="4"/>
      <c r="IX1077" s="6"/>
      <c r="IY1077" s="4"/>
      <c r="IZ1077" s="6"/>
      <c r="JA1077" s="5"/>
      <c r="JB1077" s="5"/>
      <c r="JC1077" s="4"/>
      <c r="JD1077" s="6"/>
      <c r="JE1077" s="4"/>
      <c r="JF1077" s="6"/>
      <c r="JG1077" s="5"/>
      <c r="JH1077" s="5"/>
      <c r="JI1077" s="4"/>
      <c r="JJ1077" s="6"/>
      <c r="JK1077" s="4"/>
      <c r="JL1077" s="6"/>
      <c r="JM1077" s="5"/>
      <c r="JN1077" s="5"/>
      <c r="JO1077" s="4"/>
      <c r="JP1077" s="6"/>
      <c r="JQ1077" s="4"/>
      <c r="JR1077" s="6"/>
      <c r="JS1077" s="5"/>
      <c r="JT1077" s="5"/>
      <c r="JU1077" s="4"/>
      <c r="JV1077" s="6"/>
      <c r="JW1077" s="4"/>
      <c r="JX1077" s="6"/>
      <c r="JY1077" s="5"/>
      <c r="JZ1077" s="5"/>
      <c r="KA1077" s="4"/>
      <c r="KB1077" s="6"/>
      <c r="KC1077" s="4"/>
      <c r="KD1077" s="6"/>
      <c r="KE1077" s="5"/>
      <c r="KF1077" s="5"/>
      <c r="KG1077" s="4"/>
      <c r="KH1077" s="6"/>
      <c r="KI1077" s="4"/>
      <c r="KJ1077" s="6"/>
      <c r="KK1077" s="5"/>
      <c r="KL1077" s="5"/>
    </row>
    <row r="1078">
      <c r="A1078" s="3" t="s">
        <v>85</v>
      </c>
      <c r="B1078" s="3" t="s">
        <v>1175</v>
      </c>
      <c r="C1078" s="3" t="s">
        <v>522</v>
      </c>
      <c r="D1078" s="3" t="s">
        <v>712</v>
      </c>
      <c r="E1078" s="3" t="s">
        <v>1214</v>
      </c>
      <c r="F1078" s="3" t="s">
        <v>104</v>
      </c>
      <c r="G1078" s="3" t="s">
        <v>104</v>
      </c>
      <c r="H1078" s="3" t="s">
        <v>104</v>
      </c>
      <c r="I1078" s="4"/>
      <c r="J1078" s="4">
        <f>=ROUNDDOWN({0},0)</f>
      </c>
      <c r="K1078" s="4"/>
      <c r="L1078" s="5"/>
      <c r="M1078" s="4"/>
      <c r="N1078" s="4">
        <f>=ROUNDDOWN({0},0)</f>
      </c>
      <c r="O1078" s="4"/>
      <c r="P1078" s="5"/>
      <c r="Q1078" s="4"/>
      <c r="R1078" s="6"/>
      <c r="S1078" s="4"/>
      <c r="T1078" s="6"/>
      <c r="U1078" s="5"/>
      <c r="V1078" s="5"/>
      <c r="W1078" s="4"/>
      <c r="X1078" s="6"/>
      <c r="Y1078" s="4"/>
      <c r="Z1078" s="6"/>
      <c r="AA1078" s="5"/>
      <c r="AB1078" s="5"/>
      <c r="AC1078" s="4"/>
      <c r="AD1078" s="6"/>
      <c r="AE1078" s="4"/>
      <c r="AF1078" s="6"/>
      <c r="AG1078" s="5"/>
      <c r="AH1078" s="5"/>
      <c r="AI1078" s="4"/>
      <c r="AJ1078" s="6"/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  <c r="AU1078" s="4"/>
      <c r="AV1078" s="6"/>
      <c r="AW1078" s="4"/>
      <c r="AX1078" s="6"/>
      <c r="AY1078" s="5"/>
      <c r="AZ1078" s="5"/>
      <c r="BA1078" s="4"/>
      <c r="BB1078" s="6"/>
      <c r="BC1078" s="4"/>
      <c r="BD1078" s="6"/>
      <c r="BE1078" s="5"/>
      <c r="BF1078" s="5"/>
      <c r="BG1078" s="4"/>
      <c r="BH1078" s="6"/>
      <c r="BI1078" s="4"/>
      <c r="BJ1078" s="6"/>
      <c r="BK1078" s="5"/>
      <c r="BL1078" s="5"/>
      <c r="BM1078" s="4"/>
      <c r="BN1078" s="6"/>
      <c r="BO1078" s="4"/>
      <c r="BP1078" s="6"/>
      <c r="BQ1078" s="5"/>
      <c r="BR1078" s="5"/>
      <c r="BS1078" s="4"/>
      <c r="BT1078" s="6"/>
      <c r="BU1078" s="4"/>
      <c r="BV1078" s="6"/>
      <c r="BW1078" s="5"/>
      <c r="BX1078" s="5"/>
      <c r="BY1078" s="4"/>
      <c r="BZ1078" s="6"/>
      <c r="CA1078" s="4"/>
      <c r="CB1078" s="6"/>
      <c r="CC1078" s="5"/>
      <c r="CD1078" s="5"/>
      <c r="CE1078" s="4"/>
      <c r="CF1078" s="6"/>
      <c r="CG1078" s="4"/>
      <c r="CH1078" s="6"/>
      <c r="CI1078" s="5"/>
      <c r="CJ1078" s="5"/>
      <c r="CK1078" s="4"/>
      <c r="CL1078" s="6"/>
      <c r="CM1078" s="4"/>
      <c r="CN1078" s="6"/>
      <c r="CO1078" s="5"/>
      <c r="CP1078" s="5"/>
      <c r="CQ1078" s="4"/>
      <c r="CR1078" s="6"/>
      <c r="CS1078" s="4"/>
      <c r="CT1078" s="6"/>
      <c r="CU1078" s="5"/>
      <c r="CV1078" s="5"/>
      <c r="CW1078" s="4"/>
      <c r="CX1078" s="6"/>
      <c r="CY1078" s="4"/>
      <c r="CZ1078" s="6"/>
      <c r="DA1078" s="5"/>
      <c r="DB1078" s="5"/>
      <c r="DC1078" s="4"/>
      <c r="DD1078" s="6"/>
      <c r="DE1078" s="4"/>
      <c r="DF1078" s="6"/>
      <c r="DG1078" s="5"/>
      <c r="DH1078" s="5"/>
      <c r="DI1078" s="4"/>
      <c r="DJ1078" s="6"/>
      <c r="DK1078" s="4"/>
      <c r="DL1078" s="6"/>
      <c r="DM1078" s="5"/>
      <c r="DN1078" s="5"/>
      <c r="DO1078" s="4"/>
      <c r="DP1078" s="6"/>
      <c r="DQ1078" s="4"/>
      <c r="DR1078" s="6"/>
      <c r="DS1078" s="5"/>
      <c r="DT1078" s="5"/>
      <c r="DU1078" s="4"/>
      <c r="DV1078" s="6"/>
      <c r="DW1078" s="4"/>
      <c r="DX1078" s="6"/>
      <c r="DY1078" s="5"/>
      <c r="DZ1078" s="5"/>
      <c r="EA1078" s="4"/>
      <c r="EB1078" s="6"/>
      <c r="EC1078" s="4"/>
      <c r="ED1078" s="6"/>
      <c r="EE1078" s="5"/>
      <c r="EF1078" s="5"/>
      <c r="EG1078" s="4"/>
      <c r="EH1078" s="6"/>
      <c r="EI1078" s="4"/>
      <c r="EJ1078" s="6"/>
      <c r="EK1078" s="5"/>
      <c r="EL1078" s="5"/>
      <c r="EM1078" s="4"/>
      <c r="EN1078" s="6"/>
      <c r="EO1078" s="4"/>
      <c r="EP1078" s="6"/>
      <c r="EQ1078" s="5"/>
      <c r="ER1078" s="5"/>
      <c r="ES1078" s="4"/>
      <c r="ET1078" s="6"/>
      <c r="EU1078" s="4"/>
      <c r="EV1078" s="6"/>
      <c r="EW1078" s="5"/>
      <c r="EX1078" s="5"/>
      <c r="EY1078" s="4"/>
      <c r="EZ1078" s="6"/>
      <c r="FA1078" s="4"/>
      <c r="FB1078" s="6"/>
      <c r="FC1078" s="5"/>
      <c r="FD1078" s="5"/>
      <c r="FE1078" s="4"/>
      <c r="FF1078" s="6"/>
      <c r="FG1078" s="4"/>
      <c r="FH1078" s="6"/>
      <c r="FI1078" s="5"/>
      <c r="FJ1078" s="5"/>
      <c r="FK1078" s="4"/>
      <c r="FL1078" s="6"/>
      <c r="FM1078" s="4"/>
      <c r="FN1078" s="6"/>
      <c r="FO1078" s="5"/>
      <c r="FP1078" s="5"/>
      <c r="FQ1078" s="4"/>
      <c r="FR1078" s="6"/>
      <c r="FS1078" s="4"/>
      <c r="FT1078" s="6"/>
      <c r="FU1078" s="5"/>
      <c r="FV1078" s="5"/>
      <c r="FW1078" s="4"/>
      <c r="FX1078" s="6"/>
      <c r="FY1078" s="4"/>
      <c r="FZ1078" s="6"/>
      <c r="GA1078" s="5"/>
      <c r="GB1078" s="5"/>
      <c r="GC1078" s="4"/>
      <c r="GD1078" s="6"/>
      <c r="GE1078" s="4"/>
      <c r="GF1078" s="6"/>
      <c r="GG1078" s="5"/>
      <c r="GH1078" s="5"/>
      <c r="GI1078" s="4"/>
      <c r="GJ1078" s="6"/>
      <c r="GK1078" s="4"/>
      <c r="GL1078" s="6"/>
      <c r="GM1078" s="5"/>
      <c r="GN1078" s="5"/>
      <c r="GO1078" s="4"/>
      <c r="GP1078" s="6"/>
      <c r="GQ1078" s="4"/>
      <c r="GR1078" s="6"/>
      <c r="GS1078" s="5"/>
      <c r="GT1078" s="5"/>
      <c r="GU1078" s="4"/>
      <c r="GV1078" s="6"/>
      <c r="GW1078" s="4"/>
      <c r="GX1078" s="6"/>
      <c r="GY1078" s="5"/>
      <c r="GZ1078" s="5"/>
      <c r="HA1078" s="4"/>
      <c r="HB1078" s="6"/>
      <c r="HC1078" s="4"/>
      <c r="HD1078" s="6"/>
      <c r="HE1078" s="5"/>
      <c r="HF1078" s="5"/>
      <c r="HG1078" s="4"/>
      <c r="HH1078" s="6"/>
      <c r="HI1078" s="4"/>
      <c r="HJ1078" s="6"/>
      <c r="HK1078" s="5"/>
      <c r="HL1078" s="5"/>
      <c r="HM1078" s="4"/>
      <c r="HN1078" s="6"/>
      <c r="HO1078" s="4"/>
      <c r="HP1078" s="6"/>
      <c r="HQ1078" s="5"/>
      <c r="HR1078" s="5"/>
      <c r="HS1078" s="4"/>
      <c r="HT1078" s="6"/>
      <c r="HU1078" s="4"/>
      <c r="HV1078" s="6"/>
      <c r="HW1078" s="5"/>
      <c r="HX1078" s="5"/>
      <c r="HY1078" s="4"/>
      <c r="HZ1078" s="6"/>
      <c r="IA1078" s="4"/>
      <c r="IB1078" s="6"/>
      <c r="IC1078" s="5"/>
      <c r="ID1078" s="5"/>
      <c r="IE1078" s="4"/>
      <c r="IF1078" s="6"/>
      <c r="IG1078" s="4"/>
      <c r="IH1078" s="6"/>
      <c r="II1078" s="5"/>
      <c r="IJ1078" s="5"/>
      <c r="IK1078" s="4"/>
      <c r="IL1078" s="6"/>
      <c r="IM1078" s="4"/>
      <c r="IN1078" s="6"/>
      <c r="IO1078" s="5"/>
      <c r="IP1078" s="5"/>
      <c r="IQ1078" s="4"/>
      <c r="IR1078" s="6"/>
      <c r="IS1078" s="4"/>
      <c r="IT1078" s="6"/>
      <c r="IU1078" s="5"/>
      <c r="IV1078" s="5"/>
      <c r="IW1078" s="4"/>
      <c r="IX1078" s="6"/>
      <c r="IY1078" s="4"/>
      <c r="IZ1078" s="6"/>
      <c r="JA1078" s="5"/>
      <c r="JB1078" s="5"/>
      <c r="JC1078" s="4"/>
      <c r="JD1078" s="6"/>
      <c r="JE1078" s="4"/>
      <c r="JF1078" s="6"/>
      <c r="JG1078" s="5"/>
      <c r="JH1078" s="5"/>
      <c r="JI1078" s="4"/>
      <c r="JJ1078" s="6"/>
      <c r="JK1078" s="4"/>
      <c r="JL1078" s="6"/>
      <c r="JM1078" s="5"/>
      <c r="JN1078" s="5"/>
      <c r="JO1078" s="4"/>
      <c r="JP1078" s="6"/>
      <c r="JQ1078" s="4"/>
      <c r="JR1078" s="6"/>
      <c r="JS1078" s="5"/>
      <c r="JT1078" s="5"/>
      <c r="JU1078" s="4"/>
      <c r="JV1078" s="6"/>
      <c r="JW1078" s="4"/>
      <c r="JX1078" s="6"/>
      <c r="JY1078" s="5"/>
      <c r="JZ1078" s="5"/>
      <c r="KA1078" s="4"/>
      <c r="KB1078" s="6"/>
      <c r="KC1078" s="4"/>
      <c r="KD1078" s="6"/>
      <c r="KE1078" s="5"/>
      <c r="KF1078" s="5"/>
      <c r="KG1078" s="4"/>
      <c r="KH1078" s="6"/>
      <c r="KI1078" s="4"/>
      <c r="KJ1078" s="6"/>
      <c r="KK1078" s="5"/>
      <c r="KL1078" s="5"/>
    </row>
    <row r="1079">
      <c r="A1079" s="3" t="s">
        <v>85</v>
      </c>
      <c r="B1079" s="3" t="s">
        <v>1175</v>
      </c>
      <c r="C1079" s="3" t="s">
        <v>522</v>
      </c>
      <c r="D1079" s="3" t="s">
        <v>712</v>
      </c>
      <c r="E1079" s="3" t="s">
        <v>1033</v>
      </c>
      <c r="F1079" s="3" t="s">
        <v>104</v>
      </c>
      <c r="G1079" s="3" t="s">
        <v>104</v>
      </c>
      <c r="H1079" s="3" t="s">
        <v>104</v>
      </c>
      <c r="I1079" s="4"/>
      <c r="J1079" s="4">
        <f>=ROUNDDOWN({0},0)</f>
      </c>
      <c r="K1079" s="4"/>
      <c r="L1079" s="5"/>
      <c r="M1079" s="4"/>
      <c r="N1079" s="4">
        <f>=ROUNDDOWN({0},0)</f>
      </c>
      <c r="O1079" s="4"/>
      <c r="P1079" s="5"/>
      <c r="Q1079" s="4"/>
      <c r="R1079" s="6"/>
      <c r="S1079" s="4"/>
      <c r="T1079" s="6"/>
      <c r="U1079" s="5"/>
      <c r="V1079" s="5"/>
      <c r="W1079" s="4"/>
      <c r="X1079" s="6"/>
      <c r="Y1079" s="4"/>
      <c r="Z1079" s="6"/>
      <c r="AA1079" s="5"/>
      <c r="AB1079" s="5"/>
      <c r="AC1079" s="4"/>
      <c r="AD1079" s="6"/>
      <c r="AE1079" s="4"/>
      <c r="AF1079" s="6"/>
      <c r="AG1079" s="5"/>
      <c r="AH1079" s="5"/>
      <c r="AI1079" s="4"/>
      <c r="AJ1079" s="6"/>
      <c r="AK1079" s="4"/>
      <c r="AL1079" s="6"/>
      <c r="AM1079" s="5"/>
      <c r="AN1079" s="5"/>
      <c r="AO1079" s="4"/>
      <c r="AP1079" s="6"/>
      <c r="AQ1079" s="4"/>
      <c r="AR1079" s="6"/>
      <c r="AS1079" s="5"/>
      <c r="AT1079" s="5"/>
      <c r="AU1079" s="4"/>
      <c r="AV1079" s="6"/>
      <c r="AW1079" s="4"/>
      <c r="AX1079" s="6"/>
      <c r="AY1079" s="5"/>
      <c r="AZ1079" s="5"/>
      <c r="BA1079" s="4"/>
      <c r="BB1079" s="6"/>
      <c r="BC1079" s="4"/>
      <c r="BD1079" s="6"/>
      <c r="BE1079" s="5"/>
      <c r="BF1079" s="5"/>
      <c r="BG1079" s="4"/>
      <c r="BH1079" s="6"/>
      <c r="BI1079" s="4"/>
      <c r="BJ1079" s="6"/>
      <c r="BK1079" s="5"/>
      <c r="BL1079" s="5"/>
      <c r="BM1079" s="4"/>
      <c r="BN1079" s="6"/>
      <c r="BO1079" s="4"/>
      <c r="BP1079" s="6"/>
      <c r="BQ1079" s="5"/>
      <c r="BR1079" s="5"/>
      <c r="BS1079" s="4"/>
      <c r="BT1079" s="6"/>
      <c r="BU1079" s="4"/>
      <c r="BV1079" s="6"/>
      <c r="BW1079" s="5"/>
      <c r="BX1079" s="5"/>
      <c r="BY1079" s="4"/>
      <c r="BZ1079" s="6"/>
      <c r="CA1079" s="4"/>
      <c r="CB1079" s="6"/>
      <c r="CC1079" s="5"/>
      <c r="CD1079" s="5"/>
      <c r="CE1079" s="4"/>
      <c r="CF1079" s="6"/>
      <c r="CG1079" s="4"/>
      <c r="CH1079" s="6"/>
      <c r="CI1079" s="5"/>
      <c r="CJ1079" s="5"/>
      <c r="CK1079" s="4"/>
      <c r="CL1079" s="6"/>
      <c r="CM1079" s="4"/>
      <c r="CN1079" s="6"/>
      <c r="CO1079" s="5"/>
      <c r="CP1079" s="5"/>
      <c r="CQ1079" s="4"/>
      <c r="CR1079" s="6"/>
      <c r="CS1079" s="4"/>
      <c r="CT1079" s="6"/>
      <c r="CU1079" s="5"/>
      <c r="CV1079" s="5"/>
      <c r="CW1079" s="4"/>
      <c r="CX1079" s="6"/>
      <c r="CY1079" s="4"/>
      <c r="CZ1079" s="6"/>
      <c r="DA1079" s="5"/>
      <c r="DB1079" s="5"/>
      <c r="DC1079" s="4"/>
      <c r="DD1079" s="6"/>
      <c r="DE1079" s="4"/>
      <c r="DF1079" s="6"/>
      <c r="DG1079" s="5"/>
      <c r="DH1079" s="5"/>
      <c r="DI1079" s="4"/>
      <c r="DJ1079" s="6"/>
      <c r="DK1079" s="4"/>
      <c r="DL1079" s="6"/>
      <c r="DM1079" s="5"/>
      <c r="DN1079" s="5"/>
      <c r="DO1079" s="4"/>
      <c r="DP1079" s="6"/>
      <c r="DQ1079" s="4"/>
      <c r="DR1079" s="6"/>
      <c r="DS1079" s="5"/>
      <c r="DT1079" s="5"/>
      <c r="DU1079" s="4"/>
      <c r="DV1079" s="6"/>
      <c r="DW1079" s="4"/>
      <c r="DX1079" s="6"/>
      <c r="DY1079" s="5"/>
      <c r="DZ1079" s="5"/>
      <c r="EA1079" s="4"/>
      <c r="EB1079" s="6"/>
      <c r="EC1079" s="4"/>
      <c r="ED1079" s="6"/>
      <c r="EE1079" s="5"/>
      <c r="EF1079" s="5"/>
      <c r="EG1079" s="4"/>
      <c r="EH1079" s="6"/>
      <c r="EI1079" s="4"/>
      <c r="EJ1079" s="6"/>
      <c r="EK1079" s="5"/>
      <c r="EL1079" s="5"/>
      <c r="EM1079" s="4"/>
      <c r="EN1079" s="6"/>
      <c r="EO1079" s="4"/>
      <c r="EP1079" s="6"/>
      <c r="EQ1079" s="5"/>
      <c r="ER1079" s="5"/>
      <c r="ES1079" s="4"/>
      <c r="ET1079" s="6"/>
      <c r="EU1079" s="4"/>
      <c r="EV1079" s="6"/>
      <c r="EW1079" s="5"/>
      <c r="EX1079" s="5"/>
      <c r="EY1079" s="4"/>
      <c r="EZ1079" s="6"/>
      <c r="FA1079" s="4"/>
      <c r="FB1079" s="6"/>
      <c r="FC1079" s="5"/>
      <c r="FD1079" s="5"/>
      <c r="FE1079" s="4"/>
      <c r="FF1079" s="6"/>
      <c r="FG1079" s="4"/>
      <c r="FH1079" s="6"/>
      <c r="FI1079" s="5"/>
      <c r="FJ1079" s="5"/>
      <c r="FK1079" s="4"/>
      <c r="FL1079" s="6"/>
      <c r="FM1079" s="4"/>
      <c r="FN1079" s="6"/>
      <c r="FO1079" s="5"/>
      <c r="FP1079" s="5"/>
      <c r="FQ1079" s="4"/>
      <c r="FR1079" s="6"/>
      <c r="FS1079" s="4"/>
      <c r="FT1079" s="6"/>
      <c r="FU1079" s="5"/>
      <c r="FV1079" s="5"/>
      <c r="FW1079" s="4"/>
      <c r="FX1079" s="6"/>
      <c r="FY1079" s="4"/>
      <c r="FZ1079" s="6"/>
      <c r="GA1079" s="5"/>
      <c r="GB1079" s="5"/>
      <c r="GC1079" s="4"/>
      <c r="GD1079" s="6"/>
      <c r="GE1079" s="4"/>
      <c r="GF1079" s="6"/>
      <c r="GG1079" s="5"/>
      <c r="GH1079" s="5"/>
      <c r="GI1079" s="4"/>
      <c r="GJ1079" s="6"/>
      <c r="GK1079" s="4"/>
      <c r="GL1079" s="6"/>
      <c r="GM1079" s="5"/>
      <c r="GN1079" s="5"/>
      <c r="GO1079" s="4"/>
      <c r="GP1079" s="6"/>
      <c r="GQ1079" s="4"/>
      <c r="GR1079" s="6"/>
      <c r="GS1079" s="5"/>
      <c r="GT1079" s="5"/>
      <c r="GU1079" s="4"/>
      <c r="GV1079" s="6"/>
      <c r="GW1079" s="4"/>
      <c r="GX1079" s="6"/>
      <c r="GY1079" s="5"/>
      <c r="GZ1079" s="5"/>
      <c r="HA1079" s="4"/>
      <c r="HB1079" s="6"/>
      <c r="HC1079" s="4"/>
      <c r="HD1079" s="6"/>
      <c r="HE1079" s="5"/>
      <c r="HF1079" s="5"/>
      <c r="HG1079" s="4"/>
      <c r="HH1079" s="6"/>
      <c r="HI1079" s="4"/>
      <c r="HJ1079" s="6"/>
      <c r="HK1079" s="5"/>
      <c r="HL1079" s="5"/>
      <c r="HM1079" s="4"/>
      <c r="HN1079" s="6"/>
      <c r="HO1079" s="4"/>
      <c r="HP1079" s="6"/>
      <c r="HQ1079" s="5"/>
      <c r="HR1079" s="5"/>
      <c r="HS1079" s="4"/>
      <c r="HT1079" s="6"/>
      <c r="HU1079" s="4"/>
      <c r="HV1079" s="6"/>
      <c r="HW1079" s="5"/>
      <c r="HX1079" s="5"/>
      <c r="HY1079" s="4"/>
      <c r="HZ1079" s="6"/>
      <c r="IA1079" s="4"/>
      <c r="IB1079" s="6"/>
      <c r="IC1079" s="5"/>
      <c r="ID1079" s="5"/>
      <c r="IE1079" s="4"/>
      <c r="IF1079" s="6"/>
      <c r="IG1079" s="4"/>
      <c r="IH1079" s="6"/>
      <c r="II1079" s="5"/>
      <c r="IJ1079" s="5"/>
      <c r="IK1079" s="4"/>
      <c r="IL1079" s="6"/>
      <c r="IM1079" s="4"/>
      <c r="IN1079" s="6"/>
      <c r="IO1079" s="5"/>
      <c r="IP1079" s="5"/>
      <c r="IQ1079" s="4"/>
      <c r="IR1079" s="6"/>
      <c r="IS1079" s="4"/>
      <c r="IT1079" s="6"/>
      <c r="IU1079" s="5"/>
      <c r="IV1079" s="5"/>
      <c r="IW1079" s="4"/>
      <c r="IX1079" s="6"/>
      <c r="IY1079" s="4"/>
      <c r="IZ1079" s="6"/>
      <c r="JA1079" s="5"/>
      <c r="JB1079" s="5"/>
      <c r="JC1079" s="4"/>
      <c r="JD1079" s="6"/>
      <c r="JE1079" s="4"/>
      <c r="JF1079" s="6"/>
      <c r="JG1079" s="5"/>
      <c r="JH1079" s="5"/>
      <c r="JI1079" s="4"/>
      <c r="JJ1079" s="6"/>
      <c r="JK1079" s="4"/>
      <c r="JL1079" s="6"/>
      <c r="JM1079" s="5"/>
      <c r="JN1079" s="5"/>
      <c r="JO1079" s="4"/>
      <c r="JP1079" s="6"/>
      <c r="JQ1079" s="4"/>
      <c r="JR1079" s="6"/>
      <c r="JS1079" s="5"/>
      <c r="JT1079" s="5"/>
      <c r="JU1079" s="4"/>
      <c r="JV1079" s="6"/>
      <c r="JW1079" s="4"/>
      <c r="JX1079" s="6"/>
      <c r="JY1079" s="5"/>
      <c r="JZ1079" s="5"/>
      <c r="KA1079" s="4"/>
      <c r="KB1079" s="6"/>
      <c r="KC1079" s="4"/>
      <c r="KD1079" s="6"/>
      <c r="KE1079" s="5"/>
      <c r="KF1079" s="5"/>
      <c r="KG1079" s="4"/>
      <c r="KH1079" s="6"/>
      <c r="KI1079" s="4"/>
      <c r="KJ1079" s="6"/>
      <c r="KK1079" s="5"/>
      <c r="KL1079" s="5"/>
    </row>
    <row r="1080">
      <c r="A1080" s="3" t="s">
        <v>85</v>
      </c>
      <c r="B1080" s="3" t="s">
        <v>1175</v>
      </c>
      <c r="C1080" s="3" t="s">
        <v>522</v>
      </c>
      <c r="D1080" s="3" t="s">
        <v>712</v>
      </c>
      <c r="E1080" s="3" t="s">
        <v>1215</v>
      </c>
      <c r="F1080" s="3" t="s">
        <v>104</v>
      </c>
      <c r="G1080" s="3" t="s">
        <v>104</v>
      </c>
      <c r="H1080" s="3" t="s">
        <v>104</v>
      </c>
      <c r="I1080" s="4"/>
      <c r="J1080" s="4">
        <f>=ROUNDDOWN({0},0)</f>
      </c>
      <c r="K1080" s="4"/>
      <c r="L1080" s="5"/>
      <c r="M1080" s="4"/>
      <c r="N1080" s="4">
        <f>=ROUNDDOWN({0},0)</f>
      </c>
      <c r="O1080" s="4"/>
      <c r="P1080" s="5"/>
      <c r="Q1080" s="4"/>
      <c r="R1080" s="6"/>
      <c r="S1080" s="4"/>
      <c r="T1080" s="6"/>
      <c r="U1080" s="5"/>
      <c r="V1080" s="5"/>
      <c r="W1080" s="4"/>
      <c r="X1080" s="6"/>
      <c r="Y1080" s="4"/>
      <c r="Z1080" s="6"/>
      <c r="AA1080" s="5"/>
      <c r="AB1080" s="5"/>
      <c r="AC1080" s="4"/>
      <c r="AD1080" s="6"/>
      <c r="AE1080" s="4"/>
      <c r="AF1080" s="6"/>
      <c r="AG1080" s="5"/>
      <c r="AH1080" s="5"/>
      <c r="AI1080" s="4"/>
      <c r="AJ1080" s="6"/>
      <c r="AK1080" s="4"/>
      <c r="AL1080" s="6"/>
      <c r="AM1080" s="5"/>
      <c r="AN1080" s="5"/>
      <c r="AO1080" s="4"/>
      <c r="AP1080" s="6"/>
      <c r="AQ1080" s="4"/>
      <c r="AR1080" s="6"/>
      <c r="AS1080" s="5"/>
      <c r="AT1080" s="5"/>
      <c r="AU1080" s="4"/>
      <c r="AV1080" s="6"/>
      <c r="AW1080" s="4"/>
      <c r="AX1080" s="6"/>
      <c r="AY1080" s="5"/>
      <c r="AZ1080" s="5"/>
      <c r="BA1080" s="4"/>
      <c r="BB1080" s="6"/>
      <c r="BC1080" s="4"/>
      <c r="BD1080" s="6"/>
      <c r="BE1080" s="5"/>
      <c r="BF1080" s="5"/>
      <c r="BG1080" s="4"/>
      <c r="BH1080" s="6"/>
      <c r="BI1080" s="4"/>
      <c r="BJ1080" s="6"/>
      <c r="BK1080" s="5"/>
      <c r="BL1080" s="5"/>
      <c r="BM1080" s="4"/>
      <c r="BN1080" s="6"/>
      <c r="BO1080" s="4"/>
      <c r="BP1080" s="6"/>
      <c r="BQ1080" s="5"/>
      <c r="BR1080" s="5"/>
      <c r="BS1080" s="4"/>
      <c r="BT1080" s="6"/>
      <c r="BU1080" s="4"/>
      <c r="BV1080" s="6"/>
      <c r="BW1080" s="5"/>
      <c r="BX1080" s="5"/>
      <c r="BY1080" s="4"/>
      <c r="BZ1080" s="6"/>
      <c r="CA1080" s="4"/>
      <c r="CB1080" s="6"/>
      <c r="CC1080" s="5"/>
      <c r="CD1080" s="5"/>
      <c r="CE1080" s="4"/>
      <c r="CF1080" s="6"/>
      <c r="CG1080" s="4"/>
      <c r="CH1080" s="6"/>
      <c r="CI1080" s="5"/>
      <c r="CJ1080" s="5"/>
      <c r="CK1080" s="4"/>
      <c r="CL1080" s="6"/>
      <c r="CM1080" s="4"/>
      <c r="CN1080" s="6"/>
      <c r="CO1080" s="5"/>
      <c r="CP1080" s="5"/>
      <c r="CQ1080" s="4"/>
      <c r="CR1080" s="6"/>
      <c r="CS1080" s="4"/>
      <c r="CT1080" s="6"/>
      <c r="CU1080" s="5"/>
      <c r="CV1080" s="5"/>
      <c r="CW1080" s="4"/>
      <c r="CX1080" s="6"/>
      <c r="CY1080" s="4"/>
      <c r="CZ1080" s="6"/>
      <c r="DA1080" s="5"/>
      <c r="DB1080" s="5"/>
      <c r="DC1080" s="4"/>
      <c r="DD1080" s="6"/>
      <c r="DE1080" s="4"/>
      <c r="DF1080" s="6"/>
      <c r="DG1080" s="5"/>
      <c r="DH1080" s="5"/>
      <c r="DI1080" s="4"/>
      <c r="DJ1080" s="6"/>
      <c r="DK1080" s="4"/>
      <c r="DL1080" s="6"/>
      <c r="DM1080" s="5"/>
      <c r="DN1080" s="5"/>
      <c r="DO1080" s="4"/>
      <c r="DP1080" s="6"/>
      <c r="DQ1080" s="4"/>
      <c r="DR1080" s="6"/>
      <c r="DS1080" s="5"/>
      <c r="DT1080" s="5"/>
      <c r="DU1080" s="4"/>
      <c r="DV1080" s="6"/>
      <c r="DW1080" s="4"/>
      <c r="DX1080" s="6"/>
      <c r="DY1080" s="5"/>
      <c r="DZ1080" s="5"/>
      <c r="EA1080" s="4"/>
      <c r="EB1080" s="6"/>
      <c r="EC1080" s="4"/>
      <c r="ED1080" s="6"/>
      <c r="EE1080" s="5"/>
      <c r="EF1080" s="5"/>
      <c r="EG1080" s="4"/>
      <c r="EH1080" s="6"/>
      <c r="EI1080" s="4"/>
      <c r="EJ1080" s="6"/>
      <c r="EK1080" s="5"/>
      <c r="EL1080" s="5"/>
      <c r="EM1080" s="4"/>
      <c r="EN1080" s="6"/>
      <c r="EO1080" s="4"/>
      <c r="EP1080" s="6"/>
      <c r="EQ1080" s="5"/>
      <c r="ER1080" s="5"/>
      <c r="ES1080" s="4"/>
      <c r="ET1080" s="6"/>
      <c r="EU1080" s="4"/>
      <c r="EV1080" s="6"/>
      <c r="EW1080" s="5"/>
      <c r="EX1080" s="5"/>
      <c r="EY1080" s="4"/>
      <c r="EZ1080" s="6"/>
      <c r="FA1080" s="4"/>
      <c r="FB1080" s="6"/>
      <c r="FC1080" s="5"/>
      <c r="FD1080" s="5"/>
      <c r="FE1080" s="4"/>
      <c r="FF1080" s="6"/>
      <c r="FG1080" s="4"/>
      <c r="FH1080" s="6"/>
      <c r="FI1080" s="5"/>
      <c r="FJ1080" s="5"/>
      <c r="FK1080" s="4"/>
      <c r="FL1080" s="6"/>
      <c r="FM1080" s="4"/>
      <c r="FN1080" s="6"/>
      <c r="FO1080" s="5"/>
      <c r="FP1080" s="5"/>
      <c r="FQ1080" s="4"/>
      <c r="FR1080" s="6"/>
      <c r="FS1080" s="4"/>
      <c r="FT1080" s="6"/>
      <c r="FU1080" s="5"/>
      <c r="FV1080" s="5"/>
      <c r="FW1080" s="4"/>
      <c r="FX1080" s="6"/>
      <c r="FY1080" s="4"/>
      <c r="FZ1080" s="6"/>
      <c r="GA1080" s="5"/>
      <c r="GB1080" s="5"/>
      <c r="GC1080" s="4"/>
      <c r="GD1080" s="6"/>
      <c r="GE1080" s="4"/>
      <c r="GF1080" s="6"/>
      <c r="GG1080" s="5"/>
      <c r="GH1080" s="5"/>
      <c r="GI1080" s="4"/>
      <c r="GJ1080" s="6"/>
      <c r="GK1080" s="4"/>
      <c r="GL1080" s="6"/>
      <c r="GM1080" s="5"/>
      <c r="GN1080" s="5"/>
      <c r="GO1080" s="4"/>
      <c r="GP1080" s="6"/>
      <c r="GQ1080" s="4"/>
      <c r="GR1080" s="6"/>
      <c r="GS1080" s="5"/>
      <c r="GT1080" s="5"/>
      <c r="GU1080" s="4"/>
      <c r="GV1080" s="6"/>
      <c r="GW1080" s="4"/>
      <c r="GX1080" s="6"/>
      <c r="GY1080" s="5"/>
      <c r="GZ1080" s="5"/>
      <c r="HA1080" s="4"/>
      <c r="HB1080" s="6"/>
      <c r="HC1080" s="4"/>
      <c r="HD1080" s="6"/>
      <c r="HE1080" s="5"/>
      <c r="HF1080" s="5"/>
      <c r="HG1080" s="4"/>
      <c r="HH1080" s="6"/>
      <c r="HI1080" s="4"/>
      <c r="HJ1080" s="6"/>
      <c r="HK1080" s="5"/>
      <c r="HL1080" s="5"/>
      <c r="HM1080" s="4"/>
      <c r="HN1080" s="6"/>
      <c r="HO1080" s="4"/>
      <c r="HP1080" s="6"/>
      <c r="HQ1080" s="5"/>
      <c r="HR1080" s="5"/>
      <c r="HS1080" s="4"/>
      <c r="HT1080" s="6"/>
      <c r="HU1080" s="4"/>
      <c r="HV1080" s="6"/>
      <c r="HW1080" s="5"/>
      <c r="HX1080" s="5"/>
      <c r="HY1080" s="4"/>
      <c r="HZ1080" s="6"/>
      <c r="IA1080" s="4"/>
      <c r="IB1080" s="6"/>
      <c r="IC1080" s="5"/>
      <c r="ID1080" s="5"/>
      <c r="IE1080" s="4"/>
      <c r="IF1080" s="6"/>
      <c r="IG1080" s="4"/>
      <c r="IH1080" s="6"/>
      <c r="II1080" s="5"/>
      <c r="IJ1080" s="5"/>
      <c r="IK1080" s="4"/>
      <c r="IL1080" s="6"/>
      <c r="IM1080" s="4"/>
      <c r="IN1080" s="6"/>
      <c r="IO1080" s="5"/>
      <c r="IP1080" s="5"/>
      <c r="IQ1080" s="4"/>
      <c r="IR1080" s="6"/>
      <c r="IS1080" s="4"/>
      <c r="IT1080" s="6"/>
      <c r="IU1080" s="5"/>
      <c r="IV1080" s="5"/>
      <c r="IW1080" s="4"/>
      <c r="IX1080" s="6"/>
      <c r="IY1080" s="4"/>
      <c r="IZ1080" s="6"/>
      <c r="JA1080" s="5"/>
      <c r="JB1080" s="5"/>
      <c r="JC1080" s="4"/>
      <c r="JD1080" s="6"/>
      <c r="JE1080" s="4"/>
      <c r="JF1080" s="6"/>
      <c r="JG1080" s="5"/>
      <c r="JH1080" s="5"/>
      <c r="JI1080" s="4"/>
      <c r="JJ1080" s="6"/>
      <c r="JK1080" s="4"/>
      <c r="JL1080" s="6"/>
      <c r="JM1080" s="5"/>
      <c r="JN1080" s="5"/>
      <c r="JO1080" s="4"/>
      <c r="JP1080" s="6"/>
      <c r="JQ1080" s="4"/>
      <c r="JR1080" s="6"/>
      <c r="JS1080" s="5"/>
      <c r="JT1080" s="5"/>
      <c r="JU1080" s="4"/>
      <c r="JV1080" s="6"/>
      <c r="JW1080" s="4"/>
      <c r="JX1080" s="6"/>
      <c r="JY1080" s="5"/>
      <c r="JZ1080" s="5"/>
      <c r="KA1080" s="4"/>
      <c r="KB1080" s="6"/>
      <c r="KC1080" s="4"/>
      <c r="KD1080" s="6"/>
      <c r="KE1080" s="5"/>
      <c r="KF1080" s="5"/>
      <c r="KG1080" s="4"/>
      <c r="KH1080" s="6"/>
      <c r="KI1080" s="4"/>
      <c r="KJ1080" s="6"/>
      <c r="KK1080" s="5"/>
      <c r="KL1080" s="5"/>
    </row>
    <row r="1081">
      <c r="A1081" s="3" t="s">
        <v>85</v>
      </c>
      <c r="B1081" s="3" t="s">
        <v>1175</v>
      </c>
      <c r="C1081" s="3" t="s">
        <v>522</v>
      </c>
      <c r="D1081" s="3" t="s">
        <v>712</v>
      </c>
      <c r="E1081" s="3" t="s">
        <v>946</v>
      </c>
      <c r="F1081" s="3" t="s">
        <v>104</v>
      </c>
      <c r="G1081" s="3" t="s">
        <v>104</v>
      </c>
      <c r="H1081" s="3" t="s">
        <v>104</v>
      </c>
      <c r="I1081" s="4"/>
      <c r="J1081" s="4">
        <f>=ROUNDDOWN({0},0)</f>
      </c>
      <c r="K1081" s="4"/>
      <c r="L1081" s="5"/>
      <c r="M1081" s="4"/>
      <c r="N1081" s="4">
        <f>=ROUNDDOWN({0},0)</f>
      </c>
      <c r="O1081" s="4"/>
      <c r="P1081" s="5"/>
      <c r="Q1081" s="4"/>
      <c r="R1081" s="6"/>
      <c r="S1081" s="4"/>
      <c r="T1081" s="6"/>
      <c r="U1081" s="5"/>
      <c r="V1081" s="5"/>
      <c r="W1081" s="4"/>
      <c r="X1081" s="6"/>
      <c r="Y1081" s="4"/>
      <c r="Z1081" s="6"/>
      <c r="AA1081" s="5"/>
      <c r="AB1081" s="5"/>
      <c r="AC1081" s="4"/>
      <c r="AD1081" s="6"/>
      <c r="AE1081" s="4"/>
      <c r="AF1081" s="6"/>
      <c r="AG1081" s="5"/>
      <c r="AH1081" s="5"/>
      <c r="AI1081" s="4"/>
      <c r="AJ1081" s="6"/>
      <c r="AK1081" s="4"/>
      <c r="AL1081" s="6"/>
      <c r="AM1081" s="5"/>
      <c r="AN1081" s="5"/>
      <c r="AO1081" s="4"/>
      <c r="AP1081" s="6"/>
      <c r="AQ1081" s="4"/>
      <c r="AR1081" s="6"/>
      <c r="AS1081" s="5"/>
      <c r="AT1081" s="5"/>
      <c r="AU1081" s="4"/>
      <c r="AV1081" s="6"/>
      <c r="AW1081" s="4"/>
      <c r="AX1081" s="6"/>
      <c r="AY1081" s="5"/>
      <c r="AZ1081" s="5"/>
      <c r="BA1081" s="4"/>
      <c r="BB1081" s="6"/>
      <c r="BC1081" s="4"/>
      <c r="BD1081" s="6"/>
      <c r="BE1081" s="5"/>
      <c r="BF1081" s="5"/>
      <c r="BG1081" s="4"/>
      <c r="BH1081" s="6"/>
      <c r="BI1081" s="4"/>
      <c r="BJ1081" s="6"/>
      <c r="BK1081" s="5"/>
      <c r="BL1081" s="5"/>
      <c r="BM1081" s="4"/>
      <c r="BN1081" s="6"/>
      <c r="BO1081" s="4"/>
      <c r="BP1081" s="6"/>
      <c r="BQ1081" s="5"/>
      <c r="BR1081" s="5"/>
      <c r="BS1081" s="4"/>
      <c r="BT1081" s="6"/>
      <c r="BU1081" s="4"/>
      <c r="BV1081" s="6"/>
      <c r="BW1081" s="5"/>
      <c r="BX1081" s="5"/>
      <c r="BY1081" s="4"/>
      <c r="BZ1081" s="6"/>
      <c r="CA1081" s="4"/>
      <c r="CB1081" s="6"/>
      <c r="CC1081" s="5"/>
      <c r="CD1081" s="5"/>
      <c r="CE1081" s="4"/>
      <c r="CF1081" s="6"/>
      <c r="CG1081" s="4"/>
      <c r="CH1081" s="6"/>
      <c r="CI1081" s="5"/>
      <c r="CJ1081" s="5"/>
      <c r="CK1081" s="4"/>
      <c r="CL1081" s="6"/>
      <c r="CM1081" s="4"/>
      <c r="CN1081" s="6"/>
      <c r="CO1081" s="5"/>
      <c r="CP1081" s="5"/>
      <c r="CQ1081" s="4"/>
      <c r="CR1081" s="6"/>
      <c r="CS1081" s="4"/>
      <c r="CT1081" s="6"/>
      <c r="CU1081" s="5"/>
      <c r="CV1081" s="5"/>
      <c r="CW1081" s="4"/>
      <c r="CX1081" s="6"/>
      <c r="CY1081" s="4"/>
      <c r="CZ1081" s="6"/>
      <c r="DA1081" s="5"/>
      <c r="DB1081" s="5"/>
      <c r="DC1081" s="4"/>
      <c r="DD1081" s="6"/>
      <c r="DE1081" s="4"/>
      <c r="DF1081" s="6"/>
      <c r="DG1081" s="5"/>
      <c r="DH1081" s="5"/>
      <c r="DI1081" s="4"/>
      <c r="DJ1081" s="6"/>
      <c r="DK1081" s="4"/>
      <c r="DL1081" s="6"/>
      <c r="DM1081" s="5"/>
      <c r="DN1081" s="5"/>
      <c r="DO1081" s="4"/>
      <c r="DP1081" s="6"/>
      <c r="DQ1081" s="4"/>
      <c r="DR1081" s="6"/>
      <c r="DS1081" s="5"/>
      <c r="DT1081" s="5"/>
      <c r="DU1081" s="4"/>
      <c r="DV1081" s="6"/>
      <c r="DW1081" s="4"/>
      <c r="DX1081" s="6"/>
      <c r="DY1081" s="5"/>
      <c r="DZ1081" s="5"/>
      <c r="EA1081" s="4"/>
      <c r="EB1081" s="6"/>
      <c r="EC1081" s="4"/>
      <c r="ED1081" s="6"/>
      <c r="EE1081" s="5"/>
      <c r="EF1081" s="5"/>
      <c r="EG1081" s="4"/>
      <c r="EH1081" s="6"/>
      <c r="EI1081" s="4"/>
      <c r="EJ1081" s="6"/>
      <c r="EK1081" s="5"/>
      <c r="EL1081" s="5"/>
      <c r="EM1081" s="4"/>
      <c r="EN1081" s="6"/>
      <c r="EO1081" s="4"/>
      <c r="EP1081" s="6"/>
      <c r="EQ1081" s="5"/>
      <c r="ER1081" s="5"/>
      <c r="ES1081" s="4"/>
      <c r="ET1081" s="6"/>
      <c r="EU1081" s="4"/>
      <c r="EV1081" s="6"/>
      <c r="EW1081" s="5"/>
      <c r="EX1081" s="5"/>
      <c r="EY1081" s="4"/>
      <c r="EZ1081" s="6"/>
      <c r="FA1081" s="4"/>
      <c r="FB1081" s="6"/>
      <c r="FC1081" s="5"/>
      <c r="FD1081" s="5"/>
      <c r="FE1081" s="4"/>
      <c r="FF1081" s="6"/>
      <c r="FG1081" s="4"/>
      <c r="FH1081" s="6"/>
      <c r="FI1081" s="5"/>
      <c r="FJ1081" s="5"/>
      <c r="FK1081" s="4"/>
      <c r="FL1081" s="6"/>
      <c r="FM1081" s="4"/>
      <c r="FN1081" s="6"/>
      <c r="FO1081" s="5"/>
      <c r="FP1081" s="5"/>
      <c r="FQ1081" s="4"/>
      <c r="FR1081" s="6"/>
      <c r="FS1081" s="4"/>
      <c r="FT1081" s="6"/>
      <c r="FU1081" s="5"/>
      <c r="FV1081" s="5"/>
      <c r="FW1081" s="4"/>
      <c r="FX1081" s="6"/>
      <c r="FY1081" s="4"/>
      <c r="FZ1081" s="6"/>
      <c r="GA1081" s="5"/>
      <c r="GB1081" s="5"/>
      <c r="GC1081" s="4"/>
      <c r="GD1081" s="6"/>
      <c r="GE1081" s="4"/>
      <c r="GF1081" s="6"/>
      <c r="GG1081" s="5"/>
      <c r="GH1081" s="5"/>
      <c r="GI1081" s="4"/>
      <c r="GJ1081" s="6"/>
      <c r="GK1081" s="4"/>
      <c r="GL1081" s="6"/>
      <c r="GM1081" s="5"/>
      <c r="GN1081" s="5"/>
      <c r="GO1081" s="4"/>
      <c r="GP1081" s="6"/>
      <c r="GQ1081" s="4"/>
      <c r="GR1081" s="6"/>
      <c r="GS1081" s="5"/>
      <c r="GT1081" s="5"/>
      <c r="GU1081" s="4"/>
      <c r="GV1081" s="6"/>
      <c r="GW1081" s="4"/>
      <c r="GX1081" s="6"/>
      <c r="GY1081" s="5"/>
      <c r="GZ1081" s="5"/>
      <c r="HA1081" s="4"/>
      <c r="HB1081" s="6"/>
      <c r="HC1081" s="4"/>
      <c r="HD1081" s="6"/>
      <c r="HE1081" s="5"/>
      <c r="HF1081" s="5"/>
      <c r="HG1081" s="4"/>
      <c r="HH1081" s="6"/>
      <c r="HI1081" s="4"/>
      <c r="HJ1081" s="6"/>
      <c r="HK1081" s="5"/>
      <c r="HL1081" s="5"/>
      <c r="HM1081" s="4"/>
      <c r="HN1081" s="6"/>
      <c r="HO1081" s="4"/>
      <c r="HP1081" s="6"/>
      <c r="HQ1081" s="5"/>
      <c r="HR1081" s="5"/>
      <c r="HS1081" s="4"/>
      <c r="HT1081" s="6"/>
      <c r="HU1081" s="4"/>
      <c r="HV1081" s="6"/>
      <c r="HW1081" s="5"/>
      <c r="HX1081" s="5"/>
      <c r="HY1081" s="4"/>
      <c r="HZ1081" s="6"/>
      <c r="IA1081" s="4"/>
      <c r="IB1081" s="6"/>
      <c r="IC1081" s="5"/>
      <c r="ID1081" s="5"/>
      <c r="IE1081" s="4"/>
      <c r="IF1081" s="6"/>
      <c r="IG1081" s="4"/>
      <c r="IH1081" s="6"/>
      <c r="II1081" s="5"/>
      <c r="IJ1081" s="5"/>
      <c r="IK1081" s="4"/>
      <c r="IL1081" s="6"/>
      <c r="IM1081" s="4"/>
      <c r="IN1081" s="6"/>
      <c r="IO1081" s="5"/>
      <c r="IP1081" s="5"/>
      <c r="IQ1081" s="4"/>
      <c r="IR1081" s="6"/>
      <c r="IS1081" s="4"/>
      <c r="IT1081" s="6"/>
      <c r="IU1081" s="5"/>
      <c r="IV1081" s="5"/>
      <c r="IW1081" s="4"/>
      <c r="IX1081" s="6"/>
      <c r="IY1081" s="4"/>
      <c r="IZ1081" s="6"/>
      <c r="JA1081" s="5"/>
      <c r="JB1081" s="5"/>
      <c r="JC1081" s="4"/>
      <c r="JD1081" s="6"/>
      <c r="JE1081" s="4"/>
      <c r="JF1081" s="6"/>
      <c r="JG1081" s="5"/>
      <c r="JH1081" s="5"/>
      <c r="JI1081" s="4"/>
      <c r="JJ1081" s="6"/>
      <c r="JK1081" s="4"/>
      <c r="JL1081" s="6"/>
      <c r="JM1081" s="5"/>
      <c r="JN1081" s="5"/>
      <c r="JO1081" s="4"/>
      <c r="JP1081" s="6"/>
      <c r="JQ1081" s="4"/>
      <c r="JR1081" s="6"/>
      <c r="JS1081" s="5"/>
      <c r="JT1081" s="5"/>
      <c r="JU1081" s="4"/>
      <c r="JV1081" s="6"/>
      <c r="JW1081" s="4"/>
      <c r="JX1081" s="6"/>
      <c r="JY1081" s="5"/>
      <c r="JZ1081" s="5"/>
      <c r="KA1081" s="4"/>
      <c r="KB1081" s="6"/>
      <c r="KC1081" s="4"/>
      <c r="KD1081" s="6"/>
      <c r="KE1081" s="5"/>
      <c r="KF1081" s="5"/>
      <c r="KG1081" s="4"/>
      <c r="KH1081" s="6"/>
      <c r="KI1081" s="4"/>
      <c r="KJ1081" s="6"/>
      <c r="KK1081" s="5"/>
      <c r="KL1081" s="5"/>
    </row>
    <row r="1082">
      <c r="A1082" s="3" t="s">
        <v>85</v>
      </c>
      <c r="B1082" s="3" t="s">
        <v>1175</v>
      </c>
      <c r="C1082" s="3" t="s">
        <v>522</v>
      </c>
      <c r="D1082" s="3" t="s">
        <v>712</v>
      </c>
      <c r="E1082" s="3" t="s">
        <v>1207</v>
      </c>
      <c r="F1082" s="3" t="s">
        <v>104</v>
      </c>
      <c r="G1082" s="3" t="s">
        <v>104</v>
      </c>
      <c r="H1082" s="3" t="s">
        <v>104</v>
      </c>
      <c r="I1082" s="4"/>
      <c r="J1082" s="4">
        <f>=ROUNDDOWN({0},0)</f>
      </c>
      <c r="K1082" s="4"/>
      <c r="L1082" s="5"/>
      <c r="M1082" s="4"/>
      <c r="N1082" s="4">
        <f>=ROUNDDOWN({0},0)</f>
      </c>
      <c r="O1082" s="4"/>
      <c r="P1082" s="5"/>
      <c r="Q1082" s="4"/>
      <c r="R1082" s="6"/>
      <c r="S1082" s="4"/>
      <c r="T1082" s="6"/>
      <c r="U1082" s="5"/>
      <c r="V1082" s="5"/>
      <c r="W1082" s="4"/>
      <c r="X1082" s="6"/>
      <c r="Y1082" s="4"/>
      <c r="Z1082" s="6"/>
      <c r="AA1082" s="5"/>
      <c r="AB1082" s="5"/>
      <c r="AC1082" s="4"/>
      <c r="AD1082" s="6"/>
      <c r="AE1082" s="4"/>
      <c r="AF1082" s="6"/>
      <c r="AG1082" s="5"/>
      <c r="AH1082" s="5"/>
      <c r="AI1082" s="4"/>
      <c r="AJ1082" s="6"/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  <c r="AU1082" s="4"/>
      <c r="AV1082" s="6"/>
      <c r="AW1082" s="4"/>
      <c r="AX1082" s="6"/>
      <c r="AY1082" s="5"/>
      <c r="AZ1082" s="5"/>
      <c r="BA1082" s="4"/>
      <c r="BB1082" s="6"/>
      <c r="BC1082" s="4"/>
      <c r="BD1082" s="6"/>
      <c r="BE1082" s="5"/>
      <c r="BF1082" s="5"/>
      <c r="BG1082" s="4"/>
      <c r="BH1082" s="6"/>
      <c r="BI1082" s="4"/>
      <c r="BJ1082" s="6"/>
      <c r="BK1082" s="5"/>
      <c r="BL1082" s="5"/>
      <c r="BM1082" s="4"/>
      <c r="BN1082" s="6"/>
      <c r="BO1082" s="4"/>
      <c r="BP1082" s="6"/>
      <c r="BQ1082" s="5"/>
      <c r="BR1082" s="5"/>
      <c r="BS1082" s="4"/>
      <c r="BT1082" s="6"/>
      <c r="BU1082" s="4"/>
      <c r="BV1082" s="6"/>
      <c r="BW1082" s="5"/>
      <c r="BX1082" s="5"/>
      <c r="BY1082" s="4"/>
      <c r="BZ1082" s="6"/>
      <c r="CA1082" s="4"/>
      <c r="CB1082" s="6"/>
      <c r="CC1082" s="5"/>
      <c r="CD1082" s="5"/>
      <c r="CE1082" s="4"/>
      <c r="CF1082" s="6"/>
      <c r="CG1082" s="4"/>
      <c r="CH1082" s="6"/>
      <c r="CI1082" s="5"/>
      <c r="CJ1082" s="5"/>
      <c r="CK1082" s="4"/>
      <c r="CL1082" s="6"/>
      <c r="CM1082" s="4"/>
      <c r="CN1082" s="6"/>
      <c r="CO1082" s="5"/>
      <c r="CP1082" s="5"/>
      <c r="CQ1082" s="4"/>
      <c r="CR1082" s="6"/>
      <c r="CS1082" s="4"/>
      <c r="CT1082" s="6"/>
      <c r="CU1082" s="5"/>
      <c r="CV1082" s="5"/>
      <c r="CW1082" s="4"/>
      <c r="CX1082" s="6"/>
      <c r="CY1082" s="4"/>
      <c r="CZ1082" s="6"/>
      <c r="DA1082" s="5"/>
      <c r="DB1082" s="5"/>
      <c r="DC1082" s="4"/>
      <c r="DD1082" s="6"/>
      <c r="DE1082" s="4"/>
      <c r="DF1082" s="6"/>
      <c r="DG1082" s="5"/>
      <c r="DH1082" s="5"/>
      <c r="DI1082" s="4"/>
      <c r="DJ1082" s="6"/>
      <c r="DK1082" s="4"/>
      <c r="DL1082" s="6"/>
      <c r="DM1082" s="5"/>
      <c r="DN1082" s="5"/>
      <c r="DO1082" s="4"/>
      <c r="DP1082" s="6"/>
      <c r="DQ1082" s="4"/>
      <c r="DR1082" s="6"/>
      <c r="DS1082" s="5"/>
      <c r="DT1082" s="5"/>
      <c r="DU1082" s="4"/>
      <c r="DV1082" s="6"/>
      <c r="DW1082" s="4"/>
      <c r="DX1082" s="6"/>
      <c r="DY1082" s="5"/>
      <c r="DZ1082" s="5"/>
      <c r="EA1082" s="4"/>
      <c r="EB1082" s="6"/>
      <c r="EC1082" s="4"/>
      <c r="ED1082" s="6"/>
      <c r="EE1082" s="5"/>
      <c r="EF1082" s="5"/>
      <c r="EG1082" s="4"/>
      <c r="EH1082" s="6"/>
      <c r="EI1082" s="4"/>
      <c r="EJ1082" s="6"/>
      <c r="EK1082" s="5"/>
      <c r="EL1082" s="5"/>
      <c r="EM1082" s="4"/>
      <c r="EN1082" s="6"/>
      <c r="EO1082" s="4"/>
      <c r="EP1082" s="6"/>
      <c r="EQ1082" s="5"/>
      <c r="ER1082" s="5"/>
      <c r="ES1082" s="4"/>
      <c r="ET1082" s="6"/>
      <c r="EU1082" s="4"/>
      <c r="EV1082" s="6"/>
      <c r="EW1082" s="5"/>
      <c r="EX1082" s="5"/>
      <c r="EY1082" s="4"/>
      <c r="EZ1082" s="6"/>
      <c r="FA1082" s="4"/>
      <c r="FB1082" s="6"/>
      <c r="FC1082" s="5"/>
      <c r="FD1082" s="5"/>
      <c r="FE1082" s="4"/>
      <c r="FF1082" s="6"/>
      <c r="FG1082" s="4"/>
      <c r="FH1082" s="6"/>
      <c r="FI1082" s="5"/>
      <c r="FJ1082" s="5"/>
      <c r="FK1082" s="4"/>
      <c r="FL1082" s="6"/>
      <c r="FM1082" s="4"/>
      <c r="FN1082" s="6"/>
      <c r="FO1082" s="5"/>
      <c r="FP1082" s="5"/>
      <c r="FQ1082" s="4"/>
      <c r="FR1082" s="6"/>
      <c r="FS1082" s="4"/>
      <c r="FT1082" s="6"/>
      <c r="FU1082" s="5"/>
      <c r="FV1082" s="5"/>
      <c r="FW1082" s="4"/>
      <c r="FX1082" s="6"/>
      <c r="FY1082" s="4"/>
      <c r="FZ1082" s="6"/>
      <c r="GA1082" s="5"/>
      <c r="GB1082" s="5"/>
      <c r="GC1082" s="4"/>
      <c r="GD1082" s="6"/>
      <c r="GE1082" s="4"/>
      <c r="GF1082" s="6"/>
      <c r="GG1082" s="5"/>
      <c r="GH1082" s="5"/>
      <c r="GI1082" s="4"/>
      <c r="GJ1082" s="6"/>
      <c r="GK1082" s="4"/>
      <c r="GL1082" s="6"/>
      <c r="GM1082" s="5"/>
      <c r="GN1082" s="5"/>
      <c r="GO1082" s="4"/>
      <c r="GP1082" s="6"/>
      <c r="GQ1082" s="4"/>
      <c r="GR1082" s="6"/>
      <c r="GS1082" s="5"/>
      <c r="GT1082" s="5"/>
      <c r="GU1082" s="4"/>
      <c r="GV1082" s="6"/>
      <c r="GW1082" s="4"/>
      <c r="GX1082" s="6"/>
      <c r="GY1082" s="5"/>
      <c r="GZ1082" s="5"/>
      <c r="HA1082" s="4"/>
      <c r="HB1082" s="6"/>
      <c r="HC1082" s="4"/>
      <c r="HD1082" s="6"/>
      <c r="HE1082" s="5"/>
      <c r="HF1082" s="5"/>
      <c r="HG1082" s="4"/>
      <c r="HH1082" s="6"/>
      <c r="HI1082" s="4"/>
      <c r="HJ1082" s="6"/>
      <c r="HK1082" s="5"/>
      <c r="HL1082" s="5"/>
      <c r="HM1082" s="4"/>
      <c r="HN1082" s="6"/>
      <c r="HO1082" s="4"/>
      <c r="HP1082" s="6"/>
      <c r="HQ1082" s="5"/>
      <c r="HR1082" s="5"/>
      <c r="HS1082" s="4"/>
      <c r="HT1082" s="6"/>
      <c r="HU1082" s="4"/>
      <c r="HV1082" s="6"/>
      <c r="HW1082" s="5"/>
      <c r="HX1082" s="5"/>
      <c r="HY1082" s="4"/>
      <c r="HZ1082" s="6"/>
      <c r="IA1082" s="4"/>
      <c r="IB1082" s="6"/>
      <c r="IC1082" s="5"/>
      <c r="ID1082" s="5"/>
      <c r="IE1082" s="4"/>
      <c r="IF1082" s="6"/>
      <c r="IG1082" s="4"/>
      <c r="IH1082" s="6"/>
      <c r="II1082" s="5"/>
      <c r="IJ1082" s="5"/>
      <c r="IK1082" s="4"/>
      <c r="IL1082" s="6"/>
      <c r="IM1082" s="4"/>
      <c r="IN1082" s="6"/>
      <c r="IO1082" s="5"/>
      <c r="IP1082" s="5"/>
      <c r="IQ1082" s="4"/>
      <c r="IR1082" s="6"/>
      <c r="IS1082" s="4"/>
      <c r="IT1082" s="6"/>
      <c r="IU1082" s="5"/>
      <c r="IV1082" s="5"/>
      <c r="IW1082" s="4"/>
      <c r="IX1082" s="6"/>
      <c r="IY1082" s="4"/>
      <c r="IZ1082" s="6"/>
      <c r="JA1082" s="5"/>
      <c r="JB1082" s="5"/>
      <c r="JC1082" s="4"/>
      <c r="JD1082" s="6"/>
      <c r="JE1082" s="4"/>
      <c r="JF1082" s="6"/>
      <c r="JG1082" s="5"/>
      <c r="JH1082" s="5"/>
      <c r="JI1082" s="4"/>
      <c r="JJ1082" s="6"/>
      <c r="JK1082" s="4"/>
      <c r="JL1082" s="6"/>
      <c r="JM1082" s="5"/>
      <c r="JN1082" s="5"/>
      <c r="JO1082" s="4"/>
      <c r="JP1082" s="6"/>
      <c r="JQ1082" s="4"/>
      <c r="JR1082" s="6"/>
      <c r="JS1082" s="5"/>
      <c r="JT1082" s="5"/>
      <c r="JU1082" s="4"/>
      <c r="JV1082" s="6"/>
      <c r="JW1082" s="4"/>
      <c r="JX1082" s="6"/>
      <c r="JY1082" s="5"/>
      <c r="JZ1082" s="5"/>
      <c r="KA1082" s="4"/>
      <c r="KB1082" s="6"/>
      <c r="KC1082" s="4"/>
      <c r="KD1082" s="6"/>
      <c r="KE1082" s="5"/>
      <c r="KF1082" s="5"/>
      <c r="KG1082" s="4"/>
      <c r="KH1082" s="6"/>
      <c r="KI1082" s="4"/>
      <c r="KJ1082" s="6"/>
      <c r="KK1082" s="5"/>
      <c r="KL1082" s="5"/>
    </row>
    <row r="1083">
      <c r="A1083" s="3" t="s">
        <v>85</v>
      </c>
      <c r="B1083" s="3" t="s">
        <v>1175</v>
      </c>
      <c r="C1083" s="3" t="s">
        <v>522</v>
      </c>
      <c r="D1083" s="3" t="s">
        <v>712</v>
      </c>
      <c r="E1083" s="3" t="s">
        <v>1216</v>
      </c>
      <c r="F1083" s="3" t="s">
        <v>104</v>
      </c>
      <c r="G1083" s="3" t="s">
        <v>104</v>
      </c>
      <c r="H1083" s="3" t="s">
        <v>104</v>
      </c>
      <c r="I1083" s="4"/>
      <c r="J1083" s="4">
        <f>=ROUNDDOWN({0},0)</f>
      </c>
      <c r="K1083" s="4"/>
      <c r="L1083" s="5"/>
      <c r="M1083" s="4"/>
      <c r="N1083" s="4">
        <f>=ROUNDDOWN({0},0)</f>
      </c>
      <c r="O1083" s="4"/>
      <c r="P1083" s="5"/>
      <c r="Q1083" s="4"/>
      <c r="R1083" s="6"/>
      <c r="S1083" s="4"/>
      <c r="T1083" s="6"/>
      <c r="U1083" s="5"/>
      <c r="V1083" s="5"/>
      <c r="W1083" s="4"/>
      <c r="X1083" s="6"/>
      <c r="Y1083" s="4"/>
      <c r="Z1083" s="6"/>
      <c r="AA1083" s="5"/>
      <c r="AB1083" s="5"/>
      <c r="AC1083" s="4"/>
      <c r="AD1083" s="6"/>
      <c r="AE1083" s="4"/>
      <c r="AF1083" s="6"/>
      <c r="AG1083" s="5"/>
      <c r="AH1083" s="5"/>
      <c r="AI1083" s="4"/>
      <c r="AJ1083" s="6"/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  <c r="AU1083" s="4"/>
      <c r="AV1083" s="6"/>
      <c r="AW1083" s="4"/>
      <c r="AX1083" s="6"/>
      <c r="AY1083" s="5"/>
      <c r="AZ1083" s="5"/>
      <c r="BA1083" s="4"/>
      <c r="BB1083" s="6"/>
      <c r="BC1083" s="4"/>
      <c r="BD1083" s="6"/>
      <c r="BE1083" s="5"/>
      <c r="BF1083" s="5"/>
      <c r="BG1083" s="4"/>
      <c r="BH1083" s="6"/>
      <c r="BI1083" s="4"/>
      <c r="BJ1083" s="6"/>
      <c r="BK1083" s="5"/>
      <c r="BL1083" s="5"/>
      <c r="BM1083" s="4"/>
      <c r="BN1083" s="6"/>
      <c r="BO1083" s="4"/>
      <c r="BP1083" s="6"/>
      <c r="BQ1083" s="5"/>
      <c r="BR1083" s="5"/>
      <c r="BS1083" s="4"/>
      <c r="BT1083" s="6"/>
      <c r="BU1083" s="4"/>
      <c r="BV1083" s="6"/>
      <c r="BW1083" s="5"/>
      <c r="BX1083" s="5"/>
      <c r="BY1083" s="4"/>
      <c r="BZ1083" s="6"/>
      <c r="CA1083" s="4"/>
      <c r="CB1083" s="6"/>
      <c r="CC1083" s="5"/>
      <c r="CD1083" s="5"/>
      <c r="CE1083" s="4"/>
      <c r="CF1083" s="6"/>
      <c r="CG1083" s="4"/>
      <c r="CH1083" s="6"/>
      <c r="CI1083" s="5"/>
      <c r="CJ1083" s="5"/>
      <c r="CK1083" s="4"/>
      <c r="CL1083" s="6"/>
      <c r="CM1083" s="4"/>
      <c r="CN1083" s="6"/>
      <c r="CO1083" s="5"/>
      <c r="CP1083" s="5"/>
      <c r="CQ1083" s="4"/>
      <c r="CR1083" s="6"/>
      <c r="CS1083" s="4"/>
      <c r="CT1083" s="6"/>
      <c r="CU1083" s="5"/>
      <c r="CV1083" s="5"/>
      <c r="CW1083" s="4"/>
      <c r="CX1083" s="6"/>
      <c r="CY1083" s="4"/>
      <c r="CZ1083" s="6"/>
      <c r="DA1083" s="5"/>
      <c r="DB1083" s="5"/>
      <c r="DC1083" s="4"/>
      <c r="DD1083" s="6"/>
      <c r="DE1083" s="4"/>
      <c r="DF1083" s="6"/>
      <c r="DG1083" s="5"/>
      <c r="DH1083" s="5"/>
      <c r="DI1083" s="4"/>
      <c r="DJ1083" s="6"/>
      <c r="DK1083" s="4"/>
      <c r="DL1083" s="6"/>
      <c r="DM1083" s="5"/>
      <c r="DN1083" s="5"/>
      <c r="DO1083" s="4"/>
      <c r="DP1083" s="6"/>
      <c r="DQ1083" s="4"/>
      <c r="DR1083" s="6"/>
      <c r="DS1083" s="5"/>
      <c r="DT1083" s="5"/>
      <c r="DU1083" s="4"/>
      <c r="DV1083" s="6"/>
      <c r="DW1083" s="4"/>
      <c r="DX1083" s="6"/>
      <c r="DY1083" s="5"/>
      <c r="DZ1083" s="5"/>
      <c r="EA1083" s="4"/>
      <c r="EB1083" s="6"/>
      <c r="EC1083" s="4"/>
      <c r="ED1083" s="6"/>
      <c r="EE1083" s="5"/>
      <c r="EF1083" s="5"/>
      <c r="EG1083" s="4"/>
      <c r="EH1083" s="6"/>
      <c r="EI1083" s="4"/>
      <c r="EJ1083" s="6"/>
      <c r="EK1083" s="5"/>
      <c r="EL1083" s="5"/>
      <c r="EM1083" s="4"/>
      <c r="EN1083" s="6"/>
      <c r="EO1083" s="4"/>
      <c r="EP1083" s="6"/>
      <c r="EQ1083" s="5"/>
      <c r="ER1083" s="5"/>
      <c r="ES1083" s="4"/>
      <c r="ET1083" s="6"/>
      <c r="EU1083" s="4"/>
      <c r="EV1083" s="6"/>
      <c r="EW1083" s="5"/>
      <c r="EX1083" s="5"/>
      <c r="EY1083" s="4"/>
      <c r="EZ1083" s="6"/>
      <c r="FA1083" s="4"/>
      <c r="FB1083" s="6"/>
      <c r="FC1083" s="5"/>
      <c r="FD1083" s="5"/>
      <c r="FE1083" s="4"/>
      <c r="FF1083" s="6"/>
      <c r="FG1083" s="4"/>
      <c r="FH1083" s="6"/>
      <c r="FI1083" s="5"/>
      <c r="FJ1083" s="5"/>
      <c r="FK1083" s="4"/>
      <c r="FL1083" s="6"/>
      <c r="FM1083" s="4"/>
      <c r="FN1083" s="6"/>
      <c r="FO1083" s="5"/>
      <c r="FP1083" s="5"/>
      <c r="FQ1083" s="4"/>
      <c r="FR1083" s="6"/>
      <c r="FS1083" s="4"/>
      <c r="FT1083" s="6"/>
      <c r="FU1083" s="5"/>
      <c r="FV1083" s="5"/>
      <c r="FW1083" s="4"/>
      <c r="FX1083" s="6"/>
      <c r="FY1083" s="4"/>
      <c r="FZ1083" s="6"/>
      <c r="GA1083" s="5"/>
      <c r="GB1083" s="5"/>
      <c r="GC1083" s="4"/>
      <c r="GD1083" s="6"/>
      <c r="GE1083" s="4"/>
      <c r="GF1083" s="6"/>
      <c r="GG1083" s="5"/>
      <c r="GH1083" s="5"/>
      <c r="GI1083" s="4"/>
      <c r="GJ1083" s="6"/>
      <c r="GK1083" s="4"/>
      <c r="GL1083" s="6"/>
      <c r="GM1083" s="5"/>
      <c r="GN1083" s="5"/>
      <c r="GO1083" s="4"/>
      <c r="GP1083" s="6"/>
      <c r="GQ1083" s="4"/>
      <c r="GR1083" s="6"/>
      <c r="GS1083" s="5"/>
      <c r="GT1083" s="5"/>
      <c r="GU1083" s="4"/>
      <c r="GV1083" s="6"/>
      <c r="GW1083" s="4"/>
      <c r="GX1083" s="6"/>
      <c r="GY1083" s="5"/>
      <c r="GZ1083" s="5"/>
      <c r="HA1083" s="4"/>
      <c r="HB1083" s="6"/>
      <c r="HC1083" s="4"/>
      <c r="HD1083" s="6"/>
      <c r="HE1083" s="5"/>
      <c r="HF1083" s="5"/>
      <c r="HG1083" s="4"/>
      <c r="HH1083" s="6"/>
      <c r="HI1083" s="4"/>
      <c r="HJ1083" s="6"/>
      <c r="HK1083" s="5"/>
      <c r="HL1083" s="5"/>
      <c r="HM1083" s="4"/>
      <c r="HN1083" s="6"/>
      <c r="HO1083" s="4"/>
      <c r="HP1083" s="6"/>
      <c r="HQ1083" s="5"/>
      <c r="HR1083" s="5"/>
      <c r="HS1083" s="4"/>
      <c r="HT1083" s="6"/>
      <c r="HU1083" s="4"/>
      <c r="HV1083" s="6"/>
      <c r="HW1083" s="5"/>
      <c r="HX1083" s="5"/>
      <c r="HY1083" s="4"/>
      <c r="HZ1083" s="6"/>
      <c r="IA1083" s="4"/>
      <c r="IB1083" s="6"/>
      <c r="IC1083" s="5"/>
      <c r="ID1083" s="5"/>
      <c r="IE1083" s="4"/>
      <c r="IF1083" s="6"/>
      <c r="IG1083" s="4"/>
      <c r="IH1083" s="6"/>
      <c r="II1083" s="5"/>
      <c r="IJ1083" s="5"/>
      <c r="IK1083" s="4"/>
      <c r="IL1083" s="6"/>
      <c r="IM1083" s="4"/>
      <c r="IN1083" s="6"/>
      <c r="IO1083" s="5"/>
      <c r="IP1083" s="5"/>
      <c r="IQ1083" s="4"/>
      <c r="IR1083" s="6"/>
      <c r="IS1083" s="4"/>
      <c r="IT1083" s="6"/>
      <c r="IU1083" s="5"/>
      <c r="IV1083" s="5"/>
      <c r="IW1083" s="4"/>
      <c r="IX1083" s="6"/>
      <c r="IY1083" s="4"/>
      <c r="IZ1083" s="6"/>
      <c r="JA1083" s="5"/>
      <c r="JB1083" s="5"/>
      <c r="JC1083" s="4"/>
      <c r="JD1083" s="6"/>
      <c r="JE1083" s="4"/>
      <c r="JF1083" s="6"/>
      <c r="JG1083" s="5"/>
      <c r="JH1083" s="5"/>
      <c r="JI1083" s="4"/>
      <c r="JJ1083" s="6"/>
      <c r="JK1083" s="4"/>
      <c r="JL1083" s="6"/>
      <c r="JM1083" s="5"/>
      <c r="JN1083" s="5"/>
      <c r="JO1083" s="4"/>
      <c r="JP1083" s="6"/>
      <c r="JQ1083" s="4"/>
      <c r="JR1083" s="6"/>
      <c r="JS1083" s="5"/>
      <c r="JT1083" s="5"/>
      <c r="JU1083" s="4"/>
      <c r="JV1083" s="6"/>
      <c r="JW1083" s="4"/>
      <c r="JX1083" s="6"/>
      <c r="JY1083" s="5"/>
      <c r="JZ1083" s="5"/>
      <c r="KA1083" s="4"/>
      <c r="KB1083" s="6"/>
      <c r="KC1083" s="4"/>
      <c r="KD1083" s="6"/>
      <c r="KE1083" s="5"/>
      <c r="KF1083" s="5"/>
      <c r="KG1083" s="4"/>
      <c r="KH1083" s="6"/>
      <c r="KI1083" s="4"/>
      <c r="KJ1083" s="6"/>
      <c r="KK1083" s="5"/>
      <c r="KL1083" s="5"/>
    </row>
    <row r="1084">
      <c r="A1084" s="3" t="s">
        <v>85</v>
      </c>
      <c r="B1084" s="3" t="s">
        <v>1175</v>
      </c>
      <c r="C1084" s="3" t="s">
        <v>703</v>
      </c>
      <c r="D1084" s="3" t="s">
        <v>712</v>
      </c>
      <c r="E1084" s="3" t="s">
        <v>1217</v>
      </c>
      <c r="F1084" s="3" t="s">
        <v>104</v>
      </c>
      <c r="G1084" s="3" t="s">
        <v>104</v>
      </c>
      <c r="H1084" s="3" t="s">
        <v>104</v>
      </c>
      <c r="I1084" s="4"/>
      <c r="J1084" s="4">
        <f>=ROUNDDOWN({0},0)</f>
      </c>
      <c r="K1084" s="4"/>
      <c r="L1084" s="5"/>
      <c r="M1084" s="4"/>
      <c r="N1084" s="4">
        <f>=ROUNDDOWN({0},0)</f>
      </c>
      <c r="O1084" s="4"/>
      <c r="P1084" s="5"/>
      <c r="Q1084" s="4"/>
      <c r="R1084" s="6"/>
      <c r="S1084" s="4"/>
      <c r="T1084" s="6"/>
      <c r="U1084" s="5"/>
      <c r="V1084" s="5"/>
      <c r="W1084" s="4"/>
      <c r="X1084" s="6"/>
      <c r="Y1084" s="4"/>
      <c r="Z1084" s="6"/>
      <c r="AA1084" s="5"/>
      <c r="AB1084" s="5"/>
      <c r="AC1084" s="4"/>
      <c r="AD1084" s="6"/>
      <c r="AE1084" s="4"/>
      <c r="AF1084" s="6"/>
      <c r="AG1084" s="5"/>
      <c r="AH1084" s="5"/>
      <c r="AI1084" s="4"/>
      <c r="AJ1084" s="6"/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  <c r="AU1084" s="4"/>
      <c r="AV1084" s="6"/>
      <c r="AW1084" s="4"/>
      <c r="AX1084" s="6"/>
      <c r="AY1084" s="5"/>
      <c r="AZ1084" s="5"/>
      <c r="BA1084" s="4"/>
      <c r="BB1084" s="6"/>
      <c r="BC1084" s="4"/>
      <c r="BD1084" s="6"/>
      <c r="BE1084" s="5"/>
      <c r="BF1084" s="5"/>
      <c r="BG1084" s="4"/>
      <c r="BH1084" s="6"/>
      <c r="BI1084" s="4"/>
      <c r="BJ1084" s="6"/>
      <c r="BK1084" s="5"/>
      <c r="BL1084" s="5"/>
      <c r="BM1084" s="4"/>
      <c r="BN1084" s="6"/>
      <c r="BO1084" s="4"/>
      <c r="BP1084" s="6"/>
      <c r="BQ1084" s="5"/>
      <c r="BR1084" s="5"/>
      <c r="BS1084" s="4"/>
      <c r="BT1084" s="6"/>
      <c r="BU1084" s="4"/>
      <c r="BV1084" s="6"/>
      <c r="BW1084" s="5"/>
      <c r="BX1084" s="5"/>
      <c r="BY1084" s="4"/>
      <c r="BZ1084" s="6"/>
      <c r="CA1084" s="4"/>
      <c r="CB1084" s="6"/>
      <c r="CC1084" s="5"/>
      <c r="CD1084" s="5"/>
      <c r="CE1084" s="4"/>
      <c r="CF1084" s="6"/>
      <c r="CG1084" s="4"/>
      <c r="CH1084" s="6"/>
      <c r="CI1084" s="5"/>
      <c r="CJ1084" s="5"/>
      <c r="CK1084" s="4"/>
      <c r="CL1084" s="6"/>
      <c r="CM1084" s="4"/>
      <c r="CN1084" s="6"/>
      <c r="CO1084" s="5"/>
      <c r="CP1084" s="5"/>
      <c r="CQ1084" s="4"/>
      <c r="CR1084" s="6"/>
      <c r="CS1084" s="4"/>
      <c r="CT1084" s="6"/>
      <c r="CU1084" s="5"/>
      <c r="CV1084" s="5"/>
      <c r="CW1084" s="4"/>
      <c r="CX1084" s="6"/>
      <c r="CY1084" s="4"/>
      <c r="CZ1084" s="6"/>
      <c r="DA1084" s="5"/>
      <c r="DB1084" s="5"/>
      <c r="DC1084" s="4"/>
      <c r="DD1084" s="6"/>
      <c r="DE1084" s="4"/>
      <c r="DF1084" s="6"/>
      <c r="DG1084" s="5"/>
      <c r="DH1084" s="5"/>
      <c r="DI1084" s="4"/>
      <c r="DJ1084" s="6"/>
      <c r="DK1084" s="4"/>
      <c r="DL1084" s="6"/>
      <c r="DM1084" s="5"/>
      <c r="DN1084" s="5"/>
      <c r="DO1084" s="4"/>
      <c r="DP1084" s="6"/>
      <c r="DQ1084" s="4"/>
      <c r="DR1084" s="6"/>
      <c r="DS1084" s="5"/>
      <c r="DT1084" s="5"/>
      <c r="DU1084" s="4"/>
      <c r="DV1084" s="6"/>
      <c r="DW1084" s="4"/>
      <c r="DX1084" s="6"/>
      <c r="DY1084" s="5"/>
      <c r="DZ1084" s="5"/>
      <c r="EA1084" s="4"/>
      <c r="EB1084" s="6"/>
      <c r="EC1084" s="4"/>
      <c r="ED1084" s="6"/>
      <c r="EE1084" s="5"/>
      <c r="EF1084" s="5"/>
      <c r="EG1084" s="4"/>
      <c r="EH1084" s="6"/>
      <c r="EI1084" s="4"/>
      <c r="EJ1084" s="6"/>
      <c r="EK1084" s="5"/>
      <c r="EL1084" s="5"/>
      <c r="EM1084" s="4"/>
      <c r="EN1084" s="6"/>
      <c r="EO1084" s="4"/>
      <c r="EP1084" s="6"/>
      <c r="EQ1084" s="5"/>
      <c r="ER1084" s="5"/>
      <c r="ES1084" s="4"/>
      <c r="ET1084" s="6"/>
      <c r="EU1084" s="4"/>
      <c r="EV1084" s="6"/>
      <c r="EW1084" s="5"/>
      <c r="EX1084" s="5"/>
      <c r="EY1084" s="4"/>
      <c r="EZ1084" s="6"/>
      <c r="FA1084" s="4"/>
      <c r="FB1084" s="6"/>
      <c r="FC1084" s="5"/>
      <c r="FD1084" s="5"/>
      <c r="FE1084" s="4"/>
      <c r="FF1084" s="6"/>
      <c r="FG1084" s="4"/>
      <c r="FH1084" s="6"/>
      <c r="FI1084" s="5"/>
      <c r="FJ1084" s="5"/>
      <c r="FK1084" s="4"/>
      <c r="FL1084" s="6"/>
      <c r="FM1084" s="4"/>
      <c r="FN1084" s="6"/>
      <c r="FO1084" s="5"/>
      <c r="FP1084" s="5"/>
      <c r="FQ1084" s="4"/>
      <c r="FR1084" s="6"/>
      <c r="FS1084" s="4"/>
      <c r="FT1084" s="6"/>
      <c r="FU1084" s="5"/>
      <c r="FV1084" s="5"/>
      <c r="FW1084" s="4"/>
      <c r="FX1084" s="6"/>
      <c r="FY1084" s="4"/>
      <c r="FZ1084" s="6"/>
      <c r="GA1084" s="5"/>
      <c r="GB1084" s="5"/>
      <c r="GC1084" s="4"/>
      <c r="GD1084" s="6"/>
      <c r="GE1084" s="4"/>
      <c r="GF1084" s="6"/>
      <c r="GG1084" s="5"/>
      <c r="GH1084" s="5"/>
      <c r="GI1084" s="4"/>
      <c r="GJ1084" s="6"/>
      <c r="GK1084" s="4"/>
      <c r="GL1084" s="6"/>
      <c r="GM1084" s="5"/>
      <c r="GN1084" s="5"/>
      <c r="GO1084" s="4"/>
      <c r="GP1084" s="6"/>
      <c r="GQ1084" s="4"/>
      <c r="GR1084" s="6"/>
      <c r="GS1084" s="5"/>
      <c r="GT1084" s="5"/>
      <c r="GU1084" s="4"/>
      <c r="GV1084" s="6"/>
      <c r="GW1084" s="4"/>
      <c r="GX1084" s="6"/>
      <c r="GY1084" s="5"/>
      <c r="GZ1084" s="5"/>
      <c r="HA1084" s="4"/>
      <c r="HB1084" s="6"/>
      <c r="HC1084" s="4"/>
      <c r="HD1084" s="6"/>
      <c r="HE1084" s="5"/>
      <c r="HF1084" s="5"/>
      <c r="HG1084" s="4"/>
      <c r="HH1084" s="6"/>
      <c r="HI1084" s="4"/>
      <c r="HJ1084" s="6"/>
      <c r="HK1084" s="5"/>
      <c r="HL1084" s="5"/>
      <c r="HM1084" s="4"/>
      <c r="HN1084" s="6"/>
      <c r="HO1084" s="4"/>
      <c r="HP1084" s="6"/>
      <c r="HQ1084" s="5"/>
      <c r="HR1084" s="5"/>
      <c r="HS1084" s="4"/>
      <c r="HT1084" s="6"/>
      <c r="HU1084" s="4"/>
      <c r="HV1084" s="6"/>
      <c r="HW1084" s="5"/>
      <c r="HX1084" s="5"/>
      <c r="HY1084" s="4"/>
      <c r="HZ1084" s="6"/>
      <c r="IA1084" s="4"/>
      <c r="IB1084" s="6"/>
      <c r="IC1084" s="5"/>
      <c r="ID1084" s="5"/>
      <c r="IE1084" s="4"/>
      <c r="IF1084" s="6"/>
      <c r="IG1084" s="4"/>
      <c r="IH1084" s="6"/>
      <c r="II1084" s="5"/>
      <c r="IJ1084" s="5"/>
      <c r="IK1084" s="4"/>
      <c r="IL1084" s="6"/>
      <c r="IM1084" s="4"/>
      <c r="IN1084" s="6"/>
      <c r="IO1084" s="5"/>
      <c r="IP1084" s="5"/>
      <c r="IQ1084" s="4"/>
      <c r="IR1084" s="6"/>
      <c r="IS1084" s="4"/>
      <c r="IT1084" s="6"/>
      <c r="IU1084" s="5"/>
      <c r="IV1084" s="5"/>
      <c r="IW1084" s="4"/>
      <c r="IX1084" s="6"/>
      <c r="IY1084" s="4"/>
      <c r="IZ1084" s="6"/>
      <c r="JA1084" s="5"/>
      <c r="JB1084" s="5"/>
      <c r="JC1084" s="4"/>
      <c r="JD1084" s="6"/>
      <c r="JE1084" s="4"/>
      <c r="JF1084" s="6"/>
      <c r="JG1084" s="5"/>
      <c r="JH1084" s="5"/>
      <c r="JI1084" s="4"/>
      <c r="JJ1084" s="6"/>
      <c r="JK1084" s="4"/>
      <c r="JL1084" s="6"/>
      <c r="JM1084" s="5"/>
      <c r="JN1084" s="5"/>
      <c r="JO1084" s="4"/>
      <c r="JP1084" s="6"/>
      <c r="JQ1084" s="4"/>
      <c r="JR1084" s="6"/>
      <c r="JS1084" s="5"/>
      <c r="JT1084" s="5"/>
      <c r="JU1084" s="4"/>
      <c r="JV1084" s="6"/>
      <c r="JW1084" s="4"/>
      <c r="JX1084" s="6"/>
      <c r="JY1084" s="5"/>
      <c r="JZ1084" s="5"/>
      <c r="KA1084" s="4"/>
      <c r="KB1084" s="6"/>
      <c r="KC1084" s="4"/>
      <c r="KD1084" s="6"/>
      <c r="KE1084" s="5"/>
      <c r="KF1084" s="5"/>
      <c r="KG1084" s="4"/>
      <c r="KH1084" s="6"/>
      <c r="KI1084" s="4"/>
      <c r="KJ1084" s="6"/>
      <c r="KK1084" s="5"/>
      <c r="KL1084" s="5"/>
    </row>
    <row r="1085">
      <c r="A1085" s="3" t="s">
        <v>85</v>
      </c>
      <c r="B1085" s="3" t="s">
        <v>1175</v>
      </c>
      <c r="C1085" s="3" t="s">
        <v>703</v>
      </c>
      <c r="D1085" s="3" t="s">
        <v>712</v>
      </c>
      <c r="E1085" s="3" t="s">
        <v>1218</v>
      </c>
      <c r="F1085" s="3" t="s">
        <v>104</v>
      </c>
      <c r="G1085" s="3" t="s">
        <v>104</v>
      </c>
      <c r="H1085" s="3" t="s">
        <v>104</v>
      </c>
      <c r="I1085" s="4"/>
      <c r="J1085" s="4">
        <f>=ROUNDDOWN({0},0)</f>
      </c>
      <c r="K1085" s="4"/>
      <c r="L1085" s="5"/>
      <c r="M1085" s="4"/>
      <c r="N1085" s="4">
        <f>=ROUNDDOWN({0},0)</f>
      </c>
      <c r="O1085" s="4"/>
      <c r="P1085" s="5"/>
      <c r="Q1085" s="4"/>
      <c r="R1085" s="6"/>
      <c r="S1085" s="4"/>
      <c r="T1085" s="6"/>
      <c r="U1085" s="5"/>
      <c r="V1085" s="5"/>
      <c r="W1085" s="4"/>
      <c r="X1085" s="6"/>
      <c r="Y1085" s="4"/>
      <c r="Z1085" s="6"/>
      <c r="AA1085" s="5"/>
      <c r="AB1085" s="5"/>
      <c r="AC1085" s="4"/>
      <c r="AD1085" s="6"/>
      <c r="AE1085" s="4"/>
      <c r="AF1085" s="6"/>
      <c r="AG1085" s="5"/>
      <c r="AH1085" s="5"/>
      <c r="AI1085" s="4"/>
      <c r="AJ1085" s="6"/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  <c r="AU1085" s="4"/>
      <c r="AV1085" s="6"/>
      <c r="AW1085" s="4"/>
      <c r="AX1085" s="6"/>
      <c r="AY1085" s="5"/>
      <c r="AZ1085" s="5"/>
      <c r="BA1085" s="4"/>
      <c r="BB1085" s="6"/>
      <c r="BC1085" s="4"/>
      <c r="BD1085" s="6"/>
      <c r="BE1085" s="5"/>
      <c r="BF1085" s="5"/>
      <c r="BG1085" s="4"/>
      <c r="BH1085" s="6"/>
      <c r="BI1085" s="4"/>
      <c r="BJ1085" s="6"/>
      <c r="BK1085" s="5"/>
      <c r="BL1085" s="5"/>
      <c r="BM1085" s="4"/>
      <c r="BN1085" s="6"/>
      <c r="BO1085" s="4"/>
      <c r="BP1085" s="6"/>
      <c r="BQ1085" s="5"/>
      <c r="BR1085" s="5"/>
      <c r="BS1085" s="4"/>
      <c r="BT1085" s="6"/>
      <c r="BU1085" s="4"/>
      <c r="BV1085" s="6"/>
      <c r="BW1085" s="5"/>
      <c r="BX1085" s="5"/>
      <c r="BY1085" s="4"/>
      <c r="BZ1085" s="6"/>
      <c r="CA1085" s="4"/>
      <c r="CB1085" s="6"/>
      <c r="CC1085" s="5"/>
      <c r="CD1085" s="5"/>
      <c r="CE1085" s="4"/>
      <c r="CF1085" s="6"/>
      <c r="CG1085" s="4"/>
      <c r="CH1085" s="6"/>
      <c r="CI1085" s="5"/>
      <c r="CJ1085" s="5"/>
      <c r="CK1085" s="4"/>
      <c r="CL1085" s="6"/>
      <c r="CM1085" s="4"/>
      <c r="CN1085" s="6"/>
      <c r="CO1085" s="5"/>
      <c r="CP1085" s="5"/>
      <c r="CQ1085" s="4"/>
      <c r="CR1085" s="6"/>
      <c r="CS1085" s="4"/>
      <c r="CT1085" s="6"/>
      <c r="CU1085" s="5"/>
      <c r="CV1085" s="5"/>
      <c r="CW1085" s="4"/>
      <c r="CX1085" s="6"/>
      <c r="CY1085" s="4"/>
      <c r="CZ1085" s="6"/>
      <c r="DA1085" s="5"/>
      <c r="DB1085" s="5"/>
      <c r="DC1085" s="4"/>
      <c r="DD1085" s="6"/>
      <c r="DE1085" s="4"/>
      <c r="DF1085" s="6"/>
      <c r="DG1085" s="5"/>
      <c r="DH1085" s="5"/>
      <c r="DI1085" s="4"/>
      <c r="DJ1085" s="6"/>
      <c r="DK1085" s="4"/>
      <c r="DL1085" s="6"/>
      <c r="DM1085" s="5"/>
      <c r="DN1085" s="5"/>
      <c r="DO1085" s="4"/>
      <c r="DP1085" s="6"/>
      <c r="DQ1085" s="4"/>
      <c r="DR1085" s="6"/>
      <c r="DS1085" s="5"/>
      <c r="DT1085" s="5"/>
      <c r="DU1085" s="4"/>
      <c r="DV1085" s="6"/>
      <c r="DW1085" s="4"/>
      <c r="DX1085" s="6"/>
      <c r="DY1085" s="5"/>
      <c r="DZ1085" s="5"/>
      <c r="EA1085" s="4"/>
      <c r="EB1085" s="6"/>
      <c r="EC1085" s="4"/>
      <c r="ED1085" s="6"/>
      <c r="EE1085" s="5"/>
      <c r="EF1085" s="5"/>
      <c r="EG1085" s="4"/>
      <c r="EH1085" s="6"/>
      <c r="EI1085" s="4"/>
      <c r="EJ1085" s="6"/>
      <c r="EK1085" s="5"/>
      <c r="EL1085" s="5"/>
      <c r="EM1085" s="4"/>
      <c r="EN1085" s="6"/>
      <c r="EO1085" s="4"/>
      <c r="EP1085" s="6"/>
      <c r="EQ1085" s="5"/>
      <c r="ER1085" s="5"/>
      <c r="ES1085" s="4"/>
      <c r="ET1085" s="6"/>
      <c r="EU1085" s="4"/>
      <c r="EV1085" s="6"/>
      <c r="EW1085" s="5"/>
      <c r="EX1085" s="5"/>
      <c r="EY1085" s="4"/>
      <c r="EZ1085" s="6"/>
      <c r="FA1085" s="4"/>
      <c r="FB1085" s="6"/>
      <c r="FC1085" s="5"/>
      <c r="FD1085" s="5"/>
      <c r="FE1085" s="4"/>
      <c r="FF1085" s="6"/>
      <c r="FG1085" s="4"/>
      <c r="FH1085" s="6"/>
      <c r="FI1085" s="5"/>
      <c r="FJ1085" s="5"/>
      <c r="FK1085" s="4"/>
      <c r="FL1085" s="6"/>
      <c r="FM1085" s="4"/>
      <c r="FN1085" s="6"/>
      <c r="FO1085" s="5"/>
      <c r="FP1085" s="5"/>
      <c r="FQ1085" s="4"/>
      <c r="FR1085" s="6"/>
      <c r="FS1085" s="4"/>
      <c r="FT1085" s="6"/>
      <c r="FU1085" s="5"/>
      <c r="FV1085" s="5"/>
      <c r="FW1085" s="4"/>
      <c r="FX1085" s="6"/>
      <c r="FY1085" s="4"/>
      <c r="FZ1085" s="6"/>
      <c r="GA1085" s="5"/>
      <c r="GB1085" s="5"/>
      <c r="GC1085" s="4"/>
      <c r="GD1085" s="6"/>
      <c r="GE1085" s="4"/>
      <c r="GF1085" s="6"/>
      <c r="GG1085" s="5"/>
      <c r="GH1085" s="5"/>
      <c r="GI1085" s="4"/>
      <c r="GJ1085" s="6"/>
      <c r="GK1085" s="4"/>
      <c r="GL1085" s="6"/>
      <c r="GM1085" s="5"/>
      <c r="GN1085" s="5"/>
      <c r="GO1085" s="4"/>
      <c r="GP1085" s="6"/>
      <c r="GQ1085" s="4"/>
      <c r="GR1085" s="6"/>
      <c r="GS1085" s="5"/>
      <c r="GT1085" s="5"/>
      <c r="GU1085" s="4"/>
      <c r="GV1085" s="6"/>
      <c r="GW1085" s="4"/>
      <c r="GX1085" s="6"/>
      <c r="GY1085" s="5"/>
      <c r="GZ1085" s="5"/>
      <c r="HA1085" s="4"/>
      <c r="HB1085" s="6"/>
      <c r="HC1085" s="4"/>
      <c r="HD1085" s="6"/>
      <c r="HE1085" s="5"/>
      <c r="HF1085" s="5"/>
      <c r="HG1085" s="4"/>
      <c r="HH1085" s="6"/>
      <c r="HI1085" s="4"/>
      <c r="HJ1085" s="6"/>
      <c r="HK1085" s="5"/>
      <c r="HL1085" s="5"/>
      <c r="HM1085" s="4"/>
      <c r="HN1085" s="6"/>
      <c r="HO1085" s="4"/>
      <c r="HP1085" s="6"/>
      <c r="HQ1085" s="5"/>
      <c r="HR1085" s="5"/>
      <c r="HS1085" s="4"/>
      <c r="HT1085" s="6"/>
      <c r="HU1085" s="4"/>
      <c r="HV1085" s="6"/>
      <c r="HW1085" s="5"/>
      <c r="HX1085" s="5"/>
      <c r="HY1085" s="4"/>
      <c r="HZ1085" s="6"/>
      <c r="IA1085" s="4"/>
      <c r="IB1085" s="6"/>
      <c r="IC1085" s="5"/>
      <c r="ID1085" s="5"/>
      <c r="IE1085" s="4"/>
      <c r="IF1085" s="6"/>
      <c r="IG1085" s="4"/>
      <c r="IH1085" s="6"/>
      <c r="II1085" s="5"/>
      <c r="IJ1085" s="5"/>
      <c r="IK1085" s="4"/>
      <c r="IL1085" s="6"/>
      <c r="IM1085" s="4"/>
      <c r="IN1085" s="6"/>
      <c r="IO1085" s="5"/>
      <c r="IP1085" s="5"/>
      <c r="IQ1085" s="4"/>
      <c r="IR1085" s="6"/>
      <c r="IS1085" s="4"/>
      <c r="IT1085" s="6"/>
      <c r="IU1085" s="5"/>
      <c r="IV1085" s="5"/>
      <c r="IW1085" s="4"/>
      <c r="IX1085" s="6"/>
      <c r="IY1085" s="4"/>
      <c r="IZ1085" s="6"/>
      <c r="JA1085" s="5"/>
      <c r="JB1085" s="5"/>
      <c r="JC1085" s="4"/>
      <c r="JD1085" s="6"/>
      <c r="JE1085" s="4"/>
      <c r="JF1085" s="6"/>
      <c r="JG1085" s="5"/>
      <c r="JH1085" s="5"/>
      <c r="JI1085" s="4"/>
      <c r="JJ1085" s="6"/>
      <c r="JK1085" s="4"/>
      <c r="JL1085" s="6"/>
      <c r="JM1085" s="5"/>
      <c r="JN1085" s="5"/>
      <c r="JO1085" s="4"/>
      <c r="JP1085" s="6"/>
      <c r="JQ1085" s="4"/>
      <c r="JR1085" s="6"/>
      <c r="JS1085" s="5"/>
      <c r="JT1085" s="5"/>
      <c r="JU1085" s="4"/>
      <c r="JV1085" s="6"/>
      <c r="JW1085" s="4"/>
      <c r="JX1085" s="6"/>
      <c r="JY1085" s="5"/>
      <c r="JZ1085" s="5"/>
      <c r="KA1085" s="4"/>
      <c r="KB1085" s="6"/>
      <c r="KC1085" s="4"/>
      <c r="KD1085" s="6"/>
      <c r="KE1085" s="5"/>
      <c r="KF1085" s="5"/>
      <c r="KG1085" s="4"/>
      <c r="KH1085" s="6"/>
      <c r="KI1085" s="4"/>
      <c r="KJ1085" s="6"/>
      <c r="KK1085" s="5"/>
      <c r="KL1085" s="5"/>
    </row>
    <row r="1086">
      <c r="A1086" s="3" t="s">
        <v>85</v>
      </c>
      <c r="B1086" s="3" t="s">
        <v>1175</v>
      </c>
      <c r="C1086" s="3" t="s">
        <v>703</v>
      </c>
      <c r="D1086" s="3" t="s">
        <v>712</v>
      </c>
      <c r="E1086" s="3" t="s">
        <v>1113</v>
      </c>
      <c r="F1086" s="3" t="s">
        <v>104</v>
      </c>
      <c r="G1086" s="3" t="s">
        <v>104</v>
      </c>
      <c r="H1086" s="3" t="s">
        <v>104</v>
      </c>
      <c r="I1086" s="4"/>
      <c r="J1086" s="4">
        <f>=ROUNDDOWN({0},0)</f>
      </c>
      <c r="K1086" s="4"/>
      <c r="L1086" s="5"/>
      <c r="M1086" s="4"/>
      <c r="N1086" s="4">
        <f>=ROUNDDOWN({0},0)</f>
      </c>
      <c r="O1086" s="4"/>
      <c r="P1086" s="5"/>
      <c r="Q1086" s="4"/>
      <c r="R1086" s="6"/>
      <c r="S1086" s="4"/>
      <c r="T1086" s="6"/>
      <c r="U1086" s="5"/>
      <c r="V1086" s="5"/>
      <c r="W1086" s="4"/>
      <c r="X1086" s="6"/>
      <c r="Y1086" s="4"/>
      <c r="Z1086" s="6"/>
      <c r="AA1086" s="5"/>
      <c r="AB1086" s="5"/>
      <c r="AC1086" s="4"/>
      <c r="AD1086" s="6"/>
      <c r="AE1086" s="4"/>
      <c r="AF1086" s="6"/>
      <c r="AG1086" s="5"/>
      <c r="AH1086" s="5"/>
      <c r="AI1086" s="4"/>
      <c r="AJ1086" s="6"/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  <c r="AU1086" s="4"/>
      <c r="AV1086" s="6"/>
      <c r="AW1086" s="4"/>
      <c r="AX1086" s="6"/>
      <c r="AY1086" s="5"/>
      <c r="AZ1086" s="5"/>
      <c r="BA1086" s="4"/>
      <c r="BB1086" s="6"/>
      <c r="BC1086" s="4"/>
      <c r="BD1086" s="6"/>
      <c r="BE1086" s="5"/>
      <c r="BF1086" s="5"/>
      <c r="BG1086" s="4"/>
      <c r="BH1086" s="6"/>
      <c r="BI1086" s="4"/>
      <c r="BJ1086" s="6"/>
      <c r="BK1086" s="5"/>
      <c r="BL1086" s="5"/>
      <c r="BM1086" s="4"/>
      <c r="BN1086" s="6"/>
      <c r="BO1086" s="4"/>
      <c r="BP1086" s="6"/>
      <c r="BQ1086" s="5"/>
      <c r="BR1086" s="5"/>
      <c r="BS1086" s="4"/>
      <c r="BT1086" s="6"/>
      <c r="BU1086" s="4"/>
      <c r="BV1086" s="6"/>
      <c r="BW1086" s="5"/>
      <c r="BX1086" s="5"/>
      <c r="BY1086" s="4"/>
      <c r="BZ1086" s="6"/>
      <c r="CA1086" s="4"/>
      <c r="CB1086" s="6"/>
      <c r="CC1086" s="5"/>
      <c r="CD1086" s="5"/>
      <c r="CE1086" s="4"/>
      <c r="CF1086" s="6"/>
      <c r="CG1086" s="4"/>
      <c r="CH1086" s="6"/>
      <c r="CI1086" s="5"/>
      <c r="CJ1086" s="5"/>
      <c r="CK1086" s="4"/>
      <c r="CL1086" s="6"/>
      <c r="CM1086" s="4"/>
      <c r="CN1086" s="6"/>
      <c r="CO1086" s="5"/>
      <c r="CP1086" s="5"/>
      <c r="CQ1086" s="4"/>
      <c r="CR1086" s="6"/>
      <c r="CS1086" s="4"/>
      <c r="CT1086" s="6"/>
      <c r="CU1086" s="5"/>
      <c r="CV1086" s="5"/>
      <c r="CW1086" s="4"/>
      <c r="CX1086" s="6"/>
      <c r="CY1086" s="4"/>
      <c r="CZ1086" s="6"/>
      <c r="DA1086" s="5"/>
      <c r="DB1086" s="5"/>
      <c r="DC1086" s="4"/>
      <c r="DD1086" s="6"/>
      <c r="DE1086" s="4"/>
      <c r="DF1086" s="6"/>
      <c r="DG1086" s="5"/>
      <c r="DH1086" s="5"/>
      <c r="DI1086" s="4"/>
      <c r="DJ1086" s="6"/>
      <c r="DK1086" s="4"/>
      <c r="DL1086" s="6"/>
      <c r="DM1086" s="5"/>
      <c r="DN1086" s="5"/>
      <c r="DO1086" s="4"/>
      <c r="DP1086" s="6"/>
      <c r="DQ1086" s="4"/>
      <c r="DR1086" s="6"/>
      <c r="DS1086" s="5"/>
      <c r="DT1086" s="5"/>
      <c r="DU1086" s="4"/>
      <c r="DV1086" s="6"/>
      <c r="DW1086" s="4"/>
      <c r="DX1086" s="6"/>
      <c r="DY1086" s="5"/>
      <c r="DZ1086" s="5"/>
      <c r="EA1086" s="4"/>
      <c r="EB1086" s="6"/>
      <c r="EC1086" s="4"/>
      <c r="ED1086" s="6"/>
      <c r="EE1086" s="5"/>
      <c r="EF1086" s="5"/>
      <c r="EG1086" s="4"/>
      <c r="EH1086" s="6"/>
      <c r="EI1086" s="4"/>
      <c r="EJ1086" s="6"/>
      <c r="EK1086" s="5"/>
      <c r="EL1086" s="5"/>
      <c r="EM1086" s="4"/>
      <c r="EN1086" s="6"/>
      <c r="EO1086" s="4"/>
      <c r="EP1086" s="6"/>
      <c r="EQ1086" s="5"/>
      <c r="ER1086" s="5"/>
      <c r="ES1086" s="4"/>
      <c r="ET1086" s="6"/>
      <c r="EU1086" s="4"/>
      <c r="EV1086" s="6"/>
      <c r="EW1086" s="5"/>
      <c r="EX1086" s="5"/>
      <c r="EY1086" s="4"/>
      <c r="EZ1086" s="6"/>
      <c r="FA1086" s="4"/>
      <c r="FB1086" s="6"/>
      <c r="FC1086" s="5"/>
      <c r="FD1086" s="5"/>
      <c r="FE1086" s="4"/>
      <c r="FF1086" s="6"/>
      <c r="FG1086" s="4"/>
      <c r="FH1086" s="6"/>
      <c r="FI1086" s="5"/>
      <c r="FJ1086" s="5"/>
      <c r="FK1086" s="4"/>
      <c r="FL1086" s="6"/>
      <c r="FM1086" s="4"/>
      <c r="FN1086" s="6"/>
      <c r="FO1086" s="5"/>
      <c r="FP1086" s="5"/>
      <c r="FQ1086" s="4"/>
      <c r="FR1086" s="6"/>
      <c r="FS1086" s="4"/>
      <c r="FT1086" s="6"/>
      <c r="FU1086" s="5"/>
      <c r="FV1086" s="5"/>
      <c r="FW1086" s="4"/>
      <c r="FX1086" s="6"/>
      <c r="FY1086" s="4"/>
      <c r="FZ1086" s="6"/>
      <c r="GA1086" s="5"/>
      <c r="GB1086" s="5"/>
      <c r="GC1086" s="4"/>
      <c r="GD1086" s="6"/>
      <c r="GE1086" s="4"/>
      <c r="GF1086" s="6"/>
      <c r="GG1086" s="5"/>
      <c r="GH1086" s="5"/>
      <c r="GI1086" s="4"/>
      <c r="GJ1086" s="6"/>
      <c r="GK1086" s="4"/>
      <c r="GL1086" s="6"/>
      <c r="GM1086" s="5"/>
      <c r="GN1086" s="5"/>
      <c r="GO1086" s="4"/>
      <c r="GP1086" s="6"/>
      <c r="GQ1086" s="4"/>
      <c r="GR1086" s="6"/>
      <c r="GS1086" s="5"/>
      <c r="GT1086" s="5"/>
      <c r="GU1086" s="4"/>
      <c r="GV1086" s="6"/>
      <c r="GW1086" s="4"/>
      <c r="GX1086" s="6"/>
      <c r="GY1086" s="5"/>
      <c r="GZ1086" s="5"/>
      <c r="HA1086" s="4"/>
      <c r="HB1086" s="6"/>
      <c r="HC1086" s="4"/>
      <c r="HD1086" s="6"/>
      <c r="HE1086" s="5"/>
      <c r="HF1086" s="5"/>
      <c r="HG1086" s="4"/>
      <c r="HH1086" s="6"/>
      <c r="HI1086" s="4"/>
      <c r="HJ1086" s="6"/>
      <c r="HK1086" s="5"/>
      <c r="HL1086" s="5"/>
      <c r="HM1086" s="4"/>
      <c r="HN1086" s="6"/>
      <c r="HO1086" s="4"/>
      <c r="HP1086" s="6"/>
      <c r="HQ1086" s="5"/>
      <c r="HR1086" s="5"/>
      <c r="HS1086" s="4"/>
      <c r="HT1086" s="6"/>
      <c r="HU1086" s="4"/>
      <c r="HV1086" s="6"/>
      <c r="HW1086" s="5"/>
      <c r="HX1086" s="5"/>
      <c r="HY1086" s="4"/>
      <c r="HZ1086" s="6"/>
      <c r="IA1086" s="4"/>
      <c r="IB1086" s="6"/>
      <c r="IC1086" s="5"/>
      <c r="ID1086" s="5"/>
      <c r="IE1086" s="4"/>
      <c r="IF1086" s="6"/>
      <c r="IG1086" s="4"/>
      <c r="IH1086" s="6"/>
      <c r="II1086" s="5"/>
      <c r="IJ1086" s="5"/>
      <c r="IK1086" s="4"/>
      <c r="IL1086" s="6"/>
      <c r="IM1086" s="4"/>
      <c r="IN1086" s="6"/>
      <c r="IO1086" s="5"/>
      <c r="IP1086" s="5"/>
      <c r="IQ1086" s="4"/>
      <c r="IR1086" s="6"/>
      <c r="IS1086" s="4"/>
      <c r="IT1086" s="6"/>
      <c r="IU1086" s="5"/>
      <c r="IV1086" s="5"/>
      <c r="IW1086" s="4"/>
      <c r="IX1086" s="6"/>
      <c r="IY1086" s="4"/>
      <c r="IZ1086" s="6"/>
      <c r="JA1086" s="5"/>
      <c r="JB1086" s="5"/>
      <c r="JC1086" s="4"/>
      <c r="JD1086" s="6"/>
      <c r="JE1086" s="4"/>
      <c r="JF1086" s="6"/>
      <c r="JG1086" s="5"/>
      <c r="JH1086" s="5"/>
      <c r="JI1086" s="4"/>
      <c r="JJ1086" s="6"/>
      <c r="JK1086" s="4"/>
      <c r="JL1086" s="6"/>
      <c r="JM1086" s="5"/>
      <c r="JN1086" s="5"/>
      <c r="JO1086" s="4"/>
      <c r="JP1086" s="6"/>
      <c r="JQ1086" s="4"/>
      <c r="JR1086" s="6"/>
      <c r="JS1086" s="5"/>
      <c r="JT1086" s="5"/>
      <c r="JU1086" s="4"/>
      <c r="JV1086" s="6"/>
      <c r="JW1086" s="4"/>
      <c r="JX1086" s="6"/>
      <c r="JY1086" s="5"/>
      <c r="JZ1086" s="5"/>
      <c r="KA1086" s="4"/>
      <c r="KB1086" s="6"/>
      <c r="KC1086" s="4"/>
      <c r="KD1086" s="6"/>
      <c r="KE1086" s="5"/>
      <c r="KF1086" s="5"/>
      <c r="KG1086" s="4"/>
      <c r="KH1086" s="6"/>
      <c r="KI1086" s="4"/>
      <c r="KJ1086" s="6"/>
      <c r="KK1086" s="5"/>
      <c r="KL1086" s="5"/>
    </row>
    <row r="1087">
      <c r="A1087" s="3" t="s">
        <v>85</v>
      </c>
      <c r="B1087" s="3" t="s">
        <v>1175</v>
      </c>
      <c r="C1087" s="3" t="s">
        <v>703</v>
      </c>
      <c r="D1087" s="3" t="s">
        <v>712</v>
      </c>
      <c r="E1087" s="3" t="s">
        <v>1196</v>
      </c>
      <c r="F1087" s="3" t="s">
        <v>104</v>
      </c>
      <c r="G1087" s="3" t="s">
        <v>104</v>
      </c>
      <c r="H1087" s="3" t="s">
        <v>104</v>
      </c>
      <c r="I1087" s="4"/>
      <c r="J1087" s="4">
        <f>=ROUNDDOWN({0},0)</f>
      </c>
      <c r="K1087" s="4"/>
      <c r="L1087" s="5"/>
      <c r="M1087" s="4"/>
      <c r="N1087" s="4">
        <f>=ROUNDDOWN({0},0)</f>
      </c>
      <c r="O1087" s="4"/>
      <c r="P1087" s="5"/>
      <c r="Q1087" s="4"/>
      <c r="R1087" s="6"/>
      <c r="S1087" s="4"/>
      <c r="T1087" s="6"/>
      <c r="U1087" s="5"/>
      <c r="V1087" s="5"/>
      <c r="W1087" s="4"/>
      <c r="X1087" s="6"/>
      <c r="Y1087" s="4"/>
      <c r="Z1087" s="6"/>
      <c r="AA1087" s="5"/>
      <c r="AB1087" s="5"/>
      <c r="AC1087" s="4"/>
      <c r="AD1087" s="6"/>
      <c r="AE1087" s="4"/>
      <c r="AF1087" s="6"/>
      <c r="AG1087" s="5"/>
      <c r="AH1087" s="5"/>
      <c r="AI1087" s="4"/>
      <c r="AJ1087" s="6"/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  <c r="AU1087" s="4"/>
      <c r="AV1087" s="6"/>
      <c r="AW1087" s="4"/>
      <c r="AX1087" s="6"/>
      <c r="AY1087" s="5"/>
      <c r="AZ1087" s="5"/>
      <c r="BA1087" s="4"/>
      <c r="BB1087" s="6"/>
      <c r="BC1087" s="4"/>
      <c r="BD1087" s="6"/>
      <c r="BE1087" s="5"/>
      <c r="BF1087" s="5"/>
      <c r="BG1087" s="4"/>
      <c r="BH1087" s="6"/>
      <c r="BI1087" s="4"/>
      <c r="BJ1087" s="6"/>
      <c r="BK1087" s="5"/>
      <c r="BL1087" s="5"/>
      <c r="BM1087" s="4"/>
      <c r="BN1087" s="6"/>
      <c r="BO1087" s="4"/>
      <c r="BP1087" s="6"/>
      <c r="BQ1087" s="5"/>
      <c r="BR1087" s="5"/>
      <c r="BS1087" s="4"/>
      <c r="BT1087" s="6"/>
      <c r="BU1087" s="4"/>
      <c r="BV1087" s="6"/>
      <c r="BW1087" s="5"/>
      <c r="BX1087" s="5"/>
      <c r="BY1087" s="4"/>
      <c r="BZ1087" s="6"/>
      <c r="CA1087" s="4"/>
      <c r="CB1087" s="6"/>
      <c r="CC1087" s="5"/>
      <c r="CD1087" s="5"/>
      <c r="CE1087" s="4"/>
      <c r="CF1087" s="6"/>
      <c r="CG1087" s="4"/>
      <c r="CH1087" s="6"/>
      <c r="CI1087" s="5"/>
      <c r="CJ1087" s="5"/>
      <c r="CK1087" s="4"/>
      <c r="CL1087" s="6"/>
      <c r="CM1087" s="4"/>
      <c r="CN1087" s="6"/>
      <c r="CO1087" s="5"/>
      <c r="CP1087" s="5"/>
      <c r="CQ1087" s="4"/>
      <c r="CR1087" s="6"/>
      <c r="CS1087" s="4"/>
      <c r="CT1087" s="6"/>
      <c r="CU1087" s="5"/>
      <c r="CV1087" s="5"/>
      <c r="CW1087" s="4"/>
      <c r="CX1087" s="6"/>
      <c r="CY1087" s="4"/>
      <c r="CZ1087" s="6"/>
      <c r="DA1087" s="5"/>
      <c r="DB1087" s="5"/>
      <c r="DC1087" s="4"/>
      <c r="DD1087" s="6"/>
      <c r="DE1087" s="4"/>
      <c r="DF1087" s="6"/>
      <c r="DG1087" s="5"/>
      <c r="DH1087" s="5"/>
      <c r="DI1087" s="4"/>
      <c r="DJ1087" s="6"/>
      <c r="DK1087" s="4"/>
      <c r="DL1087" s="6"/>
      <c r="DM1087" s="5"/>
      <c r="DN1087" s="5"/>
      <c r="DO1087" s="4"/>
      <c r="DP1087" s="6"/>
      <c r="DQ1087" s="4"/>
      <c r="DR1087" s="6"/>
      <c r="DS1087" s="5"/>
      <c r="DT1087" s="5"/>
      <c r="DU1087" s="4"/>
      <c r="DV1087" s="6"/>
      <c r="DW1087" s="4"/>
      <c r="DX1087" s="6"/>
      <c r="DY1087" s="5"/>
      <c r="DZ1087" s="5"/>
      <c r="EA1087" s="4"/>
      <c r="EB1087" s="6"/>
      <c r="EC1087" s="4"/>
      <c r="ED1087" s="6"/>
      <c r="EE1087" s="5"/>
      <c r="EF1087" s="5"/>
      <c r="EG1087" s="4"/>
      <c r="EH1087" s="6"/>
      <c r="EI1087" s="4"/>
      <c r="EJ1087" s="6"/>
      <c r="EK1087" s="5"/>
      <c r="EL1087" s="5"/>
      <c r="EM1087" s="4"/>
      <c r="EN1087" s="6"/>
      <c r="EO1087" s="4"/>
      <c r="EP1087" s="6"/>
      <c r="EQ1087" s="5"/>
      <c r="ER1087" s="5"/>
      <c r="ES1087" s="4"/>
      <c r="ET1087" s="6"/>
      <c r="EU1087" s="4"/>
      <c r="EV1087" s="6"/>
      <c r="EW1087" s="5"/>
      <c r="EX1087" s="5"/>
      <c r="EY1087" s="4"/>
      <c r="EZ1087" s="6"/>
      <c r="FA1087" s="4"/>
      <c r="FB1087" s="6"/>
      <c r="FC1087" s="5"/>
      <c r="FD1087" s="5"/>
      <c r="FE1087" s="4"/>
      <c r="FF1087" s="6"/>
      <c r="FG1087" s="4"/>
      <c r="FH1087" s="6"/>
      <c r="FI1087" s="5"/>
      <c r="FJ1087" s="5"/>
      <c r="FK1087" s="4"/>
      <c r="FL1087" s="6"/>
      <c r="FM1087" s="4"/>
      <c r="FN1087" s="6"/>
      <c r="FO1087" s="5"/>
      <c r="FP1087" s="5"/>
      <c r="FQ1087" s="4"/>
      <c r="FR1087" s="6"/>
      <c r="FS1087" s="4"/>
      <c r="FT1087" s="6"/>
      <c r="FU1087" s="5"/>
      <c r="FV1087" s="5"/>
      <c r="FW1087" s="4"/>
      <c r="FX1087" s="6"/>
      <c r="FY1087" s="4"/>
      <c r="FZ1087" s="6"/>
      <c r="GA1087" s="5"/>
      <c r="GB1087" s="5"/>
      <c r="GC1087" s="4"/>
      <c r="GD1087" s="6"/>
      <c r="GE1087" s="4"/>
      <c r="GF1087" s="6"/>
      <c r="GG1087" s="5"/>
      <c r="GH1087" s="5"/>
      <c r="GI1087" s="4"/>
      <c r="GJ1087" s="6"/>
      <c r="GK1087" s="4"/>
      <c r="GL1087" s="6"/>
      <c r="GM1087" s="5"/>
      <c r="GN1087" s="5"/>
      <c r="GO1087" s="4"/>
      <c r="GP1087" s="6"/>
      <c r="GQ1087" s="4"/>
      <c r="GR1087" s="6"/>
      <c r="GS1087" s="5"/>
      <c r="GT1087" s="5"/>
      <c r="GU1087" s="4"/>
      <c r="GV1087" s="6"/>
      <c r="GW1087" s="4"/>
      <c r="GX1087" s="6"/>
      <c r="GY1087" s="5"/>
      <c r="GZ1087" s="5"/>
      <c r="HA1087" s="4"/>
      <c r="HB1087" s="6"/>
      <c r="HC1087" s="4"/>
      <c r="HD1087" s="6"/>
      <c r="HE1087" s="5"/>
      <c r="HF1087" s="5"/>
      <c r="HG1087" s="4"/>
      <c r="HH1087" s="6"/>
      <c r="HI1087" s="4"/>
      <c r="HJ1087" s="6"/>
      <c r="HK1087" s="5"/>
      <c r="HL1087" s="5"/>
      <c r="HM1087" s="4"/>
      <c r="HN1087" s="6"/>
      <c r="HO1087" s="4"/>
      <c r="HP1087" s="6"/>
      <c r="HQ1087" s="5"/>
      <c r="HR1087" s="5"/>
      <c r="HS1087" s="4"/>
      <c r="HT1087" s="6"/>
      <c r="HU1087" s="4"/>
      <c r="HV1087" s="6"/>
      <c r="HW1087" s="5"/>
      <c r="HX1087" s="5"/>
      <c r="HY1087" s="4"/>
      <c r="HZ1087" s="6"/>
      <c r="IA1087" s="4"/>
      <c r="IB1087" s="6"/>
      <c r="IC1087" s="5"/>
      <c r="ID1087" s="5"/>
      <c r="IE1087" s="4"/>
      <c r="IF1087" s="6"/>
      <c r="IG1087" s="4"/>
      <c r="IH1087" s="6"/>
      <c r="II1087" s="5"/>
      <c r="IJ1087" s="5"/>
      <c r="IK1087" s="4"/>
      <c r="IL1087" s="6"/>
      <c r="IM1087" s="4"/>
      <c r="IN1087" s="6"/>
      <c r="IO1087" s="5"/>
      <c r="IP1087" s="5"/>
      <c r="IQ1087" s="4"/>
      <c r="IR1087" s="6"/>
      <c r="IS1087" s="4"/>
      <c r="IT1087" s="6"/>
      <c r="IU1087" s="5"/>
      <c r="IV1087" s="5"/>
      <c r="IW1087" s="4"/>
      <c r="IX1087" s="6"/>
      <c r="IY1087" s="4"/>
      <c r="IZ1087" s="6"/>
      <c r="JA1087" s="5"/>
      <c r="JB1087" s="5"/>
      <c r="JC1087" s="4"/>
      <c r="JD1087" s="6"/>
      <c r="JE1087" s="4"/>
      <c r="JF1087" s="6"/>
      <c r="JG1087" s="5"/>
      <c r="JH1087" s="5"/>
      <c r="JI1087" s="4"/>
      <c r="JJ1087" s="6"/>
      <c r="JK1087" s="4"/>
      <c r="JL1087" s="6"/>
      <c r="JM1087" s="5"/>
      <c r="JN1087" s="5"/>
      <c r="JO1087" s="4"/>
      <c r="JP1087" s="6"/>
      <c r="JQ1087" s="4"/>
      <c r="JR1087" s="6"/>
      <c r="JS1087" s="5"/>
      <c r="JT1087" s="5"/>
      <c r="JU1087" s="4"/>
      <c r="JV1087" s="6"/>
      <c r="JW1087" s="4"/>
      <c r="JX1087" s="6"/>
      <c r="JY1087" s="5"/>
      <c r="JZ1087" s="5"/>
      <c r="KA1087" s="4"/>
      <c r="KB1087" s="6"/>
      <c r="KC1087" s="4"/>
      <c r="KD1087" s="6"/>
      <c r="KE1087" s="5"/>
      <c r="KF1087" s="5"/>
      <c r="KG1087" s="4"/>
      <c r="KH1087" s="6"/>
      <c r="KI1087" s="4"/>
      <c r="KJ1087" s="6"/>
      <c r="KK1087" s="5"/>
      <c r="KL1087" s="5"/>
    </row>
    <row r="1088">
      <c r="A1088" s="3" t="s">
        <v>85</v>
      </c>
      <c r="B1088" s="3" t="s">
        <v>1175</v>
      </c>
      <c r="C1088" s="3" t="s">
        <v>703</v>
      </c>
      <c r="D1088" s="3" t="s">
        <v>712</v>
      </c>
      <c r="E1088" s="3" t="s">
        <v>1219</v>
      </c>
      <c r="F1088" s="3" t="s">
        <v>104</v>
      </c>
      <c r="G1088" s="3" t="s">
        <v>104</v>
      </c>
      <c r="H1088" s="3" t="s">
        <v>104</v>
      </c>
      <c r="I1088" s="4"/>
      <c r="J1088" s="4">
        <f>=ROUNDDOWN({0},0)</f>
      </c>
      <c r="K1088" s="4"/>
      <c r="L1088" s="5"/>
      <c r="M1088" s="4"/>
      <c r="N1088" s="4">
        <f>=ROUNDDOWN({0},0)</f>
      </c>
      <c r="O1088" s="4"/>
      <c r="P1088" s="5"/>
      <c r="Q1088" s="4"/>
      <c r="R1088" s="6"/>
      <c r="S1088" s="4"/>
      <c r="T1088" s="6"/>
      <c r="U1088" s="5"/>
      <c r="V1088" s="5"/>
      <c r="W1088" s="4"/>
      <c r="X1088" s="6"/>
      <c r="Y1088" s="4"/>
      <c r="Z1088" s="6"/>
      <c r="AA1088" s="5"/>
      <c r="AB1088" s="5"/>
      <c r="AC1088" s="4"/>
      <c r="AD1088" s="6"/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  <c r="AU1088" s="4"/>
      <c r="AV1088" s="6"/>
      <c r="AW1088" s="4"/>
      <c r="AX1088" s="6"/>
      <c r="AY1088" s="5"/>
      <c r="AZ1088" s="5"/>
      <c r="BA1088" s="4"/>
      <c r="BB1088" s="6"/>
      <c r="BC1088" s="4"/>
      <c r="BD1088" s="6"/>
      <c r="BE1088" s="5"/>
      <c r="BF1088" s="5"/>
      <c r="BG1088" s="4"/>
      <c r="BH1088" s="6"/>
      <c r="BI1088" s="4"/>
      <c r="BJ1088" s="6"/>
      <c r="BK1088" s="5"/>
      <c r="BL1088" s="5"/>
      <c r="BM1088" s="4"/>
      <c r="BN1088" s="6"/>
      <c r="BO1088" s="4"/>
      <c r="BP1088" s="6"/>
      <c r="BQ1088" s="5"/>
      <c r="BR1088" s="5"/>
      <c r="BS1088" s="4"/>
      <c r="BT1088" s="6"/>
      <c r="BU1088" s="4"/>
      <c r="BV1088" s="6"/>
      <c r="BW1088" s="5"/>
      <c r="BX1088" s="5"/>
      <c r="BY1088" s="4"/>
      <c r="BZ1088" s="6"/>
      <c r="CA1088" s="4"/>
      <c r="CB1088" s="6"/>
      <c r="CC1088" s="5"/>
      <c r="CD1088" s="5"/>
      <c r="CE1088" s="4"/>
      <c r="CF1088" s="6"/>
      <c r="CG1088" s="4"/>
      <c r="CH1088" s="6"/>
      <c r="CI1088" s="5"/>
      <c r="CJ1088" s="5"/>
      <c r="CK1088" s="4"/>
      <c r="CL1088" s="6"/>
      <c r="CM1088" s="4"/>
      <c r="CN1088" s="6"/>
      <c r="CO1088" s="5"/>
      <c r="CP1088" s="5"/>
      <c r="CQ1088" s="4"/>
      <c r="CR1088" s="6"/>
      <c r="CS1088" s="4"/>
      <c r="CT1088" s="6"/>
      <c r="CU1088" s="5"/>
      <c r="CV1088" s="5"/>
      <c r="CW1088" s="4"/>
      <c r="CX1088" s="6"/>
      <c r="CY1088" s="4"/>
      <c r="CZ1088" s="6"/>
      <c r="DA1088" s="5"/>
      <c r="DB1088" s="5"/>
      <c r="DC1088" s="4"/>
      <c r="DD1088" s="6"/>
      <c r="DE1088" s="4"/>
      <c r="DF1088" s="6"/>
      <c r="DG1088" s="5"/>
      <c r="DH1088" s="5"/>
      <c r="DI1088" s="4"/>
      <c r="DJ1088" s="6"/>
      <c r="DK1088" s="4"/>
      <c r="DL1088" s="6"/>
      <c r="DM1088" s="5"/>
      <c r="DN1088" s="5"/>
      <c r="DO1088" s="4"/>
      <c r="DP1088" s="6"/>
      <c r="DQ1088" s="4"/>
      <c r="DR1088" s="6"/>
      <c r="DS1088" s="5"/>
      <c r="DT1088" s="5"/>
      <c r="DU1088" s="4"/>
      <c r="DV1088" s="6"/>
      <c r="DW1088" s="4"/>
      <c r="DX1088" s="6"/>
      <c r="DY1088" s="5"/>
      <c r="DZ1088" s="5"/>
      <c r="EA1088" s="4"/>
      <c r="EB1088" s="6"/>
      <c r="EC1088" s="4"/>
      <c r="ED1088" s="6"/>
      <c r="EE1088" s="5"/>
      <c r="EF1088" s="5"/>
      <c r="EG1088" s="4"/>
      <c r="EH1088" s="6"/>
      <c r="EI1088" s="4"/>
      <c r="EJ1088" s="6"/>
      <c r="EK1088" s="5"/>
      <c r="EL1088" s="5"/>
      <c r="EM1088" s="4"/>
      <c r="EN1088" s="6"/>
      <c r="EO1088" s="4"/>
      <c r="EP1088" s="6"/>
      <c r="EQ1088" s="5"/>
      <c r="ER1088" s="5"/>
      <c r="ES1088" s="4"/>
      <c r="ET1088" s="6"/>
      <c r="EU1088" s="4"/>
      <c r="EV1088" s="6"/>
      <c r="EW1088" s="5"/>
      <c r="EX1088" s="5"/>
      <c r="EY1088" s="4"/>
      <c r="EZ1088" s="6"/>
      <c r="FA1088" s="4"/>
      <c r="FB1088" s="6"/>
      <c r="FC1088" s="5"/>
      <c r="FD1088" s="5"/>
      <c r="FE1088" s="4"/>
      <c r="FF1088" s="6"/>
      <c r="FG1088" s="4"/>
      <c r="FH1088" s="6"/>
      <c r="FI1088" s="5"/>
      <c r="FJ1088" s="5"/>
      <c r="FK1088" s="4"/>
      <c r="FL1088" s="6"/>
      <c r="FM1088" s="4"/>
      <c r="FN1088" s="6"/>
      <c r="FO1088" s="5"/>
      <c r="FP1088" s="5"/>
      <c r="FQ1088" s="4"/>
      <c r="FR1088" s="6"/>
      <c r="FS1088" s="4"/>
      <c r="FT1088" s="6"/>
      <c r="FU1088" s="5"/>
      <c r="FV1088" s="5"/>
      <c r="FW1088" s="4"/>
      <c r="FX1088" s="6"/>
      <c r="FY1088" s="4"/>
      <c r="FZ1088" s="6"/>
      <c r="GA1088" s="5"/>
      <c r="GB1088" s="5"/>
      <c r="GC1088" s="4"/>
      <c r="GD1088" s="6"/>
      <c r="GE1088" s="4"/>
      <c r="GF1088" s="6"/>
      <c r="GG1088" s="5"/>
      <c r="GH1088" s="5"/>
      <c r="GI1088" s="4"/>
      <c r="GJ1088" s="6"/>
      <c r="GK1088" s="4"/>
      <c r="GL1088" s="6"/>
      <c r="GM1088" s="5"/>
      <c r="GN1088" s="5"/>
      <c r="GO1088" s="4"/>
      <c r="GP1088" s="6"/>
      <c r="GQ1088" s="4"/>
      <c r="GR1088" s="6"/>
      <c r="GS1088" s="5"/>
      <c r="GT1088" s="5"/>
      <c r="GU1088" s="4"/>
      <c r="GV1088" s="6"/>
      <c r="GW1088" s="4"/>
      <c r="GX1088" s="6"/>
      <c r="GY1088" s="5"/>
      <c r="GZ1088" s="5"/>
      <c r="HA1088" s="4"/>
      <c r="HB1088" s="6"/>
      <c r="HC1088" s="4"/>
      <c r="HD1088" s="6"/>
      <c r="HE1088" s="5"/>
      <c r="HF1088" s="5"/>
      <c r="HG1088" s="4"/>
      <c r="HH1088" s="6"/>
      <c r="HI1088" s="4"/>
      <c r="HJ1088" s="6"/>
      <c r="HK1088" s="5"/>
      <c r="HL1088" s="5"/>
      <c r="HM1088" s="4"/>
      <c r="HN1088" s="6"/>
      <c r="HO1088" s="4"/>
      <c r="HP1088" s="6"/>
      <c r="HQ1088" s="5"/>
      <c r="HR1088" s="5"/>
      <c r="HS1088" s="4"/>
      <c r="HT1088" s="6"/>
      <c r="HU1088" s="4"/>
      <c r="HV1088" s="6"/>
      <c r="HW1088" s="5"/>
      <c r="HX1088" s="5"/>
      <c r="HY1088" s="4"/>
      <c r="HZ1088" s="6"/>
      <c r="IA1088" s="4"/>
      <c r="IB1088" s="6"/>
      <c r="IC1088" s="5"/>
      <c r="ID1088" s="5"/>
      <c r="IE1088" s="4"/>
      <c r="IF1088" s="6"/>
      <c r="IG1088" s="4"/>
      <c r="IH1088" s="6"/>
      <c r="II1088" s="5"/>
      <c r="IJ1088" s="5"/>
      <c r="IK1088" s="4"/>
      <c r="IL1088" s="6"/>
      <c r="IM1088" s="4"/>
      <c r="IN1088" s="6"/>
      <c r="IO1088" s="5"/>
      <c r="IP1088" s="5"/>
      <c r="IQ1088" s="4"/>
      <c r="IR1088" s="6"/>
      <c r="IS1088" s="4"/>
      <c r="IT1088" s="6"/>
      <c r="IU1088" s="5"/>
      <c r="IV1088" s="5"/>
      <c r="IW1088" s="4"/>
      <c r="IX1088" s="6"/>
      <c r="IY1088" s="4"/>
      <c r="IZ1088" s="6"/>
      <c r="JA1088" s="5"/>
      <c r="JB1088" s="5"/>
      <c r="JC1088" s="4"/>
      <c r="JD1088" s="6"/>
      <c r="JE1088" s="4"/>
      <c r="JF1088" s="6"/>
      <c r="JG1088" s="5"/>
      <c r="JH1088" s="5"/>
      <c r="JI1088" s="4"/>
      <c r="JJ1088" s="6"/>
      <c r="JK1088" s="4"/>
      <c r="JL1088" s="6"/>
      <c r="JM1088" s="5"/>
      <c r="JN1088" s="5"/>
      <c r="JO1088" s="4"/>
      <c r="JP1088" s="6"/>
      <c r="JQ1088" s="4"/>
      <c r="JR1088" s="6"/>
      <c r="JS1088" s="5"/>
      <c r="JT1088" s="5"/>
      <c r="JU1088" s="4"/>
      <c r="JV1088" s="6"/>
      <c r="JW1088" s="4"/>
      <c r="JX1088" s="6"/>
      <c r="JY1088" s="5"/>
      <c r="JZ1088" s="5"/>
      <c r="KA1088" s="4"/>
      <c r="KB1088" s="6"/>
      <c r="KC1088" s="4"/>
      <c r="KD1088" s="6"/>
      <c r="KE1088" s="5"/>
      <c r="KF1088" s="5"/>
      <c r="KG1088" s="4"/>
      <c r="KH1088" s="6"/>
      <c r="KI1088" s="4"/>
      <c r="KJ1088" s="6"/>
      <c r="KK1088" s="5"/>
      <c r="KL1088" s="5"/>
    </row>
    <row r="1089">
      <c r="A1089" s="3" t="s">
        <v>85</v>
      </c>
      <c r="B1089" s="3" t="s">
        <v>1175</v>
      </c>
      <c r="C1089" s="3" t="s">
        <v>703</v>
      </c>
      <c r="D1089" s="3" t="s">
        <v>712</v>
      </c>
      <c r="E1089" s="3" t="s">
        <v>1206</v>
      </c>
      <c r="F1089" s="3" t="s">
        <v>104</v>
      </c>
      <c r="G1089" s="3" t="s">
        <v>104</v>
      </c>
      <c r="H1089" s="3" t="s">
        <v>104</v>
      </c>
      <c r="I1089" s="4"/>
      <c r="J1089" s="4">
        <f>=ROUNDDOWN({0},0)</f>
      </c>
      <c r="K1089" s="4"/>
      <c r="L1089" s="5"/>
      <c r="M1089" s="4"/>
      <c r="N1089" s="4">
        <f>=ROUNDDOWN({0},0)</f>
      </c>
      <c r="O1089" s="4"/>
      <c r="P1089" s="5"/>
      <c r="Q1089" s="4"/>
      <c r="R1089" s="6"/>
      <c r="S1089" s="4"/>
      <c r="T1089" s="6"/>
      <c r="U1089" s="5"/>
      <c r="V1089" s="5"/>
      <c r="W1089" s="4"/>
      <c r="X1089" s="6"/>
      <c r="Y1089" s="4"/>
      <c r="Z1089" s="6"/>
      <c r="AA1089" s="5"/>
      <c r="AB1089" s="5"/>
      <c r="AC1089" s="4"/>
      <c r="AD1089" s="6"/>
      <c r="AE1089" s="4"/>
      <c r="AF1089" s="6"/>
      <c r="AG1089" s="5"/>
      <c r="AH1089" s="5"/>
      <c r="AI1089" s="4"/>
      <c r="AJ1089" s="6"/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  <c r="AU1089" s="4"/>
      <c r="AV1089" s="6"/>
      <c r="AW1089" s="4"/>
      <c r="AX1089" s="6"/>
      <c r="AY1089" s="5"/>
      <c r="AZ1089" s="5"/>
      <c r="BA1089" s="4"/>
      <c r="BB1089" s="6"/>
      <c r="BC1089" s="4"/>
      <c r="BD1089" s="6"/>
      <c r="BE1089" s="5"/>
      <c r="BF1089" s="5"/>
      <c r="BG1089" s="4"/>
      <c r="BH1089" s="6"/>
      <c r="BI1089" s="4"/>
      <c r="BJ1089" s="6"/>
      <c r="BK1089" s="5"/>
      <c r="BL1089" s="5"/>
      <c r="BM1089" s="4"/>
      <c r="BN1089" s="6"/>
      <c r="BO1089" s="4"/>
      <c r="BP1089" s="6"/>
      <c r="BQ1089" s="5"/>
      <c r="BR1089" s="5"/>
      <c r="BS1089" s="4"/>
      <c r="BT1089" s="6"/>
      <c r="BU1089" s="4"/>
      <c r="BV1089" s="6"/>
      <c r="BW1089" s="5"/>
      <c r="BX1089" s="5"/>
      <c r="BY1089" s="4"/>
      <c r="BZ1089" s="6"/>
      <c r="CA1089" s="4"/>
      <c r="CB1089" s="6"/>
      <c r="CC1089" s="5"/>
      <c r="CD1089" s="5"/>
      <c r="CE1089" s="4"/>
      <c r="CF1089" s="6"/>
      <c r="CG1089" s="4"/>
      <c r="CH1089" s="6"/>
      <c r="CI1089" s="5"/>
      <c r="CJ1089" s="5"/>
      <c r="CK1089" s="4"/>
      <c r="CL1089" s="6"/>
      <c r="CM1089" s="4"/>
      <c r="CN1089" s="6"/>
      <c r="CO1089" s="5"/>
      <c r="CP1089" s="5"/>
      <c r="CQ1089" s="4"/>
      <c r="CR1089" s="6"/>
      <c r="CS1089" s="4"/>
      <c r="CT1089" s="6"/>
      <c r="CU1089" s="5"/>
      <c r="CV1089" s="5"/>
      <c r="CW1089" s="4"/>
      <c r="CX1089" s="6"/>
      <c r="CY1089" s="4"/>
      <c r="CZ1089" s="6"/>
      <c r="DA1089" s="5"/>
      <c r="DB1089" s="5"/>
      <c r="DC1089" s="4"/>
      <c r="DD1089" s="6"/>
      <c r="DE1089" s="4"/>
      <c r="DF1089" s="6"/>
      <c r="DG1089" s="5"/>
      <c r="DH1089" s="5"/>
      <c r="DI1089" s="4"/>
      <c r="DJ1089" s="6"/>
      <c r="DK1089" s="4"/>
      <c r="DL1089" s="6"/>
      <c r="DM1089" s="5"/>
      <c r="DN1089" s="5"/>
      <c r="DO1089" s="4"/>
      <c r="DP1089" s="6"/>
      <c r="DQ1089" s="4"/>
      <c r="DR1089" s="6"/>
      <c r="DS1089" s="5"/>
      <c r="DT1089" s="5"/>
      <c r="DU1089" s="4"/>
      <c r="DV1089" s="6"/>
      <c r="DW1089" s="4"/>
      <c r="DX1089" s="6"/>
      <c r="DY1089" s="5"/>
      <c r="DZ1089" s="5"/>
      <c r="EA1089" s="4"/>
      <c r="EB1089" s="6"/>
      <c r="EC1089" s="4"/>
      <c r="ED1089" s="6"/>
      <c r="EE1089" s="5"/>
      <c r="EF1089" s="5"/>
      <c r="EG1089" s="4"/>
      <c r="EH1089" s="6"/>
      <c r="EI1089" s="4"/>
      <c r="EJ1089" s="6"/>
      <c r="EK1089" s="5"/>
      <c r="EL1089" s="5"/>
      <c r="EM1089" s="4"/>
      <c r="EN1089" s="6"/>
      <c r="EO1089" s="4"/>
      <c r="EP1089" s="6"/>
      <c r="EQ1089" s="5"/>
      <c r="ER1089" s="5"/>
      <c r="ES1089" s="4"/>
      <c r="ET1089" s="6"/>
      <c r="EU1089" s="4"/>
      <c r="EV1089" s="6"/>
      <c r="EW1089" s="5"/>
      <c r="EX1089" s="5"/>
      <c r="EY1089" s="4"/>
      <c r="EZ1089" s="6"/>
      <c r="FA1089" s="4"/>
      <c r="FB1089" s="6"/>
      <c r="FC1089" s="5"/>
      <c r="FD1089" s="5"/>
      <c r="FE1089" s="4"/>
      <c r="FF1089" s="6"/>
      <c r="FG1089" s="4"/>
      <c r="FH1089" s="6"/>
      <c r="FI1089" s="5"/>
      <c r="FJ1089" s="5"/>
      <c r="FK1089" s="4"/>
      <c r="FL1089" s="6"/>
      <c r="FM1089" s="4"/>
      <c r="FN1089" s="6"/>
      <c r="FO1089" s="5"/>
      <c r="FP1089" s="5"/>
      <c r="FQ1089" s="4"/>
      <c r="FR1089" s="6"/>
      <c r="FS1089" s="4"/>
      <c r="FT1089" s="6"/>
      <c r="FU1089" s="5"/>
      <c r="FV1089" s="5"/>
      <c r="FW1089" s="4"/>
      <c r="FX1089" s="6"/>
      <c r="FY1089" s="4"/>
      <c r="FZ1089" s="6"/>
      <c r="GA1089" s="5"/>
      <c r="GB1089" s="5"/>
      <c r="GC1089" s="4"/>
      <c r="GD1089" s="6"/>
      <c r="GE1089" s="4"/>
      <c r="GF1089" s="6"/>
      <c r="GG1089" s="5"/>
      <c r="GH1089" s="5"/>
      <c r="GI1089" s="4"/>
      <c r="GJ1089" s="6"/>
      <c r="GK1089" s="4"/>
      <c r="GL1089" s="6"/>
      <c r="GM1089" s="5"/>
      <c r="GN1089" s="5"/>
      <c r="GO1089" s="4"/>
      <c r="GP1089" s="6"/>
      <c r="GQ1089" s="4"/>
      <c r="GR1089" s="6"/>
      <c r="GS1089" s="5"/>
      <c r="GT1089" s="5"/>
      <c r="GU1089" s="4"/>
      <c r="GV1089" s="6"/>
      <c r="GW1089" s="4"/>
      <c r="GX1089" s="6"/>
      <c r="GY1089" s="5"/>
      <c r="GZ1089" s="5"/>
      <c r="HA1089" s="4"/>
      <c r="HB1089" s="6"/>
      <c r="HC1089" s="4"/>
      <c r="HD1089" s="6"/>
      <c r="HE1089" s="5"/>
      <c r="HF1089" s="5"/>
      <c r="HG1089" s="4"/>
      <c r="HH1089" s="6"/>
      <c r="HI1089" s="4"/>
      <c r="HJ1089" s="6"/>
      <c r="HK1089" s="5"/>
      <c r="HL1089" s="5"/>
      <c r="HM1089" s="4"/>
      <c r="HN1089" s="6"/>
      <c r="HO1089" s="4"/>
      <c r="HP1089" s="6"/>
      <c r="HQ1089" s="5"/>
      <c r="HR1089" s="5"/>
      <c r="HS1089" s="4"/>
      <c r="HT1089" s="6"/>
      <c r="HU1089" s="4"/>
      <c r="HV1089" s="6"/>
      <c r="HW1089" s="5"/>
      <c r="HX1089" s="5"/>
      <c r="HY1089" s="4"/>
      <c r="HZ1089" s="6"/>
      <c r="IA1089" s="4"/>
      <c r="IB1089" s="6"/>
      <c r="IC1089" s="5"/>
      <c r="ID1089" s="5"/>
      <c r="IE1089" s="4"/>
      <c r="IF1089" s="6"/>
      <c r="IG1089" s="4"/>
      <c r="IH1089" s="6"/>
      <c r="II1089" s="5"/>
      <c r="IJ1089" s="5"/>
      <c r="IK1089" s="4"/>
      <c r="IL1089" s="6"/>
      <c r="IM1089" s="4"/>
      <c r="IN1089" s="6"/>
      <c r="IO1089" s="5"/>
      <c r="IP1089" s="5"/>
      <c r="IQ1089" s="4"/>
      <c r="IR1089" s="6"/>
      <c r="IS1089" s="4"/>
      <c r="IT1089" s="6"/>
      <c r="IU1089" s="5"/>
      <c r="IV1089" s="5"/>
      <c r="IW1089" s="4"/>
      <c r="IX1089" s="6"/>
      <c r="IY1089" s="4"/>
      <c r="IZ1089" s="6"/>
      <c r="JA1089" s="5"/>
      <c r="JB1089" s="5"/>
      <c r="JC1089" s="4"/>
      <c r="JD1089" s="6"/>
      <c r="JE1089" s="4"/>
      <c r="JF1089" s="6"/>
      <c r="JG1089" s="5"/>
      <c r="JH1089" s="5"/>
      <c r="JI1089" s="4"/>
      <c r="JJ1089" s="6"/>
      <c r="JK1089" s="4"/>
      <c r="JL1089" s="6"/>
      <c r="JM1089" s="5"/>
      <c r="JN1089" s="5"/>
      <c r="JO1089" s="4"/>
      <c r="JP1089" s="6"/>
      <c r="JQ1089" s="4"/>
      <c r="JR1089" s="6"/>
      <c r="JS1089" s="5"/>
      <c r="JT1089" s="5"/>
      <c r="JU1089" s="4"/>
      <c r="JV1089" s="6"/>
      <c r="JW1089" s="4"/>
      <c r="JX1089" s="6"/>
      <c r="JY1089" s="5"/>
      <c r="JZ1089" s="5"/>
      <c r="KA1089" s="4"/>
      <c r="KB1089" s="6"/>
      <c r="KC1089" s="4"/>
      <c r="KD1089" s="6"/>
      <c r="KE1089" s="5"/>
      <c r="KF1089" s="5"/>
      <c r="KG1089" s="4"/>
      <c r="KH1089" s="6"/>
      <c r="KI1089" s="4"/>
      <c r="KJ1089" s="6"/>
      <c r="KK1089" s="5"/>
      <c r="KL1089" s="5"/>
    </row>
    <row r="1090">
      <c r="A1090" s="3" t="s">
        <v>85</v>
      </c>
      <c r="B1090" s="3" t="s">
        <v>1175</v>
      </c>
      <c r="C1090" s="3" t="s">
        <v>586</v>
      </c>
      <c r="D1090" s="3" t="s">
        <v>712</v>
      </c>
      <c r="E1090" s="3" t="s">
        <v>928</v>
      </c>
      <c r="F1090" s="3" t="s">
        <v>104</v>
      </c>
      <c r="G1090" s="3" t="s">
        <v>104</v>
      </c>
      <c r="H1090" s="3" t="s">
        <v>104</v>
      </c>
      <c r="I1090" s="4"/>
      <c r="J1090" s="4">
        <f>=ROUNDDOWN({0},0)</f>
      </c>
      <c r="K1090" s="4"/>
      <c r="L1090" s="5"/>
      <c r="M1090" s="4"/>
      <c r="N1090" s="4">
        <f>=ROUNDDOWN({0},0)</f>
      </c>
      <c r="O1090" s="4"/>
      <c r="P1090" s="5"/>
      <c r="Q1090" s="4"/>
      <c r="R1090" s="6"/>
      <c r="S1090" s="4"/>
      <c r="T1090" s="6"/>
      <c r="U1090" s="5"/>
      <c r="V1090" s="5"/>
      <c r="W1090" s="4"/>
      <c r="X1090" s="6"/>
      <c r="Y1090" s="4"/>
      <c r="Z1090" s="6"/>
      <c r="AA1090" s="5"/>
      <c r="AB1090" s="5"/>
      <c r="AC1090" s="4"/>
      <c r="AD1090" s="6"/>
      <c r="AE1090" s="4"/>
      <c r="AF1090" s="6"/>
      <c r="AG1090" s="5"/>
      <c r="AH1090" s="5"/>
      <c r="AI1090" s="4"/>
      <c r="AJ1090" s="6"/>
      <c r="AK1090" s="4"/>
      <c r="AL1090" s="6"/>
      <c r="AM1090" s="5"/>
      <c r="AN1090" s="5"/>
      <c r="AO1090" s="4"/>
      <c r="AP1090" s="6"/>
      <c r="AQ1090" s="4"/>
      <c r="AR1090" s="6"/>
      <c r="AS1090" s="5"/>
      <c r="AT1090" s="5"/>
      <c r="AU1090" s="4"/>
      <c r="AV1090" s="6"/>
      <c r="AW1090" s="4"/>
      <c r="AX1090" s="6"/>
      <c r="AY1090" s="5"/>
      <c r="AZ1090" s="5"/>
      <c r="BA1090" s="4"/>
      <c r="BB1090" s="6"/>
      <c r="BC1090" s="4"/>
      <c r="BD1090" s="6"/>
      <c r="BE1090" s="5"/>
      <c r="BF1090" s="5"/>
      <c r="BG1090" s="4"/>
      <c r="BH1090" s="6"/>
      <c r="BI1090" s="4"/>
      <c r="BJ1090" s="6"/>
      <c r="BK1090" s="5"/>
      <c r="BL1090" s="5"/>
      <c r="BM1090" s="4"/>
      <c r="BN1090" s="6"/>
      <c r="BO1090" s="4"/>
      <c r="BP1090" s="6"/>
      <c r="BQ1090" s="5"/>
      <c r="BR1090" s="5"/>
      <c r="BS1090" s="4"/>
      <c r="BT1090" s="6"/>
      <c r="BU1090" s="4"/>
      <c r="BV1090" s="6"/>
      <c r="BW1090" s="5"/>
      <c r="BX1090" s="5"/>
      <c r="BY1090" s="4"/>
      <c r="BZ1090" s="6"/>
      <c r="CA1090" s="4"/>
      <c r="CB1090" s="6"/>
      <c r="CC1090" s="5"/>
      <c r="CD1090" s="5"/>
      <c r="CE1090" s="4"/>
      <c r="CF1090" s="6"/>
      <c r="CG1090" s="4"/>
      <c r="CH1090" s="6"/>
      <c r="CI1090" s="5"/>
      <c r="CJ1090" s="5"/>
      <c r="CK1090" s="4"/>
      <c r="CL1090" s="6"/>
      <c r="CM1090" s="4"/>
      <c r="CN1090" s="6"/>
      <c r="CO1090" s="5"/>
      <c r="CP1090" s="5"/>
      <c r="CQ1090" s="4"/>
      <c r="CR1090" s="6"/>
      <c r="CS1090" s="4"/>
      <c r="CT1090" s="6"/>
      <c r="CU1090" s="5"/>
      <c r="CV1090" s="5"/>
      <c r="CW1090" s="4"/>
      <c r="CX1090" s="6"/>
      <c r="CY1090" s="4"/>
      <c r="CZ1090" s="6"/>
      <c r="DA1090" s="5"/>
      <c r="DB1090" s="5"/>
      <c r="DC1090" s="4"/>
      <c r="DD1090" s="6"/>
      <c r="DE1090" s="4"/>
      <c r="DF1090" s="6"/>
      <c r="DG1090" s="5"/>
      <c r="DH1090" s="5"/>
      <c r="DI1090" s="4"/>
      <c r="DJ1090" s="6"/>
      <c r="DK1090" s="4"/>
      <c r="DL1090" s="6"/>
      <c r="DM1090" s="5"/>
      <c r="DN1090" s="5"/>
      <c r="DO1090" s="4"/>
      <c r="DP1090" s="6"/>
      <c r="DQ1090" s="4"/>
      <c r="DR1090" s="6"/>
      <c r="DS1090" s="5"/>
      <c r="DT1090" s="5"/>
      <c r="DU1090" s="4"/>
      <c r="DV1090" s="6"/>
      <c r="DW1090" s="4"/>
      <c r="DX1090" s="6"/>
      <c r="DY1090" s="5"/>
      <c r="DZ1090" s="5"/>
      <c r="EA1090" s="4"/>
      <c r="EB1090" s="6"/>
      <c r="EC1090" s="4"/>
      <c r="ED1090" s="6"/>
      <c r="EE1090" s="5"/>
      <c r="EF1090" s="5"/>
      <c r="EG1090" s="4"/>
      <c r="EH1090" s="6"/>
      <c r="EI1090" s="4"/>
      <c r="EJ1090" s="6"/>
      <c r="EK1090" s="5"/>
      <c r="EL1090" s="5"/>
      <c r="EM1090" s="4"/>
      <c r="EN1090" s="6"/>
      <c r="EO1090" s="4"/>
      <c r="EP1090" s="6"/>
      <c r="EQ1090" s="5"/>
      <c r="ER1090" s="5"/>
      <c r="ES1090" s="4"/>
      <c r="ET1090" s="6"/>
      <c r="EU1090" s="4"/>
      <c r="EV1090" s="6"/>
      <c r="EW1090" s="5"/>
      <c r="EX1090" s="5"/>
      <c r="EY1090" s="4"/>
      <c r="EZ1090" s="6"/>
      <c r="FA1090" s="4"/>
      <c r="FB1090" s="6"/>
      <c r="FC1090" s="5"/>
      <c r="FD1090" s="5"/>
      <c r="FE1090" s="4"/>
      <c r="FF1090" s="6"/>
      <c r="FG1090" s="4"/>
      <c r="FH1090" s="6"/>
      <c r="FI1090" s="5"/>
      <c r="FJ1090" s="5"/>
      <c r="FK1090" s="4"/>
      <c r="FL1090" s="6"/>
      <c r="FM1090" s="4"/>
      <c r="FN1090" s="6"/>
      <c r="FO1090" s="5"/>
      <c r="FP1090" s="5"/>
      <c r="FQ1090" s="4"/>
      <c r="FR1090" s="6"/>
      <c r="FS1090" s="4"/>
      <c r="FT1090" s="6"/>
      <c r="FU1090" s="5"/>
      <c r="FV1090" s="5"/>
      <c r="FW1090" s="4"/>
      <c r="FX1090" s="6"/>
      <c r="FY1090" s="4"/>
      <c r="FZ1090" s="6"/>
      <c r="GA1090" s="5"/>
      <c r="GB1090" s="5"/>
      <c r="GC1090" s="4"/>
      <c r="GD1090" s="6"/>
      <c r="GE1090" s="4"/>
      <c r="GF1090" s="6"/>
      <c r="GG1090" s="5"/>
      <c r="GH1090" s="5"/>
      <c r="GI1090" s="4"/>
      <c r="GJ1090" s="6"/>
      <c r="GK1090" s="4"/>
      <c r="GL1090" s="6"/>
      <c r="GM1090" s="5"/>
      <c r="GN1090" s="5"/>
      <c r="GO1090" s="4"/>
      <c r="GP1090" s="6"/>
      <c r="GQ1090" s="4"/>
      <c r="GR1090" s="6"/>
      <c r="GS1090" s="5"/>
      <c r="GT1090" s="5"/>
      <c r="GU1090" s="4"/>
      <c r="GV1090" s="6"/>
      <c r="GW1090" s="4"/>
      <c r="GX1090" s="6"/>
      <c r="GY1090" s="5"/>
      <c r="GZ1090" s="5"/>
      <c r="HA1090" s="4"/>
      <c r="HB1090" s="6"/>
      <c r="HC1090" s="4"/>
      <c r="HD1090" s="6"/>
      <c r="HE1090" s="5"/>
      <c r="HF1090" s="5"/>
      <c r="HG1090" s="4"/>
      <c r="HH1090" s="6"/>
      <c r="HI1090" s="4"/>
      <c r="HJ1090" s="6"/>
      <c r="HK1090" s="5"/>
      <c r="HL1090" s="5"/>
      <c r="HM1090" s="4"/>
      <c r="HN1090" s="6"/>
      <c r="HO1090" s="4"/>
      <c r="HP1090" s="6"/>
      <c r="HQ1090" s="5"/>
      <c r="HR1090" s="5"/>
      <c r="HS1090" s="4"/>
      <c r="HT1090" s="6"/>
      <c r="HU1090" s="4"/>
      <c r="HV1090" s="6"/>
      <c r="HW1090" s="5"/>
      <c r="HX1090" s="5"/>
      <c r="HY1090" s="4"/>
      <c r="HZ1090" s="6"/>
      <c r="IA1090" s="4"/>
      <c r="IB1090" s="6"/>
      <c r="IC1090" s="5"/>
      <c r="ID1090" s="5"/>
      <c r="IE1090" s="4"/>
      <c r="IF1090" s="6"/>
      <c r="IG1090" s="4"/>
      <c r="IH1090" s="6"/>
      <c r="II1090" s="5"/>
      <c r="IJ1090" s="5"/>
      <c r="IK1090" s="4"/>
      <c r="IL1090" s="6"/>
      <c r="IM1090" s="4"/>
      <c r="IN1090" s="6"/>
      <c r="IO1090" s="5"/>
      <c r="IP1090" s="5"/>
      <c r="IQ1090" s="4"/>
      <c r="IR1090" s="6"/>
      <c r="IS1090" s="4"/>
      <c r="IT1090" s="6"/>
      <c r="IU1090" s="5"/>
      <c r="IV1090" s="5"/>
      <c r="IW1090" s="4"/>
      <c r="IX1090" s="6"/>
      <c r="IY1090" s="4"/>
      <c r="IZ1090" s="6"/>
      <c r="JA1090" s="5"/>
      <c r="JB1090" s="5"/>
      <c r="JC1090" s="4"/>
      <c r="JD1090" s="6"/>
      <c r="JE1090" s="4"/>
      <c r="JF1090" s="6"/>
      <c r="JG1090" s="5"/>
      <c r="JH1090" s="5"/>
      <c r="JI1090" s="4"/>
      <c r="JJ1090" s="6"/>
      <c r="JK1090" s="4"/>
      <c r="JL1090" s="6"/>
      <c r="JM1090" s="5"/>
      <c r="JN1090" s="5"/>
      <c r="JO1090" s="4"/>
      <c r="JP1090" s="6"/>
      <c r="JQ1090" s="4"/>
      <c r="JR1090" s="6"/>
      <c r="JS1090" s="5"/>
      <c r="JT1090" s="5"/>
      <c r="JU1090" s="4"/>
      <c r="JV1090" s="6"/>
      <c r="JW1090" s="4"/>
      <c r="JX1090" s="6"/>
      <c r="JY1090" s="5"/>
      <c r="JZ1090" s="5"/>
      <c r="KA1090" s="4"/>
      <c r="KB1090" s="6"/>
      <c r="KC1090" s="4"/>
      <c r="KD1090" s="6"/>
      <c r="KE1090" s="5"/>
      <c r="KF1090" s="5"/>
      <c r="KG1090" s="4"/>
      <c r="KH1090" s="6"/>
      <c r="KI1090" s="4"/>
      <c r="KJ1090" s="6"/>
      <c r="KK1090" s="5"/>
      <c r="KL1090" s="5"/>
    </row>
    <row r="1091">
      <c r="A1091" s="3" t="s">
        <v>85</v>
      </c>
      <c r="B1091" s="3" t="s">
        <v>1175</v>
      </c>
      <c r="C1091" s="3" t="s">
        <v>586</v>
      </c>
      <c r="D1091" s="3" t="s">
        <v>712</v>
      </c>
      <c r="E1091" s="3" t="s">
        <v>936</v>
      </c>
      <c r="F1091" s="3" t="s">
        <v>104</v>
      </c>
      <c r="G1091" s="3" t="s">
        <v>104</v>
      </c>
      <c r="H1091" s="3" t="s">
        <v>104</v>
      </c>
      <c r="I1091" s="4"/>
      <c r="J1091" s="4">
        <f>=ROUNDDOWN({0},0)</f>
      </c>
      <c r="K1091" s="4"/>
      <c r="L1091" s="5"/>
      <c r="M1091" s="4"/>
      <c r="N1091" s="4">
        <f>=ROUNDDOWN({0},0)</f>
      </c>
      <c r="O1091" s="4"/>
      <c r="P1091" s="5"/>
      <c r="Q1091" s="4"/>
      <c r="R1091" s="6"/>
      <c r="S1091" s="4"/>
      <c r="T1091" s="6"/>
      <c r="U1091" s="5"/>
      <c r="V1091" s="5"/>
      <c r="W1091" s="4"/>
      <c r="X1091" s="6"/>
      <c r="Y1091" s="4"/>
      <c r="Z1091" s="6"/>
      <c r="AA1091" s="5"/>
      <c r="AB1091" s="5"/>
      <c r="AC1091" s="4"/>
      <c r="AD1091" s="6"/>
      <c r="AE1091" s="4"/>
      <c r="AF1091" s="6"/>
      <c r="AG1091" s="5"/>
      <c r="AH1091" s="5"/>
      <c r="AI1091" s="4"/>
      <c r="AJ1091" s="6"/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  <c r="AU1091" s="4"/>
      <c r="AV1091" s="6"/>
      <c r="AW1091" s="4"/>
      <c r="AX1091" s="6"/>
      <c r="AY1091" s="5"/>
      <c r="AZ1091" s="5"/>
      <c r="BA1091" s="4"/>
      <c r="BB1091" s="6"/>
      <c r="BC1091" s="4"/>
      <c r="BD1091" s="6"/>
      <c r="BE1091" s="5"/>
      <c r="BF1091" s="5"/>
      <c r="BG1091" s="4"/>
      <c r="BH1091" s="6"/>
      <c r="BI1091" s="4"/>
      <c r="BJ1091" s="6"/>
      <c r="BK1091" s="5"/>
      <c r="BL1091" s="5"/>
      <c r="BM1091" s="4"/>
      <c r="BN1091" s="6"/>
      <c r="BO1091" s="4"/>
      <c r="BP1091" s="6"/>
      <c r="BQ1091" s="5"/>
      <c r="BR1091" s="5"/>
      <c r="BS1091" s="4"/>
      <c r="BT1091" s="6"/>
      <c r="BU1091" s="4"/>
      <c r="BV1091" s="6"/>
      <c r="BW1091" s="5"/>
      <c r="BX1091" s="5"/>
      <c r="BY1091" s="4"/>
      <c r="BZ1091" s="6"/>
      <c r="CA1091" s="4"/>
      <c r="CB1091" s="6"/>
      <c r="CC1091" s="5"/>
      <c r="CD1091" s="5"/>
      <c r="CE1091" s="4"/>
      <c r="CF1091" s="6"/>
      <c r="CG1091" s="4"/>
      <c r="CH1091" s="6"/>
      <c r="CI1091" s="5"/>
      <c r="CJ1091" s="5"/>
      <c r="CK1091" s="4"/>
      <c r="CL1091" s="6"/>
      <c r="CM1091" s="4"/>
      <c r="CN1091" s="6"/>
      <c r="CO1091" s="5"/>
      <c r="CP1091" s="5"/>
      <c r="CQ1091" s="4"/>
      <c r="CR1091" s="6"/>
      <c r="CS1091" s="4"/>
      <c r="CT1091" s="6"/>
      <c r="CU1091" s="5"/>
      <c r="CV1091" s="5"/>
      <c r="CW1091" s="4"/>
      <c r="CX1091" s="6"/>
      <c r="CY1091" s="4"/>
      <c r="CZ1091" s="6"/>
      <c r="DA1091" s="5"/>
      <c r="DB1091" s="5"/>
      <c r="DC1091" s="4"/>
      <c r="DD1091" s="6"/>
      <c r="DE1091" s="4"/>
      <c r="DF1091" s="6"/>
      <c r="DG1091" s="5"/>
      <c r="DH1091" s="5"/>
      <c r="DI1091" s="4"/>
      <c r="DJ1091" s="6"/>
      <c r="DK1091" s="4"/>
      <c r="DL1091" s="6"/>
      <c r="DM1091" s="5"/>
      <c r="DN1091" s="5"/>
      <c r="DO1091" s="4"/>
      <c r="DP1091" s="6"/>
      <c r="DQ1091" s="4"/>
      <c r="DR1091" s="6"/>
      <c r="DS1091" s="5"/>
      <c r="DT1091" s="5"/>
      <c r="DU1091" s="4"/>
      <c r="DV1091" s="6"/>
      <c r="DW1091" s="4"/>
      <c r="DX1091" s="6"/>
      <c r="DY1091" s="5"/>
      <c r="DZ1091" s="5"/>
      <c r="EA1091" s="4"/>
      <c r="EB1091" s="6"/>
      <c r="EC1091" s="4"/>
      <c r="ED1091" s="6"/>
      <c r="EE1091" s="5"/>
      <c r="EF1091" s="5"/>
      <c r="EG1091" s="4"/>
      <c r="EH1091" s="6"/>
      <c r="EI1091" s="4"/>
      <c r="EJ1091" s="6"/>
      <c r="EK1091" s="5"/>
      <c r="EL1091" s="5"/>
      <c r="EM1091" s="4"/>
      <c r="EN1091" s="6"/>
      <c r="EO1091" s="4"/>
      <c r="EP1091" s="6"/>
      <c r="EQ1091" s="5"/>
      <c r="ER1091" s="5"/>
      <c r="ES1091" s="4"/>
      <c r="ET1091" s="6"/>
      <c r="EU1091" s="4"/>
      <c r="EV1091" s="6"/>
      <c r="EW1091" s="5"/>
      <c r="EX1091" s="5"/>
      <c r="EY1091" s="4"/>
      <c r="EZ1091" s="6"/>
      <c r="FA1091" s="4"/>
      <c r="FB1091" s="6"/>
      <c r="FC1091" s="5"/>
      <c r="FD1091" s="5"/>
      <c r="FE1091" s="4"/>
      <c r="FF1091" s="6"/>
      <c r="FG1091" s="4"/>
      <c r="FH1091" s="6"/>
      <c r="FI1091" s="5"/>
      <c r="FJ1091" s="5"/>
      <c r="FK1091" s="4"/>
      <c r="FL1091" s="6"/>
      <c r="FM1091" s="4"/>
      <c r="FN1091" s="6"/>
      <c r="FO1091" s="5"/>
      <c r="FP1091" s="5"/>
      <c r="FQ1091" s="4"/>
      <c r="FR1091" s="6"/>
      <c r="FS1091" s="4"/>
      <c r="FT1091" s="6"/>
      <c r="FU1091" s="5"/>
      <c r="FV1091" s="5"/>
      <c r="FW1091" s="4"/>
      <c r="FX1091" s="6"/>
      <c r="FY1091" s="4"/>
      <c r="FZ1091" s="6"/>
      <c r="GA1091" s="5"/>
      <c r="GB1091" s="5"/>
      <c r="GC1091" s="4"/>
      <c r="GD1091" s="6"/>
      <c r="GE1091" s="4"/>
      <c r="GF1091" s="6"/>
      <c r="GG1091" s="5"/>
      <c r="GH1091" s="5"/>
      <c r="GI1091" s="4"/>
      <c r="GJ1091" s="6"/>
      <c r="GK1091" s="4"/>
      <c r="GL1091" s="6"/>
      <c r="GM1091" s="5"/>
      <c r="GN1091" s="5"/>
      <c r="GO1091" s="4"/>
      <c r="GP1091" s="6"/>
      <c r="GQ1091" s="4"/>
      <c r="GR1091" s="6"/>
      <c r="GS1091" s="5"/>
      <c r="GT1091" s="5"/>
      <c r="GU1091" s="4"/>
      <c r="GV1091" s="6"/>
      <c r="GW1091" s="4"/>
      <c r="GX1091" s="6"/>
      <c r="GY1091" s="5"/>
      <c r="GZ1091" s="5"/>
      <c r="HA1091" s="4"/>
      <c r="HB1091" s="6"/>
      <c r="HC1091" s="4"/>
      <c r="HD1091" s="6"/>
      <c r="HE1091" s="5"/>
      <c r="HF1091" s="5"/>
      <c r="HG1091" s="4"/>
      <c r="HH1091" s="6"/>
      <c r="HI1091" s="4"/>
      <c r="HJ1091" s="6"/>
      <c r="HK1091" s="5"/>
      <c r="HL1091" s="5"/>
      <c r="HM1091" s="4"/>
      <c r="HN1091" s="6"/>
      <c r="HO1091" s="4"/>
      <c r="HP1091" s="6"/>
      <c r="HQ1091" s="5"/>
      <c r="HR1091" s="5"/>
      <c r="HS1091" s="4"/>
      <c r="HT1091" s="6"/>
      <c r="HU1091" s="4"/>
      <c r="HV1091" s="6"/>
      <c r="HW1091" s="5"/>
      <c r="HX1091" s="5"/>
      <c r="HY1091" s="4"/>
      <c r="HZ1091" s="6"/>
      <c r="IA1091" s="4"/>
      <c r="IB1091" s="6"/>
      <c r="IC1091" s="5"/>
      <c r="ID1091" s="5"/>
      <c r="IE1091" s="4"/>
      <c r="IF1091" s="6"/>
      <c r="IG1091" s="4"/>
      <c r="IH1091" s="6"/>
      <c r="II1091" s="5"/>
      <c r="IJ1091" s="5"/>
      <c r="IK1091" s="4"/>
      <c r="IL1091" s="6"/>
      <c r="IM1091" s="4"/>
      <c r="IN1091" s="6"/>
      <c r="IO1091" s="5"/>
      <c r="IP1091" s="5"/>
      <c r="IQ1091" s="4"/>
      <c r="IR1091" s="6"/>
      <c r="IS1091" s="4"/>
      <c r="IT1091" s="6"/>
      <c r="IU1091" s="5"/>
      <c r="IV1091" s="5"/>
      <c r="IW1091" s="4"/>
      <c r="IX1091" s="6"/>
      <c r="IY1091" s="4"/>
      <c r="IZ1091" s="6"/>
      <c r="JA1091" s="5"/>
      <c r="JB1091" s="5"/>
      <c r="JC1091" s="4"/>
      <c r="JD1091" s="6"/>
      <c r="JE1091" s="4"/>
      <c r="JF1091" s="6"/>
      <c r="JG1091" s="5"/>
      <c r="JH1091" s="5"/>
      <c r="JI1091" s="4"/>
      <c r="JJ1091" s="6"/>
      <c r="JK1091" s="4"/>
      <c r="JL1091" s="6"/>
      <c r="JM1091" s="5"/>
      <c r="JN1091" s="5"/>
      <c r="JO1091" s="4"/>
      <c r="JP1091" s="6"/>
      <c r="JQ1091" s="4"/>
      <c r="JR1091" s="6"/>
      <c r="JS1091" s="5"/>
      <c r="JT1091" s="5"/>
      <c r="JU1091" s="4"/>
      <c r="JV1091" s="6"/>
      <c r="JW1091" s="4"/>
      <c r="JX1091" s="6"/>
      <c r="JY1091" s="5"/>
      <c r="JZ1091" s="5"/>
      <c r="KA1091" s="4"/>
      <c r="KB1091" s="6"/>
      <c r="KC1091" s="4"/>
      <c r="KD1091" s="6"/>
      <c r="KE1091" s="5"/>
      <c r="KF1091" s="5"/>
      <c r="KG1091" s="4"/>
      <c r="KH1091" s="6"/>
      <c r="KI1091" s="4"/>
      <c r="KJ1091" s="6"/>
      <c r="KK1091" s="5"/>
      <c r="KL1091" s="5"/>
    </row>
    <row r="1092">
      <c r="A1092" s="3" t="s">
        <v>85</v>
      </c>
      <c r="B1092" s="3" t="s">
        <v>1175</v>
      </c>
      <c r="C1092" s="3" t="s">
        <v>586</v>
      </c>
      <c r="D1092" s="3" t="s">
        <v>712</v>
      </c>
      <c r="E1092" s="3" t="s">
        <v>1179</v>
      </c>
      <c r="F1092" s="3" t="s">
        <v>104</v>
      </c>
      <c r="G1092" s="3" t="s">
        <v>104</v>
      </c>
      <c r="H1092" s="3" t="s">
        <v>104</v>
      </c>
      <c r="I1092" s="4"/>
      <c r="J1092" s="4">
        <f>=ROUNDDOWN({0},0)</f>
      </c>
      <c r="K1092" s="4"/>
      <c r="L1092" s="5"/>
      <c r="M1092" s="4"/>
      <c r="N1092" s="4">
        <f>=ROUNDDOWN({0},0)</f>
      </c>
      <c r="O1092" s="4"/>
      <c r="P1092" s="5"/>
      <c r="Q1092" s="4"/>
      <c r="R1092" s="6"/>
      <c r="S1092" s="4"/>
      <c r="T1092" s="6"/>
      <c r="U1092" s="5"/>
      <c r="V1092" s="5"/>
      <c r="W1092" s="4"/>
      <c r="X1092" s="6"/>
      <c r="Y1092" s="4"/>
      <c r="Z1092" s="6"/>
      <c r="AA1092" s="5"/>
      <c r="AB1092" s="5"/>
      <c r="AC1092" s="4"/>
      <c r="AD1092" s="6"/>
      <c r="AE1092" s="4"/>
      <c r="AF1092" s="6"/>
      <c r="AG1092" s="5"/>
      <c r="AH1092" s="5"/>
      <c r="AI1092" s="4"/>
      <c r="AJ1092" s="6"/>
      <c r="AK1092" s="4"/>
      <c r="AL1092" s="6"/>
      <c r="AM1092" s="5"/>
      <c r="AN1092" s="5"/>
      <c r="AO1092" s="4"/>
      <c r="AP1092" s="6"/>
      <c r="AQ1092" s="4"/>
      <c r="AR1092" s="6"/>
      <c r="AS1092" s="5"/>
      <c r="AT1092" s="5"/>
      <c r="AU1092" s="4"/>
      <c r="AV1092" s="6"/>
      <c r="AW1092" s="4"/>
      <c r="AX1092" s="6"/>
      <c r="AY1092" s="5"/>
      <c r="AZ1092" s="5"/>
      <c r="BA1092" s="4"/>
      <c r="BB1092" s="6"/>
      <c r="BC1092" s="4"/>
      <c r="BD1092" s="6"/>
      <c r="BE1092" s="5"/>
      <c r="BF1092" s="5"/>
      <c r="BG1092" s="4"/>
      <c r="BH1092" s="6"/>
      <c r="BI1092" s="4"/>
      <c r="BJ1092" s="6"/>
      <c r="BK1092" s="5"/>
      <c r="BL1092" s="5"/>
      <c r="BM1092" s="4"/>
      <c r="BN1092" s="6"/>
      <c r="BO1092" s="4"/>
      <c r="BP1092" s="6"/>
      <c r="BQ1092" s="5"/>
      <c r="BR1092" s="5"/>
      <c r="BS1092" s="4"/>
      <c r="BT1092" s="6"/>
      <c r="BU1092" s="4"/>
      <c r="BV1092" s="6"/>
      <c r="BW1092" s="5"/>
      <c r="BX1092" s="5"/>
      <c r="BY1092" s="4"/>
      <c r="BZ1092" s="6"/>
      <c r="CA1092" s="4"/>
      <c r="CB1092" s="6"/>
      <c r="CC1092" s="5"/>
      <c r="CD1092" s="5"/>
      <c r="CE1092" s="4"/>
      <c r="CF1092" s="6"/>
      <c r="CG1092" s="4"/>
      <c r="CH1092" s="6"/>
      <c r="CI1092" s="5"/>
      <c r="CJ1092" s="5"/>
      <c r="CK1092" s="4"/>
      <c r="CL1092" s="6"/>
      <c r="CM1092" s="4"/>
      <c r="CN1092" s="6"/>
      <c r="CO1092" s="5"/>
      <c r="CP1092" s="5"/>
      <c r="CQ1092" s="4"/>
      <c r="CR1092" s="6"/>
      <c r="CS1092" s="4"/>
      <c r="CT1092" s="6"/>
      <c r="CU1092" s="5"/>
      <c r="CV1092" s="5"/>
      <c r="CW1092" s="4"/>
      <c r="CX1092" s="6"/>
      <c r="CY1092" s="4"/>
      <c r="CZ1092" s="6"/>
      <c r="DA1092" s="5"/>
      <c r="DB1092" s="5"/>
      <c r="DC1092" s="4"/>
      <c r="DD1092" s="6"/>
      <c r="DE1092" s="4"/>
      <c r="DF1092" s="6"/>
      <c r="DG1092" s="5"/>
      <c r="DH1092" s="5"/>
      <c r="DI1092" s="4"/>
      <c r="DJ1092" s="6"/>
      <c r="DK1092" s="4"/>
      <c r="DL1092" s="6"/>
      <c r="DM1092" s="5"/>
      <c r="DN1092" s="5"/>
      <c r="DO1092" s="4"/>
      <c r="DP1092" s="6"/>
      <c r="DQ1092" s="4"/>
      <c r="DR1092" s="6"/>
      <c r="DS1092" s="5"/>
      <c r="DT1092" s="5"/>
      <c r="DU1092" s="4"/>
      <c r="DV1092" s="6"/>
      <c r="DW1092" s="4"/>
      <c r="DX1092" s="6"/>
      <c r="DY1092" s="5"/>
      <c r="DZ1092" s="5"/>
      <c r="EA1092" s="4"/>
      <c r="EB1092" s="6"/>
      <c r="EC1092" s="4"/>
      <c r="ED1092" s="6"/>
      <c r="EE1092" s="5"/>
      <c r="EF1092" s="5"/>
      <c r="EG1092" s="4"/>
      <c r="EH1092" s="6"/>
      <c r="EI1092" s="4"/>
      <c r="EJ1092" s="6"/>
      <c r="EK1092" s="5"/>
      <c r="EL1092" s="5"/>
      <c r="EM1092" s="4"/>
      <c r="EN1092" s="6"/>
      <c r="EO1092" s="4"/>
      <c r="EP1092" s="6"/>
      <c r="EQ1092" s="5"/>
      <c r="ER1092" s="5"/>
      <c r="ES1092" s="4"/>
      <c r="ET1092" s="6"/>
      <c r="EU1092" s="4"/>
      <c r="EV1092" s="6"/>
      <c r="EW1092" s="5"/>
      <c r="EX1092" s="5"/>
      <c r="EY1092" s="4"/>
      <c r="EZ1092" s="6"/>
      <c r="FA1092" s="4"/>
      <c r="FB1092" s="6"/>
      <c r="FC1092" s="5"/>
      <c r="FD1092" s="5"/>
      <c r="FE1092" s="4"/>
      <c r="FF1092" s="6"/>
      <c r="FG1092" s="4"/>
      <c r="FH1092" s="6"/>
      <c r="FI1092" s="5"/>
      <c r="FJ1092" s="5"/>
      <c r="FK1092" s="4"/>
      <c r="FL1092" s="6"/>
      <c r="FM1092" s="4"/>
      <c r="FN1092" s="6"/>
      <c r="FO1092" s="5"/>
      <c r="FP1092" s="5"/>
      <c r="FQ1092" s="4"/>
      <c r="FR1092" s="6"/>
      <c r="FS1092" s="4"/>
      <c r="FT1092" s="6"/>
      <c r="FU1092" s="5"/>
      <c r="FV1092" s="5"/>
      <c r="FW1092" s="4"/>
      <c r="FX1092" s="6"/>
      <c r="FY1092" s="4"/>
      <c r="FZ1092" s="6"/>
      <c r="GA1092" s="5"/>
      <c r="GB1092" s="5"/>
      <c r="GC1092" s="4"/>
      <c r="GD1092" s="6"/>
      <c r="GE1092" s="4"/>
      <c r="GF1092" s="6"/>
      <c r="GG1092" s="5"/>
      <c r="GH1092" s="5"/>
      <c r="GI1092" s="4"/>
      <c r="GJ1092" s="6"/>
      <c r="GK1092" s="4"/>
      <c r="GL1092" s="6"/>
      <c r="GM1092" s="5"/>
      <c r="GN1092" s="5"/>
      <c r="GO1092" s="4"/>
      <c r="GP1092" s="6"/>
      <c r="GQ1092" s="4"/>
      <c r="GR1092" s="6"/>
      <c r="GS1092" s="5"/>
      <c r="GT1092" s="5"/>
      <c r="GU1092" s="4"/>
      <c r="GV1092" s="6"/>
      <c r="GW1092" s="4"/>
      <c r="GX1092" s="6"/>
      <c r="GY1092" s="5"/>
      <c r="GZ1092" s="5"/>
      <c r="HA1092" s="4"/>
      <c r="HB1092" s="6"/>
      <c r="HC1092" s="4"/>
      <c r="HD1092" s="6"/>
      <c r="HE1092" s="5"/>
      <c r="HF1092" s="5"/>
      <c r="HG1092" s="4"/>
      <c r="HH1092" s="6"/>
      <c r="HI1092" s="4"/>
      <c r="HJ1092" s="6"/>
      <c r="HK1092" s="5"/>
      <c r="HL1092" s="5"/>
      <c r="HM1092" s="4"/>
      <c r="HN1092" s="6"/>
      <c r="HO1092" s="4"/>
      <c r="HP1092" s="6"/>
      <c r="HQ1092" s="5"/>
      <c r="HR1092" s="5"/>
      <c r="HS1092" s="4"/>
      <c r="HT1092" s="6"/>
      <c r="HU1092" s="4"/>
      <c r="HV1092" s="6"/>
      <c r="HW1092" s="5"/>
      <c r="HX1092" s="5"/>
      <c r="HY1092" s="4"/>
      <c r="HZ1092" s="6"/>
      <c r="IA1092" s="4"/>
      <c r="IB1092" s="6"/>
      <c r="IC1092" s="5"/>
      <c r="ID1092" s="5"/>
      <c r="IE1092" s="4"/>
      <c r="IF1092" s="6"/>
      <c r="IG1092" s="4"/>
      <c r="IH1092" s="6"/>
      <c r="II1092" s="5"/>
      <c r="IJ1092" s="5"/>
      <c r="IK1092" s="4"/>
      <c r="IL1092" s="6"/>
      <c r="IM1092" s="4"/>
      <c r="IN1092" s="6"/>
      <c r="IO1092" s="5"/>
      <c r="IP1092" s="5"/>
      <c r="IQ1092" s="4"/>
      <c r="IR1092" s="6"/>
      <c r="IS1092" s="4"/>
      <c r="IT1092" s="6"/>
      <c r="IU1092" s="5"/>
      <c r="IV1092" s="5"/>
      <c r="IW1092" s="4"/>
      <c r="IX1092" s="6"/>
      <c r="IY1092" s="4"/>
      <c r="IZ1092" s="6"/>
      <c r="JA1092" s="5"/>
      <c r="JB1092" s="5"/>
      <c r="JC1092" s="4"/>
      <c r="JD1092" s="6"/>
      <c r="JE1092" s="4"/>
      <c r="JF1092" s="6"/>
      <c r="JG1092" s="5"/>
      <c r="JH1092" s="5"/>
      <c r="JI1092" s="4"/>
      <c r="JJ1092" s="6"/>
      <c r="JK1092" s="4"/>
      <c r="JL1092" s="6"/>
      <c r="JM1092" s="5"/>
      <c r="JN1092" s="5"/>
      <c r="JO1092" s="4"/>
      <c r="JP1092" s="6"/>
      <c r="JQ1092" s="4"/>
      <c r="JR1092" s="6"/>
      <c r="JS1092" s="5"/>
      <c r="JT1092" s="5"/>
      <c r="JU1092" s="4"/>
      <c r="JV1092" s="6"/>
      <c r="JW1092" s="4"/>
      <c r="JX1092" s="6"/>
      <c r="JY1092" s="5"/>
      <c r="JZ1092" s="5"/>
      <c r="KA1092" s="4"/>
      <c r="KB1092" s="6"/>
      <c r="KC1092" s="4"/>
      <c r="KD1092" s="6"/>
      <c r="KE1092" s="5"/>
      <c r="KF1092" s="5"/>
      <c r="KG1092" s="4"/>
      <c r="KH1092" s="6"/>
      <c r="KI1092" s="4"/>
      <c r="KJ1092" s="6"/>
      <c r="KK1092" s="5"/>
      <c r="KL1092" s="5"/>
    </row>
    <row r="1093">
      <c r="A1093" s="3" t="s">
        <v>85</v>
      </c>
      <c r="B1093" s="3" t="s">
        <v>1175</v>
      </c>
      <c r="C1093" s="3" t="s">
        <v>586</v>
      </c>
      <c r="D1093" s="3" t="s">
        <v>712</v>
      </c>
      <c r="E1093" s="3" t="s">
        <v>1220</v>
      </c>
      <c r="F1093" s="3" t="s">
        <v>104</v>
      </c>
      <c r="G1093" s="3" t="s">
        <v>104</v>
      </c>
      <c r="H1093" s="3" t="s">
        <v>104</v>
      </c>
      <c r="I1093" s="4"/>
      <c r="J1093" s="4">
        <f>=ROUNDDOWN({0},0)</f>
      </c>
      <c r="K1093" s="4"/>
      <c r="L1093" s="5"/>
      <c r="M1093" s="4"/>
      <c r="N1093" s="4">
        <f>=ROUNDDOWN({0},0)</f>
      </c>
      <c r="O1093" s="4"/>
      <c r="P1093" s="5"/>
      <c r="Q1093" s="4"/>
      <c r="R1093" s="6"/>
      <c r="S1093" s="4"/>
      <c r="T1093" s="6"/>
      <c r="U1093" s="5"/>
      <c r="V1093" s="5"/>
      <c r="W1093" s="4"/>
      <c r="X1093" s="6"/>
      <c r="Y1093" s="4"/>
      <c r="Z1093" s="6"/>
      <c r="AA1093" s="5"/>
      <c r="AB1093" s="5"/>
      <c r="AC1093" s="4"/>
      <c r="AD1093" s="6"/>
      <c r="AE1093" s="4"/>
      <c r="AF1093" s="6"/>
      <c r="AG1093" s="5"/>
      <c r="AH1093" s="5"/>
      <c r="AI1093" s="4"/>
      <c r="AJ1093" s="6"/>
      <c r="AK1093" s="4"/>
      <c r="AL1093" s="6"/>
      <c r="AM1093" s="5"/>
      <c r="AN1093" s="5"/>
      <c r="AO1093" s="4"/>
      <c r="AP1093" s="6"/>
      <c r="AQ1093" s="4"/>
      <c r="AR1093" s="6"/>
      <c r="AS1093" s="5"/>
      <c r="AT1093" s="5"/>
      <c r="AU1093" s="4"/>
      <c r="AV1093" s="6"/>
      <c r="AW1093" s="4"/>
      <c r="AX1093" s="6"/>
      <c r="AY1093" s="5"/>
      <c r="AZ1093" s="5"/>
      <c r="BA1093" s="4"/>
      <c r="BB1093" s="6"/>
      <c r="BC1093" s="4"/>
      <c r="BD1093" s="6"/>
      <c r="BE1093" s="5"/>
      <c r="BF1093" s="5"/>
      <c r="BG1093" s="4"/>
      <c r="BH1093" s="6"/>
      <c r="BI1093" s="4"/>
      <c r="BJ1093" s="6"/>
      <c r="BK1093" s="5"/>
      <c r="BL1093" s="5"/>
      <c r="BM1093" s="4"/>
      <c r="BN1093" s="6"/>
      <c r="BO1093" s="4"/>
      <c r="BP1093" s="6"/>
      <c r="BQ1093" s="5"/>
      <c r="BR1093" s="5"/>
      <c r="BS1093" s="4"/>
      <c r="BT1093" s="6"/>
      <c r="BU1093" s="4"/>
      <c r="BV1093" s="6"/>
      <c r="BW1093" s="5"/>
      <c r="BX1093" s="5"/>
      <c r="BY1093" s="4"/>
      <c r="BZ1093" s="6"/>
      <c r="CA1093" s="4"/>
      <c r="CB1093" s="6"/>
      <c r="CC1093" s="5"/>
      <c r="CD1093" s="5"/>
      <c r="CE1093" s="4"/>
      <c r="CF1093" s="6"/>
      <c r="CG1093" s="4"/>
      <c r="CH1093" s="6"/>
      <c r="CI1093" s="5"/>
      <c r="CJ1093" s="5"/>
      <c r="CK1093" s="4"/>
      <c r="CL1093" s="6"/>
      <c r="CM1093" s="4"/>
      <c r="CN1093" s="6"/>
      <c r="CO1093" s="5"/>
      <c r="CP1093" s="5"/>
      <c r="CQ1093" s="4"/>
      <c r="CR1093" s="6"/>
      <c r="CS1093" s="4"/>
      <c r="CT1093" s="6"/>
      <c r="CU1093" s="5"/>
      <c r="CV1093" s="5"/>
      <c r="CW1093" s="4"/>
      <c r="CX1093" s="6"/>
      <c r="CY1093" s="4"/>
      <c r="CZ1093" s="6"/>
      <c r="DA1093" s="5"/>
      <c r="DB1093" s="5"/>
      <c r="DC1093" s="4"/>
      <c r="DD1093" s="6"/>
      <c r="DE1093" s="4"/>
      <c r="DF1093" s="6"/>
      <c r="DG1093" s="5"/>
      <c r="DH1093" s="5"/>
      <c r="DI1093" s="4"/>
      <c r="DJ1093" s="6"/>
      <c r="DK1093" s="4"/>
      <c r="DL1093" s="6"/>
      <c r="DM1093" s="5"/>
      <c r="DN1093" s="5"/>
      <c r="DO1093" s="4"/>
      <c r="DP1093" s="6"/>
      <c r="DQ1093" s="4"/>
      <c r="DR1093" s="6"/>
      <c r="DS1093" s="5"/>
      <c r="DT1093" s="5"/>
      <c r="DU1093" s="4"/>
      <c r="DV1093" s="6"/>
      <c r="DW1093" s="4"/>
      <c r="DX1093" s="6"/>
      <c r="DY1093" s="5"/>
      <c r="DZ1093" s="5"/>
      <c r="EA1093" s="4"/>
      <c r="EB1093" s="6"/>
      <c r="EC1093" s="4"/>
      <c r="ED1093" s="6"/>
      <c r="EE1093" s="5"/>
      <c r="EF1093" s="5"/>
      <c r="EG1093" s="4"/>
      <c r="EH1093" s="6"/>
      <c r="EI1093" s="4"/>
      <c r="EJ1093" s="6"/>
      <c r="EK1093" s="5"/>
      <c r="EL1093" s="5"/>
      <c r="EM1093" s="4"/>
      <c r="EN1093" s="6"/>
      <c r="EO1093" s="4"/>
      <c r="EP1093" s="6"/>
      <c r="EQ1093" s="5"/>
      <c r="ER1093" s="5"/>
      <c r="ES1093" s="4"/>
      <c r="ET1093" s="6"/>
      <c r="EU1093" s="4"/>
      <c r="EV1093" s="6"/>
      <c r="EW1093" s="5"/>
      <c r="EX1093" s="5"/>
      <c r="EY1093" s="4"/>
      <c r="EZ1093" s="6"/>
      <c r="FA1093" s="4"/>
      <c r="FB1093" s="6"/>
      <c r="FC1093" s="5"/>
      <c r="FD1093" s="5"/>
      <c r="FE1093" s="4"/>
      <c r="FF1093" s="6"/>
      <c r="FG1093" s="4"/>
      <c r="FH1093" s="6"/>
      <c r="FI1093" s="5"/>
      <c r="FJ1093" s="5"/>
      <c r="FK1093" s="4"/>
      <c r="FL1093" s="6"/>
      <c r="FM1093" s="4"/>
      <c r="FN1093" s="6"/>
      <c r="FO1093" s="5"/>
      <c r="FP1093" s="5"/>
      <c r="FQ1093" s="4"/>
      <c r="FR1093" s="6"/>
      <c r="FS1093" s="4"/>
      <c r="FT1093" s="6"/>
      <c r="FU1093" s="5"/>
      <c r="FV1093" s="5"/>
      <c r="FW1093" s="4"/>
      <c r="FX1093" s="6"/>
      <c r="FY1093" s="4"/>
      <c r="FZ1093" s="6"/>
      <c r="GA1093" s="5"/>
      <c r="GB1093" s="5"/>
      <c r="GC1093" s="4"/>
      <c r="GD1093" s="6"/>
      <c r="GE1093" s="4"/>
      <c r="GF1093" s="6"/>
      <c r="GG1093" s="5"/>
      <c r="GH1093" s="5"/>
      <c r="GI1093" s="4"/>
      <c r="GJ1093" s="6"/>
      <c r="GK1093" s="4"/>
      <c r="GL1093" s="6"/>
      <c r="GM1093" s="5"/>
      <c r="GN1093" s="5"/>
      <c r="GO1093" s="4"/>
      <c r="GP1093" s="6"/>
      <c r="GQ1093" s="4"/>
      <c r="GR1093" s="6"/>
      <c r="GS1093" s="5"/>
      <c r="GT1093" s="5"/>
      <c r="GU1093" s="4"/>
      <c r="GV1093" s="6"/>
      <c r="GW1093" s="4"/>
      <c r="GX1093" s="6"/>
      <c r="GY1093" s="5"/>
      <c r="GZ1093" s="5"/>
      <c r="HA1093" s="4"/>
      <c r="HB1093" s="6"/>
      <c r="HC1093" s="4"/>
      <c r="HD1093" s="6"/>
      <c r="HE1093" s="5"/>
      <c r="HF1093" s="5"/>
      <c r="HG1093" s="4"/>
      <c r="HH1093" s="6"/>
      <c r="HI1093" s="4"/>
      <c r="HJ1093" s="6"/>
      <c r="HK1093" s="5"/>
      <c r="HL1093" s="5"/>
      <c r="HM1093" s="4"/>
      <c r="HN1093" s="6"/>
      <c r="HO1093" s="4"/>
      <c r="HP1093" s="6"/>
      <c r="HQ1093" s="5"/>
      <c r="HR1093" s="5"/>
      <c r="HS1093" s="4"/>
      <c r="HT1093" s="6"/>
      <c r="HU1093" s="4"/>
      <c r="HV1093" s="6"/>
      <c r="HW1093" s="5"/>
      <c r="HX1093" s="5"/>
      <c r="HY1093" s="4"/>
      <c r="HZ1093" s="6"/>
      <c r="IA1093" s="4"/>
      <c r="IB1093" s="6"/>
      <c r="IC1093" s="5"/>
      <c r="ID1093" s="5"/>
      <c r="IE1093" s="4"/>
      <c r="IF1093" s="6"/>
      <c r="IG1093" s="4"/>
      <c r="IH1093" s="6"/>
      <c r="II1093" s="5"/>
      <c r="IJ1093" s="5"/>
      <c r="IK1093" s="4"/>
      <c r="IL1093" s="6"/>
      <c r="IM1093" s="4"/>
      <c r="IN1093" s="6"/>
      <c r="IO1093" s="5"/>
      <c r="IP1093" s="5"/>
      <c r="IQ1093" s="4"/>
      <c r="IR1093" s="6"/>
      <c r="IS1093" s="4"/>
      <c r="IT1093" s="6"/>
      <c r="IU1093" s="5"/>
      <c r="IV1093" s="5"/>
      <c r="IW1093" s="4"/>
      <c r="IX1093" s="6"/>
      <c r="IY1093" s="4"/>
      <c r="IZ1093" s="6"/>
      <c r="JA1093" s="5"/>
      <c r="JB1093" s="5"/>
      <c r="JC1093" s="4"/>
      <c r="JD1093" s="6"/>
      <c r="JE1093" s="4"/>
      <c r="JF1093" s="6"/>
      <c r="JG1093" s="5"/>
      <c r="JH1093" s="5"/>
      <c r="JI1093" s="4"/>
      <c r="JJ1093" s="6"/>
      <c r="JK1093" s="4"/>
      <c r="JL1093" s="6"/>
      <c r="JM1093" s="5"/>
      <c r="JN1093" s="5"/>
      <c r="JO1093" s="4"/>
      <c r="JP1093" s="6"/>
      <c r="JQ1093" s="4"/>
      <c r="JR1093" s="6"/>
      <c r="JS1093" s="5"/>
      <c r="JT1093" s="5"/>
      <c r="JU1093" s="4"/>
      <c r="JV1093" s="6"/>
      <c r="JW1093" s="4"/>
      <c r="JX1093" s="6"/>
      <c r="JY1093" s="5"/>
      <c r="JZ1093" s="5"/>
      <c r="KA1093" s="4"/>
      <c r="KB1093" s="6"/>
      <c r="KC1093" s="4"/>
      <c r="KD1093" s="6"/>
      <c r="KE1093" s="5"/>
      <c r="KF1093" s="5"/>
      <c r="KG1093" s="4"/>
      <c r="KH1093" s="6"/>
      <c r="KI1093" s="4"/>
      <c r="KJ1093" s="6"/>
      <c r="KK1093" s="5"/>
      <c r="KL1093" s="5"/>
    </row>
    <row r="1094">
      <c r="A1094" s="3" t="s">
        <v>85</v>
      </c>
      <c r="B1094" s="3" t="s">
        <v>1175</v>
      </c>
      <c r="C1094" s="3" t="s">
        <v>586</v>
      </c>
      <c r="D1094" s="3" t="s">
        <v>712</v>
      </c>
      <c r="E1094" s="3" t="s">
        <v>1221</v>
      </c>
      <c r="F1094" s="3" t="s">
        <v>104</v>
      </c>
      <c r="G1094" s="3" t="s">
        <v>104</v>
      </c>
      <c r="H1094" s="3" t="s">
        <v>104</v>
      </c>
      <c r="I1094" s="4"/>
      <c r="J1094" s="4">
        <f>=ROUNDDOWN({0},0)</f>
      </c>
      <c r="K1094" s="4"/>
      <c r="L1094" s="5"/>
      <c r="M1094" s="4"/>
      <c r="N1094" s="4">
        <f>=ROUNDDOWN({0},0)</f>
      </c>
      <c r="O1094" s="4"/>
      <c r="P1094" s="5"/>
      <c r="Q1094" s="4"/>
      <c r="R1094" s="6"/>
      <c r="S1094" s="4"/>
      <c r="T1094" s="6"/>
      <c r="U1094" s="5"/>
      <c r="V1094" s="5"/>
      <c r="W1094" s="4"/>
      <c r="X1094" s="6"/>
      <c r="Y1094" s="4"/>
      <c r="Z1094" s="6"/>
      <c r="AA1094" s="5"/>
      <c r="AB1094" s="5"/>
      <c r="AC1094" s="4"/>
      <c r="AD1094" s="6"/>
      <c r="AE1094" s="4"/>
      <c r="AF1094" s="6"/>
      <c r="AG1094" s="5"/>
      <c r="AH1094" s="5"/>
      <c r="AI1094" s="4"/>
      <c r="AJ1094" s="6"/>
      <c r="AK1094" s="4"/>
      <c r="AL1094" s="6"/>
      <c r="AM1094" s="5"/>
      <c r="AN1094" s="5"/>
      <c r="AO1094" s="4"/>
      <c r="AP1094" s="6"/>
      <c r="AQ1094" s="4"/>
      <c r="AR1094" s="6"/>
      <c r="AS1094" s="5"/>
      <c r="AT1094" s="5"/>
      <c r="AU1094" s="4"/>
      <c r="AV1094" s="6"/>
      <c r="AW1094" s="4"/>
      <c r="AX1094" s="6"/>
      <c r="AY1094" s="5"/>
      <c r="AZ1094" s="5"/>
      <c r="BA1094" s="4"/>
      <c r="BB1094" s="6"/>
      <c r="BC1094" s="4"/>
      <c r="BD1094" s="6"/>
      <c r="BE1094" s="5"/>
      <c r="BF1094" s="5"/>
      <c r="BG1094" s="4"/>
      <c r="BH1094" s="6"/>
      <c r="BI1094" s="4"/>
      <c r="BJ1094" s="6"/>
      <c r="BK1094" s="5"/>
      <c r="BL1094" s="5"/>
      <c r="BM1094" s="4"/>
      <c r="BN1094" s="6"/>
      <c r="BO1094" s="4"/>
      <c r="BP1094" s="6"/>
      <c r="BQ1094" s="5"/>
      <c r="BR1094" s="5"/>
      <c r="BS1094" s="4"/>
      <c r="BT1094" s="6"/>
      <c r="BU1094" s="4"/>
      <c r="BV1094" s="6"/>
      <c r="BW1094" s="5"/>
      <c r="BX1094" s="5"/>
      <c r="BY1094" s="4"/>
      <c r="BZ1094" s="6"/>
      <c r="CA1094" s="4"/>
      <c r="CB1094" s="6"/>
      <c r="CC1094" s="5"/>
      <c r="CD1094" s="5"/>
      <c r="CE1094" s="4"/>
      <c r="CF1094" s="6"/>
      <c r="CG1094" s="4"/>
      <c r="CH1094" s="6"/>
      <c r="CI1094" s="5"/>
      <c r="CJ1094" s="5"/>
      <c r="CK1094" s="4"/>
      <c r="CL1094" s="6"/>
      <c r="CM1094" s="4"/>
      <c r="CN1094" s="6"/>
      <c r="CO1094" s="5"/>
      <c r="CP1094" s="5"/>
      <c r="CQ1094" s="4"/>
      <c r="CR1094" s="6"/>
      <c r="CS1094" s="4"/>
      <c r="CT1094" s="6"/>
      <c r="CU1094" s="5"/>
      <c r="CV1094" s="5"/>
      <c r="CW1094" s="4"/>
      <c r="CX1094" s="6"/>
      <c r="CY1094" s="4"/>
      <c r="CZ1094" s="6"/>
      <c r="DA1094" s="5"/>
      <c r="DB1094" s="5"/>
      <c r="DC1094" s="4"/>
      <c r="DD1094" s="6"/>
      <c r="DE1094" s="4"/>
      <c r="DF1094" s="6"/>
      <c r="DG1094" s="5"/>
      <c r="DH1094" s="5"/>
      <c r="DI1094" s="4"/>
      <c r="DJ1094" s="6"/>
      <c r="DK1094" s="4"/>
      <c r="DL1094" s="6"/>
      <c r="DM1094" s="5"/>
      <c r="DN1094" s="5"/>
      <c r="DO1094" s="4"/>
      <c r="DP1094" s="6"/>
      <c r="DQ1094" s="4"/>
      <c r="DR1094" s="6"/>
      <c r="DS1094" s="5"/>
      <c r="DT1094" s="5"/>
      <c r="DU1094" s="4"/>
      <c r="DV1094" s="6"/>
      <c r="DW1094" s="4"/>
      <c r="DX1094" s="6"/>
      <c r="DY1094" s="5"/>
      <c r="DZ1094" s="5"/>
      <c r="EA1094" s="4"/>
      <c r="EB1094" s="6"/>
      <c r="EC1094" s="4"/>
      <c r="ED1094" s="6"/>
      <c r="EE1094" s="5"/>
      <c r="EF1094" s="5"/>
      <c r="EG1094" s="4"/>
      <c r="EH1094" s="6"/>
      <c r="EI1094" s="4"/>
      <c r="EJ1094" s="6"/>
      <c r="EK1094" s="5"/>
      <c r="EL1094" s="5"/>
      <c r="EM1094" s="4"/>
      <c r="EN1094" s="6"/>
      <c r="EO1094" s="4"/>
      <c r="EP1094" s="6"/>
      <c r="EQ1094" s="5"/>
      <c r="ER1094" s="5"/>
      <c r="ES1094" s="4"/>
      <c r="ET1094" s="6"/>
      <c r="EU1094" s="4"/>
      <c r="EV1094" s="6"/>
      <c r="EW1094" s="5"/>
      <c r="EX1094" s="5"/>
      <c r="EY1094" s="4"/>
      <c r="EZ1094" s="6"/>
      <c r="FA1094" s="4"/>
      <c r="FB1094" s="6"/>
      <c r="FC1094" s="5"/>
      <c r="FD1094" s="5"/>
      <c r="FE1094" s="4"/>
      <c r="FF1094" s="6"/>
      <c r="FG1094" s="4"/>
      <c r="FH1094" s="6"/>
      <c r="FI1094" s="5"/>
      <c r="FJ1094" s="5"/>
      <c r="FK1094" s="4"/>
      <c r="FL1094" s="6"/>
      <c r="FM1094" s="4"/>
      <c r="FN1094" s="6"/>
      <c r="FO1094" s="5"/>
      <c r="FP1094" s="5"/>
      <c r="FQ1094" s="4"/>
      <c r="FR1094" s="6"/>
      <c r="FS1094" s="4"/>
      <c r="FT1094" s="6"/>
      <c r="FU1094" s="5"/>
      <c r="FV1094" s="5"/>
      <c r="FW1094" s="4"/>
      <c r="FX1094" s="6"/>
      <c r="FY1094" s="4"/>
      <c r="FZ1094" s="6"/>
      <c r="GA1094" s="5"/>
      <c r="GB1094" s="5"/>
      <c r="GC1094" s="4"/>
      <c r="GD1094" s="6"/>
      <c r="GE1094" s="4"/>
      <c r="GF1094" s="6"/>
      <c r="GG1094" s="5"/>
      <c r="GH1094" s="5"/>
      <c r="GI1094" s="4"/>
      <c r="GJ1094" s="6"/>
      <c r="GK1094" s="4"/>
      <c r="GL1094" s="6"/>
      <c r="GM1094" s="5"/>
      <c r="GN1094" s="5"/>
      <c r="GO1094" s="4"/>
      <c r="GP1094" s="6"/>
      <c r="GQ1094" s="4"/>
      <c r="GR1094" s="6"/>
      <c r="GS1094" s="5"/>
      <c r="GT1094" s="5"/>
      <c r="GU1094" s="4"/>
      <c r="GV1094" s="6"/>
      <c r="GW1094" s="4"/>
      <c r="GX1094" s="6"/>
      <c r="GY1094" s="5"/>
      <c r="GZ1094" s="5"/>
      <c r="HA1094" s="4"/>
      <c r="HB1094" s="6"/>
      <c r="HC1094" s="4"/>
      <c r="HD1094" s="6"/>
      <c r="HE1094" s="5"/>
      <c r="HF1094" s="5"/>
      <c r="HG1094" s="4"/>
      <c r="HH1094" s="6"/>
      <c r="HI1094" s="4"/>
      <c r="HJ1094" s="6"/>
      <c r="HK1094" s="5"/>
      <c r="HL1094" s="5"/>
      <c r="HM1094" s="4"/>
      <c r="HN1094" s="6"/>
      <c r="HO1094" s="4"/>
      <c r="HP1094" s="6"/>
      <c r="HQ1094" s="5"/>
      <c r="HR1094" s="5"/>
      <c r="HS1094" s="4"/>
      <c r="HT1094" s="6"/>
      <c r="HU1094" s="4"/>
      <c r="HV1094" s="6"/>
      <c r="HW1094" s="5"/>
      <c r="HX1094" s="5"/>
      <c r="HY1094" s="4"/>
      <c r="HZ1094" s="6"/>
      <c r="IA1094" s="4"/>
      <c r="IB1094" s="6"/>
      <c r="IC1094" s="5"/>
      <c r="ID1094" s="5"/>
      <c r="IE1094" s="4"/>
      <c r="IF1094" s="6"/>
      <c r="IG1094" s="4"/>
      <c r="IH1094" s="6"/>
      <c r="II1094" s="5"/>
      <c r="IJ1094" s="5"/>
      <c r="IK1094" s="4"/>
      <c r="IL1094" s="6"/>
      <c r="IM1094" s="4"/>
      <c r="IN1094" s="6"/>
      <c r="IO1094" s="5"/>
      <c r="IP1094" s="5"/>
      <c r="IQ1094" s="4"/>
      <c r="IR1094" s="6"/>
      <c r="IS1094" s="4"/>
      <c r="IT1094" s="6"/>
      <c r="IU1094" s="5"/>
      <c r="IV1094" s="5"/>
      <c r="IW1094" s="4"/>
      <c r="IX1094" s="6"/>
      <c r="IY1094" s="4"/>
      <c r="IZ1094" s="6"/>
      <c r="JA1094" s="5"/>
      <c r="JB1094" s="5"/>
      <c r="JC1094" s="4"/>
      <c r="JD1094" s="6"/>
      <c r="JE1094" s="4"/>
      <c r="JF1094" s="6"/>
      <c r="JG1094" s="5"/>
      <c r="JH1094" s="5"/>
      <c r="JI1094" s="4"/>
      <c r="JJ1094" s="6"/>
      <c r="JK1094" s="4"/>
      <c r="JL1094" s="6"/>
      <c r="JM1094" s="5"/>
      <c r="JN1094" s="5"/>
      <c r="JO1094" s="4"/>
      <c r="JP1094" s="6"/>
      <c r="JQ1094" s="4"/>
      <c r="JR1094" s="6"/>
      <c r="JS1094" s="5"/>
      <c r="JT1094" s="5"/>
      <c r="JU1094" s="4"/>
      <c r="JV1094" s="6"/>
      <c r="JW1094" s="4"/>
      <c r="JX1094" s="6"/>
      <c r="JY1094" s="5"/>
      <c r="JZ1094" s="5"/>
      <c r="KA1094" s="4"/>
      <c r="KB1094" s="6"/>
      <c r="KC1094" s="4"/>
      <c r="KD1094" s="6"/>
      <c r="KE1094" s="5"/>
      <c r="KF1094" s="5"/>
      <c r="KG1094" s="4"/>
      <c r="KH1094" s="6"/>
      <c r="KI1094" s="4"/>
      <c r="KJ1094" s="6"/>
      <c r="KK1094" s="5"/>
      <c r="KL1094" s="5"/>
    </row>
    <row r="1095">
      <c r="A1095" s="3" t="s">
        <v>85</v>
      </c>
      <c r="B1095" s="3" t="s">
        <v>1175</v>
      </c>
      <c r="C1095" s="3" t="s">
        <v>586</v>
      </c>
      <c r="D1095" s="3" t="s">
        <v>712</v>
      </c>
      <c r="E1095" s="3" t="s">
        <v>946</v>
      </c>
      <c r="F1095" s="3" t="s">
        <v>104</v>
      </c>
      <c r="G1095" s="3" t="s">
        <v>104</v>
      </c>
      <c r="H1095" s="3" t="s">
        <v>104</v>
      </c>
      <c r="I1095" s="4"/>
      <c r="J1095" s="4">
        <f>=ROUNDDOWN({0},0)</f>
      </c>
      <c r="K1095" s="4"/>
      <c r="L1095" s="5"/>
      <c r="M1095" s="4"/>
      <c r="N1095" s="4">
        <f>=ROUNDDOWN({0},0)</f>
      </c>
      <c r="O1095" s="4"/>
      <c r="P1095" s="5"/>
      <c r="Q1095" s="4"/>
      <c r="R1095" s="6"/>
      <c r="S1095" s="4"/>
      <c r="T1095" s="6"/>
      <c r="U1095" s="5"/>
      <c r="V1095" s="5"/>
      <c r="W1095" s="4"/>
      <c r="X1095" s="6"/>
      <c r="Y1095" s="4"/>
      <c r="Z1095" s="6"/>
      <c r="AA1095" s="5"/>
      <c r="AB1095" s="5"/>
      <c r="AC1095" s="4"/>
      <c r="AD1095" s="6"/>
      <c r="AE1095" s="4"/>
      <c r="AF1095" s="6"/>
      <c r="AG1095" s="5"/>
      <c r="AH1095" s="5"/>
      <c r="AI1095" s="4"/>
      <c r="AJ1095" s="6"/>
      <c r="AK1095" s="4"/>
      <c r="AL1095" s="6"/>
      <c r="AM1095" s="5"/>
      <c r="AN1095" s="5"/>
      <c r="AO1095" s="4"/>
      <c r="AP1095" s="6"/>
      <c r="AQ1095" s="4"/>
      <c r="AR1095" s="6"/>
      <c r="AS1095" s="5"/>
      <c r="AT1095" s="5"/>
      <c r="AU1095" s="4"/>
      <c r="AV1095" s="6"/>
      <c r="AW1095" s="4"/>
      <c r="AX1095" s="6"/>
      <c r="AY1095" s="5"/>
      <c r="AZ1095" s="5"/>
      <c r="BA1095" s="4"/>
      <c r="BB1095" s="6"/>
      <c r="BC1095" s="4"/>
      <c r="BD1095" s="6"/>
      <c r="BE1095" s="5"/>
      <c r="BF1095" s="5"/>
      <c r="BG1095" s="4"/>
      <c r="BH1095" s="6"/>
      <c r="BI1095" s="4"/>
      <c r="BJ1095" s="6"/>
      <c r="BK1095" s="5"/>
      <c r="BL1095" s="5"/>
      <c r="BM1095" s="4"/>
      <c r="BN1095" s="6"/>
      <c r="BO1095" s="4"/>
      <c r="BP1095" s="6"/>
      <c r="BQ1095" s="5"/>
      <c r="BR1095" s="5"/>
      <c r="BS1095" s="4"/>
      <c r="BT1095" s="6"/>
      <c r="BU1095" s="4"/>
      <c r="BV1095" s="6"/>
      <c r="BW1095" s="5"/>
      <c r="BX1095" s="5"/>
      <c r="BY1095" s="4"/>
      <c r="BZ1095" s="6"/>
      <c r="CA1095" s="4"/>
      <c r="CB1095" s="6"/>
      <c r="CC1095" s="5"/>
      <c r="CD1095" s="5"/>
      <c r="CE1095" s="4"/>
      <c r="CF1095" s="6"/>
      <c r="CG1095" s="4"/>
      <c r="CH1095" s="6"/>
      <c r="CI1095" s="5"/>
      <c r="CJ1095" s="5"/>
      <c r="CK1095" s="4"/>
      <c r="CL1095" s="6"/>
      <c r="CM1095" s="4"/>
      <c r="CN1095" s="6"/>
      <c r="CO1095" s="5"/>
      <c r="CP1095" s="5"/>
      <c r="CQ1095" s="4"/>
      <c r="CR1095" s="6"/>
      <c r="CS1095" s="4"/>
      <c r="CT1095" s="6"/>
      <c r="CU1095" s="5"/>
      <c r="CV1095" s="5"/>
      <c r="CW1095" s="4"/>
      <c r="CX1095" s="6"/>
      <c r="CY1095" s="4"/>
      <c r="CZ1095" s="6"/>
      <c r="DA1095" s="5"/>
      <c r="DB1095" s="5"/>
      <c r="DC1095" s="4"/>
      <c r="DD1095" s="6"/>
      <c r="DE1095" s="4"/>
      <c r="DF1095" s="6"/>
      <c r="DG1095" s="5"/>
      <c r="DH1095" s="5"/>
      <c r="DI1095" s="4"/>
      <c r="DJ1095" s="6"/>
      <c r="DK1095" s="4"/>
      <c r="DL1095" s="6"/>
      <c r="DM1095" s="5"/>
      <c r="DN1095" s="5"/>
      <c r="DO1095" s="4"/>
      <c r="DP1095" s="6"/>
      <c r="DQ1095" s="4"/>
      <c r="DR1095" s="6"/>
      <c r="DS1095" s="5"/>
      <c r="DT1095" s="5"/>
      <c r="DU1095" s="4"/>
      <c r="DV1095" s="6"/>
      <c r="DW1095" s="4"/>
      <c r="DX1095" s="6"/>
      <c r="DY1095" s="5"/>
      <c r="DZ1095" s="5"/>
      <c r="EA1095" s="4"/>
      <c r="EB1095" s="6"/>
      <c r="EC1095" s="4"/>
      <c r="ED1095" s="6"/>
      <c r="EE1095" s="5"/>
      <c r="EF1095" s="5"/>
      <c r="EG1095" s="4"/>
      <c r="EH1095" s="6"/>
      <c r="EI1095" s="4"/>
      <c r="EJ1095" s="6"/>
      <c r="EK1095" s="5"/>
      <c r="EL1095" s="5"/>
      <c r="EM1095" s="4"/>
      <c r="EN1095" s="6"/>
      <c r="EO1095" s="4"/>
      <c r="EP1095" s="6"/>
      <c r="EQ1095" s="5"/>
      <c r="ER1095" s="5"/>
      <c r="ES1095" s="4"/>
      <c r="ET1095" s="6"/>
      <c r="EU1095" s="4"/>
      <c r="EV1095" s="6"/>
      <c r="EW1095" s="5"/>
      <c r="EX1095" s="5"/>
      <c r="EY1095" s="4"/>
      <c r="EZ1095" s="6"/>
      <c r="FA1095" s="4"/>
      <c r="FB1095" s="6"/>
      <c r="FC1095" s="5"/>
      <c r="FD1095" s="5"/>
      <c r="FE1095" s="4"/>
      <c r="FF1095" s="6"/>
      <c r="FG1095" s="4"/>
      <c r="FH1095" s="6"/>
      <c r="FI1095" s="5"/>
      <c r="FJ1095" s="5"/>
      <c r="FK1095" s="4"/>
      <c r="FL1095" s="6"/>
      <c r="FM1095" s="4"/>
      <c r="FN1095" s="6"/>
      <c r="FO1095" s="5"/>
      <c r="FP1095" s="5"/>
      <c r="FQ1095" s="4"/>
      <c r="FR1095" s="6"/>
      <c r="FS1095" s="4"/>
      <c r="FT1095" s="6"/>
      <c r="FU1095" s="5"/>
      <c r="FV1095" s="5"/>
      <c r="FW1095" s="4"/>
      <c r="FX1095" s="6"/>
      <c r="FY1095" s="4"/>
      <c r="FZ1095" s="6"/>
      <c r="GA1095" s="5"/>
      <c r="GB1095" s="5"/>
      <c r="GC1095" s="4"/>
      <c r="GD1095" s="6"/>
      <c r="GE1095" s="4"/>
      <c r="GF1095" s="6"/>
      <c r="GG1095" s="5"/>
      <c r="GH1095" s="5"/>
      <c r="GI1095" s="4"/>
      <c r="GJ1095" s="6"/>
      <c r="GK1095" s="4"/>
      <c r="GL1095" s="6"/>
      <c r="GM1095" s="5"/>
      <c r="GN1095" s="5"/>
      <c r="GO1095" s="4"/>
      <c r="GP1095" s="6"/>
      <c r="GQ1095" s="4"/>
      <c r="GR1095" s="6"/>
      <c r="GS1095" s="5"/>
      <c r="GT1095" s="5"/>
      <c r="GU1095" s="4"/>
      <c r="GV1095" s="6"/>
      <c r="GW1095" s="4"/>
      <c r="GX1095" s="6"/>
      <c r="GY1095" s="5"/>
      <c r="GZ1095" s="5"/>
      <c r="HA1095" s="4"/>
      <c r="HB1095" s="6"/>
      <c r="HC1095" s="4"/>
      <c r="HD1095" s="6"/>
      <c r="HE1095" s="5"/>
      <c r="HF1095" s="5"/>
      <c r="HG1095" s="4"/>
      <c r="HH1095" s="6"/>
      <c r="HI1095" s="4"/>
      <c r="HJ1095" s="6"/>
      <c r="HK1095" s="5"/>
      <c r="HL1095" s="5"/>
      <c r="HM1095" s="4"/>
      <c r="HN1095" s="6"/>
      <c r="HO1095" s="4"/>
      <c r="HP1095" s="6"/>
      <c r="HQ1095" s="5"/>
      <c r="HR1095" s="5"/>
      <c r="HS1095" s="4"/>
      <c r="HT1095" s="6"/>
      <c r="HU1095" s="4"/>
      <c r="HV1095" s="6"/>
      <c r="HW1095" s="5"/>
      <c r="HX1095" s="5"/>
      <c r="HY1095" s="4"/>
      <c r="HZ1095" s="6"/>
      <c r="IA1095" s="4"/>
      <c r="IB1095" s="6"/>
      <c r="IC1095" s="5"/>
      <c r="ID1095" s="5"/>
      <c r="IE1095" s="4"/>
      <c r="IF1095" s="6"/>
      <c r="IG1095" s="4"/>
      <c r="IH1095" s="6"/>
      <c r="II1095" s="5"/>
      <c r="IJ1095" s="5"/>
      <c r="IK1095" s="4"/>
      <c r="IL1095" s="6"/>
      <c r="IM1095" s="4"/>
      <c r="IN1095" s="6"/>
      <c r="IO1095" s="5"/>
      <c r="IP1095" s="5"/>
      <c r="IQ1095" s="4"/>
      <c r="IR1095" s="6"/>
      <c r="IS1095" s="4"/>
      <c r="IT1095" s="6"/>
      <c r="IU1095" s="5"/>
      <c r="IV1095" s="5"/>
      <c r="IW1095" s="4"/>
      <c r="IX1095" s="6"/>
      <c r="IY1095" s="4"/>
      <c r="IZ1095" s="6"/>
      <c r="JA1095" s="5"/>
      <c r="JB1095" s="5"/>
      <c r="JC1095" s="4"/>
      <c r="JD1095" s="6"/>
      <c r="JE1095" s="4"/>
      <c r="JF1095" s="6"/>
      <c r="JG1095" s="5"/>
      <c r="JH1095" s="5"/>
      <c r="JI1095" s="4"/>
      <c r="JJ1095" s="6"/>
      <c r="JK1095" s="4"/>
      <c r="JL1095" s="6"/>
      <c r="JM1095" s="5"/>
      <c r="JN1095" s="5"/>
      <c r="JO1095" s="4"/>
      <c r="JP1095" s="6"/>
      <c r="JQ1095" s="4"/>
      <c r="JR1095" s="6"/>
      <c r="JS1095" s="5"/>
      <c r="JT1095" s="5"/>
      <c r="JU1095" s="4"/>
      <c r="JV1095" s="6"/>
      <c r="JW1095" s="4"/>
      <c r="JX1095" s="6"/>
      <c r="JY1095" s="5"/>
      <c r="JZ1095" s="5"/>
      <c r="KA1095" s="4"/>
      <c r="KB1095" s="6"/>
      <c r="KC1095" s="4"/>
      <c r="KD1095" s="6"/>
      <c r="KE1095" s="5"/>
      <c r="KF1095" s="5"/>
      <c r="KG1095" s="4"/>
      <c r="KH1095" s="6"/>
      <c r="KI1095" s="4"/>
      <c r="KJ1095" s="6"/>
      <c r="KK1095" s="5"/>
      <c r="KL1095" s="5"/>
    </row>
    <row r="1096">
      <c r="A1096" s="3" t="s">
        <v>85</v>
      </c>
      <c r="B1096" s="3" t="s">
        <v>1175</v>
      </c>
      <c r="C1096" s="3" t="s">
        <v>586</v>
      </c>
      <c r="D1096" s="3" t="s">
        <v>712</v>
      </c>
      <c r="E1096" s="3" t="s">
        <v>925</v>
      </c>
      <c r="F1096" s="3" t="s">
        <v>104</v>
      </c>
      <c r="G1096" s="3" t="s">
        <v>104</v>
      </c>
      <c r="H1096" s="3" t="s">
        <v>104</v>
      </c>
      <c r="I1096" s="4"/>
      <c r="J1096" s="4">
        <f>=ROUNDDOWN({0},0)</f>
      </c>
      <c r="K1096" s="4">
        <v>15560</v>
      </c>
      <c r="L1096" s="5"/>
      <c r="M1096" s="4"/>
      <c r="N1096" s="4">
        <f>=ROUNDDOWN({0},0)</f>
      </c>
      <c r="O1096" s="4"/>
      <c r="P1096" s="5"/>
      <c r="Q1096" s="4"/>
      <c r="R1096" s="6"/>
      <c r="S1096" s="4"/>
      <c r="T1096" s="6"/>
      <c r="U1096" s="5"/>
      <c r="V1096" s="5"/>
      <c r="W1096" s="4"/>
      <c r="X1096" s="6"/>
      <c r="Y1096" s="4"/>
      <c r="Z1096" s="6"/>
      <c r="AA1096" s="5"/>
      <c r="AB1096" s="5"/>
      <c r="AC1096" s="4"/>
      <c r="AD1096" s="6"/>
      <c r="AE1096" s="4"/>
      <c r="AF1096" s="6"/>
      <c r="AG1096" s="5"/>
      <c r="AH1096" s="5"/>
      <c r="AI1096" s="4"/>
      <c r="AJ1096" s="6"/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  <c r="AU1096" s="4"/>
      <c r="AV1096" s="6"/>
      <c r="AW1096" s="4"/>
      <c r="AX1096" s="6"/>
      <c r="AY1096" s="5"/>
      <c r="AZ1096" s="5"/>
      <c r="BA1096" s="4"/>
      <c r="BB1096" s="6"/>
      <c r="BC1096" s="4"/>
      <c r="BD1096" s="6"/>
      <c r="BE1096" s="5"/>
      <c r="BF1096" s="5"/>
      <c r="BG1096" s="4"/>
      <c r="BH1096" s="6"/>
      <c r="BI1096" s="4"/>
      <c r="BJ1096" s="6"/>
      <c r="BK1096" s="5"/>
      <c r="BL1096" s="5"/>
      <c r="BM1096" s="4"/>
      <c r="BN1096" s="6"/>
      <c r="BO1096" s="4"/>
      <c r="BP1096" s="6"/>
      <c r="BQ1096" s="5"/>
      <c r="BR1096" s="5"/>
      <c r="BS1096" s="4"/>
      <c r="BT1096" s="6"/>
      <c r="BU1096" s="4"/>
      <c r="BV1096" s="6"/>
      <c r="BW1096" s="5"/>
      <c r="BX1096" s="5"/>
      <c r="BY1096" s="4"/>
      <c r="BZ1096" s="6"/>
      <c r="CA1096" s="4"/>
      <c r="CB1096" s="6"/>
      <c r="CC1096" s="5"/>
      <c r="CD1096" s="5"/>
      <c r="CE1096" s="4"/>
      <c r="CF1096" s="6"/>
      <c r="CG1096" s="4"/>
      <c r="CH1096" s="6"/>
      <c r="CI1096" s="5"/>
      <c r="CJ1096" s="5"/>
      <c r="CK1096" s="4"/>
      <c r="CL1096" s="6"/>
      <c r="CM1096" s="4"/>
      <c r="CN1096" s="6"/>
      <c r="CO1096" s="5"/>
      <c r="CP1096" s="5"/>
      <c r="CQ1096" s="4"/>
      <c r="CR1096" s="6"/>
      <c r="CS1096" s="4"/>
      <c r="CT1096" s="6"/>
      <c r="CU1096" s="5"/>
      <c r="CV1096" s="5"/>
      <c r="CW1096" s="4"/>
      <c r="CX1096" s="6"/>
      <c r="CY1096" s="4"/>
      <c r="CZ1096" s="6"/>
      <c r="DA1096" s="5"/>
      <c r="DB1096" s="5"/>
      <c r="DC1096" s="4"/>
      <c r="DD1096" s="6"/>
      <c r="DE1096" s="4"/>
      <c r="DF1096" s="6"/>
      <c r="DG1096" s="5"/>
      <c r="DH1096" s="5"/>
      <c r="DI1096" s="4"/>
      <c r="DJ1096" s="6"/>
      <c r="DK1096" s="4"/>
      <c r="DL1096" s="6"/>
      <c r="DM1096" s="5"/>
      <c r="DN1096" s="5"/>
      <c r="DO1096" s="4"/>
      <c r="DP1096" s="6"/>
      <c r="DQ1096" s="4"/>
      <c r="DR1096" s="6"/>
      <c r="DS1096" s="5"/>
      <c r="DT1096" s="5"/>
      <c r="DU1096" s="4"/>
      <c r="DV1096" s="6"/>
      <c r="DW1096" s="4"/>
      <c r="DX1096" s="6"/>
      <c r="DY1096" s="5"/>
      <c r="DZ1096" s="5"/>
      <c r="EA1096" s="4"/>
      <c r="EB1096" s="6"/>
      <c r="EC1096" s="4"/>
      <c r="ED1096" s="6"/>
      <c r="EE1096" s="5"/>
      <c r="EF1096" s="5"/>
      <c r="EG1096" s="4"/>
      <c r="EH1096" s="6"/>
      <c r="EI1096" s="4"/>
      <c r="EJ1096" s="6"/>
      <c r="EK1096" s="5"/>
      <c r="EL1096" s="5"/>
      <c r="EM1096" s="4"/>
      <c r="EN1096" s="6"/>
      <c r="EO1096" s="4"/>
      <c r="EP1096" s="6"/>
      <c r="EQ1096" s="5"/>
      <c r="ER1096" s="5"/>
      <c r="ES1096" s="4"/>
      <c r="ET1096" s="6"/>
      <c r="EU1096" s="4"/>
      <c r="EV1096" s="6"/>
      <c r="EW1096" s="5"/>
      <c r="EX1096" s="5"/>
      <c r="EY1096" s="4"/>
      <c r="EZ1096" s="6"/>
      <c r="FA1096" s="4"/>
      <c r="FB1096" s="6"/>
      <c r="FC1096" s="5"/>
      <c r="FD1096" s="5"/>
      <c r="FE1096" s="4"/>
      <c r="FF1096" s="6"/>
      <c r="FG1096" s="4"/>
      <c r="FH1096" s="6"/>
      <c r="FI1096" s="5"/>
      <c r="FJ1096" s="5"/>
      <c r="FK1096" s="4"/>
      <c r="FL1096" s="6"/>
      <c r="FM1096" s="4"/>
      <c r="FN1096" s="6"/>
      <c r="FO1096" s="5"/>
      <c r="FP1096" s="5"/>
      <c r="FQ1096" s="4"/>
      <c r="FR1096" s="6"/>
      <c r="FS1096" s="4"/>
      <c r="FT1096" s="6"/>
      <c r="FU1096" s="5"/>
      <c r="FV1096" s="5"/>
      <c r="FW1096" s="4"/>
      <c r="FX1096" s="6"/>
      <c r="FY1096" s="4"/>
      <c r="FZ1096" s="6"/>
      <c r="GA1096" s="5"/>
      <c r="GB1096" s="5"/>
      <c r="GC1096" s="4"/>
      <c r="GD1096" s="6"/>
      <c r="GE1096" s="4"/>
      <c r="GF1096" s="6"/>
      <c r="GG1096" s="5"/>
      <c r="GH1096" s="5"/>
      <c r="GI1096" s="4"/>
      <c r="GJ1096" s="6"/>
      <c r="GK1096" s="4"/>
      <c r="GL1096" s="6"/>
      <c r="GM1096" s="5"/>
      <c r="GN1096" s="5"/>
      <c r="GO1096" s="4"/>
      <c r="GP1096" s="6"/>
      <c r="GQ1096" s="4"/>
      <c r="GR1096" s="6"/>
      <c r="GS1096" s="5"/>
      <c r="GT1096" s="5"/>
      <c r="GU1096" s="4"/>
      <c r="GV1096" s="6"/>
      <c r="GW1096" s="4"/>
      <c r="GX1096" s="6"/>
      <c r="GY1096" s="5"/>
      <c r="GZ1096" s="5"/>
      <c r="HA1096" s="4"/>
      <c r="HB1096" s="6"/>
      <c r="HC1096" s="4"/>
      <c r="HD1096" s="6"/>
      <c r="HE1096" s="5"/>
      <c r="HF1096" s="5"/>
      <c r="HG1096" s="4"/>
      <c r="HH1096" s="6"/>
      <c r="HI1096" s="4"/>
      <c r="HJ1096" s="6"/>
      <c r="HK1096" s="5"/>
      <c r="HL1096" s="5"/>
      <c r="HM1096" s="4"/>
      <c r="HN1096" s="6"/>
      <c r="HO1096" s="4"/>
      <c r="HP1096" s="6"/>
      <c r="HQ1096" s="5"/>
      <c r="HR1096" s="5"/>
      <c r="HS1096" s="4"/>
      <c r="HT1096" s="6"/>
      <c r="HU1096" s="4"/>
      <c r="HV1096" s="6"/>
      <c r="HW1096" s="5"/>
      <c r="HX1096" s="5"/>
      <c r="HY1096" s="4"/>
      <c r="HZ1096" s="6"/>
      <c r="IA1096" s="4"/>
      <c r="IB1096" s="6"/>
      <c r="IC1096" s="5"/>
      <c r="ID1096" s="5"/>
      <c r="IE1096" s="4"/>
      <c r="IF1096" s="6"/>
      <c r="IG1096" s="4"/>
      <c r="IH1096" s="6"/>
      <c r="II1096" s="5"/>
      <c r="IJ1096" s="5"/>
      <c r="IK1096" s="4"/>
      <c r="IL1096" s="6"/>
      <c r="IM1096" s="4"/>
      <c r="IN1096" s="6"/>
      <c r="IO1096" s="5"/>
      <c r="IP1096" s="5"/>
      <c r="IQ1096" s="4"/>
      <c r="IR1096" s="6"/>
      <c r="IS1096" s="4"/>
      <c r="IT1096" s="6"/>
      <c r="IU1096" s="5"/>
      <c r="IV1096" s="5"/>
      <c r="IW1096" s="4"/>
      <c r="IX1096" s="6"/>
      <c r="IY1096" s="4"/>
      <c r="IZ1096" s="6"/>
      <c r="JA1096" s="5"/>
      <c r="JB1096" s="5"/>
      <c r="JC1096" s="4"/>
      <c r="JD1096" s="6"/>
      <c r="JE1096" s="4"/>
      <c r="JF1096" s="6"/>
      <c r="JG1096" s="5"/>
      <c r="JH1096" s="5"/>
      <c r="JI1096" s="4"/>
      <c r="JJ1096" s="6"/>
      <c r="JK1096" s="4"/>
      <c r="JL1096" s="6"/>
      <c r="JM1096" s="5"/>
      <c r="JN1096" s="5"/>
      <c r="JO1096" s="4"/>
      <c r="JP1096" s="6"/>
      <c r="JQ1096" s="4"/>
      <c r="JR1096" s="6"/>
      <c r="JS1096" s="5"/>
      <c r="JT1096" s="5"/>
      <c r="JU1096" s="4"/>
      <c r="JV1096" s="6"/>
      <c r="JW1096" s="4"/>
      <c r="JX1096" s="6"/>
      <c r="JY1096" s="5"/>
      <c r="JZ1096" s="5"/>
      <c r="KA1096" s="4"/>
      <c r="KB1096" s="6"/>
      <c r="KC1096" s="4"/>
      <c r="KD1096" s="6"/>
      <c r="KE1096" s="5"/>
      <c r="KF1096" s="5"/>
      <c r="KG1096" s="4"/>
      <c r="KH1096" s="6"/>
      <c r="KI1096" s="4"/>
      <c r="KJ1096" s="6"/>
      <c r="KK1096" s="5"/>
      <c r="KL1096" s="5"/>
    </row>
    <row r="1097">
      <c r="A1097" s="3" t="s">
        <v>85</v>
      </c>
      <c r="B1097" s="3" t="s">
        <v>1175</v>
      </c>
      <c r="C1097" s="3" t="s">
        <v>586</v>
      </c>
      <c r="D1097" s="3" t="s">
        <v>712</v>
      </c>
      <c r="E1097" s="3" t="s">
        <v>1181</v>
      </c>
      <c r="F1097" s="3" t="s">
        <v>104</v>
      </c>
      <c r="G1097" s="3" t="s">
        <v>104</v>
      </c>
      <c r="H1097" s="3" t="s">
        <v>104</v>
      </c>
      <c r="I1097" s="4"/>
      <c r="J1097" s="4">
        <f>=ROUNDDOWN({0},0)</f>
      </c>
      <c r="K1097" s="4"/>
      <c r="L1097" s="5"/>
      <c r="M1097" s="4"/>
      <c r="N1097" s="4">
        <f>=ROUNDDOWN({0},0)</f>
      </c>
      <c r="O1097" s="4"/>
      <c r="P1097" s="5"/>
      <c r="Q1097" s="4"/>
      <c r="R1097" s="6"/>
      <c r="S1097" s="4"/>
      <c r="T1097" s="6"/>
      <c r="U1097" s="5"/>
      <c r="V1097" s="5"/>
      <c r="W1097" s="4"/>
      <c r="X1097" s="6"/>
      <c r="Y1097" s="4"/>
      <c r="Z1097" s="6"/>
      <c r="AA1097" s="5"/>
      <c r="AB1097" s="5"/>
      <c r="AC1097" s="4"/>
      <c r="AD1097" s="6"/>
      <c r="AE1097" s="4"/>
      <c r="AF1097" s="6"/>
      <c r="AG1097" s="5"/>
      <c r="AH1097" s="5"/>
      <c r="AI1097" s="4"/>
      <c r="AJ1097" s="6"/>
      <c r="AK1097" s="4"/>
      <c r="AL1097" s="6"/>
      <c r="AM1097" s="5"/>
      <c r="AN1097" s="5"/>
      <c r="AO1097" s="4"/>
      <c r="AP1097" s="6"/>
      <c r="AQ1097" s="4"/>
      <c r="AR1097" s="6"/>
      <c r="AS1097" s="5"/>
      <c r="AT1097" s="5"/>
      <c r="AU1097" s="4"/>
      <c r="AV1097" s="6"/>
      <c r="AW1097" s="4"/>
      <c r="AX1097" s="6"/>
      <c r="AY1097" s="5"/>
      <c r="AZ1097" s="5"/>
      <c r="BA1097" s="4"/>
      <c r="BB1097" s="6"/>
      <c r="BC1097" s="4"/>
      <c r="BD1097" s="6"/>
      <c r="BE1097" s="5"/>
      <c r="BF1097" s="5"/>
      <c r="BG1097" s="4"/>
      <c r="BH1097" s="6"/>
      <c r="BI1097" s="4"/>
      <c r="BJ1097" s="6"/>
      <c r="BK1097" s="5"/>
      <c r="BL1097" s="5"/>
      <c r="BM1097" s="4"/>
      <c r="BN1097" s="6"/>
      <c r="BO1097" s="4"/>
      <c r="BP1097" s="6"/>
      <c r="BQ1097" s="5"/>
      <c r="BR1097" s="5"/>
      <c r="BS1097" s="4"/>
      <c r="BT1097" s="6"/>
      <c r="BU1097" s="4"/>
      <c r="BV1097" s="6"/>
      <c r="BW1097" s="5"/>
      <c r="BX1097" s="5"/>
      <c r="BY1097" s="4"/>
      <c r="BZ1097" s="6"/>
      <c r="CA1097" s="4"/>
      <c r="CB1097" s="6"/>
      <c r="CC1097" s="5"/>
      <c r="CD1097" s="5"/>
      <c r="CE1097" s="4"/>
      <c r="CF1097" s="6"/>
      <c r="CG1097" s="4"/>
      <c r="CH1097" s="6"/>
      <c r="CI1097" s="5"/>
      <c r="CJ1097" s="5"/>
      <c r="CK1097" s="4"/>
      <c r="CL1097" s="6"/>
      <c r="CM1097" s="4"/>
      <c r="CN1097" s="6"/>
      <c r="CO1097" s="5"/>
      <c r="CP1097" s="5"/>
      <c r="CQ1097" s="4"/>
      <c r="CR1097" s="6"/>
      <c r="CS1097" s="4"/>
      <c r="CT1097" s="6"/>
      <c r="CU1097" s="5"/>
      <c r="CV1097" s="5"/>
      <c r="CW1097" s="4"/>
      <c r="CX1097" s="6"/>
      <c r="CY1097" s="4"/>
      <c r="CZ1097" s="6"/>
      <c r="DA1097" s="5"/>
      <c r="DB1097" s="5"/>
      <c r="DC1097" s="4"/>
      <c r="DD1097" s="6"/>
      <c r="DE1097" s="4"/>
      <c r="DF1097" s="6"/>
      <c r="DG1097" s="5"/>
      <c r="DH1097" s="5"/>
      <c r="DI1097" s="4"/>
      <c r="DJ1097" s="6"/>
      <c r="DK1097" s="4"/>
      <c r="DL1097" s="6"/>
      <c r="DM1097" s="5"/>
      <c r="DN1097" s="5"/>
      <c r="DO1097" s="4"/>
      <c r="DP1097" s="6"/>
      <c r="DQ1097" s="4"/>
      <c r="DR1097" s="6"/>
      <c r="DS1097" s="5"/>
      <c r="DT1097" s="5"/>
      <c r="DU1097" s="4"/>
      <c r="DV1097" s="6"/>
      <c r="DW1097" s="4"/>
      <c r="DX1097" s="6"/>
      <c r="DY1097" s="5"/>
      <c r="DZ1097" s="5"/>
      <c r="EA1097" s="4"/>
      <c r="EB1097" s="6"/>
      <c r="EC1097" s="4"/>
      <c r="ED1097" s="6"/>
      <c r="EE1097" s="5"/>
      <c r="EF1097" s="5"/>
      <c r="EG1097" s="4"/>
      <c r="EH1097" s="6"/>
      <c r="EI1097" s="4"/>
      <c r="EJ1097" s="6"/>
      <c r="EK1097" s="5"/>
      <c r="EL1097" s="5"/>
      <c r="EM1097" s="4"/>
      <c r="EN1097" s="6"/>
      <c r="EO1097" s="4"/>
      <c r="EP1097" s="6"/>
      <c r="EQ1097" s="5"/>
      <c r="ER1097" s="5"/>
      <c r="ES1097" s="4"/>
      <c r="ET1097" s="6"/>
      <c r="EU1097" s="4"/>
      <c r="EV1097" s="6"/>
      <c r="EW1097" s="5"/>
      <c r="EX1097" s="5"/>
      <c r="EY1097" s="4"/>
      <c r="EZ1097" s="6"/>
      <c r="FA1097" s="4"/>
      <c r="FB1097" s="6"/>
      <c r="FC1097" s="5"/>
      <c r="FD1097" s="5"/>
      <c r="FE1097" s="4"/>
      <c r="FF1097" s="6"/>
      <c r="FG1097" s="4"/>
      <c r="FH1097" s="6"/>
      <c r="FI1097" s="5"/>
      <c r="FJ1097" s="5"/>
      <c r="FK1097" s="4"/>
      <c r="FL1097" s="6"/>
      <c r="FM1097" s="4"/>
      <c r="FN1097" s="6"/>
      <c r="FO1097" s="5"/>
      <c r="FP1097" s="5"/>
      <c r="FQ1097" s="4"/>
      <c r="FR1097" s="6"/>
      <c r="FS1097" s="4"/>
      <c r="FT1097" s="6"/>
      <c r="FU1097" s="5"/>
      <c r="FV1097" s="5"/>
      <c r="FW1097" s="4"/>
      <c r="FX1097" s="6"/>
      <c r="FY1097" s="4"/>
      <c r="FZ1097" s="6"/>
      <c r="GA1097" s="5"/>
      <c r="GB1097" s="5"/>
      <c r="GC1097" s="4"/>
      <c r="GD1097" s="6"/>
      <c r="GE1097" s="4"/>
      <c r="GF1097" s="6"/>
      <c r="GG1097" s="5"/>
      <c r="GH1097" s="5"/>
      <c r="GI1097" s="4"/>
      <c r="GJ1097" s="6"/>
      <c r="GK1097" s="4"/>
      <c r="GL1097" s="6"/>
      <c r="GM1097" s="5"/>
      <c r="GN1097" s="5"/>
      <c r="GO1097" s="4"/>
      <c r="GP1097" s="6"/>
      <c r="GQ1097" s="4"/>
      <c r="GR1097" s="6"/>
      <c r="GS1097" s="5"/>
      <c r="GT1097" s="5"/>
      <c r="GU1097" s="4"/>
      <c r="GV1097" s="6"/>
      <c r="GW1097" s="4"/>
      <c r="GX1097" s="6"/>
      <c r="GY1097" s="5"/>
      <c r="GZ1097" s="5"/>
      <c r="HA1097" s="4"/>
      <c r="HB1097" s="6"/>
      <c r="HC1097" s="4"/>
      <c r="HD1097" s="6"/>
      <c r="HE1097" s="5"/>
      <c r="HF1097" s="5"/>
      <c r="HG1097" s="4"/>
      <c r="HH1097" s="6"/>
      <c r="HI1097" s="4"/>
      <c r="HJ1097" s="6"/>
      <c r="HK1097" s="5"/>
      <c r="HL1097" s="5"/>
      <c r="HM1097" s="4"/>
      <c r="HN1097" s="6"/>
      <c r="HO1097" s="4"/>
      <c r="HP1097" s="6"/>
      <c r="HQ1097" s="5"/>
      <c r="HR1097" s="5"/>
      <c r="HS1097" s="4"/>
      <c r="HT1097" s="6"/>
      <c r="HU1097" s="4"/>
      <c r="HV1097" s="6"/>
      <c r="HW1097" s="5"/>
      <c r="HX1097" s="5"/>
      <c r="HY1097" s="4"/>
      <c r="HZ1097" s="6"/>
      <c r="IA1097" s="4"/>
      <c r="IB1097" s="6"/>
      <c r="IC1097" s="5"/>
      <c r="ID1097" s="5"/>
      <c r="IE1097" s="4"/>
      <c r="IF1097" s="6"/>
      <c r="IG1097" s="4"/>
      <c r="IH1097" s="6"/>
      <c r="II1097" s="5"/>
      <c r="IJ1097" s="5"/>
      <c r="IK1097" s="4"/>
      <c r="IL1097" s="6"/>
      <c r="IM1097" s="4"/>
      <c r="IN1097" s="6"/>
      <c r="IO1097" s="5"/>
      <c r="IP1097" s="5"/>
      <c r="IQ1097" s="4"/>
      <c r="IR1097" s="6"/>
      <c r="IS1097" s="4"/>
      <c r="IT1097" s="6"/>
      <c r="IU1097" s="5"/>
      <c r="IV1097" s="5"/>
      <c r="IW1097" s="4"/>
      <c r="IX1097" s="6"/>
      <c r="IY1097" s="4"/>
      <c r="IZ1097" s="6"/>
      <c r="JA1097" s="5"/>
      <c r="JB1097" s="5"/>
      <c r="JC1097" s="4"/>
      <c r="JD1097" s="6"/>
      <c r="JE1097" s="4"/>
      <c r="JF1097" s="6"/>
      <c r="JG1097" s="5"/>
      <c r="JH1097" s="5"/>
      <c r="JI1097" s="4"/>
      <c r="JJ1097" s="6"/>
      <c r="JK1097" s="4"/>
      <c r="JL1097" s="6"/>
      <c r="JM1097" s="5"/>
      <c r="JN1097" s="5"/>
      <c r="JO1097" s="4"/>
      <c r="JP1097" s="6"/>
      <c r="JQ1097" s="4"/>
      <c r="JR1097" s="6"/>
      <c r="JS1097" s="5"/>
      <c r="JT1097" s="5"/>
      <c r="JU1097" s="4"/>
      <c r="JV1097" s="6"/>
      <c r="JW1097" s="4"/>
      <c r="JX1097" s="6"/>
      <c r="JY1097" s="5"/>
      <c r="JZ1097" s="5"/>
      <c r="KA1097" s="4"/>
      <c r="KB1097" s="6"/>
      <c r="KC1097" s="4"/>
      <c r="KD1097" s="6"/>
      <c r="KE1097" s="5"/>
      <c r="KF1097" s="5"/>
      <c r="KG1097" s="4"/>
      <c r="KH1097" s="6"/>
      <c r="KI1097" s="4"/>
      <c r="KJ1097" s="6"/>
      <c r="KK1097" s="5"/>
      <c r="KL1097" s="5"/>
    </row>
    <row r="1098">
      <c r="A1098" s="3" t="s">
        <v>85</v>
      </c>
      <c r="B1098" s="3" t="s">
        <v>1175</v>
      </c>
      <c r="C1098" s="3" t="s">
        <v>1222</v>
      </c>
      <c r="D1098" s="3" t="s">
        <v>712</v>
      </c>
      <c r="E1098" s="3" t="s">
        <v>1177</v>
      </c>
      <c r="F1098" s="3" t="s">
        <v>104</v>
      </c>
      <c r="G1098" s="3" t="s">
        <v>104</v>
      </c>
      <c r="H1098" s="3" t="s">
        <v>104</v>
      </c>
      <c r="I1098" s="4"/>
      <c r="J1098" s="4">
        <f>=ROUNDDOWN({0},0)</f>
      </c>
      <c r="K1098" s="4"/>
      <c r="L1098" s="5"/>
      <c r="M1098" s="4"/>
      <c r="N1098" s="4">
        <f>=ROUNDDOWN({0},0)</f>
      </c>
      <c r="O1098" s="4"/>
      <c r="P1098" s="5"/>
      <c r="Q1098" s="4"/>
      <c r="R1098" s="6"/>
      <c r="S1098" s="4"/>
      <c r="T1098" s="6"/>
      <c r="U1098" s="5"/>
      <c r="V1098" s="5"/>
      <c r="W1098" s="4"/>
      <c r="X1098" s="6"/>
      <c r="Y1098" s="4"/>
      <c r="Z1098" s="6"/>
      <c r="AA1098" s="5"/>
      <c r="AB1098" s="5"/>
      <c r="AC1098" s="4"/>
      <c r="AD1098" s="6"/>
      <c r="AE1098" s="4"/>
      <c r="AF1098" s="6"/>
      <c r="AG1098" s="5"/>
      <c r="AH1098" s="5"/>
      <c r="AI1098" s="4"/>
      <c r="AJ1098" s="6"/>
      <c r="AK1098" s="4"/>
      <c r="AL1098" s="6"/>
      <c r="AM1098" s="5"/>
      <c r="AN1098" s="5"/>
      <c r="AO1098" s="4"/>
      <c r="AP1098" s="6"/>
      <c r="AQ1098" s="4"/>
      <c r="AR1098" s="6"/>
      <c r="AS1098" s="5"/>
      <c r="AT1098" s="5"/>
      <c r="AU1098" s="4"/>
      <c r="AV1098" s="6"/>
      <c r="AW1098" s="4"/>
      <c r="AX1098" s="6"/>
      <c r="AY1098" s="5"/>
      <c r="AZ1098" s="5"/>
      <c r="BA1098" s="4"/>
      <c r="BB1098" s="6"/>
      <c r="BC1098" s="4"/>
      <c r="BD1098" s="6"/>
      <c r="BE1098" s="5"/>
      <c r="BF1098" s="5"/>
      <c r="BG1098" s="4"/>
      <c r="BH1098" s="6"/>
      <c r="BI1098" s="4"/>
      <c r="BJ1098" s="6"/>
      <c r="BK1098" s="5"/>
      <c r="BL1098" s="5"/>
      <c r="BM1098" s="4"/>
      <c r="BN1098" s="6"/>
      <c r="BO1098" s="4"/>
      <c r="BP1098" s="6"/>
      <c r="BQ1098" s="5"/>
      <c r="BR1098" s="5"/>
      <c r="BS1098" s="4"/>
      <c r="BT1098" s="6"/>
      <c r="BU1098" s="4"/>
      <c r="BV1098" s="6"/>
      <c r="BW1098" s="5"/>
      <c r="BX1098" s="5"/>
      <c r="BY1098" s="4"/>
      <c r="BZ1098" s="6"/>
      <c r="CA1098" s="4"/>
      <c r="CB1098" s="6"/>
      <c r="CC1098" s="5"/>
      <c r="CD1098" s="5"/>
      <c r="CE1098" s="4"/>
      <c r="CF1098" s="6"/>
      <c r="CG1098" s="4"/>
      <c r="CH1098" s="6"/>
      <c r="CI1098" s="5"/>
      <c r="CJ1098" s="5"/>
      <c r="CK1098" s="4"/>
      <c r="CL1098" s="6"/>
      <c r="CM1098" s="4"/>
      <c r="CN1098" s="6"/>
      <c r="CO1098" s="5"/>
      <c r="CP1098" s="5"/>
      <c r="CQ1098" s="4"/>
      <c r="CR1098" s="6"/>
      <c r="CS1098" s="4"/>
      <c r="CT1098" s="6"/>
      <c r="CU1098" s="5"/>
      <c r="CV1098" s="5"/>
      <c r="CW1098" s="4"/>
      <c r="CX1098" s="6"/>
      <c r="CY1098" s="4"/>
      <c r="CZ1098" s="6"/>
      <c r="DA1098" s="5"/>
      <c r="DB1098" s="5"/>
      <c r="DC1098" s="4"/>
      <c r="DD1098" s="6"/>
      <c r="DE1098" s="4"/>
      <c r="DF1098" s="6"/>
      <c r="DG1098" s="5"/>
      <c r="DH1098" s="5"/>
      <c r="DI1098" s="4"/>
      <c r="DJ1098" s="6"/>
      <c r="DK1098" s="4"/>
      <c r="DL1098" s="6"/>
      <c r="DM1098" s="5"/>
      <c r="DN1098" s="5"/>
      <c r="DO1098" s="4"/>
      <c r="DP1098" s="6"/>
      <c r="DQ1098" s="4"/>
      <c r="DR1098" s="6"/>
      <c r="DS1098" s="5"/>
      <c r="DT1098" s="5"/>
      <c r="DU1098" s="4"/>
      <c r="DV1098" s="6"/>
      <c r="DW1098" s="4"/>
      <c r="DX1098" s="6"/>
      <c r="DY1098" s="5"/>
      <c r="DZ1098" s="5"/>
      <c r="EA1098" s="4"/>
      <c r="EB1098" s="6"/>
      <c r="EC1098" s="4"/>
      <c r="ED1098" s="6"/>
      <c r="EE1098" s="5"/>
      <c r="EF1098" s="5"/>
      <c r="EG1098" s="4"/>
      <c r="EH1098" s="6"/>
      <c r="EI1098" s="4"/>
      <c r="EJ1098" s="6"/>
      <c r="EK1098" s="5"/>
      <c r="EL1098" s="5"/>
      <c r="EM1098" s="4"/>
      <c r="EN1098" s="6"/>
      <c r="EO1098" s="4"/>
      <c r="EP1098" s="6"/>
      <c r="EQ1098" s="5"/>
      <c r="ER1098" s="5"/>
      <c r="ES1098" s="4"/>
      <c r="ET1098" s="6"/>
      <c r="EU1098" s="4"/>
      <c r="EV1098" s="6"/>
      <c r="EW1098" s="5"/>
      <c r="EX1098" s="5"/>
      <c r="EY1098" s="4"/>
      <c r="EZ1098" s="6"/>
      <c r="FA1098" s="4"/>
      <c r="FB1098" s="6"/>
      <c r="FC1098" s="5"/>
      <c r="FD1098" s="5"/>
      <c r="FE1098" s="4"/>
      <c r="FF1098" s="6"/>
      <c r="FG1098" s="4"/>
      <c r="FH1098" s="6"/>
      <c r="FI1098" s="5"/>
      <c r="FJ1098" s="5"/>
      <c r="FK1098" s="4"/>
      <c r="FL1098" s="6"/>
      <c r="FM1098" s="4"/>
      <c r="FN1098" s="6"/>
      <c r="FO1098" s="5"/>
      <c r="FP1098" s="5"/>
      <c r="FQ1098" s="4"/>
      <c r="FR1098" s="6"/>
      <c r="FS1098" s="4"/>
      <c r="FT1098" s="6"/>
      <c r="FU1098" s="5"/>
      <c r="FV1098" s="5"/>
      <c r="FW1098" s="4"/>
      <c r="FX1098" s="6"/>
      <c r="FY1098" s="4"/>
      <c r="FZ1098" s="6"/>
      <c r="GA1098" s="5"/>
      <c r="GB1098" s="5"/>
      <c r="GC1098" s="4"/>
      <c r="GD1098" s="6"/>
      <c r="GE1098" s="4"/>
      <c r="GF1098" s="6"/>
      <c r="GG1098" s="5"/>
      <c r="GH1098" s="5"/>
      <c r="GI1098" s="4"/>
      <c r="GJ1098" s="6"/>
      <c r="GK1098" s="4"/>
      <c r="GL1098" s="6"/>
      <c r="GM1098" s="5"/>
      <c r="GN1098" s="5"/>
      <c r="GO1098" s="4"/>
      <c r="GP1098" s="6"/>
      <c r="GQ1098" s="4"/>
      <c r="GR1098" s="6"/>
      <c r="GS1098" s="5"/>
      <c r="GT1098" s="5"/>
      <c r="GU1098" s="4"/>
      <c r="GV1098" s="6"/>
      <c r="GW1098" s="4"/>
      <c r="GX1098" s="6"/>
      <c r="GY1098" s="5"/>
      <c r="GZ1098" s="5"/>
      <c r="HA1098" s="4"/>
      <c r="HB1098" s="6"/>
      <c r="HC1098" s="4"/>
      <c r="HD1098" s="6"/>
      <c r="HE1098" s="5"/>
      <c r="HF1098" s="5"/>
      <c r="HG1098" s="4"/>
      <c r="HH1098" s="6"/>
      <c r="HI1098" s="4"/>
      <c r="HJ1098" s="6"/>
      <c r="HK1098" s="5"/>
      <c r="HL1098" s="5"/>
      <c r="HM1098" s="4"/>
      <c r="HN1098" s="6"/>
      <c r="HO1098" s="4"/>
      <c r="HP1098" s="6"/>
      <c r="HQ1098" s="5"/>
      <c r="HR1098" s="5"/>
      <c r="HS1098" s="4"/>
      <c r="HT1098" s="6"/>
      <c r="HU1098" s="4"/>
      <c r="HV1098" s="6"/>
      <c r="HW1098" s="5"/>
      <c r="HX1098" s="5"/>
      <c r="HY1098" s="4"/>
      <c r="HZ1098" s="6"/>
      <c r="IA1098" s="4"/>
      <c r="IB1098" s="6"/>
      <c r="IC1098" s="5"/>
      <c r="ID1098" s="5"/>
      <c r="IE1098" s="4"/>
      <c r="IF1098" s="6"/>
      <c r="IG1098" s="4"/>
      <c r="IH1098" s="6"/>
      <c r="II1098" s="5"/>
      <c r="IJ1098" s="5"/>
      <c r="IK1098" s="4"/>
      <c r="IL1098" s="6"/>
      <c r="IM1098" s="4"/>
      <c r="IN1098" s="6"/>
      <c r="IO1098" s="5"/>
      <c r="IP1098" s="5"/>
      <c r="IQ1098" s="4"/>
      <c r="IR1098" s="6"/>
      <c r="IS1098" s="4"/>
      <c r="IT1098" s="6"/>
      <c r="IU1098" s="5"/>
      <c r="IV1098" s="5"/>
      <c r="IW1098" s="4"/>
      <c r="IX1098" s="6"/>
      <c r="IY1098" s="4"/>
      <c r="IZ1098" s="6"/>
      <c r="JA1098" s="5"/>
      <c r="JB1098" s="5"/>
      <c r="JC1098" s="4"/>
      <c r="JD1098" s="6"/>
      <c r="JE1098" s="4"/>
      <c r="JF1098" s="6"/>
      <c r="JG1098" s="5"/>
      <c r="JH1098" s="5"/>
      <c r="JI1098" s="4"/>
      <c r="JJ1098" s="6"/>
      <c r="JK1098" s="4"/>
      <c r="JL1098" s="6"/>
      <c r="JM1098" s="5"/>
      <c r="JN1098" s="5"/>
      <c r="JO1098" s="4"/>
      <c r="JP1098" s="6"/>
      <c r="JQ1098" s="4"/>
      <c r="JR1098" s="6"/>
      <c r="JS1098" s="5"/>
      <c r="JT1098" s="5"/>
      <c r="JU1098" s="4"/>
      <c r="JV1098" s="6"/>
      <c r="JW1098" s="4"/>
      <c r="JX1098" s="6"/>
      <c r="JY1098" s="5"/>
      <c r="JZ1098" s="5"/>
      <c r="KA1098" s="4"/>
      <c r="KB1098" s="6"/>
      <c r="KC1098" s="4"/>
      <c r="KD1098" s="6"/>
      <c r="KE1098" s="5"/>
      <c r="KF1098" s="5"/>
      <c r="KG1098" s="4"/>
      <c r="KH1098" s="6"/>
      <c r="KI1098" s="4"/>
      <c r="KJ1098" s="6"/>
      <c r="KK1098" s="5"/>
      <c r="KL1098" s="5"/>
    </row>
    <row r="1099">
      <c r="A1099" s="3" t="s">
        <v>85</v>
      </c>
      <c r="B1099" s="3" t="s">
        <v>1223</v>
      </c>
      <c r="C1099" s="3" t="s">
        <v>1096</v>
      </c>
      <c r="D1099" s="3" t="s">
        <v>712</v>
      </c>
      <c r="E1099" s="3" t="s">
        <v>1224</v>
      </c>
      <c r="F1099" s="3" t="s">
        <v>1225</v>
      </c>
      <c r="G1099" s="3" t="s">
        <v>104</v>
      </c>
      <c r="H1099" s="3" t="s">
        <v>104</v>
      </c>
      <c r="I1099" s="4"/>
      <c r="J1099" s="4">
        <f>=ROUNDDOWN({0},0)</f>
      </c>
      <c r="K1099" s="4"/>
      <c r="L1099" s="5"/>
      <c r="M1099" s="4"/>
      <c r="N1099" s="4">
        <f>=ROUNDDOWN({0},0)</f>
      </c>
      <c r="O1099" s="4"/>
      <c r="P1099" s="5"/>
      <c r="Q1099" s="4"/>
      <c r="R1099" s="6"/>
      <c r="S1099" s="4"/>
      <c r="T1099" s="6"/>
      <c r="U1099" s="5"/>
      <c r="V1099" s="5"/>
      <c r="W1099" s="4"/>
      <c r="X1099" s="6"/>
      <c r="Y1099" s="4"/>
      <c r="Z1099" s="6"/>
      <c r="AA1099" s="5"/>
      <c r="AB1099" s="5"/>
      <c r="AC1099" s="4"/>
      <c r="AD1099" s="6"/>
      <c r="AE1099" s="4"/>
      <c r="AF1099" s="6"/>
      <c r="AG1099" s="5"/>
      <c r="AH1099" s="5"/>
      <c r="AI1099" s="4"/>
      <c r="AJ1099" s="6"/>
      <c r="AK1099" s="4"/>
      <c r="AL1099" s="6"/>
      <c r="AM1099" s="5"/>
      <c r="AN1099" s="5"/>
      <c r="AO1099" s="4"/>
      <c r="AP1099" s="6"/>
      <c r="AQ1099" s="4"/>
      <c r="AR1099" s="6"/>
      <c r="AS1099" s="5"/>
      <c r="AT1099" s="5"/>
      <c r="AU1099" s="4"/>
      <c r="AV1099" s="6"/>
      <c r="AW1099" s="4"/>
      <c r="AX1099" s="6"/>
      <c r="AY1099" s="5"/>
      <c r="AZ1099" s="5"/>
      <c r="BA1099" s="4"/>
      <c r="BB1099" s="6"/>
      <c r="BC1099" s="4"/>
      <c r="BD1099" s="6"/>
      <c r="BE1099" s="5"/>
      <c r="BF1099" s="5"/>
      <c r="BG1099" s="4"/>
      <c r="BH1099" s="6"/>
      <c r="BI1099" s="4"/>
      <c r="BJ1099" s="6"/>
      <c r="BK1099" s="5"/>
      <c r="BL1099" s="5"/>
      <c r="BM1099" s="4"/>
      <c r="BN1099" s="6"/>
      <c r="BO1099" s="4"/>
      <c r="BP1099" s="6"/>
      <c r="BQ1099" s="5"/>
      <c r="BR1099" s="5"/>
      <c r="BS1099" s="4"/>
      <c r="BT1099" s="6"/>
      <c r="BU1099" s="4"/>
      <c r="BV1099" s="6"/>
      <c r="BW1099" s="5"/>
      <c r="BX1099" s="5"/>
      <c r="BY1099" s="4"/>
      <c r="BZ1099" s="6"/>
      <c r="CA1099" s="4"/>
      <c r="CB1099" s="6"/>
      <c r="CC1099" s="5"/>
      <c r="CD1099" s="5"/>
      <c r="CE1099" s="4"/>
      <c r="CF1099" s="6"/>
      <c r="CG1099" s="4"/>
      <c r="CH1099" s="6"/>
      <c r="CI1099" s="5"/>
      <c r="CJ1099" s="5"/>
      <c r="CK1099" s="4"/>
      <c r="CL1099" s="6"/>
      <c r="CM1099" s="4"/>
      <c r="CN1099" s="6"/>
      <c r="CO1099" s="5"/>
      <c r="CP1099" s="5"/>
      <c r="CQ1099" s="4"/>
      <c r="CR1099" s="6"/>
      <c r="CS1099" s="4"/>
      <c r="CT1099" s="6"/>
      <c r="CU1099" s="5"/>
      <c r="CV1099" s="5"/>
      <c r="CW1099" s="4"/>
      <c r="CX1099" s="6"/>
      <c r="CY1099" s="4"/>
      <c r="CZ1099" s="6"/>
      <c r="DA1099" s="5"/>
      <c r="DB1099" s="5"/>
      <c r="DC1099" s="4"/>
      <c r="DD1099" s="6"/>
      <c r="DE1099" s="4"/>
      <c r="DF1099" s="6"/>
      <c r="DG1099" s="5"/>
      <c r="DH1099" s="5"/>
      <c r="DI1099" s="4"/>
      <c r="DJ1099" s="6"/>
      <c r="DK1099" s="4"/>
      <c r="DL1099" s="6"/>
      <c r="DM1099" s="5"/>
      <c r="DN1099" s="5"/>
      <c r="DO1099" s="4"/>
      <c r="DP1099" s="6"/>
      <c r="DQ1099" s="4"/>
      <c r="DR1099" s="6"/>
      <c r="DS1099" s="5"/>
      <c r="DT1099" s="5"/>
      <c r="DU1099" s="4"/>
      <c r="DV1099" s="6"/>
      <c r="DW1099" s="4"/>
      <c r="DX1099" s="6"/>
      <c r="DY1099" s="5"/>
      <c r="DZ1099" s="5"/>
      <c r="EA1099" s="4"/>
      <c r="EB1099" s="6"/>
      <c r="EC1099" s="4"/>
      <c r="ED1099" s="6"/>
      <c r="EE1099" s="5"/>
      <c r="EF1099" s="5"/>
      <c r="EG1099" s="4"/>
      <c r="EH1099" s="6"/>
      <c r="EI1099" s="4"/>
      <c r="EJ1099" s="6"/>
      <c r="EK1099" s="5"/>
      <c r="EL1099" s="5"/>
      <c r="EM1099" s="4"/>
      <c r="EN1099" s="6"/>
      <c r="EO1099" s="4"/>
      <c r="EP1099" s="6"/>
      <c r="EQ1099" s="5"/>
      <c r="ER1099" s="5"/>
      <c r="ES1099" s="4"/>
      <c r="ET1099" s="6"/>
      <c r="EU1099" s="4"/>
      <c r="EV1099" s="6"/>
      <c r="EW1099" s="5"/>
      <c r="EX1099" s="5"/>
      <c r="EY1099" s="4"/>
      <c r="EZ1099" s="6"/>
      <c r="FA1099" s="4"/>
      <c r="FB1099" s="6"/>
      <c r="FC1099" s="5"/>
      <c r="FD1099" s="5"/>
      <c r="FE1099" s="4"/>
      <c r="FF1099" s="6"/>
      <c r="FG1099" s="4"/>
      <c r="FH1099" s="6"/>
      <c r="FI1099" s="5"/>
      <c r="FJ1099" s="5"/>
      <c r="FK1099" s="4"/>
      <c r="FL1099" s="6"/>
      <c r="FM1099" s="4"/>
      <c r="FN1099" s="6"/>
      <c r="FO1099" s="5"/>
      <c r="FP1099" s="5"/>
      <c r="FQ1099" s="4"/>
      <c r="FR1099" s="6"/>
      <c r="FS1099" s="4"/>
      <c r="FT1099" s="6"/>
      <c r="FU1099" s="5"/>
      <c r="FV1099" s="5"/>
      <c r="FW1099" s="4"/>
      <c r="FX1099" s="6"/>
      <c r="FY1099" s="4"/>
      <c r="FZ1099" s="6"/>
      <c r="GA1099" s="5"/>
      <c r="GB1099" s="5"/>
      <c r="GC1099" s="4"/>
      <c r="GD1099" s="6"/>
      <c r="GE1099" s="4"/>
      <c r="GF1099" s="6"/>
      <c r="GG1099" s="5"/>
      <c r="GH1099" s="5"/>
      <c r="GI1099" s="4"/>
      <c r="GJ1099" s="6"/>
      <c r="GK1099" s="4"/>
      <c r="GL1099" s="6"/>
      <c r="GM1099" s="5"/>
      <c r="GN1099" s="5"/>
      <c r="GO1099" s="4"/>
      <c r="GP1099" s="6"/>
      <c r="GQ1099" s="4"/>
      <c r="GR1099" s="6"/>
      <c r="GS1099" s="5"/>
      <c r="GT1099" s="5"/>
      <c r="GU1099" s="4"/>
      <c r="GV1099" s="6"/>
      <c r="GW1099" s="4"/>
      <c r="GX1099" s="6"/>
      <c r="GY1099" s="5"/>
      <c r="GZ1099" s="5"/>
      <c r="HA1099" s="4"/>
      <c r="HB1099" s="6"/>
      <c r="HC1099" s="4"/>
      <c r="HD1099" s="6"/>
      <c r="HE1099" s="5"/>
      <c r="HF1099" s="5"/>
      <c r="HG1099" s="4"/>
      <c r="HH1099" s="6"/>
      <c r="HI1099" s="4"/>
      <c r="HJ1099" s="6"/>
      <c r="HK1099" s="5"/>
      <c r="HL1099" s="5"/>
      <c r="HM1099" s="4"/>
      <c r="HN1099" s="6"/>
      <c r="HO1099" s="4"/>
      <c r="HP1099" s="6"/>
      <c r="HQ1099" s="5"/>
      <c r="HR1099" s="5"/>
      <c r="HS1099" s="4"/>
      <c r="HT1099" s="6"/>
      <c r="HU1099" s="4"/>
      <c r="HV1099" s="6"/>
      <c r="HW1099" s="5"/>
      <c r="HX1099" s="5"/>
      <c r="HY1099" s="4"/>
      <c r="HZ1099" s="6"/>
      <c r="IA1099" s="4"/>
      <c r="IB1099" s="6"/>
      <c r="IC1099" s="5"/>
      <c r="ID1099" s="5"/>
      <c r="IE1099" s="4"/>
      <c r="IF1099" s="6"/>
      <c r="IG1099" s="4"/>
      <c r="IH1099" s="6"/>
      <c r="II1099" s="5"/>
      <c r="IJ1099" s="5"/>
      <c r="IK1099" s="4"/>
      <c r="IL1099" s="6"/>
      <c r="IM1099" s="4"/>
      <c r="IN1099" s="6"/>
      <c r="IO1099" s="5"/>
      <c r="IP1099" s="5"/>
      <c r="IQ1099" s="4"/>
      <c r="IR1099" s="6"/>
      <c r="IS1099" s="4"/>
      <c r="IT1099" s="6"/>
      <c r="IU1099" s="5"/>
      <c r="IV1099" s="5"/>
      <c r="IW1099" s="4"/>
      <c r="IX1099" s="6"/>
      <c r="IY1099" s="4"/>
      <c r="IZ1099" s="6"/>
      <c r="JA1099" s="5"/>
      <c r="JB1099" s="5"/>
      <c r="JC1099" s="4"/>
      <c r="JD1099" s="6"/>
      <c r="JE1099" s="4"/>
      <c r="JF1099" s="6"/>
      <c r="JG1099" s="5"/>
      <c r="JH1099" s="5"/>
      <c r="JI1099" s="4"/>
      <c r="JJ1099" s="6"/>
      <c r="JK1099" s="4"/>
      <c r="JL1099" s="6"/>
      <c r="JM1099" s="5"/>
      <c r="JN1099" s="5"/>
      <c r="JO1099" s="4"/>
      <c r="JP1099" s="6"/>
      <c r="JQ1099" s="4"/>
      <c r="JR1099" s="6"/>
      <c r="JS1099" s="5"/>
      <c r="JT1099" s="5"/>
      <c r="JU1099" s="4"/>
      <c r="JV1099" s="6"/>
      <c r="JW1099" s="4"/>
      <c r="JX1099" s="6"/>
      <c r="JY1099" s="5"/>
      <c r="JZ1099" s="5"/>
      <c r="KA1099" s="4"/>
      <c r="KB1099" s="6"/>
      <c r="KC1099" s="4"/>
      <c r="KD1099" s="6"/>
      <c r="KE1099" s="5"/>
      <c r="KF1099" s="5"/>
      <c r="KG1099" s="4"/>
      <c r="KH1099" s="6"/>
      <c r="KI1099" s="4"/>
      <c r="KJ1099" s="6"/>
      <c r="KK1099" s="5"/>
      <c r="KL1099" s="5"/>
    </row>
    <row r="1100">
      <c r="A1100" s="3" t="s">
        <v>85</v>
      </c>
      <c r="B1100" s="3" t="s">
        <v>1223</v>
      </c>
      <c r="C1100" s="3" t="s">
        <v>1096</v>
      </c>
      <c r="D1100" s="3" t="s">
        <v>712</v>
      </c>
      <c r="E1100" s="3" t="s">
        <v>1226</v>
      </c>
      <c r="F1100" s="3" t="s">
        <v>567</v>
      </c>
      <c r="G1100" s="3" t="s">
        <v>104</v>
      </c>
      <c r="H1100" s="3" t="s">
        <v>104</v>
      </c>
      <c r="I1100" s="4"/>
      <c r="J1100" s="4">
        <f>=ROUNDDOWN({0},0)</f>
      </c>
      <c r="K1100" s="4"/>
      <c r="L1100" s="5"/>
      <c r="M1100" s="4"/>
      <c r="N1100" s="4">
        <f>=ROUNDDOWN({0},0)</f>
      </c>
      <c r="O1100" s="4"/>
      <c r="P1100" s="5"/>
      <c r="Q1100" s="4"/>
      <c r="R1100" s="6"/>
      <c r="S1100" s="4"/>
      <c r="T1100" s="6"/>
      <c r="U1100" s="5"/>
      <c r="V1100" s="5"/>
      <c r="W1100" s="4"/>
      <c r="X1100" s="6"/>
      <c r="Y1100" s="4"/>
      <c r="Z1100" s="6"/>
      <c r="AA1100" s="5"/>
      <c r="AB1100" s="5"/>
      <c r="AC1100" s="4"/>
      <c r="AD1100" s="6"/>
      <c r="AE1100" s="4"/>
      <c r="AF1100" s="6"/>
      <c r="AG1100" s="5"/>
      <c r="AH1100" s="5"/>
      <c r="AI1100" s="4"/>
      <c r="AJ1100" s="6"/>
      <c r="AK1100" s="4"/>
      <c r="AL1100" s="6"/>
      <c r="AM1100" s="5"/>
      <c r="AN1100" s="5"/>
      <c r="AO1100" s="4"/>
      <c r="AP1100" s="6"/>
      <c r="AQ1100" s="4"/>
      <c r="AR1100" s="6"/>
      <c r="AS1100" s="5"/>
      <c r="AT1100" s="5"/>
      <c r="AU1100" s="4"/>
      <c r="AV1100" s="6"/>
      <c r="AW1100" s="4"/>
      <c r="AX1100" s="6"/>
      <c r="AY1100" s="5"/>
      <c r="AZ1100" s="5"/>
      <c r="BA1100" s="4"/>
      <c r="BB1100" s="6"/>
      <c r="BC1100" s="4"/>
      <c r="BD1100" s="6"/>
      <c r="BE1100" s="5"/>
      <c r="BF1100" s="5"/>
      <c r="BG1100" s="4"/>
      <c r="BH1100" s="6"/>
      <c r="BI1100" s="4"/>
      <c r="BJ1100" s="6"/>
      <c r="BK1100" s="5"/>
      <c r="BL1100" s="5"/>
      <c r="BM1100" s="4"/>
      <c r="BN1100" s="6"/>
      <c r="BO1100" s="4"/>
      <c r="BP1100" s="6"/>
      <c r="BQ1100" s="5"/>
      <c r="BR1100" s="5"/>
      <c r="BS1100" s="4"/>
      <c r="BT1100" s="6"/>
      <c r="BU1100" s="4"/>
      <c r="BV1100" s="6"/>
      <c r="BW1100" s="5"/>
      <c r="BX1100" s="5"/>
      <c r="BY1100" s="4"/>
      <c r="BZ1100" s="6"/>
      <c r="CA1100" s="4"/>
      <c r="CB1100" s="6"/>
      <c r="CC1100" s="5"/>
      <c r="CD1100" s="5"/>
      <c r="CE1100" s="4"/>
      <c r="CF1100" s="6"/>
      <c r="CG1100" s="4"/>
      <c r="CH1100" s="6"/>
      <c r="CI1100" s="5"/>
      <c r="CJ1100" s="5"/>
      <c r="CK1100" s="4"/>
      <c r="CL1100" s="6"/>
      <c r="CM1100" s="4"/>
      <c r="CN1100" s="6"/>
      <c r="CO1100" s="5"/>
      <c r="CP1100" s="5"/>
      <c r="CQ1100" s="4"/>
      <c r="CR1100" s="6"/>
      <c r="CS1100" s="4"/>
      <c r="CT1100" s="6"/>
      <c r="CU1100" s="5"/>
      <c r="CV1100" s="5"/>
      <c r="CW1100" s="4"/>
      <c r="CX1100" s="6"/>
      <c r="CY1100" s="4"/>
      <c r="CZ1100" s="6"/>
      <c r="DA1100" s="5"/>
      <c r="DB1100" s="5"/>
      <c r="DC1100" s="4"/>
      <c r="DD1100" s="6"/>
      <c r="DE1100" s="4"/>
      <c r="DF1100" s="6"/>
      <c r="DG1100" s="5"/>
      <c r="DH1100" s="5"/>
      <c r="DI1100" s="4"/>
      <c r="DJ1100" s="6"/>
      <c r="DK1100" s="4"/>
      <c r="DL1100" s="6"/>
      <c r="DM1100" s="5"/>
      <c r="DN1100" s="5"/>
      <c r="DO1100" s="4"/>
      <c r="DP1100" s="6"/>
      <c r="DQ1100" s="4"/>
      <c r="DR1100" s="6"/>
      <c r="DS1100" s="5"/>
      <c r="DT1100" s="5"/>
      <c r="DU1100" s="4"/>
      <c r="DV1100" s="6"/>
      <c r="DW1100" s="4"/>
      <c r="DX1100" s="6"/>
      <c r="DY1100" s="5"/>
      <c r="DZ1100" s="5"/>
      <c r="EA1100" s="4"/>
      <c r="EB1100" s="6"/>
      <c r="EC1100" s="4"/>
      <c r="ED1100" s="6"/>
      <c r="EE1100" s="5"/>
      <c r="EF1100" s="5"/>
      <c r="EG1100" s="4"/>
      <c r="EH1100" s="6"/>
      <c r="EI1100" s="4"/>
      <c r="EJ1100" s="6"/>
      <c r="EK1100" s="5"/>
      <c r="EL1100" s="5"/>
      <c r="EM1100" s="4"/>
      <c r="EN1100" s="6"/>
      <c r="EO1100" s="4"/>
      <c r="EP1100" s="6"/>
      <c r="EQ1100" s="5"/>
      <c r="ER1100" s="5"/>
      <c r="ES1100" s="4"/>
      <c r="ET1100" s="6"/>
      <c r="EU1100" s="4"/>
      <c r="EV1100" s="6"/>
      <c r="EW1100" s="5"/>
      <c r="EX1100" s="5"/>
      <c r="EY1100" s="4"/>
      <c r="EZ1100" s="6"/>
      <c r="FA1100" s="4"/>
      <c r="FB1100" s="6"/>
      <c r="FC1100" s="5"/>
      <c r="FD1100" s="5"/>
      <c r="FE1100" s="4"/>
      <c r="FF1100" s="6"/>
      <c r="FG1100" s="4"/>
      <c r="FH1100" s="6"/>
      <c r="FI1100" s="5"/>
      <c r="FJ1100" s="5"/>
      <c r="FK1100" s="4"/>
      <c r="FL1100" s="6"/>
      <c r="FM1100" s="4"/>
      <c r="FN1100" s="6"/>
      <c r="FO1100" s="5"/>
      <c r="FP1100" s="5"/>
      <c r="FQ1100" s="4"/>
      <c r="FR1100" s="6"/>
      <c r="FS1100" s="4"/>
      <c r="FT1100" s="6"/>
      <c r="FU1100" s="5"/>
      <c r="FV1100" s="5"/>
      <c r="FW1100" s="4"/>
      <c r="FX1100" s="6"/>
      <c r="FY1100" s="4"/>
      <c r="FZ1100" s="6"/>
      <c r="GA1100" s="5"/>
      <c r="GB1100" s="5"/>
      <c r="GC1100" s="4"/>
      <c r="GD1100" s="6"/>
      <c r="GE1100" s="4"/>
      <c r="GF1100" s="6"/>
      <c r="GG1100" s="5"/>
      <c r="GH1100" s="5"/>
      <c r="GI1100" s="4"/>
      <c r="GJ1100" s="6"/>
      <c r="GK1100" s="4"/>
      <c r="GL1100" s="6"/>
      <c r="GM1100" s="5"/>
      <c r="GN1100" s="5"/>
      <c r="GO1100" s="4"/>
      <c r="GP1100" s="6"/>
      <c r="GQ1100" s="4"/>
      <c r="GR1100" s="6"/>
      <c r="GS1100" s="5"/>
      <c r="GT1100" s="5"/>
      <c r="GU1100" s="4"/>
      <c r="GV1100" s="6"/>
      <c r="GW1100" s="4"/>
      <c r="GX1100" s="6"/>
      <c r="GY1100" s="5"/>
      <c r="GZ1100" s="5"/>
      <c r="HA1100" s="4"/>
      <c r="HB1100" s="6"/>
      <c r="HC1100" s="4"/>
      <c r="HD1100" s="6"/>
      <c r="HE1100" s="5"/>
      <c r="HF1100" s="5"/>
      <c r="HG1100" s="4"/>
      <c r="HH1100" s="6"/>
      <c r="HI1100" s="4"/>
      <c r="HJ1100" s="6"/>
      <c r="HK1100" s="5"/>
      <c r="HL1100" s="5"/>
      <c r="HM1100" s="4"/>
      <c r="HN1100" s="6"/>
      <c r="HO1100" s="4"/>
      <c r="HP1100" s="6"/>
      <c r="HQ1100" s="5"/>
      <c r="HR1100" s="5"/>
      <c r="HS1100" s="4"/>
      <c r="HT1100" s="6"/>
      <c r="HU1100" s="4"/>
      <c r="HV1100" s="6"/>
      <c r="HW1100" s="5"/>
      <c r="HX1100" s="5"/>
      <c r="HY1100" s="4"/>
      <c r="HZ1100" s="6"/>
      <c r="IA1100" s="4"/>
      <c r="IB1100" s="6"/>
      <c r="IC1100" s="5"/>
      <c r="ID1100" s="5"/>
      <c r="IE1100" s="4"/>
      <c r="IF1100" s="6"/>
      <c r="IG1100" s="4"/>
      <c r="IH1100" s="6"/>
      <c r="II1100" s="5"/>
      <c r="IJ1100" s="5"/>
      <c r="IK1100" s="4"/>
      <c r="IL1100" s="6"/>
      <c r="IM1100" s="4"/>
      <c r="IN1100" s="6"/>
      <c r="IO1100" s="5"/>
      <c r="IP1100" s="5"/>
      <c r="IQ1100" s="4"/>
      <c r="IR1100" s="6"/>
      <c r="IS1100" s="4"/>
      <c r="IT1100" s="6"/>
      <c r="IU1100" s="5"/>
      <c r="IV1100" s="5"/>
      <c r="IW1100" s="4"/>
      <c r="IX1100" s="6"/>
      <c r="IY1100" s="4"/>
      <c r="IZ1100" s="6"/>
      <c r="JA1100" s="5"/>
      <c r="JB1100" s="5"/>
      <c r="JC1100" s="4"/>
      <c r="JD1100" s="6"/>
      <c r="JE1100" s="4"/>
      <c r="JF1100" s="6"/>
      <c r="JG1100" s="5"/>
      <c r="JH1100" s="5"/>
      <c r="JI1100" s="4"/>
      <c r="JJ1100" s="6"/>
      <c r="JK1100" s="4"/>
      <c r="JL1100" s="6"/>
      <c r="JM1100" s="5"/>
      <c r="JN1100" s="5"/>
      <c r="JO1100" s="4"/>
      <c r="JP1100" s="6"/>
      <c r="JQ1100" s="4"/>
      <c r="JR1100" s="6"/>
      <c r="JS1100" s="5"/>
      <c r="JT1100" s="5"/>
      <c r="JU1100" s="4"/>
      <c r="JV1100" s="6"/>
      <c r="JW1100" s="4"/>
      <c r="JX1100" s="6"/>
      <c r="JY1100" s="5"/>
      <c r="JZ1100" s="5"/>
      <c r="KA1100" s="4"/>
      <c r="KB1100" s="6"/>
      <c r="KC1100" s="4"/>
      <c r="KD1100" s="6"/>
      <c r="KE1100" s="5"/>
      <c r="KF1100" s="5"/>
      <c r="KG1100" s="4"/>
      <c r="KH1100" s="6"/>
      <c r="KI1100" s="4"/>
      <c r="KJ1100" s="6"/>
      <c r="KK1100" s="5"/>
      <c r="KL1100" s="5"/>
    </row>
    <row r="1101">
      <c r="A1101" s="3" t="s">
        <v>85</v>
      </c>
      <c r="B1101" s="3" t="s">
        <v>1223</v>
      </c>
      <c r="C1101" s="3" t="s">
        <v>87</v>
      </c>
      <c r="D1101" s="3" t="s">
        <v>712</v>
      </c>
      <c r="E1101" s="3" t="s">
        <v>1224</v>
      </c>
      <c r="F1101" s="3" t="s">
        <v>104</v>
      </c>
      <c r="G1101" s="3" t="s">
        <v>104</v>
      </c>
      <c r="H1101" s="3" t="s">
        <v>104</v>
      </c>
      <c r="I1101" s="4"/>
      <c r="J1101" s="4">
        <f>=ROUNDDOWN({0},0)</f>
      </c>
      <c r="K1101" s="4"/>
      <c r="L1101" s="5"/>
      <c r="M1101" s="4"/>
      <c r="N1101" s="4">
        <f>=ROUNDDOWN({0},0)</f>
      </c>
      <c r="O1101" s="4"/>
      <c r="P1101" s="5"/>
      <c r="Q1101" s="4"/>
      <c r="R1101" s="6"/>
      <c r="S1101" s="4"/>
      <c r="T1101" s="6"/>
      <c r="U1101" s="5"/>
      <c r="V1101" s="5"/>
      <c r="W1101" s="4"/>
      <c r="X1101" s="6"/>
      <c r="Y1101" s="4"/>
      <c r="Z1101" s="6"/>
      <c r="AA1101" s="5"/>
      <c r="AB1101" s="5"/>
      <c r="AC1101" s="4"/>
      <c r="AD1101" s="6"/>
      <c r="AE1101" s="4"/>
      <c r="AF1101" s="6"/>
      <c r="AG1101" s="5"/>
      <c r="AH1101" s="5"/>
      <c r="AI1101" s="4"/>
      <c r="AJ1101" s="6"/>
      <c r="AK1101" s="4"/>
      <c r="AL1101" s="6"/>
      <c r="AM1101" s="5"/>
      <c r="AN1101" s="5"/>
      <c r="AO1101" s="4"/>
      <c r="AP1101" s="6"/>
      <c r="AQ1101" s="4"/>
      <c r="AR1101" s="6"/>
      <c r="AS1101" s="5"/>
      <c r="AT1101" s="5"/>
      <c r="AU1101" s="4"/>
      <c r="AV1101" s="6"/>
      <c r="AW1101" s="4"/>
      <c r="AX1101" s="6"/>
      <c r="AY1101" s="5"/>
      <c r="AZ1101" s="5"/>
      <c r="BA1101" s="4"/>
      <c r="BB1101" s="6"/>
      <c r="BC1101" s="4"/>
      <c r="BD1101" s="6"/>
      <c r="BE1101" s="5"/>
      <c r="BF1101" s="5"/>
      <c r="BG1101" s="4"/>
      <c r="BH1101" s="6"/>
      <c r="BI1101" s="4"/>
      <c r="BJ1101" s="6"/>
      <c r="BK1101" s="5"/>
      <c r="BL1101" s="5"/>
      <c r="BM1101" s="4"/>
      <c r="BN1101" s="6"/>
      <c r="BO1101" s="4"/>
      <c r="BP1101" s="6"/>
      <c r="BQ1101" s="5"/>
      <c r="BR1101" s="5"/>
      <c r="BS1101" s="4"/>
      <c r="BT1101" s="6"/>
      <c r="BU1101" s="4"/>
      <c r="BV1101" s="6"/>
      <c r="BW1101" s="5"/>
      <c r="BX1101" s="5"/>
      <c r="BY1101" s="4"/>
      <c r="BZ1101" s="6"/>
      <c r="CA1101" s="4"/>
      <c r="CB1101" s="6"/>
      <c r="CC1101" s="5"/>
      <c r="CD1101" s="5"/>
      <c r="CE1101" s="4"/>
      <c r="CF1101" s="6"/>
      <c r="CG1101" s="4"/>
      <c r="CH1101" s="6"/>
      <c r="CI1101" s="5"/>
      <c r="CJ1101" s="5"/>
      <c r="CK1101" s="4"/>
      <c r="CL1101" s="6"/>
      <c r="CM1101" s="4"/>
      <c r="CN1101" s="6"/>
      <c r="CO1101" s="5"/>
      <c r="CP1101" s="5"/>
      <c r="CQ1101" s="4"/>
      <c r="CR1101" s="6"/>
      <c r="CS1101" s="4"/>
      <c r="CT1101" s="6"/>
      <c r="CU1101" s="5"/>
      <c r="CV1101" s="5"/>
      <c r="CW1101" s="4"/>
      <c r="CX1101" s="6"/>
      <c r="CY1101" s="4"/>
      <c r="CZ1101" s="6"/>
      <c r="DA1101" s="5"/>
      <c r="DB1101" s="5"/>
      <c r="DC1101" s="4"/>
      <c r="DD1101" s="6"/>
      <c r="DE1101" s="4"/>
      <c r="DF1101" s="6"/>
      <c r="DG1101" s="5"/>
      <c r="DH1101" s="5"/>
      <c r="DI1101" s="4"/>
      <c r="DJ1101" s="6"/>
      <c r="DK1101" s="4"/>
      <c r="DL1101" s="6"/>
      <c r="DM1101" s="5"/>
      <c r="DN1101" s="5"/>
      <c r="DO1101" s="4"/>
      <c r="DP1101" s="6"/>
      <c r="DQ1101" s="4"/>
      <c r="DR1101" s="6"/>
      <c r="DS1101" s="5"/>
      <c r="DT1101" s="5"/>
      <c r="DU1101" s="4"/>
      <c r="DV1101" s="6"/>
      <c r="DW1101" s="4"/>
      <c r="DX1101" s="6"/>
      <c r="DY1101" s="5"/>
      <c r="DZ1101" s="5"/>
      <c r="EA1101" s="4"/>
      <c r="EB1101" s="6"/>
      <c r="EC1101" s="4"/>
      <c r="ED1101" s="6"/>
      <c r="EE1101" s="5"/>
      <c r="EF1101" s="5"/>
      <c r="EG1101" s="4"/>
      <c r="EH1101" s="6"/>
      <c r="EI1101" s="4"/>
      <c r="EJ1101" s="6"/>
      <c r="EK1101" s="5"/>
      <c r="EL1101" s="5"/>
      <c r="EM1101" s="4"/>
      <c r="EN1101" s="6"/>
      <c r="EO1101" s="4"/>
      <c r="EP1101" s="6"/>
      <c r="EQ1101" s="5"/>
      <c r="ER1101" s="5"/>
      <c r="ES1101" s="4"/>
      <c r="ET1101" s="6"/>
      <c r="EU1101" s="4"/>
      <c r="EV1101" s="6"/>
      <c r="EW1101" s="5"/>
      <c r="EX1101" s="5"/>
      <c r="EY1101" s="4"/>
      <c r="EZ1101" s="6"/>
      <c r="FA1101" s="4"/>
      <c r="FB1101" s="6"/>
      <c r="FC1101" s="5"/>
      <c r="FD1101" s="5"/>
      <c r="FE1101" s="4"/>
      <c r="FF1101" s="6"/>
      <c r="FG1101" s="4"/>
      <c r="FH1101" s="6"/>
      <c r="FI1101" s="5"/>
      <c r="FJ1101" s="5"/>
      <c r="FK1101" s="4"/>
      <c r="FL1101" s="6"/>
      <c r="FM1101" s="4"/>
      <c r="FN1101" s="6"/>
      <c r="FO1101" s="5"/>
      <c r="FP1101" s="5"/>
      <c r="FQ1101" s="4"/>
      <c r="FR1101" s="6"/>
      <c r="FS1101" s="4"/>
      <c r="FT1101" s="6"/>
      <c r="FU1101" s="5"/>
      <c r="FV1101" s="5"/>
      <c r="FW1101" s="4"/>
      <c r="FX1101" s="6"/>
      <c r="FY1101" s="4"/>
      <c r="FZ1101" s="6"/>
      <c r="GA1101" s="5"/>
      <c r="GB1101" s="5"/>
      <c r="GC1101" s="4"/>
      <c r="GD1101" s="6"/>
      <c r="GE1101" s="4"/>
      <c r="GF1101" s="6"/>
      <c r="GG1101" s="5"/>
      <c r="GH1101" s="5"/>
      <c r="GI1101" s="4"/>
      <c r="GJ1101" s="6"/>
      <c r="GK1101" s="4"/>
      <c r="GL1101" s="6"/>
      <c r="GM1101" s="5"/>
      <c r="GN1101" s="5"/>
      <c r="GO1101" s="4"/>
      <c r="GP1101" s="6"/>
      <c r="GQ1101" s="4"/>
      <c r="GR1101" s="6"/>
      <c r="GS1101" s="5"/>
      <c r="GT1101" s="5"/>
      <c r="GU1101" s="4"/>
      <c r="GV1101" s="6"/>
      <c r="GW1101" s="4"/>
      <c r="GX1101" s="6"/>
      <c r="GY1101" s="5"/>
      <c r="GZ1101" s="5"/>
      <c r="HA1101" s="4"/>
      <c r="HB1101" s="6"/>
      <c r="HC1101" s="4"/>
      <c r="HD1101" s="6"/>
      <c r="HE1101" s="5"/>
      <c r="HF1101" s="5"/>
      <c r="HG1101" s="4"/>
      <c r="HH1101" s="6"/>
      <c r="HI1101" s="4"/>
      <c r="HJ1101" s="6"/>
      <c r="HK1101" s="5"/>
      <c r="HL1101" s="5"/>
      <c r="HM1101" s="4"/>
      <c r="HN1101" s="6"/>
      <c r="HO1101" s="4"/>
      <c r="HP1101" s="6"/>
      <c r="HQ1101" s="5"/>
      <c r="HR1101" s="5"/>
      <c r="HS1101" s="4"/>
      <c r="HT1101" s="6"/>
      <c r="HU1101" s="4"/>
      <c r="HV1101" s="6"/>
      <c r="HW1101" s="5"/>
      <c r="HX1101" s="5"/>
      <c r="HY1101" s="4"/>
      <c r="HZ1101" s="6"/>
      <c r="IA1101" s="4"/>
      <c r="IB1101" s="6"/>
      <c r="IC1101" s="5"/>
      <c r="ID1101" s="5"/>
      <c r="IE1101" s="4"/>
      <c r="IF1101" s="6"/>
      <c r="IG1101" s="4"/>
      <c r="IH1101" s="6"/>
      <c r="II1101" s="5"/>
      <c r="IJ1101" s="5"/>
      <c r="IK1101" s="4"/>
      <c r="IL1101" s="6"/>
      <c r="IM1101" s="4"/>
      <c r="IN1101" s="6"/>
      <c r="IO1101" s="5"/>
      <c r="IP1101" s="5"/>
      <c r="IQ1101" s="4"/>
      <c r="IR1101" s="6"/>
      <c r="IS1101" s="4"/>
      <c r="IT1101" s="6"/>
      <c r="IU1101" s="5"/>
      <c r="IV1101" s="5"/>
      <c r="IW1101" s="4"/>
      <c r="IX1101" s="6"/>
      <c r="IY1101" s="4"/>
      <c r="IZ1101" s="6"/>
      <c r="JA1101" s="5"/>
      <c r="JB1101" s="5"/>
      <c r="JC1101" s="4"/>
      <c r="JD1101" s="6"/>
      <c r="JE1101" s="4"/>
      <c r="JF1101" s="6"/>
      <c r="JG1101" s="5"/>
      <c r="JH1101" s="5"/>
      <c r="JI1101" s="4"/>
      <c r="JJ1101" s="6"/>
      <c r="JK1101" s="4"/>
      <c r="JL1101" s="6"/>
      <c r="JM1101" s="5"/>
      <c r="JN1101" s="5"/>
      <c r="JO1101" s="4"/>
      <c r="JP1101" s="6"/>
      <c r="JQ1101" s="4"/>
      <c r="JR1101" s="6"/>
      <c r="JS1101" s="5"/>
      <c r="JT1101" s="5"/>
      <c r="JU1101" s="4"/>
      <c r="JV1101" s="6"/>
      <c r="JW1101" s="4"/>
      <c r="JX1101" s="6"/>
      <c r="JY1101" s="5"/>
      <c r="JZ1101" s="5"/>
      <c r="KA1101" s="4"/>
      <c r="KB1101" s="6"/>
      <c r="KC1101" s="4"/>
      <c r="KD1101" s="6"/>
      <c r="KE1101" s="5"/>
      <c r="KF1101" s="5"/>
      <c r="KG1101" s="4"/>
      <c r="KH1101" s="6"/>
      <c r="KI1101" s="4"/>
      <c r="KJ1101" s="6"/>
      <c r="KK1101" s="5"/>
      <c r="KL1101" s="5"/>
    </row>
    <row r="1102">
      <c r="A1102" s="3" t="s">
        <v>85</v>
      </c>
      <c r="B1102" s="3" t="s">
        <v>1223</v>
      </c>
      <c r="C1102" s="3" t="s">
        <v>87</v>
      </c>
      <c r="D1102" s="3" t="s">
        <v>712</v>
      </c>
      <c r="E1102" s="3" t="s">
        <v>1225</v>
      </c>
      <c r="F1102" s="3" t="s">
        <v>104</v>
      </c>
      <c r="G1102" s="3" t="s">
        <v>104</v>
      </c>
      <c r="H1102" s="3" t="s">
        <v>104</v>
      </c>
      <c r="I1102" s="4"/>
      <c r="J1102" s="4">
        <f>=ROUNDDOWN({0},0)</f>
      </c>
      <c r="K1102" s="4"/>
      <c r="L1102" s="5"/>
      <c r="M1102" s="4"/>
      <c r="N1102" s="4">
        <f>=ROUNDDOWN({0},0)</f>
      </c>
      <c r="O1102" s="4"/>
      <c r="P1102" s="5"/>
      <c r="Q1102" s="4"/>
      <c r="R1102" s="6"/>
      <c r="S1102" s="4"/>
      <c r="T1102" s="6"/>
      <c r="U1102" s="5"/>
      <c r="V1102" s="5"/>
      <c r="W1102" s="4"/>
      <c r="X1102" s="6"/>
      <c r="Y1102" s="4"/>
      <c r="Z1102" s="6"/>
      <c r="AA1102" s="5"/>
      <c r="AB1102" s="5"/>
      <c r="AC1102" s="4"/>
      <c r="AD1102" s="6"/>
      <c r="AE1102" s="4"/>
      <c r="AF1102" s="6"/>
      <c r="AG1102" s="5"/>
      <c r="AH1102" s="5"/>
      <c r="AI1102" s="4"/>
      <c r="AJ1102" s="6"/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  <c r="AU1102" s="4"/>
      <c r="AV1102" s="6"/>
      <c r="AW1102" s="4"/>
      <c r="AX1102" s="6"/>
      <c r="AY1102" s="5"/>
      <c r="AZ1102" s="5"/>
      <c r="BA1102" s="4"/>
      <c r="BB1102" s="6"/>
      <c r="BC1102" s="4"/>
      <c r="BD1102" s="6"/>
      <c r="BE1102" s="5"/>
      <c r="BF1102" s="5"/>
      <c r="BG1102" s="4"/>
      <c r="BH1102" s="6"/>
      <c r="BI1102" s="4"/>
      <c r="BJ1102" s="6"/>
      <c r="BK1102" s="5"/>
      <c r="BL1102" s="5"/>
      <c r="BM1102" s="4"/>
      <c r="BN1102" s="6"/>
      <c r="BO1102" s="4"/>
      <c r="BP1102" s="6"/>
      <c r="BQ1102" s="5"/>
      <c r="BR1102" s="5"/>
      <c r="BS1102" s="4"/>
      <c r="BT1102" s="6"/>
      <c r="BU1102" s="4"/>
      <c r="BV1102" s="6"/>
      <c r="BW1102" s="5"/>
      <c r="BX1102" s="5"/>
      <c r="BY1102" s="4"/>
      <c r="BZ1102" s="6"/>
      <c r="CA1102" s="4"/>
      <c r="CB1102" s="6"/>
      <c r="CC1102" s="5"/>
      <c r="CD1102" s="5"/>
      <c r="CE1102" s="4"/>
      <c r="CF1102" s="6"/>
      <c r="CG1102" s="4"/>
      <c r="CH1102" s="6"/>
      <c r="CI1102" s="5"/>
      <c r="CJ1102" s="5"/>
      <c r="CK1102" s="4"/>
      <c r="CL1102" s="6"/>
      <c r="CM1102" s="4"/>
      <c r="CN1102" s="6"/>
      <c r="CO1102" s="5"/>
      <c r="CP1102" s="5"/>
      <c r="CQ1102" s="4"/>
      <c r="CR1102" s="6"/>
      <c r="CS1102" s="4"/>
      <c r="CT1102" s="6"/>
      <c r="CU1102" s="5"/>
      <c r="CV1102" s="5"/>
      <c r="CW1102" s="4"/>
      <c r="CX1102" s="6"/>
      <c r="CY1102" s="4"/>
      <c r="CZ1102" s="6"/>
      <c r="DA1102" s="5"/>
      <c r="DB1102" s="5"/>
      <c r="DC1102" s="4"/>
      <c r="DD1102" s="6"/>
      <c r="DE1102" s="4"/>
      <c r="DF1102" s="6"/>
      <c r="DG1102" s="5"/>
      <c r="DH1102" s="5"/>
      <c r="DI1102" s="4"/>
      <c r="DJ1102" s="6"/>
      <c r="DK1102" s="4"/>
      <c r="DL1102" s="6"/>
      <c r="DM1102" s="5"/>
      <c r="DN1102" s="5"/>
      <c r="DO1102" s="4"/>
      <c r="DP1102" s="6"/>
      <c r="DQ1102" s="4"/>
      <c r="DR1102" s="6"/>
      <c r="DS1102" s="5"/>
      <c r="DT1102" s="5"/>
      <c r="DU1102" s="4"/>
      <c r="DV1102" s="6"/>
      <c r="DW1102" s="4"/>
      <c r="DX1102" s="6"/>
      <c r="DY1102" s="5"/>
      <c r="DZ1102" s="5"/>
      <c r="EA1102" s="4"/>
      <c r="EB1102" s="6"/>
      <c r="EC1102" s="4"/>
      <c r="ED1102" s="6"/>
      <c r="EE1102" s="5"/>
      <c r="EF1102" s="5"/>
      <c r="EG1102" s="4"/>
      <c r="EH1102" s="6"/>
      <c r="EI1102" s="4"/>
      <c r="EJ1102" s="6"/>
      <c r="EK1102" s="5"/>
      <c r="EL1102" s="5"/>
      <c r="EM1102" s="4"/>
      <c r="EN1102" s="6"/>
      <c r="EO1102" s="4"/>
      <c r="EP1102" s="6"/>
      <c r="EQ1102" s="5"/>
      <c r="ER1102" s="5"/>
      <c r="ES1102" s="4"/>
      <c r="ET1102" s="6"/>
      <c r="EU1102" s="4"/>
      <c r="EV1102" s="6"/>
      <c r="EW1102" s="5"/>
      <c r="EX1102" s="5"/>
      <c r="EY1102" s="4"/>
      <c r="EZ1102" s="6"/>
      <c r="FA1102" s="4"/>
      <c r="FB1102" s="6"/>
      <c r="FC1102" s="5"/>
      <c r="FD1102" s="5"/>
      <c r="FE1102" s="4"/>
      <c r="FF1102" s="6"/>
      <c r="FG1102" s="4"/>
      <c r="FH1102" s="6"/>
      <c r="FI1102" s="5"/>
      <c r="FJ1102" s="5"/>
      <c r="FK1102" s="4"/>
      <c r="FL1102" s="6"/>
      <c r="FM1102" s="4"/>
      <c r="FN1102" s="6"/>
      <c r="FO1102" s="5"/>
      <c r="FP1102" s="5"/>
      <c r="FQ1102" s="4"/>
      <c r="FR1102" s="6"/>
      <c r="FS1102" s="4"/>
      <c r="FT1102" s="6"/>
      <c r="FU1102" s="5"/>
      <c r="FV1102" s="5"/>
      <c r="FW1102" s="4"/>
      <c r="FX1102" s="6"/>
      <c r="FY1102" s="4"/>
      <c r="FZ1102" s="6"/>
      <c r="GA1102" s="5"/>
      <c r="GB1102" s="5"/>
      <c r="GC1102" s="4"/>
      <c r="GD1102" s="6"/>
      <c r="GE1102" s="4"/>
      <c r="GF1102" s="6"/>
      <c r="GG1102" s="5"/>
      <c r="GH1102" s="5"/>
      <c r="GI1102" s="4"/>
      <c r="GJ1102" s="6"/>
      <c r="GK1102" s="4"/>
      <c r="GL1102" s="6"/>
      <c r="GM1102" s="5"/>
      <c r="GN1102" s="5"/>
      <c r="GO1102" s="4"/>
      <c r="GP1102" s="6"/>
      <c r="GQ1102" s="4"/>
      <c r="GR1102" s="6"/>
      <c r="GS1102" s="5"/>
      <c r="GT1102" s="5"/>
      <c r="GU1102" s="4"/>
      <c r="GV1102" s="6"/>
      <c r="GW1102" s="4"/>
      <c r="GX1102" s="6"/>
      <c r="GY1102" s="5"/>
      <c r="GZ1102" s="5"/>
      <c r="HA1102" s="4"/>
      <c r="HB1102" s="6"/>
      <c r="HC1102" s="4"/>
      <c r="HD1102" s="6"/>
      <c r="HE1102" s="5"/>
      <c r="HF1102" s="5"/>
      <c r="HG1102" s="4"/>
      <c r="HH1102" s="6"/>
      <c r="HI1102" s="4"/>
      <c r="HJ1102" s="6"/>
      <c r="HK1102" s="5"/>
      <c r="HL1102" s="5"/>
      <c r="HM1102" s="4"/>
      <c r="HN1102" s="6"/>
      <c r="HO1102" s="4"/>
      <c r="HP1102" s="6"/>
      <c r="HQ1102" s="5"/>
      <c r="HR1102" s="5"/>
      <c r="HS1102" s="4"/>
      <c r="HT1102" s="6"/>
      <c r="HU1102" s="4"/>
      <c r="HV1102" s="6"/>
      <c r="HW1102" s="5"/>
      <c r="HX1102" s="5"/>
      <c r="HY1102" s="4"/>
      <c r="HZ1102" s="6"/>
      <c r="IA1102" s="4"/>
      <c r="IB1102" s="6"/>
      <c r="IC1102" s="5"/>
      <c r="ID1102" s="5"/>
      <c r="IE1102" s="4"/>
      <c r="IF1102" s="6"/>
      <c r="IG1102" s="4"/>
      <c r="IH1102" s="6"/>
      <c r="II1102" s="5"/>
      <c r="IJ1102" s="5"/>
      <c r="IK1102" s="4"/>
      <c r="IL1102" s="6"/>
      <c r="IM1102" s="4"/>
      <c r="IN1102" s="6"/>
      <c r="IO1102" s="5"/>
      <c r="IP1102" s="5"/>
      <c r="IQ1102" s="4"/>
      <c r="IR1102" s="6"/>
      <c r="IS1102" s="4"/>
      <c r="IT1102" s="6"/>
      <c r="IU1102" s="5"/>
      <c r="IV1102" s="5"/>
      <c r="IW1102" s="4"/>
      <c r="IX1102" s="6"/>
      <c r="IY1102" s="4"/>
      <c r="IZ1102" s="6"/>
      <c r="JA1102" s="5"/>
      <c r="JB1102" s="5"/>
      <c r="JC1102" s="4"/>
      <c r="JD1102" s="6"/>
      <c r="JE1102" s="4"/>
      <c r="JF1102" s="6"/>
      <c r="JG1102" s="5"/>
      <c r="JH1102" s="5"/>
      <c r="JI1102" s="4"/>
      <c r="JJ1102" s="6"/>
      <c r="JK1102" s="4"/>
      <c r="JL1102" s="6"/>
      <c r="JM1102" s="5"/>
      <c r="JN1102" s="5"/>
      <c r="JO1102" s="4"/>
      <c r="JP1102" s="6"/>
      <c r="JQ1102" s="4"/>
      <c r="JR1102" s="6"/>
      <c r="JS1102" s="5"/>
      <c r="JT1102" s="5"/>
      <c r="JU1102" s="4"/>
      <c r="JV1102" s="6"/>
      <c r="JW1102" s="4"/>
      <c r="JX1102" s="6"/>
      <c r="JY1102" s="5"/>
      <c r="JZ1102" s="5"/>
      <c r="KA1102" s="4"/>
      <c r="KB1102" s="6"/>
      <c r="KC1102" s="4"/>
      <c r="KD1102" s="6"/>
      <c r="KE1102" s="5"/>
      <c r="KF1102" s="5"/>
      <c r="KG1102" s="4"/>
      <c r="KH1102" s="6"/>
      <c r="KI1102" s="4"/>
      <c r="KJ1102" s="6"/>
      <c r="KK1102" s="5"/>
      <c r="KL1102" s="5"/>
    </row>
    <row r="1103">
      <c r="A1103" s="3" t="s">
        <v>85</v>
      </c>
      <c r="B1103" s="3" t="s">
        <v>1227</v>
      </c>
      <c r="C1103" s="3" t="s">
        <v>703</v>
      </c>
      <c r="D1103" s="3" t="s">
        <v>712</v>
      </c>
      <c r="E1103" s="3" t="s">
        <v>1228</v>
      </c>
      <c r="F1103" s="3" t="s">
        <v>104</v>
      </c>
      <c r="G1103" s="3" t="s">
        <v>104</v>
      </c>
      <c r="H1103" s="3" t="s">
        <v>104</v>
      </c>
      <c r="I1103" s="4"/>
      <c r="J1103" s="4">
        <f>=ROUNDDOWN({0},0)</f>
      </c>
      <c r="K1103" s="4"/>
      <c r="L1103" s="5"/>
      <c r="M1103" s="4"/>
      <c r="N1103" s="4">
        <f>=ROUNDDOWN({0},0)</f>
      </c>
      <c r="O1103" s="4"/>
      <c r="P1103" s="5"/>
      <c r="Q1103" s="4"/>
      <c r="R1103" s="6"/>
      <c r="S1103" s="4"/>
      <c r="T1103" s="6"/>
      <c r="U1103" s="5"/>
      <c r="V1103" s="5"/>
      <c r="W1103" s="4"/>
      <c r="X1103" s="6"/>
      <c r="Y1103" s="4"/>
      <c r="Z1103" s="6"/>
      <c r="AA1103" s="5"/>
      <c r="AB1103" s="5"/>
      <c r="AC1103" s="4"/>
      <c r="AD1103" s="6"/>
      <c r="AE1103" s="4"/>
      <c r="AF1103" s="6"/>
      <c r="AG1103" s="5"/>
      <c r="AH1103" s="5"/>
      <c r="AI1103" s="4"/>
      <c r="AJ1103" s="6"/>
      <c r="AK1103" s="4"/>
      <c r="AL1103" s="6"/>
      <c r="AM1103" s="5"/>
      <c r="AN1103" s="5"/>
      <c r="AO1103" s="4"/>
      <c r="AP1103" s="6"/>
      <c r="AQ1103" s="4"/>
      <c r="AR1103" s="6"/>
      <c r="AS1103" s="5"/>
      <c r="AT1103" s="5"/>
      <c r="AU1103" s="4"/>
      <c r="AV1103" s="6"/>
      <c r="AW1103" s="4"/>
      <c r="AX1103" s="6"/>
      <c r="AY1103" s="5"/>
      <c r="AZ1103" s="5"/>
      <c r="BA1103" s="4"/>
      <c r="BB1103" s="6"/>
      <c r="BC1103" s="4"/>
      <c r="BD1103" s="6"/>
      <c r="BE1103" s="5"/>
      <c r="BF1103" s="5"/>
      <c r="BG1103" s="4"/>
      <c r="BH1103" s="6"/>
      <c r="BI1103" s="4"/>
      <c r="BJ1103" s="6"/>
      <c r="BK1103" s="5"/>
      <c r="BL1103" s="5"/>
      <c r="BM1103" s="4"/>
      <c r="BN1103" s="6"/>
      <c r="BO1103" s="4"/>
      <c r="BP1103" s="6"/>
      <c r="BQ1103" s="5"/>
      <c r="BR1103" s="5"/>
      <c r="BS1103" s="4"/>
      <c r="BT1103" s="6"/>
      <c r="BU1103" s="4"/>
      <c r="BV1103" s="6"/>
      <c r="BW1103" s="5"/>
      <c r="BX1103" s="5"/>
      <c r="BY1103" s="4"/>
      <c r="BZ1103" s="6"/>
      <c r="CA1103" s="4"/>
      <c r="CB1103" s="6"/>
      <c r="CC1103" s="5"/>
      <c r="CD1103" s="5"/>
      <c r="CE1103" s="4"/>
      <c r="CF1103" s="6"/>
      <c r="CG1103" s="4"/>
      <c r="CH1103" s="6"/>
      <c r="CI1103" s="5"/>
      <c r="CJ1103" s="5"/>
      <c r="CK1103" s="4"/>
      <c r="CL1103" s="6"/>
      <c r="CM1103" s="4"/>
      <c r="CN1103" s="6"/>
      <c r="CO1103" s="5"/>
      <c r="CP1103" s="5"/>
      <c r="CQ1103" s="4"/>
      <c r="CR1103" s="6"/>
      <c r="CS1103" s="4"/>
      <c r="CT1103" s="6"/>
      <c r="CU1103" s="5"/>
      <c r="CV1103" s="5"/>
      <c r="CW1103" s="4"/>
      <c r="CX1103" s="6"/>
      <c r="CY1103" s="4"/>
      <c r="CZ1103" s="6"/>
      <c r="DA1103" s="5"/>
      <c r="DB1103" s="5"/>
      <c r="DC1103" s="4"/>
      <c r="DD1103" s="6"/>
      <c r="DE1103" s="4"/>
      <c r="DF1103" s="6"/>
      <c r="DG1103" s="5"/>
      <c r="DH1103" s="5"/>
      <c r="DI1103" s="4"/>
      <c r="DJ1103" s="6"/>
      <c r="DK1103" s="4"/>
      <c r="DL1103" s="6"/>
      <c r="DM1103" s="5"/>
      <c r="DN1103" s="5"/>
      <c r="DO1103" s="4"/>
      <c r="DP1103" s="6"/>
      <c r="DQ1103" s="4"/>
      <c r="DR1103" s="6"/>
      <c r="DS1103" s="5"/>
      <c r="DT1103" s="5"/>
      <c r="DU1103" s="4"/>
      <c r="DV1103" s="6"/>
      <c r="DW1103" s="4"/>
      <c r="DX1103" s="6"/>
      <c r="DY1103" s="5"/>
      <c r="DZ1103" s="5"/>
      <c r="EA1103" s="4"/>
      <c r="EB1103" s="6"/>
      <c r="EC1103" s="4"/>
      <c r="ED1103" s="6"/>
      <c r="EE1103" s="5"/>
      <c r="EF1103" s="5"/>
      <c r="EG1103" s="4"/>
      <c r="EH1103" s="6"/>
      <c r="EI1103" s="4"/>
      <c r="EJ1103" s="6"/>
      <c r="EK1103" s="5"/>
      <c r="EL1103" s="5"/>
      <c r="EM1103" s="4"/>
      <c r="EN1103" s="6"/>
      <c r="EO1103" s="4"/>
      <c r="EP1103" s="6"/>
      <c r="EQ1103" s="5"/>
      <c r="ER1103" s="5"/>
      <c r="ES1103" s="4"/>
      <c r="ET1103" s="6"/>
      <c r="EU1103" s="4"/>
      <c r="EV1103" s="6"/>
      <c r="EW1103" s="5"/>
      <c r="EX1103" s="5"/>
      <c r="EY1103" s="4"/>
      <c r="EZ1103" s="6"/>
      <c r="FA1103" s="4"/>
      <c r="FB1103" s="6"/>
      <c r="FC1103" s="5"/>
      <c r="FD1103" s="5"/>
      <c r="FE1103" s="4"/>
      <c r="FF1103" s="6"/>
      <c r="FG1103" s="4"/>
      <c r="FH1103" s="6"/>
      <c r="FI1103" s="5"/>
      <c r="FJ1103" s="5"/>
      <c r="FK1103" s="4"/>
      <c r="FL1103" s="6"/>
      <c r="FM1103" s="4"/>
      <c r="FN1103" s="6"/>
      <c r="FO1103" s="5"/>
      <c r="FP1103" s="5"/>
      <c r="FQ1103" s="4"/>
      <c r="FR1103" s="6"/>
      <c r="FS1103" s="4"/>
      <c r="FT1103" s="6"/>
      <c r="FU1103" s="5"/>
      <c r="FV1103" s="5"/>
      <c r="FW1103" s="4"/>
      <c r="FX1103" s="6"/>
      <c r="FY1103" s="4"/>
      <c r="FZ1103" s="6"/>
      <c r="GA1103" s="5"/>
      <c r="GB1103" s="5"/>
      <c r="GC1103" s="4"/>
      <c r="GD1103" s="6"/>
      <c r="GE1103" s="4"/>
      <c r="GF1103" s="6"/>
      <c r="GG1103" s="5"/>
      <c r="GH1103" s="5"/>
      <c r="GI1103" s="4"/>
      <c r="GJ1103" s="6"/>
      <c r="GK1103" s="4"/>
      <c r="GL1103" s="6"/>
      <c r="GM1103" s="5"/>
      <c r="GN1103" s="5"/>
      <c r="GO1103" s="4"/>
      <c r="GP1103" s="6"/>
      <c r="GQ1103" s="4"/>
      <c r="GR1103" s="6"/>
      <c r="GS1103" s="5"/>
      <c r="GT1103" s="5"/>
      <c r="GU1103" s="4"/>
      <c r="GV1103" s="6"/>
      <c r="GW1103" s="4"/>
      <c r="GX1103" s="6"/>
      <c r="GY1103" s="5"/>
      <c r="GZ1103" s="5"/>
      <c r="HA1103" s="4"/>
      <c r="HB1103" s="6"/>
      <c r="HC1103" s="4"/>
      <c r="HD1103" s="6"/>
      <c r="HE1103" s="5"/>
      <c r="HF1103" s="5"/>
      <c r="HG1103" s="4"/>
      <c r="HH1103" s="6"/>
      <c r="HI1103" s="4"/>
      <c r="HJ1103" s="6"/>
      <c r="HK1103" s="5"/>
      <c r="HL1103" s="5"/>
      <c r="HM1103" s="4"/>
      <c r="HN1103" s="6"/>
      <c r="HO1103" s="4"/>
      <c r="HP1103" s="6"/>
      <c r="HQ1103" s="5"/>
      <c r="HR1103" s="5"/>
      <c r="HS1103" s="4"/>
      <c r="HT1103" s="6"/>
      <c r="HU1103" s="4"/>
      <c r="HV1103" s="6"/>
      <c r="HW1103" s="5"/>
      <c r="HX1103" s="5"/>
      <c r="HY1103" s="4"/>
      <c r="HZ1103" s="6"/>
      <c r="IA1103" s="4"/>
      <c r="IB1103" s="6"/>
      <c r="IC1103" s="5"/>
      <c r="ID1103" s="5"/>
      <c r="IE1103" s="4"/>
      <c r="IF1103" s="6"/>
      <c r="IG1103" s="4"/>
      <c r="IH1103" s="6"/>
      <c r="II1103" s="5"/>
      <c r="IJ1103" s="5"/>
      <c r="IK1103" s="4"/>
      <c r="IL1103" s="6"/>
      <c r="IM1103" s="4"/>
      <c r="IN1103" s="6"/>
      <c r="IO1103" s="5"/>
      <c r="IP1103" s="5"/>
      <c r="IQ1103" s="4"/>
      <c r="IR1103" s="6"/>
      <c r="IS1103" s="4"/>
      <c r="IT1103" s="6"/>
      <c r="IU1103" s="5"/>
      <c r="IV1103" s="5"/>
      <c r="IW1103" s="4"/>
      <c r="IX1103" s="6"/>
      <c r="IY1103" s="4"/>
      <c r="IZ1103" s="6"/>
      <c r="JA1103" s="5"/>
      <c r="JB1103" s="5"/>
      <c r="JC1103" s="4"/>
      <c r="JD1103" s="6"/>
      <c r="JE1103" s="4"/>
      <c r="JF1103" s="6"/>
      <c r="JG1103" s="5"/>
      <c r="JH1103" s="5"/>
      <c r="JI1103" s="4"/>
      <c r="JJ1103" s="6"/>
      <c r="JK1103" s="4"/>
      <c r="JL1103" s="6"/>
      <c r="JM1103" s="5"/>
      <c r="JN1103" s="5"/>
      <c r="JO1103" s="4"/>
      <c r="JP1103" s="6"/>
      <c r="JQ1103" s="4"/>
      <c r="JR1103" s="6"/>
      <c r="JS1103" s="5"/>
      <c r="JT1103" s="5"/>
      <c r="JU1103" s="4"/>
      <c r="JV1103" s="6"/>
      <c r="JW1103" s="4"/>
      <c r="JX1103" s="6"/>
      <c r="JY1103" s="5"/>
      <c r="JZ1103" s="5"/>
      <c r="KA1103" s="4"/>
      <c r="KB1103" s="6"/>
      <c r="KC1103" s="4"/>
      <c r="KD1103" s="6"/>
      <c r="KE1103" s="5"/>
      <c r="KF1103" s="5"/>
      <c r="KG1103" s="4"/>
      <c r="KH1103" s="6"/>
      <c r="KI1103" s="4"/>
      <c r="KJ1103" s="6"/>
      <c r="KK1103" s="5"/>
      <c r="KL1103" s="5"/>
    </row>
    <row r="1104">
      <c r="A1104" s="3" t="s">
        <v>85</v>
      </c>
      <c r="B1104" s="3" t="s">
        <v>1229</v>
      </c>
      <c r="C1104" s="3" t="s">
        <v>87</v>
      </c>
      <c r="D1104" s="3" t="s">
        <v>712</v>
      </c>
      <c r="E1104" s="3" t="s">
        <v>1230</v>
      </c>
      <c r="F1104" s="3" t="s">
        <v>104</v>
      </c>
      <c r="G1104" s="3" t="s">
        <v>104</v>
      </c>
      <c r="H1104" s="3" t="s">
        <v>104</v>
      </c>
      <c r="I1104" s="4"/>
      <c r="J1104" s="4">
        <f>=ROUNDDOWN({0},0)</f>
      </c>
      <c r="K1104" s="4"/>
      <c r="L1104" s="5"/>
      <c r="M1104" s="4"/>
      <c r="N1104" s="4">
        <f>=ROUNDDOWN({0},0)</f>
      </c>
      <c r="O1104" s="4"/>
      <c r="P1104" s="5"/>
      <c r="Q1104" s="4"/>
      <c r="R1104" s="6"/>
      <c r="S1104" s="4"/>
      <c r="T1104" s="6"/>
      <c r="U1104" s="5"/>
      <c r="V1104" s="5"/>
      <c r="W1104" s="4"/>
      <c r="X1104" s="6"/>
      <c r="Y1104" s="4"/>
      <c r="Z1104" s="6"/>
      <c r="AA1104" s="5"/>
      <c r="AB1104" s="5"/>
      <c r="AC1104" s="4"/>
      <c r="AD1104" s="6"/>
      <c r="AE1104" s="4"/>
      <c r="AF1104" s="6"/>
      <c r="AG1104" s="5"/>
      <c r="AH1104" s="5"/>
      <c r="AI1104" s="4"/>
      <c r="AJ1104" s="6"/>
      <c r="AK1104" s="4"/>
      <c r="AL1104" s="6"/>
      <c r="AM1104" s="5"/>
      <c r="AN1104" s="5"/>
      <c r="AO1104" s="4"/>
      <c r="AP1104" s="6"/>
      <c r="AQ1104" s="4"/>
      <c r="AR1104" s="6"/>
      <c r="AS1104" s="5"/>
      <c r="AT1104" s="5"/>
      <c r="AU1104" s="4"/>
      <c r="AV1104" s="6"/>
      <c r="AW1104" s="4"/>
      <c r="AX1104" s="6"/>
      <c r="AY1104" s="5"/>
      <c r="AZ1104" s="5"/>
      <c r="BA1104" s="4"/>
      <c r="BB1104" s="6"/>
      <c r="BC1104" s="4"/>
      <c r="BD1104" s="6"/>
      <c r="BE1104" s="5"/>
      <c r="BF1104" s="5"/>
      <c r="BG1104" s="4"/>
      <c r="BH1104" s="6"/>
      <c r="BI1104" s="4"/>
      <c r="BJ1104" s="6"/>
      <c r="BK1104" s="5"/>
      <c r="BL1104" s="5"/>
      <c r="BM1104" s="4"/>
      <c r="BN1104" s="6"/>
      <c r="BO1104" s="4"/>
      <c r="BP1104" s="6"/>
      <c r="BQ1104" s="5"/>
      <c r="BR1104" s="5"/>
      <c r="BS1104" s="4"/>
      <c r="BT1104" s="6"/>
      <c r="BU1104" s="4"/>
      <c r="BV1104" s="6"/>
      <c r="BW1104" s="5"/>
      <c r="BX1104" s="5"/>
      <c r="BY1104" s="4"/>
      <c r="BZ1104" s="6"/>
      <c r="CA1104" s="4"/>
      <c r="CB1104" s="6"/>
      <c r="CC1104" s="5"/>
      <c r="CD1104" s="5"/>
      <c r="CE1104" s="4"/>
      <c r="CF1104" s="6"/>
      <c r="CG1104" s="4"/>
      <c r="CH1104" s="6"/>
      <c r="CI1104" s="5"/>
      <c r="CJ1104" s="5"/>
      <c r="CK1104" s="4"/>
      <c r="CL1104" s="6"/>
      <c r="CM1104" s="4"/>
      <c r="CN1104" s="6"/>
      <c r="CO1104" s="5"/>
      <c r="CP1104" s="5"/>
      <c r="CQ1104" s="4"/>
      <c r="CR1104" s="6"/>
      <c r="CS1104" s="4"/>
      <c r="CT1104" s="6"/>
      <c r="CU1104" s="5"/>
      <c r="CV1104" s="5"/>
      <c r="CW1104" s="4"/>
      <c r="CX1104" s="6"/>
      <c r="CY1104" s="4"/>
      <c r="CZ1104" s="6"/>
      <c r="DA1104" s="5"/>
      <c r="DB1104" s="5"/>
      <c r="DC1104" s="4"/>
      <c r="DD1104" s="6"/>
      <c r="DE1104" s="4"/>
      <c r="DF1104" s="6"/>
      <c r="DG1104" s="5"/>
      <c r="DH1104" s="5"/>
      <c r="DI1104" s="4"/>
      <c r="DJ1104" s="6"/>
      <c r="DK1104" s="4"/>
      <c r="DL1104" s="6"/>
      <c r="DM1104" s="5"/>
      <c r="DN1104" s="5"/>
      <c r="DO1104" s="4"/>
      <c r="DP1104" s="6"/>
      <c r="DQ1104" s="4"/>
      <c r="DR1104" s="6"/>
      <c r="DS1104" s="5"/>
      <c r="DT1104" s="5"/>
      <c r="DU1104" s="4"/>
      <c r="DV1104" s="6"/>
      <c r="DW1104" s="4"/>
      <c r="DX1104" s="6"/>
      <c r="DY1104" s="5"/>
      <c r="DZ1104" s="5"/>
      <c r="EA1104" s="4"/>
      <c r="EB1104" s="6"/>
      <c r="EC1104" s="4"/>
      <c r="ED1104" s="6"/>
      <c r="EE1104" s="5"/>
      <c r="EF1104" s="5"/>
      <c r="EG1104" s="4"/>
      <c r="EH1104" s="6"/>
      <c r="EI1104" s="4"/>
      <c r="EJ1104" s="6"/>
      <c r="EK1104" s="5"/>
      <c r="EL1104" s="5"/>
      <c r="EM1104" s="4"/>
      <c r="EN1104" s="6"/>
      <c r="EO1104" s="4"/>
      <c r="EP1104" s="6"/>
      <c r="EQ1104" s="5"/>
      <c r="ER1104" s="5"/>
      <c r="ES1104" s="4"/>
      <c r="ET1104" s="6"/>
      <c r="EU1104" s="4"/>
      <c r="EV1104" s="6"/>
      <c r="EW1104" s="5"/>
      <c r="EX1104" s="5"/>
      <c r="EY1104" s="4"/>
      <c r="EZ1104" s="6"/>
      <c r="FA1104" s="4"/>
      <c r="FB1104" s="6"/>
      <c r="FC1104" s="5"/>
      <c r="FD1104" s="5"/>
      <c r="FE1104" s="4"/>
      <c r="FF1104" s="6"/>
      <c r="FG1104" s="4"/>
      <c r="FH1104" s="6"/>
      <c r="FI1104" s="5"/>
      <c r="FJ1104" s="5"/>
      <c r="FK1104" s="4"/>
      <c r="FL1104" s="6"/>
      <c r="FM1104" s="4"/>
      <c r="FN1104" s="6"/>
      <c r="FO1104" s="5"/>
      <c r="FP1104" s="5"/>
      <c r="FQ1104" s="4"/>
      <c r="FR1104" s="6"/>
      <c r="FS1104" s="4"/>
      <c r="FT1104" s="6"/>
      <c r="FU1104" s="5"/>
      <c r="FV1104" s="5"/>
      <c r="FW1104" s="4"/>
      <c r="FX1104" s="6"/>
      <c r="FY1104" s="4"/>
      <c r="FZ1104" s="6"/>
      <c r="GA1104" s="5"/>
      <c r="GB1104" s="5"/>
      <c r="GC1104" s="4"/>
      <c r="GD1104" s="6"/>
      <c r="GE1104" s="4"/>
      <c r="GF1104" s="6"/>
      <c r="GG1104" s="5"/>
      <c r="GH1104" s="5"/>
      <c r="GI1104" s="4"/>
      <c r="GJ1104" s="6"/>
      <c r="GK1104" s="4"/>
      <c r="GL1104" s="6"/>
      <c r="GM1104" s="5"/>
      <c r="GN1104" s="5"/>
      <c r="GO1104" s="4"/>
      <c r="GP1104" s="6"/>
      <c r="GQ1104" s="4"/>
      <c r="GR1104" s="6"/>
      <c r="GS1104" s="5"/>
      <c r="GT1104" s="5"/>
      <c r="GU1104" s="4"/>
      <c r="GV1104" s="6"/>
      <c r="GW1104" s="4"/>
      <c r="GX1104" s="6"/>
      <c r="GY1104" s="5"/>
      <c r="GZ1104" s="5"/>
      <c r="HA1104" s="4"/>
      <c r="HB1104" s="6"/>
      <c r="HC1104" s="4"/>
      <c r="HD1104" s="6"/>
      <c r="HE1104" s="5"/>
      <c r="HF1104" s="5"/>
      <c r="HG1104" s="4"/>
      <c r="HH1104" s="6"/>
      <c r="HI1104" s="4"/>
      <c r="HJ1104" s="6"/>
      <c r="HK1104" s="5"/>
      <c r="HL1104" s="5"/>
      <c r="HM1104" s="4"/>
      <c r="HN1104" s="6"/>
      <c r="HO1104" s="4"/>
      <c r="HP1104" s="6"/>
      <c r="HQ1104" s="5"/>
      <c r="HR1104" s="5"/>
      <c r="HS1104" s="4"/>
      <c r="HT1104" s="6"/>
      <c r="HU1104" s="4"/>
      <c r="HV1104" s="6"/>
      <c r="HW1104" s="5"/>
      <c r="HX1104" s="5"/>
      <c r="HY1104" s="4"/>
      <c r="HZ1104" s="6"/>
      <c r="IA1104" s="4"/>
      <c r="IB1104" s="6"/>
      <c r="IC1104" s="5"/>
      <c r="ID1104" s="5"/>
      <c r="IE1104" s="4"/>
      <c r="IF1104" s="6"/>
      <c r="IG1104" s="4"/>
      <c r="IH1104" s="6"/>
      <c r="II1104" s="5"/>
      <c r="IJ1104" s="5"/>
      <c r="IK1104" s="4"/>
      <c r="IL1104" s="6"/>
      <c r="IM1104" s="4"/>
      <c r="IN1104" s="6"/>
      <c r="IO1104" s="5"/>
      <c r="IP1104" s="5"/>
      <c r="IQ1104" s="4"/>
      <c r="IR1104" s="6"/>
      <c r="IS1104" s="4"/>
      <c r="IT1104" s="6"/>
      <c r="IU1104" s="5"/>
      <c r="IV1104" s="5"/>
      <c r="IW1104" s="4"/>
      <c r="IX1104" s="6"/>
      <c r="IY1104" s="4"/>
      <c r="IZ1104" s="6"/>
      <c r="JA1104" s="5"/>
      <c r="JB1104" s="5"/>
      <c r="JC1104" s="4"/>
      <c r="JD1104" s="6"/>
      <c r="JE1104" s="4"/>
      <c r="JF1104" s="6"/>
      <c r="JG1104" s="5"/>
      <c r="JH1104" s="5"/>
      <c r="JI1104" s="4"/>
      <c r="JJ1104" s="6"/>
      <c r="JK1104" s="4"/>
      <c r="JL1104" s="6"/>
      <c r="JM1104" s="5"/>
      <c r="JN1104" s="5"/>
      <c r="JO1104" s="4"/>
      <c r="JP1104" s="6"/>
      <c r="JQ1104" s="4"/>
      <c r="JR1104" s="6"/>
      <c r="JS1104" s="5"/>
      <c r="JT1104" s="5"/>
      <c r="JU1104" s="4"/>
      <c r="JV1104" s="6"/>
      <c r="JW1104" s="4"/>
      <c r="JX1104" s="6"/>
      <c r="JY1104" s="5"/>
      <c r="JZ1104" s="5"/>
      <c r="KA1104" s="4"/>
      <c r="KB1104" s="6"/>
      <c r="KC1104" s="4"/>
      <c r="KD1104" s="6"/>
      <c r="KE1104" s="5"/>
      <c r="KF1104" s="5"/>
      <c r="KG1104" s="4"/>
      <c r="KH1104" s="6"/>
      <c r="KI1104" s="4"/>
      <c r="KJ1104" s="6"/>
      <c r="KK1104" s="5"/>
      <c r="KL1104" s="5"/>
    </row>
    <row r="1105">
      <c r="A1105" s="3" t="s">
        <v>85</v>
      </c>
      <c r="B1105" s="3" t="s">
        <v>1229</v>
      </c>
      <c r="C1105" s="3" t="s">
        <v>87</v>
      </c>
      <c r="D1105" s="3" t="s">
        <v>712</v>
      </c>
      <c r="E1105" s="3" t="s">
        <v>753</v>
      </c>
      <c r="F1105" s="3" t="s">
        <v>104</v>
      </c>
      <c r="G1105" s="3" t="s">
        <v>104</v>
      </c>
      <c r="H1105" s="3" t="s">
        <v>104</v>
      </c>
      <c r="I1105" s="4"/>
      <c r="J1105" s="4">
        <f>=ROUNDDOWN({0},0)</f>
      </c>
      <c r="K1105" s="4"/>
      <c r="L1105" s="5"/>
      <c r="M1105" s="4"/>
      <c r="N1105" s="4">
        <f>=ROUNDDOWN({0},0)</f>
      </c>
      <c r="O1105" s="4"/>
      <c r="P1105" s="5"/>
      <c r="Q1105" s="4"/>
      <c r="R1105" s="6"/>
      <c r="S1105" s="4"/>
      <c r="T1105" s="6"/>
      <c r="U1105" s="5"/>
      <c r="V1105" s="5"/>
      <c r="W1105" s="4"/>
      <c r="X1105" s="6"/>
      <c r="Y1105" s="4"/>
      <c r="Z1105" s="6"/>
      <c r="AA1105" s="5"/>
      <c r="AB1105" s="5"/>
      <c r="AC1105" s="4"/>
      <c r="AD1105" s="6"/>
      <c r="AE1105" s="4"/>
      <c r="AF1105" s="6"/>
      <c r="AG1105" s="5"/>
      <c r="AH1105" s="5"/>
      <c r="AI1105" s="4"/>
      <c r="AJ1105" s="6"/>
      <c r="AK1105" s="4"/>
      <c r="AL1105" s="6"/>
      <c r="AM1105" s="5"/>
      <c r="AN1105" s="5"/>
      <c r="AO1105" s="4"/>
      <c r="AP1105" s="6"/>
      <c r="AQ1105" s="4"/>
      <c r="AR1105" s="6"/>
      <c r="AS1105" s="5"/>
      <c r="AT1105" s="5"/>
      <c r="AU1105" s="4"/>
      <c r="AV1105" s="6"/>
      <c r="AW1105" s="4"/>
      <c r="AX1105" s="6"/>
      <c r="AY1105" s="5"/>
      <c r="AZ1105" s="5"/>
      <c r="BA1105" s="4"/>
      <c r="BB1105" s="6"/>
      <c r="BC1105" s="4"/>
      <c r="BD1105" s="6"/>
      <c r="BE1105" s="5"/>
      <c r="BF1105" s="5"/>
      <c r="BG1105" s="4"/>
      <c r="BH1105" s="6"/>
      <c r="BI1105" s="4"/>
      <c r="BJ1105" s="6"/>
      <c r="BK1105" s="5"/>
      <c r="BL1105" s="5"/>
      <c r="BM1105" s="4"/>
      <c r="BN1105" s="6"/>
      <c r="BO1105" s="4"/>
      <c r="BP1105" s="6"/>
      <c r="BQ1105" s="5"/>
      <c r="BR1105" s="5"/>
      <c r="BS1105" s="4"/>
      <c r="BT1105" s="6"/>
      <c r="BU1105" s="4"/>
      <c r="BV1105" s="6"/>
      <c r="BW1105" s="5"/>
      <c r="BX1105" s="5"/>
      <c r="BY1105" s="4"/>
      <c r="BZ1105" s="6"/>
      <c r="CA1105" s="4"/>
      <c r="CB1105" s="6"/>
      <c r="CC1105" s="5"/>
      <c r="CD1105" s="5"/>
      <c r="CE1105" s="4"/>
      <c r="CF1105" s="6"/>
      <c r="CG1105" s="4"/>
      <c r="CH1105" s="6"/>
      <c r="CI1105" s="5"/>
      <c r="CJ1105" s="5"/>
      <c r="CK1105" s="4"/>
      <c r="CL1105" s="6"/>
      <c r="CM1105" s="4"/>
      <c r="CN1105" s="6"/>
      <c r="CO1105" s="5"/>
      <c r="CP1105" s="5"/>
      <c r="CQ1105" s="4"/>
      <c r="CR1105" s="6"/>
      <c r="CS1105" s="4"/>
      <c r="CT1105" s="6"/>
      <c r="CU1105" s="5"/>
      <c r="CV1105" s="5"/>
      <c r="CW1105" s="4"/>
      <c r="CX1105" s="6"/>
      <c r="CY1105" s="4"/>
      <c r="CZ1105" s="6"/>
      <c r="DA1105" s="5"/>
      <c r="DB1105" s="5"/>
      <c r="DC1105" s="4"/>
      <c r="DD1105" s="6"/>
      <c r="DE1105" s="4"/>
      <c r="DF1105" s="6"/>
      <c r="DG1105" s="5"/>
      <c r="DH1105" s="5"/>
      <c r="DI1105" s="4"/>
      <c r="DJ1105" s="6"/>
      <c r="DK1105" s="4"/>
      <c r="DL1105" s="6"/>
      <c r="DM1105" s="5"/>
      <c r="DN1105" s="5"/>
      <c r="DO1105" s="4"/>
      <c r="DP1105" s="6"/>
      <c r="DQ1105" s="4"/>
      <c r="DR1105" s="6"/>
      <c r="DS1105" s="5"/>
      <c r="DT1105" s="5"/>
      <c r="DU1105" s="4"/>
      <c r="DV1105" s="6"/>
      <c r="DW1105" s="4"/>
      <c r="DX1105" s="6"/>
      <c r="DY1105" s="5"/>
      <c r="DZ1105" s="5"/>
      <c r="EA1105" s="4"/>
      <c r="EB1105" s="6"/>
      <c r="EC1105" s="4"/>
      <c r="ED1105" s="6"/>
      <c r="EE1105" s="5"/>
      <c r="EF1105" s="5"/>
      <c r="EG1105" s="4"/>
      <c r="EH1105" s="6"/>
      <c r="EI1105" s="4"/>
      <c r="EJ1105" s="6"/>
      <c r="EK1105" s="5"/>
      <c r="EL1105" s="5"/>
      <c r="EM1105" s="4"/>
      <c r="EN1105" s="6"/>
      <c r="EO1105" s="4"/>
      <c r="EP1105" s="6"/>
      <c r="EQ1105" s="5"/>
      <c r="ER1105" s="5"/>
      <c r="ES1105" s="4"/>
      <c r="ET1105" s="6"/>
      <c r="EU1105" s="4"/>
      <c r="EV1105" s="6"/>
      <c r="EW1105" s="5"/>
      <c r="EX1105" s="5"/>
      <c r="EY1105" s="4"/>
      <c r="EZ1105" s="6"/>
      <c r="FA1105" s="4"/>
      <c r="FB1105" s="6"/>
      <c r="FC1105" s="5"/>
      <c r="FD1105" s="5"/>
      <c r="FE1105" s="4"/>
      <c r="FF1105" s="6"/>
      <c r="FG1105" s="4"/>
      <c r="FH1105" s="6"/>
      <c r="FI1105" s="5"/>
      <c r="FJ1105" s="5"/>
      <c r="FK1105" s="4"/>
      <c r="FL1105" s="6"/>
      <c r="FM1105" s="4"/>
      <c r="FN1105" s="6"/>
      <c r="FO1105" s="5"/>
      <c r="FP1105" s="5"/>
      <c r="FQ1105" s="4"/>
      <c r="FR1105" s="6"/>
      <c r="FS1105" s="4"/>
      <c r="FT1105" s="6"/>
      <c r="FU1105" s="5"/>
      <c r="FV1105" s="5"/>
      <c r="FW1105" s="4"/>
      <c r="FX1105" s="6"/>
      <c r="FY1105" s="4"/>
      <c r="FZ1105" s="6"/>
      <c r="GA1105" s="5"/>
      <c r="GB1105" s="5"/>
      <c r="GC1105" s="4"/>
      <c r="GD1105" s="6"/>
      <c r="GE1105" s="4"/>
      <c r="GF1105" s="6"/>
      <c r="GG1105" s="5"/>
      <c r="GH1105" s="5"/>
      <c r="GI1105" s="4"/>
      <c r="GJ1105" s="6"/>
      <c r="GK1105" s="4"/>
      <c r="GL1105" s="6"/>
      <c r="GM1105" s="5"/>
      <c r="GN1105" s="5"/>
      <c r="GO1105" s="4"/>
      <c r="GP1105" s="6"/>
      <c r="GQ1105" s="4"/>
      <c r="GR1105" s="6"/>
      <c r="GS1105" s="5"/>
      <c r="GT1105" s="5"/>
      <c r="GU1105" s="4"/>
      <c r="GV1105" s="6"/>
      <c r="GW1105" s="4"/>
      <c r="GX1105" s="6"/>
      <c r="GY1105" s="5"/>
      <c r="GZ1105" s="5"/>
      <c r="HA1105" s="4"/>
      <c r="HB1105" s="6"/>
      <c r="HC1105" s="4"/>
      <c r="HD1105" s="6"/>
      <c r="HE1105" s="5"/>
      <c r="HF1105" s="5"/>
      <c r="HG1105" s="4"/>
      <c r="HH1105" s="6"/>
      <c r="HI1105" s="4"/>
      <c r="HJ1105" s="6"/>
      <c r="HK1105" s="5"/>
      <c r="HL1105" s="5"/>
      <c r="HM1105" s="4"/>
      <c r="HN1105" s="6"/>
      <c r="HO1105" s="4"/>
      <c r="HP1105" s="6"/>
      <c r="HQ1105" s="5"/>
      <c r="HR1105" s="5"/>
      <c r="HS1105" s="4"/>
      <c r="HT1105" s="6"/>
      <c r="HU1105" s="4"/>
      <c r="HV1105" s="6"/>
      <c r="HW1105" s="5"/>
      <c r="HX1105" s="5"/>
      <c r="HY1105" s="4"/>
      <c r="HZ1105" s="6"/>
      <c r="IA1105" s="4"/>
      <c r="IB1105" s="6"/>
      <c r="IC1105" s="5"/>
      <c r="ID1105" s="5"/>
      <c r="IE1105" s="4"/>
      <c r="IF1105" s="6"/>
      <c r="IG1105" s="4"/>
      <c r="IH1105" s="6"/>
      <c r="II1105" s="5"/>
      <c r="IJ1105" s="5"/>
      <c r="IK1105" s="4"/>
      <c r="IL1105" s="6"/>
      <c r="IM1105" s="4"/>
      <c r="IN1105" s="6"/>
      <c r="IO1105" s="5"/>
      <c r="IP1105" s="5"/>
      <c r="IQ1105" s="4"/>
      <c r="IR1105" s="6"/>
      <c r="IS1105" s="4"/>
      <c r="IT1105" s="6"/>
      <c r="IU1105" s="5"/>
      <c r="IV1105" s="5"/>
      <c r="IW1105" s="4"/>
      <c r="IX1105" s="6"/>
      <c r="IY1105" s="4"/>
      <c r="IZ1105" s="6"/>
      <c r="JA1105" s="5"/>
      <c r="JB1105" s="5"/>
      <c r="JC1105" s="4"/>
      <c r="JD1105" s="6"/>
      <c r="JE1105" s="4"/>
      <c r="JF1105" s="6"/>
      <c r="JG1105" s="5"/>
      <c r="JH1105" s="5"/>
      <c r="JI1105" s="4"/>
      <c r="JJ1105" s="6"/>
      <c r="JK1105" s="4"/>
      <c r="JL1105" s="6"/>
      <c r="JM1105" s="5"/>
      <c r="JN1105" s="5"/>
      <c r="JO1105" s="4"/>
      <c r="JP1105" s="6"/>
      <c r="JQ1105" s="4"/>
      <c r="JR1105" s="6"/>
      <c r="JS1105" s="5"/>
      <c r="JT1105" s="5"/>
      <c r="JU1105" s="4"/>
      <c r="JV1105" s="6"/>
      <c r="JW1105" s="4"/>
      <c r="JX1105" s="6"/>
      <c r="JY1105" s="5"/>
      <c r="JZ1105" s="5"/>
      <c r="KA1105" s="4"/>
      <c r="KB1105" s="6"/>
      <c r="KC1105" s="4"/>
      <c r="KD1105" s="6"/>
      <c r="KE1105" s="5"/>
      <c r="KF1105" s="5"/>
      <c r="KG1105" s="4"/>
      <c r="KH1105" s="6"/>
      <c r="KI1105" s="4"/>
      <c r="KJ1105" s="6"/>
      <c r="KK1105" s="5"/>
      <c r="KL1105" s="5"/>
    </row>
    <row r="1106">
      <c r="A1106" s="3" t="s">
        <v>85</v>
      </c>
      <c r="B1106" s="3" t="s">
        <v>1229</v>
      </c>
      <c r="C1106" s="3" t="s">
        <v>87</v>
      </c>
      <c r="D1106" s="3" t="s">
        <v>712</v>
      </c>
      <c r="E1106" s="3" t="s">
        <v>1231</v>
      </c>
      <c r="F1106" s="3" t="s">
        <v>104</v>
      </c>
      <c r="G1106" s="3" t="s">
        <v>104</v>
      </c>
      <c r="H1106" s="3" t="s">
        <v>104</v>
      </c>
      <c r="I1106" s="4"/>
      <c r="J1106" s="4">
        <f>=ROUNDDOWN({0},0)</f>
      </c>
      <c r="K1106" s="4"/>
      <c r="L1106" s="5"/>
      <c r="M1106" s="4"/>
      <c r="N1106" s="4">
        <f>=ROUNDDOWN({0},0)</f>
      </c>
      <c r="O1106" s="4"/>
      <c r="P1106" s="5"/>
      <c r="Q1106" s="4"/>
      <c r="R1106" s="6"/>
      <c r="S1106" s="4"/>
      <c r="T1106" s="6"/>
      <c r="U1106" s="5"/>
      <c r="V1106" s="5"/>
      <c r="W1106" s="4"/>
      <c r="X1106" s="6"/>
      <c r="Y1106" s="4"/>
      <c r="Z1106" s="6"/>
      <c r="AA1106" s="5"/>
      <c r="AB1106" s="5"/>
      <c r="AC1106" s="4"/>
      <c r="AD1106" s="6"/>
      <c r="AE1106" s="4"/>
      <c r="AF1106" s="6"/>
      <c r="AG1106" s="5"/>
      <c r="AH1106" s="5"/>
      <c r="AI1106" s="4"/>
      <c r="AJ1106" s="6"/>
      <c r="AK1106" s="4"/>
      <c r="AL1106" s="6"/>
      <c r="AM1106" s="5"/>
      <c r="AN1106" s="5"/>
      <c r="AO1106" s="4"/>
      <c r="AP1106" s="6"/>
      <c r="AQ1106" s="4"/>
      <c r="AR1106" s="6"/>
      <c r="AS1106" s="5"/>
      <c r="AT1106" s="5"/>
      <c r="AU1106" s="4"/>
      <c r="AV1106" s="6"/>
      <c r="AW1106" s="4"/>
      <c r="AX1106" s="6"/>
      <c r="AY1106" s="5"/>
      <c r="AZ1106" s="5"/>
      <c r="BA1106" s="4"/>
      <c r="BB1106" s="6"/>
      <c r="BC1106" s="4"/>
      <c r="BD1106" s="6"/>
      <c r="BE1106" s="5"/>
      <c r="BF1106" s="5"/>
      <c r="BG1106" s="4"/>
      <c r="BH1106" s="6"/>
      <c r="BI1106" s="4"/>
      <c r="BJ1106" s="6"/>
      <c r="BK1106" s="5"/>
      <c r="BL1106" s="5"/>
      <c r="BM1106" s="4"/>
      <c r="BN1106" s="6"/>
      <c r="BO1106" s="4"/>
      <c r="BP1106" s="6"/>
      <c r="BQ1106" s="5"/>
      <c r="BR1106" s="5"/>
      <c r="BS1106" s="4"/>
      <c r="BT1106" s="6"/>
      <c r="BU1106" s="4"/>
      <c r="BV1106" s="6"/>
      <c r="BW1106" s="5"/>
      <c r="BX1106" s="5"/>
      <c r="BY1106" s="4"/>
      <c r="BZ1106" s="6"/>
      <c r="CA1106" s="4"/>
      <c r="CB1106" s="6"/>
      <c r="CC1106" s="5"/>
      <c r="CD1106" s="5"/>
      <c r="CE1106" s="4"/>
      <c r="CF1106" s="6"/>
      <c r="CG1106" s="4"/>
      <c r="CH1106" s="6"/>
      <c r="CI1106" s="5"/>
      <c r="CJ1106" s="5"/>
      <c r="CK1106" s="4"/>
      <c r="CL1106" s="6"/>
      <c r="CM1106" s="4"/>
      <c r="CN1106" s="6"/>
      <c r="CO1106" s="5"/>
      <c r="CP1106" s="5"/>
      <c r="CQ1106" s="4"/>
      <c r="CR1106" s="6"/>
      <c r="CS1106" s="4"/>
      <c r="CT1106" s="6"/>
      <c r="CU1106" s="5"/>
      <c r="CV1106" s="5"/>
      <c r="CW1106" s="4"/>
      <c r="CX1106" s="6"/>
      <c r="CY1106" s="4"/>
      <c r="CZ1106" s="6"/>
      <c r="DA1106" s="5"/>
      <c r="DB1106" s="5"/>
      <c r="DC1106" s="4"/>
      <c r="DD1106" s="6"/>
      <c r="DE1106" s="4"/>
      <c r="DF1106" s="6"/>
      <c r="DG1106" s="5"/>
      <c r="DH1106" s="5"/>
      <c r="DI1106" s="4"/>
      <c r="DJ1106" s="6"/>
      <c r="DK1106" s="4"/>
      <c r="DL1106" s="6"/>
      <c r="DM1106" s="5"/>
      <c r="DN1106" s="5"/>
      <c r="DO1106" s="4"/>
      <c r="DP1106" s="6"/>
      <c r="DQ1106" s="4"/>
      <c r="DR1106" s="6"/>
      <c r="DS1106" s="5"/>
      <c r="DT1106" s="5"/>
      <c r="DU1106" s="4"/>
      <c r="DV1106" s="6"/>
      <c r="DW1106" s="4"/>
      <c r="DX1106" s="6"/>
      <c r="DY1106" s="5"/>
      <c r="DZ1106" s="5"/>
      <c r="EA1106" s="4"/>
      <c r="EB1106" s="6"/>
      <c r="EC1106" s="4"/>
      <c r="ED1106" s="6"/>
      <c r="EE1106" s="5"/>
      <c r="EF1106" s="5"/>
      <c r="EG1106" s="4"/>
      <c r="EH1106" s="6"/>
      <c r="EI1106" s="4"/>
      <c r="EJ1106" s="6"/>
      <c r="EK1106" s="5"/>
      <c r="EL1106" s="5"/>
      <c r="EM1106" s="4"/>
      <c r="EN1106" s="6"/>
      <c r="EO1106" s="4"/>
      <c r="EP1106" s="6"/>
      <c r="EQ1106" s="5"/>
      <c r="ER1106" s="5"/>
      <c r="ES1106" s="4"/>
      <c r="ET1106" s="6"/>
      <c r="EU1106" s="4"/>
      <c r="EV1106" s="6"/>
      <c r="EW1106" s="5"/>
      <c r="EX1106" s="5"/>
      <c r="EY1106" s="4"/>
      <c r="EZ1106" s="6"/>
      <c r="FA1106" s="4"/>
      <c r="FB1106" s="6"/>
      <c r="FC1106" s="5"/>
      <c r="FD1106" s="5"/>
      <c r="FE1106" s="4"/>
      <c r="FF1106" s="6"/>
      <c r="FG1106" s="4"/>
      <c r="FH1106" s="6"/>
      <c r="FI1106" s="5"/>
      <c r="FJ1106" s="5"/>
      <c r="FK1106" s="4"/>
      <c r="FL1106" s="6"/>
      <c r="FM1106" s="4"/>
      <c r="FN1106" s="6"/>
      <c r="FO1106" s="5"/>
      <c r="FP1106" s="5"/>
      <c r="FQ1106" s="4"/>
      <c r="FR1106" s="6"/>
      <c r="FS1106" s="4"/>
      <c r="FT1106" s="6"/>
      <c r="FU1106" s="5"/>
      <c r="FV1106" s="5"/>
      <c r="FW1106" s="4"/>
      <c r="FX1106" s="6"/>
      <c r="FY1106" s="4"/>
      <c r="FZ1106" s="6"/>
      <c r="GA1106" s="5"/>
      <c r="GB1106" s="5"/>
      <c r="GC1106" s="4"/>
      <c r="GD1106" s="6"/>
      <c r="GE1106" s="4"/>
      <c r="GF1106" s="6"/>
      <c r="GG1106" s="5"/>
      <c r="GH1106" s="5"/>
      <c r="GI1106" s="4"/>
      <c r="GJ1106" s="6"/>
      <c r="GK1106" s="4"/>
      <c r="GL1106" s="6"/>
      <c r="GM1106" s="5"/>
      <c r="GN1106" s="5"/>
      <c r="GO1106" s="4"/>
      <c r="GP1106" s="6"/>
      <c r="GQ1106" s="4"/>
      <c r="GR1106" s="6"/>
      <c r="GS1106" s="5"/>
      <c r="GT1106" s="5"/>
      <c r="GU1106" s="4"/>
      <c r="GV1106" s="6"/>
      <c r="GW1106" s="4"/>
      <c r="GX1106" s="6"/>
      <c r="GY1106" s="5"/>
      <c r="GZ1106" s="5"/>
      <c r="HA1106" s="4"/>
      <c r="HB1106" s="6"/>
      <c r="HC1106" s="4"/>
      <c r="HD1106" s="6"/>
      <c r="HE1106" s="5"/>
      <c r="HF1106" s="5"/>
      <c r="HG1106" s="4"/>
      <c r="HH1106" s="6"/>
      <c r="HI1106" s="4"/>
      <c r="HJ1106" s="6"/>
      <c r="HK1106" s="5"/>
      <c r="HL1106" s="5"/>
      <c r="HM1106" s="4"/>
      <c r="HN1106" s="6"/>
      <c r="HO1106" s="4"/>
      <c r="HP1106" s="6"/>
      <c r="HQ1106" s="5"/>
      <c r="HR1106" s="5"/>
      <c r="HS1106" s="4"/>
      <c r="HT1106" s="6"/>
      <c r="HU1106" s="4"/>
      <c r="HV1106" s="6"/>
      <c r="HW1106" s="5"/>
      <c r="HX1106" s="5"/>
      <c r="HY1106" s="4"/>
      <c r="HZ1106" s="6"/>
      <c r="IA1106" s="4"/>
      <c r="IB1106" s="6"/>
      <c r="IC1106" s="5"/>
      <c r="ID1106" s="5"/>
      <c r="IE1106" s="4"/>
      <c r="IF1106" s="6"/>
      <c r="IG1106" s="4"/>
      <c r="IH1106" s="6"/>
      <c r="II1106" s="5"/>
      <c r="IJ1106" s="5"/>
      <c r="IK1106" s="4"/>
      <c r="IL1106" s="6"/>
      <c r="IM1106" s="4"/>
      <c r="IN1106" s="6"/>
      <c r="IO1106" s="5"/>
      <c r="IP1106" s="5"/>
      <c r="IQ1106" s="4"/>
      <c r="IR1106" s="6"/>
      <c r="IS1106" s="4"/>
      <c r="IT1106" s="6"/>
      <c r="IU1106" s="5"/>
      <c r="IV1106" s="5"/>
      <c r="IW1106" s="4"/>
      <c r="IX1106" s="6"/>
      <c r="IY1106" s="4"/>
      <c r="IZ1106" s="6"/>
      <c r="JA1106" s="5"/>
      <c r="JB1106" s="5"/>
      <c r="JC1106" s="4"/>
      <c r="JD1106" s="6"/>
      <c r="JE1106" s="4"/>
      <c r="JF1106" s="6"/>
      <c r="JG1106" s="5"/>
      <c r="JH1106" s="5"/>
      <c r="JI1106" s="4"/>
      <c r="JJ1106" s="6"/>
      <c r="JK1106" s="4"/>
      <c r="JL1106" s="6"/>
      <c r="JM1106" s="5"/>
      <c r="JN1106" s="5"/>
      <c r="JO1106" s="4"/>
      <c r="JP1106" s="6"/>
      <c r="JQ1106" s="4"/>
      <c r="JR1106" s="6"/>
      <c r="JS1106" s="5"/>
      <c r="JT1106" s="5"/>
      <c r="JU1106" s="4"/>
      <c r="JV1106" s="6"/>
      <c r="JW1106" s="4"/>
      <c r="JX1106" s="6"/>
      <c r="JY1106" s="5"/>
      <c r="JZ1106" s="5"/>
      <c r="KA1106" s="4"/>
      <c r="KB1106" s="6"/>
      <c r="KC1106" s="4"/>
      <c r="KD1106" s="6"/>
      <c r="KE1106" s="5"/>
      <c r="KF1106" s="5"/>
      <c r="KG1106" s="4"/>
      <c r="KH1106" s="6"/>
      <c r="KI1106" s="4"/>
      <c r="KJ1106" s="6"/>
      <c r="KK1106" s="5"/>
      <c r="KL1106" s="5"/>
    </row>
    <row r="1107">
      <c r="A1107" s="3" t="s">
        <v>85</v>
      </c>
      <c r="B1107" s="3" t="s">
        <v>1229</v>
      </c>
      <c r="C1107" s="3" t="s">
        <v>87</v>
      </c>
      <c r="D1107" s="3" t="s">
        <v>712</v>
      </c>
      <c r="E1107" s="3" t="s">
        <v>1232</v>
      </c>
      <c r="F1107" s="3" t="s">
        <v>104</v>
      </c>
      <c r="G1107" s="3" t="s">
        <v>104</v>
      </c>
      <c r="H1107" s="3" t="s">
        <v>104</v>
      </c>
      <c r="I1107" s="4"/>
      <c r="J1107" s="4">
        <f>=ROUNDDOWN({0},0)</f>
      </c>
      <c r="K1107" s="4"/>
      <c r="L1107" s="5"/>
      <c r="M1107" s="4"/>
      <c r="N1107" s="4">
        <f>=ROUNDDOWN({0},0)</f>
      </c>
      <c r="O1107" s="4"/>
      <c r="P1107" s="5"/>
      <c r="Q1107" s="4"/>
      <c r="R1107" s="6"/>
      <c r="S1107" s="4"/>
      <c r="T1107" s="6"/>
      <c r="U1107" s="5"/>
      <c r="V1107" s="5"/>
      <c r="W1107" s="4"/>
      <c r="X1107" s="6"/>
      <c r="Y1107" s="4"/>
      <c r="Z1107" s="6"/>
      <c r="AA1107" s="5"/>
      <c r="AB1107" s="5"/>
      <c r="AC1107" s="4"/>
      <c r="AD1107" s="6"/>
      <c r="AE1107" s="4"/>
      <c r="AF1107" s="6"/>
      <c r="AG1107" s="5"/>
      <c r="AH1107" s="5"/>
      <c r="AI1107" s="4"/>
      <c r="AJ1107" s="6"/>
      <c r="AK1107" s="4"/>
      <c r="AL1107" s="6"/>
      <c r="AM1107" s="5"/>
      <c r="AN1107" s="5"/>
      <c r="AO1107" s="4"/>
      <c r="AP1107" s="6"/>
      <c r="AQ1107" s="4"/>
      <c r="AR1107" s="6"/>
      <c r="AS1107" s="5"/>
      <c r="AT1107" s="5"/>
      <c r="AU1107" s="4"/>
      <c r="AV1107" s="6"/>
      <c r="AW1107" s="4"/>
      <c r="AX1107" s="6"/>
      <c r="AY1107" s="5"/>
      <c r="AZ1107" s="5"/>
      <c r="BA1107" s="4"/>
      <c r="BB1107" s="6"/>
      <c r="BC1107" s="4"/>
      <c r="BD1107" s="6"/>
      <c r="BE1107" s="5"/>
      <c r="BF1107" s="5"/>
      <c r="BG1107" s="4"/>
      <c r="BH1107" s="6"/>
      <c r="BI1107" s="4"/>
      <c r="BJ1107" s="6"/>
      <c r="BK1107" s="5"/>
      <c r="BL1107" s="5"/>
      <c r="BM1107" s="4"/>
      <c r="BN1107" s="6"/>
      <c r="BO1107" s="4"/>
      <c r="BP1107" s="6"/>
      <c r="BQ1107" s="5"/>
      <c r="BR1107" s="5"/>
      <c r="BS1107" s="4"/>
      <c r="BT1107" s="6"/>
      <c r="BU1107" s="4"/>
      <c r="BV1107" s="6"/>
      <c r="BW1107" s="5"/>
      <c r="BX1107" s="5"/>
      <c r="BY1107" s="4"/>
      <c r="BZ1107" s="6"/>
      <c r="CA1107" s="4"/>
      <c r="CB1107" s="6"/>
      <c r="CC1107" s="5"/>
      <c r="CD1107" s="5"/>
      <c r="CE1107" s="4"/>
      <c r="CF1107" s="6"/>
      <c r="CG1107" s="4"/>
      <c r="CH1107" s="6"/>
      <c r="CI1107" s="5"/>
      <c r="CJ1107" s="5"/>
      <c r="CK1107" s="4"/>
      <c r="CL1107" s="6"/>
      <c r="CM1107" s="4"/>
      <c r="CN1107" s="6"/>
      <c r="CO1107" s="5"/>
      <c r="CP1107" s="5"/>
      <c r="CQ1107" s="4"/>
      <c r="CR1107" s="6"/>
      <c r="CS1107" s="4"/>
      <c r="CT1107" s="6"/>
      <c r="CU1107" s="5"/>
      <c r="CV1107" s="5"/>
      <c r="CW1107" s="4"/>
      <c r="CX1107" s="6"/>
      <c r="CY1107" s="4"/>
      <c r="CZ1107" s="6"/>
      <c r="DA1107" s="5"/>
      <c r="DB1107" s="5"/>
      <c r="DC1107" s="4"/>
      <c r="DD1107" s="6"/>
      <c r="DE1107" s="4"/>
      <c r="DF1107" s="6"/>
      <c r="DG1107" s="5"/>
      <c r="DH1107" s="5"/>
      <c r="DI1107" s="4"/>
      <c r="DJ1107" s="6"/>
      <c r="DK1107" s="4"/>
      <c r="DL1107" s="6"/>
      <c r="DM1107" s="5"/>
      <c r="DN1107" s="5"/>
      <c r="DO1107" s="4"/>
      <c r="DP1107" s="6"/>
      <c r="DQ1107" s="4"/>
      <c r="DR1107" s="6"/>
      <c r="DS1107" s="5"/>
      <c r="DT1107" s="5"/>
      <c r="DU1107" s="4"/>
      <c r="DV1107" s="6"/>
      <c r="DW1107" s="4"/>
      <c r="DX1107" s="6"/>
      <c r="DY1107" s="5"/>
      <c r="DZ1107" s="5"/>
      <c r="EA1107" s="4"/>
      <c r="EB1107" s="6"/>
      <c r="EC1107" s="4"/>
      <c r="ED1107" s="6"/>
      <c r="EE1107" s="5"/>
      <c r="EF1107" s="5"/>
      <c r="EG1107" s="4"/>
      <c r="EH1107" s="6"/>
      <c r="EI1107" s="4"/>
      <c r="EJ1107" s="6"/>
      <c r="EK1107" s="5"/>
      <c r="EL1107" s="5"/>
      <c r="EM1107" s="4"/>
      <c r="EN1107" s="6"/>
      <c r="EO1107" s="4"/>
      <c r="EP1107" s="6"/>
      <c r="EQ1107" s="5"/>
      <c r="ER1107" s="5"/>
      <c r="ES1107" s="4"/>
      <c r="ET1107" s="6"/>
      <c r="EU1107" s="4"/>
      <c r="EV1107" s="6"/>
      <c r="EW1107" s="5"/>
      <c r="EX1107" s="5"/>
      <c r="EY1107" s="4"/>
      <c r="EZ1107" s="6"/>
      <c r="FA1107" s="4"/>
      <c r="FB1107" s="6"/>
      <c r="FC1107" s="5"/>
      <c r="FD1107" s="5"/>
      <c r="FE1107" s="4"/>
      <c r="FF1107" s="6"/>
      <c r="FG1107" s="4"/>
      <c r="FH1107" s="6"/>
      <c r="FI1107" s="5"/>
      <c r="FJ1107" s="5"/>
      <c r="FK1107" s="4"/>
      <c r="FL1107" s="6"/>
      <c r="FM1107" s="4"/>
      <c r="FN1107" s="6"/>
      <c r="FO1107" s="5"/>
      <c r="FP1107" s="5"/>
      <c r="FQ1107" s="4"/>
      <c r="FR1107" s="6"/>
      <c r="FS1107" s="4"/>
      <c r="FT1107" s="6"/>
      <c r="FU1107" s="5"/>
      <c r="FV1107" s="5"/>
      <c r="FW1107" s="4"/>
      <c r="FX1107" s="6"/>
      <c r="FY1107" s="4"/>
      <c r="FZ1107" s="6"/>
      <c r="GA1107" s="5"/>
      <c r="GB1107" s="5"/>
      <c r="GC1107" s="4"/>
      <c r="GD1107" s="6"/>
      <c r="GE1107" s="4"/>
      <c r="GF1107" s="6"/>
      <c r="GG1107" s="5"/>
      <c r="GH1107" s="5"/>
      <c r="GI1107" s="4"/>
      <c r="GJ1107" s="6"/>
      <c r="GK1107" s="4"/>
      <c r="GL1107" s="6"/>
      <c r="GM1107" s="5"/>
      <c r="GN1107" s="5"/>
      <c r="GO1107" s="4"/>
      <c r="GP1107" s="6"/>
      <c r="GQ1107" s="4"/>
      <c r="GR1107" s="6"/>
      <c r="GS1107" s="5"/>
      <c r="GT1107" s="5"/>
      <c r="GU1107" s="4"/>
      <c r="GV1107" s="6"/>
      <c r="GW1107" s="4"/>
      <c r="GX1107" s="6"/>
      <c r="GY1107" s="5"/>
      <c r="GZ1107" s="5"/>
      <c r="HA1107" s="4"/>
      <c r="HB1107" s="6"/>
      <c r="HC1107" s="4"/>
      <c r="HD1107" s="6"/>
      <c r="HE1107" s="5"/>
      <c r="HF1107" s="5"/>
      <c r="HG1107" s="4"/>
      <c r="HH1107" s="6"/>
      <c r="HI1107" s="4"/>
      <c r="HJ1107" s="6"/>
      <c r="HK1107" s="5"/>
      <c r="HL1107" s="5"/>
      <c r="HM1107" s="4"/>
      <c r="HN1107" s="6"/>
      <c r="HO1107" s="4"/>
      <c r="HP1107" s="6"/>
      <c r="HQ1107" s="5"/>
      <c r="HR1107" s="5"/>
      <c r="HS1107" s="4"/>
      <c r="HT1107" s="6"/>
      <c r="HU1107" s="4"/>
      <c r="HV1107" s="6"/>
      <c r="HW1107" s="5"/>
      <c r="HX1107" s="5"/>
      <c r="HY1107" s="4"/>
      <c r="HZ1107" s="6"/>
      <c r="IA1107" s="4"/>
      <c r="IB1107" s="6"/>
      <c r="IC1107" s="5"/>
      <c r="ID1107" s="5"/>
      <c r="IE1107" s="4"/>
      <c r="IF1107" s="6"/>
      <c r="IG1107" s="4"/>
      <c r="IH1107" s="6"/>
      <c r="II1107" s="5"/>
      <c r="IJ1107" s="5"/>
      <c r="IK1107" s="4"/>
      <c r="IL1107" s="6"/>
      <c r="IM1107" s="4"/>
      <c r="IN1107" s="6"/>
      <c r="IO1107" s="5"/>
      <c r="IP1107" s="5"/>
      <c r="IQ1107" s="4"/>
      <c r="IR1107" s="6"/>
      <c r="IS1107" s="4"/>
      <c r="IT1107" s="6"/>
      <c r="IU1107" s="5"/>
      <c r="IV1107" s="5"/>
      <c r="IW1107" s="4"/>
      <c r="IX1107" s="6"/>
      <c r="IY1107" s="4"/>
      <c r="IZ1107" s="6"/>
      <c r="JA1107" s="5"/>
      <c r="JB1107" s="5"/>
      <c r="JC1107" s="4"/>
      <c r="JD1107" s="6"/>
      <c r="JE1107" s="4"/>
      <c r="JF1107" s="6"/>
      <c r="JG1107" s="5"/>
      <c r="JH1107" s="5"/>
      <c r="JI1107" s="4"/>
      <c r="JJ1107" s="6"/>
      <c r="JK1107" s="4"/>
      <c r="JL1107" s="6"/>
      <c r="JM1107" s="5"/>
      <c r="JN1107" s="5"/>
      <c r="JO1107" s="4"/>
      <c r="JP1107" s="6"/>
      <c r="JQ1107" s="4"/>
      <c r="JR1107" s="6"/>
      <c r="JS1107" s="5"/>
      <c r="JT1107" s="5"/>
      <c r="JU1107" s="4"/>
      <c r="JV1107" s="6"/>
      <c r="JW1107" s="4"/>
      <c r="JX1107" s="6"/>
      <c r="JY1107" s="5"/>
      <c r="JZ1107" s="5"/>
      <c r="KA1107" s="4"/>
      <c r="KB1107" s="6"/>
      <c r="KC1107" s="4"/>
      <c r="KD1107" s="6"/>
      <c r="KE1107" s="5"/>
      <c r="KF1107" s="5"/>
      <c r="KG1107" s="4"/>
      <c r="KH1107" s="6"/>
      <c r="KI1107" s="4"/>
      <c r="KJ1107" s="6"/>
      <c r="KK1107" s="5"/>
      <c r="KL1107" s="5"/>
    </row>
    <row r="1108">
      <c r="A1108" s="3" t="s">
        <v>85</v>
      </c>
      <c r="B1108" s="3" t="s">
        <v>1233</v>
      </c>
      <c r="C1108" s="3" t="s">
        <v>547</v>
      </c>
      <c r="D1108" s="3" t="s">
        <v>712</v>
      </c>
      <c r="E1108" s="3" t="s">
        <v>1234</v>
      </c>
      <c r="F1108" s="3" t="s">
        <v>104</v>
      </c>
      <c r="G1108" s="3" t="s">
        <v>104</v>
      </c>
      <c r="H1108" s="3" t="s">
        <v>104</v>
      </c>
      <c r="I1108" s="4"/>
      <c r="J1108" s="4">
        <f>=ROUNDDOWN({0},0)</f>
      </c>
      <c r="K1108" s="4"/>
      <c r="L1108" s="5"/>
      <c r="M1108" s="4"/>
      <c r="N1108" s="4">
        <f>=ROUNDDOWN({0},0)</f>
      </c>
      <c r="O1108" s="4"/>
      <c r="P1108" s="5"/>
      <c r="Q1108" s="4"/>
      <c r="R1108" s="6"/>
      <c r="S1108" s="4"/>
      <c r="T1108" s="6"/>
      <c r="U1108" s="5"/>
      <c r="V1108" s="5"/>
      <c r="W1108" s="4"/>
      <c r="X1108" s="6"/>
      <c r="Y1108" s="4"/>
      <c r="Z1108" s="6"/>
      <c r="AA1108" s="5"/>
      <c r="AB1108" s="5"/>
      <c r="AC1108" s="4"/>
      <c r="AD1108" s="6"/>
      <c r="AE1108" s="4"/>
      <c r="AF1108" s="6"/>
      <c r="AG1108" s="5"/>
      <c r="AH1108" s="5"/>
      <c r="AI1108" s="4"/>
      <c r="AJ1108" s="6"/>
      <c r="AK1108" s="4"/>
      <c r="AL1108" s="6"/>
      <c r="AM1108" s="5"/>
      <c r="AN1108" s="5"/>
      <c r="AO1108" s="4"/>
      <c r="AP1108" s="6"/>
      <c r="AQ1108" s="4"/>
      <c r="AR1108" s="6"/>
      <c r="AS1108" s="5"/>
      <c r="AT1108" s="5"/>
      <c r="AU1108" s="4"/>
      <c r="AV1108" s="6"/>
      <c r="AW1108" s="4"/>
      <c r="AX1108" s="6"/>
      <c r="AY1108" s="5"/>
      <c r="AZ1108" s="5"/>
      <c r="BA1108" s="4"/>
      <c r="BB1108" s="6"/>
      <c r="BC1108" s="4"/>
      <c r="BD1108" s="6"/>
      <c r="BE1108" s="5"/>
      <c r="BF1108" s="5"/>
      <c r="BG1108" s="4"/>
      <c r="BH1108" s="6"/>
      <c r="BI1108" s="4"/>
      <c r="BJ1108" s="6"/>
      <c r="BK1108" s="5"/>
      <c r="BL1108" s="5"/>
      <c r="BM1108" s="4"/>
      <c r="BN1108" s="6"/>
      <c r="BO1108" s="4"/>
      <c r="BP1108" s="6"/>
      <c r="BQ1108" s="5"/>
      <c r="BR1108" s="5"/>
      <c r="BS1108" s="4"/>
      <c r="BT1108" s="6"/>
      <c r="BU1108" s="4"/>
      <c r="BV1108" s="6"/>
      <c r="BW1108" s="5"/>
      <c r="BX1108" s="5"/>
      <c r="BY1108" s="4"/>
      <c r="BZ1108" s="6"/>
      <c r="CA1108" s="4"/>
      <c r="CB1108" s="6"/>
      <c r="CC1108" s="5"/>
      <c r="CD1108" s="5"/>
      <c r="CE1108" s="4"/>
      <c r="CF1108" s="6"/>
      <c r="CG1108" s="4"/>
      <c r="CH1108" s="6"/>
      <c r="CI1108" s="5"/>
      <c r="CJ1108" s="5"/>
      <c r="CK1108" s="4"/>
      <c r="CL1108" s="6"/>
      <c r="CM1108" s="4"/>
      <c r="CN1108" s="6"/>
      <c r="CO1108" s="5"/>
      <c r="CP1108" s="5"/>
      <c r="CQ1108" s="4"/>
      <c r="CR1108" s="6"/>
      <c r="CS1108" s="4"/>
      <c r="CT1108" s="6"/>
      <c r="CU1108" s="5"/>
      <c r="CV1108" s="5"/>
      <c r="CW1108" s="4"/>
      <c r="CX1108" s="6"/>
      <c r="CY1108" s="4"/>
      <c r="CZ1108" s="6"/>
      <c r="DA1108" s="5"/>
      <c r="DB1108" s="5"/>
      <c r="DC1108" s="4"/>
      <c r="DD1108" s="6"/>
      <c r="DE1108" s="4"/>
      <c r="DF1108" s="6"/>
      <c r="DG1108" s="5"/>
      <c r="DH1108" s="5"/>
      <c r="DI1108" s="4"/>
      <c r="DJ1108" s="6"/>
      <c r="DK1108" s="4"/>
      <c r="DL1108" s="6"/>
      <c r="DM1108" s="5"/>
      <c r="DN1108" s="5"/>
      <c r="DO1108" s="4"/>
      <c r="DP1108" s="6"/>
      <c r="DQ1108" s="4"/>
      <c r="DR1108" s="6"/>
      <c r="DS1108" s="5"/>
      <c r="DT1108" s="5"/>
      <c r="DU1108" s="4"/>
      <c r="DV1108" s="6"/>
      <c r="DW1108" s="4"/>
      <c r="DX1108" s="6"/>
      <c r="DY1108" s="5"/>
      <c r="DZ1108" s="5"/>
      <c r="EA1108" s="4"/>
      <c r="EB1108" s="6"/>
      <c r="EC1108" s="4"/>
      <c r="ED1108" s="6"/>
      <c r="EE1108" s="5"/>
      <c r="EF1108" s="5"/>
      <c r="EG1108" s="4"/>
      <c r="EH1108" s="6"/>
      <c r="EI1108" s="4"/>
      <c r="EJ1108" s="6"/>
      <c r="EK1108" s="5"/>
      <c r="EL1108" s="5"/>
      <c r="EM1108" s="4"/>
      <c r="EN1108" s="6"/>
      <c r="EO1108" s="4"/>
      <c r="EP1108" s="6"/>
      <c r="EQ1108" s="5"/>
      <c r="ER1108" s="5"/>
      <c r="ES1108" s="4"/>
      <c r="ET1108" s="6"/>
      <c r="EU1108" s="4"/>
      <c r="EV1108" s="6"/>
      <c r="EW1108" s="5"/>
      <c r="EX1108" s="5"/>
      <c r="EY1108" s="4"/>
      <c r="EZ1108" s="6"/>
      <c r="FA1108" s="4"/>
      <c r="FB1108" s="6"/>
      <c r="FC1108" s="5"/>
      <c r="FD1108" s="5"/>
      <c r="FE1108" s="4"/>
      <c r="FF1108" s="6"/>
      <c r="FG1108" s="4"/>
      <c r="FH1108" s="6"/>
      <c r="FI1108" s="5"/>
      <c r="FJ1108" s="5"/>
      <c r="FK1108" s="4"/>
      <c r="FL1108" s="6"/>
      <c r="FM1108" s="4"/>
      <c r="FN1108" s="6"/>
      <c r="FO1108" s="5"/>
      <c r="FP1108" s="5"/>
      <c r="FQ1108" s="4"/>
      <c r="FR1108" s="6"/>
      <c r="FS1108" s="4"/>
      <c r="FT1108" s="6"/>
      <c r="FU1108" s="5"/>
      <c r="FV1108" s="5"/>
      <c r="FW1108" s="4"/>
      <c r="FX1108" s="6"/>
      <c r="FY1108" s="4"/>
      <c r="FZ1108" s="6"/>
      <c r="GA1108" s="5"/>
      <c r="GB1108" s="5"/>
      <c r="GC1108" s="4"/>
      <c r="GD1108" s="6"/>
      <c r="GE1108" s="4"/>
      <c r="GF1108" s="6"/>
      <c r="GG1108" s="5"/>
      <c r="GH1108" s="5"/>
      <c r="GI1108" s="4"/>
      <c r="GJ1108" s="6"/>
      <c r="GK1108" s="4"/>
      <c r="GL1108" s="6"/>
      <c r="GM1108" s="5"/>
      <c r="GN1108" s="5"/>
      <c r="GO1108" s="4"/>
      <c r="GP1108" s="6"/>
      <c r="GQ1108" s="4"/>
      <c r="GR1108" s="6"/>
      <c r="GS1108" s="5"/>
      <c r="GT1108" s="5"/>
      <c r="GU1108" s="4"/>
      <c r="GV1108" s="6"/>
      <c r="GW1108" s="4"/>
      <c r="GX1108" s="6"/>
      <c r="GY1108" s="5"/>
      <c r="GZ1108" s="5"/>
      <c r="HA1108" s="4"/>
      <c r="HB1108" s="6"/>
      <c r="HC1108" s="4"/>
      <c r="HD1108" s="6"/>
      <c r="HE1108" s="5"/>
      <c r="HF1108" s="5"/>
      <c r="HG1108" s="4"/>
      <c r="HH1108" s="6"/>
      <c r="HI1108" s="4"/>
      <c r="HJ1108" s="6"/>
      <c r="HK1108" s="5"/>
      <c r="HL1108" s="5"/>
      <c r="HM1108" s="4"/>
      <c r="HN1108" s="6"/>
      <c r="HO1108" s="4"/>
      <c r="HP1108" s="6"/>
      <c r="HQ1108" s="5"/>
      <c r="HR1108" s="5"/>
      <c r="HS1108" s="4"/>
      <c r="HT1108" s="6"/>
      <c r="HU1108" s="4"/>
      <c r="HV1108" s="6"/>
      <c r="HW1108" s="5"/>
      <c r="HX1108" s="5"/>
      <c r="HY1108" s="4"/>
      <c r="HZ1108" s="6"/>
      <c r="IA1108" s="4"/>
      <c r="IB1108" s="6"/>
      <c r="IC1108" s="5"/>
      <c r="ID1108" s="5"/>
      <c r="IE1108" s="4"/>
      <c r="IF1108" s="6"/>
      <c r="IG1108" s="4"/>
      <c r="IH1108" s="6"/>
      <c r="II1108" s="5"/>
      <c r="IJ1108" s="5"/>
      <c r="IK1108" s="4"/>
      <c r="IL1108" s="6"/>
      <c r="IM1108" s="4"/>
      <c r="IN1108" s="6"/>
      <c r="IO1108" s="5"/>
      <c r="IP1108" s="5"/>
      <c r="IQ1108" s="4"/>
      <c r="IR1108" s="6"/>
      <c r="IS1108" s="4"/>
      <c r="IT1108" s="6"/>
      <c r="IU1108" s="5"/>
      <c r="IV1108" s="5"/>
      <c r="IW1108" s="4"/>
      <c r="IX1108" s="6"/>
      <c r="IY1108" s="4"/>
      <c r="IZ1108" s="6"/>
      <c r="JA1108" s="5"/>
      <c r="JB1108" s="5"/>
      <c r="JC1108" s="4"/>
      <c r="JD1108" s="6"/>
      <c r="JE1108" s="4"/>
      <c r="JF1108" s="6"/>
      <c r="JG1108" s="5"/>
      <c r="JH1108" s="5"/>
      <c r="JI1108" s="4"/>
      <c r="JJ1108" s="6"/>
      <c r="JK1108" s="4"/>
      <c r="JL1108" s="6"/>
      <c r="JM1108" s="5"/>
      <c r="JN1108" s="5"/>
      <c r="JO1108" s="4"/>
      <c r="JP1108" s="6"/>
      <c r="JQ1108" s="4"/>
      <c r="JR1108" s="6"/>
      <c r="JS1108" s="5"/>
      <c r="JT1108" s="5"/>
      <c r="JU1108" s="4"/>
      <c r="JV1108" s="6"/>
      <c r="JW1108" s="4"/>
      <c r="JX1108" s="6"/>
      <c r="JY1108" s="5"/>
      <c r="JZ1108" s="5"/>
      <c r="KA1108" s="4"/>
      <c r="KB1108" s="6"/>
      <c r="KC1108" s="4"/>
      <c r="KD1108" s="6"/>
      <c r="KE1108" s="5"/>
      <c r="KF1108" s="5"/>
      <c r="KG1108" s="4"/>
      <c r="KH1108" s="6"/>
      <c r="KI1108" s="4"/>
      <c r="KJ1108" s="6"/>
      <c r="KK1108" s="5"/>
      <c r="KL1108" s="5"/>
    </row>
    <row r="1109">
      <c r="A1109" s="3" t="s">
        <v>85</v>
      </c>
      <c r="B1109" s="3" t="s">
        <v>1233</v>
      </c>
      <c r="C1109" s="3" t="s">
        <v>547</v>
      </c>
      <c r="D1109" s="3" t="s">
        <v>712</v>
      </c>
      <c r="E1109" s="3" t="s">
        <v>1235</v>
      </c>
      <c r="F1109" s="3" t="s">
        <v>104</v>
      </c>
      <c r="G1109" s="3" t="s">
        <v>104</v>
      </c>
      <c r="H1109" s="3" t="s">
        <v>104</v>
      </c>
      <c r="I1109" s="4"/>
      <c r="J1109" s="4">
        <f>=ROUNDDOWN({0},0)</f>
      </c>
      <c r="K1109" s="4"/>
      <c r="L1109" s="5"/>
      <c r="M1109" s="4"/>
      <c r="N1109" s="4">
        <f>=ROUNDDOWN({0},0)</f>
      </c>
      <c r="O1109" s="4"/>
      <c r="P1109" s="5"/>
      <c r="Q1109" s="4"/>
      <c r="R1109" s="6"/>
      <c r="S1109" s="4"/>
      <c r="T1109" s="6"/>
      <c r="U1109" s="5"/>
      <c r="V1109" s="5"/>
      <c r="W1109" s="4"/>
      <c r="X1109" s="6"/>
      <c r="Y1109" s="4"/>
      <c r="Z1109" s="6"/>
      <c r="AA1109" s="5"/>
      <c r="AB1109" s="5"/>
      <c r="AC1109" s="4"/>
      <c r="AD1109" s="6"/>
      <c r="AE1109" s="4"/>
      <c r="AF1109" s="6"/>
      <c r="AG1109" s="5"/>
      <c r="AH1109" s="5"/>
      <c r="AI1109" s="4"/>
      <c r="AJ1109" s="6"/>
      <c r="AK1109" s="4"/>
      <c r="AL1109" s="6"/>
      <c r="AM1109" s="5"/>
      <c r="AN1109" s="5"/>
      <c r="AO1109" s="4"/>
      <c r="AP1109" s="6"/>
      <c r="AQ1109" s="4"/>
      <c r="AR1109" s="6"/>
      <c r="AS1109" s="5"/>
      <c r="AT1109" s="5"/>
      <c r="AU1109" s="4"/>
      <c r="AV1109" s="6"/>
      <c r="AW1109" s="4"/>
      <c r="AX1109" s="6"/>
      <c r="AY1109" s="5"/>
      <c r="AZ1109" s="5"/>
      <c r="BA1109" s="4"/>
      <c r="BB1109" s="6"/>
      <c r="BC1109" s="4"/>
      <c r="BD1109" s="6"/>
      <c r="BE1109" s="5"/>
      <c r="BF1109" s="5"/>
      <c r="BG1109" s="4"/>
      <c r="BH1109" s="6"/>
      <c r="BI1109" s="4"/>
      <c r="BJ1109" s="6"/>
      <c r="BK1109" s="5"/>
      <c r="BL1109" s="5"/>
      <c r="BM1109" s="4"/>
      <c r="BN1109" s="6"/>
      <c r="BO1109" s="4"/>
      <c r="BP1109" s="6"/>
      <c r="BQ1109" s="5"/>
      <c r="BR1109" s="5"/>
      <c r="BS1109" s="4"/>
      <c r="BT1109" s="6"/>
      <c r="BU1109" s="4"/>
      <c r="BV1109" s="6"/>
      <c r="BW1109" s="5"/>
      <c r="BX1109" s="5"/>
      <c r="BY1109" s="4"/>
      <c r="BZ1109" s="6"/>
      <c r="CA1109" s="4"/>
      <c r="CB1109" s="6"/>
      <c r="CC1109" s="5"/>
      <c r="CD1109" s="5"/>
      <c r="CE1109" s="4"/>
      <c r="CF1109" s="6"/>
      <c r="CG1109" s="4"/>
      <c r="CH1109" s="6"/>
      <c r="CI1109" s="5"/>
      <c r="CJ1109" s="5"/>
      <c r="CK1109" s="4"/>
      <c r="CL1109" s="6"/>
      <c r="CM1109" s="4"/>
      <c r="CN1109" s="6"/>
      <c r="CO1109" s="5"/>
      <c r="CP1109" s="5"/>
      <c r="CQ1109" s="4"/>
      <c r="CR1109" s="6"/>
      <c r="CS1109" s="4"/>
      <c r="CT1109" s="6"/>
      <c r="CU1109" s="5"/>
      <c r="CV1109" s="5"/>
      <c r="CW1109" s="4"/>
      <c r="CX1109" s="6"/>
      <c r="CY1109" s="4"/>
      <c r="CZ1109" s="6"/>
      <c r="DA1109" s="5"/>
      <c r="DB1109" s="5"/>
      <c r="DC1109" s="4"/>
      <c r="DD1109" s="6"/>
      <c r="DE1109" s="4"/>
      <c r="DF1109" s="6"/>
      <c r="DG1109" s="5"/>
      <c r="DH1109" s="5"/>
      <c r="DI1109" s="4"/>
      <c r="DJ1109" s="6"/>
      <c r="DK1109" s="4"/>
      <c r="DL1109" s="6"/>
      <c r="DM1109" s="5"/>
      <c r="DN1109" s="5"/>
      <c r="DO1109" s="4"/>
      <c r="DP1109" s="6"/>
      <c r="DQ1109" s="4"/>
      <c r="DR1109" s="6"/>
      <c r="DS1109" s="5"/>
      <c r="DT1109" s="5"/>
      <c r="DU1109" s="4"/>
      <c r="DV1109" s="6"/>
      <c r="DW1109" s="4"/>
      <c r="DX1109" s="6"/>
      <c r="DY1109" s="5"/>
      <c r="DZ1109" s="5"/>
      <c r="EA1109" s="4"/>
      <c r="EB1109" s="6"/>
      <c r="EC1109" s="4"/>
      <c r="ED1109" s="6"/>
      <c r="EE1109" s="5"/>
      <c r="EF1109" s="5"/>
      <c r="EG1109" s="4"/>
      <c r="EH1109" s="6"/>
      <c r="EI1109" s="4"/>
      <c r="EJ1109" s="6"/>
      <c r="EK1109" s="5"/>
      <c r="EL1109" s="5"/>
      <c r="EM1109" s="4"/>
      <c r="EN1109" s="6"/>
      <c r="EO1109" s="4"/>
      <c r="EP1109" s="6"/>
      <c r="EQ1109" s="5"/>
      <c r="ER1109" s="5"/>
      <c r="ES1109" s="4"/>
      <c r="ET1109" s="6"/>
      <c r="EU1109" s="4"/>
      <c r="EV1109" s="6"/>
      <c r="EW1109" s="5"/>
      <c r="EX1109" s="5"/>
      <c r="EY1109" s="4"/>
      <c r="EZ1109" s="6"/>
      <c r="FA1109" s="4"/>
      <c r="FB1109" s="6"/>
      <c r="FC1109" s="5"/>
      <c r="FD1109" s="5"/>
      <c r="FE1109" s="4"/>
      <c r="FF1109" s="6"/>
      <c r="FG1109" s="4"/>
      <c r="FH1109" s="6"/>
      <c r="FI1109" s="5"/>
      <c r="FJ1109" s="5"/>
      <c r="FK1109" s="4"/>
      <c r="FL1109" s="6"/>
      <c r="FM1109" s="4"/>
      <c r="FN1109" s="6"/>
      <c r="FO1109" s="5"/>
      <c r="FP1109" s="5"/>
      <c r="FQ1109" s="4"/>
      <c r="FR1109" s="6"/>
      <c r="FS1109" s="4"/>
      <c r="FT1109" s="6"/>
      <c r="FU1109" s="5"/>
      <c r="FV1109" s="5"/>
      <c r="FW1109" s="4"/>
      <c r="FX1109" s="6"/>
      <c r="FY1109" s="4"/>
      <c r="FZ1109" s="6"/>
      <c r="GA1109" s="5"/>
      <c r="GB1109" s="5"/>
      <c r="GC1109" s="4"/>
      <c r="GD1109" s="6"/>
      <c r="GE1109" s="4"/>
      <c r="GF1109" s="6"/>
      <c r="GG1109" s="5"/>
      <c r="GH1109" s="5"/>
      <c r="GI1109" s="4"/>
      <c r="GJ1109" s="6"/>
      <c r="GK1109" s="4"/>
      <c r="GL1109" s="6"/>
      <c r="GM1109" s="5"/>
      <c r="GN1109" s="5"/>
      <c r="GO1109" s="4"/>
      <c r="GP1109" s="6"/>
      <c r="GQ1109" s="4"/>
      <c r="GR1109" s="6"/>
      <c r="GS1109" s="5"/>
      <c r="GT1109" s="5"/>
      <c r="GU1109" s="4"/>
      <c r="GV1109" s="6"/>
      <c r="GW1109" s="4"/>
      <c r="GX1109" s="6"/>
      <c r="GY1109" s="5"/>
      <c r="GZ1109" s="5"/>
      <c r="HA1109" s="4"/>
      <c r="HB1109" s="6"/>
      <c r="HC1109" s="4"/>
      <c r="HD1109" s="6"/>
      <c r="HE1109" s="5"/>
      <c r="HF1109" s="5"/>
      <c r="HG1109" s="4"/>
      <c r="HH1109" s="6"/>
      <c r="HI1109" s="4"/>
      <c r="HJ1109" s="6"/>
      <c r="HK1109" s="5"/>
      <c r="HL1109" s="5"/>
      <c r="HM1109" s="4"/>
      <c r="HN1109" s="6"/>
      <c r="HO1109" s="4"/>
      <c r="HP1109" s="6"/>
      <c r="HQ1109" s="5"/>
      <c r="HR1109" s="5"/>
      <c r="HS1109" s="4"/>
      <c r="HT1109" s="6"/>
      <c r="HU1109" s="4"/>
      <c r="HV1109" s="6"/>
      <c r="HW1109" s="5"/>
      <c r="HX1109" s="5"/>
      <c r="HY1109" s="4"/>
      <c r="HZ1109" s="6"/>
      <c r="IA1109" s="4"/>
      <c r="IB1109" s="6"/>
      <c r="IC1109" s="5"/>
      <c r="ID1109" s="5"/>
      <c r="IE1109" s="4"/>
      <c r="IF1109" s="6"/>
      <c r="IG1109" s="4"/>
      <c r="IH1109" s="6"/>
      <c r="II1109" s="5"/>
      <c r="IJ1109" s="5"/>
      <c r="IK1109" s="4"/>
      <c r="IL1109" s="6"/>
      <c r="IM1109" s="4"/>
      <c r="IN1109" s="6"/>
      <c r="IO1109" s="5"/>
      <c r="IP1109" s="5"/>
      <c r="IQ1109" s="4"/>
      <c r="IR1109" s="6"/>
      <c r="IS1109" s="4"/>
      <c r="IT1109" s="6"/>
      <c r="IU1109" s="5"/>
      <c r="IV1109" s="5"/>
      <c r="IW1109" s="4"/>
      <c r="IX1109" s="6"/>
      <c r="IY1109" s="4"/>
      <c r="IZ1109" s="6"/>
      <c r="JA1109" s="5"/>
      <c r="JB1109" s="5"/>
      <c r="JC1109" s="4"/>
      <c r="JD1109" s="6"/>
      <c r="JE1109" s="4"/>
      <c r="JF1109" s="6"/>
      <c r="JG1109" s="5"/>
      <c r="JH1109" s="5"/>
      <c r="JI1109" s="4"/>
      <c r="JJ1109" s="6"/>
      <c r="JK1109" s="4"/>
      <c r="JL1109" s="6"/>
      <c r="JM1109" s="5"/>
      <c r="JN1109" s="5"/>
      <c r="JO1109" s="4"/>
      <c r="JP1109" s="6"/>
      <c r="JQ1109" s="4"/>
      <c r="JR1109" s="6"/>
      <c r="JS1109" s="5"/>
      <c r="JT1109" s="5"/>
      <c r="JU1109" s="4"/>
      <c r="JV1109" s="6"/>
      <c r="JW1109" s="4"/>
      <c r="JX1109" s="6"/>
      <c r="JY1109" s="5"/>
      <c r="JZ1109" s="5"/>
      <c r="KA1109" s="4"/>
      <c r="KB1109" s="6"/>
      <c r="KC1109" s="4"/>
      <c r="KD1109" s="6"/>
      <c r="KE1109" s="5"/>
      <c r="KF1109" s="5"/>
      <c r="KG1109" s="4"/>
      <c r="KH1109" s="6"/>
      <c r="KI1109" s="4"/>
      <c r="KJ1109" s="6"/>
      <c r="KK1109" s="5"/>
      <c r="KL1109" s="5"/>
    </row>
    <row r="1110">
      <c r="A1110" s="3" t="s">
        <v>85</v>
      </c>
      <c r="B1110" s="3" t="s">
        <v>1233</v>
      </c>
      <c r="C1110" s="3" t="s">
        <v>547</v>
      </c>
      <c r="D1110" s="3" t="s">
        <v>712</v>
      </c>
      <c r="E1110" s="3" t="s">
        <v>1236</v>
      </c>
      <c r="F1110" s="3" t="s">
        <v>104</v>
      </c>
      <c r="G1110" s="3" t="s">
        <v>104</v>
      </c>
      <c r="H1110" s="3" t="s">
        <v>104</v>
      </c>
      <c r="I1110" s="4"/>
      <c r="J1110" s="4">
        <f>=ROUNDDOWN({0},0)</f>
      </c>
      <c r="K1110" s="4"/>
      <c r="L1110" s="5"/>
      <c r="M1110" s="4"/>
      <c r="N1110" s="4">
        <f>=ROUNDDOWN({0},0)</f>
      </c>
      <c r="O1110" s="4"/>
      <c r="P1110" s="5"/>
      <c r="Q1110" s="4"/>
      <c r="R1110" s="6"/>
      <c r="S1110" s="4"/>
      <c r="T1110" s="6"/>
      <c r="U1110" s="5"/>
      <c r="V1110" s="5"/>
      <c r="W1110" s="4"/>
      <c r="X1110" s="6"/>
      <c r="Y1110" s="4"/>
      <c r="Z1110" s="6"/>
      <c r="AA1110" s="5"/>
      <c r="AB1110" s="5"/>
      <c r="AC1110" s="4"/>
      <c r="AD1110" s="6"/>
      <c r="AE1110" s="4"/>
      <c r="AF1110" s="6"/>
      <c r="AG1110" s="5"/>
      <c r="AH1110" s="5"/>
      <c r="AI1110" s="4"/>
      <c r="AJ1110" s="6"/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  <c r="AU1110" s="4"/>
      <c r="AV1110" s="6"/>
      <c r="AW1110" s="4"/>
      <c r="AX1110" s="6"/>
      <c r="AY1110" s="5"/>
      <c r="AZ1110" s="5"/>
      <c r="BA1110" s="4"/>
      <c r="BB1110" s="6"/>
      <c r="BC1110" s="4"/>
      <c r="BD1110" s="6"/>
      <c r="BE1110" s="5"/>
      <c r="BF1110" s="5"/>
      <c r="BG1110" s="4"/>
      <c r="BH1110" s="6"/>
      <c r="BI1110" s="4"/>
      <c r="BJ1110" s="6"/>
      <c r="BK1110" s="5"/>
      <c r="BL1110" s="5"/>
      <c r="BM1110" s="4"/>
      <c r="BN1110" s="6"/>
      <c r="BO1110" s="4"/>
      <c r="BP1110" s="6"/>
      <c r="BQ1110" s="5"/>
      <c r="BR1110" s="5"/>
      <c r="BS1110" s="4"/>
      <c r="BT1110" s="6"/>
      <c r="BU1110" s="4"/>
      <c r="BV1110" s="6"/>
      <c r="BW1110" s="5"/>
      <c r="BX1110" s="5"/>
      <c r="BY1110" s="4"/>
      <c r="BZ1110" s="6"/>
      <c r="CA1110" s="4"/>
      <c r="CB1110" s="6"/>
      <c r="CC1110" s="5"/>
      <c r="CD1110" s="5"/>
      <c r="CE1110" s="4"/>
      <c r="CF1110" s="6"/>
      <c r="CG1110" s="4"/>
      <c r="CH1110" s="6"/>
      <c r="CI1110" s="5"/>
      <c r="CJ1110" s="5"/>
      <c r="CK1110" s="4"/>
      <c r="CL1110" s="6"/>
      <c r="CM1110" s="4"/>
      <c r="CN1110" s="6"/>
      <c r="CO1110" s="5"/>
      <c r="CP1110" s="5"/>
      <c r="CQ1110" s="4"/>
      <c r="CR1110" s="6"/>
      <c r="CS1110" s="4"/>
      <c r="CT1110" s="6"/>
      <c r="CU1110" s="5"/>
      <c r="CV1110" s="5"/>
      <c r="CW1110" s="4"/>
      <c r="CX1110" s="6"/>
      <c r="CY1110" s="4"/>
      <c r="CZ1110" s="6"/>
      <c r="DA1110" s="5"/>
      <c r="DB1110" s="5"/>
      <c r="DC1110" s="4"/>
      <c r="DD1110" s="6"/>
      <c r="DE1110" s="4"/>
      <c r="DF1110" s="6"/>
      <c r="DG1110" s="5"/>
      <c r="DH1110" s="5"/>
      <c r="DI1110" s="4"/>
      <c r="DJ1110" s="6"/>
      <c r="DK1110" s="4"/>
      <c r="DL1110" s="6"/>
      <c r="DM1110" s="5"/>
      <c r="DN1110" s="5"/>
      <c r="DO1110" s="4"/>
      <c r="DP1110" s="6"/>
      <c r="DQ1110" s="4"/>
      <c r="DR1110" s="6"/>
      <c r="DS1110" s="5"/>
      <c r="DT1110" s="5"/>
      <c r="DU1110" s="4"/>
      <c r="DV1110" s="6"/>
      <c r="DW1110" s="4"/>
      <c r="DX1110" s="6"/>
      <c r="DY1110" s="5"/>
      <c r="DZ1110" s="5"/>
      <c r="EA1110" s="4"/>
      <c r="EB1110" s="6"/>
      <c r="EC1110" s="4"/>
      <c r="ED1110" s="6"/>
      <c r="EE1110" s="5"/>
      <c r="EF1110" s="5"/>
      <c r="EG1110" s="4"/>
      <c r="EH1110" s="6"/>
      <c r="EI1110" s="4"/>
      <c r="EJ1110" s="6"/>
      <c r="EK1110" s="5"/>
      <c r="EL1110" s="5"/>
      <c r="EM1110" s="4"/>
      <c r="EN1110" s="6"/>
      <c r="EO1110" s="4"/>
      <c r="EP1110" s="6"/>
      <c r="EQ1110" s="5"/>
      <c r="ER1110" s="5"/>
      <c r="ES1110" s="4"/>
      <c r="ET1110" s="6"/>
      <c r="EU1110" s="4"/>
      <c r="EV1110" s="6"/>
      <c r="EW1110" s="5"/>
      <c r="EX1110" s="5"/>
      <c r="EY1110" s="4"/>
      <c r="EZ1110" s="6"/>
      <c r="FA1110" s="4"/>
      <c r="FB1110" s="6"/>
      <c r="FC1110" s="5"/>
      <c r="FD1110" s="5"/>
      <c r="FE1110" s="4"/>
      <c r="FF1110" s="6"/>
      <c r="FG1110" s="4"/>
      <c r="FH1110" s="6"/>
      <c r="FI1110" s="5"/>
      <c r="FJ1110" s="5"/>
      <c r="FK1110" s="4"/>
      <c r="FL1110" s="6"/>
      <c r="FM1110" s="4"/>
      <c r="FN1110" s="6"/>
      <c r="FO1110" s="5"/>
      <c r="FP1110" s="5"/>
      <c r="FQ1110" s="4"/>
      <c r="FR1110" s="6"/>
      <c r="FS1110" s="4"/>
      <c r="FT1110" s="6"/>
      <c r="FU1110" s="5"/>
      <c r="FV1110" s="5"/>
      <c r="FW1110" s="4"/>
      <c r="FX1110" s="6"/>
      <c r="FY1110" s="4"/>
      <c r="FZ1110" s="6"/>
      <c r="GA1110" s="5"/>
      <c r="GB1110" s="5"/>
      <c r="GC1110" s="4"/>
      <c r="GD1110" s="6"/>
      <c r="GE1110" s="4"/>
      <c r="GF1110" s="6"/>
      <c r="GG1110" s="5"/>
      <c r="GH1110" s="5"/>
      <c r="GI1110" s="4"/>
      <c r="GJ1110" s="6"/>
      <c r="GK1110" s="4"/>
      <c r="GL1110" s="6"/>
      <c r="GM1110" s="5"/>
      <c r="GN1110" s="5"/>
      <c r="GO1110" s="4"/>
      <c r="GP1110" s="6"/>
      <c r="GQ1110" s="4"/>
      <c r="GR1110" s="6"/>
      <c r="GS1110" s="5"/>
      <c r="GT1110" s="5"/>
      <c r="GU1110" s="4"/>
      <c r="GV1110" s="6"/>
      <c r="GW1110" s="4"/>
      <c r="GX1110" s="6"/>
      <c r="GY1110" s="5"/>
      <c r="GZ1110" s="5"/>
      <c r="HA1110" s="4"/>
      <c r="HB1110" s="6"/>
      <c r="HC1110" s="4"/>
      <c r="HD1110" s="6"/>
      <c r="HE1110" s="5"/>
      <c r="HF1110" s="5"/>
      <c r="HG1110" s="4"/>
      <c r="HH1110" s="6"/>
      <c r="HI1110" s="4"/>
      <c r="HJ1110" s="6"/>
      <c r="HK1110" s="5"/>
      <c r="HL1110" s="5"/>
      <c r="HM1110" s="4"/>
      <c r="HN1110" s="6"/>
      <c r="HO1110" s="4"/>
      <c r="HP1110" s="6"/>
      <c r="HQ1110" s="5"/>
      <c r="HR1110" s="5"/>
      <c r="HS1110" s="4"/>
      <c r="HT1110" s="6"/>
      <c r="HU1110" s="4"/>
      <c r="HV1110" s="6"/>
      <c r="HW1110" s="5"/>
      <c r="HX1110" s="5"/>
      <c r="HY1110" s="4"/>
      <c r="HZ1110" s="6"/>
      <c r="IA1110" s="4"/>
      <c r="IB1110" s="6"/>
      <c r="IC1110" s="5"/>
      <c r="ID1110" s="5"/>
      <c r="IE1110" s="4"/>
      <c r="IF1110" s="6"/>
      <c r="IG1110" s="4"/>
      <c r="IH1110" s="6"/>
      <c r="II1110" s="5"/>
      <c r="IJ1110" s="5"/>
      <c r="IK1110" s="4"/>
      <c r="IL1110" s="6"/>
      <c r="IM1110" s="4"/>
      <c r="IN1110" s="6"/>
      <c r="IO1110" s="5"/>
      <c r="IP1110" s="5"/>
      <c r="IQ1110" s="4"/>
      <c r="IR1110" s="6"/>
      <c r="IS1110" s="4"/>
      <c r="IT1110" s="6"/>
      <c r="IU1110" s="5"/>
      <c r="IV1110" s="5"/>
      <c r="IW1110" s="4"/>
      <c r="IX1110" s="6"/>
      <c r="IY1110" s="4"/>
      <c r="IZ1110" s="6"/>
      <c r="JA1110" s="5"/>
      <c r="JB1110" s="5"/>
      <c r="JC1110" s="4"/>
      <c r="JD1110" s="6"/>
      <c r="JE1110" s="4"/>
      <c r="JF1110" s="6"/>
      <c r="JG1110" s="5"/>
      <c r="JH1110" s="5"/>
      <c r="JI1110" s="4"/>
      <c r="JJ1110" s="6"/>
      <c r="JK1110" s="4"/>
      <c r="JL1110" s="6"/>
      <c r="JM1110" s="5"/>
      <c r="JN1110" s="5"/>
      <c r="JO1110" s="4"/>
      <c r="JP1110" s="6"/>
      <c r="JQ1110" s="4"/>
      <c r="JR1110" s="6"/>
      <c r="JS1110" s="5"/>
      <c r="JT1110" s="5"/>
      <c r="JU1110" s="4"/>
      <c r="JV1110" s="6"/>
      <c r="JW1110" s="4"/>
      <c r="JX1110" s="6"/>
      <c r="JY1110" s="5"/>
      <c r="JZ1110" s="5"/>
      <c r="KA1110" s="4"/>
      <c r="KB1110" s="6"/>
      <c r="KC1110" s="4"/>
      <c r="KD1110" s="6"/>
      <c r="KE1110" s="5"/>
      <c r="KF1110" s="5"/>
      <c r="KG1110" s="4"/>
      <c r="KH1110" s="6"/>
      <c r="KI1110" s="4"/>
      <c r="KJ1110" s="6"/>
      <c r="KK1110" s="5"/>
      <c r="KL1110" s="5"/>
    </row>
    <row r="1111">
      <c r="A1111" s="3" t="s">
        <v>85</v>
      </c>
      <c r="B1111" s="3" t="s">
        <v>1233</v>
      </c>
      <c r="C1111" s="3" t="s">
        <v>547</v>
      </c>
      <c r="D1111" s="3" t="s">
        <v>712</v>
      </c>
      <c r="E1111" s="3" t="s">
        <v>1237</v>
      </c>
      <c r="F1111" s="3" t="s">
        <v>104</v>
      </c>
      <c r="G1111" s="3" t="s">
        <v>104</v>
      </c>
      <c r="H1111" s="3" t="s">
        <v>104</v>
      </c>
      <c r="I1111" s="4"/>
      <c r="J1111" s="4">
        <f>=ROUNDDOWN({0},0)</f>
      </c>
      <c r="K1111" s="4"/>
      <c r="L1111" s="5"/>
      <c r="M1111" s="4"/>
      <c r="N1111" s="4">
        <f>=ROUNDDOWN({0},0)</f>
      </c>
      <c r="O1111" s="4"/>
      <c r="P1111" s="5"/>
      <c r="Q1111" s="4"/>
      <c r="R1111" s="6"/>
      <c r="S1111" s="4"/>
      <c r="T1111" s="6"/>
      <c r="U1111" s="5"/>
      <c r="V1111" s="5"/>
      <c r="W1111" s="4"/>
      <c r="X1111" s="6"/>
      <c r="Y1111" s="4"/>
      <c r="Z1111" s="6"/>
      <c r="AA1111" s="5"/>
      <c r="AB1111" s="5"/>
      <c r="AC1111" s="4"/>
      <c r="AD1111" s="6"/>
      <c r="AE1111" s="4"/>
      <c r="AF1111" s="6"/>
      <c r="AG1111" s="5"/>
      <c r="AH1111" s="5"/>
      <c r="AI1111" s="4"/>
      <c r="AJ1111" s="6"/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  <c r="AU1111" s="4"/>
      <c r="AV1111" s="6"/>
      <c r="AW1111" s="4"/>
      <c r="AX1111" s="6"/>
      <c r="AY1111" s="5"/>
      <c r="AZ1111" s="5"/>
      <c r="BA1111" s="4"/>
      <c r="BB1111" s="6"/>
      <c r="BC1111" s="4"/>
      <c r="BD1111" s="6"/>
      <c r="BE1111" s="5"/>
      <c r="BF1111" s="5"/>
      <c r="BG1111" s="4"/>
      <c r="BH1111" s="6"/>
      <c r="BI1111" s="4"/>
      <c r="BJ1111" s="6"/>
      <c r="BK1111" s="5"/>
      <c r="BL1111" s="5"/>
      <c r="BM1111" s="4"/>
      <c r="BN1111" s="6"/>
      <c r="BO1111" s="4"/>
      <c r="BP1111" s="6"/>
      <c r="BQ1111" s="5"/>
      <c r="BR1111" s="5"/>
      <c r="BS1111" s="4"/>
      <c r="BT1111" s="6"/>
      <c r="BU1111" s="4"/>
      <c r="BV1111" s="6"/>
      <c r="BW1111" s="5"/>
      <c r="BX1111" s="5"/>
      <c r="BY1111" s="4"/>
      <c r="BZ1111" s="6"/>
      <c r="CA1111" s="4"/>
      <c r="CB1111" s="6"/>
      <c r="CC1111" s="5"/>
      <c r="CD1111" s="5"/>
      <c r="CE1111" s="4"/>
      <c r="CF1111" s="6"/>
      <c r="CG1111" s="4"/>
      <c r="CH1111" s="6"/>
      <c r="CI1111" s="5"/>
      <c r="CJ1111" s="5"/>
      <c r="CK1111" s="4"/>
      <c r="CL1111" s="6"/>
      <c r="CM1111" s="4"/>
      <c r="CN1111" s="6"/>
      <c r="CO1111" s="5"/>
      <c r="CP1111" s="5"/>
      <c r="CQ1111" s="4"/>
      <c r="CR1111" s="6"/>
      <c r="CS1111" s="4"/>
      <c r="CT1111" s="6"/>
      <c r="CU1111" s="5"/>
      <c r="CV1111" s="5"/>
      <c r="CW1111" s="4"/>
      <c r="CX1111" s="6"/>
      <c r="CY1111" s="4"/>
      <c r="CZ1111" s="6"/>
      <c r="DA1111" s="5"/>
      <c r="DB1111" s="5"/>
      <c r="DC1111" s="4"/>
      <c r="DD1111" s="6"/>
      <c r="DE1111" s="4"/>
      <c r="DF1111" s="6"/>
      <c r="DG1111" s="5"/>
      <c r="DH1111" s="5"/>
      <c r="DI1111" s="4"/>
      <c r="DJ1111" s="6"/>
      <c r="DK1111" s="4"/>
      <c r="DL1111" s="6"/>
      <c r="DM1111" s="5"/>
      <c r="DN1111" s="5"/>
      <c r="DO1111" s="4"/>
      <c r="DP1111" s="6"/>
      <c r="DQ1111" s="4"/>
      <c r="DR1111" s="6"/>
      <c r="DS1111" s="5"/>
      <c r="DT1111" s="5"/>
      <c r="DU1111" s="4"/>
      <c r="DV1111" s="6"/>
      <c r="DW1111" s="4"/>
      <c r="DX1111" s="6"/>
      <c r="DY1111" s="5"/>
      <c r="DZ1111" s="5"/>
      <c r="EA1111" s="4"/>
      <c r="EB1111" s="6"/>
      <c r="EC1111" s="4"/>
      <c r="ED1111" s="6"/>
      <c r="EE1111" s="5"/>
      <c r="EF1111" s="5"/>
      <c r="EG1111" s="4"/>
      <c r="EH1111" s="6"/>
      <c r="EI1111" s="4"/>
      <c r="EJ1111" s="6"/>
      <c r="EK1111" s="5"/>
      <c r="EL1111" s="5"/>
      <c r="EM1111" s="4"/>
      <c r="EN1111" s="6"/>
      <c r="EO1111" s="4"/>
      <c r="EP1111" s="6"/>
      <c r="EQ1111" s="5"/>
      <c r="ER1111" s="5"/>
      <c r="ES1111" s="4"/>
      <c r="ET1111" s="6"/>
      <c r="EU1111" s="4"/>
      <c r="EV1111" s="6"/>
      <c r="EW1111" s="5"/>
      <c r="EX1111" s="5"/>
      <c r="EY1111" s="4"/>
      <c r="EZ1111" s="6"/>
      <c r="FA1111" s="4"/>
      <c r="FB1111" s="6"/>
      <c r="FC1111" s="5"/>
      <c r="FD1111" s="5"/>
      <c r="FE1111" s="4"/>
      <c r="FF1111" s="6"/>
      <c r="FG1111" s="4"/>
      <c r="FH1111" s="6"/>
      <c r="FI1111" s="5"/>
      <c r="FJ1111" s="5"/>
      <c r="FK1111" s="4"/>
      <c r="FL1111" s="6"/>
      <c r="FM1111" s="4"/>
      <c r="FN1111" s="6"/>
      <c r="FO1111" s="5"/>
      <c r="FP1111" s="5"/>
      <c r="FQ1111" s="4"/>
      <c r="FR1111" s="6"/>
      <c r="FS1111" s="4"/>
      <c r="FT1111" s="6"/>
      <c r="FU1111" s="5"/>
      <c r="FV1111" s="5"/>
      <c r="FW1111" s="4"/>
      <c r="FX1111" s="6"/>
      <c r="FY1111" s="4"/>
      <c r="FZ1111" s="6"/>
      <c r="GA1111" s="5"/>
      <c r="GB1111" s="5"/>
      <c r="GC1111" s="4"/>
      <c r="GD1111" s="6"/>
      <c r="GE1111" s="4"/>
      <c r="GF1111" s="6"/>
      <c r="GG1111" s="5"/>
      <c r="GH1111" s="5"/>
      <c r="GI1111" s="4"/>
      <c r="GJ1111" s="6"/>
      <c r="GK1111" s="4"/>
      <c r="GL1111" s="6"/>
      <c r="GM1111" s="5"/>
      <c r="GN1111" s="5"/>
      <c r="GO1111" s="4"/>
      <c r="GP1111" s="6"/>
      <c r="GQ1111" s="4"/>
      <c r="GR1111" s="6"/>
      <c r="GS1111" s="5"/>
      <c r="GT1111" s="5"/>
      <c r="GU1111" s="4"/>
      <c r="GV1111" s="6"/>
      <c r="GW1111" s="4"/>
      <c r="GX1111" s="6"/>
      <c r="GY1111" s="5"/>
      <c r="GZ1111" s="5"/>
      <c r="HA1111" s="4"/>
      <c r="HB1111" s="6"/>
      <c r="HC1111" s="4"/>
      <c r="HD1111" s="6"/>
      <c r="HE1111" s="5"/>
      <c r="HF1111" s="5"/>
      <c r="HG1111" s="4"/>
      <c r="HH1111" s="6"/>
      <c r="HI1111" s="4"/>
      <c r="HJ1111" s="6"/>
      <c r="HK1111" s="5"/>
      <c r="HL1111" s="5"/>
      <c r="HM1111" s="4"/>
      <c r="HN1111" s="6"/>
      <c r="HO1111" s="4"/>
      <c r="HP1111" s="6"/>
      <c r="HQ1111" s="5"/>
      <c r="HR1111" s="5"/>
      <c r="HS1111" s="4"/>
      <c r="HT1111" s="6"/>
      <c r="HU1111" s="4"/>
      <c r="HV1111" s="6"/>
      <c r="HW1111" s="5"/>
      <c r="HX1111" s="5"/>
      <c r="HY1111" s="4"/>
      <c r="HZ1111" s="6"/>
      <c r="IA1111" s="4"/>
      <c r="IB1111" s="6"/>
      <c r="IC1111" s="5"/>
      <c r="ID1111" s="5"/>
      <c r="IE1111" s="4"/>
      <c r="IF1111" s="6"/>
      <c r="IG1111" s="4"/>
      <c r="IH1111" s="6"/>
      <c r="II1111" s="5"/>
      <c r="IJ1111" s="5"/>
      <c r="IK1111" s="4"/>
      <c r="IL1111" s="6"/>
      <c r="IM1111" s="4"/>
      <c r="IN1111" s="6"/>
      <c r="IO1111" s="5"/>
      <c r="IP1111" s="5"/>
      <c r="IQ1111" s="4"/>
      <c r="IR1111" s="6"/>
      <c r="IS1111" s="4"/>
      <c r="IT1111" s="6"/>
      <c r="IU1111" s="5"/>
      <c r="IV1111" s="5"/>
      <c r="IW1111" s="4"/>
      <c r="IX1111" s="6"/>
      <c r="IY1111" s="4"/>
      <c r="IZ1111" s="6"/>
      <c r="JA1111" s="5"/>
      <c r="JB1111" s="5"/>
      <c r="JC1111" s="4"/>
      <c r="JD1111" s="6"/>
      <c r="JE1111" s="4"/>
      <c r="JF1111" s="6"/>
      <c r="JG1111" s="5"/>
      <c r="JH1111" s="5"/>
      <c r="JI1111" s="4"/>
      <c r="JJ1111" s="6"/>
      <c r="JK1111" s="4"/>
      <c r="JL1111" s="6"/>
      <c r="JM1111" s="5"/>
      <c r="JN1111" s="5"/>
      <c r="JO1111" s="4"/>
      <c r="JP1111" s="6"/>
      <c r="JQ1111" s="4"/>
      <c r="JR1111" s="6"/>
      <c r="JS1111" s="5"/>
      <c r="JT1111" s="5"/>
      <c r="JU1111" s="4"/>
      <c r="JV1111" s="6"/>
      <c r="JW1111" s="4"/>
      <c r="JX1111" s="6"/>
      <c r="JY1111" s="5"/>
      <c r="JZ1111" s="5"/>
      <c r="KA1111" s="4"/>
      <c r="KB1111" s="6"/>
      <c r="KC1111" s="4"/>
      <c r="KD1111" s="6"/>
      <c r="KE1111" s="5"/>
      <c r="KF1111" s="5"/>
      <c r="KG1111" s="4"/>
      <c r="KH1111" s="6"/>
      <c r="KI1111" s="4"/>
      <c r="KJ1111" s="6"/>
      <c r="KK1111" s="5"/>
      <c r="KL1111" s="5"/>
    </row>
    <row r="1112">
      <c r="A1112" s="3" t="s">
        <v>85</v>
      </c>
      <c r="B1112" s="3" t="s">
        <v>1233</v>
      </c>
      <c r="C1112" s="3" t="s">
        <v>547</v>
      </c>
      <c r="D1112" s="3" t="s">
        <v>712</v>
      </c>
      <c r="E1112" s="3" t="s">
        <v>1238</v>
      </c>
      <c r="F1112" s="3" t="s">
        <v>104</v>
      </c>
      <c r="G1112" s="3" t="s">
        <v>104</v>
      </c>
      <c r="H1112" s="3" t="s">
        <v>104</v>
      </c>
      <c r="I1112" s="4"/>
      <c r="J1112" s="4">
        <f>=ROUNDDOWN({0},0)</f>
      </c>
      <c r="K1112" s="4"/>
      <c r="L1112" s="5"/>
      <c r="M1112" s="4"/>
      <c r="N1112" s="4">
        <f>=ROUNDDOWN({0},0)</f>
      </c>
      <c r="O1112" s="4"/>
      <c r="P1112" s="5"/>
      <c r="Q1112" s="4"/>
      <c r="R1112" s="6"/>
      <c r="S1112" s="4"/>
      <c r="T1112" s="6"/>
      <c r="U1112" s="5"/>
      <c r="V1112" s="5"/>
      <c r="W1112" s="4"/>
      <c r="X1112" s="6"/>
      <c r="Y1112" s="4"/>
      <c r="Z1112" s="6"/>
      <c r="AA1112" s="5"/>
      <c r="AB1112" s="5"/>
      <c r="AC1112" s="4"/>
      <c r="AD1112" s="6"/>
      <c r="AE1112" s="4"/>
      <c r="AF1112" s="6"/>
      <c r="AG1112" s="5"/>
      <c r="AH1112" s="5"/>
      <c r="AI1112" s="4"/>
      <c r="AJ1112" s="6"/>
      <c r="AK1112" s="4"/>
      <c r="AL1112" s="6"/>
      <c r="AM1112" s="5"/>
      <c r="AN1112" s="5"/>
      <c r="AO1112" s="4"/>
      <c r="AP1112" s="6"/>
      <c r="AQ1112" s="4"/>
      <c r="AR1112" s="6"/>
      <c r="AS1112" s="5"/>
      <c r="AT1112" s="5"/>
      <c r="AU1112" s="4"/>
      <c r="AV1112" s="6"/>
      <c r="AW1112" s="4"/>
      <c r="AX1112" s="6"/>
      <c r="AY1112" s="5"/>
      <c r="AZ1112" s="5"/>
      <c r="BA1112" s="4"/>
      <c r="BB1112" s="6"/>
      <c r="BC1112" s="4"/>
      <c r="BD1112" s="6"/>
      <c r="BE1112" s="5"/>
      <c r="BF1112" s="5"/>
      <c r="BG1112" s="4"/>
      <c r="BH1112" s="6"/>
      <c r="BI1112" s="4"/>
      <c r="BJ1112" s="6"/>
      <c r="BK1112" s="5"/>
      <c r="BL1112" s="5"/>
      <c r="BM1112" s="4"/>
      <c r="BN1112" s="6"/>
      <c r="BO1112" s="4"/>
      <c r="BP1112" s="6"/>
      <c r="BQ1112" s="5"/>
      <c r="BR1112" s="5"/>
      <c r="BS1112" s="4"/>
      <c r="BT1112" s="6"/>
      <c r="BU1112" s="4"/>
      <c r="BV1112" s="6"/>
      <c r="BW1112" s="5"/>
      <c r="BX1112" s="5"/>
      <c r="BY1112" s="4"/>
      <c r="BZ1112" s="6"/>
      <c r="CA1112" s="4"/>
      <c r="CB1112" s="6"/>
      <c r="CC1112" s="5"/>
      <c r="CD1112" s="5"/>
      <c r="CE1112" s="4"/>
      <c r="CF1112" s="6"/>
      <c r="CG1112" s="4"/>
      <c r="CH1112" s="6"/>
      <c r="CI1112" s="5"/>
      <c r="CJ1112" s="5"/>
      <c r="CK1112" s="4"/>
      <c r="CL1112" s="6"/>
      <c r="CM1112" s="4"/>
      <c r="CN1112" s="6"/>
      <c r="CO1112" s="5"/>
      <c r="CP1112" s="5"/>
      <c r="CQ1112" s="4"/>
      <c r="CR1112" s="6"/>
      <c r="CS1112" s="4"/>
      <c r="CT1112" s="6"/>
      <c r="CU1112" s="5"/>
      <c r="CV1112" s="5"/>
      <c r="CW1112" s="4"/>
      <c r="CX1112" s="6"/>
      <c r="CY1112" s="4"/>
      <c r="CZ1112" s="6"/>
      <c r="DA1112" s="5"/>
      <c r="DB1112" s="5"/>
      <c r="DC1112" s="4"/>
      <c r="DD1112" s="6"/>
      <c r="DE1112" s="4"/>
      <c r="DF1112" s="6"/>
      <c r="DG1112" s="5"/>
      <c r="DH1112" s="5"/>
      <c r="DI1112" s="4"/>
      <c r="DJ1112" s="6"/>
      <c r="DK1112" s="4"/>
      <c r="DL1112" s="6"/>
      <c r="DM1112" s="5"/>
      <c r="DN1112" s="5"/>
      <c r="DO1112" s="4"/>
      <c r="DP1112" s="6"/>
      <c r="DQ1112" s="4"/>
      <c r="DR1112" s="6"/>
      <c r="DS1112" s="5"/>
      <c r="DT1112" s="5"/>
      <c r="DU1112" s="4"/>
      <c r="DV1112" s="6"/>
      <c r="DW1112" s="4"/>
      <c r="DX1112" s="6"/>
      <c r="DY1112" s="5"/>
      <c r="DZ1112" s="5"/>
      <c r="EA1112" s="4"/>
      <c r="EB1112" s="6"/>
      <c r="EC1112" s="4"/>
      <c r="ED1112" s="6"/>
      <c r="EE1112" s="5"/>
      <c r="EF1112" s="5"/>
      <c r="EG1112" s="4"/>
      <c r="EH1112" s="6"/>
      <c r="EI1112" s="4"/>
      <c r="EJ1112" s="6"/>
      <c r="EK1112" s="5"/>
      <c r="EL1112" s="5"/>
      <c r="EM1112" s="4"/>
      <c r="EN1112" s="6"/>
      <c r="EO1112" s="4"/>
      <c r="EP1112" s="6"/>
      <c r="EQ1112" s="5"/>
      <c r="ER1112" s="5"/>
      <c r="ES1112" s="4"/>
      <c r="ET1112" s="6"/>
      <c r="EU1112" s="4"/>
      <c r="EV1112" s="6"/>
      <c r="EW1112" s="5"/>
      <c r="EX1112" s="5"/>
      <c r="EY1112" s="4"/>
      <c r="EZ1112" s="6"/>
      <c r="FA1112" s="4"/>
      <c r="FB1112" s="6"/>
      <c r="FC1112" s="5"/>
      <c r="FD1112" s="5"/>
      <c r="FE1112" s="4"/>
      <c r="FF1112" s="6"/>
      <c r="FG1112" s="4"/>
      <c r="FH1112" s="6"/>
      <c r="FI1112" s="5"/>
      <c r="FJ1112" s="5"/>
      <c r="FK1112" s="4"/>
      <c r="FL1112" s="6"/>
      <c r="FM1112" s="4"/>
      <c r="FN1112" s="6"/>
      <c r="FO1112" s="5"/>
      <c r="FP1112" s="5"/>
      <c r="FQ1112" s="4"/>
      <c r="FR1112" s="6"/>
      <c r="FS1112" s="4"/>
      <c r="FT1112" s="6"/>
      <c r="FU1112" s="5"/>
      <c r="FV1112" s="5"/>
      <c r="FW1112" s="4"/>
      <c r="FX1112" s="6"/>
      <c r="FY1112" s="4"/>
      <c r="FZ1112" s="6"/>
      <c r="GA1112" s="5"/>
      <c r="GB1112" s="5"/>
      <c r="GC1112" s="4"/>
      <c r="GD1112" s="6"/>
      <c r="GE1112" s="4"/>
      <c r="GF1112" s="6"/>
      <c r="GG1112" s="5"/>
      <c r="GH1112" s="5"/>
      <c r="GI1112" s="4"/>
      <c r="GJ1112" s="6"/>
      <c r="GK1112" s="4"/>
      <c r="GL1112" s="6"/>
      <c r="GM1112" s="5"/>
      <c r="GN1112" s="5"/>
      <c r="GO1112" s="4"/>
      <c r="GP1112" s="6"/>
      <c r="GQ1112" s="4"/>
      <c r="GR1112" s="6"/>
      <c r="GS1112" s="5"/>
      <c r="GT1112" s="5"/>
      <c r="GU1112" s="4"/>
      <c r="GV1112" s="6"/>
      <c r="GW1112" s="4"/>
      <c r="GX1112" s="6"/>
      <c r="GY1112" s="5"/>
      <c r="GZ1112" s="5"/>
      <c r="HA1112" s="4"/>
      <c r="HB1112" s="6"/>
      <c r="HC1112" s="4"/>
      <c r="HD1112" s="6"/>
      <c r="HE1112" s="5"/>
      <c r="HF1112" s="5"/>
      <c r="HG1112" s="4"/>
      <c r="HH1112" s="6"/>
      <c r="HI1112" s="4"/>
      <c r="HJ1112" s="6"/>
      <c r="HK1112" s="5"/>
      <c r="HL1112" s="5"/>
      <c r="HM1112" s="4"/>
      <c r="HN1112" s="6"/>
      <c r="HO1112" s="4"/>
      <c r="HP1112" s="6"/>
      <c r="HQ1112" s="5"/>
      <c r="HR1112" s="5"/>
      <c r="HS1112" s="4"/>
      <c r="HT1112" s="6"/>
      <c r="HU1112" s="4"/>
      <c r="HV1112" s="6"/>
      <c r="HW1112" s="5"/>
      <c r="HX1112" s="5"/>
      <c r="HY1112" s="4"/>
      <c r="HZ1112" s="6"/>
      <c r="IA1112" s="4"/>
      <c r="IB1112" s="6"/>
      <c r="IC1112" s="5"/>
      <c r="ID1112" s="5"/>
      <c r="IE1112" s="4"/>
      <c r="IF1112" s="6"/>
      <c r="IG1112" s="4"/>
      <c r="IH1112" s="6"/>
      <c r="II1112" s="5"/>
      <c r="IJ1112" s="5"/>
      <c r="IK1112" s="4"/>
      <c r="IL1112" s="6"/>
      <c r="IM1112" s="4"/>
      <c r="IN1112" s="6"/>
      <c r="IO1112" s="5"/>
      <c r="IP1112" s="5"/>
      <c r="IQ1112" s="4"/>
      <c r="IR1112" s="6"/>
      <c r="IS1112" s="4"/>
      <c r="IT1112" s="6"/>
      <c r="IU1112" s="5"/>
      <c r="IV1112" s="5"/>
      <c r="IW1112" s="4"/>
      <c r="IX1112" s="6"/>
      <c r="IY1112" s="4"/>
      <c r="IZ1112" s="6"/>
      <c r="JA1112" s="5"/>
      <c r="JB1112" s="5"/>
      <c r="JC1112" s="4"/>
      <c r="JD1112" s="6"/>
      <c r="JE1112" s="4"/>
      <c r="JF1112" s="6"/>
      <c r="JG1112" s="5"/>
      <c r="JH1112" s="5"/>
      <c r="JI1112" s="4"/>
      <c r="JJ1112" s="6"/>
      <c r="JK1112" s="4"/>
      <c r="JL1112" s="6"/>
      <c r="JM1112" s="5"/>
      <c r="JN1112" s="5"/>
      <c r="JO1112" s="4"/>
      <c r="JP1112" s="6"/>
      <c r="JQ1112" s="4"/>
      <c r="JR1112" s="6"/>
      <c r="JS1112" s="5"/>
      <c r="JT1112" s="5"/>
      <c r="JU1112" s="4"/>
      <c r="JV1112" s="6"/>
      <c r="JW1112" s="4"/>
      <c r="JX1112" s="6"/>
      <c r="JY1112" s="5"/>
      <c r="JZ1112" s="5"/>
      <c r="KA1112" s="4"/>
      <c r="KB1112" s="6"/>
      <c r="KC1112" s="4"/>
      <c r="KD1112" s="6"/>
      <c r="KE1112" s="5"/>
      <c r="KF1112" s="5"/>
      <c r="KG1112" s="4"/>
      <c r="KH1112" s="6"/>
      <c r="KI1112" s="4"/>
      <c r="KJ1112" s="6"/>
      <c r="KK1112" s="5"/>
      <c r="KL1112" s="5"/>
    </row>
    <row r="1113">
      <c r="A1113" s="3" t="s">
        <v>85</v>
      </c>
      <c r="B1113" s="3" t="s">
        <v>1233</v>
      </c>
      <c r="C1113" s="3" t="s">
        <v>547</v>
      </c>
      <c r="D1113" s="3" t="s">
        <v>712</v>
      </c>
      <c r="E1113" s="3" t="s">
        <v>1239</v>
      </c>
      <c r="F1113" s="3" t="s">
        <v>104</v>
      </c>
      <c r="G1113" s="3" t="s">
        <v>104</v>
      </c>
      <c r="H1113" s="3" t="s">
        <v>104</v>
      </c>
      <c r="I1113" s="4"/>
      <c r="J1113" s="4">
        <f>=ROUNDDOWN({0},0)</f>
      </c>
      <c r="K1113" s="4"/>
      <c r="L1113" s="5"/>
      <c r="M1113" s="4"/>
      <c r="N1113" s="4">
        <f>=ROUNDDOWN({0},0)</f>
      </c>
      <c r="O1113" s="4"/>
      <c r="P1113" s="5"/>
      <c r="Q1113" s="4"/>
      <c r="R1113" s="6"/>
      <c r="S1113" s="4"/>
      <c r="T1113" s="6"/>
      <c r="U1113" s="5"/>
      <c r="V1113" s="5"/>
      <c r="W1113" s="4"/>
      <c r="X1113" s="6"/>
      <c r="Y1113" s="4"/>
      <c r="Z1113" s="6"/>
      <c r="AA1113" s="5"/>
      <c r="AB1113" s="5"/>
      <c r="AC1113" s="4"/>
      <c r="AD1113" s="6"/>
      <c r="AE1113" s="4"/>
      <c r="AF1113" s="6"/>
      <c r="AG1113" s="5"/>
      <c r="AH1113" s="5"/>
      <c r="AI1113" s="4"/>
      <c r="AJ1113" s="6"/>
      <c r="AK1113" s="4"/>
      <c r="AL1113" s="6"/>
      <c r="AM1113" s="5"/>
      <c r="AN1113" s="5"/>
      <c r="AO1113" s="4"/>
      <c r="AP1113" s="6"/>
      <c r="AQ1113" s="4"/>
      <c r="AR1113" s="6"/>
      <c r="AS1113" s="5"/>
      <c r="AT1113" s="5"/>
      <c r="AU1113" s="4"/>
      <c r="AV1113" s="6"/>
      <c r="AW1113" s="4"/>
      <c r="AX1113" s="6"/>
      <c r="AY1113" s="5"/>
      <c r="AZ1113" s="5"/>
      <c r="BA1113" s="4"/>
      <c r="BB1113" s="6"/>
      <c r="BC1113" s="4"/>
      <c r="BD1113" s="6"/>
      <c r="BE1113" s="5"/>
      <c r="BF1113" s="5"/>
      <c r="BG1113" s="4"/>
      <c r="BH1113" s="6"/>
      <c r="BI1113" s="4"/>
      <c r="BJ1113" s="6"/>
      <c r="BK1113" s="5"/>
      <c r="BL1113" s="5"/>
      <c r="BM1113" s="4"/>
      <c r="BN1113" s="6"/>
      <c r="BO1113" s="4"/>
      <c r="BP1113" s="6"/>
      <c r="BQ1113" s="5"/>
      <c r="BR1113" s="5"/>
      <c r="BS1113" s="4"/>
      <c r="BT1113" s="6"/>
      <c r="BU1113" s="4"/>
      <c r="BV1113" s="6"/>
      <c r="BW1113" s="5"/>
      <c r="BX1113" s="5"/>
      <c r="BY1113" s="4"/>
      <c r="BZ1113" s="6"/>
      <c r="CA1113" s="4"/>
      <c r="CB1113" s="6"/>
      <c r="CC1113" s="5"/>
      <c r="CD1113" s="5"/>
      <c r="CE1113" s="4"/>
      <c r="CF1113" s="6"/>
      <c r="CG1113" s="4"/>
      <c r="CH1113" s="6"/>
      <c r="CI1113" s="5"/>
      <c r="CJ1113" s="5"/>
      <c r="CK1113" s="4"/>
      <c r="CL1113" s="6"/>
      <c r="CM1113" s="4"/>
      <c r="CN1113" s="6"/>
      <c r="CO1113" s="5"/>
      <c r="CP1113" s="5"/>
      <c r="CQ1113" s="4"/>
      <c r="CR1113" s="6"/>
      <c r="CS1113" s="4"/>
      <c r="CT1113" s="6"/>
      <c r="CU1113" s="5"/>
      <c r="CV1113" s="5"/>
      <c r="CW1113" s="4"/>
      <c r="CX1113" s="6"/>
      <c r="CY1113" s="4"/>
      <c r="CZ1113" s="6"/>
      <c r="DA1113" s="5"/>
      <c r="DB1113" s="5"/>
      <c r="DC1113" s="4"/>
      <c r="DD1113" s="6"/>
      <c r="DE1113" s="4"/>
      <c r="DF1113" s="6"/>
      <c r="DG1113" s="5"/>
      <c r="DH1113" s="5"/>
      <c r="DI1113" s="4"/>
      <c r="DJ1113" s="6"/>
      <c r="DK1113" s="4"/>
      <c r="DL1113" s="6"/>
      <c r="DM1113" s="5"/>
      <c r="DN1113" s="5"/>
      <c r="DO1113" s="4"/>
      <c r="DP1113" s="6"/>
      <c r="DQ1113" s="4"/>
      <c r="DR1113" s="6"/>
      <c r="DS1113" s="5"/>
      <c r="DT1113" s="5"/>
      <c r="DU1113" s="4"/>
      <c r="DV1113" s="6"/>
      <c r="DW1113" s="4"/>
      <c r="DX1113" s="6"/>
      <c r="DY1113" s="5"/>
      <c r="DZ1113" s="5"/>
      <c r="EA1113" s="4"/>
      <c r="EB1113" s="6"/>
      <c r="EC1113" s="4"/>
      <c r="ED1113" s="6"/>
      <c r="EE1113" s="5"/>
      <c r="EF1113" s="5"/>
      <c r="EG1113" s="4"/>
      <c r="EH1113" s="6"/>
      <c r="EI1113" s="4"/>
      <c r="EJ1113" s="6"/>
      <c r="EK1113" s="5"/>
      <c r="EL1113" s="5"/>
      <c r="EM1113" s="4"/>
      <c r="EN1113" s="6"/>
      <c r="EO1113" s="4"/>
      <c r="EP1113" s="6"/>
      <c r="EQ1113" s="5"/>
      <c r="ER1113" s="5"/>
      <c r="ES1113" s="4"/>
      <c r="ET1113" s="6"/>
      <c r="EU1113" s="4"/>
      <c r="EV1113" s="6"/>
      <c r="EW1113" s="5"/>
      <c r="EX1113" s="5"/>
      <c r="EY1113" s="4"/>
      <c r="EZ1113" s="6"/>
      <c r="FA1113" s="4"/>
      <c r="FB1113" s="6"/>
      <c r="FC1113" s="5"/>
      <c r="FD1113" s="5"/>
      <c r="FE1113" s="4"/>
      <c r="FF1113" s="6"/>
      <c r="FG1113" s="4"/>
      <c r="FH1113" s="6"/>
      <c r="FI1113" s="5"/>
      <c r="FJ1113" s="5"/>
      <c r="FK1113" s="4"/>
      <c r="FL1113" s="6"/>
      <c r="FM1113" s="4"/>
      <c r="FN1113" s="6"/>
      <c r="FO1113" s="5"/>
      <c r="FP1113" s="5"/>
      <c r="FQ1113" s="4"/>
      <c r="FR1113" s="6"/>
      <c r="FS1113" s="4"/>
      <c r="FT1113" s="6"/>
      <c r="FU1113" s="5"/>
      <c r="FV1113" s="5"/>
      <c r="FW1113" s="4"/>
      <c r="FX1113" s="6"/>
      <c r="FY1113" s="4"/>
      <c r="FZ1113" s="6"/>
      <c r="GA1113" s="5"/>
      <c r="GB1113" s="5"/>
      <c r="GC1113" s="4"/>
      <c r="GD1113" s="6"/>
      <c r="GE1113" s="4"/>
      <c r="GF1113" s="6"/>
      <c r="GG1113" s="5"/>
      <c r="GH1113" s="5"/>
      <c r="GI1113" s="4"/>
      <c r="GJ1113" s="6"/>
      <c r="GK1113" s="4"/>
      <c r="GL1113" s="6"/>
      <c r="GM1113" s="5"/>
      <c r="GN1113" s="5"/>
      <c r="GO1113" s="4"/>
      <c r="GP1113" s="6"/>
      <c r="GQ1113" s="4"/>
      <c r="GR1113" s="6"/>
      <c r="GS1113" s="5"/>
      <c r="GT1113" s="5"/>
      <c r="GU1113" s="4"/>
      <c r="GV1113" s="6"/>
      <c r="GW1113" s="4"/>
      <c r="GX1113" s="6"/>
      <c r="GY1113" s="5"/>
      <c r="GZ1113" s="5"/>
      <c r="HA1113" s="4"/>
      <c r="HB1113" s="6"/>
      <c r="HC1113" s="4"/>
      <c r="HD1113" s="6"/>
      <c r="HE1113" s="5"/>
      <c r="HF1113" s="5"/>
      <c r="HG1113" s="4"/>
      <c r="HH1113" s="6"/>
      <c r="HI1113" s="4"/>
      <c r="HJ1113" s="6"/>
      <c r="HK1113" s="5"/>
      <c r="HL1113" s="5"/>
      <c r="HM1113" s="4"/>
      <c r="HN1113" s="6"/>
      <c r="HO1113" s="4"/>
      <c r="HP1113" s="6"/>
      <c r="HQ1113" s="5"/>
      <c r="HR1113" s="5"/>
      <c r="HS1113" s="4"/>
      <c r="HT1113" s="6"/>
      <c r="HU1113" s="4"/>
      <c r="HV1113" s="6"/>
      <c r="HW1113" s="5"/>
      <c r="HX1113" s="5"/>
      <c r="HY1113" s="4"/>
      <c r="HZ1113" s="6"/>
      <c r="IA1113" s="4"/>
      <c r="IB1113" s="6"/>
      <c r="IC1113" s="5"/>
      <c r="ID1113" s="5"/>
      <c r="IE1113" s="4"/>
      <c r="IF1113" s="6"/>
      <c r="IG1113" s="4"/>
      <c r="IH1113" s="6"/>
      <c r="II1113" s="5"/>
      <c r="IJ1113" s="5"/>
      <c r="IK1113" s="4"/>
      <c r="IL1113" s="6"/>
      <c r="IM1113" s="4"/>
      <c r="IN1113" s="6"/>
      <c r="IO1113" s="5"/>
      <c r="IP1113" s="5"/>
      <c r="IQ1113" s="4"/>
      <c r="IR1113" s="6"/>
      <c r="IS1113" s="4"/>
      <c r="IT1113" s="6"/>
      <c r="IU1113" s="5"/>
      <c r="IV1113" s="5"/>
      <c r="IW1113" s="4"/>
      <c r="IX1113" s="6"/>
      <c r="IY1113" s="4"/>
      <c r="IZ1113" s="6"/>
      <c r="JA1113" s="5"/>
      <c r="JB1113" s="5"/>
      <c r="JC1113" s="4"/>
      <c r="JD1113" s="6"/>
      <c r="JE1113" s="4"/>
      <c r="JF1113" s="6"/>
      <c r="JG1113" s="5"/>
      <c r="JH1113" s="5"/>
      <c r="JI1113" s="4"/>
      <c r="JJ1113" s="6"/>
      <c r="JK1113" s="4"/>
      <c r="JL1113" s="6"/>
      <c r="JM1113" s="5"/>
      <c r="JN1113" s="5"/>
      <c r="JO1113" s="4"/>
      <c r="JP1113" s="6"/>
      <c r="JQ1113" s="4"/>
      <c r="JR1113" s="6"/>
      <c r="JS1113" s="5"/>
      <c r="JT1113" s="5"/>
      <c r="JU1113" s="4"/>
      <c r="JV1113" s="6"/>
      <c r="JW1113" s="4"/>
      <c r="JX1113" s="6"/>
      <c r="JY1113" s="5"/>
      <c r="JZ1113" s="5"/>
      <c r="KA1113" s="4"/>
      <c r="KB1113" s="6"/>
      <c r="KC1113" s="4"/>
      <c r="KD1113" s="6"/>
      <c r="KE1113" s="5"/>
      <c r="KF1113" s="5"/>
      <c r="KG1113" s="4"/>
      <c r="KH1113" s="6"/>
      <c r="KI1113" s="4"/>
      <c r="KJ1113" s="6"/>
      <c r="KK1113" s="5"/>
      <c r="KL1113" s="5"/>
    </row>
    <row r="1114">
      <c r="A1114" s="3" t="s">
        <v>85</v>
      </c>
      <c r="B1114" s="3" t="s">
        <v>1233</v>
      </c>
      <c r="C1114" s="3" t="s">
        <v>87</v>
      </c>
      <c r="D1114" s="3" t="s">
        <v>712</v>
      </c>
      <c r="E1114" s="3" t="s">
        <v>1240</v>
      </c>
      <c r="F1114" s="3" t="s">
        <v>104</v>
      </c>
      <c r="G1114" s="3" t="s">
        <v>104</v>
      </c>
      <c r="H1114" s="3" t="s">
        <v>104</v>
      </c>
      <c r="I1114" s="4"/>
      <c r="J1114" s="4">
        <f>=ROUNDDOWN({0},0)</f>
      </c>
      <c r="K1114" s="4"/>
      <c r="L1114" s="5"/>
      <c r="M1114" s="4"/>
      <c r="N1114" s="4">
        <f>=ROUNDDOWN({0},0)</f>
      </c>
      <c r="O1114" s="4"/>
      <c r="P1114" s="5"/>
      <c r="Q1114" s="4"/>
      <c r="R1114" s="6"/>
      <c r="S1114" s="4"/>
      <c r="T1114" s="6"/>
      <c r="U1114" s="5"/>
      <c r="V1114" s="5"/>
      <c r="W1114" s="4"/>
      <c r="X1114" s="6"/>
      <c r="Y1114" s="4"/>
      <c r="Z1114" s="6"/>
      <c r="AA1114" s="5"/>
      <c r="AB1114" s="5"/>
      <c r="AC1114" s="4"/>
      <c r="AD1114" s="6"/>
      <c r="AE1114" s="4"/>
      <c r="AF1114" s="6"/>
      <c r="AG1114" s="5"/>
      <c r="AH1114" s="5"/>
      <c r="AI1114" s="4"/>
      <c r="AJ1114" s="6"/>
      <c r="AK1114" s="4"/>
      <c r="AL1114" s="6"/>
      <c r="AM1114" s="5"/>
      <c r="AN1114" s="5"/>
      <c r="AO1114" s="4"/>
      <c r="AP1114" s="6"/>
      <c r="AQ1114" s="4"/>
      <c r="AR1114" s="6"/>
      <c r="AS1114" s="5"/>
      <c r="AT1114" s="5"/>
      <c r="AU1114" s="4"/>
      <c r="AV1114" s="6"/>
      <c r="AW1114" s="4"/>
      <c r="AX1114" s="6"/>
      <c r="AY1114" s="5"/>
      <c r="AZ1114" s="5"/>
      <c r="BA1114" s="4"/>
      <c r="BB1114" s="6"/>
      <c r="BC1114" s="4"/>
      <c r="BD1114" s="6"/>
      <c r="BE1114" s="5"/>
      <c r="BF1114" s="5"/>
      <c r="BG1114" s="4"/>
      <c r="BH1114" s="6"/>
      <c r="BI1114" s="4"/>
      <c r="BJ1114" s="6"/>
      <c r="BK1114" s="5"/>
      <c r="BL1114" s="5"/>
      <c r="BM1114" s="4"/>
      <c r="BN1114" s="6"/>
      <c r="BO1114" s="4"/>
      <c r="BP1114" s="6"/>
      <c r="BQ1114" s="5"/>
      <c r="BR1114" s="5"/>
      <c r="BS1114" s="4"/>
      <c r="BT1114" s="6"/>
      <c r="BU1114" s="4"/>
      <c r="BV1114" s="6"/>
      <c r="BW1114" s="5"/>
      <c r="BX1114" s="5"/>
      <c r="BY1114" s="4"/>
      <c r="BZ1114" s="6"/>
      <c r="CA1114" s="4"/>
      <c r="CB1114" s="6"/>
      <c r="CC1114" s="5"/>
      <c r="CD1114" s="5"/>
      <c r="CE1114" s="4"/>
      <c r="CF1114" s="6"/>
      <c r="CG1114" s="4"/>
      <c r="CH1114" s="6"/>
      <c r="CI1114" s="5"/>
      <c r="CJ1114" s="5"/>
      <c r="CK1114" s="4"/>
      <c r="CL1114" s="6"/>
      <c r="CM1114" s="4"/>
      <c r="CN1114" s="6"/>
      <c r="CO1114" s="5"/>
      <c r="CP1114" s="5"/>
      <c r="CQ1114" s="4"/>
      <c r="CR1114" s="6"/>
      <c r="CS1114" s="4"/>
      <c r="CT1114" s="6"/>
      <c r="CU1114" s="5"/>
      <c r="CV1114" s="5"/>
      <c r="CW1114" s="4"/>
      <c r="CX1114" s="6"/>
      <c r="CY1114" s="4"/>
      <c r="CZ1114" s="6"/>
      <c r="DA1114" s="5"/>
      <c r="DB1114" s="5"/>
      <c r="DC1114" s="4"/>
      <c r="DD1114" s="6"/>
      <c r="DE1114" s="4"/>
      <c r="DF1114" s="6"/>
      <c r="DG1114" s="5"/>
      <c r="DH1114" s="5"/>
      <c r="DI1114" s="4"/>
      <c r="DJ1114" s="6"/>
      <c r="DK1114" s="4"/>
      <c r="DL1114" s="6"/>
      <c r="DM1114" s="5"/>
      <c r="DN1114" s="5"/>
      <c r="DO1114" s="4"/>
      <c r="DP1114" s="6"/>
      <c r="DQ1114" s="4"/>
      <c r="DR1114" s="6"/>
      <c r="DS1114" s="5"/>
      <c r="DT1114" s="5"/>
      <c r="DU1114" s="4"/>
      <c r="DV1114" s="6"/>
      <c r="DW1114" s="4"/>
      <c r="DX1114" s="6"/>
      <c r="DY1114" s="5"/>
      <c r="DZ1114" s="5"/>
      <c r="EA1114" s="4"/>
      <c r="EB1114" s="6"/>
      <c r="EC1114" s="4"/>
      <c r="ED1114" s="6"/>
      <c r="EE1114" s="5"/>
      <c r="EF1114" s="5"/>
      <c r="EG1114" s="4"/>
      <c r="EH1114" s="6"/>
      <c r="EI1114" s="4"/>
      <c r="EJ1114" s="6"/>
      <c r="EK1114" s="5"/>
      <c r="EL1114" s="5"/>
      <c r="EM1114" s="4"/>
      <c r="EN1114" s="6"/>
      <c r="EO1114" s="4"/>
      <c r="EP1114" s="6"/>
      <c r="EQ1114" s="5"/>
      <c r="ER1114" s="5"/>
      <c r="ES1114" s="4"/>
      <c r="ET1114" s="6"/>
      <c r="EU1114" s="4"/>
      <c r="EV1114" s="6"/>
      <c r="EW1114" s="5"/>
      <c r="EX1114" s="5"/>
      <c r="EY1114" s="4"/>
      <c r="EZ1114" s="6"/>
      <c r="FA1114" s="4"/>
      <c r="FB1114" s="6"/>
      <c r="FC1114" s="5"/>
      <c r="FD1114" s="5"/>
      <c r="FE1114" s="4"/>
      <c r="FF1114" s="6"/>
      <c r="FG1114" s="4"/>
      <c r="FH1114" s="6"/>
      <c r="FI1114" s="5"/>
      <c r="FJ1114" s="5"/>
      <c r="FK1114" s="4"/>
      <c r="FL1114" s="6"/>
      <c r="FM1114" s="4"/>
      <c r="FN1114" s="6"/>
      <c r="FO1114" s="5"/>
      <c r="FP1114" s="5"/>
      <c r="FQ1114" s="4"/>
      <c r="FR1114" s="6"/>
      <c r="FS1114" s="4"/>
      <c r="FT1114" s="6"/>
      <c r="FU1114" s="5"/>
      <c r="FV1114" s="5"/>
      <c r="FW1114" s="4"/>
      <c r="FX1114" s="6"/>
      <c r="FY1114" s="4"/>
      <c r="FZ1114" s="6"/>
      <c r="GA1114" s="5"/>
      <c r="GB1114" s="5"/>
      <c r="GC1114" s="4"/>
      <c r="GD1114" s="6"/>
      <c r="GE1114" s="4"/>
      <c r="GF1114" s="6"/>
      <c r="GG1114" s="5"/>
      <c r="GH1114" s="5"/>
      <c r="GI1114" s="4"/>
      <c r="GJ1114" s="6"/>
      <c r="GK1114" s="4"/>
      <c r="GL1114" s="6"/>
      <c r="GM1114" s="5"/>
      <c r="GN1114" s="5"/>
      <c r="GO1114" s="4"/>
      <c r="GP1114" s="6"/>
      <c r="GQ1114" s="4"/>
      <c r="GR1114" s="6"/>
      <c r="GS1114" s="5"/>
      <c r="GT1114" s="5"/>
      <c r="GU1114" s="4"/>
      <c r="GV1114" s="6"/>
      <c r="GW1114" s="4"/>
      <c r="GX1114" s="6"/>
      <c r="GY1114" s="5"/>
      <c r="GZ1114" s="5"/>
      <c r="HA1114" s="4"/>
      <c r="HB1114" s="6"/>
      <c r="HC1114" s="4"/>
      <c r="HD1114" s="6"/>
      <c r="HE1114" s="5"/>
      <c r="HF1114" s="5"/>
      <c r="HG1114" s="4"/>
      <c r="HH1114" s="6"/>
      <c r="HI1114" s="4"/>
      <c r="HJ1114" s="6"/>
      <c r="HK1114" s="5"/>
      <c r="HL1114" s="5"/>
      <c r="HM1114" s="4"/>
      <c r="HN1114" s="6"/>
      <c r="HO1114" s="4"/>
      <c r="HP1114" s="6"/>
      <c r="HQ1114" s="5"/>
      <c r="HR1114" s="5"/>
      <c r="HS1114" s="4"/>
      <c r="HT1114" s="6"/>
      <c r="HU1114" s="4"/>
      <c r="HV1114" s="6"/>
      <c r="HW1114" s="5"/>
      <c r="HX1114" s="5"/>
      <c r="HY1114" s="4"/>
      <c r="HZ1114" s="6"/>
      <c r="IA1114" s="4"/>
      <c r="IB1114" s="6"/>
      <c r="IC1114" s="5"/>
      <c r="ID1114" s="5"/>
      <c r="IE1114" s="4"/>
      <c r="IF1114" s="6"/>
      <c r="IG1114" s="4"/>
      <c r="IH1114" s="6"/>
      <c r="II1114" s="5"/>
      <c r="IJ1114" s="5"/>
      <c r="IK1114" s="4"/>
      <c r="IL1114" s="6"/>
      <c r="IM1114" s="4"/>
      <c r="IN1114" s="6"/>
      <c r="IO1114" s="5"/>
      <c r="IP1114" s="5"/>
      <c r="IQ1114" s="4"/>
      <c r="IR1114" s="6"/>
      <c r="IS1114" s="4"/>
      <c r="IT1114" s="6"/>
      <c r="IU1114" s="5"/>
      <c r="IV1114" s="5"/>
      <c r="IW1114" s="4"/>
      <c r="IX1114" s="6"/>
      <c r="IY1114" s="4"/>
      <c r="IZ1114" s="6"/>
      <c r="JA1114" s="5"/>
      <c r="JB1114" s="5"/>
      <c r="JC1114" s="4"/>
      <c r="JD1114" s="6"/>
      <c r="JE1114" s="4"/>
      <c r="JF1114" s="6"/>
      <c r="JG1114" s="5"/>
      <c r="JH1114" s="5"/>
      <c r="JI1114" s="4"/>
      <c r="JJ1114" s="6"/>
      <c r="JK1114" s="4"/>
      <c r="JL1114" s="6"/>
      <c r="JM1114" s="5"/>
      <c r="JN1114" s="5"/>
      <c r="JO1114" s="4"/>
      <c r="JP1114" s="6"/>
      <c r="JQ1114" s="4"/>
      <c r="JR1114" s="6"/>
      <c r="JS1114" s="5"/>
      <c r="JT1114" s="5"/>
      <c r="JU1114" s="4"/>
      <c r="JV1114" s="6"/>
      <c r="JW1114" s="4"/>
      <c r="JX1114" s="6"/>
      <c r="JY1114" s="5"/>
      <c r="JZ1114" s="5"/>
      <c r="KA1114" s="4"/>
      <c r="KB1114" s="6"/>
      <c r="KC1114" s="4"/>
      <c r="KD1114" s="6"/>
      <c r="KE1114" s="5"/>
      <c r="KF1114" s="5"/>
      <c r="KG1114" s="4"/>
      <c r="KH1114" s="6"/>
      <c r="KI1114" s="4"/>
      <c r="KJ1114" s="6"/>
      <c r="KK1114" s="5"/>
      <c r="KL1114" s="5"/>
    </row>
    <row r="1115">
      <c r="A1115" s="3" t="s">
        <v>85</v>
      </c>
      <c r="B1115" s="3" t="s">
        <v>1233</v>
      </c>
      <c r="C1115" s="3" t="s">
        <v>449</v>
      </c>
      <c r="D1115" s="3" t="s">
        <v>712</v>
      </c>
      <c r="E1115" s="3" t="s">
        <v>1235</v>
      </c>
      <c r="F1115" s="3" t="s">
        <v>104</v>
      </c>
      <c r="G1115" s="3" t="s">
        <v>104</v>
      </c>
      <c r="H1115" s="3" t="s">
        <v>104</v>
      </c>
      <c r="I1115" s="4"/>
      <c r="J1115" s="4">
        <f>=ROUNDDOWN({0},0)</f>
      </c>
      <c r="K1115" s="4"/>
      <c r="L1115" s="5"/>
      <c r="M1115" s="4"/>
      <c r="N1115" s="4">
        <f>=ROUNDDOWN({0},0)</f>
      </c>
      <c r="O1115" s="4"/>
      <c r="P1115" s="5"/>
      <c r="Q1115" s="4"/>
      <c r="R1115" s="6"/>
      <c r="S1115" s="4"/>
      <c r="T1115" s="6"/>
      <c r="U1115" s="5"/>
      <c r="V1115" s="5"/>
      <c r="W1115" s="4"/>
      <c r="X1115" s="6"/>
      <c r="Y1115" s="4"/>
      <c r="Z1115" s="6"/>
      <c r="AA1115" s="5"/>
      <c r="AB1115" s="5"/>
      <c r="AC1115" s="4"/>
      <c r="AD1115" s="6"/>
      <c r="AE1115" s="4"/>
      <c r="AF1115" s="6"/>
      <c r="AG1115" s="5"/>
      <c r="AH1115" s="5"/>
      <c r="AI1115" s="4"/>
      <c r="AJ1115" s="6"/>
      <c r="AK1115" s="4"/>
      <c r="AL1115" s="6"/>
      <c r="AM1115" s="5"/>
      <c r="AN1115" s="5"/>
      <c r="AO1115" s="4"/>
      <c r="AP1115" s="6"/>
      <c r="AQ1115" s="4"/>
      <c r="AR1115" s="6"/>
      <c r="AS1115" s="5"/>
      <c r="AT1115" s="5"/>
      <c r="AU1115" s="4"/>
      <c r="AV1115" s="6"/>
      <c r="AW1115" s="4"/>
      <c r="AX1115" s="6"/>
      <c r="AY1115" s="5"/>
      <c r="AZ1115" s="5"/>
      <c r="BA1115" s="4"/>
      <c r="BB1115" s="6"/>
      <c r="BC1115" s="4"/>
      <c r="BD1115" s="6"/>
      <c r="BE1115" s="5"/>
      <c r="BF1115" s="5"/>
      <c r="BG1115" s="4"/>
      <c r="BH1115" s="6"/>
      <c r="BI1115" s="4"/>
      <c r="BJ1115" s="6"/>
      <c r="BK1115" s="5"/>
      <c r="BL1115" s="5"/>
      <c r="BM1115" s="4"/>
      <c r="BN1115" s="6"/>
      <c r="BO1115" s="4"/>
      <c r="BP1115" s="6"/>
      <c r="BQ1115" s="5"/>
      <c r="BR1115" s="5"/>
      <c r="BS1115" s="4"/>
      <c r="BT1115" s="6"/>
      <c r="BU1115" s="4"/>
      <c r="BV1115" s="6"/>
      <c r="BW1115" s="5"/>
      <c r="BX1115" s="5"/>
      <c r="BY1115" s="4"/>
      <c r="BZ1115" s="6"/>
      <c r="CA1115" s="4"/>
      <c r="CB1115" s="6"/>
      <c r="CC1115" s="5"/>
      <c r="CD1115" s="5"/>
      <c r="CE1115" s="4"/>
      <c r="CF1115" s="6"/>
      <c r="CG1115" s="4"/>
      <c r="CH1115" s="6"/>
      <c r="CI1115" s="5"/>
      <c r="CJ1115" s="5"/>
      <c r="CK1115" s="4"/>
      <c r="CL1115" s="6"/>
      <c r="CM1115" s="4"/>
      <c r="CN1115" s="6"/>
      <c r="CO1115" s="5"/>
      <c r="CP1115" s="5"/>
      <c r="CQ1115" s="4"/>
      <c r="CR1115" s="6"/>
      <c r="CS1115" s="4"/>
      <c r="CT1115" s="6"/>
      <c r="CU1115" s="5"/>
      <c r="CV1115" s="5"/>
      <c r="CW1115" s="4"/>
      <c r="CX1115" s="6"/>
      <c r="CY1115" s="4"/>
      <c r="CZ1115" s="6"/>
      <c r="DA1115" s="5"/>
      <c r="DB1115" s="5"/>
      <c r="DC1115" s="4"/>
      <c r="DD1115" s="6"/>
      <c r="DE1115" s="4"/>
      <c r="DF1115" s="6"/>
      <c r="DG1115" s="5"/>
      <c r="DH1115" s="5"/>
      <c r="DI1115" s="4"/>
      <c r="DJ1115" s="6"/>
      <c r="DK1115" s="4"/>
      <c r="DL1115" s="6"/>
      <c r="DM1115" s="5"/>
      <c r="DN1115" s="5"/>
      <c r="DO1115" s="4"/>
      <c r="DP1115" s="6"/>
      <c r="DQ1115" s="4"/>
      <c r="DR1115" s="6"/>
      <c r="DS1115" s="5"/>
      <c r="DT1115" s="5"/>
      <c r="DU1115" s="4"/>
      <c r="DV1115" s="6"/>
      <c r="DW1115" s="4"/>
      <c r="DX1115" s="6"/>
      <c r="DY1115" s="5"/>
      <c r="DZ1115" s="5"/>
      <c r="EA1115" s="4"/>
      <c r="EB1115" s="6"/>
      <c r="EC1115" s="4"/>
      <c r="ED1115" s="6"/>
      <c r="EE1115" s="5"/>
      <c r="EF1115" s="5"/>
      <c r="EG1115" s="4"/>
      <c r="EH1115" s="6"/>
      <c r="EI1115" s="4"/>
      <c r="EJ1115" s="6"/>
      <c r="EK1115" s="5"/>
      <c r="EL1115" s="5"/>
      <c r="EM1115" s="4"/>
      <c r="EN1115" s="6"/>
      <c r="EO1115" s="4"/>
      <c r="EP1115" s="6"/>
      <c r="EQ1115" s="5"/>
      <c r="ER1115" s="5"/>
      <c r="ES1115" s="4"/>
      <c r="ET1115" s="6"/>
      <c r="EU1115" s="4"/>
      <c r="EV1115" s="6"/>
      <c r="EW1115" s="5"/>
      <c r="EX1115" s="5"/>
      <c r="EY1115" s="4"/>
      <c r="EZ1115" s="6"/>
      <c r="FA1115" s="4"/>
      <c r="FB1115" s="6"/>
      <c r="FC1115" s="5"/>
      <c r="FD1115" s="5"/>
      <c r="FE1115" s="4"/>
      <c r="FF1115" s="6"/>
      <c r="FG1115" s="4"/>
      <c r="FH1115" s="6"/>
      <c r="FI1115" s="5"/>
      <c r="FJ1115" s="5"/>
      <c r="FK1115" s="4"/>
      <c r="FL1115" s="6"/>
      <c r="FM1115" s="4"/>
      <c r="FN1115" s="6"/>
      <c r="FO1115" s="5"/>
      <c r="FP1115" s="5"/>
      <c r="FQ1115" s="4"/>
      <c r="FR1115" s="6"/>
      <c r="FS1115" s="4"/>
      <c r="FT1115" s="6"/>
      <c r="FU1115" s="5"/>
      <c r="FV1115" s="5"/>
      <c r="FW1115" s="4"/>
      <c r="FX1115" s="6"/>
      <c r="FY1115" s="4"/>
      <c r="FZ1115" s="6"/>
      <c r="GA1115" s="5"/>
      <c r="GB1115" s="5"/>
      <c r="GC1115" s="4"/>
      <c r="GD1115" s="6"/>
      <c r="GE1115" s="4"/>
      <c r="GF1115" s="6"/>
      <c r="GG1115" s="5"/>
      <c r="GH1115" s="5"/>
      <c r="GI1115" s="4"/>
      <c r="GJ1115" s="6"/>
      <c r="GK1115" s="4"/>
      <c r="GL1115" s="6"/>
      <c r="GM1115" s="5"/>
      <c r="GN1115" s="5"/>
      <c r="GO1115" s="4"/>
      <c r="GP1115" s="6"/>
      <c r="GQ1115" s="4"/>
      <c r="GR1115" s="6"/>
      <c r="GS1115" s="5"/>
      <c r="GT1115" s="5"/>
      <c r="GU1115" s="4"/>
      <c r="GV1115" s="6"/>
      <c r="GW1115" s="4"/>
      <c r="GX1115" s="6"/>
      <c r="GY1115" s="5"/>
      <c r="GZ1115" s="5"/>
      <c r="HA1115" s="4"/>
      <c r="HB1115" s="6"/>
      <c r="HC1115" s="4"/>
      <c r="HD1115" s="6"/>
      <c r="HE1115" s="5"/>
      <c r="HF1115" s="5"/>
      <c r="HG1115" s="4"/>
      <c r="HH1115" s="6"/>
      <c r="HI1115" s="4"/>
      <c r="HJ1115" s="6"/>
      <c r="HK1115" s="5"/>
      <c r="HL1115" s="5"/>
      <c r="HM1115" s="4"/>
      <c r="HN1115" s="6"/>
      <c r="HO1115" s="4"/>
      <c r="HP1115" s="6"/>
      <c r="HQ1115" s="5"/>
      <c r="HR1115" s="5"/>
      <c r="HS1115" s="4"/>
      <c r="HT1115" s="6"/>
      <c r="HU1115" s="4"/>
      <c r="HV1115" s="6"/>
      <c r="HW1115" s="5"/>
      <c r="HX1115" s="5"/>
      <c r="HY1115" s="4"/>
      <c r="HZ1115" s="6"/>
      <c r="IA1115" s="4"/>
      <c r="IB1115" s="6"/>
      <c r="IC1115" s="5"/>
      <c r="ID1115" s="5"/>
      <c r="IE1115" s="4"/>
      <c r="IF1115" s="6"/>
      <c r="IG1115" s="4"/>
      <c r="IH1115" s="6"/>
      <c r="II1115" s="5"/>
      <c r="IJ1115" s="5"/>
      <c r="IK1115" s="4"/>
      <c r="IL1115" s="6"/>
      <c r="IM1115" s="4"/>
      <c r="IN1115" s="6"/>
      <c r="IO1115" s="5"/>
      <c r="IP1115" s="5"/>
      <c r="IQ1115" s="4"/>
      <c r="IR1115" s="6"/>
      <c r="IS1115" s="4"/>
      <c r="IT1115" s="6"/>
      <c r="IU1115" s="5"/>
      <c r="IV1115" s="5"/>
      <c r="IW1115" s="4"/>
      <c r="IX1115" s="6"/>
      <c r="IY1115" s="4"/>
      <c r="IZ1115" s="6"/>
      <c r="JA1115" s="5"/>
      <c r="JB1115" s="5"/>
      <c r="JC1115" s="4"/>
      <c r="JD1115" s="6"/>
      <c r="JE1115" s="4"/>
      <c r="JF1115" s="6"/>
      <c r="JG1115" s="5"/>
      <c r="JH1115" s="5"/>
      <c r="JI1115" s="4"/>
      <c r="JJ1115" s="6"/>
      <c r="JK1115" s="4"/>
      <c r="JL1115" s="6"/>
      <c r="JM1115" s="5"/>
      <c r="JN1115" s="5"/>
      <c r="JO1115" s="4"/>
      <c r="JP1115" s="6"/>
      <c r="JQ1115" s="4"/>
      <c r="JR1115" s="6"/>
      <c r="JS1115" s="5"/>
      <c r="JT1115" s="5"/>
      <c r="JU1115" s="4"/>
      <c r="JV1115" s="6"/>
      <c r="JW1115" s="4"/>
      <c r="JX1115" s="6"/>
      <c r="JY1115" s="5"/>
      <c r="JZ1115" s="5"/>
      <c r="KA1115" s="4"/>
      <c r="KB1115" s="6"/>
      <c r="KC1115" s="4"/>
      <c r="KD1115" s="6"/>
      <c r="KE1115" s="5"/>
      <c r="KF1115" s="5"/>
      <c r="KG1115" s="4"/>
      <c r="KH1115" s="6"/>
      <c r="KI1115" s="4"/>
      <c r="KJ1115" s="6"/>
      <c r="KK1115" s="5"/>
      <c r="KL1115" s="5"/>
    </row>
    <row r="1116">
      <c r="A1116" s="3" t="s">
        <v>85</v>
      </c>
      <c r="B1116" s="3" t="s">
        <v>1233</v>
      </c>
      <c r="C1116" s="3" t="s">
        <v>522</v>
      </c>
      <c r="D1116" s="3" t="s">
        <v>712</v>
      </c>
      <c r="E1116" s="3" t="s">
        <v>1234</v>
      </c>
      <c r="F1116" s="3" t="s">
        <v>104</v>
      </c>
      <c r="G1116" s="3" t="s">
        <v>104</v>
      </c>
      <c r="H1116" s="3" t="s">
        <v>104</v>
      </c>
      <c r="I1116" s="4"/>
      <c r="J1116" s="4">
        <f>=ROUNDDOWN({0},0)</f>
      </c>
      <c r="K1116" s="4"/>
      <c r="L1116" s="5"/>
      <c r="M1116" s="4"/>
      <c r="N1116" s="4">
        <f>=ROUNDDOWN({0},0)</f>
      </c>
      <c r="O1116" s="4"/>
      <c r="P1116" s="5"/>
      <c r="Q1116" s="4"/>
      <c r="R1116" s="6"/>
      <c r="S1116" s="4"/>
      <c r="T1116" s="6"/>
      <c r="U1116" s="5"/>
      <c r="V1116" s="5"/>
      <c r="W1116" s="4"/>
      <c r="X1116" s="6"/>
      <c r="Y1116" s="4"/>
      <c r="Z1116" s="6"/>
      <c r="AA1116" s="5"/>
      <c r="AB1116" s="5"/>
      <c r="AC1116" s="4"/>
      <c r="AD1116" s="6"/>
      <c r="AE1116" s="4"/>
      <c r="AF1116" s="6"/>
      <c r="AG1116" s="5"/>
      <c r="AH1116" s="5"/>
      <c r="AI1116" s="4"/>
      <c r="AJ1116" s="6"/>
      <c r="AK1116" s="4"/>
      <c r="AL1116" s="6"/>
      <c r="AM1116" s="5"/>
      <c r="AN1116" s="5"/>
      <c r="AO1116" s="4"/>
      <c r="AP1116" s="6"/>
      <c r="AQ1116" s="4"/>
      <c r="AR1116" s="6"/>
      <c r="AS1116" s="5"/>
      <c r="AT1116" s="5"/>
      <c r="AU1116" s="4"/>
      <c r="AV1116" s="6"/>
      <c r="AW1116" s="4"/>
      <c r="AX1116" s="6"/>
      <c r="AY1116" s="5"/>
      <c r="AZ1116" s="5"/>
      <c r="BA1116" s="4"/>
      <c r="BB1116" s="6"/>
      <c r="BC1116" s="4"/>
      <c r="BD1116" s="6"/>
      <c r="BE1116" s="5"/>
      <c r="BF1116" s="5"/>
      <c r="BG1116" s="4"/>
      <c r="BH1116" s="6"/>
      <c r="BI1116" s="4"/>
      <c r="BJ1116" s="6"/>
      <c r="BK1116" s="5"/>
      <c r="BL1116" s="5"/>
      <c r="BM1116" s="4"/>
      <c r="BN1116" s="6"/>
      <c r="BO1116" s="4"/>
      <c r="BP1116" s="6"/>
      <c r="BQ1116" s="5"/>
      <c r="BR1116" s="5"/>
      <c r="BS1116" s="4"/>
      <c r="BT1116" s="6"/>
      <c r="BU1116" s="4"/>
      <c r="BV1116" s="6"/>
      <c r="BW1116" s="5"/>
      <c r="BX1116" s="5"/>
      <c r="BY1116" s="4"/>
      <c r="BZ1116" s="6"/>
      <c r="CA1116" s="4"/>
      <c r="CB1116" s="6"/>
      <c r="CC1116" s="5"/>
      <c r="CD1116" s="5"/>
      <c r="CE1116" s="4"/>
      <c r="CF1116" s="6"/>
      <c r="CG1116" s="4"/>
      <c r="CH1116" s="6"/>
      <c r="CI1116" s="5"/>
      <c r="CJ1116" s="5"/>
      <c r="CK1116" s="4"/>
      <c r="CL1116" s="6"/>
      <c r="CM1116" s="4"/>
      <c r="CN1116" s="6"/>
      <c r="CO1116" s="5"/>
      <c r="CP1116" s="5"/>
      <c r="CQ1116" s="4"/>
      <c r="CR1116" s="6"/>
      <c r="CS1116" s="4"/>
      <c r="CT1116" s="6"/>
      <c r="CU1116" s="5"/>
      <c r="CV1116" s="5"/>
      <c r="CW1116" s="4"/>
      <c r="CX1116" s="6"/>
      <c r="CY1116" s="4"/>
      <c r="CZ1116" s="6"/>
      <c r="DA1116" s="5"/>
      <c r="DB1116" s="5"/>
      <c r="DC1116" s="4"/>
      <c r="DD1116" s="6"/>
      <c r="DE1116" s="4"/>
      <c r="DF1116" s="6"/>
      <c r="DG1116" s="5"/>
      <c r="DH1116" s="5"/>
      <c r="DI1116" s="4"/>
      <c r="DJ1116" s="6"/>
      <c r="DK1116" s="4"/>
      <c r="DL1116" s="6"/>
      <c r="DM1116" s="5"/>
      <c r="DN1116" s="5"/>
      <c r="DO1116" s="4"/>
      <c r="DP1116" s="6"/>
      <c r="DQ1116" s="4"/>
      <c r="DR1116" s="6"/>
      <c r="DS1116" s="5"/>
      <c r="DT1116" s="5"/>
      <c r="DU1116" s="4"/>
      <c r="DV1116" s="6"/>
      <c r="DW1116" s="4"/>
      <c r="DX1116" s="6"/>
      <c r="DY1116" s="5"/>
      <c r="DZ1116" s="5"/>
      <c r="EA1116" s="4"/>
      <c r="EB1116" s="6"/>
      <c r="EC1116" s="4"/>
      <c r="ED1116" s="6"/>
      <c r="EE1116" s="5"/>
      <c r="EF1116" s="5"/>
      <c r="EG1116" s="4"/>
      <c r="EH1116" s="6"/>
      <c r="EI1116" s="4"/>
      <c r="EJ1116" s="6"/>
      <c r="EK1116" s="5"/>
      <c r="EL1116" s="5"/>
      <c r="EM1116" s="4"/>
      <c r="EN1116" s="6"/>
      <c r="EO1116" s="4"/>
      <c r="EP1116" s="6"/>
      <c r="EQ1116" s="5"/>
      <c r="ER1116" s="5"/>
      <c r="ES1116" s="4"/>
      <c r="ET1116" s="6"/>
      <c r="EU1116" s="4"/>
      <c r="EV1116" s="6"/>
      <c r="EW1116" s="5"/>
      <c r="EX1116" s="5"/>
      <c r="EY1116" s="4"/>
      <c r="EZ1116" s="6"/>
      <c r="FA1116" s="4"/>
      <c r="FB1116" s="6"/>
      <c r="FC1116" s="5"/>
      <c r="FD1116" s="5"/>
      <c r="FE1116" s="4"/>
      <c r="FF1116" s="6"/>
      <c r="FG1116" s="4"/>
      <c r="FH1116" s="6"/>
      <c r="FI1116" s="5"/>
      <c r="FJ1116" s="5"/>
      <c r="FK1116" s="4"/>
      <c r="FL1116" s="6"/>
      <c r="FM1116" s="4"/>
      <c r="FN1116" s="6"/>
      <c r="FO1116" s="5"/>
      <c r="FP1116" s="5"/>
      <c r="FQ1116" s="4"/>
      <c r="FR1116" s="6"/>
      <c r="FS1116" s="4"/>
      <c r="FT1116" s="6"/>
      <c r="FU1116" s="5"/>
      <c r="FV1116" s="5"/>
      <c r="FW1116" s="4"/>
      <c r="FX1116" s="6"/>
      <c r="FY1116" s="4"/>
      <c r="FZ1116" s="6"/>
      <c r="GA1116" s="5"/>
      <c r="GB1116" s="5"/>
      <c r="GC1116" s="4"/>
      <c r="GD1116" s="6"/>
      <c r="GE1116" s="4"/>
      <c r="GF1116" s="6"/>
      <c r="GG1116" s="5"/>
      <c r="GH1116" s="5"/>
      <c r="GI1116" s="4"/>
      <c r="GJ1116" s="6"/>
      <c r="GK1116" s="4"/>
      <c r="GL1116" s="6"/>
      <c r="GM1116" s="5"/>
      <c r="GN1116" s="5"/>
      <c r="GO1116" s="4"/>
      <c r="GP1116" s="6"/>
      <c r="GQ1116" s="4"/>
      <c r="GR1116" s="6"/>
      <c r="GS1116" s="5"/>
      <c r="GT1116" s="5"/>
      <c r="GU1116" s="4"/>
      <c r="GV1116" s="6"/>
      <c r="GW1116" s="4"/>
      <c r="GX1116" s="6"/>
      <c r="GY1116" s="5"/>
      <c r="GZ1116" s="5"/>
      <c r="HA1116" s="4"/>
      <c r="HB1116" s="6"/>
      <c r="HC1116" s="4"/>
      <c r="HD1116" s="6"/>
      <c r="HE1116" s="5"/>
      <c r="HF1116" s="5"/>
      <c r="HG1116" s="4"/>
      <c r="HH1116" s="6"/>
      <c r="HI1116" s="4"/>
      <c r="HJ1116" s="6"/>
      <c r="HK1116" s="5"/>
      <c r="HL1116" s="5"/>
      <c r="HM1116" s="4"/>
      <c r="HN1116" s="6"/>
      <c r="HO1116" s="4"/>
      <c r="HP1116" s="6"/>
      <c r="HQ1116" s="5"/>
      <c r="HR1116" s="5"/>
      <c r="HS1116" s="4"/>
      <c r="HT1116" s="6"/>
      <c r="HU1116" s="4"/>
      <c r="HV1116" s="6"/>
      <c r="HW1116" s="5"/>
      <c r="HX1116" s="5"/>
      <c r="HY1116" s="4"/>
      <c r="HZ1116" s="6"/>
      <c r="IA1116" s="4"/>
      <c r="IB1116" s="6"/>
      <c r="IC1116" s="5"/>
      <c r="ID1116" s="5"/>
      <c r="IE1116" s="4"/>
      <c r="IF1116" s="6"/>
      <c r="IG1116" s="4"/>
      <c r="IH1116" s="6"/>
      <c r="II1116" s="5"/>
      <c r="IJ1116" s="5"/>
      <c r="IK1116" s="4"/>
      <c r="IL1116" s="6"/>
      <c r="IM1116" s="4"/>
      <c r="IN1116" s="6"/>
      <c r="IO1116" s="5"/>
      <c r="IP1116" s="5"/>
      <c r="IQ1116" s="4"/>
      <c r="IR1116" s="6"/>
      <c r="IS1116" s="4"/>
      <c r="IT1116" s="6"/>
      <c r="IU1116" s="5"/>
      <c r="IV1116" s="5"/>
      <c r="IW1116" s="4"/>
      <c r="IX1116" s="6"/>
      <c r="IY1116" s="4"/>
      <c r="IZ1116" s="6"/>
      <c r="JA1116" s="5"/>
      <c r="JB1116" s="5"/>
      <c r="JC1116" s="4"/>
      <c r="JD1116" s="6"/>
      <c r="JE1116" s="4"/>
      <c r="JF1116" s="6"/>
      <c r="JG1116" s="5"/>
      <c r="JH1116" s="5"/>
      <c r="JI1116" s="4"/>
      <c r="JJ1116" s="6"/>
      <c r="JK1116" s="4"/>
      <c r="JL1116" s="6"/>
      <c r="JM1116" s="5"/>
      <c r="JN1116" s="5"/>
      <c r="JO1116" s="4"/>
      <c r="JP1116" s="6"/>
      <c r="JQ1116" s="4"/>
      <c r="JR1116" s="6"/>
      <c r="JS1116" s="5"/>
      <c r="JT1116" s="5"/>
      <c r="JU1116" s="4"/>
      <c r="JV1116" s="6"/>
      <c r="JW1116" s="4"/>
      <c r="JX1116" s="6"/>
      <c r="JY1116" s="5"/>
      <c r="JZ1116" s="5"/>
      <c r="KA1116" s="4"/>
      <c r="KB1116" s="6"/>
      <c r="KC1116" s="4"/>
      <c r="KD1116" s="6"/>
      <c r="KE1116" s="5"/>
      <c r="KF1116" s="5"/>
      <c r="KG1116" s="4"/>
      <c r="KH1116" s="6"/>
      <c r="KI1116" s="4"/>
      <c r="KJ1116" s="6"/>
      <c r="KK1116" s="5"/>
      <c r="KL1116" s="5"/>
    </row>
    <row r="1117">
      <c r="A1117" s="3" t="s">
        <v>85</v>
      </c>
      <c r="B1117" s="3" t="s">
        <v>1233</v>
      </c>
      <c r="C1117" s="3" t="s">
        <v>522</v>
      </c>
      <c r="D1117" s="3" t="s">
        <v>712</v>
      </c>
      <c r="E1117" s="3" t="s">
        <v>1241</v>
      </c>
      <c r="F1117" s="3" t="s">
        <v>104</v>
      </c>
      <c r="G1117" s="3" t="s">
        <v>104</v>
      </c>
      <c r="H1117" s="3" t="s">
        <v>104</v>
      </c>
      <c r="I1117" s="4"/>
      <c r="J1117" s="4">
        <f>=ROUNDDOWN({0},0)</f>
      </c>
      <c r="K1117" s="4"/>
      <c r="L1117" s="5"/>
      <c r="M1117" s="4"/>
      <c r="N1117" s="4">
        <f>=ROUNDDOWN({0},0)</f>
      </c>
      <c r="O1117" s="4"/>
      <c r="P1117" s="5"/>
      <c r="Q1117" s="4"/>
      <c r="R1117" s="6"/>
      <c r="S1117" s="4"/>
      <c r="T1117" s="6"/>
      <c r="U1117" s="5"/>
      <c r="V1117" s="5"/>
      <c r="W1117" s="4"/>
      <c r="X1117" s="6"/>
      <c r="Y1117" s="4"/>
      <c r="Z1117" s="6"/>
      <c r="AA1117" s="5"/>
      <c r="AB1117" s="5"/>
      <c r="AC1117" s="4"/>
      <c r="AD1117" s="6"/>
      <c r="AE1117" s="4"/>
      <c r="AF1117" s="6"/>
      <c r="AG1117" s="5"/>
      <c r="AH1117" s="5"/>
      <c r="AI1117" s="4"/>
      <c r="AJ1117" s="6"/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  <c r="AU1117" s="4"/>
      <c r="AV1117" s="6"/>
      <c r="AW1117" s="4"/>
      <c r="AX1117" s="6"/>
      <c r="AY1117" s="5"/>
      <c r="AZ1117" s="5"/>
      <c r="BA1117" s="4"/>
      <c r="BB1117" s="6"/>
      <c r="BC1117" s="4"/>
      <c r="BD1117" s="6"/>
      <c r="BE1117" s="5"/>
      <c r="BF1117" s="5"/>
      <c r="BG1117" s="4"/>
      <c r="BH1117" s="6"/>
      <c r="BI1117" s="4"/>
      <c r="BJ1117" s="6"/>
      <c r="BK1117" s="5"/>
      <c r="BL1117" s="5"/>
      <c r="BM1117" s="4"/>
      <c r="BN1117" s="6"/>
      <c r="BO1117" s="4"/>
      <c r="BP1117" s="6"/>
      <c r="BQ1117" s="5"/>
      <c r="BR1117" s="5"/>
      <c r="BS1117" s="4"/>
      <c r="BT1117" s="6"/>
      <c r="BU1117" s="4"/>
      <c r="BV1117" s="6"/>
      <c r="BW1117" s="5"/>
      <c r="BX1117" s="5"/>
      <c r="BY1117" s="4"/>
      <c r="BZ1117" s="6"/>
      <c r="CA1117" s="4"/>
      <c r="CB1117" s="6"/>
      <c r="CC1117" s="5"/>
      <c r="CD1117" s="5"/>
      <c r="CE1117" s="4"/>
      <c r="CF1117" s="6"/>
      <c r="CG1117" s="4"/>
      <c r="CH1117" s="6"/>
      <c r="CI1117" s="5"/>
      <c r="CJ1117" s="5"/>
      <c r="CK1117" s="4"/>
      <c r="CL1117" s="6"/>
      <c r="CM1117" s="4"/>
      <c r="CN1117" s="6"/>
      <c r="CO1117" s="5"/>
      <c r="CP1117" s="5"/>
      <c r="CQ1117" s="4"/>
      <c r="CR1117" s="6"/>
      <c r="CS1117" s="4"/>
      <c r="CT1117" s="6"/>
      <c r="CU1117" s="5"/>
      <c r="CV1117" s="5"/>
      <c r="CW1117" s="4"/>
      <c r="CX1117" s="6"/>
      <c r="CY1117" s="4"/>
      <c r="CZ1117" s="6"/>
      <c r="DA1117" s="5"/>
      <c r="DB1117" s="5"/>
      <c r="DC1117" s="4"/>
      <c r="DD1117" s="6"/>
      <c r="DE1117" s="4"/>
      <c r="DF1117" s="6"/>
      <c r="DG1117" s="5"/>
      <c r="DH1117" s="5"/>
      <c r="DI1117" s="4"/>
      <c r="DJ1117" s="6"/>
      <c r="DK1117" s="4"/>
      <c r="DL1117" s="6"/>
      <c r="DM1117" s="5"/>
      <c r="DN1117" s="5"/>
      <c r="DO1117" s="4"/>
      <c r="DP1117" s="6"/>
      <c r="DQ1117" s="4"/>
      <c r="DR1117" s="6"/>
      <c r="DS1117" s="5"/>
      <c r="DT1117" s="5"/>
      <c r="DU1117" s="4"/>
      <c r="DV1117" s="6"/>
      <c r="DW1117" s="4"/>
      <c r="DX1117" s="6"/>
      <c r="DY1117" s="5"/>
      <c r="DZ1117" s="5"/>
      <c r="EA1117" s="4"/>
      <c r="EB1117" s="6"/>
      <c r="EC1117" s="4"/>
      <c r="ED1117" s="6"/>
      <c r="EE1117" s="5"/>
      <c r="EF1117" s="5"/>
      <c r="EG1117" s="4"/>
      <c r="EH1117" s="6"/>
      <c r="EI1117" s="4"/>
      <c r="EJ1117" s="6"/>
      <c r="EK1117" s="5"/>
      <c r="EL1117" s="5"/>
      <c r="EM1117" s="4"/>
      <c r="EN1117" s="6"/>
      <c r="EO1117" s="4"/>
      <c r="EP1117" s="6"/>
      <c r="EQ1117" s="5"/>
      <c r="ER1117" s="5"/>
      <c r="ES1117" s="4"/>
      <c r="ET1117" s="6"/>
      <c r="EU1117" s="4"/>
      <c r="EV1117" s="6"/>
      <c r="EW1117" s="5"/>
      <c r="EX1117" s="5"/>
      <c r="EY1117" s="4"/>
      <c r="EZ1117" s="6"/>
      <c r="FA1117" s="4"/>
      <c r="FB1117" s="6"/>
      <c r="FC1117" s="5"/>
      <c r="FD1117" s="5"/>
      <c r="FE1117" s="4"/>
      <c r="FF1117" s="6"/>
      <c r="FG1117" s="4"/>
      <c r="FH1117" s="6"/>
      <c r="FI1117" s="5"/>
      <c r="FJ1117" s="5"/>
      <c r="FK1117" s="4"/>
      <c r="FL1117" s="6"/>
      <c r="FM1117" s="4"/>
      <c r="FN1117" s="6"/>
      <c r="FO1117" s="5"/>
      <c r="FP1117" s="5"/>
      <c r="FQ1117" s="4"/>
      <c r="FR1117" s="6"/>
      <c r="FS1117" s="4"/>
      <c r="FT1117" s="6"/>
      <c r="FU1117" s="5"/>
      <c r="FV1117" s="5"/>
      <c r="FW1117" s="4"/>
      <c r="FX1117" s="6"/>
      <c r="FY1117" s="4"/>
      <c r="FZ1117" s="6"/>
      <c r="GA1117" s="5"/>
      <c r="GB1117" s="5"/>
      <c r="GC1117" s="4"/>
      <c r="GD1117" s="6"/>
      <c r="GE1117" s="4"/>
      <c r="GF1117" s="6"/>
      <c r="GG1117" s="5"/>
      <c r="GH1117" s="5"/>
      <c r="GI1117" s="4"/>
      <c r="GJ1117" s="6"/>
      <c r="GK1117" s="4"/>
      <c r="GL1117" s="6"/>
      <c r="GM1117" s="5"/>
      <c r="GN1117" s="5"/>
      <c r="GO1117" s="4"/>
      <c r="GP1117" s="6"/>
      <c r="GQ1117" s="4"/>
      <c r="GR1117" s="6"/>
      <c r="GS1117" s="5"/>
      <c r="GT1117" s="5"/>
      <c r="GU1117" s="4"/>
      <c r="GV1117" s="6"/>
      <c r="GW1117" s="4"/>
      <c r="GX1117" s="6"/>
      <c r="GY1117" s="5"/>
      <c r="GZ1117" s="5"/>
      <c r="HA1117" s="4"/>
      <c r="HB1117" s="6"/>
      <c r="HC1117" s="4"/>
      <c r="HD1117" s="6"/>
      <c r="HE1117" s="5"/>
      <c r="HF1117" s="5"/>
      <c r="HG1117" s="4"/>
      <c r="HH1117" s="6"/>
      <c r="HI1117" s="4"/>
      <c r="HJ1117" s="6"/>
      <c r="HK1117" s="5"/>
      <c r="HL1117" s="5"/>
      <c r="HM1117" s="4"/>
      <c r="HN1117" s="6"/>
      <c r="HO1117" s="4"/>
      <c r="HP1117" s="6"/>
      <c r="HQ1117" s="5"/>
      <c r="HR1117" s="5"/>
      <c r="HS1117" s="4"/>
      <c r="HT1117" s="6"/>
      <c r="HU1117" s="4"/>
      <c r="HV1117" s="6"/>
      <c r="HW1117" s="5"/>
      <c r="HX1117" s="5"/>
      <c r="HY1117" s="4"/>
      <c r="HZ1117" s="6"/>
      <c r="IA1117" s="4"/>
      <c r="IB1117" s="6"/>
      <c r="IC1117" s="5"/>
      <c r="ID1117" s="5"/>
      <c r="IE1117" s="4"/>
      <c r="IF1117" s="6"/>
      <c r="IG1117" s="4"/>
      <c r="IH1117" s="6"/>
      <c r="II1117" s="5"/>
      <c r="IJ1117" s="5"/>
      <c r="IK1117" s="4"/>
      <c r="IL1117" s="6"/>
      <c r="IM1117" s="4"/>
      <c r="IN1117" s="6"/>
      <c r="IO1117" s="5"/>
      <c r="IP1117" s="5"/>
      <c r="IQ1117" s="4"/>
      <c r="IR1117" s="6"/>
      <c r="IS1117" s="4"/>
      <c r="IT1117" s="6"/>
      <c r="IU1117" s="5"/>
      <c r="IV1117" s="5"/>
      <c r="IW1117" s="4"/>
      <c r="IX1117" s="6"/>
      <c r="IY1117" s="4"/>
      <c r="IZ1117" s="6"/>
      <c r="JA1117" s="5"/>
      <c r="JB1117" s="5"/>
      <c r="JC1117" s="4"/>
      <c r="JD1117" s="6"/>
      <c r="JE1117" s="4"/>
      <c r="JF1117" s="6"/>
      <c r="JG1117" s="5"/>
      <c r="JH1117" s="5"/>
      <c r="JI1117" s="4"/>
      <c r="JJ1117" s="6"/>
      <c r="JK1117" s="4"/>
      <c r="JL1117" s="6"/>
      <c r="JM1117" s="5"/>
      <c r="JN1117" s="5"/>
      <c r="JO1117" s="4"/>
      <c r="JP1117" s="6"/>
      <c r="JQ1117" s="4"/>
      <c r="JR1117" s="6"/>
      <c r="JS1117" s="5"/>
      <c r="JT1117" s="5"/>
      <c r="JU1117" s="4"/>
      <c r="JV1117" s="6"/>
      <c r="JW1117" s="4"/>
      <c r="JX1117" s="6"/>
      <c r="JY1117" s="5"/>
      <c r="JZ1117" s="5"/>
      <c r="KA1117" s="4"/>
      <c r="KB1117" s="6"/>
      <c r="KC1117" s="4"/>
      <c r="KD1117" s="6"/>
      <c r="KE1117" s="5"/>
      <c r="KF1117" s="5"/>
      <c r="KG1117" s="4"/>
      <c r="KH1117" s="6"/>
      <c r="KI1117" s="4"/>
      <c r="KJ1117" s="6"/>
      <c r="KK1117" s="5"/>
      <c r="KL1117" s="5"/>
    </row>
    <row r="1118">
      <c r="A1118" s="3" t="s">
        <v>85</v>
      </c>
      <c r="B1118" s="3" t="s">
        <v>1233</v>
      </c>
      <c r="C1118" s="3" t="s">
        <v>522</v>
      </c>
      <c r="D1118" s="3" t="s">
        <v>712</v>
      </c>
      <c r="E1118" s="3" t="s">
        <v>1242</v>
      </c>
      <c r="F1118" s="3" t="s">
        <v>104</v>
      </c>
      <c r="G1118" s="3" t="s">
        <v>104</v>
      </c>
      <c r="H1118" s="3" t="s">
        <v>104</v>
      </c>
      <c r="I1118" s="4"/>
      <c r="J1118" s="4">
        <f>=ROUNDDOWN({0},0)</f>
      </c>
      <c r="K1118" s="4"/>
      <c r="L1118" s="5"/>
      <c r="M1118" s="4"/>
      <c r="N1118" s="4">
        <f>=ROUNDDOWN({0},0)</f>
      </c>
      <c r="O1118" s="4"/>
      <c r="P1118" s="5"/>
      <c r="Q1118" s="4"/>
      <c r="R1118" s="6"/>
      <c r="S1118" s="4"/>
      <c r="T1118" s="6"/>
      <c r="U1118" s="5"/>
      <c r="V1118" s="5"/>
      <c r="W1118" s="4"/>
      <c r="X1118" s="6"/>
      <c r="Y1118" s="4"/>
      <c r="Z1118" s="6"/>
      <c r="AA1118" s="5"/>
      <c r="AB1118" s="5"/>
      <c r="AC1118" s="4"/>
      <c r="AD1118" s="6"/>
      <c r="AE1118" s="4"/>
      <c r="AF1118" s="6"/>
      <c r="AG1118" s="5"/>
      <c r="AH1118" s="5"/>
      <c r="AI1118" s="4"/>
      <c r="AJ1118" s="6"/>
      <c r="AK1118" s="4"/>
      <c r="AL1118" s="6"/>
      <c r="AM1118" s="5"/>
      <c r="AN1118" s="5"/>
      <c r="AO1118" s="4"/>
      <c r="AP1118" s="6"/>
      <c r="AQ1118" s="4"/>
      <c r="AR1118" s="6"/>
      <c r="AS1118" s="5"/>
      <c r="AT1118" s="5"/>
      <c r="AU1118" s="4"/>
      <c r="AV1118" s="6"/>
      <c r="AW1118" s="4"/>
      <c r="AX1118" s="6"/>
      <c r="AY1118" s="5"/>
      <c r="AZ1118" s="5"/>
      <c r="BA1118" s="4"/>
      <c r="BB1118" s="6"/>
      <c r="BC1118" s="4"/>
      <c r="BD1118" s="6"/>
      <c r="BE1118" s="5"/>
      <c r="BF1118" s="5"/>
      <c r="BG1118" s="4"/>
      <c r="BH1118" s="6"/>
      <c r="BI1118" s="4"/>
      <c r="BJ1118" s="6"/>
      <c r="BK1118" s="5"/>
      <c r="BL1118" s="5"/>
      <c r="BM1118" s="4"/>
      <c r="BN1118" s="6"/>
      <c r="BO1118" s="4"/>
      <c r="BP1118" s="6"/>
      <c r="BQ1118" s="5"/>
      <c r="BR1118" s="5"/>
      <c r="BS1118" s="4"/>
      <c r="BT1118" s="6"/>
      <c r="BU1118" s="4"/>
      <c r="BV1118" s="6"/>
      <c r="BW1118" s="5"/>
      <c r="BX1118" s="5"/>
      <c r="BY1118" s="4"/>
      <c r="BZ1118" s="6"/>
      <c r="CA1118" s="4"/>
      <c r="CB1118" s="6"/>
      <c r="CC1118" s="5"/>
      <c r="CD1118" s="5"/>
      <c r="CE1118" s="4"/>
      <c r="CF1118" s="6"/>
      <c r="CG1118" s="4"/>
      <c r="CH1118" s="6"/>
      <c r="CI1118" s="5"/>
      <c r="CJ1118" s="5"/>
      <c r="CK1118" s="4"/>
      <c r="CL1118" s="6"/>
      <c r="CM1118" s="4"/>
      <c r="CN1118" s="6"/>
      <c r="CO1118" s="5"/>
      <c r="CP1118" s="5"/>
      <c r="CQ1118" s="4"/>
      <c r="CR1118" s="6"/>
      <c r="CS1118" s="4"/>
      <c r="CT1118" s="6"/>
      <c r="CU1118" s="5"/>
      <c r="CV1118" s="5"/>
      <c r="CW1118" s="4"/>
      <c r="CX1118" s="6"/>
      <c r="CY1118" s="4"/>
      <c r="CZ1118" s="6"/>
      <c r="DA1118" s="5"/>
      <c r="DB1118" s="5"/>
      <c r="DC1118" s="4"/>
      <c r="DD1118" s="6"/>
      <c r="DE1118" s="4"/>
      <c r="DF1118" s="6"/>
      <c r="DG1118" s="5"/>
      <c r="DH1118" s="5"/>
      <c r="DI1118" s="4"/>
      <c r="DJ1118" s="6"/>
      <c r="DK1118" s="4"/>
      <c r="DL1118" s="6"/>
      <c r="DM1118" s="5"/>
      <c r="DN1118" s="5"/>
      <c r="DO1118" s="4"/>
      <c r="DP1118" s="6"/>
      <c r="DQ1118" s="4"/>
      <c r="DR1118" s="6"/>
      <c r="DS1118" s="5"/>
      <c r="DT1118" s="5"/>
      <c r="DU1118" s="4"/>
      <c r="DV1118" s="6"/>
      <c r="DW1118" s="4"/>
      <c r="DX1118" s="6"/>
      <c r="DY1118" s="5"/>
      <c r="DZ1118" s="5"/>
      <c r="EA1118" s="4"/>
      <c r="EB1118" s="6"/>
      <c r="EC1118" s="4"/>
      <c r="ED1118" s="6"/>
      <c r="EE1118" s="5"/>
      <c r="EF1118" s="5"/>
      <c r="EG1118" s="4"/>
      <c r="EH1118" s="6"/>
      <c r="EI1118" s="4"/>
      <c r="EJ1118" s="6"/>
      <c r="EK1118" s="5"/>
      <c r="EL1118" s="5"/>
      <c r="EM1118" s="4"/>
      <c r="EN1118" s="6"/>
      <c r="EO1118" s="4"/>
      <c r="EP1118" s="6"/>
      <c r="EQ1118" s="5"/>
      <c r="ER1118" s="5"/>
      <c r="ES1118" s="4"/>
      <c r="ET1118" s="6"/>
      <c r="EU1118" s="4"/>
      <c r="EV1118" s="6"/>
      <c r="EW1118" s="5"/>
      <c r="EX1118" s="5"/>
      <c r="EY1118" s="4"/>
      <c r="EZ1118" s="6"/>
      <c r="FA1118" s="4"/>
      <c r="FB1118" s="6"/>
      <c r="FC1118" s="5"/>
      <c r="FD1118" s="5"/>
      <c r="FE1118" s="4"/>
      <c r="FF1118" s="6"/>
      <c r="FG1118" s="4"/>
      <c r="FH1118" s="6"/>
      <c r="FI1118" s="5"/>
      <c r="FJ1118" s="5"/>
      <c r="FK1118" s="4"/>
      <c r="FL1118" s="6"/>
      <c r="FM1118" s="4"/>
      <c r="FN1118" s="6"/>
      <c r="FO1118" s="5"/>
      <c r="FP1118" s="5"/>
      <c r="FQ1118" s="4"/>
      <c r="FR1118" s="6"/>
      <c r="FS1118" s="4"/>
      <c r="FT1118" s="6"/>
      <c r="FU1118" s="5"/>
      <c r="FV1118" s="5"/>
      <c r="FW1118" s="4"/>
      <c r="FX1118" s="6"/>
      <c r="FY1118" s="4"/>
      <c r="FZ1118" s="6"/>
      <c r="GA1118" s="5"/>
      <c r="GB1118" s="5"/>
      <c r="GC1118" s="4"/>
      <c r="GD1118" s="6"/>
      <c r="GE1118" s="4"/>
      <c r="GF1118" s="6"/>
      <c r="GG1118" s="5"/>
      <c r="GH1118" s="5"/>
      <c r="GI1118" s="4"/>
      <c r="GJ1118" s="6"/>
      <c r="GK1118" s="4"/>
      <c r="GL1118" s="6"/>
      <c r="GM1118" s="5"/>
      <c r="GN1118" s="5"/>
      <c r="GO1118" s="4"/>
      <c r="GP1118" s="6"/>
      <c r="GQ1118" s="4"/>
      <c r="GR1118" s="6"/>
      <c r="GS1118" s="5"/>
      <c r="GT1118" s="5"/>
      <c r="GU1118" s="4"/>
      <c r="GV1118" s="6"/>
      <c r="GW1118" s="4"/>
      <c r="GX1118" s="6"/>
      <c r="GY1118" s="5"/>
      <c r="GZ1118" s="5"/>
      <c r="HA1118" s="4"/>
      <c r="HB1118" s="6"/>
      <c r="HC1118" s="4"/>
      <c r="HD1118" s="6"/>
      <c r="HE1118" s="5"/>
      <c r="HF1118" s="5"/>
      <c r="HG1118" s="4"/>
      <c r="HH1118" s="6"/>
      <c r="HI1118" s="4"/>
      <c r="HJ1118" s="6"/>
      <c r="HK1118" s="5"/>
      <c r="HL1118" s="5"/>
      <c r="HM1118" s="4"/>
      <c r="HN1118" s="6"/>
      <c r="HO1118" s="4"/>
      <c r="HP1118" s="6"/>
      <c r="HQ1118" s="5"/>
      <c r="HR1118" s="5"/>
      <c r="HS1118" s="4"/>
      <c r="HT1118" s="6"/>
      <c r="HU1118" s="4"/>
      <c r="HV1118" s="6"/>
      <c r="HW1118" s="5"/>
      <c r="HX1118" s="5"/>
      <c r="HY1118" s="4"/>
      <c r="HZ1118" s="6"/>
      <c r="IA1118" s="4"/>
      <c r="IB1118" s="6"/>
      <c r="IC1118" s="5"/>
      <c r="ID1118" s="5"/>
      <c r="IE1118" s="4"/>
      <c r="IF1118" s="6"/>
      <c r="IG1118" s="4"/>
      <c r="IH1118" s="6"/>
      <c r="II1118" s="5"/>
      <c r="IJ1118" s="5"/>
      <c r="IK1118" s="4"/>
      <c r="IL1118" s="6"/>
      <c r="IM1118" s="4"/>
      <c r="IN1118" s="6"/>
      <c r="IO1118" s="5"/>
      <c r="IP1118" s="5"/>
      <c r="IQ1118" s="4"/>
      <c r="IR1118" s="6"/>
      <c r="IS1118" s="4"/>
      <c r="IT1118" s="6"/>
      <c r="IU1118" s="5"/>
      <c r="IV1118" s="5"/>
      <c r="IW1118" s="4"/>
      <c r="IX1118" s="6"/>
      <c r="IY1118" s="4"/>
      <c r="IZ1118" s="6"/>
      <c r="JA1118" s="5"/>
      <c r="JB1118" s="5"/>
      <c r="JC1118" s="4"/>
      <c r="JD1118" s="6"/>
      <c r="JE1118" s="4"/>
      <c r="JF1118" s="6"/>
      <c r="JG1118" s="5"/>
      <c r="JH1118" s="5"/>
      <c r="JI1118" s="4"/>
      <c r="JJ1118" s="6"/>
      <c r="JK1118" s="4"/>
      <c r="JL1118" s="6"/>
      <c r="JM1118" s="5"/>
      <c r="JN1118" s="5"/>
      <c r="JO1118" s="4"/>
      <c r="JP1118" s="6"/>
      <c r="JQ1118" s="4"/>
      <c r="JR1118" s="6"/>
      <c r="JS1118" s="5"/>
      <c r="JT1118" s="5"/>
      <c r="JU1118" s="4"/>
      <c r="JV1118" s="6"/>
      <c r="JW1118" s="4"/>
      <c r="JX1118" s="6"/>
      <c r="JY1118" s="5"/>
      <c r="JZ1118" s="5"/>
      <c r="KA1118" s="4"/>
      <c r="KB1118" s="6"/>
      <c r="KC1118" s="4"/>
      <c r="KD1118" s="6"/>
      <c r="KE1118" s="5"/>
      <c r="KF1118" s="5"/>
      <c r="KG1118" s="4"/>
      <c r="KH1118" s="6"/>
      <c r="KI1118" s="4"/>
      <c r="KJ1118" s="6"/>
      <c r="KK1118" s="5"/>
      <c r="KL1118" s="5"/>
    </row>
    <row r="1119">
      <c r="A1119" s="3" t="s">
        <v>85</v>
      </c>
      <c r="B1119" s="3" t="s">
        <v>1233</v>
      </c>
      <c r="C1119" s="3" t="s">
        <v>522</v>
      </c>
      <c r="D1119" s="3" t="s">
        <v>712</v>
      </c>
      <c r="E1119" s="3" t="s">
        <v>1237</v>
      </c>
      <c r="F1119" s="3" t="s">
        <v>104</v>
      </c>
      <c r="G1119" s="3" t="s">
        <v>104</v>
      </c>
      <c r="H1119" s="3" t="s">
        <v>104</v>
      </c>
      <c r="I1119" s="4"/>
      <c r="J1119" s="4">
        <f>=ROUNDDOWN({0},0)</f>
      </c>
      <c r="K1119" s="4"/>
      <c r="L1119" s="5"/>
      <c r="M1119" s="4"/>
      <c r="N1119" s="4">
        <f>=ROUNDDOWN({0},0)</f>
      </c>
      <c r="O1119" s="4"/>
      <c r="P1119" s="5"/>
      <c r="Q1119" s="4"/>
      <c r="R1119" s="6"/>
      <c r="S1119" s="4"/>
      <c r="T1119" s="6"/>
      <c r="U1119" s="5"/>
      <c r="V1119" s="5"/>
      <c r="W1119" s="4"/>
      <c r="X1119" s="6"/>
      <c r="Y1119" s="4"/>
      <c r="Z1119" s="6"/>
      <c r="AA1119" s="5"/>
      <c r="AB1119" s="5"/>
      <c r="AC1119" s="4"/>
      <c r="AD1119" s="6"/>
      <c r="AE1119" s="4"/>
      <c r="AF1119" s="6"/>
      <c r="AG1119" s="5"/>
      <c r="AH1119" s="5"/>
      <c r="AI1119" s="4"/>
      <c r="AJ1119" s="6"/>
      <c r="AK1119" s="4"/>
      <c r="AL1119" s="6"/>
      <c r="AM1119" s="5"/>
      <c r="AN1119" s="5"/>
      <c r="AO1119" s="4"/>
      <c r="AP1119" s="6"/>
      <c r="AQ1119" s="4"/>
      <c r="AR1119" s="6"/>
      <c r="AS1119" s="5"/>
      <c r="AT1119" s="5"/>
      <c r="AU1119" s="4"/>
      <c r="AV1119" s="6"/>
      <c r="AW1119" s="4"/>
      <c r="AX1119" s="6"/>
      <c r="AY1119" s="5"/>
      <c r="AZ1119" s="5"/>
      <c r="BA1119" s="4"/>
      <c r="BB1119" s="6"/>
      <c r="BC1119" s="4"/>
      <c r="BD1119" s="6"/>
      <c r="BE1119" s="5"/>
      <c r="BF1119" s="5"/>
      <c r="BG1119" s="4"/>
      <c r="BH1119" s="6"/>
      <c r="BI1119" s="4"/>
      <c r="BJ1119" s="6"/>
      <c r="BK1119" s="5"/>
      <c r="BL1119" s="5"/>
      <c r="BM1119" s="4"/>
      <c r="BN1119" s="6"/>
      <c r="BO1119" s="4"/>
      <c r="BP1119" s="6"/>
      <c r="BQ1119" s="5"/>
      <c r="BR1119" s="5"/>
      <c r="BS1119" s="4"/>
      <c r="BT1119" s="6"/>
      <c r="BU1119" s="4"/>
      <c r="BV1119" s="6"/>
      <c r="BW1119" s="5"/>
      <c r="BX1119" s="5"/>
      <c r="BY1119" s="4"/>
      <c r="BZ1119" s="6"/>
      <c r="CA1119" s="4"/>
      <c r="CB1119" s="6"/>
      <c r="CC1119" s="5"/>
      <c r="CD1119" s="5"/>
      <c r="CE1119" s="4"/>
      <c r="CF1119" s="6"/>
      <c r="CG1119" s="4"/>
      <c r="CH1119" s="6"/>
      <c r="CI1119" s="5"/>
      <c r="CJ1119" s="5"/>
      <c r="CK1119" s="4"/>
      <c r="CL1119" s="6"/>
      <c r="CM1119" s="4"/>
      <c r="CN1119" s="6"/>
      <c r="CO1119" s="5"/>
      <c r="CP1119" s="5"/>
      <c r="CQ1119" s="4"/>
      <c r="CR1119" s="6"/>
      <c r="CS1119" s="4"/>
      <c r="CT1119" s="6"/>
      <c r="CU1119" s="5"/>
      <c r="CV1119" s="5"/>
      <c r="CW1119" s="4"/>
      <c r="CX1119" s="6"/>
      <c r="CY1119" s="4"/>
      <c r="CZ1119" s="6"/>
      <c r="DA1119" s="5"/>
      <c r="DB1119" s="5"/>
      <c r="DC1119" s="4"/>
      <c r="DD1119" s="6"/>
      <c r="DE1119" s="4"/>
      <c r="DF1119" s="6"/>
      <c r="DG1119" s="5"/>
      <c r="DH1119" s="5"/>
      <c r="DI1119" s="4"/>
      <c r="DJ1119" s="6"/>
      <c r="DK1119" s="4"/>
      <c r="DL1119" s="6"/>
      <c r="DM1119" s="5"/>
      <c r="DN1119" s="5"/>
      <c r="DO1119" s="4"/>
      <c r="DP1119" s="6"/>
      <c r="DQ1119" s="4"/>
      <c r="DR1119" s="6"/>
      <c r="DS1119" s="5"/>
      <c r="DT1119" s="5"/>
      <c r="DU1119" s="4"/>
      <c r="DV1119" s="6"/>
      <c r="DW1119" s="4"/>
      <c r="DX1119" s="6"/>
      <c r="DY1119" s="5"/>
      <c r="DZ1119" s="5"/>
      <c r="EA1119" s="4"/>
      <c r="EB1119" s="6"/>
      <c r="EC1119" s="4"/>
      <c r="ED1119" s="6"/>
      <c r="EE1119" s="5"/>
      <c r="EF1119" s="5"/>
      <c r="EG1119" s="4"/>
      <c r="EH1119" s="6"/>
      <c r="EI1119" s="4"/>
      <c r="EJ1119" s="6"/>
      <c r="EK1119" s="5"/>
      <c r="EL1119" s="5"/>
      <c r="EM1119" s="4"/>
      <c r="EN1119" s="6"/>
      <c r="EO1119" s="4"/>
      <c r="EP1119" s="6"/>
      <c r="EQ1119" s="5"/>
      <c r="ER1119" s="5"/>
      <c r="ES1119" s="4"/>
      <c r="ET1119" s="6"/>
      <c r="EU1119" s="4"/>
      <c r="EV1119" s="6"/>
      <c r="EW1119" s="5"/>
      <c r="EX1119" s="5"/>
      <c r="EY1119" s="4"/>
      <c r="EZ1119" s="6"/>
      <c r="FA1119" s="4"/>
      <c r="FB1119" s="6"/>
      <c r="FC1119" s="5"/>
      <c r="FD1119" s="5"/>
      <c r="FE1119" s="4"/>
      <c r="FF1119" s="6"/>
      <c r="FG1119" s="4"/>
      <c r="FH1119" s="6"/>
      <c r="FI1119" s="5"/>
      <c r="FJ1119" s="5"/>
      <c r="FK1119" s="4"/>
      <c r="FL1119" s="6"/>
      <c r="FM1119" s="4"/>
      <c r="FN1119" s="6"/>
      <c r="FO1119" s="5"/>
      <c r="FP1119" s="5"/>
      <c r="FQ1119" s="4"/>
      <c r="FR1119" s="6"/>
      <c r="FS1119" s="4"/>
      <c r="FT1119" s="6"/>
      <c r="FU1119" s="5"/>
      <c r="FV1119" s="5"/>
      <c r="FW1119" s="4"/>
      <c r="FX1119" s="6"/>
      <c r="FY1119" s="4"/>
      <c r="FZ1119" s="6"/>
      <c r="GA1119" s="5"/>
      <c r="GB1119" s="5"/>
      <c r="GC1119" s="4"/>
      <c r="GD1119" s="6"/>
      <c r="GE1119" s="4"/>
      <c r="GF1119" s="6"/>
      <c r="GG1119" s="5"/>
      <c r="GH1119" s="5"/>
      <c r="GI1119" s="4"/>
      <c r="GJ1119" s="6"/>
      <c r="GK1119" s="4"/>
      <c r="GL1119" s="6"/>
      <c r="GM1119" s="5"/>
      <c r="GN1119" s="5"/>
      <c r="GO1119" s="4"/>
      <c r="GP1119" s="6"/>
      <c r="GQ1119" s="4"/>
      <c r="GR1119" s="6"/>
      <c r="GS1119" s="5"/>
      <c r="GT1119" s="5"/>
      <c r="GU1119" s="4"/>
      <c r="GV1119" s="6"/>
      <c r="GW1119" s="4"/>
      <c r="GX1119" s="6"/>
      <c r="GY1119" s="5"/>
      <c r="GZ1119" s="5"/>
      <c r="HA1119" s="4"/>
      <c r="HB1119" s="6"/>
      <c r="HC1119" s="4"/>
      <c r="HD1119" s="6"/>
      <c r="HE1119" s="5"/>
      <c r="HF1119" s="5"/>
      <c r="HG1119" s="4"/>
      <c r="HH1119" s="6"/>
      <c r="HI1119" s="4"/>
      <c r="HJ1119" s="6"/>
      <c r="HK1119" s="5"/>
      <c r="HL1119" s="5"/>
      <c r="HM1119" s="4"/>
      <c r="HN1119" s="6"/>
      <c r="HO1119" s="4"/>
      <c r="HP1119" s="6"/>
      <c r="HQ1119" s="5"/>
      <c r="HR1119" s="5"/>
      <c r="HS1119" s="4"/>
      <c r="HT1119" s="6"/>
      <c r="HU1119" s="4"/>
      <c r="HV1119" s="6"/>
      <c r="HW1119" s="5"/>
      <c r="HX1119" s="5"/>
      <c r="HY1119" s="4"/>
      <c r="HZ1119" s="6"/>
      <c r="IA1119" s="4"/>
      <c r="IB1119" s="6"/>
      <c r="IC1119" s="5"/>
      <c r="ID1119" s="5"/>
      <c r="IE1119" s="4"/>
      <c r="IF1119" s="6"/>
      <c r="IG1119" s="4"/>
      <c r="IH1119" s="6"/>
      <c r="II1119" s="5"/>
      <c r="IJ1119" s="5"/>
      <c r="IK1119" s="4"/>
      <c r="IL1119" s="6"/>
      <c r="IM1119" s="4"/>
      <c r="IN1119" s="6"/>
      <c r="IO1119" s="5"/>
      <c r="IP1119" s="5"/>
      <c r="IQ1119" s="4"/>
      <c r="IR1119" s="6"/>
      <c r="IS1119" s="4"/>
      <c r="IT1119" s="6"/>
      <c r="IU1119" s="5"/>
      <c r="IV1119" s="5"/>
      <c r="IW1119" s="4"/>
      <c r="IX1119" s="6"/>
      <c r="IY1119" s="4"/>
      <c r="IZ1119" s="6"/>
      <c r="JA1119" s="5"/>
      <c r="JB1119" s="5"/>
      <c r="JC1119" s="4"/>
      <c r="JD1119" s="6"/>
      <c r="JE1119" s="4"/>
      <c r="JF1119" s="6"/>
      <c r="JG1119" s="5"/>
      <c r="JH1119" s="5"/>
      <c r="JI1119" s="4"/>
      <c r="JJ1119" s="6"/>
      <c r="JK1119" s="4"/>
      <c r="JL1119" s="6"/>
      <c r="JM1119" s="5"/>
      <c r="JN1119" s="5"/>
      <c r="JO1119" s="4"/>
      <c r="JP1119" s="6"/>
      <c r="JQ1119" s="4"/>
      <c r="JR1119" s="6"/>
      <c r="JS1119" s="5"/>
      <c r="JT1119" s="5"/>
      <c r="JU1119" s="4"/>
      <c r="JV1119" s="6"/>
      <c r="JW1119" s="4"/>
      <c r="JX1119" s="6"/>
      <c r="JY1119" s="5"/>
      <c r="JZ1119" s="5"/>
      <c r="KA1119" s="4"/>
      <c r="KB1119" s="6"/>
      <c r="KC1119" s="4"/>
      <c r="KD1119" s="6"/>
      <c r="KE1119" s="5"/>
      <c r="KF1119" s="5"/>
      <c r="KG1119" s="4"/>
      <c r="KH1119" s="6"/>
      <c r="KI1119" s="4"/>
      <c r="KJ1119" s="6"/>
      <c r="KK1119" s="5"/>
      <c r="KL1119" s="5"/>
    </row>
    <row r="1120">
      <c r="A1120" s="3" t="s">
        <v>85</v>
      </c>
      <c r="B1120" s="3" t="s">
        <v>1233</v>
      </c>
      <c r="C1120" s="3" t="s">
        <v>522</v>
      </c>
      <c r="D1120" s="3" t="s">
        <v>712</v>
      </c>
      <c r="E1120" s="3" t="s">
        <v>1238</v>
      </c>
      <c r="F1120" s="3" t="s">
        <v>104</v>
      </c>
      <c r="G1120" s="3" t="s">
        <v>104</v>
      </c>
      <c r="H1120" s="3" t="s">
        <v>104</v>
      </c>
      <c r="I1120" s="4"/>
      <c r="J1120" s="4">
        <f>=ROUNDDOWN({0},0)</f>
      </c>
      <c r="K1120" s="4"/>
      <c r="L1120" s="5"/>
      <c r="M1120" s="4"/>
      <c r="N1120" s="4">
        <f>=ROUNDDOWN({0},0)</f>
      </c>
      <c r="O1120" s="4"/>
      <c r="P1120" s="5"/>
      <c r="Q1120" s="4"/>
      <c r="R1120" s="6"/>
      <c r="S1120" s="4"/>
      <c r="T1120" s="6"/>
      <c r="U1120" s="5"/>
      <c r="V1120" s="5"/>
      <c r="W1120" s="4"/>
      <c r="X1120" s="6"/>
      <c r="Y1120" s="4"/>
      <c r="Z1120" s="6"/>
      <c r="AA1120" s="5"/>
      <c r="AB1120" s="5"/>
      <c r="AC1120" s="4"/>
      <c r="AD1120" s="6"/>
      <c r="AE1120" s="4"/>
      <c r="AF1120" s="6"/>
      <c r="AG1120" s="5"/>
      <c r="AH1120" s="5"/>
      <c r="AI1120" s="4"/>
      <c r="AJ1120" s="6"/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  <c r="AU1120" s="4"/>
      <c r="AV1120" s="6"/>
      <c r="AW1120" s="4"/>
      <c r="AX1120" s="6"/>
      <c r="AY1120" s="5"/>
      <c r="AZ1120" s="5"/>
      <c r="BA1120" s="4"/>
      <c r="BB1120" s="6"/>
      <c r="BC1120" s="4"/>
      <c r="BD1120" s="6"/>
      <c r="BE1120" s="5"/>
      <c r="BF1120" s="5"/>
      <c r="BG1120" s="4"/>
      <c r="BH1120" s="6"/>
      <c r="BI1120" s="4"/>
      <c r="BJ1120" s="6"/>
      <c r="BK1120" s="5"/>
      <c r="BL1120" s="5"/>
      <c r="BM1120" s="4"/>
      <c r="BN1120" s="6"/>
      <c r="BO1120" s="4"/>
      <c r="BP1120" s="6"/>
      <c r="BQ1120" s="5"/>
      <c r="BR1120" s="5"/>
      <c r="BS1120" s="4"/>
      <c r="BT1120" s="6"/>
      <c r="BU1120" s="4"/>
      <c r="BV1120" s="6"/>
      <c r="BW1120" s="5"/>
      <c r="BX1120" s="5"/>
      <c r="BY1120" s="4"/>
      <c r="BZ1120" s="6"/>
      <c r="CA1120" s="4"/>
      <c r="CB1120" s="6"/>
      <c r="CC1120" s="5"/>
      <c r="CD1120" s="5"/>
      <c r="CE1120" s="4"/>
      <c r="CF1120" s="6"/>
      <c r="CG1120" s="4"/>
      <c r="CH1120" s="6"/>
      <c r="CI1120" s="5"/>
      <c r="CJ1120" s="5"/>
      <c r="CK1120" s="4"/>
      <c r="CL1120" s="6"/>
      <c r="CM1120" s="4"/>
      <c r="CN1120" s="6"/>
      <c r="CO1120" s="5"/>
      <c r="CP1120" s="5"/>
      <c r="CQ1120" s="4"/>
      <c r="CR1120" s="6"/>
      <c r="CS1120" s="4"/>
      <c r="CT1120" s="6"/>
      <c r="CU1120" s="5"/>
      <c r="CV1120" s="5"/>
      <c r="CW1120" s="4"/>
      <c r="CX1120" s="6"/>
      <c r="CY1120" s="4"/>
      <c r="CZ1120" s="6"/>
      <c r="DA1120" s="5"/>
      <c r="DB1120" s="5"/>
      <c r="DC1120" s="4"/>
      <c r="DD1120" s="6"/>
      <c r="DE1120" s="4"/>
      <c r="DF1120" s="6"/>
      <c r="DG1120" s="5"/>
      <c r="DH1120" s="5"/>
      <c r="DI1120" s="4"/>
      <c r="DJ1120" s="6"/>
      <c r="DK1120" s="4"/>
      <c r="DL1120" s="6"/>
      <c r="DM1120" s="5"/>
      <c r="DN1120" s="5"/>
      <c r="DO1120" s="4"/>
      <c r="DP1120" s="6"/>
      <c r="DQ1120" s="4"/>
      <c r="DR1120" s="6"/>
      <c r="DS1120" s="5"/>
      <c r="DT1120" s="5"/>
      <c r="DU1120" s="4"/>
      <c r="DV1120" s="6"/>
      <c r="DW1120" s="4"/>
      <c r="DX1120" s="6"/>
      <c r="DY1120" s="5"/>
      <c r="DZ1120" s="5"/>
      <c r="EA1120" s="4"/>
      <c r="EB1120" s="6"/>
      <c r="EC1120" s="4"/>
      <c r="ED1120" s="6"/>
      <c r="EE1120" s="5"/>
      <c r="EF1120" s="5"/>
      <c r="EG1120" s="4"/>
      <c r="EH1120" s="6"/>
      <c r="EI1120" s="4"/>
      <c r="EJ1120" s="6"/>
      <c r="EK1120" s="5"/>
      <c r="EL1120" s="5"/>
      <c r="EM1120" s="4"/>
      <c r="EN1120" s="6"/>
      <c r="EO1120" s="4"/>
      <c r="EP1120" s="6"/>
      <c r="EQ1120" s="5"/>
      <c r="ER1120" s="5"/>
      <c r="ES1120" s="4"/>
      <c r="ET1120" s="6"/>
      <c r="EU1120" s="4"/>
      <c r="EV1120" s="6"/>
      <c r="EW1120" s="5"/>
      <c r="EX1120" s="5"/>
      <c r="EY1120" s="4"/>
      <c r="EZ1120" s="6"/>
      <c r="FA1120" s="4"/>
      <c r="FB1120" s="6"/>
      <c r="FC1120" s="5"/>
      <c r="FD1120" s="5"/>
      <c r="FE1120" s="4"/>
      <c r="FF1120" s="6"/>
      <c r="FG1120" s="4"/>
      <c r="FH1120" s="6"/>
      <c r="FI1120" s="5"/>
      <c r="FJ1120" s="5"/>
      <c r="FK1120" s="4"/>
      <c r="FL1120" s="6"/>
      <c r="FM1120" s="4"/>
      <c r="FN1120" s="6"/>
      <c r="FO1120" s="5"/>
      <c r="FP1120" s="5"/>
      <c r="FQ1120" s="4"/>
      <c r="FR1120" s="6"/>
      <c r="FS1120" s="4"/>
      <c r="FT1120" s="6"/>
      <c r="FU1120" s="5"/>
      <c r="FV1120" s="5"/>
      <c r="FW1120" s="4"/>
      <c r="FX1120" s="6"/>
      <c r="FY1120" s="4"/>
      <c r="FZ1120" s="6"/>
      <c r="GA1120" s="5"/>
      <c r="GB1120" s="5"/>
      <c r="GC1120" s="4"/>
      <c r="GD1120" s="6"/>
      <c r="GE1120" s="4"/>
      <c r="GF1120" s="6"/>
      <c r="GG1120" s="5"/>
      <c r="GH1120" s="5"/>
      <c r="GI1120" s="4"/>
      <c r="GJ1120" s="6"/>
      <c r="GK1120" s="4"/>
      <c r="GL1120" s="6"/>
      <c r="GM1120" s="5"/>
      <c r="GN1120" s="5"/>
      <c r="GO1120" s="4"/>
      <c r="GP1120" s="6"/>
      <c r="GQ1120" s="4"/>
      <c r="GR1120" s="6"/>
      <c r="GS1120" s="5"/>
      <c r="GT1120" s="5"/>
      <c r="GU1120" s="4"/>
      <c r="GV1120" s="6"/>
      <c r="GW1120" s="4"/>
      <c r="GX1120" s="6"/>
      <c r="GY1120" s="5"/>
      <c r="GZ1120" s="5"/>
      <c r="HA1120" s="4"/>
      <c r="HB1120" s="6"/>
      <c r="HC1120" s="4"/>
      <c r="HD1120" s="6"/>
      <c r="HE1120" s="5"/>
      <c r="HF1120" s="5"/>
      <c r="HG1120" s="4"/>
      <c r="HH1120" s="6"/>
      <c r="HI1120" s="4"/>
      <c r="HJ1120" s="6"/>
      <c r="HK1120" s="5"/>
      <c r="HL1120" s="5"/>
      <c r="HM1120" s="4"/>
      <c r="HN1120" s="6"/>
      <c r="HO1120" s="4"/>
      <c r="HP1120" s="6"/>
      <c r="HQ1120" s="5"/>
      <c r="HR1120" s="5"/>
      <c r="HS1120" s="4"/>
      <c r="HT1120" s="6"/>
      <c r="HU1120" s="4"/>
      <c r="HV1120" s="6"/>
      <c r="HW1120" s="5"/>
      <c r="HX1120" s="5"/>
      <c r="HY1120" s="4"/>
      <c r="HZ1120" s="6"/>
      <c r="IA1120" s="4"/>
      <c r="IB1120" s="6"/>
      <c r="IC1120" s="5"/>
      <c r="ID1120" s="5"/>
      <c r="IE1120" s="4"/>
      <c r="IF1120" s="6"/>
      <c r="IG1120" s="4"/>
      <c r="IH1120" s="6"/>
      <c r="II1120" s="5"/>
      <c r="IJ1120" s="5"/>
      <c r="IK1120" s="4"/>
      <c r="IL1120" s="6"/>
      <c r="IM1120" s="4"/>
      <c r="IN1120" s="6"/>
      <c r="IO1120" s="5"/>
      <c r="IP1120" s="5"/>
      <c r="IQ1120" s="4"/>
      <c r="IR1120" s="6"/>
      <c r="IS1120" s="4"/>
      <c r="IT1120" s="6"/>
      <c r="IU1120" s="5"/>
      <c r="IV1120" s="5"/>
      <c r="IW1120" s="4"/>
      <c r="IX1120" s="6"/>
      <c r="IY1120" s="4"/>
      <c r="IZ1120" s="6"/>
      <c r="JA1120" s="5"/>
      <c r="JB1120" s="5"/>
      <c r="JC1120" s="4"/>
      <c r="JD1120" s="6"/>
      <c r="JE1120" s="4"/>
      <c r="JF1120" s="6"/>
      <c r="JG1120" s="5"/>
      <c r="JH1120" s="5"/>
      <c r="JI1120" s="4"/>
      <c r="JJ1120" s="6"/>
      <c r="JK1120" s="4"/>
      <c r="JL1120" s="6"/>
      <c r="JM1120" s="5"/>
      <c r="JN1120" s="5"/>
      <c r="JO1120" s="4"/>
      <c r="JP1120" s="6"/>
      <c r="JQ1120" s="4"/>
      <c r="JR1120" s="6"/>
      <c r="JS1120" s="5"/>
      <c r="JT1120" s="5"/>
      <c r="JU1120" s="4"/>
      <c r="JV1120" s="6"/>
      <c r="JW1120" s="4"/>
      <c r="JX1120" s="6"/>
      <c r="JY1120" s="5"/>
      <c r="JZ1120" s="5"/>
      <c r="KA1120" s="4"/>
      <c r="KB1120" s="6"/>
      <c r="KC1120" s="4"/>
      <c r="KD1120" s="6"/>
      <c r="KE1120" s="5"/>
      <c r="KF1120" s="5"/>
      <c r="KG1120" s="4"/>
      <c r="KH1120" s="6"/>
      <c r="KI1120" s="4"/>
      <c r="KJ1120" s="6"/>
      <c r="KK1120" s="5"/>
      <c r="KL1120" s="5"/>
    </row>
    <row r="1121">
      <c r="A1121" s="3" t="s">
        <v>85</v>
      </c>
      <c r="B1121" s="3" t="s">
        <v>1233</v>
      </c>
      <c r="C1121" s="3" t="s">
        <v>522</v>
      </c>
      <c r="D1121" s="3" t="s">
        <v>712</v>
      </c>
      <c r="E1121" s="3" t="s">
        <v>1239</v>
      </c>
      <c r="F1121" s="3" t="s">
        <v>104</v>
      </c>
      <c r="G1121" s="3" t="s">
        <v>104</v>
      </c>
      <c r="H1121" s="3" t="s">
        <v>104</v>
      </c>
      <c r="I1121" s="4"/>
      <c r="J1121" s="4">
        <f>=ROUNDDOWN({0},0)</f>
      </c>
      <c r="K1121" s="4"/>
      <c r="L1121" s="5"/>
      <c r="M1121" s="4"/>
      <c r="N1121" s="4">
        <f>=ROUNDDOWN({0},0)</f>
      </c>
      <c r="O1121" s="4"/>
      <c r="P1121" s="5"/>
      <c r="Q1121" s="4"/>
      <c r="R1121" s="6"/>
      <c r="S1121" s="4"/>
      <c r="T1121" s="6"/>
      <c r="U1121" s="5"/>
      <c r="V1121" s="5"/>
      <c r="W1121" s="4"/>
      <c r="X1121" s="6"/>
      <c r="Y1121" s="4"/>
      <c r="Z1121" s="6"/>
      <c r="AA1121" s="5"/>
      <c r="AB1121" s="5"/>
      <c r="AC1121" s="4"/>
      <c r="AD1121" s="6"/>
      <c r="AE1121" s="4"/>
      <c r="AF1121" s="6"/>
      <c r="AG1121" s="5"/>
      <c r="AH1121" s="5"/>
      <c r="AI1121" s="4"/>
      <c r="AJ1121" s="6"/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  <c r="AU1121" s="4"/>
      <c r="AV1121" s="6"/>
      <c r="AW1121" s="4"/>
      <c r="AX1121" s="6"/>
      <c r="AY1121" s="5"/>
      <c r="AZ1121" s="5"/>
      <c r="BA1121" s="4"/>
      <c r="BB1121" s="6"/>
      <c r="BC1121" s="4"/>
      <c r="BD1121" s="6"/>
      <c r="BE1121" s="5"/>
      <c r="BF1121" s="5"/>
      <c r="BG1121" s="4"/>
      <c r="BH1121" s="6"/>
      <c r="BI1121" s="4"/>
      <c r="BJ1121" s="6"/>
      <c r="BK1121" s="5"/>
      <c r="BL1121" s="5"/>
      <c r="BM1121" s="4"/>
      <c r="BN1121" s="6"/>
      <c r="BO1121" s="4"/>
      <c r="BP1121" s="6"/>
      <c r="BQ1121" s="5"/>
      <c r="BR1121" s="5"/>
      <c r="BS1121" s="4"/>
      <c r="BT1121" s="6"/>
      <c r="BU1121" s="4"/>
      <c r="BV1121" s="6"/>
      <c r="BW1121" s="5"/>
      <c r="BX1121" s="5"/>
      <c r="BY1121" s="4"/>
      <c r="BZ1121" s="6"/>
      <c r="CA1121" s="4"/>
      <c r="CB1121" s="6"/>
      <c r="CC1121" s="5"/>
      <c r="CD1121" s="5"/>
      <c r="CE1121" s="4"/>
      <c r="CF1121" s="6"/>
      <c r="CG1121" s="4"/>
      <c r="CH1121" s="6"/>
      <c r="CI1121" s="5"/>
      <c r="CJ1121" s="5"/>
      <c r="CK1121" s="4"/>
      <c r="CL1121" s="6"/>
      <c r="CM1121" s="4"/>
      <c r="CN1121" s="6"/>
      <c r="CO1121" s="5"/>
      <c r="CP1121" s="5"/>
      <c r="CQ1121" s="4"/>
      <c r="CR1121" s="6"/>
      <c r="CS1121" s="4"/>
      <c r="CT1121" s="6"/>
      <c r="CU1121" s="5"/>
      <c r="CV1121" s="5"/>
      <c r="CW1121" s="4"/>
      <c r="CX1121" s="6"/>
      <c r="CY1121" s="4"/>
      <c r="CZ1121" s="6"/>
      <c r="DA1121" s="5"/>
      <c r="DB1121" s="5"/>
      <c r="DC1121" s="4"/>
      <c r="DD1121" s="6"/>
      <c r="DE1121" s="4"/>
      <c r="DF1121" s="6"/>
      <c r="DG1121" s="5"/>
      <c r="DH1121" s="5"/>
      <c r="DI1121" s="4"/>
      <c r="DJ1121" s="6"/>
      <c r="DK1121" s="4"/>
      <c r="DL1121" s="6"/>
      <c r="DM1121" s="5"/>
      <c r="DN1121" s="5"/>
      <c r="DO1121" s="4"/>
      <c r="DP1121" s="6"/>
      <c r="DQ1121" s="4"/>
      <c r="DR1121" s="6"/>
      <c r="DS1121" s="5"/>
      <c r="DT1121" s="5"/>
      <c r="DU1121" s="4"/>
      <c r="DV1121" s="6"/>
      <c r="DW1121" s="4"/>
      <c r="DX1121" s="6"/>
      <c r="DY1121" s="5"/>
      <c r="DZ1121" s="5"/>
      <c r="EA1121" s="4"/>
      <c r="EB1121" s="6"/>
      <c r="EC1121" s="4"/>
      <c r="ED1121" s="6"/>
      <c r="EE1121" s="5"/>
      <c r="EF1121" s="5"/>
      <c r="EG1121" s="4"/>
      <c r="EH1121" s="6"/>
      <c r="EI1121" s="4"/>
      <c r="EJ1121" s="6"/>
      <c r="EK1121" s="5"/>
      <c r="EL1121" s="5"/>
      <c r="EM1121" s="4"/>
      <c r="EN1121" s="6"/>
      <c r="EO1121" s="4"/>
      <c r="EP1121" s="6"/>
      <c r="EQ1121" s="5"/>
      <c r="ER1121" s="5"/>
      <c r="ES1121" s="4"/>
      <c r="ET1121" s="6"/>
      <c r="EU1121" s="4"/>
      <c r="EV1121" s="6"/>
      <c r="EW1121" s="5"/>
      <c r="EX1121" s="5"/>
      <c r="EY1121" s="4"/>
      <c r="EZ1121" s="6"/>
      <c r="FA1121" s="4"/>
      <c r="FB1121" s="6"/>
      <c r="FC1121" s="5"/>
      <c r="FD1121" s="5"/>
      <c r="FE1121" s="4"/>
      <c r="FF1121" s="6"/>
      <c r="FG1121" s="4"/>
      <c r="FH1121" s="6"/>
      <c r="FI1121" s="5"/>
      <c r="FJ1121" s="5"/>
      <c r="FK1121" s="4"/>
      <c r="FL1121" s="6"/>
      <c r="FM1121" s="4"/>
      <c r="FN1121" s="6"/>
      <c r="FO1121" s="5"/>
      <c r="FP1121" s="5"/>
      <c r="FQ1121" s="4"/>
      <c r="FR1121" s="6"/>
      <c r="FS1121" s="4"/>
      <c r="FT1121" s="6"/>
      <c r="FU1121" s="5"/>
      <c r="FV1121" s="5"/>
      <c r="FW1121" s="4"/>
      <c r="FX1121" s="6"/>
      <c r="FY1121" s="4"/>
      <c r="FZ1121" s="6"/>
      <c r="GA1121" s="5"/>
      <c r="GB1121" s="5"/>
      <c r="GC1121" s="4"/>
      <c r="GD1121" s="6"/>
      <c r="GE1121" s="4"/>
      <c r="GF1121" s="6"/>
      <c r="GG1121" s="5"/>
      <c r="GH1121" s="5"/>
      <c r="GI1121" s="4"/>
      <c r="GJ1121" s="6"/>
      <c r="GK1121" s="4"/>
      <c r="GL1121" s="6"/>
      <c r="GM1121" s="5"/>
      <c r="GN1121" s="5"/>
      <c r="GO1121" s="4"/>
      <c r="GP1121" s="6"/>
      <c r="GQ1121" s="4"/>
      <c r="GR1121" s="6"/>
      <c r="GS1121" s="5"/>
      <c r="GT1121" s="5"/>
      <c r="GU1121" s="4"/>
      <c r="GV1121" s="6"/>
      <c r="GW1121" s="4"/>
      <c r="GX1121" s="6"/>
      <c r="GY1121" s="5"/>
      <c r="GZ1121" s="5"/>
      <c r="HA1121" s="4"/>
      <c r="HB1121" s="6"/>
      <c r="HC1121" s="4"/>
      <c r="HD1121" s="6"/>
      <c r="HE1121" s="5"/>
      <c r="HF1121" s="5"/>
      <c r="HG1121" s="4"/>
      <c r="HH1121" s="6"/>
      <c r="HI1121" s="4"/>
      <c r="HJ1121" s="6"/>
      <c r="HK1121" s="5"/>
      <c r="HL1121" s="5"/>
      <c r="HM1121" s="4"/>
      <c r="HN1121" s="6"/>
      <c r="HO1121" s="4"/>
      <c r="HP1121" s="6"/>
      <c r="HQ1121" s="5"/>
      <c r="HR1121" s="5"/>
      <c r="HS1121" s="4"/>
      <c r="HT1121" s="6"/>
      <c r="HU1121" s="4"/>
      <c r="HV1121" s="6"/>
      <c r="HW1121" s="5"/>
      <c r="HX1121" s="5"/>
      <c r="HY1121" s="4"/>
      <c r="HZ1121" s="6"/>
      <c r="IA1121" s="4"/>
      <c r="IB1121" s="6"/>
      <c r="IC1121" s="5"/>
      <c r="ID1121" s="5"/>
      <c r="IE1121" s="4"/>
      <c r="IF1121" s="6"/>
      <c r="IG1121" s="4"/>
      <c r="IH1121" s="6"/>
      <c r="II1121" s="5"/>
      <c r="IJ1121" s="5"/>
      <c r="IK1121" s="4"/>
      <c r="IL1121" s="6"/>
      <c r="IM1121" s="4"/>
      <c r="IN1121" s="6"/>
      <c r="IO1121" s="5"/>
      <c r="IP1121" s="5"/>
      <c r="IQ1121" s="4"/>
      <c r="IR1121" s="6"/>
      <c r="IS1121" s="4"/>
      <c r="IT1121" s="6"/>
      <c r="IU1121" s="5"/>
      <c r="IV1121" s="5"/>
      <c r="IW1121" s="4"/>
      <c r="IX1121" s="6"/>
      <c r="IY1121" s="4"/>
      <c r="IZ1121" s="6"/>
      <c r="JA1121" s="5"/>
      <c r="JB1121" s="5"/>
      <c r="JC1121" s="4"/>
      <c r="JD1121" s="6"/>
      <c r="JE1121" s="4"/>
      <c r="JF1121" s="6"/>
      <c r="JG1121" s="5"/>
      <c r="JH1121" s="5"/>
      <c r="JI1121" s="4"/>
      <c r="JJ1121" s="6"/>
      <c r="JK1121" s="4"/>
      <c r="JL1121" s="6"/>
      <c r="JM1121" s="5"/>
      <c r="JN1121" s="5"/>
      <c r="JO1121" s="4"/>
      <c r="JP1121" s="6"/>
      <c r="JQ1121" s="4"/>
      <c r="JR1121" s="6"/>
      <c r="JS1121" s="5"/>
      <c r="JT1121" s="5"/>
      <c r="JU1121" s="4"/>
      <c r="JV1121" s="6"/>
      <c r="JW1121" s="4"/>
      <c r="JX1121" s="6"/>
      <c r="JY1121" s="5"/>
      <c r="JZ1121" s="5"/>
      <c r="KA1121" s="4"/>
      <c r="KB1121" s="6"/>
      <c r="KC1121" s="4"/>
      <c r="KD1121" s="6"/>
      <c r="KE1121" s="5"/>
      <c r="KF1121" s="5"/>
      <c r="KG1121" s="4"/>
      <c r="KH1121" s="6"/>
      <c r="KI1121" s="4"/>
      <c r="KJ1121" s="6"/>
      <c r="KK1121" s="5"/>
      <c r="KL1121" s="5"/>
    </row>
    <row r="1122">
      <c r="A1122" s="3" t="s">
        <v>85</v>
      </c>
      <c r="B1122" s="3" t="s">
        <v>1233</v>
      </c>
      <c r="C1122" s="3" t="s">
        <v>522</v>
      </c>
      <c r="D1122" s="3" t="s">
        <v>712</v>
      </c>
      <c r="E1122" s="3" t="s">
        <v>1240</v>
      </c>
      <c r="F1122" s="3" t="s">
        <v>104</v>
      </c>
      <c r="G1122" s="3" t="s">
        <v>104</v>
      </c>
      <c r="H1122" s="3" t="s">
        <v>104</v>
      </c>
      <c r="I1122" s="4"/>
      <c r="J1122" s="4">
        <f>=ROUNDDOWN({0},0)</f>
      </c>
      <c r="K1122" s="4"/>
      <c r="L1122" s="5"/>
      <c r="M1122" s="4"/>
      <c r="N1122" s="4">
        <f>=ROUNDDOWN({0},0)</f>
      </c>
      <c r="O1122" s="4"/>
      <c r="P1122" s="5"/>
      <c r="Q1122" s="4"/>
      <c r="R1122" s="6"/>
      <c r="S1122" s="4"/>
      <c r="T1122" s="6"/>
      <c r="U1122" s="5"/>
      <c r="V1122" s="5"/>
      <c r="W1122" s="4"/>
      <c r="X1122" s="6"/>
      <c r="Y1122" s="4"/>
      <c r="Z1122" s="6"/>
      <c r="AA1122" s="5"/>
      <c r="AB1122" s="5"/>
      <c r="AC1122" s="4"/>
      <c r="AD1122" s="6"/>
      <c r="AE1122" s="4"/>
      <c r="AF1122" s="6"/>
      <c r="AG1122" s="5"/>
      <c r="AH1122" s="5"/>
      <c r="AI1122" s="4"/>
      <c r="AJ1122" s="6"/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  <c r="AU1122" s="4"/>
      <c r="AV1122" s="6"/>
      <c r="AW1122" s="4"/>
      <c r="AX1122" s="6"/>
      <c r="AY1122" s="5"/>
      <c r="AZ1122" s="5"/>
      <c r="BA1122" s="4"/>
      <c r="BB1122" s="6"/>
      <c r="BC1122" s="4"/>
      <c r="BD1122" s="6"/>
      <c r="BE1122" s="5"/>
      <c r="BF1122" s="5"/>
      <c r="BG1122" s="4"/>
      <c r="BH1122" s="6"/>
      <c r="BI1122" s="4"/>
      <c r="BJ1122" s="6"/>
      <c r="BK1122" s="5"/>
      <c r="BL1122" s="5"/>
      <c r="BM1122" s="4"/>
      <c r="BN1122" s="6"/>
      <c r="BO1122" s="4"/>
      <c r="BP1122" s="6"/>
      <c r="BQ1122" s="5"/>
      <c r="BR1122" s="5"/>
      <c r="BS1122" s="4"/>
      <c r="BT1122" s="6"/>
      <c r="BU1122" s="4"/>
      <c r="BV1122" s="6"/>
      <c r="BW1122" s="5"/>
      <c r="BX1122" s="5"/>
      <c r="BY1122" s="4"/>
      <c r="BZ1122" s="6"/>
      <c r="CA1122" s="4"/>
      <c r="CB1122" s="6"/>
      <c r="CC1122" s="5"/>
      <c r="CD1122" s="5"/>
      <c r="CE1122" s="4"/>
      <c r="CF1122" s="6"/>
      <c r="CG1122" s="4"/>
      <c r="CH1122" s="6"/>
      <c r="CI1122" s="5"/>
      <c r="CJ1122" s="5"/>
      <c r="CK1122" s="4"/>
      <c r="CL1122" s="6"/>
      <c r="CM1122" s="4"/>
      <c r="CN1122" s="6"/>
      <c r="CO1122" s="5"/>
      <c r="CP1122" s="5"/>
      <c r="CQ1122" s="4"/>
      <c r="CR1122" s="6"/>
      <c r="CS1122" s="4"/>
      <c r="CT1122" s="6"/>
      <c r="CU1122" s="5"/>
      <c r="CV1122" s="5"/>
      <c r="CW1122" s="4"/>
      <c r="CX1122" s="6"/>
      <c r="CY1122" s="4"/>
      <c r="CZ1122" s="6"/>
      <c r="DA1122" s="5"/>
      <c r="DB1122" s="5"/>
      <c r="DC1122" s="4"/>
      <c r="DD1122" s="6"/>
      <c r="DE1122" s="4"/>
      <c r="DF1122" s="6"/>
      <c r="DG1122" s="5"/>
      <c r="DH1122" s="5"/>
      <c r="DI1122" s="4"/>
      <c r="DJ1122" s="6"/>
      <c r="DK1122" s="4"/>
      <c r="DL1122" s="6"/>
      <c r="DM1122" s="5"/>
      <c r="DN1122" s="5"/>
      <c r="DO1122" s="4"/>
      <c r="DP1122" s="6"/>
      <c r="DQ1122" s="4"/>
      <c r="DR1122" s="6"/>
      <c r="DS1122" s="5"/>
      <c r="DT1122" s="5"/>
      <c r="DU1122" s="4"/>
      <c r="DV1122" s="6"/>
      <c r="DW1122" s="4"/>
      <c r="DX1122" s="6"/>
      <c r="DY1122" s="5"/>
      <c r="DZ1122" s="5"/>
      <c r="EA1122" s="4"/>
      <c r="EB1122" s="6"/>
      <c r="EC1122" s="4"/>
      <c r="ED1122" s="6"/>
      <c r="EE1122" s="5"/>
      <c r="EF1122" s="5"/>
      <c r="EG1122" s="4"/>
      <c r="EH1122" s="6"/>
      <c r="EI1122" s="4"/>
      <c r="EJ1122" s="6"/>
      <c r="EK1122" s="5"/>
      <c r="EL1122" s="5"/>
      <c r="EM1122" s="4"/>
      <c r="EN1122" s="6"/>
      <c r="EO1122" s="4"/>
      <c r="EP1122" s="6"/>
      <c r="EQ1122" s="5"/>
      <c r="ER1122" s="5"/>
      <c r="ES1122" s="4"/>
      <c r="ET1122" s="6"/>
      <c r="EU1122" s="4"/>
      <c r="EV1122" s="6"/>
      <c r="EW1122" s="5"/>
      <c r="EX1122" s="5"/>
      <c r="EY1122" s="4"/>
      <c r="EZ1122" s="6"/>
      <c r="FA1122" s="4"/>
      <c r="FB1122" s="6"/>
      <c r="FC1122" s="5"/>
      <c r="FD1122" s="5"/>
      <c r="FE1122" s="4"/>
      <c r="FF1122" s="6"/>
      <c r="FG1122" s="4"/>
      <c r="FH1122" s="6"/>
      <c r="FI1122" s="5"/>
      <c r="FJ1122" s="5"/>
      <c r="FK1122" s="4"/>
      <c r="FL1122" s="6"/>
      <c r="FM1122" s="4"/>
      <c r="FN1122" s="6"/>
      <c r="FO1122" s="5"/>
      <c r="FP1122" s="5"/>
      <c r="FQ1122" s="4"/>
      <c r="FR1122" s="6"/>
      <c r="FS1122" s="4"/>
      <c r="FT1122" s="6"/>
      <c r="FU1122" s="5"/>
      <c r="FV1122" s="5"/>
      <c r="FW1122" s="4"/>
      <c r="FX1122" s="6"/>
      <c r="FY1122" s="4"/>
      <c r="FZ1122" s="6"/>
      <c r="GA1122" s="5"/>
      <c r="GB1122" s="5"/>
      <c r="GC1122" s="4"/>
      <c r="GD1122" s="6"/>
      <c r="GE1122" s="4"/>
      <c r="GF1122" s="6"/>
      <c r="GG1122" s="5"/>
      <c r="GH1122" s="5"/>
      <c r="GI1122" s="4"/>
      <c r="GJ1122" s="6"/>
      <c r="GK1122" s="4"/>
      <c r="GL1122" s="6"/>
      <c r="GM1122" s="5"/>
      <c r="GN1122" s="5"/>
      <c r="GO1122" s="4"/>
      <c r="GP1122" s="6"/>
      <c r="GQ1122" s="4"/>
      <c r="GR1122" s="6"/>
      <c r="GS1122" s="5"/>
      <c r="GT1122" s="5"/>
      <c r="GU1122" s="4"/>
      <c r="GV1122" s="6"/>
      <c r="GW1122" s="4"/>
      <c r="GX1122" s="6"/>
      <c r="GY1122" s="5"/>
      <c r="GZ1122" s="5"/>
      <c r="HA1122" s="4"/>
      <c r="HB1122" s="6"/>
      <c r="HC1122" s="4"/>
      <c r="HD1122" s="6"/>
      <c r="HE1122" s="5"/>
      <c r="HF1122" s="5"/>
      <c r="HG1122" s="4"/>
      <c r="HH1122" s="6"/>
      <c r="HI1122" s="4"/>
      <c r="HJ1122" s="6"/>
      <c r="HK1122" s="5"/>
      <c r="HL1122" s="5"/>
      <c r="HM1122" s="4"/>
      <c r="HN1122" s="6"/>
      <c r="HO1122" s="4"/>
      <c r="HP1122" s="6"/>
      <c r="HQ1122" s="5"/>
      <c r="HR1122" s="5"/>
      <c r="HS1122" s="4"/>
      <c r="HT1122" s="6"/>
      <c r="HU1122" s="4"/>
      <c r="HV1122" s="6"/>
      <c r="HW1122" s="5"/>
      <c r="HX1122" s="5"/>
      <c r="HY1122" s="4"/>
      <c r="HZ1122" s="6"/>
      <c r="IA1122" s="4"/>
      <c r="IB1122" s="6"/>
      <c r="IC1122" s="5"/>
      <c r="ID1122" s="5"/>
      <c r="IE1122" s="4"/>
      <c r="IF1122" s="6"/>
      <c r="IG1122" s="4"/>
      <c r="IH1122" s="6"/>
      <c r="II1122" s="5"/>
      <c r="IJ1122" s="5"/>
      <c r="IK1122" s="4"/>
      <c r="IL1122" s="6"/>
      <c r="IM1122" s="4"/>
      <c r="IN1122" s="6"/>
      <c r="IO1122" s="5"/>
      <c r="IP1122" s="5"/>
      <c r="IQ1122" s="4"/>
      <c r="IR1122" s="6"/>
      <c r="IS1122" s="4"/>
      <c r="IT1122" s="6"/>
      <c r="IU1122" s="5"/>
      <c r="IV1122" s="5"/>
      <c r="IW1122" s="4"/>
      <c r="IX1122" s="6"/>
      <c r="IY1122" s="4"/>
      <c r="IZ1122" s="6"/>
      <c r="JA1122" s="5"/>
      <c r="JB1122" s="5"/>
      <c r="JC1122" s="4"/>
      <c r="JD1122" s="6"/>
      <c r="JE1122" s="4"/>
      <c r="JF1122" s="6"/>
      <c r="JG1122" s="5"/>
      <c r="JH1122" s="5"/>
      <c r="JI1122" s="4"/>
      <c r="JJ1122" s="6"/>
      <c r="JK1122" s="4"/>
      <c r="JL1122" s="6"/>
      <c r="JM1122" s="5"/>
      <c r="JN1122" s="5"/>
      <c r="JO1122" s="4"/>
      <c r="JP1122" s="6"/>
      <c r="JQ1122" s="4"/>
      <c r="JR1122" s="6"/>
      <c r="JS1122" s="5"/>
      <c r="JT1122" s="5"/>
      <c r="JU1122" s="4"/>
      <c r="JV1122" s="6"/>
      <c r="JW1122" s="4"/>
      <c r="JX1122" s="6"/>
      <c r="JY1122" s="5"/>
      <c r="JZ1122" s="5"/>
      <c r="KA1122" s="4"/>
      <c r="KB1122" s="6"/>
      <c r="KC1122" s="4"/>
      <c r="KD1122" s="6"/>
      <c r="KE1122" s="5"/>
      <c r="KF1122" s="5"/>
      <c r="KG1122" s="4"/>
      <c r="KH1122" s="6"/>
      <c r="KI1122" s="4"/>
      <c r="KJ1122" s="6"/>
      <c r="KK1122" s="5"/>
      <c r="KL1122" s="5"/>
    </row>
    <row r="1123">
      <c r="A1123" s="3" t="s">
        <v>85</v>
      </c>
      <c r="B1123" s="3" t="s">
        <v>1233</v>
      </c>
      <c r="C1123" s="3" t="s">
        <v>522</v>
      </c>
      <c r="D1123" s="3" t="s">
        <v>712</v>
      </c>
      <c r="E1123" s="3" t="s">
        <v>1243</v>
      </c>
      <c r="F1123" s="3" t="s">
        <v>104</v>
      </c>
      <c r="G1123" s="3" t="s">
        <v>104</v>
      </c>
      <c r="H1123" s="3" t="s">
        <v>104</v>
      </c>
      <c r="I1123" s="4"/>
      <c r="J1123" s="4">
        <f>=ROUNDDOWN({0},0)</f>
      </c>
      <c r="K1123" s="4"/>
      <c r="L1123" s="5"/>
      <c r="M1123" s="4"/>
      <c r="N1123" s="4">
        <f>=ROUNDDOWN({0},0)</f>
      </c>
      <c r="O1123" s="4"/>
      <c r="P1123" s="5"/>
      <c r="Q1123" s="4"/>
      <c r="R1123" s="6"/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/>
      <c r="AD1123" s="6"/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  <c r="AU1123" s="4"/>
      <c r="AV1123" s="6"/>
      <c r="AW1123" s="4"/>
      <c r="AX1123" s="6"/>
      <c r="AY1123" s="5"/>
      <c r="AZ1123" s="5"/>
      <c r="BA1123" s="4"/>
      <c r="BB1123" s="6"/>
      <c r="BC1123" s="4"/>
      <c r="BD1123" s="6"/>
      <c r="BE1123" s="5"/>
      <c r="BF1123" s="5"/>
      <c r="BG1123" s="4"/>
      <c r="BH1123" s="6"/>
      <c r="BI1123" s="4"/>
      <c r="BJ1123" s="6"/>
      <c r="BK1123" s="5"/>
      <c r="BL1123" s="5"/>
      <c r="BM1123" s="4"/>
      <c r="BN1123" s="6"/>
      <c r="BO1123" s="4"/>
      <c r="BP1123" s="6"/>
      <c r="BQ1123" s="5"/>
      <c r="BR1123" s="5"/>
      <c r="BS1123" s="4"/>
      <c r="BT1123" s="6"/>
      <c r="BU1123" s="4"/>
      <c r="BV1123" s="6"/>
      <c r="BW1123" s="5"/>
      <c r="BX1123" s="5"/>
      <c r="BY1123" s="4"/>
      <c r="BZ1123" s="6"/>
      <c r="CA1123" s="4"/>
      <c r="CB1123" s="6"/>
      <c r="CC1123" s="5"/>
      <c r="CD1123" s="5"/>
      <c r="CE1123" s="4"/>
      <c r="CF1123" s="6"/>
      <c r="CG1123" s="4"/>
      <c r="CH1123" s="6"/>
      <c r="CI1123" s="5"/>
      <c r="CJ1123" s="5"/>
      <c r="CK1123" s="4"/>
      <c r="CL1123" s="6"/>
      <c r="CM1123" s="4"/>
      <c r="CN1123" s="6"/>
      <c r="CO1123" s="5"/>
      <c r="CP1123" s="5"/>
      <c r="CQ1123" s="4"/>
      <c r="CR1123" s="6"/>
      <c r="CS1123" s="4"/>
      <c r="CT1123" s="6"/>
      <c r="CU1123" s="5"/>
      <c r="CV1123" s="5"/>
      <c r="CW1123" s="4"/>
      <c r="CX1123" s="6"/>
      <c r="CY1123" s="4"/>
      <c r="CZ1123" s="6"/>
      <c r="DA1123" s="5"/>
      <c r="DB1123" s="5"/>
      <c r="DC1123" s="4"/>
      <c r="DD1123" s="6"/>
      <c r="DE1123" s="4"/>
      <c r="DF1123" s="6"/>
      <c r="DG1123" s="5"/>
      <c r="DH1123" s="5"/>
      <c r="DI1123" s="4"/>
      <c r="DJ1123" s="6"/>
      <c r="DK1123" s="4"/>
      <c r="DL1123" s="6"/>
      <c r="DM1123" s="5"/>
      <c r="DN1123" s="5"/>
      <c r="DO1123" s="4"/>
      <c r="DP1123" s="6"/>
      <c r="DQ1123" s="4"/>
      <c r="DR1123" s="6"/>
      <c r="DS1123" s="5"/>
      <c r="DT1123" s="5"/>
      <c r="DU1123" s="4"/>
      <c r="DV1123" s="6"/>
      <c r="DW1123" s="4"/>
      <c r="DX1123" s="6"/>
      <c r="DY1123" s="5"/>
      <c r="DZ1123" s="5"/>
      <c r="EA1123" s="4"/>
      <c r="EB1123" s="6"/>
      <c r="EC1123" s="4"/>
      <c r="ED1123" s="6"/>
      <c r="EE1123" s="5"/>
      <c r="EF1123" s="5"/>
      <c r="EG1123" s="4"/>
      <c r="EH1123" s="6"/>
      <c r="EI1123" s="4"/>
      <c r="EJ1123" s="6"/>
      <c r="EK1123" s="5"/>
      <c r="EL1123" s="5"/>
      <c r="EM1123" s="4"/>
      <c r="EN1123" s="6"/>
      <c r="EO1123" s="4"/>
      <c r="EP1123" s="6"/>
      <c r="EQ1123" s="5"/>
      <c r="ER1123" s="5"/>
      <c r="ES1123" s="4"/>
      <c r="ET1123" s="6"/>
      <c r="EU1123" s="4"/>
      <c r="EV1123" s="6"/>
      <c r="EW1123" s="5"/>
      <c r="EX1123" s="5"/>
      <c r="EY1123" s="4"/>
      <c r="EZ1123" s="6"/>
      <c r="FA1123" s="4"/>
      <c r="FB1123" s="6"/>
      <c r="FC1123" s="5"/>
      <c r="FD1123" s="5"/>
      <c r="FE1123" s="4"/>
      <c r="FF1123" s="6"/>
      <c r="FG1123" s="4"/>
      <c r="FH1123" s="6"/>
      <c r="FI1123" s="5"/>
      <c r="FJ1123" s="5"/>
      <c r="FK1123" s="4"/>
      <c r="FL1123" s="6"/>
      <c r="FM1123" s="4"/>
      <c r="FN1123" s="6"/>
      <c r="FO1123" s="5"/>
      <c r="FP1123" s="5"/>
      <c r="FQ1123" s="4"/>
      <c r="FR1123" s="6"/>
      <c r="FS1123" s="4"/>
      <c r="FT1123" s="6"/>
      <c r="FU1123" s="5"/>
      <c r="FV1123" s="5"/>
      <c r="FW1123" s="4"/>
      <c r="FX1123" s="6"/>
      <c r="FY1123" s="4"/>
      <c r="FZ1123" s="6"/>
      <c r="GA1123" s="5"/>
      <c r="GB1123" s="5"/>
      <c r="GC1123" s="4"/>
      <c r="GD1123" s="6"/>
      <c r="GE1123" s="4"/>
      <c r="GF1123" s="6"/>
      <c r="GG1123" s="5"/>
      <c r="GH1123" s="5"/>
      <c r="GI1123" s="4"/>
      <c r="GJ1123" s="6"/>
      <c r="GK1123" s="4"/>
      <c r="GL1123" s="6"/>
      <c r="GM1123" s="5"/>
      <c r="GN1123" s="5"/>
      <c r="GO1123" s="4"/>
      <c r="GP1123" s="6"/>
      <c r="GQ1123" s="4"/>
      <c r="GR1123" s="6"/>
      <c r="GS1123" s="5"/>
      <c r="GT1123" s="5"/>
      <c r="GU1123" s="4"/>
      <c r="GV1123" s="6"/>
      <c r="GW1123" s="4"/>
      <c r="GX1123" s="6"/>
      <c r="GY1123" s="5"/>
      <c r="GZ1123" s="5"/>
      <c r="HA1123" s="4"/>
      <c r="HB1123" s="6"/>
      <c r="HC1123" s="4"/>
      <c r="HD1123" s="6"/>
      <c r="HE1123" s="5"/>
      <c r="HF1123" s="5"/>
      <c r="HG1123" s="4"/>
      <c r="HH1123" s="6"/>
      <c r="HI1123" s="4"/>
      <c r="HJ1123" s="6"/>
      <c r="HK1123" s="5"/>
      <c r="HL1123" s="5"/>
      <c r="HM1123" s="4"/>
      <c r="HN1123" s="6"/>
      <c r="HO1123" s="4"/>
      <c r="HP1123" s="6"/>
      <c r="HQ1123" s="5"/>
      <c r="HR1123" s="5"/>
      <c r="HS1123" s="4"/>
      <c r="HT1123" s="6"/>
      <c r="HU1123" s="4"/>
      <c r="HV1123" s="6"/>
      <c r="HW1123" s="5"/>
      <c r="HX1123" s="5"/>
      <c r="HY1123" s="4"/>
      <c r="HZ1123" s="6"/>
      <c r="IA1123" s="4"/>
      <c r="IB1123" s="6"/>
      <c r="IC1123" s="5"/>
      <c r="ID1123" s="5"/>
      <c r="IE1123" s="4"/>
      <c r="IF1123" s="6"/>
      <c r="IG1123" s="4"/>
      <c r="IH1123" s="6"/>
      <c r="II1123" s="5"/>
      <c r="IJ1123" s="5"/>
      <c r="IK1123" s="4"/>
      <c r="IL1123" s="6"/>
      <c r="IM1123" s="4"/>
      <c r="IN1123" s="6"/>
      <c r="IO1123" s="5"/>
      <c r="IP1123" s="5"/>
      <c r="IQ1123" s="4"/>
      <c r="IR1123" s="6"/>
      <c r="IS1123" s="4"/>
      <c r="IT1123" s="6"/>
      <c r="IU1123" s="5"/>
      <c r="IV1123" s="5"/>
      <c r="IW1123" s="4"/>
      <c r="IX1123" s="6"/>
      <c r="IY1123" s="4"/>
      <c r="IZ1123" s="6"/>
      <c r="JA1123" s="5"/>
      <c r="JB1123" s="5"/>
      <c r="JC1123" s="4"/>
      <c r="JD1123" s="6"/>
      <c r="JE1123" s="4"/>
      <c r="JF1123" s="6"/>
      <c r="JG1123" s="5"/>
      <c r="JH1123" s="5"/>
      <c r="JI1123" s="4"/>
      <c r="JJ1123" s="6"/>
      <c r="JK1123" s="4"/>
      <c r="JL1123" s="6"/>
      <c r="JM1123" s="5"/>
      <c r="JN1123" s="5"/>
      <c r="JO1123" s="4"/>
      <c r="JP1123" s="6"/>
      <c r="JQ1123" s="4"/>
      <c r="JR1123" s="6"/>
      <c r="JS1123" s="5"/>
      <c r="JT1123" s="5"/>
      <c r="JU1123" s="4"/>
      <c r="JV1123" s="6"/>
      <c r="JW1123" s="4"/>
      <c r="JX1123" s="6"/>
      <c r="JY1123" s="5"/>
      <c r="JZ1123" s="5"/>
      <c r="KA1123" s="4"/>
      <c r="KB1123" s="6"/>
      <c r="KC1123" s="4"/>
      <c r="KD1123" s="6"/>
      <c r="KE1123" s="5"/>
      <c r="KF1123" s="5"/>
      <c r="KG1123" s="4"/>
      <c r="KH1123" s="6"/>
      <c r="KI1123" s="4"/>
      <c r="KJ1123" s="6"/>
      <c r="KK1123" s="5"/>
      <c r="KL1123" s="5"/>
    </row>
    <row r="1124">
      <c r="A1124" s="3" t="s">
        <v>85</v>
      </c>
      <c r="B1124" s="3" t="s">
        <v>1233</v>
      </c>
      <c r="C1124" s="3" t="s">
        <v>522</v>
      </c>
      <c r="D1124" s="3" t="s">
        <v>712</v>
      </c>
      <c r="E1124" s="3" t="s">
        <v>1244</v>
      </c>
      <c r="F1124" s="3" t="s">
        <v>104</v>
      </c>
      <c r="G1124" s="3" t="s">
        <v>104</v>
      </c>
      <c r="H1124" s="3" t="s">
        <v>104</v>
      </c>
      <c r="I1124" s="4"/>
      <c r="J1124" s="4">
        <f>=ROUNDDOWN({0},0)</f>
      </c>
      <c r="K1124" s="4"/>
      <c r="L1124" s="5"/>
      <c r="M1124" s="4"/>
      <c r="N1124" s="4">
        <f>=ROUNDDOWN({0},0)</f>
      </c>
      <c r="O1124" s="4"/>
      <c r="P1124" s="5"/>
      <c r="Q1124" s="4"/>
      <c r="R1124" s="6"/>
      <c r="S1124" s="4"/>
      <c r="T1124" s="6"/>
      <c r="U1124" s="5"/>
      <c r="V1124" s="5"/>
      <c r="W1124" s="4"/>
      <c r="X1124" s="6"/>
      <c r="Y1124" s="4"/>
      <c r="Z1124" s="6"/>
      <c r="AA1124" s="5"/>
      <c r="AB1124" s="5"/>
      <c r="AC1124" s="4"/>
      <c r="AD1124" s="6"/>
      <c r="AE1124" s="4"/>
      <c r="AF1124" s="6"/>
      <c r="AG1124" s="5"/>
      <c r="AH1124" s="5"/>
      <c r="AI1124" s="4"/>
      <c r="AJ1124" s="6"/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  <c r="AU1124" s="4"/>
      <c r="AV1124" s="6"/>
      <c r="AW1124" s="4"/>
      <c r="AX1124" s="6"/>
      <c r="AY1124" s="5"/>
      <c r="AZ1124" s="5"/>
      <c r="BA1124" s="4"/>
      <c r="BB1124" s="6"/>
      <c r="BC1124" s="4"/>
      <c r="BD1124" s="6"/>
      <c r="BE1124" s="5"/>
      <c r="BF1124" s="5"/>
      <c r="BG1124" s="4"/>
      <c r="BH1124" s="6"/>
      <c r="BI1124" s="4"/>
      <c r="BJ1124" s="6"/>
      <c r="BK1124" s="5"/>
      <c r="BL1124" s="5"/>
      <c r="BM1124" s="4"/>
      <c r="BN1124" s="6"/>
      <c r="BO1124" s="4"/>
      <c r="BP1124" s="6"/>
      <c r="BQ1124" s="5"/>
      <c r="BR1124" s="5"/>
      <c r="BS1124" s="4"/>
      <c r="BT1124" s="6"/>
      <c r="BU1124" s="4"/>
      <c r="BV1124" s="6"/>
      <c r="BW1124" s="5"/>
      <c r="BX1124" s="5"/>
      <c r="BY1124" s="4"/>
      <c r="BZ1124" s="6"/>
      <c r="CA1124" s="4"/>
      <c r="CB1124" s="6"/>
      <c r="CC1124" s="5"/>
      <c r="CD1124" s="5"/>
      <c r="CE1124" s="4"/>
      <c r="CF1124" s="6"/>
      <c r="CG1124" s="4"/>
      <c r="CH1124" s="6"/>
      <c r="CI1124" s="5"/>
      <c r="CJ1124" s="5"/>
      <c r="CK1124" s="4"/>
      <c r="CL1124" s="6"/>
      <c r="CM1124" s="4"/>
      <c r="CN1124" s="6"/>
      <c r="CO1124" s="5"/>
      <c r="CP1124" s="5"/>
      <c r="CQ1124" s="4"/>
      <c r="CR1124" s="6"/>
      <c r="CS1124" s="4"/>
      <c r="CT1124" s="6"/>
      <c r="CU1124" s="5"/>
      <c r="CV1124" s="5"/>
      <c r="CW1124" s="4"/>
      <c r="CX1124" s="6"/>
      <c r="CY1124" s="4"/>
      <c r="CZ1124" s="6"/>
      <c r="DA1124" s="5"/>
      <c r="DB1124" s="5"/>
      <c r="DC1124" s="4"/>
      <c r="DD1124" s="6"/>
      <c r="DE1124" s="4"/>
      <c r="DF1124" s="6"/>
      <c r="DG1124" s="5"/>
      <c r="DH1124" s="5"/>
      <c r="DI1124" s="4"/>
      <c r="DJ1124" s="6"/>
      <c r="DK1124" s="4"/>
      <c r="DL1124" s="6"/>
      <c r="DM1124" s="5"/>
      <c r="DN1124" s="5"/>
      <c r="DO1124" s="4"/>
      <c r="DP1124" s="6"/>
      <c r="DQ1124" s="4"/>
      <c r="DR1124" s="6"/>
      <c r="DS1124" s="5"/>
      <c r="DT1124" s="5"/>
      <c r="DU1124" s="4"/>
      <c r="DV1124" s="6"/>
      <c r="DW1124" s="4"/>
      <c r="DX1124" s="6"/>
      <c r="DY1124" s="5"/>
      <c r="DZ1124" s="5"/>
      <c r="EA1124" s="4"/>
      <c r="EB1124" s="6"/>
      <c r="EC1124" s="4"/>
      <c r="ED1124" s="6"/>
      <c r="EE1124" s="5"/>
      <c r="EF1124" s="5"/>
      <c r="EG1124" s="4"/>
      <c r="EH1124" s="6"/>
      <c r="EI1124" s="4"/>
      <c r="EJ1124" s="6"/>
      <c r="EK1124" s="5"/>
      <c r="EL1124" s="5"/>
      <c r="EM1124" s="4"/>
      <c r="EN1124" s="6"/>
      <c r="EO1124" s="4"/>
      <c r="EP1124" s="6"/>
      <c r="EQ1124" s="5"/>
      <c r="ER1124" s="5"/>
      <c r="ES1124" s="4"/>
      <c r="ET1124" s="6"/>
      <c r="EU1124" s="4"/>
      <c r="EV1124" s="6"/>
      <c r="EW1124" s="5"/>
      <c r="EX1124" s="5"/>
      <c r="EY1124" s="4"/>
      <c r="EZ1124" s="6"/>
      <c r="FA1124" s="4"/>
      <c r="FB1124" s="6"/>
      <c r="FC1124" s="5"/>
      <c r="FD1124" s="5"/>
      <c r="FE1124" s="4"/>
      <c r="FF1124" s="6"/>
      <c r="FG1124" s="4"/>
      <c r="FH1124" s="6"/>
      <c r="FI1124" s="5"/>
      <c r="FJ1124" s="5"/>
      <c r="FK1124" s="4"/>
      <c r="FL1124" s="6"/>
      <c r="FM1124" s="4"/>
      <c r="FN1124" s="6"/>
      <c r="FO1124" s="5"/>
      <c r="FP1124" s="5"/>
      <c r="FQ1124" s="4"/>
      <c r="FR1124" s="6"/>
      <c r="FS1124" s="4"/>
      <c r="FT1124" s="6"/>
      <c r="FU1124" s="5"/>
      <c r="FV1124" s="5"/>
      <c r="FW1124" s="4"/>
      <c r="FX1124" s="6"/>
      <c r="FY1124" s="4"/>
      <c r="FZ1124" s="6"/>
      <c r="GA1124" s="5"/>
      <c r="GB1124" s="5"/>
      <c r="GC1124" s="4"/>
      <c r="GD1124" s="6"/>
      <c r="GE1124" s="4"/>
      <c r="GF1124" s="6"/>
      <c r="GG1124" s="5"/>
      <c r="GH1124" s="5"/>
      <c r="GI1124" s="4"/>
      <c r="GJ1124" s="6"/>
      <c r="GK1124" s="4"/>
      <c r="GL1124" s="6"/>
      <c r="GM1124" s="5"/>
      <c r="GN1124" s="5"/>
      <c r="GO1124" s="4"/>
      <c r="GP1124" s="6"/>
      <c r="GQ1124" s="4"/>
      <c r="GR1124" s="6"/>
      <c r="GS1124" s="5"/>
      <c r="GT1124" s="5"/>
      <c r="GU1124" s="4"/>
      <c r="GV1124" s="6"/>
      <c r="GW1124" s="4"/>
      <c r="GX1124" s="6"/>
      <c r="GY1124" s="5"/>
      <c r="GZ1124" s="5"/>
      <c r="HA1124" s="4"/>
      <c r="HB1124" s="6"/>
      <c r="HC1124" s="4"/>
      <c r="HD1124" s="6"/>
      <c r="HE1124" s="5"/>
      <c r="HF1124" s="5"/>
      <c r="HG1124" s="4"/>
      <c r="HH1124" s="6"/>
      <c r="HI1124" s="4"/>
      <c r="HJ1124" s="6"/>
      <c r="HK1124" s="5"/>
      <c r="HL1124" s="5"/>
      <c r="HM1124" s="4"/>
      <c r="HN1124" s="6"/>
      <c r="HO1124" s="4"/>
      <c r="HP1124" s="6"/>
      <c r="HQ1124" s="5"/>
      <c r="HR1124" s="5"/>
      <c r="HS1124" s="4"/>
      <c r="HT1124" s="6"/>
      <c r="HU1124" s="4"/>
      <c r="HV1124" s="6"/>
      <c r="HW1124" s="5"/>
      <c r="HX1124" s="5"/>
      <c r="HY1124" s="4"/>
      <c r="HZ1124" s="6"/>
      <c r="IA1124" s="4"/>
      <c r="IB1124" s="6"/>
      <c r="IC1124" s="5"/>
      <c r="ID1124" s="5"/>
      <c r="IE1124" s="4"/>
      <c r="IF1124" s="6"/>
      <c r="IG1124" s="4"/>
      <c r="IH1124" s="6"/>
      <c r="II1124" s="5"/>
      <c r="IJ1124" s="5"/>
      <c r="IK1124" s="4"/>
      <c r="IL1124" s="6"/>
      <c r="IM1124" s="4"/>
      <c r="IN1124" s="6"/>
      <c r="IO1124" s="5"/>
      <c r="IP1124" s="5"/>
      <c r="IQ1124" s="4"/>
      <c r="IR1124" s="6"/>
      <c r="IS1124" s="4"/>
      <c r="IT1124" s="6"/>
      <c r="IU1124" s="5"/>
      <c r="IV1124" s="5"/>
      <c r="IW1124" s="4"/>
      <c r="IX1124" s="6"/>
      <c r="IY1124" s="4"/>
      <c r="IZ1124" s="6"/>
      <c r="JA1124" s="5"/>
      <c r="JB1124" s="5"/>
      <c r="JC1124" s="4"/>
      <c r="JD1124" s="6"/>
      <c r="JE1124" s="4"/>
      <c r="JF1124" s="6"/>
      <c r="JG1124" s="5"/>
      <c r="JH1124" s="5"/>
      <c r="JI1124" s="4"/>
      <c r="JJ1124" s="6"/>
      <c r="JK1124" s="4"/>
      <c r="JL1124" s="6"/>
      <c r="JM1124" s="5"/>
      <c r="JN1124" s="5"/>
      <c r="JO1124" s="4"/>
      <c r="JP1124" s="6"/>
      <c r="JQ1124" s="4"/>
      <c r="JR1124" s="6"/>
      <c r="JS1124" s="5"/>
      <c r="JT1124" s="5"/>
      <c r="JU1124" s="4"/>
      <c r="JV1124" s="6"/>
      <c r="JW1124" s="4"/>
      <c r="JX1124" s="6"/>
      <c r="JY1124" s="5"/>
      <c r="JZ1124" s="5"/>
      <c r="KA1124" s="4"/>
      <c r="KB1124" s="6"/>
      <c r="KC1124" s="4"/>
      <c r="KD1124" s="6"/>
      <c r="KE1124" s="5"/>
      <c r="KF1124" s="5"/>
      <c r="KG1124" s="4"/>
      <c r="KH1124" s="6"/>
      <c r="KI1124" s="4"/>
      <c r="KJ1124" s="6"/>
      <c r="KK1124" s="5"/>
      <c r="KL1124" s="5"/>
    </row>
    <row r="1125">
      <c r="A1125" s="3" t="s">
        <v>85</v>
      </c>
      <c r="B1125" s="3" t="s">
        <v>1233</v>
      </c>
      <c r="C1125" s="3" t="s">
        <v>703</v>
      </c>
      <c r="D1125" s="3" t="s">
        <v>712</v>
      </c>
      <c r="E1125" s="3" t="s">
        <v>1245</v>
      </c>
      <c r="F1125" s="3" t="s">
        <v>104</v>
      </c>
      <c r="G1125" s="3" t="s">
        <v>104</v>
      </c>
      <c r="H1125" s="3" t="s">
        <v>104</v>
      </c>
      <c r="I1125" s="4"/>
      <c r="J1125" s="4">
        <f>=ROUNDDOWN({0},0)</f>
      </c>
      <c r="K1125" s="4"/>
      <c r="L1125" s="5"/>
      <c r="M1125" s="4"/>
      <c r="N1125" s="4">
        <f>=ROUNDDOWN({0},0)</f>
      </c>
      <c r="O1125" s="4"/>
      <c r="P1125" s="5"/>
      <c r="Q1125" s="4"/>
      <c r="R1125" s="6"/>
      <c r="S1125" s="4"/>
      <c r="T1125" s="6"/>
      <c r="U1125" s="5"/>
      <c r="V1125" s="5"/>
      <c r="W1125" s="4"/>
      <c r="X1125" s="6"/>
      <c r="Y1125" s="4"/>
      <c r="Z1125" s="6"/>
      <c r="AA1125" s="5"/>
      <c r="AB1125" s="5"/>
      <c r="AC1125" s="4"/>
      <c r="AD1125" s="6"/>
      <c r="AE1125" s="4"/>
      <c r="AF1125" s="6"/>
      <c r="AG1125" s="5"/>
      <c r="AH1125" s="5"/>
      <c r="AI1125" s="4"/>
      <c r="AJ1125" s="6"/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  <c r="AU1125" s="4"/>
      <c r="AV1125" s="6"/>
      <c r="AW1125" s="4"/>
      <c r="AX1125" s="6"/>
      <c r="AY1125" s="5"/>
      <c r="AZ1125" s="5"/>
      <c r="BA1125" s="4"/>
      <c r="BB1125" s="6"/>
      <c r="BC1125" s="4"/>
      <c r="BD1125" s="6"/>
      <c r="BE1125" s="5"/>
      <c r="BF1125" s="5"/>
      <c r="BG1125" s="4"/>
      <c r="BH1125" s="6"/>
      <c r="BI1125" s="4"/>
      <c r="BJ1125" s="6"/>
      <c r="BK1125" s="5"/>
      <c r="BL1125" s="5"/>
      <c r="BM1125" s="4"/>
      <c r="BN1125" s="6"/>
      <c r="BO1125" s="4"/>
      <c r="BP1125" s="6"/>
      <c r="BQ1125" s="5"/>
      <c r="BR1125" s="5"/>
      <c r="BS1125" s="4"/>
      <c r="BT1125" s="6"/>
      <c r="BU1125" s="4"/>
      <c r="BV1125" s="6"/>
      <c r="BW1125" s="5"/>
      <c r="BX1125" s="5"/>
      <c r="BY1125" s="4"/>
      <c r="BZ1125" s="6"/>
      <c r="CA1125" s="4"/>
      <c r="CB1125" s="6"/>
      <c r="CC1125" s="5"/>
      <c r="CD1125" s="5"/>
      <c r="CE1125" s="4"/>
      <c r="CF1125" s="6"/>
      <c r="CG1125" s="4"/>
      <c r="CH1125" s="6"/>
      <c r="CI1125" s="5"/>
      <c r="CJ1125" s="5"/>
      <c r="CK1125" s="4"/>
      <c r="CL1125" s="6"/>
      <c r="CM1125" s="4"/>
      <c r="CN1125" s="6"/>
      <c r="CO1125" s="5"/>
      <c r="CP1125" s="5"/>
      <c r="CQ1125" s="4"/>
      <c r="CR1125" s="6"/>
      <c r="CS1125" s="4"/>
      <c r="CT1125" s="6"/>
      <c r="CU1125" s="5"/>
      <c r="CV1125" s="5"/>
      <c r="CW1125" s="4"/>
      <c r="CX1125" s="6"/>
      <c r="CY1125" s="4"/>
      <c r="CZ1125" s="6"/>
      <c r="DA1125" s="5"/>
      <c r="DB1125" s="5"/>
      <c r="DC1125" s="4"/>
      <c r="DD1125" s="6"/>
      <c r="DE1125" s="4"/>
      <c r="DF1125" s="6"/>
      <c r="DG1125" s="5"/>
      <c r="DH1125" s="5"/>
      <c r="DI1125" s="4"/>
      <c r="DJ1125" s="6"/>
      <c r="DK1125" s="4"/>
      <c r="DL1125" s="6"/>
      <c r="DM1125" s="5"/>
      <c r="DN1125" s="5"/>
      <c r="DO1125" s="4"/>
      <c r="DP1125" s="6"/>
      <c r="DQ1125" s="4"/>
      <c r="DR1125" s="6"/>
      <c r="DS1125" s="5"/>
      <c r="DT1125" s="5"/>
      <c r="DU1125" s="4"/>
      <c r="DV1125" s="6"/>
      <c r="DW1125" s="4"/>
      <c r="DX1125" s="6"/>
      <c r="DY1125" s="5"/>
      <c r="DZ1125" s="5"/>
      <c r="EA1125" s="4"/>
      <c r="EB1125" s="6"/>
      <c r="EC1125" s="4"/>
      <c r="ED1125" s="6"/>
      <c r="EE1125" s="5"/>
      <c r="EF1125" s="5"/>
      <c r="EG1125" s="4"/>
      <c r="EH1125" s="6"/>
      <c r="EI1125" s="4"/>
      <c r="EJ1125" s="6"/>
      <c r="EK1125" s="5"/>
      <c r="EL1125" s="5"/>
      <c r="EM1125" s="4"/>
      <c r="EN1125" s="6"/>
      <c r="EO1125" s="4"/>
      <c r="EP1125" s="6"/>
      <c r="EQ1125" s="5"/>
      <c r="ER1125" s="5"/>
      <c r="ES1125" s="4"/>
      <c r="ET1125" s="6"/>
      <c r="EU1125" s="4"/>
      <c r="EV1125" s="6"/>
      <c r="EW1125" s="5"/>
      <c r="EX1125" s="5"/>
      <c r="EY1125" s="4"/>
      <c r="EZ1125" s="6"/>
      <c r="FA1125" s="4"/>
      <c r="FB1125" s="6"/>
      <c r="FC1125" s="5"/>
      <c r="FD1125" s="5"/>
      <c r="FE1125" s="4"/>
      <c r="FF1125" s="6"/>
      <c r="FG1125" s="4"/>
      <c r="FH1125" s="6"/>
      <c r="FI1125" s="5"/>
      <c r="FJ1125" s="5"/>
      <c r="FK1125" s="4"/>
      <c r="FL1125" s="6"/>
      <c r="FM1125" s="4"/>
      <c r="FN1125" s="6"/>
      <c r="FO1125" s="5"/>
      <c r="FP1125" s="5"/>
      <c r="FQ1125" s="4"/>
      <c r="FR1125" s="6"/>
      <c r="FS1125" s="4"/>
      <c r="FT1125" s="6"/>
      <c r="FU1125" s="5"/>
      <c r="FV1125" s="5"/>
      <c r="FW1125" s="4"/>
      <c r="FX1125" s="6"/>
      <c r="FY1125" s="4"/>
      <c r="FZ1125" s="6"/>
      <c r="GA1125" s="5"/>
      <c r="GB1125" s="5"/>
      <c r="GC1125" s="4"/>
      <c r="GD1125" s="6"/>
      <c r="GE1125" s="4"/>
      <c r="GF1125" s="6"/>
      <c r="GG1125" s="5"/>
      <c r="GH1125" s="5"/>
      <c r="GI1125" s="4"/>
      <c r="GJ1125" s="6"/>
      <c r="GK1125" s="4"/>
      <c r="GL1125" s="6"/>
      <c r="GM1125" s="5"/>
      <c r="GN1125" s="5"/>
      <c r="GO1125" s="4"/>
      <c r="GP1125" s="6"/>
      <c r="GQ1125" s="4"/>
      <c r="GR1125" s="6"/>
      <c r="GS1125" s="5"/>
      <c r="GT1125" s="5"/>
      <c r="GU1125" s="4"/>
      <c r="GV1125" s="6"/>
      <c r="GW1125" s="4"/>
      <c r="GX1125" s="6"/>
      <c r="GY1125" s="5"/>
      <c r="GZ1125" s="5"/>
      <c r="HA1125" s="4"/>
      <c r="HB1125" s="6"/>
      <c r="HC1125" s="4"/>
      <c r="HD1125" s="6"/>
      <c r="HE1125" s="5"/>
      <c r="HF1125" s="5"/>
      <c r="HG1125" s="4"/>
      <c r="HH1125" s="6"/>
      <c r="HI1125" s="4"/>
      <c r="HJ1125" s="6"/>
      <c r="HK1125" s="5"/>
      <c r="HL1125" s="5"/>
      <c r="HM1125" s="4"/>
      <c r="HN1125" s="6"/>
      <c r="HO1125" s="4"/>
      <c r="HP1125" s="6"/>
      <c r="HQ1125" s="5"/>
      <c r="HR1125" s="5"/>
      <c r="HS1125" s="4"/>
      <c r="HT1125" s="6"/>
      <c r="HU1125" s="4"/>
      <c r="HV1125" s="6"/>
      <c r="HW1125" s="5"/>
      <c r="HX1125" s="5"/>
      <c r="HY1125" s="4"/>
      <c r="HZ1125" s="6"/>
      <c r="IA1125" s="4"/>
      <c r="IB1125" s="6"/>
      <c r="IC1125" s="5"/>
      <c r="ID1125" s="5"/>
      <c r="IE1125" s="4"/>
      <c r="IF1125" s="6"/>
      <c r="IG1125" s="4"/>
      <c r="IH1125" s="6"/>
      <c r="II1125" s="5"/>
      <c r="IJ1125" s="5"/>
      <c r="IK1125" s="4"/>
      <c r="IL1125" s="6"/>
      <c r="IM1125" s="4"/>
      <c r="IN1125" s="6"/>
      <c r="IO1125" s="5"/>
      <c r="IP1125" s="5"/>
      <c r="IQ1125" s="4"/>
      <c r="IR1125" s="6"/>
      <c r="IS1125" s="4"/>
      <c r="IT1125" s="6"/>
      <c r="IU1125" s="5"/>
      <c r="IV1125" s="5"/>
      <c r="IW1125" s="4"/>
      <c r="IX1125" s="6"/>
      <c r="IY1125" s="4"/>
      <c r="IZ1125" s="6"/>
      <c r="JA1125" s="5"/>
      <c r="JB1125" s="5"/>
      <c r="JC1125" s="4"/>
      <c r="JD1125" s="6"/>
      <c r="JE1125" s="4"/>
      <c r="JF1125" s="6"/>
      <c r="JG1125" s="5"/>
      <c r="JH1125" s="5"/>
      <c r="JI1125" s="4"/>
      <c r="JJ1125" s="6"/>
      <c r="JK1125" s="4"/>
      <c r="JL1125" s="6"/>
      <c r="JM1125" s="5"/>
      <c r="JN1125" s="5"/>
      <c r="JO1125" s="4"/>
      <c r="JP1125" s="6"/>
      <c r="JQ1125" s="4"/>
      <c r="JR1125" s="6"/>
      <c r="JS1125" s="5"/>
      <c r="JT1125" s="5"/>
      <c r="JU1125" s="4"/>
      <c r="JV1125" s="6"/>
      <c r="JW1125" s="4"/>
      <c r="JX1125" s="6"/>
      <c r="JY1125" s="5"/>
      <c r="JZ1125" s="5"/>
      <c r="KA1125" s="4"/>
      <c r="KB1125" s="6"/>
      <c r="KC1125" s="4"/>
      <c r="KD1125" s="6"/>
      <c r="KE1125" s="5"/>
      <c r="KF1125" s="5"/>
      <c r="KG1125" s="4"/>
      <c r="KH1125" s="6"/>
      <c r="KI1125" s="4"/>
      <c r="KJ1125" s="6"/>
      <c r="KK1125" s="5"/>
      <c r="KL1125" s="5"/>
    </row>
    <row r="1126">
      <c r="A1126" s="3" t="s">
        <v>85</v>
      </c>
      <c r="B1126" s="3" t="s">
        <v>1233</v>
      </c>
      <c r="C1126" s="3" t="s">
        <v>703</v>
      </c>
      <c r="D1126" s="3" t="s">
        <v>712</v>
      </c>
      <c r="E1126" s="3" t="s">
        <v>1234</v>
      </c>
      <c r="F1126" s="3" t="s">
        <v>104</v>
      </c>
      <c r="G1126" s="3" t="s">
        <v>104</v>
      </c>
      <c r="H1126" s="3" t="s">
        <v>104</v>
      </c>
      <c r="I1126" s="4"/>
      <c r="J1126" s="4">
        <f>=ROUNDDOWN({0},0)</f>
      </c>
      <c r="K1126" s="4"/>
      <c r="L1126" s="5"/>
      <c r="M1126" s="4"/>
      <c r="N1126" s="4">
        <f>=ROUNDDOWN({0},0)</f>
      </c>
      <c r="O1126" s="4"/>
      <c r="P1126" s="5"/>
      <c r="Q1126" s="4"/>
      <c r="R1126" s="6"/>
      <c r="S1126" s="4"/>
      <c r="T1126" s="6"/>
      <c r="U1126" s="5"/>
      <c r="V1126" s="5"/>
      <c r="W1126" s="4"/>
      <c r="X1126" s="6"/>
      <c r="Y1126" s="4"/>
      <c r="Z1126" s="6"/>
      <c r="AA1126" s="5"/>
      <c r="AB1126" s="5"/>
      <c r="AC1126" s="4"/>
      <c r="AD1126" s="6"/>
      <c r="AE1126" s="4"/>
      <c r="AF1126" s="6"/>
      <c r="AG1126" s="5"/>
      <c r="AH1126" s="5"/>
      <c r="AI1126" s="4"/>
      <c r="AJ1126" s="6"/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  <c r="AU1126" s="4"/>
      <c r="AV1126" s="6"/>
      <c r="AW1126" s="4"/>
      <c r="AX1126" s="6"/>
      <c r="AY1126" s="5"/>
      <c r="AZ1126" s="5"/>
      <c r="BA1126" s="4"/>
      <c r="BB1126" s="6"/>
      <c r="BC1126" s="4"/>
      <c r="BD1126" s="6"/>
      <c r="BE1126" s="5"/>
      <c r="BF1126" s="5"/>
      <c r="BG1126" s="4"/>
      <c r="BH1126" s="6"/>
      <c r="BI1126" s="4"/>
      <c r="BJ1126" s="6"/>
      <c r="BK1126" s="5"/>
      <c r="BL1126" s="5"/>
      <c r="BM1126" s="4"/>
      <c r="BN1126" s="6"/>
      <c r="BO1126" s="4"/>
      <c r="BP1126" s="6"/>
      <c r="BQ1126" s="5"/>
      <c r="BR1126" s="5"/>
      <c r="BS1126" s="4"/>
      <c r="BT1126" s="6"/>
      <c r="BU1126" s="4"/>
      <c r="BV1126" s="6"/>
      <c r="BW1126" s="5"/>
      <c r="BX1126" s="5"/>
      <c r="BY1126" s="4"/>
      <c r="BZ1126" s="6"/>
      <c r="CA1126" s="4"/>
      <c r="CB1126" s="6"/>
      <c r="CC1126" s="5"/>
      <c r="CD1126" s="5"/>
      <c r="CE1126" s="4"/>
      <c r="CF1126" s="6"/>
      <c r="CG1126" s="4"/>
      <c r="CH1126" s="6"/>
      <c r="CI1126" s="5"/>
      <c r="CJ1126" s="5"/>
      <c r="CK1126" s="4"/>
      <c r="CL1126" s="6"/>
      <c r="CM1126" s="4"/>
      <c r="CN1126" s="6"/>
      <c r="CO1126" s="5"/>
      <c r="CP1126" s="5"/>
      <c r="CQ1126" s="4"/>
      <c r="CR1126" s="6"/>
      <c r="CS1126" s="4"/>
      <c r="CT1126" s="6"/>
      <c r="CU1126" s="5"/>
      <c r="CV1126" s="5"/>
      <c r="CW1126" s="4"/>
      <c r="CX1126" s="6"/>
      <c r="CY1126" s="4"/>
      <c r="CZ1126" s="6"/>
      <c r="DA1126" s="5"/>
      <c r="DB1126" s="5"/>
      <c r="DC1126" s="4"/>
      <c r="DD1126" s="6"/>
      <c r="DE1126" s="4"/>
      <c r="DF1126" s="6"/>
      <c r="DG1126" s="5"/>
      <c r="DH1126" s="5"/>
      <c r="DI1126" s="4"/>
      <c r="DJ1126" s="6"/>
      <c r="DK1126" s="4"/>
      <c r="DL1126" s="6"/>
      <c r="DM1126" s="5"/>
      <c r="DN1126" s="5"/>
      <c r="DO1126" s="4"/>
      <c r="DP1126" s="6"/>
      <c r="DQ1126" s="4"/>
      <c r="DR1126" s="6"/>
      <c r="DS1126" s="5"/>
      <c r="DT1126" s="5"/>
      <c r="DU1126" s="4"/>
      <c r="DV1126" s="6"/>
      <c r="DW1126" s="4"/>
      <c r="DX1126" s="6"/>
      <c r="DY1126" s="5"/>
      <c r="DZ1126" s="5"/>
      <c r="EA1126" s="4"/>
      <c r="EB1126" s="6"/>
      <c r="EC1126" s="4"/>
      <c r="ED1126" s="6"/>
      <c r="EE1126" s="5"/>
      <c r="EF1126" s="5"/>
      <c r="EG1126" s="4"/>
      <c r="EH1126" s="6"/>
      <c r="EI1126" s="4"/>
      <c r="EJ1126" s="6"/>
      <c r="EK1126" s="5"/>
      <c r="EL1126" s="5"/>
      <c r="EM1126" s="4"/>
      <c r="EN1126" s="6"/>
      <c r="EO1126" s="4"/>
      <c r="EP1126" s="6"/>
      <c r="EQ1126" s="5"/>
      <c r="ER1126" s="5"/>
      <c r="ES1126" s="4"/>
      <c r="ET1126" s="6"/>
      <c r="EU1126" s="4"/>
      <c r="EV1126" s="6"/>
      <c r="EW1126" s="5"/>
      <c r="EX1126" s="5"/>
      <c r="EY1126" s="4"/>
      <c r="EZ1126" s="6"/>
      <c r="FA1126" s="4"/>
      <c r="FB1126" s="6"/>
      <c r="FC1126" s="5"/>
      <c r="FD1126" s="5"/>
      <c r="FE1126" s="4"/>
      <c r="FF1126" s="6"/>
      <c r="FG1126" s="4"/>
      <c r="FH1126" s="6"/>
      <c r="FI1126" s="5"/>
      <c r="FJ1126" s="5"/>
      <c r="FK1126" s="4"/>
      <c r="FL1126" s="6"/>
      <c r="FM1126" s="4"/>
      <c r="FN1126" s="6"/>
      <c r="FO1126" s="5"/>
      <c r="FP1126" s="5"/>
      <c r="FQ1126" s="4"/>
      <c r="FR1126" s="6"/>
      <c r="FS1126" s="4"/>
      <c r="FT1126" s="6"/>
      <c r="FU1126" s="5"/>
      <c r="FV1126" s="5"/>
      <c r="FW1126" s="4"/>
      <c r="FX1126" s="6"/>
      <c r="FY1126" s="4"/>
      <c r="FZ1126" s="6"/>
      <c r="GA1126" s="5"/>
      <c r="GB1126" s="5"/>
      <c r="GC1126" s="4"/>
      <c r="GD1126" s="6"/>
      <c r="GE1126" s="4"/>
      <c r="GF1126" s="6"/>
      <c r="GG1126" s="5"/>
      <c r="GH1126" s="5"/>
      <c r="GI1126" s="4"/>
      <c r="GJ1126" s="6"/>
      <c r="GK1126" s="4"/>
      <c r="GL1126" s="6"/>
      <c r="GM1126" s="5"/>
      <c r="GN1126" s="5"/>
      <c r="GO1126" s="4"/>
      <c r="GP1126" s="6"/>
      <c r="GQ1126" s="4"/>
      <c r="GR1126" s="6"/>
      <c r="GS1126" s="5"/>
      <c r="GT1126" s="5"/>
      <c r="GU1126" s="4"/>
      <c r="GV1126" s="6"/>
      <c r="GW1126" s="4"/>
      <c r="GX1126" s="6"/>
      <c r="GY1126" s="5"/>
      <c r="GZ1126" s="5"/>
      <c r="HA1126" s="4"/>
      <c r="HB1126" s="6"/>
      <c r="HC1126" s="4"/>
      <c r="HD1126" s="6"/>
      <c r="HE1126" s="5"/>
      <c r="HF1126" s="5"/>
      <c r="HG1126" s="4"/>
      <c r="HH1126" s="6"/>
      <c r="HI1126" s="4"/>
      <c r="HJ1126" s="6"/>
      <c r="HK1126" s="5"/>
      <c r="HL1126" s="5"/>
      <c r="HM1126" s="4"/>
      <c r="HN1126" s="6"/>
      <c r="HO1126" s="4"/>
      <c r="HP1126" s="6"/>
      <c r="HQ1126" s="5"/>
      <c r="HR1126" s="5"/>
      <c r="HS1126" s="4"/>
      <c r="HT1126" s="6"/>
      <c r="HU1126" s="4"/>
      <c r="HV1126" s="6"/>
      <c r="HW1126" s="5"/>
      <c r="HX1126" s="5"/>
      <c r="HY1126" s="4"/>
      <c r="HZ1126" s="6"/>
      <c r="IA1126" s="4"/>
      <c r="IB1126" s="6"/>
      <c r="IC1126" s="5"/>
      <c r="ID1126" s="5"/>
      <c r="IE1126" s="4"/>
      <c r="IF1126" s="6"/>
      <c r="IG1126" s="4"/>
      <c r="IH1126" s="6"/>
      <c r="II1126" s="5"/>
      <c r="IJ1126" s="5"/>
      <c r="IK1126" s="4"/>
      <c r="IL1126" s="6"/>
      <c r="IM1126" s="4"/>
      <c r="IN1126" s="6"/>
      <c r="IO1126" s="5"/>
      <c r="IP1126" s="5"/>
      <c r="IQ1126" s="4"/>
      <c r="IR1126" s="6"/>
      <c r="IS1126" s="4"/>
      <c r="IT1126" s="6"/>
      <c r="IU1126" s="5"/>
      <c r="IV1126" s="5"/>
      <c r="IW1126" s="4"/>
      <c r="IX1126" s="6"/>
      <c r="IY1126" s="4"/>
      <c r="IZ1126" s="6"/>
      <c r="JA1126" s="5"/>
      <c r="JB1126" s="5"/>
      <c r="JC1126" s="4"/>
      <c r="JD1126" s="6"/>
      <c r="JE1126" s="4"/>
      <c r="JF1126" s="6"/>
      <c r="JG1126" s="5"/>
      <c r="JH1126" s="5"/>
      <c r="JI1126" s="4"/>
      <c r="JJ1126" s="6"/>
      <c r="JK1126" s="4"/>
      <c r="JL1126" s="6"/>
      <c r="JM1126" s="5"/>
      <c r="JN1126" s="5"/>
      <c r="JO1126" s="4"/>
      <c r="JP1126" s="6"/>
      <c r="JQ1126" s="4"/>
      <c r="JR1126" s="6"/>
      <c r="JS1126" s="5"/>
      <c r="JT1126" s="5"/>
      <c r="JU1126" s="4"/>
      <c r="JV1126" s="6"/>
      <c r="JW1126" s="4"/>
      <c r="JX1126" s="6"/>
      <c r="JY1126" s="5"/>
      <c r="JZ1126" s="5"/>
      <c r="KA1126" s="4"/>
      <c r="KB1126" s="6"/>
      <c r="KC1126" s="4"/>
      <c r="KD1126" s="6"/>
      <c r="KE1126" s="5"/>
      <c r="KF1126" s="5"/>
      <c r="KG1126" s="4"/>
      <c r="KH1126" s="6"/>
      <c r="KI1126" s="4"/>
      <c r="KJ1126" s="6"/>
      <c r="KK1126" s="5"/>
      <c r="KL1126" s="5"/>
    </row>
    <row r="1127">
      <c r="A1127" s="3" t="s">
        <v>85</v>
      </c>
      <c r="B1127" s="3" t="s">
        <v>1233</v>
      </c>
      <c r="C1127" s="3" t="s">
        <v>703</v>
      </c>
      <c r="D1127" s="3" t="s">
        <v>712</v>
      </c>
      <c r="E1127" s="3" t="s">
        <v>1246</v>
      </c>
      <c r="F1127" s="3" t="s">
        <v>104</v>
      </c>
      <c r="G1127" s="3" t="s">
        <v>104</v>
      </c>
      <c r="H1127" s="3" t="s">
        <v>104</v>
      </c>
      <c r="I1127" s="4"/>
      <c r="J1127" s="4">
        <f>=ROUNDDOWN({0},0)</f>
      </c>
      <c r="K1127" s="4"/>
      <c r="L1127" s="5"/>
      <c r="M1127" s="4"/>
      <c r="N1127" s="4">
        <f>=ROUNDDOWN({0},0)</f>
      </c>
      <c r="O1127" s="4"/>
      <c r="P1127" s="5"/>
      <c r="Q1127" s="4"/>
      <c r="R1127" s="6"/>
      <c r="S1127" s="4"/>
      <c r="T1127" s="6"/>
      <c r="U1127" s="5"/>
      <c r="V1127" s="5"/>
      <c r="W1127" s="4"/>
      <c r="X1127" s="6"/>
      <c r="Y1127" s="4"/>
      <c r="Z1127" s="6"/>
      <c r="AA1127" s="5"/>
      <c r="AB1127" s="5"/>
      <c r="AC1127" s="4"/>
      <c r="AD1127" s="6"/>
      <c r="AE1127" s="4"/>
      <c r="AF1127" s="6"/>
      <c r="AG1127" s="5"/>
      <c r="AH1127" s="5"/>
      <c r="AI1127" s="4"/>
      <c r="AJ1127" s="6"/>
      <c r="AK1127" s="4"/>
      <c r="AL1127" s="6"/>
      <c r="AM1127" s="5"/>
      <c r="AN1127" s="5"/>
      <c r="AO1127" s="4"/>
      <c r="AP1127" s="6"/>
      <c r="AQ1127" s="4"/>
      <c r="AR1127" s="6"/>
      <c r="AS1127" s="5"/>
      <c r="AT1127" s="5"/>
      <c r="AU1127" s="4"/>
      <c r="AV1127" s="6"/>
      <c r="AW1127" s="4"/>
      <c r="AX1127" s="6"/>
      <c r="AY1127" s="5"/>
      <c r="AZ1127" s="5"/>
      <c r="BA1127" s="4"/>
      <c r="BB1127" s="6"/>
      <c r="BC1127" s="4"/>
      <c r="BD1127" s="6"/>
      <c r="BE1127" s="5"/>
      <c r="BF1127" s="5"/>
      <c r="BG1127" s="4"/>
      <c r="BH1127" s="6"/>
      <c r="BI1127" s="4"/>
      <c r="BJ1127" s="6"/>
      <c r="BK1127" s="5"/>
      <c r="BL1127" s="5"/>
      <c r="BM1127" s="4"/>
      <c r="BN1127" s="6"/>
      <c r="BO1127" s="4"/>
      <c r="BP1127" s="6"/>
      <c r="BQ1127" s="5"/>
      <c r="BR1127" s="5"/>
      <c r="BS1127" s="4"/>
      <c r="BT1127" s="6"/>
      <c r="BU1127" s="4"/>
      <c r="BV1127" s="6"/>
      <c r="BW1127" s="5"/>
      <c r="BX1127" s="5"/>
      <c r="BY1127" s="4"/>
      <c r="BZ1127" s="6"/>
      <c r="CA1127" s="4"/>
      <c r="CB1127" s="6"/>
      <c r="CC1127" s="5"/>
      <c r="CD1127" s="5"/>
      <c r="CE1127" s="4"/>
      <c r="CF1127" s="6"/>
      <c r="CG1127" s="4"/>
      <c r="CH1127" s="6"/>
      <c r="CI1127" s="5"/>
      <c r="CJ1127" s="5"/>
      <c r="CK1127" s="4"/>
      <c r="CL1127" s="6"/>
      <c r="CM1127" s="4"/>
      <c r="CN1127" s="6"/>
      <c r="CO1127" s="5"/>
      <c r="CP1127" s="5"/>
      <c r="CQ1127" s="4"/>
      <c r="CR1127" s="6"/>
      <c r="CS1127" s="4"/>
      <c r="CT1127" s="6"/>
      <c r="CU1127" s="5"/>
      <c r="CV1127" s="5"/>
      <c r="CW1127" s="4"/>
      <c r="CX1127" s="6"/>
      <c r="CY1127" s="4"/>
      <c r="CZ1127" s="6"/>
      <c r="DA1127" s="5"/>
      <c r="DB1127" s="5"/>
      <c r="DC1127" s="4"/>
      <c r="DD1127" s="6"/>
      <c r="DE1127" s="4"/>
      <c r="DF1127" s="6"/>
      <c r="DG1127" s="5"/>
      <c r="DH1127" s="5"/>
      <c r="DI1127" s="4"/>
      <c r="DJ1127" s="6"/>
      <c r="DK1127" s="4"/>
      <c r="DL1127" s="6"/>
      <c r="DM1127" s="5"/>
      <c r="DN1127" s="5"/>
      <c r="DO1127" s="4"/>
      <c r="DP1127" s="6"/>
      <c r="DQ1127" s="4"/>
      <c r="DR1127" s="6"/>
      <c r="DS1127" s="5"/>
      <c r="DT1127" s="5"/>
      <c r="DU1127" s="4"/>
      <c r="DV1127" s="6"/>
      <c r="DW1127" s="4"/>
      <c r="DX1127" s="6"/>
      <c r="DY1127" s="5"/>
      <c r="DZ1127" s="5"/>
      <c r="EA1127" s="4"/>
      <c r="EB1127" s="6"/>
      <c r="EC1127" s="4"/>
      <c r="ED1127" s="6"/>
      <c r="EE1127" s="5"/>
      <c r="EF1127" s="5"/>
      <c r="EG1127" s="4"/>
      <c r="EH1127" s="6"/>
      <c r="EI1127" s="4"/>
      <c r="EJ1127" s="6"/>
      <c r="EK1127" s="5"/>
      <c r="EL1127" s="5"/>
      <c r="EM1127" s="4"/>
      <c r="EN1127" s="6"/>
      <c r="EO1127" s="4"/>
      <c r="EP1127" s="6"/>
      <c r="EQ1127" s="5"/>
      <c r="ER1127" s="5"/>
      <c r="ES1127" s="4"/>
      <c r="ET1127" s="6"/>
      <c r="EU1127" s="4"/>
      <c r="EV1127" s="6"/>
      <c r="EW1127" s="5"/>
      <c r="EX1127" s="5"/>
      <c r="EY1127" s="4"/>
      <c r="EZ1127" s="6"/>
      <c r="FA1127" s="4"/>
      <c r="FB1127" s="6"/>
      <c r="FC1127" s="5"/>
      <c r="FD1127" s="5"/>
      <c r="FE1127" s="4"/>
      <c r="FF1127" s="6"/>
      <c r="FG1127" s="4"/>
      <c r="FH1127" s="6"/>
      <c r="FI1127" s="5"/>
      <c r="FJ1127" s="5"/>
      <c r="FK1127" s="4"/>
      <c r="FL1127" s="6"/>
      <c r="FM1127" s="4"/>
      <c r="FN1127" s="6"/>
      <c r="FO1127" s="5"/>
      <c r="FP1127" s="5"/>
      <c r="FQ1127" s="4"/>
      <c r="FR1127" s="6"/>
      <c r="FS1127" s="4"/>
      <c r="FT1127" s="6"/>
      <c r="FU1127" s="5"/>
      <c r="FV1127" s="5"/>
      <c r="FW1127" s="4"/>
      <c r="FX1127" s="6"/>
      <c r="FY1127" s="4"/>
      <c r="FZ1127" s="6"/>
      <c r="GA1127" s="5"/>
      <c r="GB1127" s="5"/>
      <c r="GC1127" s="4"/>
      <c r="GD1127" s="6"/>
      <c r="GE1127" s="4"/>
      <c r="GF1127" s="6"/>
      <c r="GG1127" s="5"/>
      <c r="GH1127" s="5"/>
      <c r="GI1127" s="4"/>
      <c r="GJ1127" s="6"/>
      <c r="GK1127" s="4"/>
      <c r="GL1127" s="6"/>
      <c r="GM1127" s="5"/>
      <c r="GN1127" s="5"/>
      <c r="GO1127" s="4"/>
      <c r="GP1127" s="6"/>
      <c r="GQ1127" s="4"/>
      <c r="GR1127" s="6"/>
      <c r="GS1127" s="5"/>
      <c r="GT1127" s="5"/>
      <c r="GU1127" s="4"/>
      <c r="GV1127" s="6"/>
      <c r="GW1127" s="4"/>
      <c r="GX1127" s="6"/>
      <c r="GY1127" s="5"/>
      <c r="GZ1127" s="5"/>
      <c r="HA1127" s="4"/>
      <c r="HB1127" s="6"/>
      <c r="HC1127" s="4"/>
      <c r="HD1127" s="6"/>
      <c r="HE1127" s="5"/>
      <c r="HF1127" s="5"/>
      <c r="HG1127" s="4"/>
      <c r="HH1127" s="6"/>
      <c r="HI1127" s="4"/>
      <c r="HJ1127" s="6"/>
      <c r="HK1127" s="5"/>
      <c r="HL1127" s="5"/>
      <c r="HM1127" s="4"/>
      <c r="HN1127" s="6"/>
      <c r="HO1127" s="4"/>
      <c r="HP1127" s="6"/>
      <c r="HQ1127" s="5"/>
      <c r="HR1127" s="5"/>
      <c r="HS1127" s="4"/>
      <c r="HT1127" s="6"/>
      <c r="HU1127" s="4"/>
      <c r="HV1127" s="6"/>
      <c r="HW1127" s="5"/>
      <c r="HX1127" s="5"/>
      <c r="HY1127" s="4"/>
      <c r="HZ1127" s="6"/>
      <c r="IA1127" s="4"/>
      <c r="IB1127" s="6"/>
      <c r="IC1127" s="5"/>
      <c r="ID1127" s="5"/>
      <c r="IE1127" s="4"/>
      <c r="IF1127" s="6"/>
      <c r="IG1127" s="4"/>
      <c r="IH1127" s="6"/>
      <c r="II1127" s="5"/>
      <c r="IJ1127" s="5"/>
      <c r="IK1127" s="4"/>
      <c r="IL1127" s="6"/>
      <c r="IM1127" s="4"/>
      <c r="IN1127" s="6"/>
      <c r="IO1127" s="5"/>
      <c r="IP1127" s="5"/>
      <c r="IQ1127" s="4"/>
      <c r="IR1127" s="6"/>
      <c r="IS1127" s="4"/>
      <c r="IT1127" s="6"/>
      <c r="IU1127" s="5"/>
      <c r="IV1127" s="5"/>
      <c r="IW1127" s="4"/>
      <c r="IX1127" s="6"/>
      <c r="IY1127" s="4"/>
      <c r="IZ1127" s="6"/>
      <c r="JA1127" s="5"/>
      <c r="JB1127" s="5"/>
      <c r="JC1127" s="4"/>
      <c r="JD1127" s="6"/>
      <c r="JE1127" s="4"/>
      <c r="JF1127" s="6"/>
      <c r="JG1127" s="5"/>
      <c r="JH1127" s="5"/>
      <c r="JI1127" s="4"/>
      <c r="JJ1127" s="6"/>
      <c r="JK1127" s="4"/>
      <c r="JL1127" s="6"/>
      <c r="JM1127" s="5"/>
      <c r="JN1127" s="5"/>
      <c r="JO1127" s="4"/>
      <c r="JP1127" s="6"/>
      <c r="JQ1127" s="4"/>
      <c r="JR1127" s="6"/>
      <c r="JS1127" s="5"/>
      <c r="JT1127" s="5"/>
      <c r="JU1127" s="4"/>
      <c r="JV1127" s="6"/>
      <c r="JW1127" s="4"/>
      <c r="JX1127" s="6"/>
      <c r="JY1127" s="5"/>
      <c r="JZ1127" s="5"/>
      <c r="KA1127" s="4"/>
      <c r="KB1127" s="6"/>
      <c r="KC1127" s="4"/>
      <c r="KD1127" s="6"/>
      <c r="KE1127" s="5"/>
      <c r="KF1127" s="5"/>
      <c r="KG1127" s="4"/>
      <c r="KH1127" s="6"/>
      <c r="KI1127" s="4"/>
      <c r="KJ1127" s="6"/>
      <c r="KK1127" s="5"/>
      <c r="KL1127" s="5"/>
    </row>
    <row r="1128">
      <c r="A1128" s="3" t="s">
        <v>85</v>
      </c>
      <c r="B1128" s="3" t="s">
        <v>1233</v>
      </c>
      <c r="C1128" s="3" t="s">
        <v>703</v>
      </c>
      <c r="D1128" s="3" t="s">
        <v>712</v>
      </c>
      <c r="E1128" s="3" t="s">
        <v>1238</v>
      </c>
      <c r="F1128" s="3" t="s">
        <v>104</v>
      </c>
      <c r="G1128" s="3" t="s">
        <v>104</v>
      </c>
      <c r="H1128" s="3" t="s">
        <v>104</v>
      </c>
      <c r="I1128" s="4"/>
      <c r="J1128" s="4">
        <f>=ROUNDDOWN({0},0)</f>
      </c>
      <c r="K1128" s="4"/>
      <c r="L1128" s="5"/>
      <c r="M1128" s="4"/>
      <c r="N1128" s="4">
        <f>=ROUNDDOWN({0},0)</f>
      </c>
      <c r="O1128" s="4"/>
      <c r="P1128" s="5"/>
      <c r="Q1128" s="4"/>
      <c r="R1128" s="6"/>
      <c r="S1128" s="4"/>
      <c r="T1128" s="6"/>
      <c r="U1128" s="5"/>
      <c r="V1128" s="5"/>
      <c r="W1128" s="4"/>
      <c r="X1128" s="6"/>
      <c r="Y1128" s="4"/>
      <c r="Z1128" s="6"/>
      <c r="AA1128" s="5"/>
      <c r="AB1128" s="5"/>
      <c r="AC1128" s="4"/>
      <c r="AD1128" s="6"/>
      <c r="AE1128" s="4"/>
      <c r="AF1128" s="6"/>
      <c r="AG1128" s="5"/>
      <c r="AH1128" s="5"/>
      <c r="AI1128" s="4"/>
      <c r="AJ1128" s="6"/>
      <c r="AK1128" s="4"/>
      <c r="AL1128" s="6"/>
      <c r="AM1128" s="5"/>
      <c r="AN1128" s="5"/>
      <c r="AO1128" s="4"/>
      <c r="AP1128" s="6"/>
      <c r="AQ1128" s="4"/>
      <c r="AR1128" s="6"/>
      <c r="AS1128" s="5"/>
      <c r="AT1128" s="5"/>
      <c r="AU1128" s="4"/>
      <c r="AV1128" s="6"/>
      <c r="AW1128" s="4"/>
      <c r="AX1128" s="6"/>
      <c r="AY1128" s="5"/>
      <c r="AZ1128" s="5"/>
      <c r="BA1128" s="4"/>
      <c r="BB1128" s="6"/>
      <c r="BC1128" s="4"/>
      <c r="BD1128" s="6"/>
      <c r="BE1128" s="5"/>
      <c r="BF1128" s="5"/>
      <c r="BG1128" s="4"/>
      <c r="BH1128" s="6"/>
      <c r="BI1128" s="4"/>
      <c r="BJ1128" s="6"/>
      <c r="BK1128" s="5"/>
      <c r="BL1128" s="5"/>
      <c r="BM1128" s="4"/>
      <c r="BN1128" s="6"/>
      <c r="BO1128" s="4"/>
      <c r="BP1128" s="6"/>
      <c r="BQ1128" s="5"/>
      <c r="BR1128" s="5"/>
      <c r="BS1128" s="4"/>
      <c r="BT1128" s="6"/>
      <c r="BU1128" s="4"/>
      <c r="BV1128" s="6"/>
      <c r="BW1128" s="5"/>
      <c r="BX1128" s="5"/>
      <c r="BY1128" s="4"/>
      <c r="BZ1128" s="6"/>
      <c r="CA1128" s="4"/>
      <c r="CB1128" s="6"/>
      <c r="CC1128" s="5"/>
      <c r="CD1128" s="5"/>
      <c r="CE1128" s="4"/>
      <c r="CF1128" s="6"/>
      <c r="CG1128" s="4"/>
      <c r="CH1128" s="6"/>
      <c r="CI1128" s="5"/>
      <c r="CJ1128" s="5"/>
      <c r="CK1128" s="4"/>
      <c r="CL1128" s="6"/>
      <c r="CM1128" s="4"/>
      <c r="CN1128" s="6"/>
      <c r="CO1128" s="5"/>
      <c r="CP1128" s="5"/>
      <c r="CQ1128" s="4"/>
      <c r="CR1128" s="6"/>
      <c r="CS1128" s="4"/>
      <c r="CT1128" s="6"/>
      <c r="CU1128" s="5"/>
      <c r="CV1128" s="5"/>
      <c r="CW1128" s="4"/>
      <c r="CX1128" s="6"/>
      <c r="CY1128" s="4"/>
      <c r="CZ1128" s="6"/>
      <c r="DA1128" s="5"/>
      <c r="DB1128" s="5"/>
      <c r="DC1128" s="4"/>
      <c r="DD1128" s="6"/>
      <c r="DE1128" s="4"/>
      <c r="DF1128" s="6"/>
      <c r="DG1128" s="5"/>
      <c r="DH1128" s="5"/>
      <c r="DI1128" s="4"/>
      <c r="DJ1128" s="6"/>
      <c r="DK1128" s="4"/>
      <c r="DL1128" s="6"/>
      <c r="DM1128" s="5"/>
      <c r="DN1128" s="5"/>
      <c r="DO1128" s="4"/>
      <c r="DP1128" s="6"/>
      <c r="DQ1128" s="4"/>
      <c r="DR1128" s="6"/>
      <c r="DS1128" s="5"/>
      <c r="DT1128" s="5"/>
      <c r="DU1128" s="4"/>
      <c r="DV1128" s="6"/>
      <c r="DW1128" s="4"/>
      <c r="DX1128" s="6"/>
      <c r="DY1128" s="5"/>
      <c r="DZ1128" s="5"/>
      <c r="EA1128" s="4"/>
      <c r="EB1128" s="6"/>
      <c r="EC1128" s="4"/>
      <c r="ED1128" s="6"/>
      <c r="EE1128" s="5"/>
      <c r="EF1128" s="5"/>
      <c r="EG1128" s="4"/>
      <c r="EH1128" s="6"/>
      <c r="EI1128" s="4"/>
      <c r="EJ1128" s="6"/>
      <c r="EK1128" s="5"/>
      <c r="EL1128" s="5"/>
      <c r="EM1128" s="4"/>
      <c r="EN1128" s="6"/>
      <c r="EO1128" s="4"/>
      <c r="EP1128" s="6"/>
      <c r="EQ1128" s="5"/>
      <c r="ER1128" s="5"/>
      <c r="ES1128" s="4"/>
      <c r="ET1128" s="6"/>
      <c r="EU1128" s="4"/>
      <c r="EV1128" s="6"/>
      <c r="EW1128" s="5"/>
      <c r="EX1128" s="5"/>
      <c r="EY1128" s="4"/>
      <c r="EZ1128" s="6"/>
      <c r="FA1128" s="4"/>
      <c r="FB1128" s="6"/>
      <c r="FC1128" s="5"/>
      <c r="FD1128" s="5"/>
      <c r="FE1128" s="4"/>
      <c r="FF1128" s="6"/>
      <c r="FG1128" s="4"/>
      <c r="FH1128" s="6"/>
      <c r="FI1128" s="5"/>
      <c r="FJ1128" s="5"/>
      <c r="FK1128" s="4"/>
      <c r="FL1128" s="6"/>
      <c r="FM1128" s="4"/>
      <c r="FN1128" s="6"/>
      <c r="FO1128" s="5"/>
      <c r="FP1128" s="5"/>
      <c r="FQ1128" s="4"/>
      <c r="FR1128" s="6"/>
      <c r="FS1128" s="4"/>
      <c r="FT1128" s="6"/>
      <c r="FU1128" s="5"/>
      <c r="FV1128" s="5"/>
      <c r="FW1128" s="4"/>
      <c r="FX1128" s="6"/>
      <c r="FY1128" s="4"/>
      <c r="FZ1128" s="6"/>
      <c r="GA1128" s="5"/>
      <c r="GB1128" s="5"/>
      <c r="GC1128" s="4"/>
      <c r="GD1128" s="6"/>
      <c r="GE1128" s="4"/>
      <c r="GF1128" s="6"/>
      <c r="GG1128" s="5"/>
      <c r="GH1128" s="5"/>
      <c r="GI1128" s="4"/>
      <c r="GJ1128" s="6"/>
      <c r="GK1128" s="4"/>
      <c r="GL1128" s="6"/>
      <c r="GM1128" s="5"/>
      <c r="GN1128" s="5"/>
      <c r="GO1128" s="4"/>
      <c r="GP1128" s="6"/>
      <c r="GQ1128" s="4"/>
      <c r="GR1128" s="6"/>
      <c r="GS1128" s="5"/>
      <c r="GT1128" s="5"/>
      <c r="GU1128" s="4"/>
      <c r="GV1128" s="6"/>
      <c r="GW1128" s="4"/>
      <c r="GX1128" s="6"/>
      <c r="GY1128" s="5"/>
      <c r="GZ1128" s="5"/>
      <c r="HA1128" s="4"/>
      <c r="HB1128" s="6"/>
      <c r="HC1128" s="4"/>
      <c r="HD1128" s="6"/>
      <c r="HE1128" s="5"/>
      <c r="HF1128" s="5"/>
      <c r="HG1128" s="4"/>
      <c r="HH1128" s="6"/>
      <c r="HI1128" s="4"/>
      <c r="HJ1128" s="6"/>
      <c r="HK1128" s="5"/>
      <c r="HL1128" s="5"/>
      <c r="HM1128" s="4"/>
      <c r="HN1128" s="6"/>
      <c r="HO1128" s="4"/>
      <c r="HP1128" s="6"/>
      <c r="HQ1128" s="5"/>
      <c r="HR1128" s="5"/>
      <c r="HS1128" s="4"/>
      <c r="HT1128" s="6"/>
      <c r="HU1128" s="4"/>
      <c r="HV1128" s="6"/>
      <c r="HW1128" s="5"/>
      <c r="HX1128" s="5"/>
      <c r="HY1128" s="4"/>
      <c r="HZ1128" s="6"/>
      <c r="IA1128" s="4"/>
      <c r="IB1128" s="6"/>
      <c r="IC1128" s="5"/>
      <c r="ID1128" s="5"/>
      <c r="IE1128" s="4"/>
      <c r="IF1128" s="6"/>
      <c r="IG1128" s="4"/>
      <c r="IH1128" s="6"/>
      <c r="II1128" s="5"/>
      <c r="IJ1128" s="5"/>
      <c r="IK1128" s="4"/>
      <c r="IL1128" s="6"/>
      <c r="IM1128" s="4"/>
      <c r="IN1128" s="6"/>
      <c r="IO1128" s="5"/>
      <c r="IP1128" s="5"/>
      <c r="IQ1128" s="4"/>
      <c r="IR1128" s="6"/>
      <c r="IS1128" s="4"/>
      <c r="IT1128" s="6"/>
      <c r="IU1128" s="5"/>
      <c r="IV1128" s="5"/>
      <c r="IW1128" s="4"/>
      <c r="IX1128" s="6"/>
      <c r="IY1128" s="4"/>
      <c r="IZ1128" s="6"/>
      <c r="JA1128" s="5"/>
      <c r="JB1128" s="5"/>
      <c r="JC1128" s="4"/>
      <c r="JD1128" s="6"/>
      <c r="JE1128" s="4"/>
      <c r="JF1128" s="6"/>
      <c r="JG1128" s="5"/>
      <c r="JH1128" s="5"/>
      <c r="JI1128" s="4"/>
      <c r="JJ1128" s="6"/>
      <c r="JK1128" s="4"/>
      <c r="JL1128" s="6"/>
      <c r="JM1128" s="5"/>
      <c r="JN1128" s="5"/>
      <c r="JO1128" s="4"/>
      <c r="JP1128" s="6"/>
      <c r="JQ1128" s="4"/>
      <c r="JR1128" s="6"/>
      <c r="JS1128" s="5"/>
      <c r="JT1128" s="5"/>
      <c r="JU1128" s="4"/>
      <c r="JV1128" s="6"/>
      <c r="JW1128" s="4"/>
      <c r="JX1128" s="6"/>
      <c r="JY1128" s="5"/>
      <c r="JZ1128" s="5"/>
      <c r="KA1128" s="4"/>
      <c r="KB1128" s="6"/>
      <c r="KC1128" s="4"/>
      <c r="KD1128" s="6"/>
      <c r="KE1128" s="5"/>
      <c r="KF1128" s="5"/>
      <c r="KG1128" s="4"/>
      <c r="KH1128" s="6"/>
      <c r="KI1128" s="4"/>
      <c r="KJ1128" s="6"/>
      <c r="KK1128" s="5"/>
      <c r="KL1128" s="5"/>
    </row>
    <row r="1129">
      <c r="A1129" s="3" t="s">
        <v>85</v>
      </c>
      <c r="B1129" s="3" t="s">
        <v>1233</v>
      </c>
      <c r="C1129" s="3" t="s">
        <v>703</v>
      </c>
      <c r="D1129" s="3" t="s">
        <v>712</v>
      </c>
      <c r="E1129" s="3" t="s">
        <v>1247</v>
      </c>
      <c r="F1129" s="3" t="s">
        <v>104</v>
      </c>
      <c r="G1129" s="3" t="s">
        <v>104</v>
      </c>
      <c r="H1129" s="3" t="s">
        <v>104</v>
      </c>
      <c r="I1129" s="4"/>
      <c r="J1129" s="4">
        <f>=ROUNDDOWN({0},0)</f>
      </c>
      <c r="K1129" s="4"/>
      <c r="L1129" s="5"/>
      <c r="M1129" s="4"/>
      <c r="N1129" s="4">
        <f>=ROUNDDOWN({0},0)</f>
      </c>
      <c r="O1129" s="4"/>
      <c r="P1129" s="5"/>
      <c r="Q1129" s="4"/>
      <c r="R1129" s="6"/>
      <c r="S1129" s="4"/>
      <c r="T1129" s="6"/>
      <c r="U1129" s="5"/>
      <c r="V1129" s="5"/>
      <c r="W1129" s="4"/>
      <c r="X1129" s="6"/>
      <c r="Y1129" s="4"/>
      <c r="Z1129" s="6"/>
      <c r="AA1129" s="5"/>
      <c r="AB1129" s="5"/>
      <c r="AC1129" s="4"/>
      <c r="AD1129" s="6"/>
      <c r="AE1129" s="4"/>
      <c r="AF1129" s="6"/>
      <c r="AG1129" s="5"/>
      <c r="AH1129" s="5"/>
      <c r="AI1129" s="4"/>
      <c r="AJ1129" s="6"/>
      <c r="AK1129" s="4"/>
      <c r="AL1129" s="6"/>
      <c r="AM1129" s="5"/>
      <c r="AN1129" s="5"/>
      <c r="AO1129" s="4"/>
      <c r="AP1129" s="6"/>
      <c r="AQ1129" s="4"/>
      <c r="AR1129" s="6"/>
      <c r="AS1129" s="5"/>
      <c r="AT1129" s="5"/>
      <c r="AU1129" s="4"/>
      <c r="AV1129" s="6"/>
      <c r="AW1129" s="4"/>
      <c r="AX1129" s="6"/>
      <c r="AY1129" s="5"/>
      <c r="AZ1129" s="5"/>
      <c r="BA1129" s="4"/>
      <c r="BB1129" s="6"/>
      <c r="BC1129" s="4"/>
      <c r="BD1129" s="6"/>
      <c r="BE1129" s="5"/>
      <c r="BF1129" s="5"/>
      <c r="BG1129" s="4"/>
      <c r="BH1129" s="6"/>
      <c r="BI1129" s="4"/>
      <c r="BJ1129" s="6"/>
      <c r="BK1129" s="5"/>
      <c r="BL1129" s="5"/>
      <c r="BM1129" s="4"/>
      <c r="BN1129" s="6"/>
      <c r="BO1129" s="4"/>
      <c r="BP1129" s="6"/>
      <c r="BQ1129" s="5"/>
      <c r="BR1129" s="5"/>
      <c r="BS1129" s="4"/>
      <c r="BT1129" s="6"/>
      <c r="BU1129" s="4"/>
      <c r="BV1129" s="6"/>
      <c r="BW1129" s="5"/>
      <c r="BX1129" s="5"/>
      <c r="BY1129" s="4"/>
      <c r="BZ1129" s="6"/>
      <c r="CA1129" s="4"/>
      <c r="CB1129" s="6"/>
      <c r="CC1129" s="5"/>
      <c r="CD1129" s="5"/>
      <c r="CE1129" s="4"/>
      <c r="CF1129" s="6"/>
      <c r="CG1129" s="4"/>
      <c r="CH1129" s="6"/>
      <c r="CI1129" s="5"/>
      <c r="CJ1129" s="5"/>
      <c r="CK1129" s="4"/>
      <c r="CL1129" s="6"/>
      <c r="CM1129" s="4"/>
      <c r="CN1129" s="6"/>
      <c r="CO1129" s="5"/>
      <c r="CP1129" s="5"/>
      <c r="CQ1129" s="4"/>
      <c r="CR1129" s="6"/>
      <c r="CS1129" s="4"/>
      <c r="CT1129" s="6"/>
      <c r="CU1129" s="5"/>
      <c r="CV1129" s="5"/>
      <c r="CW1129" s="4"/>
      <c r="CX1129" s="6"/>
      <c r="CY1129" s="4"/>
      <c r="CZ1129" s="6"/>
      <c r="DA1129" s="5"/>
      <c r="DB1129" s="5"/>
      <c r="DC1129" s="4"/>
      <c r="DD1129" s="6"/>
      <c r="DE1129" s="4"/>
      <c r="DF1129" s="6"/>
      <c r="DG1129" s="5"/>
      <c r="DH1129" s="5"/>
      <c r="DI1129" s="4"/>
      <c r="DJ1129" s="6"/>
      <c r="DK1129" s="4"/>
      <c r="DL1129" s="6"/>
      <c r="DM1129" s="5"/>
      <c r="DN1129" s="5"/>
      <c r="DO1129" s="4"/>
      <c r="DP1129" s="6"/>
      <c r="DQ1129" s="4"/>
      <c r="DR1129" s="6"/>
      <c r="DS1129" s="5"/>
      <c r="DT1129" s="5"/>
      <c r="DU1129" s="4"/>
      <c r="DV1129" s="6"/>
      <c r="DW1129" s="4"/>
      <c r="DX1129" s="6"/>
      <c r="DY1129" s="5"/>
      <c r="DZ1129" s="5"/>
      <c r="EA1129" s="4"/>
      <c r="EB1129" s="6"/>
      <c r="EC1129" s="4"/>
      <c r="ED1129" s="6"/>
      <c r="EE1129" s="5"/>
      <c r="EF1129" s="5"/>
      <c r="EG1129" s="4"/>
      <c r="EH1129" s="6"/>
      <c r="EI1129" s="4"/>
      <c r="EJ1129" s="6"/>
      <c r="EK1129" s="5"/>
      <c r="EL1129" s="5"/>
      <c r="EM1129" s="4"/>
      <c r="EN1129" s="6"/>
      <c r="EO1129" s="4"/>
      <c r="EP1129" s="6"/>
      <c r="EQ1129" s="5"/>
      <c r="ER1129" s="5"/>
      <c r="ES1129" s="4"/>
      <c r="ET1129" s="6"/>
      <c r="EU1129" s="4"/>
      <c r="EV1129" s="6"/>
      <c r="EW1129" s="5"/>
      <c r="EX1129" s="5"/>
      <c r="EY1129" s="4"/>
      <c r="EZ1129" s="6"/>
      <c r="FA1129" s="4"/>
      <c r="FB1129" s="6"/>
      <c r="FC1129" s="5"/>
      <c r="FD1129" s="5"/>
      <c r="FE1129" s="4"/>
      <c r="FF1129" s="6"/>
      <c r="FG1129" s="4"/>
      <c r="FH1129" s="6"/>
      <c r="FI1129" s="5"/>
      <c r="FJ1129" s="5"/>
      <c r="FK1129" s="4"/>
      <c r="FL1129" s="6"/>
      <c r="FM1129" s="4"/>
      <c r="FN1129" s="6"/>
      <c r="FO1129" s="5"/>
      <c r="FP1129" s="5"/>
      <c r="FQ1129" s="4"/>
      <c r="FR1129" s="6"/>
      <c r="FS1129" s="4"/>
      <c r="FT1129" s="6"/>
      <c r="FU1129" s="5"/>
      <c r="FV1129" s="5"/>
      <c r="FW1129" s="4"/>
      <c r="FX1129" s="6"/>
      <c r="FY1129" s="4"/>
      <c r="FZ1129" s="6"/>
      <c r="GA1129" s="5"/>
      <c r="GB1129" s="5"/>
      <c r="GC1129" s="4"/>
      <c r="GD1129" s="6"/>
      <c r="GE1129" s="4"/>
      <c r="GF1129" s="6"/>
      <c r="GG1129" s="5"/>
      <c r="GH1129" s="5"/>
      <c r="GI1129" s="4"/>
      <c r="GJ1129" s="6"/>
      <c r="GK1129" s="4"/>
      <c r="GL1129" s="6"/>
      <c r="GM1129" s="5"/>
      <c r="GN1129" s="5"/>
      <c r="GO1129" s="4"/>
      <c r="GP1129" s="6"/>
      <c r="GQ1129" s="4"/>
      <c r="GR1129" s="6"/>
      <c r="GS1129" s="5"/>
      <c r="GT1129" s="5"/>
      <c r="GU1129" s="4"/>
      <c r="GV1129" s="6"/>
      <c r="GW1129" s="4"/>
      <c r="GX1129" s="6"/>
      <c r="GY1129" s="5"/>
      <c r="GZ1129" s="5"/>
      <c r="HA1129" s="4"/>
      <c r="HB1129" s="6"/>
      <c r="HC1129" s="4"/>
      <c r="HD1129" s="6"/>
      <c r="HE1129" s="5"/>
      <c r="HF1129" s="5"/>
      <c r="HG1129" s="4"/>
      <c r="HH1129" s="6"/>
      <c r="HI1129" s="4"/>
      <c r="HJ1129" s="6"/>
      <c r="HK1129" s="5"/>
      <c r="HL1129" s="5"/>
      <c r="HM1129" s="4"/>
      <c r="HN1129" s="6"/>
      <c r="HO1129" s="4"/>
      <c r="HP1129" s="6"/>
      <c r="HQ1129" s="5"/>
      <c r="HR1129" s="5"/>
      <c r="HS1129" s="4"/>
      <c r="HT1129" s="6"/>
      <c r="HU1129" s="4"/>
      <c r="HV1129" s="6"/>
      <c r="HW1129" s="5"/>
      <c r="HX1129" s="5"/>
      <c r="HY1129" s="4"/>
      <c r="HZ1129" s="6"/>
      <c r="IA1129" s="4"/>
      <c r="IB1129" s="6"/>
      <c r="IC1129" s="5"/>
      <c r="ID1129" s="5"/>
      <c r="IE1129" s="4"/>
      <c r="IF1129" s="6"/>
      <c r="IG1129" s="4"/>
      <c r="IH1129" s="6"/>
      <c r="II1129" s="5"/>
      <c r="IJ1129" s="5"/>
      <c r="IK1129" s="4"/>
      <c r="IL1129" s="6"/>
      <c r="IM1129" s="4"/>
      <c r="IN1129" s="6"/>
      <c r="IO1129" s="5"/>
      <c r="IP1129" s="5"/>
      <c r="IQ1129" s="4"/>
      <c r="IR1129" s="6"/>
      <c r="IS1129" s="4"/>
      <c r="IT1129" s="6"/>
      <c r="IU1129" s="5"/>
      <c r="IV1129" s="5"/>
      <c r="IW1129" s="4"/>
      <c r="IX1129" s="6"/>
      <c r="IY1129" s="4"/>
      <c r="IZ1129" s="6"/>
      <c r="JA1129" s="5"/>
      <c r="JB1129" s="5"/>
      <c r="JC1129" s="4"/>
      <c r="JD1129" s="6"/>
      <c r="JE1129" s="4"/>
      <c r="JF1129" s="6"/>
      <c r="JG1129" s="5"/>
      <c r="JH1129" s="5"/>
      <c r="JI1129" s="4"/>
      <c r="JJ1129" s="6"/>
      <c r="JK1129" s="4"/>
      <c r="JL1129" s="6"/>
      <c r="JM1129" s="5"/>
      <c r="JN1129" s="5"/>
      <c r="JO1129" s="4"/>
      <c r="JP1129" s="6"/>
      <c r="JQ1129" s="4"/>
      <c r="JR1129" s="6"/>
      <c r="JS1129" s="5"/>
      <c r="JT1129" s="5"/>
      <c r="JU1129" s="4"/>
      <c r="JV1129" s="6"/>
      <c r="JW1129" s="4"/>
      <c r="JX1129" s="6"/>
      <c r="JY1129" s="5"/>
      <c r="JZ1129" s="5"/>
      <c r="KA1129" s="4"/>
      <c r="KB1129" s="6"/>
      <c r="KC1129" s="4"/>
      <c r="KD1129" s="6"/>
      <c r="KE1129" s="5"/>
      <c r="KF1129" s="5"/>
      <c r="KG1129" s="4"/>
      <c r="KH1129" s="6"/>
      <c r="KI1129" s="4"/>
      <c r="KJ1129" s="6"/>
      <c r="KK1129" s="5"/>
      <c r="KL1129" s="5"/>
    </row>
    <row r="1130">
      <c r="A1130" s="3" t="s">
        <v>85</v>
      </c>
      <c r="B1130" s="3" t="s">
        <v>1233</v>
      </c>
      <c r="C1130" s="3" t="s">
        <v>703</v>
      </c>
      <c r="D1130" s="3" t="s">
        <v>712</v>
      </c>
      <c r="E1130" s="3" t="s">
        <v>1239</v>
      </c>
      <c r="F1130" s="3" t="s">
        <v>104</v>
      </c>
      <c r="G1130" s="3" t="s">
        <v>104</v>
      </c>
      <c r="H1130" s="3" t="s">
        <v>104</v>
      </c>
      <c r="I1130" s="4"/>
      <c r="J1130" s="4">
        <f>=ROUNDDOWN({0},0)</f>
      </c>
      <c r="K1130" s="4"/>
      <c r="L1130" s="5"/>
      <c r="M1130" s="4"/>
      <c r="N1130" s="4">
        <f>=ROUNDDOWN({0},0)</f>
      </c>
      <c r="O1130" s="4"/>
      <c r="P1130" s="5"/>
      <c r="Q1130" s="4"/>
      <c r="R1130" s="6"/>
      <c r="S1130" s="4"/>
      <c r="T1130" s="6"/>
      <c r="U1130" s="5"/>
      <c r="V1130" s="5"/>
      <c r="W1130" s="4"/>
      <c r="X1130" s="6"/>
      <c r="Y1130" s="4"/>
      <c r="Z1130" s="6"/>
      <c r="AA1130" s="5"/>
      <c r="AB1130" s="5"/>
      <c r="AC1130" s="4"/>
      <c r="AD1130" s="6"/>
      <c r="AE1130" s="4"/>
      <c r="AF1130" s="6"/>
      <c r="AG1130" s="5"/>
      <c r="AH1130" s="5"/>
      <c r="AI1130" s="4"/>
      <c r="AJ1130" s="6"/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  <c r="AU1130" s="4"/>
      <c r="AV1130" s="6"/>
      <c r="AW1130" s="4"/>
      <c r="AX1130" s="6"/>
      <c r="AY1130" s="5"/>
      <c r="AZ1130" s="5"/>
      <c r="BA1130" s="4"/>
      <c r="BB1130" s="6"/>
      <c r="BC1130" s="4"/>
      <c r="BD1130" s="6"/>
      <c r="BE1130" s="5"/>
      <c r="BF1130" s="5"/>
      <c r="BG1130" s="4"/>
      <c r="BH1130" s="6"/>
      <c r="BI1130" s="4"/>
      <c r="BJ1130" s="6"/>
      <c r="BK1130" s="5"/>
      <c r="BL1130" s="5"/>
      <c r="BM1130" s="4"/>
      <c r="BN1130" s="6"/>
      <c r="BO1130" s="4"/>
      <c r="BP1130" s="6"/>
      <c r="BQ1130" s="5"/>
      <c r="BR1130" s="5"/>
      <c r="BS1130" s="4"/>
      <c r="BT1130" s="6"/>
      <c r="BU1130" s="4"/>
      <c r="BV1130" s="6"/>
      <c r="BW1130" s="5"/>
      <c r="BX1130" s="5"/>
      <c r="BY1130" s="4"/>
      <c r="BZ1130" s="6"/>
      <c r="CA1130" s="4"/>
      <c r="CB1130" s="6"/>
      <c r="CC1130" s="5"/>
      <c r="CD1130" s="5"/>
      <c r="CE1130" s="4"/>
      <c r="CF1130" s="6"/>
      <c r="CG1130" s="4"/>
      <c r="CH1130" s="6"/>
      <c r="CI1130" s="5"/>
      <c r="CJ1130" s="5"/>
      <c r="CK1130" s="4"/>
      <c r="CL1130" s="6"/>
      <c r="CM1130" s="4"/>
      <c r="CN1130" s="6"/>
      <c r="CO1130" s="5"/>
      <c r="CP1130" s="5"/>
      <c r="CQ1130" s="4"/>
      <c r="CR1130" s="6"/>
      <c r="CS1130" s="4"/>
      <c r="CT1130" s="6"/>
      <c r="CU1130" s="5"/>
      <c r="CV1130" s="5"/>
      <c r="CW1130" s="4"/>
      <c r="CX1130" s="6"/>
      <c r="CY1130" s="4"/>
      <c r="CZ1130" s="6"/>
      <c r="DA1130" s="5"/>
      <c r="DB1130" s="5"/>
      <c r="DC1130" s="4"/>
      <c r="DD1130" s="6"/>
      <c r="DE1130" s="4"/>
      <c r="DF1130" s="6"/>
      <c r="DG1130" s="5"/>
      <c r="DH1130" s="5"/>
      <c r="DI1130" s="4"/>
      <c r="DJ1130" s="6"/>
      <c r="DK1130" s="4"/>
      <c r="DL1130" s="6"/>
      <c r="DM1130" s="5"/>
      <c r="DN1130" s="5"/>
      <c r="DO1130" s="4"/>
      <c r="DP1130" s="6"/>
      <c r="DQ1130" s="4"/>
      <c r="DR1130" s="6"/>
      <c r="DS1130" s="5"/>
      <c r="DT1130" s="5"/>
      <c r="DU1130" s="4"/>
      <c r="DV1130" s="6"/>
      <c r="DW1130" s="4"/>
      <c r="DX1130" s="6"/>
      <c r="DY1130" s="5"/>
      <c r="DZ1130" s="5"/>
      <c r="EA1130" s="4"/>
      <c r="EB1130" s="6"/>
      <c r="EC1130" s="4"/>
      <c r="ED1130" s="6"/>
      <c r="EE1130" s="5"/>
      <c r="EF1130" s="5"/>
      <c r="EG1130" s="4"/>
      <c r="EH1130" s="6"/>
      <c r="EI1130" s="4"/>
      <c r="EJ1130" s="6"/>
      <c r="EK1130" s="5"/>
      <c r="EL1130" s="5"/>
      <c r="EM1130" s="4"/>
      <c r="EN1130" s="6"/>
      <c r="EO1130" s="4"/>
      <c r="EP1130" s="6"/>
      <c r="EQ1130" s="5"/>
      <c r="ER1130" s="5"/>
      <c r="ES1130" s="4"/>
      <c r="ET1130" s="6"/>
      <c r="EU1130" s="4"/>
      <c r="EV1130" s="6"/>
      <c r="EW1130" s="5"/>
      <c r="EX1130" s="5"/>
      <c r="EY1130" s="4"/>
      <c r="EZ1130" s="6"/>
      <c r="FA1130" s="4"/>
      <c r="FB1130" s="6"/>
      <c r="FC1130" s="5"/>
      <c r="FD1130" s="5"/>
      <c r="FE1130" s="4"/>
      <c r="FF1130" s="6"/>
      <c r="FG1130" s="4"/>
      <c r="FH1130" s="6"/>
      <c r="FI1130" s="5"/>
      <c r="FJ1130" s="5"/>
      <c r="FK1130" s="4"/>
      <c r="FL1130" s="6"/>
      <c r="FM1130" s="4"/>
      <c r="FN1130" s="6"/>
      <c r="FO1130" s="5"/>
      <c r="FP1130" s="5"/>
      <c r="FQ1130" s="4"/>
      <c r="FR1130" s="6"/>
      <c r="FS1130" s="4"/>
      <c r="FT1130" s="6"/>
      <c r="FU1130" s="5"/>
      <c r="FV1130" s="5"/>
      <c r="FW1130" s="4"/>
      <c r="FX1130" s="6"/>
      <c r="FY1130" s="4"/>
      <c r="FZ1130" s="6"/>
      <c r="GA1130" s="5"/>
      <c r="GB1130" s="5"/>
      <c r="GC1130" s="4"/>
      <c r="GD1130" s="6"/>
      <c r="GE1130" s="4"/>
      <c r="GF1130" s="6"/>
      <c r="GG1130" s="5"/>
      <c r="GH1130" s="5"/>
      <c r="GI1130" s="4"/>
      <c r="GJ1130" s="6"/>
      <c r="GK1130" s="4"/>
      <c r="GL1130" s="6"/>
      <c r="GM1130" s="5"/>
      <c r="GN1130" s="5"/>
      <c r="GO1130" s="4"/>
      <c r="GP1130" s="6"/>
      <c r="GQ1130" s="4"/>
      <c r="GR1130" s="6"/>
      <c r="GS1130" s="5"/>
      <c r="GT1130" s="5"/>
      <c r="GU1130" s="4"/>
      <c r="GV1130" s="6"/>
      <c r="GW1130" s="4"/>
      <c r="GX1130" s="6"/>
      <c r="GY1130" s="5"/>
      <c r="GZ1130" s="5"/>
      <c r="HA1130" s="4"/>
      <c r="HB1130" s="6"/>
      <c r="HC1130" s="4"/>
      <c r="HD1130" s="6"/>
      <c r="HE1130" s="5"/>
      <c r="HF1130" s="5"/>
      <c r="HG1130" s="4"/>
      <c r="HH1130" s="6"/>
      <c r="HI1130" s="4"/>
      <c r="HJ1130" s="6"/>
      <c r="HK1130" s="5"/>
      <c r="HL1130" s="5"/>
      <c r="HM1130" s="4"/>
      <c r="HN1130" s="6"/>
      <c r="HO1130" s="4"/>
      <c r="HP1130" s="6"/>
      <c r="HQ1130" s="5"/>
      <c r="HR1130" s="5"/>
      <c r="HS1130" s="4"/>
      <c r="HT1130" s="6"/>
      <c r="HU1130" s="4"/>
      <c r="HV1130" s="6"/>
      <c r="HW1130" s="5"/>
      <c r="HX1130" s="5"/>
      <c r="HY1130" s="4"/>
      <c r="HZ1130" s="6"/>
      <c r="IA1130" s="4"/>
      <c r="IB1130" s="6"/>
      <c r="IC1130" s="5"/>
      <c r="ID1130" s="5"/>
      <c r="IE1130" s="4"/>
      <c r="IF1130" s="6"/>
      <c r="IG1130" s="4"/>
      <c r="IH1130" s="6"/>
      <c r="II1130" s="5"/>
      <c r="IJ1130" s="5"/>
      <c r="IK1130" s="4"/>
      <c r="IL1130" s="6"/>
      <c r="IM1130" s="4"/>
      <c r="IN1130" s="6"/>
      <c r="IO1130" s="5"/>
      <c r="IP1130" s="5"/>
      <c r="IQ1130" s="4"/>
      <c r="IR1130" s="6"/>
      <c r="IS1130" s="4"/>
      <c r="IT1130" s="6"/>
      <c r="IU1130" s="5"/>
      <c r="IV1130" s="5"/>
      <c r="IW1130" s="4"/>
      <c r="IX1130" s="6"/>
      <c r="IY1130" s="4"/>
      <c r="IZ1130" s="6"/>
      <c r="JA1130" s="5"/>
      <c r="JB1130" s="5"/>
      <c r="JC1130" s="4"/>
      <c r="JD1130" s="6"/>
      <c r="JE1130" s="4"/>
      <c r="JF1130" s="6"/>
      <c r="JG1130" s="5"/>
      <c r="JH1130" s="5"/>
      <c r="JI1130" s="4"/>
      <c r="JJ1130" s="6"/>
      <c r="JK1130" s="4"/>
      <c r="JL1130" s="6"/>
      <c r="JM1130" s="5"/>
      <c r="JN1130" s="5"/>
      <c r="JO1130" s="4"/>
      <c r="JP1130" s="6"/>
      <c r="JQ1130" s="4"/>
      <c r="JR1130" s="6"/>
      <c r="JS1130" s="5"/>
      <c r="JT1130" s="5"/>
      <c r="JU1130" s="4"/>
      <c r="JV1130" s="6"/>
      <c r="JW1130" s="4"/>
      <c r="JX1130" s="6"/>
      <c r="JY1130" s="5"/>
      <c r="JZ1130" s="5"/>
      <c r="KA1130" s="4"/>
      <c r="KB1130" s="6"/>
      <c r="KC1130" s="4"/>
      <c r="KD1130" s="6"/>
      <c r="KE1130" s="5"/>
      <c r="KF1130" s="5"/>
      <c r="KG1130" s="4"/>
      <c r="KH1130" s="6"/>
      <c r="KI1130" s="4"/>
      <c r="KJ1130" s="6"/>
      <c r="KK1130" s="5"/>
      <c r="KL1130" s="5"/>
    </row>
    <row r="1131">
      <c r="A1131" s="3" t="s">
        <v>85</v>
      </c>
      <c r="B1131" s="3" t="s">
        <v>1233</v>
      </c>
      <c r="C1131" s="3" t="s">
        <v>703</v>
      </c>
      <c r="D1131" s="3" t="s">
        <v>712</v>
      </c>
      <c r="E1131" s="3" t="s">
        <v>1244</v>
      </c>
      <c r="F1131" s="3" t="s">
        <v>104</v>
      </c>
      <c r="G1131" s="3" t="s">
        <v>104</v>
      </c>
      <c r="H1131" s="3" t="s">
        <v>104</v>
      </c>
      <c r="I1131" s="4"/>
      <c r="J1131" s="4">
        <f>=ROUNDDOWN({0},0)</f>
      </c>
      <c r="K1131" s="4"/>
      <c r="L1131" s="5"/>
      <c r="M1131" s="4"/>
      <c r="N1131" s="4">
        <f>=ROUNDDOWN({0},0)</f>
      </c>
      <c r="O1131" s="4"/>
      <c r="P1131" s="5"/>
      <c r="Q1131" s="4"/>
      <c r="R1131" s="6"/>
      <c r="S1131" s="4"/>
      <c r="T1131" s="6"/>
      <c r="U1131" s="5"/>
      <c r="V1131" s="5"/>
      <c r="W1131" s="4"/>
      <c r="X1131" s="6"/>
      <c r="Y1131" s="4"/>
      <c r="Z1131" s="6"/>
      <c r="AA1131" s="5"/>
      <c r="AB1131" s="5"/>
      <c r="AC1131" s="4"/>
      <c r="AD1131" s="6"/>
      <c r="AE1131" s="4"/>
      <c r="AF1131" s="6"/>
      <c r="AG1131" s="5"/>
      <c r="AH1131" s="5"/>
      <c r="AI1131" s="4"/>
      <c r="AJ1131" s="6"/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  <c r="AU1131" s="4"/>
      <c r="AV1131" s="6"/>
      <c r="AW1131" s="4"/>
      <c r="AX1131" s="6"/>
      <c r="AY1131" s="5"/>
      <c r="AZ1131" s="5"/>
      <c r="BA1131" s="4"/>
      <c r="BB1131" s="6"/>
      <c r="BC1131" s="4"/>
      <c r="BD1131" s="6"/>
      <c r="BE1131" s="5"/>
      <c r="BF1131" s="5"/>
      <c r="BG1131" s="4"/>
      <c r="BH1131" s="6"/>
      <c r="BI1131" s="4"/>
      <c r="BJ1131" s="6"/>
      <c r="BK1131" s="5"/>
      <c r="BL1131" s="5"/>
      <c r="BM1131" s="4"/>
      <c r="BN1131" s="6"/>
      <c r="BO1131" s="4"/>
      <c r="BP1131" s="6"/>
      <c r="BQ1131" s="5"/>
      <c r="BR1131" s="5"/>
      <c r="BS1131" s="4"/>
      <c r="BT1131" s="6"/>
      <c r="BU1131" s="4"/>
      <c r="BV1131" s="6"/>
      <c r="BW1131" s="5"/>
      <c r="BX1131" s="5"/>
      <c r="BY1131" s="4"/>
      <c r="BZ1131" s="6"/>
      <c r="CA1131" s="4"/>
      <c r="CB1131" s="6"/>
      <c r="CC1131" s="5"/>
      <c r="CD1131" s="5"/>
      <c r="CE1131" s="4"/>
      <c r="CF1131" s="6"/>
      <c r="CG1131" s="4"/>
      <c r="CH1131" s="6"/>
      <c r="CI1131" s="5"/>
      <c r="CJ1131" s="5"/>
      <c r="CK1131" s="4"/>
      <c r="CL1131" s="6"/>
      <c r="CM1131" s="4"/>
      <c r="CN1131" s="6"/>
      <c r="CO1131" s="5"/>
      <c r="CP1131" s="5"/>
      <c r="CQ1131" s="4"/>
      <c r="CR1131" s="6"/>
      <c r="CS1131" s="4"/>
      <c r="CT1131" s="6"/>
      <c r="CU1131" s="5"/>
      <c r="CV1131" s="5"/>
      <c r="CW1131" s="4"/>
      <c r="CX1131" s="6"/>
      <c r="CY1131" s="4"/>
      <c r="CZ1131" s="6"/>
      <c r="DA1131" s="5"/>
      <c r="DB1131" s="5"/>
      <c r="DC1131" s="4"/>
      <c r="DD1131" s="6"/>
      <c r="DE1131" s="4"/>
      <c r="DF1131" s="6"/>
      <c r="DG1131" s="5"/>
      <c r="DH1131" s="5"/>
      <c r="DI1131" s="4"/>
      <c r="DJ1131" s="6"/>
      <c r="DK1131" s="4"/>
      <c r="DL1131" s="6"/>
      <c r="DM1131" s="5"/>
      <c r="DN1131" s="5"/>
      <c r="DO1131" s="4"/>
      <c r="DP1131" s="6"/>
      <c r="DQ1131" s="4"/>
      <c r="DR1131" s="6"/>
      <c r="DS1131" s="5"/>
      <c r="DT1131" s="5"/>
      <c r="DU1131" s="4"/>
      <c r="DV1131" s="6"/>
      <c r="DW1131" s="4"/>
      <c r="DX1131" s="6"/>
      <c r="DY1131" s="5"/>
      <c r="DZ1131" s="5"/>
      <c r="EA1131" s="4"/>
      <c r="EB1131" s="6"/>
      <c r="EC1131" s="4"/>
      <c r="ED1131" s="6"/>
      <c r="EE1131" s="5"/>
      <c r="EF1131" s="5"/>
      <c r="EG1131" s="4"/>
      <c r="EH1131" s="6"/>
      <c r="EI1131" s="4"/>
      <c r="EJ1131" s="6"/>
      <c r="EK1131" s="5"/>
      <c r="EL1131" s="5"/>
      <c r="EM1131" s="4"/>
      <c r="EN1131" s="6"/>
      <c r="EO1131" s="4"/>
      <c r="EP1131" s="6"/>
      <c r="EQ1131" s="5"/>
      <c r="ER1131" s="5"/>
      <c r="ES1131" s="4"/>
      <c r="ET1131" s="6"/>
      <c r="EU1131" s="4"/>
      <c r="EV1131" s="6"/>
      <c r="EW1131" s="5"/>
      <c r="EX1131" s="5"/>
      <c r="EY1131" s="4"/>
      <c r="EZ1131" s="6"/>
      <c r="FA1131" s="4"/>
      <c r="FB1131" s="6"/>
      <c r="FC1131" s="5"/>
      <c r="FD1131" s="5"/>
      <c r="FE1131" s="4"/>
      <c r="FF1131" s="6"/>
      <c r="FG1131" s="4"/>
      <c r="FH1131" s="6"/>
      <c r="FI1131" s="5"/>
      <c r="FJ1131" s="5"/>
      <c r="FK1131" s="4"/>
      <c r="FL1131" s="6"/>
      <c r="FM1131" s="4"/>
      <c r="FN1131" s="6"/>
      <c r="FO1131" s="5"/>
      <c r="FP1131" s="5"/>
      <c r="FQ1131" s="4"/>
      <c r="FR1131" s="6"/>
      <c r="FS1131" s="4"/>
      <c r="FT1131" s="6"/>
      <c r="FU1131" s="5"/>
      <c r="FV1131" s="5"/>
      <c r="FW1131" s="4"/>
      <c r="FX1131" s="6"/>
      <c r="FY1131" s="4"/>
      <c r="FZ1131" s="6"/>
      <c r="GA1131" s="5"/>
      <c r="GB1131" s="5"/>
      <c r="GC1131" s="4"/>
      <c r="GD1131" s="6"/>
      <c r="GE1131" s="4"/>
      <c r="GF1131" s="6"/>
      <c r="GG1131" s="5"/>
      <c r="GH1131" s="5"/>
      <c r="GI1131" s="4"/>
      <c r="GJ1131" s="6"/>
      <c r="GK1131" s="4"/>
      <c r="GL1131" s="6"/>
      <c r="GM1131" s="5"/>
      <c r="GN1131" s="5"/>
      <c r="GO1131" s="4"/>
      <c r="GP1131" s="6"/>
      <c r="GQ1131" s="4"/>
      <c r="GR1131" s="6"/>
      <c r="GS1131" s="5"/>
      <c r="GT1131" s="5"/>
      <c r="GU1131" s="4"/>
      <c r="GV1131" s="6"/>
      <c r="GW1131" s="4"/>
      <c r="GX1131" s="6"/>
      <c r="GY1131" s="5"/>
      <c r="GZ1131" s="5"/>
      <c r="HA1131" s="4"/>
      <c r="HB1131" s="6"/>
      <c r="HC1131" s="4"/>
      <c r="HD1131" s="6"/>
      <c r="HE1131" s="5"/>
      <c r="HF1131" s="5"/>
      <c r="HG1131" s="4"/>
      <c r="HH1131" s="6"/>
      <c r="HI1131" s="4"/>
      <c r="HJ1131" s="6"/>
      <c r="HK1131" s="5"/>
      <c r="HL1131" s="5"/>
      <c r="HM1131" s="4"/>
      <c r="HN1131" s="6"/>
      <c r="HO1131" s="4"/>
      <c r="HP1131" s="6"/>
      <c r="HQ1131" s="5"/>
      <c r="HR1131" s="5"/>
      <c r="HS1131" s="4"/>
      <c r="HT1131" s="6"/>
      <c r="HU1131" s="4"/>
      <c r="HV1131" s="6"/>
      <c r="HW1131" s="5"/>
      <c r="HX1131" s="5"/>
      <c r="HY1131" s="4"/>
      <c r="HZ1131" s="6"/>
      <c r="IA1131" s="4"/>
      <c r="IB1131" s="6"/>
      <c r="IC1131" s="5"/>
      <c r="ID1131" s="5"/>
      <c r="IE1131" s="4"/>
      <c r="IF1131" s="6"/>
      <c r="IG1131" s="4"/>
      <c r="IH1131" s="6"/>
      <c r="II1131" s="5"/>
      <c r="IJ1131" s="5"/>
      <c r="IK1131" s="4"/>
      <c r="IL1131" s="6"/>
      <c r="IM1131" s="4"/>
      <c r="IN1131" s="6"/>
      <c r="IO1131" s="5"/>
      <c r="IP1131" s="5"/>
      <c r="IQ1131" s="4"/>
      <c r="IR1131" s="6"/>
      <c r="IS1131" s="4"/>
      <c r="IT1131" s="6"/>
      <c r="IU1131" s="5"/>
      <c r="IV1131" s="5"/>
      <c r="IW1131" s="4"/>
      <c r="IX1131" s="6"/>
      <c r="IY1131" s="4"/>
      <c r="IZ1131" s="6"/>
      <c r="JA1131" s="5"/>
      <c r="JB1131" s="5"/>
      <c r="JC1131" s="4"/>
      <c r="JD1131" s="6"/>
      <c r="JE1131" s="4"/>
      <c r="JF1131" s="6"/>
      <c r="JG1131" s="5"/>
      <c r="JH1131" s="5"/>
      <c r="JI1131" s="4"/>
      <c r="JJ1131" s="6"/>
      <c r="JK1131" s="4"/>
      <c r="JL1131" s="6"/>
      <c r="JM1131" s="5"/>
      <c r="JN1131" s="5"/>
      <c r="JO1131" s="4"/>
      <c r="JP1131" s="6"/>
      <c r="JQ1131" s="4"/>
      <c r="JR1131" s="6"/>
      <c r="JS1131" s="5"/>
      <c r="JT1131" s="5"/>
      <c r="JU1131" s="4"/>
      <c r="JV1131" s="6"/>
      <c r="JW1131" s="4"/>
      <c r="JX1131" s="6"/>
      <c r="JY1131" s="5"/>
      <c r="JZ1131" s="5"/>
      <c r="KA1131" s="4"/>
      <c r="KB1131" s="6"/>
      <c r="KC1131" s="4"/>
      <c r="KD1131" s="6"/>
      <c r="KE1131" s="5"/>
      <c r="KF1131" s="5"/>
      <c r="KG1131" s="4"/>
      <c r="KH1131" s="6"/>
      <c r="KI1131" s="4"/>
      <c r="KJ1131" s="6"/>
      <c r="KK1131" s="5"/>
      <c r="KL1131" s="5"/>
    </row>
    <row r="1132">
      <c r="A1132" s="3" t="s">
        <v>85</v>
      </c>
      <c r="B1132" s="3" t="s">
        <v>1233</v>
      </c>
      <c r="C1132" s="3" t="s">
        <v>1128</v>
      </c>
      <c r="D1132" s="3" t="s">
        <v>712</v>
      </c>
      <c r="E1132" s="3" t="s">
        <v>1248</v>
      </c>
      <c r="F1132" s="3" t="s">
        <v>104</v>
      </c>
      <c r="G1132" s="3" t="s">
        <v>104</v>
      </c>
      <c r="H1132" s="3" t="s">
        <v>104</v>
      </c>
      <c r="I1132" s="4"/>
      <c r="J1132" s="4">
        <f>=ROUNDDOWN({0},0)</f>
      </c>
      <c r="K1132" s="4"/>
      <c r="L1132" s="5"/>
      <c r="M1132" s="4"/>
      <c r="N1132" s="4">
        <f>=ROUNDDOWN({0},0)</f>
      </c>
      <c r="O1132" s="4"/>
      <c r="P1132" s="5"/>
      <c r="Q1132" s="4"/>
      <c r="R1132" s="6"/>
      <c r="S1132" s="4"/>
      <c r="T1132" s="6"/>
      <c r="U1132" s="5"/>
      <c r="V1132" s="5"/>
      <c r="W1132" s="4"/>
      <c r="X1132" s="6"/>
      <c r="Y1132" s="4"/>
      <c r="Z1132" s="6"/>
      <c r="AA1132" s="5"/>
      <c r="AB1132" s="5"/>
      <c r="AC1132" s="4"/>
      <c r="AD1132" s="6"/>
      <c r="AE1132" s="4"/>
      <c r="AF1132" s="6"/>
      <c r="AG1132" s="5"/>
      <c r="AH1132" s="5"/>
      <c r="AI1132" s="4"/>
      <c r="AJ1132" s="6"/>
      <c r="AK1132" s="4"/>
      <c r="AL1132" s="6"/>
      <c r="AM1132" s="5"/>
      <c r="AN1132" s="5"/>
      <c r="AO1132" s="4"/>
      <c r="AP1132" s="6"/>
      <c r="AQ1132" s="4"/>
      <c r="AR1132" s="6"/>
      <c r="AS1132" s="5"/>
      <c r="AT1132" s="5"/>
      <c r="AU1132" s="4"/>
      <c r="AV1132" s="6"/>
      <c r="AW1132" s="4"/>
      <c r="AX1132" s="6"/>
      <c r="AY1132" s="5"/>
      <c r="AZ1132" s="5"/>
      <c r="BA1132" s="4"/>
      <c r="BB1132" s="6"/>
      <c r="BC1132" s="4"/>
      <c r="BD1132" s="6"/>
      <c r="BE1132" s="5"/>
      <c r="BF1132" s="5"/>
      <c r="BG1132" s="4"/>
      <c r="BH1132" s="6"/>
      <c r="BI1132" s="4"/>
      <c r="BJ1132" s="6"/>
      <c r="BK1132" s="5"/>
      <c r="BL1132" s="5"/>
      <c r="BM1132" s="4"/>
      <c r="BN1132" s="6"/>
      <c r="BO1132" s="4"/>
      <c r="BP1132" s="6"/>
      <c r="BQ1132" s="5"/>
      <c r="BR1132" s="5"/>
      <c r="BS1132" s="4"/>
      <c r="BT1132" s="6"/>
      <c r="BU1132" s="4"/>
      <c r="BV1132" s="6"/>
      <c r="BW1132" s="5"/>
      <c r="BX1132" s="5"/>
      <c r="BY1132" s="4"/>
      <c r="BZ1132" s="6"/>
      <c r="CA1132" s="4"/>
      <c r="CB1132" s="6"/>
      <c r="CC1132" s="5"/>
      <c r="CD1132" s="5"/>
      <c r="CE1132" s="4"/>
      <c r="CF1132" s="6"/>
      <c r="CG1132" s="4"/>
      <c r="CH1132" s="6"/>
      <c r="CI1132" s="5"/>
      <c r="CJ1132" s="5"/>
      <c r="CK1132" s="4"/>
      <c r="CL1132" s="6"/>
      <c r="CM1132" s="4"/>
      <c r="CN1132" s="6"/>
      <c r="CO1132" s="5"/>
      <c r="CP1132" s="5"/>
      <c r="CQ1132" s="4"/>
      <c r="CR1132" s="6"/>
      <c r="CS1132" s="4"/>
      <c r="CT1132" s="6"/>
      <c r="CU1132" s="5"/>
      <c r="CV1132" s="5"/>
      <c r="CW1132" s="4"/>
      <c r="CX1132" s="6"/>
      <c r="CY1132" s="4"/>
      <c r="CZ1132" s="6"/>
      <c r="DA1132" s="5"/>
      <c r="DB1132" s="5"/>
      <c r="DC1132" s="4"/>
      <c r="DD1132" s="6"/>
      <c r="DE1132" s="4"/>
      <c r="DF1132" s="6"/>
      <c r="DG1132" s="5"/>
      <c r="DH1132" s="5"/>
      <c r="DI1132" s="4"/>
      <c r="DJ1132" s="6"/>
      <c r="DK1132" s="4"/>
      <c r="DL1132" s="6"/>
      <c r="DM1132" s="5"/>
      <c r="DN1132" s="5"/>
      <c r="DO1132" s="4"/>
      <c r="DP1132" s="6"/>
      <c r="DQ1132" s="4"/>
      <c r="DR1132" s="6"/>
      <c r="DS1132" s="5"/>
      <c r="DT1132" s="5"/>
      <c r="DU1132" s="4"/>
      <c r="DV1132" s="6"/>
      <c r="DW1132" s="4"/>
      <c r="DX1132" s="6"/>
      <c r="DY1132" s="5"/>
      <c r="DZ1132" s="5"/>
      <c r="EA1132" s="4"/>
      <c r="EB1132" s="6"/>
      <c r="EC1132" s="4"/>
      <c r="ED1132" s="6"/>
      <c r="EE1132" s="5"/>
      <c r="EF1132" s="5"/>
      <c r="EG1132" s="4"/>
      <c r="EH1132" s="6"/>
      <c r="EI1132" s="4"/>
      <c r="EJ1132" s="6"/>
      <c r="EK1132" s="5"/>
      <c r="EL1132" s="5"/>
      <c r="EM1132" s="4"/>
      <c r="EN1132" s="6"/>
      <c r="EO1132" s="4"/>
      <c r="EP1132" s="6"/>
      <c r="EQ1132" s="5"/>
      <c r="ER1132" s="5"/>
      <c r="ES1132" s="4"/>
      <c r="ET1132" s="6"/>
      <c r="EU1132" s="4"/>
      <c r="EV1132" s="6"/>
      <c r="EW1132" s="5"/>
      <c r="EX1132" s="5"/>
      <c r="EY1132" s="4"/>
      <c r="EZ1132" s="6"/>
      <c r="FA1132" s="4"/>
      <c r="FB1132" s="6"/>
      <c r="FC1132" s="5"/>
      <c r="FD1132" s="5"/>
      <c r="FE1132" s="4"/>
      <c r="FF1132" s="6"/>
      <c r="FG1132" s="4"/>
      <c r="FH1132" s="6"/>
      <c r="FI1132" s="5"/>
      <c r="FJ1132" s="5"/>
      <c r="FK1132" s="4"/>
      <c r="FL1132" s="6"/>
      <c r="FM1132" s="4"/>
      <c r="FN1132" s="6"/>
      <c r="FO1132" s="5"/>
      <c r="FP1132" s="5"/>
      <c r="FQ1132" s="4"/>
      <c r="FR1132" s="6"/>
      <c r="FS1132" s="4"/>
      <c r="FT1132" s="6"/>
      <c r="FU1132" s="5"/>
      <c r="FV1132" s="5"/>
      <c r="FW1132" s="4"/>
      <c r="FX1132" s="6"/>
      <c r="FY1132" s="4"/>
      <c r="FZ1132" s="6"/>
      <c r="GA1132" s="5"/>
      <c r="GB1132" s="5"/>
      <c r="GC1132" s="4"/>
      <c r="GD1132" s="6"/>
      <c r="GE1132" s="4"/>
      <c r="GF1132" s="6"/>
      <c r="GG1132" s="5"/>
      <c r="GH1132" s="5"/>
      <c r="GI1132" s="4"/>
      <c r="GJ1132" s="6"/>
      <c r="GK1132" s="4"/>
      <c r="GL1132" s="6"/>
      <c r="GM1132" s="5"/>
      <c r="GN1132" s="5"/>
      <c r="GO1132" s="4"/>
      <c r="GP1132" s="6"/>
      <c r="GQ1132" s="4"/>
      <c r="GR1132" s="6"/>
      <c r="GS1132" s="5"/>
      <c r="GT1132" s="5"/>
      <c r="GU1132" s="4"/>
      <c r="GV1132" s="6"/>
      <c r="GW1132" s="4"/>
      <c r="GX1132" s="6"/>
      <c r="GY1132" s="5"/>
      <c r="GZ1132" s="5"/>
      <c r="HA1132" s="4"/>
      <c r="HB1132" s="6"/>
      <c r="HC1132" s="4"/>
      <c r="HD1132" s="6"/>
      <c r="HE1132" s="5"/>
      <c r="HF1132" s="5"/>
      <c r="HG1132" s="4"/>
      <c r="HH1132" s="6"/>
      <c r="HI1132" s="4"/>
      <c r="HJ1132" s="6"/>
      <c r="HK1132" s="5"/>
      <c r="HL1132" s="5"/>
      <c r="HM1132" s="4"/>
      <c r="HN1132" s="6"/>
      <c r="HO1132" s="4"/>
      <c r="HP1132" s="6"/>
      <c r="HQ1132" s="5"/>
      <c r="HR1132" s="5"/>
      <c r="HS1132" s="4"/>
      <c r="HT1132" s="6"/>
      <c r="HU1132" s="4"/>
      <c r="HV1132" s="6"/>
      <c r="HW1132" s="5"/>
      <c r="HX1132" s="5"/>
      <c r="HY1132" s="4"/>
      <c r="HZ1132" s="6"/>
      <c r="IA1132" s="4"/>
      <c r="IB1132" s="6"/>
      <c r="IC1132" s="5"/>
      <c r="ID1132" s="5"/>
      <c r="IE1132" s="4"/>
      <c r="IF1132" s="6"/>
      <c r="IG1132" s="4"/>
      <c r="IH1132" s="6"/>
      <c r="II1132" s="5"/>
      <c r="IJ1132" s="5"/>
      <c r="IK1132" s="4"/>
      <c r="IL1132" s="6"/>
      <c r="IM1132" s="4"/>
      <c r="IN1132" s="6"/>
      <c r="IO1132" s="5"/>
      <c r="IP1132" s="5"/>
      <c r="IQ1132" s="4"/>
      <c r="IR1132" s="6"/>
      <c r="IS1132" s="4"/>
      <c r="IT1132" s="6"/>
      <c r="IU1132" s="5"/>
      <c r="IV1132" s="5"/>
      <c r="IW1132" s="4"/>
      <c r="IX1132" s="6"/>
      <c r="IY1132" s="4"/>
      <c r="IZ1132" s="6"/>
      <c r="JA1132" s="5"/>
      <c r="JB1132" s="5"/>
      <c r="JC1132" s="4"/>
      <c r="JD1132" s="6"/>
      <c r="JE1132" s="4"/>
      <c r="JF1132" s="6"/>
      <c r="JG1132" s="5"/>
      <c r="JH1132" s="5"/>
      <c r="JI1132" s="4"/>
      <c r="JJ1132" s="6"/>
      <c r="JK1132" s="4"/>
      <c r="JL1132" s="6"/>
      <c r="JM1132" s="5"/>
      <c r="JN1132" s="5"/>
      <c r="JO1132" s="4"/>
      <c r="JP1132" s="6"/>
      <c r="JQ1132" s="4"/>
      <c r="JR1132" s="6"/>
      <c r="JS1132" s="5"/>
      <c r="JT1132" s="5"/>
      <c r="JU1132" s="4"/>
      <c r="JV1132" s="6"/>
      <c r="JW1132" s="4"/>
      <c r="JX1132" s="6"/>
      <c r="JY1132" s="5"/>
      <c r="JZ1132" s="5"/>
      <c r="KA1132" s="4"/>
      <c r="KB1132" s="6"/>
      <c r="KC1132" s="4"/>
      <c r="KD1132" s="6"/>
      <c r="KE1132" s="5"/>
      <c r="KF1132" s="5"/>
      <c r="KG1132" s="4"/>
      <c r="KH1132" s="6"/>
      <c r="KI1132" s="4"/>
      <c r="KJ1132" s="6"/>
      <c r="KK1132" s="5"/>
      <c r="KL1132" s="5"/>
    </row>
    <row r="1133">
      <c r="A1133" s="3" t="s">
        <v>85</v>
      </c>
      <c r="B1133" s="3" t="s">
        <v>1233</v>
      </c>
      <c r="C1133" s="3" t="s">
        <v>1128</v>
      </c>
      <c r="D1133" s="3" t="s">
        <v>712</v>
      </c>
      <c r="E1133" s="3" t="s">
        <v>1249</v>
      </c>
      <c r="F1133" s="3" t="s">
        <v>104</v>
      </c>
      <c r="G1133" s="3" t="s">
        <v>104</v>
      </c>
      <c r="H1133" s="3" t="s">
        <v>104</v>
      </c>
      <c r="I1133" s="4"/>
      <c r="J1133" s="4">
        <f>=ROUNDDOWN({0},0)</f>
      </c>
      <c r="K1133" s="4"/>
      <c r="L1133" s="5"/>
      <c r="M1133" s="4"/>
      <c r="N1133" s="4">
        <f>=ROUNDDOWN({0},0)</f>
      </c>
      <c r="O1133" s="4"/>
      <c r="P1133" s="5"/>
      <c r="Q1133" s="4"/>
      <c r="R1133" s="6"/>
      <c r="S1133" s="4"/>
      <c r="T1133" s="6"/>
      <c r="U1133" s="5"/>
      <c r="V1133" s="5"/>
      <c r="W1133" s="4"/>
      <c r="X1133" s="6"/>
      <c r="Y1133" s="4"/>
      <c r="Z1133" s="6"/>
      <c r="AA1133" s="5"/>
      <c r="AB1133" s="5"/>
      <c r="AC1133" s="4"/>
      <c r="AD1133" s="6"/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  <c r="AU1133" s="4"/>
      <c r="AV1133" s="6"/>
      <c r="AW1133" s="4"/>
      <c r="AX1133" s="6"/>
      <c r="AY1133" s="5"/>
      <c r="AZ1133" s="5"/>
      <c r="BA1133" s="4"/>
      <c r="BB1133" s="6"/>
      <c r="BC1133" s="4"/>
      <c r="BD1133" s="6"/>
      <c r="BE1133" s="5"/>
      <c r="BF1133" s="5"/>
      <c r="BG1133" s="4"/>
      <c r="BH1133" s="6"/>
      <c r="BI1133" s="4"/>
      <c r="BJ1133" s="6"/>
      <c r="BK1133" s="5"/>
      <c r="BL1133" s="5"/>
      <c r="BM1133" s="4"/>
      <c r="BN1133" s="6"/>
      <c r="BO1133" s="4"/>
      <c r="BP1133" s="6"/>
      <c r="BQ1133" s="5"/>
      <c r="BR1133" s="5"/>
      <c r="BS1133" s="4"/>
      <c r="BT1133" s="6"/>
      <c r="BU1133" s="4"/>
      <c r="BV1133" s="6"/>
      <c r="BW1133" s="5"/>
      <c r="BX1133" s="5"/>
      <c r="BY1133" s="4"/>
      <c r="BZ1133" s="6"/>
      <c r="CA1133" s="4"/>
      <c r="CB1133" s="6"/>
      <c r="CC1133" s="5"/>
      <c r="CD1133" s="5"/>
      <c r="CE1133" s="4"/>
      <c r="CF1133" s="6"/>
      <c r="CG1133" s="4"/>
      <c r="CH1133" s="6"/>
      <c r="CI1133" s="5"/>
      <c r="CJ1133" s="5"/>
      <c r="CK1133" s="4"/>
      <c r="CL1133" s="6"/>
      <c r="CM1133" s="4"/>
      <c r="CN1133" s="6"/>
      <c r="CO1133" s="5"/>
      <c r="CP1133" s="5"/>
      <c r="CQ1133" s="4"/>
      <c r="CR1133" s="6"/>
      <c r="CS1133" s="4"/>
      <c r="CT1133" s="6"/>
      <c r="CU1133" s="5"/>
      <c r="CV1133" s="5"/>
      <c r="CW1133" s="4"/>
      <c r="CX1133" s="6"/>
      <c r="CY1133" s="4"/>
      <c r="CZ1133" s="6"/>
      <c r="DA1133" s="5"/>
      <c r="DB1133" s="5"/>
      <c r="DC1133" s="4"/>
      <c r="DD1133" s="6"/>
      <c r="DE1133" s="4"/>
      <c r="DF1133" s="6"/>
      <c r="DG1133" s="5"/>
      <c r="DH1133" s="5"/>
      <c r="DI1133" s="4"/>
      <c r="DJ1133" s="6"/>
      <c r="DK1133" s="4"/>
      <c r="DL1133" s="6"/>
      <c r="DM1133" s="5"/>
      <c r="DN1133" s="5"/>
      <c r="DO1133" s="4"/>
      <c r="DP1133" s="6"/>
      <c r="DQ1133" s="4"/>
      <c r="DR1133" s="6"/>
      <c r="DS1133" s="5"/>
      <c r="DT1133" s="5"/>
      <c r="DU1133" s="4"/>
      <c r="DV1133" s="6"/>
      <c r="DW1133" s="4"/>
      <c r="DX1133" s="6"/>
      <c r="DY1133" s="5"/>
      <c r="DZ1133" s="5"/>
      <c r="EA1133" s="4"/>
      <c r="EB1133" s="6"/>
      <c r="EC1133" s="4"/>
      <c r="ED1133" s="6"/>
      <c r="EE1133" s="5"/>
      <c r="EF1133" s="5"/>
      <c r="EG1133" s="4"/>
      <c r="EH1133" s="6"/>
      <c r="EI1133" s="4"/>
      <c r="EJ1133" s="6"/>
      <c r="EK1133" s="5"/>
      <c r="EL1133" s="5"/>
      <c r="EM1133" s="4"/>
      <c r="EN1133" s="6"/>
      <c r="EO1133" s="4"/>
      <c r="EP1133" s="6"/>
      <c r="EQ1133" s="5"/>
      <c r="ER1133" s="5"/>
      <c r="ES1133" s="4"/>
      <c r="ET1133" s="6"/>
      <c r="EU1133" s="4"/>
      <c r="EV1133" s="6"/>
      <c r="EW1133" s="5"/>
      <c r="EX1133" s="5"/>
      <c r="EY1133" s="4"/>
      <c r="EZ1133" s="6"/>
      <c r="FA1133" s="4"/>
      <c r="FB1133" s="6"/>
      <c r="FC1133" s="5"/>
      <c r="FD1133" s="5"/>
      <c r="FE1133" s="4"/>
      <c r="FF1133" s="6"/>
      <c r="FG1133" s="4"/>
      <c r="FH1133" s="6"/>
      <c r="FI1133" s="5"/>
      <c r="FJ1133" s="5"/>
      <c r="FK1133" s="4"/>
      <c r="FL1133" s="6"/>
      <c r="FM1133" s="4"/>
      <c r="FN1133" s="6"/>
      <c r="FO1133" s="5"/>
      <c r="FP1133" s="5"/>
      <c r="FQ1133" s="4"/>
      <c r="FR1133" s="6"/>
      <c r="FS1133" s="4"/>
      <c r="FT1133" s="6"/>
      <c r="FU1133" s="5"/>
      <c r="FV1133" s="5"/>
      <c r="FW1133" s="4"/>
      <c r="FX1133" s="6"/>
      <c r="FY1133" s="4"/>
      <c r="FZ1133" s="6"/>
      <c r="GA1133" s="5"/>
      <c r="GB1133" s="5"/>
      <c r="GC1133" s="4"/>
      <c r="GD1133" s="6"/>
      <c r="GE1133" s="4"/>
      <c r="GF1133" s="6"/>
      <c r="GG1133" s="5"/>
      <c r="GH1133" s="5"/>
      <c r="GI1133" s="4"/>
      <c r="GJ1133" s="6"/>
      <c r="GK1133" s="4"/>
      <c r="GL1133" s="6"/>
      <c r="GM1133" s="5"/>
      <c r="GN1133" s="5"/>
      <c r="GO1133" s="4"/>
      <c r="GP1133" s="6"/>
      <c r="GQ1133" s="4"/>
      <c r="GR1133" s="6"/>
      <c r="GS1133" s="5"/>
      <c r="GT1133" s="5"/>
      <c r="GU1133" s="4"/>
      <c r="GV1133" s="6"/>
      <c r="GW1133" s="4"/>
      <c r="GX1133" s="6"/>
      <c r="GY1133" s="5"/>
      <c r="GZ1133" s="5"/>
      <c r="HA1133" s="4"/>
      <c r="HB1133" s="6"/>
      <c r="HC1133" s="4"/>
      <c r="HD1133" s="6"/>
      <c r="HE1133" s="5"/>
      <c r="HF1133" s="5"/>
      <c r="HG1133" s="4"/>
      <c r="HH1133" s="6"/>
      <c r="HI1133" s="4"/>
      <c r="HJ1133" s="6"/>
      <c r="HK1133" s="5"/>
      <c r="HL1133" s="5"/>
      <c r="HM1133" s="4"/>
      <c r="HN1133" s="6"/>
      <c r="HO1133" s="4"/>
      <c r="HP1133" s="6"/>
      <c r="HQ1133" s="5"/>
      <c r="HR1133" s="5"/>
      <c r="HS1133" s="4"/>
      <c r="HT1133" s="6"/>
      <c r="HU1133" s="4"/>
      <c r="HV1133" s="6"/>
      <c r="HW1133" s="5"/>
      <c r="HX1133" s="5"/>
      <c r="HY1133" s="4"/>
      <c r="HZ1133" s="6"/>
      <c r="IA1133" s="4"/>
      <c r="IB1133" s="6"/>
      <c r="IC1133" s="5"/>
      <c r="ID1133" s="5"/>
      <c r="IE1133" s="4"/>
      <c r="IF1133" s="6"/>
      <c r="IG1133" s="4"/>
      <c r="IH1133" s="6"/>
      <c r="II1133" s="5"/>
      <c r="IJ1133" s="5"/>
      <c r="IK1133" s="4"/>
      <c r="IL1133" s="6"/>
      <c r="IM1133" s="4"/>
      <c r="IN1133" s="6"/>
      <c r="IO1133" s="5"/>
      <c r="IP1133" s="5"/>
      <c r="IQ1133" s="4"/>
      <c r="IR1133" s="6"/>
      <c r="IS1133" s="4"/>
      <c r="IT1133" s="6"/>
      <c r="IU1133" s="5"/>
      <c r="IV1133" s="5"/>
      <c r="IW1133" s="4"/>
      <c r="IX1133" s="6"/>
      <c r="IY1133" s="4"/>
      <c r="IZ1133" s="6"/>
      <c r="JA1133" s="5"/>
      <c r="JB1133" s="5"/>
      <c r="JC1133" s="4"/>
      <c r="JD1133" s="6"/>
      <c r="JE1133" s="4"/>
      <c r="JF1133" s="6"/>
      <c r="JG1133" s="5"/>
      <c r="JH1133" s="5"/>
      <c r="JI1133" s="4"/>
      <c r="JJ1133" s="6"/>
      <c r="JK1133" s="4"/>
      <c r="JL1133" s="6"/>
      <c r="JM1133" s="5"/>
      <c r="JN1133" s="5"/>
      <c r="JO1133" s="4"/>
      <c r="JP1133" s="6"/>
      <c r="JQ1133" s="4"/>
      <c r="JR1133" s="6"/>
      <c r="JS1133" s="5"/>
      <c r="JT1133" s="5"/>
      <c r="JU1133" s="4"/>
      <c r="JV1133" s="6"/>
      <c r="JW1133" s="4"/>
      <c r="JX1133" s="6"/>
      <c r="JY1133" s="5"/>
      <c r="JZ1133" s="5"/>
      <c r="KA1133" s="4"/>
      <c r="KB1133" s="6"/>
      <c r="KC1133" s="4"/>
      <c r="KD1133" s="6"/>
      <c r="KE1133" s="5"/>
      <c r="KF1133" s="5"/>
      <c r="KG1133" s="4"/>
      <c r="KH1133" s="6"/>
      <c r="KI1133" s="4"/>
      <c r="KJ1133" s="6"/>
      <c r="KK1133" s="5"/>
      <c r="KL1133" s="5"/>
    </row>
    <row r="1134">
      <c r="A1134" s="3" t="s">
        <v>85</v>
      </c>
      <c r="B1134" s="3" t="s">
        <v>1250</v>
      </c>
      <c r="C1134" s="3" t="s">
        <v>87</v>
      </c>
      <c r="D1134" s="3" t="s">
        <v>712</v>
      </c>
      <c r="E1134" s="3" t="s">
        <v>1251</v>
      </c>
      <c r="F1134" s="3" t="s">
        <v>104</v>
      </c>
      <c r="G1134" s="3" t="s">
        <v>104</v>
      </c>
      <c r="H1134" s="3" t="s">
        <v>104</v>
      </c>
      <c r="I1134" s="4"/>
      <c r="J1134" s="4">
        <f>=ROUNDDOWN({0},0)</f>
      </c>
      <c r="K1134" s="4"/>
      <c r="L1134" s="5"/>
      <c r="M1134" s="4"/>
      <c r="N1134" s="4">
        <f>=ROUNDDOWN({0},0)</f>
      </c>
      <c r="O1134" s="4"/>
      <c r="P1134" s="5"/>
      <c r="Q1134" s="4"/>
      <c r="R1134" s="6"/>
      <c r="S1134" s="4"/>
      <c r="T1134" s="6"/>
      <c r="U1134" s="5"/>
      <c r="V1134" s="5"/>
      <c r="W1134" s="4"/>
      <c r="X1134" s="6"/>
      <c r="Y1134" s="4"/>
      <c r="Z1134" s="6"/>
      <c r="AA1134" s="5"/>
      <c r="AB1134" s="5"/>
      <c r="AC1134" s="4"/>
      <c r="AD1134" s="6"/>
      <c r="AE1134" s="4"/>
      <c r="AF1134" s="6"/>
      <c r="AG1134" s="5"/>
      <c r="AH1134" s="5"/>
      <c r="AI1134" s="4"/>
      <c r="AJ1134" s="6"/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  <c r="AU1134" s="4"/>
      <c r="AV1134" s="6"/>
      <c r="AW1134" s="4"/>
      <c r="AX1134" s="6"/>
      <c r="AY1134" s="5"/>
      <c r="AZ1134" s="5"/>
      <c r="BA1134" s="4"/>
      <c r="BB1134" s="6"/>
      <c r="BC1134" s="4"/>
      <c r="BD1134" s="6"/>
      <c r="BE1134" s="5"/>
      <c r="BF1134" s="5"/>
      <c r="BG1134" s="4"/>
      <c r="BH1134" s="6"/>
      <c r="BI1134" s="4"/>
      <c r="BJ1134" s="6"/>
      <c r="BK1134" s="5"/>
      <c r="BL1134" s="5"/>
      <c r="BM1134" s="4"/>
      <c r="BN1134" s="6"/>
      <c r="BO1134" s="4"/>
      <c r="BP1134" s="6"/>
      <c r="BQ1134" s="5"/>
      <c r="BR1134" s="5"/>
      <c r="BS1134" s="4"/>
      <c r="BT1134" s="6"/>
      <c r="BU1134" s="4"/>
      <c r="BV1134" s="6"/>
      <c r="BW1134" s="5"/>
      <c r="BX1134" s="5"/>
      <c r="BY1134" s="4"/>
      <c r="BZ1134" s="6"/>
      <c r="CA1134" s="4"/>
      <c r="CB1134" s="6"/>
      <c r="CC1134" s="5"/>
      <c r="CD1134" s="5"/>
      <c r="CE1134" s="4"/>
      <c r="CF1134" s="6"/>
      <c r="CG1134" s="4"/>
      <c r="CH1134" s="6"/>
      <c r="CI1134" s="5"/>
      <c r="CJ1134" s="5"/>
      <c r="CK1134" s="4"/>
      <c r="CL1134" s="6"/>
      <c r="CM1134" s="4"/>
      <c r="CN1134" s="6"/>
      <c r="CO1134" s="5"/>
      <c r="CP1134" s="5"/>
      <c r="CQ1134" s="4"/>
      <c r="CR1134" s="6"/>
      <c r="CS1134" s="4"/>
      <c r="CT1134" s="6"/>
      <c r="CU1134" s="5"/>
      <c r="CV1134" s="5"/>
      <c r="CW1134" s="4"/>
      <c r="CX1134" s="6"/>
      <c r="CY1134" s="4"/>
      <c r="CZ1134" s="6"/>
      <c r="DA1134" s="5"/>
      <c r="DB1134" s="5"/>
      <c r="DC1134" s="4"/>
      <c r="DD1134" s="6"/>
      <c r="DE1134" s="4"/>
      <c r="DF1134" s="6"/>
      <c r="DG1134" s="5"/>
      <c r="DH1134" s="5"/>
      <c r="DI1134" s="4"/>
      <c r="DJ1134" s="6"/>
      <c r="DK1134" s="4"/>
      <c r="DL1134" s="6"/>
      <c r="DM1134" s="5"/>
      <c r="DN1134" s="5"/>
      <c r="DO1134" s="4"/>
      <c r="DP1134" s="6"/>
      <c r="DQ1134" s="4"/>
      <c r="DR1134" s="6"/>
      <c r="DS1134" s="5"/>
      <c r="DT1134" s="5"/>
      <c r="DU1134" s="4"/>
      <c r="DV1134" s="6"/>
      <c r="DW1134" s="4"/>
      <c r="DX1134" s="6"/>
      <c r="DY1134" s="5"/>
      <c r="DZ1134" s="5"/>
      <c r="EA1134" s="4"/>
      <c r="EB1134" s="6"/>
      <c r="EC1134" s="4"/>
      <c r="ED1134" s="6"/>
      <c r="EE1134" s="5"/>
      <c r="EF1134" s="5"/>
      <c r="EG1134" s="4"/>
      <c r="EH1134" s="6"/>
      <c r="EI1134" s="4"/>
      <c r="EJ1134" s="6"/>
      <c r="EK1134" s="5"/>
      <c r="EL1134" s="5"/>
      <c r="EM1134" s="4"/>
      <c r="EN1134" s="6"/>
      <c r="EO1134" s="4"/>
      <c r="EP1134" s="6"/>
      <c r="EQ1134" s="5"/>
      <c r="ER1134" s="5"/>
      <c r="ES1134" s="4"/>
      <c r="ET1134" s="6"/>
      <c r="EU1134" s="4"/>
      <c r="EV1134" s="6"/>
      <c r="EW1134" s="5"/>
      <c r="EX1134" s="5"/>
      <c r="EY1134" s="4"/>
      <c r="EZ1134" s="6"/>
      <c r="FA1134" s="4"/>
      <c r="FB1134" s="6"/>
      <c r="FC1134" s="5"/>
      <c r="FD1134" s="5"/>
      <c r="FE1134" s="4"/>
      <c r="FF1134" s="6"/>
      <c r="FG1134" s="4"/>
      <c r="FH1134" s="6"/>
      <c r="FI1134" s="5"/>
      <c r="FJ1134" s="5"/>
      <c r="FK1134" s="4"/>
      <c r="FL1134" s="6"/>
      <c r="FM1134" s="4"/>
      <c r="FN1134" s="6"/>
      <c r="FO1134" s="5"/>
      <c r="FP1134" s="5"/>
      <c r="FQ1134" s="4"/>
      <c r="FR1134" s="6"/>
      <c r="FS1134" s="4"/>
      <c r="FT1134" s="6"/>
      <c r="FU1134" s="5"/>
      <c r="FV1134" s="5"/>
      <c r="FW1134" s="4"/>
      <c r="FX1134" s="6"/>
      <c r="FY1134" s="4"/>
      <c r="FZ1134" s="6"/>
      <c r="GA1134" s="5"/>
      <c r="GB1134" s="5"/>
      <c r="GC1134" s="4"/>
      <c r="GD1134" s="6"/>
      <c r="GE1134" s="4"/>
      <c r="GF1134" s="6"/>
      <c r="GG1134" s="5"/>
      <c r="GH1134" s="5"/>
      <c r="GI1134" s="4"/>
      <c r="GJ1134" s="6"/>
      <c r="GK1134" s="4"/>
      <c r="GL1134" s="6"/>
      <c r="GM1134" s="5"/>
      <c r="GN1134" s="5"/>
      <c r="GO1134" s="4"/>
      <c r="GP1134" s="6"/>
      <c r="GQ1134" s="4"/>
      <c r="GR1134" s="6"/>
      <c r="GS1134" s="5"/>
      <c r="GT1134" s="5"/>
      <c r="GU1134" s="4"/>
      <c r="GV1134" s="6"/>
      <c r="GW1134" s="4"/>
      <c r="GX1134" s="6"/>
      <c r="GY1134" s="5"/>
      <c r="GZ1134" s="5"/>
      <c r="HA1134" s="4"/>
      <c r="HB1134" s="6"/>
      <c r="HC1134" s="4"/>
      <c r="HD1134" s="6"/>
      <c r="HE1134" s="5"/>
      <c r="HF1134" s="5"/>
      <c r="HG1134" s="4"/>
      <c r="HH1134" s="6"/>
      <c r="HI1134" s="4"/>
      <c r="HJ1134" s="6"/>
      <c r="HK1134" s="5"/>
      <c r="HL1134" s="5"/>
      <c r="HM1134" s="4"/>
      <c r="HN1134" s="6"/>
      <c r="HO1134" s="4"/>
      <c r="HP1134" s="6"/>
      <c r="HQ1134" s="5"/>
      <c r="HR1134" s="5"/>
      <c r="HS1134" s="4"/>
      <c r="HT1134" s="6"/>
      <c r="HU1134" s="4"/>
      <c r="HV1134" s="6"/>
      <c r="HW1134" s="5"/>
      <c r="HX1134" s="5"/>
      <c r="HY1134" s="4"/>
      <c r="HZ1134" s="6"/>
      <c r="IA1134" s="4"/>
      <c r="IB1134" s="6"/>
      <c r="IC1134" s="5"/>
      <c r="ID1134" s="5"/>
      <c r="IE1134" s="4"/>
      <c r="IF1134" s="6"/>
      <c r="IG1134" s="4"/>
      <c r="IH1134" s="6"/>
      <c r="II1134" s="5"/>
      <c r="IJ1134" s="5"/>
      <c r="IK1134" s="4"/>
      <c r="IL1134" s="6"/>
      <c r="IM1134" s="4"/>
      <c r="IN1134" s="6"/>
      <c r="IO1134" s="5"/>
      <c r="IP1134" s="5"/>
      <c r="IQ1134" s="4"/>
      <c r="IR1134" s="6"/>
      <c r="IS1134" s="4"/>
      <c r="IT1134" s="6"/>
      <c r="IU1134" s="5"/>
      <c r="IV1134" s="5"/>
      <c r="IW1134" s="4"/>
      <c r="IX1134" s="6"/>
      <c r="IY1134" s="4"/>
      <c r="IZ1134" s="6"/>
      <c r="JA1134" s="5"/>
      <c r="JB1134" s="5"/>
      <c r="JC1134" s="4"/>
      <c r="JD1134" s="6"/>
      <c r="JE1134" s="4"/>
      <c r="JF1134" s="6"/>
      <c r="JG1134" s="5"/>
      <c r="JH1134" s="5"/>
      <c r="JI1134" s="4"/>
      <c r="JJ1134" s="6"/>
      <c r="JK1134" s="4"/>
      <c r="JL1134" s="6"/>
      <c r="JM1134" s="5"/>
      <c r="JN1134" s="5"/>
      <c r="JO1134" s="4"/>
      <c r="JP1134" s="6"/>
      <c r="JQ1134" s="4"/>
      <c r="JR1134" s="6"/>
      <c r="JS1134" s="5"/>
      <c r="JT1134" s="5"/>
      <c r="JU1134" s="4"/>
      <c r="JV1134" s="6"/>
      <c r="JW1134" s="4"/>
      <c r="JX1134" s="6"/>
      <c r="JY1134" s="5"/>
      <c r="JZ1134" s="5"/>
      <c r="KA1134" s="4"/>
      <c r="KB1134" s="6"/>
      <c r="KC1134" s="4"/>
      <c r="KD1134" s="6"/>
      <c r="KE1134" s="5"/>
      <c r="KF1134" s="5"/>
      <c r="KG1134" s="4"/>
      <c r="KH1134" s="6"/>
      <c r="KI1134" s="4"/>
      <c r="KJ1134" s="6"/>
      <c r="KK1134" s="5"/>
      <c r="KL1134" s="5"/>
    </row>
    <row r="1135">
      <c r="A1135" s="3" t="s">
        <v>85</v>
      </c>
      <c r="B1135" s="3" t="s">
        <v>1250</v>
      </c>
      <c r="C1135" s="3" t="s">
        <v>87</v>
      </c>
      <c r="D1135" s="3" t="s">
        <v>712</v>
      </c>
      <c r="E1135" s="3" t="s">
        <v>1252</v>
      </c>
      <c r="F1135" s="3" t="s">
        <v>104</v>
      </c>
      <c r="G1135" s="3" t="s">
        <v>104</v>
      </c>
      <c r="H1135" s="3" t="s">
        <v>104</v>
      </c>
      <c r="I1135" s="4"/>
      <c r="J1135" s="4">
        <f>=ROUNDDOWN({0},0)</f>
      </c>
      <c r="K1135" s="4"/>
      <c r="L1135" s="5"/>
      <c r="M1135" s="4"/>
      <c r="N1135" s="4">
        <f>=ROUNDDOWN({0},0)</f>
      </c>
      <c r="O1135" s="4"/>
      <c r="P1135" s="5"/>
      <c r="Q1135" s="4"/>
      <c r="R1135" s="6"/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/>
      <c r="AD1135" s="6"/>
      <c r="AE1135" s="4"/>
      <c r="AF1135" s="6"/>
      <c r="AG1135" s="5"/>
      <c r="AH1135" s="5"/>
      <c r="AI1135" s="4"/>
      <c r="AJ1135" s="6"/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  <c r="AU1135" s="4"/>
      <c r="AV1135" s="6"/>
      <c r="AW1135" s="4"/>
      <c r="AX1135" s="6"/>
      <c r="AY1135" s="5"/>
      <c r="AZ1135" s="5"/>
      <c r="BA1135" s="4"/>
      <c r="BB1135" s="6"/>
      <c r="BC1135" s="4"/>
      <c r="BD1135" s="6"/>
      <c r="BE1135" s="5"/>
      <c r="BF1135" s="5"/>
      <c r="BG1135" s="4"/>
      <c r="BH1135" s="6"/>
      <c r="BI1135" s="4"/>
      <c r="BJ1135" s="6"/>
      <c r="BK1135" s="5"/>
      <c r="BL1135" s="5"/>
      <c r="BM1135" s="4"/>
      <c r="BN1135" s="6"/>
      <c r="BO1135" s="4"/>
      <c r="BP1135" s="6"/>
      <c r="BQ1135" s="5"/>
      <c r="BR1135" s="5"/>
      <c r="BS1135" s="4"/>
      <c r="BT1135" s="6"/>
      <c r="BU1135" s="4"/>
      <c r="BV1135" s="6"/>
      <c r="BW1135" s="5"/>
      <c r="BX1135" s="5"/>
      <c r="BY1135" s="4"/>
      <c r="BZ1135" s="6"/>
      <c r="CA1135" s="4"/>
      <c r="CB1135" s="6"/>
      <c r="CC1135" s="5"/>
      <c r="CD1135" s="5"/>
      <c r="CE1135" s="4"/>
      <c r="CF1135" s="6"/>
      <c r="CG1135" s="4"/>
      <c r="CH1135" s="6"/>
      <c r="CI1135" s="5"/>
      <c r="CJ1135" s="5"/>
      <c r="CK1135" s="4"/>
      <c r="CL1135" s="6"/>
      <c r="CM1135" s="4"/>
      <c r="CN1135" s="6"/>
      <c r="CO1135" s="5"/>
      <c r="CP1135" s="5"/>
      <c r="CQ1135" s="4"/>
      <c r="CR1135" s="6"/>
      <c r="CS1135" s="4"/>
      <c r="CT1135" s="6"/>
      <c r="CU1135" s="5"/>
      <c r="CV1135" s="5"/>
      <c r="CW1135" s="4"/>
      <c r="CX1135" s="6"/>
      <c r="CY1135" s="4"/>
      <c r="CZ1135" s="6"/>
      <c r="DA1135" s="5"/>
      <c r="DB1135" s="5"/>
      <c r="DC1135" s="4"/>
      <c r="DD1135" s="6"/>
      <c r="DE1135" s="4"/>
      <c r="DF1135" s="6"/>
      <c r="DG1135" s="5"/>
      <c r="DH1135" s="5"/>
      <c r="DI1135" s="4"/>
      <c r="DJ1135" s="6"/>
      <c r="DK1135" s="4"/>
      <c r="DL1135" s="6"/>
      <c r="DM1135" s="5"/>
      <c r="DN1135" s="5"/>
      <c r="DO1135" s="4"/>
      <c r="DP1135" s="6"/>
      <c r="DQ1135" s="4"/>
      <c r="DR1135" s="6"/>
      <c r="DS1135" s="5"/>
      <c r="DT1135" s="5"/>
      <c r="DU1135" s="4"/>
      <c r="DV1135" s="6"/>
      <c r="DW1135" s="4"/>
      <c r="DX1135" s="6"/>
      <c r="DY1135" s="5"/>
      <c r="DZ1135" s="5"/>
      <c r="EA1135" s="4"/>
      <c r="EB1135" s="6"/>
      <c r="EC1135" s="4"/>
      <c r="ED1135" s="6"/>
      <c r="EE1135" s="5"/>
      <c r="EF1135" s="5"/>
      <c r="EG1135" s="4"/>
      <c r="EH1135" s="6"/>
      <c r="EI1135" s="4"/>
      <c r="EJ1135" s="6"/>
      <c r="EK1135" s="5"/>
      <c r="EL1135" s="5"/>
      <c r="EM1135" s="4"/>
      <c r="EN1135" s="6"/>
      <c r="EO1135" s="4"/>
      <c r="EP1135" s="6"/>
      <c r="EQ1135" s="5"/>
      <c r="ER1135" s="5"/>
      <c r="ES1135" s="4"/>
      <c r="ET1135" s="6"/>
      <c r="EU1135" s="4"/>
      <c r="EV1135" s="6"/>
      <c r="EW1135" s="5"/>
      <c r="EX1135" s="5"/>
      <c r="EY1135" s="4"/>
      <c r="EZ1135" s="6"/>
      <c r="FA1135" s="4"/>
      <c r="FB1135" s="6"/>
      <c r="FC1135" s="5"/>
      <c r="FD1135" s="5"/>
      <c r="FE1135" s="4"/>
      <c r="FF1135" s="6"/>
      <c r="FG1135" s="4"/>
      <c r="FH1135" s="6"/>
      <c r="FI1135" s="5"/>
      <c r="FJ1135" s="5"/>
      <c r="FK1135" s="4"/>
      <c r="FL1135" s="6"/>
      <c r="FM1135" s="4"/>
      <c r="FN1135" s="6"/>
      <c r="FO1135" s="5"/>
      <c r="FP1135" s="5"/>
      <c r="FQ1135" s="4"/>
      <c r="FR1135" s="6"/>
      <c r="FS1135" s="4"/>
      <c r="FT1135" s="6"/>
      <c r="FU1135" s="5"/>
      <c r="FV1135" s="5"/>
      <c r="FW1135" s="4"/>
      <c r="FX1135" s="6"/>
      <c r="FY1135" s="4"/>
      <c r="FZ1135" s="6"/>
      <c r="GA1135" s="5"/>
      <c r="GB1135" s="5"/>
      <c r="GC1135" s="4"/>
      <c r="GD1135" s="6"/>
      <c r="GE1135" s="4"/>
      <c r="GF1135" s="6"/>
      <c r="GG1135" s="5"/>
      <c r="GH1135" s="5"/>
      <c r="GI1135" s="4"/>
      <c r="GJ1135" s="6"/>
      <c r="GK1135" s="4"/>
      <c r="GL1135" s="6"/>
      <c r="GM1135" s="5"/>
      <c r="GN1135" s="5"/>
      <c r="GO1135" s="4"/>
      <c r="GP1135" s="6"/>
      <c r="GQ1135" s="4"/>
      <c r="GR1135" s="6"/>
      <c r="GS1135" s="5"/>
      <c r="GT1135" s="5"/>
      <c r="GU1135" s="4"/>
      <c r="GV1135" s="6"/>
      <c r="GW1135" s="4"/>
      <c r="GX1135" s="6"/>
      <c r="GY1135" s="5"/>
      <c r="GZ1135" s="5"/>
      <c r="HA1135" s="4"/>
      <c r="HB1135" s="6"/>
      <c r="HC1135" s="4"/>
      <c r="HD1135" s="6"/>
      <c r="HE1135" s="5"/>
      <c r="HF1135" s="5"/>
      <c r="HG1135" s="4"/>
      <c r="HH1135" s="6"/>
      <c r="HI1135" s="4"/>
      <c r="HJ1135" s="6"/>
      <c r="HK1135" s="5"/>
      <c r="HL1135" s="5"/>
      <c r="HM1135" s="4"/>
      <c r="HN1135" s="6"/>
      <c r="HO1135" s="4"/>
      <c r="HP1135" s="6"/>
      <c r="HQ1135" s="5"/>
      <c r="HR1135" s="5"/>
      <c r="HS1135" s="4"/>
      <c r="HT1135" s="6"/>
      <c r="HU1135" s="4"/>
      <c r="HV1135" s="6"/>
      <c r="HW1135" s="5"/>
      <c r="HX1135" s="5"/>
      <c r="HY1135" s="4"/>
      <c r="HZ1135" s="6"/>
      <c r="IA1135" s="4"/>
      <c r="IB1135" s="6"/>
      <c r="IC1135" s="5"/>
      <c r="ID1135" s="5"/>
      <c r="IE1135" s="4"/>
      <c r="IF1135" s="6"/>
      <c r="IG1135" s="4"/>
      <c r="IH1135" s="6"/>
      <c r="II1135" s="5"/>
      <c r="IJ1135" s="5"/>
      <c r="IK1135" s="4"/>
      <c r="IL1135" s="6"/>
      <c r="IM1135" s="4"/>
      <c r="IN1135" s="6"/>
      <c r="IO1135" s="5"/>
      <c r="IP1135" s="5"/>
      <c r="IQ1135" s="4"/>
      <c r="IR1135" s="6"/>
      <c r="IS1135" s="4"/>
      <c r="IT1135" s="6"/>
      <c r="IU1135" s="5"/>
      <c r="IV1135" s="5"/>
      <c r="IW1135" s="4"/>
      <c r="IX1135" s="6"/>
      <c r="IY1135" s="4"/>
      <c r="IZ1135" s="6"/>
      <c r="JA1135" s="5"/>
      <c r="JB1135" s="5"/>
      <c r="JC1135" s="4"/>
      <c r="JD1135" s="6"/>
      <c r="JE1135" s="4"/>
      <c r="JF1135" s="6"/>
      <c r="JG1135" s="5"/>
      <c r="JH1135" s="5"/>
      <c r="JI1135" s="4"/>
      <c r="JJ1135" s="6"/>
      <c r="JK1135" s="4"/>
      <c r="JL1135" s="6"/>
      <c r="JM1135" s="5"/>
      <c r="JN1135" s="5"/>
      <c r="JO1135" s="4"/>
      <c r="JP1135" s="6"/>
      <c r="JQ1135" s="4"/>
      <c r="JR1135" s="6"/>
      <c r="JS1135" s="5"/>
      <c r="JT1135" s="5"/>
      <c r="JU1135" s="4"/>
      <c r="JV1135" s="6"/>
      <c r="JW1135" s="4"/>
      <c r="JX1135" s="6"/>
      <c r="JY1135" s="5"/>
      <c r="JZ1135" s="5"/>
      <c r="KA1135" s="4"/>
      <c r="KB1135" s="6"/>
      <c r="KC1135" s="4"/>
      <c r="KD1135" s="6"/>
      <c r="KE1135" s="5"/>
      <c r="KF1135" s="5"/>
      <c r="KG1135" s="4"/>
      <c r="KH1135" s="6"/>
      <c r="KI1135" s="4"/>
      <c r="KJ1135" s="6"/>
      <c r="KK1135" s="5"/>
      <c r="KL1135" s="5"/>
    </row>
    <row r="1136">
      <c r="A1136" s="3" t="s">
        <v>85</v>
      </c>
      <c r="B1136" s="3" t="s">
        <v>1250</v>
      </c>
      <c r="C1136" s="3" t="s">
        <v>703</v>
      </c>
      <c r="D1136" s="3" t="s">
        <v>712</v>
      </c>
      <c r="E1136" s="3" t="s">
        <v>1253</v>
      </c>
      <c r="F1136" s="3" t="s">
        <v>104</v>
      </c>
      <c r="G1136" s="3" t="s">
        <v>104</v>
      </c>
      <c r="H1136" s="3" t="s">
        <v>104</v>
      </c>
      <c r="I1136" s="4"/>
      <c r="J1136" s="4">
        <f>=ROUNDDOWN({0},0)</f>
      </c>
      <c r="K1136" s="4"/>
      <c r="L1136" s="5"/>
      <c r="M1136" s="4"/>
      <c r="N1136" s="4">
        <f>=ROUNDDOWN({0},0)</f>
      </c>
      <c r="O1136" s="4"/>
      <c r="P1136" s="5"/>
      <c r="Q1136" s="4"/>
      <c r="R1136" s="6"/>
      <c r="S1136" s="4"/>
      <c r="T1136" s="6"/>
      <c r="U1136" s="5"/>
      <c r="V1136" s="5"/>
      <c r="W1136" s="4"/>
      <c r="X1136" s="6"/>
      <c r="Y1136" s="4"/>
      <c r="Z1136" s="6"/>
      <c r="AA1136" s="5"/>
      <c r="AB1136" s="5"/>
      <c r="AC1136" s="4"/>
      <c r="AD1136" s="6"/>
      <c r="AE1136" s="4"/>
      <c r="AF1136" s="6"/>
      <c r="AG1136" s="5"/>
      <c r="AH1136" s="5"/>
      <c r="AI1136" s="4"/>
      <c r="AJ1136" s="6"/>
      <c r="AK1136" s="4"/>
      <c r="AL1136" s="6"/>
      <c r="AM1136" s="5"/>
      <c r="AN1136" s="5"/>
      <c r="AO1136" s="4"/>
      <c r="AP1136" s="6"/>
      <c r="AQ1136" s="4"/>
      <c r="AR1136" s="6"/>
      <c r="AS1136" s="5"/>
      <c r="AT1136" s="5"/>
      <c r="AU1136" s="4"/>
      <c r="AV1136" s="6"/>
      <c r="AW1136" s="4"/>
      <c r="AX1136" s="6"/>
      <c r="AY1136" s="5"/>
      <c r="AZ1136" s="5"/>
      <c r="BA1136" s="4"/>
      <c r="BB1136" s="6"/>
      <c r="BC1136" s="4"/>
      <c r="BD1136" s="6"/>
      <c r="BE1136" s="5"/>
      <c r="BF1136" s="5"/>
      <c r="BG1136" s="4"/>
      <c r="BH1136" s="6"/>
      <c r="BI1136" s="4"/>
      <c r="BJ1136" s="6"/>
      <c r="BK1136" s="5"/>
      <c r="BL1136" s="5"/>
      <c r="BM1136" s="4"/>
      <c r="BN1136" s="6"/>
      <c r="BO1136" s="4"/>
      <c r="BP1136" s="6"/>
      <c r="BQ1136" s="5"/>
      <c r="BR1136" s="5"/>
      <c r="BS1136" s="4"/>
      <c r="BT1136" s="6"/>
      <c r="BU1136" s="4"/>
      <c r="BV1136" s="6"/>
      <c r="BW1136" s="5"/>
      <c r="BX1136" s="5"/>
      <c r="BY1136" s="4"/>
      <c r="BZ1136" s="6"/>
      <c r="CA1136" s="4"/>
      <c r="CB1136" s="6"/>
      <c r="CC1136" s="5"/>
      <c r="CD1136" s="5"/>
      <c r="CE1136" s="4"/>
      <c r="CF1136" s="6"/>
      <c r="CG1136" s="4"/>
      <c r="CH1136" s="6"/>
      <c r="CI1136" s="5"/>
      <c r="CJ1136" s="5"/>
      <c r="CK1136" s="4"/>
      <c r="CL1136" s="6"/>
      <c r="CM1136" s="4"/>
      <c r="CN1136" s="6"/>
      <c r="CO1136" s="5"/>
      <c r="CP1136" s="5"/>
      <c r="CQ1136" s="4"/>
      <c r="CR1136" s="6"/>
      <c r="CS1136" s="4"/>
      <c r="CT1136" s="6"/>
      <c r="CU1136" s="5"/>
      <c r="CV1136" s="5"/>
      <c r="CW1136" s="4"/>
      <c r="CX1136" s="6"/>
      <c r="CY1136" s="4"/>
      <c r="CZ1136" s="6"/>
      <c r="DA1136" s="5"/>
      <c r="DB1136" s="5"/>
      <c r="DC1136" s="4"/>
      <c r="DD1136" s="6"/>
      <c r="DE1136" s="4"/>
      <c r="DF1136" s="6"/>
      <c r="DG1136" s="5"/>
      <c r="DH1136" s="5"/>
      <c r="DI1136" s="4"/>
      <c r="DJ1136" s="6"/>
      <c r="DK1136" s="4"/>
      <c r="DL1136" s="6"/>
      <c r="DM1136" s="5"/>
      <c r="DN1136" s="5"/>
      <c r="DO1136" s="4"/>
      <c r="DP1136" s="6"/>
      <c r="DQ1136" s="4"/>
      <c r="DR1136" s="6"/>
      <c r="DS1136" s="5"/>
      <c r="DT1136" s="5"/>
      <c r="DU1136" s="4"/>
      <c r="DV1136" s="6"/>
      <c r="DW1136" s="4"/>
      <c r="DX1136" s="6"/>
      <c r="DY1136" s="5"/>
      <c r="DZ1136" s="5"/>
      <c r="EA1136" s="4"/>
      <c r="EB1136" s="6"/>
      <c r="EC1136" s="4"/>
      <c r="ED1136" s="6"/>
      <c r="EE1136" s="5"/>
      <c r="EF1136" s="5"/>
      <c r="EG1136" s="4"/>
      <c r="EH1136" s="6"/>
      <c r="EI1136" s="4"/>
      <c r="EJ1136" s="6"/>
      <c r="EK1136" s="5"/>
      <c r="EL1136" s="5"/>
      <c r="EM1136" s="4"/>
      <c r="EN1136" s="6"/>
      <c r="EO1136" s="4"/>
      <c r="EP1136" s="6"/>
      <c r="EQ1136" s="5"/>
      <c r="ER1136" s="5"/>
      <c r="ES1136" s="4"/>
      <c r="ET1136" s="6"/>
      <c r="EU1136" s="4"/>
      <c r="EV1136" s="6"/>
      <c r="EW1136" s="5"/>
      <c r="EX1136" s="5"/>
      <c r="EY1136" s="4"/>
      <c r="EZ1136" s="6"/>
      <c r="FA1136" s="4"/>
      <c r="FB1136" s="6"/>
      <c r="FC1136" s="5"/>
      <c r="FD1136" s="5"/>
      <c r="FE1136" s="4"/>
      <c r="FF1136" s="6"/>
      <c r="FG1136" s="4"/>
      <c r="FH1136" s="6"/>
      <c r="FI1136" s="5"/>
      <c r="FJ1136" s="5"/>
      <c r="FK1136" s="4"/>
      <c r="FL1136" s="6"/>
      <c r="FM1136" s="4"/>
      <c r="FN1136" s="6"/>
      <c r="FO1136" s="5"/>
      <c r="FP1136" s="5"/>
      <c r="FQ1136" s="4"/>
      <c r="FR1136" s="6"/>
      <c r="FS1136" s="4"/>
      <c r="FT1136" s="6"/>
      <c r="FU1136" s="5"/>
      <c r="FV1136" s="5"/>
      <c r="FW1136" s="4"/>
      <c r="FX1136" s="6"/>
      <c r="FY1136" s="4"/>
      <c r="FZ1136" s="6"/>
      <c r="GA1136" s="5"/>
      <c r="GB1136" s="5"/>
      <c r="GC1136" s="4"/>
      <c r="GD1136" s="6"/>
      <c r="GE1136" s="4"/>
      <c r="GF1136" s="6"/>
      <c r="GG1136" s="5"/>
      <c r="GH1136" s="5"/>
      <c r="GI1136" s="4"/>
      <c r="GJ1136" s="6"/>
      <c r="GK1136" s="4"/>
      <c r="GL1136" s="6"/>
      <c r="GM1136" s="5"/>
      <c r="GN1136" s="5"/>
      <c r="GO1136" s="4"/>
      <c r="GP1136" s="6"/>
      <c r="GQ1136" s="4"/>
      <c r="GR1136" s="6"/>
      <c r="GS1136" s="5"/>
      <c r="GT1136" s="5"/>
      <c r="GU1136" s="4"/>
      <c r="GV1136" s="6"/>
      <c r="GW1136" s="4"/>
      <c r="GX1136" s="6"/>
      <c r="GY1136" s="5"/>
      <c r="GZ1136" s="5"/>
      <c r="HA1136" s="4"/>
      <c r="HB1136" s="6"/>
      <c r="HC1136" s="4"/>
      <c r="HD1136" s="6"/>
      <c r="HE1136" s="5"/>
      <c r="HF1136" s="5"/>
      <c r="HG1136" s="4"/>
      <c r="HH1136" s="6"/>
      <c r="HI1136" s="4"/>
      <c r="HJ1136" s="6"/>
      <c r="HK1136" s="5"/>
      <c r="HL1136" s="5"/>
      <c r="HM1136" s="4"/>
      <c r="HN1136" s="6"/>
      <c r="HO1136" s="4"/>
      <c r="HP1136" s="6"/>
      <c r="HQ1136" s="5"/>
      <c r="HR1136" s="5"/>
      <c r="HS1136" s="4"/>
      <c r="HT1136" s="6"/>
      <c r="HU1136" s="4"/>
      <c r="HV1136" s="6"/>
      <c r="HW1136" s="5"/>
      <c r="HX1136" s="5"/>
      <c r="HY1136" s="4"/>
      <c r="HZ1136" s="6"/>
      <c r="IA1136" s="4"/>
      <c r="IB1136" s="6"/>
      <c r="IC1136" s="5"/>
      <c r="ID1136" s="5"/>
      <c r="IE1136" s="4"/>
      <c r="IF1136" s="6"/>
      <c r="IG1136" s="4"/>
      <c r="IH1136" s="6"/>
      <c r="II1136" s="5"/>
      <c r="IJ1136" s="5"/>
      <c r="IK1136" s="4"/>
      <c r="IL1136" s="6"/>
      <c r="IM1136" s="4"/>
      <c r="IN1136" s="6"/>
      <c r="IO1136" s="5"/>
      <c r="IP1136" s="5"/>
      <c r="IQ1136" s="4"/>
      <c r="IR1136" s="6"/>
      <c r="IS1136" s="4"/>
      <c r="IT1136" s="6"/>
      <c r="IU1136" s="5"/>
      <c r="IV1136" s="5"/>
      <c r="IW1136" s="4"/>
      <c r="IX1136" s="6"/>
      <c r="IY1136" s="4"/>
      <c r="IZ1136" s="6"/>
      <c r="JA1136" s="5"/>
      <c r="JB1136" s="5"/>
      <c r="JC1136" s="4"/>
      <c r="JD1136" s="6"/>
      <c r="JE1136" s="4"/>
      <c r="JF1136" s="6"/>
      <c r="JG1136" s="5"/>
      <c r="JH1136" s="5"/>
      <c r="JI1136" s="4"/>
      <c r="JJ1136" s="6"/>
      <c r="JK1136" s="4"/>
      <c r="JL1136" s="6"/>
      <c r="JM1136" s="5"/>
      <c r="JN1136" s="5"/>
      <c r="JO1136" s="4"/>
      <c r="JP1136" s="6"/>
      <c r="JQ1136" s="4"/>
      <c r="JR1136" s="6"/>
      <c r="JS1136" s="5"/>
      <c r="JT1136" s="5"/>
      <c r="JU1136" s="4"/>
      <c r="JV1136" s="6"/>
      <c r="JW1136" s="4"/>
      <c r="JX1136" s="6"/>
      <c r="JY1136" s="5"/>
      <c r="JZ1136" s="5"/>
      <c r="KA1136" s="4"/>
      <c r="KB1136" s="6"/>
      <c r="KC1136" s="4"/>
      <c r="KD1136" s="6"/>
      <c r="KE1136" s="5"/>
      <c r="KF1136" s="5"/>
      <c r="KG1136" s="4"/>
      <c r="KH1136" s="6"/>
      <c r="KI1136" s="4"/>
      <c r="KJ1136" s="6"/>
      <c r="KK1136" s="5"/>
      <c r="KL1136" s="5"/>
    </row>
    <row r="1137">
      <c r="A1137" s="3" t="s">
        <v>85</v>
      </c>
      <c r="B1137" s="3" t="s">
        <v>1250</v>
      </c>
      <c r="C1137" s="3" t="s">
        <v>703</v>
      </c>
      <c r="D1137" s="3" t="s">
        <v>712</v>
      </c>
      <c r="E1137" s="3" t="s">
        <v>1254</v>
      </c>
      <c r="F1137" s="3" t="s">
        <v>104</v>
      </c>
      <c r="G1137" s="3" t="s">
        <v>104</v>
      </c>
      <c r="H1137" s="3" t="s">
        <v>104</v>
      </c>
      <c r="I1137" s="4"/>
      <c r="J1137" s="4">
        <f>=ROUNDDOWN({0},0)</f>
      </c>
      <c r="K1137" s="4"/>
      <c r="L1137" s="5"/>
      <c r="M1137" s="4"/>
      <c r="N1137" s="4">
        <f>=ROUNDDOWN({0},0)</f>
      </c>
      <c r="O1137" s="4"/>
      <c r="P1137" s="5"/>
      <c r="Q1137" s="4"/>
      <c r="R1137" s="6"/>
      <c r="S1137" s="4"/>
      <c r="T1137" s="6"/>
      <c r="U1137" s="5"/>
      <c r="V1137" s="5"/>
      <c r="W1137" s="4"/>
      <c r="X1137" s="6"/>
      <c r="Y1137" s="4"/>
      <c r="Z1137" s="6"/>
      <c r="AA1137" s="5"/>
      <c r="AB1137" s="5"/>
      <c r="AC1137" s="4"/>
      <c r="AD1137" s="6"/>
      <c r="AE1137" s="4"/>
      <c r="AF1137" s="6"/>
      <c r="AG1137" s="5"/>
      <c r="AH1137" s="5"/>
      <c r="AI1137" s="4"/>
      <c r="AJ1137" s="6"/>
      <c r="AK1137" s="4"/>
      <c r="AL1137" s="6"/>
      <c r="AM1137" s="5"/>
      <c r="AN1137" s="5"/>
      <c r="AO1137" s="4"/>
      <c r="AP1137" s="6"/>
      <c r="AQ1137" s="4"/>
      <c r="AR1137" s="6"/>
      <c r="AS1137" s="5"/>
      <c r="AT1137" s="5"/>
      <c r="AU1137" s="4"/>
      <c r="AV1137" s="6"/>
      <c r="AW1137" s="4"/>
      <c r="AX1137" s="6"/>
      <c r="AY1137" s="5"/>
      <c r="AZ1137" s="5"/>
      <c r="BA1137" s="4"/>
      <c r="BB1137" s="6"/>
      <c r="BC1137" s="4"/>
      <c r="BD1137" s="6"/>
      <c r="BE1137" s="5"/>
      <c r="BF1137" s="5"/>
      <c r="BG1137" s="4"/>
      <c r="BH1137" s="6"/>
      <c r="BI1137" s="4"/>
      <c r="BJ1137" s="6"/>
      <c r="BK1137" s="5"/>
      <c r="BL1137" s="5"/>
      <c r="BM1137" s="4"/>
      <c r="BN1137" s="6"/>
      <c r="BO1137" s="4"/>
      <c r="BP1137" s="6"/>
      <c r="BQ1137" s="5"/>
      <c r="BR1137" s="5"/>
      <c r="BS1137" s="4"/>
      <c r="BT1137" s="6"/>
      <c r="BU1137" s="4"/>
      <c r="BV1137" s="6"/>
      <c r="BW1137" s="5"/>
      <c r="BX1137" s="5"/>
      <c r="BY1137" s="4"/>
      <c r="BZ1137" s="6"/>
      <c r="CA1137" s="4"/>
      <c r="CB1137" s="6"/>
      <c r="CC1137" s="5"/>
      <c r="CD1137" s="5"/>
      <c r="CE1137" s="4"/>
      <c r="CF1137" s="6"/>
      <c r="CG1137" s="4"/>
      <c r="CH1137" s="6"/>
      <c r="CI1137" s="5"/>
      <c r="CJ1137" s="5"/>
      <c r="CK1137" s="4"/>
      <c r="CL1137" s="6"/>
      <c r="CM1137" s="4"/>
      <c r="CN1137" s="6"/>
      <c r="CO1137" s="5"/>
      <c r="CP1137" s="5"/>
      <c r="CQ1137" s="4"/>
      <c r="CR1137" s="6"/>
      <c r="CS1137" s="4"/>
      <c r="CT1137" s="6"/>
      <c r="CU1137" s="5"/>
      <c r="CV1137" s="5"/>
      <c r="CW1137" s="4"/>
      <c r="CX1137" s="6"/>
      <c r="CY1137" s="4"/>
      <c r="CZ1137" s="6"/>
      <c r="DA1137" s="5"/>
      <c r="DB1137" s="5"/>
      <c r="DC1137" s="4"/>
      <c r="DD1137" s="6"/>
      <c r="DE1137" s="4"/>
      <c r="DF1137" s="6"/>
      <c r="DG1137" s="5"/>
      <c r="DH1137" s="5"/>
      <c r="DI1137" s="4"/>
      <c r="DJ1137" s="6"/>
      <c r="DK1137" s="4"/>
      <c r="DL1137" s="6"/>
      <c r="DM1137" s="5"/>
      <c r="DN1137" s="5"/>
      <c r="DO1137" s="4"/>
      <c r="DP1137" s="6"/>
      <c r="DQ1137" s="4"/>
      <c r="DR1137" s="6"/>
      <c r="DS1137" s="5"/>
      <c r="DT1137" s="5"/>
      <c r="DU1137" s="4"/>
      <c r="DV1137" s="6"/>
      <c r="DW1137" s="4"/>
      <c r="DX1137" s="6"/>
      <c r="DY1137" s="5"/>
      <c r="DZ1137" s="5"/>
      <c r="EA1137" s="4"/>
      <c r="EB1137" s="6"/>
      <c r="EC1137" s="4"/>
      <c r="ED1137" s="6"/>
      <c r="EE1137" s="5"/>
      <c r="EF1137" s="5"/>
      <c r="EG1137" s="4"/>
      <c r="EH1137" s="6"/>
      <c r="EI1137" s="4"/>
      <c r="EJ1137" s="6"/>
      <c r="EK1137" s="5"/>
      <c r="EL1137" s="5"/>
      <c r="EM1137" s="4"/>
      <c r="EN1137" s="6"/>
      <c r="EO1137" s="4"/>
      <c r="EP1137" s="6"/>
      <c r="EQ1137" s="5"/>
      <c r="ER1137" s="5"/>
      <c r="ES1137" s="4"/>
      <c r="ET1137" s="6"/>
      <c r="EU1137" s="4"/>
      <c r="EV1137" s="6"/>
      <c r="EW1137" s="5"/>
      <c r="EX1137" s="5"/>
      <c r="EY1137" s="4"/>
      <c r="EZ1137" s="6"/>
      <c r="FA1137" s="4"/>
      <c r="FB1137" s="6"/>
      <c r="FC1137" s="5"/>
      <c r="FD1137" s="5"/>
      <c r="FE1137" s="4"/>
      <c r="FF1137" s="6"/>
      <c r="FG1137" s="4"/>
      <c r="FH1137" s="6"/>
      <c r="FI1137" s="5"/>
      <c r="FJ1137" s="5"/>
      <c r="FK1137" s="4"/>
      <c r="FL1137" s="6"/>
      <c r="FM1137" s="4"/>
      <c r="FN1137" s="6"/>
      <c r="FO1137" s="5"/>
      <c r="FP1137" s="5"/>
      <c r="FQ1137" s="4"/>
      <c r="FR1137" s="6"/>
      <c r="FS1137" s="4"/>
      <c r="FT1137" s="6"/>
      <c r="FU1137" s="5"/>
      <c r="FV1137" s="5"/>
      <c r="FW1137" s="4"/>
      <c r="FX1137" s="6"/>
      <c r="FY1137" s="4"/>
      <c r="FZ1137" s="6"/>
      <c r="GA1137" s="5"/>
      <c r="GB1137" s="5"/>
      <c r="GC1137" s="4"/>
      <c r="GD1137" s="6"/>
      <c r="GE1137" s="4"/>
      <c r="GF1137" s="6"/>
      <c r="GG1137" s="5"/>
      <c r="GH1137" s="5"/>
      <c r="GI1137" s="4"/>
      <c r="GJ1137" s="6"/>
      <c r="GK1137" s="4"/>
      <c r="GL1137" s="6"/>
      <c r="GM1137" s="5"/>
      <c r="GN1137" s="5"/>
      <c r="GO1137" s="4"/>
      <c r="GP1137" s="6"/>
      <c r="GQ1137" s="4"/>
      <c r="GR1137" s="6"/>
      <c r="GS1137" s="5"/>
      <c r="GT1137" s="5"/>
      <c r="GU1137" s="4"/>
      <c r="GV1137" s="6"/>
      <c r="GW1137" s="4"/>
      <c r="GX1137" s="6"/>
      <c r="GY1137" s="5"/>
      <c r="GZ1137" s="5"/>
      <c r="HA1137" s="4"/>
      <c r="HB1137" s="6"/>
      <c r="HC1137" s="4"/>
      <c r="HD1137" s="6"/>
      <c r="HE1137" s="5"/>
      <c r="HF1137" s="5"/>
      <c r="HG1137" s="4"/>
      <c r="HH1137" s="6"/>
      <c r="HI1137" s="4"/>
      <c r="HJ1137" s="6"/>
      <c r="HK1137" s="5"/>
      <c r="HL1137" s="5"/>
      <c r="HM1137" s="4"/>
      <c r="HN1137" s="6"/>
      <c r="HO1137" s="4"/>
      <c r="HP1137" s="6"/>
      <c r="HQ1137" s="5"/>
      <c r="HR1137" s="5"/>
      <c r="HS1137" s="4"/>
      <c r="HT1137" s="6"/>
      <c r="HU1137" s="4"/>
      <c r="HV1137" s="6"/>
      <c r="HW1137" s="5"/>
      <c r="HX1137" s="5"/>
      <c r="HY1137" s="4"/>
      <c r="HZ1137" s="6"/>
      <c r="IA1137" s="4"/>
      <c r="IB1137" s="6"/>
      <c r="IC1137" s="5"/>
      <c r="ID1137" s="5"/>
      <c r="IE1137" s="4"/>
      <c r="IF1137" s="6"/>
      <c r="IG1137" s="4"/>
      <c r="IH1137" s="6"/>
      <c r="II1137" s="5"/>
      <c r="IJ1137" s="5"/>
      <c r="IK1137" s="4"/>
      <c r="IL1137" s="6"/>
      <c r="IM1137" s="4"/>
      <c r="IN1137" s="6"/>
      <c r="IO1137" s="5"/>
      <c r="IP1137" s="5"/>
      <c r="IQ1137" s="4"/>
      <c r="IR1137" s="6"/>
      <c r="IS1137" s="4"/>
      <c r="IT1137" s="6"/>
      <c r="IU1137" s="5"/>
      <c r="IV1137" s="5"/>
      <c r="IW1137" s="4"/>
      <c r="IX1137" s="6"/>
      <c r="IY1137" s="4"/>
      <c r="IZ1137" s="6"/>
      <c r="JA1137" s="5"/>
      <c r="JB1137" s="5"/>
      <c r="JC1137" s="4"/>
      <c r="JD1137" s="6"/>
      <c r="JE1137" s="4"/>
      <c r="JF1137" s="6"/>
      <c r="JG1137" s="5"/>
      <c r="JH1137" s="5"/>
      <c r="JI1137" s="4"/>
      <c r="JJ1137" s="6"/>
      <c r="JK1137" s="4"/>
      <c r="JL1137" s="6"/>
      <c r="JM1137" s="5"/>
      <c r="JN1137" s="5"/>
      <c r="JO1137" s="4"/>
      <c r="JP1137" s="6"/>
      <c r="JQ1137" s="4"/>
      <c r="JR1137" s="6"/>
      <c r="JS1137" s="5"/>
      <c r="JT1137" s="5"/>
      <c r="JU1137" s="4"/>
      <c r="JV1137" s="6"/>
      <c r="JW1137" s="4"/>
      <c r="JX1137" s="6"/>
      <c r="JY1137" s="5"/>
      <c r="JZ1137" s="5"/>
      <c r="KA1137" s="4"/>
      <c r="KB1137" s="6"/>
      <c r="KC1137" s="4"/>
      <c r="KD1137" s="6"/>
      <c r="KE1137" s="5"/>
      <c r="KF1137" s="5"/>
      <c r="KG1137" s="4"/>
      <c r="KH1137" s="6"/>
      <c r="KI1137" s="4"/>
      <c r="KJ1137" s="6"/>
      <c r="KK1137" s="5"/>
      <c r="KL1137" s="5"/>
    </row>
    <row r="1138">
      <c r="A1138" s="3" t="s">
        <v>85</v>
      </c>
      <c r="B1138" s="3" t="s">
        <v>1250</v>
      </c>
      <c r="C1138" s="3" t="s">
        <v>703</v>
      </c>
      <c r="D1138" s="3" t="s">
        <v>712</v>
      </c>
      <c r="E1138" s="3" t="s">
        <v>1255</v>
      </c>
      <c r="F1138" s="3" t="s">
        <v>104</v>
      </c>
      <c r="G1138" s="3" t="s">
        <v>104</v>
      </c>
      <c r="H1138" s="3" t="s">
        <v>104</v>
      </c>
      <c r="I1138" s="4"/>
      <c r="J1138" s="4">
        <f>=ROUNDDOWN({0},0)</f>
      </c>
      <c r="K1138" s="4"/>
      <c r="L1138" s="5"/>
      <c r="M1138" s="4"/>
      <c r="N1138" s="4">
        <f>=ROUNDDOWN({0},0)</f>
      </c>
      <c r="O1138" s="4"/>
      <c r="P1138" s="5"/>
      <c r="Q1138" s="4"/>
      <c r="R1138" s="6"/>
      <c r="S1138" s="4"/>
      <c r="T1138" s="6"/>
      <c r="U1138" s="5"/>
      <c r="V1138" s="5"/>
      <c r="W1138" s="4"/>
      <c r="X1138" s="6"/>
      <c r="Y1138" s="4"/>
      <c r="Z1138" s="6"/>
      <c r="AA1138" s="5"/>
      <c r="AB1138" s="5"/>
      <c r="AC1138" s="4"/>
      <c r="AD1138" s="6"/>
      <c r="AE1138" s="4"/>
      <c r="AF1138" s="6"/>
      <c r="AG1138" s="5"/>
      <c r="AH1138" s="5"/>
      <c r="AI1138" s="4"/>
      <c r="AJ1138" s="6"/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  <c r="AU1138" s="4"/>
      <c r="AV1138" s="6"/>
      <c r="AW1138" s="4"/>
      <c r="AX1138" s="6"/>
      <c r="AY1138" s="5"/>
      <c r="AZ1138" s="5"/>
      <c r="BA1138" s="4"/>
      <c r="BB1138" s="6"/>
      <c r="BC1138" s="4"/>
      <c r="BD1138" s="6"/>
      <c r="BE1138" s="5"/>
      <c r="BF1138" s="5"/>
      <c r="BG1138" s="4"/>
      <c r="BH1138" s="6"/>
      <c r="BI1138" s="4"/>
      <c r="BJ1138" s="6"/>
      <c r="BK1138" s="5"/>
      <c r="BL1138" s="5"/>
      <c r="BM1138" s="4"/>
      <c r="BN1138" s="6"/>
      <c r="BO1138" s="4"/>
      <c r="BP1138" s="6"/>
      <c r="BQ1138" s="5"/>
      <c r="BR1138" s="5"/>
      <c r="BS1138" s="4"/>
      <c r="BT1138" s="6"/>
      <c r="BU1138" s="4"/>
      <c r="BV1138" s="6"/>
      <c r="BW1138" s="5"/>
      <c r="BX1138" s="5"/>
      <c r="BY1138" s="4"/>
      <c r="BZ1138" s="6"/>
      <c r="CA1138" s="4"/>
      <c r="CB1138" s="6"/>
      <c r="CC1138" s="5"/>
      <c r="CD1138" s="5"/>
      <c r="CE1138" s="4"/>
      <c r="CF1138" s="6"/>
      <c r="CG1138" s="4"/>
      <c r="CH1138" s="6"/>
      <c r="CI1138" s="5"/>
      <c r="CJ1138" s="5"/>
      <c r="CK1138" s="4"/>
      <c r="CL1138" s="6"/>
      <c r="CM1138" s="4"/>
      <c r="CN1138" s="6"/>
      <c r="CO1138" s="5"/>
      <c r="CP1138" s="5"/>
      <c r="CQ1138" s="4"/>
      <c r="CR1138" s="6"/>
      <c r="CS1138" s="4"/>
      <c r="CT1138" s="6"/>
      <c r="CU1138" s="5"/>
      <c r="CV1138" s="5"/>
      <c r="CW1138" s="4"/>
      <c r="CX1138" s="6"/>
      <c r="CY1138" s="4"/>
      <c r="CZ1138" s="6"/>
      <c r="DA1138" s="5"/>
      <c r="DB1138" s="5"/>
      <c r="DC1138" s="4"/>
      <c r="DD1138" s="6"/>
      <c r="DE1138" s="4"/>
      <c r="DF1138" s="6"/>
      <c r="DG1138" s="5"/>
      <c r="DH1138" s="5"/>
      <c r="DI1138" s="4"/>
      <c r="DJ1138" s="6"/>
      <c r="DK1138" s="4"/>
      <c r="DL1138" s="6"/>
      <c r="DM1138" s="5"/>
      <c r="DN1138" s="5"/>
      <c r="DO1138" s="4"/>
      <c r="DP1138" s="6"/>
      <c r="DQ1138" s="4"/>
      <c r="DR1138" s="6"/>
      <c r="DS1138" s="5"/>
      <c r="DT1138" s="5"/>
      <c r="DU1138" s="4"/>
      <c r="DV1138" s="6"/>
      <c r="DW1138" s="4"/>
      <c r="DX1138" s="6"/>
      <c r="DY1138" s="5"/>
      <c r="DZ1138" s="5"/>
      <c r="EA1138" s="4"/>
      <c r="EB1138" s="6"/>
      <c r="EC1138" s="4"/>
      <c r="ED1138" s="6"/>
      <c r="EE1138" s="5"/>
      <c r="EF1138" s="5"/>
      <c r="EG1138" s="4"/>
      <c r="EH1138" s="6"/>
      <c r="EI1138" s="4"/>
      <c r="EJ1138" s="6"/>
      <c r="EK1138" s="5"/>
      <c r="EL1138" s="5"/>
      <c r="EM1138" s="4"/>
      <c r="EN1138" s="6"/>
      <c r="EO1138" s="4"/>
      <c r="EP1138" s="6"/>
      <c r="EQ1138" s="5"/>
      <c r="ER1138" s="5"/>
      <c r="ES1138" s="4"/>
      <c r="ET1138" s="6"/>
      <c r="EU1138" s="4"/>
      <c r="EV1138" s="6"/>
      <c r="EW1138" s="5"/>
      <c r="EX1138" s="5"/>
      <c r="EY1138" s="4"/>
      <c r="EZ1138" s="6"/>
      <c r="FA1138" s="4"/>
      <c r="FB1138" s="6"/>
      <c r="FC1138" s="5"/>
      <c r="FD1138" s="5"/>
      <c r="FE1138" s="4"/>
      <c r="FF1138" s="6"/>
      <c r="FG1138" s="4"/>
      <c r="FH1138" s="6"/>
      <c r="FI1138" s="5"/>
      <c r="FJ1138" s="5"/>
      <c r="FK1138" s="4"/>
      <c r="FL1138" s="6"/>
      <c r="FM1138" s="4"/>
      <c r="FN1138" s="6"/>
      <c r="FO1138" s="5"/>
      <c r="FP1138" s="5"/>
      <c r="FQ1138" s="4"/>
      <c r="FR1138" s="6"/>
      <c r="FS1138" s="4"/>
      <c r="FT1138" s="6"/>
      <c r="FU1138" s="5"/>
      <c r="FV1138" s="5"/>
      <c r="FW1138" s="4"/>
      <c r="FX1138" s="6"/>
      <c r="FY1138" s="4"/>
      <c r="FZ1138" s="6"/>
      <c r="GA1138" s="5"/>
      <c r="GB1138" s="5"/>
      <c r="GC1138" s="4"/>
      <c r="GD1138" s="6"/>
      <c r="GE1138" s="4"/>
      <c r="GF1138" s="6"/>
      <c r="GG1138" s="5"/>
      <c r="GH1138" s="5"/>
      <c r="GI1138" s="4"/>
      <c r="GJ1138" s="6"/>
      <c r="GK1138" s="4"/>
      <c r="GL1138" s="6"/>
      <c r="GM1138" s="5"/>
      <c r="GN1138" s="5"/>
      <c r="GO1138" s="4"/>
      <c r="GP1138" s="6"/>
      <c r="GQ1138" s="4"/>
      <c r="GR1138" s="6"/>
      <c r="GS1138" s="5"/>
      <c r="GT1138" s="5"/>
      <c r="GU1138" s="4"/>
      <c r="GV1138" s="6"/>
      <c r="GW1138" s="4"/>
      <c r="GX1138" s="6"/>
      <c r="GY1138" s="5"/>
      <c r="GZ1138" s="5"/>
      <c r="HA1138" s="4"/>
      <c r="HB1138" s="6"/>
      <c r="HC1138" s="4"/>
      <c r="HD1138" s="6"/>
      <c r="HE1138" s="5"/>
      <c r="HF1138" s="5"/>
      <c r="HG1138" s="4"/>
      <c r="HH1138" s="6"/>
      <c r="HI1138" s="4"/>
      <c r="HJ1138" s="6"/>
      <c r="HK1138" s="5"/>
      <c r="HL1138" s="5"/>
      <c r="HM1138" s="4"/>
      <c r="HN1138" s="6"/>
      <c r="HO1138" s="4"/>
      <c r="HP1138" s="6"/>
      <c r="HQ1138" s="5"/>
      <c r="HR1138" s="5"/>
      <c r="HS1138" s="4"/>
      <c r="HT1138" s="6"/>
      <c r="HU1138" s="4"/>
      <c r="HV1138" s="6"/>
      <c r="HW1138" s="5"/>
      <c r="HX1138" s="5"/>
      <c r="HY1138" s="4"/>
      <c r="HZ1138" s="6"/>
      <c r="IA1138" s="4"/>
      <c r="IB1138" s="6"/>
      <c r="IC1138" s="5"/>
      <c r="ID1138" s="5"/>
      <c r="IE1138" s="4"/>
      <c r="IF1138" s="6"/>
      <c r="IG1138" s="4"/>
      <c r="IH1138" s="6"/>
      <c r="II1138" s="5"/>
      <c r="IJ1138" s="5"/>
      <c r="IK1138" s="4"/>
      <c r="IL1138" s="6"/>
      <c r="IM1138" s="4"/>
      <c r="IN1138" s="6"/>
      <c r="IO1138" s="5"/>
      <c r="IP1138" s="5"/>
      <c r="IQ1138" s="4"/>
      <c r="IR1138" s="6"/>
      <c r="IS1138" s="4"/>
      <c r="IT1138" s="6"/>
      <c r="IU1138" s="5"/>
      <c r="IV1138" s="5"/>
      <c r="IW1138" s="4"/>
      <c r="IX1138" s="6"/>
      <c r="IY1138" s="4"/>
      <c r="IZ1138" s="6"/>
      <c r="JA1138" s="5"/>
      <c r="JB1138" s="5"/>
      <c r="JC1138" s="4"/>
      <c r="JD1138" s="6"/>
      <c r="JE1138" s="4"/>
      <c r="JF1138" s="6"/>
      <c r="JG1138" s="5"/>
      <c r="JH1138" s="5"/>
      <c r="JI1138" s="4"/>
      <c r="JJ1138" s="6"/>
      <c r="JK1138" s="4"/>
      <c r="JL1138" s="6"/>
      <c r="JM1138" s="5"/>
      <c r="JN1138" s="5"/>
      <c r="JO1138" s="4"/>
      <c r="JP1138" s="6"/>
      <c r="JQ1138" s="4"/>
      <c r="JR1138" s="6"/>
      <c r="JS1138" s="5"/>
      <c r="JT1138" s="5"/>
      <c r="JU1138" s="4"/>
      <c r="JV1138" s="6"/>
      <c r="JW1138" s="4"/>
      <c r="JX1138" s="6"/>
      <c r="JY1138" s="5"/>
      <c r="JZ1138" s="5"/>
      <c r="KA1138" s="4"/>
      <c r="KB1138" s="6"/>
      <c r="KC1138" s="4"/>
      <c r="KD1138" s="6"/>
      <c r="KE1138" s="5"/>
      <c r="KF1138" s="5"/>
      <c r="KG1138" s="4"/>
      <c r="KH1138" s="6"/>
      <c r="KI1138" s="4"/>
      <c r="KJ1138" s="6"/>
      <c r="KK1138" s="5"/>
      <c r="KL1138" s="5"/>
    </row>
    <row r="1139">
      <c r="A1139" s="3" t="s">
        <v>85</v>
      </c>
      <c r="B1139" s="3" t="s">
        <v>1250</v>
      </c>
      <c r="C1139" s="3" t="s">
        <v>703</v>
      </c>
      <c r="D1139" s="3" t="s">
        <v>712</v>
      </c>
      <c r="E1139" s="3" t="s">
        <v>1256</v>
      </c>
      <c r="F1139" s="3" t="s">
        <v>104</v>
      </c>
      <c r="G1139" s="3" t="s">
        <v>104</v>
      </c>
      <c r="H1139" s="3" t="s">
        <v>104</v>
      </c>
      <c r="I1139" s="4"/>
      <c r="J1139" s="4">
        <f>=ROUNDDOWN({0},0)</f>
      </c>
      <c r="K1139" s="4"/>
      <c r="L1139" s="5"/>
      <c r="M1139" s="4"/>
      <c r="N1139" s="4">
        <f>=ROUNDDOWN({0},0)</f>
      </c>
      <c r="O1139" s="4"/>
      <c r="P1139" s="5"/>
      <c r="Q1139" s="4"/>
      <c r="R1139" s="6"/>
      <c r="S1139" s="4"/>
      <c r="T1139" s="6"/>
      <c r="U1139" s="5"/>
      <c r="V1139" s="5"/>
      <c r="W1139" s="4"/>
      <c r="X1139" s="6"/>
      <c r="Y1139" s="4"/>
      <c r="Z1139" s="6"/>
      <c r="AA1139" s="5"/>
      <c r="AB1139" s="5"/>
      <c r="AC1139" s="4"/>
      <c r="AD1139" s="6"/>
      <c r="AE1139" s="4"/>
      <c r="AF1139" s="6"/>
      <c r="AG1139" s="5"/>
      <c r="AH1139" s="5"/>
      <c r="AI1139" s="4"/>
      <c r="AJ1139" s="6"/>
      <c r="AK1139" s="4"/>
      <c r="AL1139" s="6"/>
      <c r="AM1139" s="5"/>
      <c r="AN1139" s="5"/>
      <c r="AO1139" s="4"/>
      <c r="AP1139" s="6"/>
      <c r="AQ1139" s="4"/>
      <c r="AR1139" s="6"/>
      <c r="AS1139" s="5"/>
      <c r="AT1139" s="5"/>
      <c r="AU1139" s="4"/>
      <c r="AV1139" s="6"/>
      <c r="AW1139" s="4"/>
      <c r="AX1139" s="6"/>
      <c r="AY1139" s="5"/>
      <c r="AZ1139" s="5"/>
      <c r="BA1139" s="4"/>
      <c r="BB1139" s="6"/>
      <c r="BC1139" s="4"/>
      <c r="BD1139" s="6"/>
      <c r="BE1139" s="5"/>
      <c r="BF1139" s="5"/>
      <c r="BG1139" s="4"/>
      <c r="BH1139" s="6"/>
      <c r="BI1139" s="4"/>
      <c r="BJ1139" s="6"/>
      <c r="BK1139" s="5"/>
      <c r="BL1139" s="5"/>
      <c r="BM1139" s="4"/>
      <c r="BN1139" s="6"/>
      <c r="BO1139" s="4"/>
      <c r="BP1139" s="6"/>
      <c r="BQ1139" s="5"/>
      <c r="BR1139" s="5"/>
      <c r="BS1139" s="4"/>
      <c r="BT1139" s="6"/>
      <c r="BU1139" s="4"/>
      <c r="BV1139" s="6"/>
      <c r="BW1139" s="5"/>
      <c r="BX1139" s="5"/>
      <c r="BY1139" s="4"/>
      <c r="BZ1139" s="6"/>
      <c r="CA1139" s="4"/>
      <c r="CB1139" s="6"/>
      <c r="CC1139" s="5"/>
      <c r="CD1139" s="5"/>
      <c r="CE1139" s="4"/>
      <c r="CF1139" s="6"/>
      <c r="CG1139" s="4"/>
      <c r="CH1139" s="6"/>
      <c r="CI1139" s="5"/>
      <c r="CJ1139" s="5"/>
      <c r="CK1139" s="4"/>
      <c r="CL1139" s="6"/>
      <c r="CM1139" s="4"/>
      <c r="CN1139" s="6"/>
      <c r="CO1139" s="5"/>
      <c r="CP1139" s="5"/>
      <c r="CQ1139" s="4"/>
      <c r="CR1139" s="6"/>
      <c r="CS1139" s="4"/>
      <c r="CT1139" s="6"/>
      <c r="CU1139" s="5"/>
      <c r="CV1139" s="5"/>
      <c r="CW1139" s="4"/>
      <c r="CX1139" s="6"/>
      <c r="CY1139" s="4"/>
      <c r="CZ1139" s="6"/>
      <c r="DA1139" s="5"/>
      <c r="DB1139" s="5"/>
      <c r="DC1139" s="4"/>
      <c r="DD1139" s="6"/>
      <c r="DE1139" s="4"/>
      <c r="DF1139" s="6"/>
      <c r="DG1139" s="5"/>
      <c r="DH1139" s="5"/>
      <c r="DI1139" s="4"/>
      <c r="DJ1139" s="6"/>
      <c r="DK1139" s="4"/>
      <c r="DL1139" s="6"/>
      <c r="DM1139" s="5"/>
      <c r="DN1139" s="5"/>
      <c r="DO1139" s="4"/>
      <c r="DP1139" s="6"/>
      <c r="DQ1139" s="4"/>
      <c r="DR1139" s="6"/>
      <c r="DS1139" s="5"/>
      <c r="DT1139" s="5"/>
      <c r="DU1139" s="4"/>
      <c r="DV1139" s="6"/>
      <c r="DW1139" s="4"/>
      <c r="DX1139" s="6"/>
      <c r="DY1139" s="5"/>
      <c r="DZ1139" s="5"/>
      <c r="EA1139" s="4"/>
      <c r="EB1139" s="6"/>
      <c r="EC1139" s="4"/>
      <c r="ED1139" s="6"/>
      <c r="EE1139" s="5"/>
      <c r="EF1139" s="5"/>
      <c r="EG1139" s="4"/>
      <c r="EH1139" s="6"/>
      <c r="EI1139" s="4"/>
      <c r="EJ1139" s="6"/>
      <c r="EK1139" s="5"/>
      <c r="EL1139" s="5"/>
      <c r="EM1139" s="4"/>
      <c r="EN1139" s="6"/>
      <c r="EO1139" s="4"/>
      <c r="EP1139" s="6"/>
      <c r="EQ1139" s="5"/>
      <c r="ER1139" s="5"/>
      <c r="ES1139" s="4"/>
      <c r="ET1139" s="6"/>
      <c r="EU1139" s="4"/>
      <c r="EV1139" s="6"/>
      <c r="EW1139" s="5"/>
      <c r="EX1139" s="5"/>
      <c r="EY1139" s="4"/>
      <c r="EZ1139" s="6"/>
      <c r="FA1139" s="4"/>
      <c r="FB1139" s="6"/>
      <c r="FC1139" s="5"/>
      <c r="FD1139" s="5"/>
      <c r="FE1139" s="4"/>
      <c r="FF1139" s="6"/>
      <c r="FG1139" s="4"/>
      <c r="FH1139" s="6"/>
      <c r="FI1139" s="5"/>
      <c r="FJ1139" s="5"/>
      <c r="FK1139" s="4"/>
      <c r="FL1139" s="6"/>
      <c r="FM1139" s="4"/>
      <c r="FN1139" s="6"/>
      <c r="FO1139" s="5"/>
      <c r="FP1139" s="5"/>
      <c r="FQ1139" s="4"/>
      <c r="FR1139" s="6"/>
      <c r="FS1139" s="4"/>
      <c r="FT1139" s="6"/>
      <c r="FU1139" s="5"/>
      <c r="FV1139" s="5"/>
      <c r="FW1139" s="4"/>
      <c r="FX1139" s="6"/>
      <c r="FY1139" s="4"/>
      <c r="FZ1139" s="6"/>
      <c r="GA1139" s="5"/>
      <c r="GB1139" s="5"/>
      <c r="GC1139" s="4"/>
      <c r="GD1139" s="6"/>
      <c r="GE1139" s="4"/>
      <c r="GF1139" s="6"/>
      <c r="GG1139" s="5"/>
      <c r="GH1139" s="5"/>
      <c r="GI1139" s="4"/>
      <c r="GJ1139" s="6"/>
      <c r="GK1139" s="4"/>
      <c r="GL1139" s="6"/>
      <c r="GM1139" s="5"/>
      <c r="GN1139" s="5"/>
      <c r="GO1139" s="4"/>
      <c r="GP1139" s="6"/>
      <c r="GQ1139" s="4"/>
      <c r="GR1139" s="6"/>
      <c r="GS1139" s="5"/>
      <c r="GT1139" s="5"/>
      <c r="GU1139" s="4"/>
      <c r="GV1139" s="6"/>
      <c r="GW1139" s="4"/>
      <c r="GX1139" s="6"/>
      <c r="GY1139" s="5"/>
      <c r="GZ1139" s="5"/>
      <c r="HA1139" s="4"/>
      <c r="HB1139" s="6"/>
      <c r="HC1139" s="4"/>
      <c r="HD1139" s="6"/>
      <c r="HE1139" s="5"/>
      <c r="HF1139" s="5"/>
      <c r="HG1139" s="4"/>
      <c r="HH1139" s="6"/>
      <c r="HI1139" s="4"/>
      <c r="HJ1139" s="6"/>
      <c r="HK1139" s="5"/>
      <c r="HL1139" s="5"/>
      <c r="HM1139" s="4"/>
      <c r="HN1139" s="6"/>
      <c r="HO1139" s="4"/>
      <c r="HP1139" s="6"/>
      <c r="HQ1139" s="5"/>
      <c r="HR1139" s="5"/>
      <c r="HS1139" s="4"/>
      <c r="HT1139" s="6"/>
      <c r="HU1139" s="4"/>
      <c r="HV1139" s="6"/>
      <c r="HW1139" s="5"/>
      <c r="HX1139" s="5"/>
      <c r="HY1139" s="4"/>
      <c r="HZ1139" s="6"/>
      <c r="IA1139" s="4"/>
      <c r="IB1139" s="6"/>
      <c r="IC1139" s="5"/>
      <c r="ID1139" s="5"/>
      <c r="IE1139" s="4"/>
      <c r="IF1139" s="6"/>
      <c r="IG1139" s="4"/>
      <c r="IH1139" s="6"/>
      <c r="II1139" s="5"/>
      <c r="IJ1139" s="5"/>
      <c r="IK1139" s="4"/>
      <c r="IL1139" s="6"/>
      <c r="IM1139" s="4"/>
      <c r="IN1139" s="6"/>
      <c r="IO1139" s="5"/>
      <c r="IP1139" s="5"/>
      <c r="IQ1139" s="4"/>
      <c r="IR1139" s="6"/>
      <c r="IS1139" s="4"/>
      <c r="IT1139" s="6"/>
      <c r="IU1139" s="5"/>
      <c r="IV1139" s="5"/>
      <c r="IW1139" s="4"/>
      <c r="IX1139" s="6"/>
      <c r="IY1139" s="4"/>
      <c r="IZ1139" s="6"/>
      <c r="JA1139" s="5"/>
      <c r="JB1139" s="5"/>
      <c r="JC1139" s="4"/>
      <c r="JD1139" s="6"/>
      <c r="JE1139" s="4"/>
      <c r="JF1139" s="6"/>
      <c r="JG1139" s="5"/>
      <c r="JH1139" s="5"/>
      <c r="JI1139" s="4"/>
      <c r="JJ1139" s="6"/>
      <c r="JK1139" s="4"/>
      <c r="JL1139" s="6"/>
      <c r="JM1139" s="5"/>
      <c r="JN1139" s="5"/>
      <c r="JO1139" s="4"/>
      <c r="JP1139" s="6"/>
      <c r="JQ1139" s="4"/>
      <c r="JR1139" s="6"/>
      <c r="JS1139" s="5"/>
      <c r="JT1139" s="5"/>
      <c r="JU1139" s="4"/>
      <c r="JV1139" s="6"/>
      <c r="JW1139" s="4"/>
      <c r="JX1139" s="6"/>
      <c r="JY1139" s="5"/>
      <c r="JZ1139" s="5"/>
      <c r="KA1139" s="4"/>
      <c r="KB1139" s="6"/>
      <c r="KC1139" s="4"/>
      <c r="KD1139" s="6"/>
      <c r="KE1139" s="5"/>
      <c r="KF1139" s="5"/>
      <c r="KG1139" s="4"/>
      <c r="KH1139" s="6"/>
      <c r="KI1139" s="4"/>
      <c r="KJ1139" s="6"/>
      <c r="KK1139" s="5"/>
      <c r="KL1139" s="5"/>
    </row>
    <row r="1140">
      <c r="A1140" s="3" t="s">
        <v>85</v>
      </c>
      <c r="B1140" s="3" t="s">
        <v>1250</v>
      </c>
      <c r="C1140" s="3" t="s">
        <v>1128</v>
      </c>
      <c r="D1140" s="3" t="s">
        <v>712</v>
      </c>
      <c r="E1140" s="3" t="s">
        <v>1252</v>
      </c>
      <c r="F1140" s="3" t="s">
        <v>104</v>
      </c>
      <c r="G1140" s="3" t="s">
        <v>104</v>
      </c>
      <c r="H1140" s="3" t="s">
        <v>104</v>
      </c>
      <c r="I1140" s="4"/>
      <c r="J1140" s="4">
        <f>=ROUNDDOWN({0},0)</f>
      </c>
      <c r="K1140" s="4"/>
      <c r="L1140" s="5"/>
      <c r="M1140" s="4"/>
      <c r="N1140" s="4">
        <f>=ROUNDDOWN({0},0)</f>
      </c>
      <c r="O1140" s="4"/>
      <c r="P1140" s="5"/>
      <c r="Q1140" s="4"/>
      <c r="R1140" s="6"/>
      <c r="S1140" s="4"/>
      <c r="T1140" s="6"/>
      <c r="U1140" s="5"/>
      <c r="V1140" s="5"/>
      <c r="W1140" s="4"/>
      <c r="X1140" s="6"/>
      <c r="Y1140" s="4"/>
      <c r="Z1140" s="6"/>
      <c r="AA1140" s="5"/>
      <c r="AB1140" s="5"/>
      <c r="AC1140" s="4"/>
      <c r="AD1140" s="6"/>
      <c r="AE1140" s="4"/>
      <c r="AF1140" s="6"/>
      <c r="AG1140" s="5"/>
      <c r="AH1140" s="5"/>
      <c r="AI1140" s="4"/>
      <c r="AJ1140" s="6"/>
      <c r="AK1140" s="4"/>
      <c r="AL1140" s="6"/>
      <c r="AM1140" s="5"/>
      <c r="AN1140" s="5"/>
      <c r="AO1140" s="4"/>
      <c r="AP1140" s="6"/>
      <c r="AQ1140" s="4"/>
      <c r="AR1140" s="6"/>
      <c r="AS1140" s="5"/>
      <c r="AT1140" s="5"/>
      <c r="AU1140" s="4"/>
      <c r="AV1140" s="6"/>
      <c r="AW1140" s="4"/>
      <c r="AX1140" s="6"/>
      <c r="AY1140" s="5"/>
      <c r="AZ1140" s="5"/>
      <c r="BA1140" s="4"/>
      <c r="BB1140" s="6"/>
      <c r="BC1140" s="4"/>
      <c r="BD1140" s="6"/>
      <c r="BE1140" s="5"/>
      <c r="BF1140" s="5"/>
      <c r="BG1140" s="4"/>
      <c r="BH1140" s="6"/>
      <c r="BI1140" s="4"/>
      <c r="BJ1140" s="6"/>
      <c r="BK1140" s="5"/>
      <c r="BL1140" s="5"/>
      <c r="BM1140" s="4"/>
      <c r="BN1140" s="6"/>
      <c r="BO1140" s="4"/>
      <c r="BP1140" s="6"/>
      <c r="BQ1140" s="5"/>
      <c r="BR1140" s="5"/>
      <c r="BS1140" s="4"/>
      <c r="BT1140" s="6"/>
      <c r="BU1140" s="4"/>
      <c r="BV1140" s="6"/>
      <c r="BW1140" s="5"/>
      <c r="BX1140" s="5"/>
      <c r="BY1140" s="4"/>
      <c r="BZ1140" s="6"/>
      <c r="CA1140" s="4"/>
      <c r="CB1140" s="6"/>
      <c r="CC1140" s="5"/>
      <c r="CD1140" s="5"/>
      <c r="CE1140" s="4"/>
      <c r="CF1140" s="6"/>
      <c r="CG1140" s="4"/>
      <c r="CH1140" s="6"/>
      <c r="CI1140" s="5"/>
      <c r="CJ1140" s="5"/>
      <c r="CK1140" s="4"/>
      <c r="CL1140" s="6"/>
      <c r="CM1140" s="4"/>
      <c r="CN1140" s="6"/>
      <c r="CO1140" s="5"/>
      <c r="CP1140" s="5"/>
      <c r="CQ1140" s="4"/>
      <c r="CR1140" s="6"/>
      <c r="CS1140" s="4"/>
      <c r="CT1140" s="6"/>
      <c r="CU1140" s="5"/>
      <c r="CV1140" s="5"/>
      <c r="CW1140" s="4"/>
      <c r="CX1140" s="6"/>
      <c r="CY1140" s="4"/>
      <c r="CZ1140" s="6"/>
      <c r="DA1140" s="5"/>
      <c r="DB1140" s="5"/>
      <c r="DC1140" s="4"/>
      <c r="DD1140" s="6"/>
      <c r="DE1140" s="4"/>
      <c r="DF1140" s="6"/>
      <c r="DG1140" s="5"/>
      <c r="DH1140" s="5"/>
      <c r="DI1140" s="4"/>
      <c r="DJ1140" s="6"/>
      <c r="DK1140" s="4"/>
      <c r="DL1140" s="6"/>
      <c r="DM1140" s="5"/>
      <c r="DN1140" s="5"/>
      <c r="DO1140" s="4"/>
      <c r="DP1140" s="6"/>
      <c r="DQ1140" s="4"/>
      <c r="DR1140" s="6"/>
      <c r="DS1140" s="5"/>
      <c r="DT1140" s="5"/>
      <c r="DU1140" s="4"/>
      <c r="DV1140" s="6"/>
      <c r="DW1140" s="4"/>
      <c r="DX1140" s="6"/>
      <c r="DY1140" s="5"/>
      <c r="DZ1140" s="5"/>
      <c r="EA1140" s="4"/>
      <c r="EB1140" s="6"/>
      <c r="EC1140" s="4"/>
      <c r="ED1140" s="6"/>
      <c r="EE1140" s="5"/>
      <c r="EF1140" s="5"/>
      <c r="EG1140" s="4"/>
      <c r="EH1140" s="6"/>
      <c r="EI1140" s="4"/>
      <c r="EJ1140" s="6"/>
      <c r="EK1140" s="5"/>
      <c r="EL1140" s="5"/>
      <c r="EM1140" s="4"/>
      <c r="EN1140" s="6"/>
      <c r="EO1140" s="4"/>
      <c r="EP1140" s="6"/>
      <c r="EQ1140" s="5"/>
      <c r="ER1140" s="5"/>
      <c r="ES1140" s="4"/>
      <c r="ET1140" s="6"/>
      <c r="EU1140" s="4"/>
      <c r="EV1140" s="6"/>
      <c r="EW1140" s="5"/>
      <c r="EX1140" s="5"/>
      <c r="EY1140" s="4"/>
      <c r="EZ1140" s="6"/>
      <c r="FA1140" s="4"/>
      <c r="FB1140" s="6"/>
      <c r="FC1140" s="5"/>
      <c r="FD1140" s="5"/>
      <c r="FE1140" s="4"/>
      <c r="FF1140" s="6"/>
      <c r="FG1140" s="4"/>
      <c r="FH1140" s="6"/>
      <c r="FI1140" s="5"/>
      <c r="FJ1140" s="5"/>
      <c r="FK1140" s="4"/>
      <c r="FL1140" s="6"/>
      <c r="FM1140" s="4"/>
      <c r="FN1140" s="6"/>
      <c r="FO1140" s="5"/>
      <c r="FP1140" s="5"/>
      <c r="FQ1140" s="4"/>
      <c r="FR1140" s="6"/>
      <c r="FS1140" s="4"/>
      <c r="FT1140" s="6"/>
      <c r="FU1140" s="5"/>
      <c r="FV1140" s="5"/>
      <c r="FW1140" s="4"/>
      <c r="FX1140" s="6"/>
      <c r="FY1140" s="4"/>
      <c r="FZ1140" s="6"/>
      <c r="GA1140" s="5"/>
      <c r="GB1140" s="5"/>
      <c r="GC1140" s="4"/>
      <c r="GD1140" s="6"/>
      <c r="GE1140" s="4"/>
      <c r="GF1140" s="6"/>
      <c r="GG1140" s="5"/>
      <c r="GH1140" s="5"/>
      <c r="GI1140" s="4"/>
      <c r="GJ1140" s="6"/>
      <c r="GK1140" s="4"/>
      <c r="GL1140" s="6"/>
      <c r="GM1140" s="5"/>
      <c r="GN1140" s="5"/>
      <c r="GO1140" s="4"/>
      <c r="GP1140" s="6"/>
      <c r="GQ1140" s="4"/>
      <c r="GR1140" s="6"/>
      <c r="GS1140" s="5"/>
      <c r="GT1140" s="5"/>
      <c r="GU1140" s="4"/>
      <c r="GV1140" s="6"/>
      <c r="GW1140" s="4"/>
      <c r="GX1140" s="6"/>
      <c r="GY1140" s="5"/>
      <c r="GZ1140" s="5"/>
      <c r="HA1140" s="4"/>
      <c r="HB1140" s="6"/>
      <c r="HC1140" s="4"/>
      <c r="HD1140" s="6"/>
      <c r="HE1140" s="5"/>
      <c r="HF1140" s="5"/>
      <c r="HG1140" s="4"/>
      <c r="HH1140" s="6"/>
      <c r="HI1140" s="4"/>
      <c r="HJ1140" s="6"/>
      <c r="HK1140" s="5"/>
      <c r="HL1140" s="5"/>
      <c r="HM1140" s="4"/>
      <c r="HN1140" s="6"/>
      <c r="HO1140" s="4"/>
      <c r="HP1140" s="6"/>
      <c r="HQ1140" s="5"/>
      <c r="HR1140" s="5"/>
      <c r="HS1140" s="4"/>
      <c r="HT1140" s="6"/>
      <c r="HU1140" s="4"/>
      <c r="HV1140" s="6"/>
      <c r="HW1140" s="5"/>
      <c r="HX1140" s="5"/>
      <c r="HY1140" s="4"/>
      <c r="HZ1140" s="6"/>
      <c r="IA1140" s="4"/>
      <c r="IB1140" s="6"/>
      <c r="IC1140" s="5"/>
      <c r="ID1140" s="5"/>
      <c r="IE1140" s="4"/>
      <c r="IF1140" s="6"/>
      <c r="IG1140" s="4"/>
      <c r="IH1140" s="6"/>
      <c r="II1140" s="5"/>
      <c r="IJ1140" s="5"/>
      <c r="IK1140" s="4"/>
      <c r="IL1140" s="6"/>
      <c r="IM1140" s="4"/>
      <c r="IN1140" s="6"/>
      <c r="IO1140" s="5"/>
      <c r="IP1140" s="5"/>
      <c r="IQ1140" s="4"/>
      <c r="IR1140" s="6"/>
      <c r="IS1140" s="4"/>
      <c r="IT1140" s="6"/>
      <c r="IU1140" s="5"/>
      <c r="IV1140" s="5"/>
      <c r="IW1140" s="4"/>
      <c r="IX1140" s="6"/>
      <c r="IY1140" s="4"/>
      <c r="IZ1140" s="6"/>
      <c r="JA1140" s="5"/>
      <c r="JB1140" s="5"/>
      <c r="JC1140" s="4"/>
      <c r="JD1140" s="6"/>
      <c r="JE1140" s="4"/>
      <c r="JF1140" s="6"/>
      <c r="JG1140" s="5"/>
      <c r="JH1140" s="5"/>
      <c r="JI1140" s="4"/>
      <c r="JJ1140" s="6"/>
      <c r="JK1140" s="4"/>
      <c r="JL1140" s="6"/>
      <c r="JM1140" s="5"/>
      <c r="JN1140" s="5"/>
      <c r="JO1140" s="4"/>
      <c r="JP1140" s="6"/>
      <c r="JQ1140" s="4"/>
      <c r="JR1140" s="6"/>
      <c r="JS1140" s="5"/>
      <c r="JT1140" s="5"/>
      <c r="JU1140" s="4"/>
      <c r="JV1140" s="6"/>
      <c r="JW1140" s="4"/>
      <c r="JX1140" s="6"/>
      <c r="JY1140" s="5"/>
      <c r="JZ1140" s="5"/>
      <c r="KA1140" s="4"/>
      <c r="KB1140" s="6"/>
      <c r="KC1140" s="4"/>
      <c r="KD1140" s="6"/>
      <c r="KE1140" s="5"/>
      <c r="KF1140" s="5"/>
      <c r="KG1140" s="4"/>
      <c r="KH1140" s="6"/>
      <c r="KI1140" s="4"/>
      <c r="KJ1140" s="6"/>
      <c r="KK1140" s="5"/>
      <c r="KL1140" s="5"/>
    </row>
    <row r="1141">
      <c r="A1141" s="3" t="s">
        <v>85</v>
      </c>
      <c r="B1141" s="3" t="s">
        <v>1257</v>
      </c>
      <c r="C1141" s="3" t="s">
        <v>87</v>
      </c>
      <c r="D1141" s="3" t="s">
        <v>712</v>
      </c>
      <c r="E1141" s="3" t="s">
        <v>1258</v>
      </c>
      <c r="F1141" s="3" t="s">
        <v>104</v>
      </c>
      <c r="G1141" s="3" t="s">
        <v>104</v>
      </c>
      <c r="H1141" s="3" t="s">
        <v>104</v>
      </c>
      <c r="I1141" s="4"/>
      <c r="J1141" s="4">
        <f>=ROUNDDOWN({0},0)</f>
      </c>
      <c r="K1141" s="4"/>
      <c r="L1141" s="5"/>
      <c r="M1141" s="4"/>
      <c r="N1141" s="4">
        <f>=ROUNDDOWN({0},0)</f>
      </c>
      <c r="O1141" s="4"/>
      <c r="P1141" s="5"/>
      <c r="Q1141" s="4"/>
      <c r="R1141" s="6"/>
      <c r="S1141" s="4"/>
      <c r="T1141" s="6"/>
      <c r="U1141" s="5"/>
      <c r="V1141" s="5"/>
      <c r="W1141" s="4"/>
      <c r="X1141" s="6"/>
      <c r="Y1141" s="4"/>
      <c r="Z1141" s="6"/>
      <c r="AA1141" s="5"/>
      <c r="AB1141" s="5"/>
      <c r="AC1141" s="4"/>
      <c r="AD1141" s="6"/>
      <c r="AE1141" s="4"/>
      <c r="AF1141" s="6"/>
      <c r="AG1141" s="5"/>
      <c r="AH1141" s="5"/>
      <c r="AI1141" s="4"/>
      <c r="AJ1141" s="6"/>
      <c r="AK1141" s="4"/>
      <c r="AL1141" s="6"/>
      <c r="AM1141" s="5"/>
      <c r="AN1141" s="5"/>
      <c r="AO1141" s="4"/>
      <c r="AP1141" s="6"/>
      <c r="AQ1141" s="4"/>
      <c r="AR1141" s="6"/>
      <c r="AS1141" s="5"/>
      <c r="AT1141" s="5"/>
      <c r="AU1141" s="4"/>
      <c r="AV1141" s="6"/>
      <c r="AW1141" s="4"/>
      <c r="AX1141" s="6"/>
      <c r="AY1141" s="5"/>
      <c r="AZ1141" s="5"/>
      <c r="BA1141" s="4"/>
      <c r="BB1141" s="6"/>
      <c r="BC1141" s="4"/>
      <c r="BD1141" s="6"/>
      <c r="BE1141" s="5"/>
      <c r="BF1141" s="5"/>
      <c r="BG1141" s="4"/>
      <c r="BH1141" s="6"/>
      <c r="BI1141" s="4"/>
      <c r="BJ1141" s="6"/>
      <c r="BK1141" s="5"/>
      <c r="BL1141" s="5"/>
      <c r="BM1141" s="4"/>
      <c r="BN1141" s="6"/>
      <c r="BO1141" s="4"/>
      <c r="BP1141" s="6"/>
      <c r="BQ1141" s="5"/>
      <c r="BR1141" s="5"/>
      <c r="BS1141" s="4"/>
      <c r="BT1141" s="6"/>
      <c r="BU1141" s="4"/>
      <c r="BV1141" s="6"/>
      <c r="BW1141" s="5"/>
      <c r="BX1141" s="5"/>
      <c r="BY1141" s="4"/>
      <c r="BZ1141" s="6"/>
      <c r="CA1141" s="4"/>
      <c r="CB1141" s="6"/>
      <c r="CC1141" s="5"/>
      <c r="CD1141" s="5"/>
      <c r="CE1141" s="4"/>
      <c r="CF1141" s="6"/>
      <c r="CG1141" s="4"/>
      <c r="CH1141" s="6"/>
      <c r="CI1141" s="5"/>
      <c r="CJ1141" s="5"/>
      <c r="CK1141" s="4"/>
      <c r="CL1141" s="6"/>
      <c r="CM1141" s="4"/>
      <c r="CN1141" s="6"/>
      <c r="CO1141" s="5"/>
      <c r="CP1141" s="5"/>
      <c r="CQ1141" s="4"/>
      <c r="CR1141" s="6"/>
      <c r="CS1141" s="4"/>
      <c r="CT1141" s="6"/>
      <c r="CU1141" s="5"/>
      <c r="CV1141" s="5"/>
      <c r="CW1141" s="4"/>
      <c r="CX1141" s="6"/>
      <c r="CY1141" s="4"/>
      <c r="CZ1141" s="6"/>
      <c r="DA1141" s="5"/>
      <c r="DB1141" s="5"/>
      <c r="DC1141" s="4"/>
      <c r="DD1141" s="6"/>
      <c r="DE1141" s="4"/>
      <c r="DF1141" s="6"/>
      <c r="DG1141" s="5"/>
      <c r="DH1141" s="5"/>
      <c r="DI1141" s="4"/>
      <c r="DJ1141" s="6"/>
      <c r="DK1141" s="4"/>
      <c r="DL1141" s="6"/>
      <c r="DM1141" s="5"/>
      <c r="DN1141" s="5"/>
      <c r="DO1141" s="4"/>
      <c r="DP1141" s="6"/>
      <c r="DQ1141" s="4"/>
      <c r="DR1141" s="6"/>
      <c r="DS1141" s="5"/>
      <c r="DT1141" s="5"/>
      <c r="DU1141" s="4"/>
      <c r="DV1141" s="6"/>
      <c r="DW1141" s="4"/>
      <c r="DX1141" s="6"/>
      <c r="DY1141" s="5"/>
      <c r="DZ1141" s="5"/>
      <c r="EA1141" s="4"/>
      <c r="EB1141" s="6"/>
      <c r="EC1141" s="4"/>
      <c r="ED1141" s="6"/>
      <c r="EE1141" s="5"/>
      <c r="EF1141" s="5"/>
      <c r="EG1141" s="4"/>
      <c r="EH1141" s="6"/>
      <c r="EI1141" s="4"/>
      <c r="EJ1141" s="6"/>
      <c r="EK1141" s="5"/>
      <c r="EL1141" s="5"/>
      <c r="EM1141" s="4"/>
      <c r="EN1141" s="6"/>
      <c r="EO1141" s="4"/>
      <c r="EP1141" s="6"/>
      <c r="EQ1141" s="5"/>
      <c r="ER1141" s="5"/>
      <c r="ES1141" s="4"/>
      <c r="ET1141" s="6"/>
      <c r="EU1141" s="4"/>
      <c r="EV1141" s="6"/>
      <c r="EW1141" s="5"/>
      <c r="EX1141" s="5"/>
      <c r="EY1141" s="4"/>
      <c r="EZ1141" s="6"/>
      <c r="FA1141" s="4"/>
      <c r="FB1141" s="6"/>
      <c r="FC1141" s="5"/>
      <c r="FD1141" s="5"/>
      <c r="FE1141" s="4"/>
      <c r="FF1141" s="6"/>
      <c r="FG1141" s="4"/>
      <c r="FH1141" s="6"/>
      <c r="FI1141" s="5"/>
      <c r="FJ1141" s="5"/>
      <c r="FK1141" s="4"/>
      <c r="FL1141" s="6"/>
      <c r="FM1141" s="4"/>
      <c r="FN1141" s="6"/>
      <c r="FO1141" s="5"/>
      <c r="FP1141" s="5"/>
      <c r="FQ1141" s="4"/>
      <c r="FR1141" s="6"/>
      <c r="FS1141" s="4"/>
      <c r="FT1141" s="6"/>
      <c r="FU1141" s="5"/>
      <c r="FV1141" s="5"/>
      <c r="FW1141" s="4"/>
      <c r="FX1141" s="6"/>
      <c r="FY1141" s="4"/>
      <c r="FZ1141" s="6"/>
      <c r="GA1141" s="5"/>
      <c r="GB1141" s="5"/>
      <c r="GC1141" s="4"/>
      <c r="GD1141" s="6"/>
      <c r="GE1141" s="4"/>
      <c r="GF1141" s="6"/>
      <c r="GG1141" s="5"/>
      <c r="GH1141" s="5"/>
      <c r="GI1141" s="4"/>
      <c r="GJ1141" s="6"/>
      <c r="GK1141" s="4"/>
      <c r="GL1141" s="6"/>
      <c r="GM1141" s="5"/>
      <c r="GN1141" s="5"/>
      <c r="GO1141" s="4"/>
      <c r="GP1141" s="6"/>
      <c r="GQ1141" s="4"/>
      <c r="GR1141" s="6"/>
      <c r="GS1141" s="5"/>
      <c r="GT1141" s="5"/>
      <c r="GU1141" s="4"/>
      <c r="GV1141" s="6"/>
      <c r="GW1141" s="4"/>
      <c r="GX1141" s="6"/>
      <c r="GY1141" s="5"/>
      <c r="GZ1141" s="5"/>
      <c r="HA1141" s="4"/>
      <c r="HB1141" s="6"/>
      <c r="HC1141" s="4"/>
      <c r="HD1141" s="6"/>
      <c r="HE1141" s="5"/>
      <c r="HF1141" s="5"/>
      <c r="HG1141" s="4"/>
      <c r="HH1141" s="6"/>
      <c r="HI1141" s="4"/>
      <c r="HJ1141" s="6"/>
      <c r="HK1141" s="5"/>
      <c r="HL1141" s="5"/>
      <c r="HM1141" s="4"/>
      <c r="HN1141" s="6"/>
      <c r="HO1141" s="4"/>
      <c r="HP1141" s="6"/>
      <c r="HQ1141" s="5"/>
      <c r="HR1141" s="5"/>
      <c r="HS1141" s="4"/>
      <c r="HT1141" s="6"/>
      <c r="HU1141" s="4"/>
      <c r="HV1141" s="6"/>
      <c r="HW1141" s="5"/>
      <c r="HX1141" s="5"/>
      <c r="HY1141" s="4"/>
      <c r="HZ1141" s="6"/>
      <c r="IA1141" s="4"/>
      <c r="IB1141" s="6"/>
      <c r="IC1141" s="5"/>
      <c r="ID1141" s="5"/>
      <c r="IE1141" s="4"/>
      <c r="IF1141" s="6"/>
      <c r="IG1141" s="4"/>
      <c r="IH1141" s="6"/>
      <c r="II1141" s="5"/>
      <c r="IJ1141" s="5"/>
      <c r="IK1141" s="4"/>
      <c r="IL1141" s="6"/>
      <c r="IM1141" s="4"/>
      <c r="IN1141" s="6"/>
      <c r="IO1141" s="5"/>
      <c r="IP1141" s="5"/>
      <c r="IQ1141" s="4"/>
      <c r="IR1141" s="6"/>
      <c r="IS1141" s="4"/>
      <c r="IT1141" s="6"/>
      <c r="IU1141" s="5"/>
      <c r="IV1141" s="5"/>
      <c r="IW1141" s="4"/>
      <c r="IX1141" s="6"/>
      <c r="IY1141" s="4"/>
      <c r="IZ1141" s="6"/>
      <c r="JA1141" s="5"/>
      <c r="JB1141" s="5"/>
      <c r="JC1141" s="4"/>
      <c r="JD1141" s="6"/>
      <c r="JE1141" s="4"/>
      <c r="JF1141" s="6"/>
      <c r="JG1141" s="5"/>
      <c r="JH1141" s="5"/>
      <c r="JI1141" s="4"/>
      <c r="JJ1141" s="6"/>
      <c r="JK1141" s="4"/>
      <c r="JL1141" s="6"/>
      <c r="JM1141" s="5"/>
      <c r="JN1141" s="5"/>
      <c r="JO1141" s="4"/>
      <c r="JP1141" s="6"/>
      <c r="JQ1141" s="4"/>
      <c r="JR1141" s="6"/>
      <c r="JS1141" s="5"/>
      <c r="JT1141" s="5"/>
      <c r="JU1141" s="4"/>
      <c r="JV1141" s="6"/>
      <c r="JW1141" s="4"/>
      <c r="JX1141" s="6"/>
      <c r="JY1141" s="5"/>
      <c r="JZ1141" s="5"/>
      <c r="KA1141" s="4"/>
      <c r="KB1141" s="6"/>
      <c r="KC1141" s="4"/>
      <c r="KD1141" s="6"/>
      <c r="KE1141" s="5"/>
      <c r="KF1141" s="5"/>
      <c r="KG1141" s="4"/>
      <c r="KH1141" s="6"/>
      <c r="KI1141" s="4"/>
      <c r="KJ1141" s="6"/>
      <c r="KK1141" s="5"/>
      <c r="KL1141" s="5"/>
    </row>
    <row r="1142">
      <c r="A1142" s="3" t="s">
        <v>85</v>
      </c>
      <c r="B1142" s="3" t="s">
        <v>1257</v>
      </c>
      <c r="C1142" s="3" t="s">
        <v>87</v>
      </c>
      <c r="D1142" s="3" t="s">
        <v>712</v>
      </c>
      <c r="E1142" s="3" t="s">
        <v>1259</v>
      </c>
      <c r="F1142" s="3" t="s">
        <v>104</v>
      </c>
      <c r="G1142" s="3" t="s">
        <v>104</v>
      </c>
      <c r="H1142" s="3" t="s">
        <v>104</v>
      </c>
      <c r="I1142" s="4"/>
      <c r="J1142" s="4">
        <f>=ROUNDDOWN({0},0)</f>
      </c>
      <c r="K1142" s="4"/>
      <c r="L1142" s="5"/>
      <c r="M1142" s="4"/>
      <c r="N1142" s="4">
        <f>=ROUNDDOWN({0},0)</f>
      </c>
      <c r="O1142" s="4"/>
      <c r="P1142" s="5"/>
      <c r="Q1142" s="4"/>
      <c r="R1142" s="6"/>
      <c r="S1142" s="4"/>
      <c r="T1142" s="6"/>
      <c r="U1142" s="5"/>
      <c r="V1142" s="5"/>
      <c r="W1142" s="4"/>
      <c r="X1142" s="6"/>
      <c r="Y1142" s="4"/>
      <c r="Z1142" s="6"/>
      <c r="AA1142" s="5"/>
      <c r="AB1142" s="5"/>
      <c r="AC1142" s="4"/>
      <c r="AD1142" s="6"/>
      <c r="AE1142" s="4"/>
      <c r="AF1142" s="6"/>
      <c r="AG1142" s="5"/>
      <c r="AH1142" s="5"/>
      <c r="AI1142" s="4"/>
      <c r="AJ1142" s="6"/>
      <c r="AK1142" s="4"/>
      <c r="AL1142" s="6"/>
      <c r="AM1142" s="5"/>
      <c r="AN1142" s="5"/>
      <c r="AO1142" s="4"/>
      <c r="AP1142" s="6"/>
      <c r="AQ1142" s="4"/>
      <c r="AR1142" s="6"/>
      <c r="AS1142" s="5"/>
      <c r="AT1142" s="5"/>
      <c r="AU1142" s="4"/>
      <c r="AV1142" s="6"/>
      <c r="AW1142" s="4"/>
      <c r="AX1142" s="6"/>
      <c r="AY1142" s="5"/>
      <c r="AZ1142" s="5"/>
      <c r="BA1142" s="4"/>
      <c r="BB1142" s="6"/>
      <c r="BC1142" s="4"/>
      <c r="BD1142" s="6"/>
      <c r="BE1142" s="5"/>
      <c r="BF1142" s="5"/>
      <c r="BG1142" s="4"/>
      <c r="BH1142" s="6"/>
      <c r="BI1142" s="4"/>
      <c r="BJ1142" s="6"/>
      <c r="BK1142" s="5"/>
      <c r="BL1142" s="5"/>
      <c r="BM1142" s="4"/>
      <c r="BN1142" s="6"/>
      <c r="BO1142" s="4"/>
      <c r="BP1142" s="6"/>
      <c r="BQ1142" s="5"/>
      <c r="BR1142" s="5"/>
      <c r="BS1142" s="4"/>
      <c r="BT1142" s="6"/>
      <c r="BU1142" s="4"/>
      <c r="BV1142" s="6"/>
      <c r="BW1142" s="5"/>
      <c r="BX1142" s="5"/>
      <c r="BY1142" s="4"/>
      <c r="BZ1142" s="6"/>
      <c r="CA1142" s="4"/>
      <c r="CB1142" s="6"/>
      <c r="CC1142" s="5"/>
      <c r="CD1142" s="5"/>
      <c r="CE1142" s="4"/>
      <c r="CF1142" s="6"/>
      <c r="CG1142" s="4"/>
      <c r="CH1142" s="6"/>
      <c r="CI1142" s="5"/>
      <c r="CJ1142" s="5"/>
      <c r="CK1142" s="4"/>
      <c r="CL1142" s="6"/>
      <c r="CM1142" s="4"/>
      <c r="CN1142" s="6"/>
      <c r="CO1142" s="5"/>
      <c r="CP1142" s="5"/>
      <c r="CQ1142" s="4"/>
      <c r="CR1142" s="6"/>
      <c r="CS1142" s="4"/>
      <c r="CT1142" s="6"/>
      <c r="CU1142" s="5"/>
      <c r="CV1142" s="5"/>
      <c r="CW1142" s="4"/>
      <c r="CX1142" s="6"/>
      <c r="CY1142" s="4"/>
      <c r="CZ1142" s="6"/>
      <c r="DA1142" s="5"/>
      <c r="DB1142" s="5"/>
      <c r="DC1142" s="4"/>
      <c r="DD1142" s="6"/>
      <c r="DE1142" s="4"/>
      <c r="DF1142" s="6"/>
      <c r="DG1142" s="5"/>
      <c r="DH1142" s="5"/>
      <c r="DI1142" s="4"/>
      <c r="DJ1142" s="6"/>
      <c r="DK1142" s="4"/>
      <c r="DL1142" s="6"/>
      <c r="DM1142" s="5"/>
      <c r="DN1142" s="5"/>
      <c r="DO1142" s="4"/>
      <c r="DP1142" s="6"/>
      <c r="DQ1142" s="4"/>
      <c r="DR1142" s="6"/>
      <c r="DS1142" s="5"/>
      <c r="DT1142" s="5"/>
      <c r="DU1142" s="4"/>
      <c r="DV1142" s="6"/>
      <c r="DW1142" s="4"/>
      <c r="DX1142" s="6"/>
      <c r="DY1142" s="5"/>
      <c r="DZ1142" s="5"/>
      <c r="EA1142" s="4"/>
      <c r="EB1142" s="6"/>
      <c r="EC1142" s="4"/>
      <c r="ED1142" s="6"/>
      <c r="EE1142" s="5"/>
      <c r="EF1142" s="5"/>
      <c r="EG1142" s="4"/>
      <c r="EH1142" s="6"/>
      <c r="EI1142" s="4"/>
      <c r="EJ1142" s="6"/>
      <c r="EK1142" s="5"/>
      <c r="EL1142" s="5"/>
      <c r="EM1142" s="4"/>
      <c r="EN1142" s="6"/>
      <c r="EO1142" s="4"/>
      <c r="EP1142" s="6"/>
      <c r="EQ1142" s="5"/>
      <c r="ER1142" s="5"/>
      <c r="ES1142" s="4"/>
      <c r="ET1142" s="6"/>
      <c r="EU1142" s="4"/>
      <c r="EV1142" s="6"/>
      <c r="EW1142" s="5"/>
      <c r="EX1142" s="5"/>
      <c r="EY1142" s="4"/>
      <c r="EZ1142" s="6"/>
      <c r="FA1142" s="4"/>
      <c r="FB1142" s="6"/>
      <c r="FC1142" s="5"/>
      <c r="FD1142" s="5"/>
      <c r="FE1142" s="4"/>
      <c r="FF1142" s="6"/>
      <c r="FG1142" s="4"/>
      <c r="FH1142" s="6"/>
      <c r="FI1142" s="5"/>
      <c r="FJ1142" s="5"/>
      <c r="FK1142" s="4"/>
      <c r="FL1142" s="6"/>
      <c r="FM1142" s="4"/>
      <c r="FN1142" s="6"/>
      <c r="FO1142" s="5"/>
      <c r="FP1142" s="5"/>
      <c r="FQ1142" s="4"/>
      <c r="FR1142" s="6"/>
      <c r="FS1142" s="4"/>
      <c r="FT1142" s="6"/>
      <c r="FU1142" s="5"/>
      <c r="FV1142" s="5"/>
      <c r="FW1142" s="4"/>
      <c r="FX1142" s="6"/>
      <c r="FY1142" s="4"/>
      <c r="FZ1142" s="6"/>
      <c r="GA1142" s="5"/>
      <c r="GB1142" s="5"/>
      <c r="GC1142" s="4"/>
      <c r="GD1142" s="6"/>
      <c r="GE1142" s="4"/>
      <c r="GF1142" s="6"/>
      <c r="GG1142" s="5"/>
      <c r="GH1142" s="5"/>
      <c r="GI1142" s="4"/>
      <c r="GJ1142" s="6"/>
      <c r="GK1142" s="4"/>
      <c r="GL1142" s="6"/>
      <c r="GM1142" s="5"/>
      <c r="GN1142" s="5"/>
      <c r="GO1142" s="4"/>
      <c r="GP1142" s="6"/>
      <c r="GQ1142" s="4"/>
      <c r="GR1142" s="6"/>
      <c r="GS1142" s="5"/>
      <c r="GT1142" s="5"/>
      <c r="GU1142" s="4"/>
      <c r="GV1142" s="6"/>
      <c r="GW1142" s="4"/>
      <c r="GX1142" s="6"/>
      <c r="GY1142" s="5"/>
      <c r="GZ1142" s="5"/>
      <c r="HA1142" s="4"/>
      <c r="HB1142" s="6"/>
      <c r="HC1142" s="4"/>
      <c r="HD1142" s="6"/>
      <c r="HE1142" s="5"/>
      <c r="HF1142" s="5"/>
      <c r="HG1142" s="4"/>
      <c r="HH1142" s="6"/>
      <c r="HI1142" s="4"/>
      <c r="HJ1142" s="6"/>
      <c r="HK1142" s="5"/>
      <c r="HL1142" s="5"/>
      <c r="HM1142" s="4"/>
      <c r="HN1142" s="6"/>
      <c r="HO1142" s="4"/>
      <c r="HP1142" s="6"/>
      <c r="HQ1142" s="5"/>
      <c r="HR1142" s="5"/>
      <c r="HS1142" s="4"/>
      <c r="HT1142" s="6"/>
      <c r="HU1142" s="4"/>
      <c r="HV1142" s="6"/>
      <c r="HW1142" s="5"/>
      <c r="HX1142" s="5"/>
      <c r="HY1142" s="4"/>
      <c r="HZ1142" s="6"/>
      <c r="IA1142" s="4"/>
      <c r="IB1142" s="6"/>
      <c r="IC1142" s="5"/>
      <c r="ID1142" s="5"/>
      <c r="IE1142" s="4"/>
      <c r="IF1142" s="6"/>
      <c r="IG1142" s="4"/>
      <c r="IH1142" s="6"/>
      <c r="II1142" s="5"/>
      <c r="IJ1142" s="5"/>
      <c r="IK1142" s="4"/>
      <c r="IL1142" s="6"/>
      <c r="IM1142" s="4"/>
      <c r="IN1142" s="6"/>
      <c r="IO1142" s="5"/>
      <c r="IP1142" s="5"/>
      <c r="IQ1142" s="4"/>
      <c r="IR1142" s="6"/>
      <c r="IS1142" s="4"/>
      <c r="IT1142" s="6"/>
      <c r="IU1142" s="5"/>
      <c r="IV1142" s="5"/>
      <c r="IW1142" s="4"/>
      <c r="IX1142" s="6"/>
      <c r="IY1142" s="4"/>
      <c r="IZ1142" s="6"/>
      <c r="JA1142" s="5"/>
      <c r="JB1142" s="5"/>
      <c r="JC1142" s="4"/>
      <c r="JD1142" s="6"/>
      <c r="JE1142" s="4"/>
      <c r="JF1142" s="6"/>
      <c r="JG1142" s="5"/>
      <c r="JH1142" s="5"/>
      <c r="JI1142" s="4"/>
      <c r="JJ1142" s="6"/>
      <c r="JK1142" s="4"/>
      <c r="JL1142" s="6"/>
      <c r="JM1142" s="5"/>
      <c r="JN1142" s="5"/>
      <c r="JO1142" s="4"/>
      <c r="JP1142" s="6"/>
      <c r="JQ1142" s="4"/>
      <c r="JR1142" s="6"/>
      <c r="JS1142" s="5"/>
      <c r="JT1142" s="5"/>
      <c r="JU1142" s="4"/>
      <c r="JV1142" s="6"/>
      <c r="JW1142" s="4"/>
      <c r="JX1142" s="6"/>
      <c r="JY1142" s="5"/>
      <c r="JZ1142" s="5"/>
      <c r="KA1142" s="4"/>
      <c r="KB1142" s="6"/>
      <c r="KC1142" s="4"/>
      <c r="KD1142" s="6"/>
      <c r="KE1142" s="5"/>
      <c r="KF1142" s="5"/>
      <c r="KG1142" s="4"/>
      <c r="KH1142" s="6"/>
      <c r="KI1142" s="4"/>
      <c r="KJ1142" s="6"/>
      <c r="KK1142" s="5"/>
      <c r="KL1142" s="5"/>
    </row>
    <row r="1143">
      <c r="A1143" s="3" t="s">
        <v>85</v>
      </c>
      <c r="B1143" s="3" t="s">
        <v>1257</v>
      </c>
      <c r="C1143" s="3" t="s">
        <v>87</v>
      </c>
      <c r="D1143" s="3" t="s">
        <v>712</v>
      </c>
      <c r="E1143" s="3" t="s">
        <v>959</v>
      </c>
      <c r="F1143" s="3" t="s">
        <v>104</v>
      </c>
      <c r="G1143" s="3" t="s">
        <v>104</v>
      </c>
      <c r="H1143" s="3" t="s">
        <v>104</v>
      </c>
      <c r="I1143" s="4"/>
      <c r="J1143" s="4">
        <f>=ROUNDDOWN({0},0)</f>
      </c>
      <c r="K1143" s="4"/>
      <c r="L1143" s="5"/>
      <c r="M1143" s="4"/>
      <c r="N1143" s="4">
        <f>=ROUNDDOWN({0},0)</f>
      </c>
      <c r="O1143" s="4"/>
      <c r="P1143" s="5"/>
      <c r="Q1143" s="4"/>
      <c r="R1143" s="6"/>
      <c r="S1143" s="4"/>
      <c r="T1143" s="6"/>
      <c r="U1143" s="5"/>
      <c r="V1143" s="5"/>
      <c r="W1143" s="4"/>
      <c r="X1143" s="6"/>
      <c r="Y1143" s="4"/>
      <c r="Z1143" s="6"/>
      <c r="AA1143" s="5"/>
      <c r="AB1143" s="5"/>
      <c r="AC1143" s="4"/>
      <c r="AD1143" s="6"/>
      <c r="AE1143" s="4"/>
      <c r="AF1143" s="6"/>
      <c r="AG1143" s="5"/>
      <c r="AH1143" s="5"/>
      <c r="AI1143" s="4"/>
      <c r="AJ1143" s="6"/>
      <c r="AK1143" s="4"/>
      <c r="AL1143" s="6"/>
      <c r="AM1143" s="5"/>
      <c r="AN1143" s="5"/>
      <c r="AO1143" s="4"/>
      <c r="AP1143" s="6"/>
      <c r="AQ1143" s="4"/>
      <c r="AR1143" s="6"/>
      <c r="AS1143" s="5"/>
      <c r="AT1143" s="5"/>
      <c r="AU1143" s="4"/>
      <c r="AV1143" s="6"/>
      <c r="AW1143" s="4"/>
      <c r="AX1143" s="6"/>
      <c r="AY1143" s="5"/>
      <c r="AZ1143" s="5"/>
      <c r="BA1143" s="4"/>
      <c r="BB1143" s="6"/>
      <c r="BC1143" s="4"/>
      <c r="BD1143" s="6"/>
      <c r="BE1143" s="5"/>
      <c r="BF1143" s="5"/>
      <c r="BG1143" s="4"/>
      <c r="BH1143" s="6"/>
      <c r="BI1143" s="4"/>
      <c r="BJ1143" s="6"/>
      <c r="BK1143" s="5"/>
      <c r="BL1143" s="5"/>
      <c r="BM1143" s="4"/>
      <c r="BN1143" s="6"/>
      <c r="BO1143" s="4"/>
      <c r="BP1143" s="6"/>
      <c r="BQ1143" s="5"/>
      <c r="BR1143" s="5"/>
      <c r="BS1143" s="4"/>
      <c r="BT1143" s="6"/>
      <c r="BU1143" s="4"/>
      <c r="BV1143" s="6"/>
      <c r="BW1143" s="5"/>
      <c r="BX1143" s="5"/>
      <c r="BY1143" s="4"/>
      <c r="BZ1143" s="6"/>
      <c r="CA1143" s="4"/>
      <c r="CB1143" s="6"/>
      <c r="CC1143" s="5"/>
      <c r="CD1143" s="5"/>
      <c r="CE1143" s="4"/>
      <c r="CF1143" s="6"/>
      <c r="CG1143" s="4"/>
      <c r="CH1143" s="6"/>
      <c r="CI1143" s="5"/>
      <c r="CJ1143" s="5"/>
      <c r="CK1143" s="4"/>
      <c r="CL1143" s="6"/>
      <c r="CM1143" s="4"/>
      <c r="CN1143" s="6"/>
      <c r="CO1143" s="5"/>
      <c r="CP1143" s="5"/>
      <c r="CQ1143" s="4"/>
      <c r="CR1143" s="6"/>
      <c r="CS1143" s="4"/>
      <c r="CT1143" s="6"/>
      <c r="CU1143" s="5"/>
      <c r="CV1143" s="5"/>
      <c r="CW1143" s="4"/>
      <c r="CX1143" s="6"/>
      <c r="CY1143" s="4"/>
      <c r="CZ1143" s="6"/>
      <c r="DA1143" s="5"/>
      <c r="DB1143" s="5"/>
      <c r="DC1143" s="4"/>
      <c r="DD1143" s="6"/>
      <c r="DE1143" s="4"/>
      <c r="DF1143" s="6"/>
      <c r="DG1143" s="5"/>
      <c r="DH1143" s="5"/>
      <c r="DI1143" s="4"/>
      <c r="DJ1143" s="6"/>
      <c r="DK1143" s="4"/>
      <c r="DL1143" s="6"/>
      <c r="DM1143" s="5"/>
      <c r="DN1143" s="5"/>
      <c r="DO1143" s="4"/>
      <c r="DP1143" s="6"/>
      <c r="DQ1143" s="4"/>
      <c r="DR1143" s="6"/>
      <c r="DS1143" s="5"/>
      <c r="DT1143" s="5"/>
      <c r="DU1143" s="4"/>
      <c r="DV1143" s="6"/>
      <c r="DW1143" s="4"/>
      <c r="DX1143" s="6"/>
      <c r="DY1143" s="5"/>
      <c r="DZ1143" s="5"/>
      <c r="EA1143" s="4"/>
      <c r="EB1143" s="6"/>
      <c r="EC1143" s="4"/>
      <c r="ED1143" s="6"/>
      <c r="EE1143" s="5"/>
      <c r="EF1143" s="5"/>
      <c r="EG1143" s="4"/>
      <c r="EH1143" s="6"/>
      <c r="EI1143" s="4"/>
      <c r="EJ1143" s="6"/>
      <c r="EK1143" s="5"/>
      <c r="EL1143" s="5"/>
      <c r="EM1143" s="4"/>
      <c r="EN1143" s="6"/>
      <c r="EO1143" s="4"/>
      <c r="EP1143" s="6"/>
      <c r="EQ1143" s="5"/>
      <c r="ER1143" s="5"/>
      <c r="ES1143" s="4"/>
      <c r="ET1143" s="6"/>
      <c r="EU1143" s="4"/>
      <c r="EV1143" s="6"/>
      <c r="EW1143" s="5"/>
      <c r="EX1143" s="5"/>
      <c r="EY1143" s="4"/>
      <c r="EZ1143" s="6"/>
      <c r="FA1143" s="4"/>
      <c r="FB1143" s="6"/>
      <c r="FC1143" s="5"/>
      <c r="FD1143" s="5"/>
      <c r="FE1143" s="4"/>
      <c r="FF1143" s="6"/>
      <c r="FG1143" s="4"/>
      <c r="FH1143" s="6"/>
      <c r="FI1143" s="5"/>
      <c r="FJ1143" s="5"/>
      <c r="FK1143" s="4"/>
      <c r="FL1143" s="6"/>
      <c r="FM1143" s="4"/>
      <c r="FN1143" s="6"/>
      <c r="FO1143" s="5"/>
      <c r="FP1143" s="5"/>
      <c r="FQ1143" s="4"/>
      <c r="FR1143" s="6"/>
      <c r="FS1143" s="4"/>
      <c r="FT1143" s="6"/>
      <c r="FU1143" s="5"/>
      <c r="FV1143" s="5"/>
      <c r="FW1143" s="4"/>
      <c r="FX1143" s="6"/>
      <c r="FY1143" s="4"/>
      <c r="FZ1143" s="6"/>
      <c r="GA1143" s="5"/>
      <c r="GB1143" s="5"/>
      <c r="GC1143" s="4"/>
      <c r="GD1143" s="6"/>
      <c r="GE1143" s="4"/>
      <c r="GF1143" s="6"/>
      <c r="GG1143" s="5"/>
      <c r="GH1143" s="5"/>
      <c r="GI1143" s="4"/>
      <c r="GJ1143" s="6"/>
      <c r="GK1143" s="4"/>
      <c r="GL1143" s="6"/>
      <c r="GM1143" s="5"/>
      <c r="GN1143" s="5"/>
      <c r="GO1143" s="4"/>
      <c r="GP1143" s="6"/>
      <c r="GQ1143" s="4"/>
      <c r="GR1143" s="6"/>
      <c r="GS1143" s="5"/>
      <c r="GT1143" s="5"/>
      <c r="GU1143" s="4"/>
      <c r="GV1143" s="6"/>
      <c r="GW1143" s="4"/>
      <c r="GX1143" s="6"/>
      <c r="GY1143" s="5"/>
      <c r="GZ1143" s="5"/>
      <c r="HA1143" s="4"/>
      <c r="HB1143" s="6"/>
      <c r="HC1143" s="4"/>
      <c r="HD1143" s="6"/>
      <c r="HE1143" s="5"/>
      <c r="HF1143" s="5"/>
      <c r="HG1143" s="4"/>
      <c r="HH1143" s="6"/>
      <c r="HI1143" s="4"/>
      <c r="HJ1143" s="6"/>
      <c r="HK1143" s="5"/>
      <c r="HL1143" s="5"/>
      <c r="HM1143" s="4"/>
      <c r="HN1143" s="6"/>
      <c r="HO1143" s="4"/>
      <c r="HP1143" s="6"/>
      <c r="HQ1143" s="5"/>
      <c r="HR1143" s="5"/>
      <c r="HS1143" s="4"/>
      <c r="HT1143" s="6"/>
      <c r="HU1143" s="4"/>
      <c r="HV1143" s="6"/>
      <c r="HW1143" s="5"/>
      <c r="HX1143" s="5"/>
      <c r="HY1143" s="4"/>
      <c r="HZ1143" s="6"/>
      <c r="IA1143" s="4"/>
      <c r="IB1143" s="6"/>
      <c r="IC1143" s="5"/>
      <c r="ID1143" s="5"/>
      <c r="IE1143" s="4"/>
      <c r="IF1143" s="6"/>
      <c r="IG1143" s="4"/>
      <c r="IH1143" s="6"/>
      <c r="II1143" s="5"/>
      <c r="IJ1143" s="5"/>
      <c r="IK1143" s="4"/>
      <c r="IL1143" s="6"/>
      <c r="IM1143" s="4"/>
      <c r="IN1143" s="6"/>
      <c r="IO1143" s="5"/>
      <c r="IP1143" s="5"/>
      <c r="IQ1143" s="4"/>
      <c r="IR1143" s="6"/>
      <c r="IS1143" s="4"/>
      <c r="IT1143" s="6"/>
      <c r="IU1143" s="5"/>
      <c r="IV1143" s="5"/>
      <c r="IW1143" s="4"/>
      <c r="IX1143" s="6"/>
      <c r="IY1143" s="4"/>
      <c r="IZ1143" s="6"/>
      <c r="JA1143" s="5"/>
      <c r="JB1143" s="5"/>
      <c r="JC1143" s="4"/>
      <c r="JD1143" s="6"/>
      <c r="JE1143" s="4"/>
      <c r="JF1143" s="6"/>
      <c r="JG1143" s="5"/>
      <c r="JH1143" s="5"/>
      <c r="JI1143" s="4"/>
      <c r="JJ1143" s="6"/>
      <c r="JK1143" s="4"/>
      <c r="JL1143" s="6"/>
      <c r="JM1143" s="5"/>
      <c r="JN1143" s="5"/>
      <c r="JO1143" s="4"/>
      <c r="JP1143" s="6"/>
      <c r="JQ1143" s="4"/>
      <c r="JR1143" s="6"/>
      <c r="JS1143" s="5"/>
      <c r="JT1143" s="5"/>
      <c r="JU1143" s="4"/>
      <c r="JV1143" s="6"/>
      <c r="JW1143" s="4"/>
      <c r="JX1143" s="6"/>
      <c r="JY1143" s="5"/>
      <c r="JZ1143" s="5"/>
      <c r="KA1143" s="4"/>
      <c r="KB1143" s="6"/>
      <c r="KC1143" s="4"/>
      <c r="KD1143" s="6"/>
      <c r="KE1143" s="5"/>
      <c r="KF1143" s="5"/>
      <c r="KG1143" s="4"/>
      <c r="KH1143" s="6"/>
      <c r="KI1143" s="4"/>
      <c r="KJ1143" s="6"/>
      <c r="KK1143" s="5"/>
      <c r="KL1143" s="5"/>
    </row>
    <row r="1144">
      <c r="A1144" s="3" t="s">
        <v>85</v>
      </c>
      <c r="B1144" s="3" t="s">
        <v>1257</v>
      </c>
      <c r="C1144" s="3" t="s">
        <v>87</v>
      </c>
      <c r="D1144" s="3" t="s">
        <v>712</v>
      </c>
      <c r="E1144" s="3" t="s">
        <v>1260</v>
      </c>
      <c r="F1144" s="3" t="s">
        <v>104</v>
      </c>
      <c r="G1144" s="3" t="s">
        <v>104</v>
      </c>
      <c r="H1144" s="3" t="s">
        <v>104</v>
      </c>
      <c r="I1144" s="4"/>
      <c r="J1144" s="4">
        <f>=ROUNDDOWN({0},0)</f>
      </c>
      <c r="K1144" s="4"/>
      <c r="L1144" s="5"/>
      <c r="M1144" s="4"/>
      <c r="N1144" s="4">
        <f>=ROUNDDOWN({0},0)</f>
      </c>
      <c r="O1144" s="4"/>
      <c r="P1144" s="5"/>
      <c r="Q1144" s="4"/>
      <c r="R1144" s="6"/>
      <c r="S1144" s="4"/>
      <c r="T1144" s="6"/>
      <c r="U1144" s="5"/>
      <c r="V1144" s="5"/>
      <c r="W1144" s="4"/>
      <c r="X1144" s="6"/>
      <c r="Y1144" s="4"/>
      <c r="Z1144" s="6"/>
      <c r="AA1144" s="5"/>
      <c r="AB1144" s="5"/>
      <c r="AC1144" s="4"/>
      <c r="AD1144" s="6"/>
      <c r="AE1144" s="4"/>
      <c r="AF1144" s="6"/>
      <c r="AG1144" s="5"/>
      <c r="AH1144" s="5"/>
      <c r="AI1144" s="4"/>
      <c r="AJ1144" s="6"/>
      <c r="AK1144" s="4"/>
      <c r="AL1144" s="6"/>
      <c r="AM1144" s="5"/>
      <c r="AN1144" s="5"/>
      <c r="AO1144" s="4"/>
      <c r="AP1144" s="6"/>
      <c r="AQ1144" s="4"/>
      <c r="AR1144" s="6"/>
      <c r="AS1144" s="5"/>
      <c r="AT1144" s="5"/>
      <c r="AU1144" s="4"/>
      <c r="AV1144" s="6"/>
      <c r="AW1144" s="4"/>
      <c r="AX1144" s="6"/>
      <c r="AY1144" s="5"/>
      <c r="AZ1144" s="5"/>
      <c r="BA1144" s="4"/>
      <c r="BB1144" s="6"/>
      <c r="BC1144" s="4"/>
      <c r="BD1144" s="6"/>
      <c r="BE1144" s="5"/>
      <c r="BF1144" s="5"/>
      <c r="BG1144" s="4"/>
      <c r="BH1144" s="6"/>
      <c r="BI1144" s="4"/>
      <c r="BJ1144" s="6"/>
      <c r="BK1144" s="5"/>
      <c r="BL1144" s="5"/>
      <c r="BM1144" s="4"/>
      <c r="BN1144" s="6"/>
      <c r="BO1144" s="4"/>
      <c r="BP1144" s="6"/>
      <c r="BQ1144" s="5"/>
      <c r="BR1144" s="5"/>
      <c r="BS1144" s="4"/>
      <c r="BT1144" s="6"/>
      <c r="BU1144" s="4"/>
      <c r="BV1144" s="6"/>
      <c r="BW1144" s="5"/>
      <c r="BX1144" s="5"/>
      <c r="BY1144" s="4"/>
      <c r="BZ1144" s="6"/>
      <c r="CA1144" s="4"/>
      <c r="CB1144" s="6"/>
      <c r="CC1144" s="5"/>
      <c r="CD1144" s="5"/>
      <c r="CE1144" s="4"/>
      <c r="CF1144" s="6"/>
      <c r="CG1144" s="4"/>
      <c r="CH1144" s="6"/>
      <c r="CI1144" s="5"/>
      <c r="CJ1144" s="5"/>
      <c r="CK1144" s="4"/>
      <c r="CL1144" s="6"/>
      <c r="CM1144" s="4"/>
      <c r="CN1144" s="6"/>
      <c r="CO1144" s="5"/>
      <c r="CP1144" s="5"/>
      <c r="CQ1144" s="4"/>
      <c r="CR1144" s="6"/>
      <c r="CS1144" s="4"/>
      <c r="CT1144" s="6"/>
      <c r="CU1144" s="5"/>
      <c r="CV1144" s="5"/>
      <c r="CW1144" s="4"/>
      <c r="CX1144" s="6"/>
      <c r="CY1144" s="4"/>
      <c r="CZ1144" s="6"/>
      <c r="DA1144" s="5"/>
      <c r="DB1144" s="5"/>
      <c r="DC1144" s="4"/>
      <c r="DD1144" s="6"/>
      <c r="DE1144" s="4"/>
      <c r="DF1144" s="6"/>
      <c r="DG1144" s="5"/>
      <c r="DH1144" s="5"/>
      <c r="DI1144" s="4"/>
      <c r="DJ1144" s="6"/>
      <c r="DK1144" s="4"/>
      <c r="DL1144" s="6"/>
      <c r="DM1144" s="5"/>
      <c r="DN1144" s="5"/>
      <c r="DO1144" s="4"/>
      <c r="DP1144" s="6"/>
      <c r="DQ1144" s="4"/>
      <c r="DR1144" s="6"/>
      <c r="DS1144" s="5"/>
      <c r="DT1144" s="5"/>
      <c r="DU1144" s="4"/>
      <c r="DV1144" s="6"/>
      <c r="DW1144" s="4"/>
      <c r="DX1144" s="6"/>
      <c r="DY1144" s="5"/>
      <c r="DZ1144" s="5"/>
      <c r="EA1144" s="4"/>
      <c r="EB1144" s="6"/>
      <c r="EC1144" s="4"/>
      <c r="ED1144" s="6"/>
      <c r="EE1144" s="5"/>
      <c r="EF1144" s="5"/>
      <c r="EG1144" s="4"/>
      <c r="EH1144" s="6"/>
      <c r="EI1144" s="4"/>
      <c r="EJ1144" s="6"/>
      <c r="EK1144" s="5"/>
      <c r="EL1144" s="5"/>
      <c r="EM1144" s="4"/>
      <c r="EN1144" s="6"/>
      <c r="EO1144" s="4"/>
      <c r="EP1144" s="6"/>
      <c r="EQ1144" s="5"/>
      <c r="ER1144" s="5"/>
      <c r="ES1144" s="4"/>
      <c r="ET1144" s="6"/>
      <c r="EU1144" s="4"/>
      <c r="EV1144" s="6"/>
      <c r="EW1144" s="5"/>
      <c r="EX1144" s="5"/>
      <c r="EY1144" s="4"/>
      <c r="EZ1144" s="6"/>
      <c r="FA1144" s="4"/>
      <c r="FB1144" s="6"/>
      <c r="FC1144" s="5"/>
      <c r="FD1144" s="5"/>
      <c r="FE1144" s="4"/>
      <c r="FF1144" s="6"/>
      <c r="FG1144" s="4"/>
      <c r="FH1144" s="6"/>
      <c r="FI1144" s="5"/>
      <c r="FJ1144" s="5"/>
      <c r="FK1144" s="4"/>
      <c r="FL1144" s="6"/>
      <c r="FM1144" s="4"/>
      <c r="FN1144" s="6"/>
      <c r="FO1144" s="5"/>
      <c r="FP1144" s="5"/>
      <c r="FQ1144" s="4"/>
      <c r="FR1144" s="6"/>
      <c r="FS1144" s="4"/>
      <c r="FT1144" s="6"/>
      <c r="FU1144" s="5"/>
      <c r="FV1144" s="5"/>
      <c r="FW1144" s="4"/>
      <c r="FX1144" s="6"/>
      <c r="FY1144" s="4"/>
      <c r="FZ1144" s="6"/>
      <c r="GA1144" s="5"/>
      <c r="GB1144" s="5"/>
      <c r="GC1144" s="4"/>
      <c r="GD1144" s="6"/>
      <c r="GE1144" s="4"/>
      <c r="GF1144" s="6"/>
      <c r="GG1144" s="5"/>
      <c r="GH1144" s="5"/>
      <c r="GI1144" s="4"/>
      <c r="GJ1144" s="6"/>
      <c r="GK1144" s="4"/>
      <c r="GL1144" s="6"/>
      <c r="GM1144" s="5"/>
      <c r="GN1144" s="5"/>
      <c r="GO1144" s="4"/>
      <c r="GP1144" s="6"/>
      <c r="GQ1144" s="4"/>
      <c r="GR1144" s="6"/>
      <c r="GS1144" s="5"/>
      <c r="GT1144" s="5"/>
      <c r="GU1144" s="4"/>
      <c r="GV1144" s="6"/>
      <c r="GW1144" s="4"/>
      <c r="GX1144" s="6"/>
      <c r="GY1144" s="5"/>
      <c r="GZ1144" s="5"/>
      <c r="HA1144" s="4"/>
      <c r="HB1144" s="6"/>
      <c r="HC1144" s="4"/>
      <c r="HD1144" s="6"/>
      <c r="HE1144" s="5"/>
      <c r="HF1144" s="5"/>
      <c r="HG1144" s="4"/>
      <c r="HH1144" s="6"/>
      <c r="HI1144" s="4"/>
      <c r="HJ1144" s="6"/>
      <c r="HK1144" s="5"/>
      <c r="HL1144" s="5"/>
      <c r="HM1144" s="4"/>
      <c r="HN1144" s="6"/>
      <c r="HO1144" s="4"/>
      <c r="HP1144" s="6"/>
      <c r="HQ1144" s="5"/>
      <c r="HR1144" s="5"/>
      <c r="HS1144" s="4"/>
      <c r="HT1144" s="6"/>
      <c r="HU1144" s="4"/>
      <c r="HV1144" s="6"/>
      <c r="HW1144" s="5"/>
      <c r="HX1144" s="5"/>
      <c r="HY1144" s="4"/>
      <c r="HZ1144" s="6"/>
      <c r="IA1144" s="4"/>
      <c r="IB1144" s="6"/>
      <c r="IC1144" s="5"/>
      <c r="ID1144" s="5"/>
      <c r="IE1144" s="4"/>
      <c r="IF1144" s="6"/>
      <c r="IG1144" s="4"/>
      <c r="IH1144" s="6"/>
      <c r="II1144" s="5"/>
      <c r="IJ1144" s="5"/>
      <c r="IK1144" s="4"/>
      <c r="IL1144" s="6"/>
      <c r="IM1144" s="4"/>
      <c r="IN1144" s="6"/>
      <c r="IO1144" s="5"/>
      <c r="IP1144" s="5"/>
      <c r="IQ1144" s="4"/>
      <c r="IR1144" s="6"/>
      <c r="IS1144" s="4"/>
      <c r="IT1144" s="6"/>
      <c r="IU1144" s="5"/>
      <c r="IV1144" s="5"/>
      <c r="IW1144" s="4"/>
      <c r="IX1144" s="6"/>
      <c r="IY1144" s="4"/>
      <c r="IZ1144" s="6"/>
      <c r="JA1144" s="5"/>
      <c r="JB1144" s="5"/>
      <c r="JC1144" s="4"/>
      <c r="JD1144" s="6"/>
      <c r="JE1144" s="4"/>
      <c r="JF1144" s="6"/>
      <c r="JG1144" s="5"/>
      <c r="JH1144" s="5"/>
      <c r="JI1144" s="4"/>
      <c r="JJ1144" s="6"/>
      <c r="JK1144" s="4"/>
      <c r="JL1144" s="6"/>
      <c r="JM1144" s="5"/>
      <c r="JN1144" s="5"/>
      <c r="JO1144" s="4"/>
      <c r="JP1144" s="6"/>
      <c r="JQ1144" s="4"/>
      <c r="JR1144" s="6"/>
      <c r="JS1144" s="5"/>
      <c r="JT1144" s="5"/>
      <c r="JU1144" s="4"/>
      <c r="JV1144" s="6"/>
      <c r="JW1144" s="4"/>
      <c r="JX1144" s="6"/>
      <c r="JY1144" s="5"/>
      <c r="JZ1144" s="5"/>
      <c r="KA1144" s="4"/>
      <c r="KB1144" s="6"/>
      <c r="KC1144" s="4"/>
      <c r="KD1144" s="6"/>
      <c r="KE1144" s="5"/>
      <c r="KF1144" s="5"/>
      <c r="KG1144" s="4"/>
      <c r="KH1144" s="6"/>
      <c r="KI1144" s="4"/>
      <c r="KJ1144" s="6"/>
      <c r="KK1144" s="5"/>
      <c r="KL1144" s="5"/>
    </row>
    <row r="1145">
      <c r="A1145" s="3" t="s">
        <v>85</v>
      </c>
      <c r="B1145" s="3" t="s">
        <v>1261</v>
      </c>
      <c r="C1145" s="3" t="s">
        <v>87</v>
      </c>
      <c r="D1145" s="3" t="s">
        <v>88</v>
      </c>
      <c r="E1145" s="3" t="s">
        <v>1262</v>
      </c>
      <c r="F1145" s="3" t="s">
        <v>104</v>
      </c>
      <c r="G1145" s="3" t="s">
        <v>104</v>
      </c>
      <c r="H1145" s="3" t="s">
        <v>104</v>
      </c>
      <c r="I1145" s="4"/>
      <c r="J1145" s="4">
        <f>=ROUNDDOWN({0},0)</f>
      </c>
      <c r="K1145" s="4"/>
      <c r="L1145" s="5"/>
      <c r="M1145" s="4"/>
      <c r="N1145" s="4">
        <f>=ROUNDDOWN({0},0)</f>
      </c>
      <c r="O1145" s="4"/>
      <c r="P1145" s="5"/>
      <c r="Q1145" s="4"/>
      <c r="R1145" s="6"/>
      <c r="S1145" s="4"/>
      <c r="T1145" s="6"/>
      <c r="U1145" s="5"/>
      <c r="V1145" s="5"/>
      <c r="W1145" s="4"/>
      <c r="X1145" s="6"/>
      <c r="Y1145" s="4"/>
      <c r="Z1145" s="6"/>
      <c r="AA1145" s="5"/>
      <c r="AB1145" s="5"/>
      <c r="AC1145" s="4"/>
      <c r="AD1145" s="6"/>
      <c r="AE1145" s="4"/>
      <c r="AF1145" s="6"/>
      <c r="AG1145" s="5"/>
      <c r="AH1145" s="5"/>
      <c r="AI1145" s="4"/>
      <c r="AJ1145" s="6"/>
      <c r="AK1145" s="4"/>
      <c r="AL1145" s="6"/>
      <c r="AM1145" s="5"/>
      <c r="AN1145" s="5"/>
      <c r="AO1145" s="4"/>
      <c r="AP1145" s="6"/>
      <c r="AQ1145" s="4"/>
      <c r="AR1145" s="6"/>
      <c r="AS1145" s="5"/>
      <c r="AT1145" s="5"/>
      <c r="AU1145" s="4"/>
      <c r="AV1145" s="6"/>
      <c r="AW1145" s="4"/>
      <c r="AX1145" s="6"/>
      <c r="AY1145" s="5"/>
      <c r="AZ1145" s="5"/>
      <c r="BA1145" s="4"/>
      <c r="BB1145" s="6"/>
      <c r="BC1145" s="4"/>
      <c r="BD1145" s="6"/>
      <c r="BE1145" s="5"/>
      <c r="BF1145" s="5"/>
      <c r="BG1145" s="4"/>
      <c r="BH1145" s="6"/>
      <c r="BI1145" s="4"/>
      <c r="BJ1145" s="6"/>
      <c r="BK1145" s="5"/>
      <c r="BL1145" s="5"/>
      <c r="BM1145" s="4"/>
      <c r="BN1145" s="6"/>
      <c r="BO1145" s="4"/>
      <c r="BP1145" s="6"/>
      <c r="BQ1145" s="5"/>
      <c r="BR1145" s="5"/>
      <c r="BS1145" s="4"/>
      <c r="BT1145" s="6"/>
      <c r="BU1145" s="4"/>
      <c r="BV1145" s="6"/>
      <c r="BW1145" s="5"/>
      <c r="BX1145" s="5"/>
      <c r="BY1145" s="4"/>
      <c r="BZ1145" s="6"/>
      <c r="CA1145" s="4"/>
      <c r="CB1145" s="6"/>
      <c r="CC1145" s="5"/>
      <c r="CD1145" s="5"/>
      <c r="CE1145" s="4"/>
      <c r="CF1145" s="6"/>
      <c r="CG1145" s="4"/>
      <c r="CH1145" s="6"/>
      <c r="CI1145" s="5"/>
      <c r="CJ1145" s="5"/>
      <c r="CK1145" s="4"/>
      <c r="CL1145" s="6"/>
      <c r="CM1145" s="4"/>
      <c r="CN1145" s="6"/>
      <c r="CO1145" s="5"/>
      <c r="CP1145" s="5"/>
      <c r="CQ1145" s="4"/>
      <c r="CR1145" s="6"/>
      <c r="CS1145" s="4"/>
      <c r="CT1145" s="6"/>
      <c r="CU1145" s="5"/>
      <c r="CV1145" s="5"/>
      <c r="CW1145" s="4"/>
      <c r="CX1145" s="6"/>
      <c r="CY1145" s="4"/>
      <c r="CZ1145" s="6"/>
      <c r="DA1145" s="5"/>
      <c r="DB1145" s="5"/>
      <c r="DC1145" s="4"/>
      <c r="DD1145" s="6"/>
      <c r="DE1145" s="4"/>
      <c r="DF1145" s="6"/>
      <c r="DG1145" s="5"/>
      <c r="DH1145" s="5"/>
      <c r="DI1145" s="4"/>
      <c r="DJ1145" s="6"/>
      <c r="DK1145" s="4"/>
      <c r="DL1145" s="6"/>
      <c r="DM1145" s="5"/>
      <c r="DN1145" s="5"/>
      <c r="DO1145" s="4"/>
      <c r="DP1145" s="6"/>
      <c r="DQ1145" s="4"/>
      <c r="DR1145" s="6"/>
      <c r="DS1145" s="5"/>
      <c r="DT1145" s="5"/>
      <c r="DU1145" s="4"/>
      <c r="DV1145" s="6"/>
      <c r="DW1145" s="4"/>
      <c r="DX1145" s="6"/>
      <c r="DY1145" s="5"/>
      <c r="DZ1145" s="5"/>
      <c r="EA1145" s="4"/>
      <c r="EB1145" s="6"/>
      <c r="EC1145" s="4"/>
      <c r="ED1145" s="6"/>
      <c r="EE1145" s="5"/>
      <c r="EF1145" s="5"/>
      <c r="EG1145" s="4"/>
      <c r="EH1145" s="6"/>
      <c r="EI1145" s="4"/>
      <c r="EJ1145" s="6"/>
      <c r="EK1145" s="5"/>
      <c r="EL1145" s="5"/>
      <c r="EM1145" s="4"/>
      <c r="EN1145" s="6"/>
      <c r="EO1145" s="4"/>
      <c r="EP1145" s="6"/>
      <c r="EQ1145" s="5"/>
      <c r="ER1145" s="5"/>
      <c r="ES1145" s="4"/>
      <c r="ET1145" s="6"/>
      <c r="EU1145" s="4"/>
      <c r="EV1145" s="6"/>
      <c r="EW1145" s="5"/>
      <c r="EX1145" s="5"/>
      <c r="EY1145" s="4"/>
      <c r="EZ1145" s="6"/>
      <c r="FA1145" s="4"/>
      <c r="FB1145" s="6"/>
      <c r="FC1145" s="5"/>
      <c r="FD1145" s="5"/>
      <c r="FE1145" s="4"/>
      <c r="FF1145" s="6"/>
      <c r="FG1145" s="4"/>
      <c r="FH1145" s="6"/>
      <c r="FI1145" s="5"/>
      <c r="FJ1145" s="5"/>
      <c r="FK1145" s="4"/>
      <c r="FL1145" s="6"/>
      <c r="FM1145" s="4"/>
      <c r="FN1145" s="6"/>
      <c r="FO1145" s="5"/>
      <c r="FP1145" s="5"/>
      <c r="FQ1145" s="4"/>
      <c r="FR1145" s="6"/>
      <c r="FS1145" s="4"/>
      <c r="FT1145" s="6"/>
      <c r="FU1145" s="5"/>
      <c r="FV1145" s="5"/>
      <c r="FW1145" s="4"/>
      <c r="FX1145" s="6"/>
      <c r="FY1145" s="4"/>
      <c r="FZ1145" s="6"/>
      <c r="GA1145" s="5"/>
      <c r="GB1145" s="5"/>
      <c r="GC1145" s="4"/>
      <c r="GD1145" s="6"/>
      <c r="GE1145" s="4"/>
      <c r="GF1145" s="6"/>
      <c r="GG1145" s="5"/>
      <c r="GH1145" s="5"/>
      <c r="GI1145" s="4"/>
      <c r="GJ1145" s="6"/>
      <c r="GK1145" s="4"/>
      <c r="GL1145" s="6"/>
      <c r="GM1145" s="5"/>
      <c r="GN1145" s="5"/>
      <c r="GO1145" s="4"/>
      <c r="GP1145" s="6"/>
      <c r="GQ1145" s="4"/>
      <c r="GR1145" s="6"/>
      <c r="GS1145" s="5"/>
      <c r="GT1145" s="5"/>
      <c r="GU1145" s="4"/>
      <c r="GV1145" s="6"/>
      <c r="GW1145" s="4"/>
      <c r="GX1145" s="6"/>
      <c r="GY1145" s="5"/>
      <c r="GZ1145" s="5"/>
      <c r="HA1145" s="4"/>
      <c r="HB1145" s="6"/>
      <c r="HC1145" s="4"/>
      <c r="HD1145" s="6"/>
      <c r="HE1145" s="5"/>
      <c r="HF1145" s="5"/>
      <c r="HG1145" s="4"/>
      <c r="HH1145" s="6"/>
      <c r="HI1145" s="4"/>
      <c r="HJ1145" s="6"/>
      <c r="HK1145" s="5"/>
      <c r="HL1145" s="5"/>
      <c r="HM1145" s="4"/>
      <c r="HN1145" s="6"/>
      <c r="HO1145" s="4"/>
      <c r="HP1145" s="6"/>
      <c r="HQ1145" s="5"/>
      <c r="HR1145" s="5"/>
      <c r="HS1145" s="4"/>
      <c r="HT1145" s="6"/>
      <c r="HU1145" s="4"/>
      <c r="HV1145" s="6"/>
      <c r="HW1145" s="5"/>
      <c r="HX1145" s="5"/>
      <c r="HY1145" s="4"/>
      <c r="HZ1145" s="6"/>
      <c r="IA1145" s="4"/>
      <c r="IB1145" s="6"/>
      <c r="IC1145" s="5"/>
      <c r="ID1145" s="5"/>
      <c r="IE1145" s="4"/>
      <c r="IF1145" s="6"/>
      <c r="IG1145" s="4"/>
      <c r="IH1145" s="6"/>
      <c r="II1145" s="5"/>
      <c r="IJ1145" s="5"/>
      <c r="IK1145" s="4"/>
      <c r="IL1145" s="6"/>
      <c r="IM1145" s="4"/>
      <c r="IN1145" s="6"/>
      <c r="IO1145" s="5"/>
      <c r="IP1145" s="5"/>
      <c r="IQ1145" s="4"/>
      <c r="IR1145" s="6"/>
      <c r="IS1145" s="4"/>
      <c r="IT1145" s="6"/>
      <c r="IU1145" s="5"/>
      <c r="IV1145" s="5"/>
      <c r="IW1145" s="4"/>
      <c r="IX1145" s="6"/>
      <c r="IY1145" s="4"/>
      <c r="IZ1145" s="6"/>
      <c r="JA1145" s="5"/>
      <c r="JB1145" s="5"/>
      <c r="JC1145" s="4"/>
      <c r="JD1145" s="6"/>
      <c r="JE1145" s="4"/>
      <c r="JF1145" s="6"/>
      <c r="JG1145" s="5"/>
      <c r="JH1145" s="5"/>
      <c r="JI1145" s="4"/>
      <c r="JJ1145" s="6"/>
      <c r="JK1145" s="4"/>
      <c r="JL1145" s="6"/>
      <c r="JM1145" s="5"/>
      <c r="JN1145" s="5"/>
      <c r="JO1145" s="4"/>
      <c r="JP1145" s="6"/>
      <c r="JQ1145" s="4"/>
      <c r="JR1145" s="6"/>
      <c r="JS1145" s="5"/>
      <c r="JT1145" s="5"/>
      <c r="JU1145" s="4"/>
      <c r="JV1145" s="6"/>
      <c r="JW1145" s="4"/>
      <c r="JX1145" s="6"/>
      <c r="JY1145" s="5"/>
      <c r="JZ1145" s="5"/>
      <c r="KA1145" s="4"/>
      <c r="KB1145" s="6"/>
      <c r="KC1145" s="4"/>
      <c r="KD1145" s="6"/>
      <c r="KE1145" s="5"/>
      <c r="KF1145" s="5"/>
      <c r="KG1145" s="4"/>
      <c r="KH1145" s="6"/>
      <c r="KI1145" s="4"/>
      <c r="KJ1145" s="6"/>
      <c r="KK1145" s="5"/>
      <c r="KL1145" s="5"/>
    </row>
    <row r="1146">
      <c r="A1146" s="3" t="s">
        <v>85</v>
      </c>
      <c r="B1146" s="3" t="s">
        <v>1263</v>
      </c>
      <c r="C1146" s="3" t="s">
        <v>550</v>
      </c>
      <c r="D1146" s="3" t="s">
        <v>712</v>
      </c>
      <c r="E1146" s="3" t="s">
        <v>637</v>
      </c>
      <c r="F1146" s="3" t="s">
        <v>104</v>
      </c>
      <c r="G1146" s="3" t="s">
        <v>104</v>
      </c>
      <c r="H1146" s="3" t="s">
        <v>104</v>
      </c>
      <c r="I1146" s="4"/>
      <c r="J1146" s="4">
        <f>=ROUNDDOWN({0},0)</f>
      </c>
      <c r="K1146" s="4"/>
      <c r="L1146" s="5"/>
      <c r="M1146" s="4"/>
      <c r="N1146" s="4">
        <f>=ROUNDDOWN({0},0)</f>
      </c>
      <c r="O1146" s="4"/>
      <c r="P1146" s="5"/>
      <c r="Q1146" s="4"/>
      <c r="R1146" s="6"/>
      <c r="S1146" s="4"/>
      <c r="T1146" s="6"/>
      <c r="U1146" s="5"/>
      <c r="V1146" s="5"/>
      <c r="W1146" s="4"/>
      <c r="X1146" s="6"/>
      <c r="Y1146" s="4"/>
      <c r="Z1146" s="6"/>
      <c r="AA1146" s="5"/>
      <c r="AB1146" s="5"/>
      <c r="AC1146" s="4"/>
      <c r="AD1146" s="6"/>
      <c r="AE1146" s="4"/>
      <c r="AF1146" s="6"/>
      <c r="AG1146" s="5"/>
      <c r="AH1146" s="5"/>
      <c r="AI1146" s="4"/>
      <c r="AJ1146" s="6"/>
      <c r="AK1146" s="4"/>
      <c r="AL1146" s="6"/>
      <c r="AM1146" s="5"/>
      <c r="AN1146" s="5"/>
      <c r="AO1146" s="4"/>
      <c r="AP1146" s="6"/>
      <c r="AQ1146" s="4"/>
      <c r="AR1146" s="6"/>
      <c r="AS1146" s="5"/>
      <c r="AT1146" s="5"/>
      <c r="AU1146" s="4"/>
      <c r="AV1146" s="6"/>
      <c r="AW1146" s="4"/>
      <c r="AX1146" s="6"/>
      <c r="AY1146" s="5"/>
      <c r="AZ1146" s="5"/>
      <c r="BA1146" s="4"/>
      <c r="BB1146" s="6"/>
      <c r="BC1146" s="4"/>
      <c r="BD1146" s="6"/>
      <c r="BE1146" s="5"/>
      <c r="BF1146" s="5"/>
      <c r="BG1146" s="4"/>
      <c r="BH1146" s="6"/>
      <c r="BI1146" s="4"/>
      <c r="BJ1146" s="6"/>
      <c r="BK1146" s="5"/>
      <c r="BL1146" s="5"/>
      <c r="BM1146" s="4"/>
      <c r="BN1146" s="6"/>
      <c r="BO1146" s="4"/>
      <c r="BP1146" s="6"/>
      <c r="BQ1146" s="5"/>
      <c r="BR1146" s="5"/>
      <c r="BS1146" s="4"/>
      <c r="BT1146" s="6"/>
      <c r="BU1146" s="4"/>
      <c r="BV1146" s="6"/>
      <c r="BW1146" s="5"/>
      <c r="BX1146" s="5"/>
      <c r="BY1146" s="4"/>
      <c r="BZ1146" s="6"/>
      <c r="CA1146" s="4"/>
      <c r="CB1146" s="6"/>
      <c r="CC1146" s="5"/>
      <c r="CD1146" s="5"/>
      <c r="CE1146" s="4"/>
      <c r="CF1146" s="6"/>
      <c r="CG1146" s="4"/>
      <c r="CH1146" s="6"/>
      <c r="CI1146" s="5"/>
      <c r="CJ1146" s="5"/>
      <c r="CK1146" s="4"/>
      <c r="CL1146" s="6"/>
      <c r="CM1146" s="4"/>
      <c r="CN1146" s="6"/>
      <c r="CO1146" s="5"/>
      <c r="CP1146" s="5"/>
      <c r="CQ1146" s="4"/>
      <c r="CR1146" s="6"/>
      <c r="CS1146" s="4"/>
      <c r="CT1146" s="6"/>
      <c r="CU1146" s="5"/>
      <c r="CV1146" s="5"/>
      <c r="CW1146" s="4"/>
      <c r="CX1146" s="6"/>
      <c r="CY1146" s="4"/>
      <c r="CZ1146" s="6"/>
      <c r="DA1146" s="5"/>
      <c r="DB1146" s="5"/>
      <c r="DC1146" s="4"/>
      <c r="DD1146" s="6"/>
      <c r="DE1146" s="4"/>
      <c r="DF1146" s="6"/>
      <c r="DG1146" s="5"/>
      <c r="DH1146" s="5"/>
      <c r="DI1146" s="4"/>
      <c r="DJ1146" s="6"/>
      <c r="DK1146" s="4"/>
      <c r="DL1146" s="6"/>
      <c r="DM1146" s="5"/>
      <c r="DN1146" s="5"/>
      <c r="DO1146" s="4"/>
      <c r="DP1146" s="6"/>
      <c r="DQ1146" s="4"/>
      <c r="DR1146" s="6"/>
      <c r="DS1146" s="5"/>
      <c r="DT1146" s="5"/>
      <c r="DU1146" s="4"/>
      <c r="DV1146" s="6"/>
      <c r="DW1146" s="4"/>
      <c r="DX1146" s="6"/>
      <c r="DY1146" s="5"/>
      <c r="DZ1146" s="5"/>
      <c r="EA1146" s="4"/>
      <c r="EB1146" s="6"/>
      <c r="EC1146" s="4"/>
      <c r="ED1146" s="6"/>
      <c r="EE1146" s="5"/>
      <c r="EF1146" s="5"/>
      <c r="EG1146" s="4"/>
      <c r="EH1146" s="6"/>
      <c r="EI1146" s="4"/>
      <c r="EJ1146" s="6"/>
      <c r="EK1146" s="5"/>
      <c r="EL1146" s="5"/>
      <c r="EM1146" s="4"/>
      <c r="EN1146" s="6"/>
      <c r="EO1146" s="4"/>
      <c r="EP1146" s="6"/>
      <c r="EQ1146" s="5"/>
      <c r="ER1146" s="5"/>
      <c r="ES1146" s="4"/>
      <c r="ET1146" s="6"/>
      <c r="EU1146" s="4"/>
      <c r="EV1146" s="6"/>
      <c r="EW1146" s="5"/>
      <c r="EX1146" s="5"/>
      <c r="EY1146" s="4"/>
      <c r="EZ1146" s="6"/>
      <c r="FA1146" s="4"/>
      <c r="FB1146" s="6"/>
      <c r="FC1146" s="5"/>
      <c r="FD1146" s="5"/>
      <c r="FE1146" s="4"/>
      <c r="FF1146" s="6"/>
      <c r="FG1146" s="4"/>
      <c r="FH1146" s="6"/>
      <c r="FI1146" s="5"/>
      <c r="FJ1146" s="5"/>
      <c r="FK1146" s="4"/>
      <c r="FL1146" s="6"/>
      <c r="FM1146" s="4"/>
      <c r="FN1146" s="6"/>
      <c r="FO1146" s="5"/>
      <c r="FP1146" s="5"/>
      <c r="FQ1146" s="4"/>
      <c r="FR1146" s="6"/>
      <c r="FS1146" s="4"/>
      <c r="FT1146" s="6"/>
      <c r="FU1146" s="5"/>
      <c r="FV1146" s="5"/>
      <c r="FW1146" s="4"/>
      <c r="FX1146" s="6"/>
      <c r="FY1146" s="4"/>
      <c r="FZ1146" s="6"/>
      <c r="GA1146" s="5"/>
      <c r="GB1146" s="5"/>
      <c r="GC1146" s="4"/>
      <c r="GD1146" s="6"/>
      <c r="GE1146" s="4"/>
      <c r="GF1146" s="6"/>
      <c r="GG1146" s="5"/>
      <c r="GH1146" s="5"/>
      <c r="GI1146" s="4"/>
      <c r="GJ1146" s="6"/>
      <c r="GK1146" s="4"/>
      <c r="GL1146" s="6"/>
      <c r="GM1146" s="5"/>
      <c r="GN1146" s="5"/>
      <c r="GO1146" s="4"/>
      <c r="GP1146" s="6"/>
      <c r="GQ1146" s="4"/>
      <c r="GR1146" s="6"/>
      <c r="GS1146" s="5"/>
      <c r="GT1146" s="5"/>
      <c r="GU1146" s="4"/>
      <c r="GV1146" s="6"/>
      <c r="GW1146" s="4"/>
      <c r="GX1146" s="6"/>
      <c r="GY1146" s="5"/>
      <c r="GZ1146" s="5"/>
      <c r="HA1146" s="4"/>
      <c r="HB1146" s="6"/>
      <c r="HC1146" s="4"/>
      <c r="HD1146" s="6"/>
      <c r="HE1146" s="5"/>
      <c r="HF1146" s="5"/>
      <c r="HG1146" s="4"/>
      <c r="HH1146" s="6"/>
      <c r="HI1146" s="4"/>
      <c r="HJ1146" s="6"/>
      <c r="HK1146" s="5"/>
      <c r="HL1146" s="5"/>
      <c r="HM1146" s="4"/>
      <c r="HN1146" s="6"/>
      <c r="HO1146" s="4"/>
      <c r="HP1146" s="6"/>
      <c r="HQ1146" s="5"/>
      <c r="HR1146" s="5"/>
      <c r="HS1146" s="4"/>
      <c r="HT1146" s="6"/>
      <c r="HU1146" s="4"/>
      <c r="HV1146" s="6"/>
      <c r="HW1146" s="5"/>
      <c r="HX1146" s="5"/>
      <c r="HY1146" s="4"/>
      <c r="HZ1146" s="6"/>
      <c r="IA1146" s="4"/>
      <c r="IB1146" s="6"/>
      <c r="IC1146" s="5"/>
      <c r="ID1146" s="5"/>
      <c r="IE1146" s="4"/>
      <c r="IF1146" s="6"/>
      <c r="IG1146" s="4"/>
      <c r="IH1146" s="6"/>
      <c r="II1146" s="5"/>
      <c r="IJ1146" s="5"/>
      <c r="IK1146" s="4"/>
      <c r="IL1146" s="6"/>
      <c r="IM1146" s="4"/>
      <c r="IN1146" s="6"/>
      <c r="IO1146" s="5"/>
      <c r="IP1146" s="5"/>
      <c r="IQ1146" s="4"/>
      <c r="IR1146" s="6"/>
      <c r="IS1146" s="4"/>
      <c r="IT1146" s="6"/>
      <c r="IU1146" s="5"/>
      <c r="IV1146" s="5"/>
      <c r="IW1146" s="4"/>
      <c r="IX1146" s="6"/>
      <c r="IY1146" s="4"/>
      <c r="IZ1146" s="6"/>
      <c r="JA1146" s="5"/>
      <c r="JB1146" s="5"/>
      <c r="JC1146" s="4"/>
      <c r="JD1146" s="6"/>
      <c r="JE1146" s="4"/>
      <c r="JF1146" s="6"/>
      <c r="JG1146" s="5"/>
      <c r="JH1146" s="5"/>
      <c r="JI1146" s="4"/>
      <c r="JJ1146" s="6"/>
      <c r="JK1146" s="4"/>
      <c r="JL1146" s="6"/>
      <c r="JM1146" s="5"/>
      <c r="JN1146" s="5"/>
      <c r="JO1146" s="4"/>
      <c r="JP1146" s="6"/>
      <c r="JQ1146" s="4"/>
      <c r="JR1146" s="6"/>
      <c r="JS1146" s="5"/>
      <c r="JT1146" s="5"/>
      <c r="JU1146" s="4"/>
      <c r="JV1146" s="6"/>
      <c r="JW1146" s="4"/>
      <c r="JX1146" s="6"/>
      <c r="JY1146" s="5"/>
      <c r="JZ1146" s="5"/>
      <c r="KA1146" s="4"/>
      <c r="KB1146" s="6"/>
      <c r="KC1146" s="4"/>
      <c r="KD1146" s="6"/>
      <c r="KE1146" s="5"/>
      <c r="KF1146" s="5"/>
      <c r="KG1146" s="4"/>
      <c r="KH1146" s="6"/>
      <c r="KI1146" s="4"/>
      <c r="KJ1146" s="6"/>
      <c r="KK1146" s="5"/>
      <c r="KL1146" s="5"/>
    </row>
    <row r="1147">
      <c r="A1147" s="3" t="s">
        <v>85</v>
      </c>
      <c r="B1147" s="3" t="s">
        <v>1264</v>
      </c>
      <c r="C1147" s="3" t="s">
        <v>87</v>
      </c>
      <c r="D1147" s="3" t="s">
        <v>712</v>
      </c>
      <c r="E1147" s="3" t="s">
        <v>1265</v>
      </c>
      <c r="F1147" s="3" t="s">
        <v>104</v>
      </c>
      <c r="G1147" s="3" t="s">
        <v>104</v>
      </c>
      <c r="H1147" s="3" t="s">
        <v>104</v>
      </c>
      <c r="I1147" s="4"/>
      <c r="J1147" s="4">
        <f>=ROUNDDOWN({0},0)</f>
      </c>
      <c r="K1147" s="4"/>
      <c r="L1147" s="5"/>
      <c r="M1147" s="4"/>
      <c r="N1147" s="4">
        <f>=ROUNDDOWN({0},0)</f>
      </c>
      <c r="O1147" s="4"/>
      <c r="P1147" s="5"/>
      <c r="Q1147" s="4"/>
      <c r="R1147" s="6"/>
      <c r="S1147" s="4"/>
      <c r="T1147" s="6"/>
      <c r="U1147" s="5"/>
      <c r="V1147" s="5"/>
      <c r="W1147" s="4"/>
      <c r="X1147" s="6"/>
      <c r="Y1147" s="4"/>
      <c r="Z1147" s="6"/>
      <c r="AA1147" s="5"/>
      <c r="AB1147" s="5"/>
      <c r="AC1147" s="4"/>
      <c r="AD1147" s="6"/>
      <c r="AE1147" s="4"/>
      <c r="AF1147" s="6"/>
      <c r="AG1147" s="5"/>
      <c r="AH1147" s="5"/>
      <c r="AI1147" s="4"/>
      <c r="AJ1147" s="6"/>
      <c r="AK1147" s="4"/>
      <c r="AL1147" s="6"/>
      <c r="AM1147" s="5"/>
      <c r="AN1147" s="5"/>
      <c r="AO1147" s="4"/>
      <c r="AP1147" s="6"/>
      <c r="AQ1147" s="4"/>
      <c r="AR1147" s="6"/>
      <c r="AS1147" s="5"/>
      <c r="AT1147" s="5"/>
      <c r="AU1147" s="4"/>
      <c r="AV1147" s="6"/>
      <c r="AW1147" s="4"/>
      <c r="AX1147" s="6"/>
      <c r="AY1147" s="5"/>
      <c r="AZ1147" s="5"/>
      <c r="BA1147" s="4"/>
      <c r="BB1147" s="6"/>
      <c r="BC1147" s="4"/>
      <c r="BD1147" s="6"/>
      <c r="BE1147" s="5"/>
      <c r="BF1147" s="5"/>
      <c r="BG1147" s="4"/>
      <c r="BH1147" s="6"/>
      <c r="BI1147" s="4"/>
      <c r="BJ1147" s="6"/>
      <c r="BK1147" s="5"/>
      <c r="BL1147" s="5"/>
      <c r="BM1147" s="4"/>
      <c r="BN1147" s="6"/>
      <c r="BO1147" s="4"/>
      <c r="BP1147" s="6"/>
      <c r="BQ1147" s="5"/>
      <c r="BR1147" s="5"/>
      <c r="BS1147" s="4"/>
      <c r="BT1147" s="6"/>
      <c r="BU1147" s="4"/>
      <c r="BV1147" s="6"/>
      <c r="BW1147" s="5"/>
      <c r="BX1147" s="5"/>
      <c r="BY1147" s="4"/>
      <c r="BZ1147" s="6"/>
      <c r="CA1147" s="4"/>
      <c r="CB1147" s="6"/>
      <c r="CC1147" s="5"/>
      <c r="CD1147" s="5"/>
      <c r="CE1147" s="4"/>
      <c r="CF1147" s="6"/>
      <c r="CG1147" s="4"/>
      <c r="CH1147" s="6"/>
      <c r="CI1147" s="5"/>
      <c r="CJ1147" s="5"/>
      <c r="CK1147" s="4"/>
      <c r="CL1147" s="6"/>
      <c r="CM1147" s="4"/>
      <c r="CN1147" s="6"/>
      <c r="CO1147" s="5"/>
      <c r="CP1147" s="5"/>
      <c r="CQ1147" s="4"/>
      <c r="CR1147" s="6"/>
      <c r="CS1147" s="4"/>
      <c r="CT1147" s="6"/>
      <c r="CU1147" s="5"/>
      <c r="CV1147" s="5"/>
      <c r="CW1147" s="4"/>
      <c r="CX1147" s="6"/>
      <c r="CY1147" s="4"/>
      <c r="CZ1147" s="6"/>
      <c r="DA1147" s="5"/>
      <c r="DB1147" s="5"/>
      <c r="DC1147" s="4"/>
      <c r="DD1147" s="6"/>
      <c r="DE1147" s="4"/>
      <c r="DF1147" s="6"/>
      <c r="DG1147" s="5"/>
      <c r="DH1147" s="5"/>
      <c r="DI1147" s="4"/>
      <c r="DJ1147" s="6"/>
      <c r="DK1147" s="4"/>
      <c r="DL1147" s="6"/>
      <c r="DM1147" s="5"/>
      <c r="DN1147" s="5"/>
      <c r="DO1147" s="4"/>
      <c r="DP1147" s="6"/>
      <c r="DQ1147" s="4"/>
      <c r="DR1147" s="6"/>
      <c r="DS1147" s="5"/>
      <c r="DT1147" s="5"/>
      <c r="DU1147" s="4"/>
      <c r="DV1147" s="6"/>
      <c r="DW1147" s="4"/>
      <c r="DX1147" s="6"/>
      <c r="DY1147" s="5"/>
      <c r="DZ1147" s="5"/>
      <c r="EA1147" s="4"/>
      <c r="EB1147" s="6"/>
      <c r="EC1147" s="4"/>
      <c r="ED1147" s="6"/>
      <c r="EE1147" s="5"/>
      <c r="EF1147" s="5"/>
      <c r="EG1147" s="4"/>
      <c r="EH1147" s="6"/>
      <c r="EI1147" s="4"/>
      <c r="EJ1147" s="6"/>
      <c r="EK1147" s="5"/>
      <c r="EL1147" s="5"/>
      <c r="EM1147" s="4"/>
      <c r="EN1147" s="6"/>
      <c r="EO1147" s="4"/>
      <c r="EP1147" s="6"/>
      <c r="EQ1147" s="5"/>
      <c r="ER1147" s="5"/>
      <c r="ES1147" s="4"/>
      <c r="ET1147" s="6"/>
      <c r="EU1147" s="4"/>
      <c r="EV1147" s="6"/>
      <c r="EW1147" s="5"/>
      <c r="EX1147" s="5"/>
      <c r="EY1147" s="4"/>
      <c r="EZ1147" s="6"/>
      <c r="FA1147" s="4"/>
      <c r="FB1147" s="6"/>
      <c r="FC1147" s="5"/>
      <c r="FD1147" s="5"/>
      <c r="FE1147" s="4"/>
      <c r="FF1147" s="6"/>
      <c r="FG1147" s="4"/>
      <c r="FH1147" s="6"/>
      <c r="FI1147" s="5"/>
      <c r="FJ1147" s="5"/>
      <c r="FK1147" s="4"/>
      <c r="FL1147" s="6"/>
      <c r="FM1147" s="4"/>
      <c r="FN1147" s="6"/>
      <c r="FO1147" s="5"/>
      <c r="FP1147" s="5"/>
      <c r="FQ1147" s="4"/>
      <c r="FR1147" s="6"/>
      <c r="FS1147" s="4"/>
      <c r="FT1147" s="6"/>
      <c r="FU1147" s="5"/>
      <c r="FV1147" s="5"/>
      <c r="FW1147" s="4"/>
      <c r="FX1147" s="6"/>
      <c r="FY1147" s="4"/>
      <c r="FZ1147" s="6"/>
      <c r="GA1147" s="5"/>
      <c r="GB1147" s="5"/>
      <c r="GC1147" s="4"/>
      <c r="GD1147" s="6"/>
      <c r="GE1147" s="4"/>
      <c r="GF1147" s="6"/>
      <c r="GG1147" s="5"/>
      <c r="GH1147" s="5"/>
      <c r="GI1147" s="4"/>
      <c r="GJ1147" s="6"/>
      <c r="GK1147" s="4"/>
      <c r="GL1147" s="6"/>
      <c r="GM1147" s="5"/>
      <c r="GN1147" s="5"/>
      <c r="GO1147" s="4"/>
      <c r="GP1147" s="6"/>
      <c r="GQ1147" s="4"/>
      <c r="GR1147" s="6"/>
      <c r="GS1147" s="5"/>
      <c r="GT1147" s="5"/>
      <c r="GU1147" s="4"/>
      <c r="GV1147" s="6"/>
      <c r="GW1147" s="4"/>
      <c r="GX1147" s="6"/>
      <c r="GY1147" s="5"/>
      <c r="GZ1147" s="5"/>
      <c r="HA1147" s="4"/>
      <c r="HB1147" s="6"/>
      <c r="HC1147" s="4"/>
      <c r="HD1147" s="6"/>
      <c r="HE1147" s="5"/>
      <c r="HF1147" s="5"/>
      <c r="HG1147" s="4"/>
      <c r="HH1147" s="6"/>
      <c r="HI1147" s="4"/>
      <c r="HJ1147" s="6"/>
      <c r="HK1147" s="5"/>
      <c r="HL1147" s="5"/>
      <c r="HM1147" s="4"/>
      <c r="HN1147" s="6"/>
      <c r="HO1147" s="4"/>
      <c r="HP1147" s="6"/>
      <c r="HQ1147" s="5"/>
      <c r="HR1147" s="5"/>
      <c r="HS1147" s="4"/>
      <c r="HT1147" s="6"/>
      <c r="HU1147" s="4"/>
      <c r="HV1147" s="6"/>
      <c r="HW1147" s="5"/>
      <c r="HX1147" s="5"/>
      <c r="HY1147" s="4"/>
      <c r="HZ1147" s="6"/>
      <c r="IA1147" s="4"/>
      <c r="IB1147" s="6"/>
      <c r="IC1147" s="5"/>
      <c r="ID1147" s="5"/>
      <c r="IE1147" s="4"/>
      <c r="IF1147" s="6"/>
      <c r="IG1147" s="4"/>
      <c r="IH1147" s="6"/>
      <c r="II1147" s="5"/>
      <c r="IJ1147" s="5"/>
      <c r="IK1147" s="4"/>
      <c r="IL1147" s="6"/>
      <c r="IM1147" s="4"/>
      <c r="IN1147" s="6"/>
      <c r="IO1147" s="5"/>
      <c r="IP1147" s="5"/>
      <c r="IQ1147" s="4"/>
      <c r="IR1147" s="6"/>
      <c r="IS1147" s="4"/>
      <c r="IT1147" s="6"/>
      <c r="IU1147" s="5"/>
      <c r="IV1147" s="5"/>
      <c r="IW1147" s="4"/>
      <c r="IX1147" s="6"/>
      <c r="IY1147" s="4"/>
      <c r="IZ1147" s="6"/>
      <c r="JA1147" s="5"/>
      <c r="JB1147" s="5"/>
      <c r="JC1147" s="4"/>
      <c r="JD1147" s="6"/>
      <c r="JE1147" s="4"/>
      <c r="JF1147" s="6"/>
      <c r="JG1147" s="5"/>
      <c r="JH1147" s="5"/>
      <c r="JI1147" s="4"/>
      <c r="JJ1147" s="6"/>
      <c r="JK1147" s="4"/>
      <c r="JL1147" s="6"/>
      <c r="JM1147" s="5"/>
      <c r="JN1147" s="5"/>
      <c r="JO1147" s="4"/>
      <c r="JP1147" s="6"/>
      <c r="JQ1147" s="4"/>
      <c r="JR1147" s="6"/>
      <c r="JS1147" s="5"/>
      <c r="JT1147" s="5"/>
      <c r="JU1147" s="4"/>
      <c r="JV1147" s="6"/>
      <c r="JW1147" s="4"/>
      <c r="JX1147" s="6"/>
      <c r="JY1147" s="5"/>
      <c r="JZ1147" s="5"/>
      <c r="KA1147" s="4"/>
      <c r="KB1147" s="6"/>
      <c r="KC1147" s="4"/>
      <c r="KD1147" s="6"/>
      <c r="KE1147" s="5"/>
      <c r="KF1147" s="5"/>
      <c r="KG1147" s="4"/>
      <c r="KH1147" s="6"/>
      <c r="KI1147" s="4"/>
      <c r="KJ1147" s="6"/>
      <c r="KK1147" s="5"/>
      <c r="KL1147" s="5"/>
    </row>
    <row r="1148">
      <c r="A1148" s="3" t="s">
        <v>85</v>
      </c>
      <c r="B1148" s="3" t="s">
        <v>1266</v>
      </c>
      <c r="C1148" s="3" t="s">
        <v>1267</v>
      </c>
      <c r="D1148" s="3" t="s">
        <v>712</v>
      </c>
      <c r="E1148" s="3" t="s">
        <v>1268</v>
      </c>
      <c r="F1148" s="3" t="s">
        <v>104</v>
      </c>
      <c r="G1148" s="3" t="s">
        <v>104</v>
      </c>
      <c r="H1148" s="3" t="s">
        <v>104</v>
      </c>
      <c r="I1148" s="4"/>
      <c r="J1148" s="4">
        <f>=ROUNDDOWN({0},0)</f>
      </c>
      <c r="K1148" s="4"/>
      <c r="L1148" s="5"/>
      <c r="M1148" s="4"/>
      <c r="N1148" s="4">
        <f>=ROUNDDOWN({0},0)</f>
      </c>
      <c r="O1148" s="4"/>
      <c r="P1148" s="5"/>
      <c r="Q1148" s="4"/>
      <c r="R1148" s="6"/>
      <c r="S1148" s="4"/>
      <c r="T1148" s="6"/>
      <c r="U1148" s="5"/>
      <c r="V1148" s="5"/>
      <c r="W1148" s="4"/>
      <c r="X1148" s="6"/>
      <c r="Y1148" s="4"/>
      <c r="Z1148" s="6"/>
      <c r="AA1148" s="5"/>
      <c r="AB1148" s="5"/>
      <c r="AC1148" s="4"/>
      <c r="AD1148" s="6"/>
      <c r="AE1148" s="4"/>
      <c r="AF1148" s="6"/>
      <c r="AG1148" s="5"/>
      <c r="AH1148" s="5"/>
      <c r="AI1148" s="4"/>
      <c r="AJ1148" s="6"/>
      <c r="AK1148" s="4"/>
      <c r="AL1148" s="6"/>
      <c r="AM1148" s="5"/>
      <c r="AN1148" s="5"/>
      <c r="AO1148" s="4"/>
      <c r="AP1148" s="6"/>
      <c r="AQ1148" s="4"/>
      <c r="AR1148" s="6"/>
      <c r="AS1148" s="5"/>
      <c r="AT1148" s="5"/>
      <c r="AU1148" s="4"/>
      <c r="AV1148" s="6"/>
      <c r="AW1148" s="4"/>
      <c r="AX1148" s="6"/>
      <c r="AY1148" s="5"/>
      <c r="AZ1148" s="5"/>
      <c r="BA1148" s="4"/>
      <c r="BB1148" s="6"/>
      <c r="BC1148" s="4"/>
      <c r="BD1148" s="6"/>
      <c r="BE1148" s="5"/>
      <c r="BF1148" s="5"/>
      <c r="BG1148" s="4"/>
      <c r="BH1148" s="6"/>
      <c r="BI1148" s="4"/>
      <c r="BJ1148" s="6"/>
      <c r="BK1148" s="5"/>
      <c r="BL1148" s="5"/>
      <c r="BM1148" s="4"/>
      <c r="BN1148" s="6"/>
      <c r="BO1148" s="4"/>
      <c r="BP1148" s="6"/>
      <c r="BQ1148" s="5"/>
      <c r="BR1148" s="5"/>
      <c r="BS1148" s="4"/>
      <c r="BT1148" s="6"/>
      <c r="BU1148" s="4"/>
      <c r="BV1148" s="6"/>
      <c r="BW1148" s="5"/>
      <c r="BX1148" s="5"/>
      <c r="BY1148" s="4"/>
      <c r="BZ1148" s="6"/>
      <c r="CA1148" s="4"/>
      <c r="CB1148" s="6"/>
      <c r="CC1148" s="5"/>
      <c r="CD1148" s="5"/>
      <c r="CE1148" s="4"/>
      <c r="CF1148" s="6"/>
      <c r="CG1148" s="4"/>
      <c r="CH1148" s="6"/>
      <c r="CI1148" s="5"/>
      <c r="CJ1148" s="5"/>
      <c r="CK1148" s="4"/>
      <c r="CL1148" s="6"/>
      <c r="CM1148" s="4"/>
      <c r="CN1148" s="6"/>
      <c r="CO1148" s="5"/>
      <c r="CP1148" s="5"/>
      <c r="CQ1148" s="4"/>
      <c r="CR1148" s="6"/>
      <c r="CS1148" s="4"/>
      <c r="CT1148" s="6"/>
      <c r="CU1148" s="5"/>
      <c r="CV1148" s="5"/>
      <c r="CW1148" s="4"/>
      <c r="CX1148" s="6"/>
      <c r="CY1148" s="4"/>
      <c r="CZ1148" s="6"/>
      <c r="DA1148" s="5"/>
      <c r="DB1148" s="5"/>
      <c r="DC1148" s="4"/>
      <c r="DD1148" s="6"/>
      <c r="DE1148" s="4"/>
      <c r="DF1148" s="6"/>
      <c r="DG1148" s="5"/>
      <c r="DH1148" s="5"/>
      <c r="DI1148" s="4"/>
      <c r="DJ1148" s="6"/>
      <c r="DK1148" s="4"/>
      <c r="DL1148" s="6"/>
      <c r="DM1148" s="5"/>
      <c r="DN1148" s="5"/>
      <c r="DO1148" s="4"/>
      <c r="DP1148" s="6"/>
      <c r="DQ1148" s="4"/>
      <c r="DR1148" s="6"/>
      <c r="DS1148" s="5"/>
      <c r="DT1148" s="5"/>
      <c r="DU1148" s="4"/>
      <c r="DV1148" s="6"/>
      <c r="DW1148" s="4"/>
      <c r="DX1148" s="6"/>
      <c r="DY1148" s="5"/>
      <c r="DZ1148" s="5"/>
      <c r="EA1148" s="4"/>
      <c r="EB1148" s="6"/>
      <c r="EC1148" s="4"/>
      <c r="ED1148" s="6"/>
      <c r="EE1148" s="5"/>
      <c r="EF1148" s="5"/>
      <c r="EG1148" s="4"/>
      <c r="EH1148" s="6"/>
      <c r="EI1148" s="4"/>
      <c r="EJ1148" s="6"/>
      <c r="EK1148" s="5"/>
      <c r="EL1148" s="5"/>
      <c r="EM1148" s="4"/>
      <c r="EN1148" s="6"/>
      <c r="EO1148" s="4"/>
      <c r="EP1148" s="6"/>
      <c r="EQ1148" s="5"/>
      <c r="ER1148" s="5"/>
      <c r="ES1148" s="4"/>
      <c r="ET1148" s="6"/>
      <c r="EU1148" s="4"/>
      <c r="EV1148" s="6"/>
      <c r="EW1148" s="5"/>
      <c r="EX1148" s="5"/>
      <c r="EY1148" s="4"/>
      <c r="EZ1148" s="6"/>
      <c r="FA1148" s="4"/>
      <c r="FB1148" s="6"/>
      <c r="FC1148" s="5"/>
      <c r="FD1148" s="5"/>
      <c r="FE1148" s="4"/>
      <c r="FF1148" s="6"/>
      <c r="FG1148" s="4"/>
      <c r="FH1148" s="6"/>
      <c r="FI1148" s="5"/>
      <c r="FJ1148" s="5"/>
      <c r="FK1148" s="4"/>
      <c r="FL1148" s="6"/>
      <c r="FM1148" s="4"/>
      <c r="FN1148" s="6"/>
      <c r="FO1148" s="5"/>
      <c r="FP1148" s="5"/>
      <c r="FQ1148" s="4"/>
      <c r="FR1148" s="6"/>
      <c r="FS1148" s="4"/>
      <c r="FT1148" s="6"/>
      <c r="FU1148" s="5"/>
      <c r="FV1148" s="5"/>
      <c r="FW1148" s="4"/>
      <c r="FX1148" s="6"/>
      <c r="FY1148" s="4"/>
      <c r="FZ1148" s="6"/>
      <c r="GA1148" s="5"/>
      <c r="GB1148" s="5"/>
      <c r="GC1148" s="4"/>
      <c r="GD1148" s="6"/>
      <c r="GE1148" s="4"/>
      <c r="GF1148" s="6"/>
      <c r="GG1148" s="5"/>
      <c r="GH1148" s="5"/>
      <c r="GI1148" s="4"/>
      <c r="GJ1148" s="6"/>
      <c r="GK1148" s="4"/>
      <c r="GL1148" s="6"/>
      <c r="GM1148" s="5"/>
      <c r="GN1148" s="5"/>
      <c r="GO1148" s="4"/>
      <c r="GP1148" s="6"/>
      <c r="GQ1148" s="4"/>
      <c r="GR1148" s="6"/>
      <c r="GS1148" s="5"/>
      <c r="GT1148" s="5"/>
      <c r="GU1148" s="4"/>
      <c r="GV1148" s="6"/>
      <c r="GW1148" s="4"/>
      <c r="GX1148" s="6"/>
      <c r="GY1148" s="5"/>
      <c r="GZ1148" s="5"/>
      <c r="HA1148" s="4"/>
      <c r="HB1148" s="6"/>
      <c r="HC1148" s="4"/>
      <c r="HD1148" s="6"/>
      <c r="HE1148" s="5"/>
      <c r="HF1148" s="5"/>
      <c r="HG1148" s="4"/>
      <c r="HH1148" s="6"/>
      <c r="HI1148" s="4"/>
      <c r="HJ1148" s="6"/>
      <c r="HK1148" s="5"/>
      <c r="HL1148" s="5"/>
      <c r="HM1148" s="4"/>
      <c r="HN1148" s="6"/>
      <c r="HO1148" s="4"/>
      <c r="HP1148" s="6"/>
      <c r="HQ1148" s="5"/>
      <c r="HR1148" s="5"/>
      <c r="HS1148" s="4"/>
      <c r="HT1148" s="6"/>
      <c r="HU1148" s="4"/>
      <c r="HV1148" s="6"/>
      <c r="HW1148" s="5"/>
      <c r="HX1148" s="5"/>
      <c r="HY1148" s="4"/>
      <c r="HZ1148" s="6"/>
      <c r="IA1148" s="4"/>
      <c r="IB1148" s="6"/>
      <c r="IC1148" s="5"/>
      <c r="ID1148" s="5"/>
      <c r="IE1148" s="4"/>
      <c r="IF1148" s="6"/>
      <c r="IG1148" s="4"/>
      <c r="IH1148" s="6"/>
      <c r="II1148" s="5"/>
      <c r="IJ1148" s="5"/>
      <c r="IK1148" s="4"/>
      <c r="IL1148" s="6"/>
      <c r="IM1148" s="4"/>
      <c r="IN1148" s="6"/>
      <c r="IO1148" s="5"/>
      <c r="IP1148" s="5"/>
      <c r="IQ1148" s="4"/>
      <c r="IR1148" s="6"/>
      <c r="IS1148" s="4"/>
      <c r="IT1148" s="6"/>
      <c r="IU1148" s="5"/>
      <c r="IV1148" s="5"/>
      <c r="IW1148" s="4"/>
      <c r="IX1148" s="6"/>
      <c r="IY1148" s="4"/>
      <c r="IZ1148" s="6"/>
      <c r="JA1148" s="5"/>
      <c r="JB1148" s="5"/>
      <c r="JC1148" s="4"/>
      <c r="JD1148" s="6"/>
      <c r="JE1148" s="4"/>
      <c r="JF1148" s="6"/>
      <c r="JG1148" s="5"/>
      <c r="JH1148" s="5"/>
      <c r="JI1148" s="4"/>
      <c r="JJ1148" s="6"/>
      <c r="JK1148" s="4"/>
      <c r="JL1148" s="6"/>
      <c r="JM1148" s="5"/>
      <c r="JN1148" s="5"/>
      <c r="JO1148" s="4"/>
      <c r="JP1148" s="6"/>
      <c r="JQ1148" s="4"/>
      <c r="JR1148" s="6"/>
      <c r="JS1148" s="5"/>
      <c r="JT1148" s="5"/>
      <c r="JU1148" s="4"/>
      <c r="JV1148" s="6"/>
      <c r="JW1148" s="4"/>
      <c r="JX1148" s="6"/>
      <c r="JY1148" s="5"/>
      <c r="JZ1148" s="5"/>
      <c r="KA1148" s="4"/>
      <c r="KB1148" s="6"/>
      <c r="KC1148" s="4"/>
      <c r="KD1148" s="6"/>
      <c r="KE1148" s="5"/>
      <c r="KF1148" s="5"/>
      <c r="KG1148" s="4"/>
      <c r="KH1148" s="6"/>
      <c r="KI1148" s="4"/>
      <c r="KJ1148" s="6"/>
      <c r="KK1148" s="5"/>
      <c r="KL1148" s="5"/>
    </row>
    <row r="1149">
      <c r="A1149" s="3" t="s">
        <v>85</v>
      </c>
      <c r="B1149" s="3" t="s">
        <v>1266</v>
      </c>
      <c r="C1149" s="3" t="s">
        <v>1267</v>
      </c>
      <c r="D1149" s="3" t="s">
        <v>712</v>
      </c>
      <c r="E1149" s="3" t="s">
        <v>1269</v>
      </c>
      <c r="F1149" s="3" t="s">
        <v>104</v>
      </c>
      <c r="G1149" s="3" t="s">
        <v>104</v>
      </c>
      <c r="H1149" s="3" t="s">
        <v>104</v>
      </c>
      <c r="I1149" s="4"/>
      <c r="J1149" s="4">
        <f>=ROUNDDOWN({0},0)</f>
      </c>
      <c r="K1149" s="4"/>
      <c r="L1149" s="5"/>
      <c r="M1149" s="4"/>
      <c r="N1149" s="4">
        <f>=ROUNDDOWN({0},0)</f>
      </c>
      <c r="O1149" s="4"/>
      <c r="P1149" s="5"/>
      <c r="Q1149" s="4"/>
      <c r="R1149" s="6"/>
      <c r="S1149" s="4"/>
      <c r="T1149" s="6"/>
      <c r="U1149" s="5"/>
      <c r="V1149" s="5"/>
      <c r="W1149" s="4"/>
      <c r="X1149" s="6"/>
      <c r="Y1149" s="4"/>
      <c r="Z1149" s="6"/>
      <c r="AA1149" s="5"/>
      <c r="AB1149" s="5"/>
      <c r="AC1149" s="4"/>
      <c r="AD1149" s="6"/>
      <c r="AE1149" s="4"/>
      <c r="AF1149" s="6"/>
      <c r="AG1149" s="5"/>
      <c r="AH1149" s="5"/>
      <c r="AI1149" s="4"/>
      <c r="AJ1149" s="6"/>
      <c r="AK1149" s="4"/>
      <c r="AL1149" s="6"/>
      <c r="AM1149" s="5"/>
      <c r="AN1149" s="5"/>
      <c r="AO1149" s="4"/>
      <c r="AP1149" s="6"/>
      <c r="AQ1149" s="4"/>
      <c r="AR1149" s="6"/>
      <c r="AS1149" s="5"/>
      <c r="AT1149" s="5"/>
      <c r="AU1149" s="4"/>
      <c r="AV1149" s="6"/>
      <c r="AW1149" s="4"/>
      <c r="AX1149" s="6"/>
      <c r="AY1149" s="5"/>
      <c r="AZ1149" s="5"/>
      <c r="BA1149" s="4"/>
      <c r="BB1149" s="6"/>
      <c r="BC1149" s="4"/>
      <c r="BD1149" s="6"/>
      <c r="BE1149" s="5"/>
      <c r="BF1149" s="5"/>
      <c r="BG1149" s="4"/>
      <c r="BH1149" s="6"/>
      <c r="BI1149" s="4"/>
      <c r="BJ1149" s="6"/>
      <c r="BK1149" s="5"/>
      <c r="BL1149" s="5"/>
      <c r="BM1149" s="4"/>
      <c r="BN1149" s="6"/>
      <c r="BO1149" s="4"/>
      <c r="BP1149" s="6"/>
      <c r="BQ1149" s="5"/>
      <c r="BR1149" s="5"/>
      <c r="BS1149" s="4"/>
      <c r="BT1149" s="6"/>
      <c r="BU1149" s="4"/>
      <c r="BV1149" s="6"/>
      <c r="BW1149" s="5"/>
      <c r="BX1149" s="5"/>
      <c r="BY1149" s="4"/>
      <c r="BZ1149" s="6"/>
      <c r="CA1149" s="4"/>
      <c r="CB1149" s="6"/>
      <c r="CC1149" s="5"/>
      <c r="CD1149" s="5"/>
      <c r="CE1149" s="4"/>
      <c r="CF1149" s="6"/>
      <c r="CG1149" s="4"/>
      <c r="CH1149" s="6"/>
      <c r="CI1149" s="5"/>
      <c r="CJ1149" s="5"/>
      <c r="CK1149" s="4"/>
      <c r="CL1149" s="6"/>
      <c r="CM1149" s="4"/>
      <c r="CN1149" s="6"/>
      <c r="CO1149" s="5"/>
      <c r="CP1149" s="5"/>
      <c r="CQ1149" s="4"/>
      <c r="CR1149" s="6"/>
      <c r="CS1149" s="4"/>
      <c r="CT1149" s="6"/>
      <c r="CU1149" s="5"/>
      <c r="CV1149" s="5"/>
      <c r="CW1149" s="4"/>
      <c r="CX1149" s="6"/>
      <c r="CY1149" s="4"/>
      <c r="CZ1149" s="6"/>
      <c r="DA1149" s="5"/>
      <c r="DB1149" s="5"/>
      <c r="DC1149" s="4"/>
      <c r="DD1149" s="6"/>
      <c r="DE1149" s="4"/>
      <c r="DF1149" s="6"/>
      <c r="DG1149" s="5"/>
      <c r="DH1149" s="5"/>
      <c r="DI1149" s="4"/>
      <c r="DJ1149" s="6"/>
      <c r="DK1149" s="4"/>
      <c r="DL1149" s="6"/>
      <c r="DM1149" s="5"/>
      <c r="DN1149" s="5"/>
      <c r="DO1149" s="4"/>
      <c r="DP1149" s="6"/>
      <c r="DQ1149" s="4"/>
      <c r="DR1149" s="6"/>
      <c r="DS1149" s="5"/>
      <c r="DT1149" s="5"/>
      <c r="DU1149" s="4"/>
      <c r="DV1149" s="6"/>
      <c r="DW1149" s="4"/>
      <c r="DX1149" s="6"/>
      <c r="DY1149" s="5"/>
      <c r="DZ1149" s="5"/>
      <c r="EA1149" s="4"/>
      <c r="EB1149" s="6"/>
      <c r="EC1149" s="4"/>
      <c r="ED1149" s="6"/>
      <c r="EE1149" s="5"/>
      <c r="EF1149" s="5"/>
      <c r="EG1149" s="4"/>
      <c r="EH1149" s="6"/>
      <c r="EI1149" s="4"/>
      <c r="EJ1149" s="6"/>
      <c r="EK1149" s="5"/>
      <c r="EL1149" s="5"/>
      <c r="EM1149" s="4"/>
      <c r="EN1149" s="6"/>
      <c r="EO1149" s="4"/>
      <c r="EP1149" s="6"/>
      <c r="EQ1149" s="5"/>
      <c r="ER1149" s="5"/>
      <c r="ES1149" s="4"/>
      <c r="ET1149" s="6"/>
      <c r="EU1149" s="4"/>
      <c r="EV1149" s="6"/>
      <c r="EW1149" s="5"/>
      <c r="EX1149" s="5"/>
      <c r="EY1149" s="4"/>
      <c r="EZ1149" s="6"/>
      <c r="FA1149" s="4"/>
      <c r="FB1149" s="6"/>
      <c r="FC1149" s="5"/>
      <c r="FD1149" s="5"/>
      <c r="FE1149" s="4"/>
      <c r="FF1149" s="6"/>
      <c r="FG1149" s="4"/>
      <c r="FH1149" s="6"/>
      <c r="FI1149" s="5"/>
      <c r="FJ1149" s="5"/>
      <c r="FK1149" s="4"/>
      <c r="FL1149" s="6"/>
      <c r="FM1149" s="4"/>
      <c r="FN1149" s="6"/>
      <c r="FO1149" s="5"/>
      <c r="FP1149" s="5"/>
      <c r="FQ1149" s="4"/>
      <c r="FR1149" s="6"/>
      <c r="FS1149" s="4"/>
      <c r="FT1149" s="6"/>
      <c r="FU1149" s="5"/>
      <c r="FV1149" s="5"/>
      <c r="FW1149" s="4"/>
      <c r="FX1149" s="6"/>
      <c r="FY1149" s="4"/>
      <c r="FZ1149" s="6"/>
      <c r="GA1149" s="5"/>
      <c r="GB1149" s="5"/>
      <c r="GC1149" s="4"/>
      <c r="GD1149" s="6"/>
      <c r="GE1149" s="4"/>
      <c r="GF1149" s="6"/>
      <c r="GG1149" s="5"/>
      <c r="GH1149" s="5"/>
      <c r="GI1149" s="4"/>
      <c r="GJ1149" s="6"/>
      <c r="GK1149" s="4"/>
      <c r="GL1149" s="6"/>
      <c r="GM1149" s="5"/>
      <c r="GN1149" s="5"/>
      <c r="GO1149" s="4"/>
      <c r="GP1149" s="6"/>
      <c r="GQ1149" s="4"/>
      <c r="GR1149" s="6"/>
      <c r="GS1149" s="5"/>
      <c r="GT1149" s="5"/>
      <c r="GU1149" s="4"/>
      <c r="GV1149" s="6"/>
      <c r="GW1149" s="4"/>
      <c r="GX1149" s="6"/>
      <c r="GY1149" s="5"/>
      <c r="GZ1149" s="5"/>
      <c r="HA1149" s="4"/>
      <c r="HB1149" s="6"/>
      <c r="HC1149" s="4"/>
      <c r="HD1149" s="6"/>
      <c r="HE1149" s="5"/>
      <c r="HF1149" s="5"/>
      <c r="HG1149" s="4"/>
      <c r="HH1149" s="6"/>
      <c r="HI1149" s="4"/>
      <c r="HJ1149" s="6"/>
      <c r="HK1149" s="5"/>
      <c r="HL1149" s="5"/>
      <c r="HM1149" s="4"/>
      <c r="HN1149" s="6"/>
      <c r="HO1149" s="4"/>
      <c r="HP1149" s="6"/>
      <c r="HQ1149" s="5"/>
      <c r="HR1149" s="5"/>
      <c r="HS1149" s="4"/>
      <c r="HT1149" s="6"/>
      <c r="HU1149" s="4"/>
      <c r="HV1149" s="6"/>
      <c r="HW1149" s="5"/>
      <c r="HX1149" s="5"/>
      <c r="HY1149" s="4"/>
      <c r="HZ1149" s="6"/>
      <c r="IA1149" s="4"/>
      <c r="IB1149" s="6"/>
      <c r="IC1149" s="5"/>
      <c r="ID1149" s="5"/>
      <c r="IE1149" s="4"/>
      <c r="IF1149" s="6"/>
      <c r="IG1149" s="4"/>
      <c r="IH1149" s="6"/>
      <c r="II1149" s="5"/>
      <c r="IJ1149" s="5"/>
      <c r="IK1149" s="4"/>
      <c r="IL1149" s="6"/>
      <c r="IM1149" s="4"/>
      <c r="IN1149" s="6"/>
      <c r="IO1149" s="5"/>
      <c r="IP1149" s="5"/>
      <c r="IQ1149" s="4"/>
      <c r="IR1149" s="6"/>
      <c r="IS1149" s="4"/>
      <c r="IT1149" s="6"/>
      <c r="IU1149" s="5"/>
      <c r="IV1149" s="5"/>
      <c r="IW1149" s="4"/>
      <c r="IX1149" s="6"/>
      <c r="IY1149" s="4"/>
      <c r="IZ1149" s="6"/>
      <c r="JA1149" s="5"/>
      <c r="JB1149" s="5"/>
      <c r="JC1149" s="4"/>
      <c r="JD1149" s="6"/>
      <c r="JE1149" s="4"/>
      <c r="JF1149" s="6"/>
      <c r="JG1149" s="5"/>
      <c r="JH1149" s="5"/>
      <c r="JI1149" s="4"/>
      <c r="JJ1149" s="6"/>
      <c r="JK1149" s="4"/>
      <c r="JL1149" s="6"/>
      <c r="JM1149" s="5"/>
      <c r="JN1149" s="5"/>
      <c r="JO1149" s="4"/>
      <c r="JP1149" s="6"/>
      <c r="JQ1149" s="4"/>
      <c r="JR1149" s="6"/>
      <c r="JS1149" s="5"/>
      <c r="JT1149" s="5"/>
      <c r="JU1149" s="4"/>
      <c r="JV1149" s="6"/>
      <c r="JW1149" s="4"/>
      <c r="JX1149" s="6"/>
      <c r="JY1149" s="5"/>
      <c r="JZ1149" s="5"/>
      <c r="KA1149" s="4"/>
      <c r="KB1149" s="6"/>
      <c r="KC1149" s="4"/>
      <c r="KD1149" s="6"/>
      <c r="KE1149" s="5"/>
      <c r="KF1149" s="5"/>
      <c r="KG1149" s="4"/>
      <c r="KH1149" s="6"/>
      <c r="KI1149" s="4"/>
      <c r="KJ1149" s="6"/>
      <c r="KK1149" s="5"/>
      <c r="KL1149" s="5"/>
    </row>
    <row r="1150">
      <c r="A1150" s="3" t="s">
        <v>85</v>
      </c>
      <c r="B1150" s="3" t="s">
        <v>1266</v>
      </c>
      <c r="C1150" s="3" t="s">
        <v>1267</v>
      </c>
      <c r="D1150" s="3" t="s">
        <v>712</v>
      </c>
      <c r="E1150" s="3" t="s">
        <v>1270</v>
      </c>
      <c r="F1150" s="3" t="s">
        <v>104</v>
      </c>
      <c r="G1150" s="3" t="s">
        <v>104</v>
      </c>
      <c r="H1150" s="3" t="s">
        <v>104</v>
      </c>
      <c r="I1150" s="4"/>
      <c r="J1150" s="4">
        <f>=ROUNDDOWN({0},0)</f>
      </c>
      <c r="K1150" s="4"/>
      <c r="L1150" s="5"/>
      <c r="M1150" s="4"/>
      <c r="N1150" s="4">
        <f>=ROUNDDOWN({0},0)</f>
      </c>
      <c r="O1150" s="4"/>
      <c r="P1150" s="5"/>
      <c r="Q1150" s="4"/>
      <c r="R1150" s="6"/>
      <c r="S1150" s="4"/>
      <c r="T1150" s="6"/>
      <c r="U1150" s="5"/>
      <c r="V1150" s="5"/>
      <c r="W1150" s="4"/>
      <c r="X1150" s="6"/>
      <c r="Y1150" s="4"/>
      <c r="Z1150" s="6"/>
      <c r="AA1150" s="5"/>
      <c r="AB1150" s="5"/>
      <c r="AC1150" s="4"/>
      <c r="AD1150" s="6"/>
      <c r="AE1150" s="4"/>
      <c r="AF1150" s="6"/>
      <c r="AG1150" s="5"/>
      <c r="AH1150" s="5"/>
      <c r="AI1150" s="4"/>
      <c r="AJ1150" s="6"/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  <c r="AU1150" s="4"/>
      <c r="AV1150" s="6"/>
      <c r="AW1150" s="4"/>
      <c r="AX1150" s="6"/>
      <c r="AY1150" s="5"/>
      <c r="AZ1150" s="5"/>
      <c r="BA1150" s="4"/>
      <c r="BB1150" s="6"/>
      <c r="BC1150" s="4"/>
      <c r="BD1150" s="6"/>
      <c r="BE1150" s="5"/>
      <c r="BF1150" s="5"/>
      <c r="BG1150" s="4"/>
      <c r="BH1150" s="6"/>
      <c r="BI1150" s="4"/>
      <c r="BJ1150" s="6"/>
      <c r="BK1150" s="5"/>
      <c r="BL1150" s="5"/>
      <c r="BM1150" s="4"/>
      <c r="BN1150" s="6"/>
      <c r="BO1150" s="4"/>
      <c r="BP1150" s="6"/>
      <c r="BQ1150" s="5"/>
      <c r="BR1150" s="5"/>
      <c r="BS1150" s="4"/>
      <c r="BT1150" s="6"/>
      <c r="BU1150" s="4"/>
      <c r="BV1150" s="6"/>
      <c r="BW1150" s="5"/>
      <c r="BX1150" s="5"/>
      <c r="BY1150" s="4"/>
      <c r="BZ1150" s="6"/>
      <c r="CA1150" s="4"/>
      <c r="CB1150" s="6"/>
      <c r="CC1150" s="5"/>
      <c r="CD1150" s="5"/>
      <c r="CE1150" s="4"/>
      <c r="CF1150" s="6"/>
      <c r="CG1150" s="4"/>
      <c r="CH1150" s="6"/>
      <c r="CI1150" s="5"/>
      <c r="CJ1150" s="5"/>
      <c r="CK1150" s="4"/>
      <c r="CL1150" s="6"/>
      <c r="CM1150" s="4"/>
      <c r="CN1150" s="6"/>
      <c r="CO1150" s="5"/>
      <c r="CP1150" s="5"/>
      <c r="CQ1150" s="4"/>
      <c r="CR1150" s="6"/>
      <c r="CS1150" s="4"/>
      <c r="CT1150" s="6"/>
      <c r="CU1150" s="5"/>
      <c r="CV1150" s="5"/>
      <c r="CW1150" s="4"/>
      <c r="CX1150" s="6"/>
      <c r="CY1150" s="4"/>
      <c r="CZ1150" s="6"/>
      <c r="DA1150" s="5"/>
      <c r="DB1150" s="5"/>
      <c r="DC1150" s="4"/>
      <c r="DD1150" s="6"/>
      <c r="DE1150" s="4"/>
      <c r="DF1150" s="6"/>
      <c r="DG1150" s="5"/>
      <c r="DH1150" s="5"/>
      <c r="DI1150" s="4"/>
      <c r="DJ1150" s="6"/>
      <c r="DK1150" s="4"/>
      <c r="DL1150" s="6"/>
      <c r="DM1150" s="5"/>
      <c r="DN1150" s="5"/>
      <c r="DO1150" s="4"/>
      <c r="DP1150" s="6"/>
      <c r="DQ1150" s="4"/>
      <c r="DR1150" s="6"/>
      <c r="DS1150" s="5"/>
      <c r="DT1150" s="5"/>
      <c r="DU1150" s="4"/>
      <c r="DV1150" s="6"/>
      <c r="DW1150" s="4"/>
      <c r="DX1150" s="6"/>
      <c r="DY1150" s="5"/>
      <c r="DZ1150" s="5"/>
      <c r="EA1150" s="4"/>
      <c r="EB1150" s="6"/>
      <c r="EC1150" s="4"/>
      <c r="ED1150" s="6"/>
      <c r="EE1150" s="5"/>
      <c r="EF1150" s="5"/>
      <c r="EG1150" s="4"/>
      <c r="EH1150" s="6"/>
      <c r="EI1150" s="4"/>
      <c r="EJ1150" s="6"/>
      <c r="EK1150" s="5"/>
      <c r="EL1150" s="5"/>
      <c r="EM1150" s="4"/>
      <c r="EN1150" s="6"/>
      <c r="EO1150" s="4"/>
      <c r="EP1150" s="6"/>
      <c r="EQ1150" s="5"/>
      <c r="ER1150" s="5"/>
      <c r="ES1150" s="4"/>
      <c r="ET1150" s="6"/>
      <c r="EU1150" s="4"/>
      <c r="EV1150" s="6"/>
      <c r="EW1150" s="5"/>
      <c r="EX1150" s="5"/>
      <c r="EY1150" s="4"/>
      <c r="EZ1150" s="6"/>
      <c r="FA1150" s="4"/>
      <c r="FB1150" s="6"/>
      <c r="FC1150" s="5"/>
      <c r="FD1150" s="5"/>
      <c r="FE1150" s="4"/>
      <c r="FF1150" s="6"/>
      <c r="FG1150" s="4"/>
      <c r="FH1150" s="6"/>
      <c r="FI1150" s="5"/>
      <c r="FJ1150" s="5"/>
      <c r="FK1150" s="4"/>
      <c r="FL1150" s="6"/>
      <c r="FM1150" s="4"/>
      <c r="FN1150" s="6"/>
      <c r="FO1150" s="5"/>
      <c r="FP1150" s="5"/>
      <c r="FQ1150" s="4"/>
      <c r="FR1150" s="6"/>
      <c r="FS1150" s="4"/>
      <c r="FT1150" s="6"/>
      <c r="FU1150" s="5"/>
      <c r="FV1150" s="5"/>
      <c r="FW1150" s="4"/>
      <c r="FX1150" s="6"/>
      <c r="FY1150" s="4"/>
      <c r="FZ1150" s="6"/>
      <c r="GA1150" s="5"/>
      <c r="GB1150" s="5"/>
      <c r="GC1150" s="4"/>
      <c r="GD1150" s="6"/>
      <c r="GE1150" s="4"/>
      <c r="GF1150" s="6"/>
      <c r="GG1150" s="5"/>
      <c r="GH1150" s="5"/>
      <c r="GI1150" s="4"/>
      <c r="GJ1150" s="6"/>
      <c r="GK1150" s="4"/>
      <c r="GL1150" s="6"/>
      <c r="GM1150" s="5"/>
      <c r="GN1150" s="5"/>
      <c r="GO1150" s="4"/>
      <c r="GP1150" s="6"/>
      <c r="GQ1150" s="4"/>
      <c r="GR1150" s="6"/>
      <c r="GS1150" s="5"/>
      <c r="GT1150" s="5"/>
      <c r="GU1150" s="4"/>
      <c r="GV1150" s="6"/>
      <c r="GW1150" s="4"/>
      <c r="GX1150" s="6"/>
      <c r="GY1150" s="5"/>
      <c r="GZ1150" s="5"/>
      <c r="HA1150" s="4"/>
      <c r="HB1150" s="6"/>
      <c r="HC1150" s="4"/>
      <c r="HD1150" s="6"/>
      <c r="HE1150" s="5"/>
      <c r="HF1150" s="5"/>
      <c r="HG1150" s="4"/>
      <c r="HH1150" s="6"/>
      <c r="HI1150" s="4"/>
      <c r="HJ1150" s="6"/>
      <c r="HK1150" s="5"/>
      <c r="HL1150" s="5"/>
      <c r="HM1150" s="4"/>
      <c r="HN1150" s="6"/>
      <c r="HO1150" s="4"/>
      <c r="HP1150" s="6"/>
      <c r="HQ1150" s="5"/>
      <c r="HR1150" s="5"/>
      <c r="HS1150" s="4"/>
      <c r="HT1150" s="6"/>
      <c r="HU1150" s="4"/>
      <c r="HV1150" s="6"/>
      <c r="HW1150" s="5"/>
      <c r="HX1150" s="5"/>
      <c r="HY1150" s="4"/>
      <c r="HZ1150" s="6"/>
      <c r="IA1150" s="4"/>
      <c r="IB1150" s="6"/>
      <c r="IC1150" s="5"/>
      <c r="ID1150" s="5"/>
      <c r="IE1150" s="4"/>
      <c r="IF1150" s="6"/>
      <c r="IG1150" s="4"/>
      <c r="IH1150" s="6"/>
      <c r="II1150" s="5"/>
      <c r="IJ1150" s="5"/>
      <c r="IK1150" s="4"/>
      <c r="IL1150" s="6"/>
      <c r="IM1150" s="4"/>
      <c r="IN1150" s="6"/>
      <c r="IO1150" s="5"/>
      <c r="IP1150" s="5"/>
      <c r="IQ1150" s="4"/>
      <c r="IR1150" s="6"/>
      <c r="IS1150" s="4"/>
      <c r="IT1150" s="6"/>
      <c r="IU1150" s="5"/>
      <c r="IV1150" s="5"/>
      <c r="IW1150" s="4"/>
      <c r="IX1150" s="6"/>
      <c r="IY1150" s="4"/>
      <c r="IZ1150" s="6"/>
      <c r="JA1150" s="5"/>
      <c r="JB1150" s="5"/>
      <c r="JC1150" s="4"/>
      <c r="JD1150" s="6"/>
      <c r="JE1150" s="4"/>
      <c r="JF1150" s="6"/>
      <c r="JG1150" s="5"/>
      <c r="JH1150" s="5"/>
      <c r="JI1150" s="4"/>
      <c r="JJ1150" s="6"/>
      <c r="JK1150" s="4"/>
      <c r="JL1150" s="6"/>
      <c r="JM1150" s="5"/>
      <c r="JN1150" s="5"/>
      <c r="JO1150" s="4"/>
      <c r="JP1150" s="6"/>
      <c r="JQ1150" s="4"/>
      <c r="JR1150" s="6"/>
      <c r="JS1150" s="5"/>
      <c r="JT1150" s="5"/>
      <c r="JU1150" s="4"/>
      <c r="JV1150" s="6"/>
      <c r="JW1150" s="4"/>
      <c r="JX1150" s="6"/>
      <c r="JY1150" s="5"/>
      <c r="JZ1150" s="5"/>
      <c r="KA1150" s="4"/>
      <c r="KB1150" s="6"/>
      <c r="KC1150" s="4"/>
      <c r="KD1150" s="6"/>
      <c r="KE1150" s="5"/>
      <c r="KF1150" s="5"/>
      <c r="KG1150" s="4"/>
      <c r="KH1150" s="6"/>
      <c r="KI1150" s="4"/>
      <c r="KJ1150" s="6"/>
      <c r="KK1150" s="5"/>
      <c r="KL1150" s="5"/>
    </row>
    <row r="1151">
      <c r="A1151" s="3" t="s">
        <v>85</v>
      </c>
      <c r="B1151" s="3" t="s">
        <v>1266</v>
      </c>
      <c r="C1151" s="3" t="s">
        <v>1267</v>
      </c>
      <c r="D1151" s="3" t="s">
        <v>712</v>
      </c>
      <c r="E1151" s="3" t="s">
        <v>1271</v>
      </c>
      <c r="F1151" s="3" t="s">
        <v>104</v>
      </c>
      <c r="G1151" s="3" t="s">
        <v>104</v>
      </c>
      <c r="H1151" s="3" t="s">
        <v>104</v>
      </c>
      <c r="I1151" s="4"/>
      <c r="J1151" s="4">
        <f>=ROUNDDOWN({0},0)</f>
      </c>
      <c r="K1151" s="4"/>
      <c r="L1151" s="5"/>
      <c r="M1151" s="4"/>
      <c r="N1151" s="4">
        <f>=ROUNDDOWN({0},0)</f>
      </c>
      <c r="O1151" s="4"/>
      <c r="P1151" s="5"/>
      <c r="Q1151" s="4"/>
      <c r="R1151" s="6"/>
      <c r="S1151" s="4"/>
      <c r="T1151" s="6"/>
      <c r="U1151" s="5"/>
      <c r="V1151" s="5"/>
      <c r="W1151" s="4"/>
      <c r="X1151" s="6"/>
      <c r="Y1151" s="4"/>
      <c r="Z1151" s="6"/>
      <c r="AA1151" s="5"/>
      <c r="AB1151" s="5"/>
      <c r="AC1151" s="4"/>
      <c r="AD1151" s="6"/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/>
      <c r="AP1151" s="6"/>
      <c r="AQ1151" s="4"/>
      <c r="AR1151" s="6"/>
      <c r="AS1151" s="5"/>
      <c r="AT1151" s="5"/>
      <c r="AU1151" s="4"/>
      <c r="AV1151" s="6"/>
      <c r="AW1151" s="4"/>
      <c r="AX1151" s="6"/>
      <c r="AY1151" s="5"/>
      <c r="AZ1151" s="5"/>
      <c r="BA1151" s="4"/>
      <c r="BB1151" s="6"/>
      <c r="BC1151" s="4"/>
      <c r="BD1151" s="6"/>
      <c r="BE1151" s="5"/>
      <c r="BF1151" s="5"/>
      <c r="BG1151" s="4"/>
      <c r="BH1151" s="6"/>
      <c r="BI1151" s="4"/>
      <c r="BJ1151" s="6"/>
      <c r="BK1151" s="5"/>
      <c r="BL1151" s="5"/>
      <c r="BM1151" s="4"/>
      <c r="BN1151" s="6"/>
      <c r="BO1151" s="4"/>
      <c r="BP1151" s="6"/>
      <c r="BQ1151" s="5"/>
      <c r="BR1151" s="5"/>
      <c r="BS1151" s="4"/>
      <c r="BT1151" s="6"/>
      <c r="BU1151" s="4"/>
      <c r="BV1151" s="6"/>
      <c r="BW1151" s="5"/>
      <c r="BX1151" s="5"/>
      <c r="BY1151" s="4"/>
      <c r="BZ1151" s="6"/>
      <c r="CA1151" s="4"/>
      <c r="CB1151" s="6"/>
      <c r="CC1151" s="5"/>
      <c r="CD1151" s="5"/>
      <c r="CE1151" s="4"/>
      <c r="CF1151" s="6"/>
      <c r="CG1151" s="4"/>
      <c r="CH1151" s="6"/>
      <c r="CI1151" s="5"/>
      <c r="CJ1151" s="5"/>
      <c r="CK1151" s="4"/>
      <c r="CL1151" s="6"/>
      <c r="CM1151" s="4"/>
      <c r="CN1151" s="6"/>
      <c r="CO1151" s="5"/>
      <c r="CP1151" s="5"/>
      <c r="CQ1151" s="4"/>
      <c r="CR1151" s="6"/>
      <c r="CS1151" s="4"/>
      <c r="CT1151" s="6"/>
      <c r="CU1151" s="5"/>
      <c r="CV1151" s="5"/>
      <c r="CW1151" s="4"/>
      <c r="CX1151" s="6"/>
      <c r="CY1151" s="4"/>
      <c r="CZ1151" s="6"/>
      <c r="DA1151" s="5"/>
      <c r="DB1151" s="5"/>
      <c r="DC1151" s="4"/>
      <c r="DD1151" s="6"/>
      <c r="DE1151" s="4"/>
      <c r="DF1151" s="6"/>
      <c r="DG1151" s="5"/>
      <c r="DH1151" s="5"/>
      <c r="DI1151" s="4"/>
      <c r="DJ1151" s="6"/>
      <c r="DK1151" s="4"/>
      <c r="DL1151" s="6"/>
      <c r="DM1151" s="5"/>
      <c r="DN1151" s="5"/>
      <c r="DO1151" s="4"/>
      <c r="DP1151" s="6"/>
      <c r="DQ1151" s="4"/>
      <c r="DR1151" s="6"/>
      <c r="DS1151" s="5"/>
      <c r="DT1151" s="5"/>
      <c r="DU1151" s="4"/>
      <c r="DV1151" s="6"/>
      <c r="DW1151" s="4"/>
      <c r="DX1151" s="6"/>
      <c r="DY1151" s="5"/>
      <c r="DZ1151" s="5"/>
      <c r="EA1151" s="4"/>
      <c r="EB1151" s="6"/>
      <c r="EC1151" s="4"/>
      <c r="ED1151" s="6"/>
      <c r="EE1151" s="5"/>
      <c r="EF1151" s="5"/>
      <c r="EG1151" s="4"/>
      <c r="EH1151" s="6"/>
      <c r="EI1151" s="4"/>
      <c r="EJ1151" s="6"/>
      <c r="EK1151" s="5"/>
      <c r="EL1151" s="5"/>
      <c r="EM1151" s="4"/>
      <c r="EN1151" s="6"/>
      <c r="EO1151" s="4"/>
      <c r="EP1151" s="6"/>
      <c r="EQ1151" s="5"/>
      <c r="ER1151" s="5"/>
      <c r="ES1151" s="4"/>
      <c r="ET1151" s="6"/>
      <c r="EU1151" s="4"/>
      <c r="EV1151" s="6"/>
      <c r="EW1151" s="5"/>
      <c r="EX1151" s="5"/>
      <c r="EY1151" s="4"/>
      <c r="EZ1151" s="6"/>
      <c r="FA1151" s="4"/>
      <c r="FB1151" s="6"/>
      <c r="FC1151" s="5"/>
      <c r="FD1151" s="5"/>
      <c r="FE1151" s="4"/>
      <c r="FF1151" s="6"/>
      <c r="FG1151" s="4"/>
      <c r="FH1151" s="6"/>
      <c r="FI1151" s="5"/>
      <c r="FJ1151" s="5"/>
      <c r="FK1151" s="4"/>
      <c r="FL1151" s="6"/>
      <c r="FM1151" s="4"/>
      <c r="FN1151" s="6"/>
      <c r="FO1151" s="5"/>
      <c r="FP1151" s="5"/>
      <c r="FQ1151" s="4"/>
      <c r="FR1151" s="6"/>
      <c r="FS1151" s="4"/>
      <c r="FT1151" s="6"/>
      <c r="FU1151" s="5"/>
      <c r="FV1151" s="5"/>
      <c r="FW1151" s="4"/>
      <c r="FX1151" s="6"/>
      <c r="FY1151" s="4"/>
      <c r="FZ1151" s="6"/>
      <c r="GA1151" s="5"/>
      <c r="GB1151" s="5"/>
      <c r="GC1151" s="4"/>
      <c r="GD1151" s="6"/>
      <c r="GE1151" s="4"/>
      <c r="GF1151" s="6"/>
      <c r="GG1151" s="5"/>
      <c r="GH1151" s="5"/>
      <c r="GI1151" s="4"/>
      <c r="GJ1151" s="6"/>
      <c r="GK1151" s="4"/>
      <c r="GL1151" s="6"/>
      <c r="GM1151" s="5"/>
      <c r="GN1151" s="5"/>
      <c r="GO1151" s="4"/>
      <c r="GP1151" s="6"/>
      <c r="GQ1151" s="4"/>
      <c r="GR1151" s="6"/>
      <c r="GS1151" s="5"/>
      <c r="GT1151" s="5"/>
      <c r="GU1151" s="4"/>
      <c r="GV1151" s="6"/>
      <c r="GW1151" s="4"/>
      <c r="GX1151" s="6"/>
      <c r="GY1151" s="5"/>
      <c r="GZ1151" s="5"/>
      <c r="HA1151" s="4"/>
      <c r="HB1151" s="6"/>
      <c r="HC1151" s="4"/>
      <c r="HD1151" s="6"/>
      <c r="HE1151" s="5"/>
      <c r="HF1151" s="5"/>
      <c r="HG1151" s="4"/>
      <c r="HH1151" s="6"/>
      <c r="HI1151" s="4"/>
      <c r="HJ1151" s="6"/>
      <c r="HK1151" s="5"/>
      <c r="HL1151" s="5"/>
      <c r="HM1151" s="4"/>
      <c r="HN1151" s="6"/>
      <c r="HO1151" s="4"/>
      <c r="HP1151" s="6"/>
      <c r="HQ1151" s="5"/>
      <c r="HR1151" s="5"/>
      <c r="HS1151" s="4"/>
      <c r="HT1151" s="6"/>
      <c r="HU1151" s="4"/>
      <c r="HV1151" s="6"/>
      <c r="HW1151" s="5"/>
      <c r="HX1151" s="5"/>
      <c r="HY1151" s="4"/>
      <c r="HZ1151" s="6"/>
      <c r="IA1151" s="4"/>
      <c r="IB1151" s="6"/>
      <c r="IC1151" s="5"/>
      <c r="ID1151" s="5"/>
      <c r="IE1151" s="4"/>
      <c r="IF1151" s="6"/>
      <c r="IG1151" s="4"/>
      <c r="IH1151" s="6"/>
      <c r="II1151" s="5"/>
      <c r="IJ1151" s="5"/>
      <c r="IK1151" s="4"/>
      <c r="IL1151" s="6"/>
      <c r="IM1151" s="4"/>
      <c r="IN1151" s="6"/>
      <c r="IO1151" s="5"/>
      <c r="IP1151" s="5"/>
      <c r="IQ1151" s="4"/>
      <c r="IR1151" s="6"/>
      <c r="IS1151" s="4"/>
      <c r="IT1151" s="6"/>
      <c r="IU1151" s="5"/>
      <c r="IV1151" s="5"/>
      <c r="IW1151" s="4"/>
      <c r="IX1151" s="6"/>
      <c r="IY1151" s="4"/>
      <c r="IZ1151" s="6"/>
      <c r="JA1151" s="5"/>
      <c r="JB1151" s="5"/>
      <c r="JC1151" s="4"/>
      <c r="JD1151" s="6"/>
      <c r="JE1151" s="4"/>
      <c r="JF1151" s="6"/>
      <c r="JG1151" s="5"/>
      <c r="JH1151" s="5"/>
      <c r="JI1151" s="4"/>
      <c r="JJ1151" s="6"/>
      <c r="JK1151" s="4"/>
      <c r="JL1151" s="6"/>
      <c r="JM1151" s="5"/>
      <c r="JN1151" s="5"/>
      <c r="JO1151" s="4"/>
      <c r="JP1151" s="6"/>
      <c r="JQ1151" s="4"/>
      <c r="JR1151" s="6"/>
      <c r="JS1151" s="5"/>
      <c r="JT1151" s="5"/>
      <c r="JU1151" s="4"/>
      <c r="JV1151" s="6"/>
      <c r="JW1151" s="4"/>
      <c r="JX1151" s="6"/>
      <c r="JY1151" s="5"/>
      <c r="JZ1151" s="5"/>
      <c r="KA1151" s="4"/>
      <c r="KB1151" s="6"/>
      <c r="KC1151" s="4"/>
      <c r="KD1151" s="6"/>
      <c r="KE1151" s="5"/>
      <c r="KF1151" s="5"/>
      <c r="KG1151" s="4"/>
      <c r="KH1151" s="6"/>
      <c r="KI1151" s="4"/>
      <c r="KJ1151" s="6"/>
      <c r="KK1151" s="5"/>
      <c r="KL1151" s="5"/>
    </row>
    <row r="1152">
      <c r="A1152" s="3" t="s">
        <v>85</v>
      </c>
      <c r="B1152" s="3" t="s">
        <v>1266</v>
      </c>
      <c r="C1152" s="3" t="s">
        <v>547</v>
      </c>
      <c r="D1152" s="3" t="s">
        <v>712</v>
      </c>
      <c r="E1152" s="3" t="s">
        <v>1272</v>
      </c>
      <c r="F1152" s="3" t="s">
        <v>104</v>
      </c>
      <c r="G1152" s="3" t="s">
        <v>104</v>
      </c>
      <c r="H1152" s="3" t="s">
        <v>104</v>
      </c>
      <c r="I1152" s="4"/>
      <c r="J1152" s="4">
        <f>=ROUNDDOWN({0},0)</f>
      </c>
      <c r="K1152" s="4"/>
      <c r="L1152" s="5"/>
      <c r="M1152" s="4"/>
      <c r="N1152" s="4">
        <f>=ROUNDDOWN({0},0)</f>
      </c>
      <c r="O1152" s="4"/>
      <c r="P1152" s="5"/>
      <c r="Q1152" s="4"/>
      <c r="R1152" s="6"/>
      <c r="S1152" s="4"/>
      <c r="T1152" s="6"/>
      <c r="U1152" s="5"/>
      <c r="V1152" s="5"/>
      <c r="W1152" s="4"/>
      <c r="X1152" s="6"/>
      <c r="Y1152" s="4"/>
      <c r="Z1152" s="6"/>
      <c r="AA1152" s="5"/>
      <c r="AB1152" s="5"/>
      <c r="AC1152" s="4"/>
      <c r="AD1152" s="6"/>
      <c r="AE1152" s="4"/>
      <c r="AF1152" s="6"/>
      <c r="AG1152" s="5"/>
      <c r="AH1152" s="5"/>
      <c r="AI1152" s="4"/>
      <c r="AJ1152" s="6"/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  <c r="AU1152" s="4"/>
      <c r="AV1152" s="6"/>
      <c r="AW1152" s="4"/>
      <c r="AX1152" s="6"/>
      <c r="AY1152" s="5"/>
      <c r="AZ1152" s="5"/>
      <c r="BA1152" s="4"/>
      <c r="BB1152" s="6"/>
      <c r="BC1152" s="4"/>
      <c r="BD1152" s="6"/>
      <c r="BE1152" s="5"/>
      <c r="BF1152" s="5"/>
      <c r="BG1152" s="4"/>
      <c r="BH1152" s="6"/>
      <c r="BI1152" s="4"/>
      <c r="BJ1152" s="6"/>
      <c r="BK1152" s="5"/>
      <c r="BL1152" s="5"/>
      <c r="BM1152" s="4"/>
      <c r="BN1152" s="6"/>
      <c r="BO1152" s="4"/>
      <c r="BP1152" s="6"/>
      <c r="BQ1152" s="5"/>
      <c r="BR1152" s="5"/>
      <c r="BS1152" s="4"/>
      <c r="BT1152" s="6"/>
      <c r="BU1152" s="4"/>
      <c r="BV1152" s="6"/>
      <c r="BW1152" s="5"/>
      <c r="BX1152" s="5"/>
      <c r="BY1152" s="4"/>
      <c r="BZ1152" s="6"/>
      <c r="CA1152" s="4"/>
      <c r="CB1152" s="6"/>
      <c r="CC1152" s="5"/>
      <c r="CD1152" s="5"/>
      <c r="CE1152" s="4"/>
      <c r="CF1152" s="6"/>
      <c r="CG1152" s="4"/>
      <c r="CH1152" s="6"/>
      <c r="CI1152" s="5"/>
      <c r="CJ1152" s="5"/>
      <c r="CK1152" s="4"/>
      <c r="CL1152" s="6"/>
      <c r="CM1152" s="4"/>
      <c r="CN1152" s="6"/>
      <c r="CO1152" s="5"/>
      <c r="CP1152" s="5"/>
      <c r="CQ1152" s="4"/>
      <c r="CR1152" s="6"/>
      <c r="CS1152" s="4"/>
      <c r="CT1152" s="6"/>
      <c r="CU1152" s="5"/>
      <c r="CV1152" s="5"/>
      <c r="CW1152" s="4"/>
      <c r="CX1152" s="6"/>
      <c r="CY1152" s="4"/>
      <c r="CZ1152" s="6"/>
      <c r="DA1152" s="5"/>
      <c r="DB1152" s="5"/>
      <c r="DC1152" s="4"/>
      <c r="DD1152" s="6"/>
      <c r="DE1152" s="4"/>
      <c r="DF1152" s="6"/>
      <c r="DG1152" s="5"/>
      <c r="DH1152" s="5"/>
      <c r="DI1152" s="4"/>
      <c r="DJ1152" s="6"/>
      <c r="DK1152" s="4"/>
      <c r="DL1152" s="6"/>
      <c r="DM1152" s="5"/>
      <c r="DN1152" s="5"/>
      <c r="DO1152" s="4"/>
      <c r="DP1152" s="6"/>
      <c r="DQ1152" s="4"/>
      <c r="DR1152" s="6"/>
      <c r="DS1152" s="5"/>
      <c r="DT1152" s="5"/>
      <c r="DU1152" s="4"/>
      <c r="DV1152" s="6"/>
      <c r="DW1152" s="4"/>
      <c r="DX1152" s="6"/>
      <c r="DY1152" s="5"/>
      <c r="DZ1152" s="5"/>
      <c r="EA1152" s="4"/>
      <c r="EB1152" s="6"/>
      <c r="EC1152" s="4"/>
      <c r="ED1152" s="6"/>
      <c r="EE1152" s="5"/>
      <c r="EF1152" s="5"/>
      <c r="EG1152" s="4"/>
      <c r="EH1152" s="6"/>
      <c r="EI1152" s="4"/>
      <c r="EJ1152" s="6"/>
      <c r="EK1152" s="5"/>
      <c r="EL1152" s="5"/>
      <c r="EM1152" s="4"/>
      <c r="EN1152" s="6"/>
      <c r="EO1152" s="4"/>
      <c r="EP1152" s="6"/>
      <c r="EQ1152" s="5"/>
      <c r="ER1152" s="5"/>
      <c r="ES1152" s="4"/>
      <c r="ET1152" s="6"/>
      <c r="EU1152" s="4"/>
      <c r="EV1152" s="6"/>
      <c r="EW1152" s="5"/>
      <c r="EX1152" s="5"/>
      <c r="EY1152" s="4"/>
      <c r="EZ1152" s="6"/>
      <c r="FA1152" s="4"/>
      <c r="FB1152" s="6"/>
      <c r="FC1152" s="5"/>
      <c r="FD1152" s="5"/>
      <c r="FE1152" s="4"/>
      <c r="FF1152" s="6"/>
      <c r="FG1152" s="4"/>
      <c r="FH1152" s="6"/>
      <c r="FI1152" s="5"/>
      <c r="FJ1152" s="5"/>
      <c r="FK1152" s="4"/>
      <c r="FL1152" s="6"/>
      <c r="FM1152" s="4"/>
      <c r="FN1152" s="6"/>
      <c r="FO1152" s="5"/>
      <c r="FP1152" s="5"/>
      <c r="FQ1152" s="4"/>
      <c r="FR1152" s="6"/>
      <c r="FS1152" s="4"/>
      <c r="FT1152" s="6"/>
      <c r="FU1152" s="5"/>
      <c r="FV1152" s="5"/>
      <c r="FW1152" s="4"/>
      <c r="FX1152" s="6"/>
      <c r="FY1152" s="4"/>
      <c r="FZ1152" s="6"/>
      <c r="GA1152" s="5"/>
      <c r="GB1152" s="5"/>
      <c r="GC1152" s="4"/>
      <c r="GD1152" s="6"/>
      <c r="GE1152" s="4"/>
      <c r="GF1152" s="6"/>
      <c r="GG1152" s="5"/>
      <c r="GH1152" s="5"/>
      <c r="GI1152" s="4"/>
      <c r="GJ1152" s="6"/>
      <c r="GK1152" s="4"/>
      <c r="GL1152" s="6"/>
      <c r="GM1152" s="5"/>
      <c r="GN1152" s="5"/>
      <c r="GO1152" s="4"/>
      <c r="GP1152" s="6"/>
      <c r="GQ1152" s="4"/>
      <c r="GR1152" s="6"/>
      <c r="GS1152" s="5"/>
      <c r="GT1152" s="5"/>
      <c r="GU1152" s="4"/>
      <c r="GV1152" s="6"/>
      <c r="GW1152" s="4"/>
      <c r="GX1152" s="6"/>
      <c r="GY1152" s="5"/>
      <c r="GZ1152" s="5"/>
      <c r="HA1152" s="4"/>
      <c r="HB1152" s="6"/>
      <c r="HC1152" s="4"/>
      <c r="HD1152" s="6"/>
      <c r="HE1152" s="5"/>
      <c r="HF1152" s="5"/>
      <c r="HG1152" s="4"/>
      <c r="HH1152" s="6"/>
      <c r="HI1152" s="4"/>
      <c r="HJ1152" s="6"/>
      <c r="HK1152" s="5"/>
      <c r="HL1152" s="5"/>
      <c r="HM1152" s="4"/>
      <c r="HN1152" s="6"/>
      <c r="HO1152" s="4"/>
      <c r="HP1152" s="6"/>
      <c r="HQ1152" s="5"/>
      <c r="HR1152" s="5"/>
      <c r="HS1152" s="4"/>
      <c r="HT1152" s="6"/>
      <c r="HU1152" s="4"/>
      <c r="HV1152" s="6"/>
      <c r="HW1152" s="5"/>
      <c r="HX1152" s="5"/>
      <c r="HY1152" s="4"/>
      <c r="HZ1152" s="6"/>
      <c r="IA1152" s="4"/>
      <c r="IB1152" s="6"/>
      <c r="IC1152" s="5"/>
      <c r="ID1152" s="5"/>
      <c r="IE1152" s="4"/>
      <c r="IF1152" s="6"/>
      <c r="IG1152" s="4"/>
      <c r="IH1152" s="6"/>
      <c r="II1152" s="5"/>
      <c r="IJ1152" s="5"/>
      <c r="IK1152" s="4"/>
      <c r="IL1152" s="6"/>
      <c r="IM1152" s="4"/>
      <c r="IN1152" s="6"/>
      <c r="IO1152" s="5"/>
      <c r="IP1152" s="5"/>
      <c r="IQ1152" s="4"/>
      <c r="IR1152" s="6"/>
      <c r="IS1152" s="4"/>
      <c r="IT1152" s="6"/>
      <c r="IU1152" s="5"/>
      <c r="IV1152" s="5"/>
      <c r="IW1152" s="4"/>
      <c r="IX1152" s="6"/>
      <c r="IY1152" s="4"/>
      <c r="IZ1152" s="6"/>
      <c r="JA1152" s="5"/>
      <c r="JB1152" s="5"/>
      <c r="JC1152" s="4"/>
      <c r="JD1152" s="6"/>
      <c r="JE1152" s="4"/>
      <c r="JF1152" s="6"/>
      <c r="JG1152" s="5"/>
      <c r="JH1152" s="5"/>
      <c r="JI1152" s="4"/>
      <c r="JJ1152" s="6"/>
      <c r="JK1152" s="4"/>
      <c r="JL1152" s="6"/>
      <c r="JM1152" s="5"/>
      <c r="JN1152" s="5"/>
      <c r="JO1152" s="4"/>
      <c r="JP1152" s="6"/>
      <c r="JQ1152" s="4"/>
      <c r="JR1152" s="6"/>
      <c r="JS1152" s="5"/>
      <c r="JT1152" s="5"/>
      <c r="JU1152" s="4"/>
      <c r="JV1152" s="6"/>
      <c r="JW1152" s="4"/>
      <c r="JX1152" s="6"/>
      <c r="JY1152" s="5"/>
      <c r="JZ1152" s="5"/>
      <c r="KA1152" s="4"/>
      <c r="KB1152" s="6"/>
      <c r="KC1152" s="4"/>
      <c r="KD1152" s="6"/>
      <c r="KE1152" s="5"/>
      <c r="KF1152" s="5"/>
      <c r="KG1152" s="4"/>
      <c r="KH1152" s="6"/>
      <c r="KI1152" s="4"/>
      <c r="KJ1152" s="6"/>
      <c r="KK1152" s="5"/>
      <c r="KL1152" s="5"/>
    </row>
    <row r="1153">
      <c r="A1153" s="3" t="s">
        <v>85</v>
      </c>
      <c r="B1153" s="3" t="s">
        <v>1266</v>
      </c>
      <c r="C1153" s="3" t="s">
        <v>547</v>
      </c>
      <c r="D1153" s="3" t="s">
        <v>712</v>
      </c>
      <c r="E1153" s="3" t="s">
        <v>1273</v>
      </c>
      <c r="F1153" s="3" t="s">
        <v>104</v>
      </c>
      <c r="G1153" s="3" t="s">
        <v>104</v>
      </c>
      <c r="H1153" s="3" t="s">
        <v>104</v>
      </c>
      <c r="I1153" s="4"/>
      <c r="J1153" s="4">
        <f>=ROUNDDOWN({0},0)</f>
      </c>
      <c r="K1153" s="4"/>
      <c r="L1153" s="5"/>
      <c r="M1153" s="4"/>
      <c r="N1153" s="4">
        <f>=ROUNDDOWN({0},0)</f>
      </c>
      <c r="O1153" s="4"/>
      <c r="P1153" s="5"/>
      <c r="Q1153" s="4"/>
      <c r="R1153" s="6"/>
      <c r="S1153" s="4"/>
      <c r="T1153" s="6"/>
      <c r="U1153" s="5"/>
      <c r="V1153" s="5"/>
      <c r="W1153" s="4"/>
      <c r="X1153" s="6"/>
      <c r="Y1153" s="4"/>
      <c r="Z1153" s="6"/>
      <c r="AA1153" s="5"/>
      <c r="AB1153" s="5"/>
      <c r="AC1153" s="4"/>
      <c r="AD1153" s="6"/>
      <c r="AE1153" s="4"/>
      <c r="AF1153" s="6"/>
      <c r="AG1153" s="5"/>
      <c r="AH1153" s="5"/>
      <c r="AI1153" s="4"/>
      <c r="AJ1153" s="6"/>
      <c r="AK1153" s="4"/>
      <c r="AL1153" s="6"/>
      <c r="AM1153" s="5"/>
      <c r="AN1153" s="5"/>
      <c r="AO1153" s="4"/>
      <c r="AP1153" s="6"/>
      <c r="AQ1153" s="4"/>
      <c r="AR1153" s="6"/>
      <c r="AS1153" s="5"/>
      <c r="AT1153" s="5"/>
      <c r="AU1153" s="4"/>
      <c r="AV1153" s="6"/>
      <c r="AW1153" s="4"/>
      <c r="AX1153" s="6"/>
      <c r="AY1153" s="5"/>
      <c r="AZ1153" s="5"/>
      <c r="BA1153" s="4"/>
      <c r="BB1153" s="6"/>
      <c r="BC1153" s="4"/>
      <c r="BD1153" s="6"/>
      <c r="BE1153" s="5"/>
      <c r="BF1153" s="5"/>
      <c r="BG1153" s="4"/>
      <c r="BH1153" s="6"/>
      <c r="BI1153" s="4"/>
      <c r="BJ1153" s="6"/>
      <c r="BK1153" s="5"/>
      <c r="BL1153" s="5"/>
      <c r="BM1153" s="4"/>
      <c r="BN1153" s="6"/>
      <c r="BO1153" s="4"/>
      <c r="BP1153" s="6"/>
      <c r="BQ1153" s="5"/>
      <c r="BR1153" s="5"/>
      <c r="BS1153" s="4"/>
      <c r="BT1153" s="6"/>
      <c r="BU1153" s="4"/>
      <c r="BV1153" s="6"/>
      <c r="BW1153" s="5"/>
      <c r="BX1153" s="5"/>
      <c r="BY1153" s="4"/>
      <c r="BZ1153" s="6"/>
      <c r="CA1153" s="4"/>
      <c r="CB1153" s="6"/>
      <c r="CC1153" s="5"/>
      <c r="CD1153" s="5"/>
      <c r="CE1153" s="4"/>
      <c r="CF1153" s="6"/>
      <c r="CG1153" s="4"/>
      <c r="CH1153" s="6"/>
      <c r="CI1153" s="5"/>
      <c r="CJ1153" s="5"/>
      <c r="CK1153" s="4"/>
      <c r="CL1153" s="6"/>
      <c r="CM1153" s="4"/>
      <c r="CN1153" s="6"/>
      <c r="CO1153" s="5"/>
      <c r="CP1153" s="5"/>
      <c r="CQ1153" s="4"/>
      <c r="CR1153" s="6"/>
      <c r="CS1153" s="4"/>
      <c r="CT1153" s="6"/>
      <c r="CU1153" s="5"/>
      <c r="CV1153" s="5"/>
      <c r="CW1153" s="4"/>
      <c r="CX1153" s="6"/>
      <c r="CY1153" s="4"/>
      <c r="CZ1153" s="6"/>
      <c r="DA1153" s="5"/>
      <c r="DB1153" s="5"/>
      <c r="DC1153" s="4"/>
      <c r="DD1153" s="6"/>
      <c r="DE1153" s="4"/>
      <c r="DF1153" s="6"/>
      <c r="DG1153" s="5"/>
      <c r="DH1153" s="5"/>
      <c r="DI1153" s="4"/>
      <c r="DJ1153" s="6"/>
      <c r="DK1153" s="4"/>
      <c r="DL1153" s="6"/>
      <c r="DM1153" s="5"/>
      <c r="DN1153" s="5"/>
      <c r="DO1153" s="4"/>
      <c r="DP1153" s="6"/>
      <c r="DQ1153" s="4"/>
      <c r="DR1153" s="6"/>
      <c r="DS1153" s="5"/>
      <c r="DT1153" s="5"/>
      <c r="DU1153" s="4"/>
      <c r="DV1153" s="6"/>
      <c r="DW1153" s="4"/>
      <c r="DX1153" s="6"/>
      <c r="DY1153" s="5"/>
      <c r="DZ1153" s="5"/>
      <c r="EA1153" s="4"/>
      <c r="EB1153" s="6"/>
      <c r="EC1153" s="4"/>
      <c r="ED1153" s="6"/>
      <c r="EE1153" s="5"/>
      <c r="EF1153" s="5"/>
      <c r="EG1153" s="4"/>
      <c r="EH1153" s="6"/>
      <c r="EI1153" s="4"/>
      <c r="EJ1153" s="6"/>
      <c r="EK1153" s="5"/>
      <c r="EL1153" s="5"/>
      <c r="EM1153" s="4"/>
      <c r="EN1153" s="6"/>
      <c r="EO1153" s="4"/>
      <c r="EP1153" s="6"/>
      <c r="EQ1153" s="5"/>
      <c r="ER1153" s="5"/>
      <c r="ES1153" s="4"/>
      <c r="ET1153" s="6"/>
      <c r="EU1153" s="4"/>
      <c r="EV1153" s="6"/>
      <c r="EW1153" s="5"/>
      <c r="EX1153" s="5"/>
      <c r="EY1153" s="4"/>
      <c r="EZ1153" s="6"/>
      <c r="FA1153" s="4"/>
      <c r="FB1153" s="6"/>
      <c r="FC1153" s="5"/>
      <c r="FD1153" s="5"/>
      <c r="FE1153" s="4"/>
      <c r="FF1153" s="6"/>
      <c r="FG1153" s="4"/>
      <c r="FH1153" s="6"/>
      <c r="FI1153" s="5"/>
      <c r="FJ1153" s="5"/>
      <c r="FK1153" s="4"/>
      <c r="FL1153" s="6"/>
      <c r="FM1153" s="4"/>
      <c r="FN1153" s="6"/>
      <c r="FO1153" s="5"/>
      <c r="FP1153" s="5"/>
      <c r="FQ1153" s="4"/>
      <c r="FR1153" s="6"/>
      <c r="FS1153" s="4"/>
      <c r="FT1153" s="6"/>
      <c r="FU1153" s="5"/>
      <c r="FV1153" s="5"/>
      <c r="FW1153" s="4"/>
      <c r="FX1153" s="6"/>
      <c r="FY1153" s="4"/>
      <c r="FZ1153" s="6"/>
      <c r="GA1153" s="5"/>
      <c r="GB1153" s="5"/>
      <c r="GC1153" s="4"/>
      <c r="GD1153" s="6"/>
      <c r="GE1153" s="4"/>
      <c r="GF1153" s="6"/>
      <c r="GG1153" s="5"/>
      <c r="GH1153" s="5"/>
      <c r="GI1153" s="4"/>
      <c r="GJ1153" s="6"/>
      <c r="GK1153" s="4"/>
      <c r="GL1153" s="6"/>
      <c r="GM1153" s="5"/>
      <c r="GN1153" s="5"/>
      <c r="GO1153" s="4"/>
      <c r="GP1153" s="6"/>
      <c r="GQ1153" s="4"/>
      <c r="GR1153" s="6"/>
      <c r="GS1153" s="5"/>
      <c r="GT1153" s="5"/>
      <c r="GU1153" s="4"/>
      <c r="GV1153" s="6"/>
      <c r="GW1153" s="4"/>
      <c r="GX1153" s="6"/>
      <c r="GY1153" s="5"/>
      <c r="GZ1153" s="5"/>
      <c r="HA1153" s="4"/>
      <c r="HB1153" s="6"/>
      <c r="HC1153" s="4"/>
      <c r="HD1153" s="6"/>
      <c r="HE1153" s="5"/>
      <c r="HF1153" s="5"/>
      <c r="HG1153" s="4"/>
      <c r="HH1153" s="6"/>
      <c r="HI1153" s="4"/>
      <c r="HJ1153" s="6"/>
      <c r="HK1153" s="5"/>
      <c r="HL1153" s="5"/>
      <c r="HM1153" s="4"/>
      <c r="HN1153" s="6"/>
      <c r="HO1153" s="4"/>
      <c r="HP1153" s="6"/>
      <c r="HQ1153" s="5"/>
      <c r="HR1153" s="5"/>
      <c r="HS1153" s="4"/>
      <c r="HT1153" s="6"/>
      <c r="HU1153" s="4"/>
      <c r="HV1153" s="6"/>
      <c r="HW1153" s="5"/>
      <c r="HX1153" s="5"/>
      <c r="HY1153" s="4"/>
      <c r="HZ1153" s="6"/>
      <c r="IA1153" s="4"/>
      <c r="IB1153" s="6"/>
      <c r="IC1153" s="5"/>
      <c r="ID1153" s="5"/>
      <c r="IE1153" s="4"/>
      <c r="IF1153" s="6"/>
      <c r="IG1153" s="4"/>
      <c r="IH1153" s="6"/>
      <c r="II1153" s="5"/>
      <c r="IJ1153" s="5"/>
      <c r="IK1153" s="4"/>
      <c r="IL1153" s="6"/>
      <c r="IM1153" s="4"/>
      <c r="IN1153" s="6"/>
      <c r="IO1153" s="5"/>
      <c r="IP1153" s="5"/>
      <c r="IQ1153" s="4"/>
      <c r="IR1153" s="6"/>
      <c r="IS1153" s="4"/>
      <c r="IT1153" s="6"/>
      <c r="IU1153" s="5"/>
      <c r="IV1153" s="5"/>
      <c r="IW1153" s="4"/>
      <c r="IX1153" s="6"/>
      <c r="IY1153" s="4"/>
      <c r="IZ1153" s="6"/>
      <c r="JA1153" s="5"/>
      <c r="JB1153" s="5"/>
      <c r="JC1153" s="4"/>
      <c r="JD1153" s="6"/>
      <c r="JE1153" s="4"/>
      <c r="JF1153" s="6"/>
      <c r="JG1153" s="5"/>
      <c r="JH1153" s="5"/>
      <c r="JI1153" s="4"/>
      <c r="JJ1153" s="6"/>
      <c r="JK1153" s="4"/>
      <c r="JL1153" s="6"/>
      <c r="JM1153" s="5"/>
      <c r="JN1153" s="5"/>
      <c r="JO1153" s="4"/>
      <c r="JP1153" s="6"/>
      <c r="JQ1153" s="4"/>
      <c r="JR1153" s="6"/>
      <c r="JS1153" s="5"/>
      <c r="JT1153" s="5"/>
      <c r="JU1153" s="4"/>
      <c r="JV1153" s="6"/>
      <c r="JW1153" s="4"/>
      <c r="JX1153" s="6"/>
      <c r="JY1153" s="5"/>
      <c r="JZ1153" s="5"/>
      <c r="KA1153" s="4"/>
      <c r="KB1153" s="6"/>
      <c r="KC1153" s="4"/>
      <c r="KD1153" s="6"/>
      <c r="KE1153" s="5"/>
      <c r="KF1153" s="5"/>
      <c r="KG1153" s="4"/>
      <c r="KH1153" s="6"/>
      <c r="KI1153" s="4"/>
      <c r="KJ1153" s="6"/>
      <c r="KK1153" s="5"/>
      <c r="KL1153" s="5"/>
    </row>
    <row r="1154">
      <c r="A1154" s="3" t="s">
        <v>85</v>
      </c>
      <c r="B1154" s="3" t="s">
        <v>1266</v>
      </c>
      <c r="C1154" s="3" t="s">
        <v>547</v>
      </c>
      <c r="D1154" s="3" t="s">
        <v>712</v>
      </c>
      <c r="E1154" s="3" t="s">
        <v>1274</v>
      </c>
      <c r="F1154" s="3" t="s">
        <v>104</v>
      </c>
      <c r="G1154" s="3" t="s">
        <v>104</v>
      </c>
      <c r="H1154" s="3" t="s">
        <v>104</v>
      </c>
      <c r="I1154" s="4"/>
      <c r="J1154" s="4">
        <f>=ROUNDDOWN({0},0)</f>
      </c>
      <c r="K1154" s="4"/>
      <c r="L1154" s="5"/>
      <c r="M1154" s="4"/>
      <c r="N1154" s="4">
        <f>=ROUNDDOWN({0},0)</f>
      </c>
      <c r="O1154" s="4"/>
      <c r="P1154" s="5"/>
      <c r="Q1154" s="4"/>
      <c r="R1154" s="6"/>
      <c r="S1154" s="4"/>
      <c r="T1154" s="6"/>
      <c r="U1154" s="5"/>
      <c r="V1154" s="5"/>
      <c r="W1154" s="4"/>
      <c r="X1154" s="6"/>
      <c r="Y1154" s="4"/>
      <c r="Z1154" s="6"/>
      <c r="AA1154" s="5"/>
      <c r="AB1154" s="5"/>
      <c r="AC1154" s="4"/>
      <c r="AD1154" s="6"/>
      <c r="AE1154" s="4"/>
      <c r="AF1154" s="6"/>
      <c r="AG1154" s="5"/>
      <c r="AH1154" s="5"/>
      <c r="AI1154" s="4"/>
      <c r="AJ1154" s="6"/>
      <c r="AK1154" s="4"/>
      <c r="AL1154" s="6"/>
      <c r="AM1154" s="5"/>
      <c r="AN1154" s="5"/>
      <c r="AO1154" s="4"/>
      <c r="AP1154" s="6"/>
      <c r="AQ1154" s="4"/>
      <c r="AR1154" s="6"/>
      <c r="AS1154" s="5"/>
      <c r="AT1154" s="5"/>
      <c r="AU1154" s="4"/>
      <c r="AV1154" s="6"/>
      <c r="AW1154" s="4"/>
      <c r="AX1154" s="6"/>
      <c r="AY1154" s="5"/>
      <c r="AZ1154" s="5"/>
      <c r="BA1154" s="4"/>
      <c r="BB1154" s="6"/>
      <c r="BC1154" s="4"/>
      <c r="BD1154" s="6"/>
      <c r="BE1154" s="5"/>
      <c r="BF1154" s="5"/>
      <c r="BG1154" s="4"/>
      <c r="BH1154" s="6"/>
      <c r="BI1154" s="4"/>
      <c r="BJ1154" s="6"/>
      <c r="BK1154" s="5"/>
      <c r="BL1154" s="5"/>
      <c r="BM1154" s="4"/>
      <c r="BN1154" s="6"/>
      <c r="BO1154" s="4"/>
      <c r="BP1154" s="6"/>
      <c r="BQ1154" s="5"/>
      <c r="BR1154" s="5"/>
      <c r="BS1154" s="4"/>
      <c r="BT1154" s="6"/>
      <c r="BU1154" s="4"/>
      <c r="BV1154" s="6"/>
      <c r="BW1154" s="5"/>
      <c r="BX1154" s="5"/>
      <c r="BY1154" s="4"/>
      <c r="BZ1154" s="6"/>
      <c r="CA1154" s="4"/>
      <c r="CB1154" s="6"/>
      <c r="CC1154" s="5"/>
      <c r="CD1154" s="5"/>
      <c r="CE1154" s="4"/>
      <c r="CF1154" s="6"/>
      <c r="CG1154" s="4"/>
      <c r="CH1154" s="6"/>
      <c r="CI1154" s="5"/>
      <c r="CJ1154" s="5"/>
      <c r="CK1154" s="4"/>
      <c r="CL1154" s="6"/>
      <c r="CM1154" s="4"/>
      <c r="CN1154" s="6"/>
      <c r="CO1154" s="5"/>
      <c r="CP1154" s="5"/>
      <c r="CQ1154" s="4"/>
      <c r="CR1154" s="6"/>
      <c r="CS1154" s="4"/>
      <c r="CT1154" s="6"/>
      <c r="CU1154" s="5"/>
      <c r="CV1154" s="5"/>
      <c r="CW1154" s="4"/>
      <c r="CX1154" s="6"/>
      <c r="CY1154" s="4"/>
      <c r="CZ1154" s="6"/>
      <c r="DA1154" s="5"/>
      <c r="DB1154" s="5"/>
      <c r="DC1154" s="4"/>
      <c r="DD1154" s="6"/>
      <c r="DE1154" s="4"/>
      <c r="DF1154" s="6"/>
      <c r="DG1154" s="5"/>
      <c r="DH1154" s="5"/>
      <c r="DI1154" s="4"/>
      <c r="DJ1154" s="6"/>
      <c r="DK1154" s="4"/>
      <c r="DL1154" s="6"/>
      <c r="DM1154" s="5"/>
      <c r="DN1154" s="5"/>
      <c r="DO1154" s="4"/>
      <c r="DP1154" s="6"/>
      <c r="DQ1154" s="4"/>
      <c r="DR1154" s="6"/>
      <c r="DS1154" s="5"/>
      <c r="DT1154" s="5"/>
      <c r="DU1154" s="4"/>
      <c r="DV1154" s="6"/>
      <c r="DW1154" s="4"/>
      <c r="DX1154" s="6"/>
      <c r="DY1154" s="5"/>
      <c r="DZ1154" s="5"/>
      <c r="EA1154" s="4"/>
      <c r="EB1154" s="6"/>
      <c r="EC1154" s="4"/>
      <c r="ED1154" s="6"/>
      <c r="EE1154" s="5"/>
      <c r="EF1154" s="5"/>
      <c r="EG1154" s="4"/>
      <c r="EH1154" s="6"/>
      <c r="EI1154" s="4"/>
      <c r="EJ1154" s="6"/>
      <c r="EK1154" s="5"/>
      <c r="EL1154" s="5"/>
      <c r="EM1154" s="4"/>
      <c r="EN1154" s="6"/>
      <c r="EO1154" s="4"/>
      <c r="EP1154" s="6"/>
      <c r="EQ1154" s="5"/>
      <c r="ER1154" s="5"/>
      <c r="ES1154" s="4"/>
      <c r="ET1154" s="6"/>
      <c r="EU1154" s="4"/>
      <c r="EV1154" s="6"/>
      <c r="EW1154" s="5"/>
      <c r="EX1154" s="5"/>
      <c r="EY1154" s="4"/>
      <c r="EZ1154" s="6"/>
      <c r="FA1154" s="4"/>
      <c r="FB1154" s="6"/>
      <c r="FC1154" s="5"/>
      <c r="FD1154" s="5"/>
      <c r="FE1154" s="4"/>
      <c r="FF1154" s="6"/>
      <c r="FG1154" s="4"/>
      <c r="FH1154" s="6"/>
      <c r="FI1154" s="5"/>
      <c r="FJ1154" s="5"/>
      <c r="FK1154" s="4"/>
      <c r="FL1154" s="6"/>
      <c r="FM1154" s="4"/>
      <c r="FN1154" s="6"/>
      <c r="FO1154" s="5"/>
      <c r="FP1154" s="5"/>
      <c r="FQ1154" s="4"/>
      <c r="FR1154" s="6"/>
      <c r="FS1154" s="4"/>
      <c r="FT1154" s="6"/>
      <c r="FU1154" s="5"/>
      <c r="FV1154" s="5"/>
      <c r="FW1154" s="4"/>
      <c r="FX1154" s="6"/>
      <c r="FY1154" s="4"/>
      <c r="FZ1154" s="6"/>
      <c r="GA1154" s="5"/>
      <c r="GB1154" s="5"/>
      <c r="GC1154" s="4"/>
      <c r="GD1154" s="6"/>
      <c r="GE1154" s="4"/>
      <c r="GF1154" s="6"/>
      <c r="GG1154" s="5"/>
      <c r="GH1154" s="5"/>
      <c r="GI1154" s="4"/>
      <c r="GJ1154" s="6"/>
      <c r="GK1154" s="4"/>
      <c r="GL1154" s="6"/>
      <c r="GM1154" s="5"/>
      <c r="GN1154" s="5"/>
      <c r="GO1154" s="4"/>
      <c r="GP1154" s="6"/>
      <c r="GQ1154" s="4"/>
      <c r="GR1154" s="6"/>
      <c r="GS1154" s="5"/>
      <c r="GT1154" s="5"/>
      <c r="GU1154" s="4"/>
      <c r="GV1154" s="6"/>
      <c r="GW1154" s="4"/>
      <c r="GX1154" s="6"/>
      <c r="GY1154" s="5"/>
      <c r="GZ1154" s="5"/>
      <c r="HA1154" s="4"/>
      <c r="HB1154" s="6"/>
      <c r="HC1154" s="4"/>
      <c r="HD1154" s="6"/>
      <c r="HE1154" s="5"/>
      <c r="HF1154" s="5"/>
      <c r="HG1154" s="4"/>
      <c r="HH1154" s="6"/>
      <c r="HI1154" s="4"/>
      <c r="HJ1154" s="6"/>
      <c r="HK1154" s="5"/>
      <c r="HL1154" s="5"/>
      <c r="HM1154" s="4"/>
      <c r="HN1154" s="6"/>
      <c r="HO1154" s="4"/>
      <c r="HP1154" s="6"/>
      <c r="HQ1154" s="5"/>
      <c r="HR1154" s="5"/>
      <c r="HS1154" s="4"/>
      <c r="HT1154" s="6"/>
      <c r="HU1154" s="4"/>
      <c r="HV1154" s="6"/>
      <c r="HW1154" s="5"/>
      <c r="HX1154" s="5"/>
      <c r="HY1154" s="4"/>
      <c r="HZ1154" s="6"/>
      <c r="IA1154" s="4"/>
      <c r="IB1154" s="6"/>
      <c r="IC1154" s="5"/>
      <c r="ID1154" s="5"/>
      <c r="IE1154" s="4"/>
      <c r="IF1154" s="6"/>
      <c r="IG1154" s="4"/>
      <c r="IH1154" s="6"/>
      <c r="II1154" s="5"/>
      <c r="IJ1154" s="5"/>
      <c r="IK1154" s="4"/>
      <c r="IL1154" s="6"/>
      <c r="IM1154" s="4"/>
      <c r="IN1154" s="6"/>
      <c r="IO1154" s="5"/>
      <c r="IP1154" s="5"/>
      <c r="IQ1154" s="4"/>
      <c r="IR1154" s="6"/>
      <c r="IS1154" s="4"/>
      <c r="IT1154" s="6"/>
      <c r="IU1154" s="5"/>
      <c r="IV1154" s="5"/>
      <c r="IW1154" s="4"/>
      <c r="IX1154" s="6"/>
      <c r="IY1154" s="4"/>
      <c r="IZ1154" s="6"/>
      <c r="JA1154" s="5"/>
      <c r="JB1154" s="5"/>
      <c r="JC1154" s="4"/>
      <c r="JD1154" s="6"/>
      <c r="JE1154" s="4"/>
      <c r="JF1154" s="6"/>
      <c r="JG1154" s="5"/>
      <c r="JH1154" s="5"/>
      <c r="JI1154" s="4"/>
      <c r="JJ1154" s="6"/>
      <c r="JK1154" s="4"/>
      <c r="JL1154" s="6"/>
      <c r="JM1154" s="5"/>
      <c r="JN1154" s="5"/>
      <c r="JO1154" s="4"/>
      <c r="JP1154" s="6"/>
      <c r="JQ1154" s="4"/>
      <c r="JR1154" s="6"/>
      <c r="JS1154" s="5"/>
      <c r="JT1154" s="5"/>
      <c r="JU1154" s="4"/>
      <c r="JV1154" s="6"/>
      <c r="JW1154" s="4"/>
      <c r="JX1154" s="6"/>
      <c r="JY1154" s="5"/>
      <c r="JZ1154" s="5"/>
      <c r="KA1154" s="4"/>
      <c r="KB1154" s="6"/>
      <c r="KC1154" s="4"/>
      <c r="KD1154" s="6"/>
      <c r="KE1154" s="5"/>
      <c r="KF1154" s="5"/>
      <c r="KG1154" s="4"/>
      <c r="KH1154" s="6"/>
      <c r="KI1154" s="4"/>
      <c r="KJ1154" s="6"/>
      <c r="KK1154" s="5"/>
      <c r="KL1154" s="5"/>
    </row>
    <row r="1155">
      <c r="A1155" s="3" t="s">
        <v>85</v>
      </c>
      <c r="B1155" s="3" t="s">
        <v>1266</v>
      </c>
      <c r="C1155" s="3" t="s">
        <v>547</v>
      </c>
      <c r="D1155" s="3" t="s">
        <v>712</v>
      </c>
      <c r="E1155" s="3" t="s">
        <v>1275</v>
      </c>
      <c r="F1155" s="3" t="s">
        <v>104</v>
      </c>
      <c r="G1155" s="3" t="s">
        <v>104</v>
      </c>
      <c r="H1155" s="3" t="s">
        <v>104</v>
      </c>
      <c r="I1155" s="4"/>
      <c r="J1155" s="4">
        <f>=ROUNDDOWN({0},0)</f>
      </c>
      <c r="K1155" s="4"/>
      <c r="L1155" s="5"/>
      <c r="M1155" s="4"/>
      <c r="N1155" s="4">
        <f>=ROUNDDOWN({0},0)</f>
      </c>
      <c r="O1155" s="4"/>
      <c r="P1155" s="5"/>
      <c r="Q1155" s="4"/>
      <c r="R1155" s="6"/>
      <c r="S1155" s="4"/>
      <c r="T1155" s="6"/>
      <c r="U1155" s="5"/>
      <c r="V1155" s="5"/>
      <c r="W1155" s="4"/>
      <c r="X1155" s="6"/>
      <c r="Y1155" s="4"/>
      <c r="Z1155" s="6"/>
      <c r="AA1155" s="5"/>
      <c r="AB1155" s="5"/>
      <c r="AC1155" s="4"/>
      <c r="AD1155" s="6"/>
      <c r="AE1155" s="4"/>
      <c r="AF1155" s="6"/>
      <c r="AG1155" s="5"/>
      <c r="AH1155" s="5"/>
      <c r="AI1155" s="4"/>
      <c r="AJ1155" s="6"/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  <c r="AU1155" s="4"/>
      <c r="AV1155" s="6"/>
      <c r="AW1155" s="4"/>
      <c r="AX1155" s="6"/>
      <c r="AY1155" s="5"/>
      <c r="AZ1155" s="5"/>
      <c r="BA1155" s="4"/>
      <c r="BB1155" s="6"/>
      <c r="BC1155" s="4"/>
      <c r="BD1155" s="6"/>
      <c r="BE1155" s="5"/>
      <c r="BF1155" s="5"/>
      <c r="BG1155" s="4"/>
      <c r="BH1155" s="6"/>
      <c r="BI1155" s="4"/>
      <c r="BJ1155" s="6"/>
      <c r="BK1155" s="5"/>
      <c r="BL1155" s="5"/>
      <c r="BM1155" s="4"/>
      <c r="BN1155" s="6"/>
      <c r="BO1155" s="4"/>
      <c r="BP1155" s="6"/>
      <c r="BQ1155" s="5"/>
      <c r="BR1155" s="5"/>
      <c r="BS1155" s="4"/>
      <c r="BT1155" s="6"/>
      <c r="BU1155" s="4"/>
      <c r="BV1155" s="6"/>
      <c r="BW1155" s="5"/>
      <c r="BX1155" s="5"/>
      <c r="BY1155" s="4"/>
      <c r="BZ1155" s="6"/>
      <c r="CA1155" s="4"/>
      <c r="CB1155" s="6"/>
      <c r="CC1155" s="5"/>
      <c r="CD1155" s="5"/>
      <c r="CE1155" s="4"/>
      <c r="CF1155" s="6"/>
      <c r="CG1155" s="4"/>
      <c r="CH1155" s="6"/>
      <c r="CI1155" s="5"/>
      <c r="CJ1155" s="5"/>
      <c r="CK1155" s="4"/>
      <c r="CL1155" s="6"/>
      <c r="CM1155" s="4"/>
      <c r="CN1155" s="6"/>
      <c r="CO1155" s="5"/>
      <c r="CP1155" s="5"/>
      <c r="CQ1155" s="4"/>
      <c r="CR1155" s="6"/>
      <c r="CS1155" s="4"/>
      <c r="CT1155" s="6"/>
      <c r="CU1155" s="5"/>
      <c r="CV1155" s="5"/>
      <c r="CW1155" s="4"/>
      <c r="CX1155" s="6"/>
      <c r="CY1155" s="4"/>
      <c r="CZ1155" s="6"/>
      <c r="DA1155" s="5"/>
      <c r="DB1155" s="5"/>
      <c r="DC1155" s="4"/>
      <c r="DD1155" s="6"/>
      <c r="DE1155" s="4"/>
      <c r="DF1155" s="6"/>
      <c r="DG1155" s="5"/>
      <c r="DH1155" s="5"/>
      <c r="DI1155" s="4"/>
      <c r="DJ1155" s="6"/>
      <c r="DK1155" s="4"/>
      <c r="DL1155" s="6"/>
      <c r="DM1155" s="5"/>
      <c r="DN1155" s="5"/>
      <c r="DO1155" s="4"/>
      <c r="DP1155" s="6"/>
      <c r="DQ1155" s="4"/>
      <c r="DR1155" s="6"/>
      <c r="DS1155" s="5"/>
      <c r="DT1155" s="5"/>
      <c r="DU1155" s="4"/>
      <c r="DV1155" s="6"/>
      <c r="DW1155" s="4"/>
      <c r="DX1155" s="6"/>
      <c r="DY1155" s="5"/>
      <c r="DZ1155" s="5"/>
      <c r="EA1155" s="4"/>
      <c r="EB1155" s="6"/>
      <c r="EC1155" s="4"/>
      <c r="ED1155" s="6"/>
      <c r="EE1155" s="5"/>
      <c r="EF1155" s="5"/>
      <c r="EG1155" s="4"/>
      <c r="EH1155" s="6"/>
      <c r="EI1155" s="4"/>
      <c r="EJ1155" s="6"/>
      <c r="EK1155" s="5"/>
      <c r="EL1155" s="5"/>
      <c r="EM1155" s="4"/>
      <c r="EN1155" s="6"/>
      <c r="EO1155" s="4"/>
      <c r="EP1155" s="6"/>
      <c r="EQ1155" s="5"/>
      <c r="ER1155" s="5"/>
      <c r="ES1155" s="4"/>
      <c r="ET1155" s="6"/>
      <c r="EU1155" s="4"/>
      <c r="EV1155" s="6"/>
      <c r="EW1155" s="5"/>
      <c r="EX1155" s="5"/>
      <c r="EY1155" s="4"/>
      <c r="EZ1155" s="6"/>
      <c r="FA1155" s="4"/>
      <c r="FB1155" s="6"/>
      <c r="FC1155" s="5"/>
      <c r="FD1155" s="5"/>
      <c r="FE1155" s="4"/>
      <c r="FF1155" s="6"/>
      <c r="FG1155" s="4"/>
      <c r="FH1155" s="6"/>
      <c r="FI1155" s="5"/>
      <c r="FJ1155" s="5"/>
      <c r="FK1155" s="4"/>
      <c r="FL1155" s="6"/>
      <c r="FM1155" s="4"/>
      <c r="FN1155" s="6"/>
      <c r="FO1155" s="5"/>
      <c r="FP1155" s="5"/>
      <c r="FQ1155" s="4"/>
      <c r="FR1155" s="6"/>
      <c r="FS1155" s="4"/>
      <c r="FT1155" s="6"/>
      <c r="FU1155" s="5"/>
      <c r="FV1155" s="5"/>
      <c r="FW1155" s="4"/>
      <c r="FX1155" s="6"/>
      <c r="FY1155" s="4"/>
      <c r="FZ1155" s="6"/>
      <c r="GA1155" s="5"/>
      <c r="GB1155" s="5"/>
      <c r="GC1155" s="4"/>
      <c r="GD1155" s="6"/>
      <c r="GE1155" s="4"/>
      <c r="GF1155" s="6"/>
      <c r="GG1155" s="5"/>
      <c r="GH1155" s="5"/>
      <c r="GI1155" s="4"/>
      <c r="GJ1155" s="6"/>
      <c r="GK1155" s="4"/>
      <c r="GL1155" s="6"/>
      <c r="GM1155" s="5"/>
      <c r="GN1155" s="5"/>
      <c r="GO1155" s="4"/>
      <c r="GP1155" s="6"/>
      <c r="GQ1155" s="4"/>
      <c r="GR1155" s="6"/>
      <c r="GS1155" s="5"/>
      <c r="GT1155" s="5"/>
      <c r="GU1155" s="4"/>
      <c r="GV1155" s="6"/>
      <c r="GW1155" s="4"/>
      <c r="GX1155" s="6"/>
      <c r="GY1155" s="5"/>
      <c r="GZ1155" s="5"/>
      <c r="HA1155" s="4"/>
      <c r="HB1155" s="6"/>
      <c r="HC1155" s="4"/>
      <c r="HD1155" s="6"/>
      <c r="HE1155" s="5"/>
      <c r="HF1155" s="5"/>
      <c r="HG1155" s="4"/>
      <c r="HH1155" s="6"/>
      <c r="HI1155" s="4"/>
      <c r="HJ1155" s="6"/>
      <c r="HK1155" s="5"/>
      <c r="HL1155" s="5"/>
      <c r="HM1155" s="4"/>
      <c r="HN1155" s="6"/>
      <c r="HO1155" s="4"/>
      <c r="HP1155" s="6"/>
      <c r="HQ1155" s="5"/>
      <c r="HR1155" s="5"/>
      <c r="HS1155" s="4"/>
      <c r="HT1155" s="6"/>
      <c r="HU1155" s="4"/>
      <c r="HV1155" s="6"/>
      <c r="HW1155" s="5"/>
      <c r="HX1155" s="5"/>
      <c r="HY1155" s="4"/>
      <c r="HZ1155" s="6"/>
      <c r="IA1155" s="4"/>
      <c r="IB1155" s="6"/>
      <c r="IC1155" s="5"/>
      <c r="ID1155" s="5"/>
      <c r="IE1155" s="4"/>
      <c r="IF1155" s="6"/>
      <c r="IG1155" s="4"/>
      <c r="IH1155" s="6"/>
      <c r="II1155" s="5"/>
      <c r="IJ1155" s="5"/>
      <c r="IK1155" s="4"/>
      <c r="IL1155" s="6"/>
      <c r="IM1155" s="4"/>
      <c r="IN1155" s="6"/>
      <c r="IO1155" s="5"/>
      <c r="IP1155" s="5"/>
      <c r="IQ1155" s="4"/>
      <c r="IR1155" s="6"/>
      <c r="IS1155" s="4"/>
      <c r="IT1155" s="6"/>
      <c r="IU1155" s="5"/>
      <c r="IV1155" s="5"/>
      <c r="IW1155" s="4"/>
      <c r="IX1155" s="6"/>
      <c r="IY1155" s="4"/>
      <c r="IZ1155" s="6"/>
      <c r="JA1155" s="5"/>
      <c r="JB1155" s="5"/>
      <c r="JC1155" s="4"/>
      <c r="JD1155" s="6"/>
      <c r="JE1155" s="4"/>
      <c r="JF1155" s="6"/>
      <c r="JG1155" s="5"/>
      <c r="JH1155" s="5"/>
      <c r="JI1155" s="4"/>
      <c r="JJ1155" s="6"/>
      <c r="JK1155" s="4"/>
      <c r="JL1155" s="6"/>
      <c r="JM1155" s="5"/>
      <c r="JN1155" s="5"/>
      <c r="JO1155" s="4"/>
      <c r="JP1155" s="6"/>
      <c r="JQ1155" s="4"/>
      <c r="JR1155" s="6"/>
      <c r="JS1155" s="5"/>
      <c r="JT1155" s="5"/>
      <c r="JU1155" s="4"/>
      <c r="JV1155" s="6"/>
      <c r="JW1155" s="4"/>
      <c r="JX1155" s="6"/>
      <c r="JY1155" s="5"/>
      <c r="JZ1155" s="5"/>
      <c r="KA1155" s="4"/>
      <c r="KB1155" s="6"/>
      <c r="KC1155" s="4"/>
      <c r="KD1155" s="6"/>
      <c r="KE1155" s="5"/>
      <c r="KF1155" s="5"/>
      <c r="KG1155" s="4"/>
      <c r="KH1155" s="6"/>
      <c r="KI1155" s="4"/>
      <c r="KJ1155" s="6"/>
      <c r="KK1155" s="5"/>
      <c r="KL1155" s="5"/>
    </row>
    <row r="1156">
      <c r="A1156" s="3" t="s">
        <v>85</v>
      </c>
      <c r="B1156" s="3" t="s">
        <v>1266</v>
      </c>
      <c r="C1156" s="3" t="s">
        <v>547</v>
      </c>
      <c r="D1156" s="3" t="s">
        <v>712</v>
      </c>
      <c r="E1156" s="3" t="s">
        <v>1276</v>
      </c>
      <c r="F1156" s="3" t="s">
        <v>104</v>
      </c>
      <c r="G1156" s="3" t="s">
        <v>104</v>
      </c>
      <c r="H1156" s="3" t="s">
        <v>104</v>
      </c>
      <c r="I1156" s="4"/>
      <c r="J1156" s="4">
        <f>=ROUNDDOWN({0},0)</f>
      </c>
      <c r="K1156" s="4"/>
      <c r="L1156" s="5"/>
      <c r="M1156" s="4"/>
      <c r="N1156" s="4">
        <f>=ROUNDDOWN({0},0)</f>
      </c>
      <c r="O1156" s="4"/>
      <c r="P1156" s="5"/>
      <c r="Q1156" s="4"/>
      <c r="R1156" s="6"/>
      <c r="S1156" s="4"/>
      <c r="T1156" s="6"/>
      <c r="U1156" s="5"/>
      <c r="V1156" s="5"/>
      <c r="W1156" s="4"/>
      <c r="X1156" s="6"/>
      <c r="Y1156" s="4"/>
      <c r="Z1156" s="6"/>
      <c r="AA1156" s="5"/>
      <c r="AB1156" s="5"/>
      <c r="AC1156" s="4"/>
      <c r="AD1156" s="6"/>
      <c r="AE1156" s="4"/>
      <c r="AF1156" s="6"/>
      <c r="AG1156" s="5"/>
      <c r="AH1156" s="5"/>
      <c r="AI1156" s="4"/>
      <c r="AJ1156" s="6"/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  <c r="AU1156" s="4"/>
      <c r="AV1156" s="6"/>
      <c r="AW1156" s="4"/>
      <c r="AX1156" s="6"/>
      <c r="AY1156" s="5"/>
      <c r="AZ1156" s="5"/>
      <c r="BA1156" s="4"/>
      <c r="BB1156" s="6"/>
      <c r="BC1156" s="4"/>
      <c r="BD1156" s="6"/>
      <c r="BE1156" s="5"/>
      <c r="BF1156" s="5"/>
      <c r="BG1156" s="4"/>
      <c r="BH1156" s="6"/>
      <c r="BI1156" s="4"/>
      <c r="BJ1156" s="6"/>
      <c r="BK1156" s="5"/>
      <c r="BL1156" s="5"/>
      <c r="BM1156" s="4"/>
      <c r="BN1156" s="6"/>
      <c r="BO1156" s="4"/>
      <c r="BP1156" s="6"/>
      <c r="BQ1156" s="5"/>
      <c r="BR1156" s="5"/>
      <c r="BS1156" s="4"/>
      <c r="BT1156" s="6"/>
      <c r="BU1156" s="4"/>
      <c r="BV1156" s="6"/>
      <c r="BW1156" s="5"/>
      <c r="BX1156" s="5"/>
      <c r="BY1156" s="4"/>
      <c r="BZ1156" s="6"/>
      <c r="CA1156" s="4"/>
      <c r="CB1156" s="6"/>
      <c r="CC1156" s="5"/>
      <c r="CD1156" s="5"/>
      <c r="CE1156" s="4"/>
      <c r="CF1156" s="6"/>
      <c r="CG1156" s="4"/>
      <c r="CH1156" s="6"/>
      <c r="CI1156" s="5"/>
      <c r="CJ1156" s="5"/>
      <c r="CK1156" s="4"/>
      <c r="CL1156" s="6"/>
      <c r="CM1156" s="4"/>
      <c r="CN1156" s="6"/>
      <c r="CO1156" s="5"/>
      <c r="CP1156" s="5"/>
      <c r="CQ1156" s="4"/>
      <c r="CR1156" s="6"/>
      <c r="CS1156" s="4"/>
      <c r="CT1156" s="6"/>
      <c r="CU1156" s="5"/>
      <c r="CV1156" s="5"/>
      <c r="CW1156" s="4"/>
      <c r="CX1156" s="6"/>
      <c r="CY1156" s="4"/>
      <c r="CZ1156" s="6"/>
      <c r="DA1156" s="5"/>
      <c r="DB1156" s="5"/>
      <c r="DC1156" s="4"/>
      <c r="DD1156" s="6"/>
      <c r="DE1156" s="4"/>
      <c r="DF1156" s="6"/>
      <c r="DG1156" s="5"/>
      <c r="DH1156" s="5"/>
      <c r="DI1156" s="4"/>
      <c r="DJ1156" s="6"/>
      <c r="DK1156" s="4"/>
      <c r="DL1156" s="6"/>
      <c r="DM1156" s="5"/>
      <c r="DN1156" s="5"/>
      <c r="DO1156" s="4"/>
      <c r="DP1156" s="6"/>
      <c r="DQ1156" s="4"/>
      <c r="DR1156" s="6"/>
      <c r="DS1156" s="5"/>
      <c r="DT1156" s="5"/>
      <c r="DU1156" s="4"/>
      <c r="DV1156" s="6"/>
      <c r="DW1156" s="4"/>
      <c r="DX1156" s="6"/>
      <c r="DY1156" s="5"/>
      <c r="DZ1156" s="5"/>
      <c r="EA1156" s="4"/>
      <c r="EB1156" s="6"/>
      <c r="EC1156" s="4"/>
      <c r="ED1156" s="6"/>
      <c r="EE1156" s="5"/>
      <c r="EF1156" s="5"/>
      <c r="EG1156" s="4"/>
      <c r="EH1156" s="6"/>
      <c r="EI1156" s="4"/>
      <c r="EJ1156" s="6"/>
      <c r="EK1156" s="5"/>
      <c r="EL1156" s="5"/>
      <c r="EM1156" s="4"/>
      <c r="EN1156" s="6"/>
      <c r="EO1156" s="4"/>
      <c r="EP1156" s="6"/>
      <c r="EQ1156" s="5"/>
      <c r="ER1156" s="5"/>
      <c r="ES1156" s="4"/>
      <c r="ET1156" s="6"/>
      <c r="EU1156" s="4"/>
      <c r="EV1156" s="6"/>
      <c r="EW1156" s="5"/>
      <c r="EX1156" s="5"/>
      <c r="EY1156" s="4"/>
      <c r="EZ1156" s="6"/>
      <c r="FA1156" s="4"/>
      <c r="FB1156" s="6"/>
      <c r="FC1156" s="5"/>
      <c r="FD1156" s="5"/>
      <c r="FE1156" s="4"/>
      <c r="FF1156" s="6"/>
      <c r="FG1156" s="4"/>
      <c r="FH1156" s="6"/>
      <c r="FI1156" s="5"/>
      <c r="FJ1156" s="5"/>
      <c r="FK1156" s="4"/>
      <c r="FL1156" s="6"/>
      <c r="FM1156" s="4"/>
      <c r="FN1156" s="6"/>
      <c r="FO1156" s="5"/>
      <c r="FP1156" s="5"/>
      <c r="FQ1156" s="4"/>
      <c r="FR1156" s="6"/>
      <c r="FS1156" s="4"/>
      <c r="FT1156" s="6"/>
      <c r="FU1156" s="5"/>
      <c r="FV1156" s="5"/>
      <c r="FW1156" s="4"/>
      <c r="FX1156" s="6"/>
      <c r="FY1156" s="4"/>
      <c r="FZ1156" s="6"/>
      <c r="GA1156" s="5"/>
      <c r="GB1156" s="5"/>
      <c r="GC1156" s="4"/>
      <c r="GD1156" s="6"/>
      <c r="GE1156" s="4"/>
      <c r="GF1156" s="6"/>
      <c r="GG1156" s="5"/>
      <c r="GH1156" s="5"/>
      <c r="GI1156" s="4"/>
      <c r="GJ1156" s="6"/>
      <c r="GK1156" s="4"/>
      <c r="GL1156" s="6"/>
      <c r="GM1156" s="5"/>
      <c r="GN1156" s="5"/>
      <c r="GO1156" s="4"/>
      <c r="GP1156" s="6"/>
      <c r="GQ1156" s="4"/>
      <c r="GR1156" s="6"/>
      <c r="GS1156" s="5"/>
      <c r="GT1156" s="5"/>
      <c r="GU1156" s="4"/>
      <c r="GV1156" s="6"/>
      <c r="GW1156" s="4"/>
      <c r="GX1156" s="6"/>
      <c r="GY1156" s="5"/>
      <c r="GZ1156" s="5"/>
      <c r="HA1156" s="4"/>
      <c r="HB1156" s="6"/>
      <c r="HC1156" s="4"/>
      <c r="HD1156" s="6"/>
      <c r="HE1156" s="5"/>
      <c r="HF1156" s="5"/>
      <c r="HG1156" s="4"/>
      <c r="HH1156" s="6"/>
      <c r="HI1156" s="4"/>
      <c r="HJ1156" s="6"/>
      <c r="HK1156" s="5"/>
      <c r="HL1156" s="5"/>
      <c r="HM1156" s="4"/>
      <c r="HN1156" s="6"/>
      <c r="HO1156" s="4"/>
      <c r="HP1156" s="6"/>
      <c r="HQ1156" s="5"/>
      <c r="HR1156" s="5"/>
      <c r="HS1156" s="4"/>
      <c r="HT1156" s="6"/>
      <c r="HU1156" s="4"/>
      <c r="HV1156" s="6"/>
      <c r="HW1156" s="5"/>
      <c r="HX1156" s="5"/>
      <c r="HY1156" s="4"/>
      <c r="HZ1156" s="6"/>
      <c r="IA1156" s="4"/>
      <c r="IB1156" s="6"/>
      <c r="IC1156" s="5"/>
      <c r="ID1156" s="5"/>
      <c r="IE1156" s="4"/>
      <c r="IF1156" s="6"/>
      <c r="IG1156" s="4"/>
      <c r="IH1156" s="6"/>
      <c r="II1156" s="5"/>
      <c r="IJ1156" s="5"/>
      <c r="IK1156" s="4"/>
      <c r="IL1156" s="6"/>
      <c r="IM1156" s="4"/>
      <c r="IN1156" s="6"/>
      <c r="IO1156" s="5"/>
      <c r="IP1156" s="5"/>
      <c r="IQ1156" s="4"/>
      <c r="IR1156" s="6"/>
      <c r="IS1156" s="4"/>
      <c r="IT1156" s="6"/>
      <c r="IU1156" s="5"/>
      <c r="IV1156" s="5"/>
      <c r="IW1156" s="4"/>
      <c r="IX1156" s="6"/>
      <c r="IY1156" s="4"/>
      <c r="IZ1156" s="6"/>
      <c r="JA1156" s="5"/>
      <c r="JB1156" s="5"/>
      <c r="JC1156" s="4"/>
      <c r="JD1156" s="6"/>
      <c r="JE1156" s="4"/>
      <c r="JF1156" s="6"/>
      <c r="JG1156" s="5"/>
      <c r="JH1156" s="5"/>
      <c r="JI1156" s="4"/>
      <c r="JJ1156" s="6"/>
      <c r="JK1156" s="4"/>
      <c r="JL1156" s="6"/>
      <c r="JM1156" s="5"/>
      <c r="JN1156" s="5"/>
      <c r="JO1156" s="4"/>
      <c r="JP1156" s="6"/>
      <c r="JQ1156" s="4"/>
      <c r="JR1156" s="6"/>
      <c r="JS1156" s="5"/>
      <c r="JT1156" s="5"/>
      <c r="JU1156" s="4"/>
      <c r="JV1156" s="6"/>
      <c r="JW1156" s="4"/>
      <c r="JX1156" s="6"/>
      <c r="JY1156" s="5"/>
      <c r="JZ1156" s="5"/>
      <c r="KA1156" s="4"/>
      <c r="KB1156" s="6"/>
      <c r="KC1156" s="4"/>
      <c r="KD1156" s="6"/>
      <c r="KE1156" s="5"/>
      <c r="KF1156" s="5"/>
      <c r="KG1156" s="4"/>
      <c r="KH1156" s="6"/>
      <c r="KI1156" s="4"/>
      <c r="KJ1156" s="6"/>
      <c r="KK1156" s="5"/>
      <c r="KL1156" s="5"/>
    </row>
    <row r="1157">
      <c r="A1157" s="3" t="s">
        <v>85</v>
      </c>
      <c r="B1157" s="3" t="s">
        <v>1266</v>
      </c>
      <c r="C1157" s="3" t="s">
        <v>547</v>
      </c>
      <c r="D1157" s="3" t="s">
        <v>712</v>
      </c>
      <c r="E1157" s="3" t="s">
        <v>1277</v>
      </c>
      <c r="F1157" s="3" t="s">
        <v>104</v>
      </c>
      <c r="G1157" s="3" t="s">
        <v>104</v>
      </c>
      <c r="H1157" s="3" t="s">
        <v>104</v>
      </c>
      <c r="I1157" s="4"/>
      <c r="J1157" s="4">
        <f>=ROUNDDOWN({0},0)</f>
      </c>
      <c r="K1157" s="4"/>
      <c r="L1157" s="5"/>
      <c r="M1157" s="4"/>
      <c r="N1157" s="4">
        <f>=ROUNDDOWN({0},0)</f>
      </c>
      <c r="O1157" s="4"/>
      <c r="P1157" s="5"/>
      <c r="Q1157" s="4"/>
      <c r="R1157" s="6"/>
      <c r="S1157" s="4"/>
      <c r="T1157" s="6"/>
      <c r="U1157" s="5"/>
      <c r="V1157" s="5"/>
      <c r="W1157" s="4"/>
      <c r="X1157" s="6"/>
      <c r="Y1157" s="4"/>
      <c r="Z1157" s="6"/>
      <c r="AA1157" s="5"/>
      <c r="AB1157" s="5"/>
      <c r="AC1157" s="4"/>
      <c r="AD1157" s="6"/>
      <c r="AE1157" s="4"/>
      <c r="AF1157" s="6"/>
      <c r="AG1157" s="5"/>
      <c r="AH1157" s="5"/>
      <c r="AI1157" s="4"/>
      <c r="AJ1157" s="6"/>
      <c r="AK1157" s="4"/>
      <c r="AL1157" s="6"/>
      <c r="AM1157" s="5"/>
      <c r="AN1157" s="5"/>
      <c r="AO1157" s="4"/>
      <c r="AP1157" s="6"/>
      <c r="AQ1157" s="4"/>
      <c r="AR1157" s="6"/>
      <c r="AS1157" s="5"/>
      <c r="AT1157" s="5"/>
      <c r="AU1157" s="4"/>
      <c r="AV1157" s="6"/>
      <c r="AW1157" s="4"/>
      <c r="AX1157" s="6"/>
      <c r="AY1157" s="5"/>
      <c r="AZ1157" s="5"/>
      <c r="BA1157" s="4"/>
      <c r="BB1157" s="6"/>
      <c r="BC1157" s="4"/>
      <c r="BD1157" s="6"/>
      <c r="BE1157" s="5"/>
      <c r="BF1157" s="5"/>
      <c r="BG1157" s="4"/>
      <c r="BH1157" s="6"/>
      <c r="BI1157" s="4"/>
      <c r="BJ1157" s="6"/>
      <c r="BK1157" s="5"/>
      <c r="BL1157" s="5"/>
      <c r="BM1157" s="4"/>
      <c r="BN1157" s="6"/>
      <c r="BO1157" s="4"/>
      <c r="BP1157" s="6"/>
      <c r="BQ1157" s="5"/>
      <c r="BR1157" s="5"/>
      <c r="BS1157" s="4"/>
      <c r="BT1157" s="6"/>
      <c r="BU1157" s="4"/>
      <c r="BV1157" s="6"/>
      <c r="BW1157" s="5"/>
      <c r="BX1157" s="5"/>
      <c r="BY1157" s="4"/>
      <c r="BZ1157" s="6"/>
      <c r="CA1157" s="4"/>
      <c r="CB1157" s="6"/>
      <c r="CC1157" s="5"/>
      <c r="CD1157" s="5"/>
      <c r="CE1157" s="4"/>
      <c r="CF1157" s="6"/>
      <c r="CG1157" s="4"/>
      <c r="CH1157" s="6"/>
      <c r="CI1157" s="5"/>
      <c r="CJ1157" s="5"/>
      <c r="CK1157" s="4"/>
      <c r="CL1157" s="6"/>
      <c r="CM1157" s="4"/>
      <c r="CN1157" s="6"/>
      <c r="CO1157" s="5"/>
      <c r="CP1157" s="5"/>
      <c r="CQ1157" s="4"/>
      <c r="CR1157" s="6"/>
      <c r="CS1157" s="4"/>
      <c r="CT1157" s="6"/>
      <c r="CU1157" s="5"/>
      <c r="CV1157" s="5"/>
      <c r="CW1157" s="4"/>
      <c r="CX1157" s="6"/>
      <c r="CY1157" s="4"/>
      <c r="CZ1157" s="6"/>
      <c r="DA1157" s="5"/>
      <c r="DB1157" s="5"/>
      <c r="DC1157" s="4"/>
      <c r="DD1157" s="6"/>
      <c r="DE1157" s="4"/>
      <c r="DF1157" s="6"/>
      <c r="DG1157" s="5"/>
      <c r="DH1157" s="5"/>
      <c r="DI1157" s="4"/>
      <c r="DJ1157" s="6"/>
      <c r="DK1157" s="4"/>
      <c r="DL1157" s="6"/>
      <c r="DM1157" s="5"/>
      <c r="DN1157" s="5"/>
      <c r="DO1157" s="4"/>
      <c r="DP1157" s="6"/>
      <c r="DQ1157" s="4"/>
      <c r="DR1157" s="6"/>
      <c r="DS1157" s="5"/>
      <c r="DT1157" s="5"/>
      <c r="DU1157" s="4"/>
      <c r="DV1157" s="6"/>
      <c r="DW1157" s="4"/>
      <c r="DX1157" s="6"/>
      <c r="DY1157" s="5"/>
      <c r="DZ1157" s="5"/>
      <c r="EA1157" s="4"/>
      <c r="EB1157" s="6"/>
      <c r="EC1157" s="4"/>
      <c r="ED1157" s="6"/>
      <c r="EE1157" s="5"/>
      <c r="EF1157" s="5"/>
      <c r="EG1157" s="4"/>
      <c r="EH1157" s="6"/>
      <c r="EI1157" s="4"/>
      <c r="EJ1157" s="6"/>
      <c r="EK1157" s="5"/>
      <c r="EL1157" s="5"/>
      <c r="EM1157" s="4"/>
      <c r="EN1157" s="6"/>
      <c r="EO1157" s="4"/>
      <c r="EP1157" s="6"/>
      <c r="EQ1157" s="5"/>
      <c r="ER1157" s="5"/>
      <c r="ES1157" s="4"/>
      <c r="ET1157" s="6"/>
      <c r="EU1157" s="4"/>
      <c r="EV1157" s="6"/>
      <c r="EW1157" s="5"/>
      <c r="EX1157" s="5"/>
      <c r="EY1157" s="4"/>
      <c r="EZ1157" s="6"/>
      <c r="FA1157" s="4"/>
      <c r="FB1157" s="6"/>
      <c r="FC1157" s="5"/>
      <c r="FD1157" s="5"/>
      <c r="FE1157" s="4"/>
      <c r="FF1157" s="6"/>
      <c r="FG1157" s="4"/>
      <c r="FH1157" s="6"/>
      <c r="FI1157" s="5"/>
      <c r="FJ1157" s="5"/>
      <c r="FK1157" s="4"/>
      <c r="FL1157" s="6"/>
      <c r="FM1157" s="4"/>
      <c r="FN1157" s="6"/>
      <c r="FO1157" s="5"/>
      <c r="FP1157" s="5"/>
      <c r="FQ1157" s="4"/>
      <c r="FR1157" s="6"/>
      <c r="FS1157" s="4"/>
      <c r="FT1157" s="6"/>
      <c r="FU1157" s="5"/>
      <c r="FV1157" s="5"/>
      <c r="FW1157" s="4"/>
      <c r="FX1157" s="6"/>
      <c r="FY1157" s="4"/>
      <c r="FZ1157" s="6"/>
      <c r="GA1157" s="5"/>
      <c r="GB1157" s="5"/>
      <c r="GC1157" s="4"/>
      <c r="GD1157" s="6"/>
      <c r="GE1157" s="4"/>
      <c r="GF1157" s="6"/>
      <c r="GG1157" s="5"/>
      <c r="GH1157" s="5"/>
      <c r="GI1157" s="4"/>
      <c r="GJ1157" s="6"/>
      <c r="GK1157" s="4"/>
      <c r="GL1157" s="6"/>
      <c r="GM1157" s="5"/>
      <c r="GN1157" s="5"/>
      <c r="GO1157" s="4"/>
      <c r="GP1157" s="6"/>
      <c r="GQ1157" s="4"/>
      <c r="GR1157" s="6"/>
      <c r="GS1157" s="5"/>
      <c r="GT1157" s="5"/>
      <c r="GU1157" s="4"/>
      <c r="GV1157" s="6"/>
      <c r="GW1157" s="4"/>
      <c r="GX1157" s="6"/>
      <c r="GY1157" s="5"/>
      <c r="GZ1157" s="5"/>
      <c r="HA1157" s="4"/>
      <c r="HB1157" s="6"/>
      <c r="HC1157" s="4"/>
      <c r="HD1157" s="6"/>
      <c r="HE1157" s="5"/>
      <c r="HF1157" s="5"/>
      <c r="HG1157" s="4"/>
      <c r="HH1157" s="6"/>
      <c r="HI1157" s="4"/>
      <c r="HJ1157" s="6"/>
      <c r="HK1157" s="5"/>
      <c r="HL1157" s="5"/>
      <c r="HM1157" s="4"/>
      <c r="HN1157" s="6"/>
      <c r="HO1157" s="4"/>
      <c r="HP1157" s="6"/>
      <c r="HQ1157" s="5"/>
      <c r="HR1157" s="5"/>
      <c r="HS1157" s="4"/>
      <c r="HT1157" s="6"/>
      <c r="HU1157" s="4"/>
      <c r="HV1157" s="6"/>
      <c r="HW1157" s="5"/>
      <c r="HX1157" s="5"/>
      <c r="HY1157" s="4"/>
      <c r="HZ1157" s="6"/>
      <c r="IA1157" s="4"/>
      <c r="IB1157" s="6"/>
      <c r="IC1157" s="5"/>
      <c r="ID1157" s="5"/>
      <c r="IE1157" s="4"/>
      <c r="IF1157" s="6"/>
      <c r="IG1157" s="4"/>
      <c r="IH1157" s="6"/>
      <c r="II1157" s="5"/>
      <c r="IJ1157" s="5"/>
      <c r="IK1157" s="4"/>
      <c r="IL1157" s="6"/>
      <c r="IM1157" s="4"/>
      <c r="IN1157" s="6"/>
      <c r="IO1157" s="5"/>
      <c r="IP1157" s="5"/>
      <c r="IQ1157" s="4"/>
      <c r="IR1157" s="6"/>
      <c r="IS1157" s="4"/>
      <c r="IT1157" s="6"/>
      <c r="IU1157" s="5"/>
      <c r="IV1157" s="5"/>
      <c r="IW1157" s="4"/>
      <c r="IX1157" s="6"/>
      <c r="IY1157" s="4"/>
      <c r="IZ1157" s="6"/>
      <c r="JA1157" s="5"/>
      <c r="JB1157" s="5"/>
      <c r="JC1157" s="4"/>
      <c r="JD1157" s="6"/>
      <c r="JE1157" s="4"/>
      <c r="JF1157" s="6"/>
      <c r="JG1157" s="5"/>
      <c r="JH1157" s="5"/>
      <c r="JI1157" s="4"/>
      <c r="JJ1157" s="6"/>
      <c r="JK1157" s="4"/>
      <c r="JL1157" s="6"/>
      <c r="JM1157" s="5"/>
      <c r="JN1157" s="5"/>
      <c r="JO1157" s="4"/>
      <c r="JP1157" s="6"/>
      <c r="JQ1157" s="4"/>
      <c r="JR1157" s="6"/>
      <c r="JS1157" s="5"/>
      <c r="JT1157" s="5"/>
      <c r="JU1157" s="4"/>
      <c r="JV1157" s="6"/>
      <c r="JW1157" s="4"/>
      <c r="JX1157" s="6"/>
      <c r="JY1157" s="5"/>
      <c r="JZ1157" s="5"/>
      <c r="KA1157" s="4"/>
      <c r="KB1157" s="6"/>
      <c r="KC1157" s="4"/>
      <c r="KD1157" s="6"/>
      <c r="KE1157" s="5"/>
      <c r="KF1157" s="5"/>
      <c r="KG1157" s="4"/>
      <c r="KH1157" s="6"/>
      <c r="KI1157" s="4"/>
      <c r="KJ1157" s="6"/>
      <c r="KK1157" s="5"/>
      <c r="KL1157" s="5"/>
    </row>
    <row r="1158">
      <c r="A1158" s="3" t="s">
        <v>85</v>
      </c>
      <c r="B1158" s="3" t="s">
        <v>1266</v>
      </c>
      <c r="C1158" s="3" t="s">
        <v>547</v>
      </c>
      <c r="D1158" s="3" t="s">
        <v>712</v>
      </c>
      <c r="E1158" s="3" t="s">
        <v>1268</v>
      </c>
      <c r="F1158" s="3" t="s">
        <v>104</v>
      </c>
      <c r="G1158" s="3" t="s">
        <v>104</v>
      </c>
      <c r="H1158" s="3" t="s">
        <v>104</v>
      </c>
      <c r="I1158" s="4"/>
      <c r="J1158" s="4">
        <f>=ROUNDDOWN({0},0)</f>
      </c>
      <c r="K1158" s="4"/>
      <c r="L1158" s="5"/>
      <c r="M1158" s="4"/>
      <c r="N1158" s="4">
        <f>=ROUNDDOWN({0},0)</f>
      </c>
      <c r="O1158" s="4"/>
      <c r="P1158" s="5"/>
      <c r="Q1158" s="4"/>
      <c r="R1158" s="6"/>
      <c r="S1158" s="4"/>
      <c r="T1158" s="6"/>
      <c r="U1158" s="5"/>
      <c r="V1158" s="5"/>
      <c r="W1158" s="4"/>
      <c r="X1158" s="6"/>
      <c r="Y1158" s="4"/>
      <c r="Z1158" s="6"/>
      <c r="AA1158" s="5"/>
      <c r="AB1158" s="5"/>
      <c r="AC1158" s="4"/>
      <c r="AD1158" s="6"/>
      <c r="AE1158" s="4"/>
      <c r="AF1158" s="6"/>
      <c r="AG1158" s="5"/>
      <c r="AH1158" s="5"/>
      <c r="AI1158" s="4"/>
      <c r="AJ1158" s="6"/>
      <c r="AK1158" s="4"/>
      <c r="AL1158" s="6"/>
      <c r="AM1158" s="5"/>
      <c r="AN1158" s="5"/>
      <c r="AO1158" s="4"/>
      <c r="AP1158" s="6"/>
      <c r="AQ1158" s="4"/>
      <c r="AR1158" s="6"/>
      <c r="AS1158" s="5"/>
      <c r="AT1158" s="5"/>
      <c r="AU1158" s="4"/>
      <c r="AV1158" s="6"/>
      <c r="AW1158" s="4"/>
      <c r="AX1158" s="6"/>
      <c r="AY1158" s="5"/>
      <c r="AZ1158" s="5"/>
      <c r="BA1158" s="4"/>
      <c r="BB1158" s="6"/>
      <c r="BC1158" s="4"/>
      <c r="BD1158" s="6"/>
      <c r="BE1158" s="5"/>
      <c r="BF1158" s="5"/>
      <c r="BG1158" s="4"/>
      <c r="BH1158" s="6"/>
      <c r="BI1158" s="4"/>
      <c r="BJ1158" s="6"/>
      <c r="BK1158" s="5"/>
      <c r="BL1158" s="5"/>
      <c r="BM1158" s="4"/>
      <c r="BN1158" s="6"/>
      <c r="BO1158" s="4"/>
      <c r="BP1158" s="6"/>
      <c r="BQ1158" s="5"/>
      <c r="BR1158" s="5"/>
      <c r="BS1158" s="4"/>
      <c r="BT1158" s="6"/>
      <c r="BU1158" s="4"/>
      <c r="BV1158" s="6"/>
      <c r="BW1158" s="5"/>
      <c r="BX1158" s="5"/>
      <c r="BY1158" s="4"/>
      <c r="BZ1158" s="6"/>
      <c r="CA1158" s="4"/>
      <c r="CB1158" s="6"/>
      <c r="CC1158" s="5"/>
      <c r="CD1158" s="5"/>
      <c r="CE1158" s="4"/>
      <c r="CF1158" s="6"/>
      <c r="CG1158" s="4"/>
      <c r="CH1158" s="6"/>
      <c r="CI1158" s="5"/>
      <c r="CJ1158" s="5"/>
      <c r="CK1158" s="4"/>
      <c r="CL1158" s="6"/>
      <c r="CM1158" s="4"/>
      <c r="CN1158" s="6"/>
      <c r="CO1158" s="5"/>
      <c r="CP1158" s="5"/>
      <c r="CQ1158" s="4"/>
      <c r="CR1158" s="6"/>
      <c r="CS1158" s="4"/>
      <c r="CT1158" s="6"/>
      <c r="CU1158" s="5"/>
      <c r="CV1158" s="5"/>
      <c r="CW1158" s="4"/>
      <c r="CX1158" s="6"/>
      <c r="CY1158" s="4"/>
      <c r="CZ1158" s="6"/>
      <c r="DA1158" s="5"/>
      <c r="DB1158" s="5"/>
      <c r="DC1158" s="4"/>
      <c r="DD1158" s="6"/>
      <c r="DE1158" s="4"/>
      <c r="DF1158" s="6"/>
      <c r="DG1158" s="5"/>
      <c r="DH1158" s="5"/>
      <c r="DI1158" s="4"/>
      <c r="DJ1158" s="6"/>
      <c r="DK1158" s="4"/>
      <c r="DL1158" s="6"/>
      <c r="DM1158" s="5"/>
      <c r="DN1158" s="5"/>
      <c r="DO1158" s="4"/>
      <c r="DP1158" s="6"/>
      <c r="DQ1158" s="4"/>
      <c r="DR1158" s="6"/>
      <c r="DS1158" s="5"/>
      <c r="DT1158" s="5"/>
      <c r="DU1158" s="4"/>
      <c r="DV1158" s="6"/>
      <c r="DW1158" s="4"/>
      <c r="DX1158" s="6"/>
      <c r="DY1158" s="5"/>
      <c r="DZ1158" s="5"/>
      <c r="EA1158" s="4"/>
      <c r="EB1158" s="6"/>
      <c r="EC1158" s="4"/>
      <c r="ED1158" s="6"/>
      <c r="EE1158" s="5"/>
      <c r="EF1158" s="5"/>
      <c r="EG1158" s="4"/>
      <c r="EH1158" s="6"/>
      <c r="EI1158" s="4"/>
      <c r="EJ1158" s="6"/>
      <c r="EK1158" s="5"/>
      <c r="EL1158" s="5"/>
      <c r="EM1158" s="4"/>
      <c r="EN1158" s="6"/>
      <c r="EO1158" s="4"/>
      <c r="EP1158" s="6"/>
      <c r="EQ1158" s="5"/>
      <c r="ER1158" s="5"/>
      <c r="ES1158" s="4"/>
      <c r="ET1158" s="6"/>
      <c r="EU1158" s="4"/>
      <c r="EV1158" s="6"/>
      <c r="EW1158" s="5"/>
      <c r="EX1158" s="5"/>
      <c r="EY1158" s="4"/>
      <c r="EZ1158" s="6"/>
      <c r="FA1158" s="4"/>
      <c r="FB1158" s="6"/>
      <c r="FC1158" s="5"/>
      <c r="FD1158" s="5"/>
      <c r="FE1158" s="4"/>
      <c r="FF1158" s="6"/>
      <c r="FG1158" s="4"/>
      <c r="FH1158" s="6"/>
      <c r="FI1158" s="5"/>
      <c r="FJ1158" s="5"/>
      <c r="FK1158" s="4"/>
      <c r="FL1158" s="6"/>
      <c r="FM1158" s="4"/>
      <c r="FN1158" s="6"/>
      <c r="FO1158" s="5"/>
      <c r="FP1158" s="5"/>
      <c r="FQ1158" s="4"/>
      <c r="FR1158" s="6"/>
      <c r="FS1158" s="4"/>
      <c r="FT1158" s="6"/>
      <c r="FU1158" s="5"/>
      <c r="FV1158" s="5"/>
      <c r="FW1158" s="4"/>
      <c r="FX1158" s="6"/>
      <c r="FY1158" s="4"/>
      <c r="FZ1158" s="6"/>
      <c r="GA1158" s="5"/>
      <c r="GB1158" s="5"/>
      <c r="GC1158" s="4"/>
      <c r="GD1158" s="6"/>
      <c r="GE1158" s="4"/>
      <c r="GF1158" s="6"/>
      <c r="GG1158" s="5"/>
      <c r="GH1158" s="5"/>
      <c r="GI1158" s="4"/>
      <c r="GJ1158" s="6"/>
      <c r="GK1158" s="4"/>
      <c r="GL1158" s="6"/>
      <c r="GM1158" s="5"/>
      <c r="GN1158" s="5"/>
      <c r="GO1158" s="4"/>
      <c r="GP1158" s="6"/>
      <c r="GQ1158" s="4"/>
      <c r="GR1158" s="6"/>
      <c r="GS1158" s="5"/>
      <c r="GT1158" s="5"/>
      <c r="GU1158" s="4"/>
      <c r="GV1158" s="6"/>
      <c r="GW1158" s="4"/>
      <c r="GX1158" s="6"/>
      <c r="GY1158" s="5"/>
      <c r="GZ1158" s="5"/>
      <c r="HA1158" s="4"/>
      <c r="HB1158" s="6"/>
      <c r="HC1158" s="4"/>
      <c r="HD1158" s="6"/>
      <c r="HE1158" s="5"/>
      <c r="HF1158" s="5"/>
      <c r="HG1158" s="4"/>
      <c r="HH1158" s="6"/>
      <c r="HI1158" s="4"/>
      <c r="HJ1158" s="6"/>
      <c r="HK1158" s="5"/>
      <c r="HL1158" s="5"/>
      <c r="HM1158" s="4"/>
      <c r="HN1158" s="6"/>
      <c r="HO1158" s="4"/>
      <c r="HP1158" s="6"/>
      <c r="HQ1158" s="5"/>
      <c r="HR1158" s="5"/>
      <c r="HS1158" s="4"/>
      <c r="HT1158" s="6"/>
      <c r="HU1158" s="4"/>
      <c r="HV1158" s="6"/>
      <c r="HW1158" s="5"/>
      <c r="HX1158" s="5"/>
      <c r="HY1158" s="4"/>
      <c r="HZ1158" s="6"/>
      <c r="IA1158" s="4"/>
      <c r="IB1158" s="6"/>
      <c r="IC1158" s="5"/>
      <c r="ID1158" s="5"/>
      <c r="IE1158" s="4"/>
      <c r="IF1158" s="6"/>
      <c r="IG1158" s="4"/>
      <c r="IH1158" s="6"/>
      <c r="II1158" s="5"/>
      <c r="IJ1158" s="5"/>
      <c r="IK1158" s="4"/>
      <c r="IL1158" s="6"/>
      <c r="IM1158" s="4"/>
      <c r="IN1158" s="6"/>
      <c r="IO1158" s="5"/>
      <c r="IP1158" s="5"/>
      <c r="IQ1158" s="4"/>
      <c r="IR1158" s="6"/>
      <c r="IS1158" s="4"/>
      <c r="IT1158" s="6"/>
      <c r="IU1158" s="5"/>
      <c r="IV1158" s="5"/>
      <c r="IW1158" s="4"/>
      <c r="IX1158" s="6"/>
      <c r="IY1158" s="4"/>
      <c r="IZ1158" s="6"/>
      <c r="JA1158" s="5"/>
      <c r="JB1158" s="5"/>
      <c r="JC1158" s="4"/>
      <c r="JD1158" s="6"/>
      <c r="JE1158" s="4"/>
      <c r="JF1158" s="6"/>
      <c r="JG1158" s="5"/>
      <c r="JH1158" s="5"/>
      <c r="JI1158" s="4"/>
      <c r="JJ1158" s="6"/>
      <c r="JK1158" s="4"/>
      <c r="JL1158" s="6"/>
      <c r="JM1158" s="5"/>
      <c r="JN1158" s="5"/>
      <c r="JO1158" s="4"/>
      <c r="JP1158" s="6"/>
      <c r="JQ1158" s="4"/>
      <c r="JR1158" s="6"/>
      <c r="JS1158" s="5"/>
      <c r="JT1158" s="5"/>
      <c r="JU1158" s="4"/>
      <c r="JV1158" s="6"/>
      <c r="JW1158" s="4"/>
      <c r="JX1158" s="6"/>
      <c r="JY1158" s="5"/>
      <c r="JZ1158" s="5"/>
      <c r="KA1158" s="4"/>
      <c r="KB1158" s="6"/>
      <c r="KC1158" s="4"/>
      <c r="KD1158" s="6"/>
      <c r="KE1158" s="5"/>
      <c r="KF1158" s="5"/>
      <c r="KG1158" s="4"/>
      <c r="KH1158" s="6"/>
      <c r="KI1158" s="4"/>
      <c r="KJ1158" s="6"/>
      <c r="KK1158" s="5"/>
      <c r="KL1158" s="5"/>
    </row>
    <row r="1159">
      <c r="A1159" s="3" t="s">
        <v>85</v>
      </c>
      <c r="B1159" s="3" t="s">
        <v>1266</v>
      </c>
      <c r="C1159" s="3" t="s">
        <v>547</v>
      </c>
      <c r="D1159" s="3" t="s">
        <v>712</v>
      </c>
      <c r="E1159" s="3" t="s">
        <v>1278</v>
      </c>
      <c r="F1159" s="3" t="s">
        <v>104</v>
      </c>
      <c r="G1159" s="3" t="s">
        <v>104</v>
      </c>
      <c r="H1159" s="3" t="s">
        <v>104</v>
      </c>
      <c r="I1159" s="4"/>
      <c r="J1159" s="4">
        <f>=ROUNDDOWN({0},0)</f>
      </c>
      <c r="K1159" s="4"/>
      <c r="L1159" s="5"/>
      <c r="M1159" s="4"/>
      <c r="N1159" s="4">
        <f>=ROUNDDOWN({0},0)</f>
      </c>
      <c r="O1159" s="4"/>
      <c r="P1159" s="5"/>
      <c r="Q1159" s="4"/>
      <c r="R1159" s="6"/>
      <c r="S1159" s="4"/>
      <c r="T1159" s="6"/>
      <c r="U1159" s="5"/>
      <c r="V1159" s="5"/>
      <c r="W1159" s="4"/>
      <c r="X1159" s="6"/>
      <c r="Y1159" s="4"/>
      <c r="Z1159" s="6"/>
      <c r="AA1159" s="5"/>
      <c r="AB1159" s="5"/>
      <c r="AC1159" s="4"/>
      <c r="AD1159" s="6"/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/>
      <c r="AP1159" s="6"/>
      <c r="AQ1159" s="4"/>
      <c r="AR1159" s="6"/>
      <c r="AS1159" s="5"/>
      <c r="AT1159" s="5"/>
      <c r="AU1159" s="4"/>
      <c r="AV1159" s="6"/>
      <c r="AW1159" s="4"/>
      <c r="AX1159" s="6"/>
      <c r="AY1159" s="5"/>
      <c r="AZ1159" s="5"/>
      <c r="BA1159" s="4"/>
      <c r="BB1159" s="6"/>
      <c r="BC1159" s="4"/>
      <c r="BD1159" s="6"/>
      <c r="BE1159" s="5"/>
      <c r="BF1159" s="5"/>
      <c r="BG1159" s="4"/>
      <c r="BH1159" s="6"/>
      <c r="BI1159" s="4"/>
      <c r="BJ1159" s="6"/>
      <c r="BK1159" s="5"/>
      <c r="BL1159" s="5"/>
      <c r="BM1159" s="4"/>
      <c r="BN1159" s="6"/>
      <c r="BO1159" s="4"/>
      <c r="BP1159" s="6"/>
      <c r="BQ1159" s="5"/>
      <c r="BR1159" s="5"/>
      <c r="BS1159" s="4"/>
      <c r="BT1159" s="6"/>
      <c r="BU1159" s="4"/>
      <c r="BV1159" s="6"/>
      <c r="BW1159" s="5"/>
      <c r="BX1159" s="5"/>
      <c r="BY1159" s="4"/>
      <c r="BZ1159" s="6"/>
      <c r="CA1159" s="4"/>
      <c r="CB1159" s="6"/>
      <c r="CC1159" s="5"/>
      <c r="CD1159" s="5"/>
      <c r="CE1159" s="4"/>
      <c r="CF1159" s="6"/>
      <c r="CG1159" s="4"/>
      <c r="CH1159" s="6"/>
      <c r="CI1159" s="5"/>
      <c r="CJ1159" s="5"/>
      <c r="CK1159" s="4"/>
      <c r="CL1159" s="6"/>
      <c r="CM1159" s="4"/>
      <c r="CN1159" s="6"/>
      <c r="CO1159" s="5"/>
      <c r="CP1159" s="5"/>
      <c r="CQ1159" s="4"/>
      <c r="CR1159" s="6"/>
      <c r="CS1159" s="4"/>
      <c r="CT1159" s="6"/>
      <c r="CU1159" s="5"/>
      <c r="CV1159" s="5"/>
      <c r="CW1159" s="4"/>
      <c r="CX1159" s="6"/>
      <c r="CY1159" s="4"/>
      <c r="CZ1159" s="6"/>
      <c r="DA1159" s="5"/>
      <c r="DB1159" s="5"/>
      <c r="DC1159" s="4"/>
      <c r="DD1159" s="6"/>
      <c r="DE1159" s="4"/>
      <c r="DF1159" s="6"/>
      <c r="DG1159" s="5"/>
      <c r="DH1159" s="5"/>
      <c r="DI1159" s="4"/>
      <c r="DJ1159" s="6"/>
      <c r="DK1159" s="4"/>
      <c r="DL1159" s="6"/>
      <c r="DM1159" s="5"/>
      <c r="DN1159" s="5"/>
      <c r="DO1159" s="4"/>
      <c r="DP1159" s="6"/>
      <c r="DQ1159" s="4"/>
      <c r="DR1159" s="6"/>
      <c r="DS1159" s="5"/>
      <c r="DT1159" s="5"/>
      <c r="DU1159" s="4"/>
      <c r="DV1159" s="6"/>
      <c r="DW1159" s="4"/>
      <c r="DX1159" s="6"/>
      <c r="DY1159" s="5"/>
      <c r="DZ1159" s="5"/>
      <c r="EA1159" s="4"/>
      <c r="EB1159" s="6"/>
      <c r="EC1159" s="4"/>
      <c r="ED1159" s="6"/>
      <c r="EE1159" s="5"/>
      <c r="EF1159" s="5"/>
      <c r="EG1159" s="4"/>
      <c r="EH1159" s="6"/>
      <c r="EI1159" s="4"/>
      <c r="EJ1159" s="6"/>
      <c r="EK1159" s="5"/>
      <c r="EL1159" s="5"/>
      <c r="EM1159" s="4"/>
      <c r="EN1159" s="6"/>
      <c r="EO1159" s="4"/>
      <c r="EP1159" s="6"/>
      <c r="EQ1159" s="5"/>
      <c r="ER1159" s="5"/>
      <c r="ES1159" s="4"/>
      <c r="ET1159" s="6"/>
      <c r="EU1159" s="4"/>
      <c r="EV1159" s="6"/>
      <c r="EW1159" s="5"/>
      <c r="EX1159" s="5"/>
      <c r="EY1159" s="4"/>
      <c r="EZ1159" s="6"/>
      <c r="FA1159" s="4"/>
      <c r="FB1159" s="6"/>
      <c r="FC1159" s="5"/>
      <c r="FD1159" s="5"/>
      <c r="FE1159" s="4"/>
      <c r="FF1159" s="6"/>
      <c r="FG1159" s="4"/>
      <c r="FH1159" s="6"/>
      <c r="FI1159" s="5"/>
      <c r="FJ1159" s="5"/>
      <c r="FK1159" s="4"/>
      <c r="FL1159" s="6"/>
      <c r="FM1159" s="4"/>
      <c r="FN1159" s="6"/>
      <c r="FO1159" s="5"/>
      <c r="FP1159" s="5"/>
      <c r="FQ1159" s="4"/>
      <c r="FR1159" s="6"/>
      <c r="FS1159" s="4"/>
      <c r="FT1159" s="6"/>
      <c r="FU1159" s="5"/>
      <c r="FV1159" s="5"/>
      <c r="FW1159" s="4"/>
      <c r="FX1159" s="6"/>
      <c r="FY1159" s="4"/>
      <c r="FZ1159" s="6"/>
      <c r="GA1159" s="5"/>
      <c r="GB1159" s="5"/>
      <c r="GC1159" s="4"/>
      <c r="GD1159" s="6"/>
      <c r="GE1159" s="4"/>
      <c r="GF1159" s="6"/>
      <c r="GG1159" s="5"/>
      <c r="GH1159" s="5"/>
      <c r="GI1159" s="4"/>
      <c r="GJ1159" s="6"/>
      <c r="GK1159" s="4"/>
      <c r="GL1159" s="6"/>
      <c r="GM1159" s="5"/>
      <c r="GN1159" s="5"/>
      <c r="GO1159" s="4"/>
      <c r="GP1159" s="6"/>
      <c r="GQ1159" s="4"/>
      <c r="GR1159" s="6"/>
      <c r="GS1159" s="5"/>
      <c r="GT1159" s="5"/>
      <c r="GU1159" s="4"/>
      <c r="GV1159" s="6"/>
      <c r="GW1159" s="4"/>
      <c r="GX1159" s="6"/>
      <c r="GY1159" s="5"/>
      <c r="GZ1159" s="5"/>
      <c r="HA1159" s="4"/>
      <c r="HB1159" s="6"/>
      <c r="HC1159" s="4"/>
      <c r="HD1159" s="6"/>
      <c r="HE1159" s="5"/>
      <c r="HF1159" s="5"/>
      <c r="HG1159" s="4"/>
      <c r="HH1159" s="6"/>
      <c r="HI1159" s="4"/>
      <c r="HJ1159" s="6"/>
      <c r="HK1159" s="5"/>
      <c r="HL1159" s="5"/>
      <c r="HM1159" s="4"/>
      <c r="HN1159" s="6"/>
      <c r="HO1159" s="4"/>
      <c r="HP1159" s="6"/>
      <c r="HQ1159" s="5"/>
      <c r="HR1159" s="5"/>
      <c r="HS1159" s="4"/>
      <c r="HT1159" s="6"/>
      <c r="HU1159" s="4"/>
      <c r="HV1159" s="6"/>
      <c r="HW1159" s="5"/>
      <c r="HX1159" s="5"/>
      <c r="HY1159" s="4"/>
      <c r="HZ1159" s="6"/>
      <c r="IA1159" s="4"/>
      <c r="IB1159" s="6"/>
      <c r="IC1159" s="5"/>
      <c r="ID1159" s="5"/>
      <c r="IE1159" s="4"/>
      <c r="IF1159" s="6"/>
      <c r="IG1159" s="4"/>
      <c r="IH1159" s="6"/>
      <c r="II1159" s="5"/>
      <c r="IJ1159" s="5"/>
      <c r="IK1159" s="4"/>
      <c r="IL1159" s="6"/>
      <c r="IM1159" s="4"/>
      <c r="IN1159" s="6"/>
      <c r="IO1159" s="5"/>
      <c r="IP1159" s="5"/>
      <c r="IQ1159" s="4"/>
      <c r="IR1159" s="6"/>
      <c r="IS1159" s="4"/>
      <c r="IT1159" s="6"/>
      <c r="IU1159" s="5"/>
      <c r="IV1159" s="5"/>
      <c r="IW1159" s="4"/>
      <c r="IX1159" s="6"/>
      <c r="IY1159" s="4"/>
      <c r="IZ1159" s="6"/>
      <c r="JA1159" s="5"/>
      <c r="JB1159" s="5"/>
      <c r="JC1159" s="4"/>
      <c r="JD1159" s="6"/>
      <c r="JE1159" s="4"/>
      <c r="JF1159" s="6"/>
      <c r="JG1159" s="5"/>
      <c r="JH1159" s="5"/>
      <c r="JI1159" s="4"/>
      <c r="JJ1159" s="6"/>
      <c r="JK1159" s="4"/>
      <c r="JL1159" s="6"/>
      <c r="JM1159" s="5"/>
      <c r="JN1159" s="5"/>
      <c r="JO1159" s="4"/>
      <c r="JP1159" s="6"/>
      <c r="JQ1159" s="4"/>
      <c r="JR1159" s="6"/>
      <c r="JS1159" s="5"/>
      <c r="JT1159" s="5"/>
      <c r="JU1159" s="4"/>
      <c r="JV1159" s="6"/>
      <c r="JW1159" s="4"/>
      <c r="JX1159" s="6"/>
      <c r="JY1159" s="5"/>
      <c r="JZ1159" s="5"/>
      <c r="KA1159" s="4"/>
      <c r="KB1159" s="6"/>
      <c r="KC1159" s="4"/>
      <c r="KD1159" s="6"/>
      <c r="KE1159" s="5"/>
      <c r="KF1159" s="5"/>
      <c r="KG1159" s="4"/>
      <c r="KH1159" s="6"/>
      <c r="KI1159" s="4"/>
      <c r="KJ1159" s="6"/>
      <c r="KK1159" s="5"/>
      <c r="KL1159" s="5"/>
    </row>
    <row r="1160">
      <c r="A1160" s="3" t="s">
        <v>85</v>
      </c>
      <c r="B1160" s="3" t="s">
        <v>1266</v>
      </c>
      <c r="C1160" s="3" t="s">
        <v>547</v>
      </c>
      <c r="D1160" s="3" t="s">
        <v>712</v>
      </c>
      <c r="E1160" s="3" t="s">
        <v>1279</v>
      </c>
      <c r="F1160" s="3" t="s">
        <v>104</v>
      </c>
      <c r="G1160" s="3" t="s">
        <v>104</v>
      </c>
      <c r="H1160" s="3" t="s">
        <v>104</v>
      </c>
      <c r="I1160" s="4"/>
      <c r="J1160" s="4">
        <f>=ROUNDDOWN({0},0)</f>
      </c>
      <c r="K1160" s="4"/>
      <c r="L1160" s="5"/>
      <c r="M1160" s="4"/>
      <c r="N1160" s="4">
        <f>=ROUNDDOWN({0},0)</f>
      </c>
      <c r="O1160" s="4"/>
      <c r="P1160" s="5"/>
      <c r="Q1160" s="4"/>
      <c r="R1160" s="6"/>
      <c r="S1160" s="4"/>
      <c r="T1160" s="6"/>
      <c r="U1160" s="5"/>
      <c r="V1160" s="5"/>
      <c r="W1160" s="4"/>
      <c r="X1160" s="6"/>
      <c r="Y1160" s="4"/>
      <c r="Z1160" s="6"/>
      <c r="AA1160" s="5"/>
      <c r="AB1160" s="5"/>
      <c r="AC1160" s="4"/>
      <c r="AD1160" s="6"/>
      <c r="AE1160" s="4"/>
      <c r="AF1160" s="6"/>
      <c r="AG1160" s="5"/>
      <c r="AH1160" s="5"/>
      <c r="AI1160" s="4"/>
      <c r="AJ1160" s="6"/>
      <c r="AK1160" s="4"/>
      <c r="AL1160" s="6"/>
      <c r="AM1160" s="5"/>
      <c r="AN1160" s="5"/>
      <c r="AO1160" s="4"/>
      <c r="AP1160" s="6"/>
      <c r="AQ1160" s="4"/>
      <c r="AR1160" s="6"/>
      <c r="AS1160" s="5"/>
      <c r="AT1160" s="5"/>
      <c r="AU1160" s="4"/>
      <c r="AV1160" s="6"/>
      <c r="AW1160" s="4"/>
      <c r="AX1160" s="6"/>
      <c r="AY1160" s="5"/>
      <c r="AZ1160" s="5"/>
      <c r="BA1160" s="4"/>
      <c r="BB1160" s="6"/>
      <c r="BC1160" s="4"/>
      <c r="BD1160" s="6"/>
      <c r="BE1160" s="5"/>
      <c r="BF1160" s="5"/>
      <c r="BG1160" s="4"/>
      <c r="BH1160" s="6"/>
      <c r="BI1160" s="4"/>
      <c r="BJ1160" s="6"/>
      <c r="BK1160" s="5"/>
      <c r="BL1160" s="5"/>
      <c r="BM1160" s="4"/>
      <c r="BN1160" s="6"/>
      <c r="BO1160" s="4"/>
      <c r="BP1160" s="6"/>
      <c r="BQ1160" s="5"/>
      <c r="BR1160" s="5"/>
      <c r="BS1160" s="4"/>
      <c r="BT1160" s="6"/>
      <c r="BU1160" s="4"/>
      <c r="BV1160" s="6"/>
      <c r="BW1160" s="5"/>
      <c r="BX1160" s="5"/>
      <c r="BY1160" s="4"/>
      <c r="BZ1160" s="6"/>
      <c r="CA1160" s="4"/>
      <c r="CB1160" s="6"/>
      <c r="CC1160" s="5"/>
      <c r="CD1160" s="5"/>
      <c r="CE1160" s="4"/>
      <c r="CF1160" s="6"/>
      <c r="CG1160" s="4"/>
      <c r="CH1160" s="6"/>
      <c r="CI1160" s="5"/>
      <c r="CJ1160" s="5"/>
      <c r="CK1160" s="4"/>
      <c r="CL1160" s="6"/>
      <c r="CM1160" s="4"/>
      <c r="CN1160" s="6"/>
      <c r="CO1160" s="5"/>
      <c r="CP1160" s="5"/>
      <c r="CQ1160" s="4"/>
      <c r="CR1160" s="6"/>
      <c r="CS1160" s="4"/>
      <c r="CT1160" s="6"/>
      <c r="CU1160" s="5"/>
      <c r="CV1160" s="5"/>
      <c r="CW1160" s="4"/>
      <c r="CX1160" s="6"/>
      <c r="CY1160" s="4"/>
      <c r="CZ1160" s="6"/>
      <c r="DA1160" s="5"/>
      <c r="DB1160" s="5"/>
      <c r="DC1160" s="4"/>
      <c r="DD1160" s="6"/>
      <c r="DE1160" s="4"/>
      <c r="DF1160" s="6"/>
      <c r="DG1160" s="5"/>
      <c r="DH1160" s="5"/>
      <c r="DI1160" s="4"/>
      <c r="DJ1160" s="6"/>
      <c r="DK1160" s="4"/>
      <c r="DL1160" s="6"/>
      <c r="DM1160" s="5"/>
      <c r="DN1160" s="5"/>
      <c r="DO1160" s="4"/>
      <c r="DP1160" s="6"/>
      <c r="DQ1160" s="4"/>
      <c r="DR1160" s="6"/>
      <c r="DS1160" s="5"/>
      <c r="DT1160" s="5"/>
      <c r="DU1160" s="4"/>
      <c r="DV1160" s="6"/>
      <c r="DW1160" s="4"/>
      <c r="DX1160" s="6"/>
      <c r="DY1160" s="5"/>
      <c r="DZ1160" s="5"/>
      <c r="EA1160" s="4"/>
      <c r="EB1160" s="6"/>
      <c r="EC1160" s="4"/>
      <c r="ED1160" s="6"/>
      <c r="EE1160" s="5"/>
      <c r="EF1160" s="5"/>
      <c r="EG1160" s="4"/>
      <c r="EH1160" s="6"/>
      <c r="EI1160" s="4"/>
      <c r="EJ1160" s="6"/>
      <c r="EK1160" s="5"/>
      <c r="EL1160" s="5"/>
      <c r="EM1160" s="4"/>
      <c r="EN1160" s="6"/>
      <c r="EO1160" s="4"/>
      <c r="EP1160" s="6"/>
      <c r="EQ1160" s="5"/>
      <c r="ER1160" s="5"/>
      <c r="ES1160" s="4"/>
      <c r="ET1160" s="6"/>
      <c r="EU1160" s="4"/>
      <c r="EV1160" s="6"/>
      <c r="EW1160" s="5"/>
      <c r="EX1160" s="5"/>
      <c r="EY1160" s="4"/>
      <c r="EZ1160" s="6"/>
      <c r="FA1160" s="4"/>
      <c r="FB1160" s="6"/>
      <c r="FC1160" s="5"/>
      <c r="FD1160" s="5"/>
      <c r="FE1160" s="4"/>
      <c r="FF1160" s="6"/>
      <c r="FG1160" s="4"/>
      <c r="FH1160" s="6"/>
      <c r="FI1160" s="5"/>
      <c r="FJ1160" s="5"/>
      <c r="FK1160" s="4"/>
      <c r="FL1160" s="6"/>
      <c r="FM1160" s="4"/>
      <c r="FN1160" s="6"/>
      <c r="FO1160" s="5"/>
      <c r="FP1160" s="5"/>
      <c r="FQ1160" s="4"/>
      <c r="FR1160" s="6"/>
      <c r="FS1160" s="4"/>
      <c r="FT1160" s="6"/>
      <c r="FU1160" s="5"/>
      <c r="FV1160" s="5"/>
      <c r="FW1160" s="4"/>
      <c r="FX1160" s="6"/>
      <c r="FY1160" s="4"/>
      <c r="FZ1160" s="6"/>
      <c r="GA1160" s="5"/>
      <c r="GB1160" s="5"/>
      <c r="GC1160" s="4"/>
      <c r="GD1160" s="6"/>
      <c r="GE1160" s="4"/>
      <c r="GF1160" s="6"/>
      <c r="GG1160" s="5"/>
      <c r="GH1160" s="5"/>
      <c r="GI1160" s="4"/>
      <c r="GJ1160" s="6"/>
      <c r="GK1160" s="4"/>
      <c r="GL1160" s="6"/>
      <c r="GM1160" s="5"/>
      <c r="GN1160" s="5"/>
      <c r="GO1160" s="4"/>
      <c r="GP1160" s="6"/>
      <c r="GQ1160" s="4"/>
      <c r="GR1160" s="6"/>
      <c r="GS1160" s="5"/>
      <c r="GT1160" s="5"/>
      <c r="GU1160" s="4"/>
      <c r="GV1160" s="6"/>
      <c r="GW1160" s="4"/>
      <c r="GX1160" s="6"/>
      <c r="GY1160" s="5"/>
      <c r="GZ1160" s="5"/>
      <c r="HA1160" s="4"/>
      <c r="HB1160" s="6"/>
      <c r="HC1160" s="4"/>
      <c r="HD1160" s="6"/>
      <c r="HE1160" s="5"/>
      <c r="HF1160" s="5"/>
      <c r="HG1160" s="4"/>
      <c r="HH1160" s="6"/>
      <c r="HI1160" s="4"/>
      <c r="HJ1160" s="6"/>
      <c r="HK1160" s="5"/>
      <c r="HL1160" s="5"/>
      <c r="HM1160" s="4"/>
      <c r="HN1160" s="6"/>
      <c r="HO1160" s="4"/>
      <c r="HP1160" s="6"/>
      <c r="HQ1160" s="5"/>
      <c r="HR1160" s="5"/>
      <c r="HS1160" s="4"/>
      <c r="HT1160" s="6"/>
      <c r="HU1160" s="4"/>
      <c r="HV1160" s="6"/>
      <c r="HW1160" s="5"/>
      <c r="HX1160" s="5"/>
      <c r="HY1160" s="4"/>
      <c r="HZ1160" s="6"/>
      <c r="IA1160" s="4"/>
      <c r="IB1160" s="6"/>
      <c r="IC1160" s="5"/>
      <c r="ID1160" s="5"/>
      <c r="IE1160" s="4"/>
      <c r="IF1160" s="6"/>
      <c r="IG1160" s="4"/>
      <c r="IH1160" s="6"/>
      <c r="II1160" s="5"/>
      <c r="IJ1160" s="5"/>
      <c r="IK1160" s="4"/>
      <c r="IL1160" s="6"/>
      <c r="IM1160" s="4"/>
      <c r="IN1160" s="6"/>
      <c r="IO1160" s="5"/>
      <c r="IP1160" s="5"/>
      <c r="IQ1160" s="4"/>
      <c r="IR1160" s="6"/>
      <c r="IS1160" s="4"/>
      <c r="IT1160" s="6"/>
      <c r="IU1160" s="5"/>
      <c r="IV1160" s="5"/>
      <c r="IW1160" s="4"/>
      <c r="IX1160" s="6"/>
      <c r="IY1160" s="4"/>
      <c r="IZ1160" s="6"/>
      <c r="JA1160" s="5"/>
      <c r="JB1160" s="5"/>
      <c r="JC1160" s="4"/>
      <c r="JD1160" s="6"/>
      <c r="JE1160" s="4"/>
      <c r="JF1160" s="6"/>
      <c r="JG1160" s="5"/>
      <c r="JH1160" s="5"/>
      <c r="JI1160" s="4"/>
      <c r="JJ1160" s="6"/>
      <c r="JK1160" s="4"/>
      <c r="JL1160" s="6"/>
      <c r="JM1160" s="5"/>
      <c r="JN1160" s="5"/>
      <c r="JO1160" s="4"/>
      <c r="JP1160" s="6"/>
      <c r="JQ1160" s="4"/>
      <c r="JR1160" s="6"/>
      <c r="JS1160" s="5"/>
      <c r="JT1160" s="5"/>
      <c r="JU1160" s="4"/>
      <c r="JV1160" s="6"/>
      <c r="JW1160" s="4"/>
      <c r="JX1160" s="6"/>
      <c r="JY1160" s="5"/>
      <c r="JZ1160" s="5"/>
      <c r="KA1160" s="4"/>
      <c r="KB1160" s="6"/>
      <c r="KC1160" s="4"/>
      <c r="KD1160" s="6"/>
      <c r="KE1160" s="5"/>
      <c r="KF1160" s="5"/>
      <c r="KG1160" s="4"/>
      <c r="KH1160" s="6"/>
      <c r="KI1160" s="4"/>
      <c r="KJ1160" s="6"/>
      <c r="KK1160" s="5"/>
      <c r="KL1160" s="5"/>
    </row>
    <row r="1161">
      <c r="A1161" s="3" t="s">
        <v>85</v>
      </c>
      <c r="B1161" s="3" t="s">
        <v>1266</v>
      </c>
      <c r="C1161" s="3" t="s">
        <v>547</v>
      </c>
      <c r="D1161" s="3" t="s">
        <v>712</v>
      </c>
      <c r="E1161" s="3" t="s">
        <v>1280</v>
      </c>
      <c r="F1161" s="3" t="s">
        <v>104</v>
      </c>
      <c r="G1161" s="3" t="s">
        <v>104</v>
      </c>
      <c r="H1161" s="3" t="s">
        <v>104</v>
      </c>
      <c r="I1161" s="4"/>
      <c r="J1161" s="4">
        <f>=ROUNDDOWN({0},0)</f>
      </c>
      <c r="K1161" s="4"/>
      <c r="L1161" s="5"/>
      <c r="M1161" s="4"/>
      <c r="N1161" s="4">
        <f>=ROUNDDOWN({0},0)</f>
      </c>
      <c r="O1161" s="4"/>
      <c r="P1161" s="5"/>
      <c r="Q1161" s="4"/>
      <c r="R1161" s="6"/>
      <c r="S1161" s="4"/>
      <c r="T1161" s="6"/>
      <c r="U1161" s="5"/>
      <c r="V1161" s="5"/>
      <c r="W1161" s="4"/>
      <c r="X1161" s="6"/>
      <c r="Y1161" s="4"/>
      <c r="Z1161" s="6"/>
      <c r="AA1161" s="5"/>
      <c r="AB1161" s="5"/>
      <c r="AC1161" s="4"/>
      <c r="AD1161" s="6"/>
      <c r="AE1161" s="4"/>
      <c r="AF1161" s="6"/>
      <c r="AG1161" s="5"/>
      <c r="AH1161" s="5"/>
      <c r="AI1161" s="4"/>
      <c r="AJ1161" s="6"/>
      <c r="AK1161" s="4"/>
      <c r="AL1161" s="6"/>
      <c r="AM1161" s="5"/>
      <c r="AN1161" s="5"/>
      <c r="AO1161" s="4"/>
      <c r="AP1161" s="6"/>
      <c r="AQ1161" s="4"/>
      <c r="AR1161" s="6"/>
      <c r="AS1161" s="5"/>
      <c r="AT1161" s="5"/>
      <c r="AU1161" s="4"/>
      <c r="AV1161" s="6"/>
      <c r="AW1161" s="4"/>
      <c r="AX1161" s="6"/>
      <c r="AY1161" s="5"/>
      <c r="AZ1161" s="5"/>
      <c r="BA1161" s="4"/>
      <c r="BB1161" s="6"/>
      <c r="BC1161" s="4"/>
      <c r="BD1161" s="6"/>
      <c r="BE1161" s="5"/>
      <c r="BF1161" s="5"/>
      <c r="BG1161" s="4"/>
      <c r="BH1161" s="6"/>
      <c r="BI1161" s="4"/>
      <c r="BJ1161" s="6"/>
      <c r="BK1161" s="5"/>
      <c r="BL1161" s="5"/>
      <c r="BM1161" s="4"/>
      <c r="BN1161" s="6"/>
      <c r="BO1161" s="4"/>
      <c r="BP1161" s="6"/>
      <c r="BQ1161" s="5"/>
      <c r="BR1161" s="5"/>
      <c r="BS1161" s="4"/>
      <c r="BT1161" s="6"/>
      <c r="BU1161" s="4"/>
      <c r="BV1161" s="6"/>
      <c r="BW1161" s="5"/>
      <c r="BX1161" s="5"/>
      <c r="BY1161" s="4"/>
      <c r="BZ1161" s="6"/>
      <c r="CA1161" s="4"/>
      <c r="CB1161" s="6"/>
      <c r="CC1161" s="5"/>
      <c r="CD1161" s="5"/>
      <c r="CE1161" s="4"/>
      <c r="CF1161" s="6"/>
      <c r="CG1161" s="4"/>
      <c r="CH1161" s="6"/>
      <c r="CI1161" s="5"/>
      <c r="CJ1161" s="5"/>
      <c r="CK1161" s="4"/>
      <c r="CL1161" s="6"/>
      <c r="CM1161" s="4"/>
      <c r="CN1161" s="6"/>
      <c r="CO1161" s="5"/>
      <c r="CP1161" s="5"/>
      <c r="CQ1161" s="4"/>
      <c r="CR1161" s="6"/>
      <c r="CS1161" s="4"/>
      <c r="CT1161" s="6"/>
      <c r="CU1161" s="5"/>
      <c r="CV1161" s="5"/>
      <c r="CW1161" s="4"/>
      <c r="CX1161" s="6"/>
      <c r="CY1161" s="4"/>
      <c r="CZ1161" s="6"/>
      <c r="DA1161" s="5"/>
      <c r="DB1161" s="5"/>
      <c r="DC1161" s="4"/>
      <c r="DD1161" s="6"/>
      <c r="DE1161" s="4"/>
      <c r="DF1161" s="6"/>
      <c r="DG1161" s="5"/>
      <c r="DH1161" s="5"/>
      <c r="DI1161" s="4"/>
      <c r="DJ1161" s="6"/>
      <c r="DK1161" s="4"/>
      <c r="DL1161" s="6"/>
      <c r="DM1161" s="5"/>
      <c r="DN1161" s="5"/>
      <c r="DO1161" s="4"/>
      <c r="DP1161" s="6"/>
      <c r="DQ1161" s="4"/>
      <c r="DR1161" s="6"/>
      <c r="DS1161" s="5"/>
      <c r="DT1161" s="5"/>
      <c r="DU1161" s="4"/>
      <c r="DV1161" s="6"/>
      <c r="DW1161" s="4"/>
      <c r="DX1161" s="6"/>
      <c r="DY1161" s="5"/>
      <c r="DZ1161" s="5"/>
      <c r="EA1161" s="4"/>
      <c r="EB1161" s="6"/>
      <c r="EC1161" s="4"/>
      <c r="ED1161" s="6"/>
      <c r="EE1161" s="5"/>
      <c r="EF1161" s="5"/>
      <c r="EG1161" s="4"/>
      <c r="EH1161" s="6"/>
      <c r="EI1161" s="4"/>
      <c r="EJ1161" s="6"/>
      <c r="EK1161" s="5"/>
      <c r="EL1161" s="5"/>
      <c r="EM1161" s="4"/>
      <c r="EN1161" s="6"/>
      <c r="EO1161" s="4"/>
      <c r="EP1161" s="6"/>
      <c r="EQ1161" s="5"/>
      <c r="ER1161" s="5"/>
      <c r="ES1161" s="4"/>
      <c r="ET1161" s="6"/>
      <c r="EU1161" s="4"/>
      <c r="EV1161" s="6"/>
      <c r="EW1161" s="5"/>
      <c r="EX1161" s="5"/>
      <c r="EY1161" s="4"/>
      <c r="EZ1161" s="6"/>
      <c r="FA1161" s="4"/>
      <c r="FB1161" s="6"/>
      <c r="FC1161" s="5"/>
      <c r="FD1161" s="5"/>
      <c r="FE1161" s="4"/>
      <c r="FF1161" s="6"/>
      <c r="FG1161" s="4"/>
      <c r="FH1161" s="6"/>
      <c r="FI1161" s="5"/>
      <c r="FJ1161" s="5"/>
      <c r="FK1161" s="4"/>
      <c r="FL1161" s="6"/>
      <c r="FM1161" s="4"/>
      <c r="FN1161" s="6"/>
      <c r="FO1161" s="5"/>
      <c r="FP1161" s="5"/>
      <c r="FQ1161" s="4"/>
      <c r="FR1161" s="6"/>
      <c r="FS1161" s="4"/>
      <c r="FT1161" s="6"/>
      <c r="FU1161" s="5"/>
      <c r="FV1161" s="5"/>
      <c r="FW1161" s="4"/>
      <c r="FX1161" s="6"/>
      <c r="FY1161" s="4"/>
      <c r="FZ1161" s="6"/>
      <c r="GA1161" s="5"/>
      <c r="GB1161" s="5"/>
      <c r="GC1161" s="4"/>
      <c r="GD1161" s="6"/>
      <c r="GE1161" s="4"/>
      <c r="GF1161" s="6"/>
      <c r="GG1161" s="5"/>
      <c r="GH1161" s="5"/>
      <c r="GI1161" s="4"/>
      <c r="GJ1161" s="6"/>
      <c r="GK1161" s="4"/>
      <c r="GL1161" s="6"/>
      <c r="GM1161" s="5"/>
      <c r="GN1161" s="5"/>
      <c r="GO1161" s="4"/>
      <c r="GP1161" s="6"/>
      <c r="GQ1161" s="4"/>
      <c r="GR1161" s="6"/>
      <c r="GS1161" s="5"/>
      <c r="GT1161" s="5"/>
      <c r="GU1161" s="4"/>
      <c r="GV1161" s="6"/>
      <c r="GW1161" s="4"/>
      <c r="GX1161" s="6"/>
      <c r="GY1161" s="5"/>
      <c r="GZ1161" s="5"/>
      <c r="HA1161" s="4"/>
      <c r="HB1161" s="6"/>
      <c r="HC1161" s="4"/>
      <c r="HD1161" s="6"/>
      <c r="HE1161" s="5"/>
      <c r="HF1161" s="5"/>
      <c r="HG1161" s="4"/>
      <c r="HH1161" s="6"/>
      <c r="HI1161" s="4"/>
      <c r="HJ1161" s="6"/>
      <c r="HK1161" s="5"/>
      <c r="HL1161" s="5"/>
      <c r="HM1161" s="4"/>
      <c r="HN1161" s="6"/>
      <c r="HO1161" s="4"/>
      <c r="HP1161" s="6"/>
      <c r="HQ1161" s="5"/>
      <c r="HR1161" s="5"/>
      <c r="HS1161" s="4"/>
      <c r="HT1161" s="6"/>
      <c r="HU1161" s="4"/>
      <c r="HV1161" s="6"/>
      <c r="HW1161" s="5"/>
      <c r="HX1161" s="5"/>
      <c r="HY1161" s="4"/>
      <c r="HZ1161" s="6"/>
      <c r="IA1161" s="4"/>
      <c r="IB1161" s="6"/>
      <c r="IC1161" s="5"/>
      <c r="ID1161" s="5"/>
      <c r="IE1161" s="4"/>
      <c r="IF1161" s="6"/>
      <c r="IG1161" s="4"/>
      <c r="IH1161" s="6"/>
      <c r="II1161" s="5"/>
      <c r="IJ1161" s="5"/>
      <c r="IK1161" s="4"/>
      <c r="IL1161" s="6"/>
      <c r="IM1161" s="4"/>
      <c r="IN1161" s="6"/>
      <c r="IO1161" s="5"/>
      <c r="IP1161" s="5"/>
      <c r="IQ1161" s="4"/>
      <c r="IR1161" s="6"/>
      <c r="IS1161" s="4"/>
      <c r="IT1161" s="6"/>
      <c r="IU1161" s="5"/>
      <c r="IV1161" s="5"/>
      <c r="IW1161" s="4"/>
      <c r="IX1161" s="6"/>
      <c r="IY1161" s="4"/>
      <c r="IZ1161" s="6"/>
      <c r="JA1161" s="5"/>
      <c r="JB1161" s="5"/>
      <c r="JC1161" s="4"/>
      <c r="JD1161" s="6"/>
      <c r="JE1161" s="4"/>
      <c r="JF1161" s="6"/>
      <c r="JG1161" s="5"/>
      <c r="JH1161" s="5"/>
      <c r="JI1161" s="4"/>
      <c r="JJ1161" s="6"/>
      <c r="JK1161" s="4"/>
      <c r="JL1161" s="6"/>
      <c r="JM1161" s="5"/>
      <c r="JN1161" s="5"/>
      <c r="JO1161" s="4"/>
      <c r="JP1161" s="6"/>
      <c r="JQ1161" s="4"/>
      <c r="JR1161" s="6"/>
      <c r="JS1161" s="5"/>
      <c r="JT1161" s="5"/>
      <c r="JU1161" s="4"/>
      <c r="JV1161" s="6"/>
      <c r="JW1161" s="4"/>
      <c r="JX1161" s="6"/>
      <c r="JY1161" s="5"/>
      <c r="JZ1161" s="5"/>
      <c r="KA1161" s="4"/>
      <c r="KB1161" s="6"/>
      <c r="KC1161" s="4"/>
      <c r="KD1161" s="6"/>
      <c r="KE1161" s="5"/>
      <c r="KF1161" s="5"/>
      <c r="KG1161" s="4"/>
      <c r="KH1161" s="6"/>
      <c r="KI1161" s="4"/>
      <c r="KJ1161" s="6"/>
      <c r="KK1161" s="5"/>
      <c r="KL1161" s="5"/>
    </row>
    <row r="1162">
      <c r="A1162" s="3" t="s">
        <v>85</v>
      </c>
      <c r="B1162" s="3" t="s">
        <v>1266</v>
      </c>
      <c r="C1162" s="3" t="s">
        <v>547</v>
      </c>
      <c r="D1162" s="3" t="s">
        <v>712</v>
      </c>
      <c r="E1162" s="3" t="s">
        <v>1281</v>
      </c>
      <c r="F1162" s="3" t="s">
        <v>104</v>
      </c>
      <c r="G1162" s="3" t="s">
        <v>104</v>
      </c>
      <c r="H1162" s="3" t="s">
        <v>104</v>
      </c>
      <c r="I1162" s="4"/>
      <c r="J1162" s="4">
        <f>=ROUNDDOWN({0},0)</f>
      </c>
      <c r="K1162" s="4"/>
      <c r="L1162" s="5"/>
      <c r="M1162" s="4"/>
      <c r="N1162" s="4">
        <f>=ROUNDDOWN({0},0)</f>
      </c>
      <c r="O1162" s="4"/>
      <c r="P1162" s="5"/>
      <c r="Q1162" s="4"/>
      <c r="R1162" s="6"/>
      <c r="S1162" s="4"/>
      <c r="T1162" s="6"/>
      <c r="U1162" s="5"/>
      <c r="V1162" s="5"/>
      <c r="W1162" s="4"/>
      <c r="X1162" s="6"/>
      <c r="Y1162" s="4"/>
      <c r="Z1162" s="6"/>
      <c r="AA1162" s="5"/>
      <c r="AB1162" s="5"/>
      <c r="AC1162" s="4"/>
      <c r="AD1162" s="6"/>
      <c r="AE1162" s="4"/>
      <c r="AF1162" s="6"/>
      <c r="AG1162" s="5"/>
      <c r="AH1162" s="5"/>
      <c r="AI1162" s="4"/>
      <c r="AJ1162" s="6"/>
      <c r="AK1162" s="4"/>
      <c r="AL1162" s="6"/>
      <c r="AM1162" s="5"/>
      <c r="AN1162" s="5"/>
      <c r="AO1162" s="4"/>
      <c r="AP1162" s="6"/>
      <c r="AQ1162" s="4"/>
      <c r="AR1162" s="6"/>
      <c r="AS1162" s="5"/>
      <c r="AT1162" s="5"/>
      <c r="AU1162" s="4"/>
      <c r="AV1162" s="6"/>
      <c r="AW1162" s="4"/>
      <c r="AX1162" s="6"/>
      <c r="AY1162" s="5"/>
      <c r="AZ1162" s="5"/>
      <c r="BA1162" s="4"/>
      <c r="BB1162" s="6"/>
      <c r="BC1162" s="4"/>
      <c r="BD1162" s="6"/>
      <c r="BE1162" s="5"/>
      <c r="BF1162" s="5"/>
      <c r="BG1162" s="4"/>
      <c r="BH1162" s="6"/>
      <c r="BI1162" s="4"/>
      <c r="BJ1162" s="6"/>
      <c r="BK1162" s="5"/>
      <c r="BL1162" s="5"/>
      <c r="BM1162" s="4"/>
      <c r="BN1162" s="6"/>
      <c r="BO1162" s="4"/>
      <c r="BP1162" s="6"/>
      <c r="BQ1162" s="5"/>
      <c r="BR1162" s="5"/>
      <c r="BS1162" s="4"/>
      <c r="BT1162" s="6"/>
      <c r="BU1162" s="4"/>
      <c r="BV1162" s="6"/>
      <c r="BW1162" s="5"/>
      <c r="BX1162" s="5"/>
      <c r="BY1162" s="4"/>
      <c r="BZ1162" s="6"/>
      <c r="CA1162" s="4"/>
      <c r="CB1162" s="6"/>
      <c r="CC1162" s="5"/>
      <c r="CD1162" s="5"/>
      <c r="CE1162" s="4"/>
      <c r="CF1162" s="6"/>
      <c r="CG1162" s="4"/>
      <c r="CH1162" s="6"/>
      <c r="CI1162" s="5"/>
      <c r="CJ1162" s="5"/>
      <c r="CK1162" s="4"/>
      <c r="CL1162" s="6"/>
      <c r="CM1162" s="4"/>
      <c r="CN1162" s="6"/>
      <c r="CO1162" s="5"/>
      <c r="CP1162" s="5"/>
      <c r="CQ1162" s="4"/>
      <c r="CR1162" s="6"/>
      <c r="CS1162" s="4"/>
      <c r="CT1162" s="6"/>
      <c r="CU1162" s="5"/>
      <c r="CV1162" s="5"/>
      <c r="CW1162" s="4"/>
      <c r="CX1162" s="6"/>
      <c r="CY1162" s="4"/>
      <c r="CZ1162" s="6"/>
      <c r="DA1162" s="5"/>
      <c r="DB1162" s="5"/>
      <c r="DC1162" s="4"/>
      <c r="DD1162" s="6"/>
      <c r="DE1162" s="4"/>
      <c r="DF1162" s="6"/>
      <c r="DG1162" s="5"/>
      <c r="DH1162" s="5"/>
      <c r="DI1162" s="4"/>
      <c r="DJ1162" s="6"/>
      <c r="DK1162" s="4"/>
      <c r="DL1162" s="6"/>
      <c r="DM1162" s="5"/>
      <c r="DN1162" s="5"/>
      <c r="DO1162" s="4"/>
      <c r="DP1162" s="6"/>
      <c r="DQ1162" s="4"/>
      <c r="DR1162" s="6"/>
      <c r="DS1162" s="5"/>
      <c r="DT1162" s="5"/>
      <c r="DU1162" s="4"/>
      <c r="DV1162" s="6"/>
      <c r="DW1162" s="4"/>
      <c r="DX1162" s="6"/>
      <c r="DY1162" s="5"/>
      <c r="DZ1162" s="5"/>
      <c r="EA1162" s="4"/>
      <c r="EB1162" s="6"/>
      <c r="EC1162" s="4"/>
      <c r="ED1162" s="6"/>
      <c r="EE1162" s="5"/>
      <c r="EF1162" s="5"/>
      <c r="EG1162" s="4"/>
      <c r="EH1162" s="6"/>
      <c r="EI1162" s="4"/>
      <c r="EJ1162" s="6"/>
      <c r="EK1162" s="5"/>
      <c r="EL1162" s="5"/>
      <c r="EM1162" s="4"/>
      <c r="EN1162" s="6"/>
      <c r="EO1162" s="4"/>
      <c r="EP1162" s="6"/>
      <c r="EQ1162" s="5"/>
      <c r="ER1162" s="5"/>
      <c r="ES1162" s="4"/>
      <c r="ET1162" s="6"/>
      <c r="EU1162" s="4"/>
      <c r="EV1162" s="6"/>
      <c r="EW1162" s="5"/>
      <c r="EX1162" s="5"/>
      <c r="EY1162" s="4"/>
      <c r="EZ1162" s="6"/>
      <c r="FA1162" s="4"/>
      <c r="FB1162" s="6"/>
      <c r="FC1162" s="5"/>
      <c r="FD1162" s="5"/>
      <c r="FE1162" s="4"/>
      <c r="FF1162" s="6"/>
      <c r="FG1162" s="4"/>
      <c r="FH1162" s="6"/>
      <c r="FI1162" s="5"/>
      <c r="FJ1162" s="5"/>
      <c r="FK1162" s="4"/>
      <c r="FL1162" s="6"/>
      <c r="FM1162" s="4"/>
      <c r="FN1162" s="6"/>
      <c r="FO1162" s="5"/>
      <c r="FP1162" s="5"/>
      <c r="FQ1162" s="4"/>
      <c r="FR1162" s="6"/>
      <c r="FS1162" s="4"/>
      <c r="FT1162" s="6"/>
      <c r="FU1162" s="5"/>
      <c r="FV1162" s="5"/>
      <c r="FW1162" s="4"/>
      <c r="FX1162" s="6"/>
      <c r="FY1162" s="4"/>
      <c r="FZ1162" s="6"/>
      <c r="GA1162" s="5"/>
      <c r="GB1162" s="5"/>
      <c r="GC1162" s="4"/>
      <c r="GD1162" s="6"/>
      <c r="GE1162" s="4"/>
      <c r="GF1162" s="6"/>
      <c r="GG1162" s="5"/>
      <c r="GH1162" s="5"/>
      <c r="GI1162" s="4"/>
      <c r="GJ1162" s="6"/>
      <c r="GK1162" s="4"/>
      <c r="GL1162" s="6"/>
      <c r="GM1162" s="5"/>
      <c r="GN1162" s="5"/>
      <c r="GO1162" s="4"/>
      <c r="GP1162" s="6"/>
      <c r="GQ1162" s="4"/>
      <c r="GR1162" s="6"/>
      <c r="GS1162" s="5"/>
      <c r="GT1162" s="5"/>
      <c r="GU1162" s="4"/>
      <c r="GV1162" s="6"/>
      <c r="GW1162" s="4"/>
      <c r="GX1162" s="6"/>
      <c r="GY1162" s="5"/>
      <c r="GZ1162" s="5"/>
      <c r="HA1162" s="4"/>
      <c r="HB1162" s="6"/>
      <c r="HC1162" s="4"/>
      <c r="HD1162" s="6"/>
      <c r="HE1162" s="5"/>
      <c r="HF1162" s="5"/>
      <c r="HG1162" s="4"/>
      <c r="HH1162" s="6"/>
      <c r="HI1162" s="4"/>
      <c r="HJ1162" s="6"/>
      <c r="HK1162" s="5"/>
      <c r="HL1162" s="5"/>
      <c r="HM1162" s="4"/>
      <c r="HN1162" s="6"/>
      <c r="HO1162" s="4"/>
      <c r="HP1162" s="6"/>
      <c r="HQ1162" s="5"/>
      <c r="HR1162" s="5"/>
      <c r="HS1162" s="4"/>
      <c r="HT1162" s="6"/>
      <c r="HU1162" s="4"/>
      <c r="HV1162" s="6"/>
      <c r="HW1162" s="5"/>
      <c r="HX1162" s="5"/>
      <c r="HY1162" s="4"/>
      <c r="HZ1162" s="6"/>
      <c r="IA1162" s="4"/>
      <c r="IB1162" s="6"/>
      <c r="IC1162" s="5"/>
      <c r="ID1162" s="5"/>
      <c r="IE1162" s="4"/>
      <c r="IF1162" s="6"/>
      <c r="IG1162" s="4"/>
      <c r="IH1162" s="6"/>
      <c r="II1162" s="5"/>
      <c r="IJ1162" s="5"/>
      <c r="IK1162" s="4"/>
      <c r="IL1162" s="6"/>
      <c r="IM1162" s="4"/>
      <c r="IN1162" s="6"/>
      <c r="IO1162" s="5"/>
      <c r="IP1162" s="5"/>
      <c r="IQ1162" s="4"/>
      <c r="IR1162" s="6"/>
      <c r="IS1162" s="4"/>
      <c r="IT1162" s="6"/>
      <c r="IU1162" s="5"/>
      <c r="IV1162" s="5"/>
      <c r="IW1162" s="4"/>
      <c r="IX1162" s="6"/>
      <c r="IY1162" s="4"/>
      <c r="IZ1162" s="6"/>
      <c r="JA1162" s="5"/>
      <c r="JB1162" s="5"/>
      <c r="JC1162" s="4"/>
      <c r="JD1162" s="6"/>
      <c r="JE1162" s="4"/>
      <c r="JF1162" s="6"/>
      <c r="JG1162" s="5"/>
      <c r="JH1162" s="5"/>
      <c r="JI1162" s="4"/>
      <c r="JJ1162" s="6"/>
      <c r="JK1162" s="4"/>
      <c r="JL1162" s="6"/>
      <c r="JM1162" s="5"/>
      <c r="JN1162" s="5"/>
      <c r="JO1162" s="4"/>
      <c r="JP1162" s="6"/>
      <c r="JQ1162" s="4"/>
      <c r="JR1162" s="6"/>
      <c r="JS1162" s="5"/>
      <c r="JT1162" s="5"/>
      <c r="JU1162" s="4"/>
      <c r="JV1162" s="6"/>
      <c r="JW1162" s="4"/>
      <c r="JX1162" s="6"/>
      <c r="JY1162" s="5"/>
      <c r="JZ1162" s="5"/>
      <c r="KA1162" s="4"/>
      <c r="KB1162" s="6"/>
      <c r="KC1162" s="4"/>
      <c r="KD1162" s="6"/>
      <c r="KE1162" s="5"/>
      <c r="KF1162" s="5"/>
      <c r="KG1162" s="4"/>
      <c r="KH1162" s="6"/>
      <c r="KI1162" s="4"/>
      <c r="KJ1162" s="6"/>
      <c r="KK1162" s="5"/>
      <c r="KL1162" s="5"/>
    </row>
    <row r="1163">
      <c r="A1163" s="3" t="s">
        <v>85</v>
      </c>
      <c r="B1163" s="3" t="s">
        <v>1266</v>
      </c>
      <c r="C1163" s="3" t="s">
        <v>547</v>
      </c>
      <c r="D1163" s="3" t="s">
        <v>712</v>
      </c>
      <c r="E1163" s="3" t="s">
        <v>1270</v>
      </c>
      <c r="F1163" s="3" t="s">
        <v>104</v>
      </c>
      <c r="G1163" s="3" t="s">
        <v>104</v>
      </c>
      <c r="H1163" s="3" t="s">
        <v>104</v>
      </c>
      <c r="I1163" s="4"/>
      <c r="J1163" s="4">
        <f>=ROUNDDOWN({0},0)</f>
      </c>
      <c r="K1163" s="4"/>
      <c r="L1163" s="5"/>
      <c r="M1163" s="4"/>
      <c r="N1163" s="4">
        <f>=ROUNDDOWN({0},0)</f>
      </c>
      <c r="O1163" s="4"/>
      <c r="P1163" s="5"/>
      <c r="Q1163" s="4"/>
      <c r="R1163" s="6"/>
      <c r="S1163" s="4"/>
      <c r="T1163" s="6"/>
      <c r="U1163" s="5"/>
      <c r="V1163" s="5"/>
      <c r="W1163" s="4"/>
      <c r="X1163" s="6"/>
      <c r="Y1163" s="4"/>
      <c r="Z1163" s="6"/>
      <c r="AA1163" s="5"/>
      <c r="AB1163" s="5"/>
      <c r="AC1163" s="4"/>
      <c r="AD1163" s="6"/>
      <c r="AE1163" s="4"/>
      <c r="AF1163" s="6"/>
      <c r="AG1163" s="5"/>
      <c r="AH1163" s="5"/>
      <c r="AI1163" s="4"/>
      <c r="AJ1163" s="6"/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  <c r="AU1163" s="4"/>
      <c r="AV1163" s="6"/>
      <c r="AW1163" s="4"/>
      <c r="AX1163" s="6"/>
      <c r="AY1163" s="5"/>
      <c r="AZ1163" s="5"/>
      <c r="BA1163" s="4"/>
      <c r="BB1163" s="6"/>
      <c r="BC1163" s="4"/>
      <c r="BD1163" s="6"/>
      <c r="BE1163" s="5"/>
      <c r="BF1163" s="5"/>
      <c r="BG1163" s="4"/>
      <c r="BH1163" s="6"/>
      <c r="BI1163" s="4"/>
      <c r="BJ1163" s="6"/>
      <c r="BK1163" s="5"/>
      <c r="BL1163" s="5"/>
      <c r="BM1163" s="4"/>
      <c r="BN1163" s="6"/>
      <c r="BO1163" s="4"/>
      <c r="BP1163" s="6"/>
      <c r="BQ1163" s="5"/>
      <c r="BR1163" s="5"/>
      <c r="BS1163" s="4"/>
      <c r="BT1163" s="6"/>
      <c r="BU1163" s="4"/>
      <c r="BV1163" s="6"/>
      <c r="BW1163" s="5"/>
      <c r="BX1163" s="5"/>
      <c r="BY1163" s="4"/>
      <c r="BZ1163" s="6"/>
      <c r="CA1163" s="4"/>
      <c r="CB1163" s="6"/>
      <c r="CC1163" s="5"/>
      <c r="CD1163" s="5"/>
      <c r="CE1163" s="4"/>
      <c r="CF1163" s="6"/>
      <c r="CG1163" s="4"/>
      <c r="CH1163" s="6"/>
      <c r="CI1163" s="5"/>
      <c r="CJ1163" s="5"/>
      <c r="CK1163" s="4"/>
      <c r="CL1163" s="6"/>
      <c r="CM1163" s="4"/>
      <c r="CN1163" s="6"/>
      <c r="CO1163" s="5"/>
      <c r="CP1163" s="5"/>
      <c r="CQ1163" s="4"/>
      <c r="CR1163" s="6"/>
      <c r="CS1163" s="4"/>
      <c r="CT1163" s="6"/>
      <c r="CU1163" s="5"/>
      <c r="CV1163" s="5"/>
      <c r="CW1163" s="4"/>
      <c r="CX1163" s="6"/>
      <c r="CY1163" s="4"/>
      <c r="CZ1163" s="6"/>
      <c r="DA1163" s="5"/>
      <c r="DB1163" s="5"/>
      <c r="DC1163" s="4"/>
      <c r="DD1163" s="6"/>
      <c r="DE1163" s="4"/>
      <c r="DF1163" s="6"/>
      <c r="DG1163" s="5"/>
      <c r="DH1163" s="5"/>
      <c r="DI1163" s="4"/>
      <c r="DJ1163" s="6"/>
      <c r="DK1163" s="4"/>
      <c r="DL1163" s="6"/>
      <c r="DM1163" s="5"/>
      <c r="DN1163" s="5"/>
      <c r="DO1163" s="4"/>
      <c r="DP1163" s="6"/>
      <c r="DQ1163" s="4"/>
      <c r="DR1163" s="6"/>
      <c r="DS1163" s="5"/>
      <c r="DT1163" s="5"/>
      <c r="DU1163" s="4"/>
      <c r="DV1163" s="6"/>
      <c r="DW1163" s="4"/>
      <c r="DX1163" s="6"/>
      <c r="DY1163" s="5"/>
      <c r="DZ1163" s="5"/>
      <c r="EA1163" s="4"/>
      <c r="EB1163" s="6"/>
      <c r="EC1163" s="4"/>
      <c r="ED1163" s="6"/>
      <c r="EE1163" s="5"/>
      <c r="EF1163" s="5"/>
      <c r="EG1163" s="4"/>
      <c r="EH1163" s="6"/>
      <c r="EI1163" s="4"/>
      <c r="EJ1163" s="6"/>
      <c r="EK1163" s="5"/>
      <c r="EL1163" s="5"/>
      <c r="EM1163" s="4"/>
      <c r="EN1163" s="6"/>
      <c r="EO1163" s="4"/>
      <c r="EP1163" s="6"/>
      <c r="EQ1163" s="5"/>
      <c r="ER1163" s="5"/>
      <c r="ES1163" s="4"/>
      <c r="ET1163" s="6"/>
      <c r="EU1163" s="4"/>
      <c r="EV1163" s="6"/>
      <c r="EW1163" s="5"/>
      <c r="EX1163" s="5"/>
      <c r="EY1163" s="4"/>
      <c r="EZ1163" s="6"/>
      <c r="FA1163" s="4"/>
      <c r="FB1163" s="6"/>
      <c r="FC1163" s="5"/>
      <c r="FD1163" s="5"/>
      <c r="FE1163" s="4"/>
      <c r="FF1163" s="6"/>
      <c r="FG1163" s="4"/>
      <c r="FH1163" s="6"/>
      <c r="FI1163" s="5"/>
      <c r="FJ1163" s="5"/>
      <c r="FK1163" s="4"/>
      <c r="FL1163" s="6"/>
      <c r="FM1163" s="4"/>
      <c r="FN1163" s="6"/>
      <c r="FO1163" s="5"/>
      <c r="FP1163" s="5"/>
      <c r="FQ1163" s="4"/>
      <c r="FR1163" s="6"/>
      <c r="FS1163" s="4"/>
      <c r="FT1163" s="6"/>
      <c r="FU1163" s="5"/>
      <c r="FV1163" s="5"/>
      <c r="FW1163" s="4"/>
      <c r="FX1163" s="6"/>
      <c r="FY1163" s="4"/>
      <c r="FZ1163" s="6"/>
      <c r="GA1163" s="5"/>
      <c r="GB1163" s="5"/>
      <c r="GC1163" s="4"/>
      <c r="GD1163" s="6"/>
      <c r="GE1163" s="4"/>
      <c r="GF1163" s="6"/>
      <c r="GG1163" s="5"/>
      <c r="GH1163" s="5"/>
      <c r="GI1163" s="4"/>
      <c r="GJ1163" s="6"/>
      <c r="GK1163" s="4"/>
      <c r="GL1163" s="6"/>
      <c r="GM1163" s="5"/>
      <c r="GN1163" s="5"/>
      <c r="GO1163" s="4"/>
      <c r="GP1163" s="6"/>
      <c r="GQ1163" s="4"/>
      <c r="GR1163" s="6"/>
      <c r="GS1163" s="5"/>
      <c r="GT1163" s="5"/>
      <c r="GU1163" s="4"/>
      <c r="GV1163" s="6"/>
      <c r="GW1163" s="4"/>
      <c r="GX1163" s="6"/>
      <c r="GY1163" s="5"/>
      <c r="GZ1163" s="5"/>
      <c r="HA1163" s="4"/>
      <c r="HB1163" s="6"/>
      <c r="HC1163" s="4"/>
      <c r="HD1163" s="6"/>
      <c r="HE1163" s="5"/>
      <c r="HF1163" s="5"/>
      <c r="HG1163" s="4"/>
      <c r="HH1163" s="6"/>
      <c r="HI1163" s="4"/>
      <c r="HJ1163" s="6"/>
      <c r="HK1163" s="5"/>
      <c r="HL1163" s="5"/>
      <c r="HM1163" s="4"/>
      <c r="HN1163" s="6"/>
      <c r="HO1163" s="4"/>
      <c r="HP1163" s="6"/>
      <c r="HQ1163" s="5"/>
      <c r="HR1163" s="5"/>
      <c r="HS1163" s="4"/>
      <c r="HT1163" s="6"/>
      <c r="HU1163" s="4"/>
      <c r="HV1163" s="6"/>
      <c r="HW1163" s="5"/>
      <c r="HX1163" s="5"/>
      <c r="HY1163" s="4"/>
      <c r="HZ1163" s="6"/>
      <c r="IA1163" s="4"/>
      <c r="IB1163" s="6"/>
      <c r="IC1163" s="5"/>
      <c r="ID1163" s="5"/>
      <c r="IE1163" s="4"/>
      <c r="IF1163" s="6"/>
      <c r="IG1163" s="4"/>
      <c r="IH1163" s="6"/>
      <c r="II1163" s="5"/>
      <c r="IJ1163" s="5"/>
      <c r="IK1163" s="4"/>
      <c r="IL1163" s="6"/>
      <c r="IM1163" s="4"/>
      <c r="IN1163" s="6"/>
      <c r="IO1163" s="5"/>
      <c r="IP1163" s="5"/>
      <c r="IQ1163" s="4"/>
      <c r="IR1163" s="6"/>
      <c r="IS1163" s="4"/>
      <c r="IT1163" s="6"/>
      <c r="IU1163" s="5"/>
      <c r="IV1163" s="5"/>
      <c r="IW1163" s="4"/>
      <c r="IX1163" s="6"/>
      <c r="IY1163" s="4"/>
      <c r="IZ1163" s="6"/>
      <c r="JA1163" s="5"/>
      <c r="JB1163" s="5"/>
      <c r="JC1163" s="4"/>
      <c r="JD1163" s="6"/>
      <c r="JE1163" s="4"/>
      <c r="JF1163" s="6"/>
      <c r="JG1163" s="5"/>
      <c r="JH1163" s="5"/>
      <c r="JI1163" s="4"/>
      <c r="JJ1163" s="6"/>
      <c r="JK1163" s="4"/>
      <c r="JL1163" s="6"/>
      <c r="JM1163" s="5"/>
      <c r="JN1163" s="5"/>
      <c r="JO1163" s="4"/>
      <c r="JP1163" s="6"/>
      <c r="JQ1163" s="4"/>
      <c r="JR1163" s="6"/>
      <c r="JS1163" s="5"/>
      <c r="JT1163" s="5"/>
      <c r="JU1163" s="4"/>
      <c r="JV1163" s="6"/>
      <c r="JW1163" s="4"/>
      <c r="JX1163" s="6"/>
      <c r="JY1163" s="5"/>
      <c r="JZ1163" s="5"/>
      <c r="KA1163" s="4"/>
      <c r="KB1163" s="6"/>
      <c r="KC1163" s="4"/>
      <c r="KD1163" s="6"/>
      <c r="KE1163" s="5"/>
      <c r="KF1163" s="5"/>
      <c r="KG1163" s="4"/>
      <c r="KH1163" s="6"/>
      <c r="KI1163" s="4"/>
      <c r="KJ1163" s="6"/>
      <c r="KK1163" s="5"/>
      <c r="KL1163" s="5"/>
    </row>
    <row r="1164">
      <c r="A1164" s="3" t="s">
        <v>85</v>
      </c>
      <c r="B1164" s="3" t="s">
        <v>1266</v>
      </c>
      <c r="C1164" s="3" t="s">
        <v>547</v>
      </c>
      <c r="D1164" s="3" t="s">
        <v>712</v>
      </c>
      <c r="E1164" s="3" t="s">
        <v>796</v>
      </c>
      <c r="F1164" s="3" t="s">
        <v>104</v>
      </c>
      <c r="G1164" s="3" t="s">
        <v>104</v>
      </c>
      <c r="H1164" s="3" t="s">
        <v>104</v>
      </c>
      <c r="I1164" s="4"/>
      <c r="J1164" s="4">
        <f>=ROUNDDOWN({0},0)</f>
      </c>
      <c r="K1164" s="4"/>
      <c r="L1164" s="5"/>
      <c r="M1164" s="4"/>
      <c r="N1164" s="4">
        <f>=ROUNDDOWN({0},0)</f>
      </c>
      <c r="O1164" s="4"/>
      <c r="P1164" s="5"/>
      <c r="Q1164" s="4"/>
      <c r="R1164" s="6"/>
      <c r="S1164" s="4"/>
      <c r="T1164" s="6"/>
      <c r="U1164" s="5"/>
      <c r="V1164" s="5"/>
      <c r="W1164" s="4"/>
      <c r="X1164" s="6"/>
      <c r="Y1164" s="4"/>
      <c r="Z1164" s="6"/>
      <c r="AA1164" s="5"/>
      <c r="AB1164" s="5"/>
      <c r="AC1164" s="4"/>
      <c r="AD1164" s="6"/>
      <c r="AE1164" s="4"/>
      <c r="AF1164" s="6"/>
      <c r="AG1164" s="5"/>
      <c r="AH1164" s="5"/>
      <c r="AI1164" s="4"/>
      <c r="AJ1164" s="6"/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  <c r="AU1164" s="4"/>
      <c r="AV1164" s="6"/>
      <c r="AW1164" s="4"/>
      <c r="AX1164" s="6"/>
      <c r="AY1164" s="5"/>
      <c r="AZ1164" s="5"/>
      <c r="BA1164" s="4"/>
      <c r="BB1164" s="6"/>
      <c r="BC1164" s="4"/>
      <c r="BD1164" s="6"/>
      <c r="BE1164" s="5"/>
      <c r="BF1164" s="5"/>
      <c r="BG1164" s="4"/>
      <c r="BH1164" s="6"/>
      <c r="BI1164" s="4"/>
      <c r="BJ1164" s="6"/>
      <c r="BK1164" s="5"/>
      <c r="BL1164" s="5"/>
      <c r="BM1164" s="4"/>
      <c r="BN1164" s="6"/>
      <c r="BO1164" s="4"/>
      <c r="BP1164" s="6"/>
      <c r="BQ1164" s="5"/>
      <c r="BR1164" s="5"/>
      <c r="BS1164" s="4"/>
      <c r="BT1164" s="6"/>
      <c r="BU1164" s="4"/>
      <c r="BV1164" s="6"/>
      <c r="BW1164" s="5"/>
      <c r="BX1164" s="5"/>
      <c r="BY1164" s="4"/>
      <c r="BZ1164" s="6"/>
      <c r="CA1164" s="4"/>
      <c r="CB1164" s="6"/>
      <c r="CC1164" s="5"/>
      <c r="CD1164" s="5"/>
      <c r="CE1164" s="4"/>
      <c r="CF1164" s="6"/>
      <c r="CG1164" s="4"/>
      <c r="CH1164" s="6"/>
      <c r="CI1164" s="5"/>
      <c r="CJ1164" s="5"/>
      <c r="CK1164" s="4"/>
      <c r="CL1164" s="6"/>
      <c r="CM1164" s="4"/>
      <c r="CN1164" s="6"/>
      <c r="CO1164" s="5"/>
      <c r="CP1164" s="5"/>
      <c r="CQ1164" s="4"/>
      <c r="CR1164" s="6"/>
      <c r="CS1164" s="4"/>
      <c r="CT1164" s="6"/>
      <c r="CU1164" s="5"/>
      <c r="CV1164" s="5"/>
      <c r="CW1164" s="4"/>
      <c r="CX1164" s="6"/>
      <c r="CY1164" s="4"/>
      <c r="CZ1164" s="6"/>
      <c r="DA1164" s="5"/>
      <c r="DB1164" s="5"/>
      <c r="DC1164" s="4"/>
      <c r="DD1164" s="6"/>
      <c r="DE1164" s="4"/>
      <c r="DF1164" s="6"/>
      <c r="DG1164" s="5"/>
      <c r="DH1164" s="5"/>
      <c r="DI1164" s="4"/>
      <c r="DJ1164" s="6"/>
      <c r="DK1164" s="4"/>
      <c r="DL1164" s="6"/>
      <c r="DM1164" s="5"/>
      <c r="DN1164" s="5"/>
      <c r="DO1164" s="4"/>
      <c r="DP1164" s="6"/>
      <c r="DQ1164" s="4"/>
      <c r="DR1164" s="6"/>
      <c r="DS1164" s="5"/>
      <c r="DT1164" s="5"/>
      <c r="DU1164" s="4"/>
      <c r="DV1164" s="6"/>
      <c r="DW1164" s="4"/>
      <c r="DX1164" s="6"/>
      <c r="DY1164" s="5"/>
      <c r="DZ1164" s="5"/>
      <c r="EA1164" s="4"/>
      <c r="EB1164" s="6"/>
      <c r="EC1164" s="4"/>
      <c r="ED1164" s="6"/>
      <c r="EE1164" s="5"/>
      <c r="EF1164" s="5"/>
      <c r="EG1164" s="4"/>
      <c r="EH1164" s="6"/>
      <c r="EI1164" s="4"/>
      <c r="EJ1164" s="6"/>
      <c r="EK1164" s="5"/>
      <c r="EL1164" s="5"/>
      <c r="EM1164" s="4"/>
      <c r="EN1164" s="6"/>
      <c r="EO1164" s="4"/>
      <c r="EP1164" s="6"/>
      <c r="EQ1164" s="5"/>
      <c r="ER1164" s="5"/>
      <c r="ES1164" s="4"/>
      <c r="ET1164" s="6"/>
      <c r="EU1164" s="4"/>
      <c r="EV1164" s="6"/>
      <c r="EW1164" s="5"/>
      <c r="EX1164" s="5"/>
      <c r="EY1164" s="4"/>
      <c r="EZ1164" s="6"/>
      <c r="FA1164" s="4"/>
      <c r="FB1164" s="6"/>
      <c r="FC1164" s="5"/>
      <c r="FD1164" s="5"/>
      <c r="FE1164" s="4"/>
      <c r="FF1164" s="6"/>
      <c r="FG1164" s="4"/>
      <c r="FH1164" s="6"/>
      <c r="FI1164" s="5"/>
      <c r="FJ1164" s="5"/>
      <c r="FK1164" s="4"/>
      <c r="FL1164" s="6"/>
      <c r="FM1164" s="4"/>
      <c r="FN1164" s="6"/>
      <c r="FO1164" s="5"/>
      <c r="FP1164" s="5"/>
      <c r="FQ1164" s="4"/>
      <c r="FR1164" s="6"/>
      <c r="FS1164" s="4"/>
      <c r="FT1164" s="6"/>
      <c r="FU1164" s="5"/>
      <c r="FV1164" s="5"/>
      <c r="FW1164" s="4"/>
      <c r="FX1164" s="6"/>
      <c r="FY1164" s="4"/>
      <c r="FZ1164" s="6"/>
      <c r="GA1164" s="5"/>
      <c r="GB1164" s="5"/>
      <c r="GC1164" s="4"/>
      <c r="GD1164" s="6"/>
      <c r="GE1164" s="4"/>
      <c r="GF1164" s="6"/>
      <c r="GG1164" s="5"/>
      <c r="GH1164" s="5"/>
      <c r="GI1164" s="4"/>
      <c r="GJ1164" s="6"/>
      <c r="GK1164" s="4"/>
      <c r="GL1164" s="6"/>
      <c r="GM1164" s="5"/>
      <c r="GN1164" s="5"/>
      <c r="GO1164" s="4"/>
      <c r="GP1164" s="6"/>
      <c r="GQ1164" s="4"/>
      <c r="GR1164" s="6"/>
      <c r="GS1164" s="5"/>
      <c r="GT1164" s="5"/>
      <c r="GU1164" s="4"/>
      <c r="GV1164" s="6"/>
      <c r="GW1164" s="4"/>
      <c r="GX1164" s="6"/>
      <c r="GY1164" s="5"/>
      <c r="GZ1164" s="5"/>
      <c r="HA1164" s="4"/>
      <c r="HB1164" s="6"/>
      <c r="HC1164" s="4"/>
      <c r="HD1164" s="6"/>
      <c r="HE1164" s="5"/>
      <c r="HF1164" s="5"/>
      <c r="HG1164" s="4"/>
      <c r="HH1164" s="6"/>
      <c r="HI1164" s="4"/>
      <c r="HJ1164" s="6"/>
      <c r="HK1164" s="5"/>
      <c r="HL1164" s="5"/>
      <c r="HM1164" s="4"/>
      <c r="HN1164" s="6"/>
      <c r="HO1164" s="4"/>
      <c r="HP1164" s="6"/>
      <c r="HQ1164" s="5"/>
      <c r="HR1164" s="5"/>
      <c r="HS1164" s="4"/>
      <c r="HT1164" s="6"/>
      <c r="HU1164" s="4"/>
      <c r="HV1164" s="6"/>
      <c r="HW1164" s="5"/>
      <c r="HX1164" s="5"/>
      <c r="HY1164" s="4"/>
      <c r="HZ1164" s="6"/>
      <c r="IA1164" s="4"/>
      <c r="IB1164" s="6"/>
      <c r="IC1164" s="5"/>
      <c r="ID1164" s="5"/>
      <c r="IE1164" s="4"/>
      <c r="IF1164" s="6"/>
      <c r="IG1164" s="4"/>
      <c r="IH1164" s="6"/>
      <c r="II1164" s="5"/>
      <c r="IJ1164" s="5"/>
      <c r="IK1164" s="4"/>
      <c r="IL1164" s="6"/>
      <c r="IM1164" s="4"/>
      <c r="IN1164" s="6"/>
      <c r="IO1164" s="5"/>
      <c r="IP1164" s="5"/>
      <c r="IQ1164" s="4"/>
      <c r="IR1164" s="6"/>
      <c r="IS1164" s="4"/>
      <c r="IT1164" s="6"/>
      <c r="IU1164" s="5"/>
      <c r="IV1164" s="5"/>
      <c r="IW1164" s="4"/>
      <c r="IX1164" s="6"/>
      <c r="IY1164" s="4"/>
      <c r="IZ1164" s="6"/>
      <c r="JA1164" s="5"/>
      <c r="JB1164" s="5"/>
      <c r="JC1164" s="4"/>
      <c r="JD1164" s="6"/>
      <c r="JE1164" s="4"/>
      <c r="JF1164" s="6"/>
      <c r="JG1164" s="5"/>
      <c r="JH1164" s="5"/>
      <c r="JI1164" s="4"/>
      <c r="JJ1164" s="6"/>
      <c r="JK1164" s="4"/>
      <c r="JL1164" s="6"/>
      <c r="JM1164" s="5"/>
      <c r="JN1164" s="5"/>
      <c r="JO1164" s="4"/>
      <c r="JP1164" s="6"/>
      <c r="JQ1164" s="4"/>
      <c r="JR1164" s="6"/>
      <c r="JS1164" s="5"/>
      <c r="JT1164" s="5"/>
      <c r="JU1164" s="4"/>
      <c r="JV1164" s="6"/>
      <c r="JW1164" s="4"/>
      <c r="JX1164" s="6"/>
      <c r="JY1164" s="5"/>
      <c r="JZ1164" s="5"/>
      <c r="KA1164" s="4"/>
      <c r="KB1164" s="6"/>
      <c r="KC1164" s="4"/>
      <c r="KD1164" s="6"/>
      <c r="KE1164" s="5"/>
      <c r="KF1164" s="5"/>
      <c r="KG1164" s="4"/>
      <c r="KH1164" s="6"/>
      <c r="KI1164" s="4"/>
      <c r="KJ1164" s="6"/>
      <c r="KK1164" s="5"/>
      <c r="KL1164" s="5"/>
    </row>
    <row r="1165">
      <c r="A1165" s="3" t="s">
        <v>85</v>
      </c>
      <c r="B1165" s="3" t="s">
        <v>1266</v>
      </c>
      <c r="C1165" s="3" t="s">
        <v>547</v>
      </c>
      <c r="D1165" s="3" t="s">
        <v>712</v>
      </c>
      <c r="E1165" s="3" t="s">
        <v>1271</v>
      </c>
      <c r="F1165" s="3" t="s">
        <v>104</v>
      </c>
      <c r="G1165" s="3" t="s">
        <v>104</v>
      </c>
      <c r="H1165" s="3" t="s">
        <v>104</v>
      </c>
      <c r="I1165" s="4"/>
      <c r="J1165" s="4">
        <f>=ROUNDDOWN({0},0)</f>
      </c>
      <c r="K1165" s="4"/>
      <c r="L1165" s="5"/>
      <c r="M1165" s="4"/>
      <c r="N1165" s="4">
        <f>=ROUNDDOWN({0},0)</f>
      </c>
      <c r="O1165" s="4"/>
      <c r="P1165" s="5"/>
      <c r="Q1165" s="4"/>
      <c r="R1165" s="6"/>
      <c r="S1165" s="4"/>
      <c r="T1165" s="6"/>
      <c r="U1165" s="5"/>
      <c r="V1165" s="5"/>
      <c r="W1165" s="4"/>
      <c r="X1165" s="6"/>
      <c r="Y1165" s="4"/>
      <c r="Z1165" s="6"/>
      <c r="AA1165" s="5"/>
      <c r="AB1165" s="5"/>
      <c r="AC1165" s="4"/>
      <c r="AD1165" s="6"/>
      <c r="AE1165" s="4"/>
      <c r="AF1165" s="6"/>
      <c r="AG1165" s="5"/>
      <c r="AH1165" s="5"/>
      <c r="AI1165" s="4"/>
      <c r="AJ1165" s="6"/>
      <c r="AK1165" s="4"/>
      <c r="AL1165" s="6"/>
      <c r="AM1165" s="5"/>
      <c r="AN1165" s="5"/>
      <c r="AO1165" s="4"/>
      <c r="AP1165" s="6"/>
      <c r="AQ1165" s="4"/>
      <c r="AR1165" s="6"/>
      <c r="AS1165" s="5"/>
      <c r="AT1165" s="5"/>
      <c r="AU1165" s="4"/>
      <c r="AV1165" s="6"/>
      <c r="AW1165" s="4"/>
      <c r="AX1165" s="6"/>
      <c r="AY1165" s="5"/>
      <c r="AZ1165" s="5"/>
      <c r="BA1165" s="4"/>
      <c r="BB1165" s="6"/>
      <c r="BC1165" s="4"/>
      <c r="BD1165" s="6"/>
      <c r="BE1165" s="5"/>
      <c r="BF1165" s="5"/>
      <c r="BG1165" s="4"/>
      <c r="BH1165" s="6"/>
      <c r="BI1165" s="4"/>
      <c r="BJ1165" s="6"/>
      <c r="BK1165" s="5"/>
      <c r="BL1165" s="5"/>
      <c r="BM1165" s="4"/>
      <c r="BN1165" s="6"/>
      <c r="BO1165" s="4"/>
      <c r="BP1165" s="6"/>
      <c r="BQ1165" s="5"/>
      <c r="BR1165" s="5"/>
      <c r="BS1165" s="4"/>
      <c r="BT1165" s="6"/>
      <c r="BU1165" s="4"/>
      <c r="BV1165" s="6"/>
      <c r="BW1165" s="5"/>
      <c r="BX1165" s="5"/>
      <c r="BY1165" s="4"/>
      <c r="BZ1165" s="6"/>
      <c r="CA1165" s="4"/>
      <c r="CB1165" s="6"/>
      <c r="CC1165" s="5"/>
      <c r="CD1165" s="5"/>
      <c r="CE1165" s="4"/>
      <c r="CF1165" s="6"/>
      <c r="CG1165" s="4"/>
      <c r="CH1165" s="6"/>
      <c r="CI1165" s="5"/>
      <c r="CJ1165" s="5"/>
      <c r="CK1165" s="4"/>
      <c r="CL1165" s="6"/>
      <c r="CM1165" s="4"/>
      <c r="CN1165" s="6"/>
      <c r="CO1165" s="5"/>
      <c r="CP1165" s="5"/>
      <c r="CQ1165" s="4"/>
      <c r="CR1165" s="6"/>
      <c r="CS1165" s="4"/>
      <c r="CT1165" s="6"/>
      <c r="CU1165" s="5"/>
      <c r="CV1165" s="5"/>
      <c r="CW1165" s="4"/>
      <c r="CX1165" s="6"/>
      <c r="CY1165" s="4"/>
      <c r="CZ1165" s="6"/>
      <c r="DA1165" s="5"/>
      <c r="DB1165" s="5"/>
      <c r="DC1165" s="4"/>
      <c r="DD1165" s="6"/>
      <c r="DE1165" s="4"/>
      <c r="DF1165" s="6"/>
      <c r="DG1165" s="5"/>
      <c r="DH1165" s="5"/>
      <c r="DI1165" s="4"/>
      <c r="DJ1165" s="6"/>
      <c r="DK1165" s="4"/>
      <c r="DL1165" s="6"/>
      <c r="DM1165" s="5"/>
      <c r="DN1165" s="5"/>
      <c r="DO1165" s="4"/>
      <c r="DP1165" s="6"/>
      <c r="DQ1165" s="4"/>
      <c r="DR1165" s="6"/>
      <c r="DS1165" s="5"/>
      <c r="DT1165" s="5"/>
      <c r="DU1165" s="4"/>
      <c r="DV1165" s="6"/>
      <c r="DW1165" s="4"/>
      <c r="DX1165" s="6"/>
      <c r="DY1165" s="5"/>
      <c r="DZ1165" s="5"/>
      <c r="EA1165" s="4"/>
      <c r="EB1165" s="6"/>
      <c r="EC1165" s="4"/>
      <c r="ED1165" s="6"/>
      <c r="EE1165" s="5"/>
      <c r="EF1165" s="5"/>
      <c r="EG1165" s="4"/>
      <c r="EH1165" s="6"/>
      <c r="EI1165" s="4"/>
      <c r="EJ1165" s="6"/>
      <c r="EK1165" s="5"/>
      <c r="EL1165" s="5"/>
      <c r="EM1165" s="4"/>
      <c r="EN1165" s="6"/>
      <c r="EO1165" s="4"/>
      <c r="EP1165" s="6"/>
      <c r="EQ1165" s="5"/>
      <c r="ER1165" s="5"/>
      <c r="ES1165" s="4"/>
      <c r="ET1165" s="6"/>
      <c r="EU1165" s="4"/>
      <c r="EV1165" s="6"/>
      <c r="EW1165" s="5"/>
      <c r="EX1165" s="5"/>
      <c r="EY1165" s="4"/>
      <c r="EZ1165" s="6"/>
      <c r="FA1165" s="4"/>
      <c r="FB1165" s="6"/>
      <c r="FC1165" s="5"/>
      <c r="FD1165" s="5"/>
      <c r="FE1165" s="4"/>
      <c r="FF1165" s="6"/>
      <c r="FG1165" s="4"/>
      <c r="FH1165" s="6"/>
      <c r="FI1165" s="5"/>
      <c r="FJ1165" s="5"/>
      <c r="FK1165" s="4"/>
      <c r="FL1165" s="6"/>
      <c r="FM1165" s="4"/>
      <c r="FN1165" s="6"/>
      <c r="FO1165" s="5"/>
      <c r="FP1165" s="5"/>
      <c r="FQ1165" s="4"/>
      <c r="FR1165" s="6"/>
      <c r="FS1165" s="4"/>
      <c r="FT1165" s="6"/>
      <c r="FU1165" s="5"/>
      <c r="FV1165" s="5"/>
      <c r="FW1165" s="4"/>
      <c r="FX1165" s="6"/>
      <c r="FY1165" s="4"/>
      <c r="FZ1165" s="6"/>
      <c r="GA1165" s="5"/>
      <c r="GB1165" s="5"/>
      <c r="GC1165" s="4"/>
      <c r="GD1165" s="6"/>
      <c r="GE1165" s="4"/>
      <c r="GF1165" s="6"/>
      <c r="GG1165" s="5"/>
      <c r="GH1165" s="5"/>
      <c r="GI1165" s="4"/>
      <c r="GJ1165" s="6"/>
      <c r="GK1165" s="4"/>
      <c r="GL1165" s="6"/>
      <c r="GM1165" s="5"/>
      <c r="GN1165" s="5"/>
      <c r="GO1165" s="4"/>
      <c r="GP1165" s="6"/>
      <c r="GQ1165" s="4"/>
      <c r="GR1165" s="6"/>
      <c r="GS1165" s="5"/>
      <c r="GT1165" s="5"/>
      <c r="GU1165" s="4"/>
      <c r="GV1165" s="6"/>
      <c r="GW1165" s="4"/>
      <c r="GX1165" s="6"/>
      <c r="GY1165" s="5"/>
      <c r="GZ1165" s="5"/>
      <c r="HA1165" s="4"/>
      <c r="HB1165" s="6"/>
      <c r="HC1165" s="4"/>
      <c r="HD1165" s="6"/>
      <c r="HE1165" s="5"/>
      <c r="HF1165" s="5"/>
      <c r="HG1165" s="4"/>
      <c r="HH1165" s="6"/>
      <c r="HI1165" s="4"/>
      <c r="HJ1165" s="6"/>
      <c r="HK1165" s="5"/>
      <c r="HL1165" s="5"/>
      <c r="HM1165" s="4"/>
      <c r="HN1165" s="6"/>
      <c r="HO1165" s="4"/>
      <c r="HP1165" s="6"/>
      <c r="HQ1165" s="5"/>
      <c r="HR1165" s="5"/>
      <c r="HS1165" s="4"/>
      <c r="HT1165" s="6"/>
      <c r="HU1165" s="4"/>
      <c r="HV1165" s="6"/>
      <c r="HW1165" s="5"/>
      <c r="HX1165" s="5"/>
      <c r="HY1165" s="4"/>
      <c r="HZ1165" s="6"/>
      <c r="IA1165" s="4"/>
      <c r="IB1165" s="6"/>
      <c r="IC1165" s="5"/>
      <c r="ID1165" s="5"/>
      <c r="IE1165" s="4"/>
      <c r="IF1165" s="6"/>
      <c r="IG1165" s="4"/>
      <c r="IH1165" s="6"/>
      <c r="II1165" s="5"/>
      <c r="IJ1165" s="5"/>
      <c r="IK1165" s="4"/>
      <c r="IL1165" s="6"/>
      <c r="IM1165" s="4"/>
      <c r="IN1165" s="6"/>
      <c r="IO1165" s="5"/>
      <c r="IP1165" s="5"/>
      <c r="IQ1165" s="4"/>
      <c r="IR1165" s="6"/>
      <c r="IS1165" s="4"/>
      <c r="IT1165" s="6"/>
      <c r="IU1165" s="5"/>
      <c r="IV1165" s="5"/>
      <c r="IW1165" s="4"/>
      <c r="IX1165" s="6"/>
      <c r="IY1165" s="4"/>
      <c r="IZ1165" s="6"/>
      <c r="JA1165" s="5"/>
      <c r="JB1165" s="5"/>
      <c r="JC1165" s="4"/>
      <c r="JD1165" s="6"/>
      <c r="JE1165" s="4"/>
      <c r="JF1165" s="6"/>
      <c r="JG1165" s="5"/>
      <c r="JH1165" s="5"/>
      <c r="JI1165" s="4"/>
      <c r="JJ1165" s="6"/>
      <c r="JK1165" s="4"/>
      <c r="JL1165" s="6"/>
      <c r="JM1165" s="5"/>
      <c r="JN1165" s="5"/>
      <c r="JO1165" s="4"/>
      <c r="JP1165" s="6"/>
      <c r="JQ1165" s="4"/>
      <c r="JR1165" s="6"/>
      <c r="JS1165" s="5"/>
      <c r="JT1165" s="5"/>
      <c r="JU1165" s="4"/>
      <c r="JV1165" s="6"/>
      <c r="JW1165" s="4"/>
      <c r="JX1165" s="6"/>
      <c r="JY1165" s="5"/>
      <c r="JZ1165" s="5"/>
      <c r="KA1165" s="4"/>
      <c r="KB1165" s="6"/>
      <c r="KC1165" s="4"/>
      <c r="KD1165" s="6"/>
      <c r="KE1165" s="5"/>
      <c r="KF1165" s="5"/>
      <c r="KG1165" s="4"/>
      <c r="KH1165" s="6"/>
      <c r="KI1165" s="4"/>
      <c r="KJ1165" s="6"/>
      <c r="KK1165" s="5"/>
      <c r="KL1165" s="5"/>
    </row>
    <row r="1166">
      <c r="A1166" s="3" t="s">
        <v>85</v>
      </c>
      <c r="B1166" s="3" t="s">
        <v>1266</v>
      </c>
      <c r="C1166" s="3" t="s">
        <v>547</v>
      </c>
      <c r="D1166" s="3" t="s">
        <v>712</v>
      </c>
      <c r="E1166" s="3" t="s">
        <v>1282</v>
      </c>
      <c r="F1166" s="3" t="s">
        <v>104</v>
      </c>
      <c r="G1166" s="3" t="s">
        <v>104</v>
      </c>
      <c r="H1166" s="3" t="s">
        <v>104</v>
      </c>
      <c r="I1166" s="4"/>
      <c r="J1166" s="4">
        <f>=ROUNDDOWN({0},0)</f>
      </c>
      <c r="K1166" s="4"/>
      <c r="L1166" s="5"/>
      <c r="M1166" s="4"/>
      <c r="N1166" s="4">
        <f>=ROUNDDOWN({0},0)</f>
      </c>
      <c r="O1166" s="4"/>
      <c r="P1166" s="5"/>
      <c r="Q1166" s="4"/>
      <c r="R1166" s="6"/>
      <c r="S1166" s="4"/>
      <c r="T1166" s="6"/>
      <c r="U1166" s="5"/>
      <c r="V1166" s="5"/>
      <c r="W1166" s="4"/>
      <c r="X1166" s="6"/>
      <c r="Y1166" s="4"/>
      <c r="Z1166" s="6"/>
      <c r="AA1166" s="5"/>
      <c r="AB1166" s="5"/>
      <c r="AC1166" s="4"/>
      <c r="AD1166" s="6"/>
      <c r="AE1166" s="4"/>
      <c r="AF1166" s="6"/>
      <c r="AG1166" s="5"/>
      <c r="AH1166" s="5"/>
      <c r="AI1166" s="4"/>
      <c r="AJ1166" s="6"/>
      <c r="AK1166" s="4"/>
      <c r="AL1166" s="6"/>
      <c r="AM1166" s="5"/>
      <c r="AN1166" s="5"/>
      <c r="AO1166" s="4"/>
      <c r="AP1166" s="6"/>
      <c r="AQ1166" s="4"/>
      <c r="AR1166" s="6"/>
      <c r="AS1166" s="5"/>
      <c r="AT1166" s="5"/>
      <c r="AU1166" s="4"/>
      <c r="AV1166" s="6"/>
      <c r="AW1166" s="4"/>
      <c r="AX1166" s="6"/>
      <c r="AY1166" s="5"/>
      <c r="AZ1166" s="5"/>
      <c r="BA1166" s="4"/>
      <c r="BB1166" s="6"/>
      <c r="BC1166" s="4"/>
      <c r="BD1166" s="6"/>
      <c r="BE1166" s="5"/>
      <c r="BF1166" s="5"/>
      <c r="BG1166" s="4"/>
      <c r="BH1166" s="6"/>
      <c r="BI1166" s="4"/>
      <c r="BJ1166" s="6"/>
      <c r="BK1166" s="5"/>
      <c r="BL1166" s="5"/>
      <c r="BM1166" s="4"/>
      <c r="BN1166" s="6"/>
      <c r="BO1166" s="4"/>
      <c r="BP1166" s="6"/>
      <c r="BQ1166" s="5"/>
      <c r="BR1166" s="5"/>
      <c r="BS1166" s="4"/>
      <c r="BT1166" s="6"/>
      <c r="BU1166" s="4"/>
      <c r="BV1166" s="6"/>
      <c r="BW1166" s="5"/>
      <c r="BX1166" s="5"/>
      <c r="BY1166" s="4"/>
      <c r="BZ1166" s="6"/>
      <c r="CA1166" s="4"/>
      <c r="CB1166" s="6"/>
      <c r="CC1166" s="5"/>
      <c r="CD1166" s="5"/>
      <c r="CE1166" s="4"/>
      <c r="CF1166" s="6"/>
      <c r="CG1166" s="4"/>
      <c r="CH1166" s="6"/>
      <c r="CI1166" s="5"/>
      <c r="CJ1166" s="5"/>
      <c r="CK1166" s="4"/>
      <c r="CL1166" s="6"/>
      <c r="CM1166" s="4"/>
      <c r="CN1166" s="6"/>
      <c r="CO1166" s="5"/>
      <c r="CP1166" s="5"/>
      <c r="CQ1166" s="4"/>
      <c r="CR1166" s="6"/>
      <c r="CS1166" s="4"/>
      <c r="CT1166" s="6"/>
      <c r="CU1166" s="5"/>
      <c r="CV1166" s="5"/>
      <c r="CW1166" s="4"/>
      <c r="CX1166" s="6"/>
      <c r="CY1166" s="4"/>
      <c r="CZ1166" s="6"/>
      <c r="DA1166" s="5"/>
      <c r="DB1166" s="5"/>
      <c r="DC1166" s="4"/>
      <c r="DD1166" s="6"/>
      <c r="DE1166" s="4"/>
      <c r="DF1166" s="6"/>
      <c r="DG1166" s="5"/>
      <c r="DH1166" s="5"/>
      <c r="DI1166" s="4"/>
      <c r="DJ1166" s="6"/>
      <c r="DK1166" s="4"/>
      <c r="DL1166" s="6"/>
      <c r="DM1166" s="5"/>
      <c r="DN1166" s="5"/>
      <c r="DO1166" s="4"/>
      <c r="DP1166" s="6"/>
      <c r="DQ1166" s="4"/>
      <c r="DR1166" s="6"/>
      <c r="DS1166" s="5"/>
      <c r="DT1166" s="5"/>
      <c r="DU1166" s="4"/>
      <c r="DV1166" s="6"/>
      <c r="DW1166" s="4"/>
      <c r="DX1166" s="6"/>
      <c r="DY1166" s="5"/>
      <c r="DZ1166" s="5"/>
      <c r="EA1166" s="4"/>
      <c r="EB1166" s="6"/>
      <c r="EC1166" s="4"/>
      <c r="ED1166" s="6"/>
      <c r="EE1166" s="5"/>
      <c r="EF1166" s="5"/>
      <c r="EG1166" s="4"/>
      <c r="EH1166" s="6"/>
      <c r="EI1166" s="4"/>
      <c r="EJ1166" s="6"/>
      <c r="EK1166" s="5"/>
      <c r="EL1166" s="5"/>
      <c r="EM1166" s="4"/>
      <c r="EN1166" s="6"/>
      <c r="EO1166" s="4"/>
      <c r="EP1166" s="6"/>
      <c r="EQ1166" s="5"/>
      <c r="ER1166" s="5"/>
      <c r="ES1166" s="4"/>
      <c r="ET1166" s="6"/>
      <c r="EU1166" s="4"/>
      <c r="EV1166" s="6"/>
      <c r="EW1166" s="5"/>
      <c r="EX1166" s="5"/>
      <c r="EY1166" s="4"/>
      <c r="EZ1166" s="6"/>
      <c r="FA1166" s="4"/>
      <c r="FB1166" s="6"/>
      <c r="FC1166" s="5"/>
      <c r="FD1166" s="5"/>
      <c r="FE1166" s="4"/>
      <c r="FF1166" s="6"/>
      <c r="FG1166" s="4"/>
      <c r="FH1166" s="6"/>
      <c r="FI1166" s="5"/>
      <c r="FJ1166" s="5"/>
      <c r="FK1166" s="4"/>
      <c r="FL1166" s="6"/>
      <c r="FM1166" s="4"/>
      <c r="FN1166" s="6"/>
      <c r="FO1166" s="5"/>
      <c r="FP1166" s="5"/>
      <c r="FQ1166" s="4"/>
      <c r="FR1166" s="6"/>
      <c r="FS1166" s="4"/>
      <c r="FT1166" s="6"/>
      <c r="FU1166" s="5"/>
      <c r="FV1166" s="5"/>
      <c r="FW1166" s="4"/>
      <c r="FX1166" s="6"/>
      <c r="FY1166" s="4"/>
      <c r="FZ1166" s="6"/>
      <c r="GA1166" s="5"/>
      <c r="GB1166" s="5"/>
      <c r="GC1166" s="4"/>
      <c r="GD1166" s="6"/>
      <c r="GE1166" s="4"/>
      <c r="GF1166" s="6"/>
      <c r="GG1166" s="5"/>
      <c r="GH1166" s="5"/>
      <c r="GI1166" s="4"/>
      <c r="GJ1166" s="6"/>
      <c r="GK1166" s="4"/>
      <c r="GL1166" s="6"/>
      <c r="GM1166" s="5"/>
      <c r="GN1166" s="5"/>
      <c r="GO1166" s="4"/>
      <c r="GP1166" s="6"/>
      <c r="GQ1166" s="4"/>
      <c r="GR1166" s="6"/>
      <c r="GS1166" s="5"/>
      <c r="GT1166" s="5"/>
      <c r="GU1166" s="4"/>
      <c r="GV1166" s="6"/>
      <c r="GW1166" s="4"/>
      <c r="GX1166" s="6"/>
      <c r="GY1166" s="5"/>
      <c r="GZ1166" s="5"/>
      <c r="HA1166" s="4"/>
      <c r="HB1166" s="6"/>
      <c r="HC1166" s="4"/>
      <c r="HD1166" s="6"/>
      <c r="HE1166" s="5"/>
      <c r="HF1166" s="5"/>
      <c r="HG1166" s="4"/>
      <c r="HH1166" s="6"/>
      <c r="HI1166" s="4"/>
      <c r="HJ1166" s="6"/>
      <c r="HK1166" s="5"/>
      <c r="HL1166" s="5"/>
      <c r="HM1166" s="4"/>
      <c r="HN1166" s="6"/>
      <c r="HO1166" s="4"/>
      <c r="HP1166" s="6"/>
      <c r="HQ1166" s="5"/>
      <c r="HR1166" s="5"/>
      <c r="HS1166" s="4"/>
      <c r="HT1166" s="6"/>
      <c r="HU1166" s="4"/>
      <c r="HV1166" s="6"/>
      <c r="HW1166" s="5"/>
      <c r="HX1166" s="5"/>
      <c r="HY1166" s="4"/>
      <c r="HZ1166" s="6"/>
      <c r="IA1166" s="4"/>
      <c r="IB1166" s="6"/>
      <c r="IC1166" s="5"/>
      <c r="ID1166" s="5"/>
      <c r="IE1166" s="4"/>
      <c r="IF1166" s="6"/>
      <c r="IG1166" s="4"/>
      <c r="IH1166" s="6"/>
      <c r="II1166" s="5"/>
      <c r="IJ1166" s="5"/>
      <c r="IK1166" s="4"/>
      <c r="IL1166" s="6"/>
      <c r="IM1166" s="4"/>
      <c r="IN1166" s="6"/>
      <c r="IO1166" s="5"/>
      <c r="IP1166" s="5"/>
      <c r="IQ1166" s="4"/>
      <c r="IR1166" s="6"/>
      <c r="IS1166" s="4"/>
      <c r="IT1166" s="6"/>
      <c r="IU1166" s="5"/>
      <c r="IV1166" s="5"/>
      <c r="IW1166" s="4"/>
      <c r="IX1166" s="6"/>
      <c r="IY1166" s="4"/>
      <c r="IZ1166" s="6"/>
      <c r="JA1166" s="5"/>
      <c r="JB1166" s="5"/>
      <c r="JC1166" s="4"/>
      <c r="JD1166" s="6"/>
      <c r="JE1166" s="4"/>
      <c r="JF1166" s="6"/>
      <c r="JG1166" s="5"/>
      <c r="JH1166" s="5"/>
      <c r="JI1166" s="4"/>
      <c r="JJ1166" s="6"/>
      <c r="JK1166" s="4"/>
      <c r="JL1166" s="6"/>
      <c r="JM1166" s="5"/>
      <c r="JN1166" s="5"/>
      <c r="JO1166" s="4"/>
      <c r="JP1166" s="6"/>
      <c r="JQ1166" s="4"/>
      <c r="JR1166" s="6"/>
      <c r="JS1166" s="5"/>
      <c r="JT1166" s="5"/>
      <c r="JU1166" s="4"/>
      <c r="JV1166" s="6"/>
      <c r="JW1166" s="4"/>
      <c r="JX1166" s="6"/>
      <c r="JY1166" s="5"/>
      <c r="JZ1166" s="5"/>
      <c r="KA1166" s="4"/>
      <c r="KB1166" s="6"/>
      <c r="KC1166" s="4"/>
      <c r="KD1166" s="6"/>
      <c r="KE1166" s="5"/>
      <c r="KF1166" s="5"/>
      <c r="KG1166" s="4"/>
      <c r="KH1166" s="6"/>
      <c r="KI1166" s="4"/>
      <c r="KJ1166" s="6"/>
      <c r="KK1166" s="5"/>
      <c r="KL1166" s="5"/>
    </row>
    <row r="1167">
      <c r="A1167" s="3" t="s">
        <v>85</v>
      </c>
      <c r="B1167" s="3" t="s">
        <v>1266</v>
      </c>
      <c r="C1167" s="3" t="s">
        <v>547</v>
      </c>
      <c r="D1167" s="3" t="s">
        <v>712</v>
      </c>
      <c r="E1167" s="3" t="s">
        <v>1283</v>
      </c>
      <c r="F1167" s="3" t="s">
        <v>104</v>
      </c>
      <c r="G1167" s="3" t="s">
        <v>104</v>
      </c>
      <c r="H1167" s="3" t="s">
        <v>104</v>
      </c>
      <c r="I1167" s="4"/>
      <c r="J1167" s="4">
        <f>=ROUNDDOWN({0},0)</f>
      </c>
      <c r="K1167" s="4"/>
      <c r="L1167" s="5"/>
      <c r="M1167" s="4"/>
      <c r="N1167" s="4">
        <f>=ROUNDDOWN({0},0)</f>
      </c>
      <c r="O1167" s="4"/>
      <c r="P1167" s="5"/>
      <c r="Q1167" s="4"/>
      <c r="R1167" s="6"/>
      <c r="S1167" s="4"/>
      <c r="T1167" s="6"/>
      <c r="U1167" s="5"/>
      <c r="V1167" s="5"/>
      <c r="W1167" s="4"/>
      <c r="X1167" s="6"/>
      <c r="Y1167" s="4"/>
      <c r="Z1167" s="6"/>
      <c r="AA1167" s="5"/>
      <c r="AB1167" s="5"/>
      <c r="AC1167" s="4"/>
      <c r="AD1167" s="6"/>
      <c r="AE1167" s="4"/>
      <c r="AF1167" s="6"/>
      <c r="AG1167" s="5"/>
      <c r="AH1167" s="5"/>
      <c r="AI1167" s="4"/>
      <c r="AJ1167" s="6"/>
      <c r="AK1167" s="4"/>
      <c r="AL1167" s="6"/>
      <c r="AM1167" s="5"/>
      <c r="AN1167" s="5"/>
      <c r="AO1167" s="4"/>
      <c r="AP1167" s="6"/>
      <c r="AQ1167" s="4"/>
      <c r="AR1167" s="6"/>
      <c r="AS1167" s="5"/>
      <c r="AT1167" s="5"/>
      <c r="AU1167" s="4"/>
      <c r="AV1167" s="6"/>
      <c r="AW1167" s="4"/>
      <c r="AX1167" s="6"/>
      <c r="AY1167" s="5"/>
      <c r="AZ1167" s="5"/>
      <c r="BA1167" s="4"/>
      <c r="BB1167" s="6"/>
      <c r="BC1167" s="4"/>
      <c r="BD1167" s="6"/>
      <c r="BE1167" s="5"/>
      <c r="BF1167" s="5"/>
      <c r="BG1167" s="4"/>
      <c r="BH1167" s="6"/>
      <c r="BI1167" s="4"/>
      <c r="BJ1167" s="6"/>
      <c r="BK1167" s="5"/>
      <c r="BL1167" s="5"/>
      <c r="BM1167" s="4"/>
      <c r="BN1167" s="6"/>
      <c r="BO1167" s="4"/>
      <c r="BP1167" s="6"/>
      <c r="BQ1167" s="5"/>
      <c r="BR1167" s="5"/>
      <c r="BS1167" s="4"/>
      <c r="BT1167" s="6"/>
      <c r="BU1167" s="4"/>
      <c r="BV1167" s="6"/>
      <c r="BW1167" s="5"/>
      <c r="BX1167" s="5"/>
      <c r="BY1167" s="4"/>
      <c r="BZ1167" s="6"/>
      <c r="CA1167" s="4"/>
      <c r="CB1167" s="6"/>
      <c r="CC1167" s="5"/>
      <c r="CD1167" s="5"/>
      <c r="CE1167" s="4"/>
      <c r="CF1167" s="6"/>
      <c r="CG1167" s="4"/>
      <c r="CH1167" s="6"/>
      <c r="CI1167" s="5"/>
      <c r="CJ1167" s="5"/>
      <c r="CK1167" s="4"/>
      <c r="CL1167" s="6"/>
      <c r="CM1167" s="4"/>
      <c r="CN1167" s="6"/>
      <c r="CO1167" s="5"/>
      <c r="CP1167" s="5"/>
      <c r="CQ1167" s="4"/>
      <c r="CR1167" s="6"/>
      <c r="CS1167" s="4"/>
      <c r="CT1167" s="6"/>
      <c r="CU1167" s="5"/>
      <c r="CV1167" s="5"/>
      <c r="CW1167" s="4"/>
      <c r="CX1167" s="6"/>
      <c r="CY1167" s="4"/>
      <c r="CZ1167" s="6"/>
      <c r="DA1167" s="5"/>
      <c r="DB1167" s="5"/>
      <c r="DC1167" s="4"/>
      <c r="DD1167" s="6"/>
      <c r="DE1167" s="4"/>
      <c r="DF1167" s="6"/>
      <c r="DG1167" s="5"/>
      <c r="DH1167" s="5"/>
      <c r="DI1167" s="4"/>
      <c r="DJ1167" s="6"/>
      <c r="DK1167" s="4"/>
      <c r="DL1167" s="6"/>
      <c r="DM1167" s="5"/>
      <c r="DN1167" s="5"/>
      <c r="DO1167" s="4"/>
      <c r="DP1167" s="6"/>
      <c r="DQ1167" s="4"/>
      <c r="DR1167" s="6"/>
      <c r="DS1167" s="5"/>
      <c r="DT1167" s="5"/>
      <c r="DU1167" s="4"/>
      <c r="DV1167" s="6"/>
      <c r="DW1167" s="4"/>
      <c r="DX1167" s="6"/>
      <c r="DY1167" s="5"/>
      <c r="DZ1167" s="5"/>
      <c r="EA1167" s="4"/>
      <c r="EB1167" s="6"/>
      <c r="EC1167" s="4"/>
      <c r="ED1167" s="6"/>
      <c r="EE1167" s="5"/>
      <c r="EF1167" s="5"/>
      <c r="EG1167" s="4"/>
      <c r="EH1167" s="6"/>
      <c r="EI1167" s="4"/>
      <c r="EJ1167" s="6"/>
      <c r="EK1167" s="5"/>
      <c r="EL1167" s="5"/>
      <c r="EM1167" s="4"/>
      <c r="EN1167" s="6"/>
      <c r="EO1167" s="4"/>
      <c r="EP1167" s="6"/>
      <c r="EQ1167" s="5"/>
      <c r="ER1167" s="5"/>
      <c r="ES1167" s="4"/>
      <c r="ET1167" s="6"/>
      <c r="EU1167" s="4"/>
      <c r="EV1167" s="6"/>
      <c r="EW1167" s="5"/>
      <c r="EX1167" s="5"/>
      <c r="EY1167" s="4"/>
      <c r="EZ1167" s="6"/>
      <c r="FA1167" s="4"/>
      <c r="FB1167" s="6"/>
      <c r="FC1167" s="5"/>
      <c r="FD1167" s="5"/>
      <c r="FE1167" s="4"/>
      <c r="FF1167" s="6"/>
      <c r="FG1167" s="4"/>
      <c r="FH1167" s="6"/>
      <c r="FI1167" s="5"/>
      <c r="FJ1167" s="5"/>
      <c r="FK1167" s="4"/>
      <c r="FL1167" s="6"/>
      <c r="FM1167" s="4"/>
      <c r="FN1167" s="6"/>
      <c r="FO1167" s="5"/>
      <c r="FP1167" s="5"/>
      <c r="FQ1167" s="4"/>
      <c r="FR1167" s="6"/>
      <c r="FS1167" s="4"/>
      <c r="FT1167" s="6"/>
      <c r="FU1167" s="5"/>
      <c r="FV1167" s="5"/>
      <c r="FW1167" s="4"/>
      <c r="FX1167" s="6"/>
      <c r="FY1167" s="4"/>
      <c r="FZ1167" s="6"/>
      <c r="GA1167" s="5"/>
      <c r="GB1167" s="5"/>
      <c r="GC1167" s="4"/>
      <c r="GD1167" s="6"/>
      <c r="GE1167" s="4"/>
      <c r="GF1167" s="6"/>
      <c r="GG1167" s="5"/>
      <c r="GH1167" s="5"/>
      <c r="GI1167" s="4"/>
      <c r="GJ1167" s="6"/>
      <c r="GK1167" s="4"/>
      <c r="GL1167" s="6"/>
      <c r="GM1167" s="5"/>
      <c r="GN1167" s="5"/>
      <c r="GO1167" s="4"/>
      <c r="GP1167" s="6"/>
      <c r="GQ1167" s="4"/>
      <c r="GR1167" s="6"/>
      <c r="GS1167" s="5"/>
      <c r="GT1167" s="5"/>
      <c r="GU1167" s="4"/>
      <c r="GV1167" s="6"/>
      <c r="GW1167" s="4"/>
      <c r="GX1167" s="6"/>
      <c r="GY1167" s="5"/>
      <c r="GZ1167" s="5"/>
      <c r="HA1167" s="4"/>
      <c r="HB1167" s="6"/>
      <c r="HC1167" s="4"/>
      <c r="HD1167" s="6"/>
      <c r="HE1167" s="5"/>
      <c r="HF1167" s="5"/>
      <c r="HG1167" s="4"/>
      <c r="HH1167" s="6"/>
      <c r="HI1167" s="4"/>
      <c r="HJ1167" s="6"/>
      <c r="HK1167" s="5"/>
      <c r="HL1167" s="5"/>
      <c r="HM1167" s="4"/>
      <c r="HN1167" s="6"/>
      <c r="HO1167" s="4"/>
      <c r="HP1167" s="6"/>
      <c r="HQ1167" s="5"/>
      <c r="HR1167" s="5"/>
      <c r="HS1167" s="4"/>
      <c r="HT1167" s="6"/>
      <c r="HU1167" s="4"/>
      <c r="HV1167" s="6"/>
      <c r="HW1167" s="5"/>
      <c r="HX1167" s="5"/>
      <c r="HY1167" s="4"/>
      <c r="HZ1167" s="6"/>
      <c r="IA1167" s="4"/>
      <c r="IB1167" s="6"/>
      <c r="IC1167" s="5"/>
      <c r="ID1167" s="5"/>
      <c r="IE1167" s="4"/>
      <c r="IF1167" s="6"/>
      <c r="IG1167" s="4"/>
      <c r="IH1167" s="6"/>
      <c r="II1167" s="5"/>
      <c r="IJ1167" s="5"/>
      <c r="IK1167" s="4"/>
      <c r="IL1167" s="6"/>
      <c r="IM1167" s="4"/>
      <c r="IN1167" s="6"/>
      <c r="IO1167" s="5"/>
      <c r="IP1167" s="5"/>
      <c r="IQ1167" s="4"/>
      <c r="IR1167" s="6"/>
      <c r="IS1167" s="4"/>
      <c r="IT1167" s="6"/>
      <c r="IU1167" s="5"/>
      <c r="IV1167" s="5"/>
      <c r="IW1167" s="4"/>
      <c r="IX1167" s="6"/>
      <c r="IY1167" s="4"/>
      <c r="IZ1167" s="6"/>
      <c r="JA1167" s="5"/>
      <c r="JB1167" s="5"/>
      <c r="JC1167" s="4"/>
      <c r="JD1167" s="6"/>
      <c r="JE1167" s="4"/>
      <c r="JF1167" s="6"/>
      <c r="JG1167" s="5"/>
      <c r="JH1167" s="5"/>
      <c r="JI1167" s="4"/>
      <c r="JJ1167" s="6"/>
      <c r="JK1167" s="4"/>
      <c r="JL1167" s="6"/>
      <c r="JM1167" s="5"/>
      <c r="JN1167" s="5"/>
      <c r="JO1167" s="4"/>
      <c r="JP1167" s="6"/>
      <c r="JQ1167" s="4"/>
      <c r="JR1167" s="6"/>
      <c r="JS1167" s="5"/>
      <c r="JT1167" s="5"/>
      <c r="JU1167" s="4"/>
      <c r="JV1167" s="6"/>
      <c r="JW1167" s="4"/>
      <c r="JX1167" s="6"/>
      <c r="JY1167" s="5"/>
      <c r="JZ1167" s="5"/>
      <c r="KA1167" s="4"/>
      <c r="KB1167" s="6"/>
      <c r="KC1167" s="4"/>
      <c r="KD1167" s="6"/>
      <c r="KE1167" s="5"/>
      <c r="KF1167" s="5"/>
      <c r="KG1167" s="4"/>
      <c r="KH1167" s="6"/>
      <c r="KI1167" s="4"/>
      <c r="KJ1167" s="6"/>
      <c r="KK1167" s="5"/>
      <c r="KL1167" s="5"/>
    </row>
    <row r="1168">
      <c r="A1168" s="3" t="s">
        <v>85</v>
      </c>
      <c r="B1168" s="3" t="s">
        <v>1266</v>
      </c>
      <c r="C1168" s="3" t="s">
        <v>1284</v>
      </c>
      <c r="D1168" s="3" t="s">
        <v>712</v>
      </c>
      <c r="E1168" s="3" t="s">
        <v>1285</v>
      </c>
      <c r="F1168" s="3" t="s">
        <v>104</v>
      </c>
      <c r="G1168" s="3" t="s">
        <v>104</v>
      </c>
      <c r="H1168" s="3" t="s">
        <v>104</v>
      </c>
      <c r="I1168" s="4"/>
      <c r="J1168" s="4">
        <f>=ROUNDDOWN({0},0)</f>
      </c>
      <c r="K1168" s="4"/>
      <c r="L1168" s="5"/>
      <c r="M1168" s="4"/>
      <c r="N1168" s="4">
        <f>=ROUNDDOWN({0},0)</f>
      </c>
      <c r="O1168" s="4"/>
      <c r="P1168" s="5"/>
      <c r="Q1168" s="4"/>
      <c r="R1168" s="6"/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/>
      <c r="AD1168" s="6"/>
      <c r="AE1168" s="4"/>
      <c r="AF1168" s="6"/>
      <c r="AG1168" s="5"/>
      <c r="AH1168" s="5"/>
      <c r="AI1168" s="4"/>
      <c r="AJ1168" s="6"/>
      <c r="AK1168" s="4"/>
      <c r="AL1168" s="6"/>
      <c r="AM1168" s="5"/>
      <c r="AN1168" s="5"/>
      <c r="AO1168" s="4"/>
      <c r="AP1168" s="6"/>
      <c r="AQ1168" s="4"/>
      <c r="AR1168" s="6"/>
      <c r="AS1168" s="5"/>
      <c r="AT1168" s="5"/>
      <c r="AU1168" s="4"/>
      <c r="AV1168" s="6"/>
      <c r="AW1168" s="4"/>
      <c r="AX1168" s="6"/>
      <c r="AY1168" s="5"/>
      <c r="AZ1168" s="5"/>
      <c r="BA1168" s="4"/>
      <c r="BB1168" s="6"/>
      <c r="BC1168" s="4"/>
      <c r="BD1168" s="6"/>
      <c r="BE1168" s="5"/>
      <c r="BF1168" s="5"/>
      <c r="BG1168" s="4"/>
      <c r="BH1168" s="6"/>
      <c r="BI1168" s="4"/>
      <c r="BJ1168" s="6"/>
      <c r="BK1168" s="5"/>
      <c r="BL1168" s="5"/>
      <c r="BM1168" s="4"/>
      <c r="BN1168" s="6"/>
      <c r="BO1168" s="4"/>
      <c r="BP1168" s="6"/>
      <c r="BQ1168" s="5"/>
      <c r="BR1168" s="5"/>
      <c r="BS1168" s="4"/>
      <c r="BT1168" s="6"/>
      <c r="BU1168" s="4"/>
      <c r="BV1168" s="6"/>
      <c r="BW1168" s="5"/>
      <c r="BX1168" s="5"/>
      <c r="BY1168" s="4"/>
      <c r="BZ1168" s="6"/>
      <c r="CA1168" s="4"/>
      <c r="CB1168" s="6"/>
      <c r="CC1168" s="5"/>
      <c r="CD1168" s="5"/>
      <c r="CE1168" s="4"/>
      <c r="CF1168" s="6"/>
      <c r="CG1168" s="4"/>
      <c r="CH1168" s="6"/>
      <c r="CI1168" s="5"/>
      <c r="CJ1168" s="5"/>
      <c r="CK1168" s="4"/>
      <c r="CL1168" s="6"/>
      <c r="CM1168" s="4"/>
      <c r="CN1168" s="6"/>
      <c r="CO1168" s="5"/>
      <c r="CP1168" s="5"/>
      <c r="CQ1168" s="4"/>
      <c r="CR1168" s="6"/>
      <c r="CS1168" s="4"/>
      <c r="CT1168" s="6"/>
      <c r="CU1168" s="5"/>
      <c r="CV1168" s="5"/>
      <c r="CW1168" s="4"/>
      <c r="CX1168" s="6"/>
      <c r="CY1168" s="4"/>
      <c r="CZ1168" s="6"/>
      <c r="DA1168" s="5"/>
      <c r="DB1168" s="5"/>
      <c r="DC1168" s="4"/>
      <c r="DD1168" s="6"/>
      <c r="DE1168" s="4"/>
      <c r="DF1168" s="6"/>
      <c r="DG1168" s="5"/>
      <c r="DH1168" s="5"/>
      <c r="DI1168" s="4"/>
      <c r="DJ1168" s="6"/>
      <c r="DK1168" s="4"/>
      <c r="DL1168" s="6"/>
      <c r="DM1168" s="5"/>
      <c r="DN1168" s="5"/>
      <c r="DO1168" s="4"/>
      <c r="DP1168" s="6"/>
      <c r="DQ1168" s="4"/>
      <c r="DR1168" s="6"/>
      <c r="DS1168" s="5"/>
      <c r="DT1168" s="5"/>
      <c r="DU1168" s="4"/>
      <c r="DV1168" s="6"/>
      <c r="DW1168" s="4"/>
      <c r="DX1168" s="6"/>
      <c r="DY1168" s="5"/>
      <c r="DZ1168" s="5"/>
      <c r="EA1168" s="4"/>
      <c r="EB1168" s="6"/>
      <c r="EC1168" s="4"/>
      <c r="ED1168" s="6"/>
      <c r="EE1168" s="5"/>
      <c r="EF1168" s="5"/>
      <c r="EG1168" s="4"/>
      <c r="EH1168" s="6"/>
      <c r="EI1168" s="4"/>
      <c r="EJ1168" s="6"/>
      <c r="EK1168" s="5"/>
      <c r="EL1168" s="5"/>
      <c r="EM1168" s="4"/>
      <c r="EN1168" s="6"/>
      <c r="EO1168" s="4"/>
      <c r="EP1168" s="6"/>
      <c r="EQ1168" s="5"/>
      <c r="ER1168" s="5"/>
      <c r="ES1168" s="4"/>
      <c r="ET1168" s="6"/>
      <c r="EU1168" s="4"/>
      <c r="EV1168" s="6"/>
      <c r="EW1168" s="5"/>
      <c r="EX1168" s="5"/>
      <c r="EY1168" s="4"/>
      <c r="EZ1168" s="6"/>
      <c r="FA1168" s="4"/>
      <c r="FB1168" s="6"/>
      <c r="FC1168" s="5"/>
      <c r="FD1168" s="5"/>
      <c r="FE1168" s="4"/>
      <c r="FF1168" s="6"/>
      <c r="FG1168" s="4"/>
      <c r="FH1168" s="6"/>
      <c r="FI1168" s="5"/>
      <c r="FJ1168" s="5"/>
      <c r="FK1168" s="4"/>
      <c r="FL1168" s="6"/>
      <c r="FM1168" s="4"/>
      <c r="FN1168" s="6"/>
      <c r="FO1168" s="5"/>
      <c r="FP1168" s="5"/>
      <c r="FQ1168" s="4"/>
      <c r="FR1168" s="6"/>
      <c r="FS1168" s="4"/>
      <c r="FT1168" s="6"/>
      <c r="FU1168" s="5"/>
      <c r="FV1168" s="5"/>
      <c r="FW1168" s="4"/>
      <c r="FX1168" s="6"/>
      <c r="FY1168" s="4"/>
      <c r="FZ1168" s="6"/>
      <c r="GA1168" s="5"/>
      <c r="GB1168" s="5"/>
      <c r="GC1168" s="4"/>
      <c r="GD1168" s="6"/>
      <c r="GE1168" s="4"/>
      <c r="GF1168" s="6"/>
      <c r="GG1168" s="5"/>
      <c r="GH1168" s="5"/>
      <c r="GI1168" s="4"/>
      <c r="GJ1168" s="6"/>
      <c r="GK1168" s="4"/>
      <c r="GL1168" s="6"/>
      <c r="GM1168" s="5"/>
      <c r="GN1168" s="5"/>
      <c r="GO1168" s="4"/>
      <c r="GP1168" s="6"/>
      <c r="GQ1168" s="4"/>
      <c r="GR1168" s="6"/>
      <c r="GS1168" s="5"/>
      <c r="GT1168" s="5"/>
      <c r="GU1168" s="4"/>
      <c r="GV1168" s="6"/>
      <c r="GW1168" s="4"/>
      <c r="GX1168" s="6"/>
      <c r="GY1168" s="5"/>
      <c r="GZ1168" s="5"/>
      <c r="HA1168" s="4"/>
      <c r="HB1168" s="6"/>
      <c r="HC1168" s="4"/>
      <c r="HD1168" s="6"/>
      <c r="HE1168" s="5"/>
      <c r="HF1168" s="5"/>
      <c r="HG1168" s="4"/>
      <c r="HH1168" s="6"/>
      <c r="HI1168" s="4"/>
      <c r="HJ1168" s="6"/>
      <c r="HK1168" s="5"/>
      <c r="HL1168" s="5"/>
      <c r="HM1168" s="4"/>
      <c r="HN1168" s="6"/>
      <c r="HO1168" s="4"/>
      <c r="HP1168" s="6"/>
      <c r="HQ1168" s="5"/>
      <c r="HR1168" s="5"/>
      <c r="HS1168" s="4"/>
      <c r="HT1168" s="6"/>
      <c r="HU1168" s="4"/>
      <c r="HV1168" s="6"/>
      <c r="HW1168" s="5"/>
      <c r="HX1168" s="5"/>
      <c r="HY1168" s="4"/>
      <c r="HZ1168" s="6"/>
      <c r="IA1168" s="4"/>
      <c r="IB1168" s="6"/>
      <c r="IC1168" s="5"/>
      <c r="ID1168" s="5"/>
      <c r="IE1168" s="4"/>
      <c r="IF1168" s="6"/>
      <c r="IG1168" s="4"/>
      <c r="IH1168" s="6"/>
      <c r="II1168" s="5"/>
      <c r="IJ1168" s="5"/>
      <c r="IK1168" s="4"/>
      <c r="IL1168" s="6"/>
      <c r="IM1168" s="4"/>
      <c r="IN1168" s="6"/>
      <c r="IO1168" s="5"/>
      <c r="IP1168" s="5"/>
      <c r="IQ1168" s="4"/>
      <c r="IR1168" s="6"/>
      <c r="IS1168" s="4"/>
      <c r="IT1168" s="6"/>
      <c r="IU1168" s="5"/>
      <c r="IV1168" s="5"/>
      <c r="IW1168" s="4"/>
      <c r="IX1168" s="6"/>
      <c r="IY1168" s="4"/>
      <c r="IZ1168" s="6"/>
      <c r="JA1168" s="5"/>
      <c r="JB1168" s="5"/>
      <c r="JC1168" s="4"/>
      <c r="JD1168" s="6"/>
      <c r="JE1168" s="4"/>
      <c r="JF1168" s="6"/>
      <c r="JG1168" s="5"/>
      <c r="JH1168" s="5"/>
      <c r="JI1168" s="4"/>
      <c r="JJ1168" s="6"/>
      <c r="JK1168" s="4"/>
      <c r="JL1168" s="6"/>
      <c r="JM1168" s="5"/>
      <c r="JN1168" s="5"/>
      <c r="JO1168" s="4"/>
      <c r="JP1168" s="6"/>
      <c r="JQ1168" s="4"/>
      <c r="JR1168" s="6"/>
      <c r="JS1168" s="5"/>
      <c r="JT1168" s="5"/>
      <c r="JU1168" s="4"/>
      <c r="JV1168" s="6"/>
      <c r="JW1168" s="4"/>
      <c r="JX1168" s="6"/>
      <c r="JY1168" s="5"/>
      <c r="JZ1168" s="5"/>
      <c r="KA1168" s="4"/>
      <c r="KB1168" s="6"/>
      <c r="KC1168" s="4"/>
      <c r="KD1168" s="6"/>
      <c r="KE1168" s="5"/>
      <c r="KF1168" s="5"/>
      <c r="KG1168" s="4"/>
      <c r="KH1168" s="6"/>
      <c r="KI1168" s="4"/>
      <c r="KJ1168" s="6"/>
      <c r="KK1168" s="5"/>
      <c r="KL1168" s="5"/>
    </row>
    <row r="1169">
      <c r="A1169" s="3" t="s">
        <v>85</v>
      </c>
      <c r="B1169" s="3" t="s">
        <v>1266</v>
      </c>
      <c r="C1169" s="3" t="s">
        <v>449</v>
      </c>
      <c r="D1169" s="3" t="s">
        <v>712</v>
      </c>
      <c r="E1169" s="3" t="s">
        <v>1275</v>
      </c>
      <c r="F1169" s="3" t="s">
        <v>104</v>
      </c>
      <c r="G1169" s="3" t="s">
        <v>104</v>
      </c>
      <c r="H1169" s="3" t="s">
        <v>104</v>
      </c>
      <c r="I1169" s="4"/>
      <c r="J1169" s="4">
        <f>=ROUNDDOWN({0},0)</f>
      </c>
      <c r="K1169" s="4"/>
      <c r="L1169" s="5"/>
      <c r="M1169" s="4"/>
      <c r="N1169" s="4">
        <f>=ROUNDDOWN({0},0)</f>
      </c>
      <c r="O1169" s="4"/>
      <c r="P1169" s="5"/>
      <c r="Q1169" s="4"/>
      <c r="R1169" s="6"/>
      <c r="S1169" s="4"/>
      <c r="T1169" s="6"/>
      <c r="U1169" s="5"/>
      <c r="V1169" s="5"/>
      <c r="W1169" s="4"/>
      <c r="X1169" s="6"/>
      <c r="Y1169" s="4"/>
      <c r="Z1169" s="6"/>
      <c r="AA1169" s="5"/>
      <c r="AB1169" s="5"/>
      <c r="AC1169" s="4"/>
      <c r="AD1169" s="6"/>
      <c r="AE1169" s="4"/>
      <c r="AF1169" s="6"/>
      <c r="AG1169" s="5"/>
      <c r="AH1169" s="5"/>
      <c r="AI1169" s="4"/>
      <c r="AJ1169" s="6"/>
      <c r="AK1169" s="4"/>
      <c r="AL1169" s="6"/>
      <c r="AM1169" s="5"/>
      <c r="AN1169" s="5"/>
      <c r="AO1169" s="4"/>
      <c r="AP1169" s="6"/>
      <c r="AQ1169" s="4"/>
      <c r="AR1169" s="6"/>
      <c r="AS1169" s="5"/>
      <c r="AT1169" s="5"/>
      <c r="AU1169" s="4"/>
      <c r="AV1169" s="6"/>
      <c r="AW1169" s="4"/>
      <c r="AX1169" s="6"/>
      <c r="AY1169" s="5"/>
      <c r="AZ1169" s="5"/>
      <c r="BA1169" s="4"/>
      <c r="BB1169" s="6"/>
      <c r="BC1169" s="4"/>
      <c r="BD1169" s="6"/>
      <c r="BE1169" s="5"/>
      <c r="BF1169" s="5"/>
      <c r="BG1169" s="4"/>
      <c r="BH1169" s="6"/>
      <c r="BI1169" s="4"/>
      <c r="BJ1169" s="6"/>
      <c r="BK1169" s="5"/>
      <c r="BL1169" s="5"/>
      <c r="BM1169" s="4"/>
      <c r="BN1169" s="6"/>
      <c r="BO1169" s="4"/>
      <c r="BP1169" s="6"/>
      <c r="BQ1169" s="5"/>
      <c r="BR1169" s="5"/>
      <c r="BS1169" s="4"/>
      <c r="BT1169" s="6"/>
      <c r="BU1169" s="4"/>
      <c r="BV1169" s="6"/>
      <c r="BW1169" s="5"/>
      <c r="BX1169" s="5"/>
      <c r="BY1169" s="4"/>
      <c r="BZ1169" s="6"/>
      <c r="CA1169" s="4"/>
      <c r="CB1169" s="6"/>
      <c r="CC1169" s="5"/>
      <c r="CD1169" s="5"/>
      <c r="CE1169" s="4"/>
      <c r="CF1169" s="6"/>
      <c r="CG1169" s="4"/>
      <c r="CH1169" s="6"/>
      <c r="CI1169" s="5"/>
      <c r="CJ1169" s="5"/>
      <c r="CK1169" s="4"/>
      <c r="CL1169" s="6"/>
      <c r="CM1169" s="4"/>
      <c r="CN1169" s="6"/>
      <c r="CO1169" s="5"/>
      <c r="CP1169" s="5"/>
      <c r="CQ1169" s="4"/>
      <c r="CR1169" s="6"/>
      <c r="CS1169" s="4"/>
      <c r="CT1169" s="6"/>
      <c r="CU1169" s="5"/>
      <c r="CV1169" s="5"/>
      <c r="CW1169" s="4"/>
      <c r="CX1169" s="6"/>
      <c r="CY1169" s="4"/>
      <c r="CZ1169" s="6"/>
      <c r="DA1169" s="5"/>
      <c r="DB1169" s="5"/>
      <c r="DC1169" s="4"/>
      <c r="DD1169" s="6"/>
      <c r="DE1169" s="4"/>
      <c r="DF1169" s="6"/>
      <c r="DG1169" s="5"/>
      <c r="DH1169" s="5"/>
      <c r="DI1169" s="4"/>
      <c r="DJ1169" s="6"/>
      <c r="DK1169" s="4"/>
      <c r="DL1169" s="6"/>
      <c r="DM1169" s="5"/>
      <c r="DN1169" s="5"/>
      <c r="DO1169" s="4"/>
      <c r="DP1169" s="6"/>
      <c r="DQ1169" s="4"/>
      <c r="DR1169" s="6"/>
      <c r="DS1169" s="5"/>
      <c r="DT1169" s="5"/>
      <c r="DU1169" s="4"/>
      <c r="DV1169" s="6"/>
      <c r="DW1169" s="4"/>
      <c r="DX1169" s="6"/>
      <c r="DY1169" s="5"/>
      <c r="DZ1169" s="5"/>
      <c r="EA1169" s="4"/>
      <c r="EB1169" s="6"/>
      <c r="EC1169" s="4"/>
      <c r="ED1169" s="6"/>
      <c r="EE1169" s="5"/>
      <c r="EF1169" s="5"/>
      <c r="EG1169" s="4"/>
      <c r="EH1169" s="6"/>
      <c r="EI1169" s="4"/>
      <c r="EJ1169" s="6"/>
      <c r="EK1169" s="5"/>
      <c r="EL1169" s="5"/>
      <c r="EM1169" s="4"/>
      <c r="EN1169" s="6"/>
      <c r="EO1169" s="4"/>
      <c r="EP1169" s="6"/>
      <c r="EQ1169" s="5"/>
      <c r="ER1169" s="5"/>
      <c r="ES1169" s="4"/>
      <c r="ET1169" s="6"/>
      <c r="EU1169" s="4"/>
      <c r="EV1169" s="6"/>
      <c r="EW1169" s="5"/>
      <c r="EX1169" s="5"/>
      <c r="EY1169" s="4"/>
      <c r="EZ1169" s="6"/>
      <c r="FA1169" s="4"/>
      <c r="FB1169" s="6"/>
      <c r="FC1169" s="5"/>
      <c r="FD1169" s="5"/>
      <c r="FE1169" s="4"/>
      <c r="FF1169" s="6"/>
      <c r="FG1169" s="4"/>
      <c r="FH1169" s="6"/>
      <c r="FI1169" s="5"/>
      <c r="FJ1169" s="5"/>
      <c r="FK1169" s="4"/>
      <c r="FL1169" s="6"/>
      <c r="FM1169" s="4"/>
      <c r="FN1169" s="6"/>
      <c r="FO1169" s="5"/>
      <c r="FP1169" s="5"/>
      <c r="FQ1169" s="4"/>
      <c r="FR1169" s="6"/>
      <c r="FS1169" s="4"/>
      <c r="FT1169" s="6"/>
      <c r="FU1169" s="5"/>
      <c r="FV1169" s="5"/>
      <c r="FW1169" s="4"/>
      <c r="FX1169" s="6"/>
      <c r="FY1169" s="4"/>
      <c r="FZ1169" s="6"/>
      <c r="GA1169" s="5"/>
      <c r="GB1169" s="5"/>
      <c r="GC1169" s="4"/>
      <c r="GD1169" s="6"/>
      <c r="GE1169" s="4"/>
      <c r="GF1169" s="6"/>
      <c r="GG1169" s="5"/>
      <c r="GH1169" s="5"/>
      <c r="GI1169" s="4"/>
      <c r="GJ1169" s="6"/>
      <c r="GK1169" s="4"/>
      <c r="GL1169" s="6"/>
      <c r="GM1169" s="5"/>
      <c r="GN1169" s="5"/>
      <c r="GO1169" s="4"/>
      <c r="GP1169" s="6"/>
      <c r="GQ1169" s="4"/>
      <c r="GR1169" s="6"/>
      <c r="GS1169" s="5"/>
      <c r="GT1169" s="5"/>
      <c r="GU1169" s="4"/>
      <c r="GV1169" s="6"/>
      <c r="GW1169" s="4"/>
      <c r="GX1169" s="6"/>
      <c r="GY1169" s="5"/>
      <c r="GZ1169" s="5"/>
      <c r="HA1169" s="4"/>
      <c r="HB1169" s="6"/>
      <c r="HC1169" s="4"/>
      <c r="HD1169" s="6"/>
      <c r="HE1169" s="5"/>
      <c r="HF1169" s="5"/>
      <c r="HG1169" s="4"/>
      <c r="HH1169" s="6"/>
      <c r="HI1169" s="4"/>
      <c r="HJ1169" s="6"/>
      <c r="HK1169" s="5"/>
      <c r="HL1169" s="5"/>
      <c r="HM1169" s="4"/>
      <c r="HN1169" s="6"/>
      <c r="HO1169" s="4"/>
      <c r="HP1169" s="6"/>
      <c r="HQ1169" s="5"/>
      <c r="HR1169" s="5"/>
      <c r="HS1169" s="4"/>
      <c r="HT1169" s="6"/>
      <c r="HU1169" s="4"/>
      <c r="HV1169" s="6"/>
      <c r="HW1169" s="5"/>
      <c r="HX1169" s="5"/>
      <c r="HY1169" s="4"/>
      <c r="HZ1169" s="6"/>
      <c r="IA1169" s="4"/>
      <c r="IB1169" s="6"/>
      <c r="IC1169" s="5"/>
      <c r="ID1169" s="5"/>
      <c r="IE1169" s="4"/>
      <c r="IF1169" s="6"/>
      <c r="IG1169" s="4"/>
      <c r="IH1169" s="6"/>
      <c r="II1169" s="5"/>
      <c r="IJ1169" s="5"/>
      <c r="IK1169" s="4"/>
      <c r="IL1169" s="6"/>
      <c r="IM1169" s="4"/>
      <c r="IN1169" s="6"/>
      <c r="IO1169" s="5"/>
      <c r="IP1169" s="5"/>
      <c r="IQ1169" s="4"/>
      <c r="IR1169" s="6"/>
      <c r="IS1169" s="4"/>
      <c r="IT1169" s="6"/>
      <c r="IU1169" s="5"/>
      <c r="IV1169" s="5"/>
      <c r="IW1169" s="4"/>
      <c r="IX1169" s="6"/>
      <c r="IY1169" s="4"/>
      <c r="IZ1169" s="6"/>
      <c r="JA1169" s="5"/>
      <c r="JB1169" s="5"/>
      <c r="JC1169" s="4"/>
      <c r="JD1169" s="6"/>
      <c r="JE1169" s="4"/>
      <c r="JF1169" s="6"/>
      <c r="JG1169" s="5"/>
      <c r="JH1169" s="5"/>
      <c r="JI1169" s="4"/>
      <c r="JJ1169" s="6"/>
      <c r="JK1169" s="4"/>
      <c r="JL1169" s="6"/>
      <c r="JM1169" s="5"/>
      <c r="JN1169" s="5"/>
      <c r="JO1169" s="4"/>
      <c r="JP1169" s="6"/>
      <c r="JQ1169" s="4"/>
      <c r="JR1169" s="6"/>
      <c r="JS1169" s="5"/>
      <c r="JT1169" s="5"/>
      <c r="JU1169" s="4"/>
      <c r="JV1169" s="6"/>
      <c r="JW1169" s="4"/>
      <c r="JX1169" s="6"/>
      <c r="JY1169" s="5"/>
      <c r="JZ1169" s="5"/>
      <c r="KA1169" s="4"/>
      <c r="KB1169" s="6"/>
      <c r="KC1169" s="4"/>
      <c r="KD1169" s="6"/>
      <c r="KE1169" s="5"/>
      <c r="KF1169" s="5"/>
      <c r="KG1169" s="4"/>
      <c r="KH1169" s="6"/>
      <c r="KI1169" s="4"/>
      <c r="KJ1169" s="6"/>
      <c r="KK1169" s="5"/>
      <c r="KL1169" s="5"/>
    </row>
    <row r="1170">
      <c r="A1170" s="3" t="s">
        <v>85</v>
      </c>
      <c r="B1170" s="3" t="s">
        <v>1266</v>
      </c>
      <c r="C1170" s="3" t="s">
        <v>449</v>
      </c>
      <c r="D1170" s="3" t="s">
        <v>712</v>
      </c>
      <c r="E1170" s="3" t="s">
        <v>1276</v>
      </c>
      <c r="F1170" s="3" t="s">
        <v>104</v>
      </c>
      <c r="G1170" s="3" t="s">
        <v>104</v>
      </c>
      <c r="H1170" s="3" t="s">
        <v>104</v>
      </c>
      <c r="I1170" s="4"/>
      <c r="J1170" s="4">
        <f>=ROUNDDOWN({0},0)</f>
      </c>
      <c r="K1170" s="4"/>
      <c r="L1170" s="5"/>
      <c r="M1170" s="4"/>
      <c r="N1170" s="4">
        <f>=ROUNDDOWN({0},0)</f>
      </c>
      <c r="O1170" s="4"/>
      <c r="P1170" s="5"/>
      <c r="Q1170" s="4"/>
      <c r="R1170" s="6"/>
      <c r="S1170" s="4"/>
      <c r="T1170" s="6"/>
      <c r="U1170" s="5"/>
      <c r="V1170" s="5"/>
      <c r="W1170" s="4"/>
      <c r="X1170" s="6"/>
      <c r="Y1170" s="4"/>
      <c r="Z1170" s="6"/>
      <c r="AA1170" s="5"/>
      <c r="AB1170" s="5"/>
      <c r="AC1170" s="4"/>
      <c r="AD1170" s="6"/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/>
      <c r="AP1170" s="6"/>
      <c r="AQ1170" s="4"/>
      <c r="AR1170" s="6"/>
      <c r="AS1170" s="5"/>
      <c r="AT1170" s="5"/>
      <c r="AU1170" s="4"/>
      <c r="AV1170" s="6"/>
      <c r="AW1170" s="4"/>
      <c r="AX1170" s="6"/>
      <c r="AY1170" s="5"/>
      <c r="AZ1170" s="5"/>
      <c r="BA1170" s="4"/>
      <c r="BB1170" s="6"/>
      <c r="BC1170" s="4"/>
      <c r="BD1170" s="6"/>
      <c r="BE1170" s="5"/>
      <c r="BF1170" s="5"/>
      <c r="BG1170" s="4"/>
      <c r="BH1170" s="6"/>
      <c r="BI1170" s="4"/>
      <c r="BJ1170" s="6"/>
      <c r="BK1170" s="5"/>
      <c r="BL1170" s="5"/>
      <c r="BM1170" s="4"/>
      <c r="BN1170" s="6"/>
      <c r="BO1170" s="4"/>
      <c r="BP1170" s="6"/>
      <c r="BQ1170" s="5"/>
      <c r="BR1170" s="5"/>
      <c r="BS1170" s="4"/>
      <c r="BT1170" s="6"/>
      <c r="BU1170" s="4"/>
      <c r="BV1170" s="6"/>
      <c r="BW1170" s="5"/>
      <c r="BX1170" s="5"/>
      <c r="BY1170" s="4"/>
      <c r="BZ1170" s="6"/>
      <c r="CA1170" s="4"/>
      <c r="CB1170" s="6"/>
      <c r="CC1170" s="5"/>
      <c r="CD1170" s="5"/>
      <c r="CE1170" s="4"/>
      <c r="CF1170" s="6"/>
      <c r="CG1170" s="4"/>
      <c r="CH1170" s="6"/>
      <c r="CI1170" s="5"/>
      <c r="CJ1170" s="5"/>
      <c r="CK1170" s="4"/>
      <c r="CL1170" s="6"/>
      <c r="CM1170" s="4"/>
      <c r="CN1170" s="6"/>
      <c r="CO1170" s="5"/>
      <c r="CP1170" s="5"/>
      <c r="CQ1170" s="4"/>
      <c r="CR1170" s="6"/>
      <c r="CS1170" s="4"/>
      <c r="CT1170" s="6"/>
      <c r="CU1170" s="5"/>
      <c r="CV1170" s="5"/>
      <c r="CW1170" s="4"/>
      <c r="CX1170" s="6"/>
      <c r="CY1170" s="4"/>
      <c r="CZ1170" s="6"/>
      <c r="DA1170" s="5"/>
      <c r="DB1170" s="5"/>
      <c r="DC1170" s="4"/>
      <c r="DD1170" s="6"/>
      <c r="DE1170" s="4"/>
      <c r="DF1170" s="6"/>
      <c r="DG1170" s="5"/>
      <c r="DH1170" s="5"/>
      <c r="DI1170" s="4"/>
      <c r="DJ1170" s="6"/>
      <c r="DK1170" s="4"/>
      <c r="DL1170" s="6"/>
      <c r="DM1170" s="5"/>
      <c r="DN1170" s="5"/>
      <c r="DO1170" s="4"/>
      <c r="DP1170" s="6"/>
      <c r="DQ1170" s="4"/>
      <c r="DR1170" s="6"/>
      <c r="DS1170" s="5"/>
      <c r="DT1170" s="5"/>
      <c r="DU1170" s="4"/>
      <c r="DV1170" s="6"/>
      <c r="DW1170" s="4"/>
      <c r="DX1170" s="6"/>
      <c r="DY1170" s="5"/>
      <c r="DZ1170" s="5"/>
      <c r="EA1170" s="4"/>
      <c r="EB1170" s="6"/>
      <c r="EC1170" s="4"/>
      <c r="ED1170" s="6"/>
      <c r="EE1170" s="5"/>
      <c r="EF1170" s="5"/>
      <c r="EG1170" s="4"/>
      <c r="EH1170" s="6"/>
      <c r="EI1170" s="4"/>
      <c r="EJ1170" s="6"/>
      <c r="EK1170" s="5"/>
      <c r="EL1170" s="5"/>
      <c r="EM1170" s="4"/>
      <c r="EN1170" s="6"/>
      <c r="EO1170" s="4"/>
      <c r="EP1170" s="6"/>
      <c r="EQ1170" s="5"/>
      <c r="ER1170" s="5"/>
      <c r="ES1170" s="4"/>
      <c r="ET1170" s="6"/>
      <c r="EU1170" s="4"/>
      <c r="EV1170" s="6"/>
      <c r="EW1170" s="5"/>
      <c r="EX1170" s="5"/>
      <c r="EY1170" s="4"/>
      <c r="EZ1170" s="6"/>
      <c r="FA1170" s="4"/>
      <c r="FB1170" s="6"/>
      <c r="FC1170" s="5"/>
      <c r="FD1170" s="5"/>
      <c r="FE1170" s="4"/>
      <c r="FF1170" s="6"/>
      <c r="FG1170" s="4"/>
      <c r="FH1170" s="6"/>
      <c r="FI1170" s="5"/>
      <c r="FJ1170" s="5"/>
      <c r="FK1170" s="4"/>
      <c r="FL1170" s="6"/>
      <c r="FM1170" s="4"/>
      <c r="FN1170" s="6"/>
      <c r="FO1170" s="5"/>
      <c r="FP1170" s="5"/>
      <c r="FQ1170" s="4"/>
      <c r="FR1170" s="6"/>
      <c r="FS1170" s="4"/>
      <c r="FT1170" s="6"/>
      <c r="FU1170" s="5"/>
      <c r="FV1170" s="5"/>
      <c r="FW1170" s="4"/>
      <c r="FX1170" s="6"/>
      <c r="FY1170" s="4"/>
      <c r="FZ1170" s="6"/>
      <c r="GA1170" s="5"/>
      <c r="GB1170" s="5"/>
      <c r="GC1170" s="4"/>
      <c r="GD1170" s="6"/>
      <c r="GE1170" s="4"/>
      <c r="GF1170" s="6"/>
      <c r="GG1170" s="5"/>
      <c r="GH1170" s="5"/>
      <c r="GI1170" s="4"/>
      <c r="GJ1170" s="6"/>
      <c r="GK1170" s="4"/>
      <c r="GL1170" s="6"/>
      <c r="GM1170" s="5"/>
      <c r="GN1170" s="5"/>
      <c r="GO1170" s="4"/>
      <c r="GP1170" s="6"/>
      <c r="GQ1170" s="4"/>
      <c r="GR1170" s="6"/>
      <c r="GS1170" s="5"/>
      <c r="GT1170" s="5"/>
      <c r="GU1170" s="4"/>
      <c r="GV1170" s="6"/>
      <c r="GW1170" s="4"/>
      <c r="GX1170" s="6"/>
      <c r="GY1170" s="5"/>
      <c r="GZ1170" s="5"/>
      <c r="HA1170" s="4"/>
      <c r="HB1170" s="6"/>
      <c r="HC1170" s="4"/>
      <c r="HD1170" s="6"/>
      <c r="HE1170" s="5"/>
      <c r="HF1170" s="5"/>
      <c r="HG1170" s="4"/>
      <c r="HH1170" s="6"/>
      <c r="HI1170" s="4"/>
      <c r="HJ1170" s="6"/>
      <c r="HK1170" s="5"/>
      <c r="HL1170" s="5"/>
      <c r="HM1170" s="4"/>
      <c r="HN1170" s="6"/>
      <c r="HO1170" s="4"/>
      <c r="HP1170" s="6"/>
      <c r="HQ1170" s="5"/>
      <c r="HR1170" s="5"/>
      <c r="HS1170" s="4"/>
      <c r="HT1170" s="6"/>
      <c r="HU1170" s="4"/>
      <c r="HV1170" s="6"/>
      <c r="HW1170" s="5"/>
      <c r="HX1170" s="5"/>
      <c r="HY1170" s="4"/>
      <c r="HZ1170" s="6"/>
      <c r="IA1170" s="4"/>
      <c r="IB1170" s="6"/>
      <c r="IC1170" s="5"/>
      <c r="ID1170" s="5"/>
      <c r="IE1170" s="4"/>
      <c r="IF1170" s="6"/>
      <c r="IG1170" s="4"/>
      <c r="IH1170" s="6"/>
      <c r="II1170" s="5"/>
      <c r="IJ1170" s="5"/>
      <c r="IK1170" s="4"/>
      <c r="IL1170" s="6"/>
      <c r="IM1170" s="4"/>
      <c r="IN1170" s="6"/>
      <c r="IO1170" s="5"/>
      <c r="IP1170" s="5"/>
      <c r="IQ1170" s="4"/>
      <c r="IR1170" s="6"/>
      <c r="IS1170" s="4"/>
      <c r="IT1170" s="6"/>
      <c r="IU1170" s="5"/>
      <c r="IV1170" s="5"/>
      <c r="IW1170" s="4"/>
      <c r="IX1170" s="6"/>
      <c r="IY1170" s="4"/>
      <c r="IZ1170" s="6"/>
      <c r="JA1170" s="5"/>
      <c r="JB1170" s="5"/>
      <c r="JC1170" s="4"/>
      <c r="JD1170" s="6"/>
      <c r="JE1170" s="4"/>
      <c r="JF1170" s="6"/>
      <c r="JG1170" s="5"/>
      <c r="JH1170" s="5"/>
      <c r="JI1170" s="4"/>
      <c r="JJ1170" s="6"/>
      <c r="JK1170" s="4"/>
      <c r="JL1170" s="6"/>
      <c r="JM1170" s="5"/>
      <c r="JN1170" s="5"/>
      <c r="JO1170" s="4"/>
      <c r="JP1170" s="6"/>
      <c r="JQ1170" s="4"/>
      <c r="JR1170" s="6"/>
      <c r="JS1170" s="5"/>
      <c r="JT1170" s="5"/>
      <c r="JU1170" s="4"/>
      <c r="JV1170" s="6"/>
      <c r="JW1170" s="4"/>
      <c r="JX1170" s="6"/>
      <c r="JY1170" s="5"/>
      <c r="JZ1170" s="5"/>
      <c r="KA1170" s="4"/>
      <c r="KB1170" s="6"/>
      <c r="KC1170" s="4"/>
      <c r="KD1170" s="6"/>
      <c r="KE1170" s="5"/>
      <c r="KF1170" s="5"/>
      <c r="KG1170" s="4"/>
      <c r="KH1170" s="6"/>
      <c r="KI1170" s="4"/>
      <c r="KJ1170" s="6"/>
      <c r="KK1170" s="5"/>
      <c r="KL1170" s="5"/>
    </row>
    <row r="1171">
      <c r="A1171" s="3" t="s">
        <v>85</v>
      </c>
      <c r="B1171" s="3" t="s">
        <v>1266</v>
      </c>
      <c r="C1171" s="3" t="s">
        <v>449</v>
      </c>
      <c r="D1171" s="3" t="s">
        <v>712</v>
      </c>
      <c r="E1171" s="3" t="s">
        <v>1280</v>
      </c>
      <c r="F1171" s="3" t="s">
        <v>104</v>
      </c>
      <c r="G1171" s="3" t="s">
        <v>104</v>
      </c>
      <c r="H1171" s="3" t="s">
        <v>104</v>
      </c>
      <c r="I1171" s="4"/>
      <c r="J1171" s="4">
        <f>=ROUNDDOWN({0},0)</f>
      </c>
      <c r="K1171" s="4"/>
      <c r="L1171" s="5"/>
      <c r="M1171" s="4"/>
      <c r="N1171" s="4">
        <f>=ROUNDDOWN({0},0)</f>
      </c>
      <c r="O1171" s="4"/>
      <c r="P1171" s="5"/>
      <c r="Q1171" s="4"/>
      <c r="R1171" s="6"/>
      <c r="S1171" s="4"/>
      <c r="T1171" s="6"/>
      <c r="U1171" s="5"/>
      <c r="V1171" s="5"/>
      <c r="W1171" s="4"/>
      <c r="X1171" s="6"/>
      <c r="Y1171" s="4"/>
      <c r="Z1171" s="6"/>
      <c r="AA1171" s="5"/>
      <c r="AB1171" s="5"/>
      <c r="AC1171" s="4"/>
      <c r="AD1171" s="6"/>
      <c r="AE1171" s="4"/>
      <c r="AF1171" s="6"/>
      <c r="AG1171" s="5"/>
      <c r="AH1171" s="5"/>
      <c r="AI1171" s="4"/>
      <c r="AJ1171" s="6"/>
      <c r="AK1171" s="4"/>
      <c r="AL1171" s="6"/>
      <c r="AM1171" s="5"/>
      <c r="AN1171" s="5"/>
      <c r="AO1171" s="4"/>
      <c r="AP1171" s="6"/>
      <c r="AQ1171" s="4"/>
      <c r="AR1171" s="6"/>
      <c r="AS1171" s="5"/>
      <c r="AT1171" s="5"/>
      <c r="AU1171" s="4"/>
      <c r="AV1171" s="6"/>
      <c r="AW1171" s="4"/>
      <c r="AX1171" s="6"/>
      <c r="AY1171" s="5"/>
      <c r="AZ1171" s="5"/>
      <c r="BA1171" s="4"/>
      <c r="BB1171" s="6"/>
      <c r="BC1171" s="4"/>
      <c r="BD1171" s="6"/>
      <c r="BE1171" s="5"/>
      <c r="BF1171" s="5"/>
      <c r="BG1171" s="4"/>
      <c r="BH1171" s="6"/>
      <c r="BI1171" s="4"/>
      <c r="BJ1171" s="6"/>
      <c r="BK1171" s="5"/>
      <c r="BL1171" s="5"/>
      <c r="BM1171" s="4"/>
      <c r="BN1171" s="6"/>
      <c r="BO1171" s="4"/>
      <c r="BP1171" s="6"/>
      <c r="BQ1171" s="5"/>
      <c r="BR1171" s="5"/>
      <c r="BS1171" s="4"/>
      <c r="BT1171" s="6"/>
      <c r="BU1171" s="4"/>
      <c r="BV1171" s="6"/>
      <c r="BW1171" s="5"/>
      <c r="BX1171" s="5"/>
      <c r="BY1171" s="4"/>
      <c r="BZ1171" s="6"/>
      <c r="CA1171" s="4"/>
      <c r="CB1171" s="6"/>
      <c r="CC1171" s="5"/>
      <c r="CD1171" s="5"/>
      <c r="CE1171" s="4"/>
      <c r="CF1171" s="6"/>
      <c r="CG1171" s="4"/>
      <c r="CH1171" s="6"/>
      <c r="CI1171" s="5"/>
      <c r="CJ1171" s="5"/>
      <c r="CK1171" s="4"/>
      <c r="CL1171" s="6"/>
      <c r="CM1171" s="4"/>
      <c r="CN1171" s="6"/>
      <c r="CO1171" s="5"/>
      <c r="CP1171" s="5"/>
      <c r="CQ1171" s="4"/>
      <c r="CR1171" s="6"/>
      <c r="CS1171" s="4"/>
      <c r="CT1171" s="6"/>
      <c r="CU1171" s="5"/>
      <c r="CV1171" s="5"/>
      <c r="CW1171" s="4"/>
      <c r="CX1171" s="6"/>
      <c r="CY1171" s="4"/>
      <c r="CZ1171" s="6"/>
      <c r="DA1171" s="5"/>
      <c r="DB1171" s="5"/>
      <c r="DC1171" s="4"/>
      <c r="DD1171" s="6"/>
      <c r="DE1171" s="4"/>
      <c r="DF1171" s="6"/>
      <c r="DG1171" s="5"/>
      <c r="DH1171" s="5"/>
      <c r="DI1171" s="4"/>
      <c r="DJ1171" s="6"/>
      <c r="DK1171" s="4"/>
      <c r="DL1171" s="6"/>
      <c r="DM1171" s="5"/>
      <c r="DN1171" s="5"/>
      <c r="DO1171" s="4"/>
      <c r="DP1171" s="6"/>
      <c r="DQ1171" s="4"/>
      <c r="DR1171" s="6"/>
      <c r="DS1171" s="5"/>
      <c r="DT1171" s="5"/>
      <c r="DU1171" s="4"/>
      <c r="DV1171" s="6"/>
      <c r="DW1171" s="4"/>
      <c r="DX1171" s="6"/>
      <c r="DY1171" s="5"/>
      <c r="DZ1171" s="5"/>
      <c r="EA1171" s="4"/>
      <c r="EB1171" s="6"/>
      <c r="EC1171" s="4"/>
      <c r="ED1171" s="6"/>
      <c r="EE1171" s="5"/>
      <c r="EF1171" s="5"/>
      <c r="EG1171" s="4"/>
      <c r="EH1171" s="6"/>
      <c r="EI1171" s="4"/>
      <c r="EJ1171" s="6"/>
      <c r="EK1171" s="5"/>
      <c r="EL1171" s="5"/>
      <c r="EM1171" s="4"/>
      <c r="EN1171" s="6"/>
      <c r="EO1171" s="4"/>
      <c r="EP1171" s="6"/>
      <c r="EQ1171" s="5"/>
      <c r="ER1171" s="5"/>
      <c r="ES1171" s="4"/>
      <c r="ET1171" s="6"/>
      <c r="EU1171" s="4"/>
      <c r="EV1171" s="6"/>
      <c r="EW1171" s="5"/>
      <c r="EX1171" s="5"/>
      <c r="EY1171" s="4"/>
      <c r="EZ1171" s="6"/>
      <c r="FA1171" s="4"/>
      <c r="FB1171" s="6"/>
      <c r="FC1171" s="5"/>
      <c r="FD1171" s="5"/>
      <c r="FE1171" s="4"/>
      <c r="FF1171" s="6"/>
      <c r="FG1171" s="4"/>
      <c r="FH1171" s="6"/>
      <c r="FI1171" s="5"/>
      <c r="FJ1171" s="5"/>
      <c r="FK1171" s="4"/>
      <c r="FL1171" s="6"/>
      <c r="FM1171" s="4"/>
      <c r="FN1171" s="6"/>
      <c r="FO1171" s="5"/>
      <c r="FP1171" s="5"/>
      <c r="FQ1171" s="4"/>
      <c r="FR1171" s="6"/>
      <c r="FS1171" s="4"/>
      <c r="FT1171" s="6"/>
      <c r="FU1171" s="5"/>
      <c r="FV1171" s="5"/>
      <c r="FW1171" s="4"/>
      <c r="FX1171" s="6"/>
      <c r="FY1171" s="4"/>
      <c r="FZ1171" s="6"/>
      <c r="GA1171" s="5"/>
      <c r="GB1171" s="5"/>
      <c r="GC1171" s="4"/>
      <c r="GD1171" s="6"/>
      <c r="GE1171" s="4"/>
      <c r="GF1171" s="6"/>
      <c r="GG1171" s="5"/>
      <c r="GH1171" s="5"/>
      <c r="GI1171" s="4"/>
      <c r="GJ1171" s="6"/>
      <c r="GK1171" s="4"/>
      <c r="GL1171" s="6"/>
      <c r="GM1171" s="5"/>
      <c r="GN1171" s="5"/>
      <c r="GO1171" s="4"/>
      <c r="GP1171" s="6"/>
      <c r="GQ1171" s="4"/>
      <c r="GR1171" s="6"/>
      <c r="GS1171" s="5"/>
      <c r="GT1171" s="5"/>
      <c r="GU1171" s="4"/>
      <c r="GV1171" s="6"/>
      <c r="GW1171" s="4"/>
      <c r="GX1171" s="6"/>
      <c r="GY1171" s="5"/>
      <c r="GZ1171" s="5"/>
      <c r="HA1171" s="4"/>
      <c r="HB1171" s="6"/>
      <c r="HC1171" s="4"/>
      <c r="HD1171" s="6"/>
      <c r="HE1171" s="5"/>
      <c r="HF1171" s="5"/>
      <c r="HG1171" s="4"/>
      <c r="HH1171" s="6"/>
      <c r="HI1171" s="4"/>
      <c r="HJ1171" s="6"/>
      <c r="HK1171" s="5"/>
      <c r="HL1171" s="5"/>
      <c r="HM1171" s="4"/>
      <c r="HN1171" s="6"/>
      <c r="HO1171" s="4"/>
      <c r="HP1171" s="6"/>
      <c r="HQ1171" s="5"/>
      <c r="HR1171" s="5"/>
      <c r="HS1171" s="4"/>
      <c r="HT1171" s="6"/>
      <c r="HU1171" s="4"/>
      <c r="HV1171" s="6"/>
      <c r="HW1171" s="5"/>
      <c r="HX1171" s="5"/>
      <c r="HY1171" s="4"/>
      <c r="HZ1171" s="6"/>
      <c r="IA1171" s="4"/>
      <c r="IB1171" s="6"/>
      <c r="IC1171" s="5"/>
      <c r="ID1171" s="5"/>
      <c r="IE1171" s="4"/>
      <c r="IF1171" s="6"/>
      <c r="IG1171" s="4"/>
      <c r="IH1171" s="6"/>
      <c r="II1171" s="5"/>
      <c r="IJ1171" s="5"/>
      <c r="IK1171" s="4"/>
      <c r="IL1171" s="6"/>
      <c r="IM1171" s="4"/>
      <c r="IN1171" s="6"/>
      <c r="IO1171" s="5"/>
      <c r="IP1171" s="5"/>
      <c r="IQ1171" s="4"/>
      <c r="IR1171" s="6"/>
      <c r="IS1171" s="4"/>
      <c r="IT1171" s="6"/>
      <c r="IU1171" s="5"/>
      <c r="IV1171" s="5"/>
      <c r="IW1171" s="4"/>
      <c r="IX1171" s="6"/>
      <c r="IY1171" s="4"/>
      <c r="IZ1171" s="6"/>
      <c r="JA1171" s="5"/>
      <c r="JB1171" s="5"/>
      <c r="JC1171" s="4"/>
      <c r="JD1171" s="6"/>
      <c r="JE1171" s="4"/>
      <c r="JF1171" s="6"/>
      <c r="JG1171" s="5"/>
      <c r="JH1171" s="5"/>
      <c r="JI1171" s="4"/>
      <c r="JJ1171" s="6"/>
      <c r="JK1171" s="4"/>
      <c r="JL1171" s="6"/>
      <c r="JM1171" s="5"/>
      <c r="JN1171" s="5"/>
      <c r="JO1171" s="4"/>
      <c r="JP1171" s="6"/>
      <c r="JQ1171" s="4"/>
      <c r="JR1171" s="6"/>
      <c r="JS1171" s="5"/>
      <c r="JT1171" s="5"/>
      <c r="JU1171" s="4"/>
      <c r="JV1171" s="6"/>
      <c r="JW1171" s="4"/>
      <c r="JX1171" s="6"/>
      <c r="JY1171" s="5"/>
      <c r="JZ1171" s="5"/>
      <c r="KA1171" s="4"/>
      <c r="KB1171" s="6"/>
      <c r="KC1171" s="4"/>
      <c r="KD1171" s="6"/>
      <c r="KE1171" s="5"/>
      <c r="KF1171" s="5"/>
      <c r="KG1171" s="4"/>
      <c r="KH1171" s="6"/>
      <c r="KI1171" s="4"/>
      <c r="KJ1171" s="6"/>
      <c r="KK1171" s="5"/>
      <c r="KL1171" s="5"/>
    </row>
    <row r="1172">
      <c r="A1172" s="3" t="s">
        <v>85</v>
      </c>
      <c r="B1172" s="3" t="s">
        <v>1266</v>
      </c>
      <c r="C1172" s="3" t="s">
        <v>449</v>
      </c>
      <c r="D1172" s="3" t="s">
        <v>712</v>
      </c>
      <c r="E1172" s="3" t="s">
        <v>1281</v>
      </c>
      <c r="F1172" s="3" t="s">
        <v>104</v>
      </c>
      <c r="G1172" s="3" t="s">
        <v>104</v>
      </c>
      <c r="H1172" s="3" t="s">
        <v>104</v>
      </c>
      <c r="I1172" s="4"/>
      <c r="J1172" s="4">
        <f>=ROUNDDOWN({0},0)</f>
      </c>
      <c r="K1172" s="4"/>
      <c r="L1172" s="5"/>
      <c r="M1172" s="4"/>
      <c r="N1172" s="4">
        <f>=ROUNDDOWN({0},0)</f>
      </c>
      <c r="O1172" s="4"/>
      <c r="P1172" s="5"/>
      <c r="Q1172" s="4"/>
      <c r="R1172" s="6"/>
      <c r="S1172" s="4"/>
      <c r="T1172" s="6"/>
      <c r="U1172" s="5"/>
      <c r="V1172" s="5"/>
      <c r="W1172" s="4"/>
      <c r="X1172" s="6"/>
      <c r="Y1172" s="4"/>
      <c r="Z1172" s="6"/>
      <c r="AA1172" s="5"/>
      <c r="AB1172" s="5"/>
      <c r="AC1172" s="4"/>
      <c r="AD1172" s="6"/>
      <c r="AE1172" s="4"/>
      <c r="AF1172" s="6"/>
      <c r="AG1172" s="5"/>
      <c r="AH1172" s="5"/>
      <c r="AI1172" s="4"/>
      <c r="AJ1172" s="6"/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  <c r="AU1172" s="4"/>
      <c r="AV1172" s="6"/>
      <c r="AW1172" s="4"/>
      <c r="AX1172" s="6"/>
      <c r="AY1172" s="5"/>
      <c r="AZ1172" s="5"/>
      <c r="BA1172" s="4"/>
      <c r="BB1172" s="6"/>
      <c r="BC1172" s="4"/>
      <c r="BD1172" s="6"/>
      <c r="BE1172" s="5"/>
      <c r="BF1172" s="5"/>
      <c r="BG1172" s="4"/>
      <c r="BH1172" s="6"/>
      <c r="BI1172" s="4"/>
      <c r="BJ1172" s="6"/>
      <c r="BK1172" s="5"/>
      <c r="BL1172" s="5"/>
      <c r="BM1172" s="4"/>
      <c r="BN1172" s="6"/>
      <c r="BO1172" s="4"/>
      <c r="BP1172" s="6"/>
      <c r="BQ1172" s="5"/>
      <c r="BR1172" s="5"/>
      <c r="BS1172" s="4"/>
      <c r="BT1172" s="6"/>
      <c r="BU1172" s="4"/>
      <c r="BV1172" s="6"/>
      <c r="BW1172" s="5"/>
      <c r="BX1172" s="5"/>
      <c r="BY1172" s="4"/>
      <c r="BZ1172" s="6"/>
      <c r="CA1172" s="4"/>
      <c r="CB1172" s="6"/>
      <c r="CC1172" s="5"/>
      <c r="CD1172" s="5"/>
      <c r="CE1172" s="4"/>
      <c r="CF1172" s="6"/>
      <c r="CG1172" s="4"/>
      <c r="CH1172" s="6"/>
      <c r="CI1172" s="5"/>
      <c r="CJ1172" s="5"/>
      <c r="CK1172" s="4"/>
      <c r="CL1172" s="6"/>
      <c r="CM1172" s="4"/>
      <c r="CN1172" s="6"/>
      <c r="CO1172" s="5"/>
      <c r="CP1172" s="5"/>
      <c r="CQ1172" s="4"/>
      <c r="CR1172" s="6"/>
      <c r="CS1172" s="4"/>
      <c r="CT1172" s="6"/>
      <c r="CU1172" s="5"/>
      <c r="CV1172" s="5"/>
      <c r="CW1172" s="4"/>
      <c r="CX1172" s="6"/>
      <c r="CY1172" s="4"/>
      <c r="CZ1172" s="6"/>
      <c r="DA1172" s="5"/>
      <c r="DB1172" s="5"/>
      <c r="DC1172" s="4"/>
      <c r="DD1172" s="6"/>
      <c r="DE1172" s="4"/>
      <c r="DF1172" s="6"/>
      <c r="DG1172" s="5"/>
      <c r="DH1172" s="5"/>
      <c r="DI1172" s="4"/>
      <c r="DJ1172" s="6"/>
      <c r="DK1172" s="4"/>
      <c r="DL1172" s="6"/>
      <c r="DM1172" s="5"/>
      <c r="DN1172" s="5"/>
      <c r="DO1172" s="4"/>
      <c r="DP1172" s="6"/>
      <c r="DQ1172" s="4"/>
      <c r="DR1172" s="6"/>
      <c r="DS1172" s="5"/>
      <c r="DT1172" s="5"/>
      <c r="DU1172" s="4"/>
      <c r="DV1172" s="6"/>
      <c r="DW1172" s="4"/>
      <c r="DX1172" s="6"/>
      <c r="DY1172" s="5"/>
      <c r="DZ1172" s="5"/>
      <c r="EA1172" s="4"/>
      <c r="EB1172" s="6"/>
      <c r="EC1172" s="4"/>
      <c r="ED1172" s="6"/>
      <c r="EE1172" s="5"/>
      <c r="EF1172" s="5"/>
      <c r="EG1172" s="4"/>
      <c r="EH1172" s="6"/>
      <c r="EI1172" s="4"/>
      <c r="EJ1172" s="6"/>
      <c r="EK1172" s="5"/>
      <c r="EL1172" s="5"/>
      <c r="EM1172" s="4"/>
      <c r="EN1172" s="6"/>
      <c r="EO1172" s="4"/>
      <c r="EP1172" s="6"/>
      <c r="EQ1172" s="5"/>
      <c r="ER1172" s="5"/>
      <c r="ES1172" s="4"/>
      <c r="ET1172" s="6"/>
      <c r="EU1172" s="4"/>
      <c r="EV1172" s="6"/>
      <c r="EW1172" s="5"/>
      <c r="EX1172" s="5"/>
      <c r="EY1172" s="4"/>
      <c r="EZ1172" s="6"/>
      <c r="FA1172" s="4"/>
      <c r="FB1172" s="6"/>
      <c r="FC1172" s="5"/>
      <c r="FD1172" s="5"/>
      <c r="FE1172" s="4"/>
      <c r="FF1172" s="6"/>
      <c r="FG1172" s="4"/>
      <c r="FH1172" s="6"/>
      <c r="FI1172" s="5"/>
      <c r="FJ1172" s="5"/>
      <c r="FK1172" s="4"/>
      <c r="FL1172" s="6"/>
      <c r="FM1172" s="4"/>
      <c r="FN1172" s="6"/>
      <c r="FO1172" s="5"/>
      <c r="FP1172" s="5"/>
      <c r="FQ1172" s="4"/>
      <c r="FR1172" s="6"/>
      <c r="FS1172" s="4"/>
      <c r="FT1172" s="6"/>
      <c r="FU1172" s="5"/>
      <c r="FV1172" s="5"/>
      <c r="FW1172" s="4"/>
      <c r="FX1172" s="6"/>
      <c r="FY1172" s="4"/>
      <c r="FZ1172" s="6"/>
      <c r="GA1172" s="5"/>
      <c r="GB1172" s="5"/>
      <c r="GC1172" s="4"/>
      <c r="GD1172" s="6"/>
      <c r="GE1172" s="4"/>
      <c r="GF1172" s="6"/>
      <c r="GG1172" s="5"/>
      <c r="GH1172" s="5"/>
      <c r="GI1172" s="4"/>
      <c r="GJ1172" s="6"/>
      <c r="GK1172" s="4"/>
      <c r="GL1172" s="6"/>
      <c r="GM1172" s="5"/>
      <c r="GN1172" s="5"/>
      <c r="GO1172" s="4"/>
      <c r="GP1172" s="6"/>
      <c r="GQ1172" s="4"/>
      <c r="GR1172" s="6"/>
      <c r="GS1172" s="5"/>
      <c r="GT1172" s="5"/>
      <c r="GU1172" s="4"/>
      <c r="GV1172" s="6"/>
      <c r="GW1172" s="4"/>
      <c r="GX1172" s="6"/>
      <c r="GY1172" s="5"/>
      <c r="GZ1172" s="5"/>
      <c r="HA1172" s="4"/>
      <c r="HB1172" s="6"/>
      <c r="HC1172" s="4"/>
      <c r="HD1172" s="6"/>
      <c r="HE1172" s="5"/>
      <c r="HF1172" s="5"/>
      <c r="HG1172" s="4"/>
      <c r="HH1172" s="6"/>
      <c r="HI1172" s="4"/>
      <c r="HJ1172" s="6"/>
      <c r="HK1172" s="5"/>
      <c r="HL1172" s="5"/>
      <c r="HM1172" s="4"/>
      <c r="HN1172" s="6"/>
      <c r="HO1172" s="4"/>
      <c r="HP1172" s="6"/>
      <c r="HQ1172" s="5"/>
      <c r="HR1172" s="5"/>
      <c r="HS1172" s="4"/>
      <c r="HT1172" s="6"/>
      <c r="HU1172" s="4"/>
      <c r="HV1172" s="6"/>
      <c r="HW1172" s="5"/>
      <c r="HX1172" s="5"/>
      <c r="HY1172" s="4"/>
      <c r="HZ1172" s="6"/>
      <c r="IA1172" s="4"/>
      <c r="IB1172" s="6"/>
      <c r="IC1172" s="5"/>
      <c r="ID1172" s="5"/>
      <c r="IE1172" s="4"/>
      <c r="IF1172" s="6"/>
      <c r="IG1172" s="4"/>
      <c r="IH1172" s="6"/>
      <c r="II1172" s="5"/>
      <c r="IJ1172" s="5"/>
      <c r="IK1172" s="4"/>
      <c r="IL1172" s="6"/>
      <c r="IM1172" s="4"/>
      <c r="IN1172" s="6"/>
      <c r="IO1172" s="5"/>
      <c r="IP1172" s="5"/>
      <c r="IQ1172" s="4"/>
      <c r="IR1172" s="6"/>
      <c r="IS1172" s="4"/>
      <c r="IT1172" s="6"/>
      <c r="IU1172" s="5"/>
      <c r="IV1172" s="5"/>
      <c r="IW1172" s="4"/>
      <c r="IX1172" s="6"/>
      <c r="IY1172" s="4"/>
      <c r="IZ1172" s="6"/>
      <c r="JA1172" s="5"/>
      <c r="JB1172" s="5"/>
      <c r="JC1172" s="4"/>
      <c r="JD1172" s="6"/>
      <c r="JE1172" s="4"/>
      <c r="JF1172" s="6"/>
      <c r="JG1172" s="5"/>
      <c r="JH1172" s="5"/>
      <c r="JI1172" s="4"/>
      <c r="JJ1172" s="6"/>
      <c r="JK1172" s="4"/>
      <c r="JL1172" s="6"/>
      <c r="JM1172" s="5"/>
      <c r="JN1172" s="5"/>
      <c r="JO1172" s="4"/>
      <c r="JP1172" s="6"/>
      <c r="JQ1172" s="4"/>
      <c r="JR1172" s="6"/>
      <c r="JS1172" s="5"/>
      <c r="JT1172" s="5"/>
      <c r="JU1172" s="4"/>
      <c r="JV1172" s="6"/>
      <c r="JW1172" s="4"/>
      <c r="JX1172" s="6"/>
      <c r="JY1172" s="5"/>
      <c r="JZ1172" s="5"/>
      <c r="KA1172" s="4"/>
      <c r="KB1172" s="6"/>
      <c r="KC1172" s="4"/>
      <c r="KD1172" s="6"/>
      <c r="KE1172" s="5"/>
      <c r="KF1172" s="5"/>
      <c r="KG1172" s="4"/>
      <c r="KH1172" s="6"/>
      <c r="KI1172" s="4"/>
      <c r="KJ1172" s="6"/>
      <c r="KK1172" s="5"/>
      <c r="KL1172" s="5"/>
    </row>
    <row r="1173">
      <c r="A1173" s="3" t="s">
        <v>85</v>
      </c>
      <c r="B1173" s="3" t="s">
        <v>1266</v>
      </c>
      <c r="C1173" s="3" t="s">
        <v>449</v>
      </c>
      <c r="D1173" s="3" t="s">
        <v>712</v>
      </c>
      <c r="E1173" s="3" t="s">
        <v>796</v>
      </c>
      <c r="F1173" s="3" t="s">
        <v>104</v>
      </c>
      <c r="G1173" s="3" t="s">
        <v>104</v>
      </c>
      <c r="H1173" s="3" t="s">
        <v>104</v>
      </c>
      <c r="I1173" s="4"/>
      <c r="J1173" s="4">
        <f>=ROUNDDOWN({0},0)</f>
      </c>
      <c r="K1173" s="4"/>
      <c r="L1173" s="5"/>
      <c r="M1173" s="4"/>
      <c r="N1173" s="4">
        <f>=ROUNDDOWN({0},0)</f>
      </c>
      <c r="O1173" s="4"/>
      <c r="P1173" s="5"/>
      <c r="Q1173" s="4"/>
      <c r="R1173" s="6"/>
      <c r="S1173" s="4"/>
      <c r="T1173" s="6"/>
      <c r="U1173" s="5"/>
      <c r="V1173" s="5"/>
      <c r="W1173" s="4"/>
      <c r="X1173" s="6"/>
      <c r="Y1173" s="4"/>
      <c r="Z1173" s="6"/>
      <c r="AA1173" s="5"/>
      <c r="AB1173" s="5"/>
      <c r="AC1173" s="4"/>
      <c r="AD1173" s="6"/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/>
      <c r="AP1173" s="6"/>
      <c r="AQ1173" s="4"/>
      <c r="AR1173" s="6"/>
      <c r="AS1173" s="5"/>
      <c r="AT1173" s="5"/>
      <c r="AU1173" s="4"/>
      <c r="AV1173" s="6"/>
      <c r="AW1173" s="4"/>
      <c r="AX1173" s="6"/>
      <c r="AY1173" s="5"/>
      <c r="AZ1173" s="5"/>
      <c r="BA1173" s="4"/>
      <c r="BB1173" s="6"/>
      <c r="BC1173" s="4"/>
      <c r="BD1173" s="6"/>
      <c r="BE1173" s="5"/>
      <c r="BF1173" s="5"/>
      <c r="BG1173" s="4"/>
      <c r="BH1173" s="6"/>
      <c r="BI1173" s="4"/>
      <c r="BJ1173" s="6"/>
      <c r="BK1173" s="5"/>
      <c r="BL1173" s="5"/>
      <c r="BM1173" s="4"/>
      <c r="BN1173" s="6"/>
      <c r="BO1173" s="4"/>
      <c r="BP1173" s="6"/>
      <c r="BQ1173" s="5"/>
      <c r="BR1173" s="5"/>
      <c r="BS1173" s="4"/>
      <c r="BT1173" s="6"/>
      <c r="BU1173" s="4"/>
      <c r="BV1173" s="6"/>
      <c r="BW1173" s="5"/>
      <c r="BX1173" s="5"/>
      <c r="BY1173" s="4"/>
      <c r="BZ1173" s="6"/>
      <c r="CA1173" s="4"/>
      <c r="CB1173" s="6"/>
      <c r="CC1173" s="5"/>
      <c r="CD1173" s="5"/>
      <c r="CE1173" s="4"/>
      <c r="CF1173" s="6"/>
      <c r="CG1173" s="4"/>
      <c r="CH1173" s="6"/>
      <c r="CI1173" s="5"/>
      <c r="CJ1173" s="5"/>
      <c r="CK1173" s="4"/>
      <c r="CL1173" s="6"/>
      <c r="CM1173" s="4"/>
      <c r="CN1173" s="6"/>
      <c r="CO1173" s="5"/>
      <c r="CP1173" s="5"/>
      <c r="CQ1173" s="4"/>
      <c r="CR1173" s="6"/>
      <c r="CS1173" s="4"/>
      <c r="CT1173" s="6"/>
      <c r="CU1173" s="5"/>
      <c r="CV1173" s="5"/>
      <c r="CW1173" s="4"/>
      <c r="CX1173" s="6"/>
      <c r="CY1173" s="4"/>
      <c r="CZ1173" s="6"/>
      <c r="DA1173" s="5"/>
      <c r="DB1173" s="5"/>
      <c r="DC1173" s="4"/>
      <c r="DD1173" s="6"/>
      <c r="DE1173" s="4"/>
      <c r="DF1173" s="6"/>
      <c r="DG1173" s="5"/>
      <c r="DH1173" s="5"/>
      <c r="DI1173" s="4"/>
      <c r="DJ1173" s="6"/>
      <c r="DK1173" s="4"/>
      <c r="DL1173" s="6"/>
      <c r="DM1173" s="5"/>
      <c r="DN1173" s="5"/>
      <c r="DO1173" s="4"/>
      <c r="DP1173" s="6"/>
      <c r="DQ1173" s="4"/>
      <c r="DR1173" s="6"/>
      <c r="DS1173" s="5"/>
      <c r="DT1173" s="5"/>
      <c r="DU1173" s="4"/>
      <c r="DV1173" s="6"/>
      <c r="DW1173" s="4"/>
      <c r="DX1173" s="6"/>
      <c r="DY1173" s="5"/>
      <c r="DZ1173" s="5"/>
      <c r="EA1173" s="4"/>
      <c r="EB1173" s="6"/>
      <c r="EC1173" s="4"/>
      <c r="ED1173" s="6"/>
      <c r="EE1173" s="5"/>
      <c r="EF1173" s="5"/>
      <c r="EG1173" s="4"/>
      <c r="EH1173" s="6"/>
      <c r="EI1173" s="4"/>
      <c r="EJ1173" s="6"/>
      <c r="EK1173" s="5"/>
      <c r="EL1173" s="5"/>
      <c r="EM1173" s="4"/>
      <c r="EN1173" s="6"/>
      <c r="EO1173" s="4"/>
      <c r="EP1173" s="6"/>
      <c r="EQ1173" s="5"/>
      <c r="ER1173" s="5"/>
      <c r="ES1173" s="4"/>
      <c r="ET1173" s="6"/>
      <c r="EU1173" s="4"/>
      <c r="EV1173" s="6"/>
      <c r="EW1173" s="5"/>
      <c r="EX1173" s="5"/>
      <c r="EY1173" s="4"/>
      <c r="EZ1173" s="6"/>
      <c r="FA1173" s="4"/>
      <c r="FB1173" s="6"/>
      <c r="FC1173" s="5"/>
      <c r="FD1173" s="5"/>
      <c r="FE1173" s="4"/>
      <c r="FF1173" s="6"/>
      <c r="FG1173" s="4"/>
      <c r="FH1173" s="6"/>
      <c r="FI1173" s="5"/>
      <c r="FJ1173" s="5"/>
      <c r="FK1173" s="4"/>
      <c r="FL1173" s="6"/>
      <c r="FM1173" s="4"/>
      <c r="FN1173" s="6"/>
      <c r="FO1173" s="5"/>
      <c r="FP1173" s="5"/>
      <c r="FQ1173" s="4"/>
      <c r="FR1173" s="6"/>
      <c r="FS1173" s="4"/>
      <c r="FT1173" s="6"/>
      <c r="FU1173" s="5"/>
      <c r="FV1173" s="5"/>
      <c r="FW1173" s="4"/>
      <c r="FX1173" s="6"/>
      <c r="FY1173" s="4"/>
      <c r="FZ1173" s="6"/>
      <c r="GA1173" s="5"/>
      <c r="GB1173" s="5"/>
      <c r="GC1173" s="4"/>
      <c r="GD1173" s="6"/>
      <c r="GE1173" s="4"/>
      <c r="GF1173" s="6"/>
      <c r="GG1173" s="5"/>
      <c r="GH1173" s="5"/>
      <c r="GI1173" s="4"/>
      <c r="GJ1173" s="6"/>
      <c r="GK1173" s="4"/>
      <c r="GL1173" s="6"/>
      <c r="GM1173" s="5"/>
      <c r="GN1173" s="5"/>
      <c r="GO1173" s="4"/>
      <c r="GP1173" s="6"/>
      <c r="GQ1173" s="4"/>
      <c r="GR1173" s="6"/>
      <c r="GS1173" s="5"/>
      <c r="GT1173" s="5"/>
      <c r="GU1173" s="4"/>
      <c r="GV1173" s="6"/>
      <c r="GW1173" s="4"/>
      <c r="GX1173" s="6"/>
      <c r="GY1173" s="5"/>
      <c r="GZ1173" s="5"/>
      <c r="HA1173" s="4"/>
      <c r="HB1173" s="6"/>
      <c r="HC1173" s="4"/>
      <c r="HD1173" s="6"/>
      <c r="HE1173" s="5"/>
      <c r="HF1173" s="5"/>
      <c r="HG1173" s="4"/>
      <c r="HH1173" s="6"/>
      <c r="HI1173" s="4"/>
      <c r="HJ1173" s="6"/>
      <c r="HK1173" s="5"/>
      <c r="HL1173" s="5"/>
      <c r="HM1173" s="4"/>
      <c r="HN1173" s="6"/>
      <c r="HO1173" s="4"/>
      <c r="HP1173" s="6"/>
      <c r="HQ1173" s="5"/>
      <c r="HR1173" s="5"/>
      <c r="HS1173" s="4"/>
      <c r="HT1173" s="6"/>
      <c r="HU1173" s="4"/>
      <c r="HV1173" s="6"/>
      <c r="HW1173" s="5"/>
      <c r="HX1173" s="5"/>
      <c r="HY1173" s="4"/>
      <c r="HZ1173" s="6"/>
      <c r="IA1173" s="4"/>
      <c r="IB1173" s="6"/>
      <c r="IC1173" s="5"/>
      <c r="ID1173" s="5"/>
      <c r="IE1173" s="4"/>
      <c r="IF1173" s="6"/>
      <c r="IG1173" s="4"/>
      <c r="IH1173" s="6"/>
      <c r="II1173" s="5"/>
      <c r="IJ1173" s="5"/>
      <c r="IK1173" s="4"/>
      <c r="IL1173" s="6"/>
      <c r="IM1173" s="4"/>
      <c r="IN1173" s="6"/>
      <c r="IO1173" s="5"/>
      <c r="IP1173" s="5"/>
      <c r="IQ1173" s="4"/>
      <c r="IR1173" s="6"/>
      <c r="IS1173" s="4"/>
      <c r="IT1173" s="6"/>
      <c r="IU1173" s="5"/>
      <c r="IV1173" s="5"/>
      <c r="IW1173" s="4"/>
      <c r="IX1173" s="6"/>
      <c r="IY1173" s="4"/>
      <c r="IZ1173" s="6"/>
      <c r="JA1173" s="5"/>
      <c r="JB1173" s="5"/>
      <c r="JC1173" s="4"/>
      <c r="JD1173" s="6"/>
      <c r="JE1173" s="4"/>
      <c r="JF1173" s="6"/>
      <c r="JG1173" s="5"/>
      <c r="JH1173" s="5"/>
      <c r="JI1173" s="4"/>
      <c r="JJ1173" s="6"/>
      <c r="JK1173" s="4"/>
      <c r="JL1173" s="6"/>
      <c r="JM1173" s="5"/>
      <c r="JN1173" s="5"/>
      <c r="JO1173" s="4"/>
      <c r="JP1173" s="6"/>
      <c r="JQ1173" s="4"/>
      <c r="JR1173" s="6"/>
      <c r="JS1173" s="5"/>
      <c r="JT1173" s="5"/>
      <c r="JU1173" s="4"/>
      <c r="JV1173" s="6"/>
      <c r="JW1173" s="4"/>
      <c r="JX1173" s="6"/>
      <c r="JY1173" s="5"/>
      <c r="JZ1173" s="5"/>
      <c r="KA1173" s="4"/>
      <c r="KB1173" s="6"/>
      <c r="KC1173" s="4"/>
      <c r="KD1173" s="6"/>
      <c r="KE1173" s="5"/>
      <c r="KF1173" s="5"/>
      <c r="KG1173" s="4"/>
      <c r="KH1173" s="6"/>
      <c r="KI1173" s="4"/>
      <c r="KJ1173" s="6"/>
      <c r="KK1173" s="5"/>
      <c r="KL1173" s="5"/>
    </row>
    <row r="1174">
      <c r="A1174" s="3" t="s">
        <v>85</v>
      </c>
      <c r="B1174" s="3" t="s">
        <v>1266</v>
      </c>
      <c r="C1174" s="3" t="s">
        <v>522</v>
      </c>
      <c r="D1174" s="3" t="s">
        <v>712</v>
      </c>
      <c r="E1174" s="3" t="s">
        <v>1273</v>
      </c>
      <c r="F1174" s="3" t="s">
        <v>104</v>
      </c>
      <c r="G1174" s="3" t="s">
        <v>104</v>
      </c>
      <c r="H1174" s="3" t="s">
        <v>104</v>
      </c>
      <c r="I1174" s="4"/>
      <c r="J1174" s="4">
        <f>=ROUNDDOWN({0},0)</f>
      </c>
      <c r="K1174" s="4"/>
      <c r="L1174" s="5"/>
      <c r="M1174" s="4"/>
      <c r="N1174" s="4">
        <f>=ROUNDDOWN({0},0)</f>
      </c>
      <c r="O1174" s="4"/>
      <c r="P1174" s="5"/>
      <c r="Q1174" s="4"/>
      <c r="R1174" s="6"/>
      <c r="S1174" s="4"/>
      <c r="T1174" s="6"/>
      <c r="U1174" s="5"/>
      <c r="V1174" s="5"/>
      <c r="W1174" s="4"/>
      <c r="X1174" s="6"/>
      <c r="Y1174" s="4"/>
      <c r="Z1174" s="6"/>
      <c r="AA1174" s="5"/>
      <c r="AB1174" s="5"/>
      <c r="AC1174" s="4"/>
      <c r="AD1174" s="6"/>
      <c r="AE1174" s="4"/>
      <c r="AF1174" s="6"/>
      <c r="AG1174" s="5"/>
      <c r="AH1174" s="5"/>
      <c r="AI1174" s="4"/>
      <c r="AJ1174" s="6"/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  <c r="AU1174" s="4"/>
      <c r="AV1174" s="6"/>
      <c r="AW1174" s="4"/>
      <c r="AX1174" s="6"/>
      <c r="AY1174" s="5"/>
      <c r="AZ1174" s="5"/>
      <c r="BA1174" s="4"/>
      <c r="BB1174" s="6"/>
      <c r="BC1174" s="4"/>
      <c r="BD1174" s="6"/>
      <c r="BE1174" s="5"/>
      <c r="BF1174" s="5"/>
      <c r="BG1174" s="4"/>
      <c r="BH1174" s="6"/>
      <c r="BI1174" s="4"/>
      <c r="BJ1174" s="6"/>
      <c r="BK1174" s="5"/>
      <c r="BL1174" s="5"/>
      <c r="BM1174" s="4"/>
      <c r="BN1174" s="6"/>
      <c r="BO1174" s="4"/>
      <c r="BP1174" s="6"/>
      <c r="BQ1174" s="5"/>
      <c r="BR1174" s="5"/>
      <c r="BS1174" s="4"/>
      <c r="BT1174" s="6"/>
      <c r="BU1174" s="4"/>
      <c r="BV1174" s="6"/>
      <c r="BW1174" s="5"/>
      <c r="BX1174" s="5"/>
      <c r="BY1174" s="4"/>
      <c r="BZ1174" s="6"/>
      <c r="CA1174" s="4"/>
      <c r="CB1174" s="6"/>
      <c r="CC1174" s="5"/>
      <c r="CD1174" s="5"/>
      <c r="CE1174" s="4"/>
      <c r="CF1174" s="6"/>
      <c r="CG1174" s="4"/>
      <c r="CH1174" s="6"/>
      <c r="CI1174" s="5"/>
      <c r="CJ1174" s="5"/>
      <c r="CK1174" s="4"/>
      <c r="CL1174" s="6"/>
      <c r="CM1174" s="4"/>
      <c r="CN1174" s="6"/>
      <c r="CO1174" s="5"/>
      <c r="CP1174" s="5"/>
      <c r="CQ1174" s="4"/>
      <c r="CR1174" s="6"/>
      <c r="CS1174" s="4"/>
      <c r="CT1174" s="6"/>
      <c r="CU1174" s="5"/>
      <c r="CV1174" s="5"/>
      <c r="CW1174" s="4"/>
      <c r="CX1174" s="6"/>
      <c r="CY1174" s="4"/>
      <c r="CZ1174" s="6"/>
      <c r="DA1174" s="5"/>
      <c r="DB1174" s="5"/>
      <c r="DC1174" s="4"/>
      <c r="DD1174" s="6"/>
      <c r="DE1174" s="4"/>
      <c r="DF1174" s="6"/>
      <c r="DG1174" s="5"/>
      <c r="DH1174" s="5"/>
      <c r="DI1174" s="4"/>
      <c r="DJ1174" s="6"/>
      <c r="DK1174" s="4"/>
      <c r="DL1174" s="6"/>
      <c r="DM1174" s="5"/>
      <c r="DN1174" s="5"/>
      <c r="DO1174" s="4"/>
      <c r="DP1174" s="6"/>
      <c r="DQ1174" s="4"/>
      <c r="DR1174" s="6"/>
      <c r="DS1174" s="5"/>
      <c r="DT1174" s="5"/>
      <c r="DU1174" s="4"/>
      <c r="DV1174" s="6"/>
      <c r="DW1174" s="4"/>
      <c r="DX1174" s="6"/>
      <c r="DY1174" s="5"/>
      <c r="DZ1174" s="5"/>
      <c r="EA1174" s="4"/>
      <c r="EB1174" s="6"/>
      <c r="EC1174" s="4"/>
      <c r="ED1174" s="6"/>
      <c r="EE1174" s="5"/>
      <c r="EF1174" s="5"/>
      <c r="EG1174" s="4"/>
      <c r="EH1174" s="6"/>
      <c r="EI1174" s="4"/>
      <c r="EJ1174" s="6"/>
      <c r="EK1174" s="5"/>
      <c r="EL1174" s="5"/>
      <c r="EM1174" s="4"/>
      <c r="EN1174" s="6"/>
      <c r="EO1174" s="4"/>
      <c r="EP1174" s="6"/>
      <c r="EQ1174" s="5"/>
      <c r="ER1174" s="5"/>
      <c r="ES1174" s="4"/>
      <c r="ET1174" s="6"/>
      <c r="EU1174" s="4"/>
      <c r="EV1174" s="6"/>
      <c r="EW1174" s="5"/>
      <c r="EX1174" s="5"/>
      <c r="EY1174" s="4"/>
      <c r="EZ1174" s="6"/>
      <c r="FA1174" s="4"/>
      <c r="FB1174" s="6"/>
      <c r="FC1174" s="5"/>
      <c r="FD1174" s="5"/>
      <c r="FE1174" s="4"/>
      <c r="FF1174" s="6"/>
      <c r="FG1174" s="4"/>
      <c r="FH1174" s="6"/>
      <c r="FI1174" s="5"/>
      <c r="FJ1174" s="5"/>
      <c r="FK1174" s="4"/>
      <c r="FL1174" s="6"/>
      <c r="FM1174" s="4"/>
      <c r="FN1174" s="6"/>
      <c r="FO1174" s="5"/>
      <c r="FP1174" s="5"/>
      <c r="FQ1174" s="4"/>
      <c r="FR1174" s="6"/>
      <c r="FS1174" s="4"/>
      <c r="FT1174" s="6"/>
      <c r="FU1174" s="5"/>
      <c r="FV1174" s="5"/>
      <c r="FW1174" s="4"/>
      <c r="FX1174" s="6"/>
      <c r="FY1174" s="4"/>
      <c r="FZ1174" s="6"/>
      <c r="GA1174" s="5"/>
      <c r="GB1174" s="5"/>
      <c r="GC1174" s="4"/>
      <c r="GD1174" s="6"/>
      <c r="GE1174" s="4"/>
      <c r="GF1174" s="6"/>
      <c r="GG1174" s="5"/>
      <c r="GH1174" s="5"/>
      <c r="GI1174" s="4"/>
      <c r="GJ1174" s="6"/>
      <c r="GK1174" s="4"/>
      <c r="GL1174" s="6"/>
      <c r="GM1174" s="5"/>
      <c r="GN1174" s="5"/>
      <c r="GO1174" s="4"/>
      <c r="GP1174" s="6"/>
      <c r="GQ1174" s="4"/>
      <c r="GR1174" s="6"/>
      <c r="GS1174" s="5"/>
      <c r="GT1174" s="5"/>
      <c r="GU1174" s="4"/>
      <c r="GV1174" s="6"/>
      <c r="GW1174" s="4"/>
      <c r="GX1174" s="6"/>
      <c r="GY1174" s="5"/>
      <c r="GZ1174" s="5"/>
      <c r="HA1174" s="4"/>
      <c r="HB1174" s="6"/>
      <c r="HC1174" s="4"/>
      <c r="HD1174" s="6"/>
      <c r="HE1174" s="5"/>
      <c r="HF1174" s="5"/>
      <c r="HG1174" s="4"/>
      <c r="HH1174" s="6"/>
      <c r="HI1174" s="4"/>
      <c r="HJ1174" s="6"/>
      <c r="HK1174" s="5"/>
      <c r="HL1174" s="5"/>
      <c r="HM1174" s="4"/>
      <c r="HN1174" s="6"/>
      <c r="HO1174" s="4"/>
      <c r="HP1174" s="6"/>
      <c r="HQ1174" s="5"/>
      <c r="HR1174" s="5"/>
      <c r="HS1174" s="4"/>
      <c r="HT1174" s="6"/>
      <c r="HU1174" s="4"/>
      <c r="HV1174" s="6"/>
      <c r="HW1174" s="5"/>
      <c r="HX1174" s="5"/>
      <c r="HY1174" s="4"/>
      <c r="HZ1174" s="6"/>
      <c r="IA1174" s="4"/>
      <c r="IB1174" s="6"/>
      <c r="IC1174" s="5"/>
      <c r="ID1174" s="5"/>
      <c r="IE1174" s="4"/>
      <c r="IF1174" s="6"/>
      <c r="IG1174" s="4"/>
      <c r="IH1174" s="6"/>
      <c r="II1174" s="5"/>
      <c r="IJ1174" s="5"/>
      <c r="IK1174" s="4"/>
      <c r="IL1174" s="6"/>
      <c r="IM1174" s="4"/>
      <c r="IN1174" s="6"/>
      <c r="IO1174" s="5"/>
      <c r="IP1174" s="5"/>
      <c r="IQ1174" s="4"/>
      <c r="IR1174" s="6"/>
      <c r="IS1174" s="4"/>
      <c r="IT1174" s="6"/>
      <c r="IU1174" s="5"/>
      <c r="IV1174" s="5"/>
      <c r="IW1174" s="4"/>
      <c r="IX1174" s="6"/>
      <c r="IY1174" s="4"/>
      <c r="IZ1174" s="6"/>
      <c r="JA1174" s="5"/>
      <c r="JB1174" s="5"/>
      <c r="JC1174" s="4"/>
      <c r="JD1174" s="6"/>
      <c r="JE1174" s="4"/>
      <c r="JF1174" s="6"/>
      <c r="JG1174" s="5"/>
      <c r="JH1174" s="5"/>
      <c r="JI1174" s="4"/>
      <c r="JJ1174" s="6"/>
      <c r="JK1174" s="4"/>
      <c r="JL1174" s="6"/>
      <c r="JM1174" s="5"/>
      <c r="JN1174" s="5"/>
      <c r="JO1174" s="4"/>
      <c r="JP1174" s="6"/>
      <c r="JQ1174" s="4"/>
      <c r="JR1174" s="6"/>
      <c r="JS1174" s="5"/>
      <c r="JT1174" s="5"/>
      <c r="JU1174" s="4"/>
      <c r="JV1174" s="6"/>
      <c r="JW1174" s="4"/>
      <c r="JX1174" s="6"/>
      <c r="JY1174" s="5"/>
      <c r="JZ1174" s="5"/>
      <c r="KA1174" s="4"/>
      <c r="KB1174" s="6"/>
      <c r="KC1174" s="4"/>
      <c r="KD1174" s="6"/>
      <c r="KE1174" s="5"/>
      <c r="KF1174" s="5"/>
      <c r="KG1174" s="4"/>
      <c r="KH1174" s="6"/>
      <c r="KI1174" s="4"/>
      <c r="KJ1174" s="6"/>
      <c r="KK1174" s="5"/>
      <c r="KL1174" s="5"/>
    </row>
    <row r="1175">
      <c r="A1175" s="3" t="s">
        <v>85</v>
      </c>
      <c r="B1175" s="3" t="s">
        <v>1266</v>
      </c>
      <c r="C1175" s="3" t="s">
        <v>522</v>
      </c>
      <c r="D1175" s="3" t="s">
        <v>712</v>
      </c>
      <c r="E1175" s="3" t="s">
        <v>1275</v>
      </c>
      <c r="F1175" s="3" t="s">
        <v>104</v>
      </c>
      <c r="G1175" s="3" t="s">
        <v>104</v>
      </c>
      <c r="H1175" s="3" t="s">
        <v>104</v>
      </c>
      <c r="I1175" s="4"/>
      <c r="J1175" s="4">
        <f>=ROUNDDOWN({0},0)</f>
      </c>
      <c r="K1175" s="4"/>
      <c r="L1175" s="5"/>
      <c r="M1175" s="4"/>
      <c r="N1175" s="4">
        <f>=ROUNDDOWN({0},0)</f>
      </c>
      <c r="O1175" s="4"/>
      <c r="P1175" s="5"/>
      <c r="Q1175" s="4"/>
      <c r="R1175" s="6"/>
      <c r="S1175" s="4"/>
      <c r="T1175" s="6"/>
      <c r="U1175" s="5"/>
      <c r="V1175" s="5"/>
      <c r="W1175" s="4"/>
      <c r="X1175" s="6"/>
      <c r="Y1175" s="4"/>
      <c r="Z1175" s="6"/>
      <c r="AA1175" s="5"/>
      <c r="AB1175" s="5"/>
      <c r="AC1175" s="4"/>
      <c r="AD1175" s="6"/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/>
      <c r="AP1175" s="6"/>
      <c r="AQ1175" s="4"/>
      <c r="AR1175" s="6"/>
      <c r="AS1175" s="5"/>
      <c r="AT1175" s="5"/>
      <c r="AU1175" s="4"/>
      <c r="AV1175" s="6"/>
      <c r="AW1175" s="4"/>
      <c r="AX1175" s="6"/>
      <c r="AY1175" s="5"/>
      <c r="AZ1175" s="5"/>
      <c r="BA1175" s="4"/>
      <c r="BB1175" s="6"/>
      <c r="BC1175" s="4"/>
      <c r="BD1175" s="6"/>
      <c r="BE1175" s="5"/>
      <c r="BF1175" s="5"/>
      <c r="BG1175" s="4"/>
      <c r="BH1175" s="6"/>
      <c r="BI1175" s="4"/>
      <c r="BJ1175" s="6"/>
      <c r="BK1175" s="5"/>
      <c r="BL1175" s="5"/>
      <c r="BM1175" s="4"/>
      <c r="BN1175" s="6"/>
      <c r="BO1175" s="4"/>
      <c r="BP1175" s="6"/>
      <c r="BQ1175" s="5"/>
      <c r="BR1175" s="5"/>
      <c r="BS1175" s="4"/>
      <c r="BT1175" s="6"/>
      <c r="BU1175" s="4"/>
      <c r="BV1175" s="6"/>
      <c r="BW1175" s="5"/>
      <c r="BX1175" s="5"/>
      <c r="BY1175" s="4"/>
      <c r="BZ1175" s="6"/>
      <c r="CA1175" s="4"/>
      <c r="CB1175" s="6"/>
      <c r="CC1175" s="5"/>
      <c r="CD1175" s="5"/>
      <c r="CE1175" s="4"/>
      <c r="CF1175" s="6"/>
      <c r="CG1175" s="4"/>
      <c r="CH1175" s="6"/>
      <c r="CI1175" s="5"/>
      <c r="CJ1175" s="5"/>
      <c r="CK1175" s="4"/>
      <c r="CL1175" s="6"/>
      <c r="CM1175" s="4"/>
      <c r="CN1175" s="6"/>
      <c r="CO1175" s="5"/>
      <c r="CP1175" s="5"/>
      <c r="CQ1175" s="4"/>
      <c r="CR1175" s="6"/>
      <c r="CS1175" s="4"/>
      <c r="CT1175" s="6"/>
      <c r="CU1175" s="5"/>
      <c r="CV1175" s="5"/>
      <c r="CW1175" s="4"/>
      <c r="CX1175" s="6"/>
      <c r="CY1175" s="4"/>
      <c r="CZ1175" s="6"/>
      <c r="DA1175" s="5"/>
      <c r="DB1175" s="5"/>
      <c r="DC1175" s="4"/>
      <c r="DD1175" s="6"/>
      <c r="DE1175" s="4"/>
      <c r="DF1175" s="6"/>
      <c r="DG1175" s="5"/>
      <c r="DH1175" s="5"/>
      <c r="DI1175" s="4"/>
      <c r="DJ1175" s="6"/>
      <c r="DK1175" s="4"/>
      <c r="DL1175" s="6"/>
      <c r="DM1175" s="5"/>
      <c r="DN1175" s="5"/>
      <c r="DO1175" s="4"/>
      <c r="DP1175" s="6"/>
      <c r="DQ1175" s="4"/>
      <c r="DR1175" s="6"/>
      <c r="DS1175" s="5"/>
      <c r="DT1175" s="5"/>
      <c r="DU1175" s="4"/>
      <c r="DV1175" s="6"/>
      <c r="DW1175" s="4"/>
      <c r="DX1175" s="6"/>
      <c r="DY1175" s="5"/>
      <c r="DZ1175" s="5"/>
      <c r="EA1175" s="4"/>
      <c r="EB1175" s="6"/>
      <c r="EC1175" s="4"/>
      <c r="ED1175" s="6"/>
      <c r="EE1175" s="5"/>
      <c r="EF1175" s="5"/>
      <c r="EG1175" s="4"/>
      <c r="EH1175" s="6"/>
      <c r="EI1175" s="4"/>
      <c r="EJ1175" s="6"/>
      <c r="EK1175" s="5"/>
      <c r="EL1175" s="5"/>
      <c r="EM1175" s="4"/>
      <c r="EN1175" s="6"/>
      <c r="EO1175" s="4"/>
      <c r="EP1175" s="6"/>
      <c r="EQ1175" s="5"/>
      <c r="ER1175" s="5"/>
      <c r="ES1175" s="4"/>
      <c r="ET1175" s="6"/>
      <c r="EU1175" s="4"/>
      <c r="EV1175" s="6"/>
      <c r="EW1175" s="5"/>
      <c r="EX1175" s="5"/>
      <c r="EY1175" s="4"/>
      <c r="EZ1175" s="6"/>
      <c r="FA1175" s="4"/>
      <c r="FB1175" s="6"/>
      <c r="FC1175" s="5"/>
      <c r="FD1175" s="5"/>
      <c r="FE1175" s="4"/>
      <c r="FF1175" s="6"/>
      <c r="FG1175" s="4"/>
      <c r="FH1175" s="6"/>
      <c r="FI1175" s="5"/>
      <c r="FJ1175" s="5"/>
      <c r="FK1175" s="4"/>
      <c r="FL1175" s="6"/>
      <c r="FM1175" s="4"/>
      <c r="FN1175" s="6"/>
      <c r="FO1175" s="5"/>
      <c r="FP1175" s="5"/>
      <c r="FQ1175" s="4"/>
      <c r="FR1175" s="6"/>
      <c r="FS1175" s="4"/>
      <c r="FT1175" s="6"/>
      <c r="FU1175" s="5"/>
      <c r="FV1175" s="5"/>
      <c r="FW1175" s="4"/>
      <c r="FX1175" s="6"/>
      <c r="FY1175" s="4"/>
      <c r="FZ1175" s="6"/>
      <c r="GA1175" s="5"/>
      <c r="GB1175" s="5"/>
      <c r="GC1175" s="4"/>
      <c r="GD1175" s="6"/>
      <c r="GE1175" s="4"/>
      <c r="GF1175" s="6"/>
      <c r="GG1175" s="5"/>
      <c r="GH1175" s="5"/>
      <c r="GI1175" s="4"/>
      <c r="GJ1175" s="6"/>
      <c r="GK1175" s="4"/>
      <c r="GL1175" s="6"/>
      <c r="GM1175" s="5"/>
      <c r="GN1175" s="5"/>
      <c r="GO1175" s="4"/>
      <c r="GP1175" s="6"/>
      <c r="GQ1175" s="4"/>
      <c r="GR1175" s="6"/>
      <c r="GS1175" s="5"/>
      <c r="GT1175" s="5"/>
      <c r="GU1175" s="4"/>
      <c r="GV1175" s="6"/>
      <c r="GW1175" s="4"/>
      <c r="GX1175" s="6"/>
      <c r="GY1175" s="5"/>
      <c r="GZ1175" s="5"/>
      <c r="HA1175" s="4"/>
      <c r="HB1175" s="6"/>
      <c r="HC1175" s="4"/>
      <c r="HD1175" s="6"/>
      <c r="HE1175" s="5"/>
      <c r="HF1175" s="5"/>
      <c r="HG1175" s="4"/>
      <c r="HH1175" s="6"/>
      <c r="HI1175" s="4"/>
      <c r="HJ1175" s="6"/>
      <c r="HK1175" s="5"/>
      <c r="HL1175" s="5"/>
      <c r="HM1175" s="4"/>
      <c r="HN1175" s="6"/>
      <c r="HO1175" s="4"/>
      <c r="HP1175" s="6"/>
      <c r="HQ1175" s="5"/>
      <c r="HR1175" s="5"/>
      <c r="HS1175" s="4"/>
      <c r="HT1175" s="6"/>
      <c r="HU1175" s="4"/>
      <c r="HV1175" s="6"/>
      <c r="HW1175" s="5"/>
      <c r="HX1175" s="5"/>
      <c r="HY1175" s="4"/>
      <c r="HZ1175" s="6"/>
      <c r="IA1175" s="4"/>
      <c r="IB1175" s="6"/>
      <c r="IC1175" s="5"/>
      <c r="ID1175" s="5"/>
      <c r="IE1175" s="4"/>
      <c r="IF1175" s="6"/>
      <c r="IG1175" s="4"/>
      <c r="IH1175" s="6"/>
      <c r="II1175" s="5"/>
      <c r="IJ1175" s="5"/>
      <c r="IK1175" s="4"/>
      <c r="IL1175" s="6"/>
      <c r="IM1175" s="4"/>
      <c r="IN1175" s="6"/>
      <c r="IO1175" s="5"/>
      <c r="IP1175" s="5"/>
      <c r="IQ1175" s="4"/>
      <c r="IR1175" s="6"/>
      <c r="IS1175" s="4"/>
      <c r="IT1175" s="6"/>
      <c r="IU1175" s="5"/>
      <c r="IV1175" s="5"/>
      <c r="IW1175" s="4"/>
      <c r="IX1175" s="6"/>
      <c r="IY1175" s="4"/>
      <c r="IZ1175" s="6"/>
      <c r="JA1175" s="5"/>
      <c r="JB1175" s="5"/>
      <c r="JC1175" s="4"/>
      <c r="JD1175" s="6"/>
      <c r="JE1175" s="4"/>
      <c r="JF1175" s="6"/>
      <c r="JG1175" s="5"/>
      <c r="JH1175" s="5"/>
      <c r="JI1175" s="4"/>
      <c r="JJ1175" s="6"/>
      <c r="JK1175" s="4"/>
      <c r="JL1175" s="6"/>
      <c r="JM1175" s="5"/>
      <c r="JN1175" s="5"/>
      <c r="JO1175" s="4"/>
      <c r="JP1175" s="6"/>
      <c r="JQ1175" s="4"/>
      <c r="JR1175" s="6"/>
      <c r="JS1175" s="5"/>
      <c r="JT1175" s="5"/>
      <c r="JU1175" s="4"/>
      <c r="JV1175" s="6"/>
      <c r="JW1175" s="4"/>
      <c r="JX1175" s="6"/>
      <c r="JY1175" s="5"/>
      <c r="JZ1175" s="5"/>
      <c r="KA1175" s="4"/>
      <c r="KB1175" s="6"/>
      <c r="KC1175" s="4"/>
      <c r="KD1175" s="6"/>
      <c r="KE1175" s="5"/>
      <c r="KF1175" s="5"/>
      <c r="KG1175" s="4"/>
      <c r="KH1175" s="6"/>
      <c r="KI1175" s="4"/>
      <c r="KJ1175" s="6"/>
      <c r="KK1175" s="5"/>
      <c r="KL1175" s="5"/>
    </row>
    <row r="1176">
      <c r="A1176" s="3" t="s">
        <v>85</v>
      </c>
      <c r="B1176" s="3" t="s">
        <v>1266</v>
      </c>
      <c r="C1176" s="3" t="s">
        <v>522</v>
      </c>
      <c r="D1176" s="3" t="s">
        <v>712</v>
      </c>
      <c r="E1176" s="3" t="s">
        <v>1268</v>
      </c>
      <c r="F1176" s="3" t="s">
        <v>104</v>
      </c>
      <c r="G1176" s="3" t="s">
        <v>104</v>
      </c>
      <c r="H1176" s="3" t="s">
        <v>104</v>
      </c>
      <c r="I1176" s="4"/>
      <c r="J1176" s="4">
        <f>=ROUNDDOWN({0},0)</f>
      </c>
      <c r="K1176" s="4"/>
      <c r="L1176" s="5"/>
      <c r="M1176" s="4"/>
      <c r="N1176" s="4">
        <f>=ROUNDDOWN({0},0)</f>
      </c>
      <c r="O1176" s="4"/>
      <c r="P1176" s="5"/>
      <c r="Q1176" s="4"/>
      <c r="R1176" s="6"/>
      <c r="S1176" s="4"/>
      <c r="T1176" s="6"/>
      <c r="U1176" s="5"/>
      <c r="V1176" s="5"/>
      <c r="W1176" s="4"/>
      <c r="X1176" s="6"/>
      <c r="Y1176" s="4"/>
      <c r="Z1176" s="6"/>
      <c r="AA1176" s="5"/>
      <c r="AB1176" s="5"/>
      <c r="AC1176" s="4"/>
      <c r="AD1176" s="6"/>
      <c r="AE1176" s="4"/>
      <c r="AF1176" s="6"/>
      <c r="AG1176" s="5"/>
      <c r="AH1176" s="5"/>
      <c r="AI1176" s="4"/>
      <c r="AJ1176" s="6"/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  <c r="AU1176" s="4"/>
      <c r="AV1176" s="6"/>
      <c r="AW1176" s="4"/>
      <c r="AX1176" s="6"/>
      <c r="AY1176" s="5"/>
      <c r="AZ1176" s="5"/>
      <c r="BA1176" s="4"/>
      <c r="BB1176" s="6"/>
      <c r="BC1176" s="4"/>
      <c r="BD1176" s="6"/>
      <c r="BE1176" s="5"/>
      <c r="BF1176" s="5"/>
      <c r="BG1176" s="4"/>
      <c r="BH1176" s="6"/>
      <c r="BI1176" s="4"/>
      <c r="BJ1176" s="6"/>
      <c r="BK1176" s="5"/>
      <c r="BL1176" s="5"/>
      <c r="BM1176" s="4"/>
      <c r="BN1176" s="6"/>
      <c r="BO1176" s="4"/>
      <c r="BP1176" s="6"/>
      <c r="BQ1176" s="5"/>
      <c r="BR1176" s="5"/>
      <c r="BS1176" s="4"/>
      <c r="BT1176" s="6"/>
      <c r="BU1176" s="4"/>
      <c r="BV1176" s="6"/>
      <c r="BW1176" s="5"/>
      <c r="BX1176" s="5"/>
      <c r="BY1176" s="4"/>
      <c r="BZ1176" s="6"/>
      <c r="CA1176" s="4"/>
      <c r="CB1176" s="6"/>
      <c r="CC1176" s="5"/>
      <c r="CD1176" s="5"/>
      <c r="CE1176" s="4"/>
      <c r="CF1176" s="6"/>
      <c r="CG1176" s="4"/>
      <c r="CH1176" s="6"/>
      <c r="CI1176" s="5"/>
      <c r="CJ1176" s="5"/>
      <c r="CK1176" s="4"/>
      <c r="CL1176" s="6"/>
      <c r="CM1176" s="4"/>
      <c r="CN1176" s="6"/>
      <c r="CO1176" s="5"/>
      <c r="CP1176" s="5"/>
      <c r="CQ1176" s="4"/>
      <c r="CR1176" s="6"/>
      <c r="CS1176" s="4"/>
      <c r="CT1176" s="6"/>
      <c r="CU1176" s="5"/>
      <c r="CV1176" s="5"/>
      <c r="CW1176" s="4"/>
      <c r="CX1176" s="6"/>
      <c r="CY1176" s="4"/>
      <c r="CZ1176" s="6"/>
      <c r="DA1176" s="5"/>
      <c r="DB1176" s="5"/>
      <c r="DC1176" s="4"/>
      <c r="DD1176" s="6"/>
      <c r="DE1176" s="4"/>
      <c r="DF1176" s="6"/>
      <c r="DG1176" s="5"/>
      <c r="DH1176" s="5"/>
      <c r="DI1176" s="4"/>
      <c r="DJ1176" s="6"/>
      <c r="DK1176" s="4"/>
      <c r="DL1176" s="6"/>
      <c r="DM1176" s="5"/>
      <c r="DN1176" s="5"/>
      <c r="DO1176" s="4"/>
      <c r="DP1176" s="6"/>
      <c r="DQ1176" s="4"/>
      <c r="DR1176" s="6"/>
      <c r="DS1176" s="5"/>
      <c r="DT1176" s="5"/>
      <c r="DU1176" s="4"/>
      <c r="DV1176" s="6"/>
      <c r="DW1176" s="4"/>
      <c r="DX1176" s="6"/>
      <c r="DY1176" s="5"/>
      <c r="DZ1176" s="5"/>
      <c r="EA1176" s="4"/>
      <c r="EB1176" s="6"/>
      <c r="EC1176" s="4"/>
      <c r="ED1176" s="6"/>
      <c r="EE1176" s="5"/>
      <c r="EF1176" s="5"/>
      <c r="EG1176" s="4"/>
      <c r="EH1176" s="6"/>
      <c r="EI1176" s="4"/>
      <c r="EJ1176" s="6"/>
      <c r="EK1176" s="5"/>
      <c r="EL1176" s="5"/>
      <c r="EM1176" s="4"/>
      <c r="EN1176" s="6"/>
      <c r="EO1176" s="4"/>
      <c r="EP1176" s="6"/>
      <c r="EQ1176" s="5"/>
      <c r="ER1176" s="5"/>
      <c r="ES1176" s="4"/>
      <c r="ET1176" s="6"/>
      <c r="EU1176" s="4"/>
      <c r="EV1176" s="6"/>
      <c r="EW1176" s="5"/>
      <c r="EX1176" s="5"/>
      <c r="EY1176" s="4"/>
      <c r="EZ1176" s="6"/>
      <c r="FA1176" s="4"/>
      <c r="FB1176" s="6"/>
      <c r="FC1176" s="5"/>
      <c r="FD1176" s="5"/>
      <c r="FE1176" s="4"/>
      <c r="FF1176" s="6"/>
      <c r="FG1176" s="4"/>
      <c r="FH1176" s="6"/>
      <c r="FI1176" s="5"/>
      <c r="FJ1176" s="5"/>
      <c r="FK1176" s="4"/>
      <c r="FL1176" s="6"/>
      <c r="FM1176" s="4"/>
      <c r="FN1176" s="6"/>
      <c r="FO1176" s="5"/>
      <c r="FP1176" s="5"/>
      <c r="FQ1176" s="4"/>
      <c r="FR1176" s="6"/>
      <c r="FS1176" s="4"/>
      <c r="FT1176" s="6"/>
      <c r="FU1176" s="5"/>
      <c r="FV1176" s="5"/>
      <c r="FW1176" s="4"/>
      <c r="FX1176" s="6"/>
      <c r="FY1176" s="4"/>
      <c r="FZ1176" s="6"/>
      <c r="GA1176" s="5"/>
      <c r="GB1176" s="5"/>
      <c r="GC1176" s="4"/>
      <c r="GD1176" s="6"/>
      <c r="GE1176" s="4"/>
      <c r="GF1176" s="6"/>
      <c r="GG1176" s="5"/>
      <c r="GH1176" s="5"/>
      <c r="GI1176" s="4"/>
      <c r="GJ1176" s="6"/>
      <c r="GK1176" s="4"/>
      <c r="GL1176" s="6"/>
      <c r="GM1176" s="5"/>
      <c r="GN1176" s="5"/>
      <c r="GO1176" s="4"/>
      <c r="GP1176" s="6"/>
      <c r="GQ1176" s="4"/>
      <c r="GR1176" s="6"/>
      <c r="GS1176" s="5"/>
      <c r="GT1176" s="5"/>
      <c r="GU1176" s="4"/>
      <c r="GV1176" s="6"/>
      <c r="GW1176" s="4"/>
      <c r="GX1176" s="6"/>
      <c r="GY1176" s="5"/>
      <c r="GZ1176" s="5"/>
      <c r="HA1176" s="4"/>
      <c r="HB1176" s="6"/>
      <c r="HC1176" s="4"/>
      <c r="HD1176" s="6"/>
      <c r="HE1176" s="5"/>
      <c r="HF1176" s="5"/>
      <c r="HG1176" s="4"/>
      <c r="HH1176" s="6"/>
      <c r="HI1176" s="4"/>
      <c r="HJ1176" s="6"/>
      <c r="HK1176" s="5"/>
      <c r="HL1176" s="5"/>
      <c r="HM1176" s="4"/>
      <c r="HN1176" s="6"/>
      <c r="HO1176" s="4"/>
      <c r="HP1176" s="6"/>
      <c r="HQ1176" s="5"/>
      <c r="HR1176" s="5"/>
      <c r="HS1176" s="4"/>
      <c r="HT1176" s="6"/>
      <c r="HU1176" s="4"/>
      <c r="HV1176" s="6"/>
      <c r="HW1176" s="5"/>
      <c r="HX1176" s="5"/>
      <c r="HY1176" s="4"/>
      <c r="HZ1176" s="6"/>
      <c r="IA1176" s="4"/>
      <c r="IB1176" s="6"/>
      <c r="IC1176" s="5"/>
      <c r="ID1176" s="5"/>
      <c r="IE1176" s="4"/>
      <c r="IF1176" s="6"/>
      <c r="IG1176" s="4"/>
      <c r="IH1176" s="6"/>
      <c r="II1176" s="5"/>
      <c r="IJ1176" s="5"/>
      <c r="IK1176" s="4"/>
      <c r="IL1176" s="6"/>
      <c r="IM1176" s="4"/>
      <c r="IN1176" s="6"/>
      <c r="IO1176" s="5"/>
      <c r="IP1176" s="5"/>
      <c r="IQ1176" s="4"/>
      <c r="IR1176" s="6"/>
      <c r="IS1176" s="4"/>
      <c r="IT1176" s="6"/>
      <c r="IU1176" s="5"/>
      <c r="IV1176" s="5"/>
      <c r="IW1176" s="4"/>
      <c r="IX1176" s="6"/>
      <c r="IY1176" s="4"/>
      <c r="IZ1176" s="6"/>
      <c r="JA1176" s="5"/>
      <c r="JB1176" s="5"/>
      <c r="JC1176" s="4"/>
      <c r="JD1176" s="6"/>
      <c r="JE1176" s="4"/>
      <c r="JF1176" s="6"/>
      <c r="JG1176" s="5"/>
      <c r="JH1176" s="5"/>
      <c r="JI1176" s="4"/>
      <c r="JJ1176" s="6"/>
      <c r="JK1176" s="4"/>
      <c r="JL1176" s="6"/>
      <c r="JM1176" s="5"/>
      <c r="JN1176" s="5"/>
      <c r="JO1176" s="4"/>
      <c r="JP1176" s="6"/>
      <c r="JQ1176" s="4"/>
      <c r="JR1176" s="6"/>
      <c r="JS1176" s="5"/>
      <c r="JT1176" s="5"/>
      <c r="JU1176" s="4"/>
      <c r="JV1176" s="6"/>
      <c r="JW1176" s="4"/>
      <c r="JX1176" s="6"/>
      <c r="JY1176" s="5"/>
      <c r="JZ1176" s="5"/>
      <c r="KA1176" s="4"/>
      <c r="KB1176" s="6"/>
      <c r="KC1176" s="4"/>
      <c r="KD1176" s="6"/>
      <c r="KE1176" s="5"/>
      <c r="KF1176" s="5"/>
      <c r="KG1176" s="4"/>
      <c r="KH1176" s="6"/>
      <c r="KI1176" s="4"/>
      <c r="KJ1176" s="6"/>
      <c r="KK1176" s="5"/>
      <c r="KL1176" s="5"/>
    </row>
    <row r="1177">
      <c r="A1177" s="3" t="s">
        <v>85</v>
      </c>
      <c r="B1177" s="3" t="s">
        <v>1266</v>
      </c>
      <c r="C1177" s="3" t="s">
        <v>522</v>
      </c>
      <c r="D1177" s="3" t="s">
        <v>712</v>
      </c>
      <c r="E1177" s="3" t="s">
        <v>1278</v>
      </c>
      <c r="F1177" s="3" t="s">
        <v>104</v>
      </c>
      <c r="G1177" s="3" t="s">
        <v>104</v>
      </c>
      <c r="H1177" s="3" t="s">
        <v>104</v>
      </c>
      <c r="I1177" s="4"/>
      <c r="J1177" s="4">
        <f>=ROUNDDOWN({0},0)</f>
      </c>
      <c r="K1177" s="4"/>
      <c r="L1177" s="5"/>
      <c r="M1177" s="4"/>
      <c r="N1177" s="4">
        <f>=ROUNDDOWN({0},0)</f>
      </c>
      <c r="O1177" s="4"/>
      <c r="P1177" s="5"/>
      <c r="Q1177" s="4"/>
      <c r="R1177" s="6"/>
      <c r="S1177" s="4"/>
      <c r="T1177" s="6"/>
      <c r="U1177" s="5"/>
      <c r="V1177" s="5"/>
      <c r="W1177" s="4"/>
      <c r="X1177" s="6"/>
      <c r="Y1177" s="4"/>
      <c r="Z1177" s="6"/>
      <c r="AA1177" s="5"/>
      <c r="AB1177" s="5"/>
      <c r="AC1177" s="4"/>
      <c r="AD1177" s="6"/>
      <c r="AE1177" s="4"/>
      <c r="AF1177" s="6"/>
      <c r="AG1177" s="5"/>
      <c r="AH1177" s="5"/>
      <c r="AI1177" s="4"/>
      <c r="AJ1177" s="6"/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  <c r="AU1177" s="4"/>
      <c r="AV1177" s="6"/>
      <c r="AW1177" s="4"/>
      <c r="AX1177" s="6"/>
      <c r="AY1177" s="5"/>
      <c r="AZ1177" s="5"/>
      <c r="BA1177" s="4"/>
      <c r="BB1177" s="6"/>
      <c r="BC1177" s="4"/>
      <c r="BD1177" s="6"/>
      <c r="BE1177" s="5"/>
      <c r="BF1177" s="5"/>
      <c r="BG1177" s="4"/>
      <c r="BH1177" s="6"/>
      <c r="BI1177" s="4"/>
      <c r="BJ1177" s="6"/>
      <c r="BK1177" s="5"/>
      <c r="BL1177" s="5"/>
      <c r="BM1177" s="4"/>
      <c r="BN1177" s="6"/>
      <c r="BO1177" s="4"/>
      <c r="BP1177" s="6"/>
      <c r="BQ1177" s="5"/>
      <c r="BR1177" s="5"/>
      <c r="BS1177" s="4"/>
      <c r="BT1177" s="6"/>
      <c r="BU1177" s="4"/>
      <c r="BV1177" s="6"/>
      <c r="BW1177" s="5"/>
      <c r="BX1177" s="5"/>
      <c r="BY1177" s="4"/>
      <c r="BZ1177" s="6"/>
      <c r="CA1177" s="4"/>
      <c r="CB1177" s="6"/>
      <c r="CC1177" s="5"/>
      <c r="CD1177" s="5"/>
      <c r="CE1177" s="4"/>
      <c r="CF1177" s="6"/>
      <c r="CG1177" s="4"/>
      <c r="CH1177" s="6"/>
      <c r="CI1177" s="5"/>
      <c r="CJ1177" s="5"/>
      <c r="CK1177" s="4"/>
      <c r="CL1177" s="6"/>
      <c r="CM1177" s="4"/>
      <c r="CN1177" s="6"/>
      <c r="CO1177" s="5"/>
      <c r="CP1177" s="5"/>
      <c r="CQ1177" s="4"/>
      <c r="CR1177" s="6"/>
      <c r="CS1177" s="4"/>
      <c r="CT1177" s="6"/>
      <c r="CU1177" s="5"/>
      <c r="CV1177" s="5"/>
      <c r="CW1177" s="4"/>
      <c r="CX1177" s="6"/>
      <c r="CY1177" s="4"/>
      <c r="CZ1177" s="6"/>
      <c r="DA1177" s="5"/>
      <c r="DB1177" s="5"/>
      <c r="DC1177" s="4"/>
      <c r="DD1177" s="6"/>
      <c r="DE1177" s="4"/>
      <c r="DF1177" s="6"/>
      <c r="DG1177" s="5"/>
      <c r="DH1177" s="5"/>
      <c r="DI1177" s="4"/>
      <c r="DJ1177" s="6"/>
      <c r="DK1177" s="4"/>
      <c r="DL1177" s="6"/>
      <c r="DM1177" s="5"/>
      <c r="DN1177" s="5"/>
      <c r="DO1177" s="4"/>
      <c r="DP1177" s="6"/>
      <c r="DQ1177" s="4"/>
      <c r="DR1177" s="6"/>
      <c r="DS1177" s="5"/>
      <c r="DT1177" s="5"/>
      <c r="DU1177" s="4"/>
      <c r="DV1177" s="6"/>
      <c r="DW1177" s="4"/>
      <c r="DX1177" s="6"/>
      <c r="DY1177" s="5"/>
      <c r="DZ1177" s="5"/>
      <c r="EA1177" s="4"/>
      <c r="EB1177" s="6"/>
      <c r="EC1177" s="4"/>
      <c r="ED1177" s="6"/>
      <c r="EE1177" s="5"/>
      <c r="EF1177" s="5"/>
      <c r="EG1177" s="4"/>
      <c r="EH1177" s="6"/>
      <c r="EI1177" s="4"/>
      <c r="EJ1177" s="6"/>
      <c r="EK1177" s="5"/>
      <c r="EL1177" s="5"/>
      <c r="EM1177" s="4"/>
      <c r="EN1177" s="6"/>
      <c r="EO1177" s="4"/>
      <c r="EP1177" s="6"/>
      <c r="EQ1177" s="5"/>
      <c r="ER1177" s="5"/>
      <c r="ES1177" s="4"/>
      <c r="ET1177" s="6"/>
      <c r="EU1177" s="4"/>
      <c r="EV1177" s="6"/>
      <c r="EW1177" s="5"/>
      <c r="EX1177" s="5"/>
      <c r="EY1177" s="4"/>
      <c r="EZ1177" s="6"/>
      <c r="FA1177" s="4"/>
      <c r="FB1177" s="6"/>
      <c r="FC1177" s="5"/>
      <c r="FD1177" s="5"/>
      <c r="FE1177" s="4"/>
      <c r="FF1177" s="6"/>
      <c r="FG1177" s="4"/>
      <c r="FH1177" s="6"/>
      <c r="FI1177" s="5"/>
      <c r="FJ1177" s="5"/>
      <c r="FK1177" s="4"/>
      <c r="FL1177" s="6"/>
      <c r="FM1177" s="4"/>
      <c r="FN1177" s="6"/>
      <c r="FO1177" s="5"/>
      <c r="FP1177" s="5"/>
      <c r="FQ1177" s="4"/>
      <c r="FR1177" s="6"/>
      <c r="FS1177" s="4"/>
      <c r="FT1177" s="6"/>
      <c r="FU1177" s="5"/>
      <c r="FV1177" s="5"/>
      <c r="FW1177" s="4"/>
      <c r="FX1177" s="6"/>
      <c r="FY1177" s="4"/>
      <c r="FZ1177" s="6"/>
      <c r="GA1177" s="5"/>
      <c r="GB1177" s="5"/>
      <c r="GC1177" s="4"/>
      <c r="GD1177" s="6"/>
      <c r="GE1177" s="4"/>
      <c r="GF1177" s="6"/>
      <c r="GG1177" s="5"/>
      <c r="GH1177" s="5"/>
      <c r="GI1177" s="4"/>
      <c r="GJ1177" s="6"/>
      <c r="GK1177" s="4"/>
      <c r="GL1177" s="6"/>
      <c r="GM1177" s="5"/>
      <c r="GN1177" s="5"/>
      <c r="GO1177" s="4"/>
      <c r="GP1177" s="6"/>
      <c r="GQ1177" s="4"/>
      <c r="GR1177" s="6"/>
      <c r="GS1177" s="5"/>
      <c r="GT1177" s="5"/>
      <c r="GU1177" s="4"/>
      <c r="GV1177" s="6"/>
      <c r="GW1177" s="4"/>
      <c r="GX1177" s="6"/>
      <c r="GY1177" s="5"/>
      <c r="GZ1177" s="5"/>
      <c r="HA1177" s="4"/>
      <c r="HB1177" s="6"/>
      <c r="HC1177" s="4"/>
      <c r="HD1177" s="6"/>
      <c r="HE1177" s="5"/>
      <c r="HF1177" s="5"/>
      <c r="HG1177" s="4"/>
      <c r="HH1177" s="6"/>
      <c r="HI1177" s="4"/>
      <c r="HJ1177" s="6"/>
      <c r="HK1177" s="5"/>
      <c r="HL1177" s="5"/>
      <c r="HM1177" s="4"/>
      <c r="HN1177" s="6"/>
      <c r="HO1177" s="4"/>
      <c r="HP1177" s="6"/>
      <c r="HQ1177" s="5"/>
      <c r="HR1177" s="5"/>
      <c r="HS1177" s="4"/>
      <c r="HT1177" s="6"/>
      <c r="HU1177" s="4"/>
      <c r="HV1177" s="6"/>
      <c r="HW1177" s="5"/>
      <c r="HX1177" s="5"/>
      <c r="HY1177" s="4"/>
      <c r="HZ1177" s="6"/>
      <c r="IA1177" s="4"/>
      <c r="IB1177" s="6"/>
      <c r="IC1177" s="5"/>
      <c r="ID1177" s="5"/>
      <c r="IE1177" s="4"/>
      <c r="IF1177" s="6"/>
      <c r="IG1177" s="4"/>
      <c r="IH1177" s="6"/>
      <c r="II1177" s="5"/>
      <c r="IJ1177" s="5"/>
      <c r="IK1177" s="4"/>
      <c r="IL1177" s="6"/>
      <c r="IM1177" s="4"/>
      <c r="IN1177" s="6"/>
      <c r="IO1177" s="5"/>
      <c r="IP1177" s="5"/>
      <c r="IQ1177" s="4"/>
      <c r="IR1177" s="6"/>
      <c r="IS1177" s="4"/>
      <c r="IT1177" s="6"/>
      <c r="IU1177" s="5"/>
      <c r="IV1177" s="5"/>
      <c r="IW1177" s="4"/>
      <c r="IX1177" s="6"/>
      <c r="IY1177" s="4"/>
      <c r="IZ1177" s="6"/>
      <c r="JA1177" s="5"/>
      <c r="JB1177" s="5"/>
      <c r="JC1177" s="4"/>
      <c r="JD1177" s="6"/>
      <c r="JE1177" s="4"/>
      <c r="JF1177" s="6"/>
      <c r="JG1177" s="5"/>
      <c r="JH1177" s="5"/>
      <c r="JI1177" s="4"/>
      <c r="JJ1177" s="6"/>
      <c r="JK1177" s="4"/>
      <c r="JL1177" s="6"/>
      <c r="JM1177" s="5"/>
      <c r="JN1177" s="5"/>
      <c r="JO1177" s="4"/>
      <c r="JP1177" s="6"/>
      <c r="JQ1177" s="4"/>
      <c r="JR1177" s="6"/>
      <c r="JS1177" s="5"/>
      <c r="JT1177" s="5"/>
      <c r="JU1177" s="4"/>
      <c r="JV1177" s="6"/>
      <c r="JW1177" s="4"/>
      <c r="JX1177" s="6"/>
      <c r="JY1177" s="5"/>
      <c r="JZ1177" s="5"/>
      <c r="KA1177" s="4"/>
      <c r="KB1177" s="6"/>
      <c r="KC1177" s="4"/>
      <c r="KD1177" s="6"/>
      <c r="KE1177" s="5"/>
      <c r="KF1177" s="5"/>
      <c r="KG1177" s="4"/>
      <c r="KH1177" s="6"/>
      <c r="KI1177" s="4"/>
      <c r="KJ1177" s="6"/>
      <c r="KK1177" s="5"/>
      <c r="KL1177" s="5"/>
    </row>
    <row r="1178">
      <c r="A1178" s="3" t="s">
        <v>85</v>
      </c>
      <c r="B1178" s="3" t="s">
        <v>1266</v>
      </c>
      <c r="C1178" s="3" t="s">
        <v>522</v>
      </c>
      <c r="D1178" s="3" t="s">
        <v>712</v>
      </c>
      <c r="E1178" s="3" t="s">
        <v>796</v>
      </c>
      <c r="F1178" s="3" t="s">
        <v>104</v>
      </c>
      <c r="G1178" s="3" t="s">
        <v>104</v>
      </c>
      <c r="H1178" s="3" t="s">
        <v>104</v>
      </c>
      <c r="I1178" s="4"/>
      <c r="J1178" s="4">
        <f>=ROUNDDOWN({0},0)</f>
      </c>
      <c r="K1178" s="4"/>
      <c r="L1178" s="5"/>
      <c r="M1178" s="4"/>
      <c r="N1178" s="4">
        <f>=ROUNDDOWN({0},0)</f>
      </c>
      <c r="O1178" s="4"/>
      <c r="P1178" s="5"/>
      <c r="Q1178" s="4"/>
      <c r="R1178" s="6"/>
      <c r="S1178" s="4"/>
      <c r="T1178" s="6"/>
      <c r="U1178" s="5"/>
      <c r="V1178" s="5"/>
      <c r="W1178" s="4"/>
      <c r="X1178" s="6"/>
      <c r="Y1178" s="4"/>
      <c r="Z1178" s="6"/>
      <c r="AA1178" s="5"/>
      <c r="AB1178" s="5"/>
      <c r="AC1178" s="4"/>
      <c r="AD1178" s="6"/>
      <c r="AE1178" s="4"/>
      <c r="AF1178" s="6"/>
      <c r="AG1178" s="5"/>
      <c r="AH1178" s="5"/>
      <c r="AI1178" s="4"/>
      <c r="AJ1178" s="6"/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  <c r="AU1178" s="4"/>
      <c r="AV1178" s="6"/>
      <c r="AW1178" s="4"/>
      <c r="AX1178" s="6"/>
      <c r="AY1178" s="5"/>
      <c r="AZ1178" s="5"/>
      <c r="BA1178" s="4"/>
      <c r="BB1178" s="6"/>
      <c r="BC1178" s="4"/>
      <c r="BD1178" s="6"/>
      <c r="BE1178" s="5"/>
      <c r="BF1178" s="5"/>
      <c r="BG1178" s="4"/>
      <c r="BH1178" s="6"/>
      <c r="BI1178" s="4"/>
      <c r="BJ1178" s="6"/>
      <c r="BK1178" s="5"/>
      <c r="BL1178" s="5"/>
      <c r="BM1178" s="4"/>
      <c r="BN1178" s="6"/>
      <c r="BO1178" s="4"/>
      <c r="BP1178" s="6"/>
      <c r="BQ1178" s="5"/>
      <c r="BR1178" s="5"/>
      <c r="BS1178" s="4"/>
      <c r="BT1178" s="6"/>
      <c r="BU1178" s="4"/>
      <c r="BV1178" s="6"/>
      <c r="BW1178" s="5"/>
      <c r="BX1178" s="5"/>
      <c r="BY1178" s="4"/>
      <c r="BZ1178" s="6"/>
      <c r="CA1178" s="4"/>
      <c r="CB1178" s="6"/>
      <c r="CC1178" s="5"/>
      <c r="CD1178" s="5"/>
      <c r="CE1178" s="4"/>
      <c r="CF1178" s="6"/>
      <c r="CG1178" s="4"/>
      <c r="CH1178" s="6"/>
      <c r="CI1178" s="5"/>
      <c r="CJ1178" s="5"/>
      <c r="CK1178" s="4"/>
      <c r="CL1178" s="6"/>
      <c r="CM1178" s="4"/>
      <c r="CN1178" s="6"/>
      <c r="CO1178" s="5"/>
      <c r="CP1178" s="5"/>
      <c r="CQ1178" s="4"/>
      <c r="CR1178" s="6"/>
      <c r="CS1178" s="4"/>
      <c r="CT1178" s="6"/>
      <c r="CU1178" s="5"/>
      <c r="CV1178" s="5"/>
      <c r="CW1178" s="4"/>
      <c r="CX1178" s="6"/>
      <c r="CY1178" s="4"/>
      <c r="CZ1178" s="6"/>
      <c r="DA1178" s="5"/>
      <c r="DB1178" s="5"/>
      <c r="DC1178" s="4"/>
      <c r="DD1178" s="6"/>
      <c r="DE1178" s="4"/>
      <c r="DF1178" s="6"/>
      <c r="DG1178" s="5"/>
      <c r="DH1178" s="5"/>
      <c r="DI1178" s="4"/>
      <c r="DJ1178" s="6"/>
      <c r="DK1178" s="4"/>
      <c r="DL1178" s="6"/>
      <c r="DM1178" s="5"/>
      <c r="DN1178" s="5"/>
      <c r="DO1178" s="4"/>
      <c r="DP1178" s="6"/>
      <c r="DQ1178" s="4"/>
      <c r="DR1178" s="6"/>
      <c r="DS1178" s="5"/>
      <c r="DT1178" s="5"/>
      <c r="DU1178" s="4"/>
      <c r="DV1178" s="6"/>
      <c r="DW1178" s="4"/>
      <c r="DX1178" s="6"/>
      <c r="DY1178" s="5"/>
      <c r="DZ1178" s="5"/>
      <c r="EA1178" s="4"/>
      <c r="EB1178" s="6"/>
      <c r="EC1178" s="4"/>
      <c r="ED1178" s="6"/>
      <c r="EE1178" s="5"/>
      <c r="EF1178" s="5"/>
      <c r="EG1178" s="4"/>
      <c r="EH1178" s="6"/>
      <c r="EI1178" s="4"/>
      <c r="EJ1178" s="6"/>
      <c r="EK1178" s="5"/>
      <c r="EL1178" s="5"/>
      <c r="EM1178" s="4"/>
      <c r="EN1178" s="6"/>
      <c r="EO1178" s="4"/>
      <c r="EP1178" s="6"/>
      <c r="EQ1178" s="5"/>
      <c r="ER1178" s="5"/>
      <c r="ES1178" s="4"/>
      <c r="ET1178" s="6"/>
      <c r="EU1178" s="4"/>
      <c r="EV1178" s="6"/>
      <c r="EW1178" s="5"/>
      <c r="EX1178" s="5"/>
      <c r="EY1178" s="4"/>
      <c r="EZ1178" s="6"/>
      <c r="FA1178" s="4"/>
      <c r="FB1178" s="6"/>
      <c r="FC1178" s="5"/>
      <c r="FD1178" s="5"/>
      <c r="FE1178" s="4"/>
      <c r="FF1178" s="6"/>
      <c r="FG1178" s="4"/>
      <c r="FH1178" s="6"/>
      <c r="FI1178" s="5"/>
      <c r="FJ1178" s="5"/>
      <c r="FK1178" s="4"/>
      <c r="FL1178" s="6"/>
      <c r="FM1178" s="4"/>
      <c r="FN1178" s="6"/>
      <c r="FO1178" s="5"/>
      <c r="FP1178" s="5"/>
      <c r="FQ1178" s="4"/>
      <c r="FR1178" s="6"/>
      <c r="FS1178" s="4"/>
      <c r="FT1178" s="6"/>
      <c r="FU1178" s="5"/>
      <c r="FV1178" s="5"/>
      <c r="FW1178" s="4"/>
      <c r="FX1178" s="6"/>
      <c r="FY1178" s="4"/>
      <c r="FZ1178" s="6"/>
      <c r="GA1178" s="5"/>
      <c r="GB1178" s="5"/>
      <c r="GC1178" s="4"/>
      <c r="GD1178" s="6"/>
      <c r="GE1178" s="4"/>
      <c r="GF1178" s="6"/>
      <c r="GG1178" s="5"/>
      <c r="GH1178" s="5"/>
      <c r="GI1178" s="4"/>
      <c r="GJ1178" s="6"/>
      <c r="GK1178" s="4"/>
      <c r="GL1178" s="6"/>
      <c r="GM1178" s="5"/>
      <c r="GN1178" s="5"/>
      <c r="GO1178" s="4"/>
      <c r="GP1178" s="6"/>
      <c r="GQ1178" s="4"/>
      <c r="GR1178" s="6"/>
      <c r="GS1178" s="5"/>
      <c r="GT1178" s="5"/>
      <c r="GU1178" s="4"/>
      <c r="GV1178" s="6"/>
      <c r="GW1178" s="4"/>
      <c r="GX1178" s="6"/>
      <c r="GY1178" s="5"/>
      <c r="GZ1178" s="5"/>
      <c r="HA1178" s="4"/>
      <c r="HB1178" s="6"/>
      <c r="HC1178" s="4"/>
      <c r="HD1178" s="6"/>
      <c r="HE1178" s="5"/>
      <c r="HF1178" s="5"/>
      <c r="HG1178" s="4"/>
      <c r="HH1178" s="6"/>
      <c r="HI1178" s="4"/>
      <c r="HJ1178" s="6"/>
      <c r="HK1178" s="5"/>
      <c r="HL1178" s="5"/>
      <c r="HM1178" s="4"/>
      <c r="HN1178" s="6"/>
      <c r="HO1178" s="4"/>
      <c r="HP1178" s="6"/>
      <c r="HQ1178" s="5"/>
      <c r="HR1178" s="5"/>
      <c r="HS1178" s="4"/>
      <c r="HT1178" s="6"/>
      <c r="HU1178" s="4"/>
      <c r="HV1178" s="6"/>
      <c r="HW1178" s="5"/>
      <c r="HX1178" s="5"/>
      <c r="HY1178" s="4"/>
      <c r="HZ1178" s="6"/>
      <c r="IA1178" s="4"/>
      <c r="IB1178" s="6"/>
      <c r="IC1178" s="5"/>
      <c r="ID1178" s="5"/>
      <c r="IE1178" s="4"/>
      <c r="IF1178" s="6"/>
      <c r="IG1178" s="4"/>
      <c r="IH1178" s="6"/>
      <c r="II1178" s="5"/>
      <c r="IJ1178" s="5"/>
      <c r="IK1178" s="4"/>
      <c r="IL1178" s="6"/>
      <c r="IM1178" s="4"/>
      <c r="IN1178" s="6"/>
      <c r="IO1178" s="5"/>
      <c r="IP1178" s="5"/>
      <c r="IQ1178" s="4"/>
      <c r="IR1178" s="6"/>
      <c r="IS1178" s="4"/>
      <c r="IT1178" s="6"/>
      <c r="IU1178" s="5"/>
      <c r="IV1178" s="5"/>
      <c r="IW1178" s="4"/>
      <c r="IX1178" s="6"/>
      <c r="IY1178" s="4"/>
      <c r="IZ1178" s="6"/>
      <c r="JA1178" s="5"/>
      <c r="JB1178" s="5"/>
      <c r="JC1178" s="4"/>
      <c r="JD1178" s="6"/>
      <c r="JE1178" s="4"/>
      <c r="JF1178" s="6"/>
      <c r="JG1178" s="5"/>
      <c r="JH1178" s="5"/>
      <c r="JI1178" s="4"/>
      <c r="JJ1178" s="6"/>
      <c r="JK1178" s="4"/>
      <c r="JL1178" s="6"/>
      <c r="JM1178" s="5"/>
      <c r="JN1178" s="5"/>
      <c r="JO1178" s="4"/>
      <c r="JP1178" s="6"/>
      <c r="JQ1178" s="4"/>
      <c r="JR1178" s="6"/>
      <c r="JS1178" s="5"/>
      <c r="JT1178" s="5"/>
      <c r="JU1178" s="4"/>
      <c r="JV1178" s="6"/>
      <c r="JW1178" s="4"/>
      <c r="JX1178" s="6"/>
      <c r="JY1178" s="5"/>
      <c r="JZ1178" s="5"/>
      <c r="KA1178" s="4"/>
      <c r="KB1178" s="6"/>
      <c r="KC1178" s="4"/>
      <c r="KD1178" s="6"/>
      <c r="KE1178" s="5"/>
      <c r="KF1178" s="5"/>
      <c r="KG1178" s="4"/>
      <c r="KH1178" s="6"/>
      <c r="KI1178" s="4"/>
      <c r="KJ1178" s="6"/>
      <c r="KK1178" s="5"/>
      <c r="KL1178" s="5"/>
    </row>
    <row r="1179">
      <c r="A1179" s="3" t="s">
        <v>85</v>
      </c>
      <c r="B1179" s="3" t="s">
        <v>1266</v>
      </c>
      <c r="C1179" s="3" t="s">
        <v>703</v>
      </c>
      <c r="D1179" s="3" t="s">
        <v>712</v>
      </c>
      <c r="E1179" s="3" t="s">
        <v>1286</v>
      </c>
      <c r="F1179" s="3" t="s">
        <v>104</v>
      </c>
      <c r="G1179" s="3" t="s">
        <v>104</v>
      </c>
      <c r="H1179" s="3" t="s">
        <v>104</v>
      </c>
      <c r="I1179" s="4"/>
      <c r="J1179" s="4">
        <f>=ROUNDDOWN({0},0)</f>
      </c>
      <c r="K1179" s="4"/>
      <c r="L1179" s="5"/>
      <c r="M1179" s="4"/>
      <c r="N1179" s="4">
        <f>=ROUNDDOWN({0},0)</f>
      </c>
      <c r="O1179" s="4"/>
      <c r="P1179" s="5"/>
      <c r="Q1179" s="4"/>
      <c r="R1179" s="6"/>
      <c r="S1179" s="4"/>
      <c r="T1179" s="6"/>
      <c r="U1179" s="5"/>
      <c r="V1179" s="5"/>
      <c r="W1179" s="4"/>
      <c r="X1179" s="6"/>
      <c r="Y1179" s="4"/>
      <c r="Z1179" s="6"/>
      <c r="AA1179" s="5"/>
      <c r="AB1179" s="5"/>
      <c r="AC1179" s="4"/>
      <c r="AD1179" s="6"/>
      <c r="AE1179" s="4"/>
      <c r="AF1179" s="6"/>
      <c r="AG1179" s="5"/>
      <c r="AH1179" s="5"/>
      <c r="AI1179" s="4"/>
      <c r="AJ1179" s="6"/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  <c r="AU1179" s="4"/>
      <c r="AV1179" s="6"/>
      <c r="AW1179" s="4"/>
      <c r="AX1179" s="6"/>
      <c r="AY1179" s="5"/>
      <c r="AZ1179" s="5"/>
      <c r="BA1179" s="4"/>
      <c r="BB1179" s="6"/>
      <c r="BC1179" s="4"/>
      <c r="BD1179" s="6"/>
      <c r="BE1179" s="5"/>
      <c r="BF1179" s="5"/>
      <c r="BG1179" s="4"/>
      <c r="BH1179" s="6"/>
      <c r="BI1179" s="4"/>
      <c r="BJ1179" s="6"/>
      <c r="BK1179" s="5"/>
      <c r="BL1179" s="5"/>
      <c r="BM1179" s="4"/>
      <c r="BN1179" s="6"/>
      <c r="BO1179" s="4"/>
      <c r="BP1179" s="6"/>
      <c r="BQ1179" s="5"/>
      <c r="BR1179" s="5"/>
      <c r="BS1179" s="4"/>
      <c r="BT1179" s="6"/>
      <c r="BU1179" s="4"/>
      <c r="BV1179" s="6"/>
      <c r="BW1179" s="5"/>
      <c r="BX1179" s="5"/>
      <c r="BY1179" s="4"/>
      <c r="BZ1179" s="6"/>
      <c r="CA1179" s="4"/>
      <c r="CB1179" s="6"/>
      <c r="CC1179" s="5"/>
      <c r="CD1179" s="5"/>
      <c r="CE1179" s="4"/>
      <c r="CF1179" s="6"/>
      <c r="CG1179" s="4"/>
      <c r="CH1179" s="6"/>
      <c r="CI1179" s="5"/>
      <c r="CJ1179" s="5"/>
      <c r="CK1179" s="4"/>
      <c r="CL1179" s="6"/>
      <c r="CM1179" s="4"/>
      <c r="CN1179" s="6"/>
      <c r="CO1179" s="5"/>
      <c r="CP1179" s="5"/>
      <c r="CQ1179" s="4"/>
      <c r="CR1179" s="6"/>
      <c r="CS1179" s="4"/>
      <c r="CT1179" s="6"/>
      <c r="CU1179" s="5"/>
      <c r="CV1179" s="5"/>
      <c r="CW1179" s="4"/>
      <c r="CX1179" s="6"/>
      <c r="CY1179" s="4"/>
      <c r="CZ1179" s="6"/>
      <c r="DA1179" s="5"/>
      <c r="DB1179" s="5"/>
      <c r="DC1179" s="4"/>
      <c r="DD1179" s="6"/>
      <c r="DE1179" s="4"/>
      <c r="DF1179" s="6"/>
      <c r="DG1179" s="5"/>
      <c r="DH1179" s="5"/>
      <c r="DI1179" s="4"/>
      <c r="DJ1179" s="6"/>
      <c r="DK1179" s="4"/>
      <c r="DL1179" s="6"/>
      <c r="DM1179" s="5"/>
      <c r="DN1179" s="5"/>
      <c r="DO1179" s="4"/>
      <c r="DP1179" s="6"/>
      <c r="DQ1179" s="4"/>
      <c r="DR1179" s="6"/>
      <c r="DS1179" s="5"/>
      <c r="DT1179" s="5"/>
      <c r="DU1179" s="4"/>
      <c r="DV1179" s="6"/>
      <c r="DW1179" s="4"/>
      <c r="DX1179" s="6"/>
      <c r="DY1179" s="5"/>
      <c r="DZ1179" s="5"/>
      <c r="EA1179" s="4"/>
      <c r="EB1179" s="6"/>
      <c r="EC1179" s="4"/>
      <c r="ED1179" s="6"/>
      <c r="EE1179" s="5"/>
      <c r="EF1179" s="5"/>
      <c r="EG1179" s="4"/>
      <c r="EH1179" s="6"/>
      <c r="EI1179" s="4"/>
      <c r="EJ1179" s="6"/>
      <c r="EK1179" s="5"/>
      <c r="EL1179" s="5"/>
      <c r="EM1179" s="4"/>
      <c r="EN1179" s="6"/>
      <c r="EO1179" s="4"/>
      <c r="EP1179" s="6"/>
      <c r="EQ1179" s="5"/>
      <c r="ER1179" s="5"/>
      <c r="ES1179" s="4"/>
      <c r="ET1179" s="6"/>
      <c r="EU1179" s="4"/>
      <c r="EV1179" s="6"/>
      <c r="EW1179" s="5"/>
      <c r="EX1179" s="5"/>
      <c r="EY1179" s="4"/>
      <c r="EZ1179" s="6"/>
      <c r="FA1179" s="4"/>
      <c r="FB1179" s="6"/>
      <c r="FC1179" s="5"/>
      <c r="FD1179" s="5"/>
      <c r="FE1179" s="4"/>
      <c r="FF1179" s="6"/>
      <c r="FG1179" s="4"/>
      <c r="FH1179" s="6"/>
      <c r="FI1179" s="5"/>
      <c r="FJ1179" s="5"/>
      <c r="FK1179" s="4"/>
      <c r="FL1179" s="6"/>
      <c r="FM1179" s="4"/>
      <c r="FN1179" s="6"/>
      <c r="FO1179" s="5"/>
      <c r="FP1179" s="5"/>
      <c r="FQ1179" s="4"/>
      <c r="FR1179" s="6"/>
      <c r="FS1179" s="4"/>
      <c r="FT1179" s="6"/>
      <c r="FU1179" s="5"/>
      <c r="FV1179" s="5"/>
      <c r="FW1179" s="4"/>
      <c r="FX1179" s="6"/>
      <c r="FY1179" s="4"/>
      <c r="FZ1179" s="6"/>
      <c r="GA1179" s="5"/>
      <c r="GB1179" s="5"/>
      <c r="GC1179" s="4"/>
      <c r="GD1179" s="6"/>
      <c r="GE1179" s="4"/>
      <c r="GF1179" s="6"/>
      <c r="GG1179" s="5"/>
      <c r="GH1179" s="5"/>
      <c r="GI1179" s="4"/>
      <c r="GJ1179" s="6"/>
      <c r="GK1179" s="4"/>
      <c r="GL1179" s="6"/>
      <c r="GM1179" s="5"/>
      <c r="GN1179" s="5"/>
      <c r="GO1179" s="4"/>
      <c r="GP1179" s="6"/>
      <c r="GQ1179" s="4"/>
      <c r="GR1179" s="6"/>
      <c r="GS1179" s="5"/>
      <c r="GT1179" s="5"/>
      <c r="GU1179" s="4"/>
      <c r="GV1179" s="6"/>
      <c r="GW1179" s="4"/>
      <c r="GX1179" s="6"/>
      <c r="GY1179" s="5"/>
      <c r="GZ1179" s="5"/>
      <c r="HA1179" s="4"/>
      <c r="HB1179" s="6"/>
      <c r="HC1179" s="4"/>
      <c r="HD1179" s="6"/>
      <c r="HE1179" s="5"/>
      <c r="HF1179" s="5"/>
      <c r="HG1179" s="4"/>
      <c r="HH1179" s="6"/>
      <c r="HI1179" s="4"/>
      <c r="HJ1179" s="6"/>
      <c r="HK1179" s="5"/>
      <c r="HL1179" s="5"/>
      <c r="HM1179" s="4"/>
      <c r="HN1179" s="6"/>
      <c r="HO1179" s="4"/>
      <c r="HP1179" s="6"/>
      <c r="HQ1179" s="5"/>
      <c r="HR1179" s="5"/>
      <c r="HS1179" s="4"/>
      <c r="HT1179" s="6"/>
      <c r="HU1179" s="4"/>
      <c r="HV1179" s="6"/>
      <c r="HW1179" s="5"/>
      <c r="HX1179" s="5"/>
      <c r="HY1179" s="4"/>
      <c r="HZ1179" s="6"/>
      <c r="IA1179" s="4"/>
      <c r="IB1179" s="6"/>
      <c r="IC1179" s="5"/>
      <c r="ID1179" s="5"/>
      <c r="IE1179" s="4"/>
      <c r="IF1179" s="6"/>
      <c r="IG1179" s="4"/>
      <c r="IH1179" s="6"/>
      <c r="II1179" s="5"/>
      <c r="IJ1179" s="5"/>
      <c r="IK1179" s="4"/>
      <c r="IL1179" s="6"/>
      <c r="IM1179" s="4"/>
      <c r="IN1179" s="6"/>
      <c r="IO1179" s="5"/>
      <c r="IP1179" s="5"/>
      <c r="IQ1179" s="4"/>
      <c r="IR1179" s="6"/>
      <c r="IS1179" s="4"/>
      <c r="IT1179" s="6"/>
      <c r="IU1179" s="5"/>
      <c r="IV1179" s="5"/>
      <c r="IW1179" s="4"/>
      <c r="IX1179" s="6"/>
      <c r="IY1179" s="4"/>
      <c r="IZ1179" s="6"/>
      <c r="JA1179" s="5"/>
      <c r="JB1179" s="5"/>
      <c r="JC1179" s="4"/>
      <c r="JD1179" s="6"/>
      <c r="JE1179" s="4"/>
      <c r="JF1179" s="6"/>
      <c r="JG1179" s="5"/>
      <c r="JH1179" s="5"/>
      <c r="JI1179" s="4"/>
      <c r="JJ1179" s="6"/>
      <c r="JK1179" s="4"/>
      <c r="JL1179" s="6"/>
      <c r="JM1179" s="5"/>
      <c r="JN1179" s="5"/>
      <c r="JO1179" s="4"/>
      <c r="JP1179" s="6"/>
      <c r="JQ1179" s="4"/>
      <c r="JR1179" s="6"/>
      <c r="JS1179" s="5"/>
      <c r="JT1179" s="5"/>
      <c r="JU1179" s="4"/>
      <c r="JV1179" s="6"/>
      <c r="JW1179" s="4"/>
      <c r="JX1179" s="6"/>
      <c r="JY1179" s="5"/>
      <c r="JZ1179" s="5"/>
      <c r="KA1179" s="4"/>
      <c r="KB1179" s="6"/>
      <c r="KC1179" s="4"/>
      <c r="KD1179" s="6"/>
      <c r="KE1179" s="5"/>
      <c r="KF1179" s="5"/>
      <c r="KG1179" s="4"/>
      <c r="KH1179" s="6"/>
      <c r="KI1179" s="4"/>
      <c r="KJ1179" s="6"/>
      <c r="KK1179" s="5"/>
      <c r="KL1179" s="5"/>
    </row>
    <row r="1180">
      <c r="A1180" s="3" t="s">
        <v>85</v>
      </c>
      <c r="B1180" s="3" t="s">
        <v>1266</v>
      </c>
      <c r="C1180" s="3" t="s">
        <v>703</v>
      </c>
      <c r="D1180" s="3" t="s">
        <v>712</v>
      </c>
      <c r="E1180" s="3" t="s">
        <v>1287</v>
      </c>
      <c r="F1180" s="3" t="s">
        <v>104</v>
      </c>
      <c r="G1180" s="3" t="s">
        <v>104</v>
      </c>
      <c r="H1180" s="3" t="s">
        <v>104</v>
      </c>
      <c r="I1180" s="4"/>
      <c r="J1180" s="4">
        <f>=ROUNDDOWN({0},0)</f>
      </c>
      <c r="K1180" s="4"/>
      <c r="L1180" s="5"/>
      <c r="M1180" s="4"/>
      <c r="N1180" s="4">
        <f>=ROUNDDOWN({0},0)</f>
      </c>
      <c r="O1180" s="4"/>
      <c r="P1180" s="5"/>
      <c r="Q1180" s="4"/>
      <c r="R1180" s="6"/>
      <c r="S1180" s="4"/>
      <c r="T1180" s="6"/>
      <c r="U1180" s="5"/>
      <c r="V1180" s="5"/>
      <c r="W1180" s="4"/>
      <c r="X1180" s="6"/>
      <c r="Y1180" s="4"/>
      <c r="Z1180" s="6"/>
      <c r="AA1180" s="5"/>
      <c r="AB1180" s="5"/>
      <c r="AC1180" s="4"/>
      <c r="AD1180" s="6"/>
      <c r="AE1180" s="4"/>
      <c r="AF1180" s="6"/>
      <c r="AG1180" s="5"/>
      <c r="AH1180" s="5"/>
      <c r="AI1180" s="4"/>
      <c r="AJ1180" s="6"/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  <c r="AU1180" s="4"/>
      <c r="AV1180" s="6"/>
      <c r="AW1180" s="4"/>
      <c r="AX1180" s="6"/>
      <c r="AY1180" s="5"/>
      <c r="AZ1180" s="5"/>
      <c r="BA1180" s="4"/>
      <c r="BB1180" s="6"/>
      <c r="BC1180" s="4"/>
      <c r="BD1180" s="6"/>
      <c r="BE1180" s="5"/>
      <c r="BF1180" s="5"/>
      <c r="BG1180" s="4"/>
      <c r="BH1180" s="6"/>
      <c r="BI1180" s="4"/>
      <c r="BJ1180" s="6"/>
      <c r="BK1180" s="5"/>
      <c r="BL1180" s="5"/>
      <c r="BM1180" s="4"/>
      <c r="BN1180" s="6"/>
      <c r="BO1180" s="4"/>
      <c r="BP1180" s="6"/>
      <c r="BQ1180" s="5"/>
      <c r="BR1180" s="5"/>
      <c r="BS1180" s="4"/>
      <c r="BT1180" s="6"/>
      <c r="BU1180" s="4"/>
      <c r="BV1180" s="6"/>
      <c r="BW1180" s="5"/>
      <c r="BX1180" s="5"/>
      <c r="BY1180" s="4"/>
      <c r="BZ1180" s="6"/>
      <c r="CA1180" s="4"/>
      <c r="CB1180" s="6"/>
      <c r="CC1180" s="5"/>
      <c r="CD1180" s="5"/>
      <c r="CE1180" s="4"/>
      <c r="CF1180" s="6"/>
      <c r="CG1180" s="4"/>
      <c r="CH1180" s="6"/>
      <c r="CI1180" s="5"/>
      <c r="CJ1180" s="5"/>
      <c r="CK1180" s="4"/>
      <c r="CL1180" s="6"/>
      <c r="CM1180" s="4"/>
      <c r="CN1180" s="6"/>
      <c r="CO1180" s="5"/>
      <c r="CP1180" s="5"/>
      <c r="CQ1180" s="4"/>
      <c r="CR1180" s="6"/>
      <c r="CS1180" s="4"/>
      <c r="CT1180" s="6"/>
      <c r="CU1180" s="5"/>
      <c r="CV1180" s="5"/>
      <c r="CW1180" s="4"/>
      <c r="CX1180" s="6"/>
      <c r="CY1180" s="4"/>
      <c r="CZ1180" s="6"/>
      <c r="DA1180" s="5"/>
      <c r="DB1180" s="5"/>
      <c r="DC1180" s="4"/>
      <c r="DD1180" s="6"/>
      <c r="DE1180" s="4"/>
      <c r="DF1180" s="6"/>
      <c r="DG1180" s="5"/>
      <c r="DH1180" s="5"/>
      <c r="DI1180" s="4"/>
      <c r="DJ1180" s="6"/>
      <c r="DK1180" s="4"/>
      <c r="DL1180" s="6"/>
      <c r="DM1180" s="5"/>
      <c r="DN1180" s="5"/>
      <c r="DO1180" s="4"/>
      <c r="DP1180" s="6"/>
      <c r="DQ1180" s="4"/>
      <c r="DR1180" s="6"/>
      <c r="DS1180" s="5"/>
      <c r="DT1180" s="5"/>
      <c r="DU1180" s="4"/>
      <c r="DV1180" s="6"/>
      <c r="DW1180" s="4"/>
      <c r="DX1180" s="6"/>
      <c r="DY1180" s="5"/>
      <c r="DZ1180" s="5"/>
      <c r="EA1180" s="4"/>
      <c r="EB1180" s="6"/>
      <c r="EC1180" s="4"/>
      <c r="ED1180" s="6"/>
      <c r="EE1180" s="5"/>
      <c r="EF1180" s="5"/>
      <c r="EG1180" s="4"/>
      <c r="EH1180" s="6"/>
      <c r="EI1180" s="4"/>
      <c r="EJ1180" s="6"/>
      <c r="EK1180" s="5"/>
      <c r="EL1180" s="5"/>
      <c r="EM1180" s="4"/>
      <c r="EN1180" s="6"/>
      <c r="EO1180" s="4"/>
      <c r="EP1180" s="6"/>
      <c r="EQ1180" s="5"/>
      <c r="ER1180" s="5"/>
      <c r="ES1180" s="4"/>
      <c r="ET1180" s="6"/>
      <c r="EU1180" s="4"/>
      <c r="EV1180" s="6"/>
      <c r="EW1180" s="5"/>
      <c r="EX1180" s="5"/>
      <c r="EY1180" s="4"/>
      <c r="EZ1180" s="6"/>
      <c r="FA1180" s="4"/>
      <c r="FB1180" s="6"/>
      <c r="FC1180" s="5"/>
      <c r="FD1180" s="5"/>
      <c r="FE1180" s="4"/>
      <c r="FF1180" s="6"/>
      <c r="FG1180" s="4"/>
      <c r="FH1180" s="6"/>
      <c r="FI1180" s="5"/>
      <c r="FJ1180" s="5"/>
      <c r="FK1180" s="4"/>
      <c r="FL1180" s="6"/>
      <c r="FM1180" s="4"/>
      <c r="FN1180" s="6"/>
      <c r="FO1180" s="5"/>
      <c r="FP1180" s="5"/>
      <c r="FQ1180" s="4"/>
      <c r="FR1180" s="6"/>
      <c r="FS1180" s="4"/>
      <c r="FT1180" s="6"/>
      <c r="FU1180" s="5"/>
      <c r="FV1180" s="5"/>
      <c r="FW1180" s="4"/>
      <c r="FX1180" s="6"/>
      <c r="FY1180" s="4"/>
      <c r="FZ1180" s="6"/>
      <c r="GA1180" s="5"/>
      <c r="GB1180" s="5"/>
      <c r="GC1180" s="4"/>
      <c r="GD1180" s="6"/>
      <c r="GE1180" s="4"/>
      <c r="GF1180" s="6"/>
      <c r="GG1180" s="5"/>
      <c r="GH1180" s="5"/>
      <c r="GI1180" s="4"/>
      <c r="GJ1180" s="6"/>
      <c r="GK1180" s="4"/>
      <c r="GL1180" s="6"/>
      <c r="GM1180" s="5"/>
      <c r="GN1180" s="5"/>
      <c r="GO1180" s="4"/>
      <c r="GP1180" s="6"/>
      <c r="GQ1180" s="4"/>
      <c r="GR1180" s="6"/>
      <c r="GS1180" s="5"/>
      <c r="GT1180" s="5"/>
      <c r="GU1180" s="4"/>
      <c r="GV1180" s="6"/>
      <c r="GW1180" s="4"/>
      <c r="GX1180" s="6"/>
      <c r="GY1180" s="5"/>
      <c r="GZ1180" s="5"/>
      <c r="HA1180" s="4"/>
      <c r="HB1180" s="6"/>
      <c r="HC1180" s="4"/>
      <c r="HD1180" s="6"/>
      <c r="HE1180" s="5"/>
      <c r="HF1180" s="5"/>
      <c r="HG1180" s="4"/>
      <c r="HH1180" s="6"/>
      <c r="HI1180" s="4"/>
      <c r="HJ1180" s="6"/>
      <c r="HK1180" s="5"/>
      <c r="HL1180" s="5"/>
      <c r="HM1180" s="4"/>
      <c r="HN1180" s="6"/>
      <c r="HO1180" s="4"/>
      <c r="HP1180" s="6"/>
      <c r="HQ1180" s="5"/>
      <c r="HR1180" s="5"/>
      <c r="HS1180" s="4"/>
      <c r="HT1180" s="6"/>
      <c r="HU1180" s="4"/>
      <c r="HV1180" s="6"/>
      <c r="HW1180" s="5"/>
      <c r="HX1180" s="5"/>
      <c r="HY1180" s="4"/>
      <c r="HZ1180" s="6"/>
      <c r="IA1180" s="4"/>
      <c r="IB1180" s="6"/>
      <c r="IC1180" s="5"/>
      <c r="ID1180" s="5"/>
      <c r="IE1180" s="4"/>
      <c r="IF1180" s="6"/>
      <c r="IG1180" s="4"/>
      <c r="IH1180" s="6"/>
      <c r="II1180" s="5"/>
      <c r="IJ1180" s="5"/>
      <c r="IK1180" s="4"/>
      <c r="IL1180" s="6"/>
      <c r="IM1180" s="4"/>
      <c r="IN1180" s="6"/>
      <c r="IO1180" s="5"/>
      <c r="IP1180" s="5"/>
      <c r="IQ1180" s="4"/>
      <c r="IR1180" s="6"/>
      <c r="IS1180" s="4"/>
      <c r="IT1180" s="6"/>
      <c r="IU1180" s="5"/>
      <c r="IV1180" s="5"/>
      <c r="IW1180" s="4"/>
      <c r="IX1180" s="6"/>
      <c r="IY1180" s="4"/>
      <c r="IZ1180" s="6"/>
      <c r="JA1180" s="5"/>
      <c r="JB1180" s="5"/>
      <c r="JC1180" s="4"/>
      <c r="JD1180" s="6"/>
      <c r="JE1180" s="4"/>
      <c r="JF1180" s="6"/>
      <c r="JG1180" s="5"/>
      <c r="JH1180" s="5"/>
      <c r="JI1180" s="4"/>
      <c r="JJ1180" s="6"/>
      <c r="JK1180" s="4"/>
      <c r="JL1180" s="6"/>
      <c r="JM1180" s="5"/>
      <c r="JN1180" s="5"/>
      <c r="JO1180" s="4"/>
      <c r="JP1180" s="6"/>
      <c r="JQ1180" s="4"/>
      <c r="JR1180" s="6"/>
      <c r="JS1180" s="5"/>
      <c r="JT1180" s="5"/>
      <c r="JU1180" s="4"/>
      <c r="JV1180" s="6"/>
      <c r="JW1180" s="4"/>
      <c r="JX1180" s="6"/>
      <c r="JY1180" s="5"/>
      <c r="JZ1180" s="5"/>
      <c r="KA1180" s="4"/>
      <c r="KB1180" s="6"/>
      <c r="KC1180" s="4"/>
      <c r="KD1180" s="6"/>
      <c r="KE1180" s="5"/>
      <c r="KF1180" s="5"/>
      <c r="KG1180" s="4"/>
      <c r="KH1180" s="6"/>
      <c r="KI1180" s="4"/>
      <c r="KJ1180" s="6"/>
      <c r="KK1180" s="5"/>
      <c r="KL1180" s="5"/>
    </row>
    <row r="1181">
      <c r="A1181" s="3" t="s">
        <v>85</v>
      </c>
      <c r="B1181" s="3" t="s">
        <v>1266</v>
      </c>
      <c r="C1181" s="3" t="s">
        <v>703</v>
      </c>
      <c r="D1181" s="3" t="s">
        <v>712</v>
      </c>
      <c r="E1181" s="3" t="s">
        <v>1272</v>
      </c>
      <c r="F1181" s="3" t="s">
        <v>104</v>
      </c>
      <c r="G1181" s="3" t="s">
        <v>104</v>
      </c>
      <c r="H1181" s="3" t="s">
        <v>104</v>
      </c>
      <c r="I1181" s="4"/>
      <c r="J1181" s="4">
        <f>=ROUNDDOWN({0},0)</f>
      </c>
      <c r="K1181" s="4"/>
      <c r="L1181" s="5"/>
      <c r="M1181" s="4"/>
      <c r="N1181" s="4">
        <f>=ROUNDDOWN({0},0)</f>
      </c>
      <c r="O1181" s="4"/>
      <c r="P1181" s="5"/>
      <c r="Q1181" s="4"/>
      <c r="R1181" s="6"/>
      <c r="S1181" s="4"/>
      <c r="T1181" s="6"/>
      <c r="U1181" s="5"/>
      <c r="V1181" s="5"/>
      <c r="W1181" s="4"/>
      <c r="X1181" s="6"/>
      <c r="Y1181" s="4"/>
      <c r="Z1181" s="6"/>
      <c r="AA1181" s="5"/>
      <c r="AB1181" s="5"/>
      <c r="AC1181" s="4"/>
      <c r="AD1181" s="6"/>
      <c r="AE1181" s="4"/>
      <c r="AF1181" s="6"/>
      <c r="AG1181" s="5"/>
      <c r="AH1181" s="5"/>
      <c r="AI1181" s="4"/>
      <c r="AJ1181" s="6"/>
      <c r="AK1181" s="4"/>
      <c r="AL1181" s="6"/>
      <c r="AM1181" s="5"/>
      <c r="AN1181" s="5"/>
      <c r="AO1181" s="4"/>
      <c r="AP1181" s="6"/>
      <c r="AQ1181" s="4"/>
      <c r="AR1181" s="6"/>
      <c r="AS1181" s="5"/>
      <c r="AT1181" s="5"/>
      <c r="AU1181" s="4"/>
      <c r="AV1181" s="6"/>
      <c r="AW1181" s="4"/>
      <c r="AX1181" s="6"/>
      <c r="AY1181" s="5"/>
      <c r="AZ1181" s="5"/>
      <c r="BA1181" s="4"/>
      <c r="BB1181" s="6"/>
      <c r="BC1181" s="4"/>
      <c r="BD1181" s="6"/>
      <c r="BE1181" s="5"/>
      <c r="BF1181" s="5"/>
      <c r="BG1181" s="4"/>
      <c r="BH1181" s="6"/>
      <c r="BI1181" s="4"/>
      <c r="BJ1181" s="6"/>
      <c r="BK1181" s="5"/>
      <c r="BL1181" s="5"/>
      <c r="BM1181" s="4"/>
      <c r="BN1181" s="6"/>
      <c r="BO1181" s="4"/>
      <c r="BP1181" s="6"/>
      <c r="BQ1181" s="5"/>
      <c r="BR1181" s="5"/>
      <c r="BS1181" s="4"/>
      <c r="BT1181" s="6"/>
      <c r="BU1181" s="4"/>
      <c r="BV1181" s="6"/>
      <c r="BW1181" s="5"/>
      <c r="BX1181" s="5"/>
      <c r="BY1181" s="4"/>
      <c r="BZ1181" s="6"/>
      <c r="CA1181" s="4"/>
      <c r="CB1181" s="6"/>
      <c r="CC1181" s="5"/>
      <c r="CD1181" s="5"/>
      <c r="CE1181" s="4"/>
      <c r="CF1181" s="6"/>
      <c r="CG1181" s="4"/>
      <c r="CH1181" s="6"/>
      <c r="CI1181" s="5"/>
      <c r="CJ1181" s="5"/>
      <c r="CK1181" s="4"/>
      <c r="CL1181" s="6"/>
      <c r="CM1181" s="4"/>
      <c r="CN1181" s="6"/>
      <c r="CO1181" s="5"/>
      <c r="CP1181" s="5"/>
      <c r="CQ1181" s="4"/>
      <c r="CR1181" s="6"/>
      <c r="CS1181" s="4"/>
      <c r="CT1181" s="6"/>
      <c r="CU1181" s="5"/>
      <c r="CV1181" s="5"/>
      <c r="CW1181" s="4"/>
      <c r="CX1181" s="6"/>
      <c r="CY1181" s="4"/>
      <c r="CZ1181" s="6"/>
      <c r="DA1181" s="5"/>
      <c r="DB1181" s="5"/>
      <c r="DC1181" s="4"/>
      <c r="DD1181" s="6"/>
      <c r="DE1181" s="4"/>
      <c r="DF1181" s="6"/>
      <c r="DG1181" s="5"/>
      <c r="DH1181" s="5"/>
      <c r="DI1181" s="4"/>
      <c r="DJ1181" s="6"/>
      <c r="DK1181" s="4"/>
      <c r="DL1181" s="6"/>
      <c r="DM1181" s="5"/>
      <c r="DN1181" s="5"/>
      <c r="DO1181" s="4"/>
      <c r="DP1181" s="6"/>
      <c r="DQ1181" s="4"/>
      <c r="DR1181" s="6"/>
      <c r="DS1181" s="5"/>
      <c r="DT1181" s="5"/>
      <c r="DU1181" s="4"/>
      <c r="DV1181" s="6"/>
      <c r="DW1181" s="4"/>
      <c r="DX1181" s="6"/>
      <c r="DY1181" s="5"/>
      <c r="DZ1181" s="5"/>
      <c r="EA1181" s="4"/>
      <c r="EB1181" s="6"/>
      <c r="EC1181" s="4"/>
      <c r="ED1181" s="6"/>
      <c r="EE1181" s="5"/>
      <c r="EF1181" s="5"/>
      <c r="EG1181" s="4"/>
      <c r="EH1181" s="6"/>
      <c r="EI1181" s="4"/>
      <c r="EJ1181" s="6"/>
      <c r="EK1181" s="5"/>
      <c r="EL1181" s="5"/>
      <c r="EM1181" s="4"/>
      <c r="EN1181" s="6"/>
      <c r="EO1181" s="4"/>
      <c r="EP1181" s="6"/>
      <c r="EQ1181" s="5"/>
      <c r="ER1181" s="5"/>
      <c r="ES1181" s="4"/>
      <c r="ET1181" s="6"/>
      <c r="EU1181" s="4"/>
      <c r="EV1181" s="6"/>
      <c r="EW1181" s="5"/>
      <c r="EX1181" s="5"/>
      <c r="EY1181" s="4"/>
      <c r="EZ1181" s="6"/>
      <c r="FA1181" s="4"/>
      <c r="FB1181" s="6"/>
      <c r="FC1181" s="5"/>
      <c r="FD1181" s="5"/>
      <c r="FE1181" s="4"/>
      <c r="FF1181" s="6"/>
      <c r="FG1181" s="4"/>
      <c r="FH1181" s="6"/>
      <c r="FI1181" s="5"/>
      <c r="FJ1181" s="5"/>
      <c r="FK1181" s="4"/>
      <c r="FL1181" s="6"/>
      <c r="FM1181" s="4"/>
      <c r="FN1181" s="6"/>
      <c r="FO1181" s="5"/>
      <c r="FP1181" s="5"/>
      <c r="FQ1181" s="4"/>
      <c r="FR1181" s="6"/>
      <c r="FS1181" s="4"/>
      <c r="FT1181" s="6"/>
      <c r="FU1181" s="5"/>
      <c r="FV1181" s="5"/>
      <c r="FW1181" s="4"/>
      <c r="FX1181" s="6"/>
      <c r="FY1181" s="4"/>
      <c r="FZ1181" s="6"/>
      <c r="GA1181" s="5"/>
      <c r="GB1181" s="5"/>
      <c r="GC1181" s="4"/>
      <c r="GD1181" s="6"/>
      <c r="GE1181" s="4"/>
      <c r="GF1181" s="6"/>
      <c r="GG1181" s="5"/>
      <c r="GH1181" s="5"/>
      <c r="GI1181" s="4"/>
      <c r="GJ1181" s="6"/>
      <c r="GK1181" s="4"/>
      <c r="GL1181" s="6"/>
      <c r="GM1181" s="5"/>
      <c r="GN1181" s="5"/>
      <c r="GO1181" s="4"/>
      <c r="GP1181" s="6"/>
      <c r="GQ1181" s="4"/>
      <c r="GR1181" s="6"/>
      <c r="GS1181" s="5"/>
      <c r="GT1181" s="5"/>
      <c r="GU1181" s="4"/>
      <c r="GV1181" s="6"/>
      <c r="GW1181" s="4"/>
      <c r="GX1181" s="6"/>
      <c r="GY1181" s="5"/>
      <c r="GZ1181" s="5"/>
      <c r="HA1181" s="4"/>
      <c r="HB1181" s="6"/>
      <c r="HC1181" s="4"/>
      <c r="HD1181" s="6"/>
      <c r="HE1181" s="5"/>
      <c r="HF1181" s="5"/>
      <c r="HG1181" s="4"/>
      <c r="HH1181" s="6"/>
      <c r="HI1181" s="4"/>
      <c r="HJ1181" s="6"/>
      <c r="HK1181" s="5"/>
      <c r="HL1181" s="5"/>
      <c r="HM1181" s="4"/>
      <c r="HN1181" s="6"/>
      <c r="HO1181" s="4"/>
      <c r="HP1181" s="6"/>
      <c r="HQ1181" s="5"/>
      <c r="HR1181" s="5"/>
      <c r="HS1181" s="4"/>
      <c r="HT1181" s="6"/>
      <c r="HU1181" s="4"/>
      <c r="HV1181" s="6"/>
      <c r="HW1181" s="5"/>
      <c r="HX1181" s="5"/>
      <c r="HY1181" s="4"/>
      <c r="HZ1181" s="6"/>
      <c r="IA1181" s="4"/>
      <c r="IB1181" s="6"/>
      <c r="IC1181" s="5"/>
      <c r="ID1181" s="5"/>
      <c r="IE1181" s="4"/>
      <c r="IF1181" s="6"/>
      <c r="IG1181" s="4"/>
      <c r="IH1181" s="6"/>
      <c r="II1181" s="5"/>
      <c r="IJ1181" s="5"/>
      <c r="IK1181" s="4"/>
      <c r="IL1181" s="6"/>
      <c r="IM1181" s="4"/>
      <c r="IN1181" s="6"/>
      <c r="IO1181" s="5"/>
      <c r="IP1181" s="5"/>
      <c r="IQ1181" s="4"/>
      <c r="IR1181" s="6"/>
      <c r="IS1181" s="4"/>
      <c r="IT1181" s="6"/>
      <c r="IU1181" s="5"/>
      <c r="IV1181" s="5"/>
      <c r="IW1181" s="4"/>
      <c r="IX1181" s="6"/>
      <c r="IY1181" s="4"/>
      <c r="IZ1181" s="6"/>
      <c r="JA1181" s="5"/>
      <c r="JB1181" s="5"/>
      <c r="JC1181" s="4"/>
      <c r="JD1181" s="6"/>
      <c r="JE1181" s="4"/>
      <c r="JF1181" s="6"/>
      <c r="JG1181" s="5"/>
      <c r="JH1181" s="5"/>
      <c r="JI1181" s="4"/>
      <c r="JJ1181" s="6"/>
      <c r="JK1181" s="4"/>
      <c r="JL1181" s="6"/>
      <c r="JM1181" s="5"/>
      <c r="JN1181" s="5"/>
      <c r="JO1181" s="4"/>
      <c r="JP1181" s="6"/>
      <c r="JQ1181" s="4"/>
      <c r="JR1181" s="6"/>
      <c r="JS1181" s="5"/>
      <c r="JT1181" s="5"/>
      <c r="JU1181" s="4"/>
      <c r="JV1181" s="6"/>
      <c r="JW1181" s="4"/>
      <c r="JX1181" s="6"/>
      <c r="JY1181" s="5"/>
      <c r="JZ1181" s="5"/>
      <c r="KA1181" s="4"/>
      <c r="KB1181" s="6"/>
      <c r="KC1181" s="4"/>
      <c r="KD1181" s="6"/>
      <c r="KE1181" s="5"/>
      <c r="KF1181" s="5"/>
      <c r="KG1181" s="4"/>
      <c r="KH1181" s="6"/>
      <c r="KI1181" s="4"/>
      <c r="KJ1181" s="6"/>
      <c r="KK1181" s="5"/>
      <c r="KL1181" s="5"/>
    </row>
    <row r="1182">
      <c r="A1182" s="3" t="s">
        <v>85</v>
      </c>
      <c r="B1182" s="3" t="s">
        <v>1266</v>
      </c>
      <c r="C1182" s="3" t="s">
        <v>703</v>
      </c>
      <c r="D1182" s="3" t="s">
        <v>712</v>
      </c>
      <c r="E1182" s="3" t="s">
        <v>1273</v>
      </c>
      <c r="F1182" s="3" t="s">
        <v>104</v>
      </c>
      <c r="G1182" s="3" t="s">
        <v>104</v>
      </c>
      <c r="H1182" s="3" t="s">
        <v>104</v>
      </c>
      <c r="I1182" s="4"/>
      <c r="J1182" s="4">
        <f>=ROUNDDOWN({0},0)</f>
      </c>
      <c r="K1182" s="4"/>
      <c r="L1182" s="5"/>
      <c r="M1182" s="4"/>
      <c r="N1182" s="4">
        <f>=ROUNDDOWN({0},0)</f>
      </c>
      <c r="O1182" s="4"/>
      <c r="P1182" s="5"/>
      <c r="Q1182" s="4"/>
      <c r="R1182" s="6"/>
      <c r="S1182" s="4"/>
      <c r="T1182" s="6"/>
      <c r="U1182" s="5"/>
      <c r="V1182" s="5"/>
      <c r="W1182" s="4"/>
      <c r="X1182" s="6"/>
      <c r="Y1182" s="4"/>
      <c r="Z1182" s="6"/>
      <c r="AA1182" s="5"/>
      <c r="AB1182" s="5"/>
      <c r="AC1182" s="4"/>
      <c r="AD1182" s="6"/>
      <c r="AE1182" s="4"/>
      <c r="AF1182" s="6"/>
      <c r="AG1182" s="5"/>
      <c r="AH1182" s="5"/>
      <c r="AI1182" s="4"/>
      <c r="AJ1182" s="6"/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  <c r="AU1182" s="4"/>
      <c r="AV1182" s="6"/>
      <c r="AW1182" s="4"/>
      <c r="AX1182" s="6"/>
      <c r="AY1182" s="5"/>
      <c r="AZ1182" s="5"/>
      <c r="BA1182" s="4"/>
      <c r="BB1182" s="6"/>
      <c r="BC1182" s="4"/>
      <c r="BD1182" s="6"/>
      <c r="BE1182" s="5"/>
      <c r="BF1182" s="5"/>
      <c r="BG1182" s="4"/>
      <c r="BH1182" s="6"/>
      <c r="BI1182" s="4"/>
      <c r="BJ1182" s="6"/>
      <c r="BK1182" s="5"/>
      <c r="BL1182" s="5"/>
      <c r="BM1182" s="4"/>
      <c r="BN1182" s="6"/>
      <c r="BO1182" s="4"/>
      <c r="BP1182" s="6"/>
      <c r="BQ1182" s="5"/>
      <c r="BR1182" s="5"/>
      <c r="BS1182" s="4"/>
      <c r="BT1182" s="6"/>
      <c r="BU1182" s="4"/>
      <c r="BV1182" s="6"/>
      <c r="BW1182" s="5"/>
      <c r="BX1182" s="5"/>
      <c r="BY1182" s="4"/>
      <c r="BZ1182" s="6"/>
      <c r="CA1182" s="4"/>
      <c r="CB1182" s="6"/>
      <c r="CC1182" s="5"/>
      <c r="CD1182" s="5"/>
      <c r="CE1182" s="4"/>
      <c r="CF1182" s="6"/>
      <c r="CG1182" s="4"/>
      <c r="CH1182" s="6"/>
      <c r="CI1182" s="5"/>
      <c r="CJ1182" s="5"/>
      <c r="CK1182" s="4"/>
      <c r="CL1182" s="6"/>
      <c r="CM1182" s="4"/>
      <c r="CN1182" s="6"/>
      <c r="CO1182" s="5"/>
      <c r="CP1182" s="5"/>
      <c r="CQ1182" s="4"/>
      <c r="CR1182" s="6"/>
      <c r="CS1182" s="4"/>
      <c r="CT1182" s="6"/>
      <c r="CU1182" s="5"/>
      <c r="CV1182" s="5"/>
      <c r="CW1182" s="4"/>
      <c r="CX1182" s="6"/>
      <c r="CY1182" s="4"/>
      <c r="CZ1182" s="6"/>
      <c r="DA1182" s="5"/>
      <c r="DB1182" s="5"/>
      <c r="DC1182" s="4"/>
      <c r="DD1182" s="6"/>
      <c r="DE1182" s="4"/>
      <c r="DF1182" s="6"/>
      <c r="DG1182" s="5"/>
      <c r="DH1182" s="5"/>
      <c r="DI1182" s="4"/>
      <c r="DJ1182" s="6"/>
      <c r="DK1182" s="4"/>
      <c r="DL1182" s="6"/>
      <c r="DM1182" s="5"/>
      <c r="DN1182" s="5"/>
      <c r="DO1182" s="4"/>
      <c r="DP1182" s="6"/>
      <c r="DQ1182" s="4"/>
      <c r="DR1182" s="6"/>
      <c r="DS1182" s="5"/>
      <c r="DT1182" s="5"/>
      <c r="DU1182" s="4"/>
      <c r="DV1182" s="6"/>
      <c r="DW1182" s="4"/>
      <c r="DX1182" s="6"/>
      <c r="DY1182" s="5"/>
      <c r="DZ1182" s="5"/>
      <c r="EA1182" s="4"/>
      <c r="EB1182" s="6"/>
      <c r="EC1182" s="4"/>
      <c r="ED1182" s="6"/>
      <c r="EE1182" s="5"/>
      <c r="EF1182" s="5"/>
      <c r="EG1182" s="4"/>
      <c r="EH1182" s="6"/>
      <c r="EI1182" s="4"/>
      <c r="EJ1182" s="6"/>
      <c r="EK1182" s="5"/>
      <c r="EL1182" s="5"/>
      <c r="EM1182" s="4"/>
      <c r="EN1182" s="6"/>
      <c r="EO1182" s="4"/>
      <c r="EP1182" s="6"/>
      <c r="EQ1182" s="5"/>
      <c r="ER1182" s="5"/>
      <c r="ES1182" s="4"/>
      <c r="ET1182" s="6"/>
      <c r="EU1182" s="4"/>
      <c r="EV1182" s="6"/>
      <c r="EW1182" s="5"/>
      <c r="EX1182" s="5"/>
      <c r="EY1182" s="4"/>
      <c r="EZ1182" s="6"/>
      <c r="FA1182" s="4"/>
      <c r="FB1182" s="6"/>
      <c r="FC1182" s="5"/>
      <c r="FD1182" s="5"/>
      <c r="FE1182" s="4"/>
      <c r="FF1182" s="6"/>
      <c r="FG1182" s="4"/>
      <c r="FH1182" s="6"/>
      <c r="FI1182" s="5"/>
      <c r="FJ1182" s="5"/>
      <c r="FK1182" s="4"/>
      <c r="FL1182" s="6"/>
      <c r="FM1182" s="4"/>
      <c r="FN1182" s="6"/>
      <c r="FO1182" s="5"/>
      <c r="FP1182" s="5"/>
      <c r="FQ1182" s="4"/>
      <c r="FR1182" s="6"/>
      <c r="FS1182" s="4"/>
      <c r="FT1182" s="6"/>
      <c r="FU1182" s="5"/>
      <c r="FV1182" s="5"/>
      <c r="FW1182" s="4"/>
      <c r="FX1182" s="6"/>
      <c r="FY1182" s="4"/>
      <c r="FZ1182" s="6"/>
      <c r="GA1182" s="5"/>
      <c r="GB1182" s="5"/>
      <c r="GC1182" s="4"/>
      <c r="GD1182" s="6"/>
      <c r="GE1182" s="4"/>
      <c r="GF1182" s="6"/>
      <c r="GG1182" s="5"/>
      <c r="GH1182" s="5"/>
      <c r="GI1182" s="4"/>
      <c r="GJ1182" s="6"/>
      <c r="GK1182" s="4"/>
      <c r="GL1182" s="6"/>
      <c r="GM1182" s="5"/>
      <c r="GN1182" s="5"/>
      <c r="GO1182" s="4"/>
      <c r="GP1182" s="6"/>
      <c r="GQ1182" s="4"/>
      <c r="GR1182" s="6"/>
      <c r="GS1182" s="5"/>
      <c r="GT1182" s="5"/>
      <c r="GU1182" s="4"/>
      <c r="GV1182" s="6"/>
      <c r="GW1182" s="4"/>
      <c r="GX1182" s="6"/>
      <c r="GY1182" s="5"/>
      <c r="GZ1182" s="5"/>
      <c r="HA1182" s="4"/>
      <c r="HB1182" s="6"/>
      <c r="HC1182" s="4"/>
      <c r="HD1182" s="6"/>
      <c r="HE1182" s="5"/>
      <c r="HF1182" s="5"/>
      <c r="HG1182" s="4"/>
      <c r="HH1182" s="6"/>
      <c r="HI1182" s="4"/>
      <c r="HJ1182" s="6"/>
      <c r="HK1182" s="5"/>
      <c r="HL1182" s="5"/>
      <c r="HM1182" s="4"/>
      <c r="HN1182" s="6"/>
      <c r="HO1182" s="4"/>
      <c r="HP1182" s="6"/>
      <c r="HQ1182" s="5"/>
      <c r="HR1182" s="5"/>
      <c r="HS1182" s="4"/>
      <c r="HT1182" s="6"/>
      <c r="HU1182" s="4"/>
      <c r="HV1182" s="6"/>
      <c r="HW1182" s="5"/>
      <c r="HX1182" s="5"/>
      <c r="HY1182" s="4"/>
      <c r="HZ1182" s="6"/>
      <c r="IA1182" s="4"/>
      <c r="IB1182" s="6"/>
      <c r="IC1182" s="5"/>
      <c r="ID1182" s="5"/>
      <c r="IE1182" s="4"/>
      <c r="IF1182" s="6"/>
      <c r="IG1182" s="4"/>
      <c r="IH1182" s="6"/>
      <c r="II1182" s="5"/>
      <c r="IJ1182" s="5"/>
      <c r="IK1182" s="4"/>
      <c r="IL1182" s="6"/>
      <c r="IM1182" s="4"/>
      <c r="IN1182" s="6"/>
      <c r="IO1182" s="5"/>
      <c r="IP1182" s="5"/>
      <c r="IQ1182" s="4"/>
      <c r="IR1182" s="6"/>
      <c r="IS1182" s="4"/>
      <c r="IT1182" s="6"/>
      <c r="IU1182" s="5"/>
      <c r="IV1182" s="5"/>
      <c r="IW1182" s="4"/>
      <c r="IX1182" s="6"/>
      <c r="IY1182" s="4"/>
      <c r="IZ1182" s="6"/>
      <c r="JA1182" s="5"/>
      <c r="JB1182" s="5"/>
      <c r="JC1182" s="4"/>
      <c r="JD1182" s="6"/>
      <c r="JE1182" s="4"/>
      <c r="JF1182" s="6"/>
      <c r="JG1182" s="5"/>
      <c r="JH1182" s="5"/>
      <c r="JI1182" s="4"/>
      <c r="JJ1182" s="6"/>
      <c r="JK1182" s="4"/>
      <c r="JL1182" s="6"/>
      <c r="JM1182" s="5"/>
      <c r="JN1182" s="5"/>
      <c r="JO1182" s="4"/>
      <c r="JP1182" s="6"/>
      <c r="JQ1182" s="4"/>
      <c r="JR1182" s="6"/>
      <c r="JS1182" s="5"/>
      <c r="JT1182" s="5"/>
      <c r="JU1182" s="4"/>
      <c r="JV1182" s="6"/>
      <c r="JW1182" s="4"/>
      <c r="JX1182" s="6"/>
      <c r="JY1182" s="5"/>
      <c r="JZ1182" s="5"/>
      <c r="KA1182" s="4"/>
      <c r="KB1182" s="6"/>
      <c r="KC1182" s="4"/>
      <c r="KD1182" s="6"/>
      <c r="KE1182" s="5"/>
      <c r="KF1182" s="5"/>
      <c r="KG1182" s="4"/>
      <c r="KH1182" s="6"/>
      <c r="KI1182" s="4"/>
      <c r="KJ1182" s="6"/>
      <c r="KK1182" s="5"/>
      <c r="KL1182" s="5"/>
    </row>
    <row r="1183">
      <c r="A1183" s="3" t="s">
        <v>85</v>
      </c>
      <c r="B1183" s="3" t="s">
        <v>1266</v>
      </c>
      <c r="C1183" s="3" t="s">
        <v>703</v>
      </c>
      <c r="D1183" s="3" t="s">
        <v>712</v>
      </c>
      <c r="E1183" s="3" t="s">
        <v>1274</v>
      </c>
      <c r="F1183" s="3" t="s">
        <v>104</v>
      </c>
      <c r="G1183" s="3" t="s">
        <v>104</v>
      </c>
      <c r="H1183" s="3" t="s">
        <v>104</v>
      </c>
      <c r="I1183" s="4"/>
      <c r="J1183" s="4">
        <f>=ROUNDDOWN({0},0)</f>
      </c>
      <c r="K1183" s="4"/>
      <c r="L1183" s="5"/>
      <c r="M1183" s="4"/>
      <c r="N1183" s="4">
        <f>=ROUNDDOWN({0},0)</f>
      </c>
      <c r="O1183" s="4"/>
      <c r="P1183" s="5"/>
      <c r="Q1183" s="4"/>
      <c r="R1183" s="6"/>
      <c r="S1183" s="4"/>
      <c r="T1183" s="6"/>
      <c r="U1183" s="5"/>
      <c r="V1183" s="5"/>
      <c r="W1183" s="4"/>
      <c r="X1183" s="6"/>
      <c r="Y1183" s="4"/>
      <c r="Z1183" s="6"/>
      <c r="AA1183" s="5"/>
      <c r="AB1183" s="5"/>
      <c r="AC1183" s="4"/>
      <c r="AD1183" s="6"/>
      <c r="AE1183" s="4"/>
      <c r="AF1183" s="6"/>
      <c r="AG1183" s="5"/>
      <c r="AH1183" s="5"/>
      <c r="AI1183" s="4"/>
      <c r="AJ1183" s="6"/>
      <c r="AK1183" s="4"/>
      <c r="AL1183" s="6"/>
      <c r="AM1183" s="5"/>
      <c r="AN1183" s="5"/>
      <c r="AO1183" s="4"/>
      <c r="AP1183" s="6"/>
      <c r="AQ1183" s="4"/>
      <c r="AR1183" s="6"/>
      <c r="AS1183" s="5"/>
      <c r="AT1183" s="5"/>
      <c r="AU1183" s="4"/>
      <c r="AV1183" s="6"/>
      <c r="AW1183" s="4"/>
      <c r="AX1183" s="6"/>
      <c r="AY1183" s="5"/>
      <c r="AZ1183" s="5"/>
      <c r="BA1183" s="4"/>
      <c r="BB1183" s="6"/>
      <c r="BC1183" s="4"/>
      <c r="BD1183" s="6"/>
      <c r="BE1183" s="5"/>
      <c r="BF1183" s="5"/>
      <c r="BG1183" s="4"/>
      <c r="BH1183" s="6"/>
      <c r="BI1183" s="4"/>
      <c r="BJ1183" s="6"/>
      <c r="BK1183" s="5"/>
      <c r="BL1183" s="5"/>
      <c r="BM1183" s="4"/>
      <c r="BN1183" s="6"/>
      <c r="BO1183" s="4"/>
      <c r="BP1183" s="6"/>
      <c r="BQ1183" s="5"/>
      <c r="BR1183" s="5"/>
      <c r="BS1183" s="4"/>
      <c r="BT1183" s="6"/>
      <c r="BU1183" s="4"/>
      <c r="BV1183" s="6"/>
      <c r="BW1183" s="5"/>
      <c r="BX1183" s="5"/>
      <c r="BY1183" s="4"/>
      <c r="BZ1183" s="6"/>
      <c r="CA1183" s="4"/>
      <c r="CB1183" s="6"/>
      <c r="CC1183" s="5"/>
      <c r="CD1183" s="5"/>
      <c r="CE1183" s="4"/>
      <c r="CF1183" s="6"/>
      <c r="CG1183" s="4"/>
      <c r="CH1183" s="6"/>
      <c r="CI1183" s="5"/>
      <c r="CJ1183" s="5"/>
      <c r="CK1183" s="4"/>
      <c r="CL1183" s="6"/>
      <c r="CM1183" s="4"/>
      <c r="CN1183" s="6"/>
      <c r="CO1183" s="5"/>
      <c r="CP1183" s="5"/>
      <c r="CQ1183" s="4"/>
      <c r="CR1183" s="6"/>
      <c r="CS1183" s="4"/>
      <c r="CT1183" s="6"/>
      <c r="CU1183" s="5"/>
      <c r="CV1183" s="5"/>
      <c r="CW1183" s="4"/>
      <c r="CX1183" s="6"/>
      <c r="CY1183" s="4"/>
      <c r="CZ1183" s="6"/>
      <c r="DA1183" s="5"/>
      <c r="DB1183" s="5"/>
      <c r="DC1183" s="4"/>
      <c r="DD1183" s="6"/>
      <c r="DE1183" s="4"/>
      <c r="DF1183" s="6"/>
      <c r="DG1183" s="5"/>
      <c r="DH1183" s="5"/>
      <c r="DI1183" s="4"/>
      <c r="DJ1183" s="6"/>
      <c r="DK1183" s="4"/>
      <c r="DL1183" s="6"/>
      <c r="DM1183" s="5"/>
      <c r="DN1183" s="5"/>
      <c r="DO1183" s="4"/>
      <c r="DP1183" s="6"/>
      <c r="DQ1183" s="4"/>
      <c r="DR1183" s="6"/>
      <c r="DS1183" s="5"/>
      <c r="DT1183" s="5"/>
      <c r="DU1183" s="4"/>
      <c r="DV1183" s="6"/>
      <c r="DW1183" s="4"/>
      <c r="DX1183" s="6"/>
      <c r="DY1183" s="5"/>
      <c r="DZ1183" s="5"/>
      <c r="EA1183" s="4"/>
      <c r="EB1183" s="6"/>
      <c r="EC1183" s="4"/>
      <c r="ED1183" s="6"/>
      <c r="EE1183" s="5"/>
      <c r="EF1183" s="5"/>
      <c r="EG1183" s="4"/>
      <c r="EH1183" s="6"/>
      <c r="EI1183" s="4"/>
      <c r="EJ1183" s="6"/>
      <c r="EK1183" s="5"/>
      <c r="EL1183" s="5"/>
      <c r="EM1183" s="4"/>
      <c r="EN1183" s="6"/>
      <c r="EO1183" s="4"/>
      <c r="EP1183" s="6"/>
      <c r="EQ1183" s="5"/>
      <c r="ER1183" s="5"/>
      <c r="ES1183" s="4"/>
      <c r="ET1183" s="6"/>
      <c r="EU1183" s="4"/>
      <c r="EV1183" s="6"/>
      <c r="EW1183" s="5"/>
      <c r="EX1183" s="5"/>
      <c r="EY1183" s="4"/>
      <c r="EZ1183" s="6"/>
      <c r="FA1183" s="4"/>
      <c r="FB1183" s="6"/>
      <c r="FC1183" s="5"/>
      <c r="FD1183" s="5"/>
      <c r="FE1183" s="4"/>
      <c r="FF1183" s="6"/>
      <c r="FG1183" s="4"/>
      <c r="FH1183" s="6"/>
      <c r="FI1183" s="5"/>
      <c r="FJ1183" s="5"/>
      <c r="FK1183" s="4"/>
      <c r="FL1183" s="6"/>
      <c r="FM1183" s="4"/>
      <c r="FN1183" s="6"/>
      <c r="FO1183" s="5"/>
      <c r="FP1183" s="5"/>
      <c r="FQ1183" s="4"/>
      <c r="FR1183" s="6"/>
      <c r="FS1183" s="4"/>
      <c r="FT1183" s="6"/>
      <c r="FU1183" s="5"/>
      <c r="FV1183" s="5"/>
      <c r="FW1183" s="4"/>
      <c r="FX1183" s="6"/>
      <c r="FY1183" s="4"/>
      <c r="FZ1183" s="6"/>
      <c r="GA1183" s="5"/>
      <c r="GB1183" s="5"/>
      <c r="GC1183" s="4"/>
      <c r="GD1183" s="6"/>
      <c r="GE1183" s="4"/>
      <c r="GF1183" s="6"/>
      <c r="GG1183" s="5"/>
      <c r="GH1183" s="5"/>
      <c r="GI1183" s="4"/>
      <c r="GJ1183" s="6"/>
      <c r="GK1183" s="4"/>
      <c r="GL1183" s="6"/>
      <c r="GM1183" s="5"/>
      <c r="GN1183" s="5"/>
      <c r="GO1183" s="4"/>
      <c r="GP1183" s="6"/>
      <c r="GQ1183" s="4"/>
      <c r="GR1183" s="6"/>
      <c r="GS1183" s="5"/>
      <c r="GT1183" s="5"/>
      <c r="GU1183" s="4"/>
      <c r="GV1183" s="6"/>
      <c r="GW1183" s="4"/>
      <c r="GX1183" s="6"/>
      <c r="GY1183" s="5"/>
      <c r="GZ1183" s="5"/>
      <c r="HA1183" s="4"/>
      <c r="HB1183" s="6"/>
      <c r="HC1183" s="4"/>
      <c r="HD1183" s="6"/>
      <c r="HE1183" s="5"/>
      <c r="HF1183" s="5"/>
      <c r="HG1183" s="4"/>
      <c r="HH1183" s="6"/>
      <c r="HI1183" s="4"/>
      <c r="HJ1183" s="6"/>
      <c r="HK1183" s="5"/>
      <c r="HL1183" s="5"/>
      <c r="HM1183" s="4"/>
      <c r="HN1183" s="6"/>
      <c r="HO1183" s="4"/>
      <c r="HP1183" s="6"/>
      <c r="HQ1183" s="5"/>
      <c r="HR1183" s="5"/>
      <c r="HS1183" s="4"/>
      <c r="HT1183" s="6"/>
      <c r="HU1183" s="4"/>
      <c r="HV1183" s="6"/>
      <c r="HW1183" s="5"/>
      <c r="HX1183" s="5"/>
      <c r="HY1183" s="4"/>
      <c r="HZ1183" s="6"/>
      <c r="IA1183" s="4"/>
      <c r="IB1183" s="6"/>
      <c r="IC1183" s="5"/>
      <c r="ID1183" s="5"/>
      <c r="IE1183" s="4"/>
      <c r="IF1183" s="6"/>
      <c r="IG1183" s="4"/>
      <c r="IH1183" s="6"/>
      <c r="II1183" s="5"/>
      <c r="IJ1183" s="5"/>
      <c r="IK1183" s="4"/>
      <c r="IL1183" s="6"/>
      <c r="IM1183" s="4"/>
      <c r="IN1183" s="6"/>
      <c r="IO1183" s="5"/>
      <c r="IP1183" s="5"/>
      <c r="IQ1183" s="4"/>
      <c r="IR1183" s="6"/>
      <c r="IS1183" s="4"/>
      <c r="IT1183" s="6"/>
      <c r="IU1183" s="5"/>
      <c r="IV1183" s="5"/>
      <c r="IW1183" s="4"/>
      <c r="IX1183" s="6"/>
      <c r="IY1183" s="4"/>
      <c r="IZ1183" s="6"/>
      <c r="JA1183" s="5"/>
      <c r="JB1183" s="5"/>
      <c r="JC1183" s="4"/>
      <c r="JD1183" s="6"/>
      <c r="JE1183" s="4"/>
      <c r="JF1183" s="6"/>
      <c r="JG1183" s="5"/>
      <c r="JH1183" s="5"/>
      <c r="JI1183" s="4"/>
      <c r="JJ1183" s="6"/>
      <c r="JK1183" s="4"/>
      <c r="JL1183" s="6"/>
      <c r="JM1183" s="5"/>
      <c r="JN1183" s="5"/>
      <c r="JO1183" s="4"/>
      <c r="JP1183" s="6"/>
      <c r="JQ1183" s="4"/>
      <c r="JR1183" s="6"/>
      <c r="JS1183" s="5"/>
      <c r="JT1183" s="5"/>
      <c r="JU1183" s="4"/>
      <c r="JV1183" s="6"/>
      <c r="JW1183" s="4"/>
      <c r="JX1183" s="6"/>
      <c r="JY1183" s="5"/>
      <c r="JZ1183" s="5"/>
      <c r="KA1183" s="4"/>
      <c r="KB1183" s="6"/>
      <c r="KC1183" s="4"/>
      <c r="KD1183" s="6"/>
      <c r="KE1183" s="5"/>
      <c r="KF1183" s="5"/>
      <c r="KG1183" s="4"/>
      <c r="KH1183" s="6"/>
      <c r="KI1183" s="4"/>
      <c r="KJ1183" s="6"/>
      <c r="KK1183" s="5"/>
      <c r="KL1183" s="5"/>
    </row>
    <row r="1184">
      <c r="A1184" s="3" t="s">
        <v>85</v>
      </c>
      <c r="B1184" s="3" t="s">
        <v>1266</v>
      </c>
      <c r="C1184" s="3" t="s">
        <v>703</v>
      </c>
      <c r="D1184" s="3" t="s">
        <v>712</v>
      </c>
      <c r="E1184" s="3" t="s">
        <v>1268</v>
      </c>
      <c r="F1184" s="3" t="s">
        <v>104</v>
      </c>
      <c r="G1184" s="3" t="s">
        <v>104</v>
      </c>
      <c r="H1184" s="3" t="s">
        <v>104</v>
      </c>
      <c r="I1184" s="4"/>
      <c r="J1184" s="4">
        <f>=ROUNDDOWN({0},0)</f>
      </c>
      <c r="K1184" s="4"/>
      <c r="L1184" s="5"/>
      <c r="M1184" s="4"/>
      <c r="N1184" s="4">
        <f>=ROUNDDOWN({0},0)</f>
      </c>
      <c r="O1184" s="4"/>
      <c r="P1184" s="5"/>
      <c r="Q1184" s="4"/>
      <c r="R1184" s="6"/>
      <c r="S1184" s="4"/>
      <c r="T1184" s="6"/>
      <c r="U1184" s="5"/>
      <c r="V1184" s="5"/>
      <c r="W1184" s="4"/>
      <c r="X1184" s="6"/>
      <c r="Y1184" s="4"/>
      <c r="Z1184" s="6"/>
      <c r="AA1184" s="5"/>
      <c r="AB1184" s="5"/>
      <c r="AC1184" s="4"/>
      <c r="AD1184" s="6"/>
      <c r="AE1184" s="4"/>
      <c r="AF1184" s="6"/>
      <c r="AG1184" s="5"/>
      <c r="AH1184" s="5"/>
      <c r="AI1184" s="4"/>
      <c r="AJ1184" s="6"/>
      <c r="AK1184" s="4"/>
      <c r="AL1184" s="6"/>
      <c r="AM1184" s="5"/>
      <c r="AN1184" s="5"/>
      <c r="AO1184" s="4"/>
      <c r="AP1184" s="6"/>
      <c r="AQ1184" s="4"/>
      <c r="AR1184" s="6"/>
      <c r="AS1184" s="5"/>
      <c r="AT1184" s="5"/>
      <c r="AU1184" s="4"/>
      <c r="AV1184" s="6"/>
      <c r="AW1184" s="4"/>
      <c r="AX1184" s="6"/>
      <c r="AY1184" s="5"/>
      <c r="AZ1184" s="5"/>
      <c r="BA1184" s="4"/>
      <c r="BB1184" s="6"/>
      <c r="BC1184" s="4"/>
      <c r="BD1184" s="6"/>
      <c r="BE1184" s="5"/>
      <c r="BF1184" s="5"/>
      <c r="BG1184" s="4"/>
      <c r="BH1184" s="6"/>
      <c r="BI1184" s="4"/>
      <c r="BJ1184" s="6"/>
      <c r="BK1184" s="5"/>
      <c r="BL1184" s="5"/>
      <c r="BM1184" s="4"/>
      <c r="BN1184" s="6"/>
      <c r="BO1184" s="4"/>
      <c r="BP1184" s="6"/>
      <c r="BQ1184" s="5"/>
      <c r="BR1184" s="5"/>
      <c r="BS1184" s="4"/>
      <c r="BT1184" s="6"/>
      <c r="BU1184" s="4"/>
      <c r="BV1184" s="6"/>
      <c r="BW1184" s="5"/>
      <c r="BX1184" s="5"/>
      <c r="BY1184" s="4"/>
      <c r="BZ1184" s="6"/>
      <c r="CA1184" s="4"/>
      <c r="CB1184" s="6"/>
      <c r="CC1184" s="5"/>
      <c r="CD1184" s="5"/>
      <c r="CE1184" s="4"/>
      <c r="CF1184" s="6"/>
      <c r="CG1184" s="4"/>
      <c r="CH1184" s="6"/>
      <c r="CI1184" s="5"/>
      <c r="CJ1184" s="5"/>
      <c r="CK1184" s="4"/>
      <c r="CL1184" s="6"/>
      <c r="CM1184" s="4"/>
      <c r="CN1184" s="6"/>
      <c r="CO1184" s="5"/>
      <c r="CP1184" s="5"/>
      <c r="CQ1184" s="4"/>
      <c r="CR1184" s="6"/>
      <c r="CS1184" s="4"/>
      <c r="CT1184" s="6"/>
      <c r="CU1184" s="5"/>
      <c r="CV1184" s="5"/>
      <c r="CW1184" s="4"/>
      <c r="CX1184" s="6"/>
      <c r="CY1184" s="4"/>
      <c r="CZ1184" s="6"/>
      <c r="DA1184" s="5"/>
      <c r="DB1184" s="5"/>
      <c r="DC1184" s="4"/>
      <c r="DD1184" s="6"/>
      <c r="DE1184" s="4"/>
      <c r="DF1184" s="6"/>
      <c r="DG1184" s="5"/>
      <c r="DH1184" s="5"/>
      <c r="DI1184" s="4"/>
      <c r="DJ1184" s="6"/>
      <c r="DK1184" s="4"/>
      <c r="DL1184" s="6"/>
      <c r="DM1184" s="5"/>
      <c r="DN1184" s="5"/>
      <c r="DO1184" s="4"/>
      <c r="DP1184" s="6"/>
      <c r="DQ1184" s="4"/>
      <c r="DR1184" s="6"/>
      <c r="DS1184" s="5"/>
      <c r="DT1184" s="5"/>
      <c r="DU1184" s="4"/>
      <c r="DV1184" s="6"/>
      <c r="DW1184" s="4"/>
      <c r="DX1184" s="6"/>
      <c r="DY1184" s="5"/>
      <c r="DZ1184" s="5"/>
      <c r="EA1184" s="4"/>
      <c r="EB1184" s="6"/>
      <c r="EC1184" s="4"/>
      <c r="ED1184" s="6"/>
      <c r="EE1184" s="5"/>
      <c r="EF1184" s="5"/>
      <c r="EG1184" s="4"/>
      <c r="EH1184" s="6"/>
      <c r="EI1184" s="4"/>
      <c r="EJ1184" s="6"/>
      <c r="EK1184" s="5"/>
      <c r="EL1184" s="5"/>
      <c r="EM1184" s="4"/>
      <c r="EN1184" s="6"/>
      <c r="EO1184" s="4"/>
      <c r="EP1184" s="6"/>
      <c r="EQ1184" s="5"/>
      <c r="ER1184" s="5"/>
      <c r="ES1184" s="4"/>
      <c r="ET1184" s="6"/>
      <c r="EU1184" s="4"/>
      <c r="EV1184" s="6"/>
      <c r="EW1184" s="5"/>
      <c r="EX1184" s="5"/>
      <c r="EY1184" s="4"/>
      <c r="EZ1184" s="6"/>
      <c r="FA1184" s="4"/>
      <c r="FB1184" s="6"/>
      <c r="FC1184" s="5"/>
      <c r="FD1184" s="5"/>
      <c r="FE1184" s="4"/>
      <c r="FF1184" s="6"/>
      <c r="FG1184" s="4"/>
      <c r="FH1184" s="6"/>
      <c r="FI1184" s="5"/>
      <c r="FJ1184" s="5"/>
      <c r="FK1184" s="4"/>
      <c r="FL1184" s="6"/>
      <c r="FM1184" s="4"/>
      <c r="FN1184" s="6"/>
      <c r="FO1184" s="5"/>
      <c r="FP1184" s="5"/>
      <c r="FQ1184" s="4"/>
      <c r="FR1184" s="6"/>
      <c r="FS1184" s="4"/>
      <c r="FT1184" s="6"/>
      <c r="FU1184" s="5"/>
      <c r="FV1184" s="5"/>
      <c r="FW1184" s="4"/>
      <c r="FX1184" s="6"/>
      <c r="FY1184" s="4"/>
      <c r="FZ1184" s="6"/>
      <c r="GA1184" s="5"/>
      <c r="GB1184" s="5"/>
      <c r="GC1184" s="4"/>
      <c r="GD1184" s="6"/>
      <c r="GE1184" s="4"/>
      <c r="GF1184" s="6"/>
      <c r="GG1184" s="5"/>
      <c r="GH1184" s="5"/>
      <c r="GI1184" s="4"/>
      <c r="GJ1184" s="6"/>
      <c r="GK1184" s="4"/>
      <c r="GL1184" s="6"/>
      <c r="GM1184" s="5"/>
      <c r="GN1184" s="5"/>
      <c r="GO1184" s="4"/>
      <c r="GP1184" s="6"/>
      <c r="GQ1184" s="4"/>
      <c r="GR1184" s="6"/>
      <c r="GS1184" s="5"/>
      <c r="GT1184" s="5"/>
      <c r="GU1184" s="4"/>
      <c r="GV1184" s="6"/>
      <c r="GW1184" s="4"/>
      <c r="GX1184" s="6"/>
      <c r="GY1184" s="5"/>
      <c r="GZ1184" s="5"/>
      <c r="HA1184" s="4"/>
      <c r="HB1184" s="6"/>
      <c r="HC1184" s="4"/>
      <c r="HD1184" s="6"/>
      <c r="HE1184" s="5"/>
      <c r="HF1184" s="5"/>
      <c r="HG1184" s="4"/>
      <c r="HH1184" s="6"/>
      <c r="HI1184" s="4"/>
      <c r="HJ1184" s="6"/>
      <c r="HK1184" s="5"/>
      <c r="HL1184" s="5"/>
      <c r="HM1184" s="4"/>
      <c r="HN1184" s="6"/>
      <c r="HO1184" s="4"/>
      <c r="HP1184" s="6"/>
      <c r="HQ1184" s="5"/>
      <c r="HR1184" s="5"/>
      <c r="HS1184" s="4"/>
      <c r="HT1184" s="6"/>
      <c r="HU1184" s="4"/>
      <c r="HV1184" s="6"/>
      <c r="HW1184" s="5"/>
      <c r="HX1184" s="5"/>
      <c r="HY1184" s="4"/>
      <c r="HZ1184" s="6"/>
      <c r="IA1184" s="4"/>
      <c r="IB1184" s="6"/>
      <c r="IC1184" s="5"/>
      <c r="ID1184" s="5"/>
      <c r="IE1184" s="4"/>
      <c r="IF1184" s="6"/>
      <c r="IG1184" s="4"/>
      <c r="IH1184" s="6"/>
      <c r="II1184" s="5"/>
      <c r="IJ1184" s="5"/>
      <c r="IK1184" s="4"/>
      <c r="IL1184" s="6"/>
      <c r="IM1184" s="4"/>
      <c r="IN1184" s="6"/>
      <c r="IO1184" s="5"/>
      <c r="IP1184" s="5"/>
      <c r="IQ1184" s="4"/>
      <c r="IR1184" s="6"/>
      <c r="IS1184" s="4"/>
      <c r="IT1184" s="6"/>
      <c r="IU1184" s="5"/>
      <c r="IV1184" s="5"/>
      <c r="IW1184" s="4"/>
      <c r="IX1184" s="6"/>
      <c r="IY1184" s="4"/>
      <c r="IZ1184" s="6"/>
      <c r="JA1184" s="5"/>
      <c r="JB1184" s="5"/>
      <c r="JC1184" s="4"/>
      <c r="JD1184" s="6"/>
      <c r="JE1184" s="4"/>
      <c r="JF1184" s="6"/>
      <c r="JG1184" s="5"/>
      <c r="JH1184" s="5"/>
      <c r="JI1184" s="4"/>
      <c r="JJ1184" s="6"/>
      <c r="JK1184" s="4"/>
      <c r="JL1184" s="6"/>
      <c r="JM1184" s="5"/>
      <c r="JN1184" s="5"/>
      <c r="JO1184" s="4"/>
      <c r="JP1184" s="6"/>
      <c r="JQ1184" s="4"/>
      <c r="JR1184" s="6"/>
      <c r="JS1184" s="5"/>
      <c r="JT1184" s="5"/>
      <c r="JU1184" s="4"/>
      <c r="JV1184" s="6"/>
      <c r="JW1184" s="4"/>
      <c r="JX1184" s="6"/>
      <c r="JY1184" s="5"/>
      <c r="JZ1184" s="5"/>
      <c r="KA1184" s="4"/>
      <c r="KB1184" s="6"/>
      <c r="KC1184" s="4"/>
      <c r="KD1184" s="6"/>
      <c r="KE1184" s="5"/>
      <c r="KF1184" s="5"/>
      <c r="KG1184" s="4"/>
      <c r="KH1184" s="6"/>
      <c r="KI1184" s="4"/>
      <c r="KJ1184" s="6"/>
      <c r="KK1184" s="5"/>
      <c r="KL1184" s="5"/>
    </row>
    <row r="1185">
      <c r="A1185" s="3" t="s">
        <v>85</v>
      </c>
      <c r="B1185" s="3" t="s">
        <v>1266</v>
      </c>
      <c r="C1185" s="3" t="s">
        <v>703</v>
      </c>
      <c r="D1185" s="3" t="s">
        <v>712</v>
      </c>
      <c r="E1185" s="3" t="s">
        <v>1278</v>
      </c>
      <c r="F1185" s="3" t="s">
        <v>104</v>
      </c>
      <c r="G1185" s="3" t="s">
        <v>104</v>
      </c>
      <c r="H1185" s="3" t="s">
        <v>104</v>
      </c>
      <c r="I1185" s="4"/>
      <c r="J1185" s="4">
        <f>=ROUNDDOWN({0},0)</f>
      </c>
      <c r="K1185" s="4"/>
      <c r="L1185" s="5"/>
      <c r="M1185" s="4"/>
      <c r="N1185" s="4">
        <f>=ROUNDDOWN({0},0)</f>
      </c>
      <c r="O1185" s="4"/>
      <c r="P1185" s="5"/>
      <c r="Q1185" s="4"/>
      <c r="R1185" s="6"/>
      <c r="S1185" s="4"/>
      <c r="T1185" s="6"/>
      <c r="U1185" s="5"/>
      <c r="V1185" s="5"/>
      <c r="W1185" s="4"/>
      <c r="X1185" s="6"/>
      <c r="Y1185" s="4"/>
      <c r="Z1185" s="6"/>
      <c r="AA1185" s="5"/>
      <c r="AB1185" s="5"/>
      <c r="AC1185" s="4"/>
      <c r="AD1185" s="6"/>
      <c r="AE1185" s="4"/>
      <c r="AF1185" s="6"/>
      <c r="AG1185" s="5"/>
      <c r="AH1185" s="5"/>
      <c r="AI1185" s="4"/>
      <c r="AJ1185" s="6"/>
      <c r="AK1185" s="4"/>
      <c r="AL1185" s="6"/>
      <c r="AM1185" s="5"/>
      <c r="AN1185" s="5"/>
      <c r="AO1185" s="4"/>
      <c r="AP1185" s="6"/>
      <c r="AQ1185" s="4"/>
      <c r="AR1185" s="6"/>
      <c r="AS1185" s="5"/>
      <c r="AT1185" s="5"/>
      <c r="AU1185" s="4"/>
      <c r="AV1185" s="6"/>
      <c r="AW1185" s="4"/>
      <c r="AX1185" s="6"/>
      <c r="AY1185" s="5"/>
      <c r="AZ1185" s="5"/>
      <c r="BA1185" s="4"/>
      <c r="BB1185" s="6"/>
      <c r="BC1185" s="4"/>
      <c r="BD1185" s="6"/>
      <c r="BE1185" s="5"/>
      <c r="BF1185" s="5"/>
      <c r="BG1185" s="4"/>
      <c r="BH1185" s="6"/>
      <c r="BI1185" s="4"/>
      <c r="BJ1185" s="6"/>
      <c r="BK1185" s="5"/>
      <c r="BL1185" s="5"/>
      <c r="BM1185" s="4"/>
      <c r="BN1185" s="6"/>
      <c r="BO1185" s="4"/>
      <c r="BP1185" s="6"/>
      <c r="BQ1185" s="5"/>
      <c r="BR1185" s="5"/>
      <c r="BS1185" s="4"/>
      <c r="BT1185" s="6"/>
      <c r="BU1185" s="4"/>
      <c r="BV1185" s="6"/>
      <c r="BW1185" s="5"/>
      <c r="BX1185" s="5"/>
      <c r="BY1185" s="4"/>
      <c r="BZ1185" s="6"/>
      <c r="CA1185" s="4"/>
      <c r="CB1185" s="6"/>
      <c r="CC1185" s="5"/>
      <c r="CD1185" s="5"/>
      <c r="CE1185" s="4"/>
      <c r="CF1185" s="6"/>
      <c r="CG1185" s="4"/>
      <c r="CH1185" s="6"/>
      <c r="CI1185" s="5"/>
      <c r="CJ1185" s="5"/>
      <c r="CK1185" s="4"/>
      <c r="CL1185" s="6"/>
      <c r="CM1185" s="4"/>
      <c r="CN1185" s="6"/>
      <c r="CO1185" s="5"/>
      <c r="CP1185" s="5"/>
      <c r="CQ1185" s="4"/>
      <c r="CR1185" s="6"/>
      <c r="CS1185" s="4"/>
      <c r="CT1185" s="6"/>
      <c r="CU1185" s="5"/>
      <c r="CV1185" s="5"/>
      <c r="CW1185" s="4"/>
      <c r="CX1185" s="6"/>
      <c r="CY1185" s="4"/>
      <c r="CZ1185" s="6"/>
      <c r="DA1185" s="5"/>
      <c r="DB1185" s="5"/>
      <c r="DC1185" s="4"/>
      <c r="DD1185" s="6"/>
      <c r="DE1185" s="4"/>
      <c r="DF1185" s="6"/>
      <c r="DG1185" s="5"/>
      <c r="DH1185" s="5"/>
      <c r="DI1185" s="4"/>
      <c r="DJ1185" s="6"/>
      <c r="DK1185" s="4"/>
      <c r="DL1185" s="6"/>
      <c r="DM1185" s="5"/>
      <c r="DN1185" s="5"/>
      <c r="DO1185" s="4"/>
      <c r="DP1185" s="6"/>
      <c r="DQ1185" s="4"/>
      <c r="DR1185" s="6"/>
      <c r="DS1185" s="5"/>
      <c r="DT1185" s="5"/>
      <c r="DU1185" s="4"/>
      <c r="DV1185" s="6"/>
      <c r="DW1185" s="4"/>
      <c r="DX1185" s="6"/>
      <c r="DY1185" s="5"/>
      <c r="DZ1185" s="5"/>
      <c r="EA1185" s="4"/>
      <c r="EB1185" s="6"/>
      <c r="EC1185" s="4"/>
      <c r="ED1185" s="6"/>
      <c r="EE1185" s="5"/>
      <c r="EF1185" s="5"/>
      <c r="EG1185" s="4"/>
      <c r="EH1185" s="6"/>
      <c r="EI1185" s="4"/>
      <c r="EJ1185" s="6"/>
      <c r="EK1185" s="5"/>
      <c r="EL1185" s="5"/>
      <c r="EM1185" s="4"/>
      <c r="EN1185" s="6"/>
      <c r="EO1185" s="4"/>
      <c r="EP1185" s="6"/>
      <c r="EQ1185" s="5"/>
      <c r="ER1185" s="5"/>
      <c r="ES1185" s="4"/>
      <c r="ET1185" s="6"/>
      <c r="EU1185" s="4"/>
      <c r="EV1185" s="6"/>
      <c r="EW1185" s="5"/>
      <c r="EX1185" s="5"/>
      <c r="EY1185" s="4"/>
      <c r="EZ1185" s="6"/>
      <c r="FA1185" s="4"/>
      <c r="FB1185" s="6"/>
      <c r="FC1185" s="5"/>
      <c r="FD1185" s="5"/>
      <c r="FE1185" s="4"/>
      <c r="FF1185" s="6"/>
      <c r="FG1185" s="4"/>
      <c r="FH1185" s="6"/>
      <c r="FI1185" s="5"/>
      <c r="FJ1185" s="5"/>
      <c r="FK1185" s="4"/>
      <c r="FL1185" s="6"/>
      <c r="FM1185" s="4"/>
      <c r="FN1185" s="6"/>
      <c r="FO1185" s="5"/>
      <c r="FP1185" s="5"/>
      <c r="FQ1185" s="4"/>
      <c r="FR1185" s="6"/>
      <c r="FS1185" s="4"/>
      <c r="FT1185" s="6"/>
      <c r="FU1185" s="5"/>
      <c r="FV1185" s="5"/>
      <c r="FW1185" s="4"/>
      <c r="FX1185" s="6"/>
      <c r="FY1185" s="4"/>
      <c r="FZ1185" s="6"/>
      <c r="GA1185" s="5"/>
      <c r="GB1185" s="5"/>
      <c r="GC1185" s="4"/>
      <c r="GD1185" s="6"/>
      <c r="GE1185" s="4"/>
      <c r="GF1185" s="6"/>
      <c r="GG1185" s="5"/>
      <c r="GH1185" s="5"/>
      <c r="GI1185" s="4"/>
      <c r="GJ1185" s="6"/>
      <c r="GK1185" s="4"/>
      <c r="GL1185" s="6"/>
      <c r="GM1185" s="5"/>
      <c r="GN1185" s="5"/>
      <c r="GO1185" s="4"/>
      <c r="GP1185" s="6"/>
      <c r="GQ1185" s="4"/>
      <c r="GR1185" s="6"/>
      <c r="GS1185" s="5"/>
      <c r="GT1185" s="5"/>
      <c r="GU1185" s="4"/>
      <c r="GV1185" s="6"/>
      <c r="GW1185" s="4"/>
      <c r="GX1185" s="6"/>
      <c r="GY1185" s="5"/>
      <c r="GZ1185" s="5"/>
      <c r="HA1185" s="4"/>
      <c r="HB1185" s="6"/>
      <c r="HC1185" s="4"/>
      <c r="HD1185" s="6"/>
      <c r="HE1185" s="5"/>
      <c r="HF1185" s="5"/>
      <c r="HG1185" s="4"/>
      <c r="HH1185" s="6"/>
      <c r="HI1185" s="4"/>
      <c r="HJ1185" s="6"/>
      <c r="HK1185" s="5"/>
      <c r="HL1185" s="5"/>
      <c r="HM1185" s="4"/>
      <c r="HN1185" s="6"/>
      <c r="HO1185" s="4"/>
      <c r="HP1185" s="6"/>
      <c r="HQ1185" s="5"/>
      <c r="HR1185" s="5"/>
      <c r="HS1185" s="4"/>
      <c r="HT1185" s="6"/>
      <c r="HU1185" s="4"/>
      <c r="HV1185" s="6"/>
      <c r="HW1185" s="5"/>
      <c r="HX1185" s="5"/>
      <c r="HY1185" s="4"/>
      <c r="HZ1185" s="6"/>
      <c r="IA1185" s="4"/>
      <c r="IB1185" s="6"/>
      <c r="IC1185" s="5"/>
      <c r="ID1185" s="5"/>
      <c r="IE1185" s="4"/>
      <c r="IF1185" s="6"/>
      <c r="IG1185" s="4"/>
      <c r="IH1185" s="6"/>
      <c r="II1185" s="5"/>
      <c r="IJ1185" s="5"/>
      <c r="IK1185" s="4"/>
      <c r="IL1185" s="6"/>
      <c r="IM1185" s="4"/>
      <c r="IN1185" s="6"/>
      <c r="IO1185" s="5"/>
      <c r="IP1185" s="5"/>
      <c r="IQ1185" s="4"/>
      <c r="IR1185" s="6"/>
      <c r="IS1185" s="4"/>
      <c r="IT1185" s="6"/>
      <c r="IU1185" s="5"/>
      <c r="IV1185" s="5"/>
      <c r="IW1185" s="4"/>
      <c r="IX1185" s="6"/>
      <c r="IY1185" s="4"/>
      <c r="IZ1185" s="6"/>
      <c r="JA1185" s="5"/>
      <c r="JB1185" s="5"/>
      <c r="JC1185" s="4"/>
      <c r="JD1185" s="6"/>
      <c r="JE1185" s="4"/>
      <c r="JF1185" s="6"/>
      <c r="JG1185" s="5"/>
      <c r="JH1185" s="5"/>
      <c r="JI1185" s="4"/>
      <c r="JJ1185" s="6"/>
      <c r="JK1185" s="4"/>
      <c r="JL1185" s="6"/>
      <c r="JM1185" s="5"/>
      <c r="JN1185" s="5"/>
      <c r="JO1185" s="4"/>
      <c r="JP1185" s="6"/>
      <c r="JQ1185" s="4"/>
      <c r="JR1185" s="6"/>
      <c r="JS1185" s="5"/>
      <c r="JT1185" s="5"/>
      <c r="JU1185" s="4"/>
      <c r="JV1185" s="6"/>
      <c r="JW1185" s="4"/>
      <c r="JX1185" s="6"/>
      <c r="JY1185" s="5"/>
      <c r="JZ1185" s="5"/>
      <c r="KA1185" s="4"/>
      <c r="KB1185" s="6"/>
      <c r="KC1185" s="4"/>
      <c r="KD1185" s="6"/>
      <c r="KE1185" s="5"/>
      <c r="KF1185" s="5"/>
      <c r="KG1185" s="4"/>
      <c r="KH1185" s="6"/>
      <c r="KI1185" s="4"/>
      <c r="KJ1185" s="6"/>
      <c r="KK1185" s="5"/>
      <c r="KL1185" s="5"/>
    </row>
    <row r="1186">
      <c r="A1186" s="3" t="s">
        <v>85</v>
      </c>
      <c r="B1186" s="3" t="s">
        <v>1266</v>
      </c>
      <c r="C1186" s="3" t="s">
        <v>703</v>
      </c>
      <c r="D1186" s="3" t="s">
        <v>712</v>
      </c>
      <c r="E1186" s="3" t="s">
        <v>1288</v>
      </c>
      <c r="F1186" s="3" t="s">
        <v>104</v>
      </c>
      <c r="G1186" s="3" t="s">
        <v>104</v>
      </c>
      <c r="H1186" s="3" t="s">
        <v>104</v>
      </c>
      <c r="I1186" s="4"/>
      <c r="J1186" s="4">
        <f>=ROUNDDOWN({0},0)</f>
      </c>
      <c r="K1186" s="4"/>
      <c r="L1186" s="5"/>
      <c r="M1186" s="4"/>
      <c r="N1186" s="4">
        <f>=ROUNDDOWN({0},0)</f>
      </c>
      <c r="O1186" s="4"/>
      <c r="P1186" s="5"/>
      <c r="Q1186" s="4"/>
      <c r="R1186" s="6"/>
      <c r="S1186" s="4"/>
      <c r="T1186" s="6"/>
      <c r="U1186" s="5"/>
      <c r="V1186" s="5"/>
      <c r="W1186" s="4"/>
      <c r="X1186" s="6"/>
      <c r="Y1186" s="4"/>
      <c r="Z1186" s="6"/>
      <c r="AA1186" s="5"/>
      <c r="AB1186" s="5"/>
      <c r="AC1186" s="4"/>
      <c r="AD1186" s="6"/>
      <c r="AE1186" s="4"/>
      <c r="AF1186" s="6"/>
      <c r="AG1186" s="5"/>
      <c r="AH1186" s="5"/>
      <c r="AI1186" s="4"/>
      <c r="AJ1186" s="6"/>
      <c r="AK1186" s="4"/>
      <c r="AL1186" s="6"/>
      <c r="AM1186" s="5"/>
      <c r="AN1186" s="5"/>
      <c r="AO1186" s="4"/>
      <c r="AP1186" s="6"/>
      <c r="AQ1186" s="4"/>
      <c r="AR1186" s="6"/>
      <c r="AS1186" s="5"/>
      <c r="AT1186" s="5"/>
      <c r="AU1186" s="4"/>
      <c r="AV1186" s="6"/>
      <c r="AW1186" s="4"/>
      <c r="AX1186" s="6"/>
      <c r="AY1186" s="5"/>
      <c r="AZ1186" s="5"/>
      <c r="BA1186" s="4"/>
      <c r="BB1186" s="6"/>
      <c r="BC1186" s="4"/>
      <c r="BD1186" s="6"/>
      <c r="BE1186" s="5"/>
      <c r="BF1186" s="5"/>
      <c r="BG1186" s="4"/>
      <c r="BH1186" s="6"/>
      <c r="BI1186" s="4"/>
      <c r="BJ1186" s="6"/>
      <c r="BK1186" s="5"/>
      <c r="BL1186" s="5"/>
      <c r="BM1186" s="4"/>
      <c r="BN1186" s="6"/>
      <c r="BO1186" s="4"/>
      <c r="BP1186" s="6"/>
      <c r="BQ1186" s="5"/>
      <c r="BR1186" s="5"/>
      <c r="BS1186" s="4"/>
      <c r="BT1186" s="6"/>
      <c r="BU1186" s="4"/>
      <c r="BV1186" s="6"/>
      <c r="BW1186" s="5"/>
      <c r="BX1186" s="5"/>
      <c r="BY1186" s="4"/>
      <c r="BZ1186" s="6"/>
      <c r="CA1186" s="4"/>
      <c r="CB1186" s="6"/>
      <c r="CC1186" s="5"/>
      <c r="CD1186" s="5"/>
      <c r="CE1186" s="4"/>
      <c r="CF1186" s="6"/>
      <c r="CG1186" s="4"/>
      <c r="CH1186" s="6"/>
      <c r="CI1186" s="5"/>
      <c r="CJ1186" s="5"/>
      <c r="CK1186" s="4"/>
      <c r="CL1186" s="6"/>
      <c r="CM1186" s="4"/>
      <c r="CN1186" s="6"/>
      <c r="CO1186" s="5"/>
      <c r="CP1186" s="5"/>
      <c r="CQ1186" s="4"/>
      <c r="CR1186" s="6"/>
      <c r="CS1186" s="4"/>
      <c r="CT1186" s="6"/>
      <c r="CU1186" s="5"/>
      <c r="CV1186" s="5"/>
      <c r="CW1186" s="4"/>
      <c r="CX1186" s="6"/>
      <c r="CY1186" s="4"/>
      <c r="CZ1186" s="6"/>
      <c r="DA1186" s="5"/>
      <c r="DB1186" s="5"/>
      <c r="DC1186" s="4"/>
      <c r="DD1186" s="6"/>
      <c r="DE1186" s="4"/>
      <c r="DF1186" s="6"/>
      <c r="DG1186" s="5"/>
      <c r="DH1186" s="5"/>
      <c r="DI1186" s="4"/>
      <c r="DJ1186" s="6"/>
      <c r="DK1186" s="4"/>
      <c r="DL1186" s="6"/>
      <c r="DM1186" s="5"/>
      <c r="DN1186" s="5"/>
      <c r="DO1186" s="4"/>
      <c r="DP1186" s="6"/>
      <c r="DQ1186" s="4"/>
      <c r="DR1186" s="6"/>
      <c r="DS1186" s="5"/>
      <c r="DT1186" s="5"/>
      <c r="DU1186" s="4"/>
      <c r="DV1186" s="6"/>
      <c r="DW1186" s="4"/>
      <c r="DX1186" s="6"/>
      <c r="DY1186" s="5"/>
      <c r="DZ1186" s="5"/>
      <c r="EA1186" s="4"/>
      <c r="EB1186" s="6"/>
      <c r="EC1186" s="4"/>
      <c r="ED1186" s="6"/>
      <c r="EE1186" s="5"/>
      <c r="EF1186" s="5"/>
      <c r="EG1186" s="4"/>
      <c r="EH1186" s="6"/>
      <c r="EI1186" s="4"/>
      <c r="EJ1186" s="6"/>
      <c r="EK1186" s="5"/>
      <c r="EL1186" s="5"/>
      <c r="EM1186" s="4"/>
      <c r="EN1186" s="6"/>
      <c r="EO1186" s="4"/>
      <c r="EP1186" s="6"/>
      <c r="EQ1186" s="5"/>
      <c r="ER1186" s="5"/>
      <c r="ES1186" s="4"/>
      <c r="ET1186" s="6"/>
      <c r="EU1186" s="4"/>
      <c r="EV1186" s="6"/>
      <c r="EW1186" s="5"/>
      <c r="EX1186" s="5"/>
      <c r="EY1186" s="4"/>
      <c r="EZ1186" s="6"/>
      <c r="FA1186" s="4"/>
      <c r="FB1186" s="6"/>
      <c r="FC1186" s="5"/>
      <c r="FD1186" s="5"/>
      <c r="FE1186" s="4"/>
      <c r="FF1186" s="6"/>
      <c r="FG1186" s="4"/>
      <c r="FH1186" s="6"/>
      <c r="FI1186" s="5"/>
      <c r="FJ1186" s="5"/>
      <c r="FK1186" s="4"/>
      <c r="FL1186" s="6"/>
      <c r="FM1186" s="4"/>
      <c r="FN1186" s="6"/>
      <c r="FO1186" s="5"/>
      <c r="FP1186" s="5"/>
      <c r="FQ1186" s="4"/>
      <c r="FR1186" s="6"/>
      <c r="FS1186" s="4"/>
      <c r="FT1186" s="6"/>
      <c r="FU1186" s="5"/>
      <c r="FV1186" s="5"/>
      <c r="FW1186" s="4"/>
      <c r="FX1186" s="6"/>
      <c r="FY1186" s="4"/>
      <c r="FZ1186" s="6"/>
      <c r="GA1186" s="5"/>
      <c r="GB1186" s="5"/>
      <c r="GC1186" s="4"/>
      <c r="GD1186" s="6"/>
      <c r="GE1186" s="4"/>
      <c r="GF1186" s="6"/>
      <c r="GG1186" s="5"/>
      <c r="GH1186" s="5"/>
      <c r="GI1186" s="4"/>
      <c r="GJ1186" s="6"/>
      <c r="GK1186" s="4"/>
      <c r="GL1186" s="6"/>
      <c r="GM1186" s="5"/>
      <c r="GN1186" s="5"/>
      <c r="GO1186" s="4"/>
      <c r="GP1186" s="6"/>
      <c r="GQ1186" s="4"/>
      <c r="GR1186" s="6"/>
      <c r="GS1186" s="5"/>
      <c r="GT1186" s="5"/>
      <c r="GU1186" s="4"/>
      <c r="GV1186" s="6"/>
      <c r="GW1186" s="4"/>
      <c r="GX1186" s="6"/>
      <c r="GY1186" s="5"/>
      <c r="GZ1186" s="5"/>
      <c r="HA1186" s="4"/>
      <c r="HB1186" s="6"/>
      <c r="HC1186" s="4"/>
      <c r="HD1186" s="6"/>
      <c r="HE1186" s="5"/>
      <c r="HF1186" s="5"/>
      <c r="HG1186" s="4"/>
      <c r="HH1186" s="6"/>
      <c r="HI1186" s="4"/>
      <c r="HJ1186" s="6"/>
      <c r="HK1186" s="5"/>
      <c r="HL1186" s="5"/>
      <c r="HM1186" s="4"/>
      <c r="HN1186" s="6"/>
      <c r="HO1186" s="4"/>
      <c r="HP1186" s="6"/>
      <c r="HQ1186" s="5"/>
      <c r="HR1186" s="5"/>
      <c r="HS1186" s="4"/>
      <c r="HT1186" s="6"/>
      <c r="HU1186" s="4"/>
      <c r="HV1186" s="6"/>
      <c r="HW1186" s="5"/>
      <c r="HX1186" s="5"/>
      <c r="HY1186" s="4"/>
      <c r="HZ1186" s="6"/>
      <c r="IA1186" s="4"/>
      <c r="IB1186" s="6"/>
      <c r="IC1186" s="5"/>
      <c r="ID1186" s="5"/>
      <c r="IE1186" s="4"/>
      <c r="IF1186" s="6"/>
      <c r="IG1186" s="4"/>
      <c r="IH1186" s="6"/>
      <c r="II1186" s="5"/>
      <c r="IJ1186" s="5"/>
      <c r="IK1186" s="4"/>
      <c r="IL1186" s="6"/>
      <c r="IM1186" s="4"/>
      <c r="IN1186" s="6"/>
      <c r="IO1186" s="5"/>
      <c r="IP1186" s="5"/>
      <c r="IQ1186" s="4"/>
      <c r="IR1186" s="6"/>
      <c r="IS1186" s="4"/>
      <c r="IT1186" s="6"/>
      <c r="IU1186" s="5"/>
      <c r="IV1186" s="5"/>
      <c r="IW1186" s="4"/>
      <c r="IX1186" s="6"/>
      <c r="IY1186" s="4"/>
      <c r="IZ1186" s="6"/>
      <c r="JA1186" s="5"/>
      <c r="JB1186" s="5"/>
      <c r="JC1186" s="4"/>
      <c r="JD1186" s="6"/>
      <c r="JE1186" s="4"/>
      <c r="JF1186" s="6"/>
      <c r="JG1186" s="5"/>
      <c r="JH1186" s="5"/>
      <c r="JI1186" s="4"/>
      <c r="JJ1186" s="6"/>
      <c r="JK1186" s="4"/>
      <c r="JL1186" s="6"/>
      <c r="JM1186" s="5"/>
      <c r="JN1186" s="5"/>
      <c r="JO1186" s="4"/>
      <c r="JP1186" s="6"/>
      <c r="JQ1186" s="4"/>
      <c r="JR1186" s="6"/>
      <c r="JS1186" s="5"/>
      <c r="JT1186" s="5"/>
      <c r="JU1186" s="4"/>
      <c r="JV1186" s="6"/>
      <c r="JW1186" s="4"/>
      <c r="JX1186" s="6"/>
      <c r="JY1186" s="5"/>
      <c r="JZ1186" s="5"/>
      <c r="KA1186" s="4"/>
      <c r="KB1186" s="6"/>
      <c r="KC1186" s="4"/>
      <c r="KD1186" s="6"/>
      <c r="KE1186" s="5"/>
      <c r="KF1186" s="5"/>
      <c r="KG1186" s="4"/>
      <c r="KH1186" s="6"/>
      <c r="KI1186" s="4"/>
      <c r="KJ1186" s="6"/>
      <c r="KK1186" s="5"/>
      <c r="KL1186" s="5"/>
    </row>
    <row r="1187">
      <c r="A1187" s="3" t="s">
        <v>85</v>
      </c>
      <c r="B1187" s="3" t="s">
        <v>1266</v>
      </c>
      <c r="C1187" s="3" t="s">
        <v>703</v>
      </c>
      <c r="D1187" s="3" t="s">
        <v>712</v>
      </c>
      <c r="E1187" s="3" t="s">
        <v>1279</v>
      </c>
      <c r="F1187" s="3" t="s">
        <v>104</v>
      </c>
      <c r="G1187" s="3" t="s">
        <v>104</v>
      </c>
      <c r="H1187" s="3" t="s">
        <v>104</v>
      </c>
      <c r="I1187" s="4"/>
      <c r="J1187" s="4">
        <f>=ROUNDDOWN({0},0)</f>
      </c>
      <c r="K1187" s="4"/>
      <c r="L1187" s="5"/>
      <c r="M1187" s="4"/>
      <c r="N1187" s="4">
        <f>=ROUNDDOWN({0},0)</f>
      </c>
      <c r="O1187" s="4"/>
      <c r="P1187" s="5"/>
      <c r="Q1187" s="4"/>
      <c r="R1187" s="6"/>
      <c r="S1187" s="4"/>
      <c r="T1187" s="6"/>
      <c r="U1187" s="5"/>
      <c r="V1187" s="5"/>
      <c r="W1187" s="4"/>
      <c r="X1187" s="6"/>
      <c r="Y1187" s="4"/>
      <c r="Z1187" s="6"/>
      <c r="AA1187" s="5"/>
      <c r="AB1187" s="5"/>
      <c r="AC1187" s="4"/>
      <c r="AD1187" s="6"/>
      <c r="AE1187" s="4"/>
      <c r="AF1187" s="6"/>
      <c r="AG1187" s="5"/>
      <c r="AH1187" s="5"/>
      <c r="AI1187" s="4"/>
      <c r="AJ1187" s="6"/>
      <c r="AK1187" s="4"/>
      <c r="AL1187" s="6"/>
      <c r="AM1187" s="5"/>
      <c r="AN1187" s="5"/>
      <c r="AO1187" s="4"/>
      <c r="AP1187" s="6"/>
      <c r="AQ1187" s="4"/>
      <c r="AR1187" s="6"/>
      <c r="AS1187" s="5"/>
      <c r="AT1187" s="5"/>
      <c r="AU1187" s="4"/>
      <c r="AV1187" s="6"/>
      <c r="AW1187" s="4"/>
      <c r="AX1187" s="6"/>
      <c r="AY1187" s="5"/>
      <c r="AZ1187" s="5"/>
      <c r="BA1187" s="4"/>
      <c r="BB1187" s="6"/>
      <c r="BC1187" s="4"/>
      <c r="BD1187" s="6"/>
      <c r="BE1187" s="5"/>
      <c r="BF1187" s="5"/>
      <c r="BG1187" s="4"/>
      <c r="BH1187" s="6"/>
      <c r="BI1187" s="4"/>
      <c r="BJ1187" s="6"/>
      <c r="BK1187" s="5"/>
      <c r="BL1187" s="5"/>
      <c r="BM1187" s="4"/>
      <c r="BN1187" s="6"/>
      <c r="BO1187" s="4"/>
      <c r="BP1187" s="6"/>
      <c r="BQ1187" s="5"/>
      <c r="BR1187" s="5"/>
      <c r="BS1187" s="4"/>
      <c r="BT1187" s="6"/>
      <c r="BU1187" s="4"/>
      <c r="BV1187" s="6"/>
      <c r="BW1187" s="5"/>
      <c r="BX1187" s="5"/>
      <c r="BY1187" s="4"/>
      <c r="BZ1187" s="6"/>
      <c r="CA1187" s="4"/>
      <c r="CB1187" s="6"/>
      <c r="CC1187" s="5"/>
      <c r="CD1187" s="5"/>
      <c r="CE1187" s="4"/>
      <c r="CF1187" s="6"/>
      <c r="CG1187" s="4"/>
      <c r="CH1187" s="6"/>
      <c r="CI1187" s="5"/>
      <c r="CJ1187" s="5"/>
      <c r="CK1187" s="4"/>
      <c r="CL1187" s="6"/>
      <c r="CM1187" s="4"/>
      <c r="CN1187" s="6"/>
      <c r="CO1187" s="5"/>
      <c r="CP1187" s="5"/>
      <c r="CQ1187" s="4"/>
      <c r="CR1187" s="6"/>
      <c r="CS1187" s="4"/>
      <c r="CT1187" s="6"/>
      <c r="CU1187" s="5"/>
      <c r="CV1187" s="5"/>
      <c r="CW1187" s="4"/>
      <c r="CX1187" s="6"/>
      <c r="CY1187" s="4"/>
      <c r="CZ1187" s="6"/>
      <c r="DA1187" s="5"/>
      <c r="DB1187" s="5"/>
      <c r="DC1187" s="4"/>
      <c r="DD1187" s="6"/>
      <c r="DE1187" s="4"/>
      <c r="DF1187" s="6"/>
      <c r="DG1187" s="5"/>
      <c r="DH1187" s="5"/>
      <c r="DI1187" s="4"/>
      <c r="DJ1187" s="6"/>
      <c r="DK1187" s="4"/>
      <c r="DL1187" s="6"/>
      <c r="DM1187" s="5"/>
      <c r="DN1187" s="5"/>
      <c r="DO1187" s="4"/>
      <c r="DP1187" s="6"/>
      <c r="DQ1187" s="4"/>
      <c r="DR1187" s="6"/>
      <c r="DS1187" s="5"/>
      <c r="DT1187" s="5"/>
      <c r="DU1187" s="4"/>
      <c r="DV1187" s="6"/>
      <c r="DW1187" s="4"/>
      <c r="DX1187" s="6"/>
      <c r="DY1187" s="5"/>
      <c r="DZ1187" s="5"/>
      <c r="EA1187" s="4"/>
      <c r="EB1187" s="6"/>
      <c r="EC1187" s="4"/>
      <c r="ED1187" s="6"/>
      <c r="EE1187" s="5"/>
      <c r="EF1187" s="5"/>
      <c r="EG1187" s="4"/>
      <c r="EH1187" s="6"/>
      <c r="EI1187" s="4"/>
      <c r="EJ1187" s="6"/>
      <c r="EK1187" s="5"/>
      <c r="EL1187" s="5"/>
      <c r="EM1187" s="4"/>
      <c r="EN1187" s="6"/>
      <c r="EO1187" s="4"/>
      <c r="EP1187" s="6"/>
      <c r="EQ1187" s="5"/>
      <c r="ER1187" s="5"/>
      <c r="ES1187" s="4"/>
      <c r="ET1187" s="6"/>
      <c r="EU1187" s="4"/>
      <c r="EV1187" s="6"/>
      <c r="EW1187" s="5"/>
      <c r="EX1187" s="5"/>
      <c r="EY1187" s="4"/>
      <c r="EZ1187" s="6"/>
      <c r="FA1187" s="4"/>
      <c r="FB1187" s="6"/>
      <c r="FC1187" s="5"/>
      <c r="FD1187" s="5"/>
      <c r="FE1187" s="4"/>
      <c r="FF1187" s="6"/>
      <c r="FG1187" s="4"/>
      <c r="FH1187" s="6"/>
      <c r="FI1187" s="5"/>
      <c r="FJ1187" s="5"/>
      <c r="FK1187" s="4"/>
      <c r="FL1187" s="6"/>
      <c r="FM1187" s="4"/>
      <c r="FN1187" s="6"/>
      <c r="FO1187" s="5"/>
      <c r="FP1187" s="5"/>
      <c r="FQ1187" s="4"/>
      <c r="FR1187" s="6"/>
      <c r="FS1187" s="4"/>
      <c r="FT1187" s="6"/>
      <c r="FU1187" s="5"/>
      <c r="FV1187" s="5"/>
      <c r="FW1187" s="4"/>
      <c r="FX1187" s="6"/>
      <c r="FY1187" s="4"/>
      <c r="FZ1187" s="6"/>
      <c r="GA1187" s="5"/>
      <c r="GB1187" s="5"/>
      <c r="GC1187" s="4"/>
      <c r="GD1187" s="6"/>
      <c r="GE1187" s="4"/>
      <c r="GF1187" s="6"/>
      <c r="GG1187" s="5"/>
      <c r="GH1187" s="5"/>
      <c r="GI1187" s="4"/>
      <c r="GJ1187" s="6"/>
      <c r="GK1187" s="4"/>
      <c r="GL1187" s="6"/>
      <c r="GM1187" s="5"/>
      <c r="GN1187" s="5"/>
      <c r="GO1187" s="4"/>
      <c r="GP1187" s="6"/>
      <c r="GQ1187" s="4"/>
      <c r="GR1187" s="6"/>
      <c r="GS1187" s="5"/>
      <c r="GT1187" s="5"/>
      <c r="GU1187" s="4"/>
      <c r="GV1187" s="6"/>
      <c r="GW1187" s="4"/>
      <c r="GX1187" s="6"/>
      <c r="GY1187" s="5"/>
      <c r="GZ1187" s="5"/>
      <c r="HA1187" s="4"/>
      <c r="HB1187" s="6"/>
      <c r="HC1187" s="4"/>
      <c r="HD1187" s="6"/>
      <c r="HE1187" s="5"/>
      <c r="HF1187" s="5"/>
      <c r="HG1187" s="4"/>
      <c r="HH1187" s="6"/>
      <c r="HI1187" s="4"/>
      <c r="HJ1187" s="6"/>
      <c r="HK1187" s="5"/>
      <c r="HL1187" s="5"/>
      <c r="HM1187" s="4"/>
      <c r="HN1187" s="6"/>
      <c r="HO1187" s="4"/>
      <c r="HP1187" s="6"/>
      <c r="HQ1187" s="5"/>
      <c r="HR1187" s="5"/>
      <c r="HS1187" s="4"/>
      <c r="HT1187" s="6"/>
      <c r="HU1187" s="4"/>
      <c r="HV1187" s="6"/>
      <c r="HW1187" s="5"/>
      <c r="HX1187" s="5"/>
      <c r="HY1187" s="4"/>
      <c r="HZ1187" s="6"/>
      <c r="IA1187" s="4"/>
      <c r="IB1187" s="6"/>
      <c r="IC1187" s="5"/>
      <c r="ID1187" s="5"/>
      <c r="IE1187" s="4"/>
      <c r="IF1187" s="6"/>
      <c r="IG1187" s="4"/>
      <c r="IH1187" s="6"/>
      <c r="II1187" s="5"/>
      <c r="IJ1187" s="5"/>
      <c r="IK1187" s="4"/>
      <c r="IL1187" s="6"/>
      <c r="IM1187" s="4"/>
      <c r="IN1187" s="6"/>
      <c r="IO1187" s="5"/>
      <c r="IP1187" s="5"/>
      <c r="IQ1187" s="4"/>
      <c r="IR1187" s="6"/>
      <c r="IS1187" s="4"/>
      <c r="IT1187" s="6"/>
      <c r="IU1187" s="5"/>
      <c r="IV1187" s="5"/>
      <c r="IW1187" s="4"/>
      <c r="IX1187" s="6"/>
      <c r="IY1187" s="4"/>
      <c r="IZ1187" s="6"/>
      <c r="JA1187" s="5"/>
      <c r="JB1187" s="5"/>
      <c r="JC1187" s="4"/>
      <c r="JD1187" s="6"/>
      <c r="JE1187" s="4"/>
      <c r="JF1187" s="6"/>
      <c r="JG1187" s="5"/>
      <c r="JH1187" s="5"/>
      <c r="JI1187" s="4"/>
      <c r="JJ1187" s="6"/>
      <c r="JK1187" s="4"/>
      <c r="JL1187" s="6"/>
      <c r="JM1187" s="5"/>
      <c r="JN1187" s="5"/>
      <c r="JO1187" s="4"/>
      <c r="JP1187" s="6"/>
      <c r="JQ1187" s="4"/>
      <c r="JR1187" s="6"/>
      <c r="JS1187" s="5"/>
      <c r="JT1187" s="5"/>
      <c r="JU1187" s="4"/>
      <c r="JV1187" s="6"/>
      <c r="JW1187" s="4"/>
      <c r="JX1187" s="6"/>
      <c r="JY1187" s="5"/>
      <c r="JZ1187" s="5"/>
      <c r="KA1187" s="4"/>
      <c r="KB1187" s="6"/>
      <c r="KC1187" s="4"/>
      <c r="KD1187" s="6"/>
      <c r="KE1187" s="5"/>
      <c r="KF1187" s="5"/>
      <c r="KG1187" s="4"/>
      <c r="KH1187" s="6"/>
      <c r="KI1187" s="4"/>
      <c r="KJ1187" s="6"/>
      <c r="KK1187" s="5"/>
      <c r="KL1187" s="5"/>
    </row>
    <row r="1188">
      <c r="A1188" s="3" t="s">
        <v>85</v>
      </c>
      <c r="B1188" s="3" t="s">
        <v>1266</v>
      </c>
      <c r="C1188" s="3" t="s">
        <v>703</v>
      </c>
      <c r="D1188" s="3" t="s">
        <v>712</v>
      </c>
      <c r="E1188" s="3" t="s">
        <v>1280</v>
      </c>
      <c r="F1188" s="3" t="s">
        <v>104</v>
      </c>
      <c r="G1188" s="3" t="s">
        <v>104</v>
      </c>
      <c r="H1188" s="3" t="s">
        <v>104</v>
      </c>
      <c r="I1188" s="4"/>
      <c r="J1188" s="4">
        <f>=ROUNDDOWN({0},0)</f>
      </c>
      <c r="K1188" s="4"/>
      <c r="L1188" s="5"/>
      <c r="M1188" s="4"/>
      <c r="N1188" s="4">
        <f>=ROUNDDOWN({0},0)</f>
      </c>
      <c r="O1188" s="4"/>
      <c r="P1188" s="5"/>
      <c r="Q1188" s="4"/>
      <c r="R1188" s="6"/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/>
      <c r="AD1188" s="6"/>
      <c r="AE1188" s="4"/>
      <c r="AF1188" s="6"/>
      <c r="AG1188" s="5"/>
      <c r="AH1188" s="5"/>
      <c r="AI1188" s="4"/>
      <c r="AJ1188" s="6"/>
      <c r="AK1188" s="4"/>
      <c r="AL1188" s="6"/>
      <c r="AM1188" s="5"/>
      <c r="AN1188" s="5"/>
      <c r="AO1188" s="4"/>
      <c r="AP1188" s="6"/>
      <c r="AQ1188" s="4"/>
      <c r="AR1188" s="6"/>
      <c r="AS1188" s="5"/>
      <c r="AT1188" s="5"/>
      <c r="AU1188" s="4"/>
      <c r="AV1188" s="6"/>
      <c r="AW1188" s="4"/>
      <c r="AX1188" s="6"/>
      <c r="AY1188" s="5"/>
      <c r="AZ1188" s="5"/>
      <c r="BA1188" s="4"/>
      <c r="BB1188" s="6"/>
      <c r="BC1188" s="4"/>
      <c r="BD1188" s="6"/>
      <c r="BE1188" s="5"/>
      <c r="BF1188" s="5"/>
      <c r="BG1188" s="4"/>
      <c r="BH1188" s="6"/>
      <c r="BI1188" s="4"/>
      <c r="BJ1188" s="6"/>
      <c r="BK1188" s="5"/>
      <c r="BL1188" s="5"/>
      <c r="BM1188" s="4"/>
      <c r="BN1188" s="6"/>
      <c r="BO1188" s="4"/>
      <c r="BP1188" s="6"/>
      <c r="BQ1188" s="5"/>
      <c r="BR1188" s="5"/>
      <c r="BS1188" s="4"/>
      <c r="BT1188" s="6"/>
      <c r="BU1188" s="4"/>
      <c r="BV1188" s="6"/>
      <c r="BW1188" s="5"/>
      <c r="BX1188" s="5"/>
      <c r="BY1188" s="4"/>
      <c r="BZ1188" s="6"/>
      <c r="CA1188" s="4"/>
      <c r="CB1188" s="6"/>
      <c r="CC1188" s="5"/>
      <c r="CD1188" s="5"/>
      <c r="CE1188" s="4"/>
      <c r="CF1188" s="6"/>
      <c r="CG1188" s="4"/>
      <c r="CH1188" s="6"/>
      <c r="CI1188" s="5"/>
      <c r="CJ1188" s="5"/>
      <c r="CK1188" s="4"/>
      <c r="CL1188" s="6"/>
      <c r="CM1188" s="4"/>
      <c r="CN1188" s="6"/>
      <c r="CO1188" s="5"/>
      <c r="CP1188" s="5"/>
      <c r="CQ1188" s="4"/>
      <c r="CR1188" s="6"/>
      <c r="CS1188" s="4"/>
      <c r="CT1188" s="6"/>
      <c r="CU1188" s="5"/>
      <c r="CV1188" s="5"/>
      <c r="CW1188" s="4"/>
      <c r="CX1188" s="6"/>
      <c r="CY1188" s="4"/>
      <c r="CZ1188" s="6"/>
      <c r="DA1188" s="5"/>
      <c r="DB1188" s="5"/>
      <c r="DC1188" s="4"/>
      <c r="DD1188" s="6"/>
      <c r="DE1188" s="4"/>
      <c r="DF1188" s="6"/>
      <c r="DG1188" s="5"/>
      <c r="DH1188" s="5"/>
      <c r="DI1188" s="4"/>
      <c r="DJ1188" s="6"/>
      <c r="DK1188" s="4"/>
      <c r="DL1188" s="6"/>
      <c r="DM1188" s="5"/>
      <c r="DN1188" s="5"/>
      <c r="DO1188" s="4"/>
      <c r="DP1188" s="6"/>
      <c r="DQ1188" s="4"/>
      <c r="DR1188" s="6"/>
      <c r="DS1188" s="5"/>
      <c r="DT1188" s="5"/>
      <c r="DU1188" s="4"/>
      <c r="DV1188" s="6"/>
      <c r="DW1188" s="4"/>
      <c r="DX1188" s="6"/>
      <c r="DY1188" s="5"/>
      <c r="DZ1188" s="5"/>
      <c r="EA1188" s="4"/>
      <c r="EB1188" s="6"/>
      <c r="EC1188" s="4"/>
      <c r="ED1188" s="6"/>
      <c r="EE1188" s="5"/>
      <c r="EF1188" s="5"/>
      <c r="EG1188" s="4"/>
      <c r="EH1188" s="6"/>
      <c r="EI1188" s="4"/>
      <c r="EJ1188" s="6"/>
      <c r="EK1188" s="5"/>
      <c r="EL1188" s="5"/>
      <c r="EM1188" s="4"/>
      <c r="EN1188" s="6"/>
      <c r="EO1188" s="4"/>
      <c r="EP1188" s="6"/>
      <c r="EQ1188" s="5"/>
      <c r="ER1188" s="5"/>
      <c r="ES1188" s="4"/>
      <c r="ET1188" s="6"/>
      <c r="EU1188" s="4"/>
      <c r="EV1188" s="6"/>
      <c r="EW1188" s="5"/>
      <c r="EX1188" s="5"/>
      <c r="EY1188" s="4"/>
      <c r="EZ1188" s="6"/>
      <c r="FA1188" s="4"/>
      <c r="FB1188" s="6"/>
      <c r="FC1188" s="5"/>
      <c r="FD1188" s="5"/>
      <c r="FE1188" s="4"/>
      <c r="FF1188" s="6"/>
      <c r="FG1188" s="4"/>
      <c r="FH1188" s="6"/>
      <c r="FI1188" s="5"/>
      <c r="FJ1188" s="5"/>
      <c r="FK1188" s="4"/>
      <c r="FL1188" s="6"/>
      <c r="FM1188" s="4"/>
      <c r="FN1188" s="6"/>
      <c r="FO1188" s="5"/>
      <c r="FP1188" s="5"/>
      <c r="FQ1188" s="4"/>
      <c r="FR1188" s="6"/>
      <c r="FS1188" s="4"/>
      <c r="FT1188" s="6"/>
      <c r="FU1188" s="5"/>
      <c r="FV1188" s="5"/>
      <c r="FW1188" s="4"/>
      <c r="FX1188" s="6"/>
      <c r="FY1188" s="4"/>
      <c r="FZ1188" s="6"/>
      <c r="GA1188" s="5"/>
      <c r="GB1188" s="5"/>
      <c r="GC1188" s="4"/>
      <c r="GD1188" s="6"/>
      <c r="GE1188" s="4"/>
      <c r="GF1188" s="6"/>
      <c r="GG1188" s="5"/>
      <c r="GH1188" s="5"/>
      <c r="GI1188" s="4"/>
      <c r="GJ1188" s="6"/>
      <c r="GK1188" s="4"/>
      <c r="GL1188" s="6"/>
      <c r="GM1188" s="5"/>
      <c r="GN1188" s="5"/>
      <c r="GO1188" s="4"/>
      <c r="GP1188" s="6"/>
      <c r="GQ1188" s="4"/>
      <c r="GR1188" s="6"/>
      <c r="GS1188" s="5"/>
      <c r="GT1188" s="5"/>
      <c r="GU1188" s="4"/>
      <c r="GV1188" s="6"/>
      <c r="GW1188" s="4"/>
      <c r="GX1188" s="6"/>
      <c r="GY1188" s="5"/>
      <c r="GZ1188" s="5"/>
      <c r="HA1188" s="4"/>
      <c r="HB1188" s="6"/>
      <c r="HC1188" s="4"/>
      <c r="HD1188" s="6"/>
      <c r="HE1188" s="5"/>
      <c r="HF1188" s="5"/>
      <c r="HG1188" s="4"/>
      <c r="HH1188" s="6"/>
      <c r="HI1188" s="4"/>
      <c r="HJ1188" s="6"/>
      <c r="HK1188" s="5"/>
      <c r="HL1188" s="5"/>
      <c r="HM1188" s="4"/>
      <c r="HN1188" s="6"/>
      <c r="HO1188" s="4"/>
      <c r="HP1188" s="6"/>
      <c r="HQ1188" s="5"/>
      <c r="HR1188" s="5"/>
      <c r="HS1188" s="4"/>
      <c r="HT1188" s="6"/>
      <c r="HU1188" s="4"/>
      <c r="HV1188" s="6"/>
      <c r="HW1188" s="5"/>
      <c r="HX1188" s="5"/>
      <c r="HY1188" s="4"/>
      <c r="HZ1188" s="6"/>
      <c r="IA1188" s="4"/>
      <c r="IB1188" s="6"/>
      <c r="IC1188" s="5"/>
      <c r="ID1188" s="5"/>
      <c r="IE1188" s="4"/>
      <c r="IF1188" s="6"/>
      <c r="IG1188" s="4"/>
      <c r="IH1188" s="6"/>
      <c r="II1188" s="5"/>
      <c r="IJ1188" s="5"/>
      <c r="IK1188" s="4"/>
      <c r="IL1188" s="6"/>
      <c r="IM1188" s="4"/>
      <c r="IN1188" s="6"/>
      <c r="IO1188" s="5"/>
      <c r="IP1188" s="5"/>
      <c r="IQ1188" s="4"/>
      <c r="IR1188" s="6"/>
      <c r="IS1188" s="4"/>
      <c r="IT1188" s="6"/>
      <c r="IU1188" s="5"/>
      <c r="IV1188" s="5"/>
      <c r="IW1188" s="4"/>
      <c r="IX1188" s="6"/>
      <c r="IY1188" s="4"/>
      <c r="IZ1188" s="6"/>
      <c r="JA1188" s="5"/>
      <c r="JB1188" s="5"/>
      <c r="JC1188" s="4"/>
      <c r="JD1188" s="6"/>
      <c r="JE1188" s="4"/>
      <c r="JF1188" s="6"/>
      <c r="JG1188" s="5"/>
      <c r="JH1188" s="5"/>
      <c r="JI1188" s="4"/>
      <c r="JJ1188" s="6"/>
      <c r="JK1188" s="4"/>
      <c r="JL1188" s="6"/>
      <c r="JM1188" s="5"/>
      <c r="JN1188" s="5"/>
      <c r="JO1188" s="4"/>
      <c r="JP1188" s="6"/>
      <c r="JQ1188" s="4"/>
      <c r="JR1188" s="6"/>
      <c r="JS1188" s="5"/>
      <c r="JT1188" s="5"/>
      <c r="JU1188" s="4"/>
      <c r="JV1188" s="6"/>
      <c r="JW1188" s="4"/>
      <c r="JX1188" s="6"/>
      <c r="JY1188" s="5"/>
      <c r="JZ1188" s="5"/>
      <c r="KA1188" s="4"/>
      <c r="KB1188" s="6"/>
      <c r="KC1188" s="4"/>
      <c r="KD1188" s="6"/>
      <c r="KE1188" s="5"/>
      <c r="KF1188" s="5"/>
      <c r="KG1188" s="4"/>
      <c r="KH1188" s="6"/>
      <c r="KI1188" s="4"/>
      <c r="KJ1188" s="6"/>
      <c r="KK1188" s="5"/>
      <c r="KL1188" s="5"/>
    </row>
    <row r="1189">
      <c r="A1189" s="3" t="s">
        <v>85</v>
      </c>
      <c r="B1189" s="3" t="s">
        <v>1266</v>
      </c>
      <c r="C1189" s="3" t="s">
        <v>703</v>
      </c>
      <c r="D1189" s="3" t="s">
        <v>712</v>
      </c>
      <c r="E1189" s="3" t="s">
        <v>1289</v>
      </c>
      <c r="F1189" s="3" t="s">
        <v>104</v>
      </c>
      <c r="G1189" s="3" t="s">
        <v>104</v>
      </c>
      <c r="H1189" s="3" t="s">
        <v>104</v>
      </c>
      <c r="I1189" s="4"/>
      <c r="J1189" s="4">
        <f>=ROUNDDOWN({0},0)</f>
      </c>
      <c r="K1189" s="4"/>
      <c r="L1189" s="5"/>
      <c r="M1189" s="4"/>
      <c r="N1189" s="4">
        <f>=ROUNDDOWN({0},0)</f>
      </c>
      <c r="O1189" s="4"/>
      <c r="P1189" s="5"/>
      <c r="Q1189" s="4"/>
      <c r="R1189" s="6"/>
      <c r="S1189" s="4"/>
      <c r="T1189" s="6"/>
      <c r="U1189" s="5"/>
      <c r="V1189" s="5"/>
      <c r="W1189" s="4"/>
      <c r="X1189" s="6"/>
      <c r="Y1189" s="4"/>
      <c r="Z1189" s="6"/>
      <c r="AA1189" s="5"/>
      <c r="AB1189" s="5"/>
      <c r="AC1189" s="4"/>
      <c r="AD1189" s="6"/>
      <c r="AE1189" s="4"/>
      <c r="AF1189" s="6"/>
      <c r="AG1189" s="5"/>
      <c r="AH1189" s="5"/>
      <c r="AI1189" s="4"/>
      <c r="AJ1189" s="6"/>
      <c r="AK1189" s="4"/>
      <c r="AL1189" s="6"/>
      <c r="AM1189" s="5"/>
      <c r="AN1189" s="5"/>
      <c r="AO1189" s="4"/>
      <c r="AP1189" s="6"/>
      <c r="AQ1189" s="4"/>
      <c r="AR1189" s="6"/>
      <c r="AS1189" s="5"/>
      <c r="AT1189" s="5"/>
      <c r="AU1189" s="4"/>
      <c r="AV1189" s="6"/>
      <c r="AW1189" s="4"/>
      <c r="AX1189" s="6"/>
      <c r="AY1189" s="5"/>
      <c r="AZ1189" s="5"/>
      <c r="BA1189" s="4"/>
      <c r="BB1189" s="6"/>
      <c r="BC1189" s="4"/>
      <c r="BD1189" s="6"/>
      <c r="BE1189" s="5"/>
      <c r="BF1189" s="5"/>
      <c r="BG1189" s="4"/>
      <c r="BH1189" s="6"/>
      <c r="BI1189" s="4"/>
      <c r="BJ1189" s="6"/>
      <c r="BK1189" s="5"/>
      <c r="BL1189" s="5"/>
      <c r="BM1189" s="4"/>
      <c r="BN1189" s="6"/>
      <c r="BO1189" s="4"/>
      <c r="BP1189" s="6"/>
      <c r="BQ1189" s="5"/>
      <c r="BR1189" s="5"/>
      <c r="BS1189" s="4"/>
      <c r="BT1189" s="6"/>
      <c r="BU1189" s="4"/>
      <c r="BV1189" s="6"/>
      <c r="BW1189" s="5"/>
      <c r="BX1189" s="5"/>
      <c r="BY1189" s="4"/>
      <c r="BZ1189" s="6"/>
      <c r="CA1189" s="4"/>
      <c r="CB1189" s="6"/>
      <c r="CC1189" s="5"/>
      <c r="CD1189" s="5"/>
      <c r="CE1189" s="4"/>
      <c r="CF1189" s="6"/>
      <c r="CG1189" s="4"/>
      <c r="CH1189" s="6"/>
      <c r="CI1189" s="5"/>
      <c r="CJ1189" s="5"/>
      <c r="CK1189" s="4"/>
      <c r="CL1189" s="6"/>
      <c r="CM1189" s="4"/>
      <c r="CN1189" s="6"/>
      <c r="CO1189" s="5"/>
      <c r="CP1189" s="5"/>
      <c r="CQ1189" s="4"/>
      <c r="CR1189" s="6"/>
      <c r="CS1189" s="4"/>
      <c r="CT1189" s="6"/>
      <c r="CU1189" s="5"/>
      <c r="CV1189" s="5"/>
      <c r="CW1189" s="4"/>
      <c r="CX1189" s="6"/>
      <c r="CY1189" s="4"/>
      <c r="CZ1189" s="6"/>
      <c r="DA1189" s="5"/>
      <c r="DB1189" s="5"/>
      <c r="DC1189" s="4"/>
      <c r="DD1189" s="6"/>
      <c r="DE1189" s="4"/>
      <c r="DF1189" s="6"/>
      <c r="DG1189" s="5"/>
      <c r="DH1189" s="5"/>
      <c r="DI1189" s="4"/>
      <c r="DJ1189" s="6"/>
      <c r="DK1189" s="4"/>
      <c r="DL1189" s="6"/>
      <c r="DM1189" s="5"/>
      <c r="DN1189" s="5"/>
      <c r="DO1189" s="4"/>
      <c r="DP1189" s="6"/>
      <c r="DQ1189" s="4"/>
      <c r="DR1189" s="6"/>
      <c r="DS1189" s="5"/>
      <c r="DT1189" s="5"/>
      <c r="DU1189" s="4"/>
      <c r="DV1189" s="6"/>
      <c r="DW1189" s="4"/>
      <c r="DX1189" s="6"/>
      <c r="DY1189" s="5"/>
      <c r="DZ1189" s="5"/>
      <c r="EA1189" s="4"/>
      <c r="EB1189" s="6"/>
      <c r="EC1189" s="4"/>
      <c r="ED1189" s="6"/>
      <c r="EE1189" s="5"/>
      <c r="EF1189" s="5"/>
      <c r="EG1189" s="4"/>
      <c r="EH1189" s="6"/>
      <c r="EI1189" s="4"/>
      <c r="EJ1189" s="6"/>
      <c r="EK1189" s="5"/>
      <c r="EL1189" s="5"/>
      <c r="EM1189" s="4"/>
      <c r="EN1189" s="6"/>
      <c r="EO1189" s="4"/>
      <c r="EP1189" s="6"/>
      <c r="EQ1189" s="5"/>
      <c r="ER1189" s="5"/>
      <c r="ES1189" s="4"/>
      <c r="ET1189" s="6"/>
      <c r="EU1189" s="4"/>
      <c r="EV1189" s="6"/>
      <c r="EW1189" s="5"/>
      <c r="EX1189" s="5"/>
      <c r="EY1189" s="4"/>
      <c r="EZ1189" s="6"/>
      <c r="FA1189" s="4"/>
      <c r="FB1189" s="6"/>
      <c r="FC1189" s="5"/>
      <c r="FD1189" s="5"/>
      <c r="FE1189" s="4"/>
      <c r="FF1189" s="6"/>
      <c r="FG1189" s="4"/>
      <c r="FH1189" s="6"/>
      <c r="FI1189" s="5"/>
      <c r="FJ1189" s="5"/>
      <c r="FK1189" s="4"/>
      <c r="FL1189" s="6"/>
      <c r="FM1189" s="4"/>
      <c r="FN1189" s="6"/>
      <c r="FO1189" s="5"/>
      <c r="FP1189" s="5"/>
      <c r="FQ1189" s="4"/>
      <c r="FR1189" s="6"/>
      <c r="FS1189" s="4"/>
      <c r="FT1189" s="6"/>
      <c r="FU1189" s="5"/>
      <c r="FV1189" s="5"/>
      <c r="FW1189" s="4"/>
      <c r="FX1189" s="6"/>
      <c r="FY1189" s="4"/>
      <c r="FZ1189" s="6"/>
      <c r="GA1189" s="5"/>
      <c r="GB1189" s="5"/>
      <c r="GC1189" s="4"/>
      <c r="GD1189" s="6"/>
      <c r="GE1189" s="4"/>
      <c r="GF1189" s="6"/>
      <c r="GG1189" s="5"/>
      <c r="GH1189" s="5"/>
      <c r="GI1189" s="4"/>
      <c r="GJ1189" s="6"/>
      <c r="GK1189" s="4"/>
      <c r="GL1189" s="6"/>
      <c r="GM1189" s="5"/>
      <c r="GN1189" s="5"/>
      <c r="GO1189" s="4"/>
      <c r="GP1189" s="6"/>
      <c r="GQ1189" s="4"/>
      <c r="GR1189" s="6"/>
      <c r="GS1189" s="5"/>
      <c r="GT1189" s="5"/>
      <c r="GU1189" s="4"/>
      <c r="GV1189" s="6"/>
      <c r="GW1189" s="4"/>
      <c r="GX1189" s="6"/>
      <c r="GY1189" s="5"/>
      <c r="GZ1189" s="5"/>
      <c r="HA1189" s="4"/>
      <c r="HB1189" s="6"/>
      <c r="HC1189" s="4"/>
      <c r="HD1189" s="6"/>
      <c r="HE1189" s="5"/>
      <c r="HF1189" s="5"/>
      <c r="HG1189" s="4"/>
      <c r="HH1189" s="6"/>
      <c r="HI1189" s="4"/>
      <c r="HJ1189" s="6"/>
      <c r="HK1189" s="5"/>
      <c r="HL1189" s="5"/>
      <c r="HM1189" s="4"/>
      <c r="HN1189" s="6"/>
      <c r="HO1189" s="4"/>
      <c r="HP1189" s="6"/>
      <c r="HQ1189" s="5"/>
      <c r="HR1189" s="5"/>
      <c r="HS1189" s="4"/>
      <c r="HT1189" s="6"/>
      <c r="HU1189" s="4"/>
      <c r="HV1189" s="6"/>
      <c r="HW1189" s="5"/>
      <c r="HX1189" s="5"/>
      <c r="HY1189" s="4"/>
      <c r="HZ1189" s="6"/>
      <c r="IA1189" s="4"/>
      <c r="IB1189" s="6"/>
      <c r="IC1189" s="5"/>
      <c r="ID1189" s="5"/>
      <c r="IE1189" s="4"/>
      <c r="IF1189" s="6"/>
      <c r="IG1189" s="4"/>
      <c r="IH1189" s="6"/>
      <c r="II1189" s="5"/>
      <c r="IJ1189" s="5"/>
      <c r="IK1189" s="4"/>
      <c r="IL1189" s="6"/>
      <c r="IM1189" s="4"/>
      <c r="IN1189" s="6"/>
      <c r="IO1189" s="5"/>
      <c r="IP1189" s="5"/>
      <c r="IQ1189" s="4"/>
      <c r="IR1189" s="6"/>
      <c r="IS1189" s="4"/>
      <c r="IT1189" s="6"/>
      <c r="IU1189" s="5"/>
      <c r="IV1189" s="5"/>
      <c r="IW1189" s="4"/>
      <c r="IX1189" s="6"/>
      <c r="IY1189" s="4"/>
      <c r="IZ1189" s="6"/>
      <c r="JA1189" s="5"/>
      <c r="JB1189" s="5"/>
      <c r="JC1189" s="4"/>
      <c r="JD1189" s="6"/>
      <c r="JE1189" s="4"/>
      <c r="JF1189" s="6"/>
      <c r="JG1189" s="5"/>
      <c r="JH1189" s="5"/>
      <c r="JI1189" s="4"/>
      <c r="JJ1189" s="6"/>
      <c r="JK1189" s="4"/>
      <c r="JL1189" s="6"/>
      <c r="JM1189" s="5"/>
      <c r="JN1189" s="5"/>
      <c r="JO1189" s="4"/>
      <c r="JP1189" s="6"/>
      <c r="JQ1189" s="4"/>
      <c r="JR1189" s="6"/>
      <c r="JS1189" s="5"/>
      <c r="JT1189" s="5"/>
      <c r="JU1189" s="4"/>
      <c r="JV1189" s="6"/>
      <c r="JW1189" s="4"/>
      <c r="JX1189" s="6"/>
      <c r="JY1189" s="5"/>
      <c r="JZ1189" s="5"/>
      <c r="KA1189" s="4"/>
      <c r="KB1189" s="6"/>
      <c r="KC1189" s="4"/>
      <c r="KD1189" s="6"/>
      <c r="KE1189" s="5"/>
      <c r="KF1189" s="5"/>
      <c r="KG1189" s="4"/>
      <c r="KH1189" s="6"/>
      <c r="KI1189" s="4"/>
      <c r="KJ1189" s="6"/>
      <c r="KK1189" s="5"/>
      <c r="KL1189" s="5"/>
    </row>
    <row r="1190">
      <c r="A1190" s="3" t="s">
        <v>85</v>
      </c>
      <c r="B1190" s="3" t="s">
        <v>1266</v>
      </c>
      <c r="C1190" s="3" t="s">
        <v>703</v>
      </c>
      <c r="D1190" s="3" t="s">
        <v>712</v>
      </c>
      <c r="E1190" s="3" t="s">
        <v>1290</v>
      </c>
      <c r="F1190" s="3" t="s">
        <v>104</v>
      </c>
      <c r="G1190" s="3" t="s">
        <v>104</v>
      </c>
      <c r="H1190" s="3" t="s">
        <v>104</v>
      </c>
      <c r="I1190" s="4"/>
      <c r="J1190" s="4">
        <f>=ROUNDDOWN({0},0)</f>
      </c>
      <c r="K1190" s="4"/>
      <c r="L1190" s="5"/>
      <c r="M1190" s="4"/>
      <c r="N1190" s="4">
        <f>=ROUNDDOWN({0},0)</f>
      </c>
      <c r="O1190" s="4"/>
      <c r="P1190" s="5"/>
      <c r="Q1190" s="4"/>
      <c r="R1190" s="6"/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/>
      <c r="AD1190" s="6"/>
      <c r="AE1190" s="4"/>
      <c r="AF1190" s="6"/>
      <c r="AG1190" s="5"/>
      <c r="AH1190" s="5"/>
      <c r="AI1190" s="4"/>
      <c r="AJ1190" s="6"/>
      <c r="AK1190" s="4"/>
      <c r="AL1190" s="6"/>
      <c r="AM1190" s="5"/>
      <c r="AN1190" s="5"/>
      <c r="AO1190" s="4"/>
      <c r="AP1190" s="6"/>
      <c r="AQ1190" s="4"/>
      <c r="AR1190" s="6"/>
      <c r="AS1190" s="5"/>
      <c r="AT1190" s="5"/>
      <c r="AU1190" s="4"/>
      <c r="AV1190" s="6"/>
      <c r="AW1190" s="4"/>
      <c r="AX1190" s="6"/>
      <c r="AY1190" s="5"/>
      <c r="AZ1190" s="5"/>
      <c r="BA1190" s="4"/>
      <c r="BB1190" s="6"/>
      <c r="BC1190" s="4"/>
      <c r="BD1190" s="6"/>
      <c r="BE1190" s="5"/>
      <c r="BF1190" s="5"/>
      <c r="BG1190" s="4"/>
      <c r="BH1190" s="6"/>
      <c r="BI1190" s="4"/>
      <c r="BJ1190" s="6"/>
      <c r="BK1190" s="5"/>
      <c r="BL1190" s="5"/>
      <c r="BM1190" s="4"/>
      <c r="BN1190" s="6"/>
      <c r="BO1190" s="4"/>
      <c r="BP1190" s="6"/>
      <c r="BQ1190" s="5"/>
      <c r="BR1190" s="5"/>
      <c r="BS1190" s="4"/>
      <c r="BT1190" s="6"/>
      <c r="BU1190" s="4"/>
      <c r="BV1190" s="6"/>
      <c r="BW1190" s="5"/>
      <c r="BX1190" s="5"/>
      <c r="BY1190" s="4"/>
      <c r="BZ1190" s="6"/>
      <c r="CA1190" s="4"/>
      <c r="CB1190" s="6"/>
      <c r="CC1190" s="5"/>
      <c r="CD1190" s="5"/>
      <c r="CE1190" s="4"/>
      <c r="CF1190" s="6"/>
      <c r="CG1190" s="4"/>
      <c r="CH1190" s="6"/>
      <c r="CI1190" s="5"/>
      <c r="CJ1190" s="5"/>
      <c r="CK1190" s="4"/>
      <c r="CL1190" s="6"/>
      <c r="CM1190" s="4"/>
      <c r="CN1190" s="6"/>
      <c r="CO1190" s="5"/>
      <c r="CP1190" s="5"/>
      <c r="CQ1190" s="4"/>
      <c r="CR1190" s="6"/>
      <c r="CS1190" s="4"/>
      <c r="CT1190" s="6"/>
      <c r="CU1190" s="5"/>
      <c r="CV1190" s="5"/>
      <c r="CW1190" s="4"/>
      <c r="CX1190" s="6"/>
      <c r="CY1190" s="4"/>
      <c r="CZ1190" s="6"/>
      <c r="DA1190" s="5"/>
      <c r="DB1190" s="5"/>
      <c r="DC1190" s="4"/>
      <c r="DD1190" s="6"/>
      <c r="DE1190" s="4"/>
      <c r="DF1190" s="6"/>
      <c r="DG1190" s="5"/>
      <c r="DH1190" s="5"/>
      <c r="DI1190" s="4"/>
      <c r="DJ1190" s="6"/>
      <c r="DK1190" s="4"/>
      <c r="DL1190" s="6"/>
      <c r="DM1190" s="5"/>
      <c r="DN1190" s="5"/>
      <c r="DO1190" s="4"/>
      <c r="DP1190" s="6"/>
      <c r="DQ1190" s="4"/>
      <c r="DR1190" s="6"/>
      <c r="DS1190" s="5"/>
      <c r="DT1190" s="5"/>
      <c r="DU1190" s="4"/>
      <c r="DV1190" s="6"/>
      <c r="DW1190" s="4"/>
      <c r="DX1190" s="6"/>
      <c r="DY1190" s="5"/>
      <c r="DZ1190" s="5"/>
      <c r="EA1190" s="4"/>
      <c r="EB1190" s="6"/>
      <c r="EC1190" s="4"/>
      <c r="ED1190" s="6"/>
      <c r="EE1190" s="5"/>
      <c r="EF1190" s="5"/>
      <c r="EG1190" s="4"/>
      <c r="EH1190" s="6"/>
      <c r="EI1190" s="4"/>
      <c r="EJ1190" s="6"/>
      <c r="EK1190" s="5"/>
      <c r="EL1190" s="5"/>
      <c r="EM1190" s="4"/>
      <c r="EN1190" s="6"/>
      <c r="EO1190" s="4"/>
      <c r="EP1190" s="6"/>
      <c r="EQ1190" s="5"/>
      <c r="ER1190" s="5"/>
      <c r="ES1190" s="4"/>
      <c r="ET1190" s="6"/>
      <c r="EU1190" s="4"/>
      <c r="EV1190" s="6"/>
      <c r="EW1190" s="5"/>
      <c r="EX1190" s="5"/>
      <c r="EY1190" s="4"/>
      <c r="EZ1190" s="6"/>
      <c r="FA1190" s="4"/>
      <c r="FB1190" s="6"/>
      <c r="FC1190" s="5"/>
      <c r="FD1190" s="5"/>
      <c r="FE1190" s="4"/>
      <c r="FF1190" s="6"/>
      <c r="FG1190" s="4"/>
      <c r="FH1190" s="6"/>
      <c r="FI1190" s="5"/>
      <c r="FJ1190" s="5"/>
      <c r="FK1190" s="4"/>
      <c r="FL1190" s="6"/>
      <c r="FM1190" s="4"/>
      <c r="FN1190" s="6"/>
      <c r="FO1190" s="5"/>
      <c r="FP1190" s="5"/>
      <c r="FQ1190" s="4"/>
      <c r="FR1190" s="6"/>
      <c r="FS1190" s="4"/>
      <c r="FT1190" s="6"/>
      <c r="FU1190" s="5"/>
      <c r="FV1190" s="5"/>
      <c r="FW1190" s="4"/>
      <c r="FX1190" s="6"/>
      <c r="FY1190" s="4"/>
      <c r="FZ1190" s="6"/>
      <c r="GA1190" s="5"/>
      <c r="GB1190" s="5"/>
      <c r="GC1190" s="4"/>
      <c r="GD1190" s="6"/>
      <c r="GE1190" s="4"/>
      <c r="GF1190" s="6"/>
      <c r="GG1190" s="5"/>
      <c r="GH1190" s="5"/>
      <c r="GI1190" s="4"/>
      <c r="GJ1190" s="6"/>
      <c r="GK1190" s="4"/>
      <c r="GL1190" s="6"/>
      <c r="GM1190" s="5"/>
      <c r="GN1190" s="5"/>
      <c r="GO1190" s="4"/>
      <c r="GP1190" s="6"/>
      <c r="GQ1190" s="4"/>
      <c r="GR1190" s="6"/>
      <c r="GS1190" s="5"/>
      <c r="GT1190" s="5"/>
      <c r="GU1190" s="4"/>
      <c r="GV1190" s="6"/>
      <c r="GW1190" s="4"/>
      <c r="GX1190" s="6"/>
      <c r="GY1190" s="5"/>
      <c r="GZ1190" s="5"/>
      <c r="HA1190" s="4"/>
      <c r="HB1190" s="6"/>
      <c r="HC1190" s="4"/>
      <c r="HD1190" s="6"/>
      <c r="HE1190" s="5"/>
      <c r="HF1190" s="5"/>
      <c r="HG1190" s="4"/>
      <c r="HH1190" s="6"/>
      <c r="HI1190" s="4"/>
      <c r="HJ1190" s="6"/>
      <c r="HK1190" s="5"/>
      <c r="HL1190" s="5"/>
      <c r="HM1190" s="4"/>
      <c r="HN1190" s="6"/>
      <c r="HO1190" s="4"/>
      <c r="HP1190" s="6"/>
      <c r="HQ1190" s="5"/>
      <c r="HR1190" s="5"/>
      <c r="HS1190" s="4"/>
      <c r="HT1190" s="6"/>
      <c r="HU1190" s="4"/>
      <c r="HV1190" s="6"/>
      <c r="HW1190" s="5"/>
      <c r="HX1190" s="5"/>
      <c r="HY1190" s="4"/>
      <c r="HZ1190" s="6"/>
      <c r="IA1190" s="4"/>
      <c r="IB1190" s="6"/>
      <c r="IC1190" s="5"/>
      <c r="ID1190" s="5"/>
      <c r="IE1190" s="4"/>
      <c r="IF1190" s="6"/>
      <c r="IG1190" s="4"/>
      <c r="IH1190" s="6"/>
      <c r="II1190" s="5"/>
      <c r="IJ1190" s="5"/>
      <c r="IK1190" s="4"/>
      <c r="IL1190" s="6"/>
      <c r="IM1190" s="4"/>
      <c r="IN1190" s="6"/>
      <c r="IO1190" s="5"/>
      <c r="IP1190" s="5"/>
      <c r="IQ1190" s="4"/>
      <c r="IR1190" s="6"/>
      <c r="IS1190" s="4"/>
      <c r="IT1190" s="6"/>
      <c r="IU1190" s="5"/>
      <c r="IV1190" s="5"/>
      <c r="IW1190" s="4"/>
      <c r="IX1190" s="6"/>
      <c r="IY1190" s="4"/>
      <c r="IZ1190" s="6"/>
      <c r="JA1190" s="5"/>
      <c r="JB1190" s="5"/>
      <c r="JC1190" s="4"/>
      <c r="JD1190" s="6"/>
      <c r="JE1190" s="4"/>
      <c r="JF1190" s="6"/>
      <c r="JG1190" s="5"/>
      <c r="JH1190" s="5"/>
      <c r="JI1190" s="4"/>
      <c r="JJ1190" s="6"/>
      <c r="JK1190" s="4"/>
      <c r="JL1190" s="6"/>
      <c r="JM1190" s="5"/>
      <c r="JN1190" s="5"/>
      <c r="JO1190" s="4"/>
      <c r="JP1190" s="6"/>
      <c r="JQ1190" s="4"/>
      <c r="JR1190" s="6"/>
      <c r="JS1190" s="5"/>
      <c r="JT1190" s="5"/>
      <c r="JU1190" s="4"/>
      <c r="JV1190" s="6"/>
      <c r="JW1190" s="4"/>
      <c r="JX1190" s="6"/>
      <c r="JY1190" s="5"/>
      <c r="JZ1190" s="5"/>
      <c r="KA1190" s="4"/>
      <c r="KB1190" s="6"/>
      <c r="KC1190" s="4"/>
      <c r="KD1190" s="6"/>
      <c r="KE1190" s="5"/>
      <c r="KF1190" s="5"/>
      <c r="KG1190" s="4"/>
      <c r="KH1190" s="6"/>
      <c r="KI1190" s="4"/>
      <c r="KJ1190" s="6"/>
      <c r="KK1190" s="5"/>
      <c r="KL1190" s="5"/>
    </row>
    <row r="1191">
      <c r="A1191" s="3" t="s">
        <v>85</v>
      </c>
      <c r="B1191" s="3" t="s">
        <v>1266</v>
      </c>
      <c r="C1191" s="3" t="s">
        <v>703</v>
      </c>
      <c r="D1191" s="3" t="s">
        <v>712</v>
      </c>
      <c r="E1191" s="3" t="s">
        <v>1291</v>
      </c>
      <c r="F1191" s="3" t="s">
        <v>104</v>
      </c>
      <c r="G1191" s="3" t="s">
        <v>104</v>
      </c>
      <c r="H1191" s="3" t="s">
        <v>104</v>
      </c>
      <c r="I1191" s="4"/>
      <c r="J1191" s="4">
        <f>=ROUNDDOWN({0},0)</f>
      </c>
      <c r="K1191" s="4"/>
      <c r="L1191" s="5"/>
      <c r="M1191" s="4"/>
      <c r="N1191" s="4">
        <f>=ROUNDDOWN({0},0)</f>
      </c>
      <c r="O1191" s="4"/>
      <c r="P1191" s="5"/>
      <c r="Q1191" s="4"/>
      <c r="R1191" s="6"/>
      <c r="S1191" s="4"/>
      <c r="T1191" s="6"/>
      <c r="U1191" s="5"/>
      <c r="V1191" s="5"/>
      <c r="W1191" s="4"/>
      <c r="X1191" s="6"/>
      <c r="Y1191" s="4"/>
      <c r="Z1191" s="6"/>
      <c r="AA1191" s="5"/>
      <c r="AB1191" s="5"/>
      <c r="AC1191" s="4"/>
      <c r="AD1191" s="6"/>
      <c r="AE1191" s="4"/>
      <c r="AF1191" s="6"/>
      <c r="AG1191" s="5"/>
      <c r="AH1191" s="5"/>
      <c r="AI1191" s="4"/>
      <c r="AJ1191" s="6"/>
      <c r="AK1191" s="4"/>
      <c r="AL1191" s="6"/>
      <c r="AM1191" s="5"/>
      <c r="AN1191" s="5"/>
      <c r="AO1191" s="4"/>
      <c r="AP1191" s="6"/>
      <c r="AQ1191" s="4"/>
      <c r="AR1191" s="6"/>
      <c r="AS1191" s="5"/>
      <c r="AT1191" s="5"/>
      <c r="AU1191" s="4"/>
      <c r="AV1191" s="6"/>
      <c r="AW1191" s="4"/>
      <c r="AX1191" s="6"/>
      <c r="AY1191" s="5"/>
      <c r="AZ1191" s="5"/>
      <c r="BA1191" s="4"/>
      <c r="BB1191" s="6"/>
      <c r="BC1191" s="4"/>
      <c r="BD1191" s="6"/>
      <c r="BE1191" s="5"/>
      <c r="BF1191" s="5"/>
      <c r="BG1191" s="4"/>
      <c r="BH1191" s="6"/>
      <c r="BI1191" s="4"/>
      <c r="BJ1191" s="6"/>
      <c r="BK1191" s="5"/>
      <c r="BL1191" s="5"/>
      <c r="BM1191" s="4"/>
      <c r="BN1191" s="6"/>
      <c r="BO1191" s="4"/>
      <c r="BP1191" s="6"/>
      <c r="BQ1191" s="5"/>
      <c r="BR1191" s="5"/>
      <c r="BS1191" s="4"/>
      <c r="BT1191" s="6"/>
      <c r="BU1191" s="4"/>
      <c r="BV1191" s="6"/>
      <c r="BW1191" s="5"/>
      <c r="BX1191" s="5"/>
      <c r="BY1191" s="4"/>
      <c r="BZ1191" s="6"/>
      <c r="CA1191" s="4"/>
      <c r="CB1191" s="6"/>
      <c r="CC1191" s="5"/>
      <c r="CD1191" s="5"/>
      <c r="CE1191" s="4"/>
      <c r="CF1191" s="6"/>
      <c r="CG1191" s="4"/>
      <c r="CH1191" s="6"/>
      <c r="CI1191" s="5"/>
      <c r="CJ1191" s="5"/>
      <c r="CK1191" s="4"/>
      <c r="CL1191" s="6"/>
      <c r="CM1191" s="4"/>
      <c r="CN1191" s="6"/>
      <c r="CO1191" s="5"/>
      <c r="CP1191" s="5"/>
      <c r="CQ1191" s="4"/>
      <c r="CR1191" s="6"/>
      <c r="CS1191" s="4"/>
      <c r="CT1191" s="6"/>
      <c r="CU1191" s="5"/>
      <c r="CV1191" s="5"/>
      <c r="CW1191" s="4"/>
      <c r="CX1191" s="6"/>
      <c r="CY1191" s="4"/>
      <c r="CZ1191" s="6"/>
      <c r="DA1191" s="5"/>
      <c r="DB1191" s="5"/>
      <c r="DC1191" s="4"/>
      <c r="DD1191" s="6"/>
      <c r="DE1191" s="4"/>
      <c r="DF1191" s="6"/>
      <c r="DG1191" s="5"/>
      <c r="DH1191" s="5"/>
      <c r="DI1191" s="4"/>
      <c r="DJ1191" s="6"/>
      <c r="DK1191" s="4"/>
      <c r="DL1191" s="6"/>
      <c r="DM1191" s="5"/>
      <c r="DN1191" s="5"/>
      <c r="DO1191" s="4"/>
      <c r="DP1191" s="6"/>
      <c r="DQ1191" s="4"/>
      <c r="DR1191" s="6"/>
      <c r="DS1191" s="5"/>
      <c r="DT1191" s="5"/>
      <c r="DU1191" s="4"/>
      <c r="DV1191" s="6"/>
      <c r="DW1191" s="4"/>
      <c r="DX1191" s="6"/>
      <c r="DY1191" s="5"/>
      <c r="DZ1191" s="5"/>
      <c r="EA1191" s="4"/>
      <c r="EB1191" s="6"/>
      <c r="EC1191" s="4"/>
      <c r="ED1191" s="6"/>
      <c r="EE1191" s="5"/>
      <c r="EF1191" s="5"/>
      <c r="EG1191" s="4"/>
      <c r="EH1191" s="6"/>
      <c r="EI1191" s="4"/>
      <c r="EJ1191" s="6"/>
      <c r="EK1191" s="5"/>
      <c r="EL1191" s="5"/>
      <c r="EM1191" s="4"/>
      <c r="EN1191" s="6"/>
      <c r="EO1191" s="4"/>
      <c r="EP1191" s="6"/>
      <c r="EQ1191" s="5"/>
      <c r="ER1191" s="5"/>
      <c r="ES1191" s="4"/>
      <c r="ET1191" s="6"/>
      <c r="EU1191" s="4"/>
      <c r="EV1191" s="6"/>
      <c r="EW1191" s="5"/>
      <c r="EX1191" s="5"/>
      <c r="EY1191" s="4"/>
      <c r="EZ1191" s="6"/>
      <c r="FA1191" s="4"/>
      <c r="FB1191" s="6"/>
      <c r="FC1191" s="5"/>
      <c r="FD1191" s="5"/>
      <c r="FE1191" s="4"/>
      <c r="FF1191" s="6"/>
      <c r="FG1191" s="4"/>
      <c r="FH1191" s="6"/>
      <c r="FI1191" s="5"/>
      <c r="FJ1191" s="5"/>
      <c r="FK1191" s="4"/>
      <c r="FL1191" s="6"/>
      <c r="FM1191" s="4"/>
      <c r="FN1191" s="6"/>
      <c r="FO1191" s="5"/>
      <c r="FP1191" s="5"/>
      <c r="FQ1191" s="4"/>
      <c r="FR1191" s="6"/>
      <c r="FS1191" s="4"/>
      <c r="FT1191" s="6"/>
      <c r="FU1191" s="5"/>
      <c r="FV1191" s="5"/>
      <c r="FW1191" s="4"/>
      <c r="FX1191" s="6"/>
      <c r="FY1191" s="4"/>
      <c r="FZ1191" s="6"/>
      <c r="GA1191" s="5"/>
      <c r="GB1191" s="5"/>
      <c r="GC1191" s="4"/>
      <c r="GD1191" s="6"/>
      <c r="GE1191" s="4"/>
      <c r="GF1191" s="6"/>
      <c r="GG1191" s="5"/>
      <c r="GH1191" s="5"/>
      <c r="GI1191" s="4"/>
      <c r="GJ1191" s="6"/>
      <c r="GK1191" s="4"/>
      <c r="GL1191" s="6"/>
      <c r="GM1191" s="5"/>
      <c r="GN1191" s="5"/>
      <c r="GO1191" s="4"/>
      <c r="GP1191" s="6"/>
      <c r="GQ1191" s="4"/>
      <c r="GR1191" s="6"/>
      <c r="GS1191" s="5"/>
      <c r="GT1191" s="5"/>
      <c r="GU1191" s="4"/>
      <c r="GV1191" s="6"/>
      <c r="GW1191" s="4"/>
      <c r="GX1191" s="6"/>
      <c r="GY1191" s="5"/>
      <c r="GZ1191" s="5"/>
      <c r="HA1191" s="4"/>
      <c r="HB1191" s="6"/>
      <c r="HC1191" s="4"/>
      <c r="HD1191" s="6"/>
      <c r="HE1191" s="5"/>
      <c r="HF1191" s="5"/>
      <c r="HG1191" s="4"/>
      <c r="HH1191" s="6"/>
      <c r="HI1191" s="4"/>
      <c r="HJ1191" s="6"/>
      <c r="HK1191" s="5"/>
      <c r="HL1191" s="5"/>
      <c r="HM1191" s="4"/>
      <c r="HN1191" s="6"/>
      <c r="HO1191" s="4"/>
      <c r="HP1191" s="6"/>
      <c r="HQ1191" s="5"/>
      <c r="HR1191" s="5"/>
      <c r="HS1191" s="4"/>
      <c r="HT1191" s="6"/>
      <c r="HU1191" s="4"/>
      <c r="HV1191" s="6"/>
      <c r="HW1191" s="5"/>
      <c r="HX1191" s="5"/>
      <c r="HY1191" s="4"/>
      <c r="HZ1191" s="6"/>
      <c r="IA1191" s="4"/>
      <c r="IB1191" s="6"/>
      <c r="IC1191" s="5"/>
      <c r="ID1191" s="5"/>
      <c r="IE1191" s="4"/>
      <c r="IF1191" s="6"/>
      <c r="IG1191" s="4"/>
      <c r="IH1191" s="6"/>
      <c r="II1191" s="5"/>
      <c r="IJ1191" s="5"/>
      <c r="IK1191" s="4"/>
      <c r="IL1191" s="6"/>
      <c r="IM1191" s="4"/>
      <c r="IN1191" s="6"/>
      <c r="IO1191" s="5"/>
      <c r="IP1191" s="5"/>
      <c r="IQ1191" s="4"/>
      <c r="IR1191" s="6"/>
      <c r="IS1191" s="4"/>
      <c r="IT1191" s="6"/>
      <c r="IU1191" s="5"/>
      <c r="IV1191" s="5"/>
      <c r="IW1191" s="4"/>
      <c r="IX1191" s="6"/>
      <c r="IY1191" s="4"/>
      <c r="IZ1191" s="6"/>
      <c r="JA1191" s="5"/>
      <c r="JB1191" s="5"/>
      <c r="JC1191" s="4"/>
      <c r="JD1191" s="6"/>
      <c r="JE1191" s="4"/>
      <c r="JF1191" s="6"/>
      <c r="JG1191" s="5"/>
      <c r="JH1191" s="5"/>
      <c r="JI1191" s="4"/>
      <c r="JJ1191" s="6"/>
      <c r="JK1191" s="4"/>
      <c r="JL1191" s="6"/>
      <c r="JM1191" s="5"/>
      <c r="JN1191" s="5"/>
      <c r="JO1191" s="4"/>
      <c r="JP1191" s="6"/>
      <c r="JQ1191" s="4"/>
      <c r="JR1191" s="6"/>
      <c r="JS1191" s="5"/>
      <c r="JT1191" s="5"/>
      <c r="JU1191" s="4"/>
      <c r="JV1191" s="6"/>
      <c r="JW1191" s="4"/>
      <c r="JX1191" s="6"/>
      <c r="JY1191" s="5"/>
      <c r="JZ1191" s="5"/>
      <c r="KA1191" s="4"/>
      <c r="KB1191" s="6"/>
      <c r="KC1191" s="4"/>
      <c r="KD1191" s="6"/>
      <c r="KE1191" s="5"/>
      <c r="KF1191" s="5"/>
      <c r="KG1191" s="4"/>
      <c r="KH1191" s="6"/>
      <c r="KI1191" s="4"/>
      <c r="KJ1191" s="6"/>
      <c r="KK1191" s="5"/>
      <c r="KL1191" s="5"/>
    </row>
    <row r="1192">
      <c r="A1192" s="3" t="s">
        <v>85</v>
      </c>
      <c r="B1192" s="3" t="s">
        <v>1266</v>
      </c>
      <c r="C1192" s="3" t="s">
        <v>703</v>
      </c>
      <c r="D1192" s="3" t="s">
        <v>712</v>
      </c>
      <c r="E1192" s="3" t="s">
        <v>1266</v>
      </c>
      <c r="F1192" s="3" t="s">
        <v>104</v>
      </c>
      <c r="G1192" s="3" t="s">
        <v>104</v>
      </c>
      <c r="H1192" s="3" t="s">
        <v>104</v>
      </c>
      <c r="I1192" s="4"/>
      <c r="J1192" s="4">
        <f>=ROUNDDOWN({0},0)</f>
      </c>
      <c r="K1192" s="4"/>
      <c r="L1192" s="5"/>
      <c r="M1192" s="4"/>
      <c r="N1192" s="4">
        <f>=ROUNDDOWN({0},0)</f>
      </c>
      <c r="O1192" s="4"/>
      <c r="P1192" s="5"/>
      <c r="Q1192" s="4"/>
      <c r="R1192" s="6"/>
      <c r="S1192" s="4"/>
      <c r="T1192" s="6"/>
      <c r="U1192" s="5"/>
      <c r="V1192" s="5"/>
      <c r="W1192" s="4"/>
      <c r="X1192" s="6"/>
      <c r="Y1192" s="4"/>
      <c r="Z1192" s="6"/>
      <c r="AA1192" s="5"/>
      <c r="AB1192" s="5"/>
      <c r="AC1192" s="4"/>
      <c r="AD1192" s="6"/>
      <c r="AE1192" s="4"/>
      <c r="AF1192" s="6"/>
      <c r="AG1192" s="5"/>
      <c r="AH1192" s="5"/>
      <c r="AI1192" s="4"/>
      <c r="AJ1192" s="6"/>
      <c r="AK1192" s="4"/>
      <c r="AL1192" s="6"/>
      <c r="AM1192" s="5"/>
      <c r="AN1192" s="5"/>
      <c r="AO1192" s="4"/>
      <c r="AP1192" s="6"/>
      <c r="AQ1192" s="4"/>
      <c r="AR1192" s="6"/>
      <c r="AS1192" s="5"/>
      <c r="AT1192" s="5"/>
      <c r="AU1192" s="4"/>
      <c r="AV1192" s="6"/>
      <c r="AW1192" s="4"/>
      <c r="AX1192" s="6"/>
      <c r="AY1192" s="5"/>
      <c r="AZ1192" s="5"/>
      <c r="BA1192" s="4"/>
      <c r="BB1192" s="6"/>
      <c r="BC1192" s="4"/>
      <c r="BD1192" s="6"/>
      <c r="BE1192" s="5"/>
      <c r="BF1192" s="5"/>
      <c r="BG1192" s="4"/>
      <c r="BH1192" s="6"/>
      <c r="BI1192" s="4"/>
      <c r="BJ1192" s="6"/>
      <c r="BK1192" s="5"/>
      <c r="BL1192" s="5"/>
      <c r="BM1192" s="4"/>
      <c r="BN1192" s="6"/>
      <c r="BO1192" s="4"/>
      <c r="BP1192" s="6"/>
      <c r="BQ1192" s="5"/>
      <c r="BR1192" s="5"/>
      <c r="BS1192" s="4"/>
      <c r="BT1192" s="6"/>
      <c r="BU1192" s="4"/>
      <c r="BV1192" s="6"/>
      <c r="BW1192" s="5"/>
      <c r="BX1192" s="5"/>
      <c r="BY1192" s="4"/>
      <c r="BZ1192" s="6"/>
      <c r="CA1192" s="4"/>
      <c r="CB1192" s="6"/>
      <c r="CC1192" s="5"/>
      <c r="CD1192" s="5"/>
      <c r="CE1192" s="4"/>
      <c r="CF1192" s="6"/>
      <c r="CG1192" s="4"/>
      <c r="CH1192" s="6"/>
      <c r="CI1192" s="5"/>
      <c r="CJ1192" s="5"/>
      <c r="CK1192" s="4"/>
      <c r="CL1192" s="6"/>
      <c r="CM1192" s="4"/>
      <c r="CN1192" s="6"/>
      <c r="CO1192" s="5"/>
      <c r="CP1192" s="5"/>
      <c r="CQ1192" s="4"/>
      <c r="CR1192" s="6"/>
      <c r="CS1192" s="4"/>
      <c r="CT1192" s="6"/>
      <c r="CU1192" s="5"/>
      <c r="CV1192" s="5"/>
      <c r="CW1192" s="4"/>
      <c r="CX1192" s="6"/>
      <c r="CY1192" s="4"/>
      <c r="CZ1192" s="6"/>
      <c r="DA1192" s="5"/>
      <c r="DB1192" s="5"/>
      <c r="DC1192" s="4"/>
      <c r="DD1192" s="6"/>
      <c r="DE1192" s="4"/>
      <c r="DF1192" s="6"/>
      <c r="DG1192" s="5"/>
      <c r="DH1192" s="5"/>
      <c r="DI1192" s="4"/>
      <c r="DJ1192" s="6"/>
      <c r="DK1192" s="4"/>
      <c r="DL1192" s="6"/>
      <c r="DM1192" s="5"/>
      <c r="DN1192" s="5"/>
      <c r="DO1192" s="4"/>
      <c r="DP1192" s="6"/>
      <c r="DQ1192" s="4"/>
      <c r="DR1192" s="6"/>
      <c r="DS1192" s="5"/>
      <c r="DT1192" s="5"/>
      <c r="DU1192" s="4"/>
      <c r="DV1192" s="6"/>
      <c r="DW1192" s="4"/>
      <c r="DX1192" s="6"/>
      <c r="DY1192" s="5"/>
      <c r="DZ1192" s="5"/>
      <c r="EA1192" s="4"/>
      <c r="EB1192" s="6"/>
      <c r="EC1192" s="4"/>
      <c r="ED1192" s="6"/>
      <c r="EE1192" s="5"/>
      <c r="EF1192" s="5"/>
      <c r="EG1192" s="4"/>
      <c r="EH1192" s="6"/>
      <c r="EI1192" s="4"/>
      <c r="EJ1192" s="6"/>
      <c r="EK1192" s="5"/>
      <c r="EL1192" s="5"/>
      <c r="EM1192" s="4"/>
      <c r="EN1192" s="6"/>
      <c r="EO1192" s="4"/>
      <c r="EP1192" s="6"/>
      <c r="EQ1192" s="5"/>
      <c r="ER1192" s="5"/>
      <c r="ES1192" s="4"/>
      <c r="ET1192" s="6"/>
      <c r="EU1192" s="4"/>
      <c r="EV1192" s="6"/>
      <c r="EW1192" s="5"/>
      <c r="EX1192" s="5"/>
      <c r="EY1192" s="4"/>
      <c r="EZ1192" s="6"/>
      <c r="FA1192" s="4"/>
      <c r="FB1192" s="6"/>
      <c r="FC1192" s="5"/>
      <c r="FD1192" s="5"/>
      <c r="FE1192" s="4"/>
      <c r="FF1192" s="6"/>
      <c r="FG1192" s="4"/>
      <c r="FH1192" s="6"/>
      <c r="FI1192" s="5"/>
      <c r="FJ1192" s="5"/>
      <c r="FK1192" s="4"/>
      <c r="FL1192" s="6"/>
      <c r="FM1192" s="4"/>
      <c r="FN1192" s="6"/>
      <c r="FO1192" s="5"/>
      <c r="FP1192" s="5"/>
      <c r="FQ1192" s="4"/>
      <c r="FR1192" s="6"/>
      <c r="FS1192" s="4"/>
      <c r="FT1192" s="6"/>
      <c r="FU1192" s="5"/>
      <c r="FV1192" s="5"/>
      <c r="FW1192" s="4"/>
      <c r="FX1192" s="6"/>
      <c r="FY1192" s="4"/>
      <c r="FZ1192" s="6"/>
      <c r="GA1192" s="5"/>
      <c r="GB1192" s="5"/>
      <c r="GC1192" s="4"/>
      <c r="GD1192" s="6"/>
      <c r="GE1192" s="4"/>
      <c r="GF1192" s="6"/>
      <c r="GG1192" s="5"/>
      <c r="GH1192" s="5"/>
      <c r="GI1192" s="4"/>
      <c r="GJ1192" s="6"/>
      <c r="GK1192" s="4"/>
      <c r="GL1192" s="6"/>
      <c r="GM1192" s="5"/>
      <c r="GN1192" s="5"/>
      <c r="GO1192" s="4"/>
      <c r="GP1192" s="6"/>
      <c r="GQ1192" s="4"/>
      <c r="GR1192" s="6"/>
      <c r="GS1192" s="5"/>
      <c r="GT1192" s="5"/>
      <c r="GU1192" s="4"/>
      <c r="GV1192" s="6"/>
      <c r="GW1192" s="4"/>
      <c r="GX1192" s="6"/>
      <c r="GY1192" s="5"/>
      <c r="GZ1192" s="5"/>
      <c r="HA1192" s="4"/>
      <c r="HB1192" s="6"/>
      <c r="HC1192" s="4"/>
      <c r="HD1192" s="6"/>
      <c r="HE1192" s="5"/>
      <c r="HF1192" s="5"/>
      <c r="HG1192" s="4"/>
      <c r="HH1192" s="6"/>
      <c r="HI1192" s="4"/>
      <c r="HJ1192" s="6"/>
      <c r="HK1192" s="5"/>
      <c r="HL1192" s="5"/>
      <c r="HM1192" s="4"/>
      <c r="HN1192" s="6"/>
      <c r="HO1192" s="4"/>
      <c r="HP1192" s="6"/>
      <c r="HQ1192" s="5"/>
      <c r="HR1192" s="5"/>
      <c r="HS1192" s="4"/>
      <c r="HT1192" s="6"/>
      <c r="HU1192" s="4"/>
      <c r="HV1192" s="6"/>
      <c r="HW1192" s="5"/>
      <c r="HX1192" s="5"/>
      <c r="HY1192" s="4"/>
      <c r="HZ1192" s="6"/>
      <c r="IA1192" s="4"/>
      <c r="IB1192" s="6"/>
      <c r="IC1192" s="5"/>
      <c r="ID1192" s="5"/>
      <c r="IE1192" s="4"/>
      <c r="IF1192" s="6"/>
      <c r="IG1192" s="4"/>
      <c r="IH1192" s="6"/>
      <c r="II1192" s="5"/>
      <c r="IJ1192" s="5"/>
      <c r="IK1192" s="4"/>
      <c r="IL1192" s="6"/>
      <c r="IM1192" s="4"/>
      <c r="IN1192" s="6"/>
      <c r="IO1192" s="5"/>
      <c r="IP1192" s="5"/>
      <c r="IQ1192" s="4"/>
      <c r="IR1192" s="6"/>
      <c r="IS1192" s="4"/>
      <c r="IT1192" s="6"/>
      <c r="IU1192" s="5"/>
      <c r="IV1192" s="5"/>
      <c r="IW1192" s="4"/>
      <c r="IX1192" s="6"/>
      <c r="IY1192" s="4"/>
      <c r="IZ1192" s="6"/>
      <c r="JA1192" s="5"/>
      <c r="JB1192" s="5"/>
      <c r="JC1192" s="4"/>
      <c r="JD1192" s="6"/>
      <c r="JE1192" s="4"/>
      <c r="JF1192" s="6"/>
      <c r="JG1192" s="5"/>
      <c r="JH1192" s="5"/>
      <c r="JI1192" s="4"/>
      <c r="JJ1192" s="6"/>
      <c r="JK1192" s="4"/>
      <c r="JL1192" s="6"/>
      <c r="JM1192" s="5"/>
      <c r="JN1192" s="5"/>
      <c r="JO1192" s="4"/>
      <c r="JP1192" s="6"/>
      <c r="JQ1192" s="4"/>
      <c r="JR1192" s="6"/>
      <c r="JS1192" s="5"/>
      <c r="JT1192" s="5"/>
      <c r="JU1192" s="4"/>
      <c r="JV1192" s="6"/>
      <c r="JW1192" s="4"/>
      <c r="JX1192" s="6"/>
      <c r="JY1192" s="5"/>
      <c r="JZ1192" s="5"/>
      <c r="KA1192" s="4"/>
      <c r="KB1192" s="6"/>
      <c r="KC1192" s="4"/>
      <c r="KD1192" s="6"/>
      <c r="KE1192" s="5"/>
      <c r="KF1192" s="5"/>
      <c r="KG1192" s="4"/>
      <c r="KH1192" s="6"/>
      <c r="KI1192" s="4"/>
      <c r="KJ1192" s="6"/>
      <c r="KK1192" s="5"/>
      <c r="KL1192" s="5"/>
    </row>
    <row r="1193">
      <c r="A1193" s="3" t="s">
        <v>85</v>
      </c>
      <c r="B1193" s="3" t="s">
        <v>1266</v>
      </c>
      <c r="C1193" s="3" t="s">
        <v>703</v>
      </c>
      <c r="D1193" s="3" t="s">
        <v>712</v>
      </c>
      <c r="E1193" s="3" t="s">
        <v>1292</v>
      </c>
      <c r="F1193" s="3" t="s">
        <v>104</v>
      </c>
      <c r="G1193" s="3" t="s">
        <v>104</v>
      </c>
      <c r="H1193" s="3" t="s">
        <v>104</v>
      </c>
      <c r="I1193" s="4"/>
      <c r="J1193" s="4">
        <f>=ROUNDDOWN({0},0)</f>
      </c>
      <c r="K1193" s="4"/>
      <c r="L1193" s="5"/>
      <c r="M1193" s="4"/>
      <c r="N1193" s="4">
        <f>=ROUNDDOWN({0},0)</f>
      </c>
      <c r="O1193" s="4"/>
      <c r="P1193" s="5"/>
      <c r="Q1193" s="4"/>
      <c r="R1193" s="6"/>
      <c r="S1193" s="4"/>
      <c r="T1193" s="6"/>
      <c r="U1193" s="5"/>
      <c r="V1193" s="5"/>
      <c r="W1193" s="4"/>
      <c r="X1193" s="6"/>
      <c r="Y1193" s="4"/>
      <c r="Z1193" s="6"/>
      <c r="AA1193" s="5"/>
      <c r="AB1193" s="5"/>
      <c r="AC1193" s="4"/>
      <c r="AD1193" s="6"/>
      <c r="AE1193" s="4"/>
      <c r="AF1193" s="6"/>
      <c r="AG1193" s="5"/>
      <c r="AH1193" s="5"/>
      <c r="AI1193" s="4"/>
      <c r="AJ1193" s="6"/>
      <c r="AK1193" s="4"/>
      <c r="AL1193" s="6"/>
      <c r="AM1193" s="5"/>
      <c r="AN1193" s="5"/>
      <c r="AO1193" s="4"/>
      <c r="AP1193" s="6"/>
      <c r="AQ1193" s="4"/>
      <c r="AR1193" s="6"/>
      <c r="AS1193" s="5"/>
      <c r="AT1193" s="5"/>
      <c r="AU1193" s="4"/>
      <c r="AV1193" s="6"/>
      <c r="AW1193" s="4"/>
      <c r="AX1193" s="6"/>
      <c r="AY1193" s="5"/>
      <c r="AZ1193" s="5"/>
      <c r="BA1193" s="4"/>
      <c r="BB1193" s="6"/>
      <c r="BC1193" s="4"/>
      <c r="BD1193" s="6"/>
      <c r="BE1193" s="5"/>
      <c r="BF1193" s="5"/>
      <c r="BG1193" s="4"/>
      <c r="BH1193" s="6"/>
      <c r="BI1193" s="4"/>
      <c r="BJ1193" s="6"/>
      <c r="BK1193" s="5"/>
      <c r="BL1193" s="5"/>
      <c r="BM1193" s="4"/>
      <c r="BN1193" s="6"/>
      <c r="BO1193" s="4"/>
      <c r="BP1193" s="6"/>
      <c r="BQ1193" s="5"/>
      <c r="BR1193" s="5"/>
      <c r="BS1193" s="4"/>
      <c r="BT1193" s="6"/>
      <c r="BU1193" s="4"/>
      <c r="BV1193" s="6"/>
      <c r="BW1193" s="5"/>
      <c r="BX1193" s="5"/>
      <c r="BY1193" s="4"/>
      <c r="BZ1193" s="6"/>
      <c r="CA1193" s="4"/>
      <c r="CB1193" s="6"/>
      <c r="CC1193" s="5"/>
      <c r="CD1193" s="5"/>
      <c r="CE1193" s="4"/>
      <c r="CF1193" s="6"/>
      <c r="CG1193" s="4"/>
      <c r="CH1193" s="6"/>
      <c r="CI1193" s="5"/>
      <c r="CJ1193" s="5"/>
      <c r="CK1193" s="4"/>
      <c r="CL1193" s="6"/>
      <c r="CM1193" s="4"/>
      <c r="CN1193" s="6"/>
      <c r="CO1193" s="5"/>
      <c r="CP1193" s="5"/>
      <c r="CQ1193" s="4"/>
      <c r="CR1193" s="6"/>
      <c r="CS1193" s="4"/>
      <c r="CT1193" s="6"/>
      <c r="CU1193" s="5"/>
      <c r="CV1193" s="5"/>
      <c r="CW1193" s="4"/>
      <c r="CX1193" s="6"/>
      <c r="CY1193" s="4"/>
      <c r="CZ1193" s="6"/>
      <c r="DA1193" s="5"/>
      <c r="DB1193" s="5"/>
      <c r="DC1193" s="4"/>
      <c r="DD1193" s="6"/>
      <c r="DE1193" s="4"/>
      <c r="DF1193" s="6"/>
      <c r="DG1193" s="5"/>
      <c r="DH1193" s="5"/>
      <c r="DI1193" s="4"/>
      <c r="DJ1193" s="6"/>
      <c r="DK1193" s="4"/>
      <c r="DL1193" s="6"/>
      <c r="DM1193" s="5"/>
      <c r="DN1193" s="5"/>
      <c r="DO1193" s="4"/>
      <c r="DP1193" s="6"/>
      <c r="DQ1193" s="4"/>
      <c r="DR1193" s="6"/>
      <c r="DS1193" s="5"/>
      <c r="DT1193" s="5"/>
      <c r="DU1193" s="4"/>
      <c r="DV1193" s="6"/>
      <c r="DW1193" s="4"/>
      <c r="DX1193" s="6"/>
      <c r="DY1193" s="5"/>
      <c r="DZ1193" s="5"/>
      <c r="EA1193" s="4"/>
      <c r="EB1193" s="6"/>
      <c r="EC1193" s="4"/>
      <c r="ED1193" s="6"/>
      <c r="EE1193" s="5"/>
      <c r="EF1193" s="5"/>
      <c r="EG1193" s="4"/>
      <c r="EH1193" s="6"/>
      <c r="EI1193" s="4"/>
      <c r="EJ1193" s="6"/>
      <c r="EK1193" s="5"/>
      <c r="EL1193" s="5"/>
      <c r="EM1193" s="4"/>
      <c r="EN1193" s="6"/>
      <c r="EO1193" s="4"/>
      <c r="EP1193" s="6"/>
      <c r="EQ1193" s="5"/>
      <c r="ER1193" s="5"/>
      <c r="ES1193" s="4"/>
      <c r="ET1193" s="6"/>
      <c r="EU1193" s="4"/>
      <c r="EV1193" s="6"/>
      <c r="EW1193" s="5"/>
      <c r="EX1193" s="5"/>
      <c r="EY1193" s="4"/>
      <c r="EZ1193" s="6"/>
      <c r="FA1193" s="4"/>
      <c r="FB1193" s="6"/>
      <c r="FC1193" s="5"/>
      <c r="FD1193" s="5"/>
      <c r="FE1193" s="4"/>
      <c r="FF1193" s="6"/>
      <c r="FG1193" s="4"/>
      <c r="FH1193" s="6"/>
      <c r="FI1193" s="5"/>
      <c r="FJ1193" s="5"/>
      <c r="FK1193" s="4"/>
      <c r="FL1193" s="6"/>
      <c r="FM1193" s="4"/>
      <c r="FN1193" s="6"/>
      <c r="FO1193" s="5"/>
      <c r="FP1193" s="5"/>
      <c r="FQ1193" s="4"/>
      <c r="FR1193" s="6"/>
      <c r="FS1193" s="4"/>
      <c r="FT1193" s="6"/>
      <c r="FU1193" s="5"/>
      <c r="FV1193" s="5"/>
      <c r="FW1193" s="4"/>
      <c r="FX1193" s="6"/>
      <c r="FY1193" s="4"/>
      <c r="FZ1193" s="6"/>
      <c r="GA1193" s="5"/>
      <c r="GB1193" s="5"/>
      <c r="GC1193" s="4"/>
      <c r="GD1193" s="6"/>
      <c r="GE1193" s="4"/>
      <c r="GF1193" s="6"/>
      <c r="GG1193" s="5"/>
      <c r="GH1193" s="5"/>
      <c r="GI1193" s="4"/>
      <c r="GJ1193" s="6"/>
      <c r="GK1193" s="4"/>
      <c r="GL1193" s="6"/>
      <c r="GM1193" s="5"/>
      <c r="GN1193" s="5"/>
      <c r="GO1193" s="4"/>
      <c r="GP1193" s="6"/>
      <c r="GQ1193" s="4"/>
      <c r="GR1193" s="6"/>
      <c r="GS1193" s="5"/>
      <c r="GT1193" s="5"/>
      <c r="GU1193" s="4"/>
      <c r="GV1193" s="6"/>
      <c r="GW1193" s="4"/>
      <c r="GX1193" s="6"/>
      <c r="GY1193" s="5"/>
      <c r="GZ1193" s="5"/>
      <c r="HA1193" s="4"/>
      <c r="HB1193" s="6"/>
      <c r="HC1193" s="4"/>
      <c r="HD1193" s="6"/>
      <c r="HE1193" s="5"/>
      <c r="HF1193" s="5"/>
      <c r="HG1193" s="4"/>
      <c r="HH1193" s="6"/>
      <c r="HI1193" s="4"/>
      <c r="HJ1193" s="6"/>
      <c r="HK1193" s="5"/>
      <c r="HL1193" s="5"/>
      <c r="HM1193" s="4"/>
      <c r="HN1193" s="6"/>
      <c r="HO1193" s="4"/>
      <c r="HP1193" s="6"/>
      <c r="HQ1193" s="5"/>
      <c r="HR1193" s="5"/>
      <c r="HS1193" s="4"/>
      <c r="HT1193" s="6"/>
      <c r="HU1193" s="4"/>
      <c r="HV1193" s="6"/>
      <c r="HW1193" s="5"/>
      <c r="HX1193" s="5"/>
      <c r="HY1193" s="4"/>
      <c r="HZ1193" s="6"/>
      <c r="IA1193" s="4"/>
      <c r="IB1193" s="6"/>
      <c r="IC1193" s="5"/>
      <c r="ID1193" s="5"/>
      <c r="IE1193" s="4"/>
      <c r="IF1193" s="6"/>
      <c r="IG1193" s="4"/>
      <c r="IH1193" s="6"/>
      <c r="II1193" s="5"/>
      <c r="IJ1193" s="5"/>
      <c r="IK1193" s="4"/>
      <c r="IL1193" s="6"/>
      <c r="IM1193" s="4"/>
      <c r="IN1193" s="6"/>
      <c r="IO1193" s="5"/>
      <c r="IP1193" s="5"/>
      <c r="IQ1193" s="4"/>
      <c r="IR1193" s="6"/>
      <c r="IS1193" s="4"/>
      <c r="IT1193" s="6"/>
      <c r="IU1193" s="5"/>
      <c r="IV1193" s="5"/>
      <c r="IW1193" s="4"/>
      <c r="IX1193" s="6"/>
      <c r="IY1193" s="4"/>
      <c r="IZ1193" s="6"/>
      <c r="JA1193" s="5"/>
      <c r="JB1193" s="5"/>
      <c r="JC1193" s="4"/>
      <c r="JD1193" s="6"/>
      <c r="JE1193" s="4"/>
      <c r="JF1193" s="6"/>
      <c r="JG1193" s="5"/>
      <c r="JH1193" s="5"/>
      <c r="JI1193" s="4"/>
      <c r="JJ1193" s="6"/>
      <c r="JK1193" s="4"/>
      <c r="JL1193" s="6"/>
      <c r="JM1193" s="5"/>
      <c r="JN1193" s="5"/>
      <c r="JO1193" s="4"/>
      <c r="JP1193" s="6"/>
      <c r="JQ1193" s="4"/>
      <c r="JR1193" s="6"/>
      <c r="JS1193" s="5"/>
      <c r="JT1193" s="5"/>
      <c r="JU1193" s="4"/>
      <c r="JV1193" s="6"/>
      <c r="JW1193" s="4"/>
      <c r="JX1193" s="6"/>
      <c r="JY1193" s="5"/>
      <c r="JZ1193" s="5"/>
      <c r="KA1193" s="4"/>
      <c r="KB1193" s="6"/>
      <c r="KC1193" s="4"/>
      <c r="KD1193" s="6"/>
      <c r="KE1193" s="5"/>
      <c r="KF1193" s="5"/>
      <c r="KG1193" s="4"/>
      <c r="KH1193" s="6"/>
      <c r="KI1193" s="4"/>
      <c r="KJ1193" s="6"/>
      <c r="KK1193" s="5"/>
      <c r="KL1193" s="5"/>
    </row>
    <row r="1194">
      <c r="A1194" s="3" t="s">
        <v>85</v>
      </c>
      <c r="B1194" s="3" t="s">
        <v>1266</v>
      </c>
      <c r="C1194" s="3" t="s">
        <v>703</v>
      </c>
      <c r="D1194" s="3" t="s">
        <v>712</v>
      </c>
      <c r="E1194" s="3" t="s">
        <v>1281</v>
      </c>
      <c r="F1194" s="3" t="s">
        <v>104</v>
      </c>
      <c r="G1194" s="3" t="s">
        <v>104</v>
      </c>
      <c r="H1194" s="3" t="s">
        <v>104</v>
      </c>
      <c r="I1194" s="4"/>
      <c r="J1194" s="4">
        <f>=ROUNDDOWN({0},0)</f>
      </c>
      <c r="K1194" s="4"/>
      <c r="L1194" s="5"/>
      <c r="M1194" s="4"/>
      <c r="N1194" s="4">
        <f>=ROUNDDOWN({0},0)</f>
      </c>
      <c r="O1194" s="4"/>
      <c r="P1194" s="5"/>
      <c r="Q1194" s="4"/>
      <c r="R1194" s="6"/>
      <c r="S1194" s="4"/>
      <c r="T1194" s="6"/>
      <c r="U1194" s="5"/>
      <c r="V1194" s="5"/>
      <c r="W1194" s="4"/>
      <c r="X1194" s="6"/>
      <c r="Y1194" s="4"/>
      <c r="Z1194" s="6"/>
      <c r="AA1194" s="5"/>
      <c r="AB1194" s="5"/>
      <c r="AC1194" s="4"/>
      <c r="AD1194" s="6"/>
      <c r="AE1194" s="4"/>
      <c r="AF1194" s="6"/>
      <c r="AG1194" s="5"/>
      <c r="AH1194" s="5"/>
      <c r="AI1194" s="4"/>
      <c r="AJ1194" s="6"/>
      <c r="AK1194" s="4"/>
      <c r="AL1194" s="6"/>
      <c r="AM1194" s="5"/>
      <c r="AN1194" s="5"/>
      <c r="AO1194" s="4"/>
      <c r="AP1194" s="6"/>
      <c r="AQ1194" s="4"/>
      <c r="AR1194" s="6"/>
      <c r="AS1194" s="5"/>
      <c r="AT1194" s="5"/>
      <c r="AU1194" s="4"/>
      <c r="AV1194" s="6"/>
      <c r="AW1194" s="4"/>
      <c r="AX1194" s="6"/>
      <c r="AY1194" s="5"/>
      <c r="AZ1194" s="5"/>
      <c r="BA1194" s="4"/>
      <c r="BB1194" s="6"/>
      <c r="BC1194" s="4"/>
      <c r="BD1194" s="6"/>
      <c r="BE1194" s="5"/>
      <c r="BF1194" s="5"/>
      <c r="BG1194" s="4"/>
      <c r="BH1194" s="6"/>
      <c r="BI1194" s="4"/>
      <c r="BJ1194" s="6"/>
      <c r="BK1194" s="5"/>
      <c r="BL1194" s="5"/>
      <c r="BM1194" s="4"/>
      <c r="BN1194" s="6"/>
      <c r="BO1194" s="4"/>
      <c r="BP1194" s="6"/>
      <c r="BQ1194" s="5"/>
      <c r="BR1194" s="5"/>
      <c r="BS1194" s="4"/>
      <c r="BT1194" s="6"/>
      <c r="BU1194" s="4"/>
      <c r="BV1194" s="6"/>
      <c r="BW1194" s="5"/>
      <c r="BX1194" s="5"/>
      <c r="BY1194" s="4"/>
      <c r="BZ1194" s="6"/>
      <c r="CA1194" s="4"/>
      <c r="CB1194" s="6"/>
      <c r="CC1194" s="5"/>
      <c r="CD1194" s="5"/>
      <c r="CE1194" s="4"/>
      <c r="CF1194" s="6"/>
      <c r="CG1194" s="4"/>
      <c r="CH1194" s="6"/>
      <c r="CI1194" s="5"/>
      <c r="CJ1194" s="5"/>
      <c r="CK1194" s="4"/>
      <c r="CL1194" s="6"/>
      <c r="CM1194" s="4"/>
      <c r="CN1194" s="6"/>
      <c r="CO1194" s="5"/>
      <c r="CP1194" s="5"/>
      <c r="CQ1194" s="4"/>
      <c r="CR1194" s="6"/>
      <c r="CS1194" s="4"/>
      <c r="CT1194" s="6"/>
      <c r="CU1194" s="5"/>
      <c r="CV1194" s="5"/>
      <c r="CW1194" s="4"/>
      <c r="CX1194" s="6"/>
      <c r="CY1194" s="4"/>
      <c r="CZ1194" s="6"/>
      <c r="DA1194" s="5"/>
      <c r="DB1194" s="5"/>
      <c r="DC1194" s="4"/>
      <c r="DD1194" s="6"/>
      <c r="DE1194" s="4"/>
      <c r="DF1194" s="6"/>
      <c r="DG1194" s="5"/>
      <c r="DH1194" s="5"/>
      <c r="DI1194" s="4"/>
      <c r="DJ1194" s="6"/>
      <c r="DK1194" s="4"/>
      <c r="DL1194" s="6"/>
      <c r="DM1194" s="5"/>
      <c r="DN1194" s="5"/>
      <c r="DO1194" s="4"/>
      <c r="DP1194" s="6"/>
      <c r="DQ1194" s="4"/>
      <c r="DR1194" s="6"/>
      <c r="DS1194" s="5"/>
      <c r="DT1194" s="5"/>
      <c r="DU1194" s="4"/>
      <c r="DV1194" s="6"/>
      <c r="DW1194" s="4"/>
      <c r="DX1194" s="6"/>
      <c r="DY1194" s="5"/>
      <c r="DZ1194" s="5"/>
      <c r="EA1194" s="4"/>
      <c r="EB1194" s="6"/>
      <c r="EC1194" s="4"/>
      <c r="ED1194" s="6"/>
      <c r="EE1194" s="5"/>
      <c r="EF1194" s="5"/>
      <c r="EG1194" s="4"/>
      <c r="EH1194" s="6"/>
      <c r="EI1194" s="4"/>
      <c r="EJ1194" s="6"/>
      <c r="EK1194" s="5"/>
      <c r="EL1194" s="5"/>
      <c r="EM1194" s="4"/>
      <c r="EN1194" s="6"/>
      <c r="EO1194" s="4"/>
      <c r="EP1194" s="6"/>
      <c r="EQ1194" s="5"/>
      <c r="ER1194" s="5"/>
      <c r="ES1194" s="4"/>
      <c r="ET1194" s="6"/>
      <c r="EU1194" s="4"/>
      <c r="EV1194" s="6"/>
      <c r="EW1194" s="5"/>
      <c r="EX1194" s="5"/>
      <c r="EY1194" s="4"/>
      <c r="EZ1194" s="6"/>
      <c r="FA1194" s="4"/>
      <c r="FB1194" s="6"/>
      <c r="FC1194" s="5"/>
      <c r="FD1194" s="5"/>
      <c r="FE1194" s="4"/>
      <c r="FF1194" s="6"/>
      <c r="FG1194" s="4"/>
      <c r="FH1194" s="6"/>
      <c r="FI1194" s="5"/>
      <c r="FJ1194" s="5"/>
      <c r="FK1194" s="4"/>
      <c r="FL1194" s="6"/>
      <c r="FM1194" s="4"/>
      <c r="FN1194" s="6"/>
      <c r="FO1194" s="5"/>
      <c r="FP1194" s="5"/>
      <c r="FQ1194" s="4"/>
      <c r="FR1194" s="6"/>
      <c r="FS1194" s="4"/>
      <c r="FT1194" s="6"/>
      <c r="FU1194" s="5"/>
      <c r="FV1194" s="5"/>
      <c r="FW1194" s="4"/>
      <c r="FX1194" s="6"/>
      <c r="FY1194" s="4"/>
      <c r="FZ1194" s="6"/>
      <c r="GA1194" s="5"/>
      <c r="GB1194" s="5"/>
      <c r="GC1194" s="4"/>
      <c r="GD1194" s="6"/>
      <c r="GE1194" s="4"/>
      <c r="GF1194" s="6"/>
      <c r="GG1194" s="5"/>
      <c r="GH1194" s="5"/>
      <c r="GI1194" s="4"/>
      <c r="GJ1194" s="6"/>
      <c r="GK1194" s="4"/>
      <c r="GL1194" s="6"/>
      <c r="GM1194" s="5"/>
      <c r="GN1194" s="5"/>
      <c r="GO1194" s="4"/>
      <c r="GP1194" s="6"/>
      <c r="GQ1194" s="4"/>
      <c r="GR1194" s="6"/>
      <c r="GS1194" s="5"/>
      <c r="GT1194" s="5"/>
      <c r="GU1194" s="4"/>
      <c r="GV1194" s="6"/>
      <c r="GW1194" s="4"/>
      <c r="GX1194" s="6"/>
      <c r="GY1194" s="5"/>
      <c r="GZ1194" s="5"/>
      <c r="HA1194" s="4"/>
      <c r="HB1194" s="6"/>
      <c r="HC1194" s="4"/>
      <c r="HD1194" s="6"/>
      <c r="HE1194" s="5"/>
      <c r="HF1194" s="5"/>
      <c r="HG1194" s="4"/>
      <c r="HH1194" s="6"/>
      <c r="HI1194" s="4"/>
      <c r="HJ1194" s="6"/>
      <c r="HK1194" s="5"/>
      <c r="HL1194" s="5"/>
      <c r="HM1194" s="4"/>
      <c r="HN1194" s="6"/>
      <c r="HO1194" s="4"/>
      <c r="HP1194" s="6"/>
      <c r="HQ1194" s="5"/>
      <c r="HR1194" s="5"/>
      <c r="HS1194" s="4"/>
      <c r="HT1194" s="6"/>
      <c r="HU1194" s="4"/>
      <c r="HV1194" s="6"/>
      <c r="HW1194" s="5"/>
      <c r="HX1194" s="5"/>
      <c r="HY1194" s="4"/>
      <c r="HZ1194" s="6"/>
      <c r="IA1194" s="4"/>
      <c r="IB1194" s="6"/>
      <c r="IC1194" s="5"/>
      <c r="ID1194" s="5"/>
      <c r="IE1194" s="4"/>
      <c r="IF1194" s="6"/>
      <c r="IG1194" s="4"/>
      <c r="IH1194" s="6"/>
      <c r="II1194" s="5"/>
      <c r="IJ1194" s="5"/>
      <c r="IK1194" s="4"/>
      <c r="IL1194" s="6"/>
      <c r="IM1194" s="4"/>
      <c r="IN1194" s="6"/>
      <c r="IO1194" s="5"/>
      <c r="IP1194" s="5"/>
      <c r="IQ1194" s="4"/>
      <c r="IR1194" s="6"/>
      <c r="IS1194" s="4"/>
      <c r="IT1194" s="6"/>
      <c r="IU1194" s="5"/>
      <c r="IV1194" s="5"/>
      <c r="IW1194" s="4"/>
      <c r="IX1194" s="6"/>
      <c r="IY1194" s="4"/>
      <c r="IZ1194" s="6"/>
      <c r="JA1194" s="5"/>
      <c r="JB1194" s="5"/>
      <c r="JC1194" s="4"/>
      <c r="JD1194" s="6"/>
      <c r="JE1194" s="4"/>
      <c r="JF1194" s="6"/>
      <c r="JG1194" s="5"/>
      <c r="JH1194" s="5"/>
      <c r="JI1194" s="4"/>
      <c r="JJ1194" s="6"/>
      <c r="JK1194" s="4"/>
      <c r="JL1194" s="6"/>
      <c r="JM1194" s="5"/>
      <c r="JN1194" s="5"/>
      <c r="JO1194" s="4"/>
      <c r="JP1194" s="6"/>
      <c r="JQ1194" s="4"/>
      <c r="JR1194" s="6"/>
      <c r="JS1194" s="5"/>
      <c r="JT1194" s="5"/>
      <c r="JU1194" s="4"/>
      <c r="JV1194" s="6"/>
      <c r="JW1194" s="4"/>
      <c r="JX1194" s="6"/>
      <c r="JY1194" s="5"/>
      <c r="JZ1194" s="5"/>
      <c r="KA1194" s="4"/>
      <c r="KB1194" s="6"/>
      <c r="KC1194" s="4"/>
      <c r="KD1194" s="6"/>
      <c r="KE1194" s="5"/>
      <c r="KF1194" s="5"/>
      <c r="KG1194" s="4"/>
      <c r="KH1194" s="6"/>
      <c r="KI1194" s="4"/>
      <c r="KJ1194" s="6"/>
      <c r="KK1194" s="5"/>
      <c r="KL1194" s="5"/>
    </row>
    <row r="1195">
      <c r="A1195" s="3" t="s">
        <v>85</v>
      </c>
      <c r="B1195" s="3" t="s">
        <v>1266</v>
      </c>
      <c r="C1195" s="3" t="s">
        <v>703</v>
      </c>
      <c r="D1195" s="3" t="s">
        <v>712</v>
      </c>
      <c r="E1195" s="3" t="s">
        <v>1293</v>
      </c>
      <c r="F1195" s="3" t="s">
        <v>104</v>
      </c>
      <c r="G1195" s="3" t="s">
        <v>104</v>
      </c>
      <c r="H1195" s="3" t="s">
        <v>104</v>
      </c>
      <c r="I1195" s="4"/>
      <c r="J1195" s="4">
        <f>=ROUNDDOWN({0},0)</f>
      </c>
      <c r="K1195" s="4"/>
      <c r="L1195" s="5"/>
      <c r="M1195" s="4"/>
      <c r="N1195" s="4">
        <f>=ROUNDDOWN({0},0)</f>
      </c>
      <c r="O1195" s="4"/>
      <c r="P1195" s="5"/>
      <c r="Q1195" s="4"/>
      <c r="R1195" s="6"/>
      <c r="S1195" s="4"/>
      <c r="T1195" s="6"/>
      <c r="U1195" s="5"/>
      <c r="V1195" s="5"/>
      <c r="W1195" s="4"/>
      <c r="X1195" s="6"/>
      <c r="Y1195" s="4"/>
      <c r="Z1195" s="6"/>
      <c r="AA1195" s="5"/>
      <c r="AB1195" s="5"/>
      <c r="AC1195" s="4"/>
      <c r="AD1195" s="6"/>
      <c r="AE1195" s="4"/>
      <c r="AF1195" s="6"/>
      <c r="AG1195" s="5"/>
      <c r="AH1195" s="5"/>
      <c r="AI1195" s="4"/>
      <c r="AJ1195" s="6"/>
      <c r="AK1195" s="4"/>
      <c r="AL1195" s="6"/>
      <c r="AM1195" s="5"/>
      <c r="AN1195" s="5"/>
      <c r="AO1195" s="4"/>
      <c r="AP1195" s="6"/>
      <c r="AQ1195" s="4"/>
      <c r="AR1195" s="6"/>
      <c r="AS1195" s="5"/>
      <c r="AT1195" s="5"/>
      <c r="AU1195" s="4"/>
      <c r="AV1195" s="6"/>
      <c r="AW1195" s="4"/>
      <c r="AX1195" s="6"/>
      <c r="AY1195" s="5"/>
      <c r="AZ1195" s="5"/>
      <c r="BA1195" s="4"/>
      <c r="BB1195" s="6"/>
      <c r="BC1195" s="4"/>
      <c r="BD1195" s="6"/>
      <c r="BE1195" s="5"/>
      <c r="BF1195" s="5"/>
      <c r="BG1195" s="4"/>
      <c r="BH1195" s="6"/>
      <c r="BI1195" s="4"/>
      <c r="BJ1195" s="6"/>
      <c r="BK1195" s="5"/>
      <c r="BL1195" s="5"/>
      <c r="BM1195" s="4"/>
      <c r="BN1195" s="6"/>
      <c r="BO1195" s="4"/>
      <c r="BP1195" s="6"/>
      <c r="BQ1195" s="5"/>
      <c r="BR1195" s="5"/>
      <c r="BS1195" s="4"/>
      <c r="BT1195" s="6"/>
      <c r="BU1195" s="4"/>
      <c r="BV1195" s="6"/>
      <c r="BW1195" s="5"/>
      <c r="BX1195" s="5"/>
      <c r="BY1195" s="4"/>
      <c r="BZ1195" s="6"/>
      <c r="CA1195" s="4"/>
      <c r="CB1195" s="6"/>
      <c r="CC1195" s="5"/>
      <c r="CD1195" s="5"/>
      <c r="CE1195" s="4"/>
      <c r="CF1195" s="6"/>
      <c r="CG1195" s="4"/>
      <c r="CH1195" s="6"/>
      <c r="CI1195" s="5"/>
      <c r="CJ1195" s="5"/>
      <c r="CK1195" s="4"/>
      <c r="CL1195" s="6"/>
      <c r="CM1195" s="4"/>
      <c r="CN1195" s="6"/>
      <c r="CO1195" s="5"/>
      <c r="CP1195" s="5"/>
      <c r="CQ1195" s="4"/>
      <c r="CR1195" s="6"/>
      <c r="CS1195" s="4"/>
      <c r="CT1195" s="6"/>
      <c r="CU1195" s="5"/>
      <c r="CV1195" s="5"/>
      <c r="CW1195" s="4"/>
      <c r="CX1195" s="6"/>
      <c r="CY1195" s="4"/>
      <c r="CZ1195" s="6"/>
      <c r="DA1195" s="5"/>
      <c r="DB1195" s="5"/>
      <c r="DC1195" s="4"/>
      <c r="DD1195" s="6"/>
      <c r="DE1195" s="4"/>
      <c r="DF1195" s="6"/>
      <c r="DG1195" s="5"/>
      <c r="DH1195" s="5"/>
      <c r="DI1195" s="4"/>
      <c r="DJ1195" s="6"/>
      <c r="DK1195" s="4"/>
      <c r="DL1195" s="6"/>
      <c r="DM1195" s="5"/>
      <c r="DN1195" s="5"/>
      <c r="DO1195" s="4"/>
      <c r="DP1195" s="6"/>
      <c r="DQ1195" s="4"/>
      <c r="DR1195" s="6"/>
      <c r="DS1195" s="5"/>
      <c r="DT1195" s="5"/>
      <c r="DU1195" s="4"/>
      <c r="DV1195" s="6"/>
      <c r="DW1195" s="4"/>
      <c r="DX1195" s="6"/>
      <c r="DY1195" s="5"/>
      <c r="DZ1195" s="5"/>
      <c r="EA1195" s="4"/>
      <c r="EB1195" s="6"/>
      <c r="EC1195" s="4"/>
      <c r="ED1195" s="6"/>
      <c r="EE1195" s="5"/>
      <c r="EF1195" s="5"/>
      <c r="EG1195" s="4"/>
      <c r="EH1195" s="6"/>
      <c r="EI1195" s="4"/>
      <c r="EJ1195" s="6"/>
      <c r="EK1195" s="5"/>
      <c r="EL1195" s="5"/>
      <c r="EM1195" s="4"/>
      <c r="EN1195" s="6"/>
      <c r="EO1195" s="4"/>
      <c r="EP1195" s="6"/>
      <c r="EQ1195" s="5"/>
      <c r="ER1195" s="5"/>
      <c r="ES1195" s="4"/>
      <c r="ET1195" s="6"/>
      <c r="EU1195" s="4"/>
      <c r="EV1195" s="6"/>
      <c r="EW1195" s="5"/>
      <c r="EX1195" s="5"/>
      <c r="EY1195" s="4"/>
      <c r="EZ1195" s="6"/>
      <c r="FA1195" s="4"/>
      <c r="FB1195" s="6"/>
      <c r="FC1195" s="5"/>
      <c r="FD1195" s="5"/>
      <c r="FE1195" s="4"/>
      <c r="FF1195" s="6"/>
      <c r="FG1195" s="4"/>
      <c r="FH1195" s="6"/>
      <c r="FI1195" s="5"/>
      <c r="FJ1195" s="5"/>
      <c r="FK1195" s="4"/>
      <c r="FL1195" s="6"/>
      <c r="FM1195" s="4"/>
      <c r="FN1195" s="6"/>
      <c r="FO1195" s="5"/>
      <c r="FP1195" s="5"/>
      <c r="FQ1195" s="4"/>
      <c r="FR1195" s="6"/>
      <c r="FS1195" s="4"/>
      <c r="FT1195" s="6"/>
      <c r="FU1195" s="5"/>
      <c r="FV1195" s="5"/>
      <c r="FW1195" s="4"/>
      <c r="FX1195" s="6"/>
      <c r="FY1195" s="4"/>
      <c r="FZ1195" s="6"/>
      <c r="GA1195" s="5"/>
      <c r="GB1195" s="5"/>
      <c r="GC1195" s="4"/>
      <c r="GD1195" s="6"/>
      <c r="GE1195" s="4"/>
      <c r="GF1195" s="6"/>
      <c r="GG1195" s="5"/>
      <c r="GH1195" s="5"/>
      <c r="GI1195" s="4"/>
      <c r="GJ1195" s="6"/>
      <c r="GK1195" s="4"/>
      <c r="GL1195" s="6"/>
      <c r="GM1195" s="5"/>
      <c r="GN1195" s="5"/>
      <c r="GO1195" s="4"/>
      <c r="GP1195" s="6"/>
      <c r="GQ1195" s="4"/>
      <c r="GR1195" s="6"/>
      <c r="GS1195" s="5"/>
      <c r="GT1195" s="5"/>
      <c r="GU1195" s="4"/>
      <c r="GV1195" s="6"/>
      <c r="GW1195" s="4"/>
      <c r="GX1195" s="6"/>
      <c r="GY1195" s="5"/>
      <c r="GZ1195" s="5"/>
      <c r="HA1195" s="4"/>
      <c r="HB1195" s="6"/>
      <c r="HC1195" s="4"/>
      <c r="HD1195" s="6"/>
      <c r="HE1195" s="5"/>
      <c r="HF1195" s="5"/>
      <c r="HG1195" s="4"/>
      <c r="HH1195" s="6"/>
      <c r="HI1195" s="4"/>
      <c r="HJ1195" s="6"/>
      <c r="HK1195" s="5"/>
      <c r="HL1195" s="5"/>
      <c r="HM1195" s="4"/>
      <c r="HN1195" s="6"/>
      <c r="HO1195" s="4"/>
      <c r="HP1195" s="6"/>
      <c r="HQ1195" s="5"/>
      <c r="HR1195" s="5"/>
      <c r="HS1195" s="4"/>
      <c r="HT1195" s="6"/>
      <c r="HU1195" s="4"/>
      <c r="HV1195" s="6"/>
      <c r="HW1195" s="5"/>
      <c r="HX1195" s="5"/>
      <c r="HY1195" s="4"/>
      <c r="HZ1195" s="6"/>
      <c r="IA1195" s="4"/>
      <c r="IB1195" s="6"/>
      <c r="IC1195" s="5"/>
      <c r="ID1195" s="5"/>
      <c r="IE1195" s="4"/>
      <c r="IF1195" s="6"/>
      <c r="IG1195" s="4"/>
      <c r="IH1195" s="6"/>
      <c r="II1195" s="5"/>
      <c r="IJ1195" s="5"/>
      <c r="IK1195" s="4"/>
      <c r="IL1195" s="6"/>
      <c r="IM1195" s="4"/>
      <c r="IN1195" s="6"/>
      <c r="IO1195" s="5"/>
      <c r="IP1195" s="5"/>
      <c r="IQ1195" s="4"/>
      <c r="IR1195" s="6"/>
      <c r="IS1195" s="4"/>
      <c r="IT1195" s="6"/>
      <c r="IU1195" s="5"/>
      <c r="IV1195" s="5"/>
      <c r="IW1195" s="4"/>
      <c r="IX1195" s="6"/>
      <c r="IY1195" s="4"/>
      <c r="IZ1195" s="6"/>
      <c r="JA1195" s="5"/>
      <c r="JB1195" s="5"/>
      <c r="JC1195" s="4"/>
      <c r="JD1195" s="6"/>
      <c r="JE1195" s="4"/>
      <c r="JF1195" s="6"/>
      <c r="JG1195" s="5"/>
      <c r="JH1195" s="5"/>
      <c r="JI1195" s="4"/>
      <c r="JJ1195" s="6"/>
      <c r="JK1195" s="4"/>
      <c r="JL1195" s="6"/>
      <c r="JM1195" s="5"/>
      <c r="JN1195" s="5"/>
      <c r="JO1195" s="4"/>
      <c r="JP1195" s="6"/>
      <c r="JQ1195" s="4"/>
      <c r="JR1195" s="6"/>
      <c r="JS1195" s="5"/>
      <c r="JT1195" s="5"/>
      <c r="JU1195" s="4"/>
      <c r="JV1195" s="6"/>
      <c r="JW1195" s="4"/>
      <c r="JX1195" s="6"/>
      <c r="JY1195" s="5"/>
      <c r="JZ1195" s="5"/>
      <c r="KA1195" s="4"/>
      <c r="KB1195" s="6"/>
      <c r="KC1195" s="4"/>
      <c r="KD1195" s="6"/>
      <c r="KE1195" s="5"/>
      <c r="KF1195" s="5"/>
      <c r="KG1195" s="4"/>
      <c r="KH1195" s="6"/>
      <c r="KI1195" s="4"/>
      <c r="KJ1195" s="6"/>
      <c r="KK1195" s="5"/>
      <c r="KL1195" s="5"/>
    </row>
    <row r="1196">
      <c r="A1196" s="3" t="s">
        <v>85</v>
      </c>
      <c r="B1196" s="3" t="s">
        <v>1266</v>
      </c>
      <c r="C1196" s="3" t="s">
        <v>703</v>
      </c>
      <c r="D1196" s="3" t="s">
        <v>712</v>
      </c>
      <c r="E1196" s="3" t="s">
        <v>1294</v>
      </c>
      <c r="F1196" s="3" t="s">
        <v>104</v>
      </c>
      <c r="G1196" s="3" t="s">
        <v>104</v>
      </c>
      <c r="H1196" s="3" t="s">
        <v>104</v>
      </c>
      <c r="I1196" s="4"/>
      <c r="J1196" s="4">
        <f>=ROUNDDOWN({0},0)</f>
      </c>
      <c r="K1196" s="4"/>
      <c r="L1196" s="5"/>
      <c r="M1196" s="4"/>
      <c r="N1196" s="4">
        <f>=ROUNDDOWN({0},0)</f>
      </c>
      <c r="O1196" s="4"/>
      <c r="P1196" s="5"/>
      <c r="Q1196" s="4"/>
      <c r="R1196" s="6"/>
      <c r="S1196" s="4"/>
      <c r="T1196" s="6"/>
      <c r="U1196" s="5"/>
      <c r="V1196" s="5"/>
      <c r="W1196" s="4"/>
      <c r="X1196" s="6"/>
      <c r="Y1196" s="4"/>
      <c r="Z1196" s="6"/>
      <c r="AA1196" s="5"/>
      <c r="AB1196" s="5"/>
      <c r="AC1196" s="4"/>
      <c r="AD1196" s="6"/>
      <c r="AE1196" s="4"/>
      <c r="AF1196" s="6"/>
      <c r="AG1196" s="5"/>
      <c r="AH1196" s="5"/>
      <c r="AI1196" s="4"/>
      <c r="AJ1196" s="6"/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  <c r="AU1196" s="4"/>
      <c r="AV1196" s="6"/>
      <c r="AW1196" s="4"/>
      <c r="AX1196" s="6"/>
      <c r="AY1196" s="5"/>
      <c r="AZ1196" s="5"/>
      <c r="BA1196" s="4"/>
      <c r="BB1196" s="6"/>
      <c r="BC1196" s="4"/>
      <c r="BD1196" s="6"/>
      <c r="BE1196" s="5"/>
      <c r="BF1196" s="5"/>
      <c r="BG1196" s="4"/>
      <c r="BH1196" s="6"/>
      <c r="BI1196" s="4"/>
      <c r="BJ1196" s="6"/>
      <c r="BK1196" s="5"/>
      <c r="BL1196" s="5"/>
      <c r="BM1196" s="4"/>
      <c r="BN1196" s="6"/>
      <c r="BO1196" s="4"/>
      <c r="BP1196" s="6"/>
      <c r="BQ1196" s="5"/>
      <c r="BR1196" s="5"/>
      <c r="BS1196" s="4"/>
      <c r="BT1196" s="6"/>
      <c r="BU1196" s="4"/>
      <c r="BV1196" s="6"/>
      <c r="BW1196" s="5"/>
      <c r="BX1196" s="5"/>
      <c r="BY1196" s="4"/>
      <c r="BZ1196" s="6"/>
      <c r="CA1196" s="4"/>
      <c r="CB1196" s="6"/>
      <c r="CC1196" s="5"/>
      <c r="CD1196" s="5"/>
      <c r="CE1196" s="4"/>
      <c r="CF1196" s="6"/>
      <c r="CG1196" s="4"/>
      <c r="CH1196" s="6"/>
      <c r="CI1196" s="5"/>
      <c r="CJ1196" s="5"/>
      <c r="CK1196" s="4"/>
      <c r="CL1196" s="6"/>
      <c r="CM1196" s="4"/>
      <c r="CN1196" s="6"/>
      <c r="CO1196" s="5"/>
      <c r="CP1196" s="5"/>
      <c r="CQ1196" s="4"/>
      <c r="CR1196" s="6"/>
      <c r="CS1196" s="4"/>
      <c r="CT1196" s="6"/>
      <c r="CU1196" s="5"/>
      <c r="CV1196" s="5"/>
      <c r="CW1196" s="4"/>
      <c r="CX1196" s="6"/>
      <c r="CY1196" s="4"/>
      <c r="CZ1196" s="6"/>
      <c r="DA1196" s="5"/>
      <c r="DB1196" s="5"/>
      <c r="DC1196" s="4"/>
      <c r="DD1196" s="6"/>
      <c r="DE1196" s="4"/>
      <c r="DF1196" s="6"/>
      <c r="DG1196" s="5"/>
      <c r="DH1196" s="5"/>
      <c r="DI1196" s="4"/>
      <c r="DJ1196" s="6"/>
      <c r="DK1196" s="4"/>
      <c r="DL1196" s="6"/>
      <c r="DM1196" s="5"/>
      <c r="DN1196" s="5"/>
      <c r="DO1196" s="4"/>
      <c r="DP1196" s="6"/>
      <c r="DQ1196" s="4"/>
      <c r="DR1196" s="6"/>
      <c r="DS1196" s="5"/>
      <c r="DT1196" s="5"/>
      <c r="DU1196" s="4"/>
      <c r="DV1196" s="6"/>
      <c r="DW1196" s="4"/>
      <c r="DX1196" s="6"/>
      <c r="DY1196" s="5"/>
      <c r="DZ1196" s="5"/>
      <c r="EA1196" s="4"/>
      <c r="EB1196" s="6"/>
      <c r="EC1196" s="4"/>
      <c r="ED1196" s="6"/>
      <c r="EE1196" s="5"/>
      <c r="EF1196" s="5"/>
      <c r="EG1196" s="4"/>
      <c r="EH1196" s="6"/>
      <c r="EI1196" s="4"/>
      <c r="EJ1196" s="6"/>
      <c r="EK1196" s="5"/>
      <c r="EL1196" s="5"/>
      <c r="EM1196" s="4"/>
      <c r="EN1196" s="6"/>
      <c r="EO1196" s="4"/>
      <c r="EP1196" s="6"/>
      <c r="EQ1196" s="5"/>
      <c r="ER1196" s="5"/>
      <c r="ES1196" s="4"/>
      <c r="ET1196" s="6"/>
      <c r="EU1196" s="4"/>
      <c r="EV1196" s="6"/>
      <c r="EW1196" s="5"/>
      <c r="EX1196" s="5"/>
      <c r="EY1196" s="4"/>
      <c r="EZ1196" s="6"/>
      <c r="FA1196" s="4"/>
      <c r="FB1196" s="6"/>
      <c r="FC1196" s="5"/>
      <c r="FD1196" s="5"/>
      <c r="FE1196" s="4"/>
      <c r="FF1196" s="6"/>
      <c r="FG1196" s="4"/>
      <c r="FH1196" s="6"/>
      <c r="FI1196" s="5"/>
      <c r="FJ1196" s="5"/>
      <c r="FK1196" s="4"/>
      <c r="FL1196" s="6"/>
      <c r="FM1196" s="4"/>
      <c r="FN1196" s="6"/>
      <c r="FO1196" s="5"/>
      <c r="FP1196" s="5"/>
      <c r="FQ1196" s="4"/>
      <c r="FR1196" s="6"/>
      <c r="FS1196" s="4"/>
      <c r="FT1196" s="6"/>
      <c r="FU1196" s="5"/>
      <c r="FV1196" s="5"/>
      <c r="FW1196" s="4"/>
      <c r="FX1196" s="6"/>
      <c r="FY1196" s="4"/>
      <c r="FZ1196" s="6"/>
      <c r="GA1196" s="5"/>
      <c r="GB1196" s="5"/>
      <c r="GC1196" s="4"/>
      <c r="GD1196" s="6"/>
      <c r="GE1196" s="4"/>
      <c r="GF1196" s="6"/>
      <c r="GG1196" s="5"/>
      <c r="GH1196" s="5"/>
      <c r="GI1196" s="4"/>
      <c r="GJ1196" s="6"/>
      <c r="GK1196" s="4"/>
      <c r="GL1196" s="6"/>
      <c r="GM1196" s="5"/>
      <c r="GN1196" s="5"/>
      <c r="GO1196" s="4"/>
      <c r="GP1196" s="6"/>
      <c r="GQ1196" s="4"/>
      <c r="GR1196" s="6"/>
      <c r="GS1196" s="5"/>
      <c r="GT1196" s="5"/>
      <c r="GU1196" s="4"/>
      <c r="GV1196" s="6"/>
      <c r="GW1196" s="4"/>
      <c r="GX1196" s="6"/>
      <c r="GY1196" s="5"/>
      <c r="GZ1196" s="5"/>
      <c r="HA1196" s="4"/>
      <c r="HB1196" s="6"/>
      <c r="HC1196" s="4"/>
      <c r="HD1196" s="6"/>
      <c r="HE1196" s="5"/>
      <c r="HF1196" s="5"/>
      <c r="HG1196" s="4"/>
      <c r="HH1196" s="6"/>
      <c r="HI1196" s="4"/>
      <c r="HJ1196" s="6"/>
      <c r="HK1196" s="5"/>
      <c r="HL1196" s="5"/>
      <c r="HM1196" s="4"/>
      <c r="HN1196" s="6"/>
      <c r="HO1196" s="4"/>
      <c r="HP1196" s="6"/>
      <c r="HQ1196" s="5"/>
      <c r="HR1196" s="5"/>
      <c r="HS1196" s="4"/>
      <c r="HT1196" s="6"/>
      <c r="HU1196" s="4"/>
      <c r="HV1196" s="6"/>
      <c r="HW1196" s="5"/>
      <c r="HX1196" s="5"/>
      <c r="HY1196" s="4"/>
      <c r="HZ1196" s="6"/>
      <c r="IA1196" s="4"/>
      <c r="IB1196" s="6"/>
      <c r="IC1196" s="5"/>
      <c r="ID1196" s="5"/>
      <c r="IE1196" s="4"/>
      <c r="IF1196" s="6"/>
      <c r="IG1196" s="4"/>
      <c r="IH1196" s="6"/>
      <c r="II1196" s="5"/>
      <c r="IJ1196" s="5"/>
      <c r="IK1196" s="4"/>
      <c r="IL1196" s="6"/>
      <c r="IM1196" s="4"/>
      <c r="IN1196" s="6"/>
      <c r="IO1196" s="5"/>
      <c r="IP1196" s="5"/>
      <c r="IQ1196" s="4"/>
      <c r="IR1196" s="6"/>
      <c r="IS1196" s="4"/>
      <c r="IT1196" s="6"/>
      <c r="IU1196" s="5"/>
      <c r="IV1196" s="5"/>
      <c r="IW1196" s="4"/>
      <c r="IX1196" s="6"/>
      <c r="IY1196" s="4"/>
      <c r="IZ1196" s="6"/>
      <c r="JA1196" s="5"/>
      <c r="JB1196" s="5"/>
      <c r="JC1196" s="4"/>
      <c r="JD1196" s="6"/>
      <c r="JE1196" s="4"/>
      <c r="JF1196" s="6"/>
      <c r="JG1196" s="5"/>
      <c r="JH1196" s="5"/>
      <c r="JI1196" s="4"/>
      <c r="JJ1196" s="6"/>
      <c r="JK1196" s="4"/>
      <c r="JL1196" s="6"/>
      <c r="JM1196" s="5"/>
      <c r="JN1196" s="5"/>
      <c r="JO1196" s="4"/>
      <c r="JP1196" s="6"/>
      <c r="JQ1196" s="4"/>
      <c r="JR1196" s="6"/>
      <c r="JS1196" s="5"/>
      <c r="JT1196" s="5"/>
      <c r="JU1196" s="4"/>
      <c r="JV1196" s="6"/>
      <c r="JW1196" s="4"/>
      <c r="JX1196" s="6"/>
      <c r="JY1196" s="5"/>
      <c r="JZ1196" s="5"/>
      <c r="KA1196" s="4"/>
      <c r="KB1196" s="6"/>
      <c r="KC1196" s="4"/>
      <c r="KD1196" s="6"/>
      <c r="KE1196" s="5"/>
      <c r="KF1196" s="5"/>
      <c r="KG1196" s="4"/>
      <c r="KH1196" s="6"/>
      <c r="KI1196" s="4"/>
      <c r="KJ1196" s="6"/>
      <c r="KK1196" s="5"/>
      <c r="KL1196" s="5"/>
    </row>
    <row r="1197">
      <c r="A1197" s="3" t="s">
        <v>85</v>
      </c>
      <c r="B1197" s="3" t="s">
        <v>1266</v>
      </c>
      <c r="C1197" s="3" t="s">
        <v>703</v>
      </c>
      <c r="D1197" s="3" t="s">
        <v>712</v>
      </c>
      <c r="E1197" s="3" t="s">
        <v>1270</v>
      </c>
      <c r="F1197" s="3" t="s">
        <v>104</v>
      </c>
      <c r="G1197" s="3" t="s">
        <v>104</v>
      </c>
      <c r="H1197" s="3" t="s">
        <v>104</v>
      </c>
      <c r="I1197" s="4"/>
      <c r="J1197" s="4">
        <f>=ROUNDDOWN({0},0)</f>
      </c>
      <c r="K1197" s="4"/>
      <c r="L1197" s="5"/>
      <c r="M1197" s="4"/>
      <c r="N1197" s="4">
        <f>=ROUNDDOWN({0},0)</f>
      </c>
      <c r="O1197" s="4"/>
      <c r="P1197" s="5"/>
      <c r="Q1197" s="4"/>
      <c r="R1197" s="6"/>
      <c r="S1197" s="4"/>
      <c r="T1197" s="6"/>
      <c r="U1197" s="5"/>
      <c r="V1197" s="5"/>
      <c r="W1197" s="4"/>
      <c r="X1197" s="6"/>
      <c r="Y1197" s="4"/>
      <c r="Z1197" s="6"/>
      <c r="AA1197" s="5"/>
      <c r="AB1197" s="5"/>
      <c r="AC1197" s="4"/>
      <c r="AD1197" s="6"/>
      <c r="AE1197" s="4"/>
      <c r="AF1197" s="6"/>
      <c r="AG1197" s="5"/>
      <c r="AH1197" s="5"/>
      <c r="AI1197" s="4"/>
      <c r="AJ1197" s="6"/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  <c r="AU1197" s="4"/>
      <c r="AV1197" s="6"/>
      <c r="AW1197" s="4"/>
      <c r="AX1197" s="6"/>
      <c r="AY1197" s="5"/>
      <c r="AZ1197" s="5"/>
      <c r="BA1197" s="4"/>
      <c r="BB1197" s="6"/>
      <c r="BC1197" s="4"/>
      <c r="BD1197" s="6"/>
      <c r="BE1197" s="5"/>
      <c r="BF1197" s="5"/>
      <c r="BG1197" s="4"/>
      <c r="BH1197" s="6"/>
      <c r="BI1197" s="4"/>
      <c r="BJ1197" s="6"/>
      <c r="BK1197" s="5"/>
      <c r="BL1197" s="5"/>
      <c r="BM1197" s="4"/>
      <c r="BN1197" s="6"/>
      <c r="BO1197" s="4"/>
      <c r="BP1197" s="6"/>
      <c r="BQ1197" s="5"/>
      <c r="BR1197" s="5"/>
      <c r="BS1197" s="4"/>
      <c r="BT1197" s="6"/>
      <c r="BU1197" s="4"/>
      <c r="BV1197" s="6"/>
      <c r="BW1197" s="5"/>
      <c r="BX1197" s="5"/>
      <c r="BY1197" s="4"/>
      <c r="BZ1197" s="6"/>
      <c r="CA1197" s="4"/>
      <c r="CB1197" s="6"/>
      <c r="CC1197" s="5"/>
      <c r="CD1197" s="5"/>
      <c r="CE1197" s="4"/>
      <c r="CF1197" s="6"/>
      <c r="CG1197" s="4"/>
      <c r="CH1197" s="6"/>
      <c r="CI1197" s="5"/>
      <c r="CJ1197" s="5"/>
      <c r="CK1197" s="4"/>
      <c r="CL1197" s="6"/>
      <c r="CM1197" s="4"/>
      <c r="CN1197" s="6"/>
      <c r="CO1197" s="5"/>
      <c r="CP1197" s="5"/>
      <c r="CQ1197" s="4"/>
      <c r="CR1197" s="6"/>
      <c r="CS1197" s="4"/>
      <c r="CT1197" s="6"/>
      <c r="CU1197" s="5"/>
      <c r="CV1197" s="5"/>
      <c r="CW1197" s="4"/>
      <c r="CX1197" s="6"/>
      <c r="CY1197" s="4"/>
      <c r="CZ1197" s="6"/>
      <c r="DA1197" s="5"/>
      <c r="DB1197" s="5"/>
      <c r="DC1197" s="4"/>
      <c r="DD1197" s="6"/>
      <c r="DE1197" s="4"/>
      <c r="DF1197" s="6"/>
      <c r="DG1197" s="5"/>
      <c r="DH1197" s="5"/>
      <c r="DI1197" s="4"/>
      <c r="DJ1197" s="6"/>
      <c r="DK1197" s="4"/>
      <c r="DL1197" s="6"/>
      <c r="DM1197" s="5"/>
      <c r="DN1197" s="5"/>
      <c r="DO1197" s="4"/>
      <c r="DP1197" s="6"/>
      <c r="DQ1197" s="4"/>
      <c r="DR1197" s="6"/>
      <c r="DS1197" s="5"/>
      <c r="DT1197" s="5"/>
      <c r="DU1197" s="4"/>
      <c r="DV1197" s="6"/>
      <c r="DW1197" s="4"/>
      <c r="DX1197" s="6"/>
      <c r="DY1197" s="5"/>
      <c r="DZ1197" s="5"/>
      <c r="EA1197" s="4"/>
      <c r="EB1197" s="6"/>
      <c r="EC1197" s="4"/>
      <c r="ED1197" s="6"/>
      <c r="EE1197" s="5"/>
      <c r="EF1197" s="5"/>
      <c r="EG1197" s="4"/>
      <c r="EH1197" s="6"/>
      <c r="EI1197" s="4"/>
      <c r="EJ1197" s="6"/>
      <c r="EK1197" s="5"/>
      <c r="EL1197" s="5"/>
      <c r="EM1197" s="4"/>
      <c r="EN1197" s="6"/>
      <c r="EO1197" s="4"/>
      <c r="EP1197" s="6"/>
      <c r="EQ1197" s="5"/>
      <c r="ER1197" s="5"/>
      <c r="ES1197" s="4"/>
      <c r="ET1197" s="6"/>
      <c r="EU1197" s="4"/>
      <c r="EV1197" s="6"/>
      <c r="EW1197" s="5"/>
      <c r="EX1197" s="5"/>
      <c r="EY1197" s="4"/>
      <c r="EZ1197" s="6"/>
      <c r="FA1197" s="4"/>
      <c r="FB1197" s="6"/>
      <c r="FC1197" s="5"/>
      <c r="FD1197" s="5"/>
      <c r="FE1197" s="4"/>
      <c r="FF1197" s="6"/>
      <c r="FG1197" s="4"/>
      <c r="FH1197" s="6"/>
      <c r="FI1197" s="5"/>
      <c r="FJ1197" s="5"/>
      <c r="FK1197" s="4"/>
      <c r="FL1197" s="6"/>
      <c r="FM1197" s="4"/>
      <c r="FN1197" s="6"/>
      <c r="FO1197" s="5"/>
      <c r="FP1197" s="5"/>
      <c r="FQ1197" s="4"/>
      <c r="FR1197" s="6"/>
      <c r="FS1197" s="4"/>
      <c r="FT1197" s="6"/>
      <c r="FU1197" s="5"/>
      <c r="FV1197" s="5"/>
      <c r="FW1197" s="4"/>
      <c r="FX1197" s="6"/>
      <c r="FY1197" s="4"/>
      <c r="FZ1197" s="6"/>
      <c r="GA1197" s="5"/>
      <c r="GB1197" s="5"/>
      <c r="GC1197" s="4"/>
      <c r="GD1197" s="6"/>
      <c r="GE1197" s="4"/>
      <c r="GF1197" s="6"/>
      <c r="GG1197" s="5"/>
      <c r="GH1197" s="5"/>
      <c r="GI1197" s="4"/>
      <c r="GJ1197" s="6"/>
      <c r="GK1197" s="4"/>
      <c r="GL1197" s="6"/>
      <c r="GM1197" s="5"/>
      <c r="GN1197" s="5"/>
      <c r="GO1197" s="4"/>
      <c r="GP1197" s="6"/>
      <c r="GQ1197" s="4"/>
      <c r="GR1197" s="6"/>
      <c r="GS1197" s="5"/>
      <c r="GT1197" s="5"/>
      <c r="GU1197" s="4"/>
      <c r="GV1197" s="6"/>
      <c r="GW1197" s="4"/>
      <c r="GX1197" s="6"/>
      <c r="GY1197" s="5"/>
      <c r="GZ1197" s="5"/>
      <c r="HA1197" s="4"/>
      <c r="HB1197" s="6"/>
      <c r="HC1197" s="4"/>
      <c r="HD1197" s="6"/>
      <c r="HE1197" s="5"/>
      <c r="HF1197" s="5"/>
      <c r="HG1197" s="4"/>
      <c r="HH1197" s="6"/>
      <c r="HI1197" s="4"/>
      <c r="HJ1197" s="6"/>
      <c r="HK1197" s="5"/>
      <c r="HL1197" s="5"/>
      <c r="HM1197" s="4"/>
      <c r="HN1197" s="6"/>
      <c r="HO1197" s="4"/>
      <c r="HP1197" s="6"/>
      <c r="HQ1197" s="5"/>
      <c r="HR1197" s="5"/>
      <c r="HS1197" s="4"/>
      <c r="HT1197" s="6"/>
      <c r="HU1197" s="4"/>
      <c r="HV1197" s="6"/>
      <c r="HW1197" s="5"/>
      <c r="HX1197" s="5"/>
      <c r="HY1197" s="4"/>
      <c r="HZ1197" s="6"/>
      <c r="IA1197" s="4"/>
      <c r="IB1197" s="6"/>
      <c r="IC1197" s="5"/>
      <c r="ID1197" s="5"/>
      <c r="IE1197" s="4"/>
      <c r="IF1197" s="6"/>
      <c r="IG1197" s="4"/>
      <c r="IH1197" s="6"/>
      <c r="II1197" s="5"/>
      <c r="IJ1197" s="5"/>
      <c r="IK1197" s="4"/>
      <c r="IL1197" s="6"/>
      <c r="IM1197" s="4"/>
      <c r="IN1197" s="6"/>
      <c r="IO1197" s="5"/>
      <c r="IP1197" s="5"/>
      <c r="IQ1197" s="4"/>
      <c r="IR1197" s="6"/>
      <c r="IS1197" s="4"/>
      <c r="IT1197" s="6"/>
      <c r="IU1197" s="5"/>
      <c r="IV1197" s="5"/>
      <c r="IW1197" s="4"/>
      <c r="IX1197" s="6"/>
      <c r="IY1197" s="4"/>
      <c r="IZ1197" s="6"/>
      <c r="JA1197" s="5"/>
      <c r="JB1197" s="5"/>
      <c r="JC1197" s="4"/>
      <c r="JD1197" s="6"/>
      <c r="JE1197" s="4"/>
      <c r="JF1197" s="6"/>
      <c r="JG1197" s="5"/>
      <c r="JH1197" s="5"/>
      <c r="JI1197" s="4"/>
      <c r="JJ1197" s="6"/>
      <c r="JK1197" s="4"/>
      <c r="JL1197" s="6"/>
      <c r="JM1197" s="5"/>
      <c r="JN1197" s="5"/>
      <c r="JO1197" s="4"/>
      <c r="JP1197" s="6"/>
      <c r="JQ1197" s="4"/>
      <c r="JR1197" s="6"/>
      <c r="JS1197" s="5"/>
      <c r="JT1197" s="5"/>
      <c r="JU1197" s="4"/>
      <c r="JV1197" s="6"/>
      <c r="JW1197" s="4"/>
      <c r="JX1197" s="6"/>
      <c r="JY1197" s="5"/>
      <c r="JZ1197" s="5"/>
      <c r="KA1197" s="4"/>
      <c r="KB1197" s="6"/>
      <c r="KC1197" s="4"/>
      <c r="KD1197" s="6"/>
      <c r="KE1197" s="5"/>
      <c r="KF1197" s="5"/>
      <c r="KG1197" s="4"/>
      <c r="KH1197" s="6"/>
      <c r="KI1197" s="4"/>
      <c r="KJ1197" s="6"/>
      <c r="KK1197" s="5"/>
      <c r="KL1197" s="5"/>
    </row>
    <row r="1198">
      <c r="A1198" s="3" t="s">
        <v>85</v>
      </c>
      <c r="B1198" s="3" t="s">
        <v>1266</v>
      </c>
      <c r="C1198" s="3" t="s">
        <v>703</v>
      </c>
      <c r="D1198" s="3" t="s">
        <v>712</v>
      </c>
      <c r="E1198" s="3" t="s">
        <v>1271</v>
      </c>
      <c r="F1198" s="3" t="s">
        <v>104</v>
      </c>
      <c r="G1198" s="3" t="s">
        <v>104</v>
      </c>
      <c r="H1198" s="3" t="s">
        <v>104</v>
      </c>
      <c r="I1198" s="4"/>
      <c r="J1198" s="4">
        <f>=ROUNDDOWN({0},0)</f>
      </c>
      <c r="K1198" s="4"/>
      <c r="L1198" s="5"/>
      <c r="M1198" s="4"/>
      <c r="N1198" s="4">
        <f>=ROUNDDOWN({0},0)</f>
      </c>
      <c r="O1198" s="4"/>
      <c r="P1198" s="5"/>
      <c r="Q1198" s="4"/>
      <c r="R1198" s="6"/>
      <c r="S1198" s="4"/>
      <c r="T1198" s="6"/>
      <c r="U1198" s="5"/>
      <c r="V1198" s="5"/>
      <c r="W1198" s="4"/>
      <c r="X1198" s="6"/>
      <c r="Y1198" s="4"/>
      <c r="Z1198" s="6"/>
      <c r="AA1198" s="5"/>
      <c r="AB1198" s="5"/>
      <c r="AC1198" s="4"/>
      <c r="AD1198" s="6"/>
      <c r="AE1198" s="4"/>
      <c r="AF1198" s="6"/>
      <c r="AG1198" s="5"/>
      <c r="AH1198" s="5"/>
      <c r="AI1198" s="4"/>
      <c r="AJ1198" s="6"/>
      <c r="AK1198" s="4"/>
      <c r="AL1198" s="6"/>
      <c r="AM1198" s="5"/>
      <c r="AN1198" s="5"/>
      <c r="AO1198" s="4"/>
      <c r="AP1198" s="6"/>
      <c r="AQ1198" s="4"/>
      <c r="AR1198" s="6"/>
      <c r="AS1198" s="5"/>
      <c r="AT1198" s="5"/>
      <c r="AU1198" s="4"/>
      <c r="AV1198" s="6"/>
      <c r="AW1198" s="4"/>
      <c r="AX1198" s="6"/>
      <c r="AY1198" s="5"/>
      <c r="AZ1198" s="5"/>
      <c r="BA1198" s="4"/>
      <c r="BB1198" s="6"/>
      <c r="BC1198" s="4"/>
      <c r="BD1198" s="6"/>
      <c r="BE1198" s="5"/>
      <c r="BF1198" s="5"/>
      <c r="BG1198" s="4"/>
      <c r="BH1198" s="6"/>
      <c r="BI1198" s="4"/>
      <c r="BJ1198" s="6"/>
      <c r="BK1198" s="5"/>
      <c r="BL1198" s="5"/>
      <c r="BM1198" s="4"/>
      <c r="BN1198" s="6"/>
      <c r="BO1198" s="4"/>
      <c r="BP1198" s="6"/>
      <c r="BQ1198" s="5"/>
      <c r="BR1198" s="5"/>
      <c r="BS1198" s="4"/>
      <c r="BT1198" s="6"/>
      <c r="BU1198" s="4"/>
      <c r="BV1198" s="6"/>
      <c r="BW1198" s="5"/>
      <c r="BX1198" s="5"/>
      <c r="BY1198" s="4"/>
      <c r="BZ1198" s="6"/>
      <c r="CA1198" s="4"/>
      <c r="CB1198" s="6"/>
      <c r="CC1198" s="5"/>
      <c r="CD1198" s="5"/>
      <c r="CE1198" s="4"/>
      <c r="CF1198" s="6"/>
      <c r="CG1198" s="4"/>
      <c r="CH1198" s="6"/>
      <c r="CI1198" s="5"/>
      <c r="CJ1198" s="5"/>
      <c r="CK1198" s="4"/>
      <c r="CL1198" s="6"/>
      <c r="CM1198" s="4"/>
      <c r="CN1198" s="6"/>
      <c r="CO1198" s="5"/>
      <c r="CP1198" s="5"/>
      <c r="CQ1198" s="4"/>
      <c r="CR1198" s="6"/>
      <c r="CS1198" s="4"/>
      <c r="CT1198" s="6"/>
      <c r="CU1198" s="5"/>
      <c r="CV1198" s="5"/>
      <c r="CW1198" s="4"/>
      <c r="CX1198" s="6"/>
      <c r="CY1198" s="4"/>
      <c r="CZ1198" s="6"/>
      <c r="DA1198" s="5"/>
      <c r="DB1198" s="5"/>
      <c r="DC1198" s="4"/>
      <c r="DD1198" s="6"/>
      <c r="DE1198" s="4"/>
      <c r="DF1198" s="6"/>
      <c r="DG1198" s="5"/>
      <c r="DH1198" s="5"/>
      <c r="DI1198" s="4"/>
      <c r="DJ1198" s="6"/>
      <c r="DK1198" s="4"/>
      <c r="DL1198" s="6"/>
      <c r="DM1198" s="5"/>
      <c r="DN1198" s="5"/>
      <c r="DO1198" s="4"/>
      <c r="DP1198" s="6"/>
      <c r="DQ1198" s="4"/>
      <c r="DR1198" s="6"/>
      <c r="DS1198" s="5"/>
      <c r="DT1198" s="5"/>
      <c r="DU1198" s="4"/>
      <c r="DV1198" s="6"/>
      <c r="DW1198" s="4"/>
      <c r="DX1198" s="6"/>
      <c r="DY1198" s="5"/>
      <c r="DZ1198" s="5"/>
      <c r="EA1198" s="4"/>
      <c r="EB1198" s="6"/>
      <c r="EC1198" s="4"/>
      <c r="ED1198" s="6"/>
      <c r="EE1198" s="5"/>
      <c r="EF1198" s="5"/>
      <c r="EG1198" s="4"/>
      <c r="EH1198" s="6"/>
      <c r="EI1198" s="4"/>
      <c r="EJ1198" s="6"/>
      <c r="EK1198" s="5"/>
      <c r="EL1198" s="5"/>
      <c r="EM1198" s="4"/>
      <c r="EN1198" s="6"/>
      <c r="EO1198" s="4"/>
      <c r="EP1198" s="6"/>
      <c r="EQ1198" s="5"/>
      <c r="ER1198" s="5"/>
      <c r="ES1198" s="4"/>
      <c r="ET1198" s="6"/>
      <c r="EU1198" s="4"/>
      <c r="EV1198" s="6"/>
      <c r="EW1198" s="5"/>
      <c r="EX1198" s="5"/>
      <c r="EY1198" s="4"/>
      <c r="EZ1198" s="6"/>
      <c r="FA1198" s="4"/>
      <c r="FB1198" s="6"/>
      <c r="FC1198" s="5"/>
      <c r="FD1198" s="5"/>
      <c r="FE1198" s="4"/>
      <c r="FF1198" s="6"/>
      <c r="FG1198" s="4"/>
      <c r="FH1198" s="6"/>
      <c r="FI1198" s="5"/>
      <c r="FJ1198" s="5"/>
      <c r="FK1198" s="4"/>
      <c r="FL1198" s="6"/>
      <c r="FM1198" s="4"/>
      <c r="FN1198" s="6"/>
      <c r="FO1198" s="5"/>
      <c r="FP1198" s="5"/>
      <c r="FQ1198" s="4"/>
      <c r="FR1198" s="6"/>
      <c r="FS1198" s="4"/>
      <c r="FT1198" s="6"/>
      <c r="FU1198" s="5"/>
      <c r="FV1198" s="5"/>
      <c r="FW1198" s="4"/>
      <c r="FX1198" s="6"/>
      <c r="FY1198" s="4"/>
      <c r="FZ1198" s="6"/>
      <c r="GA1198" s="5"/>
      <c r="GB1198" s="5"/>
      <c r="GC1198" s="4"/>
      <c r="GD1198" s="6"/>
      <c r="GE1198" s="4"/>
      <c r="GF1198" s="6"/>
      <c r="GG1198" s="5"/>
      <c r="GH1198" s="5"/>
      <c r="GI1198" s="4"/>
      <c r="GJ1198" s="6"/>
      <c r="GK1198" s="4"/>
      <c r="GL1198" s="6"/>
      <c r="GM1198" s="5"/>
      <c r="GN1198" s="5"/>
      <c r="GO1198" s="4"/>
      <c r="GP1198" s="6"/>
      <c r="GQ1198" s="4"/>
      <c r="GR1198" s="6"/>
      <c r="GS1198" s="5"/>
      <c r="GT1198" s="5"/>
      <c r="GU1198" s="4"/>
      <c r="GV1198" s="6"/>
      <c r="GW1198" s="4"/>
      <c r="GX1198" s="6"/>
      <c r="GY1198" s="5"/>
      <c r="GZ1198" s="5"/>
      <c r="HA1198" s="4"/>
      <c r="HB1198" s="6"/>
      <c r="HC1198" s="4"/>
      <c r="HD1198" s="6"/>
      <c r="HE1198" s="5"/>
      <c r="HF1198" s="5"/>
      <c r="HG1198" s="4"/>
      <c r="HH1198" s="6"/>
      <c r="HI1198" s="4"/>
      <c r="HJ1198" s="6"/>
      <c r="HK1198" s="5"/>
      <c r="HL1198" s="5"/>
      <c r="HM1198" s="4"/>
      <c r="HN1198" s="6"/>
      <c r="HO1198" s="4"/>
      <c r="HP1198" s="6"/>
      <c r="HQ1198" s="5"/>
      <c r="HR1198" s="5"/>
      <c r="HS1198" s="4"/>
      <c r="HT1198" s="6"/>
      <c r="HU1198" s="4"/>
      <c r="HV1198" s="6"/>
      <c r="HW1198" s="5"/>
      <c r="HX1198" s="5"/>
      <c r="HY1198" s="4"/>
      <c r="HZ1198" s="6"/>
      <c r="IA1198" s="4"/>
      <c r="IB1198" s="6"/>
      <c r="IC1198" s="5"/>
      <c r="ID1198" s="5"/>
      <c r="IE1198" s="4"/>
      <c r="IF1198" s="6"/>
      <c r="IG1198" s="4"/>
      <c r="IH1198" s="6"/>
      <c r="II1198" s="5"/>
      <c r="IJ1198" s="5"/>
      <c r="IK1198" s="4"/>
      <c r="IL1198" s="6"/>
      <c r="IM1198" s="4"/>
      <c r="IN1198" s="6"/>
      <c r="IO1198" s="5"/>
      <c r="IP1198" s="5"/>
      <c r="IQ1198" s="4"/>
      <c r="IR1198" s="6"/>
      <c r="IS1198" s="4"/>
      <c r="IT1198" s="6"/>
      <c r="IU1198" s="5"/>
      <c r="IV1198" s="5"/>
      <c r="IW1198" s="4"/>
      <c r="IX1198" s="6"/>
      <c r="IY1198" s="4"/>
      <c r="IZ1198" s="6"/>
      <c r="JA1198" s="5"/>
      <c r="JB1198" s="5"/>
      <c r="JC1198" s="4"/>
      <c r="JD1198" s="6"/>
      <c r="JE1198" s="4"/>
      <c r="JF1198" s="6"/>
      <c r="JG1198" s="5"/>
      <c r="JH1198" s="5"/>
      <c r="JI1198" s="4"/>
      <c r="JJ1198" s="6"/>
      <c r="JK1198" s="4"/>
      <c r="JL1198" s="6"/>
      <c r="JM1198" s="5"/>
      <c r="JN1198" s="5"/>
      <c r="JO1198" s="4"/>
      <c r="JP1198" s="6"/>
      <c r="JQ1198" s="4"/>
      <c r="JR1198" s="6"/>
      <c r="JS1198" s="5"/>
      <c r="JT1198" s="5"/>
      <c r="JU1198" s="4"/>
      <c r="JV1198" s="6"/>
      <c r="JW1198" s="4"/>
      <c r="JX1198" s="6"/>
      <c r="JY1198" s="5"/>
      <c r="JZ1198" s="5"/>
      <c r="KA1198" s="4"/>
      <c r="KB1198" s="6"/>
      <c r="KC1198" s="4"/>
      <c r="KD1198" s="6"/>
      <c r="KE1198" s="5"/>
      <c r="KF1198" s="5"/>
      <c r="KG1198" s="4"/>
      <c r="KH1198" s="6"/>
      <c r="KI1198" s="4"/>
      <c r="KJ1198" s="6"/>
      <c r="KK1198" s="5"/>
      <c r="KL1198" s="5"/>
    </row>
    <row r="1199">
      <c r="A1199" s="3" t="s">
        <v>85</v>
      </c>
      <c r="B1199" s="3" t="s">
        <v>1266</v>
      </c>
      <c r="C1199" s="3" t="s">
        <v>703</v>
      </c>
      <c r="D1199" s="3" t="s">
        <v>712</v>
      </c>
      <c r="E1199" s="3" t="s">
        <v>1295</v>
      </c>
      <c r="F1199" s="3" t="s">
        <v>104</v>
      </c>
      <c r="G1199" s="3" t="s">
        <v>104</v>
      </c>
      <c r="H1199" s="3" t="s">
        <v>104</v>
      </c>
      <c r="I1199" s="4"/>
      <c r="J1199" s="4">
        <f>=ROUNDDOWN({0},0)</f>
      </c>
      <c r="K1199" s="4"/>
      <c r="L1199" s="5"/>
      <c r="M1199" s="4"/>
      <c r="N1199" s="4">
        <f>=ROUNDDOWN({0},0)</f>
      </c>
      <c r="O1199" s="4"/>
      <c r="P1199" s="5"/>
      <c r="Q1199" s="4"/>
      <c r="R1199" s="6"/>
      <c r="S1199" s="4"/>
      <c r="T1199" s="6"/>
      <c r="U1199" s="5"/>
      <c r="V1199" s="5"/>
      <c r="W1199" s="4"/>
      <c r="X1199" s="6"/>
      <c r="Y1199" s="4"/>
      <c r="Z1199" s="6"/>
      <c r="AA1199" s="5"/>
      <c r="AB1199" s="5"/>
      <c r="AC1199" s="4"/>
      <c r="AD1199" s="6"/>
      <c r="AE1199" s="4"/>
      <c r="AF1199" s="6"/>
      <c r="AG1199" s="5"/>
      <c r="AH1199" s="5"/>
      <c r="AI1199" s="4"/>
      <c r="AJ1199" s="6"/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  <c r="AU1199" s="4"/>
      <c r="AV1199" s="6"/>
      <c r="AW1199" s="4"/>
      <c r="AX1199" s="6"/>
      <c r="AY1199" s="5"/>
      <c r="AZ1199" s="5"/>
      <c r="BA1199" s="4"/>
      <c r="BB1199" s="6"/>
      <c r="BC1199" s="4"/>
      <c r="BD1199" s="6"/>
      <c r="BE1199" s="5"/>
      <c r="BF1199" s="5"/>
      <c r="BG1199" s="4"/>
      <c r="BH1199" s="6"/>
      <c r="BI1199" s="4"/>
      <c r="BJ1199" s="6"/>
      <c r="BK1199" s="5"/>
      <c r="BL1199" s="5"/>
      <c r="BM1199" s="4"/>
      <c r="BN1199" s="6"/>
      <c r="BO1199" s="4"/>
      <c r="BP1199" s="6"/>
      <c r="BQ1199" s="5"/>
      <c r="BR1199" s="5"/>
      <c r="BS1199" s="4"/>
      <c r="BT1199" s="6"/>
      <c r="BU1199" s="4"/>
      <c r="BV1199" s="6"/>
      <c r="BW1199" s="5"/>
      <c r="BX1199" s="5"/>
      <c r="BY1199" s="4"/>
      <c r="BZ1199" s="6"/>
      <c r="CA1199" s="4"/>
      <c r="CB1199" s="6"/>
      <c r="CC1199" s="5"/>
      <c r="CD1199" s="5"/>
      <c r="CE1199" s="4"/>
      <c r="CF1199" s="6"/>
      <c r="CG1199" s="4"/>
      <c r="CH1199" s="6"/>
      <c r="CI1199" s="5"/>
      <c r="CJ1199" s="5"/>
      <c r="CK1199" s="4"/>
      <c r="CL1199" s="6"/>
      <c r="CM1199" s="4"/>
      <c r="CN1199" s="6"/>
      <c r="CO1199" s="5"/>
      <c r="CP1199" s="5"/>
      <c r="CQ1199" s="4"/>
      <c r="CR1199" s="6"/>
      <c r="CS1199" s="4"/>
      <c r="CT1199" s="6"/>
      <c r="CU1199" s="5"/>
      <c r="CV1199" s="5"/>
      <c r="CW1199" s="4"/>
      <c r="CX1199" s="6"/>
      <c r="CY1199" s="4"/>
      <c r="CZ1199" s="6"/>
      <c r="DA1199" s="5"/>
      <c r="DB1199" s="5"/>
      <c r="DC1199" s="4"/>
      <c r="DD1199" s="6"/>
      <c r="DE1199" s="4"/>
      <c r="DF1199" s="6"/>
      <c r="DG1199" s="5"/>
      <c r="DH1199" s="5"/>
      <c r="DI1199" s="4"/>
      <c r="DJ1199" s="6"/>
      <c r="DK1199" s="4"/>
      <c r="DL1199" s="6"/>
      <c r="DM1199" s="5"/>
      <c r="DN1199" s="5"/>
      <c r="DO1199" s="4"/>
      <c r="DP1199" s="6"/>
      <c r="DQ1199" s="4"/>
      <c r="DR1199" s="6"/>
      <c r="DS1199" s="5"/>
      <c r="DT1199" s="5"/>
      <c r="DU1199" s="4"/>
      <c r="DV1199" s="6"/>
      <c r="DW1199" s="4"/>
      <c r="DX1199" s="6"/>
      <c r="DY1199" s="5"/>
      <c r="DZ1199" s="5"/>
      <c r="EA1199" s="4"/>
      <c r="EB1199" s="6"/>
      <c r="EC1199" s="4"/>
      <c r="ED1199" s="6"/>
      <c r="EE1199" s="5"/>
      <c r="EF1199" s="5"/>
      <c r="EG1199" s="4"/>
      <c r="EH1199" s="6"/>
      <c r="EI1199" s="4"/>
      <c r="EJ1199" s="6"/>
      <c r="EK1199" s="5"/>
      <c r="EL1199" s="5"/>
      <c r="EM1199" s="4"/>
      <c r="EN1199" s="6"/>
      <c r="EO1199" s="4"/>
      <c r="EP1199" s="6"/>
      <c r="EQ1199" s="5"/>
      <c r="ER1199" s="5"/>
      <c r="ES1199" s="4"/>
      <c r="ET1199" s="6"/>
      <c r="EU1199" s="4"/>
      <c r="EV1199" s="6"/>
      <c r="EW1199" s="5"/>
      <c r="EX1199" s="5"/>
      <c r="EY1199" s="4"/>
      <c r="EZ1199" s="6"/>
      <c r="FA1199" s="4"/>
      <c r="FB1199" s="6"/>
      <c r="FC1199" s="5"/>
      <c r="FD1199" s="5"/>
      <c r="FE1199" s="4"/>
      <c r="FF1199" s="6"/>
      <c r="FG1199" s="4"/>
      <c r="FH1199" s="6"/>
      <c r="FI1199" s="5"/>
      <c r="FJ1199" s="5"/>
      <c r="FK1199" s="4"/>
      <c r="FL1199" s="6"/>
      <c r="FM1199" s="4"/>
      <c r="FN1199" s="6"/>
      <c r="FO1199" s="5"/>
      <c r="FP1199" s="5"/>
      <c r="FQ1199" s="4"/>
      <c r="FR1199" s="6"/>
      <c r="FS1199" s="4"/>
      <c r="FT1199" s="6"/>
      <c r="FU1199" s="5"/>
      <c r="FV1199" s="5"/>
      <c r="FW1199" s="4"/>
      <c r="FX1199" s="6"/>
      <c r="FY1199" s="4"/>
      <c r="FZ1199" s="6"/>
      <c r="GA1199" s="5"/>
      <c r="GB1199" s="5"/>
      <c r="GC1199" s="4"/>
      <c r="GD1199" s="6"/>
      <c r="GE1199" s="4"/>
      <c r="GF1199" s="6"/>
      <c r="GG1199" s="5"/>
      <c r="GH1199" s="5"/>
      <c r="GI1199" s="4"/>
      <c r="GJ1199" s="6"/>
      <c r="GK1199" s="4"/>
      <c r="GL1199" s="6"/>
      <c r="GM1199" s="5"/>
      <c r="GN1199" s="5"/>
      <c r="GO1199" s="4"/>
      <c r="GP1199" s="6"/>
      <c r="GQ1199" s="4"/>
      <c r="GR1199" s="6"/>
      <c r="GS1199" s="5"/>
      <c r="GT1199" s="5"/>
      <c r="GU1199" s="4"/>
      <c r="GV1199" s="6"/>
      <c r="GW1199" s="4"/>
      <c r="GX1199" s="6"/>
      <c r="GY1199" s="5"/>
      <c r="GZ1199" s="5"/>
      <c r="HA1199" s="4"/>
      <c r="HB1199" s="6"/>
      <c r="HC1199" s="4"/>
      <c r="HD1199" s="6"/>
      <c r="HE1199" s="5"/>
      <c r="HF1199" s="5"/>
      <c r="HG1199" s="4"/>
      <c r="HH1199" s="6"/>
      <c r="HI1199" s="4"/>
      <c r="HJ1199" s="6"/>
      <c r="HK1199" s="5"/>
      <c r="HL1199" s="5"/>
      <c r="HM1199" s="4"/>
      <c r="HN1199" s="6"/>
      <c r="HO1199" s="4"/>
      <c r="HP1199" s="6"/>
      <c r="HQ1199" s="5"/>
      <c r="HR1199" s="5"/>
      <c r="HS1199" s="4"/>
      <c r="HT1199" s="6"/>
      <c r="HU1199" s="4"/>
      <c r="HV1199" s="6"/>
      <c r="HW1199" s="5"/>
      <c r="HX1199" s="5"/>
      <c r="HY1199" s="4"/>
      <c r="HZ1199" s="6"/>
      <c r="IA1199" s="4"/>
      <c r="IB1199" s="6"/>
      <c r="IC1199" s="5"/>
      <c r="ID1199" s="5"/>
      <c r="IE1199" s="4"/>
      <c r="IF1199" s="6"/>
      <c r="IG1199" s="4"/>
      <c r="IH1199" s="6"/>
      <c r="II1199" s="5"/>
      <c r="IJ1199" s="5"/>
      <c r="IK1199" s="4"/>
      <c r="IL1199" s="6"/>
      <c r="IM1199" s="4"/>
      <c r="IN1199" s="6"/>
      <c r="IO1199" s="5"/>
      <c r="IP1199" s="5"/>
      <c r="IQ1199" s="4"/>
      <c r="IR1199" s="6"/>
      <c r="IS1199" s="4"/>
      <c r="IT1199" s="6"/>
      <c r="IU1199" s="5"/>
      <c r="IV1199" s="5"/>
      <c r="IW1199" s="4"/>
      <c r="IX1199" s="6"/>
      <c r="IY1199" s="4"/>
      <c r="IZ1199" s="6"/>
      <c r="JA1199" s="5"/>
      <c r="JB1199" s="5"/>
      <c r="JC1199" s="4"/>
      <c r="JD1199" s="6"/>
      <c r="JE1199" s="4"/>
      <c r="JF1199" s="6"/>
      <c r="JG1199" s="5"/>
      <c r="JH1199" s="5"/>
      <c r="JI1199" s="4"/>
      <c r="JJ1199" s="6"/>
      <c r="JK1199" s="4"/>
      <c r="JL1199" s="6"/>
      <c r="JM1199" s="5"/>
      <c r="JN1199" s="5"/>
      <c r="JO1199" s="4"/>
      <c r="JP1199" s="6"/>
      <c r="JQ1199" s="4"/>
      <c r="JR1199" s="6"/>
      <c r="JS1199" s="5"/>
      <c r="JT1199" s="5"/>
      <c r="JU1199" s="4"/>
      <c r="JV1199" s="6"/>
      <c r="JW1199" s="4"/>
      <c r="JX1199" s="6"/>
      <c r="JY1199" s="5"/>
      <c r="JZ1199" s="5"/>
      <c r="KA1199" s="4"/>
      <c r="KB1199" s="6"/>
      <c r="KC1199" s="4"/>
      <c r="KD1199" s="6"/>
      <c r="KE1199" s="5"/>
      <c r="KF1199" s="5"/>
      <c r="KG1199" s="4"/>
      <c r="KH1199" s="6"/>
      <c r="KI1199" s="4"/>
      <c r="KJ1199" s="6"/>
      <c r="KK1199" s="5"/>
      <c r="KL1199" s="5"/>
    </row>
    <row r="1200">
      <c r="A1200" s="3" t="s">
        <v>85</v>
      </c>
      <c r="B1200" s="3" t="s">
        <v>1266</v>
      </c>
      <c r="C1200" s="3" t="s">
        <v>920</v>
      </c>
      <c r="D1200" s="3" t="s">
        <v>712</v>
      </c>
      <c r="E1200" s="3" t="s">
        <v>1273</v>
      </c>
      <c r="F1200" s="3" t="s">
        <v>104</v>
      </c>
      <c r="G1200" s="3" t="s">
        <v>104</v>
      </c>
      <c r="H1200" s="3" t="s">
        <v>104</v>
      </c>
      <c r="I1200" s="4"/>
      <c r="J1200" s="4">
        <f>=ROUNDDOWN({0},0)</f>
      </c>
      <c r="K1200" s="4"/>
      <c r="L1200" s="5"/>
      <c r="M1200" s="4"/>
      <c r="N1200" s="4">
        <f>=ROUNDDOWN({0},0)</f>
      </c>
      <c r="O1200" s="4"/>
      <c r="P1200" s="5"/>
      <c r="Q1200" s="4"/>
      <c r="R1200" s="6"/>
      <c r="S1200" s="4"/>
      <c r="T1200" s="6"/>
      <c r="U1200" s="5"/>
      <c r="V1200" s="5"/>
      <c r="W1200" s="4"/>
      <c r="X1200" s="6"/>
      <c r="Y1200" s="4"/>
      <c r="Z1200" s="6"/>
      <c r="AA1200" s="5"/>
      <c r="AB1200" s="5"/>
      <c r="AC1200" s="4"/>
      <c r="AD1200" s="6"/>
      <c r="AE1200" s="4"/>
      <c r="AF1200" s="6"/>
      <c r="AG1200" s="5"/>
      <c r="AH1200" s="5"/>
      <c r="AI1200" s="4"/>
      <c r="AJ1200" s="6"/>
      <c r="AK1200" s="4"/>
      <c r="AL1200" s="6"/>
      <c r="AM1200" s="5"/>
      <c r="AN1200" s="5"/>
      <c r="AO1200" s="4"/>
      <c r="AP1200" s="6"/>
      <c r="AQ1200" s="4"/>
      <c r="AR1200" s="6"/>
      <c r="AS1200" s="5"/>
      <c r="AT1200" s="5"/>
      <c r="AU1200" s="4"/>
      <c r="AV1200" s="6"/>
      <c r="AW1200" s="4"/>
      <c r="AX1200" s="6"/>
      <c r="AY1200" s="5"/>
      <c r="AZ1200" s="5"/>
      <c r="BA1200" s="4"/>
      <c r="BB1200" s="6"/>
      <c r="BC1200" s="4"/>
      <c r="BD1200" s="6"/>
      <c r="BE1200" s="5"/>
      <c r="BF1200" s="5"/>
      <c r="BG1200" s="4"/>
      <c r="BH1200" s="6"/>
      <c r="BI1200" s="4"/>
      <c r="BJ1200" s="6"/>
      <c r="BK1200" s="5"/>
      <c r="BL1200" s="5"/>
      <c r="BM1200" s="4"/>
      <c r="BN1200" s="6"/>
      <c r="BO1200" s="4"/>
      <c r="BP1200" s="6"/>
      <c r="BQ1200" s="5"/>
      <c r="BR1200" s="5"/>
      <c r="BS1200" s="4"/>
      <c r="BT1200" s="6"/>
      <c r="BU1200" s="4"/>
      <c r="BV1200" s="6"/>
      <c r="BW1200" s="5"/>
      <c r="BX1200" s="5"/>
      <c r="BY1200" s="4"/>
      <c r="BZ1200" s="6"/>
      <c r="CA1200" s="4"/>
      <c r="CB1200" s="6"/>
      <c r="CC1200" s="5"/>
      <c r="CD1200" s="5"/>
      <c r="CE1200" s="4"/>
      <c r="CF1200" s="6"/>
      <c r="CG1200" s="4"/>
      <c r="CH1200" s="6"/>
      <c r="CI1200" s="5"/>
      <c r="CJ1200" s="5"/>
      <c r="CK1200" s="4"/>
      <c r="CL1200" s="6"/>
      <c r="CM1200" s="4"/>
      <c r="CN1200" s="6"/>
      <c r="CO1200" s="5"/>
      <c r="CP1200" s="5"/>
      <c r="CQ1200" s="4"/>
      <c r="CR1200" s="6"/>
      <c r="CS1200" s="4"/>
      <c r="CT1200" s="6"/>
      <c r="CU1200" s="5"/>
      <c r="CV1200" s="5"/>
      <c r="CW1200" s="4"/>
      <c r="CX1200" s="6"/>
      <c r="CY1200" s="4"/>
      <c r="CZ1200" s="6"/>
      <c r="DA1200" s="5"/>
      <c r="DB1200" s="5"/>
      <c r="DC1200" s="4"/>
      <c r="DD1200" s="6"/>
      <c r="DE1200" s="4"/>
      <c r="DF1200" s="6"/>
      <c r="DG1200" s="5"/>
      <c r="DH1200" s="5"/>
      <c r="DI1200" s="4"/>
      <c r="DJ1200" s="6"/>
      <c r="DK1200" s="4"/>
      <c r="DL1200" s="6"/>
      <c r="DM1200" s="5"/>
      <c r="DN1200" s="5"/>
      <c r="DO1200" s="4"/>
      <c r="DP1200" s="6"/>
      <c r="DQ1200" s="4"/>
      <c r="DR1200" s="6"/>
      <c r="DS1200" s="5"/>
      <c r="DT1200" s="5"/>
      <c r="DU1200" s="4"/>
      <c r="DV1200" s="6"/>
      <c r="DW1200" s="4"/>
      <c r="DX1200" s="6"/>
      <c r="DY1200" s="5"/>
      <c r="DZ1200" s="5"/>
      <c r="EA1200" s="4"/>
      <c r="EB1200" s="6"/>
      <c r="EC1200" s="4"/>
      <c r="ED1200" s="6"/>
      <c r="EE1200" s="5"/>
      <c r="EF1200" s="5"/>
      <c r="EG1200" s="4"/>
      <c r="EH1200" s="6"/>
      <c r="EI1200" s="4"/>
      <c r="EJ1200" s="6"/>
      <c r="EK1200" s="5"/>
      <c r="EL1200" s="5"/>
      <c r="EM1200" s="4"/>
      <c r="EN1200" s="6"/>
      <c r="EO1200" s="4"/>
      <c r="EP1200" s="6"/>
      <c r="EQ1200" s="5"/>
      <c r="ER1200" s="5"/>
      <c r="ES1200" s="4"/>
      <c r="ET1200" s="6"/>
      <c r="EU1200" s="4"/>
      <c r="EV1200" s="6"/>
      <c r="EW1200" s="5"/>
      <c r="EX1200" s="5"/>
      <c r="EY1200" s="4"/>
      <c r="EZ1200" s="6"/>
      <c r="FA1200" s="4"/>
      <c r="FB1200" s="6"/>
      <c r="FC1200" s="5"/>
      <c r="FD1200" s="5"/>
      <c r="FE1200" s="4"/>
      <c r="FF1200" s="6"/>
      <c r="FG1200" s="4"/>
      <c r="FH1200" s="6"/>
      <c r="FI1200" s="5"/>
      <c r="FJ1200" s="5"/>
      <c r="FK1200" s="4"/>
      <c r="FL1200" s="6"/>
      <c r="FM1200" s="4"/>
      <c r="FN1200" s="6"/>
      <c r="FO1200" s="5"/>
      <c r="FP1200" s="5"/>
      <c r="FQ1200" s="4"/>
      <c r="FR1200" s="6"/>
      <c r="FS1200" s="4"/>
      <c r="FT1200" s="6"/>
      <c r="FU1200" s="5"/>
      <c r="FV1200" s="5"/>
      <c r="FW1200" s="4"/>
      <c r="FX1200" s="6"/>
      <c r="FY1200" s="4"/>
      <c r="FZ1200" s="6"/>
      <c r="GA1200" s="5"/>
      <c r="GB1200" s="5"/>
      <c r="GC1200" s="4"/>
      <c r="GD1200" s="6"/>
      <c r="GE1200" s="4"/>
      <c r="GF1200" s="6"/>
      <c r="GG1200" s="5"/>
      <c r="GH1200" s="5"/>
      <c r="GI1200" s="4"/>
      <c r="GJ1200" s="6"/>
      <c r="GK1200" s="4"/>
      <c r="GL1200" s="6"/>
      <c r="GM1200" s="5"/>
      <c r="GN1200" s="5"/>
      <c r="GO1200" s="4"/>
      <c r="GP1200" s="6"/>
      <c r="GQ1200" s="4"/>
      <c r="GR1200" s="6"/>
      <c r="GS1200" s="5"/>
      <c r="GT1200" s="5"/>
      <c r="GU1200" s="4"/>
      <c r="GV1200" s="6"/>
      <c r="GW1200" s="4"/>
      <c r="GX1200" s="6"/>
      <c r="GY1200" s="5"/>
      <c r="GZ1200" s="5"/>
      <c r="HA1200" s="4"/>
      <c r="HB1200" s="6"/>
      <c r="HC1200" s="4"/>
      <c r="HD1200" s="6"/>
      <c r="HE1200" s="5"/>
      <c r="HF1200" s="5"/>
      <c r="HG1200" s="4"/>
      <c r="HH1200" s="6"/>
      <c r="HI1200" s="4"/>
      <c r="HJ1200" s="6"/>
      <c r="HK1200" s="5"/>
      <c r="HL1200" s="5"/>
      <c r="HM1200" s="4"/>
      <c r="HN1200" s="6"/>
      <c r="HO1200" s="4"/>
      <c r="HP1200" s="6"/>
      <c r="HQ1200" s="5"/>
      <c r="HR1200" s="5"/>
      <c r="HS1200" s="4"/>
      <c r="HT1200" s="6"/>
      <c r="HU1200" s="4"/>
      <c r="HV1200" s="6"/>
      <c r="HW1200" s="5"/>
      <c r="HX1200" s="5"/>
      <c r="HY1200" s="4"/>
      <c r="HZ1200" s="6"/>
      <c r="IA1200" s="4"/>
      <c r="IB1200" s="6"/>
      <c r="IC1200" s="5"/>
      <c r="ID1200" s="5"/>
      <c r="IE1200" s="4"/>
      <c r="IF1200" s="6"/>
      <c r="IG1200" s="4"/>
      <c r="IH1200" s="6"/>
      <c r="II1200" s="5"/>
      <c r="IJ1200" s="5"/>
      <c r="IK1200" s="4"/>
      <c r="IL1200" s="6"/>
      <c r="IM1200" s="4"/>
      <c r="IN1200" s="6"/>
      <c r="IO1200" s="5"/>
      <c r="IP1200" s="5"/>
      <c r="IQ1200" s="4"/>
      <c r="IR1200" s="6"/>
      <c r="IS1200" s="4"/>
      <c r="IT1200" s="6"/>
      <c r="IU1200" s="5"/>
      <c r="IV1200" s="5"/>
      <c r="IW1200" s="4"/>
      <c r="IX1200" s="6"/>
      <c r="IY1200" s="4"/>
      <c r="IZ1200" s="6"/>
      <c r="JA1200" s="5"/>
      <c r="JB1200" s="5"/>
      <c r="JC1200" s="4"/>
      <c r="JD1200" s="6"/>
      <c r="JE1200" s="4"/>
      <c r="JF1200" s="6"/>
      <c r="JG1200" s="5"/>
      <c r="JH1200" s="5"/>
      <c r="JI1200" s="4"/>
      <c r="JJ1200" s="6"/>
      <c r="JK1200" s="4"/>
      <c r="JL1200" s="6"/>
      <c r="JM1200" s="5"/>
      <c r="JN1200" s="5"/>
      <c r="JO1200" s="4"/>
      <c r="JP1200" s="6"/>
      <c r="JQ1200" s="4"/>
      <c r="JR1200" s="6"/>
      <c r="JS1200" s="5"/>
      <c r="JT1200" s="5"/>
      <c r="JU1200" s="4"/>
      <c r="JV1200" s="6"/>
      <c r="JW1200" s="4"/>
      <c r="JX1200" s="6"/>
      <c r="JY1200" s="5"/>
      <c r="JZ1200" s="5"/>
      <c r="KA1200" s="4"/>
      <c r="KB1200" s="6"/>
      <c r="KC1200" s="4"/>
      <c r="KD1200" s="6"/>
      <c r="KE1200" s="5"/>
      <c r="KF1200" s="5"/>
      <c r="KG1200" s="4"/>
      <c r="KH1200" s="6"/>
      <c r="KI1200" s="4"/>
      <c r="KJ1200" s="6"/>
      <c r="KK1200" s="5"/>
      <c r="KL1200" s="5"/>
    </row>
    <row r="1201">
      <c r="A1201" s="3" t="s">
        <v>85</v>
      </c>
      <c r="B1201" s="3" t="s">
        <v>1266</v>
      </c>
      <c r="C1201" s="3" t="s">
        <v>920</v>
      </c>
      <c r="D1201" s="3" t="s">
        <v>712</v>
      </c>
      <c r="E1201" s="3" t="s">
        <v>1274</v>
      </c>
      <c r="F1201" s="3" t="s">
        <v>104</v>
      </c>
      <c r="G1201" s="3" t="s">
        <v>104</v>
      </c>
      <c r="H1201" s="3" t="s">
        <v>104</v>
      </c>
      <c r="I1201" s="4"/>
      <c r="J1201" s="4">
        <f>=ROUNDDOWN({0},0)</f>
      </c>
      <c r="K1201" s="4"/>
      <c r="L1201" s="5"/>
      <c r="M1201" s="4"/>
      <c r="N1201" s="4">
        <f>=ROUNDDOWN({0},0)</f>
      </c>
      <c r="O1201" s="4"/>
      <c r="P1201" s="5"/>
      <c r="Q1201" s="4"/>
      <c r="R1201" s="6"/>
      <c r="S1201" s="4"/>
      <c r="T1201" s="6"/>
      <c r="U1201" s="5"/>
      <c r="V1201" s="5"/>
      <c r="W1201" s="4"/>
      <c r="X1201" s="6"/>
      <c r="Y1201" s="4"/>
      <c r="Z1201" s="6"/>
      <c r="AA1201" s="5"/>
      <c r="AB1201" s="5"/>
      <c r="AC1201" s="4"/>
      <c r="AD1201" s="6"/>
      <c r="AE1201" s="4"/>
      <c r="AF1201" s="6"/>
      <c r="AG1201" s="5"/>
      <c r="AH1201" s="5"/>
      <c r="AI1201" s="4"/>
      <c r="AJ1201" s="6"/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  <c r="AU1201" s="4"/>
      <c r="AV1201" s="6"/>
      <c r="AW1201" s="4"/>
      <c r="AX1201" s="6"/>
      <c r="AY1201" s="5"/>
      <c r="AZ1201" s="5"/>
      <c r="BA1201" s="4"/>
      <c r="BB1201" s="6"/>
      <c r="BC1201" s="4"/>
      <c r="BD1201" s="6"/>
      <c r="BE1201" s="5"/>
      <c r="BF1201" s="5"/>
      <c r="BG1201" s="4"/>
      <c r="BH1201" s="6"/>
      <c r="BI1201" s="4"/>
      <c r="BJ1201" s="6"/>
      <c r="BK1201" s="5"/>
      <c r="BL1201" s="5"/>
      <c r="BM1201" s="4"/>
      <c r="BN1201" s="6"/>
      <c r="BO1201" s="4"/>
      <c r="BP1201" s="6"/>
      <c r="BQ1201" s="5"/>
      <c r="BR1201" s="5"/>
      <c r="BS1201" s="4"/>
      <c r="BT1201" s="6"/>
      <c r="BU1201" s="4"/>
      <c r="BV1201" s="6"/>
      <c r="BW1201" s="5"/>
      <c r="BX1201" s="5"/>
      <c r="BY1201" s="4"/>
      <c r="BZ1201" s="6"/>
      <c r="CA1201" s="4"/>
      <c r="CB1201" s="6"/>
      <c r="CC1201" s="5"/>
      <c r="CD1201" s="5"/>
      <c r="CE1201" s="4"/>
      <c r="CF1201" s="6"/>
      <c r="CG1201" s="4"/>
      <c r="CH1201" s="6"/>
      <c r="CI1201" s="5"/>
      <c r="CJ1201" s="5"/>
      <c r="CK1201" s="4"/>
      <c r="CL1201" s="6"/>
      <c r="CM1201" s="4"/>
      <c r="CN1201" s="6"/>
      <c r="CO1201" s="5"/>
      <c r="CP1201" s="5"/>
      <c r="CQ1201" s="4"/>
      <c r="CR1201" s="6"/>
      <c r="CS1201" s="4"/>
      <c r="CT1201" s="6"/>
      <c r="CU1201" s="5"/>
      <c r="CV1201" s="5"/>
      <c r="CW1201" s="4"/>
      <c r="CX1201" s="6"/>
      <c r="CY1201" s="4"/>
      <c r="CZ1201" s="6"/>
      <c r="DA1201" s="5"/>
      <c r="DB1201" s="5"/>
      <c r="DC1201" s="4"/>
      <c r="DD1201" s="6"/>
      <c r="DE1201" s="4"/>
      <c r="DF1201" s="6"/>
      <c r="DG1201" s="5"/>
      <c r="DH1201" s="5"/>
      <c r="DI1201" s="4"/>
      <c r="DJ1201" s="6"/>
      <c r="DK1201" s="4"/>
      <c r="DL1201" s="6"/>
      <c r="DM1201" s="5"/>
      <c r="DN1201" s="5"/>
      <c r="DO1201" s="4"/>
      <c r="DP1201" s="6"/>
      <c r="DQ1201" s="4"/>
      <c r="DR1201" s="6"/>
      <c r="DS1201" s="5"/>
      <c r="DT1201" s="5"/>
      <c r="DU1201" s="4"/>
      <c r="DV1201" s="6"/>
      <c r="DW1201" s="4"/>
      <c r="DX1201" s="6"/>
      <c r="DY1201" s="5"/>
      <c r="DZ1201" s="5"/>
      <c r="EA1201" s="4"/>
      <c r="EB1201" s="6"/>
      <c r="EC1201" s="4"/>
      <c r="ED1201" s="6"/>
      <c r="EE1201" s="5"/>
      <c r="EF1201" s="5"/>
      <c r="EG1201" s="4"/>
      <c r="EH1201" s="6"/>
      <c r="EI1201" s="4"/>
      <c r="EJ1201" s="6"/>
      <c r="EK1201" s="5"/>
      <c r="EL1201" s="5"/>
      <c r="EM1201" s="4"/>
      <c r="EN1201" s="6"/>
      <c r="EO1201" s="4"/>
      <c r="EP1201" s="6"/>
      <c r="EQ1201" s="5"/>
      <c r="ER1201" s="5"/>
      <c r="ES1201" s="4"/>
      <c r="ET1201" s="6"/>
      <c r="EU1201" s="4"/>
      <c r="EV1201" s="6"/>
      <c r="EW1201" s="5"/>
      <c r="EX1201" s="5"/>
      <c r="EY1201" s="4"/>
      <c r="EZ1201" s="6"/>
      <c r="FA1201" s="4"/>
      <c r="FB1201" s="6"/>
      <c r="FC1201" s="5"/>
      <c r="FD1201" s="5"/>
      <c r="FE1201" s="4"/>
      <c r="FF1201" s="6"/>
      <c r="FG1201" s="4"/>
      <c r="FH1201" s="6"/>
      <c r="FI1201" s="5"/>
      <c r="FJ1201" s="5"/>
      <c r="FK1201" s="4"/>
      <c r="FL1201" s="6"/>
      <c r="FM1201" s="4"/>
      <c r="FN1201" s="6"/>
      <c r="FO1201" s="5"/>
      <c r="FP1201" s="5"/>
      <c r="FQ1201" s="4"/>
      <c r="FR1201" s="6"/>
      <c r="FS1201" s="4"/>
      <c r="FT1201" s="6"/>
      <c r="FU1201" s="5"/>
      <c r="FV1201" s="5"/>
      <c r="FW1201" s="4"/>
      <c r="FX1201" s="6"/>
      <c r="FY1201" s="4"/>
      <c r="FZ1201" s="6"/>
      <c r="GA1201" s="5"/>
      <c r="GB1201" s="5"/>
      <c r="GC1201" s="4"/>
      <c r="GD1201" s="6"/>
      <c r="GE1201" s="4"/>
      <c r="GF1201" s="6"/>
      <c r="GG1201" s="5"/>
      <c r="GH1201" s="5"/>
      <c r="GI1201" s="4"/>
      <c r="GJ1201" s="6"/>
      <c r="GK1201" s="4"/>
      <c r="GL1201" s="6"/>
      <c r="GM1201" s="5"/>
      <c r="GN1201" s="5"/>
      <c r="GO1201" s="4"/>
      <c r="GP1201" s="6"/>
      <c r="GQ1201" s="4"/>
      <c r="GR1201" s="6"/>
      <c r="GS1201" s="5"/>
      <c r="GT1201" s="5"/>
      <c r="GU1201" s="4"/>
      <c r="GV1201" s="6"/>
      <c r="GW1201" s="4"/>
      <c r="GX1201" s="6"/>
      <c r="GY1201" s="5"/>
      <c r="GZ1201" s="5"/>
      <c r="HA1201" s="4"/>
      <c r="HB1201" s="6"/>
      <c r="HC1201" s="4"/>
      <c r="HD1201" s="6"/>
      <c r="HE1201" s="5"/>
      <c r="HF1201" s="5"/>
      <c r="HG1201" s="4"/>
      <c r="HH1201" s="6"/>
      <c r="HI1201" s="4"/>
      <c r="HJ1201" s="6"/>
      <c r="HK1201" s="5"/>
      <c r="HL1201" s="5"/>
      <c r="HM1201" s="4"/>
      <c r="HN1201" s="6"/>
      <c r="HO1201" s="4"/>
      <c r="HP1201" s="6"/>
      <c r="HQ1201" s="5"/>
      <c r="HR1201" s="5"/>
      <c r="HS1201" s="4"/>
      <c r="HT1201" s="6"/>
      <c r="HU1201" s="4"/>
      <c r="HV1201" s="6"/>
      <c r="HW1201" s="5"/>
      <c r="HX1201" s="5"/>
      <c r="HY1201" s="4"/>
      <c r="HZ1201" s="6"/>
      <c r="IA1201" s="4"/>
      <c r="IB1201" s="6"/>
      <c r="IC1201" s="5"/>
      <c r="ID1201" s="5"/>
      <c r="IE1201" s="4"/>
      <c r="IF1201" s="6"/>
      <c r="IG1201" s="4"/>
      <c r="IH1201" s="6"/>
      <c r="II1201" s="5"/>
      <c r="IJ1201" s="5"/>
      <c r="IK1201" s="4"/>
      <c r="IL1201" s="6"/>
      <c r="IM1201" s="4"/>
      <c r="IN1201" s="6"/>
      <c r="IO1201" s="5"/>
      <c r="IP1201" s="5"/>
      <c r="IQ1201" s="4"/>
      <c r="IR1201" s="6"/>
      <c r="IS1201" s="4"/>
      <c r="IT1201" s="6"/>
      <c r="IU1201" s="5"/>
      <c r="IV1201" s="5"/>
      <c r="IW1201" s="4"/>
      <c r="IX1201" s="6"/>
      <c r="IY1201" s="4"/>
      <c r="IZ1201" s="6"/>
      <c r="JA1201" s="5"/>
      <c r="JB1201" s="5"/>
      <c r="JC1201" s="4"/>
      <c r="JD1201" s="6"/>
      <c r="JE1201" s="4"/>
      <c r="JF1201" s="6"/>
      <c r="JG1201" s="5"/>
      <c r="JH1201" s="5"/>
      <c r="JI1201" s="4"/>
      <c r="JJ1201" s="6"/>
      <c r="JK1201" s="4"/>
      <c r="JL1201" s="6"/>
      <c r="JM1201" s="5"/>
      <c r="JN1201" s="5"/>
      <c r="JO1201" s="4"/>
      <c r="JP1201" s="6"/>
      <c r="JQ1201" s="4"/>
      <c r="JR1201" s="6"/>
      <c r="JS1201" s="5"/>
      <c r="JT1201" s="5"/>
      <c r="JU1201" s="4"/>
      <c r="JV1201" s="6"/>
      <c r="JW1201" s="4"/>
      <c r="JX1201" s="6"/>
      <c r="JY1201" s="5"/>
      <c r="JZ1201" s="5"/>
      <c r="KA1201" s="4"/>
      <c r="KB1201" s="6"/>
      <c r="KC1201" s="4"/>
      <c r="KD1201" s="6"/>
      <c r="KE1201" s="5"/>
      <c r="KF1201" s="5"/>
      <c r="KG1201" s="4"/>
      <c r="KH1201" s="6"/>
      <c r="KI1201" s="4"/>
      <c r="KJ1201" s="6"/>
      <c r="KK1201" s="5"/>
      <c r="KL1201" s="5"/>
    </row>
    <row r="1202">
      <c r="A1202" s="3" t="s">
        <v>85</v>
      </c>
      <c r="B1202" s="3" t="s">
        <v>1266</v>
      </c>
      <c r="C1202" s="3" t="s">
        <v>920</v>
      </c>
      <c r="D1202" s="3" t="s">
        <v>712</v>
      </c>
      <c r="E1202" s="3" t="s">
        <v>1275</v>
      </c>
      <c r="F1202" s="3" t="s">
        <v>104</v>
      </c>
      <c r="G1202" s="3" t="s">
        <v>104</v>
      </c>
      <c r="H1202" s="3" t="s">
        <v>104</v>
      </c>
      <c r="I1202" s="4"/>
      <c r="J1202" s="4">
        <f>=ROUNDDOWN({0},0)</f>
      </c>
      <c r="K1202" s="4"/>
      <c r="L1202" s="5"/>
      <c r="M1202" s="4"/>
      <c r="N1202" s="4">
        <f>=ROUNDDOWN({0},0)</f>
      </c>
      <c r="O1202" s="4"/>
      <c r="P1202" s="5"/>
      <c r="Q1202" s="4"/>
      <c r="R1202" s="6"/>
      <c r="S1202" s="4"/>
      <c r="T1202" s="6"/>
      <c r="U1202" s="5"/>
      <c r="V1202" s="5"/>
      <c r="W1202" s="4"/>
      <c r="X1202" s="6"/>
      <c r="Y1202" s="4"/>
      <c r="Z1202" s="6"/>
      <c r="AA1202" s="5"/>
      <c r="AB1202" s="5"/>
      <c r="AC1202" s="4"/>
      <c r="AD1202" s="6"/>
      <c r="AE1202" s="4"/>
      <c r="AF1202" s="6"/>
      <c r="AG1202" s="5"/>
      <c r="AH1202" s="5"/>
      <c r="AI1202" s="4"/>
      <c r="AJ1202" s="6"/>
      <c r="AK1202" s="4"/>
      <c r="AL1202" s="6"/>
      <c r="AM1202" s="5"/>
      <c r="AN1202" s="5"/>
      <c r="AO1202" s="4"/>
      <c r="AP1202" s="6"/>
      <c r="AQ1202" s="4"/>
      <c r="AR1202" s="6"/>
      <c r="AS1202" s="5"/>
      <c r="AT1202" s="5"/>
      <c r="AU1202" s="4"/>
      <c r="AV1202" s="6"/>
      <c r="AW1202" s="4"/>
      <c r="AX1202" s="6"/>
      <c r="AY1202" s="5"/>
      <c r="AZ1202" s="5"/>
      <c r="BA1202" s="4"/>
      <c r="BB1202" s="6"/>
      <c r="BC1202" s="4"/>
      <c r="BD1202" s="6"/>
      <c r="BE1202" s="5"/>
      <c r="BF1202" s="5"/>
      <c r="BG1202" s="4"/>
      <c r="BH1202" s="6"/>
      <c r="BI1202" s="4"/>
      <c r="BJ1202" s="6"/>
      <c r="BK1202" s="5"/>
      <c r="BL1202" s="5"/>
      <c r="BM1202" s="4"/>
      <c r="BN1202" s="6"/>
      <c r="BO1202" s="4"/>
      <c r="BP1202" s="6"/>
      <c r="BQ1202" s="5"/>
      <c r="BR1202" s="5"/>
      <c r="BS1202" s="4"/>
      <c r="BT1202" s="6"/>
      <c r="BU1202" s="4"/>
      <c r="BV1202" s="6"/>
      <c r="BW1202" s="5"/>
      <c r="BX1202" s="5"/>
      <c r="BY1202" s="4"/>
      <c r="BZ1202" s="6"/>
      <c r="CA1202" s="4"/>
      <c r="CB1202" s="6"/>
      <c r="CC1202" s="5"/>
      <c r="CD1202" s="5"/>
      <c r="CE1202" s="4"/>
      <c r="CF1202" s="6"/>
      <c r="CG1202" s="4"/>
      <c r="CH1202" s="6"/>
      <c r="CI1202" s="5"/>
      <c r="CJ1202" s="5"/>
      <c r="CK1202" s="4"/>
      <c r="CL1202" s="6"/>
      <c r="CM1202" s="4"/>
      <c r="CN1202" s="6"/>
      <c r="CO1202" s="5"/>
      <c r="CP1202" s="5"/>
      <c r="CQ1202" s="4"/>
      <c r="CR1202" s="6"/>
      <c r="CS1202" s="4"/>
      <c r="CT1202" s="6"/>
      <c r="CU1202" s="5"/>
      <c r="CV1202" s="5"/>
      <c r="CW1202" s="4"/>
      <c r="CX1202" s="6"/>
      <c r="CY1202" s="4"/>
      <c r="CZ1202" s="6"/>
      <c r="DA1202" s="5"/>
      <c r="DB1202" s="5"/>
      <c r="DC1202" s="4"/>
      <c r="DD1202" s="6"/>
      <c r="DE1202" s="4"/>
      <c r="DF1202" s="6"/>
      <c r="DG1202" s="5"/>
      <c r="DH1202" s="5"/>
      <c r="DI1202" s="4"/>
      <c r="DJ1202" s="6"/>
      <c r="DK1202" s="4"/>
      <c r="DL1202" s="6"/>
      <c r="DM1202" s="5"/>
      <c r="DN1202" s="5"/>
      <c r="DO1202" s="4"/>
      <c r="DP1202" s="6"/>
      <c r="DQ1202" s="4"/>
      <c r="DR1202" s="6"/>
      <c r="DS1202" s="5"/>
      <c r="DT1202" s="5"/>
      <c r="DU1202" s="4"/>
      <c r="DV1202" s="6"/>
      <c r="DW1202" s="4"/>
      <c r="DX1202" s="6"/>
      <c r="DY1202" s="5"/>
      <c r="DZ1202" s="5"/>
      <c r="EA1202" s="4"/>
      <c r="EB1202" s="6"/>
      <c r="EC1202" s="4"/>
      <c r="ED1202" s="6"/>
      <c r="EE1202" s="5"/>
      <c r="EF1202" s="5"/>
      <c r="EG1202" s="4"/>
      <c r="EH1202" s="6"/>
      <c r="EI1202" s="4"/>
      <c r="EJ1202" s="6"/>
      <c r="EK1202" s="5"/>
      <c r="EL1202" s="5"/>
      <c r="EM1202" s="4"/>
      <c r="EN1202" s="6"/>
      <c r="EO1202" s="4"/>
      <c r="EP1202" s="6"/>
      <c r="EQ1202" s="5"/>
      <c r="ER1202" s="5"/>
      <c r="ES1202" s="4"/>
      <c r="ET1202" s="6"/>
      <c r="EU1202" s="4"/>
      <c r="EV1202" s="6"/>
      <c r="EW1202" s="5"/>
      <c r="EX1202" s="5"/>
      <c r="EY1202" s="4"/>
      <c r="EZ1202" s="6"/>
      <c r="FA1202" s="4"/>
      <c r="FB1202" s="6"/>
      <c r="FC1202" s="5"/>
      <c r="FD1202" s="5"/>
      <c r="FE1202" s="4"/>
      <c r="FF1202" s="6"/>
      <c r="FG1202" s="4"/>
      <c r="FH1202" s="6"/>
      <c r="FI1202" s="5"/>
      <c r="FJ1202" s="5"/>
      <c r="FK1202" s="4"/>
      <c r="FL1202" s="6"/>
      <c r="FM1202" s="4"/>
      <c r="FN1202" s="6"/>
      <c r="FO1202" s="5"/>
      <c r="FP1202" s="5"/>
      <c r="FQ1202" s="4"/>
      <c r="FR1202" s="6"/>
      <c r="FS1202" s="4"/>
      <c r="FT1202" s="6"/>
      <c r="FU1202" s="5"/>
      <c r="FV1202" s="5"/>
      <c r="FW1202" s="4"/>
      <c r="FX1202" s="6"/>
      <c r="FY1202" s="4"/>
      <c r="FZ1202" s="6"/>
      <c r="GA1202" s="5"/>
      <c r="GB1202" s="5"/>
      <c r="GC1202" s="4"/>
      <c r="GD1202" s="6"/>
      <c r="GE1202" s="4"/>
      <c r="GF1202" s="6"/>
      <c r="GG1202" s="5"/>
      <c r="GH1202" s="5"/>
      <c r="GI1202" s="4"/>
      <c r="GJ1202" s="6"/>
      <c r="GK1202" s="4"/>
      <c r="GL1202" s="6"/>
      <c r="GM1202" s="5"/>
      <c r="GN1202" s="5"/>
      <c r="GO1202" s="4"/>
      <c r="GP1202" s="6"/>
      <c r="GQ1202" s="4"/>
      <c r="GR1202" s="6"/>
      <c r="GS1202" s="5"/>
      <c r="GT1202" s="5"/>
      <c r="GU1202" s="4"/>
      <c r="GV1202" s="6"/>
      <c r="GW1202" s="4"/>
      <c r="GX1202" s="6"/>
      <c r="GY1202" s="5"/>
      <c r="GZ1202" s="5"/>
      <c r="HA1202" s="4"/>
      <c r="HB1202" s="6"/>
      <c r="HC1202" s="4"/>
      <c r="HD1202" s="6"/>
      <c r="HE1202" s="5"/>
      <c r="HF1202" s="5"/>
      <c r="HG1202" s="4"/>
      <c r="HH1202" s="6"/>
      <c r="HI1202" s="4"/>
      <c r="HJ1202" s="6"/>
      <c r="HK1202" s="5"/>
      <c r="HL1202" s="5"/>
      <c r="HM1202" s="4"/>
      <c r="HN1202" s="6"/>
      <c r="HO1202" s="4"/>
      <c r="HP1202" s="6"/>
      <c r="HQ1202" s="5"/>
      <c r="HR1202" s="5"/>
      <c r="HS1202" s="4"/>
      <c r="HT1202" s="6"/>
      <c r="HU1202" s="4"/>
      <c r="HV1202" s="6"/>
      <c r="HW1202" s="5"/>
      <c r="HX1202" s="5"/>
      <c r="HY1202" s="4"/>
      <c r="HZ1202" s="6"/>
      <c r="IA1202" s="4"/>
      <c r="IB1202" s="6"/>
      <c r="IC1202" s="5"/>
      <c r="ID1202" s="5"/>
      <c r="IE1202" s="4"/>
      <c r="IF1202" s="6"/>
      <c r="IG1202" s="4"/>
      <c r="IH1202" s="6"/>
      <c r="II1202" s="5"/>
      <c r="IJ1202" s="5"/>
      <c r="IK1202" s="4"/>
      <c r="IL1202" s="6"/>
      <c r="IM1202" s="4"/>
      <c r="IN1202" s="6"/>
      <c r="IO1202" s="5"/>
      <c r="IP1202" s="5"/>
      <c r="IQ1202" s="4"/>
      <c r="IR1202" s="6"/>
      <c r="IS1202" s="4"/>
      <c r="IT1202" s="6"/>
      <c r="IU1202" s="5"/>
      <c r="IV1202" s="5"/>
      <c r="IW1202" s="4"/>
      <c r="IX1202" s="6"/>
      <c r="IY1202" s="4"/>
      <c r="IZ1202" s="6"/>
      <c r="JA1202" s="5"/>
      <c r="JB1202" s="5"/>
      <c r="JC1202" s="4"/>
      <c r="JD1202" s="6"/>
      <c r="JE1202" s="4"/>
      <c r="JF1202" s="6"/>
      <c r="JG1202" s="5"/>
      <c r="JH1202" s="5"/>
      <c r="JI1202" s="4"/>
      <c r="JJ1202" s="6"/>
      <c r="JK1202" s="4"/>
      <c r="JL1202" s="6"/>
      <c r="JM1202" s="5"/>
      <c r="JN1202" s="5"/>
      <c r="JO1202" s="4"/>
      <c r="JP1202" s="6"/>
      <c r="JQ1202" s="4"/>
      <c r="JR1202" s="6"/>
      <c r="JS1202" s="5"/>
      <c r="JT1202" s="5"/>
      <c r="JU1202" s="4"/>
      <c r="JV1202" s="6"/>
      <c r="JW1202" s="4"/>
      <c r="JX1202" s="6"/>
      <c r="JY1202" s="5"/>
      <c r="JZ1202" s="5"/>
      <c r="KA1202" s="4"/>
      <c r="KB1202" s="6"/>
      <c r="KC1202" s="4"/>
      <c r="KD1202" s="6"/>
      <c r="KE1202" s="5"/>
      <c r="KF1202" s="5"/>
      <c r="KG1202" s="4"/>
      <c r="KH1202" s="6"/>
      <c r="KI1202" s="4"/>
      <c r="KJ1202" s="6"/>
      <c r="KK1202" s="5"/>
      <c r="KL1202" s="5"/>
    </row>
    <row r="1203">
      <c r="A1203" s="3" t="s">
        <v>85</v>
      </c>
      <c r="B1203" s="3" t="s">
        <v>1266</v>
      </c>
      <c r="C1203" s="3" t="s">
        <v>920</v>
      </c>
      <c r="D1203" s="3" t="s">
        <v>712</v>
      </c>
      <c r="E1203" s="3" t="s">
        <v>1268</v>
      </c>
      <c r="F1203" s="3" t="s">
        <v>104</v>
      </c>
      <c r="G1203" s="3" t="s">
        <v>104</v>
      </c>
      <c r="H1203" s="3" t="s">
        <v>104</v>
      </c>
      <c r="I1203" s="4"/>
      <c r="J1203" s="4">
        <f>=ROUNDDOWN({0},0)</f>
      </c>
      <c r="K1203" s="4"/>
      <c r="L1203" s="5"/>
      <c r="M1203" s="4"/>
      <c r="N1203" s="4">
        <f>=ROUNDDOWN({0},0)</f>
      </c>
      <c r="O1203" s="4"/>
      <c r="P1203" s="5"/>
      <c r="Q1203" s="4"/>
      <c r="R1203" s="6"/>
      <c r="S1203" s="4"/>
      <c r="T1203" s="6"/>
      <c r="U1203" s="5"/>
      <c r="V1203" s="5"/>
      <c r="W1203" s="4"/>
      <c r="X1203" s="6"/>
      <c r="Y1203" s="4"/>
      <c r="Z1203" s="6"/>
      <c r="AA1203" s="5"/>
      <c r="AB1203" s="5"/>
      <c r="AC1203" s="4"/>
      <c r="AD1203" s="6"/>
      <c r="AE1203" s="4"/>
      <c r="AF1203" s="6"/>
      <c r="AG1203" s="5"/>
      <c r="AH1203" s="5"/>
      <c r="AI1203" s="4"/>
      <c r="AJ1203" s="6"/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  <c r="AU1203" s="4"/>
      <c r="AV1203" s="6"/>
      <c r="AW1203" s="4"/>
      <c r="AX1203" s="6"/>
      <c r="AY1203" s="5"/>
      <c r="AZ1203" s="5"/>
      <c r="BA1203" s="4"/>
      <c r="BB1203" s="6"/>
      <c r="BC1203" s="4"/>
      <c r="BD1203" s="6"/>
      <c r="BE1203" s="5"/>
      <c r="BF1203" s="5"/>
      <c r="BG1203" s="4"/>
      <c r="BH1203" s="6"/>
      <c r="BI1203" s="4"/>
      <c r="BJ1203" s="6"/>
      <c r="BK1203" s="5"/>
      <c r="BL1203" s="5"/>
      <c r="BM1203" s="4"/>
      <c r="BN1203" s="6"/>
      <c r="BO1203" s="4"/>
      <c r="BP1203" s="6"/>
      <c r="BQ1203" s="5"/>
      <c r="BR1203" s="5"/>
      <c r="BS1203" s="4"/>
      <c r="BT1203" s="6"/>
      <c r="BU1203" s="4"/>
      <c r="BV1203" s="6"/>
      <c r="BW1203" s="5"/>
      <c r="BX1203" s="5"/>
      <c r="BY1203" s="4"/>
      <c r="BZ1203" s="6"/>
      <c r="CA1203" s="4"/>
      <c r="CB1203" s="6"/>
      <c r="CC1203" s="5"/>
      <c r="CD1203" s="5"/>
      <c r="CE1203" s="4"/>
      <c r="CF1203" s="6"/>
      <c r="CG1203" s="4"/>
      <c r="CH1203" s="6"/>
      <c r="CI1203" s="5"/>
      <c r="CJ1203" s="5"/>
      <c r="CK1203" s="4"/>
      <c r="CL1203" s="6"/>
      <c r="CM1203" s="4"/>
      <c r="CN1203" s="6"/>
      <c r="CO1203" s="5"/>
      <c r="CP1203" s="5"/>
      <c r="CQ1203" s="4"/>
      <c r="CR1203" s="6"/>
      <c r="CS1203" s="4"/>
      <c r="CT1203" s="6"/>
      <c r="CU1203" s="5"/>
      <c r="CV1203" s="5"/>
      <c r="CW1203" s="4"/>
      <c r="CX1203" s="6"/>
      <c r="CY1203" s="4"/>
      <c r="CZ1203" s="6"/>
      <c r="DA1203" s="5"/>
      <c r="DB1203" s="5"/>
      <c r="DC1203" s="4"/>
      <c r="DD1203" s="6"/>
      <c r="DE1203" s="4"/>
      <c r="DF1203" s="6"/>
      <c r="DG1203" s="5"/>
      <c r="DH1203" s="5"/>
      <c r="DI1203" s="4"/>
      <c r="DJ1203" s="6"/>
      <c r="DK1203" s="4"/>
      <c r="DL1203" s="6"/>
      <c r="DM1203" s="5"/>
      <c r="DN1203" s="5"/>
      <c r="DO1203" s="4"/>
      <c r="DP1203" s="6"/>
      <c r="DQ1203" s="4"/>
      <c r="DR1203" s="6"/>
      <c r="DS1203" s="5"/>
      <c r="DT1203" s="5"/>
      <c r="DU1203" s="4"/>
      <c r="DV1203" s="6"/>
      <c r="DW1203" s="4"/>
      <c r="DX1203" s="6"/>
      <c r="DY1203" s="5"/>
      <c r="DZ1203" s="5"/>
      <c r="EA1203" s="4"/>
      <c r="EB1203" s="6"/>
      <c r="EC1203" s="4"/>
      <c r="ED1203" s="6"/>
      <c r="EE1203" s="5"/>
      <c r="EF1203" s="5"/>
      <c r="EG1203" s="4"/>
      <c r="EH1203" s="6"/>
      <c r="EI1203" s="4"/>
      <c r="EJ1203" s="6"/>
      <c r="EK1203" s="5"/>
      <c r="EL1203" s="5"/>
      <c r="EM1203" s="4"/>
      <c r="EN1203" s="6"/>
      <c r="EO1203" s="4"/>
      <c r="EP1203" s="6"/>
      <c r="EQ1203" s="5"/>
      <c r="ER1203" s="5"/>
      <c r="ES1203" s="4"/>
      <c r="ET1203" s="6"/>
      <c r="EU1203" s="4"/>
      <c r="EV1203" s="6"/>
      <c r="EW1203" s="5"/>
      <c r="EX1203" s="5"/>
      <c r="EY1203" s="4"/>
      <c r="EZ1203" s="6"/>
      <c r="FA1203" s="4"/>
      <c r="FB1203" s="6"/>
      <c r="FC1203" s="5"/>
      <c r="FD1203" s="5"/>
      <c r="FE1203" s="4"/>
      <c r="FF1203" s="6"/>
      <c r="FG1203" s="4"/>
      <c r="FH1203" s="6"/>
      <c r="FI1203" s="5"/>
      <c r="FJ1203" s="5"/>
      <c r="FK1203" s="4"/>
      <c r="FL1203" s="6"/>
      <c r="FM1203" s="4"/>
      <c r="FN1203" s="6"/>
      <c r="FO1203" s="5"/>
      <c r="FP1203" s="5"/>
      <c r="FQ1203" s="4"/>
      <c r="FR1203" s="6"/>
      <c r="FS1203" s="4"/>
      <c r="FT1203" s="6"/>
      <c r="FU1203" s="5"/>
      <c r="FV1203" s="5"/>
      <c r="FW1203" s="4"/>
      <c r="FX1203" s="6"/>
      <c r="FY1203" s="4"/>
      <c r="FZ1203" s="6"/>
      <c r="GA1203" s="5"/>
      <c r="GB1203" s="5"/>
      <c r="GC1203" s="4"/>
      <c r="GD1203" s="6"/>
      <c r="GE1203" s="4"/>
      <c r="GF1203" s="6"/>
      <c r="GG1203" s="5"/>
      <c r="GH1203" s="5"/>
      <c r="GI1203" s="4"/>
      <c r="GJ1203" s="6"/>
      <c r="GK1203" s="4"/>
      <c r="GL1203" s="6"/>
      <c r="GM1203" s="5"/>
      <c r="GN1203" s="5"/>
      <c r="GO1203" s="4"/>
      <c r="GP1203" s="6"/>
      <c r="GQ1203" s="4"/>
      <c r="GR1203" s="6"/>
      <c r="GS1203" s="5"/>
      <c r="GT1203" s="5"/>
      <c r="GU1203" s="4"/>
      <c r="GV1203" s="6"/>
      <c r="GW1203" s="4"/>
      <c r="GX1203" s="6"/>
      <c r="GY1203" s="5"/>
      <c r="GZ1203" s="5"/>
      <c r="HA1203" s="4"/>
      <c r="HB1203" s="6"/>
      <c r="HC1203" s="4"/>
      <c r="HD1203" s="6"/>
      <c r="HE1203" s="5"/>
      <c r="HF1203" s="5"/>
      <c r="HG1203" s="4"/>
      <c r="HH1203" s="6"/>
      <c r="HI1203" s="4"/>
      <c r="HJ1203" s="6"/>
      <c r="HK1203" s="5"/>
      <c r="HL1203" s="5"/>
      <c r="HM1203" s="4"/>
      <c r="HN1203" s="6"/>
      <c r="HO1203" s="4"/>
      <c r="HP1203" s="6"/>
      <c r="HQ1203" s="5"/>
      <c r="HR1203" s="5"/>
      <c r="HS1203" s="4"/>
      <c r="HT1203" s="6"/>
      <c r="HU1203" s="4"/>
      <c r="HV1203" s="6"/>
      <c r="HW1203" s="5"/>
      <c r="HX1203" s="5"/>
      <c r="HY1203" s="4"/>
      <c r="HZ1203" s="6"/>
      <c r="IA1203" s="4"/>
      <c r="IB1203" s="6"/>
      <c r="IC1203" s="5"/>
      <c r="ID1203" s="5"/>
      <c r="IE1203" s="4"/>
      <c r="IF1203" s="6"/>
      <c r="IG1203" s="4"/>
      <c r="IH1203" s="6"/>
      <c r="II1203" s="5"/>
      <c r="IJ1203" s="5"/>
      <c r="IK1203" s="4"/>
      <c r="IL1203" s="6"/>
      <c r="IM1203" s="4"/>
      <c r="IN1203" s="6"/>
      <c r="IO1203" s="5"/>
      <c r="IP1203" s="5"/>
      <c r="IQ1203" s="4"/>
      <c r="IR1203" s="6"/>
      <c r="IS1203" s="4"/>
      <c r="IT1203" s="6"/>
      <c r="IU1203" s="5"/>
      <c r="IV1203" s="5"/>
      <c r="IW1203" s="4"/>
      <c r="IX1203" s="6"/>
      <c r="IY1203" s="4"/>
      <c r="IZ1203" s="6"/>
      <c r="JA1203" s="5"/>
      <c r="JB1203" s="5"/>
      <c r="JC1203" s="4"/>
      <c r="JD1203" s="6"/>
      <c r="JE1203" s="4"/>
      <c r="JF1203" s="6"/>
      <c r="JG1203" s="5"/>
      <c r="JH1203" s="5"/>
      <c r="JI1203" s="4"/>
      <c r="JJ1203" s="6"/>
      <c r="JK1203" s="4"/>
      <c r="JL1203" s="6"/>
      <c r="JM1203" s="5"/>
      <c r="JN1203" s="5"/>
      <c r="JO1203" s="4"/>
      <c r="JP1203" s="6"/>
      <c r="JQ1203" s="4"/>
      <c r="JR1203" s="6"/>
      <c r="JS1203" s="5"/>
      <c r="JT1203" s="5"/>
      <c r="JU1203" s="4"/>
      <c r="JV1203" s="6"/>
      <c r="JW1203" s="4"/>
      <c r="JX1203" s="6"/>
      <c r="JY1203" s="5"/>
      <c r="JZ1203" s="5"/>
      <c r="KA1203" s="4"/>
      <c r="KB1203" s="6"/>
      <c r="KC1203" s="4"/>
      <c r="KD1203" s="6"/>
      <c r="KE1203" s="5"/>
      <c r="KF1203" s="5"/>
      <c r="KG1203" s="4"/>
      <c r="KH1203" s="6"/>
      <c r="KI1203" s="4"/>
      <c r="KJ1203" s="6"/>
      <c r="KK1203" s="5"/>
      <c r="KL1203" s="5"/>
    </row>
    <row r="1204">
      <c r="A1204" s="3" t="s">
        <v>85</v>
      </c>
      <c r="B1204" s="3" t="s">
        <v>1266</v>
      </c>
      <c r="C1204" s="3" t="s">
        <v>920</v>
      </c>
      <c r="D1204" s="3" t="s">
        <v>712</v>
      </c>
      <c r="E1204" s="3" t="s">
        <v>1278</v>
      </c>
      <c r="F1204" s="3" t="s">
        <v>104</v>
      </c>
      <c r="G1204" s="3" t="s">
        <v>104</v>
      </c>
      <c r="H1204" s="3" t="s">
        <v>104</v>
      </c>
      <c r="I1204" s="4"/>
      <c r="J1204" s="4">
        <f>=ROUNDDOWN({0},0)</f>
      </c>
      <c r="K1204" s="4"/>
      <c r="L1204" s="5"/>
      <c r="M1204" s="4"/>
      <c r="N1204" s="4">
        <f>=ROUNDDOWN({0},0)</f>
      </c>
      <c r="O1204" s="4"/>
      <c r="P1204" s="5"/>
      <c r="Q1204" s="4"/>
      <c r="R1204" s="6"/>
      <c r="S1204" s="4"/>
      <c r="T1204" s="6"/>
      <c r="U1204" s="5"/>
      <c r="V1204" s="5"/>
      <c r="W1204" s="4"/>
      <c r="X1204" s="6"/>
      <c r="Y1204" s="4"/>
      <c r="Z1204" s="6"/>
      <c r="AA1204" s="5"/>
      <c r="AB1204" s="5"/>
      <c r="AC1204" s="4"/>
      <c r="AD1204" s="6"/>
      <c r="AE1204" s="4"/>
      <c r="AF1204" s="6"/>
      <c r="AG1204" s="5"/>
      <c r="AH1204" s="5"/>
      <c r="AI1204" s="4"/>
      <c r="AJ1204" s="6"/>
      <c r="AK1204" s="4"/>
      <c r="AL1204" s="6"/>
      <c r="AM1204" s="5"/>
      <c r="AN1204" s="5"/>
      <c r="AO1204" s="4"/>
      <c r="AP1204" s="6"/>
      <c r="AQ1204" s="4"/>
      <c r="AR1204" s="6"/>
      <c r="AS1204" s="5"/>
      <c r="AT1204" s="5"/>
      <c r="AU1204" s="4"/>
      <c r="AV1204" s="6"/>
      <c r="AW1204" s="4"/>
      <c r="AX1204" s="6"/>
      <c r="AY1204" s="5"/>
      <c r="AZ1204" s="5"/>
      <c r="BA1204" s="4"/>
      <c r="BB1204" s="6"/>
      <c r="BC1204" s="4"/>
      <c r="BD1204" s="6"/>
      <c r="BE1204" s="5"/>
      <c r="BF1204" s="5"/>
      <c r="BG1204" s="4"/>
      <c r="BH1204" s="6"/>
      <c r="BI1204" s="4"/>
      <c r="BJ1204" s="6"/>
      <c r="BK1204" s="5"/>
      <c r="BL1204" s="5"/>
      <c r="BM1204" s="4"/>
      <c r="BN1204" s="6"/>
      <c r="BO1204" s="4"/>
      <c r="BP1204" s="6"/>
      <c r="BQ1204" s="5"/>
      <c r="BR1204" s="5"/>
      <c r="BS1204" s="4"/>
      <c r="BT1204" s="6"/>
      <c r="BU1204" s="4"/>
      <c r="BV1204" s="6"/>
      <c r="BW1204" s="5"/>
      <c r="BX1204" s="5"/>
      <c r="BY1204" s="4"/>
      <c r="BZ1204" s="6"/>
      <c r="CA1204" s="4"/>
      <c r="CB1204" s="6"/>
      <c r="CC1204" s="5"/>
      <c r="CD1204" s="5"/>
      <c r="CE1204" s="4"/>
      <c r="CF1204" s="6"/>
      <c r="CG1204" s="4"/>
      <c r="CH1204" s="6"/>
      <c r="CI1204" s="5"/>
      <c r="CJ1204" s="5"/>
      <c r="CK1204" s="4"/>
      <c r="CL1204" s="6"/>
      <c r="CM1204" s="4"/>
      <c r="CN1204" s="6"/>
      <c r="CO1204" s="5"/>
      <c r="CP1204" s="5"/>
      <c r="CQ1204" s="4"/>
      <c r="CR1204" s="6"/>
      <c r="CS1204" s="4"/>
      <c r="CT1204" s="6"/>
      <c r="CU1204" s="5"/>
      <c r="CV1204" s="5"/>
      <c r="CW1204" s="4"/>
      <c r="CX1204" s="6"/>
      <c r="CY1204" s="4"/>
      <c r="CZ1204" s="6"/>
      <c r="DA1204" s="5"/>
      <c r="DB1204" s="5"/>
      <c r="DC1204" s="4"/>
      <c r="DD1204" s="6"/>
      <c r="DE1204" s="4"/>
      <c r="DF1204" s="6"/>
      <c r="DG1204" s="5"/>
      <c r="DH1204" s="5"/>
      <c r="DI1204" s="4"/>
      <c r="DJ1204" s="6"/>
      <c r="DK1204" s="4"/>
      <c r="DL1204" s="6"/>
      <c r="DM1204" s="5"/>
      <c r="DN1204" s="5"/>
      <c r="DO1204" s="4"/>
      <c r="DP1204" s="6"/>
      <c r="DQ1204" s="4"/>
      <c r="DR1204" s="6"/>
      <c r="DS1204" s="5"/>
      <c r="DT1204" s="5"/>
      <c r="DU1204" s="4"/>
      <c r="DV1204" s="6"/>
      <c r="DW1204" s="4"/>
      <c r="DX1204" s="6"/>
      <c r="DY1204" s="5"/>
      <c r="DZ1204" s="5"/>
      <c r="EA1204" s="4"/>
      <c r="EB1204" s="6"/>
      <c r="EC1204" s="4"/>
      <c r="ED1204" s="6"/>
      <c r="EE1204" s="5"/>
      <c r="EF1204" s="5"/>
      <c r="EG1204" s="4"/>
      <c r="EH1204" s="6"/>
      <c r="EI1204" s="4"/>
      <c r="EJ1204" s="6"/>
      <c r="EK1204" s="5"/>
      <c r="EL1204" s="5"/>
      <c r="EM1204" s="4"/>
      <c r="EN1204" s="6"/>
      <c r="EO1204" s="4"/>
      <c r="EP1204" s="6"/>
      <c r="EQ1204" s="5"/>
      <c r="ER1204" s="5"/>
      <c r="ES1204" s="4"/>
      <c r="ET1204" s="6"/>
      <c r="EU1204" s="4"/>
      <c r="EV1204" s="6"/>
      <c r="EW1204" s="5"/>
      <c r="EX1204" s="5"/>
      <c r="EY1204" s="4"/>
      <c r="EZ1204" s="6"/>
      <c r="FA1204" s="4"/>
      <c r="FB1204" s="6"/>
      <c r="FC1204" s="5"/>
      <c r="FD1204" s="5"/>
      <c r="FE1204" s="4"/>
      <c r="FF1204" s="6"/>
      <c r="FG1204" s="4"/>
      <c r="FH1204" s="6"/>
      <c r="FI1204" s="5"/>
      <c r="FJ1204" s="5"/>
      <c r="FK1204" s="4"/>
      <c r="FL1204" s="6"/>
      <c r="FM1204" s="4"/>
      <c r="FN1204" s="6"/>
      <c r="FO1204" s="5"/>
      <c r="FP1204" s="5"/>
      <c r="FQ1204" s="4"/>
      <c r="FR1204" s="6"/>
      <c r="FS1204" s="4"/>
      <c r="FT1204" s="6"/>
      <c r="FU1204" s="5"/>
      <c r="FV1204" s="5"/>
      <c r="FW1204" s="4"/>
      <c r="FX1204" s="6"/>
      <c r="FY1204" s="4"/>
      <c r="FZ1204" s="6"/>
      <c r="GA1204" s="5"/>
      <c r="GB1204" s="5"/>
      <c r="GC1204" s="4"/>
      <c r="GD1204" s="6"/>
      <c r="GE1204" s="4"/>
      <c r="GF1204" s="6"/>
      <c r="GG1204" s="5"/>
      <c r="GH1204" s="5"/>
      <c r="GI1204" s="4"/>
      <c r="GJ1204" s="6"/>
      <c r="GK1204" s="4"/>
      <c r="GL1204" s="6"/>
      <c r="GM1204" s="5"/>
      <c r="GN1204" s="5"/>
      <c r="GO1204" s="4"/>
      <c r="GP1204" s="6"/>
      <c r="GQ1204" s="4"/>
      <c r="GR1204" s="6"/>
      <c r="GS1204" s="5"/>
      <c r="GT1204" s="5"/>
      <c r="GU1204" s="4"/>
      <c r="GV1204" s="6"/>
      <c r="GW1204" s="4"/>
      <c r="GX1204" s="6"/>
      <c r="GY1204" s="5"/>
      <c r="GZ1204" s="5"/>
      <c r="HA1204" s="4"/>
      <c r="HB1204" s="6"/>
      <c r="HC1204" s="4"/>
      <c r="HD1204" s="6"/>
      <c r="HE1204" s="5"/>
      <c r="HF1204" s="5"/>
      <c r="HG1204" s="4"/>
      <c r="HH1204" s="6"/>
      <c r="HI1204" s="4"/>
      <c r="HJ1204" s="6"/>
      <c r="HK1204" s="5"/>
      <c r="HL1204" s="5"/>
      <c r="HM1204" s="4"/>
      <c r="HN1204" s="6"/>
      <c r="HO1204" s="4"/>
      <c r="HP1204" s="6"/>
      <c r="HQ1204" s="5"/>
      <c r="HR1204" s="5"/>
      <c r="HS1204" s="4"/>
      <c r="HT1204" s="6"/>
      <c r="HU1204" s="4"/>
      <c r="HV1204" s="6"/>
      <c r="HW1204" s="5"/>
      <c r="HX1204" s="5"/>
      <c r="HY1204" s="4"/>
      <c r="HZ1204" s="6"/>
      <c r="IA1204" s="4"/>
      <c r="IB1204" s="6"/>
      <c r="IC1204" s="5"/>
      <c r="ID1204" s="5"/>
      <c r="IE1204" s="4"/>
      <c r="IF1204" s="6"/>
      <c r="IG1204" s="4"/>
      <c r="IH1204" s="6"/>
      <c r="II1204" s="5"/>
      <c r="IJ1204" s="5"/>
      <c r="IK1204" s="4"/>
      <c r="IL1204" s="6"/>
      <c r="IM1204" s="4"/>
      <c r="IN1204" s="6"/>
      <c r="IO1204" s="5"/>
      <c r="IP1204" s="5"/>
      <c r="IQ1204" s="4"/>
      <c r="IR1204" s="6"/>
      <c r="IS1204" s="4"/>
      <c r="IT1204" s="6"/>
      <c r="IU1204" s="5"/>
      <c r="IV1204" s="5"/>
      <c r="IW1204" s="4"/>
      <c r="IX1204" s="6"/>
      <c r="IY1204" s="4"/>
      <c r="IZ1204" s="6"/>
      <c r="JA1204" s="5"/>
      <c r="JB1204" s="5"/>
      <c r="JC1204" s="4"/>
      <c r="JD1204" s="6"/>
      <c r="JE1204" s="4"/>
      <c r="JF1204" s="6"/>
      <c r="JG1204" s="5"/>
      <c r="JH1204" s="5"/>
      <c r="JI1204" s="4"/>
      <c r="JJ1204" s="6"/>
      <c r="JK1204" s="4"/>
      <c r="JL1204" s="6"/>
      <c r="JM1204" s="5"/>
      <c r="JN1204" s="5"/>
      <c r="JO1204" s="4"/>
      <c r="JP1204" s="6"/>
      <c r="JQ1204" s="4"/>
      <c r="JR1204" s="6"/>
      <c r="JS1204" s="5"/>
      <c r="JT1204" s="5"/>
      <c r="JU1204" s="4"/>
      <c r="JV1204" s="6"/>
      <c r="JW1204" s="4"/>
      <c r="JX1204" s="6"/>
      <c r="JY1204" s="5"/>
      <c r="JZ1204" s="5"/>
      <c r="KA1204" s="4"/>
      <c r="KB1204" s="6"/>
      <c r="KC1204" s="4"/>
      <c r="KD1204" s="6"/>
      <c r="KE1204" s="5"/>
      <c r="KF1204" s="5"/>
      <c r="KG1204" s="4"/>
      <c r="KH1204" s="6"/>
      <c r="KI1204" s="4"/>
      <c r="KJ1204" s="6"/>
      <c r="KK1204" s="5"/>
      <c r="KL1204" s="5"/>
    </row>
    <row r="1205">
      <c r="A1205" s="3" t="s">
        <v>85</v>
      </c>
      <c r="B1205" s="3" t="s">
        <v>1266</v>
      </c>
      <c r="C1205" s="3" t="s">
        <v>920</v>
      </c>
      <c r="D1205" s="3" t="s">
        <v>712</v>
      </c>
      <c r="E1205" s="3" t="s">
        <v>1280</v>
      </c>
      <c r="F1205" s="3" t="s">
        <v>104</v>
      </c>
      <c r="G1205" s="3" t="s">
        <v>104</v>
      </c>
      <c r="H1205" s="3" t="s">
        <v>104</v>
      </c>
      <c r="I1205" s="4"/>
      <c r="J1205" s="4">
        <f>=ROUNDDOWN({0},0)</f>
      </c>
      <c r="K1205" s="4"/>
      <c r="L1205" s="5"/>
      <c r="M1205" s="4"/>
      <c r="N1205" s="4">
        <f>=ROUNDDOWN({0},0)</f>
      </c>
      <c r="O1205" s="4"/>
      <c r="P1205" s="5"/>
      <c r="Q1205" s="4"/>
      <c r="R1205" s="6"/>
      <c r="S1205" s="4"/>
      <c r="T1205" s="6"/>
      <c r="U1205" s="5"/>
      <c r="V1205" s="5"/>
      <c r="W1205" s="4"/>
      <c r="X1205" s="6"/>
      <c r="Y1205" s="4"/>
      <c r="Z1205" s="6"/>
      <c r="AA1205" s="5"/>
      <c r="AB1205" s="5"/>
      <c r="AC1205" s="4"/>
      <c r="AD1205" s="6"/>
      <c r="AE1205" s="4"/>
      <c r="AF1205" s="6"/>
      <c r="AG1205" s="5"/>
      <c r="AH1205" s="5"/>
      <c r="AI1205" s="4"/>
      <c r="AJ1205" s="6"/>
      <c r="AK1205" s="4"/>
      <c r="AL1205" s="6"/>
      <c r="AM1205" s="5"/>
      <c r="AN1205" s="5"/>
      <c r="AO1205" s="4"/>
      <c r="AP1205" s="6"/>
      <c r="AQ1205" s="4"/>
      <c r="AR1205" s="6"/>
      <c r="AS1205" s="5"/>
      <c r="AT1205" s="5"/>
      <c r="AU1205" s="4"/>
      <c r="AV1205" s="6"/>
      <c r="AW1205" s="4"/>
      <c r="AX1205" s="6"/>
      <c r="AY1205" s="5"/>
      <c r="AZ1205" s="5"/>
      <c r="BA1205" s="4"/>
      <c r="BB1205" s="6"/>
      <c r="BC1205" s="4"/>
      <c r="BD1205" s="6"/>
      <c r="BE1205" s="5"/>
      <c r="BF1205" s="5"/>
      <c r="BG1205" s="4"/>
      <c r="BH1205" s="6"/>
      <c r="BI1205" s="4"/>
      <c r="BJ1205" s="6"/>
      <c r="BK1205" s="5"/>
      <c r="BL1205" s="5"/>
      <c r="BM1205" s="4"/>
      <c r="BN1205" s="6"/>
      <c r="BO1205" s="4"/>
      <c r="BP1205" s="6"/>
      <c r="BQ1205" s="5"/>
      <c r="BR1205" s="5"/>
      <c r="BS1205" s="4"/>
      <c r="BT1205" s="6"/>
      <c r="BU1205" s="4"/>
      <c r="BV1205" s="6"/>
      <c r="BW1205" s="5"/>
      <c r="BX1205" s="5"/>
      <c r="BY1205" s="4"/>
      <c r="BZ1205" s="6"/>
      <c r="CA1205" s="4"/>
      <c r="CB1205" s="6"/>
      <c r="CC1205" s="5"/>
      <c r="CD1205" s="5"/>
      <c r="CE1205" s="4"/>
      <c r="CF1205" s="6"/>
      <c r="CG1205" s="4"/>
      <c r="CH1205" s="6"/>
      <c r="CI1205" s="5"/>
      <c r="CJ1205" s="5"/>
      <c r="CK1205" s="4"/>
      <c r="CL1205" s="6"/>
      <c r="CM1205" s="4"/>
      <c r="CN1205" s="6"/>
      <c r="CO1205" s="5"/>
      <c r="CP1205" s="5"/>
      <c r="CQ1205" s="4"/>
      <c r="CR1205" s="6"/>
      <c r="CS1205" s="4"/>
      <c r="CT1205" s="6"/>
      <c r="CU1205" s="5"/>
      <c r="CV1205" s="5"/>
      <c r="CW1205" s="4"/>
      <c r="CX1205" s="6"/>
      <c r="CY1205" s="4"/>
      <c r="CZ1205" s="6"/>
      <c r="DA1205" s="5"/>
      <c r="DB1205" s="5"/>
      <c r="DC1205" s="4"/>
      <c r="DD1205" s="6"/>
      <c r="DE1205" s="4"/>
      <c r="DF1205" s="6"/>
      <c r="DG1205" s="5"/>
      <c r="DH1205" s="5"/>
      <c r="DI1205" s="4"/>
      <c r="DJ1205" s="6"/>
      <c r="DK1205" s="4"/>
      <c r="DL1205" s="6"/>
      <c r="DM1205" s="5"/>
      <c r="DN1205" s="5"/>
      <c r="DO1205" s="4"/>
      <c r="DP1205" s="6"/>
      <c r="DQ1205" s="4"/>
      <c r="DR1205" s="6"/>
      <c r="DS1205" s="5"/>
      <c r="DT1205" s="5"/>
      <c r="DU1205" s="4"/>
      <c r="DV1205" s="6"/>
      <c r="DW1205" s="4"/>
      <c r="DX1205" s="6"/>
      <c r="DY1205" s="5"/>
      <c r="DZ1205" s="5"/>
      <c r="EA1205" s="4"/>
      <c r="EB1205" s="6"/>
      <c r="EC1205" s="4"/>
      <c r="ED1205" s="6"/>
      <c r="EE1205" s="5"/>
      <c r="EF1205" s="5"/>
      <c r="EG1205" s="4"/>
      <c r="EH1205" s="6"/>
      <c r="EI1205" s="4"/>
      <c r="EJ1205" s="6"/>
      <c r="EK1205" s="5"/>
      <c r="EL1205" s="5"/>
      <c r="EM1205" s="4"/>
      <c r="EN1205" s="6"/>
      <c r="EO1205" s="4"/>
      <c r="EP1205" s="6"/>
      <c r="EQ1205" s="5"/>
      <c r="ER1205" s="5"/>
      <c r="ES1205" s="4"/>
      <c r="ET1205" s="6"/>
      <c r="EU1205" s="4"/>
      <c r="EV1205" s="6"/>
      <c r="EW1205" s="5"/>
      <c r="EX1205" s="5"/>
      <c r="EY1205" s="4"/>
      <c r="EZ1205" s="6"/>
      <c r="FA1205" s="4"/>
      <c r="FB1205" s="6"/>
      <c r="FC1205" s="5"/>
      <c r="FD1205" s="5"/>
      <c r="FE1205" s="4"/>
      <c r="FF1205" s="6"/>
      <c r="FG1205" s="4"/>
      <c r="FH1205" s="6"/>
      <c r="FI1205" s="5"/>
      <c r="FJ1205" s="5"/>
      <c r="FK1205" s="4"/>
      <c r="FL1205" s="6"/>
      <c r="FM1205" s="4"/>
      <c r="FN1205" s="6"/>
      <c r="FO1205" s="5"/>
      <c r="FP1205" s="5"/>
      <c r="FQ1205" s="4"/>
      <c r="FR1205" s="6"/>
      <c r="FS1205" s="4"/>
      <c r="FT1205" s="6"/>
      <c r="FU1205" s="5"/>
      <c r="FV1205" s="5"/>
      <c r="FW1205" s="4"/>
      <c r="FX1205" s="6"/>
      <c r="FY1205" s="4"/>
      <c r="FZ1205" s="6"/>
      <c r="GA1205" s="5"/>
      <c r="GB1205" s="5"/>
      <c r="GC1205" s="4"/>
      <c r="GD1205" s="6"/>
      <c r="GE1205" s="4"/>
      <c r="GF1205" s="6"/>
      <c r="GG1205" s="5"/>
      <c r="GH1205" s="5"/>
      <c r="GI1205" s="4"/>
      <c r="GJ1205" s="6"/>
      <c r="GK1205" s="4"/>
      <c r="GL1205" s="6"/>
      <c r="GM1205" s="5"/>
      <c r="GN1205" s="5"/>
      <c r="GO1205" s="4"/>
      <c r="GP1205" s="6"/>
      <c r="GQ1205" s="4"/>
      <c r="GR1205" s="6"/>
      <c r="GS1205" s="5"/>
      <c r="GT1205" s="5"/>
      <c r="GU1205" s="4"/>
      <c r="GV1205" s="6"/>
      <c r="GW1205" s="4"/>
      <c r="GX1205" s="6"/>
      <c r="GY1205" s="5"/>
      <c r="GZ1205" s="5"/>
      <c r="HA1205" s="4"/>
      <c r="HB1205" s="6"/>
      <c r="HC1205" s="4"/>
      <c r="HD1205" s="6"/>
      <c r="HE1205" s="5"/>
      <c r="HF1205" s="5"/>
      <c r="HG1205" s="4"/>
      <c r="HH1205" s="6"/>
      <c r="HI1205" s="4"/>
      <c r="HJ1205" s="6"/>
      <c r="HK1205" s="5"/>
      <c r="HL1205" s="5"/>
      <c r="HM1205" s="4"/>
      <c r="HN1205" s="6"/>
      <c r="HO1205" s="4"/>
      <c r="HP1205" s="6"/>
      <c r="HQ1205" s="5"/>
      <c r="HR1205" s="5"/>
      <c r="HS1205" s="4"/>
      <c r="HT1205" s="6"/>
      <c r="HU1205" s="4"/>
      <c r="HV1205" s="6"/>
      <c r="HW1205" s="5"/>
      <c r="HX1205" s="5"/>
      <c r="HY1205" s="4"/>
      <c r="HZ1205" s="6"/>
      <c r="IA1205" s="4"/>
      <c r="IB1205" s="6"/>
      <c r="IC1205" s="5"/>
      <c r="ID1205" s="5"/>
      <c r="IE1205" s="4"/>
      <c r="IF1205" s="6"/>
      <c r="IG1205" s="4"/>
      <c r="IH1205" s="6"/>
      <c r="II1205" s="5"/>
      <c r="IJ1205" s="5"/>
      <c r="IK1205" s="4"/>
      <c r="IL1205" s="6"/>
      <c r="IM1205" s="4"/>
      <c r="IN1205" s="6"/>
      <c r="IO1205" s="5"/>
      <c r="IP1205" s="5"/>
      <c r="IQ1205" s="4"/>
      <c r="IR1205" s="6"/>
      <c r="IS1205" s="4"/>
      <c r="IT1205" s="6"/>
      <c r="IU1205" s="5"/>
      <c r="IV1205" s="5"/>
      <c r="IW1205" s="4"/>
      <c r="IX1205" s="6"/>
      <c r="IY1205" s="4"/>
      <c r="IZ1205" s="6"/>
      <c r="JA1205" s="5"/>
      <c r="JB1205" s="5"/>
      <c r="JC1205" s="4"/>
      <c r="JD1205" s="6"/>
      <c r="JE1205" s="4"/>
      <c r="JF1205" s="6"/>
      <c r="JG1205" s="5"/>
      <c r="JH1205" s="5"/>
      <c r="JI1205" s="4"/>
      <c r="JJ1205" s="6"/>
      <c r="JK1205" s="4"/>
      <c r="JL1205" s="6"/>
      <c r="JM1205" s="5"/>
      <c r="JN1205" s="5"/>
      <c r="JO1205" s="4"/>
      <c r="JP1205" s="6"/>
      <c r="JQ1205" s="4"/>
      <c r="JR1205" s="6"/>
      <c r="JS1205" s="5"/>
      <c r="JT1205" s="5"/>
      <c r="JU1205" s="4"/>
      <c r="JV1205" s="6"/>
      <c r="JW1205" s="4"/>
      <c r="JX1205" s="6"/>
      <c r="JY1205" s="5"/>
      <c r="JZ1205" s="5"/>
      <c r="KA1205" s="4"/>
      <c r="KB1205" s="6"/>
      <c r="KC1205" s="4"/>
      <c r="KD1205" s="6"/>
      <c r="KE1205" s="5"/>
      <c r="KF1205" s="5"/>
      <c r="KG1205" s="4"/>
      <c r="KH1205" s="6"/>
      <c r="KI1205" s="4"/>
      <c r="KJ1205" s="6"/>
      <c r="KK1205" s="5"/>
      <c r="KL1205" s="5"/>
    </row>
    <row r="1206">
      <c r="A1206" s="3" t="s">
        <v>85</v>
      </c>
      <c r="B1206" s="3" t="s">
        <v>1266</v>
      </c>
      <c r="C1206" s="3" t="s">
        <v>920</v>
      </c>
      <c r="D1206" s="3" t="s">
        <v>712</v>
      </c>
      <c r="E1206" s="3" t="s">
        <v>1296</v>
      </c>
      <c r="F1206" s="3" t="s">
        <v>104</v>
      </c>
      <c r="G1206" s="3" t="s">
        <v>104</v>
      </c>
      <c r="H1206" s="3" t="s">
        <v>104</v>
      </c>
      <c r="I1206" s="4"/>
      <c r="J1206" s="4">
        <f>=ROUNDDOWN({0},0)</f>
      </c>
      <c r="K1206" s="4"/>
      <c r="L1206" s="5"/>
      <c r="M1206" s="4"/>
      <c r="N1206" s="4">
        <f>=ROUNDDOWN({0},0)</f>
      </c>
      <c r="O1206" s="4"/>
      <c r="P1206" s="5"/>
      <c r="Q1206" s="4"/>
      <c r="R1206" s="6"/>
      <c r="S1206" s="4"/>
      <c r="T1206" s="6"/>
      <c r="U1206" s="5"/>
      <c r="V1206" s="5"/>
      <c r="W1206" s="4"/>
      <c r="X1206" s="6"/>
      <c r="Y1206" s="4"/>
      <c r="Z1206" s="6"/>
      <c r="AA1206" s="5"/>
      <c r="AB1206" s="5"/>
      <c r="AC1206" s="4"/>
      <c r="AD1206" s="6"/>
      <c r="AE1206" s="4"/>
      <c r="AF1206" s="6"/>
      <c r="AG1206" s="5"/>
      <c r="AH1206" s="5"/>
      <c r="AI1206" s="4"/>
      <c r="AJ1206" s="6"/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  <c r="AU1206" s="4"/>
      <c r="AV1206" s="6"/>
      <c r="AW1206" s="4"/>
      <c r="AX1206" s="6"/>
      <c r="AY1206" s="5"/>
      <c r="AZ1206" s="5"/>
      <c r="BA1206" s="4"/>
      <c r="BB1206" s="6"/>
      <c r="BC1206" s="4"/>
      <c r="BD1206" s="6"/>
      <c r="BE1206" s="5"/>
      <c r="BF1206" s="5"/>
      <c r="BG1206" s="4"/>
      <c r="BH1206" s="6"/>
      <c r="BI1206" s="4"/>
      <c r="BJ1206" s="6"/>
      <c r="BK1206" s="5"/>
      <c r="BL1206" s="5"/>
      <c r="BM1206" s="4"/>
      <c r="BN1206" s="6"/>
      <c r="BO1206" s="4"/>
      <c r="BP1206" s="6"/>
      <c r="BQ1206" s="5"/>
      <c r="BR1206" s="5"/>
      <c r="BS1206" s="4"/>
      <c r="BT1206" s="6"/>
      <c r="BU1206" s="4"/>
      <c r="BV1206" s="6"/>
      <c r="BW1206" s="5"/>
      <c r="BX1206" s="5"/>
      <c r="BY1206" s="4"/>
      <c r="BZ1206" s="6"/>
      <c r="CA1206" s="4"/>
      <c r="CB1206" s="6"/>
      <c r="CC1206" s="5"/>
      <c r="CD1206" s="5"/>
      <c r="CE1206" s="4"/>
      <c r="CF1206" s="6"/>
      <c r="CG1206" s="4"/>
      <c r="CH1206" s="6"/>
      <c r="CI1206" s="5"/>
      <c r="CJ1206" s="5"/>
      <c r="CK1206" s="4"/>
      <c r="CL1206" s="6"/>
      <c r="CM1206" s="4"/>
      <c r="CN1206" s="6"/>
      <c r="CO1206" s="5"/>
      <c r="CP1206" s="5"/>
      <c r="CQ1206" s="4"/>
      <c r="CR1206" s="6"/>
      <c r="CS1206" s="4"/>
      <c r="CT1206" s="6"/>
      <c r="CU1206" s="5"/>
      <c r="CV1206" s="5"/>
      <c r="CW1206" s="4"/>
      <c r="CX1206" s="6"/>
      <c r="CY1206" s="4"/>
      <c r="CZ1206" s="6"/>
      <c r="DA1206" s="5"/>
      <c r="DB1206" s="5"/>
      <c r="DC1206" s="4"/>
      <c r="DD1206" s="6"/>
      <c r="DE1206" s="4"/>
      <c r="DF1206" s="6"/>
      <c r="DG1206" s="5"/>
      <c r="DH1206" s="5"/>
      <c r="DI1206" s="4"/>
      <c r="DJ1206" s="6"/>
      <c r="DK1206" s="4"/>
      <c r="DL1206" s="6"/>
      <c r="DM1206" s="5"/>
      <c r="DN1206" s="5"/>
      <c r="DO1206" s="4"/>
      <c r="DP1206" s="6"/>
      <c r="DQ1206" s="4"/>
      <c r="DR1206" s="6"/>
      <c r="DS1206" s="5"/>
      <c r="DT1206" s="5"/>
      <c r="DU1206" s="4"/>
      <c r="DV1206" s="6"/>
      <c r="DW1206" s="4"/>
      <c r="DX1206" s="6"/>
      <c r="DY1206" s="5"/>
      <c r="DZ1206" s="5"/>
      <c r="EA1206" s="4"/>
      <c r="EB1206" s="6"/>
      <c r="EC1206" s="4"/>
      <c r="ED1206" s="6"/>
      <c r="EE1206" s="5"/>
      <c r="EF1206" s="5"/>
      <c r="EG1206" s="4"/>
      <c r="EH1206" s="6"/>
      <c r="EI1206" s="4"/>
      <c r="EJ1206" s="6"/>
      <c r="EK1206" s="5"/>
      <c r="EL1206" s="5"/>
      <c r="EM1206" s="4"/>
      <c r="EN1206" s="6"/>
      <c r="EO1206" s="4"/>
      <c r="EP1206" s="6"/>
      <c r="EQ1206" s="5"/>
      <c r="ER1206" s="5"/>
      <c r="ES1206" s="4"/>
      <c r="ET1206" s="6"/>
      <c r="EU1206" s="4"/>
      <c r="EV1206" s="6"/>
      <c r="EW1206" s="5"/>
      <c r="EX1206" s="5"/>
      <c r="EY1206" s="4"/>
      <c r="EZ1206" s="6"/>
      <c r="FA1206" s="4"/>
      <c r="FB1206" s="6"/>
      <c r="FC1206" s="5"/>
      <c r="FD1206" s="5"/>
      <c r="FE1206" s="4"/>
      <c r="FF1206" s="6"/>
      <c r="FG1206" s="4"/>
      <c r="FH1206" s="6"/>
      <c r="FI1206" s="5"/>
      <c r="FJ1206" s="5"/>
      <c r="FK1206" s="4"/>
      <c r="FL1206" s="6"/>
      <c r="FM1206" s="4"/>
      <c r="FN1206" s="6"/>
      <c r="FO1206" s="5"/>
      <c r="FP1206" s="5"/>
      <c r="FQ1206" s="4"/>
      <c r="FR1206" s="6"/>
      <c r="FS1206" s="4"/>
      <c r="FT1206" s="6"/>
      <c r="FU1206" s="5"/>
      <c r="FV1206" s="5"/>
      <c r="FW1206" s="4"/>
      <c r="FX1206" s="6"/>
      <c r="FY1206" s="4"/>
      <c r="FZ1206" s="6"/>
      <c r="GA1206" s="5"/>
      <c r="GB1206" s="5"/>
      <c r="GC1206" s="4"/>
      <c r="GD1206" s="6"/>
      <c r="GE1206" s="4"/>
      <c r="GF1206" s="6"/>
      <c r="GG1206" s="5"/>
      <c r="GH1206" s="5"/>
      <c r="GI1206" s="4"/>
      <c r="GJ1206" s="6"/>
      <c r="GK1206" s="4"/>
      <c r="GL1206" s="6"/>
      <c r="GM1206" s="5"/>
      <c r="GN1206" s="5"/>
      <c r="GO1206" s="4"/>
      <c r="GP1206" s="6"/>
      <c r="GQ1206" s="4"/>
      <c r="GR1206" s="6"/>
      <c r="GS1206" s="5"/>
      <c r="GT1206" s="5"/>
      <c r="GU1206" s="4"/>
      <c r="GV1206" s="6"/>
      <c r="GW1206" s="4"/>
      <c r="GX1206" s="6"/>
      <c r="GY1206" s="5"/>
      <c r="GZ1206" s="5"/>
      <c r="HA1206" s="4"/>
      <c r="HB1206" s="6"/>
      <c r="HC1206" s="4"/>
      <c r="HD1206" s="6"/>
      <c r="HE1206" s="5"/>
      <c r="HF1206" s="5"/>
      <c r="HG1206" s="4"/>
      <c r="HH1206" s="6"/>
      <c r="HI1206" s="4"/>
      <c r="HJ1206" s="6"/>
      <c r="HK1206" s="5"/>
      <c r="HL1206" s="5"/>
      <c r="HM1206" s="4"/>
      <c r="HN1206" s="6"/>
      <c r="HO1206" s="4"/>
      <c r="HP1206" s="6"/>
      <c r="HQ1206" s="5"/>
      <c r="HR1206" s="5"/>
      <c r="HS1206" s="4"/>
      <c r="HT1206" s="6"/>
      <c r="HU1206" s="4"/>
      <c r="HV1206" s="6"/>
      <c r="HW1206" s="5"/>
      <c r="HX1206" s="5"/>
      <c r="HY1206" s="4"/>
      <c r="HZ1206" s="6"/>
      <c r="IA1206" s="4"/>
      <c r="IB1206" s="6"/>
      <c r="IC1206" s="5"/>
      <c r="ID1206" s="5"/>
      <c r="IE1206" s="4"/>
      <c r="IF1206" s="6"/>
      <c r="IG1206" s="4"/>
      <c r="IH1206" s="6"/>
      <c r="II1206" s="5"/>
      <c r="IJ1206" s="5"/>
      <c r="IK1206" s="4"/>
      <c r="IL1206" s="6"/>
      <c r="IM1206" s="4"/>
      <c r="IN1206" s="6"/>
      <c r="IO1206" s="5"/>
      <c r="IP1206" s="5"/>
      <c r="IQ1206" s="4"/>
      <c r="IR1206" s="6"/>
      <c r="IS1206" s="4"/>
      <c r="IT1206" s="6"/>
      <c r="IU1206" s="5"/>
      <c r="IV1206" s="5"/>
      <c r="IW1206" s="4"/>
      <c r="IX1206" s="6"/>
      <c r="IY1206" s="4"/>
      <c r="IZ1206" s="6"/>
      <c r="JA1206" s="5"/>
      <c r="JB1206" s="5"/>
      <c r="JC1206" s="4"/>
      <c r="JD1206" s="6"/>
      <c r="JE1206" s="4"/>
      <c r="JF1206" s="6"/>
      <c r="JG1206" s="5"/>
      <c r="JH1206" s="5"/>
      <c r="JI1206" s="4"/>
      <c r="JJ1206" s="6"/>
      <c r="JK1206" s="4"/>
      <c r="JL1206" s="6"/>
      <c r="JM1206" s="5"/>
      <c r="JN1206" s="5"/>
      <c r="JO1206" s="4"/>
      <c r="JP1206" s="6"/>
      <c r="JQ1206" s="4"/>
      <c r="JR1206" s="6"/>
      <c r="JS1206" s="5"/>
      <c r="JT1206" s="5"/>
      <c r="JU1206" s="4"/>
      <c r="JV1206" s="6"/>
      <c r="JW1206" s="4"/>
      <c r="JX1206" s="6"/>
      <c r="JY1206" s="5"/>
      <c r="JZ1206" s="5"/>
      <c r="KA1206" s="4"/>
      <c r="KB1206" s="6"/>
      <c r="KC1206" s="4"/>
      <c r="KD1206" s="6"/>
      <c r="KE1206" s="5"/>
      <c r="KF1206" s="5"/>
      <c r="KG1206" s="4"/>
      <c r="KH1206" s="6"/>
      <c r="KI1206" s="4"/>
      <c r="KJ1206" s="6"/>
      <c r="KK1206" s="5"/>
      <c r="KL1206" s="5"/>
    </row>
    <row r="1207">
      <c r="A1207" s="3" t="s">
        <v>85</v>
      </c>
      <c r="B1207" s="3" t="s">
        <v>1266</v>
      </c>
      <c r="C1207" s="3" t="s">
        <v>920</v>
      </c>
      <c r="D1207" s="3" t="s">
        <v>712</v>
      </c>
      <c r="E1207" s="3" t="s">
        <v>1281</v>
      </c>
      <c r="F1207" s="3" t="s">
        <v>104</v>
      </c>
      <c r="G1207" s="3" t="s">
        <v>104</v>
      </c>
      <c r="H1207" s="3" t="s">
        <v>104</v>
      </c>
      <c r="I1207" s="4"/>
      <c r="J1207" s="4">
        <f>=ROUNDDOWN({0},0)</f>
      </c>
      <c r="K1207" s="4"/>
      <c r="L1207" s="5"/>
      <c r="M1207" s="4"/>
      <c r="N1207" s="4">
        <f>=ROUNDDOWN({0},0)</f>
      </c>
      <c r="O1207" s="4"/>
      <c r="P1207" s="5"/>
      <c r="Q1207" s="4"/>
      <c r="R1207" s="6"/>
      <c r="S1207" s="4"/>
      <c r="T1207" s="6"/>
      <c r="U1207" s="5"/>
      <c r="V1207" s="5"/>
      <c r="W1207" s="4"/>
      <c r="X1207" s="6"/>
      <c r="Y1207" s="4"/>
      <c r="Z1207" s="6"/>
      <c r="AA1207" s="5"/>
      <c r="AB1207" s="5"/>
      <c r="AC1207" s="4"/>
      <c r="AD1207" s="6"/>
      <c r="AE1207" s="4"/>
      <c r="AF1207" s="6"/>
      <c r="AG1207" s="5"/>
      <c r="AH1207" s="5"/>
      <c r="AI1207" s="4"/>
      <c r="AJ1207" s="6"/>
      <c r="AK1207" s="4"/>
      <c r="AL1207" s="6"/>
      <c r="AM1207" s="5"/>
      <c r="AN1207" s="5"/>
      <c r="AO1207" s="4"/>
      <c r="AP1207" s="6"/>
      <c r="AQ1207" s="4"/>
      <c r="AR1207" s="6"/>
      <c r="AS1207" s="5"/>
      <c r="AT1207" s="5"/>
      <c r="AU1207" s="4"/>
      <c r="AV1207" s="6"/>
      <c r="AW1207" s="4"/>
      <c r="AX1207" s="6"/>
      <c r="AY1207" s="5"/>
      <c r="AZ1207" s="5"/>
      <c r="BA1207" s="4"/>
      <c r="BB1207" s="6"/>
      <c r="BC1207" s="4"/>
      <c r="BD1207" s="6"/>
      <c r="BE1207" s="5"/>
      <c r="BF1207" s="5"/>
      <c r="BG1207" s="4"/>
      <c r="BH1207" s="6"/>
      <c r="BI1207" s="4"/>
      <c r="BJ1207" s="6"/>
      <c r="BK1207" s="5"/>
      <c r="BL1207" s="5"/>
      <c r="BM1207" s="4"/>
      <c r="BN1207" s="6"/>
      <c r="BO1207" s="4"/>
      <c r="BP1207" s="6"/>
      <c r="BQ1207" s="5"/>
      <c r="BR1207" s="5"/>
      <c r="BS1207" s="4"/>
      <c r="BT1207" s="6"/>
      <c r="BU1207" s="4"/>
      <c r="BV1207" s="6"/>
      <c r="BW1207" s="5"/>
      <c r="BX1207" s="5"/>
      <c r="BY1207" s="4"/>
      <c r="BZ1207" s="6"/>
      <c r="CA1207" s="4"/>
      <c r="CB1207" s="6"/>
      <c r="CC1207" s="5"/>
      <c r="CD1207" s="5"/>
      <c r="CE1207" s="4"/>
      <c r="CF1207" s="6"/>
      <c r="CG1207" s="4"/>
      <c r="CH1207" s="6"/>
      <c r="CI1207" s="5"/>
      <c r="CJ1207" s="5"/>
      <c r="CK1207" s="4"/>
      <c r="CL1207" s="6"/>
      <c r="CM1207" s="4"/>
      <c r="CN1207" s="6"/>
      <c r="CO1207" s="5"/>
      <c r="CP1207" s="5"/>
      <c r="CQ1207" s="4"/>
      <c r="CR1207" s="6"/>
      <c r="CS1207" s="4"/>
      <c r="CT1207" s="6"/>
      <c r="CU1207" s="5"/>
      <c r="CV1207" s="5"/>
      <c r="CW1207" s="4"/>
      <c r="CX1207" s="6"/>
      <c r="CY1207" s="4"/>
      <c r="CZ1207" s="6"/>
      <c r="DA1207" s="5"/>
      <c r="DB1207" s="5"/>
      <c r="DC1207" s="4"/>
      <c r="DD1207" s="6"/>
      <c r="DE1207" s="4"/>
      <c r="DF1207" s="6"/>
      <c r="DG1207" s="5"/>
      <c r="DH1207" s="5"/>
      <c r="DI1207" s="4"/>
      <c r="DJ1207" s="6"/>
      <c r="DK1207" s="4"/>
      <c r="DL1207" s="6"/>
      <c r="DM1207" s="5"/>
      <c r="DN1207" s="5"/>
      <c r="DO1207" s="4"/>
      <c r="DP1207" s="6"/>
      <c r="DQ1207" s="4"/>
      <c r="DR1207" s="6"/>
      <c r="DS1207" s="5"/>
      <c r="DT1207" s="5"/>
      <c r="DU1207" s="4"/>
      <c r="DV1207" s="6"/>
      <c r="DW1207" s="4"/>
      <c r="DX1207" s="6"/>
      <c r="DY1207" s="5"/>
      <c r="DZ1207" s="5"/>
      <c r="EA1207" s="4"/>
      <c r="EB1207" s="6"/>
      <c r="EC1207" s="4"/>
      <c r="ED1207" s="6"/>
      <c r="EE1207" s="5"/>
      <c r="EF1207" s="5"/>
      <c r="EG1207" s="4"/>
      <c r="EH1207" s="6"/>
      <c r="EI1207" s="4"/>
      <c r="EJ1207" s="6"/>
      <c r="EK1207" s="5"/>
      <c r="EL1207" s="5"/>
      <c r="EM1207" s="4"/>
      <c r="EN1207" s="6"/>
      <c r="EO1207" s="4"/>
      <c r="EP1207" s="6"/>
      <c r="EQ1207" s="5"/>
      <c r="ER1207" s="5"/>
      <c r="ES1207" s="4"/>
      <c r="ET1207" s="6"/>
      <c r="EU1207" s="4"/>
      <c r="EV1207" s="6"/>
      <c r="EW1207" s="5"/>
      <c r="EX1207" s="5"/>
      <c r="EY1207" s="4"/>
      <c r="EZ1207" s="6"/>
      <c r="FA1207" s="4"/>
      <c r="FB1207" s="6"/>
      <c r="FC1207" s="5"/>
      <c r="FD1207" s="5"/>
      <c r="FE1207" s="4"/>
      <c r="FF1207" s="6"/>
      <c r="FG1207" s="4"/>
      <c r="FH1207" s="6"/>
      <c r="FI1207" s="5"/>
      <c r="FJ1207" s="5"/>
      <c r="FK1207" s="4"/>
      <c r="FL1207" s="6"/>
      <c r="FM1207" s="4"/>
      <c r="FN1207" s="6"/>
      <c r="FO1207" s="5"/>
      <c r="FP1207" s="5"/>
      <c r="FQ1207" s="4"/>
      <c r="FR1207" s="6"/>
      <c r="FS1207" s="4"/>
      <c r="FT1207" s="6"/>
      <c r="FU1207" s="5"/>
      <c r="FV1207" s="5"/>
      <c r="FW1207" s="4"/>
      <c r="FX1207" s="6"/>
      <c r="FY1207" s="4"/>
      <c r="FZ1207" s="6"/>
      <c r="GA1207" s="5"/>
      <c r="GB1207" s="5"/>
      <c r="GC1207" s="4"/>
      <c r="GD1207" s="6"/>
      <c r="GE1207" s="4"/>
      <c r="GF1207" s="6"/>
      <c r="GG1207" s="5"/>
      <c r="GH1207" s="5"/>
      <c r="GI1207" s="4"/>
      <c r="GJ1207" s="6"/>
      <c r="GK1207" s="4"/>
      <c r="GL1207" s="6"/>
      <c r="GM1207" s="5"/>
      <c r="GN1207" s="5"/>
      <c r="GO1207" s="4"/>
      <c r="GP1207" s="6"/>
      <c r="GQ1207" s="4"/>
      <c r="GR1207" s="6"/>
      <c r="GS1207" s="5"/>
      <c r="GT1207" s="5"/>
      <c r="GU1207" s="4"/>
      <c r="GV1207" s="6"/>
      <c r="GW1207" s="4"/>
      <c r="GX1207" s="6"/>
      <c r="GY1207" s="5"/>
      <c r="GZ1207" s="5"/>
      <c r="HA1207" s="4"/>
      <c r="HB1207" s="6"/>
      <c r="HC1207" s="4"/>
      <c r="HD1207" s="6"/>
      <c r="HE1207" s="5"/>
      <c r="HF1207" s="5"/>
      <c r="HG1207" s="4"/>
      <c r="HH1207" s="6"/>
      <c r="HI1207" s="4"/>
      <c r="HJ1207" s="6"/>
      <c r="HK1207" s="5"/>
      <c r="HL1207" s="5"/>
      <c r="HM1207" s="4"/>
      <c r="HN1207" s="6"/>
      <c r="HO1207" s="4"/>
      <c r="HP1207" s="6"/>
      <c r="HQ1207" s="5"/>
      <c r="HR1207" s="5"/>
      <c r="HS1207" s="4"/>
      <c r="HT1207" s="6"/>
      <c r="HU1207" s="4"/>
      <c r="HV1207" s="6"/>
      <c r="HW1207" s="5"/>
      <c r="HX1207" s="5"/>
      <c r="HY1207" s="4"/>
      <c r="HZ1207" s="6"/>
      <c r="IA1207" s="4"/>
      <c r="IB1207" s="6"/>
      <c r="IC1207" s="5"/>
      <c r="ID1207" s="5"/>
      <c r="IE1207" s="4"/>
      <c r="IF1207" s="6"/>
      <c r="IG1207" s="4"/>
      <c r="IH1207" s="6"/>
      <c r="II1207" s="5"/>
      <c r="IJ1207" s="5"/>
      <c r="IK1207" s="4"/>
      <c r="IL1207" s="6"/>
      <c r="IM1207" s="4"/>
      <c r="IN1207" s="6"/>
      <c r="IO1207" s="5"/>
      <c r="IP1207" s="5"/>
      <c r="IQ1207" s="4"/>
      <c r="IR1207" s="6"/>
      <c r="IS1207" s="4"/>
      <c r="IT1207" s="6"/>
      <c r="IU1207" s="5"/>
      <c r="IV1207" s="5"/>
      <c r="IW1207" s="4"/>
      <c r="IX1207" s="6"/>
      <c r="IY1207" s="4"/>
      <c r="IZ1207" s="6"/>
      <c r="JA1207" s="5"/>
      <c r="JB1207" s="5"/>
      <c r="JC1207" s="4"/>
      <c r="JD1207" s="6"/>
      <c r="JE1207" s="4"/>
      <c r="JF1207" s="6"/>
      <c r="JG1207" s="5"/>
      <c r="JH1207" s="5"/>
      <c r="JI1207" s="4"/>
      <c r="JJ1207" s="6"/>
      <c r="JK1207" s="4"/>
      <c r="JL1207" s="6"/>
      <c r="JM1207" s="5"/>
      <c r="JN1207" s="5"/>
      <c r="JO1207" s="4"/>
      <c r="JP1207" s="6"/>
      <c r="JQ1207" s="4"/>
      <c r="JR1207" s="6"/>
      <c r="JS1207" s="5"/>
      <c r="JT1207" s="5"/>
      <c r="JU1207" s="4"/>
      <c r="JV1207" s="6"/>
      <c r="JW1207" s="4"/>
      <c r="JX1207" s="6"/>
      <c r="JY1207" s="5"/>
      <c r="JZ1207" s="5"/>
      <c r="KA1207" s="4"/>
      <c r="KB1207" s="6"/>
      <c r="KC1207" s="4"/>
      <c r="KD1207" s="6"/>
      <c r="KE1207" s="5"/>
      <c r="KF1207" s="5"/>
      <c r="KG1207" s="4"/>
      <c r="KH1207" s="6"/>
      <c r="KI1207" s="4"/>
      <c r="KJ1207" s="6"/>
      <c r="KK1207" s="5"/>
      <c r="KL1207" s="5"/>
    </row>
    <row r="1208">
      <c r="A1208" s="3" t="s">
        <v>85</v>
      </c>
      <c r="B1208" s="3" t="s">
        <v>1266</v>
      </c>
      <c r="C1208" s="3" t="s">
        <v>920</v>
      </c>
      <c r="D1208" s="3" t="s">
        <v>712</v>
      </c>
      <c r="E1208" s="3" t="s">
        <v>1270</v>
      </c>
      <c r="F1208" s="3" t="s">
        <v>104</v>
      </c>
      <c r="G1208" s="3" t="s">
        <v>104</v>
      </c>
      <c r="H1208" s="3" t="s">
        <v>104</v>
      </c>
      <c r="I1208" s="4"/>
      <c r="J1208" s="4">
        <f>=ROUNDDOWN({0},0)</f>
      </c>
      <c r="K1208" s="4"/>
      <c r="L1208" s="5"/>
      <c r="M1208" s="4"/>
      <c r="N1208" s="4">
        <f>=ROUNDDOWN({0},0)</f>
      </c>
      <c r="O1208" s="4"/>
      <c r="P1208" s="5"/>
      <c r="Q1208" s="4"/>
      <c r="R1208" s="6"/>
      <c r="S1208" s="4"/>
      <c r="T1208" s="6"/>
      <c r="U1208" s="5"/>
      <c r="V1208" s="5"/>
      <c r="W1208" s="4"/>
      <c r="X1208" s="6"/>
      <c r="Y1208" s="4"/>
      <c r="Z1208" s="6"/>
      <c r="AA1208" s="5"/>
      <c r="AB1208" s="5"/>
      <c r="AC1208" s="4"/>
      <c r="AD1208" s="6"/>
      <c r="AE1208" s="4"/>
      <c r="AF1208" s="6"/>
      <c r="AG1208" s="5"/>
      <c r="AH1208" s="5"/>
      <c r="AI1208" s="4"/>
      <c r="AJ1208" s="6"/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  <c r="AU1208" s="4"/>
      <c r="AV1208" s="6"/>
      <c r="AW1208" s="4"/>
      <c r="AX1208" s="6"/>
      <c r="AY1208" s="5"/>
      <c r="AZ1208" s="5"/>
      <c r="BA1208" s="4"/>
      <c r="BB1208" s="6"/>
      <c r="BC1208" s="4"/>
      <c r="BD1208" s="6"/>
      <c r="BE1208" s="5"/>
      <c r="BF1208" s="5"/>
      <c r="BG1208" s="4"/>
      <c r="BH1208" s="6"/>
      <c r="BI1208" s="4"/>
      <c r="BJ1208" s="6"/>
      <c r="BK1208" s="5"/>
      <c r="BL1208" s="5"/>
      <c r="BM1208" s="4"/>
      <c r="BN1208" s="6"/>
      <c r="BO1208" s="4"/>
      <c r="BP1208" s="6"/>
      <c r="BQ1208" s="5"/>
      <c r="BR1208" s="5"/>
      <c r="BS1208" s="4"/>
      <c r="BT1208" s="6"/>
      <c r="BU1208" s="4"/>
      <c r="BV1208" s="6"/>
      <c r="BW1208" s="5"/>
      <c r="BX1208" s="5"/>
      <c r="BY1208" s="4"/>
      <c r="BZ1208" s="6"/>
      <c r="CA1208" s="4"/>
      <c r="CB1208" s="6"/>
      <c r="CC1208" s="5"/>
      <c r="CD1208" s="5"/>
      <c r="CE1208" s="4"/>
      <c r="CF1208" s="6"/>
      <c r="CG1208" s="4"/>
      <c r="CH1208" s="6"/>
      <c r="CI1208" s="5"/>
      <c r="CJ1208" s="5"/>
      <c r="CK1208" s="4"/>
      <c r="CL1208" s="6"/>
      <c r="CM1208" s="4"/>
      <c r="CN1208" s="6"/>
      <c r="CO1208" s="5"/>
      <c r="CP1208" s="5"/>
      <c r="CQ1208" s="4"/>
      <c r="CR1208" s="6"/>
      <c r="CS1208" s="4"/>
      <c r="CT1208" s="6"/>
      <c r="CU1208" s="5"/>
      <c r="CV1208" s="5"/>
      <c r="CW1208" s="4"/>
      <c r="CX1208" s="6"/>
      <c r="CY1208" s="4"/>
      <c r="CZ1208" s="6"/>
      <c r="DA1208" s="5"/>
      <c r="DB1208" s="5"/>
      <c r="DC1208" s="4"/>
      <c r="DD1208" s="6"/>
      <c r="DE1208" s="4"/>
      <c r="DF1208" s="6"/>
      <c r="DG1208" s="5"/>
      <c r="DH1208" s="5"/>
      <c r="DI1208" s="4"/>
      <c r="DJ1208" s="6"/>
      <c r="DK1208" s="4"/>
      <c r="DL1208" s="6"/>
      <c r="DM1208" s="5"/>
      <c r="DN1208" s="5"/>
      <c r="DO1208" s="4"/>
      <c r="DP1208" s="6"/>
      <c r="DQ1208" s="4"/>
      <c r="DR1208" s="6"/>
      <c r="DS1208" s="5"/>
      <c r="DT1208" s="5"/>
      <c r="DU1208" s="4"/>
      <c r="DV1208" s="6"/>
      <c r="DW1208" s="4"/>
      <c r="DX1208" s="6"/>
      <c r="DY1208" s="5"/>
      <c r="DZ1208" s="5"/>
      <c r="EA1208" s="4"/>
      <c r="EB1208" s="6"/>
      <c r="EC1208" s="4"/>
      <c r="ED1208" s="6"/>
      <c r="EE1208" s="5"/>
      <c r="EF1208" s="5"/>
      <c r="EG1208" s="4"/>
      <c r="EH1208" s="6"/>
      <c r="EI1208" s="4"/>
      <c r="EJ1208" s="6"/>
      <c r="EK1208" s="5"/>
      <c r="EL1208" s="5"/>
      <c r="EM1208" s="4"/>
      <c r="EN1208" s="6"/>
      <c r="EO1208" s="4"/>
      <c r="EP1208" s="6"/>
      <c r="EQ1208" s="5"/>
      <c r="ER1208" s="5"/>
      <c r="ES1208" s="4"/>
      <c r="ET1208" s="6"/>
      <c r="EU1208" s="4"/>
      <c r="EV1208" s="6"/>
      <c r="EW1208" s="5"/>
      <c r="EX1208" s="5"/>
      <c r="EY1208" s="4"/>
      <c r="EZ1208" s="6"/>
      <c r="FA1208" s="4"/>
      <c r="FB1208" s="6"/>
      <c r="FC1208" s="5"/>
      <c r="FD1208" s="5"/>
      <c r="FE1208" s="4"/>
      <c r="FF1208" s="6"/>
      <c r="FG1208" s="4"/>
      <c r="FH1208" s="6"/>
      <c r="FI1208" s="5"/>
      <c r="FJ1208" s="5"/>
      <c r="FK1208" s="4"/>
      <c r="FL1208" s="6"/>
      <c r="FM1208" s="4"/>
      <c r="FN1208" s="6"/>
      <c r="FO1208" s="5"/>
      <c r="FP1208" s="5"/>
      <c r="FQ1208" s="4"/>
      <c r="FR1208" s="6"/>
      <c r="FS1208" s="4"/>
      <c r="FT1208" s="6"/>
      <c r="FU1208" s="5"/>
      <c r="FV1208" s="5"/>
      <c r="FW1208" s="4"/>
      <c r="FX1208" s="6"/>
      <c r="FY1208" s="4"/>
      <c r="FZ1208" s="6"/>
      <c r="GA1208" s="5"/>
      <c r="GB1208" s="5"/>
      <c r="GC1208" s="4"/>
      <c r="GD1208" s="6"/>
      <c r="GE1208" s="4"/>
      <c r="GF1208" s="6"/>
      <c r="GG1208" s="5"/>
      <c r="GH1208" s="5"/>
      <c r="GI1208" s="4"/>
      <c r="GJ1208" s="6"/>
      <c r="GK1208" s="4"/>
      <c r="GL1208" s="6"/>
      <c r="GM1208" s="5"/>
      <c r="GN1208" s="5"/>
      <c r="GO1208" s="4"/>
      <c r="GP1208" s="6"/>
      <c r="GQ1208" s="4"/>
      <c r="GR1208" s="6"/>
      <c r="GS1208" s="5"/>
      <c r="GT1208" s="5"/>
      <c r="GU1208" s="4"/>
      <c r="GV1208" s="6"/>
      <c r="GW1208" s="4"/>
      <c r="GX1208" s="6"/>
      <c r="GY1208" s="5"/>
      <c r="GZ1208" s="5"/>
      <c r="HA1208" s="4"/>
      <c r="HB1208" s="6"/>
      <c r="HC1208" s="4"/>
      <c r="HD1208" s="6"/>
      <c r="HE1208" s="5"/>
      <c r="HF1208" s="5"/>
      <c r="HG1208" s="4"/>
      <c r="HH1208" s="6"/>
      <c r="HI1208" s="4"/>
      <c r="HJ1208" s="6"/>
      <c r="HK1208" s="5"/>
      <c r="HL1208" s="5"/>
      <c r="HM1208" s="4"/>
      <c r="HN1208" s="6"/>
      <c r="HO1208" s="4"/>
      <c r="HP1208" s="6"/>
      <c r="HQ1208" s="5"/>
      <c r="HR1208" s="5"/>
      <c r="HS1208" s="4"/>
      <c r="HT1208" s="6"/>
      <c r="HU1208" s="4"/>
      <c r="HV1208" s="6"/>
      <c r="HW1208" s="5"/>
      <c r="HX1208" s="5"/>
      <c r="HY1208" s="4"/>
      <c r="HZ1208" s="6"/>
      <c r="IA1208" s="4"/>
      <c r="IB1208" s="6"/>
      <c r="IC1208" s="5"/>
      <c r="ID1208" s="5"/>
      <c r="IE1208" s="4"/>
      <c r="IF1208" s="6"/>
      <c r="IG1208" s="4"/>
      <c r="IH1208" s="6"/>
      <c r="II1208" s="5"/>
      <c r="IJ1208" s="5"/>
      <c r="IK1208" s="4"/>
      <c r="IL1208" s="6"/>
      <c r="IM1208" s="4"/>
      <c r="IN1208" s="6"/>
      <c r="IO1208" s="5"/>
      <c r="IP1208" s="5"/>
      <c r="IQ1208" s="4"/>
      <c r="IR1208" s="6"/>
      <c r="IS1208" s="4"/>
      <c r="IT1208" s="6"/>
      <c r="IU1208" s="5"/>
      <c r="IV1208" s="5"/>
      <c r="IW1208" s="4"/>
      <c r="IX1208" s="6"/>
      <c r="IY1208" s="4"/>
      <c r="IZ1208" s="6"/>
      <c r="JA1208" s="5"/>
      <c r="JB1208" s="5"/>
      <c r="JC1208" s="4"/>
      <c r="JD1208" s="6"/>
      <c r="JE1208" s="4"/>
      <c r="JF1208" s="6"/>
      <c r="JG1208" s="5"/>
      <c r="JH1208" s="5"/>
      <c r="JI1208" s="4"/>
      <c r="JJ1208" s="6"/>
      <c r="JK1208" s="4"/>
      <c r="JL1208" s="6"/>
      <c r="JM1208" s="5"/>
      <c r="JN1208" s="5"/>
      <c r="JO1208" s="4"/>
      <c r="JP1208" s="6"/>
      <c r="JQ1208" s="4"/>
      <c r="JR1208" s="6"/>
      <c r="JS1208" s="5"/>
      <c r="JT1208" s="5"/>
      <c r="JU1208" s="4"/>
      <c r="JV1208" s="6"/>
      <c r="JW1208" s="4"/>
      <c r="JX1208" s="6"/>
      <c r="JY1208" s="5"/>
      <c r="JZ1208" s="5"/>
      <c r="KA1208" s="4"/>
      <c r="KB1208" s="6"/>
      <c r="KC1208" s="4"/>
      <c r="KD1208" s="6"/>
      <c r="KE1208" s="5"/>
      <c r="KF1208" s="5"/>
      <c r="KG1208" s="4"/>
      <c r="KH1208" s="6"/>
      <c r="KI1208" s="4"/>
      <c r="KJ1208" s="6"/>
      <c r="KK1208" s="5"/>
      <c r="KL1208" s="5"/>
    </row>
    <row r="1209">
      <c r="A1209" s="3" t="s">
        <v>85</v>
      </c>
      <c r="B1209" s="3" t="s">
        <v>1266</v>
      </c>
      <c r="C1209" s="3" t="s">
        <v>920</v>
      </c>
      <c r="D1209" s="3" t="s">
        <v>712</v>
      </c>
      <c r="E1209" s="3" t="s">
        <v>796</v>
      </c>
      <c r="F1209" s="3" t="s">
        <v>104</v>
      </c>
      <c r="G1209" s="3" t="s">
        <v>104</v>
      </c>
      <c r="H1209" s="3" t="s">
        <v>104</v>
      </c>
      <c r="I1209" s="4"/>
      <c r="J1209" s="4">
        <f>=ROUNDDOWN({0},0)</f>
      </c>
      <c r="K1209" s="4"/>
      <c r="L1209" s="5"/>
      <c r="M1209" s="4"/>
      <c r="N1209" s="4">
        <f>=ROUNDDOWN({0},0)</f>
      </c>
      <c r="O1209" s="4"/>
      <c r="P1209" s="5"/>
      <c r="Q1209" s="4"/>
      <c r="R1209" s="6"/>
      <c r="S1209" s="4"/>
      <c r="T1209" s="6"/>
      <c r="U1209" s="5"/>
      <c r="V1209" s="5"/>
      <c r="W1209" s="4"/>
      <c r="X1209" s="6"/>
      <c r="Y1209" s="4"/>
      <c r="Z1209" s="6"/>
      <c r="AA1209" s="5"/>
      <c r="AB1209" s="5"/>
      <c r="AC1209" s="4"/>
      <c r="AD1209" s="6"/>
      <c r="AE1209" s="4"/>
      <c r="AF1209" s="6"/>
      <c r="AG1209" s="5"/>
      <c r="AH1209" s="5"/>
      <c r="AI1209" s="4"/>
      <c r="AJ1209" s="6"/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  <c r="AU1209" s="4"/>
      <c r="AV1209" s="6"/>
      <c r="AW1209" s="4"/>
      <c r="AX1209" s="6"/>
      <c r="AY1209" s="5"/>
      <c r="AZ1209" s="5"/>
      <c r="BA1209" s="4"/>
      <c r="BB1209" s="6"/>
      <c r="BC1209" s="4"/>
      <c r="BD1209" s="6"/>
      <c r="BE1209" s="5"/>
      <c r="BF1209" s="5"/>
      <c r="BG1209" s="4"/>
      <c r="BH1209" s="6"/>
      <c r="BI1209" s="4"/>
      <c r="BJ1209" s="6"/>
      <c r="BK1209" s="5"/>
      <c r="BL1209" s="5"/>
      <c r="BM1209" s="4"/>
      <c r="BN1209" s="6"/>
      <c r="BO1209" s="4"/>
      <c r="BP1209" s="6"/>
      <c r="BQ1209" s="5"/>
      <c r="BR1209" s="5"/>
      <c r="BS1209" s="4"/>
      <c r="BT1209" s="6"/>
      <c r="BU1209" s="4"/>
      <c r="BV1209" s="6"/>
      <c r="BW1209" s="5"/>
      <c r="BX1209" s="5"/>
      <c r="BY1209" s="4"/>
      <c r="BZ1209" s="6"/>
      <c r="CA1209" s="4"/>
      <c r="CB1209" s="6"/>
      <c r="CC1209" s="5"/>
      <c r="CD1209" s="5"/>
      <c r="CE1209" s="4"/>
      <c r="CF1209" s="6"/>
      <c r="CG1209" s="4"/>
      <c r="CH1209" s="6"/>
      <c r="CI1209" s="5"/>
      <c r="CJ1209" s="5"/>
      <c r="CK1209" s="4"/>
      <c r="CL1209" s="6"/>
      <c r="CM1209" s="4"/>
      <c r="CN1209" s="6"/>
      <c r="CO1209" s="5"/>
      <c r="CP1209" s="5"/>
      <c r="CQ1209" s="4"/>
      <c r="CR1209" s="6"/>
      <c r="CS1209" s="4"/>
      <c r="CT1209" s="6"/>
      <c r="CU1209" s="5"/>
      <c r="CV1209" s="5"/>
      <c r="CW1209" s="4"/>
      <c r="CX1209" s="6"/>
      <c r="CY1209" s="4"/>
      <c r="CZ1209" s="6"/>
      <c r="DA1209" s="5"/>
      <c r="DB1209" s="5"/>
      <c r="DC1209" s="4"/>
      <c r="DD1209" s="6"/>
      <c r="DE1209" s="4"/>
      <c r="DF1209" s="6"/>
      <c r="DG1209" s="5"/>
      <c r="DH1209" s="5"/>
      <c r="DI1209" s="4"/>
      <c r="DJ1209" s="6"/>
      <c r="DK1209" s="4"/>
      <c r="DL1209" s="6"/>
      <c r="DM1209" s="5"/>
      <c r="DN1209" s="5"/>
      <c r="DO1209" s="4"/>
      <c r="DP1209" s="6"/>
      <c r="DQ1209" s="4"/>
      <c r="DR1209" s="6"/>
      <c r="DS1209" s="5"/>
      <c r="DT1209" s="5"/>
      <c r="DU1209" s="4"/>
      <c r="DV1209" s="6"/>
      <c r="DW1209" s="4"/>
      <c r="DX1209" s="6"/>
      <c r="DY1209" s="5"/>
      <c r="DZ1209" s="5"/>
      <c r="EA1209" s="4"/>
      <c r="EB1209" s="6"/>
      <c r="EC1209" s="4"/>
      <c r="ED1209" s="6"/>
      <c r="EE1209" s="5"/>
      <c r="EF1209" s="5"/>
      <c r="EG1209" s="4"/>
      <c r="EH1209" s="6"/>
      <c r="EI1209" s="4"/>
      <c r="EJ1209" s="6"/>
      <c r="EK1209" s="5"/>
      <c r="EL1209" s="5"/>
      <c r="EM1209" s="4"/>
      <c r="EN1209" s="6"/>
      <c r="EO1209" s="4"/>
      <c r="EP1209" s="6"/>
      <c r="EQ1209" s="5"/>
      <c r="ER1209" s="5"/>
      <c r="ES1209" s="4"/>
      <c r="ET1209" s="6"/>
      <c r="EU1209" s="4"/>
      <c r="EV1209" s="6"/>
      <c r="EW1209" s="5"/>
      <c r="EX1209" s="5"/>
      <c r="EY1209" s="4"/>
      <c r="EZ1209" s="6"/>
      <c r="FA1209" s="4"/>
      <c r="FB1209" s="6"/>
      <c r="FC1209" s="5"/>
      <c r="FD1209" s="5"/>
      <c r="FE1209" s="4"/>
      <c r="FF1209" s="6"/>
      <c r="FG1209" s="4"/>
      <c r="FH1209" s="6"/>
      <c r="FI1209" s="5"/>
      <c r="FJ1209" s="5"/>
      <c r="FK1209" s="4"/>
      <c r="FL1209" s="6"/>
      <c r="FM1209" s="4"/>
      <c r="FN1209" s="6"/>
      <c r="FO1209" s="5"/>
      <c r="FP1209" s="5"/>
      <c r="FQ1209" s="4"/>
      <c r="FR1209" s="6"/>
      <c r="FS1209" s="4"/>
      <c r="FT1209" s="6"/>
      <c r="FU1209" s="5"/>
      <c r="FV1209" s="5"/>
      <c r="FW1209" s="4"/>
      <c r="FX1209" s="6"/>
      <c r="FY1209" s="4"/>
      <c r="FZ1209" s="6"/>
      <c r="GA1209" s="5"/>
      <c r="GB1209" s="5"/>
      <c r="GC1209" s="4"/>
      <c r="GD1209" s="6"/>
      <c r="GE1209" s="4"/>
      <c r="GF1209" s="6"/>
      <c r="GG1209" s="5"/>
      <c r="GH1209" s="5"/>
      <c r="GI1209" s="4"/>
      <c r="GJ1209" s="6"/>
      <c r="GK1209" s="4"/>
      <c r="GL1209" s="6"/>
      <c r="GM1209" s="5"/>
      <c r="GN1209" s="5"/>
      <c r="GO1209" s="4"/>
      <c r="GP1209" s="6"/>
      <c r="GQ1209" s="4"/>
      <c r="GR1209" s="6"/>
      <c r="GS1209" s="5"/>
      <c r="GT1209" s="5"/>
      <c r="GU1209" s="4"/>
      <c r="GV1209" s="6"/>
      <c r="GW1209" s="4"/>
      <c r="GX1209" s="6"/>
      <c r="GY1209" s="5"/>
      <c r="GZ1209" s="5"/>
      <c r="HA1209" s="4"/>
      <c r="HB1209" s="6"/>
      <c r="HC1209" s="4"/>
      <c r="HD1209" s="6"/>
      <c r="HE1209" s="5"/>
      <c r="HF1209" s="5"/>
      <c r="HG1209" s="4"/>
      <c r="HH1209" s="6"/>
      <c r="HI1209" s="4"/>
      <c r="HJ1209" s="6"/>
      <c r="HK1209" s="5"/>
      <c r="HL1209" s="5"/>
      <c r="HM1209" s="4"/>
      <c r="HN1209" s="6"/>
      <c r="HO1209" s="4"/>
      <c r="HP1209" s="6"/>
      <c r="HQ1209" s="5"/>
      <c r="HR1209" s="5"/>
      <c r="HS1209" s="4"/>
      <c r="HT1209" s="6"/>
      <c r="HU1209" s="4"/>
      <c r="HV1209" s="6"/>
      <c r="HW1209" s="5"/>
      <c r="HX1209" s="5"/>
      <c r="HY1209" s="4"/>
      <c r="HZ1209" s="6"/>
      <c r="IA1209" s="4"/>
      <c r="IB1209" s="6"/>
      <c r="IC1209" s="5"/>
      <c r="ID1209" s="5"/>
      <c r="IE1209" s="4"/>
      <c r="IF1209" s="6"/>
      <c r="IG1209" s="4"/>
      <c r="IH1209" s="6"/>
      <c r="II1209" s="5"/>
      <c r="IJ1209" s="5"/>
      <c r="IK1209" s="4"/>
      <c r="IL1209" s="6"/>
      <c r="IM1209" s="4"/>
      <c r="IN1209" s="6"/>
      <c r="IO1209" s="5"/>
      <c r="IP1209" s="5"/>
      <c r="IQ1209" s="4"/>
      <c r="IR1209" s="6"/>
      <c r="IS1209" s="4"/>
      <c r="IT1209" s="6"/>
      <c r="IU1209" s="5"/>
      <c r="IV1209" s="5"/>
      <c r="IW1209" s="4"/>
      <c r="IX1209" s="6"/>
      <c r="IY1209" s="4"/>
      <c r="IZ1209" s="6"/>
      <c r="JA1209" s="5"/>
      <c r="JB1209" s="5"/>
      <c r="JC1209" s="4"/>
      <c r="JD1209" s="6"/>
      <c r="JE1209" s="4"/>
      <c r="JF1209" s="6"/>
      <c r="JG1209" s="5"/>
      <c r="JH1209" s="5"/>
      <c r="JI1209" s="4"/>
      <c r="JJ1209" s="6"/>
      <c r="JK1209" s="4"/>
      <c r="JL1209" s="6"/>
      <c r="JM1209" s="5"/>
      <c r="JN1209" s="5"/>
      <c r="JO1209" s="4"/>
      <c r="JP1209" s="6"/>
      <c r="JQ1209" s="4"/>
      <c r="JR1209" s="6"/>
      <c r="JS1209" s="5"/>
      <c r="JT1209" s="5"/>
      <c r="JU1209" s="4"/>
      <c r="JV1209" s="6"/>
      <c r="JW1209" s="4"/>
      <c r="JX1209" s="6"/>
      <c r="JY1209" s="5"/>
      <c r="JZ1209" s="5"/>
      <c r="KA1209" s="4"/>
      <c r="KB1209" s="6"/>
      <c r="KC1209" s="4"/>
      <c r="KD1209" s="6"/>
      <c r="KE1209" s="5"/>
      <c r="KF1209" s="5"/>
      <c r="KG1209" s="4"/>
      <c r="KH1209" s="6"/>
      <c r="KI1209" s="4"/>
      <c r="KJ1209" s="6"/>
      <c r="KK1209" s="5"/>
      <c r="KL1209" s="5"/>
    </row>
    <row r="1210">
      <c r="A1210" s="3" t="s">
        <v>85</v>
      </c>
      <c r="B1210" s="3" t="s">
        <v>1266</v>
      </c>
      <c r="C1210" s="3" t="s">
        <v>920</v>
      </c>
      <c r="D1210" s="3" t="s">
        <v>712</v>
      </c>
      <c r="E1210" s="3" t="s">
        <v>1271</v>
      </c>
      <c r="F1210" s="3" t="s">
        <v>104</v>
      </c>
      <c r="G1210" s="3" t="s">
        <v>104</v>
      </c>
      <c r="H1210" s="3" t="s">
        <v>104</v>
      </c>
      <c r="I1210" s="4"/>
      <c r="J1210" s="4">
        <f>=ROUNDDOWN({0},0)</f>
      </c>
      <c r="K1210" s="4"/>
      <c r="L1210" s="5"/>
      <c r="M1210" s="4"/>
      <c r="N1210" s="4">
        <f>=ROUNDDOWN({0},0)</f>
      </c>
      <c r="O1210" s="4"/>
      <c r="P1210" s="5"/>
      <c r="Q1210" s="4"/>
      <c r="R1210" s="6"/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/>
      <c r="AD1210" s="6"/>
      <c r="AE1210" s="4"/>
      <c r="AF1210" s="6"/>
      <c r="AG1210" s="5"/>
      <c r="AH1210" s="5"/>
      <c r="AI1210" s="4"/>
      <c r="AJ1210" s="6"/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  <c r="AU1210" s="4"/>
      <c r="AV1210" s="6"/>
      <c r="AW1210" s="4"/>
      <c r="AX1210" s="6"/>
      <c r="AY1210" s="5"/>
      <c r="AZ1210" s="5"/>
      <c r="BA1210" s="4"/>
      <c r="BB1210" s="6"/>
      <c r="BC1210" s="4"/>
      <c r="BD1210" s="6"/>
      <c r="BE1210" s="5"/>
      <c r="BF1210" s="5"/>
      <c r="BG1210" s="4"/>
      <c r="BH1210" s="6"/>
      <c r="BI1210" s="4"/>
      <c r="BJ1210" s="6"/>
      <c r="BK1210" s="5"/>
      <c r="BL1210" s="5"/>
      <c r="BM1210" s="4"/>
      <c r="BN1210" s="6"/>
      <c r="BO1210" s="4"/>
      <c r="BP1210" s="6"/>
      <c r="BQ1210" s="5"/>
      <c r="BR1210" s="5"/>
      <c r="BS1210" s="4"/>
      <c r="BT1210" s="6"/>
      <c r="BU1210" s="4"/>
      <c r="BV1210" s="6"/>
      <c r="BW1210" s="5"/>
      <c r="BX1210" s="5"/>
      <c r="BY1210" s="4"/>
      <c r="BZ1210" s="6"/>
      <c r="CA1210" s="4"/>
      <c r="CB1210" s="6"/>
      <c r="CC1210" s="5"/>
      <c r="CD1210" s="5"/>
      <c r="CE1210" s="4"/>
      <c r="CF1210" s="6"/>
      <c r="CG1210" s="4"/>
      <c r="CH1210" s="6"/>
      <c r="CI1210" s="5"/>
      <c r="CJ1210" s="5"/>
      <c r="CK1210" s="4"/>
      <c r="CL1210" s="6"/>
      <c r="CM1210" s="4"/>
      <c r="CN1210" s="6"/>
      <c r="CO1210" s="5"/>
      <c r="CP1210" s="5"/>
      <c r="CQ1210" s="4"/>
      <c r="CR1210" s="6"/>
      <c r="CS1210" s="4"/>
      <c r="CT1210" s="6"/>
      <c r="CU1210" s="5"/>
      <c r="CV1210" s="5"/>
      <c r="CW1210" s="4"/>
      <c r="CX1210" s="6"/>
      <c r="CY1210" s="4"/>
      <c r="CZ1210" s="6"/>
      <c r="DA1210" s="5"/>
      <c r="DB1210" s="5"/>
      <c r="DC1210" s="4"/>
      <c r="DD1210" s="6"/>
      <c r="DE1210" s="4"/>
      <c r="DF1210" s="6"/>
      <c r="DG1210" s="5"/>
      <c r="DH1210" s="5"/>
      <c r="DI1210" s="4"/>
      <c r="DJ1210" s="6"/>
      <c r="DK1210" s="4"/>
      <c r="DL1210" s="6"/>
      <c r="DM1210" s="5"/>
      <c r="DN1210" s="5"/>
      <c r="DO1210" s="4"/>
      <c r="DP1210" s="6"/>
      <c r="DQ1210" s="4"/>
      <c r="DR1210" s="6"/>
      <c r="DS1210" s="5"/>
      <c r="DT1210" s="5"/>
      <c r="DU1210" s="4"/>
      <c r="DV1210" s="6"/>
      <c r="DW1210" s="4"/>
      <c r="DX1210" s="6"/>
      <c r="DY1210" s="5"/>
      <c r="DZ1210" s="5"/>
      <c r="EA1210" s="4"/>
      <c r="EB1210" s="6"/>
      <c r="EC1210" s="4"/>
      <c r="ED1210" s="6"/>
      <c r="EE1210" s="5"/>
      <c r="EF1210" s="5"/>
      <c r="EG1210" s="4"/>
      <c r="EH1210" s="6"/>
      <c r="EI1210" s="4"/>
      <c r="EJ1210" s="6"/>
      <c r="EK1210" s="5"/>
      <c r="EL1210" s="5"/>
      <c r="EM1210" s="4"/>
      <c r="EN1210" s="6"/>
      <c r="EO1210" s="4"/>
      <c r="EP1210" s="6"/>
      <c r="EQ1210" s="5"/>
      <c r="ER1210" s="5"/>
      <c r="ES1210" s="4"/>
      <c r="ET1210" s="6"/>
      <c r="EU1210" s="4"/>
      <c r="EV1210" s="6"/>
      <c r="EW1210" s="5"/>
      <c r="EX1210" s="5"/>
      <c r="EY1210" s="4"/>
      <c r="EZ1210" s="6"/>
      <c r="FA1210" s="4"/>
      <c r="FB1210" s="6"/>
      <c r="FC1210" s="5"/>
      <c r="FD1210" s="5"/>
      <c r="FE1210" s="4"/>
      <c r="FF1210" s="6"/>
      <c r="FG1210" s="4"/>
      <c r="FH1210" s="6"/>
      <c r="FI1210" s="5"/>
      <c r="FJ1210" s="5"/>
      <c r="FK1210" s="4"/>
      <c r="FL1210" s="6"/>
      <c r="FM1210" s="4"/>
      <c r="FN1210" s="6"/>
      <c r="FO1210" s="5"/>
      <c r="FP1210" s="5"/>
      <c r="FQ1210" s="4"/>
      <c r="FR1210" s="6"/>
      <c r="FS1210" s="4"/>
      <c r="FT1210" s="6"/>
      <c r="FU1210" s="5"/>
      <c r="FV1210" s="5"/>
      <c r="FW1210" s="4"/>
      <c r="FX1210" s="6"/>
      <c r="FY1210" s="4"/>
      <c r="FZ1210" s="6"/>
      <c r="GA1210" s="5"/>
      <c r="GB1210" s="5"/>
      <c r="GC1210" s="4"/>
      <c r="GD1210" s="6"/>
      <c r="GE1210" s="4"/>
      <c r="GF1210" s="6"/>
      <c r="GG1210" s="5"/>
      <c r="GH1210" s="5"/>
      <c r="GI1210" s="4"/>
      <c r="GJ1210" s="6"/>
      <c r="GK1210" s="4"/>
      <c r="GL1210" s="6"/>
      <c r="GM1210" s="5"/>
      <c r="GN1210" s="5"/>
      <c r="GO1210" s="4"/>
      <c r="GP1210" s="6"/>
      <c r="GQ1210" s="4"/>
      <c r="GR1210" s="6"/>
      <c r="GS1210" s="5"/>
      <c r="GT1210" s="5"/>
      <c r="GU1210" s="4"/>
      <c r="GV1210" s="6"/>
      <c r="GW1210" s="4"/>
      <c r="GX1210" s="6"/>
      <c r="GY1210" s="5"/>
      <c r="GZ1210" s="5"/>
      <c r="HA1210" s="4"/>
      <c r="HB1210" s="6"/>
      <c r="HC1210" s="4"/>
      <c r="HD1210" s="6"/>
      <c r="HE1210" s="5"/>
      <c r="HF1210" s="5"/>
      <c r="HG1210" s="4"/>
      <c r="HH1210" s="6"/>
      <c r="HI1210" s="4"/>
      <c r="HJ1210" s="6"/>
      <c r="HK1210" s="5"/>
      <c r="HL1210" s="5"/>
      <c r="HM1210" s="4"/>
      <c r="HN1210" s="6"/>
      <c r="HO1210" s="4"/>
      <c r="HP1210" s="6"/>
      <c r="HQ1210" s="5"/>
      <c r="HR1210" s="5"/>
      <c r="HS1210" s="4"/>
      <c r="HT1210" s="6"/>
      <c r="HU1210" s="4"/>
      <c r="HV1210" s="6"/>
      <c r="HW1210" s="5"/>
      <c r="HX1210" s="5"/>
      <c r="HY1210" s="4"/>
      <c r="HZ1210" s="6"/>
      <c r="IA1210" s="4"/>
      <c r="IB1210" s="6"/>
      <c r="IC1210" s="5"/>
      <c r="ID1210" s="5"/>
      <c r="IE1210" s="4"/>
      <c r="IF1210" s="6"/>
      <c r="IG1210" s="4"/>
      <c r="IH1210" s="6"/>
      <c r="II1210" s="5"/>
      <c r="IJ1210" s="5"/>
      <c r="IK1210" s="4"/>
      <c r="IL1210" s="6"/>
      <c r="IM1210" s="4"/>
      <c r="IN1210" s="6"/>
      <c r="IO1210" s="5"/>
      <c r="IP1210" s="5"/>
      <c r="IQ1210" s="4"/>
      <c r="IR1210" s="6"/>
      <c r="IS1210" s="4"/>
      <c r="IT1210" s="6"/>
      <c r="IU1210" s="5"/>
      <c r="IV1210" s="5"/>
      <c r="IW1210" s="4"/>
      <c r="IX1210" s="6"/>
      <c r="IY1210" s="4"/>
      <c r="IZ1210" s="6"/>
      <c r="JA1210" s="5"/>
      <c r="JB1210" s="5"/>
      <c r="JC1210" s="4"/>
      <c r="JD1210" s="6"/>
      <c r="JE1210" s="4"/>
      <c r="JF1210" s="6"/>
      <c r="JG1210" s="5"/>
      <c r="JH1210" s="5"/>
      <c r="JI1210" s="4"/>
      <c r="JJ1210" s="6"/>
      <c r="JK1210" s="4"/>
      <c r="JL1210" s="6"/>
      <c r="JM1210" s="5"/>
      <c r="JN1210" s="5"/>
      <c r="JO1210" s="4"/>
      <c r="JP1210" s="6"/>
      <c r="JQ1210" s="4"/>
      <c r="JR1210" s="6"/>
      <c r="JS1210" s="5"/>
      <c r="JT1210" s="5"/>
      <c r="JU1210" s="4"/>
      <c r="JV1210" s="6"/>
      <c r="JW1210" s="4"/>
      <c r="JX1210" s="6"/>
      <c r="JY1210" s="5"/>
      <c r="JZ1210" s="5"/>
      <c r="KA1210" s="4"/>
      <c r="KB1210" s="6"/>
      <c r="KC1210" s="4"/>
      <c r="KD1210" s="6"/>
      <c r="KE1210" s="5"/>
      <c r="KF1210" s="5"/>
      <c r="KG1210" s="4"/>
      <c r="KH1210" s="6"/>
      <c r="KI1210" s="4"/>
      <c r="KJ1210" s="6"/>
      <c r="KK1210" s="5"/>
      <c r="KL1210" s="5"/>
    </row>
    <row r="1211">
      <c r="A1211" s="3" t="s">
        <v>85</v>
      </c>
      <c r="B1211" s="3" t="s">
        <v>1266</v>
      </c>
      <c r="C1211" s="3" t="s">
        <v>920</v>
      </c>
      <c r="D1211" s="3" t="s">
        <v>712</v>
      </c>
      <c r="E1211" s="3" t="s">
        <v>1282</v>
      </c>
      <c r="F1211" s="3" t="s">
        <v>104</v>
      </c>
      <c r="G1211" s="3" t="s">
        <v>104</v>
      </c>
      <c r="H1211" s="3" t="s">
        <v>104</v>
      </c>
      <c r="I1211" s="4"/>
      <c r="J1211" s="4">
        <f>=ROUNDDOWN({0},0)</f>
      </c>
      <c r="K1211" s="4"/>
      <c r="L1211" s="5"/>
      <c r="M1211" s="4"/>
      <c r="N1211" s="4">
        <f>=ROUNDDOWN({0},0)</f>
      </c>
      <c r="O1211" s="4"/>
      <c r="P1211" s="5"/>
      <c r="Q1211" s="4"/>
      <c r="R1211" s="6"/>
      <c r="S1211" s="4"/>
      <c r="T1211" s="6"/>
      <c r="U1211" s="5"/>
      <c r="V1211" s="5"/>
      <c r="W1211" s="4"/>
      <c r="X1211" s="6"/>
      <c r="Y1211" s="4"/>
      <c r="Z1211" s="6"/>
      <c r="AA1211" s="5"/>
      <c r="AB1211" s="5"/>
      <c r="AC1211" s="4"/>
      <c r="AD1211" s="6"/>
      <c r="AE1211" s="4"/>
      <c r="AF1211" s="6"/>
      <c r="AG1211" s="5"/>
      <c r="AH1211" s="5"/>
      <c r="AI1211" s="4"/>
      <c r="AJ1211" s="6"/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  <c r="AU1211" s="4"/>
      <c r="AV1211" s="6"/>
      <c r="AW1211" s="4"/>
      <c r="AX1211" s="6"/>
      <c r="AY1211" s="5"/>
      <c r="AZ1211" s="5"/>
      <c r="BA1211" s="4"/>
      <c r="BB1211" s="6"/>
      <c r="BC1211" s="4"/>
      <c r="BD1211" s="6"/>
      <c r="BE1211" s="5"/>
      <c r="BF1211" s="5"/>
      <c r="BG1211" s="4"/>
      <c r="BH1211" s="6"/>
      <c r="BI1211" s="4"/>
      <c r="BJ1211" s="6"/>
      <c r="BK1211" s="5"/>
      <c r="BL1211" s="5"/>
      <c r="BM1211" s="4"/>
      <c r="BN1211" s="6"/>
      <c r="BO1211" s="4"/>
      <c r="BP1211" s="6"/>
      <c r="BQ1211" s="5"/>
      <c r="BR1211" s="5"/>
      <c r="BS1211" s="4"/>
      <c r="BT1211" s="6"/>
      <c r="BU1211" s="4"/>
      <c r="BV1211" s="6"/>
      <c r="BW1211" s="5"/>
      <c r="BX1211" s="5"/>
      <c r="BY1211" s="4"/>
      <c r="BZ1211" s="6"/>
      <c r="CA1211" s="4"/>
      <c r="CB1211" s="6"/>
      <c r="CC1211" s="5"/>
      <c r="CD1211" s="5"/>
      <c r="CE1211" s="4"/>
      <c r="CF1211" s="6"/>
      <c r="CG1211" s="4"/>
      <c r="CH1211" s="6"/>
      <c r="CI1211" s="5"/>
      <c r="CJ1211" s="5"/>
      <c r="CK1211" s="4"/>
      <c r="CL1211" s="6"/>
      <c r="CM1211" s="4"/>
      <c r="CN1211" s="6"/>
      <c r="CO1211" s="5"/>
      <c r="CP1211" s="5"/>
      <c r="CQ1211" s="4"/>
      <c r="CR1211" s="6"/>
      <c r="CS1211" s="4"/>
      <c r="CT1211" s="6"/>
      <c r="CU1211" s="5"/>
      <c r="CV1211" s="5"/>
      <c r="CW1211" s="4"/>
      <c r="CX1211" s="6"/>
      <c r="CY1211" s="4"/>
      <c r="CZ1211" s="6"/>
      <c r="DA1211" s="5"/>
      <c r="DB1211" s="5"/>
      <c r="DC1211" s="4"/>
      <c r="DD1211" s="6"/>
      <c r="DE1211" s="4"/>
      <c r="DF1211" s="6"/>
      <c r="DG1211" s="5"/>
      <c r="DH1211" s="5"/>
      <c r="DI1211" s="4"/>
      <c r="DJ1211" s="6"/>
      <c r="DK1211" s="4"/>
      <c r="DL1211" s="6"/>
      <c r="DM1211" s="5"/>
      <c r="DN1211" s="5"/>
      <c r="DO1211" s="4"/>
      <c r="DP1211" s="6"/>
      <c r="DQ1211" s="4"/>
      <c r="DR1211" s="6"/>
      <c r="DS1211" s="5"/>
      <c r="DT1211" s="5"/>
      <c r="DU1211" s="4"/>
      <c r="DV1211" s="6"/>
      <c r="DW1211" s="4"/>
      <c r="DX1211" s="6"/>
      <c r="DY1211" s="5"/>
      <c r="DZ1211" s="5"/>
      <c r="EA1211" s="4"/>
      <c r="EB1211" s="6"/>
      <c r="EC1211" s="4"/>
      <c r="ED1211" s="6"/>
      <c r="EE1211" s="5"/>
      <c r="EF1211" s="5"/>
      <c r="EG1211" s="4"/>
      <c r="EH1211" s="6"/>
      <c r="EI1211" s="4"/>
      <c r="EJ1211" s="6"/>
      <c r="EK1211" s="5"/>
      <c r="EL1211" s="5"/>
      <c r="EM1211" s="4"/>
      <c r="EN1211" s="6"/>
      <c r="EO1211" s="4"/>
      <c r="EP1211" s="6"/>
      <c r="EQ1211" s="5"/>
      <c r="ER1211" s="5"/>
      <c r="ES1211" s="4"/>
      <c r="ET1211" s="6"/>
      <c r="EU1211" s="4"/>
      <c r="EV1211" s="6"/>
      <c r="EW1211" s="5"/>
      <c r="EX1211" s="5"/>
      <c r="EY1211" s="4"/>
      <c r="EZ1211" s="6"/>
      <c r="FA1211" s="4"/>
      <c r="FB1211" s="6"/>
      <c r="FC1211" s="5"/>
      <c r="FD1211" s="5"/>
      <c r="FE1211" s="4"/>
      <c r="FF1211" s="6"/>
      <c r="FG1211" s="4"/>
      <c r="FH1211" s="6"/>
      <c r="FI1211" s="5"/>
      <c r="FJ1211" s="5"/>
      <c r="FK1211" s="4"/>
      <c r="FL1211" s="6"/>
      <c r="FM1211" s="4"/>
      <c r="FN1211" s="6"/>
      <c r="FO1211" s="5"/>
      <c r="FP1211" s="5"/>
      <c r="FQ1211" s="4"/>
      <c r="FR1211" s="6"/>
      <c r="FS1211" s="4"/>
      <c r="FT1211" s="6"/>
      <c r="FU1211" s="5"/>
      <c r="FV1211" s="5"/>
      <c r="FW1211" s="4"/>
      <c r="FX1211" s="6"/>
      <c r="FY1211" s="4"/>
      <c r="FZ1211" s="6"/>
      <c r="GA1211" s="5"/>
      <c r="GB1211" s="5"/>
      <c r="GC1211" s="4"/>
      <c r="GD1211" s="6"/>
      <c r="GE1211" s="4"/>
      <c r="GF1211" s="6"/>
      <c r="GG1211" s="5"/>
      <c r="GH1211" s="5"/>
      <c r="GI1211" s="4"/>
      <c r="GJ1211" s="6"/>
      <c r="GK1211" s="4"/>
      <c r="GL1211" s="6"/>
      <c r="GM1211" s="5"/>
      <c r="GN1211" s="5"/>
      <c r="GO1211" s="4"/>
      <c r="GP1211" s="6"/>
      <c r="GQ1211" s="4"/>
      <c r="GR1211" s="6"/>
      <c r="GS1211" s="5"/>
      <c r="GT1211" s="5"/>
      <c r="GU1211" s="4"/>
      <c r="GV1211" s="6"/>
      <c r="GW1211" s="4"/>
      <c r="GX1211" s="6"/>
      <c r="GY1211" s="5"/>
      <c r="GZ1211" s="5"/>
      <c r="HA1211" s="4"/>
      <c r="HB1211" s="6"/>
      <c r="HC1211" s="4"/>
      <c r="HD1211" s="6"/>
      <c r="HE1211" s="5"/>
      <c r="HF1211" s="5"/>
      <c r="HG1211" s="4"/>
      <c r="HH1211" s="6"/>
      <c r="HI1211" s="4"/>
      <c r="HJ1211" s="6"/>
      <c r="HK1211" s="5"/>
      <c r="HL1211" s="5"/>
      <c r="HM1211" s="4"/>
      <c r="HN1211" s="6"/>
      <c r="HO1211" s="4"/>
      <c r="HP1211" s="6"/>
      <c r="HQ1211" s="5"/>
      <c r="HR1211" s="5"/>
      <c r="HS1211" s="4"/>
      <c r="HT1211" s="6"/>
      <c r="HU1211" s="4"/>
      <c r="HV1211" s="6"/>
      <c r="HW1211" s="5"/>
      <c r="HX1211" s="5"/>
      <c r="HY1211" s="4"/>
      <c r="HZ1211" s="6"/>
      <c r="IA1211" s="4"/>
      <c r="IB1211" s="6"/>
      <c r="IC1211" s="5"/>
      <c r="ID1211" s="5"/>
      <c r="IE1211" s="4"/>
      <c r="IF1211" s="6"/>
      <c r="IG1211" s="4"/>
      <c r="IH1211" s="6"/>
      <c r="II1211" s="5"/>
      <c r="IJ1211" s="5"/>
      <c r="IK1211" s="4"/>
      <c r="IL1211" s="6"/>
      <c r="IM1211" s="4"/>
      <c r="IN1211" s="6"/>
      <c r="IO1211" s="5"/>
      <c r="IP1211" s="5"/>
      <c r="IQ1211" s="4"/>
      <c r="IR1211" s="6"/>
      <c r="IS1211" s="4"/>
      <c r="IT1211" s="6"/>
      <c r="IU1211" s="5"/>
      <c r="IV1211" s="5"/>
      <c r="IW1211" s="4"/>
      <c r="IX1211" s="6"/>
      <c r="IY1211" s="4"/>
      <c r="IZ1211" s="6"/>
      <c r="JA1211" s="5"/>
      <c r="JB1211" s="5"/>
      <c r="JC1211" s="4"/>
      <c r="JD1211" s="6"/>
      <c r="JE1211" s="4"/>
      <c r="JF1211" s="6"/>
      <c r="JG1211" s="5"/>
      <c r="JH1211" s="5"/>
      <c r="JI1211" s="4"/>
      <c r="JJ1211" s="6"/>
      <c r="JK1211" s="4"/>
      <c r="JL1211" s="6"/>
      <c r="JM1211" s="5"/>
      <c r="JN1211" s="5"/>
      <c r="JO1211" s="4"/>
      <c r="JP1211" s="6"/>
      <c r="JQ1211" s="4"/>
      <c r="JR1211" s="6"/>
      <c r="JS1211" s="5"/>
      <c r="JT1211" s="5"/>
      <c r="JU1211" s="4"/>
      <c r="JV1211" s="6"/>
      <c r="JW1211" s="4"/>
      <c r="JX1211" s="6"/>
      <c r="JY1211" s="5"/>
      <c r="JZ1211" s="5"/>
      <c r="KA1211" s="4"/>
      <c r="KB1211" s="6"/>
      <c r="KC1211" s="4"/>
      <c r="KD1211" s="6"/>
      <c r="KE1211" s="5"/>
      <c r="KF1211" s="5"/>
      <c r="KG1211" s="4"/>
      <c r="KH1211" s="6"/>
      <c r="KI1211" s="4"/>
      <c r="KJ1211" s="6"/>
      <c r="KK1211" s="5"/>
      <c r="KL1211" s="5"/>
    </row>
    <row r="1212">
      <c r="A1212" s="3" t="s">
        <v>85</v>
      </c>
      <c r="B1212" s="3" t="s">
        <v>1266</v>
      </c>
      <c r="C1212" s="3" t="s">
        <v>586</v>
      </c>
      <c r="D1212" s="3" t="s">
        <v>712</v>
      </c>
      <c r="E1212" s="3" t="s">
        <v>1274</v>
      </c>
      <c r="F1212" s="3" t="s">
        <v>104</v>
      </c>
      <c r="G1212" s="3" t="s">
        <v>104</v>
      </c>
      <c r="H1212" s="3" t="s">
        <v>104</v>
      </c>
      <c r="I1212" s="4"/>
      <c r="J1212" s="4">
        <f>=ROUNDDOWN({0},0)</f>
      </c>
      <c r="K1212" s="4"/>
      <c r="L1212" s="5"/>
      <c r="M1212" s="4"/>
      <c r="N1212" s="4">
        <f>=ROUNDDOWN({0},0)</f>
      </c>
      <c r="O1212" s="4"/>
      <c r="P1212" s="5"/>
      <c r="Q1212" s="4"/>
      <c r="R1212" s="6"/>
      <c r="S1212" s="4"/>
      <c r="T1212" s="6"/>
      <c r="U1212" s="5"/>
      <c r="V1212" s="5"/>
      <c r="W1212" s="4"/>
      <c r="X1212" s="6"/>
      <c r="Y1212" s="4"/>
      <c r="Z1212" s="6"/>
      <c r="AA1212" s="5"/>
      <c r="AB1212" s="5"/>
      <c r="AC1212" s="4"/>
      <c r="AD1212" s="6"/>
      <c r="AE1212" s="4"/>
      <c r="AF1212" s="6"/>
      <c r="AG1212" s="5"/>
      <c r="AH1212" s="5"/>
      <c r="AI1212" s="4"/>
      <c r="AJ1212" s="6"/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  <c r="AU1212" s="4"/>
      <c r="AV1212" s="6"/>
      <c r="AW1212" s="4"/>
      <c r="AX1212" s="6"/>
      <c r="AY1212" s="5"/>
      <c r="AZ1212" s="5"/>
      <c r="BA1212" s="4"/>
      <c r="BB1212" s="6"/>
      <c r="BC1212" s="4"/>
      <c r="BD1212" s="6"/>
      <c r="BE1212" s="5"/>
      <c r="BF1212" s="5"/>
      <c r="BG1212" s="4"/>
      <c r="BH1212" s="6"/>
      <c r="BI1212" s="4"/>
      <c r="BJ1212" s="6"/>
      <c r="BK1212" s="5"/>
      <c r="BL1212" s="5"/>
      <c r="BM1212" s="4"/>
      <c r="BN1212" s="6"/>
      <c r="BO1212" s="4"/>
      <c r="BP1212" s="6"/>
      <c r="BQ1212" s="5"/>
      <c r="BR1212" s="5"/>
      <c r="BS1212" s="4"/>
      <c r="BT1212" s="6"/>
      <c r="BU1212" s="4"/>
      <c r="BV1212" s="6"/>
      <c r="BW1212" s="5"/>
      <c r="BX1212" s="5"/>
      <c r="BY1212" s="4"/>
      <c r="BZ1212" s="6"/>
      <c r="CA1212" s="4"/>
      <c r="CB1212" s="6"/>
      <c r="CC1212" s="5"/>
      <c r="CD1212" s="5"/>
      <c r="CE1212" s="4"/>
      <c r="CF1212" s="6"/>
      <c r="CG1212" s="4"/>
      <c r="CH1212" s="6"/>
      <c r="CI1212" s="5"/>
      <c r="CJ1212" s="5"/>
      <c r="CK1212" s="4"/>
      <c r="CL1212" s="6"/>
      <c r="CM1212" s="4"/>
      <c r="CN1212" s="6"/>
      <c r="CO1212" s="5"/>
      <c r="CP1212" s="5"/>
      <c r="CQ1212" s="4"/>
      <c r="CR1212" s="6"/>
      <c r="CS1212" s="4"/>
      <c r="CT1212" s="6"/>
      <c r="CU1212" s="5"/>
      <c r="CV1212" s="5"/>
      <c r="CW1212" s="4"/>
      <c r="CX1212" s="6"/>
      <c r="CY1212" s="4"/>
      <c r="CZ1212" s="6"/>
      <c r="DA1212" s="5"/>
      <c r="DB1212" s="5"/>
      <c r="DC1212" s="4"/>
      <c r="DD1212" s="6"/>
      <c r="DE1212" s="4"/>
      <c r="DF1212" s="6"/>
      <c r="DG1212" s="5"/>
      <c r="DH1212" s="5"/>
      <c r="DI1212" s="4"/>
      <c r="DJ1212" s="6"/>
      <c r="DK1212" s="4"/>
      <c r="DL1212" s="6"/>
      <c r="DM1212" s="5"/>
      <c r="DN1212" s="5"/>
      <c r="DO1212" s="4"/>
      <c r="DP1212" s="6"/>
      <c r="DQ1212" s="4"/>
      <c r="DR1212" s="6"/>
      <c r="DS1212" s="5"/>
      <c r="DT1212" s="5"/>
      <c r="DU1212" s="4"/>
      <c r="DV1212" s="6"/>
      <c r="DW1212" s="4"/>
      <c r="DX1212" s="6"/>
      <c r="DY1212" s="5"/>
      <c r="DZ1212" s="5"/>
      <c r="EA1212" s="4"/>
      <c r="EB1212" s="6"/>
      <c r="EC1212" s="4"/>
      <c r="ED1212" s="6"/>
      <c r="EE1212" s="5"/>
      <c r="EF1212" s="5"/>
      <c r="EG1212" s="4"/>
      <c r="EH1212" s="6"/>
      <c r="EI1212" s="4"/>
      <c r="EJ1212" s="6"/>
      <c r="EK1212" s="5"/>
      <c r="EL1212" s="5"/>
      <c r="EM1212" s="4"/>
      <c r="EN1212" s="6"/>
      <c r="EO1212" s="4"/>
      <c r="EP1212" s="6"/>
      <c r="EQ1212" s="5"/>
      <c r="ER1212" s="5"/>
      <c r="ES1212" s="4"/>
      <c r="ET1212" s="6"/>
      <c r="EU1212" s="4"/>
      <c r="EV1212" s="6"/>
      <c r="EW1212" s="5"/>
      <c r="EX1212" s="5"/>
      <c r="EY1212" s="4"/>
      <c r="EZ1212" s="6"/>
      <c r="FA1212" s="4"/>
      <c r="FB1212" s="6"/>
      <c r="FC1212" s="5"/>
      <c r="FD1212" s="5"/>
      <c r="FE1212" s="4"/>
      <c r="FF1212" s="6"/>
      <c r="FG1212" s="4"/>
      <c r="FH1212" s="6"/>
      <c r="FI1212" s="5"/>
      <c r="FJ1212" s="5"/>
      <c r="FK1212" s="4"/>
      <c r="FL1212" s="6"/>
      <c r="FM1212" s="4"/>
      <c r="FN1212" s="6"/>
      <c r="FO1212" s="5"/>
      <c r="FP1212" s="5"/>
      <c r="FQ1212" s="4"/>
      <c r="FR1212" s="6"/>
      <c r="FS1212" s="4"/>
      <c r="FT1212" s="6"/>
      <c r="FU1212" s="5"/>
      <c r="FV1212" s="5"/>
      <c r="FW1212" s="4"/>
      <c r="FX1212" s="6"/>
      <c r="FY1212" s="4"/>
      <c r="FZ1212" s="6"/>
      <c r="GA1212" s="5"/>
      <c r="GB1212" s="5"/>
      <c r="GC1212" s="4"/>
      <c r="GD1212" s="6"/>
      <c r="GE1212" s="4"/>
      <c r="GF1212" s="6"/>
      <c r="GG1212" s="5"/>
      <c r="GH1212" s="5"/>
      <c r="GI1212" s="4"/>
      <c r="GJ1212" s="6"/>
      <c r="GK1212" s="4"/>
      <c r="GL1212" s="6"/>
      <c r="GM1212" s="5"/>
      <c r="GN1212" s="5"/>
      <c r="GO1212" s="4"/>
      <c r="GP1212" s="6"/>
      <c r="GQ1212" s="4"/>
      <c r="GR1212" s="6"/>
      <c r="GS1212" s="5"/>
      <c r="GT1212" s="5"/>
      <c r="GU1212" s="4"/>
      <c r="GV1212" s="6"/>
      <c r="GW1212" s="4"/>
      <c r="GX1212" s="6"/>
      <c r="GY1212" s="5"/>
      <c r="GZ1212" s="5"/>
      <c r="HA1212" s="4"/>
      <c r="HB1212" s="6"/>
      <c r="HC1212" s="4"/>
      <c r="HD1212" s="6"/>
      <c r="HE1212" s="5"/>
      <c r="HF1212" s="5"/>
      <c r="HG1212" s="4"/>
      <c r="HH1212" s="6"/>
      <c r="HI1212" s="4"/>
      <c r="HJ1212" s="6"/>
      <c r="HK1212" s="5"/>
      <c r="HL1212" s="5"/>
      <c r="HM1212" s="4"/>
      <c r="HN1212" s="6"/>
      <c r="HO1212" s="4"/>
      <c r="HP1212" s="6"/>
      <c r="HQ1212" s="5"/>
      <c r="HR1212" s="5"/>
      <c r="HS1212" s="4"/>
      <c r="HT1212" s="6"/>
      <c r="HU1212" s="4"/>
      <c r="HV1212" s="6"/>
      <c r="HW1212" s="5"/>
      <c r="HX1212" s="5"/>
      <c r="HY1212" s="4"/>
      <c r="HZ1212" s="6"/>
      <c r="IA1212" s="4"/>
      <c r="IB1212" s="6"/>
      <c r="IC1212" s="5"/>
      <c r="ID1212" s="5"/>
      <c r="IE1212" s="4"/>
      <c r="IF1212" s="6"/>
      <c r="IG1212" s="4"/>
      <c r="IH1212" s="6"/>
      <c r="II1212" s="5"/>
      <c r="IJ1212" s="5"/>
      <c r="IK1212" s="4"/>
      <c r="IL1212" s="6"/>
      <c r="IM1212" s="4"/>
      <c r="IN1212" s="6"/>
      <c r="IO1212" s="5"/>
      <c r="IP1212" s="5"/>
      <c r="IQ1212" s="4"/>
      <c r="IR1212" s="6"/>
      <c r="IS1212" s="4"/>
      <c r="IT1212" s="6"/>
      <c r="IU1212" s="5"/>
      <c r="IV1212" s="5"/>
      <c r="IW1212" s="4"/>
      <c r="IX1212" s="6"/>
      <c r="IY1212" s="4"/>
      <c r="IZ1212" s="6"/>
      <c r="JA1212" s="5"/>
      <c r="JB1212" s="5"/>
      <c r="JC1212" s="4"/>
      <c r="JD1212" s="6"/>
      <c r="JE1212" s="4"/>
      <c r="JF1212" s="6"/>
      <c r="JG1212" s="5"/>
      <c r="JH1212" s="5"/>
      <c r="JI1212" s="4"/>
      <c r="JJ1212" s="6"/>
      <c r="JK1212" s="4"/>
      <c r="JL1212" s="6"/>
      <c r="JM1212" s="5"/>
      <c r="JN1212" s="5"/>
      <c r="JO1212" s="4"/>
      <c r="JP1212" s="6"/>
      <c r="JQ1212" s="4"/>
      <c r="JR1212" s="6"/>
      <c r="JS1212" s="5"/>
      <c r="JT1212" s="5"/>
      <c r="JU1212" s="4"/>
      <c r="JV1212" s="6"/>
      <c r="JW1212" s="4"/>
      <c r="JX1212" s="6"/>
      <c r="JY1212" s="5"/>
      <c r="JZ1212" s="5"/>
      <c r="KA1212" s="4"/>
      <c r="KB1212" s="6"/>
      <c r="KC1212" s="4"/>
      <c r="KD1212" s="6"/>
      <c r="KE1212" s="5"/>
      <c r="KF1212" s="5"/>
      <c r="KG1212" s="4"/>
      <c r="KH1212" s="6"/>
      <c r="KI1212" s="4"/>
      <c r="KJ1212" s="6"/>
      <c r="KK1212" s="5"/>
      <c r="KL1212" s="5"/>
    </row>
    <row r="1213">
      <c r="A1213" s="3" t="s">
        <v>85</v>
      </c>
      <c r="B1213" s="3" t="s">
        <v>1266</v>
      </c>
      <c r="C1213" s="3" t="s">
        <v>586</v>
      </c>
      <c r="D1213" s="3" t="s">
        <v>712</v>
      </c>
      <c r="E1213" s="3" t="s">
        <v>1276</v>
      </c>
      <c r="F1213" s="3" t="s">
        <v>104</v>
      </c>
      <c r="G1213" s="3" t="s">
        <v>104</v>
      </c>
      <c r="H1213" s="3" t="s">
        <v>104</v>
      </c>
      <c r="I1213" s="4"/>
      <c r="J1213" s="4">
        <f>=ROUNDDOWN({0},0)</f>
      </c>
      <c r="K1213" s="4"/>
      <c r="L1213" s="5"/>
      <c r="M1213" s="4"/>
      <c r="N1213" s="4">
        <f>=ROUNDDOWN({0},0)</f>
      </c>
      <c r="O1213" s="4"/>
      <c r="P1213" s="5"/>
      <c r="Q1213" s="4"/>
      <c r="R1213" s="6"/>
      <c r="S1213" s="4"/>
      <c r="T1213" s="6"/>
      <c r="U1213" s="5"/>
      <c r="V1213" s="5"/>
      <c r="W1213" s="4"/>
      <c r="X1213" s="6"/>
      <c r="Y1213" s="4"/>
      <c r="Z1213" s="6"/>
      <c r="AA1213" s="5"/>
      <c r="AB1213" s="5"/>
      <c r="AC1213" s="4"/>
      <c r="AD1213" s="6"/>
      <c r="AE1213" s="4"/>
      <c r="AF1213" s="6"/>
      <c r="AG1213" s="5"/>
      <c r="AH1213" s="5"/>
      <c r="AI1213" s="4"/>
      <c r="AJ1213" s="6"/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  <c r="AU1213" s="4"/>
      <c r="AV1213" s="6"/>
      <c r="AW1213" s="4"/>
      <c r="AX1213" s="6"/>
      <c r="AY1213" s="5"/>
      <c r="AZ1213" s="5"/>
      <c r="BA1213" s="4"/>
      <c r="BB1213" s="6"/>
      <c r="BC1213" s="4"/>
      <c r="BD1213" s="6"/>
      <c r="BE1213" s="5"/>
      <c r="BF1213" s="5"/>
      <c r="BG1213" s="4"/>
      <c r="BH1213" s="6"/>
      <c r="BI1213" s="4"/>
      <c r="BJ1213" s="6"/>
      <c r="BK1213" s="5"/>
      <c r="BL1213" s="5"/>
      <c r="BM1213" s="4"/>
      <c r="BN1213" s="6"/>
      <c r="BO1213" s="4"/>
      <c r="BP1213" s="6"/>
      <c r="BQ1213" s="5"/>
      <c r="BR1213" s="5"/>
      <c r="BS1213" s="4"/>
      <c r="BT1213" s="6"/>
      <c r="BU1213" s="4"/>
      <c r="BV1213" s="6"/>
      <c r="BW1213" s="5"/>
      <c r="BX1213" s="5"/>
      <c r="BY1213" s="4"/>
      <c r="BZ1213" s="6"/>
      <c r="CA1213" s="4"/>
      <c r="CB1213" s="6"/>
      <c r="CC1213" s="5"/>
      <c r="CD1213" s="5"/>
      <c r="CE1213" s="4"/>
      <c r="CF1213" s="6"/>
      <c r="CG1213" s="4"/>
      <c r="CH1213" s="6"/>
      <c r="CI1213" s="5"/>
      <c r="CJ1213" s="5"/>
      <c r="CK1213" s="4"/>
      <c r="CL1213" s="6"/>
      <c r="CM1213" s="4"/>
      <c r="CN1213" s="6"/>
      <c r="CO1213" s="5"/>
      <c r="CP1213" s="5"/>
      <c r="CQ1213" s="4"/>
      <c r="CR1213" s="6"/>
      <c r="CS1213" s="4"/>
      <c r="CT1213" s="6"/>
      <c r="CU1213" s="5"/>
      <c r="CV1213" s="5"/>
      <c r="CW1213" s="4"/>
      <c r="CX1213" s="6"/>
      <c r="CY1213" s="4"/>
      <c r="CZ1213" s="6"/>
      <c r="DA1213" s="5"/>
      <c r="DB1213" s="5"/>
      <c r="DC1213" s="4"/>
      <c r="DD1213" s="6"/>
      <c r="DE1213" s="4"/>
      <c r="DF1213" s="6"/>
      <c r="DG1213" s="5"/>
      <c r="DH1213" s="5"/>
      <c r="DI1213" s="4"/>
      <c r="DJ1213" s="6"/>
      <c r="DK1213" s="4"/>
      <c r="DL1213" s="6"/>
      <c r="DM1213" s="5"/>
      <c r="DN1213" s="5"/>
      <c r="DO1213" s="4"/>
      <c r="DP1213" s="6"/>
      <c r="DQ1213" s="4"/>
      <c r="DR1213" s="6"/>
      <c r="DS1213" s="5"/>
      <c r="DT1213" s="5"/>
      <c r="DU1213" s="4"/>
      <c r="DV1213" s="6"/>
      <c r="DW1213" s="4"/>
      <c r="DX1213" s="6"/>
      <c r="DY1213" s="5"/>
      <c r="DZ1213" s="5"/>
      <c r="EA1213" s="4"/>
      <c r="EB1213" s="6"/>
      <c r="EC1213" s="4"/>
      <c r="ED1213" s="6"/>
      <c r="EE1213" s="5"/>
      <c r="EF1213" s="5"/>
      <c r="EG1213" s="4"/>
      <c r="EH1213" s="6"/>
      <c r="EI1213" s="4"/>
      <c r="EJ1213" s="6"/>
      <c r="EK1213" s="5"/>
      <c r="EL1213" s="5"/>
      <c r="EM1213" s="4"/>
      <c r="EN1213" s="6"/>
      <c r="EO1213" s="4"/>
      <c r="EP1213" s="6"/>
      <c r="EQ1213" s="5"/>
      <c r="ER1213" s="5"/>
      <c r="ES1213" s="4"/>
      <c r="ET1213" s="6"/>
      <c r="EU1213" s="4"/>
      <c r="EV1213" s="6"/>
      <c r="EW1213" s="5"/>
      <c r="EX1213" s="5"/>
      <c r="EY1213" s="4"/>
      <c r="EZ1213" s="6"/>
      <c r="FA1213" s="4"/>
      <c r="FB1213" s="6"/>
      <c r="FC1213" s="5"/>
      <c r="FD1213" s="5"/>
      <c r="FE1213" s="4"/>
      <c r="FF1213" s="6"/>
      <c r="FG1213" s="4"/>
      <c r="FH1213" s="6"/>
      <c r="FI1213" s="5"/>
      <c r="FJ1213" s="5"/>
      <c r="FK1213" s="4"/>
      <c r="FL1213" s="6"/>
      <c r="FM1213" s="4"/>
      <c r="FN1213" s="6"/>
      <c r="FO1213" s="5"/>
      <c r="FP1213" s="5"/>
      <c r="FQ1213" s="4"/>
      <c r="FR1213" s="6"/>
      <c r="FS1213" s="4"/>
      <c r="FT1213" s="6"/>
      <c r="FU1213" s="5"/>
      <c r="FV1213" s="5"/>
      <c r="FW1213" s="4"/>
      <c r="FX1213" s="6"/>
      <c r="FY1213" s="4"/>
      <c r="FZ1213" s="6"/>
      <c r="GA1213" s="5"/>
      <c r="GB1213" s="5"/>
      <c r="GC1213" s="4"/>
      <c r="GD1213" s="6"/>
      <c r="GE1213" s="4"/>
      <c r="GF1213" s="6"/>
      <c r="GG1213" s="5"/>
      <c r="GH1213" s="5"/>
      <c r="GI1213" s="4"/>
      <c r="GJ1213" s="6"/>
      <c r="GK1213" s="4"/>
      <c r="GL1213" s="6"/>
      <c r="GM1213" s="5"/>
      <c r="GN1213" s="5"/>
      <c r="GO1213" s="4"/>
      <c r="GP1213" s="6"/>
      <c r="GQ1213" s="4"/>
      <c r="GR1213" s="6"/>
      <c r="GS1213" s="5"/>
      <c r="GT1213" s="5"/>
      <c r="GU1213" s="4"/>
      <c r="GV1213" s="6"/>
      <c r="GW1213" s="4"/>
      <c r="GX1213" s="6"/>
      <c r="GY1213" s="5"/>
      <c r="GZ1213" s="5"/>
      <c r="HA1213" s="4"/>
      <c r="HB1213" s="6"/>
      <c r="HC1213" s="4"/>
      <c r="HD1213" s="6"/>
      <c r="HE1213" s="5"/>
      <c r="HF1213" s="5"/>
      <c r="HG1213" s="4"/>
      <c r="HH1213" s="6"/>
      <c r="HI1213" s="4"/>
      <c r="HJ1213" s="6"/>
      <c r="HK1213" s="5"/>
      <c r="HL1213" s="5"/>
      <c r="HM1213" s="4"/>
      <c r="HN1213" s="6"/>
      <c r="HO1213" s="4"/>
      <c r="HP1213" s="6"/>
      <c r="HQ1213" s="5"/>
      <c r="HR1213" s="5"/>
      <c r="HS1213" s="4"/>
      <c r="HT1213" s="6"/>
      <c r="HU1213" s="4"/>
      <c r="HV1213" s="6"/>
      <c r="HW1213" s="5"/>
      <c r="HX1213" s="5"/>
      <c r="HY1213" s="4"/>
      <c r="HZ1213" s="6"/>
      <c r="IA1213" s="4"/>
      <c r="IB1213" s="6"/>
      <c r="IC1213" s="5"/>
      <c r="ID1213" s="5"/>
      <c r="IE1213" s="4"/>
      <c r="IF1213" s="6"/>
      <c r="IG1213" s="4"/>
      <c r="IH1213" s="6"/>
      <c r="II1213" s="5"/>
      <c r="IJ1213" s="5"/>
      <c r="IK1213" s="4"/>
      <c r="IL1213" s="6"/>
      <c r="IM1213" s="4"/>
      <c r="IN1213" s="6"/>
      <c r="IO1213" s="5"/>
      <c r="IP1213" s="5"/>
      <c r="IQ1213" s="4"/>
      <c r="IR1213" s="6"/>
      <c r="IS1213" s="4"/>
      <c r="IT1213" s="6"/>
      <c r="IU1213" s="5"/>
      <c r="IV1213" s="5"/>
      <c r="IW1213" s="4"/>
      <c r="IX1213" s="6"/>
      <c r="IY1213" s="4"/>
      <c r="IZ1213" s="6"/>
      <c r="JA1213" s="5"/>
      <c r="JB1213" s="5"/>
      <c r="JC1213" s="4"/>
      <c r="JD1213" s="6"/>
      <c r="JE1213" s="4"/>
      <c r="JF1213" s="6"/>
      <c r="JG1213" s="5"/>
      <c r="JH1213" s="5"/>
      <c r="JI1213" s="4"/>
      <c r="JJ1213" s="6"/>
      <c r="JK1213" s="4"/>
      <c r="JL1213" s="6"/>
      <c r="JM1213" s="5"/>
      <c r="JN1213" s="5"/>
      <c r="JO1213" s="4"/>
      <c r="JP1213" s="6"/>
      <c r="JQ1213" s="4"/>
      <c r="JR1213" s="6"/>
      <c r="JS1213" s="5"/>
      <c r="JT1213" s="5"/>
      <c r="JU1213" s="4"/>
      <c r="JV1213" s="6"/>
      <c r="JW1213" s="4"/>
      <c r="JX1213" s="6"/>
      <c r="JY1213" s="5"/>
      <c r="JZ1213" s="5"/>
      <c r="KA1213" s="4"/>
      <c r="KB1213" s="6"/>
      <c r="KC1213" s="4"/>
      <c r="KD1213" s="6"/>
      <c r="KE1213" s="5"/>
      <c r="KF1213" s="5"/>
      <c r="KG1213" s="4"/>
      <c r="KH1213" s="6"/>
      <c r="KI1213" s="4"/>
      <c r="KJ1213" s="6"/>
      <c r="KK1213" s="5"/>
      <c r="KL1213" s="5"/>
    </row>
    <row r="1214">
      <c r="A1214" s="3" t="s">
        <v>85</v>
      </c>
      <c r="B1214" s="3" t="s">
        <v>1266</v>
      </c>
      <c r="C1214" s="3" t="s">
        <v>586</v>
      </c>
      <c r="D1214" s="3" t="s">
        <v>712</v>
      </c>
      <c r="E1214" s="3" t="s">
        <v>1270</v>
      </c>
      <c r="F1214" s="3" t="s">
        <v>104</v>
      </c>
      <c r="G1214" s="3" t="s">
        <v>104</v>
      </c>
      <c r="H1214" s="3" t="s">
        <v>104</v>
      </c>
      <c r="I1214" s="4"/>
      <c r="J1214" s="4">
        <f>=ROUNDDOWN({0},0)</f>
      </c>
      <c r="K1214" s="4"/>
      <c r="L1214" s="5"/>
      <c r="M1214" s="4"/>
      <c r="N1214" s="4">
        <f>=ROUNDDOWN({0},0)</f>
      </c>
      <c r="O1214" s="4"/>
      <c r="P1214" s="5"/>
      <c r="Q1214" s="4"/>
      <c r="R1214" s="6"/>
      <c r="S1214" s="4"/>
      <c r="T1214" s="6"/>
      <c r="U1214" s="5"/>
      <c r="V1214" s="5"/>
      <c r="W1214" s="4"/>
      <c r="X1214" s="6"/>
      <c r="Y1214" s="4"/>
      <c r="Z1214" s="6"/>
      <c r="AA1214" s="5"/>
      <c r="AB1214" s="5"/>
      <c r="AC1214" s="4"/>
      <c r="AD1214" s="6"/>
      <c r="AE1214" s="4"/>
      <c r="AF1214" s="6"/>
      <c r="AG1214" s="5"/>
      <c r="AH1214" s="5"/>
      <c r="AI1214" s="4"/>
      <c r="AJ1214" s="6"/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  <c r="AU1214" s="4"/>
      <c r="AV1214" s="6"/>
      <c r="AW1214" s="4"/>
      <c r="AX1214" s="6"/>
      <c r="AY1214" s="5"/>
      <c r="AZ1214" s="5"/>
      <c r="BA1214" s="4"/>
      <c r="BB1214" s="6"/>
      <c r="BC1214" s="4"/>
      <c r="BD1214" s="6"/>
      <c r="BE1214" s="5"/>
      <c r="BF1214" s="5"/>
      <c r="BG1214" s="4"/>
      <c r="BH1214" s="6"/>
      <c r="BI1214" s="4"/>
      <c r="BJ1214" s="6"/>
      <c r="BK1214" s="5"/>
      <c r="BL1214" s="5"/>
      <c r="BM1214" s="4"/>
      <c r="BN1214" s="6"/>
      <c r="BO1214" s="4"/>
      <c r="BP1214" s="6"/>
      <c r="BQ1214" s="5"/>
      <c r="BR1214" s="5"/>
      <c r="BS1214" s="4"/>
      <c r="BT1214" s="6"/>
      <c r="BU1214" s="4"/>
      <c r="BV1214" s="6"/>
      <c r="BW1214" s="5"/>
      <c r="BX1214" s="5"/>
      <c r="BY1214" s="4"/>
      <c r="BZ1214" s="6"/>
      <c r="CA1214" s="4"/>
      <c r="CB1214" s="6"/>
      <c r="CC1214" s="5"/>
      <c r="CD1214" s="5"/>
      <c r="CE1214" s="4"/>
      <c r="CF1214" s="6"/>
      <c r="CG1214" s="4"/>
      <c r="CH1214" s="6"/>
      <c r="CI1214" s="5"/>
      <c r="CJ1214" s="5"/>
      <c r="CK1214" s="4"/>
      <c r="CL1214" s="6"/>
      <c r="CM1214" s="4"/>
      <c r="CN1214" s="6"/>
      <c r="CO1214" s="5"/>
      <c r="CP1214" s="5"/>
      <c r="CQ1214" s="4"/>
      <c r="CR1214" s="6"/>
      <c r="CS1214" s="4"/>
      <c r="CT1214" s="6"/>
      <c r="CU1214" s="5"/>
      <c r="CV1214" s="5"/>
      <c r="CW1214" s="4"/>
      <c r="CX1214" s="6"/>
      <c r="CY1214" s="4"/>
      <c r="CZ1214" s="6"/>
      <c r="DA1214" s="5"/>
      <c r="DB1214" s="5"/>
      <c r="DC1214" s="4"/>
      <c r="DD1214" s="6"/>
      <c r="DE1214" s="4"/>
      <c r="DF1214" s="6"/>
      <c r="DG1214" s="5"/>
      <c r="DH1214" s="5"/>
      <c r="DI1214" s="4"/>
      <c r="DJ1214" s="6"/>
      <c r="DK1214" s="4"/>
      <c r="DL1214" s="6"/>
      <c r="DM1214" s="5"/>
      <c r="DN1214" s="5"/>
      <c r="DO1214" s="4"/>
      <c r="DP1214" s="6"/>
      <c r="DQ1214" s="4"/>
      <c r="DR1214" s="6"/>
      <c r="DS1214" s="5"/>
      <c r="DT1214" s="5"/>
      <c r="DU1214" s="4"/>
      <c r="DV1214" s="6"/>
      <c r="DW1214" s="4"/>
      <c r="DX1214" s="6"/>
      <c r="DY1214" s="5"/>
      <c r="DZ1214" s="5"/>
      <c r="EA1214" s="4"/>
      <c r="EB1214" s="6"/>
      <c r="EC1214" s="4"/>
      <c r="ED1214" s="6"/>
      <c r="EE1214" s="5"/>
      <c r="EF1214" s="5"/>
      <c r="EG1214" s="4"/>
      <c r="EH1214" s="6"/>
      <c r="EI1214" s="4"/>
      <c r="EJ1214" s="6"/>
      <c r="EK1214" s="5"/>
      <c r="EL1214" s="5"/>
      <c r="EM1214" s="4"/>
      <c r="EN1214" s="6"/>
      <c r="EO1214" s="4"/>
      <c r="EP1214" s="6"/>
      <c r="EQ1214" s="5"/>
      <c r="ER1214" s="5"/>
      <c r="ES1214" s="4"/>
      <c r="ET1214" s="6"/>
      <c r="EU1214" s="4"/>
      <c r="EV1214" s="6"/>
      <c r="EW1214" s="5"/>
      <c r="EX1214" s="5"/>
      <c r="EY1214" s="4"/>
      <c r="EZ1214" s="6"/>
      <c r="FA1214" s="4"/>
      <c r="FB1214" s="6"/>
      <c r="FC1214" s="5"/>
      <c r="FD1214" s="5"/>
      <c r="FE1214" s="4"/>
      <c r="FF1214" s="6"/>
      <c r="FG1214" s="4"/>
      <c r="FH1214" s="6"/>
      <c r="FI1214" s="5"/>
      <c r="FJ1214" s="5"/>
      <c r="FK1214" s="4"/>
      <c r="FL1214" s="6"/>
      <c r="FM1214" s="4"/>
      <c r="FN1214" s="6"/>
      <c r="FO1214" s="5"/>
      <c r="FP1214" s="5"/>
      <c r="FQ1214" s="4"/>
      <c r="FR1214" s="6"/>
      <c r="FS1214" s="4"/>
      <c r="FT1214" s="6"/>
      <c r="FU1214" s="5"/>
      <c r="FV1214" s="5"/>
      <c r="FW1214" s="4"/>
      <c r="FX1214" s="6"/>
      <c r="FY1214" s="4"/>
      <c r="FZ1214" s="6"/>
      <c r="GA1214" s="5"/>
      <c r="GB1214" s="5"/>
      <c r="GC1214" s="4"/>
      <c r="GD1214" s="6"/>
      <c r="GE1214" s="4"/>
      <c r="GF1214" s="6"/>
      <c r="GG1214" s="5"/>
      <c r="GH1214" s="5"/>
      <c r="GI1214" s="4"/>
      <c r="GJ1214" s="6"/>
      <c r="GK1214" s="4"/>
      <c r="GL1214" s="6"/>
      <c r="GM1214" s="5"/>
      <c r="GN1214" s="5"/>
      <c r="GO1214" s="4"/>
      <c r="GP1214" s="6"/>
      <c r="GQ1214" s="4"/>
      <c r="GR1214" s="6"/>
      <c r="GS1214" s="5"/>
      <c r="GT1214" s="5"/>
      <c r="GU1214" s="4"/>
      <c r="GV1214" s="6"/>
      <c r="GW1214" s="4"/>
      <c r="GX1214" s="6"/>
      <c r="GY1214" s="5"/>
      <c r="GZ1214" s="5"/>
      <c r="HA1214" s="4"/>
      <c r="HB1214" s="6"/>
      <c r="HC1214" s="4"/>
      <c r="HD1214" s="6"/>
      <c r="HE1214" s="5"/>
      <c r="HF1214" s="5"/>
      <c r="HG1214" s="4"/>
      <c r="HH1214" s="6"/>
      <c r="HI1214" s="4"/>
      <c r="HJ1214" s="6"/>
      <c r="HK1214" s="5"/>
      <c r="HL1214" s="5"/>
      <c r="HM1214" s="4"/>
      <c r="HN1214" s="6"/>
      <c r="HO1214" s="4"/>
      <c r="HP1214" s="6"/>
      <c r="HQ1214" s="5"/>
      <c r="HR1214" s="5"/>
      <c r="HS1214" s="4"/>
      <c r="HT1214" s="6"/>
      <c r="HU1214" s="4"/>
      <c r="HV1214" s="6"/>
      <c r="HW1214" s="5"/>
      <c r="HX1214" s="5"/>
      <c r="HY1214" s="4"/>
      <c r="HZ1214" s="6"/>
      <c r="IA1214" s="4"/>
      <c r="IB1214" s="6"/>
      <c r="IC1214" s="5"/>
      <c r="ID1214" s="5"/>
      <c r="IE1214" s="4"/>
      <c r="IF1214" s="6"/>
      <c r="IG1214" s="4"/>
      <c r="IH1214" s="6"/>
      <c r="II1214" s="5"/>
      <c r="IJ1214" s="5"/>
      <c r="IK1214" s="4"/>
      <c r="IL1214" s="6"/>
      <c r="IM1214" s="4"/>
      <c r="IN1214" s="6"/>
      <c r="IO1214" s="5"/>
      <c r="IP1214" s="5"/>
      <c r="IQ1214" s="4"/>
      <c r="IR1214" s="6"/>
      <c r="IS1214" s="4"/>
      <c r="IT1214" s="6"/>
      <c r="IU1214" s="5"/>
      <c r="IV1214" s="5"/>
      <c r="IW1214" s="4"/>
      <c r="IX1214" s="6"/>
      <c r="IY1214" s="4"/>
      <c r="IZ1214" s="6"/>
      <c r="JA1214" s="5"/>
      <c r="JB1214" s="5"/>
      <c r="JC1214" s="4"/>
      <c r="JD1214" s="6"/>
      <c r="JE1214" s="4"/>
      <c r="JF1214" s="6"/>
      <c r="JG1214" s="5"/>
      <c r="JH1214" s="5"/>
      <c r="JI1214" s="4"/>
      <c r="JJ1214" s="6"/>
      <c r="JK1214" s="4"/>
      <c r="JL1214" s="6"/>
      <c r="JM1214" s="5"/>
      <c r="JN1214" s="5"/>
      <c r="JO1214" s="4"/>
      <c r="JP1214" s="6"/>
      <c r="JQ1214" s="4"/>
      <c r="JR1214" s="6"/>
      <c r="JS1214" s="5"/>
      <c r="JT1214" s="5"/>
      <c r="JU1214" s="4"/>
      <c r="JV1214" s="6"/>
      <c r="JW1214" s="4"/>
      <c r="JX1214" s="6"/>
      <c r="JY1214" s="5"/>
      <c r="JZ1214" s="5"/>
      <c r="KA1214" s="4"/>
      <c r="KB1214" s="6"/>
      <c r="KC1214" s="4"/>
      <c r="KD1214" s="6"/>
      <c r="KE1214" s="5"/>
      <c r="KF1214" s="5"/>
      <c r="KG1214" s="4"/>
      <c r="KH1214" s="6"/>
      <c r="KI1214" s="4"/>
      <c r="KJ1214" s="6"/>
      <c r="KK1214" s="5"/>
      <c r="KL1214" s="5"/>
    </row>
    <row r="1215">
      <c r="A1215" s="3" t="s">
        <v>85</v>
      </c>
      <c r="B1215" s="3" t="s">
        <v>1266</v>
      </c>
      <c r="C1215" s="3" t="s">
        <v>586</v>
      </c>
      <c r="D1215" s="3" t="s">
        <v>712</v>
      </c>
      <c r="E1215" s="3" t="s">
        <v>1271</v>
      </c>
      <c r="F1215" s="3" t="s">
        <v>104</v>
      </c>
      <c r="G1215" s="3" t="s">
        <v>104</v>
      </c>
      <c r="H1215" s="3" t="s">
        <v>104</v>
      </c>
      <c r="I1215" s="4"/>
      <c r="J1215" s="4">
        <f>=ROUNDDOWN({0},0)</f>
      </c>
      <c r="K1215" s="4"/>
      <c r="L1215" s="5"/>
      <c r="M1215" s="4"/>
      <c r="N1215" s="4">
        <f>=ROUNDDOWN({0},0)</f>
      </c>
      <c r="O1215" s="4"/>
      <c r="P1215" s="5"/>
      <c r="Q1215" s="4"/>
      <c r="R1215" s="6"/>
      <c r="S1215" s="4"/>
      <c r="T1215" s="6"/>
      <c r="U1215" s="5"/>
      <c r="V1215" s="5"/>
      <c r="W1215" s="4"/>
      <c r="X1215" s="6"/>
      <c r="Y1215" s="4"/>
      <c r="Z1215" s="6"/>
      <c r="AA1215" s="5"/>
      <c r="AB1215" s="5"/>
      <c r="AC1215" s="4"/>
      <c r="AD1215" s="6"/>
      <c r="AE1215" s="4"/>
      <c r="AF1215" s="6"/>
      <c r="AG1215" s="5"/>
      <c r="AH1215" s="5"/>
      <c r="AI1215" s="4"/>
      <c r="AJ1215" s="6"/>
      <c r="AK1215" s="4"/>
      <c r="AL1215" s="6"/>
      <c r="AM1215" s="5"/>
      <c r="AN1215" s="5"/>
      <c r="AO1215" s="4"/>
      <c r="AP1215" s="6"/>
      <c r="AQ1215" s="4"/>
      <c r="AR1215" s="6"/>
      <c r="AS1215" s="5"/>
      <c r="AT1215" s="5"/>
      <c r="AU1215" s="4"/>
      <c r="AV1215" s="6"/>
      <c r="AW1215" s="4"/>
      <c r="AX1215" s="6"/>
      <c r="AY1215" s="5"/>
      <c r="AZ1215" s="5"/>
      <c r="BA1215" s="4"/>
      <c r="BB1215" s="6"/>
      <c r="BC1215" s="4"/>
      <c r="BD1215" s="6"/>
      <c r="BE1215" s="5"/>
      <c r="BF1215" s="5"/>
      <c r="BG1215" s="4"/>
      <c r="BH1215" s="6"/>
      <c r="BI1215" s="4"/>
      <c r="BJ1215" s="6"/>
      <c r="BK1215" s="5"/>
      <c r="BL1215" s="5"/>
      <c r="BM1215" s="4"/>
      <c r="BN1215" s="6"/>
      <c r="BO1215" s="4"/>
      <c r="BP1215" s="6"/>
      <c r="BQ1215" s="5"/>
      <c r="BR1215" s="5"/>
      <c r="BS1215" s="4"/>
      <c r="BT1215" s="6"/>
      <c r="BU1215" s="4"/>
      <c r="BV1215" s="6"/>
      <c r="BW1215" s="5"/>
      <c r="BX1215" s="5"/>
      <c r="BY1215" s="4"/>
      <c r="BZ1215" s="6"/>
      <c r="CA1215" s="4"/>
      <c r="CB1215" s="6"/>
      <c r="CC1215" s="5"/>
      <c r="CD1215" s="5"/>
      <c r="CE1215" s="4"/>
      <c r="CF1215" s="6"/>
      <c r="CG1215" s="4"/>
      <c r="CH1215" s="6"/>
      <c r="CI1215" s="5"/>
      <c r="CJ1215" s="5"/>
      <c r="CK1215" s="4"/>
      <c r="CL1215" s="6"/>
      <c r="CM1215" s="4"/>
      <c r="CN1215" s="6"/>
      <c r="CO1215" s="5"/>
      <c r="CP1215" s="5"/>
      <c r="CQ1215" s="4"/>
      <c r="CR1215" s="6"/>
      <c r="CS1215" s="4"/>
      <c r="CT1215" s="6"/>
      <c r="CU1215" s="5"/>
      <c r="CV1215" s="5"/>
      <c r="CW1215" s="4"/>
      <c r="CX1215" s="6"/>
      <c r="CY1215" s="4"/>
      <c r="CZ1215" s="6"/>
      <c r="DA1215" s="5"/>
      <c r="DB1215" s="5"/>
      <c r="DC1215" s="4"/>
      <c r="DD1215" s="6"/>
      <c r="DE1215" s="4"/>
      <c r="DF1215" s="6"/>
      <c r="DG1215" s="5"/>
      <c r="DH1215" s="5"/>
      <c r="DI1215" s="4"/>
      <c r="DJ1215" s="6"/>
      <c r="DK1215" s="4"/>
      <c r="DL1215" s="6"/>
      <c r="DM1215" s="5"/>
      <c r="DN1215" s="5"/>
      <c r="DO1215" s="4"/>
      <c r="DP1215" s="6"/>
      <c r="DQ1215" s="4"/>
      <c r="DR1215" s="6"/>
      <c r="DS1215" s="5"/>
      <c r="DT1215" s="5"/>
      <c r="DU1215" s="4"/>
      <c r="DV1215" s="6"/>
      <c r="DW1215" s="4"/>
      <c r="DX1215" s="6"/>
      <c r="DY1215" s="5"/>
      <c r="DZ1215" s="5"/>
      <c r="EA1215" s="4"/>
      <c r="EB1215" s="6"/>
      <c r="EC1215" s="4"/>
      <c r="ED1215" s="6"/>
      <c r="EE1215" s="5"/>
      <c r="EF1215" s="5"/>
      <c r="EG1215" s="4"/>
      <c r="EH1215" s="6"/>
      <c r="EI1215" s="4"/>
      <c r="EJ1215" s="6"/>
      <c r="EK1215" s="5"/>
      <c r="EL1215" s="5"/>
      <c r="EM1215" s="4"/>
      <c r="EN1215" s="6"/>
      <c r="EO1215" s="4"/>
      <c r="EP1215" s="6"/>
      <c r="EQ1215" s="5"/>
      <c r="ER1215" s="5"/>
      <c r="ES1215" s="4"/>
      <c r="ET1215" s="6"/>
      <c r="EU1215" s="4"/>
      <c r="EV1215" s="6"/>
      <c r="EW1215" s="5"/>
      <c r="EX1215" s="5"/>
      <c r="EY1215" s="4"/>
      <c r="EZ1215" s="6"/>
      <c r="FA1215" s="4"/>
      <c r="FB1215" s="6"/>
      <c r="FC1215" s="5"/>
      <c r="FD1215" s="5"/>
      <c r="FE1215" s="4"/>
      <c r="FF1215" s="6"/>
      <c r="FG1215" s="4"/>
      <c r="FH1215" s="6"/>
      <c r="FI1215" s="5"/>
      <c r="FJ1215" s="5"/>
      <c r="FK1215" s="4"/>
      <c r="FL1215" s="6"/>
      <c r="FM1215" s="4"/>
      <c r="FN1215" s="6"/>
      <c r="FO1215" s="5"/>
      <c r="FP1215" s="5"/>
      <c r="FQ1215" s="4"/>
      <c r="FR1215" s="6"/>
      <c r="FS1215" s="4"/>
      <c r="FT1215" s="6"/>
      <c r="FU1215" s="5"/>
      <c r="FV1215" s="5"/>
      <c r="FW1215" s="4"/>
      <c r="FX1215" s="6"/>
      <c r="FY1215" s="4"/>
      <c r="FZ1215" s="6"/>
      <c r="GA1215" s="5"/>
      <c r="GB1215" s="5"/>
      <c r="GC1215" s="4"/>
      <c r="GD1215" s="6"/>
      <c r="GE1215" s="4"/>
      <c r="GF1215" s="6"/>
      <c r="GG1215" s="5"/>
      <c r="GH1215" s="5"/>
      <c r="GI1215" s="4"/>
      <c r="GJ1215" s="6"/>
      <c r="GK1215" s="4"/>
      <c r="GL1215" s="6"/>
      <c r="GM1215" s="5"/>
      <c r="GN1215" s="5"/>
      <c r="GO1215" s="4"/>
      <c r="GP1215" s="6"/>
      <c r="GQ1215" s="4"/>
      <c r="GR1215" s="6"/>
      <c r="GS1215" s="5"/>
      <c r="GT1215" s="5"/>
      <c r="GU1215" s="4"/>
      <c r="GV1215" s="6"/>
      <c r="GW1215" s="4"/>
      <c r="GX1215" s="6"/>
      <c r="GY1215" s="5"/>
      <c r="GZ1215" s="5"/>
      <c r="HA1215" s="4"/>
      <c r="HB1215" s="6"/>
      <c r="HC1215" s="4"/>
      <c r="HD1215" s="6"/>
      <c r="HE1215" s="5"/>
      <c r="HF1215" s="5"/>
      <c r="HG1215" s="4"/>
      <c r="HH1215" s="6"/>
      <c r="HI1215" s="4"/>
      <c r="HJ1215" s="6"/>
      <c r="HK1215" s="5"/>
      <c r="HL1215" s="5"/>
      <c r="HM1215" s="4"/>
      <c r="HN1215" s="6"/>
      <c r="HO1215" s="4"/>
      <c r="HP1215" s="6"/>
      <c r="HQ1215" s="5"/>
      <c r="HR1215" s="5"/>
      <c r="HS1215" s="4"/>
      <c r="HT1215" s="6"/>
      <c r="HU1215" s="4"/>
      <c r="HV1215" s="6"/>
      <c r="HW1215" s="5"/>
      <c r="HX1215" s="5"/>
      <c r="HY1215" s="4"/>
      <c r="HZ1215" s="6"/>
      <c r="IA1215" s="4"/>
      <c r="IB1215" s="6"/>
      <c r="IC1215" s="5"/>
      <c r="ID1215" s="5"/>
      <c r="IE1215" s="4"/>
      <c r="IF1215" s="6"/>
      <c r="IG1215" s="4"/>
      <c r="IH1215" s="6"/>
      <c r="II1215" s="5"/>
      <c r="IJ1215" s="5"/>
      <c r="IK1215" s="4"/>
      <c r="IL1215" s="6"/>
      <c r="IM1215" s="4"/>
      <c r="IN1215" s="6"/>
      <c r="IO1215" s="5"/>
      <c r="IP1215" s="5"/>
      <c r="IQ1215" s="4"/>
      <c r="IR1215" s="6"/>
      <c r="IS1215" s="4"/>
      <c r="IT1215" s="6"/>
      <c r="IU1215" s="5"/>
      <c r="IV1215" s="5"/>
      <c r="IW1215" s="4"/>
      <c r="IX1215" s="6"/>
      <c r="IY1215" s="4"/>
      <c r="IZ1215" s="6"/>
      <c r="JA1215" s="5"/>
      <c r="JB1215" s="5"/>
      <c r="JC1215" s="4"/>
      <c r="JD1215" s="6"/>
      <c r="JE1215" s="4"/>
      <c r="JF1215" s="6"/>
      <c r="JG1215" s="5"/>
      <c r="JH1215" s="5"/>
      <c r="JI1215" s="4"/>
      <c r="JJ1215" s="6"/>
      <c r="JK1215" s="4"/>
      <c r="JL1215" s="6"/>
      <c r="JM1215" s="5"/>
      <c r="JN1215" s="5"/>
      <c r="JO1215" s="4"/>
      <c r="JP1215" s="6"/>
      <c r="JQ1215" s="4"/>
      <c r="JR1215" s="6"/>
      <c r="JS1215" s="5"/>
      <c r="JT1215" s="5"/>
      <c r="JU1215" s="4"/>
      <c r="JV1215" s="6"/>
      <c r="JW1215" s="4"/>
      <c r="JX1215" s="6"/>
      <c r="JY1215" s="5"/>
      <c r="JZ1215" s="5"/>
      <c r="KA1215" s="4"/>
      <c r="KB1215" s="6"/>
      <c r="KC1215" s="4"/>
      <c r="KD1215" s="6"/>
      <c r="KE1215" s="5"/>
      <c r="KF1215" s="5"/>
      <c r="KG1215" s="4"/>
      <c r="KH1215" s="6"/>
      <c r="KI1215" s="4"/>
      <c r="KJ1215" s="6"/>
      <c r="KK1215" s="5"/>
      <c r="KL1215" s="5"/>
    </row>
    <row r="1216">
      <c r="A1216" s="3" t="s">
        <v>85</v>
      </c>
      <c r="B1216" s="3" t="s">
        <v>1266</v>
      </c>
      <c r="C1216" s="3" t="s">
        <v>586</v>
      </c>
      <c r="D1216" s="3" t="s">
        <v>712</v>
      </c>
      <c r="E1216" s="3" t="s">
        <v>1283</v>
      </c>
      <c r="F1216" s="3" t="s">
        <v>104</v>
      </c>
      <c r="G1216" s="3" t="s">
        <v>104</v>
      </c>
      <c r="H1216" s="3" t="s">
        <v>104</v>
      </c>
      <c r="I1216" s="4"/>
      <c r="J1216" s="4">
        <f>=ROUNDDOWN({0},0)</f>
      </c>
      <c r="K1216" s="4"/>
      <c r="L1216" s="5"/>
      <c r="M1216" s="4"/>
      <c r="N1216" s="4">
        <f>=ROUNDDOWN({0},0)</f>
      </c>
      <c r="O1216" s="4"/>
      <c r="P1216" s="5"/>
      <c r="Q1216" s="4"/>
      <c r="R1216" s="6"/>
      <c r="S1216" s="4"/>
      <c r="T1216" s="6"/>
      <c r="U1216" s="5"/>
      <c r="V1216" s="5"/>
      <c r="W1216" s="4"/>
      <c r="X1216" s="6"/>
      <c r="Y1216" s="4"/>
      <c r="Z1216" s="6"/>
      <c r="AA1216" s="5"/>
      <c r="AB1216" s="5"/>
      <c r="AC1216" s="4"/>
      <c r="AD1216" s="6"/>
      <c r="AE1216" s="4"/>
      <c r="AF1216" s="6"/>
      <c r="AG1216" s="5"/>
      <c r="AH1216" s="5"/>
      <c r="AI1216" s="4"/>
      <c r="AJ1216" s="6"/>
      <c r="AK1216" s="4"/>
      <c r="AL1216" s="6"/>
      <c r="AM1216" s="5"/>
      <c r="AN1216" s="5"/>
      <c r="AO1216" s="4"/>
      <c r="AP1216" s="6"/>
      <c r="AQ1216" s="4"/>
      <c r="AR1216" s="6"/>
      <c r="AS1216" s="5"/>
      <c r="AT1216" s="5"/>
      <c r="AU1216" s="4"/>
      <c r="AV1216" s="6"/>
      <c r="AW1216" s="4"/>
      <c r="AX1216" s="6"/>
      <c r="AY1216" s="5"/>
      <c r="AZ1216" s="5"/>
      <c r="BA1216" s="4"/>
      <c r="BB1216" s="6"/>
      <c r="BC1216" s="4"/>
      <c r="BD1216" s="6"/>
      <c r="BE1216" s="5"/>
      <c r="BF1216" s="5"/>
      <c r="BG1216" s="4"/>
      <c r="BH1216" s="6"/>
      <c r="BI1216" s="4"/>
      <c r="BJ1216" s="6"/>
      <c r="BK1216" s="5"/>
      <c r="BL1216" s="5"/>
      <c r="BM1216" s="4"/>
      <c r="BN1216" s="6"/>
      <c r="BO1216" s="4"/>
      <c r="BP1216" s="6"/>
      <c r="BQ1216" s="5"/>
      <c r="BR1216" s="5"/>
      <c r="BS1216" s="4"/>
      <c r="BT1216" s="6"/>
      <c r="BU1216" s="4"/>
      <c r="BV1216" s="6"/>
      <c r="BW1216" s="5"/>
      <c r="BX1216" s="5"/>
      <c r="BY1216" s="4"/>
      <c r="BZ1216" s="6"/>
      <c r="CA1216" s="4"/>
      <c r="CB1216" s="6"/>
      <c r="CC1216" s="5"/>
      <c r="CD1216" s="5"/>
      <c r="CE1216" s="4"/>
      <c r="CF1216" s="6"/>
      <c r="CG1216" s="4"/>
      <c r="CH1216" s="6"/>
      <c r="CI1216" s="5"/>
      <c r="CJ1216" s="5"/>
      <c r="CK1216" s="4"/>
      <c r="CL1216" s="6"/>
      <c r="CM1216" s="4"/>
      <c r="CN1216" s="6"/>
      <c r="CO1216" s="5"/>
      <c r="CP1216" s="5"/>
      <c r="CQ1216" s="4"/>
      <c r="CR1216" s="6"/>
      <c r="CS1216" s="4"/>
      <c r="CT1216" s="6"/>
      <c r="CU1216" s="5"/>
      <c r="CV1216" s="5"/>
      <c r="CW1216" s="4"/>
      <c r="CX1216" s="6"/>
      <c r="CY1216" s="4"/>
      <c r="CZ1216" s="6"/>
      <c r="DA1216" s="5"/>
      <c r="DB1216" s="5"/>
      <c r="DC1216" s="4"/>
      <c r="DD1216" s="6"/>
      <c r="DE1216" s="4"/>
      <c r="DF1216" s="6"/>
      <c r="DG1216" s="5"/>
      <c r="DH1216" s="5"/>
      <c r="DI1216" s="4"/>
      <c r="DJ1216" s="6"/>
      <c r="DK1216" s="4"/>
      <c r="DL1216" s="6"/>
      <c r="DM1216" s="5"/>
      <c r="DN1216" s="5"/>
      <c r="DO1216" s="4"/>
      <c r="DP1216" s="6"/>
      <c r="DQ1216" s="4"/>
      <c r="DR1216" s="6"/>
      <c r="DS1216" s="5"/>
      <c r="DT1216" s="5"/>
      <c r="DU1216" s="4"/>
      <c r="DV1216" s="6"/>
      <c r="DW1216" s="4"/>
      <c r="DX1216" s="6"/>
      <c r="DY1216" s="5"/>
      <c r="DZ1216" s="5"/>
      <c r="EA1216" s="4"/>
      <c r="EB1216" s="6"/>
      <c r="EC1216" s="4"/>
      <c r="ED1216" s="6"/>
      <c r="EE1216" s="5"/>
      <c r="EF1216" s="5"/>
      <c r="EG1216" s="4"/>
      <c r="EH1216" s="6"/>
      <c r="EI1216" s="4"/>
      <c r="EJ1216" s="6"/>
      <c r="EK1216" s="5"/>
      <c r="EL1216" s="5"/>
      <c r="EM1216" s="4"/>
      <c r="EN1216" s="6"/>
      <c r="EO1216" s="4"/>
      <c r="EP1216" s="6"/>
      <c r="EQ1216" s="5"/>
      <c r="ER1216" s="5"/>
      <c r="ES1216" s="4"/>
      <c r="ET1216" s="6"/>
      <c r="EU1216" s="4"/>
      <c r="EV1216" s="6"/>
      <c r="EW1216" s="5"/>
      <c r="EX1216" s="5"/>
      <c r="EY1216" s="4"/>
      <c r="EZ1216" s="6"/>
      <c r="FA1216" s="4"/>
      <c r="FB1216" s="6"/>
      <c r="FC1216" s="5"/>
      <c r="FD1216" s="5"/>
      <c r="FE1216" s="4"/>
      <c r="FF1216" s="6"/>
      <c r="FG1216" s="4"/>
      <c r="FH1216" s="6"/>
      <c r="FI1216" s="5"/>
      <c r="FJ1216" s="5"/>
      <c r="FK1216" s="4"/>
      <c r="FL1216" s="6"/>
      <c r="FM1216" s="4"/>
      <c r="FN1216" s="6"/>
      <c r="FO1216" s="5"/>
      <c r="FP1216" s="5"/>
      <c r="FQ1216" s="4"/>
      <c r="FR1216" s="6"/>
      <c r="FS1216" s="4"/>
      <c r="FT1216" s="6"/>
      <c r="FU1216" s="5"/>
      <c r="FV1216" s="5"/>
      <c r="FW1216" s="4"/>
      <c r="FX1216" s="6"/>
      <c r="FY1216" s="4"/>
      <c r="FZ1216" s="6"/>
      <c r="GA1216" s="5"/>
      <c r="GB1216" s="5"/>
      <c r="GC1216" s="4"/>
      <c r="GD1216" s="6"/>
      <c r="GE1216" s="4"/>
      <c r="GF1216" s="6"/>
      <c r="GG1216" s="5"/>
      <c r="GH1216" s="5"/>
      <c r="GI1216" s="4"/>
      <c r="GJ1216" s="6"/>
      <c r="GK1216" s="4"/>
      <c r="GL1216" s="6"/>
      <c r="GM1216" s="5"/>
      <c r="GN1216" s="5"/>
      <c r="GO1216" s="4"/>
      <c r="GP1216" s="6"/>
      <c r="GQ1216" s="4"/>
      <c r="GR1216" s="6"/>
      <c r="GS1216" s="5"/>
      <c r="GT1216" s="5"/>
      <c r="GU1216" s="4"/>
      <c r="GV1216" s="6"/>
      <c r="GW1216" s="4"/>
      <c r="GX1216" s="6"/>
      <c r="GY1216" s="5"/>
      <c r="GZ1216" s="5"/>
      <c r="HA1216" s="4"/>
      <c r="HB1216" s="6"/>
      <c r="HC1216" s="4"/>
      <c r="HD1216" s="6"/>
      <c r="HE1216" s="5"/>
      <c r="HF1216" s="5"/>
      <c r="HG1216" s="4"/>
      <c r="HH1216" s="6"/>
      <c r="HI1216" s="4"/>
      <c r="HJ1216" s="6"/>
      <c r="HK1216" s="5"/>
      <c r="HL1216" s="5"/>
      <c r="HM1216" s="4"/>
      <c r="HN1216" s="6"/>
      <c r="HO1216" s="4"/>
      <c r="HP1216" s="6"/>
      <c r="HQ1216" s="5"/>
      <c r="HR1216" s="5"/>
      <c r="HS1216" s="4"/>
      <c r="HT1216" s="6"/>
      <c r="HU1216" s="4"/>
      <c r="HV1216" s="6"/>
      <c r="HW1216" s="5"/>
      <c r="HX1216" s="5"/>
      <c r="HY1216" s="4"/>
      <c r="HZ1216" s="6"/>
      <c r="IA1216" s="4"/>
      <c r="IB1216" s="6"/>
      <c r="IC1216" s="5"/>
      <c r="ID1216" s="5"/>
      <c r="IE1216" s="4"/>
      <c r="IF1216" s="6"/>
      <c r="IG1216" s="4"/>
      <c r="IH1216" s="6"/>
      <c r="II1216" s="5"/>
      <c r="IJ1216" s="5"/>
      <c r="IK1216" s="4"/>
      <c r="IL1216" s="6"/>
      <c r="IM1216" s="4"/>
      <c r="IN1216" s="6"/>
      <c r="IO1216" s="5"/>
      <c r="IP1216" s="5"/>
      <c r="IQ1216" s="4"/>
      <c r="IR1216" s="6"/>
      <c r="IS1216" s="4"/>
      <c r="IT1216" s="6"/>
      <c r="IU1216" s="5"/>
      <c r="IV1216" s="5"/>
      <c r="IW1216" s="4"/>
      <c r="IX1216" s="6"/>
      <c r="IY1216" s="4"/>
      <c r="IZ1216" s="6"/>
      <c r="JA1216" s="5"/>
      <c r="JB1216" s="5"/>
      <c r="JC1216" s="4"/>
      <c r="JD1216" s="6"/>
      <c r="JE1216" s="4"/>
      <c r="JF1216" s="6"/>
      <c r="JG1216" s="5"/>
      <c r="JH1216" s="5"/>
      <c r="JI1216" s="4"/>
      <c r="JJ1216" s="6"/>
      <c r="JK1216" s="4"/>
      <c r="JL1216" s="6"/>
      <c r="JM1216" s="5"/>
      <c r="JN1216" s="5"/>
      <c r="JO1216" s="4"/>
      <c r="JP1216" s="6"/>
      <c r="JQ1216" s="4"/>
      <c r="JR1216" s="6"/>
      <c r="JS1216" s="5"/>
      <c r="JT1216" s="5"/>
      <c r="JU1216" s="4"/>
      <c r="JV1216" s="6"/>
      <c r="JW1216" s="4"/>
      <c r="JX1216" s="6"/>
      <c r="JY1216" s="5"/>
      <c r="JZ1216" s="5"/>
      <c r="KA1216" s="4"/>
      <c r="KB1216" s="6"/>
      <c r="KC1216" s="4"/>
      <c r="KD1216" s="6"/>
      <c r="KE1216" s="5"/>
      <c r="KF1216" s="5"/>
      <c r="KG1216" s="4"/>
      <c r="KH1216" s="6"/>
      <c r="KI1216" s="4"/>
      <c r="KJ1216" s="6"/>
      <c r="KK1216" s="5"/>
      <c r="KL1216" s="5"/>
    </row>
    <row r="1217">
      <c r="A1217" s="3" t="s">
        <v>85</v>
      </c>
      <c r="B1217" s="3" t="s">
        <v>1266</v>
      </c>
      <c r="C1217" s="3" t="s">
        <v>1128</v>
      </c>
      <c r="D1217" s="3" t="s">
        <v>712</v>
      </c>
      <c r="E1217" s="3" t="s">
        <v>1272</v>
      </c>
      <c r="F1217" s="3" t="s">
        <v>104</v>
      </c>
      <c r="G1217" s="3" t="s">
        <v>104</v>
      </c>
      <c r="H1217" s="3" t="s">
        <v>104</v>
      </c>
      <c r="I1217" s="4"/>
      <c r="J1217" s="4">
        <f>=ROUNDDOWN({0},0)</f>
      </c>
      <c r="K1217" s="4"/>
      <c r="L1217" s="5"/>
      <c r="M1217" s="4"/>
      <c r="N1217" s="4">
        <f>=ROUNDDOWN({0},0)</f>
      </c>
      <c r="O1217" s="4"/>
      <c r="P1217" s="5"/>
      <c r="Q1217" s="4"/>
      <c r="R1217" s="6"/>
      <c r="S1217" s="4"/>
      <c r="T1217" s="6"/>
      <c r="U1217" s="5"/>
      <c r="V1217" s="5"/>
      <c r="W1217" s="4"/>
      <c r="X1217" s="6"/>
      <c r="Y1217" s="4"/>
      <c r="Z1217" s="6"/>
      <c r="AA1217" s="5"/>
      <c r="AB1217" s="5"/>
      <c r="AC1217" s="4"/>
      <c r="AD1217" s="6"/>
      <c r="AE1217" s="4"/>
      <c r="AF1217" s="6"/>
      <c r="AG1217" s="5"/>
      <c r="AH1217" s="5"/>
      <c r="AI1217" s="4"/>
      <c r="AJ1217" s="6"/>
      <c r="AK1217" s="4"/>
      <c r="AL1217" s="6"/>
      <c r="AM1217" s="5"/>
      <c r="AN1217" s="5"/>
      <c r="AO1217" s="4"/>
      <c r="AP1217" s="6"/>
      <c r="AQ1217" s="4"/>
      <c r="AR1217" s="6"/>
      <c r="AS1217" s="5"/>
      <c r="AT1217" s="5"/>
      <c r="AU1217" s="4"/>
      <c r="AV1217" s="6"/>
      <c r="AW1217" s="4"/>
      <c r="AX1217" s="6"/>
      <c r="AY1217" s="5"/>
      <c r="AZ1217" s="5"/>
      <c r="BA1217" s="4"/>
      <c r="BB1217" s="6"/>
      <c r="BC1217" s="4"/>
      <c r="BD1217" s="6"/>
      <c r="BE1217" s="5"/>
      <c r="BF1217" s="5"/>
      <c r="BG1217" s="4"/>
      <c r="BH1217" s="6"/>
      <c r="BI1217" s="4"/>
      <c r="BJ1217" s="6"/>
      <c r="BK1217" s="5"/>
      <c r="BL1217" s="5"/>
      <c r="BM1217" s="4"/>
      <c r="BN1217" s="6"/>
      <c r="BO1217" s="4"/>
      <c r="BP1217" s="6"/>
      <c r="BQ1217" s="5"/>
      <c r="BR1217" s="5"/>
      <c r="BS1217" s="4"/>
      <c r="BT1217" s="6"/>
      <c r="BU1217" s="4"/>
      <c r="BV1217" s="6"/>
      <c r="BW1217" s="5"/>
      <c r="BX1217" s="5"/>
      <c r="BY1217" s="4"/>
      <c r="BZ1217" s="6"/>
      <c r="CA1217" s="4"/>
      <c r="CB1217" s="6"/>
      <c r="CC1217" s="5"/>
      <c r="CD1217" s="5"/>
      <c r="CE1217" s="4"/>
      <c r="CF1217" s="6"/>
      <c r="CG1217" s="4"/>
      <c r="CH1217" s="6"/>
      <c r="CI1217" s="5"/>
      <c r="CJ1217" s="5"/>
      <c r="CK1217" s="4"/>
      <c r="CL1217" s="6"/>
      <c r="CM1217" s="4"/>
      <c r="CN1217" s="6"/>
      <c r="CO1217" s="5"/>
      <c r="CP1217" s="5"/>
      <c r="CQ1217" s="4"/>
      <c r="CR1217" s="6"/>
      <c r="CS1217" s="4"/>
      <c r="CT1217" s="6"/>
      <c r="CU1217" s="5"/>
      <c r="CV1217" s="5"/>
      <c r="CW1217" s="4"/>
      <c r="CX1217" s="6"/>
      <c r="CY1217" s="4"/>
      <c r="CZ1217" s="6"/>
      <c r="DA1217" s="5"/>
      <c r="DB1217" s="5"/>
      <c r="DC1217" s="4"/>
      <c r="DD1217" s="6"/>
      <c r="DE1217" s="4"/>
      <c r="DF1217" s="6"/>
      <c r="DG1217" s="5"/>
      <c r="DH1217" s="5"/>
      <c r="DI1217" s="4"/>
      <c r="DJ1217" s="6"/>
      <c r="DK1217" s="4"/>
      <c r="DL1217" s="6"/>
      <c r="DM1217" s="5"/>
      <c r="DN1217" s="5"/>
      <c r="DO1217" s="4"/>
      <c r="DP1217" s="6"/>
      <c r="DQ1217" s="4"/>
      <c r="DR1217" s="6"/>
      <c r="DS1217" s="5"/>
      <c r="DT1217" s="5"/>
      <c r="DU1217" s="4"/>
      <c r="DV1217" s="6"/>
      <c r="DW1217" s="4"/>
      <c r="DX1217" s="6"/>
      <c r="DY1217" s="5"/>
      <c r="DZ1217" s="5"/>
      <c r="EA1217" s="4"/>
      <c r="EB1217" s="6"/>
      <c r="EC1217" s="4"/>
      <c r="ED1217" s="6"/>
      <c r="EE1217" s="5"/>
      <c r="EF1217" s="5"/>
      <c r="EG1217" s="4"/>
      <c r="EH1217" s="6"/>
      <c r="EI1217" s="4"/>
      <c r="EJ1217" s="6"/>
      <c r="EK1217" s="5"/>
      <c r="EL1217" s="5"/>
      <c r="EM1217" s="4"/>
      <c r="EN1217" s="6"/>
      <c r="EO1217" s="4"/>
      <c r="EP1217" s="6"/>
      <c r="EQ1217" s="5"/>
      <c r="ER1217" s="5"/>
      <c r="ES1217" s="4"/>
      <c r="ET1217" s="6"/>
      <c r="EU1217" s="4"/>
      <c r="EV1217" s="6"/>
      <c r="EW1217" s="5"/>
      <c r="EX1217" s="5"/>
      <c r="EY1217" s="4"/>
      <c r="EZ1217" s="6"/>
      <c r="FA1217" s="4"/>
      <c r="FB1217" s="6"/>
      <c r="FC1217" s="5"/>
      <c r="FD1217" s="5"/>
      <c r="FE1217" s="4"/>
      <c r="FF1217" s="6"/>
      <c r="FG1217" s="4"/>
      <c r="FH1217" s="6"/>
      <c r="FI1217" s="5"/>
      <c r="FJ1217" s="5"/>
      <c r="FK1217" s="4"/>
      <c r="FL1217" s="6"/>
      <c r="FM1217" s="4"/>
      <c r="FN1217" s="6"/>
      <c r="FO1217" s="5"/>
      <c r="FP1217" s="5"/>
      <c r="FQ1217" s="4"/>
      <c r="FR1217" s="6"/>
      <c r="FS1217" s="4"/>
      <c r="FT1217" s="6"/>
      <c r="FU1217" s="5"/>
      <c r="FV1217" s="5"/>
      <c r="FW1217" s="4"/>
      <c r="FX1217" s="6"/>
      <c r="FY1217" s="4"/>
      <c r="FZ1217" s="6"/>
      <c r="GA1217" s="5"/>
      <c r="GB1217" s="5"/>
      <c r="GC1217" s="4"/>
      <c r="GD1217" s="6"/>
      <c r="GE1217" s="4"/>
      <c r="GF1217" s="6"/>
      <c r="GG1217" s="5"/>
      <c r="GH1217" s="5"/>
      <c r="GI1217" s="4"/>
      <c r="GJ1217" s="6"/>
      <c r="GK1217" s="4"/>
      <c r="GL1217" s="6"/>
      <c r="GM1217" s="5"/>
      <c r="GN1217" s="5"/>
      <c r="GO1217" s="4"/>
      <c r="GP1217" s="6"/>
      <c r="GQ1217" s="4"/>
      <c r="GR1217" s="6"/>
      <c r="GS1217" s="5"/>
      <c r="GT1217" s="5"/>
      <c r="GU1217" s="4"/>
      <c r="GV1217" s="6"/>
      <c r="GW1217" s="4"/>
      <c r="GX1217" s="6"/>
      <c r="GY1217" s="5"/>
      <c r="GZ1217" s="5"/>
      <c r="HA1217" s="4"/>
      <c r="HB1217" s="6"/>
      <c r="HC1217" s="4"/>
      <c r="HD1217" s="6"/>
      <c r="HE1217" s="5"/>
      <c r="HF1217" s="5"/>
      <c r="HG1217" s="4"/>
      <c r="HH1217" s="6"/>
      <c r="HI1217" s="4"/>
      <c r="HJ1217" s="6"/>
      <c r="HK1217" s="5"/>
      <c r="HL1217" s="5"/>
      <c r="HM1217" s="4"/>
      <c r="HN1217" s="6"/>
      <c r="HO1217" s="4"/>
      <c r="HP1217" s="6"/>
      <c r="HQ1217" s="5"/>
      <c r="HR1217" s="5"/>
      <c r="HS1217" s="4"/>
      <c r="HT1217" s="6"/>
      <c r="HU1217" s="4"/>
      <c r="HV1217" s="6"/>
      <c r="HW1217" s="5"/>
      <c r="HX1217" s="5"/>
      <c r="HY1217" s="4"/>
      <c r="HZ1217" s="6"/>
      <c r="IA1217" s="4"/>
      <c r="IB1217" s="6"/>
      <c r="IC1217" s="5"/>
      <c r="ID1217" s="5"/>
      <c r="IE1217" s="4"/>
      <c r="IF1217" s="6"/>
      <c r="IG1217" s="4"/>
      <c r="IH1217" s="6"/>
      <c r="II1217" s="5"/>
      <c r="IJ1217" s="5"/>
      <c r="IK1217" s="4"/>
      <c r="IL1217" s="6"/>
      <c r="IM1217" s="4"/>
      <c r="IN1217" s="6"/>
      <c r="IO1217" s="5"/>
      <c r="IP1217" s="5"/>
      <c r="IQ1217" s="4"/>
      <c r="IR1217" s="6"/>
      <c r="IS1217" s="4"/>
      <c r="IT1217" s="6"/>
      <c r="IU1217" s="5"/>
      <c r="IV1217" s="5"/>
      <c r="IW1217" s="4"/>
      <c r="IX1217" s="6"/>
      <c r="IY1217" s="4"/>
      <c r="IZ1217" s="6"/>
      <c r="JA1217" s="5"/>
      <c r="JB1217" s="5"/>
      <c r="JC1217" s="4"/>
      <c r="JD1217" s="6"/>
      <c r="JE1217" s="4"/>
      <c r="JF1217" s="6"/>
      <c r="JG1217" s="5"/>
      <c r="JH1217" s="5"/>
      <c r="JI1217" s="4"/>
      <c r="JJ1217" s="6"/>
      <c r="JK1217" s="4"/>
      <c r="JL1217" s="6"/>
      <c r="JM1217" s="5"/>
      <c r="JN1217" s="5"/>
      <c r="JO1217" s="4"/>
      <c r="JP1217" s="6"/>
      <c r="JQ1217" s="4"/>
      <c r="JR1217" s="6"/>
      <c r="JS1217" s="5"/>
      <c r="JT1217" s="5"/>
      <c r="JU1217" s="4"/>
      <c r="JV1217" s="6"/>
      <c r="JW1217" s="4"/>
      <c r="JX1217" s="6"/>
      <c r="JY1217" s="5"/>
      <c r="JZ1217" s="5"/>
      <c r="KA1217" s="4"/>
      <c r="KB1217" s="6"/>
      <c r="KC1217" s="4"/>
      <c r="KD1217" s="6"/>
      <c r="KE1217" s="5"/>
      <c r="KF1217" s="5"/>
      <c r="KG1217" s="4"/>
      <c r="KH1217" s="6"/>
      <c r="KI1217" s="4"/>
      <c r="KJ1217" s="6"/>
      <c r="KK1217" s="5"/>
      <c r="KL1217" s="5"/>
    </row>
    <row r="1218">
      <c r="A1218" s="3" t="s">
        <v>85</v>
      </c>
      <c r="B1218" s="3" t="s">
        <v>1266</v>
      </c>
      <c r="C1218" s="3" t="s">
        <v>1128</v>
      </c>
      <c r="D1218" s="3" t="s">
        <v>712</v>
      </c>
      <c r="E1218" s="3" t="s">
        <v>1273</v>
      </c>
      <c r="F1218" s="3" t="s">
        <v>104</v>
      </c>
      <c r="G1218" s="3" t="s">
        <v>104</v>
      </c>
      <c r="H1218" s="3" t="s">
        <v>104</v>
      </c>
      <c r="I1218" s="4"/>
      <c r="J1218" s="4">
        <f>=ROUNDDOWN({0},0)</f>
      </c>
      <c r="K1218" s="4"/>
      <c r="L1218" s="5"/>
      <c r="M1218" s="4"/>
      <c r="N1218" s="4">
        <f>=ROUNDDOWN({0},0)</f>
      </c>
      <c r="O1218" s="4"/>
      <c r="P1218" s="5"/>
      <c r="Q1218" s="4"/>
      <c r="R1218" s="6"/>
      <c r="S1218" s="4"/>
      <c r="T1218" s="6"/>
      <c r="U1218" s="5"/>
      <c r="V1218" s="5"/>
      <c r="W1218" s="4"/>
      <c r="X1218" s="6"/>
      <c r="Y1218" s="4"/>
      <c r="Z1218" s="6"/>
      <c r="AA1218" s="5"/>
      <c r="AB1218" s="5"/>
      <c r="AC1218" s="4"/>
      <c r="AD1218" s="6"/>
      <c r="AE1218" s="4"/>
      <c r="AF1218" s="6"/>
      <c r="AG1218" s="5"/>
      <c r="AH1218" s="5"/>
      <c r="AI1218" s="4"/>
      <c r="AJ1218" s="6"/>
      <c r="AK1218" s="4"/>
      <c r="AL1218" s="6"/>
      <c r="AM1218" s="5"/>
      <c r="AN1218" s="5"/>
      <c r="AO1218" s="4"/>
      <c r="AP1218" s="6"/>
      <c r="AQ1218" s="4"/>
      <c r="AR1218" s="6"/>
      <c r="AS1218" s="5"/>
      <c r="AT1218" s="5"/>
      <c r="AU1218" s="4"/>
      <c r="AV1218" s="6"/>
      <c r="AW1218" s="4"/>
      <c r="AX1218" s="6"/>
      <c r="AY1218" s="5"/>
      <c r="AZ1218" s="5"/>
      <c r="BA1218" s="4"/>
      <c r="BB1218" s="6"/>
      <c r="BC1218" s="4"/>
      <c r="BD1218" s="6"/>
      <c r="BE1218" s="5"/>
      <c r="BF1218" s="5"/>
      <c r="BG1218" s="4"/>
      <c r="BH1218" s="6"/>
      <c r="BI1218" s="4"/>
      <c r="BJ1218" s="6"/>
      <c r="BK1218" s="5"/>
      <c r="BL1218" s="5"/>
      <c r="BM1218" s="4"/>
      <c r="BN1218" s="6"/>
      <c r="BO1218" s="4"/>
      <c r="BP1218" s="6"/>
      <c r="BQ1218" s="5"/>
      <c r="BR1218" s="5"/>
      <c r="BS1218" s="4"/>
      <c r="BT1218" s="6"/>
      <c r="BU1218" s="4"/>
      <c r="BV1218" s="6"/>
      <c r="BW1218" s="5"/>
      <c r="BX1218" s="5"/>
      <c r="BY1218" s="4"/>
      <c r="BZ1218" s="6"/>
      <c r="CA1218" s="4"/>
      <c r="CB1218" s="6"/>
      <c r="CC1218" s="5"/>
      <c r="CD1218" s="5"/>
      <c r="CE1218" s="4"/>
      <c r="CF1218" s="6"/>
      <c r="CG1218" s="4"/>
      <c r="CH1218" s="6"/>
      <c r="CI1218" s="5"/>
      <c r="CJ1218" s="5"/>
      <c r="CK1218" s="4"/>
      <c r="CL1218" s="6"/>
      <c r="CM1218" s="4"/>
      <c r="CN1218" s="6"/>
      <c r="CO1218" s="5"/>
      <c r="CP1218" s="5"/>
      <c r="CQ1218" s="4"/>
      <c r="CR1218" s="6"/>
      <c r="CS1218" s="4"/>
      <c r="CT1218" s="6"/>
      <c r="CU1218" s="5"/>
      <c r="CV1218" s="5"/>
      <c r="CW1218" s="4"/>
      <c r="CX1218" s="6"/>
      <c r="CY1218" s="4"/>
      <c r="CZ1218" s="6"/>
      <c r="DA1218" s="5"/>
      <c r="DB1218" s="5"/>
      <c r="DC1218" s="4"/>
      <c r="DD1218" s="6"/>
      <c r="DE1218" s="4"/>
      <c r="DF1218" s="6"/>
      <c r="DG1218" s="5"/>
      <c r="DH1218" s="5"/>
      <c r="DI1218" s="4"/>
      <c r="DJ1218" s="6"/>
      <c r="DK1218" s="4"/>
      <c r="DL1218" s="6"/>
      <c r="DM1218" s="5"/>
      <c r="DN1218" s="5"/>
      <c r="DO1218" s="4"/>
      <c r="DP1218" s="6"/>
      <c r="DQ1218" s="4"/>
      <c r="DR1218" s="6"/>
      <c r="DS1218" s="5"/>
      <c r="DT1218" s="5"/>
      <c r="DU1218" s="4"/>
      <c r="DV1218" s="6"/>
      <c r="DW1218" s="4"/>
      <c r="DX1218" s="6"/>
      <c r="DY1218" s="5"/>
      <c r="DZ1218" s="5"/>
      <c r="EA1218" s="4"/>
      <c r="EB1218" s="6"/>
      <c r="EC1218" s="4"/>
      <c r="ED1218" s="6"/>
      <c r="EE1218" s="5"/>
      <c r="EF1218" s="5"/>
      <c r="EG1218" s="4"/>
      <c r="EH1218" s="6"/>
      <c r="EI1218" s="4"/>
      <c r="EJ1218" s="6"/>
      <c r="EK1218" s="5"/>
      <c r="EL1218" s="5"/>
      <c r="EM1218" s="4"/>
      <c r="EN1218" s="6"/>
      <c r="EO1218" s="4"/>
      <c r="EP1218" s="6"/>
      <c r="EQ1218" s="5"/>
      <c r="ER1218" s="5"/>
      <c r="ES1218" s="4"/>
      <c r="ET1218" s="6"/>
      <c r="EU1218" s="4"/>
      <c r="EV1218" s="6"/>
      <c r="EW1218" s="5"/>
      <c r="EX1218" s="5"/>
      <c r="EY1218" s="4"/>
      <c r="EZ1218" s="6"/>
      <c r="FA1218" s="4"/>
      <c r="FB1218" s="6"/>
      <c r="FC1218" s="5"/>
      <c r="FD1218" s="5"/>
      <c r="FE1218" s="4"/>
      <c r="FF1218" s="6"/>
      <c r="FG1218" s="4"/>
      <c r="FH1218" s="6"/>
      <c r="FI1218" s="5"/>
      <c r="FJ1218" s="5"/>
      <c r="FK1218" s="4"/>
      <c r="FL1218" s="6"/>
      <c r="FM1218" s="4"/>
      <c r="FN1218" s="6"/>
      <c r="FO1218" s="5"/>
      <c r="FP1218" s="5"/>
      <c r="FQ1218" s="4"/>
      <c r="FR1218" s="6"/>
      <c r="FS1218" s="4"/>
      <c r="FT1218" s="6"/>
      <c r="FU1218" s="5"/>
      <c r="FV1218" s="5"/>
      <c r="FW1218" s="4"/>
      <c r="FX1218" s="6"/>
      <c r="FY1218" s="4"/>
      <c r="FZ1218" s="6"/>
      <c r="GA1218" s="5"/>
      <c r="GB1218" s="5"/>
      <c r="GC1218" s="4"/>
      <c r="GD1218" s="6"/>
      <c r="GE1218" s="4"/>
      <c r="GF1218" s="6"/>
      <c r="GG1218" s="5"/>
      <c r="GH1218" s="5"/>
      <c r="GI1218" s="4"/>
      <c r="GJ1218" s="6"/>
      <c r="GK1218" s="4"/>
      <c r="GL1218" s="6"/>
      <c r="GM1218" s="5"/>
      <c r="GN1218" s="5"/>
      <c r="GO1218" s="4"/>
      <c r="GP1218" s="6"/>
      <c r="GQ1218" s="4"/>
      <c r="GR1218" s="6"/>
      <c r="GS1218" s="5"/>
      <c r="GT1218" s="5"/>
      <c r="GU1218" s="4"/>
      <c r="GV1218" s="6"/>
      <c r="GW1218" s="4"/>
      <c r="GX1218" s="6"/>
      <c r="GY1218" s="5"/>
      <c r="GZ1218" s="5"/>
      <c r="HA1218" s="4"/>
      <c r="HB1218" s="6"/>
      <c r="HC1218" s="4"/>
      <c r="HD1218" s="6"/>
      <c r="HE1218" s="5"/>
      <c r="HF1218" s="5"/>
      <c r="HG1218" s="4"/>
      <c r="HH1218" s="6"/>
      <c r="HI1218" s="4"/>
      <c r="HJ1218" s="6"/>
      <c r="HK1218" s="5"/>
      <c r="HL1218" s="5"/>
      <c r="HM1218" s="4"/>
      <c r="HN1218" s="6"/>
      <c r="HO1218" s="4"/>
      <c r="HP1218" s="6"/>
      <c r="HQ1218" s="5"/>
      <c r="HR1218" s="5"/>
      <c r="HS1218" s="4"/>
      <c r="HT1218" s="6"/>
      <c r="HU1218" s="4"/>
      <c r="HV1218" s="6"/>
      <c r="HW1218" s="5"/>
      <c r="HX1218" s="5"/>
      <c r="HY1218" s="4"/>
      <c r="HZ1218" s="6"/>
      <c r="IA1218" s="4"/>
      <c r="IB1218" s="6"/>
      <c r="IC1218" s="5"/>
      <c r="ID1218" s="5"/>
      <c r="IE1218" s="4"/>
      <c r="IF1218" s="6"/>
      <c r="IG1218" s="4"/>
      <c r="IH1218" s="6"/>
      <c r="II1218" s="5"/>
      <c r="IJ1218" s="5"/>
      <c r="IK1218" s="4"/>
      <c r="IL1218" s="6"/>
      <c r="IM1218" s="4"/>
      <c r="IN1218" s="6"/>
      <c r="IO1218" s="5"/>
      <c r="IP1218" s="5"/>
      <c r="IQ1218" s="4"/>
      <c r="IR1218" s="6"/>
      <c r="IS1218" s="4"/>
      <c r="IT1218" s="6"/>
      <c r="IU1218" s="5"/>
      <c r="IV1218" s="5"/>
      <c r="IW1218" s="4"/>
      <c r="IX1218" s="6"/>
      <c r="IY1218" s="4"/>
      <c r="IZ1218" s="6"/>
      <c r="JA1218" s="5"/>
      <c r="JB1218" s="5"/>
      <c r="JC1218" s="4"/>
      <c r="JD1218" s="6"/>
      <c r="JE1218" s="4"/>
      <c r="JF1218" s="6"/>
      <c r="JG1218" s="5"/>
      <c r="JH1218" s="5"/>
      <c r="JI1218" s="4"/>
      <c r="JJ1218" s="6"/>
      <c r="JK1218" s="4"/>
      <c r="JL1218" s="6"/>
      <c r="JM1218" s="5"/>
      <c r="JN1218" s="5"/>
      <c r="JO1218" s="4"/>
      <c r="JP1218" s="6"/>
      <c r="JQ1218" s="4"/>
      <c r="JR1218" s="6"/>
      <c r="JS1218" s="5"/>
      <c r="JT1218" s="5"/>
      <c r="JU1218" s="4"/>
      <c r="JV1218" s="6"/>
      <c r="JW1218" s="4"/>
      <c r="JX1218" s="6"/>
      <c r="JY1218" s="5"/>
      <c r="JZ1218" s="5"/>
      <c r="KA1218" s="4"/>
      <c r="KB1218" s="6"/>
      <c r="KC1218" s="4"/>
      <c r="KD1218" s="6"/>
      <c r="KE1218" s="5"/>
      <c r="KF1218" s="5"/>
      <c r="KG1218" s="4"/>
      <c r="KH1218" s="6"/>
      <c r="KI1218" s="4"/>
      <c r="KJ1218" s="6"/>
      <c r="KK1218" s="5"/>
      <c r="KL1218" s="5"/>
    </row>
    <row r="1219">
      <c r="A1219" s="3" t="s">
        <v>85</v>
      </c>
      <c r="B1219" s="3" t="s">
        <v>1266</v>
      </c>
      <c r="C1219" s="3" t="s">
        <v>1128</v>
      </c>
      <c r="D1219" s="3" t="s">
        <v>712</v>
      </c>
      <c r="E1219" s="3" t="s">
        <v>1274</v>
      </c>
      <c r="F1219" s="3" t="s">
        <v>104</v>
      </c>
      <c r="G1219" s="3" t="s">
        <v>104</v>
      </c>
      <c r="H1219" s="3" t="s">
        <v>104</v>
      </c>
      <c r="I1219" s="4"/>
      <c r="J1219" s="4">
        <f>=ROUNDDOWN({0},0)</f>
      </c>
      <c r="K1219" s="4"/>
      <c r="L1219" s="5"/>
      <c r="M1219" s="4"/>
      <c r="N1219" s="4">
        <f>=ROUNDDOWN({0},0)</f>
      </c>
      <c r="O1219" s="4"/>
      <c r="P1219" s="5"/>
      <c r="Q1219" s="4"/>
      <c r="R1219" s="6"/>
      <c r="S1219" s="4"/>
      <c r="T1219" s="6"/>
      <c r="U1219" s="5"/>
      <c r="V1219" s="5"/>
      <c r="W1219" s="4"/>
      <c r="X1219" s="6"/>
      <c r="Y1219" s="4"/>
      <c r="Z1219" s="6"/>
      <c r="AA1219" s="5"/>
      <c r="AB1219" s="5"/>
      <c r="AC1219" s="4"/>
      <c r="AD1219" s="6"/>
      <c r="AE1219" s="4"/>
      <c r="AF1219" s="6"/>
      <c r="AG1219" s="5"/>
      <c r="AH1219" s="5"/>
      <c r="AI1219" s="4"/>
      <c r="AJ1219" s="6"/>
      <c r="AK1219" s="4"/>
      <c r="AL1219" s="6"/>
      <c r="AM1219" s="5"/>
      <c r="AN1219" s="5"/>
      <c r="AO1219" s="4"/>
      <c r="AP1219" s="6"/>
      <c r="AQ1219" s="4"/>
      <c r="AR1219" s="6"/>
      <c r="AS1219" s="5"/>
      <c r="AT1219" s="5"/>
      <c r="AU1219" s="4"/>
      <c r="AV1219" s="6"/>
      <c r="AW1219" s="4"/>
      <c r="AX1219" s="6"/>
      <c r="AY1219" s="5"/>
      <c r="AZ1219" s="5"/>
      <c r="BA1219" s="4"/>
      <c r="BB1219" s="6"/>
      <c r="BC1219" s="4"/>
      <c r="BD1219" s="6"/>
      <c r="BE1219" s="5"/>
      <c r="BF1219" s="5"/>
      <c r="BG1219" s="4"/>
      <c r="BH1219" s="6"/>
      <c r="BI1219" s="4"/>
      <c r="BJ1219" s="6"/>
      <c r="BK1219" s="5"/>
      <c r="BL1219" s="5"/>
      <c r="BM1219" s="4"/>
      <c r="BN1219" s="6"/>
      <c r="BO1219" s="4"/>
      <c r="BP1219" s="6"/>
      <c r="BQ1219" s="5"/>
      <c r="BR1219" s="5"/>
      <c r="BS1219" s="4"/>
      <c r="BT1219" s="6"/>
      <c r="BU1219" s="4"/>
      <c r="BV1219" s="6"/>
      <c r="BW1219" s="5"/>
      <c r="BX1219" s="5"/>
      <c r="BY1219" s="4"/>
      <c r="BZ1219" s="6"/>
      <c r="CA1219" s="4"/>
      <c r="CB1219" s="6"/>
      <c r="CC1219" s="5"/>
      <c r="CD1219" s="5"/>
      <c r="CE1219" s="4"/>
      <c r="CF1219" s="6"/>
      <c r="CG1219" s="4"/>
      <c r="CH1219" s="6"/>
      <c r="CI1219" s="5"/>
      <c r="CJ1219" s="5"/>
      <c r="CK1219" s="4"/>
      <c r="CL1219" s="6"/>
      <c r="CM1219" s="4"/>
      <c r="CN1219" s="6"/>
      <c r="CO1219" s="5"/>
      <c r="CP1219" s="5"/>
      <c r="CQ1219" s="4"/>
      <c r="CR1219" s="6"/>
      <c r="CS1219" s="4"/>
      <c r="CT1219" s="6"/>
      <c r="CU1219" s="5"/>
      <c r="CV1219" s="5"/>
      <c r="CW1219" s="4"/>
      <c r="CX1219" s="6"/>
      <c r="CY1219" s="4"/>
      <c r="CZ1219" s="6"/>
      <c r="DA1219" s="5"/>
      <c r="DB1219" s="5"/>
      <c r="DC1219" s="4"/>
      <c r="DD1219" s="6"/>
      <c r="DE1219" s="4"/>
      <c r="DF1219" s="6"/>
      <c r="DG1219" s="5"/>
      <c r="DH1219" s="5"/>
      <c r="DI1219" s="4"/>
      <c r="DJ1219" s="6"/>
      <c r="DK1219" s="4"/>
      <c r="DL1219" s="6"/>
      <c r="DM1219" s="5"/>
      <c r="DN1219" s="5"/>
      <c r="DO1219" s="4"/>
      <c r="DP1219" s="6"/>
      <c r="DQ1219" s="4"/>
      <c r="DR1219" s="6"/>
      <c r="DS1219" s="5"/>
      <c r="DT1219" s="5"/>
      <c r="DU1219" s="4"/>
      <c r="DV1219" s="6"/>
      <c r="DW1219" s="4"/>
      <c r="DX1219" s="6"/>
      <c r="DY1219" s="5"/>
      <c r="DZ1219" s="5"/>
      <c r="EA1219" s="4"/>
      <c r="EB1219" s="6"/>
      <c r="EC1219" s="4"/>
      <c r="ED1219" s="6"/>
      <c r="EE1219" s="5"/>
      <c r="EF1219" s="5"/>
      <c r="EG1219" s="4"/>
      <c r="EH1219" s="6"/>
      <c r="EI1219" s="4"/>
      <c r="EJ1219" s="6"/>
      <c r="EK1219" s="5"/>
      <c r="EL1219" s="5"/>
      <c r="EM1219" s="4"/>
      <c r="EN1219" s="6"/>
      <c r="EO1219" s="4"/>
      <c r="EP1219" s="6"/>
      <c r="EQ1219" s="5"/>
      <c r="ER1219" s="5"/>
      <c r="ES1219" s="4"/>
      <c r="ET1219" s="6"/>
      <c r="EU1219" s="4"/>
      <c r="EV1219" s="6"/>
      <c r="EW1219" s="5"/>
      <c r="EX1219" s="5"/>
      <c r="EY1219" s="4"/>
      <c r="EZ1219" s="6"/>
      <c r="FA1219" s="4"/>
      <c r="FB1219" s="6"/>
      <c r="FC1219" s="5"/>
      <c r="FD1219" s="5"/>
      <c r="FE1219" s="4"/>
      <c r="FF1219" s="6"/>
      <c r="FG1219" s="4"/>
      <c r="FH1219" s="6"/>
      <c r="FI1219" s="5"/>
      <c r="FJ1219" s="5"/>
      <c r="FK1219" s="4"/>
      <c r="FL1219" s="6"/>
      <c r="FM1219" s="4"/>
      <c r="FN1219" s="6"/>
      <c r="FO1219" s="5"/>
      <c r="FP1219" s="5"/>
      <c r="FQ1219" s="4"/>
      <c r="FR1219" s="6"/>
      <c r="FS1219" s="4"/>
      <c r="FT1219" s="6"/>
      <c r="FU1219" s="5"/>
      <c r="FV1219" s="5"/>
      <c r="FW1219" s="4"/>
      <c r="FX1219" s="6"/>
      <c r="FY1219" s="4"/>
      <c r="FZ1219" s="6"/>
      <c r="GA1219" s="5"/>
      <c r="GB1219" s="5"/>
      <c r="GC1219" s="4"/>
      <c r="GD1219" s="6"/>
      <c r="GE1219" s="4"/>
      <c r="GF1219" s="6"/>
      <c r="GG1219" s="5"/>
      <c r="GH1219" s="5"/>
      <c r="GI1219" s="4"/>
      <c r="GJ1219" s="6"/>
      <c r="GK1219" s="4"/>
      <c r="GL1219" s="6"/>
      <c r="GM1219" s="5"/>
      <c r="GN1219" s="5"/>
      <c r="GO1219" s="4"/>
      <c r="GP1219" s="6"/>
      <c r="GQ1219" s="4"/>
      <c r="GR1219" s="6"/>
      <c r="GS1219" s="5"/>
      <c r="GT1219" s="5"/>
      <c r="GU1219" s="4"/>
      <c r="GV1219" s="6"/>
      <c r="GW1219" s="4"/>
      <c r="GX1219" s="6"/>
      <c r="GY1219" s="5"/>
      <c r="GZ1219" s="5"/>
      <c r="HA1219" s="4"/>
      <c r="HB1219" s="6"/>
      <c r="HC1219" s="4"/>
      <c r="HD1219" s="6"/>
      <c r="HE1219" s="5"/>
      <c r="HF1219" s="5"/>
      <c r="HG1219" s="4"/>
      <c r="HH1219" s="6"/>
      <c r="HI1219" s="4"/>
      <c r="HJ1219" s="6"/>
      <c r="HK1219" s="5"/>
      <c r="HL1219" s="5"/>
      <c r="HM1219" s="4"/>
      <c r="HN1219" s="6"/>
      <c r="HO1219" s="4"/>
      <c r="HP1219" s="6"/>
      <c r="HQ1219" s="5"/>
      <c r="HR1219" s="5"/>
      <c r="HS1219" s="4"/>
      <c r="HT1219" s="6"/>
      <c r="HU1219" s="4"/>
      <c r="HV1219" s="6"/>
      <c r="HW1219" s="5"/>
      <c r="HX1219" s="5"/>
      <c r="HY1219" s="4"/>
      <c r="HZ1219" s="6"/>
      <c r="IA1219" s="4"/>
      <c r="IB1219" s="6"/>
      <c r="IC1219" s="5"/>
      <c r="ID1219" s="5"/>
      <c r="IE1219" s="4"/>
      <c r="IF1219" s="6"/>
      <c r="IG1219" s="4"/>
      <c r="IH1219" s="6"/>
      <c r="II1219" s="5"/>
      <c r="IJ1219" s="5"/>
      <c r="IK1219" s="4"/>
      <c r="IL1219" s="6"/>
      <c r="IM1219" s="4"/>
      <c r="IN1219" s="6"/>
      <c r="IO1219" s="5"/>
      <c r="IP1219" s="5"/>
      <c r="IQ1219" s="4"/>
      <c r="IR1219" s="6"/>
      <c r="IS1219" s="4"/>
      <c r="IT1219" s="6"/>
      <c r="IU1219" s="5"/>
      <c r="IV1219" s="5"/>
      <c r="IW1219" s="4"/>
      <c r="IX1219" s="6"/>
      <c r="IY1219" s="4"/>
      <c r="IZ1219" s="6"/>
      <c r="JA1219" s="5"/>
      <c r="JB1219" s="5"/>
      <c r="JC1219" s="4"/>
      <c r="JD1219" s="6"/>
      <c r="JE1219" s="4"/>
      <c r="JF1219" s="6"/>
      <c r="JG1219" s="5"/>
      <c r="JH1219" s="5"/>
      <c r="JI1219" s="4"/>
      <c r="JJ1219" s="6"/>
      <c r="JK1219" s="4"/>
      <c r="JL1219" s="6"/>
      <c r="JM1219" s="5"/>
      <c r="JN1219" s="5"/>
      <c r="JO1219" s="4"/>
      <c r="JP1219" s="6"/>
      <c r="JQ1219" s="4"/>
      <c r="JR1219" s="6"/>
      <c r="JS1219" s="5"/>
      <c r="JT1219" s="5"/>
      <c r="JU1219" s="4"/>
      <c r="JV1219" s="6"/>
      <c r="JW1219" s="4"/>
      <c r="JX1219" s="6"/>
      <c r="JY1219" s="5"/>
      <c r="JZ1219" s="5"/>
      <c r="KA1219" s="4"/>
      <c r="KB1219" s="6"/>
      <c r="KC1219" s="4"/>
      <c r="KD1219" s="6"/>
      <c r="KE1219" s="5"/>
      <c r="KF1219" s="5"/>
      <c r="KG1219" s="4"/>
      <c r="KH1219" s="6"/>
      <c r="KI1219" s="4"/>
      <c r="KJ1219" s="6"/>
      <c r="KK1219" s="5"/>
      <c r="KL1219" s="5"/>
    </row>
    <row r="1220">
      <c r="A1220" s="3" t="s">
        <v>85</v>
      </c>
      <c r="B1220" s="3" t="s">
        <v>1266</v>
      </c>
      <c r="C1220" s="3" t="s">
        <v>1128</v>
      </c>
      <c r="D1220" s="3" t="s">
        <v>712</v>
      </c>
      <c r="E1220" s="3" t="s">
        <v>1275</v>
      </c>
      <c r="F1220" s="3" t="s">
        <v>104</v>
      </c>
      <c r="G1220" s="3" t="s">
        <v>104</v>
      </c>
      <c r="H1220" s="3" t="s">
        <v>104</v>
      </c>
      <c r="I1220" s="4"/>
      <c r="J1220" s="4">
        <f>=ROUNDDOWN({0},0)</f>
      </c>
      <c r="K1220" s="4"/>
      <c r="L1220" s="5"/>
      <c r="M1220" s="4"/>
      <c r="N1220" s="4">
        <f>=ROUNDDOWN({0},0)</f>
      </c>
      <c r="O1220" s="4"/>
      <c r="P1220" s="5"/>
      <c r="Q1220" s="4"/>
      <c r="R1220" s="6"/>
      <c r="S1220" s="4"/>
      <c r="T1220" s="6"/>
      <c r="U1220" s="5"/>
      <c r="V1220" s="5"/>
      <c r="W1220" s="4"/>
      <c r="X1220" s="6"/>
      <c r="Y1220" s="4"/>
      <c r="Z1220" s="6"/>
      <c r="AA1220" s="5"/>
      <c r="AB1220" s="5"/>
      <c r="AC1220" s="4"/>
      <c r="AD1220" s="6"/>
      <c r="AE1220" s="4"/>
      <c r="AF1220" s="6"/>
      <c r="AG1220" s="5"/>
      <c r="AH1220" s="5"/>
      <c r="AI1220" s="4"/>
      <c r="AJ1220" s="6"/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  <c r="AU1220" s="4"/>
      <c r="AV1220" s="6"/>
      <c r="AW1220" s="4"/>
      <c r="AX1220" s="6"/>
      <c r="AY1220" s="5"/>
      <c r="AZ1220" s="5"/>
      <c r="BA1220" s="4"/>
      <c r="BB1220" s="6"/>
      <c r="BC1220" s="4"/>
      <c r="BD1220" s="6"/>
      <c r="BE1220" s="5"/>
      <c r="BF1220" s="5"/>
      <c r="BG1220" s="4"/>
      <c r="BH1220" s="6"/>
      <c r="BI1220" s="4"/>
      <c r="BJ1220" s="6"/>
      <c r="BK1220" s="5"/>
      <c r="BL1220" s="5"/>
      <c r="BM1220" s="4"/>
      <c r="BN1220" s="6"/>
      <c r="BO1220" s="4"/>
      <c r="BP1220" s="6"/>
      <c r="BQ1220" s="5"/>
      <c r="BR1220" s="5"/>
      <c r="BS1220" s="4"/>
      <c r="BT1220" s="6"/>
      <c r="BU1220" s="4"/>
      <c r="BV1220" s="6"/>
      <c r="BW1220" s="5"/>
      <c r="BX1220" s="5"/>
      <c r="BY1220" s="4"/>
      <c r="BZ1220" s="6"/>
      <c r="CA1220" s="4"/>
      <c r="CB1220" s="6"/>
      <c r="CC1220" s="5"/>
      <c r="CD1220" s="5"/>
      <c r="CE1220" s="4"/>
      <c r="CF1220" s="6"/>
      <c r="CG1220" s="4"/>
      <c r="CH1220" s="6"/>
      <c r="CI1220" s="5"/>
      <c r="CJ1220" s="5"/>
      <c r="CK1220" s="4"/>
      <c r="CL1220" s="6"/>
      <c r="CM1220" s="4"/>
      <c r="CN1220" s="6"/>
      <c r="CO1220" s="5"/>
      <c r="CP1220" s="5"/>
      <c r="CQ1220" s="4"/>
      <c r="CR1220" s="6"/>
      <c r="CS1220" s="4"/>
      <c r="CT1220" s="6"/>
      <c r="CU1220" s="5"/>
      <c r="CV1220" s="5"/>
      <c r="CW1220" s="4"/>
      <c r="CX1220" s="6"/>
      <c r="CY1220" s="4"/>
      <c r="CZ1220" s="6"/>
      <c r="DA1220" s="5"/>
      <c r="DB1220" s="5"/>
      <c r="DC1220" s="4"/>
      <c r="DD1220" s="6"/>
      <c r="DE1220" s="4"/>
      <c r="DF1220" s="6"/>
      <c r="DG1220" s="5"/>
      <c r="DH1220" s="5"/>
      <c r="DI1220" s="4"/>
      <c r="DJ1220" s="6"/>
      <c r="DK1220" s="4"/>
      <c r="DL1220" s="6"/>
      <c r="DM1220" s="5"/>
      <c r="DN1220" s="5"/>
      <c r="DO1220" s="4"/>
      <c r="DP1220" s="6"/>
      <c r="DQ1220" s="4"/>
      <c r="DR1220" s="6"/>
      <c r="DS1220" s="5"/>
      <c r="DT1220" s="5"/>
      <c r="DU1220" s="4"/>
      <c r="DV1220" s="6"/>
      <c r="DW1220" s="4"/>
      <c r="DX1220" s="6"/>
      <c r="DY1220" s="5"/>
      <c r="DZ1220" s="5"/>
      <c r="EA1220" s="4"/>
      <c r="EB1220" s="6"/>
      <c r="EC1220" s="4"/>
      <c r="ED1220" s="6"/>
      <c r="EE1220" s="5"/>
      <c r="EF1220" s="5"/>
      <c r="EG1220" s="4"/>
      <c r="EH1220" s="6"/>
      <c r="EI1220" s="4"/>
      <c r="EJ1220" s="6"/>
      <c r="EK1220" s="5"/>
      <c r="EL1220" s="5"/>
      <c r="EM1220" s="4"/>
      <c r="EN1220" s="6"/>
      <c r="EO1220" s="4"/>
      <c r="EP1220" s="6"/>
      <c r="EQ1220" s="5"/>
      <c r="ER1220" s="5"/>
      <c r="ES1220" s="4"/>
      <c r="ET1220" s="6"/>
      <c r="EU1220" s="4"/>
      <c r="EV1220" s="6"/>
      <c r="EW1220" s="5"/>
      <c r="EX1220" s="5"/>
      <c r="EY1220" s="4"/>
      <c r="EZ1220" s="6"/>
      <c r="FA1220" s="4"/>
      <c r="FB1220" s="6"/>
      <c r="FC1220" s="5"/>
      <c r="FD1220" s="5"/>
      <c r="FE1220" s="4"/>
      <c r="FF1220" s="6"/>
      <c r="FG1220" s="4"/>
      <c r="FH1220" s="6"/>
      <c r="FI1220" s="5"/>
      <c r="FJ1220" s="5"/>
      <c r="FK1220" s="4"/>
      <c r="FL1220" s="6"/>
      <c r="FM1220" s="4"/>
      <c r="FN1220" s="6"/>
      <c r="FO1220" s="5"/>
      <c r="FP1220" s="5"/>
      <c r="FQ1220" s="4"/>
      <c r="FR1220" s="6"/>
      <c r="FS1220" s="4"/>
      <c r="FT1220" s="6"/>
      <c r="FU1220" s="5"/>
      <c r="FV1220" s="5"/>
      <c r="FW1220" s="4"/>
      <c r="FX1220" s="6"/>
      <c r="FY1220" s="4"/>
      <c r="FZ1220" s="6"/>
      <c r="GA1220" s="5"/>
      <c r="GB1220" s="5"/>
      <c r="GC1220" s="4"/>
      <c r="GD1220" s="6"/>
      <c r="GE1220" s="4"/>
      <c r="GF1220" s="6"/>
      <c r="GG1220" s="5"/>
      <c r="GH1220" s="5"/>
      <c r="GI1220" s="4"/>
      <c r="GJ1220" s="6"/>
      <c r="GK1220" s="4"/>
      <c r="GL1220" s="6"/>
      <c r="GM1220" s="5"/>
      <c r="GN1220" s="5"/>
      <c r="GO1220" s="4"/>
      <c r="GP1220" s="6"/>
      <c r="GQ1220" s="4"/>
      <c r="GR1220" s="6"/>
      <c r="GS1220" s="5"/>
      <c r="GT1220" s="5"/>
      <c r="GU1220" s="4"/>
      <c r="GV1220" s="6"/>
      <c r="GW1220" s="4"/>
      <c r="GX1220" s="6"/>
      <c r="GY1220" s="5"/>
      <c r="GZ1220" s="5"/>
      <c r="HA1220" s="4"/>
      <c r="HB1220" s="6"/>
      <c r="HC1220" s="4"/>
      <c r="HD1220" s="6"/>
      <c r="HE1220" s="5"/>
      <c r="HF1220" s="5"/>
      <c r="HG1220" s="4"/>
      <c r="HH1220" s="6"/>
      <c r="HI1220" s="4"/>
      <c r="HJ1220" s="6"/>
      <c r="HK1220" s="5"/>
      <c r="HL1220" s="5"/>
      <c r="HM1220" s="4"/>
      <c r="HN1220" s="6"/>
      <c r="HO1220" s="4"/>
      <c r="HP1220" s="6"/>
      <c r="HQ1220" s="5"/>
      <c r="HR1220" s="5"/>
      <c r="HS1220" s="4"/>
      <c r="HT1220" s="6"/>
      <c r="HU1220" s="4"/>
      <c r="HV1220" s="6"/>
      <c r="HW1220" s="5"/>
      <c r="HX1220" s="5"/>
      <c r="HY1220" s="4"/>
      <c r="HZ1220" s="6"/>
      <c r="IA1220" s="4"/>
      <c r="IB1220" s="6"/>
      <c r="IC1220" s="5"/>
      <c r="ID1220" s="5"/>
      <c r="IE1220" s="4"/>
      <c r="IF1220" s="6"/>
      <c r="IG1220" s="4"/>
      <c r="IH1220" s="6"/>
      <c r="II1220" s="5"/>
      <c r="IJ1220" s="5"/>
      <c r="IK1220" s="4"/>
      <c r="IL1220" s="6"/>
      <c r="IM1220" s="4"/>
      <c r="IN1220" s="6"/>
      <c r="IO1220" s="5"/>
      <c r="IP1220" s="5"/>
      <c r="IQ1220" s="4"/>
      <c r="IR1220" s="6"/>
      <c r="IS1220" s="4"/>
      <c r="IT1220" s="6"/>
      <c r="IU1220" s="5"/>
      <c r="IV1220" s="5"/>
      <c r="IW1220" s="4"/>
      <c r="IX1220" s="6"/>
      <c r="IY1220" s="4"/>
      <c r="IZ1220" s="6"/>
      <c r="JA1220" s="5"/>
      <c r="JB1220" s="5"/>
      <c r="JC1220" s="4"/>
      <c r="JD1220" s="6"/>
      <c r="JE1220" s="4"/>
      <c r="JF1220" s="6"/>
      <c r="JG1220" s="5"/>
      <c r="JH1220" s="5"/>
      <c r="JI1220" s="4"/>
      <c r="JJ1220" s="6"/>
      <c r="JK1220" s="4"/>
      <c r="JL1220" s="6"/>
      <c r="JM1220" s="5"/>
      <c r="JN1220" s="5"/>
      <c r="JO1220" s="4"/>
      <c r="JP1220" s="6"/>
      <c r="JQ1220" s="4"/>
      <c r="JR1220" s="6"/>
      <c r="JS1220" s="5"/>
      <c r="JT1220" s="5"/>
      <c r="JU1220" s="4"/>
      <c r="JV1220" s="6"/>
      <c r="JW1220" s="4"/>
      <c r="JX1220" s="6"/>
      <c r="JY1220" s="5"/>
      <c r="JZ1220" s="5"/>
      <c r="KA1220" s="4"/>
      <c r="KB1220" s="6"/>
      <c r="KC1220" s="4"/>
      <c r="KD1220" s="6"/>
      <c r="KE1220" s="5"/>
      <c r="KF1220" s="5"/>
      <c r="KG1220" s="4"/>
      <c r="KH1220" s="6"/>
      <c r="KI1220" s="4"/>
      <c r="KJ1220" s="6"/>
      <c r="KK1220" s="5"/>
      <c r="KL1220" s="5"/>
    </row>
    <row r="1221">
      <c r="A1221" s="3" t="s">
        <v>85</v>
      </c>
      <c r="B1221" s="3" t="s">
        <v>1266</v>
      </c>
      <c r="C1221" s="3" t="s">
        <v>1128</v>
      </c>
      <c r="D1221" s="3" t="s">
        <v>712</v>
      </c>
      <c r="E1221" s="3" t="s">
        <v>1297</v>
      </c>
      <c r="F1221" s="3" t="s">
        <v>104</v>
      </c>
      <c r="G1221" s="3" t="s">
        <v>104</v>
      </c>
      <c r="H1221" s="3" t="s">
        <v>104</v>
      </c>
      <c r="I1221" s="4"/>
      <c r="J1221" s="4">
        <f>=ROUNDDOWN({0},0)</f>
      </c>
      <c r="K1221" s="4"/>
      <c r="L1221" s="5"/>
      <c r="M1221" s="4"/>
      <c r="N1221" s="4">
        <f>=ROUNDDOWN({0},0)</f>
      </c>
      <c r="O1221" s="4"/>
      <c r="P1221" s="5"/>
      <c r="Q1221" s="4"/>
      <c r="R1221" s="6"/>
      <c r="S1221" s="4"/>
      <c r="T1221" s="6"/>
      <c r="U1221" s="5"/>
      <c r="V1221" s="5"/>
      <c r="W1221" s="4"/>
      <c r="X1221" s="6"/>
      <c r="Y1221" s="4"/>
      <c r="Z1221" s="6"/>
      <c r="AA1221" s="5"/>
      <c r="AB1221" s="5"/>
      <c r="AC1221" s="4"/>
      <c r="AD1221" s="6"/>
      <c r="AE1221" s="4"/>
      <c r="AF1221" s="6"/>
      <c r="AG1221" s="5"/>
      <c r="AH1221" s="5"/>
      <c r="AI1221" s="4"/>
      <c r="AJ1221" s="6"/>
      <c r="AK1221" s="4"/>
      <c r="AL1221" s="6"/>
      <c r="AM1221" s="5"/>
      <c r="AN1221" s="5"/>
      <c r="AO1221" s="4"/>
      <c r="AP1221" s="6"/>
      <c r="AQ1221" s="4"/>
      <c r="AR1221" s="6"/>
      <c r="AS1221" s="5"/>
      <c r="AT1221" s="5"/>
      <c r="AU1221" s="4"/>
      <c r="AV1221" s="6"/>
      <c r="AW1221" s="4"/>
      <c r="AX1221" s="6"/>
      <c r="AY1221" s="5"/>
      <c r="AZ1221" s="5"/>
      <c r="BA1221" s="4"/>
      <c r="BB1221" s="6"/>
      <c r="BC1221" s="4"/>
      <c r="BD1221" s="6"/>
      <c r="BE1221" s="5"/>
      <c r="BF1221" s="5"/>
      <c r="BG1221" s="4"/>
      <c r="BH1221" s="6"/>
      <c r="BI1221" s="4"/>
      <c r="BJ1221" s="6"/>
      <c r="BK1221" s="5"/>
      <c r="BL1221" s="5"/>
      <c r="BM1221" s="4"/>
      <c r="BN1221" s="6"/>
      <c r="BO1221" s="4"/>
      <c r="BP1221" s="6"/>
      <c r="BQ1221" s="5"/>
      <c r="BR1221" s="5"/>
      <c r="BS1221" s="4"/>
      <c r="BT1221" s="6"/>
      <c r="BU1221" s="4"/>
      <c r="BV1221" s="6"/>
      <c r="BW1221" s="5"/>
      <c r="BX1221" s="5"/>
      <c r="BY1221" s="4"/>
      <c r="BZ1221" s="6"/>
      <c r="CA1221" s="4"/>
      <c r="CB1221" s="6"/>
      <c r="CC1221" s="5"/>
      <c r="CD1221" s="5"/>
      <c r="CE1221" s="4"/>
      <c r="CF1221" s="6"/>
      <c r="CG1221" s="4"/>
      <c r="CH1221" s="6"/>
      <c r="CI1221" s="5"/>
      <c r="CJ1221" s="5"/>
      <c r="CK1221" s="4"/>
      <c r="CL1221" s="6"/>
      <c r="CM1221" s="4"/>
      <c r="CN1221" s="6"/>
      <c r="CO1221" s="5"/>
      <c r="CP1221" s="5"/>
      <c r="CQ1221" s="4"/>
      <c r="CR1221" s="6"/>
      <c r="CS1221" s="4"/>
      <c r="CT1221" s="6"/>
      <c r="CU1221" s="5"/>
      <c r="CV1221" s="5"/>
      <c r="CW1221" s="4"/>
      <c r="CX1221" s="6"/>
      <c r="CY1221" s="4"/>
      <c r="CZ1221" s="6"/>
      <c r="DA1221" s="5"/>
      <c r="DB1221" s="5"/>
      <c r="DC1221" s="4"/>
      <c r="DD1221" s="6"/>
      <c r="DE1221" s="4"/>
      <c r="DF1221" s="6"/>
      <c r="DG1221" s="5"/>
      <c r="DH1221" s="5"/>
      <c r="DI1221" s="4"/>
      <c r="DJ1221" s="6"/>
      <c r="DK1221" s="4"/>
      <c r="DL1221" s="6"/>
      <c r="DM1221" s="5"/>
      <c r="DN1221" s="5"/>
      <c r="DO1221" s="4"/>
      <c r="DP1221" s="6"/>
      <c r="DQ1221" s="4"/>
      <c r="DR1221" s="6"/>
      <c r="DS1221" s="5"/>
      <c r="DT1221" s="5"/>
      <c r="DU1221" s="4"/>
      <c r="DV1221" s="6"/>
      <c r="DW1221" s="4"/>
      <c r="DX1221" s="6"/>
      <c r="DY1221" s="5"/>
      <c r="DZ1221" s="5"/>
      <c r="EA1221" s="4"/>
      <c r="EB1221" s="6"/>
      <c r="EC1221" s="4"/>
      <c r="ED1221" s="6"/>
      <c r="EE1221" s="5"/>
      <c r="EF1221" s="5"/>
      <c r="EG1221" s="4"/>
      <c r="EH1221" s="6"/>
      <c r="EI1221" s="4"/>
      <c r="EJ1221" s="6"/>
      <c r="EK1221" s="5"/>
      <c r="EL1221" s="5"/>
      <c r="EM1221" s="4"/>
      <c r="EN1221" s="6"/>
      <c r="EO1221" s="4"/>
      <c r="EP1221" s="6"/>
      <c r="EQ1221" s="5"/>
      <c r="ER1221" s="5"/>
      <c r="ES1221" s="4"/>
      <c r="ET1221" s="6"/>
      <c r="EU1221" s="4"/>
      <c r="EV1221" s="6"/>
      <c r="EW1221" s="5"/>
      <c r="EX1221" s="5"/>
      <c r="EY1221" s="4"/>
      <c r="EZ1221" s="6"/>
      <c r="FA1221" s="4"/>
      <c r="FB1221" s="6"/>
      <c r="FC1221" s="5"/>
      <c r="FD1221" s="5"/>
      <c r="FE1221" s="4"/>
      <c r="FF1221" s="6"/>
      <c r="FG1221" s="4"/>
      <c r="FH1221" s="6"/>
      <c r="FI1221" s="5"/>
      <c r="FJ1221" s="5"/>
      <c r="FK1221" s="4"/>
      <c r="FL1221" s="6"/>
      <c r="FM1221" s="4"/>
      <c r="FN1221" s="6"/>
      <c r="FO1221" s="5"/>
      <c r="FP1221" s="5"/>
      <c r="FQ1221" s="4"/>
      <c r="FR1221" s="6"/>
      <c r="FS1221" s="4"/>
      <c r="FT1221" s="6"/>
      <c r="FU1221" s="5"/>
      <c r="FV1221" s="5"/>
      <c r="FW1221" s="4"/>
      <c r="FX1221" s="6"/>
      <c r="FY1221" s="4"/>
      <c r="FZ1221" s="6"/>
      <c r="GA1221" s="5"/>
      <c r="GB1221" s="5"/>
      <c r="GC1221" s="4"/>
      <c r="GD1221" s="6"/>
      <c r="GE1221" s="4"/>
      <c r="GF1221" s="6"/>
      <c r="GG1221" s="5"/>
      <c r="GH1221" s="5"/>
      <c r="GI1221" s="4"/>
      <c r="GJ1221" s="6"/>
      <c r="GK1221" s="4"/>
      <c r="GL1221" s="6"/>
      <c r="GM1221" s="5"/>
      <c r="GN1221" s="5"/>
      <c r="GO1221" s="4"/>
      <c r="GP1221" s="6"/>
      <c r="GQ1221" s="4"/>
      <c r="GR1221" s="6"/>
      <c r="GS1221" s="5"/>
      <c r="GT1221" s="5"/>
      <c r="GU1221" s="4"/>
      <c r="GV1221" s="6"/>
      <c r="GW1221" s="4"/>
      <c r="GX1221" s="6"/>
      <c r="GY1221" s="5"/>
      <c r="GZ1221" s="5"/>
      <c r="HA1221" s="4"/>
      <c r="HB1221" s="6"/>
      <c r="HC1221" s="4"/>
      <c r="HD1221" s="6"/>
      <c r="HE1221" s="5"/>
      <c r="HF1221" s="5"/>
      <c r="HG1221" s="4"/>
      <c r="HH1221" s="6"/>
      <c r="HI1221" s="4"/>
      <c r="HJ1221" s="6"/>
      <c r="HK1221" s="5"/>
      <c r="HL1221" s="5"/>
      <c r="HM1221" s="4"/>
      <c r="HN1221" s="6"/>
      <c r="HO1221" s="4"/>
      <c r="HP1221" s="6"/>
      <c r="HQ1221" s="5"/>
      <c r="HR1221" s="5"/>
      <c r="HS1221" s="4"/>
      <c r="HT1221" s="6"/>
      <c r="HU1221" s="4"/>
      <c r="HV1221" s="6"/>
      <c r="HW1221" s="5"/>
      <c r="HX1221" s="5"/>
      <c r="HY1221" s="4"/>
      <c r="HZ1221" s="6"/>
      <c r="IA1221" s="4"/>
      <c r="IB1221" s="6"/>
      <c r="IC1221" s="5"/>
      <c r="ID1221" s="5"/>
      <c r="IE1221" s="4"/>
      <c r="IF1221" s="6"/>
      <c r="IG1221" s="4"/>
      <c r="IH1221" s="6"/>
      <c r="II1221" s="5"/>
      <c r="IJ1221" s="5"/>
      <c r="IK1221" s="4"/>
      <c r="IL1221" s="6"/>
      <c r="IM1221" s="4"/>
      <c r="IN1221" s="6"/>
      <c r="IO1221" s="5"/>
      <c r="IP1221" s="5"/>
      <c r="IQ1221" s="4"/>
      <c r="IR1221" s="6"/>
      <c r="IS1221" s="4"/>
      <c r="IT1221" s="6"/>
      <c r="IU1221" s="5"/>
      <c r="IV1221" s="5"/>
      <c r="IW1221" s="4"/>
      <c r="IX1221" s="6"/>
      <c r="IY1221" s="4"/>
      <c r="IZ1221" s="6"/>
      <c r="JA1221" s="5"/>
      <c r="JB1221" s="5"/>
      <c r="JC1221" s="4"/>
      <c r="JD1221" s="6"/>
      <c r="JE1221" s="4"/>
      <c r="JF1221" s="6"/>
      <c r="JG1221" s="5"/>
      <c r="JH1221" s="5"/>
      <c r="JI1221" s="4"/>
      <c r="JJ1221" s="6"/>
      <c r="JK1221" s="4"/>
      <c r="JL1221" s="6"/>
      <c r="JM1221" s="5"/>
      <c r="JN1221" s="5"/>
      <c r="JO1221" s="4"/>
      <c r="JP1221" s="6"/>
      <c r="JQ1221" s="4"/>
      <c r="JR1221" s="6"/>
      <c r="JS1221" s="5"/>
      <c r="JT1221" s="5"/>
      <c r="JU1221" s="4"/>
      <c r="JV1221" s="6"/>
      <c r="JW1221" s="4"/>
      <c r="JX1221" s="6"/>
      <c r="JY1221" s="5"/>
      <c r="JZ1221" s="5"/>
      <c r="KA1221" s="4"/>
      <c r="KB1221" s="6"/>
      <c r="KC1221" s="4"/>
      <c r="KD1221" s="6"/>
      <c r="KE1221" s="5"/>
      <c r="KF1221" s="5"/>
      <c r="KG1221" s="4"/>
      <c r="KH1221" s="6"/>
      <c r="KI1221" s="4"/>
      <c r="KJ1221" s="6"/>
      <c r="KK1221" s="5"/>
      <c r="KL1221" s="5"/>
    </row>
    <row r="1222">
      <c r="A1222" s="3" t="s">
        <v>85</v>
      </c>
      <c r="B1222" s="3" t="s">
        <v>1266</v>
      </c>
      <c r="C1222" s="3" t="s">
        <v>1128</v>
      </c>
      <c r="D1222" s="3" t="s">
        <v>712</v>
      </c>
      <c r="E1222" s="3" t="s">
        <v>1268</v>
      </c>
      <c r="F1222" s="3" t="s">
        <v>104</v>
      </c>
      <c r="G1222" s="3" t="s">
        <v>104</v>
      </c>
      <c r="H1222" s="3" t="s">
        <v>104</v>
      </c>
      <c r="I1222" s="4"/>
      <c r="J1222" s="4">
        <f>=ROUNDDOWN({0},0)</f>
      </c>
      <c r="K1222" s="4"/>
      <c r="L1222" s="5"/>
      <c r="M1222" s="4"/>
      <c r="N1222" s="4">
        <f>=ROUNDDOWN({0},0)</f>
      </c>
      <c r="O1222" s="4"/>
      <c r="P1222" s="5"/>
      <c r="Q1222" s="4"/>
      <c r="R1222" s="6"/>
      <c r="S1222" s="4"/>
      <c r="T1222" s="6"/>
      <c r="U1222" s="5"/>
      <c r="V1222" s="5"/>
      <c r="W1222" s="4"/>
      <c r="X1222" s="6"/>
      <c r="Y1222" s="4"/>
      <c r="Z1222" s="6"/>
      <c r="AA1222" s="5"/>
      <c r="AB1222" s="5"/>
      <c r="AC1222" s="4"/>
      <c r="AD1222" s="6"/>
      <c r="AE1222" s="4"/>
      <c r="AF1222" s="6"/>
      <c r="AG1222" s="5"/>
      <c r="AH1222" s="5"/>
      <c r="AI1222" s="4"/>
      <c r="AJ1222" s="6"/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  <c r="AU1222" s="4"/>
      <c r="AV1222" s="6"/>
      <c r="AW1222" s="4"/>
      <c r="AX1222" s="6"/>
      <c r="AY1222" s="5"/>
      <c r="AZ1222" s="5"/>
      <c r="BA1222" s="4"/>
      <c r="BB1222" s="6"/>
      <c r="BC1222" s="4"/>
      <c r="BD1222" s="6"/>
      <c r="BE1222" s="5"/>
      <c r="BF1222" s="5"/>
      <c r="BG1222" s="4"/>
      <c r="BH1222" s="6"/>
      <c r="BI1222" s="4"/>
      <c r="BJ1222" s="6"/>
      <c r="BK1222" s="5"/>
      <c r="BL1222" s="5"/>
      <c r="BM1222" s="4"/>
      <c r="BN1222" s="6"/>
      <c r="BO1222" s="4"/>
      <c r="BP1222" s="6"/>
      <c r="BQ1222" s="5"/>
      <c r="BR1222" s="5"/>
      <c r="BS1222" s="4"/>
      <c r="BT1222" s="6"/>
      <c r="BU1222" s="4"/>
      <c r="BV1222" s="6"/>
      <c r="BW1222" s="5"/>
      <c r="BX1222" s="5"/>
      <c r="BY1222" s="4"/>
      <c r="BZ1222" s="6"/>
      <c r="CA1222" s="4"/>
      <c r="CB1222" s="6"/>
      <c r="CC1222" s="5"/>
      <c r="CD1222" s="5"/>
      <c r="CE1222" s="4"/>
      <c r="CF1222" s="6"/>
      <c r="CG1222" s="4"/>
      <c r="CH1222" s="6"/>
      <c r="CI1222" s="5"/>
      <c r="CJ1222" s="5"/>
      <c r="CK1222" s="4"/>
      <c r="CL1222" s="6"/>
      <c r="CM1222" s="4"/>
      <c r="CN1222" s="6"/>
      <c r="CO1222" s="5"/>
      <c r="CP1222" s="5"/>
      <c r="CQ1222" s="4"/>
      <c r="CR1222" s="6"/>
      <c r="CS1222" s="4"/>
      <c r="CT1222" s="6"/>
      <c r="CU1222" s="5"/>
      <c r="CV1222" s="5"/>
      <c r="CW1222" s="4"/>
      <c r="CX1222" s="6"/>
      <c r="CY1222" s="4"/>
      <c r="CZ1222" s="6"/>
      <c r="DA1222" s="5"/>
      <c r="DB1222" s="5"/>
      <c r="DC1222" s="4"/>
      <c r="DD1222" s="6"/>
      <c r="DE1222" s="4"/>
      <c r="DF1222" s="6"/>
      <c r="DG1222" s="5"/>
      <c r="DH1222" s="5"/>
      <c r="DI1222" s="4"/>
      <c r="DJ1222" s="6"/>
      <c r="DK1222" s="4"/>
      <c r="DL1222" s="6"/>
      <c r="DM1222" s="5"/>
      <c r="DN1222" s="5"/>
      <c r="DO1222" s="4"/>
      <c r="DP1222" s="6"/>
      <c r="DQ1222" s="4"/>
      <c r="DR1222" s="6"/>
      <c r="DS1222" s="5"/>
      <c r="DT1222" s="5"/>
      <c r="DU1222" s="4"/>
      <c r="DV1222" s="6"/>
      <c r="DW1222" s="4"/>
      <c r="DX1222" s="6"/>
      <c r="DY1222" s="5"/>
      <c r="DZ1222" s="5"/>
      <c r="EA1222" s="4"/>
      <c r="EB1222" s="6"/>
      <c r="EC1222" s="4"/>
      <c r="ED1222" s="6"/>
      <c r="EE1222" s="5"/>
      <c r="EF1222" s="5"/>
      <c r="EG1222" s="4"/>
      <c r="EH1222" s="6"/>
      <c r="EI1222" s="4"/>
      <c r="EJ1222" s="6"/>
      <c r="EK1222" s="5"/>
      <c r="EL1222" s="5"/>
      <c r="EM1222" s="4"/>
      <c r="EN1222" s="6"/>
      <c r="EO1222" s="4"/>
      <c r="EP1222" s="6"/>
      <c r="EQ1222" s="5"/>
      <c r="ER1222" s="5"/>
      <c r="ES1222" s="4"/>
      <c r="ET1222" s="6"/>
      <c r="EU1222" s="4"/>
      <c r="EV1222" s="6"/>
      <c r="EW1222" s="5"/>
      <c r="EX1222" s="5"/>
      <c r="EY1222" s="4"/>
      <c r="EZ1222" s="6"/>
      <c r="FA1222" s="4"/>
      <c r="FB1222" s="6"/>
      <c r="FC1222" s="5"/>
      <c r="FD1222" s="5"/>
      <c r="FE1222" s="4"/>
      <c r="FF1222" s="6"/>
      <c r="FG1222" s="4"/>
      <c r="FH1222" s="6"/>
      <c r="FI1222" s="5"/>
      <c r="FJ1222" s="5"/>
      <c r="FK1222" s="4"/>
      <c r="FL1222" s="6"/>
      <c r="FM1222" s="4"/>
      <c r="FN1222" s="6"/>
      <c r="FO1222" s="5"/>
      <c r="FP1222" s="5"/>
      <c r="FQ1222" s="4"/>
      <c r="FR1222" s="6"/>
      <c r="FS1222" s="4"/>
      <c r="FT1222" s="6"/>
      <c r="FU1222" s="5"/>
      <c r="FV1222" s="5"/>
      <c r="FW1222" s="4"/>
      <c r="FX1222" s="6"/>
      <c r="FY1222" s="4"/>
      <c r="FZ1222" s="6"/>
      <c r="GA1222" s="5"/>
      <c r="GB1222" s="5"/>
      <c r="GC1222" s="4"/>
      <c r="GD1222" s="6"/>
      <c r="GE1222" s="4"/>
      <c r="GF1222" s="6"/>
      <c r="GG1222" s="5"/>
      <c r="GH1222" s="5"/>
      <c r="GI1222" s="4"/>
      <c r="GJ1222" s="6"/>
      <c r="GK1222" s="4"/>
      <c r="GL1222" s="6"/>
      <c r="GM1222" s="5"/>
      <c r="GN1222" s="5"/>
      <c r="GO1222" s="4"/>
      <c r="GP1222" s="6"/>
      <c r="GQ1222" s="4"/>
      <c r="GR1222" s="6"/>
      <c r="GS1222" s="5"/>
      <c r="GT1222" s="5"/>
      <c r="GU1222" s="4"/>
      <c r="GV1222" s="6"/>
      <c r="GW1222" s="4"/>
      <c r="GX1222" s="6"/>
      <c r="GY1222" s="5"/>
      <c r="GZ1222" s="5"/>
      <c r="HA1222" s="4"/>
      <c r="HB1222" s="6"/>
      <c r="HC1222" s="4"/>
      <c r="HD1222" s="6"/>
      <c r="HE1222" s="5"/>
      <c r="HF1222" s="5"/>
      <c r="HG1222" s="4"/>
      <c r="HH1222" s="6"/>
      <c r="HI1222" s="4"/>
      <c r="HJ1222" s="6"/>
      <c r="HK1222" s="5"/>
      <c r="HL1222" s="5"/>
      <c r="HM1222" s="4"/>
      <c r="HN1222" s="6"/>
      <c r="HO1222" s="4"/>
      <c r="HP1222" s="6"/>
      <c r="HQ1222" s="5"/>
      <c r="HR1222" s="5"/>
      <c r="HS1222" s="4"/>
      <c r="HT1222" s="6"/>
      <c r="HU1222" s="4"/>
      <c r="HV1222" s="6"/>
      <c r="HW1222" s="5"/>
      <c r="HX1222" s="5"/>
      <c r="HY1222" s="4"/>
      <c r="HZ1222" s="6"/>
      <c r="IA1222" s="4"/>
      <c r="IB1222" s="6"/>
      <c r="IC1222" s="5"/>
      <c r="ID1222" s="5"/>
      <c r="IE1222" s="4"/>
      <c r="IF1222" s="6"/>
      <c r="IG1222" s="4"/>
      <c r="IH1222" s="6"/>
      <c r="II1222" s="5"/>
      <c r="IJ1222" s="5"/>
      <c r="IK1222" s="4"/>
      <c r="IL1222" s="6"/>
      <c r="IM1222" s="4"/>
      <c r="IN1222" s="6"/>
      <c r="IO1222" s="5"/>
      <c r="IP1222" s="5"/>
      <c r="IQ1222" s="4"/>
      <c r="IR1222" s="6"/>
      <c r="IS1222" s="4"/>
      <c r="IT1222" s="6"/>
      <c r="IU1222" s="5"/>
      <c r="IV1222" s="5"/>
      <c r="IW1222" s="4"/>
      <c r="IX1222" s="6"/>
      <c r="IY1222" s="4"/>
      <c r="IZ1222" s="6"/>
      <c r="JA1222" s="5"/>
      <c r="JB1222" s="5"/>
      <c r="JC1222" s="4"/>
      <c r="JD1222" s="6"/>
      <c r="JE1222" s="4"/>
      <c r="JF1222" s="6"/>
      <c r="JG1222" s="5"/>
      <c r="JH1222" s="5"/>
      <c r="JI1222" s="4"/>
      <c r="JJ1222" s="6"/>
      <c r="JK1222" s="4"/>
      <c r="JL1222" s="6"/>
      <c r="JM1222" s="5"/>
      <c r="JN1222" s="5"/>
      <c r="JO1222" s="4"/>
      <c r="JP1222" s="6"/>
      <c r="JQ1222" s="4"/>
      <c r="JR1222" s="6"/>
      <c r="JS1222" s="5"/>
      <c r="JT1222" s="5"/>
      <c r="JU1222" s="4"/>
      <c r="JV1222" s="6"/>
      <c r="JW1222" s="4"/>
      <c r="JX1222" s="6"/>
      <c r="JY1222" s="5"/>
      <c r="JZ1222" s="5"/>
      <c r="KA1222" s="4"/>
      <c r="KB1222" s="6"/>
      <c r="KC1222" s="4"/>
      <c r="KD1222" s="6"/>
      <c r="KE1222" s="5"/>
      <c r="KF1222" s="5"/>
      <c r="KG1222" s="4"/>
      <c r="KH1222" s="6"/>
      <c r="KI1222" s="4"/>
      <c r="KJ1222" s="6"/>
      <c r="KK1222" s="5"/>
      <c r="KL1222" s="5"/>
    </row>
    <row r="1223">
      <c r="A1223" s="3" t="s">
        <v>85</v>
      </c>
      <c r="B1223" s="3" t="s">
        <v>1266</v>
      </c>
      <c r="C1223" s="3" t="s">
        <v>1128</v>
      </c>
      <c r="D1223" s="3" t="s">
        <v>712</v>
      </c>
      <c r="E1223" s="3" t="s">
        <v>1278</v>
      </c>
      <c r="F1223" s="3" t="s">
        <v>104</v>
      </c>
      <c r="G1223" s="3" t="s">
        <v>104</v>
      </c>
      <c r="H1223" s="3" t="s">
        <v>104</v>
      </c>
      <c r="I1223" s="4"/>
      <c r="J1223" s="4">
        <f>=ROUNDDOWN({0},0)</f>
      </c>
      <c r="K1223" s="4"/>
      <c r="L1223" s="5"/>
      <c r="M1223" s="4"/>
      <c r="N1223" s="4">
        <f>=ROUNDDOWN({0},0)</f>
      </c>
      <c r="O1223" s="4"/>
      <c r="P1223" s="5"/>
      <c r="Q1223" s="4"/>
      <c r="R1223" s="6"/>
      <c r="S1223" s="4"/>
      <c r="T1223" s="6"/>
      <c r="U1223" s="5"/>
      <c r="V1223" s="5"/>
      <c r="W1223" s="4"/>
      <c r="X1223" s="6"/>
      <c r="Y1223" s="4"/>
      <c r="Z1223" s="6"/>
      <c r="AA1223" s="5"/>
      <c r="AB1223" s="5"/>
      <c r="AC1223" s="4"/>
      <c r="AD1223" s="6"/>
      <c r="AE1223" s="4"/>
      <c r="AF1223" s="6"/>
      <c r="AG1223" s="5"/>
      <c r="AH1223" s="5"/>
      <c r="AI1223" s="4"/>
      <c r="AJ1223" s="6"/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  <c r="AU1223" s="4"/>
      <c r="AV1223" s="6"/>
      <c r="AW1223" s="4"/>
      <c r="AX1223" s="6"/>
      <c r="AY1223" s="5"/>
      <c r="AZ1223" s="5"/>
      <c r="BA1223" s="4"/>
      <c r="BB1223" s="6"/>
      <c r="BC1223" s="4"/>
      <c r="BD1223" s="6"/>
      <c r="BE1223" s="5"/>
      <c r="BF1223" s="5"/>
      <c r="BG1223" s="4"/>
      <c r="BH1223" s="6"/>
      <c r="BI1223" s="4"/>
      <c r="BJ1223" s="6"/>
      <c r="BK1223" s="5"/>
      <c r="BL1223" s="5"/>
      <c r="BM1223" s="4"/>
      <c r="BN1223" s="6"/>
      <c r="BO1223" s="4"/>
      <c r="BP1223" s="6"/>
      <c r="BQ1223" s="5"/>
      <c r="BR1223" s="5"/>
      <c r="BS1223" s="4"/>
      <c r="BT1223" s="6"/>
      <c r="BU1223" s="4"/>
      <c r="BV1223" s="6"/>
      <c r="BW1223" s="5"/>
      <c r="BX1223" s="5"/>
      <c r="BY1223" s="4"/>
      <c r="BZ1223" s="6"/>
      <c r="CA1223" s="4"/>
      <c r="CB1223" s="6"/>
      <c r="CC1223" s="5"/>
      <c r="CD1223" s="5"/>
      <c r="CE1223" s="4"/>
      <c r="CF1223" s="6"/>
      <c r="CG1223" s="4"/>
      <c r="CH1223" s="6"/>
      <c r="CI1223" s="5"/>
      <c r="CJ1223" s="5"/>
      <c r="CK1223" s="4"/>
      <c r="CL1223" s="6"/>
      <c r="CM1223" s="4"/>
      <c r="CN1223" s="6"/>
      <c r="CO1223" s="5"/>
      <c r="CP1223" s="5"/>
      <c r="CQ1223" s="4"/>
      <c r="CR1223" s="6"/>
      <c r="CS1223" s="4"/>
      <c r="CT1223" s="6"/>
      <c r="CU1223" s="5"/>
      <c r="CV1223" s="5"/>
      <c r="CW1223" s="4"/>
      <c r="CX1223" s="6"/>
      <c r="CY1223" s="4"/>
      <c r="CZ1223" s="6"/>
      <c r="DA1223" s="5"/>
      <c r="DB1223" s="5"/>
      <c r="DC1223" s="4"/>
      <c r="DD1223" s="6"/>
      <c r="DE1223" s="4"/>
      <c r="DF1223" s="6"/>
      <c r="DG1223" s="5"/>
      <c r="DH1223" s="5"/>
      <c r="DI1223" s="4"/>
      <c r="DJ1223" s="6"/>
      <c r="DK1223" s="4"/>
      <c r="DL1223" s="6"/>
      <c r="DM1223" s="5"/>
      <c r="DN1223" s="5"/>
      <c r="DO1223" s="4"/>
      <c r="DP1223" s="6"/>
      <c r="DQ1223" s="4"/>
      <c r="DR1223" s="6"/>
      <c r="DS1223" s="5"/>
      <c r="DT1223" s="5"/>
      <c r="DU1223" s="4"/>
      <c r="DV1223" s="6"/>
      <c r="DW1223" s="4"/>
      <c r="DX1223" s="6"/>
      <c r="DY1223" s="5"/>
      <c r="DZ1223" s="5"/>
      <c r="EA1223" s="4"/>
      <c r="EB1223" s="6"/>
      <c r="EC1223" s="4"/>
      <c r="ED1223" s="6"/>
      <c r="EE1223" s="5"/>
      <c r="EF1223" s="5"/>
      <c r="EG1223" s="4"/>
      <c r="EH1223" s="6"/>
      <c r="EI1223" s="4"/>
      <c r="EJ1223" s="6"/>
      <c r="EK1223" s="5"/>
      <c r="EL1223" s="5"/>
      <c r="EM1223" s="4"/>
      <c r="EN1223" s="6"/>
      <c r="EO1223" s="4"/>
      <c r="EP1223" s="6"/>
      <c r="EQ1223" s="5"/>
      <c r="ER1223" s="5"/>
      <c r="ES1223" s="4"/>
      <c r="ET1223" s="6"/>
      <c r="EU1223" s="4"/>
      <c r="EV1223" s="6"/>
      <c r="EW1223" s="5"/>
      <c r="EX1223" s="5"/>
      <c r="EY1223" s="4"/>
      <c r="EZ1223" s="6"/>
      <c r="FA1223" s="4"/>
      <c r="FB1223" s="6"/>
      <c r="FC1223" s="5"/>
      <c r="FD1223" s="5"/>
      <c r="FE1223" s="4"/>
      <c r="FF1223" s="6"/>
      <c r="FG1223" s="4"/>
      <c r="FH1223" s="6"/>
      <c r="FI1223" s="5"/>
      <c r="FJ1223" s="5"/>
      <c r="FK1223" s="4"/>
      <c r="FL1223" s="6"/>
      <c r="FM1223" s="4"/>
      <c r="FN1223" s="6"/>
      <c r="FO1223" s="5"/>
      <c r="FP1223" s="5"/>
      <c r="FQ1223" s="4"/>
      <c r="FR1223" s="6"/>
      <c r="FS1223" s="4"/>
      <c r="FT1223" s="6"/>
      <c r="FU1223" s="5"/>
      <c r="FV1223" s="5"/>
      <c r="FW1223" s="4"/>
      <c r="FX1223" s="6"/>
      <c r="FY1223" s="4"/>
      <c r="FZ1223" s="6"/>
      <c r="GA1223" s="5"/>
      <c r="GB1223" s="5"/>
      <c r="GC1223" s="4"/>
      <c r="GD1223" s="6"/>
      <c r="GE1223" s="4"/>
      <c r="GF1223" s="6"/>
      <c r="GG1223" s="5"/>
      <c r="GH1223" s="5"/>
      <c r="GI1223" s="4"/>
      <c r="GJ1223" s="6"/>
      <c r="GK1223" s="4"/>
      <c r="GL1223" s="6"/>
      <c r="GM1223" s="5"/>
      <c r="GN1223" s="5"/>
      <c r="GO1223" s="4"/>
      <c r="GP1223" s="6"/>
      <c r="GQ1223" s="4"/>
      <c r="GR1223" s="6"/>
      <c r="GS1223" s="5"/>
      <c r="GT1223" s="5"/>
      <c r="GU1223" s="4"/>
      <c r="GV1223" s="6"/>
      <c r="GW1223" s="4"/>
      <c r="GX1223" s="6"/>
      <c r="GY1223" s="5"/>
      <c r="GZ1223" s="5"/>
      <c r="HA1223" s="4"/>
      <c r="HB1223" s="6"/>
      <c r="HC1223" s="4"/>
      <c r="HD1223" s="6"/>
      <c r="HE1223" s="5"/>
      <c r="HF1223" s="5"/>
      <c r="HG1223" s="4"/>
      <c r="HH1223" s="6"/>
      <c r="HI1223" s="4"/>
      <c r="HJ1223" s="6"/>
      <c r="HK1223" s="5"/>
      <c r="HL1223" s="5"/>
      <c r="HM1223" s="4"/>
      <c r="HN1223" s="6"/>
      <c r="HO1223" s="4"/>
      <c r="HP1223" s="6"/>
      <c r="HQ1223" s="5"/>
      <c r="HR1223" s="5"/>
      <c r="HS1223" s="4"/>
      <c r="HT1223" s="6"/>
      <c r="HU1223" s="4"/>
      <c r="HV1223" s="6"/>
      <c r="HW1223" s="5"/>
      <c r="HX1223" s="5"/>
      <c r="HY1223" s="4"/>
      <c r="HZ1223" s="6"/>
      <c r="IA1223" s="4"/>
      <c r="IB1223" s="6"/>
      <c r="IC1223" s="5"/>
      <c r="ID1223" s="5"/>
      <c r="IE1223" s="4"/>
      <c r="IF1223" s="6"/>
      <c r="IG1223" s="4"/>
      <c r="IH1223" s="6"/>
      <c r="II1223" s="5"/>
      <c r="IJ1223" s="5"/>
      <c r="IK1223" s="4"/>
      <c r="IL1223" s="6"/>
      <c r="IM1223" s="4"/>
      <c r="IN1223" s="6"/>
      <c r="IO1223" s="5"/>
      <c r="IP1223" s="5"/>
      <c r="IQ1223" s="4"/>
      <c r="IR1223" s="6"/>
      <c r="IS1223" s="4"/>
      <c r="IT1223" s="6"/>
      <c r="IU1223" s="5"/>
      <c r="IV1223" s="5"/>
      <c r="IW1223" s="4"/>
      <c r="IX1223" s="6"/>
      <c r="IY1223" s="4"/>
      <c r="IZ1223" s="6"/>
      <c r="JA1223" s="5"/>
      <c r="JB1223" s="5"/>
      <c r="JC1223" s="4"/>
      <c r="JD1223" s="6"/>
      <c r="JE1223" s="4"/>
      <c r="JF1223" s="6"/>
      <c r="JG1223" s="5"/>
      <c r="JH1223" s="5"/>
      <c r="JI1223" s="4"/>
      <c r="JJ1223" s="6"/>
      <c r="JK1223" s="4"/>
      <c r="JL1223" s="6"/>
      <c r="JM1223" s="5"/>
      <c r="JN1223" s="5"/>
      <c r="JO1223" s="4"/>
      <c r="JP1223" s="6"/>
      <c r="JQ1223" s="4"/>
      <c r="JR1223" s="6"/>
      <c r="JS1223" s="5"/>
      <c r="JT1223" s="5"/>
      <c r="JU1223" s="4"/>
      <c r="JV1223" s="6"/>
      <c r="JW1223" s="4"/>
      <c r="JX1223" s="6"/>
      <c r="JY1223" s="5"/>
      <c r="JZ1223" s="5"/>
      <c r="KA1223" s="4"/>
      <c r="KB1223" s="6"/>
      <c r="KC1223" s="4"/>
      <c r="KD1223" s="6"/>
      <c r="KE1223" s="5"/>
      <c r="KF1223" s="5"/>
      <c r="KG1223" s="4"/>
      <c r="KH1223" s="6"/>
      <c r="KI1223" s="4"/>
      <c r="KJ1223" s="6"/>
      <c r="KK1223" s="5"/>
      <c r="KL1223" s="5"/>
    </row>
    <row r="1224">
      <c r="A1224" s="3" t="s">
        <v>85</v>
      </c>
      <c r="B1224" s="3" t="s">
        <v>1266</v>
      </c>
      <c r="C1224" s="3" t="s">
        <v>1128</v>
      </c>
      <c r="D1224" s="3" t="s">
        <v>712</v>
      </c>
      <c r="E1224" s="3" t="s">
        <v>1280</v>
      </c>
      <c r="F1224" s="3" t="s">
        <v>104</v>
      </c>
      <c r="G1224" s="3" t="s">
        <v>104</v>
      </c>
      <c r="H1224" s="3" t="s">
        <v>104</v>
      </c>
      <c r="I1224" s="4"/>
      <c r="J1224" s="4">
        <f>=ROUNDDOWN({0},0)</f>
      </c>
      <c r="K1224" s="4"/>
      <c r="L1224" s="5"/>
      <c r="M1224" s="4"/>
      <c r="N1224" s="4">
        <f>=ROUNDDOWN({0},0)</f>
      </c>
      <c r="O1224" s="4"/>
      <c r="P1224" s="5"/>
      <c r="Q1224" s="4"/>
      <c r="R1224" s="6"/>
      <c r="S1224" s="4"/>
      <c r="T1224" s="6"/>
      <c r="U1224" s="5"/>
      <c r="V1224" s="5"/>
      <c r="W1224" s="4"/>
      <c r="X1224" s="6"/>
      <c r="Y1224" s="4"/>
      <c r="Z1224" s="6"/>
      <c r="AA1224" s="5"/>
      <c r="AB1224" s="5"/>
      <c r="AC1224" s="4"/>
      <c r="AD1224" s="6"/>
      <c r="AE1224" s="4"/>
      <c r="AF1224" s="6"/>
      <c r="AG1224" s="5"/>
      <c r="AH1224" s="5"/>
      <c r="AI1224" s="4"/>
      <c r="AJ1224" s="6"/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  <c r="AU1224" s="4"/>
      <c r="AV1224" s="6"/>
      <c r="AW1224" s="4"/>
      <c r="AX1224" s="6"/>
      <c r="AY1224" s="5"/>
      <c r="AZ1224" s="5"/>
      <c r="BA1224" s="4"/>
      <c r="BB1224" s="6"/>
      <c r="BC1224" s="4"/>
      <c r="BD1224" s="6"/>
      <c r="BE1224" s="5"/>
      <c r="BF1224" s="5"/>
      <c r="BG1224" s="4"/>
      <c r="BH1224" s="6"/>
      <c r="BI1224" s="4"/>
      <c r="BJ1224" s="6"/>
      <c r="BK1224" s="5"/>
      <c r="BL1224" s="5"/>
      <c r="BM1224" s="4"/>
      <c r="BN1224" s="6"/>
      <c r="BO1224" s="4"/>
      <c r="BP1224" s="6"/>
      <c r="BQ1224" s="5"/>
      <c r="BR1224" s="5"/>
      <c r="BS1224" s="4"/>
      <c r="BT1224" s="6"/>
      <c r="BU1224" s="4"/>
      <c r="BV1224" s="6"/>
      <c r="BW1224" s="5"/>
      <c r="BX1224" s="5"/>
      <c r="BY1224" s="4"/>
      <c r="BZ1224" s="6"/>
      <c r="CA1224" s="4"/>
      <c r="CB1224" s="6"/>
      <c r="CC1224" s="5"/>
      <c r="CD1224" s="5"/>
      <c r="CE1224" s="4"/>
      <c r="CF1224" s="6"/>
      <c r="CG1224" s="4"/>
      <c r="CH1224" s="6"/>
      <c r="CI1224" s="5"/>
      <c r="CJ1224" s="5"/>
      <c r="CK1224" s="4"/>
      <c r="CL1224" s="6"/>
      <c r="CM1224" s="4"/>
      <c r="CN1224" s="6"/>
      <c r="CO1224" s="5"/>
      <c r="CP1224" s="5"/>
      <c r="CQ1224" s="4"/>
      <c r="CR1224" s="6"/>
      <c r="CS1224" s="4"/>
      <c r="CT1224" s="6"/>
      <c r="CU1224" s="5"/>
      <c r="CV1224" s="5"/>
      <c r="CW1224" s="4"/>
      <c r="CX1224" s="6"/>
      <c r="CY1224" s="4"/>
      <c r="CZ1224" s="6"/>
      <c r="DA1224" s="5"/>
      <c r="DB1224" s="5"/>
      <c r="DC1224" s="4"/>
      <c r="DD1224" s="6"/>
      <c r="DE1224" s="4"/>
      <c r="DF1224" s="6"/>
      <c r="DG1224" s="5"/>
      <c r="DH1224" s="5"/>
      <c r="DI1224" s="4"/>
      <c r="DJ1224" s="6"/>
      <c r="DK1224" s="4"/>
      <c r="DL1224" s="6"/>
      <c r="DM1224" s="5"/>
      <c r="DN1224" s="5"/>
      <c r="DO1224" s="4"/>
      <c r="DP1224" s="6"/>
      <c r="DQ1224" s="4"/>
      <c r="DR1224" s="6"/>
      <c r="DS1224" s="5"/>
      <c r="DT1224" s="5"/>
      <c r="DU1224" s="4"/>
      <c r="DV1224" s="6"/>
      <c r="DW1224" s="4"/>
      <c r="DX1224" s="6"/>
      <c r="DY1224" s="5"/>
      <c r="DZ1224" s="5"/>
      <c r="EA1224" s="4"/>
      <c r="EB1224" s="6"/>
      <c r="EC1224" s="4"/>
      <c r="ED1224" s="6"/>
      <c r="EE1224" s="5"/>
      <c r="EF1224" s="5"/>
      <c r="EG1224" s="4"/>
      <c r="EH1224" s="6"/>
      <c r="EI1224" s="4"/>
      <c r="EJ1224" s="6"/>
      <c r="EK1224" s="5"/>
      <c r="EL1224" s="5"/>
      <c r="EM1224" s="4"/>
      <c r="EN1224" s="6"/>
      <c r="EO1224" s="4"/>
      <c r="EP1224" s="6"/>
      <c r="EQ1224" s="5"/>
      <c r="ER1224" s="5"/>
      <c r="ES1224" s="4"/>
      <c r="ET1224" s="6"/>
      <c r="EU1224" s="4"/>
      <c r="EV1224" s="6"/>
      <c r="EW1224" s="5"/>
      <c r="EX1224" s="5"/>
      <c r="EY1224" s="4"/>
      <c r="EZ1224" s="6"/>
      <c r="FA1224" s="4"/>
      <c r="FB1224" s="6"/>
      <c r="FC1224" s="5"/>
      <c r="FD1224" s="5"/>
      <c r="FE1224" s="4"/>
      <c r="FF1224" s="6"/>
      <c r="FG1224" s="4"/>
      <c r="FH1224" s="6"/>
      <c r="FI1224" s="5"/>
      <c r="FJ1224" s="5"/>
      <c r="FK1224" s="4"/>
      <c r="FL1224" s="6"/>
      <c r="FM1224" s="4"/>
      <c r="FN1224" s="6"/>
      <c r="FO1224" s="5"/>
      <c r="FP1224" s="5"/>
      <c r="FQ1224" s="4"/>
      <c r="FR1224" s="6"/>
      <c r="FS1224" s="4"/>
      <c r="FT1224" s="6"/>
      <c r="FU1224" s="5"/>
      <c r="FV1224" s="5"/>
      <c r="FW1224" s="4"/>
      <c r="FX1224" s="6"/>
      <c r="FY1224" s="4"/>
      <c r="FZ1224" s="6"/>
      <c r="GA1224" s="5"/>
      <c r="GB1224" s="5"/>
      <c r="GC1224" s="4"/>
      <c r="GD1224" s="6"/>
      <c r="GE1224" s="4"/>
      <c r="GF1224" s="6"/>
      <c r="GG1224" s="5"/>
      <c r="GH1224" s="5"/>
      <c r="GI1224" s="4"/>
      <c r="GJ1224" s="6"/>
      <c r="GK1224" s="4"/>
      <c r="GL1224" s="6"/>
      <c r="GM1224" s="5"/>
      <c r="GN1224" s="5"/>
      <c r="GO1224" s="4"/>
      <c r="GP1224" s="6"/>
      <c r="GQ1224" s="4"/>
      <c r="GR1224" s="6"/>
      <c r="GS1224" s="5"/>
      <c r="GT1224" s="5"/>
      <c r="GU1224" s="4"/>
      <c r="GV1224" s="6"/>
      <c r="GW1224" s="4"/>
      <c r="GX1224" s="6"/>
      <c r="GY1224" s="5"/>
      <c r="GZ1224" s="5"/>
      <c r="HA1224" s="4"/>
      <c r="HB1224" s="6"/>
      <c r="HC1224" s="4"/>
      <c r="HD1224" s="6"/>
      <c r="HE1224" s="5"/>
      <c r="HF1224" s="5"/>
      <c r="HG1224" s="4"/>
      <c r="HH1224" s="6"/>
      <c r="HI1224" s="4"/>
      <c r="HJ1224" s="6"/>
      <c r="HK1224" s="5"/>
      <c r="HL1224" s="5"/>
      <c r="HM1224" s="4"/>
      <c r="HN1224" s="6"/>
      <c r="HO1224" s="4"/>
      <c r="HP1224" s="6"/>
      <c r="HQ1224" s="5"/>
      <c r="HR1224" s="5"/>
      <c r="HS1224" s="4"/>
      <c r="HT1224" s="6"/>
      <c r="HU1224" s="4"/>
      <c r="HV1224" s="6"/>
      <c r="HW1224" s="5"/>
      <c r="HX1224" s="5"/>
      <c r="HY1224" s="4"/>
      <c r="HZ1224" s="6"/>
      <c r="IA1224" s="4"/>
      <c r="IB1224" s="6"/>
      <c r="IC1224" s="5"/>
      <c r="ID1224" s="5"/>
      <c r="IE1224" s="4"/>
      <c r="IF1224" s="6"/>
      <c r="IG1224" s="4"/>
      <c r="IH1224" s="6"/>
      <c r="II1224" s="5"/>
      <c r="IJ1224" s="5"/>
      <c r="IK1224" s="4"/>
      <c r="IL1224" s="6"/>
      <c r="IM1224" s="4"/>
      <c r="IN1224" s="6"/>
      <c r="IO1224" s="5"/>
      <c r="IP1224" s="5"/>
      <c r="IQ1224" s="4"/>
      <c r="IR1224" s="6"/>
      <c r="IS1224" s="4"/>
      <c r="IT1224" s="6"/>
      <c r="IU1224" s="5"/>
      <c r="IV1224" s="5"/>
      <c r="IW1224" s="4"/>
      <c r="IX1224" s="6"/>
      <c r="IY1224" s="4"/>
      <c r="IZ1224" s="6"/>
      <c r="JA1224" s="5"/>
      <c r="JB1224" s="5"/>
      <c r="JC1224" s="4"/>
      <c r="JD1224" s="6"/>
      <c r="JE1224" s="4"/>
      <c r="JF1224" s="6"/>
      <c r="JG1224" s="5"/>
      <c r="JH1224" s="5"/>
      <c r="JI1224" s="4"/>
      <c r="JJ1224" s="6"/>
      <c r="JK1224" s="4"/>
      <c r="JL1224" s="6"/>
      <c r="JM1224" s="5"/>
      <c r="JN1224" s="5"/>
      <c r="JO1224" s="4"/>
      <c r="JP1224" s="6"/>
      <c r="JQ1224" s="4"/>
      <c r="JR1224" s="6"/>
      <c r="JS1224" s="5"/>
      <c r="JT1224" s="5"/>
      <c r="JU1224" s="4"/>
      <c r="JV1224" s="6"/>
      <c r="JW1224" s="4"/>
      <c r="JX1224" s="6"/>
      <c r="JY1224" s="5"/>
      <c r="JZ1224" s="5"/>
      <c r="KA1224" s="4"/>
      <c r="KB1224" s="6"/>
      <c r="KC1224" s="4"/>
      <c r="KD1224" s="6"/>
      <c r="KE1224" s="5"/>
      <c r="KF1224" s="5"/>
      <c r="KG1224" s="4"/>
      <c r="KH1224" s="6"/>
      <c r="KI1224" s="4"/>
      <c r="KJ1224" s="6"/>
      <c r="KK1224" s="5"/>
      <c r="KL1224" s="5"/>
    </row>
    <row r="1225">
      <c r="A1225" s="3" t="s">
        <v>85</v>
      </c>
      <c r="B1225" s="3" t="s">
        <v>1266</v>
      </c>
      <c r="C1225" s="3" t="s">
        <v>1128</v>
      </c>
      <c r="D1225" s="3" t="s">
        <v>712</v>
      </c>
      <c r="E1225" s="3" t="s">
        <v>1296</v>
      </c>
      <c r="F1225" s="3" t="s">
        <v>104</v>
      </c>
      <c r="G1225" s="3" t="s">
        <v>104</v>
      </c>
      <c r="H1225" s="3" t="s">
        <v>104</v>
      </c>
      <c r="I1225" s="4"/>
      <c r="J1225" s="4">
        <f>=ROUNDDOWN({0},0)</f>
      </c>
      <c r="K1225" s="4"/>
      <c r="L1225" s="5"/>
      <c r="M1225" s="4"/>
      <c r="N1225" s="4">
        <f>=ROUNDDOWN({0},0)</f>
      </c>
      <c r="O1225" s="4"/>
      <c r="P1225" s="5"/>
      <c r="Q1225" s="4"/>
      <c r="R1225" s="6"/>
      <c r="S1225" s="4"/>
      <c r="T1225" s="6"/>
      <c r="U1225" s="5"/>
      <c r="V1225" s="5"/>
      <c r="W1225" s="4"/>
      <c r="X1225" s="6"/>
      <c r="Y1225" s="4"/>
      <c r="Z1225" s="6"/>
      <c r="AA1225" s="5"/>
      <c r="AB1225" s="5"/>
      <c r="AC1225" s="4"/>
      <c r="AD1225" s="6"/>
      <c r="AE1225" s="4"/>
      <c r="AF1225" s="6"/>
      <c r="AG1225" s="5"/>
      <c r="AH1225" s="5"/>
      <c r="AI1225" s="4"/>
      <c r="AJ1225" s="6"/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  <c r="AU1225" s="4"/>
      <c r="AV1225" s="6"/>
      <c r="AW1225" s="4"/>
      <c r="AX1225" s="6"/>
      <c r="AY1225" s="5"/>
      <c r="AZ1225" s="5"/>
      <c r="BA1225" s="4"/>
      <c r="BB1225" s="6"/>
      <c r="BC1225" s="4"/>
      <c r="BD1225" s="6"/>
      <c r="BE1225" s="5"/>
      <c r="BF1225" s="5"/>
      <c r="BG1225" s="4"/>
      <c r="BH1225" s="6"/>
      <c r="BI1225" s="4"/>
      <c r="BJ1225" s="6"/>
      <c r="BK1225" s="5"/>
      <c r="BL1225" s="5"/>
      <c r="BM1225" s="4"/>
      <c r="BN1225" s="6"/>
      <c r="BO1225" s="4"/>
      <c r="BP1225" s="6"/>
      <c r="BQ1225" s="5"/>
      <c r="BR1225" s="5"/>
      <c r="BS1225" s="4"/>
      <c r="BT1225" s="6"/>
      <c r="BU1225" s="4"/>
      <c r="BV1225" s="6"/>
      <c r="BW1225" s="5"/>
      <c r="BX1225" s="5"/>
      <c r="BY1225" s="4"/>
      <c r="BZ1225" s="6"/>
      <c r="CA1225" s="4"/>
      <c r="CB1225" s="6"/>
      <c r="CC1225" s="5"/>
      <c r="CD1225" s="5"/>
      <c r="CE1225" s="4"/>
      <c r="CF1225" s="6"/>
      <c r="CG1225" s="4"/>
      <c r="CH1225" s="6"/>
      <c r="CI1225" s="5"/>
      <c r="CJ1225" s="5"/>
      <c r="CK1225" s="4"/>
      <c r="CL1225" s="6"/>
      <c r="CM1225" s="4"/>
      <c r="CN1225" s="6"/>
      <c r="CO1225" s="5"/>
      <c r="CP1225" s="5"/>
      <c r="CQ1225" s="4"/>
      <c r="CR1225" s="6"/>
      <c r="CS1225" s="4"/>
      <c r="CT1225" s="6"/>
      <c r="CU1225" s="5"/>
      <c r="CV1225" s="5"/>
      <c r="CW1225" s="4"/>
      <c r="CX1225" s="6"/>
      <c r="CY1225" s="4"/>
      <c r="CZ1225" s="6"/>
      <c r="DA1225" s="5"/>
      <c r="DB1225" s="5"/>
      <c r="DC1225" s="4"/>
      <c r="DD1225" s="6"/>
      <c r="DE1225" s="4"/>
      <c r="DF1225" s="6"/>
      <c r="DG1225" s="5"/>
      <c r="DH1225" s="5"/>
      <c r="DI1225" s="4"/>
      <c r="DJ1225" s="6"/>
      <c r="DK1225" s="4"/>
      <c r="DL1225" s="6"/>
      <c r="DM1225" s="5"/>
      <c r="DN1225" s="5"/>
      <c r="DO1225" s="4"/>
      <c r="DP1225" s="6"/>
      <c r="DQ1225" s="4"/>
      <c r="DR1225" s="6"/>
      <c r="DS1225" s="5"/>
      <c r="DT1225" s="5"/>
      <c r="DU1225" s="4"/>
      <c r="DV1225" s="6"/>
      <c r="DW1225" s="4"/>
      <c r="DX1225" s="6"/>
      <c r="DY1225" s="5"/>
      <c r="DZ1225" s="5"/>
      <c r="EA1225" s="4"/>
      <c r="EB1225" s="6"/>
      <c r="EC1225" s="4"/>
      <c r="ED1225" s="6"/>
      <c r="EE1225" s="5"/>
      <c r="EF1225" s="5"/>
      <c r="EG1225" s="4"/>
      <c r="EH1225" s="6"/>
      <c r="EI1225" s="4"/>
      <c r="EJ1225" s="6"/>
      <c r="EK1225" s="5"/>
      <c r="EL1225" s="5"/>
      <c r="EM1225" s="4"/>
      <c r="EN1225" s="6"/>
      <c r="EO1225" s="4"/>
      <c r="EP1225" s="6"/>
      <c r="EQ1225" s="5"/>
      <c r="ER1225" s="5"/>
      <c r="ES1225" s="4"/>
      <c r="ET1225" s="6"/>
      <c r="EU1225" s="4"/>
      <c r="EV1225" s="6"/>
      <c r="EW1225" s="5"/>
      <c r="EX1225" s="5"/>
      <c r="EY1225" s="4"/>
      <c r="EZ1225" s="6"/>
      <c r="FA1225" s="4"/>
      <c r="FB1225" s="6"/>
      <c r="FC1225" s="5"/>
      <c r="FD1225" s="5"/>
      <c r="FE1225" s="4"/>
      <c r="FF1225" s="6"/>
      <c r="FG1225" s="4"/>
      <c r="FH1225" s="6"/>
      <c r="FI1225" s="5"/>
      <c r="FJ1225" s="5"/>
      <c r="FK1225" s="4"/>
      <c r="FL1225" s="6"/>
      <c r="FM1225" s="4"/>
      <c r="FN1225" s="6"/>
      <c r="FO1225" s="5"/>
      <c r="FP1225" s="5"/>
      <c r="FQ1225" s="4"/>
      <c r="FR1225" s="6"/>
      <c r="FS1225" s="4"/>
      <c r="FT1225" s="6"/>
      <c r="FU1225" s="5"/>
      <c r="FV1225" s="5"/>
      <c r="FW1225" s="4"/>
      <c r="FX1225" s="6"/>
      <c r="FY1225" s="4"/>
      <c r="FZ1225" s="6"/>
      <c r="GA1225" s="5"/>
      <c r="GB1225" s="5"/>
      <c r="GC1225" s="4"/>
      <c r="GD1225" s="6"/>
      <c r="GE1225" s="4"/>
      <c r="GF1225" s="6"/>
      <c r="GG1225" s="5"/>
      <c r="GH1225" s="5"/>
      <c r="GI1225" s="4"/>
      <c r="GJ1225" s="6"/>
      <c r="GK1225" s="4"/>
      <c r="GL1225" s="6"/>
      <c r="GM1225" s="5"/>
      <c r="GN1225" s="5"/>
      <c r="GO1225" s="4"/>
      <c r="GP1225" s="6"/>
      <c r="GQ1225" s="4"/>
      <c r="GR1225" s="6"/>
      <c r="GS1225" s="5"/>
      <c r="GT1225" s="5"/>
      <c r="GU1225" s="4"/>
      <c r="GV1225" s="6"/>
      <c r="GW1225" s="4"/>
      <c r="GX1225" s="6"/>
      <c r="GY1225" s="5"/>
      <c r="GZ1225" s="5"/>
      <c r="HA1225" s="4"/>
      <c r="HB1225" s="6"/>
      <c r="HC1225" s="4"/>
      <c r="HD1225" s="6"/>
      <c r="HE1225" s="5"/>
      <c r="HF1225" s="5"/>
      <c r="HG1225" s="4"/>
      <c r="HH1225" s="6"/>
      <c r="HI1225" s="4"/>
      <c r="HJ1225" s="6"/>
      <c r="HK1225" s="5"/>
      <c r="HL1225" s="5"/>
      <c r="HM1225" s="4"/>
      <c r="HN1225" s="6"/>
      <c r="HO1225" s="4"/>
      <c r="HP1225" s="6"/>
      <c r="HQ1225" s="5"/>
      <c r="HR1225" s="5"/>
      <c r="HS1225" s="4"/>
      <c r="HT1225" s="6"/>
      <c r="HU1225" s="4"/>
      <c r="HV1225" s="6"/>
      <c r="HW1225" s="5"/>
      <c r="HX1225" s="5"/>
      <c r="HY1225" s="4"/>
      <c r="HZ1225" s="6"/>
      <c r="IA1225" s="4"/>
      <c r="IB1225" s="6"/>
      <c r="IC1225" s="5"/>
      <c r="ID1225" s="5"/>
      <c r="IE1225" s="4"/>
      <c r="IF1225" s="6"/>
      <c r="IG1225" s="4"/>
      <c r="IH1225" s="6"/>
      <c r="II1225" s="5"/>
      <c r="IJ1225" s="5"/>
      <c r="IK1225" s="4"/>
      <c r="IL1225" s="6"/>
      <c r="IM1225" s="4"/>
      <c r="IN1225" s="6"/>
      <c r="IO1225" s="5"/>
      <c r="IP1225" s="5"/>
      <c r="IQ1225" s="4"/>
      <c r="IR1225" s="6"/>
      <c r="IS1225" s="4"/>
      <c r="IT1225" s="6"/>
      <c r="IU1225" s="5"/>
      <c r="IV1225" s="5"/>
      <c r="IW1225" s="4"/>
      <c r="IX1225" s="6"/>
      <c r="IY1225" s="4"/>
      <c r="IZ1225" s="6"/>
      <c r="JA1225" s="5"/>
      <c r="JB1225" s="5"/>
      <c r="JC1225" s="4"/>
      <c r="JD1225" s="6"/>
      <c r="JE1225" s="4"/>
      <c r="JF1225" s="6"/>
      <c r="JG1225" s="5"/>
      <c r="JH1225" s="5"/>
      <c r="JI1225" s="4"/>
      <c r="JJ1225" s="6"/>
      <c r="JK1225" s="4"/>
      <c r="JL1225" s="6"/>
      <c r="JM1225" s="5"/>
      <c r="JN1225" s="5"/>
      <c r="JO1225" s="4"/>
      <c r="JP1225" s="6"/>
      <c r="JQ1225" s="4"/>
      <c r="JR1225" s="6"/>
      <c r="JS1225" s="5"/>
      <c r="JT1225" s="5"/>
      <c r="JU1225" s="4"/>
      <c r="JV1225" s="6"/>
      <c r="JW1225" s="4"/>
      <c r="JX1225" s="6"/>
      <c r="JY1225" s="5"/>
      <c r="JZ1225" s="5"/>
      <c r="KA1225" s="4"/>
      <c r="KB1225" s="6"/>
      <c r="KC1225" s="4"/>
      <c r="KD1225" s="6"/>
      <c r="KE1225" s="5"/>
      <c r="KF1225" s="5"/>
      <c r="KG1225" s="4"/>
      <c r="KH1225" s="6"/>
      <c r="KI1225" s="4"/>
      <c r="KJ1225" s="6"/>
      <c r="KK1225" s="5"/>
      <c r="KL1225" s="5"/>
    </row>
    <row r="1226">
      <c r="A1226" s="3" t="s">
        <v>85</v>
      </c>
      <c r="B1226" s="3" t="s">
        <v>1266</v>
      </c>
      <c r="C1226" s="3" t="s">
        <v>1128</v>
      </c>
      <c r="D1226" s="3" t="s">
        <v>712</v>
      </c>
      <c r="E1226" s="3" t="s">
        <v>1281</v>
      </c>
      <c r="F1226" s="3" t="s">
        <v>104</v>
      </c>
      <c r="G1226" s="3" t="s">
        <v>104</v>
      </c>
      <c r="H1226" s="3" t="s">
        <v>104</v>
      </c>
      <c r="I1226" s="4"/>
      <c r="J1226" s="4">
        <f>=ROUNDDOWN({0},0)</f>
      </c>
      <c r="K1226" s="4"/>
      <c r="L1226" s="5"/>
      <c r="M1226" s="4"/>
      <c r="N1226" s="4">
        <f>=ROUNDDOWN({0},0)</f>
      </c>
      <c r="O1226" s="4"/>
      <c r="P1226" s="5"/>
      <c r="Q1226" s="4"/>
      <c r="R1226" s="6"/>
      <c r="S1226" s="4"/>
      <c r="T1226" s="6"/>
      <c r="U1226" s="5"/>
      <c r="V1226" s="5"/>
      <c r="W1226" s="4"/>
      <c r="X1226" s="6"/>
      <c r="Y1226" s="4"/>
      <c r="Z1226" s="6"/>
      <c r="AA1226" s="5"/>
      <c r="AB1226" s="5"/>
      <c r="AC1226" s="4"/>
      <c r="AD1226" s="6"/>
      <c r="AE1226" s="4"/>
      <c r="AF1226" s="6"/>
      <c r="AG1226" s="5"/>
      <c r="AH1226" s="5"/>
      <c r="AI1226" s="4"/>
      <c r="AJ1226" s="6"/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  <c r="AU1226" s="4"/>
      <c r="AV1226" s="6"/>
      <c r="AW1226" s="4"/>
      <c r="AX1226" s="6"/>
      <c r="AY1226" s="5"/>
      <c r="AZ1226" s="5"/>
      <c r="BA1226" s="4"/>
      <c r="BB1226" s="6"/>
      <c r="BC1226" s="4"/>
      <c r="BD1226" s="6"/>
      <c r="BE1226" s="5"/>
      <c r="BF1226" s="5"/>
      <c r="BG1226" s="4"/>
      <c r="BH1226" s="6"/>
      <c r="BI1226" s="4"/>
      <c r="BJ1226" s="6"/>
      <c r="BK1226" s="5"/>
      <c r="BL1226" s="5"/>
      <c r="BM1226" s="4"/>
      <c r="BN1226" s="6"/>
      <c r="BO1226" s="4"/>
      <c r="BP1226" s="6"/>
      <c r="BQ1226" s="5"/>
      <c r="BR1226" s="5"/>
      <c r="BS1226" s="4"/>
      <c r="BT1226" s="6"/>
      <c r="BU1226" s="4"/>
      <c r="BV1226" s="6"/>
      <c r="BW1226" s="5"/>
      <c r="BX1226" s="5"/>
      <c r="BY1226" s="4"/>
      <c r="BZ1226" s="6"/>
      <c r="CA1226" s="4"/>
      <c r="CB1226" s="6"/>
      <c r="CC1226" s="5"/>
      <c r="CD1226" s="5"/>
      <c r="CE1226" s="4"/>
      <c r="CF1226" s="6"/>
      <c r="CG1226" s="4"/>
      <c r="CH1226" s="6"/>
      <c r="CI1226" s="5"/>
      <c r="CJ1226" s="5"/>
      <c r="CK1226" s="4"/>
      <c r="CL1226" s="6"/>
      <c r="CM1226" s="4"/>
      <c r="CN1226" s="6"/>
      <c r="CO1226" s="5"/>
      <c r="CP1226" s="5"/>
      <c r="CQ1226" s="4"/>
      <c r="CR1226" s="6"/>
      <c r="CS1226" s="4"/>
      <c r="CT1226" s="6"/>
      <c r="CU1226" s="5"/>
      <c r="CV1226" s="5"/>
      <c r="CW1226" s="4"/>
      <c r="CX1226" s="6"/>
      <c r="CY1226" s="4"/>
      <c r="CZ1226" s="6"/>
      <c r="DA1226" s="5"/>
      <c r="DB1226" s="5"/>
      <c r="DC1226" s="4"/>
      <c r="DD1226" s="6"/>
      <c r="DE1226" s="4"/>
      <c r="DF1226" s="6"/>
      <c r="DG1226" s="5"/>
      <c r="DH1226" s="5"/>
      <c r="DI1226" s="4"/>
      <c r="DJ1226" s="6"/>
      <c r="DK1226" s="4"/>
      <c r="DL1226" s="6"/>
      <c r="DM1226" s="5"/>
      <c r="DN1226" s="5"/>
      <c r="DO1226" s="4"/>
      <c r="DP1226" s="6"/>
      <c r="DQ1226" s="4"/>
      <c r="DR1226" s="6"/>
      <c r="DS1226" s="5"/>
      <c r="DT1226" s="5"/>
      <c r="DU1226" s="4"/>
      <c r="DV1226" s="6"/>
      <c r="DW1226" s="4"/>
      <c r="DX1226" s="6"/>
      <c r="DY1226" s="5"/>
      <c r="DZ1226" s="5"/>
      <c r="EA1226" s="4"/>
      <c r="EB1226" s="6"/>
      <c r="EC1226" s="4"/>
      <c r="ED1226" s="6"/>
      <c r="EE1226" s="5"/>
      <c r="EF1226" s="5"/>
      <c r="EG1226" s="4"/>
      <c r="EH1226" s="6"/>
      <c r="EI1226" s="4"/>
      <c r="EJ1226" s="6"/>
      <c r="EK1226" s="5"/>
      <c r="EL1226" s="5"/>
      <c r="EM1226" s="4"/>
      <c r="EN1226" s="6"/>
      <c r="EO1226" s="4"/>
      <c r="EP1226" s="6"/>
      <c r="EQ1226" s="5"/>
      <c r="ER1226" s="5"/>
      <c r="ES1226" s="4"/>
      <c r="ET1226" s="6"/>
      <c r="EU1226" s="4"/>
      <c r="EV1226" s="6"/>
      <c r="EW1226" s="5"/>
      <c r="EX1226" s="5"/>
      <c r="EY1226" s="4"/>
      <c r="EZ1226" s="6"/>
      <c r="FA1226" s="4"/>
      <c r="FB1226" s="6"/>
      <c r="FC1226" s="5"/>
      <c r="FD1226" s="5"/>
      <c r="FE1226" s="4"/>
      <c r="FF1226" s="6"/>
      <c r="FG1226" s="4"/>
      <c r="FH1226" s="6"/>
      <c r="FI1226" s="5"/>
      <c r="FJ1226" s="5"/>
      <c r="FK1226" s="4"/>
      <c r="FL1226" s="6"/>
      <c r="FM1226" s="4"/>
      <c r="FN1226" s="6"/>
      <c r="FO1226" s="5"/>
      <c r="FP1226" s="5"/>
      <c r="FQ1226" s="4"/>
      <c r="FR1226" s="6"/>
      <c r="FS1226" s="4"/>
      <c r="FT1226" s="6"/>
      <c r="FU1226" s="5"/>
      <c r="FV1226" s="5"/>
      <c r="FW1226" s="4"/>
      <c r="FX1226" s="6"/>
      <c r="FY1226" s="4"/>
      <c r="FZ1226" s="6"/>
      <c r="GA1226" s="5"/>
      <c r="GB1226" s="5"/>
      <c r="GC1226" s="4"/>
      <c r="GD1226" s="6"/>
      <c r="GE1226" s="4"/>
      <c r="GF1226" s="6"/>
      <c r="GG1226" s="5"/>
      <c r="GH1226" s="5"/>
      <c r="GI1226" s="4"/>
      <c r="GJ1226" s="6"/>
      <c r="GK1226" s="4"/>
      <c r="GL1226" s="6"/>
      <c r="GM1226" s="5"/>
      <c r="GN1226" s="5"/>
      <c r="GO1226" s="4"/>
      <c r="GP1226" s="6"/>
      <c r="GQ1226" s="4"/>
      <c r="GR1226" s="6"/>
      <c r="GS1226" s="5"/>
      <c r="GT1226" s="5"/>
      <c r="GU1226" s="4"/>
      <c r="GV1226" s="6"/>
      <c r="GW1226" s="4"/>
      <c r="GX1226" s="6"/>
      <c r="GY1226" s="5"/>
      <c r="GZ1226" s="5"/>
      <c r="HA1226" s="4"/>
      <c r="HB1226" s="6"/>
      <c r="HC1226" s="4"/>
      <c r="HD1226" s="6"/>
      <c r="HE1226" s="5"/>
      <c r="HF1226" s="5"/>
      <c r="HG1226" s="4"/>
      <c r="HH1226" s="6"/>
      <c r="HI1226" s="4"/>
      <c r="HJ1226" s="6"/>
      <c r="HK1226" s="5"/>
      <c r="HL1226" s="5"/>
      <c r="HM1226" s="4"/>
      <c r="HN1226" s="6"/>
      <c r="HO1226" s="4"/>
      <c r="HP1226" s="6"/>
      <c r="HQ1226" s="5"/>
      <c r="HR1226" s="5"/>
      <c r="HS1226" s="4"/>
      <c r="HT1226" s="6"/>
      <c r="HU1226" s="4"/>
      <c r="HV1226" s="6"/>
      <c r="HW1226" s="5"/>
      <c r="HX1226" s="5"/>
      <c r="HY1226" s="4"/>
      <c r="HZ1226" s="6"/>
      <c r="IA1226" s="4"/>
      <c r="IB1226" s="6"/>
      <c r="IC1226" s="5"/>
      <c r="ID1226" s="5"/>
      <c r="IE1226" s="4"/>
      <c r="IF1226" s="6"/>
      <c r="IG1226" s="4"/>
      <c r="IH1226" s="6"/>
      <c r="II1226" s="5"/>
      <c r="IJ1226" s="5"/>
      <c r="IK1226" s="4"/>
      <c r="IL1226" s="6"/>
      <c r="IM1226" s="4"/>
      <c r="IN1226" s="6"/>
      <c r="IO1226" s="5"/>
      <c r="IP1226" s="5"/>
      <c r="IQ1226" s="4"/>
      <c r="IR1226" s="6"/>
      <c r="IS1226" s="4"/>
      <c r="IT1226" s="6"/>
      <c r="IU1226" s="5"/>
      <c r="IV1226" s="5"/>
      <c r="IW1226" s="4"/>
      <c r="IX1226" s="6"/>
      <c r="IY1226" s="4"/>
      <c r="IZ1226" s="6"/>
      <c r="JA1226" s="5"/>
      <c r="JB1226" s="5"/>
      <c r="JC1226" s="4"/>
      <c r="JD1226" s="6"/>
      <c r="JE1226" s="4"/>
      <c r="JF1226" s="6"/>
      <c r="JG1226" s="5"/>
      <c r="JH1226" s="5"/>
      <c r="JI1226" s="4"/>
      <c r="JJ1226" s="6"/>
      <c r="JK1226" s="4"/>
      <c r="JL1226" s="6"/>
      <c r="JM1226" s="5"/>
      <c r="JN1226" s="5"/>
      <c r="JO1226" s="4"/>
      <c r="JP1226" s="6"/>
      <c r="JQ1226" s="4"/>
      <c r="JR1226" s="6"/>
      <c r="JS1226" s="5"/>
      <c r="JT1226" s="5"/>
      <c r="JU1226" s="4"/>
      <c r="JV1226" s="6"/>
      <c r="JW1226" s="4"/>
      <c r="JX1226" s="6"/>
      <c r="JY1226" s="5"/>
      <c r="JZ1226" s="5"/>
      <c r="KA1226" s="4"/>
      <c r="KB1226" s="6"/>
      <c r="KC1226" s="4"/>
      <c r="KD1226" s="6"/>
      <c r="KE1226" s="5"/>
      <c r="KF1226" s="5"/>
      <c r="KG1226" s="4"/>
      <c r="KH1226" s="6"/>
      <c r="KI1226" s="4"/>
      <c r="KJ1226" s="6"/>
      <c r="KK1226" s="5"/>
      <c r="KL1226" s="5"/>
    </row>
    <row r="1227">
      <c r="A1227" s="3" t="s">
        <v>85</v>
      </c>
      <c r="B1227" s="3" t="s">
        <v>1266</v>
      </c>
      <c r="C1227" s="3" t="s">
        <v>1128</v>
      </c>
      <c r="D1227" s="3" t="s">
        <v>712</v>
      </c>
      <c r="E1227" s="3" t="s">
        <v>1270</v>
      </c>
      <c r="F1227" s="3" t="s">
        <v>104</v>
      </c>
      <c r="G1227" s="3" t="s">
        <v>104</v>
      </c>
      <c r="H1227" s="3" t="s">
        <v>104</v>
      </c>
      <c r="I1227" s="4"/>
      <c r="J1227" s="4">
        <f>=ROUNDDOWN({0},0)</f>
      </c>
      <c r="K1227" s="4"/>
      <c r="L1227" s="5"/>
      <c r="M1227" s="4"/>
      <c r="N1227" s="4">
        <f>=ROUNDDOWN({0},0)</f>
      </c>
      <c r="O1227" s="4"/>
      <c r="P1227" s="5"/>
      <c r="Q1227" s="4"/>
      <c r="R1227" s="6"/>
      <c r="S1227" s="4"/>
      <c r="T1227" s="6"/>
      <c r="U1227" s="5"/>
      <c r="V1227" s="5"/>
      <c r="W1227" s="4"/>
      <c r="X1227" s="6"/>
      <c r="Y1227" s="4"/>
      <c r="Z1227" s="6"/>
      <c r="AA1227" s="5"/>
      <c r="AB1227" s="5"/>
      <c r="AC1227" s="4"/>
      <c r="AD1227" s="6"/>
      <c r="AE1227" s="4"/>
      <c r="AF1227" s="6"/>
      <c r="AG1227" s="5"/>
      <c r="AH1227" s="5"/>
      <c r="AI1227" s="4"/>
      <c r="AJ1227" s="6"/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  <c r="AU1227" s="4"/>
      <c r="AV1227" s="6"/>
      <c r="AW1227" s="4"/>
      <c r="AX1227" s="6"/>
      <c r="AY1227" s="5"/>
      <c r="AZ1227" s="5"/>
      <c r="BA1227" s="4"/>
      <c r="BB1227" s="6"/>
      <c r="BC1227" s="4"/>
      <c r="BD1227" s="6"/>
      <c r="BE1227" s="5"/>
      <c r="BF1227" s="5"/>
      <c r="BG1227" s="4"/>
      <c r="BH1227" s="6"/>
      <c r="BI1227" s="4"/>
      <c r="BJ1227" s="6"/>
      <c r="BK1227" s="5"/>
      <c r="BL1227" s="5"/>
      <c r="BM1227" s="4"/>
      <c r="BN1227" s="6"/>
      <c r="BO1227" s="4"/>
      <c r="BP1227" s="6"/>
      <c r="BQ1227" s="5"/>
      <c r="BR1227" s="5"/>
      <c r="BS1227" s="4"/>
      <c r="BT1227" s="6"/>
      <c r="BU1227" s="4"/>
      <c r="BV1227" s="6"/>
      <c r="BW1227" s="5"/>
      <c r="BX1227" s="5"/>
      <c r="BY1227" s="4"/>
      <c r="BZ1227" s="6"/>
      <c r="CA1227" s="4"/>
      <c r="CB1227" s="6"/>
      <c r="CC1227" s="5"/>
      <c r="CD1227" s="5"/>
      <c r="CE1227" s="4"/>
      <c r="CF1227" s="6"/>
      <c r="CG1227" s="4"/>
      <c r="CH1227" s="6"/>
      <c r="CI1227" s="5"/>
      <c r="CJ1227" s="5"/>
      <c r="CK1227" s="4"/>
      <c r="CL1227" s="6"/>
      <c r="CM1227" s="4"/>
      <c r="CN1227" s="6"/>
      <c r="CO1227" s="5"/>
      <c r="CP1227" s="5"/>
      <c r="CQ1227" s="4"/>
      <c r="CR1227" s="6"/>
      <c r="CS1227" s="4"/>
      <c r="CT1227" s="6"/>
      <c r="CU1227" s="5"/>
      <c r="CV1227" s="5"/>
      <c r="CW1227" s="4"/>
      <c r="CX1227" s="6"/>
      <c r="CY1227" s="4"/>
      <c r="CZ1227" s="6"/>
      <c r="DA1227" s="5"/>
      <c r="DB1227" s="5"/>
      <c r="DC1227" s="4"/>
      <c r="DD1227" s="6"/>
      <c r="DE1227" s="4"/>
      <c r="DF1227" s="6"/>
      <c r="DG1227" s="5"/>
      <c r="DH1227" s="5"/>
      <c r="DI1227" s="4"/>
      <c r="DJ1227" s="6"/>
      <c r="DK1227" s="4"/>
      <c r="DL1227" s="6"/>
      <c r="DM1227" s="5"/>
      <c r="DN1227" s="5"/>
      <c r="DO1227" s="4"/>
      <c r="DP1227" s="6"/>
      <c r="DQ1227" s="4"/>
      <c r="DR1227" s="6"/>
      <c r="DS1227" s="5"/>
      <c r="DT1227" s="5"/>
      <c r="DU1227" s="4"/>
      <c r="DV1227" s="6"/>
      <c r="DW1227" s="4"/>
      <c r="DX1227" s="6"/>
      <c r="DY1227" s="5"/>
      <c r="DZ1227" s="5"/>
      <c r="EA1227" s="4"/>
      <c r="EB1227" s="6"/>
      <c r="EC1227" s="4"/>
      <c r="ED1227" s="6"/>
      <c r="EE1227" s="5"/>
      <c r="EF1227" s="5"/>
      <c r="EG1227" s="4"/>
      <c r="EH1227" s="6"/>
      <c r="EI1227" s="4"/>
      <c r="EJ1227" s="6"/>
      <c r="EK1227" s="5"/>
      <c r="EL1227" s="5"/>
      <c r="EM1227" s="4"/>
      <c r="EN1227" s="6"/>
      <c r="EO1227" s="4"/>
      <c r="EP1227" s="6"/>
      <c r="EQ1227" s="5"/>
      <c r="ER1227" s="5"/>
      <c r="ES1227" s="4"/>
      <c r="ET1227" s="6"/>
      <c r="EU1227" s="4"/>
      <c r="EV1227" s="6"/>
      <c r="EW1227" s="5"/>
      <c r="EX1227" s="5"/>
      <c r="EY1227" s="4"/>
      <c r="EZ1227" s="6"/>
      <c r="FA1227" s="4"/>
      <c r="FB1227" s="6"/>
      <c r="FC1227" s="5"/>
      <c r="FD1227" s="5"/>
      <c r="FE1227" s="4"/>
      <c r="FF1227" s="6"/>
      <c r="FG1227" s="4"/>
      <c r="FH1227" s="6"/>
      <c r="FI1227" s="5"/>
      <c r="FJ1227" s="5"/>
      <c r="FK1227" s="4"/>
      <c r="FL1227" s="6"/>
      <c r="FM1227" s="4"/>
      <c r="FN1227" s="6"/>
      <c r="FO1227" s="5"/>
      <c r="FP1227" s="5"/>
      <c r="FQ1227" s="4"/>
      <c r="FR1227" s="6"/>
      <c r="FS1227" s="4"/>
      <c r="FT1227" s="6"/>
      <c r="FU1227" s="5"/>
      <c r="FV1227" s="5"/>
      <c r="FW1227" s="4"/>
      <c r="FX1227" s="6"/>
      <c r="FY1227" s="4"/>
      <c r="FZ1227" s="6"/>
      <c r="GA1227" s="5"/>
      <c r="GB1227" s="5"/>
      <c r="GC1227" s="4"/>
      <c r="GD1227" s="6"/>
      <c r="GE1227" s="4"/>
      <c r="GF1227" s="6"/>
      <c r="GG1227" s="5"/>
      <c r="GH1227" s="5"/>
      <c r="GI1227" s="4"/>
      <c r="GJ1227" s="6"/>
      <c r="GK1227" s="4"/>
      <c r="GL1227" s="6"/>
      <c r="GM1227" s="5"/>
      <c r="GN1227" s="5"/>
      <c r="GO1227" s="4"/>
      <c r="GP1227" s="6"/>
      <c r="GQ1227" s="4"/>
      <c r="GR1227" s="6"/>
      <c r="GS1227" s="5"/>
      <c r="GT1227" s="5"/>
      <c r="GU1227" s="4"/>
      <c r="GV1227" s="6"/>
      <c r="GW1227" s="4"/>
      <c r="GX1227" s="6"/>
      <c r="GY1227" s="5"/>
      <c r="GZ1227" s="5"/>
      <c r="HA1227" s="4"/>
      <c r="HB1227" s="6"/>
      <c r="HC1227" s="4"/>
      <c r="HD1227" s="6"/>
      <c r="HE1227" s="5"/>
      <c r="HF1227" s="5"/>
      <c r="HG1227" s="4"/>
      <c r="HH1227" s="6"/>
      <c r="HI1227" s="4"/>
      <c r="HJ1227" s="6"/>
      <c r="HK1227" s="5"/>
      <c r="HL1227" s="5"/>
      <c r="HM1227" s="4"/>
      <c r="HN1227" s="6"/>
      <c r="HO1227" s="4"/>
      <c r="HP1227" s="6"/>
      <c r="HQ1227" s="5"/>
      <c r="HR1227" s="5"/>
      <c r="HS1227" s="4"/>
      <c r="HT1227" s="6"/>
      <c r="HU1227" s="4"/>
      <c r="HV1227" s="6"/>
      <c r="HW1227" s="5"/>
      <c r="HX1227" s="5"/>
      <c r="HY1227" s="4"/>
      <c r="HZ1227" s="6"/>
      <c r="IA1227" s="4"/>
      <c r="IB1227" s="6"/>
      <c r="IC1227" s="5"/>
      <c r="ID1227" s="5"/>
      <c r="IE1227" s="4"/>
      <c r="IF1227" s="6"/>
      <c r="IG1227" s="4"/>
      <c r="IH1227" s="6"/>
      <c r="II1227" s="5"/>
      <c r="IJ1227" s="5"/>
      <c r="IK1227" s="4"/>
      <c r="IL1227" s="6"/>
      <c r="IM1227" s="4"/>
      <c r="IN1227" s="6"/>
      <c r="IO1227" s="5"/>
      <c r="IP1227" s="5"/>
      <c r="IQ1227" s="4"/>
      <c r="IR1227" s="6"/>
      <c r="IS1227" s="4"/>
      <c r="IT1227" s="6"/>
      <c r="IU1227" s="5"/>
      <c r="IV1227" s="5"/>
      <c r="IW1227" s="4"/>
      <c r="IX1227" s="6"/>
      <c r="IY1227" s="4"/>
      <c r="IZ1227" s="6"/>
      <c r="JA1227" s="5"/>
      <c r="JB1227" s="5"/>
      <c r="JC1227" s="4"/>
      <c r="JD1227" s="6"/>
      <c r="JE1227" s="4"/>
      <c r="JF1227" s="6"/>
      <c r="JG1227" s="5"/>
      <c r="JH1227" s="5"/>
      <c r="JI1227" s="4"/>
      <c r="JJ1227" s="6"/>
      <c r="JK1227" s="4"/>
      <c r="JL1227" s="6"/>
      <c r="JM1227" s="5"/>
      <c r="JN1227" s="5"/>
      <c r="JO1227" s="4"/>
      <c r="JP1227" s="6"/>
      <c r="JQ1227" s="4"/>
      <c r="JR1227" s="6"/>
      <c r="JS1227" s="5"/>
      <c r="JT1227" s="5"/>
      <c r="JU1227" s="4"/>
      <c r="JV1227" s="6"/>
      <c r="JW1227" s="4"/>
      <c r="JX1227" s="6"/>
      <c r="JY1227" s="5"/>
      <c r="JZ1227" s="5"/>
      <c r="KA1227" s="4"/>
      <c r="KB1227" s="6"/>
      <c r="KC1227" s="4"/>
      <c r="KD1227" s="6"/>
      <c r="KE1227" s="5"/>
      <c r="KF1227" s="5"/>
      <c r="KG1227" s="4"/>
      <c r="KH1227" s="6"/>
      <c r="KI1227" s="4"/>
      <c r="KJ1227" s="6"/>
      <c r="KK1227" s="5"/>
      <c r="KL1227" s="5"/>
    </row>
    <row r="1228">
      <c r="A1228" s="3" t="s">
        <v>85</v>
      </c>
      <c r="B1228" s="3" t="s">
        <v>1266</v>
      </c>
      <c r="C1228" s="3" t="s">
        <v>1128</v>
      </c>
      <c r="D1228" s="3" t="s">
        <v>712</v>
      </c>
      <c r="E1228" s="3" t="s">
        <v>796</v>
      </c>
      <c r="F1228" s="3" t="s">
        <v>104</v>
      </c>
      <c r="G1228" s="3" t="s">
        <v>104</v>
      </c>
      <c r="H1228" s="3" t="s">
        <v>104</v>
      </c>
      <c r="I1228" s="4"/>
      <c r="J1228" s="4">
        <f>=ROUNDDOWN({0},0)</f>
      </c>
      <c r="K1228" s="4"/>
      <c r="L1228" s="5"/>
      <c r="M1228" s="4"/>
      <c r="N1228" s="4">
        <f>=ROUNDDOWN({0},0)</f>
      </c>
      <c r="O1228" s="4"/>
      <c r="P1228" s="5"/>
      <c r="Q1228" s="4"/>
      <c r="R1228" s="6"/>
      <c r="S1228" s="4"/>
      <c r="T1228" s="6"/>
      <c r="U1228" s="5"/>
      <c r="V1228" s="5"/>
      <c r="W1228" s="4"/>
      <c r="X1228" s="6"/>
      <c r="Y1228" s="4"/>
      <c r="Z1228" s="6"/>
      <c r="AA1228" s="5"/>
      <c r="AB1228" s="5"/>
      <c r="AC1228" s="4"/>
      <c r="AD1228" s="6"/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  <c r="AU1228" s="4"/>
      <c r="AV1228" s="6"/>
      <c r="AW1228" s="4"/>
      <c r="AX1228" s="6"/>
      <c r="AY1228" s="5"/>
      <c r="AZ1228" s="5"/>
      <c r="BA1228" s="4"/>
      <c r="BB1228" s="6"/>
      <c r="BC1228" s="4"/>
      <c r="BD1228" s="6"/>
      <c r="BE1228" s="5"/>
      <c r="BF1228" s="5"/>
      <c r="BG1228" s="4"/>
      <c r="BH1228" s="6"/>
      <c r="BI1228" s="4"/>
      <c r="BJ1228" s="6"/>
      <c r="BK1228" s="5"/>
      <c r="BL1228" s="5"/>
      <c r="BM1228" s="4"/>
      <c r="BN1228" s="6"/>
      <c r="BO1228" s="4"/>
      <c r="BP1228" s="6"/>
      <c r="BQ1228" s="5"/>
      <c r="BR1228" s="5"/>
      <c r="BS1228" s="4"/>
      <c r="BT1228" s="6"/>
      <c r="BU1228" s="4"/>
      <c r="BV1228" s="6"/>
      <c r="BW1228" s="5"/>
      <c r="BX1228" s="5"/>
      <c r="BY1228" s="4"/>
      <c r="BZ1228" s="6"/>
      <c r="CA1228" s="4"/>
      <c r="CB1228" s="6"/>
      <c r="CC1228" s="5"/>
      <c r="CD1228" s="5"/>
      <c r="CE1228" s="4"/>
      <c r="CF1228" s="6"/>
      <c r="CG1228" s="4"/>
      <c r="CH1228" s="6"/>
      <c r="CI1228" s="5"/>
      <c r="CJ1228" s="5"/>
      <c r="CK1228" s="4"/>
      <c r="CL1228" s="6"/>
      <c r="CM1228" s="4"/>
      <c r="CN1228" s="6"/>
      <c r="CO1228" s="5"/>
      <c r="CP1228" s="5"/>
      <c r="CQ1228" s="4"/>
      <c r="CR1228" s="6"/>
      <c r="CS1228" s="4"/>
      <c r="CT1228" s="6"/>
      <c r="CU1228" s="5"/>
      <c r="CV1228" s="5"/>
      <c r="CW1228" s="4"/>
      <c r="CX1228" s="6"/>
      <c r="CY1228" s="4"/>
      <c r="CZ1228" s="6"/>
      <c r="DA1228" s="5"/>
      <c r="DB1228" s="5"/>
      <c r="DC1228" s="4"/>
      <c r="DD1228" s="6"/>
      <c r="DE1228" s="4"/>
      <c r="DF1228" s="6"/>
      <c r="DG1228" s="5"/>
      <c r="DH1228" s="5"/>
      <c r="DI1228" s="4"/>
      <c r="DJ1228" s="6"/>
      <c r="DK1228" s="4"/>
      <c r="DL1228" s="6"/>
      <c r="DM1228" s="5"/>
      <c r="DN1228" s="5"/>
      <c r="DO1228" s="4"/>
      <c r="DP1228" s="6"/>
      <c r="DQ1228" s="4"/>
      <c r="DR1228" s="6"/>
      <c r="DS1228" s="5"/>
      <c r="DT1228" s="5"/>
      <c r="DU1228" s="4"/>
      <c r="DV1228" s="6"/>
      <c r="DW1228" s="4"/>
      <c r="DX1228" s="6"/>
      <c r="DY1228" s="5"/>
      <c r="DZ1228" s="5"/>
      <c r="EA1228" s="4"/>
      <c r="EB1228" s="6"/>
      <c r="EC1228" s="4"/>
      <c r="ED1228" s="6"/>
      <c r="EE1228" s="5"/>
      <c r="EF1228" s="5"/>
      <c r="EG1228" s="4"/>
      <c r="EH1228" s="6"/>
      <c r="EI1228" s="4"/>
      <c r="EJ1228" s="6"/>
      <c r="EK1228" s="5"/>
      <c r="EL1228" s="5"/>
      <c r="EM1228" s="4"/>
      <c r="EN1228" s="6"/>
      <c r="EO1228" s="4"/>
      <c r="EP1228" s="6"/>
      <c r="EQ1228" s="5"/>
      <c r="ER1228" s="5"/>
      <c r="ES1228" s="4"/>
      <c r="ET1228" s="6"/>
      <c r="EU1228" s="4"/>
      <c r="EV1228" s="6"/>
      <c r="EW1228" s="5"/>
      <c r="EX1228" s="5"/>
      <c r="EY1228" s="4"/>
      <c r="EZ1228" s="6"/>
      <c r="FA1228" s="4"/>
      <c r="FB1228" s="6"/>
      <c r="FC1228" s="5"/>
      <c r="FD1228" s="5"/>
      <c r="FE1228" s="4"/>
      <c r="FF1228" s="6"/>
      <c r="FG1228" s="4"/>
      <c r="FH1228" s="6"/>
      <c r="FI1228" s="5"/>
      <c r="FJ1228" s="5"/>
      <c r="FK1228" s="4"/>
      <c r="FL1228" s="6"/>
      <c r="FM1228" s="4"/>
      <c r="FN1228" s="6"/>
      <c r="FO1228" s="5"/>
      <c r="FP1228" s="5"/>
      <c r="FQ1228" s="4"/>
      <c r="FR1228" s="6"/>
      <c r="FS1228" s="4"/>
      <c r="FT1228" s="6"/>
      <c r="FU1228" s="5"/>
      <c r="FV1228" s="5"/>
      <c r="FW1228" s="4"/>
      <c r="FX1228" s="6"/>
      <c r="FY1228" s="4"/>
      <c r="FZ1228" s="6"/>
      <c r="GA1228" s="5"/>
      <c r="GB1228" s="5"/>
      <c r="GC1228" s="4"/>
      <c r="GD1228" s="6"/>
      <c r="GE1228" s="4"/>
      <c r="GF1228" s="6"/>
      <c r="GG1228" s="5"/>
      <c r="GH1228" s="5"/>
      <c r="GI1228" s="4"/>
      <c r="GJ1228" s="6"/>
      <c r="GK1228" s="4"/>
      <c r="GL1228" s="6"/>
      <c r="GM1228" s="5"/>
      <c r="GN1228" s="5"/>
      <c r="GO1228" s="4"/>
      <c r="GP1228" s="6"/>
      <c r="GQ1228" s="4"/>
      <c r="GR1228" s="6"/>
      <c r="GS1228" s="5"/>
      <c r="GT1228" s="5"/>
      <c r="GU1228" s="4"/>
      <c r="GV1228" s="6"/>
      <c r="GW1228" s="4"/>
      <c r="GX1228" s="6"/>
      <c r="GY1228" s="5"/>
      <c r="GZ1228" s="5"/>
      <c r="HA1228" s="4"/>
      <c r="HB1228" s="6"/>
      <c r="HC1228" s="4"/>
      <c r="HD1228" s="6"/>
      <c r="HE1228" s="5"/>
      <c r="HF1228" s="5"/>
      <c r="HG1228" s="4"/>
      <c r="HH1228" s="6"/>
      <c r="HI1228" s="4"/>
      <c r="HJ1228" s="6"/>
      <c r="HK1228" s="5"/>
      <c r="HL1228" s="5"/>
      <c r="HM1228" s="4"/>
      <c r="HN1228" s="6"/>
      <c r="HO1228" s="4"/>
      <c r="HP1228" s="6"/>
      <c r="HQ1228" s="5"/>
      <c r="HR1228" s="5"/>
      <c r="HS1228" s="4"/>
      <c r="HT1228" s="6"/>
      <c r="HU1228" s="4"/>
      <c r="HV1228" s="6"/>
      <c r="HW1228" s="5"/>
      <c r="HX1228" s="5"/>
      <c r="HY1228" s="4"/>
      <c r="HZ1228" s="6"/>
      <c r="IA1228" s="4"/>
      <c r="IB1228" s="6"/>
      <c r="IC1228" s="5"/>
      <c r="ID1228" s="5"/>
      <c r="IE1228" s="4"/>
      <c r="IF1228" s="6"/>
      <c r="IG1228" s="4"/>
      <c r="IH1228" s="6"/>
      <c r="II1228" s="5"/>
      <c r="IJ1228" s="5"/>
      <c r="IK1228" s="4"/>
      <c r="IL1228" s="6"/>
      <c r="IM1228" s="4"/>
      <c r="IN1228" s="6"/>
      <c r="IO1228" s="5"/>
      <c r="IP1228" s="5"/>
      <c r="IQ1228" s="4"/>
      <c r="IR1228" s="6"/>
      <c r="IS1228" s="4"/>
      <c r="IT1228" s="6"/>
      <c r="IU1228" s="5"/>
      <c r="IV1228" s="5"/>
      <c r="IW1228" s="4"/>
      <c r="IX1228" s="6"/>
      <c r="IY1228" s="4"/>
      <c r="IZ1228" s="6"/>
      <c r="JA1228" s="5"/>
      <c r="JB1228" s="5"/>
      <c r="JC1228" s="4"/>
      <c r="JD1228" s="6"/>
      <c r="JE1228" s="4"/>
      <c r="JF1228" s="6"/>
      <c r="JG1228" s="5"/>
      <c r="JH1228" s="5"/>
      <c r="JI1228" s="4"/>
      <c r="JJ1228" s="6"/>
      <c r="JK1228" s="4"/>
      <c r="JL1228" s="6"/>
      <c r="JM1228" s="5"/>
      <c r="JN1228" s="5"/>
      <c r="JO1228" s="4"/>
      <c r="JP1228" s="6"/>
      <c r="JQ1228" s="4"/>
      <c r="JR1228" s="6"/>
      <c r="JS1228" s="5"/>
      <c r="JT1228" s="5"/>
      <c r="JU1228" s="4"/>
      <c r="JV1228" s="6"/>
      <c r="JW1228" s="4"/>
      <c r="JX1228" s="6"/>
      <c r="JY1228" s="5"/>
      <c r="JZ1228" s="5"/>
      <c r="KA1228" s="4"/>
      <c r="KB1228" s="6"/>
      <c r="KC1228" s="4"/>
      <c r="KD1228" s="6"/>
      <c r="KE1228" s="5"/>
      <c r="KF1228" s="5"/>
      <c r="KG1228" s="4"/>
      <c r="KH1228" s="6"/>
      <c r="KI1228" s="4"/>
      <c r="KJ1228" s="6"/>
      <c r="KK1228" s="5"/>
      <c r="KL1228" s="5"/>
    </row>
    <row r="1229">
      <c r="A1229" s="3" t="s">
        <v>85</v>
      </c>
      <c r="B1229" s="3" t="s">
        <v>1266</v>
      </c>
      <c r="C1229" s="3" t="s">
        <v>1128</v>
      </c>
      <c r="D1229" s="3" t="s">
        <v>712</v>
      </c>
      <c r="E1229" s="3" t="s">
        <v>1271</v>
      </c>
      <c r="F1229" s="3" t="s">
        <v>104</v>
      </c>
      <c r="G1229" s="3" t="s">
        <v>104</v>
      </c>
      <c r="H1229" s="3" t="s">
        <v>104</v>
      </c>
      <c r="I1229" s="4"/>
      <c r="J1229" s="4">
        <f>=ROUNDDOWN({0},0)</f>
      </c>
      <c r="K1229" s="4"/>
      <c r="L1229" s="5"/>
      <c r="M1229" s="4"/>
      <c r="N1229" s="4">
        <f>=ROUNDDOWN({0},0)</f>
      </c>
      <c r="O1229" s="4"/>
      <c r="P1229" s="5"/>
      <c r="Q1229" s="4"/>
      <c r="R1229" s="6"/>
      <c r="S1229" s="4"/>
      <c r="T1229" s="6"/>
      <c r="U1229" s="5"/>
      <c r="V1229" s="5"/>
      <c r="W1229" s="4"/>
      <c r="X1229" s="6"/>
      <c r="Y1229" s="4"/>
      <c r="Z1229" s="6"/>
      <c r="AA1229" s="5"/>
      <c r="AB1229" s="5"/>
      <c r="AC1229" s="4"/>
      <c r="AD1229" s="6"/>
      <c r="AE1229" s="4"/>
      <c r="AF1229" s="6"/>
      <c r="AG1229" s="5"/>
      <c r="AH1229" s="5"/>
      <c r="AI1229" s="4"/>
      <c r="AJ1229" s="6"/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  <c r="AU1229" s="4"/>
      <c r="AV1229" s="6"/>
      <c r="AW1229" s="4"/>
      <c r="AX1229" s="6"/>
      <c r="AY1229" s="5"/>
      <c r="AZ1229" s="5"/>
      <c r="BA1229" s="4"/>
      <c r="BB1229" s="6"/>
      <c r="BC1229" s="4"/>
      <c r="BD1229" s="6"/>
      <c r="BE1229" s="5"/>
      <c r="BF1229" s="5"/>
      <c r="BG1229" s="4"/>
      <c r="BH1229" s="6"/>
      <c r="BI1229" s="4"/>
      <c r="BJ1229" s="6"/>
      <c r="BK1229" s="5"/>
      <c r="BL1229" s="5"/>
      <c r="BM1229" s="4"/>
      <c r="BN1229" s="6"/>
      <c r="BO1229" s="4"/>
      <c r="BP1229" s="6"/>
      <c r="BQ1229" s="5"/>
      <c r="BR1229" s="5"/>
      <c r="BS1229" s="4"/>
      <c r="BT1229" s="6"/>
      <c r="BU1229" s="4"/>
      <c r="BV1229" s="6"/>
      <c r="BW1229" s="5"/>
      <c r="BX1229" s="5"/>
      <c r="BY1229" s="4"/>
      <c r="BZ1229" s="6"/>
      <c r="CA1229" s="4"/>
      <c r="CB1229" s="6"/>
      <c r="CC1229" s="5"/>
      <c r="CD1229" s="5"/>
      <c r="CE1229" s="4"/>
      <c r="CF1229" s="6"/>
      <c r="CG1229" s="4"/>
      <c r="CH1229" s="6"/>
      <c r="CI1229" s="5"/>
      <c r="CJ1229" s="5"/>
      <c r="CK1229" s="4"/>
      <c r="CL1229" s="6"/>
      <c r="CM1229" s="4"/>
      <c r="CN1229" s="6"/>
      <c r="CO1229" s="5"/>
      <c r="CP1229" s="5"/>
      <c r="CQ1229" s="4"/>
      <c r="CR1229" s="6"/>
      <c r="CS1229" s="4"/>
      <c r="CT1229" s="6"/>
      <c r="CU1229" s="5"/>
      <c r="CV1229" s="5"/>
      <c r="CW1229" s="4"/>
      <c r="CX1229" s="6"/>
      <c r="CY1229" s="4"/>
      <c r="CZ1229" s="6"/>
      <c r="DA1229" s="5"/>
      <c r="DB1229" s="5"/>
      <c r="DC1229" s="4"/>
      <c r="DD1229" s="6"/>
      <c r="DE1229" s="4"/>
      <c r="DF1229" s="6"/>
      <c r="DG1229" s="5"/>
      <c r="DH1229" s="5"/>
      <c r="DI1229" s="4"/>
      <c r="DJ1229" s="6"/>
      <c r="DK1229" s="4"/>
      <c r="DL1229" s="6"/>
      <c r="DM1229" s="5"/>
      <c r="DN1229" s="5"/>
      <c r="DO1229" s="4"/>
      <c r="DP1229" s="6"/>
      <c r="DQ1229" s="4"/>
      <c r="DR1229" s="6"/>
      <c r="DS1229" s="5"/>
      <c r="DT1229" s="5"/>
      <c r="DU1229" s="4"/>
      <c r="DV1229" s="6"/>
      <c r="DW1229" s="4"/>
      <c r="DX1229" s="6"/>
      <c r="DY1229" s="5"/>
      <c r="DZ1229" s="5"/>
      <c r="EA1229" s="4"/>
      <c r="EB1229" s="6"/>
      <c r="EC1229" s="4"/>
      <c r="ED1229" s="6"/>
      <c r="EE1229" s="5"/>
      <c r="EF1229" s="5"/>
      <c r="EG1229" s="4"/>
      <c r="EH1229" s="6"/>
      <c r="EI1229" s="4"/>
      <c r="EJ1229" s="6"/>
      <c r="EK1229" s="5"/>
      <c r="EL1229" s="5"/>
      <c r="EM1229" s="4"/>
      <c r="EN1229" s="6"/>
      <c r="EO1229" s="4"/>
      <c r="EP1229" s="6"/>
      <c r="EQ1229" s="5"/>
      <c r="ER1229" s="5"/>
      <c r="ES1229" s="4"/>
      <c r="ET1229" s="6"/>
      <c r="EU1229" s="4"/>
      <c r="EV1229" s="6"/>
      <c r="EW1229" s="5"/>
      <c r="EX1229" s="5"/>
      <c r="EY1229" s="4"/>
      <c r="EZ1229" s="6"/>
      <c r="FA1229" s="4"/>
      <c r="FB1229" s="6"/>
      <c r="FC1229" s="5"/>
      <c r="FD1229" s="5"/>
      <c r="FE1229" s="4"/>
      <c r="FF1229" s="6"/>
      <c r="FG1229" s="4"/>
      <c r="FH1229" s="6"/>
      <c r="FI1229" s="5"/>
      <c r="FJ1229" s="5"/>
      <c r="FK1229" s="4"/>
      <c r="FL1229" s="6"/>
      <c r="FM1229" s="4"/>
      <c r="FN1229" s="6"/>
      <c r="FO1229" s="5"/>
      <c r="FP1229" s="5"/>
      <c r="FQ1229" s="4"/>
      <c r="FR1229" s="6"/>
      <c r="FS1229" s="4"/>
      <c r="FT1229" s="6"/>
      <c r="FU1229" s="5"/>
      <c r="FV1229" s="5"/>
      <c r="FW1229" s="4"/>
      <c r="FX1229" s="6"/>
      <c r="FY1229" s="4"/>
      <c r="FZ1229" s="6"/>
      <c r="GA1229" s="5"/>
      <c r="GB1229" s="5"/>
      <c r="GC1229" s="4"/>
      <c r="GD1229" s="6"/>
      <c r="GE1229" s="4"/>
      <c r="GF1229" s="6"/>
      <c r="GG1229" s="5"/>
      <c r="GH1229" s="5"/>
      <c r="GI1229" s="4"/>
      <c r="GJ1229" s="6"/>
      <c r="GK1229" s="4"/>
      <c r="GL1229" s="6"/>
      <c r="GM1229" s="5"/>
      <c r="GN1229" s="5"/>
      <c r="GO1229" s="4"/>
      <c r="GP1229" s="6"/>
      <c r="GQ1229" s="4"/>
      <c r="GR1229" s="6"/>
      <c r="GS1229" s="5"/>
      <c r="GT1229" s="5"/>
      <c r="GU1229" s="4"/>
      <c r="GV1229" s="6"/>
      <c r="GW1229" s="4"/>
      <c r="GX1229" s="6"/>
      <c r="GY1229" s="5"/>
      <c r="GZ1229" s="5"/>
      <c r="HA1229" s="4"/>
      <c r="HB1229" s="6"/>
      <c r="HC1229" s="4"/>
      <c r="HD1229" s="6"/>
      <c r="HE1229" s="5"/>
      <c r="HF1229" s="5"/>
      <c r="HG1229" s="4"/>
      <c r="HH1229" s="6"/>
      <c r="HI1229" s="4"/>
      <c r="HJ1229" s="6"/>
      <c r="HK1229" s="5"/>
      <c r="HL1229" s="5"/>
      <c r="HM1229" s="4"/>
      <c r="HN1229" s="6"/>
      <c r="HO1229" s="4"/>
      <c r="HP1229" s="6"/>
      <c r="HQ1229" s="5"/>
      <c r="HR1229" s="5"/>
      <c r="HS1229" s="4"/>
      <c r="HT1229" s="6"/>
      <c r="HU1229" s="4"/>
      <c r="HV1229" s="6"/>
      <c r="HW1229" s="5"/>
      <c r="HX1229" s="5"/>
      <c r="HY1229" s="4"/>
      <c r="HZ1229" s="6"/>
      <c r="IA1229" s="4"/>
      <c r="IB1229" s="6"/>
      <c r="IC1229" s="5"/>
      <c r="ID1229" s="5"/>
      <c r="IE1229" s="4"/>
      <c r="IF1229" s="6"/>
      <c r="IG1229" s="4"/>
      <c r="IH1229" s="6"/>
      <c r="II1229" s="5"/>
      <c r="IJ1229" s="5"/>
      <c r="IK1229" s="4"/>
      <c r="IL1229" s="6"/>
      <c r="IM1229" s="4"/>
      <c r="IN1229" s="6"/>
      <c r="IO1229" s="5"/>
      <c r="IP1229" s="5"/>
      <c r="IQ1229" s="4"/>
      <c r="IR1229" s="6"/>
      <c r="IS1229" s="4"/>
      <c r="IT1229" s="6"/>
      <c r="IU1229" s="5"/>
      <c r="IV1229" s="5"/>
      <c r="IW1229" s="4"/>
      <c r="IX1229" s="6"/>
      <c r="IY1229" s="4"/>
      <c r="IZ1229" s="6"/>
      <c r="JA1229" s="5"/>
      <c r="JB1229" s="5"/>
      <c r="JC1229" s="4"/>
      <c r="JD1229" s="6"/>
      <c r="JE1229" s="4"/>
      <c r="JF1229" s="6"/>
      <c r="JG1229" s="5"/>
      <c r="JH1229" s="5"/>
      <c r="JI1229" s="4"/>
      <c r="JJ1229" s="6"/>
      <c r="JK1229" s="4"/>
      <c r="JL1229" s="6"/>
      <c r="JM1229" s="5"/>
      <c r="JN1229" s="5"/>
      <c r="JO1229" s="4"/>
      <c r="JP1229" s="6"/>
      <c r="JQ1229" s="4"/>
      <c r="JR1229" s="6"/>
      <c r="JS1229" s="5"/>
      <c r="JT1229" s="5"/>
      <c r="JU1229" s="4"/>
      <c r="JV1229" s="6"/>
      <c r="JW1229" s="4"/>
      <c r="JX1229" s="6"/>
      <c r="JY1229" s="5"/>
      <c r="JZ1229" s="5"/>
      <c r="KA1229" s="4"/>
      <c r="KB1229" s="6"/>
      <c r="KC1229" s="4"/>
      <c r="KD1229" s="6"/>
      <c r="KE1229" s="5"/>
      <c r="KF1229" s="5"/>
      <c r="KG1229" s="4"/>
      <c r="KH1229" s="6"/>
      <c r="KI1229" s="4"/>
      <c r="KJ1229" s="6"/>
      <c r="KK1229" s="5"/>
      <c r="KL1229" s="5"/>
    </row>
    <row r="1230">
      <c r="A1230" s="3" t="s">
        <v>85</v>
      </c>
      <c r="B1230" s="3" t="s">
        <v>1266</v>
      </c>
      <c r="C1230" s="3" t="s">
        <v>541</v>
      </c>
      <c r="D1230" s="3" t="s">
        <v>712</v>
      </c>
      <c r="E1230" s="3" t="s">
        <v>1286</v>
      </c>
      <c r="F1230" s="3" t="s">
        <v>104</v>
      </c>
      <c r="G1230" s="3" t="s">
        <v>104</v>
      </c>
      <c r="H1230" s="3" t="s">
        <v>104</v>
      </c>
      <c r="I1230" s="4"/>
      <c r="J1230" s="4">
        <f>=ROUNDDOWN({0},0)</f>
      </c>
      <c r="K1230" s="4"/>
      <c r="L1230" s="5"/>
      <c r="M1230" s="4"/>
      <c r="N1230" s="4">
        <f>=ROUNDDOWN({0},0)</f>
      </c>
      <c r="O1230" s="4"/>
      <c r="P1230" s="5"/>
      <c r="Q1230" s="4"/>
      <c r="R1230" s="6"/>
      <c r="S1230" s="4"/>
      <c r="T1230" s="6"/>
      <c r="U1230" s="5"/>
      <c r="V1230" s="5"/>
      <c r="W1230" s="4"/>
      <c r="X1230" s="6"/>
      <c r="Y1230" s="4"/>
      <c r="Z1230" s="6"/>
      <c r="AA1230" s="5"/>
      <c r="AB1230" s="5"/>
      <c r="AC1230" s="4"/>
      <c r="AD1230" s="6"/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  <c r="AU1230" s="4"/>
      <c r="AV1230" s="6"/>
      <c r="AW1230" s="4"/>
      <c r="AX1230" s="6"/>
      <c r="AY1230" s="5"/>
      <c r="AZ1230" s="5"/>
      <c r="BA1230" s="4"/>
      <c r="BB1230" s="6"/>
      <c r="BC1230" s="4"/>
      <c r="BD1230" s="6"/>
      <c r="BE1230" s="5"/>
      <c r="BF1230" s="5"/>
      <c r="BG1230" s="4"/>
      <c r="BH1230" s="6"/>
      <c r="BI1230" s="4"/>
      <c r="BJ1230" s="6"/>
      <c r="BK1230" s="5"/>
      <c r="BL1230" s="5"/>
      <c r="BM1230" s="4"/>
      <c r="BN1230" s="6"/>
      <c r="BO1230" s="4"/>
      <c r="BP1230" s="6"/>
      <c r="BQ1230" s="5"/>
      <c r="BR1230" s="5"/>
      <c r="BS1230" s="4"/>
      <c r="BT1230" s="6"/>
      <c r="BU1230" s="4"/>
      <c r="BV1230" s="6"/>
      <c r="BW1230" s="5"/>
      <c r="BX1230" s="5"/>
      <c r="BY1230" s="4"/>
      <c r="BZ1230" s="6"/>
      <c r="CA1230" s="4"/>
      <c r="CB1230" s="6"/>
      <c r="CC1230" s="5"/>
      <c r="CD1230" s="5"/>
      <c r="CE1230" s="4"/>
      <c r="CF1230" s="6"/>
      <c r="CG1230" s="4"/>
      <c r="CH1230" s="6"/>
      <c r="CI1230" s="5"/>
      <c r="CJ1230" s="5"/>
      <c r="CK1230" s="4"/>
      <c r="CL1230" s="6"/>
      <c r="CM1230" s="4"/>
      <c r="CN1230" s="6"/>
      <c r="CO1230" s="5"/>
      <c r="CP1230" s="5"/>
      <c r="CQ1230" s="4"/>
      <c r="CR1230" s="6"/>
      <c r="CS1230" s="4"/>
      <c r="CT1230" s="6"/>
      <c r="CU1230" s="5"/>
      <c r="CV1230" s="5"/>
      <c r="CW1230" s="4"/>
      <c r="CX1230" s="6"/>
      <c r="CY1230" s="4"/>
      <c r="CZ1230" s="6"/>
      <c r="DA1230" s="5"/>
      <c r="DB1230" s="5"/>
      <c r="DC1230" s="4"/>
      <c r="DD1230" s="6"/>
      <c r="DE1230" s="4"/>
      <c r="DF1230" s="6"/>
      <c r="DG1230" s="5"/>
      <c r="DH1230" s="5"/>
      <c r="DI1230" s="4"/>
      <c r="DJ1230" s="6"/>
      <c r="DK1230" s="4"/>
      <c r="DL1230" s="6"/>
      <c r="DM1230" s="5"/>
      <c r="DN1230" s="5"/>
      <c r="DO1230" s="4"/>
      <c r="DP1230" s="6"/>
      <c r="DQ1230" s="4"/>
      <c r="DR1230" s="6"/>
      <c r="DS1230" s="5"/>
      <c r="DT1230" s="5"/>
      <c r="DU1230" s="4"/>
      <c r="DV1230" s="6"/>
      <c r="DW1230" s="4"/>
      <c r="DX1230" s="6"/>
      <c r="DY1230" s="5"/>
      <c r="DZ1230" s="5"/>
      <c r="EA1230" s="4"/>
      <c r="EB1230" s="6"/>
      <c r="EC1230" s="4"/>
      <c r="ED1230" s="6"/>
      <c r="EE1230" s="5"/>
      <c r="EF1230" s="5"/>
      <c r="EG1230" s="4"/>
      <c r="EH1230" s="6"/>
      <c r="EI1230" s="4"/>
      <c r="EJ1230" s="6"/>
      <c r="EK1230" s="5"/>
      <c r="EL1230" s="5"/>
      <c r="EM1230" s="4"/>
      <c r="EN1230" s="6"/>
      <c r="EO1230" s="4"/>
      <c r="EP1230" s="6"/>
      <c r="EQ1230" s="5"/>
      <c r="ER1230" s="5"/>
      <c r="ES1230" s="4"/>
      <c r="ET1230" s="6"/>
      <c r="EU1230" s="4"/>
      <c r="EV1230" s="6"/>
      <c r="EW1230" s="5"/>
      <c r="EX1230" s="5"/>
      <c r="EY1230" s="4"/>
      <c r="EZ1230" s="6"/>
      <c r="FA1230" s="4"/>
      <c r="FB1230" s="6"/>
      <c r="FC1230" s="5"/>
      <c r="FD1230" s="5"/>
      <c r="FE1230" s="4"/>
      <c r="FF1230" s="6"/>
      <c r="FG1230" s="4"/>
      <c r="FH1230" s="6"/>
      <c r="FI1230" s="5"/>
      <c r="FJ1230" s="5"/>
      <c r="FK1230" s="4"/>
      <c r="FL1230" s="6"/>
      <c r="FM1230" s="4"/>
      <c r="FN1230" s="6"/>
      <c r="FO1230" s="5"/>
      <c r="FP1230" s="5"/>
      <c r="FQ1230" s="4"/>
      <c r="FR1230" s="6"/>
      <c r="FS1230" s="4"/>
      <c r="FT1230" s="6"/>
      <c r="FU1230" s="5"/>
      <c r="FV1230" s="5"/>
      <c r="FW1230" s="4"/>
      <c r="FX1230" s="6"/>
      <c r="FY1230" s="4"/>
      <c r="FZ1230" s="6"/>
      <c r="GA1230" s="5"/>
      <c r="GB1230" s="5"/>
      <c r="GC1230" s="4"/>
      <c r="GD1230" s="6"/>
      <c r="GE1230" s="4"/>
      <c r="GF1230" s="6"/>
      <c r="GG1230" s="5"/>
      <c r="GH1230" s="5"/>
      <c r="GI1230" s="4"/>
      <c r="GJ1230" s="6"/>
      <c r="GK1230" s="4"/>
      <c r="GL1230" s="6"/>
      <c r="GM1230" s="5"/>
      <c r="GN1230" s="5"/>
      <c r="GO1230" s="4"/>
      <c r="GP1230" s="6"/>
      <c r="GQ1230" s="4"/>
      <c r="GR1230" s="6"/>
      <c r="GS1230" s="5"/>
      <c r="GT1230" s="5"/>
      <c r="GU1230" s="4"/>
      <c r="GV1230" s="6"/>
      <c r="GW1230" s="4"/>
      <c r="GX1230" s="6"/>
      <c r="GY1230" s="5"/>
      <c r="GZ1230" s="5"/>
      <c r="HA1230" s="4"/>
      <c r="HB1230" s="6"/>
      <c r="HC1230" s="4"/>
      <c r="HD1230" s="6"/>
      <c r="HE1230" s="5"/>
      <c r="HF1230" s="5"/>
      <c r="HG1230" s="4"/>
      <c r="HH1230" s="6"/>
      <c r="HI1230" s="4"/>
      <c r="HJ1230" s="6"/>
      <c r="HK1230" s="5"/>
      <c r="HL1230" s="5"/>
      <c r="HM1230" s="4"/>
      <c r="HN1230" s="6"/>
      <c r="HO1230" s="4"/>
      <c r="HP1230" s="6"/>
      <c r="HQ1230" s="5"/>
      <c r="HR1230" s="5"/>
      <c r="HS1230" s="4"/>
      <c r="HT1230" s="6"/>
      <c r="HU1230" s="4"/>
      <c r="HV1230" s="6"/>
      <c r="HW1230" s="5"/>
      <c r="HX1230" s="5"/>
      <c r="HY1230" s="4"/>
      <c r="HZ1230" s="6"/>
      <c r="IA1230" s="4"/>
      <c r="IB1230" s="6"/>
      <c r="IC1230" s="5"/>
      <c r="ID1230" s="5"/>
      <c r="IE1230" s="4"/>
      <c r="IF1230" s="6"/>
      <c r="IG1230" s="4"/>
      <c r="IH1230" s="6"/>
      <c r="II1230" s="5"/>
      <c r="IJ1230" s="5"/>
      <c r="IK1230" s="4"/>
      <c r="IL1230" s="6"/>
      <c r="IM1230" s="4"/>
      <c r="IN1230" s="6"/>
      <c r="IO1230" s="5"/>
      <c r="IP1230" s="5"/>
      <c r="IQ1230" s="4"/>
      <c r="IR1230" s="6"/>
      <c r="IS1230" s="4"/>
      <c r="IT1230" s="6"/>
      <c r="IU1230" s="5"/>
      <c r="IV1230" s="5"/>
      <c r="IW1230" s="4"/>
      <c r="IX1230" s="6"/>
      <c r="IY1230" s="4"/>
      <c r="IZ1230" s="6"/>
      <c r="JA1230" s="5"/>
      <c r="JB1230" s="5"/>
      <c r="JC1230" s="4"/>
      <c r="JD1230" s="6"/>
      <c r="JE1230" s="4"/>
      <c r="JF1230" s="6"/>
      <c r="JG1230" s="5"/>
      <c r="JH1230" s="5"/>
      <c r="JI1230" s="4"/>
      <c r="JJ1230" s="6"/>
      <c r="JK1230" s="4"/>
      <c r="JL1230" s="6"/>
      <c r="JM1230" s="5"/>
      <c r="JN1230" s="5"/>
      <c r="JO1230" s="4"/>
      <c r="JP1230" s="6"/>
      <c r="JQ1230" s="4"/>
      <c r="JR1230" s="6"/>
      <c r="JS1230" s="5"/>
      <c r="JT1230" s="5"/>
      <c r="JU1230" s="4"/>
      <c r="JV1230" s="6"/>
      <c r="JW1230" s="4"/>
      <c r="JX1230" s="6"/>
      <c r="JY1230" s="5"/>
      <c r="JZ1230" s="5"/>
      <c r="KA1230" s="4"/>
      <c r="KB1230" s="6"/>
      <c r="KC1230" s="4"/>
      <c r="KD1230" s="6"/>
      <c r="KE1230" s="5"/>
      <c r="KF1230" s="5"/>
      <c r="KG1230" s="4"/>
      <c r="KH1230" s="6"/>
      <c r="KI1230" s="4"/>
      <c r="KJ1230" s="6"/>
      <c r="KK1230" s="5"/>
      <c r="KL1230" s="5"/>
    </row>
    <row r="1231">
      <c r="A1231" s="3" t="s">
        <v>85</v>
      </c>
      <c r="B1231" s="3" t="s">
        <v>1266</v>
      </c>
      <c r="C1231" s="3" t="s">
        <v>541</v>
      </c>
      <c r="D1231" s="3" t="s">
        <v>712</v>
      </c>
      <c r="E1231" s="3" t="s">
        <v>1298</v>
      </c>
      <c r="F1231" s="3" t="s">
        <v>104</v>
      </c>
      <c r="G1231" s="3" t="s">
        <v>104</v>
      </c>
      <c r="H1231" s="3" t="s">
        <v>104</v>
      </c>
      <c r="I1231" s="4"/>
      <c r="J1231" s="4">
        <f>=ROUNDDOWN({0},0)</f>
      </c>
      <c r="K1231" s="4"/>
      <c r="L1231" s="5"/>
      <c r="M1231" s="4"/>
      <c r="N1231" s="4">
        <f>=ROUNDDOWN({0},0)</f>
      </c>
      <c r="O1231" s="4"/>
      <c r="P1231" s="5"/>
      <c r="Q1231" s="4"/>
      <c r="R1231" s="6"/>
      <c r="S1231" s="4"/>
      <c r="T1231" s="6"/>
      <c r="U1231" s="5"/>
      <c r="V1231" s="5"/>
      <c r="W1231" s="4"/>
      <c r="X1231" s="6"/>
      <c r="Y1231" s="4"/>
      <c r="Z1231" s="6"/>
      <c r="AA1231" s="5"/>
      <c r="AB1231" s="5"/>
      <c r="AC1231" s="4"/>
      <c r="AD1231" s="6"/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/>
      <c r="AP1231" s="6"/>
      <c r="AQ1231" s="4"/>
      <c r="AR1231" s="6"/>
      <c r="AS1231" s="5"/>
      <c r="AT1231" s="5"/>
      <c r="AU1231" s="4"/>
      <c r="AV1231" s="6"/>
      <c r="AW1231" s="4"/>
      <c r="AX1231" s="6"/>
      <c r="AY1231" s="5"/>
      <c r="AZ1231" s="5"/>
      <c r="BA1231" s="4"/>
      <c r="BB1231" s="6"/>
      <c r="BC1231" s="4"/>
      <c r="BD1231" s="6"/>
      <c r="BE1231" s="5"/>
      <c r="BF1231" s="5"/>
      <c r="BG1231" s="4"/>
      <c r="BH1231" s="6"/>
      <c r="BI1231" s="4"/>
      <c r="BJ1231" s="6"/>
      <c r="BK1231" s="5"/>
      <c r="BL1231" s="5"/>
      <c r="BM1231" s="4"/>
      <c r="BN1231" s="6"/>
      <c r="BO1231" s="4"/>
      <c r="BP1231" s="6"/>
      <c r="BQ1231" s="5"/>
      <c r="BR1231" s="5"/>
      <c r="BS1231" s="4"/>
      <c r="BT1231" s="6"/>
      <c r="BU1231" s="4"/>
      <c r="BV1231" s="6"/>
      <c r="BW1231" s="5"/>
      <c r="BX1231" s="5"/>
      <c r="BY1231" s="4"/>
      <c r="BZ1231" s="6"/>
      <c r="CA1231" s="4"/>
      <c r="CB1231" s="6"/>
      <c r="CC1231" s="5"/>
      <c r="CD1231" s="5"/>
      <c r="CE1231" s="4"/>
      <c r="CF1231" s="6"/>
      <c r="CG1231" s="4"/>
      <c r="CH1231" s="6"/>
      <c r="CI1231" s="5"/>
      <c r="CJ1231" s="5"/>
      <c r="CK1231" s="4"/>
      <c r="CL1231" s="6"/>
      <c r="CM1231" s="4"/>
      <c r="CN1231" s="6"/>
      <c r="CO1231" s="5"/>
      <c r="CP1231" s="5"/>
      <c r="CQ1231" s="4"/>
      <c r="CR1231" s="6"/>
      <c r="CS1231" s="4"/>
      <c r="CT1231" s="6"/>
      <c r="CU1231" s="5"/>
      <c r="CV1231" s="5"/>
      <c r="CW1231" s="4"/>
      <c r="CX1231" s="6"/>
      <c r="CY1231" s="4"/>
      <c r="CZ1231" s="6"/>
      <c r="DA1231" s="5"/>
      <c r="DB1231" s="5"/>
      <c r="DC1231" s="4"/>
      <c r="DD1231" s="6"/>
      <c r="DE1231" s="4"/>
      <c r="DF1231" s="6"/>
      <c r="DG1231" s="5"/>
      <c r="DH1231" s="5"/>
      <c r="DI1231" s="4"/>
      <c r="DJ1231" s="6"/>
      <c r="DK1231" s="4"/>
      <c r="DL1231" s="6"/>
      <c r="DM1231" s="5"/>
      <c r="DN1231" s="5"/>
      <c r="DO1231" s="4"/>
      <c r="DP1231" s="6"/>
      <c r="DQ1231" s="4"/>
      <c r="DR1231" s="6"/>
      <c r="DS1231" s="5"/>
      <c r="DT1231" s="5"/>
      <c r="DU1231" s="4"/>
      <c r="DV1231" s="6"/>
      <c r="DW1231" s="4"/>
      <c r="DX1231" s="6"/>
      <c r="DY1231" s="5"/>
      <c r="DZ1231" s="5"/>
      <c r="EA1231" s="4"/>
      <c r="EB1231" s="6"/>
      <c r="EC1231" s="4"/>
      <c r="ED1231" s="6"/>
      <c r="EE1231" s="5"/>
      <c r="EF1231" s="5"/>
      <c r="EG1231" s="4"/>
      <c r="EH1231" s="6"/>
      <c r="EI1231" s="4"/>
      <c r="EJ1231" s="6"/>
      <c r="EK1231" s="5"/>
      <c r="EL1231" s="5"/>
      <c r="EM1231" s="4"/>
      <c r="EN1231" s="6"/>
      <c r="EO1231" s="4"/>
      <c r="EP1231" s="6"/>
      <c r="EQ1231" s="5"/>
      <c r="ER1231" s="5"/>
      <c r="ES1231" s="4"/>
      <c r="ET1231" s="6"/>
      <c r="EU1231" s="4"/>
      <c r="EV1231" s="6"/>
      <c r="EW1231" s="5"/>
      <c r="EX1231" s="5"/>
      <c r="EY1231" s="4"/>
      <c r="EZ1231" s="6"/>
      <c r="FA1231" s="4"/>
      <c r="FB1231" s="6"/>
      <c r="FC1231" s="5"/>
      <c r="FD1231" s="5"/>
      <c r="FE1231" s="4"/>
      <c r="FF1231" s="6"/>
      <c r="FG1231" s="4"/>
      <c r="FH1231" s="6"/>
      <c r="FI1231" s="5"/>
      <c r="FJ1231" s="5"/>
      <c r="FK1231" s="4"/>
      <c r="FL1231" s="6"/>
      <c r="FM1231" s="4"/>
      <c r="FN1231" s="6"/>
      <c r="FO1231" s="5"/>
      <c r="FP1231" s="5"/>
      <c r="FQ1231" s="4"/>
      <c r="FR1231" s="6"/>
      <c r="FS1231" s="4"/>
      <c r="FT1231" s="6"/>
      <c r="FU1231" s="5"/>
      <c r="FV1231" s="5"/>
      <c r="FW1231" s="4"/>
      <c r="FX1231" s="6"/>
      <c r="FY1231" s="4"/>
      <c r="FZ1231" s="6"/>
      <c r="GA1231" s="5"/>
      <c r="GB1231" s="5"/>
      <c r="GC1231" s="4"/>
      <c r="GD1231" s="6"/>
      <c r="GE1231" s="4"/>
      <c r="GF1231" s="6"/>
      <c r="GG1231" s="5"/>
      <c r="GH1231" s="5"/>
      <c r="GI1231" s="4"/>
      <c r="GJ1231" s="6"/>
      <c r="GK1231" s="4"/>
      <c r="GL1231" s="6"/>
      <c r="GM1231" s="5"/>
      <c r="GN1231" s="5"/>
      <c r="GO1231" s="4"/>
      <c r="GP1231" s="6"/>
      <c r="GQ1231" s="4"/>
      <c r="GR1231" s="6"/>
      <c r="GS1231" s="5"/>
      <c r="GT1231" s="5"/>
      <c r="GU1231" s="4"/>
      <c r="GV1231" s="6"/>
      <c r="GW1231" s="4"/>
      <c r="GX1231" s="6"/>
      <c r="GY1231" s="5"/>
      <c r="GZ1231" s="5"/>
      <c r="HA1231" s="4"/>
      <c r="HB1231" s="6"/>
      <c r="HC1231" s="4"/>
      <c r="HD1231" s="6"/>
      <c r="HE1231" s="5"/>
      <c r="HF1231" s="5"/>
      <c r="HG1231" s="4"/>
      <c r="HH1231" s="6"/>
      <c r="HI1231" s="4"/>
      <c r="HJ1231" s="6"/>
      <c r="HK1231" s="5"/>
      <c r="HL1231" s="5"/>
      <c r="HM1231" s="4"/>
      <c r="HN1231" s="6"/>
      <c r="HO1231" s="4"/>
      <c r="HP1231" s="6"/>
      <c r="HQ1231" s="5"/>
      <c r="HR1231" s="5"/>
      <c r="HS1231" s="4"/>
      <c r="HT1231" s="6"/>
      <c r="HU1231" s="4"/>
      <c r="HV1231" s="6"/>
      <c r="HW1231" s="5"/>
      <c r="HX1231" s="5"/>
      <c r="HY1231" s="4"/>
      <c r="HZ1231" s="6"/>
      <c r="IA1231" s="4"/>
      <c r="IB1231" s="6"/>
      <c r="IC1231" s="5"/>
      <c r="ID1231" s="5"/>
      <c r="IE1231" s="4"/>
      <c r="IF1231" s="6"/>
      <c r="IG1231" s="4"/>
      <c r="IH1231" s="6"/>
      <c r="II1231" s="5"/>
      <c r="IJ1231" s="5"/>
      <c r="IK1231" s="4"/>
      <c r="IL1231" s="6"/>
      <c r="IM1231" s="4"/>
      <c r="IN1231" s="6"/>
      <c r="IO1231" s="5"/>
      <c r="IP1231" s="5"/>
      <c r="IQ1231" s="4"/>
      <c r="IR1231" s="6"/>
      <c r="IS1231" s="4"/>
      <c r="IT1231" s="6"/>
      <c r="IU1231" s="5"/>
      <c r="IV1231" s="5"/>
      <c r="IW1231" s="4"/>
      <c r="IX1231" s="6"/>
      <c r="IY1231" s="4"/>
      <c r="IZ1231" s="6"/>
      <c r="JA1231" s="5"/>
      <c r="JB1231" s="5"/>
      <c r="JC1231" s="4"/>
      <c r="JD1231" s="6"/>
      <c r="JE1231" s="4"/>
      <c r="JF1231" s="6"/>
      <c r="JG1231" s="5"/>
      <c r="JH1231" s="5"/>
      <c r="JI1231" s="4"/>
      <c r="JJ1231" s="6"/>
      <c r="JK1231" s="4"/>
      <c r="JL1231" s="6"/>
      <c r="JM1231" s="5"/>
      <c r="JN1231" s="5"/>
      <c r="JO1231" s="4"/>
      <c r="JP1231" s="6"/>
      <c r="JQ1231" s="4"/>
      <c r="JR1231" s="6"/>
      <c r="JS1231" s="5"/>
      <c r="JT1231" s="5"/>
      <c r="JU1231" s="4"/>
      <c r="JV1231" s="6"/>
      <c r="JW1231" s="4"/>
      <c r="JX1231" s="6"/>
      <c r="JY1231" s="5"/>
      <c r="JZ1231" s="5"/>
      <c r="KA1231" s="4"/>
      <c r="KB1231" s="6"/>
      <c r="KC1231" s="4"/>
      <c r="KD1231" s="6"/>
      <c r="KE1231" s="5"/>
      <c r="KF1231" s="5"/>
      <c r="KG1231" s="4"/>
      <c r="KH1231" s="6"/>
      <c r="KI1231" s="4"/>
      <c r="KJ1231" s="6"/>
      <c r="KK1231" s="5"/>
      <c r="KL1231" s="5"/>
    </row>
    <row r="1232">
      <c r="A1232" s="3" t="s">
        <v>85</v>
      </c>
      <c r="B1232" s="3" t="s">
        <v>1299</v>
      </c>
      <c r="C1232" s="3" t="s">
        <v>87</v>
      </c>
      <c r="D1232" s="3" t="s">
        <v>88</v>
      </c>
      <c r="E1232" s="3" t="s">
        <v>1300</v>
      </c>
      <c r="F1232" s="3" t="s">
        <v>104</v>
      </c>
      <c r="G1232" s="3" t="s">
        <v>104</v>
      </c>
      <c r="H1232" s="3" t="s">
        <v>104</v>
      </c>
      <c r="I1232" s="4"/>
      <c r="J1232" s="4">
        <f>=ROUNDDOWN({0},0)</f>
      </c>
      <c r="K1232" s="4"/>
      <c r="L1232" s="5"/>
      <c r="M1232" s="4"/>
      <c r="N1232" s="4">
        <f>=ROUNDDOWN({0},0)</f>
      </c>
      <c r="O1232" s="4"/>
      <c r="P1232" s="5"/>
      <c r="Q1232" s="4"/>
      <c r="R1232" s="6"/>
      <c r="S1232" s="4"/>
      <c r="T1232" s="6"/>
      <c r="U1232" s="5"/>
      <c r="V1232" s="5"/>
      <c r="W1232" s="4"/>
      <c r="X1232" s="6"/>
      <c r="Y1232" s="4"/>
      <c r="Z1232" s="6"/>
      <c r="AA1232" s="5"/>
      <c r="AB1232" s="5"/>
      <c r="AC1232" s="4"/>
      <c r="AD1232" s="6"/>
      <c r="AE1232" s="4"/>
      <c r="AF1232" s="6"/>
      <c r="AG1232" s="5"/>
      <c r="AH1232" s="5"/>
      <c r="AI1232" s="4"/>
      <c r="AJ1232" s="6"/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  <c r="AU1232" s="4"/>
      <c r="AV1232" s="6"/>
      <c r="AW1232" s="4"/>
      <c r="AX1232" s="6"/>
      <c r="AY1232" s="5"/>
      <c r="AZ1232" s="5"/>
      <c r="BA1232" s="4"/>
      <c r="BB1232" s="6"/>
      <c r="BC1232" s="4"/>
      <c r="BD1232" s="6"/>
      <c r="BE1232" s="5"/>
      <c r="BF1232" s="5"/>
      <c r="BG1232" s="4"/>
      <c r="BH1232" s="6"/>
      <c r="BI1232" s="4"/>
      <c r="BJ1232" s="6"/>
      <c r="BK1232" s="5"/>
      <c r="BL1232" s="5"/>
      <c r="BM1232" s="4"/>
      <c r="BN1232" s="6"/>
      <c r="BO1232" s="4"/>
      <c r="BP1232" s="6"/>
      <c r="BQ1232" s="5"/>
      <c r="BR1232" s="5"/>
      <c r="BS1232" s="4"/>
      <c r="BT1232" s="6"/>
      <c r="BU1232" s="4"/>
      <c r="BV1232" s="6"/>
      <c r="BW1232" s="5"/>
      <c r="BX1232" s="5"/>
      <c r="BY1232" s="4"/>
      <c r="BZ1232" s="6"/>
      <c r="CA1232" s="4"/>
      <c r="CB1232" s="6"/>
      <c r="CC1232" s="5"/>
      <c r="CD1232" s="5"/>
      <c r="CE1232" s="4"/>
      <c r="CF1232" s="6"/>
      <c r="CG1232" s="4"/>
      <c r="CH1232" s="6"/>
      <c r="CI1232" s="5"/>
      <c r="CJ1232" s="5"/>
      <c r="CK1232" s="4"/>
      <c r="CL1232" s="6"/>
      <c r="CM1232" s="4"/>
      <c r="CN1232" s="6"/>
      <c r="CO1232" s="5"/>
      <c r="CP1232" s="5"/>
      <c r="CQ1232" s="4"/>
      <c r="CR1232" s="6"/>
      <c r="CS1232" s="4"/>
      <c r="CT1232" s="6"/>
      <c r="CU1232" s="5"/>
      <c r="CV1232" s="5"/>
      <c r="CW1232" s="4"/>
      <c r="CX1232" s="6"/>
      <c r="CY1232" s="4"/>
      <c r="CZ1232" s="6"/>
      <c r="DA1232" s="5"/>
      <c r="DB1232" s="5"/>
      <c r="DC1232" s="4"/>
      <c r="DD1232" s="6"/>
      <c r="DE1232" s="4"/>
      <c r="DF1232" s="6"/>
      <c r="DG1232" s="5"/>
      <c r="DH1232" s="5"/>
      <c r="DI1232" s="4"/>
      <c r="DJ1232" s="6"/>
      <c r="DK1232" s="4"/>
      <c r="DL1232" s="6"/>
      <c r="DM1232" s="5"/>
      <c r="DN1232" s="5"/>
      <c r="DO1232" s="4"/>
      <c r="DP1232" s="6"/>
      <c r="DQ1232" s="4"/>
      <c r="DR1232" s="6"/>
      <c r="DS1232" s="5"/>
      <c r="DT1232" s="5"/>
      <c r="DU1232" s="4"/>
      <c r="DV1232" s="6"/>
      <c r="DW1232" s="4"/>
      <c r="DX1232" s="6"/>
      <c r="DY1232" s="5"/>
      <c r="DZ1232" s="5"/>
      <c r="EA1232" s="4"/>
      <c r="EB1232" s="6"/>
      <c r="EC1232" s="4"/>
      <c r="ED1232" s="6"/>
      <c r="EE1232" s="5"/>
      <c r="EF1232" s="5"/>
      <c r="EG1232" s="4"/>
      <c r="EH1232" s="6"/>
      <c r="EI1232" s="4"/>
      <c r="EJ1232" s="6"/>
      <c r="EK1232" s="5"/>
      <c r="EL1232" s="5"/>
      <c r="EM1232" s="4"/>
      <c r="EN1232" s="6"/>
      <c r="EO1232" s="4"/>
      <c r="EP1232" s="6"/>
      <c r="EQ1232" s="5"/>
      <c r="ER1232" s="5"/>
      <c r="ES1232" s="4"/>
      <c r="ET1232" s="6"/>
      <c r="EU1232" s="4"/>
      <c r="EV1232" s="6"/>
      <c r="EW1232" s="5"/>
      <c r="EX1232" s="5"/>
      <c r="EY1232" s="4"/>
      <c r="EZ1232" s="6"/>
      <c r="FA1232" s="4"/>
      <c r="FB1232" s="6"/>
      <c r="FC1232" s="5"/>
      <c r="FD1232" s="5"/>
      <c r="FE1232" s="4"/>
      <c r="FF1232" s="6"/>
      <c r="FG1232" s="4"/>
      <c r="FH1232" s="6"/>
      <c r="FI1232" s="5"/>
      <c r="FJ1232" s="5"/>
      <c r="FK1232" s="4"/>
      <c r="FL1232" s="6"/>
      <c r="FM1232" s="4"/>
      <c r="FN1232" s="6"/>
      <c r="FO1232" s="5"/>
      <c r="FP1232" s="5"/>
      <c r="FQ1232" s="4"/>
      <c r="FR1232" s="6"/>
      <c r="FS1232" s="4"/>
      <c r="FT1232" s="6"/>
      <c r="FU1232" s="5"/>
      <c r="FV1232" s="5"/>
      <c r="FW1232" s="4"/>
      <c r="FX1232" s="6"/>
      <c r="FY1232" s="4"/>
      <c r="FZ1232" s="6"/>
      <c r="GA1232" s="5"/>
      <c r="GB1232" s="5"/>
      <c r="GC1232" s="4"/>
      <c r="GD1232" s="6"/>
      <c r="GE1232" s="4"/>
      <c r="GF1232" s="6"/>
      <c r="GG1232" s="5"/>
      <c r="GH1232" s="5"/>
      <c r="GI1232" s="4"/>
      <c r="GJ1232" s="6"/>
      <c r="GK1232" s="4"/>
      <c r="GL1232" s="6"/>
      <c r="GM1232" s="5"/>
      <c r="GN1232" s="5"/>
      <c r="GO1232" s="4"/>
      <c r="GP1232" s="6"/>
      <c r="GQ1232" s="4"/>
      <c r="GR1232" s="6"/>
      <c r="GS1232" s="5"/>
      <c r="GT1232" s="5"/>
      <c r="GU1232" s="4"/>
      <c r="GV1232" s="6"/>
      <c r="GW1232" s="4"/>
      <c r="GX1232" s="6"/>
      <c r="GY1232" s="5"/>
      <c r="GZ1232" s="5"/>
      <c r="HA1232" s="4"/>
      <c r="HB1232" s="6"/>
      <c r="HC1232" s="4"/>
      <c r="HD1232" s="6"/>
      <c r="HE1232" s="5"/>
      <c r="HF1232" s="5"/>
      <c r="HG1232" s="4"/>
      <c r="HH1232" s="6"/>
      <c r="HI1232" s="4"/>
      <c r="HJ1232" s="6"/>
      <c r="HK1232" s="5"/>
      <c r="HL1232" s="5"/>
      <c r="HM1232" s="4"/>
      <c r="HN1232" s="6"/>
      <c r="HO1232" s="4"/>
      <c r="HP1232" s="6"/>
      <c r="HQ1232" s="5"/>
      <c r="HR1232" s="5"/>
      <c r="HS1232" s="4"/>
      <c r="HT1232" s="6"/>
      <c r="HU1232" s="4"/>
      <c r="HV1232" s="6"/>
      <c r="HW1232" s="5"/>
      <c r="HX1232" s="5"/>
      <c r="HY1232" s="4"/>
      <c r="HZ1232" s="6"/>
      <c r="IA1232" s="4"/>
      <c r="IB1232" s="6"/>
      <c r="IC1232" s="5"/>
      <c r="ID1232" s="5"/>
      <c r="IE1232" s="4"/>
      <c r="IF1232" s="6"/>
      <c r="IG1232" s="4"/>
      <c r="IH1232" s="6"/>
      <c r="II1232" s="5"/>
      <c r="IJ1232" s="5"/>
      <c r="IK1232" s="4"/>
      <c r="IL1232" s="6"/>
      <c r="IM1232" s="4"/>
      <c r="IN1232" s="6"/>
      <c r="IO1232" s="5"/>
      <c r="IP1232" s="5"/>
      <c r="IQ1232" s="4"/>
      <c r="IR1232" s="6"/>
      <c r="IS1232" s="4"/>
      <c r="IT1232" s="6"/>
      <c r="IU1232" s="5"/>
      <c r="IV1232" s="5"/>
      <c r="IW1232" s="4"/>
      <c r="IX1232" s="6"/>
      <c r="IY1232" s="4"/>
      <c r="IZ1232" s="6"/>
      <c r="JA1232" s="5"/>
      <c r="JB1232" s="5"/>
      <c r="JC1232" s="4"/>
      <c r="JD1232" s="6"/>
      <c r="JE1232" s="4"/>
      <c r="JF1232" s="6"/>
      <c r="JG1232" s="5"/>
      <c r="JH1232" s="5"/>
      <c r="JI1232" s="4"/>
      <c r="JJ1232" s="6"/>
      <c r="JK1232" s="4"/>
      <c r="JL1232" s="6"/>
      <c r="JM1232" s="5"/>
      <c r="JN1232" s="5"/>
      <c r="JO1232" s="4"/>
      <c r="JP1232" s="6"/>
      <c r="JQ1232" s="4"/>
      <c r="JR1232" s="6"/>
      <c r="JS1232" s="5"/>
      <c r="JT1232" s="5"/>
      <c r="JU1232" s="4"/>
      <c r="JV1232" s="6"/>
      <c r="JW1232" s="4"/>
      <c r="JX1232" s="6"/>
      <c r="JY1232" s="5"/>
      <c r="JZ1232" s="5"/>
      <c r="KA1232" s="4"/>
      <c r="KB1232" s="6"/>
      <c r="KC1232" s="4"/>
      <c r="KD1232" s="6"/>
      <c r="KE1232" s="5"/>
      <c r="KF1232" s="5"/>
      <c r="KG1232" s="4"/>
      <c r="KH1232" s="6"/>
      <c r="KI1232" s="4"/>
      <c r="KJ1232" s="6"/>
      <c r="KK1232" s="5"/>
      <c r="KL1232" s="5"/>
    </row>
    <row r="1233">
      <c r="A1233" s="3" t="s">
        <v>85</v>
      </c>
      <c r="B1233" s="3" t="s">
        <v>1299</v>
      </c>
      <c r="C1233" s="3" t="s">
        <v>87</v>
      </c>
      <c r="D1233" s="3" t="s">
        <v>712</v>
      </c>
      <c r="E1233" s="3" t="s">
        <v>1301</v>
      </c>
      <c r="F1233" s="3" t="s">
        <v>104</v>
      </c>
      <c r="G1233" s="3" t="s">
        <v>104</v>
      </c>
      <c r="H1233" s="3" t="s">
        <v>104</v>
      </c>
      <c r="I1233" s="4"/>
      <c r="J1233" s="4">
        <f>=ROUNDDOWN({0},0)</f>
      </c>
      <c r="K1233" s="4"/>
      <c r="L1233" s="5"/>
      <c r="M1233" s="4"/>
      <c r="N1233" s="4">
        <f>=ROUNDDOWN({0},0)</f>
      </c>
      <c r="O1233" s="4"/>
      <c r="P1233" s="5"/>
      <c r="Q1233" s="4"/>
      <c r="R1233" s="6"/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/>
      <c r="AD1233" s="6"/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/>
      <c r="AP1233" s="6"/>
      <c r="AQ1233" s="4"/>
      <c r="AR1233" s="6"/>
      <c r="AS1233" s="5"/>
      <c r="AT1233" s="5"/>
      <c r="AU1233" s="4"/>
      <c r="AV1233" s="6"/>
      <c r="AW1233" s="4"/>
      <c r="AX1233" s="6"/>
      <c r="AY1233" s="5"/>
      <c r="AZ1233" s="5"/>
      <c r="BA1233" s="4"/>
      <c r="BB1233" s="6"/>
      <c r="BC1233" s="4"/>
      <c r="BD1233" s="6"/>
      <c r="BE1233" s="5"/>
      <c r="BF1233" s="5"/>
      <c r="BG1233" s="4"/>
      <c r="BH1233" s="6"/>
      <c r="BI1233" s="4"/>
      <c r="BJ1233" s="6"/>
      <c r="BK1233" s="5"/>
      <c r="BL1233" s="5"/>
      <c r="BM1233" s="4"/>
      <c r="BN1233" s="6"/>
      <c r="BO1233" s="4"/>
      <c r="BP1233" s="6"/>
      <c r="BQ1233" s="5"/>
      <c r="BR1233" s="5"/>
      <c r="BS1233" s="4"/>
      <c r="BT1233" s="6"/>
      <c r="BU1233" s="4"/>
      <c r="BV1233" s="6"/>
      <c r="BW1233" s="5"/>
      <c r="BX1233" s="5"/>
      <c r="BY1233" s="4"/>
      <c r="BZ1233" s="6"/>
      <c r="CA1233" s="4"/>
      <c r="CB1233" s="6"/>
      <c r="CC1233" s="5"/>
      <c r="CD1233" s="5"/>
      <c r="CE1233" s="4"/>
      <c r="CF1233" s="6"/>
      <c r="CG1233" s="4"/>
      <c r="CH1233" s="6"/>
      <c r="CI1233" s="5"/>
      <c r="CJ1233" s="5"/>
      <c r="CK1233" s="4"/>
      <c r="CL1233" s="6"/>
      <c r="CM1233" s="4"/>
      <c r="CN1233" s="6"/>
      <c r="CO1233" s="5"/>
      <c r="CP1233" s="5"/>
      <c r="CQ1233" s="4"/>
      <c r="CR1233" s="6"/>
      <c r="CS1233" s="4"/>
      <c r="CT1233" s="6"/>
      <c r="CU1233" s="5"/>
      <c r="CV1233" s="5"/>
      <c r="CW1233" s="4"/>
      <c r="CX1233" s="6"/>
      <c r="CY1233" s="4"/>
      <c r="CZ1233" s="6"/>
      <c r="DA1233" s="5"/>
      <c r="DB1233" s="5"/>
      <c r="DC1233" s="4"/>
      <c r="DD1233" s="6"/>
      <c r="DE1233" s="4"/>
      <c r="DF1233" s="6"/>
      <c r="DG1233" s="5"/>
      <c r="DH1233" s="5"/>
      <c r="DI1233" s="4"/>
      <c r="DJ1233" s="6"/>
      <c r="DK1233" s="4"/>
      <c r="DL1233" s="6"/>
      <c r="DM1233" s="5"/>
      <c r="DN1233" s="5"/>
      <c r="DO1233" s="4"/>
      <c r="DP1233" s="6"/>
      <c r="DQ1233" s="4"/>
      <c r="DR1233" s="6"/>
      <c r="DS1233" s="5"/>
      <c r="DT1233" s="5"/>
      <c r="DU1233" s="4"/>
      <c r="DV1233" s="6"/>
      <c r="DW1233" s="4"/>
      <c r="DX1233" s="6"/>
      <c r="DY1233" s="5"/>
      <c r="DZ1233" s="5"/>
      <c r="EA1233" s="4"/>
      <c r="EB1233" s="6"/>
      <c r="EC1233" s="4"/>
      <c r="ED1233" s="6"/>
      <c r="EE1233" s="5"/>
      <c r="EF1233" s="5"/>
      <c r="EG1233" s="4"/>
      <c r="EH1233" s="6"/>
      <c r="EI1233" s="4"/>
      <c r="EJ1233" s="6"/>
      <c r="EK1233" s="5"/>
      <c r="EL1233" s="5"/>
      <c r="EM1233" s="4"/>
      <c r="EN1233" s="6"/>
      <c r="EO1233" s="4"/>
      <c r="EP1233" s="6"/>
      <c r="EQ1233" s="5"/>
      <c r="ER1233" s="5"/>
      <c r="ES1233" s="4"/>
      <c r="ET1233" s="6"/>
      <c r="EU1233" s="4"/>
      <c r="EV1233" s="6"/>
      <c r="EW1233" s="5"/>
      <c r="EX1233" s="5"/>
      <c r="EY1233" s="4"/>
      <c r="EZ1233" s="6"/>
      <c r="FA1233" s="4"/>
      <c r="FB1233" s="6"/>
      <c r="FC1233" s="5"/>
      <c r="FD1233" s="5"/>
      <c r="FE1233" s="4"/>
      <c r="FF1233" s="6"/>
      <c r="FG1233" s="4"/>
      <c r="FH1233" s="6"/>
      <c r="FI1233" s="5"/>
      <c r="FJ1233" s="5"/>
      <c r="FK1233" s="4"/>
      <c r="FL1233" s="6"/>
      <c r="FM1233" s="4"/>
      <c r="FN1233" s="6"/>
      <c r="FO1233" s="5"/>
      <c r="FP1233" s="5"/>
      <c r="FQ1233" s="4"/>
      <c r="FR1233" s="6"/>
      <c r="FS1233" s="4"/>
      <c r="FT1233" s="6"/>
      <c r="FU1233" s="5"/>
      <c r="FV1233" s="5"/>
      <c r="FW1233" s="4"/>
      <c r="FX1233" s="6"/>
      <c r="FY1233" s="4"/>
      <c r="FZ1233" s="6"/>
      <c r="GA1233" s="5"/>
      <c r="GB1233" s="5"/>
      <c r="GC1233" s="4"/>
      <c r="GD1233" s="6"/>
      <c r="GE1233" s="4"/>
      <c r="GF1233" s="6"/>
      <c r="GG1233" s="5"/>
      <c r="GH1233" s="5"/>
      <c r="GI1233" s="4"/>
      <c r="GJ1233" s="6"/>
      <c r="GK1233" s="4"/>
      <c r="GL1233" s="6"/>
      <c r="GM1233" s="5"/>
      <c r="GN1233" s="5"/>
      <c r="GO1233" s="4"/>
      <c r="GP1233" s="6"/>
      <c r="GQ1233" s="4"/>
      <c r="GR1233" s="6"/>
      <c r="GS1233" s="5"/>
      <c r="GT1233" s="5"/>
      <c r="GU1233" s="4"/>
      <c r="GV1233" s="6"/>
      <c r="GW1233" s="4"/>
      <c r="GX1233" s="6"/>
      <c r="GY1233" s="5"/>
      <c r="GZ1233" s="5"/>
      <c r="HA1233" s="4"/>
      <c r="HB1233" s="6"/>
      <c r="HC1233" s="4"/>
      <c r="HD1233" s="6"/>
      <c r="HE1233" s="5"/>
      <c r="HF1233" s="5"/>
      <c r="HG1233" s="4"/>
      <c r="HH1233" s="6"/>
      <c r="HI1233" s="4"/>
      <c r="HJ1233" s="6"/>
      <c r="HK1233" s="5"/>
      <c r="HL1233" s="5"/>
      <c r="HM1233" s="4"/>
      <c r="HN1233" s="6"/>
      <c r="HO1233" s="4"/>
      <c r="HP1233" s="6"/>
      <c r="HQ1233" s="5"/>
      <c r="HR1233" s="5"/>
      <c r="HS1233" s="4"/>
      <c r="HT1233" s="6"/>
      <c r="HU1233" s="4"/>
      <c r="HV1233" s="6"/>
      <c r="HW1233" s="5"/>
      <c r="HX1233" s="5"/>
      <c r="HY1233" s="4"/>
      <c r="HZ1233" s="6"/>
      <c r="IA1233" s="4"/>
      <c r="IB1233" s="6"/>
      <c r="IC1233" s="5"/>
      <c r="ID1233" s="5"/>
      <c r="IE1233" s="4"/>
      <c r="IF1233" s="6"/>
      <c r="IG1233" s="4"/>
      <c r="IH1233" s="6"/>
      <c r="II1233" s="5"/>
      <c r="IJ1233" s="5"/>
      <c r="IK1233" s="4"/>
      <c r="IL1233" s="6"/>
      <c r="IM1233" s="4"/>
      <c r="IN1233" s="6"/>
      <c r="IO1233" s="5"/>
      <c r="IP1233" s="5"/>
      <c r="IQ1233" s="4"/>
      <c r="IR1233" s="6"/>
      <c r="IS1233" s="4"/>
      <c r="IT1233" s="6"/>
      <c r="IU1233" s="5"/>
      <c r="IV1233" s="5"/>
      <c r="IW1233" s="4"/>
      <c r="IX1233" s="6"/>
      <c r="IY1233" s="4"/>
      <c r="IZ1233" s="6"/>
      <c r="JA1233" s="5"/>
      <c r="JB1233" s="5"/>
      <c r="JC1233" s="4"/>
      <c r="JD1233" s="6"/>
      <c r="JE1233" s="4"/>
      <c r="JF1233" s="6"/>
      <c r="JG1233" s="5"/>
      <c r="JH1233" s="5"/>
      <c r="JI1233" s="4"/>
      <c r="JJ1233" s="6"/>
      <c r="JK1233" s="4"/>
      <c r="JL1233" s="6"/>
      <c r="JM1233" s="5"/>
      <c r="JN1233" s="5"/>
      <c r="JO1233" s="4"/>
      <c r="JP1233" s="6"/>
      <c r="JQ1233" s="4"/>
      <c r="JR1233" s="6"/>
      <c r="JS1233" s="5"/>
      <c r="JT1233" s="5"/>
      <c r="JU1233" s="4"/>
      <c r="JV1233" s="6"/>
      <c r="JW1233" s="4"/>
      <c r="JX1233" s="6"/>
      <c r="JY1233" s="5"/>
      <c r="JZ1233" s="5"/>
      <c r="KA1233" s="4"/>
      <c r="KB1233" s="6"/>
      <c r="KC1233" s="4"/>
      <c r="KD1233" s="6"/>
      <c r="KE1233" s="5"/>
      <c r="KF1233" s="5"/>
      <c r="KG1233" s="4"/>
      <c r="KH1233" s="6"/>
      <c r="KI1233" s="4"/>
      <c r="KJ1233" s="6"/>
      <c r="KK1233" s="5"/>
      <c r="KL1233" s="5"/>
    </row>
    <row r="1234">
      <c r="A1234" s="3" t="s">
        <v>85</v>
      </c>
      <c r="B1234" s="3" t="s">
        <v>1302</v>
      </c>
      <c r="C1234" s="3" t="s">
        <v>87</v>
      </c>
      <c r="D1234" s="3" t="s">
        <v>712</v>
      </c>
      <c r="E1234" s="3" t="s">
        <v>1228</v>
      </c>
      <c r="F1234" s="3" t="s">
        <v>104</v>
      </c>
      <c r="G1234" s="3" t="s">
        <v>104</v>
      </c>
      <c r="H1234" s="3" t="s">
        <v>104</v>
      </c>
      <c r="I1234" s="4"/>
      <c r="J1234" s="4">
        <f>=ROUNDDOWN({0},0)</f>
      </c>
      <c r="K1234" s="4"/>
      <c r="L1234" s="5"/>
      <c r="M1234" s="4"/>
      <c r="N1234" s="4">
        <f>=ROUNDDOWN({0},0)</f>
      </c>
      <c r="O1234" s="4"/>
      <c r="P1234" s="5"/>
      <c r="Q1234" s="4"/>
      <c r="R1234" s="6"/>
      <c r="S1234" s="4"/>
      <c r="T1234" s="6"/>
      <c r="U1234" s="5"/>
      <c r="V1234" s="5"/>
      <c r="W1234" s="4"/>
      <c r="X1234" s="6"/>
      <c r="Y1234" s="4"/>
      <c r="Z1234" s="6"/>
      <c r="AA1234" s="5"/>
      <c r="AB1234" s="5"/>
      <c r="AC1234" s="4"/>
      <c r="AD1234" s="6"/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  <c r="AU1234" s="4"/>
      <c r="AV1234" s="6"/>
      <c r="AW1234" s="4"/>
      <c r="AX1234" s="6"/>
      <c r="AY1234" s="5"/>
      <c r="AZ1234" s="5"/>
      <c r="BA1234" s="4"/>
      <c r="BB1234" s="6"/>
      <c r="BC1234" s="4"/>
      <c r="BD1234" s="6"/>
      <c r="BE1234" s="5"/>
      <c r="BF1234" s="5"/>
      <c r="BG1234" s="4"/>
      <c r="BH1234" s="6"/>
      <c r="BI1234" s="4"/>
      <c r="BJ1234" s="6"/>
      <c r="BK1234" s="5"/>
      <c r="BL1234" s="5"/>
      <c r="BM1234" s="4"/>
      <c r="BN1234" s="6"/>
      <c r="BO1234" s="4"/>
      <c r="BP1234" s="6"/>
      <c r="BQ1234" s="5"/>
      <c r="BR1234" s="5"/>
      <c r="BS1234" s="4"/>
      <c r="BT1234" s="6"/>
      <c r="BU1234" s="4"/>
      <c r="BV1234" s="6"/>
      <c r="BW1234" s="5"/>
      <c r="BX1234" s="5"/>
      <c r="BY1234" s="4"/>
      <c r="BZ1234" s="6"/>
      <c r="CA1234" s="4"/>
      <c r="CB1234" s="6"/>
      <c r="CC1234" s="5"/>
      <c r="CD1234" s="5"/>
      <c r="CE1234" s="4"/>
      <c r="CF1234" s="6"/>
      <c r="CG1234" s="4"/>
      <c r="CH1234" s="6"/>
      <c r="CI1234" s="5"/>
      <c r="CJ1234" s="5"/>
      <c r="CK1234" s="4"/>
      <c r="CL1234" s="6"/>
      <c r="CM1234" s="4"/>
      <c r="CN1234" s="6"/>
      <c r="CO1234" s="5"/>
      <c r="CP1234" s="5"/>
      <c r="CQ1234" s="4"/>
      <c r="CR1234" s="6"/>
      <c r="CS1234" s="4"/>
      <c r="CT1234" s="6"/>
      <c r="CU1234" s="5"/>
      <c r="CV1234" s="5"/>
      <c r="CW1234" s="4"/>
      <c r="CX1234" s="6"/>
      <c r="CY1234" s="4"/>
      <c r="CZ1234" s="6"/>
      <c r="DA1234" s="5"/>
      <c r="DB1234" s="5"/>
      <c r="DC1234" s="4"/>
      <c r="DD1234" s="6"/>
      <c r="DE1234" s="4"/>
      <c r="DF1234" s="6"/>
      <c r="DG1234" s="5"/>
      <c r="DH1234" s="5"/>
      <c r="DI1234" s="4"/>
      <c r="DJ1234" s="6"/>
      <c r="DK1234" s="4"/>
      <c r="DL1234" s="6"/>
      <c r="DM1234" s="5"/>
      <c r="DN1234" s="5"/>
      <c r="DO1234" s="4"/>
      <c r="DP1234" s="6"/>
      <c r="DQ1234" s="4"/>
      <c r="DR1234" s="6"/>
      <c r="DS1234" s="5"/>
      <c r="DT1234" s="5"/>
      <c r="DU1234" s="4"/>
      <c r="DV1234" s="6"/>
      <c r="DW1234" s="4"/>
      <c r="DX1234" s="6"/>
      <c r="DY1234" s="5"/>
      <c r="DZ1234" s="5"/>
      <c r="EA1234" s="4"/>
      <c r="EB1234" s="6"/>
      <c r="EC1234" s="4"/>
      <c r="ED1234" s="6"/>
      <c r="EE1234" s="5"/>
      <c r="EF1234" s="5"/>
      <c r="EG1234" s="4"/>
      <c r="EH1234" s="6"/>
      <c r="EI1234" s="4"/>
      <c r="EJ1234" s="6"/>
      <c r="EK1234" s="5"/>
      <c r="EL1234" s="5"/>
      <c r="EM1234" s="4"/>
      <c r="EN1234" s="6"/>
      <c r="EO1234" s="4"/>
      <c r="EP1234" s="6"/>
      <c r="EQ1234" s="5"/>
      <c r="ER1234" s="5"/>
      <c r="ES1234" s="4"/>
      <c r="ET1234" s="6"/>
      <c r="EU1234" s="4"/>
      <c r="EV1234" s="6"/>
      <c r="EW1234" s="5"/>
      <c r="EX1234" s="5"/>
      <c r="EY1234" s="4"/>
      <c r="EZ1234" s="6"/>
      <c r="FA1234" s="4"/>
      <c r="FB1234" s="6"/>
      <c r="FC1234" s="5"/>
      <c r="FD1234" s="5"/>
      <c r="FE1234" s="4"/>
      <c r="FF1234" s="6"/>
      <c r="FG1234" s="4"/>
      <c r="FH1234" s="6"/>
      <c r="FI1234" s="5"/>
      <c r="FJ1234" s="5"/>
      <c r="FK1234" s="4"/>
      <c r="FL1234" s="6"/>
      <c r="FM1234" s="4"/>
      <c r="FN1234" s="6"/>
      <c r="FO1234" s="5"/>
      <c r="FP1234" s="5"/>
      <c r="FQ1234" s="4"/>
      <c r="FR1234" s="6"/>
      <c r="FS1234" s="4"/>
      <c r="FT1234" s="6"/>
      <c r="FU1234" s="5"/>
      <c r="FV1234" s="5"/>
      <c r="FW1234" s="4"/>
      <c r="FX1234" s="6"/>
      <c r="FY1234" s="4"/>
      <c r="FZ1234" s="6"/>
      <c r="GA1234" s="5"/>
      <c r="GB1234" s="5"/>
      <c r="GC1234" s="4"/>
      <c r="GD1234" s="6"/>
      <c r="GE1234" s="4"/>
      <c r="GF1234" s="6"/>
      <c r="GG1234" s="5"/>
      <c r="GH1234" s="5"/>
      <c r="GI1234" s="4"/>
      <c r="GJ1234" s="6"/>
      <c r="GK1234" s="4"/>
      <c r="GL1234" s="6"/>
      <c r="GM1234" s="5"/>
      <c r="GN1234" s="5"/>
      <c r="GO1234" s="4"/>
      <c r="GP1234" s="6"/>
      <c r="GQ1234" s="4"/>
      <c r="GR1234" s="6"/>
      <c r="GS1234" s="5"/>
      <c r="GT1234" s="5"/>
      <c r="GU1234" s="4"/>
      <c r="GV1234" s="6"/>
      <c r="GW1234" s="4"/>
      <c r="GX1234" s="6"/>
      <c r="GY1234" s="5"/>
      <c r="GZ1234" s="5"/>
      <c r="HA1234" s="4"/>
      <c r="HB1234" s="6"/>
      <c r="HC1234" s="4"/>
      <c r="HD1234" s="6"/>
      <c r="HE1234" s="5"/>
      <c r="HF1234" s="5"/>
      <c r="HG1234" s="4"/>
      <c r="HH1234" s="6"/>
      <c r="HI1234" s="4"/>
      <c r="HJ1234" s="6"/>
      <c r="HK1234" s="5"/>
      <c r="HL1234" s="5"/>
      <c r="HM1234" s="4"/>
      <c r="HN1234" s="6"/>
      <c r="HO1234" s="4"/>
      <c r="HP1234" s="6"/>
      <c r="HQ1234" s="5"/>
      <c r="HR1234" s="5"/>
      <c r="HS1234" s="4"/>
      <c r="HT1234" s="6"/>
      <c r="HU1234" s="4"/>
      <c r="HV1234" s="6"/>
      <c r="HW1234" s="5"/>
      <c r="HX1234" s="5"/>
      <c r="HY1234" s="4"/>
      <c r="HZ1234" s="6"/>
      <c r="IA1234" s="4"/>
      <c r="IB1234" s="6"/>
      <c r="IC1234" s="5"/>
      <c r="ID1234" s="5"/>
      <c r="IE1234" s="4"/>
      <c r="IF1234" s="6"/>
      <c r="IG1234" s="4"/>
      <c r="IH1234" s="6"/>
      <c r="II1234" s="5"/>
      <c r="IJ1234" s="5"/>
      <c r="IK1234" s="4"/>
      <c r="IL1234" s="6"/>
      <c r="IM1234" s="4"/>
      <c r="IN1234" s="6"/>
      <c r="IO1234" s="5"/>
      <c r="IP1234" s="5"/>
      <c r="IQ1234" s="4"/>
      <c r="IR1234" s="6"/>
      <c r="IS1234" s="4"/>
      <c r="IT1234" s="6"/>
      <c r="IU1234" s="5"/>
      <c r="IV1234" s="5"/>
      <c r="IW1234" s="4"/>
      <c r="IX1234" s="6"/>
      <c r="IY1234" s="4"/>
      <c r="IZ1234" s="6"/>
      <c r="JA1234" s="5"/>
      <c r="JB1234" s="5"/>
      <c r="JC1234" s="4"/>
      <c r="JD1234" s="6"/>
      <c r="JE1234" s="4"/>
      <c r="JF1234" s="6"/>
      <c r="JG1234" s="5"/>
      <c r="JH1234" s="5"/>
      <c r="JI1234" s="4"/>
      <c r="JJ1234" s="6"/>
      <c r="JK1234" s="4"/>
      <c r="JL1234" s="6"/>
      <c r="JM1234" s="5"/>
      <c r="JN1234" s="5"/>
      <c r="JO1234" s="4"/>
      <c r="JP1234" s="6"/>
      <c r="JQ1234" s="4"/>
      <c r="JR1234" s="6"/>
      <c r="JS1234" s="5"/>
      <c r="JT1234" s="5"/>
      <c r="JU1234" s="4"/>
      <c r="JV1234" s="6"/>
      <c r="JW1234" s="4"/>
      <c r="JX1234" s="6"/>
      <c r="JY1234" s="5"/>
      <c r="JZ1234" s="5"/>
      <c r="KA1234" s="4"/>
      <c r="KB1234" s="6"/>
      <c r="KC1234" s="4"/>
      <c r="KD1234" s="6"/>
      <c r="KE1234" s="5"/>
      <c r="KF1234" s="5"/>
      <c r="KG1234" s="4"/>
      <c r="KH1234" s="6"/>
      <c r="KI1234" s="4"/>
      <c r="KJ1234" s="6"/>
      <c r="KK1234" s="5"/>
      <c r="KL1234" s="5"/>
    </row>
    <row r="1235">
      <c r="A1235" s="11" t="s">
        <v>1303</v>
      </c>
      <c r="B1235" s="7" t="s">
        <v>104</v>
      </c>
      <c r="C1235" s="7" t="s">
        <v>104</v>
      </c>
      <c r="D1235" s="7" t="s">
        <v>104</v>
      </c>
      <c r="E1235" s="7" t="s">
        <v>104</v>
      </c>
      <c r="F1235" s="7" t="s">
        <v>104</v>
      </c>
      <c r="G1235" s="7" t="s">
        <v>104</v>
      </c>
      <c r="H1235" s="7" t="s">
        <v>104</v>
      </c>
      <c r="I1235" s="8"/>
      <c r="J1235" s="8">
        <f>=ROUNDDOWN({0},0)</f>
      </c>
      <c r="K1235" s="8">
        <v>365061</v>
      </c>
      <c r="L1235" s="9"/>
      <c r="M1235" s="8"/>
      <c r="N1235" s="8">
        <f>=ROUNDDOWN({0},0)</f>
      </c>
      <c r="O1235" s="8">
        <v>480</v>
      </c>
      <c r="P1235" s="9"/>
      <c r="Q1235" s="8">
        <v>27128</v>
      </c>
      <c r="R1235" s="10">
        <v>1257752.36</v>
      </c>
      <c r="S1235" s="8"/>
      <c r="T1235" s="10"/>
      <c r="U1235" s="9"/>
      <c r="V1235" s="9"/>
      <c r="W1235" s="8">
        <v>6327</v>
      </c>
      <c r="X1235" s="10">
        <v>257598.94</v>
      </c>
      <c r="Y1235" s="8"/>
      <c r="Z1235" s="10"/>
      <c r="AA1235" s="9"/>
      <c r="AB1235" s="9"/>
      <c r="AC1235" s="8">
        <v>2675</v>
      </c>
      <c r="AD1235" s="10">
        <v>163373.84</v>
      </c>
      <c r="AE1235" s="8"/>
      <c r="AF1235" s="10"/>
      <c r="AG1235" s="9"/>
      <c r="AH1235" s="9"/>
      <c r="AI1235" s="8">
        <v>1720</v>
      </c>
      <c r="AJ1235" s="10">
        <v>131790.24</v>
      </c>
      <c r="AK1235" s="8"/>
      <c r="AL1235" s="10"/>
      <c r="AM1235" s="9"/>
      <c r="AN1235" s="9"/>
      <c r="AO1235" s="8">
        <v>2362</v>
      </c>
      <c r="AP1235" s="10">
        <v>127450.74</v>
      </c>
      <c r="AQ1235" s="8"/>
      <c r="AR1235" s="10"/>
      <c r="AS1235" s="9"/>
      <c r="AT1235" s="9"/>
      <c r="AU1235" s="8">
        <v>2088</v>
      </c>
      <c r="AV1235" s="10">
        <v>111209.08</v>
      </c>
      <c r="AW1235" s="8"/>
      <c r="AX1235" s="10"/>
      <c r="AY1235" s="9"/>
      <c r="AZ1235" s="9"/>
      <c r="BA1235" s="8">
        <v>2744</v>
      </c>
      <c r="BB1235" s="10">
        <v>108205.84</v>
      </c>
      <c r="BC1235" s="8"/>
      <c r="BD1235" s="10"/>
      <c r="BE1235" s="9"/>
      <c r="BF1235" s="9"/>
      <c r="BG1235" s="8">
        <v>1598</v>
      </c>
      <c r="BH1235" s="10">
        <v>81954.32</v>
      </c>
      <c r="BI1235" s="8"/>
      <c r="BJ1235" s="10"/>
      <c r="BK1235" s="9"/>
      <c r="BL1235" s="9"/>
      <c r="BM1235" s="8">
        <v>964</v>
      </c>
      <c r="BN1235" s="10">
        <v>65712.01</v>
      </c>
      <c r="BO1235" s="8"/>
      <c r="BP1235" s="10"/>
      <c r="BQ1235" s="9"/>
      <c r="BR1235" s="9"/>
      <c r="BS1235" s="8">
        <v>799</v>
      </c>
      <c r="BT1235" s="10">
        <v>48413.76</v>
      </c>
      <c r="BU1235" s="8"/>
      <c r="BV1235" s="10"/>
      <c r="BW1235" s="9"/>
      <c r="BX1235" s="9"/>
      <c r="BY1235" s="8">
        <v>3408</v>
      </c>
      <c r="BZ1235" s="10">
        <v>40797.6</v>
      </c>
      <c r="CA1235" s="8"/>
      <c r="CB1235" s="10"/>
      <c r="CC1235" s="9"/>
      <c r="CD1235" s="9"/>
      <c r="CE1235" s="8">
        <v>721</v>
      </c>
      <c r="CF1235" s="10">
        <v>33544.71</v>
      </c>
      <c r="CG1235" s="8"/>
      <c r="CH1235" s="10"/>
      <c r="CI1235" s="9"/>
      <c r="CJ1235" s="9"/>
      <c r="CK1235" s="8">
        <v>357</v>
      </c>
      <c r="CL1235" s="10">
        <v>21068.17</v>
      </c>
      <c r="CM1235" s="8"/>
      <c r="CN1235" s="10"/>
      <c r="CO1235" s="9"/>
      <c r="CP1235" s="9"/>
      <c r="CQ1235" s="8">
        <v>353</v>
      </c>
      <c r="CR1235" s="10">
        <v>20381.76</v>
      </c>
      <c r="CS1235" s="8"/>
      <c r="CT1235" s="10"/>
      <c r="CU1235" s="9"/>
      <c r="CV1235" s="9"/>
      <c r="CW1235" s="8">
        <v>142</v>
      </c>
      <c r="CX1235" s="10">
        <v>8450.62</v>
      </c>
      <c r="CY1235" s="8"/>
      <c r="CZ1235" s="10"/>
      <c r="DA1235" s="9"/>
      <c r="DB1235" s="9"/>
      <c r="DC1235" s="8">
        <v>188</v>
      </c>
      <c r="DD1235" s="10">
        <v>7617.95</v>
      </c>
      <c r="DE1235" s="8"/>
      <c r="DF1235" s="10"/>
      <c r="DG1235" s="9"/>
      <c r="DH1235" s="9"/>
      <c r="DI1235" s="8">
        <v>243</v>
      </c>
      <c r="DJ1235" s="10">
        <v>6775.88</v>
      </c>
      <c r="DK1235" s="8"/>
      <c r="DL1235" s="10"/>
      <c r="DM1235" s="9"/>
      <c r="DN1235" s="9"/>
      <c r="DO1235" s="8">
        <v>145</v>
      </c>
      <c r="DP1235" s="10">
        <v>5887.85</v>
      </c>
      <c r="DQ1235" s="8"/>
      <c r="DR1235" s="10"/>
      <c r="DS1235" s="9"/>
      <c r="DT1235" s="9"/>
      <c r="DU1235" s="8">
        <v>59</v>
      </c>
      <c r="DV1235" s="10">
        <v>4497.98</v>
      </c>
      <c r="DW1235" s="8"/>
      <c r="DX1235" s="10"/>
      <c r="DY1235" s="9"/>
      <c r="DZ1235" s="9"/>
      <c r="EA1235" s="8">
        <v>51</v>
      </c>
      <c r="EB1235" s="10">
        <v>3651.21</v>
      </c>
      <c r="EC1235" s="8"/>
      <c r="ED1235" s="10"/>
      <c r="EE1235" s="9"/>
      <c r="EF1235" s="9"/>
      <c r="EG1235" s="8">
        <v>55</v>
      </c>
      <c r="EH1235" s="10">
        <v>1588.92</v>
      </c>
      <c r="EI1235" s="8"/>
      <c r="EJ1235" s="10"/>
      <c r="EK1235" s="9"/>
      <c r="EL1235" s="9"/>
      <c r="EM1235" s="8">
        <v>25</v>
      </c>
      <c r="EN1235" s="10">
        <v>1479.48</v>
      </c>
      <c r="EO1235" s="8"/>
      <c r="EP1235" s="10"/>
      <c r="EQ1235" s="9"/>
      <c r="ER1235" s="9"/>
      <c r="ES1235" s="8">
        <v>11</v>
      </c>
      <c r="ET1235" s="10">
        <v>1238.51</v>
      </c>
      <c r="EU1235" s="8"/>
      <c r="EV1235" s="10"/>
      <c r="EW1235" s="9"/>
      <c r="EX1235" s="9"/>
      <c r="EY1235" s="8">
        <v>12</v>
      </c>
      <c r="EZ1235" s="10">
        <v>800.72</v>
      </c>
      <c r="FA1235" s="8"/>
      <c r="FB1235" s="10"/>
      <c r="FC1235" s="9"/>
      <c r="FD1235" s="9"/>
      <c r="FE1235" s="8">
        <v>11</v>
      </c>
      <c r="FF1235" s="10">
        <v>752.47</v>
      </c>
      <c r="FG1235" s="8"/>
      <c r="FH1235" s="10"/>
      <c r="FI1235" s="9"/>
      <c r="FJ1235" s="9"/>
      <c r="FK1235" s="8">
        <v>12</v>
      </c>
      <c r="FL1235" s="10">
        <v>734.96</v>
      </c>
      <c r="FM1235" s="8"/>
      <c r="FN1235" s="10"/>
      <c r="FO1235" s="9"/>
      <c r="FP1235" s="9"/>
      <c r="FQ1235" s="8">
        <v>9</v>
      </c>
      <c r="FR1235" s="10">
        <v>684.27</v>
      </c>
      <c r="FS1235" s="8"/>
      <c r="FT1235" s="10"/>
      <c r="FU1235" s="9"/>
      <c r="FV1235" s="9"/>
      <c r="FW1235" s="8">
        <v>2</v>
      </c>
      <c r="FX1235" s="10">
        <v>642.92</v>
      </c>
      <c r="FY1235" s="8"/>
      <c r="FZ1235" s="10"/>
      <c r="GA1235" s="9"/>
      <c r="GB1235" s="9"/>
      <c r="GC1235" s="8">
        <v>10</v>
      </c>
      <c r="GD1235" s="10">
        <v>595.95</v>
      </c>
      <c r="GE1235" s="8"/>
      <c r="GF1235" s="10"/>
      <c r="GG1235" s="9"/>
      <c r="GH1235" s="9"/>
      <c r="GI1235" s="8">
        <v>8</v>
      </c>
      <c r="GJ1235" s="10">
        <v>436.38</v>
      </c>
      <c r="GK1235" s="8"/>
      <c r="GL1235" s="10"/>
      <c r="GM1235" s="9"/>
      <c r="GN1235" s="9"/>
      <c r="GO1235" s="8">
        <v>3</v>
      </c>
      <c r="GP1235" s="10">
        <v>214.29</v>
      </c>
      <c r="GQ1235" s="8"/>
      <c r="GR1235" s="10"/>
      <c r="GS1235" s="9"/>
      <c r="GT1235" s="9"/>
      <c r="GU1235" s="8">
        <v>26</v>
      </c>
      <c r="GV1235" s="10">
        <v>200.99</v>
      </c>
      <c r="GW1235" s="8"/>
      <c r="GX1235" s="10"/>
      <c r="GY1235" s="9"/>
      <c r="GZ1235" s="9"/>
      <c r="HA1235" s="8"/>
      <c r="HB1235" s="10"/>
      <c r="HC1235" s="8"/>
      <c r="HD1235" s="10"/>
      <c r="HE1235" s="9"/>
      <c r="HF1235" s="9"/>
      <c r="HG1235" s="8"/>
      <c r="HH1235" s="10"/>
      <c r="HI1235" s="8"/>
      <c r="HJ1235" s="10"/>
      <c r="HK1235" s="9"/>
      <c r="HL1235" s="9"/>
      <c r="HM1235" s="8"/>
      <c r="HN1235" s="10"/>
      <c r="HO1235" s="8"/>
      <c r="HP1235" s="10"/>
      <c r="HQ1235" s="9"/>
      <c r="HR1235" s="9"/>
      <c r="HS1235" s="8"/>
      <c r="HT1235" s="10"/>
      <c r="HU1235" s="8"/>
      <c r="HV1235" s="10"/>
      <c r="HW1235" s="9"/>
      <c r="HX1235" s="9"/>
      <c r="HY1235" s="8"/>
      <c r="HZ1235" s="10"/>
      <c r="IA1235" s="8"/>
      <c r="IB1235" s="10"/>
      <c r="IC1235" s="9"/>
      <c r="ID1235" s="9"/>
      <c r="IE1235" s="8"/>
      <c r="IF1235" s="10"/>
      <c r="IG1235" s="8"/>
      <c r="IH1235" s="10"/>
      <c r="II1235" s="9"/>
      <c r="IJ1235" s="9"/>
      <c r="IK1235" s="8"/>
      <c r="IL1235" s="10"/>
      <c r="IM1235" s="8"/>
      <c r="IN1235" s="10"/>
      <c r="IO1235" s="9"/>
      <c r="IP1235" s="9"/>
      <c r="IQ1235" s="8"/>
      <c r="IR1235" s="10"/>
      <c r="IS1235" s="8"/>
      <c r="IT1235" s="10"/>
      <c r="IU1235" s="9"/>
      <c r="IV1235" s="9"/>
      <c r="IW1235" s="8"/>
      <c r="IX1235" s="10"/>
      <c r="IY1235" s="8"/>
      <c r="IZ1235" s="10"/>
      <c r="JA1235" s="9"/>
      <c r="JB1235" s="9"/>
      <c r="JC1235" s="8"/>
      <c r="JD1235" s="10"/>
      <c r="JE1235" s="8"/>
      <c r="JF1235" s="10"/>
      <c r="JG1235" s="9"/>
      <c r="JH1235" s="9"/>
      <c r="JI1235" s="8"/>
      <c r="JJ1235" s="10"/>
      <c r="JK1235" s="8"/>
      <c r="JL1235" s="10"/>
      <c r="JM1235" s="9"/>
      <c r="JN1235" s="9"/>
      <c r="JO1235" s="8"/>
      <c r="JP1235" s="10"/>
      <c r="JQ1235" s="8"/>
      <c r="JR1235" s="10"/>
      <c r="JS1235" s="9"/>
      <c r="JT1235" s="9"/>
      <c r="JU1235" s="8"/>
      <c r="JV1235" s="10"/>
      <c r="JW1235" s="8"/>
      <c r="JX1235" s="10"/>
      <c r="JY1235" s="9"/>
      <c r="JZ1235" s="9"/>
      <c r="KA1235" s="8"/>
      <c r="KB1235" s="10"/>
      <c r="KC1235" s="8"/>
      <c r="KD1235" s="10"/>
      <c r="KE1235" s="9"/>
      <c r="KF1235" s="9"/>
      <c r="KG1235" s="8"/>
      <c r="KH1235" s="10"/>
      <c r="KI1235" s="8"/>
      <c r="KJ1235" s="10"/>
      <c r="KK1235" s="9"/>
      <c r="KL1235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  <mergeCell ref="AU3:AZ3"/>
    <mergeCell ref="AU4:AV4"/>
    <mergeCell ref="AW4:AX4"/>
    <mergeCell ref="AY4:AY5"/>
    <mergeCell ref="AZ4:AZ5"/>
    <mergeCell ref="BA3:BF3"/>
    <mergeCell ref="BA4:BB4"/>
    <mergeCell ref="BC4:BD4"/>
    <mergeCell ref="BE4:BE5"/>
    <mergeCell ref="BF4:BF5"/>
    <mergeCell ref="BG3:BL3"/>
    <mergeCell ref="BG4:BH4"/>
    <mergeCell ref="BI4:BJ4"/>
    <mergeCell ref="BK4:BK5"/>
    <mergeCell ref="BL4:BL5"/>
    <mergeCell ref="BM3:BR3"/>
    <mergeCell ref="BM4:BN4"/>
    <mergeCell ref="BO4:BP4"/>
    <mergeCell ref="BQ4:BQ5"/>
    <mergeCell ref="BR4:BR5"/>
    <mergeCell ref="BS3:BX3"/>
    <mergeCell ref="BS4:BT4"/>
    <mergeCell ref="BU4:BV4"/>
    <mergeCell ref="BW4:BW5"/>
    <mergeCell ref="BX4:BX5"/>
    <mergeCell ref="BY3:CD3"/>
    <mergeCell ref="BY4:BZ4"/>
    <mergeCell ref="CA4:CB4"/>
    <mergeCell ref="CC4:CC5"/>
    <mergeCell ref="CD4:CD5"/>
    <mergeCell ref="CE3:CJ3"/>
    <mergeCell ref="CE4:CF4"/>
    <mergeCell ref="CG4:CH4"/>
    <mergeCell ref="CI4:CI5"/>
    <mergeCell ref="CJ4:CJ5"/>
    <mergeCell ref="CK3:CP3"/>
    <mergeCell ref="CK4:CL4"/>
    <mergeCell ref="CM4:CN4"/>
    <mergeCell ref="CO4:CO5"/>
    <mergeCell ref="CP4:CP5"/>
    <mergeCell ref="CQ3:CV3"/>
    <mergeCell ref="CQ4:CR4"/>
    <mergeCell ref="CS4:CT4"/>
    <mergeCell ref="CU4:CU5"/>
    <mergeCell ref="CV4:CV5"/>
    <mergeCell ref="CW3:DB3"/>
    <mergeCell ref="CW4:CX4"/>
    <mergeCell ref="CY4:CZ4"/>
    <mergeCell ref="DA4:DA5"/>
    <mergeCell ref="DB4:DB5"/>
    <mergeCell ref="DC3:DH3"/>
    <mergeCell ref="DC4:DD4"/>
    <mergeCell ref="DE4:DF4"/>
    <mergeCell ref="DG4:DG5"/>
    <mergeCell ref="DH4:DH5"/>
    <mergeCell ref="DI3:DN3"/>
    <mergeCell ref="DI4:DJ4"/>
    <mergeCell ref="DK4:DL4"/>
    <mergeCell ref="DM4:DM5"/>
    <mergeCell ref="DN4:DN5"/>
    <mergeCell ref="DO3:DT3"/>
    <mergeCell ref="DO4:DP4"/>
    <mergeCell ref="DQ4:DR4"/>
    <mergeCell ref="DS4:DS5"/>
    <mergeCell ref="DT4:DT5"/>
    <mergeCell ref="DU3:DZ3"/>
    <mergeCell ref="DU4:DV4"/>
    <mergeCell ref="DW4:DX4"/>
    <mergeCell ref="DY4:DY5"/>
    <mergeCell ref="DZ4:DZ5"/>
    <mergeCell ref="EA3:EF3"/>
    <mergeCell ref="EA4:EB4"/>
    <mergeCell ref="EC4:ED4"/>
    <mergeCell ref="EE4:EE5"/>
    <mergeCell ref="EF4:EF5"/>
    <mergeCell ref="EG3:EL3"/>
    <mergeCell ref="EG4:EH4"/>
    <mergeCell ref="EI4:EJ4"/>
    <mergeCell ref="EK4:EK5"/>
    <mergeCell ref="EL4:EL5"/>
    <mergeCell ref="EM3:ER3"/>
    <mergeCell ref="EM4:EN4"/>
    <mergeCell ref="EO4:EP4"/>
    <mergeCell ref="EQ4:EQ5"/>
    <mergeCell ref="ER4:ER5"/>
    <mergeCell ref="ES3:EX3"/>
    <mergeCell ref="ES4:ET4"/>
    <mergeCell ref="EU4:EV4"/>
    <mergeCell ref="EW4:EW5"/>
    <mergeCell ref="EX4:EX5"/>
    <mergeCell ref="EY3:FD3"/>
    <mergeCell ref="EY4:EZ4"/>
    <mergeCell ref="FA4:FB4"/>
    <mergeCell ref="FC4:FC5"/>
    <mergeCell ref="FD4:FD5"/>
    <mergeCell ref="FE3:FJ3"/>
    <mergeCell ref="FE4:FF4"/>
    <mergeCell ref="FG4:FH4"/>
    <mergeCell ref="FI4:FI5"/>
    <mergeCell ref="FJ4:FJ5"/>
    <mergeCell ref="FK3:FP3"/>
    <mergeCell ref="FK4:FL4"/>
    <mergeCell ref="FM4:FN4"/>
    <mergeCell ref="FO4:FO5"/>
    <mergeCell ref="FP4:FP5"/>
    <mergeCell ref="FQ3:FV3"/>
    <mergeCell ref="FQ4:FR4"/>
    <mergeCell ref="FS4:FT4"/>
    <mergeCell ref="FU4:FU5"/>
    <mergeCell ref="FV4:FV5"/>
    <mergeCell ref="FW3:GB3"/>
    <mergeCell ref="FW4:FX4"/>
    <mergeCell ref="FY4:FZ4"/>
    <mergeCell ref="GA4:GA5"/>
    <mergeCell ref="GB4:GB5"/>
    <mergeCell ref="GC3:GH3"/>
    <mergeCell ref="GC4:GD4"/>
    <mergeCell ref="GE4:GF4"/>
    <mergeCell ref="GG4:GG5"/>
    <mergeCell ref="GH4:GH5"/>
    <mergeCell ref="GI3:GN3"/>
    <mergeCell ref="GI4:GJ4"/>
    <mergeCell ref="GK4:GL4"/>
    <mergeCell ref="GM4:GM5"/>
    <mergeCell ref="GN4:GN5"/>
    <mergeCell ref="GO3:GT3"/>
    <mergeCell ref="GO4:GP4"/>
    <mergeCell ref="GQ4:GR4"/>
    <mergeCell ref="GS4:GS5"/>
    <mergeCell ref="GT4:GT5"/>
    <mergeCell ref="GU3:GZ3"/>
    <mergeCell ref="GU4:GV4"/>
    <mergeCell ref="GW4:GX4"/>
    <mergeCell ref="GY4:GY5"/>
    <mergeCell ref="GZ4:GZ5"/>
    <mergeCell ref="HA3:HF3"/>
    <mergeCell ref="HA4:HB4"/>
    <mergeCell ref="HC4:HD4"/>
    <mergeCell ref="HE4:HE5"/>
    <mergeCell ref="HF4:HF5"/>
    <mergeCell ref="HG3:HL3"/>
    <mergeCell ref="HG4:HH4"/>
    <mergeCell ref="HI4:HJ4"/>
    <mergeCell ref="HK4:HK5"/>
    <mergeCell ref="HL4:HL5"/>
    <mergeCell ref="HM3:HR3"/>
    <mergeCell ref="HM4:HN4"/>
    <mergeCell ref="HO4:HP4"/>
    <mergeCell ref="HQ4:HQ5"/>
    <mergeCell ref="HR4:HR5"/>
    <mergeCell ref="HS3:HX3"/>
    <mergeCell ref="HS4:HT4"/>
    <mergeCell ref="HU4:HV4"/>
    <mergeCell ref="HW4:HW5"/>
    <mergeCell ref="HX4:HX5"/>
    <mergeCell ref="HY3:ID3"/>
    <mergeCell ref="HY4:HZ4"/>
    <mergeCell ref="IA4:IB4"/>
    <mergeCell ref="IC4:IC5"/>
    <mergeCell ref="ID4:ID5"/>
    <mergeCell ref="IE3:IJ3"/>
    <mergeCell ref="IE4:IF4"/>
    <mergeCell ref="IG4:IH4"/>
    <mergeCell ref="II4:II5"/>
    <mergeCell ref="IJ4:IJ5"/>
    <mergeCell ref="IK3:IP3"/>
    <mergeCell ref="IK4:IL4"/>
    <mergeCell ref="IM4:IN4"/>
    <mergeCell ref="IO4:IO5"/>
    <mergeCell ref="IP4:IP5"/>
    <mergeCell ref="IQ3:IV3"/>
    <mergeCell ref="IQ4:IR4"/>
    <mergeCell ref="IS4:IT4"/>
    <mergeCell ref="IU4:IU5"/>
    <mergeCell ref="IV4:IV5"/>
    <mergeCell ref="IW3:JB3"/>
    <mergeCell ref="IW4:IX4"/>
    <mergeCell ref="IY4:IZ4"/>
    <mergeCell ref="JA4:JA5"/>
    <mergeCell ref="JB4:JB5"/>
    <mergeCell ref="JC3:JH3"/>
    <mergeCell ref="JC4:JD4"/>
    <mergeCell ref="JE4:JF4"/>
    <mergeCell ref="JG4:JG5"/>
    <mergeCell ref="JH4:JH5"/>
    <mergeCell ref="JI3:JN3"/>
    <mergeCell ref="JI4:JJ4"/>
    <mergeCell ref="JK4:JL4"/>
    <mergeCell ref="JM4:JM5"/>
    <mergeCell ref="JN4:JN5"/>
    <mergeCell ref="JO3:JT3"/>
    <mergeCell ref="JO4:JP4"/>
    <mergeCell ref="JQ4:JR4"/>
    <mergeCell ref="JS4:JS5"/>
    <mergeCell ref="JT4:JT5"/>
    <mergeCell ref="JU3:JZ3"/>
    <mergeCell ref="JU4:JV4"/>
    <mergeCell ref="JW4:JX4"/>
    <mergeCell ref="JY4:JY5"/>
    <mergeCell ref="JZ4:JZ5"/>
    <mergeCell ref="KA3:KF3"/>
    <mergeCell ref="KA4:KB4"/>
    <mergeCell ref="KC4:KD4"/>
    <mergeCell ref="KE4:KE5"/>
    <mergeCell ref="KF4:KF5"/>
    <mergeCell ref="KG3:KL3"/>
    <mergeCell ref="KG4:KH4"/>
    <mergeCell ref="KI4:KJ4"/>
    <mergeCell ref="KK4:KK5"/>
    <mergeCell ref="KL4:KL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KN2095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1304</v>
      </c>
      <c r="J3" s="2" t="s">
        <v>1305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27</v>
      </c>
      <c r="BB3" s="2" t="s">
        <v>27</v>
      </c>
      <c r="BC3" s="2" t="s">
        <v>28</v>
      </c>
      <c r="BD3" s="2" t="s">
        <v>28</v>
      </c>
      <c r="BE3" s="2" t="s">
        <v>28</v>
      </c>
      <c r="BF3" s="2" t="s">
        <v>28</v>
      </c>
      <c r="BG3" s="2" t="s">
        <v>28</v>
      </c>
      <c r="BH3" s="2" t="s">
        <v>28</v>
      </c>
      <c r="BI3" s="2" t="s">
        <v>29</v>
      </c>
      <c r="BJ3" s="2" t="s">
        <v>29</v>
      </c>
      <c r="BK3" s="2" t="s">
        <v>29</v>
      </c>
      <c r="BL3" s="2" t="s">
        <v>29</v>
      </c>
      <c r="BM3" s="2" t="s">
        <v>29</v>
      </c>
      <c r="BN3" s="2" t="s">
        <v>29</v>
      </c>
      <c r="BO3" s="2" t="s">
        <v>30</v>
      </c>
      <c r="BP3" s="2" t="s">
        <v>30</v>
      </c>
      <c r="BQ3" s="2" t="s">
        <v>30</v>
      </c>
      <c r="BR3" s="2" t="s">
        <v>30</v>
      </c>
      <c r="BS3" s="2" t="s">
        <v>30</v>
      </c>
      <c r="BT3" s="2" t="s">
        <v>30</v>
      </c>
      <c r="BU3" s="2" t="s">
        <v>31</v>
      </c>
      <c r="BV3" s="2" t="s">
        <v>31</v>
      </c>
      <c r="BW3" s="2" t="s">
        <v>31</v>
      </c>
      <c r="BX3" s="2" t="s">
        <v>31</v>
      </c>
      <c r="BY3" s="2" t="s">
        <v>31</v>
      </c>
      <c r="BZ3" s="2" t="s">
        <v>31</v>
      </c>
      <c r="CA3" s="2" t="s">
        <v>32</v>
      </c>
      <c r="CB3" s="2" t="s">
        <v>32</v>
      </c>
      <c r="CC3" s="2" t="s">
        <v>32</v>
      </c>
      <c r="CD3" s="2" t="s">
        <v>32</v>
      </c>
      <c r="CE3" s="2" t="s">
        <v>32</v>
      </c>
      <c r="CF3" s="2" t="s">
        <v>32</v>
      </c>
      <c r="CG3" s="2" t="s">
        <v>33</v>
      </c>
      <c r="CH3" s="2" t="s">
        <v>33</v>
      </c>
      <c r="CI3" s="2" t="s">
        <v>33</v>
      </c>
      <c r="CJ3" s="2" t="s">
        <v>33</v>
      </c>
      <c r="CK3" s="2" t="s">
        <v>33</v>
      </c>
      <c r="CL3" s="2" t="s">
        <v>33</v>
      </c>
      <c r="CM3" s="2" t="s">
        <v>34</v>
      </c>
      <c r="CN3" s="2" t="s">
        <v>34</v>
      </c>
      <c r="CO3" s="2" t="s">
        <v>34</v>
      </c>
      <c r="CP3" s="2" t="s">
        <v>34</v>
      </c>
      <c r="CQ3" s="2" t="s">
        <v>34</v>
      </c>
      <c r="CR3" s="2" t="s">
        <v>34</v>
      </c>
      <c r="CS3" s="2" t="s">
        <v>35</v>
      </c>
      <c r="CT3" s="2" t="s">
        <v>35</v>
      </c>
      <c r="CU3" s="2" t="s">
        <v>35</v>
      </c>
      <c r="CV3" s="2" t="s">
        <v>35</v>
      </c>
      <c r="CW3" s="2" t="s">
        <v>35</v>
      </c>
      <c r="CX3" s="2" t="s">
        <v>35</v>
      </c>
      <c r="CY3" s="2" t="s">
        <v>36</v>
      </c>
      <c r="CZ3" s="2" t="s">
        <v>36</v>
      </c>
      <c r="DA3" s="2" t="s">
        <v>36</v>
      </c>
      <c r="DB3" s="2" t="s">
        <v>36</v>
      </c>
      <c r="DC3" s="2" t="s">
        <v>36</v>
      </c>
      <c r="DD3" s="2" t="s">
        <v>36</v>
      </c>
      <c r="DE3" s="2" t="s">
        <v>37</v>
      </c>
      <c r="DF3" s="2" t="s">
        <v>37</v>
      </c>
      <c r="DG3" s="2" t="s">
        <v>37</v>
      </c>
      <c r="DH3" s="2" t="s">
        <v>37</v>
      </c>
      <c r="DI3" s="2" t="s">
        <v>37</v>
      </c>
      <c r="DJ3" s="2" t="s">
        <v>37</v>
      </c>
      <c r="DK3" s="2" t="s">
        <v>38</v>
      </c>
      <c r="DL3" s="2" t="s">
        <v>38</v>
      </c>
      <c r="DM3" s="2" t="s">
        <v>38</v>
      </c>
      <c r="DN3" s="2" t="s">
        <v>38</v>
      </c>
      <c r="DO3" s="2" t="s">
        <v>38</v>
      </c>
      <c r="DP3" s="2" t="s">
        <v>38</v>
      </c>
      <c r="DQ3" s="2" t="s">
        <v>39</v>
      </c>
      <c r="DR3" s="2" t="s">
        <v>39</v>
      </c>
      <c r="DS3" s="2" t="s">
        <v>39</v>
      </c>
      <c r="DT3" s="2" t="s">
        <v>39</v>
      </c>
      <c r="DU3" s="2" t="s">
        <v>39</v>
      </c>
      <c r="DV3" s="2" t="s">
        <v>39</v>
      </c>
      <c r="DW3" s="2" t="s">
        <v>40</v>
      </c>
      <c r="DX3" s="2" t="s">
        <v>40</v>
      </c>
      <c r="DY3" s="2" t="s">
        <v>40</v>
      </c>
      <c r="DZ3" s="2" t="s">
        <v>40</v>
      </c>
      <c r="EA3" s="2" t="s">
        <v>40</v>
      </c>
      <c r="EB3" s="2" t="s">
        <v>40</v>
      </c>
      <c r="EC3" s="2" t="s">
        <v>41</v>
      </c>
      <c r="ED3" s="2" t="s">
        <v>41</v>
      </c>
      <c r="EE3" s="2" t="s">
        <v>41</v>
      </c>
      <c r="EF3" s="2" t="s">
        <v>41</v>
      </c>
      <c r="EG3" s="2" t="s">
        <v>41</v>
      </c>
      <c r="EH3" s="2" t="s">
        <v>41</v>
      </c>
      <c r="EI3" s="2" t="s">
        <v>42</v>
      </c>
      <c r="EJ3" s="2" t="s">
        <v>42</v>
      </c>
      <c r="EK3" s="2" t="s">
        <v>42</v>
      </c>
      <c r="EL3" s="2" t="s">
        <v>42</v>
      </c>
      <c r="EM3" s="2" t="s">
        <v>42</v>
      </c>
      <c r="EN3" s="2" t="s">
        <v>42</v>
      </c>
      <c r="EO3" s="2" t="s">
        <v>43</v>
      </c>
      <c r="EP3" s="2" t="s">
        <v>43</v>
      </c>
      <c r="EQ3" s="2" t="s">
        <v>43</v>
      </c>
      <c r="ER3" s="2" t="s">
        <v>43</v>
      </c>
      <c r="ES3" s="2" t="s">
        <v>43</v>
      </c>
      <c r="ET3" s="2" t="s">
        <v>43</v>
      </c>
      <c r="EU3" s="2" t="s">
        <v>44</v>
      </c>
      <c r="EV3" s="2" t="s">
        <v>44</v>
      </c>
      <c r="EW3" s="2" t="s">
        <v>44</v>
      </c>
      <c r="EX3" s="2" t="s">
        <v>44</v>
      </c>
      <c r="EY3" s="2" t="s">
        <v>44</v>
      </c>
      <c r="EZ3" s="2" t="s">
        <v>44</v>
      </c>
      <c r="FA3" s="2" t="s">
        <v>45</v>
      </c>
      <c r="FB3" s="2" t="s">
        <v>45</v>
      </c>
      <c r="FC3" s="2" t="s">
        <v>45</v>
      </c>
      <c r="FD3" s="2" t="s">
        <v>45</v>
      </c>
      <c r="FE3" s="2" t="s">
        <v>45</v>
      </c>
      <c r="FF3" s="2" t="s">
        <v>45</v>
      </c>
      <c r="FG3" s="2" t="s">
        <v>46</v>
      </c>
      <c r="FH3" s="2" t="s">
        <v>46</v>
      </c>
      <c r="FI3" s="2" t="s">
        <v>46</v>
      </c>
      <c r="FJ3" s="2" t="s">
        <v>46</v>
      </c>
      <c r="FK3" s="2" t="s">
        <v>46</v>
      </c>
      <c r="FL3" s="2" t="s">
        <v>46</v>
      </c>
      <c r="FM3" s="2" t="s">
        <v>47</v>
      </c>
      <c r="FN3" s="2" t="s">
        <v>47</v>
      </c>
      <c r="FO3" s="2" t="s">
        <v>47</v>
      </c>
      <c r="FP3" s="2" t="s">
        <v>47</v>
      </c>
      <c r="FQ3" s="2" t="s">
        <v>47</v>
      </c>
      <c r="FR3" s="2" t="s">
        <v>47</v>
      </c>
      <c r="FS3" s="2" t="s">
        <v>48</v>
      </c>
      <c r="FT3" s="2" t="s">
        <v>48</v>
      </c>
      <c r="FU3" s="2" t="s">
        <v>48</v>
      </c>
      <c r="FV3" s="2" t="s">
        <v>48</v>
      </c>
      <c r="FW3" s="2" t="s">
        <v>48</v>
      </c>
      <c r="FX3" s="2" t="s">
        <v>48</v>
      </c>
      <c r="FY3" s="2" t="s">
        <v>49</v>
      </c>
      <c r="FZ3" s="2" t="s">
        <v>49</v>
      </c>
      <c r="GA3" s="2" t="s">
        <v>49</v>
      </c>
      <c r="GB3" s="2" t="s">
        <v>49</v>
      </c>
      <c r="GC3" s="2" t="s">
        <v>49</v>
      </c>
      <c r="GD3" s="2" t="s">
        <v>49</v>
      </c>
      <c r="GE3" s="2" t="s">
        <v>50</v>
      </c>
      <c r="GF3" s="2" t="s">
        <v>50</v>
      </c>
      <c r="GG3" s="2" t="s">
        <v>50</v>
      </c>
      <c r="GH3" s="2" t="s">
        <v>50</v>
      </c>
      <c r="GI3" s="2" t="s">
        <v>50</v>
      </c>
      <c r="GJ3" s="2" t="s">
        <v>50</v>
      </c>
      <c r="GK3" s="2" t="s">
        <v>51</v>
      </c>
      <c r="GL3" s="2" t="s">
        <v>51</v>
      </c>
      <c r="GM3" s="2" t="s">
        <v>51</v>
      </c>
      <c r="GN3" s="2" t="s">
        <v>51</v>
      </c>
      <c r="GO3" s="2" t="s">
        <v>51</v>
      </c>
      <c r="GP3" s="2" t="s">
        <v>51</v>
      </c>
      <c r="GQ3" s="2" t="s">
        <v>52</v>
      </c>
      <c r="GR3" s="2" t="s">
        <v>52</v>
      </c>
      <c r="GS3" s="2" t="s">
        <v>52</v>
      </c>
      <c r="GT3" s="2" t="s">
        <v>52</v>
      </c>
      <c r="GU3" s="2" t="s">
        <v>52</v>
      </c>
      <c r="GV3" s="2" t="s">
        <v>52</v>
      </c>
      <c r="GW3" s="2" t="s">
        <v>53</v>
      </c>
      <c r="GX3" s="2" t="s">
        <v>53</v>
      </c>
      <c r="GY3" s="2" t="s">
        <v>53</v>
      </c>
      <c r="GZ3" s="2" t="s">
        <v>53</v>
      </c>
      <c r="HA3" s="2" t="s">
        <v>53</v>
      </c>
      <c r="HB3" s="2" t="s">
        <v>53</v>
      </c>
      <c r="HC3" s="2" t="s">
        <v>54</v>
      </c>
      <c r="HD3" s="2" t="s">
        <v>54</v>
      </c>
      <c r="HE3" s="2" t="s">
        <v>54</v>
      </c>
      <c r="HF3" s="2" t="s">
        <v>54</v>
      </c>
      <c r="HG3" s="2" t="s">
        <v>54</v>
      </c>
      <c r="HH3" s="2" t="s">
        <v>54</v>
      </c>
      <c r="HI3" s="2" t="s">
        <v>55</v>
      </c>
      <c r="HJ3" s="2" t="s">
        <v>55</v>
      </c>
      <c r="HK3" s="2" t="s">
        <v>55</v>
      </c>
      <c r="HL3" s="2" t="s">
        <v>55</v>
      </c>
      <c r="HM3" s="2" t="s">
        <v>55</v>
      </c>
      <c r="HN3" s="2" t="s">
        <v>55</v>
      </c>
      <c r="HO3" s="2" t="s">
        <v>56</v>
      </c>
      <c r="HP3" s="2" t="s">
        <v>56</v>
      </c>
      <c r="HQ3" s="2" t="s">
        <v>56</v>
      </c>
      <c r="HR3" s="2" t="s">
        <v>56</v>
      </c>
      <c r="HS3" s="2" t="s">
        <v>56</v>
      </c>
      <c r="HT3" s="2" t="s">
        <v>56</v>
      </c>
      <c r="HU3" s="2" t="s">
        <v>57</v>
      </c>
      <c r="HV3" s="2" t="s">
        <v>57</v>
      </c>
      <c r="HW3" s="2" t="s">
        <v>57</v>
      </c>
      <c r="HX3" s="2" t="s">
        <v>57</v>
      </c>
      <c r="HY3" s="2" t="s">
        <v>57</v>
      </c>
      <c r="HZ3" s="2" t="s">
        <v>57</v>
      </c>
      <c r="IA3" s="2" t="s">
        <v>58</v>
      </c>
      <c r="IB3" s="2" t="s">
        <v>58</v>
      </c>
      <c r="IC3" s="2" t="s">
        <v>58</v>
      </c>
      <c r="ID3" s="2" t="s">
        <v>58</v>
      </c>
      <c r="IE3" s="2" t="s">
        <v>58</v>
      </c>
      <c r="IF3" s="2" t="s">
        <v>58</v>
      </c>
      <c r="IG3" s="2" t="s">
        <v>59</v>
      </c>
      <c r="IH3" s="2" t="s">
        <v>59</v>
      </c>
      <c r="II3" s="2" t="s">
        <v>59</v>
      </c>
      <c r="IJ3" s="2" t="s">
        <v>59</v>
      </c>
      <c r="IK3" s="2" t="s">
        <v>59</v>
      </c>
      <c r="IL3" s="2" t="s">
        <v>59</v>
      </c>
      <c r="IM3" s="2" t="s">
        <v>60</v>
      </c>
      <c r="IN3" s="2" t="s">
        <v>60</v>
      </c>
      <c r="IO3" s="2" t="s">
        <v>60</v>
      </c>
      <c r="IP3" s="2" t="s">
        <v>60</v>
      </c>
      <c r="IQ3" s="2" t="s">
        <v>60</v>
      </c>
      <c r="IR3" s="2" t="s">
        <v>60</v>
      </c>
      <c r="IS3" s="2" t="s">
        <v>61</v>
      </c>
      <c r="IT3" s="2" t="s">
        <v>61</v>
      </c>
      <c r="IU3" s="2" t="s">
        <v>61</v>
      </c>
      <c r="IV3" s="2" t="s">
        <v>61</v>
      </c>
      <c r="IW3" s="2" t="s">
        <v>61</v>
      </c>
      <c r="IX3" s="2" t="s">
        <v>61</v>
      </c>
      <c r="IY3" s="2" t="s">
        <v>62</v>
      </c>
      <c r="IZ3" s="2" t="s">
        <v>62</v>
      </c>
      <c r="JA3" s="2" t="s">
        <v>62</v>
      </c>
      <c r="JB3" s="2" t="s">
        <v>62</v>
      </c>
      <c r="JC3" s="2" t="s">
        <v>62</v>
      </c>
      <c r="JD3" s="2" t="s">
        <v>62</v>
      </c>
      <c r="JE3" s="2" t="s">
        <v>63</v>
      </c>
      <c r="JF3" s="2" t="s">
        <v>63</v>
      </c>
      <c r="JG3" s="2" t="s">
        <v>63</v>
      </c>
      <c r="JH3" s="2" t="s">
        <v>63</v>
      </c>
      <c r="JI3" s="2" t="s">
        <v>63</v>
      </c>
      <c r="JJ3" s="2" t="s">
        <v>63</v>
      </c>
      <c r="JK3" s="2" t="s">
        <v>64</v>
      </c>
      <c r="JL3" s="2" t="s">
        <v>64</v>
      </c>
      <c r="JM3" s="2" t="s">
        <v>64</v>
      </c>
      <c r="JN3" s="2" t="s">
        <v>64</v>
      </c>
      <c r="JO3" s="2" t="s">
        <v>64</v>
      </c>
      <c r="JP3" s="2" t="s">
        <v>64</v>
      </c>
      <c r="JQ3" s="2" t="s">
        <v>65</v>
      </c>
      <c r="JR3" s="2" t="s">
        <v>65</v>
      </c>
      <c r="JS3" s="2" t="s">
        <v>65</v>
      </c>
      <c r="JT3" s="2" t="s">
        <v>65</v>
      </c>
      <c r="JU3" s="2" t="s">
        <v>65</v>
      </c>
      <c r="JV3" s="2" t="s">
        <v>65</v>
      </c>
      <c r="JW3" s="2" t="s">
        <v>66</v>
      </c>
      <c r="JX3" s="2" t="s">
        <v>66</v>
      </c>
      <c r="JY3" s="2" t="s">
        <v>66</v>
      </c>
      <c r="JZ3" s="2" t="s">
        <v>66</v>
      </c>
      <c r="KA3" s="2" t="s">
        <v>66</v>
      </c>
      <c r="KB3" s="2" t="s">
        <v>66</v>
      </c>
      <c r="KC3" s="2" t="s">
        <v>67</v>
      </c>
      <c r="KD3" s="2" t="s">
        <v>67</v>
      </c>
      <c r="KE3" s="2" t="s">
        <v>67</v>
      </c>
      <c r="KF3" s="2" t="s">
        <v>67</v>
      </c>
      <c r="KG3" s="2" t="s">
        <v>67</v>
      </c>
      <c r="KH3" s="2" t="s">
        <v>67</v>
      </c>
      <c r="KI3" s="2" t="s">
        <v>68</v>
      </c>
      <c r="KJ3" s="2" t="s">
        <v>68</v>
      </c>
      <c r="KK3" s="2" t="s">
        <v>68</v>
      </c>
      <c r="KL3" s="2" t="s">
        <v>68</v>
      </c>
      <c r="KM3" s="2" t="s">
        <v>68</v>
      </c>
      <c r="KN3" s="2" t="s">
        <v>68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1304</v>
      </c>
      <c r="J4" s="2" t="s">
        <v>1305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69</v>
      </c>
      <c r="T4" s="2" t="s">
        <v>69</v>
      </c>
      <c r="U4" s="2" t="s">
        <v>70</v>
      </c>
      <c r="V4" s="2" t="s">
        <v>70</v>
      </c>
      <c r="W4" s="2" t="s">
        <v>71</v>
      </c>
      <c r="X4" s="2" t="s">
        <v>72</v>
      </c>
      <c r="Y4" s="2" t="s">
        <v>69</v>
      </c>
      <c r="Z4" s="2" t="s">
        <v>69</v>
      </c>
      <c r="AA4" s="2" t="s">
        <v>70</v>
      </c>
      <c r="AB4" s="2" t="s">
        <v>70</v>
      </c>
      <c r="AC4" s="2" t="s">
        <v>71</v>
      </c>
      <c r="AD4" s="2" t="s">
        <v>72</v>
      </c>
      <c r="AE4" s="2" t="s">
        <v>69</v>
      </c>
      <c r="AF4" s="2" t="s">
        <v>69</v>
      </c>
      <c r="AG4" s="2" t="s">
        <v>70</v>
      </c>
      <c r="AH4" s="2" t="s">
        <v>70</v>
      </c>
      <c r="AI4" s="2" t="s">
        <v>71</v>
      </c>
      <c r="AJ4" s="2" t="s">
        <v>72</v>
      </c>
      <c r="AK4" s="2" t="s">
        <v>69</v>
      </c>
      <c r="AL4" s="2" t="s">
        <v>69</v>
      </c>
      <c r="AM4" s="2" t="s">
        <v>70</v>
      </c>
      <c r="AN4" s="2" t="s">
        <v>70</v>
      </c>
      <c r="AO4" s="2" t="s">
        <v>71</v>
      </c>
      <c r="AP4" s="2" t="s">
        <v>72</v>
      </c>
      <c r="AQ4" s="2" t="s">
        <v>69</v>
      </c>
      <c r="AR4" s="2" t="s">
        <v>69</v>
      </c>
      <c r="AS4" s="2" t="s">
        <v>70</v>
      </c>
      <c r="AT4" s="2" t="s">
        <v>70</v>
      </c>
      <c r="AU4" s="2" t="s">
        <v>71</v>
      </c>
      <c r="AV4" s="2" t="s">
        <v>72</v>
      </c>
      <c r="AW4" s="2" t="s">
        <v>69</v>
      </c>
      <c r="AX4" s="2" t="s">
        <v>69</v>
      </c>
      <c r="AY4" s="2" t="s">
        <v>70</v>
      </c>
      <c r="AZ4" s="2" t="s">
        <v>70</v>
      </c>
      <c r="BA4" s="2" t="s">
        <v>71</v>
      </c>
      <c r="BB4" s="2" t="s">
        <v>72</v>
      </c>
      <c r="BC4" s="2" t="s">
        <v>69</v>
      </c>
      <c r="BD4" s="2" t="s">
        <v>69</v>
      </c>
      <c r="BE4" s="2" t="s">
        <v>70</v>
      </c>
      <c r="BF4" s="2" t="s">
        <v>70</v>
      </c>
      <c r="BG4" s="2" t="s">
        <v>71</v>
      </c>
      <c r="BH4" s="2" t="s">
        <v>72</v>
      </c>
      <c r="BI4" s="2" t="s">
        <v>69</v>
      </c>
      <c r="BJ4" s="2" t="s">
        <v>69</v>
      </c>
      <c r="BK4" s="2" t="s">
        <v>70</v>
      </c>
      <c r="BL4" s="2" t="s">
        <v>70</v>
      </c>
      <c r="BM4" s="2" t="s">
        <v>71</v>
      </c>
      <c r="BN4" s="2" t="s">
        <v>72</v>
      </c>
      <c r="BO4" s="2" t="s">
        <v>69</v>
      </c>
      <c r="BP4" s="2" t="s">
        <v>69</v>
      </c>
      <c r="BQ4" s="2" t="s">
        <v>70</v>
      </c>
      <c r="BR4" s="2" t="s">
        <v>70</v>
      </c>
      <c r="BS4" s="2" t="s">
        <v>71</v>
      </c>
      <c r="BT4" s="2" t="s">
        <v>72</v>
      </c>
      <c r="BU4" s="2" t="s">
        <v>69</v>
      </c>
      <c r="BV4" s="2" t="s">
        <v>69</v>
      </c>
      <c r="BW4" s="2" t="s">
        <v>70</v>
      </c>
      <c r="BX4" s="2" t="s">
        <v>70</v>
      </c>
      <c r="BY4" s="2" t="s">
        <v>71</v>
      </c>
      <c r="BZ4" s="2" t="s">
        <v>72</v>
      </c>
      <c r="CA4" s="2" t="s">
        <v>69</v>
      </c>
      <c r="CB4" s="2" t="s">
        <v>69</v>
      </c>
      <c r="CC4" s="2" t="s">
        <v>70</v>
      </c>
      <c r="CD4" s="2" t="s">
        <v>70</v>
      </c>
      <c r="CE4" s="2" t="s">
        <v>71</v>
      </c>
      <c r="CF4" s="2" t="s">
        <v>72</v>
      </c>
      <c r="CG4" s="2" t="s">
        <v>69</v>
      </c>
      <c r="CH4" s="2" t="s">
        <v>69</v>
      </c>
      <c r="CI4" s="2" t="s">
        <v>70</v>
      </c>
      <c r="CJ4" s="2" t="s">
        <v>70</v>
      </c>
      <c r="CK4" s="2" t="s">
        <v>71</v>
      </c>
      <c r="CL4" s="2" t="s">
        <v>72</v>
      </c>
      <c r="CM4" s="2" t="s">
        <v>69</v>
      </c>
      <c r="CN4" s="2" t="s">
        <v>69</v>
      </c>
      <c r="CO4" s="2" t="s">
        <v>70</v>
      </c>
      <c r="CP4" s="2" t="s">
        <v>70</v>
      </c>
      <c r="CQ4" s="2" t="s">
        <v>71</v>
      </c>
      <c r="CR4" s="2" t="s">
        <v>72</v>
      </c>
      <c r="CS4" s="2" t="s">
        <v>69</v>
      </c>
      <c r="CT4" s="2" t="s">
        <v>69</v>
      </c>
      <c r="CU4" s="2" t="s">
        <v>70</v>
      </c>
      <c r="CV4" s="2" t="s">
        <v>70</v>
      </c>
      <c r="CW4" s="2" t="s">
        <v>71</v>
      </c>
      <c r="CX4" s="2" t="s">
        <v>72</v>
      </c>
      <c r="CY4" s="2" t="s">
        <v>69</v>
      </c>
      <c r="CZ4" s="2" t="s">
        <v>69</v>
      </c>
      <c r="DA4" s="2" t="s">
        <v>70</v>
      </c>
      <c r="DB4" s="2" t="s">
        <v>70</v>
      </c>
      <c r="DC4" s="2" t="s">
        <v>71</v>
      </c>
      <c r="DD4" s="2" t="s">
        <v>72</v>
      </c>
      <c r="DE4" s="2" t="s">
        <v>69</v>
      </c>
      <c r="DF4" s="2" t="s">
        <v>69</v>
      </c>
      <c r="DG4" s="2" t="s">
        <v>70</v>
      </c>
      <c r="DH4" s="2" t="s">
        <v>70</v>
      </c>
      <c r="DI4" s="2" t="s">
        <v>71</v>
      </c>
      <c r="DJ4" s="2" t="s">
        <v>72</v>
      </c>
      <c r="DK4" s="2" t="s">
        <v>69</v>
      </c>
      <c r="DL4" s="2" t="s">
        <v>69</v>
      </c>
      <c r="DM4" s="2" t="s">
        <v>70</v>
      </c>
      <c r="DN4" s="2" t="s">
        <v>70</v>
      </c>
      <c r="DO4" s="2" t="s">
        <v>71</v>
      </c>
      <c r="DP4" s="2" t="s">
        <v>72</v>
      </c>
      <c r="DQ4" s="2" t="s">
        <v>69</v>
      </c>
      <c r="DR4" s="2" t="s">
        <v>69</v>
      </c>
      <c r="DS4" s="2" t="s">
        <v>70</v>
      </c>
      <c r="DT4" s="2" t="s">
        <v>70</v>
      </c>
      <c r="DU4" s="2" t="s">
        <v>71</v>
      </c>
      <c r="DV4" s="2" t="s">
        <v>72</v>
      </c>
      <c r="DW4" s="2" t="s">
        <v>69</v>
      </c>
      <c r="DX4" s="2" t="s">
        <v>69</v>
      </c>
      <c r="DY4" s="2" t="s">
        <v>70</v>
      </c>
      <c r="DZ4" s="2" t="s">
        <v>70</v>
      </c>
      <c r="EA4" s="2" t="s">
        <v>71</v>
      </c>
      <c r="EB4" s="2" t="s">
        <v>72</v>
      </c>
      <c r="EC4" s="2" t="s">
        <v>69</v>
      </c>
      <c r="ED4" s="2" t="s">
        <v>69</v>
      </c>
      <c r="EE4" s="2" t="s">
        <v>70</v>
      </c>
      <c r="EF4" s="2" t="s">
        <v>70</v>
      </c>
      <c r="EG4" s="2" t="s">
        <v>71</v>
      </c>
      <c r="EH4" s="2" t="s">
        <v>72</v>
      </c>
      <c r="EI4" s="2" t="s">
        <v>69</v>
      </c>
      <c r="EJ4" s="2" t="s">
        <v>69</v>
      </c>
      <c r="EK4" s="2" t="s">
        <v>70</v>
      </c>
      <c r="EL4" s="2" t="s">
        <v>70</v>
      </c>
      <c r="EM4" s="2" t="s">
        <v>71</v>
      </c>
      <c r="EN4" s="2" t="s">
        <v>72</v>
      </c>
      <c r="EO4" s="2" t="s">
        <v>69</v>
      </c>
      <c r="EP4" s="2" t="s">
        <v>69</v>
      </c>
      <c r="EQ4" s="2" t="s">
        <v>70</v>
      </c>
      <c r="ER4" s="2" t="s">
        <v>70</v>
      </c>
      <c r="ES4" s="2" t="s">
        <v>71</v>
      </c>
      <c r="ET4" s="2" t="s">
        <v>72</v>
      </c>
      <c r="EU4" s="2" t="s">
        <v>69</v>
      </c>
      <c r="EV4" s="2" t="s">
        <v>69</v>
      </c>
      <c r="EW4" s="2" t="s">
        <v>70</v>
      </c>
      <c r="EX4" s="2" t="s">
        <v>70</v>
      </c>
      <c r="EY4" s="2" t="s">
        <v>71</v>
      </c>
      <c r="EZ4" s="2" t="s">
        <v>72</v>
      </c>
      <c r="FA4" s="2" t="s">
        <v>69</v>
      </c>
      <c r="FB4" s="2" t="s">
        <v>69</v>
      </c>
      <c r="FC4" s="2" t="s">
        <v>70</v>
      </c>
      <c r="FD4" s="2" t="s">
        <v>70</v>
      </c>
      <c r="FE4" s="2" t="s">
        <v>71</v>
      </c>
      <c r="FF4" s="2" t="s">
        <v>72</v>
      </c>
      <c r="FG4" s="2" t="s">
        <v>69</v>
      </c>
      <c r="FH4" s="2" t="s">
        <v>69</v>
      </c>
      <c r="FI4" s="2" t="s">
        <v>70</v>
      </c>
      <c r="FJ4" s="2" t="s">
        <v>70</v>
      </c>
      <c r="FK4" s="2" t="s">
        <v>71</v>
      </c>
      <c r="FL4" s="2" t="s">
        <v>72</v>
      </c>
      <c r="FM4" s="2" t="s">
        <v>69</v>
      </c>
      <c r="FN4" s="2" t="s">
        <v>69</v>
      </c>
      <c r="FO4" s="2" t="s">
        <v>70</v>
      </c>
      <c r="FP4" s="2" t="s">
        <v>70</v>
      </c>
      <c r="FQ4" s="2" t="s">
        <v>71</v>
      </c>
      <c r="FR4" s="2" t="s">
        <v>72</v>
      </c>
      <c r="FS4" s="2" t="s">
        <v>69</v>
      </c>
      <c r="FT4" s="2" t="s">
        <v>69</v>
      </c>
      <c r="FU4" s="2" t="s">
        <v>70</v>
      </c>
      <c r="FV4" s="2" t="s">
        <v>70</v>
      </c>
      <c r="FW4" s="2" t="s">
        <v>71</v>
      </c>
      <c r="FX4" s="2" t="s">
        <v>72</v>
      </c>
      <c r="FY4" s="2" t="s">
        <v>69</v>
      </c>
      <c r="FZ4" s="2" t="s">
        <v>69</v>
      </c>
      <c r="GA4" s="2" t="s">
        <v>70</v>
      </c>
      <c r="GB4" s="2" t="s">
        <v>70</v>
      </c>
      <c r="GC4" s="2" t="s">
        <v>71</v>
      </c>
      <c r="GD4" s="2" t="s">
        <v>72</v>
      </c>
      <c r="GE4" s="2" t="s">
        <v>69</v>
      </c>
      <c r="GF4" s="2" t="s">
        <v>69</v>
      </c>
      <c r="GG4" s="2" t="s">
        <v>70</v>
      </c>
      <c r="GH4" s="2" t="s">
        <v>70</v>
      </c>
      <c r="GI4" s="2" t="s">
        <v>71</v>
      </c>
      <c r="GJ4" s="2" t="s">
        <v>72</v>
      </c>
      <c r="GK4" s="2" t="s">
        <v>69</v>
      </c>
      <c r="GL4" s="2" t="s">
        <v>69</v>
      </c>
      <c r="GM4" s="2" t="s">
        <v>70</v>
      </c>
      <c r="GN4" s="2" t="s">
        <v>70</v>
      </c>
      <c r="GO4" s="2" t="s">
        <v>71</v>
      </c>
      <c r="GP4" s="2" t="s">
        <v>72</v>
      </c>
      <c r="GQ4" s="2" t="s">
        <v>69</v>
      </c>
      <c r="GR4" s="2" t="s">
        <v>69</v>
      </c>
      <c r="GS4" s="2" t="s">
        <v>70</v>
      </c>
      <c r="GT4" s="2" t="s">
        <v>70</v>
      </c>
      <c r="GU4" s="2" t="s">
        <v>71</v>
      </c>
      <c r="GV4" s="2" t="s">
        <v>72</v>
      </c>
      <c r="GW4" s="2" t="s">
        <v>69</v>
      </c>
      <c r="GX4" s="2" t="s">
        <v>69</v>
      </c>
      <c r="GY4" s="2" t="s">
        <v>70</v>
      </c>
      <c r="GZ4" s="2" t="s">
        <v>70</v>
      </c>
      <c r="HA4" s="2" t="s">
        <v>71</v>
      </c>
      <c r="HB4" s="2" t="s">
        <v>72</v>
      </c>
      <c r="HC4" s="2" t="s">
        <v>69</v>
      </c>
      <c r="HD4" s="2" t="s">
        <v>69</v>
      </c>
      <c r="HE4" s="2" t="s">
        <v>70</v>
      </c>
      <c r="HF4" s="2" t="s">
        <v>70</v>
      </c>
      <c r="HG4" s="2" t="s">
        <v>71</v>
      </c>
      <c r="HH4" s="2" t="s">
        <v>72</v>
      </c>
      <c r="HI4" s="2" t="s">
        <v>69</v>
      </c>
      <c r="HJ4" s="2" t="s">
        <v>69</v>
      </c>
      <c r="HK4" s="2" t="s">
        <v>70</v>
      </c>
      <c r="HL4" s="2" t="s">
        <v>70</v>
      </c>
      <c r="HM4" s="2" t="s">
        <v>71</v>
      </c>
      <c r="HN4" s="2" t="s">
        <v>72</v>
      </c>
      <c r="HO4" s="2" t="s">
        <v>69</v>
      </c>
      <c r="HP4" s="2" t="s">
        <v>69</v>
      </c>
      <c r="HQ4" s="2" t="s">
        <v>70</v>
      </c>
      <c r="HR4" s="2" t="s">
        <v>70</v>
      </c>
      <c r="HS4" s="2" t="s">
        <v>71</v>
      </c>
      <c r="HT4" s="2" t="s">
        <v>72</v>
      </c>
      <c r="HU4" s="2" t="s">
        <v>69</v>
      </c>
      <c r="HV4" s="2" t="s">
        <v>69</v>
      </c>
      <c r="HW4" s="2" t="s">
        <v>70</v>
      </c>
      <c r="HX4" s="2" t="s">
        <v>70</v>
      </c>
      <c r="HY4" s="2" t="s">
        <v>71</v>
      </c>
      <c r="HZ4" s="2" t="s">
        <v>72</v>
      </c>
      <c r="IA4" s="2" t="s">
        <v>69</v>
      </c>
      <c r="IB4" s="2" t="s">
        <v>69</v>
      </c>
      <c r="IC4" s="2" t="s">
        <v>70</v>
      </c>
      <c r="ID4" s="2" t="s">
        <v>70</v>
      </c>
      <c r="IE4" s="2" t="s">
        <v>71</v>
      </c>
      <c r="IF4" s="2" t="s">
        <v>72</v>
      </c>
      <c r="IG4" s="2" t="s">
        <v>69</v>
      </c>
      <c r="IH4" s="2" t="s">
        <v>69</v>
      </c>
      <c r="II4" s="2" t="s">
        <v>70</v>
      </c>
      <c r="IJ4" s="2" t="s">
        <v>70</v>
      </c>
      <c r="IK4" s="2" t="s">
        <v>71</v>
      </c>
      <c r="IL4" s="2" t="s">
        <v>72</v>
      </c>
      <c r="IM4" s="2" t="s">
        <v>69</v>
      </c>
      <c r="IN4" s="2" t="s">
        <v>69</v>
      </c>
      <c r="IO4" s="2" t="s">
        <v>70</v>
      </c>
      <c r="IP4" s="2" t="s">
        <v>70</v>
      </c>
      <c r="IQ4" s="2" t="s">
        <v>71</v>
      </c>
      <c r="IR4" s="2" t="s">
        <v>72</v>
      </c>
      <c r="IS4" s="2" t="s">
        <v>69</v>
      </c>
      <c r="IT4" s="2" t="s">
        <v>69</v>
      </c>
      <c r="IU4" s="2" t="s">
        <v>70</v>
      </c>
      <c r="IV4" s="2" t="s">
        <v>70</v>
      </c>
      <c r="IW4" s="2" t="s">
        <v>71</v>
      </c>
      <c r="IX4" s="2" t="s">
        <v>72</v>
      </c>
      <c r="IY4" s="2" t="s">
        <v>69</v>
      </c>
      <c r="IZ4" s="2" t="s">
        <v>69</v>
      </c>
      <c r="JA4" s="2" t="s">
        <v>70</v>
      </c>
      <c r="JB4" s="2" t="s">
        <v>70</v>
      </c>
      <c r="JC4" s="2" t="s">
        <v>71</v>
      </c>
      <c r="JD4" s="2" t="s">
        <v>72</v>
      </c>
      <c r="JE4" s="2" t="s">
        <v>69</v>
      </c>
      <c r="JF4" s="2" t="s">
        <v>69</v>
      </c>
      <c r="JG4" s="2" t="s">
        <v>70</v>
      </c>
      <c r="JH4" s="2" t="s">
        <v>70</v>
      </c>
      <c r="JI4" s="2" t="s">
        <v>71</v>
      </c>
      <c r="JJ4" s="2" t="s">
        <v>72</v>
      </c>
      <c r="JK4" s="2" t="s">
        <v>69</v>
      </c>
      <c r="JL4" s="2" t="s">
        <v>69</v>
      </c>
      <c r="JM4" s="2" t="s">
        <v>70</v>
      </c>
      <c r="JN4" s="2" t="s">
        <v>70</v>
      </c>
      <c r="JO4" s="2" t="s">
        <v>71</v>
      </c>
      <c r="JP4" s="2" t="s">
        <v>72</v>
      </c>
      <c r="JQ4" s="2" t="s">
        <v>69</v>
      </c>
      <c r="JR4" s="2" t="s">
        <v>69</v>
      </c>
      <c r="JS4" s="2" t="s">
        <v>70</v>
      </c>
      <c r="JT4" s="2" t="s">
        <v>70</v>
      </c>
      <c r="JU4" s="2" t="s">
        <v>71</v>
      </c>
      <c r="JV4" s="2" t="s">
        <v>72</v>
      </c>
      <c r="JW4" s="2" t="s">
        <v>69</v>
      </c>
      <c r="JX4" s="2" t="s">
        <v>69</v>
      </c>
      <c r="JY4" s="2" t="s">
        <v>70</v>
      </c>
      <c r="JZ4" s="2" t="s">
        <v>70</v>
      </c>
      <c r="KA4" s="2" t="s">
        <v>71</v>
      </c>
      <c r="KB4" s="2" t="s">
        <v>72</v>
      </c>
      <c r="KC4" s="2" t="s">
        <v>69</v>
      </c>
      <c r="KD4" s="2" t="s">
        <v>69</v>
      </c>
      <c r="KE4" s="2" t="s">
        <v>70</v>
      </c>
      <c r="KF4" s="2" t="s">
        <v>70</v>
      </c>
      <c r="KG4" s="2" t="s">
        <v>71</v>
      </c>
      <c r="KH4" s="2" t="s">
        <v>72</v>
      </c>
      <c r="KI4" s="2" t="s">
        <v>69</v>
      </c>
      <c r="KJ4" s="2" t="s">
        <v>69</v>
      </c>
      <c r="KK4" s="2" t="s">
        <v>70</v>
      </c>
      <c r="KL4" s="2" t="s">
        <v>70</v>
      </c>
      <c r="KM4" s="2" t="s">
        <v>71</v>
      </c>
      <c r="KN4" s="2" t="s">
        <v>72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1304</v>
      </c>
      <c r="J5" s="2" t="s">
        <v>1305</v>
      </c>
      <c r="K5" s="2" t="s">
        <v>73</v>
      </c>
      <c r="L5" s="2" t="s">
        <v>74</v>
      </c>
      <c r="M5" s="2" t="s">
        <v>75</v>
      </c>
      <c r="N5" s="2" t="s">
        <v>76</v>
      </c>
      <c r="O5" s="2" t="s">
        <v>77</v>
      </c>
      <c r="P5" s="2" t="s">
        <v>78</v>
      </c>
      <c r="Q5" s="2" t="s">
        <v>79</v>
      </c>
      <c r="R5" s="2" t="s">
        <v>80</v>
      </c>
      <c r="S5" s="2" t="s">
        <v>81</v>
      </c>
      <c r="T5" s="2" t="s">
        <v>82</v>
      </c>
      <c r="U5" s="2" t="s">
        <v>81</v>
      </c>
      <c r="V5" s="2" t="s">
        <v>82</v>
      </c>
      <c r="W5" s="2" t="s">
        <v>71</v>
      </c>
      <c r="X5" s="2" t="s">
        <v>72</v>
      </c>
      <c r="Y5" s="2" t="s">
        <v>83</v>
      </c>
      <c r="Z5" s="2" t="s">
        <v>84</v>
      </c>
      <c r="AA5" s="2" t="s">
        <v>83</v>
      </c>
      <c r="AB5" s="2" t="s">
        <v>84</v>
      </c>
      <c r="AC5" s="2" t="s">
        <v>71</v>
      </c>
      <c r="AD5" s="2" t="s">
        <v>72</v>
      </c>
      <c r="AE5" s="2" t="s">
        <v>83</v>
      </c>
      <c r="AF5" s="2" t="s">
        <v>84</v>
      </c>
      <c r="AG5" s="2" t="s">
        <v>83</v>
      </c>
      <c r="AH5" s="2" t="s">
        <v>84</v>
      </c>
      <c r="AI5" s="2" t="s">
        <v>71</v>
      </c>
      <c r="AJ5" s="2" t="s">
        <v>72</v>
      </c>
      <c r="AK5" s="2" t="s">
        <v>83</v>
      </c>
      <c r="AL5" s="2" t="s">
        <v>84</v>
      </c>
      <c r="AM5" s="2" t="s">
        <v>83</v>
      </c>
      <c r="AN5" s="2" t="s">
        <v>84</v>
      </c>
      <c r="AO5" s="2" t="s">
        <v>71</v>
      </c>
      <c r="AP5" s="2" t="s">
        <v>72</v>
      </c>
      <c r="AQ5" s="2" t="s">
        <v>83</v>
      </c>
      <c r="AR5" s="2" t="s">
        <v>84</v>
      </c>
      <c r="AS5" s="2" t="s">
        <v>83</v>
      </c>
      <c r="AT5" s="2" t="s">
        <v>84</v>
      </c>
      <c r="AU5" s="2" t="s">
        <v>71</v>
      </c>
      <c r="AV5" s="2" t="s">
        <v>72</v>
      </c>
      <c r="AW5" s="2" t="s">
        <v>83</v>
      </c>
      <c r="AX5" s="2" t="s">
        <v>84</v>
      </c>
      <c r="AY5" s="2" t="s">
        <v>83</v>
      </c>
      <c r="AZ5" s="2" t="s">
        <v>84</v>
      </c>
      <c r="BA5" s="2" t="s">
        <v>71</v>
      </c>
      <c r="BB5" s="2" t="s">
        <v>72</v>
      </c>
      <c r="BC5" s="2" t="s">
        <v>83</v>
      </c>
      <c r="BD5" s="2" t="s">
        <v>84</v>
      </c>
      <c r="BE5" s="2" t="s">
        <v>83</v>
      </c>
      <c r="BF5" s="2" t="s">
        <v>84</v>
      </c>
      <c r="BG5" s="2" t="s">
        <v>71</v>
      </c>
      <c r="BH5" s="2" t="s">
        <v>72</v>
      </c>
      <c r="BI5" s="2" t="s">
        <v>83</v>
      </c>
      <c r="BJ5" s="2" t="s">
        <v>84</v>
      </c>
      <c r="BK5" s="2" t="s">
        <v>83</v>
      </c>
      <c r="BL5" s="2" t="s">
        <v>84</v>
      </c>
      <c r="BM5" s="2" t="s">
        <v>71</v>
      </c>
      <c r="BN5" s="2" t="s">
        <v>72</v>
      </c>
      <c r="BO5" s="2" t="s">
        <v>83</v>
      </c>
      <c r="BP5" s="2" t="s">
        <v>84</v>
      </c>
      <c r="BQ5" s="2" t="s">
        <v>83</v>
      </c>
      <c r="BR5" s="2" t="s">
        <v>84</v>
      </c>
      <c r="BS5" s="2" t="s">
        <v>71</v>
      </c>
      <c r="BT5" s="2" t="s">
        <v>72</v>
      </c>
      <c r="BU5" s="2" t="s">
        <v>83</v>
      </c>
      <c r="BV5" s="2" t="s">
        <v>84</v>
      </c>
      <c r="BW5" s="2" t="s">
        <v>83</v>
      </c>
      <c r="BX5" s="2" t="s">
        <v>84</v>
      </c>
      <c r="BY5" s="2" t="s">
        <v>71</v>
      </c>
      <c r="BZ5" s="2" t="s">
        <v>72</v>
      </c>
      <c r="CA5" s="2" t="s">
        <v>83</v>
      </c>
      <c r="CB5" s="2" t="s">
        <v>84</v>
      </c>
      <c r="CC5" s="2" t="s">
        <v>83</v>
      </c>
      <c r="CD5" s="2" t="s">
        <v>84</v>
      </c>
      <c r="CE5" s="2" t="s">
        <v>71</v>
      </c>
      <c r="CF5" s="2" t="s">
        <v>72</v>
      </c>
      <c r="CG5" s="2" t="s">
        <v>83</v>
      </c>
      <c r="CH5" s="2" t="s">
        <v>84</v>
      </c>
      <c r="CI5" s="2" t="s">
        <v>83</v>
      </c>
      <c r="CJ5" s="2" t="s">
        <v>84</v>
      </c>
      <c r="CK5" s="2" t="s">
        <v>71</v>
      </c>
      <c r="CL5" s="2" t="s">
        <v>72</v>
      </c>
      <c r="CM5" s="2" t="s">
        <v>83</v>
      </c>
      <c r="CN5" s="2" t="s">
        <v>84</v>
      </c>
      <c r="CO5" s="2" t="s">
        <v>83</v>
      </c>
      <c r="CP5" s="2" t="s">
        <v>84</v>
      </c>
      <c r="CQ5" s="2" t="s">
        <v>71</v>
      </c>
      <c r="CR5" s="2" t="s">
        <v>72</v>
      </c>
      <c r="CS5" s="2" t="s">
        <v>83</v>
      </c>
      <c r="CT5" s="2" t="s">
        <v>84</v>
      </c>
      <c r="CU5" s="2" t="s">
        <v>83</v>
      </c>
      <c r="CV5" s="2" t="s">
        <v>84</v>
      </c>
      <c r="CW5" s="2" t="s">
        <v>71</v>
      </c>
      <c r="CX5" s="2" t="s">
        <v>72</v>
      </c>
      <c r="CY5" s="2" t="s">
        <v>83</v>
      </c>
      <c r="CZ5" s="2" t="s">
        <v>84</v>
      </c>
      <c r="DA5" s="2" t="s">
        <v>83</v>
      </c>
      <c r="DB5" s="2" t="s">
        <v>84</v>
      </c>
      <c r="DC5" s="2" t="s">
        <v>71</v>
      </c>
      <c r="DD5" s="2" t="s">
        <v>72</v>
      </c>
      <c r="DE5" s="2" t="s">
        <v>83</v>
      </c>
      <c r="DF5" s="2" t="s">
        <v>84</v>
      </c>
      <c r="DG5" s="2" t="s">
        <v>83</v>
      </c>
      <c r="DH5" s="2" t="s">
        <v>84</v>
      </c>
      <c r="DI5" s="2" t="s">
        <v>71</v>
      </c>
      <c r="DJ5" s="2" t="s">
        <v>72</v>
      </c>
      <c r="DK5" s="2" t="s">
        <v>83</v>
      </c>
      <c r="DL5" s="2" t="s">
        <v>84</v>
      </c>
      <c r="DM5" s="2" t="s">
        <v>83</v>
      </c>
      <c r="DN5" s="2" t="s">
        <v>84</v>
      </c>
      <c r="DO5" s="2" t="s">
        <v>71</v>
      </c>
      <c r="DP5" s="2" t="s">
        <v>72</v>
      </c>
      <c r="DQ5" s="2" t="s">
        <v>83</v>
      </c>
      <c r="DR5" s="2" t="s">
        <v>84</v>
      </c>
      <c r="DS5" s="2" t="s">
        <v>83</v>
      </c>
      <c r="DT5" s="2" t="s">
        <v>84</v>
      </c>
      <c r="DU5" s="2" t="s">
        <v>71</v>
      </c>
      <c r="DV5" s="2" t="s">
        <v>72</v>
      </c>
      <c r="DW5" s="2" t="s">
        <v>83</v>
      </c>
      <c r="DX5" s="2" t="s">
        <v>84</v>
      </c>
      <c r="DY5" s="2" t="s">
        <v>83</v>
      </c>
      <c r="DZ5" s="2" t="s">
        <v>84</v>
      </c>
      <c r="EA5" s="2" t="s">
        <v>71</v>
      </c>
      <c r="EB5" s="2" t="s">
        <v>72</v>
      </c>
      <c r="EC5" s="2" t="s">
        <v>83</v>
      </c>
      <c r="ED5" s="2" t="s">
        <v>84</v>
      </c>
      <c r="EE5" s="2" t="s">
        <v>83</v>
      </c>
      <c r="EF5" s="2" t="s">
        <v>84</v>
      </c>
      <c r="EG5" s="2" t="s">
        <v>71</v>
      </c>
      <c r="EH5" s="2" t="s">
        <v>72</v>
      </c>
      <c r="EI5" s="2" t="s">
        <v>83</v>
      </c>
      <c r="EJ5" s="2" t="s">
        <v>84</v>
      </c>
      <c r="EK5" s="2" t="s">
        <v>83</v>
      </c>
      <c r="EL5" s="2" t="s">
        <v>84</v>
      </c>
      <c r="EM5" s="2" t="s">
        <v>71</v>
      </c>
      <c r="EN5" s="2" t="s">
        <v>72</v>
      </c>
      <c r="EO5" s="2" t="s">
        <v>83</v>
      </c>
      <c r="EP5" s="2" t="s">
        <v>84</v>
      </c>
      <c r="EQ5" s="2" t="s">
        <v>83</v>
      </c>
      <c r="ER5" s="2" t="s">
        <v>84</v>
      </c>
      <c r="ES5" s="2" t="s">
        <v>71</v>
      </c>
      <c r="ET5" s="2" t="s">
        <v>72</v>
      </c>
      <c r="EU5" s="2" t="s">
        <v>83</v>
      </c>
      <c r="EV5" s="2" t="s">
        <v>84</v>
      </c>
      <c r="EW5" s="2" t="s">
        <v>83</v>
      </c>
      <c r="EX5" s="2" t="s">
        <v>84</v>
      </c>
      <c r="EY5" s="2" t="s">
        <v>71</v>
      </c>
      <c r="EZ5" s="2" t="s">
        <v>72</v>
      </c>
      <c r="FA5" s="2" t="s">
        <v>83</v>
      </c>
      <c r="FB5" s="2" t="s">
        <v>84</v>
      </c>
      <c r="FC5" s="2" t="s">
        <v>83</v>
      </c>
      <c r="FD5" s="2" t="s">
        <v>84</v>
      </c>
      <c r="FE5" s="2" t="s">
        <v>71</v>
      </c>
      <c r="FF5" s="2" t="s">
        <v>72</v>
      </c>
      <c r="FG5" s="2" t="s">
        <v>83</v>
      </c>
      <c r="FH5" s="2" t="s">
        <v>84</v>
      </c>
      <c r="FI5" s="2" t="s">
        <v>83</v>
      </c>
      <c r="FJ5" s="2" t="s">
        <v>84</v>
      </c>
      <c r="FK5" s="2" t="s">
        <v>71</v>
      </c>
      <c r="FL5" s="2" t="s">
        <v>72</v>
      </c>
      <c r="FM5" s="2" t="s">
        <v>83</v>
      </c>
      <c r="FN5" s="2" t="s">
        <v>84</v>
      </c>
      <c r="FO5" s="2" t="s">
        <v>83</v>
      </c>
      <c r="FP5" s="2" t="s">
        <v>84</v>
      </c>
      <c r="FQ5" s="2" t="s">
        <v>71</v>
      </c>
      <c r="FR5" s="2" t="s">
        <v>72</v>
      </c>
      <c r="FS5" s="2" t="s">
        <v>83</v>
      </c>
      <c r="FT5" s="2" t="s">
        <v>84</v>
      </c>
      <c r="FU5" s="2" t="s">
        <v>83</v>
      </c>
      <c r="FV5" s="2" t="s">
        <v>84</v>
      </c>
      <c r="FW5" s="2" t="s">
        <v>71</v>
      </c>
      <c r="FX5" s="2" t="s">
        <v>72</v>
      </c>
      <c r="FY5" s="2" t="s">
        <v>83</v>
      </c>
      <c r="FZ5" s="2" t="s">
        <v>84</v>
      </c>
      <c r="GA5" s="2" t="s">
        <v>83</v>
      </c>
      <c r="GB5" s="2" t="s">
        <v>84</v>
      </c>
      <c r="GC5" s="2" t="s">
        <v>71</v>
      </c>
      <c r="GD5" s="2" t="s">
        <v>72</v>
      </c>
      <c r="GE5" s="2" t="s">
        <v>83</v>
      </c>
      <c r="GF5" s="2" t="s">
        <v>84</v>
      </c>
      <c r="GG5" s="2" t="s">
        <v>83</v>
      </c>
      <c r="GH5" s="2" t="s">
        <v>84</v>
      </c>
      <c r="GI5" s="2" t="s">
        <v>71</v>
      </c>
      <c r="GJ5" s="2" t="s">
        <v>72</v>
      </c>
      <c r="GK5" s="2" t="s">
        <v>83</v>
      </c>
      <c r="GL5" s="2" t="s">
        <v>84</v>
      </c>
      <c r="GM5" s="2" t="s">
        <v>83</v>
      </c>
      <c r="GN5" s="2" t="s">
        <v>84</v>
      </c>
      <c r="GO5" s="2" t="s">
        <v>71</v>
      </c>
      <c r="GP5" s="2" t="s">
        <v>72</v>
      </c>
      <c r="GQ5" s="2" t="s">
        <v>83</v>
      </c>
      <c r="GR5" s="2" t="s">
        <v>84</v>
      </c>
      <c r="GS5" s="2" t="s">
        <v>83</v>
      </c>
      <c r="GT5" s="2" t="s">
        <v>84</v>
      </c>
      <c r="GU5" s="2" t="s">
        <v>71</v>
      </c>
      <c r="GV5" s="2" t="s">
        <v>72</v>
      </c>
      <c r="GW5" s="2" t="s">
        <v>83</v>
      </c>
      <c r="GX5" s="2" t="s">
        <v>84</v>
      </c>
      <c r="GY5" s="2" t="s">
        <v>83</v>
      </c>
      <c r="GZ5" s="2" t="s">
        <v>84</v>
      </c>
      <c r="HA5" s="2" t="s">
        <v>71</v>
      </c>
      <c r="HB5" s="2" t="s">
        <v>72</v>
      </c>
      <c r="HC5" s="2" t="s">
        <v>83</v>
      </c>
      <c r="HD5" s="2" t="s">
        <v>84</v>
      </c>
      <c r="HE5" s="2" t="s">
        <v>83</v>
      </c>
      <c r="HF5" s="2" t="s">
        <v>84</v>
      </c>
      <c r="HG5" s="2" t="s">
        <v>71</v>
      </c>
      <c r="HH5" s="2" t="s">
        <v>72</v>
      </c>
      <c r="HI5" s="2" t="s">
        <v>83</v>
      </c>
      <c r="HJ5" s="2" t="s">
        <v>84</v>
      </c>
      <c r="HK5" s="2" t="s">
        <v>83</v>
      </c>
      <c r="HL5" s="2" t="s">
        <v>84</v>
      </c>
      <c r="HM5" s="2" t="s">
        <v>71</v>
      </c>
      <c r="HN5" s="2" t="s">
        <v>72</v>
      </c>
      <c r="HO5" s="2" t="s">
        <v>83</v>
      </c>
      <c r="HP5" s="2" t="s">
        <v>84</v>
      </c>
      <c r="HQ5" s="2" t="s">
        <v>83</v>
      </c>
      <c r="HR5" s="2" t="s">
        <v>84</v>
      </c>
      <c r="HS5" s="2" t="s">
        <v>71</v>
      </c>
      <c r="HT5" s="2" t="s">
        <v>72</v>
      </c>
      <c r="HU5" s="2" t="s">
        <v>83</v>
      </c>
      <c r="HV5" s="2" t="s">
        <v>84</v>
      </c>
      <c r="HW5" s="2" t="s">
        <v>83</v>
      </c>
      <c r="HX5" s="2" t="s">
        <v>84</v>
      </c>
      <c r="HY5" s="2" t="s">
        <v>71</v>
      </c>
      <c r="HZ5" s="2" t="s">
        <v>72</v>
      </c>
      <c r="IA5" s="2" t="s">
        <v>83</v>
      </c>
      <c r="IB5" s="2" t="s">
        <v>84</v>
      </c>
      <c r="IC5" s="2" t="s">
        <v>83</v>
      </c>
      <c r="ID5" s="2" t="s">
        <v>84</v>
      </c>
      <c r="IE5" s="2" t="s">
        <v>71</v>
      </c>
      <c r="IF5" s="2" t="s">
        <v>72</v>
      </c>
      <c r="IG5" s="2" t="s">
        <v>83</v>
      </c>
      <c r="IH5" s="2" t="s">
        <v>84</v>
      </c>
      <c r="II5" s="2" t="s">
        <v>83</v>
      </c>
      <c r="IJ5" s="2" t="s">
        <v>84</v>
      </c>
      <c r="IK5" s="2" t="s">
        <v>71</v>
      </c>
      <c r="IL5" s="2" t="s">
        <v>72</v>
      </c>
      <c r="IM5" s="2" t="s">
        <v>83</v>
      </c>
      <c r="IN5" s="2" t="s">
        <v>84</v>
      </c>
      <c r="IO5" s="2" t="s">
        <v>83</v>
      </c>
      <c r="IP5" s="2" t="s">
        <v>84</v>
      </c>
      <c r="IQ5" s="2" t="s">
        <v>71</v>
      </c>
      <c r="IR5" s="2" t="s">
        <v>72</v>
      </c>
      <c r="IS5" s="2" t="s">
        <v>83</v>
      </c>
      <c r="IT5" s="2" t="s">
        <v>84</v>
      </c>
      <c r="IU5" s="2" t="s">
        <v>83</v>
      </c>
      <c r="IV5" s="2" t="s">
        <v>84</v>
      </c>
      <c r="IW5" s="2" t="s">
        <v>71</v>
      </c>
      <c r="IX5" s="2" t="s">
        <v>72</v>
      </c>
      <c r="IY5" s="2" t="s">
        <v>83</v>
      </c>
      <c r="IZ5" s="2" t="s">
        <v>84</v>
      </c>
      <c r="JA5" s="2" t="s">
        <v>83</v>
      </c>
      <c r="JB5" s="2" t="s">
        <v>84</v>
      </c>
      <c r="JC5" s="2" t="s">
        <v>71</v>
      </c>
      <c r="JD5" s="2" t="s">
        <v>72</v>
      </c>
      <c r="JE5" s="2" t="s">
        <v>83</v>
      </c>
      <c r="JF5" s="2" t="s">
        <v>84</v>
      </c>
      <c r="JG5" s="2" t="s">
        <v>83</v>
      </c>
      <c r="JH5" s="2" t="s">
        <v>84</v>
      </c>
      <c r="JI5" s="2" t="s">
        <v>71</v>
      </c>
      <c r="JJ5" s="2" t="s">
        <v>72</v>
      </c>
      <c r="JK5" s="2" t="s">
        <v>83</v>
      </c>
      <c r="JL5" s="2" t="s">
        <v>84</v>
      </c>
      <c r="JM5" s="2" t="s">
        <v>83</v>
      </c>
      <c r="JN5" s="2" t="s">
        <v>84</v>
      </c>
      <c r="JO5" s="2" t="s">
        <v>71</v>
      </c>
      <c r="JP5" s="2" t="s">
        <v>72</v>
      </c>
      <c r="JQ5" s="2" t="s">
        <v>83</v>
      </c>
      <c r="JR5" s="2" t="s">
        <v>84</v>
      </c>
      <c r="JS5" s="2" t="s">
        <v>83</v>
      </c>
      <c r="JT5" s="2" t="s">
        <v>84</v>
      </c>
      <c r="JU5" s="2" t="s">
        <v>71</v>
      </c>
      <c r="JV5" s="2" t="s">
        <v>72</v>
      </c>
      <c r="JW5" s="2" t="s">
        <v>83</v>
      </c>
      <c r="JX5" s="2" t="s">
        <v>84</v>
      </c>
      <c r="JY5" s="2" t="s">
        <v>83</v>
      </c>
      <c r="JZ5" s="2" t="s">
        <v>84</v>
      </c>
      <c r="KA5" s="2" t="s">
        <v>71</v>
      </c>
      <c r="KB5" s="2" t="s">
        <v>72</v>
      </c>
      <c r="KC5" s="2" t="s">
        <v>83</v>
      </c>
      <c r="KD5" s="2" t="s">
        <v>84</v>
      </c>
      <c r="KE5" s="2" t="s">
        <v>83</v>
      </c>
      <c r="KF5" s="2" t="s">
        <v>84</v>
      </c>
      <c r="KG5" s="2" t="s">
        <v>71</v>
      </c>
      <c r="KH5" s="2" t="s">
        <v>72</v>
      </c>
      <c r="KI5" s="2" t="s">
        <v>83</v>
      </c>
      <c r="KJ5" s="2" t="s">
        <v>84</v>
      </c>
      <c r="KK5" s="2" t="s">
        <v>83</v>
      </c>
      <c r="KL5" s="2" t="s">
        <v>84</v>
      </c>
      <c r="KM5" s="2" t="s">
        <v>71</v>
      </c>
      <c r="KN5" s="2" t="s">
        <v>72</v>
      </c>
    </row>
    <row r="6">
      <c r="A6" s="3" t="s">
        <v>85</v>
      </c>
      <c r="B6" s="3" t="s">
        <v>86</v>
      </c>
      <c r="C6" s="3" t="s">
        <v>87</v>
      </c>
      <c r="D6" s="3" t="s">
        <v>88</v>
      </c>
      <c r="E6" s="3" t="s">
        <v>89</v>
      </c>
      <c r="F6" s="3" t="s">
        <v>90</v>
      </c>
      <c r="G6" s="3" t="s">
        <v>91</v>
      </c>
      <c r="H6" s="3" t="s">
        <v>92</v>
      </c>
      <c r="I6" s="3" t="s">
        <v>1306</v>
      </c>
      <c r="J6" s="3" t="s">
        <v>1307</v>
      </c>
      <c r="K6" s="4">
        <v>978</v>
      </c>
      <c r="L6" s="4">
        <f>=ROUNDDOWN(5.78698224852071,0)</f>
      </c>
      <c r="M6" s="4">
        <v>2740</v>
      </c>
      <c r="N6" s="5">
        <v>1</v>
      </c>
      <c r="O6" s="4"/>
      <c r="P6" s="4">
        <f>=ROUNDDOWN({0},0)</f>
      </c>
      <c r="Q6" s="4"/>
      <c r="R6" s="5"/>
      <c r="S6" s="4">
        <v>155</v>
      </c>
      <c r="T6" s="6">
        <v>11061.41</v>
      </c>
      <c r="U6" s="4"/>
      <c r="V6" s="6"/>
      <c r="W6" s="5"/>
      <c r="X6" s="5"/>
      <c r="Y6" s="4">
        <v>35</v>
      </c>
      <c r="Z6" s="6">
        <v>2392.88</v>
      </c>
      <c r="AA6" s="4"/>
      <c r="AB6" s="6"/>
      <c r="AC6" s="5"/>
      <c r="AD6" s="5"/>
      <c r="AE6" s="4">
        <v>27</v>
      </c>
      <c r="AF6" s="6">
        <v>1662.81</v>
      </c>
      <c r="AG6" s="4"/>
      <c r="AH6" s="6"/>
      <c r="AI6" s="5"/>
      <c r="AJ6" s="5"/>
      <c r="AK6" s="4">
        <v>25</v>
      </c>
      <c r="AL6" s="6">
        <v>1908.94</v>
      </c>
      <c r="AM6" s="4"/>
      <c r="AN6" s="6"/>
      <c r="AO6" s="5"/>
      <c r="AP6" s="5"/>
      <c r="AQ6" s="4">
        <v>5</v>
      </c>
      <c r="AR6" s="6">
        <v>390.1</v>
      </c>
      <c r="AS6" s="4"/>
      <c r="AT6" s="6"/>
      <c r="AU6" s="5"/>
      <c r="AV6" s="5"/>
      <c r="AW6" s="4">
        <v>17</v>
      </c>
      <c r="AX6" s="6">
        <v>1181.48</v>
      </c>
      <c r="AY6" s="4"/>
      <c r="AZ6" s="6"/>
      <c r="BA6" s="5"/>
      <c r="BB6" s="5"/>
      <c r="BC6" s="4">
        <v>5</v>
      </c>
      <c r="BD6" s="6">
        <v>389.31</v>
      </c>
      <c r="BE6" s="4"/>
      <c r="BF6" s="6"/>
      <c r="BG6" s="5"/>
      <c r="BH6" s="5"/>
      <c r="BI6" s="4">
        <v>38</v>
      </c>
      <c r="BJ6" s="6">
        <v>2904.88</v>
      </c>
      <c r="BK6" s="4"/>
      <c r="BL6" s="6"/>
      <c r="BM6" s="5"/>
      <c r="BN6" s="5"/>
      <c r="BO6" s="4"/>
      <c r="BP6" s="6"/>
      <c r="BQ6" s="4"/>
      <c r="BR6" s="6"/>
      <c r="BS6" s="5"/>
      <c r="BT6" s="5"/>
      <c r="BU6" s="4">
        <v>1</v>
      </c>
      <c r="BV6" s="6">
        <v>82.66</v>
      </c>
      <c r="BW6" s="4"/>
      <c r="BX6" s="6"/>
      <c r="BY6" s="5"/>
      <c r="BZ6" s="5"/>
      <c r="CA6" s="4"/>
      <c r="CB6" s="6"/>
      <c r="CC6" s="4"/>
      <c r="CD6" s="6"/>
      <c r="CE6" s="5"/>
      <c r="CF6" s="5"/>
      <c r="CG6" s="4"/>
      <c r="CH6" s="6"/>
      <c r="CI6" s="4"/>
      <c r="CJ6" s="6"/>
      <c r="CK6" s="5"/>
      <c r="CL6" s="5"/>
      <c r="CM6" s="4"/>
      <c r="CN6" s="6"/>
      <c r="CO6" s="4"/>
      <c r="CP6" s="6"/>
      <c r="CQ6" s="5"/>
      <c r="CR6" s="5"/>
      <c r="CS6" s="4"/>
      <c r="CT6" s="6"/>
      <c r="CU6" s="4"/>
      <c r="CV6" s="6"/>
      <c r="CW6" s="5"/>
      <c r="CX6" s="5"/>
      <c r="CY6" s="4"/>
      <c r="CZ6" s="6"/>
      <c r="DA6" s="4"/>
      <c r="DB6" s="6"/>
      <c r="DC6" s="5"/>
      <c r="DD6" s="5"/>
      <c r="DE6" s="4"/>
      <c r="DF6" s="6"/>
      <c r="DG6" s="4"/>
      <c r="DH6" s="6"/>
      <c r="DI6" s="5"/>
      <c r="DJ6" s="5"/>
      <c r="DK6" s="4"/>
      <c r="DL6" s="6"/>
      <c r="DM6" s="4"/>
      <c r="DN6" s="6"/>
      <c r="DO6" s="5"/>
      <c r="DP6" s="5"/>
      <c r="DQ6" s="4">
        <v>1</v>
      </c>
      <c r="DR6" s="6">
        <v>82.62</v>
      </c>
      <c r="DS6" s="4"/>
      <c r="DT6" s="6"/>
      <c r="DU6" s="5"/>
      <c r="DV6" s="5"/>
      <c r="DW6" s="4"/>
      <c r="DX6" s="6"/>
      <c r="DY6" s="4"/>
      <c r="DZ6" s="6"/>
      <c r="EA6" s="5"/>
      <c r="EB6" s="5"/>
      <c r="EC6" s="4"/>
      <c r="ED6" s="6"/>
      <c r="EE6" s="4"/>
      <c r="EF6" s="6"/>
      <c r="EG6" s="5"/>
      <c r="EH6" s="5"/>
      <c r="EI6" s="4"/>
      <c r="EJ6" s="6"/>
      <c r="EK6" s="4"/>
      <c r="EL6" s="6"/>
      <c r="EM6" s="5"/>
      <c r="EN6" s="5"/>
      <c r="EO6" s="4"/>
      <c r="EP6" s="6"/>
      <c r="EQ6" s="4"/>
      <c r="ER6" s="6"/>
      <c r="ES6" s="5"/>
      <c r="ET6" s="5"/>
      <c r="EU6" s="4"/>
      <c r="EV6" s="6"/>
      <c r="EW6" s="4"/>
      <c r="EX6" s="6"/>
      <c r="EY6" s="5"/>
      <c r="EZ6" s="5"/>
      <c r="FA6" s="4"/>
      <c r="FB6" s="6"/>
      <c r="FC6" s="4"/>
      <c r="FD6" s="6"/>
      <c r="FE6" s="5"/>
      <c r="FF6" s="5"/>
      <c r="FG6" s="4">
        <v>1</v>
      </c>
      <c r="FH6" s="6">
        <v>65.73</v>
      </c>
      <c r="FI6" s="4"/>
      <c r="FJ6" s="6"/>
      <c r="FK6" s="5"/>
      <c r="FL6" s="5"/>
      <c r="FM6" s="4"/>
      <c r="FN6" s="6"/>
      <c r="FO6" s="4"/>
      <c r="FP6" s="6"/>
      <c r="FQ6" s="5"/>
      <c r="FR6" s="5"/>
      <c r="FS6" s="4"/>
      <c r="FT6" s="6"/>
      <c r="FU6" s="4"/>
      <c r="FV6" s="6"/>
      <c r="FW6" s="5"/>
      <c r="FX6" s="5"/>
      <c r="FY6" s="4"/>
      <c r="FZ6" s="6"/>
      <c r="GA6" s="4"/>
      <c r="GB6" s="6"/>
      <c r="GC6" s="5"/>
      <c r="GD6" s="5"/>
      <c r="GE6" s="4"/>
      <c r="GF6" s="6"/>
      <c r="GG6" s="4"/>
      <c r="GH6" s="6"/>
      <c r="GI6" s="5"/>
      <c r="GJ6" s="5"/>
      <c r="GK6" s="4"/>
      <c r="GL6" s="6"/>
      <c r="GM6" s="4"/>
      <c r="GN6" s="6"/>
      <c r="GO6" s="5"/>
      <c r="GP6" s="5"/>
      <c r="GQ6" s="4"/>
      <c r="GR6" s="6"/>
      <c r="GS6" s="4"/>
      <c r="GT6" s="6"/>
      <c r="GU6" s="5"/>
      <c r="GV6" s="5"/>
      <c r="GW6" s="4"/>
      <c r="GX6" s="6"/>
      <c r="GY6" s="4"/>
      <c r="GZ6" s="6"/>
      <c r="HA6" s="5"/>
      <c r="HB6" s="5"/>
      <c r="HC6" s="4"/>
      <c r="HD6" s="6"/>
      <c r="HE6" s="4"/>
      <c r="HF6" s="6"/>
      <c r="HG6" s="5"/>
      <c r="HH6" s="5"/>
      <c r="HI6" s="4"/>
      <c r="HJ6" s="6"/>
      <c r="HK6" s="4"/>
      <c r="HL6" s="6"/>
      <c r="HM6" s="5"/>
      <c r="HN6" s="5"/>
      <c r="HO6" s="4"/>
      <c r="HP6" s="6"/>
      <c r="HQ6" s="4"/>
      <c r="HR6" s="6"/>
      <c r="HS6" s="5"/>
      <c r="HT6" s="5"/>
      <c r="HU6" s="4"/>
      <c r="HV6" s="6"/>
      <c r="HW6" s="4"/>
      <c r="HX6" s="6"/>
      <c r="HY6" s="5"/>
      <c r="HZ6" s="5"/>
      <c r="IA6" s="4"/>
      <c r="IB6" s="6"/>
      <c r="IC6" s="4"/>
      <c r="ID6" s="6"/>
      <c r="IE6" s="5"/>
      <c r="IF6" s="5"/>
      <c r="IG6" s="4"/>
      <c r="IH6" s="6"/>
      <c r="II6" s="4"/>
      <c r="IJ6" s="6"/>
      <c r="IK6" s="5"/>
      <c r="IL6" s="5"/>
      <c r="IM6" s="4"/>
      <c r="IN6" s="6"/>
      <c r="IO6" s="4"/>
      <c r="IP6" s="6"/>
      <c r="IQ6" s="5"/>
      <c r="IR6" s="5"/>
      <c r="IS6" s="4"/>
      <c r="IT6" s="6"/>
      <c r="IU6" s="4"/>
      <c r="IV6" s="6"/>
      <c r="IW6" s="5"/>
      <c r="IX6" s="5"/>
      <c r="IY6" s="4"/>
      <c r="IZ6" s="6"/>
      <c r="JA6" s="4"/>
      <c r="JB6" s="6"/>
      <c r="JC6" s="5"/>
      <c r="JD6" s="5"/>
      <c r="JE6" s="4"/>
      <c r="JF6" s="6"/>
      <c r="JG6" s="4"/>
      <c r="JH6" s="6"/>
      <c r="JI6" s="5"/>
      <c r="JJ6" s="5"/>
      <c r="JK6" s="4"/>
      <c r="JL6" s="6"/>
      <c r="JM6" s="4"/>
      <c r="JN6" s="6"/>
      <c r="JO6" s="5"/>
      <c r="JP6" s="5"/>
      <c r="JQ6" s="4"/>
      <c r="JR6" s="6"/>
      <c r="JS6" s="4"/>
      <c r="JT6" s="6"/>
      <c r="JU6" s="5"/>
      <c r="JV6" s="5"/>
      <c r="JW6" s="4"/>
      <c r="JX6" s="6"/>
      <c r="JY6" s="4"/>
      <c r="JZ6" s="6"/>
      <c r="KA6" s="5"/>
      <c r="KB6" s="5"/>
      <c r="KC6" s="4"/>
      <c r="KD6" s="6"/>
      <c r="KE6" s="4"/>
      <c r="KF6" s="6"/>
      <c r="KG6" s="5"/>
      <c r="KH6" s="5"/>
      <c r="KI6" s="4"/>
      <c r="KJ6" s="6"/>
      <c r="KK6" s="4"/>
      <c r="KL6" s="6"/>
      <c r="KM6" s="5"/>
      <c r="KN6" s="5"/>
    </row>
    <row r="7">
      <c r="A7" s="3" t="s">
        <v>85</v>
      </c>
      <c r="B7" s="3" t="s">
        <v>86</v>
      </c>
      <c r="C7" s="3" t="s">
        <v>87</v>
      </c>
      <c r="D7" s="3" t="s">
        <v>88</v>
      </c>
      <c r="E7" s="3" t="s">
        <v>89</v>
      </c>
      <c r="F7" s="3" t="s">
        <v>90</v>
      </c>
      <c r="G7" s="3" t="s">
        <v>91</v>
      </c>
      <c r="H7" s="3" t="s">
        <v>92</v>
      </c>
      <c r="I7" s="3" t="s">
        <v>1308</v>
      </c>
      <c r="J7" s="3" t="s">
        <v>1309</v>
      </c>
      <c r="K7" s="4">
        <v>929</v>
      </c>
      <c r="L7" s="4">
        <f>=ROUNDDOWN(9.76866456361724,0)</f>
      </c>
      <c r="M7" s="4">
        <v>1690</v>
      </c>
      <c r="N7" s="5">
        <v>1</v>
      </c>
      <c r="O7" s="4"/>
      <c r="P7" s="4">
        <f>=ROUNDDOWN({0},0)</f>
      </c>
      <c r="Q7" s="4"/>
      <c r="R7" s="5"/>
      <c r="S7" s="4">
        <v>64</v>
      </c>
      <c r="T7" s="6">
        <v>4388.2</v>
      </c>
      <c r="U7" s="4"/>
      <c r="V7" s="6"/>
      <c r="W7" s="5"/>
      <c r="X7" s="5"/>
      <c r="Y7" s="4">
        <v>16</v>
      </c>
      <c r="Z7" s="6">
        <v>1126.08</v>
      </c>
      <c r="AA7" s="4"/>
      <c r="AB7" s="6"/>
      <c r="AC7" s="5"/>
      <c r="AD7" s="5"/>
      <c r="AE7" s="4">
        <v>19</v>
      </c>
      <c r="AF7" s="6">
        <v>1103.08</v>
      </c>
      <c r="AG7" s="4"/>
      <c r="AH7" s="6"/>
      <c r="AI7" s="5"/>
      <c r="AJ7" s="5"/>
      <c r="AK7" s="4">
        <v>7</v>
      </c>
      <c r="AL7" s="6">
        <v>560.36</v>
      </c>
      <c r="AM7" s="4"/>
      <c r="AN7" s="6"/>
      <c r="AO7" s="5"/>
      <c r="AP7" s="5"/>
      <c r="AQ7" s="4">
        <v>10</v>
      </c>
      <c r="AR7" s="6">
        <v>742.6</v>
      </c>
      <c r="AS7" s="4"/>
      <c r="AT7" s="6"/>
      <c r="AU7" s="5"/>
      <c r="AV7" s="5"/>
      <c r="AW7" s="4">
        <v>3</v>
      </c>
      <c r="AX7" s="6">
        <v>221.1</v>
      </c>
      <c r="AY7" s="4"/>
      <c r="AZ7" s="6"/>
      <c r="BA7" s="5"/>
      <c r="BB7" s="5"/>
      <c r="BC7" s="4">
        <v>1</v>
      </c>
      <c r="BD7" s="6">
        <v>73.99</v>
      </c>
      <c r="BE7" s="4"/>
      <c r="BF7" s="6"/>
      <c r="BG7" s="5"/>
      <c r="BH7" s="5"/>
      <c r="BI7" s="4">
        <v>2</v>
      </c>
      <c r="BJ7" s="6">
        <v>141.7</v>
      </c>
      <c r="BK7" s="4"/>
      <c r="BL7" s="6"/>
      <c r="BM7" s="5"/>
      <c r="BN7" s="5"/>
      <c r="BO7" s="4"/>
      <c r="BP7" s="6"/>
      <c r="BQ7" s="4"/>
      <c r="BR7" s="6"/>
      <c r="BS7" s="5"/>
      <c r="BT7" s="5"/>
      <c r="BU7" s="4"/>
      <c r="BV7" s="6"/>
      <c r="BW7" s="4"/>
      <c r="BX7" s="6"/>
      <c r="BY7" s="5"/>
      <c r="BZ7" s="5"/>
      <c r="CA7" s="4"/>
      <c r="CB7" s="6"/>
      <c r="CC7" s="4"/>
      <c r="CD7" s="6"/>
      <c r="CE7" s="5"/>
      <c r="CF7" s="5"/>
      <c r="CG7" s="4"/>
      <c r="CH7" s="6"/>
      <c r="CI7" s="4"/>
      <c r="CJ7" s="6"/>
      <c r="CK7" s="5"/>
      <c r="CL7" s="5"/>
      <c r="CM7" s="4"/>
      <c r="CN7" s="6"/>
      <c r="CO7" s="4"/>
      <c r="CP7" s="6"/>
      <c r="CQ7" s="5"/>
      <c r="CR7" s="5"/>
      <c r="CS7" s="4">
        <v>1</v>
      </c>
      <c r="CT7" s="6">
        <v>87.63</v>
      </c>
      <c r="CU7" s="4"/>
      <c r="CV7" s="6"/>
      <c r="CW7" s="5"/>
      <c r="CX7" s="5"/>
      <c r="CY7" s="4"/>
      <c r="CZ7" s="6"/>
      <c r="DA7" s="4"/>
      <c r="DB7" s="6"/>
      <c r="DC7" s="5"/>
      <c r="DD7" s="5"/>
      <c r="DE7" s="4"/>
      <c r="DF7" s="6"/>
      <c r="DG7" s="4"/>
      <c r="DH7" s="6"/>
      <c r="DI7" s="5"/>
      <c r="DJ7" s="5"/>
      <c r="DK7" s="4"/>
      <c r="DL7" s="6"/>
      <c r="DM7" s="4"/>
      <c r="DN7" s="6"/>
      <c r="DO7" s="5"/>
      <c r="DP7" s="5"/>
      <c r="DQ7" s="4">
        <v>4</v>
      </c>
      <c r="DR7" s="6">
        <v>254.61</v>
      </c>
      <c r="DS7" s="4"/>
      <c r="DT7" s="6"/>
      <c r="DU7" s="5"/>
      <c r="DV7" s="5"/>
      <c r="DW7" s="4"/>
      <c r="DX7" s="6"/>
      <c r="DY7" s="4"/>
      <c r="DZ7" s="6"/>
      <c r="EA7" s="5"/>
      <c r="EB7" s="5"/>
      <c r="EC7" s="4"/>
      <c r="ED7" s="6"/>
      <c r="EE7" s="4"/>
      <c r="EF7" s="6"/>
      <c r="EG7" s="5"/>
      <c r="EH7" s="5"/>
      <c r="EI7" s="4"/>
      <c r="EJ7" s="6"/>
      <c r="EK7" s="4"/>
      <c r="EL7" s="6"/>
      <c r="EM7" s="5"/>
      <c r="EN7" s="5"/>
      <c r="EO7" s="4"/>
      <c r="EP7" s="6"/>
      <c r="EQ7" s="4"/>
      <c r="ER7" s="6"/>
      <c r="ES7" s="5"/>
      <c r="ET7" s="5"/>
      <c r="EU7" s="4">
        <v>1</v>
      </c>
      <c r="EV7" s="6">
        <v>77.05</v>
      </c>
      <c r="EW7" s="4"/>
      <c r="EX7" s="6"/>
      <c r="EY7" s="5"/>
      <c r="EZ7" s="5"/>
      <c r="FA7" s="4"/>
      <c r="FB7" s="6"/>
      <c r="FC7" s="4"/>
      <c r="FD7" s="6"/>
      <c r="FE7" s="5"/>
      <c r="FF7" s="5"/>
      <c r="FG7" s="4"/>
      <c r="FH7" s="6"/>
      <c r="FI7" s="4"/>
      <c r="FJ7" s="6"/>
      <c r="FK7" s="5"/>
      <c r="FL7" s="5"/>
      <c r="FM7" s="4"/>
      <c r="FN7" s="6"/>
      <c r="FO7" s="4"/>
      <c r="FP7" s="6"/>
      <c r="FQ7" s="5"/>
      <c r="FR7" s="5"/>
      <c r="FS7" s="4"/>
      <c r="FT7" s="6"/>
      <c r="FU7" s="4"/>
      <c r="FV7" s="6"/>
      <c r="FW7" s="5"/>
      <c r="FX7" s="5"/>
      <c r="FY7" s="4"/>
      <c r="FZ7" s="6"/>
      <c r="GA7" s="4"/>
      <c r="GB7" s="6"/>
      <c r="GC7" s="5"/>
      <c r="GD7" s="5"/>
      <c r="GE7" s="4"/>
      <c r="GF7" s="6"/>
      <c r="GG7" s="4"/>
      <c r="GH7" s="6"/>
      <c r="GI7" s="5"/>
      <c r="GJ7" s="5"/>
      <c r="GK7" s="4"/>
      <c r="GL7" s="6"/>
      <c r="GM7" s="4"/>
      <c r="GN7" s="6"/>
      <c r="GO7" s="5"/>
      <c r="GP7" s="5"/>
      <c r="GQ7" s="4"/>
      <c r="GR7" s="6"/>
      <c r="GS7" s="4"/>
      <c r="GT7" s="6"/>
      <c r="GU7" s="5"/>
      <c r="GV7" s="5"/>
      <c r="GW7" s="4"/>
      <c r="GX7" s="6"/>
      <c r="GY7" s="4"/>
      <c r="GZ7" s="6"/>
      <c r="HA7" s="5"/>
      <c r="HB7" s="5"/>
      <c r="HC7" s="4"/>
      <c r="HD7" s="6"/>
      <c r="HE7" s="4"/>
      <c r="HF7" s="6"/>
      <c r="HG7" s="5"/>
      <c r="HH7" s="5"/>
      <c r="HI7" s="4"/>
      <c r="HJ7" s="6"/>
      <c r="HK7" s="4"/>
      <c r="HL7" s="6"/>
      <c r="HM7" s="5"/>
      <c r="HN7" s="5"/>
      <c r="HO7" s="4"/>
      <c r="HP7" s="6"/>
      <c r="HQ7" s="4"/>
      <c r="HR7" s="6"/>
      <c r="HS7" s="5"/>
      <c r="HT7" s="5"/>
      <c r="HU7" s="4"/>
      <c r="HV7" s="6"/>
      <c r="HW7" s="4"/>
      <c r="HX7" s="6"/>
      <c r="HY7" s="5"/>
      <c r="HZ7" s="5"/>
      <c r="IA7" s="4"/>
      <c r="IB7" s="6"/>
      <c r="IC7" s="4"/>
      <c r="ID7" s="6"/>
      <c r="IE7" s="5"/>
      <c r="IF7" s="5"/>
      <c r="IG7" s="4"/>
      <c r="IH7" s="6"/>
      <c r="II7" s="4"/>
      <c r="IJ7" s="6"/>
      <c r="IK7" s="5"/>
      <c r="IL7" s="5"/>
      <c r="IM7" s="4"/>
      <c r="IN7" s="6"/>
      <c r="IO7" s="4"/>
      <c r="IP7" s="6"/>
      <c r="IQ7" s="5"/>
      <c r="IR7" s="5"/>
      <c r="IS7" s="4"/>
      <c r="IT7" s="6"/>
      <c r="IU7" s="4"/>
      <c r="IV7" s="6"/>
      <c r="IW7" s="5"/>
      <c r="IX7" s="5"/>
      <c r="IY7" s="4"/>
      <c r="IZ7" s="6"/>
      <c r="JA7" s="4"/>
      <c r="JB7" s="6"/>
      <c r="JC7" s="5"/>
      <c r="JD7" s="5"/>
      <c r="JE7" s="4"/>
      <c r="JF7" s="6"/>
      <c r="JG7" s="4"/>
      <c r="JH7" s="6"/>
      <c r="JI7" s="5"/>
      <c r="JJ7" s="5"/>
      <c r="JK7" s="4"/>
      <c r="JL7" s="6"/>
      <c r="JM7" s="4"/>
      <c r="JN7" s="6"/>
      <c r="JO7" s="5"/>
      <c r="JP7" s="5"/>
      <c r="JQ7" s="4"/>
      <c r="JR7" s="6"/>
      <c r="JS7" s="4"/>
      <c r="JT7" s="6"/>
      <c r="JU7" s="5"/>
      <c r="JV7" s="5"/>
      <c r="JW7" s="4"/>
      <c r="JX7" s="6"/>
      <c r="JY7" s="4"/>
      <c r="JZ7" s="6"/>
      <c r="KA7" s="5"/>
      <c r="KB7" s="5"/>
      <c r="KC7" s="4"/>
      <c r="KD7" s="6"/>
      <c r="KE7" s="4"/>
      <c r="KF7" s="6"/>
      <c r="KG7" s="5"/>
      <c r="KH7" s="5"/>
      <c r="KI7" s="4"/>
      <c r="KJ7" s="6"/>
      <c r="KK7" s="4"/>
      <c r="KL7" s="6"/>
      <c r="KM7" s="5"/>
      <c r="KN7" s="5"/>
    </row>
    <row r="8">
      <c r="A8" s="3" t="s">
        <v>85</v>
      </c>
      <c r="B8" s="3" t="s">
        <v>86</v>
      </c>
      <c r="C8" s="3" t="s">
        <v>87</v>
      </c>
      <c r="D8" s="3" t="s">
        <v>88</v>
      </c>
      <c r="E8" s="3" t="s">
        <v>89</v>
      </c>
      <c r="F8" s="3" t="s">
        <v>90</v>
      </c>
      <c r="G8" s="3" t="s">
        <v>91</v>
      </c>
      <c r="H8" s="3" t="s">
        <v>92</v>
      </c>
      <c r="I8" s="3" t="s">
        <v>1310</v>
      </c>
      <c r="J8" s="3" t="s">
        <v>1309</v>
      </c>
      <c r="K8" s="4">
        <v>1586</v>
      </c>
      <c r="L8" s="4">
        <f>=ROUNDDOWN(26.2148760330579,0)</f>
      </c>
      <c r="M8" s="4"/>
      <c r="N8" s="5">
        <v>1</v>
      </c>
      <c r="O8" s="4"/>
      <c r="P8" s="4">
        <f>=ROUNDDOWN({0},0)</f>
      </c>
      <c r="Q8" s="4"/>
      <c r="R8" s="5"/>
      <c r="S8" s="4">
        <v>48</v>
      </c>
      <c r="T8" s="6">
        <v>3355.58</v>
      </c>
      <c r="U8" s="4"/>
      <c r="V8" s="6"/>
      <c r="W8" s="5"/>
      <c r="X8" s="5"/>
      <c r="Y8" s="4">
        <v>11</v>
      </c>
      <c r="Z8" s="6">
        <v>698.86</v>
      </c>
      <c r="AA8" s="4"/>
      <c r="AB8" s="6"/>
      <c r="AC8" s="5"/>
      <c r="AD8" s="5"/>
      <c r="AE8" s="4">
        <v>4</v>
      </c>
      <c r="AF8" s="6">
        <v>243.51</v>
      </c>
      <c r="AG8" s="4"/>
      <c r="AH8" s="6"/>
      <c r="AI8" s="5"/>
      <c r="AJ8" s="5"/>
      <c r="AK8" s="4">
        <v>3</v>
      </c>
      <c r="AL8" s="6">
        <v>225.8</v>
      </c>
      <c r="AM8" s="4"/>
      <c r="AN8" s="6"/>
      <c r="AO8" s="5"/>
      <c r="AP8" s="5"/>
      <c r="AQ8" s="4">
        <v>2</v>
      </c>
      <c r="AR8" s="6">
        <v>141</v>
      </c>
      <c r="AS8" s="4"/>
      <c r="AT8" s="6"/>
      <c r="AU8" s="5"/>
      <c r="AV8" s="5"/>
      <c r="AW8" s="4">
        <v>11</v>
      </c>
      <c r="AX8" s="6">
        <v>763.64</v>
      </c>
      <c r="AY8" s="4"/>
      <c r="AZ8" s="6"/>
      <c r="BA8" s="5"/>
      <c r="BB8" s="5"/>
      <c r="BC8" s="4">
        <v>1</v>
      </c>
      <c r="BD8" s="6">
        <v>73.99</v>
      </c>
      <c r="BE8" s="4"/>
      <c r="BF8" s="6"/>
      <c r="BG8" s="5"/>
      <c r="BH8" s="5"/>
      <c r="BI8" s="4">
        <v>6</v>
      </c>
      <c r="BJ8" s="6">
        <v>475.74</v>
      </c>
      <c r="BK8" s="4"/>
      <c r="BL8" s="6"/>
      <c r="BM8" s="5"/>
      <c r="BN8" s="5"/>
      <c r="BO8" s="4">
        <v>4</v>
      </c>
      <c r="BP8" s="6">
        <v>280.83</v>
      </c>
      <c r="BQ8" s="4"/>
      <c r="BR8" s="6"/>
      <c r="BS8" s="5"/>
      <c r="BT8" s="5"/>
      <c r="BU8" s="4">
        <v>5</v>
      </c>
      <c r="BV8" s="6">
        <v>377.1</v>
      </c>
      <c r="BW8" s="4"/>
      <c r="BX8" s="6"/>
      <c r="BY8" s="5"/>
      <c r="BZ8" s="5"/>
      <c r="CA8" s="4"/>
      <c r="CB8" s="6"/>
      <c r="CC8" s="4"/>
      <c r="CD8" s="6"/>
      <c r="CE8" s="5"/>
      <c r="CF8" s="5"/>
      <c r="CG8" s="4"/>
      <c r="CH8" s="6"/>
      <c r="CI8" s="4"/>
      <c r="CJ8" s="6"/>
      <c r="CK8" s="5"/>
      <c r="CL8" s="5"/>
      <c r="CM8" s="4"/>
      <c r="CN8" s="6"/>
      <c r="CO8" s="4"/>
      <c r="CP8" s="6"/>
      <c r="CQ8" s="5"/>
      <c r="CR8" s="5"/>
      <c r="CS8" s="4"/>
      <c r="CT8" s="6"/>
      <c r="CU8" s="4"/>
      <c r="CV8" s="6"/>
      <c r="CW8" s="5"/>
      <c r="CX8" s="5"/>
      <c r="CY8" s="4">
        <v>1</v>
      </c>
      <c r="CZ8" s="6">
        <v>75.11</v>
      </c>
      <c r="DA8" s="4"/>
      <c r="DB8" s="6"/>
      <c r="DC8" s="5"/>
      <c r="DD8" s="5"/>
      <c r="DE8" s="4"/>
      <c r="DF8" s="6"/>
      <c r="DG8" s="4"/>
      <c r="DH8" s="6"/>
      <c r="DI8" s="5"/>
      <c r="DJ8" s="5"/>
      <c r="DK8" s="4"/>
      <c r="DL8" s="6"/>
      <c r="DM8" s="4"/>
      <c r="DN8" s="6"/>
      <c r="DO8" s="5"/>
      <c r="DP8" s="5"/>
      <c r="DQ8" s="4"/>
      <c r="DR8" s="6"/>
      <c r="DS8" s="4"/>
      <c r="DT8" s="6"/>
      <c r="DU8" s="5"/>
      <c r="DV8" s="5"/>
      <c r="DW8" s="4"/>
      <c r="DX8" s="6"/>
      <c r="DY8" s="4"/>
      <c r="DZ8" s="6"/>
      <c r="EA8" s="5"/>
      <c r="EB8" s="5"/>
      <c r="EC8" s="4"/>
      <c r="ED8" s="6"/>
      <c r="EE8" s="4"/>
      <c r="EF8" s="6"/>
      <c r="EG8" s="5"/>
      <c r="EH8" s="5"/>
      <c r="EI8" s="4"/>
      <c r="EJ8" s="6"/>
      <c r="EK8" s="4"/>
      <c r="EL8" s="6"/>
      <c r="EM8" s="5"/>
      <c r="EN8" s="5"/>
      <c r="EO8" s="4"/>
      <c r="EP8" s="6"/>
      <c r="EQ8" s="4"/>
      <c r="ER8" s="6"/>
      <c r="ES8" s="5"/>
      <c r="ET8" s="5"/>
      <c r="EU8" s="4"/>
      <c r="EV8" s="6"/>
      <c r="EW8" s="4"/>
      <c r="EX8" s="6"/>
      <c r="EY8" s="5"/>
      <c r="EZ8" s="5"/>
      <c r="FA8" s="4"/>
      <c r="FB8" s="6"/>
      <c r="FC8" s="4"/>
      <c r="FD8" s="6"/>
      <c r="FE8" s="5"/>
      <c r="FF8" s="5"/>
      <c r="FG8" s="4"/>
      <c r="FH8" s="6"/>
      <c r="FI8" s="4"/>
      <c r="FJ8" s="6"/>
      <c r="FK8" s="5"/>
      <c r="FL8" s="5"/>
      <c r="FM8" s="4"/>
      <c r="FN8" s="6"/>
      <c r="FO8" s="4"/>
      <c r="FP8" s="6"/>
      <c r="FQ8" s="5"/>
      <c r="FR8" s="5"/>
      <c r="FS8" s="4"/>
      <c r="FT8" s="6"/>
      <c r="FU8" s="4"/>
      <c r="FV8" s="6"/>
      <c r="FW8" s="5"/>
      <c r="FX8" s="5"/>
      <c r="FY8" s="4"/>
      <c r="FZ8" s="6"/>
      <c r="GA8" s="4"/>
      <c r="GB8" s="6"/>
      <c r="GC8" s="5"/>
      <c r="GD8" s="5"/>
      <c r="GE8" s="4"/>
      <c r="GF8" s="6"/>
      <c r="GG8" s="4"/>
      <c r="GH8" s="6"/>
      <c r="GI8" s="5"/>
      <c r="GJ8" s="5"/>
      <c r="GK8" s="4"/>
      <c r="GL8" s="6"/>
      <c r="GM8" s="4"/>
      <c r="GN8" s="6"/>
      <c r="GO8" s="5"/>
      <c r="GP8" s="5"/>
      <c r="GQ8" s="4"/>
      <c r="GR8" s="6"/>
      <c r="GS8" s="4"/>
      <c r="GT8" s="6"/>
      <c r="GU8" s="5"/>
      <c r="GV8" s="5"/>
      <c r="GW8" s="4"/>
      <c r="GX8" s="6"/>
      <c r="GY8" s="4"/>
      <c r="GZ8" s="6"/>
      <c r="HA8" s="5"/>
      <c r="HB8" s="5"/>
      <c r="HC8" s="4"/>
      <c r="HD8" s="6"/>
      <c r="HE8" s="4"/>
      <c r="HF8" s="6"/>
      <c r="HG8" s="5"/>
      <c r="HH8" s="5"/>
      <c r="HI8" s="4"/>
      <c r="HJ8" s="6"/>
      <c r="HK8" s="4"/>
      <c r="HL8" s="6"/>
      <c r="HM8" s="5"/>
      <c r="HN8" s="5"/>
      <c r="HO8" s="4"/>
      <c r="HP8" s="6"/>
      <c r="HQ8" s="4"/>
      <c r="HR8" s="6"/>
      <c r="HS8" s="5"/>
      <c r="HT8" s="5"/>
      <c r="HU8" s="4"/>
      <c r="HV8" s="6"/>
      <c r="HW8" s="4"/>
      <c r="HX8" s="6"/>
      <c r="HY8" s="5"/>
      <c r="HZ8" s="5"/>
      <c r="IA8" s="4"/>
      <c r="IB8" s="6"/>
      <c r="IC8" s="4"/>
      <c r="ID8" s="6"/>
      <c r="IE8" s="5"/>
      <c r="IF8" s="5"/>
      <c r="IG8" s="4"/>
      <c r="IH8" s="6"/>
      <c r="II8" s="4"/>
      <c r="IJ8" s="6"/>
      <c r="IK8" s="5"/>
      <c r="IL8" s="5"/>
      <c r="IM8" s="4"/>
      <c r="IN8" s="6"/>
      <c r="IO8" s="4"/>
      <c r="IP8" s="6"/>
      <c r="IQ8" s="5"/>
      <c r="IR8" s="5"/>
      <c r="IS8" s="4"/>
      <c r="IT8" s="6"/>
      <c r="IU8" s="4"/>
      <c r="IV8" s="6"/>
      <c r="IW8" s="5"/>
      <c r="IX8" s="5"/>
      <c r="IY8" s="4"/>
      <c r="IZ8" s="6"/>
      <c r="JA8" s="4"/>
      <c r="JB8" s="6"/>
      <c r="JC8" s="5"/>
      <c r="JD8" s="5"/>
      <c r="JE8" s="4"/>
      <c r="JF8" s="6"/>
      <c r="JG8" s="4"/>
      <c r="JH8" s="6"/>
      <c r="JI8" s="5"/>
      <c r="JJ8" s="5"/>
      <c r="JK8" s="4"/>
      <c r="JL8" s="6"/>
      <c r="JM8" s="4"/>
      <c r="JN8" s="6"/>
      <c r="JO8" s="5"/>
      <c r="JP8" s="5"/>
      <c r="JQ8" s="4"/>
      <c r="JR8" s="6"/>
      <c r="JS8" s="4"/>
      <c r="JT8" s="6"/>
      <c r="JU8" s="5"/>
      <c r="JV8" s="5"/>
      <c r="JW8" s="4"/>
      <c r="JX8" s="6"/>
      <c r="JY8" s="4"/>
      <c r="JZ8" s="6"/>
      <c r="KA8" s="5"/>
      <c r="KB8" s="5"/>
      <c r="KC8" s="4"/>
      <c r="KD8" s="6"/>
      <c r="KE8" s="4"/>
      <c r="KF8" s="6"/>
      <c r="KG8" s="5"/>
      <c r="KH8" s="5"/>
      <c r="KI8" s="4"/>
      <c r="KJ8" s="6"/>
      <c r="KK8" s="4"/>
      <c r="KL8" s="6"/>
      <c r="KM8" s="5"/>
      <c r="KN8" s="5"/>
    </row>
    <row r="9">
      <c r="A9" s="3" t="s">
        <v>85</v>
      </c>
      <c r="B9" s="3" t="s">
        <v>86</v>
      </c>
      <c r="C9" s="3" t="s">
        <v>87</v>
      </c>
      <c r="D9" s="3" t="s">
        <v>88</v>
      </c>
      <c r="E9" s="3" t="s">
        <v>89</v>
      </c>
      <c r="F9" s="3" t="s">
        <v>90</v>
      </c>
      <c r="G9" s="3" t="s">
        <v>91</v>
      </c>
      <c r="H9" s="3" t="s">
        <v>92</v>
      </c>
      <c r="I9" s="3" t="s">
        <v>1311</v>
      </c>
      <c r="J9" s="3" t="s">
        <v>1309</v>
      </c>
      <c r="K9" s="4">
        <v>647</v>
      </c>
      <c r="L9" s="4">
        <f>=ROUNDDOWN(9.29597701149425,0)</f>
      </c>
      <c r="M9" s="4">
        <v>800</v>
      </c>
      <c r="N9" s="5">
        <v>1</v>
      </c>
      <c r="O9" s="4"/>
      <c r="P9" s="4">
        <f>=ROUNDDOWN({0},0)</f>
      </c>
      <c r="Q9" s="4"/>
      <c r="R9" s="5"/>
      <c r="S9" s="4">
        <v>40</v>
      </c>
      <c r="T9" s="6">
        <v>2886.83</v>
      </c>
      <c r="U9" s="4"/>
      <c r="V9" s="6"/>
      <c r="W9" s="5"/>
      <c r="X9" s="5"/>
      <c r="Y9" s="4">
        <v>11</v>
      </c>
      <c r="Z9" s="6">
        <v>768.76</v>
      </c>
      <c r="AA9" s="4"/>
      <c r="AB9" s="6"/>
      <c r="AC9" s="5"/>
      <c r="AD9" s="5"/>
      <c r="AE9" s="4">
        <v>8</v>
      </c>
      <c r="AF9" s="6">
        <v>494.09</v>
      </c>
      <c r="AG9" s="4"/>
      <c r="AH9" s="6"/>
      <c r="AI9" s="5"/>
      <c r="AJ9" s="5"/>
      <c r="AK9" s="4">
        <v>3</v>
      </c>
      <c r="AL9" s="6">
        <v>225.8</v>
      </c>
      <c r="AM9" s="4"/>
      <c r="AN9" s="6"/>
      <c r="AO9" s="5"/>
      <c r="AP9" s="5"/>
      <c r="AQ9" s="4">
        <v>1</v>
      </c>
      <c r="AR9" s="6">
        <v>79.9</v>
      </c>
      <c r="AS9" s="4"/>
      <c r="AT9" s="6"/>
      <c r="AU9" s="5"/>
      <c r="AV9" s="5"/>
      <c r="AW9" s="4">
        <v>8</v>
      </c>
      <c r="AX9" s="6">
        <v>564.26</v>
      </c>
      <c r="AY9" s="4"/>
      <c r="AZ9" s="6"/>
      <c r="BA9" s="5"/>
      <c r="BB9" s="5"/>
      <c r="BC9" s="4">
        <v>1</v>
      </c>
      <c r="BD9" s="6">
        <v>73.99</v>
      </c>
      <c r="BE9" s="4"/>
      <c r="BF9" s="6"/>
      <c r="BG9" s="5"/>
      <c r="BH9" s="5"/>
      <c r="BI9" s="4">
        <v>4</v>
      </c>
      <c r="BJ9" s="6">
        <v>325.49</v>
      </c>
      <c r="BK9" s="4"/>
      <c r="BL9" s="6"/>
      <c r="BM9" s="5"/>
      <c r="BN9" s="5"/>
      <c r="BO9" s="4">
        <v>1</v>
      </c>
      <c r="BP9" s="6">
        <v>84.87</v>
      </c>
      <c r="BQ9" s="4"/>
      <c r="BR9" s="6"/>
      <c r="BS9" s="5"/>
      <c r="BT9" s="5"/>
      <c r="BU9" s="4">
        <v>3</v>
      </c>
      <c r="BV9" s="6">
        <v>269.67</v>
      </c>
      <c r="BW9" s="4"/>
      <c r="BX9" s="6"/>
      <c r="BY9" s="5"/>
      <c r="BZ9" s="5"/>
      <c r="CA9" s="4"/>
      <c r="CB9" s="6"/>
      <c r="CC9" s="4"/>
      <c r="CD9" s="6"/>
      <c r="CE9" s="5"/>
      <c r="CF9" s="5"/>
      <c r="CG9" s="4"/>
      <c r="CH9" s="6"/>
      <c r="CI9" s="4"/>
      <c r="CJ9" s="6"/>
      <c r="CK9" s="5"/>
      <c r="CL9" s="5"/>
      <c r="CM9" s="4"/>
      <c r="CN9" s="6"/>
      <c r="CO9" s="4"/>
      <c r="CP9" s="6"/>
      <c r="CQ9" s="5"/>
      <c r="CR9" s="5"/>
      <c r="CS9" s="4"/>
      <c r="CT9" s="6"/>
      <c r="CU9" s="4"/>
      <c r="CV9" s="6"/>
      <c r="CW9" s="5"/>
      <c r="CX9" s="5"/>
      <c r="CY9" s="4"/>
      <c r="CZ9" s="6"/>
      <c r="DA9" s="4"/>
      <c r="DB9" s="6"/>
      <c r="DC9" s="5"/>
      <c r="DD9" s="5"/>
      <c r="DE9" s="4"/>
      <c r="DF9" s="6"/>
      <c r="DG9" s="4"/>
      <c r="DH9" s="6"/>
      <c r="DI9" s="5"/>
      <c r="DJ9" s="5"/>
      <c r="DK9" s="4"/>
      <c r="DL9" s="6"/>
      <c r="DM9" s="4"/>
      <c r="DN9" s="6"/>
      <c r="DO9" s="5"/>
      <c r="DP9" s="5"/>
      <c r="DQ9" s="4"/>
      <c r="DR9" s="6"/>
      <c r="DS9" s="4"/>
      <c r="DT9" s="6"/>
      <c r="DU9" s="5"/>
      <c r="DV9" s="5"/>
      <c r="DW9" s="4"/>
      <c r="DX9" s="6"/>
      <c r="DY9" s="4"/>
      <c r="DZ9" s="6"/>
      <c r="EA9" s="5"/>
      <c r="EB9" s="5"/>
      <c r="EC9" s="4"/>
      <c r="ED9" s="6"/>
      <c r="EE9" s="4"/>
      <c r="EF9" s="6"/>
      <c r="EG9" s="5"/>
      <c r="EH9" s="5"/>
      <c r="EI9" s="4"/>
      <c r="EJ9" s="6"/>
      <c r="EK9" s="4"/>
      <c r="EL9" s="6"/>
      <c r="EM9" s="5"/>
      <c r="EN9" s="5"/>
      <c r="EO9" s="4"/>
      <c r="EP9" s="6"/>
      <c r="EQ9" s="4"/>
      <c r="ER9" s="6"/>
      <c r="ES9" s="5"/>
      <c r="ET9" s="5"/>
      <c r="EU9" s="4"/>
      <c r="EV9" s="6"/>
      <c r="EW9" s="4"/>
      <c r="EX9" s="6"/>
      <c r="EY9" s="5"/>
      <c r="EZ9" s="5"/>
      <c r="FA9" s="4"/>
      <c r="FB9" s="6"/>
      <c r="FC9" s="4"/>
      <c r="FD9" s="6"/>
      <c r="FE9" s="5"/>
      <c r="FF9" s="5"/>
      <c r="FG9" s="4"/>
      <c r="FH9" s="6"/>
      <c r="FI9" s="4"/>
      <c r="FJ9" s="6"/>
      <c r="FK9" s="5"/>
      <c r="FL9" s="5"/>
      <c r="FM9" s="4"/>
      <c r="FN9" s="6"/>
      <c r="FO9" s="4"/>
      <c r="FP9" s="6"/>
      <c r="FQ9" s="5"/>
      <c r="FR9" s="5"/>
      <c r="FS9" s="4"/>
      <c r="FT9" s="6"/>
      <c r="FU9" s="4"/>
      <c r="FV9" s="6"/>
      <c r="FW9" s="5"/>
      <c r="FX9" s="5"/>
      <c r="FY9" s="4"/>
      <c r="FZ9" s="6"/>
      <c r="GA9" s="4"/>
      <c r="GB9" s="6"/>
      <c r="GC9" s="5"/>
      <c r="GD9" s="5"/>
      <c r="GE9" s="4"/>
      <c r="GF9" s="6"/>
      <c r="GG9" s="4"/>
      <c r="GH9" s="6"/>
      <c r="GI9" s="5"/>
      <c r="GJ9" s="5"/>
      <c r="GK9" s="4"/>
      <c r="GL9" s="6"/>
      <c r="GM9" s="4"/>
      <c r="GN9" s="6"/>
      <c r="GO9" s="5"/>
      <c r="GP9" s="5"/>
      <c r="GQ9" s="4"/>
      <c r="GR9" s="6"/>
      <c r="GS9" s="4"/>
      <c r="GT9" s="6"/>
      <c r="GU9" s="5"/>
      <c r="GV9" s="5"/>
      <c r="GW9" s="4"/>
      <c r="GX9" s="6"/>
      <c r="GY9" s="4"/>
      <c r="GZ9" s="6"/>
      <c r="HA9" s="5"/>
      <c r="HB9" s="5"/>
      <c r="HC9" s="4"/>
      <c r="HD9" s="6"/>
      <c r="HE9" s="4"/>
      <c r="HF9" s="6"/>
      <c r="HG9" s="5"/>
      <c r="HH9" s="5"/>
      <c r="HI9" s="4"/>
      <c r="HJ9" s="6"/>
      <c r="HK9" s="4"/>
      <c r="HL9" s="6"/>
      <c r="HM9" s="5"/>
      <c r="HN9" s="5"/>
      <c r="HO9" s="4"/>
      <c r="HP9" s="6"/>
      <c r="HQ9" s="4"/>
      <c r="HR9" s="6"/>
      <c r="HS9" s="5"/>
      <c r="HT9" s="5"/>
      <c r="HU9" s="4"/>
      <c r="HV9" s="6"/>
      <c r="HW9" s="4"/>
      <c r="HX9" s="6"/>
      <c r="HY9" s="5"/>
      <c r="HZ9" s="5"/>
      <c r="IA9" s="4"/>
      <c r="IB9" s="6"/>
      <c r="IC9" s="4"/>
      <c r="ID9" s="6"/>
      <c r="IE9" s="5"/>
      <c r="IF9" s="5"/>
      <c r="IG9" s="4"/>
      <c r="IH9" s="6"/>
      <c r="II9" s="4"/>
      <c r="IJ9" s="6"/>
      <c r="IK9" s="5"/>
      <c r="IL9" s="5"/>
      <c r="IM9" s="4"/>
      <c r="IN9" s="6"/>
      <c r="IO9" s="4"/>
      <c r="IP9" s="6"/>
      <c r="IQ9" s="5"/>
      <c r="IR9" s="5"/>
      <c r="IS9" s="4"/>
      <c r="IT9" s="6"/>
      <c r="IU9" s="4"/>
      <c r="IV9" s="6"/>
      <c r="IW9" s="5"/>
      <c r="IX9" s="5"/>
      <c r="IY9" s="4"/>
      <c r="IZ9" s="6"/>
      <c r="JA9" s="4"/>
      <c r="JB9" s="6"/>
      <c r="JC9" s="5"/>
      <c r="JD9" s="5"/>
      <c r="JE9" s="4"/>
      <c r="JF9" s="6"/>
      <c r="JG9" s="4"/>
      <c r="JH9" s="6"/>
      <c r="JI9" s="5"/>
      <c r="JJ9" s="5"/>
      <c r="JK9" s="4"/>
      <c r="JL9" s="6"/>
      <c r="JM9" s="4"/>
      <c r="JN9" s="6"/>
      <c r="JO9" s="5"/>
      <c r="JP9" s="5"/>
      <c r="JQ9" s="4"/>
      <c r="JR9" s="6"/>
      <c r="JS9" s="4"/>
      <c r="JT9" s="6"/>
      <c r="JU9" s="5"/>
      <c r="JV9" s="5"/>
      <c r="JW9" s="4"/>
      <c r="JX9" s="6"/>
      <c r="JY9" s="4"/>
      <c r="JZ9" s="6"/>
      <c r="KA9" s="5"/>
      <c r="KB9" s="5"/>
      <c r="KC9" s="4"/>
      <c r="KD9" s="6"/>
      <c r="KE9" s="4"/>
      <c r="KF9" s="6"/>
      <c r="KG9" s="5"/>
      <c r="KH9" s="5"/>
      <c r="KI9" s="4"/>
      <c r="KJ9" s="6"/>
      <c r="KK9" s="4"/>
      <c r="KL9" s="6"/>
      <c r="KM9" s="5"/>
      <c r="KN9" s="5"/>
    </row>
    <row r="10">
      <c r="A10" s="3" t="s">
        <v>85</v>
      </c>
      <c r="B10" s="3" t="s">
        <v>86</v>
      </c>
      <c r="C10" s="3" t="s">
        <v>87</v>
      </c>
      <c r="D10" s="3" t="s">
        <v>88</v>
      </c>
      <c r="E10" s="3" t="s">
        <v>89</v>
      </c>
      <c r="F10" s="3" t="s">
        <v>90</v>
      </c>
      <c r="G10" s="3" t="s">
        <v>91</v>
      </c>
      <c r="H10" s="3" t="s">
        <v>92</v>
      </c>
      <c r="I10" s="3" t="s">
        <v>1312</v>
      </c>
      <c r="J10" s="3" t="s">
        <v>1309</v>
      </c>
      <c r="K10" s="4">
        <v>1004</v>
      </c>
      <c r="L10" s="4">
        <f>=ROUNDDOWN(14.5507246376812,0)</f>
      </c>
      <c r="M10" s="4">
        <v>810</v>
      </c>
      <c r="N10" s="5">
        <v>1</v>
      </c>
      <c r="O10" s="4"/>
      <c r="P10" s="4">
        <f>=ROUNDDOWN({0},0)</f>
      </c>
      <c r="Q10" s="4"/>
      <c r="R10" s="5"/>
      <c r="S10" s="4">
        <v>34</v>
      </c>
      <c r="T10" s="6">
        <v>2638.77</v>
      </c>
      <c r="U10" s="4"/>
      <c r="V10" s="6"/>
      <c r="W10" s="5"/>
      <c r="X10" s="5"/>
      <c r="Y10" s="4">
        <v>11</v>
      </c>
      <c r="Z10" s="6">
        <v>812.12</v>
      </c>
      <c r="AA10" s="4"/>
      <c r="AB10" s="6"/>
      <c r="AC10" s="5"/>
      <c r="AD10" s="5"/>
      <c r="AE10" s="4">
        <v>3</v>
      </c>
      <c r="AF10" s="6">
        <v>200.61</v>
      </c>
      <c r="AG10" s="4"/>
      <c r="AH10" s="6"/>
      <c r="AI10" s="5"/>
      <c r="AJ10" s="5"/>
      <c r="AK10" s="4">
        <v>8</v>
      </c>
      <c r="AL10" s="6">
        <v>644</v>
      </c>
      <c r="AM10" s="4"/>
      <c r="AN10" s="6"/>
      <c r="AO10" s="5"/>
      <c r="AP10" s="5"/>
      <c r="AQ10" s="4">
        <v>2</v>
      </c>
      <c r="AR10" s="6">
        <v>150.4</v>
      </c>
      <c r="AS10" s="4"/>
      <c r="AT10" s="6"/>
      <c r="AU10" s="5"/>
      <c r="AV10" s="5"/>
      <c r="AW10" s="4">
        <v>2</v>
      </c>
      <c r="AX10" s="6">
        <v>154.64</v>
      </c>
      <c r="AY10" s="4"/>
      <c r="AZ10" s="6"/>
      <c r="BA10" s="5"/>
      <c r="BB10" s="5"/>
      <c r="BC10" s="4">
        <v>3</v>
      </c>
      <c r="BD10" s="6">
        <v>258.73</v>
      </c>
      <c r="BE10" s="4"/>
      <c r="BF10" s="6"/>
      <c r="BG10" s="5"/>
      <c r="BH10" s="5"/>
      <c r="BI10" s="4">
        <v>4</v>
      </c>
      <c r="BJ10" s="6">
        <v>330.64</v>
      </c>
      <c r="BK10" s="4"/>
      <c r="BL10" s="6"/>
      <c r="BM10" s="5"/>
      <c r="BN10" s="5"/>
      <c r="BO10" s="4"/>
      <c r="BP10" s="6"/>
      <c r="BQ10" s="4"/>
      <c r="BR10" s="6"/>
      <c r="BS10" s="5"/>
      <c r="BT10" s="5"/>
      <c r="BU10" s="4"/>
      <c r="BV10" s="6"/>
      <c r="BW10" s="4"/>
      <c r="BX10" s="6"/>
      <c r="BY10" s="5"/>
      <c r="BZ10" s="5"/>
      <c r="CA10" s="4"/>
      <c r="CB10" s="6"/>
      <c r="CC10" s="4"/>
      <c r="CD10" s="6"/>
      <c r="CE10" s="5"/>
      <c r="CF10" s="5"/>
      <c r="CG10" s="4"/>
      <c r="CH10" s="6"/>
      <c r="CI10" s="4"/>
      <c r="CJ10" s="6"/>
      <c r="CK10" s="5"/>
      <c r="CL10" s="5"/>
      <c r="CM10" s="4"/>
      <c r="CN10" s="6"/>
      <c r="CO10" s="4"/>
      <c r="CP10" s="6"/>
      <c r="CQ10" s="5"/>
      <c r="CR10" s="5"/>
      <c r="CS10" s="4"/>
      <c r="CT10" s="6"/>
      <c r="CU10" s="4"/>
      <c r="CV10" s="6"/>
      <c r="CW10" s="5"/>
      <c r="CX10" s="5"/>
      <c r="CY10" s="4"/>
      <c r="CZ10" s="6"/>
      <c r="DA10" s="4"/>
      <c r="DB10" s="6"/>
      <c r="DC10" s="5"/>
      <c r="DD10" s="5"/>
      <c r="DE10" s="4"/>
      <c r="DF10" s="6"/>
      <c r="DG10" s="4"/>
      <c r="DH10" s="6"/>
      <c r="DI10" s="5"/>
      <c r="DJ10" s="5"/>
      <c r="DK10" s="4"/>
      <c r="DL10" s="6"/>
      <c r="DM10" s="4"/>
      <c r="DN10" s="6"/>
      <c r="DO10" s="5"/>
      <c r="DP10" s="5"/>
      <c r="DQ10" s="4"/>
      <c r="DR10" s="6"/>
      <c r="DS10" s="4"/>
      <c r="DT10" s="6"/>
      <c r="DU10" s="5"/>
      <c r="DV10" s="5"/>
      <c r="DW10" s="4">
        <v>1</v>
      </c>
      <c r="DX10" s="6">
        <v>87.63</v>
      </c>
      <c r="DY10" s="4"/>
      <c r="DZ10" s="6"/>
      <c r="EA10" s="5"/>
      <c r="EB10" s="5"/>
      <c r="EC10" s="4"/>
      <c r="ED10" s="6"/>
      <c r="EE10" s="4"/>
      <c r="EF10" s="6"/>
      <c r="EG10" s="5"/>
      <c r="EH10" s="5"/>
      <c r="EI10" s="4"/>
      <c r="EJ10" s="6"/>
      <c r="EK10" s="4"/>
      <c r="EL10" s="6"/>
      <c r="EM10" s="5"/>
      <c r="EN10" s="5"/>
      <c r="EO10" s="4"/>
      <c r="EP10" s="6"/>
      <c r="EQ10" s="4"/>
      <c r="ER10" s="6"/>
      <c r="ES10" s="5"/>
      <c r="ET10" s="5"/>
      <c r="EU10" s="4"/>
      <c r="EV10" s="6"/>
      <c r="EW10" s="4"/>
      <c r="EX10" s="6"/>
      <c r="EY10" s="5"/>
      <c r="EZ10" s="5"/>
      <c r="FA10" s="4"/>
      <c r="FB10" s="6"/>
      <c r="FC10" s="4"/>
      <c r="FD10" s="6"/>
      <c r="FE10" s="5"/>
      <c r="FF10" s="5"/>
      <c r="FG10" s="4"/>
      <c r="FH10" s="6"/>
      <c r="FI10" s="4"/>
      <c r="FJ10" s="6"/>
      <c r="FK10" s="5"/>
      <c r="FL10" s="5"/>
      <c r="FM10" s="4"/>
      <c r="FN10" s="6"/>
      <c r="FO10" s="4"/>
      <c r="FP10" s="6"/>
      <c r="FQ10" s="5"/>
      <c r="FR10" s="5"/>
      <c r="FS10" s="4"/>
      <c r="FT10" s="6"/>
      <c r="FU10" s="4"/>
      <c r="FV10" s="6"/>
      <c r="FW10" s="5"/>
      <c r="FX10" s="5"/>
      <c r="FY10" s="4"/>
      <c r="FZ10" s="6"/>
      <c r="GA10" s="4"/>
      <c r="GB10" s="6"/>
      <c r="GC10" s="5"/>
      <c r="GD10" s="5"/>
      <c r="GE10" s="4"/>
      <c r="GF10" s="6"/>
      <c r="GG10" s="4"/>
      <c r="GH10" s="6"/>
      <c r="GI10" s="5"/>
      <c r="GJ10" s="5"/>
      <c r="GK10" s="4"/>
      <c r="GL10" s="6"/>
      <c r="GM10" s="4"/>
      <c r="GN10" s="6"/>
      <c r="GO10" s="5"/>
      <c r="GP10" s="5"/>
      <c r="GQ10" s="4"/>
      <c r="GR10" s="6"/>
      <c r="GS10" s="4"/>
      <c r="GT10" s="6"/>
      <c r="GU10" s="5"/>
      <c r="GV10" s="5"/>
      <c r="GW10" s="4"/>
      <c r="GX10" s="6"/>
      <c r="GY10" s="4"/>
      <c r="GZ10" s="6"/>
      <c r="HA10" s="5"/>
      <c r="HB10" s="5"/>
      <c r="HC10" s="4"/>
      <c r="HD10" s="6"/>
      <c r="HE10" s="4"/>
      <c r="HF10" s="6"/>
      <c r="HG10" s="5"/>
      <c r="HH10" s="5"/>
      <c r="HI10" s="4"/>
      <c r="HJ10" s="6"/>
      <c r="HK10" s="4"/>
      <c r="HL10" s="6"/>
      <c r="HM10" s="5"/>
      <c r="HN10" s="5"/>
      <c r="HO10" s="4"/>
      <c r="HP10" s="6"/>
      <c r="HQ10" s="4"/>
      <c r="HR10" s="6"/>
      <c r="HS10" s="5"/>
      <c r="HT10" s="5"/>
      <c r="HU10" s="4"/>
      <c r="HV10" s="6"/>
      <c r="HW10" s="4"/>
      <c r="HX10" s="6"/>
      <c r="HY10" s="5"/>
      <c r="HZ10" s="5"/>
      <c r="IA10" s="4"/>
      <c r="IB10" s="6"/>
      <c r="IC10" s="4"/>
      <c r="ID10" s="6"/>
      <c r="IE10" s="5"/>
      <c r="IF10" s="5"/>
      <c r="IG10" s="4"/>
      <c r="IH10" s="6"/>
      <c r="II10" s="4"/>
      <c r="IJ10" s="6"/>
      <c r="IK10" s="5"/>
      <c r="IL10" s="5"/>
      <c r="IM10" s="4"/>
      <c r="IN10" s="6"/>
      <c r="IO10" s="4"/>
      <c r="IP10" s="6"/>
      <c r="IQ10" s="5"/>
      <c r="IR10" s="5"/>
      <c r="IS10" s="4"/>
      <c r="IT10" s="6"/>
      <c r="IU10" s="4"/>
      <c r="IV10" s="6"/>
      <c r="IW10" s="5"/>
      <c r="IX10" s="5"/>
      <c r="IY10" s="4"/>
      <c r="IZ10" s="6"/>
      <c r="JA10" s="4"/>
      <c r="JB10" s="6"/>
      <c r="JC10" s="5"/>
      <c r="JD10" s="5"/>
      <c r="JE10" s="4"/>
      <c r="JF10" s="6"/>
      <c r="JG10" s="4"/>
      <c r="JH10" s="6"/>
      <c r="JI10" s="5"/>
      <c r="JJ10" s="5"/>
      <c r="JK10" s="4"/>
      <c r="JL10" s="6"/>
      <c r="JM10" s="4"/>
      <c r="JN10" s="6"/>
      <c r="JO10" s="5"/>
      <c r="JP10" s="5"/>
      <c r="JQ10" s="4"/>
      <c r="JR10" s="6"/>
      <c r="JS10" s="4"/>
      <c r="JT10" s="6"/>
      <c r="JU10" s="5"/>
      <c r="JV10" s="5"/>
      <c r="JW10" s="4"/>
      <c r="JX10" s="6"/>
      <c r="JY10" s="4"/>
      <c r="JZ10" s="6"/>
      <c r="KA10" s="5"/>
      <c r="KB10" s="5"/>
      <c r="KC10" s="4"/>
      <c r="KD10" s="6"/>
      <c r="KE10" s="4"/>
      <c r="KF10" s="6"/>
      <c r="KG10" s="5"/>
      <c r="KH10" s="5"/>
      <c r="KI10" s="4"/>
      <c r="KJ10" s="6"/>
      <c r="KK10" s="4"/>
      <c r="KL10" s="6"/>
      <c r="KM10" s="5"/>
      <c r="KN10" s="5"/>
    </row>
    <row r="11">
      <c r="A11" s="3" t="s">
        <v>85</v>
      </c>
      <c r="B11" s="3" t="s">
        <v>86</v>
      </c>
      <c r="C11" s="3" t="s">
        <v>87</v>
      </c>
      <c r="D11" s="3" t="s">
        <v>88</v>
      </c>
      <c r="E11" s="3" t="s">
        <v>89</v>
      </c>
      <c r="F11" s="3" t="s">
        <v>90</v>
      </c>
      <c r="G11" s="3" t="s">
        <v>91</v>
      </c>
      <c r="H11" s="3" t="s">
        <v>92</v>
      </c>
      <c r="I11" s="3" t="s">
        <v>1313</v>
      </c>
      <c r="J11" s="3" t="s">
        <v>1309</v>
      </c>
      <c r="K11" s="4">
        <v>1449</v>
      </c>
      <c r="L11" s="4">
        <f>=ROUNDDOWN(21.9545454545455,0)</f>
      </c>
      <c r="M11" s="4"/>
      <c r="N11" s="5">
        <v>1</v>
      </c>
      <c r="O11" s="4"/>
      <c r="P11" s="4">
        <f>=ROUNDDOWN({0},0)</f>
      </c>
      <c r="Q11" s="4"/>
      <c r="R11" s="5"/>
      <c r="S11" s="4">
        <v>36</v>
      </c>
      <c r="T11" s="6">
        <v>2459.18</v>
      </c>
      <c r="U11" s="4"/>
      <c r="V11" s="6"/>
      <c r="W11" s="5"/>
      <c r="X11" s="5"/>
      <c r="Y11" s="4">
        <v>6</v>
      </c>
      <c r="Z11" s="6">
        <v>406.03</v>
      </c>
      <c r="AA11" s="4"/>
      <c r="AB11" s="6"/>
      <c r="AC11" s="5"/>
      <c r="AD11" s="5"/>
      <c r="AE11" s="4">
        <v>6</v>
      </c>
      <c r="AF11" s="6">
        <v>330.99</v>
      </c>
      <c r="AG11" s="4"/>
      <c r="AH11" s="6"/>
      <c r="AI11" s="5"/>
      <c r="AJ11" s="5"/>
      <c r="AK11" s="4">
        <v>6</v>
      </c>
      <c r="AL11" s="6">
        <v>457.9</v>
      </c>
      <c r="AM11" s="4"/>
      <c r="AN11" s="6"/>
      <c r="AO11" s="5"/>
      <c r="AP11" s="5"/>
      <c r="AQ11" s="4">
        <v>2</v>
      </c>
      <c r="AR11" s="6">
        <v>145.7</v>
      </c>
      <c r="AS11" s="4"/>
      <c r="AT11" s="6"/>
      <c r="AU11" s="5"/>
      <c r="AV11" s="5"/>
      <c r="AW11" s="4">
        <v>10</v>
      </c>
      <c r="AX11" s="6">
        <v>668.71</v>
      </c>
      <c r="AY11" s="4"/>
      <c r="AZ11" s="6"/>
      <c r="BA11" s="5"/>
      <c r="BB11" s="5"/>
      <c r="BC11" s="4">
        <v>1</v>
      </c>
      <c r="BD11" s="6">
        <v>75.11</v>
      </c>
      <c r="BE11" s="4"/>
      <c r="BF11" s="6"/>
      <c r="BG11" s="5"/>
      <c r="BH11" s="5"/>
      <c r="BI11" s="4">
        <v>2</v>
      </c>
      <c r="BJ11" s="6">
        <v>151</v>
      </c>
      <c r="BK11" s="4"/>
      <c r="BL11" s="6"/>
      <c r="BM11" s="5"/>
      <c r="BN11" s="5"/>
      <c r="BO11" s="4"/>
      <c r="BP11" s="6"/>
      <c r="BQ11" s="4"/>
      <c r="BR11" s="6"/>
      <c r="BS11" s="5"/>
      <c r="BT11" s="5"/>
      <c r="BU11" s="4">
        <v>2</v>
      </c>
      <c r="BV11" s="6">
        <v>153.51</v>
      </c>
      <c r="BW11" s="4"/>
      <c r="BX11" s="6"/>
      <c r="BY11" s="5"/>
      <c r="BZ11" s="5"/>
      <c r="CA11" s="4"/>
      <c r="CB11" s="6"/>
      <c r="CC11" s="4"/>
      <c r="CD11" s="6"/>
      <c r="CE11" s="5"/>
      <c r="CF11" s="5"/>
      <c r="CG11" s="4"/>
      <c r="CH11" s="6"/>
      <c r="CI11" s="4"/>
      <c r="CJ11" s="6"/>
      <c r="CK11" s="5"/>
      <c r="CL11" s="5"/>
      <c r="CM11" s="4"/>
      <c r="CN11" s="6"/>
      <c r="CO11" s="4"/>
      <c r="CP11" s="6"/>
      <c r="CQ11" s="5"/>
      <c r="CR11" s="5"/>
      <c r="CS11" s="4"/>
      <c r="CT11" s="6"/>
      <c r="CU11" s="4"/>
      <c r="CV11" s="6"/>
      <c r="CW11" s="5"/>
      <c r="CX11" s="5"/>
      <c r="CY11" s="4"/>
      <c r="CZ11" s="6"/>
      <c r="DA11" s="4"/>
      <c r="DB11" s="6"/>
      <c r="DC11" s="5"/>
      <c r="DD11" s="5"/>
      <c r="DE11" s="4"/>
      <c r="DF11" s="6"/>
      <c r="DG11" s="4"/>
      <c r="DH11" s="6"/>
      <c r="DI11" s="5"/>
      <c r="DJ11" s="5"/>
      <c r="DK11" s="4"/>
      <c r="DL11" s="6"/>
      <c r="DM11" s="4"/>
      <c r="DN11" s="6"/>
      <c r="DO11" s="5"/>
      <c r="DP11" s="5"/>
      <c r="DQ11" s="4">
        <v>1</v>
      </c>
      <c r="DR11" s="6">
        <v>70.23</v>
      </c>
      <c r="DS11" s="4"/>
      <c r="DT11" s="6"/>
      <c r="DU11" s="5"/>
      <c r="DV11" s="5"/>
      <c r="DW11" s="4"/>
      <c r="DX11" s="6"/>
      <c r="DY11" s="4"/>
      <c r="DZ11" s="6"/>
      <c r="EA11" s="5"/>
      <c r="EB11" s="5"/>
      <c r="EC11" s="4"/>
      <c r="ED11" s="6"/>
      <c r="EE11" s="4"/>
      <c r="EF11" s="6"/>
      <c r="EG11" s="5"/>
      <c r="EH11" s="5"/>
      <c r="EI11" s="4"/>
      <c r="EJ11" s="6"/>
      <c r="EK11" s="4"/>
      <c r="EL11" s="6"/>
      <c r="EM11" s="5"/>
      <c r="EN11" s="5"/>
      <c r="EO11" s="4"/>
      <c r="EP11" s="6"/>
      <c r="EQ11" s="4"/>
      <c r="ER11" s="6"/>
      <c r="ES11" s="5"/>
      <c r="ET11" s="5"/>
      <c r="EU11" s="4"/>
      <c r="EV11" s="6"/>
      <c r="EW11" s="4"/>
      <c r="EX11" s="6"/>
      <c r="EY11" s="5"/>
      <c r="EZ11" s="5"/>
      <c r="FA11" s="4"/>
      <c r="FB11" s="6"/>
      <c r="FC11" s="4"/>
      <c r="FD11" s="6"/>
      <c r="FE11" s="5"/>
      <c r="FF11" s="5"/>
      <c r="FG11" s="4"/>
      <c r="FH11" s="6"/>
      <c r="FI11" s="4"/>
      <c r="FJ11" s="6"/>
      <c r="FK11" s="5"/>
      <c r="FL11" s="5"/>
      <c r="FM11" s="4"/>
      <c r="FN11" s="6"/>
      <c r="FO11" s="4"/>
      <c r="FP11" s="6"/>
      <c r="FQ11" s="5"/>
      <c r="FR11" s="5"/>
      <c r="FS11" s="4"/>
      <c r="FT11" s="6"/>
      <c r="FU11" s="4"/>
      <c r="FV11" s="6"/>
      <c r="FW11" s="5"/>
      <c r="FX11" s="5"/>
      <c r="FY11" s="4"/>
      <c r="FZ11" s="6"/>
      <c r="GA11" s="4"/>
      <c r="GB11" s="6"/>
      <c r="GC11" s="5"/>
      <c r="GD11" s="5"/>
      <c r="GE11" s="4"/>
      <c r="GF11" s="6"/>
      <c r="GG11" s="4"/>
      <c r="GH11" s="6"/>
      <c r="GI11" s="5"/>
      <c r="GJ11" s="5"/>
      <c r="GK11" s="4"/>
      <c r="GL11" s="6"/>
      <c r="GM11" s="4"/>
      <c r="GN11" s="6"/>
      <c r="GO11" s="5"/>
      <c r="GP11" s="5"/>
      <c r="GQ11" s="4"/>
      <c r="GR11" s="6"/>
      <c r="GS11" s="4"/>
      <c r="GT11" s="6"/>
      <c r="GU11" s="5"/>
      <c r="GV11" s="5"/>
      <c r="GW11" s="4"/>
      <c r="GX11" s="6"/>
      <c r="GY11" s="4"/>
      <c r="GZ11" s="6"/>
      <c r="HA11" s="5"/>
      <c r="HB11" s="5"/>
      <c r="HC11" s="4"/>
      <c r="HD11" s="6"/>
      <c r="HE11" s="4"/>
      <c r="HF11" s="6"/>
      <c r="HG11" s="5"/>
      <c r="HH11" s="5"/>
      <c r="HI11" s="4"/>
      <c r="HJ11" s="6"/>
      <c r="HK11" s="4"/>
      <c r="HL11" s="6"/>
      <c r="HM11" s="5"/>
      <c r="HN11" s="5"/>
      <c r="HO11" s="4"/>
      <c r="HP11" s="6"/>
      <c r="HQ11" s="4"/>
      <c r="HR11" s="6"/>
      <c r="HS11" s="5"/>
      <c r="HT11" s="5"/>
      <c r="HU11" s="4"/>
      <c r="HV11" s="6"/>
      <c r="HW11" s="4"/>
      <c r="HX11" s="6"/>
      <c r="HY11" s="5"/>
      <c r="HZ11" s="5"/>
      <c r="IA11" s="4"/>
      <c r="IB11" s="6"/>
      <c r="IC11" s="4"/>
      <c r="ID11" s="6"/>
      <c r="IE11" s="5"/>
      <c r="IF11" s="5"/>
      <c r="IG11" s="4"/>
      <c r="IH11" s="6"/>
      <c r="II11" s="4"/>
      <c r="IJ11" s="6"/>
      <c r="IK11" s="5"/>
      <c r="IL11" s="5"/>
      <c r="IM11" s="4"/>
      <c r="IN11" s="6"/>
      <c r="IO11" s="4"/>
      <c r="IP11" s="6"/>
      <c r="IQ11" s="5"/>
      <c r="IR11" s="5"/>
      <c r="IS11" s="4"/>
      <c r="IT11" s="6"/>
      <c r="IU11" s="4"/>
      <c r="IV11" s="6"/>
      <c r="IW11" s="5"/>
      <c r="IX11" s="5"/>
      <c r="IY11" s="4"/>
      <c r="IZ11" s="6"/>
      <c r="JA11" s="4"/>
      <c r="JB11" s="6"/>
      <c r="JC11" s="5"/>
      <c r="JD11" s="5"/>
      <c r="JE11" s="4"/>
      <c r="JF11" s="6"/>
      <c r="JG11" s="4"/>
      <c r="JH11" s="6"/>
      <c r="JI11" s="5"/>
      <c r="JJ11" s="5"/>
      <c r="JK11" s="4"/>
      <c r="JL11" s="6"/>
      <c r="JM11" s="4"/>
      <c r="JN11" s="6"/>
      <c r="JO11" s="5"/>
      <c r="JP11" s="5"/>
      <c r="JQ11" s="4"/>
      <c r="JR11" s="6"/>
      <c r="JS11" s="4"/>
      <c r="JT11" s="6"/>
      <c r="JU11" s="5"/>
      <c r="JV11" s="5"/>
      <c r="JW11" s="4"/>
      <c r="JX11" s="6"/>
      <c r="JY11" s="4"/>
      <c r="JZ11" s="6"/>
      <c r="KA11" s="5"/>
      <c r="KB11" s="5"/>
      <c r="KC11" s="4"/>
      <c r="KD11" s="6"/>
      <c r="KE11" s="4"/>
      <c r="KF11" s="6"/>
      <c r="KG11" s="5"/>
      <c r="KH11" s="5"/>
      <c r="KI11" s="4"/>
      <c r="KJ11" s="6"/>
      <c r="KK11" s="4"/>
      <c r="KL11" s="6"/>
      <c r="KM11" s="5"/>
      <c r="KN11" s="5"/>
    </row>
    <row r="12">
      <c r="A12" s="3" t="s">
        <v>85</v>
      </c>
      <c r="B12" s="3" t="s">
        <v>86</v>
      </c>
      <c r="C12" s="3" t="s">
        <v>87</v>
      </c>
      <c r="D12" s="3" t="s">
        <v>88</v>
      </c>
      <c r="E12" s="3" t="s">
        <v>93</v>
      </c>
      <c r="F12" s="3" t="s">
        <v>94</v>
      </c>
      <c r="G12" s="3" t="s">
        <v>95</v>
      </c>
      <c r="H12" s="3" t="s">
        <v>98</v>
      </c>
      <c r="I12" s="3" t="s">
        <v>1314</v>
      </c>
      <c r="J12" s="3" t="s">
        <v>1309</v>
      </c>
      <c r="K12" s="4">
        <v>2086</v>
      </c>
      <c r="L12" s="4">
        <f>=ROUNDDOWN(16.4381402679275,0)</f>
      </c>
      <c r="M12" s="4">
        <v>1850</v>
      </c>
      <c r="N12" s="5">
        <v>1</v>
      </c>
      <c r="O12" s="4"/>
      <c r="P12" s="4">
        <f>=ROUNDDOWN({0},0)</f>
      </c>
      <c r="Q12" s="4"/>
      <c r="R12" s="5"/>
      <c r="S12" s="4">
        <v>60</v>
      </c>
      <c r="T12" s="6">
        <v>5392.94</v>
      </c>
      <c r="U12" s="4"/>
      <c r="V12" s="6"/>
      <c r="W12" s="5"/>
      <c r="X12" s="5"/>
      <c r="Y12" s="4">
        <v>2</v>
      </c>
      <c r="Z12" s="6">
        <v>159.46</v>
      </c>
      <c r="AA12" s="4"/>
      <c r="AB12" s="6"/>
      <c r="AC12" s="5"/>
      <c r="AD12" s="5"/>
      <c r="AE12" s="4">
        <v>17</v>
      </c>
      <c r="AF12" s="6">
        <v>1347.95</v>
      </c>
      <c r="AG12" s="4"/>
      <c r="AH12" s="6"/>
      <c r="AI12" s="5"/>
      <c r="AJ12" s="5"/>
      <c r="AK12" s="4">
        <v>4</v>
      </c>
      <c r="AL12" s="6">
        <v>344.5</v>
      </c>
      <c r="AM12" s="4"/>
      <c r="AN12" s="6"/>
      <c r="AO12" s="5"/>
      <c r="AP12" s="5"/>
      <c r="AQ12" s="4">
        <v>4</v>
      </c>
      <c r="AR12" s="6">
        <v>392</v>
      </c>
      <c r="AS12" s="4"/>
      <c r="AT12" s="6"/>
      <c r="AU12" s="5"/>
      <c r="AV12" s="5"/>
      <c r="AW12" s="4">
        <v>5</v>
      </c>
      <c r="AX12" s="6">
        <v>475.48</v>
      </c>
      <c r="AY12" s="4"/>
      <c r="AZ12" s="6"/>
      <c r="BA12" s="5"/>
      <c r="BB12" s="5"/>
      <c r="BC12" s="4"/>
      <c r="BD12" s="6"/>
      <c r="BE12" s="4"/>
      <c r="BF12" s="6"/>
      <c r="BG12" s="5"/>
      <c r="BH12" s="5"/>
      <c r="BI12" s="4">
        <v>26</v>
      </c>
      <c r="BJ12" s="6">
        <v>2483.95</v>
      </c>
      <c r="BK12" s="4"/>
      <c r="BL12" s="6"/>
      <c r="BM12" s="5"/>
      <c r="BN12" s="5"/>
      <c r="BO12" s="4"/>
      <c r="BP12" s="6"/>
      <c r="BQ12" s="4"/>
      <c r="BR12" s="6"/>
      <c r="BS12" s="5"/>
      <c r="BT12" s="5"/>
      <c r="BU12" s="4"/>
      <c r="BV12" s="6"/>
      <c r="BW12" s="4"/>
      <c r="BX12" s="6"/>
      <c r="BY12" s="5"/>
      <c r="BZ12" s="5"/>
      <c r="CA12" s="4"/>
      <c r="CB12" s="6"/>
      <c r="CC12" s="4"/>
      <c r="CD12" s="6"/>
      <c r="CE12" s="5"/>
      <c r="CF12" s="5"/>
      <c r="CG12" s="4"/>
      <c r="CH12" s="6"/>
      <c r="CI12" s="4"/>
      <c r="CJ12" s="6"/>
      <c r="CK12" s="5"/>
      <c r="CL12" s="5"/>
      <c r="CM12" s="4"/>
      <c r="CN12" s="6"/>
      <c r="CO12" s="4"/>
      <c r="CP12" s="6"/>
      <c r="CQ12" s="5"/>
      <c r="CR12" s="5"/>
      <c r="CS12" s="4">
        <v>2</v>
      </c>
      <c r="CT12" s="6">
        <v>189.6</v>
      </c>
      <c r="CU12" s="4"/>
      <c r="CV12" s="6"/>
      <c r="CW12" s="5"/>
      <c r="CX12" s="5"/>
      <c r="CY12" s="4"/>
      <c r="CZ12" s="6"/>
      <c r="DA12" s="4"/>
      <c r="DB12" s="6"/>
      <c r="DC12" s="5"/>
      <c r="DD12" s="5"/>
      <c r="DE12" s="4"/>
      <c r="DF12" s="6"/>
      <c r="DG12" s="4"/>
      <c r="DH12" s="6"/>
      <c r="DI12" s="5"/>
      <c r="DJ12" s="5"/>
      <c r="DK12" s="4"/>
      <c r="DL12" s="6"/>
      <c r="DM12" s="4"/>
      <c r="DN12" s="6"/>
      <c r="DO12" s="5"/>
      <c r="DP12" s="5"/>
      <c r="DQ12" s="4"/>
      <c r="DR12" s="6"/>
      <c r="DS12" s="4"/>
      <c r="DT12" s="6"/>
      <c r="DU12" s="5"/>
      <c r="DV12" s="5"/>
      <c r="DW12" s="4"/>
      <c r="DX12" s="6"/>
      <c r="DY12" s="4"/>
      <c r="DZ12" s="6"/>
      <c r="EA12" s="5"/>
      <c r="EB12" s="5"/>
      <c r="EC12" s="4"/>
      <c r="ED12" s="6"/>
      <c r="EE12" s="4"/>
      <c r="EF12" s="6"/>
      <c r="EG12" s="5"/>
      <c r="EH12" s="5"/>
      <c r="EI12" s="4"/>
      <c r="EJ12" s="6"/>
      <c r="EK12" s="4"/>
      <c r="EL12" s="6"/>
      <c r="EM12" s="5"/>
      <c r="EN12" s="5"/>
      <c r="EO12" s="4"/>
      <c r="EP12" s="6"/>
      <c r="EQ12" s="4"/>
      <c r="ER12" s="6"/>
      <c r="ES12" s="5"/>
      <c r="ET12" s="5"/>
      <c r="EU12" s="4"/>
      <c r="EV12" s="6"/>
      <c r="EW12" s="4"/>
      <c r="EX12" s="6"/>
      <c r="EY12" s="5"/>
      <c r="EZ12" s="5"/>
      <c r="FA12" s="4"/>
      <c r="FB12" s="6"/>
      <c r="FC12" s="4"/>
      <c r="FD12" s="6"/>
      <c r="FE12" s="5"/>
      <c r="FF12" s="5"/>
      <c r="FG12" s="4"/>
      <c r="FH12" s="6"/>
      <c r="FI12" s="4"/>
      <c r="FJ12" s="6"/>
      <c r="FK12" s="5"/>
      <c r="FL12" s="5"/>
      <c r="FM12" s="4"/>
      <c r="FN12" s="6"/>
      <c r="FO12" s="4"/>
      <c r="FP12" s="6"/>
      <c r="FQ12" s="5"/>
      <c r="FR12" s="5"/>
      <c r="FS12" s="4"/>
      <c r="FT12" s="6"/>
      <c r="FU12" s="4"/>
      <c r="FV12" s="6"/>
      <c r="FW12" s="5"/>
      <c r="FX12" s="5"/>
      <c r="FY12" s="4"/>
      <c r="FZ12" s="6"/>
      <c r="GA12" s="4"/>
      <c r="GB12" s="6"/>
      <c r="GC12" s="5"/>
      <c r="GD12" s="5"/>
      <c r="GE12" s="4"/>
      <c r="GF12" s="6"/>
      <c r="GG12" s="4"/>
      <c r="GH12" s="6"/>
      <c r="GI12" s="5"/>
      <c r="GJ12" s="5"/>
      <c r="GK12" s="4"/>
      <c r="GL12" s="6"/>
      <c r="GM12" s="4"/>
      <c r="GN12" s="6"/>
      <c r="GO12" s="5"/>
      <c r="GP12" s="5"/>
      <c r="GQ12" s="4"/>
      <c r="GR12" s="6"/>
      <c r="GS12" s="4"/>
      <c r="GT12" s="6"/>
      <c r="GU12" s="5"/>
      <c r="GV12" s="5"/>
      <c r="GW12" s="4"/>
      <c r="GX12" s="6"/>
      <c r="GY12" s="4"/>
      <c r="GZ12" s="6"/>
      <c r="HA12" s="5"/>
      <c r="HB12" s="5"/>
      <c r="HC12" s="4"/>
      <c r="HD12" s="6"/>
      <c r="HE12" s="4"/>
      <c r="HF12" s="6"/>
      <c r="HG12" s="5"/>
      <c r="HH12" s="5"/>
      <c r="HI12" s="4"/>
      <c r="HJ12" s="6"/>
      <c r="HK12" s="4"/>
      <c r="HL12" s="6"/>
      <c r="HM12" s="5"/>
      <c r="HN12" s="5"/>
      <c r="HO12" s="4"/>
      <c r="HP12" s="6"/>
      <c r="HQ12" s="4"/>
      <c r="HR12" s="6"/>
      <c r="HS12" s="5"/>
      <c r="HT12" s="5"/>
      <c r="HU12" s="4"/>
      <c r="HV12" s="6"/>
      <c r="HW12" s="4"/>
      <c r="HX12" s="6"/>
      <c r="HY12" s="5"/>
      <c r="HZ12" s="5"/>
      <c r="IA12" s="4"/>
      <c r="IB12" s="6"/>
      <c r="IC12" s="4"/>
      <c r="ID12" s="6"/>
      <c r="IE12" s="5"/>
      <c r="IF12" s="5"/>
      <c r="IG12" s="4"/>
      <c r="IH12" s="6"/>
      <c r="II12" s="4"/>
      <c r="IJ12" s="6"/>
      <c r="IK12" s="5"/>
      <c r="IL12" s="5"/>
      <c r="IM12" s="4"/>
      <c r="IN12" s="6"/>
      <c r="IO12" s="4"/>
      <c r="IP12" s="6"/>
      <c r="IQ12" s="5"/>
      <c r="IR12" s="5"/>
      <c r="IS12" s="4"/>
      <c r="IT12" s="6"/>
      <c r="IU12" s="4"/>
      <c r="IV12" s="6"/>
      <c r="IW12" s="5"/>
      <c r="IX12" s="5"/>
      <c r="IY12" s="4"/>
      <c r="IZ12" s="6"/>
      <c r="JA12" s="4"/>
      <c r="JB12" s="6"/>
      <c r="JC12" s="5"/>
      <c r="JD12" s="5"/>
      <c r="JE12" s="4"/>
      <c r="JF12" s="6"/>
      <c r="JG12" s="4"/>
      <c r="JH12" s="6"/>
      <c r="JI12" s="5"/>
      <c r="JJ12" s="5"/>
      <c r="JK12" s="4"/>
      <c r="JL12" s="6"/>
      <c r="JM12" s="4"/>
      <c r="JN12" s="6"/>
      <c r="JO12" s="5"/>
      <c r="JP12" s="5"/>
      <c r="JQ12" s="4"/>
      <c r="JR12" s="6"/>
      <c r="JS12" s="4"/>
      <c r="JT12" s="6"/>
      <c r="JU12" s="5"/>
      <c r="JV12" s="5"/>
      <c r="JW12" s="4"/>
      <c r="JX12" s="6"/>
      <c r="JY12" s="4"/>
      <c r="JZ12" s="6"/>
      <c r="KA12" s="5"/>
      <c r="KB12" s="5"/>
      <c r="KC12" s="4"/>
      <c r="KD12" s="6"/>
      <c r="KE12" s="4"/>
      <c r="KF12" s="6"/>
      <c r="KG12" s="5"/>
      <c r="KH12" s="5"/>
      <c r="KI12" s="4"/>
      <c r="KJ12" s="6"/>
      <c r="KK12" s="4"/>
      <c r="KL12" s="6"/>
      <c r="KM12" s="5"/>
      <c r="KN12" s="5"/>
    </row>
    <row r="13">
      <c r="A13" s="3" t="s">
        <v>85</v>
      </c>
      <c r="B13" s="3" t="s">
        <v>86</v>
      </c>
      <c r="C13" s="3" t="s">
        <v>87</v>
      </c>
      <c r="D13" s="3" t="s">
        <v>88</v>
      </c>
      <c r="E13" s="3" t="s">
        <v>93</v>
      </c>
      <c r="F13" s="3" t="s">
        <v>94</v>
      </c>
      <c r="G13" s="3" t="s">
        <v>95</v>
      </c>
      <c r="H13" s="3" t="s">
        <v>98</v>
      </c>
      <c r="I13" s="3" t="s">
        <v>1315</v>
      </c>
      <c r="J13" s="3" t="s">
        <v>1309</v>
      </c>
      <c r="K13" s="4">
        <v>1353</v>
      </c>
      <c r="L13" s="4">
        <f>=ROUNDDOWN(15.551724137931,0)</f>
      </c>
      <c r="M13" s="4">
        <v>870</v>
      </c>
      <c r="N13" s="5">
        <v>1</v>
      </c>
      <c r="O13" s="4"/>
      <c r="P13" s="4">
        <f>=ROUNDDOWN({0},0)</f>
      </c>
      <c r="Q13" s="4"/>
      <c r="R13" s="5"/>
      <c r="S13" s="4">
        <v>60</v>
      </c>
      <c r="T13" s="6">
        <v>5094.3</v>
      </c>
      <c r="U13" s="4"/>
      <c r="V13" s="6"/>
      <c r="W13" s="5"/>
      <c r="X13" s="5"/>
      <c r="Y13" s="4">
        <v>2</v>
      </c>
      <c r="Z13" s="6">
        <v>180.72</v>
      </c>
      <c r="AA13" s="4"/>
      <c r="AB13" s="6"/>
      <c r="AC13" s="5"/>
      <c r="AD13" s="5"/>
      <c r="AE13" s="4">
        <v>17</v>
      </c>
      <c r="AF13" s="6">
        <v>1301.56</v>
      </c>
      <c r="AG13" s="4"/>
      <c r="AH13" s="6"/>
      <c r="AI13" s="5"/>
      <c r="AJ13" s="5"/>
      <c r="AK13" s="4">
        <v>6</v>
      </c>
      <c r="AL13" s="6">
        <v>516.75</v>
      </c>
      <c r="AM13" s="4"/>
      <c r="AN13" s="6"/>
      <c r="AO13" s="5"/>
      <c r="AP13" s="5"/>
      <c r="AQ13" s="4"/>
      <c r="AR13" s="6"/>
      <c r="AS13" s="4"/>
      <c r="AT13" s="6"/>
      <c r="AU13" s="5"/>
      <c r="AV13" s="5"/>
      <c r="AW13" s="4">
        <v>4</v>
      </c>
      <c r="AX13" s="6">
        <v>364.58</v>
      </c>
      <c r="AY13" s="4"/>
      <c r="AZ13" s="6"/>
      <c r="BA13" s="5"/>
      <c r="BB13" s="5"/>
      <c r="BC13" s="4">
        <v>2</v>
      </c>
      <c r="BD13" s="6">
        <v>164.54</v>
      </c>
      <c r="BE13" s="4"/>
      <c r="BF13" s="6"/>
      <c r="BG13" s="5"/>
      <c r="BH13" s="5"/>
      <c r="BI13" s="4">
        <v>24</v>
      </c>
      <c r="BJ13" s="6">
        <v>2132.9</v>
      </c>
      <c r="BK13" s="4"/>
      <c r="BL13" s="6"/>
      <c r="BM13" s="5"/>
      <c r="BN13" s="5"/>
      <c r="BO13" s="4"/>
      <c r="BP13" s="6"/>
      <c r="BQ13" s="4"/>
      <c r="BR13" s="6"/>
      <c r="BS13" s="5"/>
      <c r="BT13" s="5"/>
      <c r="BU13" s="4">
        <v>4</v>
      </c>
      <c r="BV13" s="6">
        <v>329.84</v>
      </c>
      <c r="BW13" s="4"/>
      <c r="BX13" s="6"/>
      <c r="BY13" s="5"/>
      <c r="BZ13" s="5"/>
      <c r="CA13" s="4"/>
      <c r="CB13" s="6"/>
      <c r="CC13" s="4"/>
      <c r="CD13" s="6"/>
      <c r="CE13" s="5"/>
      <c r="CF13" s="5"/>
      <c r="CG13" s="4"/>
      <c r="CH13" s="6"/>
      <c r="CI13" s="4"/>
      <c r="CJ13" s="6"/>
      <c r="CK13" s="5"/>
      <c r="CL13" s="5"/>
      <c r="CM13" s="4"/>
      <c r="CN13" s="6"/>
      <c r="CO13" s="4"/>
      <c r="CP13" s="6"/>
      <c r="CQ13" s="5"/>
      <c r="CR13" s="5"/>
      <c r="CS13" s="4"/>
      <c r="CT13" s="6"/>
      <c r="CU13" s="4"/>
      <c r="CV13" s="6"/>
      <c r="CW13" s="5"/>
      <c r="CX13" s="5"/>
      <c r="CY13" s="4"/>
      <c r="CZ13" s="6"/>
      <c r="DA13" s="4"/>
      <c r="DB13" s="6"/>
      <c r="DC13" s="5"/>
      <c r="DD13" s="5"/>
      <c r="DE13" s="4"/>
      <c r="DF13" s="6"/>
      <c r="DG13" s="4"/>
      <c r="DH13" s="6"/>
      <c r="DI13" s="5"/>
      <c r="DJ13" s="5"/>
      <c r="DK13" s="4"/>
      <c r="DL13" s="6"/>
      <c r="DM13" s="4"/>
      <c r="DN13" s="6"/>
      <c r="DO13" s="5"/>
      <c r="DP13" s="5"/>
      <c r="DQ13" s="4"/>
      <c r="DR13" s="6"/>
      <c r="DS13" s="4"/>
      <c r="DT13" s="6"/>
      <c r="DU13" s="5"/>
      <c r="DV13" s="5"/>
      <c r="DW13" s="4"/>
      <c r="DX13" s="6"/>
      <c r="DY13" s="4"/>
      <c r="DZ13" s="6"/>
      <c r="EA13" s="5"/>
      <c r="EB13" s="5"/>
      <c r="EC13" s="4"/>
      <c r="ED13" s="6"/>
      <c r="EE13" s="4"/>
      <c r="EF13" s="6"/>
      <c r="EG13" s="5"/>
      <c r="EH13" s="5"/>
      <c r="EI13" s="4"/>
      <c r="EJ13" s="6"/>
      <c r="EK13" s="4"/>
      <c r="EL13" s="6"/>
      <c r="EM13" s="5"/>
      <c r="EN13" s="5"/>
      <c r="EO13" s="4"/>
      <c r="EP13" s="6"/>
      <c r="EQ13" s="4"/>
      <c r="ER13" s="6"/>
      <c r="ES13" s="5"/>
      <c r="ET13" s="5"/>
      <c r="EU13" s="4"/>
      <c r="EV13" s="6"/>
      <c r="EW13" s="4"/>
      <c r="EX13" s="6"/>
      <c r="EY13" s="5"/>
      <c r="EZ13" s="5"/>
      <c r="FA13" s="4">
        <v>1</v>
      </c>
      <c r="FB13" s="6">
        <v>103.41</v>
      </c>
      <c r="FC13" s="4"/>
      <c r="FD13" s="6"/>
      <c r="FE13" s="5"/>
      <c r="FF13" s="5"/>
      <c r="FG13" s="4"/>
      <c r="FH13" s="6"/>
      <c r="FI13" s="4"/>
      <c r="FJ13" s="6"/>
      <c r="FK13" s="5"/>
      <c r="FL13" s="5"/>
      <c r="FM13" s="4"/>
      <c r="FN13" s="6"/>
      <c r="FO13" s="4"/>
      <c r="FP13" s="6"/>
      <c r="FQ13" s="5"/>
      <c r="FR13" s="5"/>
      <c r="FS13" s="4"/>
      <c r="FT13" s="6"/>
      <c r="FU13" s="4"/>
      <c r="FV13" s="6"/>
      <c r="FW13" s="5"/>
      <c r="FX13" s="5"/>
      <c r="FY13" s="4"/>
      <c r="FZ13" s="6"/>
      <c r="GA13" s="4"/>
      <c r="GB13" s="6"/>
      <c r="GC13" s="5"/>
      <c r="GD13" s="5"/>
      <c r="GE13" s="4"/>
      <c r="GF13" s="6"/>
      <c r="GG13" s="4"/>
      <c r="GH13" s="6"/>
      <c r="GI13" s="5"/>
      <c r="GJ13" s="5"/>
      <c r="GK13" s="4"/>
      <c r="GL13" s="6"/>
      <c r="GM13" s="4"/>
      <c r="GN13" s="6"/>
      <c r="GO13" s="5"/>
      <c r="GP13" s="5"/>
      <c r="GQ13" s="4"/>
      <c r="GR13" s="6"/>
      <c r="GS13" s="4"/>
      <c r="GT13" s="6"/>
      <c r="GU13" s="5"/>
      <c r="GV13" s="5"/>
      <c r="GW13" s="4"/>
      <c r="GX13" s="6"/>
      <c r="GY13" s="4"/>
      <c r="GZ13" s="6"/>
      <c r="HA13" s="5"/>
      <c r="HB13" s="5"/>
      <c r="HC13" s="4"/>
      <c r="HD13" s="6"/>
      <c r="HE13" s="4"/>
      <c r="HF13" s="6"/>
      <c r="HG13" s="5"/>
      <c r="HH13" s="5"/>
      <c r="HI13" s="4"/>
      <c r="HJ13" s="6"/>
      <c r="HK13" s="4"/>
      <c r="HL13" s="6"/>
      <c r="HM13" s="5"/>
      <c r="HN13" s="5"/>
      <c r="HO13" s="4"/>
      <c r="HP13" s="6"/>
      <c r="HQ13" s="4"/>
      <c r="HR13" s="6"/>
      <c r="HS13" s="5"/>
      <c r="HT13" s="5"/>
      <c r="HU13" s="4"/>
      <c r="HV13" s="6"/>
      <c r="HW13" s="4"/>
      <c r="HX13" s="6"/>
      <c r="HY13" s="5"/>
      <c r="HZ13" s="5"/>
      <c r="IA13" s="4"/>
      <c r="IB13" s="6"/>
      <c r="IC13" s="4"/>
      <c r="ID13" s="6"/>
      <c r="IE13" s="5"/>
      <c r="IF13" s="5"/>
      <c r="IG13" s="4"/>
      <c r="IH13" s="6"/>
      <c r="II13" s="4"/>
      <c r="IJ13" s="6"/>
      <c r="IK13" s="5"/>
      <c r="IL13" s="5"/>
      <c r="IM13" s="4"/>
      <c r="IN13" s="6"/>
      <c r="IO13" s="4"/>
      <c r="IP13" s="6"/>
      <c r="IQ13" s="5"/>
      <c r="IR13" s="5"/>
      <c r="IS13" s="4"/>
      <c r="IT13" s="6"/>
      <c r="IU13" s="4"/>
      <c r="IV13" s="6"/>
      <c r="IW13" s="5"/>
      <c r="IX13" s="5"/>
      <c r="IY13" s="4"/>
      <c r="IZ13" s="6"/>
      <c r="JA13" s="4"/>
      <c r="JB13" s="6"/>
      <c r="JC13" s="5"/>
      <c r="JD13" s="5"/>
      <c r="JE13" s="4"/>
      <c r="JF13" s="6"/>
      <c r="JG13" s="4"/>
      <c r="JH13" s="6"/>
      <c r="JI13" s="5"/>
      <c r="JJ13" s="5"/>
      <c r="JK13" s="4"/>
      <c r="JL13" s="6"/>
      <c r="JM13" s="4"/>
      <c r="JN13" s="6"/>
      <c r="JO13" s="5"/>
      <c r="JP13" s="5"/>
      <c r="JQ13" s="4"/>
      <c r="JR13" s="6"/>
      <c r="JS13" s="4"/>
      <c r="JT13" s="6"/>
      <c r="JU13" s="5"/>
      <c r="JV13" s="5"/>
      <c r="JW13" s="4"/>
      <c r="JX13" s="6"/>
      <c r="JY13" s="4"/>
      <c r="JZ13" s="6"/>
      <c r="KA13" s="5"/>
      <c r="KB13" s="5"/>
      <c r="KC13" s="4"/>
      <c r="KD13" s="6"/>
      <c r="KE13" s="4"/>
      <c r="KF13" s="6"/>
      <c r="KG13" s="5"/>
      <c r="KH13" s="5"/>
      <c r="KI13" s="4"/>
      <c r="KJ13" s="6"/>
      <c r="KK13" s="4"/>
      <c r="KL13" s="6"/>
      <c r="KM13" s="5"/>
      <c r="KN13" s="5"/>
    </row>
    <row r="14">
      <c r="A14" s="3" t="s">
        <v>85</v>
      </c>
      <c r="B14" s="3" t="s">
        <v>86</v>
      </c>
      <c r="C14" s="3" t="s">
        <v>87</v>
      </c>
      <c r="D14" s="3" t="s">
        <v>88</v>
      </c>
      <c r="E14" s="3" t="s">
        <v>93</v>
      </c>
      <c r="F14" s="3" t="s">
        <v>94</v>
      </c>
      <c r="G14" s="3" t="s">
        <v>95</v>
      </c>
      <c r="H14" s="3" t="s">
        <v>98</v>
      </c>
      <c r="I14" s="3" t="s">
        <v>1316</v>
      </c>
      <c r="J14" s="3" t="s">
        <v>1307</v>
      </c>
      <c r="K14" s="4">
        <v>2874</v>
      </c>
      <c r="L14" s="4">
        <f>=ROUNDDOWN(17.9288833437305,0)</f>
      </c>
      <c r="M14" s="4">
        <v>1950</v>
      </c>
      <c r="N14" s="5">
        <v>1</v>
      </c>
      <c r="O14" s="4"/>
      <c r="P14" s="4">
        <f>=ROUNDDOWN({0},0)</f>
      </c>
      <c r="Q14" s="4"/>
      <c r="R14" s="5"/>
      <c r="S14" s="4">
        <v>57</v>
      </c>
      <c r="T14" s="6">
        <v>4929.93</v>
      </c>
      <c r="U14" s="4"/>
      <c r="V14" s="6"/>
      <c r="W14" s="5"/>
      <c r="X14" s="5"/>
      <c r="Y14" s="4">
        <v>2</v>
      </c>
      <c r="Z14" s="6">
        <v>170.09</v>
      </c>
      <c r="AA14" s="4"/>
      <c r="AB14" s="6"/>
      <c r="AC14" s="5"/>
      <c r="AD14" s="5"/>
      <c r="AE14" s="4">
        <v>20</v>
      </c>
      <c r="AF14" s="6">
        <v>1448.51</v>
      </c>
      <c r="AG14" s="4"/>
      <c r="AH14" s="6"/>
      <c r="AI14" s="5"/>
      <c r="AJ14" s="5"/>
      <c r="AK14" s="4">
        <v>6</v>
      </c>
      <c r="AL14" s="6">
        <v>478.25</v>
      </c>
      <c r="AM14" s="4"/>
      <c r="AN14" s="6"/>
      <c r="AO14" s="5"/>
      <c r="AP14" s="5"/>
      <c r="AQ14" s="4">
        <v>3</v>
      </c>
      <c r="AR14" s="6">
        <v>294</v>
      </c>
      <c r="AS14" s="4"/>
      <c r="AT14" s="6"/>
      <c r="AU14" s="5"/>
      <c r="AV14" s="5"/>
      <c r="AW14" s="4">
        <v>2</v>
      </c>
      <c r="AX14" s="6">
        <v>182.29</v>
      </c>
      <c r="AY14" s="4"/>
      <c r="AZ14" s="6"/>
      <c r="BA14" s="5"/>
      <c r="BB14" s="5"/>
      <c r="BC14" s="4">
        <v>2</v>
      </c>
      <c r="BD14" s="6">
        <v>164.54</v>
      </c>
      <c r="BE14" s="4"/>
      <c r="BF14" s="6"/>
      <c r="BG14" s="5"/>
      <c r="BH14" s="5"/>
      <c r="BI14" s="4">
        <v>14</v>
      </c>
      <c r="BJ14" s="6">
        <v>1381.1</v>
      </c>
      <c r="BK14" s="4"/>
      <c r="BL14" s="6"/>
      <c r="BM14" s="5"/>
      <c r="BN14" s="5"/>
      <c r="BO14" s="4">
        <v>2</v>
      </c>
      <c r="BP14" s="6">
        <v>219.25</v>
      </c>
      <c r="BQ14" s="4"/>
      <c r="BR14" s="6"/>
      <c r="BS14" s="5"/>
      <c r="BT14" s="5"/>
      <c r="BU14" s="4">
        <v>6</v>
      </c>
      <c r="BV14" s="6">
        <v>591.9</v>
      </c>
      <c r="BW14" s="4"/>
      <c r="BX14" s="6"/>
      <c r="BY14" s="5"/>
      <c r="BZ14" s="5"/>
      <c r="CA14" s="4"/>
      <c r="CB14" s="6"/>
      <c r="CC14" s="4"/>
      <c r="CD14" s="6"/>
      <c r="CE14" s="5"/>
      <c r="CF14" s="5"/>
      <c r="CG14" s="4"/>
      <c r="CH14" s="6"/>
      <c r="CI14" s="4"/>
      <c r="CJ14" s="6"/>
      <c r="CK14" s="5"/>
      <c r="CL14" s="5"/>
      <c r="CM14" s="4"/>
      <c r="CN14" s="6"/>
      <c r="CO14" s="4"/>
      <c r="CP14" s="6"/>
      <c r="CQ14" s="5"/>
      <c r="CR14" s="5"/>
      <c r="CS14" s="4"/>
      <c r="CT14" s="6"/>
      <c r="CU14" s="4"/>
      <c r="CV14" s="6"/>
      <c r="CW14" s="5"/>
      <c r="CX14" s="5"/>
      <c r="CY14" s="4"/>
      <c r="CZ14" s="6"/>
      <c r="DA14" s="4"/>
      <c r="DB14" s="6"/>
      <c r="DC14" s="5"/>
      <c r="DD14" s="5"/>
      <c r="DE14" s="4"/>
      <c r="DF14" s="6"/>
      <c r="DG14" s="4"/>
      <c r="DH14" s="6"/>
      <c r="DI14" s="5"/>
      <c r="DJ14" s="5"/>
      <c r="DK14" s="4"/>
      <c r="DL14" s="6"/>
      <c r="DM14" s="4"/>
      <c r="DN14" s="6"/>
      <c r="DO14" s="5"/>
      <c r="DP14" s="5"/>
      <c r="DQ14" s="4"/>
      <c r="DR14" s="6"/>
      <c r="DS14" s="4"/>
      <c r="DT14" s="6"/>
      <c r="DU14" s="5"/>
      <c r="DV14" s="5"/>
      <c r="DW14" s="4"/>
      <c r="DX14" s="6"/>
      <c r="DY14" s="4"/>
      <c r="DZ14" s="6"/>
      <c r="EA14" s="5"/>
      <c r="EB14" s="5"/>
      <c r="EC14" s="4"/>
      <c r="ED14" s="6"/>
      <c r="EE14" s="4"/>
      <c r="EF14" s="6"/>
      <c r="EG14" s="5"/>
      <c r="EH14" s="5"/>
      <c r="EI14" s="4"/>
      <c r="EJ14" s="6"/>
      <c r="EK14" s="4"/>
      <c r="EL14" s="6"/>
      <c r="EM14" s="5"/>
      <c r="EN14" s="5"/>
      <c r="EO14" s="4"/>
      <c r="EP14" s="6"/>
      <c r="EQ14" s="4"/>
      <c r="ER14" s="6"/>
      <c r="ES14" s="5"/>
      <c r="ET14" s="5"/>
      <c r="EU14" s="4"/>
      <c r="EV14" s="6"/>
      <c r="EW14" s="4"/>
      <c r="EX14" s="6"/>
      <c r="EY14" s="5"/>
      <c r="EZ14" s="5"/>
      <c r="FA14" s="4"/>
      <c r="FB14" s="6"/>
      <c r="FC14" s="4"/>
      <c r="FD14" s="6"/>
      <c r="FE14" s="5"/>
      <c r="FF14" s="5"/>
      <c r="FG14" s="4"/>
      <c r="FH14" s="6"/>
      <c r="FI14" s="4"/>
      <c r="FJ14" s="6"/>
      <c r="FK14" s="5"/>
      <c r="FL14" s="5"/>
      <c r="FM14" s="4"/>
      <c r="FN14" s="6"/>
      <c r="FO14" s="4"/>
      <c r="FP14" s="6"/>
      <c r="FQ14" s="5"/>
      <c r="FR14" s="5"/>
      <c r="FS14" s="4"/>
      <c r="FT14" s="6"/>
      <c r="FU14" s="4"/>
      <c r="FV14" s="6"/>
      <c r="FW14" s="5"/>
      <c r="FX14" s="5"/>
      <c r="FY14" s="4"/>
      <c r="FZ14" s="6"/>
      <c r="GA14" s="4"/>
      <c r="GB14" s="6"/>
      <c r="GC14" s="5"/>
      <c r="GD14" s="5"/>
      <c r="GE14" s="4"/>
      <c r="GF14" s="6"/>
      <c r="GG14" s="4"/>
      <c r="GH14" s="6"/>
      <c r="GI14" s="5"/>
      <c r="GJ14" s="5"/>
      <c r="GK14" s="4"/>
      <c r="GL14" s="6"/>
      <c r="GM14" s="4"/>
      <c r="GN14" s="6"/>
      <c r="GO14" s="5"/>
      <c r="GP14" s="5"/>
      <c r="GQ14" s="4"/>
      <c r="GR14" s="6"/>
      <c r="GS14" s="4"/>
      <c r="GT14" s="6"/>
      <c r="GU14" s="5"/>
      <c r="GV14" s="5"/>
      <c r="GW14" s="4"/>
      <c r="GX14" s="6"/>
      <c r="GY14" s="4"/>
      <c r="GZ14" s="6"/>
      <c r="HA14" s="5"/>
      <c r="HB14" s="5"/>
      <c r="HC14" s="4"/>
      <c r="HD14" s="6"/>
      <c r="HE14" s="4"/>
      <c r="HF14" s="6"/>
      <c r="HG14" s="5"/>
      <c r="HH14" s="5"/>
      <c r="HI14" s="4"/>
      <c r="HJ14" s="6"/>
      <c r="HK14" s="4"/>
      <c r="HL14" s="6"/>
      <c r="HM14" s="5"/>
      <c r="HN14" s="5"/>
      <c r="HO14" s="4"/>
      <c r="HP14" s="6"/>
      <c r="HQ14" s="4"/>
      <c r="HR14" s="6"/>
      <c r="HS14" s="5"/>
      <c r="HT14" s="5"/>
      <c r="HU14" s="4"/>
      <c r="HV14" s="6"/>
      <c r="HW14" s="4"/>
      <c r="HX14" s="6"/>
      <c r="HY14" s="5"/>
      <c r="HZ14" s="5"/>
      <c r="IA14" s="4"/>
      <c r="IB14" s="6"/>
      <c r="IC14" s="4"/>
      <c r="ID14" s="6"/>
      <c r="IE14" s="5"/>
      <c r="IF14" s="5"/>
      <c r="IG14" s="4"/>
      <c r="IH14" s="6"/>
      <c r="II14" s="4"/>
      <c r="IJ14" s="6"/>
      <c r="IK14" s="5"/>
      <c r="IL14" s="5"/>
      <c r="IM14" s="4"/>
      <c r="IN14" s="6"/>
      <c r="IO14" s="4"/>
      <c r="IP14" s="6"/>
      <c r="IQ14" s="5"/>
      <c r="IR14" s="5"/>
      <c r="IS14" s="4"/>
      <c r="IT14" s="6"/>
      <c r="IU14" s="4"/>
      <c r="IV14" s="6"/>
      <c r="IW14" s="5"/>
      <c r="IX14" s="5"/>
      <c r="IY14" s="4"/>
      <c r="IZ14" s="6"/>
      <c r="JA14" s="4"/>
      <c r="JB14" s="6"/>
      <c r="JC14" s="5"/>
      <c r="JD14" s="5"/>
      <c r="JE14" s="4"/>
      <c r="JF14" s="6"/>
      <c r="JG14" s="4"/>
      <c r="JH14" s="6"/>
      <c r="JI14" s="5"/>
      <c r="JJ14" s="5"/>
      <c r="JK14" s="4"/>
      <c r="JL14" s="6"/>
      <c r="JM14" s="4"/>
      <c r="JN14" s="6"/>
      <c r="JO14" s="5"/>
      <c r="JP14" s="5"/>
      <c r="JQ14" s="4"/>
      <c r="JR14" s="6"/>
      <c r="JS14" s="4"/>
      <c r="JT14" s="6"/>
      <c r="JU14" s="5"/>
      <c r="JV14" s="5"/>
      <c r="JW14" s="4"/>
      <c r="JX14" s="6"/>
      <c r="JY14" s="4"/>
      <c r="JZ14" s="6"/>
      <c r="KA14" s="5"/>
      <c r="KB14" s="5"/>
      <c r="KC14" s="4"/>
      <c r="KD14" s="6"/>
      <c r="KE14" s="4"/>
      <c r="KF14" s="6"/>
      <c r="KG14" s="5"/>
      <c r="KH14" s="5"/>
      <c r="KI14" s="4"/>
      <c r="KJ14" s="6"/>
      <c r="KK14" s="4"/>
      <c r="KL14" s="6"/>
      <c r="KM14" s="5"/>
      <c r="KN14" s="5"/>
    </row>
    <row r="15">
      <c r="A15" s="3" t="s">
        <v>85</v>
      </c>
      <c r="B15" s="3" t="s">
        <v>86</v>
      </c>
      <c r="C15" s="3" t="s">
        <v>87</v>
      </c>
      <c r="D15" s="3" t="s">
        <v>88</v>
      </c>
      <c r="E15" s="3" t="s">
        <v>93</v>
      </c>
      <c r="F15" s="3" t="s">
        <v>94</v>
      </c>
      <c r="G15" s="3" t="s">
        <v>97</v>
      </c>
      <c r="H15" s="3" t="s">
        <v>98</v>
      </c>
      <c r="I15" s="3" t="s">
        <v>1317</v>
      </c>
      <c r="J15" s="3" t="s">
        <v>1309</v>
      </c>
      <c r="K15" s="4">
        <v>1046</v>
      </c>
      <c r="L15" s="4">
        <f>=ROUNDDOWN(21.004016064257,0)</f>
      </c>
      <c r="M15" s="4">
        <v>600</v>
      </c>
      <c r="N15" s="5">
        <v>1</v>
      </c>
      <c r="O15" s="4"/>
      <c r="P15" s="4">
        <f>=ROUNDDOWN({0},0)</f>
      </c>
      <c r="Q15" s="4"/>
      <c r="R15" s="5"/>
      <c r="S15" s="4">
        <v>52</v>
      </c>
      <c r="T15" s="6">
        <v>4813.76</v>
      </c>
      <c r="U15" s="4"/>
      <c r="V15" s="6"/>
      <c r="W15" s="5"/>
      <c r="X15" s="5"/>
      <c r="Y15" s="4">
        <v>5</v>
      </c>
      <c r="Z15" s="6">
        <v>430.54</v>
      </c>
      <c r="AA15" s="4"/>
      <c r="AB15" s="6"/>
      <c r="AC15" s="5"/>
      <c r="AD15" s="5"/>
      <c r="AE15" s="4">
        <v>10</v>
      </c>
      <c r="AF15" s="6">
        <v>750.05</v>
      </c>
      <c r="AG15" s="4"/>
      <c r="AH15" s="6"/>
      <c r="AI15" s="5"/>
      <c r="AJ15" s="5"/>
      <c r="AK15" s="4">
        <v>7</v>
      </c>
      <c r="AL15" s="6">
        <v>593.25</v>
      </c>
      <c r="AM15" s="4"/>
      <c r="AN15" s="6"/>
      <c r="AO15" s="5"/>
      <c r="AP15" s="5"/>
      <c r="AQ15" s="4">
        <v>1</v>
      </c>
      <c r="AR15" s="6">
        <v>99.66</v>
      </c>
      <c r="AS15" s="4"/>
      <c r="AT15" s="6"/>
      <c r="AU15" s="5"/>
      <c r="AV15" s="5"/>
      <c r="AW15" s="4">
        <v>2</v>
      </c>
      <c r="AX15" s="6">
        <v>182.29</v>
      </c>
      <c r="AY15" s="4"/>
      <c r="AZ15" s="6"/>
      <c r="BA15" s="5"/>
      <c r="BB15" s="5"/>
      <c r="BC15" s="4"/>
      <c r="BD15" s="6"/>
      <c r="BE15" s="4"/>
      <c r="BF15" s="6"/>
      <c r="BG15" s="5"/>
      <c r="BH15" s="5"/>
      <c r="BI15" s="4"/>
      <c r="BJ15" s="6"/>
      <c r="BK15" s="4"/>
      <c r="BL15" s="6"/>
      <c r="BM15" s="5"/>
      <c r="BN15" s="5"/>
      <c r="BO15" s="4"/>
      <c r="BP15" s="6"/>
      <c r="BQ15" s="4"/>
      <c r="BR15" s="6"/>
      <c r="BS15" s="5"/>
      <c r="BT15" s="5"/>
      <c r="BU15" s="4">
        <v>27</v>
      </c>
      <c r="BV15" s="6">
        <v>2757.97</v>
      </c>
      <c r="BW15" s="4"/>
      <c r="BX15" s="6"/>
      <c r="BY15" s="5"/>
      <c r="BZ15" s="5"/>
      <c r="CA15" s="4"/>
      <c r="CB15" s="6"/>
      <c r="CC15" s="4"/>
      <c r="CD15" s="6"/>
      <c r="CE15" s="5"/>
      <c r="CF15" s="5"/>
      <c r="CG15" s="4"/>
      <c r="CH15" s="6"/>
      <c r="CI15" s="4"/>
      <c r="CJ15" s="6"/>
      <c r="CK15" s="5"/>
      <c r="CL15" s="5"/>
      <c r="CM15" s="4"/>
      <c r="CN15" s="6"/>
      <c r="CO15" s="4"/>
      <c r="CP15" s="6"/>
      <c r="CQ15" s="5"/>
      <c r="CR15" s="5"/>
      <c r="CS15" s="4"/>
      <c r="CT15" s="6"/>
      <c r="CU15" s="4"/>
      <c r="CV15" s="6"/>
      <c r="CW15" s="5"/>
      <c r="CX15" s="5"/>
      <c r="CY15" s="4"/>
      <c r="CZ15" s="6"/>
      <c r="DA15" s="4"/>
      <c r="DB15" s="6"/>
      <c r="DC15" s="5"/>
      <c r="DD15" s="5"/>
      <c r="DE15" s="4"/>
      <c r="DF15" s="6"/>
      <c r="DG15" s="4"/>
      <c r="DH15" s="6"/>
      <c r="DI15" s="5"/>
      <c r="DJ15" s="5"/>
      <c r="DK15" s="4"/>
      <c r="DL15" s="6"/>
      <c r="DM15" s="4"/>
      <c r="DN15" s="6"/>
      <c r="DO15" s="5"/>
      <c r="DP15" s="5"/>
      <c r="DQ15" s="4"/>
      <c r="DR15" s="6"/>
      <c r="DS15" s="4"/>
      <c r="DT15" s="6"/>
      <c r="DU15" s="5"/>
      <c r="DV15" s="5"/>
      <c r="DW15" s="4"/>
      <c r="DX15" s="6"/>
      <c r="DY15" s="4"/>
      <c r="DZ15" s="6"/>
      <c r="EA15" s="5"/>
      <c r="EB15" s="5"/>
      <c r="EC15" s="4"/>
      <c r="ED15" s="6"/>
      <c r="EE15" s="4"/>
      <c r="EF15" s="6"/>
      <c r="EG15" s="5"/>
      <c r="EH15" s="5"/>
      <c r="EI15" s="4"/>
      <c r="EJ15" s="6"/>
      <c r="EK15" s="4"/>
      <c r="EL15" s="6"/>
      <c r="EM15" s="5"/>
      <c r="EN15" s="5"/>
      <c r="EO15" s="4"/>
      <c r="EP15" s="6"/>
      <c r="EQ15" s="4"/>
      <c r="ER15" s="6"/>
      <c r="ES15" s="5"/>
      <c r="ET15" s="5"/>
      <c r="EU15" s="4"/>
      <c r="EV15" s="6"/>
      <c r="EW15" s="4"/>
      <c r="EX15" s="6"/>
      <c r="EY15" s="5"/>
      <c r="EZ15" s="5"/>
      <c r="FA15" s="4"/>
      <c r="FB15" s="6"/>
      <c r="FC15" s="4"/>
      <c r="FD15" s="6"/>
      <c r="FE15" s="5"/>
      <c r="FF15" s="5"/>
      <c r="FG15" s="4"/>
      <c r="FH15" s="6"/>
      <c r="FI15" s="4"/>
      <c r="FJ15" s="6"/>
      <c r="FK15" s="5"/>
      <c r="FL15" s="5"/>
      <c r="FM15" s="4"/>
      <c r="FN15" s="6"/>
      <c r="FO15" s="4"/>
      <c r="FP15" s="6"/>
      <c r="FQ15" s="5"/>
      <c r="FR15" s="5"/>
      <c r="FS15" s="4"/>
      <c r="FT15" s="6"/>
      <c r="FU15" s="4"/>
      <c r="FV15" s="6"/>
      <c r="FW15" s="5"/>
      <c r="FX15" s="5"/>
      <c r="FY15" s="4"/>
      <c r="FZ15" s="6"/>
      <c r="GA15" s="4"/>
      <c r="GB15" s="6"/>
      <c r="GC15" s="5"/>
      <c r="GD15" s="5"/>
      <c r="GE15" s="4"/>
      <c r="GF15" s="6"/>
      <c r="GG15" s="4"/>
      <c r="GH15" s="6"/>
      <c r="GI15" s="5"/>
      <c r="GJ15" s="5"/>
      <c r="GK15" s="4"/>
      <c r="GL15" s="6"/>
      <c r="GM15" s="4"/>
      <c r="GN15" s="6"/>
      <c r="GO15" s="5"/>
      <c r="GP15" s="5"/>
      <c r="GQ15" s="4"/>
      <c r="GR15" s="6"/>
      <c r="GS15" s="4"/>
      <c r="GT15" s="6"/>
      <c r="GU15" s="5"/>
      <c r="GV15" s="5"/>
      <c r="GW15" s="4"/>
      <c r="GX15" s="6"/>
      <c r="GY15" s="4"/>
      <c r="GZ15" s="6"/>
      <c r="HA15" s="5"/>
      <c r="HB15" s="5"/>
      <c r="HC15" s="4"/>
      <c r="HD15" s="6"/>
      <c r="HE15" s="4"/>
      <c r="HF15" s="6"/>
      <c r="HG15" s="5"/>
      <c r="HH15" s="5"/>
      <c r="HI15" s="4"/>
      <c r="HJ15" s="6"/>
      <c r="HK15" s="4"/>
      <c r="HL15" s="6"/>
      <c r="HM15" s="5"/>
      <c r="HN15" s="5"/>
      <c r="HO15" s="4"/>
      <c r="HP15" s="6"/>
      <c r="HQ15" s="4"/>
      <c r="HR15" s="6"/>
      <c r="HS15" s="5"/>
      <c r="HT15" s="5"/>
      <c r="HU15" s="4"/>
      <c r="HV15" s="6"/>
      <c r="HW15" s="4"/>
      <c r="HX15" s="6"/>
      <c r="HY15" s="5"/>
      <c r="HZ15" s="5"/>
      <c r="IA15" s="4"/>
      <c r="IB15" s="6"/>
      <c r="IC15" s="4"/>
      <c r="ID15" s="6"/>
      <c r="IE15" s="5"/>
      <c r="IF15" s="5"/>
      <c r="IG15" s="4"/>
      <c r="IH15" s="6"/>
      <c r="II15" s="4"/>
      <c r="IJ15" s="6"/>
      <c r="IK15" s="5"/>
      <c r="IL15" s="5"/>
      <c r="IM15" s="4"/>
      <c r="IN15" s="6"/>
      <c r="IO15" s="4"/>
      <c r="IP15" s="6"/>
      <c r="IQ15" s="5"/>
      <c r="IR15" s="5"/>
      <c r="IS15" s="4"/>
      <c r="IT15" s="6"/>
      <c r="IU15" s="4"/>
      <c r="IV15" s="6"/>
      <c r="IW15" s="5"/>
      <c r="IX15" s="5"/>
      <c r="IY15" s="4"/>
      <c r="IZ15" s="6"/>
      <c r="JA15" s="4"/>
      <c r="JB15" s="6"/>
      <c r="JC15" s="5"/>
      <c r="JD15" s="5"/>
      <c r="JE15" s="4"/>
      <c r="JF15" s="6"/>
      <c r="JG15" s="4"/>
      <c r="JH15" s="6"/>
      <c r="JI15" s="5"/>
      <c r="JJ15" s="5"/>
      <c r="JK15" s="4"/>
      <c r="JL15" s="6"/>
      <c r="JM15" s="4"/>
      <c r="JN15" s="6"/>
      <c r="JO15" s="5"/>
      <c r="JP15" s="5"/>
      <c r="JQ15" s="4"/>
      <c r="JR15" s="6"/>
      <c r="JS15" s="4"/>
      <c r="JT15" s="6"/>
      <c r="JU15" s="5"/>
      <c r="JV15" s="5"/>
      <c r="JW15" s="4"/>
      <c r="JX15" s="6"/>
      <c r="JY15" s="4"/>
      <c r="JZ15" s="6"/>
      <c r="KA15" s="5"/>
      <c r="KB15" s="5"/>
      <c r="KC15" s="4"/>
      <c r="KD15" s="6"/>
      <c r="KE15" s="4"/>
      <c r="KF15" s="6"/>
      <c r="KG15" s="5"/>
      <c r="KH15" s="5"/>
      <c r="KI15" s="4"/>
      <c r="KJ15" s="6"/>
      <c r="KK15" s="4"/>
      <c r="KL15" s="6"/>
      <c r="KM15" s="5"/>
      <c r="KN15" s="5"/>
    </row>
    <row r="16">
      <c r="A16" s="3" t="s">
        <v>85</v>
      </c>
      <c r="B16" s="3" t="s">
        <v>86</v>
      </c>
      <c r="C16" s="3" t="s">
        <v>87</v>
      </c>
      <c r="D16" s="3" t="s">
        <v>88</v>
      </c>
      <c r="E16" s="3" t="s">
        <v>93</v>
      </c>
      <c r="F16" s="3" t="s">
        <v>94</v>
      </c>
      <c r="G16" s="3" t="s">
        <v>95</v>
      </c>
      <c r="H16" s="3" t="s">
        <v>96</v>
      </c>
      <c r="I16" s="3" t="s">
        <v>1308</v>
      </c>
      <c r="J16" s="3" t="s">
        <v>1318</v>
      </c>
      <c r="K16" s="4"/>
      <c r="L16" s="4">
        <f>=ROUNDDOWN({0},0)</f>
      </c>
      <c r="M16" s="4">
        <v>1478</v>
      </c>
      <c r="N16" s="5"/>
      <c r="O16" s="4"/>
      <c r="P16" s="4">
        <f>=ROUNDDOWN({0},0)</f>
      </c>
      <c r="Q16" s="4"/>
      <c r="R16" s="5"/>
      <c r="S16" s="4"/>
      <c r="T16" s="6"/>
      <c r="U16" s="4"/>
      <c r="V16" s="6"/>
      <c r="W16" s="5"/>
      <c r="X16" s="5"/>
      <c r="Y16" s="4"/>
      <c r="Z16" s="6"/>
      <c r="AA16" s="4"/>
      <c r="AB16" s="6"/>
      <c r="AC16" s="5"/>
      <c r="AD16" s="5"/>
      <c r="AE16" s="4"/>
      <c r="AF16" s="6"/>
      <c r="AG16" s="4"/>
      <c r="AH16" s="6"/>
      <c r="AI16" s="5"/>
      <c r="AJ16" s="5"/>
      <c r="AK16" s="4"/>
      <c r="AL16" s="6"/>
      <c r="AM16" s="4"/>
      <c r="AN16" s="6"/>
      <c r="AO16" s="5"/>
      <c r="AP16" s="5"/>
      <c r="AQ16" s="4"/>
      <c r="AR16" s="6"/>
      <c r="AS16" s="4"/>
      <c r="AT16" s="6"/>
      <c r="AU16" s="5"/>
      <c r="AV16" s="5"/>
      <c r="AW16" s="4"/>
      <c r="AX16" s="6"/>
      <c r="AY16" s="4"/>
      <c r="AZ16" s="6"/>
      <c r="BA16" s="5"/>
      <c r="BB16" s="5"/>
      <c r="BC16" s="4"/>
      <c r="BD16" s="6"/>
      <c r="BE16" s="4"/>
      <c r="BF16" s="6"/>
      <c r="BG16" s="5"/>
      <c r="BH16" s="5"/>
      <c r="BI16" s="4"/>
      <c r="BJ16" s="6"/>
      <c r="BK16" s="4"/>
      <c r="BL16" s="6"/>
      <c r="BM16" s="5"/>
      <c r="BN16" s="5"/>
      <c r="BO16" s="4"/>
      <c r="BP16" s="6"/>
      <c r="BQ16" s="4"/>
      <c r="BR16" s="6"/>
      <c r="BS16" s="5"/>
      <c r="BT16" s="5"/>
      <c r="BU16" s="4"/>
      <c r="BV16" s="6"/>
      <c r="BW16" s="4"/>
      <c r="BX16" s="6"/>
      <c r="BY16" s="5"/>
      <c r="BZ16" s="5"/>
      <c r="CA16" s="4"/>
      <c r="CB16" s="6"/>
      <c r="CC16" s="4"/>
      <c r="CD16" s="6"/>
      <c r="CE16" s="5"/>
      <c r="CF16" s="5"/>
      <c r="CG16" s="4"/>
      <c r="CH16" s="6"/>
      <c r="CI16" s="4"/>
      <c r="CJ16" s="6"/>
      <c r="CK16" s="5"/>
      <c r="CL16" s="5"/>
      <c r="CM16" s="4"/>
      <c r="CN16" s="6"/>
      <c r="CO16" s="4"/>
      <c r="CP16" s="6"/>
      <c r="CQ16" s="5"/>
      <c r="CR16" s="5"/>
      <c r="CS16" s="4"/>
      <c r="CT16" s="6"/>
      <c r="CU16" s="4"/>
      <c r="CV16" s="6"/>
      <c r="CW16" s="5"/>
      <c r="CX16" s="5"/>
      <c r="CY16" s="4"/>
      <c r="CZ16" s="6"/>
      <c r="DA16" s="4"/>
      <c r="DB16" s="6"/>
      <c r="DC16" s="5"/>
      <c r="DD16" s="5"/>
      <c r="DE16" s="4"/>
      <c r="DF16" s="6"/>
      <c r="DG16" s="4"/>
      <c r="DH16" s="6"/>
      <c r="DI16" s="5"/>
      <c r="DJ16" s="5"/>
      <c r="DK16" s="4"/>
      <c r="DL16" s="6"/>
      <c r="DM16" s="4"/>
      <c r="DN16" s="6"/>
      <c r="DO16" s="5"/>
      <c r="DP16" s="5"/>
      <c r="DQ16" s="4"/>
      <c r="DR16" s="6"/>
      <c r="DS16" s="4"/>
      <c r="DT16" s="6"/>
      <c r="DU16" s="5"/>
      <c r="DV16" s="5"/>
      <c r="DW16" s="4"/>
      <c r="DX16" s="6"/>
      <c r="DY16" s="4"/>
      <c r="DZ16" s="6"/>
      <c r="EA16" s="5"/>
      <c r="EB16" s="5"/>
      <c r="EC16" s="4"/>
      <c r="ED16" s="6"/>
      <c r="EE16" s="4"/>
      <c r="EF16" s="6"/>
      <c r="EG16" s="5"/>
      <c r="EH16" s="5"/>
      <c r="EI16" s="4"/>
      <c r="EJ16" s="6"/>
      <c r="EK16" s="4"/>
      <c r="EL16" s="6"/>
      <c r="EM16" s="5"/>
      <c r="EN16" s="5"/>
      <c r="EO16" s="4"/>
      <c r="EP16" s="6"/>
      <c r="EQ16" s="4"/>
      <c r="ER16" s="6"/>
      <c r="ES16" s="5"/>
      <c r="ET16" s="5"/>
      <c r="EU16" s="4"/>
      <c r="EV16" s="6"/>
      <c r="EW16" s="4"/>
      <c r="EX16" s="6"/>
      <c r="EY16" s="5"/>
      <c r="EZ16" s="5"/>
      <c r="FA16" s="4"/>
      <c r="FB16" s="6"/>
      <c r="FC16" s="4"/>
      <c r="FD16" s="6"/>
      <c r="FE16" s="5"/>
      <c r="FF16" s="5"/>
      <c r="FG16" s="4"/>
      <c r="FH16" s="6"/>
      <c r="FI16" s="4"/>
      <c r="FJ16" s="6"/>
      <c r="FK16" s="5"/>
      <c r="FL16" s="5"/>
      <c r="FM16" s="4"/>
      <c r="FN16" s="6"/>
      <c r="FO16" s="4"/>
      <c r="FP16" s="6"/>
      <c r="FQ16" s="5"/>
      <c r="FR16" s="5"/>
      <c r="FS16" s="4"/>
      <c r="FT16" s="6"/>
      <c r="FU16" s="4"/>
      <c r="FV16" s="6"/>
      <c r="FW16" s="5"/>
      <c r="FX16" s="5"/>
      <c r="FY16" s="4"/>
      <c r="FZ16" s="6"/>
      <c r="GA16" s="4"/>
      <c r="GB16" s="6"/>
      <c r="GC16" s="5"/>
      <c r="GD16" s="5"/>
      <c r="GE16" s="4"/>
      <c r="GF16" s="6"/>
      <c r="GG16" s="4"/>
      <c r="GH16" s="6"/>
      <c r="GI16" s="5"/>
      <c r="GJ16" s="5"/>
      <c r="GK16" s="4"/>
      <c r="GL16" s="6"/>
      <c r="GM16" s="4"/>
      <c r="GN16" s="6"/>
      <c r="GO16" s="5"/>
      <c r="GP16" s="5"/>
      <c r="GQ16" s="4"/>
      <c r="GR16" s="6"/>
      <c r="GS16" s="4"/>
      <c r="GT16" s="6"/>
      <c r="GU16" s="5"/>
      <c r="GV16" s="5"/>
      <c r="GW16" s="4"/>
      <c r="GX16" s="6"/>
      <c r="GY16" s="4"/>
      <c r="GZ16" s="6"/>
      <c r="HA16" s="5"/>
      <c r="HB16" s="5"/>
      <c r="HC16" s="4"/>
      <c r="HD16" s="6"/>
      <c r="HE16" s="4"/>
      <c r="HF16" s="6"/>
      <c r="HG16" s="5"/>
      <c r="HH16" s="5"/>
      <c r="HI16" s="4"/>
      <c r="HJ16" s="6"/>
      <c r="HK16" s="4"/>
      <c r="HL16" s="6"/>
      <c r="HM16" s="5"/>
      <c r="HN16" s="5"/>
      <c r="HO16" s="4"/>
      <c r="HP16" s="6"/>
      <c r="HQ16" s="4"/>
      <c r="HR16" s="6"/>
      <c r="HS16" s="5"/>
      <c r="HT16" s="5"/>
      <c r="HU16" s="4"/>
      <c r="HV16" s="6"/>
      <c r="HW16" s="4"/>
      <c r="HX16" s="6"/>
      <c r="HY16" s="5"/>
      <c r="HZ16" s="5"/>
      <c r="IA16" s="4"/>
      <c r="IB16" s="6"/>
      <c r="IC16" s="4"/>
      <c r="ID16" s="6"/>
      <c r="IE16" s="5"/>
      <c r="IF16" s="5"/>
      <c r="IG16" s="4"/>
      <c r="IH16" s="6"/>
      <c r="II16" s="4"/>
      <c r="IJ16" s="6"/>
      <c r="IK16" s="5"/>
      <c r="IL16" s="5"/>
      <c r="IM16" s="4"/>
      <c r="IN16" s="6"/>
      <c r="IO16" s="4"/>
      <c r="IP16" s="6"/>
      <c r="IQ16" s="5"/>
      <c r="IR16" s="5"/>
      <c r="IS16" s="4"/>
      <c r="IT16" s="6"/>
      <c r="IU16" s="4"/>
      <c r="IV16" s="6"/>
      <c r="IW16" s="5"/>
      <c r="IX16" s="5"/>
      <c r="IY16" s="4"/>
      <c r="IZ16" s="6"/>
      <c r="JA16" s="4"/>
      <c r="JB16" s="6"/>
      <c r="JC16" s="5"/>
      <c r="JD16" s="5"/>
      <c r="JE16" s="4"/>
      <c r="JF16" s="6"/>
      <c r="JG16" s="4"/>
      <c r="JH16" s="6"/>
      <c r="JI16" s="5"/>
      <c r="JJ16" s="5"/>
      <c r="JK16" s="4"/>
      <c r="JL16" s="6"/>
      <c r="JM16" s="4"/>
      <c r="JN16" s="6"/>
      <c r="JO16" s="5"/>
      <c r="JP16" s="5"/>
      <c r="JQ16" s="4"/>
      <c r="JR16" s="6"/>
      <c r="JS16" s="4"/>
      <c r="JT16" s="6"/>
      <c r="JU16" s="5"/>
      <c r="JV16" s="5"/>
      <c r="JW16" s="4"/>
      <c r="JX16" s="6"/>
      <c r="JY16" s="4"/>
      <c r="JZ16" s="6"/>
      <c r="KA16" s="5"/>
      <c r="KB16" s="5"/>
      <c r="KC16" s="4"/>
      <c r="KD16" s="6"/>
      <c r="KE16" s="4"/>
      <c r="KF16" s="6"/>
      <c r="KG16" s="5"/>
      <c r="KH16" s="5"/>
      <c r="KI16" s="4"/>
      <c r="KJ16" s="6"/>
      <c r="KK16" s="4"/>
      <c r="KL16" s="6"/>
      <c r="KM16" s="5"/>
      <c r="KN16" s="5"/>
    </row>
    <row r="17">
      <c r="A17" s="3" t="s">
        <v>85</v>
      </c>
      <c r="B17" s="3" t="s">
        <v>86</v>
      </c>
      <c r="C17" s="3" t="s">
        <v>87</v>
      </c>
      <c r="D17" s="3" t="s">
        <v>88</v>
      </c>
      <c r="E17" s="3" t="s">
        <v>99</v>
      </c>
      <c r="F17" s="3" t="s">
        <v>100</v>
      </c>
      <c r="G17" s="3" t="s">
        <v>101</v>
      </c>
      <c r="H17" s="3" t="s">
        <v>102</v>
      </c>
      <c r="I17" s="3" t="s">
        <v>1308</v>
      </c>
      <c r="J17" s="3" t="s">
        <v>1319</v>
      </c>
      <c r="K17" s="4">
        <v>1078</v>
      </c>
      <c r="L17" s="4">
        <f>=ROUNDDOWN(17.672131147541,0)</f>
      </c>
      <c r="M17" s="4">
        <v>600</v>
      </c>
      <c r="N17" s="5">
        <v>1</v>
      </c>
      <c r="O17" s="4"/>
      <c r="P17" s="4">
        <f>=ROUNDDOWN({0},0)</f>
      </c>
      <c r="Q17" s="4"/>
      <c r="R17" s="5"/>
      <c r="S17" s="4">
        <v>41</v>
      </c>
      <c r="T17" s="6">
        <v>2670.5</v>
      </c>
      <c r="U17" s="4"/>
      <c r="V17" s="6"/>
      <c r="W17" s="5"/>
      <c r="X17" s="5"/>
      <c r="Y17" s="4">
        <v>7</v>
      </c>
      <c r="Z17" s="6">
        <v>458.73</v>
      </c>
      <c r="AA17" s="4"/>
      <c r="AB17" s="6"/>
      <c r="AC17" s="5"/>
      <c r="AD17" s="5"/>
      <c r="AE17" s="4">
        <v>6</v>
      </c>
      <c r="AF17" s="6">
        <v>362.22</v>
      </c>
      <c r="AG17" s="4"/>
      <c r="AH17" s="6"/>
      <c r="AI17" s="5"/>
      <c r="AJ17" s="5"/>
      <c r="AK17" s="4">
        <v>1</v>
      </c>
      <c r="AL17" s="6">
        <v>76.16</v>
      </c>
      <c r="AM17" s="4"/>
      <c r="AN17" s="6"/>
      <c r="AO17" s="5"/>
      <c r="AP17" s="5"/>
      <c r="AQ17" s="4">
        <v>7</v>
      </c>
      <c r="AR17" s="6">
        <v>463</v>
      </c>
      <c r="AS17" s="4"/>
      <c r="AT17" s="6"/>
      <c r="AU17" s="5"/>
      <c r="AV17" s="5"/>
      <c r="AW17" s="4">
        <v>1</v>
      </c>
      <c r="AX17" s="6">
        <v>51.53</v>
      </c>
      <c r="AY17" s="4"/>
      <c r="AZ17" s="6"/>
      <c r="BA17" s="5"/>
      <c r="BB17" s="5"/>
      <c r="BC17" s="4"/>
      <c r="BD17" s="6"/>
      <c r="BE17" s="4"/>
      <c r="BF17" s="6"/>
      <c r="BG17" s="5"/>
      <c r="BH17" s="5"/>
      <c r="BI17" s="4">
        <v>1</v>
      </c>
      <c r="BJ17" s="6">
        <v>77.83</v>
      </c>
      <c r="BK17" s="4"/>
      <c r="BL17" s="6"/>
      <c r="BM17" s="5"/>
      <c r="BN17" s="5"/>
      <c r="BO17" s="4">
        <v>1</v>
      </c>
      <c r="BP17" s="6">
        <v>63.3</v>
      </c>
      <c r="BQ17" s="4"/>
      <c r="BR17" s="6"/>
      <c r="BS17" s="5"/>
      <c r="BT17" s="5"/>
      <c r="BU17" s="4">
        <v>6</v>
      </c>
      <c r="BV17" s="6">
        <v>389.16</v>
      </c>
      <c r="BW17" s="4"/>
      <c r="BX17" s="6"/>
      <c r="BY17" s="5"/>
      <c r="BZ17" s="5"/>
      <c r="CA17" s="4"/>
      <c r="CB17" s="6"/>
      <c r="CC17" s="4"/>
      <c r="CD17" s="6"/>
      <c r="CE17" s="5"/>
      <c r="CF17" s="5"/>
      <c r="CG17" s="4">
        <v>3</v>
      </c>
      <c r="CH17" s="6">
        <v>195.36</v>
      </c>
      <c r="CI17" s="4"/>
      <c r="CJ17" s="6"/>
      <c r="CK17" s="5"/>
      <c r="CL17" s="5"/>
      <c r="CM17" s="4">
        <v>2</v>
      </c>
      <c r="CN17" s="6">
        <v>181.29</v>
      </c>
      <c r="CO17" s="4"/>
      <c r="CP17" s="6"/>
      <c r="CQ17" s="5"/>
      <c r="CR17" s="5"/>
      <c r="CS17" s="4">
        <v>1</v>
      </c>
      <c r="CT17" s="6">
        <v>65.36</v>
      </c>
      <c r="CU17" s="4"/>
      <c r="CV17" s="6"/>
      <c r="CW17" s="5"/>
      <c r="CX17" s="5"/>
      <c r="CY17" s="4">
        <v>4</v>
      </c>
      <c r="CZ17" s="6">
        <v>234.27</v>
      </c>
      <c r="DA17" s="4"/>
      <c r="DB17" s="6"/>
      <c r="DC17" s="5"/>
      <c r="DD17" s="5"/>
      <c r="DE17" s="4"/>
      <c r="DF17" s="6"/>
      <c r="DG17" s="4"/>
      <c r="DH17" s="6"/>
      <c r="DI17" s="5"/>
      <c r="DJ17" s="5"/>
      <c r="DK17" s="4"/>
      <c r="DL17" s="6"/>
      <c r="DM17" s="4"/>
      <c r="DN17" s="6"/>
      <c r="DO17" s="5"/>
      <c r="DP17" s="5"/>
      <c r="DQ17" s="4"/>
      <c r="DR17" s="6"/>
      <c r="DS17" s="4"/>
      <c r="DT17" s="6"/>
      <c r="DU17" s="5"/>
      <c r="DV17" s="5"/>
      <c r="DW17" s="4">
        <v>1</v>
      </c>
      <c r="DX17" s="6">
        <v>52.29</v>
      </c>
      <c r="DY17" s="4"/>
      <c r="DZ17" s="6"/>
      <c r="EA17" s="5"/>
      <c r="EB17" s="5"/>
      <c r="EC17" s="4"/>
      <c r="ED17" s="6"/>
      <c r="EE17" s="4"/>
      <c r="EF17" s="6"/>
      <c r="EG17" s="5"/>
      <c r="EH17" s="5"/>
      <c r="EI17" s="4"/>
      <c r="EJ17" s="6"/>
      <c r="EK17" s="4"/>
      <c r="EL17" s="6"/>
      <c r="EM17" s="5"/>
      <c r="EN17" s="5"/>
      <c r="EO17" s="4"/>
      <c r="EP17" s="6"/>
      <c r="EQ17" s="4"/>
      <c r="ER17" s="6"/>
      <c r="ES17" s="5"/>
      <c r="ET17" s="5"/>
      <c r="EU17" s="4"/>
      <c r="EV17" s="6"/>
      <c r="EW17" s="4"/>
      <c r="EX17" s="6"/>
      <c r="EY17" s="5"/>
      <c r="EZ17" s="5"/>
      <c r="FA17" s="4"/>
      <c r="FB17" s="6"/>
      <c r="FC17" s="4"/>
      <c r="FD17" s="6"/>
      <c r="FE17" s="5"/>
      <c r="FF17" s="5"/>
      <c r="FG17" s="4"/>
      <c r="FH17" s="6"/>
      <c r="FI17" s="4"/>
      <c r="FJ17" s="6"/>
      <c r="FK17" s="5"/>
      <c r="FL17" s="5"/>
      <c r="FM17" s="4"/>
      <c r="FN17" s="6"/>
      <c r="FO17" s="4"/>
      <c r="FP17" s="6"/>
      <c r="FQ17" s="5"/>
      <c r="FR17" s="5"/>
      <c r="FS17" s="4"/>
      <c r="FT17" s="6"/>
      <c r="FU17" s="4"/>
      <c r="FV17" s="6"/>
      <c r="FW17" s="5"/>
      <c r="FX17" s="5"/>
      <c r="FY17" s="4"/>
      <c r="FZ17" s="6"/>
      <c r="GA17" s="4"/>
      <c r="GB17" s="6"/>
      <c r="GC17" s="5"/>
      <c r="GD17" s="5"/>
      <c r="GE17" s="4"/>
      <c r="GF17" s="6"/>
      <c r="GG17" s="4"/>
      <c r="GH17" s="6"/>
      <c r="GI17" s="5"/>
      <c r="GJ17" s="5"/>
      <c r="GK17" s="4"/>
      <c r="GL17" s="6"/>
      <c r="GM17" s="4"/>
      <c r="GN17" s="6"/>
      <c r="GO17" s="5"/>
      <c r="GP17" s="5"/>
      <c r="GQ17" s="4"/>
      <c r="GR17" s="6"/>
      <c r="GS17" s="4"/>
      <c r="GT17" s="6"/>
      <c r="GU17" s="5"/>
      <c r="GV17" s="5"/>
      <c r="GW17" s="4"/>
      <c r="GX17" s="6"/>
      <c r="GY17" s="4"/>
      <c r="GZ17" s="6"/>
      <c r="HA17" s="5"/>
      <c r="HB17" s="5"/>
      <c r="HC17" s="4"/>
      <c r="HD17" s="6"/>
      <c r="HE17" s="4"/>
      <c r="HF17" s="6"/>
      <c r="HG17" s="5"/>
      <c r="HH17" s="5"/>
      <c r="HI17" s="4"/>
      <c r="HJ17" s="6"/>
      <c r="HK17" s="4"/>
      <c r="HL17" s="6"/>
      <c r="HM17" s="5"/>
      <c r="HN17" s="5"/>
      <c r="HO17" s="4"/>
      <c r="HP17" s="6"/>
      <c r="HQ17" s="4"/>
      <c r="HR17" s="6"/>
      <c r="HS17" s="5"/>
      <c r="HT17" s="5"/>
      <c r="HU17" s="4"/>
      <c r="HV17" s="6"/>
      <c r="HW17" s="4"/>
      <c r="HX17" s="6"/>
      <c r="HY17" s="5"/>
      <c r="HZ17" s="5"/>
      <c r="IA17" s="4"/>
      <c r="IB17" s="6"/>
      <c r="IC17" s="4"/>
      <c r="ID17" s="6"/>
      <c r="IE17" s="5"/>
      <c r="IF17" s="5"/>
      <c r="IG17" s="4"/>
      <c r="IH17" s="6"/>
      <c r="II17" s="4"/>
      <c r="IJ17" s="6"/>
      <c r="IK17" s="5"/>
      <c r="IL17" s="5"/>
      <c r="IM17" s="4"/>
      <c r="IN17" s="6"/>
      <c r="IO17" s="4"/>
      <c r="IP17" s="6"/>
      <c r="IQ17" s="5"/>
      <c r="IR17" s="5"/>
      <c r="IS17" s="4"/>
      <c r="IT17" s="6"/>
      <c r="IU17" s="4"/>
      <c r="IV17" s="6"/>
      <c r="IW17" s="5"/>
      <c r="IX17" s="5"/>
      <c r="IY17" s="4"/>
      <c r="IZ17" s="6"/>
      <c r="JA17" s="4"/>
      <c r="JB17" s="6"/>
      <c r="JC17" s="5"/>
      <c r="JD17" s="5"/>
      <c r="JE17" s="4"/>
      <c r="JF17" s="6"/>
      <c r="JG17" s="4"/>
      <c r="JH17" s="6"/>
      <c r="JI17" s="5"/>
      <c r="JJ17" s="5"/>
      <c r="JK17" s="4"/>
      <c r="JL17" s="6"/>
      <c r="JM17" s="4"/>
      <c r="JN17" s="6"/>
      <c r="JO17" s="5"/>
      <c r="JP17" s="5"/>
      <c r="JQ17" s="4"/>
      <c r="JR17" s="6"/>
      <c r="JS17" s="4"/>
      <c r="JT17" s="6"/>
      <c r="JU17" s="5"/>
      <c r="JV17" s="5"/>
      <c r="JW17" s="4"/>
      <c r="JX17" s="6"/>
      <c r="JY17" s="4"/>
      <c r="JZ17" s="6"/>
      <c r="KA17" s="5"/>
      <c r="KB17" s="5"/>
      <c r="KC17" s="4"/>
      <c r="KD17" s="6"/>
      <c r="KE17" s="4"/>
      <c r="KF17" s="6"/>
      <c r="KG17" s="5"/>
      <c r="KH17" s="5"/>
      <c r="KI17" s="4"/>
      <c r="KJ17" s="6"/>
      <c r="KK17" s="4"/>
      <c r="KL17" s="6"/>
      <c r="KM17" s="5"/>
      <c r="KN17" s="5"/>
    </row>
    <row r="18">
      <c r="A18" s="3" t="s">
        <v>85</v>
      </c>
      <c r="B18" s="3" t="s">
        <v>86</v>
      </c>
      <c r="C18" s="3" t="s">
        <v>87</v>
      </c>
      <c r="D18" s="3" t="s">
        <v>88</v>
      </c>
      <c r="E18" s="3" t="s">
        <v>99</v>
      </c>
      <c r="F18" s="3" t="s">
        <v>103</v>
      </c>
      <c r="G18" s="3" t="s">
        <v>101</v>
      </c>
      <c r="H18" s="3" t="s">
        <v>104</v>
      </c>
      <c r="I18" s="3" t="s">
        <v>1308</v>
      </c>
      <c r="J18" s="3" t="s">
        <v>1318</v>
      </c>
      <c r="K18" s="4">
        <v>556</v>
      </c>
      <c r="L18" s="4">
        <f>=ROUNDDOWN(26.8599033816425,0)</f>
      </c>
      <c r="M18" s="4"/>
      <c r="N18" s="5"/>
      <c r="O18" s="4"/>
      <c r="P18" s="4">
        <f>=ROUNDDOWN({0},0)</f>
      </c>
      <c r="Q18" s="4"/>
      <c r="R18" s="5"/>
      <c r="S18" s="4">
        <v>14</v>
      </c>
      <c r="T18" s="6">
        <v>955.27</v>
      </c>
      <c r="U18" s="4"/>
      <c r="V18" s="6"/>
      <c r="W18" s="5"/>
      <c r="X18" s="5"/>
      <c r="Y18" s="4"/>
      <c r="Z18" s="6"/>
      <c r="AA18" s="4"/>
      <c r="AB18" s="6"/>
      <c r="AC18" s="5"/>
      <c r="AD18" s="5"/>
      <c r="AE18" s="4"/>
      <c r="AF18" s="6"/>
      <c r="AG18" s="4"/>
      <c r="AH18" s="6"/>
      <c r="AI18" s="5"/>
      <c r="AJ18" s="5"/>
      <c r="AK18" s="4"/>
      <c r="AL18" s="6"/>
      <c r="AM18" s="4"/>
      <c r="AN18" s="6"/>
      <c r="AO18" s="5"/>
      <c r="AP18" s="5"/>
      <c r="AQ18" s="4"/>
      <c r="AR18" s="6"/>
      <c r="AS18" s="4"/>
      <c r="AT18" s="6"/>
      <c r="AU18" s="5"/>
      <c r="AV18" s="5"/>
      <c r="AW18" s="4"/>
      <c r="AX18" s="6"/>
      <c r="AY18" s="4"/>
      <c r="AZ18" s="6"/>
      <c r="BA18" s="5"/>
      <c r="BB18" s="5"/>
      <c r="BC18" s="4">
        <v>10</v>
      </c>
      <c r="BD18" s="6">
        <v>700.15</v>
      </c>
      <c r="BE18" s="4"/>
      <c r="BF18" s="6"/>
      <c r="BG18" s="5"/>
      <c r="BH18" s="5"/>
      <c r="BI18" s="4"/>
      <c r="BJ18" s="6"/>
      <c r="BK18" s="4"/>
      <c r="BL18" s="6"/>
      <c r="BM18" s="5"/>
      <c r="BN18" s="5"/>
      <c r="BO18" s="4"/>
      <c r="BP18" s="6"/>
      <c r="BQ18" s="4"/>
      <c r="BR18" s="6"/>
      <c r="BS18" s="5"/>
      <c r="BT18" s="5"/>
      <c r="BU18" s="4"/>
      <c r="BV18" s="6"/>
      <c r="BW18" s="4"/>
      <c r="BX18" s="6"/>
      <c r="BY18" s="5"/>
      <c r="BZ18" s="5"/>
      <c r="CA18" s="4"/>
      <c r="CB18" s="6"/>
      <c r="CC18" s="4"/>
      <c r="CD18" s="6"/>
      <c r="CE18" s="5"/>
      <c r="CF18" s="5"/>
      <c r="CG18" s="4"/>
      <c r="CH18" s="6"/>
      <c r="CI18" s="4"/>
      <c r="CJ18" s="6"/>
      <c r="CK18" s="5"/>
      <c r="CL18" s="5"/>
      <c r="CM18" s="4">
        <v>1</v>
      </c>
      <c r="CN18" s="6">
        <v>99.99</v>
      </c>
      <c r="CO18" s="4"/>
      <c r="CP18" s="6"/>
      <c r="CQ18" s="5"/>
      <c r="CR18" s="5"/>
      <c r="CS18" s="4"/>
      <c r="CT18" s="6"/>
      <c r="CU18" s="4"/>
      <c r="CV18" s="6"/>
      <c r="CW18" s="5"/>
      <c r="CX18" s="5"/>
      <c r="CY18" s="4"/>
      <c r="CZ18" s="6"/>
      <c r="DA18" s="4"/>
      <c r="DB18" s="6"/>
      <c r="DC18" s="5"/>
      <c r="DD18" s="5"/>
      <c r="DE18" s="4">
        <v>3</v>
      </c>
      <c r="DF18" s="6">
        <v>155.13</v>
      </c>
      <c r="DG18" s="4"/>
      <c r="DH18" s="6"/>
      <c r="DI18" s="5"/>
      <c r="DJ18" s="5"/>
      <c r="DK18" s="4"/>
      <c r="DL18" s="6"/>
      <c r="DM18" s="4"/>
      <c r="DN18" s="6"/>
      <c r="DO18" s="5"/>
      <c r="DP18" s="5"/>
      <c r="DQ18" s="4"/>
      <c r="DR18" s="6"/>
      <c r="DS18" s="4"/>
      <c r="DT18" s="6"/>
      <c r="DU18" s="5"/>
      <c r="DV18" s="5"/>
      <c r="DW18" s="4"/>
      <c r="DX18" s="6"/>
      <c r="DY18" s="4"/>
      <c r="DZ18" s="6"/>
      <c r="EA18" s="5"/>
      <c r="EB18" s="5"/>
      <c r="EC18" s="4"/>
      <c r="ED18" s="6"/>
      <c r="EE18" s="4"/>
      <c r="EF18" s="6"/>
      <c r="EG18" s="5"/>
      <c r="EH18" s="5"/>
      <c r="EI18" s="4"/>
      <c r="EJ18" s="6"/>
      <c r="EK18" s="4"/>
      <c r="EL18" s="6"/>
      <c r="EM18" s="5"/>
      <c r="EN18" s="5"/>
      <c r="EO18" s="4"/>
      <c r="EP18" s="6"/>
      <c r="EQ18" s="4"/>
      <c r="ER18" s="6"/>
      <c r="ES18" s="5"/>
      <c r="ET18" s="5"/>
      <c r="EU18" s="4"/>
      <c r="EV18" s="6"/>
      <c r="EW18" s="4"/>
      <c r="EX18" s="6"/>
      <c r="EY18" s="5"/>
      <c r="EZ18" s="5"/>
      <c r="FA18" s="4"/>
      <c r="FB18" s="6"/>
      <c r="FC18" s="4"/>
      <c r="FD18" s="6"/>
      <c r="FE18" s="5"/>
      <c r="FF18" s="5"/>
      <c r="FG18" s="4"/>
      <c r="FH18" s="6"/>
      <c r="FI18" s="4"/>
      <c r="FJ18" s="6"/>
      <c r="FK18" s="5"/>
      <c r="FL18" s="5"/>
      <c r="FM18" s="4"/>
      <c r="FN18" s="6"/>
      <c r="FO18" s="4"/>
      <c r="FP18" s="6"/>
      <c r="FQ18" s="5"/>
      <c r="FR18" s="5"/>
      <c r="FS18" s="4"/>
      <c r="FT18" s="6"/>
      <c r="FU18" s="4"/>
      <c r="FV18" s="6"/>
      <c r="FW18" s="5"/>
      <c r="FX18" s="5"/>
      <c r="FY18" s="4"/>
      <c r="FZ18" s="6"/>
      <c r="GA18" s="4"/>
      <c r="GB18" s="6"/>
      <c r="GC18" s="5"/>
      <c r="GD18" s="5"/>
      <c r="GE18" s="4"/>
      <c r="GF18" s="6"/>
      <c r="GG18" s="4"/>
      <c r="GH18" s="6"/>
      <c r="GI18" s="5"/>
      <c r="GJ18" s="5"/>
      <c r="GK18" s="4"/>
      <c r="GL18" s="6"/>
      <c r="GM18" s="4"/>
      <c r="GN18" s="6"/>
      <c r="GO18" s="5"/>
      <c r="GP18" s="5"/>
      <c r="GQ18" s="4"/>
      <c r="GR18" s="6"/>
      <c r="GS18" s="4"/>
      <c r="GT18" s="6"/>
      <c r="GU18" s="5"/>
      <c r="GV18" s="5"/>
      <c r="GW18" s="4"/>
      <c r="GX18" s="6"/>
      <c r="GY18" s="4"/>
      <c r="GZ18" s="6"/>
      <c r="HA18" s="5"/>
      <c r="HB18" s="5"/>
      <c r="HC18" s="4"/>
      <c r="HD18" s="6"/>
      <c r="HE18" s="4"/>
      <c r="HF18" s="6"/>
      <c r="HG18" s="5"/>
      <c r="HH18" s="5"/>
      <c r="HI18" s="4"/>
      <c r="HJ18" s="6"/>
      <c r="HK18" s="4"/>
      <c r="HL18" s="6"/>
      <c r="HM18" s="5"/>
      <c r="HN18" s="5"/>
      <c r="HO18" s="4"/>
      <c r="HP18" s="6"/>
      <c r="HQ18" s="4"/>
      <c r="HR18" s="6"/>
      <c r="HS18" s="5"/>
      <c r="HT18" s="5"/>
      <c r="HU18" s="4"/>
      <c r="HV18" s="6"/>
      <c r="HW18" s="4"/>
      <c r="HX18" s="6"/>
      <c r="HY18" s="5"/>
      <c r="HZ18" s="5"/>
      <c r="IA18" s="4"/>
      <c r="IB18" s="6"/>
      <c r="IC18" s="4"/>
      <c r="ID18" s="6"/>
      <c r="IE18" s="5"/>
      <c r="IF18" s="5"/>
      <c r="IG18" s="4"/>
      <c r="IH18" s="6"/>
      <c r="II18" s="4"/>
      <c r="IJ18" s="6"/>
      <c r="IK18" s="5"/>
      <c r="IL18" s="5"/>
      <c r="IM18" s="4"/>
      <c r="IN18" s="6"/>
      <c r="IO18" s="4"/>
      <c r="IP18" s="6"/>
      <c r="IQ18" s="5"/>
      <c r="IR18" s="5"/>
      <c r="IS18" s="4"/>
      <c r="IT18" s="6"/>
      <c r="IU18" s="4"/>
      <c r="IV18" s="6"/>
      <c r="IW18" s="5"/>
      <c r="IX18" s="5"/>
      <c r="IY18" s="4"/>
      <c r="IZ18" s="6"/>
      <c r="JA18" s="4"/>
      <c r="JB18" s="6"/>
      <c r="JC18" s="5"/>
      <c r="JD18" s="5"/>
      <c r="JE18" s="4"/>
      <c r="JF18" s="6"/>
      <c r="JG18" s="4"/>
      <c r="JH18" s="6"/>
      <c r="JI18" s="5"/>
      <c r="JJ18" s="5"/>
      <c r="JK18" s="4"/>
      <c r="JL18" s="6"/>
      <c r="JM18" s="4"/>
      <c r="JN18" s="6"/>
      <c r="JO18" s="5"/>
      <c r="JP18" s="5"/>
      <c r="JQ18" s="4"/>
      <c r="JR18" s="6"/>
      <c r="JS18" s="4"/>
      <c r="JT18" s="6"/>
      <c r="JU18" s="5"/>
      <c r="JV18" s="5"/>
      <c r="JW18" s="4"/>
      <c r="JX18" s="6"/>
      <c r="JY18" s="4"/>
      <c r="JZ18" s="6"/>
      <c r="KA18" s="5"/>
      <c r="KB18" s="5"/>
      <c r="KC18" s="4"/>
      <c r="KD18" s="6"/>
      <c r="KE18" s="4"/>
      <c r="KF18" s="6"/>
      <c r="KG18" s="5"/>
      <c r="KH18" s="5"/>
      <c r="KI18" s="4"/>
      <c r="KJ18" s="6"/>
      <c r="KK18" s="4"/>
      <c r="KL18" s="6"/>
      <c r="KM18" s="5"/>
      <c r="KN18" s="5"/>
    </row>
    <row r="19">
      <c r="A19" s="3" t="s">
        <v>85</v>
      </c>
      <c r="B19" s="3" t="s">
        <v>86</v>
      </c>
      <c r="C19" s="3" t="s">
        <v>87</v>
      </c>
      <c r="D19" s="3" t="s">
        <v>88</v>
      </c>
      <c r="E19" s="3" t="s">
        <v>99</v>
      </c>
      <c r="F19" s="3" t="s">
        <v>100</v>
      </c>
      <c r="G19" s="3" t="s">
        <v>101</v>
      </c>
      <c r="H19" s="3" t="s">
        <v>102</v>
      </c>
      <c r="I19" s="3" t="s">
        <v>1320</v>
      </c>
      <c r="J19" s="3" t="s">
        <v>1319</v>
      </c>
      <c r="K19" s="4">
        <v>1289</v>
      </c>
      <c r="L19" s="4">
        <f>=ROUNDDOWN(23.4363636363636,0)</f>
      </c>
      <c r="M19" s="4">
        <v>600</v>
      </c>
      <c r="N19" s="5">
        <v>1</v>
      </c>
      <c r="O19" s="4"/>
      <c r="P19" s="4">
        <f>=ROUNDDOWN({0},0)</f>
      </c>
      <c r="Q19" s="4"/>
      <c r="R19" s="5"/>
      <c r="S19" s="4">
        <v>39</v>
      </c>
      <c r="T19" s="6">
        <v>2514.09</v>
      </c>
      <c r="U19" s="4"/>
      <c r="V19" s="6"/>
      <c r="W19" s="5"/>
      <c r="X19" s="5"/>
      <c r="Y19" s="4">
        <v>4</v>
      </c>
      <c r="Z19" s="6">
        <v>260.32</v>
      </c>
      <c r="AA19" s="4"/>
      <c r="AB19" s="6"/>
      <c r="AC19" s="5"/>
      <c r="AD19" s="5"/>
      <c r="AE19" s="4">
        <v>3</v>
      </c>
      <c r="AF19" s="6">
        <v>181.11</v>
      </c>
      <c r="AG19" s="4"/>
      <c r="AH19" s="6"/>
      <c r="AI19" s="5"/>
      <c r="AJ19" s="5"/>
      <c r="AK19" s="4"/>
      <c r="AL19" s="6"/>
      <c r="AM19" s="4"/>
      <c r="AN19" s="6"/>
      <c r="AO19" s="5"/>
      <c r="AP19" s="5"/>
      <c r="AQ19" s="4">
        <v>18</v>
      </c>
      <c r="AR19" s="6">
        <v>1124.9</v>
      </c>
      <c r="AS19" s="4"/>
      <c r="AT19" s="6"/>
      <c r="AU19" s="5"/>
      <c r="AV19" s="5"/>
      <c r="AW19" s="4">
        <v>5</v>
      </c>
      <c r="AX19" s="6">
        <v>307.37</v>
      </c>
      <c r="AY19" s="4"/>
      <c r="AZ19" s="6"/>
      <c r="BA19" s="5"/>
      <c r="BB19" s="5"/>
      <c r="BC19" s="4"/>
      <c r="BD19" s="6"/>
      <c r="BE19" s="4"/>
      <c r="BF19" s="6"/>
      <c r="BG19" s="5"/>
      <c r="BH19" s="5"/>
      <c r="BI19" s="4">
        <v>1</v>
      </c>
      <c r="BJ19" s="6">
        <v>66.17</v>
      </c>
      <c r="BK19" s="4"/>
      <c r="BL19" s="6"/>
      <c r="BM19" s="5"/>
      <c r="BN19" s="5"/>
      <c r="BO19" s="4"/>
      <c r="BP19" s="6"/>
      <c r="BQ19" s="4"/>
      <c r="BR19" s="6"/>
      <c r="BS19" s="5"/>
      <c r="BT19" s="5"/>
      <c r="BU19" s="4">
        <v>1</v>
      </c>
      <c r="BV19" s="6">
        <v>59.55</v>
      </c>
      <c r="BW19" s="4"/>
      <c r="BX19" s="6"/>
      <c r="BY19" s="5"/>
      <c r="BZ19" s="5"/>
      <c r="CA19" s="4"/>
      <c r="CB19" s="6"/>
      <c r="CC19" s="4"/>
      <c r="CD19" s="6"/>
      <c r="CE19" s="5"/>
      <c r="CF19" s="5"/>
      <c r="CG19" s="4">
        <v>4</v>
      </c>
      <c r="CH19" s="6">
        <v>286.54</v>
      </c>
      <c r="CI19" s="4"/>
      <c r="CJ19" s="6"/>
      <c r="CK19" s="5"/>
      <c r="CL19" s="5"/>
      <c r="CM19" s="4">
        <v>1</v>
      </c>
      <c r="CN19" s="6">
        <v>97.99</v>
      </c>
      <c r="CO19" s="4"/>
      <c r="CP19" s="6"/>
      <c r="CQ19" s="5"/>
      <c r="CR19" s="5"/>
      <c r="CS19" s="4"/>
      <c r="CT19" s="6"/>
      <c r="CU19" s="4"/>
      <c r="CV19" s="6"/>
      <c r="CW19" s="5"/>
      <c r="CX19" s="5"/>
      <c r="CY19" s="4">
        <v>1</v>
      </c>
      <c r="CZ19" s="6">
        <v>66.21</v>
      </c>
      <c r="DA19" s="4"/>
      <c r="DB19" s="6"/>
      <c r="DC19" s="5"/>
      <c r="DD19" s="5"/>
      <c r="DE19" s="4"/>
      <c r="DF19" s="6"/>
      <c r="DG19" s="4"/>
      <c r="DH19" s="6"/>
      <c r="DI19" s="5"/>
      <c r="DJ19" s="5"/>
      <c r="DK19" s="4"/>
      <c r="DL19" s="6"/>
      <c r="DM19" s="4"/>
      <c r="DN19" s="6"/>
      <c r="DO19" s="5"/>
      <c r="DP19" s="5"/>
      <c r="DQ19" s="4"/>
      <c r="DR19" s="6"/>
      <c r="DS19" s="4"/>
      <c r="DT19" s="6"/>
      <c r="DU19" s="5"/>
      <c r="DV19" s="5"/>
      <c r="DW19" s="4">
        <v>1</v>
      </c>
      <c r="DX19" s="6">
        <v>63.93</v>
      </c>
      <c r="DY19" s="4"/>
      <c r="DZ19" s="6"/>
      <c r="EA19" s="5"/>
      <c r="EB19" s="5"/>
      <c r="EC19" s="4"/>
      <c r="ED19" s="6"/>
      <c r="EE19" s="4"/>
      <c r="EF19" s="6"/>
      <c r="EG19" s="5"/>
      <c r="EH19" s="5"/>
      <c r="EI19" s="4"/>
      <c r="EJ19" s="6"/>
      <c r="EK19" s="4"/>
      <c r="EL19" s="6"/>
      <c r="EM19" s="5"/>
      <c r="EN19" s="5"/>
      <c r="EO19" s="4"/>
      <c r="EP19" s="6"/>
      <c r="EQ19" s="4"/>
      <c r="ER19" s="6"/>
      <c r="ES19" s="5"/>
      <c r="ET19" s="5"/>
      <c r="EU19" s="4"/>
      <c r="EV19" s="6"/>
      <c r="EW19" s="4"/>
      <c r="EX19" s="6"/>
      <c r="EY19" s="5"/>
      <c r="EZ19" s="5"/>
      <c r="FA19" s="4"/>
      <c r="FB19" s="6"/>
      <c r="FC19" s="4"/>
      <c r="FD19" s="6"/>
      <c r="FE19" s="5"/>
      <c r="FF19" s="5"/>
      <c r="FG19" s="4"/>
      <c r="FH19" s="6"/>
      <c r="FI19" s="4"/>
      <c r="FJ19" s="6"/>
      <c r="FK19" s="5"/>
      <c r="FL19" s="5"/>
      <c r="FM19" s="4"/>
      <c r="FN19" s="6"/>
      <c r="FO19" s="4"/>
      <c r="FP19" s="6"/>
      <c r="FQ19" s="5"/>
      <c r="FR19" s="5"/>
      <c r="FS19" s="4"/>
      <c r="FT19" s="6"/>
      <c r="FU19" s="4"/>
      <c r="FV19" s="6"/>
      <c r="FW19" s="5"/>
      <c r="FX19" s="5"/>
      <c r="FY19" s="4"/>
      <c r="FZ19" s="6"/>
      <c r="GA19" s="4"/>
      <c r="GB19" s="6"/>
      <c r="GC19" s="5"/>
      <c r="GD19" s="5"/>
      <c r="GE19" s="4"/>
      <c r="GF19" s="6"/>
      <c r="GG19" s="4"/>
      <c r="GH19" s="6"/>
      <c r="GI19" s="5"/>
      <c r="GJ19" s="5"/>
      <c r="GK19" s="4"/>
      <c r="GL19" s="6"/>
      <c r="GM19" s="4"/>
      <c r="GN19" s="6"/>
      <c r="GO19" s="5"/>
      <c r="GP19" s="5"/>
      <c r="GQ19" s="4"/>
      <c r="GR19" s="6"/>
      <c r="GS19" s="4"/>
      <c r="GT19" s="6"/>
      <c r="GU19" s="5"/>
      <c r="GV19" s="5"/>
      <c r="GW19" s="4"/>
      <c r="GX19" s="6"/>
      <c r="GY19" s="4"/>
      <c r="GZ19" s="6"/>
      <c r="HA19" s="5"/>
      <c r="HB19" s="5"/>
      <c r="HC19" s="4"/>
      <c r="HD19" s="6"/>
      <c r="HE19" s="4"/>
      <c r="HF19" s="6"/>
      <c r="HG19" s="5"/>
      <c r="HH19" s="5"/>
      <c r="HI19" s="4"/>
      <c r="HJ19" s="6"/>
      <c r="HK19" s="4"/>
      <c r="HL19" s="6"/>
      <c r="HM19" s="5"/>
      <c r="HN19" s="5"/>
      <c r="HO19" s="4"/>
      <c r="HP19" s="6"/>
      <c r="HQ19" s="4"/>
      <c r="HR19" s="6"/>
      <c r="HS19" s="5"/>
      <c r="HT19" s="5"/>
      <c r="HU19" s="4"/>
      <c r="HV19" s="6"/>
      <c r="HW19" s="4"/>
      <c r="HX19" s="6"/>
      <c r="HY19" s="5"/>
      <c r="HZ19" s="5"/>
      <c r="IA19" s="4"/>
      <c r="IB19" s="6"/>
      <c r="IC19" s="4"/>
      <c r="ID19" s="6"/>
      <c r="IE19" s="5"/>
      <c r="IF19" s="5"/>
      <c r="IG19" s="4"/>
      <c r="IH19" s="6"/>
      <c r="II19" s="4"/>
      <c r="IJ19" s="6"/>
      <c r="IK19" s="5"/>
      <c r="IL19" s="5"/>
      <c r="IM19" s="4"/>
      <c r="IN19" s="6"/>
      <c r="IO19" s="4"/>
      <c r="IP19" s="6"/>
      <c r="IQ19" s="5"/>
      <c r="IR19" s="5"/>
      <c r="IS19" s="4"/>
      <c r="IT19" s="6"/>
      <c r="IU19" s="4"/>
      <c r="IV19" s="6"/>
      <c r="IW19" s="5"/>
      <c r="IX19" s="5"/>
      <c r="IY19" s="4"/>
      <c r="IZ19" s="6"/>
      <c r="JA19" s="4"/>
      <c r="JB19" s="6"/>
      <c r="JC19" s="5"/>
      <c r="JD19" s="5"/>
      <c r="JE19" s="4"/>
      <c r="JF19" s="6"/>
      <c r="JG19" s="4"/>
      <c r="JH19" s="6"/>
      <c r="JI19" s="5"/>
      <c r="JJ19" s="5"/>
      <c r="JK19" s="4"/>
      <c r="JL19" s="6"/>
      <c r="JM19" s="4"/>
      <c r="JN19" s="6"/>
      <c r="JO19" s="5"/>
      <c r="JP19" s="5"/>
      <c r="JQ19" s="4"/>
      <c r="JR19" s="6"/>
      <c r="JS19" s="4"/>
      <c r="JT19" s="6"/>
      <c r="JU19" s="5"/>
      <c r="JV19" s="5"/>
      <c r="JW19" s="4"/>
      <c r="JX19" s="6"/>
      <c r="JY19" s="4"/>
      <c r="JZ19" s="6"/>
      <c r="KA19" s="5"/>
      <c r="KB19" s="5"/>
      <c r="KC19" s="4"/>
      <c r="KD19" s="6"/>
      <c r="KE19" s="4"/>
      <c r="KF19" s="6"/>
      <c r="KG19" s="5"/>
      <c r="KH19" s="5"/>
      <c r="KI19" s="4"/>
      <c r="KJ19" s="6"/>
      <c r="KK19" s="4"/>
      <c r="KL19" s="6"/>
      <c r="KM19" s="5"/>
      <c r="KN19" s="5"/>
    </row>
    <row r="20">
      <c r="A20" s="3" t="s">
        <v>85</v>
      </c>
      <c r="B20" s="3" t="s">
        <v>86</v>
      </c>
      <c r="C20" s="3" t="s">
        <v>87</v>
      </c>
      <c r="D20" s="3" t="s">
        <v>88</v>
      </c>
      <c r="E20" s="3" t="s">
        <v>99</v>
      </c>
      <c r="F20" s="3" t="s">
        <v>103</v>
      </c>
      <c r="G20" s="3" t="s">
        <v>101</v>
      </c>
      <c r="H20" s="3" t="s">
        <v>104</v>
      </c>
      <c r="I20" s="3" t="s">
        <v>1320</v>
      </c>
      <c r="J20" s="3" t="s">
        <v>1318</v>
      </c>
      <c r="K20" s="4">
        <v>729</v>
      </c>
      <c r="L20" s="4">
        <f>=ROUNDDOWN(27.1003717472119,0)</f>
      </c>
      <c r="M20" s="4"/>
      <c r="N20" s="5"/>
      <c r="O20" s="4"/>
      <c r="P20" s="4">
        <f>=ROUNDDOWN({0},0)</f>
      </c>
      <c r="Q20" s="4"/>
      <c r="R20" s="5"/>
      <c r="S20" s="4">
        <v>17</v>
      </c>
      <c r="T20" s="6">
        <v>958.2</v>
      </c>
      <c r="U20" s="4"/>
      <c r="V20" s="6"/>
      <c r="W20" s="5"/>
      <c r="X20" s="5"/>
      <c r="Y20" s="4"/>
      <c r="Z20" s="6"/>
      <c r="AA20" s="4"/>
      <c r="AB20" s="6"/>
      <c r="AC20" s="5"/>
      <c r="AD20" s="5"/>
      <c r="AE20" s="4"/>
      <c r="AF20" s="6"/>
      <c r="AG20" s="4"/>
      <c r="AH20" s="6"/>
      <c r="AI20" s="5"/>
      <c r="AJ20" s="5"/>
      <c r="AK20" s="4"/>
      <c r="AL20" s="6"/>
      <c r="AM20" s="4"/>
      <c r="AN20" s="6"/>
      <c r="AO20" s="5"/>
      <c r="AP20" s="5"/>
      <c r="AQ20" s="4"/>
      <c r="AR20" s="6"/>
      <c r="AS20" s="4"/>
      <c r="AT20" s="6"/>
      <c r="AU20" s="5"/>
      <c r="AV20" s="5"/>
      <c r="AW20" s="4"/>
      <c r="AX20" s="6"/>
      <c r="AY20" s="4"/>
      <c r="AZ20" s="6"/>
      <c r="BA20" s="5"/>
      <c r="BB20" s="5"/>
      <c r="BC20" s="4">
        <v>11</v>
      </c>
      <c r="BD20" s="6">
        <v>623.36</v>
      </c>
      <c r="BE20" s="4"/>
      <c r="BF20" s="6"/>
      <c r="BG20" s="5"/>
      <c r="BH20" s="5"/>
      <c r="BI20" s="4"/>
      <c r="BJ20" s="6"/>
      <c r="BK20" s="4"/>
      <c r="BL20" s="6"/>
      <c r="BM20" s="5"/>
      <c r="BN20" s="5"/>
      <c r="BO20" s="4"/>
      <c r="BP20" s="6"/>
      <c r="BQ20" s="4"/>
      <c r="BR20" s="6"/>
      <c r="BS20" s="5"/>
      <c r="BT20" s="5"/>
      <c r="BU20" s="4"/>
      <c r="BV20" s="6"/>
      <c r="BW20" s="4"/>
      <c r="BX20" s="6"/>
      <c r="BY20" s="5"/>
      <c r="BZ20" s="5"/>
      <c r="CA20" s="4"/>
      <c r="CB20" s="6"/>
      <c r="CC20" s="4"/>
      <c r="CD20" s="6"/>
      <c r="CE20" s="5"/>
      <c r="CF20" s="5"/>
      <c r="CG20" s="4"/>
      <c r="CH20" s="6"/>
      <c r="CI20" s="4"/>
      <c r="CJ20" s="6"/>
      <c r="CK20" s="5"/>
      <c r="CL20" s="5"/>
      <c r="CM20" s="4">
        <v>1</v>
      </c>
      <c r="CN20" s="6">
        <v>79.99</v>
      </c>
      <c r="CO20" s="4"/>
      <c r="CP20" s="6"/>
      <c r="CQ20" s="5"/>
      <c r="CR20" s="5"/>
      <c r="CS20" s="4"/>
      <c r="CT20" s="6"/>
      <c r="CU20" s="4"/>
      <c r="CV20" s="6"/>
      <c r="CW20" s="5"/>
      <c r="CX20" s="5"/>
      <c r="CY20" s="4"/>
      <c r="CZ20" s="6"/>
      <c r="DA20" s="4"/>
      <c r="DB20" s="6"/>
      <c r="DC20" s="5"/>
      <c r="DD20" s="5"/>
      <c r="DE20" s="4">
        <v>5</v>
      </c>
      <c r="DF20" s="6">
        <v>254.85</v>
      </c>
      <c r="DG20" s="4"/>
      <c r="DH20" s="6"/>
      <c r="DI20" s="5"/>
      <c r="DJ20" s="5"/>
      <c r="DK20" s="4"/>
      <c r="DL20" s="6"/>
      <c r="DM20" s="4"/>
      <c r="DN20" s="6"/>
      <c r="DO20" s="5"/>
      <c r="DP20" s="5"/>
      <c r="DQ20" s="4"/>
      <c r="DR20" s="6"/>
      <c r="DS20" s="4"/>
      <c r="DT20" s="6"/>
      <c r="DU20" s="5"/>
      <c r="DV20" s="5"/>
      <c r="DW20" s="4"/>
      <c r="DX20" s="6"/>
      <c r="DY20" s="4"/>
      <c r="DZ20" s="6"/>
      <c r="EA20" s="5"/>
      <c r="EB20" s="5"/>
      <c r="EC20" s="4"/>
      <c r="ED20" s="6"/>
      <c r="EE20" s="4"/>
      <c r="EF20" s="6"/>
      <c r="EG20" s="5"/>
      <c r="EH20" s="5"/>
      <c r="EI20" s="4"/>
      <c r="EJ20" s="6"/>
      <c r="EK20" s="4"/>
      <c r="EL20" s="6"/>
      <c r="EM20" s="5"/>
      <c r="EN20" s="5"/>
      <c r="EO20" s="4"/>
      <c r="EP20" s="6"/>
      <c r="EQ20" s="4"/>
      <c r="ER20" s="6"/>
      <c r="ES20" s="5"/>
      <c r="ET20" s="5"/>
      <c r="EU20" s="4"/>
      <c r="EV20" s="6"/>
      <c r="EW20" s="4"/>
      <c r="EX20" s="6"/>
      <c r="EY20" s="5"/>
      <c r="EZ20" s="5"/>
      <c r="FA20" s="4"/>
      <c r="FB20" s="6"/>
      <c r="FC20" s="4"/>
      <c r="FD20" s="6"/>
      <c r="FE20" s="5"/>
      <c r="FF20" s="5"/>
      <c r="FG20" s="4"/>
      <c r="FH20" s="6"/>
      <c r="FI20" s="4"/>
      <c r="FJ20" s="6"/>
      <c r="FK20" s="5"/>
      <c r="FL20" s="5"/>
      <c r="FM20" s="4"/>
      <c r="FN20" s="6"/>
      <c r="FO20" s="4"/>
      <c r="FP20" s="6"/>
      <c r="FQ20" s="5"/>
      <c r="FR20" s="5"/>
      <c r="FS20" s="4"/>
      <c r="FT20" s="6"/>
      <c r="FU20" s="4"/>
      <c r="FV20" s="6"/>
      <c r="FW20" s="5"/>
      <c r="FX20" s="5"/>
      <c r="FY20" s="4"/>
      <c r="FZ20" s="6"/>
      <c r="GA20" s="4"/>
      <c r="GB20" s="6"/>
      <c r="GC20" s="5"/>
      <c r="GD20" s="5"/>
      <c r="GE20" s="4"/>
      <c r="GF20" s="6"/>
      <c r="GG20" s="4"/>
      <c r="GH20" s="6"/>
      <c r="GI20" s="5"/>
      <c r="GJ20" s="5"/>
      <c r="GK20" s="4"/>
      <c r="GL20" s="6"/>
      <c r="GM20" s="4"/>
      <c r="GN20" s="6"/>
      <c r="GO20" s="5"/>
      <c r="GP20" s="5"/>
      <c r="GQ20" s="4"/>
      <c r="GR20" s="6"/>
      <c r="GS20" s="4"/>
      <c r="GT20" s="6"/>
      <c r="GU20" s="5"/>
      <c r="GV20" s="5"/>
      <c r="GW20" s="4"/>
      <c r="GX20" s="6"/>
      <c r="GY20" s="4"/>
      <c r="GZ20" s="6"/>
      <c r="HA20" s="5"/>
      <c r="HB20" s="5"/>
      <c r="HC20" s="4"/>
      <c r="HD20" s="6"/>
      <c r="HE20" s="4"/>
      <c r="HF20" s="6"/>
      <c r="HG20" s="5"/>
      <c r="HH20" s="5"/>
      <c r="HI20" s="4"/>
      <c r="HJ20" s="6"/>
      <c r="HK20" s="4"/>
      <c r="HL20" s="6"/>
      <c r="HM20" s="5"/>
      <c r="HN20" s="5"/>
      <c r="HO20" s="4"/>
      <c r="HP20" s="6"/>
      <c r="HQ20" s="4"/>
      <c r="HR20" s="6"/>
      <c r="HS20" s="5"/>
      <c r="HT20" s="5"/>
      <c r="HU20" s="4"/>
      <c r="HV20" s="6"/>
      <c r="HW20" s="4"/>
      <c r="HX20" s="6"/>
      <c r="HY20" s="5"/>
      <c r="HZ20" s="5"/>
      <c r="IA20" s="4"/>
      <c r="IB20" s="6"/>
      <c r="IC20" s="4"/>
      <c r="ID20" s="6"/>
      <c r="IE20" s="5"/>
      <c r="IF20" s="5"/>
      <c r="IG20" s="4"/>
      <c r="IH20" s="6"/>
      <c r="II20" s="4"/>
      <c r="IJ20" s="6"/>
      <c r="IK20" s="5"/>
      <c r="IL20" s="5"/>
      <c r="IM20" s="4"/>
      <c r="IN20" s="6"/>
      <c r="IO20" s="4"/>
      <c r="IP20" s="6"/>
      <c r="IQ20" s="5"/>
      <c r="IR20" s="5"/>
      <c r="IS20" s="4"/>
      <c r="IT20" s="6"/>
      <c r="IU20" s="4"/>
      <c r="IV20" s="6"/>
      <c r="IW20" s="5"/>
      <c r="IX20" s="5"/>
      <c r="IY20" s="4"/>
      <c r="IZ20" s="6"/>
      <c r="JA20" s="4"/>
      <c r="JB20" s="6"/>
      <c r="JC20" s="5"/>
      <c r="JD20" s="5"/>
      <c r="JE20" s="4"/>
      <c r="JF20" s="6"/>
      <c r="JG20" s="4"/>
      <c r="JH20" s="6"/>
      <c r="JI20" s="5"/>
      <c r="JJ20" s="5"/>
      <c r="JK20" s="4"/>
      <c r="JL20" s="6"/>
      <c r="JM20" s="4"/>
      <c r="JN20" s="6"/>
      <c r="JO20" s="5"/>
      <c r="JP20" s="5"/>
      <c r="JQ20" s="4"/>
      <c r="JR20" s="6"/>
      <c r="JS20" s="4"/>
      <c r="JT20" s="6"/>
      <c r="JU20" s="5"/>
      <c r="JV20" s="5"/>
      <c r="JW20" s="4"/>
      <c r="JX20" s="6"/>
      <c r="JY20" s="4"/>
      <c r="JZ20" s="6"/>
      <c r="KA20" s="5"/>
      <c r="KB20" s="5"/>
      <c r="KC20" s="4"/>
      <c r="KD20" s="6"/>
      <c r="KE20" s="4"/>
      <c r="KF20" s="6"/>
      <c r="KG20" s="5"/>
      <c r="KH20" s="5"/>
      <c r="KI20" s="4"/>
      <c r="KJ20" s="6"/>
      <c r="KK20" s="4"/>
      <c r="KL20" s="6"/>
      <c r="KM20" s="5"/>
      <c r="KN20" s="5"/>
    </row>
    <row r="21">
      <c r="A21" s="3" t="s">
        <v>85</v>
      </c>
      <c r="B21" s="3" t="s">
        <v>86</v>
      </c>
      <c r="C21" s="3" t="s">
        <v>87</v>
      </c>
      <c r="D21" s="3" t="s">
        <v>88</v>
      </c>
      <c r="E21" s="3" t="s">
        <v>99</v>
      </c>
      <c r="F21" s="3" t="s">
        <v>100</v>
      </c>
      <c r="G21" s="3" t="s">
        <v>101</v>
      </c>
      <c r="H21" s="3" t="s">
        <v>102</v>
      </c>
      <c r="I21" s="3" t="s">
        <v>1321</v>
      </c>
      <c r="J21" s="3" t="s">
        <v>1319</v>
      </c>
      <c r="K21" s="4">
        <v>795</v>
      </c>
      <c r="L21" s="4">
        <f>=ROUNDDOWN(18.0681818181818,0)</f>
      </c>
      <c r="M21" s="4">
        <v>600</v>
      </c>
      <c r="N21" s="5">
        <v>1</v>
      </c>
      <c r="O21" s="4"/>
      <c r="P21" s="4">
        <f>=ROUNDDOWN({0},0)</f>
      </c>
      <c r="Q21" s="4"/>
      <c r="R21" s="5"/>
      <c r="S21" s="4">
        <v>34</v>
      </c>
      <c r="T21" s="6">
        <v>1933.13</v>
      </c>
      <c r="U21" s="4"/>
      <c r="V21" s="6"/>
      <c r="W21" s="5"/>
      <c r="X21" s="5"/>
      <c r="Y21" s="4">
        <v>1</v>
      </c>
      <c r="Z21" s="6">
        <v>67.91</v>
      </c>
      <c r="AA21" s="4"/>
      <c r="AB21" s="6"/>
      <c r="AC21" s="5"/>
      <c r="AD21" s="5"/>
      <c r="AE21" s="4">
        <v>6</v>
      </c>
      <c r="AF21" s="6">
        <v>327.12</v>
      </c>
      <c r="AG21" s="4"/>
      <c r="AH21" s="6"/>
      <c r="AI21" s="5"/>
      <c r="AJ21" s="5"/>
      <c r="AK21" s="4"/>
      <c r="AL21" s="6"/>
      <c r="AM21" s="4"/>
      <c r="AN21" s="6"/>
      <c r="AO21" s="5"/>
      <c r="AP21" s="5"/>
      <c r="AQ21" s="4">
        <v>9</v>
      </c>
      <c r="AR21" s="6">
        <v>553.8</v>
      </c>
      <c r="AS21" s="4"/>
      <c r="AT21" s="6"/>
      <c r="AU21" s="5"/>
      <c r="AV21" s="5"/>
      <c r="AW21" s="4">
        <v>9</v>
      </c>
      <c r="AX21" s="6">
        <v>493.01</v>
      </c>
      <c r="AY21" s="4"/>
      <c r="AZ21" s="6"/>
      <c r="BA21" s="5"/>
      <c r="BB21" s="5"/>
      <c r="BC21" s="4">
        <v>1</v>
      </c>
      <c r="BD21" s="6"/>
      <c r="BE21" s="4"/>
      <c r="BF21" s="6"/>
      <c r="BG21" s="5"/>
      <c r="BH21" s="5"/>
      <c r="BI21" s="4"/>
      <c r="BJ21" s="6"/>
      <c r="BK21" s="4"/>
      <c r="BL21" s="6"/>
      <c r="BM21" s="5"/>
      <c r="BN21" s="5"/>
      <c r="BO21" s="4">
        <v>1</v>
      </c>
      <c r="BP21" s="6">
        <v>59.2</v>
      </c>
      <c r="BQ21" s="4"/>
      <c r="BR21" s="6"/>
      <c r="BS21" s="5"/>
      <c r="BT21" s="5"/>
      <c r="BU21" s="4">
        <v>1</v>
      </c>
      <c r="BV21" s="6">
        <v>66.17</v>
      </c>
      <c r="BW21" s="4"/>
      <c r="BX21" s="6"/>
      <c r="BY21" s="5"/>
      <c r="BZ21" s="5"/>
      <c r="CA21" s="4"/>
      <c r="CB21" s="6"/>
      <c r="CC21" s="4"/>
      <c r="CD21" s="6"/>
      <c r="CE21" s="5"/>
      <c r="CF21" s="5"/>
      <c r="CG21" s="4">
        <v>2</v>
      </c>
      <c r="CH21" s="6">
        <v>123.73</v>
      </c>
      <c r="CI21" s="4"/>
      <c r="CJ21" s="6"/>
      <c r="CK21" s="5"/>
      <c r="CL21" s="5"/>
      <c r="CM21" s="4"/>
      <c r="CN21" s="6"/>
      <c r="CO21" s="4"/>
      <c r="CP21" s="6"/>
      <c r="CQ21" s="5"/>
      <c r="CR21" s="5"/>
      <c r="CS21" s="4"/>
      <c r="CT21" s="6"/>
      <c r="CU21" s="4"/>
      <c r="CV21" s="6"/>
      <c r="CW21" s="5"/>
      <c r="CX21" s="5"/>
      <c r="CY21" s="4"/>
      <c r="CZ21" s="6"/>
      <c r="DA21" s="4"/>
      <c r="DB21" s="6"/>
      <c r="DC21" s="5"/>
      <c r="DD21" s="5"/>
      <c r="DE21" s="4">
        <v>1</v>
      </c>
      <c r="DF21" s="6">
        <v>75.99</v>
      </c>
      <c r="DG21" s="4"/>
      <c r="DH21" s="6"/>
      <c r="DI21" s="5"/>
      <c r="DJ21" s="5"/>
      <c r="DK21" s="4"/>
      <c r="DL21" s="6"/>
      <c r="DM21" s="4"/>
      <c r="DN21" s="6"/>
      <c r="DO21" s="5"/>
      <c r="DP21" s="5"/>
      <c r="DQ21" s="4">
        <v>1</v>
      </c>
      <c r="DR21" s="6">
        <v>61.62</v>
      </c>
      <c r="DS21" s="4"/>
      <c r="DT21" s="6"/>
      <c r="DU21" s="5"/>
      <c r="DV21" s="5"/>
      <c r="DW21" s="4">
        <v>2</v>
      </c>
      <c r="DX21" s="6">
        <v>104.58</v>
      </c>
      <c r="DY21" s="4"/>
      <c r="DZ21" s="6"/>
      <c r="EA21" s="5"/>
      <c r="EB21" s="5"/>
      <c r="EC21" s="4"/>
      <c r="ED21" s="6"/>
      <c r="EE21" s="4"/>
      <c r="EF21" s="6"/>
      <c r="EG21" s="5"/>
      <c r="EH21" s="5"/>
      <c r="EI21" s="4"/>
      <c r="EJ21" s="6"/>
      <c r="EK21" s="4"/>
      <c r="EL21" s="6"/>
      <c r="EM21" s="5"/>
      <c r="EN21" s="5"/>
      <c r="EO21" s="4"/>
      <c r="EP21" s="6"/>
      <c r="EQ21" s="4"/>
      <c r="ER21" s="6"/>
      <c r="ES21" s="5"/>
      <c r="ET21" s="5"/>
      <c r="EU21" s="4"/>
      <c r="EV21" s="6"/>
      <c r="EW21" s="4"/>
      <c r="EX21" s="6"/>
      <c r="EY21" s="5"/>
      <c r="EZ21" s="5"/>
      <c r="FA21" s="4"/>
      <c r="FB21" s="6"/>
      <c r="FC21" s="4"/>
      <c r="FD21" s="6"/>
      <c r="FE21" s="5"/>
      <c r="FF21" s="5"/>
      <c r="FG21" s="4"/>
      <c r="FH21" s="6"/>
      <c r="FI21" s="4"/>
      <c r="FJ21" s="6"/>
      <c r="FK21" s="5"/>
      <c r="FL21" s="5"/>
      <c r="FM21" s="4"/>
      <c r="FN21" s="6"/>
      <c r="FO21" s="4"/>
      <c r="FP21" s="6"/>
      <c r="FQ21" s="5"/>
      <c r="FR21" s="5"/>
      <c r="FS21" s="4"/>
      <c r="FT21" s="6"/>
      <c r="FU21" s="4"/>
      <c r="FV21" s="6"/>
      <c r="FW21" s="5"/>
      <c r="FX21" s="5"/>
      <c r="FY21" s="4"/>
      <c r="FZ21" s="6"/>
      <c r="GA21" s="4"/>
      <c r="GB21" s="6"/>
      <c r="GC21" s="5"/>
      <c r="GD21" s="5"/>
      <c r="GE21" s="4"/>
      <c r="GF21" s="6"/>
      <c r="GG21" s="4"/>
      <c r="GH21" s="6"/>
      <c r="GI21" s="5"/>
      <c r="GJ21" s="5"/>
      <c r="GK21" s="4"/>
      <c r="GL21" s="6"/>
      <c r="GM21" s="4"/>
      <c r="GN21" s="6"/>
      <c r="GO21" s="5"/>
      <c r="GP21" s="5"/>
      <c r="GQ21" s="4"/>
      <c r="GR21" s="6"/>
      <c r="GS21" s="4"/>
      <c r="GT21" s="6"/>
      <c r="GU21" s="5"/>
      <c r="GV21" s="5"/>
      <c r="GW21" s="4"/>
      <c r="GX21" s="6"/>
      <c r="GY21" s="4"/>
      <c r="GZ21" s="6"/>
      <c r="HA21" s="5"/>
      <c r="HB21" s="5"/>
      <c r="HC21" s="4"/>
      <c r="HD21" s="6"/>
      <c r="HE21" s="4"/>
      <c r="HF21" s="6"/>
      <c r="HG21" s="5"/>
      <c r="HH21" s="5"/>
      <c r="HI21" s="4"/>
      <c r="HJ21" s="6"/>
      <c r="HK21" s="4"/>
      <c r="HL21" s="6"/>
      <c r="HM21" s="5"/>
      <c r="HN21" s="5"/>
      <c r="HO21" s="4"/>
      <c r="HP21" s="6"/>
      <c r="HQ21" s="4"/>
      <c r="HR21" s="6"/>
      <c r="HS21" s="5"/>
      <c r="HT21" s="5"/>
      <c r="HU21" s="4"/>
      <c r="HV21" s="6"/>
      <c r="HW21" s="4"/>
      <c r="HX21" s="6"/>
      <c r="HY21" s="5"/>
      <c r="HZ21" s="5"/>
      <c r="IA21" s="4"/>
      <c r="IB21" s="6"/>
      <c r="IC21" s="4"/>
      <c r="ID21" s="6"/>
      <c r="IE21" s="5"/>
      <c r="IF21" s="5"/>
      <c r="IG21" s="4"/>
      <c r="IH21" s="6"/>
      <c r="II21" s="4"/>
      <c r="IJ21" s="6"/>
      <c r="IK21" s="5"/>
      <c r="IL21" s="5"/>
      <c r="IM21" s="4"/>
      <c r="IN21" s="6"/>
      <c r="IO21" s="4"/>
      <c r="IP21" s="6"/>
      <c r="IQ21" s="5"/>
      <c r="IR21" s="5"/>
      <c r="IS21" s="4"/>
      <c r="IT21" s="6"/>
      <c r="IU21" s="4"/>
      <c r="IV21" s="6"/>
      <c r="IW21" s="5"/>
      <c r="IX21" s="5"/>
      <c r="IY21" s="4"/>
      <c r="IZ21" s="6"/>
      <c r="JA21" s="4"/>
      <c r="JB21" s="6"/>
      <c r="JC21" s="5"/>
      <c r="JD21" s="5"/>
      <c r="JE21" s="4"/>
      <c r="JF21" s="6"/>
      <c r="JG21" s="4"/>
      <c r="JH21" s="6"/>
      <c r="JI21" s="5"/>
      <c r="JJ21" s="5"/>
      <c r="JK21" s="4"/>
      <c r="JL21" s="6"/>
      <c r="JM21" s="4"/>
      <c r="JN21" s="6"/>
      <c r="JO21" s="5"/>
      <c r="JP21" s="5"/>
      <c r="JQ21" s="4"/>
      <c r="JR21" s="6"/>
      <c r="JS21" s="4"/>
      <c r="JT21" s="6"/>
      <c r="JU21" s="5"/>
      <c r="JV21" s="5"/>
      <c r="JW21" s="4"/>
      <c r="JX21" s="6"/>
      <c r="JY21" s="4"/>
      <c r="JZ21" s="6"/>
      <c r="KA21" s="5"/>
      <c r="KB21" s="5"/>
      <c r="KC21" s="4"/>
      <c r="KD21" s="6"/>
      <c r="KE21" s="4"/>
      <c r="KF21" s="6"/>
      <c r="KG21" s="5"/>
      <c r="KH21" s="5"/>
      <c r="KI21" s="4"/>
      <c r="KJ21" s="6"/>
      <c r="KK21" s="4"/>
      <c r="KL21" s="6"/>
      <c r="KM21" s="5"/>
      <c r="KN21" s="5"/>
    </row>
    <row r="22">
      <c r="A22" s="3" t="s">
        <v>85</v>
      </c>
      <c r="B22" s="3" t="s">
        <v>86</v>
      </c>
      <c r="C22" s="3" t="s">
        <v>87</v>
      </c>
      <c r="D22" s="3" t="s">
        <v>88</v>
      </c>
      <c r="E22" s="3" t="s">
        <v>99</v>
      </c>
      <c r="F22" s="3" t="s">
        <v>103</v>
      </c>
      <c r="G22" s="3" t="s">
        <v>101</v>
      </c>
      <c r="H22" s="3" t="s">
        <v>104</v>
      </c>
      <c r="I22" s="3" t="s">
        <v>1321</v>
      </c>
      <c r="J22" s="3" t="s">
        <v>1318</v>
      </c>
      <c r="K22" s="4">
        <v>376</v>
      </c>
      <c r="L22" s="4">
        <f>=ROUNDDOWN(24.4155844155844,0)</f>
      </c>
      <c r="M22" s="4"/>
      <c r="N22" s="5"/>
      <c r="O22" s="4"/>
      <c r="P22" s="4">
        <f>=ROUNDDOWN({0},0)</f>
      </c>
      <c r="Q22" s="4"/>
      <c r="R22" s="5"/>
      <c r="S22" s="4">
        <v>12</v>
      </c>
      <c r="T22" s="6">
        <v>651.17</v>
      </c>
      <c r="U22" s="4"/>
      <c r="V22" s="6"/>
      <c r="W22" s="5"/>
      <c r="X22" s="5"/>
      <c r="Y22" s="4"/>
      <c r="Z22" s="6"/>
      <c r="AA22" s="4"/>
      <c r="AB22" s="6"/>
      <c r="AC22" s="5"/>
      <c r="AD22" s="5"/>
      <c r="AE22" s="4"/>
      <c r="AF22" s="6"/>
      <c r="AG22" s="4"/>
      <c r="AH22" s="6"/>
      <c r="AI22" s="5"/>
      <c r="AJ22" s="5"/>
      <c r="AK22" s="4"/>
      <c r="AL22" s="6"/>
      <c r="AM22" s="4"/>
      <c r="AN22" s="6"/>
      <c r="AO22" s="5"/>
      <c r="AP22" s="5"/>
      <c r="AQ22" s="4"/>
      <c r="AR22" s="6"/>
      <c r="AS22" s="4"/>
      <c r="AT22" s="6"/>
      <c r="AU22" s="5"/>
      <c r="AV22" s="5"/>
      <c r="AW22" s="4"/>
      <c r="AX22" s="6"/>
      <c r="AY22" s="4"/>
      <c r="AZ22" s="6"/>
      <c r="BA22" s="5"/>
      <c r="BB22" s="5"/>
      <c r="BC22" s="4">
        <v>9</v>
      </c>
      <c r="BD22" s="6">
        <v>431.33</v>
      </c>
      <c r="BE22" s="4"/>
      <c r="BF22" s="6"/>
      <c r="BG22" s="5"/>
      <c r="BH22" s="5"/>
      <c r="BI22" s="4"/>
      <c r="BJ22" s="6"/>
      <c r="BK22" s="4"/>
      <c r="BL22" s="6"/>
      <c r="BM22" s="5"/>
      <c r="BN22" s="5"/>
      <c r="BO22" s="4"/>
      <c r="BP22" s="6"/>
      <c r="BQ22" s="4"/>
      <c r="BR22" s="6"/>
      <c r="BS22" s="5"/>
      <c r="BT22" s="5"/>
      <c r="BU22" s="4"/>
      <c r="BV22" s="6"/>
      <c r="BW22" s="4"/>
      <c r="BX22" s="6"/>
      <c r="BY22" s="5"/>
      <c r="BZ22" s="5"/>
      <c r="CA22" s="4"/>
      <c r="CB22" s="6"/>
      <c r="CC22" s="4"/>
      <c r="CD22" s="6"/>
      <c r="CE22" s="5"/>
      <c r="CF22" s="5"/>
      <c r="CG22" s="4"/>
      <c r="CH22" s="6"/>
      <c r="CI22" s="4"/>
      <c r="CJ22" s="6"/>
      <c r="CK22" s="5"/>
      <c r="CL22" s="5"/>
      <c r="CM22" s="4">
        <v>2</v>
      </c>
      <c r="CN22" s="6">
        <v>169.98</v>
      </c>
      <c r="CO22" s="4"/>
      <c r="CP22" s="6"/>
      <c r="CQ22" s="5"/>
      <c r="CR22" s="5"/>
      <c r="CS22" s="4"/>
      <c r="CT22" s="6"/>
      <c r="CU22" s="4"/>
      <c r="CV22" s="6"/>
      <c r="CW22" s="5"/>
      <c r="CX22" s="5"/>
      <c r="CY22" s="4"/>
      <c r="CZ22" s="6"/>
      <c r="DA22" s="4"/>
      <c r="DB22" s="6"/>
      <c r="DC22" s="5"/>
      <c r="DD22" s="5"/>
      <c r="DE22" s="4">
        <v>1</v>
      </c>
      <c r="DF22" s="6">
        <v>49.86</v>
      </c>
      <c r="DG22" s="4"/>
      <c r="DH22" s="6"/>
      <c r="DI22" s="5"/>
      <c r="DJ22" s="5"/>
      <c r="DK22" s="4"/>
      <c r="DL22" s="6"/>
      <c r="DM22" s="4"/>
      <c r="DN22" s="6"/>
      <c r="DO22" s="5"/>
      <c r="DP22" s="5"/>
      <c r="DQ22" s="4"/>
      <c r="DR22" s="6"/>
      <c r="DS22" s="4"/>
      <c r="DT22" s="6"/>
      <c r="DU22" s="5"/>
      <c r="DV22" s="5"/>
      <c r="DW22" s="4"/>
      <c r="DX22" s="6"/>
      <c r="DY22" s="4"/>
      <c r="DZ22" s="6"/>
      <c r="EA22" s="5"/>
      <c r="EB22" s="5"/>
      <c r="EC22" s="4"/>
      <c r="ED22" s="6"/>
      <c r="EE22" s="4"/>
      <c r="EF22" s="6"/>
      <c r="EG22" s="5"/>
      <c r="EH22" s="5"/>
      <c r="EI22" s="4"/>
      <c r="EJ22" s="6"/>
      <c r="EK22" s="4"/>
      <c r="EL22" s="6"/>
      <c r="EM22" s="5"/>
      <c r="EN22" s="5"/>
      <c r="EO22" s="4"/>
      <c r="EP22" s="6"/>
      <c r="EQ22" s="4"/>
      <c r="ER22" s="6"/>
      <c r="ES22" s="5"/>
      <c r="ET22" s="5"/>
      <c r="EU22" s="4"/>
      <c r="EV22" s="6"/>
      <c r="EW22" s="4"/>
      <c r="EX22" s="6"/>
      <c r="EY22" s="5"/>
      <c r="EZ22" s="5"/>
      <c r="FA22" s="4"/>
      <c r="FB22" s="6"/>
      <c r="FC22" s="4"/>
      <c r="FD22" s="6"/>
      <c r="FE22" s="5"/>
      <c r="FF22" s="5"/>
      <c r="FG22" s="4"/>
      <c r="FH22" s="6"/>
      <c r="FI22" s="4"/>
      <c r="FJ22" s="6"/>
      <c r="FK22" s="5"/>
      <c r="FL22" s="5"/>
      <c r="FM22" s="4"/>
      <c r="FN22" s="6"/>
      <c r="FO22" s="4"/>
      <c r="FP22" s="6"/>
      <c r="FQ22" s="5"/>
      <c r="FR22" s="5"/>
      <c r="FS22" s="4"/>
      <c r="FT22" s="6"/>
      <c r="FU22" s="4"/>
      <c r="FV22" s="6"/>
      <c r="FW22" s="5"/>
      <c r="FX22" s="5"/>
      <c r="FY22" s="4"/>
      <c r="FZ22" s="6"/>
      <c r="GA22" s="4"/>
      <c r="GB22" s="6"/>
      <c r="GC22" s="5"/>
      <c r="GD22" s="5"/>
      <c r="GE22" s="4"/>
      <c r="GF22" s="6"/>
      <c r="GG22" s="4"/>
      <c r="GH22" s="6"/>
      <c r="GI22" s="5"/>
      <c r="GJ22" s="5"/>
      <c r="GK22" s="4"/>
      <c r="GL22" s="6"/>
      <c r="GM22" s="4"/>
      <c r="GN22" s="6"/>
      <c r="GO22" s="5"/>
      <c r="GP22" s="5"/>
      <c r="GQ22" s="4"/>
      <c r="GR22" s="6"/>
      <c r="GS22" s="4"/>
      <c r="GT22" s="6"/>
      <c r="GU22" s="5"/>
      <c r="GV22" s="5"/>
      <c r="GW22" s="4"/>
      <c r="GX22" s="6"/>
      <c r="GY22" s="4"/>
      <c r="GZ22" s="6"/>
      <c r="HA22" s="5"/>
      <c r="HB22" s="5"/>
      <c r="HC22" s="4"/>
      <c r="HD22" s="6"/>
      <c r="HE22" s="4"/>
      <c r="HF22" s="6"/>
      <c r="HG22" s="5"/>
      <c r="HH22" s="5"/>
      <c r="HI22" s="4"/>
      <c r="HJ22" s="6"/>
      <c r="HK22" s="4"/>
      <c r="HL22" s="6"/>
      <c r="HM22" s="5"/>
      <c r="HN22" s="5"/>
      <c r="HO22" s="4"/>
      <c r="HP22" s="6"/>
      <c r="HQ22" s="4"/>
      <c r="HR22" s="6"/>
      <c r="HS22" s="5"/>
      <c r="HT22" s="5"/>
      <c r="HU22" s="4"/>
      <c r="HV22" s="6"/>
      <c r="HW22" s="4"/>
      <c r="HX22" s="6"/>
      <c r="HY22" s="5"/>
      <c r="HZ22" s="5"/>
      <c r="IA22" s="4"/>
      <c r="IB22" s="6"/>
      <c r="IC22" s="4"/>
      <c r="ID22" s="6"/>
      <c r="IE22" s="5"/>
      <c r="IF22" s="5"/>
      <c r="IG22" s="4"/>
      <c r="IH22" s="6"/>
      <c r="II22" s="4"/>
      <c r="IJ22" s="6"/>
      <c r="IK22" s="5"/>
      <c r="IL22" s="5"/>
      <c r="IM22" s="4"/>
      <c r="IN22" s="6"/>
      <c r="IO22" s="4"/>
      <c r="IP22" s="6"/>
      <c r="IQ22" s="5"/>
      <c r="IR22" s="5"/>
      <c r="IS22" s="4"/>
      <c r="IT22" s="6"/>
      <c r="IU22" s="4"/>
      <c r="IV22" s="6"/>
      <c r="IW22" s="5"/>
      <c r="IX22" s="5"/>
      <c r="IY22" s="4"/>
      <c r="IZ22" s="6"/>
      <c r="JA22" s="4"/>
      <c r="JB22" s="6"/>
      <c r="JC22" s="5"/>
      <c r="JD22" s="5"/>
      <c r="JE22" s="4"/>
      <c r="JF22" s="6"/>
      <c r="JG22" s="4"/>
      <c r="JH22" s="6"/>
      <c r="JI22" s="5"/>
      <c r="JJ22" s="5"/>
      <c r="JK22" s="4"/>
      <c r="JL22" s="6"/>
      <c r="JM22" s="4"/>
      <c r="JN22" s="6"/>
      <c r="JO22" s="5"/>
      <c r="JP22" s="5"/>
      <c r="JQ22" s="4"/>
      <c r="JR22" s="6"/>
      <c r="JS22" s="4"/>
      <c r="JT22" s="6"/>
      <c r="JU22" s="5"/>
      <c r="JV22" s="5"/>
      <c r="JW22" s="4"/>
      <c r="JX22" s="6"/>
      <c r="JY22" s="4"/>
      <c r="JZ22" s="6"/>
      <c r="KA22" s="5"/>
      <c r="KB22" s="5"/>
      <c r="KC22" s="4"/>
      <c r="KD22" s="6"/>
      <c r="KE22" s="4"/>
      <c r="KF22" s="6"/>
      <c r="KG22" s="5"/>
      <c r="KH22" s="5"/>
      <c r="KI22" s="4"/>
      <c r="KJ22" s="6"/>
      <c r="KK22" s="4"/>
      <c r="KL22" s="6"/>
      <c r="KM22" s="5"/>
      <c r="KN22" s="5"/>
    </row>
    <row r="23">
      <c r="A23" s="3" t="s">
        <v>85</v>
      </c>
      <c r="B23" s="3" t="s">
        <v>86</v>
      </c>
      <c r="C23" s="3" t="s">
        <v>87</v>
      </c>
      <c r="D23" s="3" t="s">
        <v>88</v>
      </c>
      <c r="E23" s="3" t="s">
        <v>99</v>
      </c>
      <c r="F23" s="3" t="s">
        <v>100</v>
      </c>
      <c r="G23" s="3" t="s">
        <v>101</v>
      </c>
      <c r="H23" s="3" t="s">
        <v>102</v>
      </c>
      <c r="I23" s="3" t="s">
        <v>1322</v>
      </c>
      <c r="J23" s="3" t="s">
        <v>1319</v>
      </c>
      <c r="K23" s="4">
        <v>1200</v>
      </c>
      <c r="L23" s="4">
        <f>=ROUNDDOWN(30,0)</f>
      </c>
      <c r="M23" s="4"/>
      <c r="N23" s="5">
        <v>1</v>
      </c>
      <c r="O23" s="4"/>
      <c r="P23" s="4">
        <f>=ROUNDDOWN({0},0)</f>
      </c>
      <c r="Q23" s="4"/>
      <c r="R23" s="5"/>
      <c r="S23" s="4">
        <v>27</v>
      </c>
      <c r="T23" s="6">
        <v>1709.25</v>
      </c>
      <c r="U23" s="4"/>
      <c r="V23" s="6"/>
      <c r="W23" s="5"/>
      <c r="X23" s="5"/>
      <c r="Y23" s="4">
        <v>4</v>
      </c>
      <c r="Z23" s="6">
        <v>271.64</v>
      </c>
      <c r="AA23" s="4"/>
      <c r="AB23" s="6"/>
      <c r="AC23" s="5"/>
      <c r="AD23" s="5"/>
      <c r="AE23" s="4">
        <v>3</v>
      </c>
      <c r="AF23" s="6">
        <v>161.52</v>
      </c>
      <c r="AG23" s="4"/>
      <c r="AH23" s="6"/>
      <c r="AI23" s="5"/>
      <c r="AJ23" s="5"/>
      <c r="AK23" s="4">
        <v>1</v>
      </c>
      <c r="AL23" s="6">
        <v>76.16</v>
      </c>
      <c r="AM23" s="4"/>
      <c r="AN23" s="6"/>
      <c r="AO23" s="5"/>
      <c r="AP23" s="5"/>
      <c r="AQ23" s="4">
        <v>5</v>
      </c>
      <c r="AR23" s="6">
        <v>335.9</v>
      </c>
      <c r="AS23" s="4"/>
      <c r="AT23" s="6"/>
      <c r="AU23" s="5"/>
      <c r="AV23" s="5"/>
      <c r="AW23" s="4">
        <v>7</v>
      </c>
      <c r="AX23" s="6">
        <v>385.57</v>
      </c>
      <c r="AY23" s="4"/>
      <c r="AZ23" s="6"/>
      <c r="BA23" s="5"/>
      <c r="BB23" s="5"/>
      <c r="BC23" s="4"/>
      <c r="BD23" s="6"/>
      <c r="BE23" s="4"/>
      <c r="BF23" s="6"/>
      <c r="BG23" s="5"/>
      <c r="BH23" s="5"/>
      <c r="BI23" s="4">
        <v>1</v>
      </c>
      <c r="BJ23" s="6">
        <v>66.17</v>
      </c>
      <c r="BK23" s="4"/>
      <c r="BL23" s="6"/>
      <c r="BM23" s="5"/>
      <c r="BN23" s="5"/>
      <c r="BO23" s="4">
        <v>1</v>
      </c>
      <c r="BP23" s="6">
        <v>74.82</v>
      </c>
      <c r="BQ23" s="4"/>
      <c r="BR23" s="6"/>
      <c r="BS23" s="5"/>
      <c r="BT23" s="5"/>
      <c r="BU23" s="4">
        <v>2</v>
      </c>
      <c r="BV23" s="6">
        <v>155.64</v>
      </c>
      <c r="BW23" s="4"/>
      <c r="BX23" s="6"/>
      <c r="BY23" s="5"/>
      <c r="BZ23" s="5"/>
      <c r="CA23" s="4"/>
      <c r="CB23" s="6"/>
      <c r="CC23" s="4"/>
      <c r="CD23" s="6"/>
      <c r="CE23" s="5"/>
      <c r="CF23" s="5"/>
      <c r="CG23" s="4"/>
      <c r="CH23" s="6"/>
      <c r="CI23" s="4"/>
      <c r="CJ23" s="6"/>
      <c r="CK23" s="5"/>
      <c r="CL23" s="5"/>
      <c r="CM23" s="4"/>
      <c r="CN23" s="6"/>
      <c r="CO23" s="4"/>
      <c r="CP23" s="6"/>
      <c r="CQ23" s="5"/>
      <c r="CR23" s="5"/>
      <c r="CS23" s="4">
        <v>1</v>
      </c>
      <c r="CT23" s="6">
        <v>77.25</v>
      </c>
      <c r="CU23" s="4"/>
      <c r="CV23" s="6"/>
      <c r="CW23" s="5"/>
      <c r="CX23" s="5"/>
      <c r="CY23" s="4"/>
      <c r="CZ23" s="6"/>
      <c r="DA23" s="4"/>
      <c r="DB23" s="6"/>
      <c r="DC23" s="5"/>
      <c r="DD23" s="5"/>
      <c r="DE23" s="4"/>
      <c r="DF23" s="6"/>
      <c r="DG23" s="4"/>
      <c r="DH23" s="6"/>
      <c r="DI23" s="5"/>
      <c r="DJ23" s="5"/>
      <c r="DK23" s="4"/>
      <c r="DL23" s="6"/>
      <c r="DM23" s="4"/>
      <c r="DN23" s="6"/>
      <c r="DO23" s="5"/>
      <c r="DP23" s="5"/>
      <c r="DQ23" s="4"/>
      <c r="DR23" s="6"/>
      <c r="DS23" s="4"/>
      <c r="DT23" s="6"/>
      <c r="DU23" s="5"/>
      <c r="DV23" s="5"/>
      <c r="DW23" s="4">
        <v>2</v>
      </c>
      <c r="DX23" s="6">
        <v>104.58</v>
      </c>
      <c r="DY23" s="4"/>
      <c r="DZ23" s="6"/>
      <c r="EA23" s="5"/>
      <c r="EB23" s="5"/>
      <c r="EC23" s="4"/>
      <c r="ED23" s="6"/>
      <c r="EE23" s="4"/>
      <c r="EF23" s="6"/>
      <c r="EG23" s="5"/>
      <c r="EH23" s="5"/>
      <c r="EI23" s="4"/>
      <c r="EJ23" s="6"/>
      <c r="EK23" s="4"/>
      <c r="EL23" s="6"/>
      <c r="EM23" s="5"/>
      <c r="EN23" s="5"/>
      <c r="EO23" s="4"/>
      <c r="EP23" s="6"/>
      <c r="EQ23" s="4"/>
      <c r="ER23" s="6"/>
      <c r="ES23" s="5"/>
      <c r="ET23" s="5"/>
      <c r="EU23" s="4"/>
      <c r="EV23" s="6"/>
      <c r="EW23" s="4"/>
      <c r="EX23" s="6"/>
      <c r="EY23" s="5"/>
      <c r="EZ23" s="5"/>
      <c r="FA23" s="4"/>
      <c r="FB23" s="6"/>
      <c r="FC23" s="4"/>
      <c r="FD23" s="6"/>
      <c r="FE23" s="5"/>
      <c r="FF23" s="5"/>
      <c r="FG23" s="4"/>
      <c r="FH23" s="6"/>
      <c r="FI23" s="4"/>
      <c r="FJ23" s="6"/>
      <c r="FK23" s="5"/>
      <c r="FL23" s="5"/>
      <c r="FM23" s="4"/>
      <c r="FN23" s="6"/>
      <c r="FO23" s="4"/>
      <c r="FP23" s="6"/>
      <c r="FQ23" s="5"/>
      <c r="FR23" s="5"/>
      <c r="FS23" s="4"/>
      <c r="FT23" s="6"/>
      <c r="FU23" s="4"/>
      <c r="FV23" s="6"/>
      <c r="FW23" s="5"/>
      <c r="FX23" s="5"/>
      <c r="FY23" s="4"/>
      <c r="FZ23" s="6"/>
      <c r="GA23" s="4"/>
      <c r="GB23" s="6"/>
      <c r="GC23" s="5"/>
      <c r="GD23" s="5"/>
      <c r="GE23" s="4"/>
      <c r="GF23" s="6"/>
      <c r="GG23" s="4"/>
      <c r="GH23" s="6"/>
      <c r="GI23" s="5"/>
      <c r="GJ23" s="5"/>
      <c r="GK23" s="4"/>
      <c r="GL23" s="6"/>
      <c r="GM23" s="4"/>
      <c r="GN23" s="6"/>
      <c r="GO23" s="5"/>
      <c r="GP23" s="5"/>
      <c r="GQ23" s="4"/>
      <c r="GR23" s="6"/>
      <c r="GS23" s="4"/>
      <c r="GT23" s="6"/>
      <c r="GU23" s="5"/>
      <c r="GV23" s="5"/>
      <c r="GW23" s="4"/>
      <c r="GX23" s="6"/>
      <c r="GY23" s="4"/>
      <c r="GZ23" s="6"/>
      <c r="HA23" s="5"/>
      <c r="HB23" s="5"/>
      <c r="HC23" s="4"/>
      <c r="HD23" s="6"/>
      <c r="HE23" s="4"/>
      <c r="HF23" s="6"/>
      <c r="HG23" s="5"/>
      <c r="HH23" s="5"/>
      <c r="HI23" s="4"/>
      <c r="HJ23" s="6"/>
      <c r="HK23" s="4"/>
      <c r="HL23" s="6"/>
      <c r="HM23" s="5"/>
      <c r="HN23" s="5"/>
      <c r="HO23" s="4"/>
      <c r="HP23" s="6"/>
      <c r="HQ23" s="4"/>
      <c r="HR23" s="6"/>
      <c r="HS23" s="5"/>
      <c r="HT23" s="5"/>
      <c r="HU23" s="4"/>
      <c r="HV23" s="6"/>
      <c r="HW23" s="4"/>
      <c r="HX23" s="6"/>
      <c r="HY23" s="5"/>
      <c r="HZ23" s="5"/>
      <c r="IA23" s="4"/>
      <c r="IB23" s="6"/>
      <c r="IC23" s="4"/>
      <c r="ID23" s="6"/>
      <c r="IE23" s="5"/>
      <c r="IF23" s="5"/>
      <c r="IG23" s="4"/>
      <c r="IH23" s="6"/>
      <c r="II23" s="4"/>
      <c r="IJ23" s="6"/>
      <c r="IK23" s="5"/>
      <c r="IL23" s="5"/>
      <c r="IM23" s="4"/>
      <c r="IN23" s="6"/>
      <c r="IO23" s="4"/>
      <c r="IP23" s="6"/>
      <c r="IQ23" s="5"/>
      <c r="IR23" s="5"/>
      <c r="IS23" s="4"/>
      <c r="IT23" s="6"/>
      <c r="IU23" s="4"/>
      <c r="IV23" s="6"/>
      <c r="IW23" s="5"/>
      <c r="IX23" s="5"/>
      <c r="IY23" s="4"/>
      <c r="IZ23" s="6"/>
      <c r="JA23" s="4"/>
      <c r="JB23" s="6"/>
      <c r="JC23" s="5"/>
      <c r="JD23" s="5"/>
      <c r="JE23" s="4"/>
      <c r="JF23" s="6"/>
      <c r="JG23" s="4"/>
      <c r="JH23" s="6"/>
      <c r="JI23" s="5"/>
      <c r="JJ23" s="5"/>
      <c r="JK23" s="4"/>
      <c r="JL23" s="6"/>
      <c r="JM23" s="4"/>
      <c r="JN23" s="6"/>
      <c r="JO23" s="5"/>
      <c r="JP23" s="5"/>
      <c r="JQ23" s="4"/>
      <c r="JR23" s="6"/>
      <c r="JS23" s="4"/>
      <c r="JT23" s="6"/>
      <c r="JU23" s="5"/>
      <c r="JV23" s="5"/>
      <c r="JW23" s="4"/>
      <c r="JX23" s="6"/>
      <c r="JY23" s="4"/>
      <c r="JZ23" s="6"/>
      <c r="KA23" s="5"/>
      <c r="KB23" s="5"/>
      <c r="KC23" s="4"/>
      <c r="KD23" s="6"/>
      <c r="KE23" s="4"/>
      <c r="KF23" s="6"/>
      <c r="KG23" s="5"/>
      <c r="KH23" s="5"/>
      <c r="KI23" s="4"/>
      <c r="KJ23" s="6"/>
      <c r="KK23" s="4"/>
      <c r="KL23" s="6"/>
      <c r="KM23" s="5"/>
      <c r="KN23" s="5"/>
    </row>
    <row r="24">
      <c r="A24" s="3" t="s">
        <v>85</v>
      </c>
      <c r="B24" s="3" t="s">
        <v>86</v>
      </c>
      <c r="C24" s="3" t="s">
        <v>87</v>
      </c>
      <c r="D24" s="3" t="s">
        <v>88</v>
      </c>
      <c r="E24" s="3" t="s">
        <v>99</v>
      </c>
      <c r="F24" s="3" t="s">
        <v>103</v>
      </c>
      <c r="G24" s="3" t="s">
        <v>101</v>
      </c>
      <c r="H24" s="3" t="s">
        <v>104</v>
      </c>
      <c r="I24" s="3" t="s">
        <v>1322</v>
      </c>
      <c r="J24" s="3" t="s">
        <v>1318</v>
      </c>
      <c r="K24" s="4">
        <v>353</v>
      </c>
      <c r="L24" s="4">
        <f>=ROUNDDOWN(53.4848484848485,0)</f>
      </c>
      <c r="M24" s="4"/>
      <c r="N24" s="5"/>
      <c r="O24" s="4"/>
      <c r="P24" s="4">
        <f>=ROUNDDOWN({0},0)</f>
      </c>
      <c r="Q24" s="4"/>
      <c r="R24" s="5"/>
      <c r="S24" s="4">
        <v>4</v>
      </c>
      <c r="T24" s="6">
        <v>236.88</v>
      </c>
      <c r="U24" s="4"/>
      <c r="V24" s="6"/>
      <c r="W24" s="5"/>
      <c r="X24" s="5"/>
      <c r="Y24" s="4"/>
      <c r="Z24" s="6"/>
      <c r="AA24" s="4"/>
      <c r="AB24" s="6"/>
      <c r="AC24" s="5"/>
      <c r="AD24" s="5"/>
      <c r="AE24" s="4"/>
      <c r="AF24" s="6"/>
      <c r="AG24" s="4"/>
      <c r="AH24" s="6"/>
      <c r="AI24" s="5"/>
      <c r="AJ24" s="5"/>
      <c r="AK24" s="4"/>
      <c r="AL24" s="6"/>
      <c r="AM24" s="4"/>
      <c r="AN24" s="6"/>
      <c r="AO24" s="5"/>
      <c r="AP24" s="5"/>
      <c r="AQ24" s="4"/>
      <c r="AR24" s="6"/>
      <c r="AS24" s="4"/>
      <c r="AT24" s="6"/>
      <c r="AU24" s="5"/>
      <c r="AV24" s="5"/>
      <c r="AW24" s="4"/>
      <c r="AX24" s="6"/>
      <c r="AY24" s="4"/>
      <c r="AZ24" s="6"/>
      <c r="BA24" s="5"/>
      <c r="BB24" s="5"/>
      <c r="BC24" s="4">
        <v>2</v>
      </c>
      <c r="BD24" s="6">
        <v>117.03</v>
      </c>
      <c r="BE24" s="4"/>
      <c r="BF24" s="6"/>
      <c r="BG24" s="5"/>
      <c r="BH24" s="5"/>
      <c r="BI24" s="4"/>
      <c r="BJ24" s="6"/>
      <c r="BK24" s="4"/>
      <c r="BL24" s="6"/>
      <c r="BM24" s="5"/>
      <c r="BN24" s="5"/>
      <c r="BO24" s="4"/>
      <c r="BP24" s="6"/>
      <c r="BQ24" s="4"/>
      <c r="BR24" s="6"/>
      <c r="BS24" s="5"/>
      <c r="BT24" s="5"/>
      <c r="BU24" s="4"/>
      <c r="BV24" s="6"/>
      <c r="BW24" s="4"/>
      <c r="BX24" s="6"/>
      <c r="BY24" s="5"/>
      <c r="BZ24" s="5"/>
      <c r="CA24" s="4"/>
      <c r="CB24" s="6"/>
      <c r="CC24" s="4"/>
      <c r="CD24" s="6"/>
      <c r="CE24" s="5"/>
      <c r="CF24" s="5"/>
      <c r="CG24" s="4"/>
      <c r="CH24" s="6"/>
      <c r="CI24" s="4"/>
      <c r="CJ24" s="6"/>
      <c r="CK24" s="5"/>
      <c r="CL24" s="5"/>
      <c r="CM24" s="4">
        <v>1</v>
      </c>
      <c r="CN24" s="6">
        <v>69.99</v>
      </c>
      <c r="CO24" s="4"/>
      <c r="CP24" s="6"/>
      <c r="CQ24" s="5"/>
      <c r="CR24" s="5"/>
      <c r="CS24" s="4"/>
      <c r="CT24" s="6"/>
      <c r="CU24" s="4"/>
      <c r="CV24" s="6"/>
      <c r="CW24" s="5"/>
      <c r="CX24" s="5"/>
      <c r="CY24" s="4"/>
      <c r="CZ24" s="6"/>
      <c r="DA24" s="4"/>
      <c r="DB24" s="6"/>
      <c r="DC24" s="5"/>
      <c r="DD24" s="5"/>
      <c r="DE24" s="4">
        <v>1</v>
      </c>
      <c r="DF24" s="6">
        <v>49.86</v>
      </c>
      <c r="DG24" s="4"/>
      <c r="DH24" s="6"/>
      <c r="DI24" s="5"/>
      <c r="DJ24" s="5"/>
      <c r="DK24" s="4"/>
      <c r="DL24" s="6"/>
      <c r="DM24" s="4"/>
      <c r="DN24" s="6"/>
      <c r="DO24" s="5"/>
      <c r="DP24" s="5"/>
      <c r="DQ24" s="4"/>
      <c r="DR24" s="6"/>
      <c r="DS24" s="4"/>
      <c r="DT24" s="6"/>
      <c r="DU24" s="5"/>
      <c r="DV24" s="5"/>
      <c r="DW24" s="4"/>
      <c r="DX24" s="6"/>
      <c r="DY24" s="4"/>
      <c r="DZ24" s="6"/>
      <c r="EA24" s="5"/>
      <c r="EB24" s="5"/>
      <c r="EC24" s="4"/>
      <c r="ED24" s="6"/>
      <c r="EE24" s="4"/>
      <c r="EF24" s="6"/>
      <c r="EG24" s="5"/>
      <c r="EH24" s="5"/>
      <c r="EI24" s="4"/>
      <c r="EJ24" s="6"/>
      <c r="EK24" s="4"/>
      <c r="EL24" s="6"/>
      <c r="EM24" s="5"/>
      <c r="EN24" s="5"/>
      <c r="EO24" s="4"/>
      <c r="EP24" s="6"/>
      <c r="EQ24" s="4"/>
      <c r="ER24" s="6"/>
      <c r="ES24" s="5"/>
      <c r="ET24" s="5"/>
      <c r="EU24" s="4"/>
      <c r="EV24" s="6"/>
      <c r="EW24" s="4"/>
      <c r="EX24" s="6"/>
      <c r="EY24" s="5"/>
      <c r="EZ24" s="5"/>
      <c r="FA24" s="4"/>
      <c r="FB24" s="6"/>
      <c r="FC24" s="4"/>
      <c r="FD24" s="6"/>
      <c r="FE24" s="5"/>
      <c r="FF24" s="5"/>
      <c r="FG24" s="4"/>
      <c r="FH24" s="6"/>
      <c r="FI24" s="4"/>
      <c r="FJ24" s="6"/>
      <c r="FK24" s="5"/>
      <c r="FL24" s="5"/>
      <c r="FM24" s="4"/>
      <c r="FN24" s="6"/>
      <c r="FO24" s="4"/>
      <c r="FP24" s="6"/>
      <c r="FQ24" s="5"/>
      <c r="FR24" s="5"/>
      <c r="FS24" s="4"/>
      <c r="FT24" s="6"/>
      <c r="FU24" s="4"/>
      <c r="FV24" s="6"/>
      <c r="FW24" s="5"/>
      <c r="FX24" s="5"/>
      <c r="FY24" s="4"/>
      <c r="FZ24" s="6"/>
      <c r="GA24" s="4"/>
      <c r="GB24" s="6"/>
      <c r="GC24" s="5"/>
      <c r="GD24" s="5"/>
      <c r="GE24" s="4"/>
      <c r="GF24" s="6"/>
      <c r="GG24" s="4"/>
      <c r="GH24" s="6"/>
      <c r="GI24" s="5"/>
      <c r="GJ24" s="5"/>
      <c r="GK24" s="4"/>
      <c r="GL24" s="6"/>
      <c r="GM24" s="4"/>
      <c r="GN24" s="6"/>
      <c r="GO24" s="5"/>
      <c r="GP24" s="5"/>
      <c r="GQ24" s="4"/>
      <c r="GR24" s="6"/>
      <c r="GS24" s="4"/>
      <c r="GT24" s="6"/>
      <c r="GU24" s="5"/>
      <c r="GV24" s="5"/>
      <c r="GW24" s="4"/>
      <c r="GX24" s="6"/>
      <c r="GY24" s="4"/>
      <c r="GZ24" s="6"/>
      <c r="HA24" s="5"/>
      <c r="HB24" s="5"/>
      <c r="HC24" s="4"/>
      <c r="HD24" s="6"/>
      <c r="HE24" s="4"/>
      <c r="HF24" s="6"/>
      <c r="HG24" s="5"/>
      <c r="HH24" s="5"/>
      <c r="HI24" s="4"/>
      <c r="HJ24" s="6"/>
      <c r="HK24" s="4"/>
      <c r="HL24" s="6"/>
      <c r="HM24" s="5"/>
      <c r="HN24" s="5"/>
      <c r="HO24" s="4"/>
      <c r="HP24" s="6"/>
      <c r="HQ24" s="4"/>
      <c r="HR24" s="6"/>
      <c r="HS24" s="5"/>
      <c r="HT24" s="5"/>
      <c r="HU24" s="4"/>
      <c r="HV24" s="6"/>
      <c r="HW24" s="4"/>
      <c r="HX24" s="6"/>
      <c r="HY24" s="5"/>
      <c r="HZ24" s="5"/>
      <c r="IA24" s="4"/>
      <c r="IB24" s="6"/>
      <c r="IC24" s="4"/>
      <c r="ID24" s="6"/>
      <c r="IE24" s="5"/>
      <c r="IF24" s="5"/>
      <c r="IG24" s="4"/>
      <c r="IH24" s="6"/>
      <c r="II24" s="4"/>
      <c r="IJ24" s="6"/>
      <c r="IK24" s="5"/>
      <c r="IL24" s="5"/>
      <c r="IM24" s="4"/>
      <c r="IN24" s="6"/>
      <c r="IO24" s="4"/>
      <c r="IP24" s="6"/>
      <c r="IQ24" s="5"/>
      <c r="IR24" s="5"/>
      <c r="IS24" s="4"/>
      <c r="IT24" s="6"/>
      <c r="IU24" s="4"/>
      <c r="IV24" s="6"/>
      <c r="IW24" s="5"/>
      <c r="IX24" s="5"/>
      <c r="IY24" s="4"/>
      <c r="IZ24" s="6"/>
      <c r="JA24" s="4"/>
      <c r="JB24" s="6"/>
      <c r="JC24" s="5"/>
      <c r="JD24" s="5"/>
      <c r="JE24" s="4"/>
      <c r="JF24" s="6"/>
      <c r="JG24" s="4"/>
      <c r="JH24" s="6"/>
      <c r="JI24" s="5"/>
      <c r="JJ24" s="5"/>
      <c r="JK24" s="4"/>
      <c r="JL24" s="6"/>
      <c r="JM24" s="4"/>
      <c r="JN24" s="6"/>
      <c r="JO24" s="5"/>
      <c r="JP24" s="5"/>
      <c r="JQ24" s="4"/>
      <c r="JR24" s="6"/>
      <c r="JS24" s="4"/>
      <c r="JT24" s="6"/>
      <c r="JU24" s="5"/>
      <c r="JV24" s="5"/>
      <c r="JW24" s="4"/>
      <c r="JX24" s="6"/>
      <c r="JY24" s="4"/>
      <c r="JZ24" s="6"/>
      <c r="KA24" s="5"/>
      <c r="KB24" s="5"/>
      <c r="KC24" s="4"/>
      <c r="KD24" s="6"/>
      <c r="KE24" s="4"/>
      <c r="KF24" s="6"/>
      <c r="KG24" s="5"/>
      <c r="KH24" s="5"/>
      <c r="KI24" s="4"/>
      <c r="KJ24" s="6"/>
      <c r="KK24" s="4"/>
      <c r="KL24" s="6"/>
      <c r="KM24" s="5"/>
      <c r="KN24" s="5"/>
    </row>
    <row r="25">
      <c r="A25" s="3" t="s">
        <v>85</v>
      </c>
      <c r="B25" s="3" t="s">
        <v>86</v>
      </c>
      <c r="C25" s="3" t="s">
        <v>87</v>
      </c>
      <c r="D25" s="3" t="s">
        <v>88</v>
      </c>
      <c r="E25" s="3" t="s">
        <v>99</v>
      </c>
      <c r="F25" s="3" t="s">
        <v>100</v>
      </c>
      <c r="G25" s="3" t="s">
        <v>101</v>
      </c>
      <c r="H25" s="3" t="s">
        <v>102</v>
      </c>
      <c r="I25" s="3" t="s">
        <v>1323</v>
      </c>
      <c r="J25" s="3" t="s">
        <v>1319</v>
      </c>
      <c r="K25" s="4">
        <v>1503</v>
      </c>
      <c r="L25" s="4">
        <f>=ROUNDDOWN(50.1,0)</f>
      </c>
      <c r="M25" s="4"/>
      <c r="N25" s="5">
        <v>1</v>
      </c>
      <c r="O25" s="4"/>
      <c r="P25" s="4">
        <f>=ROUNDDOWN({0},0)</f>
      </c>
      <c r="Q25" s="4"/>
      <c r="R25" s="5"/>
      <c r="S25" s="4">
        <v>24</v>
      </c>
      <c r="T25" s="6">
        <v>1496.03</v>
      </c>
      <c r="U25" s="4"/>
      <c r="V25" s="6"/>
      <c r="W25" s="5"/>
      <c r="X25" s="5"/>
      <c r="Y25" s="4">
        <v>3</v>
      </c>
      <c r="Z25" s="6">
        <v>187.09</v>
      </c>
      <c r="AA25" s="4"/>
      <c r="AB25" s="6"/>
      <c r="AC25" s="5"/>
      <c r="AD25" s="5"/>
      <c r="AE25" s="4">
        <v>2</v>
      </c>
      <c r="AF25" s="6">
        <v>112.87</v>
      </c>
      <c r="AG25" s="4"/>
      <c r="AH25" s="6"/>
      <c r="AI25" s="5"/>
      <c r="AJ25" s="5"/>
      <c r="AK25" s="4"/>
      <c r="AL25" s="6"/>
      <c r="AM25" s="4"/>
      <c r="AN25" s="6"/>
      <c r="AO25" s="5"/>
      <c r="AP25" s="5"/>
      <c r="AQ25" s="4">
        <v>9</v>
      </c>
      <c r="AR25" s="6">
        <v>553.8</v>
      </c>
      <c r="AS25" s="4"/>
      <c r="AT25" s="6"/>
      <c r="AU25" s="5"/>
      <c r="AV25" s="5"/>
      <c r="AW25" s="4">
        <v>7</v>
      </c>
      <c r="AX25" s="6">
        <v>373.14</v>
      </c>
      <c r="AY25" s="4"/>
      <c r="AZ25" s="6"/>
      <c r="BA25" s="5"/>
      <c r="BB25" s="5"/>
      <c r="BC25" s="4"/>
      <c r="BD25" s="6"/>
      <c r="BE25" s="4"/>
      <c r="BF25" s="6"/>
      <c r="BG25" s="5"/>
      <c r="BH25" s="5"/>
      <c r="BI25" s="4"/>
      <c r="BJ25" s="6"/>
      <c r="BK25" s="4"/>
      <c r="BL25" s="6"/>
      <c r="BM25" s="5"/>
      <c r="BN25" s="5"/>
      <c r="BO25" s="4"/>
      <c r="BP25" s="6"/>
      <c r="BQ25" s="4"/>
      <c r="BR25" s="6"/>
      <c r="BS25" s="5"/>
      <c r="BT25" s="5"/>
      <c r="BU25" s="4"/>
      <c r="BV25" s="6"/>
      <c r="BW25" s="4"/>
      <c r="BX25" s="6"/>
      <c r="BY25" s="5"/>
      <c r="BZ25" s="5"/>
      <c r="CA25" s="4"/>
      <c r="CB25" s="6"/>
      <c r="CC25" s="4"/>
      <c r="CD25" s="6"/>
      <c r="CE25" s="5"/>
      <c r="CF25" s="5"/>
      <c r="CG25" s="4">
        <v>1</v>
      </c>
      <c r="CH25" s="6">
        <v>78.15</v>
      </c>
      <c r="CI25" s="4"/>
      <c r="CJ25" s="6"/>
      <c r="CK25" s="5"/>
      <c r="CL25" s="5"/>
      <c r="CM25" s="4">
        <v>2</v>
      </c>
      <c r="CN25" s="6">
        <v>190.98</v>
      </c>
      <c r="CO25" s="4"/>
      <c r="CP25" s="6"/>
      <c r="CQ25" s="5"/>
      <c r="CR25" s="5"/>
      <c r="CS25" s="4"/>
      <c r="CT25" s="6"/>
      <c r="CU25" s="4"/>
      <c r="CV25" s="6"/>
      <c r="CW25" s="5"/>
      <c r="CX25" s="5"/>
      <c r="CY25" s="4"/>
      <c r="CZ25" s="6"/>
      <c r="DA25" s="4"/>
      <c r="DB25" s="6"/>
      <c r="DC25" s="5"/>
      <c r="DD25" s="5"/>
      <c r="DE25" s="4"/>
      <c r="DF25" s="6"/>
      <c r="DG25" s="4"/>
      <c r="DH25" s="6"/>
      <c r="DI25" s="5"/>
      <c r="DJ25" s="5"/>
      <c r="DK25" s="4"/>
      <c r="DL25" s="6"/>
      <c r="DM25" s="4"/>
      <c r="DN25" s="6"/>
      <c r="DO25" s="5"/>
      <c r="DP25" s="5"/>
      <c r="DQ25" s="4"/>
      <c r="DR25" s="6"/>
      <c r="DS25" s="4"/>
      <c r="DT25" s="6"/>
      <c r="DU25" s="5"/>
      <c r="DV25" s="5"/>
      <c r="DW25" s="4"/>
      <c r="DX25" s="6"/>
      <c r="DY25" s="4"/>
      <c r="DZ25" s="6"/>
      <c r="EA25" s="5"/>
      <c r="EB25" s="5"/>
      <c r="EC25" s="4"/>
      <c r="ED25" s="6"/>
      <c r="EE25" s="4"/>
      <c r="EF25" s="6"/>
      <c r="EG25" s="5"/>
      <c r="EH25" s="5"/>
      <c r="EI25" s="4"/>
      <c r="EJ25" s="6"/>
      <c r="EK25" s="4"/>
      <c r="EL25" s="6"/>
      <c r="EM25" s="5"/>
      <c r="EN25" s="5"/>
      <c r="EO25" s="4"/>
      <c r="EP25" s="6"/>
      <c r="EQ25" s="4"/>
      <c r="ER25" s="6"/>
      <c r="ES25" s="5"/>
      <c r="ET25" s="5"/>
      <c r="EU25" s="4"/>
      <c r="EV25" s="6"/>
      <c r="EW25" s="4"/>
      <c r="EX25" s="6"/>
      <c r="EY25" s="5"/>
      <c r="EZ25" s="5"/>
      <c r="FA25" s="4"/>
      <c r="FB25" s="6"/>
      <c r="FC25" s="4"/>
      <c r="FD25" s="6"/>
      <c r="FE25" s="5"/>
      <c r="FF25" s="5"/>
      <c r="FG25" s="4"/>
      <c r="FH25" s="6"/>
      <c r="FI25" s="4"/>
      <c r="FJ25" s="6"/>
      <c r="FK25" s="5"/>
      <c r="FL25" s="5"/>
      <c r="FM25" s="4"/>
      <c r="FN25" s="6"/>
      <c r="FO25" s="4"/>
      <c r="FP25" s="6"/>
      <c r="FQ25" s="5"/>
      <c r="FR25" s="5"/>
      <c r="FS25" s="4"/>
      <c r="FT25" s="6"/>
      <c r="FU25" s="4"/>
      <c r="FV25" s="6"/>
      <c r="FW25" s="5"/>
      <c r="FX25" s="5"/>
      <c r="FY25" s="4"/>
      <c r="FZ25" s="6"/>
      <c r="GA25" s="4"/>
      <c r="GB25" s="6"/>
      <c r="GC25" s="5"/>
      <c r="GD25" s="5"/>
      <c r="GE25" s="4"/>
      <c r="GF25" s="6"/>
      <c r="GG25" s="4"/>
      <c r="GH25" s="6"/>
      <c r="GI25" s="5"/>
      <c r="GJ25" s="5"/>
      <c r="GK25" s="4"/>
      <c r="GL25" s="6"/>
      <c r="GM25" s="4"/>
      <c r="GN25" s="6"/>
      <c r="GO25" s="5"/>
      <c r="GP25" s="5"/>
      <c r="GQ25" s="4"/>
      <c r="GR25" s="6"/>
      <c r="GS25" s="4"/>
      <c r="GT25" s="6"/>
      <c r="GU25" s="5"/>
      <c r="GV25" s="5"/>
      <c r="GW25" s="4"/>
      <c r="GX25" s="6"/>
      <c r="GY25" s="4"/>
      <c r="GZ25" s="6"/>
      <c r="HA25" s="5"/>
      <c r="HB25" s="5"/>
      <c r="HC25" s="4"/>
      <c r="HD25" s="6"/>
      <c r="HE25" s="4"/>
      <c r="HF25" s="6"/>
      <c r="HG25" s="5"/>
      <c r="HH25" s="5"/>
      <c r="HI25" s="4"/>
      <c r="HJ25" s="6"/>
      <c r="HK25" s="4"/>
      <c r="HL25" s="6"/>
      <c r="HM25" s="5"/>
      <c r="HN25" s="5"/>
      <c r="HO25" s="4"/>
      <c r="HP25" s="6"/>
      <c r="HQ25" s="4"/>
      <c r="HR25" s="6"/>
      <c r="HS25" s="5"/>
      <c r="HT25" s="5"/>
      <c r="HU25" s="4"/>
      <c r="HV25" s="6"/>
      <c r="HW25" s="4"/>
      <c r="HX25" s="6"/>
      <c r="HY25" s="5"/>
      <c r="HZ25" s="5"/>
      <c r="IA25" s="4"/>
      <c r="IB25" s="6"/>
      <c r="IC25" s="4"/>
      <c r="ID25" s="6"/>
      <c r="IE25" s="5"/>
      <c r="IF25" s="5"/>
      <c r="IG25" s="4"/>
      <c r="IH25" s="6"/>
      <c r="II25" s="4"/>
      <c r="IJ25" s="6"/>
      <c r="IK25" s="5"/>
      <c r="IL25" s="5"/>
      <c r="IM25" s="4"/>
      <c r="IN25" s="6"/>
      <c r="IO25" s="4"/>
      <c r="IP25" s="6"/>
      <c r="IQ25" s="5"/>
      <c r="IR25" s="5"/>
      <c r="IS25" s="4"/>
      <c r="IT25" s="6"/>
      <c r="IU25" s="4"/>
      <c r="IV25" s="6"/>
      <c r="IW25" s="5"/>
      <c r="IX25" s="5"/>
      <c r="IY25" s="4"/>
      <c r="IZ25" s="6"/>
      <c r="JA25" s="4"/>
      <c r="JB25" s="6"/>
      <c r="JC25" s="5"/>
      <c r="JD25" s="5"/>
      <c r="JE25" s="4"/>
      <c r="JF25" s="6"/>
      <c r="JG25" s="4"/>
      <c r="JH25" s="6"/>
      <c r="JI25" s="5"/>
      <c r="JJ25" s="5"/>
      <c r="JK25" s="4"/>
      <c r="JL25" s="6"/>
      <c r="JM25" s="4"/>
      <c r="JN25" s="6"/>
      <c r="JO25" s="5"/>
      <c r="JP25" s="5"/>
      <c r="JQ25" s="4"/>
      <c r="JR25" s="6"/>
      <c r="JS25" s="4"/>
      <c r="JT25" s="6"/>
      <c r="JU25" s="5"/>
      <c r="JV25" s="5"/>
      <c r="JW25" s="4"/>
      <c r="JX25" s="6"/>
      <c r="JY25" s="4"/>
      <c r="JZ25" s="6"/>
      <c r="KA25" s="5"/>
      <c r="KB25" s="5"/>
      <c r="KC25" s="4"/>
      <c r="KD25" s="6"/>
      <c r="KE25" s="4"/>
      <c r="KF25" s="6"/>
      <c r="KG25" s="5"/>
      <c r="KH25" s="5"/>
      <c r="KI25" s="4"/>
      <c r="KJ25" s="6"/>
      <c r="KK25" s="4"/>
      <c r="KL25" s="6"/>
      <c r="KM25" s="5"/>
      <c r="KN25" s="5"/>
    </row>
    <row r="26">
      <c r="A26" s="3" t="s">
        <v>85</v>
      </c>
      <c r="B26" s="3" t="s">
        <v>86</v>
      </c>
      <c r="C26" s="3" t="s">
        <v>87</v>
      </c>
      <c r="D26" s="3" t="s">
        <v>88</v>
      </c>
      <c r="E26" s="3" t="s">
        <v>99</v>
      </c>
      <c r="F26" s="3" t="s">
        <v>103</v>
      </c>
      <c r="G26" s="3" t="s">
        <v>101</v>
      </c>
      <c r="H26" s="3" t="s">
        <v>104</v>
      </c>
      <c r="I26" s="3" t="s">
        <v>1323</v>
      </c>
      <c r="J26" s="3" t="s">
        <v>1318</v>
      </c>
      <c r="K26" s="4">
        <v>367</v>
      </c>
      <c r="L26" s="4">
        <f>=ROUNDDOWN(34.2990654205607,0)</f>
      </c>
      <c r="M26" s="4"/>
      <c r="N26" s="5"/>
      <c r="O26" s="4"/>
      <c r="P26" s="4">
        <f>=ROUNDDOWN({0},0)</f>
      </c>
      <c r="Q26" s="4"/>
      <c r="R26" s="5"/>
      <c r="S26" s="4">
        <v>4</v>
      </c>
      <c r="T26" s="6">
        <v>234.79</v>
      </c>
      <c r="U26" s="4"/>
      <c r="V26" s="6"/>
      <c r="W26" s="5"/>
      <c r="X26" s="5"/>
      <c r="Y26" s="4"/>
      <c r="Z26" s="6"/>
      <c r="AA26" s="4"/>
      <c r="AB26" s="6"/>
      <c r="AC26" s="5"/>
      <c r="AD26" s="5"/>
      <c r="AE26" s="4"/>
      <c r="AF26" s="6"/>
      <c r="AG26" s="4"/>
      <c r="AH26" s="6"/>
      <c r="AI26" s="5"/>
      <c r="AJ26" s="5"/>
      <c r="AK26" s="4"/>
      <c r="AL26" s="6"/>
      <c r="AM26" s="4"/>
      <c r="AN26" s="6"/>
      <c r="AO26" s="5"/>
      <c r="AP26" s="5"/>
      <c r="AQ26" s="4"/>
      <c r="AR26" s="6"/>
      <c r="AS26" s="4"/>
      <c r="AT26" s="6"/>
      <c r="AU26" s="5"/>
      <c r="AV26" s="5"/>
      <c r="AW26" s="4"/>
      <c r="AX26" s="6"/>
      <c r="AY26" s="4"/>
      <c r="AZ26" s="6"/>
      <c r="BA26" s="5"/>
      <c r="BB26" s="5"/>
      <c r="BC26" s="4">
        <v>2</v>
      </c>
      <c r="BD26" s="6">
        <v>135.07</v>
      </c>
      <c r="BE26" s="4"/>
      <c r="BF26" s="6"/>
      <c r="BG26" s="5"/>
      <c r="BH26" s="5"/>
      <c r="BI26" s="4"/>
      <c r="BJ26" s="6"/>
      <c r="BK26" s="4"/>
      <c r="BL26" s="6"/>
      <c r="BM26" s="5"/>
      <c r="BN26" s="5"/>
      <c r="BO26" s="4"/>
      <c r="BP26" s="6"/>
      <c r="BQ26" s="4"/>
      <c r="BR26" s="6"/>
      <c r="BS26" s="5"/>
      <c r="BT26" s="5"/>
      <c r="BU26" s="4"/>
      <c r="BV26" s="6"/>
      <c r="BW26" s="4"/>
      <c r="BX26" s="6"/>
      <c r="BY26" s="5"/>
      <c r="BZ26" s="5"/>
      <c r="CA26" s="4"/>
      <c r="CB26" s="6"/>
      <c r="CC26" s="4"/>
      <c r="CD26" s="6"/>
      <c r="CE26" s="5"/>
      <c r="CF26" s="5"/>
      <c r="CG26" s="4"/>
      <c r="CH26" s="6"/>
      <c r="CI26" s="4"/>
      <c r="CJ26" s="6"/>
      <c r="CK26" s="5"/>
      <c r="CL26" s="5"/>
      <c r="CM26" s="4"/>
      <c r="CN26" s="6"/>
      <c r="CO26" s="4"/>
      <c r="CP26" s="6"/>
      <c r="CQ26" s="5"/>
      <c r="CR26" s="5"/>
      <c r="CS26" s="4"/>
      <c r="CT26" s="6"/>
      <c r="CU26" s="4"/>
      <c r="CV26" s="6"/>
      <c r="CW26" s="5"/>
      <c r="CX26" s="5"/>
      <c r="CY26" s="4"/>
      <c r="CZ26" s="6"/>
      <c r="DA26" s="4"/>
      <c r="DB26" s="6"/>
      <c r="DC26" s="5"/>
      <c r="DD26" s="5"/>
      <c r="DE26" s="4">
        <v>2</v>
      </c>
      <c r="DF26" s="6">
        <v>99.72</v>
      </c>
      <c r="DG26" s="4"/>
      <c r="DH26" s="6"/>
      <c r="DI26" s="5"/>
      <c r="DJ26" s="5"/>
      <c r="DK26" s="4"/>
      <c r="DL26" s="6"/>
      <c r="DM26" s="4"/>
      <c r="DN26" s="6"/>
      <c r="DO26" s="5"/>
      <c r="DP26" s="5"/>
      <c r="DQ26" s="4"/>
      <c r="DR26" s="6"/>
      <c r="DS26" s="4"/>
      <c r="DT26" s="6"/>
      <c r="DU26" s="5"/>
      <c r="DV26" s="5"/>
      <c r="DW26" s="4"/>
      <c r="DX26" s="6"/>
      <c r="DY26" s="4"/>
      <c r="DZ26" s="6"/>
      <c r="EA26" s="5"/>
      <c r="EB26" s="5"/>
      <c r="EC26" s="4"/>
      <c r="ED26" s="6"/>
      <c r="EE26" s="4"/>
      <c r="EF26" s="6"/>
      <c r="EG26" s="5"/>
      <c r="EH26" s="5"/>
      <c r="EI26" s="4"/>
      <c r="EJ26" s="6"/>
      <c r="EK26" s="4"/>
      <c r="EL26" s="6"/>
      <c r="EM26" s="5"/>
      <c r="EN26" s="5"/>
      <c r="EO26" s="4"/>
      <c r="EP26" s="6"/>
      <c r="EQ26" s="4"/>
      <c r="ER26" s="6"/>
      <c r="ES26" s="5"/>
      <c r="ET26" s="5"/>
      <c r="EU26" s="4"/>
      <c r="EV26" s="6"/>
      <c r="EW26" s="4"/>
      <c r="EX26" s="6"/>
      <c r="EY26" s="5"/>
      <c r="EZ26" s="5"/>
      <c r="FA26" s="4"/>
      <c r="FB26" s="6"/>
      <c r="FC26" s="4"/>
      <c r="FD26" s="6"/>
      <c r="FE26" s="5"/>
      <c r="FF26" s="5"/>
      <c r="FG26" s="4"/>
      <c r="FH26" s="6"/>
      <c r="FI26" s="4"/>
      <c r="FJ26" s="6"/>
      <c r="FK26" s="5"/>
      <c r="FL26" s="5"/>
      <c r="FM26" s="4"/>
      <c r="FN26" s="6"/>
      <c r="FO26" s="4"/>
      <c r="FP26" s="6"/>
      <c r="FQ26" s="5"/>
      <c r="FR26" s="5"/>
      <c r="FS26" s="4"/>
      <c r="FT26" s="6"/>
      <c r="FU26" s="4"/>
      <c r="FV26" s="6"/>
      <c r="FW26" s="5"/>
      <c r="FX26" s="5"/>
      <c r="FY26" s="4"/>
      <c r="FZ26" s="6"/>
      <c r="GA26" s="4"/>
      <c r="GB26" s="6"/>
      <c r="GC26" s="5"/>
      <c r="GD26" s="5"/>
      <c r="GE26" s="4"/>
      <c r="GF26" s="6"/>
      <c r="GG26" s="4"/>
      <c r="GH26" s="6"/>
      <c r="GI26" s="5"/>
      <c r="GJ26" s="5"/>
      <c r="GK26" s="4"/>
      <c r="GL26" s="6"/>
      <c r="GM26" s="4"/>
      <c r="GN26" s="6"/>
      <c r="GO26" s="5"/>
      <c r="GP26" s="5"/>
      <c r="GQ26" s="4"/>
      <c r="GR26" s="6"/>
      <c r="GS26" s="4"/>
      <c r="GT26" s="6"/>
      <c r="GU26" s="5"/>
      <c r="GV26" s="5"/>
      <c r="GW26" s="4"/>
      <c r="GX26" s="6"/>
      <c r="GY26" s="4"/>
      <c r="GZ26" s="6"/>
      <c r="HA26" s="5"/>
      <c r="HB26" s="5"/>
      <c r="HC26" s="4"/>
      <c r="HD26" s="6"/>
      <c r="HE26" s="4"/>
      <c r="HF26" s="6"/>
      <c r="HG26" s="5"/>
      <c r="HH26" s="5"/>
      <c r="HI26" s="4"/>
      <c r="HJ26" s="6"/>
      <c r="HK26" s="4"/>
      <c r="HL26" s="6"/>
      <c r="HM26" s="5"/>
      <c r="HN26" s="5"/>
      <c r="HO26" s="4"/>
      <c r="HP26" s="6"/>
      <c r="HQ26" s="4"/>
      <c r="HR26" s="6"/>
      <c r="HS26" s="5"/>
      <c r="HT26" s="5"/>
      <c r="HU26" s="4"/>
      <c r="HV26" s="6"/>
      <c r="HW26" s="4"/>
      <c r="HX26" s="6"/>
      <c r="HY26" s="5"/>
      <c r="HZ26" s="5"/>
      <c r="IA26" s="4"/>
      <c r="IB26" s="6"/>
      <c r="IC26" s="4"/>
      <c r="ID26" s="6"/>
      <c r="IE26" s="5"/>
      <c r="IF26" s="5"/>
      <c r="IG26" s="4"/>
      <c r="IH26" s="6"/>
      <c r="II26" s="4"/>
      <c r="IJ26" s="6"/>
      <c r="IK26" s="5"/>
      <c r="IL26" s="5"/>
      <c r="IM26" s="4"/>
      <c r="IN26" s="6"/>
      <c r="IO26" s="4"/>
      <c r="IP26" s="6"/>
      <c r="IQ26" s="5"/>
      <c r="IR26" s="5"/>
      <c r="IS26" s="4"/>
      <c r="IT26" s="6"/>
      <c r="IU26" s="4"/>
      <c r="IV26" s="6"/>
      <c r="IW26" s="5"/>
      <c r="IX26" s="5"/>
      <c r="IY26" s="4"/>
      <c r="IZ26" s="6"/>
      <c r="JA26" s="4"/>
      <c r="JB26" s="6"/>
      <c r="JC26" s="5"/>
      <c r="JD26" s="5"/>
      <c r="JE26" s="4"/>
      <c r="JF26" s="6"/>
      <c r="JG26" s="4"/>
      <c r="JH26" s="6"/>
      <c r="JI26" s="5"/>
      <c r="JJ26" s="5"/>
      <c r="JK26" s="4"/>
      <c r="JL26" s="6"/>
      <c r="JM26" s="4"/>
      <c r="JN26" s="6"/>
      <c r="JO26" s="5"/>
      <c r="JP26" s="5"/>
      <c r="JQ26" s="4"/>
      <c r="JR26" s="6"/>
      <c r="JS26" s="4"/>
      <c r="JT26" s="6"/>
      <c r="JU26" s="5"/>
      <c r="JV26" s="5"/>
      <c r="JW26" s="4"/>
      <c r="JX26" s="6"/>
      <c r="JY26" s="4"/>
      <c r="JZ26" s="6"/>
      <c r="KA26" s="5"/>
      <c r="KB26" s="5"/>
      <c r="KC26" s="4"/>
      <c r="KD26" s="6"/>
      <c r="KE26" s="4"/>
      <c r="KF26" s="6"/>
      <c r="KG26" s="5"/>
      <c r="KH26" s="5"/>
      <c r="KI26" s="4"/>
      <c r="KJ26" s="6"/>
      <c r="KK26" s="4"/>
      <c r="KL26" s="6"/>
      <c r="KM26" s="5"/>
      <c r="KN26" s="5"/>
    </row>
    <row r="27">
      <c r="A27" s="3" t="s">
        <v>85</v>
      </c>
      <c r="B27" s="3" t="s">
        <v>86</v>
      </c>
      <c r="C27" s="3" t="s">
        <v>87</v>
      </c>
      <c r="D27" s="3" t="s">
        <v>88</v>
      </c>
      <c r="E27" s="3" t="s">
        <v>99</v>
      </c>
      <c r="F27" s="3" t="s">
        <v>100</v>
      </c>
      <c r="G27" s="3" t="s">
        <v>101</v>
      </c>
      <c r="H27" s="3" t="s">
        <v>102</v>
      </c>
      <c r="I27" s="3" t="s">
        <v>1324</v>
      </c>
      <c r="J27" s="3" t="s">
        <v>1319</v>
      </c>
      <c r="K27" s="4">
        <v>1449</v>
      </c>
      <c r="L27" s="4">
        <f>=ROUNDDOWN(28.98,0)</f>
      </c>
      <c r="M27" s="4"/>
      <c r="N27" s="5">
        <v>1</v>
      </c>
      <c r="O27" s="4"/>
      <c r="P27" s="4">
        <f>=ROUNDDOWN({0},0)</f>
      </c>
      <c r="Q27" s="4"/>
      <c r="R27" s="5"/>
      <c r="S27" s="4">
        <v>21</v>
      </c>
      <c r="T27" s="6">
        <v>1295.08</v>
      </c>
      <c r="U27" s="4"/>
      <c r="V27" s="6"/>
      <c r="W27" s="5"/>
      <c r="X27" s="5"/>
      <c r="Y27" s="4">
        <v>9</v>
      </c>
      <c r="Z27" s="6">
        <v>574.41</v>
      </c>
      <c r="AA27" s="4"/>
      <c r="AB27" s="6"/>
      <c r="AC27" s="5"/>
      <c r="AD27" s="5"/>
      <c r="AE27" s="4"/>
      <c r="AF27" s="6"/>
      <c r="AG27" s="4"/>
      <c r="AH27" s="6"/>
      <c r="AI27" s="5"/>
      <c r="AJ27" s="5"/>
      <c r="AK27" s="4">
        <v>1</v>
      </c>
      <c r="AL27" s="6">
        <v>63.47</v>
      </c>
      <c r="AM27" s="4"/>
      <c r="AN27" s="6"/>
      <c r="AO27" s="5"/>
      <c r="AP27" s="5"/>
      <c r="AQ27" s="4">
        <v>3</v>
      </c>
      <c r="AR27" s="6">
        <v>172.5</v>
      </c>
      <c r="AS27" s="4"/>
      <c r="AT27" s="6"/>
      <c r="AU27" s="5"/>
      <c r="AV27" s="5"/>
      <c r="AW27" s="4">
        <v>6</v>
      </c>
      <c r="AX27" s="6">
        <v>313.56</v>
      </c>
      <c r="AY27" s="4"/>
      <c r="AZ27" s="6"/>
      <c r="BA27" s="5"/>
      <c r="BB27" s="5"/>
      <c r="BC27" s="4"/>
      <c r="BD27" s="6"/>
      <c r="BE27" s="4"/>
      <c r="BF27" s="6"/>
      <c r="BG27" s="5"/>
      <c r="BH27" s="5"/>
      <c r="BI27" s="4"/>
      <c r="BJ27" s="6"/>
      <c r="BK27" s="4"/>
      <c r="BL27" s="6"/>
      <c r="BM27" s="5"/>
      <c r="BN27" s="5"/>
      <c r="BO27" s="4"/>
      <c r="BP27" s="6"/>
      <c r="BQ27" s="4"/>
      <c r="BR27" s="6"/>
      <c r="BS27" s="5"/>
      <c r="BT27" s="5"/>
      <c r="BU27" s="4"/>
      <c r="BV27" s="6"/>
      <c r="BW27" s="4"/>
      <c r="BX27" s="6"/>
      <c r="BY27" s="5"/>
      <c r="BZ27" s="5"/>
      <c r="CA27" s="4"/>
      <c r="CB27" s="6"/>
      <c r="CC27" s="4"/>
      <c r="CD27" s="6"/>
      <c r="CE27" s="5"/>
      <c r="CF27" s="5"/>
      <c r="CG27" s="4">
        <v>1</v>
      </c>
      <c r="CH27" s="6">
        <v>78.15</v>
      </c>
      <c r="CI27" s="4"/>
      <c r="CJ27" s="6"/>
      <c r="CK27" s="5"/>
      <c r="CL27" s="5"/>
      <c r="CM27" s="4">
        <v>1</v>
      </c>
      <c r="CN27" s="6">
        <v>92.99</v>
      </c>
      <c r="CO27" s="4"/>
      <c r="CP27" s="6"/>
      <c r="CQ27" s="5"/>
      <c r="CR27" s="5"/>
      <c r="CS27" s="4"/>
      <c r="CT27" s="6"/>
      <c r="CU27" s="4"/>
      <c r="CV27" s="6"/>
      <c r="CW27" s="5"/>
      <c r="CX27" s="5"/>
      <c r="CY27" s="4"/>
      <c r="CZ27" s="6"/>
      <c r="DA27" s="4"/>
      <c r="DB27" s="6"/>
      <c r="DC27" s="5"/>
      <c r="DD27" s="5"/>
      <c r="DE27" s="4"/>
      <c r="DF27" s="6"/>
      <c r="DG27" s="4"/>
      <c r="DH27" s="6"/>
      <c r="DI27" s="5"/>
      <c r="DJ27" s="5"/>
      <c r="DK27" s="4"/>
      <c r="DL27" s="6"/>
      <c r="DM27" s="4"/>
      <c r="DN27" s="6"/>
      <c r="DO27" s="5"/>
      <c r="DP27" s="5"/>
      <c r="DQ27" s="4"/>
      <c r="DR27" s="6"/>
      <c r="DS27" s="4"/>
      <c r="DT27" s="6"/>
      <c r="DU27" s="5"/>
      <c r="DV27" s="5"/>
      <c r="DW27" s="4"/>
      <c r="DX27" s="6"/>
      <c r="DY27" s="4"/>
      <c r="DZ27" s="6"/>
      <c r="EA27" s="5"/>
      <c r="EB27" s="5"/>
      <c r="EC27" s="4"/>
      <c r="ED27" s="6"/>
      <c r="EE27" s="4"/>
      <c r="EF27" s="6"/>
      <c r="EG27" s="5"/>
      <c r="EH27" s="5"/>
      <c r="EI27" s="4"/>
      <c r="EJ27" s="6"/>
      <c r="EK27" s="4"/>
      <c r="EL27" s="6"/>
      <c r="EM27" s="5"/>
      <c r="EN27" s="5"/>
      <c r="EO27" s="4"/>
      <c r="EP27" s="6"/>
      <c r="EQ27" s="4"/>
      <c r="ER27" s="6"/>
      <c r="ES27" s="5"/>
      <c r="ET27" s="5"/>
      <c r="EU27" s="4"/>
      <c r="EV27" s="6"/>
      <c r="EW27" s="4"/>
      <c r="EX27" s="6"/>
      <c r="EY27" s="5"/>
      <c r="EZ27" s="5"/>
      <c r="FA27" s="4"/>
      <c r="FB27" s="6"/>
      <c r="FC27" s="4"/>
      <c r="FD27" s="6"/>
      <c r="FE27" s="5"/>
      <c r="FF27" s="5"/>
      <c r="FG27" s="4"/>
      <c r="FH27" s="6"/>
      <c r="FI27" s="4"/>
      <c r="FJ27" s="6"/>
      <c r="FK27" s="5"/>
      <c r="FL27" s="5"/>
      <c r="FM27" s="4"/>
      <c r="FN27" s="6"/>
      <c r="FO27" s="4"/>
      <c r="FP27" s="6"/>
      <c r="FQ27" s="5"/>
      <c r="FR27" s="5"/>
      <c r="FS27" s="4"/>
      <c r="FT27" s="6"/>
      <c r="FU27" s="4"/>
      <c r="FV27" s="6"/>
      <c r="FW27" s="5"/>
      <c r="FX27" s="5"/>
      <c r="FY27" s="4"/>
      <c r="FZ27" s="6"/>
      <c r="GA27" s="4"/>
      <c r="GB27" s="6"/>
      <c r="GC27" s="5"/>
      <c r="GD27" s="5"/>
      <c r="GE27" s="4"/>
      <c r="GF27" s="6"/>
      <c r="GG27" s="4"/>
      <c r="GH27" s="6"/>
      <c r="GI27" s="5"/>
      <c r="GJ27" s="5"/>
      <c r="GK27" s="4"/>
      <c r="GL27" s="6"/>
      <c r="GM27" s="4"/>
      <c r="GN27" s="6"/>
      <c r="GO27" s="5"/>
      <c r="GP27" s="5"/>
      <c r="GQ27" s="4"/>
      <c r="GR27" s="6"/>
      <c r="GS27" s="4"/>
      <c r="GT27" s="6"/>
      <c r="GU27" s="5"/>
      <c r="GV27" s="5"/>
      <c r="GW27" s="4"/>
      <c r="GX27" s="6"/>
      <c r="GY27" s="4"/>
      <c r="GZ27" s="6"/>
      <c r="HA27" s="5"/>
      <c r="HB27" s="5"/>
      <c r="HC27" s="4"/>
      <c r="HD27" s="6"/>
      <c r="HE27" s="4"/>
      <c r="HF27" s="6"/>
      <c r="HG27" s="5"/>
      <c r="HH27" s="5"/>
      <c r="HI27" s="4"/>
      <c r="HJ27" s="6"/>
      <c r="HK27" s="4"/>
      <c r="HL27" s="6"/>
      <c r="HM27" s="5"/>
      <c r="HN27" s="5"/>
      <c r="HO27" s="4"/>
      <c r="HP27" s="6"/>
      <c r="HQ27" s="4"/>
      <c r="HR27" s="6"/>
      <c r="HS27" s="5"/>
      <c r="HT27" s="5"/>
      <c r="HU27" s="4"/>
      <c r="HV27" s="6"/>
      <c r="HW27" s="4"/>
      <c r="HX27" s="6"/>
      <c r="HY27" s="5"/>
      <c r="HZ27" s="5"/>
      <c r="IA27" s="4"/>
      <c r="IB27" s="6"/>
      <c r="IC27" s="4"/>
      <c r="ID27" s="6"/>
      <c r="IE27" s="5"/>
      <c r="IF27" s="5"/>
      <c r="IG27" s="4"/>
      <c r="IH27" s="6"/>
      <c r="II27" s="4"/>
      <c r="IJ27" s="6"/>
      <c r="IK27" s="5"/>
      <c r="IL27" s="5"/>
      <c r="IM27" s="4"/>
      <c r="IN27" s="6"/>
      <c r="IO27" s="4"/>
      <c r="IP27" s="6"/>
      <c r="IQ27" s="5"/>
      <c r="IR27" s="5"/>
      <c r="IS27" s="4"/>
      <c r="IT27" s="6"/>
      <c r="IU27" s="4"/>
      <c r="IV27" s="6"/>
      <c r="IW27" s="5"/>
      <c r="IX27" s="5"/>
      <c r="IY27" s="4"/>
      <c r="IZ27" s="6"/>
      <c r="JA27" s="4"/>
      <c r="JB27" s="6"/>
      <c r="JC27" s="5"/>
      <c r="JD27" s="5"/>
      <c r="JE27" s="4"/>
      <c r="JF27" s="6"/>
      <c r="JG27" s="4"/>
      <c r="JH27" s="6"/>
      <c r="JI27" s="5"/>
      <c r="JJ27" s="5"/>
      <c r="JK27" s="4"/>
      <c r="JL27" s="6"/>
      <c r="JM27" s="4"/>
      <c r="JN27" s="6"/>
      <c r="JO27" s="5"/>
      <c r="JP27" s="5"/>
      <c r="JQ27" s="4"/>
      <c r="JR27" s="6"/>
      <c r="JS27" s="4"/>
      <c r="JT27" s="6"/>
      <c r="JU27" s="5"/>
      <c r="JV27" s="5"/>
      <c r="JW27" s="4"/>
      <c r="JX27" s="6"/>
      <c r="JY27" s="4"/>
      <c r="JZ27" s="6"/>
      <c r="KA27" s="5"/>
      <c r="KB27" s="5"/>
      <c r="KC27" s="4"/>
      <c r="KD27" s="6"/>
      <c r="KE27" s="4"/>
      <c r="KF27" s="6"/>
      <c r="KG27" s="5"/>
      <c r="KH27" s="5"/>
      <c r="KI27" s="4"/>
      <c r="KJ27" s="6"/>
      <c r="KK27" s="4"/>
      <c r="KL27" s="6"/>
      <c r="KM27" s="5"/>
      <c r="KN27" s="5"/>
    </row>
    <row r="28">
      <c r="A28" s="3" t="s">
        <v>85</v>
      </c>
      <c r="B28" s="3" t="s">
        <v>86</v>
      </c>
      <c r="C28" s="3" t="s">
        <v>87</v>
      </c>
      <c r="D28" s="3" t="s">
        <v>88</v>
      </c>
      <c r="E28" s="3" t="s">
        <v>99</v>
      </c>
      <c r="F28" s="3" t="s">
        <v>103</v>
      </c>
      <c r="G28" s="3" t="s">
        <v>101</v>
      </c>
      <c r="H28" s="3" t="s">
        <v>104</v>
      </c>
      <c r="I28" s="3" t="s">
        <v>1324</v>
      </c>
      <c r="J28" s="3" t="s">
        <v>1318</v>
      </c>
      <c r="K28" s="4">
        <v>356</v>
      </c>
      <c r="L28" s="4">
        <f>=ROUNDDOWN(31.5044247787611,0)</f>
      </c>
      <c r="M28" s="4"/>
      <c r="N28" s="5"/>
      <c r="O28" s="4"/>
      <c r="P28" s="4">
        <f>=ROUNDDOWN({0},0)</f>
      </c>
      <c r="Q28" s="4"/>
      <c r="R28" s="5"/>
      <c r="S28" s="4">
        <v>6</v>
      </c>
      <c r="T28" s="6">
        <v>348.78</v>
      </c>
      <c r="U28" s="4"/>
      <c r="V28" s="6"/>
      <c r="W28" s="5"/>
      <c r="X28" s="5"/>
      <c r="Y28" s="4"/>
      <c r="Z28" s="6"/>
      <c r="AA28" s="4"/>
      <c r="AB28" s="6"/>
      <c r="AC28" s="5"/>
      <c r="AD28" s="5"/>
      <c r="AE28" s="4"/>
      <c r="AF28" s="6"/>
      <c r="AG28" s="4"/>
      <c r="AH28" s="6"/>
      <c r="AI28" s="5"/>
      <c r="AJ28" s="5"/>
      <c r="AK28" s="4"/>
      <c r="AL28" s="6"/>
      <c r="AM28" s="4"/>
      <c r="AN28" s="6"/>
      <c r="AO28" s="5"/>
      <c r="AP28" s="5"/>
      <c r="AQ28" s="4"/>
      <c r="AR28" s="6"/>
      <c r="AS28" s="4"/>
      <c r="AT28" s="6"/>
      <c r="AU28" s="5"/>
      <c r="AV28" s="5"/>
      <c r="AW28" s="4"/>
      <c r="AX28" s="6"/>
      <c r="AY28" s="4"/>
      <c r="AZ28" s="6"/>
      <c r="BA28" s="5"/>
      <c r="BB28" s="5"/>
      <c r="BC28" s="4">
        <v>5</v>
      </c>
      <c r="BD28" s="6">
        <v>268.79</v>
      </c>
      <c r="BE28" s="4"/>
      <c r="BF28" s="6"/>
      <c r="BG28" s="5"/>
      <c r="BH28" s="5"/>
      <c r="BI28" s="4"/>
      <c r="BJ28" s="6"/>
      <c r="BK28" s="4"/>
      <c r="BL28" s="6"/>
      <c r="BM28" s="5"/>
      <c r="BN28" s="5"/>
      <c r="BO28" s="4"/>
      <c r="BP28" s="6"/>
      <c r="BQ28" s="4"/>
      <c r="BR28" s="6"/>
      <c r="BS28" s="5"/>
      <c r="BT28" s="5"/>
      <c r="BU28" s="4"/>
      <c r="BV28" s="6"/>
      <c r="BW28" s="4"/>
      <c r="BX28" s="6"/>
      <c r="BY28" s="5"/>
      <c r="BZ28" s="5"/>
      <c r="CA28" s="4"/>
      <c r="CB28" s="6"/>
      <c r="CC28" s="4"/>
      <c r="CD28" s="6"/>
      <c r="CE28" s="5"/>
      <c r="CF28" s="5"/>
      <c r="CG28" s="4"/>
      <c r="CH28" s="6"/>
      <c r="CI28" s="4"/>
      <c r="CJ28" s="6"/>
      <c r="CK28" s="5"/>
      <c r="CL28" s="5"/>
      <c r="CM28" s="4">
        <v>1</v>
      </c>
      <c r="CN28" s="6">
        <v>79.99</v>
      </c>
      <c r="CO28" s="4"/>
      <c r="CP28" s="6"/>
      <c r="CQ28" s="5"/>
      <c r="CR28" s="5"/>
      <c r="CS28" s="4"/>
      <c r="CT28" s="6"/>
      <c r="CU28" s="4"/>
      <c r="CV28" s="6"/>
      <c r="CW28" s="5"/>
      <c r="CX28" s="5"/>
      <c r="CY28" s="4"/>
      <c r="CZ28" s="6"/>
      <c r="DA28" s="4"/>
      <c r="DB28" s="6"/>
      <c r="DC28" s="5"/>
      <c r="DD28" s="5"/>
      <c r="DE28" s="4"/>
      <c r="DF28" s="6"/>
      <c r="DG28" s="4"/>
      <c r="DH28" s="6"/>
      <c r="DI28" s="5"/>
      <c r="DJ28" s="5"/>
      <c r="DK28" s="4"/>
      <c r="DL28" s="6"/>
      <c r="DM28" s="4"/>
      <c r="DN28" s="6"/>
      <c r="DO28" s="5"/>
      <c r="DP28" s="5"/>
      <c r="DQ28" s="4"/>
      <c r="DR28" s="6"/>
      <c r="DS28" s="4"/>
      <c r="DT28" s="6"/>
      <c r="DU28" s="5"/>
      <c r="DV28" s="5"/>
      <c r="DW28" s="4"/>
      <c r="DX28" s="6"/>
      <c r="DY28" s="4"/>
      <c r="DZ28" s="6"/>
      <c r="EA28" s="5"/>
      <c r="EB28" s="5"/>
      <c r="EC28" s="4"/>
      <c r="ED28" s="6"/>
      <c r="EE28" s="4"/>
      <c r="EF28" s="6"/>
      <c r="EG28" s="5"/>
      <c r="EH28" s="5"/>
      <c r="EI28" s="4"/>
      <c r="EJ28" s="6"/>
      <c r="EK28" s="4"/>
      <c r="EL28" s="6"/>
      <c r="EM28" s="5"/>
      <c r="EN28" s="5"/>
      <c r="EO28" s="4"/>
      <c r="EP28" s="6"/>
      <c r="EQ28" s="4"/>
      <c r="ER28" s="6"/>
      <c r="ES28" s="5"/>
      <c r="ET28" s="5"/>
      <c r="EU28" s="4"/>
      <c r="EV28" s="6"/>
      <c r="EW28" s="4"/>
      <c r="EX28" s="6"/>
      <c r="EY28" s="5"/>
      <c r="EZ28" s="5"/>
      <c r="FA28" s="4"/>
      <c r="FB28" s="6"/>
      <c r="FC28" s="4"/>
      <c r="FD28" s="6"/>
      <c r="FE28" s="5"/>
      <c r="FF28" s="5"/>
      <c r="FG28" s="4"/>
      <c r="FH28" s="6"/>
      <c r="FI28" s="4"/>
      <c r="FJ28" s="6"/>
      <c r="FK28" s="5"/>
      <c r="FL28" s="5"/>
      <c r="FM28" s="4"/>
      <c r="FN28" s="6"/>
      <c r="FO28" s="4"/>
      <c r="FP28" s="6"/>
      <c r="FQ28" s="5"/>
      <c r="FR28" s="5"/>
      <c r="FS28" s="4"/>
      <c r="FT28" s="6"/>
      <c r="FU28" s="4"/>
      <c r="FV28" s="6"/>
      <c r="FW28" s="5"/>
      <c r="FX28" s="5"/>
      <c r="FY28" s="4"/>
      <c r="FZ28" s="6"/>
      <c r="GA28" s="4"/>
      <c r="GB28" s="6"/>
      <c r="GC28" s="5"/>
      <c r="GD28" s="5"/>
      <c r="GE28" s="4"/>
      <c r="GF28" s="6"/>
      <c r="GG28" s="4"/>
      <c r="GH28" s="6"/>
      <c r="GI28" s="5"/>
      <c r="GJ28" s="5"/>
      <c r="GK28" s="4"/>
      <c r="GL28" s="6"/>
      <c r="GM28" s="4"/>
      <c r="GN28" s="6"/>
      <c r="GO28" s="5"/>
      <c r="GP28" s="5"/>
      <c r="GQ28" s="4"/>
      <c r="GR28" s="6"/>
      <c r="GS28" s="4"/>
      <c r="GT28" s="6"/>
      <c r="GU28" s="5"/>
      <c r="GV28" s="5"/>
      <c r="GW28" s="4"/>
      <c r="GX28" s="6"/>
      <c r="GY28" s="4"/>
      <c r="GZ28" s="6"/>
      <c r="HA28" s="5"/>
      <c r="HB28" s="5"/>
      <c r="HC28" s="4"/>
      <c r="HD28" s="6"/>
      <c r="HE28" s="4"/>
      <c r="HF28" s="6"/>
      <c r="HG28" s="5"/>
      <c r="HH28" s="5"/>
      <c r="HI28" s="4"/>
      <c r="HJ28" s="6"/>
      <c r="HK28" s="4"/>
      <c r="HL28" s="6"/>
      <c r="HM28" s="5"/>
      <c r="HN28" s="5"/>
      <c r="HO28" s="4"/>
      <c r="HP28" s="6"/>
      <c r="HQ28" s="4"/>
      <c r="HR28" s="6"/>
      <c r="HS28" s="5"/>
      <c r="HT28" s="5"/>
      <c r="HU28" s="4"/>
      <c r="HV28" s="6"/>
      <c r="HW28" s="4"/>
      <c r="HX28" s="6"/>
      <c r="HY28" s="5"/>
      <c r="HZ28" s="5"/>
      <c r="IA28" s="4"/>
      <c r="IB28" s="6"/>
      <c r="IC28" s="4"/>
      <c r="ID28" s="6"/>
      <c r="IE28" s="5"/>
      <c r="IF28" s="5"/>
      <c r="IG28" s="4"/>
      <c r="IH28" s="6"/>
      <c r="II28" s="4"/>
      <c r="IJ28" s="6"/>
      <c r="IK28" s="5"/>
      <c r="IL28" s="5"/>
      <c r="IM28" s="4"/>
      <c r="IN28" s="6"/>
      <c r="IO28" s="4"/>
      <c r="IP28" s="6"/>
      <c r="IQ28" s="5"/>
      <c r="IR28" s="5"/>
      <c r="IS28" s="4"/>
      <c r="IT28" s="6"/>
      <c r="IU28" s="4"/>
      <c r="IV28" s="6"/>
      <c r="IW28" s="5"/>
      <c r="IX28" s="5"/>
      <c r="IY28" s="4"/>
      <c r="IZ28" s="6"/>
      <c r="JA28" s="4"/>
      <c r="JB28" s="6"/>
      <c r="JC28" s="5"/>
      <c r="JD28" s="5"/>
      <c r="JE28" s="4"/>
      <c r="JF28" s="6"/>
      <c r="JG28" s="4"/>
      <c r="JH28" s="6"/>
      <c r="JI28" s="5"/>
      <c r="JJ28" s="5"/>
      <c r="JK28" s="4"/>
      <c r="JL28" s="6"/>
      <c r="JM28" s="4"/>
      <c r="JN28" s="6"/>
      <c r="JO28" s="5"/>
      <c r="JP28" s="5"/>
      <c r="JQ28" s="4"/>
      <c r="JR28" s="6"/>
      <c r="JS28" s="4"/>
      <c r="JT28" s="6"/>
      <c r="JU28" s="5"/>
      <c r="JV28" s="5"/>
      <c r="JW28" s="4"/>
      <c r="JX28" s="6"/>
      <c r="JY28" s="4"/>
      <c r="JZ28" s="6"/>
      <c r="KA28" s="5"/>
      <c r="KB28" s="5"/>
      <c r="KC28" s="4"/>
      <c r="KD28" s="6"/>
      <c r="KE28" s="4"/>
      <c r="KF28" s="6"/>
      <c r="KG28" s="5"/>
      <c r="KH28" s="5"/>
      <c r="KI28" s="4"/>
      <c r="KJ28" s="6"/>
      <c r="KK28" s="4"/>
      <c r="KL28" s="6"/>
      <c r="KM28" s="5"/>
      <c r="KN28" s="5"/>
    </row>
    <row r="29">
      <c r="A29" s="3" t="s">
        <v>85</v>
      </c>
      <c r="B29" s="3" t="s">
        <v>86</v>
      </c>
      <c r="C29" s="3" t="s">
        <v>87</v>
      </c>
      <c r="D29" s="3" t="s">
        <v>88</v>
      </c>
      <c r="E29" s="3" t="s">
        <v>99</v>
      </c>
      <c r="F29" s="3" t="s">
        <v>100</v>
      </c>
      <c r="G29" s="3" t="s">
        <v>101</v>
      </c>
      <c r="H29" s="3" t="s">
        <v>102</v>
      </c>
      <c r="I29" s="3" t="s">
        <v>1325</v>
      </c>
      <c r="J29" s="3" t="s">
        <v>1319</v>
      </c>
      <c r="K29" s="4">
        <v>1678</v>
      </c>
      <c r="L29" s="4">
        <f>=ROUNDDOWN(36.4782608695652,0)</f>
      </c>
      <c r="M29" s="4"/>
      <c r="N29" s="5">
        <v>1</v>
      </c>
      <c r="O29" s="4"/>
      <c r="P29" s="4">
        <f>=ROUNDDOWN({0},0)</f>
      </c>
      <c r="Q29" s="4"/>
      <c r="R29" s="5"/>
      <c r="S29" s="4">
        <v>26</v>
      </c>
      <c r="T29" s="6">
        <v>1642.81</v>
      </c>
      <c r="U29" s="4"/>
      <c r="V29" s="6"/>
      <c r="W29" s="5"/>
      <c r="X29" s="5"/>
      <c r="Y29" s="4">
        <v>4</v>
      </c>
      <c r="Z29" s="6">
        <v>232.04</v>
      </c>
      <c r="AA29" s="4"/>
      <c r="AB29" s="6"/>
      <c r="AC29" s="5"/>
      <c r="AD29" s="5"/>
      <c r="AE29" s="4"/>
      <c r="AF29" s="6"/>
      <c r="AG29" s="4"/>
      <c r="AH29" s="6"/>
      <c r="AI29" s="5"/>
      <c r="AJ29" s="5"/>
      <c r="AK29" s="4">
        <v>1</v>
      </c>
      <c r="AL29" s="6">
        <v>63.47</v>
      </c>
      <c r="AM29" s="4"/>
      <c r="AN29" s="6"/>
      <c r="AO29" s="5"/>
      <c r="AP29" s="5"/>
      <c r="AQ29" s="4">
        <v>10</v>
      </c>
      <c r="AR29" s="6">
        <v>647.6</v>
      </c>
      <c r="AS29" s="4"/>
      <c r="AT29" s="6"/>
      <c r="AU29" s="5"/>
      <c r="AV29" s="5"/>
      <c r="AW29" s="4">
        <v>3</v>
      </c>
      <c r="AX29" s="6">
        <v>171.4</v>
      </c>
      <c r="AY29" s="4"/>
      <c r="AZ29" s="6"/>
      <c r="BA29" s="5"/>
      <c r="BB29" s="5"/>
      <c r="BC29" s="4">
        <v>1</v>
      </c>
      <c r="BD29" s="6">
        <v>66.1</v>
      </c>
      <c r="BE29" s="4"/>
      <c r="BF29" s="6"/>
      <c r="BG29" s="5"/>
      <c r="BH29" s="5"/>
      <c r="BI29" s="4"/>
      <c r="BJ29" s="6"/>
      <c r="BK29" s="4"/>
      <c r="BL29" s="6"/>
      <c r="BM29" s="5"/>
      <c r="BN29" s="5"/>
      <c r="BO29" s="4">
        <v>1</v>
      </c>
      <c r="BP29" s="6">
        <v>63.3</v>
      </c>
      <c r="BQ29" s="4"/>
      <c r="BR29" s="6"/>
      <c r="BS29" s="5"/>
      <c r="BT29" s="5"/>
      <c r="BU29" s="4"/>
      <c r="BV29" s="6"/>
      <c r="BW29" s="4"/>
      <c r="BX29" s="6"/>
      <c r="BY29" s="5"/>
      <c r="BZ29" s="5"/>
      <c r="CA29" s="4"/>
      <c r="CB29" s="6"/>
      <c r="CC29" s="4"/>
      <c r="CD29" s="6"/>
      <c r="CE29" s="5"/>
      <c r="CF29" s="5"/>
      <c r="CG29" s="4"/>
      <c r="CH29" s="6"/>
      <c r="CI29" s="4"/>
      <c r="CJ29" s="6"/>
      <c r="CK29" s="5"/>
      <c r="CL29" s="5"/>
      <c r="CM29" s="4"/>
      <c r="CN29" s="6"/>
      <c r="CO29" s="4"/>
      <c r="CP29" s="6"/>
      <c r="CQ29" s="5"/>
      <c r="CR29" s="5"/>
      <c r="CS29" s="4">
        <v>6</v>
      </c>
      <c r="CT29" s="6">
        <v>398.9</v>
      </c>
      <c r="CU29" s="4"/>
      <c r="CV29" s="6"/>
      <c r="CW29" s="5"/>
      <c r="CX29" s="5"/>
      <c r="CY29" s="4"/>
      <c r="CZ29" s="6"/>
      <c r="DA29" s="4"/>
      <c r="DB29" s="6"/>
      <c r="DC29" s="5"/>
      <c r="DD29" s="5"/>
      <c r="DE29" s="4"/>
      <c r="DF29" s="6"/>
      <c r="DG29" s="4"/>
      <c r="DH29" s="6"/>
      <c r="DI29" s="5"/>
      <c r="DJ29" s="5"/>
      <c r="DK29" s="4"/>
      <c r="DL29" s="6"/>
      <c r="DM29" s="4"/>
      <c r="DN29" s="6"/>
      <c r="DO29" s="5"/>
      <c r="DP29" s="5"/>
      <c r="DQ29" s="4"/>
      <c r="DR29" s="6"/>
      <c r="DS29" s="4"/>
      <c r="DT29" s="6"/>
      <c r="DU29" s="5"/>
      <c r="DV29" s="5"/>
      <c r="DW29" s="4"/>
      <c r="DX29" s="6"/>
      <c r="DY29" s="4"/>
      <c r="DZ29" s="6"/>
      <c r="EA29" s="5"/>
      <c r="EB29" s="5"/>
      <c r="EC29" s="4"/>
      <c r="ED29" s="6"/>
      <c r="EE29" s="4"/>
      <c r="EF29" s="6"/>
      <c r="EG29" s="5"/>
      <c r="EH29" s="5"/>
      <c r="EI29" s="4"/>
      <c r="EJ29" s="6"/>
      <c r="EK29" s="4"/>
      <c r="EL29" s="6"/>
      <c r="EM29" s="5"/>
      <c r="EN29" s="5"/>
      <c r="EO29" s="4"/>
      <c r="EP29" s="6"/>
      <c r="EQ29" s="4"/>
      <c r="ER29" s="6"/>
      <c r="ES29" s="5"/>
      <c r="ET29" s="5"/>
      <c r="EU29" s="4"/>
      <c r="EV29" s="6"/>
      <c r="EW29" s="4"/>
      <c r="EX29" s="6"/>
      <c r="EY29" s="5"/>
      <c r="EZ29" s="5"/>
      <c r="FA29" s="4"/>
      <c r="FB29" s="6"/>
      <c r="FC29" s="4"/>
      <c r="FD29" s="6"/>
      <c r="FE29" s="5"/>
      <c r="FF29" s="5"/>
      <c r="FG29" s="4"/>
      <c r="FH29" s="6"/>
      <c r="FI29" s="4"/>
      <c r="FJ29" s="6"/>
      <c r="FK29" s="5"/>
      <c r="FL29" s="5"/>
      <c r="FM29" s="4"/>
      <c r="FN29" s="6"/>
      <c r="FO29" s="4"/>
      <c r="FP29" s="6"/>
      <c r="FQ29" s="5"/>
      <c r="FR29" s="5"/>
      <c r="FS29" s="4"/>
      <c r="FT29" s="6"/>
      <c r="FU29" s="4"/>
      <c r="FV29" s="6"/>
      <c r="FW29" s="5"/>
      <c r="FX29" s="5"/>
      <c r="FY29" s="4"/>
      <c r="FZ29" s="6"/>
      <c r="GA29" s="4"/>
      <c r="GB29" s="6"/>
      <c r="GC29" s="5"/>
      <c r="GD29" s="5"/>
      <c r="GE29" s="4"/>
      <c r="GF29" s="6"/>
      <c r="GG29" s="4"/>
      <c r="GH29" s="6"/>
      <c r="GI29" s="5"/>
      <c r="GJ29" s="5"/>
      <c r="GK29" s="4"/>
      <c r="GL29" s="6"/>
      <c r="GM29" s="4"/>
      <c r="GN29" s="6"/>
      <c r="GO29" s="5"/>
      <c r="GP29" s="5"/>
      <c r="GQ29" s="4"/>
      <c r="GR29" s="6"/>
      <c r="GS29" s="4"/>
      <c r="GT29" s="6"/>
      <c r="GU29" s="5"/>
      <c r="GV29" s="5"/>
      <c r="GW29" s="4"/>
      <c r="GX29" s="6"/>
      <c r="GY29" s="4"/>
      <c r="GZ29" s="6"/>
      <c r="HA29" s="5"/>
      <c r="HB29" s="5"/>
      <c r="HC29" s="4"/>
      <c r="HD29" s="6"/>
      <c r="HE29" s="4"/>
      <c r="HF29" s="6"/>
      <c r="HG29" s="5"/>
      <c r="HH29" s="5"/>
      <c r="HI29" s="4"/>
      <c r="HJ29" s="6"/>
      <c r="HK29" s="4"/>
      <c r="HL29" s="6"/>
      <c r="HM29" s="5"/>
      <c r="HN29" s="5"/>
      <c r="HO29" s="4"/>
      <c r="HP29" s="6"/>
      <c r="HQ29" s="4"/>
      <c r="HR29" s="6"/>
      <c r="HS29" s="5"/>
      <c r="HT29" s="5"/>
      <c r="HU29" s="4"/>
      <c r="HV29" s="6"/>
      <c r="HW29" s="4"/>
      <c r="HX29" s="6"/>
      <c r="HY29" s="5"/>
      <c r="HZ29" s="5"/>
      <c r="IA29" s="4"/>
      <c r="IB29" s="6"/>
      <c r="IC29" s="4"/>
      <c r="ID29" s="6"/>
      <c r="IE29" s="5"/>
      <c r="IF29" s="5"/>
      <c r="IG29" s="4"/>
      <c r="IH29" s="6"/>
      <c r="II29" s="4"/>
      <c r="IJ29" s="6"/>
      <c r="IK29" s="5"/>
      <c r="IL29" s="5"/>
      <c r="IM29" s="4"/>
      <c r="IN29" s="6"/>
      <c r="IO29" s="4"/>
      <c r="IP29" s="6"/>
      <c r="IQ29" s="5"/>
      <c r="IR29" s="5"/>
      <c r="IS29" s="4"/>
      <c r="IT29" s="6"/>
      <c r="IU29" s="4"/>
      <c r="IV29" s="6"/>
      <c r="IW29" s="5"/>
      <c r="IX29" s="5"/>
      <c r="IY29" s="4"/>
      <c r="IZ29" s="6"/>
      <c r="JA29" s="4"/>
      <c r="JB29" s="6"/>
      <c r="JC29" s="5"/>
      <c r="JD29" s="5"/>
      <c r="JE29" s="4"/>
      <c r="JF29" s="6"/>
      <c r="JG29" s="4"/>
      <c r="JH29" s="6"/>
      <c r="JI29" s="5"/>
      <c r="JJ29" s="5"/>
      <c r="JK29" s="4"/>
      <c r="JL29" s="6"/>
      <c r="JM29" s="4"/>
      <c r="JN29" s="6"/>
      <c r="JO29" s="5"/>
      <c r="JP29" s="5"/>
      <c r="JQ29" s="4"/>
      <c r="JR29" s="6"/>
      <c r="JS29" s="4"/>
      <c r="JT29" s="6"/>
      <c r="JU29" s="5"/>
      <c r="JV29" s="5"/>
      <c r="JW29" s="4"/>
      <c r="JX29" s="6"/>
      <c r="JY29" s="4"/>
      <c r="JZ29" s="6"/>
      <c r="KA29" s="5"/>
      <c r="KB29" s="5"/>
      <c r="KC29" s="4"/>
      <c r="KD29" s="6"/>
      <c r="KE29" s="4"/>
      <c r="KF29" s="6"/>
      <c r="KG29" s="5"/>
      <c r="KH29" s="5"/>
      <c r="KI29" s="4"/>
      <c r="KJ29" s="6"/>
      <c r="KK29" s="4"/>
      <c r="KL29" s="6"/>
      <c r="KM29" s="5"/>
      <c r="KN29" s="5"/>
    </row>
    <row r="30">
      <c r="A30" s="3" t="s">
        <v>85</v>
      </c>
      <c r="B30" s="3" t="s">
        <v>86</v>
      </c>
      <c r="C30" s="3" t="s">
        <v>87</v>
      </c>
      <c r="D30" s="3" t="s">
        <v>88</v>
      </c>
      <c r="E30" s="3" t="s">
        <v>99</v>
      </c>
      <c r="F30" s="3" t="s">
        <v>100</v>
      </c>
      <c r="G30" s="3" t="s">
        <v>101</v>
      </c>
      <c r="H30" s="3" t="s">
        <v>102</v>
      </c>
      <c r="I30" s="3" t="s">
        <v>1326</v>
      </c>
      <c r="J30" s="3" t="s">
        <v>1319</v>
      </c>
      <c r="K30" s="4">
        <v>1150</v>
      </c>
      <c r="L30" s="4">
        <f>=ROUNDDOWN(41.0714285714286,0)</f>
      </c>
      <c r="M30" s="4"/>
      <c r="N30" s="5">
        <v>1</v>
      </c>
      <c r="O30" s="4"/>
      <c r="P30" s="4">
        <f>=ROUNDDOWN({0},0)</f>
      </c>
      <c r="Q30" s="4"/>
      <c r="R30" s="5"/>
      <c r="S30" s="4">
        <v>18</v>
      </c>
      <c r="T30" s="6">
        <v>1212.7</v>
      </c>
      <c r="U30" s="4"/>
      <c r="V30" s="6"/>
      <c r="W30" s="5"/>
      <c r="X30" s="5"/>
      <c r="Y30" s="4">
        <v>2</v>
      </c>
      <c r="Z30" s="6">
        <v>124.5</v>
      </c>
      <c r="AA30" s="4"/>
      <c r="AB30" s="6"/>
      <c r="AC30" s="5"/>
      <c r="AD30" s="5"/>
      <c r="AE30" s="4">
        <v>1</v>
      </c>
      <c r="AF30" s="6">
        <v>52.57</v>
      </c>
      <c r="AG30" s="4"/>
      <c r="AH30" s="6"/>
      <c r="AI30" s="5"/>
      <c r="AJ30" s="5"/>
      <c r="AK30" s="4"/>
      <c r="AL30" s="6"/>
      <c r="AM30" s="4"/>
      <c r="AN30" s="6"/>
      <c r="AO30" s="5"/>
      <c r="AP30" s="5"/>
      <c r="AQ30" s="4">
        <v>3</v>
      </c>
      <c r="AR30" s="6">
        <v>196.7</v>
      </c>
      <c r="AS30" s="4"/>
      <c r="AT30" s="6"/>
      <c r="AU30" s="5"/>
      <c r="AV30" s="5"/>
      <c r="AW30" s="4">
        <v>3</v>
      </c>
      <c r="AX30" s="6">
        <v>179.45</v>
      </c>
      <c r="AY30" s="4"/>
      <c r="AZ30" s="6"/>
      <c r="BA30" s="5"/>
      <c r="BB30" s="5"/>
      <c r="BC30" s="4">
        <v>1</v>
      </c>
      <c r="BD30" s="6">
        <v>79.99</v>
      </c>
      <c r="BE30" s="4"/>
      <c r="BF30" s="6"/>
      <c r="BG30" s="5"/>
      <c r="BH30" s="5"/>
      <c r="BI30" s="4">
        <v>2</v>
      </c>
      <c r="BJ30" s="6">
        <v>129.7</v>
      </c>
      <c r="BK30" s="4"/>
      <c r="BL30" s="6"/>
      <c r="BM30" s="5"/>
      <c r="BN30" s="5"/>
      <c r="BO30" s="4"/>
      <c r="BP30" s="6"/>
      <c r="BQ30" s="4"/>
      <c r="BR30" s="6"/>
      <c r="BS30" s="5"/>
      <c r="BT30" s="5"/>
      <c r="BU30" s="4">
        <v>2</v>
      </c>
      <c r="BV30" s="6">
        <v>142.67</v>
      </c>
      <c r="BW30" s="4"/>
      <c r="BX30" s="6"/>
      <c r="BY30" s="5"/>
      <c r="BZ30" s="5"/>
      <c r="CA30" s="4"/>
      <c r="CB30" s="6"/>
      <c r="CC30" s="4"/>
      <c r="CD30" s="6"/>
      <c r="CE30" s="5"/>
      <c r="CF30" s="5"/>
      <c r="CG30" s="4">
        <v>1</v>
      </c>
      <c r="CH30" s="6">
        <v>65.12</v>
      </c>
      <c r="CI30" s="4"/>
      <c r="CJ30" s="6"/>
      <c r="CK30" s="5"/>
      <c r="CL30" s="5"/>
      <c r="CM30" s="4">
        <v>2</v>
      </c>
      <c r="CN30" s="6">
        <v>185.98</v>
      </c>
      <c r="CO30" s="4"/>
      <c r="CP30" s="6"/>
      <c r="CQ30" s="5"/>
      <c r="CR30" s="5"/>
      <c r="CS30" s="4"/>
      <c r="CT30" s="6"/>
      <c r="CU30" s="4"/>
      <c r="CV30" s="6"/>
      <c r="CW30" s="5"/>
      <c r="CX30" s="5"/>
      <c r="CY30" s="4">
        <v>1</v>
      </c>
      <c r="CZ30" s="6">
        <v>56.02</v>
      </c>
      <c r="DA30" s="4"/>
      <c r="DB30" s="6"/>
      <c r="DC30" s="5"/>
      <c r="DD30" s="5"/>
      <c r="DE30" s="4"/>
      <c r="DF30" s="6"/>
      <c r="DG30" s="4"/>
      <c r="DH30" s="6"/>
      <c r="DI30" s="5"/>
      <c r="DJ30" s="5"/>
      <c r="DK30" s="4"/>
      <c r="DL30" s="6"/>
      <c r="DM30" s="4"/>
      <c r="DN30" s="6"/>
      <c r="DO30" s="5"/>
      <c r="DP30" s="5"/>
      <c r="DQ30" s="4"/>
      <c r="DR30" s="6"/>
      <c r="DS30" s="4"/>
      <c r="DT30" s="6"/>
      <c r="DU30" s="5"/>
      <c r="DV30" s="5"/>
      <c r="DW30" s="4"/>
      <c r="DX30" s="6"/>
      <c r="DY30" s="4"/>
      <c r="DZ30" s="6"/>
      <c r="EA30" s="5"/>
      <c r="EB30" s="5"/>
      <c r="EC30" s="4"/>
      <c r="ED30" s="6"/>
      <c r="EE30" s="4"/>
      <c r="EF30" s="6"/>
      <c r="EG30" s="5"/>
      <c r="EH30" s="5"/>
      <c r="EI30" s="4"/>
      <c r="EJ30" s="6"/>
      <c r="EK30" s="4"/>
      <c r="EL30" s="6"/>
      <c r="EM30" s="5"/>
      <c r="EN30" s="5"/>
      <c r="EO30" s="4"/>
      <c r="EP30" s="6"/>
      <c r="EQ30" s="4"/>
      <c r="ER30" s="6"/>
      <c r="ES30" s="5"/>
      <c r="ET30" s="5"/>
      <c r="EU30" s="4"/>
      <c r="EV30" s="6"/>
      <c r="EW30" s="4"/>
      <c r="EX30" s="6"/>
      <c r="EY30" s="5"/>
      <c r="EZ30" s="5"/>
      <c r="FA30" s="4"/>
      <c r="FB30" s="6"/>
      <c r="FC30" s="4"/>
      <c r="FD30" s="6"/>
      <c r="FE30" s="5"/>
      <c r="FF30" s="5"/>
      <c r="FG30" s="4"/>
      <c r="FH30" s="6"/>
      <c r="FI30" s="4"/>
      <c r="FJ30" s="6"/>
      <c r="FK30" s="5"/>
      <c r="FL30" s="5"/>
      <c r="FM30" s="4"/>
      <c r="FN30" s="6"/>
      <c r="FO30" s="4"/>
      <c r="FP30" s="6"/>
      <c r="FQ30" s="5"/>
      <c r="FR30" s="5"/>
      <c r="FS30" s="4"/>
      <c r="FT30" s="6"/>
      <c r="FU30" s="4"/>
      <c r="FV30" s="6"/>
      <c r="FW30" s="5"/>
      <c r="FX30" s="5"/>
      <c r="FY30" s="4"/>
      <c r="FZ30" s="6"/>
      <c r="GA30" s="4"/>
      <c r="GB30" s="6"/>
      <c r="GC30" s="5"/>
      <c r="GD30" s="5"/>
      <c r="GE30" s="4"/>
      <c r="GF30" s="6"/>
      <c r="GG30" s="4"/>
      <c r="GH30" s="6"/>
      <c r="GI30" s="5"/>
      <c r="GJ30" s="5"/>
      <c r="GK30" s="4"/>
      <c r="GL30" s="6"/>
      <c r="GM30" s="4"/>
      <c r="GN30" s="6"/>
      <c r="GO30" s="5"/>
      <c r="GP30" s="5"/>
      <c r="GQ30" s="4"/>
      <c r="GR30" s="6"/>
      <c r="GS30" s="4"/>
      <c r="GT30" s="6"/>
      <c r="GU30" s="5"/>
      <c r="GV30" s="5"/>
      <c r="GW30" s="4"/>
      <c r="GX30" s="6"/>
      <c r="GY30" s="4"/>
      <c r="GZ30" s="6"/>
      <c r="HA30" s="5"/>
      <c r="HB30" s="5"/>
      <c r="HC30" s="4"/>
      <c r="HD30" s="6"/>
      <c r="HE30" s="4"/>
      <c r="HF30" s="6"/>
      <c r="HG30" s="5"/>
      <c r="HH30" s="5"/>
      <c r="HI30" s="4"/>
      <c r="HJ30" s="6"/>
      <c r="HK30" s="4"/>
      <c r="HL30" s="6"/>
      <c r="HM30" s="5"/>
      <c r="HN30" s="5"/>
      <c r="HO30" s="4"/>
      <c r="HP30" s="6"/>
      <c r="HQ30" s="4"/>
      <c r="HR30" s="6"/>
      <c r="HS30" s="5"/>
      <c r="HT30" s="5"/>
      <c r="HU30" s="4"/>
      <c r="HV30" s="6"/>
      <c r="HW30" s="4"/>
      <c r="HX30" s="6"/>
      <c r="HY30" s="5"/>
      <c r="HZ30" s="5"/>
      <c r="IA30" s="4"/>
      <c r="IB30" s="6"/>
      <c r="IC30" s="4"/>
      <c r="ID30" s="6"/>
      <c r="IE30" s="5"/>
      <c r="IF30" s="5"/>
      <c r="IG30" s="4"/>
      <c r="IH30" s="6"/>
      <c r="II30" s="4"/>
      <c r="IJ30" s="6"/>
      <c r="IK30" s="5"/>
      <c r="IL30" s="5"/>
      <c r="IM30" s="4"/>
      <c r="IN30" s="6"/>
      <c r="IO30" s="4"/>
      <c r="IP30" s="6"/>
      <c r="IQ30" s="5"/>
      <c r="IR30" s="5"/>
      <c r="IS30" s="4"/>
      <c r="IT30" s="6"/>
      <c r="IU30" s="4"/>
      <c r="IV30" s="6"/>
      <c r="IW30" s="5"/>
      <c r="IX30" s="5"/>
      <c r="IY30" s="4"/>
      <c r="IZ30" s="6"/>
      <c r="JA30" s="4"/>
      <c r="JB30" s="6"/>
      <c r="JC30" s="5"/>
      <c r="JD30" s="5"/>
      <c r="JE30" s="4"/>
      <c r="JF30" s="6"/>
      <c r="JG30" s="4"/>
      <c r="JH30" s="6"/>
      <c r="JI30" s="5"/>
      <c r="JJ30" s="5"/>
      <c r="JK30" s="4"/>
      <c r="JL30" s="6"/>
      <c r="JM30" s="4"/>
      <c r="JN30" s="6"/>
      <c r="JO30" s="5"/>
      <c r="JP30" s="5"/>
      <c r="JQ30" s="4"/>
      <c r="JR30" s="6"/>
      <c r="JS30" s="4"/>
      <c r="JT30" s="6"/>
      <c r="JU30" s="5"/>
      <c r="JV30" s="5"/>
      <c r="JW30" s="4"/>
      <c r="JX30" s="6"/>
      <c r="JY30" s="4"/>
      <c r="JZ30" s="6"/>
      <c r="KA30" s="5"/>
      <c r="KB30" s="5"/>
      <c r="KC30" s="4"/>
      <c r="KD30" s="6"/>
      <c r="KE30" s="4"/>
      <c r="KF30" s="6"/>
      <c r="KG30" s="5"/>
      <c r="KH30" s="5"/>
      <c r="KI30" s="4"/>
      <c r="KJ30" s="6"/>
      <c r="KK30" s="4"/>
      <c r="KL30" s="6"/>
      <c r="KM30" s="5"/>
      <c r="KN30" s="5"/>
    </row>
    <row r="31">
      <c r="A31" s="3" t="s">
        <v>85</v>
      </c>
      <c r="B31" s="3" t="s">
        <v>86</v>
      </c>
      <c r="C31" s="3" t="s">
        <v>87</v>
      </c>
      <c r="D31" s="3" t="s">
        <v>88</v>
      </c>
      <c r="E31" s="3" t="s">
        <v>99</v>
      </c>
      <c r="F31" s="3" t="s">
        <v>100</v>
      </c>
      <c r="G31" s="3" t="s">
        <v>101</v>
      </c>
      <c r="H31" s="3" t="s">
        <v>102</v>
      </c>
      <c r="I31" s="3" t="s">
        <v>1327</v>
      </c>
      <c r="J31" s="3" t="s">
        <v>1319</v>
      </c>
      <c r="K31" s="4">
        <v>596</v>
      </c>
      <c r="L31" s="4">
        <f>=ROUNDDOWN(19.2258064516129,0)</f>
      </c>
      <c r="M31" s="4"/>
      <c r="N31" s="5">
        <v>1</v>
      </c>
      <c r="O31" s="4"/>
      <c r="P31" s="4">
        <f>=ROUNDDOWN({0},0)</f>
      </c>
      <c r="Q31" s="4"/>
      <c r="R31" s="5"/>
      <c r="S31" s="4">
        <v>15</v>
      </c>
      <c r="T31" s="6">
        <v>1005.89</v>
      </c>
      <c r="U31" s="4"/>
      <c r="V31" s="6"/>
      <c r="W31" s="5"/>
      <c r="X31" s="5"/>
      <c r="Y31" s="4">
        <v>2</v>
      </c>
      <c r="Z31" s="6">
        <v>135.82</v>
      </c>
      <c r="AA31" s="4"/>
      <c r="AB31" s="6"/>
      <c r="AC31" s="5"/>
      <c r="AD31" s="5"/>
      <c r="AE31" s="4">
        <v>3</v>
      </c>
      <c r="AF31" s="6">
        <v>183.17</v>
      </c>
      <c r="AG31" s="4"/>
      <c r="AH31" s="6"/>
      <c r="AI31" s="5"/>
      <c r="AJ31" s="5"/>
      <c r="AK31" s="4"/>
      <c r="AL31" s="6"/>
      <c r="AM31" s="4"/>
      <c r="AN31" s="6"/>
      <c r="AO31" s="5"/>
      <c r="AP31" s="5"/>
      <c r="AQ31" s="4">
        <v>3</v>
      </c>
      <c r="AR31" s="6">
        <v>184.6</v>
      </c>
      <c r="AS31" s="4"/>
      <c r="AT31" s="6"/>
      <c r="AU31" s="5"/>
      <c r="AV31" s="5"/>
      <c r="AW31" s="4"/>
      <c r="AX31" s="6"/>
      <c r="AY31" s="4"/>
      <c r="AZ31" s="6"/>
      <c r="BA31" s="5"/>
      <c r="BB31" s="5"/>
      <c r="BC31" s="4">
        <v>1</v>
      </c>
      <c r="BD31" s="6">
        <v>94.99</v>
      </c>
      <c r="BE31" s="4"/>
      <c r="BF31" s="6"/>
      <c r="BG31" s="5"/>
      <c r="BH31" s="5"/>
      <c r="BI31" s="4"/>
      <c r="BJ31" s="6"/>
      <c r="BK31" s="4"/>
      <c r="BL31" s="6"/>
      <c r="BM31" s="5"/>
      <c r="BN31" s="5"/>
      <c r="BO31" s="4"/>
      <c r="BP31" s="6"/>
      <c r="BQ31" s="4"/>
      <c r="BR31" s="6"/>
      <c r="BS31" s="5"/>
      <c r="BT31" s="5"/>
      <c r="BU31" s="4"/>
      <c r="BV31" s="6"/>
      <c r="BW31" s="4"/>
      <c r="BX31" s="6"/>
      <c r="BY31" s="5"/>
      <c r="BZ31" s="5"/>
      <c r="CA31" s="4"/>
      <c r="CB31" s="6"/>
      <c r="CC31" s="4"/>
      <c r="CD31" s="6"/>
      <c r="CE31" s="5"/>
      <c r="CF31" s="5"/>
      <c r="CG31" s="4">
        <v>1</v>
      </c>
      <c r="CH31" s="6">
        <v>78.15</v>
      </c>
      <c r="CI31" s="4"/>
      <c r="CJ31" s="6"/>
      <c r="CK31" s="5"/>
      <c r="CL31" s="5"/>
      <c r="CM31" s="4">
        <v>1</v>
      </c>
      <c r="CN31" s="6">
        <v>92.99</v>
      </c>
      <c r="CO31" s="4"/>
      <c r="CP31" s="6"/>
      <c r="CQ31" s="5"/>
      <c r="CR31" s="5"/>
      <c r="CS31" s="4"/>
      <c r="CT31" s="6"/>
      <c r="CU31" s="4"/>
      <c r="CV31" s="6"/>
      <c r="CW31" s="5"/>
      <c r="CX31" s="5"/>
      <c r="CY31" s="4"/>
      <c r="CZ31" s="6"/>
      <c r="DA31" s="4"/>
      <c r="DB31" s="6"/>
      <c r="DC31" s="5"/>
      <c r="DD31" s="5"/>
      <c r="DE31" s="4"/>
      <c r="DF31" s="6"/>
      <c r="DG31" s="4"/>
      <c r="DH31" s="6"/>
      <c r="DI31" s="5"/>
      <c r="DJ31" s="5"/>
      <c r="DK31" s="4"/>
      <c r="DL31" s="6"/>
      <c r="DM31" s="4"/>
      <c r="DN31" s="6"/>
      <c r="DO31" s="5"/>
      <c r="DP31" s="5"/>
      <c r="DQ31" s="4"/>
      <c r="DR31" s="6"/>
      <c r="DS31" s="4"/>
      <c r="DT31" s="6"/>
      <c r="DU31" s="5"/>
      <c r="DV31" s="5"/>
      <c r="DW31" s="4">
        <v>3</v>
      </c>
      <c r="DX31" s="6">
        <v>180.15</v>
      </c>
      <c r="DY31" s="4"/>
      <c r="DZ31" s="6"/>
      <c r="EA31" s="5"/>
      <c r="EB31" s="5"/>
      <c r="EC31" s="4"/>
      <c r="ED31" s="6"/>
      <c r="EE31" s="4"/>
      <c r="EF31" s="6"/>
      <c r="EG31" s="5"/>
      <c r="EH31" s="5"/>
      <c r="EI31" s="4"/>
      <c r="EJ31" s="6"/>
      <c r="EK31" s="4"/>
      <c r="EL31" s="6"/>
      <c r="EM31" s="5"/>
      <c r="EN31" s="5"/>
      <c r="EO31" s="4"/>
      <c r="EP31" s="6"/>
      <c r="EQ31" s="4"/>
      <c r="ER31" s="6"/>
      <c r="ES31" s="5"/>
      <c r="ET31" s="5"/>
      <c r="EU31" s="4"/>
      <c r="EV31" s="6"/>
      <c r="EW31" s="4"/>
      <c r="EX31" s="6"/>
      <c r="EY31" s="5"/>
      <c r="EZ31" s="5"/>
      <c r="FA31" s="4"/>
      <c r="FB31" s="6"/>
      <c r="FC31" s="4"/>
      <c r="FD31" s="6"/>
      <c r="FE31" s="5"/>
      <c r="FF31" s="5"/>
      <c r="FG31" s="4">
        <v>1</v>
      </c>
      <c r="FH31" s="6">
        <v>56.02</v>
      </c>
      <c r="FI31" s="4"/>
      <c r="FJ31" s="6"/>
      <c r="FK31" s="5"/>
      <c r="FL31" s="5"/>
      <c r="FM31" s="4"/>
      <c r="FN31" s="6"/>
      <c r="FO31" s="4"/>
      <c r="FP31" s="6"/>
      <c r="FQ31" s="5"/>
      <c r="FR31" s="5"/>
      <c r="FS31" s="4"/>
      <c r="FT31" s="6"/>
      <c r="FU31" s="4"/>
      <c r="FV31" s="6"/>
      <c r="FW31" s="5"/>
      <c r="FX31" s="5"/>
      <c r="FY31" s="4"/>
      <c r="FZ31" s="6"/>
      <c r="GA31" s="4"/>
      <c r="GB31" s="6"/>
      <c r="GC31" s="5"/>
      <c r="GD31" s="5"/>
      <c r="GE31" s="4"/>
      <c r="GF31" s="6"/>
      <c r="GG31" s="4"/>
      <c r="GH31" s="6"/>
      <c r="GI31" s="5"/>
      <c r="GJ31" s="5"/>
      <c r="GK31" s="4"/>
      <c r="GL31" s="6"/>
      <c r="GM31" s="4"/>
      <c r="GN31" s="6"/>
      <c r="GO31" s="5"/>
      <c r="GP31" s="5"/>
      <c r="GQ31" s="4"/>
      <c r="GR31" s="6"/>
      <c r="GS31" s="4"/>
      <c r="GT31" s="6"/>
      <c r="GU31" s="5"/>
      <c r="GV31" s="5"/>
      <c r="GW31" s="4"/>
      <c r="GX31" s="6"/>
      <c r="GY31" s="4"/>
      <c r="GZ31" s="6"/>
      <c r="HA31" s="5"/>
      <c r="HB31" s="5"/>
      <c r="HC31" s="4"/>
      <c r="HD31" s="6"/>
      <c r="HE31" s="4"/>
      <c r="HF31" s="6"/>
      <c r="HG31" s="5"/>
      <c r="HH31" s="5"/>
      <c r="HI31" s="4"/>
      <c r="HJ31" s="6"/>
      <c r="HK31" s="4"/>
      <c r="HL31" s="6"/>
      <c r="HM31" s="5"/>
      <c r="HN31" s="5"/>
      <c r="HO31" s="4"/>
      <c r="HP31" s="6"/>
      <c r="HQ31" s="4"/>
      <c r="HR31" s="6"/>
      <c r="HS31" s="5"/>
      <c r="HT31" s="5"/>
      <c r="HU31" s="4"/>
      <c r="HV31" s="6"/>
      <c r="HW31" s="4"/>
      <c r="HX31" s="6"/>
      <c r="HY31" s="5"/>
      <c r="HZ31" s="5"/>
      <c r="IA31" s="4"/>
      <c r="IB31" s="6"/>
      <c r="IC31" s="4"/>
      <c r="ID31" s="6"/>
      <c r="IE31" s="5"/>
      <c r="IF31" s="5"/>
      <c r="IG31" s="4"/>
      <c r="IH31" s="6"/>
      <c r="II31" s="4"/>
      <c r="IJ31" s="6"/>
      <c r="IK31" s="5"/>
      <c r="IL31" s="5"/>
      <c r="IM31" s="4"/>
      <c r="IN31" s="6"/>
      <c r="IO31" s="4"/>
      <c r="IP31" s="6"/>
      <c r="IQ31" s="5"/>
      <c r="IR31" s="5"/>
      <c r="IS31" s="4"/>
      <c r="IT31" s="6"/>
      <c r="IU31" s="4"/>
      <c r="IV31" s="6"/>
      <c r="IW31" s="5"/>
      <c r="IX31" s="5"/>
      <c r="IY31" s="4"/>
      <c r="IZ31" s="6"/>
      <c r="JA31" s="4"/>
      <c r="JB31" s="6"/>
      <c r="JC31" s="5"/>
      <c r="JD31" s="5"/>
      <c r="JE31" s="4"/>
      <c r="JF31" s="6"/>
      <c r="JG31" s="4"/>
      <c r="JH31" s="6"/>
      <c r="JI31" s="5"/>
      <c r="JJ31" s="5"/>
      <c r="JK31" s="4"/>
      <c r="JL31" s="6"/>
      <c r="JM31" s="4"/>
      <c r="JN31" s="6"/>
      <c r="JO31" s="5"/>
      <c r="JP31" s="5"/>
      <c r="JQ31" s="4"/>
      <c r="JR31" s="6"/>
      <c r="JS31" s="4"/>
      <c r="JT31" s="6"/>
      <c r="JU31" s="5"/>
      <c r="JV31" s="5"/>
      <c r="JW31" s="4"/>
      <c r="JX31" s="6"/>
      <c r="JY31" s="4"/>
      <c r="JZ31" s="6"/>
      <c r="KA31" s="5"/>
      <c r="KB31" s="5"/>
      <c r="KC31" s="4"/>
      <c r="KD31" s="6"/>
      <c r="KE31" s="4"/>
      <c r="KF31" s="6"/>
      <c r="KG31" s="5"/>
      <c r="KH31" s="5"/>
      <c r="KI31" s="4"/>
      <c r="KJ31" s="6"/>
      <c r="KK31" s="4"/>
      <c r="KL31" s="6"/>
      <c r="KM31" s="5"/>
      <c r="KN31" s="5"/>
    </row>
    <row r="32">
      <c r="A32" s="3" t="s">
        <v>85</v>
      </c>
      <c r="B32" s="3" t="s">
        <v>86</v>
      </c>
      <c r="C32" s="3" t="s">
        <v>87</v>
      </c>
      <c r="D32" s="3" t="s">
        <v>88</v>
      </c>
      <c r="E32" s="3" t="s">
        <v>105</v>
      </c>
      <c r="F32" s="3" t="s">
        <v>104</v>
      </c>
      <c r="G32" s="3" t="s">
        <v>104</v>
      </c>
      <c r="H32" s="3" t="s">
        <v>104</v>
      </c>
      <c r="I32" s="3" t="s">
        <v>1310</v>
      </c>
      <c r="J32" s="3" t="s">
        <v>1328</v>
      </c>
      <c r="K32" s="4">
        <v>4136</v>
      </c>
      <c r="L32" s="4">
        <f>=ROUNDDOWN(29.0449438202247,0)</f>
      </c>
      <c r="M32" s="4">
        <v>2640</v>
      </c>
      <c r="N32" s="5">
        <v>1</v>
      </c>
      <c r="O32" s="4"/>
      <c r="P32" s="4">
        <f>=ROUNDDOWN({0},0)</f>
      </c>
      <c r="Q32" s="4"/>
      <c r="R32" s="5"/>
      <c r="S32" s="4">
        <v>234</v>
      </c>
      <c r="T32" s="6">
        <v>9626.98</v>
      </c>
      <c r="U32" s="4"/>
      <c r="V32" s="6"/>
      <c r="W32" s="5"/>
      <c r="X32" s="5"/>
      <c r="Y32" s="4">
        <v>234</v>
      </c>
      <c r="Z32" s="6">
        <v>9626.98</v>
      </c>
      <c r="AA32" s="4"/>
      <c r="AB32" s="6"/>
      <c r="AC32" s="5"/>
      <c r="AD32" s="5"/>
      <c r="AE32" s="4"/>
      <c r="AF32" s="6"/>
      <c r="AG32" s="4"/>
      <c r="AH32" s="6"/>
      <c r="AI32" s="5"/>
      <c r="AJ32" s="5"/>
      <c r="AK32" s="4"/>
      <c r="AL32" s="6"/>
      <c r="AM32" s="4"/>
      <c r="AN32" s="6"/>
      <c r="AO32" s="5"/>
      <c r="AP32" s="5"/>
      <c r="AQ32" s="4"/>
      <c r="AR32" s="6"/>
      <c r="AS32" s="4"/>
      <c r="AT32" s="6"/>
      <c r="AU32" s="5"/>
      <c r="AV32" s="5"/>
      <c r="AW32" s="4"/>
      <c r="AX32" s="6"/>
      <c r="AY32" s="4"/>
      <c r="AZ32" s="6"/>
      <c r="BA32" s="5"/>
      <c r="BB32" s="5"/>
      <c r="BC32" s="4"/>
      <c r="BD32" s="6"/>
      <c r="BE32" s="4"/>
      <c r="BF32" s="6"/>
      <c r="BG32" s="5"/>
      <c r="BH32" s="5"/>
      <c r="BI32" s="4"/>
      <c r="BJ32" s="6"/>
      <c r="BK32" s="4"/>
      <c r="BL32" s="6"/>
      <c r="BM32" s="5"/>
      <c r="BN32" s="5"/>
      <c r="BO32" s="4"/>
      <c r="BP32" s="6"/>
      <c r="BQ32" s="4"/>
      <c r="BR32" s="6"/>
      <c r="BS32" s="5"/>
      <c r="BT32" s="5"/>
      <c r="BU32" s="4"/>
      <c r="BV32" s="6"/>
      <c r="BW32" s="4"/>
      <c r="BX32" s="6"/>
      <c r="BY32" s="5"/>
      <c r="BZ32" s="5"/>
      <c r="CA32" s="4"/>
      <c r="CB32" s="6"/>
      <c r="CC32" s="4"/>
      <c r="CD32" s="6"/>
      <c r="CE32" s="5"/>
      <c r="CF32" s="5"/>
      <c r="CG32" s="4"/>
      <c r="CH32" s="6"/>
      <c r="CI32" s="4"/>
      <c r="CJ32" s="6"/>
      <c r="CK32" s="5"/>
      <c r="CL32" s="5"/>
      <c r="CM32" s="4"/>
      <c r="CN32" s="6"/>
      <c r="CO32" s="4"/>
      <c r="CP32" s="6"/>
      <c r="CQ32" s="5"/>
      <c r="CR32" s="5"/>
      <c r="CS32" s="4"/>
      <c r="CT32" s="6"/>
      <c r="CU32" s="4"/>
      <c r="CV32" s="6"/>
      <c r="CW32" s="5"/>
      <c r="CX32" s="5"/>
      <c r="CY32" s="4"/>
      <c r="CZ32" s="6"/>
      <c r="DA32" s="4"/>
      <c r="DB32" s="6"/>
      <c r="DC32" s="5"/>
      <c r="DD32" s="5"/>
      <c r="DE32" s="4"/>
      <c r="DF32" s="6"/>
      <c r="DG32" s="4"/>
      <c r="DH32" s="6"/>
      <c r="DI32" s="5"/>
      <c r="DJ32" s="5"/>
      <c r="DK32" s="4"/>
      <c r="DL32" s="6"/>
      <c r="DM32" s="4"/>
      <c r="DN32" s="6"/>
      <c r="DO32" s="5"/>
      <c r="DP32" s="5"/>
      <c r="DQ32" s="4"/>
      <c r="DR32" s="6"/>
      <c r="DS32" s="4"/>
      <c r="DT32" s="6"/>
      <c r="DU32" s="5"/>
      <c r="DV32" s="5"/>
      <c r="DW32" s="4"/>
      <c r="DX32" s="6"/>
      <c r="DY32" s="4"/>
      <c r="DZ32" s="6"/>
      <c r="EA32" s="5"/>
      <c r="EB32" s="5"/>
      <c r="EC32" s="4"/>
      <c r="ED32" s="6"/>
      <c r="EE32" s="4"/>
      <c r="EF32" s="6"/>
      <c r="EG32" s="5"/>
      <c r="EH32" s="5"/>
      <c r="EI32" s="4"/>
      <c r="EJ32" s="6"/>
      <c r="EK32" s="4"/>
      <c r="EL32" s="6"/>
      <c r="EM32" s="5"/>
      <c r="EN32" s="5"/>
      <c r="EO32" s="4"/>
      <c r="EP32" s="6"/>
      <c r="EQ32" s="4"/>
      <c r="ER32" s="6"/>
      <c r="ES32" s="5"/>
      <c r="ET32" s="5"/>
      <c r="EU32" s="4"/>
      <c r="EV32" s="6"/>
      <c r="EW32" s="4"/>
      <c r="EX32" s="6"/>
      <c r="EY32" s="5"/>
      <c r="EZ32" s="5"/>
      <c r="FA32" s="4"/>
      <c r="FB32" s="6"/>
      <c r="FC32" s="4"/>
      <c r="FD32" s="6"/>
      <c r="FE32" s="5"/>
      <c r="FF32" s="5"/>
      <c r="FG32" s="4"/>
      <c r="FH32" s="6"/>
      <c r="FI32" s="4"/>
      <c r="FJ32" s="6"/>
      <c r="FK32" s="5"/>
      <c r="FL32" s="5"/>
      <c r="FM32" s="4"/>
      <c r="FN32" s="6"/>
      <c r="FO32" s="4"/>
      <c r="FP32" s="6"/>
      <c r="FQ32" s="5"/>
      <c r="FR32" s="5"/>
      <c r="FS32" s="4"/>
      <c r="FT32" s="6"/>
      <c r="FU32" s="4"/>
      <c r="FV32" s="6"/>
      <c r="FW32" s="5"/>
      <c r="FX32" s="5"/>
      <c r="FY32" s="4"/>
      <c r="FZ32" s="6"/>
      <c r="GA32" s="4"/>
      <c r="GB32" s="6"/>
      <c r="GC32" s="5"/>
      <c r="GD32" s="5"/>
      <c r="GE32" s="4"/>
      <c r="GF32" s="6"/>
      <c r="GG32" s="4"/>
      <c r="GH32" s="6"/>
      <c r="GI32" s="5"/>
      <c r="GJ32" s="5"/>
      <c r="GK32" s="4"/>
      <c r="GL32" s="6"/>
      <c r="GM32" s="4"/>
      <c r="GN32" s="6"/>
      <c r="GO32" s="5"/>
      <c r="GP32" s="5"/>
      <c r="GQ32" s="4"/>
      <c r="GR32" s="6"/>
      <c r="GS32" s="4"/>
      <c r="GT32" s="6"/>
      <c r="GU32" s="5"/>
      <c r="GV32" s="5"/>
      <c r="GW32" s="4"/>
      <c r="GX32" s="6"/>
      <c r="GY32" s="4"/>
      <c r="GZ32" s="6"/>
      <c r="HA32" s="5"/>
      <c r="HB32" s="5"/>
      <c r="HC32" s="4"/>
      <c r="HD32" s="6"/>
      <c r="HE32" s="4"/>
      <c r="HF32" s="6"/>
      <c r="HG32" s="5"/>
      <c r="HH32" s="5"/>
      <c r="HI32" s="4"/>
      <c r="HJ32" s="6"/>
      <c r="HK32" s="4"/>
      <c r="HL32" s="6"/>
      <c r="HM32" s="5"/>
      <c r="HN32" s="5"/>
      <c r="HO32" s="4"/>
      <c r="HP32" s="6"/>
      <c r="HQ32" s="4"/>
      <c r="HR32" s="6"/>
      <c r="HS32" s="5"/>
      <c r="HT32" s="5"/>
      <c r="HU32" s="4"/>
      <c r="HV32" s="6"/>
      <c r="HW32" s="4"/>
      <c r="HX32" s="6"/>
      <c r="HY32" s="5"/>
      <c r="HZ32" s="5"/>
      <c r="IA32" s="4"/>
      <c r="IB32" s="6"/>
      <c r="IC32" s="4"/>
      <c r="ID32" s="6"/>
      <c r="IE32" s="5"/>
      <c r="IF32" s="5"/>
      <c r="IG32" s="4"/>
      <c r="IH32" s="6"/>
      <c r="II32" s="4"/>
      <c r="IJ32" s="6"/>
      <c r="IK32" s="5"/>
      <c r="IL32" s="5"/>
      <c r="IM32" s="4"/>
      <c r="IN32" s="6"/>
      <c r="IO32" s="4"/>
      <c r="IP32" s="6"/>
      <c r="IQ32" s="5"/>
      <c r="IR32" s="5"/>
      <c r="IS32" s="4"/>
      <c r="IT32" s="6"/>
      <c r="IU32" s="4"/>
      <c r="IV32" s="6"/>
      <c r="IW32" s="5"/>
      <c r="IX32" s="5"/>
      <c r="IY32" s="4"/>
      <c r="IZ32" s="6"/>
      <c r="JA32" s="4"/>
      <c r="JB32" s="6"/>
      <c r="JC32" s="5"/>
      <c r="JD32" s="5"/>
      <c r="JE32" s="4"/>
      <c r="JF32" s="6"/>
      <c r="JG32" s="4"/>
      <c r="JH32" s="6"/>
      <c r="JI32" s="5"/>
      <c r="JJ32" s="5"/>
      <c r="JK32" s="4"/>
      <c r="JL32" s="6"/>
      <c r="JM32" s="4"/>
      <c r="JN32" s="6"/>
      <c r="JO32" s="5"/>
      <c r="JP32" s="5"/>
      <c r="JQ32" s="4"/>
      <c r="JR32" s="6"/>
      <c r="JS32" s="4"/>
      <c r="JT32" s="6"/>
      <c r="JU32" s="5"/>
      <c r="JV32" s="5"/>
      <c r="JW32" s="4"/>
      <c r="JX32" s="6"/>
      <c r="JY32" s="4"/>
      <c r="JZ32" s="6"/>
      <c r="KA32" s="5"/>
      <c r="KB32" s="5"/>
      <c r="KC32" s="4"/>
      <c r="KD32" s="6"/>
      <c r="KE32" s="4"/>
      <c r="KF32" s="6"/>
      <c r="KG32" s="5"/>
      <c r="KH32" s="5"/>
      <c r="KI32" s="4"/>
      <c r="KJ32" s="6"/>
      <c r="KK32" s="4"/>
      <c r="KL32" s="6"/>
      <c r="KM32" s="5"/>
      <c r="KN32" s="5"/>
    </row>
    <row r="33">
      <c r="A33" s="3" t="s">
        <v>85</v>
      </c>
      <c r="B33" s="3" t="s">
        <v>86</v>
      </c>
      <c r="C33" s="3" t="s">
        <v>87</v>
      </c>
      <c r="D33" s="3" t="s">
        <v>88</v>
      </c>
      <c r="E33" s="3" t="s">
        <v>105</v>
      </c>
      <c r="F33" s="3" t="s">
        <v>104</v>
      </c>
      <c r="G33" s="3" t="s">
        <v>104</v>
      </c>
      <c r="H33" s="3" t="s">
        <v>96</v>
      </c>
      <c r="I33" s="3" t="s">
        <v>1313</v>
      </c>
      <c r="J33" s="3" t="s">
        <v>1329</v>
      </c>
      <c r="K33" s="4">
        <v>1106</v>
      </c>
      <c r="L33" s="4">
        <f>=ROUNDDOWN(11.0269192422732,0)</f>
      </c>
      <c r="M33" s="4">
        <v>800</v>
      </c>
      <c r="N33" s="5">
        <v>1</v>
      </c>
      <c r="O33" s="4"/>
      <c r="P33" s="4">
        <f>=ROUNDDOWN({0},0)</f>
      </c>
      <c r="Q33" s="4"/>
      <c r="R33" s="5"/>
      <c r="S33" s="4">
        <v>128</v>
      </c>
      <c r="T33" s="6">
        <v>5226.4</v>
      </c>
      <c r="U33" s="4"/>
      <c r="V33" s="6"/>
      <c r="W33" s="5"/>
      <c r="X33" s="5"/>
      <c r="Y33" s="4">
        <v>128</v>
      </c>
      <c r="Z33" s="6">
        <v>5226.4</v>
      </c>
      <c r="AA33" s="4"/>
      <c r="AB33" s="6"/>
      <c r="AC33" s="5"/>
      <c r="AD33" s="5"/>
      <c r="AE33" s="4"/>
      <c r="AF33" s="6"/>
      <c r="AG33" s="4"/>
      <c r="AH33" s="6"/>
      <c r="AI33" s="5"/>
      <c r="AJ33" s="5"/>
      <c r="AK33" s="4"/>
      <c r="AL33" s="6"/>
      <c r="AM33" s="4"/>
      <c r="AN33" s="6"/>
      <c r="AO33" s="5"/>
      <c r="AP33" s="5"/>
      <c r="AQ33" s="4"/>
      <c r="AR33" s="6"/>
      <c r="AS33" s="4"/>
      <c r="AT33" s="6"/>
      <c r="AU33" s="5"/>
      <c r="AV33" s="5"/>
      <c r="AW33" s="4"/>
      <c r="AX33" s="6"/>
      <c r="AY33" s="4"/>
      <c r="AZ33" s="6"/>
      <c r="BA33" s="5"/>
      <c r="BB33" s="5"/>
      <c r="BC33" s="4"/>
      <c r="BD33" s="6"/>
      <c r="BE33" s="4"/>
      <c r="BF33" s="6"/>
      <c r="BG33" s="5"/>
      <c r="BH33" s="5"/>
      <c r="BI33" s="4"/>
      <c r="BJ33" s="6"/>
      <c r="BK33" s="4"/>
      <c r="BL33" s="6"/>
      <c r="BM33" s="5"/>
      <c r="BN33" s="5"/>
      <c r="BO33" s="4"/>
      <c r="BP33" s="6"/>
      <c r="BQ33" s="4"/>
      <c r="BR33" s="6"/>
      <c r="BS33" s="5"/>
      <c r="BT33" s="5"/>
      <c r="BU33" s="4"/>
      <c r="BV33" s="6"/>
      <c r="BW33" s="4"/>
      <c r="BX33" s="6"/>
      <c r="BY33" s="5"/>
      <c r="BZ33" s="5"/>
      <c r="CA33" s="4"/>
      <c r="CB33" s="6"/>
      <c r="CC33" s="4"/>
      <c r="CD33" s="6"/>
      <c r="CE33" s="5"/>
      <c r="CF33" s="5"/>
      <c r="CG33" s="4"/>
      <c r="CH33" s="6"/>
      <c r="CI33" s="4"/>
      <c r="CJ33" s="6"/>
      <c r="CK33" s="5"/>
      <c r="CL33" s="5"/>
      <c r="CM33" s="4"/>
      <c r="CN33" s="6"/>
      <c r="CO33" s="4"/>
      <c r="CP33" s="6"/>
      <c r="CQ33" s="5"/>
      <c r="CR33" s="5"/>
      <c r="CS33" s="4"/>
      <c r="CT33" s="6"/>
      <c r="CU33" s="4"/>
      <c r="CV33" s="6"/>
      <c r="CW33" s="5"/>
      <c r="CX33" s="5"/>
      <c r="CY33" s="4"/>
      <c r="CZ33" s="6"/>
      <c r="DA33" s="4"/>
      <c r="DB33" s="6"/>
      <c r="DC33" s="5"/>
      <c r="DD33" s="5"/>
      <c r="DE33" s="4"/>
      <c r="DF33" s="6"/>
      <c r="DG33" s="4"/>
      <c r="DH33" s="6"/>
      <c r="DI33" s="5"/>
      <c r="DJ33" s="5"/>
      <c r="DK33" s="4"/>
      <c r="DL33" s="6"/>
      <c r="DM33" s="4"/>
      <c r="DN33" s="6"/>
      <c r="DO33" s="5"/>
      <c r="DP33" s="5"/>
      <c r="DQ33" s="4"/>
      <c r="DR33" s="6"/>
      <c r="DS33" s="4"/>
      <c r="DT33" s="6"/>
      <c r="DU33" s="5"/>
      <c r="DV33" s="5"/>
      <c r="DW33" s="4"/>
      <c r="DX33" s="6"/>
      <c r="DY33" s="4"/>
      <c r="DZ33" s="6"/>
      <c r="EA33" s="5"/>
      <c r="EB33" s="5"/>
      <c r="EC33" s="4"/>
      <c r="ED33" s="6"/>
      <c r="EE33" s="4"/>
      <c r="EF33" s="6"/>
      <c r="EG33" s="5"/>
      <c r="EH33" s="5"/>
      <c r="EI33" s="4"/>
      <c r="EJ33" s="6"/>
      <c r="EK33" s="4"/>
      <c r="EL33" s="6"/>
      <c r="EM33" s="5"/>
      <c r="EN33" s="5"/>
      <c r="EO33" s="4"/>
      <c r="EP33" s="6"/>
      <c r="EQ33" s="4"/>
      <c r="ER33" s="6"/>
      <c r="ES33" s="5"/>
      <c r="ET33" s="5"/>
      <c r="EU33" s="4"/>
      <c r="EV33" s="6"/>
      <c r="EW33" s="4"/>
      <c r="EX33" s="6"/>
      <c r="EY33" s="5"/>
      <c r="EZ33" s="5"/>
      <c r="FA33" s="4"/>
      <c r="FB33" s="6"/>
      <c r="FC33" s="4"/>
      <c r="FD33" s="6"/>
      <c r="FE33" s="5"/>
      <c r="FF33" s="5"/>
      <c r="FG33" s="4"/>
      <c r="FH33" s="6"/>
      <c r="FI33" s="4"/>
      <c r="FJ33" s="6"/>
      <c r="FK33" s="5"/>
      <c r="FL33" s="5"/>
      <c r="FM33" s="4"/>
      <c r="FN33" s="6"/>
      <c r="FO33" s="4"/>
      <c r="FP33" s="6"/>
      <c r="FQ33" s="5"/>
      <c r="FR33" s="5"/>
      <c r="FS33" s="4"/>
      <c r="FT33" s="6"/>
      <c r="FU33" s="4"/>
      <c r="FV33" s="6"/>
      <c r="FW33" s="5"/>
      <c r="FX33" s="5"/>
      <c r="FY33" s="4"/>
      <c r="FZ33" s="6"/>
      <c r="GA33" s="4"/>
      <c r="GB33" s="6"/>
      <c r="GC33" s="5"/>
      <c r="GD33" s="5"/>
      <c r="GE33" s="4"/>
      <c r="GF33" s="6"/>
      <c r="GG33" s="4"/>
      <c r="GH33" s="6"/>
      <c r="GI33" s="5"/>
      <c r="GJ33" s="5"/>
      <c r="GK33" s="4"/>
      <c r="GL33" s="6"/>
      <c r="GM33" s="4"/>
      <c r="GN33" s="6"/>
      <c r="GO33" s="5"/>
      <c r="GP33" s="5"/>
      <c r="GQ33" s="4"/>
      <c r="GR33" s="6"/>
      <c r="GS33" s="4"/>
      <c r="GT33" s="6"/>
      <c r="GU33" s="5"/>
      <c r="GV33" s="5"/>
      <c r="GW33" s="4"/>
      <c r="GX33" s="6"/>
      <c r="GY33" s="4"/>
      <c r="GZ33" s="6"/>
      <c r="HA33" s="5"/>
      <c r="HB33" s="5"/>
      <c r="HC33" s="4"/>
      <c r="HD33" s="6"/>
      <c r="HE33" s="4"/>
      <c r="HF33" s="6"/>
      <c r="HG33" s="5"/>
      <c r="HH33" s="5"/>
      <c r="HI33" s="4"/>
      <c r="HJ33" s="6"/>
      <c r="HK33" s="4"/>
      <c r="HL33" s="6"/>
      <c r="HM33" s="5"/>
      <c r="HN33" s="5"/>
      <c r="HO33" s="4"/>
      <c r="HP33" s="6"/>
      <c r="HQ33" s="4"/>
      <c r="HR33" s="6"/>
      <c r="HS33" s="5"/>
      <c r="HT33" s="5"/>
      <c r="HU33" s="4"/>
      <c r="HV33" s="6"/>
      <c r="HW33" s="4"/>
      <c r="HX33" s="6"/>
      <c r="HY33" s="5"/>
      <c r="HZ33" s="5"/>
      <c r="IA33" s="4"/>
      <c r="IB33" s="6"/>
      <c r="IC33" s="4"/>
      <c r="ID33" s="6"/>
      <c r="IE33" s="5"/>
      <c r="IF33" s="5"/>
      <c r="IG33" s="4"/>
      <c r="IH33" s="6"/>
      <c r="II33" s="4"/>
      <c r="IJ33" s="6"/>
      <c r="IK33" s="5"/>
      <c r="IL33" s="5"/>
      <c r="IM33" s="4"/>
      <c r="IN33" s="6"/>
      <c r="IO33" s="4"/>
      <c r="IP33" s="6"/>
      <c r="IQ33" s="5"/>
      <c r="IR33" s="5"/>
      <c r="IS33" s="4"/>
      <c r="IT33" s="6"/>
      <c r="IU33" s="4"/>
      <c r="IV33" s="6"/>
      <c r="IW33" s="5"/>
      <c r="IX33" s="5"/>
      <c r="IY33" s="4"/>
      <c r="IZ33" s="6"/>
      <c r="JA33" s="4"/>
      <c r="JB33" s="6"/>
      <c r="JC33" s="5"/>
      <c r="JD33" s="5"/>
      <c r="JE33" s="4"/>
      <c r="JF33" s="6"/>
      <c r="JG33" s="4"/>
      <c r="JH33" s="6"/>
      <c r="JI33" s="5"/>
      <c r="JJ33" s="5"/>
      <c r="JK33" s="4"/>
      <c r="JL33" s="6"/>
      <c r="JM33" s="4"/>
      <c r="JN33" s="6"/>
      <c r="JO33" s="5"/>
      <c r="JP33" s="5"/>
      <c r="JQ33" s="4"/>
      <c r="JR33" s="6"/>
      <c r="JS33" s="4"/>
      <c r="JT33" s="6"/>
      <c r="JU33" s="5"/>
      <c r="JV33" s="5"/>
      <c r="JW33" s="4"/>
      <c r="JX33" s="6"/>
      <c r="JY33" s="4"/>
      <c r="JZ33" s="6"/>
      <c r="KA33" s="5"/>
      <c r="KB33" s="5"/>
      <c r="KC33" s="4"/>
      <c r="KD33" s="6"/>
      <c r="KE33" s="4"/>
      <c r="KF33" s="6"/>
      <c r="KG33" s="5"/>
      <c r="KH33" s="5"/>
      <c r="KI33" s="4"/>
      <c r="KJ33" s="6"/>
      <c r="KK33" s="4"/>
      <c r="KL33" s="6"/>
      <c r="KM33" s="5"/>
      <c r="KN33" s="5"/>
    </row>
    <row r="34">
      <c r="A34" s="3" t="s">
        <v>85</v>
      </c>
      <c r="B34" s="3" t="s">
        <v>86</v>
      </c>
      <c r="C34" s="3" t="s">
        <v>87</v>
      </c>
      <c r="D34" s="3" t="s">
        <v>88</v>
      </c>
      <c r="E34" s="3" t="s">
        <v>106</v>
      </c>
      <c r="F34" s="3" t="s">
        <v>107</v>
      </c>
      <c r="G34" s="3" t="s">
        <v>108</v>
      </c>
      <c r="H34" s="3" t="s">
        <v>102</v>
      </c>
      <c r="I34" s="3" t="s">
        <v>1327</v>
      </c>
      <c r="J34" s="3" t="s">
        <v>1309</v>
      </c>
      <c r="K34" s="4">
        <v>1745</v>
      </c>
      <c r="L34" s="4">
        <f>=ROUNDDOWN(15.3070175438596,0)</f>
      </c>
      <c r="M34" s="4">
        <v>2020</v>
      </c>
      <c r="N34" s="5">
        <v>1</v>
      </c>
      <c r="O34" s="4"/>
      <c r="P34" s="4">
        <f>=ROUNDDOWN({0},0)</f>
      </c>
      <c r="Q34" s="4"/>
      <c r="R34" s="5"/>
      <c r="S34" s="4">
        <v>150</v>
      </c>
      <c r="T34" s="6">
        <v>8832.45</v>
      </c>
      <c r="U34" s="4"/>
      <c r="V34" s="6"/>
      <c r="W34" s="5"/>
      <c r="X34" s="5"/>
      <c r="Y34" s="4">
        <v>49</v>
      </c>
      <c r="Z34" s="6">
        <v>2672.02</v>
      </c>
      <c r="AA34" s="4"/>
      <c r="AB34" s="6"/>
      <c r="AC34" s="5"/>
      <c r="AD34" s="5"/>
      <c r="AE34" s="4">
        <v>16</v>
      </c>
      <c r="AF34" s="6">
        <v>901.78</v>
      </c>
      <c r="AG34" s="4"/>
      <c r="AH34" s="6"/>
      <c r="AI34" s="5"/>
      <c r="AJ34" s="5"/>
      <c r="AK34" s="4">
        <v>12</v>
      </c>
      <c r="AL34" s="6">
        <v>706.44</v>
      </c>
      <c r="AM34" s="4"/>
      <c r="AN34" s="6"/>
      <c r="AO34" s="5"/>
      <c r="AP34" s="5"/>
      <c r="AQ34" s="4">
        <v>4</v>
      </c>
      <c r="AR34" s="6">
        <v>259.96</v>
      </c>
      <c r="AS34" s="4"/>
      <c r="AT34" s="6"/>
      <c r="AU34" s="5"/>
      <c r="AV34" s="5"/>
      <c r="AW34" s="4">
        <v>2</v>
      </c>
      <c r="AX34" s="6">
        <v>133.79</v>
      </c>
      <c r="AY34" s="4"/>
      <c r="AZ34" s="6"/>
      <c r="BA34" s="5"/>
      <c r="BB34" s="5"/>
      <c r="BC34" s="4">
        <v>2</v>
      </c>
      <c r="BD34" s="6">
        <v>130.48</v>
      </c>
      <c r="BE34" s="4"/>
      <c r="BF34" s="6"/>
      <c r="BG34" s="5"/>
      <c r="BH34" s="5"/>
      <c r="BI34" s="4">
        <v>32</v>
      </c>
      <c r="BJ34" s="6">
        <v>1873.07</v>
      </c>
      <c r="BK34" s="4"/>
      <c r="BL34" s="6"/>
      <c r="BM34" s="5"/>
      <c r="BN34" s="5"/>
      <c r="BO34" s="4">
        <v>6</v>
      </c>
      <c r="BP34" s="6">
        <v>413.12</v>
      </c>
      <c r="BQ34" s="4"/>
      <c r="BR34" s="6"/>
      <c r="BS34" s="5"/>
      <c r="BT34" s="5"/>
      <c r="BU34" s="4">
        <v>4</v>
      </c>
      <c r="BV34" s="6">
        <v>238.39</v>
      </c>
      <c r="BW34" s="4"/>
      <c r="BX34" s="6"/>
      <c r="BY34" s="5"/>
      <c r="BZ34" s="5"/>
      <c r="CA34" s="4"/>
      <c r="CB34" s="6"/>
      <c r="CC34" s="4"/>
      <c r="CD34" s="6"/>
      <c r="CE34" s="5"/>
      <c r="CF34" s="5"/>
      <c r="CG34" s="4"/>
      <c r="CH34" s="6"/>
      <c r="CI34" s="4"/>
      <c r="CJ34" s="6"/>
      <c r="CK34" s="5"/>
      <c r="CL34" s="5"/>
      <c r="CM34" s="4">
        <v>2</v>
      </c>
      <c r="CN34" s="6">
        <v>212.98</v>
      </c>
      <c r="CO34" s="4"/>
      <c r="CP34" s="6"/>
      <c r="CQ34" s="5"/>
      <c r="CR34" s="5"/>
      <c r="CS34" s="4">
        <v>15</v>
      </c>
      <c r="CT34" s="6">
        <v>918.42</v>
      </c>
      <c r="CU34" s="4"/>
      <c r="CV34" s="6"/>
      <c r="CW34" s="5"/>
      <c r="CX34" s="5"/>
      <c r="CY34" s="4"/>
      <c r="CZ34" s="6"/>
      <c r="DA34" s="4"/>
      <c r="DB34" s="6"/>
      <c r="DC34" s="5"/>
      <c r="DD34" s="5"/>
      <c r="DE34" s="4"/>
      <c r="DF34" s="6"/>
      <c r="DG34" s="4"/>
      <c r="DH34" s="6"/>
      <c r="DI34" s="5"/>
      <c r="DJ34" s="5"/>
      <c r="DK34" s="4"/>
      <c r="DL34" s="6"/>
      <c r="DM34" s="4"/>
      <c r="DN34" s="6"/>
      <c r="DO34" s="5"/>
      <c r="DP34" s="5"/>
      <c r="DQ34" s="4"/>
      <c r="DR34" s="6"/>
      <c r="DS34" s="4"/>
      <c r="DT34" s="6"/>
      <c r="DU34" s="5"/>
      <c r="DV34" s="5"/>
      <c r="DW34" s="4">
        <v>4</v>
      </c>
      <c r="DX34" s="6">
        <v>231.84</v>
      </c>
      <c r="DY34" s="4"/>
      <c r="DZ34" s="6"/>
      <c r="EA34" s="5"/>
      <c r="EB34" s="5"/>
      <c r="EC34" s="4">
        <v>2</v>
      </c>
      <c r="ED34" s="6">
        <v>140.16</v>
      </c>
      <c r="EE34" s="4"/>
      <c r="EF34" s="6"/>
      <c r="EG34" s="5"/>
      <c r="EH34" s="5"/>
      <c r="EI34" s="4"/>
      <c r="EJ34" s="6"/>
      <c r="EK34" s="4"/>
      <c r="EL34" s="6"/>
      <c r="EM34" s="5"/>
      <c r="EN34" s="5"/>
      <c r="EO34" s="4"/>
      <c r="EP34" s="6"/>
      <c r="EQ34" s="4"/>
      <c r="ER34" s="6"/>
      <c r="ES34" s="5"/>
      <c r="ET34" s="5"/>
      <c r="EU34" s="4"/>
      <c r="EV34" s="6"/>
      <c r="EW34" s="4"/>
      <c r="EX34" s="6"/>
      <c r="EY34" s="5"/>
      <c r="EZ34" s="5"/>
      <c r="FA34" s="4"/>
      <c r="FB34" s="6"/>
      <c r="FC34" s="4"/>
      <c r="FD34" s="6"/>
      <c r="FE34" s="5"/>
      <c r="FF34" s="5"/>
      <c r="FG34" s="4"/>
      <c r="FH34" s="6"/>
      <c r="FI34" s="4"/>
      <c r="FJ34" s="6"/>
      <c r="FK34" s="5"/>
      <c r="FL34" s="5"/>
      <c r="FM34" s="4"/>
      <c r="FN34" s="6"/>
      <c r="FO34" s="4"/>
      <c r="FP34" s="6"/>
      <c r="FQ34" s="5"/>
      <c r="FR34" s="5"/>
      <c r="FS34" s="4"/>
      <c r="FT34" s="6"/>
      <c r="FU34" s="4"/>
      <c r="FV34" s="6"/>
      <c r="FW34" s="5"/>
      <c r="FX34" s="5"/>
      <c r="FY34" s="4"/>
      <c r="FZ34" s="6"/>
      <c r="GA34" s="4"/>
      <c r="GB34" s="6"/>
      <c r="GC34" s="5"/>
      <c r="GD34" s="5"/>
      <c r="GE34" s="4"/>
      <c r="GF34" s="6"/>
      <c r="GG34" s="4"/>
      <c r="GH34" s="6"/>
      <c r="GI34" s="5"/>
      <c r="GJ34" s="5"/>
      <c r="GK34" s="4"/>
      <c r="GL34" s="6"/>
      <c r="GM34" s="4"/>
      <c r="GN34" s="6"/>
      <c r="GO34" s="5"/>
      <c r="GP34" s="5"/>
      <c r="GQ34" s="4"/>
      <c r="GR34" s="6"/>
      <c r="GS34" s="4"/>
      <c r="GT34" s="6"/>
      <c r="GU34" s="5"/>
      <c r="GV34" s="5"/>
      <c r="GW34" s="4"/>
      <c r="GX34" s="6"/>
      <c r="GY34" s="4"/>
      <c r="GZ34" s="6"/>
      <c r="HA34" s="5"/>
      <c r="HB34" s="5"/>
      <c r="HC34" s="4"/>
      <c r="HD34" s="6"/>
      <c r="HE34" s="4"/>
      <c r="HF34" s="6"/>
      <c r="HG34" s="5"/>
      <c r="HH34" s="5"/>
      <c r="HI34" s="4"/>
      <c r="HJ34" s="6"/>
      <c r="HK34" s="4"/>
      <c r="HL34" s="6"/>
      <c r="HM34" s="5"/>
      <c r="HN34" s="5"/>
      <c r="HO34" s="4"/>
      <c r="HP34" s="6"/>
      <c r="HQ34" s="4"/>
      <c r="HR34" s="6"/>
      <c r="HS34" s="5"/>
      <c r="HT34" s="5"/>
      <c r="HU34" s="4"/>
      <c r="HV34" s="6"/>
      <c r="HW34" s="4"/>
      <c r="HX34" s="6"/>
      <c r="HY34" s="5"/>
      <c r="HZ34" s="5"/>
      <c r="IA34" s="4"/>
      <c r="IB34" s="6"/>
      <c r="IC34" s="4"/>
      <c r="ID34" s="6"/>
      <c r="IE34" s="5"/>
      <c r="IF34" s="5"/>
      <c r="IG34" s="4"/>
      <c r="IH34" s="6"/>
      <c r="II34" s="4"/>
      <c r="IJ34" s="6"/>
      <c r="IK34" s="5"/>
      <c r="IL34" s="5"/>
      <c r="IM34" s="4"/>
      <c r="IN34" s="6"/>
      <c r="IO34" s="4"/>
      <c r="IP34" s="6"/>
      <c r="IQ34" s="5"/>
      <c r="IR34" s="5"/>
      <c r="IS34" s="4"/>
      <c r="IT34" s="6"/>
      <c r="IU34" s="4"/>
      <c r="IV34" s="6"/>
      <c r="IW34" s="5"/>
      <c r="IX34" s="5"/>
      <c r="IY34" s="4"/>
      <c r="IZ34" s="6"/>
      <c r="JA34" s="4"/>
      <c r="JB34" s="6"/>
      <c r="JC34" s="5"/>
      <c r="JD34" s="5"/>
      <c r="JE34" s="4"/>
      <c r="JF34" s="6"/>
      <c r="JG34" s="4"/>
      <c r="JH34" s="6"/>
      <c r="JI34" s="5"/>
      <c r="JJ34" s="5"/>
      <c r="JK34" s="4"/>
      <c r="JL34" s="6"/>
      <c r="JM34" s="4"/>
      <c r="JN34" s="6"/>
      <c r="JO34" s="5"/>
      <c r="JP34" s="5"/>
      <c r="JQ34" s="4"/>
      <c r="JR34" s="6"/>
      <c r="JS34" s="4"/>
      <c r="JT34" s="6"/>
      <c r="JU34" s="5"/>
      <c r="JV34" s="5"/>
      <c r="JW34" s="4"/>
      <c r="JX34" s="6"/>
      <c r="JY34" s="4"/>
      <c r="JZ34" s="6"/>
      <c r="KA34" s="5"/>
      <c r="KB34" s="5"/>
      <c r="KC34" s="4"/>
      <c r="KD34" s="6"/>
      <c r="KE34" s="4"/>
      <c r="KF34" s="6"/>
      <c r="KG34" s="5"/>
      <c r="KH34" s="5"/>
      <c r="KI34" s="4"/>
      <c r="KJ34" s="6"/>
      <c r="KK34" s="4"/>
      <c r="KL34" s="6"/>
      <c r="KM34" s="5"/>
      <c r="KN34" s="5"/>
    </row>
    <row r="35">
      <c r="A35" s="3" t="s">
        <v>85</v>
      </c>
      <c r="B35" s="3" t="s">
        <v>86</v>
      </c>
      <c r="C35" s="3" t="s">
        <v>87</v>
      </c>
      <c r="D35" s="3" t="s">
        <v>88</v>
      </c>
      <c r="E35" s="3" t="s">
        <v>106</v>
      </c>
      <c r="F35" s="3" t="s">
        <v>107</v>
      </c>
      <c r="G35" s="3" t="s">
        <v>108</v>
      </c>
      <c r="H35" s="3" t="s">
        <v>102</v>
      </c>
      <c r="I35" s="3" t="s">
        <v>1311</v>
      </c>
      <c r="J35" s="3" t="s">
        <v>1319</v>
      </c>
      <c r="K35" s="4">
        <v>1117</v>
      </c>
      <c r="L35" s="4">
        <f>=ROUNDDOWN(21.3984674329502,0)</f>
      </c>
      <c r="M35" s="4"/>
      <c r="N35" s="5">
        <v>1</v>
      </c>
      <c r="O35" s="4"/>
      <c r="P35" s="4">
        <f>=ROUNDDOWN({0},0)</f>
      </c>
      <c r="Q35" s="4"/>
      <c r="R35" s="5"/>
      <c r="S35" s="4">
        <v>45</v>
      </c>
      <c r="T35" s="6">
        <v>2752.35</v>
      </c>
      <c r="U35" s="4"/>
      <c r="V35" s="6"/>
      <c r="W35" s="5"/>
      <c r="X35" s="5"/>
      <c r="Y35" s="4">
        <v>10</v>
      </c>
      <c r="Z35" s="6">
        <v>524.5</v>
      </c>
      <c r="AA35" s="4"/>
      <c r="AB35" s="6"/>
      <c r="AC35" s="5"/>
      <c r="AD35" s="5"/>
      <c r="AE35" s="4">
        <v>6</v>
      </c>
      <c r="AF35" s="6">
        <v>336.02</v>
      </c>
      <c r="AG35" s="4"/>
      <c r="AH35" s="6"/>
      <c r="AI35" s="5"/>
      <c r="AJ35" s="5"/>
      <c r="AK35" s="4">
        <v>1</v>
      </c>
      <c r="AL35" s="6">
        <v>66.23</v>
      </c>
      <c r="AM35" s="4"/>
      <c r="AN35" s="6"/>
      <c r="AO35" s="5"/>
      <c r="AP35" s="5"/>
      <c r="AQ35" s="4">
        <v>8</v>
      </c>
      <c r="AR35" s="6">
        <v>509.52</v>
      </c>
      <c r="AS35" s="4"/>
      <c r="AT35" s="6"/>
      <c r="AU35" s="5"/>
      <c r="AV35" s="5"/>
      <c r="AW35" s="4">
        <v>1</v>
      </c>
      <c r="AX35" s="6">
        <v>72.93</v>
      </c>
      <c r="AY35" s="4"/>
      <c r="AZ35" s="6"/>
      <c r="BA35" s="5"/>
      <c r="BB35" s="5"/>
      <c r="BC35" s="4">
        <v>2</v>
      </c>
      <c r="BD35" s="6">
        <v>127.87</v>
      </c>
      <c r="BE35" s="4"/>
      <c r="BF35" s="6"/>
      <c r="BG35" s="5"/>
      <c r="BH35" s="5"/>
      <c r="BI35" s="4">
        <v>1</v>
      </c>
      <c r="BJ35" s="6">
        <v>57.54</v>
      </c>
      <c r="BK35" s="4"/>
      <c r="BL35" s="6"/>
      <c r="BM35" s="5"/>
      <c r="BN35" s="5"/>
      <c r="BO35" s="4">
        <v>1</v>
      </c>
      <c r="BP35" s="6">
        <v>65.49</v>
      </c>
      <c r="BQ35" s="4"/>
      <c r="BR35" s="6"/>
      <c r="BS35" s="5"/>
      <c r="BT35" s="5"/>
      <c r="BU35" s="4">
        <v>4</v>
      </c>
      <c r="BV35" s="6">
        <v>253.18</v>
      </c>
      <c r="BW35" s="4"/>
      <c r="BX35" s="6"/>
      <c r="BY35" s="5"/>
      <c r="BZ35" s="5"/>
      <c r="CA35" s="4"/>
      <c r="CB35" s="6"/>
      <c r="CC35" s="4"/>
      <c r="CD35" s="6"/>
      <c r="CE35" s="5"/>
      <c r="CF35" s="5"/>
      <c r="CG35" s="4"/>
      <c r="CH35" s="6"/>
      <c r="CI35" s="4"/>
      <c r="CJ35" s="6"/>
      <c r="CK35" s="5"/>
      <c r="CL35" s="5"/>
      <c r="CM35" s="4">
        <v>1</v>
      </c>
      <c r="CN35" s="6">
        <v>100.99</v>
      </c>
      <c r="CO35" s="4"/>
      <c r="CP35" s="6"/>
      <c r="CQ35" s="5"/>
      <c r="CR35" s="5"/>
      <c r="CS35" s="4">
        <v>6</v>
      </c>
      <c r="CT35" s="6">
        <v>371.74</v>
      </c>
      <c r="CU35" s="4"/>
      <c r="CV35" s="6"/>
      <c r="CW35" s="5"/>
      <c r="CX35" s="5"/>
      <c r="CY35" s="4">
        <v>4</v>
      </c>
      <c r="CZ35" s="6">
        <v>266.34</v>
      </c>
      <c r="DA35" s="4"/>
      <c r="DB35" s="6"/>
      <c r="DC35" s="5"/>
      <c r="DD35" s="5"/>
      <c r="DE35" s="4"/>
      <c r="DF35" s="6"/>
      <c r="DG35" s="4"/>
      <c r="DH35" s="6"/>
      <c r="DI35" s="5"/>
      <c r="DJ35" s="5"/>
      <c r="DK35" s="4"/>
      <c r="DL35" s="6"/>
      <c r="DM35" s="4"/>
      <c r="DN35" s="6"/>
      <c r="DO35" s="5"/>
      <c r="DP35" s="5"/>
      <c r="DQ35" s="4"/>
      <c r="DR35" s="6"/>
      <c r="DS35" s="4"/>
      <c r="DT35" s="6"/>
      <c r="DU35" s="5"/>
      <c r="DV35" s="5"/>
      <c r="DW35" s="4"/>
      <c r="DX35" s="6"/>
      <c r="DY35" s="4"/>
      <c r="DZ35" s="6"/>
      <c r="EA35" s="5"/>
      <c r="EB35" s="5"/>
      <c r="EC35" s="4"/>
      <c r="ED35" s="6"/>
      <c r="EE35" s="4"/>
      <c r="EF35" s="6"/>
      <c r="EG35" s="5"/>
      <c r="EH35" s="5"/>
      <c r="EI35" s="4"/>
      <c r="EJ35" s="6"/>
      <c r="EK35" s="4"/>
      <c r="EL35" s="6"/>
      <c r="EM35" s="5"/>
      <c r="EN35" s="5"/>
      <c r="EO35" s="4"/>
      <c r="EP35" s="6"/>
      <c r="EQ35" s="4"/>
      <c r="ER35" s="6"/>
      <c r="ES35" s="5"/>
      <c r="ET35" s="5"/>
      <c r="EU35" s="4"/>
      <c r="EV35" s="6"/>
      <c r="EW35" s="4"/>
      <c r="EX35" s="6"/>
      <c r="EY35" s="5"/>
      <c r="EZ35" s="5"/>
      <c r="FA35" s="4"/>
      <c r="FB35" s="6"/>
      <c r="FC35" s="4"/>
      <c r="FD35" s="6"/>
      <c r="FE35" s="5"/>
      <c r="FF35" s="5"/>
      <c r="FG35" s="4"/>
      <c r="FH35" s="6"/>
      <c r="FI35" s="4"/>
      <c r="FJ35" s="6"/>
      <c r="FK35" s="5"/>
      <c r="FL35" s="5"/>
      <c r="FM35" s="4"/>
      <c r="FN35" s="6"/>
      <c r="FO35" s="4"/>
      <c r="FP35" s="6"/>
      <c r="FQ35" s="5"/>
      <c r="FR35" s="5"/>
      <c r="FS35" s="4"/>
      <c r="FT35" s="6"/>
      <c r="FU35" s="4"/>
      <c r="FV35" s="6"/>
      <c r="FW35" s="5"/>
      <c r="FX35" s="5"/>
      <c r="FY35" s="4"/>
      <c r="FZ35" s="6"/>
      <c r="GA35" s="4"/>
      <c r="GB35" s="6"/>
      <c r="GC35" s="5"/>
      <c r="GD35" s="5"/>
      <c r="GE35" s="4"/>
      <c r="GF35" s="6"/>
      <c r="GG35" s="4"/>
      <c r="GH35" s="6"/>
      <c r="GI35" s="5"/>
      <c r="GJ35" s="5"/>
      <c r="GK35" s="4"/>
      <c r="GL35" s="6"/>
      <c r="GM35" s="4"/>
      <c r="GN35" s="6"/>
      <c r="GO35" s="5"/>
      <c r="GP35" s="5"/>
      <c r="GQ35" s="4"/>
      <c r="GR35" s="6"/>
      <c r="GS35" s="4"/>
      <c r="GT35" s="6"/>
      <c r="GU35" s="5"/>
      <c r="GV35" s="5"/>
      <c r="GW35" s="4"/>
      <c r="GX35" s="6"/>
      <c r="GY35" s="4"/>
      <c r="GZ35" s="6"/>
      <c r="HA35" s="5"/>
      <c r="HB35" s="5"/>
      <c r="HC35" s="4"/>
      <c r="HD35" s="6"/>
      <c r="HE35" s="4"/>
      <c r="HF35" s="6"/>
      <c r="HG35" s="5"/>
      <c r="HH35" s="5"/>
      <c r="HI35" s="4"/>
      <c r="HJ35" s="6"/>
      <c r="HK35" s="4"/>
      <c r="HL35" s="6"/>
      <c r="HM35" s="5"/>
      <c r="HN35" s="5"/>
      <c r="HO35" s="4"/>
      <c r="HP35" s="6"/>
      <c r="HQ35" s="4"/>
      <c r="HR35" s="6"/>
      <c r="HS35" s="5"/>
      <c r="HT35" s="5"/>
      <c r="HU35" s="4"/>
      <c r="HV35" s="6"/>
      <c r="HW35" s="4"/>
      <c r="HX35" s="6"/>
      <c r="HY35" s="5"/>
      <c r="HZ35" s="5"/>
      <c r="IA35" s="4"/>
      <c r="IB35" s="6"/>
      <c r="IC35" s="4"/>
      <c r="ID35" s="6"/>
      <c r="IE35" s="5"/>
      <c r="IF35" s="5"/>
      <c r="IG35" s="4"/>
      <c r="IH35" s="6"/>
      <c r="II35" s="4"/>
      <c r="IJ35" s="6"/>
      <c r="IK35" s="5"/>
      <c r="IL35" s="5"/>
      <c r="IM35" s="4"/>
      <c r="IN35" s="6"/>
      <c r="IO35" s="4"/>
      <c r="IP35" s="6"/>
      <c r="IQ35" s="5"/>
      <c r="IR35" s="5"/>
      <c r="IS35" s="4"/>
      <c r="IT35" s="6"/>
      <c r="IU35" s="4"/>
      <c r="IV35" s="6"/>
      <c r="IW35" s="5"/>
      <c r="IX35" s="5"/>
      <c r="IY35" s="4"/>
      <c r="IZ35" s="6"/>
      <c r="JA35" s="4"/>
      <c r="JB35" s="6"/>
      <c r="JC35" s="5"/>
      <c r="JD35" s="5"/>
      <c r="JE35" s="4"/>
      <c r="JF35" s="6"/>
      <c r="JG35" s="4"/>
      <c r="JH35" s="6"/>
      <c r="JI35" s="5"/>
      <c r="JJ35" s="5"/>
      <c r="JK35" s="4"/>
      <c r="JL35" s="6"/>
      <c r="JM35" s="4"/>
      <c r="JN35" s="6"/>
      <c r="JO35" s="5"/>
      <c r="JP35" s="5"/>
      <c r="JQ35" s="4"/>
      <c r="JR35" s="6"/>
      <c r="JS35" s="4"/>
      <c r="JT35" s="6"/>
      <c r="JU35" s="5"/>
      <c r="JV35" s="5"/>
      <c r="JW35" s="4"/>
      <c r="JX35" s="6"/>
      <c r="JY35" s="4"/>
      <c r="JZ35" s="6"/>
      <c r="KA35" s="5"/>
      <c r="KB35" s="5"/>
      <c r="KC35" s="4"/>
      <c r="KD35" s="6"/>
      <c r="KE35" s="4"/>
      <c r="KF35" s="6"/>
      <c r="KG35" s="5"/>
      <c r="KH35" s="5"/>
      <c r="KI35" s="4"/>
      <c r="KJ35" s="6"/>
      <c r="KK35" s="4"/>
      <c r="KL35" s="6"/>
      <c r="KM35" s="5"/>
      <c r="KN35" s="5"/>
    </row>
    <row r="36">
      <c r="A36" s="3" t="s">
        <v>85</v>
      </c>
      <c r="B36" s="3" t="s">
        <v>86</v>
      </c>
      <c r="C36" s="3" t="s">
        <v>87</v>
      </c>
      <c r="D36" s="3" t="s">
        <v>88</v>
      </c>
      <c r="E36" s="3" t="s">
        <v>106</v>
      </c>
      <c r="F36" s="3" t="s">
        <v>107</v>
      </c>
      <c r="G36" s="3" t="s">
        <v>108</v>
      </c>
      <c r="H36" s="3" t="s">
        <v>102</v>
      </c>
      <c r="I36" s="3" t="s">
        <v>1330</v>
      </c>
      <c r="J36" s="3" t="s">
        <v>1319</v>
      </c>
      <c r="K36" s="4">
        <v>796</v>
      </c>
      <c r="L36" s="4">
        <f>=ROUNDDOWN(23.1395348837209,0)</f>
      </c>
      <c r="M36" s="4"/>
      <c r="N36" s="5">
        <v>1</v>
      </c>
      <c r="O36" s="4"/>
      <c r="P36" s="4">
        <f>=ROUNDDOWN({0},0)</f>
      </c>
      <c r="Q36" s="4"/>
      <c r="R36" s="5"/>
      <c r="S36" s="4">
        <v>33</v>
      </c>
      <c r="T36" s="6">
        <v>2010.77</v>
      </c>
      <c r="U36" s="4"/>
      <c r="V36" s="6"/>
      <c r="W36" s="5"/>
      <c r="X36" s="5"/>
      <c r="Y36" s="4">
        <v>11</v>
      </c>
      <c r="Z36" s="6">
        <v>613.58</v>
      </c>
      <c r="AA36" s="4"/>
      <c r="AB36" s="6"/>
      <c r="AC36" s="5"/>
      <c r="AD36" s="5"/>
      <c r="AE36" s="4">
        <v>3</v>
      </c>
      <c r="AF36" s="6">
        <v>194.29</v>
      </c>
      <c r="AG36" s="4"/>
      <c r="AH36" s="6"/>
      <c r="AI36" s="5"/>
      <c r="AJ36" s="5"/>
      <c r="AK36" s="4">
        <v>5</v>
      </c>
      <c r="AL36" s="6">
        <v>331.15</v>
      </c>
      <c r="AM36" s="4"/>
      <c r="AN36" s="6"/>
      <c r="AO36" s="5"/>
      <c r="AP36" s="5"/>
      <c r="AQ36" s="4"/>
      <c r="AR36" s="6"/>
      <c r="AS36" s="4"/>
      <c r="AT36" s="6"/>
      <c r="AU36" s="5"/>
      <c r="AV36" s="5"/>
      <c r="AW36" s="4">
        <v>1</v>
      </c>
      <c r="AX36" s="6">
        <v>60.86</v>
      </c>
      <c r="AY36" s="4"/>
      <c r="AZ36" s="6"/>
      <c r="BA36" s="5"/>
      <c r="BB36" s="5"/>
      <c r="BC36" s="4"/>
      <c r="BD36" s="6"/>
      <c r="BE36" s="4"/>
      <c r="BF36" s="6"/>
      <c r="BG36" s="5"/>
      <c r="BH36" s="5"/>
      <c r="BI36" s="4"/>
      <c r="BJ36" s="6"/>
      <c r="BK36" s="4"/>
      <c r="BL36" s="6"/>
      <c r="BM36" s="5"/>
      <c r="BN36" s="5"/>
      <c r="BO36" s="4"/>
      <c r="BP36" s="6"/>
      <c r="BQ36" s="4"/>
      <c r="BR36" s="6"/>
      <c r="BS36" s="5"/>
      <c r="BT36" s="5"/>
      <c r="BU36" s="4">
        <v>8</v>
      </c>
      <c r="BV36" s="6">
        <v>498.48</v>
      </c>
      <c r="BW36" s="4"/>
      <c r="BX36" s="6"/>
      <c r="BY36" s="5"/>
      <c r="BZ36" s="5"/>
      <c r="CA36" s="4"/>
      <c r="CB36" s="6"/>
      <c r="CC36" s="4"/>
      <c r="CD36" s="6"/>
      <c r="CE36" s="5"/>
      <c r="CF36" s="5"/>
      <c r="CG36" s="4"/>
      <c r="CH36" s="6"/>
      <c r="CI36" s="4"/>
      <c r="CJ36" s="6"/>
      <c r="CK36" s="5"/>
      <c r="CL36" s="5"/>
      <c r="CM36" s="4"/>
      <c r="CN36" s="6"/>
      <c r="CO36" s="4"/>
      <c r="CP36" s="6"/>
      <c r="CQ36" s="5"/>
      <c r="CR36" s="5"/>
      <c r="CS36" s="4">
        <v>1</v>
      </c>
      <c r="CT36" s="6">
        <v>54.67</v>
      </c>
      <c r="CU36" s="4"/>
      <c r="CV36" s="6"/>
      <c r="CW36" s="5"/>
      <c r="CX36" s="5"/>
      <c r="CY36" s="4"/>
      <c r="CZ36" s="6"/>
      <c r="DA36" s="4"/>
      <c r="DB36" s="6"/>
      <c r="DC36" s="5"/>
      <c r="DD36" s="5"/>
      <c r="DE36" s="4"/>
      <c r="DF36" s="6"/>
      <c r="DG36" s="4"/>
      <c r="DH36" s="6"/>
      <c r="DI36" s="5"/>
      <c r="DJ36" s="5"/>
      <c r="DK36" s="4"/>
      <c r="DL36" s="6"/>
      <c r="DM36" s="4"/>
      <c r="DN36" s="6"/>
      <c r="DO36" s="5"/>
      <c r="DP36" s="5"/>
      <c r="DQ36" s="4">
        <v>1</v>
      </c>
      <c r="DR36" s="6">
        <v>60.86</v>
      </c>
      <c r="DS36" s="4"/>
      <c r="DT36" s="6"/>
      <c r="DU36" s="5"/>
      <c r="DV36" s="5"/>
      <c r="DW36" s="4">
        <v>3</v>
      </c>
      <c r="DX36" s="6">
        <v>196.88</v>
      </c>
      <c r="DY36" s="4"/>
      <c r="DZ36" s="6"/>
      <c r="EA36" s="5"/>
      <c r="EB36" s="5"/>
      <c r="EC36" s="4"/>
      <c r="ED36" s="6"/>
      <c r="EE36" s="4"/>
      <c r="EF36" s="6"/>
      <c r="EG36" s="5"/>
      <c r="EH36" s="5"/>
      <c r="EI36" s="4"/>
      <c r="EJ36" s="6"/>
      <c r="EK36" s="4"/>
      <c r="EL36" s="6"/>
      <c r="EM36" s="5"/>
      <c r="EN36" s="5"/>
      <c r="EO36" s="4"/>
      <c r="EP36" s="6"/>
      <c r="EQ36" s="4"/>
      <c r="ER36" s="6"/>
      <c r="ES36" s="5"/>
      <c r="ET36" s="5"/>
      <c r="EU36" s="4"/>
      <c r="EV36" s="6"/>
      <c r="EW36" s="4"/>
      <c r="EX36" s="6"/>
      <c r="EY36" s="5"/>
      <c r="EZ36" s="5"/>
      <c r="FA36" s="4"/>
      <c r="FB36" s="6"/>
      <c r="FC36" s="4"/>
      <c r="FD36" s="6"/>
      <c r="FE36" s="5"/>
      <c r="FF36" s="5"/>
      <c r="FG36" s="4"/>
      <c r="FH36" s="6"/>
      <c r="FI36" s="4"/>
      <c r="FJ36" s="6"/>
      <c r="FK36" s="5"/>
      <c r="FL36" s="5"/>
      <c r="FM36" s="4"/>
      <c r="FN36" s="6"/>
      <c r="FO36" s="4"/>
      <c r="FP36" s="6"/>
      <c r="FQ36" s="5"/>
      <c r="FR36" s="5"/>
      <c r="FS36" s="4"/>
      <c r="FT36" s="6"/>
      <c r="FU36" s="4"/>
      <c r="FV36" s="6"/>
      <c r="FW36" s="5"/>
      <c r="FX36" s="5"/>
      <c r="FY36" s="4"/>
      <c r="FZ36" s="6"/>
      <c r="GA36" s="4"/>
      <c r="GB36" s="6"/>
      <c r="GC36" s="5"/>
      <c r="GD36" s="5"/>
      <c r="GE36" s="4"/>
      <c r="GF36" s="6"/>
      <c r="GG36" s="4"/>
      <c r="GH36" s="6"/>
      <c r="GI36" s="5"/>
      <c r="GJ36" s="5"/>
      <c r="GK36" s="4"/>
      <c r="GL36" s="6"/>
      <c r="GM36" s="4"/>
      <c r="GN36" s="6"/>
      <c r="GO36" s="5"/>
      <c r="GP36" s="5"/>
      <c r="GQ36" s="4"/>
      <c r="GR36" s="6"/>
      <c r="GS36" s="4"/>
      <c r="GT36" s="6"/>
      <c r="GU36" s="5"/>
      <c r="GV36" s="5"/>
      <c r="GW36" s="4"/>
      <c r="GX36" s="6"/>
      <c r="GY36" s="4"/>
      <c r="GZ36" s="6"/>
      <c r="HA36" s="5"/>
      <c r="HB36" s="5"/>
      <c r="HC36" s="4"/>
      <c r="HD36" s="6"/>
      <c r="HE36" s="4"/>
      <c r="HF36" s="6"/>
      <c r="HG36" s="5"/>
      <c r="HH36" s="5"/>
      <c r="HI36" s="4"/>
      <c r="HJ36" s="6"/>
      <c r="HK36" s="4"/>
      <c r="HL36" s="6"/>
      <c r="HM36" s="5"/>
      <c r="HN36" s="5"/>
      <c r="HO36" s="4"/>
      <c r="HP36" s="6"/>
      <c r="HQ36" s="4"/>
      <c r="HR36" s="6"/>
      <c r="HS36" s="5"/>
      <c r="HT36" s="5"/>
      <c r="HU36" s="4"/>
      <c r="HV36" s="6"/>
      <c r="HW36" s="4"/>
      <c r="HX36" s="6"/>
      <c r="HY36" s="5"/>
      <c r="HZ36" s="5"/>
      <c r="IA36" s="4"/>
      <c r="IB36" s="6"/>
      <c r="IC36" s="4"/>
      <c r="ID36" s="6"/>
      <c r="IE36" s="5"/>
      <c r="IF36" s="5"/>
      <c r="IG36" s="4"/>
      <c r="IH36" s="6"/>
      <c r="II36" s="4"/>
      <c r="IJ36" s="6"/>
      <c r="IK36" s="5"/>
      <c r="IL36" s="5"/>
      <c r="IM36" s="4"/>
      <c r="IN36" s="6"/>
      <c r="IO36" s="4"/>
      <c r="IP36" s="6"/>
      <c r="IQ36" s="5"/>
      <c r="IR36" s="5"/>
      <c r="IS36" s="4"/>
      <c r="IT36" s="6"/>
      <c r="IU36" s="4"/>
      <c r="IV36" s="6"/>
      <c r="IW36" s="5"/>
      <c r="IX36" s="5"/>
      <c r="IY36" s="4"/>
      <c r="IZ36" s="6"/>
      <c r="JA36" s="4"/>
      <c r="JB36" s="6"/>
      <c r="JC36" s="5"/>
      <c r="JD36" s="5"/>
      <c r="JE36" s="4"/>
      <c r="JF36" s="6"/>
      <c r="JG36" s="4"/>
      <c r="JH36" s="6"/>
      <c r="JI36" s="5"/>
      <c r="JJ36" s="5"/>
      <c r="JK36" s="4"/>
      <c r="JL36" s="6"/>
      <c r="JM36" s="4"/>
      <c r="JN36" s="6"/>
      <c r="JO36" s="5"/>
      <c r="JP36" s="5"/>
      <c r="JQ36" s="4"/>
      <c r="JR36" s="6"/>
      <c r="JS36" s="4"/>
      <c r="JT36" s="6"/>
      <c r="JU36" s="5"/>
      <c r="JV36" s="5"/>
      <c r="JW36" s="4"/>
      <c r="JX36" s="6"/>
      <c r="JY36" s="4"/>
      <c r="JZ36" s="6"/>
      <c r="KA36" s="5"/>
      <c r="KB36" s="5"/>
      <c r="KC36" s="4"/>
      <c r="KD36" s="6"/>
      <c r="KE36" s="4"/>
      <c r="KF36" s="6"/>
      <c r="KG36" s="5"/>
      <c r="KH36" s="5"/>
      <c r="KI36" s="4"/>
      <c r="KJ36" s="6"/>
      <c r="KK36" s="4"/>
      <c r="KL36" s="6"/>
      <c r="KM36" s="5"/>
      <c r="KN36" s="5"/>
    </row>
    <row r="37">
      <c r="A37" s="3" t="s">
        <v>85</v>
      </c>
      <c r="B37" s="3" t="s">
        <v>86</v>
      </c>
      <c r="C37" s="3" t="s">
        <v>87</v>
      </c>
      <c r="D37" s="3" t="s">
        <v>88</v>
      </c>
      <c r="E37" s="3" t="s">
        <v>109</v>
      </c>
      <c r="F37" s="3" t="s">
        <v>110</v>
      </c>
      <c r="G37" s="3" t="s">
        <v>111</v>
      </c>
      <c r="H37" s="3" t="s">
        <v>98</v>
      </c>
      <c r="I37" s="3" t="s">
        <v>1331</v>
      </c>
      <c r="J37" s="3" t="s">
        <v>1332</v>
      </c>
      <c r="K37" s="4">
        <v>2447</v>
      </c>
      <c r="L37" s="4">
        <f>=ROUNDDOWN(29.8414634146341,0)</f>
      </c>
      <c r="M37" s="4">
        <v>300</v>
      </c>
      <c r="N37" s="5">
        <v>1</v>
      </c>
      <c r="O37" s="4"/>
      <c r="P37" s="4">
        <f>=ROUNDDOWN({0},0)</f>
      </c>
      <c r="Q37" s="4"/>
      <c r="R37" s="5"/>
      <c r="S37" s="4">
        <v>81</v>
      </c>
      <c r="T37" s="6">
        <v>5987.43</v>
      </c>
      <c r="U37" s="4"/>
      <c r="V37" s="6"/>
      <c r="W37" s="5"/>
      <c r="X37" s="5"/>
      <c r="Y37" s="4">
        <v>6</v>
      </c>
      <c r="Z37" s="6">
        <v>455.72</v>
      </c>
      <c r="AA37" s="4"/>
      <c r="AB37" s="6"/>
      <c r="AC37" s="5"/>
      <c r="AD37" s="5"/>
      <c r="AE37" s="4">
        <v>11</v>
      </c>
      <c r="AF37" s="6">
        <v>709.34</v>
      </c>
      <c r="AG37" s="4"/>
      <c r="AH37" s="6"/>
      <c r="AI37" s="5"/>
      <c r="AJ37" s="5"/>
      <c r="AK37" s="4">
        <v>11</v>
      </c>
      <c r="AL37" s="6">
        <v>777.84</v>
      </c>
      <c r="AM37" s="4"/>
      <c r="AN37" s="6"/>
      <c r="AO37" s="5"/>
      <c r="AP37" s="5"/>
      <c r="AQ37" s="4">
        <v>46</v>
      </c>
      <c r="AR37" s="6">
        <v>3509</v>
      </c>
      <c r="AS37" s="4"/>
      <c r="AT37" s="6"/>
      <c r="AU37" s="5"/>
      <c r="AV37" s="5"/>
      <c r="AW37" s="4">
        <v>1</v>
      </c>
      <c r="AX37" s="6">
        <v>63.5</v>
      </c>
      <c r="AY37" s="4"/>
      <c r="AZ37" s="6"/>
      <c r="BA37" s="5"/>
      <c r="BB37" s="5"/>
      <c r="BC37" s="4">
        <v>3</v>
      </c>
      <c r="BD37" s="6">
        <v>230.25</v>
      </c>
      <c r="BE37" s="4"/>
      <c r="BF37" s="6"/>
      <c r="BG37" s="5"/>
      <c r="BH37" s="5"/>
      <c r="BI37" s="4">
        <v>1</v>
      </c>
      <c r="BJ37" s="6">
        <v>83.93</v>
      </c>
      <c r="BK37" s="4"/>
      <c r="BL37" s="6"/>
      <c r="BM37" s="5"/>
      <c r="BN37" s="5"/>
      <c r="BO37" s="4">
        <v>1</v>
      </c>
      <c r="BP37" s="6">
        <v>80.63</v>
      </c>
      <c r="BQ37" s="4"/>
      <c r="BR37" s="6"/>
      <c r="BS37" s="5"/>
      <c r="BT37" s="5"/>
      <c r="BU37" s="4">
        <v>1</v>
      </c>
      <c r="BV37" s="6">
        <v>77.22</v>
      </c>
      <c r="BW37" s="4"/>
      <c r="BX37" s="6"/>
      <c r="BY37" s="5"/>
      <c r="BZ37" s="5"/>
      <c r="CA37" s="4"/>
      <c r="CB37" s="6"/>
      <c r="CC37" s="4"/>
      <c r="CD37" s="6"/>
      <c r="CE37" s="5"/>
      <c r="CF37" s="5"/>
      <c r="CG37" s="4"/>
      <c r="CH37" s="6"/>
      <c r="CI37" s="4"/>
      <c r="CJ37" s="6"/>
      <c r="CK37" s="5"/>
      <c r="CL37" s="5"/>
      <c r="CM37" s="4"/>
      <c r="CN37" s="6"/>
      <c r="CO37" s="4"/>
      <c r="CP37" s="6"/>
      <c r="CQ37" s="5"/>
      <c r="CR37" s="5"/>
      <c r="CS37" s="4"/>
      <c r="CT37" s="6"/>
      <c r="CU37" s="4"/>
      <c r="CV37" s="6"/>
      <c r="CW37" s="5"/>
      <c r="CX37" s="5"/>
      <c r="CY37" s="4"/>
      <c r="CZ37" s="6"/>
      <c r="DA37" s="4"/>
      <c r="DB37" s="6"/>
      <c r="DC37" s="5"/>
      <c r="DD37" s="5"/>
      <c r="DE37" s="4"/>
      <c r="DF37" s="6"/>
      <c r="DG37" s="4"/>
      <c r="DH37" s="6"/>
      <c r="DI37" s="5"/>
      <c r="DJ37" s="5"/>
      <c r="DK37" s="4"/>
      <c r="DL37" s="6"/>
      <c r="DM37" s="4"/>
      <c r="DN37" s="6"/>
      <c r="DO37" s="5"/>
      <c r="DP37" s="5"/>
      <c r="DQ37" s="4"/>
      <c r="DR37" s="6"/>
      <c r="DS37" s="4"/>
      <c r="DT37" s="6"/>
      <c r="DU37" s="5"/>
      <c r="DV37" s="5"/>
      <c r="DW37" s="4"/>
      <c r="DX37" s="6"/>
      <c r="DY37" s="4"/>
      <c r="DZ37" s="6"/>
      <c r="EA37" s="5"/>
      <c r="EB37" s="5"/>
      <c r="EC37" s="4"/>
      <c r="ED37" s="6"/>
      <c r="EE37" s="4"/>
      <c r="EF37" s="6"/>
      <c r="EG37" s="5"/>
      <c r="EH37" s="5"/>
      <c r="EI37" s="4"/>
      <c r="EJ37" s="6"/>
      <c r="EK37" s="4"/>
      <c r="EL37" s="6"/>
      <c r="EM37" s="5"/>
      <c r="EN37" s="5"/>
      <c r="EO37" s="4"/>
      <c r="EP37" s="6"/>
      <c r="EQ37" s="4"/>
      <c r="ER37" s="6"/>
      <c r="ES37" s="5"/>
      <c r="ET37" s="5"/>
      <c r="EU37" s="4"/>
      <c r="EV37" s="6"/>
      <c r="EW37" s="4"/>
      <c r="EX37" s="6"/>
      <c r="EY37" s="5"/>
      <c r="EZ37" s="5"/>
      <c r="FA37" s="4"/>
      <c r="FB37" s="6"/>
      <c r="FC37" s="4"/>
      <c r="FD37" s="6"/>
      <c r="FE37" s="5"/>
      <c r="FF37" s="5"/>
      <c r="FG37" s="4"/>
      <c r="FH37" s="6"/>
      <c r="FI37" s="4"/>
      <c r="FJ37" s="6"/>
      <c r="FK37" s="5"/>
      <c r="FL37" s="5"/>
      <c r="FM37" s="4"/>
      <c r="FN37" s="6"/>
      <c r="FO37" s="4"/>
      <c r="FP37" s="6"/>
      <c r="FQ37" s="5"/>
      <c r="FR37" s="5"/>
      <c r="FS37" s="4"/>
      <c r="FT37" s="6"/>
      <c r="FU37" s="4"/>
      <c r="FV37" s="6"/>
      <c r="FW37" s="5"/>
      <c r="FX37" s="5"/>
      <c r="FY37" s="4"/>
      <c r="FZ37" s="6"/>
      <c r="GA37" s="4"/>
      <c r="GB37" s="6"/>
      <c r="GC37" s="5"/>
      <c r="GD37" s="5"/>
      <c r="GE37" s="4"/>
      <c r="GF37" s="6"/>
      <c r="GG37" s="4"/>
      <c r="GH37" s="6"/>
      <c r="GI37" s="5"/>
      <c r="GJ37" s="5"/>
      <c r="GK37" s="4"/>
      <c r="GL37" s="6"/>
      <c r="GM37" s="4"/>
      <c r="GN37" s="6"/>
      <c r="GO37" s="5"/>
      <c r="GP37" s="5"/>
      <c r="GQ37" s="4"/>
      <c r="GR37" s="6"/>
      <c r="GS37" s="4"/>
      <c r="GT37" s="6"/>
      <c r="GU37" s="5"/>
      <c r="GV37" s="5"/>
      <c r="GW37" s="4"/>
      <c r="GX37" s="6"/>
      <c r="GY37" s="4"/>
      <c r="GZ37" s="6"/>
      <c r="HA37" s="5"/>
      <c r="HB37" s="5"/>
      <c r="HC37" s="4"/>
      <c r="HD37" s="6"/>
      <c r="HE37" s="4"/>
      <c r="HF37" s="6"/>
      <c r="HG37" s="5"/>
      <c r="HH37" s="5"/>
      <c r="HI37" s="4"/>
      <c r="HJ37" s="6"/>
      <c r="HK37" s="4"/>
      <c r="HL37" s="6"/>
      <c r="HM37" s="5"/>
      <c r="HN37" s="5"/>
      <c r="HO37" s="4"/>
      <c r="HP37" s="6"/>
      <c r="HQ37" s="4"/>
      <c r="HR37" s="6"/>
      <c r="HS37" s="5"/>
      <c r="HT37" s="5"/>
      <c r="HU37" s="4"/>
      <c r="HV37" s="6"/>
      <c r="HW37" s="4"/>
      <c r="HX37" s="6"/>
      <c r="HY37" s="5"/>
      <c r="HZ37" s="5"/>
      <c r="IA37" s="4"/>
      <c r="IB37" s="6"/>
      <c r="IC37" s="4"/>
      <c r="ID37" s="6"/>
      <c r="IE37" s="5"/>
      <c r="IF37" s="5"/>
      <c r="IG37" s="4"/>
      <c r="IH37" s="6"/>
      <c r="II37" s="4"/>
      <c r="IJ37" s="6"/>
      <c r="IK37" s="5"/>
      <c r="IL37" s="5"/>
      <c r="IM37" s="4"/>
      <c r="IN37" s="6"/>
      <c r="IO37" s="4"/>
      <c r="IP37" s="6"/>
      <c r="IQ37" s="5"/>
      <c r="IR37" s="5"/>
      <c r="IS37" s="4"/>
      <c r="IT37" s="6"/>
      <c r="IU37" s="4"/>
      <c r="IV37" s="6"/>
      <c r="IW37" s="5"/>
      <c r="IX37" s="5"/>
      <c r="IY37" s="4"/>
      <c r="IZ37" s="6"/>
      <c r="JA37" s="4"/>
      <c r="JB37" s="6"/>
      <c r="JC37" s="5"/>
      <c r="JD37" s="5"/>
      <c r="JE37" s="4"/>
      <c r="JF37" s="6"/>
      <c r="JG37" s="4"/>
      <c r="JH37" s="6"/>
      <c r="JI37" s="5"/>
      <c r="JJ37" s="5"/>
      <c r="JK37" s="4"/>
      <c r="JL37" s="6"/>
      <c r="JM37" s="4"/>
      <c r="JN37" s="6"/>
      <c r="JO37" s="5"/>
      <c r="JP37" s="5"/>
      <c r="JQ37" s="4"/>
      <c r="JR37" s="6"/>
      <c r="JS37" s="4"/>
      <c r="JT37" s="6"/>
      <c r="JU37" s="5"/>
      <c r="JV37" s="5"/>
      <c r="JW37" s="4"/>
      <c r="JX37" s="6"/>
      <c r="JY37" s="4"/>
      <c r="JZ37" s="6"/>
      <c r="KA37" s="5"/>
      <c r="KB37" s="5"/>
      <c r="KC37" s="4"/>
      <c r="KD37" s="6"/>
      <c r="KE37" s="4"/>
      <c r="KF37" s="6"/>
      <c r="KG37" s="5"/>
      <c r="KH37" s="5"/>
      <c r="KI37" s="4"/>
      <c r="KJ37" s="6"/>
      <c r="KK37" s="4"/>
      <c r="KL37" s="6"/>
      <c r="KM37" s="5"/>
      <c r="KN37" s="5"/>
    </row>
    <row r="38">
      <c r="A38" s="3" t="s">
        <v>85</v>
      </c>
      <c r="B38" s="3" t="s">
        <v>86</v>
      </c>
      <c r="C38" s="3" t="s">
        <v>87</v>
      </c>
      <c r="D38" s="3" t="s">
        <v>88</v>
      </c>
      <c r="E38" s="3" t="s">
        <v>109</v>
      </c>
      <c r="F38" s="3" t="s">
        <v>110</v>
      </c>
      <c r="G38" s="3" t="s">
        <v>111</v>
      </c>
      <c r="H38" s="3" t="s">
        <v>98</v>
      </c>
      <c r="I38" s="3" t="s">
        <v>1320</v>
      </c>
      <c r="J38" s="3" t="s">
        <v>1319</v>
      </c>
      <c r="K38" s="4">
        <v>1211</v>
      </c>
      <c r="L38" s="4">
        <f>=ROUNDDOWN(42.1951219512195,0)</f>
      </c>
      <c r="M38" s="4"/>
      <c r="N38" s="5">
        <v>1</v>
      </c>
      <c r="O38" s="4"/>
      <c r="P38" s="4">
        <f>=ROUNDDOWN({0},0)</f>
      </c>
      <c r="Q38" s="4"/>
      <c r="R38" s="5"/>
      <c r="S38" s="4">
        <v>80</v>
      </c>
      <c r="T38" s="6">
        <v>5909.24</v>
      </c>
      <c r="U38" s="4"/>
      <c r="V38" s="6"/>
      <c r="W38" s="5"/>
      <c r="X38" s="5"/>
      <c r="Y38" s="4">
        <v>3</v>
      </c>
      <c r="Z38" s="6">
        <v>216.47</v>
      </c>
      <c r="AA38" s="4"/>
      <c r="AB38" s="6"/>
      <c r="AC38" s="5"/>
      <c r="AD38" s="5"/>
      <c r="AE38" s="4">
        <v>3</v>
      </c>
      <c r="AF38" s="6">
        <v>183.74</v>
      </c>
      <c r="AG38" s="4"/>
      <c r="AH38" s="6"/>
      <c r="AI38" s="5"/>
      <c r="AJ38" s="5"/>
      <c r="AK38" s="4"/>
      <c r="AL38" s="6"/>
      <c r="AM38" s="4"/>
      <c r="AN38" s="6"/>
      <c r="AO38" s="5"/>
      <c r="AP38" s="5"/>
      <c r="AQ38" s="4">
        <v>66</v>
      </c>
      <c r="AR38" s="6">
        <v>4915.2</v>
      </c>
      <c r="AS38" s="4"/>
      <c r="AT38" s="6"/>
      <c r="AU38" s="5"/>
      <c r="AV38" s="5"/>
      <c r="AW38" s="4">
        <v>3</v>
      </c>
      <c r="AX38" s="6">
        <v>200.48</v>
      </c>
      <c r="AY38" s="4"/>
      <c r="AZ38" s="6"/>
      <c r="BA38" s="5"/>
      <c r="BB38" s="5"/>
      <c r="BC38" s="4">
        <v>2</v>
      </c>
      <c r="BD38" s="6">
        <v>170.23</v>
      </c>
      <c r="BE38" s="4"/>
      <c r="BF38" s="6"/>
      <c r="BG38" s="5"/>
      <c r="BH38" s="5"/>
      <c r="BI38" s="4">
        <v>1</v>
      </c>
      <c r="BJ38" s="6">
        <v>65.27</v>
      </c>
      <c r="BK38" s="4"/>
      <c r="BL38" s="6"/>
      <c r="BM38" s="5"/>
      <c r="BN38" s="5"/>
      <c r="BO38" s="4">
        <v>1</v>
      </c>
      <c r="BP38" s="6">
        <v>80.63</v>
      </c>
      <c r="BQ38" s="4"/>
      <c r="BR38" s="6"/>
      <c r="BS38" s="5"/>
      <c r="BT38" s="5"/>
      <c r="BU38" s="4">
        <v>1</v>
      </c>
      <c r="BV38" s="6">
        <v>77.22</v>
      </c>
      <c r="BW38" s="4"/>
      <c r="BX38" s="6"/>
      <c r="BY38" s="5"/>
      <c r="BZ38" s="5"/>
      <c r="CA38" s="4"/>
      <c r="CB38" s="6"/>
      <c r="CC38" s="4"/>
      <c r="CD38" s="6"/>
      <c r="CE38" s="5"/>
      <c r="CF38" s="5"/>
      <c r="CG38" s="4"/>
      <c r="CH38" s="6"/>
      <c r="CI38" s="4"/>
      <c r="CJ38" s="6"/>
      <c r="CK38" s="5"/>
      <c r="CL38" s="5"/>
      <c r="CM38" s="4"/>
      <c r="CN38" s="6"/>
      <c r="CO38" s="4"/>
      <c r="CP38" s="6"/>
      <c r="CQ38" s="5"/>
      <c r="CR38" s="5"/>
      <c r="CS38" s="4"/>
      <c r="CT38" s="6"/>
      <c r="CU38" s="4"/>
      <c r="CV38" s="6"/>
      <c r="CW38" s="5"/>
      <c r="CX38" s="5"/>
      <c r="CY38" s="4"/>
      <c r="CZ38" s="6"/>
      <c r="DA38" s="4"/>
      <c r="DB38" s="6"/>
      <c r="DC38" s="5"/>
      <c r="DD38" s="5"/>
      <c r="DE38" s="4"/>
      <c r="DF38" s="6"/>
      <c r="DG38" s="4"/>
      <c r="DH38" s="6"/>
      <c r="DI38" s="5"/>
      <c r="DJ38" s="5"/>
      <c r="DK38" s="4"/>
      <c r="DL38" s="6"/>
      <c r="DM38" s="4"/>
      <c r="DN38" s="6"/>
      <c r="DO38" s="5"/>
      <c r="DP38" s="5"/>
      <c r="DQ38" s="4"/>
      <c r="DR38" s="6"/>
      <c r="DS38" s="4"/>
      <c r="DT38" s="6"/>
      <c r="DU38" s="5"/>
      <c r="DV38" s="5"/>
      <c r="DW38" s="4"/>
      <c r="DX38" s="6"/>
      <c r="DY38" s="4"/>
      <c r="DZ38" s="6"/>
      <c r="EA38" s="5"/>
      <c r="EB38" s="5"/>
      <c r="EC38" s="4"/>
      <c r="ED38" s="6"/>
      <c r="EE38" s="4"/>
      <c r="EF38" s="6"/>
      <c r="EG38" s="5"/>
      <c r="EH38" s="5"/>
      <c r="EI38" s="4"/>
      <c r="EJ38" s="6"/>
      <c r="EK38" s="4"/>
      <c r="EL38" s="6"/>
      <c r="EM38" s="5"/>
      <c r="EN38" s="5"/>
      <c r="EO38" s="4"/>
      <c r="EP38" s="6"/>
      <c r="EQ38" s="4"/>
      <c r="ER38" s="6"/>
      <c r="ES38" s="5"/>
      <c r="ET38" s="5"/>
      <c r="EU38" s="4"/>
      <c r="EV38" s="6"/>
      <c r="EW38" s="4"/>
      <c r="EX38" s="6"/>
      <c r="EY38" s="5"/>
      <c r="EZ38" s="5"/>
      <c r="FA38" s="4"/>
      <c r="FB38" s="6"/>
      <c r="FC38" s="4"/>
      <c r="FD38" s="6"/>
      <c r="FE38" s="5"/>
      <c r="FF38" s="5"/>
      <c r="FG38" s="4"/>
      <c r="FH38" s="6"/>
      <c r="FI38" s="4"/>
      <c r="FJ38" s="6"/>
      <c r="FK38" s="5"/>
      <c r="FL38" s="5"/>
      <c r="FM38" s="4"/>
      <c r="FN38" s="6"/>
      <c r="FO38" s="4"/>
      <c r="FP38" s="6"/>
      <c r="FQ38" s="5"/>
      <c r="FR38" s="5"/>
      <c r="FS38" s="4"/>
      <c r="FT38" s="6"/>
      <c r="FU38" s="4"/>
      <c r="FV38" s="6"/>
      <c r="FW38" s="5"/>
      <c r="FX38" s="5"/>
      <c r="FY38" s="4"/>
      <c r="FZ38" s="6"/>
      <c r="GA38" s="4"/>
      <c r="GB38" s="6"/>
      <c r="GC38" s="5"/>
      <c r="GD38" s="5"/>
      <c r="GE38" s="4"/>
      <c r="GF38" s="6"/>
      <c r="GG38" s="4"/>
      <c r="GH38" s="6"/>
      <c r="GI38" s="5"/>
      <c r="GJ38" s="5"/>
      <c r="GK38" s="4"/>
      <c r="GL38" s="6"/>
      <c r="GM38" s="4"/>
      <c r="GN38" s="6"/>
      <c r="GO38" s="5"/>
      <c r="GP38" s="5"/>
      <c r="GQ38" s="4"/>
      <c r="GR38" s="6"/>
      <c r="GS38" s="4"/>
      <c r="GT38" s="6"/>
      <c r="GU38" s="5"/>
      <c r="GV38" s="5"/>
      <c r="GW38" s="4"/>
      <c r="GX38" s="6"/>
      <c r="GY38" s="4"/>
      <c r="GZ38" s="6"/>
      <c r="HA38" s="5"/>
      <c r="HB38" s="5"/>
      <c r="HC38" s="4"/>
      <c r="HD38" s="6"/>
      <c r="HE38" s="4"/>
      <c r="HF38" s="6"/>
      <c r="HG38" s="5"/>
      <c r="HH38" s="5"/>
      <c r="HI38" s="4"/>
      <c r="HJ38" s="6"/>
      <c r="HK38" s="4"/>
      <c r="HL38" s="6"/>
      <c r="HM38" s="5"/>
      <c r="HN38" s="5"/>
      <c r="HO38" s="4"/>
      <c r="HP38" s="6"/>
      <c r="HQ38" s="4"/>
      <c r="HR38" s="6"/>
      <c r="HS38" s="5"/>
      <c r="HT38" s="5"/>
      <c r="HU38" s="4"/>
      <c r="HV38" s="6"/>
      <c r="HW38" s="4"/>
      <c r="HX38" s="6"/>
      <c r="HY38" s="5"/>
      <c r="HZ38" s="5"/>
      <c r="IA38" s="4"/>
      <c r="IB38" s="6"/>
      <c r="IC38" s="4"/>
      <c r="ID38" s="6"/>
      <c r="IE38" s="5"/>
      <c r="IF38" s="5"/>
      <c r="IG38" s="4"/>
      <c r="IH38" s="6"/>
      <c r="II38" s="4"/>
      <c r="IJ38" s="6"/>
      <c r="IK38" s="5"/>
      <c r="IL38" s="5"/>
      <c r="IM38" s="4"/>
      <c r="IN38" s="6"/>
      <c r="IO38" s="4"/>
      <c r="IP38" s="6"/>
      <c r="IQ38" s="5"/>
      <c r="IR38" s="5"/>
      <c r="IS38" s="4"/>
      <c r="IT38" s="6"/>
      <c r="IU38" s="4"/>
      <c r="IV38" s="6"/>
      <c r="IW38" s="5"/>
      <c r="IX38" s="5"/>
      <c r="IY38" s="4"/>
      <c r="IZ38" s="6"/>
      <c r="JA38" s="4"/>
      <c r="JB38" s="6"/>
      <c r="JC38" s="5"/>
      <c r="JD38" s="5"/>
      <c r="JE38" s="4"/>
      <c r="JF38" s="6"/>
      <c r="JG38" s="4"/>
      <c r="JH38" s="6"/>
      <c r="JI38" s="5"/>
      <c r="JJ38" s="5"/>
      <c r="JK38" s="4"/>
      <c r="JL38" s="6"/>
      <c r="JM38" s="4"/>
      <c r="JN38" s="6"/>
      <c r="JO38" s="5"/>
      <c r="JP38" s="5"/>
      <c r="JQ38" s="4"/>
      <c r="JR38" s="6"/>
      <c r="JS38" s="4"/>
      <c r="JT38" s="6"/>
      <c r="JU38" s="5"/>
      <c r="JV38" s="5"/>
      <c r="JW38" s="4"/>
      <c r="JX38" s="6"/>
      <c r="JY38" s="4"/>
      <c r="JZ38" s="6"/>
      <c r="KA38" s="5"/>
      <c r="KB38" s="5"/>
      <c r="KC38" s="4"/>
      <c r="KD38" s="6"/>
      <c r="KE38" s="4"/>
      <c r="KF38" s="6"/>
      <c r="KG38" s="5"/>
      <c r="KH38" s="5"/>
      <c r="KI38" s="4"/>
      <c r="KJ38" s="6"/>
      <c r="KK38" s="4"/>
      <c r="KL38" s="6"/>
      <c r="KM38" s="5"/>
      <c r="KN38" s="5"/>
    </row>
    <row r="39">
      <c r="A39" s="3" t="s">
        <v>85</v>
      </c>
      <c r="B39" s="3" t="s">
        <v>86</v>
      </c>
      <c r="C39" s="3" t="s">
        <v>87</v>
      </c>
      <c r="D39" s="3" t="s">
        <v>88</v>
      </c>
      <c r="E39" s="3" t="s">
        <v>112</v>
      </c>
      <c r="F39" s="3" t="s">
        <v>113</v>
      </c>
      <c r="G39" s="3" t="s">
        <v>114</v>
      </c>
      <c r="H39" s="3" t="s">
        <v>98</v>
      </c>
      <c r="I39" s="3" t="s">
        <v>1327</v>
      </c>
      <c r="J39" s="3" t="s">
        <v>1307</v>
      </c>
      <c r="K39" s="4">
        <v>1245</v>
      </c>
      <c r="L39" s="4">
        <f>=ROUNDDOWN(16.8243243243243,0)</f>
      </c>
      <c r="M39" s="4">
        <v>890</v>
      </c>
      <c r="N39" s="5">
        <v>1</v>
      </c>
      <c r="O39" s="4"/>
      <c r="P39" s="4">
        <f>=ROUNDDOWN({0},0)</f>
      </c>
      <c r="Q39" s="4"/>
      <c r="R39" s="5"/>
      <c r="S39" s="4">
        <v>68</v>
      </c>
      <c r="T39" s="6">
        <v>5357.95</v>
      </c>
      <c r="U39" s="4"/>
      <c r="V39" s="6"/>
      <c r="W39" s="5"/>
      <c r="X39" s="5"/>
      <c r="Y39" s="4">
        <v>30</v>
      </c>
      <c r="Z39" s="6">
        <v>2077</v>
      </c>
      <c r="AA39" s="4"/>
      <c r="AB39" s="6"/>
      <c r="AC39" s="5"/>
      <c r="AD39" s="5"/>
      <c r="AE39" s="4">
        <v>1</v>
      </c>
      <c r="AF39" s="6">
        <v>68.97</v>
      </c>
      <c r="AG39" s="4"/>
      <c r="AH39" s="6"/>
      <c r="AI39" s="5"/>
      <c r="AJ39" s="5"/>
      <c r="AK39" s="4">
        <v>24</v>
      </c>
      <c r="AL39" s="6">
        <v>2162.88</v>
      </c>
      <c r="AM39" s="4"/>
      <c r="AN39" s="6"/>
      <c r="AO39" s="5"/>
      <c r="AP39" s="5"/>
      <c r="AQ39" s="4">
        <v>3</v>
      </c>
      <c r="AR39" s="6">
        <v>236.67</v>
      </c>
      <c r="AS39" s="4"/>
      <c r="AT39" s="6"/>
      <c r="AU39" s="5"/>
      <c r="AV39" s="5"/>
      <c r="AW39" s="4">
        <v>1</v>
      </c>
      <c r="AX39" s="6">
        <v>80.51</v>
      </c>
      <c r="AY39" s="4"/>
      <c r="AZ39" s="6"/>
      <c r="BA39" s="5"/>
      <c r="BB39" s="5"/>
      <c r="BC39" s="4"/>
      <c r="BD39" s="6"/>
      <c r="BE39" s="4"/>
      <c r="BF39" s="6"/>
      <c r="BG39" s="5"/>
      <c r="BH39" s="5"/>
      <c r="BI39" s="4">
        <v>2</v>
      </c>
      <c r="BJ39" s="6">
        <v>158.7</v>
      </c>
      <c r="BK39" s="4"/>
      <c r="BL39" s="6"/>
      <c r="BM39" s="5"/>
      <c r="BN39" s="5"/>
      <c r="BO39" s="4"/>
      <c r="BP39" s="6"/>
      <c r="BQ39" s="4"/>
      <c r="BR39" s="6"/>
      <c r="BS39" s="5"/>
      <c r="BT39" s="5"/>
      <c r="BU39" s="4">
        <v>3</v>
      </c>
      <c r="BV39" s="6">
        <v>259.21</v>
      </c>
      <c r="BW39" s="4"/>
      <c r="BX39" s="6"/>
      <c r="BY39" s="5"/>
      <c r="BZ39" s="5"/>
      <c r="CA39" s="4"/>
      <c r="CB39" s="6"/>
      <c r="CC39" s="4"/>
      <c r="CD39" s="6"/>
      <c r="CE39" s="5"/>
      <c r="CF39" s="5"/>
      <c r="CG39" s="4">
        <v>1</v>
      </c>
      <c r="CH39" s="6">
        <v>88.68</v>
      </c>
      <c r="CI39" s="4"/>
      <c r="CJ39" s="6"/>
      <c r="CK39" s="5"/>
      <c r="CL39" s="5"/>
      <c r="CM39" s="4"/>
      <c r="CN39" s="6"/>
      <c r="CO39" s="4"/>
      <c r="CP39" s="6"/>
      <c r="CQ39" s="5"/>
      <c r="CR39" s="5"/>
      <c r="CS39" s="4">
        <v>1</v>
      </c>
      <c r="CT39" s="6">
        <v>86.22</v>
      </c>
      <c r="CU39" s="4"/>
      <c r="CV39" s="6"/>
      <c r="CW39" s="5"/>
      <c r="CX39" s="5"/>
      <c r="CY39" s="4"/>
      <c r="CZ39" s="6"/>
      <c r="DA39" s="4"/>
      <c r="DB39" s="6"/>
      <c r="DC39" s="5"/>
      <c r="DD39" s="5"/>
      <c r="DE39" s="4"/>
      <c r="DF39" s="6"/>
      <c r="DG39" s="4"/>
      <c r="DH39" s="6"/>
      <c r="DI39" s="5"/>
      <c r="DJ39" s="5"/>
      <c r="DK39" s="4"/>
      <c r="DL39" s="6"/>
      <c r="DM39" s="4"/>
      <c r="DN39" s="6"/>
      <c r="DO39" s="5"/>
      <c r="DP39" s="5"/>
      <c r="DQ39" s="4"/>
      <c r="DR39" s="6"/>
      <c r="DS39" s="4"/>
      <c r="DT39" s="6"/>
      <c r="DU39" s="5"/>
      <c r="DV39" s="5"/>
      <c r="DW39" s="4"/>
      <c r="DX39" s="6"/>
      <c r="DY39" s="4"/>
      <c r="DZ39" s="6"/>
      <c r="EA39" s="5"/>
      <c r="EB39" s="5"/>
      <c r="EC39" s="4"/>
      <c r="ED39" s="6"/>
      <c r="EE39" s="4"/>
      <c r="EF39" s="6"/>
      <c r="EG39" s="5"/>
      <c r="EH39" s="5"/>
      <c r="EI39" s="4"/>
      <c r="EJ39" s="6"/>
      <c r="EK39" s="4"/>
      <c r="EL39" s="6"/>
      <c r="EM39" s="5"/>
      <c r="EN39" s="5"/>
      <c r="EO39" s="4"/>
      <c r="EP39" s="6"/>
      <c r="EQ39" s="4"/>
      <c r="ER39" s="6"/>
      <c r="ES39" s="5"/>
      <c r="ET39" s="5"/>
      <c r="EU39" s="4"/>
      <c r="EV39" s="6"/>
      <c r="EW39" s="4"/>
      <c r="EX39" s="6"/>
      <c r="EY39" s="5"/>
      <c r="EZ39" s="5"/>
      <c r="FA39" s="4">
        <v>1</v>
      </c>
      <c r="FB39" s="6">
        <v>73.9</v>
      </c>
      <c r="FC39" s="4"/>
      <c r="FD39" s="6"/>
      <c r="FE39" s="5"/>
      <c r="FF39" s="5"/>
      <c r="FG39" s="4">
        <v>1</v>
      </c>
      <c r="FH39" s="6">
        <v>65.21</v>
      </c>
      <c r="FI39" s="4"/>
      <c r="FJ39" s="6"/>
      <c r="FK39" s="5"/>
      <c r="FL39" s="5"/>
      <c r="FM39" s="4"/>
      <c r="FN39" s="6"/>
      <c r="FO39" s="4"/>
      <c r="FP39" s="6"/>
      <c r="FQ39" s="5"/>
      <c r="FR39" s="5"/>
      <c r="FS39" s="4"/>
      <c r="FT39" s="6"/>
      <c r="FU39" s="4"/>
      <c r="FV39" s="6"/>
      <c r="FW39" s="5"/>
      <c r="FX39" s="5"/>
      <c r="FY39" s="4"/>
      <c r="FZ39" s="6"/>
      <c r="GA39" s="4"/>
      <c r="GB39" s="6"/>
      <c r="GC39" s="5"/>
      <c r="GD39" s="5"/>
      <c r="GE39" s="4"/>
      <c r="GF39" s="6"/>
      <c r="GG39" s="4"/>
      <c r="GH39" s="6"/>
      <c r="GI39" s="5"/>
      <c r="GJ39" s="5"/>
      <c r="GK39" s="4"/>
      <c r="GL39" s="6"/>
      <c r="GM39" s="4"/>
      <c r="GN39" s="6"/>
      <c r="GO39" s="5"/>
      <c r="GP39" s="5"/>
      <c r="GQ39" s="4"/>
      <c r="GR39" s="6"/>
      <c r="GS39" s="4"/>
      <c r="GT39" s="6"/>
      <c r="GU39" s="5"/>
      <c r="GV39" s="5"/>
      <c r="GW39" s="4"/>
      <c r="GX39" s="6"/>
      <c r="GY39" s="4"/>
      <c r="GZ39" s="6"/>
      <c r="HA39" s="5"/>
      <c r="HB39" s="5"/>
      <c r="HC39" s="4"/>
      <c r="HD39" s="6"/>
      <c r="HE39" s="4"/>
      <c r="HF39" s="6"/>
      <c r="HG39" s="5"/>
      <c r="HH39" s="5"/>
      <c r="HI39" s="4"/>
      <c r="HJ39" s="6"/>
      <c r="HK39" s="4"/>
      <c r="HL39" s="6"/>
      <c r="HM39" s="5"/>
      <c r="HN39" s="5"/>
      <c r="HO39" s="4"/>
      <c r="HP39" s="6"/>
      <c r="HQ39" s="4"/>
      <c r="HR39" s="6"/>
      <c r="HS39" s="5"/>
      <c r="HT39" s="5"/>
      <c r="HU39" s="4"/>
      <c r="HV39" s="6"/>
      <c r="HW39" s="4"/>
      <c r="HX39" s="6"/>
      <c r="HY39" s="5"/>
      <c r="HZ39" s="5"/>
      <c r="IA39" s="4"/>
      <c r="IB39" s="6"/>
      <c r="IC39" s="4"/>
      <c r="ID39" s="6"/>
      <c r="IE39" s="5"/>
      <c r="IF39" s="5"/>
      <c r="IG39" s="4"/>
      <c r="IH39" s="6"/>
      <c r="II39" s="4"/>
      <c r="IJ39" s="6"/>
      <c r="IK39" s="5"/>
      <c r="IL39" s="5"/>
      <c r="IM39" s="4"/>
      <c r="IN39" s="6"/>
      <c r="IO39" s="4"/>
      <c r="IP39" s="6"/>
      <c r="IQ39" s="5"/>
      <c r="IR39" s="5"/>
      <c r="IS39" s="4"/>
      <c r="IT39" s="6"/>
      <c r="IU39" s="4"/>
      <c r="IV39" s="6"/>
      <c r="IW39" s="5"/>
      <c r="IX39" s="5"/>
      <c r="IY39" s="4"/>
      <c r="IZ39" s="6"/>
      <c r="JA39" s="4"/>
      <c r="JB39" s="6"/>
      <c r="JC39" s="5"/>
      <c r="JD39" s="5"/>
      <c r="JE39" s="4"/>
      <c r="JF39" s="6"/>
      <c r="JG39" s="4"/>
      <c r="JH39" s="6"/>
      <c r="JI39" s="5"/>
      <c r="JJ39" s="5"/>
      <c r="JK39" s="4"/>
      <c r="JL39" s="6"/>
      <c r="JM39" s="4"/>
      <c r="JN39" s="6"/>
      <c r="JO39" s="5"/>
      <c r="JP39" s="5"/>
      <c r="JQ39" s="4"/>
      <c r="JR39" s="6"/>
      <c r="JS39" s="4"/>
      <c r="JT39" s="6"/>
      <c r="JU39" s="5"/>
      <c r="JV39" s="5"/>
      <c r="JW39" s="4"/>
      <c r="JX39" s="6"/>
      <c r="JY39" s="4"/>
      <c r="JZ39" s="6"/>
      <c r="KA39" s="5"/>
      <c r="KB39" s="5"/>
      <c r="KC39" s="4"/>
      <c r="KD39" s="6"/>
      <c r="KE39" s="4"/>
      <c r="KF39" s="6"/>
      <c r="KG39" s="5"/>
      <c r="KH39" s="5"/>
      <c r="KI39" s="4"/>
      <c r="KJ39" s="6"/>
      <c r="KK39" s="4"/>
      <c r="KL39" s="6"/>
      <c r="KM39" s="5"/>
      <c r="KN39" s="5"/>
    </row>
    <row r="40">
      <c r="A40" s="3" t="s">
        <v>85</v>
      </c>
      <c r="B40" s="3" t="s">
        <v>86</v>
      </c>
      <c r="C40" s="3" t="s">
        <v>87</v>
      </c>
      <c r="D40" s="3" t="s">
        <v>88</v>
      </c>
      <c r="E40" s="3" t="s">
        <v>112</v>
      </c>
      <c r="F40" s="3" t="s">
        <v>113</v>
      </c>
      <c r="G40" s="3" t="s">
        <v>114</v>
      </c>
      <c r="H40" s="3" t="s">
        <v>98</v>
      </c>
      <c r="I40" s="3" t="s">
        <v>1333</v>
      </c>
      <c r="J40" s="3" t="s">
        <v>1309</v>
      </c>
      <c r="K40" s="4">
        <v>1453</v>
      </c>
      <c r="L40" s="4">
        <f>=ROUNDDOWN(40.3611111111111,0)</f>
      </c>
      <c r="M40" s="4"/>
      <c r="N40" s="5">
        <v>1</v>
      </c>
      <c r="O40" s="4"/>
      <c r="P40" s="4">
        <f>=ROUNDDOWN({0},0)</f>
      </c>
      <c r="Q40" s="4"/>
      <c r="R40" s="5"/>
      <c r="S40" s="4">
        <v>32</v>
      </c>
      <c r="T40" s="6">
        <v>2517.47</v>
      </c>
      <c r="U40" s="4"/>
      <c r="V40" s="6"/>
      <c r="W40" s="5"/>
      <c r="X40" s="5"/>
      <c r="Y40" s="4">
        <v>7</v>
      </c>
      <c r="Z40" s="6">
        <v>487.26</v>
      </c>
      <c r="AA40" s="4"/>
      <c r="AB40" s="6"/>
      <c r="AC40" s="5"/>
      <c r="AD40" s="5"/>
      <c r="AE40" s="4">
        <v>4</v>
      </c>
      <c r="AF40" s="6">
        <v>300.92</v>
      </c>
      <c r="AG40" s="4"/>
      <c r="AH40" s="6"/>
      <c r="AI40" s="5"/>
      <c r="AJ40" s="5"/>
      <c r="AK40" s="4">
        <v>9</v>
      </c>
      <c r="AL40" s="6">
        <v>791.76</v>
      </c>
      <c r="AM40" s="4"/>
      <c r="AN40" s="6"/>
      <c r="AO40" s="5"/>
      <c r="AP40" s="5"/>
      <c r="AQ40" s="4">
        <v>4</v>
      </c>
      <c r="AR40" s="6">
        <v>320</v>
      </c>
      <c r="AS40" s="4"/>
      <c r="AT40" s="6"/>
      <c r="AU40" s="5"/>
      <c r="AV40" s="5"/>
      <c r="AW40" s="4">
        <v>2</v>
      </c>
      <c r="AX40" s="6">
        <v>161.02</v>
      </c>
      <c r="AY40" s="4"/>
      <c r="AZ40" s="6"/>
      <c r="BA40" s="5"/>
      <c r="BB40" s="5"/>
      <c r="BC40" s="4"/>
      <c r="BD40" s="6"/>
      <c r="BE40" s="4"/>
      <c r="BF40" s="6"/>
      <c r="BG40" s="5"/>
      <c r="BH40" s="5"/>
      <c r="BI40" s="4"/>
      <c r="BJ40" s="6"/>
      <c r="BK40" s="4"/>
      <c r="BL40" s="6"/>
      <c r="BM40" s="5"/>
      <c r="BN40" s="5"/>
      <c r="BO40" s="4">
        <v>1</v>
      </c>
      <c r="BP40" s="6">
        <v>83.5</v>
      </c>
      <c r="BQ40" s="4"/>
      <c r="BR40" s="6"/>
      <c r="BS40" s="5"/>
      <c r="BT40" s="5"/>
      <c r="BU40" s="4">
        <v>2</v>
      </c>
      <c r="BV40" s="6">
        <v>172.17</v>
      </c>
      <c r="BW40" s="4"/>
      <c r="BX40" s="6"/>
      <c r="BY40" s="5"/>
      <c r="BZ40" s="5"/>
      <c r="CA40" s="4"/>
      <c r="CB40" s="6"/>
      <c r="CC40" s="4"/>
      <c r="CD40" s="6"/>
      <c r="CE40" s="5"/>
      <c r="CF40" s="5"/>
      <c r="CG40" s="4"/>
      <c r="CH40" s="6"/>
      <c r="CI40" s="4"/>
      <c r="CJ40" s="6"/>
      <c r="CK40" s="5"/>
      <c r="CL40" s="5"/>
      <c r="CM40" s="4"/>
      <c r="CN40" s="6"/>
      <c r="CO40" s="4"/>
      <c r="CP40" s="6"/>
      <c r="CQ40" s="5"/>
      <c r="CR40" s="5"/>
      <c r="CS40" s="4"/>
      <c r="CT40" s="6"/>
      <c r="CU40" s="4"/>
      <c r="CV40" s="6"/>
      <c r="CW40" s="5"/>
      <c r="CX40" s="5"/>
      <c r="CY40" s="4"/>
      <c r="CZ40" s="6"/>
      <c r="DA40" s="4"/>
      <c r="DB40" s="6"/>
      <c r="DC40" s="5"/>
      <c r="DD40" s="5"/>
      <c r="DE40" s="4"/>
      <c r="DF40" s="6"/>
      <c r="DG40" s="4"/>
      <c r="DH40" s="6"/>
      <c r="DI40" s="5"/>
      <c r="DJ40" s="5"/>
      <c r="DK40" s="4"/>
      <c r="DL40" s="6"/>
      <c r="DM40" s="4"/>
      <c r="DN40" s="6"/>
      <c r="DO40" s="5"/>
      <c r="DP40" s="5"/>
      <c r="DQ40" s="4"/>
      <c r="DR40" s="6"/>
      <c r="DS40" s="4"/>
      <c r="DT40" s="6"/>
      <c r="DU40" s="5"/>
      <c r="DV40" s="5"/>
      <c r="DW40" s="4"/>
      <c r="DX40" s="6"/>
      <c r="DY40" s="4"/>
      <c r="DZ40" s="6"/>
      <c r="EA40" s="5"/>
      <c r="EB40" s="5"/>
      <c r="EC40" s="4"/>
      <c r="ED40" s="6"/>
      <c r="EE40" s="4"/>
      <c r="EF40" s="6"/>
      <c r="EG40" s="5"/>
      <c r="EH40" s="5"/>
      <c r="EI40" s="4"/>
      <c r="EJ40" s="6"/>
      <c r="EK40" s="4"/>
      <c r="EL40" s="6"/>
      <c r="EM40" s="5"/>
      <c r="EN40" s="5"/>
      <c r="EO40" s="4"/>
      <c r="EP40" s="6"/>
      <c r="EQ40" s="4"/>
      <c r="ER40" s="6"/>
      <c r="ES40" s="5"/>
      <c r="ET40" s="5"/>
      <c r="EU40" s="4"/>
      <c r="EV40" s="6"/>
      <c r="EW40" s="4"/>
      <c r="EX40" s="6"/>
      <c r="EY40" s="5"/>
      <c r="EZ40" s="5"/>
      <c r="FA40" s="4">
        <v>1</v>
      </c>
      <c r="FB40" s="6">
        <v>65.21</v>
      </c>
      <c r="FC40" s="4"/>
      <c r="FD40" s="6"/>
      <c r="FE40" s="5"/>
      <c r="FF40" s="5"/>
      <c r="FG40" s="4">
        <v>1</v>
      </c>
      <c r="FH40" s="6">
        <v>65.21</v>
      </c>
      <c r="FI40" s="4"/>
      <c r="FJ40" s="6"/>
      <c r="FK40" s="5"/>
      <c r="FL40" s="5"/>
      <c r="FM40" s="4"/>
      <c r="FN40" s="6"/>
      <c r="FO40" s="4"/>
      <c r="FP40" s="6"/>
      <c r="FQ40" s="5"/>
      <c r="FR40" s="5"/>
      <c r="FS40" s="4"/>
      <c r="FT40" s="6"/>
      <c r="FU40" s="4"/>
      <c r="FV40" s="6"/>
      <c r="FW40" s="5"/>
      <c r="FX40" s="5"/>
      <c r="FY40" s="4"/>
      <c r="FZ40" s="6"/>
      <c r="GA40" s="4"/>
      <c r="GB40" s="6"/>
      <c r="GC40" s="5"/>
      <c r="GD40" s="5"/>
      <c r="GE40" s="4"/>
      <c r="GF40" s="6"/>
      <c r="GG40" s="4"/>
      <c r="GH40" s="6"/>
      <c r="GI40" s="5"/>
      <c r="GJ40" s="5"/>
      <c r="GK40" s="4"/>
      <c r="GL40" s="6"/>
      <c r="GM40" s="4"/>
      <c r="GN40" s="6"/>
      <c r="GO40" s="5"/>
      <c r="GP40" s="5"/>
      <c r="GQ40" s="4">
        <v>1</v>
      </c>
      <c r="GR40" s="6">
        <v>70.42</v>
      </c>
      <c r="GS40" s="4"/>
      <c r="GT40" s="6"/>
      <c r="GU40" s="5"/>
      <c r="GV40" s="5"/>
      <c r="GW40" s="4"/>
      <c r="GX40" s="6"/>
      <c r="GY40" s="4"/>
      <c r="GZ40" s="6"/>
      <c r="HA40" s="5"/>
      <c r="HB40" s="5"/>
      <c r="HC40" s="4"/>
      <c r="HD40" s="6"/>
      <c r="HE40" s="4"/>
      <c r="HF40" s="6"/>
      <c r="HG40" s="5"/>
      <c r="HH40" s="5"/>
      <c r="HI40" s="4"/>
      <c r="HJ40" s="6"/>
      <c r="HK40" s="4"/>
      <c r="HL40" s="6"/>
      <c r="HM40" s="5"/>
      <c r="HN40" s="5"/>
      <c r="HO40" s="4"/>
      <c r="HP40" s="6"/>
      <c r="HQ40" s="4"/>
      <c r="HR40" s="6"/>
      <c r="HS40" s="5"/>
      <c r="HT40" s="5"/>
      <c r="HU40" s="4"/>
      <c r="HV40" s="6"/>
      <c r="HW40" s="4"/>
      <c r="HX40" s="6"/>
      <c r="HY40" s="5"/>
      <c r="HZ40" s="5"/>
      <c r="IA40" s="4"/>
      <c r="IB40" s="6"/>
      <c r="IC40" s="4"/>
      <c r="ID40" s="6"/>
      <c r="IE40" s="5"/>
      <c r="IF40" s="5"/>
      <c r="IG40" s="4"/>
      <c r="IH40" s="6"/>
      <c r="II40" s="4"/>
      <c r="IJ40" s="6"/>
      <c r="IK40" s="5"/>
      <c r="IL40" s="5"/>
      <c r="IM40" s="4"/>
      <c r="IN40" s="6"/>
      <c r="IO40" s="4"/>
      <c r="IP40" s="6"/>
      <c r="IQ40" s="5"/>
      <c r="IR40" s="5"/>
      <c r="IS40" s="4"/>
      <c r="IT40" s="6"/>
      <c r="IU40" s="4"/>
      <c r="IV40" s="6"/>
      <c r="IW40" s="5"/>
      <c r="IX40" s="5"/>
      <c r="IY40" s="4"/>
      <c r="IZ40" s="6"/>
      <c r="JA40" s="4"/>
      <c r="JB40" s="6"/>
      <c r="JC40" s="5"/>
      <c r="JD40" s="5"/>
      <c r="JE40" s="4"/>
      <c r="JF40" s="6"/>
      <c r="JG40" s="4"/>
      <c r="JH40" s="6"/>
      <c r="JI40" s="5"/>
      <c r="JJ40" s="5"/>
      <c r="JK40" s="4"/>
      <c r="JL40" s="6"/>
      <c r="JM40" s="4"/>
      <c r="JN40" s="6"/>
      <c r="JO40" s="5"/>
      <c r="JP40" s="5"/>
      <c r="JQ40" s="4"/>
      <c r="JR40" s="6"/>
      <c r="JS40" s="4"/>
      <c r="JT40" s="6"/>
      <c r="JU40" s="5"/>
      <c r="JV40" s="5"/>
      <c r="JW40" s="4"/>
      <c r="JX40" s="6"/>
      <c r="JY40" s="4"/>
      <c r="JZ40" s="6"/>
      <c r="KA40" s="5"/>
      <c r="KB40" s="5"/>
      <c r="KC40" s="4"/>
      <c r="KD40" s="6"/>
      <c r="KE40" s="4"/>
      <c r="KF40" s="6"/>
      <c r="KG40" s="5"/>
      <c r="KH40" s="5"/>
      <c r="KI40" s="4"/>
      <c r="KJ40" s="6"/>
      <c r="KK40" s="4"/>
      <c r="KL40" s="6"/>
      <c r="KM40" s="5"/>
      <c r="KN40" s="5"/>
    </row>
    <row r="41">
      <c r="A41" s="3" t="s">
        <v>85</v>
      </c>
      <c r="B41" s="3" t="s">
        <v>86</v>
      </c>
      <c r="C41" s="3" t="s">
        <v>87</v>
      </c>
      <c r="D41" s="3" t="s">
        <v>88</v>
      </c>
      <c r="E41" s="3" t="s">
        <v>112</v>
      </c>
      <c r="F41" s="3" t="s">
        <v>113</v>
      </c>
      <c r="G41" s="3" t="s">
        <v>114</v>
      </c>
      <c r="H41" s="3" t="s">
        <v>98</v>
      </c>
      <c r="I41" s="3" t="s">
        <v>1313</v>
      </c>
      <c r="J41" s="3" t="s">
        <v>1319</v>
      </c>
      <c r="K41" s="4">
        <v>349</v>
      </c>
      <c r="L41" s="4">
        <f>=ROUNDDOWN(11.6333333333333,0)</f>
      </c>
      <c r="M41" s="4">
        <v>800</v>
      </c>
      <c r="N41" s="5">
        <v>1</v>
      </c>
      <c r="O41" s="4"/>
      <c r="P41" s="4">
        <f>=ROUNDDOWN({0},0)</f>
      </c>
      <c r="Q41" s="4"/>
      <c r="R41" s="5"/>
      <c r="S41" s="4">
        <v>28</v>
      </c>
      <c r="T41" s="6">
        <v>2277.41</v>
      </c>
      <c r="U41" s="4"/>
      <c r="V41" s="6"/>
      <c r="W41" s="5"/>
      <c r="X41" s="5"/>
      <c r="Y41" s="4">
        <v>8</v>
      </c>
      <c r="Z41" s="6">
        <v>580.79</v>
      </c>
      <c r="AA41" s="4"/>
      <c r="AB41" s="6"/>
      <c r="AC41" s="5"/>
      <c r="AD41" s="5"/>
      <c r="AE41" s="4">
        <v>5</v>
      </c>
      <c r="AF41" s="6">
        <v>386.31</v>
      </c>
      <c r="AG41" s="4"/>
      <c r="AH41" s="6"/>
      <c r="AI41" s="5"/>
      <c r="AJ41" s="5"/>
      <c r="AK41" s="4">
        <v>8</v>
      </c>
      <c r="AL41" s="6">
        <v>759.6</v>
      </c>
      <c r="AM41" s="4"/>
      <c r="AN41" s="6"/>
      <c r="AO41" s="5"/>
      <c r="AP41" s="5"/>
      <c r="AQ41" s="4">
        <v>1</v>
      </c>
      <c r="AR41" s="6">
        <v>75</v>
      </c>
      <c r="AS41" s="4"/>
      <c r="AT41" s="6"/>
      <c r="AU41" s="5"/>
      <c r="AV41" s="5"/>
      <c r="AW41" s="4">
        <v>3</v>
      </c>
      <c r="AX41" s="6">
        <v>230.8</v>
      </c>
      <c r="AY41" s="4"/>
      <c r="AZ41" s="6"/>
      <c r="BA41" s="5"/>
      <c r="BB41" s="5"/>
      <c r="BC41" s="4"/>
      <c r="BD41" s="6"/>
      <c r="BE41" s="4"/>
      <c r="BF41" s="6"/>
      <c r="BG41" s="5"/>
      <c r="BH41" s="5"/>
      <c r="BI41" s="4"/>
      <c r="BJ41" s="6"/>
      <c r="BK41" s="4"/>
      <c r="BL41" s="6"/>
      <c r="BM41" s="5"/>
      <c r="BN41" s="5"/>
      <c r="BO41" s="4"/>
      <c r="BP41" s="6"/>
      <c r="BQ41" s="4"/>
      <c r="BR41" s="6"/>
      <c r="BS41" s="5"/>
      <c r="BT41" s="5"/>
      <c r="BU41" s="4">
        <v>1</v>
      </c>
      <c r="BV41" s="6">
        <v>79.35</v>
      </c>
      <c r="BW41" s="4"/>
      <c r="BX41" s="6"/>
      <c r="BY41" s="5"/>
      <c r="BZ41" s="5"/>
      <c r="CA41" s="4"/>
      <c r="CB41" s="6"/>
      <c r="CC41" s="4"/>
      <c r="CD41" s="6"/>
      <c r="CE41" s="5"/>
      <c r="CF41" s="5"/>
      <c r="CG41" s="4">
        <v>2</v>
      </c>
      <c r="CH41" s="6">
        <v>165.56</v>
      </c>
      <c r="CI41" s="4"/>
      <c r="CJ41" s="6"/>
      <c r="CK41" s="5"/>
      <c r="CL41" s="5"/>
      <c r="CM41" s="4"/>
      <c r="CN41" s="6"/>
      <c r="CO41" s="4"/>
      <c r="CP41" s="6"/>
      <c r="CQ41" s="5"/>
      <c r="CR41" s="5"/>
      <c r="CS41" s="4"/>
      <c r="CT41" s="6"/>
      <c r="CU41" s="4"/>
      <c r="CV41" s="6"/>
      <c r="CW41" s="5"/>
      <c r="CX41" s="5"/>
      <c r="CY41" s="4"/>
      <c r="CZ41" s="6"/>
      <c r="DA41" s="4"/>
      <c r="DB41" s="6"/>
      <c r="DC41" s="5"/>
      <c r="DD41" s="5"/>
      <c r="DE41" s="4"/>
      <c r="DF41" s="6"/>
      <c r="DG41" s="4"/>
      <c r="DH41" s="6"/>
      <c r="DI41" s="5"/>
      <c r="DJ41" s="5"/>
      <c r="DK41" s="4"/>
      <c r="DL41" s="6"/>
      <c r="DM41" s="4"/>
      <c r="DN41" s="6"/>
      <c r="DO41" s="5"/>
      <c r="DP41" s="5"/>
      <c r="DQ41" s="4"/>
      <c r="DR41" s="6"/>
      <c r="DS41" s="4"/>
      <c r="DT41" s="6"/>
      <c r="DU41" s="5"/>
      <c r="DV41" s="5"/>
      <c r="DW41" s="4"/>
      <c r="DX41" s="6"/>
      <c r="DY41" s="4"/>
      <c r="DZ41" s="6"/>
      <c r="EA41" s="5"/>
      <c r="EB41" s="5"/>
      <c r="EC41" s="4"/>
      <c r="ED41" s="6"/>
      <c r="EE41" s="4"/>
      <c r="EF41" s="6"/>
      <c r="EG41" s="5"/>
      <c r="EH41" s="5"/>
      <c r="EI41" s="4"/>
      <c r="EJ41" s="6"/>
      <c r="EK41" s="4"/>
      <c r="EL41" s="6"/>
      <c r="EM41" s="5"/>
      <c r="EN41" s="5"/>
      <c r="EO41" s="4"/>
      <c r="EP41" s="6"/>
      <c r="EQ41" s="4"/>
      <c r="ER41" s="6"/>
      <c r="ES41" s="5"/>
      <c r="ET41" s="5"/>
      <c r="EU41" s="4"/>
      <c r="EV41" s="6"/>
      <c r="EW41" s="4"/>
      <c r="EX41" s="6"/>
      <c r="EY41" s="5"/>
      <c r="EZ41" s="5"/>
      <c r="FA41" s="4"/>
      <c r="FB41" s="6"/>
      <c r="FC41" s="4"/>
      <c r="FD41" s="6"/>
      <c r="FE41" s="5"/>
      <c r="FF41" s="5"/>
      <c r="FG41" s="4"/>
      <c r="FH41" s="6"/>
      <c r="FI41" s="4"/>
      <c r="FJ41" s="6"/>
      <c r="FK41" s="5"/>
      <c r="FL41" s="5"/>
      <c r="FM41" s="4"/>
      <c r="FN41" s="6"/>
      <c r="FO41" s="4"/>
      <c r="FP41" s="6"/>
      <c r="FQ41" s="5"/>
      <c r="FR41" s="5"/>
      <c r="FS41" s="4"/>
      <c r="FT41" s="6"/>
      <c r="FU41" s="4"/>
      <c r="FV41" s="6"/>
      <c r="FW41" s="5"/>
      <c r="FX41" s="5"/>
      <c r="FY41" s="4"/>
      <c r="FZ41" s="6"/>
      <c r="GA41" s="4"/>
      <c r="GB41" s="6"/>
      <c r="GC41" s="5"/>
      <c r="GD41" s="5"/>
      <c r="GE41" s="4"/>
      <c r="GF41" s="6"/>
      <c r="GG41" s="4"/>
      <c r="GH41" s="6"/>
      <c r="GI41" s="5"/>
      <c r="GJ41" s="5"/>
      <c r="GK41" s="4"/>
      <c r="GL41" s="6"/>
      <c r="GM41" s="4"/>
      <c r="GN41" s="6"/>
      <c r="GO41" s="5"/>
      <c r="GP41" s="5"/>
      <c r="GQ41" s="4"/>
      <c r="GR41" s="6"/>
      <c r="GS41" s="4"/>
      <c r="GT41" s="6"/>
      <c r="GU41" s="5"/>
      <c r="GV41" s="5"/>
      <c r="GW41" s="4"/>
      <c r="GX41" s="6"/>
      <c r="GY41" s="4"/>
      <c r="GZ41" s="6"/>
      <c r="HA41" s="5"/>
      <c r="HB41" s="5"/>
      <c r="HC41" s="4"/>
      <c r="HD41" s="6"/>
      <c r="HE41" s="4"/>
      <c r="HF41" s="6"/>
      <c r="HG41" s="5"/>
      <c r="HH41" s="5"/>
      <c r="HI41" s="4"/>
      <c r="HJ41" s="6"/>
      <c r="HK41" s="4"/>
      <c r="HL41" s="6"/>
      <c r="HM41" s="5"/>
      <c r="HN41" s="5"/>
      <c r="HO41" s="4"/>
      <c r="HP41" s="6"/>
      <c r="HQ41" s="4"/>
      <c r="HR41" s="6"/>
      <c r="HS41" s="5"/>
      <c r="HT41" s="5"/>
      <c r="HU41" s="4"/>
      <c r="HV41" s="6"/>
      <c r="HW41" s="4"/>
      <c r="HX41" s="6"/>
      <c r="HY41" s="5"/>
      <c r="HZ41" s="5"/>
      <c r="IA41" s="4"/>
      <c r="IB41" s="6"/>
      <c r="IC41" s="4"/>
      <c r="ID41" s="6"/>
      <c r="IE41" s="5"/>
      <c r="IF41" s="5"/>
      <c r="IG41" s="4"/>
      <c r="IH41" s="6"/>
      <c r="II41" s="4"/>
      <c r="IJ41" s="6"/>
      <c r="IK41" s="5"/>
      <c r="IL41" s="5"/>
      <c r="IM41" s="4"/>
      <c r="IN41" s="6"/>
      <c r="IO41" s="4"/>
      <c r="IP41" s="6"/>
      <c r="IQ41" s="5"/>
      <c r="IR41" s="5"/>
      <c r="IS41" s="4"/>
      <c r="IT41" s="6"/>
      <c r="IU41" s="4"/>
      <c r="IV41" s="6"/>
      <c r="IW41" s="5"/>
      <c r="IX41" s="5"/>
      <c r="IY41" s="4"/>
      <c r="IZ41" s="6"/>
      <c r="JA41" s="4"/>
      <c r="JB41" s="6"/>
      <c r="JC41" s="5"/>
      <c r="JD41" s="5"/>
      <c r="JE41" s="4"/>
      <c r="JF41" s="6"/>
      <c r="JG41" s="4"/>
      <c r="JH41" s="6"/>
      <c r="JI41" s="5"/>
      <c r="JJ41" s="5"/>
      <c r="JK41" s="4"/>
      <c r="JL41" s="6"/>
      <c r="JM41" s="4"/>
      <c r="JN41" s="6"/>
      <c r="JO41" s="5"/>
      <c r="JP41" s="5"/>
      <c r="JQ41" s="4"/>
      <c r="JR41" s="6"/>
      <c r="JS41" s="4"/>
      <c r="JT41" s="6"/>
      <c r="JU41" s="5"/>
      <c r="JV41" s="5"/>
      <c r="JW41" s="4"/>
      <c r="JX41" s="6"/>
      <c r="JY41" s="4"/>
      <c r="JZ41" s="6"/>
      <c r="KA41" s="5"/>
      <c r="KB41" s="5"/>
      <c r="KC41" s="4"/>
      <c r="KD41" s="6"/>
      <c r="KE41" s="4"/>
      <c r="KF41" s="6"/>
      <c r="KG41" s="5"/>
      <c r="KH41" s="5"/>
      <c r="KI41" s="4"/>
      <c r="KJ41" s="6"/>
      <c r="KK41" s="4"/>
      <c r="KL41" s="6"/>
      <c r="KM41" s="5"/>
      <c r="KN41" s="5"/>
    </row>
    <row r="42">
      <c r="A42" s="3" t="s">
        <v>85</v>
      </c>
      <c r="B42" s="3" t="s">
        <v>86</v>
      </c>
      <c r="C42" s="3" t="s">
        <v>87</v>
      </c>
      <c r="D42" s="3" t="s">
        <v>88</v>
      </c>
      <c r="E42" s="3" t="s">
        <v>115</v>
      </c>
      <c r="F42" s="3" t="s">
        <v>116</v>
      </c>
      <c r="G42" s="3" t="s">
        <v>117</v>
      </c>
      <c r="H42" s="3" t="s">
        <v>118</v>
      </c>
      <c r="I42" s="3" t="s">
        <v>1334</v>
      </c>
      <c r="J42" s="3" t="s">
        <v>1307</v>
      </c>
      <c r="K42" s="4">
        <v>1120</v>
      </c>
      <c r="L42" s="4">
        <f>=ROUNDDOWN(10.873786407767,0)</f>
      </c>
      <c r="M42" s="4">
        <v>2420</v>
      </c>
      <c r="N42" s="5">
        <v>1</v>
      </c>
      <c r="O42" s="4"/>
      <c r="P42" s="4">
        <f>=ROUNDDOWN({0},0)</f>
      </c>
      <c r="Q42" s="4"/>
      <c r="R42" s="5"/>
      <c r="S42" s="4">
        <v>71</v>
      </c>
      <c r="T42" s="6">
        <v>5437.42</v>
      </c>
      <c r="U42" s="4"/>
      <c r="V42" s="6"/>
      <c r="W42" s="5"/>
      <c r="X42" s="5"/>
      <c r="Y42" s="4"/>
      <c r="Z42" s="6"/>
      <c r="AA42" s="4"/>
      <c r="AB42" s="6"/>
      <c r="AC42" s="5"/>
      <c r="AD42" s="5"/>
      <c r="AE42" s="4">
        <v>6</v>
      </c>
      <c r="AF42" s="6">
        <v>443.68</v>
      </c>
      <c r="AG42" s="4"/>
      <c r="AH42" s="6"/>
      <c r="AI42" s="5"/>
      <c r="AJ42" s="5"/>
      <c r="AK42" s="4">
        <v>41</v>
      </c>
      <c r="AL42" s="6">
        <v>3142.28</v>
      </c>
      <c r="AM42" s="4"/>
      <c r="AN42" s="6"/>
      <c r="AO42" s="5"/>
      <c r="AP42" s="5"/>
      <c r="AQ42" s="4">
        <v>2</v>
      </c>
      <c r="AR42" s="6">
        <v>145.58</v>
      </c>
      <c r="AS42" s="4"/>
      <c r="AT42" s="6"/>
      <c r="AU42" s="5"/>
      <c r="AV42" s="5"/>
      <c r="AW42" s="4">
        <v>11</v>
      </c>
      <c r="AX42" s="6">
        <v>787.13</v>
      </c>
      <c r="AY42" s="4"/>
      <c r="AZ42" s="6"/>
      <c r="BA42" s="5"/>
      <c r="BB42" s="5"/>
      <c r="BC42" s="4">
        <v>1</v>
      </c>
      <c r="BD42" s="6">
        <v>92.99</v>
      </c>
      <c r="BE42" s="4"/>
      <c r="BF42" s="6"/>
      <c r="BG42" s="5"/>
      <c r="BH42" s="5"/>
      <c r="BI42" s="4">
        <v>7</v>
      </c>
      <c r="BJ42" s="6">
        <v>581.29</v>
      </c>
      <c r="BK42" s="4"/>
      <c r="BL42" s="6"/>
      <c r="BM42" s="5"/>
      <c r="BN42" s="5"/>
      <c r="BO42" s="4">
        <v>1</v>
      </c>
      <c r="BP42" s="6">
        <v>81.49</v>
      </c>
      <c r="BQ42" s="4"/>
      <c r="BR42" s="6"/>
      <c r="BS42" s="5"/>
      <c r="BT42" s="5"/>
      <c r="BU42" s="4"/>
      <c r="BV42" s="6"/>
      <c r="BW42" s="4"/>
      <c r="BX42" s="6"/>
      <c r="BY42" s="5"/>
      <c r="BZ42" s="5"/>
      <c r="CA42" s="4"/>
      <c r="CB42" s="6"/>
      <c r="CC42" s="4"/>
      <c r="CD42" s="6"/>
      <c r="CE42" s="5"/>
      <c r="CF42" s="5"/>
      <c r="CG42" s="4"/>
      <c r="CH42" s="6"/>
      <c r="CI42" s="4"/>
      <c r="CJ42" s="6"/>
      <c r="CK42" s="5"/>
      <c r="CL42" s="5"/>
      <c r="CM42" s="4"/>
      <c r="CN42" s="6"/>
      <c r="CO42" s="4"/>
      <c r="CP42" s="6"/>
      <c r="CQ42" s="5"/>
      <c r="CR42" s="5"/>
      <c r="CS42" s="4"/>
      <c r="CT42" s="6"/>
      <c r="CU42" s="4"/>
      <c r="CV42" s="6"/>
      <c r="CW42" s="5"/>
      <c r="CX42" s="5"/>
      <c r="CY42" s="4"/>
      <c r="CZ42" s="6"/>
      <c r="DA42" s="4"/>
      <c r="DB42" s="6"/>
      <c r="DC42" s="5"/>
      <c r="DD42" s="5"/>
      <c r="DE42" s="4"/>
      <c r="DF42" s="6"/>
      <c r="DG42" s="4"/>
      <c r="DH42" s="6"/>
      <c r="DI42" s="5"/>
      <c r="DJ42" s="5"/>
      <c r="DK42" s="4"/>
      <c r="DL42" s="6"/>
      <c r="DM42" s="4"/>
      <c r="DN42" s="6"/>
      <c r="DO42" s="5"/>
      <c r="DP42" s="5"/>
      <c r="DQ42" s="4">
        <v>2</v>
      </c>
      <c r="DR42" s="6">
        <v>162.98</v>
      </c>
      <c r="DS42" s="4"/>
      <c r="DT42" s="6"/>
      <c r="DU42" s="5"/>
      <c r="DV42" s="5"/>
      <c r="DW42" s="4"/>
      <c r="DX42" s="6"/>
      <c r="DY42" s="4"/>
      <c r="DZ42" s="6"/>
      <c r="EA42" s="5"/>
      <c r="EB42" s="5"/>
      <c r="EC42" s="4"/>
      <c r="ED42" s="6"/>
      <c r="EE42" s="4"/>
      <c r="EF42" s="6"/>
      <c r="EG42" s="5"/>
      <c r="EH42" s="5"/>
      <c r="EI42" s="4"/>
      <c r="EJ42" s="6"/>
      <c r="EK42" s="4"/>
      <c r="EL42" s="6"/>
      <c r="EM42" s="5"/>
      <c r="EN42" s="5"/>
      <c r="EO42" s="4"/>
      <c r="EP42" s="6"/>
      <c r="EQ42" s="4"/>
      <c r="ER42" s="6"/>
      <c r="ES42" s="5"/>
      <c r="ET42" s="5"/>
      <c r="EU42" s="4"/>
      <c r="EV42" s="6"/>
      <c r="EW42" s="4"/>
      <c r="EX42" s="6"/>
      <c r="EY42" s="5"/>
      <c r="EZ42" s="5"/>
      <c r="FA42" s="4"/>
      <c r="FB42" s="6"/>
      <c r="FC42" s="4"/>
      <c r="FD42" s="6"/>
      <c r="FE42" s="5"/>
      <c r="FF42" s="5"/>
      <c r="FG42" s="4"/>
      <c r="FH42" s="6"/>
      <c r="FI42" s="4"/>
      <c r="FJ42" s="6"/>
      <c r="FK42" s="5"/>
      <c r="FL42" s="5"/>
      <c r="FM42" s="4"/>
      <c r="FN42" s="6"/>
      <c r="FO42" s="4"/>
      <c r="FP42" s="6"/>
      <c r="FQ42" s="5"/>
      <c r="FR42" s="5"/>
      <c r="FS42" s="4"/>
      <c r="FT42" s="6"/>
      <c r="FU42" s="4"/>
      <c r="FV42" s="6"/>
      <c r="FW42" s="5"/>
      <c r="FX42" s="5"/>
      <c r="FY42" s="4"/>
      <c r="FZ42" s="6"/>
      <c r="GA42" s="4"/>
      <c r="GB42" s="6"/>
      <c r="GC42" s="5"/>
      <c r="GD42" s="5"/>
      <c r="GE42" s="4"/>
      <c r="GF42" s="6"/>
      <c r="GG42" s="4"/>
      <c r="GH42" s="6"/>
      <c r="GI42" s="5"/>
      <c r="GJ42" s="5"/>
      <c r="GK42" s="4"/>
      <c r="GL42" s="6"/>
      <c r="GM42" s="4"/>
      <c r="GN42" s="6"/>
      <c r="GO42" s="5"/>
      <c r="GP42" s="5"/>
      <c r="GQ42" s="4"/>
      <c r="GR42" s="6"/>
      <c r="GS42" s="4"/>
      <c r="GT42" s="6"/>
      <c r="GU42" s="5"/>
      <c r="GV42" s="5"/>
      <c r="GW42" s="4"/>
      <c r="GX42" s="6"/>
      <c r="GY42" s="4"/>
      <c r="GZ42" s="6"/>
      <c r="HA42" s="5"/>
      <c r="HB42" s="5"/>
      <c r="HC42" s="4"/>
      <c r="HD42" s="6"/>
      <c r="HE42" s="4"/>
      <c r="HF42" s="6"/>
      <c r="HG42" s="5"/>
      <c r="HH42" s="5"/>
      <c r="HI42" s="4"/>
      <c r="HJ42" s="6"/>
      <c r="HK42" s="4"/>
      <c r="HL42" s="6"/>
      <c r="HM42" s="5"/>
      <c r="HN42" s="5"/>
      <c r="HO42" s="4"/>
      <c r="HP42" s="6"/>
      <c r="HQ42" s="4"/>
      <c r="HR42" s="6"/>
      <c r="HS42" s="5"/>
      <c r="HT42" s="5"/>
      <c r="HU42" s="4"/>
      <c r="HV42" s="6"/>
      <c r="HW42" s="4"/>
      <c r="HX42" s="6"/>
      <c r="HY42" s="5"/>
      <c r="HZ42" s="5"/>
      <c r="IA42" s="4"/>
      <c r="IB42" s="6"/>
      <c r="IC42" s="4"/>
      <c r="ID42" s="6"/>
      <c r="IE42" s="5"/>
      <c r="IF42" s="5"/>
      <c r="IG42" s="4"/>
      <c r="IH42" s="6"/>
      <c r="II42" s="4"/>
      <c r="IJ42" s="6"/>
      <c r="IK42" s="5"/>
      <c r="IL42" s="5"/>
      <c r="IM42" s="4"/>
      <c r="IN42" s="6"/>
      <c r="IO42" s="4"/>
      <c r="IP42" s="6"/>
      <c r="IQ42" s="5"/>
      <c r="IR42" s="5"/>
      <c r="IS42" s="4"/>
      <c r="IT42" s="6"/>
      <c r="IU42" s="4"/>
      <c r="IV42" s="6"/>
      <c r="IW42" s="5"/>
      <c r="IX42" s="5"/>
      <c r="IY42" s="4"/>
      <c r="IZ42" s="6"/>
      <c r="JA42" s="4"/>
      <c r="JB42" s="6"/>
      <c r="JC42" s="5"/>
      <c r="JD42" s="5"/>
      <c r="JE42" s="4"/>
      <c r="JF42" s="6"/>
      <c r="JG42" s="4"/>
      <c r="JH42" s="6"/>
      <c r="JI42" s="5"/>
      <c r="JJ42" s="5"/>
      <c r="JK42" s="4"/>
      <c r="JL42" s="6"/>
      <c r="JM42" s="4"/>
      <c r="JN42" s="6"/>
      <c r="JO42" s="5"/>
      <c r="JP42" s="5"/>
      <c r="JQ42" s="4"/>
      <c r="JR42" s="6"/>
      <c r="JS42" s="4"/>
      <c r="JT42" s="6"/>
      <c r="JU42" s="5"/>
      <c r="JV42" s="5"/>
      <c r="JW42" s="4"/>
      <c r="JX42" s="6"/>
      <c r="JY42" s="4"/>
      <c r="JZ42" s="6"/>
      <c r="KA42" s="5"/>
      <c r="KB42" s="5"/>
      <c r="KC42" s="4"/>
      <c r="KD42" s="6"/>
      <c r="KE42" s="4"/>
      <c r="KF42" s="6"/>
      <c r="KG42" s="5"/>
      <c r="KH42" s="5"/>
      <c r="KI42" s="4"/>
      <c r="KJ42" s="6"/>
      <c r="KK42" s="4"/>
      <c r="KL42" s="6"/>
      <c r="KM42" s="5"/>
      <c r="KN42" s="5"/>
    </row>
    <row r="43">
      <c r="A43" s="3" t="s">
        <v>85</v>
      </c>
      <c r="B43" s="3" t="s">
        <v>86</v>
      </c>
      <c r="C43" s="3" t="s">
        <v>87</v>
      </c>
      <c r="D43" s="3" t="s">
        <v>88</v>
      </c>
      <c r="E43" s="3" t="s">
        <v>115</v>
      </c>
      <c r="F43" s="3" t="s">
        <v>116</v>
      </c>
      <c r="G43" s="3" t="s">
        <v>117</v>
      </c>
      <c r="H43" s="3" t="s">
        <v>118</v>
      </c>
      <c r="I43" s="3" t="s">
        <v>1308</v>
      </c>
      <c r="J43" s="3" t="s">
        <v>1319</v>
      </c>
      <c r="K43" s="4">
        <v>858</v>
      </c>
      <c r="L43" s="4">
        <f>=ROUNDDOWN(29.4845360824742,0)</f>
      </c>
      <c r="M43" s="4">
        <v>330</v>
      </c>
      <c r="N43" s="5">
        <v>1</v>
      </c>
      <c r="O43" s="4"/>
      <c r="P43" s="4">
        <f>=ROUNDDOWN({0},0)</f>
      </c>
      <c r="Q43" s="4"/>
      <c r="R43" s="5"/>
      <c r="S43" s="4">
        <v>27</v>
      </c>
      <c r="T43" s="6">
        <v>2055.86</v>
      </c>
      <c r="U43" s="4"/>
      <c r="V43" s="6"/>
      <c r="W43" s="5"/>
      <c r="X43" s="5"/>
      <c r="Y43" s="4">
        <v>1</v>
      </c>
      <c r="Z43" s="6">
        <v>67.7</v>
      </c>
      <c r="AA43" s="4"/>
      <c r="AB43" s="6"/>
      <c r="AC43" s="5"/>
      <c r="AD43" s="5"/>
      <c r="AE43" s="4">
        <v>3</v>
      </c>
      <c r="AF43" s="6">
        <v>211.02</v>
      </c>
      <c r="AG43" s="4"/>
      <c r="AH43" s="6"/>
      <c r="AI43" s="5"/>
      <c r="AJ43" s="5"/>
      <c r="AK43" s="4">
        <v>9</v>
      </c>
      <c r="AL43" s="6">
        <v>693.12</v>
      </c>
      <c r="AM43" s="4"/>
      <c r="AN43" s="6"/>
      <c r="AO43" s="5"/>
      <c r="AP43" s="5"/>
      <c r="AQ43" s="4">
        <v>1</v>
      </c>
      <c r="AR43" s="6">
        <v>79.23</v>
      </c>
      <c r="AS43" s="4"/>
      <c r="AT43" s="6"/>
      <c r="AU43" s="5"/>
      <c r="AV43" s="5"/>
      <c r="AW43" s="4">
        <v>7</v>
      </c>
      <c r="AX43" s="6">
        <v>509.32</v>
      </c>
      <c r="AY43" s="4"/>
      <c r="AZ43" s="6"/>
      <c r="BA43" s="5"/>
      <c r="BB43" s="5"/>
      <c r="BC43" s="4"/>
      <c r="BD43" s="6"/>
      <c r="BE43" s="4"/>
      <c r="BF43" s="6"/>
      <c r="BG43" s="5"/>
      <c r="BH43" s="5"/>
      <c r="BI43" s="4"/>
      <c r="BJ43" s="6"/>
      <c r="BK43" s="4"/>
      <c r="BL43" s="6"/>
      <c r="BM43" s="5"/>
      <c r="BN43" s="5"/>
      <c r="BO43" s="4">
        <v>2</v>
      </c>
      <c r="BP43" s="6">
        <v>162.98</v>
      </c>
      <c r="BQ43" s="4"/>
      <c r="BR43" s="6"/>
      <c r="BS43" s="5"/>
      <c r="BT43" s="5"/>
      <c r="BU43" s="4">
        <v>1</v>
      </c>
      <c r="BV43" s="6">
        <v>90.16</v>
      </c>
      <c r="BW43" s="4"/>
      <c r="BX43" s="6"/>
      <c r="BY43" s="5"/>
      <c r="BZ43" s="5"/>
      <c r="CA43" s="4"/>
      <c r="CB43" s="6"/>
      <c r="CC43" s="4"/>
      <c r="CD43" s="6"/>
      <c r="CE43" s="5"/>
      <c r="CF43" s="5"/>
      <c r="CG43" s="4">
        <v>2</v>
      </c>
      <c r="CH43" s="6">
        <v>166.7</v>
      </c>
      <c r="CI43" s="4"/>
      <c r="CJ43" s="6"/>
      <c r="CK43" s="5"/>
      <c r="CL43" s="5"/>
      <c r="CM43" s="4"/>
      <c r="CN43" s="6"/>
      <c r="CO43" s="4"/>
      <c r="CP43" s="6"/>
      <c r="CQ43" s="5"/>
      <c r="CR43" s="5"/>
      <c r="CS43" s="4">
        <v>1</v>
      </c>
      <c r="CT43" s="6">
        <v>75.63</v>
      </c>
      <c r="CU43" s="4"/>
      <c r="CV43" s="6"/>
      <c r="CW43" s="5"/>
      <c r="CX43" s="5"/>
      <c r="CY43" s="4"/>
      <c r="CZ43" s="6"/>
      <c r="DA43" s="4"/>
      <c r="DB43" s="6"/>
      <c r="DC43" s="5"/>
      <c r="DD43" s="5"/>
      <c r="DE43" s="4"/>
      <c r="DF43" s="6"/>
      <c r="DG43" s="4"/>
      <c r="DH43" s="6"/>
      <c r="DI43" s="5"/>
      <c r="DJ43" s="5"/>
      <c r="DK43" s="4"/>
      <c r="DL43" s="6"/>
      <c r="DM43" s="4"/>
      <c r="DN43" s="6"/>
      <c r="DO43" s="5"/>
      <c r="DP43" s="5"/>
      <c r="DQ43" s="4"/>
      <c r="DR43" s="6"/>
      <c r="DS43" s="4"/>
      <c r="DT43" s="6"/>
      <c r="DU43" s="5"/>
      <c r="DV43" s="5"/>
      <c r="DW43" s="4"/>
      <c r="DX43" s="6"/>
      <c r="DY43" s="4"/>
      <c r="DZ43" s="6"/>
      <c r="EA43" s="5"/>
      <c r="EB43" s="5"/>
      <c r="EC43" s="4"/>
      <c r="ED43" s="6"/>
      <c r="EE43" s="4"/>
      <c r="EF43" s="6"/>
      <c r="EG43" s="5"/>
      <c r="EH43" s="5"/>
      <c r="EI43" s="4"/>
      <c r="EJ43" s="6"/>
      <c r="EK43" s="4"/>
      <c r="EL43" s="6"/>
      <c r="EM43" s="5"/>
      <c r="EN43" s="5"/>
      <c r="EO43" s="4"/>
      <c r="EP43" s="6"/>
      <c r="EQ43" s="4"/>
      <c r="ER43" s="6"/>
      <c r="ES43" s="5"/>
      <c r="ET43" s="5"/>
      <c r="EU43" s="4"/>
      <c r="EV43" s="6"/>
      <c r="EW43" s="4"/>
      <c r="EX43" s="6"/>
      <c r="EY43" s="5"/>
      <c r="EZ43" s="5"/>
      <c r="FA43" s="4"/>
      <c r="FB43" s="6"/>
      <c r="FC43" s="4"/>
      <c r="FD43" s="6"/>
      <c r="FE43" s="5"/>
      <c r="FF43" s="5"/>
      <c r="FG43" s="4"/>
      <c r="FH43" s="6"/>
      <c r="FI43" s="4"/>
      <c r="FJ43" s="6"/>
      <c r="FK43" s="5"/>
      <c r="FL43" s="5"/>
      <c r="FM43" s="4"/>
      <c r="FN43" s="6"/>
      <c r="FO43" s="4"/>
      <c r="FP43" s="6"/>
      <c r="FQ43" s="5"/>
      <c r="FR43" s="5"/>
      <c r="FS43" s="4"/>
      <c r="FT43" s="6"/>
      <c r="FU43" s="4"/>
      <c r="FV43" s="6"/>
      <c r="FW43" s="5"/>
      <c r="FX43" s="5"/>
      <c r="FY43" s="4"/>
      <c r="FZ43" s="6"/>
      <c r="GA43" s="4"/>
      <c r="GB43" s="6"/>
      <c r="GC43" s="5"/>
      <c r="GD43" s="5"/>
      <c r="GE43" s="4"/>
      <c r="GF43" s="6"/>
      <c r="GG43" s="4"/>
      <c r="GH43" s="6"/>
      <c r="GI43" s="5"/>
      <c r="GJ43" s="5"/>
      <c r="GK43" s="4"/>
      <c r="GL43" s="6"/>
      <c r="GM43" s="4"/>
      <c r="GN43" s="6"/>
      <c r="GO43" s="5"/>
      <c r="GP43" s="5"/>
      <c r="GQ43" s="4"/>
      <c r="GR43" s="6"/>
      <c r="GS43" s="4"/>
      <c r="GT43" s="6"/>
      <c r="GU43" s="5"/>
      <c r="GV43" s="5"/>
      <c r="GW43" s="4"/>
      <c r="GX43" s="6"/>
      <c r="GY43" s="4"/>
      <c r="GZ43" s="6"/>
      <c r="HA43" s="5"/>
      <c r="HB43" s="5"/>
      <c r="HC43" s="4"/>
      <c r="HD43" s="6"/>
      <c r="HE43" s="4"/>
      <c r="HF43" s="6"/>
      <c r="HG43" s="5"/>
      <c r="HH43" s="5"/>
      <c r="HI43" s="4"/>
      <c r="HJ43" s="6"/>
      <c r="HK43" s="4"/>
      <c r="HL43" s="6"/>
      <c r="HM43" s="5"/>
      <c r="HN43" s="5"/>
      <c r="HO43" s="4"/>
      <c r="HP43" s="6"/>
      <c r="HQ43" s="4"/>
      <c r="HR43" s="6"/>
      <c r="HS43" s="5"/>
      <c r="HT43" s="5"/>
      <c r="HU43" s="4"/>
      <c r="HV43" s="6"/>
      <c r="HW43" s="4"/>
      <c r="HX43" s="6"/>
      <c r="HY43" s="5"/>
      <c r="HZ43" s="5"/>
      <c r="IA43" s="4"/>
      <c r="IB43" s="6"/>
      <c r="IC43" s="4"/>
      <c r="ID43" s="6"/>
      <c r="IE43" s="5"/>
      <c r="IF43" s="5"/>
      <c r="IG43" s="4"/>
      <c r="IH43" s="6"/>
      <c r="II43" s="4"/>
      <c r="IJ43" s="6"/>
      <c r="IK43" s="5"/>
      <c r="IL43" s="5"/>
      <c r="IM43" s="4"/>
      <c r="IN43" s="6"/>
      <c r="IO43" s="4"/>
      <c r="IP43" s="6"/>
      <c r="IQ43" s="5"/>
      <c r="IR43" s="5"/>
      <c r="IS43" s="4"/>
      <c r="IT43" s="6"/>
      <c r="IU43" s="4"/>
      <c r="IV43" s="6"/>
      <c r="IW43" s="5"/>
      <c r="IX43" s="5"/>
      <c r="IY43" s="4"/>
      <c r="IZ43" s="6"/>
      <c r="JA43" s="4"/>
      <c r="JB43" s="6"/>
      <c r="JC43" s="5"/>
      <c r="JD43" s="5"/>
      <c r="JE43" s="4"/>
      <c r="JF43" s="6"/>
      <c r="JG43" s="4"/>
      <c r="JH43" s="6"/>
      <c r="JI43" s="5"/>
      <c r="JJ43" s="5"/>
      <c r="JK43" s="4"/>
      <c r="JL43" s="6"/>
      <c r="JM43" s="4"/>
      <c r="JN43" s="6"/>
      <c r="JO43" s="5"/>
      <c r="JP43" s="5"/>
      <c r="JQ43" s="4"/>
      <c r="JR43" s="6"/>
      <c r="JS43" s="4"/>
      <c r="JT43" s="6"/>
      <c r="JU43" s="5"/>
      <c r="JV43" s="5"/>
      <c r="JW43" s="4"/>
      <c r="JX43" s="6"/>
      <c r="JY43" s="4"/>
      <c r="JZ43" s="6"/>
      <c r="KA43" s="5"/>
      <c r="KB43" s="5"/>
      <c r="KC43" s="4"/>
      <c r="KD43" s="6"/>
      <c r="KE43" s="4"/>
      <c r="KF43" s="6"/>
      <c r="KG43" s="5"/>
      <c r="KH43" s="5"/>
      <c r="KI43" s="4"/>
      <c r="KJ43" s="6"/>
      <c r="KK43" s="4"/>
      <c r="KL43" s="6"/>
      <c r="KM43" s="5"/>
      <c r="KN43" s="5"/>
    </row>
    <row r="44">
      <c r="A44" s="3" t="s">
        <v>85</v>
      </c>
      <c r="B44" s="3" t="s">
        <v>86</v>
      </c>
      <c r="C44" s="3" t="s">
        <v>87</v>
      </c>
      <c r="D44" s="3" t="s">
        <v>88</v>
      </c>
      <c r="E44" s="3" t="s">
        <v>115</v>
      </c>
      <c r="F44" s="3" t="s">
        <v>116</v>
      </c>
      <c r="G44" s="3" t="s">
        <v>117</v>
      </c>
      <c r="H44" s="3" t="s">
        <v>118</v>
      </c>
      <c r="I44" s="3" t="s">
        <v>1320</v>
      </c>
      <c r="J44" s="3" t="s">
        <v>1319</v>
      </c>
      <c r="K44" s="4">
        <v>760</v>
      </c>
      <c r="L44" s="4">
        <f>=ROUNDDOWN(27.2401433691756,0)</f>
      </c>
      <c r="M44" s="4"/>
      <c r="N44" s="5">
        <v>1</v>
      </c>
      <c r="O44" s="4"/>
      <c r="P44" s="4">
        <f>=ROUNDDOWN({0},0)</f>
      </c>
      <c r="Q44" s="4"/>
      <c r="R44" s="5"/>
      <c r="S44" s="4">
        <v>17</v>
      </c>
      <c r="T44" s="6">
        <v>1291.16</v>
      </c>
      <c r="U44" s="4"/>
      <c r="V44" s="6"/>
      <c r="W44" s="5"/>
      <c r="X44" s="5"/>
      <c r="Y44" s="4">
        <v>1</v>
      </c>
      <c r="Z44" s="6">
        <v>67.7</v>
      </c>
      <c r="AA44" s="4"/>
      <c r="AB44" s="6"/>
      <c r="AC44" s="5"/>
      <c r="AD44" s="5"/>
      <c r="AE44" s="4">
        <v>3</v>
      </c>
      <c r="AF44" s="6">
        <v>221.84</v>
      </c>
      <c r="AG44" s="4"/>
      <c r="AH44" s="6"/>
      <c r="AI44" s="5"/>
      <c r="AJ44" s="5"/>
      <c r="AK44" s="4">
        <v>9</v>
      </c>
      <c r="AL44" s="6">
        <v>681.67</v>
      </c>
      <c r="AM44" s="4"/>
      <c r="AN44" s="6"/>
      <c r="AO44" s="5"/>
      <c r="AP44" s="5"/>
      <c r="AQ44" s="4">
        <v>1</v>
      </c>
      <c r="AR44" s="6">
        <v>72.79</v>
      </c>
      <c r="AS44" s="4"/>
      <c r="AT44" s="6"/>
      <c r="AU44" s="5"/>
      <c r="AV44" s="5"/>
      <c r="AW44" s="4"/>
      <c r="AX44" s="6"/>
      <c r="AY44" s="4"/>
      <c r="AZ44" s="6"/>
      <c r="BA44" s="5"/>
      <c r="BB44" s="5"/>
      <c r="BC44" s="4"/>
      <c r="BD44" s="6"/>
      <c r="BE44" s="4"/>
      <c r="BF44" s="6"/>
      <c r="BG44" s="5"/>
      <c r="BH44" s="5"/>
      <c r="BI44" s="4"/>
      <c r="BJ44" s="6"/>
      <c r="BK44" s="4"/>
      <c r="BL44" s="6"/>
      <c r="BM44" s="5"/>
      <c r="BN44" s="5"/>
      <c r="BO44" s="4"/>
      <c r="BP44" s="6"/>
      <c r="BQ44" s="4"/>
      <c r="BR44" s="6"/>
      <c r="BS44" s="5"/>
      <c r="BT44" s="5"/>
      <c r="BU44" s="4"/>
      <c r="BV44" s="6"/>
      <c r="BW44" s="4"/>
      <c r="BX44" s="6"/>
      <c r="BY44" s="5"/>
      <c r="BZ44" s="5"/>
      <c r="CA44" s="4"/>
      <c r="CB44" s="6"/>
      <c r="CC44" s="4"/>
      <c r="CD44" s="6"/>
      <c r="CE44" s="5"/>
      <c r="CF44" s="5"/>
      <c r="CG44" s="4">
        <v>3</v>
      </c>
      <c r="CH44" s="6">
        <v>247.16</v>
      </c>
      <c r="CI44" s="4"/>
      <c r="CJ44" s="6"/>
      <c r="CK44" s="5"/>
      <c r="CL44" s="5"/>
      <c r="CM44" s="4"/>
      <c r="CN44" s="6"/>
      <c r="CO44" s="4"/>
      <c r="CP44" s="6"/>
      <c r="CQ44" s="5"/>
      <c r="CR44" s="5"/>
      <c r="CS44" s="4"/>
      <c r="CT44" s="6"/>
      <c r="CU44" s="4"/>
      <c r="CV44" s="6"/>
      <c r="CW44" s="5"/>
      <c r="CX44" s="5"/>
      <c r="CY44" s="4"/>
      <c r="CZ44" s="6"/>
      <c r="DA44" s="4"/>
      <c r="DB44" s="6"/>
      <c r="DC44" s="5"/>
      <c r="DD44" s="5"/>
      <c r="DE44" s="4"/>
      <c r="DF44" s="6"/>
      <c r="DG44" s="4"/>
      <c r="DH44" s="6"/>
      <c r="DI44" s="5"/>
      <c r="DJ44" s="5"/>
      <c r="DK44" s="4"/>
      <c r="DL44" s="6"/>
      <c r="DM44" s="4"/>
      <c r="DN44" s="6"/>
      <c r="DO44" s="5"/>
      <c r="DP44" s="5"/>
      <c r="DQ44" s="4"/>
      <c r="DR44" s="6"/>
      <c r="DS44" s="4"/>
      <c r="DT44" s="6"/>
      <c r="DU44" s="5"/>
      <c r="DV44" s="5"/>
      <c r="DW44" s="4"/>
      <c r="DX44" s="6"/>
      <c r="DY44" s="4"/>
      <c r="DZ44" s="6"/>
      <c r="EA44" s="5"/>
      <c r="EB44" s="5"/>
      <c r="EC44" s="4"/>
      <c r="ED44" s="6"/>
      <c r="EE44" s="4"/>
      <c r="EF44" s="6"/>
      <c r="EG44" s="5"/>
      <c r="EH44" s="5"/>
      <c r="EI44" s="4"/>
      <c r="EJ44" s="6"/>
      <c r="EK44" s="4"/>
      <c r="EL44" s="6"/>
      <c r="EM44" s="5"/>
      <c r="EN44" s="5"/>
      <c r="EO44" s="4"/>
      <c r="EP44" s="6"/>
      <c r="EQ44" s="4"/>
      <c r="ER44" s="6"/>
      <c r="ES44" s="5"/>
      <c r="ET44" s="5"/>
      <c r="EU44" s="4"/>
      <c r="EV44" s="6"/>
      <c r="EW44" s="4"/>
      <c r="EX44" s="6"/>
      <c r="EY44" s="5"/>
      <c r="EZ44" s="5"/>
      <c r="FA44" s="4"/>
      <c r="FB44" s="6"/>
      <c r="FC44" s="4"/>
      <c r="FD44" s="6"/>
      <c r="FE44" s="5"/>
      <c r="FF44" s="5"/>
      <c r="FG44" s="4"/>
      <c r="FH44" s="6"/>
      <c r="FI44" s="4"/>
      <c r="FJ44" s="6"/>
      <c r="FK44" s="5"/>
      <c r="FL44" s="5"/>
      <c r="FM44" s="4"/>
      <c r="FN44" s="6"/>
      <c r="FO44" s="4"/>
      <c r="FP44" s="6"/>
      <c r="FQ44" s="5"/>
      <c r="FR44" s="5"/>
      <c r="FS44" s="4"/>
      <c r="FT44" s="6"/>
      <c r="FU44" s="4"/>
      <c r="FV44" s="6"/>
      <c r="FW44" s="5"/>
      <c r="FX44" s="5"/>
      <c r="FY44" s="4"/>
      <c r="FZ44" s="6"/>
      <c r="GA44" s="4"/>
      <c r="GB44" s="6"/>
      <c r="GC44" s="5"/>
      <c r="GD44" s="5"/>
      <c r="GE44" s="4"/>
      <c r="GF44" s="6"/>
      <c r="GG44" s="4"/>
      <c r="GH44" s="6"/>
      <c r="GI44" s="5"/>
      <c r="GJ44" s="5"/>
      <c r="GK44" s="4"/>
      <c r="GL44" s="6"/>
      <c r="GM44" s="4"/>
      <c r="GN44" s="6"/>
      <c r="GO44" s="5"/>
      <c r="GP44" s="5"/>
      <c r="GQ44" s="4"/>
      <c r="GR44" s="6"/>
      <c r="GS44" s="4"/>
      <c r="GT44" s="6"/>
      <c r="GU44" s="5"/>
      <c r="GV44" s="5"/>
      <c r="GW44" s="4"/>
      <c r="GX44" s="6"/>
      <c r="GY44" s="4"/>
      <c r="GZ44" s="6"/>
      <c r="HA44" s="5"/>
      <c r="HB44" s="5"/>
      <c r="HC44" s="4"/>
      <c r="HD44" s="6"/>
      <c r="HE44" s="4"/>
      <c r="HF44" s="6"/>
      <c r="HG44" s="5"/>
      <c r="HH44" s="5"/>
      <c r="HI44" s="4"/>
      <c r="HJ44" s="6"/>
      <c r="HK44" s="4"/>
      <c r="HL44" s="6"/>
      <c r="HM44" s="5"/>
      <c r="HN44" s="5"/>
      <c r="HO44" s="4"/>
      <c r="HP44" s="6"/>
      <c r="HQ44" s="4"/>
      <c r="HR44" s="6"/>
      <c r="HS44" s="5"/>
      <c r="HT44" s="5"/>
      <c r="HU44" s="4"/>
      <c r="HV44" s="6"/>
      <c r="HW44" s="4"/>
      <c r="HX44" s="6"/>
      <c r="HY44" s="5"/>
      <c r="HZ44" s="5"/>
      <c r="IA44" s="4"/>
      <c r="IB44" s="6"/>
      <c r="IC44" s="4"/>
      <c r="ID44" s="6"/>
      <c r="IE44" s="5"/>
      <c r="IF44" s="5"/>
      <c r="IG44" s="4"/>
      <c r="IH44" s="6"/>
      <c r="II44" s="4"/>
      <c r="IJ44" s="6"/>
      <c r="IK44" s="5"/>
      <c r="IL44" s="5"/>
      <c r="IM44" s="4"/>
      <c r="IN44" s="6"/>
      <c r="IO44" s="4"/>
      <c r="IP44" s="6"/>
      <c r="IQ44" s="5"/>
      <c r="IR44" s="5"/>
      <c r="IS44" s="4"/>
      <c r="IT44" s="6"/>
      <c r="IU44" s="4"/>
      <c r="IV44" s="6"/>
      <c r="IW44" s="5"/>
      <c r="IX44" s="5"/>
      <c r="IY44" s="4"/>
      <c r="IZ44" s="6"/>
      <c r="JA44" s="4"/>
      <c r="JB44" s="6"/>
      <c r="JC44" s="5"/>
      <c r="JD44" s="5"/>
      <c r="JE44" s="4"/>
      <c r="JF44" s="6"/>
      <c r="JG44" s="4"/>
      <c r="JH44" s="6"/>
      <c r="JI44" s="5"/>
      <c r="JJ44" s="5"/>
      <c r="JK44" s="4"/>
      <c r="JL44" s="6"/>
      <c r="JM44" s="4"/>
      <c r="JN44" s="6"/>
      <c r="JO44" s="5"/>
      <c r="JP44" s="5"/>
      <c r="JQ44" s="4"/>
      <c r="JR44" s="6"/>
      <c r="JS44" s="4"/>
      <c r="JT44" s="6"/>
      <c r="JU44" s="5"/>
      <c r="JV44" s="5"/>
      <c r="JW44" s="4"/>
      <c r="JX44" s="6"/>
      <c r="JY44" s="4"/>
      <c r="JZ44" s="6"/>
      <c r="KA44" s="5"/>
      <c r="KB44" s="5"/>
      <c r="KC44" s="4"/>
      <c r="KD44" s="6"/>
      <c r="KE44" s="4"/>
      <c r="KF44" s="6"/>
      <c r="KG44" s="5"/>
      <c r="KH44" s="5"/>
      <c r="KI44" s="4"/>
      <c r="KJ44" s="6"/>
      <c r="KK44" s="4"/>
      <c r="KL44" s="6"/>
      <c r="KM44" s="5"/>
      <c r="KN44" s="5"/>
    </row>
    <row r="45">
      <c r="A45" s="3" t="s">
        <v>85</v>
      </c>
      <c r="B45" s="3" t="s">
        <v>86</v>
      </c>
      <c r="C45" s="3" t="s">
        <v>87</v>
      </c>
      <c r="D45" s="3" t="s">
        <v>88</v>
      </c>
      <c r="E45" s="3" t="s">
        <v>119</v>
      </c>
      <c r="F45" s="3" t="s">
        <v>120</v>
      </c>
      <c r="G45" s="3" t="s">
        <v>121</v>
      </c>
      <c r="H45" s="3" t="s">
        <v>122</v>
      </c>
      <c r="I45" s="3" t="s">
        <v>1335</v>
      </c>
      <c r="J45" s="3" t="s">
        <v>1332</v>
      </c>
      <c r="K45" s="4">
        <v>4054</v>
      </c>
      <c r="L45" s="4">
        <f>=ROUNDDOWN(84.8117154811715,0)</f>
      </c>
      <c r="M45" s="4">
        <v>500</v>
      </c>
      <c r="N45" s="5">
        <v>1</v>
      </c>
      <c r="O45" s="4"/>
      <c r="P45" s="4">
        <f>=ROUNDDOWN({0},0)</f>
      </c>
      <c r="Q45" s="4"/>
      <c r="R45" s="5"/>
      <c r="S45" s="4">
        <v>37</v>
      </c>
      <c r="T45" s="6">
        <v>3566.21</v>
      </c>
      <c r="U45" s="4"/>
      <c r="V45" s="6"/>
      <c r="W45" s="5"/>
      <c r="X45" s="5"/>
      <c r="Y45" s="4">
        <v>8</v>
      </c>
      <c r="Z45" s="6">
        <v>752.54</v>
      </c>
      <c r="AA45" s="4"/>
      <c r="AB45" s="6"/>
      <c r="AC45" s="5"/>
      <c r="AD45" s="5"/>
      <c r="AE45" s="4"/>
      <c r="AF45" s="6"/>
      <c r="AG45" s="4"/>
      <c r="AH45" s="6"/>
      <c r="AI45" s="5"/>
      <c r="AJ45" s="5"/>
      <c r="AK45" s="4">
        <v>3</v>
      </c>
      <c r="AL45" s="6">
        <v>290.49</v>
      </c>
      <c r="AM45" s="4"/>
      <c r="AN45" s="6"/>
      <c r="AO45" s="5"/>
      <c r="AP45" s="5"/>
      <c r="AQ45" s="4">
        <v>1</v>
      </c>
      <c r="AR45" s="6">
        <v>104.49</v>
      </c>
      <c r="AS45" s="4"/>
      <c r="AT45" s="6"/>
      <c r="AU45" s="5"/>
      <c r="AV45" s="5"/>
      <c r="AW45" s="4">
        <v>4</v>
      </c>
      <c r="AX45" s="6">
        <v>344.68</v>
      </c>
      <c r="AY45" s="4"/>
      <c r="AZ45" s="6"/>
      <c r="BA45" s="5"/>
      <c r="BB45" s="5"/>
      <c r="BC45" s="4"/>
      <c r="BD45" s="6"/>
      <c r="BE45" s="4"/>
      <c r="BF45" s="6"/>
      <c r="BG45" s="5"/>
      <c r="BH45" s="5"/>
      <c r="BI45" s="4">
        <v>2</v>
      </c>
      <c r="BJ45" s="6">
        <v>220.14</v>
      </c>
      <c r="BK45" s="4"/>
      <c r="BL45" s="6"/>
      <c r="BM45" s="5"/>
      <c r="BN45" s="5"/>
      <c r="BO45" s="4"/>
      <c r="BP45" s="6"/>
      <c r="BQ45" s="4"/>
      <c r="BR45" s="6"/>
      <c r="BS45" s="5"/>
      <c r="BT45" s="5"/>
      <c r="BU45" s="4">
        <v>1</v>
      </c>
      <c r="BV45" s="6">
        <v>110.07</v>
      </c>
      <c r="BW45" s="4"/>
      <c r="BX45" s="6"/>
      <c r="BY45" s="5"/>
      <c r="BZ45" s="5"/>
      <c r="CA45" s="4"/>
      <c r="CB45" s="6"/>
      <c r="CC45" s="4"/>
      <c r="CD45" s="6"/>
      <c r="CE45" s="5"/>
      <c r="CF45" s="5"/>
      <c r="CG45" s="4">
        <v>1</v>
      </c>
      <c r="CH45" s="6">
        <v>100.58</v>
      </c>
      <c r="CI45" s="4"/>
      <c r="CJ45" s="6"/>
      <c r="CK45" s="5"/>
      <c r="CL45" s="5"/>
      <c r="CM45" s="4">
        <v>3</v>
      </c>
      <c r="CN45" s="6">
        <v>382.47</v>
      </c>
      <c r="CO45" s="4"/>
      <c r="CP45" s="6"/>
      <c r="CQ45" s="5"/>
      <c r="CR45" s="5"/>
      <c r="CS45" s="4">
        <v>11</v>
      </c>
      <c r="CT45" s="6">
        <v>936.16</v>
      </c>
      <c r="CU45" s="4"/>
      <c r="CV45" s="6"/>
      <c r="CW45" s="5"/>
      <c r="CX45" s="5"/>
      <c r="CY45" s="4"/>
      <c r="CZ45" s="6"/>
      <c r="DA45" s="4"/>
      <c r="DB45" s="6"/>
      <c r="DC45" s="5"/>
      <c r="DD45" s="5"/>
      <c r="DE45" s="4"/>
      <c r="DF45" s="6"/>
      <c r="DG45" s="4"/>
      <c r="DH45" s="6"/>
      <c r="DI45" s="5"/>
      <c r="DJ45" s="5"/>
      <c r="DK45" s="4"/>
      <c r="DL45" s="6"/>
      <c r="DM45" s="4"/>
      <c r="DN45" s="6"/>
      <c r="DO45" s="5"/>
      <c r="DP45" s="5"/>
      <c r="DQ45" s="4"/>
      <c r="DR45" s="6"/>
      <c r="DS45" s="4"/>
      <c r="DT45" s="6"/>
      <c r="DU45" s="5"/>
      <c r="DV45" s="5"/>
      <c r="DW45" s="4"/>
      <c r="DX45" s="6"/>
      <c r="DY45" s="4"/>
      <c r="DZ45" s="6"/>
      <c r="EA45" s="5"/>
      <c r="EB45" s="5"/>
      <c r="EC45" s="4"/>
      <c r="ED45" s="6"/>
      <c r="EE45" s="4"/>
      <c r="EF45" s="6"/>
      <c r="EG45" s="5"/>
      <c r="EH45" s="5"/>
      <c r="EI45" s="4"/>
      <c r="EJ45" s="6"/>
      <c r="EK45" s="4"/>
      <c r="EL45" s="6"/>
      <c r="EM45" s="5"/>
      <c r="EN45" s="5"/>
      <c r="EO45" s="4">
        <v>2</v>
      </c>
      <c r="EP45" s="6">
        <v>221.7</v>
      </c>
      <c r="EQ45" s="4"/>
      <c r="ER45" s="6"/>
      <c r="ES45" s="5"/>
      <c r="ET45" s="5"/>
      <c r="EU45" s="4">
        <v>1</v>
      </c>
      <c r="EV45" s="6">
        <v>102.89</v>
      </c>
      <c r="EW45" s="4"/>
      <c r="EX45" s="6"/>
      <c r="EY45" s="5"/>
      <c r="EZ45" s="5"/>
      <c r="FA45" s="4"/>
      <c r="FB45" s="6"/>
      <c r="FC45" s="4"/>
      <c r="FD45" s="6"/>
      <c r="FE45" s="5"/>
      <c r="FF45" s="5"/>
      <c r="FG45" s="4"/>
      <c r="FH45" s="6"/>
      <c r="FI45" s="4"/>
      <c r="FJ45" s="6"/>
      <c r="FK45" s="5"/>
      <c r="FL45" s="5"/>
      <c r="FM45" s="4"/>
      <c r="FN45" s="6"/>
      <c r="FO45" s="4"/>
      <c r="FP45" s="6"/>
      <c r="FQ45" s="5"/>
      <c r="FR45" s="5"/>
      <c r="FS45" s="4"/>
      <c r="FT45" s="6"/>
      <c r="FU45" s="4"/>
      <c r="FV45" s="6"/>
      <c r="FW45" s="5"/>
      <c r="FX45" s="5"/>
      <c r="FY45" s="4"/>
      <c r="FZ45" s="6"/>
      <c r="GA45" s="4"/>
      <c r="GB45" s="6"/>
      <c r="GC45" s="5"/>
      <c r="GD45" s="5"/>
      <c r="GE45" s="4"/>
      <c r="GF45" s="6"/>
      <c r="GG45" s="4"/>
      <c r="GH45" s="6"/>
      <c r="GI45" s="5"/>
      <c r="GJ45" s="5"/>
      <c r="GK45" s="4"/>
      <c r="GL45" s="6"/>
      <c r="GM45" s="4"/>
      <c r="GN45" s="6"/>
      <c r="GO45" s="5"/>
      <c r="GP45" s="5"/>
      <c r="GQ45" s="4"/>
      <c r="GR45" s="6"/>
      <c r="GS45" s="4"/>
      <c r="GT45" s="6"/>
      <c r="GU45" s="5"/>
      <c r="GV45" s="5"/>
      <c r="GW45" s="4"/>
      <c r="GX45" s="6"/>
      <c r="GY45" s="4"/>
      <c r="GZ45" s="6"/>
      <c r="HA45" s="5"/>
      <c r="HB45" s="5"/>
      <c r="HC45" s="4"/>
      <c r="HD45" s="6"/>
      <c r="HE45" s="4"/>
      <c r="HF45" s="6"/>
      <c r="HG45" s="5"/>
      <c r="HH45" s="5"/>
      <c r="HI45" s="4"/>
      <c r="HJ45" s="6"/>
      <c r="HK45" s="4"/>
      <c r="HL45" s="6"/>
      <c r="HM45" s="5"/>
      <c r="HN45" s="5"/>
      <c r="HO45" s="4"/>
      <c r="HP45" s="6"/>
      <c r="HQ45" s="4"/>
      <c r="HR45" s="6"/>
      <c r="HS45" s="5"/>
      <c r="HT45" s="5"/>
      <c r="HU45" s="4"/>
      <c r="HV45" s="6"/>
      <c r="HW45" s="4"/>
      <c r="HX45" s="6"/>
      <c r="HY45" s="5"/>
      <c r="HZ45" s="5"/>
      <c r="IA45" s="4"/>
      <c r="IB45" s="6"/>
      <c r="IC45" s="4"/>
      <c r="ID45" s="6"/>
      <c r="IE45" s="5"/>
      <c r="IF45" s="5"/>
      <c r="IG45" s="4"/>
      <c r="IH45" s="6"/>
      <c r="II45" s="4"/>
      <c r="IJ45" s="6"/>
      <c r="IK45" s="5"/>
      <c r="IL45" s="5"/>
      <c r="IM45" s="4"/>
      <c r="IN45" s="6"/>
      <c r="IO45" s="4"/>
      <c r="IP45" s="6"/>
      <c r="IQ45" s="5"/>
      <c r="IR45" s="5"/>
      <c r="IS45" s="4"/>
      <c r="IT45" s="6"/>
      <c r="IU45" s="4"/>
      <c r="IV45" s="6"/>
      <c r="IW45" s="5"/>
      <c r="IX45" s="5"/>
      <c r="IY45" s="4"/>
      <c r="IZ45" s="6"/>
      <c r="JA45" s="4"/>
      <c r="JB45" s="6"/>
      <c r="JC45" s="5"/>
      <c r="JD45" s="5"/>
      <c r="JE45" s="4"/>
      <c r="JF45" s="6"/>
      <c r="JG45" s="4"/>
      <c r="JH45" s="6"/>
      <c r="JI45" s="5"/>
      <c r="JJ45" s="5"/>
      <c r="JK45" s="4"/>
      <c r="JL45" s="6"/>
      <c r="JM45" s="4"/>
      <c r="JN45" s="6"/>
      <c r="JO45" s="5"/>
      <c r="JP45" s="5"/>
      <c r="JQ45" s="4"/>
      <c r="JR45" s="6"/>
      <c r="JS45" s="4"/>
      <c r="JT45" s="6"/>
      <c r="JU45" s="5"/>
      <c r="JV45" s="5"/>
      <c r="JW45" s="4"/>
      <c r="JX45" s="6"/>
      <c r="JY45" s="4"/>
      <c r="JZ45" s="6"/>
      <c r="KA45" s="5"/>
      <c r="KB45" s="5"/>
      <c r="KC45" s="4"/>
      <c r="KD45" s="6"/>
      <c r="KE45" s="4"/>
      <c r="KF45" s="6"/>
      <c r="KG45" s="5"/>
      <c r="KH45" s="5"/>
      <c r="KI45" s="4"/>
      <c r="KJ45" s="6"/>
      <c r="KK45" s="4"/>
      <c r="KL45" s="6"/>
      <c r="KM45" s="5"/>
      <c r="KN45" s="5"/>
    </row>
    <row r="46">
      <c r="A46" s="3" t="s">
        <v>85</v>
      </c>
      <c r="B46" s="3" t="s">
        <v>86</v>
      </c>
      <c r="C46" s="3" t="s">
        <v>87</v>
      </c>
      <c r="D46" s="3" t="s">
        <v>88</v>
      </c>
      <c r="E46" s="3" t="s">
        <v>119</v>
      </c>
      <c r="F46" s="3" t="s">
        <v>120</v>
      </c>
      <c r="G46" s="3" t="s">
        <v>121</v>
      </c>
      <c r="H46" s="3" t="s">
        <v>122</v>
      </c>
      <c r="I46" s="3" t="s">
        <v>1336</v>
      </c>
      <c r="J46" s="3" t="s">
        <v>1319</v>
      </c>
      <c r="K46" s="4">
        <v>1499</v>
      </c>
      <c r="L46" s="4">
        <f>=ROUNDDOWN(108.623188405797,0)</f>
      </c>
      <c r="M46" s="4"/>
      <c r="N46" s="5">
        <v>1</v>
      </c>
      <c r="O46" s="4"/>
      <c r="P46" s="4">
        <f>=ROUNDDOWN({0},0)</f>
      </c>
      <c r="Q46" s="4"/>
      <c r="R46" s="5"/>
      <c r="S46" s="4">
        <v>20</v>
      </c>
      <c r="T46" s="6">
        <v>1918.48</v>
      </c>
      <c r="U46" s="4"/>
      <c r="V46" s="6"/>
      <c r="W46" s="5"/>
      <c r="X46" s="5"/>
      <c r="Y46" s="4">
        <v>2</v>
      </c>
      <c r="Z46" s="6">
        <v>196.82</v>
      </c>
      <c r="AA46" s="4"/>
      <c r="AB46" s="6"/>
      <c r="AC46" s="5"/>
      <c r="AD46" s="5"/>
      <c r="AE46" s="4">
        <v>3</v>
      </c>
      <c r="AF46" s="6">
        <v>268.42</v>
      </c>
      <c r="AG46" s="4"/>
      <c r="AH46" s="6"/>
      <c r="AI46" s="5"/>
      <c r="AJ46" s="5"/>
      <c r="AK46" s="4"/>
      <c r="AL46" s="6"/>
      <c r="AM46" s="4"/>
      <c r="AN46" s="6"/>
      <c r="AO46" s="5"/>
      <c r="AP46" s="5"/>
      <c r="AQ46" s="4"/>
      <c r="AR46" s="6"/>
      <c r="AS46" s="4"/>
      <c r="AT46" s="6"/>
      <c r="AU46" s="5"/>
      <c r="AV46" s="5"/>
      <c r="AW46" s="4">
        <v>2</v>
      </c>
      <c r="AX46" s="6">
        <v>183.84</v>
      </c>
      <c r="AY46" s="4"/>
      <c r="AZ46" s="6"/>
      <c r="BA46" s="5"/>
      <c r="BB46" s="5"/>
      <c r="BC46" s="4"/>
      <c r="BD46" s="6"/>
      <c r="BE46" s="4"/>
      <c r="BF46" s="6"/>
      <c r="BG46" s="5"/>
      <c r="BH46" s="5"/>
      <c r="BI46" s="4">
        <v>6</v>
      </c>
      <c r="BJ46" s="6">
        <v>584.66</v>
      </c>
      <c r="BK46" s="4"/>
      <c r="BL46" s="6"/>
      <c r="BM46" s="5"/>
      <c r="BN46" s="5"/>
      <c r="BO46" s="4"/>
      <c r="BP46" s="6"/>
      <c r="BQ46" s="4"/>
      <c r="BR46" s="6"/>
      <c r="BS46" s="5"/>
      <c r="BT46" s="5"/>
      <c r="BU46" s="4"/>
      <c r="BV46" s="6"/>
      <c r="BW46" s="4"/>
      <c r="BX46" s="6"/>
      <c r="BY46" s="5"/>
      <c r="BZ46" s="5"/>
      <c r="CA46" s="4"/>
      <c r="CB46" s="6"/>
      <c r="CC46" s="4"/>
      <c r="CD46" s="6"/>
      <c r="CE46" s="5"/>
      <c r="CF46" s="5"/>
      <c r="CG46" s="4">
        <v>3</v>
      </c>
      <c r="CH46" s="6">
        <v>328.56</v>
      </c>
      <c r="CI46" s="4"/>
      <c r="CJ46" s="6"/>
      <c r="CK46" s="5"/>
      <c r="CL46" s="5"/>
      <c r="CM46" s="4"/>
      <c r="CN46" s="6"/>
      <c r="CO46" s="4"/>
      <c r="CP46" s="6"/>
      <c r="CQ46" s="5"/>
      <c r="CR46" s="5"/>
      <c r="CS46" s="4">
        <v>4</v>
      </c>
      <c r="CT46" s="6">
        <v>356.18</v>
      </c>
      <c r="CU46" s="4"/>
      <c r="CV46" s="6"/>
      <c r="CW46" s="5"/>
      <c r="CX46" s="5"/>
      <c r="CY46" s="4"/>
      <c r="CZ46" s="6"/>
      <c r="DA46" s="4"/>
      <c r="DB46" s="6"/>
      <c r="DC46" s="5"/>
      <c r="DD46" s="5"/>
      <c r="DE46" s="4"/>
      <c r="DF46" s="6"/>
      <c r="DG46" s="4"/>
      <c r="DH46" s="6"/>
      <c r="DI46" s="5"/>
      <c r="DJ46" s="5"/>
      <c r="DK46" s="4"/>
      <c r="DL46" s="6"/>
      <c r="DM46" s="4"/>
      <c r="DN46" s="6"/>
      <c r="DO46" s="5"/>
      <c r="DP46" s="5"/>
      <c r="DQ46" s="4"/>
      <c r="DR46" s="6"/>
      <c r="DS46" s="4"/>
      <c r="DT46" s="6"/>
      <c r="DU46" s="5"/>
      <c r="DV46" s="5"/>
      <c r="DW46" s="4"/>
      <c r="DX46" s="6"/>
      <c r="DY46" s="4"/>
      <c r="DZ46" s="6"/>
      <c r="EA46" s="5"/>
      <c r="EB46" s="5"/>
      <c r="EC46" s="4"/>
      <c r="ED46" s="6"/>
      <c r="EE46" s="4"/>
      <c r="EF46" s="6"/>
      <c r="EG46" s="5"/>
      <c r="EH46" s="5"/>
      <c r="EI46" s="4"/>
      <c r="EJ46" s="6"/>
      <c r="EK46" s="4"/>
      <c r="EL46" s="6"/>
      <c r="EM46" s="5"/>
      <c r="EN46" s="5"/>
      <c r="EO46" s="4"/>
      <c r="EP46" s="6"/>
      <c r="EQ46" s="4"/>
      <c r="ER46" s="6"/>
      <c r="ES46" s="5"/>
      <c r="ET46" s="5"/>
      <c r="EU46" s="4"/>
      <c r="EV46" s="6"/>
      <c r="EW46" s="4"/>
      <c r="EX46" s="6"/>
      <c r="EY46" s="5"/>
      <c r="EZ46" s="5"/>
      <c r="FA46" s="4"/>
      <c r="FB46" s="6"/>
      <c r="FC46" s="4"/>
      <c r="FD46" s="6"/>
      <c r="FE46" s="5"/>
      <c r="FF46" s="5"/>
      <c r="FG46" s="4"/>
      <c r="FH46" s="6"/>
      <c r="FI46" s="4"/>
      <c r="FJ46" s="6"/>
      <c r="FK46" s="5"/>
      <c r="FL46" s="5"/>
      <c r="FM46" s="4"/>
      <c r="FN46" s="6"/>
      <c r="FO46" s="4"/>
      <c r="FP46" s="6"/>
      <c r="FQ46" s="5"/>
      <c r="FR46" s="5"/>
      <c r="FS46" s="4"/>
      <c r="FT46" s="6"/>
      <c r="FU46" s="4"/>
      <c r="FV46" s="6"/>
      <c r="FW46" s="5"/>
      <c r="FX46" s="5"/>
      <c r="FY46" s="4"/>
      <c r="FZ46" s="6"/>
      <c r="GA46" s="4"/>
      <c r="GB46" s="6"/>
      <c r="GC46" s="5"/>
      <c r="GD46" s="5"/>
      <c r="GE46" s="4"/>
      <c r="GF46" s="6"/>
      <c r="GG46" s="4"/>
      <c r="GH46" s="6"/>
      <c r="GI46" s="5"/>
      <c r="GJ46" s="5"/>
      <c r="GK46" s="4"/>
      <c r="GL46" s="6"/>
      <c r="GM46" s="4"/>
      <c r="GN46" s="6"/>
      <c r="GO46" s="5"/>
      <c r="GP46" s="5"/>
      <c r="GQ46" s="4"/>
      <c r="GR46" s="6"/>
      <c r="GS46" s="4"/>
      <c r="GT46" s="6"/>
      <c r="GU46" s="5"/>
      <c r="GV46" s="5"/>
      <c r="GW46" s="4"/>
      <c r="GX46" s="6"/>
      <c r="GY46" s="4"/>
      <c r="GZ46" s="6"/>
      <c r="HA46" s="5"/>
      <c r="HB46" s="5"/>
      <c r="HC46" s="4"/>
      <c r="HD46" s="6"/>
      <c r="HE46" s="4"/>
      <c r="HF46" s="6"/>
      <c r="HG46" s="5"/>
      <c r="HH46" s="5"/>
      <c r="HI46" s="4"/>
      <c r="HJ46" s="6"/>
      <c r="HK46" s="4"/>
      <c r="HL46" s="6"/>
      <c r="HM46" s="5"/>
      <c r="HN46" s="5"/>
      <c r="HO46" s="4"/>
      <c r="HP46" s="6"/>
      <c r="HQ46" s="4"/>
      <c r="HR46" s="6"/>
      <c r="HS46" s="5"/>
      <c r="HT46" s="5"/>
      <c r="HU46" s="4"/>
      <c r="HV46" s="6"/>
      <c r="HW46" s="4"/>
      <c r="HX46" s="6"/>
      <c r="HY46" s="5"/>
      <c r="HZ46" s="5"/>
      <c r="IA46" s="4"/>
      <c r="IB46" s="6"/>
      <c r="IC46" s="4"/>
      <c r="ID46" s="6"/>
      <c r="IE46" s="5"/>
      <c r="IF46" s="5"/>
      <c r="IG46" s="4"/>
      <c r="IH46" s="6"/>
      <c r="II46" s="4"/>
      <c r="IJ46" s="6"/>
      <c r="IK46" s="5"/>
      <c r="IL46" s="5"/>
      <c r="IM46" s="4"/>
      <c r="IN46" s="6"/>
      <c r="IO46" s="4"/>
      <c r="IP46" s="6"/>
      <c r="IQ46" s="5"/>
      <c r="IR46" s="5"/>
      <c r="IS46" s="4"/>
      <c r="IT46" s="6"/>
      <c r="IU46" s="4"/>
      <c r="IV46" s="6"/>
      <c r="IW46" s="5"/>
      <c r="IX46" s="5"/>
      <c r="IY46" s="4"/>
      <c r="IZ46" s="6"/>
      <c r="JA46" s="4"/>
      <c r="JB46" s="6"/>
      <c r="JC46" s="5"/>
      <c r="JD46" s="5"/>
      <c r="JE46" s="4"/>
      <c r="JF46" s="6"/>
      <c r="JG46" s="4"/>
      <c r="JH46" s="6"/>
      <c r="JI46" s="5"/>
      <c r="JJ46" s="5"/>
      <c r="JK46" s="4"/>
      <c r="JL46" s="6"/>
      <c r="JM46" s="4"/>
      <c r="JN46" s="6"/>
      <c r="JO46" s="5"/>
      <c r="JP46" s="5"/>
      <c r="JQ46" s="4"/>
      <c r="JR46" s="6"/>
      <c r="JS46" s="4"/>
      <c r="JT46" s="6"/>
      <c r="JU46" s="5"/>
      <c r="JV46" s="5"/>
      <c r="JW46" s="4"/>
      <c r="JX46" s="6"/>
      <c r="JY46" s="4"/>
      <c r="JZ46" s="6"/>
      <c r="KA46" s="5"/>
      <c r="KB46" s="5"/>
      <c r="KC46" s="4"/>
      <c r="KD46" s="6"/>
      <c r="KE46" s="4"/>
      <c r="KF46" s="6"/>
      <c r="KG46" s="5"/>
      <c r="KH46" s="5"/>
      <c r="KI46" s="4"/>
      <c r="KJ46" s="6"/>
      <c r="KK46" s="4"/>
      <c r="KL46" s="6"/>
      <c r="KM46" s="5"/>
      <c r="KN46" s="5"/>
    </row>
    <row r="47">
      <c r="A47" s="3" t="s">
        <v>85</v>
      </c>
      <c r="B47" s="3" t="s">
        <v>86</v>
      </c>
      <c r="C47" s="3" t="s">
        <v>87</v>
      </c>
      <c r="D47" s="3" t="s">
        <v>88</v>
      </c>
      <c r="E47" s="3" t="s">
        <v>119</v>
      </c>
      <c r="F47" s="3" t="s">
        <v>120</v>
      </c>
      <c r="G47" s="3" t="s">
        <v>121</v>
      </c>
      <c r="H47" s="3" t="s">
        <v>122</v>
      </c>
      <c r="I47" s="3" t="s">
        <v>1321</v>
      </c>
      <c r="J47" s="3" t="s">
        <v>1337</v>
      </c>
      <c r="K47" s="4">
        <v>1611</v>
      </c>
      <c r="L47" s="4">
        <f>=ROUNDDOWN(92.0571428571428,0)</f>
      </c>
      <c r="M47" s="4"/>
      <c r="N47" s="5">
        <v>1</v>
      </c>
      <c r="O47" s="4"/>
      <c r="P47" s="4">
        <f>=ROUNDDOWN({0},0)</f>
      </c>
      <c r="Q47" s="4"/>
      <c r="R47" s="5"/>
      <c r="S47" s="4">
        <v>14</v>
      </c>
      <c r="T47" s="6">
        <v>1485.98</v>
      </c>
      <c r="U47" s="4"/>
      <c r="V47" s="6"/>
      <c r="W47" s="5"/>
      <c r="X47" s="5"/>
      <c r="Y47" s="4">
        <v>1</v>
      </c>
      <c r="Z47" s="6">
        <v>98.41</v>
      </c>
      <c r="AA47" s="4"/>
      <c r="AB47" s="6"/>
      <c r="AC47" s="5"/>
      <c r="AD47" s="5"/>
      <c r="AE47" s="4"/>
      <c r="AF47" s="6"/>
      <c r="AG47" s="4"/>
      <c r="AH47" s="6"/>
      <c r="AI47" s="5"/>
      <c r="AJ47" s="5"/>
      <c r="AK47" s="4">
        <v>3</v>
      </c>
      <c r="AL47" s="6">
        <v>303.72</v>
      </c>
      <c r="AM47" s="4"/>
      <c r="AN47" s="6"/>
      <c r="AO47" s="5"/>
      <c r="AP47" s="5"/>
      <c r="AQ47" s="4">
        <v>2</v>
      </c>
      <c r="AR47" s="6">
        <v>186.98</v>
      </c>
      <c r="AS47" s="4"/>
      <c r="AT47" s="6"/>
      <c r="AU47" s="5"/>
      <c r="AV47" s="5"/>
      <c r="AW47" s="4"/>
      <c r="AX47" s="6"/>
      <c r="AY47" s="4"/>
      <c r="AZ47" s="6"/>
      <c r="BA47" s="5"/>
      <c r="BB47" s="5"/>
      <c r="BC47" s="4">
        <v>2</v>
      </c>
      <c r="BD47" s="6">
        <v>310.98</v>
      </c>
      <c r="BE47" s="4"/>
      <c r="BF47" s="6"/>
      <c r="BG47" s="5"/>
      <c r="BH47" s="5"/>
      <c r="BI47" s="4"/>
      <c r="BJ47" s="6"/>
      <c r="BK47" s="4"/>
      <c r="BL47" s="6"/>
      <c r="BM47" s="5"/>
      <c r="BN47" s="5"/>
      <c r="BO47" s="4"/>
      <c r="BP47" s="6"/>
      <c r="BQ47" s="4"/>
      <c r="BR47" s="6"/>
      <c r="BS47" s="5"/>
      <c r="BT47" s="5"/>
      <c r="BU47" s="4">
        <v>3</v>
      </c>
      <c r="BV47" s="6">
        <v>304.31</v>
      </c>
      <c r="BW47" s="4"/>
      <c r="BX47" s="6"/>
      <c r="BY47" s="5"/>
      <c r="BZ47" s="5"/>
      <c r="CA47" s="4"/>
      <c r="CB47" s="6"/>
      <c r="CC47" s="4"/>
      <c r="CD47" s="6"/>
      <c r="CE47" s="5"/>
      <c r="CF47" s="5"/>
      <c r="CG47" s="4">
        <v>2</v>
      </c>
      <c r="CH47" s="6">
        <v>201.16</v>
      </c>
      <c r="CI47" s="4"/>
      <c r="CJ47" s="6"/>
      <c r="CK47" s="5"/>
      <c r="CL47" s="5"/>
      <c r="CM47" s="4"/>
      <c r="CN47" s="6"/>
      <c r="CO47" s="4"/>
      <c r="CP47" s="6"/>
      <c r="CQ47" s="5"/>
      <c r="CR47" s="5"/>
      <c r="CS47" s="4">
        <v>1</v>
      </c>
      <c r="CT47" s="6">
        <v>80.42</v>
      </c>
      <c r="CU47" s="4"/>
      <c r="CV47" s="6"/>
      <c r="CW47" s="5"/>
      <c r="CX47" s="5"/>
      <c r="CY47" s="4"/>
      <c r="CZ47" s="6"/>
      <c r="DA47" s="4"/>
      <c r="DB47" s="6"/>
      <c r="DC47" s="5"/>
      <c r="DD47" s="5"/>
      <c r="DE47" s="4"/>
      <c r="DF47" s="6"/>
      <c r="DG47" s="4"/>
      <c r="DH47" s="6"/>
      <c r="DI47" s="5"/>
      <c r="DJ47" s="5"/>
      <c r="DK47" s="4"/>
      <c r="DL47" s="6"/>
      <c r="DM47" s="4"/>
      <c r="DN47" s="6"/>
      <c r="DO47" s="5"/>
      <c r="DP47" s="5"/>
      <c r="DQ47" s="4"/>
      <c r="DR47" s="6"/>
      <c r="DS47" s="4"/>
      <c r="DT47" s="6"/>
      <c r="DU47" s="5"/>
      <c r="DV47" s="5"/>
      <c r="DW47" s="4"/>
      <c r="DX47" s="6"/>
      <c r="DY47" s="4"/>
      <c r="DZ47" s="6"/>
      <c r="EA47" s="5"/>
      <c r="EB47" s="5"/>
      <c r="EC47" s="4"/>
      <c r="ED47" s="6"/>
      <c r="EE47" s="4"/>
      <c r="EF47" s="6"/>
      <c r="EG47" s="5"/>
      <c r="EH47" s="5"/>
      <c r="EI47" s="4"/>
      <c r="EJ47" s="6"/>
      <c r="EK47" s="4"/>
      <c r="EL47" s="6"/>
      <c r="EM47" s="5"/>
      <c r="EN47" s="5"/>
      <c r="EO47" s="4"/>
      <c r="EP47" s="6"/>
      <c r="EQ47" s="4"/>
      <c r="ER47" s="6"/>
      <c r="ES47" s="5"/>
      <c r="ET47" s="5"/>
      <c r="EU47" s="4"/>
      <c r="EV47" s="6"/>
      <c r="EW47" s="4"/>
      <c r="EX47" s="6"/>
      <c r="EY47" s="5"/>
      <c r="EZ47" s="5"/>
      <c r="FA47" s="4"/>
      <c r="FB47" s="6"/>
      <c r="FC47" s="4"/>
      <c r="FD47" s="6"/>
      <c r="FE47" s="5"/>
      <c r="FF47" s="5"/>
      <c r="FG47" s="4"/>
      <c r="FH47" s="6"/>
      <c r="FI47" s="4"/>
      <c r="FJ47" s="6"/>
      <c r="FK47" s="5"/>
      <c r="FL47" s="5"/>
      <c r="FM47" s="4"/>
      <c r="FN47" s="6"/>
      <c r="FO47" s="4"/>
      <c r="FP47" s="6"/>
      <c r="FQ47" s="5"/>
      <c r="FR47" s="5"/>
      <c r="FS47" s="4"/>
      <c r="FT47" s="6"/>
      <c r="FU47" s="4"/>
      <c r="FV47" s="6"/>
      <c r="FW47" s="5"/>
      <c r="FX47" s="5"/>
      <c r="FY47" s="4"/>
      <c r="FZ47" s="6"/>
      <c r="GA47" s="4"/>
      <c r="GB47" s="6"/>
      <c r="GC47" s="5"/>
      <c r="GD47" s="5"/>
      <c r="GE47" s="4"/>
      <c r="GF47" s="6"/>
      <c r="GG47" s="4"/>
      <c r="GH47" s="6"/>
      <c r="GI47" s="5"/>
      <c r="GJ47" s="5"/>
      <c r="GK47" s="4"/>
      <c r="GL47" s="6"/>
      <c r="GM47" s="4"/>
      <c r="GN47" s="6"/>
      <c r="GO47" s="5"/>
      <c r="GP47" s="5"/>
      <c r="GQ47" s="4"/>
      <c r="GR47" s="6"/>
      <c r="GS47" s="4"/>
      <c r="GT47" s="6"/>
      <c r="GU47" s="5"/>
      <c r="GV47" s="5"/>
      <c r="GW47" s="4"/>
      <c r="GX47" s="6"/>
      <c r="GY47" s="4"/>
      <c r="GZ47" s="6"/>
      <c r="HA47" s="5"/>
      <c r="HB47" s="5"/>
      <c r="HC47" s="4"/>
      <c r="HD47" s="6"/>
      <c r="HE47" s="4"/>
      <c r="HF47" s="6"/>
      <c r="HG47" s="5"/>
      <c r="HH47" s="5"/>
      <c r="HI47" s="4"/>
      <c r="HJ47" s="6"/>
      <c r="HK47" s="4"/>
      <c r="HL47" s="6"/>
      <c r="HM47" s="5"/>
      <c r="HN47" s="5"/>
      <c r="HO47" s="4"/>
      <c r="HP47" s="6"/>
      <c r="HQ47" s="4"/>
      <c r="HR47" s="6"/>
      <c r="HS47" s="5"/>
      <c r="HT47" s="5"/>
      <c r="HU47" s="4"/>
      <c r="HV47" s="6"/>
      <c r="HW47" s="4"/>
      <c r="HX47" s="6"/>
      <c r="HY47" s="5"/>
      <c r="HZ47" s="5"/>
      <c r="IA47" s="4"/>
      <c r="IB47" s="6"/>
      <c r="IC47" s="4"/>
      <c r="ID47" s="6"/>
      <c r="IE47" s="5"/>
      <c r="IF47" s="5"/>
      <c r="IG47" s="4"/>
      <c r="IH47" s="6"/>
      <c r="II47" s="4"/>
      <c r="IJ47" s="6"/>
      <c r="IK47" s="5"/>
      <c r="IL47" s="5"/>
      <c r="IM47" s="4"/>
      <c r="IN47" s="6"/>
      <c r="IO47" s="4"/>
      <c r="IP47" s="6"/>
      <c r="IQ47" s="5"/>
      <c r="IR47" s="5"/>
      <c r="IS47" s="4"/>
      <c r="IT47" s="6"/>
      <c r="IU47" s="4"/>
      <c r="IV47" s="6"/>
      <c r="IW47" s="5"/>
      <c r="IX47" s="5"/>
      <c r="IY47" s="4"/>
      <c r="IZ47" s="6"/>
      <c r="JA47" s="4"/>
      <c r="JB47" s="6"/>
      <c r="JC47" s="5"/>
      <c r="JD47" s="5"/>
      <c r="JE47" s="4"/>
      <c r="JF47" s="6"/>
      <c r="JG47" s="4"/>
      <c r="JH47" s="6"/>
      <c r="JI47" s="5"/>
      <c r="JJ47" s="5"/>
      <c r="JK47" s="4"/>
      <c r="JL47" s="6"/>
      <c r="JM47" s="4"/>
      <c r="JN47" s="6"/>
      <c r="JO47" s="5"/>
      <c r="JP47" s="5"/>
      <c r="JQ47" s="4"/>
      <c r="JR47" s="6"/>
      <c r="JS47" s="4"/>
      <c r="JT47" s="6"/>
      <c r="JU47" s="5"/>
      <c r="JV47" s="5"/>
      <c r="JW47" s="4"/>
      <c r="JX47" s="6"/>
      <c r="JY47" s="4"/>
      <c r="JZ47" s="6"/>
      <c r="KA47" s="5"/>
      <c r="KB47" s="5"/>
      <c r="KC47" s="4"/>
      <c r="KD47" s="6"/>
      <c r="KE47" s="4"/>
      <c r="KF47" s="6"/>
      <c r="KG47" s="5"/>
      <c r="KH47" s="5"/>
      <c r="KI47" s="4"/>
      <c r="KJ47" s="6"/>
      <c r="KK47" s="4"/>
      <c r="KL47" s="6"/>
      <c r="KM47" s="5"/>
      <c r="KN47" s="5"/>
    </row>
    <row r="48">
      <c r="A48" s="3" t="s">
        <v>85</v>
      </c>
      <c r="B48" s="3" t="s">
        <v>86</v>
      </c>
      <c r="C48" s="3" t="s">
        <v>87</v>
      </c>
      <c r="D48" s="3" t="s">
        <v>88</v>
      </c>
      <c r="E48" s="3" t="s">
        <v>119</v>
      </c>
      <c r="F48" s="3" t="s">
        <v>120</v>
      </c>
      <c r="G48" s="3" t="s">
        <v>121</v>
      </c>
      <c r="H48" s="3" t="s">
        <v>122</v>
      </c>
      <c r="I48" s="3" t="s">
        <v>1338</v>
      </c>
      <c r="J48" s="3" t="s">
        <v>1318</v>
      </c>
      <c r="K48" s="4">
        <v>3077</v>
      </c>
      <c r="L48" s="4">
        <f>=ROUNDDOWN(234.885496183206,0)</f>
      </c>
      <c r="M48" s="4"/>
      <c r="N48" s="5"/>
      <c r="O48" s="4"/>
      <c r="P48" s="4">
        <f>=ROUNDDOWN({0},0)</f>
      </c>
      <c r="Q48" s="4"/>
      <c r="R48" s="5"/>
      <c r="S48" s="4">
        <v>6</v>
      </c>
      <c r="T48" s="6">
        <v>627.39</v>
      </c>
      <c r="U48" s="4"/>
      <c r="V48" s="6"/>
      <c r="W48" s="5"/>
      <c r="X48" s="5"/>
      <c r="Y48" s="4">
        <v>4</v>
      </c>
      <c r="Z48" s="6">
        <v>370.48</v>
      </c>
      <c r="AA48" s="4"/>
      <c r="AB48" s="6"/>
      <c r="AC48" s="5"/>
      <c r="AD48" s="5"/>
      <c r="AE48" s="4"/>
      <c r="AF48" s="6"/>
      <c r="AG48" s="4"/>
      <c r="AH48" s="6"/>
      <c r="AI48" s="5"/>
      <c r="AJ48" s="5"/>
      <c r="AK48" s="4">
        <v>1</v>
      </c>
      <c r="AL48" s="6">
        <v>96.92</v>
      </c>
      <c r="AM48" s="4"/>
      <c r="AN48" s="6"/>
      <c r="AO48" s="5"/>
      <c r="AP48" s="5"/>
      <c r="AQ48" s="4"/>
      <c r="AR48" s="6"/>
      <c r="AS48" s="4"/>
      <c r="AT48" s="6"/>
      <c r="AU48" s="5"/>
      <c r="AV48" s="5"/>
      <c r="AW48" s="4"/>
      <c r="AX48" s="6"/>
      <c r="AY48" s="4"/>
      <c r="AZ48" s="6"/>
      <c r="BA48" s="5"/>
      <c r="BB48" s="5"/>
      <c r="BC48" s="4"/>
      <c r="BD48" s="6"/>
      <c r="BE48" s="4"/>
      <c r="BF48" s="6"/>
      <c r="BG48" s="5"/>
      <c r="BH48" s="5"/>
      <c r="BI48" s="4"/>
      <c r="BJ48" s="6"/>
      <c r="BK48" s="4"/>
      <c r="BL48" s="6"/>
      <c r="BM48" s="5"/>
      <c r="BN48" s="5"/>
      <c r="BO48" s="4"/>
      <c r="BP48" s="6"/>
      <c r="BQ48" s="4"/>
      <c r="BR48" s="6"/>
      <c r="BS48" s="5"/>
      <c r="BT48" s="5"/>
      <c r="BU48" s="4"/>
      <c r="BV48" s="6"/>
      <c r="BW48" s="4"/>
      <c r="BX48" s="6"/>
      <c r="BY48" s="5"/>
      <c r="BZ48" s="5"/>
      <c r="CA48" s="4"/>
      <c r="CB48" s="6"/>
      <c r="CC48" s="4"/>
      <c r="CD48" s="6"/>
      <c r="CE48" s="5"/>
      <c r="CF48" s="5"/>
      <c r="CG48" s="4"/>
      <c r="CH48" s="6"/>
      <c r="CI48" s="4"/>
      <c r="CJ48" s="6"/>
      <c r="CK48" s="5"/>
      <c r="CL48" s="5"/>
      <c r="CM48" s="4">
        <v>1</v>
      </c>
      <c r="CN48" s="6">
        <v>159.99</v>
      </c>
      <c r="CO48" s="4"/>
      <c r="CP48" s="6"/>
      <c r="CQ48" s="5"/>
      <c r="CR48" s="5"/>
      <c r="CS48" s="4"/>
      <c r="CT48" s="6"/>
      <c r="CU48" s="4"/>
      <c r="CV48" s="6"/>
      <c r="CW48" s="5"/>
      <c r="CX48" s="5"/>
      <c r="CY48" s="4"/>
      <c r="CZ48" s="6"/>
      <c r="DA48" s="4"/>
      <c r="DB48" s="6"/>
      <c r="DC48" s="5"/>
      <c r="DD48" s="5"/>
      <c r="DE48" s="4"/>
      <c r="DF48" s="6"/>
      <c r="DG48" s="4"/>
      <c r="DH48" s="6"/>
      <c r="DI48" s="5"/>
      <c r="DJ48" s="5"/>
      <c r="DK48" s="4"/>
      <c r="DL48" s="6"/>
      <c r="DM48" s="4"/>
      <c r="DN48" s="6"/>
      <c r="DO48" s="5"/>
      <c r="DP48" s="5"/>
      <c r="DQ48" s="4"/>
      <c r="DR48" s="6"/>
      <c r="DS48" s="4"/>
      <c r="DT48" s="6"/>
      <c r="DU48" s="5"/>
      <c r="DV48" s="5"/>
      <c r="DW48" s="4"/>
      <c r="DX48" s="6"/>
      <c r="DY48" s="4"/>
      <c r="DZ48" s="6"/>
      <c r="EA48" s="5"/>
      <c r="EB48" s="5"/>
      <c r="EC48" s="4"/>
      <c r="ED48" s="6"/>
      <c r="EE48" s="4"/>
      <c r="EF48" s="6"/>
      <c r="EG48" s="5"/>
      <c r="EH48" s="5"/>
      <c r="EI48" s="4"/>
      <c r="EJ48" s="6"/>
      <c r="EK48" s="4"/>
      <c r="EL48" s="6"/>
      <c r="EM48" s="5"/>
      <c r="EN48" s="5"/>
      <c r="EO48" s="4"/>
      <c r="EP48" s="6"/>
      <c r="EQ48" s="4"/>
      <c r="ER48" s="6"/>
      <c r="ES48" s="5"/>
      <c r="ET48" s="5"/>
      <c r="EU48" s="4"/>
      <c r="EV48" s="6"/>
      <c r="EW48" s="4"/>
      <c r="EX48" s="6"/>
      <c r="EY48" s="5"/>
      <c r="EZ48" s="5"/>
      <c r="FA48" s="4"/>
      <c r="FB48" s="6"/>
      <c r="FC48" s="4"/>
      <c r="FD48" s="6"/>
      <c r="FE48" s="5"/>
      <c r="FF48" s="5"/>
      <c r="FG48" s="4"/>
      <c r="FH48" s="6"/>
      <c r="FI48" s="4"/>
      <c r="FJ48" s="6"/>
      <c r="FK48" s="5"/>
      <c r="FL48" s="5"/>
      <c r="FM48" s="4"/>
      <c r="FN48" s="6"/>
      <c r="FO48" s="4"/>
      <c r="FP48" s="6"/>
      <c r="FQ48" s="5"/>
      <c r="FR48" s="5"/>
      <c r="FS48" s="4"/>
      <c r="FT48" s="6"/>
      <c r="FU48" s="4"/>
      <c r="FV48" s="6"/>
      <c r="FW48" s="5"/>
      <c r="FX48" s="5"/>
      <c r="FY48" s="4"/>
      <c r="FZ48" s="6"/>
      <c r="GA48" s="4"/>
      <c r="GB48" s="6"/>
      <c r="GC48" s="5"/>
      <c r="GD48" s="5"/>
      <c r="GE48" s="4"/>
      <c r="GF48" s="6"/>
      <c r="GG48" s="4"/>
      <c r="GH48" s="6"/>
      <c r="GI48" s="5"/>
      <c r="GJ48" s="5"/>
      <c r="GK48" s="4"/>
      <c r="GL48" s="6"/>
      <c r="GM48" s="4"/>
      <c r="GN48" s="6"/>
      <c r="GO48" s="5"/>
      <c r="GP48" s="5"/>
      <c r="GQ48" s="4"/>
      <c r="GR48" s="6"/>
      <c r="GS48" s="4"/>
      <c r="GT48" s="6"/>
      <c r="GU48" s="5"/>
      <c r="GV48" s="5"/>
      <c r="GW48" s="4"/>
      <c r="GX48" s="6"/>
      <c r="GY48" s="4"/>
      <c r="GZ48" s="6"/>
      <c r="HA48" s="5"/>
      <c r="HB48" s="5"/>
      <c r="HC48" s="4"/>
      <c r="HD48" s="6"/>
      <c r="HE48" s="4"/>
      <c r="HF48" s="6"/>
      <c r="HG48" s="5"/>
      <c r="HH48" s="5"/>
      <c r="HI48" s="4"/>
      <c r="HJ48" s="6"/>
      <c r="HK48" s="4"/>
      <c r="HL48" s="6"/>
      <c r="HM48" s="5"/>
      <c r="HN48" s="5"/>
      <c r="HO48" s="4"/>
      <c r="HP48" s="6"/>
      <c r="HQ48" s="4"/>
      <c r="HR48" s="6"/>
      <c r="HS48" s="5"/>
      <c r="HT48" s="5"/>
      <c r="HU48" s="4"/>
      <c r="HV48" s="6"/>
      <c r="HW48" s="4"/>
      <c r="HX48" s="6"/>
      <c r="HY48" s="5"/>
      <c r="HZ48" s="5"/>
      <c r="IA48" s="4"/>
      <c r="IB48" s="6"/>
      <c r="IC48" s="4"/>
      <c r="ID48" s="6"/>
      <c r="IE48" s="5"/>
      <c r="IF48" s="5"/>
      <c r="IG48" s="4"/>
      <c r="IH48" s="6"/>
      <c r="II48" s="4"/>
      <c r="IJ48" s="6"/>
      <c r="IK48" s="5"/>
      <c r="IL48" s="5"/>
      <c r="IM48" s="4"/>
      <c r="IN48" s="6"/>
      <c r="IO48" s="4"/>
      <c r="IP48" s="6"/>
      <c r="IQ48" s="5"/>
      <c r="IR48" s="5"/>
      <c r="IS48" s="4"/>
      <c r="IT48" s="6"/>
      <c r="IU48" s="4"/>
      <c r="IV48" s="6"/>
      <c r="IW48" s="5"/>
      <c r="IX48" s="5"/>
      <c r="IY48" s="4"/>
      <c r="IZ48" s="6"/>
      <c r="JA48" s="4"/>
      <c r="JB48" s="6"/>
      <c r="JC48" s="5"/>
      <c r="JD48" s="5"/>
      <c r="JE48" s="4"/>
      <c r="JF48" s="6"/>
      <c r="JG48" s="4"/>
      <c r="JH48" s="6"/>
      <c r="JI48" s="5"/>
      <c r="JJ48" s="5"/>
      <c r="JK48" s="4"/>
      <c r="JL48" s="6"/>
      <c r="JM48" s="4"/>
      <c r="JN48" s="6"/>
      <c r="JO48" s="5"/>
      <c r="JP48" s="5"/>
      <c r="JQ48" s="4"/>
      <c r="JR48" s="6"/>
      <c r="JS48" s="4"/>
      <c r="JT48" s="6"/>
      <c r="JU48" s="5"/>
      <c r="JV48" s="5"/>
      <c r="JW48" s="4"/>
      <c r="JX48" s="6"/>
      <c r="JY48" s="4"/>
      <c r="JZ48" s="6"/>
      <c r="KA48" s="5"/>
      <c r="KB48" s="5"/>
      <c r="KC48" s="4"/>
      <c r="KD48" s="6"/>
      <c r="KE48" s="4"/>
      <c r="KF48" s="6"/>
      <c r="KG48" s="5"/>
      <c r="KH48" s="5"/>
      <c r="KI48" s="4"/>
      <c r="KJ48" s="6"/>
      <c r="KK48" s="4"/>
      <c r="KL48" s="6"/>
      <c r="KM48" s="5"/>
      <c r="KN48" s="5"/>
    </row>
    <row r="49">
      <c r="A49" s="3" t="s">
        <v>85</v>
      </c>
      <c r="B49" s="3" t="s">
        <v>86</v>
      </c>
      <c r="C49" s="3" t="s">
        <v>87</v>
      </c>
      <c r="D49" s="3" t="s">
        <v>88</v>
      </c>
      <c r="E49" s="3" t="s">
        <v>119</v>
      </c>
      <c r="F49" s="3" t="s">
        <v>120</v>
      </c>
      <c r="G49" s="3" t="s">
        <v>121</v>
      </c>
      <c r="H49" s="3" t="s">
        <v>122</v>
      </c>
      <c r="I49" s="3" t="s">
        <v>1339</v>
      </c>
      <c r="J49" s="3" t="s">
        <v>1319</v>
      </c>
      <c r="K49" s="4">
        <v>860</v>
      </c>
      <c r="L49" s="4">
        <f>=ROUNDDOWN(88.659793814433,0)</f>
      </c>
      <c r="M49" s="4"/>
      <c r="N49" s="5">
        <v>1</v>
      </c>
      <c r="O49" s="4"/>
      <c r="P49" s="4">
        <f>=ROUNDDOWN({0},0)</f>
      </c>
      <c r="Q49" s="4"/>
      <c r="R49" s="5"/>
      <c r="S49" s="4">
        <v>6</v>
      </c>
      <c r="T49" s="6">
        <v>559.55</v>
      </c>
      <c r="U49" s="4"/>
      <c r="V49" s="6"/>
      <c r="W49" s="5"/>
      <c r="X49" s="5"/>
      <c r="Y49" s="4">
        <v>1</v>
      </c>
      <c r="Z49" s="6">
        <v>86.83</v>
      </c>
      <c r="AA49" s="4"/>
      <c r="AB49" s="6"/>
      <c r="AC49" s="5"/>
      <c r="AD49" s="5"/>
      <c r="AE49" s="4">
        <v>1</v>
      </c>
      <c r="AF49" s="6">
        <v>96.83</v>
      </c>
      <c r="AG49" s="4"/>
      <c r="AH49" s="6"/>
      <c r="AI49" s="5"/>
      <c r="AJ49" s="5"/>
      <c r="AK49" s="4"/>
      <c r="AL49" s="6"/>
      <c r="AM49" s="4"/>
      <c r="AN49" s="6"/>
      <c r="AO49" s="5"/>
      <c r="AP49" s="5"/>
      <c r="AQ49" s="4">
        <v>1</v>
      </c>
      <c r="AR49" s="6">
        <v>104.49</v>
      </c>
      <c r="AS49" s="4"/>
      <c r="AT49" s="6"/>
      <c r="AU49" s="5"/>
      <c r="AV49" s="5"/>
      <c r="AW49" s="4">
        <v>1</v>
      </c>
      <c r="AX49" s="6">
        <v>91.92</v>
      </c>
      <c r="AY49" s="4"/>
      <c r="AZ49" s="6"/>
      <c r="BA49" s="5"/>
      <c r="BB49" s="5"/>
      <c r="BC49" s="4"/>
      <c r="BD49" s="6"/>
      <c r="BE49" s="4"/>
      <c r="BF49" s="6"/>
      <c r="BG49" s="5"/>
      <c r="BH49" s="5"/>
      <c r="BI49" s="4">
        <v>1</v>
      </c>
      <c r="BJ49" s="6">
        <v>99.06</v>
      </c>
      <c r="BK49" s="4"/>
      <c r="BL49" s="6"/>
      <c r="BM49" s="5"/>
      <c r="BN49" s="5"/>
      <c r="BO49" s="4"/>
      <c r="BP49" s="6"/>
      <c r="BQ49" s="4"/>
      <c r="BR49" s="6"/>
      <c r="BS49" s="5"/>
      <c r="BT49" s="5"/>
      <c r="BU49" s="4"/>
      <c r="BV49" s="6"/>
      <c r="BW49" s="4"/>
      <c r="BX49" s="6"/>
      <c r="BY49" s="5"/>
      <c r="BZ49" s="5"/>
      <c r="CA49" s="4"/>
      <c r="CB49" s="6"/>
      <c r="CC49" s="4"/>
      <c r="CD49" s="6"/>
      <c r="CE49" s="5"/>
      <c r="CF49" s="5"/>
      <c r="CG49" s="4"/>
      <c r="CH49" s="6"/>
      <c r="CI49" s="4"/>
      <c r="CJ49" s="6"/>
      <c r="CK49" s="5"/>
      <c r="CL49" s="5"/>
      <c r="CM49" s="4"/>
      <c r="CN49" s="6"/>
      <c r="CO49" s="4"/>
      <c r="CP49" s="6"/>
      <c r="CQ49" s="5"/>
      <c r="CR49" s="5"/>
      <c r="CS49" s="4">
        <v>1</v>
      </c>
      <c r="CT49" s="6">
        <v>80.42</v>
      </c>
      <c r="CU49" s="4"/>
      <c r="CV49" s="6"/>
      <c r="CW49" s="5"/>
      <c r="CX49" s="5"/>
      <c r="CY49" s="4"/>
      <c r="CZ49" s="6"/>
      <c r="DA49" s="4"/>
      <c r="DB49" s="6"/>
      <c r="DC49" s="5"/>
      <c r="DD49" s="5"/>
      <c r="DE49" s="4"/>
      <c r="DF49" s="6"/>
      <c r="DG49" s="4"/>
      <c r="DH49" s="6"/>
      <c r="DI49" s="5"/>
      <c r="DJ49" s="5"/>
      <c r="DK49" s="4"/>
      <c r="DL49" s="6"/>
      <c r="DM49" s="4"/>
      <c r="DN49" s="6"/>
      <c r="DO49" s="5"/>
      <c r="DP49" s="5"/>
      <c r="DQ49" s="4"/>
      <c r="DR49" s="6"/>
      <c r="DS49" s="4"/>
      <c r="DT49" s="6"/>
      <c r="DU49" s="5"/>
      <c r="DV49" s="5"/>
      <c r="DW49" s="4"/>
      <c r="DX49" s="6"/>
      <c r="DY49" s="4"/>
      <c r="DZ49" s="6"/>
      <c r="EA49" s="5"/>
      <c r="EB49" s="5"/>
      <c r="EC49" s="4"/>
      <c r="ED49" s="6"/>
      <c r="EE49" s="4"/>
      <c r="EF49" s="6"/>
      <c r="EG49" s="5"/>
      <c r="EH49" s="5"/>
      <c r="EI49" s="4"/>
      <c r="EJ49" s="6"/>
      <c r="EK49" s="4"/>
      <c r="EL49" s="6"/>
      <c r="EM49" s="5"/>
      <c r="EN49" s="5"/>
      <c r="EO49" s="4"/>
      <c r="EP49" s="6"/>
      <c r="EQ49" s="4"/>
      <c r="ER49" s="6"/>
      <c r="ES49" s="5"/>
      <c r="ET49" s="5"/>
      <c r="EU49" s="4"/>
      <c r="EV49" s="6"/>
      <c r="EW49" s="4"/>
      <c r="EX49" s="6"/>
      <c r="EY49" s="5"/>
      <c r="EZ49" s="5"/>
      <c r="FA49" s="4"/>
      <c r="FB49" s="6"/>
      <c r="FC49" s="4"/>
      <c r="FD49" s="6"/>
      <c r="FE49" s="5"/>
      <c r="FF49" s="5"/>
      <c r="FG49" s="4"/>
      <c r="FH49" s="6"/>
      <c r="FI49" s="4"/>
      <c r="FJ49" s="6"/>
      <c r="FK49" s="5"/>
      <c r="FL49" s="5"/>
      <c r="FM49" s="4"/>
      <c r="FN49" s="6"/>
      <c r="FO49" s="4"/>
      <c r="FP49" s="6"/>
      <c r="FQ49" s="5"/>
      <c r="FR49" s="5"/>
      <c r="FS49" s="4"/>
      <c r="FT49" s="6"/>
      <c r="FU49" s="4"/>
      <c r="FV49" s="6"/>
      <c r="FW49" s="5"/>
      <c r="FX49" s="5"/>
      <c r="FY49" s="4"/>
      <c r="FZ49" s="6"/>
      <c r="GA49" s="4"/>
      <c r="GB49" s="6"/>
      <c r="GC49" s="5"/>
      <c r="GD49" s="5"/>
      <c r="GE49" s="4"/>
      <c r="GF49" s="6"/>
      <c r="GG49" s="4"/>
      <c r="GH49" s="6"/>
      <c r="GI49" s="5"/>
      <c r="GJ49" s="5"/>
      <c r="GK49" s="4"/>
      <c r="GL49" s="6"/>
      <c r="GM49" s="4"/>
      <c r="GN49" s="6"/>
      <c r="GO49" s="5"/>
      <c r="GP49" s="5"/>
      <c r="GQ49" s="4"/>
      <c r="GR49" s="6"/>
      <c r="GS49" s="4"/>
      <c r="GT49" s="6"/>
      <c r="GU49" s="5"/>
      <c r="GV49" s="5"/>
      <c r="GW49" s="4"/>
      <c r="GX49" s="6"/>
      <c r="GY49" s="4"/>
      <c r="GZ49" s="6"/>
      <c r="HA49" s="5"/>
      <c r="HB49" s="5"/>
      <c r="HC49" s="4"/>
      <c r="HD49" s="6"/>
      <c r="HE49" s="4"/>
      <c r="HF49" s="6"/>
      <c r="HG49" s="5"/>
      <c r="HH49" s="5"/>
      <c r="HI49" s="4"/>
      <c r="HJ49" s="6"/>
      <c r="HK49" s="4"/>
      <c r="HL49" s="6"/>
      <c r="HM49" s="5"/>
      <c r="HN49" s="5"/>
      <c r="HO49" s="4"/>
      <c r="HP49" s="6"/>
      <c r="HQ49" s="4"/>
      <c r="HR49" s="6"/>
      <c r="HS49" s="5"/>
      <c r="HT49" s="5"/>
      <c r="HU49" s="4"/>
      <c r="HV49" s="6"/>
      <c r="HW49" s="4"/>
      <c r="HX49" s="6"/>
      <c r="HY49" s="5"/>
      <c r="HZ49" s="5"/>
      <c r="IA49" s="4"/>
      <c r="IB49" s="6"/>
      <c r="IC49" s="4"/>
      <c r="ID49" s="6"/>
      <c r="IE49" s="5"/>
      <c r="IF49" s="5"/>
      <c r="IG49" s="4"/>
      <c r="IH49" s="6"/>
      <c r="II49" s="4"/>
      <c r="IJ49" s="6"/>
      <c r="IK49" s="5"/>
      <c r="IL49" s="5"/>
      <c r="IM49" s="4"/>
      <c r="IN49" s="6"/>
      <c r="IO49" s="4"/>
      <c r="IP49" s="6"/>
      <c r="IQ49" s="5"/>
      <c r="IR49" s="5"/>
      <c r="IS49" s="4"/>
      <c r="IT49" s="6"/>
      <c r="IU49" s="4"/>
      <c r="IV49" s="6"/>
      <c r="IW49" s="5"/>
      <c r="IX49" s="5"/>
      <c r="IY49" s="4"/>
      <c r="IZ49" s="6"/>
      <c r="JA49" s="4"/>
      <c r="JB49" s="6"/>
      <c r="JC49" s="5"/>
      <c r="JD49" s="5"/>
      <c r="JE49" s="4"/>
      <c r="JF49" s="6"/>
      <c r="JG49" s="4"/>
      <c r="JH49" s="6"/>
      <c r="JI49" s="5"/>
      <c r="JJ49" s="5"/>
      <c r="JK49" s="4"/>
      <c r="JL49" s="6"/>
      <c r="JM49" s="4"/>
      <c r="JN49" s="6"/>
      <c r="JO49" s="5"/>
      <c r="JP49" s="5"/>
      <c r="JQ49" s="4"/>
      <c r="JR49" s="6"/>
      <c r="JS49" s="4"/>
      <c r="JT49" s="6"/>
      <c r="JU49" s="5"/>
      <c r="JV49" s="5"/>
      <c r="JW49" s="4"/>
      <c r="JX49" s="6"/>
      <c r="JY49" s="4"/>
      <c r="JZ49" s="6"/>
      <c r="KA49" s="5"/>
      <c r="KB49" s="5"/>
      <c r="KC49" s="4"/>
      <c r="KD49" s="6"/>
      <c r="KE49" s="4"/>
      <c r="KF49" s="6"/>
      <c r="KG49" s="5"/>
      <c r="KH49" s="5"/>
      <c r="KI49" s="4"/>
      <c r="KJ49" s="6"/>
      <c r="KK49" s="4"/>
      <c r="KL49" s="6"/>
      <c r="KM49" s="5"/>
      <c r="KN49" s="5"/>
    </row>
    <row r="50">
      <c r="A50" s="3" t="s">
        <v>85</v>
      </c>
      <c r="B50" s="3" t="s">
        <v>86</v>
      </c>
      <c r="C50" s="3" t="s">
        <v>87</v>
      </c>
      <c r="D50" s="3" t="s">
        <v>88</v>
      </c>
      <c r="E50" s="3" t="s">
        <v>123</v>
      </c>
      <c r="F50" s="3" t="s">
        <v>124</v>
      </c>
      <c r="G50" s="3" t="s">
        <v>125</v>
      </c>
      <c r="H50" s="3" t="s">
        <v>102</v>
      </c>
      <c r="I50" s="3" t="s">
        <v>1336</v>
      </c>
      <c r="J50" s="3" t="s">
        <v>1319</v>
      </c>
      <c r="K50" s="4">
        <v>1161</v>
      </c>
      <c r="L50" s="4">
        <f>=ROUNDDOWN(43.3208955223881,0)</f>
      </c>
      <c r="M50" s="4"/>
      <c r="N50" s="5">
        <v>1</v>
      </c>
      <c r="O50" s="4"/>
      <c r="P50" s="4">
        <f>=ROUNDDOWN({0},0)</f>
      </c>
      <c r="Q50" s="4"/>
      <c r="R50" s="5"/>
      <c r="S50" s="4">
        <v>43</v>
      </c>
      <c r="T50" s="6">
        <v>2923.95</v>
      </c>
      <c r="U50" s="4"/>
      <c r="V50" s="6"/>
      <c r="W50" s="5"/>
      <c r="X50" s="5"/>
      <c r="Y50" s="4">
        <v>9</v>
      </c>
      <c r="Z50" s="6">
        <v>534.18</v>
      </c>
      <c r="AA50" s="4"/>
      <c r="AB50" s="6"/>
      <c r="AC50" s="5"/>
      <c r="AD50" s="5"/>
      <c r="AE50" s="4">
        <v>7</v>
      </c>
      <c r="AF50" s="6">
        <v>385.85</v>
      </c>
      <c r="AG50" s="4"/>
      <c r="AH50" s="6"/>
      <c r="AI50" s="5"/>
      <c r="AJ50" s="5"/>
      <c r="AK50" s="4">
        <v>1</v>
      </c>
      <c r="AL50" s="6">
        <v>79.23</v>
      </c>
      <c r="AM50" s="4"/>
      <c r="AN50" s="6"/>
      <c r="AO50" s="5"/>
      <c r="AP50" s="5"/>
      <c r="AQ50" s="4">
        <v>3</v>
      </c>
      <c r="AR50" s="6">
        <v>217.2</v>
      </c>
      <c r="AS50" s="4"/>
      <c r="AT50" s="6"/>
      <c r="AU50" s="5"/>
      <c r="AV50" s="5"/>
      <c r="AW50" s="4">
        <v>4</v>
      </c>
      <c r="AX50" s="6">
        <v>284.01</v>
      </c>
      <c r="AY50" s="4"/>
      <c r="AZ50" s="6"/>
      <c r="BA50" s="5"/>
      <c r="BB50" s="5"/>
      <c r="BC50" s="4">
        <v>1</v>
      </c>
      <c r="BD50" s="6">
        <v>70.99</v>
      </c>
      <c r="BE50" s="4"/>
      <c r="BF50" s="6"/>
      <c r="BG50" s="5"/>
      <c r="BH50" s="5"/>
      <c r="BI50" s="4">
        <v>4</v>
      </c>
      <c r="BJ50" s="6">
        <v>331.12</v>
      </c>
      <c r="BK50" s="4"/>
      <c r="BL50" s="6"/>
      <c r="BM50" s="5"/>
      <c r="BN50" s="5"/>
      <c r="BO50" s="4"/>
      <c r="BP50" s="6"/>
      <c r="BQ50" s="4"/>
      <c r="BR50" s="6"/>
      <c r="BS50" s="5"/>
      <c r="BT50" s="5"/>
      <c r="BU50" s="4">
        <v>4</v>
      </c>
      <c r="BV50" s="6">
        <v>309.44</v>
      </c>
      <c r="BW50" s="4"/>
      <c r="BX50" s="6"/>
      <c r="BY50" s="5"/>
      <c r="BZ50" s="5"/>
      <c r="CA50" s="4"/>
      <c r="CB50" s="6"/>
      <c r="CC50" s="4"/>
      <c r="CD50" s="6"/>
      <c r="CE50" s="5"/>
      <c r="CF50" s="5"/>
      <c r="CG50" s="4"/>
      <c r="CH50" s="6"/>
      <c r="CI50" s="4"/>
      <c r="CJ50" s="6"/>
      <c r="CK50" s="5"/>
      <c r="CL50" s="5"/>
      <c r="CM50" s="4">
        <v>1</v>
      </c>
      <c r="CN50" s="6">
        <v>110.99</v>
      </c>
      <c r="CO50" s="4"/>
      <c r="CP50" s="6"/>
      <c r="CQ50" s="5"/>
      <c r="CR50" s="5"/>
      <c r="CS50" s="4">
        <v>9</v>
      </c>
      <c r="CT50" s="6">
        <v>600.94</v>
      </c>
      <c r="CU50" s="4"/>
      <c r="CV50" s="6"/>
      <c r="CW50" s="5"/>
      <c r="CX50" s="5"/>
      <c r="CY50" s="4"/>
      <c r="CZ50" s="6"/>
      <c r="DA50" s="4"/>
      <c r="DB50" s="6"/>
      <c r="DC50" s="5"/>
      <c r="DD50" s="5"/>
      <c r="DE50" s="4"/>
      <c r="DF50" s="6"/>
      <c r="DG50" s="4"/>
      <c r="DH50" s="6"/>
      <c r="DI50" s="5"/>
      <c r="DJ50" s="5"/>
      <c r="DK50" s="4"/>
      <c r="DL50" s="6"/>
      <c r="DM50" s="4"/>
      <c r="DN50" s="6"/>
      <c r="DO50" s="5"/>
      <c r="DP50" s="5"/>
      <c r="DQ50" s="4"/>
      <c r="DR50" s="6"/>
      <c r="DS50" s="4"/>
      <c r="DT50" s="6"/>
      <c r="DU50" s="5"/>
      <c r="DV50" s="5"/>
      <c r="DW50" s="4"/>
      <c r="DX50" s="6"/>
      <c r="DY50" s="4"/>
      <c r="DZ50" s="6"/>
      <c r="EA50" s="5"/>
      <c r="EB50" s="5"/>
      <c r="EC50" s="4"/>
      <c r="ED50" s="6"/>
      <c r="EE50" s="4"/>
      <c r="EF50" s="6"/>
      <c r="EG50" s="5"/>
      <c r="EH50" s="5"/>
      <c r="EI50" s="4"/>
      <c r="EJ50" s="6"/>
      <c r="EK50" s="4"/>
      <c r="EL50" s="6"/>
      <c r="EM50" s="5"/>
      <c r="EN50" s="5"/>
      <c r="EO50" s="4"/>
      <c r="EP50" s="6"/>
      <c r="EQ50" s="4"/>
      <c r="ER50" s="6"/>
      <c r="ES50" s="5"/>
      <c r="ET50" s="5"/>
      <c r="EU50" s="4"/>
      <c r="EV50" s="6"/>
      <c r="EW50" s="4"/>
      <c r="EX50" s="6"/>
      <c r="EY50" s="5"/>
      <c r="EZ50" s="5"/>
      <c r="FA50" s="4"/>
      <c r="FB50" s="6"/>
      <c r="FC50" s="4"/>
      <c r="FD50" s="6"/>
      <c r="FE50" s="5"/>
      <c r="FF50" s="5"/>
      <c r="FG50" s="4"/>
      <c r="FH50" s="6"/>
      <c r="FI50" s="4"/>
      <c r="FJ50" s="6"/>
      <c r="FK50" s="5"/>
      <c r="FL50" s="5"/>
      <c r="FM50" s="4"/>
      <c r="FN50" s="6"/>
      <c r="FO50" s="4"/>
      <c r="FP50" s="6"/>
      <c r="FQ50" s="5"/>
      <c r="FR50" s="5"/>
      <c r="FS50" s="4"/>
      <c r="FT50" s="6"/>
      <c r="FU50" s="4"/>
      <c r="FV50" s="6"/>
      <c r="FW50" s="5"/>
      <c r="FX50" s="5"/>
      <c r="FY50" s="4"/>
      <c r="FZ50" s="6"/>
      <c r="GA50" s="4"/>
      <c r="GB50" s="6"/>
      <c r="GC50" s="5"/>
      <c r="GD50" s="5"/>
      <c r="GE50" s="4"/>
      <c r="GF50" s="6"/>
      <c r="GG50" s="4"/>
      <c r="GH50" s="6"/>
      <c r="GI50" s="5"/>
      <c r="GJ50" s="5"/>
      <c r="GK50" s="4"/>
      <c r="GL50" s="6"/>
      <c r="GM50" s="4"/>
      <c r="GN50" s="6"/>
      <c r="GO50" s="5"/>
      <c r="GP50" s="5"/>
      <c r="GQ50" s="4"/>
      <c r="GR50" s="6"/>
      <c r="GS50" s="4"/>
      <c r="GT50" s="6"/>
      <c r="GU50" s="5"/>
      <c r="GV50" s="5"/>
      <c r="GW50" s="4"/>
      <c r="GX50" s="6"/>
      <c r="GY50" s="4"/>
      <c r="GZ50" s="6"/>
      <c r="HA50" s="5"/>
      <c r="HB50" s="5"/>
      <c r="HC50" s="4"/>
      <c r="HD50" s="6"/>
      <c r="HE50" s="4"/>
      <c r="HF50" s="6"/>
      <c r="HG50" s="5"/>
      <c r="HH50" s="5"/>
      <c r="HI50" s="4"/>
      <c r="HJ50" s="6"/>
      <c r="HK50" s="4"/>
      <c r="HL50" s="6"/>
      <c r="HM50" s="5"/>
      <c r="HN50" s="5"/>
      <c r="HO50" s="4"/>
      <c r="HP50" s="6"/>
      <c r="HQ50" s="4"/>
      <c r="HR50" s="6"/>
      <c r="HS50" s="5"/>
      <c r="HT50" s="5"/>
      <c r="HU50" s="4"/>
      <c r="HV50" s="6"/>
      <c r="HW50" s="4"/>
      <c r="HX50" s="6"/>
      <c r="HY50" s="5"/>
      <c r="HZ50" s="5"/>
      <c r="IA50" s="4"/>
      <c r="IB50" s="6"/>
      <c r="IC50" s="4"/>
      <c r="ID50" s="6"/>
      <c r="IE50" s="5"/>
      <c r="IF50" s="5"/>
      <c r="IG50" s="4"/>
      <c r="IH50" s="6"/>
      <c r="II50" s="4"/>
      <c r="IJ50" s="6"/>
      <c r="IK50" s="5"/>
      <c r="IL50" s="5"/>
      <c r="IM50" s="4"/>
      <c r="IN50" s="6"/>
      <c r="IO50" s="4"/>
      <c r="IP50" s="6"/>
      <c r="IQ50" s="5"/>
      <c r="IR50" s="5"/>
      <c r="IS50" s="4"/>
      <c r="IT50" s="6"/>
      <c r="IU50" s="4"/>
      <c r="IV50" s="6"/>
      <c r="IW50" s="5"/>
      <c r="IX50" s="5"/>
      <c r="IY50" s="4"/>
      <c r="IZ50" s="6"/>
      <c r="JA50" s="4"/>
      <c r="JB50" s="6"/>
      <c r="JC50" s="5"/>
      <c r="JD50" s="5"/>
      <c r="JE50" s="4"/>
      <c r="JF50" s="6"/>
      <c r="JG50" s="4"/>
      <c r="JH50" s="6"/>
      <c r="JI50" s="5"/>
      <c r="JJ50" s="5"/>
      <c r="JK50" s="4"/>
      <c r="JL50" s="6"/>
      <c r="JM50" s="4"/>
      <c r="JN50" s="6"/>
      <c r="JO50" s="5"/>
      <c r="JP50" s="5"/>
      <c r="JQ50" s="4"/>
      <c r="JR50" s="6"/>
      <c r="JS50" s="4"/>
      <c r="JT50" s="6"/>
      <c r="JU50" s="5"/>
      <c r="JV50" s="5"/>
      <c r="JW50" s="4"/>
      <c r="JX50" s="6"/>
      <c r="JY50" s="4"/>
      <c r="JZ50" s="6"/>
      <c r="KA50" s="5"/>
      <c r="KB50" s="5"/>
      <c r="KC50" s="4"/>
      <c r="KD50" s="6"/>
      <c r="KE50" s="4"/>
      <c r="KF50" s="6"/>
      <c r="KG50" s="5"/>
      <c r="KH50" s="5"/>
      <c r="KI50" s="4"/>
      <c r="KJ50" s="6"/>
      <c r="KK50" s="4"/>
      <c r="KL50" s="6"/>
      <c r="KM50" s="5"/>
      <c r="KN50" s="5"/>
    </row>
    <row r="51">
      <c r="A51" s="3" t="s">
        <v>85</v>
      </c>
      <c r="B51" s="3" t="s">
        <v>86</v>
      </c>
      <c r="C51" s="3" t="s">
        <v>87</v>
      </c>
      <c r="D51" s="3" t="s">
        <v>88</v>
      </c>
      <c r="E51" s="3" t="s">
        <v>123</v>
      </c>
      <c r="F51" s="3" t="s">
        <v>124</v>
      </c>
      <c r="G51" s="3" t="s">
        <v>125</v>
      </c>
      <c r="H51" s="3" t="s">
        <v>102</v>
      </c>
      <c r="I51" s="3" t="s">
        <v>1312</v>
      </c>
      <c r="J51" s="3" t="s">
        <v>1319</v>
      </c>
      <c r="K51" s="4">
        <v>1411</v>
      </c>
      <c r="L51" s="4">
        <f>=ROUNDDOWN(70.9045226130653,0)</f>
      </c>
      <c r="M51" s="4"/>
      <c r="N51" s="5">
        <v>1</v>
      </c>
      <c r="O51" s="4"/>
      <c r="P51" s="4">
        <f>=ROUNDDOWN({0},0)</f>
      </c>
      <c r="Q51" s="4"/>
      <c r="R51" s="5"/>
      <c r="S51" s="4">
        <v>19</v>
      </c>
      <c r="T51" s="6">
        <v>1320.42</v>
      </c>
      <c r="U51" s="4"/>
      <c r="V51" s="6"/>
      <c r="W51" s="5"/>
      <c r="X51" s="5"/>
      <c r="Y51" s="4">
        <v>8</v>
      </c>
      <c r="Z51" s="6">
        <v>489.04</v>
      </c>
      <c r="AA51" s="4"/>
      <c r="AB51" s="6"/>
      <c r="AC51" s="5"/>
      <c r="AD51" s="5"/>
      <c r="AE51" s="4"/>
      <c r="AF51" s="6"/>
      <c r="AG51" s="4"/>
      <c r="AH51" s="6"/>
      <c r="AI51" s="5"/>
      <c r="AJ51" s="5"/>
      <c r="AK51" s="4"/>
      <c r="AL51" s="6"/>
      <c r="AM51" s="4"/>
      <c r="AN51" s="6"/>
      <c r="AO51" s="5"/>
      <c r="AP51" s="5"/>
      <c r="AQ51" s="4">
        <v>1</v>
      </c>
      <c r="AR51" s="6">
        <v>68.6</v>
      </c>
      <c r="AS51" s="4"/>
      <c r="AT51" s="6"/>
      <c r="AU51" s="5"/>
      <c r="AV51" s="5"/>
      <c r="AW51" s="4">
        <v>3</v>
      </c>
      <c r="AX51" s="6">
        <v>210.22</v>
      </c>
      <c r="AY51" s="4"/>
      <c r="AZ51" s="6"/>
      <c r="BA51" s="5"/>
      <c r="BB51" s="5"/>
      <c r="BC51" s="4"/>
      <c r="BD51" s="6"/>
      <c r="BE51" s="4"/>
      <c r="BF51" s="6"/>
      <c r="BG51" s="5"/>
      <c r="BH51" s="5"/>
      <c r="BI51" s="4">
        <v>2</v>
      </c>
      <c r="BJ51" s="6">
        <v>167.86</v>
      </c>
      <c r="BK51" s="4"/>
      <c r="BL51" s="6"/>
      <c r="BM51" s="5"/>
      <c r="BN51" s="5"/>
      <c r="BO51" s="4"/>
      <c r="BP51" s="6"/>
      <c r="BQ51" s="4"/>
      <c r="BR51" s="6"/>
      <c r="BS51" s="5"/>
      <c r="BT51" s="5"/>
      <c r="BU51" s="4"/>
      <c r="BV51" s="6"/>
      <c r="BW51" s="4"/>
      <c r="BX51" s="6"/>
      <c r="BY51" s="5"/>
      <c r="BZ51" s="5"/>
      <c r="CA51" s="4"/>
      <c r="CB51" s="6"/>
      <c r="CC51" s="4"/>
      <c r="CD51" s="6"/>
      <c r="CE51" s="5"/>
      <c r="CF51" s="5"/>
      <c r="CG51" s="4"/>
      <c r="CH51" s="6"/>
      <c r="CI51" s="4"/>
      <c r="CJ51" s="6"/>
      <c r="CK51" s="5"/>
      <c r="CL51" s="5"/>
      <c r="CM51" s="4"/>
      <c r="CN51" s="6"/>
      <c r="CO51" s="4"/>
      <c r="CP51" s="6"/>
      <c r="CQ51" s="5"/>
      <c r="CR51" s="5"/>
      <c r="CS51" s="4">
        <v>1</v>
      </c>
      <c r="CT51" s="6">
        <v>62.64</v>
      </c>
      <c r="CU51" s="4"/>
      <c r="CV51" s="6"/>
      <c r="CW51" s="5"/>
      <c r="CX51" s="5"/>
      <c r="CY51" s="4"/>
      <c r="CZ51" s="6"/>
      <c r="DA51" s="4"/>
      <c r="DB51" s="6"/>
      <c r="DC51" s="5"/>
      <c r="DD51" s="5"/>
      <c r="DE51" s="4"/>
      <c r="DF51" s="6"/>
      <c r="DG51" s="4"/>
      <c r="DH51" s="6"/>
      <c r="DI51" s="5"/>
      <c r="DJ51" s="5"/>
      <c r="DK51" s="4"/>
      <c r="DL51" s="6"/>
      <c r="DM51" s="4"/>
      <c r="DN51" s="6"/>
      <c r="DO51" s="5"/>
      <c r="DP51" s="5"/>
      <c r="DQ51" s="4"/>
      <c r="DR51" s="6"/>
      <c r="DS51" s="4"/>
      <c r="DT51" s="6"/>
      <c r="DU51" s="5"/>
      <c r="DV51" s="5"/>
      <c r="DW51" s="4">
        <v>3</v>
      </c>
      <c r="DX51" s="6">
        <v>241.74</v>
      </c>
      <c r="DY51" s="4"/>
      <c r="DZ51" s="6"/>
      <c r="EA51" s="5"/>
      <c r="EB51" s="5"/>
      <c r="EC51" s="4"/>
      <c r="ED51" s="6"/>
      <c r="EE51" s="4"/>
      <c r="EF51" s="6"/>
      <c r="EG51" s="5"/>
      <c r="EH51" s="5"/>
      <c r="EI51" s="4"/>
      <c r="EJ51" s="6"/>
      <c r="EK51" s="4"/>
      <c r="EL51" s="6"/>
      <c r="EM51" s="5"/>
      <c r="EN51" s="5"/>
      <c r="EO51" s="4"/>
      <c r="EP51" s="6"/>
      <c r="EQ51" s="4"/>
      <c r="ER51" s="6"/>
      <c r="ES51" s="5"/>
      <c r="ET51" s="5"/>
      <c r="EU51" s="4"/>
      <c r="EV51" s="6"/>
      <c r="EW51" s="4"/>
      <c r="EX51" s="6"/>
      <c r="EY51" s="5"/>
      <c r="EZ51" s="5"/>
      <c r="FA51" s="4">
        <v>1</v>
      </c>
      <c r="FB51" s="6">
        <v>80.32</v>
      </c>
      <c r="FC51" s="4"/>
      <c r="FD51" s="6"/>
      <c r="FE51" s="5"/>
      <c r="FF51" s="5"/>
      <c r="FG51" s="4"/>
      <c r="FH51" s="6"/>
      <c r="FI51" s="4"/>
      <c r="FJ51" s="6"/>
      <c r="FK51" s="5"/>
      <c r="FL51" s="5"/>
      <c r="FM51" s="4"/>
      <c r="FN51" s="6"/>
      <c r="FO51" s="4"/>
      <c r="FP51" s="6"/>
      <c r="FQ51" s="5"/>
      <c r="FR51" s="5"/>
      <c r="FS51" s="4"/>
      <c r="FT51" s="6"/>
      <c r="FU51" s="4"/>
      <c r="FV51" s="6"/>
      <c r="FW51" s="5"/>
      <c r="FX51" s="5"/>
      <c r="FY51" s="4"/>
      <c r="FZ51" s="6"/>
      <c r="GA51" s="4"/>
      <c r="GB51" s="6"/>
      <c r="GC51" s="5"/>
      <c r="GD51" s="5"/>
      <c r="GE51" s="4"/>
      <c r="GF51" s="6"/>
      <c r="GG51" s="4"/>
      <c r="GH51" s="6"/>
      <c r="GI51" s="5"/>
      <c r="GJ51" s="5"/>
      <c r="GK51" s="4"/>
      <c r="GL51" s="6"/>
      <c r="GM51" s="4"/>
      <c r="GN51" s="6"/>
      <c r="GO51" s="5"/>
      <c r="GP51" s="5"/>
      <c r="GQ51" s="4"/>
      <c r="GR51" s="6"/>
      <c r="GS51" s="4"/>
      <c r="GT51" s="6"/>
      <c r="GU51" s="5"/>
      <c r="GV51" s="5"/>
      <c r="GW51" s="4"/>
      <c r="GX51" s="6"/>
      <c r="GY51" s="4"/>
      <c r="GZ51" s="6"/>
      <c r="HA51" s="5"/>
      <c r="HB51" s="5"/>
      <c r="HC51" s="4"/>
      <c r="HD51" s="6"/>
      <c r="HE51" s="4"/>
      <c r="HF51" s="6"/>
      <c r="HG51" s="5"/>
      <c r="HH51" s="5"/>
      <c r="HI51" s="4"/>
      <c r="HJ51" s="6"/>
      <c r="HK51" s="4"/>
      <c r="HL51" s="6"/>
      <c r="HM51" s="5"/>
      <c r="HN51" s="5"/>
      <c r="HO51" s="4"/>
      <c r="HP51" s="6"/>
      <c r="HQ51" s="4"/>
      <c r="HR51" s="6"/>
      <c r="HS51" s="5"/>
      <c r="HT51" s="5"/>
      <c r="HU51" s="4"/>
      <c r="HV51" s="6"/>
      <c r="HW51" s="4"/>
      <c r="HX51" s="6"/>
      <c r="HY51" s="5"/>
      <c r="HZ51" s="5"/>
      <c r="IA51" s="4"/>
      <c r="IB51" s="6"/>
      <c r="IC51" s="4"/>
      <c r="ID51" s="6"/>
      <c r="IE51" s="5"/>
      <c r="IF51" s="5"/>
      <c r="IG51" s="4"/>
      <c r="IH51" s="6"/>
      <c r="II51" s="4"/>
      <c r="IJ51" s="6"/>
      <c r="IK51" s="5"/>
      <c r="IL51" s="5"/>
      <c r="IM51" s="4"/>
      <c r="IN51" s="6"/>
      <c r="IO51" s="4"/>
      <c r="IP51" s="6"/>
      <c r="IQ51" s="5"/>
      <c r="IR51" s="5"/>
      <c r="IS51" s="4"/>
      <c r="IT51" s="6"/>
      <c r="IU51" s="4"/>
      <c r="IV51" s="6"/>
      <c r="IW51" s="5"/>
      <c r="IX51" s="5"/>
      <c r="IY51" s="4"/>
      <c r="IZ51" s="6"/>
      <c r="JA51" s="4"/>
      <c r="JB51" s="6"/>
      <c r="JC51" s="5"/>
      <c r="JD51" s="5"/>
      <c r="JE51" s="4"/>
      <c r="JF51" s="6"/>
      <c r="JG51" s="4"/>
      <c r="JH51" s="6"/>
      <c r="JI51" s="5"/>
      <c r="JJ51" s="5"/>
      <c r="JK51" s="4"/>
      <c r="JL51" s="6"/>
      <c r="JM51" s="4"/>
      <c r="JN51" s="6"/>
      <c r="JO51" s="5"/>
      <c r="JP51" s="5"/>
      <c r="JQ51" s="4"/>
      <c r="JR51" s="6"/>
      <c r="JS51" s="4"/>
      <c r="JT51" s="6"/>
      <c r="JU51" s="5"/>
      <c r="JV51" s="5"/>
      <c r="JW51" s="4"/>
      <c r="JX51" s="6"/>
      <c r="JY51" s="4"/>
      <c r="JZ51" s="6"/>
      <c r="KA51" s="5"/>
      <c r="KB51" s="5"/>
      <c r="KC51" s="4"/>
      <c r="KD51" s="6"/>
      <c r="KE51" s="4"/>
      <c r="KF51" s="6"/>
      <c r="KG51" s="5"/>
      <c r="KH51" s="5"/>
      <c r="KI51" s="4"/>
      <c r="KJ51" s="6"/>
      <c r="KK51" s="4"/>
      <c r="KL51" s="6"/>
      <c r="KM51" s="5"/>
      <c r="KN51" s="5"/>
    </row>
    <row r="52">
      <c r="A52" s="3" t="s">
        <v>85</v>
      </c>
      <c r="B52" s="3" t="s">
        <v>86</v>
      </c>
      <c r="C52" s="3" t="s">
        <v>87</v>
      </c>
      <c r="D52" s="3" t="s">
        <v>88</v>
      </c>
      <c r="E52" s="3" t="s">
        <v>123</v>
      </c>
      <c r="F52" s="3" t="s">
        <v>124</v>
      </c>
      <c r="G52" s="3" t="s">
        <v>125</v>
      </c>
      <c r="H52" s="3" t="s">
        <v>102</v>
      </c>
      <c r="I52" s="3" t="s">
        <v>1310</v>
      </c>
      <c r="J52" s="3" t="s">
        <v>1319</v>
      </c>
      <c r="K52" s="4">
        <v>905</v>
      </c>
      <c r="L52" s="4">
        <f>=ROUNDDOWN(45.4773869346734,0)</f>
      </c>
      <c r="M52" s="4"/>
      <c r="N52" s="5">
        <v>1</v>
      </c>
      <c r="O52" s="4"/>
      <c r="P52" s="4">
        <f>=ROUNDDOWN({0},0)</f>
      </c>
      <c r="Q52" s="4"/>
      <c r="R52" s="5"/>
      <c r="S52" s="4">
        <v>18</v>
      </c>
      <c r="T52" s="6">
        <v>1223.56</v>
      </c>
      <c r="U52" s="4"/>
      <c r="V52" s="6"/>
      <c r="W52" s="5"/>
      <c r="X52" s="5"/>
      <c r="Y52" s="4">
        <v>6</v>
      </c>
      <c r="Z52" s="6">
        <v>356.12</v>
      </c>
      <c r="AA52" s="4"/>
      <c r="AB52" s="6"/>
      <c r="AC52" s="5"/>
      <c r="AD52" s="5"/>
      <c r="AE52" s="4">
        <v>2</v>
      </c>
      <c r="AF52" s="6">
        <v>121.96</v>
      </c>
      <c r="AG52" s="4"/>
      <c r="AH52" s="6"/>
      <c r="AI52" s="5"/>
      <c r="AJ52" s="5"/>
      <c r="AK52" s="4"/>
      <c r="AL52" s="6"/>
      <c r="AM52" s="4"/>
      <c r="AN52" s="6"/>
      <c r="AO52" s="5"/>
      <c r="AP52" s="5"/>
      <c r="AQ52" s="4">
        <v>2</v>
      </c>
      <c r="AR52" s="6">
        <v>148.6</v>
      </c>
      <c r="AS52" s="4"/>
      <c r="AT52" s="6"/>
      <c r="AU52" s="5"/>
      <c r="AV52" s="5"/>
      <c r="AW52" s="4">
        <v>4</v>
      </c>
      <c r="AX52" s="6">
        <v>272.86</v>
      </c>
      <c r="AY52" s="4"/>
      <c r="AZ52" s="6"/>
      <c r="BA52" s="5"/>
      <c r="BB52" s="5"/>
      <c r="BC52" s="4"/>
      <c r="BD52" s="6"/>
      <c r="BE52" s="4"/>
      <c r="BF52" s="6"/>
      <c r="BG52" s="5"/>
      <c r="BH52" s="5"/>
      <c r="BI52" s="4">
        <v>1</v>
      </c>
      <c r="BJ52" s="6">
        <v>71.93</v>
      </c>
      <c r="BK52" s="4"/>
      <c r="BL52" s="6"/>
      <c r="BM52" s="5"/>
      <c r="BN52" s="5"/>
      <c r="BO52" s="4">
        <v>1</v>
      </c>
      <c r="BP52" s="6">
        <v>115.66</v>
      </c>
      <c r="BQ52" s="4"/>
      <c r="BR52" s="6"/>
      <c r="BS52" s="5"/>
      <c r="BT52" s="5"/>
      <c r="BU52" s="4"/>
      <c r="BV52" s="6"/>
      <c r="BW52" s="4"/>
      <c r="BX52" s="6"/>
      <c r="BY52" s="5"/>
      <c r="BZ52" s="5"/>
      <c r="CA52" s="4"/>
      <c r="CB52" s="6"/>
      <c r="CC52" s="4"/>
      <c r="CD52" s="6"/>
      <c r="CE52" s="5"/>
      <c r="CF52" s="5"/>
      <c r="CG52" s="4"/>
      <c r="CH52" s="6"/>
      <c r="CI52" s="4"/>
      <c r="CJ52" s="6"/>
      <c r="CK52" s="5"/>
      <c r="CL52" s="5"/>
      <c r="CM52" s="4"/>
      <c r="CN52" s="6"/>
      <c r="CO52" s="4"/>
      <c r="CP52" s="6"/>
      <c r="CQ52" s="5"/>
      <c r="CR52" s="5"/>
      <c r="CS52" s="4">
        <v>2</v>
      </c>
      <c r="CT52" s="6">
        <v>136.43</v>
      </c>
      <c r="CU52" s="4"/>
      <c r="CV52" s="6"/>
      <c r="CW52" s="5"/>
      <c r="CX52" s="5"/>
      <c r="CY52" s="4"/>
      <c r="CZ52" s="6"/>
      <c r="DA52" s="4"/>
      <c r="DB52" s="6"/>
      <c r="DC52" s="5"/>
      <c r="DD52" s="5"/>
      <c r="DE52" s="4"/>
      <c r="DF52" s="6"/>
      <c r="DG52" s="4"/>
      <c r="DH52" s="6"/>
      <c r="DI52" s="5"/>
      <c r="DJ52" s="5"/>
      <c r="DK52" s="4"/>
      <c r="DL52" s="6"/>
      <c r="DM52" s="4"/>
      <c r="DN52" s="6"/>
      <c r="DO52" s="5"/>
      <c r="DP52" s="5"/>
      <c r="DQ52" s="4"/>
      <c r="DR52" s="6"/>
      <c r="DS52" s="4"/>
      <c r="DT52" s="6"/>
      <c r="DU52" s="5"/>
      <c r="DV52" s="5"/>
      <c r="DW52" s="4"/>
      <c r="DX52" s="6"/>
      <c r="DY52" s="4"/>
      <c r="DZ52" s="6"/>
      <c r="EA52" s="5"/>
      <c r="EB52" s="5"/>
      <c r="EC52" s="4"/>
      <c r="ED52" s="6"/>
      <c r="EE52" s="4"/>
      <c r="EF52" s="6"/>
      <c r="EG52" s="5"/>
      <c r="EH52" s="5"/>
      <c r="EI52" s="4"/>
      <c r="EJ52" s="6"/>
      <c r="EK52" s="4"/>
      <c r="EL52" s="6"/>
      <c r="EM52" s="5"/>
      <c r="EN52" s="5"/>
      <c r="EO52" s="4"/>
      <c r="EP52" s="6"/>
      <c r="EQ52" s="4"/>
      <c r="ER52" s="6"/>
      <c r="ES52" s="5"/>
      <c r="ET52" s="5"/>
      <c r="EU52" s="4"/>
      <c r="EV52" s="6"/>
      <c r="EW52" s="4"/>
      <c r="EX52" s="6"/>
      <c r="EY52" s="5"/>
      <c r="EZ52" s="5"/>
      <c r="FA52" s="4"/>
      <c r="FB52" s="6"/>
      <c r="FC52" s="4"/>
      <c r="FD52" s="6"/>
      <c r="FE52" s="5"/>
      <c r="FF52" s="5"/>
      <c r="FG52" s="4"/>
      <c r="FH52" s="6"/>
      <c r="FI52" s="4"/>
      <c r="FJ52" s="6"/>
      <c r="FK52" s="5"/>
      <c r="FL52" s="5"/>
      <c r="FM52" s="4"/>
      <c r="FN52" s="6"/>
      <c r="FO52" s="4"/>
      <c r="FP52" s="6"/>
      <c r="FQ52" s="5"/>
      <c r="FR52" s="5"/>
      <c r="FS52" s="4"/>
      <c r="FT52" s="6"/>
      <c r="FU52" s="4"/>
      <c r="FV52" s="6"/>
      <c r="FW52" s="5"/>
      <c r="FX52" s="5"/>
      <c r="FY52" s="4"/>
      <c r="FZ52" s="6"/>
      <c r="GA52" s="4"/>
      <c r="GB52" s="6"/>
      <c r="GC52" s="5"/>
      <c r="GD52" s="5"/>
      <c r="GE52" s="4"/>
      <c r="GF52" s="6"/>
      <c r="GG52" s="4"/>
      <c r="GH52" s="6"/>
      <c r="GI52" s="5"/>
      <c r="GJ52" s="5"/>
      <c r="GK52" s="4"/>
      <c r="GL52" s="6"/>
      <c r="GM52" s="4"/>
      <c r="GN52" s="6"/>
      <c r="GO52" s="5"/>
      <c r="GP52" s="5"/>
      <c r="GQ52" s="4"/>
      <c r="GR52" s="6"/>
      <c r="GS52" s="4"/>
      <c r="GT52" s="6"/>
      <c r="GU52" s="5"/>
      <c r="GV52" s="5"/>
      <c r="GW52" s="4"/>
      <c r="GX52" s="6"/>
      <c r="GY52" s="4"/>
      <c r="GZ52" s="6"/>
      <c r="HA52" s="5"/>
      <c r="HB52" s="5"/>
      <c r="HC52" s="4"/>
      <c r="HD52" s="6"/>
      <c r="HE52" s="4"/>
      <c r="HF52" s="6"/>
      <c r="HG52" s="5"/>
      <c r="HH52" s="5"/>
      <c r="HI52" s="4"/>
      <c r="HJ52" s="6"/>
      <c r="HK52" s="4"/>
      <c r="HL52" s="6"/>
      <c r="HM52" s="5"/>
      <c r="HN52" s="5"/>
      <c r="HO52" s="4"/>
      <c r="HP52" s="6"/>
      <c r="HQ52" s="4"/>
      <c r="HR52" s="6"/>
      <c r="HS52" s="5"/>
      <c r="HT52" s="5"/>
      <c r="HU52" s="4"/>
      <c r="HV52" s="6"/>
      <c r="HW52" s="4"/>
      <c r="HX52" s="6"/>
      <c r="HY52" s="5"/>
      <c r="HZ52" s="5"/>
      <c r="IA52" s="4"/>
      <c r="IB52" s="6"/>
      <c r="IC52" s="4"/>
      <c r="ID52" s="6"/>
      <c r="IE52" s="5"/>
      <c r="IF52" s="5"/>
      <c r="IG52" s="4"/>
      <c r="IH52" s="6"/>
      <c r="II52" s="4"/>
      <c r="IJ52" s="6"/>
      <c r="IK52" s="5"/>
      <c r="IL52" s="5"/>
      <c r="IM52" s="4"/>
      <c r="IN52" s="6"/>
      <c r="IO52" s="4"/>
      <c r="IP52" s="6"/>
      <c r="IQ52" s="5"/>
      <c r="IR52" s="5"/>
      <c r="IS52" s="4"/>
      <c r="IT52" s="6"/>
      <c r="IU52" s="4"/>
      <c r="IV52" s="6"/>
      <c r="IW52" s="5"/>
      <c r="IX52" s="5"/>
      <c r="IY52" s="4"/>
      <c r="IZ52" s="6"/>
      <c r="JA52" s="4"/>
      <c r="JB52" s="6"/>
      <c r="JC52" s="5"/>
      <c r="JD52" s="5"/>
      <c r="JE52" s="4"/>
      <c r="JF52" s="6"/>
      <c r="JG52" s="4"/>
      <c r="JH52" s="6"/>
      <c r="JI52" s="5"/>
      <c r="JJ52" s="5"/>
      <c r="JK52" s="4"/>
      <c r="JL52" s="6"/>
      <c r="JM52" s="4"/>
      <c r="JN52" s="6"/>
      <c r="JO52" s="5"/>
      <c r="JP52" s="5"/>
      <c r="JQ52" s="4"/>
      <c r="JR52" s="6"/>
      <c r="JS52" s="4"/>
      <c r="JT52" s="6"/>
      <c r="JU52" s="5"/>
      <c r="JV52" s="5"/>
      <c r="JW52" s="4"/>
      <c r="JX52" s="6"/>
      <c r="JY52" s="4"/>
      <c r="JZ52" s="6"/>
      <c r="KA52" s="5"/>
      <c r="KB52" s="5"/>
      <c r="KC52" s="4"/>
      <c r="KD52" s="6"/>
      <c r="KE52" s="4"/>
      <c r="KF52" s="6"/>
      <c r="KG52" s="5"/>
      <c r="KH52" s="5"/>
      <c r="KI52" s="4"/>
      <c r="KJ52" s="6"/>
      <c r="KK52" s="4"/>
      <c r="KL52" s="6"/>
      <c r="KM52" s="5"/>
      <c r="KN52" s="5"/>
    </row>
    <row r="53">
      <c r="A53" s="3" t="s">
        <v>85</v>
      </c>
      <c r="B53" s="3" t="s">
        <v>86</v>
      </c>
      <c r="C53" s="3" t="s">
        <v>87</v>
      </c>
      <c r="D53" s="3" t="s">
        <v>88</v>
      </c>
      <c r="E53" s="3" t="s">
        <v>123</v>
      </c>
      <c r="F53" s="3" t="s">
        <v>124</v>
      </c>
      <c r="G53" s="3" t="s">
        <v>125</v>
      </c>
      <c r="H53" s="3" t="s">
        <v>102</v>
      </c>
      <c r="I53" s="3" t="s">
        <v>1313</v>
      </c>
      <c r="J53" s="3" t="s">
        <v>1319</v>
      </c>
      <c r="K53" s="4">
        <v>532</v>
      </c>
      <c r="L53" s="4">
        <f>=ROUNDDOWN(27.4226804123711,0)</f>
      </c>
      <c r="M53" s="4"/>
      <c r="N53" s="5">
        <v>1</v>
      </c>
      <c r="O53" s="4"/>
      <c r="P53" s="4">
        <f>=ROUNDDOWN({0},0)</f>
      </c>
      <c r="Q53" s="4"/>
      <c r="R53" s="5"/>
      <c r="S53" s="4">
        <v>18</v>
      </c>
      <c r="T53" s="6">
        <v>1205.72</v>
      </c>
      <c r="U53" s="4"/>
      <c r="V53" s="6"/>
      <c r="W53" s="5"/>
      <c r="X53" s="5"/>
      <c r="Y53" s="4">
        <v>7</v>
      </c>
      <c r="Z53" s="6">
        <v>411.92</v>
      </c>
      <c r="AA53" s="4"/>
      <c r="AB53" s="6"/>
      <c r="AC53" s="5"/>
      <c r="AD53" s="5"/>
      <c r="AE53" s="4">
        <v>3</v>
      </c>
      <c r="AF53" s="6">
        <v>159.33</v>
      </c>
      <c r="AG53" s="4"/>
      <c r="AH53" s="6"/>
      <c r="AI53" s="5"/>
      <c r="AJ53" s="5"/>
      <c r="AK53" s="4"/>
      <c r="AL53" s="6"/>
      <c r="AM53" s="4"/>
      <c r="AN53" s="6"/>
      <c r="AO53" s="5"/>
      <c r="AP53" s="5"/>
      <c r="AQ53" s="4">
        <v>1</v>
      </c>
      <c r="AR53" s="6">
        <v>80</v>
      </c>
      <c r="AS53" s="4"/>
      <c r="AT53" s="6"/>
      <c r="AU53" s="5"/>
      <c r="AV53" s="5"/>
      <c r="AW53" s="4">
        <v>1</v>
      </c>
      <c r="AX53" s="6">
        <v>62.64</v>
      </c>
      <c r="AY53" s="4"/>
      <c r="AZ53" s="6"/>
      <c r="BA53" s="5"/>
      <c r="BB53" s="5"/>
      <c r="BC53" s="4">
        <v>1</v>
      </c>
      <c r="BD53" s="6">
        <v>71.99</v>
      </c>
      <c r="BE53" s="4"/>
      <c r="BF53" s="6"/>
      <c r="BG53" s="5"/>
      <c r="BH53" s="5"/>
      <c r="BI53" s="4">
        <v>1</v>
      </c>
      <c r="BJ53" s="6">
        <v>71.94</v>
      </c>
      <c r="BK53" s="4"/>
      <c r="BL53" s="6"/>
      <c r="BM53" s="5"/>
      <c r="BN53" s="5"/>
      <c r="BO53" s="4"/>
      <c r="BP53" s="6"/>
      <c r="BQ53" s="4"/>
      <c r="BR53" s="6"/>
      <c r="BS53" s="5"/>
      <c r="BT53" s="5"/>
      <c r="BU53" s="4"/>
      <c r="BV53" s="6"/>
      <c r="BW53" s="4"/>
      <c r="BX53" s="6"/>
      <c r="BY53" s="5"/>
      <c r="BZ53" s="5"/>
      <c r="CA53" s="4"/>
      <c r="CB53" s="6"/>
      <c r="CC53" s="4"/>
      <c r="CD53" s="6"/>
      <c r="CE53" s="5"/>
      <c r="CF53" s="5"/>
      <c r="CG53" s="4">
        <v>2</v>
      </c>
      <c r="CH53" s="6">
        <v>173.82</v>
      </c>
      <c r="CI53" s="4"/>
      <c r="CJ53" s="6"/>
      <c r="CK53" s="5"/>
      <c r="CL53" s="5"/>
      <c r="CM53" s="4">
        <v>1</v>
      </c>
      <c r="CN53" s="6">
        <v>104.48</v>
      </c>
      <c r="CO53" s="4"/>
      <c r="CP53" s="6"/>
      <c r="CQ53" s="5"/>
      <c r="CR53" s="5"/>
      <c r="CS53" s="4"/>
      <c r="CT53" s="6"/>
      <c r="CU53" s="4"/>
      <c r="CV53" s="6"/>
      <c r="CW53" s="5"/>
      <c r="CX53" s="5"/>
      <c r="CY53" s="4"/>
      <c r="CZ53" s="6"/>
      <c r="DA53" s="4"/>
      <c r="DB53" s="6"/>
      <c r="DC53" s="5"/>
      <c r="DD53" s="5"/>
      <c r="DE53" s="4"/>
      <c r="DF53" s="6"/>
      <c r="DG53" s="4"/>
      <c r="DH53" s="6"/>
      <c r="DI53" s="5"/>
      <c r="DJ53" s="5"/>
      <c r="DK53" s="4"/>
      <c r="DL53" s="6"/>
      <c r="DM53" s="4"/>
      <c r="DN53" s="6"/>
      <c r="DO53" s="5"/>
      <c r="DP53" s="5"/>
      <c r="DQ53" s="4"/>
      <c r="DR53" s="6"/>
      <c r="DS53" s="4"/>
      <c r="DT53" s="6"/>
      <c r="DU53" s="5"/>
      <c r="DV53" s="5"/>
      <c r="DW53" s="4"/>
      <c r="DX53" s="6"/>
      <c r="DY53" s="4"/>
      <c r="DZ53" s="6"/>
      <c r="EA53" s="5"/>
      <c r="EB53" s="5"/>
      <c r="EC53" s="4"/>
      <c r="ED53" s="6"/>
      <c r="EE53" s="4"/>
      <c r="EF53" s="6"/>
      <c r="EG53" s="5"/>
      <c r="EH53" s="5"/>
      <c r="EI53" s="4"/>
      <c r="EJ53" s="6"/>
      <c r="EK53" s="4"/>
      <c r="EL53" s="6"/>
      <c r="EM53" s="5"/>
      <c r="EN53" s="5"/>
      <c r="EO53" s="4"/>
      <c r="EP53" s="6"/>
      <c r="EQ53" s="4"/>
      <c r="ER53" s="6"/>
      <c r="ES53" s="5"/>
      <c r="ET53" s="5"/>
      <c r="EU53" s="4"/>
      <c r="EV53" s="6"/>
      <c r="EW53" s="4"/>
      <c r="EX53" s="6"/>
      <c r="EY53" s="5"/>
      <c r="EZ53" s="5"/>
      <c r="FA53" s="4"/>
      <c r="FB53" s="6"/>
      <c r="FC53" s="4"/>
      <c r="FD53" s="6"/>
      <c r="FE53" s="5"/>
      <c r="FF53" s="5"/>
      <c r="FG53" s="4">
        <v>1</v>
      </c>
      <c r="FH53" s="6">
        <v>69.6</v>
      </c>
      <c r="FI53" s="4"/>
      <c r="FJ53" s="6"/>
      <c r="FK53" s="5"/>
      <c r="FL53" s="5"/>
      <c r="FM53" s="4"/>
      <c r="FN53" s="6"/>
      <c r="FO53" s="4"/>
      <c r="FP53" s="6"/>
      <c r="FQ53" s="5"/>
      <c r="FR53" s="5"/>
      <c r="FS53" s="4"/>
      <c r="FT53" s="6"/>
      <c r="FU53" s="4"/>
      <c r="FV53" s="6"/>
      <c r="FW53" s="5"/>
      <c r="FX53" s="5"/>
      <c r="FY53" s="4"/>
      <c r="FZ53" s="6"/>
      <c r="GA53" s="4"/>
      <c r="GB53" s="6"/>
      <c r="GC53" s="5"/>
      <c r="GD53" s="5"/>
      <c r="GE53" s="4"/>
      <c r="GF53" s="6"/>
      <c r="GG53" s="4"/>
      <c r="GH53" s="6"/>
      <c r="GI53" s="5"/>
      <c r="GJ53" s="5"/>
      <c r="GK53" s="4"/>
      <c r="GL53" s="6"/>
      <c r="GM53" s="4"/>
      <c r="GN53" s="6"/>
      <c r="GO53" s="5"/>
      <c r="GP53" s="5"/>
      <c r="GQ53" s="4"/>
      <c r="GR53" s="6"/>
      <c r="GS53" s="4"/>
      <c r="GT53" s="6"/>
      <c r="GU53" s="5"/>
      <c r="GV53" s="5"/>
      <c r="GW53" s="4"/>
      <c r="GX53" s="6"/>
      <c r="GY53" s="4"/>
      <c r="GZ53" s="6"/>
      <c r="HA53" s="5"/>
      <c r="HB53" s="5"/>
      <c r="HC53" s="4"/>
      <c r="HD53" s="6"/>
      <c r="HE53" s="4"/>
      <c r="HF53" s="6"/>
      <c r="HG53" s="5"/>
      <c r="HH53" s="5"/>
      <c r="HI53" s="4"/>
      <c r="HJ53" s="6"/>
      <c r="HK53" s="4"/>
      <c r="HL53" s="6"/>
      <c r="HM53" s="5"/>
      <c r="HN53" s="5"/>
      <c r="HO53" s="4"/>
      <c r="HP53" s="6"/>
      <c r="HQ53" s="4"/>
      <c r="HR53" s="6"/>
      <c r="HS53" s="5"/>
      <c r="HT53" s="5"/>
      <c r="HU53" s="4"/>
      <c r="HV53" s="6"/>
      <c r="HW53" s="4"/>
      <c r="HX53" s="6"/>
      <c r="HY53" s="5"/>
      <c r="HZ53" s="5"/>
      <c r="IA53" s="4"/>
      <c r="IB53" s="6"/>
      <c r="IC53" s="4"/>
      <c r="ID53" s="6"/>
      <c r="IE53" s="5"/>
      <c r="IF53" s="5"/>
      <c r="IG53" s="4"/>
      <c r="IH53" s="6"/>
      <c r="II53" s="4"/>
      <c r="IJ53" s="6"/>
      <c r="IK53" s="5"/>
      <c r="IL53" s="5"/>
      <c r="IM53" s="4"/>
      <c r="IN53" s="6"/>
      <c r="IO53" s="4"/>
      <c r="IP53" s="6"/>
      <c r="IQ53" s="5"/>
      <c r="IR53" s="5"/>
      <c r="IS53" s="4"/>
      <c r="IT53" s="6"/>
      <c r="IU53" s="4"/>
      <c r="IV53" s="6"/>
      <c r="IW53" s="5"/>
      <c r="IX53" s="5"/>
      <c r="IY53" s="4"/>
      <c r="IZ53" s="6"/>
      <c r="JA53" s="4"/>
      <c r="JB53" s="6"/>
      <c r="JC53" s="5"/>
      <c r="JD53" s="5"/>
      <c r="JE53" s="4"/>
      <c r="JF53" s="6"/>
      <c r="JG53" s="4"/>
      <c r="JH53" s="6"/>
      <c r="JI53" s="5"/>
      <c r="JJ53" s="5"/>
      <c r="JK53" s="4"/>
      <c r="JL53" s="6"/>
      <c r="JM53" s="4"/>
      <c r="JN53" s="6"/>
      <c r="JO53" s="5"/>
      <c r="JP53" s="5"/>
      <c r="JQ53" s="4"/>
      <c r="JR53" s="6"/>
      <c r="JS53" s="4"/>
      <c r="JT53" s="6"/>
      <c r="JU53" s="5"/>
      <c r="JV53" s="5"/>
      <c r="JW53" s="4"/>
      <c r="JX53" s="6"/>
      <c r="JY53" s="4"/>
      <c r="JZ53" s="6"/>
      <c r="KA53" s="5"/>
      <c r="KB53" s="5"/>
      <c r="KC53" s="4"/>
      <c r="KD53" s="6"/>
      <c r="KE53" s="4"/>
      <c r="KF53" s="6"/>
      <c r="KG53" s="5"/>
      <c r="KH53" s="5"/>
      <c r="KI53" s="4"/>
      <c r="KJ53" s="6"/>
      <c r="KK53" s="4"/>
      <c r="KL53" s="6"/>
      <c r="KM53" s="5"/>
      <c r="KN53" s="5"/>
    </row>
    <row r="54">
      <c r="A54" s="3" t="s">
        <v>85</v>
      </c>
      <c r="B54" s="3" t="s">
        <v>86</v>
      </c>
      <c r="C54" s="3" t="s">
        <v>87</v>
      </c>
      <c r="D54" s="3" t="s">
        <v>88</v>
      </c>
      <c r="E54" s="3" t="s">
        <v>123</v>
      </c>
      <c r="F54" s="3" t="s">
        <v>124</v>
      </c>
      <c r="G54" s="3" t="s">
        <v>125</v>
      </c>
      <c r="H54" s="3" t="s">
        <v>102</v>
      </c>
      <c r="I54" s="3" t="s">
        <v>1327</v>
      </c>
      <c r="J54" s="3" t="s">
        <v>1319</v>
      </c>
      <c r="K54" s="4">
        <v>461</v>
      </c>
      <c r="L54" s="4">
        <f>=ROUNDDOWN(24.7849462365591,0)</f>
      </c>
      <c r="M54" s="4"/>
      <c r="N54" s="5">
        <v>1</v>
      </c>
      <c r="O54" s="4"/>
      <c r="P54" s="4">
        <f>=ROUNDDOWN({0},0)</f>
      </c>
      <c r="Q54" s="4"/>
      <c r="R54" s="5"/>
      <c r="S54" s="4">
        <v>12</v>
      </c>
      <c r="T54" s="6">
        <v>792.86</v>
      </c>
      <c r="U54" s="4"/>
      <c r="V54" s="6"/>
      <c r="W54" s="5"/>
      <c r="X54" s="5"/>
      <c r="Y54" s="4">
        <v>5</v>
      </c>
      <c r="Z54" s="6">
        <v>310.98</v>
      </c>
      <c r="AA54" s="4"/>
      <c r="AB54" s="6"/>
      <c r="AC54" s="5"/>
      <c r="AD54" s="5"/>
      <c r="AE54" s="4">
        <v>2</v>
      </c>
      <c r="AF54" s="6">
        <v>132.6</v>
      </c>
      <c r="AG54" s="4"/>
      <c r="AH54" s="6"/>
      <c r="AI54" s="5"/>
      <c r="AJ54" s="5"/>
      <c r="AK54" s="4"/>
      <c r="AL54" s="6"/>
      <c r="AM54" s="4"/>
      <c r="AN54" s="6"/>
      <c r="AO54" s="5"/>
      <c r="AP54" s="5"/>
      <c r="AQ54" s="4"/>
      <c r="AR54" s="6"/>
      <c r="AS54" s="4"/>
      <c r="AT54" s="6"/>
      <c r="AU54" s="5"/>
      <c r="AV54" s="5"/>
      <c r="AW54" s="4">
        <v>1</v>
      </c>
      <c r="AX54" s="6">
        <v>62.64</v>
      </c>
      <c r="AY54" s="4"/>
      <c r="AZ54" s="6"/>
      <c r="BA54" s="5"/>
      <c r="BB54" s="5"/>
      <c r="BC54" s="4"/>
      <c r="BD54" s="6"/>
      <c r="BE54" s="4"/>
      <c r="BF54" s="6"/>
      <c r="BG54" s="5"/>
      <c r="BH54" s="5"/>
      <c r="BI54" s="4"/>
      <c r="BJ54" s="6"/>
      <c r="BK54" s="4"/>
      <c r="BL54" s="6"/>
      <c r="BM54" s="5"/>
      <c r="BN54" s="5"/>
      <c r="BO54" s="4"/>
      <c r="BP54" s="6"/>
      <c r="BQ54" s="4"/>
      <c r="BR54" s="6"/>
      <c r="BS54" s="5"/>
      <c r="BT54" s="5"/>
      <c r="BU54" s="4">
        <v>3</v>
      </c>
      <c r="BV54" s="6">
        <v>212.85</v>
      </c>
      <c r="BW54" s="4"/>
      <c r="BX54" s="6"/>
      <c r="BY54" s="5"/>
      <c r="BZ54" s="5"/>
      <c r="CA54" s="4"/>
      <c r="CB54" s="6"/>
      <c r="CC54" s="4"/>
      <c r="CD54" s="6"/>
      <c r="CE54" s="5"/>
      <c r="CF54" s="5"/>
      <c r="CG54" s="4"/>
      <c r="CH54" s="6"/>
      <c r="CI54" s="4"/>
      <c r="CJ54" s="6"/>
      <c r="CK54" s="5"/>
      <c r="CL54" s="5"/>
      <c r="CM54" s="4"/>
      <c r="CN54" s="6"/>
      <c r="CO54" s="4"/>
      <c r="CP54" s="6"/>
      <c r="CQ54" s="5"/>
      <c r="CR54" s="5"/>
      <c r="CS54" s="4">
        <v>1</v>
      </c>
      <c r="CT54" s="6">
        <v>73.79</v>
      </c>
      <c r="CU54" s="4"/>
      <c r="CV54" s="6"/>
      <c r="CW54" s="5"/>
      <c r="CX54" s="5"/>
      <c r="CY54" s="4"/>
      <c r="CZ54" s="6"/>
      <c r="DA54" s="4"/>
      <c r="DB54" s="6"/>
      <c r="DC54" s="5"/>
      <c r="DD54" s="5"/>
      <c r="DE54" s="4"/>
      <c r="DF54" s="6"/>
      <c r="DG54" s="4"/>
      <c r="DH54" s="6"/>
      <c r="DI54" s="5"/>
      <c r="DJ54" s="5"/>
      <c r="DK54" s="4"/>
      <c r="DL54" s="6"/>
      <c r="DM54" s="4"/>
      <c r="DN54" s="6"/>
      <c r="DO54" s="5"/>
      <c r="DP54" s="5"/>
      <c r="DQ54" s="4"/>
      <c r="DR54" s="6"/>
      <c r="DS54" s="4"/>
      <c r="DT54" s="6"/>
      <c r="DU54" s="5"/>
      <c r="DV54" s="5"/>
      <c r="DW54" s="4"/>
      <c r="DX54" s="6"/>
      <c r="DY54" s="4"/>
      <c r="DZ54" s="6"/>
      <c r="EA54" s="5"/>
      <c r="EB54" s="5"/>
      <c r="EC54" s="4"/>
      <c r="ED54" s="6"/>
      <c r="EE54" s="4"/>
      <c r="EF54" s="6"/>
      <c r="EG54" s="5"/>
      <c r="EH54" s="5"/>
      <c r="EI54" s="4"/>
      <c r="EJ54" s="6"/>
      <c r="EK54" s="4"/>
      <c r="EL54" s="6"/>
      <c r="EM54" s="5"/>
      <c r="EN54" s="5"/>
      <c r="EO54" s="4"/>
      <c r="EP54" s="6"/>
      <c r="EQ54" s="4"/>
      <c r="ER54" s="6"/>
      <c r="ES54" s="5"/>
      <c r="ET54" s="5"/>
      <c r="EU54" s="4"/>
      <c r="EV54" s="6"/>
      <c r="EW54" s="4"/>
      <c r="EX54" s="6"/>
      <c r="EY54" s="5"/>
      <c r="EZ54" s="5"/>
      <c r="FA54" s="4"/>
      <c r="FB54" s="6"/>
      <c r="FC54" s="4"/>
      <c r="FD54" s="6"/>
      <c r="FE54" s="5"/>
      <c r="FF54" s="5"/>
      <c r="FG54" s="4"/>
      <c r="FH54" s="6"/>
      <c r="FI54" s="4"/>
      <c r="FJ54" s="6"/>
      <c r="FK54" s="5"/>
      <c r="FL54" s="5"/>
      <c r="FM54" s="4"/>
      <c r="FN54" s="6"/>
      <c r="FO54" s="4"/>
      <c r="FP54" s="6"/>
      <c r="FQ54" s="5"/>
      <c r="FR54" s="5"/>
      <c r="FS54" s="4"/>
      <c r="FT54" s="6"/>
      <c r="FU54" s="4"/>
      <c r="FV54" s="6"/>
      <c r="FW54" s="5"/>
      <c r="FX54" s="5"/>
      <c r="FY54" s="4"/>
      <c r="FZ54" s="6"/>
      <c r="GA54" s="4"/>
      <c r="GB54" s="6"/>
      <c r="GC54" s="5"/>
      <c r="GD54" s="5"/>
      <c r="GE54" s="4"/>
      <c r="GF54" s="6"/>
      <c r="GG54" s="4"/>
      <c r="GH54" s="6"/>
      <c r="GI54" s="5"/>
      <c r="GJ54" s="5"/>
      <c r="GK54" s="4"/>
      <c r="GL54" s="6"/>
      <c r="GM54" s="4"/>
      <c r="GN54" s="6"/>
      <c r="GO54" s="5"/>
      <c r="GP54" s="5"/>
      <c r="GQ54" s="4"/>
      <c r="GR54" s="6"/>
      <c r="GS54" s="4"/>
      <c r="GT54" s="6"/>
      <c r="GU54" s="5"/>
      <c r="GV54" s="5"/>
      <c r="GW54" s="4"/>
      <c r="GX54" s="6"/>
      <c r="GY54" s="4"/>
      <c r="GZ54" s="6"/>
      <c r="HA54" s="5"/>
      <c r="HB54" s="5"/>
      <c r="HC54" s="4"/>
      <c r="HD54" s="6"/>
      <c r="HE54" s="4"/>
      <c r="HF54" s="6"/>
      <c r="HG54" s="5"/>
      <c r="HH54" s="5"/>
      <c r="HI54" s="4"/>
      <c r="HJ54" s="6"/>
      <c r="HK54" s="4"/>
      <c r="HL54" s="6"/>
      <c r="HM54" s="5"/>
      <c r="HN54" s="5"/>
      <c r="HO54" s="4"/>
      <c r="HP54" s="6"/>
      <c r="HQ54" s="4"/>
      <c r="HR54" s="6"/>
      <c r="HS54" s="5"/>
      <c r="HT54" s="5"/>
      <c r="HU54" s="4"/>
      <c r="HV54" s="6"/>
      <c r="HW54" s="4"/>
      <c r="HX54" s="6"/>
      <c r="HY54" s="5"/>
      <c r="HZ54" s="5"/>
      <c r="IA54" s="4"/>
      <c r="IB54" s="6"/>
      <c r="IC54" s="4"/>
      <c r="ID54" s="6"/>
      <c r="IE54" s="5"/>
      <c r="IF54" s="5"/>
      <c r="IG54" s="4"/>
      <c r="IH54" s="6"/>
      <c r="II54" s="4"/>
      <c r="IJ54" s="6"/>
      <c r="IK54" s="5"/>
      <c r="IL54" s="5"/>
      <c r="IM54" s="4"/>
      <c r="IN54" s="6"/>
      <c r="IO54" s="4"/>
      <c r="IP54" s="6"/>
      <c r="IQ54" s="5"/>
      <c r="IR54" s="5"/>
      <c r="IS54" s="4"/>
      <c r="IT54" s="6"/>
      <c r="IU54" s="4"/>
      <c r="IV54" s="6"/>
      <c r="IW54" s="5"/>
      <c r="IX54" s="5"/>
      <c r="IY54" s="4"/>
      <c r="IZ54" s="6"/>
      <c r="JA54" s="4"/>
      <c r="JB54" s="6"/>
      <c r="JC54" s="5"/>
      <c r="JD54" s="5"/>
      <c r="JE54" s="4"/>
      <c r="JF54" s="6"/>
      <c r="JG54" s="4"/>
      <c r="JH54" s="6"/>
      <c r="JI54" s="5"/>
      <c r="JJ54" s="5"/>
      <c r="JK54" s="4"/>
      <c r="JL54" s="6"/>
      <c r="JM54" s="4"/>
      <c r="JN54" s="6"/>
      <c r="JO54" s="5"/>
      <c r="JP54" s="5"/>
      <c r="JQ54" s="4"/>
      <c r="JR54" s="6"/>
      <c r="JS54" s="4"/>
      <c r="JT54" s="6"/>
      <c r="JU54" s="5"/>
      <c r="JV54" s="5"/>
      <c r="JW54" s="4"/>
      <c r="JX54" s="6"/>
      <c r="JY54" s="4"/>
      <c r="JZ54" s="6"/>
      <c r="KA54" s="5"/>
      <c r="KB54" s="5"/>
      <c r="KC54" s="4"/>
      <c r="KD54" s="6"/>
      <c r="KE54" s="4"/>
      <c r="KF54" s="6"/>
      <c r="KG54" s="5"/>
      <c r="KH54" s="5"/>
      <c r="KI54" s="4"/>
      <c r="KJ54" s="6"/>
      <c r="KK54" s="4"/>
      <c r="KL54" s="6"/>
      <c r="KM54" s="5"/>
      <c r="KN54" s="5"/>
    </row>
    <row r="55">
      <c r="A55" s="3" t="s">
        <v>85</v>
      </c>
      <c r="B55" s="3" t="s">
        <v>86</v>
      </c>
      <c r="C55" s="3" t="s">
        <v>87</v>
      </c>
      <c r="D55" s="3" t="s">
        <v>88</v>
      </c>
      <c r="E55" s="3" t="s">
        <v>126</v>
      </c>
      <c r="F55" s="3" t="s">
        <v>127</v>
      </c>
      <c r="G55" s="3" t="s">
        <v>128</v>
      </c>
      <c r="H55" s="3" t="s">
        <v>129</v>
      </c>
      <c r="I55" s="3" t="s">
        <v>1327</v>
      </c>
      <c r="J55" s="3" t="s">
        <v>1319</v>
      </c>
      <c r="K55" s="4">
        <v>743</v>
      </c>
      <c r="L55" s="4">
        <f>=ROUNDDOWN(11.7936507936508,0)</f>
      </c>
      <c r="M55" s="4">
        <v>800</v>
      </c>
      <c r="N55" s="5">
        <v>1</v>
      </c>
      <c r="O55" s="4"/>
      <c r="P55" s="4">
        <f>=ROUNDDOWN({0},0)</f>
      </c>
      <c r="Q55" s="4"/>
      <c r="R55" s="5"/>
      <c r="S55" s="4">
        <v>60</v>
      </c>
      <c r="T55" s="6">
        <v>3650.5</v>
      </c>
      <c r="U55" s="4"/>
      <c r="V55" s="6"/>
      <c r="W55" s="5"/>
      <c r="X55" s="5"/>
      <c r="Y55" s="4">
        <v>1</v>
      </c>
      <c r="Z55" s="6">
        <v>60.15</v>
      </c>
      <c r="AA55" s="4"/>
      <c r="AB55" s="6"/>
      <c r="AC55" s="5"/>
      <c r="AD55" s="5"/>
      <c r="AE55" s="4">
        <v>30</v>
      </c>
      <c r="AF55" s="6">
        <v>1781.05</v>
      </c>
      <c r="AG55" s="4"/>
      <c r="AH55" s="6"/>
      <c r="AI55" s="5"/>
      <c r="AJ55" s="5"/>
      <c r="AK55" s="4">
        <v>1</v>
      </c>
      <c r="AL55" s="6">
        <v>75.34</v>
      </c>
      <c r="AM55" s="4"/>
      <c r="AN55" s="6"/>
      <c r="AO55" s="5"/>
      <c r="AP55" s="5"/>
      <c r="AQ55" s="4">
        <v>12</v>
      </c>
      <c r="AR55" s="6">
        <v>665.48</v>
      </c>
      <c r="AS55" s="4"/>
      <c r="AT55" s="6"/>
      <c r="AU55" s="5"/>
      <c r="AV55" s="5"/>
      <c r="AW55" s="4">
        <v>1</v>
      </c>
      <c r="AX55" s="6">
        <v>59.04</v>
      </c>
      <c r="AY55" s="4"/>
      <c r="AZ55" s="6"/>
      <c r="BA55" s="5"/>
      <c r="BB55" s="5"/>
      <c r="BC55" s="4">
        <v>2</v>
      </c>
      <c r="BD55" s="6">
        <v>131.97</v>
      </c>
      <c r="BE55" s="4"/>
      <c r="BF55" s="6"/>
      <c r="BG55" s="5"/>
      <c r="BH55" s="5"/>
      <c r="BI55" s="4">
        <v>2</v>
      </c>
      <c r="BJ55" s="6">
        <v>156.44</v>
      </c>
      <c r="BK55" s="4"/>
      <c r="BL55" s="6"/>
      <c r="BM55" s="5"/>
      <c r="BN55" s="5"/>
      <c r="BO55" s="4">
        <v>1</v>
      </c>
      <c r="BP55" s="6">
        <v>68.33</v>
      </c>
      <c r="BQ55" s="4"/>
      <c r="BR55" s="6"/>
      <c r="BS55" s="5"/>
      <c r="BT55" s="5"/>
      <c r="BU55" s="4">
        <v>10</v>
      </c>
      <c r="BV55" s="6">
        <v>652.7</v>
      </c>
      <c r="BW55" s="4"/>
      <c r="BX55" s="6"/>
      <c r="BY55" s="5"/>
      <c r="BZ55" s="5"/>
      <c r="CA55" s="4"/>
      <c r="CB55" s="6"/>
      <c r="CC55" s="4"/>
      <c r="CD55" s="6"/>
      <c r="CE55" s="5"/>
      <c r="CF55" s="5"/>
      <c r="CG55" s="4"/>
      <c r="CH55" s="6"/>
      <c r="CI55" s="4"/>
      <c r="CJ55" s="6"/>
      <c r="CK55" s="5"/>
      <c r="CL55" s="5"/>
      <c r="CM55" s="4"/>
      <c r="CN55" s="6"/>
      <c r="CO55" s="4"/>
      <c r="CP55" s="6"/>
      <c r="CQ55" s="5"/>
      <c r="CR55" s="5"/>
      <c r="CS55" s="4"/>
      <c r="CT55" s="6"/>
      <c r="CU55" s="4"/>
      <c r="CV55" s="6"/>
      <c r="CW55" s="5"/>
      <c r="CX55" s="5"/>
      <c r="CY55" s="4"/>
      <c r="CZ55" s="6"/>
      <c r="DA55" s="4"/>
      <c r="DB55" s="6"/>
      <c r="DC55" s="5"/>
      <c r="DD55" s="5"/>
      <c r="DE55" s="4"/>
      <c r="DF55" s="6"/>
      <c r="DG55" s="4"/>
      <c r="DH55" s="6"/>
      <c r="DI55" s="5"/>
      <c r="DJ55" s="5"/>
      <c r="DK55" s="4"/>
      <c r="DL55" s="6"/>
      <c r="DM55" s="4"/>
      <c r="DN55" s="6"/>
      <c r="DO55" s="5"/>
      <c r="DP55" s="5"/>
      <c r="DQ55" s="4"/>
      <c r="DR55" s="6"/>
      <c r="DS55" s="4"/>
      <c r="DT55" s="6"/>
      <c r="DU55" s="5"/>
      <c r="DV55" s="5"/>
      <c r="DW55" s="4"/>
      <c r="DX55" s="6"/>
      <c r="DY55" s="4"/>
      <c r="DZ55" s="6"/>
      <c r="EA55" s="5"/>
      <c r="EB55" s="5"/>
      <c r="EC55" s="4"/>
      <c r="ED55" s="6"/>
      <c r="EE55" s="4"/>
      <c r="EF55" s="6"/>
      <c r="EG55" s="5"/>
      <c r="EH55" s="5"/>
      <c r="EI55" s="4"/>
      <c r="EJ55" s="6"/>
      <c r="EK55" s="4"/>
      <c r="EL55" s="6"/>
      <c r="EM55" s="5"/>
      <c r="EN55" s="5"/>
      <c r="EO55" s="4"/>
      <c r="EP55" s="6"/>
      <c r="EQ55" s="4"/>
      <c r="ER55" s="6"/>
      <c r="ES55" s="5"/>
      <c r="ET55" s="5"/>
      <c r="EU55" s="4"/>
      <c r="EV55" s="6"/>
      <c r="EW55" s="4"/>
      <c r="EX55" s="6"/>
      <c r="EY55" s="5"/>
      <c r="EZ55" s="5"/>
      <c r="FA55" s="4"/>
      <c r="FB55" s="6"/>
      <c r="FC55" s="4"/>
      <c r="FD55" s="6"/>
      <c r="FE55" s="5"/>
      <c r="FF55" s="5"/>
      <c r="FG55" s="4"/>
      <c r="FH55" s="6"/>
      <c r="FI55" s="4"/>
      <c r="FJ55" s="6"/>
      <c r="FK55" s="5"/>
      <c r="FL55" s="5"/>
      <c r="FM55" s="4"/>
      <c r="FN55" s="6"/>
      <c r="FO55" s="4"/>
      <c r="FP55" s="6"/>
      <c r="FQ55" s="5"/>
      <c r="FR55" s="5"/>
      <c r="FS55" s="4"/>
      <c r="FT55" s="6"/>
      <c r="FU55" s="4"/>
      <c r="FV55" s="6"/>
      <c r="FW55" s="5"/>
      <c r="FX55" s="5"/>
      <c r="FY55" s="4"/>
      <c r="FZ55" s="6"/>
      <c r="GA55" s="4"/>
      <c r="GB55" s="6"/>
      <c r="GC55" s="5"/>
      <c r="GD55" s="5"/>
      <c r="GE55" s="4"/>
      <c r="GF55" s="6"/>
      <c r="GG55" s="4"/>
      <c r="GH55" s="6"/>
      <c r="GI55" s="5"/>
      <c r="GJ55" s="5"/>
      <c r="GK55" s="4"/>
      <c r="GL55" s="6"/>
      <c r="GM55" s="4"/>
      <c r="GN55" s="6"/>
      <c r="GO55" s="5"/>
      <c r="GP55" s="5"/>
      <c r="GQ55" s="4"/>
      <c r="GR55" s="6"/>
      <c r="GS55" s="4"/>
      <c r="GT55" s="6"/>
      <c r="GU55" s="5"/>
      <c r="GV55" s="5"/>
      <c r="GW55" s="4"/>
      <c r="GX55" s="6"/>
      <c r="GY55" s="4"/>
      <c r="GZ55" s="6"/>
      <c r="HA55" s="5"/>
      <c r="HB55" s="5"/>
      <c r="HC55" s="4"/>
      <c r="HD55" s="6"/>
      <c r="HE55" s="4"/>
      <c r="HF55" s="6"/>
      <c r="HG55" s="5"/>
      <c r="HH55" s="5"/>
      <c r="HI55" s="4"/>
      <c r="HJ55" s="6"/>
      <c r="HK55" s="4"/>
      <c r="HL55" s="6"/>
      <c r="HM55" s="5"/>
      <c r="HN55" s="5"/>
      <c r="HO55" s="4"/>
      <c r="HP55" s="6"/>
      <c r="HQ55" s="4"/>
      <c r="HR55" s="6"/>
      <c r="HS55" s="5"/>
      <c r="HT55" s="5"/>
      <c r="HU55" s="4"/>
      <c r="HV55" s="6"/>
      <c r="HW55" s="4"/>
      <c r="HX55" s="6"/>
      <c r="HY55" s="5"/>
      <c r="HZ55" s="5"/>
      <c r="IA55" s="4"/>
      <c r="IB55" s="6"/>
      <c r="IC55" s="4"/>
      <c r="ID55" s="6"/>
      <c r="IE55" s="5"/>
      <c r="IF55" s="5"/>
      <c r="IG55" s="4"/>
      <c r="IH55" s="6"/>
      <c r="II55" s="4"/>
      <c r="IJ55" s="6"/>
      <c r="IK55" s="5"/>
      <c r="IL55" s="5"/>
      <c r="IM55" s="4"/>
      <c r="IN55" s="6"/>
      <c r="IO55" s="4"/>
      <c r="IP55" s="6"/>
      <c r="IQ55" s="5"/>
      <c r="IR55" s="5"/>
      <c r="IS55" s="4"/>
      <c r="IT55" s="6"/>
      <c r="IU55" s="4"/>
      <c r="IV55" s="6"/>
      <c r="IW55" s="5"/>
      <c r="IX55" s="5"/>
      <c r="IY55" s="4"/>
      <c r="IZ55" s="6"/>
      <c r="JA55" s="4"/>
      <c r="JB55" s="6"/>
      <c r="JC55" s="5"/>
      <c r="JD55" s="5"/>
      <c r="JE55" s="4"/>
      <c r="JF55" s="6"/>
      <c r="JG55" s="4"/>
      <c r="JH55" s="6"/>
      <c r="JI55" s="5"/>
      <c r="JJ55" s="5"/>
      <c r="JK55" s="4"/>
      <c r="JL55" s="6"/>
      <c r="JM55" s="4"/>
      <c r="JN55" s="6"/>
      <c r="JO55" s="5"/>
      <c r="JP55" s="5"/>
      <c r="JQ55" s="4"/>
      <c r="JR55" s="6"/>
      <c r="JS55" s="4"/>
      <c r="JT55" s="6"/>
      <c r="JU55" s="5"/>
      <c r="JV55" s="5"/>
      <c r="JW55" s="4"/>
      <c r="JX55" s="6"/>
      <c r="JY55" s="4"/>
      <c r="JZ55" s="6"/>
      <c r="KA55" s="5"/>
      <c r="KB55" s="5"/>
      <c r="KC55" s="4"/>
      <c r="KD55" s="6"/>
      <c r="KE55" s="4"/>
      <c r="KF55" s="6"/>
      <c r="KG55" s="5"/>
      <c r="KH55" s="5"/>
      <c r="KI55" s="4"/>
      <c r="KJ55" s="6"/>
      <c r="KK55" s="4"/>
      <c r="KL55" s="6"/>
      <c r="KM55" s="5"/>
      <c r="KN55" s="5"/>
    </row>
    <row r="56">
      <c r="A56" s="3" t="s">
        <v>85</v>
      </c>
      <c r="B56" s="3" t="s">
        <v>86</v>
      </c>
      <c r="C56" s="3" t="s">
        <v>87</v>
      </c>
      <c r="D56" s="3" t="s">
        <v>88</v>
      </c>
      <c r="E56" s="3" t="s">
        <v>126</v>
      </c>
      <c r="F56" s="3" t="s">
        <v>127</v>
      </c>
      <c r="G56" s="3" t="s">
        <v>128</v>
      </c>
      <c r="H56" s="3" t="s">
        <v>129</v>
      </c>
      <c r="I56" s="3" t="s">
        <v>1320</v>
      </c>
      <c r="J56" s="3" t="s">
        <v>1309</v>
      </c>
      <c r="K56" s="4">
        <v>1934</v>
      </c>
      <c r="L56" s="4">
        <f>=ROUNDDOWN(29.7538461538462,0)</f>
      </c>
      <c r="M56" s="4"/>
      <c r="N56" s="5">
        <v>1</v>
      </c>
      <c r="O56" s="4"/>
      <c r="P56" s="4">
        <f>=ROUNDDOWN({0},0)</f>
      </c>
      <c r="Q56" s="4"/>
      <c r="R56" s="5"/>
      <c r="S56" s="4">
        <v>32</v>
      </c>
      <c r="T56" s="6">
        <v>2082.06</v>
      </c>
      <c r="U56" s="4"/>
      <c r="V56" s="6"/>
      <c r="W56" s="5"/>
      <c r="X56" s="5"/>
      <c r="Y56" s="4">
        <v>2</v>
      </c>
      <c r="Z56" s="6">
        <v>131.24</v>
      </c>
      <c r="AA56" s="4"/>
      <c r="AB56" s="6"/>
      <c r="AC56" s="5"/>
      <c r="AD56" s="5"/>
      <c r="AE56" s="4">
        <v>12</v>
      </c>
      <c r="AF56" s="6">
        <v>735.6</v>
      </c>
      <c r="AG56" s="4"/>
      <c r="AH56" s="6"/>
      <c r="AI56" s="5"/>
      <c r="AJ56" s="5"/>
      <c r="AK56" s="4">
        <v>1</v>
      </c>
      <c r="AL56" s="6">
        <v>63.74</v>
      </c>
      <c r="AM56" s="4"/>
      <c r="AN56" s="6"/>
      <c r="AO56" s="5"/>
      <c r="AP56" s="5"/>
      <c r="AQ56" s="4">
        <v>10</v>
      </c>
      <c r="AR56" s="6">
        <v>675.9</v>
      </c>
      <c r="AS56" s="4"/>
      <c r="AT56" s="6"/>
      <c r="AU56" s="5"/>
      <c r="AV56" s="5"/>
      <c r="AW56" s="4">
        <v>1</v>
      </c>
      <c r="AX56" s="6">
        <v>69.78</v>
      </c>
      <c r="AY56" s="4"/>
      <c r="AZ56" s="6"/>
      <c r="BA56" s="5"/>
      <c r="BB56" s="5"/>
      <c r="BC56" s="4">
        <v>1</v>
      </c>
      <c r="BD56" s="6">
        <v>63.64</v>
      </c>
      <c r="BE56" s="4"/>
      <c r="BF56" s="6"/>
      <c r="BG56" s="5"/>
      <c r="BH56" s="5"/>
      <c r="BI56" s="4"/>
      <c r="BJ56" s="6"/>
      <c r="BK56" s="4"/>
      <c r="BL56" s="6"/>
      <c r="BM56" s="5"/>
      <c r="BN56" s="5"/>
      <c r="BO56" s="4">
        <v>1</v>
      </c>
      <c r="BP56" s="6">
        <v>68.33</v>
      </c>
      <c r="BQ56" s="4"/>
      <c r="BR56" s="6"/>
      <c r="BS56" s="5"/>
      <c r="BT56" s="5"/>
      <c r="BU56" s="4">
        <v>1</v>
      </c>
      <c r="BV56" s="6">
        <v>66.18</v>
      </c>
      <c r="BW56" s="4"/>
      <c r="BX56" s="6"/>
      <c r="BY56" s="5"/>
      <c r="BZ56" s="5"/>
      <c r="CA56" s="4"/>
      <c r="CB56" s="6"/>
      <c r="CC56" s="4"/>
      <c r="CD56" s="6"/>
      <c r="CE56" s="5"/>
      <c r="CF56" s="5"/>
      <c r="CG56" s="4"/>
      <c r="CH56" s="6"/>
      <c r="CI56" s="4"/>
      <c r="CJ56" s="6"/>
      <c r="CK56" s="5"/>
      <c r="CL56" s="5"/>
      <c r="CM56" s="4"/>
      <c r="CN56" s="6"/>
      <c r="CO56" s="4"/>
      <c r="CP56" s="6"/>
      <c r="CQ56" s="5"/>
      <c r="CR56" s="5"/>
      <c r="CS56" s="4"/>
      <c r="CT56" s="6"/>
      <c r="CU56" s="4"/>
      <c r="CV56" s="6"/>
      <c r="CW56" s="5"/>
      <c r="CX56" s="5"/>
      <c r="CY56" s="4">
        <v>2</v>
      </c>
      <c r="CZ56" s="6">
        <v>141.12</v>
      </c>
      <c r="DA56" s="4"/>
      <c r="DB56" s="6"/>
      <c r="DC56" s="5"/>
      <c r="DD56" s="5"/>
      <c r="DE56" s="4"/>
      <c r="DF56" s="6"/>
      <c r="DG56" s="4"/>
      <c r="DH56" s="6"/>
      <c r="DI56" s="5"/>
      <c r="DJ56" s="5"/>
      <c r="DK56" s="4"/>
      <c r="DL56" s="6"/>
      <c r="DM56" s="4"/>
      <c r="DN56" s="6"/>
      <c r="DO56" s="5"/>
      <c r="DP56" s="5"/>
      <c r="DQ56" s="4"/>
      <c r="DR56" s="6"/>
      <c r="DS56" s="4"/>
      <c r="DT56" s="6"/>
      <c r="DU56" s="5"/>
      <c r="DV56" s="5"/>
      <c r="DW56" s="4"/>
      <c r="DX56" s="6"/>
      <c r="DY56" s="4"/>
      <c r="DZ56" s="6"/>
      <c r="EA56" s="5"/>
      <c r="EB56" s="5"/>
      <c r="EC56" s="4">
        <v>1</v>
      </c>
      <c r="ED56" s="6">
        <v>66.53</v>
      </c>
      <c r="EE56" s="4"/>
      <c r="EF56" s="6"/>
      <c r="EG56" s="5"/>
      <c r="EH56" s="5"/>
      <c r="EI56" s="4"/>
      <c r="EJ56" s="6"/>
      <c r="EK56" s="4"/>
      <c r="EL56" s="6"/>
      <c r="EM56" s="5"/>
      <c r="EN56" s="5"/>
      <c r="EO56" s="4"/>
      <c r="EP56" s="6"/>
      <c r="EQ56" s="4"/>
      <c r="ER56" s="6"/>
      <c r="ES56" s="5"/>
      <c r="ET56" s="5"/>
      <c r="EU56" s="4"/>
      <c r="EV56" s="6"/>
      <c r="EW56" s="4"/>
      <c r="EX56" s="6"/>
      <c r="EY56" s="5"/>
      <c r="EZ56" s="5"/>
      <c r="FA56" s="4"/>
      <c r="FB56" s="6"/>
      <c r="FC56" s="4"/>
      <c r="FD56" s="6"/>
      <c r="FE56" s="5"/>
      <c r="FF56" s="5"/>
      <c r="FG56" s="4"/>
      <c r="FH56" s="6"/>
      <c r="FI56" s="4"/>
      <c r="FJ56" s="6"/>
      <c r="FK56" s="5"/>
      <c r="FL56" s="5"/>
      <c r="FM56" s="4"/>
      <c r="FN56" s="6"/>
      <c r="FO56" s="4"/>
      <c r="FP56" s="6"/>
      <c r="FQ56" s="5"/>
      <c r="FR56" s="5"/>
      <c r="FS56" s="4"/>
      <c r="FT56" s="6"/>
      <c r="FU56" s="4"/>
      <c r="FV56" s="6"/>
      <c r="FW56" s="5"/>
      <c r="FX56" s="5"/>
      <c r="FY56" s="4"/>
      <c r="FZ56" s="6"/>
      <c r="GA56" s="4"/>
      <c r="GB56" s="6"/>
      <c r="GC56" s="5"/>
      <c r="GD56" s="5"/>
      <c r="GE56" s="4"/>
      <c r="GF56" s="6"/>
      <c r="GG56" s="4"/>
      <c r="GH56" s="6"/>
      <c r="GI56" s="5"/>
      <c r="GJ56" s="5"/>
      <c r="GK56" s="4"/>
      <c r="GL56" s="6"/>
      <c r="GM56" s="4"/>
      <c r="GN56" s="6"/>
      <c r="GO56" s="5"/>
      <c r="GP56" s="5"/>
      <c r="GQ56" s="4"/>
      <c r="GR56" s="6"/>
      <c r="GS56" s="4"/>
      <c r="GT56" s="6"/>
      <c r="GU56" s="5"/>
      <c r="GV56" s="5"/>
      <c r="GW56" s="4"/>
      <c r="GX56" s="6"/>
      <c r="GY56" s="4"/>
      <c r="GZ56" s="6"/>
      <c r="HA56" s="5"/>
      <c r="HB56" s="5"/>
      <c r="HC56" s="4"/>
      <c r="HD56" s="6"/>
      <c r="HE56" s="4"/>
      <c r="HF56" s="6"/>
      <c r="HG56" s="5"/>
      <c r="HH56" s="5"/>
      <c r="HI56" s="4"/>
      <c r="HJ56" s="6"/>
      <c r="HK56" s="4"/>
      <c r="HL56" s="6"/>
      <c r="HM56" s="5"/>
      <c r="HN56" s="5"/>
      <c r="HO56" s="4"/>
      <c r="HP56" s="6"/>
      <c r="HQ56" s="4"/>
      <c r="HR56" s="6"/>
      <c r="HS56" s="5"/>
      <c r="HT56" s="5"/>
      <c r="HU56" s="4"/>
      <c r="HV56" s="6"/>
      <c r="HW56" s="4"/>
      <c r="HX56" s="6"/>
      <c r="HY56" s="5"/>
      <c r="HZ56" s="5"/>
      <c r="IA56" s="4"/>
      <c r="IB56" s="6"/>
      <c r="IC56" s="4"/>
      <c r="ID56" s="6"/>
      <c r="IE56" s="5"/>
      <c r="IF56" s="5"/>
      <c r="IG56" s="4"/>
      <c r="IH56" s="6"/>
      <c r="II56" s="4"/>
      <c r="IJ56" s="6"/>
      <c r="IK56" s="5"/>
      <c r="IL56" s="5"/>
      <c r="IM56" s="4"/>
      <c r="IN56" s="6"/>
      <c r="IO56" s="4"/>
      <c r="IP56" s="6"/>
      <c r="IQ56" s="5"/>
      <c r="IR56" s="5"/>
      <c r="IS56" s="4"/>
      <c r="IT56" s="6"/>
      <c r="IU56" s="4"/>
      <c r="IV56" s="6"/>
      <c r="IW56" s="5"/>
      <c r="IX56" s="5"/>
      <c r="IY56" s="4"/>
      <c r="IZ56" s="6"/>
      <c r="JA56" s="4"/>
      <c r="JB56" s="6"/>
      <c r="JC56" s="5"/>
      <c r="JD56" s="5"/>
      <c r="JE56" s="4"/>
      <c r="JF56" s="6"/>
      <c r="JG56" s="4"/>
      <c r="JH56" s="6"/>
      <c r="JI56" s="5"/>
      <c r="JJ56" s="5"/>
      <c r="JK56" s="4"/>
      <c r="JL56" s="6"/>
      <c r="JM56" s="4"/>
      <c r="JN56" s="6"/>
      <c r="JO56" s="5"/>
      <c r="JP56" s="5"/>
      <c r="JQ56" s="4"/>
      <c r="JR56" s="6"/>
      <c r="JS56" s="4"/>
      <c r="JT56" s="6"/>
      <c r="JU56" s="5"/>
      <c r="JV56" s="5"/>
      <c r="JW56" s="4"/>
      <c r="JX56" s="6"/>
      <c r="JY56" s="4"/>
      <c r="JZ56" s="6"/>
      <c r="KA56" s="5"/>
      <c r="KB56" s="5"/>
      <c r="KC56" s="4"/>
      <c r="KD56" s="6"/>
      <c r="KE56" s="4"/>
      <c r="KF56" s="6"/>
      <c r="KG56" s="5"/>
      <c r="KH56" s="5"/>
      <c r="KI56" s="4"/>
      <c r="KJ56" s="6"/>
      <c r="KK56" s="4"/>
      <c r="KL56" s="6"/>
      <c r="KM56" s="5"/>
      <c r="KN56" s="5"/>
    </row>
    <row r="57">
      <c r="A57" s="3" t="s">
        <v>85</v>
      </c>
      <c r="B57" s="3" t="s">
        <v>86</v>
      </c>
      <c r="C57" s="3" t="s">
        <v>87</v>
      </c>
      <c r="D57" s="3" t="s">
        <v>88</v>
      </c>
      <c r="E57" s="3" t="s">
        <v>126</v>
      </c>
      <c r="F57" s="3" t="s">
        <v>127</v>
      </c>
      <c r="G57" s="3" t="s">
        <v>128</v>
      </c>
      <c r="H57" s="3" t="s">
        <v>129</v>
      </c>
      <c r="I57" s="3" t="s">
        <v>1322</v>
      </c>
      <c r="J57" s="3" t="s">
        <v>1340</v>
      </c>
      <c r="K57" s="4">
        <v>19</v>
      </c>
      <c r="L57" s="4">
        <f>=ROUNDDOWN(1.35714285714286,0)</f>
      </c>
      <c r="M57" s="4"/>
      <c r="N57" s="5"/>
      <c r="O57" s="4"/>
      <c r="P57" s="4">
        <f>=ROUNDDOWN({0},0)</f>
      </c>
      <c r="Q57" s="4"/>
      <c r="R57" s="5"/>
      <c r="S57" s="4">
        <v>13</v>
      </c>
      <c r="T57" s="6">
        <v>721.04</v>
      </c>
      <c r="U57" s="4"/>
      <c r="V57" s="6"/>
      <c r="W57" s="5"/>
      <c r="X57" s="5"/>
      <c r="Y57" s="4"/>
      <c r="Z57" s="6"/>
      <c r="AA57" s="4"/>
      <c r="AB57" s="6"/>
      <c r="AC57" s="5"/>
      <c r="AD57" s="5"/>
      <c r="AE57" s="4">
        <v>1</v>
      </c>
      <c r="AF57" s="6">
        <v>48</v>
      </c>
      <c r="AG57" s="4"/>
      <c r="AH57" s="6"/>
      <c r="AI57" s="5"/>
      <c r="AJ57" s="5"/>
      <c r="AK57" s="4"/>
      <c r="AL57" s="6"/>
      <c r="AM57" s="4"/>
      <c r="AN57" s="6"/>
      <c r="AO57" s="5"/>
      <c r="AP57" s="5"/>
      <c r="AQ57" s="4"/>
      <c r="AR57" s="6"/>
      <c r="AS57" s="4"/>
      <c r="AT57" s="6"/>
      <c r="AU57" s="5"/>
      <c r="AV57" s="5"/>
      <c r="AW57" s="4"/>
      <c r="AX57" s="6"/>
      <c r="AY57" s="4"/>
      <c r="AZ57" s="6"/>
      <c r="BA57" s="5"/>
      <c r="BB57" s="5"/>
      <c r="BC57" s="4"/>
      <c r="BD57" s="6"/>
      <c r="BE57" s="4"/>
      <c r="BF57" s="6"/>
      <c r="BG57" s="5"/>
      <c r="BH57" s="5"/>
      <c r="BI57" s="4"/>
      <c r="BJ57" s="6"/>
      <c r="BK57" s="4"/>
      <c r="BL57" s="6"/>
      <c r="BM57" s="5"/>
      <c r="BN57" s="5"/>
      <c r="BO57" s="4"/>
      <c r="BP57" s="6"/>
      <c r="BQ57" s="4"/>
      <c r="BR57" s="6"/>
      <c r="BS57" s="5"/>
      <c r="BT57" s="5"/>
      <c r="BU57" s="4"/>
      <c r="BV57" s="6"/>
      <c r="BW57" s="4"/>
      <c r="BX57" s="6"/>
      <c r="BY57" s="5"/>
      <c r="BZ57" s="5"/>
      <c r="CA57" s="4"/>
      <c r="CB57" s="6"/>
      <c r="CC57" s="4"/>
      <c r="CD57" s="6"/>
      <c r="CE57" s="5"/>
      <c r="CF57" s="5"/>
      <c r="CG57" s="4"/>
      <c r="CH57" s="6"/>
      <c r="CI57" s="4"/>
      <c r="CJ57" s="6"/>
      <c r="CK57" s="5"/>
      <c r="CL57" s="5"/>
      <c r="CM57" s="4"/>
      <c r="CN57" s="6"/>
      <c r="CO57" s="4"/>
      <c r="CP57" s="6"/>
      <c r="CQ57" s="5"/>
      <c r="CR57" s="5"/>
      <c r="CS57" s="4"/>
      <c r="CT57" s="6"/>
      <c r="CU57" s="4"/>
      <c r="CV57" s="6"/>
      <c r="CW57" s="5"/>
      <c r="CX57" s="5"/>
      <c r="CY57" s="4"/>
      <c r="CZ57" s="6"/>
      <c r="DA57" s="4"/>
      <c r="DB57" s="6"/>
      <c r="DC57" s="5"/>
      <c r="DD57" s="5"/>
      <c r="DE57" s="4">
        <v>12</v>
      </c>
      <c r="DF57" s="6">
        <v>673.04</v>
      </c>
      <c r="DG57" s="4"/>
      <c r="DH57" s="6"/>
      <c r="DI57" s="5"/>
      <c r="DJ57" s="5"/>
      <c r="DK57" s="4"/>
      <c r="DL57" s="6"/>
      <c r="DM57" s="4"/>
      <c r="DN57" s="6"/>
      <c r="DO57" s="5"/>
      <c r="DP57" s="5"/>
      <c r="DQ57" s="4"/>
      <c r="DR57" s="6"/>
      <c r="DS57" s="4"/>
      <c r="DT57" s="6"/>
      <c r="DU57" s="5"/>
      <c r="DV57" s="5"/>
      <c r="DW57" s="4"/>
      <c r="DX57" s="6"/>
      <c r="DY57" s="4"/>
      <c r="DZ57" s="6"/>
      <c r="EA57" s="5"/>
      <c r="EB57" s="5"/>
      <c r="EC57" s="4"/>
      <c r="ED57" s="6"/>
      <c r="EE57" s="4"/>
      <c r="EF57" s="6"/>
      <c r="EG57" s="5"/>
      <c r="EH57" s="5"/>
      <c r="EI57" s="4"/>
      <c r="EJ57" s="6"/>
      <c r="EK57" s="4"/>
      <c r="EL57" s="6"/>
      <c r="EM57" s="5"/>
      <c r="EN57" s="5"/>
      <c r="EO57" s="4"/>
      <c r="EP57" s="6"/>
      <c r="EQ57" s="4"/>
      <c r="ER57" s="6"/>
      <c r="ES57" s="5"/>
      <c r="ET57" s="5"/>
      <c r="EU57" s="4"/>
      <c r="EV57" s="6"/>
      <c r="EW57" s="4"/>
      <c r="EX57" s="6"/>
      <c r="EY57" s="5"/>
      <c r="EZ57" s="5"/>
      <c r="FA57" s="4"/>
      <c r="FB57" s="6"/>
      <c r="FC57" s="4"/>
      <c r="FD57" s="6"/>
      <c r="FE57" s="5"/>
      <c r="FF57" s="5"/>
      <c r="FG57" s="4"/>
      <c r="FH57" s="6"/>
      <c r="FI57" s="4"/>
      <c r="FJ57" s="6"/>
      <c r="FK57" s="5"/>
      <c r="FL57" s="5"/>
      <c r="FM57" s="4"/>
      <c r="FN57" s="6"/>
      <c r="FO57" s="4"/>
      <c r="FP57" s="6"/>
      <c r="FQ57" s="5"/>
      <c r="FR57" s="5"/>
      <c r="FS57" s="4"/>
      <c r="FT57" s="6"/>
      <c r="FU57" s="4"/>
      <c r="FV57" s="6"/>
      <c r="FW57" s="5"/>
      <c r="FX57" s="5"/>
      <c r="FY57" s="4"/>
      <c r="FZ57" s="6"/>
      <c r="GA57" s="4"/>
      <c r="GB57" s="6"/>
      <c r="GC57" s="5"/>
      <c r="GD57" s="5"/>
      <c r="GE57" s="4"/>
      <c r="GF57" s="6"/>
      <c r="GG57" s="4"/>
      <c r="GH57" s="6"/>
      <c r="GI57" s="5"/>
      <c r="GJ57" s="5"/>
      <c r="GK57" s="4"/>
      <c r="GL57" s="6"/>
      <c r="GM57" s="4"/>
      <c r="GN57" s="6"/>
      <c r="GO57" s="5"/>
      <c r="GP57" s="5"/>
      <c r="GQ57" s="4"/>
      <c r="GR57" s="6"/>
      <c r="GS57" s="4"/>
      <c r="GT57" s="6"/>
      <c r="GU57" s="5"/>
      <c r="GV57" s="5"/>
      <c r="GW57" s="4"/>
      <c r="GX57" s="6"/>
      <c r="GY57" s="4"/>
      <c r="GZ57" s="6"/>
      <c r="HA57" s="5"/>
      <c r="HB57" s="5"/>
      <c r="HC57" s="4"/>
      <c r="HD57" s="6"/>
      <c r="HE57" s="4"/>
      <c r="HF57" s="6"/>
      <c r="HG57" s="5"/>
      <c r="HH57" s="5"/>
      <c r="HI57" s="4"/>
      <c r="HJ57" s="6"/>
      <c r="HK57" s="4"/>
      <c r="HL57" s="6"/>
      <c r="HM57" s="5"/>
      <c r="HN57" s="5"/>
      <c r="HO57" s="4"/>
      <c r="HP57" s="6"/>
      <c r="HQ57" s="4"/>
      <c r="HR57" s="6"/>
      <c r="HS57" s="5"/>
      <c r="HT57" s="5"/>
      <c r="HU57" s="4"/>
      <c r="HV57" s="6"/>
      <c r="HW57" s="4"/>
      <c r="HX57" s="6"/>
      <c r="HY57" s="5"/>
      <c r="HZ57" s="5"/>
      <c r="IA57" s="4"/>
      <c r="IB57" s="6"/>
      <c r="IC57" s="4"/>
      <c r="ID57" s="6"/>
      <c r="IE57" s="5"/>
      <c r="IF57" s="5"/>
      <c r="IG57" s="4"/>
      <c r="IH57" s="6"/>
      <c r="II57" s="4"/>
      <c r="IJ57" s="6"/>
      <c r="IK57" s="5"/>
      <c r="IL57" s="5"/>
      <c r="IM57" s="4"/>
      <c r="IN57" s="6"/>
      <c r="IO57" s="4"/>
      <c r="IP57" s="6"/>
      <c r="IQ57" s="5"/>
      <c r="IR57" s="5"/>
      <c r="IS57" s="4"/>
      <c r="IT57" s="6"/>
      <c r="IU57" s="4"/>
      <c r="IV57" s="6"/>
      <c r="IW57" s="5"/>
      <c r="IX57" s="5"/>
      <c r="IY57" s="4"/>
      <c r="IZ57" s="6"/>
      <c r="JA57" s="4"/>
      <c r="JB57" s="6"/>
      <c r="JC57" s="5"/>
      <c r="JD57" s="5"/>
      <c r="JE57" s="4"/>
      <c r="JF57" s="6"/>
      <c r="JG57" s="4"/>
      <c r="JH57" s="6"/>
      <c r="JI57" s="5"/>
      <c r="JJ57" s="5"/>
      <c r="JK57" s="4"/>
      <c r="JL57" s="6"/>
      <c r="JM57" s="4"/>
      <c r="JN57" s="6"/>
      <c r="JO57" s="5"/>
      <c r="JP57" s="5"/>
      <c r="JQ57" s="4"/>
      <c r="JR57" s="6"/>
      <c r="JS57" s="4"/>
      <c r="JT57" s="6"/>
      <c r="JU57" s="5"/>
      <c r="JV57" s="5"/>
      <c r="JW57" s="4"/>
      <c r="JX57" s="6"/>
      <c r="JY57" s="4"/>
      <c r="JZ57" s="6"/>
      <c r="KA57" s="5"/>
      <c r="KB57" s="5"/>
      <c r="KC57" s="4"/>
      <c r="KD57" s="6"/>
      <c r="KE57" s="4"/>
      <c r="KF57" s="6"/>
      <c r="KG57" s="5"/>
      <c r="KH57" s="5"/>
      <c r="KI57" s="4"/>
      <c r="KJ57" s="6"/>
      <c r="KK57" s="4"/>
      <c r="KL57" s="6"/>
      <c r="KM57" s="5"/>
      <c r="KN57" s="5"/>
    </row>
    <row r="58">
      <c r="A58" s="3" t="s">
        <v>85</v>
      </c>
      <c r="B58" s="3" t="s">
        <v>86</v>
      </c>
      <c r="C58" s="3" t="s">
        <v>87</v>
      </c>
      <c r="D58" s="3" t="s">
        <v>88</v>
      </c>
      <c r="E58" s="3" t="s">
        <v>130</v>
      </c>
      <c r="F58" s="3" t="s">
        <v>131</v>
      </c>
      <c r="G58" s="3" t="s">
        <v>132</v>
      </c>
      <c r="H58" s="3" t="s">
        <v>129</v>
      </c>
      <c r="I58" s="3" t="s">
        <v>1322</v>
      </c>
      <c r="J58" s="3" t="s">
        <v>1319</v>
      </c>
      <c r="K58" s="4">
        <v>975</v>
      </c>
      <c r="L58" s="4">
        <f>=ROUNDDOWN(14.6616541353383,0)</f>
      </c>
      <c r="M58" s="4">
        <v>940</v>
      </c>
      <c r="N58" s="5">
        <v>1</v>
      </c>
      <c r="O58" s="4"/>
      <c r="P58" s="4">
        <f>=ROUNDDOWN({0},0)</f>
      </c>
      <c r="Q58" s="4"/>
      <c r="R58" s="5"/>
      <c r="S58" s="4">
        <v>78</v>
      </c>
      <c r="T58" s="6">
        <v>4007.48</v>
      </c>
      <c r="U58" s="4"/>
      <c r="V58" s="6"/>
      <c r="W58" s="5"/>
      <c r="X58" s="5"/>
      <c r="Y58" s="4">
        <v>19</v>
      </c>
      <c r="Z58" s="6">
        <v>977.21</v>
      </c>
      <c r="AA58" s="4"/>
      <c r="AB58" s="6"/>
      <c r="AC58" s="5"/>
      <c r="AD58" s="5"/>
      <c r="AE58" s="4"/>
      <c r="AF58" s="6"/>
      <c r="AG58" s="4"/>
      <c r="AH58" s="6"/>
      <c r="AI58" s="5"/>
      <c r="AJ58" s="5"/>
      <c r="AK58" s="4">
        <v>10</v>
      </c>
      <c r="AL58" s="6">
        <v>496.7</v>
      </c>
      <c r="AM58" s="4"/>
      <c r="AN58" s="6"/>
      <c r="AO58" s="5"/>
      <c r="AP58" s="5"/>
      <c r="AQ58" s="4">
        <v>29</v>
      </c>
      <c r="AR58" s="6">
        <v>1522.91</v>
      </c>
      <c r="AS58" s="4"/>
      <c r="AT58" s="6"/>
      <c r="AU58" s="5"/>
      <c r="AV58" s="5"/>
      <c r="AW58" s="4">
        <v>15</v>
      </c>
      <c r="AX58" s="6">
        <v>745.35</v>
      </c>
      <c r="AY58" s="4"/>
      <c r="AZ58" s="6"/>
      <c r="BA58" s="5"/>
      <c r="BB58" s="5"/>
      <c r="BC58" s="4"/>
      <c r="BD58" s="6"/>
      <c r="BE58" s="4"/>
      <c r="BF58" s="6"/>
      <c r="BG58" s="5"/>
      <c r="BH58" s="5"/>
      <c r="BI58" s="4">
        <v>1</v>
      </c>
      <c r="BJ58" s="6">
        <v>54.75</v>
      </c>
      <c r="BK58" s="4"/>
      <c r="BL58" s="6"/>
      <c r="BM58" s="5"/>
      <c r="BN58" s="5"/>
      <c r="BO58" s="4"/>
      <c r="BP58" s="6"/>
      <c r="BQ58" s="4"/>
      <c r="BR58" s="6"/>
      <c r="BS58" s="5"/>
      <c r="BT58" s="5"/>
      <c r="BU58" s="4"/>
      <c r="BV58" s="6"/>
      <c r="BW58" s="4"/>
      <c r="BX58" s="6"/>
      <c r="BY58" s="5"/>
      <c r="BZ58" s="5"/>
      <c r="CA58" s="4"/>
      <c r="CB58" s="6"/>
      <c r="CC58" s="4"/>
      <c r="CD58" s="6"/>
      <c r="CE58" s="5"/>
      <c r="CF58" s="5"/>
      <c r="CG58" s="4">
        <v>3</v>
      </c>
      <c r="CH58" s="6">
        <v>161.97</v>
      </c>
      <c r="CI58" s="4"/>
      <c r="CJ58" s="6"/>
      <c r="CK58" s="5"/>
      <c r="CL58" s="5"/>
      <c r="CM58" s="4"/>
      <c r="CN58" s="6"/>
      <c r="CO58" s="4"/>
      <c r="CP58" s="6"/>
      <c r="CQ58" s="5"/>
      <c r="CR58" s="5"/>
      <c r="CS58" s="4"/>
      <c r="CT58" s="6"/>
      <c r="CU58" s="4"/>
      <c r="CV58" s="6"/>
      <c r="CW58" s="5"/>
      <c r="CX58" s="5"/>
      <c r="CY58" s="4"/>
      <c r="CZ58" s="6"/>
      <c r="DA58" s="4"/>
      <c r="DB58" s="6"/>
      <c r="DC58" s="5"/>
      <c r="DD58" s="5"/>
      <c r="DE58" s="4"/>
      <c r="DF58" s="6"/>
      <c r="DG58" s="4"/>
      <c r="DH58" s="6"/>
      <c r="DI58" s="5"/>
      <c r="DJ58" s="5"/>
      <c r="DK58" s="4"/>
      <c r="DL58" s="6"/>
      <c r="DM58" s="4"/>
      <c r="DN58" s="6"/>
      <c r="DO58" s="5"/>
      <c r="DP58" s="5"/>
      <c r="DQ58" s="4"/>
      <c r="DR58" s="6"/>
      <c r="DS58" s="4"/>
      <c r="DT58" s="6"/>
      <c r="DU58" s="5"/>
      <c r="DV58" s="5"/>
      <c r="DW58" s="4"/>
      <c r="DX58" s="6"/>
      <c r="DY58" s="4"/>
      <c r="DZ58" s="6"/>
      <c r="EA58" s="5"/>
      <c r="EB58" s="5"/>
      <c r="EC58" s="4"/>
      <c r="ED58" s="6"/>
      <c r="EE58" s="4"/>
      <c r="EF58" s="6"/>
      <c r="EG58" s="5"/>
      <c r="EH58" s="5"/>
      <c r="EI58" s="4"/>
      <c r="EJ58" s="6"/>
      <c r="EK58" s="4"/>
      <c r="EL58" s="6"/>
      <c r="EM58" s="5"/>
      <c r="EN58" s="5"/>
      <c r="EO58" s="4">
        <v>1</v>
      </c>
      <c r="EP58" s="6">
        <v>48.59</v>
      </c>
      <c r="EQ58" s="4"/>
      <c r="ER58" s="6"/>
      <c r="ES58" s="5"/>
      <c r="ET58" s="5"/>
      <c r="EU58" s="4"/>
      <c r="EV58" s="6"/>
      <c r="EW58" s="4"/>
      <c r="EX58" s="6"/>
      <c r="EY58" s="5"/>
      <c r="EZ58" s="5"/>
      <c r="FA58" s="4"/>
      <c r="FB58" s="6"/>
      <c r="FC58" s="4"/>
      <c r="FD58" s="6"/>
      <c r="FE58" s="5"/>
      <c r="FF58" s="5"/>
      <c r="FG58" s="4"/>
      <c r="FH58" s="6"/>
      <c r="FI58" s="4"/>
      <c r="FJ58" s="6"/>
      <c r="FK58" s="5"/>
      <c r="FL58" s="5"/>
      <c r="FM58" s="4"/>
      <c r="FN58" s="6"/>
      <c r="FO58" s="4"/>
      <c r="FP58" s="6"/>
      <c r="FQ58" s="5"/>
      <c r="FR58" s="5"/>
      <c r="FS58" s="4"/>
      <c r="FT58" s="6"/>
      <c r="FU58" s="4"/>
      <c r="FV58" s="6"/>
      <c r="FW58" s="5"/>
      <c r="FX58" s="5"/>
      <c r="FY58" s="4"/>
      <c r="FZ58" s="6"/>
      <c r="GA58" s="4"/>
      <c r="GB58" s="6"/>
      <c r="GC58" s="5"/>
      <c r="GD58" s="5"/>
      <c r="GE58" s="4"/>
      <c r="GF58" s="6"/>
      <c r="GG58" s="4"/>
      <c r="GH58" s="6"/>
      <c r="GI58" s="5"/>
      <c r="GJ58" s="5"/>
      <c r="GK58" s="4"/>
      <c r="GL58" s="6"/>
      <c r="GM58" s="4"/>
      <c r="GN58" s="6"/>
      <c r="GO58" s="5"/>
      <c r="GP58" s="5"/>
      <c r="GQ58" s="4"/>
      <c r="GR58" s="6"/>
      <c r="GS58" s="4"/>
      <c r="GT58" s="6"/>
      <c r="GU58" s="5"/>
      <c r="GV58" s="5"/>
      <c r="GW58" s="4"/>
      <c r="GX58" s="6"/>
      <c r="GY58" s="4"/>
      <c r="GZ58" s="6"/>
      <c r="HA58" s="5"/>
      <c r="HB58" s="5"/>
      <c r="HC58" s="4"/>
      <c r="HD58" s="6"/>
      <c r="HE58" s="4"/>
      <c r="HF58" s="6"/>
      <c r="HG58" s="5"/>
      <c r="HH58" s="5"/>
      <c r="HI58" s="4"/>
      <c r="HJ58" s="6"/>
      <c r="HK58" s="4"/>
      <c r="HL58" s="6"/>
      <c r="HM58" s="5"/>
      <c r="HN58" s="5"/>
      <c r="HO58" s="4"/>
      <c r="HP58" s="6"/>
      <c r="HQ58" s="4"/>
      <c r="HR58" s="6"/>
      <c r="HS58" s="5"/>
      <c r="HT58" s="5"/>
      <c r="HU58" s="4"/>
      <c r="HV58" s="6"/>
      <c r="HW58" s="4"/>
      <c r="HX58" s="6"/>
      <c r="HY58" s="5"/>
      <c r="HZ58" s="5"/>
      <c r="IA58" s="4"/>
      <c r="IB58" s="6"/>
      <c r="IC58" s="4"/>
      <c r="ID58" s="6"/>
      <c r="IE58" s="5"/>
      <c r="IF58" s="5"/>
      <c r="IG58" s="4"/>
      <c r="IH58" s="6"/>
      <c r="II58" s="4"/>
      <c r="IJ58" s="6"/>
      <c r="IK58" s="5"/>
      <c r="IL58" s="5"/>
      <c r="IM58" s="4"/>
      <c r="IN58" s="6"/>
      <c r="IO58" s="4"/>
      <c r="IP58" s="6"/>
      <c r="IQ58" s="5"/>
      <c r="IR58" s="5"/>
      <c r="IS58" s="4"/>
      <c r="IT58" s="6"/>
      <c r="IU58" s="4"/>
      <c r="IV58" s="6"/>
      <c r="IW58" s="5"/>
      <c r="IX58" s="5"/>
      <c r="IY58" s="4"/>
      <c r="IZ58" s="6"/>
      <c r="JA58" s="4"/>
      <c r="JB58" s="6"/>
      <c r="JC58" s="5"/>
      <c r="JD58" s="5"/>
      <c r="JE58" s="4"/>
      <c r="JF58" s="6"/>
      <c r="JG58" s="4"/>
      <c r="JH58" s="6"/>
      <c r="JI58" s="5"/>
      <c r="JJ58" s="5"/>
      <c r="JK58" s="4"/>
      <c r="JL58" s="6"/>
      <c r="JM58" s="4"/>
      <c r="JN58" s="6"/>
      <c r="JO58" s="5"/>
      <c r="JP58" s="5"/>
      <c r="JQ58" s="4"/>
      <c r="JR58" s="6"/>
      <c r="JS58" s="4"/>
      <c r="JT58" s="6"/>
      <c r="JU58" s="5"/>
      <c r="JV58" s="5"/>
      <c r="JW58" s="4"/>
      <c r="JX58" s="6"/>
      <c r="JY58" s="4"/>
      <c r="JZ58" s="6"/>
      <c r="KA58" s="5"/>
      <c r="KB58" s="5"/>
      <c r="KC58" s="4"/>
      <c r="KD58" s="6"/>
      <c r="KE58" s="4"/>
      <c r="KF58" s="6"/>
      <c r="KG58" s="5"/>
      <c r="KH58" s="5"/>
      <c r="KI58" s="4"/>
      <c r="KJ58" s="6"/>
      <c r="KK58" s="4"/>
      <c r="KL58" s="6"/>
      <c r="KM58" s="5"/>
      <c r="KN58" s="5"/>
    </row>
    <row r="59">
      <c r="A59" s="3" t="s">
        <v>85</v>
      </c>
      <c r="B59" s="3" t="s">
        <v>86</v>
      </c>
      <c r="C59" s="3" t="s">
        <v>87</v>
      </c>
      <c r="D59" s="3" t="s">
        <v>88</v>
      </c>
      <c r="E59" s="3" t="s">
        <v>130</v>
      </c>
      <c r="F59" s="3" t="s">
        <v>131</v>
      </c>
      <c r="G59" s="3" t="s">
        <v>132</v>
      </c>
      <c r="H59" s="3" t="s">
        <v>129</v>
      </c>
      <c r="I59" s="3" t="s">
        <v>1320</v>
      </c>
      <c r="J59" s="3" t="s">
        <v>1319</v>
      </c>
      <c r="K59" s="4">
        <v>1289</v>
      </c>
      <c r="L59" s="4">
        <f>=ROUNDDOWN(31.593137254902,0)</f>
      </c>
      <c r="M59" s="4"/>
      <c r="N59" s="5">
        <v>1</v>
      </c>
      <c r="O59" s="4"/>
      <c r="P59" s="4">
        <f>=ROUNDDOWN({0},0)</f>
      </c>
      <c r="Q59" s="4"/>
      <c r="R59" s="5"/>
      <c r="S59" s="4">
        <v>46</v>
      </c>
      <c r="T59" s="6">
        <v>2342.34</v>
      </c>
      <c r="U59" s="4"/>
      <c r="V59" s="6"/>
      <c r="W59" s="5"/>
      <c r="X59" s="5"/>
      <c r="Y59" s="4">
        <v>21</v>
      </c>
      <c r="Z59" s="6">
        <v>1074.39</v>
      </c>
      <c r="AA59" s="4"/>
      <c r="AB59" s="6"/>
      <c r="AC59" s="5"/>
      <c r="AD59" s="5"/>
      <c r="AE59" s="4">
        <v>2</v>
      </c>
      <c r="AF59" s="6">
        <v>85.48</v>
      </c>
      <c r="AG59" s="4"/>
      <c r="AH59" s="6"/>
      <c r="AI59" s="5"/>
      <c r="AJ59" s="5"/>
      <c r="AK59" s="4">
        <v>7</v>
      </c>
      <c r="AL59" s="6">
        <v>367.13</v>
      </c>
      <c r="AM59" s="4"/>
      <c r="AN59" s="6"/>
      <c r="AO59" s="5"/>
      <c r="AP59" s="5"/>
      <c r="AQ59" s="4">
        <v>7</v>
      </c>
      <c r="AR59" s="6">
        <v>363.93</v>
      </c>
      <c r="AS59" s="4"/>
      <c r="AT59" s="6"/>
      <c r="AU59" s="5"/>
      <c r="AV59" s="5"/>
      <c r="AW59" s="4">
        <v>8</v>
      </c>
      <c r="AX59" s="6">
        <v>398.92</v>
      </c>
      <c r="AY59" s="4"/>
      <c r="AZ59" s="6"/>
      <c r="BA59" s="5"/>
      <c r="BB59" s="5"/>
      <c r="BC59" s="4"/>
      <c r="BD59" s="6"/>
      <c r="BE59" s="4"/>
      <c r="BF59" s="6"/>
      <c r="BG59" s="5"/>
      <c r="BH59" s="5"/>
      <c r="BI59" s="4"/>
      <c r="BJ59" s="6"/>
      <c r="BK59" s="4"/>
      <c r="BL59" s="6"/>
      <c r="BM59" s="5"/>
      <c r="BN59" s="5"/>
      <c r="BO59" s="4"/>
      <c r="BP59" s="6"/>
      <c r="BQ59" s="4"/>
      <c r="BR59" s="6"/>
      <c r="BS59" s="5"/>
      <c r="BT59" s="5"/>
      <c r="BU59" s="4"/>
      <c r="BV59" s="6"/>
      <c r="BW59" s="4"/>
      <c r="BX59" s="6"/>
      <c r="BY59" s="5"/>
      <c r="BZ59" s="5"/>
      <c r="CA59" s="4"/>
      <c r="CB59" s="6"/>
      <c r="CC59" s="4"/>
      <c r="CD59" s="6"/>
      <c r="CE59" s="5"/>
      <c r="CF59" s="5"/>
      <c r="CG59" s="4"/>
      <c r="CH59" s="6"/>
      <c r="CI59" s="4"/>
      <c r="CJ59" s="6"/>
      <c r="CK59" s="5"/>
      <c r="CL59" s="5"/>
      <c r="CM59" s="4"/>
      <c r="CN59" s="6"/>
      <c r="CO59" s="4"/>
      <c r="CP59" s="6"/>
      <c r="CQ59" s="5"/>
      <c r="CR59" s="5"/>
      <c r="CS59" s="4">
        <v>1</v>
      </c>
      <c r="CT59" s="6">
        <v>52.49</v>
      </c>
      <c r="CU59" s="4"/>
      <c r="CV59" s="6"/>
      <c r="CW59" s="5"/>
      <c r="CX59" s="5"/>
      <c r="CY59" s="4"/>
      <c r="CZ59" s="6"/>
      <c r="DA59" s="4"/>
      <c r="DB59" s="6"/>
      <c r="DC59" s="5"/>
      <c r="DD59" s="5"/>
      <c r="DE59" s="4"/>
      <c r="DF59" s="6"/>
      <c r="DG59" s="4"/>
      <c r="DH59" s="6"/>
      <c r="DI59" s="5"/>
      <c r="DJ59" s="5"/>
      <c r="DK59" s="4"/>
      <c r="DL59" s="6"/>
      <c r="DM59" s="4"/>
      <c r="DN59" s="6"/>
      <c r="DO59" s="5"/>
      <c r="DP59" s="5"/>
      <c r="DQ59" s="4"/>
      <c r="DR59" s="6"/>
      <c r="DS59" s="4"/>
      <c r="DT59" s="6"/>
      <c r="DU59" s="5"/>
      <c r="DV59" s="5"/>
      <c r="DW59" s="4"/>
      <c r="DX59" s="6"/>
      <c r="DY59" s="4"/>
      <c r="DZ59" s="6"/>
      <c r="EA59" s="5"/>
      <c r="EB59" s="5"/>
      <c r="EC59" s="4"/>
      <c r="ED59" s="6"/>
      <c r="EE59" s="4"/>
      <c r="EF59" s="6"/>
      <c r="EG59" s="5"/>
      <c r="EH59" s="5"/>
      <c r="EI59" s="4"/>
      <c r="EJ59" s="6"/>
      <c r="EK59" s="4"/>
      <c r="EL59" s="6"/>
      <c r="EM59" s="5"/>
      <c r="EN59" s="5"/>
      <c r="EO59" s="4"/>
      <c r="EP59" s="6"/>
      <c r="EQ59" s="4"/>
      <c r="ER59" s="6"/>
      <c r="ES59" s="5"/>
      <c r="ET59" s="5"/>
      <c r="EU59" s="4"/>
      <c r="EV59" s="6"/>
      <c r="EW59" s="4"/>
      <c r="EX59" s="6"/>
      <c r="EY59" s="5"/>
      <c r="EZ59" s="5"/>
      <c r="FA59" s="4"/>
      <c r="FB59" s="6"/>
      <c r="FC59" s="4"/>
      <c r="FD59" s="6"/>
      <c r="FE59" s="5"/>
      <c r="FF59" s="5"/>
      <c r="FG59" s="4"/>
      <c r="FH59" s="6"/>
      <c r="FI59" s="4"/>
      <c r="FJ59" s="6"/>
      <c r="FK59" s="5"/>
      <c r="FL59" s="5"/>
      <c r="FM59" s="4"/>
      <c r="FN59" s="6"/>
      <c r="FO59" s="4"/>
      <c r="FP59" s="6"/>
      <c r="FQ59" s="5"/>
      <c r="FR59" s="5"/>
      <c r="FS59" s="4"/>
      <c r="FT59" s="6"/>
      <c r="FU59" s="4"/>
      <c r="FV59" s="6"/>
      <c r="FW59" s="5"/>
      <c r="FX59" s="5"/>
      <c r="FY59" s="4"/>
      <c r="FZ59" s="6"/>
      <c r="GA59" s="4"/>
      <c r="GB59" s="6"/>
      <c r="GC59" s="5"/>
      <c r="GD59" s="5"/>
      <c r="GE59" s="4"/>
      <c r="GF59" s="6"/>
      <c r="GG59" s="4"/>
      <c r="GH59" s="6"/>
      <c r="GI59" s="5"/>
      <c r="GJ59" s="5"/>
      <c r="GK59" s="4"/>
      <c r="GL59" s="6"/>
      <c r="GM59" s="4"/>
      <c r="GN59" s="6"/>
      <c r="GO59" s="5"/>
      <c r="GP59" s="5"/>
      <c r="GQ59" s="4"/>
      <c r="GR59" s="6"/>
      <c r="GS59" s="4"/>
      <c r="GT59" s="6"/>
      <c r="GU59" s="5"/>
      <c r="GV59" s="5"/>
      <c r="GW59" s="4"/>
      <c r="GX59" s="6"/>
      <c r="GY59" s="4"/>
      <c r="GZ59" s="6"/>
      <c r="HA59" s="5"/>
      <c r="HB59" s="5"/>
      <c r="HC59" s="4"/>
      <c r="HD59" s="6"/>
      <c r="HE59" s="4"/>
      <c r="HF59" s="6"/>
      <c r="HG59" s="5"/>
      <c r="HH59" s="5"/>
      <c r="HI59" s="4"/>
      <c r="HJ59" s="6"/>
      <c r="HK59" s="4"/>
      <c r="HL59" s="6"/>
      <c r="HM59" s="5"/>
      <c r="HN59" s="5"/>
      <c r="HO59" s="4"/>
      <c r="HP59" s="6"/>
      <c r="HQ59" s="4"/>
      <c r="HR59" s="6"/>
      <c r="HS59" s="5"/>
      <c r="HT59" s="5"/>
      <c r="HU59" s="4"/>
      <c r="HV59" s="6"/>
      <c r="HW59" s="4"/>
      <c r="HX59" s="6"/>
      <c r="HY59" s="5"/>
      <c r="HZ59" s="5"/>
      <c r="IA59" s="4"/>
      <c r="IB59" s="6"/>
      <c r="IC59" s="4"/>
      <c r="ID59" s="6"/>
      <c r="IE59" s="5"/>
      <c r="IF59" s="5"/>
      <c r="IG59" s="4"/>
      <c r="IH59" s="6"/>
      <c r="II59" s="4"/>
      <c r="IJ59" s="6"/>
      <c r="IK59" s="5"/>
      <c r="IL59" s="5"/>
      <c r="IM59" s="4"/>
      <c r="IN59" s="6"/>
      <c r="IO59" s="4"/>
      <c r="IP59" s="6"/>
      <c r="IQ59" s="5"/>
      <c r="IR59" s="5"/>
      <c r="IS59" s="4"/>
      <c r="IT59" s="6"/>
      <c r="IU59" s="4"/>
      <c r="IV59" s="6"/>
      <c r="IW59" s="5"/>
      <c r="IX59" s="5"/>
      <c r="IY59" s="4"/>
      <c r="IZ59" s="6"/>
      <c r="JA59" s="4"/>
      <c r="JB59" s="6"/>
      <c r="JC59" s="5"/>
      <c r="JD59" s="5"/>
      <c r="JE59" s="4"/>
      <c r="JF59" s="6"/>
      <c r="JG59" s="4"/>
      <c r="JH59" s="6"/>
      <c r="JI59" s="5"/>
      <c r="JJ59" s="5"/>
      <c r="JK59" s="4"/>
      <c r="JL59" s="6"/>
      <c r="JM59" s="4"/>
      <c r="JN59" s="6"/>
      <c r="JO59" s="5"/>
      <c r="JP59" s="5"/>
      <c r="JQ59" s="4"/>
      <c r="JR59" s="6"/>
      <c r="JS59" s="4"/>
      <c r="JT59" s="6"/>
      <c r="JU59" s="5"/>
      <c r="JV59" s="5"/>
      <c r="JW59" s="4"/>
      <c r="JX59" s="6"/>
      <c r="JY59" s="4"/>
      <c r="JZ59" s="6"/>
      <c r="KA59" s="5"/>
      <c r="KB59" s="5"/>
      <c r="KC59" s="4"/>
      <c r="KD59" s="6"/>
      <c r="KE59" s="4"/>
      <c r="KF59" s="6"/>
      <c r="KG59" s="5"/>
      <c r="KH59" s="5"/>
      <c r="KI59" s="4"/>
      <c r="KJ59" s="6"/>
      <c r="KK59" s="4"/>
      <c r="KL59" s="6"/>
      <c r="KM59" s="5"/>
      <c r="KN59" s="5"/>
    </row>
    <row r="60">
      <c r="A60" s="3" t="s">
        <v>85</v>
      </c>
      <c r="B60" s="3" t="s">
        <v>86</v>
      </c>
      <c r="C60" s="3" t="s">
        <v>87</v>
      </c>
      <c r="D60" s="3" t="s">
        <v>88</v>
      </c>
      <c r="E60" s="3" t="s">
        <v>133</v>
      </c>
      <c r="F60" s="3" t="s">
        <v>104</v>
      </c>
      <c r="G60" s="3" t="s">
        <v>104</v>
      </c>
      <c r="H60" s="3" t="s">
        <v>104</v>
      </c>
      <c r="I60" s="3" t="s">
        <v>1311</v>
      </c>
      <c r="J60" s="3" t="s">
        <v>1328</v>
      </c>
      <c r="K60" s="4">
        <v>3622</v>
      </c>
      <c r="L60" s="4">
        <f>=ROUNDDOWN(50.4456824512535,0)</f>
      </c>
      <c r="M60" s="4">
        <v>450</v>
      </c>
      <c r="N60" s="5">
        <v>1</v>
      </c>
      <c r="O60" s="4"/>
      <c r="P60" s="4">
        <f>=ROUNDDOWN({0},0)</f>
      </c>
      <c r="Q60" s="4"/>
      <c r="R60" s="5"/>
      <c r="S60" s="4">
        <v>141</v>
      </c>
      <c r="T60" s="6">
        <v>5955.35</v>
      </c>
      <c r="U60" s="4"/>
      <c r="V60" s="6"/>
      <c r="W60" s="5"/>
      <c r="X60" s="5"/>
      <c r="Y60" s="4">
        <v>141</v>
      </c>
      <c r="Z60" s="6">
        <v>5955.35</v>
      </c>
      <c r="AA60" s="4"/>
      <c r="AB60" s="6"/>
      <c r="AC60" s="5"/>
      <c r="AD60" s="5"/>
      <c r="AE60" s="4"/>
      <c r="AF60" s="6"/>
      <c r="AG60" s="4"/>
      <c r="AH60" s="6"/>
      <c r="AI60" s="5"/>
      <c r="AJ60" s="5"/>
      <c r="AK60" s="4"/>
      <c r="AL60" s="6"/>
      <c r="AM60" s="4"/>
      <c r="AN60" s="6"/>
      <c r="AO60" s="5"/>
      <c r="AP60" s="5"/>
      <c r="AQ60" s="4"/>
      <c r="AR60" s="6"/>
      <c r="AS60" s="4"/>
      <c r="AT60" s="6"/>
      <c r="AU60" s="5"/>
      <c r="AV60" s="5"/>
      <c r="AW60" s="4"/>
      <c r="AX60" s="6"/>
      <c r="AY60" s="4"/>
      <c r="AZ60" s="6"/>
      <c r="BA60" s="5"/>
      <c r="BB60" s="5"/>
      <c r="BC60" s="4"/>
      <c r="BD60" s="6"/>
      <c r="BE60" s="4"/>
      <c r="BF60" s="6"/>
      <c r="BG60" s="5"/>
      <c r="BH60" s="5"/>
      <c r="BI60" s="4"/>
      <c r="BJ60" s="6"/>
      <c r="BK60" s="4"/>
      <c r="BL60" s="6"/>
      <c r="BM60" s="5"/>
      <c r="BN60" s="5"/>
      <c r="BO60" s="4"/>
      <c r="BP60" s="6"/>
      <c r="BQ60" s="4"/>
      <c r="BR60" s="6"/>
      <c r="BS60" s="5"/>
      <c r="BT60" s="5"/>
      <c r="BU60" s="4"/>
      <c r="BV60" s="6"/>
      <c r="BW60" s="4"/>
      <c r="BX60" s="6"/>
      <c r="BY60" s="5"/>
      <c r="BZ60" s="5"/>
      <c r="CA60" s="4"/>
      <c r="CB60" s="6"/>
      <c r="CC60" s="4"/>
      <c r="CD60" s="6"/>
      <c r="CE60" s="5"/>
      <c r="CF60" s="5"/>
      <c r="CG60" s="4"/>
      <c r="CH60" s="6"/>
      <c r="CI60" s="4"/>
      <c r="CJ60" s="6"/>
      <c r="CK60" s="5"/>
      <c r="CL60" s="5"/>
      <c r="CM60" s="4"/>
      <c r="CN60" s="6"/>
      <c r="CO60" s="4"/>
      <c r="CP60" s="6"/>
      <c r="CQ60" s="5"/>
      <c r="CR60" s="5"/>
      <c r="CS60" s="4"/>
      <c r="CT60" s="6"/>
      <c r="CU60" s="4"/>
      <c r="CV60" s="6"/>
      <c r="CW60" s="5"/>
      <c r="CX60" s="5"/>
      <c r="CY60" s="4"/>
      <c r="CZ60" s="6"/>
      <c r="DA60" s="4"/>
      <c r="DB60" s="6"/>
      <c r="DC60" s="5"/>
      <c r="DD60" s="5"/>
      <c r="DE60" s="4"/>
      <c r="DF60" s="6"/>
      <c r="DG60" s="4"/>
      <c r="DH60" s="6"/>
      <c r="DI60" s="5"/>
      <c r="DJ60" s="5"/>
      <c r="DK60" s="4"/>
      <c r="DL60" s="6"/>
      <c r="DM60" s="4"/>
      <c r="DN60" s="6"/>
      <c r="DO60" s="5"/>
      <c r="DP60" s="5"/>
      <c r="DQ60" s="4"/>
      <c r="DR60" s="6"/>
      <c r="DS60" s="4"/>
      <c r="DT60" s="6"/>
      <c r="DU60" s="5"/>
      <c r="DV60" s="5"/>
      <c r="DW60" s="4"/>
      <c r="DX60" s="6"/>
      <c r="DY60" s="4"/>
      <c r="DZ60" s="6"/>
      <c r="EA60" s="5"/>
      <c r="EB60" s="5"/>
      <c r="EC60" s="4"/>
      <c r="ED60" s="6"/>
      <c r="EE60" s="4"/>
      <c r="EF60" s="6"/>
      <c r="EG60" s="5"/>
      <c r="EH60" s="5"/>
      <c r="EI60" s="4"/>
      <c r="EJ60" s="6"/>
      <c r="EK60" s="4"/>
      <c r="EL60" s="6"/>
      <c r="EM60" s="5"/>
      <c r="EN60" s="5"/>
      <c r="EO60" s="4"/>
      <c r="EP60" s="6"/>
      <c r="EQ60" s="4"/>
      <c r="ER60" s="6"/>
      <c r="ES60" s="5"/>
      <c r="ET60" s="5"/>
      <c r="EU60" s="4"/>
      <c r="EV60" s="6"/>
      <c r="EW60" s="4"/>
      <c r="EX60" s="6"/>
      <c r="EY60" s="5"/>
      <c r="EZ60" s="5"/>
      <c r="FA60" s="4"/>
      <c r="FB60" s="6"/>
      <c r="FC60" s="4"/>
      <c r="FD60" s="6"/>
      <c r="FE60" s="5"/>
      <c r="FF60" s="5"/>
      <c r="FG60" s="4"/>
      <c r="FH60" s="6"/>
      <c r="FI60" s="4"/>
      <c r="FJ60" s="6"/>
      <c r="FK60" s="5"/>
      <c r="FL60" s="5"/>
      <c r="FM60" s="4"/>
      <c r="FN60" s="6"/>
      <c r="FO60" s="4"/>
      <c r="FP60" s="6"/>
      <c r="FQ60" s="5"/>
      <c r="FR60" s="5"/>
      <c r="FS60" s="4"/>
      <c r="FT60" s="6"/>
      <c r="FU60" s="4"/>
      <c r="FV60" s="6"/>
      <c r="FW60" s="5"/>
      <c r="FX60" s="5"/>
      <c r="FY60" s="4"/>
      <c r="FZ60" s="6"/>
      <c r="GA60" s="4"/>
      <c r="GB60" s="6"/>
      <c r="GC60" s="5"/>
      <c r="GD60" s="5"/>
      <c r="GE60" s="4"/>
      <c r="GF60" s="6"/>
      <c r="GG60" s="4"/>
      <c r="GH60" s="6"/>
      <c r="GI60" s="5"/>
      <c r="GJ60" s="5"/>
      <c r="GK60" s="4"/>
      <c r="GL60" s="6"/>
      <c r="GM60" s="4"/>
      <c r="GN60" s="6"/>
      <c r="GO60" s="5"/>
      <c r="GP60" s="5"/>
      <c r="GQ60" s="4"/>
      <c r="GR60" s="6"/>
      <c r="GS60" s="4"/>
      <c r="GT60" s="6"/>
      <c r="GU60" s="5"/>
      <c r="GV60" s="5"/>
      <c r="GW60" s="4"/>
      <c r="GX60" s="6"/>
      <c r="GY60" s="4"/>
      <c r="GZ60" s="6"/>
      <c r="HA60" s="5"/>
      <c r="HB60" s="5"/>
      <c r="HC60" s="4"/>
      <c r="HD60" s="6"/>
      <c r="HE60" s="4"/>
      <c r="HF60" s="6"/>
      <c r="HG60" s="5"/>
      <c r="HH60" s="5"/>
      <c r="HI60" s="4"/>
      <c r="HJ60" s="6"/>
      <c r="HK60" s="4"/>
      <c r="HL60" s="6"/>
      <c r="HM60" s="5"/>
      <c r="HN60" s="5"/>
      <c r="HO60" s="4"/>
      <c r="HP60" s="6"/>
      <c r="HQ60" s="4"/>
      <c r="HR60" s="6"/>
      <c r="HS60" s="5"/>
      <c r="HT60" s="5"/>
      <c r="HU60" s="4"/>
      <c r="HV60" s="6"/>
      <c r="HW60" s="4"/>
      <c r="HX60" s="6"/>
      <c r="HY60" s="5"/>
      <c r="HZ60" s="5"/>
      <c r="IA60" s="4"/>
      <c r="IB60" s="6"/>
      <c r="IC60" s="4"/>
      <c r="ID60" s="6"/>
      <c r="IE60" s="5"/>
      <c r="IF60" s="5"/>
      <c r="IG60" s="4"/>
      <c r="IH60" s="6"/>
      <c r="II60" s="4"/>
      <c r="IJ60" s="6"/>
      <c r="IK60" s="5"/>
      <c r="IL60" s="5"/>
      <c r="IM60" s="4"/>
      <c r="IN60" s="6"/>
      <c r="IO60" s="4"/>
      <c r="IP60" s="6"/>
      <c r="IQ60" s="5"/>
      <c r="IR60" s="5"/>
      <c r="IS60" s="4"/>
      <c r="IT60" s="6"/>
      <c r="IU60" s="4"/>
      <c r="IV60" s="6"/>
      <c r="IW60" s="5"/>
      <c r="IX60" s="5"/>
      <c r="IY60" s="4"/>
      <c r="IZ60" s="6"/>
      <c r="JA60" s="4"/>
      <c r="JB60" s="6"/>
      <c r="JC60" s="5"/>
      <c r="JD60" s="5"/>
      <c r="JE60" s="4"/>
      <c r="JF60" s="6"/>
      <c r="JG60" s="4"/>
      <c r="JH60" s="6"/>
      <c r="JI60" s="5"/>
      <c r="JJ60" s="5"/>
      <c r="JK60" s="4"/>
      <c r="JL60" s="6"/>
      <c r="JM60" s="4"/>
      <c r="JN60" s="6"/>
      <c r="JO60" s="5"/>
      <c r="JP60" s="5"/>
      <c r="JQ60" s="4"/>
      <c r="JR60" s="6"/>
      <c r="JS60" s="4"/>
      <c r="JT60" s="6"/>
      <c r="JU60" s="5"/>
      <c r="JV60" s="5"/>
      <c r="JW60" s="4"/>
      <c r="JX60" s="6"/>
      <c r="JY60" s="4"/>
      <c r="JZ60" s="6"/>
      <c r="KA60" s="5"/>
      <c r="KB60" s="5"/>
      <c r="KC60" s="4"/>
      <c r="KD60" s="6"/>
      <c r="KE60" s="4"/>
      <c r="KF60" s="6"/>
      <c r="KG60" s="5"/>
      <c r="KH60" s="5"/>
      <c r="KI60" s="4"/>
      <c r="KJ60" s="6"/>
      <c r="KK60" s="4"/>
      <c r="KL60" s="6"/>
      <c r="KM60" s="5"/>
      <c r="KN60" s="5"/>
    </row>
    <row r="61">
      <c r="A61" s="3" t="s">
        <v>85</v>
      </c>
      <c r="B61" s="3" t="s">
        <v>86</v>
      </c>
      <c r="C61" s="3" t="s">
        <v>87</v>
      </c>
      <c r="D61" s="3" t="s">
        <v>88</v>
      </c>
      <c r="E61" s="3" t="s">
        <v>134</v>
      </c>
      <c r="F61" s="3" t="s">
        <v>135</v>
      </c>
      <c r="G61" s="3" t="s">
        <v>136</v>
      </c>
      <c r="H61" s="3" t="s">
        <v>122</v>
      </c>
      <c r="I61" s="3" t="s">
        <v>1311</v>
      </c>
      <c r="J61" s="3" t="s">
        <v>1309</v>
      </c>
      <c r="K61" s="4">
        <v>1947</v>
      </c>
      <c r="L61" s="4">
        <f>=ROUNDDOWN(33.5689655172414,0)</f>
      </c>
      <c r="M61" s="4"/>
      <c r="N61" s="5">
        <v>1</v>
      </c>
      <c r="O61" s="4"/>
      <c r="P61" s="4">
        <f>=ROUNDDOWN({0},0)</f>
      </c>
      <c r="Q61" s="4"/>
      <c r="R61" s="5"/>
      <c r="S61" s="4">
        <v>54</v>
      </c>
      <c r="T61" s="6">
        <v>4791.52</v>
      </c>
      <c r="U61" s="4"/>
      <c r="V61" s="6"/>
      <c r="W61" s="5"/>
      <c r="X61" s="5"/>
      <c r="Y61" s="4">
        <v>8</v>
      </c>
      <c r="Z61" s="6">
        <v>612.65</v>
      </c>
      <c r="AA61" s="4"/>
      <c r="AB61" s="6"/>
      <c r="AC61" s="5"/>
      <c r="AD61" s="5"/>
      <c r="AE61" s="4">
        <v>3</v>
      </c>
      <c r="AF61" s="6">
        <v>234.98</v>
      </c>
      <c r="AG61" s="4"/>
      <c r="AH61" s="6"/>
      <c r="AI61" s="5"/>
      <c r="AJ61" s="5"/>
      <c r="AK61" s="4">
        <v>20</v>
      </c>
      <c r="AL61" s="6">
        <v>1730.56</v>
      </c>
      <c r="AM61" s="4"/>
      <c r="AN61" s="6"/>
      <c r="AO61" s="5"/>
      <c r="AP61" s="5"/>
      <c r="AQ61" s="4"/>
      <c r="AR61" s="6"/>
      <c r="AS61" s="4"/>
      <c r="AT61" s="6"/>
      <c r="AU61" s="5"/>
      <c r="AV61" s="5"/>
      <c r="AW61" s="4">
        <v>17</v>
      </c>
      <c r="AX61" s="6">
        <v>1652.83</v>
      </c>
      <c r="AY61" s="4"/>
      <c r="AZ61" s="6"/>
      <c r="BA61" s="5"/>
      <c r="BB61" s="5"/>
      <c r="BC61" s="4"/>
      <c r="BD61" s="6"/>
      <c r="BE61" s="4"/>
      <c r="BF61" s="6"/>
      <c r="BG61" s="5"/>
      <c r="BH61" s="5"/>
      <c r="BI61" s="4"/>
      <c r="BJ61" s="6"/>
      <c r="BK61" s="4"/>
      <c r="BL61" s="6"/>
      <c r="BM61" s="5"/>
      <c r="BN61" s="5"/>
      <c r="BO61" s="4">
        <v>1</v>
      </c>
      <c r="BP61" s="6">
        <v>94.96</v>
      </c>
      <c r="BQ61" s="4"/>
      <c r="BR61" s="6"/>
      <c r="BS61" s="5"/>
      <c r="BT61" s="5"/>
      <c r="BU61" s="4">
        <v>1</v>
      </c>
      <c r="BV61" s="6">
        <v>105.9</v>
      </c>
      <c r="BW61" s="4"/>
      <c r="BX61" s="6"/>
      <c r="BY61" s="5"/>
      <c r="BZ61" s="5"/>
      <c r="CA61" s="4"/>
      <c r="CB61" s="6"/>
      <c r="CC61" s="4"/>
      <c r="CD61" s="6"/>
      <c r="CE61" s="5"/>
      <c r="CF61" s="5"/>
      <c r="CG61" s="4"/>
      <c r="CH61" s="6"/>
      <c r="CI61" s="4"/>
      <c r="CJ61" s="6"/>
      <c r="CK61" s="5"/>
      <c r="CL61" s="5"/>
      <c r="CM61" s="4"/>
      <c r="CN61" s="6"/>
      <c r="CO61" s="4"/>
      <c r="CP61" s="6"/>
      <c r="CQ61" s="5"/>
      <c r="CR61" s="5"/>
      <c r="CS61" s="4"/>
      <c r="CT61" s="6"/>
      <c r="CU61" s="4"/>
      <c r="CV61" s="6"/>
      <c r="CW61" s="5"/>
      <c r="CX61" s="5"/>
      <c r="CY61" s="4"/>
      <c r="CZ61" s="6"/>
      <c r="DA61" s="4"/>
      <c r="DB61" s="6"/>
      <c r="DC61" s="5"/>
      <c r="DD61" s="5"/>
      <c r="DE61" s="4"/>
      <c r="DF61" s="6"/>
      <c r="DG61" s="4"/>
      <c r="DH61" s="6"/>
      <c r="DI61" s="5"/>
      <c r="DJ61" s="5"/>
      <c r="DK61" s="4"/>
      <c r="DL61" s="6"/>
      <c r="DM61" s="4"/>
      <c r="DN61" s="6"/>
      <c r="DO61" s="5"/>
      <c r="DP61" s="5"/>
      <c r="DQ61" s="4"/>
      <c r="DR61" s="6"/>
      <c r="DS61" s="4"/>
      <c r="DT61" s="6"/>
      <c r="DU61" s="5"/>
      <c r="DV61" s="5"/>
      <c r="DW61" s="4"/>
      <c r="DX61" s="6"/>
      <c r="DY61" s="4"/>
      <c r="DZ61" s="6"/>
      <c r="EA61" s="5"/>
      <c r="EB61" s="5"/>
      <c r="EC61" s="4">
        <v>3</v>
      </c>
      <c r="ED61" s="6">
        <v>279.43</v>
      </c>
      <c r="EE61" s="4"/>
      <c r="EF61" s="6"/>
      <c r="EG61" s="5"/>
      <c r="EH61" s="5"/>
      <c r="EI61" s="4"/>
      <c r="EJ61" s="6"/>
      <c r="EK61" s="4"/>
      <c r="EL61" s="6"/>
      <c r="EM61" s="5"/>
      <c r="EN61" s="5"/>
      <c r="EO61" s="4"/>
      <c r="EP61" s="6"/>
      <c r="EQ61" s="4"/>
      <c r="ER61" s="6"/>
      <c r="ES61" s="5"/>
      <c r="ET61" s="5"/>
      <c r="EU61" s="4">
        <v>1</v>
      </c>
      <c r="EV61" s="6">
        <v>80.21</v>
      </c>
      <c r="EW61" s="4"/>
      <c r="EX61" s="6"/>
      <c r="EY61" s="5"/>
      <c r="EZ61" s="5"/>
      <c r="FA61" s="4"/>
      <c r="FB61" s="6"/>
      <c r="FC61" s="4"/>
      <c r="FD61" s="6"/>
      <c r="FE61" s="5"/>
      <c r="FF61" s="5"/>
      <c r="FG61" s="4"/>
      <c r="FH61" s="6"/>
      <c r="FI61" s="4"/>
      <c r="FJ61" s="6"/>
      <c r="FK61" s="5"/>
      <c r="FL61" s="5"/>
      <c r="FM61" s="4"/>
      <c r="FN61" s="6"/>
      <c r="FO61" s="4"/>
      <c r="FP61" s="6"/>
      <c r="FQ61" s="5"/>
      <c r="FR61" s="5"/>
      <c r="FS61" s="4"/>
      <c r="FT61" s="6"/>
      <c r="FU61" s="4"/>
      <c r="FV61" s="6"/>
      <c r="FW61" s="5"/>
      <c r="FX61" s="5"/>
      <c r="FY61" s="4"/>
      <c r="FZ61" s="6"/>
      <c r="GA61" s="4"/>
      <c r="GB61" s="6"/>
      <c r="GC61" s="5"/>
      <c r="GD61" s="5"/>
      <c r="GE61" s="4"/>
      <c r="GF61" s="6"/>
      <c r="GG61" s="4"/>
      <c r="GH61" s="6"/>
      <c r="GI61" s="5"/>
      <c r="GJ61" s="5"/>
      <c r="GK61" s="4"/>
      <c r="GL61" s="6"/>
      <c r="GM61" s="4"/>
      <c r="GN61" s="6"/>
      <c r="GO61" s="5"/>
      <c r="GP61" s="5"/>
      <c r="GQ61" s="4"/>
      <c r="GR61" s="6"/>
      <c r="GS61" s="4"/>
      <c r="GT61" s="6"/>
      <c r="GU61" s="5"/>
      <c r="GV61" s="5"/>
      <c r="GW61" s="4"/>
      <c r="GX61" s="6"/>
      <c r="GY61" s="4"/>
      <c r="GZ61" s="6"/>
      <c r="HA61" s="5"/>
      <c r="HB61" s="5"/>
      <c r="HC61" s="4"/>
      <c r="HD61" s="6"/>
      <c r="HE61" s="4"/>
      <c r="HF61" s="6"/>
      <c r="HG61" s="5"/>
      <c r="HH61" s="5"/>
      <c r="HI61" s="4"/>
      <c r="HJ61" s="6"/>
      <c r="HK61" s="4"/>
      <c r="HL61" s="6"/>
      <c r="HM61" s="5"/>
      <c r="HN61" s="5"/>
      <c r="HO61" s="4"/>
      <c r="HP61" s="6"/>
      <c r="HQ61" s="4"/>
      <c r="HR61" s="6"/>
      <c r="HS61" s="5"/>
      <c r="HT61" s="5"/>
      <c r="HU61" s="4"/>
      <c r="HV61" s="6"/>
      <c r="HW61" s="4"/>
      <c r="HX61" s="6"/>
      <c r="HY61" s="5"/>
      <c r="HZ61" s="5"/>
      <c r="IA61" s="4"/>
      <c r="IB61" s="6"/>
      <c r="IC61" s="4"/>
      <c r="ID61" s="6"/>
      <c r="IE61" s="5"/>
      <c r="IF61" s="5"/>
      <c r="IG61" s="4"/>
      <c r="IH61" s="6"/>
      <c r="II61" s="4"/>
      <c r="IJ61" s="6"/>
      <c r="IK61" s="5"/>
      <c r="IL61" s="5"/>
      <c r="IM61" s="4"/>
      <c r="IN61" s="6"/>
      <c r="IO61" s="4"/>
      <c r="IP61" s="6"/>
      <c r="IQ61" s="5"/>
      <c r="IR61" s="5"/>
      <c r="IS61" s="4"/>
      <c r="IT61" s="6"/>
      <c r="IU61" s="4"/>
      <c r="IV61" s="6"/>
      <c r="IW61" s="5"/>
      <c r="IX61" s="5"/>
      <c r="IY61" s="4"/>
      <c r="IZ61" s="6"/>
      <c r="JA61" s="4"/>
      <c r="JB61" s="6"/>
      <c r="JC61" s="5"/>
      <c r="JD61" s="5"/>
      <c r="JE61" s="4"/>
      <c r="JF61" s="6"/>
      <c r="JG61" s="4"/>
      <c r="JH61" s="6"/>
      <c r="JI61" s="5"/>
      <c r="JJ61" s="5"/>
      <c r="JK61" s="4"/>
      <c r="JL61" s="6"/>
      <c r="JM61" s="4"/>
      <c r="JN61" s="6"/>
      <c r="JO61" s="5"/>
      <c r="JP61" s="5"/>
      <c r="JQ61" s="4"/>
      <c r="JR61" s="6"/>
      <c r="JS61" s="4"/>
      <c r="JT61" s="6"/>
      <c r="JU61" s="5"/>
      <c r="JV61" s="5"/>
      <c r="JW61" s="4"/>
      <c r="JX61" s="6"/>
      <c r="JY61" s="4"/>
      <c r="JZ61" s="6"/>
      <c r="KA61" s="5"/>
      <c r="KB61" s="5"/>
      <c r="KC61" s="4"/>
      <c r="KD61" s="6"/>
      <c r="KE61" s="4"/>
      <c r="KF61" s="6"/>
      <c r="KG61" s="5"/>
      <c r="KH61" s="5"/>
      <c r="KI61" s="4"/>
      <c r="KJ61" s="6"/>
      <c r="KK61" s="4"/>
      <c r="KL61" s="6"/>
      <c r="KM61" s="5"/>
      <c r="KN61" s="5"/>
    </row>
    <row r="62">
      <c r="A62" s="3" t="s">
        <v>85</v>
      </c>
      <c r="B62" s="3" t="s">
        <v>86</v>
      </c>
      <c r="C62" s="3" t="s">
        <v>87</v>
      </c>
      <c r="D62" s="3" t="s">
        <v>88</v>
      </c>
      <c r="E62" s="3" t="s">
        <v>134</v>
      </c>
      <c r="F62" s="3" t="s">
        <v>135</v>
      </c>
      <c r="G62" s="3" t="s">
        <v>136</v>
      </c>
      <c r="H62" s="3" t="s">
        <v>104</v>
      </c>
      <c r="I62" s="3" t="s">
        <v>1336</v>
      </c>
      <c r="J62" s="3" t="s">
        <v>1340</v>
      </c>
      <c r="K62" s="4">
        <v>864</v>
      </c>
      <c r="L62" s="4">
        <f>=ROUNDDOWN(39.2727272727273,0)</f>
      </c>
      <c r="M62" s="4"/>
      <c r="N62" s="5"/>
      <c r="O62" s="4"/>
      <c r="P62" s="4">
        <f>=ROUNDDOWN({0},0)</f>
      </c>
      <c r="Q62" s="4"/>
      <c r="R62" s="5"/>
      <c r="S62" s="4">
        <v>13</v>
      </c>
      <c r="T62" s="6">
        <v>1088.11</v>
      </c>
      <c r="U62" s="4"/>
      <c r="V62" s="6"/>
      <c r="W62" s="5"/>
      <c r="X62" s="5"/>
      <c r="Y62" s="4"/>
      <c r="Z62" s="6"/>
      <c r="AA62" s="4"/>
      <c r="AB62" s="6"/>
      <c r="AC62" s="5"/>
      <c r="AD62" s="5"/>
      <c r="AE62" s="4"/>
      <c r="AF62" s="6"/>
      <c r="AG62" s="4"/>
      <c r="AH62" s="6"/>
      <c r="AI62" s="5"/>
      <c r="AJ62" s="5"/>
      <c r="AK62" s="4"/>
      <c r="AL62" s="6"/>
      <c r="AM62" s="4"/>
      <c r="AN62" s="6"/>
      <c r="AO62" s="5"/>
      <c r="AP62" s="5"/>
      <c r="AQ62" s="4"/>
      <c r="AR62" s="6"/>
      <c r="AS62" s="4"/>
      <c r="AT62" s="6"/>
      <c r="AU62" s="5"/>
      <c r="AV62" s="5"/>
      <c r="AW62" s="4">
        <v>5</v>
      </c>
      <c r="AX62" s="6">
        <v>512.95</v>
      </c>
      <c r="AY62" s="4"/>
      <c r="AZ62" s="6"/>
      <c r="BA62" s="5"/>
      <c r="BB62" s="5"/>
      <c r="BC62" s="4"/>
      <c r="BD62" s="6"/>
      <c r="BE62" s="4"/>
      <c r="BF62" s="6"/>
      <c r="BG62" s="5"/>
      <c r="BH62" s="5"/>
      <c r="BI62" s="4"/>
      <c r="BJ62" s="6"/>
      <c r="BK62" s="4"/>
      <c r="BL62" s="6"/>
      <c r="BM62" s="5"/>
      <c r="BN62" s="5"/>
      <c r="BO62" s="4">
        <v>1</v>
      </c>
      <c r="BP62" s="6">
        <v>88.33</v>
      </c>
      <c r="BQ62" s="4"/>
      <c r="BR62" s="6"/>
      <c r="BS62" s="5"/>
      <c r="BT62" s="5"/>
      <c r="BU62" s="4">
        <v>4</v>
      </c>
      <c r="BV62" s="6">
        <v>207.05</v>
      </c>
      <c r="BW62" s="4"/>
      <c r="BX62" s="6"/>
      <c r="BY62" s="5"/>
      <c r="BZ62" s="5"/>
      <c r="CA62" s="4"/>
      <c r="CB62" s="6"/>
      <c r="CC62" s="4"/>
      <c r="CD62" s="6"/>
      <c r="CE62" s="5"/>
      <c r="CF62" s="5"/>
      <c r="CG62" s="4">
        <v>1</v>
      </c>
      <c r="CH62" s="6">
        <v>90.12</v>
      </c>
      <c r="CI62" s="4"/>
      <c r="CJ62" s="6"/>
      <c r="CK62" s="5"/>
      <c r="CL62" s="5"/>
      <c r="CM62" s="4">
        <v>1</v>
      </c>
      <c r="CN62" s="6">
        <v>125.99</v>
      </c>
      <c r="CO62" s="4"/>
      <c r="CP62" s="6"/>
      <c r="CQ62" s="5"/>
      <c r="CR62" s="5"/>
      <c r="CS62" s="4"/>
      <c r="CT62" s="6"/>
      <c r="CU62" s="4"/>
      <c r="CV62" s="6"/>
      <c r="CW62" s="5"/>
      <c r="CX62" s="5"/>
      <c r="CY62" s="4"/>
      <c r="CZ62" s="6"/>
      <c r="DA62" s="4"/>
      <c r="DB62" s="6"/>
      <c r="DC62" s="5"/>
      <c r="DD62" s="5"/>
      <c r="DE62" s="4">
        <v>1</v>
      </c>
      <c r="DF62" s="6">
        <v>63.67</v>
      </c>
      <c r="DG62" s="4"/>
      <c r="DH62" s="6"/>
      <c r="DI62" s="5"/>
      <c r="DJ62" s="5"/>
      <c r="DK62" s="4"/>
      <c r="DL62" s="6"/>
      <c r="DM62" s="4"/>
      <c r="DN62" s="6"/>
      <c r="DO62" s="5"/>
      <c r="DP62" s="5"/>
      <c r="DQ62" s="4"/>
      <c r="DR62" s="6"/>
      <c r="DS62" s="4"/>
      <c r="DT62" s="6"/>
      <c r="DU62" s="5"/>
      <c r="DV62" s="5"/>
      <c r="DW62" s="4"/>
      <c r="DX62" s="6"/>
      <c r="DY62" s="4"/>
      <c r="DZ62" s="6"/>
      <c r="EA62" s="5"/>
      <c r="EB62" s="5"/>
      <c r="EC62" s="4"/>
      <c r="ED62" s="6"/>
      <c r="EE62" s="4"/>
      <c r="EF62" s="6"/>
      <c r="EG62" s="5"/>
      <c r="EH62" s="5"/>
      <c r="EI62" s="4"/>
      <c r="EJ62" s="6"/>
      <c r="EK62" s="4"/>
      <c r="EL62" s="6"/>
      <c r="EM62" s="5"/>
      <c r="EN62" s="5"/>
      <c r="EO62" s="4"/>
      <c r="EP62" s="6"/>
      <c r="EQ62" s="4"/>
      <c r="ER62" s="6"/>
      <c r="ES62" s="5"/>
      <c r="ET62" s="5"/>
      <c r="EU62" s="4"/>
      <c r="EV62" s="6"/>
      <c r="EW62" s="4"/>
      <c r="EX62" s="6"/>
      <c r="EY62" s="5"/>
      <c r="EZ62" s="5"/>
      <c r="FA62" s="4"/>
      <c r="FB62" s="6"/>
      <c r="FC62" s="4"/>
      <c r="FD62" s="6"/>
      <c r="FE62" s="5"/>
      <c r="FF62" s="5"/>
      <c r="FG62" s="4"/>
      <c r="FH62" s="6"/>
      <c r="FI62" s="4"/>
      <c r="FJ62" s="6"/>
      <c r="FK62" s="5"/>
      <c r="FL62" s="5"/>
      <c r="FM62" s="4"/>
      <c r="FN62" s="6"/>
      <c r="FO62" s="4"/>
      <c r="FP62" s="6"/>
      <c r="FQ62" s="5"/>
      <c r="FR62" s="5"/>
      <c r="FS62" s="4"/>
      <c r="FT62" s="6"/>
      <c r="FU62" s="4"/>
      <c r="FV62" s="6"/>
      <c r="FW62" s="5"/>
      <c r="FX62" s="5"/>
      <c r="FY62" s="4"/>
      <c r="FZ62" s="6"/>
      <c r="GA62" s="4"/>
      <c r="GB62" s="6"/>
      <c r="GC62" s="5"/>
      <c r="GD62" s="5"/>
      <c r="GE62" s="4"/>
      <c r="GF62" s="6"/>
      <c r="GG62" s="4"/>
      <c r="GH62" s="6"/>
      <c r="GI62" s="5"/>
      <c r="GJ62" s="5"/>
      <c r="GK62" s="4"/>
      <c r="GL62" s="6"/>
      <c r="GM62" s="4"/>
      <c r="GN62" s="6"/>
      <c r="GO62" s="5"/>
      <c r="GP62" s="5"/>
      <c r="GQ62" s="4"/>
      <c r="GR62" s="6"/>
      <c r="GS62" s="4"/>
      <c r="GT62" s="6"/>
      <c r="GU62" s="5"/>
      <c r="GV62" s="5"/>
      <c r="GW62" s="4"/>
      <c r="GX62" s="6"/>
      <c r="GY62" s="4"/>
      <c r="GZ62" s="6"/>
      <c r="HA62" s="5"/>
      <c r="HB62" s="5"/>
      <c r="HC62" s="4"/>
      <c r="HD62" s="6"/>
      <c r="HE62" s="4"/>
      <c r="HF62" s="6"/>
      <c r="HG62" s="5"/>
      <c r="HH62" s="5"/>
      <c r="HI62" s="4"/>
      <c r="HJ62" s="6"/>
      <c r="HK62" s="4"/>
      <c r="HL62" s="6"/>
      <c r="HM62" s="5"/>
      <c r="HN62" s="5"/>
      <c r="HO62" s="4"/>
      <c r="HP62" s="6"/>
      <c r="HQ62" s="4"/>
      <c r="HR62" s="6"/>
      <c r="HS62" s="5"/>
      <c r="HT62" s="5"/>
      <c r="HU62" s="4"/>
      <c r="HV62" s="6"/>
      <c r="HW62" s="4"/>
      <c r="HX62" s="6"/>
      <c r="HY62" s="5"/>
      <c r="HZ62" s="5"/>
      <c r="IA62" s="4"/>
      <c r="IB62" s="6"/>
      <c r="IC62" s="4"/>
      <c r="ID62" s="6"/>
      <c r="IE62" s="5"/>
      <c r="IF62" s="5"/>
      <c r="IG62" s="4"/>
      <c r="IH62" s="6"/>
      <c r="II62" s="4"/>
      <c r="IJ62" s="6"/>
      <c r="IK62" s="5"/>
      <c r="IL62" s="5"/>
      <c r="IM62" s="4"/>
      <c r="IN62" s="6"/>
      <c r="IO62" s="4"/>
      <c r="IP62" s="6"/>
      <c r="IQ62" s="5"/>
      <c r="IR62" s="5"/>
      <c r="IS62" s="4"/>
      <c r="IT62" s="6"/>
      <c r="IU62" s="4"/>
      <c r="IV62" s="6"/>
      <c r="IW62" s="5"/>
      <c r="IX62" s="5"/>
      <c r="IY62" s="4"/>
      <c r="IZ62" s="6"/>
      <c r="JA62" s="4"/>
      <c r="JB62" s="6"/>
      <c r="JC62" s="5"/>
      <c r="JD62" s="5"/>
      <c r="JE62" s="4"/>
      <c r="JF62" s="6"/>
      <c r="JG62" s="4"/>
      <c r="JH62" s="6"/>
      <c r="JI62" s="5"/>
      <c r="JJ62" s="5"/>
      <c r="JK62" s="4"/>
      <c r="JL62" s="6"/>
      <c r="JM62" s="4"/>
      <c r="JN62" s="6"/>
      <c r="JO62" s="5"/>
      <c r="JP62" s="5"/>
      <c r="JQ62" s="4"/>
      <c r="JR62" s="6"/>
      <c r="JS62" s="4"/>
      <c r="JT62" s="6"/>
      <c r="JU62" s="5"/>
      <c r="JV62" s="5"/>
      <c r="JW62" s="4"/>
      <c r="JX62" s="6"/>
      <c r="JY62" s="4"/>
      <c r="JZ62" s="6"/>
      <c r="KA62" s="5"/>
      <c r="KB62" s="5"/>
      <c r="KC62" s="4"/>
      <c r="KD62" s="6"/>
      <c r="KE62" s="4"/>
      <c r="KF62" s="6"/>
      <c r="KG62" s="5"/>
      <c r="KH62" s="5"/>
      <c r="KI62" s="4"/>
      <c r="KJ62" s="6"/>
      <c r="KK62" s="4"/>
      <c r="KL62" s="6"/>
      <c r="KM62" s="5"/>
      <c r="KN62" s="5"/>
    </row>
    <row r="63">
      <c r="A63" s="3" t="s">
        <v>85</v>
      </c>
      <c r="B63" s="3" t="s">
        <v>86</v>
      </c>
      <c r="C63" s="3" t="s">
        <v>87</v>
      </c>
      <c r="D63" s="3" t="s">
        <v>88</v>
      </c>
      <c r="E63" s="3" t="s">
        <v>137</v>
      </c>
      <c r="F63" s="3" t="s">
        <v>104</v>
      </c>
      <c r="G63" s="3" t="s">
        <v>104</v>
      </c>
      <c r="H63" s="3" t="s">
        <v>96</v>
      </c>
      <c r="I63" s="3" t="s">
        <v>1341</v>
      </c>
      <c r="J63" s="3" t="s">
        <v>1329</v>
      </c>
      <c r="K63" s="4">
        <v>129</v>
      </c>
      <c r="L63" s="4">
        <f>=ROUNDDOWN(1.58866995073892,0)</f>
      </c>
      <c r="M63" s="4"/>
      <c r="N63" s="5">
        <v>1</v>
      </c>
      <c r="O63" s="4"/>
      <c r="P63" s="4">
        <f>=ROUNDDOWN({0},0)</f>
      </c>
      <c r="Q63" s="4"/>
      <c r="R63" s="5"/>
      <c r="S63" s="4">
        <v>139</v>
      </c>
      <c r="T63" s="6">
        <v>5762.72</v>
      </c>
      <c r="U63" s="4"/>
      <c r="V63" s="6"/>
      <c r="W63" s="5"/>
      <c r="X63" s="5"/>
      <c r="Y63" s="4">
        <v>139</v>
      </c>
      <c r="Z63" s="6">
        <v>5762.72</v>
      </c>
      <c r="AA63" s="4"/>
      <c r="AB63" s="6"/>
      <c r="AC63" s="5"/>
      <c r="AD63" s="5"/>
      <c r="AE63" s="4"/>
      <c r="AF63" s="6"/>
      <c r="AG63" s="4"/>
      <c r="AH63" s="6"/>
      <c r="AI63" s="5"/>
      <c r="AJ63" s="5"/>
      <c r="AK63" s="4"/>
      <c r="AL63" s="6"/>
      <c r="AM63" s="4"/>
      <c r="AN63" s="6"/>
      <c r="AO63" s="5"/>
      <c r="AP63" s="5"/>
      <c r="AQ63" s="4"/>
      <c r="AR63" s="6"/>
      <c r="AS63" s="4"/>
      <c r="AT63" s="6"/>
      <c r="AU63" s="5"/>
      <c r="AV63" s="5"/>
      <c r="AW63" s="4"/>
      <c r="AX63" s="6"/>
      <c r="AY63" s="4"/>
      <c r="AZ63" s="6"/>
      <c r="BA63" s="5"/>
      <c r="BB63" s="5"/>
      <c r="BC63" s="4"/>
      <c r="BD63" s="6"/>
      <c r="BE63" s="4"/>
      <c r="BF63" s="6"/>
      <c r="BG63" s="5"/>
      <c r="BH63" s="5"/>
      <c r="BI63" s="4"/>
      <c r="BJ63" s="6"/>
      <c r="BK63" s="4"/>
      <c r="BL63" s="6"/>
      <c r="BM63" s="5"/>
      <c r="BN63" s="5"/>
      <c r="BO63" s="4"/>
      <c r="BP63" s="6"/>
      <c r="BQ63" s="4"/>
      <c r="BR63" s="6"/>
      <c r="BS63" s="5"/>
      <c r="BT63" s="5"/>
      <c r="BU63" s="4"/>
      <c r="BV63" s="6"/>
      <c r="BW63" s="4"/>
      <c r="BX63" s="6"/>
      <c r="BY63" s="5"/>
      <c r="BZ63" s="5"/>
      <c r="CA63" s="4"/>
      <c r="CB63" s="6"/>
      <c r="CC63" s="4"/>
      <c r="CD63" s="6"/>
      <c r="CE63" s="5"/>
      <c r="CF63" s="5"/>
      <c r="CG63" s="4"/>
      <c r="CH63" s="6"/>
      <c r="CI63" s="4"/>
      <c r="CJ63" s="6"/>
      <c r="CK63" s="5"/>
      <c r="CL63" s="5"/>
      <c r="CM63" s="4"/>
      <c r="CN63" s="6"/>
      <c r="CO63" s="4"/>
      <c r="CP63" s="6"/>
      <c r="CQ63" s="5"/>
      <c r="CR63" s="5"/>
      <c r="CS63" s="4"/>
      <c r="CT63" s="6"/>
      <c r="CU63" s="4"/>
      <c r="CV63" s="6"/>
      <c r="CW63" s="5"/>
      <c r="CX63" s="5"/>
      <c r="CY63" s="4"/>
      <c r="CZ63" s="6"/>
      <c r="DA63" s="4"/>
      <c r="DB63" s="6"/>
      <c r="DC63" s="5"/>
      <c r="DD63" s="5"/>
      <c r="DE63" s="4"/>
      <c r="DF63" s="6"/>
      <c r="DG63" s="4"/>
      <c r="DH63" s="6"/>
      <c r="DI63" s="5"/>
      <c r="DJ63" s="5"/>
      <c r="DK63" s="4"/>
      <c r="DL63" s="6"/>
      <c r="DM63" s="4"/>
      <c r="DN63" s="6"/>
      <c r="DO63" s="5"/>
      <c r="DP63" s="5"/>
      <c r="DQ63" s="4"/>
      <c r="DR63" s="6"/>
      <c r="DS63" s="4"/>
      <c r="DT63" s="6"/>
      <c r="DU63" s="5"/>
      <c r="DV63" s="5"/>
      <c r="DW63" s="4"/>
      <c r="DX63" s="6"/>
      <c r="DY63" s="4"/>
      <c r="DZ63" s="6"/>
      <c r="EA63" s="5"/>
      <c r="EB63" s="5"/>
      <c r="EC63" s="4"/>
      <c r="ED63" s="6"/>
      <c r="EE63" s="4"/>
      <c r="EF63" s="6"/>
      <c r="EG63" s="5"/>
      <c r="EH63" s="5"/>
      <c r="EI63" s="4"/>
      <c r="EJ63" s="6"/>
      <c r="EK63" s="4"/>
      <c r="EL63" s="6"/>
      <c r="EM63" s="5"/>
      <c r="EN63" s="5"/>
      <c r="EO63" s="4"/>
      <c r="EP63" s="6"/>
      <c r="EQ63" s="4"/>
      <c r="ER63" s="6"/>
      <c r="ES63" s="5"/>
      <c r="ET63" s="5"/>
      <c r="EU63" s="4"/>
      <c r="EV63" s="6"/>
      <c r="EW63" s="4"/>
      <c r="EX63" s="6"/>
      <c r="EY63" s="5"/>
      <c r="EZ63" s="5"/>
      <c r="FA63" s="4"/>
      <c r="FB63" s="6"/>
      <c r="FC63" s="4"/>
      <c r="FD63" s="6"/>
      <c r="FE63" s="5"/>
      <c r="FF63" s="5"/>
      <c r="FG63" s="4"/>
      <c r="FH63" s="6"/>
      <c r="FI63" s="4"/>
      <c r="FJ63" s="6"/>
      <c r="FK63" s="5"/>
      <c r="FL63" s="5"/>
      <c r="FM63" s="4"/>
      <c r="FN63" s="6"/>
      <c r="FO63" s="4"/>
      <c r="FP63" s="6"/>
      <c r="FQ63" s="5"/>
      <c r="FR63" s="5"/>
      <c r="FS63" s="4"/>
      <c r="FT63" s="6"/>
      <c r="FU63" s="4"/>
      <c r="FV63" s="6"/>
      <c r="FW63" s="5"/>
      <c r="FX63" s="5"/>
      <c r="FY63" s="4"/>
      <c r="FZ63" s="6"/>
      <c r="GA63" s="4"/>
      <c r="GB63" s="6"/>
      <c r="GC63" s="5"/>
      <c r="GD63" s="5"/>
      <c r="GE63" s="4"/>
      <c r="GF63" s="6"/>
      <c r="GG63" s="4"/>
      <c r="GH63" s="6"/>
      <c r="GI63" s="5"/>
      <c r="GJ63" s="5"/>
      <c r="GK63" s="4"/>
      <c r="GL63" s="6"/>
      <c r="GM63" s="4"/>
      <c r="GN63" s="6"/>
      <c r="GO63" s="5"/>
      <c r="GP63" s="5"/>
      <c r="GQ63" s="4"/>
      <c r="GR63" s="6"/>
      <c r="GS63" s="4"/>
      <c r="GT63" s="6"/>
      <c r="GU63" s="5"/>
      <c r="GV63" s="5"/>
      <c r="GW63" s="4"/>
      <c r="GX63" s="6"/>
      <c r="GY63" s="4"/>
      <c r="GZ63" s="6"/>
      <c r="HA63" s="5"/>
      <c r="HB63" s="5"/>
      <c r="HC63" s="4"/>
      <c r="HD63" s="6"/>
      <c r="HE63" s="4"/>
      <c r="HF63" s="6"/>
      <c r="HG63" s="5"/>
      <c r="HH63" s="5"/>
      <c r="HI63" s="4"/>
      <c r="HJ63" s="6"/>
      <c r="HK63" s="4"/>
      <c r="HL63" s="6"/>
      <c r="HM63" s="5"/>
      <c r="HN63" s="5"/>
      <c r="HO63" s="4"/>
      <c r="HP63" s="6"/>
      <c r="HQ63" s="4"/>
      <c r="HR63" s="6"/>
      <c r="HS63" s="5"/>
      <c r="HT63" s="5"/>
      <c r="HU63" s="4"/>
      <c r="HV63" s="6"/>
      <c r="HW63" s="4"/>
      <c r="HX63" s="6"/>
      <c r="HY63" s="5"/>
      <c r="HZ63" s="5"/>
      <c r="IA63" s="4"/>
      <c r="IB63" s="6"/>
      <c r="IC63" s="4"/>
      <c r="ID63" s="6"/>
      <c r="IE63" s="5"/>
      <c r="IF63" s="5"/>
      <c r="IG63" s="4"/>
      <c r="IH63" s="6"/>
      <c r="II63" s="4"/>
      <c r="IJ63" s="6"/>
      <c r="IK63" s="5"/>
      <c r="IL63" s="5"/>
      <c r="IM63" s="4"/>
      <c r="IN63" s="6"/>
      <c r="IO63" s="4"/>
      <c r="IP63" s="6"/>
      <c r="IQ63" s="5"/>
      <c r="IR63" s="5"/>
      <c r="IS63" s="4"/>
      <c r="IT63" s="6"/>
      <c r="IU63" s="4"/>
      <c r="IV63" s="6"/>
      <c r="IW63" s="5"/>
      <c r="IX63" s="5"/>
      <c r="IY63" s="4"/>
      <c r="IZ63" s="6"/>
      <c r="JA63" s="4"/>
      <c r="JB63" s="6"/>
      <c r="JC63" s="5"/>
      <c r="JD63" s="5"/>
      <c r="JE63" s="4"/>
      <c r="JF63" s="6"/>
      <c r="JG63" s="4"/>
      <c r="JH63" s="6"/>
      <c r="JI63" s="5"/>
      <c r="JJ63" s="5"/>
      <c r="JK63" s="4"/>
      <c r="JL63" s="6"/>
      <c r="JM63" s="4"/>
      <c r="JN63" s="6"/>
      <c r="JO63" s="5"/>
      <c r="JP63" s="5"/>
      <c r="JQ63" s="4"/>
      <c r="JR63" s="6"/>
      <c r="JS63" s="4"/>
      <c r="JT63" s="6"/>
      <c r="JU63" s="5"/>
      <c r="JV63" s="5"/>
      <c r="JW63" s="4"/>
      <c r="JX63" s="6"/>
      <c r="JY63" s="4"/>
      <c r="JZ63" s="6"/>
      <c r="KA63" s="5"/>
      <c r="KB63" s="5"/>
      <c r="KC63" s="4"/>
      <c r="KD63" s="6"/>
      <c r="KE63" s="4"/>
      <c r="KF63" s="6"/>
      <c r="KG63" s="5"/>
      <c r="KH63" s="5"/>
      <c r="KI63" s="4"/>
      <c r="KJ63" s="6"/>
      <c r="KK63" s="4"/>
      <c r="KL63" s="6"/>
      <c r="KM63" s="5"/>
      <c r="KN63" s="5"/>
    </row>
    <row r="64">
      <c r="A64" s="3" t="s">
        <v>85</v>
      </c>
      <c r="B64" s="3" t="s">
        <v>86</v>
      </c>
      <c r="C64" s="3" t="s">
        <v>87</v>
      </c>
      <c r="D64" s="3" t="s">
        <v>88</v>
      </c>
      <c r="E64" s="3" t="s">
        <v>138</v>
      </c>
      <c r="F64" s="3" t="s">
        <v>139</v>
      </c>
      <c r="G64" s="3" t="s">
        <v>140</v>
      </c>
      <c r="H64" s="3" t="s">
        <v>118</v>
      </c>
      <c r="I64" s="3" t="s">
        <v>1342</v>
      </c>
      <c r="J64" s="3" t="s">
        <v>1309</v>
      </c>
      <c r="K64" s="4">
        <v>2588</v>
      </c>
      <c r="L64" s="4">
        <f>=ROUNDDOWN(56.2608695652174,0)</f>
      </c>
      <c r="M64" s="4">
        <v>90</v>
      </c>
      <c r="N64" s="5">
        <v>1</v>
      </c>
      <c r="O64" s="4"/>
      <c r="P64" s="4">
        <f>=ROUNDDOWN({0},0)</f>
      </c>
      <c r="Q64" s="4"/>
      <c r="R64" s="5"/>
      <c r="S64" s="4">
        <v>25</v>
      </c>
      <c r="T64" s="6">
        <v>1855.39</v>
      </c>
      <c r="U64" s="4"/>
      <c r="V64" s="6"/>
      <c r="W64" s="5"/>
      <c r="X64" s="5"/>
      <c r="Y64" s="4">
        <v>5</v>
      </c>
      <c r="Z64" s="6">
        <v>321.72</v>
      </c>
      <c r="AA64" s="4"/>
      <c r="AB64" s="6"/>
      <c r="AC64" s="5"/>
      <c r="AD64" s="5"/>
      <c r="AE64" s="4">
        <v>2</v>
      </c>
      <c r="AF64" s="6">
        <v>132.57</v>
      </c>
      <c r="AG64" s="4"/>
      <c r="AH64" s="6"/>
      <c r="AI64" s="5"/>
      <c r="AJ64" s="5"/>
      <c r="AK64" s="4">
        <v>3</v>
      </c>
      <c r="AL64" s="6">
        <v>235.69</v>
      </c>
      <c r="AM64" s="4"/>
      <c r="AN64" s="6"/>
      <c r="AO64" s="5"/>
      <c r="AP64" s="5"/>
      <c r="AQ64" s="4">
        <v>2</v>
      </c>
      <c r="AR64" s="6">
        <v>150</v>
      </c>
      <c r="AS64" s="4"/>
      <c r="AT64" s="6"/>
      <c r="AU64" s="5"/>
      <c r="AV64" s="5"/>
      <c r="AW64" s="4">
        <v>2</v>
      </c>
      <c r="AX64" s="6">
        <v>126</v>
      </c>
      <c r="AY64" s="4"/>
      <c r="AZ64" s="6"/>
      <c r="BA64" s="5"/>
      <c r="BB64" s="5"/>
      <c r="BC64" s="4"/>
      <c r="BD64" s="6"/>
      <c r="BE64" s="4"/>
      <c r="BF64" s="6"/>
      <c r="BG64" s="5"/>
      <c r="BH64" s="5"/>
      <c r="BI64" s="4">
        <v>3</v>
      </c>
      <c r="BJ64" s="6">
        <v>217.65</v>
      </c>
      <c r="BK64" s="4"/>
      <c r="BL64" s="6"/>
      <c r="BM64" s="5"/>
      <c r="BN64" s="5"/>
      <c r="BO64" s="4">
        <v>3</v>
      </c>
      <c r="BP64" s="6">
        <v>212.93</v>
      </c>
      <c r="BQ64" s="4"/>
      <c r="BR64" s="6"/>
      <c r="BS64" s="5"/>
      <c r="BT64" s="5"/>
      <c r="BU64" s="4"/>
      <c r="BV64" s="6"/>
      <c r="BW64" s="4"/>
      <c r="BX64" s="6"/>
      <c r="BY64" s="5"/>
      <c r="BZ64" s="5"/>
      <c r="CA64" s="4"/>
      <c r="CB64" s="6"/>
      <c r="CC64" s="4"/>
      <c r="CD64" s="6"/>
      <c r="CE64" s="5"/>
      <c r="CF64" s="5"/>
      <c r="CG64" s="4">
        <v>1</v>
      </c>
      <c r="CH64" s="6">
        <v>74.73</v>
      </c>
      <c r="CI64" s="4"/>
      <c r="CJ64" s="6"/>
      <c r="CK64" s="5"/>
      <c r="CL64" s="5"/>
      <c r="CM64" s="4">
        <v>2</v>
      </c>
      <c r="CN64" s="6">
        <v>207.98</v>
      </c>
      <c r="CO64" s="4"/>
      <c r="CP64" s="6"/>
      <c r="CQ64" s="5"/>
      <c r="CR64" s="5"/>
      <c r="CS64" s="4">
        <v>2</v>
      </c>
      <c r="CT64" s="6">
        <v>176.12</v>
      </c>
      <c r="CU64" s="4"/>
      <c r="CV64" s="6"/>
      <c r="CW64" s="5"/>
      <c r="CX64" s="5"/>
      <c r="CY64" s="4"/>
      <c r="CZ64" s="6"/>
      <c r="DA64" s="4"/>
      <c r="DB64" s="6"/>
      <c r="DC64" s="5"/>
      <c r="DD64" s="5"/>
      <c r="DE64" s="4"/>
      <c r="DF64" s="6"/>
      <c r="DG64" s="4"/>
      <c r="DH64" s="6"/>
      <c r="DI64" s="5"/>
      <c r="DJ64" s="5"/>
      <c r="DK64" s="4"/>
      <c r="DL64" s="6"/>
      <c r="DM64" s="4"/>
      <c r="DN64" s="6"/>
      <c r="DO64" s="5"/>
      <c r="DP64" s="5"/>
      <c r="DQ64" s="4"/>
      <c r="DR64" s="6"/>
      <c r="DS64" s="4"/>
      <c r="DT64" s="6"/>
      <c r="DU64" s="5"/>
      <c r="DV64" s="5"/>
      <c r="DW64" s="4"/>
      <c r="DX64" s="6"/>
      <c r="DY64" s="4"/>
      <c r="DZ64" s="6"/>
      <c r="EA64" s="5"/>
      <c r="EB64" s="5"/>
      <c r="EC64" s="4"/>
      <c r="ED64" s="6"/>
      <c r="EE64" s="4"/>
      <c r="EF64" s="6"/>
      <c r="EG64" s="5"/>
      <c r="EH64" s="5"/>
      <c r="EI64" s="4"/>
      <c r="EJ64" s="6"/>
      <c r="EK64" s="4"/>
      <c r="EL64" s="6"/>
      <c r="EM64" s="5"/>
      <c r="EN64" s="5"/>
      <c r="EO64" s="4"/>
      <c r="EP64" s="6"/>
      <c r="EQ64" s="4"/>
      <c r="ER64" s="6"/>
      <c r="ES64" s="5"/>
      <c r="ET64" s="5"/>
      <c r="EU64" s="4"/>
      <c r="EV64" s="6"/>
      <c r="EW64" s="4"/>
      <c r="EX64" s="6"/>
      <c r="EY64" s="5"/>
      <c r="EZ64" s="5"/>
      <c r="FA64" s="4"/>
      <c r="FB64" s="6"/>
      <c r="FC64" s="4"/>
      <c r="FD64" s="6"/>
      <c r="FE64" s="5"/>
      <c r="FF64" s="5"/>
      <c r="FG64" s="4"/>
      <c r="FH64" s="6"/>
      <c r="FI64" s="4"/>
      <c r="FJ64" s="6"/>
      <c r="FK64" s="5"/>
      <c r="FL64" s="5"/>
      <c r="FM64" s="4"/>
      <c r="FN64" s="6"/>
      <c r="FO64" s="4"/>
      <c r="FP64" s="6"/>
      <c r="FQ64" s="5"/>
      <c r="FR64" s="5"/>
      <c r="FS64" s="4"/>
      <c r="FT64" s="6"/>
      <c r="FU64" s="4"/>
      <c r="FV64" s="6"/>
      <c r="FW64" s="5"/>
      <c r="FX64" s="5"/>
      <c r="FY64" s="4"/>
      <c r="FZ64" s="6"/>
      <c r="GA64" s="4"/>
      <c r="GB64" s="6"/>
      <c r="GC64" s="5"/>
      <c r="GD64" s="5"/>
      <c r="GE64" s="4"/>
      <c r="GF64" s="6"/>
      <c r="GG64" s="4"/>
      <c r="GH64" s="6"/>
      <c r="GI64" s="5"/>
      <c r="GJ64" s="5"/>
      <c r="GK64" s="4"/>
      <c r="GL64" s="6"/>
      <c r="GM64" s="4"/>
      <c r="GN64" s="6"/>
      <c r="GO64" s="5"/>
      <c r="GP64" s="5"/>
      <c r="GQ64" s="4"/>
      <c r="GR64" s="6"/>
      <c r="GS64" s="4"/>
      <c r="GT64" s="6"/>
      <c r="GU64" s="5"/>
      <c r="GV64" s="5"/>
      <c r="GW64" s="4"/>
      <c r="GX64" s="6"/>
      <c r="GY64" s="4"/>
      <c r="GZ64" s="6"/>
      <c r="HA64" s="5"/>
      <c r="HB64" s="5"/>
      <c r="HC64" s="4"/>
      <c r="HD64" s="6"/>
      <c r="HE64" s="4"/>
      <c r="HF64" s="6"/>
      <c r="HG64" s="5"/>
      <c r="HH64" s="5"/>
      <c r="HI64" s="4"/>
      <c r="HJ64" s="6"/>
      <c r="HK64" s="4"/>
      <c r="HL64" s="6"/>
      <c r="HM64" s="5"/>
      <c r="HN64" s="5"/>
      <c r="HO64" s="4"/>
      <c r="HP64" s="6"/>
      <c r="HQ64" s="4"/>
      <c r="HR64" s="6"/>
      <c r="HS64" s="5"/>
      <c r="HT64" s="5"/>
      <c r="HU64" s="4"/>
      <c r="HV64" s="6"/>
      <c r="HW64" s="4"/>
      <c r="HX64" s="6"/>
      <c r="HY64" s="5"/>
      <c r="HZ64" s="5"/>
      <c r="IA64" s="4"/>
      <c r="IB64" s="6"/>
      <c r="IC64" s="4"/>
      <c r="ID64" s="6"/>
      <c r="IE64" s="5"/>
      <c r="IF64" s="5"/>
      <c r="IG64" s="4"/>
      <c r="IH64" s="6"/>
      <c r="II64" s="4"/>
      <c r="IJ64" s="6"/>
      <c r="IK64" s="5"/>
      <c r="IL64" s="5"/>
      <c r="IM64" s="4"/>
      <c r="IN64" s="6"/>
      <c r="IO64" s="4"/>
      <c r="IP64" s="6"/>
      <c r="IQ64" s="5"/>
      <c r="IR64" s="5"/>
      <c r="IS64" s="4"/>
      <c r="IT64" s="6"/>
      <c r="IU64" s="4"/>
      <c r="IV64" s="6"/>
      <c r="IW64" s="5"/>
      <c r="IX64" s="5"/>
      <c r="IY64" s="4"/>
      <c r="IZ64" s="6"/>
      <c r="JA64" s="4"/>
      <c r="JB64" s="6"/>
      <c r="JC64" s="5"/>
      <c r="JD64" s="5"/>
      <c r="JE64" s="4"/>
      <c r="JF64" s="6"/>
      <c r="JG64" s="4"/>
      <c r="JH64" s="6"/>
      <c r="JI64" s="5"/>
      <c r="JJ64" s="5"/>
      <c r="JK64" s="4"/>
      <c r="JL64" s="6"/>
      <c r="JM64" s="4"/>
      <c r="JN64" s="6"/>
      <c r="JO64" s="5"/>
      <c r="JP64" s="5"/>
      <c r="JQ64" s="4"/>
      <c r="JR64" s="6"/>
      <c r="JS64" s="4"/>
      <c r="JT64" s="6"/>
      <c r="JU64" s="5"/>
      <c r="JV64" s="5"/>
      <c r="JW64" s="4"/>
      <c r="JX64" s="6"/>
      <c r="JY64" s="4"/>
      <c r="JZ64" s="6"/>
      <c r="KA64" s="5"/>
      <c r="KB64" s="5"/>
      <c r="KC64" s="4"/>
      <c r="KD64" s="6"/>
      <c r="KE64" s="4"/>
      <c r="KF64" s="6"/>
      <c r="KG64" s="5"/>
      <c r="KH64" s="5"/>
      <c r="KI64" s="4"/>
      <c r="KJ64" s="6"/>
      <c r="KK64" s="4"/>
      <c r="KL64" s="6"/>
      <c r="KM64" s="5"/>
      <c r="KN64" s="5"/>
    </row>
    <row r="65">
      <c r="A65" s="3" t="s">
        <v>85</v>
      </c>
      <c r="B65" s="3" t="s">
        <v>86</v>
      </c>
      <c r="C65" s="3" t="s">
        <v>87</v>
      </c>
      <c r="D65" s="3" t="s">
        <v>88</v>
      </c>
      <c r="E65" s="3" t="s">
        <v>138</v>
      </c>
      <c r="F65" s="3" t="s">
        <v>139</v>
      </c>
      <c r="G65" s="3" t="s">
        <v>140</v>
      </c>
      <c r="H65" s="3" t="s">
        <v>118</v>
      </c>
      <c r="I65" s="3" t="s">
        <v>1343</v>
      </c>
      <c r="J65" s="3" t="s">
        <v>1337</v>
      </c>
      <c r="K65" s="4">
        <v>1690</v>
      </c>
      <c r="L65" s="4">
        <f>=ROUNDDOWN(49.7058823529412,0)</f>
      </c>
      <c r="M65" s="4"/>
      <c r="N65" s="5">
        <v>1</v>
      </c>
      <c r="O65" s="4"/>
      <c r="P65" s="4">
        <f>=ROUNDDOWN({0},0)</f>
      </c>
      <c r="Q65" s="4"/>
      <c r="R65" s="5"/>
      <c r="S65" s="4">
        <v>26</v>
      </c>
      <c r="T65" s="6">
        <v>1769.56</v>
      </c>
      <c r="U65" s="4"/>
      <c r="V65" s="6"/>
      <c r="W65" s="5"/>
      <c r="X65" s="5"/>
      <c r="Y65" s="4">
        <v>4</v>
      </c>
      <c r="Z65" s="6">
        <v>267.29</v>
      </c>
      <c r="AA65" s="4"/>
      <c r="AB65" s="6"/>
      <c r="AC65" s="5"/>
      <c r="AD65" s="5"/>
      <c r="AE65" s="4">
        <v>10</v>
      </c>
      <c r="AF65" s="6">
        <v>581.84</v>
      </c>
      <c r="AG65" s="4"/>
      <c r="AH65" s="6"/>
      <c r="AI65" s="5"/>
      <c r="AJ65" s="5"/>
      <c r="AK65" s="4">
        <v>1</v>
      </c>
      <c r="AL65" s="6">
        <v>86.23</v>
      </c>
      <c r="AM65" s="4"/>
      <c r="AN65" s="6"/>
      <c r="AO65" s="5"/>
      <c r="AP65" s="5"/>
      <c r="AQ65" s="4">
        <v>5</v>
      </c>
      <c r="AR65" s="6">
        <v>355</v>
      </c>
      <c r="AS65" s="4"/>
      <c r="AT65" s="6"/>
      <c r="AU65" s="5"/>
      <c r="AV65" s="5"/>
      <c r="AW65" s="4">
        <v>2</v>
      </c>
      <c r="AX65" s="6">
        <v>137</v>
      </c>
      <c r="AY65" s="4"/>
      <c r="AZ65" s="6"/>
      <c r="BA65" s="5"/>
      <c r="BB65" s="5"/>
      <c r="BC65" s="4"/>
      <c r="BD65" s="6"/>
      <c r="BE65" s="4"/>
      <c r="BF65" s="6"/>
      <c r="BG65" s="5"/>
      <c r="BH65" s="5"/>
      <c r="BI65" s="4">
        <v>2</v>
      </c>
      <c r="BJ65" s="6">
        <v>135.98</v>
      </c>
      <c r="BK65" s="4"/>
      <c r="BL65" s="6"/>
      <c r="BM65" s="5"/>
      <c r="BN65" s="5"/>
      <c r="BO65" s="4"/>
      <c r="BP65" s="6"/>
      <c r="BQ65" s="4"/>
      <c r="BR65" s="6"/>
      <c r="BS65" s="5"/>
      <c r="BT65" s="5"/>
      <c r="BU65" s="4"/>
      <c r="BV65" s="6"/>
      <c r="BW65" s="4"/>
      <c r="BX65" s="6"/>
      <c r="BY65" s="5"/>
      <c r="BZ65" s="5"/>
      <c r="CA65" s="4"/>
      <c r="CB65" s="6"/>
      <c r="CC65" s="4"/>
      <c r="CD65" s="6"/>
      <c r="CE65" s="5"/>
      <c r="CF65" s="5"/>
      <c r="CG65" s="4">
        <v>1</v>
      </c>
      <c r="CH65" s="6">
        <v>86.23</v>
      </c>
      <c r="CI65" s="4"/>
      <c r="CJ65" s="6"/>
      <c r="CK65" s="5"/>
      <c r="CL65" s="5"/>
      <c r="CM65" s="4">
        <v>1</v>
      </c>
      <c r="CN65" s="6">
        <v>119.99</v>
      </c>
      <c r="CO65" s="4"/>
      <c r="CP65" s="6"/>
      <c r="CQ65" s="5"/>
      <c r="CR65" s="5"/>
      <c r="CS65" s="4"/>
      <c r="CT65" s="6"/>
      <c r="CU65" s="4"/>
      <c r="CV65" s="6"/>
      <c r="CW65" s="5"/>
      <c r="CX65" s="5"/>
      <c r="CY65" s="4"/>
      <c r="CZ65" s="6"/>
      <c r="DA65" s="4"/>
      <c r="DB65" s="6"/>
      <c r="DC65" s="5"/>
      <c r="DD65" s="5"/>
      <c r="DE65" s="4"/>
      <c r="DF65" s="6"/>
      <c r="DG65" s="4"/>
      <c r="DH65" s="6"/>
      <c r="DI65" s="5"/>
      <c r="DJ65" s="5"/>
      <c r="DK65" s="4"/>
      <c r="DL65" s="6"/>
      <c r="DM65" s="4"/>
      <c r="DN65" s="6"/>
      <c r="DO65" s="5"/>
      <c r="DP65" s="5"/>
      <c r="DQ65" s="4"/>
      <c r="DR65" s="6"/>
      <c r="DS65" s="4"/>
      <c r="DT65" s="6"/>
      <c r="DU65" s="5"/>
      <c r="DV65" s="5"/>
      <c r="DW65" s="4"/>
      <c r="DX65" s="6"/>
      <c r="DY65" s="4"/>
      <c r="DZ65" s="6"/>
      <c r="EA65" s="5"/>
      <c r="EB65" s="5"/>
      <c r="EC65" s="4"/>
      <c r="ED65" s="6"/>
      <c r="EE65" s="4"/>
      <c r="EF65" s="6"/>
      <c r="EG65" s="5"/>
      <c r="EH65" s="5"/>
      <c r="EI65" s="4"/>
      <c r="EJ65" s="6"/>
      <c r="EK65" s="4"/>
      <c r="EL65" s="6"/>
      <c r="EM65" s="5"/>
      <c r="EN65" s="5"/>
      <c r="EO65" s="4"/>
      <c r="EP65" s="6"/>
      <c r="EQ65" s="4"/>
      <c r="ER65" s="6"/>
      <c r="ES65" s="5"/>
      <c r="ET65" s="5"/>
      <c r="EU65" s="4"/>
      <c r="EV65" s="6"/>
      <c r="EW65" s="4"/>
      <c r="EX65" s="6"/>
      <c r="EY65" s="5"/>
      <c r="EZ65" s="5"/>
      <c r="FA65" s="4"/>
      <c r="FB65" s="6"/>
      <c r="FC65" s="4"/>
      <c r="FD65" s="6"/>
      <c r="FE65" s="5"/>
      <c r="FF65" s="5"/>
      <c r="FG65" s="4"/>
      <c r="FH65" s="6"/>
      <c r="FI65" s="4"/>
      <c r="FJ65" s="6"/>
      <c r="FK65" s="5"/>
      <c r="FL65" s="5"/>
      <c r="FM65" s="4"/>
      <c r="FN65" s="6"/>
      <c r="FO65" s="4"/>
      <c r="FP65" s="6"/>
      <c r="FQ65" s="5"/>
      <c r="FR65" s="5"/>
      <c r="FS65" s="4"/>
      <c r="FT65" s="6"/>
      <c r="FU65" s="4"/>
      <c r="FV65" s="6"/>
      <c r="FW65" s="5"/>
      <c r="FX65" s="5"/>
      <c r="FY65" s="4"/>
      <c r="FZ65" s="6"/>
      <c r="GA65" s="4"/>
      <c r="GB65" s="6"/>
      <c r="GC65" s="5"/>
      <c r="GD65" s="5"/>
      <c r="GE65" s="4"/>
      <c r="GF65" s="6"/>
      <c r="GG65" s="4"/>
      <c r="GH65" s="6"/>
      <c r="GI65" s="5"/>
      <c r="GJ65" s="5"/>
      <c r="GK65" s="4"/>
      <c r="GL65" s="6"/>
      <c r="GM65" s="4"/>
      <c r="GN65" s="6"/>
      <c r="GO65" s="5"/>
      <c r="GP65" s="5"/>
      <c r="GQ65" s="4"/>
      <c r="GR65" s="6"/>
      <c r="GS65" s="4"/>
      <c r="GT65" s="6"/>
      <c r="GU65" s="5"/>
      <c r="GV65" s="5"/>
      <c r="GW65" s="4"/>
      <c r="GX65" s="6"/>
      <c r="GY65" s="4"/>
      <c r="GZ65" s="6"/>
      <c r="HA65" s="5"/>
      <c r="HB65" s="5"/>
      <c r="HC65" s="4"/>
      <c r="HD65" s="6"/>
      <c r="HE65" s="4"/>
      <c r="HF65" s="6"/>
      <c r="HG65" s="5"/>
      <c r="HH65" s="5"/>
      <c r="HI65" s="4"/>
      <c r="HJ65" s="6"/>
      <c r="HK65" s="4"/>
      <c r="HL65" s="6"/>
      <c r="HM65" s="5"/>
      <c r="HN65" s="5"/>
      <c r="HO65" s="4"/>
      <c r="HP65" s="6"/>
      <c r="HQ65" s="4"/>
      <c r="HR65" s="6"/>
      <c r="HS65" s="5"/>
      <c r="HT65" s="5"/>
      <c r="HU65" s="4"/>
      <c r="HV65" s="6"/>
      <c r="HW65" s="4"/>
      <c r="HX65" s="6"/>
      <c r="HY65" s="5"/>
      <c r="HZ65" s="5"/>
      <c r="IA65" s="4"/>
      <c r="IB65" s="6"/>
      <c r="IC65" s="4"/>
      <c r="ID65" s="6"/>
      <c r="IE65" s="5"/>
      <c r="IF65" s="5"/>
      <c r="IG65" s="4"/>
      <c r="IH65" s="6"/>
      <c r="II65" s="4"/>
      <c r="IJ65" s="6"/>
      <c r="IK65" s="5"/>
      <c r="IL65" s="5"/>
      <c r="IM65" s="4"/>
      <c r="IN65" s="6"/>
      <c r="IO65" s="4"/>
      <c r="IP65" s="6"/>
      <c r="IQ65" s="5"/>
      <c r="IR65" s="5"/>
      <c r="IS65" s="4"/>
      <c r="IT65" s="6"/>
      <c r="IU65" s="4"/>
      <c r="IV65" s="6"/>
      <c r="IW65" s="5"/>
      <c r="IX65" s="5"/>
      <c r="IY65" s="4"/>
      <c r="IZ65" s="6"/>
      <c r="JA65" s="4"/>
      <c r="JB65" s="6"/>
      <c r="JC65" s="5"/>
      <c r="JD65" s="5"/>
      <c r="JE65" s="4"/>
      <c r="JF65" s="6"/>
      <c r="JG65" s="4"/>
      <c r="JH65" s="6"/>
      <c r="JI65" s="5"/>
      <c r="JJ65" s="5"/>
      <c r="JK65" s="4"/>
      <c r="JL65" s="6"/>
      <c r="JM65" s="4"/>
      <c r="JN65" s="6"/>
      <c r="JO65" s="5"/>
      <c r="JP65" s="5"/>
      <c r="JQ65" s="4"/>
      <c r="JR65" s="6"/>
      <c r="JS65" s="4"/>
      <c r="JT65" s="6"/>
      <c r="JU65" s="5"/>
      <c r="JV65" s="5"/>
      <c r="JW65" s="4"/>
      <c r="JX65" s="6"/>
      <c r="JY65" s="4"/>
      <c r="JZ65" s="6"/>
      <c r="KA65" s="5"/>
      <c r="KB65" s="5"/>
      <c r="KC65" s="4"/>
      <c r="KD65" s="6"/>
      <c r="KE65" s="4"/>
      <c r="KF65" s="6"/>
      <c r="KG65" s="5"/>
      <c r="KH65" s="5"/>
      <c r="KI65" s="4"/>
      <c r="KJ65" s="6"/>
      <c r="KK65" s="4"/>
      <c r="KL65" s="6"/>
      <c r="KM65" s="5"/>
      <c r="KN65" s="5"/>
    </row>
    <row r="66">
      <c r="A66" s="3" t="s">
        <v>85</v>
      </c>
      <c r="B66" s="3" t="s">
        <v>86</v>
      </c>
      <c r="C66" s="3" t="s">
        <v>87</v>
      </c>
      <c r="D66" s="3" t="s">
        <v>88</v>
      </c>
      <c r="E66" s="3" t="s">
        <v>138</v>
      </c>
      <c r="F66" s="3" t="s">
        <v>139</v>
      </c>
      <c r="G66" s="3" t="s">
        <v>140</v>
      </c>
      <c r="H66" s="3" t="s">
        <v>118</v>
      </c>
      <c r="I66" s="3" t="s">
        <v>1335</v>
      </c>
      <c r="J66" s="3" t="s">
        <v>1319</v>
      </c>
      <c r="K66" s="4">
        <v>1676</v>
      </c>
      <c r="L66" s="4">
        <f>=ROUNDDOWN(50.7878787878788,0)</f>
      </c>
      <c r="M66" s="4"/>
      <c r="N66" s="5">
        <v>1</v>
      </c>
      <c r="O66" s="4"/>
      <c r="P66" s="4">
        <f>=ROUNDDOWN({0},0)</f>
      </c>
      <c r="Q66" s="4"/>
      <c r="R66" s="5"/>
      <c r="S66" s="4">
        <v>18</v>
      </c>
      <c r="T66" s="6">
        <v>1208.85</v>
      </c>
      <c r="U66" s="4"/>
      <c r="V66" s="6"/>
      <c r="W66" s="5"/>
      <c r="X66" s="5"/>
      <c r="Y66" s="4">
        <v>2</v>
      </c>
      <c r="Z66" s="6">
        <v>124.6</v>
      </c>
      <c r="AA66" s="4"/>
      <c r="AB66" s="6"/>
      <c r="AC66" s="5"/>
      <c r="AD66" s="5"/>
      <c r="AE66" s="4">
        <v>3</v>
      </c>
      <c r="AF66" s="6">
        <v>204.18</v>
      </c>
      <c r="AG66" s="4"/>
      <c r="AH66" s="6"/>
      <c r="AI66" s="5"/>
      <c r="AJ66" s="5"/>
      <c r="AK66" s="4">
        <v>1</v>
      </c>
      <c r="AL66" s="6">
        <v>74.73</v>
      </c>
      <c r="AM66" s="4"/>
      <c r="AN66" s="6"/>
      <c r="AO66" s="5"/>
      <c r="AP66" s="5"/>
      <c r="AQ66" s="4">
        <v>7</v>
      </c>
      <c r="AR66" s="6">
        <v>417.55</v>
      </c>
      <c r="AS66" s="4"/>
      <c r="AT66" s="6"/>
      <c r="AU66" s="5"/>
      <c r="AV66" s="5"/>
      <c r="AW66" s="4">
        <v>3</v>
      </c>
      <c r="AX66" s="6">
        <v>222</v>
      </c>
      <c r="AY66" s="4"/>
      <c r="AZ66" s="6"/>
      <c r="BA66" s="5"/>
      <c r="BB66" s="5"/>
      <c r="BC66" s="4"/>
      <c r="BD66" s="6"/>
      <c r="BE66" s="4"/>
      <c r="BF66" s="6"/>
      <c r="BG66" s="5"/>
      <c r="BH66" s="5"/>
      <c r="BI66" s="4"/>
      <c r="BJ66" s="6"/>
      <c r="BK66" s="4"/>
      <c r="BL66" s="6"/>
      <c r="BM66" s="5"/>
      <c r="BN66" s="5"/>
      <c r="BO66" s="4">
        <v>1</v>
      </c>
      <c r="BP66" s="6">
        <v>88.93</v>
      </c>
      <c r="BQ66" s="4"/>
      <c r="BR66" s="6"/>
      <c r="BS66" s="5"/>
      <c r="BT66" s="5"/>
      <c r="BU66" s="4">
        <v>1</v>
      </c>
      <c r="BV66" s="6">
        <v>76.86</v>
      </c>
      <c r="BW66" s="4"/>
      <c r="BX66" s="6"/>
      <c r="BY66" s="5"/>
      <c r="BZ66" s="5"/>
      <c r="CA66" s="4"/>
      <c r="CB66" s="6"/>
      <c r="CC66" s="4"/>
      <c r="CD66" s="6"/>
      <c r="CE66" s="5"/>
      <c r="CF66" s="5"/>
      <c r="CG66" s="4"/>
      <c r="CH66" s="6"/>
      <c r="CI66" s="4"/>
      <c r="CJ66" s="6"/>
      <c r="CK66" s="5"/>
      <c r="CL66" s="5"/>
      <c r="CM66" s="4"/>
      <c r="CN66" s="6"/>
      <c r="CO66" s="4"/>
      <c r="CP66" s="6"/>
      <c r="CQ66" s="5"/>
      <c r="CR66" s="5"/>
      <c r="CS66" s="4"/>
      <c r="CT66" s="6"/>
      <c r="CU66" s="4"/>
      <c r="CV66" s="6"/>
      <c r="CW66" s="5"/>
      <c r="CX66" s="5"/>
      <c r="CY66" s="4"/>
      <c r="CZ66" s="6"/>
      <c r="DA66" s="4"/>
      <c r="DB66" s="6"/>
      <c r="DC66" s="5"/>
      <c r="DD66" s="5"/>
      <c r="DE66" s="4"/>
      <c r="DF66" s="6"/>
      <c r="DG66" s="4"/>
      <c r="DH66" s="6"/>
      <c r="DI66" s="5"/>
      <c r="DJ66" s="5"/>
      <c r="DK66" s="4"/>
      <c r="DL66" s="6"/>
      <c r="DM66" s="4"/>
      <c r="DN66" s="6"/>
      <c r="DO66" s="5"/>
      <c r="DP66" s="5"/>
      <c r="DQ66" s="4"/>
      <c r="DR66" s="6"/>
      <c r="DS66" s="4"/>
      <c r="DT66" s="6"/>
      <c r="DU66" s="5"/>
      <c r="DV66" s="5"/>
      <c r="DW66" s="4"/>
      <c r="DX66" s="6"/>
      <c r="DY66" s="4"/>
      <c r="DZ66" s="6"/>
      <c r="EA66" s="5"/>
      <c r="EB66" s="5"/>
      <c r="EC66" s="4"/>
      <c r="ED66" s="6"/>
      <c r="EE66" s="4"/>
      <c r="EF66" s="6"/>
      <c r="EG66" s="5"/>
      <c r="EH66" s="5"/>
      <c r="EI66" s="4"/>
      <c r="EJ66" s="6"/>
      <c r="EK66" s="4"/>
      <c r="EL66" s="6"/>
      <c r="EM66" s="5"/>
      <c r="EN66" s="5"/>
      <c r="EO66" s="4"/>
      <c r="EP66" s="6"/>
      <c r="EQ66" s="4"/>
      <c r="ER66" s="6"/>
      <c r="ES66" s="5"/>
      <c r="ET66" s="5"/>
      <c r="EU66" s="4"/>
      <c r="EV66" s="6"/>
      <c r="EW66" s="4"/>
      <c r="EX66" s="6"/>
      <c r="EY66" s="5"/>
      <c r="EZ66" s="5"/>
      <c r="FA66" s="4"/>
      <c r="FB66" s="6"/>
      <c r="FC66" s="4"/>
      <c r="FD66" s="6"/>
      <c r="FE66" s="5"/>
      <c r="FF66" s="5"/>
      <c r="FG66" s="4"/>
      <c r="FH66" s="6"/>
      <c r="FI66" s="4"/>
      <c r="FJ66" s="6"/>
      <c r="FK66" s="5"/>
      <c r="FL66" s="5"/>
      <c r="FM66" s="4"/>
      <c r="FN66" s="6"/>
      <c r="FO66" s="4"/>
      <c r="FP66" s="6"/>
      <c r="FQ66" s="5"/>
      <c r="FR66" s="5"/>
      <c r="FS66" s="4"/>
      <c r="FT66" s="6"/>
      <c r="FU66" s="4"/>
      <c r="FV66" s="6"/>
      <c r="FW66" s="5"/>
      <c r="FX66" s="5"/>
      <c r="FY66" s="4"/>
      <c r="FZ66" s="6"/>
      <c r="GA66" s="4"/>
      <c r="GB66" s="6"/>
      <c r="GC66" s="5"/>
      <c r="GD66" s="5"/>
      <c r="GE66" s="4"/>
      <c r="GF66" s="6"/>
      <c r="GG66" s="4"/>
      <c r="GH66" s="6"/>
      <c r="GI66" s="5"/>
      <c r="GJ66" s="5"/>
      <c r="GK66" s="4"/>
      <c r="GL66" s="6"/>
      <c r="GM66" s="4"/>
      <c r="GN66" s="6"/>
      <c r="GO66" s="5"/>
      <c r="GP66" s="5"/>
      <c r="GQ66" s="4"/>
      <c r="GR66" s="6"/>
      <c r="GS66" s="4"/>
      <c r="GT66" s="6"/>
      <c r="GU66" s="5"/>
      <c r="GV66" s="5"/>
      <c r="GW66" s="4"/>
      <c r="GX66" s="6"/>
      <c r="GY66" s="4"/>
      <c r="GZ66" s="6"/>
      <c r="HA66" s="5"/>
      <c r="HB66" s="5"/>
      <c r="HC66" s="4"/>
      <c r="HD66" s="6"/>
      <c r="HE66" s="4"/>
      <c r="HF66" s="6"/>
      <c r="HG66" s="5"/>
      <c r="HH66" s="5"/>
      <c r="HI66" s="4"/>
      <c r="HJ66" s="6"/>
      <c r="HK66" s="4"/>
      <c r="HL66" s="6"/>
      <c r="HM66" s="5"/>
      <c r="HN66" s="5"/>
      <c r="HO66" s="4"/>
      <c r="HP66" s="6"/>
      <c r="HQ66" s="4"/>
      <c r="HR66" s="6"/>
      <c r="HS66" s="5"/>
      <c r="HT66" s="5"/>
      <c r="HU66" s="4"/>
      <c r="HV66" s="6"/>
      <c r="HW66" s="4"/>
      <c r="HX66" s="6"/>
      <c r="HY66" s="5"/>
      <c r="HZ66" s="5"/>
      <c r="IA66" s="4"/>
      <c r="IB66" s="6"/>
      <c r="IC66" s="4"/>
      <c r="ID66" s="6"/>
      <c r="IE66" s="5"/>
      <c r="IF66" s="5"/>
      <c r="IG66" s="4"/>
      <c r="IH66" s="6"/>
      <c r="II66" s="4"/>
      <c r="IJ66" s="6"/>
      <c r="IK66" s="5"/>
      <c r="IL66" s="5"/>
      <c r="IM66" s="4"/>
      <c r="IN66" s="6"/>
      <c r="IO66" s="4"/>
      <c r="IP66" s="6"/>
      <c r="IQ66" s="5"/>
      <c r="IR66" s="5"/>
      <c r="IS66" s="4"/>
      <c r="IT66" s="6"/>
      <c r="IU66" s="4"/>
      <c r="IV66" s="6"/>
      <c r="IW66" s="5"/>
      <c r="IX66" s="5"/>
      <c r="IY66" s="4"/>
      <c r="IZ66" s="6"/>
      <c r="JA66" s="4"/>
      <c r="JB66" s="6"/>
      <c r="JC66" s="5"/>
      <c r="JD66" s="5"/>
      <c r="JE66" s="4"/>
      <c r="JF66" s="6"/>
      <c r="JG66" s="4"/>
      <c r="JH66" s="6"/>
      <c r="JI66" s="5"/>
      <c r="JJ66" s="5"/>
      <c r="JK66" s="4"/>
      <c r="JL66" s="6"/>
      <c r="JM66" s="4"/>
      <c r="JN66" s="6"/>
      <c r="JO66" s="5"/>
      <c r="JP66" s="5"/>
      <c r="JQ66" s="4"/>
      <c r="JR66" s="6"/>
      <c r="JS66" s="4"/>
      <c r="JT66" s="6"/>
      <c r="JU66" s="5"/>
      <c r="JV66" s="5"/>
      <c r="JW66" s="4"/>
      <c r="JX66" s="6"/>
      <c r="JY66" s="4"/>
      <c r="JZ66" s="6"/>
      <c r="KA66" s="5"/>
      <c r="KB66" s="5"/>
      <c r="KC66" s="4"/>
      <c r="KD66" s="6"/>
      <c r="KE66" s="4"/>
      <c r="KF66" s="6"/>
      <c r="KG66" s="5"/>
      <c r="KH66" s="5"/>
      <c r="KI66" s="4"/>
      <c r="KJ66" s="6"/>
      <c r="KK66" s="4"/>
      <c r="KL66" s="6"/>
      <c r="KM66" s="5"/>
      <c r="KN66" s="5"/>
    </row>
    <row r="67">
      <c r="A67" s="3" t="s">
        <v>85</v>
      </c>
      <c r="B67" s="3" t="s">
        <v>86</v>
      </c>
      <c r="C67" s="3" t="s">
        <v>87</v>
      </c>
      <c r="D67" s="3" t="s">
        <v>88</v>
      </c>
      <c r="E67" s="3" t="s">
        <v>138</v>
      </c>
      <c r="F67" s="3" t="s">
        <v>139</v>
      </c>
      <c r="G67" s="3" t="s">
        <v>140</v>
      </c>
      <c r="H67" s="3" t="s">
        <v>118</v>
      </c>
      <c r="I67" s="3" t="s">
        <v>1344</v>
      </c>
      <c r="J67" s="3" t="s">
        <v>1319</v>
      </c>
      <c r="K67" s="4">
        <v>1436</v>
      </c>
      <c r="L67" s="4">
        <f>=ROUNDDOWN(51.2857142857143,0)</f>
      </c>
      <c r="M67" s="4"/>
      <c r="N67" s="5">
        <v>1</v>
      </c>
      <c r="O67" s="4"/>
      <c r="P67" s="4">
        <f>=ROUNDDOWN({0},0)</f>
      </c>
      <c r="Q67" s="4"/>
      <c r="R67" s="5"/>
      <c r="S67" s="4">
        <v>11</v>
      </c>
      <c r="T67" s="6">
        <v>880.68</v>
      </c>
      <c r="U67" s="4"/>
      <c r="V67" s="6"/>
      <c r="W67" s="5"/>
      <c r="X67" s="5"/>
      <c r="Y67" s="4"/>
      <c r="Z67" s="6"/>
      <c r="AA67" s="4"/>
      <c r="AB67" s="6"/>
      <c r="AC67" s="5"/>
      <c r="AD67" s="5"/>
      <c r="AE67" s="4">
        <v>3</v>
      </c>
      <c r="AF67" s="6">
        <v>184.39</v>
      </c>
      <c r="AG67" s="4"/>
      <c r="AH67" s="6"/>
      <c r="AI67" s="5"/>
      <c r="AJ67" s="5"/>
      <c r="AK67" s="4">
        <v>2</v>
      </c>
      <c r="AL67" s="6">
        <v>172.46</v>
      </c>
      <c r="AM67" s="4"/>
      <c r="AN67" s="6"/>
      <c r="AO67" s="5"/>
      <c r="AP67" s="5"/>
      <c r="AQ67" s="4">
        <v>3</v>
      </c>
      <c r="AR67" s="6">
        <v>235</v>
      </c>
      <c r="AS67" s="4"/>
      <c r="AT67" s="6"/>
      <c r="AU67" s="5"/>
      <c r="AV67" s="5"/>
      <c r="AW67" s="4"/>
      <c r="AX67" s="6"/>
      <c r="AY67" s="4"/>
      <c r="AZ67" s="6"/>
      <c r="BA67" s="5"/>
      <c r="BB67" s="5"/>
      <c r="BC67" s="4"/>
      <c r="BD67" s="6"/>
      <c r="BE67" s="4"/>
      <c r="BF67" s="6"/>
      <c r="BG67" s="5"/>
      <c r="BH67" s="5"/>
      <c r="BI67" s="4"/>
      <c r="BJ67" s="6"/>
      <c r="BK67" s="4"/>
      <c r="BL67" s="6"/>
      <c r="BM67" s="5"/>
      <c r="BN67" s="5"/>
      <c r="BO67" s="4"/>
      <c r="BP67" s="6"/>
      <c r="BQ67" s="4"/>
      <c r="BR67" s="6"/>
      <c r="BS67" s="5"/>
      <c r="BT67" s="5"/>
      <c r="BU67" s="4"/>
      <c r="BV67" s="6"/>
      <c r="BW67" s="4"/>
      <c r="BX67" s="6"/>
      <c r="BY67" s="5"/>
      <c r="BZ67" s="5"/>
      <c r="CA67" s="4"/>
      <c r="CB67" s="6"/>
      <c r="CC67" s="4"/>
      <c r="CD67" s="6"/>
      <c r="CE67" s="5"/>
      <c r="CF67" s="5"/>
      <c r="CG67" s="4">
        <v>1</v>
      </c>
      <c r="CH67" s="6">
        <v>74.73</v>
      </c>
      <c r="CI67" s="4"/>
      <c r="CJ67" s="6"/>
      <c r="CK67" s="5"/>
      <c r="CL67" s="5"/>
      <c r="CM67" s="4">
        <v>2</v>
      </c>
      <c r="CN67" s="6">
        <v>214.1</v>
      </c>
      <c r="CO67" s="4"/>
      <c r="CP67" s="6"/>
      <c r="CQ67" s="5"/>
      <c r="CR67" s="5"/>
      <c r="CS67" s="4"/>
      <c r="CT67" s="6"/>
      <c r="CU67" s="4"/>
      <c r="CV67" s="6"/>
      <c r="CW67" s="5"/>
      <c r="CX67" s="5"/>
      <c r="CY67" s="4"/>
      <c r="CZ67" s="6"/>
      <c r="DA67" s="4"/>
      <c r="DB67" s="6"/>
      <c r="DC67" s="5"/>
      <c r="DD67" s="5"/>
      <c r="DE67" s="4"/>
      <c r="DF67" s="6"/>
      <c r="DG67" s="4"/>
      <c r="DH67" s="6"/>
      <c r="DI67" s="5"/>
      <c r="DJ67" s="5"/>
      <c r="DK67" s="4"/>
      <c r="DL67" s="6"/>
      <c r="DM67" s="4"/>
      <c r="DN67" s="6"/>
      <c r="DO67" s="5"/>
      <c r="DP67" s="5"/>
      <c r="DQ67" s="4"/>
      <c r="DR67" s="6"/>
      <c r="DS67" s="4"/>
      <c r="DT67" s="6"/>
      <c r="DU67" s="5"/>
      <c r="DV67" s="5"/>
      <c r="DW67" s="4"/>
      <c r="DX67" s="6"/>
      <c r="DY67" s="4"/>
      <c r="DZ67" s="6"/>
      <c r="EA67" s="5"/>
      <c r="EB67" s="5"/>
      <c r="EC67" s="4"/>
      <c r="ED67" s="6"/>
      <c r="EE67" s="4"/>
      <c r="EF67" s="6"/>
      <c r="EG67" s="5"/>
      <c r="EH67" s="5"/>
      <c r="EI67" s="4"/>
      <c r="EJ67" s="6"/>
      <c r="EK67" s="4"/>
      <c r="EL67" s="6"/>
      <c r="EM67" s="5"/>
      <c r="EN67" s="5"/>
      <c r="EO67" s="4"/>
      <c r="EP67" s="6"/>
      <c r="EQ67" s="4"/>
      <c r="ER67" s="6"/>
      <c r="ES67" s="5"/>
      <c r="ET67" s="5"/>
      <c r="EU67" s="4"/>
      <c r="EV67" s="6"/>
      <c r="EW67" s="4"/>
      <c r="EX67" s="6"/>
      <c r="EY67" s="5"/>
      <c r="EZ67" s="5"/>
      <c r="FA67" s="4"/>
      <c r="FB67" s="6"/>
      <c r="FC67" s="4"/>
      <c r="FD67" s="6"/>
      <c r="FE67" s="5"/>
      <c r="FF67" s="5"/>
      <c r="FG67" s="4"/>
      <c r="FH67" s="6"/>
      <c r="FI67" s="4"/>
      <c r="FJ67" s="6"/>
      <c r="FK67" s="5"/>
      <c r="FL67" s="5"/>
      <c r="FM67" s="4"/>
      <c r="FN67" s="6"/>
      <c r="FO67" s="4"/>
      <c r="FP67" s="6"/>
      <c r="FQ67" s="5"/>
      <c r="FR67" s="5"/>
      <c r="FS67" s="4"/>
      <c r="FT67" s="6"/>
      <c r="FU67" s="4"/>
      <c r="FV67" s="6"/>
      <c r="FW67" s="5"/>
      <c r="FX67" s="5"/>
      <c r="FY67" s="4"/>
      <c r="FZ67" s="6"/>
      <c r="GA67" s="4"/>
      <c r="GB67" s="6"/>
      <c r="GC67" s="5"/>
      <c r="GD67" s="5"/>
      <c r="GE67" s="4"/>
      <c r="GF67" s="6"/>
      <c r="GG67" s="4"/>
      <c r="GH67" s="6"/>
      <c r="GI67" s="5"/>
      <c r="GJ67" s="5"/>
      <c r="GK67" s="4"/>
      <c r="GL67" s="6"/>
      <c r="GM67" s="4"/>
      <c r="GN67" s="6"/>
      <c r="GO67" s="5"/>
      <c r="GP67" s="5"/>
      <c r="GQ67" s="4"/>
      <c r="GR67" s="6"/>
      <c r="GS67" s="4"/>
      <c r="GT67" s="6"/>
      <c r="GU67" s="5"/>
      <c r="GV67" s="5"/>
      <c r="GW67" s="4"/>
      <c r="GX67" s="6"/>
      <c r="GY67" s="4"/>
      <c r="GZ67" s="6"/>
      <c r="HA67" s="5"/>
      <c r="HB67" s="5"/>
      <c r="HC67" s="4"/>
      <c r="HD67" s="6"/>
      <c r="HE67" s="4"/>
      <c r="HF67" s="6"/>
      <c r="HG67" s="5"/>
      <c r="HH67" s="5"/>
      <c r="HI67" s="4"/>
      <c r="HJ67" s="6"/>
      <c r="HK67" s="4"/>
      <c r="HL67" s="6"/>
      <c r="HM67" s="5"/>
      <c r="HN67" s="5"/>
      <c r="HO67" s="4"/>
      <c r="HP67" s="6"/>
      <c r="HQ67" s="4"/>
      <c r="HR67" s="6"/>
      <c r="HS67" s="5"/>
      <c r="HT67" s="5"/>
      <c r="HU67" s="4"/>
      <c r="HV67" s="6"/>
      <c r="HW67" s="4"/>
      <c r="HX67" s="6"/>
      <c r="HY67" s="5"/>
      <c r="HZ67" s="5"/>
      <c r="IA67" s="4"/>
      <c r="IB67" s="6"/>
      <c r="IC67" s="4"/>
      <c r="ID67" s="6"/>
      <c r="IE67" s="5"/>
      <c r="IF67" s="5"/>
      <c r="IG67" s="4"/>
      <c r="IH67" s="6"/>
      <c r="II67" s="4"/>
      <c r="IJ67" s="6"/>
      <c r="IK67" s="5"/>
      <c r="IL67" s="5"/>
      <c r="IM67" s="4"/>
      <c r="IN67" s="6"/>
      <c r="IO67" s="4"/>
      <c r="IP67" s="6"/>
      <c r="IQ67" s="5"/>
      <c r="IR67" s="5"/>
      <c r="IS67" s="4"/>
      <c r="IT67" s="6"/>
      <c r="IU67" s="4"/>
      <c r="IV67" s="6"/>
      <c r="IW67" s="5"/>
      <c r="IX67" s="5"/>
      <c r="IY67" s="4"/>
      <c r="IZ67" s="6"/>
      <c r="JA67" s="4"/>
      <c r="JB67" s="6"/>
      <c r="JC67" s="5"/>
      <c r="JD67" s="5"/>
      <c r="JE67" s="4"/>
      <c r="JF67" s="6"/>
      <c r="JG67" s="4"/>
      <c r="JH67" s="6"/>
      <c r="JI67" s="5"/>
      <c r="JJ67" s="5"/>
      <c r="JK67" s="4"/>
      <c r="JL67" s="6"/>
      <c r="JM67" s="4"/>
      <c r="JN67" s="6"/>
      <c r="JO67" s="5"/>
      <c r="JP67" s="5"/>
      <c r="JQ67" s="4"/>
      <c r="JR67" s="6"/>
      <c r="JS67" s="4"/>
      <c r="JT67" s="6"/>
      <c r="JU67" s="5"/>
      <c r="JV67" s="5"/>
      <c r="JW67" s="4"/>
      <c r="JX67" s="6"/>
      <c r="JY67" s="4"/>
      <c r="JZ67" s="6"/>
      <c r="KA67" s="5"/>
      <c r="KB67" s="5"/>
      <c r="KC67" s="4"/>
      <c r="KD67" s="6"/>
      <c r="KE67" s="4"/>
      <c r="KF67" s="6"/>
      <c r="KG67" s="5"/>
      <c r="KH67" s="5"/>
      <c r="KI67" s="4"/>
      <c r="KJ67" s="6"/>
      <c r="KK67" s="4"/>
      <c r="KL67" s="6"/>
      <c r="KM67" s="5"/>
      <c r="KN67" s="5"/>
    </row>
    <row r="68">
      <c r="A68" s="3" t="s">
        <v>85</v>
      </c>
      <c r="B68" s="3" t="s">
        <v>86</v>
      </c>
      <c r="C68" s="3" t="s">
        <v>87</v>
      </c>
      <c r="D68" s="3" t="s">
        <v>88</v>
      </c>
      <c r="E68" s="3" t="s">
        <v>141</v>
      </c>
      <c r="F68" s="3" t="s">
        <v>142</v>
      </c>
      <c r="G68" s="3" t="s">
        <v>143</v>
      </c>
      <c r="H68" s="3" t="s">
        <v>92</v>
      </c>
      <c r="I68" s="3" t="s">
        <v>1345</v>
      </c>
      <c r="J68" s="3" t="s">
        <v>1309</v>
      </c>
      <c r="K68" s="4">
        <v>1796</v>
      </c>
      <c r="L68" s="4">
        <f>=ROUNDDOWN(33.2592592592593,0)</f>
      </c>
      <c r="M68" s="4"/>
      <c r="N68" s="5">
        <v>1</v>
      </c>
      <c r="O68" s="4"/>
      <c r="P68" s="4">
        <f>=ROUNDDOWN({0},0)</f>
      </c>
      <c r="Q68" s="4"/>
      <c r="R68" s="5"/>
      <c r="S68" s="4">
        <v>19</v>
      </c>
      <c r="T68" s="6">
        <v>1363.16</v>
      </c>
      <c r="U68" s="4"/>
      <c r="V68" s="6"/>
      <c r="W68" s="5"/>
      <c r="X68" s="5"/>
      <c r="Y68" s="4">
        <v>5</v>
      </c>
      <c r="Z68" s="6">
        <v>328.1</v>
      </c>
      <c r="AA68" s="4"/>
      <c r="AB68" s="6"/>
      <c r="AC68" s="5"/>
      <c r="AD68" s="5"/>
      <c r="AE68" s="4">
        <v>4</v>
      </c>
      <c r="AF68" s="6">
        <v>265.13</v>
      </c>
      <c r="AG68" s="4"/>
      <c r="AH68" s="6"/>
      <c r="AI68" s="5"/>
      <c r="AJ68" s="5"/>
      <c r="AK68" s="4">
        <v>2</v>
      </c>
      <c r="AL68" s="6">
        <v>144.7</v>
      </c>
      <c r="AM68" s="4"/>
      <c r="AN68" s="6"/>
      <c r="AO68" s="5"/>
      <c r="AP68" s="5"/>
      <c r="AQ68" s="4">
        <v>1</v>
      </c>
      <c r="AR68" s="6">
        <v>81.6</v>
      </c>
      <c r="AS68" s="4"/>
      <c r="AT68" s="6"/>
      <c r="AU68" s="5"/>
      <c r="AV68" s="5"/>
      <c r="AW68" s="4"/>
      <c r="AX68" s="6"/>
      <c r="AY68" s="4"/>
      <c r="AZ68" s="6"/>
      <c r="BA68" s="5"/>
      <c r="BB68" s="5"/>
      <c r="BC68" s="4"/>
      <c r="BD68" s="6"/>
      <c r="BE68" s="4"/>
      <c r="BF68" s="6"/>
      <c r="BG68" s="5"/>
      <c r="BH68" s="5"/>
      <c r="BI68" s="4">
        <v>5</v>
      </c>
      <c r="BJ68" s="6">
        <v>368.28</v>
      </c>
      <c r="BK68" s="4"/>
      <c r="BL68" s="6"/>
      <c r="BM68" s="5"/>
      <c r="BN68" s="5"/>
      <c r="BO68" s="4">
        <v>1</v>
      </c>
      <c r="BP68" s="6">
        <v>96.35</v>
      </c>
      <c r="BQ68" s="4"/>
      <c r="BR68" s="6"/>
      <c r="BS68" s="5"/>
      <c r="BT68" s="5"/>
      <c r="BU68" s="4"/>
      <c r="BV68" s="6"/>
      <c r="BW68" s="4"/>
      <c r="BX68" s="6"/>
      <c r="BY68" s="5"/>
      <c r="BZ68" s="5"/>
      <c r="CA68" s="4"/>
      <c r="CB68" s="6"/>
      <c r="CC68" s="4"/>
      <c r="CD68" s="6"/>
      <c r="CE68" s="5"/>
      <c r="CF68" s="5"/>
      <c r="CG68" s="4"/>
      <c r="CH68" s="6"/>
      <c r="CI68" s="4"/>
      <c r="CJ68" s="6"/>
      <c r="CK68" s="5"/>
      <c r="CL68" s="5"/>
      <c r="CM68" s="4"/>
      <c r="CN68" s="6"/>
      <c r="CO68" s="4"/>
      <c r="CP68" s="6"/>
      <c r="CQ68" s="5"/>
      <c r="CR68" s="5"/>
      <c r="CS68" s="4">
        <v>1</v>
      </c>
      <c r="CT68" s="6">
        <v>79</v>
      </c>
      <c r="CU68" s="4"/>
      <c r="CV68" s="6"/>
      <c r="CW68" s="5"/>
      <c r="CX68" s="5"/>
      <c r="CY68" s="4"/>
      <c r="CZ68" s="6"/>
      <c r="DA68" s="4"/>
      <c r="DB68" s="6"/>
      <c r="DC68" s="5"/>
      <c r="DD68" s="5"/>
      <c r="DE68" s="4"/>
      <c r="DF68" s="6"/>
      <c r="DG68" s="4"/>
      <c r="DH68" s="6"/>
      <c r="DI68" s="5"/>
      <c r="DJ68" s="5"/>
      <c r="DK68" s="4"/>
      <c r="DL68" s="6"/>
      <c r="DM68" s="4"/>
      <c r="DN68" s="6"/>
      <c r="DO68" s="5"/>
      <c r="DP68" s="5"/>
      <c r="DQ68" s="4"/>
      <c r="DR68" s="6"/>
      <c r="DS68" s="4"/>
      <c r="DT68" s="6"/>
      <c r="DU68" s="5"/>
      <c r="DV68" s="5"/>
      <c r="DW68" s="4"/>
      <c r="DX68" s="6"/>
      <c r="DY68" s="4"/>
      <c r="DZ68" s="6"/>
      <c r="EA68" s="5"/>
      <c r="EB68" s="5"/>
      <c r="EC68" s="4"/>
      <c r="ED68" s="6"/>
      <c r="EE68" s="4"/>
      <c r="EF68" s="6"/>
      <c r="EG68" s="5"/>
      <c r="EH68" s="5"/>
      <c r="EI68" s="4"/>
      <c r="EJ68" s="6"/>
      <c r="EK68" s="4"/>
      <c r="EL68" s="6"/>
      <c r="EM68" s="5"/>
      <c r="EN68" s="5"/>
      <c r="EO68" s="4"/>
      <c r="EP68" s="6"/>
      <c r="EQ68" s="4"/>
      <c r="ER68" s="6"/>
      <c r="ES68" s="5"/>
      <c r="ET68" s="5"/>
      <c r="EU68" s="4"/>
      <c r="EV68" s="6"/>
      <c r="EW68" s="4"/>
      <c r="EX68" s="6"/>
      <c r="EY68" s="5"/>
      <c r="EZ68" s="5"/>
      <c r="FA68" s="4"/>
      <c r="FB68" s="6"/>
      <c r="FC68" s="4"/>
      <c r="FD68" s="6"/>
      <c r="FE68" s="5"/>
      <c r="FF68" s="5"/>
      <c r="FG68" s="4"/>
      <c r="FH68" s="6"/>
      <c r="FI68" s="4"/>
      <c r="FJ68" s="6"/>
      <c r="FK68" s="5"/>
      <c r="FL68" s="5"/>
      <c r="FM68" s="4"/>
      <c r="FN68" s="6"/>
      <c r="FO68" s="4"/>
      <c r="FP68" s="6"/>
      <c r="FQ68" s="5"/>
      <c r="FR68" s="5"/>
      <c r="FS68" s="4"/>
      <c r="FT68" s="6"/>
      <c r="FU68" s="4"/>
      <c r="FV68" s="6"/>
      <c r="FW68" s="5"/>
      <c r="FX68" s="5"/>
      <c r="FY68" s="4"/>
      <c r="FZ68" s="6"/>
      <c r="GA68" s="4"/>
      <c r="GB68" s="6"/>
      <c r="GC68" s="5"/>
      <c r="GD68" s="5"/>
      <c r="GE68" s="4"/>
      <c r="GF68" s="6"/>
      <c r="GG68" s="4"/>
      <c r="GH68" s="6"/>
      <c r="GI68" s="5"/>
      <c r="GJ68" s="5"/>
      <c r="GK68" s="4"/>
      <c r="GL68" s="6"/>
      <c r="GM68" s="4"/>
      <c r="GN68" s="6"/>
      <c r="GO68" s="5"/>
      <c r="GP68" s="5"/>
      <c r="GQ68" s="4"/>
      <c r="GR68" s="6"/>
      <c r="GS68" s="4"/>
      <c r="GT68" s="6"/>
      <c r="GU68" s="5"/>
      <c r="GV68" s="5"/>
      <c r="GW68" s="4"/>
      <c r="GX68" s="6"/>
      <c r="GY68" s="4"/>
      <c r="GZ68" s="6"/>
      <c r="HA68" s="5"/>
      <c r="HB68" s="5"/>
      <c r="HC68" s="4"/>
      <c r="HD68" s="6"/>
      <c r="HE68" s="4"/>
      <c r="HF68" s="6"/>
      <c r="HG68" s="5"/>
      <c r="HH68" s="5"/>
      <c r="HI68" s="4"/>
      <c r="HJ68" s="6"/>
      <c r="HK68" s="4"/>
      <c r="HL68" s="6"/>
      <c r="HM68" s="5"/>
      <c r="HN68" s="5"/>
      <c r="HO68" s="4"/>
      <c r="HP68" s="6"/>
      <c r="HQ68" s="4"/>
      <c r="HR68" s="6"/>
      <c r="HS68" s="5"/>
      <c r="HT68" s="5"/>
      <c r="HU68" s="4"/>
      <c r="HV68" s="6"/>
      <c r="HW68" s="4"/>
      <c r="HX68" s="6"/>
      <c r="HY68" s="5"/>
      <c r="HZ68" s="5"/>
      <c r="IA68" s="4"/>
      <c r="IB68" s="6"/>
      <c r="IC68" s="4"/>
      <c r="ID68" s="6"/>
      <c r="IE68" s="5"/>
      <c r="IF68" s="5"/>
      <c r="IG68" s="4"/>
      <c r="IH68" s="6"/>
      <c r="II68" s="4"/>
      <c r="IJ68" s="6"/>
      <c r="IK68" s="5"/>
      <c r="IL68" s="5"/>
      <c r="IM68" s="4"/>
      <c r="IN68" s="6"/>
      <c r="IO68" s="4"/>
      <c r="IP68" s="6"/>
      <c r="IQ68" s="5"/>
      <c r="IR68" s="5"/>
      <c r="IS68" s="4"/>
      <c r="IT68" s="6"/>
      <c r="IU68" s="4"/>
      <c r="IV68" s="6"/>
      <c r="IW68" s="5"/>
      <c r="IX68" s="5"/>
      <c r="IY68" s="4"/>
      <c r="IZ68" s="6"/>
      <c r="JA68" s="4"/>
      <c r="JB68" s="6"/>
      <c r="JC68" s="5"/>
      <c r="JD68" s="5"/>
      <c r="JE68" s="4"/>
      <c r="JF68" s="6"/>
      <c r="JG68" s="4"/>
      <c r="JH68" s="6"/>
      <c r="JI68" s="5"/>
      <c r="JJ68" s="5"/>
      <c r="JK68" s="4"/>
      <c r="JL68" s="6"/>
      <c r="JM68" s="4"/>
      <c r="JN68" s="6"/>
      <c r="JO68" s="5"/>
      <c r="JP68" s="5"/>
      <c r="JQ68" s="4"/>
      <c r="JR68" s="6"/>
      <c r="JS68" s="4"/>
      <c r="JT68" s="6"/>
      <c r="JU68" s="5"/>
      <c r="JV68" s="5"/>
      <c r="JW68" s="4"/>
      <c r="JX68" s="6"/>
      <c r="JY68" s="4"/>
      <c r="JZ68" s="6"/>
      <c r="KA68" s="5"/>
      <c r="KB68" s="5"/>
      <c r="KC68" s="4"/>
      <c r="KD68" s="6"/>
      <c r="KE68" s="4"/>
      <c r="KF68" s="6"/>
      <c r="KG68" s="5"/>
      <c r="KH68" s="5"/>
      <c r="KI68" s="4"/>
      <c r="KJ68" s="6"/>
      <c r="KK68" s="4"/>
      <c r="KL68" s="6"/>
      <c r="KM68" s="5"/>
      <c r="KN68" s="5"/>
    </row>
    <row r="69">
      <c r="A69" s="3" t="s">
        <v>85</v>
      </c>
      <c r="B69" s="3" t="s">
        <v>86</v>
      </c>
      <c r="C69" s="3" t="s">
        <v>87</v>
      </c>
      <c r="D69" s="3" t="s">
        <v>88</v>
      </c>
      <c r="E69" s="3" t="s">
        <v>141</v>
      </c>
      <c r="F69" s="3" t="s">
        <v>142</v>
      </c>
      <c r="G69" s="3" t="s">
        <v>143</v>
      </c>
      <c r="H69" s="3" t="s">
        <v>92</v>
      </c>
      <c r="I69" s="3" t="s">
        <v>1339</v>
      </c>
      <c r="J69" s="3" t="s">
        <v>1319</v>
      </c>
      <c r="K69" s="4">
        <v>1773</v>
      </c>
      <c r="L69" s="4">
        <f>=ROUNDDOWN(61.1379310344828,0)</f>
      </c>
      <c r="M69" s="4"/>
      <c r="N69" s="5">
        <v>1</v>
      </c>
      <c r="O69" s="4"/>
      <c r="P69" s="4">
        <f>=ROUNDDOWN({0},0)</f>
      </c>
      <c r="Q69" s="4"/>
      <c r="R69" s="5"/>
      <c r="S69" s="4">
        <v>18</v>
      </c>
      <c r="T69" s="6">
        <v>1339.65</v>
      </c>
      <c r="U69" s="4"/>
      <c r="V69" s="6"/>
      <c r="W69" s="5"/>
      <c r="X69" s="5"/>
      <c r="Y69" s="4">
        <v>4</v>
      </c>
      <c r="Z69" s="6">
        <v>262.48</v>
      </c>
      <c r="AA69" s="4"/>
      <c r="AB69" s="6"/>
      <c r="AC69" s="5"/>
      <c r="AD69" s="5"/>
      <c r="AE69" s="4">
        <v>2</v>
      </c>
      <c r="AF69" s="6">
        <v>137.14</v>
      </c>
      <c r="AG69" s="4"/>
      <c r="AH69" s="6"/>
      <c r="AI69" s="5"/>
      <c r="AJ69" s="5"/>
      <c r="AK69" s="4">
        <v>6</v>
      </c>
      <c r="AL69" s="6">
        <v>495.03</v>
      </c>
      <c r="AM69" s="4"/>
      <c r="AN69" s="6"/>
      <c r="AO69" s="5"/>
      <c r="AP69" s="5"/>
      <c r="AQ69" s="4">
        <v>1</v>
      </c>
      <c r="AR69" s="6">
        <v>72</v>
      </c>
      <c r="AS69" s="4"/>
      <c r="AT69" s="6"/>
      <c r="AU69" s="5"/>
      <c r="AV69" s="5"/>
      <c r="AW69" s="4">
        <v>1</v>
      </c>
      <c r="AX69" s="6">
        <v>66.46</v>
      </c>
      <c r="AY69" s="4"/>
      <c r="AZ69" s="6"/>
      <c r="BA69" s="5"/>
      <c r="BB69" s="5"/>
      <c r="BC69" s="4">
        <v>2</v>
      </c>
      <c r="BD69" s="6">
        <v>135.98</v>
      </c>
      <c r="BE69" s="4"/>
      <c r="BF69" s="6"/>
      <c r="BG69" s="5"/>
      <c r="BH69" s="5"/>
      <c r="BI69" s="4">
        <v>2</v>
      </c>
      <c r="BJ69" s="6">
        <v>170.56</v>
      </c>
      <c r="BK69" s="4"/>
      <c r="BL69" s="6"/>
      <c r="BM69" s="5"/>
      <c r="BN69" s="5"/>
      <c r="BO69" s="4"/>
      <c r="BP69" s="6"/>
      <c r="BQ69" s="4"/>
      <c r="BR69" s="6"/>
      <c r="BS69" s="5"/>
      <c r="BT69" s="5"/>
      <c r="BU69" s="4"/>
      <c r="BV69" s="6"/>
      <c r="BW69" s="4"/>
      <c r="BX69" s="6"/>
      <c r="BY69" s="5"/>
      <c r="BZ69" s="5"/>
      <c r="CA69" s="4"/>
      <c r="CB69" s="6"/>
      <c r="CC69" s="4"/>
      <c r="CD69" s="6"/>
      <c r="CE69" s="5"/>
      <c r="CF69" s="5"/>
      <c r="CG69" s="4"/>
      <c r="CH69" s="6"/>
      <c r="CI69" s="4"/>
      <c r="CJ69" s="6"/>
      <c r="CK69" s="5"/>
      <c r="CL69" s="5"/>
      <c r="CM69" s="4"/>
      <c r="CN69" s="6"/>
      <c r="CO69" s="4"/>
      <c r="CP69" s="6"/>
      <c r="CQ69" s="5"/>
      <c r="CR69" s="5"/>
      <c r="CS69" s="4"/>
      <c r="CT69" s="6"/>
      <c r="CU69" s="4"/>
      <c r="CV69" s="6"/>
      <c r="CW69" s="5"/>
      <c r="CX69" s="5"/>
      <c r="CY69" s="4"/>
      <c r="CZ69" s="6"/>
      <c r="DA69" s="4"/>
      <c r="DB69" s="6"/>
      <c r="DC69" s="5"/>
      <c r="DD69" s="5"/>
      <c r="DE69" s="4"/>
      <c r="DF69" s="6"/>
      <c r="DG69" s="4"/>
      <c r="DH69" s="6"/>
      <c r="DI69" s="5"/>
      <c r="DJ69" s="5"/>
      <c r="DK69" s="4"/>
      <c r="DL69" s="6"/>
      <c r="DM69" s="4"/>
      <c r="DN69" s="6"/>
      <c r="DO69" s="5"/>
      <c r="DP69" s="5"/>
      <c r="DQ69" s="4"/>
      <c r="DR69" s="6"/>
      <c r="DS69" s="4"/>
      <c r="DT69" s="6"/>
      <c r="DU69" s="5"/>
      <c r="DV69" s="5"/>
      <c r="DW69" s="4"/>
      <c r="DX69" s="6"/>
      <c r="DY69" s="4"/>
      <c r="DZ69" s="6"/>
      <c r="EA69" s="5"/>
      <c r="EB69" s="5"/>
      <c r="EC69" s="4"/>
      <c r="ED69" s="6"/>
      <c r="EE69" s="4"/>
      <c r="EF69" s="6"/>
      <c r="EG69" s="5"/>
      <c r="EH69" s="5"/>
      <c r="EI69" s="4"/>
      <c r="EJ69" s="6"/>
      <c r="EK69" s="4"/>
      <c r="EL69" s="6"/>
      <c r="EM69" s="5"/>
      <c r="EN69" s="5"/>
      <c r="EO69" s="4"/>
      <c r="EP69" s="6"/>
      <c r="EQ69" s="4"/>
      <c r="ER69" s="6"/>
      <c r="ES69" s="5"/>
      <c r="ET69" s="5"/>
      <c r="EU69" s="4"/>
      <c r="EV69" s="6"/>
      <c r="EW69" s="4"/>
      <c r="EX69" s="6"/>
      <c r="EY69" s="5"/>
      <c r="EZ69" s="5"/>
      <c r="FA69" s="4"/>
      <c r="FB69" s="6"/>
      <c r="FC69" s="4"/>
      <c r="FD69" s="6"/>
      <c r="FE69" s="5"/>
      <c r="FF69" s="5"/>
      <c r="FG69" s="4"/>
      <c r="FH69" s="6"/>
      <c r="FI69" s="4"/>
      <c r="FJ69" s="6"/>
      <c r="FK69" s="5"/>
      <c r="FL69" s="5"/>
      <c r="FM69" s="4"/>
      <c r="FN69" s="6"/>
      <c r="FO69" s="4"/>
      <c r="FP69" s="6"/>
      <c r="FQ69" s="5"/>
      <c r="FR69" s="5"/>
      <c r="FS69" s="4"/>
      <c r="FT69" s="6"/>
      <c r="FU69" s="4"/>
      <c r="FV69" s="6"/>
      <c r="FW69" s="5"/>
      <c r="FX69" s="5"/>
      <c r="FY69" s="4"/>
      <c r="FZ69" s="6"/>
      <c r="GA69" s="4"/>
      <c r="GB69" s="6"/>
      <c r="GC69" s="5"/>
      <c r="GD69" s="5"/>
      <c r="GE69" s="4"/>
      <c r="GF69" s="6"/>
      <c r="GG69" s="4"/>
      <c r="GH69" s="6"/>
      <c r="GI69" s="5"/>
      <c r="GJ69" s="5"/>
      <c r="GK69" s="4"/>
      <c r="GL69" s="6"/>
      <c r="GM69" s="4"/>
      <c r="GN69" s="6"/>
      <c r="GO69" s="5"/>
      <c r="GP69" s="5"/>
      <c r="GQ69" s="4"/>
      <c r="GR69" s="6"/>
      <c r="GS69" s="4"/>
      <c r="GT69" s="6"/>
      <c r="GU69" s="5"/>
      <c r="GV69" s="5"/>
      <c r="GW69" s="4"/>
      <c r="GX69" s="6"/>
      <c r="GY69" s="4"/>
      <c r="GZ69" s="6"/>
      <c r="HA69" s="5"/>
      <c r="HB69" s="5"/>
      <c r="HC69" s="4"/>
      <c r="HD69" s="6"/>
      <c r="HE69" s="4"/>
      <c r="HF69" s="6"/>
      <c r="HG69" s="5"/>
      <c r="HH69" s="5"/>
      <c r="HI69" s="4"/>
      <c r="HJ69" s="6"/>
      <c r="HK69" s="4"/>
      <c r="HL69" s="6"/>
      <c r="HM69" s="5"/>
      <c r="HN69" s="5"/>
      <c r="HO69" s="4"/>
      <c r="HP69" s="6"/>
      <c r="HQ69" s="4"/>
      <c r="HR69" s="6"/>
      <c r="HS69" s="5"/>
      <c r="HT69" s="5"/>
      <c r="HU69" s="4"/>
      <c r="HV69" s="6"/>
      <c r="HW69" s="4"/>
      <c r="HX69" s="6"/>
      <c r="HY69" s="5"/>
      <c r="HZ69" s="5"/>
      <c r="IA69" s="4"/>
      <c r="IB69" s="6"/>
      <c r="IC69" s="4"/>
      <c r="ID69" s="6"/>
      <c r="IE69" s="5"/>
      <c r="IF69" s="5"/>
      <c r="IG69" s="4"/>
      <c r="IH69" s="6"/>
      <c r="II69" s="4"/>
      <c r="IJ69" s="6"/>
      <c r="IK69" s="5"/>
      <c r="IL69" s="5"/>
      <c r="IM69" s="4"/>
      <c r="IN69" s="6"/>
      <c r="IO69" s="4"/>
      <c r="IP69" s="6"/>
      <c r="IQ69" s="5"/>
      <c r="IR69" s="5"/>
      <c r="IS69" s="4"/>
      <c r="IT69" s="6"/>
      <c r="IU69" s="4"/>
      <c r="IV69" s="6"/>
      <c r="IW69" s="5"/>
      <c r="IX69" s="5"/>
      <c r="IY69" s="4"/>
      <c r="IZ69" s="6"/>
      <c r="JA69" s="4"/>
      <c r="JB69" s="6"/>
      <c r="JC69" s="5"/>
      <c r="JD69" s="5"/>
      <c r="JE69" s="4"/>
      <c r="JF69" s="6"/>
      <c r="JG69" s="4"/>
      <c r="JH69" s="6"/>
      <c r="JI69" s="5"/>
      <c r="JJ69" s="5"/>
      <c r="JK69" s="4"/>
      <c r="JL69" s="6"/>
      <c r="JM69" s="4"/>
      <c r="JN69" s="6"/>
      <c r="JO69" s="5"/>
      <c r="JP69" s="5"/>
      <c r="JQ69" s="4"/>
      <c r="JR69" s="6"/>
      <c r="JS69" s="4"/>
      <c r="JT69" s="6"/>
      <c r="JU69" s="5"/>
      <c r="JV69" s="5"/>
      <c r="JW69" s="4"/>
      <c r="JX69" s="6"/>
      <c r="JY69" s="4"/>
      <c r="JZ69" s="6"/>
      <c r="KA69" s="5"/>
      <c r="KB69" s="5"/>
      <c r="KC69" s="4"/>
      <c r="KD69" s="6"/>
      <c r="KE69" s="4"/>
      <c r="KF69" s="6"/>
      <c r="KG69" s="5"/>
      <c r="KH69" s="5"/>
      <c r="KI69" s="4"/>
      <c r="KJ69" s="6"/>
      <c r="KK69" s="4"/>
      <c r="KL69" s="6"/>
      <c r="KM69" s="5"/>
      <c r="KN69" s="5"/>
    </row>
    <row r="70">
      <c r="A70" s="3" t="s">
        <v>85</v>
      </c>
      <c r="B70" s="3" t="s">
        <v>86</v>
      </c>
      <c r="C70" s="3" t="s">
        <v>87</v>
      </c>
      <c r="D70" s="3" t="s">
        <v>88</v>
      </c>
      <c r="E70" s="3" t="s">
        <v>141</v>
      </c>
      <c r="F70" s="3" t="s">
        <v>142</v>
      </c>
      <c r="G70" s="3" t="s">
        <v>143</v>
      </c>
      <c r="H70" s="3" t="s">
        <v>92</v>
      </c>
      <c r="I70" s="3" t="s">
        <v>1311</v>
      </c>
      <c r="J70" s="3" t="s">
        <v>1319</v>
      </c>
      <c r="K70" s="4">
        <v>1413</v>
      </c>
      <c r="L70" s="4">
        <f>=ROUNDDOWN(48.7241379310345,0)</f>
      </c>
      <c r="M70" s="4"/>
      <c r="N70" s="5">
        <v>1</v>
      </c>
      <c r="O70" s="4"/>
      <c r="P70" s="4">
        <f>=ROUNDDOWN({0},0)</f>
      </c>
      <c r="Q70" s="4"/>
      <c r="R70" s="5"/>
      <c r="S70" s="4">
        <v>13</v>
      </c>
      <c r="T70" s="6">
        <v>974.65</v>
      </c>
      <c r="U70" s="4"/>
      <c r="V70" s="6"/>
      <c r="W70" s="5"/>
      <c r="X70" s="5"/>
      <c r="Y70" s="4">
        <v>2</v>
      </c>
      <c r="Z70" s="6">
        <v>112.5</v>
      </c>
      <c r="AA70" s="4"/>
      <c r="AB70" s="6"/>
      <c r="AC70" s="5"/>
      <c r="AD70" s="5"/>
      <c r="AE70" s="4">
        <v>1</v>
      </c>
      <c r="AF70" s="6">
        <v>80</v>
      </c>
      <c r="AG70" s="4"/>
      <c r="AH70" s="6"/>
      <c r="AI70" s="5"/>
      <c r="AJ70" s="5"/>
      <c r="AK70" s="4">
        <v>3</v>
      </c>
      <c r="AL70" s="6">
        <v>253.86</v>
      </c>
      <c r="AM70" s="4"/>
      <c r="AN70" s="6"/>
      <c r="AO70" s="5"/>
      <c r="AP70" s="5"/>
      <c r="AQ70" s="4"/>
      <c r="AR70" s="6"/>
      <c r="AS70" s="4"/>
      <c r="AT70" s="6"/>
      <c r="AU70" s="5"/>
      <c r="AV70" s="5"/>
      <c r="AW70" s="4">
        <v>2</v>
      </c>
      <c r="AX70" s="6">
        <v>145.46</v>
      </c>
      <c r="AY70" s="4"/>
      <c r="AZ70" s="6"/>
      <c r="BA70" s="5"/>
      <c r="BB70" s="5"/>
      <c r="BC70" s="4">
        <v>1</v>
      </c>
      <c r="BD70" s="6">
        <v>62.99</v>
      </c>
      <c r="BE70" s="4"/>
      <c r="BF70" s="6"/>
      <c r="BG70" s="5"/>
      <c r="BH70" s="5"/>
      <c r="BI70" s="4"/>
      <c r="BJ70" s="6"/>
      <c r="BK70" s="4"/>
      <c r="BL70" s="6"/>
      <c r="BM70" s="5"/>
      <c r="BN70" s="5"/>
      <c r="BO70" s="4">
        <v>1</v>
      </c>
      <c r="BP70" s="6">
        <v>85.27</v>
      </c>
      <c r="BQ70" s="4"/>
      <c r="BR70" s="6"/>
      <c r="BS70" s="5"/>
      <c r="BT70" s="5"/>
      <c r="BU70" s="4">
        <v>1</v>
      </c>
      <c r="BV70" s="6">
        <v>82.67</v>
      </c>
      <c r="BW70" s="4"/>
      <c r="BX70" s="6"/>
      <c r="BY70" s="5"/>
      <c r="BZ70" s="5"/>
      <c r="CA70" s="4"/>
      <c r="CB70" s="6"/>
      <c r="CC70" s="4"/>
      <c r="CD70" s="6"/>
      <c r="CE70" s="5"/>
      <c r="CF70" s="5"/>
      <c r="CG70" s="4"/>
      <c r="CH70" s="6"/>
      <c r="CI70" s="4"/>
      <c r="CJ70" s="6"/>
      <c r="CK70" s="5"/>
      <c r="CL70" s="5"/>
      <c r="CM70" s="4"/>
      <c r="CN70" s="6"/>
      <c r="CO70" s="4"/>
      <c r="CP70" s="6"/>
      <c r="CQ70" s="5"/>
      <c r="CR70" s="5"/>
      <c r="CS70" s="4"/>
      <c r="CT70" s="6"/>
      <c r="CU70" s="4"/>
      <c r="CV70" s="6"/>
      <c r="CW70" s="5"/>
      <c r="CX70" s="5"/>
      <c r="CY70" s="4">
        <v>1</v>
      </c>
      <c r="CZ70" s="6">
        <v>73.03</v>
      </c>
      <c r="DA70" s="4"/>
      <c r="DB70" s="6"/>
      <c r="DC70" s="5"/>
      <c r="DD70" s="5"/>
      <c r="DE70" s="4"/>
      <c r="DF70" s="6"/>
      <c r="DG70" s="4"/>
      <c r="DH70" s="6"/>
      <c r="DI70" s="5"/>
      <c r="DJ70" s="5"/>
      <c r="DK70" s="4"/>
      <c r="DL70" s="6"/>
      <c r="DM70" s="4"/>
      <c r="DN70" s="6"/>
      <c r="DO70" s="5"/>
      <c r="DP70" s="5"/>
      <c r="DQ70" s="4"/>
      <c r="DR70" s="6"/>
      <c r="DS70" s="4"/>
      <c r="DT70" s="6"/>
      <c r="DU70" s="5"/>
      <c r="DV70" s="5"/>
      <c r="DW70" s="4"/>
      <c r="DX70" s="6"/>
      <c r="DY70" s="4"/>
      <c r="DZ70" s="6"/>
      <c r="EA70" s="5"/>
      <c r="EB70" s="5"/>
      <c r="EC70" s="4"/>
      <c r="ED70" s="6"/>
      <c r="EE70" s="4"/>
      <c r="EF70" s="6"/>
      <c r="EG70" s="5"/>
      <c r="EH70" s="5"/>
      <c r="EI70" s="4"/>
      <c r="EJ70" s="6"/>
      <c r="EK70" s="4"/>
      <c r="EL70" s="6"/>
      <c r="EM70" s="5"/>
      <c r="EN70" s="5"/>
      <c r="EO70" s="4"/>
      <c r="EP70" s="6"/>
      <c r="EQ70" s="4"/>
      <c r="ER70" s="6"/>
      <c r="ES70" s="5"/>
      <c r="ET70" s="5"/>
      <c r="EU70" s="4"/>
      <c r="EV70" s="6"/>
      <c r="EW70" s="4"/>
      <c r="EX70" s="6"/>
      <c r="EY70" s="5"/>
      <c r="EZ70" s="5"/>
      <c r="FA70" s="4"/>
      <c r="FB70" s="6"/>
      <c r="FC70" s="4"/>
      <c r="FD70" s="6"/>
      <c r="FE70" s="5"/>
      <c r="FF70" s="5"/>
      <c r="FG70" s="4"/>
      <c r="FH70" s="6"/>
      <c r="FI70" s="4"/>
      <c r="FJ70" s="6"/>
      <c r="FK70" s="5"/>
      <c r="FL70" s="5"/>
      <c r="FM70" s="4"/>
      <c r="FN70" s="6"/>
      <c r="FO70" s="4"/>
      <c r="FP70" s="6"/>
      <c r="FQ70" s="5"/>
      <c r="FR70" s="5"/>
      <c r="FS70" s="4"/>
      <c r="FT70" s="6"/>
      <c r="FU70" s="4"/>
      <c r="FV70" s="6"/>
      <c r="FW70" s="5"/>
      <c r="FX70" s="5"/>
      <c r="FY70" s="4"/>
      <c r="FZ70" s="6"/>
      <c r="GA70" s="4"/>
      <c r="GB70" s="6"/>
      <c r="GC70" s="5"/>
      <c r="GD70" s="5"/>
      <c r="GE70" s="4"/>
      <c r="GF70" s="6"/>
      <c r="GG70" s="4"/>
      <c r="GH70" s="6"/>
      <c r="GI70" s="5"/>
      <c r="GJ70" s="5"/>
      <c r="GK70" s="4"/>
      <c r="GL70" s="6"/>
      <c r="GM70" s="4"/>
      <c r="GN70" s="6"/>
      <c r="GO70" s="5"/>
      <c r="GP70" s="5"/>
      <c r="GQ70" s="4">
        <v>1</v>
      </c>
      <c r="GR70" s="6">
        <v>78.87</v>
      </c>
      <c r="GS70" s="4"/>
      <c r="GT70" s="6"/>
      <c r="GU70" s="5"/>
      <c r="GV70" s="5"/>
      <c r="GW70" s="4"/>
      <c r="GX70" s="6"/>
      <c r="GY70" s="4"/>
      <c r="GZ70" s="6"/>
      <c r="HA70" s="5"/>
      <c r="HB70" s="5"/>
      <c r="HC70" s="4"/>
      <c r="HD70" s="6"/>
      <c r="HE70" s="4"/>
      <c r="HF70" s="6"/>
      <c r="HG70" s="5"/>
      <c r="HH70" s="5"/>
      <c r="HI70" s="4"/>
      <c r="HJ70" s="6"/>
      <c r="HK70" s="4"/>
      <c r="HL70" s="6"/>
      <c r="HM70" s="5"/>
      <c r="HN70" s="5"/>
      <c r="HO70" s="4"/>
      <c r="HP70" s="6"/>
      <c r="HQ70" s="4"/>
      <c r="HR70" s="6"/>
      <c r="HS70" s="5"/>
      <c r="HT70" s="5"/>
      <c r="HU70" s="4"/>
      <c r="HV70" s="6"/>
      <c r="HW70" s="4"/>
      <c r="HX70" s="6"/>
      <c r="HY70" s="5"/>
      <c r="HZ70" s="5"/>
      <c r="IA70" s="4"/>
      <c r="IB70" s="6"/>
      <c r="IC70" s="4"/>
      <c r="ID70" s="6"/>
      <c r="IE70" s="5"/>
      <c r="IF70" s="5"/>
      <c r="IG70" s="4"/>
      <c r="IH70" s="6"/>
      <c r="II70" s="4"/>
      <c r="IJ70" s="6"/>
      <c r="IK70" s="5"/>
      <c r="IL70" s="5"/>
      <c r="IM70" s="4"/>
      <c r="IN70" s="6"/>
      <c r="IO70" s="4"/>
      <c r="IP70" s="6"/>
      <c r="IQ70" s="5"/>
      <c r="IR70" s="5"/>
      <c r="IS70" s="4"/>
      <c r="IT70" s="6"/>
      <c r="IU70" s="4"/>
      <c r="IV70" s="6"/>
      <c r="IW70" s="5"/>
      <c r="IX70" s="5"/>
      <c r="IY70" s="4"/>
      <c r="IZ70" s="6"/>
      <c r="JA70" s="4"/>
      <c r="JB70" s="6"/>
      <c r="JC70" s="5"/>
      <c r="JD70" s="5"/>
      <c r="JE70" s="4"/>
      <c r="JF70" s="6"/>
      <c r="JG70" s="4"/>
      <c r="JH70" s="6"/>
      <c r="JI70" s="5"/>
      <c r="JJ70" s="5"/>
      <c r="JK70" s="4"/>
      <c r="JL70" s="6"/>
      <c r="JM70" s="4"/>
      <c r="JN70" s="6"/>
      <c r="JO70" s="5"/>
      <c r="JP70" s="5"/>
      <c r="JQ70" s="4"/>
      <c r="JR70" s="6"/>
      <c r="JS70" s="4"/>
      <c r="JT70" s="6"/>
      <c r="JU70" s="5"/>
      <c r="JV70" s="5"/>
      <c r="JW70" s="4"/>
      <c r="JX70" s="6"/>
      <c r="JY70" s="4"/>
      <c r="JZ70" s="6"/>
      <c r="KA70" s="5"/>
      <c r="KB70" s="5"/>
      <c r="KC70" s="4"/>
      <c r="KD70" s="6"/>
      <c r="KE70" s="4"/>
      <c r="KF70" s="6"/>
      <c r="KG70" s="5"/>
      <c r="KH70" s="5"/>
      <c r="KI70" s="4"/>
      <c r="KJ70" s="6"/>
      <c r="KK70" s="4"/>
      <c r="KL70" s="6"/>
      <c r="KM70" s="5"/>
      <c r="KN70" s="5"/>
    </row>
    <row r="71">
      <c r="A71" s="3" t="s">
        <v>85</v>
      </c>
      <c r="B71" s="3" t="s">
        <v>86</v>
      </c>
      <c r="C71" s="3" t="s">
        <v>87</v>
      </c>
      <c r="D71" s="3" t="s">
        <v>88</v>
      </c>
      <c r="E71" s="3" t="s">
        <v>141</v>
      </c>
      <c r="F71" s="3" t="s">
        <v>142</v>
      </c>
      <c r="G71" s="3" t="s">
        <v>143</v>
      </c>
      <c r="H71" s="3" t="s">
        <v>104</v>
      </c>
      <c r="I71" s="3" t="s">
        <v>1313</v>
      </c>
      <c r="J71" s="3" t="s">
        <v>1340</v>
      </c>
      <c r="K71" s="4">
        <v>60</v>
      </c>
      <c r="L71" s="4">
        <f>=ROUNDDOWN(5,0)</f>
      </c>
      <c r="M71" s="4"/>
      <c r="N71" s="5"/>
      <c r="O71" s="4"/>
      <c r="P71" s="4">
        <f>=ROUNDDOWN({0},0)</f>
      </c>
      <c r="Q71" s="4"/>
      <c r="R71" s="5"/>
      <c r="S71" s="4">
        <v>16</v>
      </c>
      <c r="T71" s="6">
        <v>824.7</v>
      </c>
      <c r="U71" s="4"/>
      <c r="V71" s="6"/>
      <c r="W71" s="5"/>
      <c r="X71" s="5"/>
      <c r="Y71" s="4"/>
      <c r="Z71" s="6"/>
      <c r="AA71" s="4"/>
      <c r="AB71" s="6"/>
      <c r="AC71" s="5"/>
      <c r="AD71" s="5"/>
      <c r="AE71" s="4">
        <v>1</v>
      </c>
      <c r="AF71" s="6">
        <v>56</v>
      </c>
      <c r="AG71" s="4"/>
      <c r="AH71" s="6"/>
      <c r="AI71" s="5"/>
      <c r="AJ71" s="5"/>
      <c r="AK71" s="4">
        <v>1</v>
      </c>
      <c r="AL71" s="6">
        <v>88.85</v>
      </c>
      <c r="AM71" s="4"/>
      <c r="AN71" s="6"/>
      <c r="AO71" s="5"/>
      <c r="AP71" s="5"/>
      <c r="AQ71" s="4">
        <v>1</v>
      </c>
      <c r="AR71" s="6">
        <v>81.6</v>
      </c>
      <c r="AS71" s="4"/>
      <c r="AT71" s="6"/>
      <c r="AU71" s="5"/>
      <c r="AV71" s="5"/>
      <c r="AW71" s="4"/>
      <c r="AX71" s="6"/>
      <c r="AY71" s="4"/>
      <c r="AZ71" s="6"/>
      <c r="BA71" s="5"/>
      <c r="BB71" s="5"/>
      <c r="BC71" s="4">
        <v>9</v>
      </c>
      <c r="BD71" s="6">
        <v>354.88</v>
      </c>
      <c r="BE71" s="4"/>
      <c r="BF71" s="6"/>
      <c r="BG71" s="5"/>
      <c r="BH71" s="5"/>
      <c r="BI71" s="4"/>
      <c r="BJ71" s="6"/>
      <c r="BK71" s="4"/>
      <c r="BL71" s="6"/>
      <c r="BM71" s="5"/>
      <c r="BN71" s="5"/>
      <c r="BO71" s="4"/>
      <c r="BP71" s="6"/>
      <c r="BQ71" s="4"/>
      <c r="BR71" s="6"/>
      <c r="BS71" s="5"/>
      <c r="BT71" s="5"/>
      <c r="BU71" s="4"/>
      <c r="BV71" s="6"/>
      <c r="BW71" s="4"/>
      <c r="BX71" s="6"/>
      <c r="BY71" s="5"/>
      <c r="BZ71" s="5"/>
      <c r="CA71" s="4"/>
      <c r="CB71" s="6"/>
      <c r="CC71" s="4"/>
      <c r="CD71" s="6"/>
      <c r="CE71" s="5"/>
      <c r="CF71" s="5"/>
      <c r="CG71" s="4">
        <v>1</v>
      </c>
      <c r="CH71" s="6">
        <v>91.78</v>
      </c>
      <c r="CI71" s="4"/>
      <c r="CJ71" s="6"/>
      <c r="CK71" s="5"/>
      <c r="CL71" s="5"/>
      <c r="CM71" s="4"/>
      <c r="CN71" s="6"/>
      <c r="CO71" s="4"/>
      <c r="CP71" s="6"/>
      <c r="CQ71" s="5"/>
      <c r="CR71" s="5"/>
      <c r="CS71" s="4"/>
      <c r="CT71" s="6"/>
      <c r="CU71" s="4"/>
      <c r="CV71" s="6"/>
      <c r="CW71" s="5"/>
      <c r="CX71" s="5"/>
      <c r="CY71" s="4"/>
      <c r="CZ71" s="6"/>
      <c r="DA71" s="4"/>
      <c r="DB71" s="6"/>
      <c r="DC71" s="5"/>
      <c r="DD71" s="5"/>
      <c r="DE71" s="4">
        <v>3</v>
      </c>
      <c r="DF71" s="6">
        <v>151.59</v>
      </c>
      <c r="DG71" s="4"/>
      <c r="DH71" s="6"/>
      <c r="DI71" s="5"/>
      <c r="DJ71" s="5"/>
      <c r="DK71" s="4"/>
      <c r="DL71" s="6"/>
      <c r="DM71" s="4"/>
      <c r="DN71" s="6"/>
      <c r="DO71" s="5"/>
      <c r="DP71" s="5"/>
      <c r="DQ71" s="4"/>
      <c r="DR71" s="6"/>
      <c r="DS71" s="4"/>
      <c r="DT71" s="6"/>
      <c r="DU71" s="5"/>
      <c r="DV71" s="5"/>
      <c r="DW71" s="4"/>
      <c r="DX71" s="6"/>
      <c r="DY71" s="4"/>
      <c r="DZ71" s="6"/>
      <c r="EA71" s="5"/>
      <c r="EB71" s="5"/>
      <c r="EC71" s="4"/>
      <c r="ED71" s="6"/>
      <c r="EE71" s="4"/>
      <c r="EF71" s="6"/>
      <c r="EG71" s="5"/>
      <c r="EH71" s="5"/>
      <c r="EI71" s="4"/>
      <c r="EJ71" s="6"/>
      <c r="EK71" s="4"/>
      <c r="EL71" s="6"/>
      <c r="EM71" s="5"/>
      <c r="EN71" s="5"/>
      <c r="EO71" s="4"/>
      <c r="EP71" s="6"/>
      <c r="EQ71" s="4"/>
      <c r="ER71" s="6"/>
      <c r="ES71" s="5"/>
      <c r="ET71" s="5"/>
      <c r="EU71" s="4"/>
      <c r="EV71" s="6"/>
      <c r="EW71" s="4"/>
      <c r="EX71" s="6"/>
      <c r="EY71" s="5"/>
      <c r="EZ71" s="5"/>
      <c r="FA71" s="4"/>
      <c r="FB71" s="6"/>
      <c r="FC71" s="4"/>
      <c r="FD71" s="6"/>
      <c r="FE71" s="5"/>
      <c r="FF71" s="5"/>
      <c r="FG71" s="4"/>
      <c r="FH71" s="6"/>
      <c r="FI71" s="4"/>
      <c r="FJ71" s="6"/>
      <c r="FK71" s="5"/>
      <c r="FL71" s="5"/>
      <c r="FM71" s="4"/>
      <c r="FN71" s="6"/>
      <c r="FO71" s="4"/>
      <c r="FP71" s="6"/>
      <c r="FQ71" s="5"/>
      <c r="FR71" s="5"/>
      <c r="FS71" s="4"/>
      <c r="FT71" s="6"/>
      <c r="FU71" s="4"/>
      <c r="FV71" s="6"/>
      <c r="FW71" s="5"/>
      <c r="FX71" s="5"/>
      <c r="FY71" s="4"/>
      <c r="FZ71" s="6"/>
      <c r="GA71" s="4"/>
      <c r="GB71" s="6"/>
      <c r="GC71" s="5"/>
      <c r="GD71" s="5"/>
      <c r="GE71" s="4"/>
      <c r="GF71" s="6"/>
      <c r="GG71" s="4"/>
      <c r="GH71" s="6"/>
      <c r="GI71" s="5"/>
      <c r="GJ71" s="5"/>
      <c r="GK71" s="4"/>
      <c r="GL71" s="6"/>
      <c r="GM71" s="4"/>
      <c r="GN71" s="6"/>
      <c r="GO71" s="5"/>
      <c r="GP71" s="5"/>
      <c r="GQ71" s="4"/>
      <c r="GR71" s="6"/>
      <c r="GS71" s="4"/>
      <c r="GT71" s="6"/>
      <c r="GU71" s="5"/>
      <c r="GV71" s="5"/>
      <c r="GW71" s="4"/>
      <c r="GX71" s="6"/>
      <c r="GY71" s="4"/>
      <c r="GZ71" s="6"/>
      <c r="HA71" s="5"/>
      <c r="HB71" s="5"/>
      <c r="HC71" s="4"/>
      <c r="HD71" s="6"/>
      <c r="HE71" s="4"/>
      <c r="HF71" s="6"/>
      <c r="HG71" s="5"/>
      <c r="HH71" s="5"/>
      <c r="HI71" s="4"/>
      <c r="HJ71" s="6"/>
      <c r="HK71" s="4"/>
      <c r="HL71" s="6"/>
      <c r="HM71" s="5"/>
      <c r="HN71" s="5"/>
      <c r="HO71" s="4"/>
      <c r="HP71" s="6"/>
      <c r="HQ71" s="4"/>
      <c r="HR71" s="6"/>
      <c r="HS71" s="5"/>
      <c r="HT71" s="5"/>
      <c r="HU71" s="4"/>
      <c r="HV71" s="6"/>
      <c r="HW71" s="4"/>
      <c r="HX71" s="6"/>
      <c r="HY71" s="5"/>
      <c r="HZ71" s="5"/>
      <c r="IA71" s="4"/>
      <c r="IB71" s="6"/>
      <c r="IC71" s="4"/>
      <c r="ID71" s="6"/>
      <c r="IE71" s="5"/>
      <c r="IF71" s="5"/>
      <c r="IG71" s="4"/>
      <c r="IH71" s="6"/>
      <c r="II71" s="4"/>
      <c r="IJ71" s="6"/>
      <c r="IK71" s="5"/>
      <c r="IL71" s="5"/>
      <c r="IM71" s="4"/>
      <c r="IN71" s="6"/>
      <c r="IO71" s="4"/>
      <c r="IP71" s="6"/>
      <c r="IQ71" s="5"/>
      <c r="IR71" s="5"/>
      <c r="IS71" s="4"/>
      <c r="IT71" s="6"/>
      <c r="IU71" s="4"/>
      <c r="IV71" s="6"/>
      <c r="IW71" s="5"/>
      <c r="IX71" s="5"/>
      <c r="IY71" s="4"/>
      <c r="IZ71" s="6"/>
      <c r="JA71" s="4"/>
      <c r="JB71" s="6"/>
      <c r="JC71" s="5"/>
      <c r="JD71" s="5"/>
      <c r="JE71" s="4"/>
      <c r="JF71" s="6"/>
      <c r="JG71" s="4"/>
      <c r="JH71" s="6"/>
      <c r="JI71" s="5"/>
      <c r="JJ71" s="5"/>
      <c r="JK71" s="4"/>
      <c r="JL71" s="6"/>
      <c r="JM71" s="4"/>
      <c r="JN71" s="6"/>
      <c r="JO71" s="5"/>
      <c r="JP71" s="5"/>
      <c r="JQ71" s="4"/>
      <c r="JR71" s="6"/>
      <c r="JS71" s="4"/>
      <c r="JT71" s="6"/>
      <c r="JU71" s="5"/>
      <c r="JV71" s="5"/>
      <c r="JW71" s="4"/>
      <c r="JX71" s="6"/>
      <c r="JY71" s="4"/>
      <c r="JZ71" s="6"/>
      <c r="KA71" s="5"/>
      <c r="KB71" s="5"/>
      <c r="KC71" s="4"/>
      <c r="KD71" s="6"/>
      <c r="KE71" s="4"/>
      <c r="KF71" s="6"/>
      <c r="KG71" s="5"/>
      <c r="KH71" s="5"/>
      <c r="KI71" s="4"/>
      <c r="KJ71" s="6"/>
      <c r="KK71" s="4"/>
      <c r="KL71" s="6"/>
      <c r="KM71" s="5"/>
      <c r="KN71" s="5"/>
    </row>
    <row r="72">
      <c r="A72" s="3" t="s">
        <v>85</v>
      </c>
      <c r="B72" s="3" t="s">
        <v>86</v>
      </c>
      <c r="C72" s="3" t="s">
        <v>87</v>
      </c>
      <c r="D72" s="3" t="s">
        <v>88</v>
      </c>
      <c r="E72" s="3" t="s">
        <v>141</v>
      </c>
      <c r="F72" s="3" t="s">
        <v>142</v>
      </c>
      <c r="G72" s="3" t="s">
        <v>143</v>
      </c>
      <c r="H72" s="3" t="s">
        <v>92</v>
      </c>
      <c r="I72" s="3" t="s">
        <v>1308</v>
      </c>
      <c r="J72" s="3" t="s">
        <v>1319</v>
      </c>
      <c r="K72" s="4">
        <v>1165</v>
      </c>
      <c r="L72" s="4">
        <f>=ROUNDDOWN(50.6521739130435,0)</f>
      </c>
      <c r="M72" s="4"/>
      <c r="N72" s="5">
        <v>1</v>
      </c>
      <c r="O72" s="4"/>
      <c r="P72" s="4">
        <f>=ROUNDDOWN({0},0)</f>
      </c>
      <c r="Q72" s="4"/>
      <c r="R72" s="5"/>
      <c r="S72" s="4">
        <v>9</v>
      </c>
      <c r="T72" s="6">
        <v>683.83</v>
      </c>
      <c r="U72" s="4"/>
      <c r="V72" s="6"/>
      <c r="W72" s="5"/>
      <c r="X72" s="5"/>
      <c r="Y72" s="4">
        <v>2</v>
      </c>
      <c r="Z72" s="6">
        <v>112.5</v>
      </c>
      <c r="AA72" s="4"/>
      <c r="AB72" s="6"/>
      <c r="AC72" s="5"/>
      <c r="AD72" s="5"/>
      <c r="AE72" s="4"/>
      <c r="AF72" s="6"/>
      <c r="AG72" s="4"/>
      <c r="AH72" s="6"/>
      <c r="AI72" s="5"/>
      <c r="AJ72" s="5"/>
      <c r="AK72" s="4">
        <v>2</v>
      </c>
      <c r="AL72" s="6">
        <v>165.01</v>
      </c>
      <c r="AM72" s="4"/>
      <c r="AN72" s="6"/>
      <c r="AO72" s="5"/>
      <c r="AP72" s="5"/>
      <c r="AQ72" s="4">
        <v>3</v>
      </c>
      <c r="AR72" s="6">
        <v>244.8</v>
      </c>
      <c r="AS72" s="4"/>
      <c r="AT72" s="6"/>
      <c r="AU72" s="5"/>
      <c r="AV72" s="5"/>
      <c r="AW72" s="4"/>
      <c r="AX72" s="6"/>
      <c r="AY72" s="4"/>
      <c r="AZ72" s="6"/>
      <c r="BA72" s="5"/>
      <c r="BB72" s="5"/>
      <c r="BC72" s="4"/>
      <c r="BD72" s="6"/>
      <c r="BE72" s="4"/>
      <c r="BF72" s="6"/>
      <c r="BG72" s="5"/>
      <c r="BH72" s="5"/>
      <c r="BI72" s="4"/>
      <c r="BJ72" s="6"/>
      <c r="BK72" s="4"/>
      <c r="BL72" s="6"/>
      <c r="BM72" s="5"/>
      <c r="BN72" s="5"/>
      <c r="BO72" s="4">
        <v>1</v>
      </c>
      <c r="BP72" s="6">
        <v>82.52</v>
      </c>
      <c r="BQ72" s="4"/>
      <c r="BR72" s="6"/>
      <c r="BS72" s="5"/>
      <c r="BT72" s="5"/>
      <c r="BU72" s="4"/>
      <c r="BV72" s="6"/>
      <c r="BW72" s="4"/>
      <c r="BX72" s="6"/>
      <c r="BY72" s="5"/>
      <c r="BZ72" s="5"/>
      <c r="CA72" s="4"/>
      <c r="CB72" s="6"/>
      <c r="CC72" s="4"/>
      <c r="CD72" s="6"/>
      <c r="CE72" s="5"/>
      <c r="CF72" s="5"/>
      <c r="CG72" s="4"/>
      <c r="CH72" s="6"/>
      <c r="CI72" s="4"/>
      <c r="CJ72" s="6"/>
      <c r="CK72" s="5"/>
      <c r="CL72" s="5"/>
      <c r="CM72" s="4"/>
      <c r="CN72" s="6"/>
      <c r="CO72" s="4"/>
      <c r="CP72" s="6"/>
      <c r="CQ72" s="5"/>
      <c r="CR72" s="5"/>
      <c r="CS72" s="4"/>
      <c r="CT72" s="6"/>
      <c r="CU72" s="4"/>
      <c r="CV72" s="6"/>
      <c r="CW72" s="5"/>
      <c r="CX72" s="5"/>
      <c r="CY72" s="4"/>
      <c r="CZ72" s="6"/>
      <c r="DA72" s="4"/>
      <c r="DB72" s="6"/>
      <c r="DC72" s="5"/>
      <c r="DD72" s="5"/>
      <c r="DE72" s="4"/>
      <c r="DF72" s="6"/>
      <c r="DG72" s="4"/>
      <c r="DH72" s="6"/>
      <c r="DI72" s="5"/>
      <c r="DJ72" s="5"/>
      <c r="DK72" s="4"/>
      <c r="DL72" s="6"/>
      <c r="DM72" s="4"/>
      <c r="DN72" s="6"/>
      <c r="DO72" s="5"/>
      <c r="DP72" s="5"/>
      <c r="DQ72" s="4"/>
      <c r="DR72" s="6"/>
      <c r="DS72" s="4"/>
      <c r="DT72" s="6"/>
      <c r="DU72" s="5"/>
      <c r="DV72" s="5"/>
      <c r="DW72" s="4">
        <v>1</v>
      </c>
      <c r="DX72" s="6">
        <v>79</v>
      </c>
      <c r="DY72" s="4"/>
      <c r="DZ72" s="6"/>
      <c r="EA72" s="5"/>
      <c r="EB72" s="5"/>
      <c r="EC72" s="4"/>
      <c r="ED72" s="6"/>
      <c r="EE72" s="4"/>
      <c r="EF72" s="6"/>
      <c r="EG72" s="5"/>
      <c r="EH72" s="5"/>
      <c r="EI72" s="4"/>
      <c r="EJ72" s="6"/>
      <c r="EK72" s="4"/>
      <c r="EL72" s="6"/>
      <c r="EM72" s="5"/>
      <c r="EN72" s="5"/>
      <c r="EO72" s="4"/>
      <c r="EP72" s="6"/>
      <c r="EQ72" s="4"/>
      <c r="ER72" s="6"/>
      <c r="ES72" s="5"/>
      <c r="ET72" s="5"/>
      <c r="EU72" s="4"/>
      <c r="EV72" s="6"/>
      <c r="EW72" s="4"/>
      <c r="EX72" s="6"/>
      <c r="EY72" s="5"/>
      <c r="EZ72" s="5"/>
      <c r="FA72" s="4"/>
      <c r="FB72" s="6"/>
      <c r="FC72" s="4"/>
      <c r="FD72" s="6"/>
      <c r="FE72" s="5"/>
      <c r="FF72" s="5"/>
      <c r="FG72" s="4"/>
      <c r="FH72" s="6"/>
      <c r="FI72" s="4"/>
      <c r="FJ72" s="6"/>
      <c r="FK72" s="5"/>
      <c r="FL72" s="5"/>
      <c r="FM72" s="4"/>
      <c r="FN72" s="6"/>
      <c r="FO72" s="4"/>
      <c r="FP72" s="6"/>
      <c r="FQ72" s="5"/>
      <c r="FR72" s="5"/>
      <c r="FS72" s="4"/>
      <c r="FT72" s="6"/>
      <c r="FU72" s="4"/>
      <c r="FV72" s="6"/>
      <c r="FW72" s="5"/>
      <c r="FX72" s="5"/>
      <c r="FY72" s="4"/>
      <c r="FZ72" s="6"/>
      <c r="GA72" s="4"/>
      <c r="GB72" s="6"/>
      <c r="GC72" s="5"/>
      <c r="GD72" s="5"/>
      <c r="GE72" s="4"/>
      <c r="GF72" s="6"/>
      <c r="GG72" s="4"/>
      <c r="GH72" s="6"/>
      <c r="GI72" s="5"/>
      <c r="GJ72" s="5"/>
      <c r="GK72" s="4"/>
      <c r="GL72" s="6"/>
      <c r="GM72" s="4"/>
      <c r="GN72" s="6"/>
      <c r="GO72" s="5"/>
      <c r="GP72" s="5"/>
      <c r="GQ72" s="4"/>
      <c r="GR72" s="6"/>
      <c r="GS72" s="4"/>
      <c r="GT72" s="6"/>
      <c r="GU72" s="5"/>
      <c r="GV72" s="5"/>
      <c r="GW72" s="4"/>
      <c r="GX72" s="6"/>
      <c r="GY72" s="4"/>
      <c r="GZ72" s="6"/>
      <c r="HA72" s="5"/>
      <c r="HB72" s="5"/>
      <c r="HC72" s="4"/>
      <c r="HD72" s="6"/>
      <c r="HE72" s="4"/>
      <c r="HF72" s="6"/>
      <c r="HG72" s="5"/>
      <c r="HH72" s="5"/>
      <c r="HI72" s="4"/>
      <c r="HJ72" s="6"/>
      <c r="HK72" s="4"/>
      <c r="HL72" s="6"/>
      <c r="HM72" s="5"/>
      <c r="HN72" s="5"/>
      <c r="HO72" s="4"/>
      <c r="HP72" s="6"/>
      <c r="HQ72" s="4"/>
      <c r="HR72" s="6"/>
      <c r="HS72" s="5"/>
      <c r="HT72" s="5"/>
      <c r="HU72" s="4"/>
      <c r="HV72" s="6"/>
      <c r="HW72" s="4"/>
      <c r="HX72" s="6"/>
      <c r="HY72" s="5"/>
      <c r="HZ72" s="5"/>
      <c r="IA72" s="4"/>
      <c r="IB72" s="6"/>
      <c r="IC72" s="4"/>
      <c r="ID72" s="6"/>
      <c r="IE72" s="5"/>
      <c r="IF72" s="5"/>
      <c r="IG72" s="4"/>
      <c r="IH72" s="6"/>
      <c r="II72" s="4"/>
      <c r="IJ72" s="6"/>
      <c r="IK72" s="5"/>
      <c r="IL72" s="5"/>
      <c r="IM72" s="4"/>
      <c r="IN72" s="6"/>
      <c r="IO72" s="4"/>
      <c r="IP72" s="6"/>
      <c r="IQ72" s="5"/>
      <c r="IR72" s="5"/>
      <c r="IS72" s="4"/>
      <c r="IT72" s="6"/>
      <c r="IU72" s="4"/>
      <c r="IV72" s="6"/>
      <c r="IW72" s="5"/>
      <c r="IX72" s="5"/>
      <c r="IY72" s="4"/>
      <c r="IZ72" s="6"/>
      <c r="JA72" s="4"/>
      <c r="JB72" s="6"/>
      <c r="JC72" s="5"/>
      <c r="JD72" s="5"/>
      <c r="JE72" s="4"/>
      <c r="JF72" s="6"/>
      <c r="JG72" s="4"/>
      <c r="JH72" s="6"/>
      <c r="JI72" s="5"/>
      <c r="JJ72" s="5"/>
      <c r="JK72" s="4"/>
      <c r="JL72" s="6"/>
      <c r="JM72" s="4"/>
      <c r="JN72" s="6"/>
      <c r="JO72" s="5"/>
      <c r="JP72" s="5"/>
      <c r="JQ72" s="4"/>
      <c r="JR72" s="6"/>
      <c r="JS72" s="4"/>
      <c r="JT72" s="6"/>
      <c r="JU72" s="5"/>
      <c r="JV72" s="5"/>
      <c r="JW72" s="4"/>
      <c r="JX72" s="6"/>
      <c r="JY72" s="4"/>
      <c r="JZ72" s="6"/>
      <c r="KA72" s="5"/>
      <c r="KB72" s="5"/>
      <c r="KC72" s="4"/>
      <c r="KD72" s="6"/>
      <c r="KE72" s="4"/>
      <c r="KF72" s="6"/>
      <c r="KG72" s="5"/>
      <c r="KH72" s="5"/>
      <c r="KI72" s="4"/>
      <c r="KJ72" s="6"/>
      <c r="KK72" s="4"/>
      <c r="KL72" s="6"/>
      <c r="KM72" s="5"/>
      <c r="KN72" s="5"/>
    </row>
    <row r="73">
      <c r="A73" s="3" t="s">
        <v>85</v>
      </c>
      <c r="B73" s="3" t="s">
        <v>86</v>
      </c>
      <c r="C73" s="3" t="s">
        <v>87</v>
      </c>
      <c r="D73" s="3" t="s">
        <v>88</v>
      </c>
      <c r="E73" s="3" t="s">
        <v>144</v>
      </c>
      <c r="F73" s="3" t="s">
        <v>145</v>
      </c>
      <c r="G73" s="3" t="s">
        <v>146</v>
      </c>
      <c r="H73" s="3" t="s">
        <v>147</v>
      </c>
      <c r="I73" s="3" t="s">
        <v>1327</v>
      </c>
      <c r="J73" s="3" t="s">
        <v>1319</v>
      </c>
      <c r="K73" s="4">
        <v>532</v>
      </c>
      <c r="L73" s="4">
        <f>=ROUNDDOWN(15.3314121037464,0)</f>
      </c>
      <c r="M73" s="4">
        <v>800</v>
      </c>
      <c r="N73" s="5">
        <v>1</v>
      </c>
      <c r="O73" s="4"/>
      <c r="P73" s="4">
        <f>=ROUNDDOWN({0},0)</f>
      </c>
      <c r="Q73" s="4"/>
      <c r="R73" s="5"/>
      <c r="S73" s="4">
        <v>34</v>
      </c>
      <c r="T73" s="6">
        <v>2075.28</v>
      </c>
      <c r="U73" s="4"/>
      <c r="V73" s="6"/>
      <c r="W73" s="5"/>
      <c r="X73" s="5"/>
      <c r="Y73" s="4">
        <v>3</v>
      </c>
      <c r="Z73" s="6">
        <v>174.98</v>
      </c>
      <c r="AA73" s="4"/>
      <c r="AB73" s="6"/>
      <c r="AC73" s="5"/>
      <c r="AD73" s="5"/>
      <c r="AE73" s="4">
        <v>15</v>
      </c>
      <c r="AF73" s="6">
        <v>903.28</v>
      </c>
      <c r="AG73" s="4"/>
      <c r="AH73" s="6"/>
      <c r="AI73" s="5"/>
      <c r="AJ73" s="5"/>
      <c r="AK73" s="4">
        <v>1</v>
      </c>
      <c r="AL73" s="6">
        <v>71.53</v>
      </c>
      <c r="AM73" s="4"/>
      <c r="AN73" s="6"/>
      <c r="AO73" s="5"/>
      <c r="AP73" s="5"/>
      <c r="AQ73" s="4">
        <v>4</v>
      </c>
      <c r="AR73" s="6">
        <v>220</v>
      </c>
      <c r="AS73" s="4"/>
      <c r="AT73" s="6"/>
      <c r="AU73" s="5"/>
      <c r="AV73" s="5"/>
      <c r="AW73" s="4">
        <v>3</v>
      </c>
      <c r="AX73" s="6">
        <v>198.67</v>
      </c>
      <c r="AY73" s="4"/>
      <c r="AZ73" s="6"/>
      <c r="BA73" s="5"/>
      <c r="BB73" s="5"/>
      <c r="BC73" s="4"/>
      <c r="BD73" s="6"/>
      <c r="BE73" s="4"/>
      <c r="BF73" s="6"/>
      <c r="BG73" s="5"/>
      <c r="BH73" s="5"/>
      <c r="BI73" s="4"/>
      <c r="BJ73" s="6"/>
      <c r="BK73" s="4"/>
      <c r="BL73" s="6"/>
      <c r="BM73" s="5"/>
      <c r="BN73" s="5"/>
      <c r="BO73" s="4"/>
      <c r="BP73" s="6"/>
      <c r="BQ73" s="4"/>
      <c r="BR73" s="6"/>
      <c r="BS73" s="5"/>
      <c r="BT73" s="5"/>
      <c r="BU73" s="4">
        <v>2</v>
      </c>
      <c r="BV73" s="6">
        <v>130.55</v>
      </c>
      <c r="BW73" s="4"/>
      <c r="BX73" s="6"/>
      <c r="BY73" s="5"/>
      <c r="BZ73" s="5"/>
      <c r="CA73" s="4"/>
      <c r="CB73" s="6"/>
      <c r="CC73" s="4"/>
      <c r="CD73" s="6"/>
      <c r="CE73" s="5"/>
      <c r="CF73" s="5"/>
      <c r="CG73" s="4">
        <v>2</v>
      </c>
      <c r="CH73" s="6">
        <v>143.06</v>
      </c>
      <c r="CI73" s="4"/>
      <c r="CJ73" s="6"/>
      <c r="CK73" s="5"/>
      <c r="CL73" s="5"/>
      <c r="CM73" s="4"/>
      <c r="CN73" s="6"/>
      <c r="CO73" s="4"/>
      <c r="CP73" s="6"/>
      <c r="CQ73" s="5"/>
      <c r="CR73" s="5"/>
      <c r="CS73" s="4"/>
      <c r="CT73" s="6"/>
      <c r="CU73" s="4"/>
      <c r="CV73" s="6"/>
      <c r="CW73" s="5"/>
      <c r="CX73" s="5"/>
      <c r="CY73" s="4">
        <v>3</v>
      </c>
      <c r="CZ73" s="6">
        <v>177.77</v>
      </c>
      <c r="DA73" s="4"/>
      <c r="DB73" s="6"/>
      <c r="DC73" s="5"/>
      <c r="DD73" s="5"/>
      <c r="DE73" s="4"/>
      <c r="DF73" s="6"/>
      <c r="DG73" s="4"/>
      <c r="DH73" s="6"/>
      <c r="DI73" s="5"/>
      <c r="DJ73" s="5"/>
      <c r="DK73" s="4"/>
      <c r="DL73" s="6"/>
      <c r="DM73" s="4"/>
      <c r="DN73" s="6"/>
      <c r="DO73" s="5"/>
      <c r="DP73" s="5"/>
      <c r="DQ73" s="4"/>
      <c r="DR73" s="6"/>
      <c r="DS73" s="4"/>
      <c r="DT73" s="6"/>
      <c r="DU73" s="5"/>
      <c r="DV73" s="5"/>
      <c r="DW73" s="4"/>
      <c r="DX73" s="6"/>
      <c r="DY73" s="4"/>
      <c r="DZ73" s="6"/>
      <c r="EA73" s="5"/>
      <c r="EB73" s="5"/>
      <c r="EC73" s="4"/>
      <c r="ED73" s="6"/>
      <c r="EE73" s="4"/>
      <c r="EF73" s="6"/>
      <c r="EG73" s="5"/>
      <c r="EH73" s="5"/>
      <c r="EI73" s="4"/>
      <c r="EJ73" s="6"/>
      <c r="EK73" s="4"/>
      <c r="EL73" s="6"/>
      <c r="EM73" s="5"/>
      <c r="EN73" s="5"/>
      <c r="EO73" s="4"/>
      <c r="EP73" s="6"/>
      <c r="EQ73" s="4"/>
      <c r="ER73" s="6"/>
      <c r="ES73" s="5"/>
      <c r="ET73" s="5"/>
      <c r="EU73" s="4"/>
      <c r="EV73" s="6"/>
      <c r="EW73" s="4"/>
      <c r="EX73" s="6"/>
      <c r="EY73" s="5"/>
      <c r="EZ73" s="5"/>
      <c r="FA73" s="4"/>
      <c r="FB73" s="6"/>
      <c r="FC73" s="4"/>
      <c r="FD73" s="6"/>
      <c r="FE73" s="5"/>
      <c r="FF73" s="5"/>
      <c r="FG73" s="4">
        <v>1</v>
      </c>
      <c r="FH73" s="6">
        <v>55.44</v>
      </c>
      <c r="FI73" s="4"/>
      <c r="FJ73" s="6"/>
      <c r="FK73" s="5"/>
      <c r="FL73" s="5"/>
      <c r="FM73" s="4"/>
      <c r="FN73" s="6"/>
      <c r="FO73" s="4"/>
      <c r="FP73" s="6"/>
      <c r="FQ73" s="5"/>
      <c r="FR73" s="5"/>
      <c r="FS73" s="4"/>
      <c r="FT73" s="6"/>
      <c r="FU73" s="4"/>
      <c r="FV73" s="6"/>
      <c r="FW73" s="5"/>
      <c r="FX73" s="5"/>
      <c r="FY73" s="4"/>
      <c r="FZ73" s="6"/>
      <c r="GA73" s="4"/>
      <c r="GB73" s="6"/>
      <c r="GC73" s="5"/>
      <c r="GD73" s="5"/>
      <c r="GE73" s="4"/>
      <c r="GF73" s="6"/>
      <c r="GG73" s="4"/>
      <c r="GH73" s="6"/>
      <c r="GI73" s="5"/>
      <c r="GJ73" s="5"/>
      <c r="GK73" s="4"/>
      <c r="GL73" s="6"/>
      <c r="GM73" s="4"/>
      <c r="GN73" s="6"/>
      <c r="GO73" s="5"/>
      <c r="GP73" s="5"/>
      <c r="GQ73" s="4"/>
      <c r="GR73" s="6"/>
      <c r="GS73" s="4"/>
      <c r="GT73" s="6"/>
      <c r="GU73" s="5"/>
      <c r="GV73" s="5"/>
      <c r="GW73" s="4"/>
      <c r="GX73" s="6"/>
      <c r="GY73" s="4"/>
      <c r="GZ73" s="6"/>
      <c r="HA73" s="5"/>
      <c r="HB73" s="5"/>
      <c r="HC73" s="4"/>
      <c r="HD73" s="6"/>
      <c r="HE73" s="4"/>
      <c r="HF73" s="6"/>
      <c r="HG73" s="5"/>
      <c r="HH73" s="5"/>
      <c r="HI73" s="4"/>
      <c r="HJ73" s="6"/>
      <c r="HK73" s="4"/>
      <c r="HL73" s="6"/>
      <c r="HM73" s="5"/>
      <c r="HN73" s="5"/>
      <c r="HO73" s="4"/>
      <c r="HP73" s="6"/>
      <c r="HQ73" s="4"/>
      <c r="HR73" s="6"/>
      <c r="HS73" s="5"/>
      <c r="HT73" s="5"/>
      <c r="HU73" s="4"/>
      <c r="HV73" s="6"/>
      <c r="HW73" s="4"/>
      <c r="HX73" s="6"/>
      <c r="HY73" s="5"/>
      <c r="HZ73" s="5"/>
      <c r="IA73" s="4"/>
      <c r="IB73" s="6"/>
      <c r="IC73" s="4"/>
      <c r="ID73" s="6"/>
      <c r="IE73" s="5"/>
      <c r="IF73" s="5"/>
      <c r="IG73" s="4"/>
      <c r="IH73" s="6"/>
      <c r="II73" s="4"/>
      <c r="IJ73" s="6"/>
      <c r="IK73" s="5"/>
      <c r="IL73" s="5"/>
      <c r="IM73" s="4"/>
      <c r="IN73" s="6"/>
      <c r="IO73" s="4"/>
      <c r="IP73" s="6"/>
      <c r="IQ73" s="5"/>
      <c r="IR73" s="5"/>
      <c r="IS73" s="4"/>
      <c r="IT73" s="6"/>
      <c r="IU73" s="4"/>
      <c r="IV73" s="6"/>
      <c r="IW73" s="5"/>
      <c r="IX73" s="5"/>
      <c r="IY73" s="4"/>
      <c r="IZ73" s="6"/>
      <c r="JA73" s="4"/>
      <c r="JB73" s="6"/>
      <c r="JC73" s="5"/>
      <c r="JD73" s="5"/>
      <c r="JE73" s="4"/>
      <c r="JF73" s="6"/>
      <c r="JG73" s="4"/>
      <c r="JH73" s="6"/>
      <c r="JI73" s="5"/>
      <c r="JJ73" s="5"/>
      <c r="JK73" s="4"/>
      <c r="JL73" s="6"/>
      <c r="JM73" s="4"/>
      <c r="JN73" s="6"/>
      <c r="JO73" s="5"/>
      <c r="JP73" s="5"/>
      <c r="JQ73" s="4"/>
      <c r="JR73" s="6"/>
      <c r="JS73" s="4"/>
      <c r="JT73" s="6"/>
      <c r="JU73" s="5"/>
      <c r="JV73" s="5"/>
      <c r="JW73" s="4"/>
      <c r="JX73" s="6"/>
      <c r="JY73" s="4"/>
      <c r="JZ73" s="6"/>
      <c r="KA73" s="5"/>
      <c r="KB73" s="5"/>
      <c r="KC73" s="4"/>
      <c r="KD73" s="6"/>
      <c r="KE73" s="4"/>
      <c r="KF73" s="6"/>
      <c r="KG73" s="5"/>
      <c r="KH73" s="5"/>
      <c r="KI73" s="4"/>
      <c r="KJ73" s="6"/>
      <c r="KK73" s="4"/>
      <c r="KL73" s="6"/>
      <c r="KM73" s="5"/>
      <c r="KN73" s="5"/>
    </row>
    <row r="74">
      <c r="A74" s="3" t="s">
        <v>85</v>
      </c>
      <c r="B74" s="3" t="s">
        <v>86</v>
      </c>
      <c r="C74" s="3" t="s">
        <v>87</v>
      </c>
      <c r="D74" s="3" t="s">
        <v>88</v>
      </c>
      <c r="E74" s="3" t="s">
        <v>144</v>
      </c>
      <c r="F74" s="3" t="s">
        <v>145</v>
      </c>
      <c r="G74" s="3" t="s">
        <v>146</v>
      </c>
      <c r="H74" s="3" t="s">
        <v>147</v>
      </c>
      <c r="I74" s="3" t="s">
        <v>1322</v>
      </c>
      <c r="J74" s="3" t="s">
        <v>1319</v>
      </c>
      <c r="K74" s="4">
        <v>851</v>
      </c>
      <c r="L74" s="4">
        <f>=ROUNDDOWN(29.7552447552448,0)</f>
      </c>
      <c r="M74" s="4"/>
      <c r="N74" s="5">
        <v>1</v>
      </c>
      <c r="O74" s="4"/>
      <c r="P74" s="4">
        <f>=ROUNDDOWN({0},0)</f>
      </c>
      <c r="Q74" s="4"/>
      <c r="R74" s="5"/>
      <c r="S74" s="4">
        <v>26</v>
      </c>
      <c r="T74" s="6">
        <v>1623.91</v>
      </c>
      <c r="U74" s="4"/>
      <c r="V74" s="6"/>
      <c r="W74" s="5"/>
      <c r="X74" s="5"/>
      <c r="Y74" s="4">
        <v>4</v>
      </c>
      <c r="Z74" s="6">
        <v>262.48</v>
      </c>
      <c r="AA74" s="4"/>
      <c r="AB74" s="6"/>
      <c r="AC74" s="5"/>
      <c r="AD74" s="5"/>
      <c r="AE74" s="4">
        <v>6</v>
      </c>
      <c r="AF74" s="6">
        <v>347.85</v>
      </c>
      <c r="AG74" s="4"/>
      <c r="AH74" s="6"/>
      <c r="AI74" s="5"/>
      <c r="AJ74" s="5"/>
      <c r="AK74" s="4">
        <v>1</v>
      </c>
      <c r="AL74" s="6">
        <v>71.53</v>
      </c>
      <c r="AM74" s="4"/>
      <c r="AN74" s="6"/>
      <c r="AO74" s="5"/>
      <c r="AP74" s="5"/>
      <c r="AQ74" s="4">
        <v>5</v>
      </c>
      <c r="AR74" s="6">
        <v>325.36</v>
      </c>
      <c r="AS74" s="4"/>
      <c r="AT74" s="6"/>
      <c r="AU74" s="5"/>
      <c r="AV74" s="5"/>
      <c r="AW74" s="4">
        <v>5</v>
      </c>
      <c r="AX74" s="6">
        <v>315.09</v>
      </c>
      <c r="AY74" s="4"/>
      <c r="AZ74" s="6"/>
      <c r="BA74" s="5"/>
      <c r="BB74" s="5"/>
      <c r="BC74" s="4"/>
      <c r="BD74" s="6"/>
      <c r="BE74" s="4"/>
      <c r="BF74" s="6"/>
      <c r="BG74" s="5"/>
      <c r="BH74" s="5"/>
      <c r="BI74" s="4"/>
      <c r="BJ74" s="6"/>
      <c r="BK74" s="4"/>
      <c r="BL74" s="6"/>
      <c r="BM74" s="5"/>
      <c r="BN74" s="5"/>
      <c r="BO74" s="4">
        <v>1</v>
      </c>
      <c r="BP74" s="6">
        <v>55.43</v>
      </c>
      <c r="BQ74" s="4"/>
      <c r="BR74" s="6"/>
      <c r="BS74" s="5"/>
      <c r="BT74" s="5"/>
      <c r="BU74" s="4"/>
      <c r="BV74" s="6"/>
      <c r="BW74" s="4"/>
      <c r="BX74" s="6"/>
      <c r="BY74" s="5"/>
      <c r="BZ74" s="5"/>
      <c r="CA74" s="4"/>
      <c r="CB74" s="6"/>
      <c r="CC74" s="4"/>
      <c r="CD74" s="6"/>
      <c r="CE74" s="5"/>
      <c r="CF74" s="5"/>
      <c r="CG74" s="4">
        <v>3</v>
      </c>
      <c r="CH74" s="6">
        <v>190.73</v>
      </c>
      <c r="CI74" s="4"/>
      <c r="CJ74" s="6"/>
      <c r="CK74" s="5"/>
      <c r="CL74" s="5"/>
      <c r="CM74" s="4"/>
      <c r="CN74" s="6"/>
      <c r="CO74" s="4"/>
      <c r="CP74" s="6"/>
      <c r="CQ74" s="5"/>
      <c r="CR74" s="5"/>
      <c r="CS74" s="4"/>
      <c r="CT74" s="6"/>
      <c r="CU74" s="4"/>
      <c r="CV74" s="6"/>
      <c r="CW74" s="5"/>
      <c r="CX74" s="5"/>
      <c r="CY74" s="4"/>
      <c r="CZ74" s="6"/>
      <c r="DA74" s="4"/>
      <c r="DB74" s="6"/>
      <c r="DC74" s="5"/>
      <c r="DD74" s="5"/>
      <c r="DE74" s="4"/>
      <c r="DF74" s="6"/>
      <c r="DG74" s="4"/>
      <c r="DH74" s="6"/>
      <c r="DI74" s="5"/>
      <c r="DJ74" s="5"/>
      <c r="DK74" s="4"/>
      <c r="DL74" s="6"/>
      <c r="DM74" s="4"/>
      <c r="DN74" s="6"/>
      <c r="DO74" s="5"/>
      <c r="DP74" s="5"/>
      <c r="DQ74" s="4"/>
      <c r="DR74" s="6"/>
      <c r="DS74" s="4"/>
      <c r="DT74" s="6"/>
      <c r="DU74" s="5"/>
      <c r="DV74" s="5"/>
      <c r="DW74" s="4"/>
      <c r="DX74" s="6"/>
      <c r="DY74" s="4"/>
      <c r="DZ74" s="6"/>
      <c r="EA74" s="5"/>
      <c r="EB74" s="5"/>
      <c r="EC74" s="4"/>
      <c r="ED74" s="6"/>
      <c r="EE74" s="4"/>
      <c r="EF74" s="6"/>
      <c r="EG74" s="5"/>
      <c r="EH74" s="5"/>
      <c r="EI74" s="4"/>
      <c r="EJ74" s="6"/>
      <c r="EK74" s="4"/>
      <c r="EL74" s="6"/>
      <c r="EM74" s="5"/>
      <c r="EN74" s="5"/>
      <c r="EO74" s="4"/>
      <c r="EP74" s="6"/>
      <c r="EQ74" s="4"/>
      <c r="ER74" s="6"/>
      <c r="ES74" s="5"/>
      <c r="ET74" s="5"/>
      <c r="EU74" s="4"/>
      <c r="EV74" s="6"/>
      <c r="EW74" s="4"/>
      <c r="EX74" s="6"/>
      <c r="EY74" s="5"/>
      <c r="EZ74" s="5"/>
      <c r="FA74" s="4"/>
      <c r="FB74" s="6"/>
      <c r="FC74" s="4"/>
      <c r="FD74" s="6"/>
      <c r="FE74" s="5"/>
      <c r="FF74" s="5"/>
      <c r="FG74" s="4">
        <v>1</v>
      </c>
      <c r="FH74" s="6">
        <v>55.44</v>
      </c>
      <c r="FI74" s="4"/>
      <c r="FJ74" s="6"/>
      <c r="FK74" s="5"/>
      <c r="FL74" s="5"/>
      <c r="FM74" s="4"/>
      <c r="FN74" s="6"/>
      <c r="FO74" s="4"/>
      <c r="FP74" s="6"/>
      <c r="FQ74" s="5"/>
      <c r="FR74" s="5"/>
      <c r="FS74" s="4"/>
      <c r="FT74" s="6"/>
      <c r="FU74" s="4"/>
      <c r="FV74" s="6"/>
      <c r="FW74" s="5"/>
      <c r="FX74" s="5"/>
      <c r="FY74" s="4"/>
      <c r="FZ74" s="6"/>
      <c r="GA74" s="4"/>
      <c r="GB74" s="6"/>
      <c r="GC74" s="5"/>
      <c r="GD74" s="5"/>
      <c r="GE74" s="4"/>
      <c r="GF74" s="6"/>
      <c r="GG74" s="4"/>
      <c r="GH74" s="6"/>
      <c r="GI74" s="5"/>
      <c r="GJ74" s="5"/>
      <c r="GK74" s="4"/>
      <c r="GL74" s="6"/>
      <c r="GM74" s="4"/>
      <c r="GN74" s="6"/>
      <c r="GO74" s="5"/>
      <c r="GP74" s="5"/>
      <c r="GQ74" s="4"/>
      <c r="GR74" s="6"/>
      <c r="GS74" s="4"/>
      <c r="GT74" s="6"/>
      <c r="GU74" s="5"/>
      <c r="GV74" s="5"/>
      <c r="GW74" s="4"/>
      <c r="GX74" s="6"/>
      <c r="GY74" s="4"/>
      <c r="GZ74" s="6"/>
      <c r="HA74" s="5"/>
      <c r="HB74" s="5"/>
      <c r="HC74" s="4"/>
      <c r="HD74" s="6"/>
      <c r="HE74" s="4"/>
      <c r="HF74" s="6"/>
      <c r="HG74" s="5"/>
      <c r="HH74" s="5"/>
      <c r="HI74" s="4"/>
      <c r="HJ74" s="6"/>
      <c r="HK74" s="4"/>
      <c r="HL74" s="6"/>
      <c r="HM74" s="5"/>
      <c r="HN74" s="5"/>
      <c r="HO74" s="4"/>
      <c r="HP74" s="6"/>
      <c r="HQ74" s="4"/>
      <c r="HR74" s="6"/>
      <c r="HS74" s="5"/>
      <c r="HT74" s="5"/>
      <c r="HU74" s="4"/>
      <c r="HV74" s="6"/>
      <c r="HW74" s="4"/>
      <c r="HX74" s="6"/>
      <c r="HY74" s="5"/>
      <c r="HZ74" s="5"/>
      <c r="IA74" s="4"/>
      <c r="IB74" s="6"/>
      <c r="IC74" s="4"/>
      <c r="ID74" s="6"/>
      <c r="IE74" s="5"/>
      <c r="IF74" s="5"/>
      <c r="IG74" s="4"/>
      <c r="IH74" s="6"/>
      <c r="II74" s="4"/>
      <c r="IJ74" s="6"/>
      <c r="IK74" s="5"/>
      <c r="IL74" s="5"/>
      <c r="IM74" s="4"/>
      <c r="IN74" s="6"/>
      <c r="IO74" s="4"/>
      <c r="IP74" s="6"/>
      <c r="IQ74" s="5"/>
      <c r="IR74" s="5"/>
      <c r="IS74" s="4"/>
      <c r="IT74" s="6"/>
      <c r="IU74" s="4"/>
      <c r="IV74" s="6"/>
      <c r="IW74" s="5"/>
      <c r="IX74" s="5"/>
      <c r="IY74" s="4"/>
      <c r="IZ74" s="6"/>
      <c r="JA74" s="4"/>
      <c r="JB74" s="6"/>
      <c r="JC74" s="5"/>
      <c r="JD74" s="5"/>
      <c r="JE74" s="4"/>
      <c r="JF74" s="6"/>
      <c r="JG74" s="4"/>
      <c r="JH74" s="6"/>
      <c r="JI74" s="5"/>
      <c r="JJ74" s="5"/>
      <c r="JK74" s="4"/>
      <c r="JL74" s="6"/>
      <c r="JM74" s="4"/>
      <c r="JN74" s="6"/>
      <c r="JO74" s="5"/>
      <c r="JP74" s="5"/>
      <c r="JQ74" s="4"/>
      <c r="JR74" s="6"/>
      <c r="JS74" s="4"/>
      <c r="JT74" s="6"/>
      <c r="JU74" s="5"/>
      <c r="JV74" s="5"/>
      <c r="JW74" s="4"/>
      <c r="JX74" s="6"/>
      <c r="JY74" s="4"/>
      <c r="JZ74" s="6"/>
      <c r="KA74" s="5"/>
      <c r="KB74" s="5"/>
      <c r="KC74" s="4"/>
      <c r="KD74" s="6"/>
      <c r="KE74" s="4"/>
      <c r="KF74" s="6"/>
      <c r="KG74" s="5"/>
      <c r="KH74" s="5"/>
      <c r="KI74" s="4"/>
      <c r="KJ74" s="6"/>
      <c r="KK74" s="4"/>
      <c r="KL74" s="6"/>
      <c r="KM74" s="5"/>
      <c r="KN74" s="5"/>
    </row>
    <row r="75">
      <c r="A75" s="3" t="s">
        <v>85</v>
      </c>
      <c r="B75" s="3" t="s">
        <v>86</v>
      </c>
      <c r="C75" s="3" t="s">
        <v>87</v>
      </c>
      <c r="D75" s="3" t="s">
        <v>88</v>
      </c>
      <c r="E75" s="3" t="s">
        <v>144</v>
      </c>
      <c r="F75" s="3" t="s">
        <v>145</v>
      </c>
      <c r="G75" s="3" t="s">
        <v>146</v>
      </c>
      <c r="H75" s="3" t="s">
        <v>147</v>
      </c>
      <c r="I75" s="3" t="s">
        <v>1320</v>
      </c>
      <c r="J75" s="3" t="s">
        <v>1319</v>
      </c>
      <c r="K75" s="4">
        <v>808</v>
      </c>
      <c r="L75" s="4">
        <f>=ROUNDDOWN(27.766323024055,0)</f>
      </c>
      <c r="M75" s="4"/>
      <c r="N75" s="5">
        <v>1</v>
      </c>
      <c r="O75" s="4"/>
      <c r="P75" s="4">
        <f>=ROUNDDOWN({0},0)</f>
      </c>
      <c r="Q75" s="4"/>
      <c r="R75" s="5"/>
      <c r="S75" s="4">
        <v>23</v>
      </c>
      <c r="T75" s="6">
        <v>1412.57</v>
      </c>
      <c r="U75" s="4"/>
      <c r="V75" s="6"/>
      <c r="W75" s="5"/>
      <c r="X75" s="5"/>
      <c r="Y75" s="4">
        <v>5</v>
      </c>
      <c r="Z75" s="6">
        <v>295.28</v>
      </c>
      <c r="AA75" s="4"/>
      <c r="AB75" s="6"/>
      <c r="AC75" s="5"/>
      <c r="AD75" s="5"/>
      <c r="AE75" s="4">
        <v>4</v>
      </c>
      <c r="AF75" s="6">
        <v>208.71</v>
      </c>
      <c r="AG75" s="4"/>
      <c r="AH75" s="6"/>
      <c r="AI75" s="5"/>
      <c r="AJ75" s="5"/>
      <c r="AK75" s="4">
        <v>3</v>
      </c>
      <c r="AL75" s="6">
        <v>190.73</v>
      </c>
      <c r="AM75" s="4"/>
      <c r="AN75" s="6"/>
      <c r="AO75" s="5"/>
      <c r="AP75" s="5"/>
      <c r="AQ75" s="4">
        <v>7</v>
      </c>
      <c r="AR75" s="6">
        <v>447.95</v>
      </c>
      <c r="AS75" s="4"/>
      <c r="AT75" s="6"/>
      <c r="AU75" s="5"/>
      <c r="AV75" s="5"/>
      <c r="AW75" s="4">
        <v>2</v>
      </c>
      <c r="AX75" s="6">
        <v>128.44</v>
      </c>
      <c r="AY75" s="4"/>
      <c r="AZ75" s="6"/>
      <c r="BA75" s="5"/>
      <c r="BB75" s="5"/>
      <c r="BC75" s="4"/>
      <c r="BD75" s="6"/>
      <c r="BE75" s="4"/>
      <c r="BF75" s="6"/>
      <c r="BG75" s="5"/>
      <c r="BH75" s="5"/>
      <c r="BI75" s="4"/>
      <c r="BJ75" s="6"/>
      <c r="BK75" s="4"/>
      <c r="BL75" s="6"/>
      <c r="BM75" s="5"/>
      <c r="BN75" s="5"/>
      <c r="BO75" s="4"/>
      <c r="BP75" s="6"/>
      <c r="BQ75" s="4"/>
      <c r="BR75" s="6"/>
      <c r="BS75" s="5"/>
      <c r="BT75" s="5"/>
      <c r="BU75" s="4"/>
      <c r="BV75" s="6"/>
      <c r="BW75" s="4"/>
      <c r="BX75" s="6"/>
      <c r="BY75" s="5"/>
      <c r="BZ75" s="5"/>
      <c r="CA75" s="4"/>
      <c r="CB75" s="6"/>
      <c r="CC75" s="4"/>
      <c r="CD75" s="6"/>
      <c r="CE75" s="5"/>
      <c r="CF75" s="5"/>
      <c r="CG75" s="4">
        <v>1</v>
      </c>
      <c r="CH75" s="6">
        <v>71.53</v>
      </c>
      <c r="CI75" s="4"/>
      <c r="CJ75" s="6"/>
      <c r="CK75" s="5"/>
      <c r="CL75" s="5"/>
      <c r="CM75" s="4"/>
      <c r="CN75" s="6"/>
      <c r="CO75" s="4"/>
      <c r="CP75" s="6"/>
      <c r="CQ75" s="5"/>
      <c r="CR75" s="5"/>
      <c r="CS75" s="4"/>
      <c r="CT75" s="6"/>
      <c r="CU75" s="4"/>
      <c r="CV75" s="6"/>
      <c r="CW75" s="5"/>
      <c r="CX75" s="5"/>
      <c r="CY75" s="4"/>
      <c r="CZ75" s="6"/>
      <c r="DA75" s="4"/>
      <c r="DB75" s="6"/>
      <c r="DC75" s="5"/>
      <c r="DD75" s="5"/>
      <c r="DE75" s="4"/>
      <c r="DF75" s="6"/>
      <c r="DG75" s="4"/>
      <c r="DH75" s="6"/>
      <c r="DI75" s="5"/>
      <c r="DJ75" s="5"/>
      <c r="DK75" s="4"/>
      <c r="DL75" s="6"/>
      <c r="DM75" s="4"/>
      <c r="DN75" s="6"/>
      <c r="DO75" s="5"/>
      <c r="DP75" s="5"/>
      <c r="DQ75" s="4"/>
      <c r="DR75" s="6"/>
      <c r="DS75" s="4"/>
      <c r="DT75" s="6"/>
      <c r="DU75" s="5"/>
      <c r="DV75" s="5"/>
      <c r="DW75" s="4"/>
      <c r="DX75" s="6"/>
      <c r="DY75" s="4"/>
      <c r="DZ75" s="6"/>
      <c r="EA75" s="5"/>
      <c r="EB75" s="5"/>
      <c r="EC75" s="4"/>
      <c r="ED75" s="6"/>
      <c r="EE75" s="4"/>
      <c r="EF75" s="6"/>
      <c r="EG75" s="5"/>
      <c r="EH75" s="5"/>
      <c r="EI75" s="4"/>
      <c r="EJ75" s="6"/>
      <c r="EK75" s="4"/>
      <c r="EL75" s="6"/>
      <c r="EM75" s="5"/>
      <c r="EN75" s="5"/>
      <c r="EO75" s="4"/>
      <c r="EP75" s="6"/>
      <c r="EQ75" s="4"/>
      <c r="ER75" s="6"/>
      <c r="ES75" s="5"/>
      <c r="ET75" s="5"/>
      <c r="EU75" s="4">
        <v>1</v>
      </c>
      <c r="EV75" s="6">
        <v>69.93</v>
      </c>
      <c r="EW75" s="4"/>
      <c r="EX75" s="6"/>
      <c r="EY75" s="5"/>
      <c r="EZ75" s="5"/>
      <c r="FA75" s="4"/>
      <c r="FB75" s="6"/>
      <c r="FC75" s="4"/>
      <c r="FD75" s="6"/>
      <c r="FE75" s="5"/>
      <c r="FF75" s="5"/>
      <c r="FG75" s="4"/>
      <c r="FH75" s="6"/>
      <c r="FI75" s="4"/>
      <c r="FJ75" s="6"/>
      <c r="FK75" s="5"/>
      <c r="FL75" s="5"/>
      <c r="FM75" s="4"/>
      <c r="FN75" s="6"/>
      <c r="FO75" s="4"/>
      <c r="FP75" s="6"/>
      <c r="FQ75" s="5"/>
      <c r="FR75" s="5"/>
      <c r="FS75" s="4"/>
      <c r="FT75" s="6"/>
      <c r="FU75" s="4"/>
      <c r="FV75" s="6"/>
      <c r="FW75" s="5"/>
      <c r="FX75" s="5"/>
      <c r="FY75" s="4"/>
      <c r="FZ75" s="6"/>
      <c r="GA75" s="4"/>
      <c r="GB75" s="6"/>
      <c r="GC75" s="5"/>
      <c r="GD75" s="5"/>
      <c r="GE75" s="4"/>
      <c r="GF75" s="6"/>
      <c r="GG75" s="4"/>
      <c r="GH75" s="6"/>
      <c r="GI75" s="5"/>
      <c r="GJ75" s="5"/>
      <c r="GK75" s="4"/>
      <c r="GL75" s="6"/>
      <c r="GM75" s="4"/>
      <c r="GN75" s="6"/>
      <c r="GO75" s="5"/>
      <c r="GP75" s="5"/>
      <c r="GQ75" s="4"/>
      <c r="GR75" s="6"/>
      <c r="GS75" s="4"/>
      <c r="GT75" s="6"/>
      <c r="GU75" s="5"/>
      <c r="GV75" s="5"/>
      <c r="GW75" s="4"/>
      <c r="GX75" s="6"/>
      <c r="GY75" s="4"/>
      <c r="GZ75" s="6"/>
      <c r="HA75" s="5"/>
      <c r="HB75" s="5"/>
      <c r="HC75" s="4"/>
      <c r="HD75" s="6"/>
      <c r="HE75" s="4"/>
      <c r="HF75" s="6"/>
      <c r="HG75" s="5"/>
      <c r="HH75" s="5"/>
      <c r="HI75" s="4"/>
      <c r="HJ75" s="6"/>
      <c r="HK75" s="4"/>
      <c r="HL75" s="6"/>
      <c r="HM75" s="5"/>
      <c r="HN75" s="5"/>
      <c r="HO75" s="4"/>
      <c r="HP75" s="6"/>
      <c r="HQ75" s="4"/>
      <c r="HR75" s="6"/>
      <c r="HS75" s="5"/>
      <c r="HT75" s="5"/>
      <c r="HU75" s="4"/>
      <c r="HV75" s="6"/>
      <c r="HW75" s="4"/>
      <c r="HX75" s="6"/>
      <c r="HY75" s="5"/>
      <c r="HZ75" s="5"/>
      <c r="IA75" s="4"/>
      <c r="IB75" s="6"/>
      <c r="IC75" s="4"/>
      <c r="ID75" s="6"/>
      <c r="IE75" s="5"/>
      <c r="IF75" s="5"/>
      <c r="IG75" s="4"/>
      <c r="IH75" s="6"/>
      <c r="II75" s="4"/>
      <c r="IJ75" s="6"/>
      <c r="IK75" s="5"/>
      <c r="IL75" s="5"/>
      <c r="IM75" s="4"/>
      <c r="IN75" s="6"/>
      <c r="IO75" s="4"/>
      <c r="IP75" s="6"/>
      <c r="IQ75" s="5"/>
      <c r="IR75" s="5"/>
      <c r="IS75" s="4"/>
      <c r="IT75" s="6"/>
      <c r="IU75" s="4"/>
      <c r="IV75" s="6"/>
      <c r="IW75" s="5"/>
      <c r="IX75" s="5"/>
      <c r="IY75" s="4"/>
      <c r="IZ75" s="6"/>
      <c r="JA75" s="4"/>
      <c r="JB75" s="6"/>
      <c r="JC75" s="5"/>
      <c r="JD75" s="5"/>
      <c r="JE75" s="4"/>
      <c r="JF75" s="6"/>
      <c r="JG75" s="4"/>
      <c r="JH75" s="6"/>
      <c r="JI75" s="5"/>
      <c r="JJ75" s="5"/>
      <c r="JK75" s="4"/>
      <c r="JL75" s="6"/>
      <c r="JM75" s="4"/>
      <c r="JN75" s="6"/>
      <c r="JO75" s="5"/>
      <c r="JP75" s="5"/>
      <c r="JQ75" s="4"/>
      <c r="JR75" s="6"/>
      <c r="JS75" s="4"/>
      <c r="JT75" s="6"/>
      <c r="JU75" s="5"/>
      <c r="JV75" s="5"/>
      <c r="JW75" s="4"/>
      <c r="JX75" s="6"/>
      <c r="JY75" s="4"/>
      <c r="JZ75" s="6"/>
      <c r="KA75" s="5"/>
      <c r="KB75" s="5"/>
      <c r="KC75" s="4"/>
      <c r="KD75" s="6"/>
      <c r="KE75" s="4"/>
      <c r="KF75" s="6"/>
      <c r="KG75" s="5"/>
      <c r="KH75" s="5"/>
      <c r="KI75" s="4"/>
      <c r="KJ75" s="6"/>
      <c r="KK75" s="4"/>
      <c r="KL75" s="6"/>
      <c r="KM75" s="5"/>
      <c r="KN75" s="5"/>
    </row>
    <row r="76">
      <c r="A76" s="3" t="s">
        <v>85</v>
      </c>
      <c r="B76" s="3" t="s">
        <v>86</v>
      </c>
      <c r="C76" s="3" t="s">
        <v>87</v>
      </c>
      <c r="D76" s="3" t="s">
        <v>88</v>
      </c>
      <c r="E76" s="3" t="s">
        <v>148</v>
      </c>
      <c r="F76" s="3" t="s">
        <v>149</v>
      </c>
      <c r="G76" s="3" t="s">
        <v>150</v>
      </c>
      <c r="H76" s="3" t="s">
        <v>151</v>
      </c>
      <c r="I76" s="3" t="s">
        <v>1322</v>
      </c>
      <c r="J76" s="3" t="s">
        <v>1319</v>
      </c>
      <c r="K76" s="4">
        <v>1523</v>
      </c>
      <c r="L76" s="4">
        <f>=ROUNDDOWN(26.034188034188,0)</f>
      </c>
      <c r="M76" s="4"/>
      <c r="N76" s="5">
        <v>1</v>
      </c>
      <c r="O76" s="4"/>
      <c r="P76" s="4">
        <f>=ROUNDDOWN({0},0)</f>
      </c>
      <c r="Q76" s="4"/>
      <c r="R76" s="5"/>
      <c r="S76" s="4">
        <v>53</v>
      </c>
      <c r="T76" s="6">
        <v>3828.14</v>
      </c>
      <c r="U76" s="4"/>
      <c r="V76" s="6"/>
      <c r="W76" s="5"/>
      <c r="X76" s="5"/>
      <c r="Y76" s="4">
        <v>3</v>
      </c>
      <c r="Z76" s="6">
        <v>218.74</v>
      </c>
      <c r="AA76" s="4"/>
      <c r="AB76" s="6"/>
      <c r="AC76" s="5"/>
      <c r="AD76" s="5"/>
      <c r="AE76" s="4">
        <v>12</v>
      </c>
      <c r="AF76" s="6">
        <v>802.63</v>
      </c>
      <c r="AG76" s="4"/>
      <c r="AH76" s="6"/>
      <c r="AI76" s="5"/>
      <c r="AJ76" s="5"/>
      <c r="AK76" s="4">
        <v>18</v>
      </c>
      <c r="AL76" s="6">
        <v>1313.22</v>
      </c>
      <c r="AM76" s="4"/>
      <c r="AN76" s="6"/>
      <c r="AO76" s="5"/>
      <c r="AP76" s="5"/>
      <c r="AQ76" s="4">
        <v>2</v>
      </c>
      <c r="AR76" s="6">
        <v>144</v>
      </c>
      <c r="AS76" s="4"/>
      <c r="AT76" s="6"/>
      <c r="AU76" s="5"/>
      <c r="AV76" s="5"/>
      <c r="AW76" s="4">
        <v>1</v>
      </c>
      <c r="AX76" s="6">
        <v>71</v>
      </c>
      <c r="AY76" s="4"/>
      <c r="AZ76" s="6"/>
      <c r="BA76" s="5"/>
      <c r="BB76" s="5"/>
      <c r="BC76" s="4">
        <v>1</v>
      </c>
      <c r="BD76" s="6">
        <v>94.99</v>
      </c>
      <c r="BE76" s="4"/>
      <c r="BF76" s="6"/>
      <c r="BG76" s="5"/>
      <c r="BH76" s="5"/>
      <c r="BI76" s="4">
        <v>4</v>
      </c>
      <c r="BJ76" s="6">
        <v>272.4</v>
      </c>
      <c r="BK76" s="4"/>
      <c r="BL76" s="6"/>
      <c r="BM76" s="5"/>
      <c r="BN76" s="5"/>
      <c r="BO76" s="4">
        <v>1</v>
      </c>
      <c r="BP76" s="6">
        <v>89.22</v>
      </c>
      <c r="BQ76" s="4"/>
      <c r="BR76" s="6"/>
      <c r="BS76" s="5"/>
      <c r="BT76" s="5"/>
      <c r="BU76" s="4">
        <v>1</v>
      </c>
      <c r="BV76" s="6">
        <v>79.45</v>
      </c>
      <c r="BW76" s="4"/>
      <c r="BX76" s="6"/>
      <c r="BY76" s="5"/>
      <c r="BZ76" s="5"/>
      <c r="CA76" s="4"/>
      <c r="CB76" s="6"/>
      <c r="CC76" s="4"/>
      <c r="CD76" s="6"/>
      <c r="CE76" s="5"/>
      <c r="CF76" s="5"/>
      <c r="CG76" s="4">
        <v>1</v>
      </c>
      <c r="CH76" s="6">
        <v>77.26</v>
      </c>
      <c r="CI76" s="4"/>
      <c r="CJ76" s="6"/>
      <c r="CK76" s="5"/>
      <c r="CL76" s="5"/>
      <c r="CM76" s="4"/>
      <c r="CN76" s="6"/>
      <c r="CO76" s="4"/>
      <c r="CP76" s="6"/>
      <c r="CQ76" s="5"/>
      <c r="CR76" s="5"/>
      <c r="CS76" s="4">
        <v>1</v>
      </c>
      <c r="CT76" s="6">
        <v>78.91</v>
      </c>
      <c r="CU76" s="4"/>
      <c r="CV76" s="6"/>
      <c r="CW76" s="5"/>
      <c r="CX76" s="5"/>
      <c r="CY76" s="4">
        <v>8</v>
      </c>
      <c r="CZ76" s="6">
        <v>586.32</v>
      </c>
      <c r="DA76" s="4"/>
      <c r="DB76" s="6"/>
      <c r="DC76" s="5"/>
      <c r="DD76" s="5"/>
      <c r="DE76" s="4"/>
      <c r="DF76" s="6"/>
      <c r="DG76" s="4"/>
      <c r="DH76" s="6"/>
      <c r="DI76" s="5"/>
      <c r="DJ76" s="5"/>
      <c r="DK76" s="4"/>
      <c r="DL76" s="6"/>
      <c r="DM76" s="4"/>
      <c r="DN76" s="6"/>
      <c r="DO76" s="5"/>
      <c r="DP76" s="5"/>
      <c r="DQ76" s="4"/>
      <c r="DR76" s="6"/>
      <c r="DS76" s="4"/>
      <c r="DT76" s="6"/>
      <c r="DU76" s="5"/>
      <c r="DV76" s="5"/>
      <c r="DW76" s="4"/>
      <c r="DX76" s="6"/>
      <c r="DY76" s="4"/>
      <c r="DZ76" s="6"/>
      <c r="EA76" s="5"/>
      <c r="EB76" s="5"/>
      <c r="EC76" s="4"/>
      <c r="ED76" s="6"/>
      <c r="EE76" s="4"/>
      <c r="EF76" s="6"/>
      <c r="EG76" s="5"/>
      <c r="EH76" s="5"/>
      <c r="EI76" s="4"/>
      <c r="EJ76" s="6"/>
      <c r="EK76" s="4"/>
      <c r="EL76" s="6"/>
      <c r="EM76" s="5"/>
      <c r="EN76" s="5"/>
      <c r="EO76" s="4"/>
      <c r="EP76" s="6"/>
      <c r="EQ76" s="4"/>
      <c r="ER76" s="6"/>
      <c r="ES76" s="5"/>
      <c r="ET76" s="5"/>
      <c r="EU76" s="4"/>
      <c r="EV76" s="6"/>
      <c r="EW76" s="4"/>
      <c r="EX76" s="6"/>
      <c r="EY76" s="5"/>
      <c r="EZ76" s="5"/>
      <c r="FA76" s="4"/>
      <c r="FB76" s="6"/>
      <c r="FC76" s="4"/>
      <c r="FD76" s="6"/>
      <c r="FE76" s="5"/>
      <c r="FF76" s="5"/>
      <c r="FG76" s="4"/>
      <c r="FH76" s="6"/>
      <c r="FI76" s="4"/>
      <c r="FJ76" s="6"/>
      <c r="FK76" s="5"/>
      <c r="FL76" s="5"/>
      <c r="FM76" s="4"/>
      <c r="FN76" s="6"/>
      <c r="FO76" s="4"/>
      <c r="FP76" s="6"/>
      <c r="FQ76" s="5"/>
      <c r="FR76" s="5"/>
      <c r="FS76" s="4"/>
      <c r="FT76" s="6"/>
      <c r="FU76" s="4"/>
      <c r="FV76" s="6"/>
      <c r="FW76" s="5"/>
      <c r="FX76" s="5"/>
      <c r="FY76" s="4"/>
      <c r="FZ76" s="6"/>
      <c r="GA76" s="4"/>
      <c r="GB76" s="6"/>
      <c r="GC76" s="5"/>
      <c r="GD76" s="5"/>
      <c r="GE76" s="4"/>
      <c r="GF76" s="6"/>
      <c r="GG76" s="4"/>
      <c r="GH76" s="6"/>
      <c r="GI76" s="5"/>
      <c r="GJ76" s="5"/>
      <c r="GK76" s="4"/>
      <c r="GL76" s="6"/>
      <c r="GM76" s="4"/>
      <c r="GN76" s="6"/>
      <c r="GO76" s="5"/>
      <c r="GP76" s="5"/>
      <c r="GQ76" s="4"/>
      <c r="GR76" s="6"/>
      <c r="GS76" s="4"/>
      <c r="GT76" s="6"/>
      <c r="GU76" s="5"/>
      <c r="GV76" s="5"/>
      <c r="GW76" s="4"/>
      <c r="GX76" s="6"/>
      <c r="GY76" s="4"/>
      <c r="GZ76" s="6"/>
      <c r="HA76" s="5"/>
      <c r="HB76" s="5"/>
      <c r="HC76" s="4"/>
      <c r="HD76" s="6"/>
      <c r="HE76" s="4"/>
      <c r="HF76" s="6"/>
      <c r="HG76" s="5"/>
      <c r="HH76" s="5"/>
      <c r="HI76" s="4"/>
      <c r="HJ76" s="6"/>
      <c r="HK76" s="4"/>
      <c r="HL76" s="6"/>
      <c r="HM76" s="5"/>
      <c r="HN76" s="5"/>
      <c r="HO76" s="4"/>
      <c r="HP76" s="6"/>
      <c r="HQ76" s="4"/>
      <c r="HR76" s="6"/>
      <c r="HS76" s="5"/>
      <c r="HT76" s="5"/>
      <c r="HU76" s="4"/>
      <c r="HV76" s="6"/>
      <c r="HW76" s="4"/>
      <c r="HX76" s="6"/>
      <c r="HY76" s="5"/>
      <c r="HZ76" s="5"/>
      <c r="IA76" s="4"/>
      <c r="IB76" s="6"/>
      <c r="IC76" s="4"/>
      <c r="ID76" s="6"/>
      <c r="IE76" s="5"/>
      <c r="IF76" s="5"/>
      <c r="IG76" s="4"/>
      <c r="IH76" s="6"/>
      <c r="II76" s="4"/>
      <c r="IJ76" s="6"/>
      <c r="IK76" s="5"/>
      <c r="IL76" s="5"/>
      <c r="IM76" s="4"/>
      <c r="IN76" s="6"/>
      <c r="IO76" s="4"/>
      <c r="IP76" s="6"/>
      <c r="IQ76" s="5"/>
      <c r="IR76" s="5"/>
      <c r="IS76" s="4"/>
      <c r="IT76" s="6"/>
      <c r="IU76" s="4"/>
      <c r="IV76" s="6"/>
      <c r="IW76" s="5"/>
      <c r="IX76" s="5"/>
      <c r="IY76" s="4"/>
      <c r="IZ76" s="6"/>
      <c r="JA76" s="4"/>
      <c r="JB76" s="6"/>
      <c r="JC76" s="5"/>
      <c r="JD76" s="5"/>
      <c r="JE76" s="4"/>
      <c r="JF76" s="6"/>
      <c r="JG76" s="4"/>
      <c r="JH76" s="6"/>
      <c r="JI76" s="5"/>
      <c r="JJ76" s="5"/>
      <c r="JK76" s="4"/>
      <c r="JL76" s="6"/>
      <c r="JM76" s="4"/>
      <c r="JN76" s="6"/>
      <c r="JO76" s="5"/>
      <c r="JP76" s="5"/>
      <c r="JQ76" s="4"/>
      <c r="JR76" s="6"/>
      <c r="JS76" s="4"/>
      <c r="JT76" s="6"/>
      <c r="JU76" s="5"/>
      <c r="JV76" s="5"/>
      <c r="JW76" s="4"/>
      <c r="JX76" s="6"/>
      <c r="JY76" s="4"/>
      <c r="JZ76" s="6"/>
      <c r="KA76" s="5"/>
      <c r="KB76" s="5"/>
      <c r="KC76" s="4"/>
      <c r="KD76" s="6"/>
      <c r="KE76" s="4"/>
      <c r="KF76" s="6"/>
      <c r="KG76" s="5"/>
      <c r="KH76" s="5"/>
      <c r="KI76" s="4"/>
      <c r="KJ76" s="6"/>
      <c r="KK76" s="4"/>
      <c r="KL76" s="6"/>
      <c r="KM76" s="5"/>
      <c r="KN76" s="5"/>
    </row>
    <row r="77">
      <c r="A77" s="3" t="s">
        <v>85</v>
      </c>
      <c r="B77" s="3" t="s">
        <v>86</v>
      </c>
      <c r="C77" s="3" t="s">
        <v>87</v>
      </c>
      <c r="D77" s="3" t="s">
        <v>88</v>
      </c>
      <c r="E77" s="3" t="s">
        <v>148</v>
      </c>
      <c r="F77" s="3" t="s">
        <v>149</v>
      </c>
      <c r="G77" s="3" t="s">
        <v>150</v>
      </c>
      <c r="H77" s="3" t="s">
        <v>151</v>
      </c>
      <c r="I77" s="3" t="s">
        <v>1345</v>
      </c>
      <c r="J77" s="3" t="s">
        <v>1318</v>
      </c>
      <c r="K77" s="4">
        <v>891</v>
      </c>
      <c r="L77" s="4">
        <f>=ROUNDDOWN(71.28,0)</f>
      </c>
      <c r="M77" s="4"/>
      <c r="N77" s="5"/>
      <c r="O77" s="4"/>
      <c r="P77" s="4">
        <f>=ROUNDDOWN({0},0)</f>
      </c>
      <c r="Q77" s="4"/>
      <c r="R77" s="5"/>
      <c r="S77" s="4">
        <v>11</v>
      </c>
      <c r="T77" s="6">
        <v>799.11</v>
      </c>
      <c r="U77" s="4"/>
      <c r="V77" s="6"/>
      <c r="W77" s="5"/>
      <c r="X77" s="5"/>
      <c r="Y77" s="4">
        <v>3</v>
      </c>
      <c r="Z77" s="6">
        <v>196.86</v>
      </c>
      <c r="AA77" s="4"/>
      <c r="AB77" s="6"/>
      <c r="AC77" s="5"/>
      <c r="AD77" s="5"/>
      <c r="AE77" s="4"/>
      <c r="AF77" s="6"/>
      <c r="AG77" s="4"/>
      <c r="AH77" s="6"/>
      <c r="AI77" s="5"/>
      <c r="AJ77" s="5"/>
      <c r="AK77" s="4">
        <v>2</v>
      </c>
      <c r="AL77" s="6">
        <v>146.06</v>
      </c>
      <c r="AM77" s="4"/>
      <c r="AN77" s="6"/>
      <c r="AO77" s="5"/>
      <c r="AP77" s="5"/>
      <c r="AQ77" s="4">
        <v>4</v>
      </c>
      <c r="AR77" s="6">
        <v>288</v>
      </c>
      <c r="AS77" s="4"/>
      <c r="AT77" s="6"/>
      <c r="AU77" s="5"/>
      <c r="AV77" s="5"/>
      <c r="AW77" s="4">
        <v>1</v>
      </c>
      <c r="AX77" s="6">
        <v>82.91</v>
      </c>
      <c r="AY77" s="4"/>
      <c r="AZ77" s="6"/>
      <c r="BA77" s="5"/>
      <c r="BB77" s="5"/>
      <c r="BC77" s="4"/>
      <c r="BD77" s="6"/>
      <c r="BE77" s="4"/>
      <c r="BF77" s="6"/>
      <c r="BG77" s="5"/>
      <c r="BH77" s="5"/>
      <c r="BI77" s="4"/>
      <c r="BJ77" s="6"/>
      <c r="BK77" s="4"/>
      <c r="BL77" s="6"/>
      <c r="BM77" s="5"/>
      <c r="BN77" s="5"/>
      <c r="BO77" s="4"/>
      <c r="BP77" s="6"/>
      <c r="BQ77" s="4"/>
      <c r="BR77" s="6"/>
      <c r="BS77" s="5"/>
      <c r="BT77" s="5"/>
      <c r="BU77" s="4"/>
      <c r="BV77" s="6"/>
      <c r="BW77" s="4"/>
      <c r="BX77" s="6"/>
      <c r="BY77" s="5"/>
      <c r="BZ77" s="5"/>
      <c r="CA77" s="4"/>
      <c r="CB77" s="6"/>
      <c r="CC77" s="4"/>
      <c r="CD77" s="6"/>
      <c r="CE77" s="5"/>
      <c r="CF77" s="5"/>
      <c r="CG77" s="4">
        <v>1</v>
      </c>
      <c r="CH77" s="6">
        <v>85.28</v>
      </c>
      <c r="CI77" s="4"/>
      <c r="CJ77" s="6"/>
      <c r="CK77" s="5"/>
      <c r="CL77" s="5"/>
      <c r="CM77" s="4"/>
      <c r="CN77" s="6"/>
      <c r="CO77" s="4"/>
      <c r="CP77" s="6"/>
      <c r="CQ77" s="5"/>
      <c r="CR77" s="5"/>
      <c r="CS77" s="4"/>
      <c r="CT77" s="6"/>
      <c r="CU77" s="4"/>
      <c r="CV77" s="6"/>
      <c r="CW77" s="5"/>
      <c r="CX77" s="5"/>
      <c r="CY77" s="4"/>
      <c r="CZ77" s="6"/>
      <c r="DA77" s="4"/>
      <c r="DB77" s="6"/>
      <c r="DC77" s="5"/>
      <c r="DD77" s="5"/>
      <c r="DE77" s="4"/>
      <c r="DF77" s="6"/>
      <c r="DG77" s="4"/>
      <c r="DH77" s="6"/>
      <c r="DI77" s="5"/>
      <c r="DJ77" s="5"/>
      <c r="DK77" s="4"/>
      <c r="DL77" s="6"/>
      <c r="DM77" s="4"/>
      <c r="DN77" s="6"/>
      <c r="DO77" s="5"/>
      <c r="DP77" s="5"/>
      <c r="DQ77" s="4"/>
      <c r="DR77" s="6"/>
      <c r="DS77" s="4"/>
      <c r="DT77" s="6"/>
      <c r="DU77" s="5"/>
      <c r="DV77" s="5"/>
      <c r="DW77" s="4"/>
      <c r="DX77" s="6"/>
      <c r="DY77" s="4"/>
      <c r="DZ77" s="6"/>
      <c r="EA77" s="5"/>
      <c r="EB77" s="5"/>
      <c r="EC77" s="4"/>
      <c r="ED77" s="6"/>
      <c r="EE77" s="4"/>
      <c r="EF77" s="6"/>
      <c r="EG77" s="5"/>
      <c r="EH77" s="5"/>
      <c r="EI77" s="4"/>
      <c r="EJ77" s="6"/>
      <c r="EK77" s="4"/>
      <c r="EL77" s="6"/>
      <c r="EM77" s="5"/>
      <c r="EN77" s="5"/>
      <c r="EO77" s="4"/>
      <c r="EP77" s="6"/>
      <c r="EQ77" s="4"/>
      <c r="ER77" s="6"/>
      <c r="ES77" s="5"/>
      <c r="ET77" s="5"/>
      <c r="EU77" s="4"/>
      <c r="EV77" s="6"/>
      <c r="EW77" s="4"/>
      <c r="EX77" s="6"/>
      <c r="EY77" s="5"/>
      <c r="EZ77" s="5"/>
      <c r="FA77" s="4"/>
      <c r="FB77" s="6"/>
      <c r="FC77" s="4"/>
      <c r="FD77" s="6"/>
      <c r="FE77" s="5"/>
      <c r="FF77" s="5"/>
      <c r="FG77" s="4"/>
      <c r="FH77" s="6"/>
      <c r="FI77" s="4"/>
      <c r="FJ77" s="6"/>
      <c r="FK77" s="5"/>
      <c r="FL77" s="5"/>
      <c r="FM77" s="4"/>
      <c r="FN77" s="6"/>
      <c r="FO77" s="4"/>
      <c r="FP77" s="6"/>
      <c r="FQ77" s="5"/>
      <c r="FR77" s="5"/>
      <c r="FS77" s="4"/>
      <c r="FT77" s="6"/>
      <c r="FU77" s="4"/>
      <c r="FV77" s="6"/>
      <c r="FW77" s="5"/>
      <c r="FX77" s="5"/>
      <c r="FY77" s="4"/>
      <c r="FZ77" s="6"/>
      <c r="GA77" s="4"/>
      <c r="GB77" s="6"/>
      <c r="GC77" s="5"/>
      <c r="GD77" s="5"/>
      <c r="GE77" s="4"/>
      <c r="GF77" s="6"/>
      <c r="GG77" s="4"/>
      <c r="GH77" s="6"/>
      <c r="GI77" s="5"/>
      <c r="GJ77" s="5"/>
      <c r="GK77" s="4"/>
      <c r="GL77" s="6"/>
      <c r="GM77" s="4"/>
      <c r="GN77" s="6"/>
      <c r="GO77" s="5"/>
      <c r="GP77" s="5"/>
      <c r="GQ77" s="4"/>
      <c r="GR77" s="6"/>
      <c r="GS77" s="4"/>
      <c r="GT77" s="6"/>
      <c r="GU77" s="5"/>
      <c r="GV77" s="5"/>
      <c r="GW77" s="4"/>
      <c r="GX77" s="6"/>
      <c r="GY77" s="4"/>
      <c r="GZ77" s="6"/>
      <c r="HA77" s="5"/>
      <c r="HB77" s="5"/>
      <c r="HC77" s="4"/>
      <c r="HD77" s="6"/>
      <c r="HE77" s="4"/>
      <c r="HF77" s="6"/>
      <c r="HG77" s="5"/>
      <c r="HH77" s="5"/>
      <c r="HI77" s="4"/>
      <c r="HJ77" s="6"/>
      <c r="HK77" s="4"/>
      <c r="HL77" s="6"/>
      <c r="HM77" s="5"/>
      <c r="HN77" s="5"/>
      <c r="HO77" s="4"/>
      <c r="HP77" s="6"/>
      <c r="HQ77" s="4"/>
      <c r="HR77" s="6"/>
      <c r="HS77" s="5"/>
      <c r="HT77" s="5"/>
      <c r="HU77" s="4"/>
      <c r="HV77" s="6"/>
      <c r="HW77" s="4"/>
      <c r="HX77" s="6"/>
      <c r="HY77" s="5"/>
      <c r="HZ77" s="5"/>
      <c r="IA77" s="4"/>
      <c r="IB77" s="6"/>
      <c r="IC77" s="4"/>
      <c r="ID77" s="6"/>
      <c r="IE77" s="5"/>
      <c r="IF77" s="5"/>
      <c r="IG77" s="4"/>
      <c r="IH77" s="6"/>
      <c r="II77" s="4"/>
      <c r="IJ77" s="6"/>
      <c r="IK77" s="5"/>
      <c r="IL77" s="5"/>
      <c r="IM77" s="4"/>
      <c r="IN77" s="6"/>
      <c r="IO77" s="4"/>
      <c r="IP77" s="6"/>
      <c r="IQ77" s="5"/>
      <c r="IR77" s="5"/>
      <c r="IS77" s="4"/>
      <c r="IT77" s="6"/>
      <c r="IU77" s="4"/>
      <c r="IV77" s="6"/>
      <c r="IW77" s="5"/>
      <c r="IX77" s="5"/>
      <c r="IY77" s="4"/>
      <c r="IZ77" s="6"/>
      <c r="JA77" s="4"/>
      <c r="JB77" s="6"/>
      <c r="JC77" s="5"/>
      <c r="JD77" s="5"/>
      <c r="JE77" s="4"/>
      <c r="JF77" s="6"/>
      <c r="JG77" s="4"/>
      <c r="JH77" s="6"/>
      <c r="JI77" s="5"/>
      <c r="JJ77" s="5"/>
      <c r="JK77" s="4"/>
      <c r="JL77" s="6"/>
      <c r="JM77" s="4"/>
      <c r="JN77" s="6"/>
      <c r="JO77" s="5"/>
      <c r="JP77" s="5"/>
      <c r="JQ77" s="4"/>
      <c r="JR77" s="6"/>
      <c r="JS77" s="4"/>
      <c r="JT77" s="6"/>
      <c r="JU77" s="5"/>
      <c r="JV77" s="5"/>
      <c r="JW77" s="4"/>
      <c r="JX77" s="6"/>
      <c r="JY77" s="4"/>
      <c r="JZ77" s="6"/>
      <c r="KA77" s="5"/>
      <c r="KB77" s="5"/>
      <c r="KC77" s="4"/>
      <c r="KD77" s="6"/>
      <c r="KE77" s="4"/>
      <c r="KF77" s="6"/>
      <c r="KG77" s="5"/>
      <c r="KH77" s="5"/>
      <c r="KI77" s="4"/>
      <c r="KJ77" s="6"/>
      <c r="KK77" s="4"/>
      <c r="KL77" s="6"/>
      <c r="KM77" s="5"/>
      <c r="KN77" s="5"/>
    </row>
    <row r="78">
      <c r="A78" s="3" t="s">
        <v>85</v>
      </c>
      <c r="B78" s="3" t="s">
        <v>86</v>
      </c>
      <c r="C78" s="3" t="s">
        <v>87</v>
      </c>
      <c r="D78" s="3" t="s">
        <v>88</v>
      </c>
      <c r="E78" s="3" t="s">
        <v>148</v>
      </c>
      <c r="F78" s="3" t="s">
        <v>149</v>
      </c>
      <c r="G78" s="3" t="s">
        <v>150</v>
      </c>
      <c r="H78" s="3" t="s">
        <v>151</v>
      </c>
      <c r="I78" s="3" t="s">
        <v>1320</v>
      </c>
      <c r="J78" s="3" t="s">
        <v>1318</v>
      </c>
      <c r="K78" s="4">
        <v>841</v>
      </c>
      <c r="L78" s="4">
        <f>=ROUNDDOWN(80.0952380952381,0)</f>
      </c>
      <c r="M78" s="4"/>
      <c r="N78" s="5"/>
      <c r="O78" s="4"/>
      <c r="P78" s="4">
        <f>=ROUNDDOWN({0},0)</f>
      </c>
      <c r="Q78" s="4"/>
      <c r="R78" s="5"/>
      <c r="S78" s="4">
        <v>6</v>
      </c>
      <c r="T78" s="6">
        <v>443.66</v>
      </c>
      <c r="U78" s="4"/>
      <c r="V78" s="6"/>
      <c r="W78" s="5"/>
      <c r="X78" s="5"/>
      <c r="Y78" s="4"/>
      <c r="Z78" s="6"/>
      <c r="AA78" s="4"/>
      <c r="AB78" s="6"/>
      <c r="AC78" s="5"/>
      <c r="AD78" s="5"/>
      <c r="AE78" s="4"/>
      <c r="AF78" s="6"/>
      <c r="AG78" s="4"/>
      <c r="AH78" s="6"/>
      <c r="AI78" s="5"/>
      <c r="AJ78" s="5"/>
      <c r="AK78" s="4">
        <v>2</v>
      </c>
      <c r="AL78" s="6">
        <v>158.31</v>
      </c>
      <c r="AM78" s="4"/>
      <c r="AN78" s="6"/>
      <c r="AO78" s="5"/>
      <c r="AP78" s="5"/>
      <c r="AQ78" s="4">
        <v>1</v>
      </c>
      <c r="AR78" s="6">
        <v>67.2</v>
      </c>
      <c r="AS78" s="4"/>
      <c r="AT78" s="6"/>
      <c r="AU78" s="5"/>
      <c r="AV78" s="5"/>
      <c r="AW78" s="4">
        <v>1</v>
      </c>
      <c r="AX78" s="6">
        <v>82.91</v>
      </c>
      <c r="AY78" s="4"/>
      <c r="AZ78" s="6"/>
      <c r="BA78" s="5"/>
      <c r="BB78" s="5"/>
      <c r="BC78" s="4"/>
      <c r="BD78" s="6"/>
      <c r="BE78" s="4"/>
      <c r="BF78" s="6"/>
      <c r="BG78" s="5"/>
      <c r="BH78" s="5"/>
      <c r="BI78" s="4"/>
      <c r="BJ78" s="6"/>
      <c r="BK78" s="4"/>
      <c r="BL78" s="6"/>
      <c r="BM78" s="5"/>
      <c r="BN78" s="5"/>
      <c r="BO78" s="4">
        <v>2</v>
      </c>
      <c r="BP78" s="6">
        <v>135.24</v>
      </c>
      <c r="BQ78" s="4"/>
      <c r="BR78" s="6"/>
      <c r="BS78" s="5"/>
      <c r="BT78" s="5"/>
      <c r="BU78" s="4"/>
      <c r="BV78" s="6"/>
      <c r="BW78" s="4"/>
      <c r="BX78" s="6"/>
      <c r="BY78" s="5"/>
      <c r="BZ78" s="5"/>
      <c r="CA78" s="4"/>
      <c r="CB78" s="6"/>
      <c r="CC78" s="4"/>
      <c r="CD78" s="6"/>
      <c r="CE78" s="5"/>
      <c r="CF78" s="5"/>
      <c r="CG78" s="4"/>
      <c r="CH78" s="6"/>
      <c r="CI78" s="4"/>
      <c r="CJ78" s="6"/>
      <c r="CK78" s="5"/>
      <c r="CL78" s="5"/>
      <c r="CM78" s="4"/>
      <c r="CN78" s="6"/>
      <c r="CO78" s="4"/>
      <c r="CP78" s="6"/>
      <c r="CQ78" s="5"/>
      <c r="CR78" s="5"/>
      <c r="CS78" s="4"/>
      <c r="CT78" s="6"/>
      <c r="CU78" s="4"/>
      <c r="CV78" s="6"/>
      <c r="CW78" s="5"/>
      <c r="CX78" s="5"/>
      <c r="CY78" s="4"/>
      <c r="CZ78" s="6"/>
      <c r="DA78" s="4"/>
      <c r="DB78" s="6"/>
      <c r="DC78" s="5"/>
      <c r="DD78" s="5"/>
      <c r="DE78" s="4"/>
      <c r="DF78" s="6"/>
      <c r="DG78" s="4"/>
      <c r="DH78" s="6"/>
      <c r="DI78" s="5"/>
      <c r="DJ78" s="5"/>
      <c r="DK78" s="4"/>
      <c r="DL78" s="6"/>
      <c r="DM78" s="4"/>
      <c r="DN78" s="6"/>
      <c r="DO78" s="5"/>
      <c r="DP78" s="5"/>
      <c r="DQ78" s="4"/>
      <c r="DR78" s="6"/>
      <c r="DS78" s="4"/>
      <c r="DT78" s="6"/>
      <c r="DU78" s="5"/>
      <c r="DV78" s="5"/>
      <c r="DW78" s="4"/>
      <c r="DX78" s="6"/>
      <c r="DY78" s="4"/>
      <c r="DZ78" s="6"/>
      <c r="EA78" s="5"/>
      <c r="EB78" s="5"/>
      <c r="EC78" s="4"/>
      <c r="ED78" s="6"/>
      <c r="EE78" s="4"/>
      <c r="EF78" s="6"/>
      <c r="EG78" s="5"/>
      <c r="EH78" s="5"/>
      <c r="EI78" s="4"/>
      <c r="EJ78" s="6"/>
      <c r="EK78" s="4"/>
      <c r="EL78" s="6"/>
      <c r="EM78" s="5"/>
      <c r="EN78" s="5"/>
      <c r="EO78" s="4"/>
      <c r="EP78" s="6"/>
      <c r="EQ78" s="4"/>
      <c r="ER78" s="6"/>
      <c r="ES78" s="5"/>
      <c r="ET78" s="5"/>
      <c r="EU78" s="4"/>
      <c r="EV78" s="6"/>
      <c r="EW78" s="4"/>
      <c r="EX78" s="6"/>
      <c r="EY78" s="5"/>
      <c r="EZ78" s="5"/>
      <c r="FA78" s="4"/>
      <c r="FB78" s="6"/>
      <c r="FC78" s="4"/>
      <c r="FD78" s="6"/>
      <c r="FE78" s="5"/>
      <c r="FF78" s="5"/>
      <c r="FG78" s="4"/>
      <c r="FH78" s="6"/>
      <c r="FI78" s="4"/>
      <c r="FJ78" s="6"/>
      <c r="FK78" s="5"/>
      <c r="FL78" s="5"/>
      <c r="FM78" s="4"/>
      <c r="FN78" s="6"/>
      <c r="FO78" s="4"/>
      <c r="FP78" s="6"/>
      <c r="FQ78" s="5"/>
      <c r="FR78" s="5"/>
      <c r="FS78" s="4"/>
      <c r="FT78" s="6"/>
      <c r="FU78" s="4"/>
      <c r="FV78" s="6"/>
      <c r="FW78" s="5"/>
      <c r="FX78" s="5"/>
      <c r="FY78" s="4"/>
      <c r="FZ78" s="6"/>
      <c r="GA78" s="4"/>
      <c r="GB78" s="6"/>
      <c r="GC78" s="5"/>
      <c r="GD78" s="5"/>
      <c r="GE78" s="4"/>
      <c r="GF78" s="6"/>
      <c r="GG78" s="4"/>
      <c r="GH78" s="6"/>
      <c r="GI78" s="5"/>
      <c r="GJ78" s="5"/>
      <c r="GK78" s="4"/>
      <c r="GL78" s="6"/>
      <c r="GM78" s="4"/>
      <c r="GN78" s="6"/>
      <c r="GO78" s="5"/>
      <c r="GP78" s="5"/>
      <c r="GQ78" s="4"/>
      <c r="GR78" s="6"/>
      <c r="GS78" s="4"/>
      <c r="GT78" s="6"/>
      <c r="GU78" s="5"/>
      <c r="GV78" s="5"/>
      <c r="GW78" s="4"/>
      <c r="GX78" s="6"/>
      <c r="GY78" s="4"/>
      <c r="GZ78" s="6"/>
      <c r="HA78" s="5"/>
      <c r="HB78" s="5"/>
      <c r="HC78" s="4"/>
      <c r="HD78" s="6"/>
      <c r="HE78" s="4"/>
      <c r="HF78" s="6"/>
      <c r="HG78" s="5"/>
      <c r="HH78" s="5"/>
      <c r="HI78" s="4"/>
      <c r="HJ78" s="6"/>
      <c r="HK78" s="4"/>
      <c r="HL78" s="6"/>
      <c r="HM78" s="5"/>
      <c r="HN78" s="5"/>
      <c r="HO78" s="4"/>
      <c r="HP78" s="6"/>
      <c r="HQ78" s="4"/>
      <c r="HR78" s="6"/>
      <c r="HS78" s="5"/>
      <c r="HT78" s="5"/>
      <c r="HU78" s="4"/>
      <c r="HV78" s="6"/>
      <c r="HW78" s="4"/>
      <c r="HX78" s="6"/>
      <c r="HY78" s="5"/>
      <c r="HZ78" s="5"/>
      <c r="IA78" s="4"/>
      <c r="IB78" s="6"/>
      <c r="IC78" s="4"/>
      <c r="ID78" s="6"/>
      <c r="IE78" s="5"/>
      <c r="IF78" s="5"/>
      <c r="IG78" s="4"/>
      <c r="IH78" s="6"/>
      <c r="II78" s="4"/>
      <c r="IJ78" s="6"/>
      <c r="IK78" s="5"/>
      <c r="IL78" s="5"/>
      <c r="IM78" s="4"/>
      <c r="IN78" s="6"/>
      <c r="IO78" s="4"/>
      <c r="IP78" s="6"/>
      <c r="IQ78" s="5"/>
      <c r="IR78" s="5"/>
      <c r="IS78" s="4"/>
      <c r="IT78" s="6"/>
      <c r="IU78" s="4"/>
      <c r="IV78" s="6"/>
      <c r="IW78" s="5"/>
      <c r="IX78" s="5"/>
      <c r="IY78" s="4"/>
      <c r="IZ78" s="6"/>
      <c r="JA78" s="4"/>
      <c r="JB78" s="6"/>
      <c r="JC78" s="5"/>
      <c r="JD78" s="5"/>
      <c r="JE78" s="4"/>
      <c r="JF78" s="6"/>
      <c r="JG78" s="4"/>
      <c r="JH78" s="6"/>
      <c r="JI78" s="5"/>
      <c r="JJ78" s="5"/>
      <c r="JK78" s="4"/>
      <c r="JL78" s="6"/>
      <c r="JM78" s="4"/>
      <c r="JN78" s="6"/>
      <c r="JO78" s="5"/>
      <c r="JP78" s="5"/>
      <c r="JQ78" s="4"/>
      <c r="JR78" s="6"/>
      <c r="JS78" s="4"/>
      <c r="JT78" s="6"/>
      <c r="JU78" s="5"/>
      <c r="JV78" s="5"/>
      <c r="JW78" s="4"/>
      <c r="JX78" s="6"/>
      <c r="JY78" s="4"/>
      <c r="JZ78" s="6"/>
      <c r="KA78" s="5"/>
      <c r="KB78" s="5"/>
      <c r="KC78" s="4"/>
      <c r="KD78" s="6"/>
      <c r="KE78" s="4"/>
      <c r="KF78" s="6"/>
      <c r="KG78" s="5"/>
      <c r="KH78" s="5"/>
      <c r="KI78" s="4"/>
      <c r="KJ78" s="6"/>
      <c r="KK78" s="4"/>
      <c r="KL78" s="6"/>
      <c r="KM78" s="5"/>
      <c r="KN78" s="5"/>
    </row>
    <row r="79">
      <c r="A79" s="3" t="s">
        <v>85</v>
      </c>
      <c r="B79" s="3" t="s">
        <v>86</v>
      </c>
      <c r="C79" s="3" t="s">
        <v>87</v>
      </c>
      <c r="D79" s="3" t="s">
        <v>88</v>
      </c>
      <c r="E79" s="3" t="s">
        <v>152</v>
      </c>
      <c r="F79" s="3" t="s">
        <v>153</v>
      </c>
      <c r="G79" s="3" t="s">
        <v>154</v>
      </c>
      <c r="H79" s="3" t="s">
        <v>155</v>
      </c>
      <c r="I79" s="3" t="s">
        <v>1346</v>
      </c>
      <c r="J79" s="3" t="s">
        <v>1309</v>
      </c>
      <c r="K79" s="4">
        <v>2004</v>
      </c>
      <c r="L79" s="4">
        <f>=ROUNDDOWN(35.1578947368421,0)</f>
      </c>
      <c r="M79" s="4"/>
      <c r="N79" s="5">
        <v>1</v>
      </c>
      <c r="O79" s="4"/>
      <c r="P79" s="4">
        <f>=ROUNDDOWN({0},0)</f>
      </c>
      <c r="Q79" s="4"/>
      <c r="R79" s="5"/>
      <c r="S79" s="4">
        <v>47</v>
      </c>
      <c r="T79" s="6">
        <v>3427.37</v>
      </c>
      <c r="U79" s="4"/>
      <c r="V79" s="6"/>
      <c r="W79" s="5"/>
      <c r="X79" s="5"/>
      <c r="Y79" s="4">
        <v>8</v>
      </c>
      <c r="Z79" s="6">
        <v>521.68</v>
      </c>
      <c r="AA79" s="4"/>
      <c r="AB79" s="6"/>
      <c r="AC79" s="5"/>
      <c r="AD79" s="5"/>
      <c r="AE79" s="4">
        <v>7</v>
      </c>
      <c r="AF79" s="6">
        <v>456.42</v>
      </c>
      <c r="AG79" s="4"/>
      <c r="AH79" s="6"/>
      <c r="AI79" s="5"/>
      <c r="AJ79" s="5"/>
      <c r="AK79" s="4">
        <v>2</v>
      </c>
      <c r="AL79" s="6">
        <v>150.66</v>
      </c>
      <c r="AM79" s="4"/>
      <c r="AN79" s="6"/>
      <c r="AO79" s="5"/>
      <c r="AP79" s="5"/>
      <c r="AQ79" s="4"/>
      <c r="AR79" s="6"/>
      <c r="AS79" s="4"/>
      <c r="AT79" s="6"/>
      <c r="AU79" s="5"/>
      <c r="AV79" s="5"/>
      <c r="AW79" s="4">
        <v>2</v>
      </c>
      <c r="AX79" s="6">
        <v>150.3</v>
      </c>
      <c r="AY79" s="4"/>
      <c r="AZ79" s="6"/>
      <c r="BA79" s="5"/>
      <c r="BB79" s="5"/>
      <c r="BC79" s="4">
        <v>2</v>
      </c>
      <c r="BD79" s="6">
        <v>153.98</v>
      </c>
      <c r="BE79" s="4"/>
      <c r="BF79" s="6"/>
      <c r="BG79" s="5"/>
      <c r="BH79" s="5"/>
      <c r="BI79" s="4">
        <v>14</v>
      </c>
      <c r="BJ79" s="6">
        <v>1047.42</v>
      </c>
      <c r="BK79" s="4"/>
      <c r="BL79" s="6"/>
      <c r="BM79" s="5"/>
      <c r="BN79" s="5"/>
      <c r="BO79" s="4">
        <v>1</v>
      </c>
      <c r="BP79" s="6">
        <v>68.77</v>
      </c>
      <c r="BQ79" s="4"/>
      <c r="BR79" s="6"/>
      <c r="BS79" s="5"/>
      <c r="BT79" s="5"/>
      <c r="BU79" s="4">
        <v>11</v>
      </c>
      <c r="BV79" s="6">
        <v>878.14</v>
      </c>
      <c r="BW79" s="4"/>
      <c r="BX79" s="6"/>
      <c r="BY79" s="5"/>
      <c r="BZ79" s="5"/>
      <c r="CA79" s="4"/>
      <c r="CB79" s="6"/>
      <c r="CC79" s="4"/>
      <c r="CD79" s="6"/>
      <c r="CE79" s="5"/>
      <c r="CF79" s="5"/>
      <c r="CG79" s="4"/>
      <c r="CH79" s="6"/>
      <c r="CI79" s="4"/>
      <c r="CJ79" s="6"/>
      <c r="CK79" s="5"/>
      <c r="CL79" s="5"/>
      <c r="CM79" s="4"/>
      <c r="CN79" s="6"/>
      <c r="CO79" s="4"/>
      <c r="CP79" s="6"/>
      <c r="CQ79" s="5"/>
      <c r="CR79" s="5"/>
      <c r="CS79" s="4"/>
      <c r="CT79" s="6"/>
      <c r="CU79" s="4"/>
      <c r="CV79" s="6"/>
      <c r="CW79" s="5"/>
      <c r="CX79" s="5"/>
      <c r="CY79" s="4"/>
      <c r="CZ79" s="6"/>
      <c r="DA79" s="4"/>
      <c r="DB79" s="6"/>
      <c r="DC79" s="5"/>
      <c r="DD79" s="5"/>
      <c r="DE79" s="4"/>
      <c r="DF79" s="6"/>
      <c r="DG79" s="4"/>
      <c r="DH79" s="6"/>
      <c r="DI79" s="5"/>
      <c r="DJ79" s="5"/>
      <c r="DK79" s="4"/>
      <c r="DL79" s="6"/>
      <c r="DM79" s="4"/>
      <c r="DN79" s="6"/>
      <c r="DO79" s="5"/>
      <c r="DP79" s="5"/>
      <c r="DQ79" s="4"/>
      <c r="DR79" s="6"/>
      <c r="DS79" s="4"/>
      <c r="DT79" s="6"/>
      <c r="DU79" s="5"/>
      <c r="DV79" s="5"/>
      <c r="DW79" s="4"/>
      <c r="DX79" s="6"/>
      <c r="DY79" s="4"/>
      <c r="DZ79" s="6"/>
      <c r="EA79" s="5"/>
      <c r="EB79" s="5"/>
      <c r="EC79" s="4"/>
      <c r="ED79" s="6"/>
      <c r="EE79" s="4"/>
      <c r="EF79" s="6"/>
      <c r="EG79" s="5"/>
      <c r="EH79" s="5"/>
      <c r="EI79" s="4"/>
      <c r="EJ79" s="6"/>
      <c r="EK79" s="4"/>
      <c r="EL79" s="6"/>
      <c r="EM79" s="5"/>
      <c r="EN79" s="5"/>
      <c r="EO79" s="4"/>
      <c r="EP79" s="6"/>
      <c r="EQ79" s="4"/>
      <c r="ER79" s="6"/>
      <c r="ES79" s="5"/>
      <c r="ET79" s="5"/>
      <c r="EU79" s="4"/>
      <c r="EV79" s="6"/>
      <c r="EW79" s="4"/>
      <c r="EX79" s="6"/>
      <c r="EY79" s="5"/>
      <c r="EZ79" s="5"/>
      <c r="FA79" s="4"/>
      <c r="FB79" s="6"/>
      <c r="FC79" s="4"/>
      <c r="FD79" s="6"/>
      <c r="FE79" s="5"/>
      <c r="FF79" s="5"/>
      <c r="FG79" s="4"/>
      <c r="FH79" s="6"/>
      <c r="FI79" s="4"/>
      <c r="FJ79" s="6"/>
      <c r="FK79" s="5"/>
      <c r="FL79" s="5"/>
      <c r="FM79" s="4"/>
      <c r="FN79" s="6"/>
      <c r="FO79" s="4"/>
      <c r="FP79" s="6"/>
      <c r="FQ79" s="5"/>
      <c r="FR79" s="5"/>
      <c r="FS79" s="4"/>
      <c r="FT79" s="6"/>
      <c r="FU79" s="4"/>
      <c r="FV79" s="6"/>
      <c r="FW79" s="5"/>
      <c r="FX79" s="5"/>
      <c r="FY79" s="4"/>
      <c r="FZ79" s="6"/>
      <c r="GA79" s="4"/>
      <c r="GB79" s="6"/>
      <c r="GC79" s="5"/>
      <c r="GD79" s="5"/>
      <c r="GE79" s="4"/>
      <c r="GF79" s="6"/>
      <c r="GG79" s="4"/>
      <c r="GH79" s="6"/>
      <c r="GI79" s="5"/>
      <c r="GJ79" s="5"/>
      <c r="GK79" s="4"/>
      <c r="GL79" s="6"/>
      <c r="GM79" s="4"/>
      <c r="GN79" s="6"/>
      <c r="GO79" s="5"/>
      <c r="GP79" s="5"/>
      <c r="GQ79" s="4"/>
      <c r="GR79" s="6"/>
      <c r="GS79" s="4"/>
      <c r="GT79" s="6"/>
      <c r="GU79" s="5"/>
      <c r="GV79" s="5"/>
      <c r="GW79" s="4"/>
      <c r="GX79" s="6"/>
      <c r="GY79" s="4"/>
      <c r="GZ79" s="6"/>
      <c r="HA79" s="5"/>
      <c r="HB79" s="5"/>
      <c r="HC79" s="4"/>
      <c r="HD79" s="6"/>
      <c r="HE79" s="4"/>
      <c r="HF79" s="6"/>
      <c r="HG79" s="5"/>
      <c r="HH79" s="5"/>
      <c r="HI79" s="4"/>
      <c r="HJ79" s="6"/>
      <c r="HK79" s="4"/>
      <c r="HL79" s="6"/>
      <c r="HM79" s="5"/>
      <c r="HN79" s="5"/>
      <c r="HO79" s="4"/>
      <c r="HP79" s="6"/>
      <c r="HQ79" s="4"/>
      <c r="HR79" s="6"/>
      <c r="HS79" s="5"/>
      <c r="HT79" s="5"/>
      <c r="HU79" s="4"/>
      <c r="HV79" s="6"/>
      <c r="HW79" s="4"/>
      <c r="HX79" s="6"/>
      <c r="HY79" s="5"/>
      <c r="HZ79" s="5"/>
      <c r="IA79" s="4"/>
      <c r="IB79" s="6"/>
      <c r="IC79" s="4"/>
      <c r="ID79" s="6"/>
      <c r="IE79" s="5"/>
      <c r="IF79" s="5"/>
      <c r="IG79" s="4"/>
      <c r="IH79" s="6"/>
      <c r="II79" s="4"/>
      <c r="IJ79" s="6"/>
      <c r="IK79" s="5"/>
      <c r="IL79" s="5"/>
      <c r="IM79" s="4"/>
      <c r="IN79" s="6"/>
      <c r="IO79" s="4"/>
      <c r="IP79" s="6"/>
      <c r="IQ79" s="5"/>
      <c r="IR79" s="5"/>
      <c r="IS79" s="4"/>
      <c r="IT79" s="6"/>
      <c r="IU79" s="4"/>
      <c r="IV79" s="6"/>
      <c r="IW79" s="5"/>
      <c r="IX79" s="5"/>
      <c r="IY79" s="4"/>
      <c r="IZ79" s="6"/>
      <c r="JA79" s="4"/>
      <c r="JB79" s="6"/>
      <c r="JC79" s="5"/>
      <c r="JD79" s="5"/>
      <c r="JE79" s="4"/>
      <c r="JF79" s="6"/>
      <c r="JG79" s="4"/>
      <c r="JH79" s="6"/>
      <c r="JI79" s="5"/>
      <c r="JJ79" s="5"/>
      <c r="JK79" s="4"/>
      <c r="JL79" s="6"/>
      <c r="JM79" s="4"/>
      <c r="JN79" s="6"/>
      <c r="JO79" s="5"/>
      <c r="JP79" s="5"/>
      <c r="JQ79" s="4"/>
      <c r="JR79" s="6"/>
      <c r="JS79" s="4"/>
      <c r="JT79" s="6"/>
      <c r="JU79" s="5"/>
      <c r="JV79" s="5"/>
      <c r="JW79" s="4"/>
      <c r="JX79" s="6"/>
      <c r="JY79" s="4"/>
      <c r="JZ79" s="6"/>
      <c r="KA79" s="5"/>
      <c r="KB79" s="5"/>
      <c r="KC79" s="4"/>
      <c r="KD79" s="6"/>
      <c r="KE79" s="4"/>
      <c r="KF79" s="6"/>
      <c r="KG79" s="5"/>
      <c r="KH79" s="5"/>
      <c r="KI79" s="4"/>
      <c r="KJ79" s="6"/>
      <c r="KK79" s="4"/>
      <c r="KL79" s="6"/>
      <c r="KM79" s="5"/>
      <c r="KN79" s="5"/>
    </row>
    <row r="80">
      <c r="A80" s="3" t="s">
        <v>85</v>
      </c>
      <c r="B80" s="3" t="s">
        <v>86</v>
      </c>
      <c r="C80" s="3" t="s">
        <v>87</v>
      </c>
      <c r="D80" s="3" t="s">
        <v>88</v>
      </c>
      <c r="E80" s="3" t="s">
        <v>152</v>
      </c>
      <c r="F80" s="3" t="s">
        <v>153</v>
      </c>
      <c r="G80" s="3" t="s">
        <v>154</v>
      </c>
      <c r="H80" s="3" t="s">
        <v>155</v>
      </c>
      <c r="I80" s="3" t="s">
        <v>1312</v>
      </c>
      <c r="J80" s="3" t="s">
        <v>1319</v>
      </c>
      <c r="K80" s="4">
        <v>1405</v>
      </c>
      <c r="L80" s="4">
        <f>=ROUNDDOWN(80.7471264367816,0)</f>
      </c>
      <c r="M80" s="4"/>
      <c r="N80" s="5">
        <v>1</v>
      </c>
      <c r="O80" s="4"/>
      <c r="P80" s="4">
        <f>=ROUNDDOWN({0},0)</f>
      </c>
      <c r="Q80" s="4"/>
      <c r="R80" s="5"/>
      <c r="S80" s="4">
        <v>12</v>
      </c>
      <c r="T80" s="6">
        <v>820.48</v>
      </c>
      <c r="U80" s="4"/>
      <c r="V80" s="6"/>
      <c r="W80" s="5"/>
      <c r="X80" s="5"/>
      <c r="Y80" s="4">
        <v>5</v>
      </c>
      <c r="Z80" s="6">
        <v>324.82</v>
      </c>
      <c r="AA80" s="4"/>
      <c r="AB80" s="6"/>
      <c r="AC80" s="5"/>
      <c r="AD80" s="5"/>
      <c r="AE80" s="4">
        <v>2</v>
      </c>
      <c r="AF80" s="6">
        <v>125.19</v>
      </c>
      <c r="AG80" s="4"/>
      <c r="AH80" s="6"/>
      <c r="AI80" s="5"/>
      <c r="AJ80" s="5"/>
      <c r="AK80" s="4">
        <v>2</v>
      </c>
      <c r="AL80" s="6">
        <v>162.26</v>
      </c>
      <c r="AM80" s="4"/>
      <c r="AN80" s="6"/>
      <c r="AO80" s="5"/>
      <c r="AP80" s="5"/>
      <c r="AQ80" s="4"/>
      <c r="AR80" s="6"/>
      <c r="AS80" s="4"/>
      <c r="AT80" s="6"/>
      <c r="AU80" s="5"/>
      <c r="AV80" s="5"/>
      <c r="AW80" s="4"/>
      <c r="AX80" s="6"/>
      <c r="AY80" s="4"/>
      <c r="AZ80" s="6"/>
      <c r="BA80" s="5"/>
      <c r="BB80" s="5"/>
      <c r="BC80" s="4"/>
      <c r="BD80" s="6"/>
      <c r="BE80" s="4"/>
      <c r="BF80" s="6"/>
      <c r="BG80" s="5"/>
      <c r="BH80" s="5"/>
      <c r="BI80" s="4">
        <v>1</v>
      </c>
      <c r="BJ80" s="6">
        <v>62.15</v>
      </c>
      <c r="BK80" s="4"/>
      <c r="BL80" s="6"/>
      <c r="BM80" s="5"/>
      <c r="BN80" s="5"/>
      <c r="BO80" s="4"/>
      <c r="BP80" s="6"/>
      <c r="BQ80" s="4"/>
      <c r="BR80" s="6"/>
      <c r="BS80" s="5"/>
      <c r="BT80" s="5"/>
      <c r="BU80" s="4"/>
      <c r="BV80" s="6"/>
      <c r="BW80" s="4"/>
      <c r="BX80" s="6"/>
      <c r="BY80" s="5"/>
      <c r="BZ80" s="5"/>
      <c r="CA80" s="4"/>
      <c r="CB80" s="6"/>
      <c r="CC80" s="4"/>
      <c r="CD80" s="6"/>
      <c r="CE80" s="5"/>
      <c r="CF80" s="5"/>
      <c r="CG80" s="4"/>
      <c r="CH80" s="6"/>
      <c r="CI80" s="4"/>
      <c r="CJ80" s="6"/>
      <c r="CK80" s="5"/>
      <c r="CL80" s="5"/>
      <c r="CM80" s="4"/>
      <c r="CN80" s="6"/>
      <c r="CO80" s="4"/>
      <c r="CP80" s="6"/>
      <c r="CQ80" s="5"/>
      <c r="CR80" s="5"/>
      <c r="CS80" s="4"/>
      <c r="CT80" s="6"/>
      <c r="CU80" s="4"/>
      <c r="CV80" s="6"/>
      <c r="CW80" s="5"/>
      <c r="CX80" s="5"/>
      <c r="CY80" s="4">
        <v>1</v>
      </c>
      <c r="CZ80" s="6">
        <v>69.55</v>
      </c>
      <c r="DA80" s="4"/>
      <c r="DB80" s="6"/>
      <c r="DC80" s="5"/>
      <c r="DD80" s="5"/>
      <c r="DE80" s="4"/>
      <c r="DF80" s="6"/>
      <c r="DG80" s="4"/>
      <c r="DH80" s="6"/>
      <c r="DI80" s="5"/>
      <c r="DJ80" s="5"/>
      <c r="DK80" s="4"/>
      <c r="DL80" s="6"/>
      <c r="DM80" s="4"/>
      <c r="DN80" s="6"/>
      <c r="DO80" s="5"/>
      <c r="DP80" s="5"/>
      <c r="DQ80" s="4">
        <v>1</v>
      </c>
      <c r="DR80" s="6">
        <v>76.51</v>
      </c>
      <c r="DS80" s="4"/>
      <c r="DT80" s="6"/>
      <c r="DU80" s="5"/>
      <c r="DV80" s="5"/>
      <c r="DW80" s="4"/>
      <c r="DX80" s="6"/>
      <c r="DY80" s="4"/>
      <c r="DZ80" s="6"/>
      <c r="EA80" s="5"/>
      <c r="EB80" s="5"/>
      <c r="EC80" s="4"/>
      <c r="ED80" s="6"/>
      <c r="EE80" s="4"/>
      <c r="EF80" s="6"/>
      <c r="EG80" s="5"/>
      <c r="EH80" s="5"/>
      <c r="EI80" s="4"/>
      <c r="EJ80" s="6"/>
      <c r="EK80" s="4"/>
      <c r="EL80" s="6"/>
      <c r="EM80" s="5"/>
      <c r="EN80" s="5"/>
      <c r="EO80" s="4"/>
      <c r="EP80" s="6"/>
      <c r="EQ80" s="4"/>
      <c r="ER80" s="6"/>
      <c r="ES80" s="5"/>
      <c r="ET80" s="5"/>
      <c r="EU80" s="4"/>
      <c r="EV80" s="6"/>
      <c r="EW80" s="4"/>
      <c r="EX80" s="6"/>
      <c r="EY80" s="5"/>
      <c r="EZ80" s="5"/>
      <c r="FA80" s="4"/>
      <c r="FB80" s="6"/>
      <c r="FC80" s="4"/>
      <c r="FD80" s="6"/>
      <c r="FE80" s="5"/>
      <c r="FF80" s="5"/>
      <c r="FG80" s="4"/>
      <c r="FH80" s="6"/>
      <c r="FI80" s="4"/>
      <c r="FJ80" s="6"/>
      <c r="FK80" s="5"/>
      <c r="FL80" s="5"/>
      <c r="FM80" s="4"/>
      <c r="FN80" s="6"/>
      <c r="FO80" s="4"/>
      <c r="FP80" s="6"/>
      <c r="FQ80" s="5"/>
      <c r="FR80" s="5"/>
      <c r="FS80" s="4"/>
      <c r="FT80" s="6"/>
      <c r="FU80" s="4"/>
      <c r="FV80" s="6"/>
      <c r="FW80" s="5"/>
      <c r="FX80" s="5"/>
      <c r="FY80" s="4"/>
      <c r="FZ80" s="6"/>
      <c r="GA80" s="4"/>
      <c r="GB80" s="6"/>
      <c r="GC80" s="5"/>
      <c r="GD80" s="5"/>
      <c r="GE80" s="4"/>
      <c r="GF80" s="6"/>
      <c r="GG80" s="4"/>
      <c r="GH80" s="6"/>
      <c r="GI80" s="5"/>
      <c r="GJ80" s="5"/>
      <c r="GK80" s="4"/>
      <c r="GL80" s="6"/>
      <c r="GM80" s="4"/>
      <c r="GN80" s="6"/>
      <c r="GO80" s="5"/>
      <c r="GP80" s="5"/>
      <c r="GQ80" s="4"/>
      <c r="GR80" s="6"/>
      <c r="GS80" s="4"/>
      <c r="GT80" s="6"/>
      <c r="GU80" s="5"/>
      <c r="GV80" s="5"/>
      <c r="GW80" s="4"/>
      <c r="GX80" s="6"/>
      <c r="GY80" s="4"/>
      <c r="GZ80" s="6"/>
      <c r="HA80" s="5"/>
      <c r="HB80" s="5"/>
      <c r="HC80" s="4"/>
      <c r="HD80" s="6"/>
      <c r="HE80" s="4"/>
      <c r="HF80" s="6"/>
      <c r="HG80" s="5"/>
      <c r="HH80" s="5"/>
      <c r="HI80" s="4"/>
      <c r="HJ80" s="6"/>
      <c r="HK80" s="4"/>
      <c r="HL80" s="6"/>
      <c r="HM80" s="5"/>
      <c r="HN80" s="5"/>
      <c r="HO80" s="4"/>
      <c r="HP80" s="6"/>
      <c r="HQ80" s="4"/>
      <c r="HR80" s="6"/>
      <c r="HS80" s="5"/>
      <c r="HT80" s="5"/>
      <c r="HU80" s="4"/>
      <c r="HV80" s="6"/>
      <c r="HW80" s="4"/>
      <c r="HX80" s="6"/>
      <c r="HY80" s="5"/>
      <c r="HZ80" s="5"/>
      <c r="IA80" s="4"/>
      <c r="IB80" s="6"/>
      <c r="IC80" s="4"/>
      <c r="ID80" s="6"/>
      <c r="IE80" s="5"/>
      <c r="IF80" s="5"/>
      <c r="IG80" s="4"/>
      <c r="IH80" s="6"/>
      <c r="II80" s="4"/>
      <c r="IJ80" s="6"/>
      <c r="IK80" s="5"/>
      <c r="IL80" s="5"/>
      <c r="IM80" s="4"/>
      <c r="IN80" s="6"/>
      <c r="IO80" s="4"/>
      <c r="IP80" s="6"/>
      <c r="IQ80" s="5"/>
      <c r="IR80" s="5"/>
      <c r="IS80" s="4"/>
      <c r="IT80" s="6"/>
      <c r="IU80" s="4"/>
      <c r="IV80" s="6"/>
      <c r="IW80" s="5"/>
      <c r="IX80" s="5"/>
      <c r="IY80" s="4"/>
      <c r="IZ80" s="6"/>
      <c r="JA80" s="4"/>
      <c r="JB80" s="6"/>
      <c r="JC80" s="5"/>
      <c r="JD80" s="5"/>
      <c r="JE80" s="4"/>
      <c r="JF80" s="6"/>
      <c r="JG80" s="4"/>
      <c r="JH80" s="6"/>
      <c r="JI80" s="5"/>
      <c r="JJ80" s="5"/>
      <c r="JK80" s="4"/>
      <c r="JL80" s="6"/>
      <c r="JM80" s="4"/>
      <c r="JN80" s="6"/>
      <c r="JO80" s="5"/>
      <c r="JP80" s="5"/>
      <c r="JQ80" s="4"/>
      <c r="JR80" s="6"/>
      <c r="JS80" s="4"/>
      <c r="JT80" s="6"/>
      <c r="JU80" s="5"/>
      <c r="JV80" s="5"/>
      <c r="JW80" s="4"/>
      <c r="JX80" s="6"/>
      <c r="JY80" s="4"/>
      <c r="JZ80" s="6"/>
      <c r="KA80" s="5"/>
      <c r="KB80" s="5"/>
      <c r="KC80" s="4"/>
      <c r="KD80" s="6"/>
      <c r="KE80" s="4"/>
      <c r="KF80" s="6"/>
      <c r="KG80" s="5"/>
      <c r="KH80" s="5"/>
      <c r="KI80" s="4"/>
      <c r="KJ80" s="6"/>
      <c r="KK80" s="4"/>
      <c r="KL80" s="6"/>
      <c r="KM80" s="5"/>
      <c r="KN80" s="5"/>
    </row>
    <row r="81">
      <c r="A81" s="3" t="s">
        <v>85</v>
      </c>
      <c r="B81" s="3" t="s">
        <v>86</v>
      </c>
      <c r="C81" s="3" t="s">
        <v>87</v>
      </c>
      <c r="D81" s="3" t="s">
        <v>88</v>
      </c>
      <c r="E81" s="3" t="s">
        <v>152</v>
      </c>
      <c r="F81" s="3" t="s">
        <v>153</v>
      </c>
      <c r="G81" s="3" t="s">
        <v>154</v>
      </c>
      <c r="H81" s="3" t="s">
        <v>155</v>
      </c>
      <c r="I81" s="3" t="s">
        <v>1320</v>
      </c>
      <c r="J81" s="3" t="s">
        <v>1337</v>
      </c>
      <c r="K81" s="4">
        <v>2993</v>
      </c>
      <c r="L81" s="4">
        <f>=ROUNDDOWN(93.8244514106583,0)</f>
      </c>
      <c r="M81" s="4"/>
      <c r="N81" s="5">
        <v>1</v>
      </c>
      <c r="O81" s="4"/>
      <c r="P81" s="4">
        <f>=ROUNDDOWN({0},0)</f>
      </c>
      <c r="Q81" s="4"/>
      <c r="R81" s="5"/>
      <c r="S81" s="4">
        <v>11</v>
      </c>
      <c r="T81" s="6">
        <v>783.86</v>
      </c>
      <c r="U81" s="4"/>
      <c r="V81" s="6"/>
      <c r="W81" s="5"/>
      <c r="X81" s="5"/>
      <c r="Y81" s="4">
        <v>1</v>
      </c>
      <c r="Z81" s="6">
        <v>68.9</v>
      </c>
      <c r="AA81" s="4"/>
      <c r="AB81" s="6"/>
      <c r="AC81" s="5"/>
      <c r="AD81" s="5"/>
      <c r="AE81" s="4">
        <v>5</v>
      </c>
      <c r="AF81" s="6">
        <v>340.39</v>
      </c>
      <c r="AG81" s="4"/>
      <c r="AH81" s="6"/>
      <c r="AI81" s="5"/>
      <c r="AJ81" s="5"/>
      <c r="AK81" s="4">
        <v>2</v>
      </c>
      <c r="AL81" s="6">
        <v>150.66</v>
      </c>
      <c r="AM81" s="4"/>
      <c r="AN81" s="6"/>
      <c r="AO81" s="5"/>
      <c r="AP81" s="5"/>
      <c r="AQ81" s="4"/>
      <c r="AR81" s="6"/>
      <c r="AS81" s="4"/>
      <c r="AT81" s="6"/>
      <c r="AU81" s="5"/>
      <c r="AV81" s="5"/>
      <c r="AW81" s="4"/>
      <c r="AX81" s="6"/>
      <c r="AY81" s="4"/>
      <c r="AZ81" s="6"/>
      <c r="BA81" s="5"/>
      <c r="BB81" s="5"/>
      <c r="BC81" s="4">
        <v>1</v>
      </c>
      <c r="BD81" s="6">
        <v>75.68</v>
      </c>
      <c r="BE81" s="4"/>
      <c r="BF81" s="6"/>
      <c r="BG81" s="5"/>
      <c r="BH81" s="5"/>
      <c r="BI81" s="4">
        <v>1</v>
      </c>
      <c r="BJ81" s="6">
        <v>79.46</v>
      </c>
      <c r="BK81" s="4"/>
      <c r="BL81" s="6"/>
      <c r="BM81" s="5"/>
      <c r="BN81" s="5"/>
      <c r="BO81" s="4">
        <v>1</v>
      </c>
      <c r="BP81" s="6">
        <v>68.77</v>
      </c>
      <c r="BQ81" s="4"/>
      <c r="BR81" s="6"/>
      <c r="BS81" s="5"/>
      <c r="BT81" s="5"/>
      <c r="BU81" s="4"/>
      <c r="BV81" s="6"/>
      <c r="BW81" s="4"/>
      <c r="BX81" s="6"/>
      <c r="BY81" s="5"/>
      <c r="BZ81" s="5"/>
      <c r="CA81" s="4"/>
      <c r="CB81" s="6"/>
      <c r="CC81" s="4"/>
      <c r="CD81" s="6"/>
      <c r="CE81" s="5"/>
      <c r="CF81" s="5"/>
      <c r="CG81" s="4"/>
      <c r="CH81" s="6"/>
      <c r="CI81" s="4"/>
      <c r="CJ81" s="6"/>
      <c r="CK81" s="5"/>
      <c r="CL81" s="5"/>
      <c r="CM81" s="4"/>
      <c r="CN81" s="6"/>
      <c r="CO81" s="4"/>
      <c r="CP81" s="6"/>
      <c r="CQ81" s="5"/>
      <c r="CR81" s="5"/>
      <c r="CS81" s="4"/>
      <c r="CT81" s="6"/>
      <c r="CU81" s="4"/>
      <c r="CV81" s="6"/>
      <c r="CW81" s="5"/>
      <c r="CX81" s="5"/>
      <c r="CY81" s="4"/>
      <c r="CZ81" s="6"/>
      <c r="DA81" s="4"/>
      <c r="DB81" s="6"/>
      <c r="DC81" s="5"/>
      <c r="DD81" s="5"/>
      <c r="DE81" s="4"/>
      <c r="DF81" s="6"/>
      <c r="DG81" s="4"/>
      <c r="DH81" s="6"/>
      <c r="DI81" s="5"/>
      <c r="DJ81" s="5"/>
      <c r="DK81" s="4"/>
      <c r="DL81" s="6"/>
      <c r="DM81" s="4"/>
      <c r="DN81" s="6"/>
      <c r="DO81" s="5"/>
      <c r="DP81" s="5"/>
      <c r="DQ81" s="4"/>
      <c r="DR81" s="6"/>
      <c r="DS81" s="4"/>
      <c r="DT81" s="6"/>
      <c r="DU81" s="5"/>
      <c r="DV81" s="5"/>
      <c r="DW81" s="4"/>
      <c r="DX81" s="6"/>
      <c r="DY81" s="4"/>
      <c r="DZ81" s="6"/>
      <c r="EA81" s="5"/>
      <c r="EB81" s="5"/>
      <c r="EC81" s="4"/>
      <c r="ED81" s="6"/>
      <c r="EE81" s="4"/>
      <c r="EF81" s="6"/>
      <c r="EG81" s="5"/>
      <c r="EH81" s="5"/>
      <c r="EI81" s="4"/>
      <c r="EJ81" s="6"/>
      <c r="EK81" s="4"/>
      <c r="EL81" s="6"/>
      <c r="EM81" s="5"/>
      <c r="EN81" s="5"/>
      <c r="EO81" s="4"/>
      <c r="EP81" s="6"/>
      <c r="EQ81" s="4"/>
      <c r="ER81" s="6"/>
      <c r="ES81" s="5"/>
      <c r="ET81" s="5"/>
      <c r="EU81" s="4"/>
      <c r="EV81" s="6"/>
      <c r="EW81" s="4"/>
      <c r="EX81" s="6"/>
      <c r="EY81" s="5"/>
      <c r="EZ81" s="5"/>
      <c r="FA81" s="4"/>
      <c r="FB81" s="6"/>
      <c r="FC81" s="4"/>
      <c r="FD81" s="6"/>
      <c r="FE81" s="5"/>
      <c r="FF81" s="5"/>
      <c r="FG81" s="4"/>
      <c r="FH81" s="6"/>
      <c r="FI81" s="4"/>
      <c r="FJ81" s="6"/>
      <c r="FK81" s="5"/>
      <c r="FL81" s="5"/>
      <c r="FM81" s="4"/>
      <c r="FN81" s="6"/>
      <c r="FO81" s="4"/>
      <c r="FP81" s="6"/>
      <c r="FQ81" s="5"/>
      <c r="FR81" s="5"/>
      <c r="FS81" s="4"/>
      <c r="FT81" s="6"/>
      <c r="FU81" s="4"/>
      <c r="FV81" s="6"/>
      <c r="FW81" s="5"/>
      <c r="FX81" s="5"/>
      <c r="FY81" s="4"/>
      <c r="FZ81" s="6"/>
      <c r="GA81" s="4"/>
      <c r="GB81" s="6"/>
      <c r="GC81" s="5"/>
      <c r="GD81" s="5"/>
      <c r="GE81" s="4"/>
      <c r="GF81" s="6"/>
      <c r="GG81" s="4"/>
      <c r="GH81" s="6"/>
      <c r="GI81" s="5"/>
      <c r="GJ81" s="5"/>
      <c r="GK81" s="4"/>
      <c r="GL81" s="6"/>
      <c r="GM81" s="4"/>
      <c r="GN81" s="6"/>
      <c r="GO81" s="5"/>
      <c r="GP81" s="5"/>
      <c r="GQ81" s="4"/>
      <c r="GR81" s="6"/>
      <c r="GS81" s="4"/>
      <c r="GT81" s="6"/>
      <c r="GU81" s="5"/>
      <c r="GV81" s="5"/>
      <c r="GW81" s="4"/>
      <c r="GX81" s="6"/>
      <c r="GY81" s="4"/>
      <c r="GZ81" s="6"/>
      <c r="HA81" s="5"/>
      <c r="HB81" s="5"/>
      <c r="HC81" s="4"/>
      <c r="HD81" s="6"/>
      <c r="HE81" s="4"/>
      <c r="HF81" s="6"/>
      <c r="HG81" s="5"/>
      <c r="HH81" s="5"/>
      <c r="HI81" s="4"/>
      <c r="HJ81" s="6"/>
      <c r="HK81" s="4"/>
      <c r="HL81" s="6"/>
      <c r="HM81" s="5"/>
      <c r="HN81" s="5"/>
      <c r="HO81" s="4"/>
      <c r="HP81" s="6"/>
      <c r="HQ81" s="4"/>
      <c r="HR81" s="6"/>
      <c r="HS81" s="5"/>
      <c r="HT81" s="5"/>
      <c r="HU81" s="4"/>
      <c r="HV81" s="6"/>
      <c r="HW81" s="4"/>
      <c r="HX81" s="6"/>
      <c r="HY81" s="5"/>
      <c r="HZ81" s="5"/>
      <c r="IA81" s="4"/>
      <c r="IB81" s="6"/>
      <c r="IC81" s="4"/>
      <c r="ID81" s="6"/>
      <c r="IE81" s="5"/>
      <c r="IF81" s="5"/>
      <c r="IG81" s="4"/>
      <c r="IH81" s="6"/>
      <c r="II81" s="4"/>
      <c r="IJ81" s="6"/>
      <c r="IK81" s="5"/>
      <c r="IL81" s="5"/>
      <c r="IM81" s="4"/>
      <c r="IN81" s="6"/>
      <c r="IO81" s="4"/>
      <c r="IP81" s="6"/>
      <c r="IQ81" s="5"/>
      <c r="IR81" s="5"/>
      <c r="IS81" s="4"/>
      <c r="IT81" s="6"/>
      <c r="IU81" s="4"/>
      <c r="IV81" s="6"/>
      <c r="IW81" s="5"/>
      <c r="IX81" s="5"/>
      <c r="IY81" s="4"/>
      <c r="IZ81" s="6"/>
      <c r="JA81" s="4"/>
      <c r="JB81" s="6"/>
      <c r="JC81" s="5"/>
      <c r="JD81" s="5"/>
      <c r="JE81" s="4"/>
      <c r="JF81" s="6"/>
      <c r="JG81" s="4"/>
      <c r="JH81" s="6"/>
      <c r="JI81" s="5"/>
      <c r="JJ81" s="5"/>
      <c r="JK81" s="4"/>
      <c r="JL81" s="6"/>
      <c r="JM81" s="4"/>
      <c r="JN81" s="6"/>
      <c r="JO81" s="5"/>
      <c r="JP81" s="5"/>
      <c r="JQ81" s="4"/>
      <c r="JR81" s="6"/>
      <c r="JS81" s="4"/>
      <c r="JT81" s="6"/>
      <c r="JU81" s="5"/>
      <c r="JV81" s="5"/>
      <c r="JW81" s="4"/>
      <c r="JX81" s="6"/>
      <c r="JY81" s="4"/>
      <c r="JZ81" s="6"/>
      <c r="KA81" s="5"/>
      <c r="KB81" s="5"/>
      <c r="KC81" s="4"/>
      <c r="KD81" s="6"/>
      <c r="KE81" s="4"/>
      <c r="KF81" s="6"/>
      <c r="KG81" s="5"/>
      <c r="KH81" s="5"/>
      <c r="KI81" s="4"/>
      <c r="KJ81" s="6"/>
      <c r="KK81" s="4"/>
      <c r="KL81" s="6"/>
      <c r="KM81" s="5"/>
      <c r="KN81" s="5"/>
    </row>
    <row r="82">
      <c r="A82" s="3" t="s">
        <v>85</v>
      </c>
      <c r="B82" s="3" t="s">
        <v>86</v>
      </c>
      <c r="C82" s="3" t="s">
        <v>87</v>
      </c>
      <c r="D82" s="3" t="s">
        <v>88</v>
      </c>
      <c r="E82" s="3" t="s">
        <v>156</v>
      </c>
      <c r="F82" s="3" t="s">
        <v>157</v>
      </c>
      <c r="G82" s="3" t="s">
        <v>158</v>
      </c>
      <c r="H82" s="3" t="s">
        <v>129</v>
      </c>
      <c r="I82" s="3" t="s">
        <v>1347</v>
      </c>
      <c r="J82" s="3" t="s">
        <v>1319</v>
      </c>
      <c r="K82" s="4">
        <v>983</v>
      </c>
      <c r="L82" s="4">
        <f>=ROUNDDOWN(17.9052823315118,0)</f>
      </c>
      <c r="M82" s="4">
        <v>910</v>
      </c>
      <c r="N82" s="5">
        <v>1</v>
      </c>
      <c r="O82" s="4"/>
      <c r="P82" s="4">
        <f>=ROUNDDOWN({0},0)</f>
      </c>
      <c r="Q82" s="4"/>
      <c r="R82" s="5"/>
      <c r="S82" s="4">
        <v>66</v>
      </c>
      <c r="T82" s="6">
        <v>3626.25</v>
      </c>
      <c r="U82" s="4"/>
      <c r="V82" s="6"/>
      <c r="W82" s="5"/>
      <c r="X82" s="5"/>
      <c r="Y82" s="4">
        <v>25</v>
      </c>
      <c r="Z82" s="6">
        <v>1378.88</v>
      </c>
      <c r="AA82" s="4"/>
      <c r="AB82" s="6"/>
      <c r="AC82" s="5"/>
      <c r="AD82" s="5"/>
      <c r="AE82" s="4">
        <v>2</v>
      </c>
      <c r="AF82" s="6">
        <v>88.8</v>
      </c>
      <c r="AG82" s="4"/>
      <c r="AH82" s="6"/>
      <c r="AI82" s="5"/>
      <c r="AJ82" s="5"/>
      <c r="AK82" s="4">
        <v>12</v>
      </c>
      <c r="AL82" s="6">
        <v>658.34</v>
      </c>
      <c r="AM82" s="4"/>
      <c r="AN82" s="6"/>
      <c r="AO82" s="5"/>
      <c r="AP82" s="5"/>
      <c r="AQ82" s="4">
        <v>14</v>
      </c>
      <c r="AR82" s="6">
        <v>795.54</v>
      </c>
      <c r="AS82" s="4"/>
      <c r="AT82" s="6"/>
      <c r="AU82" s="5"/>
      <c r="AV82" s="5"/>
      <c r="AW82" s="4">
        <v>12</v>
      </c>
      <c r="AX82" s="6">
        <v>645.04</v>
      </c>
      <c r="AY82" s="4"/>
      <c r="AZ82" s="6"/>
      <c r="BA82" s="5"/>
      <c r="BB82" s="5"/>
      <c r="BC82" s="4"/>
      <c r="BD82" s="6"/>
      <c r="BE82" s="4"/>
      <c r="BF82" s="6"/>
      <c r="BG82" s="5"/>
      <c r="BH82" s="5"/>
      <c r="BI82" s="4"/>
      <c r="BJ82" s="6"/>
      <c r="BK82" s="4"/>
      <c r="BL82" s="6"/>
      <c r="BM82" s="5"/>
      <c r="BN82" s="5"/>
      <c r="BO82" s="4">
        <v>1</v>
      </c>
      <c r="BP82" s="6">
        <v>59.65</v>
      </c>
      <c r="BQ82" s="4"/>
      <c r="BR82" s="6"/>
      <c r="BS82" s="5"/>
      <c r="BT82" s="5"/>
      <c r="BU82" s="4"/>
      <c r="BV82" s="6"/>
      <c r="BW82" s="4"/>
      <c r="BX82" s="6"/>
      <c r="BY82" s="5"/>
      <c r="BZ82" s="5"/>
      <c r="CA82" s="4"/>
      <c r="CB82" s="6"/>
      <c r="CC82" s="4"/>
      <c r="CD82" s="6"/>
      <c r="CE82" s="5"/>
      <c r="CF82" s="5"/>
      <c r="CG82" s="4"/>
      <c r="CH82" s="6"/>
      <c r="CI82" s="4"/>
      <c r="CJ82" s="6"/>
      <c r="CK82" s="5"/>
      <c r="CL82" s="5"/>
      <c r="CM82" s="4"/>
      <c r="CN82" s="6"/>
      <c r="CO82" s="4"/>
      <c r="CP82" s="6"/>
      <c r="CQ82" s="5"/>
      <c r="CR82" s="5"/>
      <c r="CS82" s="4"/>
      <c r="CT82" s="6"/>
      <c r="CU82" s="4"/>
      <c r="CV82" s="6"/>
      <c r="CW82" s="5"/>
      <c r="CX82" s="5"/>
      <c r="CY82" s="4"/>
      <c r="CZ82" s="6"/>
      <c r="DA82" s="4"/>
      <c r="DB82" s="6"/>
      <c r="DC82" s="5"/>
      <c r="DD82" s="5"/>
      <c r="DE82" s="4"/>
      <c r="DF82" s="6"/>
      <c r="DG82" s="4"/>
      <c r="DH82" s="6"/>
      <c r="DI82" s="5"/>
      <c r="DJ82" s="5"/>
      <c r="DK82" s="4"/>
      <c r="DL82" s="6"/>
      <c r="DM82" s="4"/>
      <c r="DN82" s="6"/>
      <c r="DO82" s="5"/>
      <c r="DP82" s="5"/>
      <c r="DQ82" s="4"/>
      <c r="DR82" s="6"/>
      <c r="DS82" s="4"/>
      <c r="DT82" s="6"/>
      <c r="DU82" s="5"/>
      <c r="DV82" s="5"/>
      <c r="DW82" s="4"/>
      <c r="DX82" s="6"/>
      <c r="DY82" s="4"/>
      <c r="DZ82" s="6"/>
      <c r="EA82" s="5"/>
      <c r="EB82" s="5"/>
      <c r="EC82" s="4"/>
      <c r="ED82" s="6"/>
      <c r="EE82" s="4"/>
      <c r="EF82" s="6"/>
      <c r="EG82" s="5"/>
      <c r="EH82" s="5"/>
      <c r="EI82" s="4"/>
      <c r="EJ82" s="6"/>
      <c r="EK82" s="4"/>
      <c r="EL82" s="6"/>
      <c r="EM82" s="5"/>
      <c r="EN82" s="5"/>
      <c r="EO82" s="4"/>
      <c r="EP82" s="6"/>
      <c r="EQ82" s="4"/>
      <c r="ER82" s="6"/>
      <c r="ES82" s="5"/>
      <c r="ET82" s="5"/>
      <c r="EU82" s="4"/>
      <c r="EV82" s="6"/>
      <c r="EW82" s="4"/>
      <c r="EX82" s="6"/>
      <c r="EY82" s="5"/>
      <c r="EZ82" s="5"/>
      <c r="FA82" s="4"/>
      <c r="FB82" s="6"/>
      <c r="FC82" s="4"/>
      <c r="FD82" s="6"/>
      <c r="FE82" s="5"/>
      <c r="FF82" s="5"/>
      <c r="FG82" s="4"/>
      <c r="FH82" s="6"/>
      <c r="FI82" s="4"/>
      <c r="FJ82" s="6"/>
      <c r="FK82" s="5"/>
      <c r="FL82" s="5"/>
      <c r="FM82" s="4"/>
      <c r="FN82" s="6"/>
      <c r="FO82" s="4"/>
      <c r="FP82" s="6"/>
      <c r="FQ82" s="5"/>
      <c r="FR82" s="5"/>
      <c r="FS82" s="4"/>
      <c r="FT82" s="6"/>
      <c r="FU82" s="4"/>
      <c r="FV82" s="6"/>
      <c r="FW82" s="5"/>
      <c r="FX82" s="5"/>
      <c r="FY82" s="4"/>
      <c r="FZ82" s="6"/>
      <c r="GA82" s="4"/>
      <c r="GB82" s="6"/>
      <c r="GC82" s="5"/>
      <c r="GD82" s="5"/>
      <c r="GE82" s="4"/>
      <c r="GF82" s="6"/>
      <c r="GG82" s="4"/>
      <c r="GH82" s="6"/>
      <c r="GI82" s="5"/>
      <c r="GJ82" s="5"/>
      <c r="GK82" s="4"/>
      <c r="GL82" s="6"/>
      <c r="GM82" s="4"/>
      <c r="GN82" s="6"/>
      <c r="GO82" s="5"/>
      <c r="GP82" s="5"/>
      <c r="GQ82" s="4"/>
      <c r="GR82" s="6"/>
      <c r="GS82" s="4"/>
      <c r="GT82" s="6"/>
      <c r="GU82" s="5"/>
      <c r="GV82" s="5"/>
      <c r="GW82" s="4"/>
      <c r="GX82" s="6"/>
      <c r="GY82" s="4"/>
      <c r="GZ82" s="6"/>
      <c r="HA82" s="5"/>
      <c r="HB82" s="5"/>
      <c r="HC82" s="4"/>
      <c r="HD82" s="6"/>
      <c r="HE82" s="4"/>
      <c r="HF82" s="6"/>
      <c r="HG82" s="5"/>
      <c r="HH82" s="5"/>
      <c r="HI82" s="4"/>
      <c r="HJ82" s="6"/>
      <c r="HK82" s="4"/>
      <c r="HL82" s="6"/>
      <c r="HM82" s="5"/>
      <c r="HN82" s="5"/>
      <c r="HO82" s="4"/>
      <c r="HP82" s="6"/>
      <c r="HQ82" s="4"/>
      <c r="HR82" s="6"/>
      <c r="HS82" s="5"/>
      <c r="HT82" s="5"/>
      <c r="HU82" s="4"/>
      <c r="HV82" s="6"/>
      <c r="HW82" s="4"/>
      <c r="HX82" s="6"/>
      <c r="HY82" s="5"/>
      <c r="HZ82" s="5"/>
      <c r="IA82" s="4"/>
      <c r="IB82" s="6"/>
      <c r="IC82" s="4"/>
      <c r="ID82" s="6"/>
      <c r="IE82" s="5"/>
      <c r="IF82" s="5"/>
      <c r="IG82" s="4"/>
      <c r="IH82" s="6"/>
      <c r="II82" s="4"/>
      <c r="IJ82" s="6"/>
      <c r="IK82" s="5"/>
      <c r="IL82" s="5"/>
      <c r="IM82" s="4"/>
      <c r="IN82" s="6"/>
      <c r="IO82" s="4"/>
      <c r="IP82" s="6"/>
      <c r="IQ82" s="5"/>
      <c r="IR82" s="5"/>
      <c r="IS82" s="4"/>
      <c r="IT82" s="6"/>
      <c r="IU82" s="4"/>
      <c r="IV82" s="6"/>
      <c r="IW82" s="5"/>
      <c r="IX82" s="5"/>
      <c r="IY82" s="4"/>
      <c r="IZ82" s="6"/>
      <c r="JA82" s="4"/>
      <c r="JB82" s="6"/>
      <c r="JC82" s="5"/>
      <c r="JD82" s="5"/>
      <c r="JE82" s="4"/>
      <c r="JF82" s="6"/>
      <c r="JG82" s="4"/>
      <c r="JH82" s="6"/>
      <c r="JI82" s="5"/>
      <c r="JJ82" s="5"/>
      <c r="JK82" s="4"/>
      <c r="JL82" s="6"/>
      <c r="JM82" s="4"/>
      <c r="JN82" s="6"/>
      <c r="JO82" s="5"/>
      <c r="JP82" s="5"/>
      <c r="JQ82" s="4"/>
      <c r="JR82" s="6"/>
      <c r="JS82" s="4"/>
      <c r="JT82" s="6"/>
      <c r="JU82" s="5"/>
      <c r="JV82" s="5"/>
      <c r="JW82" s="4"/>
      <c r="JX82" s="6"/>
      <c r="JY82" s="4"/>
      <c r="JZ82" s="6"/>
      <c r="KA82" s="5"/>
      <c r="KB82" s="5"/>
      <c r="KC82" s="4"/>
      <c r="KD82" s="6"/>
      <c r="KE82" s="4"/>
      <c r="KF82" s="6"/>
      <c r="KG82" s="5"/>
      <c r="KH82" s="5"/>
      <c r="KI82" s="4"/>
      <c r="KJ82" s="6"/>
      <c r="KK82" s="4"/>
      <c r="KL82" s="6"/>
      <c r="KM82" s="5"/>
      <c r="KN82" s="5"/>
    </row>
    <row r="83">
      <c r="A83" s="3" t="s">
        <v>85</v>
      </c>
      <c r="B83" s="3" t="s">
        <v>86</v>
      </c>
      <c r="C83" s="3" t="s">
        <v>87</v>
      </c>
      <c r="D83" s="3" t="s">
        <v>88</v>
      </c>
      <c r="E83" s="3" t="s">
        <v>156</v>
      </c>
      <c r="F83" s="3" t="s">
        <v>157</v>
      </c>
      <c r="G83" s="3" t="s">
        <v>158</v>
      </c>
      <c r="H83" s="3" t="s">
        <v>129</v>
      </c>
      <c r="I83" s="3" t="s">
        <v>1311</v>
      </c>
      <c r="J83" s="3" t="s">
        <v>1319</v>
      </c>
      <c r="K83" s="4">
        <v>1324</v>
      </c>
      <c r="L83" s="4">
        <f>=ROUNDDOWN(57.3160173160173,0)</f>
      </c>
      <c r="M83" s="4"/>
      <c r="N83" s="5">
        <v>1</v>
      </c>
      <c r="O83" s="4"/>
      <c r="P83" s="4">
        <f>=ROUNDDOWN({0},0)</f>
      </c>
      <c r="Q83" s="4"/>
      <c r="R83" s="5"/>
      <c r="S83" s="4">
        <v>25</v>
      </c>
      <c r="T83" s="6">
        <v>1350.25</v>
      </c>
      <c r="U83" s="4"/>
      <c r="V83" s="6"/>
      <c r="W83" s="5"/>
      <c r="X83" s="5"/>
      <c r="Y83" s="4">
        <v>6</v>
      </c>
      <c r="Z83" s="6">
        <v>326.58</v>
      </c>
      <c r="AA83" s="4"/>
      <c r="AB83" s="6"/>
      <c r="AC83" s="5"/>
      <c r="AD83" s="5"/>
      <c r="AE83" s="4"/>
      <c r="AF83" s="6"/>
      <c r="AG83" s="4"/>
      <c r="AH83" s="6"/>
      <c r="AI83" s="5"/>
      <c r="AJ83" s="5"/>
      <c r="AK83" s="4">
        <v>5</v>
      </c>
      <c r="AL83" s="6">
        <v>274.74</v>
      </c>
      <c r="AM83" s="4"/>
      <c r="AN83" s="6"/>
      <c r="AO83" s="5"/>
      <c r="AP83" s="5"/>
      <c r="AQ83" s="4">
        <v>3</v>
      </c>
      <c r="AR83" s="6">
        <v>172.01</v>
      </c>
      <c r="AS83" s="4"/>
      <c r="AT83" s="6"/>
      <c r="AU83" s="5"/>
      <c r="AV83" s="5"/>
      <c r="AW83" s="4">
        <v>10</v>
      </c>
      <c r="AX83" s="6">
        <v>524.12</v>
      </c>
      <c r="AY83" s="4"/>
      <c r="AZ83" s="6"/>
      <c r="BA83" s="5"/>
      <c r="BB83" s="5"/>
      <c r="BC83" s="4"/>
      <c r="BD83" s="6"/>
      <c r="BE83" s="4"/>
      <c r="BF83" s="6"/>
      <c r="BG83" s="5"/>
      <c r="BH83" s="5"/>
      <c r="BI83" s="4"/>
      <c r="BJ83" s="6"/>
      <c r="BK83" s="4"/>
      <c r="BL83" s="6"/>
      <c r="BM83" s="5"/>
      <c r="BN83" s="5"/>
      <c r="BO83" s="4"/>
      <c r="BP83" s="6"/>
      <c r="BQ83" s="4"/>
      <c r="BR83" s="6"/>
      <c r="BS83" s="5"/>
      <c r="BT83" s="5"/>
      <c r="BU83" s="4"/>
      <c r="BV83" s="6"/>
      <c r="BW83" s="4"/>
      <c r="BX83" s="6"/>
      <c r="BY83" s="5"/>
      <c r="BZ83" s="5"/>
      <c r="CA83" s="4"/>
      <c r="CB83" s="6"/>
      <c r="CC83" s="4"/>
      <c r="CD83" s="6"/>
      <c r="CE83" s="5"/>
      <c r="CF83" s="5"/>
      <c r="CG83" s="4"/>
      <c r="CH83" s="6"/>
      <c r="CI83" s="4"/>
      <c r="CJ83" s="6"/>
      <c r="CK83" s="5"/>
      <c r="CL83" s="5"/>
      <c r="CM83" s="4"/>
      <c r="CN83" s="6"/>
      <c r="CO83" s="4"/>
      <c r="CP83" s="6"/>
      <c r="CQ83" s="5"/>
      <c r="CR83" s="5"/>
      <c r="CS83" s="4"/>
      <c r="CT83" s="6"/>
      <c r="CU83" s="4"/>
      <c r="CV83" s="6"/>
      <c r="CW83" s="5"/>
      <c r="CX83" s="5"/>
      <c r="CY83" s="4"/>
      <c r="CZ83" s="6"/>
      <c r="DA83" s="4"/>
      <c r="DB83" s="6"/>
      <c r="DC83" s="5"/>
      <c r="DD83" s="5"/>
      <c r="DE83" s="4"/>
      <c r="DF83" s="6"/>
      <c r="DG83" s="4"/>
      <c r="DH83" s="6"/>
      <c r="DI83" s="5"/>
      <c r="DJ83" s="5"/>
      <c r="DK83" s="4"/>
      <c r="DL83" s="6"/>
      <c r="DM83" s="4"/>
      <c r="DN83" s="6"/>
      <c r="DO83" s="5"/>
      <c r="DP83" s="5"/>
      <c r="DQ83" s="4">
        <v>1</v>
      </c>
      <c r="DR83" s="6">
        <v>52.8</v>
      </c>
      <c r="DS83" s="4"/>
      <c r="DT83" s="6"/>
      <c r="DU83" s="5"/>
      <c r="DV83" s="5"/>
      <c r="DW83" s="4"/>
      <c r="DX83" s="6"/>
      <c r="DY83" s="4"/>
      <c r="DZ83" s="6"/>
      <c r="EA83" s="5"/>
      <c r="EB83" s="5"/>
      <c r="EC83" s="4"/>
      <c r="ED83" s="6"/>
      <c r="EE83" s="4"/>
      <c r="EF83" s="6"/>
      <c r="EG83" s="5"/>
      <c r="EH83" s="5"/>
      <c r="EI83" s="4"/>
      <c r="EJ83" s="6"/>
      <c r="EK83" s="4"/>
      <c r="EL83" s="6"/>
      <c r="EM83" s="5"/>
      <c r="EN83" s="5"/>
      <c r="EO83" s="4"/>
      <c r="EP83" s="6"/>
      <c r="EQ83" s="4"/>
      <c r="ER83" s="6"/>
      <c r="ES83" s="5"/>
      <c r="ET83" s="5"/>
      <c r="EU83" s="4"/>
      <c r="EV83" s="6"/>
      <c r="EW83" s="4"/>
      <c r="EX83" s="6"/>
      <c r="EY83" s="5"/>
      <c r="EZ83" s="5"/>
      <c r="FA83" s="4"/>
      <c r="FB83" s="6"/>
      <c r="FC83" s="4"/>
      <c r="FD83" s="6"/>
      <c r="FE83" s="5"/>
      <c r="FF83" s="5"/>
      <c r="FG83" s="4"/>
      <c r="FH83" s="6"/>
      <c r="FI83" s="4"/>
      <c r="FJ83" s="6"/>
      <c r="FK83" s="5"/>
      <c r="FL83" s="5"/>
      <c r="FM83" s="4"/>
      <c r="FN83" s="6"/>
      <c r="FO83" s="4"/>
      <c r="FP83" s="6"/>
      <c r="FQ83" s="5"/>
      <c r="FR83" s="5"/>
      <c r="FS83" s="4"/>
      <c r="FT83" s="6"/>
      <c r="FU83" s="4"/>
      <c r="FV83" s="6"/>
      <c r="FW83" s="5"/>
      <c r="FX83" s="5"/>
      <c r="FY83" s="4"/>
      <c r="FZ83" s="6"/>
      <c r="GA83" s="4"/>
      <c r="GB83" s="6"/>
      <c r="GC83" s="5"/>
      <c r="GD83" s="5"/>
      <c r="GE83" s="4"/>
      <c r="GF83" s="6"/>
      <c r="GG83" s="4"/>
      <c r="GH83" s="6"/>
      <c r="GI83" s="5"/>
      <c r="GJ83" s="5"/>
      <c r="GK83" s="4"/>
      <c r="GL83" s="6"/>
      <c r="GM83" s="4"/>
      <c r="GN83" s="6"/>
      <c r="GO83" s="5"/>
      <c r="GP83" s="5"/>
      <c r="GQ83" s="4"/>
      <c r="GR83" s="6"/>
      <c r="GS83" s="4"/>
      <c r="GT83" s="6"/>
      <c r="GU83" s="5"/>
      <c r="GV83" s="5"/>
      <c r="GW83" s="4"/>
      <c r="GX83" s="6"/>
      <c r="GY83" s="4"/>
      <c r="GZ83" s="6"/>
      <c r="HA83" s="5"/>
      <c r="HB83" s="5"/>
      <c r="HC83" s="4"/>
      <c r="HD83" s="6"/>
      <c r="HE83" s="4"/>
      <c r="HF83" s="6"/>
      <c r="HG83" s="5"/>
      <c r="HH83" s="5"/>
      <c r="HI83" s="4"/>
      <c r="HJ83" s="6"/>
      <c r="HK83" s="4"/>
      <c r="HL83" s="6"/>
      <c r="HM83" s="5"/>
      <c r="HN83" s="5"/>
      <c r="HO83" s="4"/>
      <c r="HP83" s="6"/>
      <c r="HQ83" s="4"/>
      <c r="HR83" s="6"/>
      <c r="HS83" s="5"/>
      <c r="HT83" s="5"/>
      <c r="HU83" s="4"/>
      <c r="HV83" s="6"/>
      <c r="HW83" s="4"/>
      <c r="HX83" s="6"/>
      <c r="HY83" s="5"/>
      <c r="HZ83" s="5"/>
      <c r="IA83" s="4"/>
      <c r="IB83" s="6"/>
      <c r="IC83" s="4"/>
      <c r="ID83" s="6"/>
      <c r="IE83" s="5"/>
      <c r="IF83" s="5"/>
      <c r="IG83" s="4"/>
      <c r="IH83" s="6"/>
      <c r="II83" s="4"/>
      <c r="IJ83" s="6"/>
      <c r="IK83" s="5"/>
      <c r="IL83" s="5"/>
      <c r="IM83" s="4"/>
      <c r="IN83" s="6"/>
      <c r="IO83" s="4"/>
      <c r="IP83" s="6"/>
      <c r="IQ83" s="5"/>
      <c r="IR83" s="5"/>
      <c r="IS83" s="4"/>
      <c r="IT83" s="6"/>
      <c r="IU83" s="4"/>
      <c r="IV83" s="6"/>
      <c r="IW83" s="5"/>
      <c r="IX83" s="5"/>
      <c r="IY83" s="4"/>
      <c r="IZ83" s="6"/>
      <c r="JA83" s="4"/>
      <c r="JB83" s="6"/>
      <c r="JC83" s="5"/>
      <c r="JD83" s="5"/>
      <c r="JE83" s="4"/>
      <c r="JF83" s="6"/>
      <c r="JG83" s="4"/>
      <c r="JH83" s="6"/>
      <c r="JI83" s="5"/>
      <c r="JJ83" s="5"/>
      <c r="JK83" s="4"/>
      <c r="JL83" s="6"/>
      <c r="JM83" s="4"/>
      <c r="JN83" s="6"/>
      <c r="JO83" s="5"/>
      <c r="JP83" s="5"/>
      <c r="JQ83" s="4"/>
      <c r="JR83" s="6"/>
      <c r="JS83" s="4"/>
      <c r="JT83" s="6"/>
      <c r="JU83" s="5"/>
      <c r="JV83" s="5"/>
      <c r="JW83" s="4"/>
      <c r="JX83" s="6"/>
      <c r="JY83" s="4"/>
      <c r="JZ83" s="6"/>
      <c r="KA83" s="5"/>
      <c r="KB83" s="5"/>
      <c r="KC83" s="4"/>
      <c r="KD83" s="6"/>
      <c r="KE83" s="4"/>
      <c r="KF83" s="6"/>
      <c r="KG83" s="5"/>
      <c r="KH83" s="5"/>
      <c r="KI83" s="4"/>
      <c r="KJ83" s="6"/>
      <c r="KK83" s="4"/>
      <c r="KL83" s="6"/>
      <c r="KM83" s="5"/>
      <c r="KN83" s="5"/>
    </row>
    <row r="84">
      <c r="A84" s="3" t="s">
        <v>85</v>
      </c>
      <c r="B84" s="3" t="s">
        <v>86</v>
      </c>
      <c r="C84" s="3" t="s">
        <v>87</v>
      </c>
      <c r="D84" s="3" t="s">
        <v>88</v>
      </c>
      <c r="E84" s="3" t="s">
        <v>159</v>
      </c>
      <c r="F84" s="3" t="s">
        <v>160</v>
      </c>
      <c r="G84" s="3" t="s">
        <v>161</v>
      </c>
      <c r="H84" s="3" t="s">
        <v>147</v>
      </c>
      <c r="I84" s="3" t="s">
        <v>1311</v>
      </c>
      <c r="J84" s="3" t="s">
        <v>1309</v>
      </c>
      <c r="K84" s="4">
        <v>1938</v>
      </c>
      <c r="L84" s="4">
        <f>=ROUNDDOWN(48.6934673366834,0)</f>
      </c>
      <c r="M84" s="4"/>
      <c r="N84" s="5">
        <v>1</v>
      </c>
      <c r="O84" s="4"/>
      <c r="P84" s="4">
        <f>=ROUNDDOWN({0},0)</f>
      </c>
      <c r="Q84" s="4"/>
      <c r="R84" s="5"/>
      <c r="S84" s="4">
        <v>52</v>
      </c>
      <c r="T84" s="6">
        <v>3389.22</v>
      </c>
      <c r="U84" s="4"/>
      <c r="V84" s="6"/>
      <c r="W84" s="5"/>
      <c r="X84" s="5"/>
      <c r="Y84" s="4">
        <v>8</v>
      </c>
      <c r="Z84" s="6">
        <v>470.26</v>
      </c>
      <c r="AA84" s="4"/>
      <c r="AB84" s="6"/>
      <c r="AC84" s="5"/>
      <c r="AD84" s="5"/>
      <c r="AE84" s="4">
        <v>2</v>
      </c>
      <c r="AF84" s="6">
        <v>123.43</v>
      </c>
      <c r="AG84" s="4"/>
      <c r="AH84" s="6"/>
      <c r="AI84" s="5"/>
      <c r="AJ84" s="5"/>
      <c r="AK84" s="4">
        <v>8</v>
      </c>
      <c r="AL84" s="6">
        <v>488.73</v>
      </c>
      <c r="AM84" s="4"/>
      <c r="AN84" s="6"/>
      <c r="AO84" s="5"/>
      <c r="AP84" s="5"/>
      <c r="AQ84" s="4">
        <v>9</v>
      </c>
      <c r="AR84" s="6">
        <v>507.59</v>
      </c>
      <c r="AS84" s="4"/>
      <c r="AT84" s="6"/>
      <c r="AU84" s="5"/>
      <c r="AV84" s="5"/>
      <c r="AW84" s="4">
        <v>5</v>
      </c>
      <c r="AX84" s="6">
        <v>339.13</v>
      </c>
      <c r="AY84" s="4"/>
      <c r="AZ84" s="6"/>
      <c r="BA84" s="5"/>
      <c r="BB84" s="5"/>
      <c r="BC84" s="4">
        <v>1</v>
      </c>
      <c r="BD84" s="6">
        <v>109.99</v>
      </c>
      <c r="BE84" s="4"/>
      <c r="BF84" s="6"/>
      <c r="BG84" s="5"/>
      <c r="BH84" s="5"/>
      <c r="BI84" s="4"/>
      <c r="BJ84" s="6"/>
      <c r="BK84" s="4"/>
      <c r="BL84" s="6"/>
      <c r="BM84" s="5"/>
      <c r="BN84" s="5"/>
      <c r="BO84" s="4">
        <v>1</v>
      </c>
      <c r="BP84" s="6">
        <v>62.64</v>
      </c>
      <c r="BQ84" s="4"/>
      <c r="BR84" s="6"/>
      <c r="BS84" s="5"/>
      <c r="BT84" s="5"/>
      <c r="BU84" s="4">
        <v>9</v>
      </c>
      <c r="BV84" s="6">
        <v>584.1</v>
      </c>
      <c r="BW84" s="4"/>
      <c r="BX84" s="6"/>
      <c r="BY84" s="5"/>
      <c r="BZ84" s="5"/>
      <c r="CA84" s="4"/>
      <c r="CB84" s="6"/>
      <c r="CC84" s="4"/>
      <c r="CD84" s="6"/>
      <c r="CE84" s="5"/>
      <c r="CF84" s="5"/>
      <c r="CG84" s="4"/>
      <c r="CH84" s="6"/>
      <c r="CI84" s="4"/>
      <c r="CJ84" s="6"/>
      <c r="CK84" s="5"/>
      <c r="CL84" s="5"/>
      <c r="CM84" s="4">
        <v>3</v>
      </c>
      <c r="CN84" s="6">
        <v>309.15</v>
      </c>
      <c r="CO84" s="4"/>
      <c r="CP84" s="6"/>
      <c r="CQ84" s="5"/>
      <c r="CR84" s="5"/>
      <c r="CS84" s="4"/>
      <c r="CT84" s="6"/>
      <c r="CU84" s="4"/>
      <c r="CV84" s="6"/>
      <c r="CW84" s="5"/>
      <c r="CX84" s="5"/>
      <c r="CY84" s="4"/>
      <c r="CZ84" s="6"/>
      <c r="DA84" s="4"/>
      <c r="DB84" s="6"/>
      <c r="DC84" s="5"/>
      <c r="DD84" s="5"/>
      <c r="DE84" s="4"/>
      <c r="DF84" s="6"/>
      <c r="DG84" s="4"/>
      <c r="DH84" s="6"/>
      <c r="DI84" s="5"/>
      <c r="DJ84" s="5"/>
      <c r="DK84" s="4"/>
      <c r="DL84" s="6"/>
      <c r="DM84" s="4"/>
      <c r="DN84" s="6"/>
      <c r="DO84" s="5"/>
      <c r="DP84" s="5"/>
      <c r="DQ84" s="4">
        <v>1</v>
      </c>
      <c r="DR84" s="6">
        <v>58.21</v>
      </c>
      <c r="DS84" s="4"/>
      <c r="DT84" s="6"/>
      <c r="DU84" s="5"/>
      <c r="DV84" s="5"/>
      <c r="DW84" s="4"/>
      <c r="DX84" s="6"/>
      <c r="DY84" s="4"/>
      <c r="DZ84" s="6"/>
      <c r="EA84" s="5"/>
      <c r="EB84" s="5"/>
      <c r="EC84" s="4">
        <v>3</v>
      </c>
      <c r="ED84" s="6">
        <v>195.53</v>
      </c>
      <c r="EE84" s="4"/>
      <c r="EF84" s="6"/>
      <c r="EG84" s="5"/>
      <c r="EH84" s="5"/>
      <c r="EI84" s="4"/>
      <c r="EJ84" s="6"/>
      <c r="EK84" s="4"/>
      <c r="EL84" s="6"/>
      <c r="EM84" s="5"/>
      <c r="EN84" s="5"/>
      <c r="EO84" s="4">
        <v>2</v>
      </c>
      <c r="EP84" s="6">
        <v>140.46</v>
      </c>
      <c r="EQ84" s="4"/>
      <c r="ER84" s="6"/>
      <c r="ES84" s="5"/>
      <c r="ET84" s="5"/>
      <c r="EU84" s="4"/>
      <c r="EV84" s="6"/>
      <c r="EW84" s="4"/>
      <c r="EX84" s="6"/>
      <c r="EY84" s="5"/>
      <c r="EZ84" s="5"/>
      <c r="FA84" s="4"/>
      <c r="FB84" s="6"/>
      <c r="FC84" s="4"/>
      <c r="FD84" s="6"/>
      <c r="FE84" s="5"/>
      <c r="FF84" s="5"/>
      <c r="FG84" s="4"/>
      <c r="FH84" s="6"/>
      <c r="FI84" s="4"/>
      <c r="FJ84" s="6"/>
      <c r="FK84" s="5"/>
      <c r="FL84" s="5"/>
      <c r="FM84" s="4"/>
      <c r="FN84" s="6"/>
      <c r="FO84" s="4"/>
      <c r="FP84" s="6"/>
      <c r="FQ84" s="5"/>
      <c r="FR84" s="5"/>
      <c r="FS84" s="4"/>
      <c r="FT84" s="6"/>
      <c r="FU84" s="4"/>
      <c r="FV84" s="6"/>
      <c r="FW84" s="5"/>
      <c r="FX84" s="5"/>
      <c r="FY84" s="4"/>
      <c r="FZ84" s="6"/>
      <c r="GA84" s="4"/>
      <c r="GB84" s="6"/>
      <c r="GC84" s="5"/>
      <c r="GD84" s="5"/>
      <c r="GE84" s="4"/>
      <c r="GF84" s="6"/>
      <c r="GG84" s="4"/>
      <c r="GH84" s="6"/>
      <c r="GI84" s="5"/>
      <c r="GJ84" s="5"/>
      <c r="GK84" s="4"/>
      <c r="GL84" s="6"/>
      <c r="GM84" s="4"/>
      <c r="GN84" s="6"/>
      <c r="GO84" s="5"/>
      <c r="GP84" s="5"/>
      <c r="GQ84" s="4"/>
      <c r="GR84" s="6"/>
      <c r="GS84" s="4"/>
      <c r="GT84" s="6"/>
      <c r="GU84" s="5"/>
      <c r="GV84" s="5"/>
      <c r="GW84" s="4"/>
      <c r="GX84" s="6"/>
      <c r="GY84" s="4"/>
      <c r="GZ84" s="6"/>
      <c r="HA84" s="5"/>
      <c r="HB84" s="5"/>
      <c r="HC84" s="4"/>
      <c r="HD84" s="6"/>
      <c r="HE84" s="4"/>
      <c r="HF84" s="6"/>
      <c r="HG84" s="5"/>
      <c r="HH84" s="5"/>
      <c r="HI84" s="4"/>
      <c r="HJ84" s="6"/>
      <c r="HK84" s="4"/>
      <c r="HL84" s="6"/>
      <c r="HM84" s="5"/>
      <c r="HN84" s="5"/>
      <c r="HO84" s="4"/>
      <c r="HP84" s="6"/>
      <c r="HQ84" s="4"/>
      <c r="HR84" s="6"/>
      <c r="HS84" s="5"/>
      <c r="HT84" s="5"/>
      <c r="HU84" s="4"/>
      <c r="HV84" s="6"/>
      <c r="HW84" s="4"/>
      <c r="HX84" s="6"/>
      <c r="HY84" s="5"/>
      <c r="HZ84" s="5"/>
      <c r="IA84" s="4"/>
      <c r="IB84" s="6"/>
      <c r="IC84" s="4"/>
      <c r="ID84" s="6"/>
      <c r="IE84" s="5"/>
      <c r="IF84" s="5"/>
      <c r="IG84" s="4"/>
      <c r="IH84" s="6"/>
      <c r="II84" s="4"/>
      <c r="IJ84" s="6"/>
      <c r="IK84" s="5"/>
      <c r="IL84" s="5"/>
      <c r="IM84" s="4"/>
      <c r="IN84" s="6"/>
      <c r="IO84" s="4"/>
      <c r="IP84" s="6"/>
      <c r="IQ84" s="5"/>
      <c r="IR84" s="5"/>
      <c r="IS84" s="4"/>
      <c r="IT84" s="6"/>
      <c r="IU84" s="4"/>
      <c r="IV84" s="6"/>
      <c r="IW84" s="5"/>
      <c r="IX84" s="5"/>
      <c r="IY84" s="4"/>
      <c r="IZ84" s="6"/>
      <c r="JA84" s="4"/>
      <c r="JB84" s="6"/>
      <c r="JC84" s="5"/>
      <c r="JD84" s="5"/>
      <c r="JE84" s="4"/>
      <c r="JF84" s="6"/>
      <c r="JG84" s="4"/>
      <c r="JH84" s="6"/>
      <c r="JI84" s="5"/>
      <c r="JJ84" s="5"/>
      <c r="JK84" s="4"/>
      <c r="JL84" s="6"/>
      <c r="JM84" s="4"/>
      <c r="JN84" s="6"/>
      <c r="JO84" s="5"/>
      <c r="JP84" s="5"/>
      <c r="JQ84" s="4"/>
      <c r="JR84" s="6"/>
      <c r="JS84" s="4"/>
      <c r="JT84" s="6"/>
      <c r="JU84" s="5"/>
      <c r="JV84" s="5"/>
      <c r="JW84" s="4"/>
      <c r="JX84" s="6"/>
      <c r="JY84" s="4"/>
      <c r="JZ84" s="6"/>
      <c r="KA84" s="5"/>
      <c r="KB84" s="5"/>
      <c r="KC84" s="4"/>
      <c r="KD84" s="6"/>
      <c r="KE84" s="4"/>
      <c r="KF84" s="6"/>
      <c r="KG84" s="5"/>
      <c r="KH84" s="5"/>
      <c r="KI84" s="4"/>
      <c r="KJ84" s="6"/>
      <c r="KK84" s="4"/>
      <c r="KL84" s="6"/>
      <c r="KM84" s="5"/>
      <c r="KN84" s="5"/>
    </row>
    <row r="85">
      <c r="A85" s="3" t="s">
        <v>85</v>
      </c>
      <c r="B85" s="3" t="s">
        <v>86</v>
      </c>
      <c r="C85" s="3" t="s">
        <v>87</v>
      </c>
      <c r="D85" s="3" t="s">
        <v>88</v>
      </c>
      <c r="E85" s="3" t="s">
        <v>159</v>
      </c>
      <c r="F85" s="3" t="s">
        <v>160</v>
      </c>
      <c r="G85" s="3" t="s">
        <v>161</v>
      </c>
      <c r="H85" s="3" t="s">
        <v>147</v>
      </c>
      <c r="I85" s="3" t="s">
        <v>1348</v>
      </c>
      <c r="J85" s="3" t="s">
        <v>1319</v>
      </c>
      <c r="K85" s="4">
        <v>1226</v>
      </c>
      <c r="L85" s="4">
        <f>=ROUNDDOWN(81.7333333333333,0)</f>
      </c>
      <c r="M85" s="4"/>
      <c r="N85" s="5">
        <v>1</v>
      </c>
      <c r="O85" s="4"/>
      <c r="P85" s="4">
        <f>=ROUNDDOWN({0},0)</f>
      </c>
      <c r="Q85" s="4"/>
      <c r="R85" s="5"/>
      <c r="S85" s="4">
        <v>24</v>
      </c>
      <c r="T85" s="6">
        <v>1526.28</v>
      </c>
      <c r="U85" s="4"/>
      <c r="V85" s="6"/>
      <c r="W85" s="5"/>
      <c r="X85" s="5"/>
      <c r="Y85" s="4">
        <v>7</v>
      </c>
      <c r="Z85" s="6">
        <v>437.46</v>
      </c>
      <c r="AA85" s="4"/>
      <c r="AB85" s="6"/>
      <c r="AC85" s="5"/>
      <c r="AD85" s="5"/>
      <c r="AE85" s="4">
        <v>1</v>
      </c>
      <c r="AF85" s="6">
        <v>55.44</v>
      </c>
      <c r="AG85" s="4"/>
      <c r="AH85" s="6"/>
      <c r="AI85" s="5"/>
      <c r="AJ85" s="5"/>
      <c r="AK85" s="4">
        <v>1</v>
      </c>
      <c r="AL85" s="6">
        <v>71.53</v>
      </c>
      <c r="AM85" s="4"/>
      <c r="AN85" s="6"/>
      <c r="AO85" s="5"/>
      <c r="AP85" s="5"/>
      <c r="AQ85" s="4">
        <v>5</v>
      </c>
      <c r="AR85" s="6">
        <v>300.18</v>
      </c>
      <c r="AS85" s="4"/>
      <c r="AT85" s="6"/>
      <c r="AU85" s="5"/>
      <c r="AV85" s="5"/>
      <c r="AW85" s="4">
        <v>2</v>
      </c>
      <c r="AX85" s="6">
        <v>128.44</v>
      </c>
      <c r="AY85" s="4"/>
      <c r="AZ85" s="6"/>
      <c r="BA85" s="5"/>
      <c r="BB85" s="5"/>
      <c r="BC85" s="4"/>
      <c r="BD85" s="6"/>
      <c r="BE85" s="4"/>
      <c r="BF85" s="6"/>
      <c r="BG85" s="5"/>
      <c r="BH85" s="5"/>
      <c r="BI85" s="4">
        <v>3</v>
      </c>
      <c r="BJ85" s="6">
        <v>182.16</v>
      </c>
      <c r="BK85" s="4"/>
      <c r="BL85" s="6"/>
      <c r="BM85" s="5"/>
      <c r="BN85" s="5"/>
      <c r="BO85" s="4">
        <v>1</v>
      </c>
      <c r="BP85" s="6">
        <v>99.19</v>
      </c>
      <c r="BQ85" s="4"/>
      <c r="BR85" s="6"/>
      <c r="BS85" s="5"/>
      <c r="BT85" s="5"/>
      <c r="BU85" s="4"/>
      <c r="BV85" s="6"/>
      <c r="BW85" s="4"/>
      <c r="BX85" s="6"/>
      <c r="BY85" s="5"/>
      <c r="BZ85" s="5"/>
      <c r="CA85" s="4"/>
      <c r="CB85" s="6"/>
      <c r="CC85" s="4"/>
      <c r="CD85" s="6"/>
      <c r="CE85" s="5"/>
      <c r="CF85" s="5"/>
      <c r="CG85" s="4">
        <v>4</v>
      </c>
      <c r="CH85" s="6">
        <v>251.88</v>
      </c>
      <c r="CI85" s="4"/>
      <c r="CJ85" s="6"/>
      <c r="CK85" s="5"/>
      <c r="CL85" s="5"/>
      <c r="CM85" s="4"/>
      <c r="CN85" s="6"/>
      <c r="CO85" s="4"/>
      <c r="CP85" s="6"/>
      <c r="CQ85" s="5"/>
      <c r="CR85" s="5"/>
      <c r="CS85" s="4"/>
      <c r="CT85" s="6"/>
      <c r="CU85" s="4"/>
      <c r="CV85" s="6"/>
      <c r="CW85" s="5"/>
      <c r="CX85" s="5"/>
      <c r="CY85" s="4"/>
      <c r="CZ85" s="6"/>
      <c r="DA85" s="4"/>
      <c r="DB85" s="6"/>
      <c r="DC85" s="5"/>
      <c r="DD85" s="5"/>
      <c r="DE85" s="4"/>
      <c r="DF85" s="6"/>
      <c r="DG85" s="4"/>
      <c r="DH85" s="6"/>
      <c r="DI85" s="5"/>
      <c r="DJ85" s="5"/>
      <c r="DK85" s="4"/>
      <c r="DL85" s="6"/>
      <c r="DM85" s="4"/>
      <c r="DN85" s="6"/>
      <c r="DO85" s="5"/>
      <c r="DP85" s="5"/>
      <c r="DQ85" s="4"/>
      <c r="DR85" s="6"/>
      <c r="DS85" s="4"/>
      <c r="DT85" s="6"/>
      <c r="DU85" s="5"/>
      <c r="DV85" s="5"/>
      <c r="DW85" s="4"/>
      <c r="DX85" s="6"/>
      <c r="DY85" s="4"/>
      <c r="DZ85" s="6"/>
      <c r="EA85" s="5"/>
      <c r="EB85" s="5"/>
      <c r="EC85" s="4"/>
      <c r="ED85" s="6"/>
      <c r="EE85" s="4"/>
      <c r="EF85" s="6"/>
      <c r="EG85" s="5"/>
      <c r="EH85" s="5"/>
      <c r="EI85" s="4"/>
      <c r="EJ85" s="6"/>
      <c r="EK85" s="4"/>
      <c r="EL85" s="6"/>
      <c r="EM85" s="5"/>
      <c r="EN85" s="5"/>
      <c r="EO85" s="4"/>
      <c r="EP85" s="6"/>
      <c r="EQ85" s="4"/>
      <c r="ER85" s="6"/>
      <c r="ES85" s="5"/>
      <c r="ET85" s="5"/>
      <c r="EU85" s="4"/>
      <c r="EV85" s="6"/>
      <c r="EW85" s="4"/>
      <c r="EX85" s="6"/>
      <c r="EY85" s="5"/>
      <c r="EZ85" s="5"/>
      <c r="FA85" s="4"/>
      <c r="FB85" s="6"/>
      <c r="FC85" s="4"/>
      <c r="FD85" s="6"/>
      <c r="FE85" s="5"/>
      <c r="FF85" s="5"/>
      <c r="FG85" s="4"/>
      <c r="FH85" s="6"/>
      <c r="FI85" s="4"/>
      <c r="FJ85" s="6"/>
      <c r="FK85" s="5"/>
      <c r="FL85" s="5"/>
      <c r="FM85" s="4"/>
      <c r="FN85" s="6"/>
      <c r="FO85" s="4"/>
      <c r="FP85" s="6"/>
      <c r="FQ85" s="5"/>
      <c r="FR85" s="5"/>
      <c r="FS85" s="4"/>
      <c r="FT85" s="6"/>
      <c r="FU85" s="4"/>
      <c r="FV85" s="6"/>
      <c r="FW85" s="5"/>
      <c r="FX85" s="5"/>
      <c r="FY85" s="4"/>
      <c r="FZ85" s="6"/>
      <c r="GA85" s="4"/>
      <c r="GB85" s="6"/>
      <c r="GC85" s="5"/>
      <c r="GD85" s="5"/>
      <c r="GE85" s="4"/>
      <c r="GF85" s="6"/>
      <c r="GG85" s="4"/>
      <c r="GH85" s="6"/>
      <c r="GI85" s="5"/>
      <c r="GJ85" s="5"/>
      <c r="GK85" s="4"/>
      <c r="GL85" s="6"/>
      <c r="GM85" s="4"/>
      <c r="GN85" s="6"/>
      <c r="GO85" s="5"/>
      <c r="GP85" s="5"/>
      <c r="GQ85" s="4"/>
      <c r="GR85" s="6"/>
      <c r="GS85" s="4"/>
      <c r="GT85" s="6"/>
      <c r="GU85" s="5"/>
      <c r="GV85" s="5"/>
      <c r="GW85" s="4"/>
      <c r="GX85" s="6"/>
      <c r="GY85" s="4"/>
      <c r="GZ85" s="6"/>
      <c r="HA85" s="5"/>
      <c r="HB85" s="5"/>
      <c r="HC85" s="4"/>
      <c r="HD85" s="6"/>
      <c r="HE85" s="4"/>
      <c r="HF85" s="6"/>
      <c r="HG85" s="5"/>
      <c r="HH85" s="5"/>
      <c r="HI85" s="4"/>
      <c r="HJ85" s="6"/>
      <c r="HK85" s="4"/>
      <c r="HL85" s="6"/>
      <c r="HM85" s="5"/>
      <c r="HN85" s="5"/>
      <c r="HO85" s="4"/>
      <c r="HP85" s="6"/>
      <c r="HQ85" s="4"/>
      <c r="HR85" s="6"/>
      <c r="HS85" s="5"/>
      <c r="HT85" s="5"/>
      <c r="HU85" s="4"/>
      <c r="HV85" s="6"/>
      <c r="HW85" s="4"/>
      <c r="HX85" s="6"/>
      <c r="HY85" s="5"/>
      <c r="HZ85" s="5"/>
      <c r="IA85" s="4"/>
      <c r="IB85" s="6"/>
      <c r="IC85" s="4"/>
      <c r="ID85" s="6"/>
      <c r="IE85" s="5"/>
      <c r="IF85" s="5"/>
      <c r="IG85" s="4"/>
      <c r="IH85" s="6"/>
      <c r="II85" s="4"/>
      <c r="IJ85" s="6"/>
      <c r="IK85" s="5"/>
      <c r="IL85" s="5"/>
      <c r="IM85" s="4"/>
      <c r="IN85" s="6"/>
      <c r="IO85" s="4"/>
      <c r="IP85" s="6"/>
      <c r="IQ85" s="5"/>
      <c r="IR85" s="5"/>
      <c r="IS85" s="4"/>
      <c r="IT85" s="6"/>
      <c r="IU85" s="4"/>
      <c r="IV85" s="6"/>
      <c r="IW85" s="5"/>
      <c r="IX85" s="5"/>
      <c r="IY85" s="4"/>
      <c r="IZ85" s="6"/>
      <c r="JA85" s="4"/>
      <c r="JB85" s="6"/>
      <c r="JC85" s="5"/>
      <c r="JD85" s="5"/>
      <c r="JE85" s="4"/>
      <c r="JF85" s="6"/>
      <c r="JG85" s="4"/>
      <c r="JH85" s="6"/>
      <c r="JI85" s="5"/>
      <c r="JJ85" s="5"/>
      <c r="JK85" s="4"/>
      <c r="JL85" s="6"/>
      <c r="JM85" s="4"/>
      <c r="JN85" s="6"/>
      <c r="JO85" s="5"/>
      <c r="JP85" s="5"/>
      <c r="JQ85" s="4"/>
      <c r="JR85" s="6"/>
      <c r="JS85" s="4"/>
      <c r="JT85" s="6"/>
      <c r="JU85" s="5"/>
      <c r="JV85" s="5"/>
      <c r="JW85" s="4"/>
      <c r="JX85" s="6"/>
      <c r="JY85" s="4"/>
      <c r="JZ85" s="6"/>
      <c r="KA85" s="5"/>
      <c r="KB85" s="5"/>
      <c r="KC85" s="4"/>
      <c r="KD85" s="6"/>
      <c r="KE85" s="4"/>
      <c r="KF85" s="6"/>
      <c r="KG85" s="5"/>
      <c r="KH85" s="5"/>
      <c r="KI85" s="4"/>
      <c r="KJ85" s="6"/>
      <c r="KK85" s="4"/>
      <c r="KL85" s="6"/>
      <c r="KM85" s="5"/>
      <c r="KN85" s="5"/>
    </row>
    <row r="86">
      <c r="A86" s="3" t="s">
        <v>85</v>
      </c>
      <c r="B86" s="3" t="s">
        <v>86</v>
      </c>
      <c r="C86" s="3" t="s">
        <v>87</v>
      </c>
      <c r="D86" s="3" t="s">
        <v>88</v>
      </c>
      <c r="E86" s="3" t="s">
        <v>162</v>
      </c>
      <c r="F86" s="3" t="s">
        <v>163</v>
      </c>
      <c r="G86" s="3" t="s">
        <v>164</v>
      </c>
      <c r="H86" s="3" t="s">
        <v>165</v>
      </c>
      <c r="I86" s="3" t="s">
        <v>1321</v>
      </c>
      <c r="J86" s="3" t="s">
        <v>1307</v>
      </c>
      <c r="K86" s="4">
        <v>3401</v>
      </c>
      <c r="L86" s="4">
        <f>=ROUNDDOWN(45.3466666666667,0)</f>
      </c>
      <c r="M86" s="4"/>
      <c r="N86" s="5">
        <v>1</v>
      </c>
      <c r="O86" s="4"/>
      <c r="P86" s="4">
        <f>=ROUNDDOWN({0},0)</f>
      </c>
      <c r="Q86" s="4"/>
      <c r="R86" s="5"/>
      <c r="S86" s="4">
        <v>37</v>
      </c>
      <c r="T86" s="6">
        <v>3529.68</v>
      </c>
      <c r="U86" s="4"/>
      <c r="V86" s="6"/>
      <c r="W86" s="5"/>
      <c r="X86" s="5"/>
      <c r="Y86" s="4">
        <v>4</v>
      </c>
      <c r="Z86" s="6">
        <v>384.96</v>
      </c>
      <c r="AA86" s="4"/>
      <c r="AB86" s="6"/>
      <c r="AC86" s="5"/>
      <c r="AD86" s="5"/>
      <c r="AE86" s="4">
        <v>9</v>
      </c>
      <c r="AF86" s="6">
        <v>747.46</v>
      </c>
      <c r="AG86" s="4"/>
      <c r="AH86" s="6"/>
      <c r="AI86" s="5"/>
      <c r="AJ86" s="5"/>
      <c r="AK86" s="4">
        <v>11</v>
      </c>
      <c r="AL86" s="6">
        <v>1048.94</v>
      </c>
      <c r="AM86" s="4"/>
      <c r="AN86" s="6"/>
      <c r="AO86" s="5"/>
      <c r="AP86" s="5"/>
      <c r="AQ86" s="4">
        <v>4</v>
      </c>
      <c r="AR86" s="6">
        <v>360</v>
      </c>
      <c r="AS86" s="4"/>
      <c r="AT86" s="6"/>
      <c r="AU86" s="5"/>
      <c r="AV86" s="5"/>
      <c r="AW86" s="4">
        <v>2</v>
      </c>
      <c r="AX86" s="6">
        <v>205.18</v>
      </c>
      <c r="AY86" s="4"/>
      <c r="AZ86" s="6"/>
      <c r="BA86" s="5"/>
      <c r="BB86" s="5"/>
      <c r="BC86" s="4">
        <v>2</v>
      </c>
      <c r="BD86" s="6">
        <v>267.98</v>
      </c>
      <c r="BE86" s="4"/>
      <c r="BF86" s="6"/>
      <c r="BG86" s="5"/>
      <c r="BH86" s="5"/>
      <c r="BI86" s="4">
        <v>1</v>
      </c>
      <c r="BJ86" s="6">
        <v>105.9</v>
      </c>
      <c r="BK86" s="4"/>
      <c r="BL86" s="6"/>
      <c r="BM86" s="5"/>
      <c r="BN86" s="5"/>
      <c r="BO86" s="4">
        <v>3</v>
      </c>
      <c r="BP86" s="6">
        <v>306.67</v>
      </c>
      <c r="BQ86" s="4"/>
      <c r="BR86" s="6"/>
      <c r="BS86" s="5"/>
      <c r="BT86" s="5"/>
      <c r="BU86" s="4"/>
      <c r="BV86" s="6"/>
      <c r="BW86" s="4"/>
      <c r="BX86" s="6"/>
      <c r="BY86" s="5"/>
      <c r="BZ86" s="5"/>
      <c r="CA86" s="4"/>
      <c r="CB86" s="6"/>
      <c r="CC86" s="4"/>
      <c r="CD86" s="6"/>
      <c r="CE86" s="5"/>
      <c r="CF86" s="5"/>
      <c r="CG86" s="4"/>
      <c r="CH86" s="6"/>
      <c r="CI86" s="4"/>
      <c r="CJ86" s="6"/>
      <c r="CK86" s="5"/>
      <c r="CL86" s="5"/>
      <c r="CM86" s="4"/>
      <c r="CN86" s="6"/>
      <c r="CO86" s="4"/>
      <c r="CP86" s="6"/>
      <c r="CQ86" s="5"/>
      <c r="CR86" s="5"/>
      <c r="CS86" s="4"/>
      <c r="CT86" s="6"/>
      <c r="CU86" s="4"/>
      <c r="CV86" s="6"/>
      <c r="CW86" s="5"/>
      <c r="CX86" s="5"/>
      <c r="CY86" s="4"/>
      <c r="CZ86" s="6"/>
      <c r="DA86" s="4"/>
      <c r="DB86" s="6"/>
      <c r="DC86" s="5"/>
      <c r="DD86" s="5"/>
      <c r="DE86" s="4"/>
      <c r="DF86" s="6"/>
      <c r="DG86" s="4"/>
      <c r="DH86" s="6"/>
      <c r="DI86" s="5"/>
      <c r="DJ86" s="5"/>
      <c r="DK86" s="4"/>
      <c r="DL86" s="6"/>
      <c r="DM86" s="4"/>
      <c r="DN86" s="6"/>
      <c r="DO86" s="5"/>
      <c r="DP86" s="5"/>
      <c r="DQ86" s="4"/>
      <c r="DR86" s="6"/>
      <c r="DS86" s="4"/>
      <c r="DT86" s="6"/>
      <c r="DU86" s="5"/>
      <c r="DV86" s="5"/>
      <c r="DW86" s="4">
        <v>1</v>
      </c>
      <c r="DX86" s="6">
        <v>102.59</v>
      </c>
      <c r="DY86" s="4"/>
      <c r="DZ86" s="6"/>
      <c r="EA86" s="5"/>
      <c r="EB86" s="5"/>
      <c r="EC86" s="4"/>
      <c r="ED86" s="6"/>
      <c r="EE86" s="4"/>
      <c r="EF86" s="6"/>
      <c r="EG86" s="5"/>
      <c r="EH86" s="5"/>
      <c r="EI86" s="4"/>
      <c r="EJ86" s="6"/>
      <c r="EK86" s="4"/>
      <c r="EL86" s="6"/>
      <c r="EM86" s="5"/>
      <c r="EN86" s="5"/>
      <c r="EO86" s="4"/>
      <c r="EP86" s="6"/>
      <c r="EQ86" s="4"/>
      <c r="ER86" s="6"/>
      <c r="ES86" s="5"/>
      <c r="ET86" s="5"/>
      <c r="EU86" s="4"/>
      <c r="EV86" s="6"/>
      <c r="EW86" s="4"/>
      <c r="EX86" s="6"/>
      <c r="EY86" s="5"/>
      <c r="EZ86" s="5"/>
      <c r="FA86" s="4"/>
      <c r="FB86" s="6"/>
      <c r="FC86" s="4"/>
      <c r="FD86" s="6"/>
      <c r="FE86" s="5"/>
      <c r="FF86" s="5"/>
      <c r="FG86" s="4"/>
      <c r="FH86" s="6"/>
      <c r="FI86" s="4"/>
      <c r="FJ86" s="6"/>
      <c r="FK86" s="5"/>
      <c r="FL86" s="5"/>
      <c r="FM86" s="4"/>
      <c r="FN86" s="6"/>
      <c r="FO86" s="4"/>
      <c r="FP86" s="6"/>
      <c r="FQ86" s="5"/>
      <c r="FR86" s="5"/>
      <c r="FS86" s="4"/>
      <c r="FT86" s="6"/>
      <c r="FU86" s="4"/>
      <c r="FV86" s="6"/>
      <c r="FW86" s="5"/>
      <c r="FX86" s="5"/>
      <c r="FY86" s="4"/>
      <c r="FZ86" s="6"/>
      <c r="GA86" s="4"/>
      <c r="GB86" s="6"/>
      <c r="GC86" s="5"/>
      <c r="GD86" s="5"/>
      <c r="GE86" s="4"/>
      <c r="GF86" s="6"/>
      <c r="GG86" s="4"/>
      <c r="GH86" s="6"/>
      <c r="GI86" s="5"/>
      <c r="GJ86" s="5"/>
      <c r="GK86" s="4"/>
      <c r="GL86" s="6"/>
      <c r="GM86" s="4"/>
      <c r="GN86" s="6"/>
      <c r="GO86" s="5"/>
      <c r="GP86" s="5"/>
      <c r="GQ86" s="4"/>
      <c r="GR86" s="6"/>
      <c r="GS86" s="4"/>
      <c r="GT86" s="6"/>
      <c r="GU86" s="5"/>
      <c r="GV86" s="5"/>
      <c r="GW86" s="4"/>
      <c r="GX86" s="6"/>
      <c r="GY86" s="4"/>
      <c r="GZ86" s="6"/>
      <c r="HA86" s="5"/>
      <c r="HB86" s="5"/>
      <c r="HC86" s="4"/>
      <c r="HD86" s="6"/>
      <c r="HE86" s="4"/>
      <c r="HF86" s="6"/>
      <c r="HG86" s="5"/>
      <c r="HH86" s="5"/>
      <c r="HI86" s="4"/>
      <c r="HJ86" s="6"/>
      <c r="HK86" s="4"/>
      <c r="HL86" s="6"/>
      <c r="HM86" s="5"/>
      <c r="HN86" s="5"/>
      <c r="HO86" s="4"/>
      <c r="HP86" s="6"/>
      <c r="HQ86" s="4"/>
      <c r="HR86" s="6"/>
      <c r="HS86" s="5"/>
      <c r="HT86" s="5"/>
      <c r="HU86" s="4"/>
      <c r="HV86" s="6"/>
      <c r="HW86" s="4"/>
      <c r="HX86" s="6"/>
      <c r="HY86" s="5"/>
      <c r="HZ86" s="5"/>
      <c r="IA86" s="4"/>
      <c r="IB86" s="6"/>
      <c r="IC86" s="4"/>
      <c r="ID86" s="6"/>
      <c r="IE86" s="5"/>
      <c r="IF86" s="5"/>
      <c r="IG86" s="4"/>
      <c r="IH86" s="6"/>
      <c r="II86" s="4"/>
      <c r="IJ86" s="6"/>
      <c r="IK86" s="5"/>
      <c r="IL86" s="5"/>
      <c r="IM86" s="4"/>
      <c r="IN86" s="6"/>
      <c r="IO86" s="4"/>
      <c r="IP86" s="6"/>
      <c r="IQ86" s="5"/>
      <c r="IR86" s="5"/>
      <c r="IS86" s="4"/>
      <c r="IT86" s="6"/>
      <c r="IU86" s="4"/>
      <c r="IV86" s="6"/>
      <c r="IW86" s="5"/>
      <c r="IX86" s="5"/>
      <c r="IY86" s="4"/>
      <c r="IZ86" s="6"/>
      <c r="JA86" s="4"/>
      <c r="JB86" s="6"/>
      <c r="JC86" s="5"/>
      <c r="JD86" s="5"/>
      <c r="JE86" s="4"/>
      <c r="JF86" s="6"/>
      <c r="JG86" s="4"/>
      <c r="JH86" s="6"/>
      <c r="JI86" s="5"/>
      <c r="JJ86" s="5"/>
      <c r="JK86" s="4"/>
      <c r="JL86" s="6"/>
      <c r="JM86" s="4"/>
      <c r="JN86" s="6"/>
      <c r="JO86" s="5"/>
      <c r="JP86" s="5"/>
      <c r="JQ86" s="4"/>
      <c r="JR86" s="6"/>
      <c r="JS86" s="4"/>
      <c r="JT86" s="6"/>
      <c r="JU86" s="5"/>
      <c r="JV86" s="5"/>
      <c r="JW86" s="4"/>
      <c r="JX86" s="6"/>
      <c r="JY86" s="4"/>
      <c r="JZ86" s="6"/>
      <c r="KA86" s="5"/>
      <c r="KB86" s="5"/>
      <c r="KC86" s="4"/>
      <c r="KD86" s="6"/>
      <c r="KE86" s="4"/>
      <c r="KF86" s="6"/>
      <c r="KG86" s="5"/>
      <c r="KH86" s="5"/>
      <c r="KI86" s="4"/>
      <c r="KJ86" s="6"/>
      <c r="KK86" s="4"/>
      <c r="KL86" s="6"/>
      <c r="KM86" s="5"/>
      <c r="KN86" s="5"/>
    </row>
    <row r="87">
      <c r="A87" s="3" t="s">
        <v>85</v>
      </c>
      <c r="B87" s="3" t="s">
        <v>86</v>
      </c>
      <c r="C87" s="3" t="s">
        <v>87</v>
      </c>
      <c r="D87" s="3" t="s">
        <v>88</v>
      </c>
      <c r="E87" s="3" t="s">
        <v>162</v>
      </c>
      <c r="F87" s="3" t="s">
        <v>163</v>
      </c>
      <c r="G87" s="3" t="s">
        <v>164</v>
      </c>
      <c r="H87" s="3" t="s">
        <v>165</v>
      </c>
      <c r="I87" s="3" t="s">
        <v>1311</v>
      </c>
      <c r="J87" s="3" t="s">
        <v>1319</v>
      </c>
      <c r="K87" s="4">
        <v>690</v>
      </c>
      <c r="L87" s="4">
        <f>=ROUNDDOWN(36.3157894736842,0)</f>
      </c>
      <c r="M87" s="4"/>
      <c r="N87" s="5">
        <v>1</v>
      </c>
      <c r="O87" s="4"/>
      <c r="P87" s="4">
        <f>=ROUNDDOWN({0},0)</f>
      </c>
      <c r="Q87" s="4"/>
      <c r="R87" s="5"/>
      <c r="S87" s="4">
        <v>11</v>
      </c>
      <c r="T87" s="6">
        <v>1014.34</v>
      </c>
      <c r="U87" s="4"/>
      <c r="V87" s="6"/>
      <c r="W87" s="5"/>
      <c r="X87" s="5"/>
      <c r="Y87" s="4">
        <v>3</v>
      </c>
      <c r="Z87" s="6">
        <v>288.72</v>
      </c>
      <c r="AA87" s="4"/>
      <c r="AB87" s="6"/>
      <c r="AC87" s="5"/>
      <c r="AD87" s="5"/>
      <c r="AE87" s="4">
        <v>3</v>
      </c>
      <c r="AF87" s="6">
        <v>266.61</v>
      </c>
      <c r="AG87" s="4"/>
      <c r="AH87" s="6"/>
      <c r="AI87" s="5"/>
      <c r="AJ87" s="5"/>
      <c r="AK87" s="4"/>
      <c r="AL87" s="6"/>
      <c r="AM87" s="4"/>
      <c r="AN87" s="6"/>
      <c r="AO87" s="5"/>
      <c r="AP87" s="5"/>
      <c r="AQ87" s="4">
        <v>1</v>
      </c>
      <c r="AR87" s="6">
        <v>86.8</v>
      </c>
      <c r="AS87" s="4"/>
      <c r="AT87" s="6"/>
      <c r="AU87" s="5"/>
      <c r="AV87" s="5"/>
      <c r="AW87" s="4"/>
      <c r="AX87" s="6"/>
      <c r="AY87" s="4"/>
      <c r="AZ87" s="6"/>
      <c r="BA87" s="5"/>
      <c r="BB87" s="5"/>
      <c r="BC87" s="4"/>
      <c r="BD87" s="6"/>
      <c r="BE87" s="4"/>
      <c r="BF87" s="6"/>
      <c r="BG87" s="5"/>
      <c r="BH87" s="5"/>
      <c r="BI87" s="4"/>
      <c r="BJ87" s="6"/>
      <c r="BK87" s="4"/>
      <c r="BL87" s="6"/>
      <c r="BM87" s="5"/>
      <c r="BN87" s="5"/>
      <c r="BO87" s="4">
        <v>1</v>
      </c>
      <c r="BP87" s="6">
        <v>86.85</v>
      </c>
      <c r="BQ87" s="4"/>
      <c r="BR87" s="6"/>
      <c r="BS87" s="5"/>
      <c r="BT87" s="5"/>
      <c r="BU87" s="4">
        <v>3</v>
      </c>
      <c r="BV87" s="6">
        <v>285.36</v>
      </c>
      <c r="BW87" s="4"/>
      <c r="BX87" s="6"/>
      <c r="BY87" s="5"/>
      <c r="BZ87" s="5"/>
      <c r="CA87" s="4"/>
      <c r="CB87" s="6"/>
      <c r="CC87" s="4"/>
      <c r="CD87" s="6"/>
      <c r="CE87" s="5"/>
      <c r="CF87" s="5"/>
      <c r="CG87" s="4"/>
      <c r="CH87" s="6"/>
      <c r="CI87" s="4"/>
      <c r="CJ87" s="6"/>
      <c r="CK87" s="5"/>
      <c r="CL87" s="5"/>
      <c r="CM87" s="4"/>
      <c r="CN87" s="6"/>
      <c r="CO87" s="4"/>
      <c r="CP87" s="6"/>
      <c r="CQ87" s="5"/>
      <c r="CR87" s="5"/>
      <c r="CS87" s="4"/>
      <c r="CT87" s="6"/>
      <c r="CU87" s="4"/>
      <c r="CV87" s="6"/>
      <c r="CW87" s="5"/>
      <c r="CX87" s="5"/>
      <c r="CY87" s="4"/>
      <c r="CZ87" s="6"/>
      <c r="DA87" s="4"/>
      <c r="DB87" s="6"/>
      <c r="DC87" s="5"/>
      <c r="DD87" s="5"/>
      <c r="DE87" s="4"/>
      <c r="DF87" s="6"/>
      <c r="DG87" s="4"/>
      <c r="DH87" s="6"/>
      <c r="DI87" s="5"/>
      <c r="DJ87" s="5"/>
      <c r="DK87" s="4"/>
      <c r="DL87" s="6"/>
      <c r="DM87" s="4"/>
      <c r="DN87" s="6"/>
      <c r="DO87" s="5"/>
      <c r="DP87" s="5"/>
      <c r="DQ87" s="4"/>
      <c r="DR87" s="6"/>
      <c r="DS87" s="4"/>
      <c r="DT87" s="6"/>
      <c r="DU87" s="5"/>
      <c r="DV87" s="5"/>
      <c r="DW87" s="4"/>
      <c r="DX87" s="6"/>
      <c r="DY87" s="4"/>
      <c r="DZ87" s="6"/>
      <c r="EA87" s="5"/>
      <c r="EB87" s="5"/>
      <c r="EC87" s="4"/>
      <c r="ED87" s="6"/>
      <c r="EE87" s="4"/>
      <c r="EF87" s="6"/>
      <c r="EG87" s="5"/>
      <c r="EH87" s="5"/>
      <c r="EI87" s="4"/>
      <c r="EJ87" s="6"/>
      <c r="EK87" s="4"/>
      <c r="EL87" s="6"/>
      <c r="EM87" s="5"/>
      <c r="EN87" s="5"/>
      <c r="EO87" s="4"/>
      <c r="EP87" s="6"/>
      <c r="EQ87" s="4"/>
      <c r="ER87" s="6"/>
      <c r="ES87" s="5"/>
      <c r="ET87" s="5"/>
      <c r="EU87" s="4"/>
      <c r="EV87" s="6"/>
      <c r="EW87" s="4"/>
      <c r="EX87" s="6"/>
      <c r="EY87" s="5"/>
      <c r="EZ87" s="5"/>
      <c r="FA87" s="4"/>
      <c r="FB87" s="6"/>
      <c r="FC87" s="4"/>
      <c r="FD87" s="6"/>
      <c r="FE87" s="5"/>
      <c r="FF87" s="5"/>
      <c r="FG87" s="4"/>
      <c r="FH87" s="6"/>
      <c r="FI87" s="4"/>
      <c r="FJ87" s="6"/>
      <c r="FK87" s="5"/>
      <c r="FL87" s="5"/>
      <c r="FM87" s="4"/>
      <c r="FN87" s="6"/>
      <c r="FO87" s="4"/>
      <c r="FP87" s="6"/>
      <c r="FQ87" s="5"/>
      <c r="FR87" s="5"/>
      <c r="FS87" s="4"/>
      <c r="FT87" s="6"/>
      <c r="FU87" s="4"/>
      <c r="FV87" s="6"/>
      <c r="FW87" s="5"/>
      <c r="FX87" s="5"/>
      <c r="FY87" s="4"/>
      <c r="FZ87" s="6"/>
      <c r="GA87" s="4"/>
      <c r="GB87" s="6"/>
      <c r="GC87" s="5"/>
      <c r="GD87" s="5"/>
      <c r="GE87" s="4"/>
      <c r="GF87" s="6"/>
      <c r="GG87" s="4"/>
      <c r="GH87" s="6"/>
      <c r="GI87" s="5"/>
      <c r="GJ87" s="5"/>
      <c r="GK87" s="4"/>
      <c r="GL87" s="6"/>
      <c r="GM87" s="4"/>
      <c r="GN87" s="6"/>
      <c r="GO87" s="5"/>
      <c r="GP87" s="5"/>
      <c r="GQ87" s="4"/>
      <c r="GR87" s="6"/>
      <c r="GS87" s="4"/>
      <c r="GT87" s="6"/>
      <c r="GU87" s="5"/>
      <c r="GV87" s="5"/>
      <c r="GW87" s="4"/>
      <c r="GX87" s="6"/>
      <c r="GY87" s="4"/>
      <c r="GZ87" s="6"/>
      <c r="HA87" s="5"/>
      <c r="HB87" s="5"/>
      <c r="HC87" s="4"/>
      <c r="HD87" s="6"/>
      <c r="HE87" s="4"/>
      <c r="HF87" s="6"/>
      <c r="HG87" s="5"/>
      <c r="HH87" s="5"/>
      <c r="HI87" s="4"/>
      <c r="HJ87" s="6"/>
      <c r="HK87" s="4"/>
      <c r="HL87" s="6"/>
      <c r="HM87" s="5"/>
      <c r="HN87" s="5"/>
      <c r="HO87" s="4"/>
      <c r="HP87" s="6"/>
      <c r="HQ87" s="4"/>
      <c r="HR87" s="6"/>
      <c r="HS87" s="5"/>
      <c r="HT87" s="5"/>
      <c r="HU87" s="4"/>
      <c r="HV87" s="6"/>
      <c r="HW87" s="4"/>
      <c r="HX87" s="6"/>
      <c r="HY87" s="5"/>
      <c r="HZ87" s="5"/>
      <c r="IA87" s="4"/>
      <c r="IB87" s="6"/>
      <c r="IC87" s="4"/>
      <c r="ID87" s="6"/>
      <c r="IE87" s="5"/>
      <c r="IF87" s="5"/>
      <c r="IG87" s="4"/>
      <c r="IH87" s="6"/>
      <c r="II87" s="4"/>
      <c r="IJ87" s="6"/>
      <c r="IK87" s="5"/>
      <c r="IL87" s="5"/>
      <c r="IM87" s="4"/>
      <c r="IN87" s="6"/>
      <c r="IO87" s="4"/>
      <c r="IP87" s="6"/>
      <c r="IQ87" s="5"/>
      <c r="IR87" s="5"/>
      <c r="IS87" s="4"/>
      <c r="IT87" s="6"/>
      <c r="IU87" s="4"/>
      <c r="IV87" s="6"/>
      <c r="IW87" s="5"/>
      <c r="IX87" s="5"/>
      <c r="IY87" s="4"/>
      <c r="IZ87" s="6"/>
      <c r="JA87" s="4"/>
      <c r="JB87" s="6"/>
      <c r="JC87" s="5"/>
      <c r="JD87" s="5"/>
      <c r="JE87" s="4"/>
      <c r="JF87" s="6"/>
      <c r="JG87" s="4"/>
      <c r="JH87" s="6"/>
      <c r="JI87" s="5"/>
      <c r="JJ87" s="5"/>
      <c r="JK87" s="4"/>
      <c r="JL87" s="6"/>
      <c r="JM87" s="4"/>
      <c r="JN87" s="6"/>
      <c r="JO87" s="5"/>
      <c r="JP87" s="5"/>
      <c r="JQ87" s="4"/>
      <c r="JR87" s="6"/>
      <c r="JS87" s="4"/>
      <c r="JT87" s="6"/>
      <c r="JU87" s="5"/>
      <c r="JV87" s="5"/>
      <c r="JW87" s="4"/>
      <c r="JX87" s="6"/>
      <c r="JY87" s="4"/>
      <c r="JZ87" s="6"/>
      <c r="KA87" s="5"/>
      <c r="KB87" s="5"/>
      <c r="KC87" s="4"/>
      <c r="KD87" s="6"/>
      <c r="KE87" s="4"/>
      <c r="KF87" s="6"/>
      <c r="KG87" s="5"/>
      <c r="KH87" s="5"/>
      <c r="KI87" s="4"/>
      <c r="KJ87" s="6"/>
      <c r="KK87" s="4"/>
      <c r="KL87" s="6"/>
      <c r="KM87" s="5"/>
      <c r="KN87" s="5"/>
    </row>
    <row r="88">
      <c r="A88" s="3" t="s">
        <v>85</v>
      </c>
      <c r="B88" s="3" t="s">
        <v>86</v>
      </c>
      <c r="C88" s="3" t="s">
        <v>87</v>
      </c>
      <c r="D88" s="3" t="s">
        <v>88</v>
      </c>
      <c r="E88" s="3" t="s">
        <v>166</v>
      </c>
      <c r="F88" s="3" t="s">
        <v>167</v>
      </c>
      <c r="G88" s="3" t="s">
        <v>168</v>
      </c>
      <c r="H88" s="3" t="s">
        <v>118</v>
      </c>
      <c r="I88" s="3" t="s">
        <v>1335</v>
      </c>
      <c r="J88" s="3" t="s">
        <v>1319</v>
      </c>
      <c r="K88" s="4">
        <v>1119</v>
      </c>
      <c r="L88" s="4">
        <f>=ROUNDDOWN(31.2569832402235,0)</f>
      </c>
      <c r="M88" s="4"/>
      <c r="N88" s="5">
        <v>1</v>
      </c>
      <c r="O88" s="4"/>
      <c r="P88" s="4">
        <f>=ROUNDDOWN({0},0)</f>
      </c>
      <c r="Q88" s="4"/>
      <c r="R88" s="5"/>
      <c r="S88" s="4">
        <v>38</v>
      </c>
      <c r="T88" s="6">
        <v>2931.69</v>
      </c>
      <c r="U88" s="4"/>
      <c r="V88" s="6"/>
      <c r="W88" s="5"/>
      <c r="X88" s="5"/>
      <c r="Y88" s="4">
        <v>8</v>
      </c>
      <c r="Z88" s="6">
        <v>635.38</v>
      </c>
      <c r="AA88" s="4"/>
      <c r="AB88" s="6"/>
      <c r="AC88" s="5"/>
      <c r="AD88" s="5"/>
      <c r="AE88" s="4">
        <v>23</v>
      </c>
      <c r="AF88" s="6">
        <v>1665.53</v>
      </c>
      <c r="AG88" s="4"/>
      <c r="AH88" s="6"/>
      <c r="AI88" s="5"/>
      <c r="AJ88" s="5"/>
      <c r="AK88" s="4">
        <v>1</v>
      </c>
      <c r="AL88" s="6">
        <v>95.36</v>
      </c>
      <c r="AM88" s="4"/>
      <c r="AN88" s="6"/>
      <c r="AO88" s="5"/>
      <c r="AP88" s="5"/>
      <c r="AQ88" s="4"/>
      <c r="AR88" s="6"/>
      <c r="AS88" s="4"/>
      <c r="AT88" s="6"/>
      <c r="AU88" s="5"/>
      <c r="AV88" s="5"/>
      <c r="AW88" s="4">
        <v>1</v>
      </c>
      <c r="AX88" s="6">
        <v>93.71</v>
      </c>
      <c r="AY88" s="4"/>
      <c r="AZ88" s="6"/>
      <c r="BA88" s="5"/>
      <c r="BB88" s="5"/>
      <c r="BC88" s="4"/>
      <c r="BD88" s="6"/>
      <c r="BE88" s="4"/>
      <c r="BF88" s="6"/>
      <c r="BG88" s="5"/>
      <c r="BH88" s="5"/>
      <c r="BI88" s="4"/>
      <c r="BJ88" s="6"/>
      <c r="BK88" s="4"/>
      <c r="BL88" s="6"/>
      <c r="BM88" s="5"/>
      <c r="BN88" s="5"/>
      <c r="BO88" s="4">
        <v>1</v>
      </c>
      <c r="BP88" s="6">
        <v>93.71</v>
      </c>
      <c r="BQ88" s="4"/>
      <c r="BR88" s="6"/>
      <c r="BS88" s="5"/>
      <c r="BT88" s="5"/>
      <c r="BU88" s="4">
        <v>3</v>
      </c>
      <c r="BV88" s="6">
        <v>258.75</v>
      </c>
      <c r="BW88" s="4"/>
      <c r="BX88" s="6"/>
      <c r="BY88" s="5"/>
      <c r="BZ88" s="5"/>
      <c r="CA88" s="4"/>
      <c r="CB88" s="6"/>
      <c r="CC88" s="4"/>
      <c r="CD88" s="6"/>
      <c r="CE88" s="5"/>
      <c r="CF88" s="5"/>
      <c r="CG88" s="4"/>
      <c r="CH88" s="6"/>
      <c r="CI88" s="4"/>
      <c r="CJ88" s="6"/>
      <c r="CK88" s="5"/>
      <c r="CL88" s="5"/>
      <c r="CM88" s="4"/>
      <c r="CN88" s="6"/>
      <c r="CO88" s="4"/>
      <c r="CP88" s="6"/>
      <c r="CQ88" s="5"/>
      <c r="CR88" s="5"/>
      <c r="CS88" s="4"/>
      <c r="CT88" s="6"/>
      <c r="CU88" s="4"/>
      <c r="CV88" s="6"/>
      <c r="CW88" s="5"/>
      <c r="CX88" s="5"/>
      <c r="CY88" s="4"/>
      <c r="CZ88" s="6"/>
      <c r="DA88" s="4"/>
      <c r="DB88" s="6"/>
      <c r="DC88" s="5"/>
      <c r="DD88" s="5"/>
      <c r="DE88" s="4"/>
      <c r="DF88" s="6"/>
      <c r="DG88" s="4"/>
      <c r="DH88" s="6"/>
      <c r="DI88" s="5"/>
      <c r="DJ88" s="5"/>
      <c r="DK88" s="4"/>
      <c r="DL88" s="6"/>
      <c r="DM88" s="4"/>
      <c r="DN88" s="6"/>
      <c r="DO88" s="5"/>
      <c r="DP88" s="5"/>
      <c r="DQ88" s="4"/>
      <c r="DR88" s="6"/>
      <c r="DS88" s="4"/>
      <c r="DT88" s="6"/>
      <c r="DU88" s="5"/>
      <c r="DV88" s="5"/>
      <c r="DW88" s="4"/>
      <c r="DX88" s="6"/>
      <c r="DY88" s="4"/>
      <c r="DZ88" s="6"/>
      <c r="EA88" s="5"/>
      <c r="EB88" s="5"/>
      <c r="EC88" s="4"/>
      <c r="ED88" s="6"/>
      <c r="EE88" s="4"/>
      <c r="EF88" s="6"/>
      <c r="EG88" s="5"/>
      <c r="EH88" s="5"/>
      <c r="EI88" s="4"/>
      <c r="EJ88" s="6"/>
      <c r="EK88" s="4"/>
      <c r="EL88" s="6"/>
      <c r="EM88" s="5"/>
      <c r="EN88" s="5"/>
      <c r="EO88" s="4"/>
      <c r="EP88" s="6"/>
      <c r="EQ88" s="4"/>
      <c r="ER88" s="6"/>
      <c r="ES88" s="5"/>
      <c r="ET88" s="5"/>
      <c r="EU88" s="4"/>
      <c r="EV88" s="6"/>
      <c r="EW88" s="4"/>
      <c r="EX88" s="6"/>
      <c r="EY88" s="5"/>
      <c r="EZ88" s="5"/>
      <c r="FA88" s="4"/>
      <c r="FB88" s="6"/>
      <c r="FC88" s="4"/>
      <c r="FD88" s="6"/>
      <c r="FE88" s="5"/>
      <c r="FF88" s="5"/>
      <c r="FG88" s="4"/>
      <c r="FH88" s="6"/>
      <c r="FI88" s="4"/>
      <c r="FJ88" s="6"/>
      <c r="FK88" s="5"/>
      <c r="FL88" s="5"/>
      <c r="FM88" s="4">
        <v>1</v>
      </c>
      <c r="FN88" s="6">
        <v>89.25</v>
      </c>
      <c r="FO88" s="4"/>
      <c r="FP88" s="6"/>
      <c r="FQ88" s="5"/>
      <c r="FR88" s="5"/>
      <c r="FS88" s="4"/>
      <c r="FT88" s="6"/>
      <c r="FU88" s="4"/>
      <c r="FV88" s="6"/>
      <c r="FW88" s="5"/>
      <c r="FX88" s="5"/>
      <c r="FY88" s="4"/>
      <c r="FZ88" s="6"/>
      <c r="GA88" s="4"/>
      <c r="GB88" s="6"/>
      <c r="GC88" s="5"/>
      <c r="GD88" s="5"/>
      <c r="GE88" s="4"/>
      <c r="GF88" s="6"/>
      <c r="GG88" s="4"/>
      <c r="GH88" s="6"/>
      <c r="GI88" s="5"/>
      <c r="GJ88" s="5"/>
      <c r="GK88" s="4"/>
      <c r="GL88" s="6"/>
      <c r="GM88" s="4"/>
      <c r="GN88" s="6"/>
      <c r="GO88" s="5"/>
      <c r="GP88" s="5"/>
      <c r="GQ88" s="4"/>
      <c r="GR88" s="6"/>
      <c r="GS88" s="4"/>
      <c r="GT88" s="6"/>
      <c r="GU88" s="5"/>
      <c r="GV88" s="5"/>
      <c r="GW88" s="4"/>
      <c r="GX88" s="6"/>
      <c r="GY88" s="4"/>
      <c r="GZ88" s="6"/>
      <c r="HA88" s="5"/>
      <c r="HB88" s="5"/>
      <c r="HC88" s="4"/>
      <c r="HD88" s="6"/>
      <c r="HE88" s="4"/>
      <c r="HF88" s="6"/>
      <c r="HG88" s="5"/>
      <c r="HH88" s="5"/>
      <c r="HI88" s="4"/>
      <c r="HJ88" s="6"/>
      <c r="HK88" s="4"/>
      <c r="HL88" s="6"/>
      <c r="HM88" s="5"/>
      <c r="HN88" s="5"/>
      <c r="HO88" s="4"/>
      <c r="HP88" s="6"/>
      <c r="HQ88" s="4"/>
      <c r="HR88" s="6"/>
      <c r="HS88" s="5"/>
      <c r="HT88" s="5"/>
      <c r="HU88" s="4"/>
      <c r="HV88" s="6"/>
      <c r="HW88" s="4"/>
      <c r="HX88" s="6"/>
      <c r="HY88" s="5"/>
      <c r="HZ88" s="5"/>
      <c r="IA88" s="4"/>
      <c r="IB88" s="6"/>
      <c r="IC88" s="4"/>
      <c r="ID88" s="6"/>
      <c r="IE88" s="5"/>
      <c r="IF88" s="5"/>
      <c r="IG88" s="4"/>
      <c r="IH88" s="6"/>
      <c r="II88" s="4"/>
      <c r="IJ88" s="6"/>
      <c r="IK88" s="5"/>
      <c r="IL88" s="5"/>
      <c r="IM88" s="4"/>
      <c r="IN88" s="6"/>
      <c r="IO88" s="4"/>
      <c r="IP88" s="6"/>
      <c r="IQ88" s="5"/>
      <c r="IR88" s="5"/>
      <c r="IS88" s="4"/>
      <c r="IT88" s="6"/>
      <c r="IU88" s="4"/>
      <c r="IV88" s="6"/>
      <c r="IW88" s="5"/>
      <c r="IX88" s="5"/>
      <c r="IY88" s="4"/>
      <c r="IZ88" s="6"/>
      <c r="JA88" s="4"/>
      <c r="JB88" s="6"/>
      <c r="JC88" s="5"/>
      <c r="JD88" s="5"/>
      <c r="JE88" s="4"/>
      <c r="JF88" s="6"/>
      <c r="JG88" s="4"/>
      <c r="JH88" s="6"/>
      <c r="JI88" s="5"/>
      <c r="JJ88" s="5"/>
      <c r="JK88" s="4"/>
      <c r="JL88" s="6"/>
      <c r="JM88" s="4"/>
      <c r="JN88" s="6"/>
      <c r="JO88" s="5"/>
      <c r="JP88" s="5"/>
      <c r="JQ88" s="4"/>
      <c r="JR88" s="6"/>
      <c r="JS88" s="4"/>
      <c r="JT88" s="6"/>
      <c r="JU88" s="5"/>
      <c r="JV88" s="5"/>
      <c r="JW88" s="4"/>
      <c r="JX88" s="6"/>
      <c r="JY88" s="4"/>
      <c r="JZ88" s="6"/>
      <c r="KA88" s="5"/>
      <c r="KB88" s="5"/>
      <c r="KC88" s="4"/>
      <c r="KD88" s="6"/>
      <c r="KE88" s="4"/>
      <c r="KF88" s="6"/>
      <c r="KG88" s="5"/>
      <c r="KH88" s="5"/>
      <c r="KI88" s="4"/>
      <c r="KJ88" s="6"/>
      <c r="KK88" s="4"/>
      <c r="KL88" s="6"/>
      <c r="KM88" s="5"/>
      <c r="KN88" s="5"/>
    </row>
    <row r="89">
      <c r="A89" s="3" t="s">
        <v>85</v>
      </c>
      <c r="B89" s="3" t="s">
        <v>86</v>
      </c>
      <c r="C89" s="3" t="s">
        <v>87</v>
      </c>
      <c r="D89" s="3" t="s">
        <v>88</v>
      </c>
      <c r="E89" s="3" t="s">
        <v>166</v>
      </c>
      <c r="F89" s="3" t="s">
        <v>167</v>
      </c>
      <c r="G89" s="3" t="s">
        <v>168</v>
      </c>
      <c r="H89" s="3" t="s">
        <v>118</v>
      </c>
      <c r="I89" s="3" t="s">
        <v>1339</v>
      </c>
      <c r="J89" s="3" t="s">
        <v>1319</v>
      </c>
      <c r="K89" s="4">
        <v>676</v>
      </c>
      <c r="L89" s="4">
        <f>=ROUNDDOWN(20.2395209580838,0)</f>
      </c>
      <c r="M89" s="4">
        <v>690</v>
      </c>
      <c r="N89" s="5">
        <v>1</v>
      </c>
      <c r="O89" s="4"/>
      <c r="P89" s="4">
        <f>=ROUNDDOWN({0},0)</f>
      </c>
      <c r="Q89" s="4"/>
      <c r="R89" s="5"/>
      <c r="S89" s="4">
        <v>19</v>
      </c>
      <c r="T89" s="6">
        <v>1589.01</v>
      </c>
      <c r="U89" s="4"/>
      <c r="V89" s="6"/>
      <c r="W89" s="5"/>
      <c r="X89" s="5"/>
      <c r="Y89" s="4">
        <v>3</v>
      </c>
      <c r="Z89" s="6">
        <v>239.57</v>
      </c>
      <c r="AA89" s="4"/>
      <c r="AB89" s="6"/>
      <c r="AC89" s="5"/>
      <c r="AD89" s="5"/>
      <c r="AE89" s="4">
        <v>3</v>
      </c>
      <c r="AF89" s="6">
        <v>211.96</v>
      </c>
      <c r="AG89" s="4"/>
      <c r="AH89" s="6"/>
      <c r="AI89" s="5"/>
      <c r="AJ89" s="5"/>
      <c r="AK89" s="4">
        <v>2</v>
      </c>
      <c r="AL89" s="6">
        <v>166.88</v>
      </c>
      <c r="AM89" s="4"/>
      <c r="AN89" s="6"/>
      <c r="AO89" s="5"/>
      <c r="AP89" s="5"/>
      <c r="AQ89" s="4"/>
      <c r="AR89" s="6"/>
      <c r="AS89" s="4"/>
      <c r="AT89" s="6"/>
      <c r="AU89" s="5"/>
      <c r="AV89" s="5"/>
      <c r="AW89" s="4">
        <v>1</v>
      </c>
      <c r="AX89" s="6">
        <v>82.69</v>
      </c>
      <c r="AY89" s="4"/>
      <c r="AZ89" s="6"/>
      <c r="BA89" s="5"/>
      <c r="BB89" s="5"/>
      <c r="BC89" s="4"/>
      <c r="BD89" s="6"/>
      <c r="BE89" s="4"/>
      <c r="BF89" s="6"/>
      <c r="BG89" s="5"/>
      <c r="BH89" s="5"/>
      <c r="BI89" s="4">
        <v>5</v>
      </c>
      <c r="BJ89" s="6">
        <v>442.74</v>
      </c>
      <c r="BK89" s="4"/>
      <c r="BL89" s="6"/>
      <c r="BM89" s="5"/>
      <c r="BN89" s="5"/>
      <c r="BO89" s="4">
        <v>3</v>
      </c>
      <c r="BP89" s="6">
        <v>263.53</v>
      </c>
      <c r="BQ89" s="4"/>
      <c r="BR89" s="6"/>
      <c r="BS89" s="5"/>
      <c r="BT89" s="5"/>
      <c r="BU89" s="4">
        <v>2</v>
      </c>
      <c r="BV89" s="6">
        <v>181.64</v>
      </c>
      <c r="BW89" s="4"/>
      <c r="BX89" s="6"/>
      <c r="BY89" s="5"/>
      <c r="BZ89" s="5"/>
      <c r="CA89" s="4"/>
      <c r="CB89" s="6"/>
      <c r="CC89" s="4"/>
      <c r="CD89" s="6"/>
      <c r="CE89" s="5"/>
      <c r="CF89" s="5"/>
      <c r="CG89" s="4"/>
      <c r="CH89" s="6"/>
      <c r="CI89" s="4"/>
      <c r="CJ89" s="6"/>
      <c r="CK89" s="5"/>
      <c r="CL89" s="5"/>
      <c r="CM89" s="4"/>
      <c r="CN89" s="6"/>
      <c r="CO89" s="4"/>
      <c r="CP89" s="6"/>
      <c r="CQ89" s="5"/>
      <c r="CR89" s="5"/>
      <c r="CS89" s="4"/>
      <c r="CT89" s="6"/>
      <c r="CU89" s="4"/>
      <c r="CV89" s="6"/>
      <c r="CW89" s="5"/>
      <c r="CX89" s="5"/>
      <c r="CY89" s="4"/>
      <c r="CZ89" s="6"/>
      <c r="DA89" s="4"/>
      <c r="DB89" s="6"/>
      <c r="DC89" s="5"/>
      <c r="DD89" s="5"/>
      <c r="DE89" s="4"/>
      <c r="DF89" s="6"/>
      <c r="DG89" s="4"/>
      <c r="DH89" s="6"/>
      <c r="DI89" s="5"/>
      <c r="DJ89" s="5"/>
      <c r="DK89" s="4"/>
      <c r="DL89" s="6"/>
      <c r="DM89" s="4"/>
      <c r="DN89" s="6"/>
      <c r="DO89" s="5"/>
      <c r="DP89" s="5"/>
      <c r="DQ89" s="4"/>
      <c r="DR89" s="6"/>
      <c r="DS89" s="4"/>
      <c r="DT89" s="6"/>
      <c r="DU89" s="5"/>
      <c r="DV89" s="5"/>
      <c r="DW89" s="4"/>
      <c r="DX89" s="6"/>
      <c r="DY89" s="4"/>
      <c r="DZ89" s="6"/>
      <c r="EA89" s="5"/>
      <c r="EB89" s="5"/>
      <c r="EC89" s="4"/>
      <c r="ED89" s="6"/>
      <c r="EE89" s="4"/>
      <c r="EF89" s="6"/>
      <c r="EG89" s="5"/>
      <c r="EH89" s="5"/>
      <c r="EI89" s="4"/>
      <c r="EJ89" s="6"/>
      <c r="EK89" s="4"/>
      <c r="EL89" s="6"/>
      <c r="EM89" s="5"/>
      <c r="EN89" s="5"/>
      <c r="EO89" s="4"/>
      <c r="EP89" s="6"/>
      <c r="EQ89" s="4"/>
      <c r="ER89" s="6"/>
      <c r="ES89" s="5"/>
      <c r="ET89" s="5"/>
      <c r="EU89" s="4"/>
      <c r="EV89" s="6"/>
      <c r="EW89" s="4"/>
      <c r="EX89" s="6"/>
      <c r="EY89" s="5"/>
      <c r="EZ89" s="5"/>
      <c r="FA89" s="4"/>
      <c r="FB89" s="6"/>
      <c r="FC89" s="4"/>
      <c r="FD89" s="6"/>
      <c r="FE89" s="5"/>
      <c r="FF89" s="5"/>
      <c r="FG89" s="4"/>
      <c r="FH89" s="6"/>
      <c r="FI89" s="4"/>
      <c r="FJ89" s="6"/>
      <c r="FK89" s="5"/>
      <c r="FL89" s="5"/>
      <c r="FM89" s="4"/>
      <c r="FN89" s="6"/>
      <c r="FO89" s="4"/>
      <c r="FP89" s="6"/>
      <c r="FQ89" s="5"/>
      <c r="FR89" s="5"/>
      <c r="FS89" s="4"/>
      <c r="FT89" s="6"/>
      <c r="FU89" s="4"/>
      <c r="FV89" s="6"/>
      <c r="FW89" s="5"/>
      <c r="FX89" s="5"/>
      <c r="FY89" s="4"/>
      <c r="FZ89" s="6"/>
      <c r="GA89" s="4"/>
      <c r="GB89" s="6"/>
      <c r="GC89" s="5"/>
      <c r="GD89" s="5"/>
      <c r="GE89" s="4"/>
      <c r="GF89" s="6"/>
      <c r="GG89" s="4"/>
      <c r="GH89" s="6"/>
      <c r="GI89" s="5"/>
      <c r="GJ89" s="5"/>
      <c r="GK89" s="4"/>
      <c r="GL89" s="6"/>
      <c r="GM89" s="4"/>
      <c r="GN89" s="6"/>
      <c r="GO89" s="5"/>
      <c r="GP89" s="5"/>
      <c r="GQ89" s="4"/>
      <c r="GR89" s="6"/>
      <c r="GS89" s="4"/>
      <c r="GT89" s="6"/>
      <c r="GU89" s="5"/>
      <c r="GV89" s="5"/>
      <c r="GW89" s="4"/>
      <c r="GX89" s="6"/>
      <c r="GY89" s="4"/>
      <c r="GZ89" s="6"/>
      <c r="HA89" s="5"/>
      <c r="HB89" s="5"/>
      <c r="HC89" s="4"/>
      <c r="HD89" s="6"/>
      <c r="HE89" s="4"/>
      <c r="HF89" s="6"/>
      <c r="HG89" s="5"/>
      <c r="HH89" s="5"/>
      <c r="HI89" s="4"/>
      <c r="HJ89" s="6"/>
      <c r="HK89" s="4"/>
      <c r="HL89" s="6"/>
      <c r="HM89" s="5"/>
      <c r="HN89" s="5"/>
      <c r="HO89" s="4"/>
      <c r="HP89" s="6"/>
      <c r="HQ89" s="4"/>
      <c r="HR89" s="6"/>
      <c r="HS89" s="5"/>
      <c r="HT89" s="5"/>
      <c r="HU89" s="4"/>
      <c r="HV89" s="6"/>
      <c r="HW89" s="4"/>
      <c r="HX89" s="6"/>
      <c r="HY89" s="5"/>
      <c r="HZ89" s="5"/>
      <c r="IA89" s="4"/>
      <c r="IB89" s="6"/>
      <c r="IC89" s="4"/>
      <c r="ID89" s="6"/>
      <c r="IE89" s="5"/>
      <c r="IF89" s="5"/>
      <c r="IG89" s="4"/>
      <c r="IH89" s="6"/>
      <c r="II89" s="4"/>
      <c r="IJ89" s="6"/>
      <c r="IK89" s="5"/>
      <c r="IL89" s="5"/>
      <c r="IM89" s="4"/>
      <c r="IN89" s="6"/>
      <c r="IO89" s="4"/>
      <c r="IP89" s="6"/>
      <c r="IQ89" s="5"/>
      <c r="IR89" s="5"/>
      <c r="IS89" s="4"/>
      <c r="IT89" s="6"/>
      <c r="IU89" s="4"/>
      <c r="IV89" s="6"/>
      <c r="IW89" s="5"/>
      <c r="IX89" s="5"/>
      <c r="IY89" s="4"/>
      <c r="IZ89" s="6"/>
      <c r="JA89" s="4"/>
      <c r="JB89" s="6"/>
      <c r="JC89" s="5"/>
      <c r="JD89" s="5"/>
      <c r="JE89" s="4"/>
      <c r="JF89" s="6"/>
      <c r="JG89" s="4"/>
      <c r="JH89" s="6"/>
      <c r="JI89" s="5"/>
      <c r="JJ89" s="5"/>
      <c r="JK89" s="4"/>
      <c r="JL89" s="6"/>
      <c r="JM89" s="4"/>
      <c r="JN89" s="6"/>
      <c r="JO89" s="5"/>
      <c r="JP89" s="5"/>
      <c r="JQ89" s="4"/>
      <c r="JR89" s="6"/>
      <c r="JS89" s="4"/>
      <c r="JT89" s="6"/>
      <c r="JU89" s="5"/>
      <c r="JV89" s="5"/>
      <c r="JW89" s="4"/>
      <c r="JX89" s="6"/>
      <c r="JY89" s="4"/>
      <c r="JZ89" s="6"/>
      <c r="KA89" s="5"/>
      <c r="KB89" s="5"/>
      <c r="KC89" s="4"/>
      <c r="KD89" s="6"/>
      <c r="KE89" s="4"/>
      <c r="KF89" s="6"/>
      <c r="KG89" s="5"/>
      <c r="KH89" s="5"/>
      <c r="KI89" s="4"/>
      <c r="KJ89" s="6"/>
      <c r="KK89" s="4"/>
      <c r="KL89" s="6"/>
      <c r="KM89" s="5"/>
      <c r="KN89" s="5"/>
    </row>
    <row r="90">
      <c r="A90" s="3" t="s">
        <v>85</v>
      </c>
      <c r="B90" s="3" t="s">
        <v>86</v>
      </c>
      <c r="C90" s="3" t="s">
        <v>87</v>
      </c>
      <c r="D90" s="3" t="s">
        <v>88</v>
      </c>
      <c r="E90" s="3" t="s">
        <v>169</v>
      </c>
      <c r="F90" s="3" t="s">
        <v>170</v>
      </c>
      <c r="G90" s="3" t="s">
        <v>171</v>
      </c>
      <c r="H90" s="3" t="s">
        <v>98</v>
      </c>
      <c r="I90" s="3" t="s">
        <v>1335</v>
      </c>
      <c r="J90" s="3" t="s">
        <v>1319</v>
      </c>
      <c r="K90" s="4">
        <v>580</v>
      </c>
      <c r="L90" s="4">
        <f>=ROUNDDOWN(28.4313725490196,0)</f>
      </c>
      <c r="M90" s="4"/>
      <c r="N90" s="5">
        <v>1</v>
      </c>
      <c r="O90" s="4"/>
      <c r="P90" s="4">
        <f>=ROUNDDOWN({0},0)</f>
      </c>
      <c r="Q90" s="4"/>
      <c r="R90" s="5"/>
      <c r="S90" s="4">
        <v>19</v>
      </c>
      <c r="T90" s="6">
        <v>1469.4</v>
      </c>
      <c r="U90" s="4"/>
      <c r="V90" s="6"/>
      <c r="W90" s="5"/>
      <c r="X90" s="5"/>
      <c r="Y90" s="4"/>
      <c r="Z90" s="6"/>
      <c r="AA90" s="4"/>
      <c r="AB90" s="6"/>
      <c r="AC90" s="5"/>
      <c r="AD90" s="5"/>
      <c r="AE90" s="4">
        <v>6</v>
      </c>
      <c r="AF90" s="6">
        <v>428.56</v>
      </c>
      <c r="AG90" s="4"/>
      <c r="AH90" s="6"/>
      <c r="AI90" s="5"/>
      <c r="AJ90" s="5"/>
      <c r="AK90" s="4"/>
      <c r="AL90" s="6"/>
      <c r="AM90" s="4"/>
      <c r="AN90" s="6"/>
      <c r="AO90" s="5"/>
      <c r="AP90" s="5"/>
      <c r="AQ90" s="4"/>
      <c r="AR90" s="6"/>
      <c r="AS90" s="4"/>
      <c r="AT90" s="6"/>
      <c r="AU90" s="5"/>
      <c r="AV90" s="5"/>
      <c r="AW90" s="4">
        <v>6</v>
      </c>
      <c r="AX90" s="6">
        <v>486.87</v>
      </c>
      <c r="AY90" s="4"/>
      <c r="AZ90" s="6"/>
      <c r="BA90" s="5"/>
      <c r="BB90" s="5"/>
      <c r="BC90" s="4"/>
      <c r="BD90" s="6"/>
      <c r="BE90" s="4"/>
      <c r="BF90" s="6"/>
      <c r="BG90" s="5"/>
      <c r="BH90" s="5"/>
      <c r="BI90" s="4">
        <v>4</v>
      </c>
      <c r="BJ90" s="6">
        <v>330.24</v>
      </c>
      <c r="BK90" s="4"/>
      <c r="BL90" s="6"/>
      <c r="BM90" s="5"/>
      <c r="BN90" s="5"/>
      <c r="BO90" s="4"/>
      <c r="BP90" s="6"/>
      <c r="BQ90" s="4"/>
      <c r="BR90" s="6"/>
      <c r="BS90" s="5"/>
      <c r="BT90" s="5"/>
      <c r="BU90" s="4">
        <v>2</v>
      </c>
      <c r="BV90" s="6">
        <v>149.64</v>
      </c>
      <c r="BW90" s="4"/>
      <c r="BX90" s="6"/>
      <c r="BY90" s="5"/>
      <c r="BZ90" s="5"/>
      <c r="CA90" s="4"/>
      <c r="CB90" s="6"/>
      <c r="CC90" s="4"/>
      <c r="CD90" s="6"/>
      <c r="CE90" s="5"/>
      <c r="CF90" s="5"/>
      <c r="CG90" s="4"/>
      <c r="CH90" s="6"/>
      <c r="CI90" s="4"/>
      <c r="CJ90" s="6"/>
      <c r="CK90" s="5"/>
      <c r="CL90" s="5"/>
      <c r="CM90" s="4"/>
      <c r="CN90" s="6"/>
      <c r="CO90" s="4"/>
      <c r="CP90" s="6"/>
      <c r="CQ90" s="5"/>
      <c r="CR90" s="5"/>
      <c r="CS90" s="4">
        <v>1</v>
      </c>
      <c r="CT90" s="6">
        <v>74.09</v>
      </c>
      <c r="CU90" s="4"/>
      <c r="CV90" s="6"/>
      <c r="CW90" s="5"/>
      <c r="CX90" s="5"/>
      <c r="CY90" s="4"/>
      <c r="CZ90" s="6"/>
      <c r="DA90" s="4"/>
      <c r="DB90" s="6"/>
      <c r="DC90" s="5"/>
      <c r="DD90" s="5"/>
      <c r="DE90" s="4"/>
      <c r="DF90" s="6"/>
      <c r="DG90" s="4"/>
      <c r="DH90" s="6"/>
      <c r="DI90" s="5"/>
      <c r="DJ90" s="5"/>
      <c r="DK90" s="4"/>
      <c r="DL90" s="6"/>
      <c r="DM90" s="4"/>
      <c r="DN90" s="6"/>
      <c r="DO90" s="5"/>
      <c r="DP90" s="5"/>
      <c r="DQ90" s="4"/>
      <c r="DR90" s="6"/>
      <c r="DS90" s="4"/>
      <c r="DT90" s="6"/>
      <c r="DU90" s="5"/>
      <c r="DV90" s="5"/>
      <c r="DW90" s="4"/>
      <c r="DX90" s="6"/>
      <c r="DY90" s="4"/>
      <c r="DZ90" s="6"/>
      <c r="EA90" s="5"/>
      <c r="EB90" s="5"/>
      <c r="EC90" s="4"/>
      <c r="ED90" s="6"/>
      <c r="EE90" s="4"/>
      <c r="EF90" s="6"/>
      <c r="EG90" s="5"/>
      <c r="EH90" s="5"/>
      <c r="EI90" s="4"/>
      <c r="EJ90" s="6"/>
      <c r="EK90" s="4"/>
      <c r="EL90" s="6"/>
      <c r="EM90" s="5"/>
      <c r="EN90" s="5"/>
      <c r="EO90" s="4"/>
      <c r="EP90" s="6"/>
      <c r="EQ90" s="4"/>
      <c r="ER90" s="6"/>
      <c r="ES90" s="5"/>
      <c r="ET90" s="5"/>
      <c r="EU90" s="4"/>
      <c r="EV90" s="6"/>
      <c r="EW90" s="4"/>
      <c r="EX90" s="6"/>
      <c r="EY90" s="5"/>
      <c r="EZ90" s="5"/>
      <c r="FA90" s="4"/>
      <c r="FB90" s="6"/>
      <c r="FC90" s="4"/>
      <c r="FD90" s="6"/>
      <c r="FE90" s="5"/>
      <c r="FF90" s="5"/>
      <c r="FG90" s="4"/>
      <c r="FH90" s="6"/>
      <c r="FI90" s="4"/>
      <c r="FJ90" s="6"/>
      <c r="FK90" s="5"/>
      <c r="FL90" s="5"/>
      <c r="FM90" s="4"/>
      <c r="FN90" s="6"/>
      <c r="FO90" s="4"/>
      <c r="FP90" s="6"/>
      <c r="FQ90" s="5"/>
      <c r="FR90" s="5"/>
      <c r="FS90" s="4"/>
      <c r="FT90" s="6"/>
      <c r="FU90" s="4"/>
      <c r="FV90" s="6"/>
      <c r="FW90" s="5"/>
      <c r="FX90" s="5"/>
      <c r="FY90" s="4"/>
      <c r="FZ90" s="6"/>
      <c r="GA90" s="4"/>
      <c r="GB90" s="6"/>
      <c r="GC90" s="5"/>
      <c r="GD90" s="5"/>
      <c r="GE90" s="4"/>
      <c r="GF90" s="6"/>
      <c r="GG90" s="4"/>
      <c r="GH90" s="6"/>
      <c r="GI90" s="5"/>
      <c r="GJ90" s="5"/>
      <c r="GK90" s="4"/>
      <c r="GL90" s="6"/>
      <c r="GM90" s="4"/>
      <c r="GN90" s="6"/>
      <c r="GO90" s="5"/>
      <c r="GP90" s="5"/>
      <c r="GQ90" s="4"/>
      <c r="GR90" s="6"/>
      <c r="GS90" s="4"/>
      <c r="GT90" s="6"/>
      <c r="GU90" s="5"/>
      <c r="GV90" s="5"/>
      <c r="GW90" s="4"/>
      <c r="GX90" s="6"/>
      <c r="GY90" s="4"/>
      <c r="GZ90" s="6"/>
      <c r="HA90" s="5"/>
      <c r="HB90" s="5"/>
      <c r="HC90" s="4"/>
      <c r="HD90" s="6"/>
      <c r="HE90" s="4"/>
      <c r="HF90" s="6"/>
      <c r="HG90" s="5"/>
      <c r="HH90" s="5"/>
      <c r="HI90" s="4"/>
      <c r="HJ90" s="6"/>
      <c r="HK90" s="4"/>
      <c r="HL90" s="6"/>
      <c r="HM90" s="5"/>
      <c r="HN90" s="5"/>
      <c r="HO90" s="4"/>
      <c r="HP90" s="6"/>
      <c r="HQ90" s="4"/>
      <c r="HR90" s="6"/>
      <c r="HS90" s="5"/>
      <c r="HT90" s="5"/>
      <c r="HU90" s="4"/>
      <c r="HV90" s="6"/>
      <c r="HW90" s="4"/>
      <c r="HX90" s="6"/>
      <c r="HY90" s="5"/>
      <c r="HZ90" s="5"/>
      <c r="IA90" s="4"/>
      <c r="IB90" s="6"/>
      <c r="IC90" s="4"/>
      <c r="ID90" s="6"/>
      <c r="IE90" s="5"/>
      <c r="IF90" s="5"/>
      <c r="IG90" s="4"/>
      <c r="IH90" s="6"/>
      <c r="II90" s="4"/>
      <c r="IJ90" s="6"/>
      <c r="IK90" s="5"/>
      <c r="IL90" s="5"/>
      <c r="IM90" s="4"/>
      <c r="IN90" s="6"/>
      <c r="IO90" s="4"/>
      <c r="IP90" s="6"/>
      <c r="IQ90" s="5"/>
      <c r="IR90" s="5"/>
      <c r="IS90" s="4"/>
      <c r="IT90" s="6"/>
      <c r="IU90" s="4"/>
      <c r="IV90" s="6"/>
      <c r="IW90" s="5"/>
      <c r="IX90" s="5"/>
      <c r="IY90" s="4"/>
      <c r="IZ90" s="6"/>
      <c r="JA90" s="4"/>
      <c r="JB90" s="6"/>
      <c r="JC90" s="5"/>
      <c r="JD90" s="5"/>
      <c r="JE90" s="4"/>
      <c r="JF90" s="6"/>
      <c r="JG90" s="4"/>
      <c r="JH90" s="6"/>
      <c r="JI90" s="5"/>
      <c r="JJ90" s="5"/>
      <c r="JK90" s="4"/>
      <c r="JL90" s="6"/>
      <c r="JM90" s="4"/>
      <c r="JN90" s="6"/>
      <c r="JO90" s="5"/>
      <c r="JP90" s="5"/>
      <c r="JQ90" s="4"/>
      <c r="JR90" s="6"/>
      <c r="JS90" s="4"/>
      <c r="JT90" s="6"/>
      <c r="JU90" s="5"/>
      <c r="JV90" s="5"/>
      <c r="JW90" s="4"/>
      <c r="JX90" s="6"/>
      <c r="JY90" s="4"/>
      <c r="JZ90" s="6"/>
      <c r="KA90" s="5"/>
      <c r="KB90" s="5"/>
      <c r="KC90" s="4"/>
      <c r="KD90" s="6"/>
      <c r="KE90" s="4"/>
      <c r="KF90" s="6"/>
      <c r="KG90" s="5"/>
      <c r="KH90" s="5"/>
      <c r="KI90" s="4"/>
      <c r="KJ90" s="6"/>
      <c r="KK90" s="4"/>
      <c r="KL90" s="6"/>
      <c r="KM90" s="5"/>
      <c r="KN90" s="5"/>
    </row>
    <row r="91">
      <c r="A91" s="3" t="s">
        <v>85</v>
      </c>
      <c r="B91" s="3" t="s">
        <v>86</v>
      </c>
      <c r="C91" s="3" t="s">
        <v>87</v>
      </c>
      <c r="D91" s="3" t="s">
        <v>88</v>
      </c>
      <c r="E91" s="3" t="s">
        <v>169</v>
      </c>
      <c r="F91" s="3" t="s">
        <v>170</v>
      </c>
      <c r="G91" s="3" t="s">
        <v>171</v>
      </c>
      <c r="H91" s="3" t="s">
        <v>98</v>
      </c>
      <c r="I91" s="3" t="s">
        <v>1320</v>
      </c>
      <c r="J91" s="3" t="s">
        <v>1337</v>
      </c>
      <c r="K91" s="4">
        <v>952</v>
      </c>
      <c r="L91" s="4">
        <f>=ROUNDDOWN(33.6395759717314,0)</f>
      </c>
      <c r="M91" s="4"/>
      <c r="N91" s="5">
        <v>1</v>
      </c>
      <c r="O91" s="4"/>
      <c r="P91" s="4">
        <f>=ROUNDDOWN({0},0)</f>
      </c>
      <c r="Q91" s="4"/>
      <c r="R91" s="5"/>
      <c r="S91" s="4">
        <v>19</v>
      </c>
      <c r="T91" s="6">
        <v>1459.57</v>
      </c>
      <c r="U91" s="4"/>
      <c r="V91" s="6"/>
      <c r="W91" s="5"/>
      <c r="X91" s="5"/>
      <c r="Y91" s="4">
        <v>4</v>
      </c>
      <c r="Z91" s="6">
        <v>291.64</v>
      </c>
      <c r="AA91" s="4"/>
      <c r="AB91" s="6"/>
      <c r="AC91" s="5"/>
      <c r="AD91" s="5"/>
      <c r="AE91" s="4">
        <v>4</v>
      </c>
      <c r="AF91" s="6">
        <v>249.6</v>
      </c>
      <c r="AG91" s="4"/>
      <c r="AH91" s="6"/>
      <c r="AI91" s="5"/>
      <c r="AJ91" s="5"/>
      <c r="AK91" s="4">
        <v>4</v>
      </c>
      <c r="AL91" s="6">
        <v>321.84</v>
      </c>
      <c r="AM91" s="4"/>
      <c r="AN91" s="6"/>
      <c r="AO91" s="5"/>
      <c r="AP91" s="5"/>
      <c r="AQ91" s="4"/>
      <c r="AR91" s="6"/>
      <c r="AS91" s="4"/>
      <c r="AT91" s="6"/>
      <c r="AU91" s="5"/>
      <c r="AV91" s="5"/>
      <c r="AW91" s="4">
        <v>2</v>
      </c>
      <c r="AX91" s="6">
        <v>176.4</v>
      </c>
      <c r="AY91" s="4"/>
      <c r="AZ91" s="6"/>
      <c r="BA91" s="5"/>
      <c r="BB91" s="5"/>
      <c r="BC91" s="4"/>
      <c r="BD91" s="6"/>
      <c r="BE91" s="4"/>
      <c r="BF91" s="6"/>
      <c r="BG91" s="5"/>
      <c r="BH91" s="5"/>
      <c r="BI91" s="4">
        <v>3</v>
      </c>
      <c r="BJ91" s="6">
        <v>244.07</v>
      </c>
      <c r="BK91" s="4"/>
      <c r="BL91" s="6"/>
      <c r="BM91" s="5"/>
      <c r="BN91" s="5"/>
      <c r="BO91" s="4"/>
      <c r="BP91" s="6"/>
      <c r="BQ91" s="4"/>
      <c r="BR91" s="6"/>
      <c r="BS91" s="5"/>
      <c r="BT91" s="5"/>
      <c r="BU91" s="4"/>
      <c r="BV91" s="6"/>
      <c r="BW91" s="4"/>
      <c r="BX91" s="6"/>
      <c r="BY91" s="5"/>
      <c r="BZ91" s="5"/>
      <c r="CA91" s="4"/>
      <c r="CB91" s="6"/>
      <c r="CC91" s="4"/>
      <c r="CD91" s="6"/>
      <c r="CE91" s="5"/>
      <c r="CF91" s="5"/>
      <c r="CG91" s="4"/>
      <c r="CH91" s="6"/>
      <c r="CI91" s="4"/>
      <c r="CJ91" s="6"/>
      <c r="CK91" s="5"/>
      <c r="CL91" s="5"/>
      <c r="CM91" s="4"/>
      <c r="CN91" s="6"/>
      <c r="CO91" s="4"/>
      <c r="CP91" s="6"/>
      <c r="CQ91" s="5"/>
      <c r="CR91" s="5"/>
      <c r="CS91" s="4">
        <v>1</v>
      </c>
      <c r="CT91" s="6">
        <v>88.2</v>
      </c>
      <c r="CU91" s="4"/>
      <c r="CV91" s="6"/>
      <c r="CW91" s="5"/>
      <c r="CX91" s="5"/>
      <c r="CY91" s="4"/>
      <c r="CZ91" s="6"/>
      <c r="DA91" s="4"/>
      <c r="DB91" s="6"/>
      <c r="DC91" s="5"/>
      <c r="DD91" s="5"/>
      <c r="DE91" s="4"/>
      <c r="DF91" s="6"/>
      <c r="DG91" s="4"/>
      <c r="DH91" s="6"/>
      <c r="DI91" s="5"/>
      <c r="DJ91" s="5"/>
      <c r="DK91" s="4"/>
      <c r="DL91" s="6"/>
      <c r="DM91" s="4"/>
      <c r="DN91" s="6"/>
      <c r="DO91" s="5"/>
      <c r="DP91" s="5"/>
      <c r="DQ91" s="4"/>
      <c r="DR91" s="6"/>
      <c r="DS91" s="4"/>
      <c r="DT91" s="6"/>
      <c r="DU91" s="5"/>
      <c r="DV91" s="5"/>
      <c r="DW91" s="4"/>
      <c r="DX91" s="6"/>
      <c r="DY91" s="4"/>
      <c r="DZ91" s="6"/>
      <c r="EA91" s="5"/>
      <c r="EB91" s="5"/>
      <c r="EC91" s="4"/>
      <c r="ED91" s="6"/>
      <c r="EE91" s="4"/>
      <c r="EF91" s="6"/>
      <c r="EG91" s="5"/>
      <c r="EH91" s="5"/>
      <c r="EI91" s="4"/>
      <c r="EJ91" s="6"/>
      <c r="EK91" s="4"/>
      <c r="EL91" s="6"/>
      <c r="EM91" s="5"/>
      <c r="EN91" s="5"/>
      <c r="EO91" s="4"/>
      <c r="EP91" s="6"/>
      <c r="EQ91" s="4"/>
      <c r="ER91" s="6"/>
      <c r="ES91" s="5"/>
      <c r="ET91" s="5"/>
      <c r="EU91" s="4">
        <v>1</v>
      </c>
      <c r="EV91" s="6">
        <v>87.82</v>
      </c>
      <c r="EW91" s="4"/>
      <c r="EX91" s="6"/>
      <c r="EY91" s="5"/>
      <c r="EZ91" s="5"/>
      <c r="FA91" s="4"/>
      <c r="FB91" s="6"/>
      <c r="FC91" s="4"/>
      <c r="FD91" s="6"/>
      <c r="FE91" s="5"/>
      <c r="FF91" s="5"/>
      <c r="FG91" s="4"/>
      <c r="FH91" s="6"/>
      <c r="FI91" s="4"/>
      <c r="FJ91" s="6"/>
      <c r="FK91" s="5"/>
      <c r="FL91" s="5"/>
      <c r="FM91" s="4"/>
      <c r="FN91" s="6"/>
      <c r="FO91" s="4"/>
      <c r="FP91" s="6"/>
      <c r="FQ91" s="5"/>
      <c r="FR91" s="5"/>
      <c r="FS91" s="4"/>
      <c r="FT91" s="6"/>
      <c r="FU91" s="4"/>
      <c r="FV91" s="6"/>
      <c r="FW91" s="5"/>
      <c r="FX91" s="5"/>
      <c r="FY91" s="4"/>
      <c r="FZ91" s="6"/>
      <c r="GA91" s="4"/>
      <c r="GB91" s="6"/>
      <c r="GC91" s="5"/>
      <c r="GD91" s="5"/>
      <c r="GE91" s="4"/>
      <c r="GF91" s="6"/>
      <c r="GG91" s="4"/>
      <c r="GH91" s="6"/>
      <c r="GI91" s="5"/>
      <c r="GJ91" s="5"/>
      <c r="GK91" s="4"/>
      <c r="GL91" s="6"/>
      <c r="GM91" s="4"/>
      <c r="GN91" s="6"/>
      <c r="GO91" s="5"/>
      <c r="GP91" s="5"/>
      <c r="GQ91" s="4"/>
      <c r="GR91" s="6"/>
      <c r="GS91" s="4"/>
      <c r="GT91" s="6"/>
      <c r="GU91" s="5"/>
      <c r="GV91" s="5"/>
      <c r="GW91" s="4"/>
      <c r="GX91" s="6"/>
      <c r="GY91" s="4"/>
      <c r="GZ91" s="6"/>
      <c r="HA91" s="5"/>
      <c r="HB91" s="5"/>
      <c r="HC91" s="4"/>
      <c r="HD91" s="6"/>
      <c r="HE91" s="4"/>
      <c r="HF91" s="6"/>
      <c r="HG91" s="5"/>
      <c r="HH91" s="5"/>
      <c r="HI91" s="4"/>
      <c r="HJ91" s="6"/>
      <c r="HK91" s="4"/>
      <c r="HL91" s="6"/>
      <c r="HM91" s="5"/>
      <c r="HN91" s="5"/>
      <c r="HO91" s="4"/>
      <c r="HP91" s="6"/>
      <c r="HQ91" s="4"/>
      <c r="HR91" s="6"/>
      <c r="HS91" s="5"/>
      <c r="HT91" s="5"/>
      <c r="HU91" s="4"/>
      <c r="HV91" s="6"/>
      <c r="HW91" s="4"/>
      <c r="HX91" s="6"/>
      <c r="HY91" s="5"/>
      <c r="HZ91" s="5"/>
      <c r="IA91" s="4"/>
      <c r="IB91" s="6"/>
      <c r="IC91" s="4"/>
      <c r="ID91" s="6"/>
      <c r="IE91" s="5"/>
      <c r="IF91" s="5"/>
      <c r="IG91" s="4"/>
      <c r="IH91" s="6"/>
      <c r="II91" s="4"/>
      <c r="IJ91" s="6"/>
      <c r="IK91" s="5"/>
      <c r="IL91" s="5"/>
      <c r="IM91" s="4"/>
      <c r="IN91" s="6"/>
      <c r="IO91" s="4"/>
      <c r="IP91" s="6"/>
      <c r="IQ91" s="5"/>
      <c r="IR91" s="5"/>
      <c r="IS91" s="4"/>
      <c r="IT91" s="6"/>
      <c r="IU91" s="4"/>
      <c r="IV91" s="6"/>
      <c r="IW91" s="5"/>
      <c r="IX91" s="5"/>
      <c r="IY91" s="4"/>
      <c r="IZ91" s="6"/>
      <c r="JA91" s="4"/>
      <c r="JB91" s="6"/>
      <c r="JC91" s="5"/>
      <c r="JD91" s="5"/>
      <c r="JE91" s="4"/>
      <c r="JF91" s="6"/>
      <c r="JG91" s="4"/>
      <c r="JH91" s="6"/>
      <c r="JI91" s="5"/>
      <c r="JJ91" s="5"/>
      <c r="JK91" s="4"/>
      <c r="JL91" s="6"/>
      <c r="JM91" s="4"/>
      <c r="JN91" s="6"/>
      <c r="JO91" s="5"/>
      <c r="JP91" s="5"/>
      <c r="JQ91" s="4"/>
      <c r="JR91" s="6"/>
      <c r="JS91" s="4"/>
      <c r="JT91" s="6"/>
      <c r="JU91" s="5"/>
      <c r="JV91" s="5"/>
      <c r="JW91" s="4"/>
      <c r="JX91" s="6"/>
      <c r="JY91" s="4"/>
      <c r="JZ91" s="6"/>
      <c r="KA91" s="5"/>
      <c r="KB91" s="5"/>
      <c r="KC91" s="4"/>
      <c r="KD91" s="6"/>
      <c r="KE91" s="4"/>
      <c r="KF91" s="6"/>
      <c r="KG91" s="5"/>
      <c r="KH91" s="5"/>
      <c r="KI91" s="4"/>
      <c r="KJ91" s="6"/>
      <c r="KK91" s="4"/>
      <c r="KL91" s="6"/>
      <c r="KM91" s="5"/>
      <c r="KN91" s="5"/>
    </row>
    <row r="92">
      <c r="A92" s="3" t="s">
        <v>85</v>
      </c>
      <c r="B92" s="3" t="s">
        <v>86</v>
      </c>
      <c r="C92" s="3" t="s">
        <v>87</v>
      </c>
      <c r="D92" s="3" t="s">
        <v>88</v>
      </c>
      <c r="E92" s="3" t="s">
        <v>169</v>
      </c>
      <c r="F92" s="3" t="s">
        <v>170</v>
      </c>
      <c r="G92" s="3" t="s">
        <v>171</v>
      </c>
      <c r="H92" s="3" t="s">
        <v>98</v>
      </c>
      <c r="I92" s="3" t="s">
        <v>1327</v>
      </c>
      <c r="J92" s="3" t="s">
        <v>1319</v>
      </c>
      <c r="K92" s="4">
        <v>673</v>
      </c>
      <c r="L92" s="4">
        <f>=ROUNDDOWN(29.7787610619469,0)</f>
      </c>
      <c r="M92" s="4"/>
      <c r="N92" s="5">
        <v>1</v>
      </c>
      <c r="O92" s="4"/>
      <c r="P92" s="4">
        <f>=ROUNDDOWN({0},0)</f>
      </c>
      <c r="Q92" s="4"/>
      <c r="R92" s="5"/>
      <c r="S92" s="4">
        <v>18</v>
      </c>
      <c r="T92" s="6">
        <v>1443.52</v>
      </c>
      <c r="U92" s="4"/>
      <c r="V92" s="6"/>
      <c r="W92" s="5"/>
      <c r="X92" s="5"/>
      <c r="Y92" s="4">
        <v>4</v>
      </c>
      <c r="Z92" s="6">
        <v>302.06</v>
      </c>
      <c r="AA92" s="4"/>
      <c r="AB92" s="6"/>
      <c r="AC92" s="5"/>
      <c r="AD92" s="5"/>
      <c r="AE92" s="4">
        <v>4</v>
      </c>
      <c r="AF92" s="6">
        <v>271.42</v>
      </c>
      <c r="AG92" s="4"/>
      <c r="AH92" s="6"/>
      <c r="AI92" s="5"/>
      <c r="AJ92" s="5"/>
      <c r="AK92" s="4">
        <v>4</v>
      </c>
      <c r="AL92" s="6">
        <v>321.84</v>
      </c>
      <c r="AM92" s="4"/>
      <c r="AN92" s="6"/>
      <c r="AO92" s="5"/>
      <c r="AP92" s="5"/>
      <c r="AQ92" s="4"/>
      <c r="AR92" s="6"/>
      <c r="AS92" s="4"/>
      <c r="AT92" s="6"/>
      <c r="AU92" s="5"/>
      <c r="AV92" s="5"/>
      <c r="AW92" s="4">
        <v>1</v>
      </c>
      <c r="AX92" s="6">
        <v>88.2</v>
      </c>
      <c r="AY92" s="4"/>
      <c r="AZ92" s="6"/>
      <c r="BA92" s="5"/>
      <c r="BB92" s="5"/>
      <c r="BC92" s="4"/>
      <c r="BD92" s="6"/>
      <c r="BE92" s="4"/>
      <c r="BF92" s="6"/>
      <c r="BG92" s="5"/>
      <c r="BH92" s="5"/>
      <c r="BI92" s="4">
        <v>1</v>
      </c>
      <c r="BJ92" s="6">
        <v>92</v>
      </c>
      <c r="BK92" s="4"/>
      <c r="BL92" s="6"/>
      <c r="BM92" s="5"/>
      <c r="BN92" s="5"/>
      <c r="BO92" s="4"/>
      <c r="BP92" s="6"/>
      <c r="BQ92" s="4"/>
      <c r="BR92" s="6"/>
      <c r="BS92" s="5"/>
      <c r="BT92" s="5"/>
      <c r="BU92" s="4">
        <v>4</v>
      </c>
      <c r="BV92" s="6">
        <v>368</v>
      </c>
      <c r="BW92" s="4"/>
      <c r="BX92" s="6"/>
      <c r="BY92" s="5"/>
      <c r="BZ92" s="5"/>
      <c r="CA92" s="4"/>
      <c r="CB92" s="6"/>
      <c r="CC92" s="4"/>
      <c r="CD92" s="6"/>
      <c r="CE92" s="5"/>
      <c r="CF92" s="5"/>
      <c r="CG92" s="4"/>
      <c r="CH92" s="6"/>
      <c r="CI92" s="4"/>
      <c r="CJ92" s="6"/>
      <c r="CK92" s="5"/>
      <c r="CL92" s="5"/>
      <c r="CM92" s="4"/>
      <c r="CN92" s="6"/>
      <c r="CO92" s="4"/>
      <c r="CP92" s="6"/>
      <c r="CQ92" s="5"/>
      <c r="CR92" s="5"/>
      <c r="CS92" s="4"/>
      <c r="CT92" s="6"/>
      <c r="CU92" s="4"/>
      <c r="CV92" s="6"/>
      <c r="CW92" s="5"/>
      <c r="CX92" s="5"/>
      <c r="CY92" s="4"/>
      <c r="CZ92" s="6"/>
      <c r="DA92" s="4"/>
      <c r="DB92" s="6"/>
      <c r="DC92" s="5"/>
      <c r="DD92" s="5"/>
      <c r="DE92" s="4"/>
      <c r="DF92" s="6"/>
      <c r="DG92" s="4"/>
      <c r="DH92" s="6"/>
      <c r="DI92" s="5"/>
      <c r="DJ92" s="5"/>
      <c r="DK92" s="4"/>
      <c r="DL92" s="6"/>
      <c r="DM92" s="4"/>
      <c r="DN92" s="6"/>
      <c r="DO92" s="5"/>
      <c r="DP92" s="5"/>
      <c r="DQ92" s="4"/>
      <c r="DR92" s="6"/>
      <c r="DS92" s="4"/>
      <c r="DT92" s="6"/>
      <c r="DU92" s="5"/>
      <c r="DV92" s="5"/>
      <c r="DW92" s="4"/>
      <c r="DX92" s="6"/>
      <c r="DY92" s="4"/>
      <c r="DZ92" s="6"/>
      <c r="EA92" s="5"/>
      <c r="EB92" s="5"/>
      <c r="EC92" s="4"/>
      <c r="ED92" s="6"/>
      <c r="EE92" s="4"/>
      <c r="EF92" s="6"/>
      <c r="EG92" s="5"/>
      <c r="EH92" s="5"/>
      <c r="EI92" s="4"/>
      <c r="EJ92" s="6"/>
      <c r="EK92" s="4"/>
      <c r="EL92" s="6"/>
      <c r="EM92" s="5"/>
      <c r="EN92" s="5"/>
      <c r="EO92" s="4"/>
      <c r="EP92" s="6"/>
      <c r="EQ92" s="4"/>
      <c r="ER92" s="6"/>
      <c r="ES92" s="5"/>
      <c r="ET92" s="5"/>
      <c r="EU92" s="4"/>
      <c r="EV92" s="6"/>
      <c r="EW92" s="4"/>
      <c r="EX92" s="6"/>
      <c r="EY92" s="5"/>
      <c r="EZ92" s="5"/>
      <c r="FA92" s="4"/>
      <c r="FB92" s="6"/>
      <c r="FC92" s="4"/>
      <c r="FD92" s="6"/>
      <c r="FE92" s="5"/>
      <c r="FF92" s="5"/>
      <c r="FG92" s="4"/>
      <c r="FH92" s="6"/>
      <c r="FI92" s="4"/>
      <c r="FJ92" s="6"/>
      <c r="FK92" s="5"/>
      <c r="FL92" s="5"/>
      <c r="FM92" s="4"/>
      <c r="FN92" s="6"/>
      <c r="FO92" s="4"/>
      <c r="FP92" s="6"/>
      <c r="FQ92" s="5"/>
      <c r="FR92" s="5"/>
      <c r="FS92" s="4"/>
      <c r="FT92" s="6"/>
      <c r="FU92" s="4"/>
      <c r="FV92" s="6"/>
      <c r="FW92" s="5"/>
      <c r="FX92" s="5"/>
      <c r="FY92" s="4"/>
      <c r="FZ92" s="6"/>
      <c r="GA92" s="4"/>
      <c r="GB92" s="6"/>
      <c r="GC92" s="5"/>
      <c r="GD92" s="5"/>
      <c r="GE92" s="4"/>
      <c r="GF92" s="6"/>
      <c r="GG92" s="4"/>
      <c r="GH92" s="6"/>
      <c r="GI92" s="5"/>
      <c r="GJ92" s="5"/>
      <c r="GK92" s="4"/>
      <c r="GL92" s="6"/>
      <c r="GM92" s="4"/>
      <c r="GN92" s="6"/>
      <c r="GO92" s="5"/>
      <c r="GP92" s="5"/>
      <c r="GQ92" s="4"/>
      <c r="GR92" s="6"/>
      <c r="GS92" s="4"/>
      <c r="GT92" s="6"/>
      <c r="GU92" s="5"/>
      <c r="GV92" s="5"/>
      <c r="GW92" s="4"/>
      <c r="GX92" s="6"/>
      <c r="GY92" s="4"/>
      <c r="GZ92" s="6"/>
      <c r="HA92" s="5"/>
      <c r="HB92" s="5"/>
      <c r="HC92" s="4"/>
      <c r="HD92" s="6"/>
      <c r="HE92" s="4"/>
      <c r="HF92" s="6"/>
      <c r="HG92" s="5"/>
      <c r="HH92" s="5"/>
      <c r="HI92" s="4"/>
      <c r="HJ92" s="6"/>
      <c r="HK92" s="4"/>
      <c r="HL92" s="6"/>
      <c r="HM92" s="5"/>
      <c r="HN92" s="5"/>
      <c r="HO92" s="4"/>
      <c r="HP92" s="6"/>
      <c r="HQ92" s="4"/>
      <c r="HR92" s="6"/>
      <c r="HS92" s="5"/>
      <c r="HT92" s="5"/>
      <c r="HU92" s="4"/>
      <c r="HV92" s="6"/>
      <c r="HW92" s="4"/>
      <c r="HX92" s="6"/>
      <c r="HY92" s="5"/>
      <c r="HZ92" s="5"/>
      <c r="IA92" s="4"/>
      <c r="IB92" s="6"/>
      <c r="IC92" s="4"/>
      <c r="ID92" s="6"/>
      <c r="IE92" s="5"/>
      <c r="IF92" s="5"/>
      <c r="IG92" s="4"/>
      <c r="IH92" s="6"/>
      <c r="II92" s="4"/>
      <c r="IJ92" s="6"/>
      <c r="IK92" s="5"/>
      <c r="IL92" s="5"/>
      <c r="IM92" s="4"/>
      <c r="IN92" s="6"/>
      <c r="IO92" s="4"/>
      <c r="IP92" s="6"/>
      <c r="IQ92" s="5"/>
      <c r="IR92" s="5"/>
      <c r="IS92" s="4"/>
      <c r="IT92" s="6"/>
      <c r="IU92" s="4"/>
      <c r="IV92" s="6"/>
      <c r="IW92" s="5"/>
      <c r="IX92" s="5"/>
      <c r="IY92" s="4"/>
      <c r="IZ92" s="6"/>
      <c r="JA92" s="4"/>
      <c r="JB92" s="6"/>
      <c r="JC92" s="5"/>
      <c r="JD92" s="5"/>
      <c r="JE92" s="4"/>
      <c r="JF92" s="6"/>
      <c r="JG92" s="4"/>
      <c r="JH92" s="6"/>
      <c r="JI92" s="5"/>
      <c r="JJ92" s="5"/>
      <c r="JK92" s="4"/>
      <c r="JL92" s="6"/>
      <c r="JM92" s="4"/>
      <c r="JN92" s="6"/>
      <c r="JO92" s="5"/>
      <c r="JP92" s="5"/>
      <c r="JQ92" s="4"/>
      <c r="JR92" s="6"/>
      <c r="JS92" s="4"/>
      <c r="JT92" s="6"/>
      <c r="JU92" s="5"/>
      <c r="JV92" s="5"/>
      <c r="JW92" s="4"/>
      <c r="JX92" s="6"/>
      <c r="JY92" s="4"/>
      <c r="JZ92" s="6"/>
      <c r="KA92" s="5"/>
      <c r="KB92" s="5"/>
      <c r="KC92" s="4"/>
      <c r="KD92" s="6"/>
      <c r="KE92" s="4"/>
      <c r="KF92" s="6"/>
      <c r="KG92" s="5"/>
      <c r="KH92" s="5"/>
      <c r="KI92" s="4"/>
      <c r="KJ92" s="6"/>
      <c r="KK92" s="4"/>
      <c r="KL92" s="6"/>
      <c r="KM92" s="5"/>
      <c r="KN92" s="5"/>
    </row>
    <row r="93">
      <c r="A93" s="3" t="s">
        <v>85</v>
      </c>
      <c r="B93" s="3" t="s">
        <v>86</v>
      </c>
      <c r="C93" s="3" t="s">
        <v>87</v>
      </c>
      <c r="D93" s="3" t="s">
        <v>88</v>
      </c>
      <c r="E93" s="3" t="s">
        <v>172</v>
      </c>
      <c r="F93" s="3" t="s">
        <v>173</v>
      </c>
      <c r="G93" s="3" t="s">
        <v>174</v>
      </c>
      <c r="H93" s="3" t="s">
        <v>92</v>
      </c>
      <c r="I93" s="3" t="s">
        <v>1345</v>
      </c>
      <c r="J93" s="3" t="s">
        <v>1309</v>
      </c>
      <c r="K93" s="4">
        <v>1838</v>
      </c>
      <c r="L93" s="4">
        <f>=ROUNDDOWN(16.8623853211009,0)</f>
      </c>
      <c r="M93" s="4">
        <v>2200</v>
      </c>
      <c r="N93" s="5">
        <v>1</v>
      </c>
      <c r="O93" s="4"/>
      <c r="P93" s="4">
        <f>=ROUNDDOWN({0},0)</f>
      </c>
      <c r="Q93" s="4"/>
      <c r="R93" s="5"/>
      <c r="S93" s="4">
        <v>26</v>
      </c>
      <c r="T93" s="6">
        <v>1879.2</v>
      </c>
      <c r="U93" s="4"/>
      <c r="V93" s="6"/>
      <c r="W93" s="5"/>
      <c r="X93" s="5"/>
      <c r="Y93" s="4">
        <v>3</v>
      </c>
      <c r="Z93" s="6">
        <v>204</v>
      </c>
      <c r="AA93" s="4"/>
      <c r="AB93" s="6"/>
      <c r="AC93" s="5"/>
      <c r="AD93" s="5"/>
      <c r="AE93" s="4">
        <v>8</v>
      </c>
      <c r="AF93" s="6">
        <v>521.12</v>
      </c>
      <c r="AG93" s="4"/>
      <c r="AH93" s="6"/>
      <c r="AI93" s="5"/>
      <c r="AJ93" s="5"/>
      <c r="AK93" s="4">
        <v>3</v>
      </c>
      <c r="AL93" s="6">
        <v>233.48</v>
      </c>
      <c r="AM93" s="4"/>
      <c r="AN93" s="6"/>
      <c r="AO93" s="5"/>
      <c r="AP93" s="5"/>
      <c r="AQ93" s="4">
        <v>3</v>
      </c>
      <c r="AR93" s="6">
        <v>220.97</v>
      </c>
      <c r="AS93" s="4"/>
      <c r="AT93" s="6"/>
      <c r="AU93" s="5"/>
      <c r="AV93" s="5"/>
      <c r="AW93" s="4">
        <v>2</v>
      </c>
      <c r="AX93" s="6">
        <v>143.25</v>
      </c>
      <c r="AY93" s="4"/>
      <c r="AZ93" s="6"/>
      <c r="BA93" s="5"/>
      <c r="BB93" s="5"/>
      <c r="BC93" s="4">
        <v>2</v>
      </c>
      <c r="BD93" s="6">
        <v>193.98</v>
      </c>
      <c r="BE93" s="4"/>
      <c r="BF93" s="6"/>
      <c r="BG93" s="5"/>
      <c r="BH93" s="5"/>
      <c r="BI93" s="4"/>
      <c r="BJ93" s="6"/>
      <c r="BK93" s="4"/>
      <c r="BL93" s="6"/>
      <c r="BM93" s="5"/>
      <c r="BN93" s="5"/>
      <c r="BO93" s="4">
        <v>1</v>
      </c>
      <c r="BP93" s="6">
        <v>72.07</v>
      </c>
      <c r="BQ93" s="4"/>
      <c r="BR93" s="6"/>
      <c r="BS93" s="5"/>
      <c r="BT93" s="5"/>
      <c r="BU93" s="4"/>
      <c r="BV93" s="6"/>
      <c r="BW93" s="4"/>
      <c r="BX93" s="6"/>
      <c r="BY93" s="5"/>
      <c r="BZ93" s="5"/>
      <c r="CA93" s="4"/>
      <c r="CB93" s="6"/>
      <c r="CC93" s="4"/>
      <c r="CD93" s="6"/>
      <c r="CE93" s="5"/>
      <c r="CF93" s="5"/>
      <c r="CG93" s="4"/>
      <c r="CH93" s="6"/>
      <c r="CI93" s="4"/>
      <c r="CJ93" s="6"/>
      <c r="CK93" s="5"/>
      <c r="CL93" s="5"/>
      <c r="CM93" s="4">
        <v>1</v>
      </c>
      <c r="CN93" s="6">
        <v>98.99</v>
      </c>
      <c r="CO93" s="4"/>
      <c r="CP93" s="6"/>
      <c r="CQ93" s="5"/>
      <c r="CR93" s="5"/>
      <c r="CS93" s="4"/>
      <c r="CT93" s="6"/>
      <c r="CU93" s="4"/>
      <c r="CV93" s="6"/>
      <c r="CW93" s="5"/>
      <c r="CX93" s="5"/>
      <c r="CY93" s="4">
        <v>3</v>
      </c>
      <c r="CZ93" s="6">
        <v>191.34</v>
      </c>
      <c r="DA93" s="4"/>
      <c r="DB93" s="6"/>
      <c r="DC93" s="5"/>
      <c r="DD93" s="5"/>
      <c r="DE93" s="4"/>
      <c r="DF93" s="6"/>
      <c r="DG93" s="4"/>
      <c r="DH93" s="6"/>
      <c r="DI93" s="5"/>
      <c r="DJ93" s="5"/>
      <c r="DK93" s="4"/>
      <c r="DL93" s="6"/>
      <c r="DM93" s="4"/>
      <c r="DN93" s="6"/>
      <c r="DO93" s="5"/>
      <c r="DP93" s="5"/>
      <c r="DQ93" s="4"/>
      <c r="DR93" s="6"/>
      <c r="DS93" s="4"/>
      <c r="DT93" s="6"/>
      <c r="DU93" s="5"/>
      <c r="DV93" s="5"/>
      <c r="DW93" s="4"/>
      <c r="DX93" s="6"/>
      <c r="DY93" s="4"/>
      <c r="DZ93" s="6"/>
      <c r="EA93" s="5"/>
      <c r="EB93" s="5"/>
      <c r="EC93" s="4"/>
      <c r="ED93" s="6"/>
      <c r="EE93" s="4"/>
      <c r="EF93" s="6"/>
      <c r="EG93" s="5"/>
      <c r="EH93" s="5"/>
      <c r="EI93" s="4"/>
      <c r="EJ93" s="6"/>
      <c r="EK93" s="4"/>
      <c r="EL93" s="6"/>
      <c r="EM93" s="5"/>
      <c r="EN93" s="5"/>
      <c r="EO93" s="4"/>
      <c r="EP93" s="6"/>
      <c r="EQ93" s="4"/>
      <c r="ER93" s="6"/>
      <c r="ES93" s="5"/>
      <c r="ET93" s="5"/>
      <c r="EU93" s="4"/>
      <c r="EV93" s="6"/>
      <c r="EW93" s="4"/>
      <c r="EX93" s="6"/>
      <c r="EY93" s="5"/>
      <c r="EZ93" s="5"/>
      <c r="FA93" s="4"/>
      <c r="FB93" s="6"/>
      <c r="FC93" s="4"/>
      <c r="FD93" s="6"/>
      <c r="FE93" s="5"/>
      <c r="FF93" s="5"/>
      <c r="FG93" s="4"/>
      <c r="FH93" s="6"/>
      <c r="FI93" s="4"/>
      <c r="FJ93" s="6"/>
      <c r="FK93" s="5"/>
      <c r="FL93" s="5"/>
      <c r="FM93" s="4"/>
      <c r="FN93" s="6"/>
      <c r="FO93" s="4"/>
      <c r="FP93" s="6"/>
      <c r="FQ93" s="5"/>
      <c r="FR93" s="5"/>
      <c r="FS93" s="4"/>
      <c r="FT93" s="6"/>
      <c r="FU93" s="4"/>
      <c r="FV93" s="6"/>
      <c r="FW93" s="5"/>
      <c r="FX93" s="5"/>
      <c r="FY93" s="4"/>
      <c r="FZ93" s="6"/>
      <c r="GA93" s="4"/>
      <c r="GB93" s="6"/>
      <c r="GC93" s="5"/>
      <c r="GD93" s="5"/>
      <c r="GE93" s="4"/>
      <c r="GF93" s="6"/>
      <c r="GG93" s="4"/>
      <c r="GH93" s="6"/>
      <c r="GI93" s="5"/>
      <c r="GJ93" s="5"/>
      <c r="GK93" s="4"/>
      <c r="GL93" s="6"/>
      <c r="GM93" s="4"/>
      <c r="GN93" s="6"/>
      <c r="GO93" s="5"/>
      <c r="GP93" s="5"/>
      <c r="GQ93" s="4"/>
      <c r="GR93" s="6"/>
      <c r="GS93" s="4"/>
      <c r="GT93" s="6"/>
      <c r="GU93" s="5"/>
      <c r="GV93" s="5"/>
      <c r="GW93" s="4"/>
      <c r="GX93" s="6"/>
      <c r="GY93" s="4"/>
      <c r="GZ93" s="6"/>
      <c r="HA93" s="5"/>
      <c r="HB93" s="5"/>
      <c r="HC93" s="4"/>
      <c r="HD93" s="6"/>
      <c r="HE93" s="4"/>
      <c r="HF93" s="6"/>
      <c r="HG93" s="5"/>
      <c r="HH93" s="5"/>
      <c r="HI93" s="4"/>
      <c r="HJ93" s="6"/>
      <c r="HK93" s="4"/>
      <c r="HL93" s="6"/>
      <c r="HM93" s="5"/>
      <c r="HN93" s="5"/>
      <c r="HO93" s="4"/>
      <c r="HP93" s="6"/>
      <c r="HQ93" s="4"/>
      <c r="HR93" s="6"/>
      <c r="HS93" s="5"/>
      <c r="HT93" s="5"/>
      <c r="HU93" s="4"/>
      <c r="HV93" s="6"/>
      <c r="HW93" s="4"/>
      <c r="HX93" s="6"/>
      <c r="HY93" s="5"/>
      <c r="HZ93" s="5"/>
      <c r="IA93" s="4"/>
      <c r="IB93" s="6"/>
      <c r="IC93" s="4"/>
      <c r="ID93" s="6"/>
      <c r="IE93" s="5"/>
      <c r="IF93" s="5"/>
      <c r="IG93" s="4"/>
      <c r="IH93" s="6"/>
      <c r="II93" s="4"/>
      <c r="IJ93" s="6"/>
      <c r="IK93" s="5"/>
      <c r="IL93" s="5"/>
      <c r="IM93" s="4"/>
      <c r="IN93" s="6"/>
      <c r="IO93" s="4"/>
      <c r="IP93" s="6"/>
      <c r="IQ93" s="5"/>
      <c r="IR93" s="5"/>
      <c r="IS93" s="4"/>
      <c r="IT93" s="6"/>
      <c r="IU93" s="4"/>
      <c r="IV93" s="6"/>
      <c r="IW93" s="5"/>
      <c r="IX93" s="5"/>
      <c r="IY93" s="4"/>
      <c r="IZ93" s="6"/>
      <c r="JA93" s="4"/>
      <c r="JB93" s="6"/>
      <c r="JC93" s="5"/>
      <c r="JD93" s="5"/>
      <c r="JE93" s="4"/>
      <c r="JF93" s="6"/>
      <c r="JG93" s="4"/>
      <c r="JH93" s="6"/>
      <c r="JI93" s="5"/>
      <c r="JJ93" s="5"/>
      <c r="JK93" s="4"/>
      <c r="JL93" s="6"/>
      <c r="JM93" s="4"/>
      <c r="JN93" s="6"/>
      <c r="JO93" s="5"/>
      <c r="JP93" s="5"/>
      <c r="JQ93" s="4"/>
      <c r="JR93" s="6"/>
      <c r="JS93" s="4"/>
      <c r="JT93" s="6"/>
      <c r="JU93" s="5"/>
      <c r="JV93" s="5"/>
      <c r="JW93" s="4"/>
      <c r="JX93" s="6"/>
      <c r="JY93" s="4"/>
      <c r="JZ93" s="6"/>
      <c r="KA93" s="5"/>
      <c r="KB93" s="5"/>
      <c r="KC93" s="4"/>
      <c r="KD93" s="6"/>
      <c r="KE93" s="4"/>
      <c r="KF93" s="6"/>
      <c r="KG93" s="5"/>
      <c r="KH93" s="5"/>
      <c r="KI93" s="4"/>
      <c r="KJ93" s="6"/>
      <c r="KK93" s="4"/>
      <c r="KL93" s="6"/>
      <c r="KM93" s="5"/>
      <c r="KN93" s="5"/>
    </row>
    <row r="94">
      <c r="A94" s="3" t="s">
        <v>85</v>
      </c>
      <c r="B94" s="3" t="s">
        <v>86</v>
      </c>
      <c r="C94" s="3" t="s">
        <v>87</v>
      </c>
      <c r="D94" s="3" t="s">
        <v>88</v>
      </c>
      <c r="E94" s="3" t="s">
        <v>172</v>
      </c>
      <c r="F94" s="3" t="s">
        <v>173</v>
      </c>
      <c r="G94" s="3" t="s">
        <v>174</v>
      </c>
      <c r="H94" s="3" t="s">
        <v>92</v>
      </c>
      <c r="I94" s="3" t="s">
        <v>1341</v>
      </c>
      <c r="J94" s="3" t="s">
        <v>1319</v>
      </c>
      <c r="K94" s="4">
        <v>1024</v>
      </c>
      <c r="L94" s="4">
        <f>=ROUNDDOWN(24.9756097560976,0)</f>
      </c>
      <c r="M94" s="4"/>
      <c r="N94" s="5">
        <v>1</v>
      </c>
      <c r="O94" s="4"/>
      <c r="P94" s="4">
        <f>=ROUNDDOWN({0},0)</f>
      </c>
      <c r="Q94" s="4"/>
      <c r="R94" s="5"/>
      <c r="S94" s="4">
        <v>20</v>
      </c>
      <c r="T94" s="6">
        <v>1497.52</v>
      </c>
      <c r="U94" s="4"/>
      <c r="V94" s="6"/>
      <c r="W94" s="5"/>
      <c r="X94" s="5"/>
      <c r="Y94" s="4">
        <v>2</v>
      </c>
      <c r="Z94" s="6">
        <v>143.24</v>
      </c>
      <c r="AA94" s="4"/>
      <c r="AB94" s="6"/>
      <c r="AC94" s="5"/>
      <c r="AD94" s="5"/>
      <c r="AE94" s="4">
        <v>5</v>
      </c>
      <c r="AF94" s="6">
        <v>345.18</v>
      </c>
      <c r="AG94" s="4"/>
      <c r="AH94" s="6"/>
      <c r="AI94" s="5"/>
      <c r="AJ94" s="5"/>
      <c r="AK94" s="4">
        <v>1</v>
      </c>
      <c r="AL94" s="6">
        <v>81.97</v>
      </c>
      <c r="AM94" s="4"/>
      <c r="AN94" s="6"/>
      <c r="AO94" s="5"/>
      <c r="AP94" s="5"/>
      <c r="AQ94" s="4">
        <v>2</v>
      </c>
      <c r="AR94" s="6">
        <v>150.78</v>
      </c>
      <c r="AS94" s="4"/>
      <c r="AT94" s="6"/>
      <c r="AU94" s="5"/>
      <c r="AV94" s="5"/>
      <c r="AW94" s="4">
        <v>1</v>
      </c>
      <c r="AX94" s="6">
        <v>65.75</v>
      </c>
      <c r="AY94" s="4"/>
      <c r="AZ94" s="6"/>
      <c r="BA94" s="5"/>
      <c r="BB94" s="5"/>
      <c r="BC94" s="4">
        <v>1</v>
      </c>
      <c r="BD94" s="6">
        <v>77.99</v>
      </c>
      <c r="BE94" s="4"/>
      <c r="BF94" s="6"/>
      <c r="BG94" s="5"/>
      <c r="BH94" s="5"/>
      <c r="BI94" s="4"/>
      <c r="BJ94" s="6"/>
      <c r="BK94" s="4"/>
      <c r="BL94" s="6"/>
      <c r="BM94" s="5"/>
      <c r="BN94" s="5"/>
      <c r="BO94" s="4"/>
      <c r="BP94" s="6"/>
      <c r="BQ94" s="4"/>
      <c r="BR94" s="6"/>
      <c r="BS94" s="5"/>
      <c r="BT94" s="5"/>
      <c r="BU94" s="4">
        <v>4</v>
      </c>
      <c r="BV94" s="6">
        <v>312.08</v>
      </c>
      <c r="BW94" s="4"/>
      <c r="BX94" s="6"/>
      <c r="BY94" s="5"/>
      <c r="BZ94" s="5"/>
      <c r="CA94" s="4"/>
      <c r="CB94" s="6"/>
      <c r="CC94" s="4"/>
      <c r="CD94" s="6"/>
      <c r="CE94" s="5"/>
      <c r="CF94" s="5"/>
      <c r="CG94" s="4">
        <v>1</v>
      </c>
      <c r="CH94" s="6">
        <v>83.44</v>
      </c>
      <c r="CI94" s="4"/>
      <c r="CJ94" s="6"/>
      <c r="CK94" s="5"/>
      <c r="CL94" s="5"/>
      <c r="CM94" s="4"/>
      <c r="CN94" s="6"/>
      <c r="CO94" s="4"/>
      <c r="CP94" s="6"/>
      <c r="CQ94" s="5"/>
      <c r="CR94" s="5"/>
      <c r="CS94" s="4">
        <v>1</v>
      </c>
      <c r="CT94" s="6">
        <v>78.91</v>
      </c>
      <c r="CU94" s="4"/>
      <c r="CV94" s="6"/>
      <c r="CW94" s="5"/>
      <c r="CX94" s="5"/>
      <c r="CY94" s="4"/>
      <c r="CZ94" s="6"/>
      <c r="DA94" s="4"/>
      <c r="DB94" s="6"/>
      <c r="DC94" s="5"/>
      <c r="DD94" s="5"/>
      <c r="DE94" s="4"/>
      <c r="DF94" s="6"/>
      <c r="DG94" s="4"/>
      <c r="DH94" s="6"/>
      <c r="DI94" s="5"/>
      <c r="DJ94" s="5"/>
      <c r="DK94" s="4"/>
      <c r="DL94" s="6"/>
      <c r="DM94" s="4"/>
      <c r="DN94" s="6"/>
      <c r="DO94" s="5"/>
      <c r="DP94" s="5"/>
      <c r="DQ94" s="4"/>
      <c r="DR94" s="6"/>
      <c r="DS94" s="4"/>
      <c r="DT94" s="6"/>
      <c r="DU94" s="5"/>
      <c r="DV94" s="5"/>
      <c r="DW94" s="4"/>
      <c r="DX94" s="6"/>
      <c r="DY94" s="4"/>
      <c r="DZ94" s="6"/>
      <c r="EA94" s="5"/>
      <c r="EB94" s="5"/>
      <c r="EC94" s="4"/>
      <c r="ED94" s="6"/>
      <c r="EE94" s="4"/>
      <c r="EF94" s="6"/>
      <c r="EG94" s="5"/>
      <c r="EH94" s="5"/>
      <c r="EI94" s="4"/>
      <c r="EJ94" s="6"/>
      <c r="EK94" s="4"/>
      <c r="EL94" s="6"/>
      <c r="EM94" s="5"/>
      <c r="EN94" s="5"/>
      <c r="EO94" s="4">
        <v>2</v>
      </c>
      <c r="EP94" s="6">
        <v>158.18</v>
      </c>
      <c r="EQ94" s="4"/>
      <c r="ER94" s="6"/>
      <c r="ES94" s="5"/>
      <c r="ET94" s="5"/>
      <c r="EU94" s="4"/>
      <c r="EV94" s="6"/>
      <c r="EW94" s="4"/>
      <c r="EX94" s="6"/>
      <c r="EY94" s="5"/>
      <c r="EZ94" s="5"/>
      <c r="FA94" s="4"/>
      <c r="FB94" s="6"/>
      <c r="FC94" s="4"/>
      <c r="FD94" s="6"/>
      <c r="FE94" s="5"/>
      <c r="FF94" s="5"/>
      <c r="FG94" s="4"/>
      <c r="FH94" s="6"/>
      <c r="FI94" s="4"/>
      <c r="FJ94" s="6"/>
      <c r="FK94" s="5"/>
      <c r="FL94" s="5"/>
      <c r="FM94" s="4"/>
      <c r="FN94" s="6"/>
      <c r="FO94" s="4"/>
      <c r="FP94" s="6"/>
      <c r="FQ94" s="5"/>
      <c r="FR94" s="5"/>
      <c r="FS94" s="4"/>
      <c r="FT94" s="6"/>
      <c r="FU94" s="4"/>
      <c r="FV94" s="6"/>
      <c r="FW94" s="5"/>
      <c r="FX94" s="5"/>
      <c r="FY94" s="4"/>
      <c r="FZ94" s="6"/>
      <c r="GA94" s="4"/>
      <c r="GB94" s="6"/>
      <c r="GC94" s="5"/>
      <c r="GD94" s="5"/>
      <c r="GE94" s="4"/>
      <c r="GF94" s="6"/>
      <c r="GG94" s="4"/>
      <c r="GH94" s="6"/>
      <c r="GI94" s="5"/>
      <c r="GJ94" s="5"/>
      <c r="GK94" s="4"/>
      <c r="GL94" s="6"/>
      <c r="GM94" s="4"/>
      <c r="GN94" s="6"/>
      <c r="GO94" s="5"/>
      <c r="GP94" s="5"/>
      <c r="GQ94" s="4"/>
      <c r="GR94" s="6"/>
      <c r="GS94" s="4"/>
      <c r="GT94" s="6"/>
      <c r="GU94" s="5"/>
      <c r="GV94" s="5"/>
      <c r="GW94" s="4"/>
      <c r="GX94" s="6"/>
      <c r="GY94" s="4"/>
      <c r="GZ94" s="6"/>
      <c r="HA94" s="5"/>
      <c r="HB94" s="5"/>
      <c r="HC94" s="4"/>
      <c r="HD94" s="6"/>
      <c r="HE94" s="4"/>
      <c r="HF94" s="6"/>
      <c r="HG94" s="5"/>
      <c r="HH94" s="5"/>
      <c r="HI94" s="4"/>
      <c r="HJ94" s="6"/>
      <c r="HK94" s="4"/>
      <c r="HL94" s="6"/>
      <c r="HM94" s="5"/>
      <c r="HN94" s="5"/>
      <c r="HO94" s="4"/>
      <c r="HP94" s="6"/>
      <c r="HQ94" s="4"/>
      <c r="HR94" s="6"/>
      <c r="HS94" s="5"/>
      <c r="HT94" s="5"/>
      <c r="HU94" s="4"/>
      <c r="HV94" s="6"/>
      <c r="HW94" s="4"/>
      <c r="HX94" s="6"/>
      <c r="HY94" s="5"/>
      <c r="HZ94" s="5"/>
      <c r="IA94" s="4"/>
      <c r="IB94" s="6"/>
      <c r="IC94" s="4"/>
      <c r="ID94" s="6"/>
      <c r="IE94" s="5"/>
      <c r="IF94" s="5"/>
      <c r="IG94" s="4"/>
      <c r="IH94" s="6"/>
      <c r="II94" s="4"/>
      <c r="IJ94" s="6"/>
      <c r="IK94" s="5"/>
      <c r="IL94" s="5"/>
      <c r="IM94" s="4"/>
      <c r="IN94" s="6"/>
      <c r="IO94" s="4"/>
      <c r="IP94" s="6"/>
      <c r="IQ94" s="5"/>
      <c r="IR94" s="5"/>
      <c r="IS94" s="4"/>
      <c r="IT94" s="6"/>
      <c r="IU94" s="4"/>
      <c r="IV94" s="6"/>
      <c r="IW94" s="5"/>
      <c r="IX94" s="5"/>
      <c r="IY94" s="4"/>
      <c r="IZ94" s="6"/>
      <c r="JA94" s="4"/>
      <c r="JB94" s="6"/>
      <c r="JC94" s="5"/>
      <c r="JD94" s="5"/>
      <c r="JE94" s="4"/>
      <c r="JF94" s="6"/>
      <c r="JG94" s="4"/>
      <c r="JH94" s="6"/>
      <c r="JI94" s="5"/>
      <c r="JJ94" s="5"/>
      <c r="JK94" s="4"/>
      <c r="JL94" s="6"/>
      <c r="JM94" s="4"/>
      <c r="JN94" s="6"/>
      <c r="JO94" s="5"/>
      <c r="JP94" s="5"/>
      <c r="JQ94" s="4"/>
      <c r="JR94" s="6"/>
      <c r="JS94" s="4"/>
      <c r="JT94" s="6"/>
      <c r="JU94" s="5"/>
      <c r="JV94" s="5"/>
      <c r="JW94" s="4"/>
      <c r="JX94" s="6"/>
      <c r="JY94" s="4"/>
      <c r="JZ94" s="6"/>
      <c r="KA94" s="5"/>
      <c r="KB94" s="5"/>
      <c r="KC94" s="4"/>
      <c r="KD94" s="6"/>
      <c r="KE94" s="4"/>
      <c r="KF94" s="6"/>
      <c r="KG94" s="5"/>
      <c r="KH94" s="5"/>
      <c r="KI94" s="4"/>
      <c r="KJ94" s="6"/>
      <c r="KK94" s="4"/>
      <c r="KL94" s="6"/>
      <c r="KM94" s="5"/>
      <c r="KN94" s="5"/>
    </row>
    <row r="95">
      <c r="A95" s="3" t="s">
        <v>85</v>
      </c>
      <c r="B95" s="3" t="s">
        <v>86</v>
      </c>
      <c r="C95" s="3" t="s">
        <v>87</v>
      </c>
      <c r="D95" s="3" t="s">
        <v>88</v>
      </c>
      <c r="E95" s="3" t="s">
        <v>172</v>
      </c>
      <c r="F95" s="3" t="s">
        <v>173</v>
      </c>
      <c r="G95" s="3" t="s">
        <v>174</v>
      </c>
      <c r="H95" s="3" t="s">
        <v>92</v>
      </c>
      <c r="I95" s="3" t="s">
        <v>1320</v>
      </c>
      <c r="J95" s="3" t="s">
        <v>1319</v>
      </c>
      <c r="K95" s="4">
        <v>1418</v>
      </c>
      <c r="L95" s="4">
        <f>=ROUNDDOWN(36.3589743589744,0)</f>
      </c>
      <c r="M95" s="4"/>
      <c r="N95" s="5">
        <v>1</v>
      </c>
      <c r="O95" s="4"/>
      <c r="P95" s="4">
        <f>=ROUNDDOWN({0},0)</f>
      </c>
      <c r="Q95" s="4"/>
      <c r="R95" s="5"/>
      <c r="S95" s="4">
        <v>11</v>
      </c>
      <c r="T95" s="6">
        <v>837.51</v>
      </c>
      <c r="U95" s="4"/>
      <c r="V95" s="6"/>
      <c r="W95" s="5"/>
      <c r="X95" s="5"/>
      <c r="Y95" s="4">
        <v>1</v>
      </c>
      <c r="Z95" s="6">
        <v>71.62</v>
      </c>
      <c r="AA95" s="4"/>
      <c r="AB95" s="6"/>
      <c r="AC95" s="5"/>
      <c r="AD95" s="5"/>
      <c r="AE95" s="4">
        <v>3</v>
      </c>
      <c r="AF95" s="6">
        <v>188.7</v>
      </c>
      <c r="AG95" s="4"/>
      <c r="AH95" s="6"/>
      <c r="AI95" s="5"/>
      <c r="AJ95" s="5"/>
      <c r="AK95" s="4">
        <v>1</v>
      </c>
      <c r="AL95" s="6">
        <v>81.97</v>
      </c>
      <c r="AM95" s="4"/>
      <c r="AN95" s="6"/>
      <c r="AO95" s="5"/>
      <c r="AP95" s="5"/>
      <c r="AQ95" s="4"/>
      <c r="AR95" s="6"/>
      <c r="AS95" s="4"/>
      <c r="AT95" s="6"/>
      <c r="AU95" s="5"/>
      <c r="AV95" s="5"/>
      <c r="AW95" s="4"/>
      <c r="AX95" s="6"/>
      <c r="AY95" s="4"/>
      <c r="AZ95" s="6"/>
      <c r="BA95" s="5"/>
      <c r="BB95" s="5"/>
      <c r="BC95" s="4"/>
      <c r="BD95" s="6"/>
      <c r="BE95" s="4"/>
      <c r="BF95" s="6"/>
      <c r="BG95" s="5"/>
      <c r="BH95" s="5"/>
      <c r="BI95" s="4">
        <v>1</v>
      </c>
      <c r="BJ95" s="6">
        <v>80.57</v>
      </c>
      <c r="BK95" s="4"/>
      <c r="BL95" s="6"/>
      <c r="BM95" s="5"/>
      <c r="BN95" s="5"/>
      <c r="BO95" s="4"/>
      <c r="BP95" s="6"/>
      <c r="BQ95" s="4"/>
      <c r="BR95" s="6"/>
      <c r="BS95" s="5"/>
      <c r="BT95" s="5"/>
      <c r="BU95" s="4">
        <v>1</v>
      </c>
      <c r="BV95" s="6">
        <v>80.57</v>
      </c>
      <c r="BW95" s="4"/>
      <c r="BX95" s="6"/>
      <c r="BY95" s="5"/>
      <c r="BZ95" s="5"/>
      <c r="CA95" s="4"/>
      <c r="CB95" s="6"/>
      <c r="CC95" s="4"/>
      <c r="CD95" s="6"/>
      <c r="CE95" s="5"/>
      <c r="CF95" s="5"/>
      <c r="CG95" s="4"/>
      <c r="CH95" s="6"/>
      <c r="CI95" s="4"/>
      <c r="CJ95" s="6"/>
      <c r="CK95" s="5"/>
      <c r="CL95" s="5"/>
      <c r="CM95" s="4">
        <v>1</v>
      </c>
      <c r="CN95" s="6">
        <v>106.24</v>
      </c>
      <c r="CO95" s="4"/>
      <c r="CP95" s="6"/>
      <c r="CQ95" s="5"/>
      <c r="CR95" s="5"/>
      <c r="CS95" s="4"/>
      <c r="CT95" s="6"/>
      <c r="CU95" s="4"/>
      <c r="CV95" s="6"/>
      <c r="CW95" s="5"/>
      <c r="CX95" s="5"/>
      <c r="CY95" s="4">
        <v>2</v>
      </c>
      <c r="CZ95" s="6">
        <v>146.46</v>
      </c>
      <c r="DA95" s="4"/>
      <c r="DB95" s="6"/>
      <c r="DC95" s="5"/>
      <c r="DD95" s="5"/>
      <c r="DE95" s="4"/>
      <c r="DF95" s="6"/>
      <c r="DG95" s="4"/>
      <c r="DH95" s="6"/>
      <c r="DI95" s="5"/>
      <c r="DJ95" s="5"/>
      <c r="DK95" s="4"/>
      <c r="DL95" s="6"/>
      <c r="DM95" s="4"/>
      <c r="DN95" s="6"/>
      <c r="DO95" s="5"/>
      <c r="DP95" s="5"/>
      <c r="DQ95" s="4"/>
      <c r="DR95" s="6"/>
      <c r="DS95" s="4"/>
      <c r="DT95" s="6"/>
      <c r="DU95" s="5"/>
      <c r="DV95" s="5"/>
      <c r="DW95" s="4">
        <v>1</v>
      </c>
      <c r="DX95" s="6">
        <v>81.38</v>
      </c>
      <c r="DY95" s="4"/>
      <c r="DZ95" s="6"/>
      <c r="EA95" s="5"/>
      <c r="EB95" s="5"/>
      <c r="EC95" s="4"/>
      <c r="ED95" s="6"/>
      <c r="EE95" s="4"/>
      <c r="EF95" s="6"/>
      <c r="EG95" s="5"/>
      <c r="EH95" s="5"/>
      <c r="EI95" s="4"/>
      <c r="EJ95" s="6"/>
      <c r="EK95" s="4"/>
      <c r="EL95" s="6"/>
      <c r="EM95" s="5"/>
      <c r="EN95" s="5"/>
      <c r="EO95" s="4"/>
      <c r="EP95" s="6"/>
      <c r="EQ95" s="4"/>
      <c r="ER95" s="6"/>
      <c r="ES95" s="5"/>
      <c r="ET95" s="5"/>
      <c r="EU95" s="4"/>
      <c r="EV95" s="6"/>
      <c r="EW95" s="4"/>
      <c r="EX95" s="6"/>
      <c r="EY95" s="5"/>
      <c r="EZ95" s="5"/>
      <c r="FA95" s="4"/>
      <c r="FB95" s="6"/>
      <c r="FC95" s="4"/>
      <c r="FD95" s="6"/>
      <c r="FE95" s="5"/>
      <c r="FF95" s="5"/>
      <c r="FG95" s="4"/>
      <c r="FH95" s="6"/>
      <c r="FI95" s="4"/>
      <c r="FJ95" s="6"/>
      <c r="FK95" s="5"/>
      <c r="FL95" s="5"/>
      <c r="FM95" s="4"/>
      <c r="FN95" s="6"/>
      <c r="FO95" s="4"/>
      <c r="FP95" s="6"/>
      <c r="FQ95" s="5"/>
      <c r="FR95" s="5"/>
      <c r="FS95" s="4"/>
      <c r="FT95" s="6"/>
      <c r="FU95" s="4"/>
      <c r="FV95" s="6"/>
      <c r="FW95" s="5"/>
      <c r="FX95" s="5"/>
      <c r="FY95" s="4"/>
      <c r="FZ95" s="6"/>
      <c r="GA95" s="4"/>
      <c r="GB95" s="6"/>
      <c r="GC95" s="5"/>
      <c r="GD95" s="5"/>
      <c r="GE95" s="4"/>
      <c r="GF95" s="6"/>
      <c r="GG95" s="4"/>
      <c r="GH95" s="6"/>
      <c r="GI95" s="5"/>
      <c r="GJ95" s="5"/>
      <c r="GK95" s="4"/>
      <c r="GL95" s="6"/>
      <c r="GM95" s="4"/>
      <c r="GN95" s="6"/>
      <c r="GO95" s="5"/>
      <c r="GP95" s="5"/>
      <c r="GQ95" s="4"/>
      <c r="GR95" s="6"/>
      <c r="GS95" s="4"/>
      <c r="GT95" s="6"/>
      <c r="GU95" s="5"/>
      <c r="GV95" s="5"/>
      <c r="GW95" s="4"/>
      <c r="GX95" s="6"/>
      <c r="GY95" s="4"/>
      <c r="GZ95" s="6"/>
      <c r="HA95" s="5"/>
      <c r="HB95" s="5"/>
      <c r="HC95" s="4"/>
      <c r="HD95" s="6"/>
      <c r="HE95" s="4"/>
      <c r="HF95" s="6"/>
      <c r="HG95" s="5"/>
      <c r="HH95" s="5"/>
      <c r="HI95" s="4"/>
      <c r="HJ95" s="6"/>
      <c r="HK95" s="4"/>
      <c r="HL95" s="6"/>
      <c r="HM95" s="5"/>
      <c r="HN95" s="5"/>
      <c r="HO95" s="4"/>
      <c r="HP95" s="6"/>
      <c r="HQ95" s="4"/>
      <c r="HR95" s="6"/>
      <c r="HS95" s="5"/>
      <c r="HT95" s="5"/>
      <c r="HU95" s="4"/>
      <c r="HV95" s="6"/>
      <c r="HW95" s="4"/>
      <c r="HX95" s="6"/>
      <c r="HY95" s="5"/>
      <c r="HZ95" s="5"/>
      <c r="IA95" s="4"/>
      <c r="IB95" s="6"/>
      <c r="IC95" s="4"/>
      <c r="ID95" s="6"/>
      <c r="IE95" s="5"/>
      <c r="IF95" s="5"/>
      <c r="IG95" s="4"/>
      <c r="IH95" s="6"/>
      <c r="II95" s="4"/>
      <c r="IJ95" s="6"/>
      <c r="IK95" s="5"/>
      <c r="IL95" s="5"/>
      <c r="IM95" s="4"/>
      <c r="IN95" s="6"/>
      <c r="IO95" s="4"/>
      <c r="IP95" s="6"/>
      <c r="IQ95" s="5"/>
      <c r="IR95" s="5"/>
      <c r="IS95" s="4"/>
      <c r="IT95" s="6"/>
      <c r="IU95" s="4"/>
      <c r="IV95" s="6"/>
      <c r="IW95" s="5"/>
      <c r="IX95" s="5"/>
      <c r="IY95" s="4"/>
      <c r="IZ95" s="6"/>
      <c r="JA95" s="4"/>
      <c r="JB95" s="6"/>
      <c r="JC95" s="5"/>
      <c r="JD95" s="5"/>
      <c r="JE95" s="4"/>
      <c r="JF95" s="6"/>
      <c r="JG95" s="4"/>
      <c r="JH95" s="6"/>
      <c r="JI95" s="5"/>
      <c r="JJ95" s="5"/>
      <c r="JK95" s="4"/>
      <c r="JL95" s="6"/>
      <c r="JM95" s="4"/>
      <c r="JN95" s="6"/>
      <c r="JO95" s="5"/>
      <c r="JP95" s="5"/>
      <c r="JQ95" s="4"/>
      <c r="JR95" s="6"/>
      <c r="JS95" s="4"/>
      <c r="JT95" s="6"/>
      <c r="JU95" s="5"/>
      <c r="JV95" s="5"/>
      <c r="JW95" s="4"/>
      <c r="JX95" s="6"/>
      <c r="JY95" s="4"/>
      <c r="JZ95" s="6"/>
      <c r="KA95" s="5"/>
      <c r="KB95" s="5"/>
      <c r="KC95" s="4"/>
      <c r="KD95" s="6"/>
      <c r="KE95" s="4"/>
      <c r="KF95" s="6"/>
      <c r="KG95" s="5"/>
      <c r="KH95" s="5"/>
      <c r="KI95" s="4"/>
      <c r="KJ95" s="6"/>
      <c r="KK95" s="4"/>
      <c r="KL95" s="6"/>
      <c r="KM95" s="5"/>
      <c r="KN95" s="5"/>
    </row>
    <row r="96">
      <c r="A96" s="3" t="s">
        <v>85</v>
      </c>
      <c r="B96" s="3" t="s">
        <v>86</v>
      </c>
      <c r="C96" s="3" t="s">
        <v>87</v>
      </c>
      <c r="D96" s="3" t="s">
        <v>88</v>
      </c>
      <c r="E96" s="3" t="s">
        <v>175</v>
      </c>
      <c r="F96" s="3" t="s">
        <v>176</v>
      </c>
      <c r="G96" s="3" t="s">
        <v>177</v>
      </c>
      <c r="H96" s="3" t="s">
        <v>178</v>
      </c>
      <c r="I96" s="3" t="s">
        <v>1349</v>
      </c>
      <c r="J96" s="3" t="s">
        <v>1337</v>
      </c>
      <c r="K96" s="4">
        <v>1341</v>
      </c>
      <c r="L96" s="4">
        <f>=ROUNDDOWN(30.5466970387244,0)</f>
      </c>
      <c r="M96" s="4"/>
      <c r="N96" s="5">
        <v>1</v>
      </c>
      <c r="O96" s="4"/>
      <c r="P96" s="4">
        <f>=ROUNDDOWN({0},0)</f>
      </c>
      <c r="Q96" s="4"/>
      <c r="R96" s="5"/>
      <c r="S96" s="4">
        <v>47</v>
      </c>
      <c r="T96" s="6">
        <v>4068.92</v>
      </c>
      <c r="U96" s="4"/>
      <c r="V96" s="6"/>
      <c r="W96" s="5"/>
      <c r="X96" s="5"/>
      <c r="Y96" s="4">
        <v>7</v>
      </c>
      <c r="Z96" s="6">
        <v>614.7</v>
      </c>
      <c r="AA96" s="4"/>
      <c r="AB96" s="6"/>
      <c r="AC96" s="5"/>
      <c r="AD96" s="5"/>
      <c r="AE96" s="4">
        <v>19</v>
      </c>
      <c r="AF96" s="6">
        <v>1510.84</v>
      </c>
      <c r="AG96" s="4"/>
      <c r="AH96" s="6"/>
      <c r="AI96" s="5"/>
      <c r="AJ96" s="5"/>
      <c r="AK96" s="4">
        <v>8</v>
      </c>
      <c r="AL96" s="6">
        <v>746.15</v>
      </c>
      <c r="AM96" s="4"/>
      <c r="AN96" s="6"/>
      <c r="AO96" s="5"/>
      <c r="AP96" s="5"/>
      <c r="AQ96" s="4"/>
      <c r="AR96" s="6"/>
      <c r="AS96" s="4"/>
      <c r="AT96" s="6"/>
      <c r="AU96" s="5"/>
      <c r="AV96" s="5"/>
      <c r="AW96" s="4">
        <v>1</v>
      </c>
      <c r="AX96" s="6">
        <v>98.95</v>
      </c>
      <c r="AY96" s="4"/>
      <c r="AZ96" s="6"/>
      <c r="BA96" s="5"/>
      <c r="BB96" s="5"/>
      <c r="BC96" s="4"/>
      <c r="BD96" s="6"/>
      <c r="BE96" s="4"/>
      <c r="BF96" s="6"/>
      <c r="BG96" s="5"/>
      <c r="BH96" s="5"/>
      <c r="BI96" s="4">
        <v>6</v>
      </c>
      <c r="BJ96" s="6">
        <v>519.54</v>
      </c>
      <c r="BK96" s="4"/>
      <c r="BL96" s="6"/>
      <c r="BM96" s="5"/>
      <c r="BN96" s="5"/>
      <c r="BO96" s="4">
        <v>2</v>
      </c>
      <c r="BP96" s="6">
        <v>220.03</v>
      </c>
      <c r="BQ96" s="4"/>
      <c r="BR96" s="6"/>
      <c r="BS96" s="5"/>
      <c r="BT96" s="5"/>
      <c r="BU96" s="4">
        <v>2</v>
      </c>
      <c r="BV96" s="6">
        <v>173.18</v>
      </c>
      <c r="BW96" s="4"/>
      <c r="BX96" s="6"/>
      <c r="BY96" s="5"/>
      <c r="BZ96" s="5"/>
      <c r="CA96" s="4"/>
      <c r="CB96" s="6"/>
      <c r="CC96" s="4"/>
      <c r="CD96" s="6"/>
      <c r="CE96" s="5"/>
      <c r="CF96" s="5"/>
      <c r="CG96" s="4"/>
      <c r="CH96" s="6"/>
      <c r="CI96" s="4"/>
      <c r="CJ96" s="6"/>
      <c r="CK96" s="5"/>
      <c r="CL96" s="5"/>
      <c r="CM96" s="4"/>
      <c r="CN96" s="6"/>
      <c r="CO96" s="4"/>
      <c r="CP96" s="6"/>
      <c r="CQ96" s="5"/>
      <c r="CR96" s="5"/>
      <c r="CS96" s="4">
        <v>2</v>
      </c>
      <c r="CT96" s="6">
        <v>185.53</v>
      </c>
      <c r="CU96" s="4"/>
      <c r="CV96" s="6"/>
      <c r="CW96" s="5"/>
      <c r="CX96" s="5"/>
      <c r="CY96" s="4"/>
      <c r="CZ96" s="6"/>
      <c r="DA96" s="4"/>
      <c r="DB96" s="6"/>
      <c r="DC96" s="5"/>
      <c r="DD96" s="5"/>
      <c r="DE96" s="4"/>
      <c r="DF96" s="6"/>
      <c r="DG96" s="4"/>
      <c r="DH96" s="6"/>
      <c r="DI96" s="5"/>
      <c r="DJ96" s="5"/>
      <c r="DK96" s="4"/>
      <c r="DL96" s="6"/>
      <c r="DM96" s="4"/>
      <c r="DN96" s="6"/>
      <c r="DO96" s="5"/>
      <c r="DP96" s="5"/>
      <c r="DQ96" s="4"/>
      <c r="DR96" s="6"/>
      <c r="DS96" s="4"/>
      <c r="DT96" s="6"/>
      <c r="DU96" s="5"/>
      <c r="DV96" s="5"/>
      <c r="DW96" s="4"/>
      <c r="DX96" s="6"/>
      <c r="DY96" s="4"/>
      <c r="DZ96" s="6"/>
      <c r="EA96" s="5"/>
      <c r="EB96" s="5"/>
      <c r="EC96" s="4"/>
      <c r="ED96" s="6"/>
      <c r="EE96" s="4"/>
      <c r="EF96" s="6"/>
      <c r="EG96" s="5"/>
      <c r="EH96" s="5"/>
      <c r="EI96" s="4"/>
      <c r="EJ96" s="6"/>
      <c r="EK96" s="4"/>
      <c r="EL96" s="6"/>
      <c r="EM96" s="5"/>
      <c r="EN96" s="5"/>
      <c r="EO96" s="4"/>
      <c r="EP96" s="6"/>
      <c r="EQ96" s="4"/>
      <c r="ER96" s="6"/>
      <c r="ES96" s="5"/>
      <c r="ET96" s="5"/>
      <c r="EU96" s="4"/>
      <c r="EV96" s="6"/>
      <c r="EW96" s="4"/>
      <c r="EX96" s="6"/>
      <c r="EY96" s="5"/>
      <c r="EZ96" s="5"/>
      <c r="FA96" s="4"/>
      <c r="FB96" s="6"/>
      <c r="FC96" s="4"/>
      <c r="FD96" s="6"/>
      <c r="FE96" s="5"/>
      <c r="FF96" s="5"/>
      <c r="FG96" s="4"/>
      <c r="FH96" s="6"/>
      <c r="FI96" s="4"/>
      <c r="FJ96" s="6"/>
      <c r="FK96" s="5"/>
      <c r="FL96" s="5"/>
      <c r="FM96" s="4"/>
      <c r="FN96" s="6"/>
      <c r="FO96" s="4"/>
      <c r="FP96" s="6"/>
      <c r="FQ96" s="5"/>
      <c r="FR96" s="5"/>
      <c r="FS96" s="4"/>
      <c r="FT96" s="6"/>
      <c r="FU96" s="4"/>
      <c r="FV96" s="6"/>
      <c r="FW96" s="5"/>
      <c r="FX96" s="5"/>
      <c r="FY96" s="4"/>
      <c r="FZ96" s="6"/>
      <c r="GA96" s="4"/>
      <c r="GB96" s="6"/>
      <c r="GC96" s="5"/>
      <c r="GD96" s="5"/>
      <c r="GE96" s="4"/>
      <c r="GF96" s="6"/>
      <c r="GG96" s="4"/>
      <c r="GH96" s="6"/>
      <c r="GI96" s="5"/>
      <c r="GJ96" s="5"/>
      <c r="GK96" s="4"/>
      <c r="GL96" s="6"/>
      <c r="GM96" s="4"/>
      <c r="GN96" s="6"/>
      <c r="GO96" s="5"/>
      <c r="GP96" s="5"/>
      <c r="GQ96" s="4"/>
      <c r="GR96" s="6"/>
      <c r="GS96" s="4"/>
      <c r="GT96" s="6"/>
      <c r="GU96" s="5"/>
      <c r="GV96" s="5"/>
      <c r="GW96" s="4"/>
      <c r="GX96" s="6"/>
      <c r="GY96" s="4"/>
      <c r="GZ96" s="6"/>
      <c r="HA96" s="5"/>
      <c r="HB96" s="5"/>
      <c r="HC96" s="4"/>
      <c r="HD96" s="6"/>
      <c r="HE96" s="4"/>
      <c r="HF96" s="6"/>
      <c r="HG96" s="5"/>
      <c r="HH96" s="5"/>
      <c r="HI96" s="4"/>
      <c r="HJ96" s="6"/>
      <c r="HK96" s="4"/>
      <c r="HL96" s="6"/>
      <c r="HM96" s="5"/>
      <c r="HN96" s="5"/>
      <c r="HO96" s="4"/>
      <c r="HP96" s="6"/>
      <c r="HQ96" s="4"/>
      <c r="HR96" s="6"/>
      <c r="HS96" s="5"/>
      <c r="HT96" s="5"/>
      <c r="HU96" s="4"/>
      <c r="HV96" s="6"/>
      <c r="HW96" s="4"/>
      <c r="HX96" s="6"/>
      <c r="HY96" s="5"/>
      <c r="HZ96" s="5"/>
      <c r="IA96" s="4"/>
      <c r="IB96" s="6"/>
      <c r="IC96" s="4"/>
      <c r="ID96" s="6"/>
      <c r="IE96" s="5"/>
      <c r="IF96" s="5"/>
      <c r="IG96" s="4"/>
      <c r="IH96" s="6"/>
      <c r="II96" s="4"/>
      <c r="IJ96" s="6"/>
      <c r="IK96" s="5"/>
      <c r="IL96" s="5"/>
      <c r="IM96" s="4"/>
      <c r="IN96" s="6"/>
      <c r="IO96" s="4"/>
      <c r="IP96" s="6"/>
      <c r="IQ96" s="5"/>
      <c r="IR96" s="5"/>
      <c r="IS96" s="4"/>
      <c r="IT96" s="6"/>
      <c r="IU96" s="4"/>
      <c r="IV96" s="6"/>
      <c r="IW96" s="5"/>
      <c r="IX96" s="5"/>
      <c r="IY96" s="4"/>
      <c r="IZ96" s="6"/>
      <c r="JA96" s="4"/>
      <c r="JB96" s="6"/>
      <c r="JC96" s="5"/>
      <c r="JD96" s="5"/>
      <c r="JE96" s="4"/>
      <c r="JF96" s="6"/>
      <c r="JG96" s="4"/>
      <c r="JH96" s="6"/>
      <c r="JI96" s="5"/>
      <c r="JJ96" s="5"/>
      <c r="JK96" s="4"/>
      <c r="JL96" s="6"/>
      <c r="JM96" s="4"/>
      <c r="JN96" s="6"/>
      <c r="JO96" s="5"/>
      <c r="JP96" s="5"/>
      <c r="JQ96" s="4"/>
      <c r="JR96" s="6"/>
      <c r="JS96" s="4"/>
      <c r="JT96" s="6"/>
      <c r="JU96" s="5"/>
      <c r="JV96" s="5"/>
      <c r="JW96" s="4"/>
      <c r="JX96" s="6"/>
      <c r="JY96" s="4"/>
      <c r="JZ96" s="6"/>
      <c r="KA96" s="5"/>
      <c r="KB96" s="5"/>
      <c r="KC96" s="4"/>
      <c r="KD96" s="6"/>
      <c r="KE96" s="4"/>
      <c r="KF96" s="6"/>
      <c r="KG96" s="5"/>
      <c r="KH96" s="5"/>
      <c r="KI96" s="4"/>
      <c r="KJ96" s="6"/>
      <c r="KK96" s="4"/>
      <c r="KL96" s="6"/>
      <c r="KM96" s="5"/>
      <c r="KN96" s="5"/>
    </row>
    <row r="97">
      <c r="A97" s="3" t="s">
        <v>85</v>
      </c>
      <c r="B97" s="3" t="s">
        <v>86</v>
      </c>
      <c r="C97" s="3" t="s">
        <v>87</v>
      </c>
      <c r="D97" s="3" t="s">
        <v>88</v>
      </c>
      <c r="E97" s="3" t="s">
        <v>179</v>
      </c>
      <c r="F97" s="3" t="s">
        <v>180</v>
      </c>
      <c r="G97" s="3" t="s">
        <v>181</v>
      </c>
      <c r="H97" s="3" t="s">
        <v>155</v>
      </c>
      <c r="I97" s="3" t="s">
        <v>1345</v>
      </c>
      <c r="J97" s="3" t="s">
        <v>1318</v>
      </c>
      <c r="K97" s="4">
        <v>311</v>
      </c>
      <c r="L97" s="4">
        <f>=ROUNDDOWN(14.8095238095238,0)</f>
      </c>
      <c r="M97" s="4">
        <v>800</v>
      </c>
      <c r="N97" s="5"/>
      <c r="O97" s="4"/>
      <c r="P97" s="4">
        <f>=ROUNDDOWN({0},0)</f>
      </c>
      <c r="Q97" s="4"/>
      <c r="R97" s="5"/>
      <c r="S97" s="4">
        <v>92</v>
      </c>
      <c r="T97" s="6">
        <v>3963.27</v>
      </c>
      <c r="U97" s="4"/>
      <c r="V97" s="6"/>
      <c r="W97" s="5"/>
      <c r="X97" s="5"/>
      <c r="Y97" s="4">
        <v>6</v>
      </c>
      <c r="Z97" s="6">
        <v>274.72</v>
      </c>
      <c r="AA97" s="4"/>
      <c r="AB97" s="6"/>
      <c r="AC97" s="5"/>
      <c r="AD97" s="5"/>
      <c r="AE97" s="4"/>
      <c r="AF97" s="6"/>
      <c r="AG97" s="4"/>
      <c r="AH97" s="6"/>
      <c r="AI97" s="5"/>
      <c r="AJ97" s="5"/>
      <c r="AK97" s="4"/>
      <c r="AL97" s="6"/>
      <c r="AM97" s="4"/>
      <c r="AN97" s="6"/>
      <c r="AO97" s="5"/>
      <c r="AP97" s="5"/>
      <c r="AQ97" s="4">
        <v>1</v>
      </c>
      <c r="AR97" s="6">
        <v>48.38</v>
      </c>
      <c r="AS97" s="4"/>
      <c r="AT97" s="6"/>
      <c r="AU97" s="5"/>
      <c r="AV97" s="5"/>
      <c r="AW97" s="4">
        <v>4</v>
      </c>
      <c r="AX97" s="6">
        <v>166.32</v>
      </c>
      <c r="AY97" s="4"/>
      <c r="AZ97" s="6"/>
      <c r="BA97" s="5"/>
      <c r="BB97" s="5"/>
      <c r="BC97" s="4"/>
      <c r="BD97" s="6"/>
      <c r="BE97" s="4"/>
      <c r="BF97" s="6"/>
      <c r="BG97" s="5"/>
      <c r="BH97" s="5"/>
      <c r="BI97" s="4"/>
      <c r="BJ97" s="6"/>
      <c r="BK97" s="4"/>
      <c r="BL97" s="6"/>
      <c r="BM97" s="5"/>
      <c r="BN97" s="5"/>
      <c r="BO97" s="4">
        <v>80</v>
      </c>
      <c r="BP97" s="6">
        <v>3427.2</v>
      </c>
      <c r="BQ97" s="4"/>
      <c r="BR97" s="6"/>
      <c r="BS97" s="5"/>
      <c r="BT97" s="5"/>
      <c r="BU97" s="4"/>
      <c r="BV97" s="6"/>
      <c r="BW97" s="4"/>
      <c r="BX97" s="6"/>
      <c r="BY97" s="5"/>
      <c r="BZ97" s="5"/>
      <c r="CA97" s="4"/>
      <c r="CB97" s="6"/>
      <c r="CC97" s="4"/>
      <c r="CD97" s="6"/>
      <c r="CE97" s="5"/>
      <c r="CF97" s="5"/>
      <c r="CG97" s="4">
        <v>1</v>
      </c>
      <c r="CH97" s="6">
        <v>46.65</v>
      </c>
      <c r="CI97" s="4"/>
      <c r="CJ97" s="6"/>
      <c r="CK97" s="5"/>
      <c r="CL97" s="5"/>
      <c r="CM97" s="4"/>
      <c r="CN97" s="6"/>
      <c r="CO97" s="4"/>
      <c r="CP97" s="6"/>
      <c r="CQ97" s="5"/>
      <c r="CR97" s="5"/>
      <c r="CS97" s="4"/>
      <c r="CT97" s="6"/>
      <c r="CU97" s="4"/>
      <c r="CV97" s="6"/>
      <c r="CW97" s="5"/>
      <c r="CX97" s="5"/>
      <c r="CY97" s="4"/>
      <c r="CZ97" s="6"/>
      <c r="DA97" s="4"/>
      <c r="DB97" s="6"/>
      <c r="DC97" s="5"/>
      <c r="DD97" s="5"/>
      <c r="DE97" s="4"/>
      <c r="DF97" s="6"/>
      <c r="DG97" s="4"/>
      <c r="DH97" s="6"/>
      <c r="DI97" s="5"/>
      <c r="DJ97" s="5"/>
      <c r="DK97" s="4"/>
      <c r="DL97" s="6"/>
      <c r="DM97" s="4"/>
      <c r="DN97" s="6"/>
      <c r="DO97" s="5"/>
      <c r="DP97" s="5"/>
      <c r="DQ97" s="4"/>
      <c r="DR97" s="6"/>
      <c r="DS97" s="4"/>
      <c r="DT97" s="6"/>
      <c r="DU97" s="5"/>
      <c r="DV97" s="5"/>
      <c r="DW97" s="4"/>
      <c r="DX97" s="6"/>
      <c r="DY97" s="4"/>
      <c r="DZ97" s="6"/>
      <c r="EA97" s="5"/>
      <c r="EB97" s="5"/>
      <c r="EC97" s="4"/>
      <c r="ED97" s="6"/>
      <c r="EE97" s="4"/>
      <c r="EF97" s="6"/>
      <c r="EG97" s="5"/>
      <c r="EH97" s="5"/>
      <c r="EI97" s="4"/>
      <c r="EJ97" s="6"/>
      <c r="EK97" s="4"/>
      <c r="EL97" s="6"/>
      <c r="EM97" s="5"/>
      <c r="EN97" s="5"/>
      <c r="EO97" s="4"/>
      <c r="EP97" s="6"/>
      <c r="EQ97" s="4"/>
      <c r="ER97" s="6"/>
      <c r="ES97" s="5"/>
      <c r="ET97" s="5"/>
      <c r="EU97" s="4"/>
      <c r="EV97" s="6"/>
      <c r="EW97" s="4"/>
      <c r="EX97" s="6"/>
      <c r="EY97" s="5"/>
      <c r="EZ97" s="5"/>
      <c r="FA97" s="4"/>
      <c r="FB97" s="6"/>
      <c r="FC97" s="4"/>
      <c r="FD97" s="6"/>
      <c r="FE97" s="5"/>
      <c r="FF97" s="5"/>
      <c r="FG97" s="4"/>
      <c r="FH97" s="6"/>
      <c r="FI97" s="4"/>
      <c r="FJ97" s="6"/>
      <c r="FK97" s="5"/>
      <c r="FL97" s="5"/>
      <c r="FM97" s="4"/>
      <c r="FN97" s="6"/>
      <c r="FO97" s="4"/>
      <c r="FP97" s="6"/>
      <c r="FQ97" s="5"/>
      <c r="FR97" s="5"/>
      <c r="FS97" s="4"/>
      <c r="FT97" s="6"/>
      <c r="FU97" s="4"/>
      <c r="FV97" s="6"/>
      <c r="FW97" s="5"/>
      <c r="FX97" s="5"/>
      <c r="FY97" s="4"/>
      <c r="FZ97" s="6"/>
      <c r="GA97" s="4"/>
      <c r="GB97" s="6"/>
      <c r="GC97" s="5"/>
      <c r="GD97" s="5"/>
      <c r="GE97" s="4"/>
      <c r="GF97" s="6"/>
      <c r="GG97" s="4"/>
      <c r="GH97" s="6"/>
      <c r="GI97" s="5"/>
      <c r="GJ97" s="5"/>
      <c r="GK97" s="4"/>
      <c r="GL97" s="6"/>
      <c r="GM97" s="4"/>
      <c r="GN97" s="6"/>
      <c r="GO97" s="5"/>
      <c r="GP97" s="5"/>
      <c r="GQ97" s="4"/>
      <c r="GR97" s="6"/>
      <c r="GS97" s="4"/>
      <c r="GT97" s="6"/>
      <c r="GU97" s="5"/>
      <c r="GV97" s="5"/>
      <c r="GW97" s="4"/>
      <c r="GX97" s="6"/>
      <c r="GY97" s="4"/>
      <c r="GZ97" s="6"/>
      <c r="HA97" s="5"/>
      <c r="HB97" s="5"/>
      <c r="HC97" s="4"/>
      <c r="HD97" s="6"/>
      <c r="HE97" s="4"/>
      <c r="HF97" s="6"/>
      <c r="HG97" s="5"/>
      <c r="HH97" s="5"/>
      <c r="HI97" s="4"/>
      <c r="HJ97" s="6"/>
      <c r="HK97" s="4"/>
      <c r="HL97" s="6"/>
      <c r="HM97" s="5"/>
      <c r="HN97" s="5"/>
      <c r="HO97" s="4"/>
      <c r="HP97" s="6"/>
      <c r="HQ97" s="4"/>
      <c r="HR97" s="6"/>
      <c r="HS97" s="5"/>
      <c r="HT97" s="5"/>
      <c r="HU97" s="4"/>
      <c r="HV97" s="6"/>
      <c r="HW97" s="4"/>
      <c r="HX97" s="6"/>
      <c r="HY97" s="5"/>
      <c r="HZ97" s="5"/>
      <c r="IA97" s="4"/>
      <c r="IB97" s="6"/>
      <c r="IC97" s="4"/>
      <c r="ID97" s="6"/>
      <c r="IE97" s="5"/>
      <c r="IF97" s="5"/>
      <c r="IG97" s="4"/>
      <c r="IH97" s="6"/>
      <c r="II97" s="4"/>
      <c r="IJ97" s="6"/>
      <c r="IK97" s="5"/>
      <c r="IL97" s="5"/>
      <c r="IM97" s="4"/>
      <c r="IN97" s="6"/>
      <c r="IO97" s="4"/>
      <c r="IP97" s="6"/>
      <c r="IQ97" s="5"/>
      <c r="IR97" s="5"/>
      <c r="IS97" s="4"/>
      <c r="IT97" s="6"/>
      <c r="IU97" s="4"/>
      <c r="IV97" s="6"/>
      <c r="IW97" s="5"/>
      <c r="IX97" s="5"/>
      <c r="IY97" s="4"/>
      <c r="IZ97" s="6"/>
      <c r="JA97" s="4"/>
      <c r="JB97" s="6"/>
      <c r="JC97" s="5"/>
      <c r="JD97" s="5"/>
      <c r="JE97" s="4"/>
      <c r="JF97" s="6"/>
      <c r="JG97" s="4"/>
      <c r="JH97" s="6"/>
      <c r="JI97" s="5"/>
      <c r="JJ97" s="5"/>
      <c r="JK97" s="4"/>
      <c r="JL97" s="6"/>
      <c r="JM97" s="4"/>
      <c r="JN97" s="6"/>
      <c r="JO97" s="5"/>
      <c r="JP97" s="5"/>
      <c r="JQ97" s="4"/>
      <c r="JR97" s="6"/>
      <c r="JS97" s="4"/>
      <c r="JT97" s="6"/>
      <c r="JU97" s="5"/>
      <c r="JV97" s="5"/>
      <c r="JW97" s="4"/>
      <c r="JX97" s="6"/>
      <c r="JY97" s="4"/>
      <c r="JZ97" s="6"/>
      <c r="KA97" s="5"/>
      <c r="KB97" s="5"/>
      <c r="KC97" s="4"/>
      <c r="KD97" s="6"/>
      <c r="KE97" s="4"/>
      <c r="KF97" s="6"/>
      <c r="KG97" s="5"/>
      <c r="KH97" s="5"/>
      <c r="KI97" s="4"/>
      <c r="KJ97" s="6"/>
      <c r="KK97" s="4"/>
      <c r="KL97" s="6"/>
      <c r="KM97" s="5"/>
      <c r="KN97" s="5"/>
    </row>
    <row r="98">
      <c r="A98" s="3" t="s">
        <v>85</v>
      </c>
      <c r="B98" s="3" t="s">
        <v>86</v>
      </c>
      <c r="C98" s="3" t="s">
        <v>87</v>
      </c>
      <c r="D98" s="3" t="s">
        <v>88</v>
      </c>
      <c r="E98" s="3" t="s">
        <v>182</v>
      </c>
      <c r="F98" s="3" t="s">
        <v>183</v>
      </c>
      <c r="G98" s="3" t="s">
        <v>184</v>
      </c>
      <c r="H98" s="3" t="s">
        <v>155</v>
      </c>
      <c r="I98" s="3" t="s">
        <v>1350</v>
      </c>
      <c r="J98" s="3" t="s">
        <v>1337</v>
      </c>
      <c r="K98" s="4">
        <v>849</v>
      </c>
      <c r="L98" s="4">
        <f>=ROUNDDOWN(18.4565217391304,0)</f>
      </c>
      <c r="M98" s="4">
        <v>800</v>
      </c>
      <c r="N98" s="5">
        <v>1</v>
      </c>
      <c r="O98" s="4"/>
      <c r="P98" s="4">
        <f>=ROUNDDOWN({0},0)</f>
      </c>
      <c r="Q98" s="4"/>
      <c r="R98" s="5"/>
      <c r="S98" s="4">
        <v>45</v>
      </c>
      <c r="T98" s="6">
        <v>3676.23</v>
      </c>
      <c r="U98" s="4"/>
      <c r="V98" s="6"/>
      <c r="W98" s="5"/>
      <c r="X98" s="5"/>
      <c r="Y98" s="4">
        <v>11</v>
      </c>
      <c r="Z98" s="6">
        <v>880.84</v>
      </c>
      <c r="AA98" s="4"/>
      <c r="AB98" s="6"/>
      <c r="AC98" s="5"/>
      <c r="AD98" s="5"/>
      <c r="AE98" s="4">
        <v>3</v>
      </c>
      <c r="AF98" s="6">
        <v>216.42</v>
      </c>
      <c r="AG98" s="4"/>
      <c r="AH98" s="6"/>
      <c r="AI98" s="5"/>
      <c r="AJ98" s="5"/>
      <c r="AK98" s="4">
        <v>11</v>
      </c>
      <c r="AL98" s="6">
        <v>919.73</v>
      </c>
      <c r="AM98" s="4"/>
      <c r="AN98" s="6"/>
      <c r="AO98" s="5"/>
      <c r="AP98" s="5"/>
      <c r="AQ98" s="4">
        <v>3</v>
      </c>
      <c r="AR98" s="6">
        <v>244.08</v>
      </c>
      <c r="AS98" s="4"/>
      <c r="AT98" s="6"/>
      <c r="AU98" s="5"/>
      <c r="AV98" s="5"/>
      <c r="AW98" s="4">
        <v>1</v>
      </c>
      <c r="AX98" s="6">
        <v>85.43</v>
      </c>
      <c r="AY98" s="4"/>
      <c r="AZ98" s="6"/>
      <c r="BA98" s="5"/>
      <c r="BB98" s="5"/>
      <c r="BC98" s="4">
        <v>1</v>
      </c>
      <c r="BD98" s="6">
        <v>106.99</v>
      </c>
      <c r="BE98" s="4"/>
      <c r="BF98" s="6"/>
      <c r="BG98" s="5"/>
      <c r="BH98" s="5"/>
      <c r="BI98" s="4">
        <v>8</v>
      </c>
      <c r="BJ98" s="6">
        <v>653.48</v>
      </c>
      <c r="BK98" s="4"/>
      <c r="BL98" s="6"/>
      <c r="BM98" s="5"/>
      <c r="BN98" s="5"/>
      <c r="BO98" s="4">
        <v>1</v>
      </c>
      <c r="BP98" s="6">
        <v>91.94</v>
      </c>
      <c r="BQ98" s="4"/>
      <c r="BR98" s="6"/>
      <c r="BS98" s="5"/>
      <c r="BT98" s="5"/>
      <c r="BU98" s="4"/>
      <c r="BV98" s="6"/>
      <c r="BW98" s="4"/>
      <c r="BX98" s="6"/>
      <c r="BY98" s="5"/>
      <c r="BZ98" s="5"/>
      <c r="CA98" s="4"/>
      <c r="CB98" s="6"/>
      <c r="CC98" s="4"/>
      <c r="CD98" s="6"/>
      <c r="CE98" s="5"/>
      <c r="CF98" s="5"/>
      <c r="CG98" s="4"/>
      <c r="CH98" s="6"/>
      <c r="CI98" s="4"/>
      <c r="CJ98" s="6"/>
      <c r="CK98" s="5"/>
      <c r="CL98" s="5"/>
      <c r="CM98" s="4"/>
      <c r="CN98" s="6"/>
      <c r="CO98" s="4"/>
      <c r="CP98" s="6"/>
      <c r="CQ98" s="5"/>
      <c r="CR98" s="5"/>
      <c r="CS98" s="4"/>
      <c r="CT98" s="6"/>
      <c r="CU98" s="4"/>
      <c r="CV98" s="6"/>
      <c r="CW98" s="5"/>
      <c r="CX98" s="5"/>
      <c r="CY98" s="4">
        <v>5</v>
      </c>
      <c r="CZ98" s="6">
        <v>395.96</v>
      </c>
      <c r="DA98" s="4"/>
      <c r="DB98" s="6"/>
      <c r="DC98" s="5"/>
      <c r="DD98" s="5"/>
      <c r="DE98" s="4"/>
      <c r="DF98" s="6"/>
      <c r="DG98" s="4"/>
      <c r="DH98" s="6"/>
      <c r="DI98" s="5"/>
      <c r="DJ98" s="5"/>
      <c r="DK98" s="4"/>
      <c r="DL98" s="6"/>
      <c r="DM98" s="4"/>
      <c r="DN98" s="6"/>
      <c r="DO98" s="5"/>
      <c r="DP98" s="5"/>
      <c r="DQ98" s="4"/>
      <c r="DR98" s="6"/>
      <c r="DS98" s="4"/>
      <c r="DT98" s="6"/>
      <c r="DU98" s="5"/>
      <c r="DV98" s="5"/>
      <c r="DW98" s="4">
        <v>1</v>
      </c>
      <c r="DX98" s="6">
        <v>81.36</v>
      </c>
      <c r="DY98" s="4"/>
      <c r="DZ98" s="6"/>
      <c r="EA98" s="5"/>
      <c r="EB98" s="5"/>
      <c r="EC98" s="4"/>
      <c r="ED98" s="6"/>
      <c r="EE98" s="4"/>
      <c r="EF98" s="6"/>
      <c r="EG98" s="5"/>
      <c r="EH98" s="5"/>
      <c r="EI98" s="4"/>
      <c r="EJ98" s="6"/>
      <c r="EK98" s="4"/>
      <c r="EL98" s="6"/>
      <c r="EM98" s="5"/>
      <c r="EN98" s="5"/>
      <c r="EO98" s="4"/>
      <c r="EP98" s="6"/>
      <c r="EQ98" s="4"/>
      <c r="ER98" s="6"/>
      <c r="ES98" s="5"/>
      <c r="ET98" s="5"/>
      <c r="EU98" s="4"/>
      <c r="EV98" s="6"/>
      <c r="EW98" s="4"/>
      <c r="EX98" s="6"/>
      <c r="EY98" s="5"/>
      <c r="EZ98" s="5"/>
      <c r="FA98" s="4"/>
      <c r="FB98" s="6"/>
      <c r="FC98" s="4"/>
      <c r="FD98" s="6"/>
      <c r="FE98" s="5"/>
      <c r="FF98" s="5"/>
      <c r="FG98" s="4"/>
      <c r="FH98" s="6"/>
      <c r="FI98" s="4"/>
      <c r="FJ98" s="6"/>
      <c r="FK98" s="5"/>
      <c r="FL98" s="5"/>
      <c r="FM98" s="4"/>
      <c r="FN98" s="6"/>
      <c r="FO98" s="4"/>
      <c r="FP98" s="6"/>
      <c r="FQ98" s="5"/>
      <c r="FR98" s="5"/>
      <c r="FS98" s="4"/>
      <c r="FT98" s="6"/>
      <c r="FU98" s="4"/>
      <c r="FV98" s="6"/>
      <c r="FW98" s="5"/>
      <c r="FX98" s="5"/>
      <c r="FY98" s="4"/>
      <c r="FZ98" s="6"/>
      <c r="GA98" s="4"/>
      <c r="GB98" s="6"/>
      <c r="GC98" s="5"/>
      <c r="GD98" s="5"/>
      <c r="GE98" s="4"/>
      <c r="GF98" s="6"/>
      <c r="GG98" s="4"/>
      <c r="GH98" s="6"/>
      <c r="GI98" s="5"/>
      <c r="GJ98" s="5"/>
      <c r="GK98" s="4"/>
      <c r="GL98" s="6"/>
      <c r="GM98" s="4"/>
      <c r="GN98" s="6"/>
      <c r="GO98" s="5"/>
      <c r="GP98" s="5"/>
      <c r="GQ98" s="4"/>
      <c r="GR98" s="6"/>
      <c r="GS98" s="4"/>
      <c r="GT98" s="6"/>
      <c r="GU98" s="5"/>
      <c r="GV98" s="5"/>
      <c r="GW98" s="4"/>
      <c r="GX98" s="6"/>
      <c r="GY98" s="4"/>
      <c r="GZ98" s="6"/>
      <c r="HA98" s="5"/>
      <c r="HB98" s="5"/>
      <c r="HC98" s="4"/>
      <c r="HD98" s="6"/>
      <c r="HE98" s="4"/>
      <c r="HF98" s="6"/>
      <c r="HG98" s="5"/>
      <c r="HH98" s="5"/>
      <c r="HI98" s="4"/>
      <c r="HJ98" s="6"/>
      <c r="HK98" s="4"/>
      <c r="HL98" s="6"/>
      <c r="HM98" s="5"/>
      <c r="HN98" s="5"/>
      <c r="HO98" s="4"/>
      <c r="HP98" s="6"/>
      <c r="HQ98" s="4"/>
      <c r="HR98" s="6"/>
      <c r="HS98" s="5"/>
      <c r="HT98" s="5"/>
      <c r="HU98" s="4"/>
      <c r="HV98" s="6"/>
      <c r="HW98" s="4"/>
      <c r="HX98" s="6"/>
      <c r="HY98" s="5"/>
      <c r="HZ98" s="5"/>
      <c r="IA98" s="4"/>
      <c r="IB98" s="6"/>
      <c r="IC98" s="4"/>
      <c r="ID98" s="6"/>
      <c r="IE98" s="5"/>
      <c r="IF98" s="5"/>
      <c r="IG98" s="4"/>
      <c r="IH98" s="6"/>
      <c r="II98" s="4"/>
      <c r="IJ98" s="6"/>
      <c r="IK98" s="5"/>
      <c r="IL98" s="5"/>
      <c r="IM98" s="4"/>
      <c r="IN98" s="6"/>
      <c r="IO98" s="4"/>
      <c r="IP98" s="6"/>
      <c r="IQ98" s="5"/>
      <c r="IR98" s="5"/>
      <c r="IS98" s="4"/>
      <c r="IT98" s="6"/>
      <c r="IU98" s="4"/>
      <c r="IV98" s="6"/>
      <c r="IW98" s="5"/>
      <c r="IX98" s="5"/>
      <c r="IY98" s="4"/>
      <c r="IZ98" s="6"/>
      <c r="JA98" s="4"/>
      <c r="JB98" s="6"/>
      <c r="JC98" s="5"/>
      <c r="JD98" s="5"/>
      <c r="JE98" s="4"/>
      <c r="JF98" s="6"/>
      <c r="JG98" s="4"/>
      <c r="JH98" s="6"/>
      <c r="JI98" s="5"/>
      <c r="JJ98" s="5"/>
      <c r="JK98" s="4"/>
      <c r="JL98" s="6"/>
      <c r="JM98" s="4"/>
      <c r="JN98" s="6"/>
      <c r="JO98" s="5"/>
      <c r="JP98" s="5"/>
      <c r="JQ98" s="4"/>
      <c r="JR98" s="6"/>
      <c r="JS98" s="4"/>
      <c r="JT98" s="6"/>
      <c r="JU98" s="5"/>
      <c r="JV98" s="5"/>
      <c r="JW98" s="4"/>
      <c r="JX98" s="6"/>
      <c r="JY98" s="4"/>
      <c r="JZ98" s="6"/>
      <c r="KA98" s="5"/>
      <c r="KB98" s="5"/>
      <c r="KC98" s="4"/>
      <c r="KD98" s="6"/>
      <c r="KE98" s="4"/>
      <c r="KF98" s="6"/>
      <c r="KG98" s="5"/>
      <c r="KH98" s="5"/>
      <c r="KI98" s="4"/>
      <c r="KJ98" s="6"/>
      <c r="KK98" s="4"/>
      <c r="KL98" s="6"/>
      <c r="KM98" s="5"/>
      <c r="KN98" s="5"/>
    </row>
    <row r="99">
      <c r="A99" s="3" t="s">
        <v>85</v>
      </c>
      <c r="B99" s="3" t="s">
        <v>86</v>
      </c>
      <c r="C99" s="3" t="s">
        <v>87</v>
      </c>
      <c r="D99" s="3" t="s">
        <v>88</v>
      </c>
      <c r="E99" s="3" t="s">
        <v>185</v>
      </c>
      <c r="F99" s="3" t="s">
        <v>186</v>
      </c>
      <c r="G99" s="3" t="s">
        <v>187</v>
      </c>
      <c r="H99" s="3" t="s">
        <v>92</v>
      </c>
      <c r="I99" s="3" t="s">
        <v>1320</v>
      </c>
      <c r="J99" s="3" t="s">
        <v>1319</v>
      </c>
      <c r="K99" s="4">
        <v>617</v>
      </c>
      <c r="L99" s="4">
        <f>=ROUNDDOWN(15.3482587064677,0)</f>
      </c>
      <c r="M99" s="4">
        <v>630</v>
      </c>
      <c r="N99" s="5">
        <v>1</v>
      </c>
      <c r="O99" s="4"/>
      <c r="P99" s="4">
        <f>=ROUNDDOWN({0},0)</f>
      </c>
      <c r="Q99" s="4"/>
      <c r="R99" s="5"/>
      <c r="S99" s="4">
        <v>32</v>
      </c>
      <c r="T99" s="6">
        <v>2286.73</v>
      </c>
      <c r="U99" s="4"/>
      <c r="V99" s="6"/>
      <c r="W99" s="5"/>
      <c r="X99" s="5"/>
      <c r="Y99" s="4">
        <v>2</v>
      </c>
      <c r="Z99" s="6">
        <v>131.24</v>
      </c>
      <c r="AA99" s="4"/>
      <c r="AB99" s="6"/>
      <c r="AC99" s="5"/>
      <c r="AD99" s="5"/>
      <c r="AE99" s="4">
        <v>1</v>
      </c>
      <c r="AF99" s="6">
        <v>62.34</v>
      </c>
      <c r="AG99" s="4"/>
      <c r="AH99" s="6"/>
      <c r="AI99" s="5"/>
      <c r="AJ99" s="5"/>
      <c r="AK99" s="4">
        <v>15</v>
      </c>
      <c r="AL99" s="6">
        <v>1037.58</v>
      </c>
      <c r="AM99" s="4"/>
      <c r="AN99" s="6"/>
      <c r="AO99" s="5"/>
      <c r="AP99" s="5"/>
      <c r="AQ99" s="4">
        <v>1</v>
      </c>
      <c r="AR99" s="6">
        <v>65.8</v>
      </c>
      <c r="AS99" s="4"/>
      <c r="AT99" s="6"/>
      <c r="AU99" s="5"/>
      <c r="AV99" s="5"/>
      <c r="AW99" s="4">
        <v>5</v>
      </c>
      <c r="AX99" s="6">
        <v>366.53</v>
      </c>
      <c r="AY99" s="4"/>
      <c r="AZ99" s="6"/>
      <c r="BA99" s="5"/>
      <c r="BB99" s="5"/>
      <c r="BC99" s="4"/>
      <c r="BD99" s="6"/>
      <c r="BE99" s="4"/>
      <c r="BF99" s="6"/>
      <c r="BG99" s="5"/>
      <c r="BH99" s="5"/>
      <c r="BI99" s="4">
        <v>4</v>
      </c>
      <c r="BJ99" s="6">
        <v>317.8</v>
      </c>
      <c r="BK99" s="4"/>
      <c r="BL99" s="6"/>
      <c r="BM99" s="5"/>
      <c r="BN99" s="5"/>
      <c r="BO99" s="4"/>
      <c r="BP99" s="6"/>
      <c r="BQ99" s="4"/>
      <c r="BR99" s="6"/>
      <c r="BS99" s="5"/>
      <c r="BT99" s="5"/>
      <c r="BU99" s="4">
        <v>2</v>
      </c>
      <c r="BV99" s="6">
        <v>158.9</v>
      </c>
      <c r="BW99" s="4"/>
      <c r="BX99" s="6"/>
      <c r="BY99" s="5"/>
      <c r="BZ99" s="5"/>
      <c r="CA99" s="4"/>
      <c r="CB99" s="6"/>
      <c r="CC99" s="4"/>
      <c r="CD99" s="6"/>
      <c r="CE99" s="5"/>
      <c r="CF99" s="5"/>
      <c r="CG99" s="4"/>
      <c r="CH99" s="6"/>
      <c r="CI99" s="4"/>
      <c r="CJ99" s="6"/>
      <c r="CK99" s="5"/>
      <c r="CL99" s="5"/>
      <c r="CM99" s="4"/>
      <c r="CN99" s="6"/>
      <c r="CO99" s="4"/>
      <c r="CP99" s="6"/>
      <c r="CQ99" s="5"/>
      <c r="CR99" s="5"/>
      <c r="CS99" s="4">
        <v>2</v>
      </c>
      <c r="CT99" s="6">
        <v>146.54</v>
      </c>
      <c r="CU99" s="4"/>
      <c r="CV99" s="6"/>
      <c r="CW99" s="5"/>
      <c r="CX99" s="5"/>
      <c r="CY99" s="4"/>
      <c r="CZ99" s="6"/>
      <c r="DA99" s="4"/>
      <c r="DB99" s="6"/>
      <c r="DC99" s="5"/>
      <c r="DD99" s="5"/>
      <c r="DE99" s="4"/>
      <c r="DF99" s="6"/>
      <c r="DG99" s="4"/>
      <c r="DH99" s="6"/>
      <c r="DI99" s="5"/>
      <c r="DJ99" s="5"/>
      <c r="DK99" s="4"/>
      <c r="DL99" s="6"/>
      <c r="DM99" s="4"/>
      <c r="DN99" s="6"/>
      <c r="DO99" s="5"/>
      <c r="DP99" s="5"/>
      <c r="DQ99" s="4"/>
      <c r="DR99" s="6"/>
      <c r="DS99" s="4"/>
      <c r="DT99" s="6"/>
      <c r="DU99" s="5"/>
      <c r="DV99" s="5"/>
      <c r="DW99" s="4"/>
      <c r="DX99" s="6"/>
      <c r="DY99" s="4"/>
      <c r="DZ99" s="6"/>
      <c r="EA99" s="5"/>
      <c r="EB99" s="5"/>
      <c r="EC99" s="4"/>
      <c r="ED99" s="6"/>
      <c r="EE99" s="4"/>
      <c r="EF99" s="6"/>
      <c r="EG99" s="5"/>
      <c r="EH99" s="5"/>
      <c r="EI99" s="4"/>
      <c r="EJ99" s="6"/>
      <c r="EK99" s="4"/>
      <c r="EL99" s="6"/>
      <c r="EM99" s="5"/>
      <c r="EN99" s="5"/>
      <c r="EO99" s="4"/>
      <c r="EP99" s="6"/>
      <c r="EQ99" s="4"/>
      <c r="ER99" s="6"/>
      <c r="ES99" s="5"/>
      <c r="ET99" s="5"/>
      <c r="EU99" s="4"/>
      <c r="EV99" s="6"/>
      <c r="EW99" s="4"/>
      <c r="EX99" s="6"/>
      <c r="EY99" s="5"/>
      <c r="EZ99" s="5"/>
      <c r="FA99" s="4"/>
      <c r="FB99" s="6"/>
      <c r="FC99" s="4"/>
      <c r="FD99" s="6"/>
      <c r="FE99" s="5"/>
      <c r="FF99" s="5"/>
      <c r="FG99" s="4"/>
      <c r="FH99" s="6"/>
      <c r="FI99" s="4"/>
      <c r="FJ99" s="6"/>
      <c r="FK99" s="5"/>
      <c r="FL99" s="5"/>
      <c r="FM99" s="4"/>
      <c r="FN99" s="6"/>
      <c r="FO99" s="4"/>
      <c r="FP99" s="6"/>
      <c r="FQ99" s="5"/>
      <c r="FR99" s="5"/>
      <c r="FS99" s="4"/>
      <c r="FT99" s="6"/>
      <c r="FU99" s="4"/>
      <c r="FV99" s="6"/>
      <c r="FW99" s="5"/>
      <c r="FX99" s="5"/>
      <c r="FY99" s="4"/>
      <c r="FZ99" s="6"/>
      <c r="GA99" s="4"/>
      <c r="GB99" s="6"/>
      <c r="GC99" s="5"/>
      <c r="GD99" s="5"/>
      <c r="GE99" s="4"/>
      <c r="GF99" s="6"/>
      <c r="GG99" s="4"/>
      <c r="GH99" s="6"/>
      <c r="GI99" s="5"/>
      <c r="GJ99" s="5"/>
      <c r="GK99" s="4"/>
      <c r="GL99" s="6"/>
      <c r="GM99" s="4"/>
      <c r="GN99" s="6"/>
      <c r="GO99" s="5"/>
      <c r="GP99" s="5"/>
      <c r="GQ99" s="4"/>
      <c r="GR99" s="6"/>
      <c r="GS99" s="4"/>
      <c r="GT99" s="6"/>
      <c r="GU99" s="5"/>
      <c r="GV99" s="5"/>
      <c r="GW99" s="4"/>
      <c r="GX99" s="6"/>
      <c r="GY99" s="4"/>
      <c r="GZ99" s="6"/>
      <c r="HA99" s="5"/>
      <c r="HB99" s="5"/>
      <c r="HC99" s="4"/>
      <c r="HD99" s="6"/>
      <c r="HE99" s="4"/>
      <c r="HF99" s="6"/>
      <c r="HG99" s="5"/>
      <c r="HH99" s="5"/>
      <c r="HI99" s="4"/>
      <c r="HJ99" s="6"/>
      <c r="HK99" s="4"/>
      <c r="HL99" s="6"/>
      <c r="HM99" s="5"/>
      <c r="HN99" s="5"/>
      <c r="HO99" s="4"/>
      <c r="HP99" s="6"/>
      <c r="HQ99" s="4"/>
      <c r="HR99" s="6"/>
      <c r="HS99" s="5"/>
      <c r="HT99" s="5"/>
      <c r="HU99" s="4"/>
      <c r="HV99" s="6"/>
      <c r="HW99" s="4"/>
      <c r="HX99" s="6"/>
      <c r="HY99" s="5"/>
      <c r="HZ99" s="5"/>
      <c r="IA99" s="4"/>
      <c r="IB99" s="6"/>
      <c r="IC99" s="4"/>
      <c r="ID99" s="6"/>
      <c r="IE99" s="5"/>
      <c r="IF99" s="5"/>
      <c r="IG99" s="4"/>
      <c r="IH99" s="6"/>
      <c r="II99" s="4"/>
      <c r="IJ99" s="6"/>
      <c r="IK99" s="5"/>
      <c r="IL99" s="5"/>
      <c r="IM99" s="4"/>
      <c r="IN99" s="6"/>
      <c r="IO99" s="4"/>
      <c r="IP99" s="6"/>
      <c r="IQ99" s="5"/>
      <c r="IR99" s="5"/>
      <c r="IS99" s="4"/>
      <c r="IT99" s="6"/>
      <c r="IU99" s="4"/>
      <c r="IV99" s="6"/>
      <c r="IW99" s="5"/>
      <c r="IX99" s="5"/>
      <c r="IY99" s="4"/>
      <c r="IZ99" s="6"/>
      <c r="JA99" s="4"/>
      <c r="JB99" s="6"/>
      <c r="JC99" s="5"/>
      <c r="JD99" s="5"/>
      <c r="JE99" s="4"/>
      <c r="JF99" s="6"/>
      <c r="JG99" s="4"/>
      <c r="JH99" s="6"/>
      <c r="JI99" s="5"/>
      <c r="JJ99" s="5"/>
      <c r="JK99" s="4"/>
      <c r="JL99" s="6"/>
      <c r="JM99" s="4"/>
      <c r="JN99" s="6"/>
      <c r="JO99" s="5"/>
      <c r="JP99" s="5"/>
      <c r="JQ99" s="4"/>
      <c r="JR99" s="6"/>
      <c r="JS99" s="4"/>
      <c r="JT99" s="6"/>
      <c r="JU99" s="5"/>
      <c r="JV99" s="5"/>
      <c r="JW99" s="4"/>
      <c r="JX99" s="6"/>
      <c r="JY99" s="4"/>
      <c r="JZ99" s="6"/>
      <c r="KA99" s="5"/>
      <c r="KB99" s="5"/>
      <c r="KC99" s="4"/>
      <c r="KD99" s="6"/>
      <c r="KE99" s="4"/>
      <c r="KF99" s="6"/>
      <c r="KG99" s="5"/>
      <c r="KH99" s="5"/>
      <c r="KI99" s="4"/>
      <c r="KJ99" s="6"/>
      <c r="KK99" s="4"/>
      <c r="KL99" s="6"/>
      <c r="KM99" s="5"/>
      <c r="KN99" s="5"/>
    </row>
    <row r="100">
      <c r="A100" s="3" t="s">
        <v>85</v>
      </c>
      <c r="B100" s="3" t="s">
        <v>86</v>
      </c>
      <c r="C100" s="3" t="s">
        <v>87</v>
      </c>
      <c r="D100" s="3" t="s">
        <v>88</v>
      </c>
      <c r="E100" s="3" t="s">
        <v>185</v>
      </c>
      <c r="F100" s="3" t="s">
        <v>186</v>
      </c>
      <c r="G100" s="3" t="s">
        <v>187</v>
      </c>
      <c r="H100" s="3" t="s">
        <v>92</v>
      </c>
      <c r="I100" s="3" t="s">
        <v>1351</v>
      </c>
      <c r="J100" s="3" t="s">
        <v>1319</v>
      </c>
      <c r="K100" s="4">
        <v>592</v>
      </c>
      <c r="L100" s="4">
        <f>=ROUNDDOWN(20.6993006993007,0)</f>
      </c>
      <c r="M100" s="4"/>
      <c r="N100" s="5">
        <v>1</v>
      </c>
      <c r="O100" s="4"/>
      <c r="P100" s="4">
        <f>=ROUNDDOWN({0},0)</f>
      </c>
      <c r="Q100" s="4"/>
      <c r="R100" s="5"/>
      <c r="S100" s="4">
        <v>18</v>
      </c>
      <c r="T100" s="6">
        <v>1295.46</v>
      </c>
      <c r="U100" s="4"/>
      <c r="V100" s="6"/>
      <c r="W100" s="5"/>
      <c r="X100" s="5"/>
      <c r="Y100" s="4">
        <v>1</v>
      </c>
      <c r="Z100" s="6">
        <v>76.56</v>
      </c>
      <c r="AA100" s="4"/>
      <c r="AB100" s="6"/>
      <c r="AC100" s="5"/>
      <c r="AD100" s="5"/>
      <c r="AE100" s="4">
        <v>5</v>
      </c>
      <c r="AF100" s="6">
        <v>312.12</v>
      </c>
      <c r="AG100" s="4"/>
      <c r="AH100" s="6"/>
      <c r="AI100" s="5"/>
      <c r="AJ100" s="5"/>
      <c r="AK100" s="4">
        <v>2</v>
      </c>
      <c r="AL100" s="6">
        <v>154.56</v>
      </c>
      <c r="AM100" s="4"/>
      <c r="AN100" s="6"/>
      <c r="AO100" s="5"/>
      <c r="AP100" s="5"/>
      <c r="AQ100" s="4">
        <v>3</v>
      </c>
      <c r="AR100" s="6">
        <v>216.2</v>
      </c>
      <c r="AS100" s="4"/>
      <c r="AT100" s="6"/>
      <c r="AU100" s="5"/>
      <c r="AV100" s="5"/>
      <c r="AW100" s="4">
        <v>2</v>
      </c>
      <c r="AX100" s="6">
        <v>146.15</v>
      </c>
      <c r="AY100" s="4"/>
      <c r="AZ100" s="6"/>
      <c r="BA100" s="5"/>
      <c r="BB100" s="5"/>
      <c r="BC100" s="4"/>
      <c r="BD100" s="6"/>
      <c r="BE100" s="4"/>
      <c r="BF100" s="6"/>
      <c r="BG100" s="5"/>
      <c r="BH100" s="5"/>
      <c r="BI100" s="4">
        <v>4</v>
      </c>
      <c r="BJ100" s="6">
        <v>322.24</v>
      </c>
      <c r="BK100" s="4"/>
      <c r="BL100" s="6"/>
      <c r="BM100" s="5"/>
      <c r="BN100" s="5"/>
      <c r="BO100" s="4"/>
      <c r="BP100" s="6"/>
      <c r="BQ100" s="4"/>
      <c r="BR100" s="6"/>
      <c r="BS100" s="5"/>
      <c r="BT100" s="5"/>
      <c r="BU100" s="4"/>
      <c r="BV100" s="6"/>
      <c r="BW100" s="4"/>
      <c r="BX100" s="6"/>
      <c r="BY100" s="5"/>
      <c r="BZ100" s="5"/>
      <c r="CA100" s="4"/>
      <c r="CB100" s="6"/>
      <c r="CC100" s="4"/>
      <c r="CD100" s="6"/>
      <c r="CE100" s="5"/>
      <c r="CF100" s="5"/>
      <c r="CG100" s="4"/>
      <c r="CH100" s="6"/>
      <c r="CI100" s="4"/>
      <c r="CJ100" s="6"/>
      <c r="CK100" s="5"/>
      <c r="CL100" s="5"/>
      <c r="CM100" s="4"/>
      <c r="CN100" s="6"/>
      <c r="CO100" s="4"/>
      <c r="CP100" s="6"/>
      <c r="CQ100" s="5"/>
      <c r="CR100" s="5"/>
      <c r="CS100" s="4">
        <v>1</v>
      </c>
      <c r="CT100" s="6">
        <v>67.63</v>
      </c>
      <c r="CU100" s="4"/>
      <c r="CV100" s="6"/>
      <c r="CW100" s="5"/>
      <c r="CX100" s="5"/>
      <c r="CY100" s="4"/>
      <c r="CZ100" s="6"/>
      <c r="DA100" s="4"/>
      <c r="DB100" s="6"/>
      <c r="DC100" s="5"/>
      <c r="DD100" s="5"/>
      <c r="DE100" s="4"/>
      <c r="DF100" s="6"/>
      <c r="DG100" s="4"/>
      <c r="DH100" s="6"/>
      <c r="DI100" s="5"/>
      <c r="DJ100" s="5"/>
      <c r="DK100" s="4"/>
      <c r="DL100" s="6"/>
      <c r="DM100" s="4"/>
      <c r="DN100" s="6"/>
      <c r="DO100" s="5"/>
      <c r="DP100" s="5"/>
      <c r="DQ100" s="4"/>
      <c r="DR100" s="6"/>
      <c r="DS100" s="4"/>
      <c r="DT100" s="6"/>
      <c r="DU100" s="5"/>
      <c r="DV100" s="5"/>
      <c r="DW100" s="4"/>
      <c r="DX100" s="6"/>
      <c r="DY100" s="4"/>
      <c r="DZ100" s="6"/>
      <c r="EA100" s="5"/>
      <c r="EB100" s="5"/>
      <c r="EC100" s="4"/>
      <c r="ED100" s="6"/>
      <c r="EE100" s="4"/>
      <c r="EF100" s="6"/>
      <c r="EG100" s="5"/>
      <c r="EH100" s="5"/>
      <c r="EI100" s="4"/>
      <c r="EJ100" s="6"/>
      <c r="EK100" s="4"/>
      <c r="EL100" s="6"/>
      <c r="EM100" s="5"/>
      <c r="EN100" s="5"/>
      <c r="EO100" s="4"/>
      <c r="EP100" s="6"/>
      <c r="EQ100" s="4"/>
      <c r="ER100" s="6"/>
      <c r="ES100" s="5"/>
      <c r="ET100" s="5"/>
      <c r="EU100" s="4"/>
      <c r="EV100" s="6"/>
      <c r="EW100" s="4"/>
      <c r="EX100" s="6"/>
      <c r="EY100" s="5"/>
      <c r="EZ100" s="5"/>
      <c r="FA100" s="4"/>
      <c r="FB100" s="6"/>
      <c r="FC100" s="4"/>
      <c r="FD100" s="6"/>
      <c r="FE100" s="5"/>
      <c r="FF100" s="5"/>
      <c r="FG100" s="4"/>
      <c r="FH100" s="6"/>
      <c r="FI100" s="4"/>
      <c r="FJ100" s="6"/>
      <c r="FK100" s="5"/>
      <c r="FL100" s="5"/>
      <c r="FM100" s="4"/>
      <c r="FN100" s="6"/>
      <c r="FO100" s="4"/>
      <c r="FP100" s="6"/>
      <c r="FQ100" s="5"/>
      <c r="FR100" s="5"/>
      <c r="FS100" s="4"/>
      <c r="FT100" s="6"/>
      <c r="FU100" s="4"/>
      <c r="FV100" s="6"/>
      <c r="FW100" s="5"/>
      <c r="FX100" s="5"/>
      <c r="FY100" s="4"/>
      <c r="FZ100" s="6"/>
      <c r="GA100" s="4"/>
      <c r="GB100" s="6"/>
      <c r="GC100" s="5"/>
      <c r="GD100" s="5"/>
      <c r="GE100" s="4"/>
      <c r="GF100" s="6"/>
      <c r="GG100" s="4"/>
      <c r="GH100" s="6"/>
      <c r="GI100" s="5"/>
      <c r="GJ100" s="5"/>
      <c r="GK100" s="4"/>
      <c r="GL100" s="6"/>
      <c r="GM100" s="4"/>
      <c r="GN100" s="6"/>
      <c r="GO100" s="5"/>
      <c r="GP100" s="5"/>
      <c r="GQ100" s="4"/>
      <c r="GR100" s="6"/>
      <c r="GS100" s="4"/>
      <c r="GT100" s="6"/>
      <c r="GU100" s="5"/>
      <c r="GV100" s="5"/>
      <c r="GW100" s="4"/>
      <c r="GX100" s="6"/>
      <c r="GY100" s="4"/>
      <c r="GZ100" s="6"/>
      <c r="HA100" s="5"/>
      <c r="HB100" s="5"/>
      <c r="HC100" s="4"/>
      <c r="HD100" s="6"/>
      <c r="HE100" s="4"/>
      <c r="HF100" s="6"/>
      <c r="HG100" s="5"/>
      <c r="HH100" s="5"/>
      <c r="HI100" s="4"/>
      <c r="HJ100" s="6"/>
      <c r="HK100" s="4"/>
      <c r="HL100" s="6"/>
      <c r="HM100" s="5"/>
      <c r="HN100" s="5"/>
      <c r="HO100" s="4"/>
      <c r="HP100" s="6"/>
      <c r="HQ100" s="4"/>
      <c r="HR100" s="6"/>
      <c r="HS100" s="5"/>
      <c r="HT100" s="5"/>
      <c r="HU100" s="4"/>
      <c r="HV100" s="6"/>
      <c r="HW100" s="4"/>
      <c r="HX100" s="6"/>
      <c r="HY100" s="5"/>
      <c r="HZ100" s="5"/>
      <c r="IA100" s="4"/>
      <c r="IB100" s="6"/>
      <c r="IC100" s="4"/>
      <c r="ID100" s="6"/>
      <c r="IE100" s="5"/>
      <c r="IF100" s="5"/>
      <c r="IG100" s="4"/>
      <c r="IH100" s="6"/>
      <c r="II100" s="4"/>
      <c r="IJ100" s="6"/>
      <c r="IK100" s="5"/>
      <c r="IL100" s="5"/>
      <c r="IM100" s="4"/>
      <c r="IN100" s="6"/>
      <c r="IO100" s="4"/>
      <c r="IP100" s="6"/>
      <c r="IQ100" s="5"/>
      <c r="IR100" s="5"/>
      <c r="IS100" s="4"/>
      <c r="IT100" s="6"/>
      <c r="IU100" s="4"/>
      <c r="IV100" s="6"/>
      <c r="IW100" s="5"/>
      <c r="IX100" s="5"/>
      <c r="IY100" s="4"/>
      <c r="IZ100" s="6"/>
      <c r="JA100" s="4"/>
      <c r="JB100" s="6"/>
      <c r="JC100" s="5"/>
      <c r="JD100" s="5"/>
      <c r="JE100" s="4"/>
      <c r="JF100" s="6"/>
      <c r="JG100" s="4"/>
      <c r="JH100" s="6"/>
      <c r="JI100" s="5"/>
      <c r="JJ100" s="5"/>
      <c r="JK100" s="4"/>
      <c r="JL100" s="6"/>
      <c r="JM100" s="4"/>
      <c r="JN100" s="6"/>
      <c r="JO100" s="5"/>
      <c r="JP100" s="5"/>
      <c r="JQ100" s="4"/>
      <c r="JR100" s="6"/>
      <c r="JS100" s="4"/>
      <c r="JT100" s="6"/>
      <c r="JU100" s="5"/>
      <c r="JV100" s="5"/>
      <c r="JW100" s="4"/>
      <c r="JX100" s="6"/>
      <c r="JY100" s="4"/>
      <c r="JZ100" s="6"/>
      <c r="KA100" s="5"/>
      <c r="KB100" s="5"/>
      <c r="KC100" s="4"/>
      <c r="KD100" s="6"/>
      <c r="KE100" s="4"/>
      <c r="KF100" s="6"/>
      <c r="KG100" s="5"/>
      <c r="KH100" s="5"/>
      <c r="KI100" s="4"/>
      <c r="KJ100" s="6"/>
      <c r="KK100" s="4"/>
      <c r="KL100" s="6"/>
      <c r="KM100" s="5"/>
      <c r="KN100" s="5"/>
    </row>
    <row r="101">
      <c r="A101" s="3" t="s">
        <v>85</v>
      </c>
      <c r="B101" s="3" t="s">
        <v>86</v>
      </c>
      <c r="C101" s="3" t="s">
        <v>87</v>
      </c>
      <c r="D101" s="3" t="s">
        <v>88</v>
      </c>
      <c r="E101" s="3" t="s">
        <v>188</v>
      </c>
      <c r="F101" s="3" t="s">
        <v>189</v>
      </c>
      <c r="G101" s="3" t="s">
        <v>190</v>
      </c>
      <c r="H101" s="3" t="s">
        <v>191</v>
      </c>
      <c r="I101" s="3" t="s">
        <v>1352</v>
      </c>
      <c r="J101" s="3" t="s">
        <v>1319</v>
      </c>
      <c r="K101" s="4">
        <v>569</v>
      </c>
      <c r="L101" s="4">
        <f>=ROUNDDOWN(26.7136150234742,0)</f>
      </c>
      <c r="M101" s="4"/>
      <c r="N101" s="5">
        <v>1</v>
      </c>
      <c r="O101" s="4"/>
      <c r="P101" s="4">
        <f>=ROUNDDOWN({0},0)</f>
      </c>
      <c r="Q101" s="4"/>
      <c r="R101" s="5"/>
      <c r="S101" s="4">
        <v>24</v>
      </c>
      <c r="T101" s="6">
        <v>1365.72</v>
      </c>
      <c r="U101" s="4"/>
      <c r="V101" s="6"/>
      <c r="W101" s="5"/>
      <c r="X101" s="5"/>
      <c r="Y101" s="4">
        <v>1</v>
      </c>
      <c r="Z101" s="6">
        <v>57.02</v>
      </c>
      <c r="AA101" s="4"/>
      <c r="AB101" s="6"/>
      <c r="AC101" s="5"/>
      <c r="AD101" s="5"/>
      <c r="AE101" s="4">
        <v>2</v>
      </c>
      <c r="AF101" s="6">
        <v>100.79</v>
      </c>
      <c r="AG101" s="4"/>
      <c r="AH101" s="6"/>
      <c r="AI101" s="5"/>
      <c r="AJ101" s="5"/>
      <c r="AK101" s="4">
        <v>2</v>
      </c>
      <c r="AL101" s="6">
        <v>108.86</v>
      </c>
      <c r="AM101" s="4"/>
      <c r="AN101" s="6"/>
      <c r="AO101" s="5"/>
      <c r="AP101" s="5"/>
      <c r="AQ101" s="4">
        <v>3</v>
      </c>
      <c r="AR101" s="6">
        <v>177.39</v>
      </c>
      <c r="AS101" s="4"/>
      <c r="AT101" s="6"/>
      <c r="AU101" s="5"/>
      <c r="AV101" s="5"/>
      <c r="AW101" s="4"/>
      <c r="AX101" s="6"/>
      <c r="AY101" s="4"/>
      <c r="AZ101" s="6"/>
      <c r="BA101" s="5"/>
      <c r="BB101" s="5"/>
      <c r="BC101" s="4">
        <v>1</v>
      </c>
      <c r="BD101" s="6">
        <v>75.7</v>
      </c>
      <c r="BE101" s="4"/>
      <c r="BF101" s="6"/>
      <c r="BG101" s="5"/>
      <c r="BH101" s="5"/>
      <c r="BI101" s="4">
        <v>12</v>
      </c>
      <c r="BJ101" s="6">
        <v>683.34</v>
      </c>
      <c r="BK101" s="4"/>
      <c r="BL101" s="6"/>
      <c r="BM101" s="5"/>
      <c r="BN101" s="5"/>
      <c r="BO101" s="4">
        <v>2</v>
      </c>
      <c r="BP101" s="6">
        <v>105.6</v>
      </c>
      <c r="BQ101" s="4"/>
      <c r="BR101" s="6"/>
      <c r="BS101" s="5"/>
      <c r="BT101" s="5"/>
      <c r="BU101" s="4"/>
      <c r="BV101" s="6"/>
      <c r="BW101" s="4"/>
      <c r="BX101" s="6"/>
      <c r="BY101" s="5"/>
      <c r="BZ101" s="5"/>
      <c r="CA101" s="4"/>
      <c r="CB101" s="6"/>
      <c r="CC101" s="4"/>
      <c r="CD101" s="6"/>
      <c r="CE101" s="5"/>
      <c r="CF101" s="5"/>
      <c r="CG101" s="4">
        <v>1</v>
      </c>
      <c r="CH101" s="6">
        <v>57.02</v>
      </c>
      <c r="CI101" s="4"/>
      <c r="CJ101" s="6"/>
      <c r="CK101" s="5"/>
      <c r="CL101" s="5"/>
      <c r="CM101" s="4"/>
      <c r="CN101" s="6"/>
      <c r="CO101" s="4"/>
      <c r="CP101" s="6"/>
      <c r="CQ101" s="5"/>
      <c r="CR101" s="5"/>
      <c r="CS101" s="4"/>
      <c r="CT101" s="6"/>
      <c r="CU101" s="4"/>
      <c r="CV101" s="6"/>
      <c r="CW101" s="5"/>
      <c r="CX101" s="5"/>
      <c r="CY101" s="4"/>
      <c r="CZ101" s="6"/>
      <c r="DA101" s="4"/>
      <c r="DB101" s="6"/>
      <c r="DC101" s="5"/>
      <c r="DD101" s="5"/>
      <c r="DE101" s="4"/>
      <c r="DF101" s="6"/>
      <c r="DG101" s="4"/>
      <c r="DH101" s="6"/>
      <c r="DI101" s="5"/>
      <c r="DJ101" s="5"/>
      <c r="DK101" s="4"/>
      <c r="DL101" s="6"/>
      <c r="DM101" s="4"/>
      <c r="DN101" s="6"/>
      <c r="DO101" s="5"/>
      <c r="DP101" s="5"/>
      <c r="DQ101" s="4"/>
      <c r="DR101" s="6"/>
      <c r="DS101" s="4"/>
      <c r="DT101" s="6"/>
      <c r="DU101" s="5"/>
      <c r="DV101" s="5"/>
      <c r="DW101" s="4"/>
      <c r="DX101" s="6"/>
      <c r="DY101" s="4"/>
      <c r="DZ101" s="6"/>
      <c r="EA101" s="5"/>
      <c r="EB101" s="5"/>
      <c r="EC101" s="4"/>
      <c r="ED101" s="6"/>
      <c r="EE101" s="4"/>
      <c r="EF101" s="6"/>
      <c r="EG101" s="5"/>
      <c r="EH101" s="5"/>
      <c r="EI101" s="4"/>
      <c r="EJ101" s="6"/>
      <c r="EK101" s="4"/>
      <c r="EL101" s="6"/>
      <c r="EM101" s="5"/>
      <c r="EN101" s="5"/>
      <c r="EO101" s="4"/>
      <c r="EP101" s="6"/>
      <c r="EQ101" s="4"/>
      <c r="ER101" s="6"/>
      <c r="ES101" s="5"/>
      <c r="ET101" s="5"/>
      <c r="EU101" s="4"/>
      <c r="EV101" s="6"/>
      <c r="EW101" s="4"/>
      <c r="EX101" s="6"/>
      <c r="EY101" s="5"/>
      <c r="EZ101" s="5"/>
      <c r="FA101" s="4"/>
      <c r="FB101" s="6"/>
      <c r="FC101" s="4"/>
      <c r="FD101" s="6"/>
      <c r="FE101" s="5"/>
      <c r="FF101" s="5"/>
      <c r="FG101" s="4"/>
      <c r="FH101" s="6"/>
      <c r="FI101" s="4"/>
      <c r="FJ101" s="6"/>
      <c r="FK101" s="5"/>
      <c r="FL101" s="5"/>
      <c r="FM101" s="4"/>
      <c r="FN101" s="6"/>
      <c r="FO101" s="4"/>
      <c r="FP101" s="6"/>
      <c r="FQ101" s="5"/>
      <c r="FR101" s="5"/>
      <c r="FS101" s="4"/>
      <c r="FT101" s="6"/>
      <c r="FU101" s="4"/>
      <c r="FV101" s="6"/>
      <c r="FW101" s="5"/>
      <c r="FX101" s="5"/>
      <c r="FY101" s="4"/>
      <c r="FZ101" s="6"/>
      <c r="GA101" s="4"/>
      <c r="GB101" s="6"/>
      <c r="GC101" s="5"/>
      <c r="GD101" s="5"/>
      <c r="GE101" s="4"/>
      <c r="GF101" s="6"/>
      <c r="GG101" s="4"/>
      <c r="GH101" s="6"/>
      <c r="GI101" s="5"/>
      <c r="GJ101" s="5"/>
      <c r="GK101" s="4"/>
      <c r="GL101" s="6"/>
      <c r="GM101" s="4"/>
      <c r="GN101" s="6"/>
      <c r="GO101" s="5"/>
      <c r="GP101" s="5"/>
      <c r="GQ101" s="4"/>
      <c r="GR101" s="6"/>
      <c r="GS101" s="4"/>
      <c r="GT101" s="6"/>
      <c r="GU101" s="5"/>
      <c r="GV101" s="5"/>
      <c r="GW101" s="4"/>
      <c r="GX101" s="6"/>
      <c r="GY101" s="4"/>
      <c r="GZ101" s="6"/>
      <c r="HA101" s="5"/>
      <c r="HB101" s="5"/>
      <c r="HC101" s="4"/>
      <c r="HD101" s="6"/>
      <c r="HE101" s="4"/>
      <c r="HF101" s="6"/>
      <c r="HG101" s="5"/>
      <c r="HH101" s="5"/>
      <c r="HI101" s="4"/>
      <c r="HJ101" s="6"/>
      <c r="HK101" s="4"/>
      <c r="HL101" s="6"/>
      <c r="HM101" s="5"/>
      <c r="HN101" s="5"/>
      <c r="HO101" s="4"/>
      <c r="HP101" s="6"/>
      <c r="HQ101" s="4"/>
      <c r="HR101" s="6"/>
      <c r="HS101" s="5"/>
      <c r="HT101" s="5"/>
      <c r="HU101" s="4"/>
      <c r="HV101" s="6"/>
      <c r="HW101" s="4"/>
      <c r="HX101" s="6"/>
      <c r="HY101" s="5"/>
      <c r="HZ101" s="5"/>
      <c r="IA101" s="4"/>
      <c r="IB101" s="6"/>
      <c r="IC101" s="4"/>
      <c r="ID101" s="6"/>
      <c r="IE101" s="5"/>
      <c r="IF101" s="5"/>
      <c r="IG101" s="4"/>
      <c r="IH101" s="6"/>
      <c r="II101" s="4"/>
      <c r="IJ101" s="6"/>
      <c r="IK101" s="5"/>
      <c r="IL101" s="5"/>
      <c r="IM101" s="4"/>
      <c r="IN101" s="6"/>
      <c r="IO101" s="4"/>
      <c r="IP101" s="6"/>
      <c r="IQ101" s="5"/>
      <c r="IR101" s="5"/>
      <c r="IS101" s="4"/>
      <c r="IT101" s="6"/>
      <c r="IU101" s="4"/>
      <c r="IV101" s="6"/>
      <c r="IW101" s="5"/>
      <c r="IX101" s="5"/>
      <c r="IY101" s="4"/>
      <c r="IZ101" s="6"/>
      <c r="JA101" s="4"/>
      <c r="JB101" s="6"/>
      <c r="JC101" s="5"/>
      <c r="JD101" s="5"/>
      <c r="JE101" s="4"/>
      <c r="JF101" s="6"/>
      <c r="JG101" s="4"/>
      <c r="JH101" s="6"/>
      <c r="JI101" s="5"/>
      <c r="JJ101" s="5"/>
      <c r="JK101" s="4"/>
      <c r="JL101" s="6"/>
      <c r="JM101" s="4"/>
      <c r="JN101" s="6"/>
      <c r="JO101" s="5"/>
      <c r="JP101" s="5"/>
      <c r="JQ101" s="4"/>
      <c r="JR101" s="6"/>
      <c r="JS101" s="4"/>
      <c r="JT101" s="6"/>
      <c r="JU101" s="5"/>
      <c r="JV101" s="5"/>
      <c r="JW101" s="4"/>
      <c r="JX101" s="6"/>
      <c r="JY101" s="4"/>
      <c r="JZ101" s="6"/>
      <c r="KA101" s="5"/>
      <c r="KB101" s="5"/>
      <c r="KC101" s="4"/>
      <c r="KD101" s="6"/>
      <c r="KE101" s="4"/>
      <c r="KF101" s="6"/>
      <c r="KG101" s="5"/>
      <c r="KH101" s="5"/>
      <c r="KI101" s="4"/>
      <c r="KJ101" s="6"/>
      <c r="KK101" s="4"/>
      <c r="KL101" s="6"/>
      <c r="KM101" s="5"/>
      <c r="KN101" s="5"/>
    </row>
    <row r="102">
      <c r="A102" s="3" t="s">
        <v>85</v>
      </c>
      <c r="B102" s="3" t="s">
        <v>86</v>
      </c>
      <c r="C102" s="3" t="s">
        <v>87</v>
      </c>
      <c r="D102" s="3" t="s">
        <v>88</v>
      </c>
      <c r="E102" s="3" t="s">
        <v>188</v>
      </c>
      <c r="F102" s="3" t="s">
        <v>189</v>
      </c>
      <c r="G102" s="3" t="s">
        <v>190</v>
      </c>
      <c r="H102" s="3" t="s">
        <v>191</v>
      </c>
      <c r="I102" s="3" t="s">
        <v>1353</v>
      </c>
      <c r="J102" s="3" t="s">
        <v>1319</v>
      </c>
      <c r="K102" s="4">
        <v>456</v>
      </c>
      <c r="L102" s="4">
        <f>=ROUNDDOWN(16.4028776978417,0)</f>
      </c>
      <c r="M102" s="4">
        <v>800</v>
      </c>
      <c r="N102" s="5">
        <v>1</v>
      </c>
      <c r="O102" s="4"/>
      <c r="P102" s="4">
        <f>=ROUNDDOWN({0},0)</f>
      </c>
      <c r="Q102" s="4"/>
      <c r="R102" s="5"/>
      <c r="S102" s="4">
        <v>22</v>
      </c>
      <c r="T102" s="6">
        <v>1228.56</v>
      </c>
      <c r="U102" s="4"/>
      <c r="V102" s="6"/>
      <c r="W102" s="5"/>
      <c r="X102" s="5"/>
      <c r="Y102" s="4">
        <v>1</v>
      </c>
      <c r="Z102" s="6">
        <v>57.02</v>
      </c>
      <c r="AA102" s="4"/>
      <c r="AB102" s="6"/>
      <c r="AC102" s="5"/>
      <c r="AD102" s="5"/>
      <c r="AE102" s="4">
        <v>3</v>
      </c>
      <c r="AF102" s="6">
        <v>158.37</v>
      </c>
      <c r="AG102" s="4"/>
      <c r="AH102" s="6"/>
      <c r="AI102" s="5"/>
      <c r="AJ102" s="5"/>
      <c r="AK102" s="4">
        <v>3</v>
      </c>
      <c r="AL102" s="6">
        <v>165.88</v>
      </c>
      <c r="AM102" s="4"/>
      <c r="AN102" s="6"/>
      <c r="AO102" s="5"/>
      <c r="AP102" s="5"/>
      <c r="AQ102" s="4">
        <v>5</v>
      </c>
      <c r="AR102" s="6">
        <v>290.27</v>
      </c>
      <c r="AS102" s="4"/>
      <c r="AT102" s="6"/>
      <c r="AU102" s="5"/>
      <c r="AV102" s="5"/>
      <c r="AW102" s="4">
        <v>3</v>
      </c>
      <c r="AX102" s="6">
        <v>161.26</v>
      </c>
      <c r="AY102" s="4"/>
      <c r="AZ102" s="6"/>
      <c r="BA102" s="5"/>
      <c r="BB102" s="5"/>
      <c r="BC102" s="4">
        <v>1</v>
      </c>
      <c r="BD102" s="6">
        <v>75.7</v>
      </c>
      <c r="BE102" s="4"/>
      <c r="BF102" s="6"/>
      <c r="BG102" s="5"/>
      <c r="BH102" s="5"/>
      <c r="BI102" s="4"/>
      <c r="BJ102" s="6"/>
      <c r="BK102" s="4"/>
      <c r="BL102" s="6"/>
      <c r="BM102" s="5"/>
      <c r="BN102" s="5"/>
      <c r="BO102" s="4">
        <v>4</v>
      </c>
      <c r="BP102" s="6">
        <v>211.2</v>
      </c>
      <c r="BQ102" s="4"/>
      <c r="BR102" s="6"/>
      <c r="BS102" s="5"/>
      <c r="BT102" s="5"/>
      <c r="BU102" s="4"/>
      <c r="BV102" s="6"/>
      <c r="BW102" s="4"/>
      <c r="BX102" s="6"/>
      <c r="BY102" s="5"/>
      <c r="BZ102" s="5"/>
      <c r="CA102" s="4"/>
      <c r="CB102" s="6"/>
      <c r="CC102" s="4"/>
      <c r="CD102" s="6"/>
      <c r="CE102" s="5"/>
      <c r="CF102" s="5"/>
      <c r="CG102" s="4">
        <v>2</v>
      </c>
      <c r="CH102" s="6">
        <v>108.86</v>
      </c>
      <c r="CI102" s="4"/>
      <c r="CJ102" s="6"/>
      <c r="CK102" s="5"/>
      <c r="CL102" s="5"/>
      <c r="CM102" s="4"/>
      <c r="CN102" s="6"/>
      <c r="CO102" s="4"/>
      <c r="CP102" s="6"/>
      <c r="CQ102" s="5"/>
      <c r="CR102" s="5"/>
      <c r="CS102" s="4"/>
      <c r="CT102" s="6"/>
      <c r="CU102" s="4"/>
      <c r="CV102" s="6"/>
      <c r="CW102" s="5"/>
      <c r="CX102" s="5"/>
      <c r="CY102" s="4"/>
      <c r="CZ102" s="6"/>
      <c r="DA102" s="4"/>
      <c r="DB102" s="6"/>
      <c r="DC102" s="5"/>
      <c r="DD102" s="5"/>
      <c r="DE102" s="4"/>
      <c r="DF102" s="6"/>
      <c r="DG102" s="4"/>
      <c r="DH102" s="6"/>
      <c r="DI102" s="5"/>
      <c r="DJ102" s="5"/>
      <c r="DK102" s="4"/>
      <c r="DL102" s="6"/>
      <c r="DM102" s="4"/>
      <c r="DN102" s="6"/>
      <c r="DO102" s="5"/>
      <c r="DP102" s="5"/>
      <c r="DQ102" s="4"/>
      <c r="DR102" s="6"/>
      <c r="DS102" s="4"/>
      <c r="DT102" s="6"/>
      <c r="DU102" s="5"/>
      <c r="DV102" s="5"/>
      <c r="DW102" s="4"/>
      <c r="DX102" s="6"/>
      <c r="DY102" s="4"/>
      <c r="DZ102" s="6"/>
      <c r="EA102" s="5"/>
      <c r="EB102" s="5"/>
      <c r="EC102" s="4"/>
      <c r="ED102" s="6"/>
      <c r="EE102" s="4"/>
      <c r="EF102" s="6"/>
      <c r="EG102" s="5"/>
      <c r="EH102" s="5"/>
      <c r="EI102" s="4"/>
      <c r="EJ102" s="6"/>
      <c r="EK102" s="4"/>
      <c r="EL102" s="6"/>
      <c r="EM102" s="5"/>
      <c r="EN102" s="5"/>
      <c r="EO102" s="4"/>
      <c r="EP102" s="6"/>
      <c r="EQ102" s="4"/>
      <c r="ER102" s="6"/>
      <c r="ES102" s="5"/>
      <c r="ET102" s="5"/>
      <c r="EU102" s="4"/>
      <c r="EV102" s="6"/>
      <c r="EW102" s="4"/>
      <c r="EX102" s="6"/>
      <c r="EY102" s="5"/>
      <c r="EZ102" s="5"/>
      <c r="FA102" s="4"/>
      <c r="FB102" s="6"/>
      <c r="FC102" s="4"/>
      <c r="FD102" s="6"/>
      <c r="FE102" s="5"/>
      <c r="FF102" s="5"/>
      <c r="FG102" s="4"/>
      <c r="FH102" s="6"/>
      <c r="FI102" s="4"/>
      <c r="FJ102" s="6"/>
      <c r="FK102" s="5"/>
      <c r="FL102" s="5"/>
      <c r="FM102" s="4"/>
      <c r="FN102" s="6"/>
      <c r="FO102" s="4"/>
      <c r="FP102" s="6"/>
      <c r="FQ102" s="5"/>
      <c r="FR102" s="5"/>
      <c r="FS102" s="4"/>
      <c r="FT102" s="6"/>
      <c r="FU102" s="4"/>
      <c r="FV102" s="6"/>
      <c r="FW102" s="5"/>
      <c r="FX102" s="5"/>
      <c r="FY102" s="4"/>
      <c r="FZ102" s="6"/>
      <c r="GA102" s="4"/>
      <c r="GB102" s="6"/>
      <c r="GC102" s="5"/>
      <c r="GD102" s="5"/>
      <c r="GE102" s="4"/>
      <c r="GF102" s="6"/>
      <c r="GG102" s="4"/>
      <c r="GH102" s="6"/>
      <c r="GI102" s="5"/>
      <c r="GJ102" s="5"/>
      <c r="GK102" s="4"/>
      <c r="GL102" s="6"/>
      <c r="GM102" s="4"/>
      <c r="GN102" s="6"/>
      <c r="GO102" s="5"/>
      <c r="GP102" s="5"/>
      <c r="GQ102" s="4"/>
      <c r="GR102" s="6"/>
      <c r="GS102" s="4"/>
      <c r="GT102" s="6"/>
      <c r="GU102" s="5"/>
      <c r="GV102" s="5"/>
      <c r="GW102" s="4"/>
      <c r="GX102" s="6"/>
      <c r="GY102" s="4"/>
      <c r="GZ102" s="6"/>
      <c r="HA102" s="5"/>
      <c r="HB102" s="5"/>
      <c r="HC102" s="4"/>
      <c r="HD102" s="6"/>
      <c r="HE102" s="4"/>
      <c r="HF102" s="6"/>
      <c r="HG102" s="5"/>
      <c r="HH102" s="5"/>
      <c r="HI102" s="4"/>
      <c r="HJ102" s="6"/>
      <c r="HK102" s="4"/>
      <c r="HL102" s="6"/>
      <c r="HM102" s="5"/>
      <c r="HN102" s="5"/>
      <c r="HO102" s="4"/>
      <c r="HP102" s="6"/>
      <c r="HQ102" s="4"/>
      <c r="HR102" s="6"/>
      <c r="HS102" s="5"/>
      <c r="HT102" s="5"/>
      <c r="HU102" s="4"/>
      <c r="HV102" s="6"/>
      <c r="HW102" s="4"/>
      <c r="HX102" s="6"/>
      <c r="HY102" s="5"/>
      <c r="HZ102" s="5"/>
      <c r="IA102" s="4"/>
      <c r="IB102" s="6"/>
      <c r="IC102" s="4"/>
      <c r="ID102" s="6"/>
      <c r="IE102" s="5"/>
      <c r="IF102" s="5"/>
      <c r="IG102" s="4"/>
      <c r="IH102" s="6"/>
      <c r="II102" s="4"/>
      <c r="IJ102" s="6"/>
      <c r="IK102" s="5"/>
      <c r="IL102" s="5"/>
      <c r="IM102" s="4"/>
      <c r="IN102" s="6"/>
      <c r="IO102" s="4"/>
      <c r="IP102" s="6"/>
      <c r="IQ102" s="5"/>
      <c r="IR102" s="5"/>
      <c r="IS102" s="4"/>
      <c r="IT102" s="6"/>
      <c r="IU102" s="4"/>
      <c r="IV102" s="6"/>
      <c r="IW102" s="5"/>
      <c r="IX102" s="5"/>
      <c r="IY102" s="4"/>
      <c r="IZ102" s="6"/>
      <c r="JA102" s="4"/>
      <c r="JB102" s="6"/>
      <c r="JC102" s="5"/>
      <c r="JD102" s="5"/>
      <c r="JE102" s="4"/>
      <c r="JF102" s="6"/>
      <c r="JG102" s="4"/>
      <c r="JH102" s="6"/>
      <c r="JI102" s="5"/>
      <c r="JJ102" s="5"/>
      <c r="JK102" s="4"/>
      <c r="JL102" s="6"/>
      <c r="JM102" s="4"/>
      <c r="JN102" s="6"/>
      <c r="JO102" s="5"/>
      <c r="JP102" s="5"/>
      <c r="JQ102" s="4"/>
      <c r="JR102" s="6"/>
      <c r="JS102" s="4"/>
      <c r="JT102" s="6"/>
      <c r="JU102" s="5"/>
      <c r="JV102" s="5"/>
      <c r="JW102" s="4"/>
      <c r="JX102" s="6"/>
      <c r="JY102" s="4"/>
      <c r="JZ102" s="6"/>
      <c r="KA102" s="5"/>
      <c r="KB102" s="5"/>
      <c r="KC102" s="4"/>
      <c r="KD102" s="6"/>
      <c r="KE102" s="4"/>
      <c r="KF102" s="6"/>
      <c r="KG102" s="5"/>
      <c r="KH102" s="5"/>
      <c r="KI102" s="4"/>
      <c r="KJ102" s="6"/>
      <c r="KK102" s="4"/>
      <c r="KL102" s="6"/>
      <c r="KM102" s="5"/>
      <c r="KN102" s="5"/>
    </row>
    <row r="103">
      <c r="A103" s="3" t="s">
        <v>85</v>
      </c>
      <c r="B103" s="3" t="s">
        <v>86</v>
      </c>
      <c r="C103" s="3" t="s">
        <v>87</v>
      </c>
      <c r="D103" s="3" t="s">
        <v>88</v>
      </c>
      <c r="E103" s="3" t="s">
        <v>188</v>
      </c>
      <c r="F103" s="3" t="s">
        <v>189</v>
      </c>
      <c r="G103" s="3" t="s">
        <v>190</v>
      </c>
      <c r="H103" s="3" t="s">
        <v>191</v>
      </c>
      <c r="I103" s="3" t="s">
        <v>1321</v>
      </c>
      <c r="J103" s="3" t="s">
        <v>1319</v>
      </c>
      <c r="K103" s="4">
        <v>45</v>
      </c>
      <c r="L103" s="4">
        <f>=ROUNDDOWN(2.64705882352941,0)</f>
      </c>
      <c r="M103" s="4">
        <v>600</v>
      </c>
      <c r="N103" s="5">
        <v>0.9286</v>
      </c>
      <c r="O103" s="4"/>
      <c r="P103" s="4">
        <f>=ROUNDDOWN({0},0)</f>
      </c>
      <c r="Q103" s="4"/>
      <c r="R103" s="5"/>
      <c r="S103" s="4">
        <v>14</v>
      </c>
      <c r="T103" s="6">
        <v>819.9</v>
      </c>
      <c r="U103" s="4"/>
      <c r="V103" s="6"/>
      <c r="W103" s="5"/>
      <c r="X103" s="5"/>
      <c r="Y103" s="4">
        <v>2</v>
      </c>
      <c r="Z103" s="6">
        <v>103.68</v>
      </c>
      <c r="AA103" s="4"/>
      <c r="AB103" s="6"/>
      <c r="AC103" s="5"/>
      <c r="AD103" s="5"/>
      <c r="AE103" s="4"/>
      <c r="AF103" s="6"/>
      <c r="AG103" s="4"/>
      <c r="AH103" s="6"/>
      <c r="AI103" s="5"/>
      <c r="AJ103" s="5"/>
      <c r="AK103" s="4">
        <v>1</v>
      </c>
      <c r="AL103" s="6">
        <v>51.84</v>
      </c>
      <c r="AM103" s="4"/>
      <c r="AN103" s="6"/>
      <c r="AO103" s="5"/>
      <c r="AP103" s="5"/>
      <c r="AQ103" s="4">
        <v>2</v>
      </c>
      <c r="AR103" s="6">
        <v>118.26</v>
      </c>
      <c r="AS103" s="4"/>
      <c r="AT103" s="6"/>
      <c r="AU103" s="5"/>
      <c r="AV103" s="5"/>
      <c r="AW103" s="4"/>
      <c r="AX103" s="6"/>
      <c r="AY103" s="4"/>
      <c r="AZ103" s="6"/>
      <c r="BA103" s="5"/>
      <c r="BB103" s="5"/>
      <c r="BC103" s="4">
        <v>1</v>
      </c>
      <c r="BD103" s="6">
        <v>109.99</v>
      </c>
      <c r="BE103" s="4"/>
      <c r="BF103" s="6"/>
      <c r="BG103" s="5"/>
      <c r="BH103" s="5"/>
      <c r="BI103" s="4">
        <v>1</v>
      </c>
      <c r="BJ103" s="6">
        <v>52.57</v>
      </c>
      <c r="BK103" s="4"/>
      <c r="BL103" s="6"/>
      <c r="BM103" s="5"/>
      <c r="BN103" s="5"/>
      <c r="BO103" s="4">
        <v>3</v>
      </c>
      <c r="BP103" s="6">
        <v>165.11</v>
      </c>
      <c r="BQ103" s="4"/>
      <c r="BR103" s="6"/>
      <c r="BS103" s="5"/>
      <c r="BT103" s="5"/>
      <c r="BU103" s="4">
        <v>1</v>
      </c>
      <c r="BV103" s="6">
        <v>52.57</v>
      </c>
      <c r="BW103" s="4"/>
      <c r="BX103" s="6"/>
      <c r="BY103" s="5"/>
      <c r="BZ103" s="5"/>
      <c r="CA103" s="4"/>
      <c r="CB103" s="6"/>
      <c r="CC103" s="4"/>
      <c r="CD103" s="6"/>
      <c r="CE103" s="5"/>
      <c r="CF103" s="5"/>
      <c r="CG103" s="4">
        <v>3</v>
      </c>
      <c r="CH103" s="6">
        <v>165.88</v>
      </c>
      <c r="CI103" s="4"/>
      <c r="CJ103" s="6"/>
      <c r="CK103" s="5"/>
      <c r="CL103" s="5"/>
      <c r="CM103" s="4"/>
      <c r="CN103" s="6"/>
      <c r="CO103" s="4"/>
      <c r="CP103" s="6"/>
      <c r="CQ103" s="5"/>
      <c r="CR103" s="5"/>
      <c r="CS103" s="4"/>
      <c r="CT103" s="6"/>
      <c r="CU103" s="4"/>
      <c r="CV103" s="6"/>
      <c r="CW103" s="5"/>
      <c r="CX103" s="5"/>
      <c r="CY103" s="4"/>
      <c r="CZ103" s="6"/>
      <c r="DA103" s="4"/>
      <c r="DB103" s="6"/>
      <c r="DC103" s="5"/>
      <c r="DD103" s="5"/>
      <c r="DE103" s="4"/>
      <c r="DF103" s="6"/>
      <c r="DG103" s="4"/>
      <c r="DH103" s="6"/>
      <c r="DI103" s="5"/>
      <c r="DJ103" s="5"/>
      <c r="DK103" s="4"/>
      <c r="DL103" s="6"/>
      <c r="DM103" s="4"/>
      <c r="DN103" s="6"/>
      <c r="DO103" s="5"/>
      <c r="DP103" s="5"/>
      <c r="DQ103" s="4"/>
      <c r="DR103" s="6"/>
      <c r="DS103" s="4"/>
      <c r="DT103" s="6"/>
      <c r="DU103" s="5"/>
      <c r="DV103" s="5"/>
      <c r="DW103" s="4"/>
      <c r="DX103" s="6"/>
      <c r="DY103" s="4"/>
      <c r="DZ103" s="6"/>
      <c r="EA103" s="5"/>
      <c r="EB103" s="5"/>
      <c r="EC103" s="4"/>
      <c r="ED103" s="6"/>
      <c r="EE103" s="4"/>
      <c r="EF103" s="6"/>
      <c r="EG103" s="5"/>
      <c r="EH103" s="5"/>
      <c r="EI103" s="4"/>
      <c r="EJ103" s="6"/>
      <c r="EK103" s="4"/>
      <c r="EL103" s="6"/>
      <c r="EM103" s="5"/>
      <c r="EN103" s="5"/>
      <c r="EO103" s="4"/>
      <c r="EP103" s="6"/>
      <c r="EQ103" s="4"/>
      <c r="ER103" s="6"/>
      <c r="ES103" s="5"/>
      <c r="ET103" s="5"/>
      <c r="EU103" s="4"/>
      <c r="EV103" s="6"/>
      <c r="EW103" s="4"/>
      <c r="EX103" s="6"/>
      <c r="EY103" s="5"/>
      <c r="EZ103" s="5"/>
      <c r="FA103" s="4"/>
      <c r="FB103" s="6"/>
      <c r="FC103" s="4"/>
      <c r="FD103" s="6"/>
      <c r="FE103" s="5"/>
      <c r="FF103" s="5"/>
      <c r="FG103" s="4"/>
      <c r="FH103" s="6"/>
      <c r="FI103" s="4"/>
      <c r="FJ103" s="6"/>
      <c r="FK103" s="5"/>
      <c r="FL103" s="5"/>
      <c r="FM103" s="4"/>
      <c r="FN103" s="6"/>
      <c r="FO103" s="4"/>
      <c r="FP103" s="6"/>
      <c r="FQ103" s="5"/>
      <c r="FR103" s="5"/>
      <c r="FS103" s="4"/>
      <c r="FT103" s="6"/>
      <c r="FU103" s="4"/>
      <c r="FV103" s="6"/>
      <c r="FW103" s="5"/>
      <c r="FX103" s="5"/>
      <c r="FY103" s="4"/>
      <c r="FZ103" s="6"/>
      <c r="GA103" s="4"/>
      <c r="GB103" s="6"/>
      <c r="GC103" s="5"/>
      <c r="GD103" s="5"/>
      <c r="GE103" s="4"/>
      <c r="GF103" s="6"/>
      <c r="GG103" s="4"/>
      <c r="GH103" s="6"/>
      <c r="GI103" s="5"/>
      <c r="GJ103" s="5"/>
      <c r="GK103" s="4"/>
      <c r="GL103" s="6"/>
      <c r="GM103" s="4"/>
      <c r="GN103" s="6"/>
      <c r="GO103" s="5"/>
      <c r="GP103" s="5"/>
      <c r="GQ103" s="4"/>
      <c r="GR103" s="6"/>
      <c r="GS103" s="4"/>
      <c r="GT103" s="6"/>
      <c r="GU103" s="5"/>
      <c r="GV103" s="5"/>
      <c r="GW103" s="4"/>
      <c r="GX103" s="6"/>
      <c r="GY103" s="4"/>
      <c r="GZ103" s="6"/>
      <c r="HA103" s="5"/>
      <c r="HB103" s="5"/>
      <c r="HC103" s="4"/>
      <c r="HD103" s="6"/>
      <c r="HE103" s="4"/>
      <c r="HF103" s="6"/>
      <c r="HG103" s="5"/>
      <c r="HH103" s="5"/>
      <c r="HI103" s="4"/>
      <c r="HJ103" s="6"/>
      <c r="HK103" s="4"/>
      <c r="HL103" s="6"/>
      <c r="HM103" s="5"/>
      <c r="HN103" s="5"/>
      <c r="HO103" s="4"/>
      <c r="HP103" s="6"/>
      <c r="HQ103" s="4"/>
      <c r="HR103" s="6"/>
      <c r="HS103" s="5"/>
      <c r="HT103" s="5"/>
      <c r="HU103" s="4"/>
      <c r="HV103" s="6"/>
      <c r="HW103" s="4"/>
      <c r="HX103" s="6"/>
      <c r="HY103" s="5"/>
      <c r="HZ103" s="5"/>
      <c r="IA103" s="4"/>
      <c r="IB103" s="6"/>
      <c r="IC103" s="4"/>
      <c r="ID103" s="6"/>
      <c r="IE103" s="5"/>
      <c r="IF103" s="5"/>
      <c r="IG103" s="4"/>
      <c r="IH103" s="6"/>
      <c r="II103" s="4"/>
      <c r="IJ103" s="6"/>
      <c r="IK103" s="5"/>
      <c r="IL103" s="5"/>
      <c r="IM103" s="4"/>
      <c r="IN103" s="6"/>
      <c r="IO103" s="4"/>
      <c r="IP103" s="6"/>
      <c r="IQ103" s="5"/>
      <c r="IR103" s="5"/>
      <c r="IS103" s="4"/>
      <c r="IT103" s="6"/>
      <c r="IU103" s="4"/>
      <c r="IV103" s="6"/>
      <c r="IW103" s="5"/>
      <c r="IX103" s="5"/>
      <c r="IY103" s="4"/>
      <c r="IZ103" s="6"/>
      <c r="JA103" s="4"/>
      <c r="JB103" s="6"/>
      <c r="JC103" s="5"/>
      <c r="JD103" s="5"/>
      <c r="JE103" s="4"/>
      <c r="JF103" s="6"/>
      <c r="JG103" s="4"/>
      <c r="JH103" s="6"/>
      <c r="JI103" s="5"/>
      <c r="JJ103" s="5"/>
      <c r="JK103" s="4"/>
      <c r="JL103" s="6"/>
      <c r="JM103" s="4"/>
      <c r="JN103" s="6"/>
      <c r="JO103" s="5"/>
      <c r="JP103" s="5"/>
      <c r="JQ103" s="4"/>
      <c r="JR103" s="6"/>
      <c r="JS103" s="4"/>
      <c r="JT103" s="6"/>
      <c r="JU103" s="5"/>
      <c r="JV103" s="5"/>
      <c r="JW103" s="4"/>
      <c r="JX103" s="6"/>
      <c r="JY103" s="4"/>
      <c r="JZ103" s="6"/>
      <c r="KA103" s="5"/>
      <c r="KB103" s="5"/>
      <c r="KC103" s="4"/>
      <c r="KD103" s="6"/>
      <c r="KE103" s="4"/>
      <c r="KF103" s="6"/>
      <c r="KG103" s="5"/>
      <c r="KH103" s="5"/>
      <c r="KI103" s="4"/>
      <c r="KJ103" s="6"/>
      <c r="KK103" s="4"/>
      <c r="KL103" s="6"/>
      <c r="KM103" s="5"/>
      <c r="KN103" s="5"/>
    </row>
    <row r="104">
      <c r="A104" s="3" t="s">
        <v>85</v>
      </c>
      <c r="B104" s="3" t="s">
        <v>86</v>
      </c>
      <c r="C104" s="3" t="s">
        <v>87</v>
      </c>
      <c r="D104" s="3" t="s">
        <v>88</v>
      </c>
      <c r="E104" s="3" t="s">
        <v>192</v>
      </c>
      <c r="F104" s="3" t="s">
        <v>193</v>
      </c>
      <c r="G104" s="3" t="s">
        <v>194</v>
      </c>
      <c r="H104" s="3" t="s">
        <v>147</v>
      </c>
      <c r="I104" s="3" t="s">
        <v>1311</v>
      </c>
      <c r="J104" s="3" t="s">
        <v>1307</v>
      </c>
      <c r="K104" s="4">
        <v>4133</v>
      </c>
      <c r="L104" s="4">
        <f>=ROUNDDOWN(50.4024390243902,0)</f>
      </c>
      <c r="M104" s="4"/>
      <c r="N104" s="5">
        <v>1</v>
      </c>
      <c r="O104" s="4"/>
      <c r="P104" s="4">
        <f>=ROUNDDOWN({0},0)</f>
      </c>
      <c r="Q104" s="4"/>
      <c r="R104" s="5"/>
      <c r="S104" s="4">
        <v>27</v>
      </c>
      <c r="T104" s="6">
        <v>1964.5</v>
      </c>
      <c r="U104" s="4"/>
      <c r="V104" s="6"/>
      <c r="W104" s="5"/>
      <c r="X104" s="5"/>
      <c r="Y104" s="4">
        <v>11</v>
      </c>
      <c r="Z104" s="6">
        <v>782.9</v>
      </c>
      <c r="AA104" s="4"/>
      <c r="AB104" s="6"/>
      <c r="AC104" s="5"/>
      <c r="AD104" s="5"/>
      <c r="AE104" s="4">
        <v>6</v>
      </c>
      <c r="AF104" s="6">
        <v>413.48</v>
      </c>
      <c r="AG104" s="4"/>
      <c r="AH104" s="6"/>
      <c r="AI104" s="5"/>
      <c r="AJ104" s="5"/>
      <c r="AK104" s="4"/>
      <c r="AL104" s="6"/>
      <c r="AM104" s="4"/>
      <c r="AN104" s="6"/>
      <c r="AO104" s="5"/>
      <c r="AP104" s="5"/>
      <c r="AQ104" s="4">
        <v>3</v>
      </c>
      <c r="AR104" s="6">
        <v>216</v>
      </c>
      <c r="AS104" s="4"/>
      <c r="AT104" s="6"/>
      <c r="AU104" s="5"/>
      <c r="AV104" s="5"/>
      <c r="AW104" s="4">
        <v>1</v>
      </c>
      <c r="AX104" s="6">
        <v>69.84</v>
      </c>
      <c r="AY104" s="4"/>
      <c r="AZ104" s="6"/>
      <c r="BA104" s="5"/>
      <c r="BB104" s="5"/>
      <c r="BC104" s="4"/>
      <c r="BD104" s="6"/>
      <c r="BE104" s="4"/>
      <c r="BF104" s="6"/>
      <c r="BG104" s="5"/>
      <c r="BH104" s="5"/>
      <c r="BI104" s="4">
        <v>4</v>
      </c>
      <c r="BJ104" s="6">
        <v>337.28</v>
      </c>
      <c r="BK104" s="4"/>
      <c r="BL104" s="6"/>
      <c r="BM104" s="5"/>
      <c r="BN104" s="5"/>
      <c r="BO104" s="4">
        <v>2</v>
      </c>
      <c r="BP104" s="6">
        <v>145</v>
      </c>
      <c r="BQ104" s="4"/>
      <c r="BR104" s="6"/>
      <c r="BS104" s="5"/>
      <c r="BT104" s="5"/>
      <c r="BU104" s="4"/>
      <c r="BV104" s="6"/>
      <c r="BW104" s="4"/>
      <c r="BX104" s="6"/>
      <c r="BY104" s="5"/>
      <c r="BZ104" s="5"/>
      <c r="CA104" s="4"/>
      <c r="CB104" s="6"/>
      <c r="CC104" s="4"/>
      <c r="CD104" s="6"/>
      <c r="CE104" s="5"/>
      <c r="CF104" s="5"/>
      <c r="CG104" s="4"/>
      <c r="CH104" s="6"/>
      <c r="CI104" s="4"/>
      <c r="CJ104" s="6"/>
      <c r="CK104" s="5"/>
      <c r="CL104" s="5"/>
      <c r="CM104" s="4"/>
      <c r="CN104" s="6"/>
      <c r="CO104" s="4"/>
      <c r="CP104" s="6"/>
      <c r="CQ104" s="5"/>
      <c r="CR104" s="5"/>
      <c r="CS104" s="4"/>
      <c r="CT104" s="6"/>
      <c r="CU104" s="4"/>
      <c r="CV104" s="6"/>
      <c r="CW104" s="5"/>
      <c r="CX104" s="5"/>
      <c r="CY104" s="4"/>
      <c r="CZ104" s="6"/>
      <c r="DA104" s="4"/>
      <c r="DB104" s="6"/>
      <c r="DC104" s="5"/>
      <c r="DD104" s="5"/>
      <c r="DE104" s="4"/>
      <c r="DF104" s="6"/>
      <c r="DG104" s="4"/>
      <c r="DH104" s="6"/>
      <c r="DI104" s="5"/>
      <c r="DJ104" s="5"/>
      <c r="DK104" s="4"/>
      <c r="DL104" s="6"/>
      <c r="DM104" s="4"/>
      <c r="DN104" s="6"/>
      <c r="DO104" s="5"/>
      <c r="DP104" s="5"/>
      <c r="DQ104" s="4"/>
      <c r="DR104" s="6"/>
      <c r="DS104" s="4"/>
      <c r="DT104" s="6"/>
      <c r="DU104" s="5"/>
      <c r="DV104" s="5"/>
      <c r="DW104" s="4"/>
      <c r="DX104" s="6"/>
      <c r="DY104" s="4"/>
      <c r="DZ104" s="6"/>
      <c r="EA104" s="5"/>
      <c r="EB104" s="5"/>
      <c r="EC104" s="4"/>
      <c r="ED104" s="6"/>
      <c r="EE104" s="4"/>
      <c r="EF104" s="6"/>
      <c r="EG104" s="5"/>
      <c r="EH104" s="5"/>
      <c r="EI104" s="4"/>
      <c r="EJ104" s="6"/>
      <c r="EK104" s="4"/>
      <c r="EL104" s="6"/>
      <c r="EM104" s="5"/>
      <c r="EN104" s="5"/>
      <c r="EO104" s="4"/>
      <c r="EP104" s="6"/>
      <c r="EQ104" s="4"/>
      <c r="ER104" s="6"/>
      <c r="ES104" s="5"/>
      <c r="ET104" s="5"/>
      <c r="EU104" s="4"/>
      <c r="EV104" s="6"/>
      <c r="EW104" s="4"/>
      <c r="EX104" s="6"/>
      <c r="EY104" s="5"/>
      <c r="EZ104" s="5"/>
      <c r="FA104" s="4"/>
      <c r="FB104" s="6"/>
      <c r="FC104" s="4"/>
      <c r="FD104" s="6"/>
      <c r="FE104" s="5"/>
      <c r="FF104" s="5"/>
      <c r="FG104" s="4"/>
      <c r="FH104" s="6"/>
      <c r="FI104" s="4"/>
      <c r="FJ104" s="6"/>
      <c r="FK104" s="5"/>
      <c r="FL104" s="5"/>
      <c r="FM104" s="4"/>
      <c r="FN104" s="6"/>
      <c r="FO104" s="4"/>
      <c r="FP104" s="6"/>
      <c r="FQ104" s="5"/>
      <c r="FR104" s="5"/>
      <c r="FS104" s="4"/>
      <c r="FT104" s="6"/>
      <c r="FU104" s="4"/>
      <c r="FV104" s="6"/>
      <c r="FW104" s="5"/>
      <c r="FX104" s="5"/>
      <c r="FY104" s="4"/>
      <c r="FZ104" s="6"/>
      <c r="GA104" s="4"/>
      <c r="GB104" s="6"/>
      <c r="GC104" s="5"/>
      <c r="GD104" s="5"/>
      <c r="GE104" s="4"/>
      <c r="GF104" s="6"/>
      <c r="GG104" s="4"/>
      <c r="GH104" s="6"/>
      <c r="GI104" s="5"/>
      <c r="GJ104" s="5"/>
      <c r="GK104" s="4"/>
      <c r="GL104" s="6"/>
      <c r="GM104" s="4"/>
      <c r="GN104" s="6"/>
      <c r="GO104" s="5"/>
      <c r="GP104" s="5"/>
      <c r="GQ104" s="4"/>
      <c r="GR104" s="6"/>
      <c r="GS104" s="4"/>
      <c r="GT104" s="6"/>
      <c r="GU104" s="5"/>
      <c r="GV104" s="5"/>
      <c r="GW104" s="4"/>
      <c r="GX104" s="6"/>
      <c r="GY104" s="4"/>
      <c r="GZ104" s="6"/>
      <c r="HA104" s="5"/>
      <c r="HB104" s="5"/>
      <c r="HC104" s="4"/>
      <c r="HD104" s="6"/>
      <c r="HE104" s="4"/>
      <c r="HF104" s="6"/>
      <c r="HG104" s="5"/>
      <c r="HH104" s="5"/>
      <c r="HI104" s="4"/>
      <c r="HJ104" s="6"/>
      <c r="HK104" s="4"/>
      <c r="HL104" s="6"/>
      <c r="HM104" s="5"/>
      <c r="HN104" s="5"/>
      <c r="HO104" s="4"/>
      <c r="HP104" s="6"/>
      <c r="HQ104" s="4"/>
      <c r="HR104" s="6"/>
      <c r="HS104" s="5"/>
      <c r="HT104" s="5"/>
      <c r="HU104" s="4"/>
      <c r="HV104" s="6"/>
      <c r="HW104" s="4"/>
      <c r="HX104" s="6"/>
      <c r="HY104" s="5"/>
      <c r="HZ104" s="5"/>
      <c r="IA104" s="4"/>
      <c r="IB104" s="6"/>
      <c r="IC104" s="4"/>
      <c r="ID104" s="6"/>
      <c r="IE104" s="5"/>
      <c r="IF104" s="5"/>
      <c r="IG104" s="4"/>
      <c r="IH104" s="6"/>
      <c r="II104" s="4"/>
      <c r="IJ104" s="6"/>
      <c r="IK104" s="5"/>
      <c r="IL104" s="5"/>
      <c r="IM104" s="4"/>
      <c r="IN104" s="6"/>
      <c r="IO104" s="4"/>
      <c r="IP104" s="6"/>
      <c r="IQ104" s="5"/>
      <c r="IR104" s="5"/>
      <c r="IS104" s="4"/>
      <c r="IT104" s="6"/>
      <c r="IU104" s="4"/>
      <c r="IV104" s="6"/>
      <c r="IW104" s="5"/>
      <c r="IX104" s="5"/>
      <c r="IY104" s="4"/>
      <c r="IZ104" s="6"/>
      <c r="JA104" s="4"/>
      <c r="JB104" s="6"/>
      <c r="JC104" s="5"/>
      <c r="JD104" s="5"/>
      <c r="JE104" s="4"/>
      <c r="JF104" s="6"/>
      <c r="JG104" s="4"/>
      <c r="JH104" s="6"/>
      <c r="JI104" s="5"/>
      <c r="JJ104" s="5"/>
      <c r="JK104" s="4"/>
      <c r="JL104" s="6"/>
      <c r="JM104" s="4"/>
      <c r="JN104" s="6"/>
      <c r="JO104" s="5"/>
      <c r="JP104" s="5"/>
      <c r="JQ104" s="4"/>
      <c r="JR104" s="6"/>
      <c r="JS104" s="4"/>
      <c r="JT104" s="6"/>
      <c r="JU104" s="5"/>
      <c r="JV104" s="5"/>
      <c r="JW104" s="4"/>
      <c r="JX104" s="6"/>
      <c r="JY104" s="4"/>
      <c r="JZ104" s="6"/>
      <c r="KA104" s="5"/>
      <c r="KB104" s="5"/>
      <c r="KC104" s="4"/>
      <c r="KD104" s="6"/>
      <c r="KE104" s="4"/>
      <c r="KF104" s="6"/>
      <c r="KG104" s="5"/>
      <c r="KH104" s="5"/>
      <c r="KI104" s="4"/>
      <c r="KJ104" s="6"/>
      <c r="KK104" s="4"/>
      <c r="KL104" s="6"/>
      <c r="KM104" s="5"/>
      <c r="KN104" s="5"/>
    </row>
    <row r="105">
      <c r="A105" s="3" t="s">
        <v>85</v>
      </c>
      <c r="B105" s="3" t="s">
        <v>86</v>
      </c>
      <c r="C105" s="3" t="s">
        <v>87</v>
      </c>
      <c r="D105" s="3" t="s">
        <v>88</v>
      </c>
      <c r="E105" s="3" t="s">
        <v>192</v>
      </c>
      <c r="F105" s="3" t="s">
        <v>193</v>
      </c>
      <c r="G105" s="3" t="s">
        <v>194</v>
      </c>
      <c r="H105" s="3" t="s">
        <v>147</v>
      </c>
      <c r="I105" s="3" t="s">
        <v>1335</v>
      </c>
      <c r="J105" s="3" t="s">
        <v>1319</v>
      </c>
      <c r="K105" s="4">
        <v>1110</v>
      </c>
      <c r="L105" s="4">
        <f>=ROUNDDOWN(52.8571428571429,0)</f>
      </c>
      <c r="M105" s="4"/>
      <c r="N105" s="5">
        <v>1</v>
      </c>
      <c r="O105" s="4"/>
      <c r="P105" s="4">
        <f>=ROUNDDOWN({0},0)</f>
      </c>
      <c r="Q105" s="4"/>
      <c r="R105" s="5"/>
      <c r="S105" s="4">
        <v>13</v>
      </c>
      <c r="T105" s="6">
        <v>1023.81</v>
      </c>
      <c r="U105" s="4"/>
      <c r="V105" s="6"/>
      <c r="W105" s="5"/>
      <c r="X105" s="5"/>
      <c r="Y105" s="4">
        <v>1</v>
      </c>
      <c r="Z105" s="6">
        <v>74.29</v>
      </c>
      <c r="AA105" s="4"/>
      <c r="AB105" s="6"/>
      <c r="AC105" s="5"/>
      <c r="AD105" s="5"/>
      <c r="AE105" s="4">
        <v>2</v>
      </c>
      <c r="AF105" s="6">
        <v>140.1</v>
      </c>
      <c r="AG105" s="4"/>
      <c r="AH105" s="6"/>
      <c r="AI105" s="5"/>
      <c r="AJ105" s="5"/>
      <c r="AK105" s="4"/>
      <c r="AL105" s="6"/>
      <c r="AM105" s="4"/>
      <c r="AN105" s="6"/>
      <c r="AO105" s="5"/>
      <c r="AP105" s="5"/>
      <c r="AQ105" s="4">
        <v>2</v>
      </c>
      <c r="AR105" s="6">
        <v>170.74</v>
      </c>
      <c r="AS105" s="4"/>
      <c r="AT105" s="6"/>
      <c r="AU105" s="5"/>
      <c r="AV105" s="5"/>
      <c r="AW105" s="4">
        <v>1</v>
      </c>
      <c r="AX105" s="6">
        <v>69.84</v>
      </c>
      <c r="AY105" s="4"/>
      <c r="AZ105" s="6"/>
      <c r="BA105" s="5"/>
      <c r="BB105" s="5"/>
      <c r="BC105" s="4">
        <v>1</v>
      </c>
      <c r="BD105" s="6">
        <v>70.99</v>
      </c>
      <c r="BE105" s="4"/>
      <c r="BF105" s="6"/>
      <c r="BG105" s="5"/>
      <c r="BH105" s="5"/>
      <c r="BI105" s="4"/>
      <c r="BJ105" s="6"/>
      <c r="BK105" s="4"/>
      <c r="BL105" s="6"/>
      <c r="BM105" s="5"/>
      <c r="BN105" s="5"/>
      <c r="BO105" s="4"/>
      <c r="BP105" s="6"/>
      <c r="BQ105" s="4"/>
      <c r="BR105" s="6"/>
      <c r="BS105" s="5"/>
      <c r="BT105" s="5"/>
      <c r="BU105" s="4">
        <v>6</v>
      </c>
      <c r="BV105" s="6">
        <v>497.85</v>
      </c>
      <c r="BW105" s="4"/>
      <c r="BX105" s="6"/>
      <c r="BY105" s="5"/>
      <c r="BZ105" s="5"/>
      <c r="CA105" s="4"/>
      <c r="CB105" s="6"/>
      <c r="CC105" s="4"/>
      <c r="CD105" s="6"/>
      <c r="CE105" s="5"/>
      <c r="CF105" s="5"/>
      <c r="CG105" s="4"/>
      <c r="CH105" s="6"/>
      <c r="CI105" s="4"/>
      <c r="CJ105" s="6"/>
      <c r="CK105" s="5"/>
      <c r="CL105" s="5"/>
      <c r="CM105" s="4"/>
      <c r="CN105" s="6"/>
      <c r="CO105" s="4"/>
      <c r="CP105" s="6"/>
      <c r="CQ105" s="5"/>
      <c r="CR105" s="5"/>
      <c r="CS105" s="4"/>
      <c r="CT105" s="6"/>
      <c r="CU105" s="4"/>
      <c r="CV105" s="6"/>
      <c r="CW105" s="5"/>
      <c r="CX105" s="5"/>
      <c r="CY105" s="4"/>
      <c r="CZ105" s="6"/>
      <c r="DA105" s="4"/>
      <c r="DB105" s="6"/>
      <c r="DC105" s="5"/>
      <c r="DD105" s="5"/>
      <c r="DE105" s="4"/>
      <c r="DF105" s="6"/>
      <c r="DG105" s="4"/>
      <c r="DH105" s="6"/>
      <c r="DI105" s="5"/>
      <c r="DJ105" s="5"/>
      <c r="DK105" s="4"/>
      <c r="DL105" s="6"/>
      <c r="DM105" s="4"/>
      <c r="DN105" s="6"/>
      <c r="DO105" s="5"/>
      <c r="DP105" s="5"/>
      <c r="DQ105" s="4"/>
      <c r="DR105" s="6"/>
      <c r="DS105" s="4"/>
      <c r="DT105" s="6"/>
      <c r="DU105" s="5"/>
      <c r="DV105" s="5"/>
      <c r="DW105" s="4"/>
      <c r="DX105" s="6"/>
      <c r="DY105" s="4"/>
      <c r="DZ105" s="6"/>
      <c r="EA105" s="5"/>
      <c r="EB105" s="5"/>
      <c r="EC105" s="4"/>
      <c r="ED105" s="6"/>
      <c r="EE105" s="4"/>
      <c r="EF105" s="6"/>
      <c r="EG105" s="5"/>
      <c r="EH105" s="5"/>
      <c r="EI105" s="4"/>
      <c r="EJ105" s="6"/>
      <c r="EK105" s="4"/>
      <c r="EL105" s="6"/>
      <c r="EM105" s="5"/>
      <c r="EN105" s="5"/>
      <c r="EO105" s="4"/>
      <c r="EP105" s="6"/>
      <c r="EQ105" s="4"/>
      <c r="ER105" s="6"/>
      <c r="ES105" s="5"/>
      <c r="ET105" s="5"/>
      <c r="EU105" s="4"/>
      <c r="EV105" s="6"/>
      <c r="EW105" s="4"/>
      <c r="EX105" s="6"/>
      <c r="EY105" s="5"/>
      <c r="EZ105" s="5"/>
      <c r="FA105" s="4"/>
      <c r="FB105" s="6"/>
      <c r="FC105" s="4"/>
      <c r="FD105" s="6"/>
      <c r="FE105" s="5"/>
      <c r="FF105" s="5"/>
      <c r="FG105" s="4"/>
      <c r="FH105" s="6"/>
      <c r="FI105" s="4"/>
      <c r="FJ105" s="6"/>
      <c r="FK105" s="5"/>
      <c r="FL105" s="5"/>
      <c r="FM105" s="4"/>
      <c r="FN105" s="6"/>
      <c r="FO105" s="4"/>
      <c r="FP105" s="6"/>
      <c r="FQ105" s="5"/>
      <c r="FR105" s="5"/>
      <c r="FS105" s="4"/>
      <c r="FT105" s="6"/>
      <c r="FU105" s="4"/>
      <c r="FV105" s="6"/>
      <c r="FW105" s="5"/>
      <c r="FX105" s="5"/>
      <c r="FY105" s="4"/>
      <c r="FZ105" s="6"/>
      <c r="GA105" s="4"/>
      <c r="GB105" s="6"/>
      <c r="GC105" s="5"/>
      <c r="GD105" s="5"/>
      <c r="GE105" s="4"/>
      <c r="GF105" s="6"/>
      <c r="GG105" s="4"/>
      <c r="GH105" s="6"/>
      <c r="GI105" s="5"/>
      <c r="GJ105" s="5"/>
      <c r="GK105" s="4"/>
      <c r="GL105" s="6"/>
      <c r="GM105" s="4"/>
      <c r="GN105" s="6"/>
      <c r="GO105" s="5"/>
      <c r="GP105" s="5"/>
      <c r="GQ105" s="4"/>
      <c r="GR105" s="6"/>
      <c r="GS105" s="4"/>
      <c r="GT105" s="6"/>
      <c r="GU105" s="5"/>
      <c r="GV105" s="5"/>
      <c r="GW105" s="4"/>
      <c r="GX105" s="6"/>
      <c r="GY105" s="4"/>
      <c r="GZ105" s="6"/>
      <c r="HA105" s="5"/>
      <c r="HB105" s="5"/>
      <c r="HC105" s="4"/>
      <c r="HD105" s="6"/>
      <c r="HE105" s="4"/>
      <c r="HF105" s="6"/>
      <c r="HG105" s="5"/>
      <c r="HH105" s="5"/>
      <c r="HI105" s="4"/>
      <c r="HJ105" s="6"/>
      <c r="HK105" s="4"/>
      <c r="HL105" s="6"/>
      <c r="HM105" s="5"/>
      <c r="HN105" s="5"/>
      <c r="HO105" s="4"/>
      <c r="HP105" s="6"/>
      <c r="HQ105" s="4"/>
      <c r="HR105" s="6"/>
      <c r="HS105" s="5"/>
      <c r="HT105" s="5"/>
      <c r="HU105" s="4"/>
      <c r="HV105" s="6"/>
      <c r="HW105" s="4"/>
      <c r="HX105" s="6"/>
      <c r="HY105" s="5"/>
      <c r="HZ105" s="5"/>
      <c r="IA105" s="4"/>
      <c r="IB105" s="6"/>
      <c r="IC105" s="4"/>
      <c r="ID105" s="6"/>
      <c r="IE105" s="5"/>
      <c r="IF105" s="5"/>
      <c r="IG105" s="4"/>
      <c r="IH105" s="6"/>
      <c r="II105" s="4"/>
      <c r="IJ105" s="6"/>
      <c r="IK105" s="5"/>
      <c r="IL105" s="5"/>
      <c r="IM105" s="4"/>
      <c r="IN105" s="6"/>
      <c r="IO105" s="4"/>
      <c r="IP105" s="6"/>
      <c r="IQ105" s="5"/>
      <c r="IR105" s="5"/>
      <c r="IS105" s="4"/>
      <c r="IT105" s="6"/>
      <c r="IU105" s="4"/>
      <c r="IV105" s="6"/>
      <c r="IW105" s="5"/>
      <c r="IX105" s="5"/>
      <c r="IY105" s="4"/>
      <c r="IZ105" s="6"/>
      <c r="JA105" s="4"/>
      <c r="JB105" s="6"/>
      <c r="JC105" s="5"/>
      <c r="JD105" s="5"/>
      <c r="JE105" s="4"/>
      <c r="JF105" s="6"/>
      <c r="JG105" s="4"/>
      <c r="JH105" s="6"/>
      <c r="JI105" s="5"/>
      <c r="JJ105" s="5"/>
      <c r="JK105" s="4"/>
      <c r="JL105" s="6"/>
      <c r="JM105" s="4"/>
      <c r="JN105" s="6"/>
      <c r="JO105" s="5"/>
      <c r="JP105" s="5"/>
      <c r="JQ105" s="4"/>
      <c r="JR105" s="6"/>
      <c r="JS105" s="4"/>
      <c r="JT105" s="6"/>
      <c r="JU105" s="5"/>
      <c r="JV105" s="5"/>
      <c r="JW105" s="4"/>
      <c r="JX105" s="6"/>
      <c r="JY105" s="4"/>
      <c r="JZ105" s="6"/>
      <c r="KA105" s="5"/>
      <c r="KB105" s="5"/>
      <c r="KC105" s="4"/>
      <c r="KD105" s="6"/>
      <c r="KE105" s="4"/>
      <c r="KF105" s="6"/>
      <c r="KG105" s="5"/>
      <c r="KH105" s="5"/>
      <c r="KI105" s="4"/>
      <c r="KJ105" s="6"/>
      <c r="KK105" s="4"/>
      <c r="KL105" s="6"/>
      <c r="KM105" s="5"/>
      <c r="KN105" s="5"/>
    </row>
    <row r="106">
      <c r="A106" s="3" t="s">
        <v>85</v>
      </c>
      <c r="B106" s="3" t="s">
        <v>86</v>
      </c>
      <c r="C106" s="3" t="s">
        <v>87</v>
      </c>
      <c r="D106" s="3" t="s">
        <v>88</v>
      </c>
      <c r="E106" s="3" t="s">
        <v>192</v>
      </c>
      <c r="F106" s="3" t="s">
        <v>193</v>
      </c>
      <c r="G106" s="3" t="s">
        <v>194</v>
      </c>
      <c r="H106" s="3" t="s">
        <v>147</v>
      </c>
      <c r="I106" s="3" t="s">
        <v>1336</v>
      </c>
      <c r="J106" s="3" t="s">
        <v>1340</v>
      </c>
      <c r="K106" s="4">
        <v>934</v>
      </c>
      <c r="L106" s="4">
        <f>=ROUNDDOWN(71.8461538461539,0)</f>
      </c>
      <c r="M106" s="4"/>
      <c r="N106" s="5"/>
      <c r="O106" s="4"/>
      <c r="P106" s="4">
        <f>=ROUNDDOWN({0},0)</f>
      </c>
      <c r="Q106" s="4"/>
      <c r="R106" s="5"/>
      <c r="S106" s="4">
        <v>4</v>
      </c>
      <c r="T106" s="6">
        <v>288.84</v>
      </c>
      <c r="U106" s="4"/>
      <c r="V106" s="6"/>
      <c r="W106" s="5"/>
      <c r="X106" s="5"/>
      <c r="Y106" s="4"/>
      <c r="Z106" s="6"/>
      <c r="AA106" s="4"/>
      <c r="AB106" s="6"/>
      <c r="AC106" s="5"/>
      <c r="AD106" s="5"/>
      <c r="AE106" s="4"/>
      <c r="AF106" s="6"/>
      <c r="AG106" s="4"/>
      <c r="AH106" s="6"/>
      <c r="AI106" s="5"/>
      <c r="AJ106" s="5"/>
      <c r="AK106" s="4">
        <v>1</v>
      </c>
      <c r="AL106" s="6">
        <v>73.3</v>
      </c>
      <c r="AM106" s="4"/>
      <c r="AN106" s="6"/>
      <c r="AO106" s="5"/>
      <c r="AP106" s="5"/>
      <c r="AQ106" s="4"/>
      <c r="AR106" s="6"/>
      <c r="AS106" s="4"/>
      <c r="AT106" s="6"/>
      <c r="AU106" s="5"/>
      <c r="AV106" s="5"/>
      <c r="AW106" s="4">
        <v>1</v>
      </c>
      <c r="AX106" s="6">
        <v>69.84</v>
      </c>
      <c r="AY106" s="4"/>
      <c r="AZ106" s="6"/>
      <c r="BA106" s="5"/>
      <c r="BB106" s="5"/>
      <c r="BC106" s="4"/>
      <c r="BD106" s="6"/>
      <c r="BE106" s="4"/>
      <c r="BF106" s="6"/>
      <c r="BG106" s="5"/>
      <c r="BH106" s="5"/>
      <c r="BI106" s="4"/>
      <c r="BJ106" s="6"/>
      <c r="BK106" s="4"/>
      <c r="BL106" s="6"/>
      <c r="BM106" s="5"/>
      <c r="BN106" s="5"/>
      <c r="BO106" s="4"/>
      <c r="BP106" s="6"/>
      <c r="BQ106" s="4"/>
      <c r="BR106" s="6"/>
      <c r="BS106" s="5"/>
      <c r="BT106" s="5"/>
      <c r="BU106" s="4">
        <v>2</v>
      </c>
      <c r="BV106" s="6">
        <v>145.7</v>
      </c>
      <c r="BW106" s="4"/>
      <c r="BX106" s="6"/>
      <c r="BY106" s="5"/>
      <c r="BZ106" s="5"/>
      <c r="CA106" s="4"/>
      <c r="CB106" s="6"/>
      <c r="CC106" s="4"/>
      <c r="CD106" s="6"/>
      <c r="CE106" s="5"/>
      <c r="CF106" s="5"/>
      <c r="CG106" s="4"/>
      <c r="CH106" s="6"/>
      <c r="CI106" s="4"/>
      <c r="CJ106" s="6"/>
      <c r="CK106" s="5"/>
      <c r="CL106" s="5"/>
      <c r="CM106" s="4"/>
      <c r="CN106" s="6"/>
      <c r="CO106" s="4"/>
      <c r="CP106" s="6"/>
      <c r="CQ106" s="5"/>
      <c r="CR106" s="5"/>
      <c r="CS106" s="4"/>
      <c r="CT106" s="6"/>
      <c r="CU106" s="4"/>
      <c r="CV106" s="6"/>
      <c r="CW106" s="5"/>
      <c r="CX106" s="5"/>
      <c r="CY106" s="4"/>
      <c r="CZ106" s="6"/>
      <c r="DA106" s="4"/>
      <c r="DB106" s="6"/>
      <c r="DC106" s="5"/>
      <c r="DD106" s="5"/>
      <c r="DE106" s="4"/>
      <c r="DF106" s="6"/>
      <c r="DG106" s="4"/>
      <c r="DH106" s="6"/>
      <c r="DI106" s="5"/>
      <c r="DJ106" s="5"/>
      <c r="DK106" s="4"/>
      <c r="DL106" s="6"/>
      <c r="DM106" s="4"/>
      <c r="DN106" s="6"/>
      <c r="DO106" s="5"/>
      <c r="DP106" s="5"/>
      <c r="DQ106" s="4"/>
      <c r="DR106" s="6"/>
      <c r="DS106" s="4"/>
      <c r="DT106" s="6"/>
      <c r="DU106" s="5"/>
      <c r="DV106" s="5"/>
      <c r="DW106" s="4"/>
      <c r="DX106" s="6"/>
      <c r="DY106" s="4"/>
      <c r="DZ106" s="6"/>
      <c r="EA106" s="5"/>
      <c r="EB106" s="5"/>
      <c r="EC106" s="4"/>
      <c r="ED106" s="6"/>
      <c r="EE106" s="4"/>
      <c r="EF106" s="6"/>
      <c r="EG106" s="5"/>
      <c r="EH106" s="5"/>
      <c r="EI106" s="4"/>
      <c r="EJ106" s="6"/>
      <c r="EK106" s="4"/>
      <c r="EL106" s="6"/>
      <c r="EM106" s="5"/>
      <c r="EN106" s="5"/>
      <c r="EO106" s="4"/>
      <c r="EP106" s="6"/>
      <c r="EQ106" s="4"/>
      <c r="ER106" s="6"/>
      <c r="ES106" s="5"/>
      <c r="ET106" s="5"/>
      <c r="EU106" s="4"/>
      <c r="EV106" s="6"/>
      <c r="EW106" s="4"/>
      <c r="EX106" s="6"/>
      <c r="EY106" s="5"/>
      <c r="EZ106" s="5"/>
      <c r="FA106" s="4"/>
      <c r="FB106" s="6"/>
      <c r="FC106" s="4"/>
      <c r="FD106" s="6"/>
      <c r="FE106" s="5"/>
      <c r="FF106" s="5"/>
      <c r="FG106" s="4"/>
      <c r="FH106" s="6"/>
      <c r="FI106" s="4"/>
      <c r="FJ106" s="6"/>
      <c r="FK106" s="5"/>
      <c r="FL106" s="5"/>
      <c r="FM106" s="4"/>
      <c r="FN106" s="6"/>
      <c r="FO106" s="4"/>
      <c r="FP106" s="6"/>
      <c r="FQ106" s="5"/>
      <c r="FR106" s="5"/>
      <c r="FS106" s="4"/>
      <c r="FT106" s="6"/>
      <c r="FU106" s="4"/>
      <c r="FV106" s="6"/>
      <c r="FW106" s="5"/>
      <c r="FX106" s="5"/>
      <c r="FY106" s="4"/>
      <c r="FZ106" s="6"/>
      <c r="GA106" s="4"/>
      <c r="GB106" s="6"/>
      <c r="GC106" s="5"/>
      <c r="GD106" s="5"/>
      <c r="GE106" s="4"/>
      <c r="GF106" s="6"/>
      <c r="GG106" s="4"/>
      <c r="GH106" s="6"/>
      <c r="GI106" s="5"/>
      <c r="GJ106" s="5"/>
      <c r="GK106" s="4"/>
      <c r="GL106" s="6"/>
      <c r="GM106" s="4"/>
      <c r="GN106" s="6"/>
      <c r="GO106" s="5"/>
      <c r="GP106" s="5"/>
      <c r="GQ106" s="4"/>
      <c r="GR106" s="6"/>
      <c r="GS106" s="4"/>
      <c r="GT106" s="6"/>
      <c r="GU106" s="5"/>
      <c r="GV106" s="5"/>
      <c r="GW106" s="4"/>
      <c r="GX106" s="6"/>
      <c r="GY106" s="4"/>
      <c r="GZ106" s="6"/>
      <c r="HA106" s="5"/>
      <c r="HB106" s="5"/>
      <c r="HC106" s="4"/>
      <c r="HD106" s="6"/>
      <c r="HE106" s="4"/>
      <c r="HF106" s="6"/>
      <c r="HG106" s="5"/>
      <c r="HH106" s="5"/>
      <c r="HI106" s="4"/>
      <c r="HJ106" s="6"/>
      <c r="HK106" s="4"/>
      <c r="HL106" s="6"/>
      <c r="HM106" s="5"/>
      <c r="HN106" s="5"/>
      <c r="HO106" s="4"/>
      <c r="HP106" s="6"/>
      <c r="HQ106" s="4"/>
      <c r="HR106" s="6"/>
      <c r="HS106" s="5"/>
      <c r="HT106" s="5"/>
      <c r="HU106" s="4"/>
      <c r="HV106" s="6"/>
      <c r="HW106" s="4"/>
      <c r="HX106" s="6"/>
      <c r="HY106" s="5"/>
      <c r="HZ106" s="5"/>
      <c r="IA106" s="4"/>
      <c r="IB106" s="6"/>
      <c r="IC106" s="4"/>
      <c r="ID106" s="6"/>
      <c r="IE106" s="5"/>
      <c r="IF106" s="5"/>
      <c r="IG106" s="4"/>
      <c r="IH106" s="6"/>
      <c r="II106" s="4"/>
      <c r="IJ106" s="6"/>
      <c r="IK106" s="5"/>
      <c r="IL106" s="5"/>
      <c r="IM106" s="4"/>
      <c r="IN106" s="6"/>
      <c r="IO106" s="4"/>
      <c r="IP106" s="6"/>
      <c r="IQ106" s="5"/>
      <c r="IR106" s="5"/>
      <c r="IS106" s="4"/>
      <c r="IT106" s="6"/>
      <c r="IU106" s="4"/>
      <c r="IV106" s="6"/>
      <c r="IW106" s="5"/>
      <c r="IX106" s="5"/>
      <c r="IY106" s="4"/>
      <c r="IZ106" s="6"/>
      <c r="JA106" s="4"/>
      <c r="JB106" s="6"/>
      <c r="JC106" s="5"/>
      <c r="JD106" s="5"/>
      <c r="JE106" s="4"/>
      <c r="JF106" s="6"/>
      <c r="JG106" s="4"/>
      <c r="JH106" s="6"/>
      <c r="JI106" s="5"/>
      <c r="JJ106" s="5"/>
      <c r="JK106" s="4"/>
      <c r="JL106" s="6"/>
      <c r="JM106" s="4"/>
      <c r="JN106" s="6"/>
      <c r="JO106" s="5"/>
      <c r="JP106" s="5"/>
      <c r="JQ106" s="4"/>
      <c r="JR106" s="6"/>
      <c r="JS106" s="4"/>
      <c r="JT106" s="6"/>
      <c r="JU106" s="5"/>
      <c r="JV106" s="5"/>
      <c r="JW106" s="4"/>
      <c r="JX106" s="6"/>
      <c r="JY106" s="4"/>
      <c r="JZ106" s="6"/>
      <c r="KA106" s="5"/>
      <c r="KB106" s="5"/>
      <c r="KC106" s="4"/>
      <c r="KD106" s="6"/>
      <c r="KE106" s="4"/>
      <c r="KF106" s="6"/>
      <c r="KG106" s="5"/>
      <c r="KH106" s="5"/>
      <c r="KI106" s="4"/>
      <c r="KJ106" s="6"/>
      <c r="KK106" s="4"/>
      <c r="KL106" s="6"/>
      <c r="KM106" s="5"/>
      <c r="KN106" s="5"/>
    </row>
    <row r="107">
      <c r="A107" s="3" t="s">
        <v>85</v>
      </c>
      <c r="B107" s="3" t="s">
        <v>86</v>
      </c>
      <c r="C107" s="3" t="s">
        <v>87</v>
      </c>
      <c r="D107" s="3" t="s">
        <v>88</v>
      </c>
      <c r="E107" s="3" t="s">
        <v>195</v>
      </c>
      <c r="F107" s="3" t="s">
        <v>196</v>
      </c>
      <c r="G107" s="3" t="s">
        <v>197</v>
      </c>
      <c r="H107" s="3" t="s">
        <v>98</v>
      </c>
      <c r="I107" s="3" t="s">
        <v>1313</v>
      </c>
      <c r="J107" s="3" t="s">
        <v>1319</v>
      </c>
      <c r="K107" s="4">
        <v>1026</v>
      </c>
      <c r="L107" s="4">
        <f>=ROUNDDOWN(47.5,0)</f>
      </c>
      <c r="M107" s="4"/>
      <c r="N107" s="5">
        <v>1</v>
      </c>
      <c r="O107" s="4"/>
      <c r="P107" s="4">
        <f>=ROUNDDOWN({0},0)</f>
      </c>
      <c r="Q107" s="4"/>
      <c r="R107" s="5"/>
      <c r="S107" s="4">
        <v>25</v>
      </c>
      <c r="T107" s="6">
        <v>1713.18</v>
      </c>
      <c r="U107" s="4"/>
      <c r="V107" s="6"/>
      <c r="W107" s="5"/>
      <c r="X107" s="5"/>
      <c r="Y107" s="4">
        <v>8</v>
      </c>
      <c r="Z107" s="6">
        <v>478.38</v>
      </c>
      <c r="AA107" s="4"/>
      <c r="AB107" s="6"/>
      <c r="AC107" s="5"/>
      <c r="AD107" s="5"/>
      <c r="AE107" s="4">
        <v>1</v>
      </c>
      <c r="AF107" s="6">
        <v>51.95</v>
      </c>
      <c r="AG107" s="4"/>
      <c r="AH107" s="6"/>
      <c r="AI107" s="5"/>
      <c r="AJ107" s="5"/>
      <c r="AK107" s="4">
        <v>7</v>
      </c>
      <c r="AL107" s="6">
        <v>471.2</v>
      </c>
      <c r="AM107" s="4"/>
      <c r="AN107" s="6"/>
      <c r="AO107" s="5"/>
      <c r="AP107" s="5"/>
      <c r="AQ107" s="4">
        <v>4</v>
      </c>
      <c r="AR107" s="6">
        <v>306.38</v>
      </c>
      <c r="AS107" s="4"/>
      <c r="AT107" s="6"/>
      <c r="AU107" s="5"/>
      <c r="AV107" s="5"/>
      <c r="AW107" s="4">
        <v>1</v>
      </c>
      <c r="AX107" s="6">
        <v>57.51</v>
      </c>
      <c r="AY107" s="4"/>
      <c r="AZ107" s="6"/>
      <c r="BA107" s="5"/>
      <c r="BB107" s="5"/>
      <c r="BC107" s="4">
        <v>1</v>
      </c>
      <c r="BD107" s="6">
        <v>119.99</v>
      </c>
      <c r="BE107" s="4"/>
      <c r="BF107" s="6"/>
      <c r="BG107" s="5"/>
      <c r="BH107" s="5"/>
      <c r="BI107" s="4">
        <v>1</v>
      </c>
      <c r="BJ107" s="6">
        <v>83.93</v>
      </c>
      <c r="BK107" s="4"/>
      <c r="BL107" s="6"/>
      <c r="BM107" s="5"/>
      <c r="BN107" s="5"/>
      <c r="BO107" s="4"/>
      <c r="BP107" s="6"/>
      <c r="BQ107" s="4"/>
      <c r="BR107" s="6"/>
      <c r="BS107" s="5"/>
      <c r="BT107" s="5"/>
      <c r="BU107" s="4"/>
      <c r="BV107" s="6"/>
      <c r="BW107" s="4"/>
      <c r="BX107" s="6"/>
      <c r="BY107" s="5"/>
      <c r="BZ107" s="5"/>
      <c r="CA107" s="4"/>
      <c r="CB107" s="6"/>
      <c r="CC107" s="4"/>
      <c r="CD107" s="6"/>
      <c r="CE107" s="5"/>
      <c r="CF107" s="5"/>
      <c r="CG107" s="4"/>
      <c r="CH107" s="6"/>
      <c r="CI107" s="4"/>
      <c r="CJ107" s="6"/>
      <c r="CK107" s="5"/>
      <c r="CL107" s="5"/>
      <c r="CM107" s="4"/>
      <c r="CN107" s="6"/>
      <c r="CO107" s="4"/>
      <c r="CP107" s="6"/>
      <c r="CQ107" s="5"/>
      <c r="CR107" s="5"/>
      <c r="CS107" s="4">
        <v>2</v>
      </c>
      <c r="CT107" s="6">
        <v>143.84</v>
      </c>
      <c r="CU107" s="4"/>
      <c r="CV107" s="6"/>
      <c r="CW107" s="5"/>
      <c r="CX107" s="5"/>
      <c r="CY107" s="4"/>
      <c r="CZ107" s="6"/>
      <c r="DA107" s="4"/>
      <c r="DB107" s="6"/>
      <c r="DC107" s="5"/>
      <c r="DD107" s="5"/>
      <c r="DE107" s="4"/>
      <c r="DF107" s="6"/>
      <c r="DG107" s="4"/>
      <c r="DH107" s="6"/>
      <c r="DI107" s="5"/>
      <c r="DJ107" s="5"/>
      <c r="DK107" s="4"/>
      <c r="DL107" s="6"/>
      <c r="DM107" s="4"/>
      <c r="DN107" s="6"/>
      <c r="DO107" s="5"/>
      <c r="DP107" s="5"/>
      <c r="DQ107" s="4"/>
      <c r="DR107" s="6"/>
      <c r="DS107" s="4"/>
      <c r="DT107" s="6"/>
      <c r="DU107" s="5"/>
      <c r="DV107" s="5"/>
      <c r="DW107" s="4"/>
      <c r="DX107" s="6"/>
      <c r="DY107" s="4"/>
      <c r="DZ107" s="6"/>
      <c r="EA107" s="5"/>
      <c r="EB107" s="5"/>
      <c r="EC107" s="4"/>
      <c r="ED107" s="6"/>
      <c r="EE107" s="4"/>
      <c r="EF107" s="6"/>
      <c r="EG107" s="5"/>
      <c r="EH107" s="5"/>
      <c r="EI107" s="4"/>
      <c r="EJ107" s="6"/>
      <c r="EK107" s="4"/>
      <c r="EL107" s="6"/>
      <c r="EM107" s="5"/>
      <c r="EN107" s="5"/>
      <c r="EO107" s="4"/>
      <c r="EP107" s="6"/>
      <c r="EQ107" s="4"/>
      <c r="ER107" s="6"/>
      <c r="ES107" s="5"/>
      <c r="ET107" s="5"/>
      <c r="EU107" s="4"/>
      <c r="EV107" s="6"/>
      <c r="EW107" s="4"/>
      <c r="EX107" s="6"/>
      <c r="EY107" s="5"/>
      <c r="EZ107" s="5"/>
      <c r="FA107" s="4"/>
      <c r="FB107" s="6"/>
      <c r="FC107" s="4"/>
      <c r="FD107" s="6"/>
      <c r="FE107" s="5"/>
      <c r="FF107" s="5"/>
      <c r="FG107" s="4"/>
      <c r="FH107" s="6"/>
      <c r="FI107" s="4"/>
      <c r="FJ107" s="6"/>
      <c r="FK107" s="5"/>
      <c r="FL107" s="5"/>
      <c r="FM107" s="4"/>
      <c r="FN107" s="6"/>
      <c r="FO107" s="4"/>
      <c r="FP107" s="6"/>
      <c r="FQ107" s="5"/>
      <c r="FR107" s="5"/>
      <c r="FS107" s="4"/>
      <c r="FT107" s="6"/>
      <c r="FU107" s="4"/>
      <c r="FV107" s="6"/>
      <c r="FW107" s="5"/>
      <c r="FX107" s="5"/>
      <c r="FY107" s="4"/>
      <c r="FZ107" s="6"/>
      <c r="GA107" s="4"/>
      <c r="GB107" s="6"/>
      <c r="GC107" s="5"/>
      <c r="GD107" s="5"/>
      <c r="GE107" s="4"/>
      <c r="GF107" s="6"/>
      <c r="GG107" s="4"/>
      <c r="GH107" s="6"/>
      <c r="GI107" s="5"/>
      <c r="GJ107" s="5"/>
      <c r="GK107" s="4"/>
      <c r="GL107" s="6"/>
      <c r="GM107" s="4"/>
      <c r="GN107" s="6"/>
      <c r="GO107" s="5"/>
      <c r="GP107" s="5"/>
      <c r="GQ107" s="4"/>
      <c r="GR107" s="6"/>
      <c r="GS107" s="4"/>
      <c r="GT107" s="6"/>
      <c r="GU107" s="5"/>
      <c r="GV107" s="5"/>
      <c r="GW107" s="4"/>
      <c r="GX107" s="6"/>
      <c r="GY107" s="4"/>
      <c r="GZ107" s="6"/>
      <c r="HA107" s="5"/>
      <c r="HB107" s="5"/>
      <c r="HC107" s="4"/>
      <c r="HD107" s="6"/>
      <c r="HE107" s="4"/>
      <c r="HF107" s="6"/>
      <c r="HG107" s="5"/>
      <c r="HH107" s="5"/>
      <c r="HI107" s="4"/>
      <c r="HJ107" s="6"/>
      <c r="HK107" s="4"/>
      <c r="HL107" s="6"/>
      <c r="HM107" s="5"/>
      <c r="HN107" s="5"/>
      <c r="HO107" s="4"/>
      <c r="HP107" s="6"/>
      <c r="HQ107" s="4"/>
      <c r="HR107" s="6"/>
      <c r="HS107" s="5"/>
      <c r="HT107" s="5"/>
      <c r="HU107" s="4"/>
      <c r="HV107" s="6"/>
      <c r="HW107" s="4"/>
      <c r="HX107" s="6"/>
      <c r="HY107" s="5"/>
      <c r="HZ107" s="5"/>
      <c r="IA107" s="4"/>
      <c r="IB107" s="6"/>
      <c r="IC107" s="4"/>
      <c r="ID107" s="6"/>
      <c r="IE107" s="5"/>
      <c r="IF107" s="5"/>
      <c r="IG107" s="4"/>
      <c r="IH107" s="6"/>
      <c r="II107" s="4"/>
      <c r="IJ107" s="6"/>
      <c r="IK107" s="5"/>
      <c r="IL107" s="5"/>
      <c r="IM107" s="4"/>
      <c r="IN107" s="6"/>
      <c r="IO107" s="4"/>
      <c r="IP107" s="6"/>
      <c r="IQ107" s="5"/>
      <c r="IR107" s="5"/>
      <c r="IS107" s="4"/>
      <c r="IT107" s="6"/>
      <c r="IU107" s="4"/>
      <c r="IV107" s="6"/>
      <c r="IW107" s="5"/>
      <c r="IX107" s="5"/>
      <c r="IY107" s="4"/>
      <c r="IZ107" s="6"/>
      <c r="JA107" s="4"/>
      <c r="JB107" s="6"/>
      <c r="JC107" s="5"/>
      <c r="JD107" s="5"/>
      <c r="JE107" s="4"/>
      <c r="JF107" s="6"/>
      <c r="JG107" s="4"/>
      <c r="JH107" s="6"/>
      <c r="JI107" s="5"/>
      <c r="JJ107" s="5"/>
      <c r="JK107" s="4"/>
      <c r="JL107" s="6"/>
      <c r="JM107" s="4"/>
      <c r="JN107" s="6"/>
      <c r="JO107" s="5"/>
      <c r="JP107" s="5"/>
      <c r="JQ107" s="4"/>
      <c r="JR107" s="6"/>
      <c r="JS107" s="4"/>
      <c r="JT107" s="6"/>
      <c r="JU107" s="5"/>
      <c r="JV107" s="5"/>
      <c r="JW107" s="4"/>
      <c r="JX107" s="6"/>
      <c r="JY107" s="4"/>
      <c r="JZ107" s="6"/>
      <c r="KA107" s="5"/>
      <c r="KB107" s="5"/>
      <c r="KC107" s="4"/>
      <c r="KD107" s="6"/>
      <c r="KE107" s="4"/>
      <c r="KF107" s="6"/>
      <c r="KG107" s="5"/>
      <c r="KH107" s="5"/>
      <c r="KI107" s="4"/>
      <c r="KJ107" s="6"/>
      <c r="KK107" s="4"/>
      <c r="KL107" s="6"/>
      <c r="KM107" s="5"/>
      <c r="KN107" s="5"/>
    </row>
    <row r="108">
      <c r="A108" s="3" t="s">
        <v>85</v>
      </c>
      <c r="B108" s="3" t="s">
        <v>86</v>
      </c>
      <c r="C108" s="3" t="s">
        <v>87</v>
      </c>
      <c r="D108" s="3" t="s">
        <v>88</v>
      </c>
      <c r="E108" s="3" t="s">
        <v>195</v>
      </c>
      <c r="F108" s="3" t="s">
        <v>196</v>
      </c>
      <c r="G108" s="3" t="s">
        <v>197</v>
      </c>
      <c r="H108" s="3" t="s">
        <v>98</v>
      </c>
      <c r="I108" s="3" t="s">
        <v>1327</v>
      </c>
      <c r="J108" s="3" t="s">
        <v>1319</v>
      </c>
      <c r="K108" s="4">
        <v>718</v>
      </c>
      <c r="L108" s="4">
        <f>=ROUNDDOWN(37.5916230366492,0)</f>
      </c>
      <c r="M108" s="4"/>
      <c r="N108" s="5">
        <v>1</v>
      </c>
      <c r="O108" s="4"/>
      <c r="P108" s="4">
        <f>=ROUNDDOWN({0},0)</f>
      </c>
      <c r="Q108" s="4"/>
      <c r="R108" s="5"/>
      <c r="S108" s="4">
        <v>21</v>
      </c>
      <c r="T108" s="6">
        <v>1515.17</v>
      </c>
      <c r="U108" s="4"/>
      <c r="V108" s="6"/>
      <c r="W108" s="5"/>
      <c r="X108" s="5"/>
      <c r="Y108" s="4">
        <v>5</v>
      </c>
      <c r="Z108" s="6">
        <v>289.66</v>
      </c>
      <c r="AA108" s="4"/>
      <c r="AB108" s="6"/>
      <c r="AC108" s="5"/>
      <c r="AD108" s="5"/>
      <c r="AE108" s="4">
        <v>1</v>
      </c>
      <c r="AF108" s="6">
        <v>56.83</v>
      </c>
      <c r="AG108" s="4"/>
      <c r="AH108" s="6"/>
      <c r="AI108" s="5"/>
      <c r="AJ108" s="5"/>
      <c r="AK108" s="4">
        <v>5</v>
      </c>
      <c r="AL108" s="6">
        <v>365.86</v>
      </c>
      <c r="AM108" s="4"/>
      <c r="AN108" s="6"/>
      <c r="AO108" s="5"/>
      <c r="AP108" s="5"/>
      <c r="AQ108" s="4">
        <v>6</v>
      </c>
      <c r="AR108" s="6">
        <v>485.95</v>
      </c>
      <c r="AS108" s="4"/>
      <c r="AT108" s="6"/>
      <c r="AU108" s="5"/>
      <c r="AV108" s="5"/>
      <c r="AW108" s="4"/>
      <c r="AX108" s="6"/>
      <c r="AY108" s="4"/>
      <c r="AZ108" s="6"/>
      <c r="BA108" s="5"/>
      <c r="BB108" s="5"/>
      <c r="BC108" s="4"/>
      <c r="BD108" s="6"/>
      <c r="BE108" s="4"/>
      <c r="BF108" s="6"/>
      <c r="BG108" s="5"/>
      <c r="BH108" s="5"/>
      <c r="BI108" s="4">
        <v>2</v>
      </c>
      <c r="BJ108" s="6">
        <v>167.86</v>
      </c>
      <c r="BK108" s="4"/>
      <c r="BL108" s="6"/>
      <c r="BM108" s="5"/>
      <c r="BN108" s="5"/>
      <c r="BO108" s="4">
        <v>1</v>
      </c>
      <c r="BP108" s="6">
        <v>78.06</v>
      </c>
      <c r="BQ108" s="4"/>
      <c r="BR108" s="6"/>
      <c r="BS108" s="5"/>
      <c r="BT108" s="5"/>
      <c r="BU108" s="4">
        <v>1</v>
      </c>
      <c r="BV108" s="6">
        <v>70.95</v>
      </c>
      <c r="BW108" s="4"/>
      <c r="BX108" s="6"/>
      <c r="BY108" s="5"/>
      <c r="BZ108" s="5"/>
      <c r="CA108" s="4"/>
      <c r="CB108" s="6"/>
      <c r="CC108" s="4"/>
      <c r="CD108" s="6"/>
      <c r="CE108" s="5"/>
      <c r="CF108" s="5"/>
      <c r="CG108" s="4"/>
      <c r="CH108" s="6"/>
      <c r="CI108" s="4"/>
      <c r="CJ108" s="6"/>
      <c r="CK108" s="5"/>
      <c r="CL108" s="5"/>
      <c r="CM108" s="4"/>
      <c r="CN108" s="6"/>
      <c r="CO108" s="4"/>
      <c r="CP108" s="6"/>
      <c r="CQ108" s="5"/>
      <c r="CR108" s="5"/>
      <c r="CS108" s="4"/>
      <c r="CT108" s="6"/>
      <c r="CU108" s="4"/>
      <c r="CV108" s="6"/>
      <c r="CW108" s="5"/>
      <c r="CX108" s="5"/>
      <c r="CY108" s="4"/>
      <c r="CZ108" s="6"/>
      <c r="DA108" s="4"/>
      <c r="DB108" s="6"/>
      <c r="DC108" s="5"/>
      <c r="DD108" s="5"/>
      <c r="DE108" s="4"/>
      <c r="DF108" s="6"/>
      <c r="DG108" s="4"/>
      <c r="DH108" s="6"/>
      <c r="DI108" s="5"/>
      <c r="DJ108" s="5"/>
      <c r="DK108" s="4"/>
      <c r="DL108" s="6"/>
      <c r="DM108" s="4"/>
      <c r="DN108" s="6"/>
      <c r="DO108" s="5"/>
      <c r="DP108" s="5"/>
      <c r="DQ108" s="4"/>
      <c r="DR108" s="6"/>
      <c r="DS108" s="4"/>
      <c r="DT108" s="6"/>
      <c r="DU108" s="5"/>
      <c r="DV108" s="5"/>
      <c r="DW108" s="4"/>
      <c r="DX108" s="6"/>
      <c r="DY108" s="4"/>
      <c r="DZ108" s="6"/>
      <c r="EA108" s="5"/>
      <c r="EB108" s="5"/>
      <c r="EC108" s="4"/>
      <c r="ED108" s="6"/>
      <c r="EE108" s="4"/>
      <c r="EF108" s="6"/>
      <c r="EG108" s="5"/>
      <c r="EH108" s="5"/>
      <c r="EI108" s="4"/>
      <c r="EJ108" s="6"/>
      <c r="EK108" s="4"/>
      <c r="EL108" s="6"/>
      <c r="EM108" s="5"/>
      <c r="EN108" s="5"/>
      <c r="EO108" s="4"/>
      <c r="EP108" s="6"/>
      <c r="EQ108" s="4"/>
      <c r="ER108" s="6"/>
      <c r="ES108" s="5"/>
      <c r="ET108" s="5"/>
      <c r="EU108" s="4"/>
      <c r="EV108" s="6"/>
      <c r="EW108" s="4"/>
      <c r="EX108" s="6"/>
      <c r="EY108" s="5"/>
      <c r="EZ108" s="5"/>
      <c r="FA108" s="4"/>
      <c r="FB108" s="6"/>
      <c r="FC108" s="4"/>
      <c r="FD108" s="6"/>
      <c r="FE108" s="5"/>
      <c r="FF108" s="5"/>
      <c r="FG108" s="4"/>
      <c r="FH108" s="6"/>
      <c r="FI108" s="4"/>
      <c r="FJ108" s="6"/>
      <c r="FK108" s="5"/>
      <c r="FL108" s="5"/>
      <c r="FM108" s="4"/>
      <c r="FN108" s="6"/>
      <c r="FO108" s="4"/>
      <c r="FP108" s="6"/>
      <c r="FQ108" s="5"/>
      <c r="FR108" s="5"/>
      <c r="FS108" s="4"/>
      <c r="FT108" s="6"/>
      <c r="FU108" s="4"/>
      <c r="FV108" s="6"/>
      <c r="FW108" s="5"/>
      <c r="FX108" s="5"/>
      <c r="FY108" s="4"/>
      <c r="FZ108" s="6"/>
      <c r="GA108" s="4"/>
      <c r="GB108" s="6"/>
      <c r="GC108" s="5"/>
      <c r="GD108" s="5"/>
      <c r="GE108" s="4"/>
      <c r="GF108" s="6"/>
      <c r="GG108" s="4"/>
      <c r="GH108" s="6"/>
      <c r="GI108" s="5"/>
      <c r="GJ108" s="5"/>
      <c r="GK108" s="4"/>
      <c r="GL108" s="6"/>
      <c r="GM108" s="4"/>
      <c r="GN108" s="6"/>
      <c r="GO108" s="5"/>
      <c r="GP108" s="5"/>
      <c r="GQ108" s="4"/>
      <c r="GR108" s="6"/>
      <c r="GS108" s="4"/>
      <c r="GT108" s="6"/>
      <c r="GU108" s="5"/>
      <c r="GV108" s="5"/>
      <c r="GW108" s="4"/>
      <c r="GX108" s="6"/>
      <c r="GY108" s="4"/>
      <c r="GZ108" s="6"/>
      <c r="HA108" s="5"/>
      <c r="HB108" s="5"/>
      <c r="HC108" s="4"/>
      <c r="HD108" s="6"/>
      <c r="HE108" s="4"/>
      <c r="HF108" s="6"/>
      <c r="HG108" s="5"/>
      <c r="HH108" s="5"/>
      <c r="HI108" s="4"/>
      <c r="HJ108" s="6"/>
      <c r="HK108" s="4"/>
      <c r="HL108" s="6"/>
      <c r="HM108" s="5"/>
      <c r="HN108" s="5"/>
      <c r="HO108" s="4"/>
      <c r="HP108" s="6"/>
      <c r="HQ108" s="4"/>
      <c r="HR108" s="6"/>
      <c r="HS108" s="5"/>
      <c r="HT108" s="5"/>
      <c r="HU108" s="4"/>
      <c r="HV108" s="6"/>
      <c r="HW108" s="4"/>
      <c r="HX108" s="6"/>
      <c r="HY108" s="5"/>
      <c r="HZ108" s="5"/>
      <c r="IA108" s="4"/>
      <c r="IB108" s="6"/>
      <c r="IC108" s="4"/>
      <c r="ID108" s="6"/>
      <c r="IE108" s="5"/>
      <c r="IF108" s="5"/>
      <c r="IG108" s="4"/>
      <c r="IH108" s="6"/>
      <c r="II108" s="4"/>
      <c r="IJ108" s="6"/>
      <c r="IK108" s="5"/>
      <c r="IL108" s="5"/>
      <c r="IM108" s="4"/>
      <c r="IN108" s="6"/>
      <c r="IO108" s="4"/>
      <c r="IP108" s="6"/>
      <c r="IQ108" s="5"/>
      <c r="IR108" s="5"/>
      <c r="IS108" s="4"/>
      <c r="IT108" s="6"/>
      <c r="IU108" s="4"/>
      <c r="IV108" s="6"/>
      <c r="IW108" s="5"/>
      <c r="IX108" s="5"/>
      <c r="IY108" s="4"/>
      <c r="IZ108" s="6"/>
      <c r="JA108" s="4"/>
      <c r="JB108" s="6"/>
      <c r="JC108" s="5"/>
      <c r="JD108" s="5"/>
      <c r="JE108" s="4"/>
      <c r="JF108" s="6"/>
      <c r="JG108" s="4"/>
      <c r="JH108" s="6"/>
      <c r="JI108" s="5"/>
      <c r="JJ108" s="5"/>
      <c r="JK108" s="4"/>
      <c r="JL108" s="6"/>
      <c r="JM108" s="4"/>
      <c r="JN108" s="6"/>
      <c r="JO108" s="5"/>
      <c r="JP108" s="5"/>
      <c r="JQ108" s="4"/>
      <c r="JR108" s="6"/>
      <c r="JS108" s="4"/>
      <c r="JT108" s="6"/>
      <c r="JU108" s="5"/>
      <c r="JV108" s="5"/>
      <c r="JW108" s="4"/>
      <c r="JX108" s="6"/>
      <c r="JY108" s="4"/>
      <c r="JZ108" s="6"/>
      <c r="KA108" s="5"/>
      <c r="KB108" s="5"/>
      <c r="KC108" s="4"/>
      <c r="KD108" s="6"/>
      <c r="KE108" s="4"/>
      <c r="KF108" s="6"/>
      <c r="KG108" s="5"/>
      <c r="KH108" s="5"/>
      <c r="KI108" s="4"/>
      <c r="KJ108" s="6"/>
      <c r="KK108" s="4"/>
      <c r="KL108" s="6"/>
      <c r="KM108" s="5"/>
      <c r="KN108" s="5"/>
    </row>
    <row r="109">
      <c r="A109" s="3" t="s">
        <v>85</v>
      </c>
      <c r="B109" s="3" t="s">
        <v>86</v>
      </c>
      <c r="C109" s="3" t="s">
        <v>87</v>
      </c>
      <c r="D109" s="3" t="s">
        <v>88</v>
      </c>
      <c r="E109" s="3" t="s">
        <v>198</v>
      </c>
      <c r="F109" s="3" t="s">
        <v>199</v>
      </c>
      <c r="G109" s="3" t="s">
        <v>200</v>
      </c>
      <c r="H109" s="3" t="s">
        <v>104</v>
      </c>
      <c r="I109" s="3" t="s">
        <v>1308</v>
      </c>
      <c r="J109" s="3" t="s">
        <v>1340</v>
      </c>
      <c r="K109" s="4">
        <v>191</v>
      </c>
      <c r="L109" s="4">
        <f>=ROUNDDOWN(21.2222222222222,0)</f>
      </c>
      <c r="M109" s="4"/>
      <c r="N109" s="5"/>
      <c r="O109" s="4"/>
      <c r="P109" s="4">
        <f>=ROUNDDOWN({0},0)</f>
      </c>
      <c r="Q109" s="4"/>
      <c r="R109" s="5"/>
      <c r="S109" s="4">
        <v>32</v>
      </c>
      <c r="T109" s="6">
        <v>1437.14</v>
      </c>
      <c r="U109" s="4"/>
      <c r="V109" s="6"/>
      <c r="W109" s="5"/>
      <c r="X109" s="5"/>
      <c r="Y109" s="4"/>
      <c r="Z109" s="6"/>
      <c r="AA109" s="4"/>
      <c r="AB109" s="6"/>
      <c r="AC109" s="5"/>
      <c r="AD109" s="5"/>
      <c r="AE109" s="4"/>
      <c r="AF109" s="6"/>
      <c r="AG109" s="4"/>
      <c r="AH109" s="6"/>
      <c r="AI109" s="5"/>
      <c r="AJ109" s="5"/>
      <c r="AK109" s="4">
        <v>3</v>
      </c>
      <c r="AL109" s="6">
        <v>266.04</v>
      </c>
      <c r="AM109" s="4"/>
      <c r="AN109" s="6"/>
      <c r="AO109" s="5"/>
      <c r="AP109" s="5"/>
      <c r="AQ109" s="4"/>
      <c r="AR109" s="6"/>
      <c r="AS109" s="4"/>
      <c r="AT109" s="6"/>
      <c r="AU109" s="5"/>
      <c r="AV109" s="5"/>
      <c r="AW109" s="4"/>
      <c r="AX109" s="6"/>
      <c r="AY109" s="4"/>
      <c r="AZ109" s="6"/>
      <c r="BA109" s="5"/>
      <c r="BB109" s="5"/>
      <c r="BC109" s="4">
        <v>23</v>
      </c>
      <c r="BD109" s="6">
        <v>975.37</v>
      </c>
      <c r="BE109" s="4"/>
      <c r="BF109" s="6"/>
      <c r="BG109" s="5"/>
      <c r="BH109" s="5"/>
      <c r="BI109" s="4"/>
      <c r="BJ109" s="6"/>
      <c r="BK109" s="4"/>
      <c r="BL109" s="6"/>
      <c r="BM109" s="5"/>
      <c r="BN109" s="5"/>
      <c r="BO109" s="4"/>
      <c r="BP109" s="6"/>
      <c r="BQ109" s="4"/>
      <c r="BR109" s="6"/>
      <c r="BS109" s="5"/>
      <c r="BT109" s="5"/>
      <c r="BU109" s="4"/>
      <c r="BV109" s="6"/>
      <c r="BW109" s="4"/>
      <c r="BX109" s="6"/>
      <c r="BY109" s="5"/>
      <c r="BZ109" s="5"/>
      <c r="CA109" s="4"/>
      <c r="CB109" s="6"/>
      <c r="CC109" s="4"/>
      <c r="CD109" s="6"/>
      <c r="CE109" s="5"/>
      <c r="CF109" s="5"/>
      <c r="CG109" s="4"/>
      <c r="CH109" s="6"/>
      <c r="CI109" s="4"/>
      <c r="CJ109" s="6"/>
      <c r="CK109" s="5"/>
      <c r="CL109" s="5"/>
      <c r="CM109" s="4">
        <v>1</v>
      </c>
      <c r="CN109" s="6">
        <v>99.99</v>
      </c>
      <c r="CO109" s="4"/>
      <c r="CP109" s="6"/>
      <c r="CQ109" s="5"/>
      <c r="CR109" s="5"/>
      <c r="CS109" s="4"/>
      <c r="CT109" s="6"/>
      <c r="CU109" s="4"/>
      <c r="CV109" s="6"/>
      <c r="CW109" s="5"/>
      <c r="CX109" s="5"/>
      <c r="CY109" s="4"/>
      <c r="CZ109" s="6"/>
      <c r="DA109" s="4"/>
      <c r="DB109" s="6"/>
      <c r="DC109" s="5"/>
      <c r="DD109" s="5"/>
      <c r="DE109" s="4">
        <v>2</v>
      </c>
      <c r="DF109" s="6">
        <v>95.74</v>
      </c>
      <c r="DG109" s="4"/>
      <c r="DH109" s="6"/>
      <c r="DI109" s="5"/>
      <c r="DJ109" s="5"/>
      <c r="DK109" s="4"/>
      <c r="DL109" s="6"/>
      <c r="DM109" s="4"/>
      <c r="DN109" s="6"/>
      <c r="DO109" s="5"/>
      <c r="DP109" s="5"/>
      <c r="DQ109" s="4"/>
      <c r="DR109" s="6"/>
      <c r="DS109" s="4"/>
      <c r="DT109" s="6"/>
      <c r="DU109" s="5"/>
      <c r="DV109" s="5"/>
      <c r="DW109" s="4"/>
      <c r="DX109" s="6"/>
      <c r="DY109" s="4"/>
      <c r="DZ109" s="6"/>
      <c r="EA109" s="5"/>
      <c r="EB109" s="5"/>
      <c r="EC109" s="4"/>
      <c r="ED109" s="6"/>
      <c r="EE109" s="4"/>
      <c r="EF109" s="6"/>
      <c r="EG109" s="5"/>
      <c r="EH109" s="5"/>
      <c r="EI109" s="4"/>
      <c r="EJ109" s="6"/>
      <c r="EK109" s="4"/>
      <c r="EL109" s="6"/>
      <c r="EM109" s="5"/>
      <c r="EN109" s="5"/>
      <c r="EO109" s="4"/>
      <c r="EP109" s="6"/>
      <c r="EQ109" s="4"/>
      <c r="ER109" s="6"/>
      <c r="ES109" s="5"/>
      <c r="ET109" s="5"/>
      <c r="EU109" s="4"/>
      <c r="EV109" s="6"/>
      <c r="EW109" s="4"/>
      <c r="EX109" s="6"/>
      <c r="EY109" s="5"/>
      <c r="EZ109" s="5"/>
      <c r="FA109" s="4"/>
      <c r="FB109" s="6"/>
      <c r="FC109" s="4"/>
      <c r="FD109" s="6"/>
      <c r="FE109" s="5"/>
      <c r="FF109" s="5"/>
      <c r="FG109" s="4"/>
      <c r="FH109" s="6"/>
      <c r="FI109" s="4"/>
      <c r="FJ109" s="6"/>
      <c r="FK109" s="5"/>
      <c r="FL109" s="5"/>
      <c r="FM109" s="4"/>
      <c r="FN109" s="6"/>
      <c r="FO109" s="4"/>
      <c r="FP109" s="6"/>
      <c r="FQ109" s="5"/>
      <c r="FR109" s="5"/>
      <c r="FS109" s="4"/>
      <c r="FT109" s="6"/>
      <c r="FU109" s="4"/>
      <c r="FV109" s="6"/>
      <c r="FW109" s="5"/>
      <c r="FX109" s="5"/>
      <c r="FY109" s="4"/>
      <c r="FZ109" s="6"/>
      <c r="GA109" s="4"/>
      <c r="GB109" s="6"/>
      <c r="GC109" s="5"/>
      <c r="GD109" s="5"/>
      <c r="GE109" s="4"/>
      <c r="GF109" s="6"/>
      <c r="GG109" s="4"/>
      <c r="GH109" s="6"/>
      <c r="GI109" s="5"/>
      <c r="GJ109" s="5"/>
      <c r="GK109" s="4"/>
      <c r="GL109" s="6"/>
      <c r="GM109" s="4"/>
      <c r="GN109" s="6"/>
      <c r="GO109" s="5"/>
      <c r="GP109" s="5"/>
      <c r="GQ109" s="4"/>
      <c r="GR109" s="6"/>
      <c r="GS109" s="4"/>
      <c r="GT109" s="6"/>
      <c r="GU109" s="5"/>
      <c r="GV109" s="5"/>
      <c r="GW109" s="4">
        <v>3</v>
      </c>
      <c r="GX109" s="6"/>
      <c r="GY109" s="4"/>
      <c r="GZ109" s="6"/>
      <c r="HA109" s="5"/>
      <c r="HB109" s="5"/>
      <c r="HC109" s="4"/>
      <c r="HD109" s="6"/>
      <c r="HE109" s="4"/>
      <c r="HF109" s="6"/>
      <c r="HG109" s="5"/>
      <c r="HH109" s="5"/>
      <c r="HI109" s="4"/>
      <c r="HJ109" s="6"/>
      <c r="HK109" s="4"/>
      <c r="HL109" s="6"/>
      <c r="HM109" s="5"/>
      <c r="HN109" s="5"/>
      <c r="HO109" s="4"/>
      <c r="HP109" s="6"/>
      <c r="HQ109" s="4"/>
      <c r="HR109" s="6"/>
      <c r="HS109" s="5"/>
      <c r="HT109" s="5"/>
      <c r="HU109" s="4"/>
      <c r="HV109" s="6"/>
      <c r="HW109" s="4"/>
      <c r="HX109" s="6"/>
      <c r="HY109" s="5"/>
      <c r="HZ109" s="5"/>
      <c r="IA109" s="4"/>
      <c r="IB109" s="6"/>
      <c r="IC109" s="4"/>
      <c r="ID109" s="6"/>
      <c r="IE109" s="5"/>
      <c r="IF109" s="5"/>
      <c r="IG109" s="4"/>
      <c r="IH109" s="6"/>
      <c r="II109" s="4"/>
      <c r="IJ109" s="6"/>
      <c r="IK109" s="5"/>
      <c r="IL109" s="5"/>
      <c r="IM109" s="4"/>
      <c r="IN109" s="6"/>
      <c r="IO109" s="4"/>
      <c r="IP109" s="6"/>
      <c r="IQ109" s="5"/>
      <c r="IR109" s="5"/>
      <c r="IS109" s="4"/>
      <c r="IT109" s="6"/>
      <c r="IU109" s="4"/>
      <c r="IV109" s="6"/>
      <c r="IW109" s="5"/>
      <c r="IX109" s="5"/>
      <c r="IY109" s="4"/>
      <c r="IZ109" s="6"/>
      <c r="JA109" s="4"/>
      <c r="JB109" s="6"/>
      <c r="JC109" s="5"/>
      <c r="JD109" s="5"/>
      <c r="JE109" s="4"/>
      <c r="JF109" s="6"/>
      <c r="JG109" s="4"/>
      <c r="JH109" s="6"/>
      <c r="JI109" s="5"/>
      <c r="JJ109" s="5"/>
      <c r="JK109" s="4"/>
      <c r="JL109" s="6"/>
      <c r="JM109" s="4"/>
      <c r="JN109" s="6"/>
      <c r="JO109" s="5"/>
      <c r="JP109" s="5"/>
      <c r="JQ109" s="4"/>
      <c r="JR109" s="6"/>
      <c r="JS109" s="4"/>
      <c r="JT109" s="6"/>
      <c r="JU109" s="5"/>
      <c r="JV109" s="5"/>
      <c r="JW109" s="4"/>
      <c r="JX109" s="6"/>
      <c r="JY109" s="4"/>
      <c r="JZ109" s="6"/>
      <c r="KA109" s="5"/>
      <c r="KB109" s="5"/>
      <c r="KC109" s="4"/>
      <c r="KD109" s="6"/>
      <c r="KE109" s="4"/>
      <c r="KF109" s="6"/>
      <c r="KG109" s="5"/>
      <c r="KH109" s="5"/>
      <c r="KI109" s="4"/>
      <c r="KJ109" s="6"/>
      <c r="KK109" s="4"/>
      <c r="KL109" s="6"/>
      <c r="KM109" s="5"/>
      <c r="KN109" s="5"/>
    </row>
    <row r="110">
      <c r="A110" s="3" t="s">
        <v>85</v>
      </c>
      <c r="B110" s="3" t="s">
        <v>86</v>
      </c>
      <c r="C110" s="3" t="s">
        <v>87</v>
      </c>
      <c r="D110" s="3" t="s">
        <v>88</v>
      </c>
      <c r="E110" s="3" t="s">
        <v>198</v>
      </c>
      <c r="F110" s="3" t="s">
        <v>199</v>
      </c>
      <c r="G110" s="3" t="s">
        <v>200</v>
      </c>
      <c r="H110" s="3" t="s">
        <v>98</v>
      </c>
      <c r="I110" s="3" t="s">
        <v>1327</v>
      </c>
      <c r="J110" s="3" t="s">
        <v>1319</v>
      </c>
      <c r="K110" s="4">
        <v>827</v>
      </c>
      <c r="L110" s="4">
        <f>=ROUNDDOWN(25.84375,0)</f>
      </c>
      <c r="M110" s="4">
        <v>368</v>
      </c>
      <c r="N110" s="5">
        <v>1</v>
      </c>
      <c r="O110" s="4"/>
      <c r="P110" s="4">
        <f>=ROUNDDOWN({0},0)</f>
      </c>
      <c r="Q110" s="4"/>
      <c r="R110" s="5"/>
      <c r="S110" s="4">
        <v>16</v>
      </c>
      <c r="T110" s="6">
        <v>1120.36</v>
      </c>
      <c r="U110" s="4"/>
      <c r="V110" s="6"/>
      <c r="W110" s="5"/>
      <c r="X110" s="5"/>
      <c r="Y110" s="4"/>
      <c r="Z110" s="6"/>
      <c r="AA110" s="4"/>
      <c r="AB110" s="6"/>
      <c r="AC110" s="5"/>
      <c r="AD110" s="5"/>
      <c r="AE110" s="4">
        <v>7</v>
      </c>
      <c r="AF110" s="6">
        <v>481.7</v>
      </c>
      <c r="AG110" s="4"/>
      <c r="AH110" s="6"/>
      <c r="AI110" s="5"/>
      <c r="AJ110" s="5"/>
      <c r="AK110" s="4">
        <v>7</v>
      </c>
      <c r="AL110" s="6">
        <v>502.63</v>
      </c>
      <c r="AM110" s="4"/>
      <c r="AN110" s="6"/>
      <c r="AO110" s="5"/>
      <c r="AP110" s="5"/>
      <c r="AQ110" s="4"/>
      <c r="AR110" s="6"/>
      <c r="AS110" s="4"/>
      <c r="AT110" s="6"/>
      <c r="AU110" s="5"/>
      <c r="AV110" s="5"/>
      <c r="AW110" s="4">
        <v>1</v>
      </c>
      <c r="AX110" s="6">
        <v>71.04</v>
      </c>
      <c r="AY110" s="4"/>
      <c r="AZ110" s="6"/>
      <c r="BA110" s="5"/>
      <c r="BB110" s="5"/>
      <c r="BC110" s="4">
        <v>1</v>
      </c>
      <c r="BD110" s="6">
        <v>64.99</v>
      </c>
      <c r="BE110" s="4"/>
      <c r="BF110" s="6"/>
      <c r="BG110" s="5"/>
      <c r="BH110" s="5"/>
      <c r="BI110" s="4"/>
      <c r="BJ110" s="6"/>
      <c r="BK110" s="4"/>
      <c r="BL110" s="6"/>
      <c r="BM110" s="5"/>
      <c r="BN110" s="5"/>
      <c r="BO110" s="4"/>
      <c r="BP110" s="6"/>
      <c r="BQ110" s="4"/>
      <c r="BR110" s="6"/>
      <c r="BS110" s="5"/>
      <c r="BT110" s="5"/>
      <c r="BU110" s="4"/>
      <c r="BV110" s="6"/>
      <c r="BW110" s="4"/>
      <c r="BX110" s="6"/>
      <c r="BY110" s="5"/>
      <c r="BZ110" s="5"/>
      <c r="CA110" s="4"/>
      <c r="CB110" s="6"/>
      <c r="CC110" s="4"/>
      <c r="CD110" s="6"/>
      <c r="CE110" s="5"/>
      <c r="CF110" s="5"/>
      <c r="CG110" s="4"/>
      <c r="CH110" s="6"/>
      <c r="CI110" s="4"/>
      <c r="CJ110" s="6"/>
      <c r="CK110" s="5"/>
      <c r="CL110" s="5"/>
      <c r="CM110" s="4"/>
      <c r="CN110" s="6"/>
      <c r="CO110" s="4"/>
      <c r="CP110" s="6"/>
      <c r="CQ110" s="5"/>
      <c r="CR110" s="5"/>
      <c r="CS110" s="4"/>
      <c r="CT110" s="6"/>
      <c r="CU110" s="4"/>
      <c r="CV110" s="6"/>
      <c r="CW110" s="5"/>
      <c r="CX110" s="5"/>
      <c r="CY110" s="4"/>
      <c r="CZ110" s="6"/>
      <c r="DA110" s="4"/>
      <c r="DB110" s="6"/>
      <c r="DC110" s="5"/>
      <c r="DD110" s="5"/>
      <c r="DE110" s="4"/>
      <c r="DF110" s="6"/>
      <c r="DG110" s="4"/>
      <c r="DH110" s="6"/>
      <c r="DI110" s="5"/>
      <c r="DJ110" s="5"/>
      <c r="DK110" s="4"/>
      <c r="DL110" s="6"/>
      <c r="DM110" s="4"/>
      <c r="DN110" s="6"/>
      <c r="DO110" s="5"/>
      <c r="DP110" s="5"/>
      <c r="DQ110" s="4"/>
      <c r="DR110" s="6"/>
      <c r="DS110" s="4"/>
      <c r="DT110" s="6"/>
      <c r="DU110" s="5"/>
      <c r="DV110" s="5"/>
      <c r="DW110" s="4"/>
      <c r="DX110" s="6"/>
      <c r="DY110" s="4"/>
      <c r="DZ110" s="6"/>
      <c r="EA110" s="5"/>
      <c r="EB110" s="5"/>
      <c r="EC110" s="4"/>
      <c r="ED110" s="6"/>
      <c r="EE110" s="4"/>
      <c r="EF110" s="6"/>
      <c r="EG110" s="5"/>
      <c r="EH110" s="5"/>
      <c r="EI110" s="4"/>
      <c r="EJ110" s="6"/>
      <c r="EK110" s="4"/>
      <c r="EL110" s="6"/>
      <c r="EM110" s="5"/>
      <c r="EN110" s="5"/>
      <c r="EO110" s="4"/>
      <c r="EP110" s="6"/>
      <c r="EQ110" s="4"/>
      <c r="ER110" s="6"/>
      <c r="ES110" s="5"/>
      <c r="ET110" s="5"/>
      <c r="EU110" s="4"/>
      <c r="EV110" s="6"/>
      <c r="EW110" s="4"/>
      <c r="EX110" s="6"/>
      <c r="EY110" s="5"/>
      <c r="EZ110" s="5"/>
      <c r="FA110" s="4"/>
      <c r="FB110" s="6"/>
      <c r="FC110" s="4"/>
      <c r="FD110" s="6"/>
      <c r="FE110" s="5"/>
      <c r="FF110" s="5"/>
      <c r="FG110" s="4"/>
      <c r="FH110" s="6"/>
      <c r="FI110" s="4"/>
      <c r="FJ110" s="6"/>
      <c r="FK110" s="5"/>
      <c r="FL110" s="5"/>
      <c r="FM110" s="4"/>
      <c r="FN110" s="6"/>
      <c r="FO110" s="4"/>
      <c r="FP110" s="6"/>
      <c r="FQ110" s="5"/>
      <c r="FR110" s="5"/>
      <c r="FS110" s="4"/>
      <c r="FT110" s="6"/>
      <c r="FU110" s="4"/>
      <c r="FV110" s="6"/>
      <c r="FW110" s="5"/>
      <c r="FX110" s="5"/>
      <c r="FY110" s="4"/>
      <c r="FZ110" s="6"/>
      <c r="GA110" s="4"/>
      <c r="GB110" s="6"/>
      <c r="GC110" s="5"/>
      <c r="GD110" s="5"/>
      <c r="GE110" s="4"/>
      <c r="GF110" s="6"/>
      <c r="GG110" s="4"/>
      <c r="GH110" s="6"/>
      <c r="GI110" s="5"/>
      <c r="GJ110" s="5"/>
      <c r="GK110" s="4"/>
      <c r="GL110" s="6"/>
      <c r="GM110" s="4"/>
      <c r="GN110" s="6"/>
      <c r="GO110" s="5"/>
      <c r="GP110" s="5"/>
      <c r="GQ110" s="4"/>
      <c r="GR110" s="6"/>
      <c r="GS110" s="4"/>
      <c r="GT110" s="6"/>
      <c r="GU110" s="5"/>
      <c r="GV110" s="5"/>
      <c r="GW110" s="4"/>
      <c r="GX110" s="6"/>
      <c r="GY110" s="4"/>
      <c r="GZ110" s="6"/>
      <c r="HA110" s="5"/>
      <c r="HB110" s="5"/>
      <c r="HC110" s="4"/>
      <c r="HD110" s="6"/>
      <c r="HE110" s="4"/>
      <c r="HF110" s="6"/>
      <c r="HG110" s="5"/>
      <c r="HH110" s="5"/>
      <c r="HI110" s="4"/>
      <c r="HJ110" s="6"/>
      <c r="HK110" s="4"/>
      <c r="HL110" s="6"/>
      <c r="HM110" s="5"/>
      <c r="HN110" s="5"/>
      <c r="HO110" s="4"/>
      <c r="HP110" s="6"/>
      <c r="HQ110" s="4"/>
      <c r="HR110" s="6"/>
      <c r="HS110" s="5"/>
      <c r="HT110" s="5"/>
      <c r="HU110" s="4"/>
      <c r="HV110" s="6"/>
      <c r="HW110" s="4"/>
      <c r="HX110" s="6"/>
      <c r="HY110" s="5"/>
      <c r="HZ110" s="5"/>
      <c r="IA110" s="4"/>
      <c r="IB110" s="6"/>
      <c r="IC110" s="4"/>
      <c r="ID110" s="6"/>
      <c r="IE110" s="5"/>
      <c r="IF110" s="5"/>
      <c r="IG110" s="4"/>
      <c r="IH110" s="6"/>
      <c r="II110" s="4"/>
      <c r="IJ110" s="6"/>
      <c r="IK110" s="5"/>
      <c r="IL110" s="5"/>
      <c r="IM110" s="4"/>
      <c r="IN110" s="6"/>
      <c r="IO110" s="4"/>
      <c r="IP110" s="6"/>
      <c r="IQ110" s="5"/>
      <c r="IR110" s="5"/>
      <c r="IS110" s="4"/>
      <c r="IT110" s="6"/>
      <c r="IU110" s="4"/>
      <c r="IV110" s="6"/>
      <c r="IW110" s="5"/>
      <c r="IX110" s="5"/>
      <c r="IY110" s="4"/>
      <c r="IZ110" s="6"/>
      <c r="JA110" s="4"/>
      <c r="JB110" s="6"/>
      <c r="JC110" s="5"/>
      <c r="JD110" s="5"/>
      <c r="JE110" s="4"/>
      <c r="JF110" s="6"/>
      <c r="JG110" s="4"/>
      <c r="JH110" s="6"/>
      <c r="JI110" s="5"/>
      <c r="JJ110" s="5"/>
      <c r="JK110" s="4"/>
      <c r="JL110" s="6"/>
      <c r="JM110" s="4"/>
      <c r="JN110" s="6"/>
      <c r="JO110" s="5"/>
      <c r="JP110" s="5"/>
      <c r="JQ110" s="4"/>
      <c r="JR110" s="6"/>
      <c r="JS110" s="4"/>
      <c r="JT110" s="6"/>
      <c r="JU110" s="5"/>
      <c r="JV110" s="5"/>
      <c r="JW110" s="4"/>
      <c r="JX110" s="6"/>
      <c r="JY110" s="4"/>
      <c r="JZ110" s="6"/>
      <c r="KA110" s="5"/>
      <c r="KB110" s="5"/>
      <c r="KC110" s="4"/>
      <c r="KD110" s="6"/>
      <c r="KE110" s="4"/>
      <c r="KF110" s="6"/>
      <c r="KG110" s="5"/>
      <c r="KH110" s="5"/>
      <c r="KI110" s="4"/>
      <c r="KJ110" s="6"/>
      <c r="KK110" s="4"/>
      <c r="KL110" s="6"/>
      <c r="KM110" s="5"/>
      <c r="KN110" s="5"/>
    </row>
    <row r="111">
      <c r="A111" s="3" t="s">
        <v>85</v>
      </c>
      <c r="B111" s="3" t="s">
        <v>86</v>
      </c>
      <c r="C111" s="3" t="s">
        <v>87</v>
      </c>
      <c r="D111" s="3" t="s">
        <v>88</v>
      </c>
      <c r="E111" s="3" t="s">
        <v>198</v>
      </c>
      <c r="F111" s="3" t="s">
        <v>199</v>
      </c>
      <c r="G111" s="3" t="s">
        <v>200</v>
      </c>
      <c r="H111" s="3" t="s">
        <v>98</v>
      </c>
      <c r="I111" s="3" t="s">
        <v>1312</v>
      </c>
      <c r="J111" s="3" t="s">
        <v>1319</v>
      </c>
      <c r="K111" s="4">
        <v>692</v>
      </c>
      <c r="L111" s="4">
        <f>=ROUNDDOWN(20.8433734939759,0)</f>
      </c>
      <c r="M111" s="4"/>
      <c r="N111" s="5">
        <v>1</v>
      </c>
      <c r="O111" s="4"/>
      <c r="P111" s="4">
        <f>=ROUNDDOWN({0},0)</f>
      </c>
      <c r="Q111" s="4"/>
      <c r="R111" s="5"/>
      <c r="S111" s="4">
        <v>5</v>
      </c>
      <c r="T111" s="6">
        <v>393.2</v>
      </c>
      <c r="U111" s="4"/>
      <c r="V111" s="6"/>
      <c r="W111" s="5"/>
      <c r="X111" s="5"/>
      <c r="Y111" s="4"/>
      <c r="Z111" s="6"/>
      <c r="AA111" s="4"/>
      <c r="AB111" s="6"/>
      <c r="AC111" s="5"/>
      <c r="AD111" s="5"/>
      <c r="AE111" s="4"/>
      <c r="AF111" s="6"/>
      <c r="AG111" s="4"/>
      <c r="AH111" s="6"/>
      <c r="AI111" s="5"/>
      <c r="AJ111" s="5"/>
      <c r="AK111" s="4">
        <v>1</v>
      </c>
      <c r="AL111" s="6">
        <v>76.69</v>
      </c>
      <c r="AM111" s="4"/>
      <c r="AN111" s="6"/>
      <c r="AO111" s="5"/>
      <c r="AP111" s="5"/>
      <c r="AQ111" s="4">
        <v>1</v>
      </c>
      <c r="AR111" s="6">
        <v>85</v>
      </c>
      <c r="AS111" s="4"/>
      <c r="AT111" s="6"/>
      <c r="AU111" s="5"/>
      <c r="AV111" s="5"/>
      <c r="AW111" s="4">
        <v>2</v>
      </c>
      <c r="AX111" s="6">
        <v>131.52</v>
      </c>
      <c r="AY111" s="4"/>
      <c r="AZ111" s="6"/>
      <c r="BA111" s="5"/>
      <c r="BB111" s="5"/>
      <c r="BC111" s="4"/>
      <c r="BD111" s="6"/>
      <c r="BE111" s="4"/>
      <c r="BF111" s="6"/>
      <c r="BG111" s="5"/>
      <c r="BH111" s="5"/>
      <c r="BI111" s="4"/>
      <c r="BJ111" s="6"/>
      <c r="BK111" s="4"/>
      <c r="BL111" s="6"/>
      <c r="BM111" s="5"/>
      <c r="BN111" s="5"/>
      <c r="BO111" s="4"/>
      <c r="BP111" s="6"/>
      <c r="BQ111" s="4"/>
      <c r="BR111" s="6"/>
      <c r="BS111" s="5"/>
      <c r="BT111" s="5"/>
      <c r="BU111" s="4"/>
      <c r="BV111" s="6"/>
      <c r="BW111" s="4"/>
      <c r="BX111" s="6"/>
      <c r="BY111" s="5"/>
      <c r="BZ111" s="5"/>
      <c r="CA111" s="4"/>
      <c r="CB111" s="6"/>
      <c r="CC111" s="4"/>
      <c r="CD111" s="6"/>
      <c r="CE111" s="5"/>
      <c r="CF111" s="5"/>
      <c r="CG111" s="4"/>
      <c r="CH111" s="6"/>
      <c r="CI111" s="4"/>
      <c r="CJ111" s="6"/>
      <c r="CK111" s="5"/>
      <c r="CL111" s="5"/>
      <c r="CM111" s="4">
        <v>1</v>
      </c>
      <c r="CN111" s="6">
        <v>99.99</v>
      </c>
      <c r="CO111" s="4"/>
      <c r="CP111" s="6"/>
      <c r="CQ111" s="5"/>
      <c r="CR111" s="5"/>
      <c r="CS111" s="4"/>
      <c r="CT111" s="6"/>
      <c r="CU111" s="4"/>
      <c r="CV111" s="6"/>
      <c r="CW111" s="5"/>
      <c r="CX111" s="5"/>
      <c r="CY111" s="4"/>
      <c r="CZ111" s="6"/>
      <c r="DA111" s="4"/>
      <c r="DB111" s="6"/>
      <c r="DC111" s="5"/>
      <c r="DD111" s="5"/>
      <c r="DE111" s="4"/>
      <c r="DF111" s="6"/>
      <c r="DG111" s="4"/>
      <c r="DH111" s="6"/>
      <c r="DI111" s="5"/>
      <c r="DJ111" s="5"/>
      <c r="DK111" s="4"/>
      <c r="DL111" s="6"/>
      <c r="DM111" s="4"/>
      <c r="DN111" s="6"/>
      <c r="DO111" s="5"/>
      <c r="DP111" s="5"/>
      <c r="DQ111" s="4"/>
      <c r="DR111" s="6"/>
      <c r="DS111" s="4"/>
      <c r="DT111" s="6"/>
      <c r="DU111" s="5"/>
      <c r="DV111" s="5"/>
      <c r="DW111" s="4"/>
      <c r="DX111" s="6"/>
      <c r="DY111" s="4"/>
      <c r="DZ111" s="6"/>
      <c r="EA111" s="5"/>
      <c r="EB111" s="5"/>
      <c r="EC111" s="4"/>
      <c r="ED111" s="6"/>
      <c r="EE111" s="4"/>
      <c r="EF111" s="6"/>
      <c r="EG111" s="5"/>
      <c r="EH111" s="5"/>
      <c r="EI111" s="4"/>
      <c r="EJ111" s="6"/>
      <c r="EK111" s="4"/>
      <c r="EL111" s="6"/>
      <c r="EM111" s="5"/>
      <c r="EN111" s="5"/>
      <c r="EO111" s="4"/>
      <c r="EP111" s="6"/>
      <c r="EQ111" s="4"/>
      <c r="ER111" s="6"/>
      <c r="ES111" s="5"/>
      <c r="ET111" s="5"/>
      <c r="EU111" s="4"/>
      <c r="EV111" s="6"/>
      <c r="EW111" s="4"/>
      <c r="EX111" s="6"/>
      <c r="EY111" s="5"/>
      <c r="EZ111" s="5"/>
      <c r="FA111" s="4"/>
      <c r="FB111" s="6"/>
      <c r="FC111" s="4"/>
      <c r="FD111" s="6"/>
      <c r="FE111" s="5"/>
      <c r="FF111" s="5"/>
      <c r="FG111" s="4"/>
      <c r="FH111" s="6"/>
      <c r="FI111" s="4"/>
      <c r="FJ111" s="6"/>
      <c r="FK111" s="5"/>
      <c r="FL111" s="5"/>
      <c r="FM111" s="4"/>
      <c r="FN111" s="6"/>
      <c r="FO111" s="4"/>
      <c r="FP111" s="6"/>
      <c r="FQ111" s="5"/>
      <c r="FR111" s="5"/>
      <c r="FS111" s="4"/>
      <c r="FT111" s="6"/>
      <c r="FU111" s="4"/>
      <c r="FV111" s="6"/>
      <c r="FW111" s="5"/>
      <c r="FX111" s="5"/>
      <c r="FY111" s="4"/>
      <c r="FZ111" s="6"/>
      <c r="GA111" s="4"/>
      <c r="GB111" s="6"/>
      <c r="GC111" s="5"/>
      <c r="GD111" s="5"/>
      <c r="GE111" s="4"/>
      <c r="GF111" s="6"/>
      <c r="GG111" s="4"/>
      <c r="GH111" s="6"/>
      <c r="GI111" s="5"/>
      <c r="GJ111" s="5"/>
      <c r="GK111" s="4"/>
      <c r="GL111" s="6"/>
      <c r="GM111" s="4"/>
      <c r="GN111" s="6"/>
      <c r="GO111" s="5"/>
      <c r="GP111" s="5"/>
      <c r="GQ111" s="4"/>
      <c r="GR111" s="6"/>
      <c r="GS111" s="4"/>
      <c r="GT111" s="6"/>
      <c r="GU111" s="5"/>
      <c r="GV111" s="5"/>
      <c r="GW111" s="4"/>
      <c r="GX111" s="6"/>
      <c r="GY111" s="4"/>
      <c r="GZ111" s="6"/>
      <c r="HA111" s="5"/>
      <c r="HB111" s="5"/>
      <c r="HC111" s="4"/>
      <c r="HD111" s="6"/>
      <c r="HE111" s="4"/>
      <c r="HF111" s="6"/>
      <c r="HG111" s="5"/>
      <c r="HH111" s="5"/>
      <c r="HI111" s="4"/>
      <c r="HJ111" s="6"/>
      <c r="HK111" s="4"/>
      <c r="HL111" s="6"/>
      <c r="HM111" s="5"/>
      <c r="HN111" s="5"/>
      <c r="HO111" s="4"/>
      <c r="HP111" s="6"/>
      <c r="HQ111" s="4"/>
      <c r="HR111" s="6"/>
      <c r="HS111" s="5"/>
      <c r="HT111" s="5"/>
      <c r="HU111" s="4"/>
      <c r="HV111" s="6"/>
      <c r="HW111" s="4"/>
      <c r="HX111" s="6"/>
      <c r="HY111" s="5"/>
      <c r="HZ111" s="5"/>
      <c r="IA111" s="4"/>
      <c r="IB111" s="6"/>
      <c r="IC111" s="4"/>
      <c r="ID111" s="6"/>
      <c r="IE111" s="5"/>
      <c r="IF111" s="5"/>
      <c r="IG111" s="4"/>
      <c r="IH111" s="6"/>
      <c r="II111" s="4"/>
      <c r="IJ111" s="6"/>
      <c r="IK111" s="5"/>
      <c r="IL111" s="5"/>
      <c r="IM111" s="4"/>
      <c r="IN111" s="6"/>
      <c r="IO111" s="4"/>
      <c r="IP111" s="6"/>
      <c r="IQ111" s="5"/>
      <c r="IR111" s="5"/>
      <c r="IS111" s="4"/>
      <c r="IT111" s="6"/>
      <c r="IU111" s="4"/>
      <c r="IV111" s="6"/>
      <c r="IW111" s="5"/>
      <c r="IX111" s="5"/>
      <c r="IY111" s="4"/>
      <c r="IZ111" s="6"/>
      <c r="JA111" s="4"/>
      <c r="JB111" s="6"/>
      <c r="JC111" s="5"/>
      <c r="JD111" s="5"/>
      <c r="JE111" s="4"/>
      <c r="JF111" s="6"/>
      <c r="JG111" s="4"/>
      <c r="JH111" s="6"/>
      <c r="JI111" s="5"/>
      <c r="JJ111" s="5"/>
      <c r="JK111" s="4"/>
      <c r="JL111" s="6"/>
      <c r="JM111" s="4"/>
      <c r="JN111" s="6"/>
      <c r="JO111" s="5"/>
      <c r="JP111" s="5"/>
      <c r="JQ111" s="4"/>
      <c r="JR111" s="6"/>
      <c r="JS111" s="4"/>
      <c r="JT111" s="6"/>
      <c r="JU111" s="5"/>
      <c r="JV111" s="5"/>
      <c r="JW111" s="4"/>
      <c r="JX111" s="6"/>
      <c r="JY111" s="4"/>
      <c r="JZ111" s="6"/>
      <c r="KA111" s="5"/>
      <c r="KB111" s="5"/>
      <c r="KC111" s="4"/>
      <c r="KD111" s="6"/>
      <c r="KE111" s="4"/>
      <c r="KF111" s="6"/>
      <c r="KG111" s="5"/>
      <c r="KH111" s="5"/>
      <c r="KI111" s="4"/>
      <c r="KJ111" s="6"/>
      <c r="KK111" s="4"/>
      <c r="KL111" s="6"/>
      <c r="KM111" s="5"/>
      <c r="KN111" s="5"/>
    </row>
    <row r="112">
      <c r="A112" s="3" t="s">
        <v>85</v>
      </c>
      <c r="B112" s="3" t="s">
        <v>86</v>
      </c>
      <c r="C112" s="3" t="s">
        <v>87</v>
      </c>
      <c r="D112" s="3" t="s">
        <v>88</v>
      </c>
      <c r="E112" s="3" t="s">
        <v>201</v>
      </c>
      <c r="F112" s="3" t="s">
        <v>202</v>
      </c>
      <c r="G112" s="3" t="s">
        <v>203</v>
      </c>
      <c r="H112" s="3" t="s">
        <v>147</v>
      </c>
      <c r="I112" s="3" t="s">
        <v>1336</v>
      </c>
      <c r="J112" s="3" t="s">
        <v>1340</v>
      </c>
      <c r="K112" s="4">
        <v>2217</v>
      </c>
      <c r="L112" s="4">
        <f>=ROUNDDOWN(55.7035175879397,0)</f>
      </c>
      <c r="M112" s="4"/>
      <c r="N112" s="5"/>
      <c r="O112" s="4"/>
      <c r="P112" s="4">
        <f>=ROUNDDOWN({0},0)</f>
      </c>
      <c r="Q112" s="4"/>
      <c r="R112" s="5"/>
      <c r="S112" s="4">
        <v>66</v>
      </c>
      <c r="T112" s="6">
        <v>2928.7</v>
      </c>
      <c r="U112" s="4"/>
      <c r="V112" s="6"/>
      <c r="W112" s="5"/>
      <c r="X112" s="5"/>
      <c r="Y112" s="4">
        <v>16</v>
      </c>
      <c r="Z112" s="6">
        <v>694.6</v>
      </c>
      <c r="AA112" s="4"/>
      <c r="AB112" s="6"/>
      <c r="AC112" s="5"/>
      <c r="AD112" s="5"/>
      <c r="AE112" s="4">
        <v>8</v>
      </c>
      <c r="AF112" s="6">
        <v>316.8</v>
      </c>
      <c r="AG112" s="4"/>
      <c r="AH112" s="6"/>
      <c r="AI112" s="5"/>
      <c r="AJ112" s="5"/>
      <c r="AK112" s="4">
        <v>9</v>
      </c>
      <c r="AL112" s="6">
        <v>393.95</v>
      </c>
      <c r="AM112" s="4"/>
      <c r="AN112" s="6"/>
      <c r="AO112" s="5"/>
      <c r="AP112" s="5"/>
      <c r="AQ112" s="4">
        <v>4</v>
      </c>
      <c r="AR112" s="6">
        <v>172.04</v>
      </c>
      <c r="AS112" s="4"/>
      <c r="AT112" s="6"/>
      <c r="AU112" s="5"/>
      <c r="AV112" s="5"/>
      <c r="AW112" s="4">
        <v>11</v>
      </c>
      <c r="AX112" s="6">
        <v>458.64</v>
      </c>
      <c r="AY112" s="4"/>
      <c r="AZ112" s="6"/>
      <c r="BA112" s="5"/>
      <c r="BB112" s="5"/>
      <c r="BC112" s="4">
        <v>8</v>
      </c>
      <c r="BD112" s="6">
        <v>369.43</v>
      </c>
      <c r="BE112" s="4"/>
      <c r="BF112" s="6"/>
      <c r="BG112" s="5"/>
      <c r="BH112" s="5"/>
      <c r="BI112" s="4"/>
      <c r="BJ112" s="6"/>
      <c r="BK112" s="4"/>
      <c r="BL112" s="6"/>
      <c r="BM112" s="5"/>
      <c r="BN112" s="5"/>
      <c r="BO112" s="4">
        <v>1</v>
      </c>
      <c r="BP112" s="6">
        <v>64.07</v>
      </c>
      <c r="BQ112" s="4"/>
      <c r="BR112" s="6"/>
      <c r="BS112" s="5"/>
      <c r="BT112" s="5"/>
      <c r="BU112" s="4"/>
      <c r="BV112" s="6"/>
      <c r="BW112" s="4"/>
      <c r="BX112" s="6"/>
      <c r="BY112" s="5"/>
      <c r="BZ112" s="5"/>
      <c r="CA112" s="4"/>
      <c r="CB112" s="6"/>
      <c r="CC112" s="4"/>
      <c r="CD112" s="6"/>
      <c r="CE112" s="5"/>
      <c r="CF112" s="5"/>
      <c r="CG112" s="4">
        <v>2</v>
      </c>
      <c r="CH112" s="6">
        <v>88.12</v>
      </c>
      <c r="CI112" s="4"/>
      <c r="CJ112" s="6"/>
      <c r="CK112" s="5"/>
      <c r="CL112" s="5"/>
      <c r="CM112" s="4">
        <v>7</v>
      </c>
      <c r="CN112" s="6">
        <v>371.05</v>
      </c>
      <c r="CO112" s="4"/>
      <c r="CP112" s="6"/>
      <c r="CQ112" s="5"/>
      <c r="CR112" s="5"/>
      <c r="CS112" s="4"/>
      <c r="CT112" s="6"/>
      <c r="CU112" s="4"/>
      <c r="CV112" s="6"/>
      <c r="CW112" s="5"/>
      <c r="CX112" s="5"/>
      <c r="CY112" s="4"/>
      <c r="CZ112" s="6"/>
      <c r="DA112" s="4"/>
      <c r="DB112" s="6"/>
      <c r="DC112" s="5"/>
      <c r="DD112" s="5"/>
      <c r="DE112" s="4"/>
      <c r="DF112" s="6"/>
      <c r="DG112" s="4"/>
      <c r="DH112" s="6"/>
      <c r="DI112" s="5"/>
      <c r="DJ112" s="5"/>
      <c r="DK112" s="4"/>
      <c r="DL112" s="6"/>
      <c r="DM112" s="4"/>
      <c r="DN112" s="6"/>
      <c r="DO112" s="5"/>
      <c r="DP112" s="5"/>
      <c r="DQ112" s="4"/>
      <c r="DR112" s="6"/>
      <c r="DS112" s="4"/>
      <c r="DT112" s="6"/>
      <c r="DU112" s="5"/>
      <c r="DV112" s="5"/>
      <c r="DW112" s="4"/>
      <c r="DX112" s="6"/>
      <c r="DY112" s="4"/>
      <c r="DZ112" s="6"/>
      <c r="EA112" s="5"/>
      <c r="EB112" s="5"/>
      <c r="EC112" s="4"/>
      <c r="ED112" s="6"/>
      <c r="EE112" s="4"/>
      <c r="EF112" s="6"/>
      <c r="EG112" s="5"/>
      <c r="EH112" s="5"/>
      <c r="EI112" s="4"/>
      <c r="EJ112" s="6"/>
      <c r="EK112" s="4"/>
      <c r="EL112" s="6"/>
      <c r="EM112" s="5"/>
      <c r="EN112" s="5"/>
      <c r="EO112" s="4"/>
      <c r="EP112" s="6"/>
      <c r="EQ112" s="4"/>
      <c r="ER112" s="6"/>
      <c r="ES112" s="5"/>
      <c r="ET112" s="5"/>
      <c r="EU112" s="4"/>
      <c r="EV112" s="6"/>
      <c r="EW112" s="4"/>
      <c r="EX112" s="6"/>
      <c r="EY112" s="5"/>
      <c r="EZ112" s="5"/>
      <c r="FA112" s="4"/>
      <c r="FB112" s="6"/>
      <c r="FC112" s="4"/>
      <c r="FD112" s="6"/>
      <c r="FE112" s="5"/>
      <c r="FF112" s="5"/>
      <c r="FG112" s="4"/>
      <c r="FH112" s="6"/>
      <c r="FI112" s="4"/>
      <c r="FJ112" s="6"/>
      <c r="FK112" s="5"/>
      <c r="FL112" s="5"/>
      <c r="FM112" s="4"/>
      <c r="FN112" s="6"/>
      <c r="FO112" s="4"/>
      <c r="FP112" s="6"/>
      <c r="FQ112" s="5"/>
      <c r="FR112" s="5"/>
      <c r="FS112" s="4"/>
      <c r="FT112" s="6"/>
      <c r="FU112" s="4"/>
      <c r="FV112" s="6"/>
      <c r="FW112" s="5"/>
      <c r="FX112" s="5"/>
      <c r="FY112" s="4"/>
      <c r="FZ112" s="6"/>
      <c r="GA112" s="4"/>
      <c r="GB112" s="6"/>
      <c r="GC112" s="5"/>
      <c r="GD112" s="5"/>
      <c r="GE112" s="4"/>
      <c r="GF112" s="6"/>
      <c r="GG112" s="4"/>
      <c r="GH112" s="6"/>
      <c r="GI112" s="5"/>
      <c r="GJ112" s="5"/>
      <c r="GK112" s="4"/>
      <c r="GL112" s="6"/>
      <c r="GM112" s="4"/>
      <c r="GN112" s="6"/>
      <c r="GO112" s="5"/>
      <c r="GP112" s="5"/>
      <c r="GQ112" s="4"/>
      <c r="GR112" s="6"/>
      <c r="GS112" s="4"/>
      <c r="GT112" s="6"/>
      <c r="GU112" s="5"/>
      <c r="GV112" s="5"/>
      <c r="GW112" s="4"/>
      <c r="GX112" s="6"/>
      <c r="GY112" s="4"/>
      <c r="GZ112" s="6"/>
      <c r="HA112" s="5"/>
      <c r="HB112" s="5"/>
      <c r="HC112" s="4"/>
      <c r="HD112" s="6"/>
      <c r="HE112" s="4"/>
      <c r="HF112" s="6"/>
      <c r="HG112" s="5"/>
      <c r="HH112" s="5"/>
      <c r="HI112" s="4"/>
      <c r="HJ112" s="6"/>
      <c r="HK112" s="4"/>
      <c r="HL112" s="6"/>
      <c r="HM112" s="5"/>
      <c r="HN112" s="5"/>
      <c r="HO112" s="4"/>
      <c r="HP112" s="6"/>
      <c r="HQ112" s="4"/>
      <c r="HR112" s="6"/>
      <c r="HS112" s="5"/>
      <c r="HT112" s="5"/>
      <c r="HU112" s="4"/>
      <c r="HV112" s="6"/>
      <c r="HW112" s="4"/>
      <c r="HX112" s="6"/>
      <c r="HY112" s="5"/>
      <c r="HZ112" s="5"/>
      <c r="IA112" s="4"/>
      <c r="IB112" s="6"/>
      <c r="IC112" s="4"/>
      <c r="ID112" s="6"/>
      <c r="IE112" s="5"/>
      <c r="IF112" s="5"/>
      <c r="IG112" s="4"/>
      <c r="IH112" s="6"/>
      <c r="II112" s="4"/>
      <c r="IJ112" s="6"/>
      <c r="IK112" s="5"/>
      <c r="IL112" s="5"/>
      <c r="IM112" s="4"/>
      <c r="IN112" s="6"/>
      <c r="IO112" s="4"/>
      <c r="IP112" s="6"/>
      <c r="IQ112" s="5"/>
      <c r="IR112" s="5"/>
      <c r="IS112" s="4"/>
      <c r="IT112" s="6"/>
      <c r="IU112" s="4"/>
      <c r="IV112" s="6"/>
      <c r="IW112" s="5"/>
      <c r="IX112" s="5"/>
      <c r="IY112" s="4"/>
      <c r="IZ112" s="6"/>
      <c r="JA112" s="4"/>
      <c r="JB112" s="6"/>
      <c r="JC112" s="5"/>
      <c r="JD112" s="5"/>
      <c r="JE112" s="4"/>
      <c r="JF112" s="6"/>
      <c r="JG112" s="4"/>
      <c r="JH112" s="6"/>
      <c r="JI112" s="5"/>
      <c r="JJ112" s="5"/>
      <c r="JK112" s="4"/>
      <c r="JL112" s="6"/>
      <c r="JM112" s="4"/>
      <c r="JN112" s="6"/>
      <c r="JO112" s="5"/>
      <c r="JP112" s="5"/>
      <c r="JQ112" s="4"/>
      <c r="JR112" s="6"/>
      <c r="JS112" s="4"/>
      <c r="JT112" s="6"/>
      <c r="JU112" s="5"/>
      <c r="JV112" s="5"/>
      <c r="JW112" s="4"/>
      <c r="JX112" s="6"/>
      <c r="JY112" s="4"/>
      <c r="JZ112" s="6"/>
      <c r="KA112" s="5"/>
      <c r="KB112" s="5"/>
      <c r="KC112" s="4"/>
      <c r="KD112" s="6"/>
      <c r="KE112" s="4"/>
      <c r="KF112" s="6"/>
      <c r="KG112" s="5"/>
      <c r="KH112" s="5"/>
      <c r="KI112" s="4"/>
      <c r="KJ112" s="6"/>
      <c r="KK112" s="4"/>
      <c r="KL112" s="6"/>
      <c r="KM112" s="5"/>
      <c r="KN112" s="5"/>
    </row>
    <row r="113">
      <c r="A113" s="3" t="s">
        <v>85</v>
      </c>
      <c r="B113" s="3" t="s">
        <v>86</v>
      </c>
      <c r="C113" s="3" t="s">
        <v>87</v>
      </c>
      <c r="D113" s="3" t="s">
        <v>88</v>
      </c>
      <c r="E113" s="3" t="s">
        <v>204</v>
      </c>
      <c r="F113" s="3" t="s">
        <v>205</v>
      </c>
      <c r="G113" s="3" t="s">
        <v>206</v>
      </c>
      <c r="H113" s="3" t="s">
        <v>102</v>
      </c>
      <c r="I113" s="3" t="s">
        <v>1327</v>
      </c>
      <c r="J113" s="3" t="s">
        <v>1319</v>
      </c>
      <c r="K113" s="4">
        <v>751</v>
      </c>
      <c r="L113" s="4">
        <f>=ROUNDDOWN(38.7113402061856,0)</f>
      </c>
      <c r="M113" s="4"/>
      <c r="N113" s="5">
        <v>1</v>
      </c>
      <c r="O113" s="4"/>
      <c r="P113" s="4">
        <f>=ROUNDDOWN({0},0)</f>
      </c>
      <c r="Q113" s="4"/>
      <c r="R113" s="5"/>
      <c r="S113" s="4">
        <v>20</v>
      </c>
      <c r="T113" s="6">
        <v>1450.93</v>
      </c>
      <c r="U113" s="4"/>
      <c r="V113" s="6"/>
      <c r="W113" s="5"/>
      <c r="X113" s="5"/>
      <c r="Y113" s="4">
        <v>11</v>
      </c>
      <c r="Z113" s="6">
        <v>770.35</v>
      </c>
      <c r="AA113" s="4"/>
      <c r="AB113" s="6"/>
      <c r="AC113" s="5"/>
      <c r="AD113" s="5"/>
      <c r="AE113" s="4">
        <v>1</v>
      </c>
      <c r="AF113" s="6">
        <v>64.3</v>
      </c>
      <c r="AG113" s="4"/>
      <c r="AH113" s="6"/>
      <c r="AI113" s="5"/>
      <c r="AJ113" s="5"/>
      <c r="AK113" s="4">
        <v>4</v>
      </c>
      <c r="AL113" s="6">
        <v>289.75</v>
      </c>
      <c r="AM113" s="4"/>
      <c r="AN113" s="6"/>
      <c r="AO113" s="5"/>
      <c r="AP113" s="5"/>
      <c r="AQ113" s="4">
        <v>2</v>
      </c>
      <c r="AR113" s="6">
        <v>159.48</v>
      </c>
      <c r="AS113" s="4"/>
      <c r="AT113" s="6"/>
      <c r="AU113" s="5"/>
      <c r="AV113" s="5"/>
      <c r="AW113" s="4">
        <v>1</v>
      </c>
      <c r="AX113" s="6">
        <v>83.12</v>
      </c>
      <c r="AY113" s="4"/>
      <c r="AZ113" s="6"/>
      <c r="BA113" s="5"/>
      <c r="BB113" s="5"/>
      <c r="BC113" s="4"/>
      <c r="BD113" s="6"/>
      <c r="BE113" s="4"/>
      <c r="BF113" s="6"/>
      <c r="BG113" s="5"/>
      <c r="BH113" s="5"/>
      <c r="BI113" s="4"/>
      <c r="BJ113" s="6"/>
      <c r="BK113" s="4"/>
      <c r="BL113" s="6"/>
      <c r="BM113" s="5"/>
      <c r="BN113" s="5"/>
      <c r="BO113" s="4"/>
      <c r="BP113" s="6"/>
      <c r="BQ113" s="4"/>
      <c r="BR113" s="6"/>
      <c r="BS113" s="5"/>
      <c r="BT113" s="5"/>
      <c r="BU113" s="4">
        <v>1</v>
      </c>
      <c r="BV113" s="6">
        <v>83.93</v>
      </c>
      <c r="BW113" s="4"/>
      <c r="BX113" s="6"/>
      <c r="BY113" s="5"/>
      <c r="BZ113" s="5"/>
      <c r="CA113" s="4"/>
      <c r="CB113" s="6"/>
      <c r="CC113" s="4"/>
      <c r="CD113" s="6"/>
      <c r="CE113" s="5"/>
      <c r="CF113" s="5"/>
      <c r="CG113" s="4"/>
      <c r="CH113" s="6"/>
      <c r="CI113" s="4"/>
      <c r="CJ113" s="6"/>
      <c r="CK113" s="5"/>
      <c r="CL113" s="5"/>
      <c r="CM113" s="4"/>
      <c r="CN113" s="6"/>
      <c r="CO113" s="4"/>
      <c r="CP113" s="6"/>
      <c r="CQ113" s="5"/>
      <c r="CR113" s="5"/>
      <c r="CS113" s="4"/>
      <c r="CT113" s="6"/>
      <c r="CU113" s="4"/>
      <c r="CV113" s="6"/>
      <c r="CW113" s="5"/>
      <c r="CX113" s="5"/>
      <c r="CY113" s="4"/>
      <c r="CZ113" s="6"/>
      <c r="DA113" s="4"/>
      <c r="DB113" s="6"/>
      <c r="DC113" s="5"/>
      <c r="DD113" s="5"/>
      <c r="DE113" s="4"/>
      <c r="DF113" s="6"/>
      <c r="DG113" s="4"/>
      <c r="DH113" s="6"/>
      <c r="DI113" s="5"/>
      <c r="DJ113" s="5"/>
      <c r="DK113" s="4"/>
      <c r="DL113" s="6"/>
      <c r="DM113" s="4"/>
      <c r="DN113" s="6"/>
      <c r="DO113" s="5"/>
      <c r="DP113" s="5"/>
      <c r="DQ113" s="4"/>
      <c r="DR113" s="6"/>
      <c r="DS113" s="4"/>
      <c r="DT113" s="6"/>
      <c r="DU113" s="5"/>
      <c r="DV113" s="5"/>
      <c r="DW113" s="4"/>
      <c r="DX113" s="6"/>
      <c r="DY113" s="4"/>
      <c r="DZ113" s="6"/>
      <c r="EA113" s="5"/>
      <c r="EB113" s="5"/>
      <c r="EC113" s="4"/>
      <c r="ED113" s="6"/>
      <c r="EE113" s="4"/>
      <c r="EF113" s="6"/>
      <c r="EG113" s="5"/>
      <c r="EH113" s="5"/>
      <c r="EI113" s="4"/>
      <c r="EJ113" s="6"/>
      <c r="EK113" s="4"/>
      <c r="EL113" s="6"/>
      <c r="EM113" s="5"/>
      <c r="EN113" s="5"/>
      <c r="EO113" s="4"/>
      <c r="EP113" s="6"/>
      <c r="EQ113" s="4"/>
      <c r="ER113" s="6"/>
      <c r="ES113" s="5"/>
      <c r="ET113" s="5"/>
      <c r="EU113" s="4"/>
      <c r="EV113" s="6"/>
      <c r="EW113" s="4"/>
      <c r="EX113" s="6"/>
      <c r="EY113" s="5"/>
      <c r="EZ113" s="5"/>
      <c r="FA113" s="4"/>
      <c r="FB113" s="6"/>
      <c r="FC113" s="4"/>
      <c r="FD113" s="6"/>
      <c r="FE113" s="5"/>
      <c r="FF113" s="5"/>
      <c r="FG113" s="4"/>
      <c r="FH113" s="6"/>
      <c r="FI113" s="4"/>
      <c r="FJ113" s="6"/>
      <c r="FK113" s="5"/>
      <c r="FL113" s="5"/>
      <c r="FM113" s="4"/>
      <c r="FN113" s="6"/>
      <c r="FO113" s="4"/>
      <c r="FP113" s="6"/>
      <c r="FQ113" s="5"/>
      <c r="FR113" s="5"/>
      <c r="FS113" s="4"/>
      <c r="FT113" s="6"/>
      <c r="FU113" s="4"/>
      <c r="FV113" s="6"/>
      <c r="FW113" s="5"/>
      <c r="FX113" s="5"/>
      <c r="FY113" s="4"/>
      <c r="FZ113" s="6"/>
      <c r="GA113" s="4"/>
      <c r="GB113" s="6"/>
      <c r="GC113" s="5"/>
      <c r="GD113" s="5"/>
      <c r="GE113" s="4"/>
      <c r="GF113" s="6"/>
      <c r="GG113" s="4"/>
      <c r="GH113" s="6"/>
      <c r="GI113" s="5"/>
      <c r="GJ113" s="5"/>
      <c r="GK113" s="4"/>
      <c r="GL113" s="6"/>
      <c r="GM113" s="4"/>
      <c r="GN113" s="6"/>
      <c r="GO113" s="5"/>
      <c r="GP113" s="5"/>
      <c r="GQ113" s="4"/>
      <c r="GR113" s="6"/>
      <c r="GS113" s="4"/>
      <c r="GT113" s="6"/>
      <c r="GU113" s="5"/>
      <c r="GV113" s="5"/>
      <c r="GW113" s="4"/>
      <c r="GX113" s="6"/>
      <c r="GY113" s="4"/>
      <c r="GZ113" s="6"/>
      <c r="HA113" s="5"/>
      <c r="HB113" s="5"/>
      <c r="HC113" s="4"/>
      <c r="HD113" s="6"/>
      <c r="HE113" s="4"/>
      <c r="HF113" s="6"/>
      <c r="HG113" s="5"/>
      <c r="HH113" s="5"/>
      <c r="HI113" s="4"/>
      <c r="HJ113" s="6"/>
      <c r="HK113" s="4"/>
      <c r="HL113" s="6"/>
      <c r="HM113" s="5"/>
      <c r="HN113" s="5"/>
      <c r="HO113" s="4"/>
      <c r="HP113" s="6"/>
      <c r="HQ113" s="4"/>
      <c r="HR113" s="6"/>
      <c r="HS113" s="5"/>
      <c r="HT113" s="5"/>
      <c r="HU113" s="4"/>
      <c r="HV113" s="6"/>
      <c r="HW113" s="4"/>
      <c r="HX113" s="6"/>
      <c r="HY113" s="5"/>
      <c r="HZ113" s="5"/>
      <c r="IA113" s="4"/>
      <c r="IB113" s="6"/>
      <c r="IC113" s="4"/>
      <c r="ID113" s="6"/>
      <c r="IE113" s="5"/>
      <c r="IF113" s="5"/>
      <c r="IG113" s="4"/>
      <c r="IH113" s="6"/>
      <c r="II113" s="4"/>
      <c r="IJ113" s="6"/>
      <c r="IK113" s="5"/>
      <c r="IL113" s="5"/>
      <c r="IM113" s="4"/>
      <c r="IN113" s="6"/>
      <c r="IO113" s="4"/>
      <c r="IP113" s="6"/>
      <c r="IQ113" s="5"/>
      <c r="IR113" s="5"/>
      <c r="IS113" s="4"/>
      <c r="IT113" s="6"/>
      <c r="IU113" s="4"/>
      <c r="IV113" s="6"/>
      <c r="IW113" s="5"/>
      <c r="IX113" s="5"/>
      <c r="IY113" s="4"/>
      <c r="IZ113" s="6"/>
      <c r="JA113" s="4"/>
      <c r="JB113" s="6"/>
      <c r="JC113" s="5"/>
      <c r="JD113" s="5"/>
      <c r="JE113" s="4"/>
      <c r="JF113" s="6"/>
      <c r="JG113" s="4"/>
      <c r="JH113" s="6"/>
      <c r="JI113" s="5"/>
      <c r="JJ113" s="5"/>
      <c r="JK113" s="4"/>
      <c r="JL113" s="6"/>
      <c r="JM113" s="4"/>
      <c r="JN113" s="6"/>
      <c r="JO113" s="5"/>
      <c r="JP113" s="5"/>
      <c r="JQ113" s="4"/>
      <c r="JR113" s="6"/>
      <c r="JS113" s="4"/>
      <c r="JT113" s="6"/>
      <c r="JU113" s="5"/>
      <c r="JV113" s="5"/>
      <c r="JW113" s="4"/>
      <c r="JX113" s="6"/>
      <c r="JY113" s="4"/>
      <c r="JZ113" s="6"/>
      <c r="KA113" s="5"/>
      <c r="KB113" s="5"/>
      <c r="KC113" s="4"/>
      <c r="KD113" s="6"/>
      <c r="KE113" s="4"/>
      <c r="KF113" s="6"/>
      <c r="KG113" s="5"/>
      <c r="KH113" s="5"/>
      <c r="KI113" s="4"/>
      <c r="KJ113" s="6"/>
      <c r="KK113" s="4"/>
      <c r="KL113" s="6"/>
      <c r="KM113" s="5"/>
      <c r="KN113" s="5"/>
    </row>
    <row r="114">
      <c r="A114" s="3" t="s">
        <v>85</v>
      </c>
      <c r="B114" s="3" t="s">
        <v>86</v>
      </c>
      <c r="C114" s="3" t="s">
        <v>87</v>
      </c>
      <c r="D114" s="3" t="s">
        <v>88</v>
      </c>
      <c r="E114" s="3" t="s">
        <v>204</v>
      </c>
      <c r="F114" s="3" t="s">
        <v>205</v>
      </c>
      <c r="G114" s="3" t="s">
        <v>206</v>
      </c>
      <c r="H114" s="3" t="s">
        <v>102</v>
      </c>
      <c r="I114" s="3" t="s">
        <v>1320</v>
      </c>
      <c r="J114" s="3" t="s">
        <v>1319</v>
      </c>
      <c r="K114" s="4">
        <v>471</v>
      </c>
      <c r="L114" s="4">
        <f>=ROUNDDOWN(20.2145922746781,0)</f>
      </c>
      <c r="M114" s="4">
        <v>603</v>
      </c>
      <c r="N114" s="5">
        <v>1</v>
      </c>
      <c r="O114" s="4"/>
      <c r="P114" s="4">
        <f>=ROUNDDOWN({0},0)</f>
      </c>
      <c r="Q114" s="4"/>
      <c r="R114" s="5"/>
      <c r="S114" s="4">
        <v>19</v>
      </c>
      <c r="T114" s="6">
        <v>1411.03</v>
      </c>
      <c r="U114" s="4"/>
      <c r="V114" s="6"/>
      <c r="W114" s="5"/>
      <c r="X114" s="5"/>
      <c r="Y114" s="4">
        <v>5</v>
      </c>
      <c r="Z114" s="6">
        <v>325.5</v>
      </c>
      <c r="AA114" s="4"/>
      <c r="AB114" s="6"/>
      <c r="AC114" s="5"/>
      <c r="AD114" s="5"/>
      <c r="AE114" s="4"/>
      <c r="AF114" s="6"/>
      <c r="AG114" s="4"/>
      <c r="AH114" s="6"/>
      <c r="AI114" s="5"/>
      <c r="AJ114" s="5"/>
      <c r="AK114" s="4">
        <v>5</v>
      </c>
      <c r="AL114" s="6">
        <v>376.45</v>
      </c>
      <c r="AM114" s="4"/>
      <c r="AN114" s="6"/>
      <c r="AO114" s="5"/>
      <c r="AP114" s="5"/>
      <c r="AQ114" s="4">
        <v>3</v>
      </c>
      <c r="AR114" s="6">
        <v>255.72</v>
      </c>
      <c r="AS114" s="4"/>
      <c r="AT114" s="6"/>
      <c r="AU114" s="5"/>
      <c r="AV114" s="5"/>
      <c r="AW114" s="4">
        <v>1</v>
      </c>
      <c r="AX114" s="6">
        <v>71.65</v>
      </c>
      <c r="AY114" s="4"/>
      <c r="AZ114" s="6"/>
      <c r="BA114" s="5"/>
      <c r="BB114" s="5"/>
      <c r="BC114" s="4"/>
      <c r="BD114" s="6"/>
      <c r="BE114" s="4"/>
      <c r="BF114" s="6"/>
      <c r="BG114" s="5"/>
      <c r="BH114" s="5"/>
      <c r="BI114" s="4"/>
      <c r="BJ114" s="6"/>
      <c r="BK114" s="4"/>
      <c r="BL114" s="6"/>
      <c r="BM114" s="5"/>
      <c r="BN114" s="5"/>
      <c r="BO114" s="4">
        <v>3</v>
      </c>
      <c r="BP114" s="6">
        <v>227.33</v>
      </c>
      <c r="BQ114" s="4"/>
      <c r="BR114" s="6"/>
      <c r="BS114" s="5"/>
      <c r="BT114" s="5"/>
      <c r="BU114" s="4">
        <v>1</v>
      </c>
      <c r="BV114" s="6">
        <v>83.93</v>
      </c>
      <c r="BW114" s="4"/>
      <c r="BX114" s="6"/>
      <c r="BY114" s="5"/>
      <c r="BZ114" s="5"/>
      <c r="CA114" s="4"/>
      <c r="CB114" s="6"/>
      <c r="CC114" s="4"/>
      <c r="CD114" s="6"/>
      <c r="CE114" s="5"/>
      <c r="CF114" s="5"/>
      <c r="CG114" s="4"/>
      <c r="CH114" s="6"/>
      <c r="CI114" s="4"/>
      <c r="CJ114" s="6"/>
      <c r="CK114" s="5"/>
      <c r="CL114" s="5"/>
      <c r="CM114" s="4"/>
      <c r="CN114" s="6"/>
      <c r="CO114" s="4"/>
      <c r="CP114" s="6"/>
      <c r="CQ114" s="5"/>
      <c r="CR114" s="5"/>
      <c r="CS114" s="4">
        <v>1</v>
      </c>
      <c r="CT114" s="6">
        <v>70.45</v>
      </c>
      <c r="CU114" s="4"/>
      <c r="CV114" s="6"/>
      <c r="CW114" s="5"/>
      <c r="CX114" s="5"/>
      <c r="CY114" s="4"/>
      <c r="CZ114" s="6"/>
      <c r="DA114" s="4"/>
      <c r="DB114" s="6"/>
      <c r="DC114" s="5"/>
      <c r="DD114" s="5"/>
      <c r="DE114" s="4"/>
      <c r="DF114" s="6"/>
      <c r="DG114" s="4"/>
      <c r="DH114" s="6"/>
      <c r="DI114" s="5"/>
      <c r="DJ114" s="5"/>
      <c r="DK114" s="4"/>
      <c r="DL114" s="6"/>
      <c r="DM114" s="4"/>
      <c r="DN114" s="6"/>
      <c r="DO114" s="5"/>
      <c r="DP114" s="5"/>
      <c r="DQ114" s="4"/>
      <c r="DR114" s="6"/>
      <c r="DS114" s="4"/>
      <c r="DT114" s="6"/>
      <c r="DU114" s="5"/>
      <c r="DV114" s="5"/>
      <c r="DW114" s="4"/>
      <c r="DX114" s="6"/>
      <c r="DY114" s="4"/>
      <c r="DZ114" s="6"/>
      <c r="EA114" s="5"/>
      <c r="EB114" s="5"/>
      <c r="EC114" s="4"/>
      <c r="ED114" s="6"/>
      <c r="EE114" s="4"/>
      <c r="EF114" s="6"/>
      <c r="EG114" s="5"/>
      <c r="EH114" s="5"/>
      <c r="EI114" s="4"/>
      <c r="EJ114" s="6"/>
      <c r="EK114" s="4"/>
      <c r="EL114" s="6"/>
      <c r="EM114" s="5"/>
      <c r="EN114" s="5"/>
      <c r="EO114" s="4"/>
      <c r="EP114" s="6"/>
      <c r="EQ114" s="4"/>
      <c r="ER114" s="6"/>
      <c r="ES114" s="5"/>
      <c r="ET114" s="5"/>
      <c r="EU114" s="4"/>
      <c r="EV114" s="6"/>
      <c r="EW114" s="4"/>
      <c r="EX114" s="6"/>
      <c r="EY114" s="5"/>
      <c r="EZ114" s="5"/>
      <c r="FA114" s="4"/>
      <c r="FB114" s="6"/>
      <c r="FC114" s="4"/>
      <c r="FD114" s="6"/>
      <c r="FE114" s="5"/>
      <c r="FF114" s="5"/>
      <c r="FG114" s="4"/>
      <c r="FH114" s="6"/>
      <c r="FI114" s="4"/>
      <c r="FJ114" s="6"/>
      <c r="FK114" s="5"/>
      <c r="FL114" s="5"/>
      <c r="FM114" s="4"/>
      <c r="FN114" s="6"/>
      <c r="FO114" s="4"/>
      <c r="FP114" s="6"/>
      <c r="FQ114" s="5"/>
      <c r="FR114" s="5"/>
      <c r="FS114" s="4"/>
      <c r="FT114" s="6"/>
      <c r="FU114" s="4"/>
      <c r="FV114" s="6"/>
      <c r="FW114" s="5"/>
      <c r="FX114" s="5"/>
      <c r="FY114" s="4"/>
      <c r="FZ114" s="6"/>
      <c r="GA114" s="4"/>
      <c r="GB114" s="6"/>
      <c r="GC114" s="5"/>
      <c r="GD114" s="5"/>
      <c r="GE114" s="4"/>
      <c r="GF114" s="6"/>
      <c r="GG114" s="4"/>
      <c r="GH114" s="6"/>
      <c r="GI114" s="5"/>
      <c r="GJ114" s="5"/>
      <c r="GK114" s="4"/>
      <c r="GL114" s="6"/>
      <c r="GM114" s="4"/>
      <c r="GN114" s="6"/>
      <c r="GO114" s="5"/>
      <c r="GP114" s="5"/>
      <c r="GQ114" s="4"/>
      <c r="GR114" s="6"/>
      <c r="GS114" s="4"/>
      <c r="GT114" s="6"/>
      <c r="GU114" s="5"/>
      <c r="GV114" s="5"/>
      <c r="GW114" s="4"/>
      <c r="GX114" s="6"/>
      <c r="GY114" s="4"/>
      <c r="GZ114" s="6"/>
      <c r="HA114" s="5"/>
      <c r="HB114" s="5"/>
      <c r="HC114" s="4"/>
      <c r="HD114" s="6"/>
      <c r="HE114" s="4"/>
      <c r="HF114" s="6"/>
      <c r="HG114" s="5"/>
      <c r="HH114" s="5"/>
      <c r="HI114" s="4"/>
      <c r="HJ114" s="6"/>
      <c r="HK114" s="4"/>
      <c r="HL114" s="6"/>
      <c r="HM114" s="5"/>
      <c r="HN114" s="5"/>
      <c r="HO114" s="4"/>
      <c r="HP114" s="6"/>
      <c r="HQ114" s="4"/>
      <c r="HR114" s="6"/>
      <c r="HS114" s="5"/>
      <c r="HT114" s="5"/>
      <c r="HU114" s="4"/>
      <c r="HV114" s="6"/>
      <c r="HW114" s="4"/>
      <c r="HX114" s="6"/>
      <c r="HY114" s="5"/>
      <c r="HZ114" s="5"/>
      <c r="IA114" s="4"/>
      <c r="IB114" s="6"/>
      <c r="IC114" s="4"/>
      <c r="ID114" s="6"/>
      <c r="IE114" s="5"/>
      <c r="IF114" s="5"/>
      <c r="IG114" s="4"/>
      <c r="IH114" s="6"/>
      <c r="II114" s="4"/>
      <c r="IJ114" s="6"/>
      <c r="IK114" s="5"/>
      <c r="IL114" s="5"/>
      <c r="IM114" s="4"/>
      <c r="IN114" s="6"/>
      <c r="IO114" s="4"/>
      <c r="IP114" s="6"/>
      <c r="IQ114" s="5"/>
      <c r="IR114" s="5"/>
      <c r="IS114" s="4"/>
      <c r="IT114" s="6"/>
      <c r="IU114" s="4"/>
      <c r="IV114" s="6"/>
      <c r="IW114" s="5"/>
      <c r="IX114" s="5"/>
      <c r="IY114" s="4"/>
      <c r="IZ114" s="6"/>
      <c r="JA114" s="4"/>
      <c r="JB114" s="6"/>
      <c r="JC114" s="5"/>
      <c r="JD114" s="5"/>
      <c r="JE114" s="4"/>
      <c r="JF114" s="6"/>
      <c r="JG114" s="4"/>
      <c r="JH114" s="6"/>
      <c r="JI114" s="5"/>
      <c r="JJ114" s="5"/>
      <c r="JK114" s="4"/>
      <c r="JL114" s="6"/>
      <c r="JM114" s="4"/>
      <c r="JN114" s="6"/>
      <c r="JO114" s="5"/>
      <c r="JP114" s="5"/>
      <c r="JQ114" s="4"/>
      <c r="JR114" s="6"/>
      <c r="JS114" s="4"/>
      <c r="JT114" s="6"/>
      <c r="JU114" s="5"/>
      <c r="JV114" s="5"/>
      <c r="JW114" s="4"/>
      <c r="JX114" s="6"/>
      <c r="JY114" s="4"/>
      <c r="JZ114" s="6"/>
      <c r="KA114" s="5"/>
      <c r="KB114" s="5"/>
      <c r="KC114" s="4"/>
      <c r="KD114" s="6"/>
      <c r="KE114" s="4"/>
      <c r="KF114" s="6"/>
      <c r="KG114" s="5"/>
      <c r="KH114" s="5"/>
      <c r="KI114" s="4"/>
      <c r="KJ114" s="6"/>
      <c r="KK114" s="4"/>
      <c r="KL114" s="6"/>
      <c r="KM114" s="5"/>
      <c r="KN114" s="5"/>
    </row>
    <row r="115">
      <c r="A115" s="3" t="s">
        <v>85</v>
      </c>
      <c r="B115" s="3" t="s">
        <v>86</v>
      </c>
      <c r="C115" s="3" t="s">
        <v>87</v>
      </c>
      <c r="D115" s="3" t="s">
        <v>88</v>
      </c>
      <c r="E115" s="3" t="s">
        <v>204</v>
      </c>
      <c r="F115" s="3" t="s">
        <v>205</v>
      </c>
      <c r="G115" s="3" t="s">
        <v>206</v>
      </c>
      <c r="H115" s="3" t="s">
        <v>104</v>
      </c>
      <c r="I115" s="3" t="s">
        <v>1313</v>
      </c>
      <c r="J115" s="3" t="s">
        <v>1354</v>
      </c>
      <c r="K115" s="4"/>
      <c r="L115" s="4">
        <f>=ROUNDDOWN({0},0)</f>
      </c>
      <c r="M115" s="4"/>
      <c r="N115" s="5"/>
      <c r="O115" s="4"/>
      <c r="P115" s="4">
        <f>=ROUNDDOWN({0},0)</f>
      </c>
      <c r="Q115" s="4"/>
      <c r="R115" s="5"/>
      <c r="S115" s="4"/>
      <c r="T115" s="6"/>
      <c r="U115" s="4"/>
      <c r="V115" s="6"/>
      <c r="W115" s="5"/>
      <c r="X115" s="5"/>
      <c r="Y115" s="4"/>
      <c r="Z115" s="6"/>
      <c r="AA115" s="4"/>
      <c r="AB115" s="6"/>
      <c r="AC115" s="5"/>
      <c r="AD115" s="5"/>
      <c r="AE115" s="4"/>
      <c r="AF115" s="6"/>
      <c r="AG115" s="4"/>
      <c r="AH115" s="6"/>
      <c r="AI115" s="5"/>
      <c r="AJ115" s="5"/>
      <c r="AK115" s="4"/>
      <c r="AL115" s="6"/>
      <c r="AM115" s="4"/>
      <c r="AN115" s="6"/>
      <c r="AO115" s="5"/>
      <c r="AP115" s="5"/>
      <c r="AQ115" s="4"/>
      <c r="AR115" s="6"/>
      <c r="AS115" s="4"/>
      <c r="AT115" s="6"/>
      <c r="AU115" s="5"/>
      <c r="AV115" s="5"/>
      <c r="AW115" s="4"/>
      <c r="AX115" s="6"/>
      <c r="AY115" s="4"/>
      <c r="AZ115" s="6"/>
      <c r="BA115" s="5"/>
      <c r="BB115" s="5"/>
      <c r="BC115" s="4"/>
      <c r="BD115" s="6"/>
      <c r="BE115" s="4"/>
      <c r="BF115" s="6"/>
      <c r="BG115" s="5"/>
      <c r="BH115" s="5"/>
      <c r="BI115" s="4"/>
      <c r="BJ115" s="6"/>
      <c r="BK115" s="4"/>
      <c r="BL115" s="6"/>
      <c r="BM115" s="5"/>
      <c r="BN115" s="5"/>
      <c r="BO115" s="4"/>
      <c r="BP115" s="6"/>
      <c r="BQ115" s="4"/>
      <c r="BR115" s="6"/>
      <c r="BS115" s="5"/>
      <c r="BT115" s="5"/>
      <c r="BU115" s="4"/>
      <c r="BV115" s="6"/>
      <c r="BW115" s="4"/>
      <c r="BX115" s="6"/>
      <c r="BY115" s="5"/>
      <c r="BZ115" s="5"/>
      <c r="CA115" s="4"/>
      <c r="CB115" s="6"/>
      <c r="CC115" s="4"/>
      <c r="CD115" s="6"/>
      <c r="CE115" s="5"/>
      <c r="CF115" s="5"/>
      <c r="CG115" s="4"/>
      <c r="CH115" s="6"/>
      <c r="CI115" s="4"/>
      <c r="CJ115" s="6"/>
      <c r="CK115" s="5"/>
      <c r="CL115" s="5"/>
      <c r="CM115" s="4"/>
      <c r="CN115" s="6"/>
      <c r="CO115" s="4"/>
      <c r="CP115" s="6"/>
      <c r="CQ115" s="5"/>
      <c r="CR115" s="5"/>
      <c r="CS115" s="4"/>
      <c r="CT115" s="6"/>
      <c r="CU115" s="4"/>
      <c r="CV115" s="6"/>
      <c r="CW115" s="5"/>
      <c r="CX115" s="5"/>
      <c r="CY115" s="4"/>
      <c r="CZ115" s="6"/>
      <c r="DA115" s="4"/>
      <c r="DB115" s="6"/>
      <c r="DC115" s="5"/>
      <c r="DD115" s="5"/>
      <c r="DE115" s="4"/>
      <c r="DF115" s="6"/>
      <c r="DG115" s="4"/>
      <c r="DH115" s="6"/>
      <c r="DI115" s="5"/>
      <c r="DJ115" s="5"/>
      <c r="DK115" s="4"/>
      <c r="DL115" s="6"/>
      <c r="DM115" s="4"/>
      <c r="DN115" s="6"/>
      <c r="DO115" s="5"/>
      <c r="DP115" s="5"/>
      <c r="DQ115" s="4"/>
      <c r="DR115" s="6"/>
      <c r="DS115" s="4"/>
      <c r="DT115" s="6"/>
      <c r="DU115" s="5"/>
      <c r="DV115" s="5"/>
      <c r="DW115" s="4"/>
      <c r="DX115" s="6"/>
      <c r="DY115" s="4"/>
      <c r="DZ115" s="6"/>
      <c r="EA115" s="5"/>
      <c r="EB115" s="5"/>
      <c r="EC115" s="4"/>
      <c r="ED115" s="6"/>
      <c r="EE115" s="4"/>
      <c r="EF115" s="6"/>
      <c r="EG115" s="5"/>
      <c r="EH115" s="5"/>
      <c r="EI115" s="4"/>
      <c r="EJ115" s="6"/>
      <c r="EK115" s="4"/>
      <c r="EL115" s="6"/>
      <c r="EM115" s="5"/>
      <c r="EN115" s="5"/>
      <c r="EO115" s="4"/>
      <c r="EP115" s="6"/>
      <c r="EQ115" s="4"/>
      <c r="ER115" s="6"/>
      <c r="ES115" s="5"/>
      <c r="ET115" s="5"/>
      <c r="EU115" s="4"/>
      <c r="EV115" s="6"/>
      <c r="EW115" s="4"/>
      <c r="EX115" s="6"/>
      <c r="EY115" s="5"/>
      <c r="EZ115" s="5"/>
      <c r="FA115" s="4"/>
      <c r="FB115" s="6"/>
      <c r="FC115" s="4"/>
      <c r="FD115" s="6"/>
      <c r="FE115" s="5"/>
      <c r="FF115" s="5"/>
      <c r="FG115" s="4"/>
      <c r="FH115" s="6"/>
      <c r="FI115" s="4"/>
      <c r="FJ115" s="6"/>
      <c r="FK115" s="5"/>
      <c r="FL115" s="5"/>
      <c r="FM115" s="4"/>
      <c r="FN115" s="6"/>
      <c r="FO115" s="4"/>
      <c r="FP115" s="6"/>
      <c r="FQ115" s="5"/>
      <c r="FR115" s="5"/>
      <c r="FS115" s="4"/>
      <c r="FT115" s="6"/>
      <c r="FU115" s="4"/>
      <c r="FV115" s="6"/>
      <c r="FW115" s="5"/>
      <c r="FX115" s="5"/>
      <c r="FY115" s="4"/>
      <c r="FZ115" s="6"/>
      <c r="GA115" s="4"/>
      <c r="GB115" s="6"/>
      <c r="GC115" s="5"/>
      <c r="GD115" s="5"/>
      <c r="GE115" s="4"/>
      <c r="GF115" s="6"/>
      <c r="GG115" s="4"/>
      <c r="GH115" s="6"/>
      <c r="GI115" s="5"/>
      <c r="GJ115" s="5"/>
      <c r="GK115" s="4"/>
      <c r="GL115" s="6"/>
      <c r="GM115" s="4"/>
      <c r="GN115" s="6"/>
      <c r="GO115" s="5"/>
      <c r="GP115" s="5"/>
      <c r="GQ115" s="4"/>
      <c r="GR115" s="6"/>
      <c r="GS115" s="4"/>
      <c r="GT115" s="6"/>
      <c r="GU115" s="5"/>
      <c r="GV115" s="5"/>
      <c r="GW115" s="4"/>
      <c r="GX115" s="6"/>
      <c r="GY115" s="4"/>
      <c r="GZ115" s="6"/>
      <c r="HA115" s="5"/>
      <c r="HB115" s="5"/>
      <c r="HC115" s="4"/>
      <c r="HD115" s="6"/>
      <c r="HE115" s="4"/>
      <c r="HF115" s="6"/>
      <c r="HG115" s="5"/>
      <c r="HH115" s="5"/>
      <c r="HI115" s="4"/>
      <c r="HJ115" s="6"/>
      <c r="HK115" s="4"/>
      <c r="HL115" s="6"/>
      <c r="HM115" s="5"/>
      <c r="HN115" s="5"/>
      <c r="HO115" s="4"/>
      <c r="HP115" s="6"/>
      <c r="HQ115" s="4"/>
      <c r="HR115" s="6"/>
      <c r="HS115" s="5"/>
      <c r="HT115" s="5"/>
      <c r="HU115" s="4"/>
      <c r="HV115" s="6"/>
      <c r="HW115" s="4"/>
      <c r="HX115" s="6"/>
      <c r="HY115" s="5"/>
      <c r="HZ115" s="5"/>
      <c r="IA115" s="4"/>
      <c r="IB115" s="6"/>
      <c r="IC115" s="4"/>
      <c r="ID115" s="6"/>
      <c r="IE115" s="5"/>
      <c r="IF115" s="5"/>
      <c r="IG115" s="4"/>
      <c r="IH115" s="6"/>
      <c r="II115" s="4"/>
      <c r="IJ115" s="6"/>
      <c r="IK115" s="5"/>
      <c r="IL115" s="5"/>
      <c r="IM115" s="4"/>
      <c r="IN115" s="6"/>
      <c r="IO115" s="4"/>
      <c r="IP115" s="6"/>
      <c r="IQ115" s="5"/>
      <c r="IR115" s="5"/>
      <c r="IS115" s="4"/>
      <c r="IT115" s="6"/>
      <c r="IU115" s="4"/>
      <c r="IV115" s="6"/>
      <c r="IW115" s="5"/>
      <c r="IX115" s="5"/>
      <c r="IY115" s="4"/>
      <c r="IZ115" s="6"/>
      <c r="JA115" s="4"/>
      <c r="JB115" s="6"/>
      <c r="JC115" s="5"/>
      <c r="JD115" s="5"/>
      <c r="JE115" s="4"/>
      <c r="JF115" s="6"/>
      <c r="JG115" s="4"/>
      <c r="JH115" s="6"/>
      <c r="JI115" s="5"/>
      <c r="JJ115" s="5"/>
      <c r="JK115" s="4"/>
      <c r="JL115" s="6"/>
      <c r="JM115" s="4"/>
      <c r="JN115" s="6"/>
      <c r="JO115" s="5"/>
      <c r="JP115" s="5"/>
      <c r="JQ115" s="4"/>
      <c r="JR115" s="6"/>
      <c r="JS115" s="4"/>
      <c r="JT115" s="6"/>
      <c r="JU115" s="5"/>
      <c r="JV115" s="5"/>
      <c r="JW115" s="4"/>
      <c r="JX115" s="6"/>
      <c r="JY115" s="4"/>
      <c r="JZ115" s="6"/>
      <c r="KA115" s="5"/>
      <c r="KB115" s="5"/>
      <c r="KC115" s="4"/>
      <c r="KD115" s="6"/>
      <c r="KE115" s="4"/>
      <c r="KF115" s="6"/>
      <c r="KG115" s="5"/>
      <c r="KH115" s="5"/>
      <c r="KI115" s="4"/>
      <c r="KJ115" s="6"/>
      <c r="KK115" s="4"/>
      <c r="KL115" s="6"/>
      <c r="KM115" s="5"/>
      <c r="KN115" s="5"/>
    </row>
    <row r="116">
      <c r="A116" s="3" t="s">
        <v>85</v>
      </c>
      <c r="B116" s="3" t="s">
        <v>86</v>
      </c>
      <c r="C116" s="3" t="s">
        <v>87</v>
      </c>
      <c r="D116" s="3" t="s">
        <v>88</v>
      </c>
      <c r="E116" s="3" t="s">
        <v>207</v>
      </c>
      <c r="F116" s="3" t="s">
        <v>208</v>
      </c>
      <c r="G116" s="3" t="s">
        <v>209</v>
      </c>
      <c r="H116" s="3" t="s">
        <v>210</v>
      </c>
      <c r="I116" s="3" t="s">
        <v>1308</v>
      </c>
      <c r="J116" s="3" t="s">
        <v>1319</v>
      </c>
      <c r="K116" s="4">
        <v>1116</v>
      </c>
      <c r="L116" s="4">
        <f>=ROUNDDOWN(27.7611940298507,0)</f>
      </c>
      <c r="M116" s="4"/>
      <c r="N116" s="5">
        <v>1</v>
      </c>
      <c r="O116" s="4"/>
      <c r="P116" s="4">
        <f>=ROUNDDOWN({0},0)</f>
      </c>
      <c r="Q116" s="4"/>
      <c r="R116" s="5"/>
      <c r="S116" s="4">
        <v>41</v>
      </c>
      <c r="T116" s="6">
        <v>2555.15</v>
      </c>
      <c r="U116" s="4"/>
      <c r="V116" s="6"/>
      <c r="W116" s="5"/>
      <c r="X116" s="5"/>
      <c r="Y116" s="4">
        <v>8</v>
      </c>
      <c r="Z116" s="6">
        <v>539.94</v>
      </c>
      <c r="AA116" s="4"/>
      <c r="AB116" s="6"/>
      <c r="AC116" s="5"/>
      <c r="AD116" s="5"/>
      <c r="AE116" s="4">
        <v>21</v>
      </c>
      <c r="AF116" s="6">
        <v>1131</v>
      </c>
      <c r="AG116" s="4"/>
      <c r="AH116" s="6"/>
      <c r="AI116" s="5"/>
      <c r="AJ116" s="5"/>
      <c r="AK116" s="4"/>
      <c r="AL116" s="6"/>
      <c r="AM116" s="4"/>
      <c r="AN116" s="6"/>
      <c r="AO116" s="5"/>
      <c r="AP116" s="5"/>
      <c r="AQ116" s="4">
        <v>4</v>
      </c>
      <c r="AR116" s="6">
        <v>263.98</v>
      </c>
      <c r="AS116" s="4"/>
      <c r="AT116" s="6"/>
      <c r="AU116" s="5"/>
      <c r="AV116" s="5"/>
      <c r="AW116" s="4"/>
      <c r="AX116" s="6"/>
      <c r="AY116" s="4"/>
      <c r="AZ116" s="6"/>
      <c r="BA116" s="5"/>
      <c r="BB116" s="5"/>
      <c r="BC116" s="4"/>
      <c r="BD116" s="6"/>
      <c r="BE116" s="4"/>
      <c r="BF116" s="6"/>
      <c r="BG116" s="5"/>
      <c r="BH116" s="5"/>
      <c r="BI116" s="4"/>
      <c r="BJ116" s="6"/>
      <c r="BK116" s="4"/>
      <c r="BL116" s="6"/>
      <c r="BM116" s="5"/>
      <c r="BN116" s="5"/>
      <c r="BO116" s="4">
        <v>2</v>
      </c>
      <c r="BP116" s="6">
        <v>124.28</v>
      </c>
      <c r="BQ116" s="4"/>
      <c r="BR116" s="6"/>
      <c r="BS116" s="5"/>
      <c r="BT116" s="5"/>
      <c r="BU116" s="4"/>
      <c r="BV116" s="6"/>
      <c r="BW116" s="4"/>
      <c r="BX116" s="6"/>
      <c r="BY116" s="5"/>
      <c r="BZ116" s="5"/>
      <c r="CA116" s="4"/>
      <c r="CB116" s="6"/>
      <c r="CC116" s="4"/>
      <c r="CD116" s="6"/>
      <c r="CE116" s="5"/>
      <c r="CF116" s="5"/>
      <c r="CG116" s="4"/>
      <c r="CH116" s="6"/>
      <c r="CI116" s="4"/>
      <c r="CJ116" s="6"/>
      <c r="CK116" s="5"/>
      <c r="CL116" s="5"/>
      <c r="CM116" s="4">
        <v>5</v>
      </c>
      <c r="CN116" s="6">
        <v>430.95</v>
      </c>
      <c r="CO116" s="4"/>
      <c r="CP116" s="6"/>
      <c r="CQ116" s="5"/>
      <c r="CR116" s="5"/>
      <c r="CS116" s="4"/>
      <c r="CT116" s="6"/>
      <c r="CU116" s="4"/>
      <c r="CV116" s="6"/>
      <c r="CW116" s="5"/>
      <c r="CX116" s="5"/>
      <c r="CY116" s="4"/>
      <c r="CZ116" s="6"/>
      <c r="DA116" s="4"/>
      <c r="DB116" s="6"/>
      <c r="DC116" s="5"/>
      <c r="DD116" s="5"/>
      <c r="DE116" s="4"/>
      <c r="DF116" s="6"/>
      <c r="DG116" s="4"/>
      <c r="DH116" s="6"/>
      <c r="DI116" s="5"/>
      <c r="DJ116" s="5"/>
      <c r="DK116" s="4"/>
      <c r="DL116" s="6"/>
      <c r="DM116" s="4"/>
      <c r="DN116" s="6"/>
      <c r="DO116" s="5"/>
      <c r="DP116" s="5"/>
      <c r="DQ116" s="4"/>
      <c r="DR116" s="6"/>
      <c r="DS116" s="4"/>
      <c r="DT116" s="6"/>
      <c r="DU116" s="5"/>
      <c r="DV116" s="5"/>
      <c r="DW116" s="4">
        <v>1</v>
      </c>
      <c r="DX116" s="6">
        <v>65</v>
      </c>
      <c r="DY116" s="4"/>
      <c r="DZ116" s="6"/>
      <c r="EA116" s="5"/>
      <c r="EB116" s="5"/>
      <c r="EC116" s="4"/>
      <c r="ED116" s="6"/>
      <c r="EE116" s="4"/>
      <c r="EF116" s="6"/>
      <c r="EG116" s="5"/>
      <c r="EH116" s="5"/>
      <c r="EI116" s="4"/>
      <c r="EJ116" s="6"/>
      <c r="EK116" s="4"/>
      <c r="EL116" s="6"/>
      <c r="EM116" s="5"/>
      <c r="EN116" s="5"/>
      <c r="EO116" s="4"/>
      <c r="EP116" s="6"/>
      <c r="EQ116" s="4"/>
      <c r="ER116" s="6"/>
      <c r="ES116" s="5"/>
      <c r="ET116" s="5"/>
      <c r="EU116" s="4"/>
      <c r="EV116" s="6"/>
      <c r="EW116" s="4"/>
      <c r="EX116" s="6"/>
      <c r="EY116" s="5"/>
      <c r="EZ116" s="5"/>
      <c r="FA116" s="4"/>
      <c r="FB116" s="6"/>
      <c r="FC116" s="4"/>
      <c r="FD116" s="6"/>
      <c r="FE116" s="5"/>
      <c r="FF116" s="5"/>
      <c r="FG116" s="4"/>
      <c r="FH116" s="6"/>
      <c r="FI116" s="4"/>
      <c r="FJ116" s="6"/>
      <c r="FK116" s="5"/>
      <c r="FL116" s="5"/>
      <c r="FM116" s="4"/>
      <c r="FN116" s="6"/>
      <c r="FO116" s="4"/>
      <c r="FP116" s="6"/>
      <c r="FQ116" s="5"/>
      <c r="FR116" s="5"/>
      <c r="FS116" s="4"/>
      <c r="FT116" s="6"/>
      <c r="FU116" s="4"/>
      <c r="FV116" s="6"/>
      <c r="FW116" s="5"/>
      <c r="FX116" s="5"/>
      <c r="FY116" s="4"/>
      <c r="FZ116" s="6"/>
      <c r="GA116" s="4"/>
      <c r="GB116" s="6"/>
      <c r="GC116" s="5"/>
      <c r="GD116" s="5"/>
      <c r="GE116" s="4"/>
      <c r="GF116" s="6"/>
      <c r="GG116" s="4"/>
      <c r="GH116" s="6"/>
      <c r="GI116" s="5"/>
      <c r="GJ116" s="5"/>
      <c r="GK116" s="4"/>
      <c r="GL116" s="6"/>
      <c r="GM116" s="4"/>
      <c r="GN116" s="6"/>
      <c r="GO116" s="5"/>
      <c r="GP116" s="5"/>
      <c r="GQ116" s="4"/>
      <c r="GR116" s="6"/>
      <c r="GS116" s="4"/>
      <c r="GT116" s="6"/>
      <c r="GU116" s="5"/>
      <c r="GV116" s="5"/>
      <c r="GW116" s="4"/>
      <c r="GX116" s="6"/>
      <c r="GY116" s="4"/>
      <c r="GZ116" s="6"/>
      <c r="HA116" s="5"/>
      <c r="HB116" s="5"/>
      <c r="HC116" s="4"/>
      <c r="HD116" s="6"/>
      <c r="HE116" s="4"/>
      <c r="HF116" s="6"/>
      <c r="HG116" s="5"/>
      <c r="HH116" s="5"/>
      <c r="HI116" s="4"/>
      <c r="HJ116" s="6"/>
      <c r="HK116" s="4"/>
      <c r="HL116" s="6"/>
      <c r="HM116" s="5"/>
      <c r="HN116" s="5"/>
      <c r="HO116" s="4"/>
      <c r="HP116" s="6"/>
      <c r="HQ116" s="4"/>
      <c r="HR116" s="6"/>
      <c r="HS116" s="5"/>
      <c r="HT116" s="5"/>
      <c r="HU116" s="4"/>
      <c r="HV116" s="6"/>
      <c r="HW116" s="4"/>
      <c r="HX116" s="6"/>
      <c r="HY116" s="5"/>
      <c r="HZ116" s="5"/>
      <c r="IA116" s="4"/>
      <c r="IB116" s="6"/>
      <c r="IC116" s="4"/>
      <c r="ID116" s="6"/>
      <c r="IE116" s="5"/>
      <c r="IF116" s="5"/>
      <c r="IG116" s="4"/>
      <c r="IH116" s="6"/>
      <c r="II116" s="4"/>
      <c r="IJ116" s="6"/>
      <c r="IK116" s="5"/>
      <c r="IL116" s="5"/>
      <c r="IM116" s="4"/>
      <c r="IN116" s="6"/>
      <c r="IO116" s="4"/>
      <c r="IP116" s="6"/>
      <c r="IQ116" s="5"/>
      <c r="IR116" s="5"/>
      <c r="IS116" s="4"/>
      <c r="IT116" s="6"/>
      <c r="IU116" s="4"/>
      <c r="IV116" s="6"/>
      <c r="IW116" s="5"/>
      <c r="IX116" s="5"/>
      <c r="IY116" s="4"/>
      <c r="IZ116" s="6"/>
      <c r="JA116" s="4"/>
      <c r="JB116" s="6"/>
      <c r="JC116" s="5"/>
      <c r="JD116" s="5"/>
      <c r="JE116" s="4"/>
      <c r="JF116" s="6"/>
      <c r="JG116" s="4"/>
      <c r="JH116" s="6"/>
      <c r="JI116" s="5"/>
      <c r="JJ116" s="5"/>
      <c r="JK116" s="4"/>
      <c r="JL116" s="6"/>
      <c r="JM116" s="4"/>
      <c r="JN116" s="6"/>
      <c r="JO116" s="5"/>
      <c r="JP116" s="5"/>
      <c r="JQ116" s="4"/>
      <c r="JR116" s="6"/>
      <c r="JS116" s="4"/>
      <c r="JT116" s="6"/>
      <c r="JU116" s="5"/>
      <c r="JV116" s="5"/>
      <c r="JW116" s="4"/>
      <c r="JX116" s="6"/>
      <c r="JY116" s="4"/>
      <c r="JZ116" s="6"/>
      <c r="KA116" s="5"/>
      <c r="KB116" s="5"/>
      <c r="KC116" s="4"/>
      <c r="KD116" s="6"/>
      <c r="KE116" s="4"/>
      <c r="KF116" s="6"/>
      <c r="KG116" s="5"/>
      <c r="KH116" s="5"/>
      <c r="KI116" s="4"/>
      <c r="KJ116" s="6"/>
      <c r="KK116" s="4"/>
      <c r="KL116" s="6"/>
      <c r="KM116" s="5"/>
      <c r="KN116" s="5"/>
    </row>
    <row r="117">
      <c r="A117" s="3" t="s">
        <v>85</v>
      </c>
      <c r="B117" s="3" t="s">
        <v>86</v>
      </c>
      <c r="C117" s="3" t="s">
        <v>87</v>
      </c>
      <c r="D117" s="3" t="s">
        <v>88</v>
      </c>
      <c r="E117" s="3" t="s">
        <v>211</v>
      </c>
      <c r="F117" s="3" t="s">
        <v>212</v>
      </c>
      <c r="G117" s="3" t="s">
        <v>213</v>
      </c>
      <c r="H117" s="3" t="s">
        <v>122</v>
      </c>
      <c r="I117" s="3" t="s">
        <v>1325</v>
      </c>
      <c r="J117" s="3" t="s">
        <v>1309</v>
      </c>
      <c r="K117" s="4">
        <v>1155</v>
      </c>
      <c r="L117" s="4">
        <f>=ROUNDDOWN(38.5,0)</f>
      </c>
      <c r="M117" s="4"/>
      <c r="N117" s="5">
        <v>1</v>
      </c>
      <c r="O117" s="4"/>
      <c r="P117" s="4">
        <f>=ROUNDDOWN({0},0)</f>
      </c>
      <c r="Q117" s="4"/>
      <c r="R117" s="5"/>
      <c r="S117" s="4">
        <v>31</v>
      </c>
      <c r="T117" s="6">
        <v>2318.16</v>
      </c>
      <c r="U117" s="4"/>
      <c r="V117" s="6"/>
      <c r="W117" s="5"/>
      <c r="X117" s="5"/>
      <c r="Y117" s="4">
        <v>7</v>
      </c>
      <c r="Z117" s="6">
        <v>500.22</v>
      </c>
      <c r="AA117" s="4"/>
      <c r="AB117" s="6"/>
      <c r="AC117" s="5"/>
      <c r="AD117" s="5"/>
      <c r="AE117" s="4">
        <v>2</v>
      </c>
      <c r="AF117" s="6">
        <v>131.94</v>
      </c>
      <c r="AG117" s="4"/>
      <c r="AH117" s="6"/>
      <c r="AI117" s="5"/>
      <c r="AJ117" s="5"/>
      <c r="AK117" s="4">
        <v>4</v>
      </c>
      <c r="AL117" s="6">
        <v>327.8</v>
      </c>
      <c r="AM117" s="4"/>
      <c r="AN117" s="6"/>
      <c r="AO117" s="5"/>
      <c r="AP117" s="5"/>
      <c r="AQ117" s="4"/>
      <c r="AR117" s="6"/>
      <c r="AS117" s="4"/>
      <c r="AT117" s="6"/>
      <c r="AU117" s="5"/>
      <c r="AV117" s="5"/>
      <c r="AW117" s="4"/>
      <c r="AX117" s="6"/>
      <c r="AY117" s="4"/>
      <c r="AZ117" s="6"/>
      <c r="BA117" s="5"/>
      <c r="BB117" s="5"/>
      <c r="BC117" s="4">
        <v>1</v>
      </c>
      <c r="BD117" s="6">
        <v>87.99</v>
      </c>
      <c r="BE117" s="4"/>
      <c r="BF117" s="6"/>
      <c r="BG117" s="5"/>
      <c r="BH117" s="5"/>
      <c r="BI117" s="4"/>
      <c r="BJ117" s="6"/>
      <c r="BK117" s="4"/>
      <c r="BL117" s="6"/>
      <c r="BM117" s="5"/>
      <c r="BN117" s="5"/>
      <c r="BO117" s="4">
        <v>7</v>
      </c>
      <c r="BP117" s="6">
        <v>517.57</v>
      </c>
      <c r="BQ117" s="4"/>
      <c r="BR117" s="6"/>
      <c r="BS117" s="5"/>
      <c r="BT117" s="5"/>
      <c r="BU117" s="4"/>
      <c r="BV117" s="6"/>
      <c r="BW117" s="4"/>
      <c r="BX117" s="6"/>
      <c r="BY117" s="5"/>
      <c r="BZ117" s="5"/>
      <c r="CA117" s="4"/>
      <c r="CB117" s="6"/>
      <c r="CC117" s="4"/>
      <c r="CD117" s="6"/>
      <c r="CE117" s="5"/>
      <c r="CF117" s="5"/>
      <c r="CG117" s="4">
        <v>5</v>
      </c>
      <c r="CH117" s="6">
        <v>411.24</v>
      </c>
      <c r="CI117" s="4"/>
      <c r="CJ117" s="6"/>
      <c r="CK117" s="5"/>
      <c r="CL117" s="5"/>
      <c r="CM117" s="4"/>
      <c r="CN117" s="6"/>
      <c r="CO117" s="4"/>
      <c r="CP117" s="6"/>
      <c r="CQ117" s="5"/>
      <c r="CR117" s="5"/>
      <c r="CS117" s="4"/>
      <c r="CT117" s="6"/>
      <c r="CU117" s="4"/>
      <c r="CV117" s="6"/>
      <c r="CW117" s="5"/>
      <c r="CX117" s="5"/>
      <c r="CY117" s="4">
        <v>4</v>
      </c>
      <c r="CZ117" s="6">
        <v>271.4</v>
      </c>
      <c r="DA117" s="4"/>
      <c r="DB117" s="6"/>
      <c r="DC117" s="5"/>
      <c r="DD117" s="5"/>
      <c r="DE117" s="4"/>
      <c r="DF117" s="6"/>
      <c r="DG117" s="4"/>
      <c r="DH117" s="6"/>
      <c r="DI117" s="5"/>
      <c r="DJ117" s="5"/>
      <c r="DK117" s="4"/>
      <c r="DL117" s="6"/>
      <c r="DM117" s="4"/>
      <c r="DN117" s="6"/>
      <c r="DO117" s="5"/>
      <c r="DP117" s="5"/>
      <c r="DQ117" s="4"/>
      <c r="DR117" s="6"/>
      <c r="DS117" s="4"/>
      <c r="DT117" s="6"/>
      <c r="DU117" s="5"/>
      <c r="DV117" s="5"/>
      <c r="DW117" s="4"/>
      <c r="DX117" s="6"/>
      <c r="DY117" s="4"/>
      <c r="DZ117" s="6"/>
      <c r="EA117" s="5"/>
      <c r="EB117" s="5"/>
      <c r="EC117" s="4"/>
      <c r="ED117" s="6"/>
      <c r="EE117" s="4"/>
      <c r="EF117" s="6"/>
      <c r="EG117" s="5"/>
      <c r="EH117" s="5"/>
      <c r="EI117" s="4"/>
      <c r="EJ117" s="6"/>
      <c r="EK117" s="4"/>
      <c r="EL117" s="6"/>
      <c r="EM117" s="5"/>
      <c r="EN117" s="5"/>
      <c r="EO117" s="4"/>
      <c r="EP117" s="6"/>
      <c r="EQ117" s="4"/>
      <c r="ER117" s="6"/>
      <c r="ES117" s="5"/>
      <c r="ET117" s="5"/>
      <c r="EU117" s="4"/>
      <c r="EV117" s="6"/>
      <c r="EW117" s="4"/>
      <c r="EX117" s="6"/>
      <c r="EY117" s="5"/>
      <c r="EZ117" s="5"/>
      <c r="FA117" s="4"/>
      <c r="FB117" s="6"/>
      <c r="FC117" s="4"/>
      <c r="FD117" s="6"/>
      <c r="FE117" s="5"/>
      <c r="FF117" s="5"/>
      <c r="FG117" s="4"/>
      <c r="FH117" s="6"/>
      <c r="FI117" s="4"/>
      <c r="FJ117" s="6"/>
      <c r="FK117" s="5"/>
      <c r="FL117" s="5"/>
      <c r="FM117" s="4"/>
      <c r="FN117" s="6"/>
      <c r="FO117" s="4"/>
      <c r="FP117" s="6"/>
      <c r="FQ117" s="5"/>
      <c r="FR117" s="5"/>
      <c r="FS117" s="4"/>
      <c r="FT117" s="6"/>
      <c r="FU117" s="4"/>
      <c r="FV117" s="6"/>
      <c r="FW117" s="5"/>
      <c r="FX117" s="5"/>
      <c r="FY117" s="4"/>
      <c r="FZ117" s="6"/>
      <c r="GA117" s="4"/>
      <c r="GB117" s="6"/>
      <c r="GC117" s="5"/>
      <c r="GD117" s="5"/>
      <c r="GE117" s="4"/>
      <c r="GF117" s="6"/>
      <c r="GG117" s="4"/>
      <c r="GH117" s="6"/>
      <c r="GI117" s="5"/>
      <c r="GJ117" s="5"/>
      <c r="GK117" s="4">
        <v>1</v>
      </c>
      <c r="GL117" s="6">
        <v>70</v>
      </c>
      <c r="GM117" s="4"/>
      <c r="GN117" s="6"/>
      <c r="GO117" s="5"/>
      <c r="GP117" s="5"/>
      <c r="GQ117" s="4"/>
      <c r="GR117" s="6"/>
      <c r="GS117" s="4"/>
      <c r="GT117" s="6"/>
      <c r="GU117" s="5"/>
      <c r="GV117" s="5"/>
      <c r="GW117" s="4"/>
      <c r="GX117" s="6"/>
      <c r="GY117" s="4"/>
      <c r="GZ117" s="6"/>
      <c r="HA117" s="5"/>
      <c r="HB117" s="5"/>
      <c r="HC117" s="4"/>
      <c r="HD117" s="6"/>
      <c r="HE117" s="4"/>
      <c r="HF117" s="6"/>
      <c r="HG117" s="5"/>
      <c r="HH117" s="5"/>
      <c r="HI117" s="4"/>
      <c r="HJ117" s="6"/>
      <c r="HK117" s="4"/>
      <c r="HL117" s="6"/>
      <c r="HM117" s="5"/>
      <c r="HN117" s="5"/>
      <c r="HO117" s="4"/>
      <c r="HP117" s="6"/>
      <c r="HQ117" s="4"/>
      <c r="HR117" s="6"/>
      <c r="HS117" s="5"/>
      <c r="HT117" s="5"/>
      <c r="HU117" s="4"/>
      <c r="HV117" s="6"/>
      <c r="HW117" s="4"/>
      <c r="HX117" s="6"/>
      <c r="HY117" s="5"/>
      <c r="HZ117" s="5"/>
      <c r="IA117" s="4"/>
      <c r="IB117" s="6"/>
      <c r="IC117" s="4"/>
      <c r="ID117" s="6"/>
      <c r="IE117" s="5"/>
      <c r="IF117" s="5"/>
      <c r="IG117" s="4"/>
      <c r="IH117" s="6"/>
      <c r="II117" s="4"/>
      <c r="IJ117" s="6"/>
      <c r="IK117" s="5"/>
      <c r="IL117" s="5"/>
      <c r="IM117" s="4"/>
      <c r="IN117" s="6"/>
      <c r="IO117" s="4"/>
      <c r="IP117" s="6"/>
      <c r="IQ117" s="5"/>
      <c r="IR117" s="5"/>
      <c r="IS117" s="4"/>
      <c r="IT117" s="6"/>
      <c r="IU117" s="4"/>
      <c r="IV117" s="6"/>
      <c r="IW117" s="5"/>
      <c r="IX117" s="5"/>
      <c r="IY117" s="4"/>
      <c r="IZ117" s="6"/>
      <c r="JA117" s="4"/>
      <c r="JB117" s="6"/>
      <c r="JC117" s="5"/>
      <c r="JD117" s="5"/>
      <c r="JE117" s="4"/>
      <c r="JF117" s="6"/>
      <c r="JG117" s="4"/>
      <c r="JH117" s="6"/>
      <c r="JI117" s="5"/>
      <c r="JJ117" s="5"/>
      <c r="JK117" s="4"/>
      <c r="JL117" s="6"/>
      <c r="JM117" s="4"/>
      <c r="JN117" s="6"/>
      <c r="JO117" s="5"/>
      <c r="JP117" s="5"/>
      <c r="JQ117" s="4"/>
      <c r="JR117" s="6"/>
      <c r="JS117" s="4"/>
      <c r="JT117" s="6"/>
      <c r="JU117" s="5"/>
      <c r="JV117" s="5"/>
      <c r="JW117" s="4"/>
      <c r="JX117" s="6"/>
      <c r="JY117" s="4"/>
      <c r="JZ117" s="6"/>
      <c r="KA117" s="5"/>
      <c r="KB117" s="5"/>
      <c r="KC117" s="4"/>
      <c r="KD117" s="6"/>
      <c r="KE117" s="4"/>
      <c r="KF117" s="6"/>
      <c r="KG117" s="5"/>
      <c r="KH117" s="5"/>
      <c r="KI117" s="4"/>
      <c r="KJ117" s="6"/>
      <c r="KK117" s="4"/>
      <c r="KL117" s="6"/>
      <c r="KM117" s="5"/>
      <c r="KN117" s="5"/>
    </row>
    <row r="118">
      <c r="A118" s="3" t="s">
        <v>85</v>
      </c>
      <c r="B118" s="3" t="s">
        <v>86</v>
      </c>
      <c r="C118" s="3" t="s">
        <v>87</v>
      </c>
      <c r="D118" s="3" t="s">
        <v>88</v>
      </c>
      <c r="E118" s="3" t="s">
        <v>214</v>
      </c>
      <c r="F118" s="3" t="s">
        <v>215</v>
      </c>
      <c r="G118" s="3" t="s">
        <v>216</v>
      </c>
      <c r="H118" s="3" t="s">
        <v>98</v>
      </c>
      <c r="I118" s="3" t="s">
        <v>1311</v>
      </c>
      <c r="J118" s="3" t="s">
        <v>1319</v>
      </c>
      <c r="K118" s="4">
        <v>702</v>
      </c>
      <c r="L118" s="4">
        <f>=ROUNDDOWN(17.6826196473552,0)</f>
      </c>
      <c r="M118" s="4"/>
      <c r="N118" s="5">
        <v>1</v>
      </c>
      <c r="O118" s="4"/>
      <c r="P118" s="4">
        <f>=ROUNDDOWN({0},0)</f>
      </c>
      <c r="Q118" s="4"/>
      <c r="R118" s="5"/>
      <c r="S118" s="4">
        <v>31</v>
      </c>
      <c r="T118" s="6">
        <v>2299.71</v>
      </c>
      <c r="U118" s="4"/>
      <c r="V118" s="6"/>
      <c r="W118" s="5"/>
      <c r="X118" s="5"/>
      <c r="Y118" s="4">
        <v>4</v>
      </c>
      <c r="Z118" s="6">
        <v>295.3</v>
      </c>
      <c r="AA118" s="4"/>
      <c r="AB118" s="6"/>
      <c r="AC118" s="5"/>
      <c r="AD118" s="5"/>
      <c r="AE118" s="4">
        <v>7</v>
      </c>
      <c r="AF118" s="6">
        <v>508.83</v>
      </c>
      <c r="AG118" s="4"/>
      <c r="AH118" s="6"/>
      <c r="AI118" s="5"/>
      <c r="AJ118" s="5"/>
      <c r="AK118" s="4">
        <v>3</v>
      </c>
      <c r="AL118" s="6">
        <v>243.39</v>
      </c>
      <c r="AM118" s="4"/>
      <c r="AN118" s="6"/>
      <c r="AO118" s="5"/>
      <c r="AP118" s="5"/>
      <c r="AQ118" s="4">
        <v>2</v>
      </c>
      <c r="AR118" s="6">
        <v>153.6</v>
      </c>
      <c r="AS118" s="4"/>
      <c r="AT118" s="6"/>
      <c r="AU118" s="5"/>
      <c r="AV118" s="5"/>
      <c r="AW118" s="4">
        <v>2</v>
      </c>
      <c r="AX118" s="6">
        <v>119.62</v>
      </c>
      <c r="AY118" s="4"/>
      <c r="AZ118" s="6"/>
      <c r="BA118" s="5"/>
      <c r="BB118" s="5"/>
      <c r="BC118" s="4"/>
      <c r="BD118" s="6"/>
      <c r="BE118" s="4"/>
      <c r="BF118" s="6"/>
      <c r="BG118" s="5"/>
      <c r="BH118" s="5"/>
      <c r="BI118" s="4"/>
      <c r="BJ118" s="6"/>
      <c r="BK118" s="4"/>
      <c r="BL118" s="6"/>
      <c r="BM118" s="5"/>
      <c r="BN118" s="5"/>
      <c r="BO118" s="4">
        <v>3</v>
      </c>
      <c r="BP118" s="6">
        <v>201.81</v>
      </c>
      <c r="BQ118" s="4"/>
      <c r="BR118" s="6"/>
      <c r="BS118" s="5"/>
      <c r="BT118" s="5"/>
      <c r="BU118" s="4">
        <v>8</v>
      </c>
      <c r="BV118" s="6">
        <v>596.54</v>
      </c>
      <c r="BW118" s="4"/>
      <c r="BX118" s="6"/>
      <c r="BY118" s="5"/>
      <c r="BZ118" s="5"/>
      <c r="CA118" s="4"/>
      <c r="CB118" s="6"/>
      <c r="CC118" s="4"/>
      <c r="CD118" s="6"/>
      <c r="CE118" s="5"/>
      <c r="CF118" s="5"/>
      <c r="CG118" s="4"/>
      <c r="CH118" s="6"/>
      <c r="CI118" s="4"/>
      <c r="CJ118" s="6"/>
      <c r="CK118" s="5"/>
      <c r="CL118" s="5"/>
      <c r="CM118" s="4">
        <v>1</v>
      </c>
      <c r="CN118" s="6">
        <v>112.99</v>
      </c>
      <c r="CO118" s="4"/>
      <c r="CP118" s="6"/>
      <c r="CQ118" s="5"/>
      <c r="CR118" s="5"/>
      <c r="CS118" s="4">
        <v>1</v>
      </c>
      <c r="CT118" s="6">
        <v>67.63</v>
      </c>
      <c r="CU118" s="4"/>
      <c r="CV118" s="6"/>
      <c r="CW118" s="5"/>
      <c r="CX118" s="5"/>
      <c r="CY118" s="4"/>
      <c r="CZ118" s="6"/>
      <c r="DA118" s="4"/>
      <c r="DB118" s="6"/>
      <c r="DC118" s="5"/>
      <c r="DD118" s="5"/>
      <c r="DE118" s="4"/>
      <c r="DF118" s="6"/>
      <c r="DG118" s="4"/>
      <c r="DH118" s="6"/>
      <c r="DI118" s="5"/>
      <c r="DJ118" s="5"/>
      <c r="DK118" s="4"/>
      <c r="DL118" s="6"/>
      <c r="DM118" s="4"/>
      <c r="DN118" s="6"/>
      <c r="DO118" s="5"/>
      <c r="DP118" s="5"/>
      <c r="DQ118" s="4"/>
      <c r="DR118" s="6"/>
      <c r="DS118" s="4"/>
      <c r="DT118" s="6"/>
      <c r="DU118" s="5"/>
      <c r="DV118" s="5"/>
      <c r="DW118" s="4"/>
      <c r="DX118" s="6"/>
      <c r="DY118" s="4"/>
      <c r="DZ118" s="6"/>
      <c r="EA118" s="5"/>
      <c r="EB118" s="5"/>
      <c r="EC118" s="4"/>
      <c r="ED118" s="6"/>
      <c r="EE118" s="4"/>
      <c r="EF118" s="6"/>
      <c r="EG118" s="5"/>
      <c r="EH118" s="5"/>
      <c r="EI118" s="4"/>
      <c r="EJ118" s="6"/>
      <c r="EK118" s="4"/>
      <c r="EL118" s="6"/>
      <c r="EM118" s="5"/>
      <c r="EN118" s="5"/>
      <c r="EO118" s="4"/>
      <c r="EP118" s="6"/>
      <c r="EQ118" s="4"/>
      <c r="ER118" s="6"/>
      <c r="ES118" s="5"/>
      <c r="ET118" s="5"/>
      <c r="EU118" s="4"/>
      <c r="EV118" s="6"/>
      <c r="EW118" s="4"/>
      <c r="EX118" s="6"/>
      <c r="EY118" s="5"/>
      <c r="EZ118" s="5"/>
      <c r="FA118" s="4"/>
      <c r="FB118" s="6"/>
      <c r="FC118" s="4"/>
      <c r="FD118" s="6"/>
      <c r="FE118" s="5"/>
      <c r="FF118" s="5"/>
      <c r="FG118" s="4"/>
      <c r="FH118" s="6"/>
      <c r="FI118" s="4"/>
      <c r="FJ118" s="6"/>
      <c r="FK118" s="5"/>
      <c r="FL118" s="5"/>
      <c r="FM118" s="4"/>
      <c r="FN118" s="6"/>
      <c r="FO118" s="4"/>
      <c r="FP118" s="6"/>
      <c r="FQ118" s="5"/>
      <c r="FR118" s="5"/>
      <c r="FS118" s="4"/>
      <c r="FT118" s="6"/>
      <c r="FU118" s="4"/>
      <c r="FV118" s="6"/>
      <c r="FW118" s="5"/>
      <c r="FX118" s="5"/>
      <c r="FY118" s="4"/>
      <c r="FZ118" s="6"/>
      <c r="GA118" s="4"/>
      <c r="GB118" s="6"/>
      <c r="GC118" s="5"/>
      <c r="GD118" s="5"/>
      <c r="GE118" s="4"/>
      <c r="GF118" s="6"/>
      <c r="GG118" s="4"/>
      <c r="GH118" s="6"/>
      <c r="GI118" s="5"/>
      <c r="GJ118" s="5"/>
      <c r="GK118" s="4"/>
      <c r="GL118" s="6"/>
      <c r="GM118" s="4"/>
      <c r="GN118" s="6"/>
      <c r="GO118" s="5"/>
      <c r="GP118" s="5"/>
      <c r="GQ118" s="4"/>
      <c r="GR118" s="6"/>
      <c r="GS118" s="4"/>
      <c r="GT118" s="6"/>
      <c r="GU118" s="5"/>
      <c r="GV118" s="5"/>
      <c r="GW118" s="4"/>
      <c r="GX118" s="6"/>
      <c r="GY118" s="4"/>
      <c r="GZ118" s="6"/>
      <c r="HA118" s="5"/>
      <c r="HB118" s="5"/>
      <c r="HC118" s="4"/>
      <c r="HD118" s="6"/>
      <c r="HE118" s="4"/>
      <c r="HF118" s="6"/>
      <c r="HG118" s="5"/>
      <c r="HH118" s="5"/>
      <c r="HI118" s="4"/>
      <c r="HJ118" s="6"/>
      <c r="HK118" s="4"/>
      <c r="HL118" s="6"/>
      <c r="HM118" s="5"/>
      <c r="HN118" s="5"/>
      <c r="HO118" s="4"/>
      <c r="HP118" s="6"/>
      <c r="HQ118" s="4"/>
      <c r="HR118" s="6"/>
      <c r="HS118" s="5"/>
      <c r="HT118" s="5"/>
      <c r="HU118" s="4"/>
      <c r="HV118" s="6"/>
      <c r="HW118" s="4"/>
      <c r="HX118" s="6"/>
      <c r="HY118" s="5"/>
      <c r="HZ118" s="5"/>
      <c r="IA118" s="4"/>
      <c r="IB118" s="6"/>
      <c r="IC118" s="4"/>
      <c r="ID118" s="6"/>
      <c r="IE118" s="5"/>
      <c r="IF118" s="5"/>
      <c r="IG118" s="4"/>
      <c r="IH118" s="6"/>
      <c r="II118" s="4"/>
      <c r="IJ118" s="6"/>
      <c r="IK118" s="5"/>
      <c r="IL118" s="5"/>
      <c r="IM118" s="4"/>
      <c r="IN118" s="6"/>
      <c r="IO118" s="4"/>
      <c r="IP118" s="6"/>
      <c r="IQ118" s="5"/>
      <c r="IR118" s="5"/>
      <c r="IS118" s="4"/>
      <c r="IT118" s="6"/>
      <c r="IU118" s="4"/>
      <c r="IV118" s="6"/>
      <c r="IW118" s="5"/>
      <c r="IX118" s="5"/>
      <c r="IY118" s="4"/>
      <c r="IZ118" s="6"/>
      <c r="JA118" s="4"/>
      <c r="JB118" s="6"/>
      <c r="JC118" s="5"/>
      <c r="JD118" s="5"/>
      <c r="JE118" s="4"/>
      <c r="JF118" s="6"/>
      <c r="JG118" s="4"/>
      <c r="JH118" s="6"/>
      <c r="JI118" s="5"/>
      <c r="JJ118" s="5"/>
      <c r="JK118" s="4"/>
      <c r="JL118" s="6"/>
      <c r="JM118" s="4"/>
      <c r="JN118" s="6"/>
      <c r="JO118" s="5"/>
      <c r="JP118" s="5"/>
      <c r="JQ118" s="4"/>
      <c r="JR118" s="6"/>
      <c r="JS118" s="4"/>
      <c r="JT118" s="6"/>
      <c r="JU118" s="5"/>
      <c r="JV118" s="5"/>
      <c r="JW118" s="4"/>
      <c r="JX118" s="6"/>
      <c r="JY118" s="4"/>
      <c r="JZ118" s="6"/>
      <c r="KA118" s="5"/>
      <c r="KB118" s="5"/>
      <c r="KC118" s="4"/>
      <c r="KD118" s="6"/>
      <c r="KE118" s="4"/>
      <c r="KF118" s="6"/>
      <c r="KG118" s="5"/>
      <c r="KH118" s="5"/>
      <c r="KI118" s="4"/>
      <c r="KJ118" s="6"/>
      <c r="KK118" s="4"/>
      <c r="KL118" s="6"/>
      <c r="KM118" s="5"/>
      <c r="KN118" s="5"/>
    </row>
    <row r="119">
      <c r="A119" s="3" t="s">
        <v>85</v>
      </c>
      <c r="B119" s="3" t="s">
        <v>86</v>
      </c>
      <c r="C119" s="3" t="s">
        <v>87</v>
      </c>
      <c r="D119" s="3" t="s">
        <v>88</v>
      </c>
      <c r="E119" s="3" t="s">
        <v>217</v>
      </c>
      <c r="F119" s="3" t="s">
        <v>218</v>
      </c>
      <c r="G119" s="3" t="s">
        <v>219</v>
      </c>
      <c r="H119" s="3" t="s">
        <v>118</v>
      </c>
      <c r="I119" s="3" t="s">
        <v>1355</v>
      </c>
      <c r="J119" s="3" t="s">
        <v>1319</v>
      </c>
      <c r="K119" s="4">
        <v>1103</v>
      </c>
      <c r="L119" s="4">
        <f>=ROUNDDOWN(42.4230769230769,0)</f>
      </c>
      <c r="M119" s="4"/>
      <c r="N119" s="5">
        <v>1</v>
      </c>
      <c r="O119" s="4"/>
      <c r="P119" s="4">
        <f>=ROUNDDOWN({0},0)</f>
      </c>
      <c r="Q119" s="4"/>
      <c r="R119" s="5"/>
      <c r="S119" s="4">
        <v>29</v>
      </c>
      <c r="T119" s="6">
        <v>2209.2</v>
      </c>
      <c r="U119" s="4"/>
      <c r="V119" s="6"/>
      <c r="W119" s="5"/>
      <c r="X119" s="5"/>
      <c r="Y119" s="4">
        <v>8</v>
      </c>
      <c r="Z119" s="6">
        <v>594.68</v>
      </c>
      <c r="AA119" s="4"/>
      <c r="AB119" s="6"/>
      <c r="AC119" s="5"/>
      <c r="AD119" s="5"/>
      <c r="AE119" s="4">
        <v>6</v>
      </c>
      <c r="AF119" s="6">
        <v>445.94</v>
      </c>
      <c r="AG119" s="4"/>
      <c r="AH119" s="6"/>
      <c r="AI119" s="5"/>
      <c r="AJ119" s="5"/>
      <c r="AK119" s="4">
        <v>6</v>
      </c>
      <c r="AL119" s="6">
        <v>467.22</v>
      </c>
      <c r="AM119" s="4"/>
      <c r="AN119" s="6"/>
      <c r="AO119" s="5"/>
      <c r="AP119" s="5"/>
      <c r="AQ119" s="4">
        <v>1</v>
      </c>
      <c r="AR119" s="6">
        <v>72</v>
      </c>
      <c r="AS119" s="4"/>
      <c r="AT119" s="6"/>
      <c r="AU119" s="5"/>
      <c r="AV119" s="5"/>
      <c r="AW119" s="4">
        <v>3</v>
      </c>
      <c r="AX119" s="6">
        <v>233.19</v>
      </c>
      <c r="AY119" s="4"/>
      <c r="AZ119" s="6"/>
      <c r="BA119" s="5"/>
      <c r="BB119" s="5"/>
      <c r="BC119" s="4"/>
      <c r="BD119" s="6"/>
      <c r="BE119" s="4"/>
      <c r="BF119" s="6"/>
      <c r="BG119" s="5"/>
      <c r="BH119" s="5"/>
      <c r="BI119" s="4">
        <v>4</v>
      </c>
      <c r="BJ119" s="6">
        <v>323.74</v>
      </c>
      <c r="BK119" s="4"/>
      <c r="BL119" s="6"/>
      <c r="BM119" s="5"/>
      <c r="BN119" s="5"/>
      <c r="BO119" s="4"/>
      <c r="BP119" s="6"/>
      <c r="BQ119" s="4"/>
      <c r="BR119" s="6"/>
      <c r="BS119" s="5"/>
      <c r="BT119" s="5"/>
      <c r="BU119" s="4"/>
      <c r="BV119" s="6"/>
      <c r="BW119" s="4"/>
      <c r="BX119" s="6"/>
      <c r="BY119" s="5"/>
      <c r="BZ119" s="5"/>
      <c r="CA119" s="4"/>
      <c r="CB119" s="6"/>
      <c r="CC119" s="4"/>
      <c r="CD119" s="6"/>
      <c r="CE119" s="5"/>
      <c r="CF119" s="5"/>
      <c r="CG119" s="4">
        <v>1</v>
      </c>
      <c r="CH119" s="6">
        <v>72.43</v>
      </c>
      <c r="CI119" s="4"/>
      <c r="CJ119" s="6"/>
      <c r="CK119" s="5"/>
      <c r="CL119" s="5"/>
      <c r="CM119" s="4"/>
      <c r="CN119" s="6"/>
      <c r="CO119" s="4"/>
      <c r="CP119" s="6"/>
      <c r="CQ119" s="5"/>
      <c r="CR119" s="5"/>
      <c r="CS119" s="4"/>
      <c r="CT119" s="6"/>
      <c r="CU119" s="4"/>
      <c r="CV119" s="6"/>
      <c r="CW119" s="5"/>
      <c r="CX119" s="5"/>
      <c r="CY119" s="4"/>
      <c r="CZ119" s="6"/>
      <c r="DA119" s="4"/>
      <c r="DB119" s="6"/>
      <c r="DC119" s="5"/>
      <c r="DD119" s="5"/>
      <c r="DE119" s="4"/>
      <c r="DF119" s="6"/>
      <c r="DG119" s="4"/>
      <c r="DH119" s="6"/>
      <c r="DI119" s="5"/>
      <c r="DJ119" s="5"/>
      <c r="DK119" s="4"/>
      <c r="DL119" s="6"/>
      <c r="DM119" s="4"/>
      <c r="DN119" s="6"/>
      <c r="DO119" s="5"/>
      <c r="DP119" s="5"/>
      <c r="DQ119" s="4"/>
      <c r="DR119" s="6"/>
      <c r="DS119" s="4"/>
      <c r="DT119" s="6"/>
      <c r="DU119" s="5"/>
      <c r="DV119" s="5"/>
      <c r="DW119" s="4"/>
      <c r="DX119" s="6"/>
      <c r="DY119" s="4"/>
      <c r="DZ119" s="6"/>
      <c r="EA119" s="5"/>
      <c r="EB119" s="5"/>
      <c r="EC119" s="4"/>
      <c r="ED119" s="6"/>
      <c r="EE119" s="4"/>
      <c r="EF119" s="6"/>
      <c r="EG119" s="5"/>
      <c r="EH119" s="5"/>
      <c r="EI119" s="4"/>
      <c r="EJ119" s="6"/>
      <c r="EK119" s="4"/>
      <c r="EL119" s="6"/>
      <c r="EM119" s="5"/>
      <c r="EN119" s="5"/>
      <c r="EO119" s="4"/>
      <c r="EP119" s="6"/>
      <c r="EQ119" s="4"/>
      <c r="ER119" s="6"/>
      <c r="ES119" s="5"/>
      <c r="ET119" s="5"/>
      <c r="EU119" s="4"/>
      <c r="EV119" s="6"/>
      <c r="EW119" s="4"/>
      <c r="EX119" s="6"/>
      <c r="EY119" s="5"/>
      <c r="EZ119" s="5"/>
      <c r="FA119" s="4"/>
      <c r="FB119" s="6"/>
      <c r="FC119" s="4"/>
      <c r="FD119" s="6"/>
      <c r="FE119" s="5"/>
      <c r="FF119" s="5"/>
      <c r="FG119" s="4"/>
      <c r="FH119" s="6"/>
      <c r="FI119" s="4"/>
      <c r="FJ119" s="6"/>
      <c r="FK119" s="5"/>
      <c r="FL119" s="5"/>
      <c r="FM119" s="4"/>
      <c r="FN119" s="6"/>
      <c r="FO119" s="4"/>
      <c r="FP119" s="6"/>
      <c r="FQ119" s="5"/>
      <c r="FR119" s="5"/>
      <c r="FS119" s="4"/>
      <c r="FT119" s="6"/>
      <c r="FU119" s="4"/>
      <c r="FV119" s="6"/>
      <c r="FW119" s="5"/>
      <c r="FX119" s="5"/>
      <c r="FY119" s="4"/>
      <c r="FZ119" s="6"/>
      <c r="GA119" s="4"/>
      <c r="GB119" s="6"/>
      <c r="GC119" s="5"/>
      <c r="GD119" s="5"/>
      <c r="GE119" s="4"/>
      <c r="GF119" s="6"/>
      <c r="GG119" s="4"/>
      <c r="GH119" s="6"/>
      <c r="GI119" s="5"/>
      <c r="GJ119" s="5"/>
      <c r="GK119" s="4"/>
      <c r="GL119" s="6"/>
      <c r="GM119" s="4"/>
      <c r="GN119" s="6"/>
      <c r="GO119" s="5"/>
      <c r="GP119" s="5"/>
      <c r="GQ119" s="4"/>
      <c r="GR119" s="6"/>
      <c r="GS119" s="4"/>
      <c r="GT119" s="6"/>
      <c r="GU119" s="5"/>
      <c r="GV119" s="5"/>
      <c r="GW119" s="4"/>
      <c r="GX119" s="6"/>
      <c r="GY119" s="4"/>
      <c r="GZ119" s="6"/>
      <c r="HA119" s="5"/>
      <c r="HB119" s="5"/>
      <c r="HC119" s="4"/>
      <c r="HD119" s="6"/>
      <c r="HE119" s="4"/>
      <c r="HF119" s="6"/>
      <c r="HG119" s="5"/>
      <c r="HH119" s="5"/>
      <c r="HI119" s="4"/>
      <c r="HJ119" s="6"/>
      <c r="HK119" s="4"/>
      <c r="HL119" s="6"/>
      <c r="HM119" s="5"/>
      <c r="HN119" s="5"/>
      <c r="HO119" s="4"/>
      <c r="HP119" s="6"/>
      <c r="HQ119" s="4"/>
      <c r="HR119" s="6"/>
      <c r="HS119" s="5"/>
      <c r="HT119" s="5"/>
      <c r="HU119" s="4"/>
      <c r="HV119" s="6"/>
      <c r="HW119" s="4"/>
      <c r="HX119" s="6"/>
      <c r="HY119" s="5"/>
      <c r="HZ119" s="5"/>
      <c r="IA119" s="4"/>
      <c r="IB119" s="6"/>
      <c r="IC119" s="4"/>
      <c r="ID119" s="6"/>
      <c r="IE119" s="5"/>
      <c r="IF119" s="5"/>
      <c r="IG119" s="4"/>
      <c r="IH119" s="6"/>
      <c r="II119" s="4"/>
      <c r="IJ119" s="6"/>
      <c r="IK119" s="5"/>
      <c r="IL119" s="5"/>
      <c r="IM119" s="4"/>
      <c r="IN119" s="6"/>
      <c r="IO119" s="4"/>
      <c r="IP119" s="6"/>
      <c r="IQ119" s="5"/>
      <c r="IR119" s="5"/>
      <c r="IS119" s="4"/>
      <c r="IT119" s="6"/>
      <c r="IU119" s="4"/>
      <c r="IV119" s="6"/>
      <c r="IW119" s="5"/>
      <c r="IX119" s="5"/>
      <c r="IY119" s="4"/>
      <c r="IZ119" s="6"/>
      <c r="JA119" s="4"/>
      <c r="JB119" s="6"/>
      <c r="JC119" s="5"/>
      <c r="JD119" s="5"/>
      <c r="JE119" s="4"/>
      <c r="JF119" s="6"/>
      <c r="JG119" s="4"/>
      <c r="JH119" s="6"/>
      <c r="JI119" s="5"/>
      <c r="JJ119" s="5"/>
      <c r="JK119" s="4"/>
      <c r="JL119" s="6"/>
      <c r="JM119" s="4"/>
      <c r="JN119" s="6"/>
      <c r="JO119" s="5"/>
      <c r="JP119" s="5"/>
      <c r="JQ119" s="4"/>
      <c r="JR119" s="6"/>
      <c r="JS119" s="4"/>
      <c r="JT119" s="6"/>
      <c r="JU119" s="5"/>
      <c r="JV119" s="5"/>
      <c r="JW119" s="4"/>
      <c r="JX119" s="6"/>
      <c r="JY119" s="4"/>
      <c r="JZ119" s="6"/>
      <c r="KA119" s="5"/>
      <c r="KB119" s="5"/>
      <c r="KC119" s="4"/>
      <c r="KD119" s="6"/>
      <c r="KE119" s="4"/>
      <c r="KF119" s="6"/>
      <c r="KG119" s="5"/>
      <c r="KH119" s="5"/>
      <c r="KI119" s="4"/>
      <c r="KJ119" s="6"/>
      <c r="KK119" s="4"/>
      <c r="KL119" s="6"/>
      <c r="KM119" s="5"/>
      <c r="KN119" s="5"/>
    </row>
    <row r="120">
      <c r="A120" s="3" t="s">
        <v>85</v>
      </c>
      <c r="B120" s="3" t="s">
        <v>86</v>
      </c>
      <c r="C120" s="3" t="s">
        <v>87</v>
      </c>
      <c r="D120" s="3" t="s">
        <v>88</v>
      </c>
      <c r="E120" s="3" t="s">
        <v>220</v>
      </c>
      <c r="F120" s="3" t="s">
        <v>221</v>
      </c>
      <c r="G120" s="3" t="s">
        <v>222</v>
      </c>
      <c r="H120" s="3" t="s">
        <v>98</v>
      </c>
      <c r="I120" s="3" t="s">
        <v>1356</v>
      </c>
      <c r="J120" s="3" t="s">
        <v>1319</v>
      </c>
      <c r="K120" s="4">
        <v>386</v>
      </c>
      <c r="L120" s="4">
        <f>=ROUNDDOWN(17.5454545454545,0)</f>
      </c>
      <c r="M120" s="4">
        <v>630</v>
      </c>
      <c r="N120" s="5">
        <v>1</v>
      </c>
      <c r="O120" s="4"/>
      <c r="P120" s="4">
        <f>=ROUNDDOWN({0},0)</f>
      </c>
      <c r="Q120" s="4"/>
      <c r="R120" s="5"/>
      <c r="S120" s="4">
        <v>29</v>
      </c>
      <c r="T120" s="6">
        <v>2149.69</v>
      </c>
      <c r="U120" s="4"/>
      <c r="V120" s="6"/>
      <c r="W120" s="5"/>
      <c r="X120" s="5"/>
      <c r="Y120" s="4">
        <v>4</v>
      </c>
      <c r="Z120" s="6">
        <v>282.1</v>
      </c>
      <c r="AA120" s="4"/>
      <c r="AB120" s="6"/>
      <c r="AC120" s="5"/>
      <c r="AD120" s="5"/>
      <c r="AE120" s="4">
        <v>7</v>
      </c>
      <c r="AF120" s="6">
        <v>500.49</v>
      </c>
      <c r="AG120" s="4"/>
      <c r="AH120" s="6"/>
      <c r="AI120" s="5"/>
      <c r="AJ120" s="5"/>
      <c r="AK120" s="4">
        <v>10</v>
      </c>
      <c r="AL120" s="6">
        <v>770.2</v>
      </c>
      <c r="AM120" s="4"/>
      <c r="AN120" s="6"/>
      <c r="AO120" s="5"/>
      <c r="AP120" s="5"/>
      <c r="AQ120" s="4">
        <v>4</v>
      </c>
      <c r="AR120" s="6">
        <v>300</v>
      </c>
      <c r="AS120" s="4"/>
      <c r="AT120" s="6"/>
      <c r="AU120" s="5"/>
      <c r="AV120" s="5"/>
      <c r="AW120" s="4">
        <v>3</v>
      </c>
      <c r="AX120" s="6">
        <v>226.45</v>
      </c>
      <c r="AY120" s="4"/>
      <c r="AZ120" s="6"/>
      <c r="BA120" s="5"/>
      <c r="BB120" s="5"/>
      <c r="BC120" s="4"/>
      <c r="BD120" s="6"/>
      <c r="BE120" s="4"/>
      <c r="BF120" s="6"/>
      <c r="BG120" s="5"/>
      <c r="BH120" s="5"/>
      <c r="BI120" s="4"/>
      <c r="BJ120" s="6"/>
      <c r="BK120" s="4"/>
      <c r="BL120" s="6"/>
      <c r="BM120" s="5"/>
      <c r="BN120" s="5"/>
      <c r="BO120" s="4"/>
      <c r="BP120" s="6"/>
      <c r="BQ120" s="4"/>
      <c r="BR120" s="6"/>
      <c r="BS120" s="5"/>
      <c r="BT120" s="5"/>
      <c r="BU120" s="4"/>
      <c r="BV120" s="6"/>
      <c r="BW120" s="4"/>
      <c r="BX120" s="6"/>
      <c r="BY120" s="5"/>
      <c r="BZ120" s="5"/>
      <c r="CA120" s="4"/>
      <c r="CB120" s="6"/>
      <c r="CC120" s="4"/>
      <c r="CD120" s="6"/>
      <c r="CE120" s="5"/>
      <c r="CF120" s="5"/>
      <c r="CG120" s="4"/>
      <c r="CH120" s="6"/>
      <c r="CI120" s="4"/>
      <c r="CJ120" s="6"/>
      <c r="CK120" s="5"/>
      <c r="CL120" s="5"/>
      <c r="CM120" s="4"/>
      <c r="CN120" s="6"/>
      <c r="CO120" s="4"/>
      <c r="CP120" s="6"/>
      <c r="CQ120" s="5"/>
      <c r="CR120" s="5"/>
      <c r="CS120" s="4">
        <v>1</v>
      </c>
      <c r="CT120" s="6">
        <v>70.45</v>
      </c>
      <c r="CU120" s="4"/>
      <c r="CV120" s="6"/>
      <c r="CW120" s="5"/>
      <c r="CX120" s="5"/>
      <c r="CY120" s="4"/>
      <c r="CZ120" s="6"/>
      <c r="DA120" s="4"/>
      <c r="DB120" s="6"/>
      <c r="DC120" s="5"/>
      <c r="DD120" s="5"/>
      <c r="DE120" s="4"/>
      <c r="DF120" s="6"/>
      <c r="DG120" s="4"/>
      <c r="DH120" s="6"/>
      <c r="DI120" s="5"/>
      <c r="DJ120" s="5"/>
      <c r="DK120" s="4"/>
      <c r="DL120" s="6"/>
      <c r="DM120" s="4"/>
      <c r="DN120" s="6"/>
      <c r="DO120" s="5"/>
      <c r="DP120" s="5"/>
      <c r="DQ120" s="4"/>
      <c r="DR120" s="6"/>
      <c r="DS120" s="4"/>
      <c r="DT120" s="6"/>
      <c r="DU120" s="5"/>
      <c r="DV120" s="5"/>
      <c r="DW120" s="4"/>
      <c r="DX120" s="6"/>
      <c r="DY120" s="4"/>
      <c r="DZ120" s="6"/>
      <c r="EA120" s="5"/>
      <c r="EB120" s="5"/>
      <c r="EC120" s="4"/>
      <c r="ED120" s="6"/>
      <c r="EE120" s="4"/>
      <c r="EF120" s="6"/>
      <c r="EG120" s="5"/>
      <c r="EH120" s="5"/>
      <c r="EI120" s="4"/>
      <c r="EJ120" s="6"/>
      <c r="EK120" s="4"/>
      <c r="EL120" s="6"/>
      <c r="EM120" s="5"/>
      <c r="EN120" s="5"/>
      <c r="EO120" s="4"/>
      <c r="EP120" s="6"/>
      <c r="EQ120" s="4"/>
      <c r="ER120" s="6"/>
      <c r="ES120" s="5"/>
      <c r="ET120" s="5"/>
      <c r="EU120" s="4"/>
      <c r="EV120" s="6"/>
      <c r="EW120" s="4"/>
      <c r="EX120" s="6"/>
      <c r="EY120" s="5"/>
      <c r="EZ120" s="5"/>
      <c r="FA120" s="4"/>
      <c r="FB120" s="6"/>
      <c r="FC120" s="4"/>
      <c r="FD120" s="6"/>
      <c r="FE120" s="5"/>
      <c r="FF120" s="5"/>
      <c r="FG120" s="4"/>
      <c r="FH120" s="6"/>
      <c r="FI120" s="4"/>
      <c r="FJ120" s="6"/>
      <c r="FK120" s="5"/>
      <c r="FL120" s="5"/>
      <c r="FM120" s="4"/>
      <c r="FN120" s="6"/>
      <c r="FO120" s="4"/>
      <c r="FP120" s="6"/>
      <c r="FQ120" s="5"/>
      <c r="FR120" s="5"/>
      <c r="FS120" s="4"/>
      <c r="FT120" s="6"/>
      <c r="FU120" s="4"/>
      <c r="FV120" s="6"/>
      <c r="FW120" s="5"/>
      <c r="FX120" s="5"/>
      <c r="FY120" s="4"/>
      <c r="FZ120" s="6"/>
      <c r="GA120" s="4"/>
      <c r="GB120" s="6"/>
      <c r="GC120" s="5"/>
      <c r="GD120" s="5"/>
      <c r="GE120" s="4"/>
      <c r="GF120" s="6"/>
      <c r="GG120" s="4"/>
      <c r="GH120" s="6"/>
      <c r="GI120" s="5"/>
      <c r="GJ120" s="5"/>
      <c r="GK120" s="4"/>
      <c r="GL120" s="6"/>
      <c r="GM120" s="4"/>
      <c r="GN120" s="6"/>
      <c r="GO120" s="5"/>
      <c r="GP120" s="5"/>
      <c r="GQ120" s="4"/>
      <c r="GR120" s="6"/>
      <c r="GS120" s="4"/>
      <c r="GT120" s="6"/>
      <c r="GU120" s="5"/>
      <c r="GV120" s="5"/>
      <c r="GW120" s="4"/>
      <c r="GX120" s="6"/>
      <c r="GY120" s="4"/>
      <c r="GZ120" s="6"/>
      <c r="HA120" s="5"/>
      <c r="HB120" s="5"/>
      <c r="HC120" s="4"/>
      <c r="HD120" s="6"/>
      <c r="HE120" s="4"/>
      <c r="HF120" s="6"/>
      <c r="HG120" s="5"/>
      <c r="HH120" s="5"/>
      <c r="HI120" s="4"/>
      <c r="HJ120" s="6"/>
      <c r="HK120" s="4"/>
      <c r="HL120" s="6"/>
      <c r="HM120" s="5"/>
      <c r="HN120" s="5"/>
      <c r="HO120" s="4"/>
      <c r="HP120" s="6"/>
      <c r="HQ120" s="4"/>
      <c r="HR120" s="6"/>
      <c r="HS120" s="5"/>
      <c r="HT120" s="5"/>
      <c r="HU120" s="4"/>
      <c r="HV120" s="6"/>
      <c r="HW120" s="4"/>
      <c r="HX120" s="6"/>
      <c r="HY120" s="5"/>
      <c r="HZ120" s="5"/>
      <c r="IA120" s="4"/>
      <c r="IB120" s="6"/>
      <c r="IC120" s="4"/>
      <c r="ID120" s="6"/>
      <c r="IE120" s="5"/>
      <c r="IF120" s="5"/>
      <c r="IG120" s="4"/>
      <c r="IH120" s="6"/>
      <c r="II120" s="4"/>
      <c r="IJ120" s="6"/>
      <c r="IK120" s="5"/>
      <c r="IL120" s="5"/>
      <c r="IM120" s="4"/>
      <c r="IN120" s="6"/>
      <c r="IO120" s="4"/>
      <c r="IP120" s="6"/>
      <c r="IQ120" s="5"/>
      <c r="IR120" s="5"/>
      <c r="IS120" s="4"/>
      <c r="IT120" s="6"/>
      <c r="IU120" s="4"/>
      <c r="IV120" s="6"/>
      <c r="IW120" s="5"/>
      <c r="IX120" s="5"/>
      <c r="IY120" s="4"/>
      <c r="IZ120" s="6"/>
      <c r="JA120" s="4"/>
      <c r="JB120" s="6"/>
      <c r="JC120" s="5"/>
      <c r="JD120" s="5"/>
      <c r="JE120" s="4"/>
      <c r="JF120" s="6"/>
      <c r="JG120" s="4"/>
      <c r="JH120" s="6"/>
      <c r="JI120" s="5"/>
      <c r="JJ120" s="5"/>
      <c r="JK120" s="4"/>
      <c r="JL120" s="6"/>
      <c r="JM120" s="4"/>
      <c r="JN120" s="6"/>
      <c r="JO120" s="5"/>
      <c r="JP120" s="5"/>
      <c r="JQ120" s="4"/>
      <c r="JR120" s="6"/>
      <c r="JS120" s="4"/>
      <c r="JT120" s="6"/>
      <c r="JU120" s="5"/>
      <c r="JV120" s="5"/>
      <c r="JW120" s="4"/>
      <c r="JX120" s="6"/>
      <c r="JY120" s="4"/>
      <c r="JZ120" s="6"/>
      <c r="KA120" s="5"/>
      <c r="KB120" s="5"/>
      <c r="KC120" s="4"/>
      <c r="KD120" s="6"/>
      <c r="KE120" s="4"/>
      <c r="KF120" s="6"/>
      <c r="KG120" s="5"/>
      <c r="KH120" s="5"/>
      <c r="KI120" s="4"/>
      <c r="KJ120" s="6"/>
      <c r="KK120" s="4"/>
      <c r="KL120" s="6"/>
      <c r="KM120" s="5"/>
      <c r="KN120" s="5"/>
    </row>
    <row r="121">
      <c r="A121" s="3" t="s">
        <v>85</v>
      </c>
      <c r="B121" s="3" t="s">
        <v>86</v>
      </c>
      <c r="C121" s="3" t="s">
        <v>87</v>
      </c>
      <c r="D121" s="3" t="s">
        <v>88</v>
      </c>
      <c r="E121" s="3" t="s">
        <v>223</v>
      </c>
      <c r="F121" s="3" t="s">
        <v>224</v>
      </c>
      <c r="G121" s="3" t="s">
        <v>225</v>
      </c>
      <c r="H121" s="3" t="s">
        <v>102</v>
      </c>
      <c r="I121" s="3" t="s">
        <v>1306</v>
      </c>
      <c r="J121" s="3" t="s">
        <v>1319</v>
      </c>
      <c r="K121" s="4">
        <v>1010</v>
      </c>
      <c r="L121" s="4">
        <f>=ROUNDDOWN(33.2236842105263,0)</f>
      </c>
      <c r="M121" s="4"/>
      <c r="N121" s="5">
        <v>1</v>
      </c>
      <c r="O121" s="4"/>
      <c r="P121" s="4">
        <f>=ROUNDDOWN({0},0)</f>
      </c>
      <c r="Q121" s="4"/>
      <c r="R121" s="5"/>
      <c r="S121" s="4">
        <v>27</v>
      </c>
      <c r="T121" s="6">
        <v>2030.73</v>
      </c>
      <c r="U121" s="4"/>
      <c r="V121" s="6"/>
      <c r="W121" s="5"/>
      <c r="X121" s="5"/>
      <c r="Y121" s="4">
        <v>2</v>
      </c>
      <c r="Z121" s="6">
        <v>153.12</v>
      </c>
      <c r="AA121" s="4"/>
      <c r="AB121" s="6"/>
      <c r="AC121" s="5"/>
      <c r="AD121" s="5"/>
      <c r="AE121" s="4">
        <v>17</v>
      </c>
      <c r="AF121" s="6">
        <v>1236.36</v>
      </c>
      <c r="AG121" s="4"/>
      <c r="AH121" s="6"/>
      <c r="AI121" s="5"/>
      <c r="AJ121" s="5"/>
      <c r="AK121" s="4">
        <v>5</v>
      </c>
      <c r="AL121" s="6">
        <v>411.44</v>
      </c>
      <c r="AM121" s="4"/>
      <c r="AN121" s="6"/>
      <c r="AO121" s="5"/>
      <c r="AP121" s="5"/>
      <c r="AQ121" s="4">
        <v>1</v>
      </c>
      <c r="AR121" s="6">
        <v>72</v>
      </c>
      <c r="AS121" s="4"/>
      <c r="AT121" s="6"/>
      <c r="AU121" s="5"/>
      <c r="AV121" s="5"/>
      <c r="AW121" s="4"/>
      <c r="AX121" s="6"/>
      <c r="AY121" s="4"/>
      <c r="AZ121" s="6"/>
      <c r="BA121" s="5"/>
      <c r="BB121" s="5"/>
      <c r="BC121" s="4"/>
      <c r="BD121" s="6"/>
      <c r="BE121" s="4"/>
      <c r="BF121" s="6"/>
      <c r="BG121" s="5"/>
      <c r="BH121" s="5"/>
      <c r="BI121" s="4"/>
      <c r="BJ121" s="6"/>
      <c r="BK121" s="4"/>
      <c r="BL121" s="6"/>
      <c r="BM121" s="5"/>
      <c r="BN121" s="5"/>
      <c r="BO121" s="4"/>
      <c r="BP121" s="6"/>
      <c r="BQ121" s="4"/>
      <c r="BR121" s="6"/>
      <c r="BS121" s="5"/>
      <c r="BT121" s="5"/>
      <c r="BU121" s="4"/>
      <c r="BV121" s="6"/>
      <c r="BW121" s="4"/>
      <c r="BX121" s="6"/>
      <c r="BY121" s="5"/>
      <c r="BZ121" s="5"/>
      <c r="CA121" s="4"/>
      <c r="CB121" s="6"/>
      <c r="CC121" s="4"/>
      <c r="CD121" s="6"/>
      <c r="CE121" s="5"/>
      <c r="CF121" s="5"/>
      <c r="CG121" s="4"/>
      <c r="CH121" s="6"/>
      <c r="CI121" s="4"/>
      <c r="CJ121" s="6"/>
      <c r="CK121" s="5"/>
      <c r="CL121" s="5"/>
      <c r="CM121" s="4"/>
      <c r="CN121" s="6"/>
      <c r="CO121" s="4"/>
      <c r="CP121" s="6"/>
      <c r="CQ121" s="5"/>
      <c r="CR121" s="5"/>
      <c r="CS121" s="4">
        <v>2</v>
      </c>
      <c r="CT121" s="6">
        <v>157.81</v>
      </c>
      <c r="CU121" s="4"/>
      <c r="CV121" s="6"/>
      <c r="CW121" s="5"/>
      <c r="CX121" s="5"/>
      <c r="CY121" s="4"/>
      <c r="CZ121" s="6"/>
      <c r="DA121" s="4"/>
      <c r="DB121" s="6"/>
      <c r="DC121" s="5"/>
      <c r="DD121" s="5"/>
      <c r="DE121" s="4"/>
      <c r="DF121" s="6"/>
      <c r="DG121" s="4"/>
      <c r="DH121" s="6"/>
      <c r="DI121" s="5"/>
      <c r="DJ121" s="5"/>
      <c r="DK121" s="4"/>
      <c r="DL121" s="6"/>
      <c r="DM121" s="4"/>
      <c r="DN121" s="6"/>
      <c r="DO121" s="5"/>
      <c r="DP121" s="5"/>
      <c r="DQ121" s="4"/>
      <c r="DR121" s="6"/>
      <c r="DS121" s="4"/>
      <c r="DT121" s="6"/>
      <c r="DU121" s="5"/>
      <c r="DV121" s="5"/>
      <c r="DW121" s="4"/>
      <c r="DX121" s="6"/>
      <c r="DY121" s="4"/>
      <c r="DZ121" s="6"/>
      <c r="EA121" s="5"/>
      <c r="EB121" s="5"/>
      <c r="EC121" s="4"/>
      <c r="ED121" s="6"/>
      <c r="EE121" s="4"/>
      <c r="EF121" s="6"/>
      <c r="EG121" s="5"/>
      <c r="EH121" s="5"/>
      <c r="EI121" s="4"/>
      <c r="EJ121" s="6"/>
      <c r="EK121" s="4"/>
      <c r="EL121" s="6"/>
      <c r="EM121" s="5"/>
      <c r="EN121" s="5"/>
      <c r="EO121" s="4"/>
      <c r="EP121" s="6"/>
      <c r="EQ121" s="4"/>
      <c r="ER121" s="6"/>
      <c r="ES121" s="5"/>
      <c r="ET121" s="5"/>
      <c r="EU121" s="4"/>
      <c r="EV121" s="6"/>
      <c r="EW121" s="4"/>
      <c r="EX121" s="6"/>
      <c r="EY121" s="5"/>
      <c r="EZ121" s="5"/>
      <c r="FA121" s="4"/>
      <c r="FB121" s="6"/>
      <c r="FC121" s="4"/>
      <c r="FD121" s="6"/>
      <c r="FE121" s="5"/>
      <c r="FF121" s="5"/>
      <c r="FG121" s="4"/>
      <c r="FH121" s="6"/>
      <c r="FI121" s="4"/>
      <c r="FJ121" s="6"/>
      <c r="FK121" s="5"/>
      <c r="FL121" s="5"/>
      <c r="FM121" s="4"/>
      <c r="FN121" s="6"/>
      <c r="FO121" s="4"/>
      <c r="FP121" s="6"/>
      <c r="FQ121" s="5"/>
      <c r="FR121" s="5"/>
      <c r="FS121" s="4"/>
      <c r="FT121" s="6"/>
      <c r="FU121" s="4"/>
      <c r="FV121" s="6"/>
      <c r="FW121" s="5"/>
      <c r="FX121" s="5"/>
      <c r="FY121" s="4"/>
      <c r="FZ121" s="6"/>
      <c r="GA121" s="4"/>
      <c r="GB121" s="6"/>
      <c r="GC121" s="5"/>
      <c r="GD121" s="5"/>
      <c r="GE121" s="4"/>
      <c r="GF121" s="6"/>
      <c r="GG121" s="4"/>
      <c r="GH121" s="6"/>
      <c r="GI121" s="5"/>
      <c r="GJ121" s="5"/>
      <c r="GK121" s="4"/>
      <c r="GL121" s="6"/>
      <c r="GM121" s="4"/>
      <c r="GN121" s="6"/>
      <c r="GO121" s="5"/>
      <c r="GP121" s="5"/>
      <c r="GQ121" s="4"/>
      <c r="GR121" s="6"/>
      <c r="GS121" s="4"/>
      <c r="GT121" s="6"/>
      <c r="GU121" s="5"/>
      <c r="GV121" s="5"/>
      <c r="GW121" s="4"/>
      <c r="GX121" s="6"/>
      <c r="GY121" s="4"/>
      <c r="GZ121" s="6"/>
      <c r="HA121" s="5"/>
      <c r="HB121" s="5"/>
      <c r="HC121" s="4"/>
      <c r="HD121" s="6"/>
      <c r="HE121" s="4"/>
      <c r="HF121" s="6"/>
      <c r="HG121" s="5"/>
      <c r="HH121" s="5"/>
      <c r="HI121" s="4"/>
      <c r="HJ121" s="6"/>
      <c r="HK121" s="4"/>
      <c r="HL121" s="6"/>
      <c r="HM121" s="5"/>
      <c r="HN121" s="5"/>
      <c r="HO121" s="4"/>
      <c r="HP121" s="6"/>
      <c r="HQ121" s="4"/>
      <c r="HR121" s="6"/>
      <c r="HS121" s="5"/>
      <c r="HT121" s="5"/>
      <c r="HU121" s="4"/>
      <c r="HV121" s="6"/>
      <c r="HW121" s="4"/>
      <c r="HX121" s="6"/>
      <c r="HY121" s="5"/>
      <c r="HZ121" s="5"/>
      <c r="IA121" s="4"/>
      <c r="IB121" s="6"/>
      <c r="IC121" s="4"/>
      <c r="ID121" s="6"/>
      <c r="IE121" s="5"/>
      <c r="IF121" s="5"/>
      <c r="IG121" s="4"/>
      <c r="IH121" s="6"/>
      <c r="II121" s="4"/>
      <c r="IJ121" s="6"/>
      <c r="IK121" s="5"/>
      <c r="IL121" s="5"/>
      <c r="IM121" s="4"/>
      <c r="IN121" s="6"/>
      <c r="IO121" s="4"/>
      <c r="IP121" s="6"/>
      <c r="IQ121" s="5"/>
      <c r="IR121" s="5"/>
      <c r="IS121" s="4"/>
      <c r="IT121" s="6"/>
      <c r="IU121" s="4"/>
      <c r="IV121" s="6"/>
      <c r="IW121" s="5"/>
      <c r="IX121" s="5"/>
      <c r="IY121" s="4"/>
      <c r="IZ121" s="6"/>
      <c r="JA121" s="4"/>
      <c r="JB121" s="6"/>
      <c r="JC121" s="5"/>
      <c r="JD121" s="5"/>
      <c r="JE121" s="4"/>
      <c r="JF121" s="6"/>
      <c r="JG121" s="4"/>
      <c r="JH121" s="6"/>
      <c r="JI121" s="5"/>
      <c r="JJ121" s="5"/>
      <c r="JK121" s="4"/>
      <c r="JL121" s="6"/>
      <c r="JM121" s="4"/>
      <c r="JN121" s="6"/>
      <c r="JO121" s="5"/>
      <c r="JP121" s="5"/>
      <c r="JQ121" s="4"/>
      <c r="JR121" s="6"/>
      <c r="JS121" s="4"/>
      <c r="JT121" s="6"/>
      <c r="JU121" s="5"/>
      <c r="JV121" s="5"/>
      <c r="JW121" s="4"/>
      <c r="JX121" s="6"/>
      <c r="JY121" s="4"/>
      <c r="JZ121" s="6"/>
      <c r="KA121" s="5"/>
      <c r="KB121" s="5"/>
      <c r="KC121" s="4"/>
      <c r="KD121" s="6"/>
      <c r="KE121" s="4"/>
      <c r="KF121" s="6"/>
      <c r="KG121" s="5"/>
      <c r="KH121" s="5"/>
      <c r="KI121" s="4"/>
      <c r="KJ121" s="6"/>
      <c r="KK121" s="4"/>
      <c r="KL121" s="6"/>
      <c r="KM121" s="5"/>
      <c r="KN121" s="5"/>
    </row>
    <row r="122">
      <c r="A122" s="3" t="s">
        <v>85</v>
      </c>
      <c r="B122" s="3" t="s">
        <v>86</v>
      </c>
      <c r="C122" s="3" t="s">
        <v>87</v>
      </c>
      <c r="D122" s="3" t="s">
        <v>88</v>
      </c>
      <c r="E122" s="3" t="s">
        <v>226</v>
      </c>
      <c r="F122" s="3" t="s">
        <v>227</v>
      </c>
      <c r="G122" s="3" t="s">
        <v>228</v>
      </c>
      <c r="H122" s="3" t="s">
        <v>118</v>
      </c>
      <c r="I122" s="3" t="s">
        <v>1311</v>
      </c>
      <c r="J122" s="3" t="s">
        <v>1319</v>
      </c>
      <c r="K122" s="4">
        <v>749</v>
      </c>
      <c r="L122" s="4">
        <f>=ROUNDDOWN(19.9733333333333,0)</f>
      </c>
      <c r="M122" s="4"/>
      <c r="N122" s="5">
        <v>1</v>
      </c>
      <c r="O122" s="4"/>
      <c r="P122" s="4">
        <f>=ROUNDDOWN({0},0)</f>
      </c>
      <c r="Q122" s="4"/>
      <c r="R122" s="5"/>
      <c r="S122" s="4">
        <v>25</v>
      </c>
      <c r="T122" s="6">
        <v>1964.37</v>
      </c>
      <c r="U122" s="4"/>
      <c r="V122" s="6"/>
      <c r="W122" s="5"/>
      <c r="X122" s="5"/>
      <c r="Y122" s="4">
        <v>4</v>
      </c>
      <c r="Z122" s="6">
        <v>307.6</v>
      </c>
      <c r="AA122" s="4"/>
      <c r="AB122" s="6"/>
      <c r="AC122" s="5"/>
      <c r="AD122" s="5"/>
      <c r="AE122" s="4">
        <v>14</v>
      </c>
      <c r="AF122" s="6">
        <v>1076.48</v>
      </c>
      <c r="AG122" s="4"/>
      <c r="AH122" s="6"/>
      <c r="AI122" s="5"/>
      <c r="AJ122" s="5"/>
      <c r="AK122" s="4">
        <v>2</v>
      </c>
      <c r="AL122" s="6">
        <v>162.98</v>
      </c>
      <c r="AM122" s="4"/>
      <c r="AN122" s="6"/>
      <c r="AO122" s="5"/>
      <c r="AP122" s="5"/>
      <c r="AQ122" s="4">
        <v>2</v>
      </c>
      <c r="AR122" s="6">
        <v>163.2</v>
      </c>
      <c r="AS122" s="4"/>
      <c r="AT122" s="6"/>
      <c r="AU122" s="5"/>
      <c r="AV122" s="5"/>
      <c r="AW122" s="4"/>
      <c r="AX122" s="6"/>
      <c r="AY122" s="4"/>
      <c r="AZ122" s="6"/>
      <c r="BA122" s="5"/>
      <c r="BB122" s="5"/>
      <c r="BC122" s="4"/>
      <c r="BD122" s="6"/>
      <c r="BE122" s="4"/>
      <c r="BF122" s="6"/>
      <c r="BG122" s="5"/>
      <c r="BH122" s="5"/>
      <c r="BI122" s="4">
        <v>1</v>
      </c>
      <c r="BJ122" s="6">
        <v>86.33</v>
      </c>
      <c r="BK122" s="4"/>
      <c r="BL122" s="6"/>
      <c r="BM122" s="5"/>
      <c r="BN122" s="5"/>
      <c r="BO122" s="4">
        <v>2</v>
      </c>
      <c r="BP122" s="6">
        <v>167.78</v>
      </c>
      <c r="BQ122" s="4"/>
      <c r="BR122" s="6"/>
      <c r="BS122" s="5"/>
      <c r="BT122" s="5"/>
      <c r="BU122" s="4"/>
      <c r="BV122" s="6"/>
      <c r="BW122" s="4"/>
      <c r="BX122" s="6"/>
      <c r="BY122" s="5"/>
      <c r="BZ122" s="5"/>
      <c r="CA122" s="4"/>
      <c r="CB122" s="6"/>
      <c r="CC122" s="4"/>
      <c r="CD122" s="6"/>
      <c r="CE122" s="5"/>
      <c r="CF122" s="5"/>
      <c r="CG122" s="4"/>
      <c r="CH122" s="6"/>
      <c r="CI122" s="4"/>
      <c r="CJ122" s="6"/>
      <c r="CK122" s="5"/>
      <c r="CL122" s="5"/>
      <c r="CM122" s="4"/>
      <c r="CN122" s="6"/>
      <c r="CO122" s="4"/>
      <c r="CP122" s="6"/>
      <c r="CQ122" s="5"/>
      <c r="CR122" s="5"/>
      <c r="CS122" s="4"/>
      <c r="CT122" s="6"/>
      <c r="CU122" s="4"/>
      <c r="CV122" s="6"/>
      <c r="CW122" s="5"/>
      <c r="CX122" s="5"/>
      <c r="CY122" s="4"/>
      <c r="CZ122" s="6"/>
      <c r="DA122" s="4"/>
      <c r="DB122" s="6"/>
      <c r="DC122" s="5"/>
      <c r="DD122" s="5"/>
      <c r="DE122" s="4"/>
      <c r="DF122" s="6"/>
      <c r="DG122" s="4"/>
      <c r="DH122" s="6"/>
      <c r="DI122" s="5"/>
      <c r="DJ122" s="5"/>
      <c r="DK122" s="4"/>
      <c r="DL122" s="6"/>
      <c r="DM122" s="4"/>
      <c r="DN122" s="6"/>
      <c r="DO122" s="5"/>
      <c r="DP122" s="5"/>
      <c r="DQ122" s="4"/>
      <c r="DR122" s="6"/>
      <c r="DS122" s="4"/>
      <c r="DT122" s="6"/>
      <c r="DU122" s="5"/>
      <c r="DV122" s="5"/>
      <c r="DW122" s="4"/>
      <c r="DX122" s="6"/>
      <c r="DY122" s="4"/>
      <c r="DZ122" s="6"/>
      <c r="EA122" s="5"/>
      <c r="EB122" s="5"/>
      <c r="EC122" s="4"/>
      <c r="ED122" s="6"/>
      <c r="EE122" s="4"/>
      <c r="EF122" s="6"/>
      <c r="EG122" s="5"/>
      <c r="EH122" s="5"/>
      <c r="EI122" s="4"/>
      <c r="EJ122" s="6"/>
      <c r="EK122" s="4"/>
      <c r="EL122" s="6"/>
      <c r="EM122" s="5"/>
      <c r="EN122" s="5"/>
      <c r="EO122" s="4"/>
      <c r="EP122" s="6"/>
      <c r="EQ122" s="4"/>
      <c r="ER122" s="6"/>
      <c r="ES122" s="5"/>
      <c r="ET122" s="5"/>
      <c r="EU122" s="4"/>
      <c r="EV122" s="6"/>
      <c r="EW122" s="4"/>
      <c r="EX122" s="6"/>
      <c r="EY122" s="5"/>
      <c r="EZ122" s="5"/>
      <c r="FA122" s="4"/>
      <c r="FB122" s="6"/>
      <c r="FC122" s="4"/>
      <c r="FD122" s="6"/>
      <c r="FE122" s="5"/>
      <c r="FF122" s="5"/>
      <c r="FG122" s="4"/>
      <c r="FH122" s="6"/>
      <c r="FI122" s="4"/>
      <c r="FJ122" s="6"/>
      <c r="FK122" s="5"/>
      <c r="FL122" s="5"/>
      <c r="FM122" s="4"/>
      <c r="FN122" s="6"/>
      <c r="FO122" s="4"/>
      <c r="FP122" s="6"/>
      <c r="FQ122" s="5"/>
      <c r="FR122" s="5"/>
      <c r="FS122" s="4"/>
      <c r="FT122" s="6"/>
      <c r="FU122" s="4"/>
      <c r="FV122" s="6"/>
      <c r="FW122" s="5"/>
      <c r="FX122" s="5"/>
      <c r="FY122" s="4"/>
      <c r="FZ122" s="6"/>
      <c r="GA122" s="4"/>
      <c r="GB122" s="6"/>
      <c r="GC122" s="5"/>
      <c r="GD122" s="5"/>
      <c r="GE122" s="4"/>
      <c r="GF122" s="6"/>
      <c r="GG122" s="4"/>
      <c r="GH122" s="6"/>
      <c r="GI122" s="5"/>
      <c r="GJ122" s="5"/>
      <c r="GK122" s="4"/>
      <c r="GL122" s="6"/>
      <c r="GM122" s="4"/>
      <c r="GN122" s="6"/>
      <c r="GO122" s="5"/>
      <c r="GP122" s="5"/>
      <c r="GQ122" s="4"/>
      <c r="GR122" s="6"/>
      <c r="GS122" s="4"/>
      <c r="GT122" s="6"/>
      <c r="GU122" s="5"/>
      <c r="GV122" s="5"/>
      <c r="GW122" s="4"/>
      <c r="GX122" s="6"/>
      <c r="GY122" s="4"/>
      <c r="GZ122" s="6"/>
      <c r="HA122" s="5"/>
      <c r="HB122" s="5"/>
      <c r="HC122" s="4"/>
      <c r="HD122" s="6"/>
      <c r="HE122" s="4"/>
      <c r="HF122" s="6"/>
      <c r="HG122" s="5"/>
      <c r="HH122" s="5"/>
      <c r="HI122" s="4"/>
      <c r="HJ122" s="6"/>
      <c r="HK122" s="4"/>
      <c r="HL122" s="6"/>
      <c r="HM122" s="5"/>
      <c r="HN122" s="5"/>
      <c r="HO122" s="4"/>
      <c r="HP122" s="6"/>
      <c r="HQ122" s="4"/>
      <c r="HR122" s="6"/>
      <c r="HS122" s="5"/>
      <c r="HT122" s="5"/>
      <c r="HU122" s="4"/>
      <c r="HV122" s="6"/>
      <c r="HW122" s="4"/>
      <c r="HX122" s="6"/>
      <c r="HY122" s="5"/>
      <c r="HZ122" s="5"/>
      <c r="IA122" s="4"/>
      <c r="IB122" s="6"/>
      <c r="IC122" s="4"/>
      <c r="ID122" s="6"/>
      <c r="IE122" s="5"/>
      <c r="IF122" s="5"/>
      <c r="IG122" s="4"/>
      <c r="IH122" s="6"/>
      <c r="II122" s="4"/>
      <c r="IJ122" s="6"/>
      <c r="IK122" s="5"/>
      <c r="IL122" s="5"/>
      <c r="IM122" s="4"/>
      <c r="IN122" s="6"/>
      <c r="IO122" s="4"/>
      <c r="IP122" s="6"/>
      <c r="IQ122" s="5"/>
      <c r="IR122" s="5"/>
      <c r="IS122" s="4"/>
      <c r="IT122" s="6"/>
      <c r="IU122" s="4"/>
      <c r="IV122" s="6"/>
      <c r="IW122" s="5"/>
      <c r="IX122" s="5"/>
      <c r="IY122" s="4"/>
      <c r="IZ122" s="6"/>
      <c r="JA122" s="4"/>
      <c r="JB122" s="6"/>
      <c r="JC122" s="5"/>
      <c r="JD122" s="5"/>
      <c r="JE122" s="4"/>
      <c r="JF122" s="6"/>
      <c r="JG122" s="4"/>
      <c r="JH122" s="6"/>
      <c r="JI122" s="5"/>
      <c r="JJ122" s="5"/>
      <c r="JK122" s="4"/>
      <c r="JL122" s="6"/>
      <c r="JM122" s="4"/>
      <c r="JN122" s="6"/>
      <c r="JO122" s="5"/>
      <c r="JP122" s="5"/>
      <c r="JQ122" s="4"/>
      <c r="JR122" s="6"/>
      <c r="JS122" s="4"/>
      <c r="JT122" s="6"/>
      <c r="JU122" s="5"/>
      <c r="JV122" s="5"/>
      <c r="JW122" s="4"/>
      <c r="JX122" s="6"/>
      <c r="JY122" s="4"/>
      <c r="JZ122" s="6"/>
      <c r="KA122" s="5"/>
      <c r="KB122" s="5"/>
      <c r="KC122" s="4"/>
      <c r="KD122" s="6"/>
      <c r="KE122" s="4"/>
      <c r="KF122" s="6"/>
      <c r="KG122" s="5"/>
      <c r="KH122" s="5"/>
      <c r="KI122" s="4"/>
      <c r="KJ122" s="6"/>
      <c r="KK122" s="4"/>
      <c r="KL122" s="6"/>
      <c r="KM122" s="5"/>
      <c r="KN122" s="5"/>
    </row>
    <row r="123">
      <c r="A123" s="3" t="s">
        <v>85</v>
      </c>
      <c r="B123" s="3" t="s">
        <v>86</v>
      </c>
      <c r="C123" s="3" t="s">
        <v>87</v>
      </c>
      <c r="D123" s="3" t="s">
        <v>88</v>
      </c>
      <c r="E123" s="3" t="s">
        <v>229</v>
      </c>
      <c r="F123" s="3" t="s">
        <v>230</v>
      </c>
      <c r="G123" s="3" t="s">
        <v>231</v>
      </c>
      <c r="H123" s="3" t="s">
        <v>165</v>
      </c>
      <c r="I123" s="3" t="s">
        <v>1327</v>
      </c>
      <c r="J123" s="3" t="s">
        <v>1309</v>
      </c>
      <c r="K123" s="4">
        <v>1494</v>
      </c>
      <c r="L123" s="4">
        <f>=ROUNDDOWN(37.7272727272727,0)</f>
      </c>
      <c r="M123" s="4"/>
      <c r="N123" s="5">
        <v>1</v>
      </c>
      <c r="O123" s="4"/>
      <c r="P123" s="4">
        <f>=ROUNDDOWN({0},0)</f>
      </c>
      <c r="Q123" s="4"/>
      <c r="R123" s="5"/>
      <c r="S123" s="4">
        <v>21</v>
      </c>
      <c r="T123" s="6">
        <v>1903.88</v>
      </c>
      <c r="U123" s="4"/>
      <c r="V123" s="6"/>
      <c r="W123" s="5"/>
      <c r="X123" s="5"/>
      <c r="Y123" s="4">
        <v>3</v>
      </c>
      <c r="Z123" s="6">
        <v>252.06</v>
      </c>
      <c r="AA123" s="4"/>
      <c r="AB123" s="6"/>
      <c r="AC123" s="5"/>
      <c r="AD123" s="5"/>
      <c r="AE123" s="4">
        <v>5</v>
      </c>
      <c r="AF123" s="6">
        <v>437.02</v>
      </c>
      <c r="AG123" s="4"/>
      <c r="AH123" s="6"/>
      <c r="AI123" s="5"/>
      <c r="AJ123" s="5"/>
      <c r="AK123" s="4">
        <v>6</v>
      </c>
      <c r="AL123" s="6">
        <v>536.4</v>
      </c>
      <c r="AM123" s="4"/>
      <c r="AN123" s="6"/>
      <c r="AO123" s="5"/>
      <c r="AP123" s="5"/>
      <c r="AQ123" s="4">
        <v>1</v>
      </c>
      <c r="AR123" s="6">
        <v>83.19</v>
      </c>
      <c r="AS123" s="4"/>
      <c r="AT123" s="6"/>
      <c r="AU123" s="5"/>
      <c r="AV123" s="5"/>
      <c r="AW123" s="4"/>
      <c r="AX123" s="6"/>
      <c r="AY123" s="4"/>
      <c r="AZ123" s="6"/>
      <c r="BA123" s="5"/>
      <c r="BB123" s="5"/>
      <c r="BC123" s="4">
        <v>1</v>
      </c>
      <c r="BD123" s="6">
        <v>124.99</v>
      </c>
      <c r="BE123" s="4"/>
      <c r="BF123" s="6"/>
      <c r="BG123" s="5"/>
      <c r="BH123" s="5"/>
      <c r="BI123" s="4">
        <v>4</v>
      </c>
      <c r="BJ123" s="6">
        <v>378.35</v>
      </c>
      <c r="BK123" s="4"/>
      <c r="BL123" s="6"/>
      <c r="BM123" s="5"/>
      <c r="BN123" s="5"/>
      <c r="BO123" s="4"/>
      <c r="BP123" s="6"/>
      <c r="BQ123" s="4"/>
      <c r="BR123" s="6"/>
      <c r="BS123" s="5"/>
      <c r="BT123" s="5"/>
      <c r="BU123" s="4"/>
      <c r="BV123" s="6"/>
      <c r="BW123" s="4"/>
      <c r="BX123" s="6"/>
      <c r="BY123" s="5"/>
      <c r="BZ123" s="5"/>
      <c r="CA123" s="4"/>
      <c r="CB123" s="6"/>
      <c r="CC123" s="4"/>
      <c r="CD123" s="6"/>
      <c r="CE123" s="5"/>
      <c r="CF123" s="5"/>
      <c r="CG123" s="4"/>
      <c r="CH123" s="6"/>
      <c r="CI123" s="4"/>
      <c r="CJ123" s="6"/>
      <c r="CK123" s="5"/>
      <c r="CL123" s="5"/>
      <c r="CM123" s="4"/>
      <c r="CN123" s="6"/>
      <c r="CO123" s="4"/>
      <c r="CP123" s="6"/>
      <c r="CQ123" s="5"/>
      <c r="CR123" s="5"/>
      <c r="CS123" s="4"/>
      <c r="CT123" s="6"/>
      <c r="CU123" s="4"/>
      <c r="CV123" s="6"/>
      <c r="CW123" s="5"/>
      <c r="CX123" s="5"/>
      <c r="CY123" s="4"/>
      <c r="CZ123" s="6"/>
      <c r="DA123" s="4"/>
      <c r="DB123" s="6"/>
      <c r="DC123" s="5"/>
      <c r="DD123" s="5"/>
      <c r="DE123" s="4"/>
      <c r="DF123" s="6"/>
      <c r="DG123" s="4"/>
      <c r="DH123" s="6"/>
      <c r="DI123" s="5"/>
      <c r="DJ123" s="5"/>
      <c r="DK123" s="4"/>
      <c r="DL123" s="6"/>
      <c r="DM123" s="4"/>
      <c r="DN123" s="6"/>
      <c r="DO123" s="5"/>
      <c r="DP123" s="5"/>
      <c r="DQ123" s="4">
        <v>1</v>
      </c>
      <c r="DR123" s="6">
        <v>91.87</v>
      </c>
      <c r="DS123" s="4"/>
      <c r="DT123" s="6"/>
      <c r="DU123" s="5"/>
      <c r="DV123" s="5"/>
      <c r="DW123" s="4"/>
      <c r="DX123" s="6"/>
      <c r="DY123" s="4"/>
      <c r="DZ123" s="6"/>
      <c r="EA123" s="5"/>
      <c r="EB123" s="5"/>
      <c r="EC123" s="4"/>
      <c r="ED123" s="6"/>
      <c r="EE123" s="4"/>
      <c r="EF123" s="6"/>
      <c r="EG123" s="5"/>
      <c r="EH123" s="5"/>
      <c r="EI123" s="4"/>
      <c r="EJ123" s="6"/>
      <c r="EK123" s="4"/>
      <c r="EL123" s="6"/>
      <c r="EM123" s="5"/>
      <c r="EN123" s="5"/>
      <c r="EO123" s="4"/>
      <c r="EP123" s="6"/>
      <c r="EQ123" s="4"/>
      <c r="ER123" s="6"/>
      <c r="ES123" s="5"/>
      <c r="ET123" s="5"/>
      <c r="EU123" s="4"/>
      <c r="EV123" s="6"/>
      <c r="EW123" s="4"/>
      <c r="EX123" s="6"/>
      <c r="EY123" s="5"/>
      <c r="EZ123" s="5"/>
      <c r="FA123" s="4"/>
      <c r="FB123" s="6"/>
      <c r="FC123" s="4"/>
      <c r="FD123" s="6"/>
      <c r="FE123" s="5"/>
      <c r="FF123" s="5"/>
      <c r="FG123" s="4"/>
      <c r="FH123" s="6"/>
      <c r="FI123" s="4"/>
      <c r="FJ123" s="6"/>
      <c r="FK123" s="5"/>
      <c r="FL123" s="5"/>
      <c r="FM123" s="4"/>
      <c r="FN123" s="6"/>
      <c r="FO123" s="4"/>
      <c r="FP123" s="6"/>
      <c r="FQ123" s="5"/>
      <c r="FR123" s="5"/>
      <c r="FS123" s="4"/>
      <c r="FT123" s="6"/>
      <c r="FU123" s="4"/>
      <c r="FV123" s="6"/>
      <c r="FW123" s="5"/>
      <c r="FX123" s="5"/>
      <c r="FY123" s="4"/>
      <c r="FZ123" s="6"/>
      <c r="GA123" s="4"/>
      <c r="GB123" s="6"/>
      <c r="GC123" s="5"/>
      <c r="GD123" s="5"/>
      <c r="GE123" s="4"/>
      <c r="GF123" s="6"/>
      <c r="GG123" s="4"/>
      <c r="GH123" s="6"/>
      <c r="GI123" s="5"/>
      <c r="GJ123" s="5"/>
      <c r="GK123" s="4"/>
      <c r="GL123" s="6"/>
      <c r="GM123" s="4"/>
      <c r="GN123" s="6"/>
      <c r="GO123" s="5"/>
      <c r="GP123" s="5"/>
      <c r="GQ123" s="4"/>
      <c r="GR123" s="6"/>
      <c r="GS123" s="4"/>
      <c r="GT123" s="6"/>
      <c r="GU123" s="5"/>
      <c r="GV123" s="5"/>
      <c r="GW123" s="4"/>
      <c r="GX123" s="6"/>
      <c r="GY123" s="4"/>
      <c r="GZ123" s="6"/>
      <c r="HA123" s="5"/>
      <c r="HB123" s="5"/>
      <c r="HC123" s="4"/>
      <c r="HD123" s="6"/>
      <c r="HE123" s="4"/>
      <c r="HF123" s="6"/>
      <c r="HG123" s="5"/>
      <c r="HH123" s="5"/>
      <c r="HI123" s="4"/>
      <c r="HJ123" s="6"/>
      <c r="HK123" s="4"/>
      <c r="HL123" s="6"/>
      <c r="HM123" s="5"/>
      <c r="HN123" s="5"/>
      <c r="HO123" s="4"/>
      <c r="HP123" s="6"/>
      <c r="HQ123" s="4"/>
      <c r="HR123" s="6"/>
      <c r="HS123" s="5"/>
      <c r="HT123" s="5"/>
      <c r="HU123" s="4"/>
      <c r="HV123" s="6"/>
      <c r="HW123" s="4"/>
      <c r="HX123" s="6"/>
      <c r="HY123" s="5"/>
      <c r="HZ123" s="5"/>
      <c r="IA123" s="4"/>
      <c r="IB123" s="6"/>
      <c r="IC123" s="4"/>
      <c r="ID123" s="6"/>
      <c r="IE123" s="5"/>
      <c r="IF123" s="5"/>
      <c r="IG123" s="4"/>
      <c r="IH123" s="6"/>
      <c r="II123" s="4"/>
      <c r="IJ123" s="6"/>
      <c r="IK123" s="5"/>
      <c r="IL123" s="5"/>
      <c r="IM123" s="4"/>
      <c r="IN123" s="6"/>
      <c r="IO123" s="4"/>
      <c r="IP123" s="6"/>
      <c r="IQ123" s="5"/>
      <c r="IR123" s="5"/>
      <c r="IS123" s="4"/>
      <c r="IT123" s="6"/>
      <c r="IU123" s="4"/>
      <c r="IV123" s="6"/>
      <c r="IW123" s="5"/>
      <c r="IX123" s="5"/>
      <c r="IY123" s="4"/>
      <c r="IZ123" s="6"/>
      <c r="JA123" s="4"/>
      <c r="JB123" s="6"/>
      <c r="JC123" s="5"/>
      <c r="JD123" s="5"/>
      <c r="JE123" s="4"/>
      <c r="JF123" s="6"/>
      <c r="JG123" s="4"/>
      <c r="JH123" s="6"/>
      <c r="JI123" s="5"/>
      <c r="JJ123" s="5"/>
      <c r="JK123" s="4"/>
      <c r="JL123" s="6"/>
      <c r="JM123" s="4"/>
      <c r="JN123" s="6"/>
      <c r="JO123" s="5"/>
      <c r="JP123" s="5"/>
      <c r="JQ123" s="4"/>
      <c r="JR123" s="6"/>
      <c r="JS123" s="4"/>
      <c r="JT123" s="6"/>
      <c r="JU123" s="5"/>
      <c r="JV123" s="5"/>
      <c r="JW123" s="4"/>
      <c r="JX123" s="6"/>
      <c r="JY123" s="4"/>
      <c r="JZ123" s="6"/>
      <c r="KA123" s="5"/>
      <c r="KB123" s="5"/>
      <c r="KC123" s="4"/>
      <c r="KD123" s="6"/>
      <c r="KE123" s="4"/>
      <c r="KF123" s="6"/>
      <c r="KG123" s="5"/>
      <c r="KH123" s="5"/>
      <c r="KI123" s="4"/>
      <c r="KJ123" s="6"/>
      <c r="KK123" s="4"/>
      <c r="KL123" s="6"/>
      <c r="KM123" s="5"/>
      <c r="KN123" s="5"/>
    </row>
    <row r="124">
      <c r="A124" s="3" t="s">
        <v>85</v>
      </c>
      <c r="B124" s="3" t="s">
        <v>86</v>
      </c>
      <c r="C124" s="3" t="s">
        <v>87</v>
      </c>
      <c r="D124" s="3" t="s">
        <v>88</v>
      </c>
      <c r="E124" s="3" t="s">
        <v>232</v>
      </c>
      <c r="F124" s="3" t="s">
        <v>233</v>
      </c>
      <c r="G124" s="3" t="s">
        <v>234</v>
      </c>
      <c r="H124" s="3" t="s">
        <v>147</v>
      </c>
      <c r="I124" s="3" t="s">
        <v>1310</v>
      </c>
      <c r="J124" s="3" t="s">
        <v>1319</v>
      </c>
      <c r="K124" s="4">
        <v>1139</v>
      </c>
      <c r="L124" s="4">
        <f>=ROUNDDOWN(102.612612612613,0)</f>
      </c>
      <c r="M124" s="4"/>
      <c r="N124" s="5">
        <v>1</v>
      </c>
      <c r="O124" s="4"/>
      <c r="P124" s="4">
        <f>=ROUNDDOWN({0},0)</f>
      </c>
      <c r="Q124" s="4"/>
      <c r="R124" s="5"/>
      <c r="S124" s="4">
        <v>22</v>
      </c>
      <c r="T124" s="6">
        <v>1028.03</v>
      </c>
      <c r="U124" s="4"/>
      <c r="V124" s="6"/>
      <c r="W124" s="5"/>
      <c r="X124" s="5"/>
      <c r="Y124" s="4">
        <v>13</v>
      </c>
      <c r="Z124" s="6">
        <v>593.87</v>
      </c>
      <c r="AA124" s="4"/>
      <c r="AB124" s="6"/>
      <c r="AC124" s="5"/>
      <c r="AD124" s="5"/>
      <c r="AE124" s="4"/>
      <c r="AF124" s="6"/>
      <c r="AG124" s="4"/>
      <c r="AH124" s="6"/>
      <c r="AI124" s="5"/>
      <c r="AJ124" s="5"/>
      <c r="AK124" s="4"/>
      <c r="AL124" s="6"/>
      <c r="AM124" s="4"/>
      <c r="AN124" s="6"/>
      <c r="AO124" s="5"/>
      <c r="AP124" s="5"/>
      <c r="AQ124" s="4"/>
      <c r="AR124" s="6"/>
      <c r="AS124" s="4"/>
      <c r="AT124" s="6"/>
      <c r="AU124" s="5"/>
      <c r="AV124" s="5"/>
      <c r="AW124" s="4">
        <v>2</v>
      </c>
      <c r="AX124" s="6">
        <v>83.98</v>
      </c>
      <c r="AY124" s="4"/>
      <c r="AZ124" s="6"/>
      <c r="BA124" s="5"/>
      <c r="BB124" s="5"/>
      <c r="BC124" s="4"/>
      <c r="BD124" s="6"/>
      <c r="BE124" s="4"/>
      <c r="BF124" s="6"/>
      <c r="BG124" s="5"/>
      <c r="BH124" s="5"/>
      <c r="BI124" s="4">
        <v>2</v>
      </c>
      <c r="BJ124" s="6">
        <v>93.63</v>
      </c>
      <c r="BK124" s="4"/>
      <c r="BL124" s="6"/>
      <c r="BM124" s="5"/>
      <c r="BN124" s="5"/>
      <c r="BO124" s="4">
        <v>3</v>
      </c>
      <c r="BP124" s="6">
        <v>127.97</v>
      </c>
      <c r="BQ124" s="4"/>
      <c r="BR124" s="6"/>
      <c r="BS124" s="5"/>
      <c r="BT124" s="5"/>
      <c r="BU124" s="4"/>
      <c r="BV124" s="6"/>
      <c r="BW124" s="4"/>
      <c r="BX124" s="6"/>
      <c r="BY124" s="5"/>
      <c r="BZ124" s="5"/>
      <c r="CA124" s="4"/>
      <c r="CB124" s="6"/>
      <c r="CC124" s="4"/>
      <c r="CD124" s="6"/>
      <c r="CE124" s="5"/>
      <c r="CF124" s="5"/>
      <c r="CG124" s="4">
        <v>1</v>
      </c>
      <c r="CH124" s="6">
        <v>48.59</v>
      </c>
      <c r="CI124" s="4"/>
      <c r="CJ124" s="6"/>
      <c r="CK124" s="5"/>
      <c r="CL124" s="5"/>
      <c r="CM124" s="4">
        <v>1</v>
      </c>
      <c r="CN124" s="6">
        <v>79.99</v>
      </c>
      <c r="CO124" s="4"/>
      <c r="CP124" s="6"/>
      <c r="CQ124" s="5"/>
      <c r="CR124" s="5"/>
      <c r="CS124" s="4"/>
      <c r="CT124" s="6"/>
      <c r="CU124" s="4"/>
      <c r="CV124" s="6"/>
      <c r="CW124" s="5"/>
      <c r="CX124" s="5"/>
      <c r="CY124" s="4"/>
      <c r="CZ124" s="6"/>
      <c r="DA124" s="4"/>
      <c r="DB124" s="6"/>
      <c r="DC124" s="5"/>
      <c r="DD124" s="5"/>
      <c r="DE124" s="4"/>
      <c r="DF124" s="6"/>
      <c r="DG124" s="4"/>
      <c r="DH124" s="6"/>
      <c r="DI124" s="5"/>
      <c r="DJ124" s="5"/>
      <c r="DK124" s="4"/>
      <c r="DL124" s="6"/>
      <c r="DM124" s="4"/>
      <c r="DN124" s="6"/>
      <c r="DO124" s="5"/>
      <c r="DP124" s="5"/>
      <c r="DQ124" s="4"/>
      <c r="DR124" s="6"/>
      <c r="DS124" s="4"/>
      <c r="DT124" s="6"/>
      <c r="DU124" s="5"/>
      <c r="DV124" s="5"/>
      <c r="DW124" s="4"/>
      <c r="DX124" s="6"/>
      <c r="DY124" s="4"/>
      <c r="DZ124" s="6"/>
      <c r="EA124" s="5"/>
      <c r="EB124" s="5"/>
      <c r="EC124" s="4"/>
      <c r="ED124" s="6"/>
      <c r="EE124" s="4"/>
      <c r="EF124" s="6"/>
      <c r="EG124" s="5"/>
      <c r="EH124" s="5"/>
      <c r="EI124" s="4"/>
      <c r="EJ124" s="6"/>
      <c r="EK124" s="4"/>
      <c r="EL124" s="6"/>
      <c r="EM124" s="5"/>
      <c r="EN124" s="5"/>
      <c r="EO124" s="4"/>
      <c r="EP124" s="6"/>
      <c r="EQ124" s="4"/>
      <c r="ER124" s="6"/>
      <c r="ES124" s="5"/>
      <c r="ET124" s="5"/>
      <c r="EU124" s="4"/>
      <c r="EV124" s="6"/>
      <c r="EW124" s="4"/>
      <c r="EX124" s="6"/>
      <c r="EY124" s="5"/>
      <c r="EZ124" s="5"/>
      <c r="FA124" s="4"/>
      <c r="FB124" s="6"/>
      <c r="FC124" s="4"/>
      <c r="FD124" s="6"/>
      <c r="FE124" s="5"/>
      <c r="FF124" s="5"/>
      <c r="FG124" s="4"/>
      <c r="FH124" s="6"/>
      <c r="FI124" s="4"/>
      <c r="FJ124" s="6"/>
      <c r="FK124" s="5"/>
      <c r="FL124" s="5"/>
      <c r="FM124" s="4"/>
      <c r="FN124" s="6"/>
      <c r="FO124" s="4"/>
      <c r="FP124" s="6"/>
      <c r="FQ124" s="5"/>
      <c r="FR124" s="5"/>
      <c r="FS124" s="4"/>
      <c r="FT124" s="6"/>
      <c r="FU124" s="4"/>
      <c r="FV124" s="6"/>
      <c r="FW124" s="5"/>
      <c r="FX124" s="5"/>
      <c r="FY124" s="4"/>
      <c r="FZ124" s="6"/>
      <c r="GA124" s="4"/>
      <c r="GB124" s="6"/>
      <c r="GC124" s="5"/>
      <c r="GD124" s="5"/>
      <c r="GE124" s="4"/>
      <c r="GF124" s="6"/>
      <c r="GG124" s="4"/>
      <c r="GH124" s="6"/>
      <c r="GI124" s="5"/>
      <c r="GJ124" s="5"/>
      <c r="GK124" s="4"/>
      <c r="GL124" s="6"/>
      <c r="GM124" s="4"/>
      <c r="GN124" s="6"/>
      <c r="GO124" s="5"/>
      <c r="GP124" s="5"/>
      <c r="GQ124" s="4"/>
      <c r="GR124" s="6"/>
      <c r="GS124" s="4"/>
      <c r="GT124" s="6"/>
      <c r="GU124" s="5"/>
      <c r="GV124" s="5"/>
      <c r="GW124" s="4"/>
      <c r="GX124" s="6"/>
      <c r="GY124" s="4"/>
      <c r="GZ124" s="6"/>
      <c r="HA124" s="5"/>
      <c r="HB124" s="5"/>
      <c r="HC124" s="4"/>
      <c r="HD124" s="6"/>
      <c r="HE124" s="4"/>
      <c r="HF124" s="6"/>
      <c r="HG124" s="5"/>
      <c r="HH124" s="5"/>
      <c r="HI124" s="4"/>
      <c r="HJ124" s="6"/>
      <c r="HK124" s="4"/>
      <c r="HL124" s="6"/>
      <c r="HM124" s="5"/>
      <c r="HN124" s="5"/>
      <c r="HO124" s="4"/>
      <c r="HP124" s="6"/>
      <c r="HQ124" s="4"/>
      <c r="HR124" s="6"/>
      <c r="HS124" s="5"/>
      <c r="HT124" s="5"/>
      <c r="HU124" s="4"/>
      <c r="HV124" s="6"/>
      <c r="HW124" s="4"/>
      <c r="HX124" s="6"/>
      <c r="HY124" s="5"/>
      <c r="HZ124" s="5"/>
      <c r="IA124" s="4"/>
      <c r="IB124" s="6"/>
      <c r="IC124" s="4"/>
      <c r="ID124" s="6"/>
      <c r="IE124" s="5"/>
      <c r="IF124" s="5"/>
      <c r="IG124" s="4"/>
      <c r="IH124" s="6"/>
      <c r="II124" s="4"/>
      <c r="IJ124" s="6"/>
      <c r="IK124" s="5"/>
      <c r="IL124" s="5"/>
      <c r="IM124" s="4"/>
      <c r="IN124" s="6"/>
      <c r="IO124" s="4"/>
      <c r="IP124" s="6"/>
      <c r="IQ124" s="5"/>
      <c r="IR124" s="5"/>
      <c r="IS124" s="4"/>
      <c r="IT124" s="6"/>
      <c r="IU124" s="4"/>
      <c r="IV124" s="6"/>
      <c r="IW124" s="5"/>
      <c r="IX124" s="5"/>
      <c r="IY124" s="4"/>
      <c r="IZ124" s="6"/>
      <c r="JA124" s="4"/>
      <c r="JB124" s="6"/>
      <c r="JC124" s="5"/>
      <c r="JD124" s="5"/>
      <c r="JE124" s="4"/>
      <c r="JF124" s="6"/>
      <c r="JG124" s="4"/>
      <c r="JH124" s="6"/>
      <c r="JI124" s="5"/>
      <c r="JJ124" s="5"/>
      <c r="JK124" s="4"/>
      <c r="JL124" s="6"/>
      <c r="JM124" s="4"/>
      <c r="JN124" s="6"/>
      <c r="JO124" s="5"/>
      <c r="JP124" s="5"/>
      <c r="JQ124" s="4"/>
      <c r="JR124" s="6"/>
      <c r="JS124" s="4"/>
      <c r="JT124" s="6"/>
      <c r="JU124" s="5"/>
      <c r="JV124" s="5"/>
      <c r="JW124" s="4"/>
      <c r="JX124" s="6"/>
      <c r="JY124" s="4"/>
      <c r="JZ124" s="6"/>
      <c r="KA124" s="5"/>
      <c r="KB124" s="5"/>
      <c r="KC124" s="4"/>
      <c r="KD124" s="6"/>
      <c r="KE124" s="4"/>
      <c r="KF124" s="6"/>
      <c r="KG124" s="5"/>
      <c r="KH124" s="5"/>
      <c r="KI124" s="4"/>
      <c r="KJ124" s="6"/>
      <c r="KK124" s="4"/>
      <c r="KL124" s="6"/>
      <c r="KM124" s="5"/>
      <c r="KN124" s="5"/>
    </row>
    <row r="125">
      <c r="A125" s="3" t="s">
        <v>85</v>
      </c>
      <c r="B125" s="3" t="s">
        <v>86</v>
      </c>
      <c r="C125" s="3" t="s">
        <v>87</v>
      </c>
      <c r="D125" s="3" t="s">
        <v>88</v>
      </c>
      <c r="E125" s="3" t="s">
        <v>232</v>
      </c>
      <c r="F125" s="3" t="s">
        <v>233</v>
      </c>
      <c r="G125" s="3" t="s">
        <v>234</v>
      </c>
      <c r="H125" s="3" t="s">
        <v>147</v>
      </c>
      <c r="I125" s="3" t="s">
        <v>1335</v>
      </c>
      <c r="J125" s="3" t="s">
        <v>1319</v>
      </c>
      <c r="K125" s="4">
        <v>964</v>
      </c>
      <c r="L125" s="4">
        <f>=ROUNDDOWN(68.3687943262411,0)</f>
      </c>
      <c r="M125" s="4"/>
      <c r="N125" s="5">
        <v>1</v>
      </c>
      <c r="O125" s="4"/>
      <c r="P125" s="4">
        <f>=ROUNDDOWN({0},0)</f>
      </c>
      <c r="Q125" s="4"/>
      <c r="R125" s="5"/>
      <c r="S125" s="4">
        <v>18</v>
      </c>
      <c r="T125" s="6">
        <v>857.75</v>
      </c>
      <c r="U125" s="4"/>
      <c r="V125" s="6"/>
      <c r="W125" s="5"/>
      <c r="X125" s="5"/>
      <c r="Y125" s="4">
        <v>7</v>
      </c>
      <c r="Z125" s="6">
        <v>323.93</v>
      </c>
      <c r="AA125" s="4"/>
      <c r="AB125" s="6"/>
      <c r="AC125" s="5"/>
      <c r="AD125" s="5"/>
      <c r="AE125" s="4">
        <v>2</v>
      </c>
      <c r="AF125" s="6">
        <v>67.98</v>
      </c>
      <c r="AG125" s="4"/>
      <c r="AH125" s="6"/>
      <c r="AI125" s="5"/>
      <c r="AJ125" s="5"/>
      <c r="AK125" s="4">
        <v>2</v>
      </c>
      <c r="AL125" s="6">
        <v>91.78</v>
      </c>
      <c r="AM125" s="4"/>
      <c r="AN125" s="6"/>
      <c r="AO125" s="5"/>
      <c r="AP125" s="5"/>
      <c r="AQ125" s="4"/>
      <c r="AR125" s="6"/>
      <c r="AS125" s="4"/>
      <c r="AT125" s="6"/>
      <c r="AU125" s="5"/>
      <c r="AV125" s="5"/>
      <c r="AW125" s="4"/>
      <c r="AX125" s="6"/>
      <c r="AY125" s="4"/>
      <c r="AZ125" s="6"/>
      <c r="BA125" s="5"/>
      <c r="BB125" s="5"/>
      <c r="BC125" s="4">
        <v>1</v>
      </c>
      <c r="BD125" s="6">
        <v>89.99</v>
      </c>
      <c r="BE125" s="4"/>
      <c r="BF125" s="6"/>
      <c r="BG125" s="5"/>
      <c r="BH125" s="5"/>
      <c r="BI125" s="4">
        <v>3</v>
      </c>
      <c r="BJ125" s="6">
        <v>147.84</v>
      </c>
      <c r="BK125" s="4"/>
      <c r="BL125" s="6"/>
      <c r="BM125" s="5"/>
      <c r="BN125" s="5"/>
      <c r="BO125" s="4">
        <v>1</v>
      </c>
      <c r="BP125" s="6">
        <v>45.19</v>
      </c>
      <c r="BQ125" s="4"/>
      <c r="BR125" s="6"/>
      <c r="BS125" s="5"/>
      <c r="BT125" s="5"/>
      <c r="BU125" s="4">
        <v>1</v>
      </c>
      <c r="BV125" s="6">
        <v>43.8</v>
      </c>
      <c r="BW125" s="4"/>
      <c r="BX125" s="6"/>
      <c r="BY125" s="5"/>
      <c r="BZ125" s="5"/>
      <c r="CA125" s="4"/>
      <c r="CB125" s="6"/>
      <c r="CC125" s="4"/>
      <c r="CD125" s="6"/>
      <c r="CE125" s="5"/>
      <c r="CF125" s="5"/>
      <c r="CG125" s="4"/>
      <c r="CH125" s="6"/>
      <c r="CI125" s="4"/>
      <c r="CJ125" s="6"/>
      <c r="CK125" s="5"/>
      <c r="CL125" s="5"/>
      <c r="CM125" s="4"/>
      <c r="CN125" s="6"/>
      <c r="CO125" s="4"/>
      <c r="CP125" s="6"/>
      <c r="CQ125" s="5"/>
      <c r="CR125" s="5"/>
      <c r="CS125" s="4">
        <v>1</v>
      </c>
      <c r="CT125" s="6">
        <v>47.24</v>
      </c>
      <c r="CU125" s="4"/>
      <c r="CV125" s="6"/>
      <c r="CW125" s="5"/>
      <c r="CX125" s="5"/>
      <c r="CY125" s="4"/>
      <c r="CZ125" s="6"/>
      <c r="DA125" s="4"/>
      <c r="DB125" s="6"/>
      <c r="DC125" s="5"/>
      <c r="DD125" s="5"/>
      <c r="DE125" s="4"/>
      <c r="DF125" s="6"/>
      <c r="DG125" s="4"/>
      <c r="DH125" s="6"/>
      <c r="DI125" s="5"/>
      <c r="DJ125" s="5"/>
      <c r="DK125" s="4"/>
      <c r="DL125" s="6"/>
      <c r="DM125" s="4"/>
      <c r="DN125" s="6"/>
      <c r="DO125" s="5"/>
      <c r="DP125" s="5"/>
      <c r="DQ125" s="4"/>
      <c r="DR125" s="6"/>
      <c r="DS125" s="4"/>
      <c r="DT125" s="6"/>
      <c r="DU125" s="5"/>
      <c r="DV125" s="5"/>
      <c r="DW125" s="4"/>
      <c r="DX125" s="6"/>
      <c r="DY125" s="4"/>
      <c r="DZ125" s="6"/>
      <c r="EA125" s="5"/>
      <c r="EB125" s="5"/>
      <c r="EC125" s="4"/>
      <c r="ED125" s="6"/>
      <c r="EE125" s="4"/>
      <c r="EF125" s="6"/>
      <c r="EG125" s="5"/>
      <c r="EH125" s="5"/>
      <c r="EI125" s="4"/>
      <c r="EJ125" s="6"/>
      <c r="EK125" s="4"/>
      <c r="EL125" s="6"/>
      <c r="EM125" s="5"/>
      <c r="EN125" s="5"/>
      <c r="EO125" s="4"/>
      <c r="EP125" s="6"/>
      <c r="EQ125" s="4"/>
      <c r="ER125" s="6"/>
      <c r="ES125" s="5"/>
      <c r="ET125" s="5"/>
      <c r="EU125" s="4"/>
      <c r="EV125" s="6"/>
      <c r="EW125" s="4"/>
      <c r="EX125" s="6"/>
      <c r="EY125" s="5"/>
      <c r="EZ125" s="5"/>
      <c r="FA125" s="4"/>
      <c r="FB125" s="6"/>
      <c r="FC125" s="4"/>
      <c r="FD125" s="6"/>
      <c r="FE125" s="5"/>
      <c r="FF125" s="5"/>
      <c r="FG125" s="4"/>
      <c r="FH125" s="6"/>
      <c r="FI125" s="4"/>
      <c r="FJ125" s="6"/>
      <c r="FK125" s="5"/>
      <c r="FL125" s="5"/>
      <c r="FM125" s="4"/>
      <c r="FN125" s="6"/>
      <c r="FO125" s="4"/>
      <c r="FP125" s="6"/>
      <c r="FQ125" s="5"/>
      <c r="FR125" s="5"/>
      <c r="FS125" s="4"/>
      <c r="FT125" s="6"/>
      <c r="FU125" s="4"/>
      <c r="FV125" s="6"/>
      <c r="FW125" s="5"/>
      <c r="FX125" s="5"/>
      <c r="FY125" s="4"/>
      <c r="FZ125" s="6"/>
      <c r="GA125" s="4"/>
      <c r="GB125" s="6"/>
      <c r="GC125" s="5"/>
      <c r="GD125" s="5"/>
      <c r="GE125" s="4"/>
      <c r="GF125" s="6"/>
      <c r="GG125" s="4"/>
      <c r="GH125" s="6"/>
      <c r="GI125" s="5"/>
      <c r="GJ125" s="5"/>
      <c r="GK125" s="4"/>
      <c r="GL125" s="6"/>
      <c r="GM125" s="4"/>
      <c r="GN125" s="6"/>
      <c r="GO125" s="5"/>
      <c r="GP125" s="5"/>
      <c r="GQ125" s="4"/>
      <c r="GR125" s="6"/>
      <c r="GS125" s="4"/>
      <c r="GT125" s="6"/>
      <c r="GU125" s="5"/>
      <c r="GV125" s="5"/>
      <c r="GW125" s="4"/>
      <c r="GX125" s="6"/>
      <c r="GY125" s="4"/>
      <c r="GZ125" s="6"/>
      <c r="HA125" s="5"/>
      <c r="HB125" s="5"/>
      <c r="HC125" s="4"/>
      <c r="HD125" s="6"/>
      <c r="HE125" s="4"/>
      <c r="HF125" s="6"/>
      <c r="HG125" s="5"/>
      <c r="HH125" s="5"/>
      <c r="HI125" s="4"/>
      <c r="HJ125" s="6"/>
      <c r="HK125" s="4"/>
      <c r="HL125" s="6"/>
      <c r="HM125" s="5"/>
      <c r="HN125" s="5"/>
      <c r="HO125" s="4"/>
      <c r="HP125" s="6"/>
      <c r="HQ125" s="4"/>
      <c r="HR125" s="6"/>
      <c r="HS125" s="5"/>
      <c r="HT125" s="5"/>
      <c r="HU125" s="4"/>
      <c r="HV125" s="6"/>
      <c r="HW125" s="4"/>
      <c r="HX125" s="6"/>
      <c r="HY125" s="5"/>
      <c r="HZ125" s="5"/>
      <c r="IA125" s="4"/>
      <c r="IB125" s="6"/>
      <c r="IC125" s="4"/>
      <c r="ID125" s="6"/>
      <c r="IE125" s="5"/>
      <c r="IF125" s="5"/>
      <c r="IG125" s="4"/>
      <c r="IH125" s="6"/>
      <c r="II125" s="4"/>
      <c r="IJ125" s="6"/>
      <c r="IK125" s="5"/>
      <c r="IL125" s="5"/>
      <c r="IM125" s="4"/>
      <c r="IN125" s="6"/>
      <c r="IO125" s="4"/>
      <c r="IP125" s="6"/>
      <c r="IQ125" s="5"/>
      <c r="IR125" s="5"/>
      <c r="IS125" s="4"/>
      <c r="IT125" s="6"/>
      <c r="IU125" s="4"/>
      <c r="IV125" s="6"/>
      <c r="IW125" s="5"/>
      <c r="IX125" s="5"/>
      <c r="IY125" s="4"/>
      <c r="IZ125" s="6"/>
      <c r="JA125" s="4"/>
      <c r="JB125" s="6"/>
      <c r="JC125" s="5"/>
      <c r="JD125" s="5"/>
      <c r="JE125" s="4"/>
      <c r="JF125" s="6"/>
      <c r="JG125" s="4"/>
      <c r="JH125" s="6"/>
      <c r="JI125" s="5"/>
      <c r="JJ125" s="5"/>
      <c r="JK125" s="4"/>
      <c r="JL125" s="6"/>
      <c r="JM125" s="4"/>
      <c r="JN125" s="6"/>
      <c r="JO125" s="5"/>
      <c r="JP125" s="5"/>
      <c r="JQ125" s="4"/>
      <c r="JR125" s="6"/>
      <c r="JS125" s="4"/>
      <c r="JT125" s="6"/>
      <c r="JU125" s="5"/>
      <c r="JV125" s="5"/>
      <c r="JW125" s="4"/>
      <c r="JX125" s="6"/>
      <c r="JY125" s="4"/>
      <c r="JZ125" s="6"/>
      <c r="KA125" s="5"/>
      <c r="KB125" s="5"/>
      <c r="KC125" s="4"/>
      <c r="KD125" s="6"/>
      <c r="KE125" s="4"/>
      <c r="KF125" s="6"/>
      <c r="KG125" s="5"/>
      <c r="KH125" s="5"/>
      <c r="KI125" s="4"/>
      <c r="KJ125" s="6"/>
      <c r="KK125" s="4"/>
      <c r="KL125" s="6"/>
      <c r="KM125" s="5"/>
      <c r="KN125" s="5"/>
    </row>
    <row r="126">
      <c r="A126" s="3" t="s">
        <v>85</v>
      </c>
      <c r="B126" s="3" t="s">
        <v>86</v>
      </c>
      <c r="C126" s="3" t="s">
        <v>87</v>
      </c>
      <c r="D126" s="3" t="s">
        <v>88</v>
      </c>
      <c r="E126" s="3" t="s">
        <v>235</v>
      </c>
      <c r="F126" s="3" t="s">
        <v>236</v>
      </c>
      <c r="G126" s="3" t="s">
        <v>237</v>
      </c>
      <c r="H126" s="3" t="s">
        <v>98</v>
      </c>
      <c r="I126" s="3" t="s">
        <v>1320</v>
      </c>
      <c r="J126" s="3" t="s">
        <v>1319</v>
      </c>
      <c r="K126" s="4">
        <v>240</v>
      </c>
      <c r="L126" s="4">
        <f>=ROUNDDOWN(6.48648648648649,0)</f>
      </c>
      <c r="M126" s="4">
        <v>800</v>
      </c>
      <c r="N126" s="5">
        <v>1</v>
      </c>
      <c r="O126" s="4"/>
      <c r="P126" s="4">
        <f>=ROUNDDOWN({0},0)</f>
      </c>
      <c r="Q126" s="4"/>
      <c r="R126" s="5"/>
      <c r="S126" s="4">
        <v>34</v>
      </c>
      <c r="T126" s="6">
        <v>1738.77</v>
      </c>
      <c r="U126" s="4"/>
      <c r="V126" s="6"/>
      <c r="W126" s="5"/>
      <c r="X126" s="5"/>
      <c r="Y126" s="4">
        <v>15</v>
      </c>
      <c r="Z126" s="6">
        <v>751.65</v>
      </c>
      <c r="AA126" s="4"/>
      <c r="AB126" s="6"/>
      <c r="AC126" s="5"/>
      <c r="AD126" s="5"/>
      <c r="AE126" s="4">
        <v>1</v>
      </c>
      <c r="AF126" s="6">
        <v>43.2</v>
      </c>
      <c r="AG126" s="4"/>
      <c r="AH126" s="6"/>
      <c r="AI126" s="5"/>
      <c r="AJ126" s="5"/>
      <c r="AK126" s="4">
        <v>4</v>
      </c>
      <c r="AL126" s="6">
        <v>202.17</v>
      </c>
      <c r="AM126" s="4"/>
      <c r="AN126" s="6"/>
      <c r="AO126" s="5"/>
      <c r="AP126" s="5"/>
      <c r="AQ126" s="4">
        <v>2</v>
      </c>
      <c r="AR126" s="6">
        <v>102.13</v>
      </c>
      <c r="AS126" s="4"/>
      <c r="AT126" s="6"/>
      <c r="AU126" s="5"/>
      <c r="AV126" s="5"/>
      <c r="AW126" s="4">
        <v>4</v>
      </c>
      <c r="AX126" s="6">
        <v>191.52</v>
      </c>
      <c r="AY126" s="4"/>
      <c r="AZ126" s="6"/>
      <c r="BA126" s="5"/>
      <c r="BB126" s="5"/>
      <c r="BC126" s="4">
        <v>1</v>
      </c>
      <c r="BD126" s="6">
        <v>99.99</v>
      </c>
      <c r="BE126" s="4"/>
      <c r="BF126" s="6"/>
      <c r="BG126" s="5"/>
      <c r="BH126" s="5"/>
      <c r="BI126" s="4"/>
      <c r="BJ126" s="6"/>
      <c r="BK126" s="4"/>
      <c r="BL126" s="6"/>
      <c r="BM126" s="5"/>
      <c r="BN126" s="5"/>
      <c r="BO126" s="4">
        <v>3</v>
      </c>
      <c r="BP126" s="6">
        <v>140.02</v>
      </c>
      <c r="BQ126" s="4"/>
      <c r="BR126" s="6"/>
      <c r="BS126" s="5"/>
      <c r="BT126" s="5"/>
      <c r="BU126" s="4">
        <v>1</v>
      </c>
      <c r="BV126" s="6">
        <v>52.57</v>
      </c>
      <c r="BW126" s="4"/>
      <c r="BX126" s="6"/>
      <c r="BY126" s="5"/>
      <c r="BZ126" s="5"/>
      <c r="CA126" s="4"/>
      <c r="CB126" s="6"/>
      <c r="CC126" s="4"/>
      <c r="CD126" s="6"/>
      <c r="CE126" s="5"/>
      <c r="CF126" s="5"/>
      <c r="CG126" s="4">
        <v>3</v>
      </c>
      <c r="CH126" s="6">
        <v>155.52</v>
      </c>
      <c r="CI126" s="4"/>
      <c r="CJ126" s="6"/>
      <c r="CK126" s="5"/>
      <c r="CL126" s="5"/>
      <c r="CM126" s="4"/>
      <c r="CN126" s="6"/>
      <c r="CO126" s="4"/>
      <c r="CP126" s="6"/>
      <c r="CQ126" s="5"/>
      <c r="CR126" s="5"/>
      <c r="CS126" s="4"/>
      <c r="CT126" s="6"/>
      <c r="CU126" s="4"/>
      <c r="CV126" s="6"/>
      <c r="CW126" s="5"/>
      <c r="CX126" s="5"/>
      <c r="CY126" s="4"/>
      <c r="CZ126" s="6"/>
      <c r="DA126" s="4"/>
      <c r="DB126" s="6"/>
      <c r="DC126" s="5"/>
      <c r="DD126" s="5"/>
      <c r="DE126" s="4"/>
      <c r="DF126" s="6"/>
      <c r="DG126" s="4"/>
      <c r="DH126" s="6"/>
      <c r="DI126" s="5"/>
      <c r="DJ126" s="5"/>
      <c r="DK126" s="4"/>
      <c r="DL126" s="6"/>
      <c r="DM126" s="4"/>
      <c r="DN126" s="6"/>
      <c r="DO126" s="5"/>
      <c r="DP126" s="5"/>
      <c r="DQ126" s="4"/>
      <c r="DR126" s="6"/>
      <c r="DS126" s="4"/>
      <c r="DT126" s="6"/>
      <c r="DU126" s="5"/>
      <c r="DV126" s="5"/>
      <c r="DW126" s="4"/>
      <c r="DX126" s="6"/>
      <c r="DY126" s="4"/>
      <c r="DZ126" s="6"/>
      <c r="EA126" s="5"/>
      <c r="EB126" s="5"/>
      <c r="EC126" s="4"/>
      <c r="ED126" s="6"/>
      <c r="EE126" s="4"/>
      <c r="EF126" s="6"/>
      <c r="EG126" s="5"/>
      <c r="EH126" s="5"/>
      <c r="EI126" s="4"/>
      <c r="EJ126" s="6"/>
      <c r="EK126" s="4"/>
      <c r="EL126" s="6"/>
      <c r="EM126" s="5"/>
      <c r="EN126" s="5"/>
      <c r="EO126" s="4"/>
      <c r="EP126" s="6"/>
      <c r="EQ126" s="4"/>
      <c r="ER126" s="6"/>
      <c r="ES126" s="5"/>
      <c r="ET126" s="5"/>
      <c r="EU126" s="4"/>
      <c r="EV126" s="6"/>
      <c r="EW126" s="4"/>
      <c r="EX126" s="6"/>
      <c r="EY126" s="5"/>
      <c r="EZ126" s="5"/>
      <c r="FA126" s="4"/>
      <c r="FB126" s="6"/>
      <c r="FC126" s="4"/>
      <c r="FD126" s="6"/>
      <c r="FE126" s="5"/>
      <c r="FF126" s="5"/>
      <c r="FG126" s="4"/>
      <c r="FH126" s="6"/>
      <c r="FI126" s="4"/>
      <c r="FJ126" s="6"/>
      <c r="FK126" s="5"/>
      <c r="FL126" s="5"/>
      <c r="FM126" s="4"/>
      <c r="FN126" s="6"/>
      <c r="FO126" s="4"/>
      <c r="FP126" s="6"/>
      <c r="FQ126" s="5"/>
      <c r="FR126" s="5"/>
      <c r="FS126" s="4"/>
      <c r="FT126" s="6"/>
      <c r="FU126" s="4"/>
      <c r="FV126" s="6"/>
      <c r="FW126" s="5"/>
      <c r="FX126" s="5"/>
      <c r="FY126" s="4"/>
      <c r="FZ126" s="6"/>
      <c r="GA126" s="4"/>
      <c r="GB126" s="6"/>
      <c r="GC126" s="5"/>
      <c r="GD126" s="5"/>
      <c r="GE126" s="4"/>
      <c r="GF126" s="6"/>
      <c r="GG126" s="4"/>
      <c r="GH126" s="6"/>
      <c r="GI126" s="5"/>
      <c r="GJ126" s="5"/>
      <c r="GK126" s="4"/>
      <c r="GL126" s="6"/>
      <c r="GM126" s="4"/>
      <c r="GN126" s="6"/>
      <c r="GO126" s="5"/>
      <c r="GP126" s="5"/>
      <c r="GQ126" s="4"/>
      <c r="GR126" s="6"/>
      <c r="GS126" s="4"/>
      <c r="GT126" s="6"/>
      <c r="GU126" s="5"/>
      <c r="GV126" s="5"/>
      <c r="GW126" s="4"/>
      <c r="GX126" s="6"/>
      <c r="GY126" s="4"/>
      <c r="GZ126" s="6"/>
      <c r="HA126" s="5"/>
      <c r="HB126" s="5"/>
      <c r="HC126" s="4"/>
      <c r="HD126" s="6"/>
      <c r="HE126" s="4"/>
      <c r="HF126" s="6"/>
      <c r="HG126" s="5"/>
      <c r="HH126" s="5"/>
      <c r="HI126" s="4"/>
      <c r="HJ126" s="6"/>
      <c r="HK126" s="4"/>
      <c r="HL126" s="6"/>
      <c r="HM126" s="5"/>
      <c r="HN126" s="5"/>
      <c r="HO126" s="4"/>
      <c r="HP126" s="6"/>
      <c r="HQ126" s="4"/>
      <c r="HR126" s="6"/>
      <c r="HS126" s="5"/>
      <c r="HT126" s="5"/>
      <c r="HU126" s="4"/>
      <c r="HV126" s="6"/>
      <c r="HW126" s="4"/>
      <c r="HX126" s="6"/>
      <c r="HY126" s="5"/>
      <c r="HZ126" s="5"/>
      <c r="IA126" s="4"/>
      <c r="IB126" s="6"/>
      <c r="IC126" s="4"/>
      <c r="ID126" s="6"/>
      <c r="IE126" s="5"/>
      <c r="IF126" s="5"/>
      <c r="IG126" s="4"/>
      <c r="IH126" s="6"/>
      <c r="II126" s="4"/>
      <c r="IJ126" s="6"/>
      <c r="IK126" s="5"/>
      <c r="IL126" s="5"/>
      <c r="IM126" s="4"/>
      <c r="IN126" s="6"/>
      <c r="IO126" s="4"/>
      <c r="IP126" s="6"/>
      <c r="IQ126" s="5"/>
      <c r="IR126" s="5"/>
      <c r="IS126" s="4"/>
      <c r="IT126" s="6"/>
      <c r="IU126" s="4"/>
      <c r="IV126" s="6"/>
      <c r="IW126" s="5"/>
      <c r="IX126" s="5"/>
      <c r="IY126" s="4"/>
      <c r="IZ126" s="6"/>
      <c r="JA126" s="4"/>
      <c r="JB126" s="6"/>
      <c r="JC126" s="5"/>
      <c r="JD126" s="5"/>
      <c r="JE126" s="4"/>
      <c r="JF126" s="6"/>
      <c r="JG126" s="4"/>
      <c r="JH126" s="6"/>
      <c r="JI126" s="5"/>
      <c r="JJ126" s="5"/>
      <c r="JK126" s="4"/>
      <c r="JL126" s="6"/>
      <c r="JM126" s="4"/>
      <c r="JN126" s="6"/>
      <c r="JO126" s="5"/>
      <c r="JP126" s="5"/>
      <c r="JQ126" s="4"/>
      <c r="JR126" s="6"/>
      <c r="JS126" s="4"/>
      <c r="JT126" s="6"/>
      <c r="JU126" s="5"/>
      <c r="JV126" s="5"/>
      <c r="JW126" s="4"/>
      <c r="JX126" s="6"/>
      <c r="JY126" s="4"/>
      <c r="JZ126" s="6"/>
      <c r="KA126" s="5"/>
      <c r="KB126" s="5"/>
      <c r="KC126" s="4"/>
      <c r="KD126" s="6"/>
      <c r="KE126" s="4"/>
      <c r="KF126" s="6"/>
      <c r="KG126" s="5"/>
      <c r="KH126" s="5"/>
      <c r="KI126" s="4"/>
      <c r="KJ126" s="6"/>
      <c r="KK126" s="4"/>
      <c r="KL126" s="6"/>
      <c r="KM126" s="5"/>
      <c r="KN126" s="5"/>
    </row>
    <row r="127">
      <c r="A127" s="3" t="s">
        <v>85</v>
      </c>
      <c r="B127" s="3" t="s">
        <v>86</v>
      </c>
      <c r="C127" s="3" t="s">
        <v>87</v>
      </c>
      <c r="D127" s="3" t="s">
        <v>88</v>
      </c>
      <c r="E127" s="3" t="s">
        <v>238</v>
      </c>
      <c r="F127" s="3" t="s">
        <v>239</v>
      </c>
      <c r="G127" s="3" t="s">
        <v>240</v>
      </c>
      <c r="H127" s="3" t="s">
        <v>104</v>
      </c>
      <c r="I127" s="3" t="s">
        <v>1311</v>
      </c>
      <c r="J127" s="3" t="s">
        <v>1340</v>
      </c>
      <c r="K127" s="4">
        <v>32</v>
      </c>
      <c r="L127" s="4">
        <f>=ROUNDDOWN(1.52380952380952,0)</f>
      </c>
      <c r="M127" s="4"/>
      <c r="N127" s="5"/>
      <c r="O127" s="4"/>
      <c r="P127" s="4">
        <f>=ROUNDDOWN({0},0)</f>
      </c>
      <c r="Q127" s="4"/>
      <c r="R127" s="5"/>
      <c r="S127" s="4">
        <v>27</v>
      </c>
      <c r="T127" s="6">
        <v>1717.66</v>
      </c>
      <c r="U127" s="4"/>
      <c r="V127" s="6"/>
      <c r="W127" s="5"/>
      <c r="X127" s="5"/>
      <c r="Y127" s="4">
        <v>11</v>
      </c>
      <c r="Z127" s="6">
        <v>748.65</v>
      </c>
      <c r="AA127" s="4"/>
      <c r="AB127" s="6"/>
      <c r="AC127" s="5"/>
      <c r="AD127" s="5"/>
      <c r="AE127" s="4">
        <v>9</v>
      </c>
      <c r="AF127" s="6">
        <v>488.25</v>
      </c>
      <c r="AG127" s="4"/>
      <c r="AH127" s="6"/>
      <c r="AI127" s="5"/>
      <c r="AJ127" s="5"/>
      <c r="AK127" s="4"/>
      <c r="AL127" s="6"/>
      <c r="AM127" s="4"/>
      <c r="AN127" s="6"/>
      <c r="AO127" s="5"/>
      <c r="AP127" s="5"/>
      <c r="AQ127" s="4"/>
      <c r="AR127" s="6"/>
      <c r="AS127" s="4"/>
      <c r="AT127" s="6"/>
      <c r="AU127" s="5"/>
      <c r="AV127" s="5"/>
      <c r="AW127" s="4">
        <v>1</v>
      </c>
      <c r="AX127" s="6">
        <v>74.09</v>
      </c>
      <c r="AY127" s="4"/>
      <c r="AZ127" s="6"/>
      <c r="BA127" s="5"/>
      <c r="BB127" s="5"/>
      <c r="BC127" s="4"/>
      <c r="BD127" s="6"/>
      <c r="BE127" s="4"/>
      <c r="BF127" s="6"/>
      <c r="BG127" s="5"/>
      <c r="BH127" s="5"/>
      <c r="BI127" s="4"/>
      <c r="BJ127" s="6"/>
      <c r="BK127" s="4"/>
      <c r="BL127" s="6"/>
      <c r="BM127" s="5"/>
      <c r="BN127" s="5"/>
      <c r="BO127" s="4"/>
      <c r="BP127" s="6"/>
      <c r="BQ127" s="4"/>
      <c r="BR127" s="6"/>
      <c r="BS127" s="5"/>
      <c r="BT127" s="5"/>
      <c r="BU127" s="4">
        <v>1</v>
      </c>
      <c r="BV127" s="6">
        <v>61.82</v>
      </c>
      <c r="BW127" s="4"/>
      <c r="BX127" s="6"/>
      <c r="BY127" s="5"/>
      <c r="BZ127" s="5"/>
      <c r="CA127" s="4"/>
      <c r="CB127" s="6"/>
      <c r="CC127" s="4"/>
      <c r="CD127" s="6"/>
      <c r="CE127" s="5"/>
      <c r="CF127" s="5"/>
      <c r="CG127" s="4">
        <v>5</v>
      </c>
      <c r="CH127" s="6">
        <v>344.85</v>
      </c>
      <c r="CI127" s="4"/>
      <c r="CJ127" s="6"/>
      <c r="CK127" s="5"/>
      <c r="CL127" s="5"/>
      <c r="CM127" s="4"/>
      <c r="CN127" s="6"/>
      <c r="CO127" s="4"/>
      <c r="CP127" s="6"/>
      <c r="CQ127" s="5"/>
      <c r="CR127" s="5"/>
      <c r="CS127" s="4"/>
      <c r="CT127" s="6"/>
      <c r="CU127" s="4"/>
      <c r="CV127" s="6"/>
      <c r="CW127" s="5"/>
      <c r="CX127" s="5"/>
      <c r="CY127" s="4"/>
      <c r="CZ127" s="6"/>
      <c r="DA127" s="4"/>
      <c r="DB127" s="6"/>
      <c r="DC127" s="5"/>
      <c r="DD127" s="5"/>
      <c r="DE127" s="4"/>
      <c r="DF127" s="6"/>
      <c r="DG127" s="4"/>
      <c r="DH127" s="6"/>
      <c r="DI127" s="5"/>
      <c r="DJ127" s="5"/>
      <c r="DK127" s="4"/>
      <c r="DL127" s="6"/>
      <c r="DM127" s="4"/>
      <c r="DN127" s="6"/>
      <c r="DO127" s="5"/>
      <c r="DP127" s="5"/>
      <c r="DQ127" s="4"/>
      <c r="DR127" s="6"/>
      <c r="DS127" s="4"/>
      <c r="DT127" s="6"/>
      <c r="DU127" s="5"/>
      <c r="DV127" s="5"/>
      <c r="DW127" s="4"/>
      <c r="DX127" s="6"/>
      <c r="DY127" s="4"/>
      <c r="DZ127" s="6"/>
      <c r="EA127" s="5"/>
      <c r="EB127" s="5"/>
      <c r="EC127" s="4"/>
      <c r="ED127" s="6"/>
      <c r="EE127" s="4"/>
      <c r="EF127" s="6"/>
      <c r="EG127" s="5"/>
      <c r="EH127" s="5"/>
      <c r="EI127" s="4"/>
      <c r="EJ127" s="6"/>
      <c r="EK127" s="4"/>
      <c r="EL127" s="6"/>
      <c r="EM127" s="5"/>
      <c r="EN127" s="5"/>
      <c r="EO127" s="4"/>
      <c r="EP127" s="6"/>
      <c r="EQ127" s="4"/>
      <c r="ER127" s="6"/>
      <c r="ES127" s="5"/>
      <c r="ET127" s="5"/>
      <c r="EU127" s="4"/>
      <c r="EV127" s="6"/>
      <c r="EW127" s="4"/>
      <c r="EX127" s="6"/>
      <c r="EY127" s="5"/>
      <c r="EZ127" s="5"/>
      <c r="FA127" s="4"/>
      <c r="FB127" s="6"/>
      <c r="FC127" s="4"/>
      <c r="FD127" s="6"/>
      <c r="FE127" s="5"/>
      <c r="FF127" s="5"/>
      <c r="FG127" s="4"/>
      <c r="FH127" s="6"/>
      <c r="FI127" s="4"/>
      <c r="FJ127" s="6"/>
      <c r="FK127" s="5"/>
      <c r="FL127" s="5"/>
      <c r="FM127" s="4"/>
      <c r="FN127" s="6"/>
      <c r="FO127" s="4"/>
      <c r="FP127" s="6"/>
      <c r="FQ127" s="5"/>
      <c r="FR127" s="5"/>
      <c r="FS127" s="4"/>
      <c r="FT127" s="6"/>
      <c r="FU127" s="4"/>
      <c r="FV127" s="6"/>
      <c r="FW127" s="5"/>
      <c r="FX127" s="5"/>
      <c r="FY127" s="4"/>
      <c r="FZ127" s="6"/>
      <c r="GA127" s="4"/>
      <c r="GB127" s="6"/>
      <c r="GC127" s="5"/>
      <c r="GD127" s="5"/>
      <c r="GE127" s="4"/>
      <c r="GF127" s="6"/>
      <c r="GG127" s="4"/>
      <c r="GH127" s="6"/>
      <c r="GI127" s="5"/>
      <c r="GJ127" s="5"/>
      <c r="GK127" s="4"/>
      <c r="GL127" s="6"/>
      <c r="GM127" s="4"/>
      <c r="GN127" s="6"/>
      <c r="GO127" s="5"/>
      <c r="GP127" s="5"/>
      <c r="GQ127" s="4"/>
      <c r="GR127" s="6"/>
      <c r="GS127" s="4"/>
      <c r="GT127" s="6"/>
      <c r="GU127" s="5"/>
      <c r="GV127" s="5"/>
      <c r="GW127" s="4"/>
      <c r="GX127" s="6"/>
      <c r="GY127" s="4"/>
      <c r="GZ127" s="6"/>
      <c r="HA127" s="5"/>
      <c r="HB127" s="5"/>
      <c r="HC127" s="4"/>
      <c r="HD127" s="6"/>
      <c r="HE127" s="4"/>
      <c r="HF127" s="6"/>
      <c r="HG127" s="5"/>
      <c r="HH127" s="5"/>
      <c r="HI127" s="4"/>
      <c r="HJ127" s="6"/>
      <c r="HK127" s="4"/>
      <c r="HL127" s="6"/>
      <c r="HM127" s="5"/>
      <c r="HN127" s="5"/>
      <c r="HO127" s="4"/>
      <c r="HP127" s="6"/>
      <c r="HQ127" s="4"/>
      <c r="HR127" s="6"/>
      <c r="HS127" s="5"/>
      <c r="HT127" s="5"/>
      <c r="HU127" s="4"/>
      <c r="HV127" s="6"/>
      <c r="HW127" s="4"/>
      <c r="HX127" s="6"/>
      <c r="HY127" s="5"/>
      <c r="HZ127" s="5"/>
      <c r="IA127" s="4"/>
      <c r="IB127" s="6"/>
      <c r="IC127" s="4"/>
      <c r="ID127" s="6"/>
      <c r="IE127" s="5"/>
      <c r="IF127" s="5"/>
      <c r="IG127" s="4"/>
      <c r="IH127" s="6"/>
      <c r="II127" s="4"/>
      <c r="IJ127" s="6"/>
      <c r="IK127" s="5"/>
      <c r="IL127" s="5"/>
      <c r="IM127" s="4"/>
      <c r="IN127" s="6"/>
      <c r="IO127" s="4"/>
      <c r="IP127" s="6"/>
      <c r="IQ127" s="5"/>
      <c r="IR127" s="5"/>
      <c r="IS127" s="4"/>
      <c r="IT127" s="6"/>
      <c r="IU127" s="4"/>
      <c r="IV127" s="6"/>
      <c r="IW127" s="5"/>
      <c r="IX127" s="5"/>
      <c r="IY127" s="4"/>
      <c r="IZ127" s="6"/>
      <c r="JA127" s="4"/>
      <c r="JB127" s="6"/>
      <c r="JC127" s="5"/>
      <c r="JD127" s="5"/>
      <c r="JE127" s="4"/>
      <c r="JF127" s="6"/>
      <c r="JG127" s="4"/>
      <c r="JH127" s="6"/>
      <c r="JI127" s="5"/>
      <c r="JJ127" s="5"/>
      <c r="JK127" s="4"/>
      <c r="JL127" s="6"/>
      <c r="JM127" s="4"/>
      <c r="JN127" s="6"/>
      <c r="JO127" s="5"/>
      <c r="JP127" s="5"/>
      <c r="JQ127" s="4"/>
      <c r="JR127" s="6"/>
      <c r="JS127" s="4"/>
      <c r="JT127" s="6"/>
      <c r="JU127" s="5"/>
      <c r="JV127" s="5"/>
      <c r="JW127" s="4"/>
      <c r="JX127" s="6"/>
      <c r="JY127" s="4"/>
      <c r="JZ127" s="6"/>
      <c r="KA127" s="5"/>
      <c r="KB127" s="5"/>
      <c r="KC127" s="4"/>
      <c r="KD127" s="6"/>
      <c r="KE127" s="4"/>
      <c r="KF127" s="6"/>
      <c r="KG127" s="5"/>
      <c r="KH127" s="5"/>
      <c r="KI127" s="4"/>
      <c r="KJ127" s="6"/>
      <c r="KK127" s="4"/>
      <c r="KL127" s="6"/>
      <c r="KM127" s="5"/>
      <c r="KN127" s="5"/>
    </row>
    <row r="128">
      <c r="A128" s="3" t="s">
        <v>85</v>
      </c>
      <c r="B128" s="3" t="s">
        <v>86</v>
      </c>
      <c r="C128" s="3" t="s">
        <v>87</v>
      </c>
      <c r="D128" s="3" t="s">
        <v>88</v>
      </c>
      <c r="E128" s="3" t="s">
        <v>241</v>
      </c>
      <c r="F128" s="3" t="s">
        <v>242</v>
      </c>
      <c r="G128" s="3" t="s">
        <v>243</v>
      </c>
      <c r="H128" s="3" t="s">
        <v>147</v>
      </c>
      <c r="I128" s="3" t="s">
        <v>1357</v>
      </c>
      <c r="J128" s="3" t="s">
        <v>1337</v>
      </c>
      <c r="K128" s="4">
        <v>1625</v>
      </c>
      <c r="L128" s="4">
        <f>=ROUNDDOWN(33.8541666666667,0)</f>
      </c>
      <c r="M128" s="4"/>
      <c r="N128" s="5">
        <v>1</v>
      </c>
      <c r="O128" s="4"/>
      <c r="P128" s="4">
        <f>=ROUNDDOWN({0},0)</f>
      </c>
      <c r="Q128" s="4"/>
      <c r="R128" s="5"/>
      <c r="S128" s="4">
        <v>22</v>
      </c>
      <c r="T128" s="6">
        <v>975.41</v>
      </c>
      <c r="U128" s="4"/>
      <c r="V128" s="6"/>
      <c r="W128" s="5"/>
      <c r="X128" s="5"/>
      <c r="Y128" s="4">
        <v>5</v>
      </c>
      <c r="Z128" s="6">
        <v>219.41</v>
      </c>
      <c r="AA128" s="4"/>
      <c r="AB128" s="6"/>
      <c r="AC128" s="5"/>
      <c r="AD128" s="5"/>
      <c r="AE128" s="4">
        <v>1</v>
      </c>
      <c r="AF128" s="6">
        <v>39.99</v>
      </c>
      <c r="AG128" s="4"/>
      <c r="AH128" s="6"/>
      <c r="AI128" s="5"/>
      <c r="AJ128" s="5"/>
      <c r="AK128" s="4">
        <v>6</v>
      </c>
      <c r="AL128" s="6">
        <v>266.06</v>
      </c>
      <c r="AM128" s="4"/>
      <c r="AN128" s="6"/>
      <c r="AO128" s="5"/>
      <c r="AP128" s="5"/>
      <c r="AQ128" s="4">
        <v>2</v>
      </c>
      <c r="AR128" s="6">
        <v>93.17</v>
      </c>
      <c r="AS128" s="4"/>
      <c r="AT128" s="6"/>
      <c r="AU128" s="5"/>
      <c r="AV128" s="5"/>
      <c r="AW128" s="4">
        <v>1</v>
      </c>
      <c r="AX128" s="6">
        <v>45.36</v>
      </c>
      <c r="AY128" s="4"/>
      <c r="AZ128" s="6"/>
      <c r="BA128" s="5"/>
      <c r="BB128" s="5"/>
      <c r="BC128" s="4"/>
      <c r="BD128" s="6"/>
      <c r="BE128" s="4"/>
      <c r="BF128" s="6"/>
      <c r="BG128" s="5"/>
      <c r="BH128" s="5"/>
      <c r="BI128" s="4"/>
      <c r="BJ128" s="6"/>
      <c r="BK128" s="4"/>
      <c r="BL128" s="6"/>
      <c r="BM128" s="5"/>
      <c r="BN128" s="5"/>
      <c r="BO128" s="4"/>
      <c r="BP128" s="6"/>
      <c r="BQ128" s="4"/>
      <c r="BR128" s="6"/>
      <c r="BS128" s="5"/>
      <c r="BT128" s="5"/>
      <c r="BU128" s="4"/>
      <c r="BV128" s="6"/>
      <c r="BW128" s="4"/>
      <c r="BX128" s="6"/>
      <c r="BY128" s="5"/>
      <c r="BZ128" s="5"/>
      <c r="CA128" s="4"/>
      <c r="CB128" s="6"/>
      <c r="CC128" s="4"/>
      <c r="CD128" s="6"/>
      <c r="CE128" s="5"/>
      <c r="CF128" s="5"/>
      <c r="CG128" s="4">
        <v>6</v>
      </c>
      <c r="CH128" s="6">
        <v>266.06</v>
      </c>
      <c r="CI128" s="4"/>
      <c r="CJ128" s="6"/>
      <c r="CK128" s="5"/>
      <c r="CL128" s="5"/>
      <c r="CM128" s="4"/>
      <c r="CN128" s="6"/>
      <c r="CO128" s="4"/>
      <c r="CP128" s="6"/>
      <c r="CQ128" s="5"/>
      <c r="CR128" s="5"/>
      <c r="CS128" s="4">
        <v>1</v>
      </c>
      <c r="CT128" s="6">
        <v>45.36</v>
      </c>
      <c r="CU128" s="4"/>
      <c r="CV128" s="6"/>
      <c r="CW128" s="5"/>
      <c r="CX128" s="5"/>
      <c r="CY128" s="4"/>
      <c r="CZ128" s="6"/>
      <c r="DA128" s="4"/>
      <c r="DB128" s="6"/>
      <c r="DC128" s="5"/>
      <c r="DD128" s="5"/>
      <c r="DE128" s="4"/>
      <c r="DF128" s="6"/>
      <c r="DG128" s="4"/>
      <c r="DH128" s="6"/>
      <c r="DI128" s="5"/>
      <c r="DJ128" s="5"/>
      <c r="DK128" s="4"/>
      <c r="DL128" s="6"/>
      <c r="DM128" s="4"/>
      <c r="DN128" s="6"/>
      <c r="DO128" s="5"/>
      <c r="DP128" s="5"/>
      <c r="DQ128" s="4"/>
      <c r="DR128" s="6"/>
      <c r="DS128" s="4"/>
      <c r="DT128" s="6"/>
      <c r="DU128" s="5"/>
      <c r="DV128" s="5"/>
      <c r="DW128" s="4"/>
      <c r="DX128" s="6"/>
      <c r="DY128" s="4"/>
      <c r="DZ128" s="6"/>
      <c r="EA128" s="5"/>
      <c r="EB128" s="5"/>
      <c r="EC128" s="4"/>
      <c r="ED128" s="6"/>
      <c r="EE128" s="4"/>
      <c r="EF128" s="6"/>
      <c r="EG128" s="5"/>
      <c r="EH128" s="5"/>
      <c r="EI128" s="4"/>
      <c r="EJ128" s="6"/>
      <c r="EK128" s="4"/>
      <c r="EL128" s="6"/>
      <c r="EM128" s="5"/>
      <c r="EN128" s="5"/>
      <c r="EO128" s="4"/>
      <c r="EP128" s="6"/>
      <c r="EQ128" s="4"/>
      <c r="ER128" s="6"/>
      <c r="ES128" s="5"/>
      <c r="ET128" s="5"/>
      <c r="EU128" s="4"/>
      <c r="EV128" s="6"/>
      <c r="EW128" s="4"/>
      <c r="EX128" s="6"/>
      <c r="EY128" s="5"/>
      <c r="EZ128" s="5"/>
      <c r="FA128" s="4"/>
      <c r="FB128" s="6"/>
      <c r="FC128" s="4"/>
      <c r="FD128" s="6"/>
      <c r="FE128" s="5"/>
      <c r="FF128" s="5"/>
      <c r="FG128" s="4"/>
      <c r="FH128" s="6"/>
      <c r="FI128" s="4"/>
      <c r="FJ128" s="6"/>
      <c r="FK128" s="5"/>
      <c r="FL128" s="5"/>
      <c r="FM128" s="4"/>
      <c r="FN128" s="6"/>
      <c r="FO128" s="4"/>
      <c r="FP128" s="6"/>
      <c r="FQ128" s="5"/>
      <c r="FR128" s="5"/>
      <c r="FS128" s="4"/>
      <c r="FT128" s="6"/>
      <c r="FU128" s="4"/>
      <c r="FV128" s="6"/>
      <c r="FW128" s="5"/>
      <c r="FX128" s="5"/>
      <c r="FY128" s="4"/>
      <c r="FZ128" s="6"/>
      <c r="GA128" s="4"/>
      <c r="GB128" s="6"/>
      <c r="GC128" s="5"/>
      <c r="GD128" s="5"/>
      <c r="GE128" s="4"/>
      <c r="GF128" s="6"/>
      <c r="GG128" s="4"/>
      <c r="GH128" s="6"/>
      <c r="GI128" s="5"/>
      <c r="GJ128" s="5"/>
      <c r="GK128" s="4"/>
      <c r="GL128" s="6"/>
      <c r="GM128" s="4"/>
      <c r="GN128" s="6"/>
      <c r="GO128" s="5"/>
      <c r="GP128" s="5"/>
      <c r="GQ128" s="4"/>
      <c r="GR128" s="6"/>
      <c r="GS128" s="4"/>
      <c r="GT128" s="6"/>
      <c r="GU128" s="5"/>
      <c r="GV128" s="5"/>
      <c r="GW128" s="4"/>
      <c r="GX128" s="6"/>
      <c r="GY128" s="4"/>
      <c r="GZ128" s="6"/>
      <c r="HA128" s="5"/>
      <c r="HB128" s="5"/>
      <c r="HC128" s="4"/>
      <c r="HD128" s="6"/>
      <c r="HE128" s="4"/>
      <c r="HF128" s="6"/>
      <c r="HG128" s="5"/>
      <c r="HH128" s="5"/>
      <c r="HI128" s="4"/>
      <c r="HJ128" s="6"/>
      <c r="HK128" s="4"/>
      <c r="HL128" s="6"/>
      <c r="HM128" s="5"/>
      <c r="HN128" s="5"/>
      <c r="HO128" s="4"/>
      <c r="HP128" s="6"/>
      <c r="HQ128" s="4"/>
      <c r="HR128" s="6"/>
      <c r="HS128" s="5"/>
      <c r="HT128" s="5"/>
      <c r="HU128" s="4"/>
      <c r="HV128" s="6"/>
      <c r="HW128" s="4"/>
      <c r="HX128" s="6"/>
      <c r="HY128" s="5"/>
      <c r="HZ128" s="5"/>
      <c r="IA128" s="4"/>
      <c r="IB128" s="6"/>
      <c r="IC128" s="4"/>
      <c r="ID128" s="6"/>
      <c r="IE128" s="5"/>
      <c r="IF128" s="5"/>
      <c r="IG128" s="4"/>
      <c r="IH128" s="6"/>
      <c r="II128" s="4"/>
      <c r="IJ128" s="6"/>
      <c r="IK128" s="5"/>
      <c r="IL128" s="5"/>
      <c r="IM128" s="4"/>
      <c r="IN128" s="6"/>
      <c r="IO128" s="4"/>
      <c r="IP128" s="6"/>
      <c r="IQ128" s="5"/>
      <c r="IR128" s="5"/>
      <c r="IS128" s="4"/>
      <c r="IT128" s="6"/>
      <c r="IU128" s="4"/>
      <c r="IV128" s="6"/>
      <c r="IW128" s="5"/>
      <c r="IX128" s="5"/>
      <c r="IY128" s="4"/>
      <c r="IZ128" s="6"/>
      <c r="JA128" s="4"/>
      <c r="JB128" s="6"/>
      <c r="JC128" s="5"/>
      <c r="JD128" s="5"/>
      <c r="JE128" s="4"/>
      <c r="JF128" s="6"/>
      <c r="JG128" s="4"/>
      <c r="JH128" s="6"/>
      <c r="JI128" s="5"/>
      <c r="JJ128" s="5"/>
      <c r="JK128" s="4"/>
      <c r="JL128" s="6"/>
      <c r="JM128" s="4"/>
      <c r="JN128" s="6"/>
      <c r="JO128" s="5"/>
      <c r="JP128" s="5"/>
      <c r="JQ128" s="4"/>
      <c r="JR128" s="6"/>
      <c r="JS128" s="4"/>
      <c r="JT128" s="6"/>
      <c r="JU128" s="5"/>
      <c r="JV128" s="5"/>
      <c r="JW128" s="4"/>
      <c r="JX128" s="6"/>
      <c r="JY128" s="4"/>
      <c r="JZ128" s="6"/>
      <c r="KA128" s="5"/>
      <c r="KB128" s="5"/>
      <c r="KC128" s="4"/>
      <c r="KD128" s="6"/>
      <c r="KE128" s="4"/>
      <c r="KF128" s="6"/>
      <c r="KG128" s="5"/>
      <c r="KH128" s="5"/>
      <c r="KI128" s="4"/>
      <c r="KJ128" s="6"/>
      <c r="KK128" s="4"/>
      <c r="KL128" s="6"/>
      <c r="KM128" s="5"/>
      <c r="KN128" s="5"/>
    </row>
    <row r="129">
      <c r="A129" s="3" t="s">
        <v>85</v>
      </c>
      <c r="B129" s="3" t="s">
        <v>86</v>
      </c>
      <c r="C129" s="3" t="s">
        <v>87</v>
      </c>
      <c r="D129" s="3" t="s">
        <v>88</v>
      </c>
      <c r="E129" s="3" t="s">
        <v>241</v>
      </c>
      <c r="F129" s="3" t="s">
        <v>242</v>
      </c>
      <c r="G129" s="3" t="s">
        <v>243</v>
      </c>
      <c r="H129" s="3" t="s">
        <v>147</v>
      </c>
      <c r="I129" s="3" t="s">
        <v>1358</v>
      </c>
      <c r="J129" s="3" t="s">
        <v>1318</v>
      </c>
      <c r="K129" s="4">
        <v>225</v>
      </c>
      <c r="L129" s="4">
        <f>=ROUNDDOWN(19.5652173913043,0)</f>
      </c>
      <c r="M129" s="4"/>
      <c r="N129" s="5"/>
      <c r="O129" s="4"/>
      <c r="P129" s="4">
        <f>=ROUNDDOWN({0},0)</f>
      </c>
      <c r="Q129" s="4"/>
      <c r="R129" s="5"/>
      <c r="S129" s="4">
        <v>15</v>
      </c>
      <c r="T129" s="6">
        <v>695.51</v>
      </c>
      <c r="U129" s="4"/>
      <c r="V129" s="6"/>
      <c r="W129" s="5"/>
      <c r="X129" s="5"/>
      <c r="Y129" s="4">
        <v>8</v>
      </c>
      <c r="Z129" s="6">
        <v>362.82</v>
      </c>
      <c r="AA129" s="4"/>
      <c r="AB129" s="6"/>
      <c r="AC129" s="5"/>
      <c r="AD129" s="5"/>
      <c r="AE129" s="4"/>
      <c r="AF129" s="6"/>
      <c r="AG129" s="4"/>
      <c r="AH129" s="6"/>
      <c r="AI129" s="5"/>
      <c r="AJ129" s="5"/>
      <c r="AK129" s="4">
        <v>2</v>
      </c>
      <c r="AL129" s="6">
        <v>93.3</v>
      </c>
      <c r="AM129" s="4"/>
      <c r="AN129" s="6"/>
      <c r="AO129" s="5"/>
      <c r="AP129" s="5"/>
      <c r="AQ129" s="4">
        <v>1</v>
      </c>
      <c r="AR129" s="6">
        <v>44.79</v>
      </c>
      <c r="AS129" s="4"/>
      <c r="AT129" s="6"/>
      <c r="AU129" s="5"/>
      <c r="AV129" s="5"/>
      <c r="AW129" s="4">
        <v>1</v>
      </c>
      <c r="AX129" s="6">
        <v>41.99</v>
      </c>
      <c r="AY129" s="4"/>
      <c r="AZ129" s="6"/>
      <c r="BA129" s="5"/>
      <c r="BB129" s="5"/>
      <c r="BC129" s="4"/>
      <c r="BD129" s="6"/>
      <c r="BE129" s="4"/>
      <c r="BF129" s="6"/>
      <c r="BG129" s="5"/>
      <c r="BH129" s="5"/>
      <c r="BI129" s="4"/>
      <c r="BJ129" s="6"/>
      <c r="BK129" s="4"/>
      <c r="BL129" s="6"/>
      <c r="BM129" s="5"/>
      <c r="BN129" s="5"/>
      <c r="BO129" s="4">
        <v>1</v>
      </c>
      <c r="BP129" s="6">
        <v>59.31</v>
      </c>
      <c r="BQ129" s="4"/>
      <c r="BR129" s="6"/>
      <c r="BS129" s="5"/>
      <c r="BT129" s="5"/>
      <c r="BU129" s="4"/>
      <c r="BV129" s="6"/>
      <c r="BW129" s="4"/>
      <c r="BX129" s="6"/>
      <c r="BY129" s="5"/>
      <c r="BZ129" s="5"/>
      <c r="CA129" s="4"/>
      <c r="CB129" s="6"/>
      <c r="CC129" s="4"/>
      <c r="CD129" s="6"/>
      <c r="CE129" s="5"/>
      <c r="CF129" s="5"/>
      <c r="CG129" s="4">
        <v>2</v>
      </c>
      <c r="CH129" s="6">
        <v>93.3</v>
      </c>
      <c r="CI129" s="4"/>
      <c r="CJ129" s="6"/>
      <c r="CK129" s="5"/>
      <c r="CL129" s="5"/>
      <c r="CM129" s="4"/>
      <c r="CN129" s="6"/>
      <c r="CO129" s="4"/>
      <c r="CP129" s="6"/>
      <c r="CQ129" s="5"/>
      <c r="CR129" s="5"/>
      <c r="CS129" s="4"/>
      <c r="CT129" s="6"/>
      <c r="CU129" s="4"/>
      <c r="CV129" s="6"/>
      <c r="CW129" s="5"/>
      <c r="CX129" s="5"/>
      <c r="CY129" s="4"/>
      <c r="CZ129" s="6"/>
      <c r="DA129" s="4"/>
      <c r="DB129" s="6"/>
      <c r="DC129" s="5"/>
      <c r="DD129" s="5"/>
      <c r="DE129" s="4"/>
      <c r="DF129" s="6"/>
      <c r="DG129" s="4"/>
      <c r="DH129" s="6"/>
      <c r="DI129" s="5"/>
      <c r="DJ129" s="5"/>
      <c r="DK129" s="4"/>
      <c r="DL129" s="6"/>
      <c r="DM129" s="4"/>
      <c r="DN129" s="6"/>
      <c r="DO129" s="5"/>
      <c r="DP129" s="5"/>
      <c r="DQ129" s="4"/>
      <c r="DR129" s="6"/>
      <c r="DS129" s="4"/>
      <c r="DT129" s="6"/>
      <c r="DU129" s="5"/>
      <c r="DV129" s="5"/>
      <c r="DW129" s="4"/>
      <c r="DX129" s="6"/>
      <c r="DY129" s="4"/>
      <c r="DZ129" s="6"/>
      <c r="EA129" s="5"/>
      <c r="EB129" s="5"/>
      <c r="EC129" s="4"/>
      <c r="ED129" s="6"/>
      <c r="EE129" s="4"/>
      <c r="EF129" s="6"/>
      <c r="EG129" s="5"/>
      <c r="EH129" s="5"/>
      <c r="EI129" s="4"/>
      <c r="EJ129" s="6"/>
      <c r="EK129" s="4"/>
      <c r="EL129" s="6"/>
      <c r="EM129" s="5"/>
      <c r="EN129" s="5"/>
      <c r="EO129" s="4"/>
      <c r="EP129" s="6"/>
      <c r="EQ129" s="4"/>
      <c r="ER129" s="6"/>
      <c r="ES129" s="5"/>
      <c r="ET129" s="5"/>
      <c r="EU129" s="4"/>
      <c r="EV129" s="6"/>
      <c r="EW129" s="4"/>
      <c r="EX129" s="6"/>
      <c r="EY129" s="5"/>
      <c r="EZ129" s="5"/>
      <c r="FA129" s="4"/>
      <c r="FB129" s="6"/>
      <c r="FC129" s="4"/>
      <c r="FD129" s="6"/>
      <c r="FE129" s="5"/>
      <c r="FF129" s="5"/>
      <c r="FG129" s="4"/>
      <c r="FH129" s="6"/>
      <c r="FI129" s="4"/>
      <c r="FJ129" s="6"/>
      <c r="FK129" s="5"/>
      <c r="FL129" s="5"/>
      <c r="FM129" s="4"/>
      <c r="FN129" s="6"/>
      <c r="FO129" s="4"/>
      <c r="FP129" s="6"/>
      <c r="FQ129" s="5"/>
      <c r="FR129" s="5"/>
      <c r="FS129" s="4"/>
      <c r="FT129" s="6"/>
      <c r="FU129" s="4"/>
      <c r="FV129" s="6"/>
      <c r="FW129" s="5"/>
      <c r="FX129" s="5"/>
      <c r="FY129" s="4"/>
      <c r="FZ129" s="6"/>
      <c r="GA129" s="4"/>
      <c r="GB129" s="6"/>
      <c r="GC129" s="5"/>
      <c r="GD129" s="5"/>
      <c r="GE129" s="4"/>
      <c r="GF129" s="6"/>
      <c r="GG129" s="4"/>
      <c r="GH129" s="6"/>
      <c r="GI129" s="5"/>
      <c r="GJ129" s="5"/>
      <c r="GK129" s="4"/>
      <c r="GL129" s="6"/>
      <c r="GM129" s="4"/>
      <c r="GN129" s="6"/>
      <c r="GO129" s="5"/>
      <c r="GP129" s="5"/>
      <c r="GQ129" s="4"/>
      <c r="GR129" s="6"/>
      <c r="GS129" s="4"/>
      <c r="GT129" s="6"/>
      <c r="GU129" s="5"/>
      <c r="GV129" s="5"/>
      <c r="GW129" s="4"/>
      <c r="GX129" s="6"/>
      <c r="GY129" s="4"/>
      <c r="GZ129" s="6"/>
      <c r="HA129" s="5"/>
      <c r="HB129" s="5"/>
      <c r="HC129" s="4"/>
      <c r="HD129" s="6"/>
      <c r="HE129" s="4"/>
      <c r="HF129" s="6"/>
      <c r="HG129" s="5"/>
      <c r="HH129" s="5"/>
      <c r="HI129" s="4"/>
      <c r="HJ129" s="6"/>
      <c r="HK129" s="4"/>
      <c r="HL129" s="6"/>
      <c r="HM129" s="5"/>
      <c r="HN129" s="5"/>
      <c r="HO129" s="4"/>
      <c r="HP129" s="6"/>
      <c r="HQ129" s="4"/>
      <c r="HR129" s="6"/>
      <c r="HS129" s="5"/>
      <c r="HT129" s="5"/>
      <c r="HU129" s="4"/>
      <c r="HV129" s="6"/>
      <c r="HW129" s="4"/>
      <c r="HX129" s="6"/>
      <c r="HY129" s="5"/>
      <c r="HZ129" s="5"/>
      <c r="IA129" s="4"/>
      <c r="IB129" s="6"/>
      <c r="IC129" s="4"/>
      <c r="ID129" s="6"/>
      <c r="IE129" s="5"/>
      <c r="IF129" s="5"/>
      <c r="IG129" s="4"/>
      <c r="IH129" s="6"/>
      <c r="II129" s="4"/>
      <c r="IJ129" s="6"/>
      <c r="IK129" s="5"/>
      <c r="IL129" s="5"/>
      <c r="IM129" s="4"/>
      <c r="IN129" s="6"/>
      <c r="IO129" s="4"/>
      <c r="IP129" s="6"/>
      <c r="IQ129" s="5"/>
      <c r="IR129" s="5"/>
      <c r="IS129" s="4"/>
      <c r="IT129" s="6"/>
      <c r="IU129" s="4"/>
      <c r="IV129" s="6"/>
      <c r="IW129" s="5"/>
      <c r="IX129" s="5"/>
      <c r="IY129" s="4"/>
      <c r="IZ129" s="6"/>
      <c r="JA129" s="4"/>
      <c r="JB129" s="6"/>
      <c r="JC129" s="5"/>
      <c r="JD129" s="5"/>
      <c r="JE129" s="4"/>
      <c r="JF129" s="6"/>
      <c r="JG129" s="4"/>
      <c r="JH129" s="6"/>
      <c r="JI129" s="5"/>
      <c r="JJ129" s="5"/>
      <c r="JK129" s="4"/>
      <c r="JL129" s="6"/>
      <c r="JM129" s="4"/>
      <c r="JN129" s="6"/>
      <c r="JO129" s="5"/>
      <c r="JP129" s="5"/>
      <c r="JQ129" s="4"/>
      <c r="JR129" s="6"/>
      <c r="JS129" s="4"/>
      <c r="JT129" s="6"/>
      <c r="JU129" s="5"/>
      <c r="JV129" s="5"/>
      <c r="JW129" s="4"/>
      <c r="JX129" s="6"/>
      <c r="JY129" s="4"/>
      <c r="JZ129" s="6"/>
      <c r="KA129" s="5"/>
      <c r="KB129" s="5"/>
      <c r="KC129" s="4"/>
      <c r="KD129" s="6"/>
      <c r="KE129" s="4"/>
      <c r="KF129" s="6"/>
      <c r="KG129" s="5"/>
      <c r="KH129" s="5"/>
      <c r="KI129" s="4"/>
      <c r="KJ129" s="6"/>
      <c r="KK129" s="4"/>
      <c r="KL129" s="6"/>
      <c r="KM129" s="5"/>
      <c r="KN129" s="5"/>
    </row>
    <row r="130">
      <c r="A130" s="3" t="s">
        <v>85</v>
      </c>
      <c r="B130" s="3" t="s">
        <v>86</v>
      </c>
      <c r="C130" s="3" t="s">
        <v>87</v>
      </c>
      <c r="D130" s="3" t="s">
        <v>88</v>
      </c>
      <c r="E130" s="3" t="s">
        <v>244</v>
      </c>
      <c r="F130" s="3" t="s">
        <v>245</v>
      </c>
      <c r="G130" s="3" t="s">
        <v>246</v>
      </c>
      <c r="H130" s="3" t="s">
        <v>102</v>
      </c>
      <c r="I130" s="3" t="s">
        <v>1322</v>
      </c>
      <c r="J130" s="3" t="s">
        <v>1319</v>
      </c>
      <c r="K130" s="4">
        <v>1071</v>
      </c>
      <c r="L130" s="4">
        <f>=ROUNDDOWN(24.906976744186,0)</f>
      </c>
      <c r="M130" s="4"/>
      <c r="N130" s="5">
        <v>1</v>
      </c>
      <c r="O130" s="4"/>
      <c r="P130" s="4">
        <f>=ROUNDDOWN({0},0)</f>
      </c>
      <c r="Q130" s="4"/>
      <c r="R130" s="5"/>
      <c r="S130" s="4">
        <v>22</v>
      </c>
      <c r="T130" s="6">
        <v>1617.52</v>
      </c>
      <c r="U130" s="4"/>
      <c r="V130" s="6"/>
      <c r="W130" s="5"/>
      <c r="X130" s="5"/>
      <c r="Y130" s="4">
        <v>8</v>
      </c>
      <c r="Z130" s="6">
        <v>553.35</v>
      </c>
      <c r="AA130" s="4"/>
      <c r="AB130" s="6"/>
      <c r="AC130" s="5"/>
      <c r="AD130" s="5"/>
      <c r="AE130" s="4">
        <v>2</v>
      </c>
      <c r="AF130" s="6">
        <v>121.24</v>
      </c>
      <c r="AG130" s="4"/>
      <c r="AH130" s="6"/>
      <c r="AI130" s="5"/>
      <c r="AJ130" s="5"/>
      <c r="AK130" s="4">
        <v>6</v>
      </c>
      <c r="AL130" s="6">
        <v>471.39</v>
      </c>
      <c r="AM130" s="4"/>
      <c r="AN130" s="6"/>
      <c r="AO130" s="5"/>
      <c r="AP130" s="5"/>
      <c r="AQ130" s="4">
        <v>4</v>
      </c>
      <c r="AR130" s="6">
        <v>323.96</v>
      </c>
      <c r="AS130" s="4"/>
      <c r="AT130" s="6"/>
      <c r="AU130" s="5"/>
      <c r="AV130" s="5"/>
      <c r="AW130" s="4">
        <v>1</v>
      </c>
      <c r="AX130" s="6">
        <v>67.1</v>
      </c>
      <c r="AY130" s="4"/>
      <c r="AZ130" s="6"/>
      <c r="BA130" s="5"/>
      <c r="BB130" s="5"/>
      <c r="BC130" s="4"/>
      <c r="BD130" s="6"/>
      <c r="BE130" s="4"/>
      <c r="BF130" s="6"/>
      <c r="BG130" s="5"/>
      <c r="BH130" s="5"/>
      <c r="BI130" s="4"/>
      <c r="BJ130" s="6"/>
      <c r="BK130" s="4"/>
      <c r="BL130" s="6"/>
      <c r="BM130" s="5"/>
      <c r="BN130" s="5"/>
      <c r="BO130" s="4"/>
      <c r="BP130" s="6"/>
      <c r="BQ130" s="4"/>
      <c r="BR130" s="6"/>
      <c r="BS130" s="5"/>
      <c r="BT130" s="5"/>
      <c r="BU130" s="4"/>
      <c r="BV130" s="6"/>
      <c r="BW130" s="4"/>
      <c r="BX130" s="6"/>
      <c r="BY130" s="5"/>
      <c r="BZ130" s="5"/>
      <c r="CA130" s="4"/>
      <c r="CB130" s="6"/>
      <c r="CC130" s="4"/>
      <c r="CD130" s="6"/>
      <c r="CE130" s="5"/>
      <c r="CF130" s="5"/>
      <c r="CG130" s="4">
        <v>1</v>
      </c>
      <c r="CH130" s="6">
        <v>80.48</v>
      </c>
      <c r="CI130" s="4"/>
      <c r="CJ130" s="6"/>
      <c r="CK130" s="5"/>
      <c r="CL130" s="5"/>
      <c r="CM130" s="4"/>
      <c r="CN130" s="6"/>
      <c r="CO130" s="4"/>
      <c r="CP130" s="6"/>
      <c r="CQ130" s="5"/>
      <c r="CR130" s="5"/>
      <c r="CS130" s="4"/>
      <c r="CT130" s="6"/>
      <c r="CU130" s="4"/>
      <c r="CV130" s="6"/>
      <c r="CW130" s="5"/>
      <c r="CX130" s="5"/>
      <c r="CY130" s="4"/>
      <c r="CZ130" s="6"/>
      <c r="DA130" s="4"/>
      <c r="DB130" s="6"/>
      <c r="DC130" s="5"/>
      <c r="DD130" s="5"/>
      <c r="DE130" s="4"/>
      <c r="DF130" s="6"/>
      <c r="DG130" s="4"/>
      <c r="DH130" s="6"/>
      <c r="DI130" s="5"/>
      <c r="DJ130" s="5"/>
      <c r="DK130" s="4"/>
      <c r="DL130" s="6"/>
      <c r="DM130" s="4"/>
      <c r="DN130" s="6"/>
      <c r="DO130" s="5"/>
      <c r="DP130" s="5"/>
      <c r="DQ130" s="4"/>
      <c r="DR130" s="6"/>
      <c r="DS130" s="4"/>
      <c r="DT130" s="6"/>
      <c r="DU130" s="5"/>
      <c r="DV130" s="5"/>
      <c r="DW130" s="4"/>
      <c r="DX130" s="6"/>
      <c r="DY130" s="4"/>
      <c r="DZ130" s="6"/>
      <c r="EA130" s="5"/>
      <c r="EB130" s="5"/>
      <c r="EC130" s="4"/>
      <c r="ED130" s="6"/>
      <c r="EE130" s="4"/>
      <c r="EF130" s="6"/>
      <c r="EG130" s="5"/>
      <c r="EH130" s="5"/>
      <c r="EI130" s="4"/>
      <c r="EJ130" s="6"/>
      <c r="EK130" s="4"/>
      <c r="EL130" s="6"/>
      <c r="EM130" s="5"/>
      <c r="EN130" s="5"/>
      <c r="EO130" s="4"/>
      <c r="EP130" s="6"/>
      <c r="EQ130" s="4"/>
      <c r="ER130" s="6"/>
      <c r="ES130" s="5"/>
      <c r="ET130" s="5"/>
      <c r="EU130" s="4"/>
      <c r="EV130" s="6"/>
      <c r="EW130" s="4"/>
      <c r="EX130" s="6"/>
      <c r="EY130" s="5"/>
      <c r="EZ130" s="5"/>
      <c r="FA130" s="4"/>
      <c r="FB130" s="6"/>
      <c r="FC130" s="4"/>
      <c r="FD130" s="6"/>
      <c r="FE130" s="5"/>
      <c r="FF130" s="5"/>
      <c r="FG130" s="4"/>
      <c r="FH130" s="6"/>
      <c r="FI130" s="4"/>
      <c r="FJ130" s="6"/>
      <c r="FK130" s="5"/>
      <c r="FL130" s="5"/>
      <c r="FM130" s="4"/>
      <c r="FN130" s="6"/>
      <c r="FO130" s="4"/>
      <c r="FP130" s="6"/>
      <c r="FQ130" s="5"/>
      <c r="FR130" s="5"/>
      <c r="FS130" s="4"/>
      <c r="FT130" s="6"/>
      <c r="FU130" s="4"/>
      <c r="FV130" s="6"/>
      <c r="FW130" s="5"/>
      <c r="FX130" s="5"/>
      <c r="FY130" s="4"/>
      <c r="FZ130" s="6"/>
      <c r="GA130" s="4"/>
      <c r="GB130" s="6"/>
      <c r="GC130" s="5"/>
      <c r="GD130" s="5"/>
      <c r="GE130" s="4"/>
      <c r="GF130" s="6"/>
      <c r="GG130" s="4"/>
      <c r="GH130" s="6"/>
      <c r="GI130" s="5"/>
      <c r="GJ130" s="5"/>
      <c r="GK130" s="4"/>
      <c r="GL130" s="6"/>
      <c r="GM130" s="4"/>
      <c r="GN130" s="6"/>
      <c r="GO130" s="5"/>
      <c r="GP130" s="5"/>
      <c r="GQ130" s="4"/>
      <c r="GR130" s="6"/>
      <c r="GS130" s="4"/>
      <c r="GT130" s="6"/>
      <c r="GU130" s="5"/>
      <c r="GV130" s="5"/>
      <c r="GW130" s="4"/>
      <c r="GX130" s="6"/>
      <c r="GY130" s="4"/>
      <c r="GZ130" s="6"/>
      <c r="HA130" s="5"/>
      <c r="HB130" s="5"/>
      <c r="HC130" s="4"/>
      <c r="HD130" s="6"/>
      <c r="HE130" s="4"/>
      <c r="HF130" s="6"/>
      <c r="HG130" s="5"/>
      <c r="HH130" s="5"/>
      <c r="HI130" s="4"/>
      <c r="HJ130" s="6"/>
      <c r="HK130" s="4"/>
      <c r="HL130" s="6"/>
      <c r="HM130" s="5"/>
      <c r="HN130" s="5"/>
      <c r="HO130" s="4"/>
      <c r="HP130" s="6"/>
      <c r="HQ130" s="4"/>
      <c r="HR130" s="6"/>
      <c r="HS130" s="5"/>
      <c r="HT130" s="5"/>
      <c r="HU130" s="4"/>
      <c r="HV130" s="6"/>
      <c r="HW130" s="4"/>
      <c r="HX130" s="6"/>
      <c r="HY130" s="5"/>
      <c r="HZ130" s="5"/>
      <c r="IA130" s="4"/>
      <c r="IB130" s="6"/>
      <c r="IC130" s="4"/>
      <c r="ID130" s="6"/>
      <c r="IE130" s="5"/>
      <c r="IF130" s="5"/>
      <c r="IG130" s="4"/>
      <c r="IH130" s="6"/>
      <c r="II130" s="4"/>
      <c r="IJ130" s="6"/>
      <c r="IK130" s="5"/>
      <c r="IL130" s="5"/>
      <c r="IM130" s="4"/>
      <c r="IN130" s="6"/>
      <c r="IO130" s="4"/>
      <c r="IP130" s="6"/>
      <c r="IQ130" s="5"/>
      <c r="IR130" s="5"/>
      <c r="IS130" s="4"/>
      <c r="IT130" s="6"/>
      <c r="IU130" s="4"/>
      <c r="IV130" s="6"/>
      <c r="IW130" s="5"/>
      <c r="IX130" s="5"/>
      <c r="IY130" s="4"/>
      <c r="IZ130" s="6"/>
      <c r="JA130" s="4"/>
      <c r="JB130" s="6"/>
      <c r="JC130" s="5"/>
      <c r="JD130" s="5"/>
      <c r="JE130" s="4"/>
      <c r="JF130" s="6"/>
      <c r="JG130" s="4"/>
      <c r="JH130" s="6"/>
      <c r="JI130" s="5"/>
      <c r="JJ130" s="5"/>
      <c r="JK130" s="4"/>
      <c r="JL130" s="6"/>
      <c r="JM130" s="4"/>
      <c r="JN130" s="6"/>
      <c r="JO130" s="5"/>
      <c r="JP130" s="5"/>
      <c r="JQ130" s="4"/>
      <c r="JR130" s="6"/>
      <c r="JS130" s="4"/>
      <c r="JT130" s="6"/>
      <c r="JU130" s="5"/>
      <c r="JV130" s="5"/>
      <c r="JW130" s="4"/>
      <c r="JX130" s="6"/>
      <c r="JY130" s="4"/>
      <c r="JZ130" s="6"/>
      <c r="KA130" s="5"/>
      <c r="KB130" s="5"/>
      <c r="KC130" s="4"/>
      <c r="KD130" s="6"/>
      <c r="KE130" s="4"/>
      <c r="KF130" s="6"/>
      <c r="KG130" s="5"/>
      <c r="KH130" s="5"/>
      <c r="KI130" s="4"/>
      <c r="KJ130" s="6"/>
      <c r="KK130" s="4"/>
      <c r="KL130" s="6"/>
      <c r="KM130" s="5"/>
      <c r="KN130" s="5"/>
    </row>
    <row r="131">
      <c r="A131" s="3" t="s">
        <v>85</v>
      </c>
      <c r="B131" s="3" t="s">
        <v>86</v>
      </c>
      <c r="C131" s="3" t="s">
        <v>87</v>
      </c>
      <c r="D131" s="3" t="s">
        <v>88</v>
      </c>
      <c r="E131" s="3" t="s">
        <v>247</v>
      </c>
      <c r="F131" s="3" t="s">
        <v>248</v>
      </c>
      <c r="G131" s="3" t="s">
        <v>249</v>
      </c>
      <c r="H131" s="3" t="s">
        <v>129</v>
      </c>
      <c r="I131" s="3" t="s">
        <v>1322</v>
      </c>
      <c r="J131" s="3" t="s">
        <v>1318</v>
      </c>
      <c r="K131" s="4">
        <v>1027</v>
      </c>
      <c r="L131" s="4">
        <f>=ROUNDDOWN(98.75,0)</f>
      </c>
      <c r="M131" s="4"/>
      <c r="N131" s="5"/>
      <c r="O131" s="4"/>
      <c r="P131" s="4">
        <f>=ROUNDDOWN({0},0)</f>
      </c>
      <c r="Q131" s="4"/>
      <c r="R131" s="5"/>
      <c r="S131" s="4">
        <v>15</v>
      </c>
      <c r="T131" s="6">
        <v>831.49</v>
      </c>
      <c r="U131" s="4"/>
      <c r="V131" s="6"/>
      <c r="W131" s="5"/>
      <c r="X131" s="5"/>
      <c r="Y131" s="4">
        <v>6</v>
      </c>
      <c r="Z131" s="6">
        <v>342.12</v>
      </c>
      <c r="AA131" s="4"/>
      <c r="AB131" s="6"/>
      <c r="AC131" s="5"/>
      <c r="AD131" s="5"/>
      <c r="AE131" s="4"/>
      <c r="AF131" s="6"/>
      <c r="AG131" s="4"/>
      <c r="AH131" s="6"/>
      <c r="AI131" s="5"/>
      <c r="AJ131" s="5"/>
      <c r="AK131" s="4"/>
      <c r="AL131" s="6"/>
      <c r="AM131" s="4"/>
      <c r="AN131" s="6"/>
      <c r="AO131" s="5"/>
      <c r="AP131" s="5"/>
      <c r="AQ131" s="4"/>
      <c r="AR131" s="6"/>
      <c r="AS131" s="4"/>
      <c r="AT131" s="6"/>
      <c r="AU131" s="5"/>
      <c r="AV131" s="5"/>
      <c r="AW131" s="4">
        <v>2</v>
      </c>
      <c r="AX131" s="6">
        <v>110.87</v>
      </c>
      <c r="AY131" s="4"/>
      <c r="AZ131" s="6"/>
      <c r="BA131" s="5"/>
      <c r="BB131" s="5"/>
      <c r="BC131" s="4"/>
      <c r="BD131" s="6"/>
      <c r="BE131" s="4"/>
      <c r="BF131" s="6"/>
      <c r="BG131" s="5"/>
      <c r="BH131" s="5"/>
      <c r="BI131" s="4">
        <v>7</v>
      </c>
      <c r="BJ131" s="6">
        <v>378.5</v>
      </c>
      <c r="BK131" s="4"/>
      <c r="BL131" s="6"/>
      <c r="BM131" s="5"/>
      <c r="BN131" s="5"/>
      <c r="BO131" s="4"/>
      <c r="BP131" s="6"/>
      <c r="BQ131" s="4"/>
      <c r="BR131" s="6"/>
      <c r="BS131" s="5"/>
      <c r="BT131" s="5"/>
      <c r="BU131" s="4"/>
      <c r="BV131" s="6"/>
      <c r="BW131" s="4"/>
      <c r="BX131" s="6"/>
      <c r="BY131" s="5"/>
      <c r="BZ131" s="5"/>
      <c r="CA131" s="4"/>
      <c r="CB131" s="6"/>
      <c r="CC131" s="4"/>
      <c r="CD131" s="6"/>
      <c r="CE131" s="5"/>
      <c r="CF131" s="5"/>
      <c r="CG131" s="4"/>
      <c r="CH131" s="6"/>
      <c r="CI131" s="4"/>
      <c r="CJ131" s="6"/>
      <c r="CK131" s="5"/>
      <c r="CL131" s="5"/>
      <c r="CM131" s="4"/>
      <c r="CN131" s="6"/>
      <c r="CO131" s="4"/>
      <c r="CP131" s="6"/>
      <c r="CQ131" s="5"/>
      <c r="CR131" s="5"/>
      <c r="CS131" s="4"/>
      <c r="CT131" s="6"/>
      <c r="CU131" s="4"/>
      <c r="CV131" s="6"/>
      <c r="CW131" s="5"/>
      <c r="CX131" s="5"/>
      <c r="CY131" s="4"/>
      <c r="CZ131" s="6"/>
      <c r="DA131" s="4"/>
      <c r="DB131" s="6"/>
      <c r="DC131" s="5"/>
      <c r="DD131" s="5"/>
      <c r="DE131" s="4"/>
      <c r="DF131" s="6"/>
      <c r="DG131" s="4"/>
      <c r="DH131" s="6"/>
      <c r="DI131" s="5"/>
      <c r="DJ131" s="5"/>
      <c r="DK131" s="4"/>
      <c r="DL131" s="6"/>
      <c r="DM131" s="4"/>
      <c r="DN131" s="6"/>
      <c r="DO131" s="5"/>
      <c r="DP131" s="5"/>
      <c r="DQ131" s="4"/>
      <c r="DR131" s="6"/>
      <c r="DS131" s="4"/>
      <c r="DT131" s="6"/>
      <c r="DU131" s="5"/>
      <c r="DV131" s="5"/>
      <c r="DW131" s="4"/>
      <c r="DX131" s="6"/>
      <c r="DY131" s="4"/>
      <c r="DZ131" s="6"/>
      <c r="EA131" s="5"/>
      <c r="EB131" s="5"/>
      <c r="EC131" s="4"/>
      <c r="ED131" s="6"/>
      <c r="EE131" s="4"/>
      <c r="EF131" s="6"/>
      <c r="EG131" s="5"/>
      <c r="EH131" s="5"/>
      <c r="EI131" s="4"/>
      <c r="EJ131" s="6"/>
      <c r="EK131" s="4"/>
      <c r="EL131" s="6"/>
      <c r="EM131" s="5"/>
      <c r="EN131" s="5"/>
      <c r="EO131" s="4"/>
      <c r="EP131" s="6"/>
      <c r="EQ131" s="4"/>
      <c r="ER131" s="6"/>
      <c r="ES131" s="5"/>
      <c r="ET131" s="5"/>
      <c r="EU131" s="4"/>
      <c r="EV131" s="6"/>
      <c r="EW131" s="4"/>
      <c r="EX131" s="6"/>
      <c r="EY131" s="5"/>
      <c r="EZ131" s="5"/>
      <c r="FA131" s="4"/>
      <c r="FB131" s="6"/>
      <c r="FC131" s="4"/>
      <c r="FD131" s="6"/>
      <c r="FE131" s="5"/>
      <c r="FF131" s="5"/>
      <c r="FG131" s="4"/>
      <c r="FH131" s="6"/>
      <c r="FI131" s="4"/>
      <c r="FJ131" s="6"/>
      <c r="FK131" s="5"/>
      <c r="FL131" s="5"/>
      <c r="FM131" s="4"/>
      <c r="FN131" s="6"/>
      <c r="FO131" s="4"/>
      <c r="FP131" s="6"/>
      <c r="FQ131" s="5"/>
      <c r="FR131" s="5"/>
      <c r="FS131" s="4"/>
      <c r="FT131" s="6"/>
      <c r="FU131" s="4"/>
      <c r="FV131" s="6"/>
      <c r="FW131" s="5"/>
      <c r="FX131" s="5"/>
      <c r="FY131" s="4"/>
      <c r="FZ131" s="6"/>
      <c r="GA131" s="4"/>
      <c r="GB131" s="6"/>
      <c r="GC131" s="5"/>
      <c r="GD131" s="5"/>
      <c r="GE131" s="4"/>
      <c r="GF131" s="6"/>
      <c r="GG131" s="4"/>
      <c r="GH131" s="6"/>
      <c r="GI131" s="5"/>
      <c r="GJ131" s="5"/>
      <c r="GK131" s="4"/>
      <c r="GL131" s="6"/>
      <c r="GM131" s="4"/>
      <c r="GN131" s="6"/>
      <c r="GO131" s="5"/>
      <c r="GP131" s="5"/>
      <c r="GQ131" s="4"/>
      <c r="GR131" s="6"/>
      <c r="GS131" s="4"/>
      <c r="GT131" s="6"/>
      <c r="GU131" s="5"/>
      <c r="GV131" s="5"/>
      <c r="GW131" s="4"/>
      <c r="GX131" s="6"/>
      <c r="GY131" s="4"/>
      <c r="GZ131" s="6"/>
      <c r="HA131" s="5"/>
      <c r="HB131" s="5"/>
      <c r="HC131" s="4"/>
      <c r="HD131" s="6"/>
      <c r="HE131" s="4"/>
      <c r="HF131" s="6"/>
      <c r="HG131" s="5"/>
      <c r="HH131" s="5"/>
      <c r="HI131" s="4"/>
      <c r="HJ131" s="6"/>
      <c r="HK131" s="4"/>
      <c r="HL131" s="6"/>
      <c r="HM131" s="5"/>
      <c r="HN131" s="5"/>
      <c r="HO131" s="4"/>
      <c r="HP131" s="6"/>
      <c r="HQ131" s="4"/>
      <c r="HR131" s="6"/>
      <c r="HS131" s="5"/>
      <c r="HT131" s="5"/>
      <c r="HU131" s="4"/>
      <c r="HV131" s="6"/>
      <c r="HW131" s="4"/>
      <c r="HX131" s="6"/>
      <c r="HY131" s="5"/>
      <c r="HZ131" s="5"/>
      <c r="IA131" s="4"/>
      <c r="IB131" s="6"/>
      <c r="IC131" s="4"/>
      <c r="ID131" s="6"/>
      <c r="IE131" s="5"/>
      <c r="IF131" s="5"/>
      <c r="IG131" s="4"/>
      <c r="IH131" s="6"/>
      <c r="II131" s="4"/>
      <c r="IJ131" s="6"/>
      <c r="IK131" s="5"/>
      <c r="IL131" s="5"/>
      <c r="IM131" s="4"/>
      <c r="IN131" s="6"/>
      <c r="IO131" s="4"/>
      <c r="IP131" s="6"/>
      <c r="IQ131" s="5"/>
      <c r="IR131" s="5"/>
      <c r="IS131" s="4"/>
      <c r="IT131" s="6"/>
      <c r="IU131" s="4"/>
      <c r="IV131" s="6"/>
      <c r="IW131" s="5"/>
      <c r="IX131" s="5"/>
      <c r="IY131" s="4"/>
      <c r="IZ131" s="6"/>
      <c r="JA131" s="4"/>
      <c r="JB131" s="6"/>
      <c r="JC131" s="5"/>
      <c r="JD131" s="5"/>
      <c r="JE131" s="4"/>
      <c r="JF131" s="6"/>
      <c r="JG131" s="4"/>
      <c r="JH131" s="6"/>
      <c r="JI131" s="5"/>
      <c r="JJ131" s="5"/>
      <c r="JK131" s="4"/>
      <c r="JL131" s="6"/>
      <c r="JM131" s="4"/>
      <c r="JN131" s="6"/>
      <c r="JO131" s="5"/>
      <c r="JP131" s="5"/>
      <c r="JQ131" s="4"/>
      <c r="JR131" s="6"/>
      <c r="JS131" s="4"/>
      <c r="JT131" s="6"/>
      <c r="JU131" s="5"/>
      <c r="JV131" s="5"/>
      <c r="JW131" s="4"/>
      <c r="JX131" s="6"/>
      <c r="JY131" s="4"/>
      <c r="JZ131" s="6"/>
      <c r="KA131" s="5"/>
      <c r="KB131" s="5"/>
      <c r="KC131" s="4"/>
      <c r="KD131" s="6"/>
      <c r="KE131" s="4"/>
      <c r="KF131" s="6"/>
      <c r="KG131" s="5"/>
      <c r="KH131" s="5"/>
      <c r="KI131" s="4"/>
      <c r="KJ131" s="6"/>
      <c r="KK131" s="4"/>
      <c r="KL131" s="6"/>
      <c r="KM131" s="5"/>
      <c r="KN131" s="5"/>
    </row>
    <row r="132">
      <c r="A132" s="3" t="s">
        <v>85</v>
      </c>
      <c r="B132" s="3" t="s">
        <v>86</v>
      </c>
      <c r="C132" s="3" t="s">
        <v>87</v>
      </c>
      <c r="D132" s="3" t="s">
        <v>88</v>
      </c>
      <c r="E132" s="3" t="s">
        <v>247</v>
      </c>
      <c r="F132" s="3" t="s">
        <v>248</v>
      </c>
      <c r="G132" s="3" t="s">
        <v>249</v>
      </c>
      <c r="H132" s="3" t="s">
        <v>129</v>
      </c>
      <c r="I132" s="3" t="s">
        <v>1308</v>
      </c>
      <c r="J132" s="3" t="s">
        <v>1318</v>
      </c>
      <c r="K132" s="4">
        <v>848</v>
      </c>
      <c r="L132" s="4">
        <f>=ROUNDDOWN(48.4571428571429,0)</f>
      </c>
      <c r="M132" s="4"/>
      <c r="N132" s="5"/>
      <c r="O132" s="4"/>
      <c r="P132" s="4">
        <f>=ROUNDDOWN({0},0)</f>
      </c>
      <c r="Q132" s="4"/>
      <c r="R132" s="5"/>
      <c r="S132" s="4">
        <v>12</v>
      </c>
      <c r="T132" s="6">
        <v>694.75</v>
      </c>
      <c r="U132" s="4"/>
      <c r="V132" s="6"/>
      <c r="W132" s="5"/>
      <c r="X132" s="5"/>
      <c r="Y132" s="4">
        <v>6</v>
      </c>
      <c r="Z132" s="6">
        <v>352.48</v>
      </c>
      <c r="AA132" s="4"/>
      <c r="AB132" s="6"/>
      <c r="AC132" s="5"/>
      <c r="AD132" s="5"/>
      <c r="AE132" s="4"/>
      <c r="AF132" s="6"/>
      <c r="AG132" s="4"/>
      <c r="AH132" s="6"/>
      <c r="AI132" s="5"/>
      <c r="AJ132" s="5"/>
      <c r="AK132" s="4">
        <v>2</v>
      </c>
      <c r="AL132" s="6">
        <v>124.4</v>
      </c>
      <c r="AM132" s="4"/>
      <c r="AN132" s="6"/>
      <c r="AO132" s="5"/>
      <c r="AP132" s="5"/>
      <c r="AQ132" s="4">
        <v>1</v>
      </c>
      <c r="AR132" s="6">
        <v>64.5</v>
      </c>
      <c r="AS132" s="4"/>
      <c r="AT132" s="6"/>
      <c r="AU132" s="5"/>
      <c r="AV132" s="5"/>
      <c r="AW132" s="4">
        <v>2</v>
      </c>
      <c r="AX132" s="6">
        <v>100.8</v>
      </c>
      <c r="AY132" s="4"/>
      <c r="AZ132" s="6"/>
      <c r="BA132" s="5"/>
      <c r="BB132" s="5"/>
      <c r="BC132" s="4"/>
      <c r="BD132" s="6"/>
      <c r="BE132" s="4"/>
      <c r="BF132" s="6"/>
      <c r="BG132" s="5"/>
      <c r="BH132" s="5"/>
      <c r="BI132" s="4">
        <v>1</v>
      </c>
      <c r="BJ132" s="6">
        <v>52.57</v>
      </c>
      <c r="BK132" s="4"/>
      <c r="BL132" s="6"/>
      <c r="BM132" s="5"/>
      <c r="BN132" s="5"/>
      <c r="BO132" s="4"/>
      <c r="BP132" s="6"/>
      <c r="BQ132" s="4"/>
      <c r="BR132" s="6"/>
      <c r="BS132" s="5"/>
      <c r="BT132" s="5"/>
      <c r="BU132" s="4"/>
      <c r="BV132" s="6"/>
      <c r="BW132" s="4"/>
      <c r="BX132" s="6"/>
      <c r="BY132" s="5"/>
      <c r="BZ132" s="5"/>
      <c r="CA132" s="4"/>
      <c r="CB132" s="6"/>
      <c r="CC132" s="4"/>
      <c r="CD132" s="6"/>
      <c r="CE132" s="5"/>
      <c r="CF132" s="5"/>
      <c r="CG132" s="4"/>
      <c r="CH132" s="6"/>
      <c r="CI132" s="4"/>
      <c r="CJ132" s="6"/>
      <c r="CK132" s="5"/>
      <c r="CL132" s="5"/>
      <c r="CM132" s="4"/>
      <c r="CN132" s="6"/>
      <c r="CO132" s="4"/>
      <c r="CP132" s="6"/>
      <c r="CQ132" s="5"/>
      <c r="CR132" s="5"/>
      <c r="CS132" s="4"/>
      <c r="CT132" s="6"/>
      <c r="CU132" s="4"/>
      <c r="CV132" s="6"/>
      <c r="CW132" s="5"/>
      <c r="CX132" s="5"/>
      <c r="CY132" s="4"/>
      <c r="CZ132" s="6"/>
      <c r="DA132" s="4"/>
      <c r="DB132" s="6"/>
      <c r="DC132" s="5"/>
      <c r="DD132" s="5"/>
      <c r="DE132" s="4"/>
      <c r="DF132" s="6"/>
      <c r="DG132" s="4"/>
      <c r="DH132" s="6"/>
      <c r="DI132" s="5"/>
      <c r="DJ132" s="5"/>
      <c r="DK132" s="4"/>
      <c r="DL132" s="6"/>
      <c r="DM132" s="4"/>
      <c r="DN132" s="6"/>
      <c r="DO132" s="5"/>
      <c r="DP132" s="5"/>
      <c r="DQ132" s="4"/>
      <c r="DR132" s="6"/>
      <c r="DS132" s="4"/>
      <c r="DT132" s="6"/>
      <c r="DU132" s="5"/>
      <c r="DV132" s="5"/>
      <c r="DW132" s="4"/>
      <c r="DX132" s="6"/>
      <c r="DY132" s="4"/>
      <c r="DZ132" s="6"/>
      <c r="EA132" s="5"/>
      <c r="EB132" s="5"/>
      <c r="EC132" s="4"/>
      <c r="ED132" s="6"/>
      <c r="EE132" s="4"/>
      <c r="EF132" s="6"/>
      <c r="EG132" s="5"/>
      <c r="EH132" s="5"/>
      <c r="EI132" s="4"/>
      <c r="EJ132" s="6"/>
      <c r="EK132" s="4"/>
      <c r="EL132" s="6"/>
      <c r="EM132" s="5"/>
      <c r="EN132" s="5"/>
      <c r="EO132" s="4"/>
      <c r="EP132" s="6"/>
      <c r="EQ132" s="4"/>
      <c r="ER132" s="6"/>
      <c r="ES132" s="5"/>
      <c r="ET132" s="5"/>
      <c r="EU132" s="4"/>
      <c r="EV132" s="6"/>
      <c r="EW132" s="4"/>
      <c r="EX132" s="6"/>
      <c r="EY132" s="5"/>
      <c r="EZ132" s="5"/>
      <c r="FA132" s="4"/>
      <c r="FB132" s="6"/>
      <c r="FC132" s="4"/>
      <c r="FD132" s="6"/>
      <c r="FE132" s="5"/>
      <c r="FF132" s="5"/>
      <c r="FG132" s="4"/>
      <c r="FH132" s="6"/>
      <c r="FI132" s="4"/>
      <c r="FJ132" s="6"/>
      <c r="FK132" s="5"/>
      <c r="FL132" s="5"/>
      <c r="FM132" s="4"/>
      <c r="FN132" s="6"/>
      <c r="FO132" s="4"/>
      <c r="FP132" s="6"/>
      <c r="FQ132" s="5"/>
      <c r="FR132" s="5"/>
      <c r="FS132" s="4"/>
      <c r="FT132" s="6"/>
      <c r="FU132" s="4"/>
      <c r="FV132" s="6"/>
      <c r="FW132" s="5"/>
      <c r="FX132" s="5"/>
      <c r="FY132" s="4"/>
      <c r="FZ132" s="6"/>
      <c r="GA132" s="4"/>
      <c r="GB132" s="6"/>
      <c r="GC132" s="5"/>
      <c r="GD132" s="5"/>
      <c r="GE132" s="4"/>
      <c r="GF132" s="6"/>
      <c r="GG132" s="4"/>
      <c r="GH132" s="6"/>
      <c r="GI132" s="5"/>
      <c r="GJ132" s="5"/>
      <c r="GK132" s="4"/>
      <c r="GL132" s="6"/>
      <c r="GM132" s="4"/>
      <c r="GN132" s="6"/>
      <c r="GO132" s="5"/>
      <c r="GP132" s="5"/>
      <c r="GQ132" s="4"/>
      <c r="GR132" s="6"/>
      <c r="GS132" s="4"/>
      <c r="GT132" s="6"/>
      <c r="GU132" s="5"/>
      <c r="GV132" s="5"/>
      <c r="GW132" s="4"/>
      <c r="GX132" s="6"/>
      <c r="GY132" s="4"/>
      <c r="GZ132" s="6"/>
      <c r="HA132" s="5"/>
      <c r="HB132" s="5"/>
      <c r="HC132" s="4"/>
      <c r="HD132" s="6"/>
      <c r="HE132" s="4"/>
      <c r="HF132" s="6"/>
      <c r="HG132" s="5"/>
      <c r="HH132" s="5"/>
      <c r="HI132" s="4"/>
      <c r="HJ132" s="6"/>
      <c r="HK132" s="4"/>
      <c r="HL132" s="6"/>
      <c r="HM132" s="5"/>
      <c r="HN132" s="5"/>
      <c r="HO132" s="4"/>
      <c r="HP132" s="6"/>
      <c r="HQ132" s="4"/>
      <c r="HR132" s="6"/>
      <c r="HS132" s="5"/>
      <c r="HT132" s="5"/>
      <c r="HU132" s="4"/>
      <c r="HV132" s="6"/>
      <c r="HW132" s="4"/>
      <c r="HX132" s="6"/>
      <c r="HY132" s="5"/>
      <c r="HZ132" s="5"/>
      <c r="IA132" s="4"/>
      <c r="IB132" s="6"/>
      <c r="IC132" s="4"/>
      <c r="ID132" s="6"/>
      <c r="IE132" s="5"/>
      <c r="IF132" s="5"/>
      <c r="IG132" s="4"/>
      <c r="IH132" s="6"/>
      <c r="II132" s="4"/>
      <c r="IJ132" s="6"/>
      <c r="IK132" s="5"/>
      <c r="IL132" s="5"/>
      <c r="IM132" s="4"/>
      <c r="IN132" s="6"/>
      <c r="IO132" s="4"/>
      <c r="IP132" s="6"/>
      <c r="IQ132" s="5"/>
      <c r="IR132" s="5"/>
      <c r="IS132" s="4"/>
      <c r="IT132" s="6"/>
      <c r="IU132" s="4"/>
      <c r="IV132" s="6"/>
      <c r="IW132" s="5"/>
      <c r="IX132" s="5"/>
      <c r="IY132" s="4"/>
      <c r="IZ132" s="6"/>
      <c r="JA132" s="4"/>
      <c r="JB132" s="6"/>
      <c r="JC132" s="5"/>
      <c r="JD132" s="5"/>
      <c r="JE132" s="4"/>
      <c r="JF132" s="6"/>
      <c r="JG132" s="4"/>
      <c r="JH132" s="6"/>
      <c r="JI132" s="5"/>
      <c r="JJ132" s="5"/>
      <c r="JK132" s="4"/>
      <c r="JL132" s="6"/>
      <c r="JM132" s="4"/>
      <c r="JN132" s="6"/>
      <c r="JO132" s="5"/>
      <c r="JP132" s="5"/>
      <c r="JQ132" s="4"/>
      <c r="JR132" s="6"/>
      <c r="JS132" s="4"/>
      <c r="JT132" s="6"/>
      <c r="JU132" s="5"/>
      <c r="JV132" s="5"/>
      <c r="JW132" s="4"/>
      <c r="JX132" s="6"/>
      <c r="JY132" s="4"/>
      <c r="JZ132" s="6"/>
      <c r="KA132" s="5"/>
      <c r="KB132" s="5"/>
      <c r="KC132" s="4"/>
      <c r="KD132" s="6"/>
      <c r="KE132" s="4"/>
      <c r="KF132" s="6"/>
      <c r="KG132" s="5"/>
      <c r="KH132" s="5"/>
      <c r="KI132" s="4"/>
      <c r="KJ132" s="6"/>
      <c r="KK132" s="4"/>
      <c r="KL132" s="6"/>
      <c r="KM132" s="5"/>
      <c r="KN132" s="5"/>
    </row>
    <row r="133">
      <c r="A133" s="3" t="s">
        <v>85</v>
      </c>
      <c r="B133" s="3" t="s">
        <v>86</v>
      </c>
      <c r="C133" s="3" t="s">
        <v>87</v>
      </c>
      <c r="D133" s="3" t="s">
        <v>88</v>
      </c>
      <c r="E133" s="3" t="s">
        <v>250</v>
      </c>
      <c r="F133" s="3" t="s">
        <v>251</v>
      </c>
      <c r="G133" s="3" t="s">
        <v>252</v>
      </c>
      <c r="H133" s="3" t="s">
        <v>102</v>
      </c>
      <c r="I133" s="3" t="s">
        <v>1311</v>
      </c>
      <c r="J133" s="3" t="s">
        <v>1319</v>
      </c>
      <c r="K133" s="4">
        <v>1141</v>
      </c>
      <c r="L133" s="4">
        <f>=ROUNDDOWN(34.4712990936556,0)</f>
      </c>
      <c r="M133" s="4"/>
      <c r="N133" s="5">
        <v>1</v>
      </c>
      <c r="O133" s="4"/>
      <c r="P133" s="4">
        <f>=ROUNDDOWN({0},0)</f>
      </c>
      <c r="Q133" s="4"/>
      <c r="R133" s="5"/>
      <c r="S133" s="4">
        <v>18</v>
      </c>
      <c r="T133" s="6">
        <v>1480.76</v>
      </c>
      <c r="U133" s="4"/>
      <c r="V133" s="6"/>
      <c r="W133" s="5"/>
      <c r="X133" s="5"/>
      <c r="Y133" s="4"/>
      <c r="Z133" s="6"/>
      <c r="AA133" s="4"/>
      <c r="AB133" s="6"/>
      <c r="AC133" s="5"/>
      <c r="AD133" s="5"/>
      <c r="AE133" s="4">
        <v>1</v>
      </c>
      <c r="AF133" s="6">
        <v>80.79</v>
      </c>
      <c r="AG133" s="4"/>
      <c r="AH133" s="6"/>
      <c r="AI133" s="5"/>
      <c r="AJ133" s="5"/>
      <c r="AK133" s="4">
        <v>13</v>
      </c>
      <c r="AL133" s="6">
        <v>1069.99</v>
      </c>
      <c r="AM133" s="4"/>
      <c r="AN133" s="6"/>
      <c r="AO133" s="5"/>
      <c r="AP133" s="5"/>
      <c r="AQ133" s="4"/>
      <c r="AR133" s="6"/>
      <c r="AS133" s="4"/>
      <c r="AT133" s="6"/>
      <c r="AU133" s="5"/>
      <c r="AV133" s="5"/>
      <c r="AW133" s="4">
        <v>4</v>
      </c>
      <c r="AX133" s="6">
        <v>329.98</v>
      </c>
      <c r="AY133" s="4"/>
      <c r="AZ133" s="6"/>
      <c r="BA133" s="5"/>
      <c r="BB133" s="5"/>
      <c r="BC133" s="4"/>
      <c r="BD133" s="6"/>
      <c r="BE133" s="4"/>
      <c r="BF133" s="6"/>
      <c r="BG133" s="5"/>
      <c r="BH133" s="5"/>
      <c r="BI133" s="4"/>
      <c r="BJ133" s="6"/>
      <c r="BK133" s="4"/>
      <c r="BL133" s="6"/>
      <c r="BM133" s="5"/>
      <c r="BN133" s="5"/>
      <c r="BO133" s="4"/>
      <c r="BP133" s="6"/>
      <c r="BQ133" s="4"/>
      <c r="BR133" s="6"/>
      <c r="BS133" s="5"/>
      <c r="BT133" s="5"/>
      <c r="BU133" s="4"/>
      <c r="BV133" s="6"/>
      <c r="BW133" s="4"/>
      <c r="BX133" s="6"/>
      <c r="BY133" s="5"/>
      <c r="BZ133" s="5"/>
      <c r="CA133" s="4"/>
      <c r="CB133" s="6"/>
      <c r="CC133" s="4"/>
      <c r="CD133" s="6"/>
      <c r="CE133" s="5"/>
      <c r="CF133" s="5"/>
      <c r="CG133" s="4"/>
      <c r="CH133" s="6"/>
      <c r="CI133" s="4"/>
      <c r="CJ133" s="6"/>
      <c r="CK133" s="5"/>
      <c r="CL133" s="5"/>
      <c r="CM133" s="4"/>
      <c r="CN133" s="6"/>
      <c r="CO133" s="4"/>
      <c r="CP133" s="6"/>
      <c r="CQ133" s="5"/>
      <c r="CR133" s="5"/>
      <c r="CS133" s="4"/>
      <c r="CT133" s="6"/>
      <c r="CU133" s="4"/>
      <c r="CV133" s="6"/>
      <c r="CW133" s="5"/>
      <c r="CX133" s="5"/>
      <c r="CY133" s="4"/>
      <c r="CZ133" s="6"/>
      <c r="DA133" s="4"/>
      <c r="DB133" s="6"/>
      <c r="DC133" s="5"/>
      <c r="DD133" s="5"/>
      <c r="DE133" s="4"/>
      <c r="DF133" s="6"/>
      <c r="DG133" s="4"/>
      <c r="DH133" s="6"/>
      <c r="DI133" s="5"/>
      <c r="DJ133" s="5"/>
      <c r="DK133" s="4"/>
      <c r="DL133" s="6"/>
      <c r="DM133" s="4"/>
      <c r="DN133" s="6"/>
      <c r="DO133" s="5"/>
      <c r="DP133" s="5"/>
      <c r="DQ133" s="4"/>
      <c r="DR133" s="6"/>
      <c r="DS133" s="4"/>
      <c r="DT133" s="6"/>
      <c r="DU133" s="5"/>
      <c r="DV133" s="5"/>
      <c r="DW133" s="4"/>
      <c r="DX133" s="6"/>
      <c r="DY133" s="4"/>
      <c r="DZ133" s="6"/>
      <c r="EA133" s="5"/>
      <c r="EB133" s="5"/>
      <c r="EC133" s="4"/>
      <c r="ED133" s="6"/>
      <c r="EE133" s="4"/>
      <c r="EF133" s="6"/>
      <c r="EG133" s="5"/>
      <c r="EH133" s="5"/>
      <c r="EI133" s="4"/>
      <c r="EJ133" s="6"/>
      <c r="EK133" s="4"/>
      <c r="EL133" s="6"/>
      <c r="EM133" s="5"/>
      <c r="EN133" s="5"/>
      <c r="EO133" s="4"/>
      <c r="EP133" s="6"/>
      <c r="EQ133" s="4"/>
      <c r="ER133" s="6"/>
      <c r="ES133" s="5"/>
      <c r="ET133" s="5"/>
      <c r="EU133" s="4"/>
      <c r="EV133" s="6"/>
      <c r="EW133" s="4"/>
      <c r="EX133" s="6"/>
      <c r="EY133" s="5"/>
      <c r="EZ133" s="5"/>
      <c r="FA133" s="4"/>
      <c r="FB133" s="6"/>
      <c r="FC133" s="4"/>
      <c r="FD133" s="6"/>
      <c r="FE133" s="5"/>
      <c r="FF133" s="5"/>
      <c r="FG133" s="4"/>
      <c r="FH133" s="6"/>
      <c r="FI133" s="4"/>
      <c r="FJ133" s="6"/>
      <c r="FK133" s="5"/>
      <c r="FL133" s="5"/>
      <c r="FM133" s="4"/>
      <c r="FN133" s="6"/>
      <c r="FO133" s="4"/>
      <c r="FP133" s="6"/>
      <c r="FQ133" s="5"/>
      <c r="FR133" s="5"/>
      <c r="FS133" s="4"/>
      <c r="FT133" s="6"/>
      <c r="FU133" s="4"/>
      <c r="FV133" s="6"/>
      <c r="FW133" s="5"/>
      <c r="FX133" s="5"/>
      <c r="FY133" s="4"/>
      <c r="FZ133" s="6"/>
      <c r="GA133" s="4"/>
      <c r="GB133" s="6"/>
      <c r="GC133" s="5"/>
      <c r="GD133" s="5"/>
      <c r="GE133" s="4"/>
      <c r="GF133" s="6"/>
      <c r="GG133" s="4"/>
      <c r="GH133" s="6"/>
      <c r="GI133" s="5"/>
      <c r="GJ133" s="5"/>
      <c r="GK133" s="4"/>
      <c r="GL133" s="6"/>
      <c r="GM133" s="4"/>
      <c r="GN133" s="6"/>
      <c r="GO133" s="5"/>
      <c r="GP133" s="5"/>
      <c r="GQ133" s="4"/>
      <c r="GR133" s="6"/>
      <c r="GS133" s="4"/>
      <c r="GT133" s="6"/>
      <c r="GU133" s="5"/>
      <c r="GV133" s="5"/>
      <c r="GW133" s="4"/>
      <c r="GX133" s="6"/>
      <c r="GY133" s="4"/>
      <c r="GZ133" s="6"/>
      <c r="HA133" s="5"/>
      <c r="HB133" s="5"/>
      <c r="HC133" s="4"/>
      <c r="HD133" s="6"/>
      <c r="HE133" s="4"/>
      <c r="HF133" s="6"/>
      <c r="HG133" s="5"/>
      <c r="HH133" s="5"/>
      <c r="HI133" s="4"/>
      <c r="HJ133" s="6"/>
      <c r="HK133" s="4"/>
      <c r="HL133" s="6"/>
      <c r="HM133" s="5"/>
      <c r="HN133" s="5"/>
      <c r="HO133" s="4"/>
      <c r="HP133" s="6"/>
      <c r="HQ133" s="4"/>
      <c r="HR133" s="6"/>
      <c r="HS133" s="5"/>
      <c r="HT133" s="5"/>
      <c r="HU133" s="4"/>
      <c r="HV133" s="6"/>
      <c r="HW133" s="4"/>
      <c r="HX133" s="6"/>
      <c r="HY133" s="5"/>
      <c r="HZ133" s="5"/>
      <c r="IA133" s="4"/>
      <c r="IB133" s="6"/>
      <c r="IC133" s="4"/>
      <c r="ID133" s="6"/>
      <c r="IE133" s="5"/>
      <c r="IF133" s="5"/>
      <c r="IG133" s="4"/>
      <c r="IH133" s="6"/>
      <c r="II133" s="4"/>
      <c r="IJ133" s="6"/>
      <c r="IK133" s="5"/>
      <c r="IL133" s="5"/>
      <c r="IM133" s="4"/>
      <c r="IN133" s="6"/>
      <c r="IO133" s="4"/>
      <c r="IP133" s="6"/>
      <c r="IQ133" s="5"/>
      <c r="IR133" s="5"/>
      <c r="IS133" s="4"/>
      <c r="IT133" s="6"/>
      <c r="IU133" s="4"/>
      <c r="IV133" s="6"/>
      <c r="IW133" s="5"/>
      <c r="IX133" s="5"/>
      <c r="IY133" s="4"/>
      <c r="IZ133" s="6"/>
      <c r="JA133" s="4"/>
      <c r="JB133" s="6"/>
      <c r="JC133" s="5"/>
      <c r="JD133" s="5"/>
      <c r="JE133" s="4"/>
      <c r="JF133" s="6"/>
      <c r="JG133" s="4"/>
      <c r="JH133" s="6"/>
      <c r="JI133" s="5"/>
      <c r="JJ133" s="5"/>
      <c r="JK133" s="4"/>
      <c r="JL133" s="6"/>
      <c r="JM133" s="4"/>
      <c r="JN133" s="6"/>
      <c r="JO133" s="5"/>
      <c r="JP133" s="5"/>
      <c r="JQ133" s="4"/>
      <c r="JR133" s="6"/>
      <c r="JS133" s="4"/>
      <c r="JT133" s="6"/>
      <c r="JU133" s="5"/>
      <c r="JV133" s="5"/>
      <c r="JW133" s="4"/>
      <c r="JX133" s="6"/>
      <c r="JY133" s="4"/>
      <c r="JZ133" s="6"/>
      <c r="KA133" s="5"/>
      <c r="KB133" s="5"/>
      <c r="KC133" s="4"/>
      <c r="KD133" s="6"/>
      <c r="KE133" s="4"/>
      <c r="KF133" s="6"/>
      <c r="KG133" s="5"/>
      <c r="KH133" s="5"/>
      <c r="KI133" s="4"/>
      <c r="KJ133" s="6"/>
      <c r="KK133" s="4"/>
      <c r="KL133" s="6"/>
      <c r="KM133" s="5"/>
      <c r="KN133" s="5"/>
    </row>
    <row r="134">
      <c r="A134" s="3" t="s">
        <v>85</v>
      </c>
      <c r="B134" s="3" t="s">
        <v>86</v>
      </c>
      <c r="C134" s="3" t="s">
        <v>87</v>
      </c>
      <c r="D134" s="3" t="s">
        <v>88</v>
      </c>
      <c r="E134" s="3" t="s">
        <v>253</v>
      </c>
      <c r="F134" s="3" t="s">
        <v>253</v>
      </c>
      <c r="G134" s="3" t="s">
        <v>253</v>
      </c>
      <c r="H134" s="3" t="s">
        <v>104</v>
      </c>
      <c r="I134" s="3" t="s">
        <v>1310</v>
      </c>
      <c r="J134" s="3" t="s">
        <v>1328</v>
      </c>
      <c r="K134" s="4">
        <v>691</v>
      </c>
      <c r="L134" s="4">
        <f>=ROUNDDOWN(32.9047619047619,0)</f>
      </c>
      <c r="M134" s="4"/>
      <c r="N134" s="5">
        <v>1</v>
      </c>
      <c r="O134" s="4"/>
      <c r="P134" s="4">
        <f>=ROUNDDOWN({0},0)</f>
      </c>
      <c r="Q134" s="4"/>
      <c r="R134" s="5"/>
      <c r="S134" s="4">
        <v>35</v>
      </c>
      <c r="T134" s="6">
        <v>1410.08</v>
      </c>
      <c r="U134" s="4"/>
      <c r="V134" s="6"/>
      <c r="W134" s="5"/>
      <c r="X134" s="5"/>
      <c r="Y134" s="4">
        <v>35</v>
      </c>
      <c r="Z134" s="6">
        <v>1410.08</v>
      </c>
      <c r="AA134" s="4"/>
      <c r="AB134" s="6"/>
      <c r="AC134" s="5"/>
      <c r="AD134" s="5"/>
      <c r="AE134" s="4"/>
      <c r="AF134" s="6"/>
      <c r="AG134" s="4"/>
      <c r="AH134" s="6"/>
      <c r="AI134" s="5"/>
      <c r="AJ134" s="5"/>
      <c r="AK134" s="4"/>
      <c r="AL134" s="6"/>
      <c r="AM134" s="4"/>
      <c r="AN134" s="6"/>
      <c r="AO134" s="5"/>
      <c r="AP134" s="5"/>
      <c r="AQ134" s="4"/>
      <c r="AR134" s="6"/>
      <c r="AS134" s="4"/>
      <c r="AT134" s="6"/>
      <c r="AU134" s="5"/>
      <c r="AV134" s="5"/>
      <c r="AW134" s="4"/>
      <c r="AX134" s="6"/>
      <c r="AY134" s="4"/>
      <c r="AZ134" s="6"/>
      <c r="BA134" s="5"/>
      <c r="BB134" s="5"/>
      <c r="BC134" s="4"/>
      <c r="BD134" s="6"/>
      <c r="BE134" s="4"/>
      <c r="BF134" s="6"/>
      <c r="BG134" s="5"/>
      <c r="BH134" s="5"/>
      <c r="BI134" s="4"/>
      <c r="BJ134" s="6"/>
      <c r="BK134" s="4"/>
      <c r="BL134" s="6"/>
      <c r="BM134" s="5"/>
      <c r="BN134" s="5"/>
      <c r="BO134" s="4"/>
      <c r="BP134" s="6"/>
      <c r="BQ134" s="4"/>
      <c r="BR134" s="6"/>
      <c r="BS134" s="5"/>
      <c r="BT134" s="5"/>
      <c r="BU134" s="4"/>
      <c r="BV134" s="6"/>
      <c r="BW134" s="4"/>
      <c r="BX134" s="6"/>
      <c r="BY134" s="5"/>
      <c r="BZ134" s="5"/>
      <c r="CA134" s="4"/>
      <c r="CB134" s="6"/>
      <c r="CC134" s="4"/>
      <c r="CD134" s="6"/>
      <c r="CE134" s="5"/>
      <c r="CF134" s="5"/>
      <c r="CG134" s="4"/>
      <c r="CH134" s="6"/>
      <c r="CI134" s="4"/>
      <c r="CJ134" s="6"/>
      <c r="CK134" s="5"/>
      <c r="CL134" s="5"/>
      <c r="CM134" s="4"/>
      <c r="CN134" s="6"/>
      <c r="CO134" s="4"/>
      <c r="CP134" s="6"/>
      <c r="CQ134" s="5"/>
      <c r="CR134" s="5"/>
      <c r="CS134" s="4"/>
      <c r="CT134" s="6"/>
      <c r="CU134" s="4"/>
      <c r="CV134" s="6"/>
      <c r="CW134" s="5"/>
      <c r="CX134" s="5"/>
      <c r="CY134" s="4"/>
      <c r="CZ134" s="6"/>
      <c r="DA134" s="4"/>
      <c r="DB134" s="6"/>
      <c r="DC134" s="5"/>
      <c r="DD134" s="5"/>
      <c r="DE134" s="4"/>
      <c r="DF134" s="6"/>
      <c r="DG134" s="4"/>
      <c r="DH134" s="6"/>
      <c r="DI134" s="5"/>
      <c r="DJ134" s="5"/>
      <c r="DK134" s="4"/>
      <c r="DL134" s="6"/>
      <c r="DM134" s="4"/>
      <c r="DN134" s="6"/>
      <c r="DO134" s="5"/>
      <c r="DP134" s="5"/>
      <c r="DQ134" s="4"/>
      <c r="DR134" s="6"/>
      <c r="DS134" s="4"/>
      <c r="DT134" s="6"/>
      <c r="DU134" s="5"/>
      <c r="DV134" s="5"/>
      <c r="DW134" s="4"/>
      <c r="DX134" s="6"/>
      <c r="DY134" s="4"/>
      <c r="DZ134" s="6"/>
      <c r="EA134" s="5"/>
      <c r="EB134" s="5"/>
      <c r="EC134" s="4"/>
      <c r="ED134" s="6"/>
      <c r="EE134" s="4"/>
      <c r="EF134" s="6"/>
      <c r="EG134" s="5"/>
      <c r="EH134" s="5"/>
      <c r="EI134" s="4"/>
      <c r="EJ134" s="6"/>
      <c r="EK134" s="4"/>
      <c r="EL134" s="6"/>
      <c r="EM134" s="5"/>
      <c r="EN134" s="5"/>
      <c r="EO134" s="4"/>
      <c r="EP134" s="6"/>
      <c r="EQ134" s="4"/>
      <c r="ER134" s="6"/>
      <c r="ES134" s="5"/>
      <c r="ET134" s="5"/>
      <c r="EU134" s="4"/>
      <c r="EV134" s="6"/>
      <c r="EW134" s="4"/>
      <c r="EX134" s="6"/>
      <c r="EY134" s="5"/>
      <c r="EZ134" s="5"/>
      <c r="FA134" s="4"/>
      <c r="FB134" s="6"/>
      <c r="FC134" s="4"/>
      <c r="FD134" s="6"/>
      <c r="FE134" s="5"/>
      <c r="FF134" s="5"/>
      <c r="FG134" s="4"/>
      <c r="FH134" s="6"/>
      <c r="FI134" s="4"/>
      <c r="FJ134" s="6"/>
      <c r="FK134" s="5"/>
      <c r="FL134" s="5"/>
      <c r="FM134" s="4"/>
      <c r="FN134" s="6"/>
      <c r="FO134" s="4"/>
      <c r="FP134" s="6"/>
      <c r="FQ134" s="5"/>
      <c r="FR134" s="5"/>
      <c r="FS134" s="4"/>
      <c r="FT134" s="6"/>
      <c r="FU134" s="4"/>
      <c r="FV134" s="6"/>
      <c r="FW134" s="5"/>
      <c r="FX134" s="5"/>
      <c r="FY134" s="4"/>
      <c r="FZ134" s="6"/>
      <c r="GA134" s="4"/>
      <c r="GB134" s="6"/>
      <c r="GC134" s="5"/>
      <c r="GD134" s="5"/>
      <c r="GE134" s="4"/>
      <c r="GF134" s="6"/>
      <c r="GG134" s="4"/>
      <c r="GH134" s="6"/>
      <c r="GI134" s="5"/>
      <c r="GJ134" s="5"/>
      <c r="GK134" s="4"/>
      <c r="GL134" s="6"/>
      <c r="GM134" s="4"/>
      <c r="GN134" s="6"/>
      <c r="GO134" s="5"/>
      <c r="GP134" s="5"/>
      <c r="GQ134" s="4"/>
      <c r="GR134" s="6"/>
      <c r="GS134" s="4"/>
      <c r="GT134" s="6"/>
      <c r="GU134" s="5"/>
      <c r="GV134" s="5"/>
      <c r="GW134" s="4"/>
      <c r="GX134" s="6"/>
      <c r="GY134" s="4"/>
      <c r="GZ134" s="6"/>
      <c r="HA134" s="5"/>
      <c r="HB134" s="5"/>
      <c r="HC134" s="4"/>
      <c r="HD134" s="6"/>
      <c r="HE134" s="4"/>
      <c r="HF134" s="6"/>
      <c r="HG134" s="5"/>
      <c r="HH134" s="5"/>
      <c r="HI134" s="4"/>
      <c r="HJ134" s="6"/>
      <c r="HK134" s="4"/>
      <c r="HL134" s="6"/>
      <c r="HM134" s="5"/>
      <c r="HN134" s="5"/>
      <c r="HO134" s="4"/>
      <c r="HP134" s="6"/>
      <c r="HQ134" s="4"/>
      <c r="HR134" s="6"/>
      <c r="HS134" s="5"/>
      <c r="HT134" s="5"/>
      <c r="HU134" s="4"/>
      <c r="HV134" s="6"/>
      <c r="HW134" s="4"/>
      <c r="HX134" s="6"/>
      <c r="HY134" s="5"/>
      <c r="HZ134" s="5"/>
      <c r="IA134" s="4"/>
      <c r="IB134" s="6"/>
      <c r="IC134" s="4"/>
      <c r="ID134" s="6"/>
      <c r="IE134" s="5"/>
      <c r="IF134" s="5"/>
      <c r="IG134" s="4"/>
      <c r="IH134" s="6"/>
      <c r="II134" s="4"/>
      <c r="IJ134" s="6"/>
      <c r="IK134" s="5"/>
      <c r="IL134" s="5"/>
      <c r="IM134" s="4"/>
      <c r="IN134" s="6"/>
      <c r="IO134" s="4"/>
      <c r="IP134" s="6"/>
      <c r="IQ134" s="5"/>
      <c r="IR134" s="5"/>
      <c r="IS134" s="4"/>
      <c r="IT134" s="6"/>
      <c r="IU134" s="4"/>
      <c r="IV134" s="6"/>
      <c r="IW134" s="5"/>
      <c r="IX134" s="5"/>
      <c r="IY134" s="4"/>
      <c r="IZ134" s="6"/>
      <c r="JA134" s="4"/>
      <c r="JB134" s="6"/>
      <c r="JC134" s="5"/>
      <c r="JD134" s="5"/>
      <c r="JE134" s="4"/>
      <c r="JF134" s="6"/>
      <c r="JG134" s="4"/>
      <c r="JH134" s="6"/>
      <c r="JI134" s="5"/>
      <c r="JJ134" s="5"/>
      <c r="JK134" s="4"/>
      <c r="JL134" s="6"/>
      <c r="JM134" s="4"/>
      <c r="JN134" s="6"/>
      <c r="JO134" s="5"/>
      <c r="JP134" s="5"/>
      <c r="JQ134" s="4"/>
      <c r="JR134" s="6"/>
      <c r="JS134" s="4"/>
      <c r="JT134" s="6"/>
      <c r="JU134" s="5"/>
      <c r="JV134" s="5"/>
      <c r="JW134" s="4"/>
      <c r="JX134" s="6"/>
      <c r="JY134" s="4"/>
      <c r="JZ134" s="6"/>
      <c r="KA134" s="5"/>
      <c r="KB134" s="5"/>
      <c r="KC134" s="4"/>
      <c r="KD134" s="6"/>
      <c r="KE134" s="4"/>
      <c r="KF134" s="6"/>
      <c r="KG134" s="5"/>
      <c r="KH134" s="5"/>
      <c r="KI134" s="4"/>
      <c r="KJ134" s="6"/>
      <c r="KK134" s="4"/>
      <c r="KL134" s="6"/>
      <c r="KM134" s="5"/>
      <c r="KN134" s="5"/>
    </row>
    <row r="135">
      <c r="A135" s="3" t="s">
        <v>85</v>
      </c>
      <c r="B135" s="3" t="s">
        <v>86</v>
      </c>
      <c r="C135" s="3" t="s">
        <v>87</v>
      </c>
      <c r="D135" s="3" t="s">
        <v>88</v>
      </c>
      <c r="E135" s="3" t="s">
        <v>254</v>
      </c>
      <c r="F135" s="3" t="s">
        <v>125</v>
      </c>
      <c r="G135" s="3" t="s">
        <v>255</v>
      </c>
      <c r="H135" s="3" t="s">
        <v>98</v>
      </c>
      <c r="I135" s="3" t="s">
        <v>1359</v>
      </c>
      <c r="J135" s="3" t="s">
        <v>1319</v>
      </c>
      <c r="K135" s="4">
        <v>17</v>
      </c>
      <c r="L135" s="4">
        <f>=ROUNDDOWN(0.708333333333333,0)</f>
      </c>
      <c r="M135" s="4">
        <v>800</v>
      </c>
      <c r="N135" s="5">
        <v>0.5</v>
      </c>
      <c r="O135" s="4"/>
      <c r="P135" s="4">
        <f>=ROUNDDOWN({0},0)</f>
      </c>
      <c r="Q135" s="4"/>
      <c r="R135" s="5"/>
      <c r="S135" s="4">
        <v>20</v>
      </c>
      <c r="T135" s="6">
        <v>938.48</v>
      </c>
      <c r="U135" s="4"/>
      <c r="V135" s="6"/>
      <c r="W135" s="5"/>
      <c r="X135" s="5"/>
      <c r="Y135" s="4">
        <v>3</v>
      </c>
      <c r="Z135" s="6">
        <v>139.95</v>
      </c>
      <c r="AA135" s="4"/>
      <c r="AB135" s="6"/>
      <c r="AC135" s="5"/>
      <c r="AD135" s="5"/>
      <c r="AE135" s="4"/>
      <c r="AF135" s="6"/>
      <c r="AG135" s="4"/>
      <c r="AH135" s="6"/>
      <c r="AI135" s="5"/>
      <c r="AJ135" s="5"/>
      <c r="AK135" s="4">
        <v>3</v>
      </c>
      <c r="AL135" s="6">
        <v>139.95</v>
      </c>
      <c r="AM135" s="4"/>
      <c r="AN135" s="6"/>
      <c r="AO135" s="5"/>
      <c r="AP135" s="5"/>
      <c r="AQ135" s="4">
        <v>1</v>
      </c>
      <c r="AR135" s="6">
        <v>48.38</v>
      </c>
      <c r="AS135" s="4"/>
      <c r="AT135" s="6"/>
      <c r="AU135" s="5"/>
      <c r="AV135" s="5"/>
      <c r="AW135" s="4">
        <v>3</v>
      </c>
      <c r="AX135" s="6">
        <v>136.08</v>
      </c>
      <c r="AY135" s="4"/>
      <c r="AZ135" s="6"/>
      <c r="BA135" s="5"/>
      <c r="BB135" s="5"/>
      <c r="BC135" s="4"/>
      <c r="BD135" s="6"/>
      <c r="BE135" s="4"/>
      <c r="BF135" s="6"/>
      <c r="BG135" s="5"/>
      <c r="BH135" s="5"/>
      <c r="BI135" s="4"/>
      <c r="BJ135" s="6"/>
      <c r="BK135" s="4"/>
      <c r="BL135" s="6"/>
      <c r="BM135" s="5"/>
      <c r="BN135" s="5"/>
      <c r="BO135" s="4">
        <v>8</v>
      </c>
      <c r="BP135" s="6">
        <v>380.16</v>
      </c>
      <c r="BQ135" s="4"/>
      <c r="BR135" s="6"/>
      <c r="BS135" s="5"/>
      <c r="BT135" s="5"/>
      <c r="BU135" s="4">
        <v>1</v>
      </c>
      <c r="BV135" s="6">
        <v>47.31</v>
      </c>
      <c r="BW135" s="4"/>
      <c r="BX135" s="6"/>
      <c r="BY135" s="5"/>
      <c r="BZ135" s="5"/>
      <c r="CA135" s="4"/>
      <c r="CB135" s="6"/>
      <c r="CC135" s="4"/>
      <c r="CD135" s="6"/>
      <c r="CE135" s="5"/>
      <c r="CF135" s="5"/>
      <c r="CG135" s="4">
        <v>1</v>
      </c>
      <c r="CH135" s="6">
        <v>46.65</v>
      </c>
      <c r="CI135" s="4"/>
      <c r="CJ135" s="6"/>
      <c r="CK135" s="5"/>
      <c r="CL135" s="5"/>
      <c r="CM135" s="4"/>
      <c r="CN135" s="6"/>
      <c r="CO135" s="4"/>
      <c r="CP135" s="6"/>
      <c r="CQ135" s="5"/>
      <c r="CR135" s="5"/>
      <c r="CS135" s="4"/>
      <c r="CT135" s="6"/>
      <c r="CU135" s="4"/>
      <c r="CV135" s="6"/>
      <c r="CW135" s="5"/>
      <c r="CX135" s="5"/>
      <c r="CY135" s="4"/>
      <c r="CZ135" s="6"/>
      <c r="DA135" s="4"/>
      <c r="DB135" s="6"/>
      <c r="DC135" s="5"/>
      <c r="DD135" s="5"/>
      <c r="DE135" s="4"/>
      <c r="DF135" s="6"/>
      <c r="DG135" s="4"/>
      <c r="DH135" s="6"/>
      <c r="DI135" s="5"/>
      <c r="DJ135" s="5"/>
      <c r="DK135" s="4"/>
      <c r="DL135" s="6"/>
      <c r="DM135" s="4"/>
      <c r="DN135" s="6"/>
      <c r="DO135" s="5"/>
      <c r="DP135" s="5"/>
      <c r="DQ135" s="4"/>
      <c r="DR135" s="6"/>
      <c r="DS135" s="4"/>
      <c r="DT135" s="6"/>
      <c r="DU135" s="5"/>
      <c r="DV135" s="5"/>
      <c r="DW135" s="4"/>
      <c r="DX135" s="6"/>
      <c r="DY135" s="4"/>
      <c r="DZ135" s="6"/>
      <c r="EA135" s="5"/>
      <c r="EB135" s="5"/>
      <c r="EC135" s="4"/>
      <c r="ED135" s="6"/>
      <c r="EE135" s="4"/>
      <c r="EF135" s="6"/>
      <c r="EG135" s="5"/>
      <c r="EH135" s="5"/>
      <c r="EI135" s="4"/>
      <c r="EJ135" s="6"/>
      <c r="EK135" s="4"/>
      <c r="EL135" s="6"/>
      <c r="EM135" s="5"/>
      <c r="EN135" s="5"/>
      <c r="EO135" s="4"/>
      <c r="EP135" s="6"/>
      <c r="EQ135" s="4"/>
      <c r="ER135" s="6"/>
      <c r="ES135" s="5"/>
      <c r="ET135" s="5"/>
      <c r="EU135" s="4"/>
      <c r="EV135" s="6"/>
      <c r="EW135" s="4"/>
      <c r="EX135" s="6"/>
      <c r="EY135" s="5"/>
      <c r="EZ135" s="5"/>
      <c r="FA135" s="4"/>
      <c r="FB135" s="6"/>
      <c r="FC135" s="4"/>
      <c r="FD135" s="6"/>
      <c r="FE135" s="5"/>
      <c r="FF135" s="5"/>
      <c r="FG135" s="4"/>
      <c r="FH135" s="6"/>
      <c r="FI135" s="4"/>
      <c r="FJ135" s="6"/>
      <c r="FK135" s="5"/>
      <c r="FL135" s="5"/>
      <c r="FM135" s="4"/>
      <c r="FN135" s="6"/>
      <c r="FO135" s="4"/>
      <c r="FP135" s="6"/>
      <c r="FQ135" s="5"/>
      <c r="FR135" s="5"/>
      <c r="FS135" s="4"/>
      <c r="FT135" s="6"/>
      <c r="FU135" s="4"/>
      <c r="FV135" s="6"/>
      <c r="FW135" s="5"/>
      <c r="FX135" s="5"/>
      <c r="FY135" s="4"/>
      <c r="FZ135" s="6"/>
      <c r="GA135" s="4"/>
      <c r="GB135" s="6"/>
      <c r="GC135" s="5"/>
      <c r="GD135" s="5"/>
      <c r="GE135" s="4"/>
      <c r="GF135" s="6"/>
      <c r="GG135" s="4"/>
      <c r="GH135" s="6"/>
      <c r="GI135" s="5"/>
      <c r="GJ135" s="5"/>
      <c r="GK135" s="4"/>
      <c r="GL135" s="6"/>
      <c r="GM135" s="4"/>
      <c r="GN135" s="6"/>
      <c r="GO135" s="5"/>
      <c r="GP135" s="5"/>
      <c r="GQ135" s="4"/>
      <c r="GR135" s="6"/>
      <c r="GS135" s="4"/>
      <c r="GT135" s="6"/>
      <c r="GU135" s="5"/>
      <c r="GV135" s="5"/>
      <c r="GW135" s="4"/>
      <c r="GX135" s="6"/>
      <c r="GY135" s="4"/>
      <c r="GZ135" s="6"/>
      <c r="HA135" s="5"/>
      <c r="HB135" s="5"/>
      <c r="HC135" s="4"/>
      <c r="HD135" s="6"/>
      <c r="HE135" s="4"/>
      <c r="HF135" s="6"/>
      <c r="HG135" s="5"/>
      <c r="HH135" s="5"/>
      <c r="HI135" s="4"/>
      <c r="HJ135" s="6"/>
      <c r="HK135" s="4"/>
      <c r="HL135" s="6"/>
      <c r="HM135" s="5"/>
      <c r="HN135" s="5"/>
      <c r="HO135" s="4"/>
      <c r="HP135" s="6"/>
      <c r="HQ135" s="4"/>
      <c r="HR135" s="6"/>
      <c r="HS135" s="5"/>
      <c r="HT135" s="5"/>
      <c r="HU135" s="4"/>
      <c r="HV135" s="6"/>
      <c r="HW135" s="4"/>
      <c r="HX135" s="6"/>
      <c r="HY135" s="5"/>
      <c r="HZ135" s="5"/>
      <c r="IA135" s="4"/>
      <c r="IB135" s="6"/>
      <c r="IC135" s="4"/>
      <c r="ID135" s="6"/>
      <c r="IE135" s="5"/>
      <c r="IF135" s="5"/>
      <c r="IG135" s="4"/>
      <c r="IH135" s="6"/>
      <c r="II135" s="4"/>
      <c r="IJ135" s="6"/>
      <c r="IK135" s="5"/>
      <c r="IL135" s="5"/>
      <c r="IM135" s="4"/>
      <c r="IN135" s="6"/>
      <c r="IO135" s="4"/>
      <c r="IP135" s="6"/>
      <c r="IQ135" s="5"/>
      <c r="IR135" s="5"/>
      <c r="IS135" s="4"/>
      <c r="IT135" s="6"/>
      <c r="IU135" s="4"/>
      <c r="IV135" s="6"/>
      <c r="IW135" s="5"/>
      <c r="IX135" s="5"/>
      <c r="IY135" s="4"/>
      <c r="IZ135" s="6"/>
      <c r="JA135" s="4"/>
      <c r="JB135" s="6"/>
      <c r="JC135" s="5"/>
      <c r="JD135" s="5"/>
      <c r="JE135" s="4"/>
      <c r="JF135" s="6"/>
      <c r="JG135" s="4"/>
      <c r="JH135" s="6"/>
      <c r="JI135" s="5"/>
      <c r="JJ135" s="5"/>
      <c r="JK135" s="4"/>
      <c r="JL135" s="6"/>
      <c r="JM135" s="4"/>
      <c r="JN135" s="6"/>
      <c r="JO135" s="5"/>
      <c r="JP135" s="5"/>
      <c r="JQ135" s="4"/>
      <c r="JR135" s="6"/>
      <c r="JS135" s="4"/>
      <c r="JT135" s="6"/>
      <c r="JU135" s="5"/>
      <c r="JV135" s="5"/>
      <c r="JW135" s="4"/>
      <c r="JX135" s="6"/>
      <c r="JY135" s="4"/>
      <c r="JZ135" s="6"/>
      <c r="KA135" s="5"/>
      <c r="KB135" s="5"/>
      <c r="KC135" s="4"/>
      <c r="KD135" s="6"/>
      <c r="KE135" s="4"/>
      <c r="KF135" s="6"/>
      <c r="KG135" s="5"/>
      <c r="KH135" s="5"/>
      <c r="KI135" s="4"/>
      <c r="KJ135" s="6"/>
      <c r="KK135" s="4"/>
      <c r="KL135" s="6"/>
      <c r="KM135" s="5"/>
      <c r="KN135" s="5"/>
    </row>
    <row r="136">
      <c r="A136" s="3" t="s">
        <v>85</v>
      </c>
      <c r="B136" s="3" t="s">
        <v>86</v>
      </c>
      <c r="C136" s="3" t="s">
        <v>87</v>
      </c>
      <c r="D136" s="3" t="s">
        <v>88</v>
      </c>
      <c r="E136" s="3" t="s">
        <v>254</v>
      </c>
      <c r="F136" s="3" t="s">
        <v>125</v>
      </c>
      <c r="G136" s="3" t="s">
        <v>255</v>
      </c>
      <c r="H136" s="3" t="s">
        <v>98</v>
      </c>
      <c r="I136" s="3" t="s">
        <v>1360</v>
      </c>
      <c r="J136" s="3" t="s">
        <v>1318</v>
      </c>
      <c r="K136" s="4">
        <v>437</v>
      </c>
      <c r="L136" s="4">
        <f>=ROUNDDOWN(33.6153846153846,0)</f>
      </c>
      <c r="M136" s="4"/>
      <c r="N136" s="5"/>
      <c r="O136" s="4"/>
      <c r="P136" s="4">
        <f>=ROUNDDOWN({0},0)</f>
      </c>
      <c r="Q136" s="4"/>
      <c r="R136" s="5"/>
      <c r="S136" s="4">
        <v>9</v>
      </c>
      <c r="T136" s="6">
        <v>440.03</v>
      </c>
      <c r="U136" s="4"/>
      <c r="V136" s="6"/>
      <c r="W136" s="5"/>
      <c r="X136" s="5"/>
      <c r="Y136" s="4">
        <v>5</v>
      </c>
      <c r="Z136" s="6">
        <v>238.44</v>
      </c>
      <c r="AA136" s="4"/>
      <c r="AB136" s="6"/>
      <c r="AC136" s="5"/>
      <c r="AD136" s="5"/>
      <c r="AE136" s="4"/>
      <c r="AF136" s="6"/>
      <c r="AG136" s="4"/>
      <c r="AH136" s="6"/>
      <c r="AI136" s="5"/>
      <c r="AJ136" s="5"/>
      <c r="AK136" s="4"/>
      <c r="AL136" s="6"/>
      <c r="AM136" s="4"/>
      <c r="AN136" s="6"/>
      <c r="AO136" s="5"/>
      <c r="AP136" s="5"/>
      <c r="AQ136" s="4">
        <v>1</v>
      </c>
      <c r="AR136" s="6">
        <v>53.75</v>
      </c>
      <c r="AS136" s="4"/>
      <c r="AT136" s="6"/>
      <c r="AU136" s="5"/>
      <c r="AV136" s="5"/>
      <c r="AW136" s="4"/>
      <c r="AX136" s="6"/>
      <c r="AY136" s="4"/>
      <c r="AZ136" s="6"/>
      <c r="BA136" s="5"/>
      <c r="BB136" s="5"/>
      <c r="BC136" s="4"/>
      <c r="BD136" s="6"/>
      <c r="BE136" s="4"/>
      <c r="BF136" s="6"/>
      <c r="BG136" s="5"/>
      <c r="BH136" s="5"/>
      <c r="BI136" s="4"/>
      <c r="BJ136" s="6"/>
      <c r="BK136" s="4"/>
      <c r="BL136" s="6"/>
      <c r="BM136" s="5"/>
      <c r="BN136" s="5"/>
      <c r="BO136" s="4">
        <v>3</v>
      </c>
      <c r="BP136" s="6">
        <v>147.84</v>
      </c>
      <c r="BQ136" s="4"/>
      <c r="BR136" s="6"/>
      <c r="BS136" s="5"/>
      <c r="BT136" s="5"/>
      <c r="BU136" s="4"/>
      <c r="BV136" s="6"/>
      <c r="BW136" s="4"/>
      <c r="BX136" s="6"/>
      <c r="BY136" s="5"/>
      <c r="BZ136" s="5"/>
      <c r="CA136" s="4"/>
      <c r="CB136" s="6"/>
      <c r="CC136" s="4"/>
      <c r="CD136" s="6"/>
      <c r="CE136" s="5"/>
      <c r="CF136" s="5"/>
      <c r="CG136" s="4"/>
      <c r="CH136" s="6"/>
      <c r="CI136" s="4"/>
      <c r="CJ136" s="6"/>
      <c r="CK136" s="5"/>
      <c r="CL136" s="5"/>
      <c r="CM136" s="4"/>
      <c r="CN136" s="6"/>
      <c r="CO136" s="4"/>
      <c r="CP136" s="6"/>
      <c r="CQ136" s="5"/>
      <c r="CR136" s="5"/>
      <c r="CS136" s="4"/>
      <c r="CT136" s="6"/>
      <c r="CU136" s="4"/>
      <c r="CV136" s="6"/>
      <c r="CW136" s="5"/>
      <c r="CX136" s="5"/>
      <c r="CY136" s="4"/>
      <c r="CZ136" s="6"/>
      <c r="DA136" s="4"/>
      <c r="DB136" s="6"/>
      <c r="DC136" s="5"/>
      <c r="DD136" s="5"/>
      <c r="DE136" s="4"/>
      <c r="DF136" s="6"/>
      <c r="DG136" s="4"/>
      <c r="DH136" s="6"/>
      <c r="DI136" s="5"/>
      <c r="DJ136" s="5"/>
      <c r="DK136" s="4"/>
      <c r="DL136" s="6"/>
      <c r="DM136" s="4"/>
      <c r="DN136" s="6"/>
      <c r="DO136" s="5"/>
      <c r="DP136" s="5"/>
      <c r="DQ136" s="4"/>
      <c r="DR136" s="6"/>
      <c r="DS136" s="4"/>
      <c r="DT136" s="6"/>
      <c r="DU136" s="5"/>
      <c r="DV136" s="5"/>
      <c r="DW136" s="4"/>
      <c r="DX136" s="6"/>
      <c r="DY136" s="4"/>
      <c r="DZ136" s="6"/>
      <c r="EA136" s="5"/>
      <c r="EB136" s="5"/>
      <c r="EC136" s="4"/>
      <c r="ED136" s="6"/>
      <c r="EE136" s="4"/>
      <c r="EF136" s="6"/>
      <c r="EG136" s="5"/>
      <c r="EH136" s="5"/>
      <c r="EI136" s="4"/>
      <c r="EJ136" s="6"/>
      <c r="EK136" s="4"/>
      <c r="EL136" s="6"/>
      <c r="EM136" s="5"/>
      <c r="EN136" s="5"/>
      <c r="EO136" s="4"/>
      <c r="EP136" s="6"/>
      <c r="EQ136" s="4"/>
      <c r="ER136" s="6"/>
      <c r="ES136" s="5"/>
      <c r="ET136" s="5"/>
      <c r="EU136" s="4"/>
      <c r="EV136" s="6"/>
      <c r="EW136" s="4"/>
      <c r="EX136" s="6"/>
      <c r="EY136" s="5"/>
      <c r="EZ136" s="5"/>
      <c r="FA136" s="4"/>
      <c r="FB136" s="6"/>
      <c r="FC136" s="4"/>
      <c r="FD136" s="6"/>
      <c r="FE136" s="5"/>
      <c r="FF136" s="5"/>
      <c r="FG136" s="4"/>
      <c r="FH136" s="6"/>
      <c r="FI136" s="4"/>
      <c r="FJ136" s="6"/>
      <c r="FK136" s="5"/>
      <c r="FL136" s="5"/>
      <c r="FM136" s="4"/>
      <c r="FN136" s="6"/>
      <c r="FO136" s="4"/>
      <c r="FP136" s="6"/>
      <c r="FQ136" s="5"/>
      <c r="FR136" s="5"/>
      <c r="FS136" s="4"/>
      <c r="FT136" s="6"/>
      <c r="FU136" s="4"/>
      <c r="FV136" s="6"/>
      <c r="FW136" s="5"/>
      <c r="FX136" s="5"/>
      <c r="FY136" s="4"/>
      <c r="FZ136" s="6"/>
      <c r="GA136" s="4"/>
      <c r="GB136" s="6"/>
      <c r="GC136" s="5"/>
      <c r="GD136" s="5"/>
      <c r="GE136" s="4"/>
      <c r="GF136" s="6"/>
      <c r="GG136" s="4"/>
      <c r="GH136" s="6"/>
      <c r="GI136" s="5"/>
      <c r="GJ136" s="5"/>
      <c r="GK136" s="4"/>
      <c r="GL136" s="6"/>
      <c r="GM136" s="4"/>
      <c r="GN136" s="6"/>
      <c r="GO136" s="5"/>
      <c r="GP136" s="5"/>
      <c r="GQ136" s="4"/>
      <c r="GR136" s="6"/>
      <c r="GS136" s="4"/>
      <c r="GT136" s="6"/>
      <c r="GU136" s="5"/>
      <c r="GV136" s="5"/>
      <c r="GW136" s="4"/>
      <c r="GX136" s="6"/>
      <c r="GY136" s="4"/>
      <c r="GZ136" s="6"/>
      <c r="HA136" s="5"/>
      <c r="HB136" s="5"/>
      <c r="HC136" s="4"/>
      <c r="HD136" s="6"/>
      <c r="HE136" s="4"/>
      <c r="HF136" s="6"/>
      <c r="HG136" s="5"/>
      <c r="HH136" s="5"/>
      <c r="HI136" s="4"/>
      <c r="HJ136" s="6"/>
      <c r="HK136" s="4"/>
      <c r="HL136" s="6"/>
      <c r="HM136" s="5"/>
      <c r="HN136" s="5"/>
      <c r="HO136" s="4"/>
      <c r="HP136" s="6"/>
      <c r="HQ136" s="4"/>
      <c r="HR136" s="6"/>
      <c r="HS136" s="5"/>
      <c r="HT136" s="5"/>
      <c r="HU136" s="4"/>
      <c r="HV136" s="6"/>
      <c r="HW136" s="4"/>
      <c r="HX136" s="6"/>
      <c r="HY136" s="5"/>
      <c r="HZ136" s="5"/>
      <c r="IA136" s="4"/>
      <c r="IB136" s="6"/>
      <c r="IC136" s="4"/>
      <c r="ID136" s="6"/>
      <c r="IE136" s="5"/>
      <c r="IF136" s="5"/>
      <c r="IG136" s="4"/>
      <c r="IH136" s="6"/>
      <c r="II136" s="4"/>
      <c r="IJ136" s="6"/>
      <c r="IK136" s="5"/>
      <c r="IL136" s="5"/>
      <c r="IM136" s="4"/>
      <c r="IN136" s="6"/>
      <c r="IO136" s="4"/>
      <c r="IP136" s="6"/>
      <c r="IQ136" s="5"/>
      <c r="IR136" s="5"/>
      <c r="IS136" s="4"/>
      <c r="IT136" s="6"/>
      <c r="IU136" s="4"/>
      <c r="IV136" s="6"/>
      <c r="IW136" s="5"/>
      <c r="IX136" s="5"/>
      <c r="IY136" s="4"/>
      <c r="IZ136" s="6"/>
      <c r="JA136" s="4"/>
      <c r="JB136" s="6"/>
      <c r="JC136" s="5"/>
      <c r="JD136" s="5"/>
      <c r="JE136" s="4"/>
      <c r="JF136" s="6"/>
      <c r="JG136" s="4"/>
      <c r="JH136" s="6"/>
      <c r="JI136" s="5"/>
      <c r="JJ136" s="5"/>
      <c r="JK136" s="4"/>
      <c r="JL136" s="6"/>
      <c r="JM136" s="4"/>
      <c r="JN136" s="6"/>
      <c r="JO136" s="5"/>
      <c r="JP136" s="5"/>
      <c r="JQ136" s="4"/>
      <c r="JR136" s="6"/>
      <c r="JS136" s="4"/>
      <c r="JT136" s="6"/>
      <c r="JU136" s="5"/>
      <c r="JV136" s="5"/>
      <c r="JW136" s="4"/>
      <c r="JX136" s="6"/>
      <c r="JY136" s="4"/>
      <c r="JZ136" s="6"/>
      <c r="KA136" s="5"/>
      <c r="KB136" s="5"/>
      <c r="KC136" s="4"/>
      <c r="KD136" s="6"/>
      <c r="KE136" s="4"/>
      <c r="KF136" s="6"/>
      <c r="KG136" s="5"/>
      <c r="KH136" s="5"/>
      <c r="KI136" s="4"/>
      <c r="KJ136" s="6"/>
      <c r="KK136" s="4"/>
      <c r="KL136" s="6"/>
      <c r="KM136" s="5"/>
      <c r="KN136" s="5"/>
    </row>
    <row r="137">
      <c r="A137" s="3" t="s">
        <v>85</v>
      </c>
      <c r="B137" s="3" t="s">
        <v>86</v>
      </c>
      <c r="C137" s="3" t="s">
        <v>87</v>
      </c>
      <c r="D137" s="3" t="s">
        <v>88</v>
      </c>
      <c r="E137" s="3" t="s">
        <v>256</v>
      </c>
      <c r="F137" s="3" t="s">
        <v>256</v>
      </c>
      <c r="G137" s="3" t="s">
        <v>256</v>
      </c>
      <c r="H137" s="3" t="s">
        <v>104</v>
      </c>
      <c r="I137" s="3" t="s">
        <v>1361</v>
      </c>
      <c r="J137" s="3" t="s">
        <v>1328</v>
      </c>
      <c r="K137" s="4">
        <v>958</v>
      </c>
      <c r="L137" s="4">
        <f>=ROUNDDOWN(45.188679245283,0)</f>
      </c>
      <c r="M137" s="4"/>
      <c r="N137" s="5">
        <v>1</v>
      </c>
      <c r="O137" s="4"/>
      <c r="P137" s="4">
        <f>=ROUNDDOWN({0},0)</f>
      </c>
      <c r="Q137" s="4"/>
      <c r="R137" s="5"/>
      <c r="S137" s="4">
        <v>33</v>
      </c>
      <c r="T137" s="6">
        <v>1362.14</v>
      </c>
      <c r="U137" s="4"/>
      <c r="V137" s="6"/>
      <c r="W137" s="5"/>
      <c r="X137" s="5"/>
      <c r="Y137" s="4">
        <v>33</v>
      </c>
      <c r="Z137" s="6">
        <v>1362.14</v>
      </c>
      <c r="AA137" s="4"/>
      <c r="AB137" s="6"/>
      <c r="AC137" s="5"/>
      <c r="AD137" s="5"/>
      <c r="AE137" s="4"/>
      <c r="AF137" s="6"/>
      <c r="AG137" s="4"/>
      <c r="AH137" s="6"/>
      <c r="AI137" s="5"/>
      <c r="AJ137" s="5"/>
      <c r="AK137" s="4"/>
      <c r="AL137" s="6"/>
      <c r="AM137" s="4"/>
      <c r="AN137" s="6"/>
      <c r="AO137" s="5"/>
      <c r="AP137" s="5"/>
      <c r="AQ137" s="4"/>
      <c r="AR137" s="6"/>
      <c r="AS137" s="4"/>
      <c r="AT137" s="6"/>
      <c r="AU137" s="5"/>
      <c r="AV137" s="5"/>
      <c r="AW137" s="4"/>
      <c r="AX137" s="6"/>
      <c r="AY137" s="4"/>
      <c r="AZ137" s="6"/>
      <c r="BA137" s="5"/>
      <c r="BB137" s="5"/>
      <c r="BC137" s="4"/>
      <c r="BD137" s="6"/>
      <c r="BE137" s="4"/>
      <c r="BF137" s="6"/>
      <c r="BG137" s="5"/>
      <c r="BH137" s="5"/>
      <c r="BI137" s="4"/>
      <c r="BJ137" s="6"/>
      <c r="BK137" s="4"/>
      <c r="BL137" s="6"/>
      <c r="BM137" s="5"/>
      <c r="BN137" s="5"/>
      <c r="BO137" s="4"/>
      <c r="BP137" s="6"/>
      <c r="BQ137" s="4"/>
      <c r="BR137" s="6"/>
      <c r="BS137" s="5"/>
      <c r="BT137" s="5"/>
      <c r="BU137" s="4"/>
      <c r="BV137" s="6"/>
      <c r="BW137" s="4"/>
      <c r="BX137" s="6"/>
      <c r="BY137" s="5"/>
      <c r="BZ137" s="5"/>
      <c r="CA137" s="4"/>
      <c r="CB137" s="6"/>
      <c r="CC137" s="4"/>
      <c r="CD137" s="6"/>
      <c r="CE137" s="5"/>
      <c r="CF137" s="5"/>
      <c r="CG137" s="4"/>
      <c r="CH137" s="6"/>
      <c r="CI137" s="4"/>
      <c r="CJ137" s="6"/>
      <c r="CK137" s="5"/>
      <c r="CL137" s="5"/>
      <c r="CM137" s="4"/>
      <c r="CN137" s="6"/>
      <c r="CO137" s="4"/>
      <c r="CP137" s="6"/>
      <c r="CQ137" s="5"/>
      <c r="CR137" s="5"/>
      <c r="CS137" s="4"/>
      <c r="CT137" s="6"/>
      <c r="CU137" s="4"/>
      <c r="CV137" s="6"/>
      <c r="CW137" s="5"/>
      <c r="CX137" s="5"/>
      <c r="CY137" s="4"/>
      <c r="CZ137" s="6"/>
      <c r="DA137" s="4"/>
      <c r="DB137" s="6"/>
      <c r="DC137" s="5"/>
      <c r="DD137" s="5"/>
      <c r="DE137" s="4"/>
      <c r="DF137" s="6"/>
      <c r="DG137" s="4"/>
      <c r="DH137" s="6"/>
      <c r="DI137" s="5"/>
      <c r="DJ137" s="5"/>
      <c r="DK137" s="4"/>
      <c r="DL137" s="6"/>
      <c r="DM137" s="4"/>
      <c r="DN137" s="6"/>
      <c r="DO137" s="5"/>
      <c r="DP137" s="5"/>
      <c r="DQ137" s="4"/>
      <c r="DR137" s="6"/>
      <c r="DS137" s="4"/>
      <c r="DT137" s="6"/>
      <c r="DU137" s="5"/>
      <c r="DV137" s="5"/>
      <c r="DW137" s="4"/>
      <c r="DX137" s="6"/>
      <c r="DY137" s="4"/>
      <c r="DZ137" s="6"/>
      <c r="EA137" s="5"/>
      <c r="EB137" s="5"/>
      <c r="EC137" s="4"/>
      <c r="ED137" s="6"/>
      <c r="EE137" s="4"/>
      <c r="EF137" s="6"/>
      <c r="EG137" s="5"/>
      <c r="EH137" s="5"/>
      <c r="EI137" s="4"/>
      <c r="EJ137" s="6"/>
      <c r="EK137" s="4"/>
      <c r="EL137" s="6"/>
      <c r="EM137" s="5"/>
      <c r="EN137" s="5"/>
      <c r="EO137" s="4"/>
      <c r="EP137" s="6"/>
      <c r="EQ137" s="4"/>
      <c r="ER137" s="6"/>
      <c r="ES137" s="5"/>
      <c r="ET137" s="5"/>
      <c r="EU137" s="4"/>
      <c r="EV137" s="6"/>
      <c r="EW137" s="4"/>
      <c r="EX137" s="6"/>
      <c r="EY137" s="5"/>
      <c r="EZ137" s="5"/>
      <c r="FA137" s="4"/>
      <c r="FB137" s="6"/>
      <c r="FC137" s="4"/>
      <c r="FD137" s="6"/>
      <c r="FE137" s="5"/>
      <c r="FF137" s="5"/>
      <c r="FG137" s="4"/>
      <c r="FH137" s="6"/>
      <c r="FI137" s="4"/>
      <c r="FJ137" s="6"/>
      <c r="FK137" s="5"/>
      <c r="FL137" s="5"/>
      <c r="FM137" s="4"/>
      <c r="FN137" s="6"/>
      <c r="FO137" s="4"/>
      <c r="FP137" s="6"/>
      <c r="FQ137" s="5"/>
      <c r="FR137" s="5"/>
      <c r="FS137" s="4"/>
      <c r="FT137" s="6"/>
      <c r="FU137" s="4"/>
      <c r="FV137" s="6"/>
      <c r="FW137" s="5"/>
      <c r="FX137" s="5"/>
      <c r="FY137" s="4"/>
      <c r="FZ137" s="6"/>
      <c r="GA137" s="4"/>
      <c r="GB137" s="6"/>
      <c r="GC137" s="5"/>
      <c r="GD137" s="5"/>
      <c r="GE137" s="4"/>
      <c r="GF137" s="6"/>
      <c r="GG137" s="4"/>
      <c r="GH137" s="6"/>
      <c r="GI137" s="5"/>
      <c r="GJ137" s="5"/>
      <c r="GK137" s="4"/>
      <c r="GL137" s="6"/>
      <c r="GM137" s="4"/>
      <c r="GN137" s="6"/>
      <c r="GO137" s="5"/>
      <c r="GP137" s="5"/>
      <c r="GQ137" s="4"/>
      <c r="GR137" s="6"/>
      <c r="GS137" s="4"/>
      <c r="GT137" s="6"/>
      <c r="GU137" s="5"/>
      <c r="GV137" s="5"/>
      <c r="GW137" s="4"/>
      <c r="GX137" s="6"/>
      <c r="GY137" s="4"/>
      <c r="GZ137" s="6"/>
      <c r="HA137" s="5"/>
      <c r="HB137" s="5"/>
      <c r="HC137" s="4"/>
      <c r="HD137" s="6"/>
      <c r="HE137" s="4"/>
      <c r="HF137" s="6"/>
      <c r="HG137" s="5"/>
      <c r="HH137" s="5"/>
      <c r="HI137" s="4"/>
      <c r="HJ137" s="6"/>
      <c r="HK137" s="4"/>
      <c r="HL137" s="6"/>
      <c r="HM137" s="5"/>
      <c r="HN137" s="5"/>
      <c r="HO137" s="4"/>
      <c r="HP137" s="6"/>
      <c r="HQ137" s="4"/>
      <c r="HR137" s="6"/>
      <c r="HS137" s="5"/>
      <c r="HT137" s="5"/>
      <c r="HU137" s="4"/>
      <c r="HV137" s="6"/>
      <c r="HW137" s="4"/>
      <c r="HX137" s="6"/>
      <c r="HY137" s="5"/>
      <c r="HZ137" s="5"/>
      <c r="IA137" s="4"/>
      <c r="IB137" s="6"/>
      <c r="IC137" s="4"/>
      <c r="ID137" s="6"/>
      <c r="IE137" s="5"/>
      <c r="IF137" s="5"/>
      <c r="IG137" s="4"/>
      <c r="IH137" s="6"/>
      <c r="II137" s="4"/>
      <c r="IJ137" s="6"/>
      <c r="IK137" s="5"/>
      <c r="IL137" s="5"/>
      <c r="IM137" s="4"/>
      <c r="IN137" s="6"/>
      <c r="IO137" s="4"/>
      <c r="IP137" s="6"/>
      <c r="IQ137" s="5"/>
      <c r="IR137" s="5"/>
      <c r="IS137" s="4"/>
      <c r="IT137" s="6"/>
      <c r="IU137" s="4"/>
      <c r="IV137" s="6"/>
      <c r="IW137" s="5"/>
      <c r="IX137" s="5"/>
      <c r="IY137" s="4"/>
      <c r="IZ137" s="6"/>
      <c r="JA137" s="4"/>
      <c r="JB137" s="6"/>
      <c r="JC137" s="5"/>
      <c r="JD137" s="5"/>
      <c r="JE137" s="4"/>
      <c r="JF137" s="6"/>
      <c r="JG137" s="4"/>
      <c r="JH137" s="6"/>
      <c r="JI137" s="5"/>
      <c r="JJ137" s="5"/>
      <c r="JK137" s="4"/>
      <c r="JL137" s="6"/>
      <c r="JM137" s="4"/>
      <c r="JN137" s="6"/>
      <c r="JO137" s="5"/>
      <c r="JP137" s="5"/>
      <c r="JQ137" s="4"/>
      <c r="JR137" s="6"/>
      <c r="JS137" s="4"/>
      <c r="JT137" s="6"/>
      <c r="JU137" s="5"/>
      <c r="JV137" s="5"/>
      <c r="JW137" s="4"/>
      <c r="JX137" s="6"/>
      <c r="JY137" s="4"/>
      <c r="JZ137" s="6"/>
      <c r="KA137" s="5"/>
      <c r="KB137" s="5"/>
      <c r="KC137" s="4"/>
      <c r="KD137" s="6"/>
      <c r="KE137" s="4"/>
      <c r="KF137" s="6"/>
      <c r="KG137" s="5"/>
      <c r="KH137" s="5"/>
      <c r="KI137" s="4"/>
      <c r="KJ137" s="6"/>
      <c r="KK137" s="4"/>
      <c r="KL137" s="6"/>
      <c r="KM137" s="5"/>
      <c r="KN137" s="5"/>
    </row>
    <row r="138">
      <c r="A138" s="3" t="s">
        <v>85</v>
      </c>
      <c r="B138" s="3" t="s">
        <v>86</v>
      </c>
      <c r="C138" s="3" t="s">
        <v>87</v>
      </c>
      <c r="D138" s="3" t="s">
        <v>88</v>
      </c>
      <c r="E138" s="3" t="s">
        <v>257</v>
      </c>
      <c r="F138" s="3" t="s">
        <v>258</v>
      </c>
      <c r="G138" s="3" t="s">
        <v>259</v>
      </c>
      <c r="H138" s="3" t="s">
        <v>92</v>
      </c>
      <c r="I138" s="3" t="s">
        <v>1327</v>
      </c>
      <c r="J138" s="3" t="s">
        <v>1319</v>
      </c>
      <c r="K138" s="4">
        <v>595</v>
      </c>
      <c r="L138" s="4">
        <f>=ROUNDDOWN(14.6191646191646,0)</f>
      </c>
      <c r="M138" s="4">
        <v>800</v>
      </c>
      <c r="N138" s="5">
        <v>1</v>
      </c>
      <c r="O138" s="4"/>
      <c r="P138" s="4">
        <f>=ROUNDDOWN({0},0)</f>
      </c>
      <c r="Q138" s="4"/>
      <c r="R138" s="5"/>
      <c r="S138" s="4">
        <v>17</v>
      </c>
      <c r="T138" s="6">
        <v>1272.05</v>
      </c>
      <c r="U138" s="4"/>
      <c r="V138" s="6"/>
      <c r="W138" s="5"/>
      <c r="X138" s="5"/>
      <c r="Y138" s="4">
        <v>4</v>
      </c>
      <c r="Z138" s="6">
        <v>273.42</v>
      </c>
      <c r="AA138" s="4"/>
      <c r="AB138" s="6"/>
      <c r="AC138" s="5"/>
      <c r="AD138" s="5"/>
      <c r="AE138" s="4"/>
      <c r="AF138" s="6"/>
      <c r="AG138" s="4"/>
      <c r="AH138" s="6"/>
      <c r="AI138" s="5"/>
      <c r="AJ138" s="5"/>
      <c r="AK138" s="4">
        <v>3</v>
      </c>
      <c r="AL138" s="6">
        <v>231.75</v>
      </c>
      <c r="AM138" s="4"/>
      <c r="AN138" s="6"/>
      <c r="AO138" s="5"/>
      <c r="AP138" s="5"/>
      <c r="AQ138" s="4">
        <v>3</v>
      </c>
      <c r="AR138" s="6">
        <v>220.8</v>
      </c>
      <c r="AS138" s="4"/>
      <c r="AT138" s="6"/>
      <c r="AU138" s="5"/>
      <c r="AV138" s="5"/>
      <c r="AW138" s="4">
        <v>1</v>
      </c>
      <c r="AX138" s="6">
        <v>71</v>
      </c>
      <c r="AY138" s="4"/>
      <c r="AZ138" s="6"/>
      <c r="BA138" s="5"/>
      <c r="BB138" s="5"/>
      <c r="BC138" s="4"/>
      <c r="BD138" s="6"/>
      <c r="BE138" s="4"/>
      <c r="BF138" s="6"/>
      <c r="BG138" s="5"/>
      <c r="BH138" s="5"/>
      <c r="BI138" s="4">
        <v>4</v>
      </c>
      <c r="BJ138" s="6">
        <v>322.28</v>
      </c>
      <c r="BK138" s="4"/>
      <c r="BL138" s="6"/>
      <c r="BM138" s="5"/>
      <c r="BN138" s="5"/>
      <c r="BO138" s="4">
        <v>2</v>
      </c>
      <c r="BP138" s="6">
        <v>152.8</v>
      </c>
      <c r="BQ138" s="4"/>
      <c r="BR138" s="6"/>
      <c r="BS138" s="5"/>
      <c r="BT138" s="5"/>
      <c r="BU138" s="4"/>
      <c r="BV138" s="6"/>
      <c r="BW138" s="4"/>
      <c r="BX138" s="6"/>
      <c r="BY138" s="5"/>
      <c r="BZ138" s="5"/>
      <c r="CA138" s="4"/>
      <c r="CB138" s="6"/>
      <c r="CC138" s="4"/>
      <c r="CD138" s="6"/>
      <c r="CE138" s="5"/>
      <c r="CF138" s="5"/>
      <c r="CG138" s="4"/>
      <c r="CH138" s="6"/>
      <c r="CI138" s="4"/>
      <c r="CJ138" s="6"/>
      <c r="CK138" s="5"/>
      <c r="CL138" s="5"/>
      <c r="CM138" s="4"/>
      <c r="CN138" s="6"/>
      <c r="CO138" s="4"/>
      <c r="CP138" s="6"/>
      <c r="CQ138" s="5"/>
      <c r="CR138" s="5"/>
      <c r="CS138" s="4"/>
      <c r="CT138" s="6"/>
      <c r="CU138" s="4"/>
      <c r="CV138" s="6"/>
      <c r="CW138" s="5"/>
      <c r="CX138" s="5"/>
      <c r="CY138" s="4"/>
      <c r="CZ138" s="6"/>
      <c r="DA138" s="4"/>
      <c r="DB138" s="6"/>
      <c r="DC138" s="5"/>
      <c r="DD138" s="5"/>
      <c r="DE138" s="4"/>
      <c r="DF138" s="6"/>
      <c r="DG138" s="4"/>
      <c r="DH138" s="6"/>
      <c r="DI138" s="5"/>
      <c r="DJ138" s="5"/>
      <c r="DK138" s="4"/>
      <c r="DL138" s="6"/>
      <c r="DM138" s="4"/>
      <c r="DN138" s="6"/>
      <c r="DO138" s="5"/>
      <c r="DP138" s="5"/>
      <c r="DQ138" s="4"/>
      <c r="DR138" s="6"/>
      <c r="DS138" s="4"/>
      <c r="DT138" s="6"/>
      <c r="DU138" s="5"/>
      <c r="DV138" s="5"/>
      <c r="DW138" s="4"/>
      <c r="DX138" s="6"/>
      <c r="DY138" s="4"/>
      <c r="DZ138" s="6"/>
      <c r="EA138" s="5"/>
      <c r="EB138" s="5"/>
      <c r="EC138" s="4"/>
      <c r="ED138" s="6"/>
      <c r="EE138" s="4"/>
      <c r="EF138" s="6"/>
      <c r="EG138" s="5"/>
      <c r="EH138" s="5"/>
      <c r="EI138" s="4"/>
      <c r="EJ138" s="6"/>
      <c r="EK138" s="4"/>
      <c r="EL138" s="6"/>
      <c r="EM138" s="5"/>
      <c r="EN138" s="5"/>
      <c r="EO138" s="4"/>
      <c r="EP138" s="6"/>
      <c r="EQ138" s="4"/>
      <c r="ER138" s="6"/>
      <c r="ES138" s="5"/>
      <c r="ET138" s="5"/>
      <c r="EU138" s="4"/>
      <c r="EV138" s="6"/>
      <c r="EW138" s="4"/>
      <c r="EX138" s="6"/>
      <c r="EY138" s="5"/>
      <c r="EZ138" s="5"/>
      <c r="FA138" s="4"/>
      <c r="FB138" s="6"/>
      <c r="FC138" s="4"/>
      <c r="FD138" s="6"/>
      <c r="FE138" s="5"/>
      <c r="FF138" s="5"/>
      <c r="FG138" s="4"/>
      <c r="FH138" s="6"/>
      <c r="FI138" s="4"/>
      <c r="FJ138" s="6"/>
      <c r="FK138" s="5"/>
      <c r="FL138" s="5"/>
      <c r="FM138" s="4"/>
      <c r="FN138" s="6"/>
      <c r="FO138" s="4"/>
      <c r="FP138" s="6"/>
      <c r="FQ138" s="5"/>
      <c r="FR138" s="5"/>
      <c r="FS138" s="4"/>
      <c r="FT138" s="6"/>
      <c r="FU138" s="4"/>
      <c r="FV138" s="6"/>
      <c r="FW138" s="5"/>
      <c r="FX138" s="5"/>
      <c r="FY138" s="4"/>
      <c r="FZ138" s="6"/>
      <c r="GA138" s="4"/>
      <c r="GB138" s="6"/>
      <c r="GC138" s="5"/>
      <c r="GD138" s="5"/>
      <c r="GE138" s="4"/>
      <c r="GF138" s="6"/>
      <c r="GG138" s="4"/>
      <c r="GH138" s="6"/>
      <c r="GI138" s="5"/>
      <c r="GJ138" s="5"/>
      <c r="GK138" s="4"/>
      <c r="GL138" s="6"/>
      <c r="GM138" s="4"/>
      <c r="GN138" s="6"/>
      <c r="GO138" s="5"/>
      <c r="GP138" s="5"/>
      <c r="GQ138" s="4"/>
      <c r="GR138" s="6"/>
      <c r="GS138" s="4"/>
      <c r="GT138" s="6"/>
      <c r="GU138" s="5"/>
      <c r="GV138" s="5"/>
      <c r="GW138" s="4"/>
      <c r="GX138" s="6"/>
      <c r="GY138" s="4"/>
      <c r="GZ138" s="6"/>
      <c r="HA138" s="5"/>
      <c r="HB138" s="5"/>
      <c r="HC138" s="4"/>
      <c r="HD138" s="6"/>
      <c r="HE138" s="4"/>
      <c r="HF138" s="6"/>
      <c r="HG138" s="5"/>
      <c r="HH138" s="5"/>
      <c r="HI138" s="4"/>
      <c r="HJ138" s="6"/>
      <c r="HK138" s="4"/>
      <c r="HL138" s="6"/>
      <c r="HM138" s="5"/>
      <c r="HN138" s="5"/>
      <c r="HO138" s="4"/>
      <c r="HP138" s="6"/>
      <c r="HQ138" s="4"/>
      <c r="HR138" s="6"/>
      <c r="HS138" s="5"/>
      <c r="HT138" s="5"/>
      <c r="HU138" s="4"/>
      <c r="HV138" s="6"/>
      <c r="HW138" s="4"/>
      <c r="HX138" s="6"/>
      <c r="HY138" s="5"/>
      <c r="HZ138" s="5"/>
      <c r="IA138" s="4"/>
      <c r="IB138" s="6"/>
      <c r="IC138" s="4"/>
      <c r="ID138" s="6"/>
      <c r="IE138" s="5"/>
      <c r="IF138" s="5"/>
      <c r="IG138" s="4"/>
      <c r="IH138" s="6"/>
      <c r="II138" s="4"/>
      <c r="IJ138" s="6"/>
      <c r="IK138" s="5"/>
      <c r="IL138" s="5"/>
      <c r="IM138" s="4"/>
      <c r="IN138" s="6"/>
      <c r="IO138" s="4"/>
      <c r="IP138" s="6"/>
      <c r="IQ138" s="5"/>
      <c r="IR138" s="5"/>
      <c r="IS138" s="4"/>
      <c r="IT138" s="6"/>
      <c r="IU138" s="4"/>
      <c r="IV138" s="6"/>
      <c r="IW138" s="5"/>
      <c r="IX138" s="5"/>
      <c r="IY138" s="4"/>
      <c r="IZ138" s="6"/>
      <c r="JA138" s="4"/>
      <c r="JB138" s="6"/>
      <c r="JC138" s="5"/>
      <c r="JD138" s="5"/>
      <c r="JE138" s="4"/>
      <c r="JF138" s="6"/>
      <c r="JG138" s="4"/>
      <c r="JH138" s="6"/>
      <c r="JI138" s="5"/>
      <c r="JJ138" s="5"/>
      <c r="JK138" s="4"/>
      <c r="JL138" s="6"/>
      <c r="JM138" s="4"/>
      <c r="JN138" s="6"/>
      <c r="JO138" s="5"/>
      <c r="JP138" s="5"/>
      <c r="JQ138" s="4"/>
      <c r="JR138" s="6"/>
      <c r="JS138" s="4"/>
      <c r="JT138" s="6"/>
      <c r="JU138" s="5"/>
      <c r="JV138" s="5"/>
      <c r="JW138" s="4"/>
      <c r="JX138" s="6"/>
      <c r="JY138" s="4"/>
      <c r="JZ138" s="6"/>
      <c r="KA138" s="5"/>
      <c r="KB138" s="5"/>
      <c r="KC138" s="4"/>
      <c r="KD138" s="6"/>
      <c r="KE138" s="4"/>
      <c r="KF138" s="6"/>
      <c r="KG138" s="5"/>
      <c r="KH138" s="5"/>
      <c r="KI138" s="4"/>
      <c r="KJ138" s="6"/>
      <c r="KK138" s="4"/>
      <c r="KL138" s="6"/>
      <c r="KM138" s="5"/>
      <c r="KN138" s="5"/>
    </row>
    <row r="139">
      <c r="A139" s="3" t="s">
        <v>85</v>
      </c>
      <c r="B139" s="3" t="s">
        <v>86</v>
      </c>
      <c r="C139" s="3" t="s">
        <v>87</v>
      </c>
      <c r="D139" s="3" t="s">
        <v>88</v>
      </c>
      <c r="E139" s="3" t="s">
        <v>260</v>
      </c>
      <c r="F139" s="3" t="s">
        <v>261</v>
      </c>
      <c r="G139" s="3" t="s">
        <v>154</v>
      </c>
      <c r="H139" s="3" t="s">
        <v>92</v>
      </c>
      <c r="I139" s="3" t="s">
        <v>1312</v>
      </c>
      <c r="J139" s="3" t="s">
        <v>1337</v>
      </c>
      <c r="K139" s="4">
        <v>174</v>
      </c>
      <c r="L139" s="4">
        <f>=ROUNDDOWN(6.2589928057554,0)</f>
      </c>
      <c r="M139" s="4">
        <v>800</v>
      </c>
      <c r="N139" s="5">
        <v>0.6667</v>
      </c>
      <c r="O139" s="4"/>
      <c r="P139" s="4">
        <f>=ROUNDDOWN({0},0)</f>
      </c>
      <c r="Q139" s="4"/>
      <c r="R139" s="5"/>
      <c r="S139" s="4">
        <v>17</v>
      </c>
      <c r="T139" s="6">
        <v>1230.31</v>
      </c>
      <c r="U139" s="4"/>
      <c r="V139" s="6"/>
      <c r="W139" s="5"/>
      <c r="X139" s="5"/>
      <c r="Y139" s="4">
        <v>1</v>
      </c>
      <c r="Z139" s="6">
        <v>76.56</v>
      </c>
      <c r="AA139" s="4"/>
      <c r="AB139" s="6"/>
      <c r="AC139" s="5"/>
      <c r="AD139" s="5"/>
      <c r="AE139" s="4">
        <v>2</v>
      </c>
      <c r="AF139" s="6">
        <v>135.07</v>
      </c>
      <c r="AG139" s="4"/>
      <c r="AH139" s="6"/>
      <c r="AI139" s="5"/>
      <c r="AJ139" s="5"/>
      <c r="AK139" s="4">
        <v>3</v>
      </c>
      <c r="AL139" s="6">
        <v>209.72</v>
      </c>
      <c r="AM139" s="4"/>
      <c r="AN139" s="6"/>
      <c r="AO139" s="5"/>
      <c r="AP139" s="5"/>
      <c r="AQ139" s="4">
        <v>1</v>
      </c>
      <c r="AR139" s="6">
        <v>76.8</v>
      </c>
      <c r="AS139" s="4"/>
      <c r="AT139" s="6"/>
      <c r="AU139" s="5"/>
      <c r="AV139" s="5"/>
      <c r="AW139" s="4">
        <v>4</v>
      </c>
      <c r="AX139" s="6">
        <v>276.14</v>
      </c>
      <c r="AY139" s="4"/>
      <c r="AZ139" s="6"/>
      <c r="BA139" s="5"/>
      <c r="BB139" s="5"/>
      <c r="BC139" s="4"/>
      <c r="BD139" s="6"/>
      <c r="BE139" s="4"/>
      <c r="BF139" s="6"/>
      <c r="BG139" s="5"/>
      <c r="BH139" s="5"/>
      <c r="BI139" s="4">
        <v>4</v>
      </c>
      <c r="BJ139" s="6">
        <v>322.24</v>
      </c>
      <c r="BK139" s="4"/>
      <c r="BL139" s="6"/>
      <c r="BM139" s="5"/>
      <c r="BN139" s="5"/>
      <c r="BO139" s="4"/>
      <c r="BP139" s="6"/>
      <c r="BQ139" s="4"/>
      <c r="BR139" s="6"/>
      <c r="BS139" s="5"/>
      <c r="BT139" s="5"/>
      <c r="BU139" s="4"/>
      <c r="BV139" s="6"/>
      <c r="BW139" s="4"/>
      <c r="BX139" s="6"/>
      <c r="BY139" s="5"/>
      <c r="BZ139" s="5"/>
      <c r="CA139" s="4"/>
      <c r="CB139" s="6"/>
      <c r="CC139" s="4"/>
      <c r="CD139" s="6"/>
      <c r="CE139" s="5"/>
      <c r="CF139" s="5"/>
      <c r="CG139" s="4"/>
      <c r="CH139" s="6"/>
      <c r="CI139" s="4"/>
      <c r="CJ139" s="6"/>
      <c r="CK139" s="5"/>
      <c r="CL139" s="5"/>
      <c r="CM139" s="4"/>
      <c r="CN139" s="6"/>
      <c r="CO139" s="4"/>
      <c r="CP139" s="6"/>
      <c r="CQ139" s="5"/>
      <c r="CR139" s="5"/>
      <c r="CS139" s="4">
        <v>1</v>
      </c>
      <c r="CT139" s="6">
        <v>67.63</v>
      </c>
      <c r="CU139" s="4"/>
      <c r="CV139" s="6"/>
      <c r="CW139" s="5"/>
      <c r="CX139" s="5"/>
      <c r="CY139" s="4"/>
      <c r="CZ139" s="6"/>
      <c r="DA139" s="4"/>
      <c r="DB139" s="6"/>
      <c r="DC139" s="5"/>
      <c r="DD139" s="5"/>
      <c r="DE139" s="4"/>
      <c r="DF139" s="6"/>
      <c r="DG139" s="4"/>
      <c r="DH139" s="6"/>
      <c r="DI139" s="5"/>
      <c r="DJ139" s="5"/>
      <c r="DK139" s="4"/>
      <c r="DL139" s="6"/>
      <c r="DM139" s="4"/>
      <c r="DN139" s="6"/>
      <c r="DO139" s="5"/>
      <c r="DP139" s="5"/>
      <c r="DQ139" s="4"/>
      <c r="DR139" s="6"/>
      <c r="DS139" s="4"/>
      <c r="DT139" s="6"/>
      <c r="DU139" s="5"/>
      <c r="DV139" s="5"/>
      <c r="DW139" s="4"/>
      <c r="DX139" s="6"/>
      <c r="DY139" s="4"/>
      <c r="DZ139" s="6"/>
      <c r="EA139" s="5"/>
      <c r="EB139" s="5"/>
      <c r="EC139" s="4"/>
      <c r="ED139" s="6"/>
      <c r="EE139" s="4"/>
      <c r="EF139" s="6"/>
      <c r="EG139" s="5"/>
      <c r="EH139" s="5"/>
      <c r="EI139" s="4"/>
      <c r="EJ139" s="6"/>
      <c r="EK139" s="4"/>
      <c r="EL139" s="6"/>
      <c r="EM139" s="5"/>
      <c r="EN139" s="5"/>
      <c r="EO139" s="4"/>
      <c r="EP139" s="6"/>
      <c r="EQ139" s="4"/>
      <c r="ER139" s="6"/>
      <c r="ES139" s="5"/>
      <c r="ET139" s="5"/>
      <c r="EU139" s="4"/>
      <c r="EV139" s="6"/>
      <c r="EW139" s="4"/>
      <c r="EX139" s="6"/>
      <c r="EY139" s="5"/>
      <c r="EZ139" s="5"/>
      <c r="FA139" s="4">
        <v>1</v>
      </c>
      <c r="FB139" s="6">
        <v>66.15</v>
      </c>
      <c r="FC139" s="4"/>
      <c r="FD139" s="6"/>
      <c r="FE139" s="5"/>
      <c r="FF139" s="5"/>
      <c r="FG139" s="4"/>
      <c r="FH139" s="6"/>
      <c r="FI139" s="4"/>
      <c r="FJ139" s="6"/>
      <c r="FK139" s="5"/>
      <c r="FL139" s="5"/>
      <c r="FM139" s="4"/>
      <c r="FN139" s="6"/>
      <c r="FO139" s="4"/>
      <c r="FP139" s="6"/>
      <c r="FQ139" s="5"/>
      <c r="FR139" s="5"/>
      <c r="FS139" s="4"/>
      <c r="FT139" s="6"/>
      <c r="FU139" s="4"/>
      <c r="FV139" s="6"/>
      <c r="FW139" s="5"/>
      <c r="FX139" s="5"/>
      <c r="FY139" s="4"/>
      <c r="FZ139" s="6"/>
      <c r="GA139" s="4"/>
      <c r="GB139" s="6"/>
      <c r="GC139" s="5"/>
      <c r="GD139" s="5"/>
      <c r="GE139" s="4"/>
      <c r="GF139" s="6"/>
      <c r="GG139" s="4"/>
      <c r="GH139" s="6"/>
      <c r="GI139" s="5"/>
      <c r="GJ139" s="5"/>
      <c r="GK139" s="4"/>
      <c r="GL139" s="6"/>
      <c r="GM139" s="4"/>
      <c r="GN139" s="6"/>
      <c r="GO139" s="5"/>
      <c r="GP139" s="5"/>
      <c r="GQ139" s="4"/>
      <c r="GR139" s="6"/>
      <c r="GS139" s="4"/>
      <c r="GT139" s="6"/>
      <c r="GU139" s="5"/>
      <c r="GV139" s="5"/>
      <c r="GW139" s="4"/>
      <c r="GX139" s="6"/>
      <c r="GY139" s="4"/>
      <c r="GZ139" s="6"/>
      <c r="HA139" s="5"/>
      <c r="HB139" s="5"/>
      <c r="HC139" s="4"/>
      <c r="HD139" s="6"/>
      <c r="HE139" s="4"/>
      <c r="HF139" s="6"/>
      <c r="HG139" s="5"/>
      <c r="HH139" s="5"/>
      <c r="HI139" s="4"/>
      <c r="HJ139" s="6"/>
      <c r="HK139" s="4"/>
      <c r="HL139" s="6"/>
      <c r="HM139" s="5"/>
      <c r="HN139" s="5"/>
      <c r="HO139" s="4"/>
      <c r="HP139" s="6"/>
      <c r="HQ139" s="4"/>
      <c r="HR139" s="6"/>
      <c r="HS139" s="5"/>
      <c r="HT139" s="5"/>
      <c r="HU139" s="4"/>
      <c r="HV139" s="6"/>
      <c r="HW139" s="4"/>
      <c r="HX139" s="6"/>
      <c r="HY139" s="5"/>
      <c r="HZ139" s="5"/>
      <c r="IA139" s="4"/>
      <c r="IB139" s="6"/>
      <c r="IC139" s="4"/>
      <c r="ID139" s="6"/>
      <c r="IE139" s="5"/>
      <c r="IF139" s="5"/>
      <c r="IG139" s="4"/>
      <c r="IH139" s="6"/>
      <c r="II139" s="4"/>
      <c r="IJ139" s="6"/>
      <c r="IK139" s="5"/>
      <c r="IL139" s="5"/>
      <c r="IM139" s="4"/>
      <c r="IN139" s="6"/>
      <c r="IO139" s="4"/>
      <c r="IP139" s="6"/>
      <c r="IQ139" s="5"/>
      <c r="IR139" s="5"/>
      <c r="IS139" s="4"/>
      <c r="IT139" s="6"/>
      <c r="IU139" s="4"/>
      <c r="IV139" s="6"/>
      <c r="IW139" s="5"/>
      <c r="IX139" s="5"/>
      <c r="IY139" s="4"/>
      <c r="IZ139" s="6"/>
      <c r="JA139" s="4"/>
      <c r="JB139" s="6"/>
      <c r="JC139" s="5"/>
      <c r="JD139" s="5"/>
      <c r="JE139" s="4"/>
      <c r="JF139" s="6"/>
      <c r="JG139" s="4"/>
      <c r="JH139" s="6"/>
      <c r="JI139" s="5"/>
      <c r="JJ139" s="5"/>
      <c r="JK139" s="4"/>
      <c r="JL139" s="6"/>
      <c r="JM139" s="4"/>
      <c r="JN139" s="6"/>
      <c r="JO139" s="5"/>
      <c r="JP139" s="5"/>
      <c r="JQ139" s="4"/>
      <c r="JR139" s="6"/>
      <c r="JS139" s="4"/>
      <c r="JT139" s="6"/>
      <c r="JU139" s="5"/>
      <c r="JV139" s="5"/>
      <c r="JW139" s="4"/>
      <c r="JX139" s="6"/>
      <c r="JY139" s="4"/>
      <c r="JZ139" s="6"/>
      <c r="KA139" s="5"/>
      <c r="KB139" s="5"/>
      <c r="KC139" s="4"/>
      <c r="KD139" s="6"/>
      <c r="KE139" s="4"/>
      <c r="KF139" s="6"/>
      <c r="KG139" s="5"/>
      <c r="KH139" s="5"/>
      <c r="KI139" s="4"/>
      <c r="KJ139" s="6"/>
      <c r="KK139" s="4"/>
      <c r="KL139" s="6"/>
      <c r="KM139" s="5"/>
      <c r="KN139" s="5"/>
    </row>
    <row r="140">
      <c r="A140" s="3" t="s">
        <v>85</v>
      </c>
      <c r="B140" s="3" t="s">
        <v>86</v>
      </c>
      <c r="C140" s="3" t="s">
        <v>87</v>
      </c>
      <c r="D140" s="3" t="s">
        <v>88</v>
      </c>
      <c r="E140" s="3" t="s">
        <v>262</v>
      </c>
      <c r="F140" s="3" t="s">
        <v>263</v>
      </c>
      <c r="G140" s="3" t="s">
        <v>264</v>
      </c>
      <c r="H140" s="3" t="s">
        <v>104</v>
      </c>
      <c r="I140" s="3" t="s">
        <v>1362</v>
      </c>
      <c r="J140" s="3" t="s">
        <v>1340</v>
      </c>
      <c r="K140" s="4"/>
      <c r="L140" s="4">
        <f>=ROUNDDOWN({0},0)</f>
      </c>
      <c r="M140" s="4"/>
      <c r="N140" s="5"/>
      <c r="O140" s="4"/>
      <c r="P140" s="4">
        <f>=ROUNDDOWN({0},0)</f>
      </c>
      <c r="Q140" s="4"/>
      <c r="R140" s="5"/>
      <c r="S140" s="4">
        <v>17</v>
      </c>
      <c r="T140" s="6">
        <v>1218.65</v>
      </c>
      <c r="U140" s="4"/>
      <c r="V140" s="6"/>
      <c r="W140" s="5"/>
      <c r="X140" s="5"/>
      <c r="Y140" s="4">
        <v>2</v>
      </c>
      <c r="Z140" s="6">
        <v>141.05</v>
      </c>
      <c r="AA140" s="4"/>
      <c r="AB140" s="6"/>
      <c r="AC140" s="5"/>
      <c r="AD140" s="5"/>
      <c r="AE140" s="4">
        <v>3</v>
      </c>
      <c r="AF140" s="6">
        <v>173.14</v>
      </c>
      <c r="AG140" s="4"/>
      <c r="AH140" s="6"/>
      <c r="AI140" s="5"/>
      <c r="AJ140" s="5"/>
      <c r="AK140" s="4">
        <v>4</v>
      </c>
      <c r="AL140" s="6">
        <v>310.38</v>
      </c>
      <c r="AM140" s="4"/>
      <c r="AN140" s="6"/>
      <c r="AO140" s="5"/>
      <c r="AP140" s="5"/>
      <c r="AQ140" s="4">
        <v>1</v>
      </c>
      <c r="AR140" s="6">
        <v>70</v>
      </c>
      <c r="AS140" s="4"/>
      <c r="AT140" s="6"/>
      <c r="AU140" s="5"/>
      <c r="AV140" s="5"/>
      <c r="AW140" s="4">
        <v>1</v>
      </c>
      <c r="AX140" s="6">
        <v>86.44</v>
      </c>
      <c r="AY140" s="4"/>
      <c r="AZ140" s="6"/>
      <c r="BA140" s="5"/>
      <c r="BB140" s="5"/>
      <c r="BC140" s="4">
        <v>1</v>
      </c>
      <c r="BD140" s="6">
        <v>109.99</v>
      </c>
      <c r="BE140" s="4"/>
      <c r="BF140" s="6"/>
      <c r="BG140" s="5"/>
      <c r="BH140" s="5"/>
      <c r="BI140" s="4">
        <v>2</v>
      </c>
      <c r="BJ140" s="6">
        <v>120.42</v>
      </c>
      <c r="BK140" s="4"/>
      <c r="BL140" s="6"/>
      <c r="BM140" s="5"/>
      <c r="BN140" s="5"/>
      <c r="BO140" s="4">
        <v>1</v>
      </c>
      <c r="BP140" s="6">
        <v>70.55</v>
      </c>
      <c r="BQ140" s="4"/>
      <c r="BR140" s="6"/>
      <c r="BS140" s="5"/>
      <c r="BT140" s="5"/>
      <c r="BU140" s="4"/>
      <c r="BV140" s="6"/>
      <c r="BW140" s="4"/>
      <c r="BX140" s="6"/>
      <c r="BY140" s="5"/>
      <c r="BZ140" s="5"/>
      <c r="CA140" s="4"/>
      <c r="CB140" s="6"/>
      <c r="CC140" s="4"/>
      <c r="CD140" s="6"/>
      <c r="CE140" s="5"/>
      <c r="CF140" s="5"/>
      <c r="CG140" s="4"/>
      <c r="CH140" s="6"/>
      <c r="CI140" s="4"/>
      <c r="CJ140" s="6"/>
      <c r="CK140" s="5"/>
      <c r="CL140" s="5"/>
      <c r="CM140" s="4"/>
      <c r="CN140" s="6"/>
      <c r="CO140" s="4"/>
      <c r="CP140" s="6"/>
      <c r="CQ140" s="5"/>
      <c r="CR140" s="5"/>
      <c r="CS140" s="4">
        <v>2</v>
      </c>
      <c r="CT140" s="6">
        <v>136.68</v>
      </c>
      <c r="CU140" s="4"/>
      <c r="CV140" s="6"/>
      <c r="CW140" s="5"/>
      <c r="CX140" s="5"/>
      <c r="CY140" s="4"/>
      <c r="CZ140" s="6"/>
      <c r="DA140" s="4"/>
      <c r="DB140" s="6"/>
      <c r="DC140" s="5"/>
      <c r="DD140" s="5"/>
      <c r="DE140" s="4"/>
      <c r="DF140" s="6"/>
      <c r="DG140" s="4"/>
      <c r="DH140" s="6"/>
      <c r="DI140" s="5"/>
      <c r="DJ140" s="5"/>
      <c r="DK140" s="4"/>
      <c r="DL140" s="6"/>
      <c r="DM140" s="4"/>
      <c r="DN140" s="6"/>
      <c r="DO140" s="5"/>
      <c r="DP140" s="5"/>
      <c r="DQ140" s="4"/>
      <c r="DR140" s="6"/>
      <c r="DS140" s="4"/>
      <c r="DT140" s="6"/>
      <c r="DU140" s="5"/>
      <c r="DV140" s="5"/>
      <c r="DW140" s="4"/>
      <c r="DX140" s="6"/>
      <c r="DY140" s="4"/>
      <c r="DZ140" s="6"/>
      <c r="EA140" s="5"/>
      <c r="EB140" s="5"/>
      <c r="EC140" s="4"/>
      <c r="ED140" s="6"/>
      <c r="EE140" s="4"/>
      <c r="EF140" s="6"/>
      <c r="EG140" s="5"/>
      <c r="EH140" s="5"/>
      <c r="EI140" s="4"/>
      <c r="EJ140" s="6"/>
      <c r="EK140" s="4"/>
      <c r="EL140" s="6"/>
      <c r="EM140" s="5"/>
      <c r="EN140" s="5"/>
      <c r="EO140" s="4"/>
      <c r="EP140" s="6"/>
      <c r="EQ140" s="4"/>
      <c r="ER140" s="6"/>
      <c r="ES140" s="5"/>
      <c r="ET140" s="5"/>
      <c r="EU140" s="4"/>
      <c r="EV140" s="6"/>
      <c r="EW140" s="4"/>
      <c r="EX140" s="6"/>
      <c r="EY140" s="5"/>
      <c r="EZ140" s="5"/>
      <c r="FA140" s="4"/>
      <c r="FB140" s="6"/>
      <c r="FC140" s="4"/>
      <c r="FD140" s="6"/>
      <c r="FE140" s="5"/>
      <c r="FF140" s="5"/>
      <c r="FG140" s="4"/>
      <c r="FH140" s="6"/>
      <c r="FI140" s="4"/>
      <c r="FJ140" s="6"/>
      <c r="FK140" s="5"/>
      <c r="FL140" s="5"/>
      <c r="FM140" s="4"/>
      <c r="FN140" s="6"/>
      <c r="FO140" s="4"/>
      <c r="FP140" s="6"/>
      <c r="FQ140" s="5"/>
      <c r="FR140" s="5"/>
      <c r="FS140" s="4"/>
      <c r="FT140" s="6"/>
      <c r="FU140" s="4"/>
      <c r="FV140" s="6"/>
      <c r="FW140" s="5"/>
      <c r="FX140" s="5"/>
      <c r="FY140" s="4"/>
      <c r="FZ140" s="6"/>
      <c r="GA140" s="4"/>
      <c r="GB140" s="6"/>
      <c r="GC140" s="5"/>
      <c r="GD140" s="5"/>
      <c r="GE140" s="4"/>
      <c r="GF140" s="6"/>
      <c r="GG140" s="4"/>
      <c r="GH140" s="6"/>
      <c r="GI140" s="5"/>
      <c r="GJ140" s="5"/>
      <c r="GK140" s="4"/>
      <c r="GL140" s="6"/>
      <c r="GM140" s="4"/>
      <c r="GN140" s="6"/>
      <c r="GO140" s="5"/>
      <c r="GP140" s="5"/>
      <c r="GQ140" s="4"/>
      <c r="GR140" s="6"/>
      <c r="GS140" s="4"/>
      <c r="GT140" s="6"/>
      <c r="GU140" s="5"/>
      <c r="GV140" s="5"/>
      <c r="GW140" s="4"/>
      <c r="GX140" s="6"/>
      <c r="GY140" s="4"/>
      <c r="GZ140" s="6"/>
      <c r="HA140" s="5"/>
      <c r="HB140" s="5"/>
      <c r="HC140" s="4"/>
      <c r="HD140" s="6"/>
      <c r="HE140" s="4"/>
      <c r="HF140" s="6"/>
      <c r="HG140" s="5"/>
      <c r="HH140" s="5"/>
      <c r="HI140" s="4"/>
      <c r="HJ140" s="6"/>
      <c r="HK140" s="4"/>
      <c r="HL140" s="6"/>
      <c r="HM140" s="5"/>
      <c r="HN140" s="5"/>
      <c r="HO140" s="4"/>
      <c r="HP140" s="6"/>
      <c r="HQ140" s="4"/>
      <c r="HR140" s="6"/>
      <c r="HS140" s="5"/>
      <c r="HT140" s="5"/>
      <c r="HU140" s="4"/>
      <c r="HV140" s="6"/>
      <c r="HW140" s="4"/>
      <c r="HX140" s="6"/>
      <c r="HY140" s="5"/>
      <c r="HZ140" s="5"/>
      <c r="IA140" s="4"/>
      <c r="IB140" s="6"/>
      <c r="IC140" s="4"/>
      <c r="ID140" s="6"/>
      <c r="IE140" s="5"/>
      <c r="IF140" s="5"/>
      <c r="IG140" s="4"/>
      <c r="IH140" s="6"/>
      <c r="II140" s="4"/>
      <c r="IJ140" s="6"/>
      <c r="IK140" s="5"/>
      <c r="IL140" s="5"/>
      <c r="IM140" s="4"/>
      <c r="IN140" s="6"/>
      <c r="IO140" s="4"/>
      <c r="IP140" s="6"/>
      <c r="IQ140" s="5"/>
      <c r="IR140" s="5"/>
      <c r="IS140" s="4"/>
      <c r="IT140" s="6"/>
      <c r="IU140" s="4"/>
      <c r="IV140" s="6"/>
      <c r="IW140" s="5"/>
      <c r="IX140" s="5"/>
      <c r="IY140" s="4"/>
      <c r="IZ140" s="6"/>
      <c r="JA140" s="4"/>
      <c r="JB140" s="6"/>
      <c r="JC140" s="5"/>
      <c r="JD140" s="5"/>
      <c r="JE140" s="4"/>
      <c r="JF140" s="6"/>
      <c r="JG140" s="4"/>
      <c r="JH140" s="6"/>
      <c r="JI140" s="5"/>
      <c r="JJ140" s="5"/>
      <c r="JK140" s="4"/>
      <c r="JL140" s="6"/>
      <c r="JM140" s="4"/>
      <c r="JN140" s="6"/>
      <c r="JO140" s="5"/>
      <c r="JP140" s="5"/>
      <c r="JQ140" s="4"/>
      <c r="JR140" s="6"/>
      <c r="JS140" s="4"/>
      <c r="JT140" s="6"/>
      <c r="JU140" s="5"/>
      <c r="JV140" s="5"/>
      <c r="JW140" s="4"/>
      <c r="JX140" s="6"/>
      <c r="JY140" s="4"/>
      <c r="JZ140" s="6"/>
      <c r="KA140" s="5"/>
      <c r="KB140" s="5"/>
      <c r="KC140" s="4"/>
      <c r="KD140" s="6"/>
      <c r="KE140" s="4"/>
      <c r="KF140" s="6"/>
      <c r="KG140" s="5"/>
      <c r="KH140" s="5"/>
      <c r="KI140" s="4"/>
      <c r="KJ140" s="6"/>
      <c r="KK140" s="4"/>
      <c r="KL140" s="6"/>
      <c r="KM140" s="5"/>
      <c r="KN140" s="5"/>
    </row>
    <row r="141">
      <c r="A141" s="3" t="s">
        <v>85</v>
      </c>
      <c r="B141" s="3" t="s">
        <v>86</v>
      </c>
      <c r="C141" s="3" t="s">
        <v>87</v>
      </c>
      <c r="D141" s="3" t="s">
        <v>88</v>
      </c>
      <c r="E141" s="3" t="s">
        <v>265</v>
      </c>
      <c r="F141" s="3" t="s">
        <v>266</v>
      </c>
      <c r="G141" s="3" t="s">
        <v>267</v>
      </c>
      <c r="H141" s="3" t="s">
        <v>118</v>
      </c>
      <c r="I141" s="3" t="s">
        <v>1311</v>
      </c>
      <c r="J141" s="3" t="s">
        <v>1319</v>
      </c>
      <c r="K141" s="4">
        <v>567</v>
      </c>
      <c r="L141" s="4">
        <f>=ROUNDDOWN(25.0884955752212,0)</f>
      </c>
      <c r="M141" s="4">
        <v>480</v>
      </c>
      <c r="N141" s="5">
        <v>1</v>
      </c>
      <c r="O141" s="4"/>
      <c r="P141" s="4">
        <f>=ROUNDDOWN({0},0)</f>
      </c>
      <c r="Q141" s="4"/>
      <c r="R141" s="5"/>
      <c r="S141" s="4">
        <v>14</v>
      </c>
      <c r="T141" s="6">
        <v>1112.35</v>
      </c>
      <c r="U141" s="4"/>
      <c r="V141" s="6"/>
      <c r="W141" s="5"/>
      <c r="X141" s="5"/>
      <c r="Y141" s="4">
        <v>1</v>
      </c>
      <c r="Z141" s="6">
        <v>81.38</v>
      </c>
      <c r="AA141" s="4"/>
      <c r="AB141" s="6"/>
      <c r="AC141" s="5"/>
      <c r="AD141" s="5"/>
      <c r="AE141" s="4">
        <v>1</v>
      </c>
      <c r="AF141" s="6">
        <v>70.34</v>
      </c>
      <c r="AG141" s="4"/>
      <c r="AH141" s="6"/>
      <c r="AI141" s="5"/>
      <c r="AJ141" s="5"/>
      <c r="AK141" s="4">
        <v>4</v>
      </c>
      <c r="AL141" s="6">
        <v>321.88</v>
      </c>
      <c r="AM141" s="4"/>
      <c r="AN141" s="6"/>
      <c r="AO141" s="5"/>
      <c r="AP141" s="5"/>
      <c r="AQ141" s="4">
        <v>6</v>
      </c>
      <c r="AR141" s="6">
        <v>480</v>
      </c>
      <c r="AS141" s="4"/>
      <c r="AT141" s="6"/>
      <c r="AU141" s="5"/>
      <c r="AV141" s="5"/>
      <c r="AW141" s="4"/>
      <c r="AX141" s="6"/>
      <c r="AY141" s="4"/>
      <c r="AZ141" s="6"/>
      <c r="BA141" s="5"/>
      <c r="BB141" s="5"/>
      <c r="BC141" s="4"/>
      <c r="BD141" s="6"/>
      <c r="BE141" s="4"/>
      <c r="BF141" s="6"/>
      <c r="BG141" s="5"/>
      <c r="BH141" s="5"/>
      <c r="BI141" s="4"/>
      <c r="BJ141" s="6"/>
      <c r="BK141" s="4"/>
      <c r="BL141" s="6"/>
      <c r="BM141" s="5"/>
      <c r="BN141" s="5"/>
      <c r="BO141" s="4"/>
      <c r="BP141" s="6"/>
      <c r="BQ141" s="4"/>
      <c r="BR141" s="6"/>
      <c r="BS141" s="5"/>
      <c r="BT141" s="5"/>
      <c r="BU141" s="4"/>
      <c r="BV141" s="6"/>
      <c r="BW141" s="4"/>
      <c r="BX141" s="6"/>
      <c r="BY141" s="5"/>
      <c r="BZ141" s="5"/>
      <c r="CA141" s="4"/>
      <c r="CB141" s="6"/>
      <c r="CC141" s="4"/>
      <c r="CD141" s="6"/>
      <c r="CE141" s="5"/>
      <c r="CF141" s="5"/>
      <c r="CG141" s="4"/>
      <c r="CH141" s="6"/>
      <c r="CI141" s="4"/>
      <c r="CJ141" s="6"/>
      <c r="CK141" s="5"/>
      <c r="CL141" s="5"/>
      <c r="CM141" s="4"/>
      <c r="CN141" s="6"/>
      <c r="CO141" s="4"/>
      <c r="CP141" s="6"/>
      <c r="CQ141" s="5"/>
      <c r="CR141" s="5"/>
      <c r="CS141" s="4"/>
      <c r="CT141" s="6"/>
      <c r="CU141" s="4"/>
      <c r="CV141" s="6"/>
      <c r="CW141" s="5"/>
      <c r="CX141" s="5"/>
      <c r="CY141" s="4"/>
      <c r="CZ141" s="6"/>
      <c r="DA141" s="4"/>
      <c r="DB141" s="6"/>
      <c r="DC141" s="5"/>
      <c r="DD141" s="5"/>
      <c r="DE141" s="4"/>
      <c r="DF141" s="6"/>
      <c r="DG141" s="4"/>
      <c r="DH141" s="6"/>
      <c r="DI141" s="5"/>
      <c r="DJ141" s="5"/>
      <c r="DK141" s="4"/>
      <c r="DL141" s="6"/>
      <c r="DM141" s="4"/>
      <c r="DN141" s="6"/>
      <c r="DO141" s="5"/>
      <c r="DP141" s="5"/>
      <c r="DQ141" s="4"/>
      <c r="DR141" s="6"/>
      <c r="DS141" s="4"/>
      <c r="DT141" s="6"/>
      <c r="DU141" s="5"/>
      <c r="DV141" s="5"/>
      <c r="DW141" s="4"/>
      <c r="DX141" s="6"/>
      <c r="DY141" s="4"/>
      <c r="DZ141" s="6"/>
      <c r="EA141" s="5"/>
      <c r="EB141" s="5"/>
      <c r="EC141" s="4">
        <v>1</v>
      </c>
      <c r="ED141" s="6">
        <v>83.16</v>
      </c>
      <c r="EE141" s="4"/>
      <c r="EF141" s="6"/>
      <c r="EG141" s="5"/>
      <c r="EH141" s="5"/>
      <c r="EI141" s="4"/>
      <c r="EJ141" s="6"/>
      <c r="EK141" s="4"/>
      <c r="EL141" s="6"/>
      <c r="EM141" s="5"/>
      <c r="EN141" s="5"/>
      <c r="EO141" s="4"/>
      <c r="EP141" s="6"/>
      <c r="EQ141" s="4"/>
      <c r="ER141" s="6"/>
      <c r="ES141" s="5"/>
      <c r="ET141" s="5"/>
      <c r="EU141" s="4"/>
      <c r="EV141" s="6"/>
      <c r="EW141" s="4"/>
      <c r="EX141" s="6"/>
      <c r="EY141" s="5"/>
      <c r="EZ141" s="5"/>
      <c r="FA141" s="4">
        <v>1</v>
      </c>
      <c r="FB141" s="6">
        <v>75.59</v>
      </c>
      <c r="FC141" s="4"/>
      <c r="FD141" s="6"/>
      <c r="FE141" s="5"/>
      <c r="FF141" s="5"/>
      <c r="FG141" s="4"/>
      <c r="FH141" s="6"/>
      <c r="FI141" s="4"/>
      <c r="FJ141" s="6"/>
      <c r="FK141" s="5"/>
      <c r="FL141" s="5"/>
      <c r="FM141" s="4"/>
      <c r="FN141" s="6"/>
      <c r="FO141" s="4"/>
      <c r="FP141" s="6"/>
      <c r="FQ141" s="5"/>
      <c r="FR141" s="5"/>
      <c r="FS141" s="4"/>
      <c r="FT141" s="6"/>
      <c r="FU141" s="4"/>
      <c r="FV141" s="6"/>
      <c r="FW141" s="5"/>
      <c r="FX141" s="5"/>
      <c r="FY141" s="4"/>
      <c r="FZ141" s="6"/>
      <c r="GA141" s="4"/>
      <c r="GB141" s="6"/>
      <c r="GC141" s="5"/>
      <c r="GD141" s="5"/>
      <c r="GE141" s="4"/>
      <c r="GF141" s="6"/>
      <c r="GG141" s="4"/>
      <c r="GH141" s="6"/>
      <c r="GI141" s="5"/>
      <c r="GJ141" s="5"/>
      <c r="GK141" s="4"/>
      <c r="GL141" s="6"/>
      <c r="GM141" s="4"/>
      <c r="GN141" s="6"/>
      <c r="GO141" s="5"/>
      <c r="GP141" s="5"/>
      <c r="GQ141" s="4"/>
      <c r="GR141" s="6"/>
      <c r="GS141" s="4"/>
      <c r="GT141" s="6"/>
      <c r="GU141" s="5"/>
      <c r="GV141" s="5"/>
      <c r="GW141" s="4"/>
      <c r="GX141" s="6"/>
      <c r="GY141" s="4"/>
      <c r="GZ141" s="6"/>
      <c r="HA141" s="5"/>
      <c r="HB141" s="5"/>
      <c r="HC141" s="4"/>
      <c r="HD141" s="6"/>
      <c r="HE141" s="4"/>
      <c r="HF141" s="6"/>
      <c r="HG141" s="5"/>
      <c r="HH141" s="5"/>
      <c r="HI141" s="4"/>
      <c r="HJ141" s="6"/>
      <c r="HK141" s="4"/>
      <c r="HL141" s="6"/>
      <c r="HM141" s="5"/>
      <c r="HN141" s="5"/>
      <c r="HO141" s="4"/>
      <c r="HP141" s="6"/>
      <c r="HQ141" s="4"/>
      <c r="HR141" s="6"/>
      <c r="HS141" s="5"/>
      <c r="HT141" s="5"/>
      <c r="HU141" s="4"/>
      <c r="HV141" s="6"/>
      <c r="HW141" s="4"/>
      <c r="HX141" s="6"/>
      <c r="HY141" s="5"/>
      <c r="HZ141" s="5"/>
      <c r="IA141" s="4"/>
      <c r="IB141" s="6"/>
      <c r="IC141" s="4"/>
      <c r="ID141" s="6"/>
      <c r="IE141" s="5"/>
      <c r="IF141" s="5"/>
      <c r="IG141" s="4"/>
      <c r="IH141" s="6"/>
      <c r="II141" s="4"/>
      <c r="IJ141" s="6"/>
      <c r="IK141" s="5"/>
      <c r="IL141" s="5"/>
      <c r="IM141" s="4"/>
      <c r="IN141" s="6"/>
      <c r="IO141" s="4"/>
      <c r="IP141" s="6"/>
      <c r="IQ141" s="5"/>
      <c r="IR141" s="5"/>
      <c r="IS141" s="4"/>
      <c r="IT141" s="6"/>
      <c r="IU141" s="4"/>
      <c r="IV141" s="6"/>
      <c r="IW141" s="5"/>
      <c r="IX141" s="5"/>
      <c r="IY141" s="4"/>
      <c r="IZ141" s="6"/>
      <c r="JA141" s="4"/>
      <c r="JB141" s="6"/>
      <c r="JC141" s="5"/>
      <c r="JD141" s="5"/>
      <c r="JE141" s="4"/>
      <c r="JF141" s="6"/>
      <c r="JG141" s="4"/>
      <c r="JH141" s="6"/>
      <c r="JI141" s="5"/>
      <c r="JJ141" s="5"/>
      <c r="JK141" s="4"/>
      <c r="JL141" s="6"/>
      <c r="JM141" s="4"/>
      <c r="JN141" s="6"/>
      <c r="JO141" s="5"/>
      <c r="JP141" s="5"/>
      <c r="JQ141" s="4"/>
      <c r="JR141" s="6"/>
      <c r="JS141" s="4"/>
      <c r="JT141" s="6"/>
      <c r="JU141" s="5"/>
      <c r="JV141" s="5"/>
      <c r="JW141" s="4"/>
      <c r="JX141" s="6"/>
      <c r="JY141" s="4"/>
      <c r="JZ141" s="6"/>
      <c r="KA141" s="5"/>
      <c r="KB141" s="5"/>
      <c r="KC141" s="4"/>
      <c r="KD141" s="6"/>
      <c r="KE141" s="4"/>
      <c r="KF141" s="6"/>
      <c r="KG141" s="5"/>
      <c r="KH141" s="5"/>
      <c r="KI141" s="4"/>
      <c r="KJ141" s="6"/>
      <c r="KK141" s="4"/>
      <c r="KL141" s="6"/>
      <c r="KM141" s="5"/>
      <c r="KN141" s="5"/>
    </row>
    <row r="142">
      <c r="A142" s="3" t="s">
        <v>85</v>
      </c>
      <c r="B142" s="3" t="s">
        <v>86</v>
      </c>
      <c r="C142" s="3" t="s">
        <v>87</v>
      </c>
      <c r="D142" s="3" t="s">
        <v>88</v>
      </c>
      <c r="E142" s="3" t="s">
        <v>268</v>
      </c>
      <c r="F142" s="3" t="s">
        <v>269</v>
      </c>
      <c r="G142" s="3" t="s">
        <v>270</v>
      </c>
      <c r="H142" s="3" t="s">
        <v>104</v>
      </c>
      <c r="I142" s="3" t="s">
        <v>1312</v>
      </c>
      <c r="J142" s="3" t="s">
        <v>1340</v>
      </c>
      <c r="K142" s="4">
        <v>112</v>
      </c>
      <c r="L142" s="4">
        <f>=ROUNDDOWN(4.30769230769231,0)</f>
      </c>
      <c r="M142" s="4"/>
      <c r="N142" s="5"/>
      <c r="O142" s="4"/>
      <c r="P142" s="4">
        <f>=ROUNDDOWN({0},0)</f>
      </c>
      <c r="Q142" s="4"/>
      <c r="R142" s="5"/>
      <c r="S142" s="4">
        <v>13</v>
      </c>
      <c r="T142" s="6">
        <v>1072.62</v>
      </c>
      <c r="U142" s="4"/>
      <c r="V142" s="6"/>
      <c r="W142" s="5"/>
      <c r="X142" s="5"/>
      <c r="Y142" s="4">
        <v>1</v>
      </c>
      <c r="Z142" s="6">
        <v>87.15</v>
      </c>
      <c r="AA142" s="4"/>
      <c r="AB142" s="6"/>
      <c r="AC142" s="5"/>
      <c r="AD142" s="5"/>
      <c r="AE142" s="4">
        <v>3</v>
      </c>
      <c r="AF142" s="6">
        <v>198.69</v>
      </c>
      <c r="AG142" s="4"/>
      <c r="AH142" s="6"/>
      <c r="AI142" s="5"/>
      <c r="AJ142" s="5"/>
      <c r="AK142" s="4">
        <v>5</v>
      </c>
      <c r="AL142" s="6">
        <v>439.8</v>
      </c>
      <c r="AM142" s="4"/>
      <c r="AN142" s="6"/>
      <c r="AO142" s="5"/>
      <c r="AP142" s="5"/>
      <c r="AQ142" s="4"/>
      <c r="AR142" s="6"/>
      <c r="AS142" s="4"/>
      <c r="AT142" s="6"/>
      <c r="AU142" s="5"/>
      <c r="AV142" s="5"/>
      <c r="AW142" s="4">
        <v>2</v>
      </c>
      <c r="AX142" s="6">
        <v>171.08</v>
      </c>
      <c r="AY142" s="4"/>
      <c r="AZ142" s="6"/>
      <c r="BA142" s="5"/>
      <c r="BB142" s="5"/>
      <c r="BC142" s="4"/>
      <c r="BD142" s="6"/>
      <c r="BE142" s="4"/>
      <c r="BF142" s="6"/>
      <c r="BG142" s="5"/>
      <c r="BH142" s="5"/>
      <c r="BI142" s="4"/>
      <c r="BJ142" s="6"/>
      <c r="BK142" s="4"/>
      <c r="BL142" s="6"/>
      <c r="BM142" s="5"/>
      <c r="BN142" s="5"/>
      <c r="BO142" s="4"/>
      <c r="BP142" s="6"/>
      <c r="BQ142" s="4"/>
      <c r="BR142" s="6"/>
      <c r="BS142" s="5"/>
      <c r="BT142" s="5"/>
      <c r="BU142" s="4"/>
      <c r="BV142" s="6"/>
      <c r="BW142" s="4"/>
      <c r="BX142" s="6"/>
      <c r="BY142" s="5"/>
      <c r="BZ142" s="5"/>
      <c r="CA142" s="4"/>
      <c r="CB142" s="6"/>
      <c r="CC142" s="4"/>
      <c r="CD142" s="6"/>
      <c r="CE142" s="5"/>
      <c r="CF142" s="5"/>
      <c r="CG142" s="4">
        <v>2</v>
      </c>
      <c r="CH142" s="6">
        <v>175.9</v>
      </c>
      <c r="CI142" s="4"/>
      <c r="CJ142" s="6"/>
      <c r="CK142" s="5"/>
      <c r="CL142" s="5"/>
      <c r="CM142" s="4"/>
      <c r="CN142" s="6"/>
      <c r="CO142" s="4"/>
      <c r="CP142" s="6"/>
      <c r="CQ142" s="5"/>
      <c r="CR142" s="5"/>
      <c r="CS142" s="4"/>
      <c r="CT142" s="6"/>
      <c r="CU142" s="4"/>
      <c r="CV142" s="6"/>
      <c r="CW142" s="5"/>
      <c r="CX142" s="5"/>
      <c r="CY142" s="4"/>
      <c r="CZ142" s="6"/>
      <c r="DA142" s="4"/>
      <c r="DB142" s="6"/>
      <c r="DC142" s="5"/>
      <c r="DD142" s="5"/>
      <c r="DE142" s="4"/>
      <c r="DF142" s="6"/>
      <c r="DG142" s="4"/>
      <c r="DH142" s="6"/>
      <c r="DI142" s="5"/>
      <c r="DJ142" s="5"/>
      <c r="DK142" s="4"/>
      <c r="DL142" s="6"/>
      <c r="DM142" s="4"/>
      <c r="DN142" s="6"/>
      <c r="DO142" s="5"/>
      <c r="DP142" s="5"/>
      <c r="DQ142" s="4"/>
      <c r="DR142" s="6"/>
      <c r="DS142" s="4"/>
      <c r="DT142" s="6"/>
      <c r="DU142" s="5"/>
      <c r="DV142" s="5"/>
      <c r="DW142" s="4"/>
      <c r="DX142" s="6"/>
      <c r="DY142" s="4"/>
      <c r="DZ142" s="6"/>
      <c r="EA142" s="5"/>
      <c r="EB142" s="5"/>
      <c r="EC142" s="4"/>
      <c r="ED142" s="6"/>
      <c r="EE142" s="4"/>
      <c r="EF142" s="6"/>
      <c r="EG142" s="5"/>
      <c r="EH142" s="5"/>
      <c r="EI142" s="4"/>
      <c r="EJ142" s="6"/>
      <c r="EK142" s="4"/>
      <c r="EL142" s="6"/>
      <c r="EM142" s="5"/>
      <c r="EN142" s="5"/>
      <c r="EO142" s="4"/>
      <c r="EP142" s="6"/>
      <c r="EQ142" s="4"/>
      <c r="ER142" s="6"/>
      <c r="ES142" s="5"/>
      <c r="ET142" s="5"/>
      <c r="EU142" s="4"/>
      <c r="EV142" s="6"/>
      <c r="EW142" s="4"/>
      <c r="EX142" s="6"/>
      <c r="EY142" s="5"/>
      <c r="EZ142" s="5"/>
      <c r="FA142" s="4"/>
      <c r="FB142" s="6"/>
      <c r="FC142" s="4"/>
      <c r="FD142" s="6"/>
      <c r="FE142" s="5"/>
      <c r="FF142" s="5"/>
      <c r="FG142" s="4"/>
      <c r="FH142" s="6"/>
      <c r="FI142" s="4"/>
      <c r="FJ142" s="6"/>
      <c r="FK142" s="5"/>
      <c r="FL142" s="5"/>
      <c r="FM142" s="4"/>
      <c r="FN142" s="6"/>
      <c r="FO142" s="4"/>
      <c r="FP142" s="6"/>
      <c r="FQ142" s="5"/>
      <c r="FR142" s="5"/>
      <c r="FS142" s="4"/>
      <c r="FT142" s="6"/>
      <c r="FU142" s="4"/>
      <c r="FV142" s="6"/>
      <c r="FW142" s="5"/>
      <c r="FX142" s="5"/>
      <c r="FY142" s="4"/>
      <c r="FZ142" s="6"/>
      <c r="GA142" s="4"/>
      <c r="GB142" s="6"/>
      <c r="GC142" s="5"/>
      <c r="GD142" s="5"/>
      <c r="GE142" s="4"/>
      <c r="GF142" s="6"/>
      <c r="GG142" s="4"/>
      <c r="GH142" s="6"/>
      <c r="GI142" s="5"/>
      <c r="GJ142" s="5"/>
      <c r="GK142" s="4"/>
      <c r="GL142" s="6"/>
      <c r="GM142" s="4"/>
      <c r="GN142" s="6"/>
      <c r="GO142" s="5"/>
      <c r="GP142" s="5"/>
      <c r="GQ142" s="4"/>
      <c r="GR142" s="6"/>
      <c r="GS142" s="4"/>
      <c r="GT142" s="6"/>
      <c r="GU142" s="5"/>
      <c r="GV142" s="5"/>
      <c r="GW142" s="4"/>
      <c r="GX142" s="6"/>
      <c r="GY142" s="4"/>
      <c r="GZ142" s="6"/>
      <c r="HA142" s="5"/>
      <c r="HB142" s="5"/>
      <c r="HC142" s="4"/>
      <c r="HD142" s="6"/>
      <c r="HE142" s="4"/>
      <c r="HF142" s="6"/>
      <c r="HG142" s="5"/>
      <c r="HH142" s="5"/>
      <c r="HI142" s="4"/>
      <c r="HJ142" s="6"/>
      <c r="HK142" s="4"/>
      <c r="HL142" s="6"/>
      <c r="HM142" s="5"/>
      <c r="HN142" s="5"/>
      <c r="HO142" s="4"/>
      <c r="HP142" s="6"/>
      <c r="HQ142" s="4"/>
      <c r="HR142" s="6"/>
      <c r="HS142" s="5"/>
      <c r="HT142" s="5"/>
      <c r="HU142" s="4"/>
      <c r="HV142" s="6"/>
      <c r="HW142" s="4"/>
      <c r="HX142" s="6"/>
      <c r="HY142" s="5"/>
      <c r="HZ142" s="5"/>
      <c r="IA142" s="4"/>
      <c r="IB142" s="6"/>
      <c r="IC142" s="4"/>
      <c r="ID142" s="6"/>
      <c r="IE142" s="5"/>
      <c r="IF142" s="5"/>
      <c r="IG142" s="4"/>
      <c r="IH142" s="6"/>
      <c r="II142" s="4"/>
      <c r="IJ142" s="6"/>
      <c r="IK142" s="5"/>
      <c r="IL142" s="5"/>
      <c r="IM142" s="4"/>
      <c r="IN142" s="6"/>
      <c r="IO142" s="4"/>
      <c r="IP142" s="6"/>
      <c r="IQ142" s="5"/>
      <c r="IR142" s="5"/>
      <c r="IS142" s="4"/>
      <c r="IT142" s="6"/>
      <c r="IU142" s="4"/>
      <c r="IV142" s="6"/>
      <c r="IW142" s="5"/>
      <c r="IX142" s="5"/>
      <c r="IY142" s="4"/>
      <c r="IZ142" s="6"/>
      <c r="JA142" s="4"/>
      <c r="JB142" s="6"/>
      <c r="JC142" s="5"/>
      <c r="JD142" s="5"/>
      <c r="JE142" s="4"/>
      <c r="JF142" s="6"/>
      <c r="JG142" s="4"/>
      <c r="JH142" s="6"/>
      <c r="JI142" s="5"/>
      <c r="JJ142" s="5"/>
      <c r="JK142" s="4"/>
      <c r="JL142" s="6"/>
      <c r="JM142" s="4"/>
      <c r="JN142" s="6"/>
      <c r="JO142" s="5"/>
      <c r="JP142" s="5"/>
      <c r="JQ142" s="4"/>
      <c r="JR142" s="6"/>
      <c r="JS142" s="4"/>
      <c r="JT142" s="6"/>
      <c r="JU142" s="5"/>
      <c r="JV142" s="5"/>
      <c r="JW142" s="4"/>
      <c r="JX142" s="6"/>
      <c r="JY142" s="4"/>
      <c r="JZ142" s="6"/>
      <c r="KA142" s="5"/>
      <c r="KB142" s="5"/>
      <c r="KC142" s="4"/>
      <c r="KD142" s="6"/>
      <c r="KE142" s="4"/>
      <c r="KF142" s="6"/>
      <c r="KG142" s="5"/>
      <c r="KH142" s="5"/>
      <c r="KI142" s="4"/>
      <c r="KJ142" s="6"/>
      <c r="KK142" s="4"/>
      <c r="KL142" s="6"/>
      <c r="KM142" s="5"/>
      <c r="KN142" s="5"/>
    </row>
    <row r="143">
      <c r="A143" s="3" t="s">
        <v>85</v>
      </c>
      <c r="B143" s="3" t="s">
        <v>86</v>
      </c>
      <c r="C143" s="3" t="s">
        <v>87</v>
      </c>
      <c r="D143" s="3" t="s">
        <v>88</v>
      </c>
      <c r="E143" s="3" t="s">
        <v>271</v>
      </c>
      <c r="F143" s="3" t="s">
        <v>272</v>
      </c>
      <c r="G143" s="3" t="s">
        <v>273</v>
      </c>
      <c r="H143" s="3" t="s">
        <v>129</v>
      </c>
      <c r="I143" s="3" t="s">
        <v>1363</v>
      </c>
      <c r="J143" s="3" t="s">
        <v>1319</v>
      </c>
      <c r="K143" s="4">
        <v>716</v>
      </c>
      <c r="L143" s="4">
        <f>=ROUNDDOWN(34.7572815533981,0)</f>
      </c>
      <c r="M143" s="4"/>
      <c r="N143" s="5">
        <v>1</v>
      </c>
      <c r="O143" s="4"/>
      <c r="P143" s="4">
        <f>=ROUNDDOWN({0},0)</f>
      </c>
      <c r="Q143" s="4"/>
      <c r="R143" s="5"/>
      <c r="S143" s="4">
        <v>23</v>
      </c>
      <c r="T143" s="6">
        <v>1022.51</v>
      </c>
      <c r="U143" s="4"/>
      <c r="V143" s="6"/>
      <c r="W143" s="5"/>
      <c r="X143" s="5"/>
      <c r="Y143" s="4">
        <v>6</v>
      </c>
      <c r="Z143" s="6">
        <v>274.72</v>
      </c>
      <c r="AA143" s="4"/>
      <c r="AB143" s="6"/>
      <c r="AC143" s="5"/>
      <c r="AD143" s="5"/>
      <c r="AE143" s="4">
        <v>2</v>
      </c>
      <c r="AF143" s="6">
        <v>86.4</v>
      </c>
      <c r="AG143" s="4"/>
      <c r="AH143" s="6"/>
      <c r="AI143" s="5"/>
      <c r="AJ143" s="5"/>
      <c r="AK143" s="4">
        <v>1</v>
      </c>
      <c r="AL143" s="6">
        <v>46.65</v>
      </c>
      <c r="AM143" s="4"/>
      <c r="AN143" s="6"/>
      <c r="AO143" s="5"/>
      <c r="AP143" s="5"/>
      <c r="AQ143" s="4">
        <v>2</v>
      </c>
      <c r="AR143" s="6">
        <v>91.39</v>
      </c>
      <c r="AS143" s="4"/>
      <c r="AT143" s="6"/>
      <c r="AU143" s="5"/>
      <c r="AV143" s="5"/>
      <c r="AW143" s="4">
        <v>5</v>
      </c>
      <c r="AX143" s="6">
        <v>211.68</v>
      </c>
      <c r="AY143" s="4"/>
      <c r="AZ143" s="6"/>
      <c r="BA143" s="5"/>
      <c r="BB143" s="5"/>
      <c r="BC143" s="4"/>
      <c r="BD143" s="6"/>
      <c r="BE143" s="4"/>
      <c r="BF143" s="6"/>
      <c r="BG143" s="5"/>
      <c r="BH143" s="5"/>
      <c r="BI143" s="4">
        <v>1</v>
      </c>
      <c r="BJ143" s="6">
        <v>47.31</v>
      </c>
      <c r="BK143" s="4"/>
      <c r="BL143" s="6"/>
      <c r="BM143" s="5"/>
      <c r="BN143" s="5"/>
      <c r="BO143" s="4"/>
      <c r="BP143" s="6"/>
      <c r="BQ143" s="4"/>
      <c r="BR143" s="6"/>
      <c r="BS143" s="5"/>
      <c r="BT143" s="5"/>
      <c r="BU143" s="4"/>
      <c r="BV143" s="6"/>
      <c r="BW143" s="4"/>
      <c r="BX143" s="6"/>
      <c r="BY143" s="5"/>
      <c r="BZ143" s="5"/>
      <c r="CA143" s="4"/>
      <c r="CB143" s="6"/>
      <c r="CC143" s="4"/>
      <c r="CD143" s="6"/>
      <c r="CE143" s="5"/>
      <c r="CF143" s="5"/>
      <c r="CG143" s="4">
        <v>6</v>
      </c>
      <c r="CH143" s="6">
        <v>264.36</v>
      </c>
      <c r="CI143" s="4"/>
      <c r="CJ143" s="6"/>
      <c r="CK143" s="5"/>
      <c r="CL143" s="5"/>
      <c r="CM143" s="4"/>
      <c r="CN143" s="6"/>
      <c r="CO143" s="4"/>
      <c r="CP143" s="6"/>
      <c r="CQ143" s="5"/>
      <c r="CR143" s="5"/>
      <c r="CS143" s="4"/>
      <c r="CT143" s="6"/>
      <c r="CU143" s="4"/>
      <c r="CV143" s="6"/>
      <c r="CW143" s="5"/>
      <c r="CX143" s="5"/>
      <c r="CY143" s="4"/>
      <c r="CZ143" s="6"/>
      <c r="DA143" s="4"/>
      <c r="DB143" s="6"/>
      <c r="DC143" s="5"/>
      <c r="DD143" s="5"/>
      <c r="DE143" s="4"/>
      <c r="DF143" s="6"/>
      <c r="DG143" s="4"/>
      <c r="DH143" s="6"/>
      <c r="DI143" s="5"/>
      <c r="DJ143" s="5"/>
      <c r="DK143" s="4"/>
      <c r="DL143" s="6"/>
      <c r="DM143" s="4"/>
      <c r="DN143" s="6"/>
      <c r="DO143" s="5"/>
      <c r="DP143" s="5"/>
      <c r="DQ143" s="4"/>
      <c r="DR143" s="6"/>
      <c r="DS143" s="4"/>
      <c r="DT143" s="6"/>
      <c r="DU143" s="5"/>
      <c r="DV143" s="5"/>
      <c r="DW143" s="4"/>
      <c r="DX143" s="6"/>
      <c r="DY143" s="4"/>
      <c r="DZ143" s="6"/>
      <c r="EA143" s="5"/>
      <c r="EB143" s="5"/>
      <c r="EC143" s="4"/>
      <c r="ED143" s="6"/>
      <c r="EE143" s="4"/>
      <c r="EF143" s="6"/>
      <c r="EG143" s="5"/>
      <c r="EH143" s="5"/>
      <c r="EI143" s="4"/>
      <c r="EJ143" s="6"/>
      <c r="EK143" s="4"/>
      <c r="EL143" s="6"/>
      <c r="EM143" s="5"/>
      <c r="EN143" s="5"/>
      <c r="EO143" s="4"/>
      <c r="EP143" s="6"/>
      <c r="EQ143" s="4"/>
      <c r="ER143" s="6"/>
      <c r="ES143" s="5"/>
      <c r="ET143" s="5"/>
      <c r="EU143" s="4"/>
      <c r="EV143" s="6"/>
      <c r="EW143" s="4"/>
      <c r="EX143" s="6"/>
      <c r="EY143" s="5"/>
      <c r="EZ143" s="5"/>
      <c r="FA143" s="4"/>
      <c r="FB143" s="6"/>
      <c r="FC143" s="4"/>
      <c r="FD143" s="6"/>
      <c r="FE143" s="5"/>
      <c r="FF143" s="5"/>
      <c r="FG143" s="4"/>
      <c r="FH143" s="6"/>
      <c r="FI143" s="4"/>
      <c r="FJ143" s="6"/>
      <c r="FK143" s="5"/>
      <c r="FL143" s="5"/>
      <c r="FM143" s="4"/>
      <c r="FN143" s="6"/>
      <c r="FO143" s="4"/>
      <c r="FP143" s="6"/>
      <c r="FQ143" s="5"/>
      <c r="FR143" s="5"/>
      <c r="FS143" s="4"/>
      <c r="FT143" s="6"/>
      <c r="FU143" s="4"/>
      <c r="FV143" s="6"/>
      <c r="FW143" s="5"/>
      <c r="FX143" s="5"/>
      <c r="FY143" s="4"/>
      <c r="FZ143" s="6"/>
      <c r="GA143" s="4"/>
      <c r="GB143" s="6"/>
      <c r="GC143" s="5"/>
      <c r="GD143" s="5"/>
      <c r="GE143" s="4"/>
      <c r="GF143" s="6"/>
      <c r="GG143" s="4"/>
      <c r="GH143" s="6"/>
      <c r="GI143" s="5"/>
      <c r="GJ143" s="5"/>
      <c r="GK143" s="4"/>
      <c r="GL143" s="6"/>
      <c r="GM143" s="4"/>
      <c r="GN143" s="6"/>
      <c r="GO143" s="5"/>
      <c r="GP143" s="5"/>
      <c r="GQ143" s="4"/>
      <c r="GR143" s="6"/>
      <c r="GS143" s="4"/>
      <c r="GT143" s="6"/>
      <c r="GU143" s="5"/>
      <c r="GV143" s="5"/>
      <c r="GW143" s="4"/>
      <c r="GX143" s="6"/>
      <c r="GY143" s="4"/>
      <c r="GZ143" s="6"/>
      <c r="HA143" s="5"/>
      <c r="HB143" s="5"/>
      <c r="HC143" s="4"/>
      <c r="HD143" s="6"/>
      <c r="HE143" s="4"/>
      <c r="HF143" s="6"/>
      <c r="HG143" s="5"/>
      <c r="HH143" s="5"/>
      <c r="HI143" s="4"/>
      <c r="HJ143" s="6"/>
      <c r="HK143" s="4"/>
      <c r="HL143" s="6"/>
      <c r="HM143" s="5"/>
      <c r="HN143" s="5"/>
      <c r="HO143" s="4"/>
      <c r="HP143" s="6"/>
      <c r="HQ143" s="4"/>
      <c r="HR143" s="6"/>
      <c r="HS143" s="5"/>
      <c r="HT143" s="5"/>
      <c r="HU143" s="4"/>
      <c r="HV143" s="6"/>
      <c r="HW143" s="4"/>
      <c r="HX143" s="6"/>
      <c r="HY143" s="5"/>
      <c r="HZ143" s="5"/>
      <c r="IA143" s="4"/>
      <c r="IB143" s="6"/>
      <c r="IC143" s="4"/>
      <c r="ID143" s="6"/>
      <c r="IE143" s="5"/>
      <c r="IF143" s="5"/>
      <c r="IG143" s="4"/>
      <c r="IH143" s="6"/>
      <c r="II143" s="4"/>
      <c r="IJ143" s="6"/>
      <c r="IK143" s="5"/>
      <c r="IL143" s="5"/>
      <c r="IM143" s="4"/>
      <c r="IN143" s="6"/>
      <c r="IO143" s="4"/>
      <c r="IP143" s="6"/>
      <c r="IQ143" s="5"/>
      <c r="IR143" s="5"/>
      <c r="IS143" s="4"/>
      <c r="IT143" s="6"/>
      <c r="IU143" s="4"/>
      <c r="IV143" s="6"/>
      <c r="IW143" s="5"/>
      <c r="IX143" s="5"/>
      <c r="IY143" s="4"/>
      <c r="IZ143" s="6"/>
      <c r="JA143" s="4"/>
      <c r="JB143" s="6"/>
      <c r="JC143" s="5"/>
      <c r="JD143" s="5"/>
      <c r="JE143" s="4"/>
      <c r="JF143" s="6"/>
      <c r="JG143" s="4"/>
      <c r="JH143" s="6"/>
      <c r="JI143" s="5"/>
      <c r="JJ143" s="5"/>
      <c r="JK143" s="4"/>
      <c r="JL143" s="6"/>
      <c r="JM143" s="4"/>
      <c r="JN143" s="6"/>
      <c r="JO143" s="5"/>
      <c r="JP143" s="5"/>
      <c r="JQ143" s="4"/>
      <c r="JR143" s="6"/>
      <c r="JS143" s="4"/>
      <c r="JT143" s="6"/>
      <c r="JU143" s="5"/>
      <c r="JV143" s="5"/>
      <c r="JW143" s="4"/>
      <c r="JX143" s="6"/>
      <c r="JY143" s="4"/>
      <c r="JZ143" s="6"/>
      <c r="KA143" s="5"/>
      <c r="KB143" s="5"/>
      <c r="KC143" s="4"/>
      <c r="KD143" s="6"/>
      <c r="KE143" s="4"/>
      <c r="KF143" s="6"/>
      <c r="KG143" s="5"/>
      <c r="KH143" s="5"/>
      <c r="KI143" s="4"/>
      <c r="KJ143" s="6"/>
      <c r="KK143" s="4"/>
      <c r="KL143" s="6"/>
      <c r="KM143" s="5"/>
      <c r="KN143" s="5"/>
    </row>
    <row r="144">
      <c r="A144" s="3" t="s">
        <v>85</v>
      </c>
      <c r="B144" s="3" t="s">
        <v>86</v>
      </c>
      <c r="C144" s="3" t="s">
        <v>87</v>
      </c>
      <c r="D144" s="3" t="s">
        <v>88</v>
      </c>
      <c r="E144" s="3" t="s">
        <v>274</v>
      </c>
      <c r="F144" s="3" t="s">
        <v>275</v>
      </c>
      <c r="G144" s="3" t="s">
        <v>276</v>
      </c>
      <c r="H144" s="3" t="s">
        <v>104</v>
      </c>
      <c r="I144" s="3" t="s">
        <v>1345</v>
      </c>
      <c r="J144" s="3" t="s">
        <v>1340</v>
      </c>
      <c r="K144" s="4">
        <v>105</v>
      </c>
      <c r="L144" s="4">
        <f>=ROUNDDOWN(11.6666666666667,0)</f>
      </c>
      <c r="M144" s="4"/>
      <c r="N144" s="5"/>
      <c r="O144" s="4"/>
      <c r="P144" s="4">
        <f>=ROUNDDOWN({0},0)</f>
      </c>
      <c r="Q144" s="4"/>
      <c r="R144" s="5"/>
      <c r="S144" s="4">
        <v>15</v>
      </c>
      <c r="T144" s="6">
        <v>986.65</v>
      </c>
      <c r="U144" s="4"/>
      <c r="V144" s="6"/>
      <c r="W144" s="5"/>
      <c r="X144" s="5"/>
      <c r="Y144" s="4">
        <v>3</v>
      </c>
      <c r="Z144" s="6">
        <v>227.85</v>
      </c>
      <c r="AA144" s="4"/>
      <c r="AB144" s="6"/>
      <c r="AC144" s="5"/>
      <c r="AD144" s="5"/>
      <c r="AE144" s="4">
        <v>3</v>
      </c>
      <c r="AF144" s="6">
        <v>181.8</v>
      </c>
      <c r="AG144" s="4"/>
      <c r="AH144" s="6"/>
      <c r="AI144" s="5"/>
      <c r="AJ144" s="5"/>
      <c r="AK144" s="4">
        <v>2</v>
      </c>
      <c r="AL144" s="6">
        <v>160.94</v>
      </c>
      <c r="AM144" s="4"/>
      <c r="AN144" s="6"/>
      <c r="AO144" s="5"/>
      <c r="AP144" s="5"/>
      <c r="AQ144" s="4"/>
      <c r="AR144" s="6"/>
      <c r="AS144" s="4"/>
      <c r="AT144" s="6"/>
      <c r="AU144" s="5"/>
      <c r="AV144" s="5"/>
      <c r="AW144" s="4">
        <v>1</v>
      </c>
      <c r="AX144" s="6">
        <v>86.44</v>
      </c>
      <c r="AY144" s="4"/>
      <c r="AZ144" s="6"/>
      <c r="BA144" s="5"/>
      <c r="BB144" s="5"/>
      <c r="BC144" s="4">
        <v>6</v>
      </c>
      <c r="BD144" s="6">
        <v>329.62</v>
      </c>
      <c r="BE144" s="4"/>
      <c r="BF144" s="6"/>
      <c r="BG144" s="5"/>
      <c r="BH144" s="5"/>
      <c r="BI144" s="4"/>
      <c r="BJ144" s="6"/>
      <c r="BK144" s="4"/>
      <c r="BL144" s="6"/>
      <c r="BM144" s="5"/>
      <c r="BN144" s="5"/>
      <c r="BO144" s="4"/>
      <c r="BP144" s="6"/>
      <c r="BQ144" s="4"/>
      <c r="BR144" s="6"/>
      <c r="BS144" s="5"/>
      <c r="BT144" s="5"/>
      <c r="BU144" s="4"/>
      <c r="BV144" s="6"/>
      <c r="BW144" s="4"/>
      <c r="BX144" s="6"/>
      <c r="BY144" s="5"/>
      <c r="BZ144" s="5"/>
      <c r="CA144" s="4"/>
      <c r="CB144" s="6"/>
      <c r="CC144" s="4"/>
      <c r="CD144" s="6"/>
      <c r="CE144" s="5"/>
      <c r="CF144" s="5"/>
      <c r="CG144" s="4"/>
      <c r="CH144" s="6"/>
      <c r="CI144" s="4"/>
      <c r="CJ144" s="6"/>
      <c r="CK144" s="5"/>
      <c r="CL144" s="5"/>
      <c r="CM144" s="4"/>
      <c r="CN144" s="6"/>
      <c r="CO144" s="4"/>
      <c r="CP144" s="6"/>
      <c r="CQ144" s="5"/>
      <c r="CR144" s="5"/>
      <c r="CS144" s="4"/>
      <c r="CT144" s="6"/>
      <c r="CU144" s="4"/>
      <c r="CV144" s="6"/>
      <c r="CW144" s="5"/>
      <c r="CX144" s="5"/>
      <c r="CY144" s="4"/>
      <c r="CZ144" s="6"/>
      <c r="DA144" s="4"/>
      <c r="DB144" s="6"/>
      <c r="DC144" s="5"/>
      <c r="DD144" s="5"/>
      <c r="DE144" s="4"/>
      <c r="DF144" s="6"/>
      <c r="DG144" s="4"/>
      <c r="DH144" s="6"/>
      <c r="DI144" s="5"/>
      <c r="DJ144" s="5"/>
      <c r="DK144" s="4"/>
      <c r="DL144" s="6"/>
      <c r="DM144" s="4"/>
      <c r="DN144" s="6"/>
      <c r="DO144" s="5"/>
      <c r="DP144" s="5"/>
      <c r="DQ144" s="4"/>
      <c r="DR144" s="6"/>
      <c r="DS144" s="4"/>
      <c r="DT144" s="6"/>
      <c r="DU144" s="5"/>
      <c r="DV144" s="5"/>
      <c r="DW144" s="4"/>
      <c r="DX144" s="6"/>
      <c r="DY144" s="4"/>
      <c r="DZ144" s="6"/>
      <c r="EA144" s="5"/>
      <c r="EB144" s="5"/>
      <c r="EC144" s="4"/>
      <c r="ED144" s="6"/>
      <c r="EE144" s="4"/>
      <c r="EF144" s="6"/>
      <c r="EG144" s="5"/>
      <c r="EH144" s="5"/>
      <c r="EI144" s="4"/>
      <c r="EJ144" s="6"/>
      <c r="EK144" s="4"/>
      <c r="EL144" s="6"/>
      <c r="EM144" s="5"/>
      <c r="EN144" s="5"/>
      <c r="EO144" s="4"/>
      <c r="EP144" s="6"/>
      <c r="EQ144" s="4"/>
      <c r="ER144" s="6"/>
      <c r="ES144" s="5"/>
      <c r="ET144" s="5"/>
      <c r="EU144" s="4"/>
      <c r="EV144" s="6"/>
      <c r="EW144" s="4"/>
      <c r="EX144" s="6"/>
      <c r="EY144" s="5"/>
      <c r="EZ144" s="5"/>
      <c r="FA144" s="4"/>
      <c r="FB144" s="6"/>
      <c r="FC144" s="4"/>
      <c r="FD144" s="6"/>
      <c r="FE144" s="5"/>
      <c r="FF144" s="5"/>
      <c r="FG144" s="4"/>
      <c r="FH144" s="6"/>
      <c r="FI144" s="4"/>
      <c r="FJ144" s="6"/>
      <c r="FK144" s="5"/>
      <c r="FL144" s="5"/>
      <c r="FM144" s="4"/>
      <c r="FN144" s="6"/>
      <c r="FO144" s="4"/>
      <c r="FP144" s="6"/>
      <c r="FQ144" s="5"/>
      <c r="FR144" s="5"/>
      <c r="FS144" s="4"/>
      <c r="FT144" s="6"/>
      <c r="FU144" s="4"/>
      <c r="FV144" s="6"/>
      <c r="FW144" s="5"/>
      <c r="FX144" s="5"/>
      <c r="FY144" s="4"/>
      <c r="FZ144" s="6"/>
      <c r="GA144" s="4"/>
      <c r="GB144" s="6"/>
      <c r="GC144" s="5"/>
      <c r="GD144" s="5"/>
      <c r="GE144" s="4"/>
      <c r="GF144" s="6"/>
      <c r="GG144" s="4"/>
      <c r="GH144" s="6"/>
      <c r="GI144" s="5"/>
      <c r="GJ144" s="5"/>
      <c r="GK144" s="4"/>
      <c r="GL144" s="6"/>
      <c r="GM144" s="4"/>
      <c r="GN144" s="6"/>
      <c r="GO144" s="5"/>
      <c r="GP144" s="5"/>
      <c r="GQ144" s="4"/>
      <c r="GR144" s="6"/>
      <c r="GS144" s="4"/>
      <c r="GT144" s="6"/>
      <c r="GU144" s="5"/>
      <c r="GV144" s="5"/>
      <c r="GW144" s="4"/>
      <c r="GX144" s="6"/>
      <c r="GY144" s="4"/>
      <c r="GZ144" s="6"/>
      <c r="HA144" s="5"/>
      <c r="HB144" s="5"/>
      <c r="HC144" s="4"/>
      <c r="HD144" s="6"/>
      <c r="HE144" s="4"/>
      <c r="HF144" s="6"/>
      <c r="HG144" s="5"/>
      <c r="HH144" s="5"/>
      <c r="HI144" s="4"/>
      <c r="HJ144" s="6"/>
      <c r="HK144" s="4"/>
      <c r="HL144" s="6"/>
      <c r="HM144" s="5"/>
      <c r="HN144" s="5"/>
      <c r="HO144" s="4"/>
      <c r="HP144" s="6"/>
      <c r="HQ144" s="4"/>
      <c r="HR144" s="6"/>
      <c r="HS144" s="5"/>
      <c r="HT144" s="5"/>
      <c r="HU144" s="4"/>
      <c r="HV144" s="6"/>
      <c r="HW144" s="4"/>
      <c r="HX144" s="6"/>
      <c r="HY144" s="5"/>
      <c r="HZ144" s="5"/>
      <c r="IA144" s="4"/>
      <c r="IB144" s="6"/>
      <c r="IC144" s="4"/>
      <c r="ID144" s="6"/>
      <c r="IE144" s="5"/>
      <c r="IF144" s="5"/>
      <c r="IG144" s="4"/>
      <c r="IH144" s="6"/>
      <c r="II144" s="4"/>
      <c r="IJ144" s="6"/>
      <c r="IK144" s="5"/>
      <c r="IL144" s="5"/>
      <c r="IM144" s="4"/>
      <c r="IN144" s="6"/>
      <c r="IO144" s="4"/>
      <c r="IP144" s="6"/>
      <c r="IQ144" s="5"/>
      <c r="IR144" s="5"/>
      <c r="IS144" s="4"/>
      <c r="IT144" s="6"/>
      <c r="IU144" s="4"/>
      <c r="IV144" s="6"/>
      <c r="IW144" s="5"/>
      <c r="IX144" s="5"/>
      <c r="IY144" s="4"/>
      <c r="IZ144" s="6"/>
      <c r="JA144" s="4"/>
      <c r="JB144" s="6"/>
      <c r="JC144" s="5"/>
      <c r="JD144" s="5"/>
      <c r="JE144" s="4"/>
      <c r="JF144" s="6"/>
      <c r="JG144" s="4"/>
      <c r="JH144" s="6"/>
      <c r="JI144" s="5"/>
      <c r="JJ144" s="5"/>
      <c r="JK144" s="4"/>
      <c r="JL144" s="6"/>
      <c r="JM144" s="4"/>
      <c r="JN144" s="6"/>
      <c r="JO144" s="5"/>
      <c r="JP144" s="5"/>
      <c r="JQ144" s="4"/>
      <c r="JR144" s="6"/>
      <c r="JS144" s="4"/>
      <c r="JT144" s="6"/>
      <c r="JU144" s="5"/>
      <c r="JV144" s="5"/>
      <c r="JW144" s="4"/>
      <c r="JX144" s="6"/>
      <c r="JY144" s="4"/>
      <c r="JZ144" s="6"/>
      <c r="KA144" s="5"/>
      <c r="KB144" s="5"/>
      <c r="KC144" s="4"/>
      <c r="KD144" s="6"/>
      <c r="KE144" s="4"/>
      <c r="KF144" s="6"/>
      <c r="KG144" s="5"/>
      <c r="KH144" s="5"/>
      <c r="KI144" s="4"/>
      <c r="KJ144" s="6"/>
      <c r="KK144" s="4"/>
      <c r="KL144" s="6"/>
      <c r="KM144" s="5"/>
      <c r="KN144" s="5"/>
    </row>
    <row r="145">
      <c r="A145" s="3" t="s">
        <v>85</v>
      </c>
      <c r="B145" s="3" t="s">
        <v>86</v>
      </c>
      <c r="C145" s="3" t="s">
        <v>87</v>
      </c>
      <c r="D145" s="3" t="s">
        <v>88</v>
      </c>
      <c r="E145" s="3" t="s">
        <v>277</v>
      </c>
      <c r="F145" s="3" t="s">
        <v>278</v>
      </c>
      <c r="G145" s="3" t="s">
        <v>279</v>
      </c>
      <c r="H145" s="3" t="s">
        <v>280</v>
      </c>
      <c r="I145" s="3" t="s">
        <v>1322</v>
      </c>
      <c r="J145" s="3" t="s">
        <v>1319</v>
      </c>
      <c r="K145" s="4">
        <v>791</v>
      </c>
      <c r="L145" s="4">
        <f>=ROUNDDOWN(30.7782101167315,0)</f>
      </c>
      <c r="M145" s="4"/>
      <c r="N145" s="5">
        <v>1</v>
      </c>
      <c r="O145" s="4"/>
      <c r="P145" s="4">
        <f>=ROUNDDOWN({0},0)</f>
      </c>
      <c r="Q145" s="4"/>
      <c r="R145" s="5"/>
      <c r="S145" s="4">
        <v>12</v>
      </c>
      <c r="T145" s="6">
        <v>969.95</v>
      </c>
      <c r="U145" s="4"/>
      <c r="V145" s="6"/>
      <c r="W145" s="5"/>
      <c r="X145" s="5"/>
      <c r="Y145" s="4">
        <v>1</v>
      </c>
      <c r="Z145" s="6">
        <v>82.03</v>
      </c>
      <c r="AA145" s="4"/>
      <c r="AB145" s="6"/>
      <c r="AC145" s="5"/>
      <c r="AD145" s="5"/>
      <c r="AE145" s="4">
        <v>1</v>
      </c>
      <c r="AF145" s="6">
        <v>81.82</v>
      </c>
      <c r="AG145" s="4"/>
      <c r="AH145" s="6"/>
      <c r="AI145" s="5"/>
      <c r="AJ145" s="5"/>
      <c r="AK145" s="4">
        <v>1</v>
      </c>
      <c r="AL145" s="6">
        <v>86.92</v>
      </c>
      <c r="AM145" s="4"/>
      <c r="AN145" s="6"/>
      <c r="AO145" s="5"/>
      <c r="AP145" s="5"/>
      <c r="AQ145" s="4">
        <v>2</v>
      </c>
      <c r="AR145" s="6">
        <v>155.3</v>
      </c>
      <c r="AS145" s="4"/>
      <c r="AT145" s="6"/>
      <c r="AU145" s="5"/>
      <c r="AV145" s="5"/>
      <c r="AW145" s="4"/>
      <c r="AX145" s="6"/>
      <c r="AY145" s="4"/>
      <c r="AZ145" s="6"/>
      <c r="BA145" s="5"/>
      <c r="BB145" s="5"/>
      <c r="BC145" s="4">
        <v>2</v>
      </c>
      <c r="BD145" s="6">
        <v>151.98</v>
      </c>
      <c r="BE145" s="4"/>
      <c r="BF145" s="6"/>
      <c r="BG145" s="5"/>
      <c r="BH145" s="5"/>
      <c r="BI145" s="4">
        <v>4</v>
      </c>
      <c r="BJ145" s="6">
        <v>324.91</v>
      </c>
      <c r="BK145" s="4"/>
      <c r="BL145" s="6"/>
      <c r="BM145" s="5"/>
      <c r="BN145" s="5"/>
      <c r="BO145" s="4"/>
      <c r="BP145" s="6"/>
      <c r="BQ145" s="4"/>
      <c r="BR145" s="6"/>
      <c r="BS145" s="5"/>
      <c r="BT145" s="5"/>
      <c r="BU145" s="4"/>
      <c r="BV145" s="6"/>
      <c r="BW145" s="4"/>
      <c r="BX145" s="6"/>
      <c r="BY145" s="5"/>
      <c r="BZ145" s="5"/>
      <c r="CA145" s="4"/>
      <c r="CB145" s="6"/>
      <c r="CC145" s="4"/>
      <c r="CD145" s="6"/>
      <c r="CE145" s="5"/>
      <c r="CF145" s="5"/>
      <c r="CG145" s="4"/>
      <c r="CH145" s="6"/>
      <c r="CI145" s="4"/>
      <c r="CJ145" s="6"/>
      <c r="CK145" s="5"/>
      <c r="CL145" s="5"/>
      <c r="CM145" s="4"/>
      <c r="CN145" s="6"/>
      <c r="CO145" s="4"/>
      <c r="CP145" s="6"/>
      <c r="CQ145" s="5"/>
      <c r="CR145" s="5"/>
      <c r="CS145" s="4"/>
      <c r="CT145" s="6"/>
      <c r="CU145" s="4"/>
      <c r="CV145" s="6"/>
      <c r="CW145" s="5"/>
      <c r="CX145" s="5"/>
      <c r="CY145" s="4"/>
      <c r="CZ145" s="6"/>
      <c r="DA145" s="4"/>
      <c r="DB145" s="6"/>
      <c r="DC145" s="5"/>
      <c r="DD145" s="5"/>
      <c r="DE145" s="4">
        <v>1</v>
      </c>
      <c r="DF145" s="6">
        <v>86.99</v>
      </c>
      <c r="DG145" s="4"/>
      <c r="DH145" s="6"/>
      <c r="DI145" s="5"/>
      <c r="DJ145" s="5"/>
      <c r="DK145" s="4"/>
      <c r="DL145" s="6"/>
      <c r="DM145" s="4"/>
      <c r="DN145" s="6"/>
      <c r="DO145" s="5"/>
      <c r="DP145" s="5"/>
      <c r="DQ145" s="4"/>
      <c r="DR145" s="6"/>
      <c r="DS145" s="4"/>
      <c r="DT145" s="6"/>
      <c r="DU145" s="5"/>
      <c r="DV145" s="5"/>
      <c r="DW145" s="4"/>
      <c r="DX145" s="6"/>
      <c r="DY145" s="4"/>
      <c r="DZ145" s="6"/>
      <c r="EA145" s="5"/>
      <c r="EB145" s="5"/>
      <c r="EC145" s="4"/>
      <c r="ED145" s="6"/>
      <c r="EE145" s="4"/>
      <c r="EF145" s="6"/>
      <c r="EG145" s="5"/>
      <c r="EH145" s="5"/>
      <c r="EI145" s="4"/>
      <c r="EJ145" s="6"/>
      <c r="EK145" s="4"/>
      <c r="EL145" s="6"/>
      <c r="EM145" s="5"/>
      <c r="EN145" s="5"/>
      <c r="EO145" s="4"/>
      <c r="EP145" s="6"/>
      <c r="EQ145" s="4"/>
      <c r="ER145" s="6"/>
      <c r="ES145" s="5"/>
      <c r="ET145" s="5"/>
      <c r="EU145" s="4"/>
      <c r="EV145" s="6"/>
      <c r="EW145" s="4"/>
      <c r="EX145" s="6"/>
      <c r="EY145" s="5"/>
      <c r="EZ145" s="5"/>
      <c r="FA145" s="4"/>
      <c r="FB145" s="6"/>
      <c r="FC145" s="4"/>
      <c r="FD145" s="6"/>
      <c r="FE145" s="5"/>
      <c r="FF145" s="5"/>
      <c r="FG145" s="4"/>
      <c r="FH145" s="6"/>
      <c r="FI145" s="4"/>
      <c r="FJ145" s="6"/>
      <c r="FK145" s="5"/>
      <c r="FL145" s="5"/>
      <c r="FM145" s="4"/>
      <c r="FN145" s="6"/>
      <c r="FO145" s="4"/>
      <c r="FP145" s="6"/>
      <c r="FQ145" s="5"/>
      <c r="FR145" s="5"/>
      <c r="FS145" s="4"/>
      <c r="FT145" s="6"/>
      <c r="FU145" s="4"/>
      <c r="FV145" s="6"/>
      <c r="FW145" s="5"/>
      <c r="FX145" s="5"/>
      <c r="FY145" s="4"/>
      <c r="FZ145" s="6"/>
      <c r="GA145" s="4"/>
      <c r="GB145" s="6"/>
      <c r="GC145" s="5"/>
      <c r="GD145" s="5"/>
      <c r="GE145" s="4"/>
      <c r="GF145" s="6"/>
      <c r="GG145" s="4"/>
      <c r="GH145" s="6"/>
      <c r="GI145" s="5"/>
      <c r="GJ145" s="5"/>
      <c r="GK145" s="4"/>
      <c r="GL145" s="6"/>
      <c r="GM145" s="4"/>
      <c r="GN145" s="6"/>
      <c r="GO145" s="5"/>
      <c r="GP145" s="5"/>
      <c r="GQ145" s="4"/>
      <c r="GR145" s="6"/>
      <c r="GS145" s="4"/>
      <c r="GT145" s="6"/>
      <c r="GU145" s="5"/>
      <c r="GV145" s="5"/>
      <c r="GW145" s="4"/>
      <c r="GX145" s="6"/>
      <c r="GY145" s="4"/>
      <c r="GZ145" s="6"/>
      <c r="HA145" s="5"/>
      <c r="HB145" s="5"/>
      <c r="HC145" s="4"/>
      <c r="HD145" s="6"/>
      <c r="HE145" s="4"/>
      <c r="HF145" s="6"/>
      <c r="HG145" s="5"/>
      <c r="HH145" s="5"/>
      <c r="HI145" s="4"/>
      <c r="HJ145" s="6"/>
      <c r="HK145" s="4"/>
      <c r="HL145" s="6"/>
      <c r="HM145" s="5"/>
      <c r="HN145" s="5"/>
      <c r="HO145" s="4"/>
      <c r="HP145" s="6"/>
      <c r="HQ145" s="4"/>
      <c r="HR145" s="6"/>
      <c r="HS145" s="5"/>
      <c r="HT145" s="5"/>
      <c r="HU145" s="4"/>
      <c r="HV145" s="6"/>
      <c r="HW145" s="4"/>
      <c r="HX145" s="6"/>
      <c r="HY145" s="5"/>
      <c r="HZ145" s="5"/>
      <c r="IA145" s="4"/>
      <c r="IB145" s="6"/>
      <c r="IC145" s="4"/>
      <c r="ID145" s="6"/>
      <c r="IE145" s="5"/>
      <c r="IF145" s="5"/>
      <c r="IG145" s="4"/>
      <c r="IH145" s="6"/>
      <c r="II145" s="4"/>
      <c r="IJ145" s="6"/>
      <c r="IK145" s="5"/>
      <c r="IL145" s="5"/>
      <c r="IM145" s="4"/>
      <c r="IN145" s="6"/>
      <c r="IO145" s="4"/>
      <c r="IP145" s="6"/>
      <c r="IQ145" s="5"/>
      <c r="IR145" s="5"/>
      <c r="IS145" s="4"/>
      <c r="IT145" s="6"/>
      <c r="IU145" s="4"/>
      <c r="IV145" s="6"/>
      <c r="IW145" s="5"/>
      <c r="IX145" s="5"/>
      <c r="IY145" s="4"/>
      <c r="IZ145" s="6"/>
      <c r="JA145" s="4"/>
      <c r="JB145" s="6"/>
      <c r="JC145" s="5"/>
      <c r="JD145" s="5"/>
      <c r="JE145" s="4"/>
      <c r="JF145" s="6"/>
      <c r="JG145" s="4"/>
      <c r="JH145" s="6"/>
      <c r="JI145" s="5"/>
      <c r="JJ145" s="5"/>
      <c r="JK145" s="4"/>
      <c r="JL145" s="6"/>
      <c r="JM145" s="4"/>
      <c r="JN145" s="6"/>
      <c r="JO145" s="5"/>
      <c r="JP145" s="5"/>
      <c r="JQ145" s="4"/>
      <c r="JR145" s="6"/>
      <c r="JS145" s="4"/>
      <c r="JT145" s="6"/>
      <c r="JU145" s="5"/>
      <c r="JV145" s="5"/>
      <c r="JW145" s="4"/>
      <c r="JX145" s="6"/>
      <c r="JY145" s="4"/>
      <c r="JZ145" s="6"/>
      <c r="KA145" s="5"/>
      <c r="KB145" s="5"/>
      <c r="KC145" s="4"/>
      <c r="KD145" s="6"/>
      <c r="KE145" s="4"/>
      <c r="KF145" s="6"/>
      <c r="KG145" s="5"/>
      <c r="KH145" s="5"/>
      <c r="KI145" s="4"/>
      <c r="KJ145" s="6"/>
      <c r="KK145" s="4"/>
      <c r="KL145" s="6"/>
      <c r="KM145" s="5"/>
      <c r="KN145" s="5"/>
    </row>
    <row r="146">
      <c r="A146" s="3" t="s">
        <v>85</v>
      </c>
      <c r="B146" s="3" t="s">
        <v>86</v>
      </c>
      <c r="C146" s="3" t="s">
        <v>87</v>
      </c>
      <c r="D146" s="3" t="s">
        <v>88</v>
      </c>
      <c r="E146" s="3" t="s">
        <v>281</v>
      </c>
      <c r="F146" s="3" t="s">
        <v>282</v>
      </c>
      <c r="G146" s="3" t="s">
        <v>283</v>
      </c>
      <c r="H146" s="3" t="s">
        <v>98</v>
      </c>
      <c r="I146" s="3" t="s">
        <v>1311</v>
      </c>
      <c r="J146" s="3" t="s">
        <v>1319</v>
      </c>
      <c r="K146" s="4">
        <v>925</v>
      </c>
      <c r="L146" s="4">
        <f>=ROUNDDOWN(40.3930131004367,0)</f>
      </c>
      <c r="M146" s="4"/>
      <c r="N146" s="5">
        <v>1</v>
      </c>
      <c r="O146" s="4"/>
      <c r="P146" s="4">
        <f>=ROUNDDOWN({0},0)</f>
      </c>
      <c r="Q146" s="4"/>
      <c r="R146" s="5"/>
      <c r="S146" s="4">
        <v>8</v>
      </c>
      <c r="T146" s="6">
        <v>506.72</v>
      </c>
      <c r="U146" s="4"/>
      <c r="V146" s="6"/>
      <c r="W146" s="5"/>
      <c r="X146" s="5"/>
      <c r="Y146" s="4"/>
      <c r="Z146" s="6"/>
      <c r="AA146" s="4"/>
      <c r="AB146" s="6"/>
      <c r="AC146" s="5"/>
      <c r="AD146" s="5"/>
      <c r="AE146" s="4">
        <v>3</v>
      </c>
      <c r="AF146" s="6">
        <v>166.97</v>
      </c>
      <c r="AG146" s="4"/>
      <c r="AH146" s="6"/>
      <c r="AI146" s="5"/>
      <c r="AJ146" s="5"/>
      <c r="AK146" s="4">
        <v>1</v>
      </c>
      <c r="AL146" s="6">
        <v>63.74</v>
      </c>
      <c r="AM146" s="4"/>
      <c r="AN146" s="6"/>
      <c r="AO146" s="5"/>
      <c r="AP146" s="5"/>
      <c r="AQ146" s="4"/>
      <c r="AR146" s="6"/>
      <c r="AS146" s="4"/>
      <c r="AT146" s="6"/>
      <c r="AU146" s="5"/>
      <c r="AV146" s="5"/>
      <c r="AW146" s="4">
        <v>2</v>
      </c>
      <c r="AX146" s="6">
        <v>127.18</v>
      </c>
      <c r="AY146" s="4"/>
      <c r="AZ146" s="6"/>
      <c r="BA146" s="5"/>
      <c r="BB146" s="5"/>
      <c r="BC146" s="4"/>
      <c r="BD146" s="6"/>
      <c r="BE146" s="4"/>
      <c r="BF146" s="6"/>
      <c r="BG146" s="5"/>
      <c r="BH146" s="5"/>
      <c r="BI146" s="4"/>
      <c r="BJ146" s="6"/>
      <c r="BK146" s="4"/>
      <c r="BL146" s="6"/>
      <c r="BM146" s="5"/>
      <c r="BN146" s="5"/>
      <c r="BO146" s="4">
        <v>1</v>
      </c>
      <c r="BP146" s="6">
        <v>88.35</v>
      </c>
      <c r="BQ146" s="4"/>
      <c r="BR146" s="6"/>
      <c r="BS146" s="5"/>
      <c r="BT146" s="5"/>
      <c r="BU146" s="4"/>
      <c r="BV146" s="6"/>
      <c r="BW146" s="4"/>
      <c r="BX146" s="6"/>
      <c r="BY146" s="5"/>
      <c r="BZ146" s="5"/>
      <c r="CA146" s="4"/>
      <c r="CB146" s="6"/>
      <c r="CC146" s="4"/>
      <c r="CD146" s="6"/>
      <c r="CE146" s="5"/>
      <c r="CF146" s="5"/>
      <c r="CG146" s="4"/>
      <c r="CH146" s="6"/>
      <c r="CI146" s="4"/>
      <c r="CJ146" s="6"/>
      <c r="CK146" s="5"/>
      <c r="CL146" s="5"/>
      <c r="CM146" s="4"/>
      <c r="CN146" s="6"/>
      <c r="CO146" s="4"/>
      <c r="CP146" s="6"/>
      <c r="CQ146" s="5"/>
      <c r="CR146" s="5"/>
      <c r="CS146" s="4"/>
      <c r="CT146" s="6"/>
      <c r="CU146" s="4"/>
      <c r="CV146" s="6"/>
      <c r="CW146" s="5"/>
      <c r="CX146" s="5"/>
      <c r="CY146" s="4">
        <v>1</v>
      </c>
      <c r="CZ146" s="6">
        <v>60.48</v>
      </c>
      <c r="DA146" s="4"/>
      <c r="DB146" s="6"/>
      <c r="DC146" s="5"/>
      <c r="DD146" s="5"/>
      <c r="DE146" s="4"/>
      <c r="DF146" s="6"/>
      <c r="DG146" s="4"/>
      <c r="DH146" s="6"/>
      <c r="DI146" s="5"/>
      <c r="DJ146" s="5"/>
      <c r="DK146" s="4"/>
      <c r="DL146" s="6"/>
      <c r="DM146" s="4"/>
      <c r="DN146" s="6"/>
      <c r="DO146" s="5"/>
      <c r="DP146" s="5"/>
      <c r="DQ146" s="4"/>
      <c r="DR146" s="6"/>
      <c r="DS146" s="4"/>
      <c r="DT146" s="6"/>
      <c r="DU146" s="5"/>
      <c r="DV146" s="5"/>
      <c r="DW146" s="4"/>
      <c r="DX146" s="6"/>
      <c r="DY146" s="4"/>
      <c r="DZ146" s="6"/>
      <c r="EA146" s="5"/>
      <c r="EB146" s="5"/>
      <c r="EC146" s="4"/>
      <c r="ED146" s="6"/>
      <c r="EE146" s="4"/>
      <c r="EF146" s="6"/>
      <c r="EG146" s="5"/>
      <c r="EH146" s="5"/>
      <c r="EI146" s="4"/>
      <c r="EJ146" s="6"/>
      <c r="EK146" s="4"/>
      <c r="EL146" s="6"/>
      <c r="EM146" s="5"/>
      <c r="EN146" s="5"/>
      <c r="EO146" s="4"/>
      <c r="EP146" s="6"/>
      <c r="EQ146" s="4"/>
      <c r="ER146" s="6"/>
      <c r="ES146" s="5"/>
      <c r="ET146" s="5"/>
      <c r="EU146" s="4"/>
      <c r="EV146" s="6"/>
      <c r="EW146" s="4"/>
      <c r="EX146" s="6"/>
      <c r="EY146" s="5"/>
      <c r="EZ146" s="5"/>
      <c r="FA146" s="4"/>
      <c r="FB146" s="6"/>
      <c r="FC146" s="4"/>
      <c r="FD146" s="6"/>
      <c r="FE146" s="5"/>
      <c r="FF146" s="5"/>
      <c r="FG146" s="4"/>
      <c r="FH146" s="6"/>
      <c r="FI146" s="4"/>
      <c r="FJ146" s="6"/>
      <c r="FK146" s="5"/>
      <c r="FL146" s="5"/>
      <c r="FM146" s="4"/>
      <c r="FN146" s="6"/>
      <c r="FO146" s="4"/>
      <c r="FP146" s="6"/>
      <c r="FQ146" s="5"/>
      <c r="FR146" s="5"/>
      <c r="FS146" s="4"/>
      <c r="FT146" s="6"/>
      <c r="FU146" s="4"/>
      <c r="FV146" s="6"/>
      <c r="FW146" s="5"/>
      <c r="FX146" s="5"/>
      <c r="FY146" s="4"/>
      <c r="FZ146" s="6"/>
      <c r="GA146" s="4"/>
      <c r="GB146" s="6"/>
      <c r="GC146" s="5"/>
      <c r="GD146" s="5"/>
      <c r="GE146" s="4"/>
      <c r="GF146" s="6"/>
      <c r="GG146" s="4"/>
      <c r="GH146" s="6"/>
      <c r="GI146" s="5"/>
      <c r="GJ146" s="5"/>
      <c r="GK146" s="4"/>
      <c r="GL146" s="6"/>
      <c r="GM146" s="4"/>
      <c r="GN146" s="6"/>
      <c r="GO146" s="5"/>
      <c r="GP146" s="5"/>
      <c r="GQ146" s="4"/>
      <c r="GR146" s="6"/>
      <c r="GS146" s="4"/>
      <c r="GT146" s="6"/>
      <c r="GU146" s="5"/>
      <c r="GV146" s="5"/>
      <c r="GW146" s="4"/>
      <c r="GX146" s="6"/>
      <c r="GY146" s="4"/>
      <c r="GZ146" s="6"/>
      <c r="HA146" s="5"/>
      <c r="HB146" s="5"/>
      <c r="HC146" s="4"/>
      <c r="HD146" s="6"/>
      <c r="HE146" s="4"/>
      <c r="HF146" s="6"/>
      <c r="HG146" s="5"/>
      <c r="HH146" s="5"/>
      <c r="HI146" s="4"/>
      <c r="HJ146" s="6"/>
      <c r="HK146" s="4"/>
      <c r="HL146" s="6"/>
      <c r="HM146" s="5"/>
      <c r="HN146" s="5"/>
      <c r="HO146" s="4"/>
      <c r="HP146" s="6"/>
      <c r="HQ146" s="4"/>
      <c r="HR146" s="6"/>
      <c r="HS146" s="5"/>
      <c r="HT146" s="5"/>
      <c r="HU146" s="4"/>
      <c r="HV146" s="6"/>
      <c r="HW146" s="4"/>
      <c r="HX146" s="6"/>
      <c r="HY146" s="5"/>
      <c r="HZ146" s="5"/>
      <c r="IA146" s="4"/>
      <c r="IB146" s="6"/>
      <c r="IC146" s="4"/>
      <c r="ID146" s="6"/>
      <c r="IE146" s="5"/>
      <c r="IF146" s="5"/>
      <c r="IG146" s="4"/>
      <c r="IH146" s="6"/>
      <c r="II146" s="4"/>
      <c r="IJ146" s="6"/>
      <c r="IK146" s="5"/>
      <c r="IL146" s="5"/>
      <c r="IM146" s="4"/>
      <c r="IN146" s="6"/>
      <c r="IO146" s="4"/>
      <c r="IP146" s="6"/>
      <c r="IQ146" s="5"/>
      <c r="IR146" s="5"/>
      <c r="IS146" s="4"/>
      <c r="IT146" s="6"/>
      <c r="IU146" s="4"/>
      <c r="IV146" s="6"/>
      <c r="IW146" s="5"/>
      <c r="IX146" s="5"/>
      <c r="IY146" s="4"/>
      <c r="IZ146" s="6"/>
      <c r="JA146" s="4"/>
      <c r="JB146" s="6"/>
      <c r="JC146" s="5"/>
      <c r="JD146" s="5"/>
      <c r="JE146" s="4"/>
      <c r="JF146" s="6"/>
      <c r="JG146" s="4"/>
      <c r="JH146" s="6"/>
      <c r="JI146" s="5"/>
      <c r="JJ146" s="5"/>
      <c r="JK146" s="4"/>
      <c r="JL146" s="6"/>
      <c r="JM146" s="4"/>
      <c r="JN146" s="6"/>
      <c r="JO146" s="5"/>
      <c r="JP146" s="5"/>
      <c r="JQ146" s="4"/>
      <c r="JR146" s="6"/>
      <c r="JS146" s="4"/>
      <c r="JT146" s="6"/>
      <c r="JU146" s="5"/>
      <c r="JV146" s="5"/>
      <c r="JW146" s="4"/>
      <c r="JX146" s="6"/>
      <c r="JY146" s="4"/>
      <c r="JZ146" s="6"/>
      <c r="KA146" s="5"/>
      <c r="KB146" s="5"/>
      <c r="KC146" s="4"/>
      <c r="KD146" s="6"/>
      <c r="KE146" s="4"/>
      <c r="KF146" s="6"/>
      <c r="KG146" s="5"/>
      <c r="KH146" s="5"/>
      <c r="KI146" s="4"/>
      <c r="KJ146" s="6"/>
      <c r="KK146" s="4"/>
      <c r="KL146" s="6"/>
      <c r="KM146" s="5"/>
      <c r="KN146" s="5"/>
    </row>
    <row r="147">
      <c r="A147" s="3" t="s">
        <v>85</v>
      </c>
      <c r="B147" s="3" t="s">
        <v>86</v>
      </c>
      <c r="C147" s="3" t="s">
        <v>87</v>
      </c>
      <c r="D147" s="3" t="s">
        <v>88</v>
      </c>
      <c r="E147" s="3" t="s">
        <v>281</v>
      </c>
      <c r="F147" s="3" t="s">
        <v>282</v>
      </c>
      <c r="G147" s="3" t="s">
        <v>283</v>
      </c>
      <c r="H147" s="3" t="s">
        <v>98</v>
      </c>
      <c r="I147" s="3" t="s">
        <v>1312</v>
      </c>
      <c r="J147" s="3" t="s">
        <v>1319</v>
      </c>
      <c r="K147" s="4">
        <v>871</v>
      </c>
      <c r="L147" s="4">
        <f>=ROUNDDOWN(52.4698795180723,0)</f>
      </c>
      <c r="M147" s="4"/>
      <c r="N147" s="5">
        <v>1</v>
      </c>
      <c r="O147" s="4"/>
      <c r="P147" s="4">
        <f>=ROUNDDOWN({0},0)</f>
      </c>
      <c r="Q147" s="4"/>
      <c r="R147" s="5"/>
      <c r="S147" s="4">
        <v>7</v>
      </c>
      <c r="T147" s="6">
        <v>453.69</v>
      </c>
      <c r="U147" s="4"/>
      <c r="V147" s="6"/>
      <c r="W147" s="5"/>
      <c r="X147" s="5"/>
      <c r="Y147" s="4">
        <v>2</v>
      </c>
      <c r="Z147" s="6">
        <v>110.28</v>
      </c>
      <c r="AA147" s="4"/>
      <c r="AB147" s="6"/>
      <c r="AC147" s="5"/>
      <c r="AD147" s="5"/>
      <c r="AE147" s="4"/>
      <c r="AF147" s="6"/>
      <c r="AG147" s="4"/>
      <c r="AH147" s="6"/>
      <c r="AI147" s="5"/>
      <c r="AJ147" s="5"/>
      <c r="AK147" s="4"/>
      <c r="AL147" s="6"/>
      <c r="AM147" s="4"/>
      <c r="AN147" s="6"/>
      <c r="AO147" s="5"/>
      <c r="AP147" s="5"/>
      <c r="AQ147" s="4"/>
      <c r="AR147" s="6"/>
      <c r="AS147" s="4"/>
      <c r="AT147" s="6"/>
      <c r="AU147" s="5"/>
      <c r="AV147" s="5"/>
      <c r="AW147" s="4">
        <v>1</v>
      </c>
      <c r="AX147" s="6">
        <v>54.12</v>
      </c>
      <c r="AY147" s="4"/>
      <c r="AZ147" s="6"/>
      <c r="BA147" s="5"/>
      <c r="BB147" s="5"/>
      <c r="BC147" s="4"/>
      <c r="BD147" s="6"/>
      <c r="BE147" s="4"/>
      <c r="BF147" s="6"/>
      <c r="BG147" s="5"/>
      <c r="BH147" s="5"/>
      <c r="BI147" s="4">
        <v>1</v>
      </c>
      <c r="BJ147" s="6">
        <v>84.78</v>
      </c>
      <c r="BK147" s="4"/>
      <c r="BL147" s="6"/>
      <c r="BM147" s="5"/>
      <c r="BN147" s="5"/>
      <c r="BO147" s="4">
        <v>3</v>
      </c>
      <c r="BP147" s="6">
        <v>204.51</v>
      </c>
      <c r="BQ147" s="4"/>
      <c r="BR147" s="6"/>
      <c r="BS147" s="5"/>
      <c r="BT147" s="5"/>
      <c r="BU147" s="4"/>
      <c r="BV147" s="6"/>
      <c r="BW147" s="4"/>
      <c r="BX147" s="6"/>
      <c r="BY147" s="5"/>
      <c r="BZ147" s="5"/>
      <c r="CA147" s="4"/>
      <c r="CB147" s="6"/>
      <c r="CC147" s="4"/>
      <c r="CD147" s="6"/>
      <c r="CE147" s="5"/>
      <c r="CF147" s="5"/>
      <c r="CG147" s="4"/>
      <c r="CH147" s="6"/>
      <c r="CI147" s="4"/>
      <c r="CJ147" s="6"/>
      <c r="CK147" s="5"/>
      <c r="CL147" s="5"/>
      <c r="CM147" s="4"/>
      <c r="CN147" s="6"/>
      <c r="CO147" s="4"/>
      <c r="CP147" s="6"/>
      <c r="CQ147" s="5"/>
      <c r="CR147" s="5"/>
      <c r="CS147" s="4"/>
      <c r="CT147" s="6"/>
      <c r="CU147" s="4"/>
      <c r="CV147" s="6"/>
      <c r="CW147" s="5"/>
      <c r="CX147" s="5"/>
      <c r="CY147" s="4"/>
      <c r="CZ147" s="6"/>
      <c r="DA147" s="4"/>
      <c r="DB147" s="6"/>
      <c r="DC147" s="5"/>
      <c r="DD147" s="5"/>
      <c r="DE147" s="4"/>
      <c r="DF147" s="6"/>
      <c r="DG147" s="4"/>
      <c r="DH147" s="6"/>
      <c r="DI147" s="5"/>
      <c r="DJ147" s="5"/>
      <c r="DK147" s="4"/>
      <c r="DL147" s="6"/>
      <c r="DM147" s="4"/>
      <c r="DN147" s="6"/>
      <c r="DO147" s="5"/>
      <c r="DP147" s="5"/>
      <c r="DQ147" s="4"/>
      <c r="DR147" s="6"/>
      <c r="DS147" s="4"/>
      <c r="DT147" s="6"/>
      <c r="DU147" s="5"/>
      <c r="DV147" s="5"/>
      <c r="DW147" s="4"/>
      <c r="DX147" s="6"/>
      <c r="DY147" s="4"/>
      <c r="DZ147" s="6"/>
      <c r="EA147" s="5"/>
      <c r="EB147" s="5"/>
      <c r="EC147" s="4"/>
      <c r="ED147" s="6"/>
      <c r="EE147" s="4"/>
      <c r="EF147" s="6"/>
      <c r="EG147" s="5"/>
      <c r="EH147" s="5"/>
      <c r="EI147" s="4"/>
      <c r="EJ147" s="6"/>
      <c r="EK147" s="4"/>
      <c r="EL147" s="6"/>
      <c r="EM147" s="5"/>
      <c r="EN147" s="5"/>
      <c r="EO147" s="4"/>
      <c r="EP147" s="6"/>
      <c r="EQ147" s="4"/>
      <c r="ER147" s="6"/>
      <c r="ES147" s="5"/>
      <c r="ET147" s="5"/>
      <c r="EU147" s="4"/>
      <c r="EV147" s="6"/>
      <c r="EW147" s="4"/>
      <c r="EX147" s="6"/>
      <c r="EY147" s="5"/>
      <c r="EZ147" s="5"/>
      <c r="FA147" s="4"/>
      <c r="FB147" s="6"/>
      <c r="FC147" s="4"/>
      <c r="FD147" s="6"/>
      <c r="FE147" s="5"/>
      <c r="FF147" s="5"/>
      <c r="FG147" s="4"/>
      <c r="FH147" s="6"/>
      <c r="FI147" s="4"/>
      <c r="FJ147" s="6"/>
      <c r="FK147" s="5"/>
      <c r="FL147" s="5"/>
      <c r="FM147" s="4"/>
      <c r="FN147" s="6"/>
      <c r="FO147" s="4"/>
      <c r="FP147" s="6"/>
      <c r="FQ147" s="5"/>
      <c r="FR147" s="5"/>
      <c r="FS147" s="4"/>
      <c r="FT147" s="6"/>
      <c r="FU147" s="4"/>
      <c r="FV147" s="6"/>
      <c r="FW147" s="5"/>
      <c r="FX147" s="5"/>
      <c r="FY147" s="4"/>
      <c r="FZ147" s="6"/>
      <c r="GA147" s="4"/>
      <c r="GB147" s="6"/>
      <c r="GC147" s="5"/>
      <c r="GD147" s="5"/>
      <c r="GE147" s="4"/>
      <c r="GF147" s="6"/>
      <c r="GG147" s="4"/>
      <c r="GH147" s="6"/>
      <c r="GI147" s="5"/>
      <c r="GJ147" s="5"/>
      <c r="GK147" s="4"/>
      <c r="GL147" s="6"/>
      <c r="GM147" s="4"/>
      <c r="GN147" s="6"/>
      <c r="GO147" s="5"/>
      <c r="GP147" s="5"/>
      <c r="GQ147" s="4"/>
      <c r="GR147" s="6"/>
      <c r="GS147" s="4"/>
      <c r="GT147" s="6"/>
      <c r="GU147" s="5"/>
      <c r="GV147" s="5"/>
      <c r="GW147" s="4"/>
      <c r="GX147" s="6"/>
      <c r="GY147" s="4"/>
      <c r="GZ147" s="6"/>
      <c r="HA147" s="5"/>
      <c r="HB147" s="5"/>
      <c r="HC147" s="4"/>
      <c r="HD147" s="6"/>
      <c r="HE147" s="4"/>
      <c r="HF147" s="6"/>
      <c r="HG147" s="5"/>
      <c r="HH147" s="5"/>
      <c r="HI147" s="4"/>
      <c r="HJ147" s="6"/>
      <c r="HK147" s="4"/>
      <c r="HL147" s="6"/>
      <c r="HM147" s="5"/>
      <c r="HN147" s="5"/>
      <c r="HO147" s="4"/>
      <c r="HP147" s="6"/>
      <c r="HQ147" s="4"/>
      <c r="HR147" s="6"/>
      <c r="HS147" s="5"/>
      <c r="HT147" s="5"/>
      <c r="HU147" s="4"/>
      <c r="HV147" s="6"/>
      <c r="HW147" s="4"/>
      <c r="HX147" s="6"/>
      <c r="HY147" s="5"/>
      <c r="HZ147" s="5"/>
      <c r="IA147" s="4"/>
      <c r="IB147" s="6"/>
      <c r="IC147" s="4"/>
      <c r="ID147" s="6"/>
      <c r="IE147" s="5"/>
      <c r="IF147" s="5"/>
      <c r="IG147" s="4"/>
      <c r="IH147" s="6"/>
      <c r="II147" s="4"/>
      <c r="IJ147" s="6"/>
      <c r="IK147" s="5"/>
      <c r="IL147" s="5"/>
      <c r="IM147" s="4"/>
      <c r="IN147" s="6"/>
      <c r="IO147" s="4"/>
      <c r="IP147" s="6"/>
      <c r="IQ147" s="5"/>
      <c r="IR147" s="5"/>
      <c r="IS147" s="4"/>
      <c r="IT147" s="6"/>
      <c r="IU147" s="4"/>
      <c r="IV147" s="6"/>
      <c r="IW147" s="5"/>
      <c r="IX147" s="5"/>
      <c r="IY147" s="4"/>
      <c r="IZ147" s="6"/>
      <c r="JA147" s="4"/>
      <c r="JB147" s="6"/>
      <c r="JC147" s="5"/>
      <c r="JD147" s="5"/>
      <c r="JE147" s="4"/>
      <c r="JF147" s="6"/>
      <c r="JG147" s="4"/>
      <c r="JH147" s="6"/>
      <c r="JI147" s="5"/>
      <c r="JJ147" s="5"/>
      <c r="JK147" s="4"/>
      <c r="JL147" s="6"/>
      <c r="JM147" s="4"/>
      <c r="JN147" s="6"/>
      <c r="JO147" s="5"/>
      <c r="JP147" s="5"/>
      <c r="JQ147" s="4"/>
      <c r="JR147" s="6"/>
      <c r="JS147" s="4"/>
      <c r="JT147" s="6"/>
      <c r="JU147" s="5"/>
      <c r="JV147" s="5"/>
      <c r="JW147" s="4"/>
      <c r="JX147" s="6"/>
      <c r="JY147" s="4"/>
      <c r="JZ147" s="6"/>
      <c r="KA147" s="5"/>
      <c r="KB147" s="5"/>
      <c r="KC147" s="4"/>
      <c r="KD147" s="6"/>
      <c r="KE147" s="4"/>
      <c r="KF147" s="6"/>
      <c r="KG147" s="5"/>
      <c r="KH147" s="5"/>
      <c r="KI147" s="4"/>
      <c r="KJ147" s="6"/>
      <c r="KK147" s="4"/>
      <c r="KL147" s="6"/>
      <c r="KM147" s="5"/>
      <c r="KN147" s="5"/>
    </row>
    <row r="148">
      <c r="A148" s="3" t="s">
        <v>85</v>
      </c>
      <c r="B148" s="3" t="s">
        <v>86</v>
      </c>
      <c r="C148" s="3" t="s">
        <v>87</v>
      </c>
      <c r="D148" s="3" t="s">
        <v>88</v>
      </c>
      <c r="E148" s="3" t="s">
        <v>284</v>
      </c>
      <c r="F148" s="3" t="s">
        <v>285</v>
      </c>
      <c r="G148" s="3" t="s">
        <v>286</v>
      </c>
      <c r="H148" s="3" t="s">
        <v>104</v>
      </c>
      <c r="I148" s="3" t="s">
        <v>1324</v>
      </c>
      <c r="J148" s="3" t="s">
        <v>1340</v>
      </c>
      <c r="K148" s="4">
        <v>27</v>
      </c>
      <c r="L148" s="4">
        <f>=ROUNDDOWN(1.22727272727273,0)</f>
      </c>
      <c r="M148" s="4"/>
      <c r="N148" s="5"/>
      <c r="O148" s="4"/>
      <c r="P148" s="4">
        <f>=ROUNDDOWN({0},0)</f>
      </c>
      <c r="Q148" s="4"/>
      <c r="R148" s="5"/>
      <c r="S148" s="4">
        <v>15</v>
      </c>
      <c r="T148" s="6">
        <v>938.3</v>
      </c>
      <c r="U148" s="4"/>
      <c r="V148" s="6"/>
      <c r="W148" s="5"/>
      <c r="X148" s="5"/>
      <c r="Y148" s="4">
        <v>1</v>
      </c>
      <c r="Z148" s="6">
        <v>75.95</v>
      </c>
      <c r="AA148" s="4"/>
      <c r="AB148" s="6"/>
      <c r="AC148" s="5"/>
      <c r="AD148" s="5"/>
      <c r="AE148" s="4">
        <v>2</v>
      </c>
      <c r="AF148" s="6">
        <v>90.92</v>
      </c>
      <c r="AG148" s="4"/>
      <c r="AH148" s="6"/>
      <c r="AI148" s="5"/>
      <c r="AJ148" s="5"/>
      <c r="AK148" s="4"/>
      <c r="AL148" s="6"/>
      <c r="AM148" s="4"/>
      <c r="AN148" s="6"/>
      <c r="AO148" s="5"/>
      <c r="AP148" s="5"/>
      <c r="AQ148" s="4"/>
      <c r="AR148" s="6"/>
      <c r="AS148" s="4"/>
      <c r="AT148" s="6"/>
      <c r="AU148" s="5"/>
      <c r="AV148" s="5"/>
      <c r="AW148" s="4">
        <v>4</v>
      </c>
      <c r="AX148" s="6">
        <v>313.12</v>
      </c>
      <c r="AY148" s="4"/>
      <c r="AZ148" s="6"/>
      <c r="BA148" s="5"/>
      <c r="BB148" s="5"/>
      <c r="BC148" s="4">
        <v>3</v>
      </c>
      <c r="BD148" s="6">
        <v>124.89</v>
      </c>
      <c r="BE148" s="4"/>
      <c r="BF148" s="6"/>
      <c r="BG148" s="5"/>
      <c r="BH148" s="5"/>
      <c r="BI148" s="4"/>
      <c r="BJ148" s="6"/>
      <c r="BK148" s="4"/>
      <c r="BL148" s="6"/>
      <c r="BM148" s="5"/>
      <c r="BN148" s="5"/>
      <c r="BO148" s="4"/>
      <c r="BP148" s="6"/>
      <c r="BQ148" s="4"/>
      <c r="BR148" s="6"/>
      <c r="BS148" s="5"/>
      <c r="BT148" s="5"/>
      <c r="BU148" s="4"/>
      <c r="BV148" s="6"/>
      <c r="BW148" s="4"/>
      <c r="BX148" s="6"/>
      <c r="BY148" s="5"/>
      <c r="BZ148" s="5"/>
      <c r="CA148" s="4"/>
      <c r="CB148" s="6"/>
      <c r="CC148" s="4"/>
      <c r="CD148" s="6"/>
      <c r="CE148" s="5"/>
      <c r="CF148" s="5"/>
      <c r="CG148" s="4">
        <v>3</v>
      </c>
      <c r="CH148" s="6">
        <v>241.44</v>
      </c>
      <c r="CI148" s="4"/>
      <c r="CJ148" s="6"/>
      <c r="CK148" s="5"/>
      <c r="CL148" s="5"/>
      <c r="CM148" s="4"/>
      <c r="CN148" s="6"/>
      <c r="CO148" s="4"/>
      <c r="CP148" s="6"/>
      <c r="CQ148" s="5"/>
      <c r="CR148" s="5"/>
      <c r="CS148" s="4"/>
      <c r="CT148" s="6"/>
      <c r="CU148" s="4"/>
      <c r="CV148" s="6"/>
      <c r="CW148" s="5"/>
      <c r="CX148" s="5"/>
      <c r="CY148" s="4"/>
      <c r="CZ148" s="6"/>
      <c r="DA148" s="4"/>
      <c r="DB148" s="6"/>
      <c r="DC148" s="5"/>
      <c r="DD148" s="5"/>
      <c r="DE148" s="4">
        <v>2</v>
      </c>
      <c r="DF148" s="6">
        <v>91.98</v>
      </c>
      <c r="DG148" s="4"/>
      <c r="DH148" s="6"/>
      <c r="DI148" s="5"/>
      <c r="DJ148" s="5"/>
      <c r="DK148" s="4"/>
      <c r="DL148" s="6"/>
      <c r="DM148" s="4"/>
      <c r="DN148" s="6"/>
      <c r="DO148" s="5"/>
      <c r="DP148" s="5"/>
      <c r="DQ148" s="4"/>
      <c r="DR148" s="6"/>
      <c r="DS148" s="4"/>
      <c r="DT148" s="6"/>
      <c r="DU148" s="5"/>
      <c r="DV148" s="5"/>
      <c r="DW148" s="4"/>
      <c r="DX148" s="6"/>
      <c r="DY148" s="4"/>
      <c r="DZ148" s="6"/>
      <c r="EA148" s="5"/>
      <c r="EB148" s="5"/>
      <c r="EC148" s="4"/>
      <c r="ED148" s="6"/>
      <c r="EE148" s="4"/>
      <c r="EF148" s="6"/>
      <c r="EG148" s="5"/>
      <c r="EH148" s="5"/>
      <c r="EI148" s="4"/>
      <c r="EJ148" s="6"/>
      <c r="EK148" s="4"/>
      <c r="EL148" s="6"/>
      <c r="EM148" s="5"/>
      <c r="EN148" s="5"/>
      <c r="EO148" s="4"/>
      <c r="EP148" s="6"/>
      <c r="EQ148" s="4"/>
      <c r="ER148" s="6"/>
      <c r="ES148" s="5"/>
      <c r="ET148" s="5"/>
      <c r="EU148" s="4"/>
      <c r="EV148" s="6"/>
      <c r="EW148" s="4"/>
      <c r="EX148" s="6"/>
      <c r="EY148" s="5"/>
      <c r="EZ148" s="5"/>
      <c r="FA148" s="4"/>
      <c r="FB148" s="6"/>
      <c r="FC148" s="4"/>
      <c r="FD148" s="6"/>
      <c r="FE148" s="5"/>
      <c r="FF148" s="5"/>
      <c r="FG148" s="4"/>
      <c r="FH148" s="6"/>
      <c r="FI148" s="4"/>
      <c r="FJ148" s="6"/>
      <c r="FK148" s="5"/>
      <c r="FL148" s="5"/>
      <c r="FM148" s="4"/>
      <c r="FN148" s="6"/>
      <c r="FO148" s="4"/>
      <c r="FP148" s="6"/>
      <c r="FQ148" s="5"/>
      <c r="FR148" s="5"/>
      <c r="FS148" s="4"/>
      <c r="FT148" s="6"/>
      <c r="FU148" s="4"/>
      <c r="FV148" s="6"/>
      <c r="FW148" s="5"/>
      <c r="FX148" s="5"/>
      <c r="FY148" s="4"/>
      <c r="FZ148" s="6"/>
      <c r="GA148" s="4"/>
      <c r="GB148" s="6"/>
      <c r="GC148" s="5"/>
      <c r="GD148" s="5"/>
      <c r="GE148" s="4"/>
      <c r="GF148" s="6"/>
      <c r="GG148" s="4"/>
      <c r="GH148" s="6"/>
      <c r="GI148" s="5"/>
      <c r="GJ148" s="5"/>
      <c r="GK148" s="4"/>
      <c r="GL148" s="6"/>
      <c r="GM148" s="4"/>
      <c r="GN148" s="6"/>
      <c r="GO148" s="5"/>
      <c r="GP148" s="5"/>
      <c r="GQ148" s="4"/>
      <c r="GR148" s="6"/>
      <c r="GS148" s="4"/>
      <c r="GT148" s="6"/>
      <c r="GU148" s="5"/>
      <c r="GV148" s="5"/>
      <c r="GW148" s="4"/>
      <c r="GX148" s="6"/>
      <c r="GY148" s="4"/>
      <c r="GZ148" s="6"/>
      <c r="HA148" s="5"/>
      <c r="HB148" s="5"/>
      <c r="HC148" s="4"/>
      <c r="HD148" s="6"/>
      <c r="HE148" s="4"/>
      <c r="HF148" s="6"/>
      <c r="HG148" s="5"/>
      <c r="HH148" s="5"/>
      <c r="HI148" s="4"/>
      <c r="HJ148" s="6"/>
      <c r="HK148" s="4"/>
      <c r="HL148" s="6"/>
      <c r="HM148" s="5"/>
      <c r="HN148" s="5"/>
      <c r="HO148" s="4"/>
      <c r="HP148" s="6"/>
      <c r="HQ148" s="4"/>
      <c r="HR148" s="6"/>
      <c r="HS148" s="5"/>
      <c r="HT148" s="5"/>
      <c r="HU148" s="4"/>
      <c r="HV148" s="6"/>
      <c r="HW148" s="4"/>
      <c r="HX148" s="6"/>
      <c r="HY148" s="5"/>
      <c r="HZ148" s="5"/>
      <c r="IA148" s="4"/>
      <c r="IB148" s="6"/>
      <c r="IC148" s="4"/>
      <c r="ID148" s="6"/>
      <c r="IE148" s="5"/>
      <c r="IF148" s="5"/>
      <c r="IG148" s="4"/>
      <c r="IH148" s="6"/>
      <c r="II148" s="4"/>
      <c r="IJ148" s="6"/>
      <c r="IK148" s="5"/>
      <c r="IL148" s="5"/>
      <c r="IM148" s="4"/>
      <c r="IN148" s="6"/>
      <c r="IO148" s="4"/>
      <c r="IP148" s="6"/>
      <c r="IQ148" s="5"/>
      <c r="IR148" s="5"/>
      <c r="IS148" s="4"/>
      <c r="IT148" s="6"/>
      <c r="IU148" s="4"/>
      <c r="IV148" s="6"/>
      <c r="IW148" s="5"/>
      <c r="IX148" s="5"/>
      <c r="IY148" s="4"/>
      <c r="IZ148" s="6"/>
      <c r="JA148" s="4"/>
      <c r="JB148" s="6"/>
      <c r="JC148" s="5"/>
      <c r="JD148" s="5"/>
      <c r="JE148" s="4"/>
      <c r="JF148" s="6"/>
      <c r="JG148" s="4"/>
      <c r="JH148" s="6"/>
      <c r="JI148" s="5"/>
      <c r="JJ148" s="5"/>
      <c r="JK148" s="4"/>
      <c r="JL148" s="6"/>
      <c r="JM148" s="4"/>
      <c r="JN148" s="6"/>
      <c r="JO148" s="5"/>
      <c r="JP148" s="5"/>
      <c r="JQ148" s="4"/>
      <c r="JR148" s="6"/>
      <c r="JS148" s="4"/>
      <c r="JT148" s="6"/>
      <c r="JU148" s="5"/>
      <c r="JV148" s="5"/>
      <c r="JW148" s="4"/>
      <c r="JX148" s="6"/>
      <c r="JY148" s="4"/>
      <c r="JZ148" s="6"/>
      <c r="KA148" s="5"/>
      <c r="KB148" s="5"/>
      <c r="KC148" s="4"/>
      <c r="KD148" s="6"/>
      <c r="KE148" s="4"/>
      <c r="KF148" s="6"/>
      <c r="KG148" s="5"/>
      <c r="KH148" s="5"/>
      <c r="KI148" s="4"/>
      <c r="KJ148" s="6"/>
      <c r="KK148" s="4"/>
      <c r="KL148" s="6"/>
      <c r="KM148" s="5"/>
      <c r="KN148" s="5"/>
    </row>
    <row r="149">
      <c r="A149" s="3" t="s">
        <v>85</v>
      </c>
      <c r="B149" s="3" t="s">
        <v>86</v>
      </c>
      <c r="C149" s="3" t="s">
        <v>87</v>
      </c>
      <c r="D149" s="3" t="s">
        <v>88</v>
      </c>
      <c r="E149" s="3" t="s">
        <v>287</v>
      </c>
      <c r="F149" s="3" t="s">
        <v>288</v>
      </c>
      <c r="G149" s="3" t="s">
        <v>289</v>
      </c>
      <c r="H149" s="3" t="s">
        <v>104</v>
      </c>
      <c r="I149" s="3" t="s">
        <v>1364</v>
      </c>
      <c r="J149" s="3" t="s">
        <v>1340</v>
      </c>
      <c r="K149" s="4">
        <v>323</v>
      </c>
      <c r="L149" s="4">
        <f>=ROUNDDOWN(23.0714285714286,0)</f>
      </c>
      <c r="M149" s="4"/>
      <c r="N149" s="5"/>
      <c r="O149" s="4"/>
      <c r="P149" s="4">
        <f>=ROUNDDOWN({0},0)</f>
      </c>
      <c r="Q149" s="4"/>
      <c r="R149" s="5"/>
      <c r="S149" s="4">
        <v>16</v>
      </c>
      <c r="T149" s="6">
        <v>868.15</v>
      </c>
      <c r="U149" s="4"/>
      <c r="V149" s="6"/>
      <c r="W149" s="5"/>
      <c r="X149" s="5"/>
      <c r="Y149" s="4">
        <v>1</v>
      </c>
      <c r="Z149" s="6">
        <v>91.66</v>
      </c>
      <c r="AA149" s="4"/>
      <c r="AB149" s="6"/>
      <c r="AC149" s="5"/>
      <c r="AD149" s="5"/>
      <c r="AE149" s="4"/>
      <c r="AF149" s="6"/>
      <c r="AG149" s="4"/>
      <c r="AH149" s="6"/>
      <c r="AI149" s="5"/>
      <c r="AJ149" s="5"/>
      <c r="AK149" s="4">
        <v>4</v>
      </c>
      <c r="AL149" s="6">
        <v>357.6</v>
      </c>
      <c r="AM149" s="4"/>
      <c r="AN149" s="6"/>
      <c r="AO149" s="5"/>
      <c r="AP149" s="5"/>
      <c r="AQ149" s="4">
        <v>1</v>
      </c>
      <c r="AR149" s="6">
        <v>79.49</v>
      </c>
      <c r="AS149" s="4"/>
      <c r="AT149" s="6"/>
      <c r="AU149" s="5"/>
      <c r="AV149" s="5"/>
      <c r="AW149" s="4">
        <v>1</v>
      </c>
      <c r="AX149" s="6">
        <v>77.79</v>
      </c>
      <c r="AY149" s="4"/>
      <c r="AZ149" s="6"/>
      <c r="BA149" s="5"/>
      <c r="BB149" s="5"/>
      <c r="BC149" s="4"/>
      <c r="BD149" s="6"/>
      <c r="BE149" s="4"/>
      <c r="BF149" s="6"/>
      <c r="BG149" s="5"/>
      <c r="BH149" s="5"/>
      <c r="BI149" s="4">
        <v>3</v>
      </c>
      <c r="BJ149" s="6">
        <v>140.86</v>
      </c>
      <c r="BK149" s="4"/>
      <c r="BL149" s="6"/>
      <c r="BM149" s="5"/>
      <c r="BN149" s="5"/>
      <c r="BO149" s="4"/>
      <c r="BP149" s="6"/>
      <c r="BQ149" s="4"/>
      <c r="BR149" s="6"/>
      <c r="BS149" s="5"/>
      <c r="BT149" s="5"/>
      <c r="BU149" s="4"/>
      <c r="BV149" s="6"/>
      <c r="BW149" s="4"/>
      <c r="BX149" s="6"/>
      <c r="BY149" s="5"/>
      <c r="BZ149" s="5"/>
      <c r="CA149" s="4"/>
      <c r="CB149" s="6"/>
      <c r="CC149" s="4"/>
      <c r="CD149" s="6"/>
      <c r="CE149" s="5"/>
      <c r="CF149" s="5"/>
      <c r="CG149" s="4"/>
      <c r="CH149" s="6"/>
      <c r="CI149" s="4"/>
      <c r="CJ149" s="6"/>
      <c r="CK149" s="5"/>
      <c r="CL149" s="5"/>
      <c r="CM149" s="4"/>
      <c r="CN149" s="6"/>
      <c r="CO149" s="4"/>
      <c r="CP149" s="6"/>
      <c r="CQ149" s="5"/>
      <c r="CR149" s="5"/>
      <c r="CS149" s="4"/>
      <c r="CT149" s="6"/>
      <c r="CU149" s="4"/>
      <c r="CV149" s="6"/>
      <c r="CW149" s="5"/>
      <c r="CX149" s="5"/>
      <c r="CY149" s="4"/>
      <c r="CZ149" s="6"/>
      <c r="DA149" s="4"/>
      <c r="DB149" s="6"/>
      <c r="DC149" s="5"/>
      <c r="DD149" s="5"/>
      <c r="DE149" s="4">
        <v>1</v>
      </c>
      <c r="DF149" s="6">
        <v>42</v>
      </c>
      <c r="DG149" s="4"/>
      <c r="DH149" s="6"/>
      <c r="DI149" s="5"/>
      <c r="DJ149" s="5"/>
      <c r="DK149" s="4"/>
      <c r="DL149" s="6"/>
      <c r="DM149" s="4"/>
      <c r="DN149" s="6"/>
      <c r="DO149" s="5"/>
      <c r="DP149" s="5"/>
      <c r="DQ149" s="4"/>
      <c r="DR149" s="6"/>
      <c r="DS149" s="4"/>
      <c r="DT149" s="6"/>
      <c r="DU149" s="5"/>
      <c r="DV149" s="5"/>
      <c r="DW149" s="4">
        <v>1</v>
      </c>
      <c r="DX149" s="6">
        <v>78.75</v>
      </c>
      <c r="DY149" s="4"/>
      <c r="DZ149" s="6"/>
      <c r="EA149" s="5"/>
      <c r="EB149" s="5"/>
      <c r="EC149" s="4"/>
      <c r="ED149" s="6"/>
      <c r="EE149" s="4"/>
      <c r="EF149" s="6"/>
      <c r="EG149" s="5"/>
      <c r="EH149" s="5"/>
      <c r="EI149" s="4"/>
      <c r="EJ149" s="6"/>
      <c r="EK149" s="4"/>
      <c r="EL149" s="6"/>
      <c r="EM149" s="5"/>
      <c r="EN149" s="5"/>
      <c r="EO149" s="4"/>
      <c r="EP149" s="6"/>
      <c r="EQ149" s="4"/>
      <c r="ER149" s="6"/>
      <c r="ES149" s="5"/>
      <c r="ET149" s="5"/>
      <c r="EU149" s="4"/>
      <c r="EV149" s="6"/>
      <c r="EW149" s="4"/>
      <c r="EX149" s="6"/>
      <c r="EY149" s="5"/>
      <c r="EZ149" s="5"/>
      <c r="FA149" s="4"/>
      <c r="FB149" s="6"/>
      <c r="FC149" s="4"/>
      <c r="FD149" s="6"/>
      <c r="FE149" s="5"/>
      <c r="FF149" s="5"/>
      <c r="FG149" s="4"/>
      <c r="FH149" s="6"/>
      <c r="FI149" s="4"/>
      <c r="FJ149" s="6"/>
      <c r="FK149" s="5"/>
      <c r="FL149" s="5"/>
      <c r="FM149" s="4"/>
      <c r="FN149" s="6"/>
      <c r="FO149" s="4"/>
      <c r="FP149" s="6"/>
      <c r="FQ149" s="5"/>
      <c r="FR149" s="5"/>
      <c r="FS149" s="4"/>
      <c r="FT149" s="6"/>
      <c r="FU149" s="4"/>
      <c r="FV149" s="6"/>
      <c r="FW149" s="5"/>
      <c r="FX149" s="5"/>
      <c r="FY149" s="4"/>
      <c r="FZ149" s="6"/>
      <c r="GA149" s="4"/>
      <c r="GB149" s="6"/>
      <c r="GC149" s="5"/>
      <c r="GD149" s="5"/>
      <c r="GE149" s="4"/>
      <c r="GF149" s="6"/>
      <c r="GG149" s="4"/>
      <c r="GH149" s="6"/>
      <c r="GI149" s="5"/>
      <c r="GJ149" s="5"/>
      <c r="GK149" s="4"/>
      <c r="GL149" s="6"/>
      <c r="GM149" s="4"/>
      <c r="GN149" s="6"/>
      <c r="GO149" s="5"/>
      <c r="GP149" s="5"/>
      <c r="GQ149" s="4"/>
      <c r="GR149" s="6"/>
      <c r="GS149" s="4"/>
      <c r="GT149" s="6"/>
      <c r="GU149" s="5"/>
      <c r="GV149" s="5"/>
      <c r="GW149" s="4">
        <v>4</v>
      </c>
      <c r="GX149" s="6"/>
      <c r="GY149" s="4"/>
      <c r="GZ149" s="6"/>
      <c r="HA149" s="5"/>
      <c r="HB149" s="5"/>
      <c r="HC149" s="4"/>
      <c r="HD149" s="6"/>
      <c r="HE149" s="4"/>
      <c r="HF149" s="6"/>
      <c r="HG149" s="5"/>
      <c r="HH149" s="5"/>
      <c r="HI149" s="4"/>
      <c r="HJ149" s="6"/>
      <c r="HK149" s="4"/>
      <c r="HL149" s="6"/>
      <c r="HM149" s="5"/>
      <c r="HN149" s="5"/>
      <c r="HO149" s="4"/>
      <c r="HP149" s="6"/>
      <c r="HQ149" s="4"/>
      <c r="HR149" s="6"/>
      <c r="HS149" s="5"/>
      <c r="HT149" s="5"/>
      <c r="HU149" s="4"/>
      <c r="HV149" s="6"/>
      <c r="HW149" s="4"/>
      <c r="HX149" s="6"/>
      <c r="HY149" s="5"/>
      <c r="HZ149" s="5"/>
      <c r="IA149" s="4"/>
      <c r="IB149" s="6"/>
      <c r="IC149" s="4"/>
      <c r="ID149" s="6"/>
      <c r="IE149" s="5"/>
      <c r="IF149" s="5"/>
      <c r="IG149" s="4"/>
      <c r="IH149" s="6"/>
      <c r="II149" s="4"/>
      <c r="IJ149" s="6"/>
      <c r="IK149" s="5"/>
      <c r="IL149" s="5"/>
      <c r="IM149" s="4"/>
      <c r="IN149" s="6"/>
      <c r="IO149" s="4"/>
      <c r="IP149" s="6"/>
      <c r="IQ149" s="5"/>
      <c r="IR149" s="5"/>
      <c r="IS149" s="4"/>
      <c r="IT149" s="6"/>
      <c r="IU149" s="4"/>
      <c r="IV149" s="6"/>
      <c r="IW149" s="5"/>
      <c r="IX149" s="5"/>
      <c r="IY149" s="4"/>
      <c r="IZ149" s="6"/>
      <c r="JA149" s="4"/>
      <c r="JB149" s="6"/>
      <c r="JC149" s="5"/>
      <c r="JD149" s="5"/>
      <c r="JE149" s="4"/>
      <c r="JF149" s="6"/>
      <c r="JG149" s="4"/>
      <c r="JH149" s="6"/>
      <c r="JI149" s="5"/>
      <c r="JJ149" s="5"/>
      <c r="JK149" s="4"/>
      <c r="JL149" s="6"/>
      <c r="JM149" s="4"/>
      <c r="JN149" s="6"/>
      <c r="JO149" s="5"/>
      <c r="JP149" s="5"/>
      <c r="JQ149" s="4"/>
      <c r="JR149" s="6"/>
      <c r="JS149" s="4"/>
      <c r="JT149" s="6"/>
      <c r="JU149" s="5"/>
      <c r="JV149" s="5"/>
      <c r="JW149" s="4"/>
      <c r="JX149" s="6"/>
      <c r="JY149" s="4"/>
      <c r="JZ149" s="6"/>
      <c r="KA149" s="5"/>
      <c r="KB149" s="5"/>
      <c r="KC149" s="4"/>
      <c r="KD149" s="6"/>
      <c r="KE149" s="4"/>
      <c r="KF149" s="6"/>
      <c r="KG149" s="5"/>
      <c r="KH149" s="5"/>
      <c r="KI149" s="4"/>
      <c r="KJ149" s="6"/>
      <c r="KK149" s="4"/>
      <c r="KL149" s="6"/>
      <c r="KM149" s="5"/>
      <c r="KN149" s="5"/>
    </row>
    <row r="150">
      <c r="A150" s="3" t="s">
        <v>85</v>
      </c>
      <c r="B150" s="3" t="s">
        <v>86</v>
      </c>
      <c r="C150" s="3" t="s">
        <v>87</v>
      </c>
      <c r="D150" s="3" t="s">
        <v>88</v>
      </c>
      <c r="E150" s="3" t="s">
        <v>290</v>
      </c>
      <c r="F150" s="3" t="s">
        <v>107</v>
      </c>
      <c r="G150" s="3" t="s">
        <v>291</v>
      </c>
      <c r="H150" s="3" t="s">
        <v>98</v>
      </c>
      <c r="I150" s="3" t="s">
        <v>1345</v>
      </c>
      <c r="J150" s="3" t="s">
        <v>1319</v>
      </c>
      <c r="K150" s="4">
        <v>468</v>
      </c>
      <c r="L150" s="4">
        <f>=ROUNDDOWN(27.6923076923077,0)</f>
      </c>
      <c r="M150" s="4">
        <v>160</v>
      </c>
      <c r="N150" s="5">
        <v>1</v>
      </c>
      <c r="O150" s="4"/>
      <c r="P150" s="4">
        <f>=ROUNDDOWN({0},0)</f>
      </c>
      <c r="Q150" s="4"/>
      <c r="R150" s="5"/>
      <c r="S150" s="4">
        <v>17</v>
      </c>
      <c r="T150" s="6">
        <v>840.85</v>
      </c>
      <c r="U150" s="4"/>
      <c r="V150" s="6"/>
      <c r="W150" s="5"/>
      <c r="X150" s="5"/>
      <c r="Y150" s="4">
        <v>7</v>
      </c>
      <c r="Z150" s="6">
        <v>347.31</v>
      </c>
      <c r="AA150" s="4"/>
      <c r="AB150" s="6"/>
      <c r="AC150" s="5"/>
      <c r="AD150" s="5"/>
      <c r="AE150" s="4"/>
      <c r="AF150" s="6"/>
      <c r="AG150" s="4"/>
      <c r="AH150" s="6"/>
      <c r="AI150" s="5"/>
      <c r="AJ150" s="5"/>
      <c r="AK150" s="4">
        <v>3</v>
      </c>
      <c r="AL150" s="6">
        <v>145.14</v>
      </c>
      <c r="AM150" s="4"/>
      <c r="AN150" s="6"/>
      <c r="AO150" s="5"/>
      <c r="AP150" s="5"/>
      <c r="AQ150" s="4">
        <v>5</v>
      </c>
      <c r="AR150" s="6">
        <v>252.64</v>
      </c>
      <c r="AS150" s="4"/>
      <c r="AT150" s="6"/>
      <c r="AU150" s="5"/>
      <c r="AV150" s="5"/>
      <c r="AW150" s="4">
        <v>1</v>
      </c>
      <c r="AX150" s="6">
        <v>45.36</v>
      </c>
      <c r="AY150" s="4"/>
      <c r="AZ150" s="6"/>
      <c r="BA150" s="5"/>
      <c r="BB150" s="5"/>
      <c r="BC150" s="4"/>
      <c r="BD150" s="6"/>
      <c r="BE150" s="4"/>
      <c r="BF150" s="6"/>
      <c r="BG150" s="5"/>
      <c r="BH150" s="5"/>
      <c r="BI150" s="4"/>
      <c r="BJ150" s="6"/>
      <c r="BK150" s="4"/>
      <c r="BL150" s="6"/>
      <c r="BM150" s="5"/>
      <c r="BN150" s="5"/>
      <c r="BO150" s="4"/>
      <c r="BP150" s="6"/>
      <c r="BQ150" s="4"/>
      <c r="BR150" s="6"/>
      <c r="BS150" s="5"/>
      <c r="BT150" s="5"/>
      <c r="BU150" s="4"/>
      <c r="BV150" s="6"/>
      <c r="BW150" s="4"/>
      <c r="BX150" s="6"/>
      <c r="BY150" s="5"/>
      <c r="BZ150" s="5"/>
      <c r="CA150" s="4"/>
      <c r="CB150" s="6"/>
      <c r="CC150" s="4"/>
      <c r="CD150" s="6"/>
      <c r="CE150" s="5"/>
      <c r="CF150" s="5"/>
      <c r="CG150" s="4"/>
      <c r="CH150" s="6"/>
      <c r="CI150" s="4"/>
      <c r="CJ150" s="6"/>
      <c r="CK150" s="5"/>
      <c r="CL150" s="5"/>
      <c r="CM150" s="4"/>
      <c r="CN150" s="6"/>
      <c r="CO150" s="4"/>
      <c r="CP150" s="6"/>
      <c r="CQ150" s="5"/>
      <c r="CR150" s="5"/>
      <c r="CS150" s="4">
        <v>1</v>
      </c>
      <c r="CT150" s="6">
        <v>50.4</v>
      </c>
      <c r="CU150" s="4"/>
      <c r="CV150" s="6"/>
      <c r="CW150" s="5"/>
      <c r="CX150" s="5"/>
      <c r="CY150" s="4"/>
      <c r="CZ150" s="6"/>
      <c r="DA150" s="4"/>
      <c r="DB150" s="6"/>
      <c r="DC150" s="5"/>
      <c r="DD150" s="5"/>
      <c r="DE150" s="4"/>
      <c r="DF150" s="6"/>
      <c r="DG150" s="4"/>
      <c r="DH150" s="6"/>
      <c r="DI150" s="5"/>
      <c r="DJ150" s="5"/>
      <c r="DK150" s="4"/>
      <c r="DL150" s="6"/>
      <c r="DM150" s="4"/>
      <c r="DN150" s="6"/>
      <c r="DO150" s="5"/>
      <c r="DP150" s="5"/>
      <c r="DQ150" s="4"/>
      <c r="DR150" s="6"/>
      <c r="DS150" s="4"/>
      <c r="DT150" s="6"/>
      <c r="DU150" s="5"/>
      <c r="DV150" s="5"/>
      <c r="DW150" s="4"/>
      <c r="DX150" s="6"/>
      <c r="DY150" s="4"/>
      <c r="DZ150" s="6"/>
      <c r="EA150" s="5"/>
      <c r="EB150" s="5"/>
      <c r="EC150" s="4"/>
      <c r="ED150" s="6"/>
      <c r="EE150" s="4"/>
      <c r="EF150" s="6"/>
      <c r="EG150" s="5"/>
      <c r="EH150" s="5"/>
      <c r="EI150" s="4"/>
      <c r="EJ150" s="6"/>
      <c r="EK150" s="4"/>
      <c r="EL150" s="6"/>
      <c r="EM150" s="5"/>
      <c r="EN150" s="5"/>
      <c r="EO150" s="4"/>
      <c r="EP150" s="6"/>
      <c r="EQ150" s="4"/>
      <c r="ER150" s="6"/>
      <c r="ES150" s="5"/>
      <c r="ET150" s="5"/>
      <c r="EU150" s="4"/>
      <c r="EV150" s="6"/>
      <c r="EW150" s="4"/>
      <c r="EX150" s="6"/>
      <c r="EY150" s="5"/>
      <c r="EZ150" s="5"/>
      <c r="FA150" s="4"/>
      <c r="FB150" s="6"/>
      <c r="FC150" s="4"/>
      <c r="FD150" s="6"/>
      <c r="FE150" s="5"/>
      <c r="FF150" s="5"/>
      <c r="FG150" s="4"/>
      <c r="FH150" s="6"/>
      <c r="FI150" s="4"/>
      <c r="FJ150" s="6"/>
      <c r="FK150" s="5"/>
      <c r="FL150" s="5"/>
      <c r="FM150" s="4"/>
      <c r="FN150" s="6"/>
      <c r="FO150" s="4"/>
      <c r="FP150" s="6"/>
      <c r="FQ150" s="5"/>
      <c r="FR150" s="5"/>
      <c r="FS150" s="4"/>
      <c r="FT150" s="6"/>
      <c r="FU150" s="4"/>
      <c r="FV150" s="6"/>
      <c r="FW150" s="5"/>
      <c r="FX150" s="5"/>
      <c r="FY150" s="4"/>
      <c r="FZ150" s="6"/>
      <c r="GA150" s="4"/>
      <c r="GB150" s="6"/>
      <c r="GC150" s="5"/>
      <c r="GD150" s="5"/>
      <c r="GE150" s="4"/>
      <c r="GF150" s="6"/>
      <c r="GG150" s="4"/>
      <c r="GH150" s="6"/>
      <c r="GI150" s="5"/>
      <c r="GJ150" s="5"/>
      <c r="GK150" s="4"/>
      <c r="GL150" s="6"/>
      <c r="GM150" s="4"/>
      <c r="GN150" s="6"/>
      <c r="GO150" s="5"/>
      <c r="GP150" s="5"/>
      <c r="GQ150" s="4"/>
      <c r="GR150" s="6"/>
      <c r="GS150" s="4"/>
      <c r="GT150" s="6"/>
      <c r="GU150" s="5"/>
      <c r="GV150" s="5"/>
      <c r="GW150" s="4"/>
      <c r="GX150" s="6"/>
      <c r="GY150" s="4"/>
      <c r="GZ150" s="6"/>
      <c r="HA150" s="5"/>
      <c r="HB150" s="5"/>
      <c r="HC150" s="4"/>
      <c r="HD150" s="6"/>
      <c r="HE150" s="4"/>
      <c r="HF150" s="6"/>
      <c r="HG150" s="5"/>
      <c r="HH150" s="5"/>
      <c r="HI150" s="4"/>
      <c r="HJ150" s="6"/>
      <c r="HK150" s="4"/>
      <c r="HL150" s="6"/>
      <c r="HM150" s="5"/>
      <c r="HN150" s="5"/>
      <c r="HO150" s="4"/>
      <c r="HP150" s="6"/>
      <c r="HQ150" s="4"/>
      <c r="HR150" s="6"/>
      <c r="HS150" s="5"/>
      <c r="HT150" s="5"/>
      <c r="HU150" s="4"/>
      <c r="HV150" s="6"/>
      <c r="HW150" s="4"/>
      <c r="HX150" s="6"/>
      <c r="HY150" s="5"/>
      <c r="HZ150" s="5"/>
      <c r="IA150" s="4"/>
      <c r="IB150" s="6"/>
      <c r="IC150" s="4"/>
      <c r="ID150" s="6"/>
      <c r="IE150" s="5"/>
      <c r="IF150" s="5"/>
      <c r="IG150" s="4"/>
      <c r="IH150" s="6"/>
      <c r="II150" s="4"/>
      <c r="IJ150" s="6"/>
      <c r="IK150" s="5"/>
      <c r="IL150" s="5"/>
      <c r="IM150" s="4"/>
      <c r="IN150" s="6"/>
      <c r="IO150" s="4"/>
      <c r="IP150" s="6"/>
      <c r="IQ150" s="5"/>
      <c r="IR150" s="5"/>
      <c r="IS150" s="4"/>
      <c r="IT150" s="6"/>
      <c r="IU150" s="4"/>
      <c r="IV150" s="6"/>
      <c r="IW150" s="5"/>
      <c r="IX150" s="5"/>
      <c r="IY150" s="4"/>
      <c r="IZ150" s="6"/>
      <c r="JA150" s="4"/>
      <c r="JB150" s="6"/>
      <c r="JC150" s="5"/>
      <c r="JD150" s="5"/>
      <c r="JE150" s="4"/>
      <c r="JF150" s="6"/>
      <c r="JG150" s="4"/>
      <c r="JH150" s="6"/>
      <c r="JI150" s="5"/>
      <c r="JJ150" s="5"/>
      <c r="JK150" s="4"/>
      <c r="JL150" s="6"/>
      <c r="JM150" s="4"/>
      <c r="JN150" s="6"/>
      <c r="JO150" s="5"/>
      <c r="JP150" s="5"/>
      <c r="JQ150" s="4"/>
      <c r="JR150" s="6"/>
      <c r="JS150" s="4"/>
      <c r="JT150" s="6"/>
      <c r="JU150" s="5"/>
      <c r="JV150" s="5"/>
      <c r="JW150" s="4"/>
      <c r="JX150" s="6"/>
      <c r="JY150" s="4"/>
      <c r="JZ150" s="6"/>
      <c r="KA150" s="5"/>
      <c r="KB150" s="5"/>
      <c r="KC150" s="4"/>
      <c r="KD150" s="6"/>
      <c r="KE150" s="4"/>
      <c r="KF150" s="6"/>
      <c r="KG150" s="5"/>
      <c r="KH150" s="5"/>
      <c r="KI150" s="4"/>
      <c r="KJ150" s="6"/>
      <c r="KK150" s="4"/>
      <c r="KL150" s="6"/>
      <c r="KM150" s="5"/>
      <c r="KN150" s="5"/>
    </row>
    <row r="151">
      <c r="A151" s="3" t="s">
        <v>85</v>
      </c>
      <c r="B151" s="3" t="s">
        <v>86</v>
      </c>
      <c r="C151" s="3" t="s">
        <v>87</v>
      </c>
      <c r="D151" s="3" t="s">
        <v>88</v>
      </c>
      <c r="E151" s="3" t="s">
        <v>292</v>
      </c>
      <c r="F151" s="3" t="s">
        <v>293</v>
      </c>
      <c r="G151" s="3" t="s">
        <v>294</v>
      </c>
      <c r="H151" s="3" t="s">
        <v>104</v>
      </c>
      <c r="I151" s="3" t="s">
        <v>1306</v>
      </c>
      <c r="J151" s="3" t="s">
        <v>1340</v>
      </c>
      <c r="K151" s="4"/>
      <c r="L151" s="4">
        <f>=ROUNDDOWN({0},0)</f>
      </c>
      <c r="M151" s="4"/>
      <c r="N151" s="5"/>
      <c r="O151" s="4"/>
      <c r="P151" s="4">
        <f>=ROUNDDOWN({0},0)</f>
      </c>
      <c r="Q151" s="4"/>
      <c r="R151" s="5"/>
      <c r="S151" s="4">
        <v>16</v>
      </c>
      <c r="T151" s="6">
        <v>835.12</v>
      </c>
      <c r="U151" s="4"/>
      <c r="V151" s="6"/>
      <c r="W151" s="5"/>
      <c r="X151" s="5"/>
      <c r="Y151" s="4">
        <v>4</v>
      </c>
      <c r="Z151" s="6">
        <v>215.96</v>
      </c>
      <c r="AA151" s="4"/>
      <c r="AB151" s="6"/>
      <c r="AC151" s="5"/>
      <c r="AD151" s="5"/>
      <c r="AE151" s="4">
        <v>2</v>
      </c>
      <c r="AF151" s="6">
        <v>79.98</v>
      </c>
      <c r="AG151" s="4"/>
      <c r="AH151" s="6"/>
      <c r="AI151" s="5"/>
      <c r="AJ151" s="5"/>
      <c r="AK151" s="4">
        <v>4</v>
      </c>
      <c r="AL151" s="6">
        <v>215.96</v>
      </c>
      <c r="AM151" s="4"/>
      <c r="AN151" s="6"/>
      <c r="AO151" s="5"/>
      <c r="AP151" s="5"/>
      <c r="AQ151" s="4">
        <v>1</v>
      </c>
      <c r="AR151" s="6">
        <v>55.99</v>
      </c>
      <c r="AS151" s="4"/>
      <c r="AT151" s="6"/>
      <c r="AU151" s="5"/>
      <c r="AV151" s="5"/>
      <c r="AW151" s="4"/>
      <c r="AX151" s="6"/>
      <c r="AY151" s="4"/>
      <c r="AZ151" s="6"/>
      <c r="BA151" s="5"/>
      <c r="BB151" s="5"/>
      <c r="BC151" s="4"/>
      <c r="BD151" s="6"/>
      <c r="BE151" s="4"/>
      <c r="BF151" s="6"/>
      <c r="BG151" s="5"/>
      <c r="BH151" s="5"/>
      <c r="BI151" s="4"/>
      <c r="BJ151" s="6"/>
      <c r="BK151" s="4"/>
      <c r="BL151" s="6"/>
      <c r="BM151" s="5"/>
      <c r="BN151" s="5"/>
      <c r="BO151" s="4">
        <v>1</v>
      </c>
      <c r="BP151" s="6">
        <v>54.99</v>
      </c>
      <c r="BQ151" s="4"/>
      <c r="BR151" s="6"/>
      <c r="BS151" s="5"/>
      <c r="BT151" s="5"/>
      <c r="BU151" s="4"/>
      <c r="BV151" s="6"/>
      <c r="BW151" s="4"/>
      <c r="BX151" s="6"/>
      <c r="BY151" s="5"/>
      <c r="BZ151" s="5"/>
      <c r="CA151" s="4"/>
      <c r="CB151" s="6"/>
      <c r="CC151" s="4"/>
      <c r="CD151" s="6"/>
      <c r="CE151" s="5"/>
      <c r="CF151" s="5"/>
      <c r="CG151" s="4">
        <v>2</v>
      </c>
      <c r="CH151" s="6">
        <v>107.98</v>
      </c>
      <c r="CI151" s="4"/>
      <c r="CJ151" s="6"/>
      <c r="CK151" s="5"/>
      <c r="CL151" s="5"/>
      <c r="CM151" s="4"/>
      <c r="CN151" s="6"/>
      <c r="CO151" s="4"/>
      <c r="CP151" s="6"/>
      <c r="CQ151" s="5"/>
      <c r="CR151" s="5"/>
      <c r="CS151" s="4"/>
      <c r="CT151" s="6"/>
      <c r="CU151" s="4"/>
      <c r="CV151" s="6"/>
      <c r="CW151" s="5"/>
      <c r="CX151" s="5"/>
      <c r="CY151" s="4"/>
      <c r="CZ151" s="6"/>
      <c r="DA151" s="4"/>
      <c r="DB151" s="6"/>
      <c r="DC151" s="5"/>
      <c r="DD151" s="5"/>
      <c r="DE151" s="4">
        <v>1</v>
      </c>
      <c r="DF151" s="6">
        <v>52.97</v>
      </c>
      <c r="DG151" s="4"/>
      <c r="DH151" s="6"/>
      <c r="DI151" s="5"/>
      <c r="DJ151" s="5"/>
      <c r="DK151" s="4"/>
      <c r="DL151" s="6"/>
      <c r="DM151" s="4"/>
      <c r="DN151" s="6"/>
      <c r="DO151" s="5"/>
      <c r="DP151" s="5"/>
      <c r="DQ151" s="4"/>
      <c r="DR151" s="6"/>
      <c r="DS151" s="4"/>
      <c r="DT151" s="6"/>
      <c r="DU151" s="5"/>
      <c r="DV151" s="5"/>
      <c r="DW151" s="4"/>
      <c r="DX151" s="6"/>
      <c r="DY151" s="4"/>
      <c r="DZ151" s="6"/>
      <c r="EA151" s="5"/>
      <c r="EB151" s="5"/>
      <c r="EC151" s="4"/>
      <c r="ED151" s="6"/>
      <c r="EE151" s="4"/>
      <c r="EF151" s="6"/>
      <c r="EG151" s="5"/>
      <c r="EH151" s="5"/>
      <c r="EI151" s="4"/>
      <c r="EJ151" s="6"/>
      <c r="EK151" s="4"/>
      <c r="EL151" s="6"/>
      <c r="EM151" s="5"/>
      <c r="EN151" s="5"/>
      <c r="EO151" s="4"/>
      <c r="EP151" s="6"/>
      <c r="EQ151" s="4"/>
      <c r="ER151" s="6"/>
      <c r="ES151" s="5"/>
      <c r="ET151" s="5"/>
      <c r="EU151" s="4">
        <v>1</v>
      </c>
      <c r="EV151" s="6">
        <v>51.29</v>
      </c>
      <c r="EW151" s="4"/>
      <c r="EX151" s="6"/>
      <c r="EY151" s="5"/>
      <c r="EZ151" s="5"/>
      <c r="FA151" s="4"/>
      <c r="FB151" s="6"/>
      <c r="FC151" s="4"/>
      <c r="FD151" s="6"/>
      <c r="FE151" s="5"/>
      <c r="FF151" s="5"/>
      <c r="FG151" s="4"/>
      <c r="FH151" s="6"/>
      <c r="FI151" s="4"/>
      <c r="FJ151" s="6"/>
      <c r="FK151" s="5"/>
      <c r="FL151" s="5"/>
      <c r="FM151" s="4"/>
      <c r="FN151" s="6"/>
      <c r="FO151" s="4"/>
      <c r="FP151" s="6"/>
      <c r="FQ151" s="5"/>
      <c r="FR151" s="5"/>
      <c r="FS151" s="4"/>
      <c r="FT151" s="6"/>
      <c r="FU151" s="4"/>
      <c r="FV151" s="6"/>
      <c r="FW151" s="5"/>
      <c r="FX151" s="5"/>
      <c r="FY151" s="4"/>
      <c r="FZ151" s="6"/>
      <c r="GA151" s="4"/>
      <c r="GB151" s="6"/>
      <c r="GC151" s="5"/>
      <c r="GD151" s="5"/>
      <c r="GE151" s="4"/>
      <c r="GF151" s="6"/>
      <c r="GG151" s="4"/>
      <c r="GH151" s="6"/>
      <c r="GI151" s="5"/>
      <c r="GJ151" s="5"/>
      <c r="GK151" s="4"/>
      <c r="GL151" s="6"/>
      <c r="GM151" s="4"/>
      <c r="GN151" s="6"/>
      <c r="GO151" s="5"/>
      <c r="GP151" s="5"/>
      <c r="GQ151" s="4"/>
      <c r="GR151" s="6"/>
      <c r="GS151" s="4"/>
      <c r="GT151" s="6"/>
      <c r="GU151" s="5"/>
      <c r="GV151" s="5"/>
      <c r="GW151" s="4"/>
      <c r="GX151" s="6"/>
      <c r="GY151" s="4"/>
      <c r="GZ151" s="6"/>
      <c r="HA151" s="5"/>
      <c r="HB151" s="5"/>
      <c r="HC151" s="4"/>
      <c r="HD151" s="6"/>
      <c r="HE151" s="4"/>
      <c r="HF151" s="6"/>
      <c r="HG151" s="5"/>
      <c r="HH151" s="5"/>
      <c r="HI151" s="4"/>
      <c r="HJ151" s="6"/>
      <c r="HK151" s="4"/>
      <c r="HL151" s="6"/>
      <c r="HM151" s="5"/>
      <c r="HN151" s="5"/>
      <c r="HO151" s="4"/>
      <c r="HP151" s="6"/>
      <c r="HQ151" s="4"/>
      <c r="HR151" s="6"/>
      <c r="HS151" s="5"/>
      <c r="HT151" s="5"/>
      <c r="HU151" s="4"/>
      <c r="HV151" s="6"/>
      <c r="HW151" s="4"/>
      <c r="HX151" s="6"/>
      <c r="HY151" s="5"/>
      <c r="HZ151" s="5"/>
      <c r="IA151" s="4"/>
      <c r="IB151" s="6"/>
      <c r="IC151" s="4"/>
      <c r="ID151" s="6"/>
      <c r="IE151" s="5"/>
      <c r="IF151" s="5"/>
      <c r="IG151" s="4"/>
      <c r="IH151" s="6"/>
      <c r="II151" s="4"/>
      <c r="IJ151" s="6"/>
      <c r="IK151" s="5"/>
      <c r="IL151" s="5"/>
      <c r="IM151" s="4"/>
      <c r="IN151" s="6"/>
      <c r="IO151" s="4"/>
      <c r="IP151" s="6"/>
      <c r="IQ151" s="5"/>
      <c r="IR151" s="5"/>
      <c r="IS151" s="4"/>
      <c r="IT151" s="6"/>
      <c r="IU151" s="4"/>
      <c r="IV151" s="6"/>
      <c r="IW151" s="5"/>
      <c r="IX151" s="5"/>
      <c r="IY151" s="4"/>
      <c r="IZ151" s="6"/>
      <c r="JA151" s="4"/>
      <c r="JB151" s="6"/>
      <c r="JC151" s="5"/>
      <c r="JD151" s="5"/>
      <c r="JE151" s="4"/>
      <c r="JF151" s="6"/>
      <c r="JG151" s="4"/>
      <c r="JH151" s="6"/>
      <c r="JI151" s="5"/>
      <c r="JJ151" s="5"/>
      <c r="JK151" s="4"/>
      <c r="JL151" s="6"/>
      <c r="JM151" s="4"/>
      <c r="JN151" s="6"/>
      <c r="JO151" s="5"/>
      <c r="JP151" s="5"/>
      <c r="JQ151" s="4"/>
      <c r="JR151" s="6"/>
      <c r="JS151" s="4"/>
      <c r="JT151" s="6"/>
      <c r="JU151" s="5"/>
      <c r="JV151" s="5"/>
      <c r="JW151" s="4"/>
      <c r="JX151" s="6"/>
      <c r="JY151" s="4"/>
      <c r="JZ151" s="6"/>
      <c r="KA151" s="5"/>
      <c r="KB151" s="5"/>
      <c r="KC151" s="4"/>
      <c r="KD151" s="6"/>
      <c r="KE151" s="4"/>
      <c r="KF151" s="6"/>
      <c r="KG151" s="5"/>
      <c r="KH151" s="5"/>
      <c r="KI151" s="4"/>
      <c r="KJ151" s="6"/>
      <c r="KK151" s="4"/>
      <c r="KL151" s="6"/>
      <c r="KM151" s="5"/>
      <c r="KN151" s="5"/>
    </row>
    <row r="152">
      <c r="A152" s="3" t="s">
        <v>85</v>
      </c>
      <c r="B152" s="3" t="s">
        <v>86</v>
      </c>
      <c r="C152" s="3" t="s">
        <v>87</v>
      </c>
      <c r="D152" s="3" t="s">
        <v>88</v>
      </c>
      <c r="E152" s="3" t="s">
        <v>295</v>
      </c>
      <c r="F152" s="3" t="s">
        <v>213</v>
      </c>
      <c r="G152" s="3" t="s">
        <v>296</v>
      </c>
      <c r="H152" s="3" t="s">
        <v>104</v>
      </c>
      <c r="I152" s="3" t="s">
        <v>1320</v>
      </c>
      <c r="J152" s="3" t="s">
        <v>1340</v>
      </c>
      <c r="K152" s="4">
        <v>21</v>
      </c>
      <c r="L152" s="4">
        <f>=ROUNDDOWN(2.28260869565217,0)</f>
      </c>
      <c r="M152" s="4"/>
      <c r="N152" s="5"/>
      <c r="O152" s="4"/>
      <c r="P152" s="4">
        <f>=ROUNDDOWN({0},0)</f>
      </c>
      <c r="Q152" s="4"/>
      <c r="R152" s="5"/>
      <c r="S152" s="4">
        <v>15</v>
      </c>
      <c r="T152" s="6">
        <v>823.59</v>
      </c>
      <c r="U152" s="4"/>
      <c r="V152" s="6"/>
      <c r="W152" s="5"/>
      <c r="X152" s="5"/>
      <c r="Y152" s="4">
        <v>2</v>
      </c>
      <c r="Z152" s="6">
        <v>162.76</v>
      </c>
      <c r="AA152" s="4"/>
      <c r="AB152" s="6"/>
      <c r="AC152" s="5"/>
      <c r="AD152" s="5"/>
      <c r="AE152" s="4">
        <v>3</v>
      </c>
      <c r="AF152" s="6">
        <v>170.43</v>
      </c>
      <c r="AG152" s="4"/>
      <c r="AH152" s="6"/>
      <c r="AI152" s="5"/>
      <c r="AJ152" s="5"/>
      <c r="AK152" s="4">
        <v>2</v>
      </c>
      <c r="AL152" s="6">
        <v>172.46</v>
      </c>
      <c r="AM152" s="4"/>
      <c r="AN152" s="6"/>
      <c r="AO152" s="5"/>
      <c r="AP152" s="5"/>
      <c r="AQ152" s="4"/>
      <c r="AR152" s="6"/>
      <c r="AS152" s="4"/>
      <c r="AT152" s="6"/>
      <c r="AU152" s="5"/>
      <c r="AV152" s="5"/>
      <c r="AW152" s="4"/>
      <c r="AX152" s="6"/>
      <c r="AY152" s="4"/>
      <c r="AZ152" s="6"/>
      <c r="BA152" s="5"/>
      <c r="BB152" s="5"/>
      <c r="BC152" s="4">
        <v>6</v>
      </c>
      <c r="BD152" s="6">
        <v>239.94</v>
      </c>
      <c r="BE152" s="4"/>
      <c r="BF152" s="6"/>
      <c r="BG152" s="5"/>
      <c r="BH152" s="5"/>
      <c r="BI152" s="4"/>
      <c r="BJ152" s="6"/>
      <c r="BK152" s="4"/>
      <c r="BL152" s="6"/>
      <c r="BM152" s="5"/>
      <c r="BN152" s="5"/>
      <c r="BO152" s="4"/>
      <c r="BP152" s="6"/>
      <c r="BQ152" s="4"/>
      <c r="BR152" s="6"/>
      <c r="BS152" s="5"/>
      <c r="BT152" s="5"/>
      <c r="BU152" s="4"/>
      <c r="BV152" s="6"/>
      <c r="BW152" s="4"/>
      <c r="BX152" s="6"/>
      <c r="BY152" s="5"/>
      <c r="BZ152" s="5"/>
      <c r="CA152" s="4"/>
      <c r="CB152" s="6"/>
      <c r="CC152" s="4"/>
      <c r="CD152" s="6"/>
      <c r="CE152" s="5"/>
      <c r="CF152" s="5"/>
      <c r="CG152" s="4"/>
      <c r="CH152" s="6"/>
      <c r="CI152" s="4"/>
      <c r="CJ152" s="6"/>
      <c r="CK152" s="5"/>
      <c r="CL152" s="5"/>
      <c r="CM152" s="4"/>
      <c r="CN152" s="6"/>
      <c r="CO152" s="4"/>
      <c r="CP152" s="6"/>
      <c r="CQ152" s="5"/>
      <c r="CR152" s="5"/>
      <c r="CS152" s="4"/>
      <c r="CT152" s="6"/>
      <c r="CU152" s="4"/>
      <c r="CV152" s="6"/>
      <c r="CW152" s="5"/>
      <c r="CX152" s="5"/>
      <c r="CY152" s="4"/>
      <c r="CZ152" s="6"/>
      <c r="DA152" s="4"/>
      <c r="DB152" s="6"/>
      <c r="DC152" s="5"/>
      <c r="DD152" s="5"/>
      <c r="DE152" s="4">
        <v>2</v>
      </c>
      <c r="DF152" s="6">
        <v>78</v>
      </c>
      <c r="DG152" s="4"/>
      <c r="DH152" s="6"/>
      <c r="DI152" s="5"/>
      <c r="DJ152" s="5"/>
      <c r="DK152" s="4"/>
      <c r="DL152" s="6"/>
      <c r="DM152" s="4"/>
      <c r="DN152" s="6"/>
      <c r="DO152" s="5"/>
      <c r="DP152" s="5"/>
      <c r="DQ152" s="4"/>
      <c r="DR152" s="6"/>
      <c r="DS152" s="4"/>
      <c r="DT152" s="6"/>
      <c r="DU152" s="5"/>
      <c r="DV152" s="5"/>
      <c r="DW152" s="4"/>
      <c r="DX152" s="6"/>
      <c r="DY152" s="4"/>
      <c r="DZ152" s="6"/>
      <c r="EA152" s="5"/>
      <c r="EB152" s="5"/>
      <c r="EC152" s="4"/>
      <c r="ED152" s="6"/>
      <c r="EE152" s="4"/>
      <c r="EF152" s="6"/>
      <c r="EG152" s="5"/>
      <c r="EH152" s="5"/>
      <c r="EI152" s="4"/>
      <c r="EJ152" s="6"/>
      <c r="EK152" s="4"/>
      <c r="EL152" s="6"/>
      <c r="EM152" s="5"/>
      <c r="EN152" s="5"/>
      <c r="EO152" s="4"/>
      <c r="EP152" s="6"/>
      <c r="EQ152" s="4"/>
      <c r="ER152" s="6"/>
      <c r="ES152" s="5"/>
      <c r="ET152" s="5"/>
      <c r="EU152" s="4"/>
      <c r="EV152" s="6"/>
      <c r="EW152" s="4"/>
      <c r="EX152" s="6"/>
      <c r="EY152" s="5"/>
      <c r="EZ152" s="5"/>
      <c r="FA152" s="4"/>
      <c r="FB152" s="6"/>
      <c r="FC152" s="4"/>
      <c r="FD152" s="6"/>
      <c r="FE152" s="5"/>
      <c r="FF152" s="5"/>
      <c r="FG152" s="4"/>
      <c r="FH152" s="6"/>
      <c r="FI152" s="4"/>
      <c r="FJ152" s="6"/>
      <c r="FK152" s="5"/>
      <c r="FL152" s="5"/>
      <c r="FM152" s="4"/>
      <c r="FN152" s="6"/>
      <c r="FO152" s="4"/>
      <c r="FP152" s="6"/>
      <c r="FQ152" s="5"/>
      <c r="FR152" s="5"/>
      <c r="FS152" s="4"/>
      <c r="FT152" s="6"/>
      <c r="FU152" s="4"/>
      <c r="FV152" s="6"/>
      <c r="FW152" s="5"/>
      <c r="FX152" s="5"/>
      <c r="FY152" s="4"/>
      <c r="FZ152" s="6"/>
      <c r="GA152" s="4"/>
      <c r="GB152" s="6"/>
      <c r="GC152" s="5"/>
      <c r="GD152" s="5"/>
      <c r="GE152" s="4"/>
      <c r="GF152" s="6"/>
      <c r="GG152" s="4"/>
      <c r="GH152" s="6"/>
      <c r="GI152" s="5"/>
      <c r="GJ152" s="5"/>
      <c r="GK152" s="4"/>
      <c r="GL152" s="6"/>
      <c r="GM152" s="4"/>
      <c r="GN152" s="6"/>
      <c r="GO152" s="5"/>
      <c r="GP152" s="5"/>
      <c r="GQ152" s="4"/>
      <c r="GR152" s="6"/>
      <c r="GS152" s="4"/>
      <c r="GT152" s="6"/>
      <c r="GU152" s="5"/>
      <c r="GV152" s="5"/>
      <c r="GW152" s="4"/>
      <c r="GX152" s="6"/>
      <c r="GY152" s="4"/>
      <c r="GZ152" s="6"/>
      <c r="HA152" s="5"/>
      <c r="HB152" s="5"/>
      <c r="HC152" s="4"/>
      <c r="HD152" s="6"/>
      <c r="HE152" s="4"/>
      <c r="HF152" s="6"/>
      <c r="HG152" s="5"/>
      <c r="HH152" s="5"/>
      <c r="HI152" s="4"/>
      <c r="HJ152" s="6"/>
      <c r="HK152" s="4"/>
      <c r="HL152" s="6"/>
      <c r="HM152" s="5"/>
      <c r="HN152" s="5"/>
      <c r="HO152" s="4"/>
      <c r="HP152" s="6"/>
      <c r="HQ152" s="4"/>
      <c r="HR152" s="6"/>
      <c r="HS152" s="5"/>
      <c r="HT152" s="5"/>
      <c r="HU152" s="4"/>
      <c r="HV152" s="6"/>
      <c r="HW152" s="4"/>
      <c r="HX152" s="6"/>
      <c r="HY152" s="5"/>
      <c r="HZ152" s="5"/>
      <c r="IA152" s="4"/>
      <c r="IB152" s="6"/>
      <c r="IC152" s="4"/>
      <c r="ID152" s="6"/>
      <c r="IE152" s="5"/>
      <c r="IF152" s="5"/>
      <c r="IG152" s="4"/>
      <c r="IH152" s="6"/>
      <c r="II152" s="4"/>
      <c r="IJ152" s="6"/>
      <c r="IK152" s="5"/>
      <c r="IL152" s="5"/>
      <c r="IM152" s="4"/>
      <c r="IN152" s="6"/>
      <c r="IO152" s="4"/>
      <c r="IP152" s="6"/>
      <c r="IQ152" s="5"/>
      <c r="IR152" s="5"/>
      <c r="IS152" s="4"/>
      <c r="IT152" s="6"/>
      <c r="IU152" s="4"/>
      <c r="IV152" s="6"/>
      <c r="IW152" s="5"/>
      <c r="IX152" s="5"/>
      <c r="IY152" s="4"/>
      <c r="IZ152" s="6"/>
      <c r="JA152" s="4"/>
      <c r="JB152" s="6"/>
      <c r="JC152" s="5"/>
      <c r="JD152" s="5"/>
      <c r="JE152" s="4"/>
      <c r="JF152" s="6"/>
      <c r="JG152" s="4"/>
      <c r="JH152" s="6"/>
      <c r="JI152" s="5"/>
      <c r="JJ152" s="5"/>
      <c r="JK152" s="4"/>
      <c r="JL152" s="6"/>
      <c r="JM152" s="4"/>
      <c r="JN152" s="6"/>
      <c r="JO152" s="5"/>
      <c r="JP152" s="5"/>
      <c r="JQ152" s="4"/>
      <c r="JR152" s="6"/>
      <c r="JS152" s="4"/>
      <c r="JT152" s="6"/>
      <c r="JU152" s="5"/>
      <c r="JV152" s="5"/>
      <c r="JW152" s="4"/>
      <c r="JX152" s="6"/>
      <c r="JY152" s="4"/>
      <c r="JZ152" s="6"/>
      <c r="KA152" s="5"/>
      <c r="KB152" s="5"/>
      <c r="KC152" s="4"/>
      <c r="KD152" s="6"/>
      <c r="KE152" s="4"/>
      <c r="KF152" s="6"/>
      <c r="KG152" s="5"/>
      <c r="KH152" s="5"/>
      <c r="KI152" s="4"/>
      <c r="KJ152" s="6"/>
      <c r="KK152" s="4"/>
      <c r="KL152" s="6"/>
      <c r="KM152" s="5"/>
      <c r="KN152" s="5"/>
    </row>
    <row r="153">
      <c r="A153" s="3" t="s">
        <v>85</v>
      </c>
      <c r="B153" s="3" t="s">
        <v>86</v>
      </c>
      <c r="C153" s="3" t="s">
        <v>87</v>
      </c>
      <c r="D153" s="3" t="s">
        <v>88</v>
      </c>
      <c r="E153" s="3" t="s">
        <v>297</v>
      </c>
      <c r="F153" s="3" t="s">
        <v>298</v>
      </c>
      <c r="G153" s="3" t="s">
        <v>299</v>
      </c>
      <c r="H153" s="3" t="s">
        <v>104</v>
      </c>
      <c r="I153" s="3" t="s">
        <v>1306</v>
      </c>
      <c r="J153" s="3" t="s">
        <v>1340</v>
      </c>
      <c r="K153" s="4">
        <v>12</v>
      </c>
      <c r="L153" s="4">
        <f>=ROUNDDOWN(2.4,0)</f>
      </c>
      <c r="M153" s="4"/>
      <c r="N153" s="5"/>
      <c r="O153" s="4"/>
      <c r="P153" s="4">
        <f>=ROUNDDOWN({0},0)</f>
      </c>
      <c r="Q153" s="4"/>
      <c r="R153" s="5"/>
      <c r="S153" s="4">
        <v>7</v>
      </c>
      <c r="T153" s="6">
        <v>362.25</v>
      </c>
      <c r="U153" s="4"/>
      <c r="V153" s="6"/>
      <c r="W153" s="5"/>
      <c r="X153" s="5"/>
      <c r="Y153" s="4">
        <v>1</v>
      </c>
      <c r="Z153" s="6">
        <v>45.43</v>
      </c>
      <c r="AA153" s="4"/>
      <c r="AB153" s="6"/>
      <c r="AC153" s="5"/>
      <c r="AD153" s="5"/>
      <c r="AE153" s="4"/>
      <c r="AF153" s="6"/>
      <c r="AG153" s="4"/>
      <c r="AH153" s="6"/>
      <c r="AI153" s="5"/>
      <c r="AJ153" s="5"/>
      <c r="AK153" s="4"/>
      <c r="AL153" s="6"/>
      <c r="AM153" s="4"/>
      <c r="AN153" s="6"/>
      <c r="AO153" s="5"/>
      <c r="AP153" s="5"/>
      <c r="AQ153" s="4">
        <v>3</v>
      </c>
      <c r="AR153" s="6">
        <v>127.2</v>
      </c>
      <c r="AS153" s="4"/>
      <c r="AT153" s="6"/>
      <c r="AU153" s="5"/>
      <c r="AV153" s="5"/>
      <c r="AW153" s="4"/>
      <c r="AX153" s="6"/>
      <c r="AY153" s="4"/>
      <c r="AZ153" s="6"/>
      <c r="BA153" s="5"/>
      <c r="BB153" s="5"/>
      <c r="BC153" s="4"/>
      <c r="BD153" s="6"/>
      <c r="BE153" s="4"/>
      <c r="BF153" s="6"/>
      <c r="BG153" s="5"/>
      <c r="BH153" s="5"/>
      <c r="BI153" s="4">
        <v>1</v>
      </c>
      <c r="BJ153" s="6">
        <v>43.49</v>
      </c>
      <c r="BK153" s="4"/>
      <c r="BL153" s="6"/>
      <c r="BM153" s="5"/>
      <c r="BN153" s="5"/>
      <c r="BO153" s="4"/>
      <c r="BP153" s="6"/>
      <c r="BQ153" s="4"/>
      <c r="BR153" s="6"/>
      <c r="BS153" s="5"/>
      <c r="BT153" s="5"/>
      <c r="BU153" s="4"/>
      <c r="BV153" s="6"/>
      <c r="BW153" s="4"/>
      <c r="BX153" s="6"/>
      <c r="BY153" s="5"/>
      <c r="BZ153" s="5"/>
      <c r="CA153" s="4"/>
      <c r="CB153" s="6"/>
      <c r="CC153" s="4"/>
      <c r="CD153" s="6"/>
      <c r="CE153" s="5"/>
      <c r="CF153" s="5"/>
      <c r="CG153" s="4">
        <v>1</v>
      </c>
      <c r="CH153" s="6">
        <v>95.61</v>
      </c>
      <c r="CI153" s="4"/>
      <c r="CJ153" s="6"/>
      <c r="CK153" s="5"/>
      <c r="CL153" s="5"/>
      <c r="CM153" s="4"/>
      <c r="CN153" s="6"/>
      <c r="CO153" s="4"/>
      <c r="CP153" s="6"/>
      <c r="CQ153" s="5"/>
      <c r="CR153" s="5"/>
      <c r="CS153" s="4"/>
      <c r="CT153" s="6"/>
      <c r="CU153" s="4"/>
      <c r="CV153" s="6"/>
      <c r="CW153" s="5"/>
      <c r="CX153" s="5"/>
      <c r="CY153" s="4"/>
      <c r="CZ153" s="6"/>
      <c r="DA153" s="4"/>
      <c r="DB153" s="6"/>
      <c r="DC153" s="5"/>
      <c r="DD153" s="5"/>
      <c r="DE153" s="4">
        <v>1</v>
      </c>
      <c r="DF153" s="6">
        <v>50.52</v>
      </c>
      <c r="DG153" s="4"/>
      <c r="DH153" s="6"/>
      <c r="DI153" s="5"/>
      <c r="DJ153" s="5"/>
      <c r="DK153" s="4"/>
      <c r="DL153" s="6"/>
      <c r="DM153" s="4"/>
      <c r="DN153" s="6"/>
      <c r="DO153" s="5"/>
      <c r="DP153" s="5"/>
      <c r="DQ153" s="4"/>
      <c r="DR153" s="6"/>
      <c r="DS153" s="4"/>
      <c r="DT153" s="6"/>
      <c r="DU153" s="5"/>
      <c r="DV153" s="5"/>
      <c r="DW153" s="4"/>
      <c r="DX153" s="6"/>
      <c r="DY153" s="4"/>
      <c r="DZ153" s="6"/>
      <c r="EA153" s="5"/>
      <c r="EB153" s="5"/>
      <c r="EC153" s="4"/>
      <c r="ED153" s="6"/>
      <c r="EE153" s="4"/>
      <c r="EF153" s="6"/>
      <c r="EG153" s="5"/>
      <c r="EH153" s="5"/>
      <c r="EI153" s="4"/>
      <c r="EJ153" s="6"/>
      <c r="EK153" s="4"/>
      <c r="EL153" s="6"/>
      <c r="EM153" s="5"/>
      <c r="EN153" s="5"/>
      <c r="EO153" s="4"/>
      <c r="EP153" s="6"/>
      <c r="EQ153" s="4"/>
      <c r="ER153" s="6"/>
      <c r="ES153" s="5"/>
      <c r="ET153" s="5"/>
      <c r="EU153" s="4"/>
      <c r="EV153" s="6"/>
      <c r="EW153" s="4"/>
      <c r="EX153" s="6"/>
      <c r="EY153" s="5"/>
      <c r="EZ153" s="5"/>
      <c r="FA153" s="4"/>
      <c r="FB153" s="6"/>
      <c r="FC153" s="4"/>
      <c r="FD153" s="6"/>
      <c r="FE153" s="5"/>
      <c r="FF153" s="5"/>
      <c r="FG153" s="4"/>
      <c r="FH153" s="6"/>
      <c r="FI153" s="4"/>
      <c r="FJ153" s="6"/>
      <c r="FK153" s="5"/>
      <c r="FL153" s="5"/>
      <c r="FM153" s="4"/>
      <c r="FN153" s="6"/>
      <c r="FO153" s="4"/>
      <c r="FP153" s="6"/>
      <c r="FQ153" s="5"/>
      <c r="FR153" s="5"/>
      <c r="FS153" s="4"/>
      <c r="FT153" s="6"/>
      <c r="FU153" s="4"/>
      <c r="FV153" s="6"/>
      <c r="FW153" s="5"/>
      <c r="FX153" s="5"/>
      <c r="FY153" s="4"/>
      <c r="FZ153" s="6"/>
      <c r="GA153" s="4"/>
      <c r="GB153" s="6"/>
      <c r="GC153" s="5"/>
      <c r="GD153" s="5"/>
      <c r="GE153" s="4"/>
      <c r="GF153" s="6"/>
      <c r="GG153" s="4"/>
      <c r="GH153" s="6"/>
      <c r="GI153" s="5"/>
      <c r="GJ153" s="5"/>
      <c r="GK153" s="4"/>
      <c r="GL153" s="6"/>
      <c r="GM153" s="4"/>
      <c r="GN153" s="6"/>
      <c r="GO153" s="5"/>
      <c r="GP153" s="5"/>
      <c r="GQ153" s="4"/>
      <c r="GR153" s="6"/>
      <c r="GS153" s="4"/>
      <c r="GT153" s="6"/>
      <c r="GU153" s="5"/>
      <c r="GV153" s="5"/>
      <c r="GW153" s="4"/>
      <c r="GX153" s="6"/>
      <c r="GY153" s="4"/>
      <c r="GZ153" s="6"/>
      <c r="HA153" s="5"/>
      <c r="HB153" s="5"/>
      <c r="HC153" s="4"/>
      <c r="HD153" s="6"/>
      <c r="HE153" s="4"/>
      <c r="HF153" s="6"/>
      <c r="HG153" s="5"/>
      <c r="HH153" s="5"/>
      <c r="HI153" s="4"/>
      <c r="HJ153" s="6"/>
      <c r="HK153" s="4"/>
      <c r="HL153" s="6"/>
      <c r="HM153" s="5"/>
      <c r="HN153" s="5"/>
      <c r="HO153" s="4"/>
      <c r="HP153" s="6"/>
      <c r="HQ153" s="4"/>
      <c r="HR153" s="6"/>
      <c r="HS153" s="5"/>
      <c r="HT153" s="5"/>
      <c r="HU153" s="4"/>
      <c r="HV153" s="6"/>
      <c r="HW153" s="4"/>
      <c r="HX153" s="6"/>
      <c r="HY153" s="5"/>
      <c r="HZ153" s="5"/>
      <c r="IA153" s="4"/>
      <c r="IB153" s="6"/>
      <c r="IC153" s="4"/>
      <c r="ID153" s="6"/>
      <c r="IE153" s="5"/>
      <c r="IF153" s="5"/>
      <c r="IG153" s="4"/>
      <c r="IH153" s="6"/>
      <c r="II153" s="4"/>
      <c r="IJ153" s="6"/>
      <c r="IK153" s="5"/>
      <c r="IL153" s="5"/>
      <c r="IM153" s="4"/>
      <c r="IN153" s="6"/>
      <c r="IO153" s="4"/>
      <c r="IP153" s="6"/>
      <c r="IQ153" s="5"/>
      <c r="IR153" s="5"/>
      <c r="IS153" s="4"/>
      <c r="IT153" s="6"/>
      <c r="IU153" s="4"/>
      <c r="IV153" s="6"/>
      <c r="IW153" s="5"/>
      <c r="IX153" s="5"/>
      <c r="IY153" s="4"/>
      <c r="IZ153" s="6"/>
      <c r="JA153" s="4"/>
      <c r="JB153" s="6"/>
      <c r="JC153" s="5"/>
      <c r="JD153" s="5"/>
      <c r="JE153" s="4"/>
      <c r="JF153" s="6"/>
      <c r="JG153" s="4"/>
      <c r="JH153" s="6"/>
      <c r="JI153" s="5"/>
      <c r="JJ153" s="5"/>
      <c r="JK153" s="4"/>
      <c r="JL153" s="6"/>
      <c r="JM153" s="4"/>
      <c r="JN153" s="6"/>
      <c r="JO153" s="5"/>
      <c r="JP153" s="5"/>
      <c r="JQ153" s="4"/>
      <c r="JR153" s="6"/>
      <c r="JS153" s="4"/>
      <c r="JT153" s="6"/>
      <c r="JU153" s="5"/>
      <c r="JV153" s="5"/>
      <c r="JW153" s="4"/>
      <c r="JX153" s="6"/>
      <c r="JY153" s="4"/>
      <c r="JZ153" s="6"/>
      <c r="KA153" s="5"/>
      <c r="KB153" s="5"/>
      <c r="KC153" s="4"/>
      <c r="KD153" s="6"/>
      <c r="KE153" s="4"/>
      <c r="KF153" s="6"/>
      <c r="KG153" s="5"/>
      <c r="KH153" s="5"/>
      <c r="KI153" s="4"/>
      <c r="KJ153" s="6"/>
      <c r="KK153" s="4"/>
      <c r="KL153" s="6"/>
      <c r="KM153" s="5"/>
      <c r="KN153" s="5"/>
    </row>
    <row r="154">
      <c r="A154" s="3" t="s">
        <v>85</v>
      </c>
      <c r="B154" s="3" t="s">
        <v>86</v>
      </c>
      <c r="C154" s="3" t="s">
        <v>87</v>
      </c>
      <c r="D154" s="3" t="s">
        <v>88</v>
      </c>
      <c r="E154" s="3" t="s">
        <v>297</v>
      </c>
      <c r="F154" s="3" t="s">
        <v>298</v>
      </c>
      <c r="G154" s="3" t="s">
        <v>299</v>
      </c>
      <c r="H154" s="3" t="s">
        <v>104</v>
      </c>
      <c r="I154" s="3" t="s">
        <v>1335</v>
      </c>
      <c r="J154" s="3" t="s">
        <v>1340</v>
      </c>
      <c r="K154" s="4">
        <v>93</v>
      </c>
      <c r="L154" s="4">
        <f>=ROUNDDOWN(4.22727272727273,0)</f>
      </c>
      <c r="M154" s="4"/>
      <c r="N154" s="5"/>
      <c r="O154" s="4"/>
      <c r="P154" s="4">
        <f>=ROUNDDOWN({0},0)</f>
      </c>
      <c r="Q154" s="4"/>
      <c r="R154" s="5"/>
      <c r="S154" s="4">
        <v>4</v>
      </c>
      <c r="T154" s="6">
        <v>237.95</v>
      </c>
      <c r="U154" s="4"/>
      <c r="V154" s="6"/>
      <c r="W154" s="5"/>
      <c r="X154" s="5"/>
      <c r="Y154" s="4"/>
      <c r="Z154" s="6"/>
      <c r="AA154" s="4"/>
      <c r="AB154" s="6"/>
      <c r="AC154" s="5"/>
      <c r="AD154" s="5"/>
      <c r="AE154" s="4">
        <v>1</v>
      </c>
      <c r="AF154" s="6">
        <v>37.61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>
        <v>1</v>
      </c>
      <c r="AR154" s="6">
        <v>42.4</v>
      </c>
      <c r="AS154" s="4"/>
      <c r="AT154" s="6"/>
      <c r="AU154" s="5"/>
      <c r="AV154" s="5"/>
      <c r="AW154" s="4">
        <v>1</v>
      </c>
      <c r="AX154" s="6">
        <v>78.97</v>
      </c>
      <c r="AY154" s="4"/>
      <c r="AZ154" s="6"/>
      <c r="BA154" s="5"/>
      <c r="BB154" s="5"/>
      <c r="BC154" s="4"/>
      <c r="BD154" s="6"/>
      <c r="BE154" s="4"/>
      <c r="BF154" s="6"/>
      <c r="BG154" s="5"/>
      <c r="BH154" s="5"/>
      <c r="BI154" s="4"/>
      <c r="BJ154" s="6"/>
      <c r="BK154" s="4"/>
      <c r="BL154" s="6"/>
      <c r="BM154" s="5"/>
      <c r="BN154" s="5"/>
      <c r="BO154" s="4"/>
      <c r="BP154" s="6"/>
      <c r="BQ154" s="4"/>
      <c r="BR154" s="6"/>
      <c r="BS154" s="5"/>
      <c r="BT154" s="5"/>
      <c r="BU154" s="4"/>
      <c r="BV154" s="6"/>
      <c r="BW154" s="4"/>
      <c r="BX154" s="6"/>
      <c r="BY154" s="5"/>
      <c r="BZ154" s="5"/>
      <c r="CA154" s="4"/>
      <c r="CB154" s="6"/>
      <c r="CC154" s="4"/>
      <c r="CD154" s="6"/>
      <c r="CE154" s="5"/>
      <c r="CF154" s="5"/>
      <c r="CG154" s="4"/>
      <c r="CH154" s="6"/>
      <c r="CI154" s="4"/>
      <c r="CJ154" s="6"/>
      <c r="CK154" s="5"/>
      <c r="CL154" s="5"/>
      <c r="CM154" s="4"/>
      <c r="CN154" s="6"/>
      <c r="CO154" s="4"/>
      <c r="CP154" s="6"/>
      <c r="CQ154" s="5"/>
      <c r="CR154" s="5"/>
      <c r="CS154" s="4"/>
      <c r="CT154" s="6"/>
      <c r="CU154" s="4"/>
      <c r="CV154" s="6"/>
      <c r="CW154" s="5"/>
      <c r="CX154" s="5"/>
      <c r="CY154" s="4"/>
      <c r="CZ154" s="6"/>
      <c r="DA154" s="4"/>
      <c r="DB154" s="6"/>
      <c r="DC154" s="5"/>
      <c r="DD154" s="5"/>
      <c r="DE154" s="4"/>
      <c r="DF154" s="6"/>
      <c r="DG154" s="4"/>
      <c r="DH154" s="6"/>
      <c r="DI154" s="5"/>
      <c r="DJ154" s="5"/>
      <c r="DK154" s="4"/>
      <c r="DL154" s="6"/>
      <c r="DM154" s="4"/>
      <c r="DN154" s="6"/>
      <c r="DO154" s="5"/>
      <c r="DP154" s="5"/>
      <c r="DQ154" s="4"/>
      <c r="DR154" s="6"/>
      <c r="DS154" s="4"/>
      <c r="DT154" s="6"/>
      <c r="DU154" s="5"/>
      <c r="DV154" s="5"/>
      <c r="DW154" s="4">
        <v>1</v>
      </c>
      <c r="DX154" s="6">
        <v>78.97</v>
      </c>
      <c r="DY154" s="4"/>
      <c r="DZ154" s="6"/>
      <c r="EA154" s="5"/>
      <c r="EB154" s="5"/>
      <c r="EC154" s="4"/>
      <c r="ED154" s="6"/>
      <c r="EE154" s="4"/>
      <c r="EF154" s="6"/>
      <c r="EG154" s="5"/>
      <c r="EH154" s="5"/>
      <c r="EI154" s="4"/>
      <c r="EJ154" s="6"/>
      <c r="EK154" s="4"/>
      <c r="EL154" s="6"/>
      <c r="EM154" s="5"/>
      <c r="EN154" s="5"/>
      <c r="EO154" s="4"/>
      <c r="EP154" s="6"/>
      <c r="EQ154" s="4"/>
      <c r="ER154" s="6"/>
      <c r="ES154" s="5"/>
      <c r="ET154" s="5"/>
      <c r="EU154" s="4"/>
      <c r="EV154" s="6"/>
      <c r="EW154" s="4"/>
      <c r="EX154" s="6"/>
      <c r="EY154" s="5"/>
      <c r="EZ154" s="5"/>
      <c r="FA154" s="4"/>
      <c r="FB154" s="6"/>
      <c r="FC154" s="4"/>
      <c r="FD154" s="6"/>
      <c r="FE154" s="5"/>
      <c r="FF154" s="5"/>
      <c r="FG154" s="4"/>
      <c r="FH154" s="6"/>
      <c r="FI154" s="4"/>
      <c r="FJ154" s="6"/>
      <c r="FK154" s="5"/>
      <c r="FL154" s="5"/>
      <c r="FM154" s="4"/>
      <c r="FN154" s="6"/>
      <c r="FO154" s="4"/>
      <c r="FP154" s="6"/>
      <c r="FQ154" s="5"/>
      <c r="FR154" s="5"/>
      <c r="FS154" s="4"/>
      <c r="FT154" s="6"/>
      <c r="FU154" s="4"/>
      <c r="FV154" s="6"/>
      <c r="FW154" s="5"/>
      <c r="FX154" s="5"/>
      <c r="FY154" s="4"/>
      <c r="FZ154" s="6"/>
      <c r="GA154" s="4"/>
      <c r="GB154" s="6"/>
      <c r="GC154" s="5"/>
      <c r="GD154" s="5"/>
      <c r="GE154" s="4"/>
      <c r="GF154" s="6"/>
      <c r="GG154" s="4"/>
      <c r="GH154" s="6"/>
      <c r="GI154" s="5"/>
      <c r="GJ154" s="5"/>
      <c r="GK154" s="4"/>
      <c r="GL154" s="6"/>
      <c r="GM154" s="4"/>
      <c r="GN154" s="6"/>
      <c r="GO154" s="5"/>
      <c r="GP154" s="5"/>
      <c r="GQ154" s="4"/>
      <c r="GR154" s="6"/>
      <c r="GS154" s="4"/>
      <c r="GT154" s="6"/>
      <c r="GU154" s="5"/>
      <c r="GV154" s="5"/>
      <c r="GW154" s="4"/>
      <c r="GX154" s="6"/>
      <c r="GY154" s="4"/>
      <c r="GZ154" s="6"/>
      <c r="HA154" s="5"/>
      <c r="HB154" s="5"/>
      <c r="HC154" s="4"/>
      <c r="HD154" s="6"/>
      <c r="HE154" s="4"/>
      <c r="HF154" s="6"/>
      <c r="HG154" s="5"/>
      <c r="HH154" s="5"/>
      <c r="HI154" s="4"/>
      <c r="HJ154" s="6"/>
      <c r="HK154" s="4"/>
      <c r="HL154" s="6"/>
      <c r="HM154" s="5"/>
      <c r="HN154" s="5"/>
      <c r="HO154" s="4"/>
      <c r="HP154" s="6"/>
      <c r="HQ154" s="4"/>
      <c r="HR154" s="6"/>
      <c r="HS154" s="5"/>
      <c r="HT154" s="5"/>
      <c r="HU154" s="4"/>
      <c r="HV154" s="6"/>
      <c r="HW154" s="4"/>
      <c r="HX154" s="6"/>
      <c r="HY154" s="5"/>
      <c r="HZ154" s="5"/>
      <c r="IA154" s="4"/>
      <c r="IB154" s="6"/>
      <c r="IC154" s="4"/>
      <c r="ID154" s="6"/>
      <c r="IE154" s="5"/>
      <c r="IF154" s="5"/>
      <c r="IG154" s="4"/>
      <c r="IH154" s="6"/>
      <c r="II154" s="4"/>
      <c r="IJ154" s="6"/>
      <c r="IK154" s="5"/>
      <c r="IL154" s="5"/>
      <c r="IM154" s="4"/>
      <c r="IN154" s="6"/>
      <c r="IO154" s="4"/>
      <c r="IP154" s="6"/>
      <c r="IQ154" s="5"/>
      <c r="IR154" s="5"/>
      <c r="IS154" s="4"/>
      <c r="IT154" s="6"/>
      <c r="IU154" s="4"/>
      <c r="IV154" s="6"/>
      <c r="IW154" s="5"/>
      <c r="IX154" s="5"/>
      <c r="IY154" s="4"/>
      <c r="IZ154" s="6"/>
      <c r="JA154" s="4"/>
      <c r="JB154" s="6"/>
      <c r="JC154" s="5"/>
      <c r="JD154" s="5"/>
      <c r="JE154" s="4"/>
      <c r="JF154" s="6"/>
      <c r="JG154" s="4"/>
      <c r="JH154" s="6"/>
      <c r="JI154" s="5"/>
      <c r="JJ154" s="5"/>
      <c r="JK154" s="4"/>
      <c r="JL154" s="6"/>
      <c r="JM154" s="4"/>
      <c r="JN154" s="6"/>
      <c r="JO154" s="5"/>
      <c r="JP154" s="5"/>
      <c r="JQ154" s="4"/>
      <c r="JR154" s="6"/>
      <c r="JS154" s="4"/>
      <c r="JT154" s="6"/>
      <c r="JU154" s="5"/>
      <c r="JV154" s="5"/>
      <c r="JW154" s="4"/>
      <c r="JX154" s="6"/>
      <c r="JY154" s="4"/>
      <c r="JZ154" s="6"/>
      <c r="KA154" s="5"/>
      <c r="KB154" s="5"/>
      <c r="KC154" s="4"/>
      <c r="KD154" s="6"/>
      <c r="KE154" s="4"/>
      <c r="KF154" s="6"/>
      <c r="KG154" s="5"/>
      <c r="KH154" s="5"/>
      <c r="KI154" s="4"/>
      <c r="KJ154" s="6"/>
      <c r="KK154" s="4"/>
      <c r="KL154" s="6"/>
      <c r="KM154" s="5"/>
      <c r="KN154" s="5"/>
    </row>
    <row r="155">
      <c r="A155" s="3" t="s">
        <v>85</v>
      </c>
      <c r="B155" s="3" t="s">
        <v>86</v>
      </c>
      <c r="C155" s="3" t="s">
        <v>87</v>
      </c>
      <c r="D155" s="3" t="s">
        <v>88</v>
      </c>
      <c r="E155" s="3" t="s">
        <v>297</v>
      </c>
      <c r="F155" s="3" t="s">
        <v>298</v>
      </c>
      <c r="G155" s="3" t="s">
        <v>299</v>
      </c>
      <c r="H155" s="3" t="s">
        <v>104</v>
      </c>
      <c r="I155" s="3" t="s">
        <v>1310</v>
      </c>
      <c r="J155" s="3" t="s">
        <v>1340</v>
      </c>
      <c r="K155" s="4"/>
      <c r="L155" s="4">
        <f>=ROUNDDOWN({0},0)</f>
      </c>
      <c r="M155" s="4"/>
      <c r="N155" s="5"/>
      <c r="O155" s="4"/>
      <c r="P155" s="4">
        <f>=ROUNDDOWN({0},0)</f>
      </c>
      <c r="Q155" s="4"/>
      <c r="R155" s="5"/>
      <c r="S155" s="4">
        <v>4</v>
      </c>
      <c r="T155" s="6">
        <v>180.21</v>
      </c>
      <c r="U155" s="4"/>
      <c r="V155" s="6"/>
      <c r="W155" s="5"/>
      <c r="X155" s="5"/>
      <c r="Y155" s="4">
        <v>1</v>
      </c>
      <c r="Z155" s="6">
        <v>45.43</v>
      </c>
      <c r="AA155" s="4"/>
      <c r="AB155" s="6"/>
      <c r="AC155" s="5"/>
      <c r="AD155" s="5"/>
      <c r="AE155" s="4"/>
      <c r="AF155" s="6"/>
      <c r="AG155" s="4"/>
      <c r="AH155" s="6"/>
      <c r="AI155" s="5"/>
      <c r="AJ155" s="5"/>
      <c r="AK155" s="4"/>
      <c r="AL155" s="6"/>
      <c r="AM155" s="4"/>
      <c r="AN155" s="6"/>
      <c r="AO155" s="5"/>
      <c r="AP155" s="5"/>
      <c r="AQ155" s="4">
        <v>1</v>
      </c>
      <c r="AR155" s="6">
        <v>42.4</v>
      </c>
      <c r="AS155" s="4"/>
      <c r="AT155" s="6"/>
      <c r="AU155" s="5"/>
      <c r="AV155" s="5"/>
      <c r="AW155" s="4"/>
      <c r="AX155" s="6"/>
      <c r="AY155" s="4"/>
      <c r="AZ155" s="6"/>
      <c r="BA155" s="5"/>
      <c r="BB155" s="5"/>
      <c r="BC155" s="4"/>
      <c r="BD155" s="6"/>
      <c r="BE155" s="4"/>
      <c r="BF155" s="6"/>
      <c r="BG155" s="5"/>
      <c r="BH155" s="5"/>
      <c r="BI155" s="4"/>
      <c r="BJ155" s="6"/>
      <c r="BK155" s="4"/>
      <c r="BL155" s="6"/>
      <c r="BM155" s="5"/>
      <c r="BN155" s="5"/>
      <c r="BO155" s="4"/>
      <c r="BP155" s="6"/>
      <c r="BQ155" s="4"/>
      <c r="BR155" s="6"/>
      <c r="BS155" s="5"/>
      <c r="BT155" s="5"/>
      <c r="BU155" s="4"/>
      <c r="BV155" s="6"/>
      <c r="BW155" s="4"/>
      <c r="BX155" s="6"/>
      <c r="BY155" s="5"/>
      <c r="BZ155" s="5"/>
      <c r="CA155" s="4"/>
      <c r="CB155" s="6"/>
      <c r="CC155" s="4"/>
      <c r="CD155" s="6"/>
      <c r="CE155" s="5"/>
      <c r="CF155" s="5"/>
      <c r="CG155" s="4"/>
      <c r="CH155" s="6"/>
      <c r="CI155" s="4"/>
      <c r="CJ155" s="6"/>
      <c r="CK155" s="5"/>
      <c r="CL155" s="5"/>
      <c r="CM155" s="4"/>
      <c r="CN155" s="6"/>
      <c r="CO155" s="4"/>
      <c r="CP155" s="6"/>
      <c r="CQ155" s="5"/>
      <c r="CR155" s="5"/>
      <c r="CS155" s="4"/>
      <c r="CT155" s="6"/>
      <c r="CU155" s="4"/>
      <c r="CV155" s="6"/>
      <c r="CW155" s="5"/>
      <c r="CX155" s="5"/>
      <c r="CY155" s="4"/>
      <c r="CZ155" s="6"/>
      <c r="DA155" s="4"/>
      <c r="DB155" s="6"/>
      <c r="DC155" s="5"/>
      <c r="DD155" s="5"/>
      <c r="DE155" s="4">
        <v>2</v>
      </c>
      <c r="DF155" s="6">
        <v>92.38</v>
      </c>
      <c r="DG155" s="4"/>
      <c r="DH155" s="6"/>
      <c r="DI155" s="5"/>
      <c r="DJ155" s="5"/>
      <c r="DK155" s="4"/>
      <c r="DL155" s="6"/>
      <c r="DM155" s="4"/>
      <c r="DN155" s="6"/>
      <c r="DO155" s="5"/>
      <c r="DP155" s="5"/>
      <c r="DQ155" s="4"/>
      <c r="DR155" s="6"/>
      <c r="DS155" s="4"/>
      <c r="DT155" s="6"/>
      <c r="DU155" s="5"/>
      <c r="DV155" s="5"/>
      <c r="DW155" s="4"/>
      <c r="DX155" s="6"/>
      <c r="DY155" s="4"/>
      <c r="DZ155" s="6"/>
      <c r="EA155" s="5"/>
      <c r="EB155" s="5"/>
      <c r="EC155" s="4"/>
      <c r="ED155" s="6"/>
      <c r="EE155" s="4"/>
      <c r="EF155" s="6"/>
      <c r="EG155" s="5"/>
      <c r="EH155" s="5"/>
      <c r="EI155" s="4"/>
      <c r="EJ155" s="6"/>
      <c r="EK155" s="4"/>
      <c r="EL155" s="6"/>
      <c r="EM155" s="5"/>
      <c r="EN155" s="5"/>
      <c r="EO155" s="4"/>
      <c r="EP155" s="6"/>
      <c r="EQ155" s="4"/>
      <c r="ER155" s="6"/>
      <c r="ES155" s="5"/>
      <c r="ET155" s="5"/>
      <c r="EU155" s="4"/>
      <c r="EV155" s="6"/>
      <c r="EW155" s="4"/>
      <c r="EX155" s="6"/>
      <c r="EY155" s="5"/>
      <c r="EZ155" s="5"/>
      <c r="FA155" s="4"/>
      <c r="FB155" s="6"/>
      <c r="FC155" s="4"/>
      <c r="FD155" s="6"/>
      <c r="FE155" s="5"/>
      <c r="FF155" s="5"/>
      <c r="FG155" s="4"/>
      <c r="FH155" s="6"/>
      <c r="FI155" s="4"/>
      <c r="FJ155" s="6"/>
      <c r="FK155" s="5"/>
      <c r="FL155" s="5"/>
      <c r="FM155" s="4"/>
      <c r="FN155" s="6"/>
      <c r="FO155" s="4"/>
      <c r="FP155" s="6"/>
      <c r="FQ155" s="5"/>
      <c r="FR155" s="5"/>
      <c r="FS155" s="4"/>
      <c r="FT155" s="6"/>
      <c r="FU155" s="4"/>
      <c r="FV155" s="6"/>
      <c r="FW155" s="5"/>
      <c r="FX155" s="5"/>
      <c r="FY155" s="4"/>
      <c r="FZ155" s="6"/>
      <c r="GA155" s="4"/>
      <c r="GB155" s="6"/>
      <c r="GC155" s="5"/>
      <c r="GD155" s="5"/>
      <c r="GE155" s="4"/>
      <c r="GF155" s="6"/>
      <c r="GG155" s="4"/>
      <c r="GH155" s="6"/>
      <c r="GI155" s="5"/>
      <c r="GJ155" s="5"/>
      <c r="GK155" s="4"/>
      <c r="GL155" s="6"/>
      <c r="GM155" s="4"/>
      <c r="GN155" s="6"/>
      <c r="GO155" s="5"/>
      <c r="GP155" s="5"/>
      <c r="GQ155" s="4"/>
      <c r="GR155" s="6"/>
      <c r="GS155" s="4"/>
      <c r="GT155" s="6"/>
      <c r="GU155" s="5"/>
      <c r="GV155" s="5"/>
      <c r="GW155" s="4"/>
      <c r="GX155" s="6"/>
      <c r="GY155" s="4"/>
      <c r="GZ155" s="6"/>
      <c r="HA155" s="5"/>
      <c r="HB155" s="5"/>
      <c r="HC155" s="4"/>
      <c r="HD155" s="6"/>
      <c r="HE155" s="4"/>
      <c r="HF155" s="6"/>
      <c r="HG155" s="5"/>
      <c r="HH155" s="5"/>
      <c r="HI155" s="4"/>
      <c r="HJ155" s="6"/>
      <c r="HK155" s="4"/>
      <c r="HL155" s="6"/>
      <c r="HM155" s="5"/>
      <c r="HN155" s="5"/>
      <c r="HO155" s="4"/>
      <c r="HP155" s="6"/>
      <c r="HQ155" s="4"/>
      <c r="HR155" s="6"/>
      <c r="HS155" s="5"/>
      <c r="HT155" s="5"/>
      <c r="HU155" s="4"/>
      <c r="HV155" s="6"/>
      <c r="HW155" s="4"/>
      <c r="HX155" s="6"/>
      <c r="HY155" s="5"/>
      <c r="HZ155" s="5"/>
      <c r="IA155" s="4"/>
      <c r="IB155" s="6"/>
      <c r="IC155" s="4"/>
      <c r="ID155" s="6"/>
      <c r="IE155" s="5"/>
      <c r="IF155" s="5"/>
      <c r="IG155" s="4"/>
      <c r="IH155" s="6"/>
      <c r="II155" s="4"/>
      <c r="IJ155" s="6"/>
      <c r="IK155" s="5"/>
      <c r="IL155" s="5"/>
      <c r="IM155" s="4"/>
      <c r="IN155" s="6"/>
      <c r="IO155" s="4"/>
      <c r="IP155" s="6"/>
      <c r="IQ155" s="5"/>
      <c r="IR155" s="5"/>
      <c r="IS155" s="4"/>
      <c r="IT155" s="6"/>
      <c r="IU155" s="4"/>
      <c r="IV155" s="6"/>
      <c r="IW155" s="5"/>
      <c r="IX155" s="5"/>
      <c r="IY155" s="4"/>
      <c r="IZ155" s="6"/>
      <c r="JA155" s="4"/>
      <c r="JB155" s="6"/>
      <c r="JC155" s="5"/>
      <c r="JD155" s="5"/>
      <c r="JE155" s="4"/>
      <c r="JF155" s="6"/>
      <c r="JG155" s="4"/>
      <c r="JH155" s="6"/>
      <c r="JI155" s="5"/>
      <c r="JJ155" s="5"/>
      <c r="JK155" s="4"/>
      <c r="JL155" s="6"/>
      <c r="JM155" s="4"/>
      <c r="JN155" s="6"/>
      <c r="JO155" s="5"/>
      <c r="JP155" s="5"/>
      <c r="JQ155" s="4"/>
      <c r="JR155" s="6"/>
      <c r="JS155" s="4"/>
      <c r="JT155" s="6"/>
      <c r="JU155" s="5"/>
      <c r="JV155" s="5"/>
      <c r="JW155" s="4"/>
      <c r="JX155" s="6"/>
      <c r="JY155" s="4"/>
      <c r="JZ155" s="6"/>
      <c r="KA155" s="5"/>
      <c r="KB155" s="5"/>
      <c r="KC155" s="4"/>
      <c r="KD155" s="6"/>
      <c r="KE155" s="4"/>
      <c r="KF155" s="6"/>
      <c r="KG155" s="5"/>
      <c r="KH155" s="5"/>
      <c r="KI155" s="4"/>
      <c r="KJ155" s="6"/>
      <c r="KK155" s="4"/>
      <c r="KL155" s="6"/>
      <c r="KM155" s="5"/>
      <c r="KN155" s="5"/>
    </row>
    <row r="156">
      <c r="A156" s="3" t="s">
        <v>85</v>
      </c>
      <c r="B156" s="3" t="s">
        <v>86</v>
      </c>
      <c r="C156" s="3" t="s">
        <v>87</v>
      </c>
      <c r="D156" s="3" t="s">
        <v>88</v>
      </c>
      <c r="E156" s="3" t="s">
        <v>297</v>
      </c>
      <c r="F156" s="3" t="s">
        <v>298</v>
      </c>
      <c r="G156" s="3" t="s">
        <v>299</v>
      </c>
      <c r="H156" s="3" t="s">
        <v>104</v>
      </c>
      <c r="I156" s="3" t="s">
        <v>1308</v>
      </c>
      <c r="J156" s="3" t="s">
        <v>1340</v>
      </c>
      <c r="K156" s="4"/>
      <c r="L156" s="4">
        <f>=ROUNDDOWN({0},0)</f>
      </c>
      <c r="M156" s="4"/>
      <c r="N156" s="5"/>
      <c r="O156" s="4"/>
      <c r="P156" s="4">
        <f>=ROUNDDOWN({0},0)</f>
      </c>
      <c r="Q156" s="4"/>
      <c r="R156" s="5"/>
      <c r="S156" s="4"/>
      <c r="T156" s="6"/>
      <c r="U156" s="4"/>
      <c r="V156" s="6"/>
      <c r="W156" s="5"/>
      <c r="X156" s="5"/>
      <c r="Y156" s="4"/>
      <c r="Z156" s="6"/>
      <c r="AA156" s="4"/>
      <c r="AB156" s="6"/>
      <c r="AC156" s="5"/>
      <c r="AD156" s="5"/>
      <c r="AE156" s="4"/>
      <c r="AF156" s="6"/>
      <c r="AG156" s="4"/>
      <c r="AH156" s="6"/>
      <c r="AI156" s="5"/>
      <c r="AJ156" s="5"/>
      <c r="AK156" s="4"/>
      <c r="AL156" s="6"/>
      <c r="AM156" s="4"/>
      <c r="AN156" s="6"/>
      <c r="AO156" s="5"/>
      <c r="AP156" s="5"/>
      <c r="AQ156" s="4"/>
      <c r="AR156" s="6"/>
      <c r="AS156" s="4"/>
      <c r="AT156" s="6"/>
      <c r="AU156" s="5"/>
      <c r="AV156" s="5"/>
      <c r="AW156" s="4"/>
      <c r="AX156" s="6"/>
      <c r="AY156" s="4"/>
      <c r="AZ156" s="6"/>
      <c r="BA156" s="5"/>
      <c r="BB156" s="5"/>
      <c r="BC156" s="4"/>
      <c r="BD156" s="6"/>
      <c r="BE156" s="4"/>
      <c r="BF156" s="6"/>
      <c r="BG156" s="5"/>
      <c r="BH156" s="5"/>
      <c r="BI156" s="4"/>
      <c r="BJ156" s="6"/>
      <c r="BK156" s="4"/>
      <c r="BL156" s="6"/>
      <c r="BM156" s="5"/>
      <c r="BN156" s="5"/>
      <c r="BO156" s="4"/>
      <c r="BP156" s="6"/>
      <c r="BQ156" s="4"/>
      <c r="BR156" s="6"/>
      <c r="BS156" s="5"/>
      <c r="BT156" s="5"/>
      <c r="BU156" s="4"/>
      <c r="BV156" s="6"/>
      <c r="BW156" s="4"/>
      <c r="BX156" s="6"/>
      <c r="BY156" s="5"/>
      <c r="BZ156" s="5"/>
      <c r="CA156" s="4"/>
      <c r="CB156" s="6"/>
      <c r="CC156" s="4"/>
      <c r="CD156" s="6"/>
      <c r="CE156" s="5"/>
      <c r="CF156" s="5"/>
      <c r="CG156" s="4"/>
      <c r="CH156" s="6"/>
      <c r="CI156" s="4"/>
      <c r="CJ156" s="6"/>
      <c r="CK156" s="5"/>
      <c r="CL156" s="5"/>
      <c r="CM156" s="4"/>
      <c r="CN156" s="6"/>
      <c r="CO156" s="4"/>
      <c r="CP156" s="6"/>
      <c r="CQ156" s="5"/>
      <c r="CR156" s="5"/>
      <c r="CS156" s="4"/>
      <c r="CT156" s="6"/>
      <c r="CU156" s="4"/>
      <c r="CV156" s="6"/>
      <c r="CW156" s="5"/>
      <c r="CX156" s="5"/>
      <c r="CY156" s="4"/>
      <c r="CZ156" s="6"/>
      <c r="DA156" s="4"/>
      <c r="DB156" s="6"/>
      <c r="DC156" s="5"/>
      <c r="DD156" s="5"/>
      <c r="DE156" s="4"/>
      <c r="DF156" s="6"/>
      <c r="DG156" s="4"/>
      <c r="DH156" s="6"/>
      <c r="DI156" s="5"/>
      <c r="DJ156" s="5"/>
      <c r="DK156" s="4"/>
      <c r="DL156" s="6"/>
      <c r="DM156" s="4"/>
      <c r="DN156" s="6"/>
      <c r="DO156" s="5"/>
      <c r="DP156" s="5"/>
      <c r="DQ156" s="4"/>
      <c r="DR156" s="6"/>
      <c r="DS156" s="4"/>
      <c r="DT156" s="6"/>
      <c r="DU156" s="5"/>
      <c r="DV156" s="5"/>
      <c r="DW156" s="4"/>
      <c r="DX156" s="6"/>
      <c r="DY156" s="4"/>
      <c r="DZ156" s="6"/>
      <c r="EA156" s="5"/>
      <c r="EB156" s="5"/>
      <c r="EC156" s="4"/>
      <c r="ED156" s="6"/>
      <c r="EE156" s="4"/>
      <c r="EF156" s="6"/>
      <c r="EG156" s="5"/>
      <c r="EH156" s="5"/>
      <c r="EI156" s="4"/>
      <c r="EJ156" s="6"/>
      <c r="EK156" s="4"/>
      <c r="EL156" s="6"/>
      <c r="EM156" s="5"/>
      <c r="EN156" s="5"/>
      <c r="EO156" s="4"/>
      <c r="EP156" s="6"/>
      <c r="EQ156" s="4"/>
      <c r="ER156" s="6"/>
      <c r="ES156" s="5"/>
      <c r="ET156" s="5"/>
      <c r="EU156" s="4"/>
      <c r="EV156" s="6"/>
      <c r="EW156" s="4"/>
      <c r="EX156" s="6"/>
      <c r="EY156" s="5"/>
      <c r="EZ156" s="5"/>
      <c r="FA156" s="4"/>
      <c r="FB156" s="6"/>
      <c r="FC156" s="4"/>
      <c r="FD156" s="6"/>
      <c r="FE156" s="5"/>
      <c r="FF156" s="5"/>
      <c r="FG156" s="4"/>
      <c r="FH156" s="6"/>
      <c r="FI156" s="4"/>
      <c r="FJ156" s="6"/>
      <c r="FK156" s="5"/>
      <c r="FL156" s="5"/>
      <c r="FM156" s="4"/>
      <c r="FN156" s="6"/>
      <c r="FO156" s="4"/>
      <c r="FP156" s="6"/>
      <c r="FQ156" s="5"/>
      <c r="FR156" s="5"/>
      <c r="FS156" s="4"/>
      <c r="FT156" s="6"/>
      <c r="FU156" s="4"/>
      <c r="FV156" s="6"/>
      <c r="FW156" s="5"/>
      <c r="FX156" s="5"/>
      <c r="FY156" s="4"/>
      <c r="FZ156" s="6"/>
      <c r="GA156" s="4"/>
      <c r="GB156" s="6"/>
      <c r="GC156" s="5"/>
      <c r="GD156" s="5"/>
      <c r="GE156" s="4"/>
      <c r="GF156" s="6"/>
      <c r="GG156" s="4"/>
      <c r="GH156" s="6"/>
      <c r="GI156" s="5"/>
      <c r="GJ156" s="5"/>
      <c r="GK156" s="4"/>
      <c r="GL156" s="6"/>
      <c r="GM156" s="4"/>
      <c r="GN156" s="6"/>
      <c r="GO156" s="5"/>
      <c r="GP156" s="5"/>
      <c r="GQ156" s="4"/>
      <c r="GR156" s="6"/>
      <c r="GS156" s="4"/>
      <c r="GT156" s="6"/>
      <c r="GU156" s="5"/>
      <c r="GV156" s="5"/>
      <c r="GW156" s="4"/>
      <c r="GX156" s="6"/>
      <c r="GY156" s="4"/>
      <c r="GZ156" s="6"/>
      <c r="HA156" s="5"/>
      <c r="HB156" s="5"/>
      <c r="HC156" s="4"/>
      <c r="HD156" s="6"/>
      <c r="HE156" s="4"/>
      <c r="HF156" s="6"/>
      <c r="HG156" s="5"/>
      <c r="HH156" s="5"/>
      <c r="HI156" s="4"/>
      <c r="HJ156" s="6"/>
      <c r="HK156" s="4"/>
      <c r="HL156" s="6"/>
      <c r="HM156" s="5"/>
      <c r="HN156" s="5"/>
      <c r="HO156" s="4"/>
      <c r="HP156" s="6"/>
      <c r="HQ156" s="4"/>
      <c r="HR156" s="6"/>
      <c r="HS156" s="5"/>
      <c r="HT156" s="5"/>
      <c r="HU156" s="4"/>
      <c r="HV156" s="6"/>
      <c r="HW156" s="4"/>
      <c r="HX156" s="6"/>
      <c r="HY156" s="5"/>
      <c r="HZ156" s="5"/>
      <c r="IA156" s="4"/>
      <c r="IB156" s="6"/>
      <c r="IC156" s="4"/>
      <c r="ID156" s="6"/>
      <c r="IE156" s="5"/>
      <c r="IF156" s="5"/>
      <c r="IG156" s="4"/>
      <c r="IH156" s="6"/>
      <c r="II156" s="4"/>
      <c r="IJ156" s="6"/>
      <c r="IK156" s="5"/>
      <c r="IL156" s="5"/>
      <c r="IM156" s="4"/>
      <c r="IN156" s="6"/>
      <c r="IO156" s="4"/>
      <c r="IP156" s="6"/>
      <c r="IQ156" s="5"/>
      <c r="IR156" s="5"/>
      <c r="IS156" s="4"/>
      <c r="IT156" s="6"/>
      <c r="IU156" s="4"/>
      <c r="IV156" s="6"/>
      <c r="IW156" s="5"/>
      <c r="IX156" s="5"/>
      <c r="IY156" s="4"/>
      <c r="IZ156" s="6"/>
      <c r="JA156" s="4"/>
      <c r="JB156" s="6"/>
      <c r="JC156" s="5"/>
      <c r="JD156" s="5"/>
      <c r="JE156" s="4"/>
      <c r="JF156" s="6"/>
      <c r="JG156" s="4"/>
      <c r="JH156" s="6"/>
      <c r="JI156" s="5"/>
      <c r="JJ156" s="5"/>
      <c r="JK156" s="4"/>
      <c r="JL156" s="6"/>
      <c r="JM156" s="4"/>
      <c r="JN156" s="6"/>
      <c r="JO156" s="5"/>
      <c r="JP156" s="5"/>
      <c r="JQ156" s="4"/>
      <c r="JR156" s="6"/>
      <c r="JS156" s="4"/>
      <c r="JT156" s="6"/>
      <c r="JU156" s="5"/>
      <c r="JV156" s="5"/>
      <c r="JW156" s="4"/>
      <c r="JX156" s="6"/>
      <c r="JY156" s="4"/>
      <c r="JZ156" s="6"/>
      <c r="KA156" s="5"/>
      <c r="KB156" s="5"/>
      <c r="KC156" s="4"/>
      <c r="KD156" s="6"/>
      <c r="KE156" s="4"/>
      <c r="KF156" s="6"/>
      <c r="KG156" s="5"/>
      <c r="KH156" s="5"/>
      <c r="KI156" s="4"/>
      <c r="KJ156" s="6"/>
      <c r="KK156" s="4"/>
      <c r="KL156" s="6"/>
      <c r="KM156" s="5"/>
      <c r="KN156" s="5"/>
    </row>
    <row r="157">
      <c r="A157" s="3" t="s">
        <v>85</v>
      </c>
      <c r="B157" s="3" t="s">
        <v>86</v>
      </c>
      <c r="C157" s="3" t="s">
        <v>87</v>
      </c>
      <c r="D157" s="3" t="s">
        <v>88</v>
      </c>
      <c r="E157" s="3" t="s">
        <v>300</v>
      </c>
      <c r="F157" s="3" t="s">
        <v>301</v>
      </c>
      <c r="G157" s="3" t="s">
        <v>302</v>
      </c>
      <c r="H157" s="3" t="s">
        <v>98</v>
      </c>
      <c r="I157" s="3" t="s">
        <v>1327</v>
      </c>
      <c r="J157" s="3" t="s">
        <v>1319</v>
      </c>
      <c r="K157" s="4">
        <v>836</v>
      </c>
      <c r="L157" s="4">
        <f>=ROUNDDOWN(44.2328042328042,0)</f>
      </c>
      <c r="M157" s="4"/>
      <c r="N157" s="5">
        <v>1</v>
      </c>
      <c r="O157" s="4"/>
      <c r="P157" s="4">
        <f>=ROUNDDOWN({0},0)</f>
      </c>
      <c r="Q157" s="4"/>
      <c r="R157" s="5"/>
      <c r="S157" s="4">
        <v>10</v>
      </c>
      <c r="T157" s="6">
        <v>766.29</v>
      </c>
      <c r="U157" s="4"/>
      <c r="V157" s="6"/>
      <c r="W157" s="5"/>
      <c r="X157" s="5"/>
      <c r="Y157" s="4">
        <v>1</v>
      </c>
      <c r="Z157" s="6">
        <v>78.12</v>
      </c>
      <c r="AA157" s="4"/>
      <c r="AB157" s="6"/>
      <c r="AC157" s="5"/>
      <c r="AD157" s="5"/>
      <c r="AE157" s="4">
        <v>2</v>
      </c>
      <c r="AF157" s="6">
        <v>155.84</v>
      </c>
      <c r="AG157" s="4"/>
      <c r="AH157" s="6"/>
      <c r="AI157" s="5"/>
      <c r="AJ157" s="5"/>
      <c r="AK157" s="4"/>
      <c r="AL157" s="6"/>
      <c r="AM157" s="4"/>
      <c r="AN157" s="6"/>
      <c r="AO157" s="5"/>
      <c r="AP157" s="5"/>
      <c r="AQ157" s="4">
        <v>3</v>
      </c>
      <c r="AR157" s="6">
        <v>230</v>
      </c>
      <c r="AS157" s="4"/>
      <c r="AT157" s="6"/>
      <c r="AU157" s="5"/>
      <c r="AV157" s="5"/>
      <c r="AW157" s="4">
        <v>3</v>
      </c>
      <c r="AX157" s="6">
        <v>209.34</v>
      </c>
      <c r="AY157" s="4"/>
      <c r="AZ157" s="6"/>
      <c r="BA157" s="5"/>
      <c r="BB157" s="5"/>
      <c r="BC157" s="4"/>
      <c r="BD157" s="6"/>
      <c r="BE157" s="4"/>
      <c r="BF157" s="6"/>
      <c r="BG157" s="5"/>
      <c r="BH157" s="5"/>
      <c r="BI157" s="4"/>
      <c r="BJ157" s="6"/>
      <c r="BK157" s="4"/>
      <c r="BL157" s="6"/>
      <c r="BM157" s="5"/>
      <c r="BN157" s="5"/>
      <c r="BO157" s="4"/>
      <c r="BP157" s="6"/>
      <c r="BQ157" s="4"/>
      <c r="BR157" s="6"/>
      <c r="BS157" s="5"/>
      <c r="BT157" s="5"/>
      <c r="BU157" s="4"/>
      <c r="BV157" s="6"/>
      <c r="BW157" s="4"/>
      <c r="BX157" s="6"/>
      <c r="BY157" s="5"/>
      <c r="BZ157" s="5"/>
      <c r="CA157" s="4"/>
      <c r="CB157" s="6"/>
      <c r="CC157" s="4"/>
      <c r="CD157" s="6"/>
      <c r="CE157" s="5"/>
      <c r="CF157" s="5"/>
      <c r="CG157" s="4"/>
      <c r="CH157" s="6"/>
      <c r="CI157" s="4"/>
      <c r="CJ157" s="6"/>
      <c r="CK157" s="5"/>
      <c r="CL157" s="5"/>
      <c r="CM157" s="4">
        <v>1</v>
      </c>
      <c r="CN157" s="6">
        <v>92.99</v>
      </c>
      <c r="CO157" s="4"/>
      <c r="CP157" s="6"/>
      <c r="CQ157" s="5"/>
      <c r="CR157" s="5"/>
      <c r="CS157" s="4"/>
      <c r="CT157" s="6"/>
      <c r="CU157" s="4"/>
      <c r="CV157" s="6"/>
      <c r="CW157" s="5"/>
      <c r="CX157" s="5"/>
      <c r="CY157" s="4"/>
      <c r="CZ157" s="6"/>
      <c r="DA157" s="4"/>
      <c r="DB157" s="6"/>
      <c r="DC157" s="5"/>
      <c r="DD157" s="5"/>
      <c r="DE157" s="4"/>
      <c r="DF157" s="6"/>
      <c r="DG157" s="4"/>
      <c r="DH157" s="6"/>
      <c r="DI157" s="5"/>
      <c r="DJ157" s="5"/>
      <c r="DK157" s="4"/>
      <c r="DL157" s="6"/>
      <c r="DM157" s="4"/>
      <c r="DN157" s="6"/>
      <c r="DO157" s="5"/>
      <c r="DP157" s="5"/>
      <c r="DQ157" s="4"/>
      <c r="DR157" s="6"/>
      <c r="DS157" s="4"/>
      <c r="DT157" s="6"/>
      <c r="DU157" s="5"/>
      <c r="DV157" s="5"/>
      <c r="DW157" s="4"/>
      <c r="DX157" s="6"/>
      <c r="DY157" s="4"/>
      <c r="DZ157" s="6"/>
      <c r="EA157" s="5"/>
      <c r="EB157" s="5"/>
      <c r="EC157" s="4"/>
      <c r="ED157" s="6"/>
      <c r="EE157" s="4"/>
      <c r="EF157" s="6"/>
      <c r="EG157" s="5"/>
      <c r="EH157" s="5"/>
      <c r="EI157" s="4"/>
      <c r="EJ157" s="6"/>
      <c r="EK157" s="4"/>
      <c r="EL157" s="6"/>
      <c r="EM157" s="5"/>
      <c r="EN157" s="5"/>
      <c r="EO157" s="4"/>
      <c r="EP157" s="6"/>
      <c r="EQ157" s="4"/>
      <c r="ER157" s="6"/>
      <c r="ES157" s="5"/>
      <c r="ET157" s="5"/>
      <c r="EU157" s="4"/>
      <c r="EV157" s="6"/>
      <c r="EW157" s="4"/>
      <c r="EX157" s="6"/>
      <c r="EY157" s="5"/>
      <c r="EZ157" s="5"/>
      <c r="FA157" s="4"/>
      <c r="FB157" s="6"/>
      <c r="FC157" s="4"/>
      <c r="FD157" s="6"/>
      <c r="FE157" s="5"/>
      <c r="FF157" s="5"/>
      <c r="FG157" s="4"/>
      <c r="FH157" s="6"/>
      <c r="FI157" s="4"/>
      <c r="FJ157" s="6"/>
      <c r="FK157" s="5"/>
      <c r="FL157" s="5"/>
      <c r="FM157" s="4"/>
      <c r="FN157" s="6"/>
      <c r="FO157" s="4"/>
      <c r="FP157" s="6"/>
      <c r="FQ157" s="5"/>
      <c r="FR157" s="5"/>
      <c r="FS157" s="4"/>
      <c r="FT157" s="6"/>
      <c r="FU157" s="4"/>
      <c r="FV157" s="6"/>
      <c r="FW157" s="5"/>
      <c r="FX157" s="5"/>
      <c r="FY157" s="4"/>
      <c r="FZ157" s="6"/>
      <c r="GA157" s="4"/>
      <c r="GB157" s="6"/>
      <c r="GC157" s="5"/>
      <c r="GD157" s="5"/>
      <c r="GE157" s="4"/>
      <c r="GF157" s="6"/>
      <c r="GG157" s="4"/>
      <c r="GH157" s="6"/>
      <c r="GI157" s="5"/>
      <c r="GJ157" s="5"/>
      <c r="GK157" s="4"/>
      <c r="GL157" s="6"/>
      <c r="GM157" s="4"/>
      <c r="GN157" s="6"/>
      <c r="GO157" s="5"/>
      <c r="GP157" s="5"/>
      <c r="GQ157" s="4"/>
      <c r="GR157" s="6"/>
      <c r="GS157" s="4"/>
      <c r="GT157" s="6"/>
      <c r="GU157" s="5"/>
      <c r="GV157" s="5"/>
      <c r="GW157" s="4"/>
      <c r="GX157" s="6"/>
      <c r="GY157" s="4"/>
      <c r="GZ157" s="6"/>
      <c r="HA157" s="5"/>
      <c r="HB157" s="5"/>
      <c r="HC157" s="4"/>
      <c r="HD157" s="6"/>
      <c r="HE157" s="4"/>
      <c r="HF157" s="6"/>
      <c r="HG157" s="5"/>
      <c r="HH157" s="5"/>
      <c r="HI157" s="4"/>
      <c r="HJ157" s="6"/>
      <c r="HK157" s="4"/>
      <c r="HL157" s="6"/>
      <c r="HM157" s="5"/>
      <c r="HN157" s="5"/>
      <c r="HO157" s="4"/>
      <c r="HP157" s="6"/>
      <c r="HQ157" s="4"/>
      <c r="HR157" s="6"/>
      <c r="HS157" s="5"/>
      <c r="HT157" s="5"/>
      <c r="HU157" s="4"/>
      <c r="HV157" s="6"/>
      <c r="HW157" s="4"/>
      <c r="HX157" s="6"/>
      <c r="HY157" s="5"/>
      <c r="HZ157" s="5"/>
      <c r="IA157" s="4"/>
      <c r="IB157" s="6"/>
      <c r="IC157" s="4"/>
      <c r="ID157" s="6"/>
      <c r="IE157" s="5"/>
      <c r="IF157" s="5"/>
      <c r="IG157" s="4"/>
      <c r="IH157" s="6"/>
      <c r="II157" s="4"/>
      <c r="IJ157" s="6"/>
      <c r="IK157" s="5"/>
      <c r="IL157" s="5"/>
      <c r="IM157" s="4"/>
      <c r="IN157" s="6"/>
      <c r="IO157" s="4"/>
      <c r="IP157" s="6"/>
      <c r="IQ157" s="5"/>
      <c r="IR157" s="5"/>
      <c r="IS157" s="4"/>
      <c r="IT157" s="6"/>
      <c r="IU157" s="4"/>
      <c r="IV157" s="6"/>
      <c r="IW157" s="5"/>
      <c r="IX157" s="5"/>
      <c r="IY157" s="4"/>
      <c r="IZ157" s="6"/>
      <c r="JA157" s="4"/>
      <c r="JB157" s="6"/>
      <c r="JC157" s="5"/>
      <c r="JD157" s="5"/>
      <c r="JE157" s="4"/>
      <c r="JF157" s="6"/>
      <c r="JG157" s="4"/>
      <c r="JH157" s="6"/>
      <c r="JI157" s="5"/>
      <c r="JJ157" s="5"/>
      <c r="JK157" s="4"/>
      <c r="JL157" s="6"/>
      <c r="JM157" s="4"/>
      <c r="JN157" s="6"/>
      <c r="JO157" s="5"/>
      <c r="JP157" s="5"/>
      <c r="JQ157" s="4"/>
      <c r="JR157" s="6"/>
      <c r="JS157" s="4"/>
      <c r="JT157" s="6"/>
      <c r="JU157" s="5"/>
      <c r="JV157" s="5"/>
      <c r="JW157" s="4"/>
      <c r="JX157" s="6"/>
      <c r="JY157" s="4"/>
      <c r="JZ157" s="6"/>
      <c r="KA157" s="5"/>
      <c r="KB157" s="5"/>
      <c r="KC157" s="4"/>
      <c r="KD157" s="6"/>
      <c r="KE157" s="4"/>
      <c r="KF157" s="6"/>
      <c r="KG157" s="5"/>
      <c r="KH157" s="5"/>
      <c r="KI157" s="4"/>
      <c r="KJ157" s="6"/>
      <c r="KK157" s="4"/>
      <c r="KL157" s="6"/>
      <c r="KM157" s="5"/>
      <c r="KN157" s="5"/>
    </row>
    <row r="158">
      <c r="A158" s="3" t="s">
        <v>85</v>
      </c>
      <c r="B158" s="3" t="s">
        <v>86</v>
      </c>
      <c r="C158" s="3" t="s">
        <v>87</v>
      </c>
      <c r="D158" s="3" t="s">
        <v>88</v>
      </c>
      <c r="E158" s="3" t="s">
        <v>303</v>
      </c>
      <c r="F158" s="3" t="s">
        <v>218</v>
      </c>
      <c r="G158" s="3" t="s">
        <v>304</v>
      </c>
      <c r="H158" s="3" t="s">
        <v>129</v>
      </c>
      <c r="I158" s="3" t="s">
        <v>1323</v>
      </c>
      <c r="J158" s="3" t="s">
        <v>1337</v>
      </c>
      <c r="K158" s="4">
        <v>2050</v>
      </c>
      <c r="L158" s="4">
        <f>=ROUNDDOWN(52.5641025641026,0)</f>
      </c>
      <c r="M158" s="4"/>
      <c r="N158" s="5">
        <v>1</v>
      </c>
      <c r="O158" s="4"/>
      <c r="P158" s="4">
        <f>=ROUNDDOWN({0},0)</f>
      </c>
      <c r="Q158" s="4"/>
      <c r="R158" s="5"/>
      <c r="S158" s="4">
        <v>11</v>
      </c>
      <c r="T158" s="6">
        <v>701.46</v>
      </c>
      <c r="U158" s="4"/>
      <c r="V158" s="6"/>
      <c r="W158" s="5"/>
      <c r="X158" s="5"/>
      <c r="Y158" s="4"/>
      <c r="Z158" s="6"/>
      <c r="AA158" s="4"/>
      <c r="AB158" s="6"/>
      <c r="AC158" s="5"/>
      <c r="AD158" s="5"/>
      <c r="AE158" s="4">
        <v>1</v>
      </c>
      <c r="AF158" s="6">
        <v>60</v>
      </c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>
        <v>4</v>
      </c>
      <c r="AR158" s="6">
        <v>265.16</v>
      </c>
      <c r="AS158" s="4"/>
      <c r="AT158" s="6"/>
      <c r="AU158" s="5"/>
      <c r="AV158" s="5"/>
      <c r="AW158" s="4">
        <v>1</v>
      </c>
      <c r="AX158" s="6">
        <v>59.04</v>
      </c>
      <c r="AY158" s="4"/>
      <c r="AZ158" s="6"/>
      <c r="BA158" s="5"/>
      <c r="BB158" s="5"/>
      <c r="BC158" s="4"/>
      <c r="BD158" s="6"/>
      <c r="BE158" s="4"/>
      <c r="BF158" s="6"/>
      <c r="BG158" s="5"/>
      <c r="BH158" s="5"/>
      <c r="BI158" s="4">
        <v>1</v>
      </c>
      <c r="BJ158" s="6">
        <v>62.19</v>
      </c>
      <c r="BK158" s="4"/>
      <c r="BL158" s="6"/>
      <c r="BM158" s="5"/>
      <c r="BN158" s="5"/>
      <c r="BO158" s="4">
        <v>1</v>
      </c>
      <c r="BP158" s="6">
        <v>72.02</v>
      </c>
      <c r="BQ158" s="4"/>
      <c r="BR158" s="6"/>
      <c r="BS158" s="5"/>
      <c r="BT158" s="5"/>
      <c r="BU158" s="4"/>
      <c r="BV158" s="6"/>
      <c r="BW158" s="4"/>
      <c r="BX158" s="6"/>
      <c r="BY158" s="5"/>
      <c r="BZ158" s="5"/>
      <c r="CA158" s="4"/>
      <c r="CB158" s="6"/>
      <c r="CC158" s="4"/>
      <c r="CD158" s="6"/>
      <c r="CE158" s="5"/>
      <c r="CF158" s="5"/>
      <c r="CG158" s="4"/>
      <c r="CH158" s="6"/>
      <c r="CI158" s="4"/>
      <c r="CJ158" s="6"/>
      <c r="CK158" s="5"/>
      <c r="CL158" s="5"/>
      <c r="CM158" s="4"/>
      <c r="CN158" s="6"/>
      <c r="CO158" s="4"/>
      <c r="CP158" s="6"/>
      <c r="CQ158" s="5"/>
      <c r="CR158" s="5"/>
      <c r="CS158" s="4">
        <v>1</v>
      </c>
      <c r="CT158" s="6">
        <v>71.07</v>
      </c>
      <c r="CU158" s="4"/>
      <c r="CV158" s="6"/>
      <c r="CW158" s="5"/>
      <c r="CX158" s="5"/>
      <c r="CY158" s="4"/>
      <c r="CZ158" s="6"/>
      <c r="DA158" s="4"/>
      <c r="DB158" s="6"/>
      <c r="DC158" s="5"/>
      <c r="DD158" s="5"/>
      <c r="DE158" s="4"/>
      <c r="DF158" s="6"/>
      <c r="DG158" s="4"/>
      <c r="DH158" s="6"/>
      <c r="DI158" s="5"/>
      <c r="DJ158" s="5"/>
      <c r="DK158" s="4"/>
      <c r="DL158" s="6"/>
      <c r="DM158" s="4"/>
      <c r="DN158" s="6"/>
      <c r="DO158" s="5"/>
      <c r="DP158" s="5"/>
      <c r="DQ158" s="4">
        <v>2</v>
      </c>
      <c r="DR158" s="6">
        <v>111.98</v>
      </c>
      <c r="DS158" s="4"/>
      <c r="DT158" s="6"/>
      <c r="DU158" s="5"/>
      <c r="DV158" s="5"/>
      <c r="DW158" s="4"/>
      <c r="DX158" s="6"/>
      <c r="DY158" s="4"/>
      <c r="DZ158" s="6"/>
      <c r="EA158" s="5"/>
      <c r="EB158" s="5"/>
      <c r="EC158" s="4"/>
      <c r="ED158" s="6"/>
      <c r="EE158" s="4"/>
      <c r="EF158" s="6"/>
      <c r="EG158" s="5"/>
      <c r="EH158" s="5"/>
      <c r="EI158" s="4"/>
      <c r="EJ158" s="6"/>
      <c r="EK158" s="4"/>
      <c r="EL158" s="6"/>
      <c r="EM158" s="5"/>
      <c r="EN158" s="5"/>
      <c r="EO158" s="4"/>
      <c r="EP158" s="6"/>
      <c r="EQ158" s="4"/>
      <c r="ER158" s="6"/>
      <c r="ES158" s="5"/>
      <c r="ET158" s="5"/>
      <c r="EU158" s="4"/>
      <c r="EV158" s="6"/>
      <c r="EW158" s="4"/>
      <c r="EX158" s="6"/>
      <c r="EY158" s="5"/>
      <c r="EZ158" s="5"/>
      <c r="FA158" s="4"/>
      <c r="FB158" s="6"/>
      <c r="FC158" s="4"/>
      <c r="FD158" s="6"/>
      <c r="FE158" s="5"/>
      <c r="FF158" s="5"/>
      <c r="FG158" s="4"/>
      <c r="FH158" s="6"/>
      <c r="FI158" s="4"/>
      <c r="FJ158" s="6"/>
      <c r="FK158" s="5"/>
      <c r="FL158" s="5"/>
      <c r="FM158" s="4"/>
      <c r="FN158" s="6"/>
      <c r="FO158" s="4"/>
      <c r="FP158" s="6"/>
      <c r="FQ158" s="5"/>
      <c r="FR158" s="5"/>
      <c r="FS158" s="4"/>
      <c r="FT158" s="6"/>
      <c r="FU158" s="4"/>
      <c r="FV158" s="6"/>
      <c r="FW158" s="5"/>
      <c r="FX158" s="5"/>
      <c r="FY158" s="4"/>
      <c r="FZ158" s="6"/>
      <c r="GA158" s="4"/>
      <c r="GB158" s="6"/>
      <c r="GC158" s="5"/>
      <c r="GD158" s="5"/>
      <c r="GE158" s="4"/>
      <c r="GF158" s="6"/>
      <c r="GG158" s="4"/>
      <c r="GH158" s="6"/>
      <c r="GI158" s="5"/>
      <c r="GJ158" s="5"/>
      <c r="GK158" s="4"/>
      <c r="GL158" s="6"/>
      <c r="GM158" s="4"/>
      <c r="GN158" s="6"/>
      <c r="GO158" s="5"/>
      <c r="GP158" s="5"/>
      <c r="GQ158" s="4"/>
      <c r="GR158" s="6"/>
      <c r="GS158" s="4"/>
      <c r="GT158" s="6"/>
      <c r="GU158" s="5"/>
      <c r="GV158" s="5"/>
      <c r="GW158" s="4"/>
      <c r="GX158" s="6"/>
      <c r="GY158" s="4"/>
      <c r="GZ158" s="6"/>
      <c r="HA158" s="5"/>
      <c r="HB158" s="5"/>
      <c r="HC158" s="4"/>
      <c r="HD158" s="6"/>
      <c r="HE158" s="4"/>
      <c r="HF158" s="6"/>
      <c r="HG158" s="5"/>
      <c r="HH158" s="5"/>
      <c r="HI158" s="4"/>
      <c r="HJ158" s="6"/>
      <c r="HK158" s="4"/>
      <c r="HL158" s="6"/>
      <c r="HM158" s="5"/>
      <c r="HN158" s="5"/>
      <c r="HO158" s="4"/>
      <c r="HP158" s="6"/>
      <c r="HQ158" s="4"/>
      <c r="HR158" s="6"/>
      <c r="HS158" s="5"/>
      <c r="HT158" s="5"/>
      <c r="HU158" s="4"/>
      <c r="HV158" s="6"/>
      <c r="HW158" s="4"/>
      <c r="HX158" s="6"/>
      <c r="HY158" s="5"/>
      <c r="HZ158" s="5"/>
      <c r="IA158" s="4"/>
      <c r="IB158" s="6"/>
      <c r="IC158" s="4"/>
      <c r="ID158" s="6"/>
      <c r="IE158" s="5"/>
      <c r="IF158" s="5"/>
      <c r="IG158" s="4"/>
      <c r="IH158" s="6"/>
      <c r="II158" s="4"/>
      <c r="IJ158" s="6"/>
      <c r="IK158" s="5"/>
      <c r="IL158" s="5"/>
      <c r="IM158" s="4"/>
      <c r="IN158" s="6"/>
      <c r="IO158" s="4"/>
      <c r="IP158" s="6"/>
      <c r="IQ158" s="5"/>
      <c r="IR158" s="5"/>
      <c r="IS158" s="4"/>
      <c r="IT158" s="6"/>
      <c r="IU158" s="4"/>
      <c r="IV158" s="6"/>
      <c r="IW158" s="5"/>
      <c r="IX158" s="5"/>
      <c r="IY158" s="4"/>
      <c r="IZ158" s="6"/>
      <c r="JA158" s="4"/>
      <c r="JB158" s="6"/>
      <c r="JC158" s="5"/>
      <c r="JD158" s="5"/>
      <c r="JE158" s="4"/>
      <c r="JF158" s="6"/>
      <c r="JG158" s="4"/>
      <c r="JH158" s="6"/>
      <c r="JI158" s="5"/>
      <c r="JJ158" s="5"/>
      <c r="JK158" s="4"/>
      <c r="JL158" s="6"/>
      <c r="JM158" s="4"/>
      <c r="JN158" s="6"/>
      <c r="JO158" s="5"/>
      <c r="JP158" s="5"/>
      <c r="JQ158" s="4"/>
      <c r="JR158" s="6"/>
      <c r="JS158" s="4"/>
      <c r="JT158" s="6"/>
      <c r="JU158" s="5"/>
      <c r="JV158" s="5"/>
      <c r="JW158" s="4"/>
      <c r="JX158" s="6"/>
      <c r="JY158" s="4"/>
      <c r="JZ158" s="6"/>
      <c r="KA158" s="5"/>
      <c r="KB158" s="5"/>
      <c r="KC158" s="4"/>
      <c r="KD158" s="6"/>
      <c r="KE158" s="4"/>
      <c r="KF158" s="6"/>
      <c r="KG158" s="5"/>
      <c r="KH158" s="5"/>
      <c r="KI158" s="4"/>
      <c r="KJ158" s="6"/>
      <c r="KK158" s="4"/>
      <c r="KL158" s="6"/>
      <c r="KM158" s="5"/>
      <c r="KN158" s="5"/>
    </row>
    <row r="159">
      <c r="A159" s="3" t="s">
        <v>85</v>
      </c>
      <c r="B159" s="3" t="s">
        <v>86</v>
      </c>
      <c r="C159" s="3" t="s">
        <v>87</v>
      </c>
      <c r="D159" s="3" t="s">
        <v>88</v>
      </c>
      <c r="E159" s="3" t="s">
        <v>305</v>
      </c>
      <c r="F159" s="3" t="s">
        <v>306</v>
      </c>
      <c r="G159" s="3" t="s">
        <v>148</v>
      </c>
      <c r="H159" s="3" t="s">
        <v>104</v>
      </c>
      <c r="I159" s="3" t="s">
        <v>1341</v>
      </c>
      <c r="J159" s="3" t="s">
        <v>1340</v>
      </c>
      <c r="K159" s="4">
        <v>83</v>
      </c>
      <c r="L159" s="4">
        <f>=ROUNDDOWN(4.36842105263158,0)</f>
      </c>
      <c r="M159" s="4"/>
      <c r="N159" s="5"/>
      <c r="O159" s="4"/>
      <c r="P159" s="4">
        <f>=ROUNDDOWN({0},0)</f>
      </c>
      <c r="Q159" s="4"/>
      <c r="R159" s="5"/>
      <c r="S159" s="4">
        <v>9</v>
      </c>
      <c r="T159" s="6">
        <v>570.6</v>
      </c>
      <c r="U159" s="4"/>
      <c r="V159" s="6"/>
      <c r="W159" s="5"/>
      <c r="X159" s="5"/>
      <c r="Y159" s="4">
        <v>1</v>
      </c>
      <c r="Z159" s="6">
        <v>64.8</v>
      </c>
      <c r="AA159" s="4"/>
      <c r="AB159" s="6"/>
      <c r="AC159" s="5"/>
      <c r="AD159" s="5"/>
      <c r="AE159" s="4"/>
      <c r="AF159" s="6"/>
      <c r="AG159" s="4"/>
      <c r="AH159" s="6"/>
      <c r="AI159" s="5"/>
      <c r="AJ159" s="5"/>
      <c r="AK159" s="4"/>
      <c r="AL159" s="6"/>
      <c r="AM159" s="4"/>
      <c r="AN159" s="6"/>
      <c r="AO159" s="5"/>
      <c r="AP159" s="5"/>
      <c r="AQ159" s="4">
        <v>1</v>
      </c>
      <c r="AR159" s="6">
        <v>66</v>
      </c>
      <c r="AS159" s="4"/>
      <c r="AT159" s="6"/>
      <c r="AU159" s="5"/>
      <c r="AV159" s="5"/>
      <c r="AW159" s="4"/>
      <c r="AX159" s="6"/>
      <c r="AY159" s="4"/>
      <c r="AZ159" s="6"/>
      <c r="BA159" s="5"/>
      <c r="BB159" s="5"/>
      <c r="BC159" s="4"/>
      <c r="BD159" s="6"/>
      <c r="BE159" s="4"/>
      <c r="BF159" s="6"/>
      <c r="BG159" s="5"/>
      <c r="BH159" s="5"/>
      <c r="BI159" s="4"/>
      <c r="BJ159" s="6"/>
      <c r="BK159" s="4"/>
      <c r="BL159" s="6"/>
      <c r="BM159" s="5"/>
      <c r="BN159" s="5"/>
      <c r="BO159" s="4"/>
      <c r="BP159" s="6"/>
      <c r="BQ159" s="4"/>
      <c r="BR159" s="6"/>
      <c r="BS159" s="5"/>
      <c r="BT159" s="5"/>
      <c r="BU159" s="4"/>
      <c r="BV159" s="6"/>
      <c r="BW159" s="4"/>
      <c r="BX159" s="6"/>
      <c r="BY159" s="5"/>
      <c r="BZ159" s="5"/>
      <c r="CA159" s="4"/>
      <c r="CB159" s="6"/>
      <c r="CC159" s="4"/>
      <c r="CD159" s="6"/>
      <c r="CE159" s="5"/>
      <c r="CF159" s="5"/>
      <c r="CG159" s="4">
        <v>6</v>
      </c>
      <c r="CH159" s="6">
        <v>388.8</v>
      </c>
      <c r="CI159" s="4"/>
      <c r="CJ159" s="6"/>
      <c r="CK159" s="5"/>
      <c r="CL159" s="5"/>
      <c r="CM159" s="4"/>
      <c r="CN159" s="6"/>
      <c r="CO159" s="4"/>
      <c r="CP159" s="6"/>
      <c r="CQ159" s="5"/>
      <c r="CR159" s="5"/>
      <c r="CS159" s="4"/>
      <c r="CT159" s="6"/>
      <c r="CU159" s="4"/>
      <c r="CV159" s="6"/>
      <c r="CW159" s="5"/>
      <c r="CX159" s="5"/>
      <c r="CY159" s="4"/>
      <c r="CZ159" s="6"/>
      <c r="DA159" s="4"/>
      <c r="DB159" s="6"/>
      <c r="DC159" s="5"/>
      <c r="DD159" s="5"/>
      <c r="DE159" s="4">
        <v>1</v>
      </c>
      <c r="DF159" s="6">
        <v>51</v>
      </c>
      <c r="DG159" s="4"/>
      <c r="DH159" s="6"/>
      <c r="DI159" s="5"/>
      <c r="DJ159" s="5"/>
      <c r="DK159" s="4"/>
      <c r="DL159" s="6"/>
      <c r="DM159" s="4"/>
      <c r="DN159" s="6"/>
      <c r="DO159" s="5"/>
      <c r="DP159" s="5"/>
      <c r="DQ159" s="4"/>
      <c r="DR159" s="6"/>
      <c r="DS159" s="4"/>
      <c r="DT159" s="6"/>
      <c r="DU159" s="5"/>
      <c r="DV159" s="5"/>
      <c r="DW159" s="4"/>
      <c r="DX159" s="6"/>
      <c r="DY159" s="4"/>
      <c r="DZ159" s="6"/>
      <c r="EA159" s="5"/>
      <c r="EB159" s="5"/>
      <c r="EC159" s="4"/>
      <c r="ED159" s="6"/>
      <c r="EE159" s="4"/>
      <c r="EF159" s="6"/>
      <c r="EG159" s="5"/>
      <c r="EH159" s="5"/>
      <c r="EI159" s="4"/>
      <c r="EJ159" s="6"/>
      <c r="EK159" s="4"/>
      <c r="EL159" s="6"/>
      <c r="EM159" s="5"/>
      <c r="EN159" s="5"/>
      <c r="EO159" s="4"/>
      <c r="EP159" s="6"/>
      <c r="EQ159" s="4"/>
      <c r="ER159" s="6"/>
      <c r="ES159" s="5"/>
      <c r="ET159" s="5"/>
      <c r="EU159" s="4"/>
      <c r="EV159" s="6"/>
      <c r="EW159" s="4"/>
      <c r="EX159" s="6"/>
      <c r="EY159" s="5"/>
      <c r="EZ159" s="5"/>
      <c r="FA159" s="4"/>
      <c r="FB159" s="6"/>
      <c r="FC159" s="4"/>
      <c r="FD159" s="6"/>
      <c r="FE159" s="5"/>
      <c r="FF159" s="5"/>
      <c r="FG159" s="4"/>
      <c r="FH159" s="6"/>
      <c r="FI159" s="4"/>
      <c r="FJ159" s="6"/>
      <c r="FK159" s="5"/>
      <c r="FL159" s="5"/>
      <c r="FM159" s="4"/>
      <c r="FN159" s="6"/>
      <c r="FO159" s="4"/>
      <c r="FP159" s="6"/>
      <c r="FQ159" s="5"/>
      <c r="FR159" s="5"/>
      <c r="FS159" s="4"/>
      <c r="FT159" s="6"/>
      <c r="FU159" s="4"/>
      <c r="FV159" s="6"/>
      <c r="FW159" s="5"/>
      <c r="FX159" s="5"/>
      <c r="FY159" s="4"/>
      <c r="FZ159" s="6"/>
      <c r="GA159" s="4"/>
      <c r="GB159" s="6"/>
      <c r="GC159" s="5"/>
      <c r="GD159" s="5"/>
      <c r="GE159" s="4"/>
      <c r="GF159" s="6"/>
      <c r="GG159" s="4"/>
      <c r="GH159" s="6"/>
      <c r="GI159" s="5"/>
      <c r="GJ159" s="5"/>
      <c r="GK159" s="4"/>
      <c r="GL159" s="6"/>
      <c r="GM159" s="4"/>
      <c r="GN159" s="6"/>
      <c r="GO159" s="5"/>
      <c r="GP159" s="5"/>
      <c r="GQ159" s="4"/>
      <c r="GR159" s="6"/>
      <c r="GS159" s="4"/>
      <c r="GT159" s="6"/>
      <c r="GU159" s="5"/>
      <c r="GV159" s="5"/>
      <c r="GW159" s="4"/>
      <c r="GX159" s="6"/>
      <c r="GY159" s="4"/>
      <c r="GZ159" s="6"/>
      <c r="HA159" s="5"/>
      <c r="HB159" s="5"/>
      <c r="HC159" s="4"/>
      <c r="HD159" s="6"/>
      <c r="HE159" s="4"/>
      <c r="HF159" s="6"/>
      <c r="HG159" s="5"/>
      <c r="HH159" s="5"/>
      <c r="HI159" s="4"/>
      <c r="HJ159" s="6"/>
      <c r="HK159" s="4"/>
      <c r="HL159" s="6"/>
      <c r="HM159" s="5"/>
      <c r="HN159" s="5"/>
      <c r="HO159" s="4"/>
      <c r="HP159" s="6"/>
      <c r="HQ159" s="4"/>
      <c r="HR159" s="6"/>
      <c r="HS159" s="5"/>
      <c r="HT159" s="5"/>
      <c r="HU159" s="4"/>
      <c r="HV159" s="6"/>
      <c r="HW159" s="4"/>
      <c r="HX159" s="6"/>
      <c r="HY159" s="5"/>
      <c r="HZ159" s="5"/>
      <c r="IA159" s="4"/>
      <c r="IB159" s="6"/>
      <c r="IC159" s="4"/>
      <c r="ID159" s="6"/>
      <c r="IE159" s="5"/>
      <c r="IF159" s="5"/>
      <c r="IG159" s="4"/>
      <c r="IH159" s="6"/>
      <c r="II159" s="4"/>
      <c r="IJ159" s="6"/>
      <c r="IK159" s="5"/>
      <c r="IL159" s="5"/>
      <c r="IM159" s="4"/>
      <c r="IN159" s="6"/>
      <c r="IO159" s="4"/>
      <c r="IP159" s="6"/>
      <c r="IQ159" s="5"/>
      <c r="IR159" s="5"/>
      <c r="IS159" s="4"/>
      <c r="IT159" s="6"/>
      <c r="IU159" s="4"/>
      <c r="IV159" s="6"/>
      <c r="IW159" s="5"/>
      <c r="IX159" s="5"/>
      <c r="IY159" s="4"/>
      <c r="IZ159" s="6"/>
      <c r="JA159" s="4"/>
      <c r="JB159" s="6"/>
      <c r="JC159" s="5"/>
      <c r="JD159" s="5"/>
      <c r="JE159" s="4"/>
      <c r="JF159" s="6"/>
      <c r="JG159" s="4"/>
      <c r="JH159" s="6"/>
      <c r="JI159" s="5"/>
      <c r="JJ159" s="5"/>
      <c r="JK159" s="4"/>
      <c r="JL159" s="6"/>
      <c r="JM159" s="4"/>
      <c r="JN159" s="6"/>
      <c r="JO159" s="5"/>
      <c r="JP159" s="5"/>
      <c r="JQ159" s="4"/>
      <c r="JR159" s="6"/>
      <c r="JS159" s="4"/>
      <c r="JT159" s="6"/>
      <c r="JU159" s="5"/>
      <c r="JV159" s="5"/>
      <c r="JW159" s="4"/>
      <c r="JX159" s="6"/>
      <c r="JY159" s="4"/>
      <c r="JZ159" s="6"/>
      <c r="KA159" s="5"/>
      <c r="KB159" s="5"/>
      <c r="KC159" s="4"/>
      <c r="KD159" s="6"/>
      <c r="KE159" s="4"/>
      <c r="KF159" s="6"/>
      <c r="KG159" s="5"/>
      <c r="KH159" s="5"/>
      <c r="KI159" s="4"/>
      <c r="KJ159" s="6"/>
      <c r="KK159" s="4"/>
      <c r="KL159" s="6"/>
      <c r="KM159" s="5"/>
      <c r="KN159" s="5"/>
    </row>
    <row r="160">
      <c r="A160" s="3" t="s">
        <v>85</v>
      </c>
      <c r="B160" s="3" t="s">
        <v>86</v>
      </c>
      <c r="C160" s="3" t="s">
        <v>87</v>
      </c>
      <c r="D160" s="3" t="s">
        <v>88</v>
      </c>
      <c r="E160" s="3" t="s">
        <v>307</v>
      </c>
      <c r="F160" s="3" t="s">
        <v>308</v>
      </c>
      <c r="G160" s="3" t="s">
        <v>309</v>
      </c>
      <c r="H160" s="3" t="s">
        <v>165</v>
      </c>
      <c r="I160" s="3" t="s">
        <v>1365</v>
      </c>
      <c r="J160" s="3" t="s">
        <v>1319</v>
      </c>
      <c r="K160" s="4">
        <v>69</v>
      </c>
      <c r="L160" s="4">
        <f>=ROUNDDOWN(4.05882352941176,0)</f>
      </c>
      <c r="M160" s="4">
        <v>490</v>
      </c>
      <c r="N160" s="5">
        <v>0.5</v>
      </c>
      <c r="O160" s="4"/>
      <c r="P160" s="4">
        <f>=ROUNDDOWN({0},0)</f>
      </c>
      <c r="Q160" s="4"/>
      <c r="R160" s="5"/>
      <c r="S160" s="4">
        <v>12</v>
      </c>
      <c r="T160" s="6">
        <v>559.8</v>
      </c>
      <c r="U160" s="4"/>
      <c r="V160" s="6"/>
      <c r="W160" s="5"/>
      <c r="X160" s="5"/>
      <c r="Y160" s="4">
        <v>11</v>
      </c>
      <c r="Z160" s="6">
        <v>513.15</v>
      </c>
      <c r="AA160" s="4"/>
      <c r="AB160" s="6"/>
      <c r="AC160" s="5"/>
      <c r="AD160" s="5"/>
      <c r="AE160" s="4"/>
      <c r="AF160" s="6"/>
      <c r="AG160" s="4"/>
      <c r="AH160" s="6"/>
      <c r="AI160" s="5"/>
      <c r="AJ160" s="5"/>
      <c r="AK160" s="4">
        <v>1</v>
      </c>
      <c r="AL160" s="6">
        <v>46.65</v>
      </c>
      <c r="AM160" s="4"/>
      <c r="AN160" s="6"/>
      <c r="AO160" s="5"/>
      <c r="AP160" s="5"/>
      <c r="AQ160" s="4"/>
      <c r="AR160" s="6"/>
      <c r="AS160" s="4"/>
      <c r="AT160" s="6"/>
      <c r="AU160" s="5"/>
      <c r="AV160" s="5"/>
      <c r="AW160" s="4"/>
      <c r="AX160" s="6"/>
      <c r="AY160" s="4"/>
      <c r="AZ160" s="6"/>
      <c r="BA160" s="5"/>
      <c r="BB160" s="5"/>
      <c r="BC160" s="4"/>
      <c r="BD160" s="6"/>
      <c r="BE160" s="4"/>
      <c r="BF160" s="6"/>
      <c r="BG160" s="5"/>
      <c r="BH160" s="5"/>
      <c r="BI160" s="4"/>
      <c r="BJ160" s="6"/>
      <c r="BK160" s="4"/>
      <c r="BL160" s="6"/>
      <c r="BM160" s="5"/>
      <c r="BN160" s="5"/>
      <c r="BO160" s="4"/>
      <c r="BP160" s="6"/>
      <c r="BQ160" s="4"/>
      <c r="BR160" s="6"/>
      <c r="BS160" s="5"/>
      <c r="BT160" s="5"/>
      <c r="BU160" s="4"/>
      <c r="BV160" s="6"/>
      <c r="BW160" s="4"/>
      <c r="BX160" s="6"/>
      <c r="BY160" s="5"/>
      <c r="BZ160" s="5"/>
      <c r="CA160" s="4"/>
      <c r="CB160" s="6"/>
      <c r="CC160" s="4"/>
      <c r="CD160" s="6"/>
      <c r="CE160" s="5"/>
      <c r="CF160" s="5"/>
      <c r="CG160" s="4"/>
      <c r="CH160" s="6"/>
      <c r="CI160" s="4"/>
      <c r="CJ160" s="6"/>
      <c r="CK160" s="5"/>
      <c r="CL160" s="5"/>
      <c r="CM160" s="4"/>
      <c r="CN160" s="6"/>
      <c r="CO160" s="4"/>
      <c r="CP160" s="6"/>
      <c r="CQ160" s="5"/>
      <c r="CR160" s="5"/>
      <c r="CS160" s="4"/>
      <c r="CT160" s="6"/>
      <c r="CU160" s="4"/>
      <c r="CV160" s="6"/>
      <c r="CW160" s="5"/>
      <c r="CX160" s="5"/>
      <c r="CY160" s="4"/>
      <c r="CZ160" s="6"/>
      <c r="DA160" s="4"/>
      <c r="DB160" s="6"/>
      <c r="DC160" s="5"/>
      <c r="DD160" s="5"/>
      <c r="DE160" s="4"/>
      <c r="DF160" s="6"/>
      <c r="DG160" s="4"/>
      <c r="DH160" s="6"/>
      <c r="DI160" s="5"/>
      <c r="DJ160" s="5"/>
      <c r="DK160" s="4"/>
      <c r="DL160" s="6"/>
      <c r="DM160" s="4"/>
      <c r="DN160" s="6"/>
      <c r="DO160" s="5"/>
      <c r="DP160" s="5"/>
      <c r="DQ160" s="4"/>
      <c r="DR160" s="6"/>
      <c r="DS160" s="4"/>
      <c r="DT160" s="6"/>
      <c r="DU160" s="5"/>
      <c r="DV160" s="5"/>
      <c r="DW160" s="4"/>
      <c r="DX160" s="6"/>
      <c r="DY160" s="4"/>
      <c r="DZ160" s="6"/>
      <c r="EA160" s="5"/>
      <c r="EB160" s="5"/>
      <c r="EC160" s="4"/>
      <c r="ED160" s="6"/>
      <c r="EE160" s="4"/>
      <c r="EF160" s="6"/>
      <c r="EG160" s="5"/>
      <c r="EH160" s="5"/>
      <c r="EI160" s="4"/>
      <c r="EJ160" s="6"/>
      <c r="EK160" s="4"/>
      <c r="EL160" s="6"/>
      <c r="EM160" s="5"/>
      <c r="EN160" s="5"/>
      <c r="EO160" s="4"/>
      <c r="EP160" s="6"/>
      <c r="EQ160" s="4"/>
      <c r="ER160" s="6"/>
      <c r="ES160" s="5"/>
      <c r="ET160" s="5"/>
      <c r="EU160" s="4"/>
      <c r="EV160" s="6"/>
      <c r="EW160" s="4"/>
      <c r="EX160" s="6"/>
      <c r="EY160" s="5"/>
      <c r="EZ160" s="5"/>
      <c r="FA160" s="4"/>
      <c r="FB160" s="6"/>
      <c r="FC160" s="4"/>
      <c r="FD160" s="6"/>
      <c r="FE160" s="5"/>
      <c r="FF160" s="5"/>
      <c r="FG160" s="4"/>
      <c r="FH160" s="6"/>
      <c r="FI160" s="4"/>
      <c r="FJ160" s="6"/>
      <c r="FK160" s="5"/>
      <c r="FL160" s="5"/>
      <c r="FM160" s="4"/>
      <c r="FN160" s="6"/>
      <c r="FO160" s="4"/>
      <c r="FP160" s="6"/>
      <c r="FQ160" s="5"/>
      <c r="FR160" s="5"/>
      <c r="FS160" s="4"/>
      <c r="FT160" s="6"/>
      <c r="FU160" s="4"/>
      <c r="FV160" s="6"/>
      <c r="FW160" s="5"/>
      <c r="FX160" s="5"/>
      <c r="FY160" s="4"/>
      <c r="FZ160" s="6"/>
      <c r="GA160" s="4"/>
      <c r="GB160" s="6"/>
      <c r="GC160" s="5"/>
      <c r="GD160" s="5"/>
      <c r="GE160" s="4"/>
      <c r="GF160" s="6"/>
      <c r="GG160" s="4"/>
      <c r="GH160" s="6"/>
      <c r="GI160" s="5"/>
      <c r="GJ160" s="5"/>
      <c r="GK160" s="4"/>
      <c r="GL160" s="6"/>
      <c r="GM160" s="4"/>
      <c r="GN160" s="6"/>
      <c r="GO160" s="5"/>
      <c r="GP160" s="5"/>
      <c r="GQ160" s="4"/>
      <c r="GR160" s="6"/>
      <c r="GS160" s="4"/>
      <c r="GT160" s="6"/>
      <c r="GU160" s="5"/>
      <c r="GV160" s="5"/>
      <c r="GW160" s="4"/>
      <c r="GX160" s="6"/>
      <c r="GY160" s="4"/>
      <c r="GZ160" s="6"/>
      <c r="HA160" s="5"/>
      <c r="HB160" s="5"/>
      <c r="HC160" s="4"/>
      <c r="HD160" s="6"/>
      <c r="HE160" s="4"/>
      <c r="HF160" s="6"/>
      <c r="HG160" s="5"/>
      <c r="HH160" s="5"/>
      <c r="HI160" s="4"/>
      <c r="HJ160" s="6"/>
      <c r="HK160" s="4"/>
      <c r="HL160" s="6"/>
      <c r="HM160" s="5"/>
      <c r="HN160" s="5"/>
      <c r="HO160" s="4"/>
      <c r="HP160" s="6"/>
      <c r="HQ160" s="4"/>
      <c r="HR160" s="6"/>
      <c r="HS160" s="5"/>
      <c r="HT160" s="5"/>
      <c r="HU160" s="4"/>
      <c r="HV160" s="6"/>
      <c r="HW160" s="4"/>
      <c r="HX160" s="6"/>
      <c r="HY160" s="5"/>
      <c r="HZ160" s="5"/>
      <c r="IA160" s="4"/>
      <c r="IB160" s="6"/>
      <c r="IC160" s="4"/>
      <c r="ID160" s="6"/>
      <c r="IE160" s="5"/>
      <c r="IF160" s="5"/>
      <c r="IG160" s="4"/>
      <c r="IH160" s="6"/>
      <c r="II160" s="4"/>
      <c r="IJ160" s="6"/>
      <c r="IK160" s="5"/>
      <c r="IL160" s="5"/>
      <c r="IM160" s="4"/>
      <c r="IN160" s="6"/>
      <c r="IO160" s="4"/>
      <c r="IP160" s="6"/>
      <c r="IQ160" s="5"/>
      <c r="IR160" s="5"/>
      <c r="IS160" s="4"/>
      <c r="IT160" s="6"/>
      <c r="IU160" s="4"/>
      <c r="IV160" s="6"/>
      <c r="IW160" s="5"/>
      <c r="IX160" s="5"/>
      <c r="IY160" s="4"/>
      <c r="IZ160" s="6"/>
      <c r="JA160" s="4"/>
      <c r="JB160" s="6"/>
      <c r="JC160" s="5"/>
      <c r="JD160" s="5"/>
      <c r="JE160" s="4"/>
      <c r="JF160" s="6"/>
      <c r="JG160" s="4"/>
      <c r="JH160" s="6"/>
      <c r="JI160" s="5"/>
      <c r="JJ160" s="5"/>
      <c r="JK160" s="4"/>
      <c r="JL160" s="6"/>
      <c r="JM160" s="4"/>
      <c r="JN160" s="6"/>
      <c r="JO160" s="5"/>
      <c r="JP160" s="5"/>
      <c r="JQ160" s="4"/>
      <c r="JR160" s="6"/>
      <c r="JS160" s="4"/>
      <c r="JT160" s="6"/>
      <c r="JU160" s="5"/>
      <c r="JV160" s="5"/>
      <c r="JW160" s="4"/>
      <c r="JX160" s="6"/>
      <c r="JY160" s="4"/>
      <c r="JZ160" s="6"/>
      <c r="KA160" s="5"/>
      <c r="KB160" s="5"/>
      <c r="KC160" s="4"/>
      <c r="KD160" s="6"/>
      <c r="KE160" s="4"/>
      <c r="KF160" s="6"/>
      <c r="KG160" s="5"/>
      <c r="KH160" s="5"/>
      <c r="KI160" s="4"/>
      <c r="KJ160" s="6"/>
      <c r="KK160" s="4"/>
      <c r="KL160" s="6"/>
      <c r="KM160" s="5"/>
      <c r="KN160" s="5"/>
    </row>
    <row r="161">
      <c r="A161" s="3" t="s">
        <v>85</v>
      </c>
      <c r="B161" s="3" t="s">
        <v>86</v>
      </c>
      <c r="C161" s="3" t="s">
        <v>87</v>
      </c>
      <c r="D161" s="3" t="s">
        <v>88</v>
      </c>
      <c r="E161" s="3" t="s">
        <v>310</v>
      </c>
      <c r="F161" s="3" t="s">
        <v>104</v>
      </c>
      <c r="G161" s="3" t="s">
        <v>104</v>
      </c>
      <c r="H161" s="3" t="s">
        <v>104</v>
      </c>
      <c r="I161" s="3" t="s">
        <v>1327</v>
      </c>
      <c r="J161" s="3" t="s">
        <v>1328</v>
      </c>
      <c r="K161" s="4">
        <v>167</v>
      </c>
      <c r="L161" s="4">
        <f>=ROUNDDOWN(21.9736842105263,0)</f>
      </c>
      <c r="M161" s="4"/>
      <c r="N161" s="5">
        <v>1</v>
      </c>
      <c r="O161" s="4"/>
      <c r="P161" s="4">
        <f>=ROUNDDOWN({0},0)</f>
      </c>
      <c r="Q161" s="4"/>
      <c r="R161" s="5"/>
      <c r="S161" s="4">
        <v>11</v>
      </c>
      <c r="T161" s="6">
        <v>467.44</v>
      </c>
      <c r="U161" s="4"/>
      <c r="V161" s="6"/>
      <c r="W161" s="5"/>
      <c r="X161" s="5"/>
      <c r="Y161" s="4">
        <v>11</v>
      </c>
      <c r="Z161" s="6">
        <v>467.44</v>
      </c>
      <c r="AA161" s="4"/>
      <c r="AB161" s="6"/>
      <c r="AC161" s="5"/>
      <c r="AD161" s="5"/>
      <c r="AE161" s="4"/>
      <c r="AF161" s="6"/>
      <c r="AG161" s="4"/>
      <c r="AH161" s="6"/>
      <c r="AI161" s="5"/>
      <c r="AJ161" s="5"/>
      <c r="AK161" s="4"/>
      <c r="AL161" s="6"/>
      <c r="AM161" s="4"/>
      <c r="AN161" s="6"/>
      <c r="AO161" s="5"/>
      <c r="AP161" s="5"/>
      <c r="AQ161" s="4"/>
      <c r="AR161" s="6"/>
      <c r="AS161" s="4"/>
      <c r="AT161" s="6"/>
      <c r="AU161" s="5"/>
      <c r="AV161" s="5"/>
      <c r="AW161" s="4"/>
      <c r="AX161" s="6"/>
      <c r="AY161" s="4"/>
      <c r="AZ161" s="6"/>
      <c r="BA161" s="5"/>
      <c r="BB161" s="5"/>
      <c r="BC161" s="4"/>
      <c r="BD161" s="6"/>
      <c r="BE161" s="4"/>
      <c r="BF161" s="6"/>
      <c r="BG161" s="5"/>
      <c r="BH161" s="5"/>
      <c r="BI161" s="4"/>
      <c r="BJ161" s="6"/>
      <c r="BK161" s="4"/>
      <c r="BL161" s="6"/>
      <c r="BM161" s="5"/>
      <c r="BN161" s="5"/>
      <c r="BO161" s="4"/>
      <c r="BP161" s="6"/>
      <c r="BQ161" s="4"/>
      <c r="BR161" s="6"/>
      <c r="BS161" s="5"/>
      <c r="BT161" s="5"/>
      <c r="BU161" s="4"/>
      <c r="BV161" s="6"/>
      <c r="BW161" s="4"/>
      <c r="BX161" s="6"/>
      <c r="BY161" s="5"/>
      <c r="BZ161" s="5"/>
      <c r="CA161" s="4"/>
      <c r="CB161" s="6"/>
      <c r="CC161" s="4"/>
      <c r="CD161" s="6"/>
      <c r="CE161" s="5"/>
      <c r="CF161" s="5"/>
      <c r="CG161" s="4"/>
      <c r="CH161" s="6"/>
      <c r="CI161" s="4"/>
      <c r="CJ161" s="6"/>
      <c r="CK161" s="5"/>
      <c r="CL161" s="5"/>
      <c r="CM161" s="4"/>
      <c r="CN161" s="6"/>
      <c r="CO161" s="4"/>
      <c r="CP161" s="6"/>
      <c r="CQ161" s="5"/>
      <c r="CR161" s="5"/>
      <c r="CS161" s="4"/>
      <c r="CT161" s="6"/>
      <c r="CU161" s="4"/>
      <c r="CV161" s="6"/>
      <c r="CW161" s="5"/>
      <c r="CX161" s="5"/>
      <c r="CY161" s="4"/>
      <c r="CZ161" s="6"/>
      <c r="DA161" s="4"/>
      <c r="DB161" s="6"/>
      <c r="DC161" s="5"/>
      <c r="DD161" s="5"/>
      <c r="DE161" s="4"/>
      <c r="DF161" s="6"/>
      <c r="DG161" s="4"/>
      <c r="DH161" s="6"/>
      <c r="DI161" s="5"/>
      <c r="DJ161" s="5"/>
      <c r="DK161" s="4"/>
      <c r="DL161" s="6"/>
      <c r="DM161" s="4"/>
      <c r="DN161" s="6"/>
      <c r="DO161" s="5"/>
      <c r="DP161" s="5"/>
      <c r="DQ161" s="4"/>
      <c r="DR161" s="6"/>
      <c r="DS161" s="4"/>
      <c r="DT161" s="6"/>
      <c r="DU161" s="5"/>
      <c r="DV161" s="5"/>
      <c r="DW161" s="4"/>
      <c r="DX161" s="6"/>
      <c r="DY161" s="4"/>
      <c r="DZ161" s="6"/>
      <c r="EA161" s="5"/>
      <c r="EB161" s="5"/>
      <c r="EC161" s="4"/>
      <c r="ED161" s="6"/>
      <c r="EE161" s="4"/>
      <c r="EF161" s="6"/>
      <c r="EG161" s="5"/>
      <c r="EH161" s="5"/>
      <c r="EI161" s="4"/>
      <c r="EJ161" s="6"/>
      <c r="EK161" s="4"/>
      <c r="EL161" s="6"/>
      <c r="EM161" s="5"/>
      <c r="EN161" s="5"/>
      <c r="EO161" s="4"/>
      <c r="EP161" s="6"/>
      <c r="EQ161" s="4"/>
      <c r="ER161" s="6"/>
      <c r="ES161" s="5"/>
      <c r="ET161" s="5"/>
      <c r="EU161" s="4"/>
      <c r="EV161" s="6"/>
      <c r="EW161" s="4"/>
      <c r="EX161" s="6"/>
      <c r="EY161" s="5"/>
      <c r="EZ161" s="5"/>
      <c r="FA161" s="4"/>
      <c r="FB161" s="6"/>
      <c r="FC161" s="4"/>
      <c r="FD161" s="6"/>
      <c r="FE161" s="5"/>
      <c r="FF161" s="5"/>
      <c r="FG161" s="4"/>
      <c r="FH161" s="6"/>
      <c r="FI161" s="4"/>
      <c r="FJ161" s="6"/>
      <c r="FK161" s="5"/>
      <c r="FL161" s="5"/>
      <c r="FM161" s="4"/>
      <c r="FN161" s="6"/>
      <c r="FO161" s="4"/>
      <c r="FP161" s="6"/>
      <c r="FQ161" s="5"/>
      <c r="FR161" s="5"/>
      <c r="FS161" s="4"/>
      <c r="FT161" s="6"/>
      <c r="FU161" s="4"/>
      <c r="FV161" s="6"/>
      <c r="FW161" s="5"/>
      <c r="FX161" s="5"/>
      <c r="FY161" s="4"/>
      <c r="FZ161" s="6"/>
      <c r="GA161" s="4"/>
      <c r="GB161" s="6"/>
      <c r="GC161" s="5"/>
      <c r="GD161" s="5"/>
      <c r="GE161" s="4"/>
      <c r="GF161" s="6"/>
      <c r="GG161" s="4"/>
      <c r="GH161" s="6"/>
      <c r="GI161" s="5"/>
      <c r="GJ161" s="5"/>
      <c r="GK161" s="4"/>
      <c r="GL161" s="6"/>
      <c r="GM161" s="4"/>
      <c r="GN161" s="6"/>
      <c r="GO161" s="5"/>
      <c r="GP161" s="5"/>
      <c r="GQ161" s="4"/>
      <c r="GR161" s="6"/>
      <c r="GS161" s="4"/>
      <c r="GT161" s="6"/>
      <c r="GU161" s="5"/>
      <c r="GV161" s="5"/>
      <c r="GW161" s="4"/>
      <c r="GX161" s="6"/>
      <c r="GY161" s="4"/>
      <c r="GZ161" s="6"/>
      <c r="HA161" s="5"/>
      <c r="HB161" s="5"/>
      <c r="HC161" s="4"/>
      <c r="HD161" s="6"/>
      <c r="HE161" s="4"/>
      <c r="HF161" s="6"/>
      <c r="HG161" s="5"/>
      <c r="HH161" s="5"/>
      <c r="HI161" s="4"/>
      <c r="HJ161" s="6"/>
      <c r="HK161" s="4"/>
      <c r="HL161" s="6"/>
      <c r="HM161" s="5"/>
      <c r="HN161" s="5"/>
      <c r="HO161" s="4"/>
      <c r="HP161" s="6"/>
      <c r="HQ161" s="4"/>
      <c r="HR161" s="6"/>
      <c r="HS161" s="5"/>
      <c r="HT161" s="5"/>
      <c r="HU161" s="4"/>
      <c r="HV161" s="6"/>
      <c r="HW161" s="4"/>
      <c r="HX161" s="6"/>
      <c r="HY161" s="5"/>
      <c r="HZ161" s="5"/>
      <c r="IA161" s="4"/>
      <c r="IB161" s="6"/>
      <c r="IC161" s="4"/>
      <c r="ID161" s="6"/>
      <c r="IE161" s="5"/>
      <c r="IF161" s="5"/>
      <c r="IG161" s="4"/>
      <c r="IH161" s="6"/>
      <c r="II161" s="4"/>
      <c r="IJ161" s="6"/>
      <c r="IK161" s="5"/>
      <c r="IL161" s="5"/>
      <c r="IM161" s="4"/>
      <c r="IN161" s="6"/>
      <c r="IO161" s="4"/>
      <c r="IP161" s="6"/>
      <c r="IQ161" s="5"/>
      <c r="IR161" s="5"/>
      <c r="IS161" s="4"/>
      <c r="IT161" s="6"/>
      <c r="IU161" s="4"/>
      <c r="IV161" s="6"/>
      <c r="IW161" s="5"/>
      <c r="IX161" s="5"/>
      <c r="IY161" s="4"/>
      <c r="IZ161" s="6"/>
      <c r="JA161" s="4"/>
      <c r="JB161" s="6"/>
      <c r="JC161" s="5"/>
      <c r="JD161" s="5"/>
      <c r="JE161" s="4"/>
      <c r="JF161" s="6"/>
      <c r="JG161" s="4"/>
      <c r="JH161" s="6"/>
      <c r="JI161" s="5"/>
      <c r="JJ161" s="5"/>
      <c r="JK161" s="4"/>
      <c r="JL161" s="6"/>
      <c r="JM161" s="4"/>
      <c r="JN161" s="6"/>
      <c r="JO161" s="5"/>
      <c r="JP161" s="5"/>
      <c r="JQ161" s="4"/>
      <c r="JR161" s="6"/>
      <c r="JS161" s="4"/>
      <c r="JT161" s="6"/>
      <c r="JU161" s="5"/>
      <c r="JV161" s="5"/>
      <c r="JW161" s="4"/>
      <c r="JX161" s="6"/>
      <c r="JY161" s="4"/>
      <c r="JZ161" s="6"/>
      <c r="KA161" s="5"/>
      <c r="KB161" s="5"/>
      <c r="KC161" s="4"/>
      <c r="KD161" s="6"/>
      <c r="KE161" s="4"/>
      <c r="KF161" s="6"/>
      <c r="KG161" s="5"/>
      <c r="KH161" s="5"/>
      <c r="KI161" s="4"/>
      <c r="KJ161" s="6"/>
      <c r="KK161" s="4"/>
      <c r="KL161" s="6"/>
      <c r="KM161" s="5"/>
      <c r="KN161" s="5"/>
    </row>
    <row r="162">
      <c r="A162" s="3" t="s">
        <v>85</v>
      </c>
      <c r="B162" s="3" t="s">
        <v>86</v>
      </c>
      <c r="C162" s="3" t="s">
        <v>87</v>
      </c>
      <c r="D162" s="3" t="s">
        <v>88</v>
      </c>
      <c r="E162" s="3" t="s">
        <v>311</v>
      </c>
      <c r="F162" s="3" t="s">
        <v>312</v>
      </c>
      <c r="G162" s="3" t="s">
        <v>313</v>
      </c>
      <c r="H162" s="3" t="s">
        <v>155</v>
      </c>
      <c r="I162" s="3" t="s">
        <v>1366</v>
      </c>
      <c r="J162" s="3" t="s">
        <v>1319</v>
      </c>
      <c r="K162" s="4">
        <v>582</v>
      </c>
      <c r="L162" s="4">
        <f>=ROUNDDOWN(34.0350877192982,0)</f>
      </c>
      <c r="M162" s="4"/>
      <c r="N162" s="5">
        <v>1</v>
      </c>
      <c r="O162" s="4"/>
      <c r="P162" s="4">
        <f>=ROUNDDOWN({0},0)</f>
      </c>
      <c r="Q162" s="4"/>
      <c r="R162" s="5"/>
      <c r="S162" s="4">
        <v>10</v>
      </c>
      <c r="T162" s="6">
        <v>418.64</v>
      </c>
      <c r="U162" s="4"/>
      <c r="V162" s="6"/>
      <c r="W162" s="5"/>
      <c r="X162" s="5"/>
      <c r="Y162" s="4">
        <v>2</v>
      </c>
      <c r="Z162" s="6">
        <v>82.94</v>
      </c>
      <c r="AA162" s="4"/>
      <c r="AB162" s="6"/>
      <c r="AC162" s="5"/>
      <c r="AD162" s="5"/>
      <c r="AE162" s="4"/>
      <c r="AF162" s="6"/>
      <c r="AG162" s="4"/>
      <c r="AH162" s="6"/>
      <c r="AI162" s="5"/>
      <c r="AJ162" s="5"/>
      <c r="AK162" s="4">
        <v>1</v>
      </c>
      <c r="AL162" s="6">
        <v>41.47</v>
      </c>
      <c r="AM162" s="4"/>
      <c r="AN162" s="6"/>
      <c r="AO162" s="5"/>
      <c r="AP162" s="5"/>
      <c r="AQ162" s="4"/>
      <c r="AR162" s="6"/>
      <c r="AS162" s="4"/>
      <c r="AT162" s="6"/>
      <c r="AU162" s="5"/>
      <c r="AV162" s="5"/>
      <c r="AW162" s="4">
        <v>1</v>
      </c>
      <c r="AX162" s="6">
        <v>40.32</v>
      </c>
      <c r="AY162" s="4"/>
      <c r="AZ162" s="6"/>
      <c r="BA162" s="5"/>
      <c r="BB162" s="5"/>
      <c r="BC162" s="4"/>
      <c r="BD162" s="6"/>
      <c r="BE162" s="4"/>
      <c r="BF162" s="6"/>
      <c r="BG162" s="5"/>
      <c r="BH162" s="5"/>
      <c r="BI162" s="4"/>
      <c r="BJ162" s="6"/>
      <c r="BK162" s="4"/>
      <c r="BL162" s="6"/>
      <c r="BM162" s="5"/>
      <c r="BN162" s="5"/>
      <c r="BO162" s="4">
        <v>3</v>
      </c>
      <c r="BP162" s="6">
        <v>124.32</v>
      </c>
      <c r="BQ162" s="4"/>
      <c r="BR162" s="6"/>
      <c r="BS162" s="5"/>
      <c r="BT162" s="5"/>
      <c r="BU162" s="4"/>
      <c r="BV162" s="6"/>
      <c r="BW162" s="4"/>
      <c r="BX162" s="6"/>
      <c r="BY162" s="5"/>
      <c r="BZ162" s="5"/>
      <c r="CA162" s="4"/>
      <c r="CB162" s="6"/>
      <c r="CC162" s="4"/>
      <c r="CD162" s="6"/>
      <c r="CE162" s="5"/>
      <c r="CF162" s="5"/>
      <c r="CG162" s="4">
        <v>3</v>
      </c>
      <c r="CH162" s="6">
        <v>129.59</v>
      </c>
      <c r="CI162" s="4"/>
      <c r="CJ162" s="6"/>
      <c r="CK162" s="5"/>
      <c r="CL162" s="5"/>
      <c r="CM162" s="4"/>
      <c r="CN162" s="6"/>
      <c r="CO162" s="4"/>
      <c r="CP162" s="6"/>
      <c r="CQ162" s="5"/>
      <c r="CR162" s="5"/>
      <c r="CS162" s="4"/>
      <c r="CT162" s="6"/>
      <c r="CU162" s="4"/>
      <c r="CV162" s="6"/>
      <c r="CW162" s="5"/>
      <c r="CX162" s="5"/>
      <c r="CY162" s="4"/>
      <c r="CZ162" s="6"/>
      <c r="DA162" s="4"/>
      <c r="DB162" s="6"/>
      <c r="DC162" s="5"/>
      <c r="DD162" s="5"/>
      <c r="DE162" s="4"/>
      <c r="DF162" s="6"/>
      <c r="DG162" s="4"/>
      <c r="DH162" s="6"/>
      <c r="DI162" s="5"/>
      <c r="DJ162" s="5"/>
      <c r="DK162" s="4"/>
      <c r="DL162" s="6"/>
      <c r="DM162" s="4"/>
      <c r="DN162" s="6"/>
      <c r="DO162" s="5"/>
      <c r="DP162" s="5"/>
      <c r="DQ162" s="4"/>
      <c r="DR162" s="6"/>
      <c r="DS162" s="4"/>
      <c r="DT162" s="6"/>
      <c r="DU162" s="5"/>
      <c r="DV162" s="5"/>
      <c r="DW162" s="4"/>
      <c r="DX162" s="6"/>
      <c r="DY162" s="4"/>
      <c r="DZ162" s="6"/>
      <c r="EA162" s="5"/>
      <c r="EB162" s="5"/>
      <c r="EC162" s="4"/>
      <c r="ED162" s="6"/>
      <c r="EE162" s="4"/>
      <c r="EF162" s="6"/>
      <c r="EG162" s="5"/>
      <c r="EH162" s="5"/>
      <c r="EI162" s="4"/>
      <c r="EJ162" s="6"/>
      <c r="EK162" s="4"/>
      <c r="EL162" s="6"/>
      <c r="EM162" s="5"/>
      <c r="EN162" s="5"/>
      <c r="EO162" s="4"/>
      <c r="EP162" s="6"/>
      <c r="EQ162" s="4"/>
      <c r="ER162" s="6"/>
      <c r="ES162" s="5"/>
      <c r="ET162" s="5"/>
      <c r="EU162" s="4"/>
      <c r="EV162" s="6"/>
      <c r="EW162" s="4"/>
      <c r="EX162" s="6"/>
      <c r="EY162" s="5"/>
      <c r="EZ162" s="5"/>
      <c r="FA162" s="4"/>
      <c r="FB162" s="6"/>
      <c r="FC162" s="4"/>
      <c r="FD162" s="6"/>
      <c r="FE162" s="5"/>
      <c r="FF162" s="5"/>
      <c r="FG162" s="4"/>
      <c r="FH162" s="6"/>
      <c r="FI162" s="4"/>
      <c r="FJ162" s="6"/>
      <c r="FK162" s="5"/>
      <c r="FL162" s="5"/>
      <c r="FM162" s="4"/>
      <c r="FN162" s="6"/>
      <c r="FO162" s="4"/>
      <c r="FP162" s="6"/>
      <c r="FQ162" s="5"/>
      <c r="FR162" s="5"/>
      <c r="FS162" s="4"/>
      <c r="FT162" s="6"/>
      <c r="FU162" s="4"/>
      <c r="FV162" s="6"/>
      <c r="FW162" s="5"/>
      <c r="FX162" s="5"/>
      <c r="FY162" s="4"/>
      <c r="FZ162" s="6"/>
      <c r="GA162" s="4"/>
      <c r="GB162" s="6"/>
      <c r="GC162" s="5"/>
      <c r="GD162" s="5"/>
      <c r="GE162" s="4"/>
      <c r="GF162" s="6"/>
      <c r="GG162" s="4"/>
      <c r="GH162" s="6"/>
      <c r="GI162" s="5"/>
      <c r="GJ162" s="5"/>
      <c r="GK162" s="4"/>
      <c r="GL162" s="6"/>
      <c r="GM162" s="4"/>
      <c r="GN162" s="6"/>
      <c r="GO162" s="5"/>
      <c r="GP162" s="5"/>
      <c r="GQ162" s="4"/>
      <c r="GR162" s="6"/>
      <c r="GS162" s="4"/>
      <c r="GT162" s="6"/>
      <c r="GU162" s="5"/>
      <c r="GV162" s="5"/>
      <c r="GW162" s="4"/>
      <c r="GX162" s="6"/>
      <c r="GY162" s="4"/>
      <c r="GZ162" s="6"/>
      <c r="HA162" s="5"/>
      <c r="HB162" s="5"/>
      <c r="HC162" s="4"/>
      <c r="HD162" s="6"/>
      <c r="HE162" s="4"/>
      <c r="HF162" s="6"/>
      <c r="HG162" s="5"/>
      <c r="HH162" s="5"/>
      <c r="HI162" s="4"/>
      <c r="HJ162" s="6"/>
      <c r="HK162" s="4"/>
      <c r="HL162" s="6"/>
      <c r="HM162" s="5"/>
      <c r="HN162" s="5"/>
      <c r="HO162" s="4"/>
      <c r="HP162" s="6"/>
      <c r="HQ162" s="4"/>
      <c r="HR162" s="6"/>
      <c r="HS162" s="5"/>
      <c r="HT162" s="5"/>
      <c r="HU162" s="4"/>
      <c r="HV162" s="6"/>
      <c r="HW162" s="4"/>
      <c r="HX162" s="6"/>
      <c r="HY162" s="5"/>
      <c r="HZ162" s="5"/>
      <c r="IA162" s="4"/>
      <c r="IB162" s="6"/>
      <c r="IC162" s="4"/>
      <c r="ID162" s="6"/>
      <c r="IE162" s="5"/>
      <c r="IF162" s="5"/>
      <c r="IG162" s="4"/>
      <c r="IH162" s="6"/>
      <c r="II162" s="4"/>
      <c r="IJ162" s="6"/>
      <c r="IK162" s="5"/>
      <c r="IL162" s="5"/>
      <c r="IM162" s="4"/>
      <c r="IN162" s="6"/>
      <c r="IO162" s="4"/>
      <c r="IP162" s="6"/>
      <c r="IQ162" s="5"/>
      <c r="IR162" s="5"/>
      <c r="IS162" s="4"/>
      <c r="IT162" s="6"/>
      <c r="IU162" s="4"/>
      <c r="IV162" s="6"/>
      <c r="IW162" s="5"/>
      <c r="IX162" s="5"/>
      <c r="IY162" s="4"/>
      <c r="IZ162" s="6"/>
      <c r="JA162" s="4"/>
      <c r="JB162" s="6"/>
      <c r="JC162" s="5"/>
      <c r="JD162" s="5"/>
      <c r="JE162" s="4"/>
      <c r="JF162" s="6"/>
      <c r="JG162" s="4"/>
      <c r="JH162" s="6"/>
      <c r="JI162" s="5"/>
      <c r="JJ162" s="5"/>
      <c r="JK162" s="4"/>
      <c r="JL162" s="6"/>
      <c r="JM162" s="4"/>
      <c r="JN162" s="6"/>
      <c r="JO162" s="5"/>
      <c r="JP162" s="5"/>
      <c r="JQ162" s="4"/>
      <c r="JR162" s="6"/>
      <c r="JS162" s="4"/>
      <c r="JT162" s="6"/>
      <c r="JU162" s="5"/>
      <c r="JV162" s="5"/>
      <c r="JW162" s="4"/>
      <c r="JX162" s="6"/>
      <c r="JY162" s="4"/>
      <c r="JZ162" s="6"/>
      <c r="KA162" s="5"/>
      <c r="KB162" s="5"/>
      <c r="KC162" s="4"/>
      <c r="KD162" s="6"/>
      <c r="KE162" s="4"/>
      <c r="KF162" s="6"/>
      <c r="KG162" s="5"/>
      <c r="KH162" s="5"/>
      <c r="KI162" s="4"/>
      <c r="KJ162" s="6"/>
      <c r="KK162" s="4"/>
      <c r="KL162" s="6"/>
      <c r="KM162" s="5"/>
      <c r="KN162" s="5"/>
    </row>
    <row r="163">
      <c r="A163" s="3" t="s">
        <v>85</v>
      </c>
      <c r="B163" s="3" t="s">
        <v>86</v>
      </c>
      <c r="C163" s="3" t="s">
        <v>87</v>
      </c>
      <c r="D163" s="3" t="s">
        <v>88</v>
      </c>
      <c r="E163" s="3" t="s">
        <v>314</v>
      </c>
      <c r="F163" s="3" t="s">
        <v>104</v>
      </c>
      <c r="G163" s="3" t="s">
        <v>104</v>
      </c>
      <c r="H163" s="3" t="s">
        <v>104</v>
      </c>
      <c r="I163" s="3" t="s">
        <v>1335</v>
      </c>
      <c r="J163" s="3" t="s">
        <v>1367</v>
      </c>
      <c r="K163" s="4">
        <v>354</v>
      </c>
      <c r="L163" s="4">
        <f>=ROUNDDOWN(78.6666666666667,0)</f>
      </c>
      <c r="M163" s="4"/>
      <c r="N163" s="5">
        <v>1</v>
      </c>
      <c r="O163" s="4"/>
      <c r="P163" s="4">
        <f>=ROUNDDOWN({0},0)</f>
      </c>
      <c r="Q163" s="4"/>
      <c r="R163" s="5"/>
      <c r="S163" s="4">
        <v>10</v>
      </c>
      <c r="T163" s="6">
        <v>400.42</v>
      </c>
      <c r="U163" s="4"/>
      <c r="V163" s="6"/>
      <c r="W163" s="5"/>
      <c r="X163" s="5"/>
      <c r="Y163" s="4">
        <v>10</v>
      </c>
      <c r="Z163" s="6">
        <v>400.42</v>
      </c>
      <c r="AA163" s="4"/>
      <c r="AB163" s="6"/>
      <c r="AC163" s="5"/>
      <c r="AD163" s="5"/>
      <c r="AE163" s="4"/>
      <c r="AF163" s="6"/>
      <c r="AG163" s="4"/>
      <c r="AH163" s="6"/>
      <c r="AI163" s="5"/>
      <c r="AJ163" s="5"/>
      <c r="AK163" s="4"/>
      <c r="AL163" s="6"/>
      <c r="AM163" s="4"/>
      <c r="AN163" s="6"/>
      <c r="AO163" s="5"/>
      <c r="AP163" s="5"/>
      <c r="AQ163" s="4"/>
      <c r="AR163" s="6"/>
      <c r="AS163" s="4"/>
      <c r="AT163" s="6"/>
      <c r="AU163" s="5"/>
      <c r="AV163" s="5"/>
      <c r="AW163" s="4"/>
      <c r="AX163" s="6"/>
      <c r="AY163" s="4"/>
      <c r="AZ163" s="6"/>
      <c r="BA163" s="5"/>
      <c r="BB163" s="5"/>
      <c r="BC163" s="4"/>
      <c r="BD163" s="6"/>
      <c r="BE163" s="4"/>
      <c r="BF163" s="6"/>
      <c r="BG163" s="5"/>
      <c r="BH163" s="5"/>
      <c r="BI163" s="4"/>
      <c r="BJ163" s="6"/>
      <c r="BK163" s="4"/>
      <c r="BL163" s="6"/>
      <c r="BM163" s="5"/>
      <c r="BN163" s="5"/>
      <c r="BO163" s="4"/>
      <c r="BP163" s="6"/>
      <c r="BQ163" s="4"/>
      <c r="BR163" s="6"/>
      <c r="BS163" s="5"/>
      <c r="BT163" s="5"/>
      <c r="BU163" s="4"/>
      <c r="BV163" s="6"/>
      <c r="BW163" s="4"/>
      <c r="BX163" s="6"/>
      <c r="BY163" s="5"/>
      <c r="BZ163" s="5"/>
      <c r="CA163" s="4"/>
      <c r="CB163" s="6"/>
      <c r="CC163" s="4"/>
      <c r="CD163" s="6"/>
      <c r="CE163" s="5"/>
      <c r="CF163" s="5"/>
      <c r="CG163" s="4"/>
      <c r="CH163" s="6"/>
      <c r="CI163" s="4"/>
      <c r="CJ163" s="6"/>
      <c r="CK163" s="5"/>
      <c r="CL163" s="5"/>
      <c r="CM163" s="4"/>
      <c r="CN163" s="6"/>
      <c r="CO163" s="4"/>
      <c r="CP163" s="6"/>
      <c r="CQ163" s="5"/>
      <c r="CR163" s="5"/>
      <c r="CS163" s="4"/>
      <c r="CT163" s="6"/>
      <c r="CU163" s="4"/>
      <c r="CV163" s="6"/>
      <c r="CW163" s="5"/>
      <c r="CX163" s="5"/>
      <c r="CY163" s="4"/>
      <c r="CZ163" s="6"/>
      <c r="DA163" s="4"/>
      <c r="DB163" s="6"/>
      <c r="DC163" s="5"/>
      <c r="DD163" s="5"/>
      <c r="DE163" s="4"/>
      <c r="DF163" s="6"/>
      <c r="DG163" s="4"/>
      <c r="DH163" s="6"/>
      <c r="DI163" s="5"/>
      <c r="DJ163" s="5"/>
      <c r="DK163" s="4"/>
      <c r="DL163" s="6"/>
      <c r="DM163" s="4"/>
      <c r="DN163" s="6"/>
      <c r="DO163" s="5"/>
      <c r="DP163" s="5"/>
      <c r="DQ163" s="4"/>
      <c r="DR163" s="6"/>
      <c r="DS163" s="4"/>
      <c r="DT163" s="6"/>
      <c r="DU163" s="5"/>
      <c r="DV163" s="5"/>
      <c r="DW163" s="4"/>
      <c r="DX163" s="6"/>
      <c r="DY163" s="4"/>
      <c r="DZ163" s="6"/>
      <c r="EA163" s="5"/>
      <c r="EB163" s="5"/>
      <c r="EC163" s="4"/>
      <c r="ED163" s="6"/>
      <c r="EE163" s="4"/>
      <c r="EF163" s="6"/>
      <c r="EG163" s="5"/>
      <c r="EH163" s="5"/>
      <c r="EI163" s="4"/>
      <c r="EJ163" s="6"/>
      <c r="EK163" s="4"/>
      <c r="EL163" s="6"/>
      <c r="EM163" s="5"/>
      <c r="EN163" s="5"/>
      <c r="EO163" s="4"/>
      <c r="EP163" s="6"/>
      <c r="EQ163" s="4"/>
      <c r="ER163" s="6"/>
      <c r="ES163" s="5"/>
      <c r="ET163" s="5"/>
      <c r="EU163" s="4"/>
      <c r="EV163" s="6"/>
      <c r="EW163" s="4"/>
      <c r="EX163" s="6"/>
      <c r="EY163" s="5"/>
      <c r="EZ163" s="5"/>
      <c r="FA163" s="4"/>
      <c r="FB163" s="6"/>
      <c r="FC163" s="4"/>
      <c r="FD163" s="6"/>
      <c r="FE163" s="5"/>
      <c r="FF163" s="5"/>
      <c r="FG163" s="4"/>
      <c r="FH163" s="6"/>
      <c r="FI163" s="4"/>
      <c r="FJ163" s="6"/>
      <c r="FK163" s="5"/>
      <c r="FL163" s="5"/>
      <c r="FM163" s="4"/>
      <c r="FN163" s="6"/>
      <c r="FO163" s="4"/>
      <c r="FP163" s="6"/>
      <c r="FQ163" s="5"/>
      <c r="FR163" s="5"/>
      <c r="FS163" s="4"/>
      <c r="FT163" s="6"/>
      <c r="FU163" s="4"/>
      <c r="FV163" s="6"/>
      <c r="FW163" s="5"/>
      <c r="FX163" s="5"/>
      <c r="FY163" s="4"/>
      <c r="FZ163" s="6"/>
      <c r="GA163" s="4"/>
      <c r="GB163" s="6"/>
      <c r="GC163" s="5"/>
      <c r="GD163" s="5"/>
      <c r="GE163" s="4"/>
      <c r="GF163" s="6"/>
      <c r="GG163" s="4"/>
      <c r="GH163" s="6"/>
      <c r="GI163" s="5"/>
      <c r="GJ163" s="5"/>
      <c r="GK163" s="4"/>
      <c r="GL163" s="6"/>
      <c r="GM163" s="4"/>
      <c r="GN163" s="6"/>
      <c r="GO163" s="5"/>
      <c r="GP163" s="5"/>
      <c r="GQ163" s="4"/>
      <c r="GR163" s="6"/>
      <c r="GS163" s="4"/>
      <c r="GT163" s="6"/>
      <c r="GU163" s="5"/>
      <c r="GV163" s="5"/>
      <c r="GW163" s="4"/>
      <c r="GX163" s="6"/>
      <c r="GY163" s="4"/>
      <c r="GZ163" s="6"/>
      <c r="HA163" s="5"/>
      <c r="HB163" s="5"/>
      <c r="HC163" s="4"/>
      <c r="HD163" s="6"/>
      <c r="HE163" s="4"/>
      <c r="HF163" s="6"/>
      <c r="HG163" s="5"/>
      <c r="HH163" s="5"/>
      <c r="HI163" s="4"/>
      <c r="HJ163" s="6"/>
      <c r="HK163" s="4"/>
      <c r="HL163" s="6"/>
      <c r="HM163" s="5"/>
      <c r="HN163" s="5"/>
      <c r="HO163" s="4"/>
      <c r="HP163" s="6"/>
      <c r="HQ163" s="4"/>
      <c r="HR163" s="6"/>
      <c r="HS163" s="5"/>
      <c r="HT163" s="5"/>
      <c r="HU163" s="4"/>
      <c r="HV163" s="6"/>
      <c r="HW163" s="4"/>
      <c r="HX163" s="6"/>
      <c r="HY163" s="5"/>
      <c r="HZ163" s="5"/>
      <c r="IA163" s="4"/>
      <c r="IB163" s="6"/>
      <c r="IC163" s="4"/>
      <c r="ID163" s="6"/>
      <c r="IE163" s="5"/>
      <c r="IF163" s="5"/>
      <c r="IG163" s="4"/>
      <c r="IH163" s="6"/>
      <c r="II163" s="4"/>
      <c r="IJ163" s="6"/>
      <c r="IK163" s="5"/>
      <c r="IL163" s="5"/>
      <c r="IM163" s="4"/>
      <c r="IN163" s="6"/>
      <c r="IO163" s="4"/>
      <c r="IP163" s="6"/>
      <c r="IQ163" s="5"/>
      <c r="IR163" s="5"/>
      <c r="IS163" s="4"/>
      <c r="IT163" s="6"/>
      <c r="IU163" s="4"/>
      <c r="IV163" s="6"/>
      <c r="IW163" s="5"/>
      <c r="IX163" s="5"/>
      <c r="IY163" s="4"/>
      <c r="IZ163" s="6"/>
      <c r="JA163" s="4"/>
      <c r="JB163" s="6"/>
      <c r="JC163" s="5"/>
      <c r="JD163" s="5"/>
      <c r="JE163" s="4"/>
      <c r="JF163" s="6"/>
      <c r="JG163" s="4"/>
      <c r="JH163" s="6"/>
      <c r="JI163" s="5"/>
      <c r="JJ163" s="5"/>
      <c r="JK163" s="4"/>
      <c r="JL163" s="6"/>
      <c r="JM163" s="4"/>
      <c r="JN163" s="6"/>
      <c r="JO163" s="5"/>
      <c r="JP163" s="5"/>
      <c r="JQ163" s="4"/>
      <c r="JR163" s="6"/>
      <c r="JS163" s="4"/>
      <c r="JT163" s="6"/>
      <c r="JU163" s="5"/>
      <c r="JV163" s="5"/>
      <c r="JW163" s="4"/>
      <c r="JX163" s="6"/>
      <c r="JY163" s="4"/>
      <c r="JZ163" s="6"/>
      <c r="KA163" s="5"/>
      <c r="KB163" s="5"/>
      <c r="KC163" s="4"/>
      <c r="KD163" s="6"/>
      <c r="KE163" s="4"/>
      <c r="KF163" s="6"/>
      <c r="KG163" s="5"/>
      <c r="KH163" s="5"/>
      <c r="KI163" s="4"/>
      <c r="KJ163" s="6"/>
      <c r="KK163" s="4"/>
      <c r="KL163" s="6"/>
      <c r="KM163" s="5"/>
      <c r="KN163" s="5"/>
    </row>
    <row r="164">
      <c r="A164" s="3" t="s">
        <v>85</v>
      </c>
      <c r="B164" s="3" t="s">
        <v>86</v>
      </c>
      <c r="C164" s="3" t="s">
        <v>87</v>
      </c>
      <c r="D164" s="3" t="s">
        <v>88</v>
      </c>
      <c r="E164" s="3" t="s">
        <v>315</v>
      </c>
      <c r="F164" s="3" t="s">
        <v>316</v>
      </c>
      <c r="G164" s="3" t="s">
        <v>317</v>
      </c>
      <c r="H164" s="3" t="s">
        <v>98</v>
      </c>
      <c r="I164" s="3" t="s">
        <v>1308</v>
      </c>
      <c r="J164" s="3" t="s">
        <v>1318</v>
      </c>
      <c r="K164" s="4">
        <v>529</v>
      </c>
      <c r="L164" s="4">
        <f>=ROUNDDOWN(44.0833333333333,0)</f>
      </c>
      <c r="M164" s="4"/>
      <c r="N164" s="5"/>
      <c r="O164" s="4"/>
      <c r="P164" s="4">
        <f>=ROUNDDOWN({0},0)</f>
      </c>
      <c r="Q164" s="4"/>
      <c r="R164" s="5"/>
      <c r="S164" s="4">
        <v>5</v>
      </c>
      <c r="T164" s="6">
        <v>244.02</v>
      </c>
      <c r="U164" s="4"/>
      <c r="V164" s="6"/>
      <c r="W164" s="5"/>
      <c r="X164" s="5"/>
      <c r="Y164" s="4">
        <v>1</v>
      </c>
      <c r="Z164" s="6">
        <v>46.65</v>
      </c>
      <c r="AA164" s="4"/>
      <c r="AB164" s="6"/>
      <c r="AC164" s="5"/>
      <c r="AD164" s="5"/>
      <c r="AE164" s="4"/>
      <c r="AF164" s="6"/>
      <c r="AG164" s="4"/>
      <c r="AH164" s="6"/>
      <c r="AI164" s="5"/>
      <c r="AJ164" s="5"/>
      <c r="AK164" s="4"/>
      <c r="AL164" s="6"/>
      <c r="AM164" s="4"/>
      <c r="AN164" s="6"/>
      <c r="AO164" s="5"/>
      <c r="AP164" s="5"/>
      <c r="AQ164" s="4"/>
      <c r="AR164" s="6"/>
      <c r="AS164" s="4"/>
      <c r="AT164" s="6"/>
      <c r="AU164" s="5"/>
      <c r="AV164" s="5"/>
      <c r="AW164" s="4">
        <v>1</v>
      </c>
      <c r="AX164" s="6">
        <v>50.4</v>
      </c>
      <c r="AY164" s="4"/>
      <c r="AZ164" s="6"/>
      <c r="BA164" s="5"/>
      <c r="BB164" s="5"/>
      <c r="BC164" s="4"/>
      <c r="BD164" s="6"/>
      <c r="BE164" s="4"/>
      <c r="BF164" s="6"/>
      <c r="BG164" s="5"/>
      <c r="BH164" s="5"/>
      <c r="BI164" s="4"/>
      <c r="BJ164" s="6"/>
      <c r="BK164" s="4"/>
      <c r="BL164" s="6"/>
      <c r="BM164" s="5"/>
      <c r="BN164" s="5"/>
      <c r="BO164" s="4">
        <v>2</v>
      </c>
      <c r="BP164" s="6">
        <v>100.32</v>
      </c>
      <c r="BQ164" s="4"/>
      <c r="BR164" s="6"/>
      <c r="BS164" s="5"/>
      <c r="BT164" s="5"/>
      <c r="BU164" s="4"/>
      <c r="BV164" s="6"/>
      <c r="BW164" s="4"/>
      <c r="BX164" s="6"/>
      <c r="BY164" s="5"/>
      <c r="BZ164" s="5"/>
      <c r="CA164" s="4"/>
      <c r="CB164" s="6"/>
      <c r="CC164" s="4"/>
      <c r="CD164" s="6"/>
      <c r="CE164" s="5"/>
      <c r="CF164" s="5"/>
      <c r="CG164" s="4">
        <v>1</v>
      </c>
      <c r="CH164" s="6">
        <v>46.65</v>
      </c>
      <c r="CI164" s="4"/>
      <c r="CJ164" s="6"/>
      <c r="CK164" s="5"/>
      <c r="CL164" s="5"/>
      <c r="CM164" s="4"/>
      <c r="CN164" s="6"/>
      <c r="CO164" s="4"/>
      <c r="CP164" s="6"/>
      <c r="CQ164" s="5"/>
      <c r="CR164" s="5"/>
      <c r="CS164" s="4"/>
      <c r="CT164" s="6"/>
      <c r="CU164" s="4"/>
      <c r="CV164" s="6"/>
      <c r="CW164" s="5"/>
      <c r="CX164" s="5"/>
      <c r="CY164" s="4"/>
      <c r="CZ164" s="6"/>
      <c r="DA164" s="4"/>
      <c r="DB164" s="6"/>
      <c r="DC164" s="5"/>
      <c r="DD164" s="5"/>
      <c r="DE164" s="4"/>
      <c r="DF164" s="6"/>
      <c r="DG164" s="4"/>
      <c r="DH164" s="6"/>
      <c r="DI164" s="5"/>
      <c r="DJ164" s="5"/>
      <c r="DK164" s="4"/>
      <c r="DL164" s="6"/>
      <c r="DM164" s="4"/>
      <c r="DN164" s="6"/>
      <c r="DO164" s="5"/>
      <c r="DP164" s="5"/>
      <c r="DQ164" s="4"/>
      <c r="DR164" s="6"/>
      <c r="DS164" s="4"/>
      <c r="DT164" s="6"/>
      <c r="DU164" s="5"/>
      <c r="DV164" s="5"/>
      <c r="DW164" s="4"/>
      <c r="DX164" s="6"/>
      <c r="DY164" s="4"/>
      <c r="DZ164" s="6"/>
      <c r="EA164" s="5"/>
      <c r="EB164" s="5"/>
      <c r="EC164" s="4"/>
      <c r="ED164" s="6"/>
      <c r="EE164" s="4"/>
      <c r="EF164" s="6"/>
      <c r="EG164" s="5"/>
      <c r="EH164" s="5"/>
      <c r="EI164" s="4"/>
      <c r="EJ164" s="6"/>
      <c r="EK164" s="4"/>
      <c r="EL164" s="6"/>
      <c r="EM164" s="5"/>
      <c r="EN164" s="5"/>
      <c r="EO164" s="4"/>
      <c r="EP164" s="6"/>
      <c r="EQ164" s="4"/>
      <c r="ER164" s="6"/>
      <c r="ES164" s="5"/>
      <c r="ET164" s="5"/>
      <c r="EU164" s="4"/>
      <c r="EV164" s="6"/>
      <c r="EW164" s="4"/>
      <c r="EX164" s="6"/>
      <c r="EY164" s="5"/>
      <c r="EZ164" s="5"/>
      <c r="FA164" s="4"/>
      <c r="FB164" s="6"/>
      <c r="FC164" s="4"/>
      <c r="FD164" s="6"/>
      <c r="FE164" s="5"/>
      <c r="FF164" s="5"/>
      <c r="FG164" s="4"/>
      <c r="FH164" s="6"/>
      <c r="FI164" s="4"/>
      <c r="FJ164" s="6"/>
      <c r="FK164" s="5"/>
      <c r="FL164" s="5"/>
      <c r="FM164" s="4"/>
      <c r="FN164" s="6"/>
      <c r="FO164" s="4"/>
      <c r="FP164" s="6"/>
      <c r="FQ164" s="5"/>
      <c r="FR164" s="5"/>
      <c r="FS164" s="4"/>
      <c r="FT164" s="6"/>
      <c r="FU164" s="4"/>
      <c r="FV164" s="6"/>
      <c r="FW164" s="5"/>
      <c r="FX164" s="5"/>
      <c r="FY164" s="4"/>
      <c r="FZ164" s="6"/>
      <c r="GA164" s="4"/>
      <c r="GB164" s="6"/>
      <c r="GC164" s="5"/>
      <c r="GD164" s="5"/>
      <c r="GE164" s="4"/>
      <c r="GF164" s="6"/>
      <c r="GG164" s="4"/>
      <c r="GH164" s="6"/>
      <c r="GI164" s="5"/>
      <c r="GJ164" s="5"/>
      <c r="GK164" s="4"/>
      <c r="GL164" s="6"/>
      <c r="GM164" s="4"/>
      <c r="GN164" s="6"/>
      <c r="GO164" s="5"/>
      <c r="GP164" s="5"/>
      <c r="GQ164" s="4"/>
      <c r="GR164" s="6"/>
      <c r="GS164" s="4"/>
      <c r="GT164" s="6"/>
      <c r="GU164" s="5"/>
      <c r="GV164" s="5"/>
      <c r="GW164" s="4"/>
      <c r="GX164" s="6"/>
      <c r="GY164" s="4"/>
      <c r="GZ164" s="6"/>
      <c r="HA164" s="5"/>
      <c r="HB164" s="5"/>
      <c r="HC164" s="4"/>
      <c r="HD164" s="6"/>
      <c r="HE164" s="4"/>
      <c r="HF164" s="6"/>
      <c r="HG164" s="5"/>
      <c r="HH164" s="5"/>
      <c r="HI164" s="4"/>
      <c r="HJ164" s="6"/>
      <c r="HK164" s="4"/>
      <c r="HL164" s="6"/>
      <c r="HM164" s="5"/>
      <c r="HN164" s="5"/>
      <c r="HO164" s="4"/>
      <c r="HP164" s="6"/>
      <c r="HQ164" s="4"/>
      <c r="HR164" s="6"/>
      <c r="HS164" s="5"/>
      <c r="HT164" s="5"/>
      <c r="HU164" s="4"/>
      <c r="HV164" s="6"/>
      <c r="HW164" s="4"/>
      <c r="HX164" s="6"/>
      <c r="HY164" s="5"/>
      <c r="HZ164" s="5"/>
      <c r="IA164" s="4"/>
      <c r="IB164" s="6"/>
      <c r="IC164" s="4"/>
      <c r="ID164" s="6"/>
      <c r="IE164" s="5"/>
      <c r="IF164" s="5"/>
      <c r="IG164" s="4"/>
      <c r="IH164" s="6"/>
      <c r="II164" s="4"/>
      <c r="IJ164" s="6"/>
      <c r="IK164" s="5"/>
      <c r="IL164" s="5"/>
      <c r="IM164" s="4"/>
      <c r="IN164" s="6"/>
      <c r="IO164" s="4"/>
      <c r="IP164" s="6"/>
      <c r="IQ164" s="5"/>
      <c r="IR164" s="5"/>
      <c r="IS164" s="4"/>
      <c r="IT164" s="6"/>
      <c r="IU164" s="4"/>
      <c r="IV164" s="6"/>
      <c r="IW164" s="5"/>
      <c r="IX164" s="5"/>
      <c r="IY164" s="4"/>
      <c r="IZ164" s="6"/>
      <c r="JA164" s="4"/>
      <c r="JB164" s="6"/>
      <c r="JC164" s="5"/>
      <c r="JD164" s="5"/>
      <c r="JE164" s="4"/>
      <c r="JF164" s="6"/>
      <c r="JG164" s="4"/>
      <c r="JH164" s="6"/>
      <c r="JI164" s="5"/>
      <c r="JJ164" s="5"/>
      <c r="JK164" s="4"/>
      <c r="JL164" s="6"/>
      <c r="JM164" s="4"/>
      <c r="JN164" s="6"/>
      <c r="JO164" s="5"/>
      <c r="JP164" s="5"/>
      <c r="JQ164" s="4"/>
      <c r="JR164" s="6"/>
      <c r="JS164" s="4"/>
      <c r="JT164" s="6"/>
      <c r="JU164" s="5"/>
      <c r="JV164" s="5"/>
      <c r="JW164" s="4"/>
      <c r="JX164" s="6"/>
      <c r="JY164" s="4"/>
      <c r="JZ164" s="6"/>
      <c r="KA164" s="5"/>
      <c r="KB164" s="5"/>
      <c r="KC164" s="4"/>
      <c r="KD164" s="6"/>
      <c r="KE164" s="4"/>
      <c r="KF164" s="6"/>
      <c r="KG164" s="5"/>
      <c r="KH164" s="5"/>
      <c r="KI164" s="4"/>
      <c r="KJ164" s="6"/>
      <c r="KK164" s="4"/>
      <c r="KL164" s="6"/>
      <c r="KM164" s="5"/>
      <c r="KN164" s="5"/>
    </row>
    <row r="165">
      <c r="A165" s="3" t="s">
        <v>85</v>
      </c>
      <c r="B165" s="3" t="s">
        <v>86</v>
      </c>
      <c r="C165" s="3" t="s">
        <v>87</v>
      </c>
      <c r="D165" s="3" t="s">
        <v>88</v>
      </c>
      <c r="E165" s="3" t="s">
        <v>315</v>
      </c>
      <c r="F165" s="3" t="s">
        <v>316</v>
      </c>
      <c r="G165" s="3" t="s">
        <v>317</v>
      </c>
      <c r="H165" s="3" t="s">
        <v>98</v>
      </c>
      <c r="I165" s="3" t="s">
        <v>1324</v>
      </c>
      <c r="J165" s="3" t="s">
        <v>1318</v>
      </c>
      <c r="K165" s="4">
        <v>545</v>
      </c>
      <c r="L165" s="4">
        <f>=ROUNDDOWN(45.4166666666667,0)</f>
      </c>
      <c r="M165" s="4"/>
      <c r="N165" s="5"/>
      <c r="O165" s="4"/>
      <c r="P165" s="4">
        <f>=ROUNDDOWN({0},0)</f>
      </c>
      <c r="Q165" s="4"/>
      <c r="R165" s="5"/>
      <c r="S165" s="4">
        <v>3</v>
      </c>
      <c r="T165" s="6">
        <v>149.85</v>
      </c>
      <c r="U165" s="4"/>
      <c r="V165" s="6"/>
      <c r="W165" s="5"/>
      <c r="X165" s="5"/>
      <c r="Y165" s="4">
        <v>1</v>
      </c>
      <c r="Z165" s="6">
        <v>46.65</v>
      </c>
      <c r="AA165" s="4"/>
      <c r="AB165" s="6"/>
      <c r="AC165" s="5"/>
      <c r="AD165" s="5"/>
      <c r="AE165" s="4"/>
      <c r="AF165" s="6"/>
      <c r="AG165" s="4"/>
      <c r="AH165" s="6"/>
      <c r="AI165" s="5"/>
      <c r="AJ165" s="5"/>
      <c r="AK165" s="4"/>
      <c r="AL165" s="6"/>
      <c r="AM165" s="4"/>
      <c r="AN165" s="6"/>
      <c r="AO165" s="5"/>
      <c r="AP165" s="5"/>
      <c r="AQ165" s="4"/>
      <c r="AR165" s="6"/>
      <c r="AS165" s="4"/>
      <c r="AT165" s="6"/>
      <c r="AU165" s="5"/>
      <c r="AV165" s="5"/>
      <c r="AW165" s="4">
        <v>1</v>
      </c>
      <c r="AX165" s="6">
        <v>50.4</v>
      </c>
      <c r="AY165" s="4"/>
      <c r="AZ165" s="6"/>
      <c r="BA165" s="5"/>
      <c r="BB165" s="5"/>
      <c r="BC165" s="4"/>
      <c r="BD165" s="6"/>
      <c r="BE165" s="4"/>
      <c r="BF165" s="6"/>
      <c r="BG165" s="5"/>
      <c r="BH165" s="5"/>
      <c r="BI165" s="4"/>
      <c r="BJ165" s="6"/>
      <c r="BK165" s="4"/>
      <c r="BL165" s="6"/>
      <c r="BM165" s="5"/>
      <c r="BN165" s="5"/>
      <c r="BO165" s="4">
        <v>1</v>
      </c>
      <c r="BP165" s="6">
        <v>52.8</v>
      </c>
      <c r="BQ165" s="4"/>
      <c r="BR165" s="6"/>
      <c r="BS165" s="5"/>
      <c r="BT165" s="5"/>
      <c r="BU165" s="4"/>
      <c r="BV165" s="6"/>
      <c r="BW165" s="4"/>
      <c r="BX165" s="6"/>
      <c r="BY165" s="5"/>
      <c r="BZ165" s="5"/>
      <c r="CA165" s="4"/>
      <c r="CB165" s="6"/>
      <c r="CC165" s="4"/>
      <c r="CD165" s="6"/>
      <c r="CE165" s="5"/>
      <c r="CF165" s="5"/>
      <c r="CG165" s="4"/>
      <c r="CH165" s="6"/>
      <c r="CI165" s="4"/>
      <c r="CJ165" s="6"/>
      <c r="CK165" s="5"/>
      <c r="CL165" s="5"/>
      <c r="CM165" s="4"/>
      <c r="CN165" s="6"/>
      <c r="CO165" s="4"/>
      <c r="CP165" s="6"/>
      <c r="CQ165" s="5"/>
      <c r="CR165" s="5"/>
      <c r="CS165" s="4"/>
      <c r="CT165" s="6"/>
      <c r="CU165" s="4"/>
      <c r="CV165" s="6"/>
      <c r="CW165" s="5"/>
      <c r="CX165" s="5"/>
      <c r="CY165" s="4"/>
      <c r="CZ165" s="6"/>
      <c r="DA165" s="4"/>
      <c r="DB165" s="6"/>
      <c r="DC165" s="5"/>
      <c r="DD165" s="5"/>
      <c r="DE165" s="4"/>
      <c r="DF165" s="6"/>
      <c r="DG165" s="4"/>
      <c r="DH165" s="6"/>
      <c r="DI165" s="5"/>
      <c r="DJ165" s="5"/>
      <c r="DK165" s="4"/>
      <c r="DL165" s="6"/>
      <c r="DM165" s="4"/>
      <c r="DN165" s="6"/>
      <c r="DO165" s="5"/>
      <c r="DP165" s="5"/>
      <c r="DQ165" s="4"/>
      <c r="DR165" s="6"/>
      <c r="DS165" s="4"/>
      <c r="DT165" s="6"/>
      <c r="DU165" s="5"/>
      <c r="DV165" s="5"/>
      <c r="DW165" s="4"/>
      <c r="DX165" s="6"/>
      <c r="DY165" s="4"/>
      <c r="DZ165" s="6"/>
      <c r="EA165" s="5"/>
      <c r="EB165" s="5"/>
      <c r="EC165" s="4"/>
      <c r="ED165" s="6"/>
      <c r="EE165" s="4"/>
      <c r="EF165" s="6"/>
      <c r="EG165" s="5"/>
      <c r="EH165" s="5"/>
      <c r="EI165" s="4"/>
      <c r="EJ165" s="6"/>
      <c r="EK165" s="4"/>
      <c r="EL165" s="6"/>
      <c r="EM165" s="5"/>
      <c r="EN165" s="5"/>
      <c r="EO165" s="4"/>
      <c r="EP165" s="6"/>
      <c r="EQ165" s="4"/>
      <c r="ER165" s="6"/>
      <c r="ES165" s="5"/>
      <c r="ET165" s="5"/>
      <c r="EU165" s="4"/>
      <c r="EV165" s="6"/>
      <c r="EW165" s="4"/>
      <c r="EX165" s="6"/>
      <c r="EY165" s="5"/>
      <c r="EZ165" s="5"/>
      <c r="FA165" s="4"/>
      <c r="FB165" s="6"/>
      <c r="FC165" s="4"/>
      <c r="FD165" s="6"/>
      <c r="FE165" s="5"/>
      <c r="FF165" s="5"/>
      <c r="FG165" s="4"/>
      <c r="FH165" s="6"/>
      <c r="FI165" s="4"/>
      <c r="FJ165" s="6"/>
      <c r="FK165" s="5"/>
      <c r="FL165" s="5"/>
      <c r="FM165" s="4"/>
      <c r="FN165" s="6"/>
      <c r="FO165" s="4"/>
      <c r="FP165" s="6"/>
      <c r="FQ165" s="5"/>
      <c r="FR165" s="5"/>
      <c r="FS165" s="4"/>
      <c r="FT165" s="6"/>
      <c r="FU165" s="4"/>
      <c r="FV165" s="6"/>
      <c r="FW165" s="5"/>
      <c r="FX165" s="5"/>
      <c r="FY165" s="4"/>
      <c r="FZ165" s="6"/>
      <c r="GA165" s="4"/>
      <c r="GB165" s="6"/>
      <c r="GC165" s="5"/>
      <c r="GD165" s="5"/>
      <c r="GE165" s="4"/>
      <c r="GF165" s="6"/>
      <c r="GG165" s="4"/>
      <c r="GH165" s="6"/>
      <c r="GI165" s="5"/>
      <c r="GJ165" s="5"/>
      <c r="GK165" s="4"/>
      <c r="GL165" s="6"/>
      <c r="GM165" s="4"/>
      <c r="GN165" s="6"/>
      <c r="GO165" s="5"/>
      <c r="GP165" s="5"/>
      <c r="GQ165" s="4"/>
      <c r="GR165" s="6"/>
      <c r="GS165" s="4"/>
      <c r="GT165" s="6"/>
      <c r="GU165" s="5"/>
      <c r="GV165" s="5"/>
      <c r="GW165" s="4"/>
      <c r="GX165" s="6"/>
      <c r="GY165" s="4"/>
      <c r="GZ165" s="6"/>
      <c r="HA165" s="5"/>
      <c r="HB165" s="5"/>
      <c r="HC165" s="4"/>
      <c r="HD165" s="6"/>
      <c r="HE165" s="4"/>
      <c r="HF165" s="6"/>
      <c r="HG165" s="5"/>
      <c r="HH165" s="5"/>
      <c r="HI165" s="4"/>
      <c r="HJ165" s="6"/>
      <c r="HK165" s="4"/>
      <c r="HL165" s="6"/>
      <c r="HM165" s="5"/>
      <c r="HN165" s="5"/>
      <c r="HO165" s="4"/>
      <c r="HP165" s="6"/>
      <c r="HQ165" s="4"/>
      <c r="HR165" s="6"/>
      <c r="HS165" s="5"/>
      <c r="HT165" s="5"/>
      <c r="HU165" s="4"/>
      <c r="HV165" s="6"/>
      <c r="HW165" s="4"/>
      <c r="HX165" s="6"/>
      <c r="HY165" s="5"/>
      <c r="HZ165" s="5"/>
      <c r="IA165" s="4"/>
      <c r="IB165" s="6"/>
      <c r="IC165" s="4"/>
      <c r="ID165" s="6"/>
      <c r="IE165" s="5"/>
      <c r="IF165" s="5"/>
      <c r="IG165" s="4"/>
      <c r="IH165" s="6"/>
      <c r="II165" s="4"/>
      <c r="IJ165" s="6"/>
      <c r="IK165" s="5"/>
      <c r="IL165" s="5"/>
      <c r="IM165" s="4"/>
      <c r="IN165" s="6"/>
      <c r="IO165" s="4"/>
      <c r="IP165" s="6"/>
      <c r="IQ165" s="5"/>
      <c r="IR165" s="5"/>
      <c r="IS165" s="4"/>
      <c r="IT165" s="6"/>
      <c r="IU165" s="4"/>
      <c r="IV165" s="6"/>
      <c r="IW165" s="5"/>
      <c r="IX165" s="5"/>
      <c r="IY165" s="4"/>
      <c r="IZ165" s="6"/>
      <c r="JA165" s="4"/>
      <c r="JB165" s="6"/>
      <c r="JC165" s="5"/>
      <c r="JD165" s="5"/>
      <c r="JE165" s="4"/>
      <c r="JF165" s="6"/>
      <c r="JG165" s="4"/>
      <c r="JH165" s="6"/>
      <c r="JI165" s="5"/>
      <c r="JJ165" s="5"/>
      <c r="JK165" s="4"/>
      <c r="JL165" s="6"/>
      <c r="JM165" s="4"/>
      <c r="JN165" s="6"/>
      <c r="JO165" s="5"/>
      <c r="JP165" s="5"/>
      <c r="JQ165" s="4"/>
      <c r="JR165" s="6"/>
      <c r="JS165" s="4"/>
      <c r="JT165" s="6"/>
      <c r="JU165" s="5"/>
      <c r="JV165" s="5"/>
      <c r="JW165" s="4"/>
      <c r="JX165" s="6"/>
      <c r="JY165" s="4"/>
      <c r="JZ165" s="6"/>
      <c r="KA165" s="5"/>
      <c r="KB165" s="5"/>
      <c r="KC165" s="4"/>
      <c r="KD165" s="6"/>
      <c r="KE165" s="4"/>
      <c r="KF165" s="6"/>
      <c r="KG165" s="5"/>
      <c r="KH165" s="5"/>
      <c r="KI165" s="4"/>
      <c r="KJ165" s="6"/>
      <c r="KK165" s="4"/>
      <c r="KL165" s="6"/>
      <c r="KM165" s="5"/>
      <c r="KN165" s="5"/>
    </row>
    <row r="166">
      <c r="A166" s="3" t="s">
        <v>85</v>
      </c>
      <c r="B166" s="3" t="s">
        <v>86</v>
      </c>
      <c r="C166" s="3" t="s">
        <v>87</v>
      </c>
      <c r="D166" s="3" t="s">
        <v>88</v>
      </c>
      <c r="E166" s="3" t="s">
        <v>318</v>
      </c>
      <c r="F166" s="3" t="s">
        <v>104</v>
      </c>
      <c r="G166" s="3" t="s">
        <v>104</v>
      </c>
      <c r="H166" s="3" t="s">
        <v>104</v>
      </c>
      <c r="I166" s="3" t="s">
        <v>1350</v>
      </c>
      <c r="J166" s="3" t="s">
        <v>1367</v>
      </c>
      <c r="K166" s="4">
        <v>222</v>
      </c>
      <c r="L166" s="4">
        <f>=ROUNDDOWN(22.6530612244898,0)</f>
      </c>
      <c r="M166" s="4"/>
      <c r="N166" s="5">
        <v>1</v>
      </c>
      <c r="O166" s="4"/>
      <c r="P166" s="4">
        <f>=ROUNDDOWN({0},0)</f>
      </c>
      <c r="Q166" s="4"/>
      <c r="R166" s="5"/>
      <c r="S166" s="4">
        <v>9</v>
      </c>
      <c r="T166" s="6">
        <v>357.95</v>
      </c>
      <c r="U166" s="4"/>
      <c r="V166" s="6"/>
      <c r="W166" s="5"/>
      <c r="X166" s="5"/>
      <c r="Y166" s="4">
        <v>9</v>
      </c>
      <c r="Z166" s="6">
        <v>357.95</v>
      </c>
      <c r="AA166" s="4"/>
      <c r="AB166" s="6"/>
      <c r="AC166" s="5"/>
      <c r="AD166" s="5"/>
      <c r="AE166" s="4"/>
      <c r="AF166" s="6"/>
      <c r="AG166" s="4"/>
      <c r="AH166" s="6"/>
      <c r="AI166" s="5"/>
      <c r="AJ166" s="5"/>
      <c r="AK166" s="4"/>
      <c r="AL166" s="6"/>
      <c r="AM166" s="4"/>
      <c r="AN166" s="6"/>
      <c r="AO166" s="5"/>
      <c r="AP166" s="5"/>
      <c r="AQ166" s="4"/>
      <c r="AR166" s="6"/>
      <c r="AS166" s="4"/>
      <c r="AT166" s="6"/>
      <c r="AU166" s="5"/>
      <c r="AV166" s="5"/>
      <c r="AW166" s="4"/>
      <c r="AX166" s="6"/>
      <c r="AY166" s="4"/>
      <c r="AZ166" s="6"/>
      <c r="BA166" s="5"/>
      <c r="BB166" s="5"/>
      <c r="BC166" s="4"/>
      <c r="BD166" s="6"/>
      <c r="BE166" s="4"/>
      <c r="BF166" s="6"/>
      <c r="BG166" s="5"/>
      <c r="BH166" s="5"/>
      <c r="BI166" s="4"/>
      <c r="BJ166" s="6"/>
      <c r="BK166" s="4"/>
      <c r="BL166" s="6"/>
      <c r="BM166" s="5"/>
      <c r="BN166" s="5"/>
      <c r="BO166" s="4"/>
      <c r="BP166" s="6"/>
      <c r="BQ166" s="4"/>
      <c r="BR166" s="6"/>
      <c r="BS166" s="5"/>
      <c r="BT166" s="5"/>
      <c r="BU166" s="4"/>
      <c r="BV166" s="6"/>
      <c r="BW166" s="4"/>
      <c r="BX166" s="6"/>
      <c r="BY166" s="5"/>
      <c r="BZ166" s="5"/>
      <c r="CA166" s="4"/>
      <c r="CB166" s="6"/>
      <c r="CC166" s="4"/>
      <c r="CD166" s="6"/>
      <c r="CE166" s="5"/>
      <c r="CF166" s="5"/>
      <c r="CG166" s="4"/>
      <c r="CH166" s="6"/>
      <c r="CI166" s="4"/>
      <c r="CJ166" s="6"/>
      <c r="CK166" s="5"/>
      <c r="CL166" s="5"/>
      <c r="CM166" s="4"/>
      <c r="CN166" s="6"/>
      <c r="CO166" s="4"/>
      <c r="CP166" s="6"/>
      <c r="CQ166" s="5"/>
      <c r="CR166" s="5"/>
      <c r="CS166" s="4"/>
      <c r="CT166" s="6"/>
      <c r="CU166" s="4"/>
      <c r="CV166" s="6"/>
      <c r="CW166" s="5"/>
      <c r="CX166" s="5"/>
      <c r="CY166" s="4"/>
      <c r="CZ166" s="6"/>
      <c r="DA166" s="4"/>
      <c r="DB166" s="6"/>
      <c r="DC166" s="5"/>
      <c r="DD166" s="5"/>
      <c r="DE166" s="4"/>
      <c r="DF166" s="6"/>
      <c r="DG166" s="4"/>
      <c r="DH166" s="6"/>
      <c r="DI166" s="5"/>
      <c r="DJ166" s="5"/>
      <c r="DK166" s="4"/>
      <c r="DL166" s="6"/>
      <c r="DM166" s="4"/>
      <c r="DN166" s="6"/>
      <c r="DO166" s="5"/>
      <c r="DP166" s="5"/>
      <c r="DQ166" s="4"/>
      <c r="DR166" s="6"/>
      <c r="DS166" s="4"/>
      <c r="DT166" s="6"/>
      <c r="DU166" s="5"/>
      <c r="DV166" s="5"/>
      <c r="DW166" s="4"/>
      <c r="DX166" s="6"/>
      <c r="DY166" s="4"/>
      <c r="DZ166" s="6"/>
      <c r="EA166" s="5"/>
      <c r="EB166" s="5"/>
      <c r="EC166" s="4"/>
      <c r="ED166" s="6"/>
      <c r="EE166" s="4"/>
      <c r="EF166" s="6"/>
      <c r="EG166" s="5"/>
      <c r="EH166" s="5"/>
      <c r="EI166" s="4"/>
      <c r="EJ166" s="6"/>
      <c r="EK166" s="4"/>
      <c r="EL166" s="6"/>
      <c r="EM166" s="5"/>
      <c r="EN166" s="5"/>
      <c r="EO166" s="4"/>
      <c r="EP166" s="6"/>
      <c r="EQ166" s="4"/>
      <c r="ER166" s="6"/>
      <c r="ES166" s="5"/>
      <c r="ET166" s="5"/>
      <c r="EU166" s="4"/>
      <c r="EV166" s="6"/>
      <c r="EW166" s="4"/>
      <c r="EX166" s="6"/>
      <c r="EY166" s="5"/>
      <c r="EZ166" s="5"/>
      <c r="FA166" s="4"/>
      <c r="FB166" s="6"/>
      <c r="FC166" s="4"/>
      <c r="FD166" s="6"/>
      <c r="FE166" s="5"/>
      <c r="FF166" s="5"/>
      <c r="FG166" s="4"/>
      <c r="FH166" s="6"/>
      <c r="FI166" s="4"/>
      <c r="FJ166" s="6"/>
      <c r="FK166" s="5"/>
      <c r="FL166" s="5"/>
      <c r="FM166" s="4"/>
      <c r="FN166" s="6"/>
      <c r="FO166" s="4"/>
      <c r="FP166" s="6"/>
      <c r="FQ166" s="5"/>
      <c r="FR166" s="5"/>
      <c r="FS166" s="4"/>
      <c r="FT166" s="6"/>
      <c r="FU166" s="4"/>
      <c r="FV166" s="6"/>
      <c r="FW166" s="5"/>
      <c r="FX166" s="5"/>
      <c r="FY166" s="4"/>
      <c r="FZ166" s="6"/>
      <c r="GA166" s="4"/>
      <c r="GB166" s="6"/>
      <c r="GC166" s="5"/>
      <c r="GD166" s="5"/>
      <c r="GE166" s="4"/>
      <c r="GF166" s="6"/>
      <c r="GG166" s="4"/>
      <c r="GH166" s="6"/>
      <c r="GI166" s="5"/>
      <c r="GJ166" s="5"/>
      <c r="GK166" s="4"/>
      <c r="GL166" s="6"/>
      <c r="GM166" s="4"/>
      <c r="GN166" s="6"/>
      <c r="GO166" s="5"/>
      <c r="GP166" s="5"/>
      <c r="GQ166" s="4"/>
      <c r="GR166" s="6"/>
      <c r="GS166" s="4"/>
      <c r="GT166" s="6"/>
      <c r="GU166" s="5"/>
      <c r="GV166" s="5"/>
      <c r="GW166" s="4"/>
      <c r="GX166" s="6"/>
      <c r="GY166" s="4"/>
      <c r="GZ166" s="6"/>
      <c r="HA166" s="5"/>
      <c r="HB166" s="5"/>
      <c r="HC166" s="4"/>
      <c r="HD166" s="6"/>
      <c r="HE166" s="4"/>
      <c r="HF166" s="6"/>
      <c r="HG166" s="5"/>
      <c r="HH166" s="5"/>
      <c r="HI166" s="4"/>
      <c r="HJ166" s="6"/>
      <c r="HK166" s="4"/>
      <c r="HL166" s="6"/>
      <c r="HM166" s="5"/>
      <c r="HN166" s="5"/>
      <c r="HO166" s="4"/>
      <c r="HP166" s="6"/>
      <c r="HQ166" s="4"/>
      <c r="HR166" s="6"/>
      <c r="HS166" s="5"/>
      <c r="HT166" s="5"/>
      <c r="HU166" s="4"/>
      <c r="HV166" s="6"/>
      <c r="HW166" s="4"/>
      <c r="HX166" s="6"/>
      <c r="HY166" s="5"/>
      <c r="HZ166" s="5"/>
      <c r="IA166" s="4"/>
      <c r="IB166" s="6"/>
      <c r="IC166" s="4"/>
      <c r="ID166" s="6"/>
      <c r="IE166" s="5"/>
      <c r="IF166" s="5"/>
      <c r="IG166" s="4"/>
      <c r="IH166" s="6"/>
      <c r="II166" s="4"/>
      <c r="IJ166" s="6"/>
      <c r="IK166" s="5"/>
      <c r="IL166" s="5"/>
      <c r="IM166" s="4"/>
      <c r="IN166" s="6"/>
      <c r="IO166" s="4"/>
      <c r="IP166" s="6"/>
      <c r="IQ166" s="5"/>
      <c r="IR166" s="5"/>
      <c r="IS166" s="4"/>
      <c r="IT166" s="6"/>
      <c r="IU166" s="4"/>
      <c r="IV166" s="6"/>
      <c r="IW166" s="5"/>
      <c r="IX166" s="5"/>
      <c r="IY166" s="4"/>
      <c r="IZ166" s="6"/>
      <c r="JA166" s="4"/>
      <c r="JB166" s="6"/>
      <c r="JC166" s="5"/>
      <c r="JD166" s="5"/>
      <c r="JE166" s="4"/>
      <c r="JF166" s="6"/>
      <c r="JG166" s="4"/>
      <c r="JH166" s="6"/>
      <c r="JI166" s="5"/>
      <c r="JJ166" s="5"/>
      <c r="JK166" s="4"/>
      <c r="JL166" s="6"/>
      <c r="JM166" s="4"/>
      <c r="JN166" s="6"/>
      <c r="JO166" s="5"/>
      <c r="JP166" s="5"/>
      <c r="JQ166" s="4"/>
      <c r="JR166" s="6"/>
      <c r="JS166" s="4"/>
      <c r="JT166" s="6"/>
      <c r="JU166" s="5"/>
      <c r="JV166" s="5"/>
      <c r="JW166" s="4"/>
      <c r="JX166" s="6"/>
      <c r="JY166" s="4"/>
      <c r="JZ166" s="6"/>
      <c r="KA166" s="5"/>
      <c r="KB166" s="5"/>
      <c r="KC166" s="4"/>
      <c r="KD166" s="6"/>
      <c r="KE166" s="4"/>
      <c r="KF166" s="6"/>
      <c r="KG166" s="5"/>
      <c r="KH166" s="5"/>
      <c r="KI166" s="4"/>
      <c r="KJ166" s="6"/>
      <c r="KK166" s="4"/>
      <c r="KL166" s="6"/>
      <c r="KM166" s="5"/>
      <c r="KN166" s="5"/>
    </row>
    <row r="167">
      <c r="A167" s="3" t="s">
        <v>85</v>
      </c>
      <c r="B167" s="3" t="s">
        <v>86</v>
      </c>
      <c r="C167" s="3" t="s">
        <v>87</v>
      </c>
      <c r="D167" s="3" t="s">
        <v>88</v>
      </c>
      <c r="E167" s="3" t="s">
        <v>319</v>
      </c>
      <c r="F167" s="3" t="s">
        <v>320</v>
      </c>
      <c r="G167" s="3" t="s">
        <v>321</v>
      </c>
      <c r="H167" s="3" t="s">
        <v>104</v>
      </c>
      <c r="I167" s="3" t="s">
        <v>1368</v>
      </c>
      <c r="J167" s="3" t="s">
        <v>1340</v>
      </c>
      <c r="K167" s="4">
        <v>36</v>
      </c>
      <c r="L167" s="4">
        <f>=ROUNDDOWN(3.27272727272727,0)</f>
      </c>
      <c r="M167" s="4"/>
      <c r="N167" s="5"/>
      <c r="O167" s="4"/>
      <c r="P167" s="4">
        <f>=ROUNDDOWN({0},0)</f>
      </c>
      <c r="Q167" s="4"/>
      <c r="R167" s="5"/>
      <c r="S167" s="4">
        <v>6</v>
      </c>
      <c r="T167" s="6">
        <v>340.59</v>
      </c>
      <c r="U167" s="4"/>
      <c r="V167" s="6"/>
      <c r="W167" s="5"/>
      <c r="X167" s="5"/>
      <c r="Y167" s="4"/>
      <c r="Z167" s="6"/>
      <c r="AA167" s="4"/>
      <c r="AB167" s="6"/>
      <c r="AC167" s="5"/>
      <c r="AD167" s="5"/>
      <c r="AE167" s="4"/>
      <c r="AF167" s="6"/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>
        <v>1</v>
      </c>
      <c r="AR167" s="6">
        <v>61.59</v>
      </c>
      <c r="AS167" s="4"/>
      <c r="AT167" s="6"/>
      <c r="AU167" s="5"/>
      <c r="AV167" s="5"/>
      <c r="AW167" s="4">
        <v>1</v>
      </c>
      <c r="AX167" s="6">
        <v>52.49</v>
      </c>
      <c r="AY167" s="4"/>
      <c r="AZ167" s="6"/>
      <c r="BA167" s="5"/>
      <c r="BB167" s="5"/>
      <c r="BC167" s="4"/>
      <c r="BD167" s="6"/>
      <c r="BE167" s="4"/>
      <c r="BF167" s="6"/>
      <c r="BG167" s="5"/>
      <c r="BH167" s="5"/>
      <c r="BI167" s="4"/>
      <c r="BJ167" s="6"/>
      <c r="BK167" s="4"/>
      <c r="BL167" s="6"/>
      <c r="BM167" s="5"/>
      <c r="BN167" s="5"/>
      <c r="BO167" s="4">
        <v>1</v>
      </c>
      <c r="BP167" s="6">
        <v>49.99</v>
      </c>
      <c r="BQ167" s="4"/>
      <c r="BR167" s="6"/>
      <c r="BS167" s="5"/>
      <c r="BT167" s="5"/>
      <c r="BU167" s="4"/>
      <c r="BV167" s="6"/>
      <c r="BW167" s="4"/>
      <c r="BX167" s="6"/>
      <c r="BY167" s="5"/>
      <c r="BZ167" s="5"/>
      <c r="CA167" s="4"/>
      <c r="CB167" s="6"/>
      <c r="CC167" s="4"/>
      <c r="CD167" s="6"/>
      <c r="CE167" s="5"/>
      <c r="CF167" s="5"/>
      <c r="CG167" s="4">
        <v>2</v>
      </c>
      <c r="CH167" s="6">
        <v>118.78</v>
      </c>
      <c r="CI167" s="4"/>
      <c r="CJ167" s="6"/>
      <c r="CK167" s="5"/>
      <c r="CL167" s="5"/>
      <c r="CM167" s="4"/>
      <c r="CN167" s="6"/>
      <c r="CO167" s="4"/>
      <c r="CP167" s="6"/>
      <c r="CQ167" s="5"/>
      <c r="CR167" s="5"/>
      <c r="CS167" s="4">
        <v>1</v>
      </c>
      <c r="CT167" s="6">
        <v>57.74</v>
      </c>
      <c r="CU167" s="4"/>
      <c r="CV167" s="6"/>
      <c r="CW167" s="5"/>
      <c r="CX167" s="5"/>
      <c r="CY167" s="4"/>
      <c r="CZ167" s="6"/>
      <c r="DA167" s="4"/>
      <c r="DB167" s="6"/>
      <c r="DC167" s="5"/>
      <c r="DD167" s="5"/>
      <c r="DE167" s="4"/>
      <c r="DF167" s="6"/>
      <c r="DG167" s="4"/>
      <c r="DH167" s="6"/>
      <c r="DI167" s="5"/>
      <c r="DJ167" s="5"/>
      <c r="DK167" s="4"/>
      <c r="DL167" s="6"/>
      <c r="DM167" s="4"/>
      <c r="DN167" s="6"/>
      <c r="DO167" s="5"/>
      <c r="DP167" s="5"/>
      <c r="DQ167" s="4"/>
      <c r="DR167" s="6"/>
      <c r="DS167" s="4"/>
      <c r="DT167" s="6"/>
      <c r="DU167" s="5"/>
      <c r="DV167" s="5"/>
      <c r="DW167" s="4"/>
      <c r="DX167" s="6"/>
      <c r="DY167" s="4"/>
      <c r="DZ167" s="6"/>
      <c r="EA167" s="5"/>
      <c r="EB167" s="5"/>
      <c r="EC167" s="4"/>
      <c r="ED167" s="6"/>
      <c r="EE167" s="4"/>
      <c r="EF167" s="6"/>
      <c r="EG167" s="5"/>
      <c r="EH167" s="5"/>
      <c r="EI167" s="4"/>
      <c r="EJ167" s="6"/>
      <c r="EK167" s="4"/>
      <c r="EL167" s="6"/>
      <c r="EM167" s="5"/>
      <c r="EN167" s="5"/>
      <c r="EO167" s="4"/>
      <c r="EP167" s="6"/>
      <c r="EQ167" s="4"/>
      <c r="ER167" s="6"/>
      <c r="ES167" s="5"/>
      <c r="ET167" s="5"/>
      <c r="EU167" s="4"/>
      <c r="EV167" s="6"/>
      <c r="EW167" s="4"/>
      <c r="EX167" s="6"/>
      <c r="EY167" s="5"/>
      <c r="EZ167" s="5"/>
      <c r="FA167" s="4"/>
      <c r="FB167" s="6"/>
      <c r="FC167" s="4"/>
      <c r="FD167" s="6"/>
      <c r="FE167" s="5"/>
      <c r="FF167" s="5"/>
      <c r="FG167" s="4"/>
      <c r="FH167" s="6"/>
      <c r="FI167" s="4"/>
      <c r="FJ167" s="6"/>
      <c r="FK167" s="5"/>
      <c r="FL167" s="5"/>
      <c r="FM167" s="4"/>
      <c r="FN167" s="6"/>
      <c r="FO167" s="4"/>
      <c r="FP167" s="6"/>
      <c r="FQ167" s="5"/>
      <c r="FR167" s="5"/>
      <c r="FS167" s="4"/>
      <c r="FT167" s="6"/>
      <c r="FU167" s="4"/>
      <c r="FV167" s="6"/>
      <c r="FW167" s="5"/>
      <c r="FX167" s="5"/>
      <c r="FY167" s="4"/>
      <c r="FZ167" s="6"/>
      <c r="GA167" s="4"/>
      <c r="GB167" s="6"/>
      <c r="GC167" s="5"/>
      <c r="GD167" s="5"/>
      <c r="GE167" s="4"/>
      <c r="GF167" s="6"/>
      <c r="GG167" s="4"/>
      <c r="GH167" s="6"/>
      <c r="GI167" s="5"/>
      <c r="GJ167" s="5"/>
      <c r="GK167" s="4"/>
      <c r="GL167" s="6"/>
      <c r="GM167" s="4"/>
      <c r="GN167" s="6"/>
      <c r="GO167" s="5"/>
      <c r="GP167" s="5"/>
      <c r="GQ167" s="4"/>
      <c r="GR167" s="6"/>
      <c r="GS167" s="4"/>
      <c r="GT167" s="6"/>
      <c r="GU167" s="5"/>
      <c r="GV167" s="5"/>
      <c r="GW167" s="4"/>
      <c r="GX167" s="6"/>
      <c r="GY167" s="4"/>
      <c r="GZ167" s="6"/>
      <c r="HA167" s="5"/>
      <c r="HB167" s="5"/>
      <c r="HC167" s="4"/>
      <c r="HD167" s="6"/>
      <c r="HE167" s="4"/>
      <c r="HF167" s="6"/>
      <c r="HG167" s="5"/>
      <c r="HH167" s="5"/>
      <c r="HI167" s="4"/>
      <c r="HJ167" s="6"/>
      <c r="HK167" s="4"/>
      <c r="HL167" s="6"/>
      <c r="HM167" s="5"/>
      <c r="HN167" s="5"/>
      <c r="HO167" s="4"/>
      <c r="HP167" s="6"/>
      <c r="HQ167" s="4"/>
      <c r="HR167" s="6"/>
      <c r="HS167" s="5"/>
      <c r="HT167" s="5"/>
      <c r="HU167" s="4"/>
      <c r="HV167" s="6"/>
      <c r="HW167" s="4"/>
      <c r="HX167" s="6"/>
      <c r="HY167" s="5"/>
      <c r="HZ167" s="5"/>
      <c r="IA167" s="4"/>
      <c r="IB167" s="6"/>
      <c r="IC167" s="4"/>
      <c r="ID167" s="6"/>
      <c r="IE167" s="5"/>
      <c r="IF167" s="5"/>
      <c r="IG167" s="4"/>
      <c r="IH167" s="6"/>
      <c r="II167" s="4"/>
      <c r="IJ167" s="6"/>
      <c r="IK167" s="5"/>
      <c r="IL167" s="5"/>
      <c r="IM167" s="4"/>
      <c r="IN167" s="6"/>
      <c r="IO167" s="4"/>
      <c r="IP167" s="6"/>
      <c r="IQ167" s="5"/>
      <c r="IR167" s="5"/>
      <c r="IS167" s="4"/>
      <c r="IT167" s="6"/>
      <c r="IU167" s="4"/>
      <c r="IV167" s="6"/>
      <c r="IW167" s="5"/>
      <c r="IX167" s="5"/>
      <c r="IY167" s="4"/>
      <c r="IZ167" s="6"/>
      <c r="JA167" s="4"/>
      <c r="JB167" s="6"/>
      <c r="JC167" s="5"/>
      <c r="JD167" s="5"/>
      <c r="JE167" s="4"/>
      <c r="JF167" s="6"/>
      <c r="JG167" s="4"/>
      <c r="JH167" s="6"/>
      <c r="JI167" s="5"/>
      <c r="JJ167" s="5"/>
      <c r="JK167" s="4"/>
      <c r="JL167" s="6"/>
      <c r="JM167" s="4"/>
      <c r="JN167" s="6"/>
      <c r="JO167" s="5"/>
      <c r="JP167" s="5"/>
      <c r="JQ167" s="4"/>
      <c r="JR167" s="6"/>
      <c r="JS167" s="4"/>
      <c r="JT167" s="6"/>
      <c r="JU167" s="5"/>
      <c r="JV167" s="5"/>
      <c r="JW167" s="4"/>
      <c r="JX167" s="6"/>
      <c r="JY167" s="4"/>
      <c r="JZ167" s="6"/>
      <c r="KA167" s="5"/>
      <c r="KB167" s="5"/>
      <c r="KC167" s="4"/>
      <c r="KD167" s="6"/>
      <c r="KE167" s="4"/>
      <c r="KF167" s="6"/>
      <c r="KG167" s="5"/>
      <c r="KH167" s="5"/>
      <c r="KI167" s="4"/>
      <c r="KJ167" s="6"/>
      <c r="KK167" s="4"/>
      <c r="KL167" s="6"/>
      <c r="KM167" s="5"/>
      <c r="KN167" s="5"/>
    </row>
    <row r="168">
      <c r="A168" s="3" t="s">
        <v>85</v>
      </c>
      <c r="B168" s="3" t="s">
        <v>86</v>
      </c>
      <c r="C168" s="3" t="s">
        <v>87</v>
      </c>
      <c r="D168" s="3" t="s">
        <v>88</v>
      </c>
      <c r="E168" s="3" t="s">
        <v>322</v>
      </c>
      <c r="F168" s="3" t="s">
        <v>323</v>
      </c>
      <c r="G168" s="3" t="s">
        <v>324</v>
      </c>
      <c r="H168" s="3" t="s">
        <v>129</v>
      </c>
      <c r="I168" s="3" t="s">
        <v>1311</v>
      </c>
      <c r="J168" s="3" t="s">
        <v>1340</v>
      </c>
      <c r="K168" s="4">
        <v>29</v>
      </c>
      <c r="L168" s="4">
        <f>=ROUNDDOWN(4.14285714285714,0)</f>
      </c>
      <c r="M168" s="4"/>
      <c r="N168" s="5"/>
      <c r="O168" s="4"/>
      <c r="P168" s="4">
        <f>=ROUNDDOWN({0},0)</f>
      </c>
      <c r="Q168" s="4"/>
      <c r="R168" s="5"/>
      <c r="S168" s="4">
        <v>5</v>
      </c>
      <c r="T168" s="6">
        <v>309.86</v>
      </c>
      <c r="U168" s="4"/>
      <c r="V168" s="6"/>
      <c r="W168" s="5"/>
      <c r="X168" s="5"/>
      <c r="Y168" s="4">
        <v>3</v>
      </c>
      <c r="Z168" s="6">
        <v>139.95</v>
      </c>
      <c r="AA168" s="4"/>
      <c r="AB168" s="6"/>
      <c r="AC168" s="5"/>
      <c r="AD168" s="5"/>
      <c r="AE168" s="4"/>
      <c r="AF168" s="6"/>
      <c r="AG168" s="4"/>
      <c r="AH168" s="6"/>
      <c r="AI168" s="5"/>
      <c r="AJ168" s="5"/>
      <c r="AK168" s="4"/>
      <c r="AL168" s="6"/>
      <c r="AM168" s="4"/>
      <c r="AN168" s="6"/>
      <c r="AO168" s="5"/>
      <c r="AP168" s="5"/>
      <c r="AQ168" s="4"/>
      <c r="AR168" s="6"/>
      <c r="AS168" s="4"/>
      <c r="AT168" s="6"/>
      <c r="AU168" s="5"/>
      <c r="AV168" s="5"/>
      <c r="AW168" s="4">
        <v>1</v>
      </c>
      <c r="AX168" s="6">
        <v>45.36</v>
      </c>
      <c r="AY168" s="4"/>
      <c r="AZ168" s="6"/>
      <c r="BA168" s="5"/>
      <c r="BB168" s="5"/>
      <c r="BC168" s="4"/>
      <c r="BD168" s="6"/>
      <c r="BE168" s="4"/>
      <c r="BF168" s="6"/>
      <c r="BG168" s="5"/>
      <c r="BH168" s="5"/>
      <c r="BI168" s="4"/>
      <c r="BJ168" s="6"/>
      <c r="BK168" s="4"/>
      <c r="BL168" s="6"/>
      <c r="BM168" s="5"/>
      <c r="BN168" s="5"/>
      <c r="BO168" s="4"/>
      <c r="BP168" s="6"/>
      <c r="BQ168" s="4"/>
      <c r="BR168" s="6"/>
      <c r="BS168" s="5"/>
      <c r="BT168" s="5"/>
      <c r="BU168" s="4"/>
      <c r="BV168" s="6"/>
      <c r="BW168" s="4"/>
      <c r="BX168" s="6"/>
      <c r="BY168" s="5"/>
      <c r="BZ168" s="5"/>
      <c r="CA168" s="4"/>
      <c r="CB168" s="6"/>
      <c r="CC168" s="4"/>
      <c r="CD168" s="6"/>
      <c r="CE168" s="5"/>
      <c r="CF168" s="5"/>
      <c r="CG168" s="4"/>
      <c r="CH168" s="6"/>
      <c r="CI168" s="4"/>
      <c r="CJ168" s="6"/>
      <c r="CK168" s="5"/>
      <c r="CL168" s="5"/>
      <c r="CM168" s="4">
        <v>1</v>
      </c>
      <c r="CN168" s="6">
        <v>124.55</v>
      </c>
      <c r="CO168" s="4"/>
      <c r="CP168" s="6"/>
      <c r="CQ168" s="5"/>
      <c r="CR168" s="5"/>
      <c r="CS168" s="4"/>
      <c r="CT168" s="6"/>
      <c r="CU168" s="4"/>
      <c r="CV168" s="6"/>
      <c r="CW168" s="5"/>
      <c r="CX168" s="5"/>
      <c r="CY168" s="4"/>
      <c r="CZ168" s="6"/>
      <c r="DA168" s="4"/>
      <c r="DB168" s="6"/>
      <c r="DC168" s="5"/>
      <c r="DD168" s="5"/>
      <c r="DE168" s="4"/>
      <c r="DF168" s="6"/>
      <c r="DG168" s="4"/>
      <c r="DH168" s="6"/>
      <c r="DI168" s="5"/>
      <c r="DJ168" s="5"/>
      <c r="DK168" s="4"/>
      <c r="DL168" s="6"/>
      <c r="DM168" s="4"/>
      <c r="DN168" s="6"/>
      <c r="DO168" s="5"/>
      <c r="DP168" s="5"/>
      <c r="DQ168" s="4"/>
      <c r="DR168" s="6"/>
      <c r="DS168" s="4"/>
      <c r="DT168" s="6"/>
      <c r="DU168" s="5"/>
      <c r="DV168" s="5"/>
      <c r="DW168" s="4"/>
      <c r="DX168" s="6"/>
      <c r="DY168" s="4"/>
      <c r="DZ168" s="6"/>
      <c r="EA168" s="5"/>
      <c r="EB168" s="5"/>
      <c r="EC168" s="4"/>
      <c r="ED168" s="6"/>
      <c r="EE168" s="4"/>
      <c r="EF168" s="6"/>
      <c r="EG168" s="5"/>
      <c r="EH168" s="5"/>
      <c r="EI168" s="4"/>
      <c r="EJ168" s="6"/>
      <c r="EK168" s="4"/>
      <c r="EL168" s="6"/>
      <c r="EM168" s="5"/>
      <c r="EN168" s="5"/>
      <c r="EO168" s="4"/>
      <c r="EP168" s="6"/>
      <c r="EQ168" s="4"/>
      <c r="ER168" s="6"/>
      <c r="ES168" s="5"/>
      <c r="ET168" s="5"/>
      <c r="EU168" s="4"/>
      <c r="EV168" s="6"/>
      <c r="EW168" s="4"/>
      <c r="EX168" s="6"/>
      <c r="EY168" s="5"/>
      <c r="EZ168" s="5"/>
      <c r="FA168" s="4"/>
      <c r="FB168" s="6"/>
      <c r="FC168" s="4"/>
      <c r="FD168" s="6"/>
      <c r="FE168" s="5"/>
      <c r="FF168" s="5"/>
      <c r="FG168" s="4"/>
      <c r="FH168" s="6"/>
      <c r="FI168" s="4"/>
      <c r="FJ168" s="6"/>
      <c r="FK168" s="5"/>
      <c r="FL168" s="5"/>
      <c r="FM168" s="4"/>
      <c r="FN168" s="6"/>
      <c r="FO168" s="4"/>
      <c r="FP168" s="6"/>
      <c r="FQ168" s="5"/>
      <c r="FR168" s="5"/>
      <c r="FS168" s="4"/>
      <c r="FT168" s="6"/>
      <c r="FU168" s="4"/>
      <c r="FV168" s="6"/>
      <c r="FW168" s="5"/>
      <c r="FX168" s="5"/>
      <c r="FY168" s="4"/>
      <c r="FZ168" s="6"/>
      <c r="GA168" s="4"/>
      <c r="GB168" s="6"/>
      <c r="GC168" s="5"/>
      <c r="GD168" s="5"/>
      <c r="GE168" s="4"/>
      <c r="GF168" s="6"/>
      <c r="GG168" s="4"/>
      <c r="GH168" s="6"/>
      <c r="GI168" s="5"/>
      <c r="GJ168" s="5"/>
      <c r="GK168" s="4"/>
      <c r="GL168" s="6"/>
      <c r="GM168" s="4"/>
      <c r="GN168" s="6"/>
      <c r="GO168" s="5"/>
      <c r="GP168" s="5"/>
      <c r="GQ168" s="4"/>
      <c r="GR168" s="6"/>
      <c r="GS168" s="4"/>
      <c r="GT168" s="6"/>
      <c r="GU168" s="5"/>
      <c r="GV168" s="5"/>
      <c r="GW168" s="4"/>
      <c r="GX168" s="6"/>
      <c r="GY168" s="4"/>
      <c r="GZ168" s="6"/>
      <c r="HA168" s="5"/>
      <c r="HB168" s="5"/>
      <c r="HC168" s="4"/>
      <c r="HD168" s="6"/>
      <c r="HE168" s="4"/>
      <c r="HF168" s="6"/>
      <c r="HG168" s="5"/>
      <c r="HH168" s="5"/>
      <c r="HI168" s="4"/>
      <c r="HJ168" s="6"/>
      <c r="HK168" s="4"/>
      <c r="HL168" s="6"/>
      <c r="HM168" s="5"/>
      <c r="HN168" s="5"/>
      <c r="HO168" s="4"/>
      <c r="HP168" s="6"/>
      <c r="HQ168" s="4"/>
      <c r="HR168" s="6"/>
      <c r="HS168" s="5"/>
      <c r="HT168" s="5"/>
      <c r="HU168" s="4"/>
      <c r="HV168" s="6"/>
      <c r="HW168" s="4"/>
      <c r="HX168" s="6"/>
      <c r="HY168" s="5"/>
      <c r="HZ168" s="5"/>
      <c r="IA168" s="4"/>
      <c r="IB168" s="6"/>
      <c r="IC168" s="4"/>
      <c r="ID168" s="6"/>
      <c r="IE168" s="5"/>
      <c r="IF168" s="5"/>
      <c r="IG168" s="4"/>
      <c r="IH168" s="6"/>
      <c r="II168" s="4"/>
      <c r="IJ168" s="6"/>
      <c r="IK168" s="5"/>
      <c r="IL168" s="5"/>
      <c r="IM168" s="4"/>
      <c r="IN168" s="6"/>
      <c r="IO168" s="4"/>
      <c r="IP168" s="6"/>
      <c r="IQ168" s="5"/>
      <c r="IR168" s="5"/>
      <c r="IS168" s="4"/>
      <c r="IT168" s="6"/>
      <c r="IU168" s="4"/>
      <c r="IV168" s="6"/>
      <c r="IW168" s="5"/>
      <c r="IX168" s="5"/>
      <c r="IY168" s="4"/>
      <c r="IZ168" s="6"/>
      <c r="JA168" s="4"/>
      <c r="JB168" s="6"/>
      <c r="JC168" s="5"/>
      <c r="JD168" s="5"/>
      <c r="JE168" s="4"/>
      <c r="JF168" s="6"/>
      <c r="JG168" s="4"/>
      <c r="JH168" s="6"/>
      <c r="JI168" s="5"/>
      <c r="JJ168" s="5"/>
      <c r="JK168" s="4"/>
      <c r="JL168" s="6"/>
      <c r="JM168" s="4"/>
      <c r="JN168" s="6"/>
      <c r="JO168" s="5"/>
      <c r="JP168" s="5"/>
      <c r="JQ168" s="4"/>
      <c r="JR168" s="6"/>
      <c r="JS168" s="4"/>
      <c r="JT168" s="6"/>
      <c r="JU168" s="5"/>
      <c r="JV168" s="5"/>
      <c r="JW168" s="4"/>
      <c r="JX168" s="6"/>
      <c r="JY168" s="4"/>
      <c r="JZ168" s="6"/>
      <c r="KA168" s="5"/>
      <c r="KB168" s="5"/>
      <c r="KC168" s="4"/>
      <c r="KD168" s="6"/>
      <c r="KE168" s="4"/>
      <c r="KF168" s="6"/>
      <c r="KG168" s="5"/>
      <c r="KH168" s="5"/>
      <c r="KI168" s="4"/>
      <c r="KJ168" s="6"/>
      <c r="KK168" s="4"/>
      <c r="KL168" s="6"/>
      <c r="KM168" s="5"/>
      <c r="KN168" s="5"/>
    </row>
    <row r="169">
      <c r="A169" s="3" t="s">
        <v>85</v>
      </c>
      <c r="B169" s="3" t="s">
        <v>86</v>
      </c>
      <c r="C169" s="3" t="s">
        <v>87</v>
      </c>
      <c r="D169" s="3" t="s">
        <v>88</v>
      </c>
      <c r="E169" s="3" t="s">
        <v>325</v>
      </c>
      <c r="F169" s="3" t="s">
        <v>326</v>
      </c>
      <c r="G169" s="3" t="s">
        <v>327</v>
      </c>
      <c r="H169" s="3" t="s">
        <v>129</v>
      </c>
      <c r="I169" s="3" t="s">
        <v>1350</v>
      </c>
      <c r="J169" s="3" t="s">
        <v>1340</v>
      </c>
      <c r="K169" s="4">
        <v>540</v>
      </c>
      <c r="L169" s="4">
        <f>=ROUNDDOWN(77.1428571428571,0)</f>
      </c>
      <c r="M169" s="4"/>
      <c r="N169" s="5"/>
      <c r="O169" s="4"/>
      <c r="P169" s="4">
        <f>=ROUNDDOWN({0},0)</f>
      </c>
      <c r="Q169" s="4"/>
      <c r="R169" s="5"/>
      <c r="S169" s="4">
        <v>10</v>
      </c>
      <c r="T169" s="6">
        <v>298.57</v>
      </c>
      <c r="U169" s="4"/>
      <c r="V169" s="6"/>
      <c r="W169" s="5"/>
      <c r="X169" s="5"/>
      <c r="Y169" s="4">
        <v>3</v>
      </c>
      <c r="Z169" s="6">
        <v>129.58</v>
      </c>
      <c r="AA169" s="4"/>
      <c r="AB169" s="6"/>
      <c r="AC169" s="5"/>
      <c r="AD169" s="5"/>
      <c r="AE169" s="4"/>
      <c r="AF169" s="6"/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>
        <v>1</v>
      </c>
      <c r="AR169" s="6">
        <v>39.2</v>
      </c>
      <c r="AS169" s="4"/>
      <c r="AT169" s="6"/>
      <c r="AU169" s="5"/>
      <c r="AV169" s="5"/>
      <c r="AW169" s="4"/>
      <c r="AX169" s="6"/>
      <c r="AY169" s="4"/>
      <c r="AZ169" s="6"/>
      <c r="BA169" s="5"/>
      <c r="BB169" s="5"/>
      <c r="BC169" s="4">
        <v>1</v>
      </c>
      <c r="BD169" s="6">
        <v>64.99</v>
      </c>
      <c r="BE169" s="4"/>
      <c r="BF169" s="6"/>
      <c r="BG169" s="5"/>
      <c r="BH169" s="5"/>
      <c r="BI169" s="4"/>
      <c r="BJ169" s="6"/>
      <c r="BK169" s="4"/>
      <c r="BL169" s="6"/>
      <c r="BM169" s="5"/>
      <c r="BN169" s="5"/>
      <c r="BO169" s="4"/>
      <c r="BP169" s="6"/>
      <c r="BQ169" s="4"/>
      <c r="BR169" s="6"/>
      <c r="BS169" s="5"/>
      <c r="BT169" s="5"/>
      <c r="BU169" s="4"/>
      <c r="BV169" s="6"/>
      <c r="BW169" s="4"/>
      <c r="BX169" s="6"/>
      <c r="BY169" s="5"/>
      <c r="BZ169" s="5"/>
      <c r="CA169" s="4"/>
      <c r="CB169" s="6"/>
      <c r="CC169" s="4"/>
      <c r="CD169" s="6"/>
      <c r="CE169" s="5"/>
      <c r="CF169" s="5"/>
      <c r="CG169" s="4">
        <v>1</v>
      </c>
      <c r="CH169" s="6">
        <v>64.8</v>
      </c>
      <c r="CI169" s="4"/>
      <c r="CJ169" s="6"/>
      <c r="CK169" s="5"/>
      <c r="CL169" s="5"/>
      <c r="CM169" s="4"/>
      <c r="CN169" s="6"/>
      <c r="CO169" s="4"/>
      <c r="CP169" s="6"/>
      <c r="CQ169" s="5"/>
      <c r="CR169" s="5"/>
      <c r="CS169" s="4"/>
      <c r="CT169" s="6"/>
      <c r="CU169" s="4"/>
      <c r="CV169" s="6"/>
      <c r="CW169" s="5"/>
      <c r="CX169" s="5"/>
      <c r="CY169" s="4"/>
      <c r="CZ169" s="6"/>
      <c r="DA169" s="4"/>
      <c r="DB169" s="6"/>
      <c r="DC169" s="5"/>
      <c r="DD169" s="5"/>
      <c r="DE169" s="4"/>
      <c r="DF169" s="6"/>
      <c r="DG169" s="4"/>
      <c r="DH169" s="6"/>
      <c r="DI169" s="5"/>
      <c r="DJ169" s="5"/>
      <c r="DK169" s="4"/>
      <c r="DL169" s="6"/>
      <c r="DM169" s="4"/>
      <c r="DN169" s="6"/>
      <c r="DO169" s="5"/>
      <c r="DP169" s="5"/>
      <c r="DQ169" s="4"/>
      <c r="DR169" s="6"/>
      <c r="DS169" s="4"/>
      <c r="DT169" s="6"/>
      <c r="DU169" s="5"/>
      <c r="DV169" s="5"/>
      <c r="DW169" s="4"/>
      <c r="DX169" s="6"/>
      <c r="DY169" s="4"/>
      <c r="DZ169" s="6"/>
      <c r="EA169" s="5"/>
      <c r="EB169" s="5"/>
      <c r="EC169" s="4"/>
      <c r="ED169" s="6"/>
      <c r="EE169" s="4"/>
      <c r="EF169" s="6"/>
      <c r="EG169" s="5"/>
      <c r="EH169" s="5"/>
      <c r="EI169" s="4"/>
      <c r="EJ169" s="6"/>
      <c r="EK169" s="4"/>
      <c r="EL169" s="6"/>
      <c r="EM169" s="5"/>
      <c r="EN169" s="5"/>
      <c r="EO169" s="4"/>
      <c r="EP169" s="6"/>
      <c r="EQ169" s="4"/>
      <c r="ER169" s="6"/>
      <c r="ES169" s="5"/>
      <c r="ET169" s="5"/>
      <c r="EU169" s="4"/>
      <c r="EV169" s="6"/>
      <c r="EW169" s="4"/>
      <c r="EX169" s="6"/>
      <c r="EY169" s="5"/>
      <c r="EZ169" s="5"/>
      <c r="FA169" s="4"/>
      <c r="FB169" s="6"/>
      <c r="FC169" s="4"/>
      <c r="FD169" s="6"/>
      <c r="FE169" s="5"/>
      <c r="FF169" s="5"/>
      <c r="FG169" s="4"/>
      <c r="FH169" s="6"/>
      <c r="FI169" s="4"/>
      <c r="FJ169" s="6"/>
      <c r="FK169" s="5"/>
      <c r="FL169" s="5"/>
      <c r="FM169" s="4"/>
      <c r="FN169" s="6"/>
      <c r="FO169" s="4"/>
      <c r="FP169" s="6"/>
      <c r="FQ169" s="5"/>
      <c r="FR169" s="5"/>
      <c r="FS169" s="4"/>
      <c r="FT169" s="6"/>
      <c r="FU169" s="4"/>
      <c r="FV169" s="6"/>
      <c r="FW169" s="5"/>
      <c r="FX169" s="5"/>
      <c r="FY169" s="4"/>
      <c r="FZ169" s="6"/>
      <c r="GA169" s="4"/>
      <c r="GB169" s="6"/>
      <c r="GC169" s="5"/>
      <c r="GD169" s="5"/>
      <c r="GE169" s="4"/>
      <c r="GF169" s="6"/>
      <c r="GG169" s="4"/>
      <c r="GH169" s="6"/>
      <c r="GI169" s="5"/>
      <c r="GJ169" s="5"/>
      <c r="GK169" s="4"/>
      <c r="GL169" s="6"/>
      <c r="GM169" s="4"/>
      <c r="GN169" s="6"/>
      <c r="GO169" s="5"/>
      <c r="GP169" s="5"/>
      <c r="GQ169" s="4"/>
      <c r="GR169" s="6"/>
      <c r="GS169" s="4"/>
      <c r="GT169" s="6"/>
      <c r="GU169" s="5"/>
      <c r="GV169" s="5"/>
      <c r="GW169" s="4">
        <v>4</v>
      </c>
      <c r="GX169" s="6"/>
      <c r="GY169" s="4"/>
      <c r="GZ169" s="6"/>
      <c r="HA169" s="5"/>
      <c r="HB169" s="5"/>
      <c r="HC169" s="4"/>
      <c r="HD169" s="6"/>
      <c r="HE169" s="4"/>
      <c r="HF169" s="6"/>
      <c r="HG169" s="5"/>
      <c r="HH169" s="5"/>
      <c r="HI169" s="4"/>
      <c r="HJ169" s="6"/>
      <c r="HK169" s="4"/>
      <c r="HL169" s="6"/>
      <c r="HM169" s="5"/>
      <c r="HN169" s="5"/>
      <c r="HO169" s="4"/>
      <c r="HP169" s="6"/>
      <c r="HQ169" s="4"/>
      <c r="HR169" s="6"/>
      <c r="HS169" s="5"/>
      <c r="HT169" s="5"/>
      <c r="HU169" s="4"/>
      <c r="HV169" s="6"/>
      <c r="HW169" s="4"/>
      <c r="HX169" s="6"/>
      <c r="HY169" s="5"/>
      <c r="HZ169" s="5"/>
      <c r="IA169" s="4"/>
      <c r="IB169" s="6"/>
      <c r="IC169" s="4"/>
      <c r="ID169" s="6"/>
      <c r="IE169" s="5"/>
      <c r="IF169" s="5"/>
      <c r="IG169" s="4"/>
      <c r="IH169" s="6"/>
      <c r="II169" s="4"/>
      <c r="IJ169" s="6"/>
      <c r="IK169" s="5"/>
      <c r="IL169" s="5"/>
      <c r="IM169" s="4"/>
      <c r="IN169" s="6"/>
      <c r="IO169" s="4"/>
      <c r="IP169" s="6"/>
      <c r="IQ169" s="5"/>
      <c r="IR169" s="5"/>
      <c r="IS169" s="4"/>
      <c r="IT169" s="6"/>
      <c r="IU169" s="4"/>
      <c r="IV169" s="6"/>
      <c r="IW169" s="5"/>
      <c r="IX169" s="5"/>
      <c r="IY169" s="4"/>
      <c r="IZ169" s="6"/>
      <c r="JA169" s="4"/>
      <c r="JB169" s="6"/>
      <c r="JC169" s="5"/>
      <c r="JD169" s="5"/>
      <c r="JE169" s="4"/>
      <c r="JF169" s="6"/>
      <c r="JG169" s="4"/>
      <c r="JH169" s="6"/>
      <c r="JI169" s="5"/>
      <c r="JJ169" s="5"/>
      <c r="JK169" s="4"/>
      <c r="JL169" s="6"/>
      <c r="JM169" s="4"/>
      <c r="JN169" s="6"/>
      <c r="JO169" s="5"/>
      <c r="JP169" s="5"/>
      <c r="JQ169" s="4"/>
      <c r="JR169" s="6"/>
      <c r="JS169" s="4"/>
      <c r="JT169" s="6"/>
      <c r="JU169" s="5"/>
      <c r="JV169" s="5"/>
      <c r="JW169" s="4"/>
      <c r="JX169" s="6"/>
      <c r="JY169" s="4"/>
      <c r="JZ169" s="6"/>
      <c r="KA169" s="5"/>
      <c r="KB169" s="5"/>
      <c r="KC169" s="4"/>
      <c r="KD169" s="6"/>
      <c r="KE169" s="4"/>
      <c r="KF169" s="6"/>
      <c r="KG169" s="5"/>
      <c r="KH169" s="5"/>
      <c r="KI169" s="4"/>
      <c r="KJ169" s="6"/>
      <c r="KK169" s="4"/>
      <c r="KL169" s="6"/>
      <c r="KM169" s="5"/>
      <c r="KN169" s="5"/>
    </row>
    <row r="170">
      <c r="A170" s="3" t="s">
        <v>85</v>
      </c>
      <c r="B170" s="3" t="s">
        <v>86</v>
      </c>
      <c r="C170" s="3" t="s">
        <v>87</v>
      </c>
      <c r="D170" s="3" t="s">
        <v>88</v>
      </c>
      <c r="E170" s="3" t="s">
        <v>328</v>
      </c>
      <c r="F170" s="3" t="s">
        <v>328</v>
      </c>
      <c r="G170" s="3" t="s">
        <v>328</v>
      </c>
      <c r="H170" s="3" t="s">
        <v>104</v>
      </c>
      <c r="I170" s="3" t="s">
        <v>1313</v>
      </c>
      <c r="J170" s="3" t="s">
        <v>1328</v>
      </c>
      <c r="K170" s="4">
        <v>719</v>
      </c>
      <c r="L170" s="4">
        <f>=ROUNDDOWN(199.722222222222,0)</f>
      </c>
      <c r="M170" s="4"/>
      <c r="N170" s="5">
        <v>1</v>
      </c>
      <c r="O170" s="4"/>
      <c r="P170" s="4">
        <f>=ROUNDDOWN({0},0)</f>
      </c>
      <c r="Q170" s="4"/>
      <c r="R170" s="5"/>
      <c r="S170" s="4">
        <v>7</v>
      </c>
      <c r="T170" s="6">
        <v>279.72</v>
      </c>
      <c r="U170" s="4"/>
      <c r="V170" s="6"/>
      <c r="W170" s="5"/>
      <c r="X170" s="5"/>
      <c r="Y170" s="4">
        <v>7</v>
      </c>
      <c r="Z170" s="6">
        <v>279.72</v>
      </c>
      <c r="AA170" s="4"/>
      <c r="AB170" s="6"/>
      <c r="AC170" s="5"/>
      <c r="AD170" s="5"/>
      <c r="AE170" s="4"/>
      <c r="AF170" s="6"/>
      <c r="AG170" s="4"/>
      <c r="AH170" s="6"/>
      <c r="AI170" s="5"/>
      <c r="AJ170" s="5"/>
      <c r="AK170" s="4"/>
      <c r="AL170" s="6"/>
      <c r="AM170" s="4"/>
      <c r="AN170" s="6"/>
      <c r="AO170" s="5"/>
      <c r="AP170" s="5"/>
      <c r="AQ170" s="4"/>
      <c r="AR170" s="6"/>
      <c r="AS170" s="4"/>
      <c r="AT170" s="6"/>
      <c r="AU170" s="5"/>
      <c r="AV170" s="5"/>
      <c r="AW170" s="4"/>
      <c r="AX170" s="6"/>
      <c r="AY170" s="4"/>
      <c r="AZ170" s="6"/>
      <c r="BA170" s="5"/>
      <c r="BB170" s="5"/>
      <c r="BC170" s="4"/>
      <c r="BD170" s="6"/>
      <c r="BE170" s="4"/>
      <c r="BF170" s="6"/>
      <c r="BG170" s="5"/>
      <c r="BH170" s="5"/>
      <c r="BI170" s="4"/>
      <c r="BJ170" s="6"/>
      <c r="BK170" s="4"/>
      <c r="BL170" s="6"/>
      <c r="BM170" s="5"/>
      <c r="BN170" s="5"/>
      <c r="BO170" s="4"/>
      <c r="BP170" s="6"/>
      <c r="BQ170" s="4"/>
      <c r="BR170" s="6"/>
      <c r="BS170" s="5"/>
      <c r="BT170" s="5"/>
      <c r="BU170" s="4"/>
      <c r="BV170" s="6"/>
      <c r="BW170" s="4"/>
      <c r="BX170" s="6"/>
      <c r="BY170" s="5"/>
      <c r="BZ170" s="5"/>
      <c r="CA170" s="4"/>
      <c r="CB170" s="6"/>
      <c r="CC170" s="4"/>
      <c r="CD170" s="6"/>
      <c r="CE170" s="5"/>
      <c r="CF170" s="5"/>
      <c r="CG170" s="4"/>
      <c r="CH170" s="6"/>
      <c r="CI170" s="4"/>
      <c r="CJ170" s="6"/>
      <c r="CK170" s="5"/>
      <c r="CL170" s="5"/>
      <c r="CM170" s="4"/>
      <c r="CN170" s="6"/>
      <c r="CO170" s="4"/>
      <c r="CP170" s="6"/>
      <c r="CQ170" s="5"/>
      <c r="CR170" s="5"/>
      <c r="CS170" s="4"/>
      <c r="CT170" s="6"/>
      <c r="CU170" s="4"/>
      <c r="CV170" s="6"/>
      <c r="CW170" s="5"/>
      <c r="CX170" s="5"/>
      <c r="CY170" s="4"/>
      <c r="CZ170" s="6"/>
      <c r="DA170" s="4"/>
      <c r="DB170" s="6"/>
      <c r="DC170" s="5"/>
      <c r="DD170" s="5"/>
      <c r="DE170" s="4"/>
      <c r="DF170" s="6"/>
      <c r="DG170" s="4"/>
      <c r="DH170" s="6"/>
      <c r="DI170" s="5"/>
      <c r="DJ170" s="5"/>
      <c r="DK170" s="4"/>
      <c r="DL170" s="6"/>
      <c r="DM170" s="4"/>
      <c r="DN170" s="6"/>
      <c r="DO170" s="5"/>
      <c r="DP170" s="5"/>
      <c r="DQ170" s="4"/>
      <c r="DR170" s="6"/>
      <c r="DS170" s="4"/>
      <c r="DT170" s="6"/>
      <c r="DU170" s="5"/>
      <c r="DV170" s="5"/>
      <c r="DW170" s="4"/>
      <c r="DX170" s="6"/>
      <c r="DY170" s="4"/>
      <c r="DZ170" s="6"/>
      <c r="EA170" s="5"/>
      <c r="EB170" s="5"/>
      <c r="EC170" s="4"/>
      <c r="ED170" s="6"/>
      <c r="EE170" s="4"/>
      <c r="EF170" s="6"/>
      <c r="EG170" s="5"/>
      <c r="EH170" s="5"/>
      <c r="EI170" s="4"/>
      <c r="EJ170" s="6"/>
      <c r="EK170" s="4"/>
      <c r="EL170" s="6"/>
      <c r="EM170" s="5"/>
      <c r="EN170" s="5"/>
      <c r="EO170" s="4"/>
      <c r="EP170" s="6"/>
      <c r="EQ170" s="4"/>
      <c r="ER170" s="6"/>
      <c r="ES170" s="5"/>
      <c r="ET170" s="5"/>
      <c r="EU170" s="4"/>
      <c r="EV170" s="6"/>
      <c r="EW170" s="4"/>
      <c r="EX170" s="6"/>
      <c r="EY170" s="5"/>
      <c r="EZ170" s="5"/>
      <c r="FA170" s="4"/>
      <c r="FB170" s="6"/>
      <c r="FC170" s="4"/>
      <c r="FD170" s="6"/>
      <c r="FE170" s="5"/>
      <c r="FF170" s="5"/>
      <c r="FG170" s="4"/>
      <c r="FH170" s="6"/>
      <c r="FI170" s="4"/>
      <c r="FJ170" s="6"/>
      <c r="FK170" s="5"/>
      <c r="FL170" s="5"/>
      <c r="FM170" s="4"/>
      <c r="FN170" s="6"/>
      <c r="FO170" s="4"/>
      <c r="FP170" s="6"/>
      <c r="FQ170" s="5"/>
      <c r="FR170" s="5"/>
      <c r="FS170" s="4"/>
      <c r="FT170" s="6"/>
      <c r="FU170" s="4"/>
      <c r="FV170" s="6"/>
      <c r="FW170" s="5"/>
      <c r="FX170" s="5"/>
      <c r="FY170" s="4"/>
      <c r="FZ170" s="6"/>
      <c r="GA170" s="4"/>
      <c r="GB170" s="6"/>
      <c r="GC170" s="5"/>
      <c r="GD170" s="5"/>
      <c r="GE170" s="4"/>
      <c r="GF170" s="6"/>
      <c r="GG170" s="4"/>
      <c r="GH170" s="6"/>
      <c r="GI170" s="5"/>
      <c r="GJ170" s="5"/>
      <c r="GK170" s="4"/>
      <c r="GL170" s="6"/>
      <c r="GM170" s="4"/>
      <c r="GN170" s="6"/>
      <c r="GO170" s="5"/>
      <c r="GP170" s="5"/>
      <c r="GQ170" s="4"/>
      <c r="GR170" s="6"/>
      <c r="GS170" s="4"/>
      <c r="GT170" s="6"/>
      <c r="GU170" s="5"/>
      <c r="GV170" s="5"/>
      <c r="GW170" s="4"/>
      <c r="GX170" s="6"/>
      <c r="GY170" s="4"/>
      <c r="GZ170" s="6"/>
      <c r="HA170" s="5"/>
      <c r="HB170" s="5"/>
      <c r="HC170" s="4"/>
      <c r="HD170" s="6"/>
      <c r="HE170" s="4"/>
      <c r="HF170" s="6"/>
      <c r="HG170" s="5"/>
      <c r="HH170" s="5"/>
      <c r="HI170" s="4"/>
      <c r="HJ170" s="6"/>
      <c r="HK170" s="4"/>
      <c r="HL170" s="6"/>
      <c r="HM170" s="5"/>
      <c r="HN170" s="5"/>
      <c r="HO170" s="4"/>
      <c r="HP170" s="6"/>
      <c r="HQ170" s="4"/>
      <c r="HR170" s="6"/>
      <c r="HS170" s="5"/>
      <c r="HT170" s="5"/>
      <c r="HU170" s="4"/>
      <c r="HV170" s="6"/>
      <c r="HW170" s="4"/>
      <c r="HX170" s="6"/>
      <c r="HY170" s="5"/>
      <c r="HZ170" s="5"/>
      <c r="IA170" s="4"/>
      <c r="IB170" s="6"/>
      <c r="IC170" s="4"/>
      <c r="ID170" s="6"/>
      <c r="IE170" s="5"/>
      <c r="IF170" s="5"/>
      <c r="IG170" s="4"/>
      <c r="IH170" s="6"/>
      <c r="II170" s="4"/>
      <c r="IJ170" s="6"/>
      <c r="IK170" s="5"/>
      <c r="IL170" s="5"/>
      <c r="IM170" s="4"/>
      <c r="IN170" s="6"/>
      <c r="IO170" s="4"/>
      <c r="IP170" s="6"/>
      <c r="IQ170" s="5"/>
      <c r="IR170" s="5"/>
      <c r="IS170" s="4"/>
      <c r="IT170" s="6"/>
      <c r="IU170" s="4"/>
      <c r="IV170" s="6"/>
      <c r="IW170" s="5"/>
      <c r="IX170" s="5"/>
      <c r="IY170" s="4"/>
      <c r="IZ170" s="6"/>
      <c r="JA170" s="4"/>
      <c r="JB170" s="6"/>
      <c r="JC170" s="5"/>
      <c r="JD170" s="5"/>
      <c r="JE170" s="4"/>
      <c r="JF170" s="6"/>
      <c r="JG170" s="4"/>
      <c r="JH170" s="6"/>
      <c r="JI170" s="5"/>
      <c r="JJ170" s="5"/>
      <c r="JK170" s="4"/>
      <c r="JL170" s="6"/>
      <c r="JM170" s="4"/>
      <c r="JN170" s="6"/>
      <c r="JO170" s="5"/>
      <c r="JP170" s="5"/>
      <c r="JQ170" s="4"/>
      <c r="JR170" s="6"/>
      <c r="JS170" s="4"/>
      <c r="JT170" s="6"/>
      <c r="JU170" s="5"/>
      <c r="JV170" s="5"/>
      <c r="JW170" s="4"/>
      <c r="JX170" s="6"/>
      <c r="JY170" s="4"/>
      <c r="JZ170" s="6"/>
      <c r="KA170" s="5"/>
      <c r="KB170" s="5"/>
      <c r="KC170" s="4"/>
      <c r="KD170" s="6"/>
      <c r="KE170" s="4"/>
      <c r="KF170" s="6"/>
      <c r="KG170" s="5"/>
      <c r="KH170" s="5"/>
      <c r="KI170" s="4"/>
      <c r="KJ170" s="6"/>
      <c r="KK170" s="4"/>
      <c r="KL170" s="6"/>
      <c r="KM170" s="5"/>
      <c r="KN170" s="5"/>
    </row>
    <row r="171">
      <c r="A171" s="3" t="s">
        <v>85</v>
      </c>
      <c r="B171" s="3" t="s">
        <v>86</v>
      </c>
      <c r="C171" s="3" t="s">
        <v>87</v>
      </c>
      <c r="D171" s="3" t="s">
        <v>88</v>
      </c>
      <c r="E171" s="3" t="s">
        <v>329</v>
      </c>
      <c r="F171" s="3" t="s">
        <v>329</v>
      </c>
      <c r="G171" s="3" t="s">
        <v>329</v>
      </c>
      <c r="H171" s="3" t="s">
        <v>104</v>
      </c>
      <c r="I171" s="3" t="s">
        <v>1311</v>
      </c>
      <c r="J171" s="3" t="s">
        <v>1328</v>
      </c>
      <c r="K171" s="4">
        <v>583</v>
      </c>
      <c r="L171" s="4">
        <f>=ROUNDDOWN(110,0)</f>
      </c>
      <c r="M171" s="4"/>
      <c r="N171" s="5">
        <v>1</v>
      </c>
      <c r="O171" s="4"/>
      <c r="P171" s="4">
        <f>=ROUNDDOWN({0},0)</f>
      </c>
      <c r="Q171" s="4"/>
      <c r="R171" s="5"/>
      <c r="S171" s="4">
        <v>6</v>
      </c>
      <c r="T171" s="6">
        <v>235.66</v>
      </c>
      <c r="U171" s="4"/>
      <c r="V171" s="6"/>
      <c r="W171" s="5"/>
      <c r="X171" s="5"/>
      <c r="Y171" s="4">
        <v>6</v>
      </c>
      <c r="Z171" s="6">
        <v>235.66</v>
      </c>
      <c r="AA171" s="4"/>
      <c r="AB171" s="6"/>
      <c r="AC171" s="5"/>
      <c r="AD171" s="5"/>
      <c r="AE171" s="4"/>
      <c r="AF171" s="6"/>
      <c r="AG171" s="4"/>
      <c r="AH171" s="6"/>
      <c r="AI171" s="5"/>
      <c r="AJ171" s="5"/>
      <c r="AK171" s="4"/>
      <c r="AL171" s="6"/>
      <c r="AM171" s="4"/>
      <c r="AN171" s="6"/>
      <c r="AO171" s="5"/>
      <c r="AP171" s="5"/>
      <c r="AQ171" s="4"/>
      <c r="AR171" s="6"/>
      <c r="AS171" s="4"/>
      <c r="AT171" s="6"/>
      <c r="AU171" s="5"/>
      <c r="AV171" s="5"/>
      <c r="AW171" s="4"/>
      <c r="AX171" s="6"/>
      <c r="AY171" s="4"/>
      <c r="AZ171" s="6"/>
      <c r="BA171" s="5"/>
      <c r="BB171" s="5"/>
      <c r="BC171" s="4"/>
      <c r="BD171" s="6"/>
      <c r="BE171" s="4"/>
      <c r="BF171" s="6"/>
      <c r="BG171" s="5"/>
      <c r="BH171" s="5"/>
      <c r="BI171" s="4"/>
      <c r="BJ171" s="6"/>
      <c r="BK171" s="4"/>
      <c r="BL171" s="6"/>
      <c r="BM171" s="5"/>
      <c r="BN171" s="5"/>
      <c r="BO171" s="4"/>
      <c r="BP171" s="6"/>
      <c r="BQ171" s="4"/>
      <c r="BR171" s="6"/>
      <c r="BS171" s="5"/>
      <c r="BT171" s="5"/>
      <c r="BU171" s="4"/>
      <c r="BV171" s="6"/>
      <c r="BW171" s="4"/>
      <c r="BX171" s="6"/>
      <c r="BY171" s="5"/>
      <c r="BZ171" s="5"/>
      <c r="CA171" s="4"/>
      <c r="CB171" s="6"/>
      <c r="CC171" s="4"/>
      <c r="CD171" s="6"/>
      <c r="CE171" s="5"/>
      <c r="CF171" s="5"/>
      <c r="CG171" s="4"/>
      <c r="CH171" s="6"/>
      <c r="CI171" s="4"/>
      <c r="CJ171" s="6"/>
      <c r="CK171" s="5"/>
      <c r="CL171" s="5"/>
      <c r="CM171" s="4"/>
      <c r="CN171" s="6"/>
      <c r="CO171" s="4"/>
      <c r="CP171" s="6"/>
      <c r="CQ171" s="5"/>
      <c r="CR171" s="5"/>
      <c r="CS171" s="4"/>
      <c r="CT171" s="6"/>
      <c r="CU171" s="4"/>
      <c r="CV171" s="6"/>
      <c r="CW171" s="5"/>
      <c r="CX171" s="5"/>
      <c r="CY171" s="4"/>
      <c r="CZ171" s="6"/>
      <c r="DA171" s="4"/>
      <c r="DB171" s="6"/>
      <c r="DC171" s="5"/>
      <c r="DD171" s="5"/>
      <c r="DE171" s="4"/>
      <c r="DF171" s="6"/>
      <c r="DG171" s="4"/>
      <c r="DH171" s="6"/>
      <c r="DI171" s="5"/>
      <c r="DJ171" s="5"/>
      <c r="DK171" s="4"/>
      <c r="DL171" s="6"/>
      <c r="DM171" s="4"/>
      <c r="DN171" s="6"/>
      <c r="DO171" s="5"/>
      <c r="DP171" s="5"/>
      <c r="DQ171" s="4"/>
      <c r="DR171" s="6"/>
      <c r="DS171" s="4"/>
      <c r="DT171" s="6"/>
      <c r="DU171" s="5"/>
      <c r="DV171" s="5"/>
      <c r="DW171" s="4"/>
      <c r="DX171" s="6"/>
      <c r="DY171" s="4"/>
      <c r="DZ171" s="6"/>
      <c r="EA171" s="5"/>
      <c r="EB171" s="5"/>
      <c r="EC171" s="4"/>
      <c r="ED171" s="6"/>
      <c r="EE171" s="4"/>
      <c r="EF171" s="6"/>
      <c r="EG171" s="5"/>
      <c r="EH171" s="5"/>
      <c r="EI171" s="4"/>
      <c r="EJ171" s="6"/>
      <c r="EK171" s="4"/>
      <c r="EL171" s="6"/>
      <c r="EM171" s="5"/>
      <c r="EN171" s="5"/>
      <c r="EO171" s="4"/>
      <c r="EP171" s="6"/>
      <c r="EQ171" s="4"/>
      <c r="ER171" s="6"/>
      <c r="ES171" s="5"/>
      <c r="ET171" s="5"/>
      <c r="EU171" s="4"/>
      <c r="EV171" s="6"/>
      <c r="EW171" s="4"/>
      <c r="EX171" s="6"/>
      <c r="EY171" s="5"/>
      <c r="EZ171" s="5"/>
      <c r="FA171" s="4"/>
      <c r="FB171" s="6"/>
      <c r="FC171" s="4"/>
      <c r="FD171" s="6"/>
      <c r="FE171" s="5"/>
      <c r="FF171" s="5"/>
      <c r="FG171" s="4"/>
      <c r="FH171" s="6"/>
      <c r="FI171" s="4"/>
      <c r="FJ171" s="6"/>
      <c r="FK171" s="5"/>
      <c r="FL171" s="5"/>
      <c r="FM171" s="4"/>
      <c r="FN171" s="6"/>
      <c r="FO171" s="4"/>
      <c r="FP171" s="6"/>
      <c r="FQ171" s="5"/>
      <c r="FR171" s="5"/>
      <c r="FS171" s="4"/>
      <c r="FT171" s="6"/>
      <c r="FU171" s="4"/>
      <c r="FV171" s="6"/>
      <c r="FW171" s="5"/>
      <c r="FX171" s="5"/>
      <c r="FY171" s="4"/>
      <c r="FZ171" s="6"/>
      <c r="GA171" s="4"/>
      <c r="GB171" s="6"/>
      <c r="GC171" s="5"/>
      <c r="GD171" s="5"/>
      <c r="GE171" s="4"/>
      <c r="GF171" s="6"/>
      <c r="GG171" s="4"/>
      <c r="GH171" s="6"/>
      <c r="GI171" s="5"/>
      <c r="GJ171" s="5"/>
      <c r="GK171" s="4"/>
      <c r="GL171" s="6"/>
      <c r="GM171" s="4"/>
      <c r="GN171" s="6"/>
      <c r="GO171" s="5"/>
      <c r="GP171" s="5"/>
      <c r="GQ171" s="4"/>
      <c r="GR171" s="6"/>
      <c r="GS171" s="4"/>
      <c r="GT171" s="6"/>
      <c r="GU171" s="5"/>
      <c r="GV171" s="5"/>
      <c r="GW171" s="4"/>
      <c r="GX171" s="6"/>
      <c r="GY171" s="4"/>
      <c r="GZ171" s="6"/>
      <c r="HA171" s="5"/>
      <c r="HB171" s="5"/>
      <c r="HC171" s="4"/>
      <c r="HD171" s="6"/>
      <c r="HE171" s="4"/>
      <c r="HF171" s="6"/>
      <c r="HG171" s="5"/>
      <c r="HH171" s="5"/>
      <c r="HI171" s="4"/>
      <c r="HJ171" s="6"/>
      <c r="HK171" s="4"/>
      <c r="HL171" s="6"/>
      <c r="HM171" s="5"/>
      <c r="HN171" s="5"/>
      <c r="HO171" s="4"/>
      <c r="HP171" s="6"/>
      <c r="HQ171" s="4"/>
      <c r="HR171" s="6"/>
      <c r="HS171" s="5"/>
      <c r="HT171" s="5"/>
      <c r="HU171" s="4"/>
      <c r="HV171" s="6"/>
      <c r="HW171" s="4"/>
      <c r="HX171" s="6"/>
      <c r="HY171" s="5"/>
      <c r="HZ171" s="5"/>
      <c r="IA171" s="4"/>
      <c r="IB171" s="6"/>
      <c r="IC171" s="4"/>
      <c r="ID171" s="6"/>
      <c r="IE171" s="5"/>
      <c r="IF171" s="5"/>
      <c r="IG171" s="4"/>
      <c r="IH171" s="6"/>
      <c r="II171" s="4"/>
      <c r="IJ171" s="6"/>
      <c r="IK171" s="5"/>
      <c r="IL171" s="5"/>
      <c r="IM171" s="4"/>
      <c r="IN171" s="6"/>
      <c r="IO171" s="4"/>
      <c r="IP171" s="6"/>
      <c r="IQ171" s="5"/>
      <c r="IR171" s="5"/>
      <c r="IS171" s="4"/>
      <c r="IT171" s="6"/>
      <c r="IU171" s="4"/>
      <c r="IV171" s="6"/>
      <c r="IW171" s="5"/>
      <c r="IX171" s="5"/>
      <c r="IY171" s="4"/>
      <c r="IZ171" s="6"/>
      <c r="JA171" s="4"/>
      <c r="JB171" s="6"/>
      <c r="JC171" s="5"/>
      <c r="JD171" s="5"/>
      <c r="JE171" s="4"/>
      <c r="JF171" s="6"/>
      <c r="JG171" s="4"/>
      <c r="JH171" s="6"/>
      <c r="JI171" s="5"/>
      <c r="JJ171" s="5"/>
      <c r="JK171" s="4"/>
      <c r="JL171" s="6"/>
      <c r="JM171" s="4"/>
      <c r="JN171" s="6"/>
      <c r="JO171" s="5"/>
      <c r="JP171" s="5"/>
      <c r="JQ171" s="4"/>
      <c r="JR171" s="6"/>
      <c r="JS171" s="4"/>
      <c r="JT171" s="6"/>
      <c r="JU171" s="5"/>
      <c r="JV171" s="5"/>
      <c r="JW171" s="4"/>
      <c r="JX171" s="6"/>
      <c r="JY171" s="4"/>
      <c r="JZ171" s="6"/>
      <c r="KA171" s="5"/>
      <c r="KB171" s="5"/>
      <c r="KC171" s="4"/>
      <c r="KD171" s="6"/>
      <c r="KE171" s="4"/>
      <c r="KF171" s="6"/>
      <c r="KG171" s="5"/>
      <c r="KH171" s="5"/>
      <c r="KI171" s="4"/>
      <c r="KJ171" s="6"/>
      <c r="KK171" s="4"/>
      <c r="KL171" s="6"/>
      <c r="KM171" s="5"/>
      <c r="KN171" s="5"/>
    </row>
    <row r="172">
      <c r="A172" s="3" t="s">
        <v>85</v>
      </c>
      <c r="B172" s="3" t="s">
        <v>86</v>
      </c>
      <c r="C172" s="3" t="s">
        <v>87</v>
      </c>
      <c r="D172" s="3" t="s">
        <v>88</v>
      </c>
      <c r="E172" s="3" t="s">
        <v>330</v>
      </c>
      <c r="F172" s="3" t="s">
        <v>104</v>
      </c>
      <c r="G172" s="3" t="s">
        <v>104</v>
      </c>
      <c r="H172" s="3" t="s">
        <v>104</v>
      </c>
      <c r="I172" s="3" t="s">
        <v>1306</v>
      </c>
      <c r="J172" s="3" t="s">
        <v>1328</v>
      </c>
      <c r="K172" s="4">
        <v>65</v>
      </c>
      <c r="L172" s="4">
        <f>=ROUNDDOWN(2.50965250965251,0)</f>
      </c>
      <c r="M172" s="4"/>
      <c r="N172" s="5">
        <v>0.3333</v>
      </c>
      <c r="O172" s="4"/>
      <c r="P172" s="4">
        <f>=ROUNDDOWN({0},0)</f>
      </c>
      <c r="Q172" s="4"/>
      <c r="R172" s="5"/>
      <c r="S172" s="4">
        <v>5</v>
      </c>
      <c r="T172" s="6">
        <v>224.6</v>
      </c>
      <c r="U172" s="4"/>
      <c r="V172" s="6"/>
      <c r="W172" s="5"/>
      <c r="X172" s="5"/>
      <c r="Y172" s="4">
        <v>5</v>
      </c>
      <c r="Z172" s="6">
        <v>224.6</v>
      </c>
      <c r="AA172" s="4"/>
      <c r="AB172" s="6"/>
      <c r="AC172" s="5"/>
      <c r="AD172" s="5"/>
      <c r="AE172" s="4"/>
      <c r="AF172" s="6"/>
      <c r="AG172" s="4"/>
      <c r="AH172" s="6"/>
      <c r="AI172" s="5"/>
      <c r="AJ172" s="5"/>
      <c r="AK172" s="4"/>
      <c r="AL172" s="6"/>
      <c r="AM172" s="4"/>
      <c r="AN172" s="6"/>
      <c r="AO172" s="5"/>
      <c r="AP172" s="5"/>
      <c r="AQ172" s="4"/>
      <c r="AR172" s="6"/>
      <c r="AS172" s="4"/>
      <c r="AT172" s="6"/>
      <c r="AU172" s="5"/>
      <c r="AV172" s="5"/>
      <c r="AW172" s="4"/>
      <c r="AX172" s="6"/>
      <c r="AY172" s="4"/>
      <c r="AZ172" s="6"/>
      <c r="BA172" s="5"/>
      <c r="BB172" s="5"/>
      <c r="BC172" s="4"/>
      <c r="BD172" s="6"/>
      <c r="BE172" s="4"/>
      <c r="BF172" s="6"/>
      <c r="BG172" s="5"/>
      <c r="BH172" s="5"/>
      <c r="BI172" s="4"/>
      <c r="BJ172" s="6"/>
      <c r="BK172" s="4"/>
      <c r="BL172" s="6"/>
      <c r="BM172" s="5"/>
      <c r="BN172" s="5"/>
      <c r="BO172" s="4"/>
      <c r="BP172" s="6"/>
      <c r="BQ172" s="4"/>
      <c r="BR172" s="6"/>
      <c r="BS172" s="5"/>
      <c r="BT172" s="5"/>
      <c r="BU172" s="4"/>
      <c r="BV172" s="6"/>
      <c r="BW172" s="4"/>
      <c r="BX172" s="6"/>
      <c r="BY172" s="5"/>
      <c r="BZ172" s="5"/>
      <c r="CA172" s="4"/>
      <c r="CB172" s="6"/>
      <c r="CC172" s="4"/>
      <c r="CD172" s="6"/>
      <c r="CE172" s="5"/>
      <c r="CF172" s="5"/>
      <c r="CG172" s="4"/>
      <c r="CH172" s="6"/>
      <c r="CI172" s="4"/>
      <c r="CJ172" s="6"/>
      <c r="CK172" s="5"/>
      <c r="CL172" s="5"/>
      <c r="CM172" s="4"/>
      <c r="CN172" s="6"/>
      <c r="CO172" s="4"/>
      <c r="CP172" s="6"/>
      <c r="CQ172" s="5"/>
      <c r="CR172" s="5"/>
      <c r="CS172" s="4"/>
      <c r="CT172" s="6"/>
      <c r="CU172" s="4"/>
      <c r="CV172" s="6"/>
      <c r="CW172" s="5"/>
      <c r="CX172" s="5"/>
      <c r="CY172" s="4"/>
      <c r="CZ172" s="6"/>
      <c r="DA172" s="4"/>
      <c r="DB172" s="6"/>
      <c r="DC172" s="5"/>
      <c r="DD172" s="5"/>
      <c r="DE172" s="4"/>
      <c r="DF172" s="6"/>
      <c r="DG172" s="4"/>
      <c r="DH172" s="6"/>
      <c r="DI172" s="5"/>
      <c r="DJ172" s="5"/>
      <c r="DK172" s="4"/>
      <c r="DL172" s="6"/>
      <c r="DM172" s="4"/>
      <c r="DN172" s="6"/>
      <c r="DO172" s="5"/>
      <c r="DP172" s="5"/>
      <c r="DQ172" s="4"/>
      <c r="DR172" s="6"/>
      <c r="DS172" s="4"/>
      <c r="DT172" s="6"/>
      <c r="DU172" s="5"/>
      <c r="DV172" s="5"/>
      <c r="DW172" s="4"/>
      <c r="DX172" s="6"/>
      <c r="DY172" s="4"/>
      <c r="DZ172" s="6"/>
      <c r="EA172" s="5"/>
      <c r="EB172" s="5"/>
      <c r="EC172" s="4"/>
      <c r="ED172" s="6"/>
      <c r="EE172" s="4"/>
      <c r="EF172" s="6"/>
      <c r="EG172" s="5"/>
      <c r="EH172" s="5"/>
      <c r="EI172" s="4"/>
      <c r="EJ172" s="6"/>
      <c r="EK172" s="4"/>
      <c r="EL172" s="6"/>
      <c r="EM172" s="5"/>
      <c r="EN172" s="5"/>
      <c r="EO172" s="4"/>
      <c r="EP172" s="6"/>
      <c r="EQ172" s="4"/>
      <c r="ER172" s="6"/>
      <c r="ES172" s="5"/>
      <c r="ET172" s="5"/>
      <c r="EU172" s="4"/>
      <c r="EV172" s="6"/>
      <c r="EW172" s="4"/>
      <c r="EX172" s="6"/>
      <c r="EY172" s="5"/>
      <c r="EZ172" s="5"/>
      <c r="FA172" s="4"/>
      <c r="FB172" s="6"/>
      <c r="FC172" s="4"/>
      <c r="FD172" s="6"/>
      <c r="FE172" s="5"/>
      <c r="FF172" s="5"/>
      <c r="FG172" s="4"/>
      <c r="FH172" s="6"/>
      <c r="FI172" s="4"/>
      <c r="FJ172" s="6"/>
      <c r="FK172" s="5"/>
      <c r="FL172" s="5"/>
      <c r="FM172" s="4"/>
      <c r="FN172" s="6"/>
      <c r="FO172" s="4"/>
      <c r="FP172" s="6"/>
      <c r="FQ172" s="5"/>
      <c r="FR172" s="5"/>
      <c r="FS172" s="4"/>
      <c r="FT172" s="6"/>
      <c r="FU172" s="4"/>
      <c r="FV172" s="6"/>
      <c r="FW172" s="5"/>
      <c r="FX172" s="5"/>
      <c r="FY172" s="4"/>
      <c r="FZ172" s="6"/>
      <c r="GA172" s="4"/>
      <c r="GB172" s="6"/>
      <c r="GC172" s="5"/>
      <c r="GD172" s="5"/>
      <c r="GE172" s="4"/>
      <c r="GF172" s="6"/>
      <c r="GG172" s="4"/>
      <c r="GH172" s="6"/>
      <c r="GI172" s="5"/>
      <c r="GJ172" s="5"/>
      <c r="GK172" s="4"/>
      <c r="GL172" s="6"/>
      <c r="GM172" s="4"/>
      <c r="GN172" s="6"/>
      <c r="GO172" s="5"/>
      <c r="GP172" s="5"/>
      <c r="GQ172" s="4"/>
      <c r="GR172" s="6"/>
      <c r="GS172" s="4"/>
      <c r="GT172" s="6"/>
      <c r="GU172" s="5"/>
      <c r="GV172" s="5"/>
      <c r="GW172" s="4"/>
      <c r="GX172" s="6"/>
      <c r="GY172" s="4"/>
      <c r="GZ172" s="6"/>
      <c r="HA172" s="5"/>
      <c r="HB172" s="5"/>
      <c r="HC172" s="4"/>
      <c r="HD172" s="6"/>
      <c r="HE172" s="4"/>
      <c r="HF172" s="6"/>
      <c r="HG172" s="5"/>
      <c r="HH172" s="5"/>
      <c r="HI172" s="4"/>
      <c r="HJ172" s="6"/>
      <c r="HK172" s="4"/>
      <c r="HL172" s="6"/>
      <c r="HM172" s="5"/>
      <c r="HN172" s="5"/>
      <c r="HO172" s="4"/>
      <c r="HP172" s="6"/>
      <c r="HQ172" s="4"/>
      <c r="HR172" s="6"/>
      <c r="HS172" s="5"/>
      <c r="HT172" s="5"/>
      <c r="HU172" s="4"/>
      <c r="HV172" s="6"/>
      <c r="HW172" s="4"/>
      <c r="HX172" s="6"/>
      <c r="HY172" s="5"/>
      <c r="HZ172" s="5"/>
      <c r="IA172" s="4"/>
      <c r="IB172" s="6"/>
      <c r="IC172" s="4"/>
      <c r="ID172" s="6"/>
      <c r="IE172" s="5"/>
      <c r="IF172" s="5"/>
      <c r="IG172" s="4"/>
      <c r="IH172" s="6"/>
      <c r="II172" s="4"/>
      <c r="IJ172" s="6"/>
      <c r="IK172" s="5"/>
      <c r="IL172" s="5"/>
      <c r="IM172" s="4"/>
      <c r="IN172" s="6"/>
      <c r="IO172" s="4"/>
      <c r="IP172" s="6"/>
      <c r="IQ172" s="5"/>
      <c r="IR172" s="5"/>
      <c r="IS172" s="4"/>
      <c r="IT172" s="6"/>
      <c r="IU172" s="4"/>
      <c r="IV172" s="6"/>
      <c r="IW172" s="5"/>
      <c r="IX172" s="5"/>
      <c r="IY172" s="4"/>
      <c r="IZ172" s="6"/>
      <c r="JA172" s="4"/>
      <c r="JB172" s="6"/>
      <c r="JC172" s="5"/>
      <c r="JD172" s="5"/>
      <c r="JE172" s="4"/>
      <c r="JF172" s="6"/>
      <c r="JG172" s="4"/>
      <c r="JH172" s="6"/>
      <c r="JI172" s="5"/>
      <c r="JJ172" s="5"/>
      <c r="JK172" s="4"/>
      <c r="JL172" s="6"/>
      <c r="JM172" s="4"/>
      <c r="JN172" s="6"/>
      <c r="JO172" s="5"/>
      <c r="JP172" s="5"/>
      <c r="JQ172" s="4"/>
      <c r="JR172" s="6"/>
      <c r="JS172" s="4"/>
      <c r="JT172" s="6"/>
      <c r="JU172" s="5"/>
      <c r="JV172" s="5"/>
      <c r="JW172" s="4"/>
      <c r="JX172" s="6"/>
      <c r="JY172" s="4"/>
      <c r="JZ172" s="6"/>
      <c r="KA172" s="5"/>
      <c r="KB172" s="5"/>
      <c r="KC172" s="4"/>
      <c r="KD172" s="6"/>
      <c r="KE172" s="4"/>
      <c r="KF172" s="6"/>
      <c r="KG172" s="5"/>
      <c r="KH172" s="5"/>
      <c r="KI172" s="4"/>
      <c r="KJ172" s="6"/>
      <c r="KK172" s="4"/>
      <c r="KL172" s="6"/>
      <c r="KM172" s="5"/>
      <c r="KN172" s="5"/>
    </row>
    <row r="173">
      <c r="A173" s="3" t="s">
        <v>85</v>
      </c>
      <c r="B173" s="3" t="s">
        <v>86</v>
      </c>
      <c r="C173" s="3" t="s">
        <v>87</v>
      </c>
      <c r="D173" s="3" t="s">
        <v>88</v>
      </c>
      <c r="E173" s="3" t="s">
        <v>331</v>
      </c>
      <c r="F173" s="3" t="s">
        <v>332</v>
      </c>
      <c r="G173" s="3" t="s">
        <v>333</v>
      </c>
      <c r="H173" s="3" t="s">
        <v>104</v>
      </c>
      <c r="I173" s="3" t="s">
        <v>1311</v>
      </c>
      <c r="J173" s="3" t="s">
        <v>1340</v>
      </c>
      <c r="K173" s="4">
        <v>11</v>
      </c>
      <c r="L173" s="4">
        <f>=ROUNDDOWN(2.44444444444444,0)</f>
      </c>
      <c r="M173" s="4"/>
      <c r="N173" s="5"/>
      <c r="O173" s="4"/>
      <c r="P173" s="4">
        <f>=ROUNDDOWN({0},0)</f>
      </c>
      <c r="Q173" s="4"/>
      <c r="R173" s="5"/>
      <c r="S173" s="4">
        <v>4</v>
      </c>
      <c r="T173" s="6">
        <v>185.1</v>
      </c>
      <c r="U173" s="4"/>
      <c r="V173" s="6"/>
      <c r="W173" s="5"/>
      <c r="X173" s="5"/>
      <c r="Y173" s="4">
        <v>1</v>
      </c>
      <c r="Z173" s="6">
        <v>70.19</v>
      </c>
      <c r="AA173" s="4"/>
      <c r="AB173" s="6"/>
      <c r="AC173" s="5"/>
      <c r="AD173" s="5"/>
      <c r="AE173" s="4"/>
      <c r="AF173" s="6"/>
      <c r="AG173" s="4"/>
      <c r="AH173" s="6"/>
      <c r="AI173" s="5"/>
      <c r="AJ173" s="5"/>
      <c r="AK173" s="4">
        <v>1</v>
      </c>
      <c r="AL173" s="6">
        <v>42.11</v>
      </c>
      <c r="AM173" s="4"/>
      <c r="AN173" s="6"/>
      <c r="AO173" s="5"/>
      <c r="AP173" s="5"/>
      <c r="AQ173" s="4">
        <v>2</v>
      </c>
      <c r="AR173" s="6">
        <v>72.8</v>
      </c>
      <c r="AS173" s="4"/>
      <c r="AT173" s="6"/>
      <c r="AU173" s="5"/>
      <c r="AV173" s="5"/>
      <c r="AW173" s="4"/>
      <c r="AX173" s="6"/>
      <c r="AY173" s="4"/>
      <c r="AZ173" s="6"/>
      <c r="BA173" s="5"/>
      <c r="BB173" s="5"/>
      <c r="BC173" s="4"/>
      <c r="BD173" s="6"/>
      <c r="BE173" s="4"/>
      <c r="BF173" s="6"/>
      <c r="BG173" s="5"/>
      <c r="BH173" s="5"/>
      <c r="BI173" s="4"/>
      <c r="BJ173" s="6"/>
      <c r="BK173" s="4"/>
      <c r="BL173" s="6"/>
      <c r="BM173" s="5"/>
      <c r="BN173" s="5"/>
      <c r="BO173" s="4"/>
      <c r="BP173" s="6"/>
      <c r="BQ173" s="4"/>
      <c r="BR173" s="6"/>
      <c r="BS173" s="5"/>
      <c r="BT173" s="5"/>
      <c r="BU173" s="4"/>
      <c r="BV173" s="6"/>
      <c r="BW173" s="4"/>
      <c r="BX173" s="6"/>
      <c r="BY173" s="5"/>
      <c r="BZ173" s="5"/>
      <c r="CA173" s="4"/>
      <c r="CB173" s="6"/>
      <c r="CC173" s="4"/>
      <c r="CD173" s="6"/>
      <c r="CE173" s="5"/>
      <c r="CF173" s="5"/>
      <c r="CG173" s="4"/>
      <c r="CH173" s="6"/>
      <c r="CI173" s="4"/>
      <c r="CJ173" s="6"/>
      <c r="CK173" s="5"/>
      <c r="CL173" s="5"/>
      <c r="CM173" s="4"/>
      <c r="CN173" s="6"/>
      <c r="CO173" s="4"/>
      <c r="CP173" s="6"/>
      <c r="CQ173" s="5"/>
      <c r="CR173" s="5"/>
      <c r="CS173" s="4"/>
      <c r="CT173" s="6"/>
      <c r="CU173" s="4"/>
      <c r="CV173" s="6"/>
      <c r="CW173" s="5"/>
      <c r="CX173" s="5"/>
      <c r="CY173" s="4"/>
      <c r="CZ173" s="6"/>
      <c r="DA173" s="4"/>
      <c r="DB173" s="6"/>
      <c r="DC173" s="5"/>
      <c r="DD173" s="5"/>
      <c r="DE173" s="4"/>
      <c r="DF173" s="6"/>
      <c r="DG173" s="4"/>
      <c r="DH173" s="6"/>
      <c r="DI173" s="5"/>
      <c r="DJ173" s="5"/>
      <c r="DK173" s="4"/>
      <c r="DL173" s="6"/>
      <c r="DM173" s="4"/>
      <c r="DN173" s="6"/>
      <c r="DO173" s="5"/>
      <c r="DP173" s="5"/>
      <c r="DQ173" s="4"/>
      <c r="DR173" s="6"/>
      <c r="DS173" s="4"/>
      <c r="DT173" s="6"/>
      <c r="DU173" s="5"/>
      <c r="DV173" s="5"/>
      <c r="DW173" s="4"/>
      <c r="DX173" s="6"/>
      <c r="DY173" s="4"/>
      <c r="DZ173" s="6"/>
      <c r="EA173" s="5"/>
      <c r="EB173" s="5"/>
      <c r="EC173" s="4"/>
      <c r="ED173" s="6"/>
      <c r="EE173" s="4"/>
      <c r="EF173" s="6"/>
      <c r="EG173" s="5"/>
      <c r="EH173" s="5"/>
      <c r="EI173" s="4"/>
      <c r="EJ173" s="6"/>
      <c r="EK173" s="4"/>
      <c r="EL173" s="6"/>
      <c r="EM173" s="5"/>
      <c r="EN173" s="5"/>
      <c r="EO173" s="4"/>
      <c r="EP173" s="6"/>
      <c r="EQ173" s="4"/>
      <c r="ER173" s="6"/>
      <c r="ES173" s="5"/>
      <c r="ET173" s="5"/>
      <c r="EU173" s="4"/>
      <c r="EV173" s="6"/>
      <c r="EW173" s="4"/>
      <c r="EX173" s="6"/>
      <c r="EY173" s="5"/>
      <c r="EZ173" s="5"/>
      <c r="FA173" s="4"/>
      <c r="FB173" s="6"/>
      <c r="FC173" s="4"/>
      <c r="FD173" s="6"/>
      <c r="FE173" s="5"/>
      <c r="FF173" s="5"/>
      <c r="FG173" s="4"/>
      <c r="FH173" s="6"/>
      <c r="FI173" s="4"/>
      <c r="FJ173" s="6"/>
      <c r="FK173" s="5"/>
      <c r="FL173" s="5"/>
      <c r="FM173" s="4"/>
      <c r="FN173" s="6"/>
      <c r="FO173" s="4"/>
      <c r="FP173" s="6"/>
      <c r="FQ173" s="5"/>
      <c r="FR173" s="5"/>
      <c r="FS173" s="4"/>
      <c r="FT173" s="6"/>
      <c r="FU173" s="4"/>
      <c r="FV173" s="6"/>
      <c r="FW173" s="5"/>
      <c r="FX173" s="5"/>
      <c r="FY173" s="4"/>
      <c r="FZ173" s="6"/>
      <c r="GA173" s="4"/>
      <c r="GB173" s="6"/>
      <c r="GC173" s="5"/>
      <c r="GD173" s="5"/>
      <c r="GE173" s="4"/>
      <c r="GF173" s="6"/>
      <c r="GG173" s="4"/>
      <c r="GH173" s="6"/>
      <c r="GI173" s="5"/>
      <c r="GJ173" s="5"/>
      <c r="GK173" s="4"/>
      <c r="GL173" s="6"/>
      <c r="GM173" s="4"/>
      <c r="GN173" s="6"/>
      <c r="GO173" s="5"/>
      <c r="GP173" s="5"/>
      <c r="GQ173" s="4"/>
      <c r="GR173" s="6"/>
      <c r="GS173" s="4"/>
      <c r="GT173" s="6"/>
      <c r="GU173" s="5"/>
      <c r="GV173" s="5"/>
      <c r="GW173" s="4"/>
      <c r="GX173" s="6"/>
      <c r="GY173" s="4"/>
      <c r="GZ173" s="6"/>
      <c r="HA173" s="5"/>
      <c r="HB173" s="5"/>
      <c r="HC173" s="4"/>
      <c r="HD173" s="6"/>
      <c r="HE173" s="4"/>
      <c r="HF173" s="6"/>
      <c r="HG173" s="5"/>
      <c r="HH173" s="5"/>
      <c r="HI173" s="4"/>
      <c r="HJ173" s="6"/>
      <c r="HK173" s="4"/>
      <c r="HL173" s="6"/>
      <c r="HM173" s="5"/>
      <c r="HN173" s="5"/>
      <c r="HO173" s="4"/>
      <c r="HP173" s="6"/>
      <c r="HQ173" s="4"/>
      <c r="HR173" s="6"/>
      <c r="HS173" s="5"/>
      <c r="HT173" s="5"/>
      <c r="HU173" s="4"/>
      <c r="HV173" s="6"/>
      <c r="HW173" s="4"/>
      <c r="HX173" s="6"/>
      <c r="HY173" s="5"/>
      <c r="HZ173" s="5"/>
      <c r="IA173" s="4"/>
      <c r="IB173" s="6"/>
      <c r="IC173" s="4"/>
      <c r="ID173" s="6"/>
      <c r="IE173" s="5"/>
      <c r="IF173" s="5"/>
      <c r="IG173" s="4"/>
      <c r="IH173" s="6"/>
      <c r="II173" s="4"/>
      <c r="IJ173" s="6"/>
      <c r="IK173" s="5"/>
      <c r="IL173" s="5"/>
      <c r="IM173" s="4"/>
      <c r="IN173" s="6"/>
      <c r="IO173" s="4"/>
      <c r="IP173" s="6"/>
      <c r="IQ173" s="5"/>
      <c r="IR173" s="5"/>
      <c r="IS173" s="4"/>
      <c r="IT173" s="6"/>
      <c r="IU173" s="4"/>
      <c r="IV173" s="6"/>
      <c r="IW173" s="5"/>
      <c r="IX173" s="5"/>
      <c r="IY173" s="4"/>
      <c r="IZ173" s="6"/>
      <c r="JA173" s="4"/>
      <c r="JB173" s="6"/>
      <c r="JC173" s="5"/>
      <c r="JD173" s="5"/>
      <c r="JE173" s="4"/>
      <c r="JF173" s="6"/>
      <c r="JG173" s="4"/>
      <c r="JH173" s="6"/>
      <c r="JI173" s="5"/>
      <c r="JJ173" s="5"/>
      <c r="JK173" s="4"/>
      <c r="JL173" s="6"/>
      <c r="JM173" s="4"/>
      <c r="JN173" s="6"/>
      <c r="JO173" s="5"/>
      <c r="JP173" s="5"/>
      <c r="JQ173" s="4"/>
      <c r="JR173" s="6"/>
      <c r="JS173" s="4"/>
      <c r="JT173" s="6"/>
      <c r="JU173" s="5"/>
      <c r="JV173" s="5"/>
      <c r="JW173" s="4"/>
      <c r="JX173" s="6"/>
      <c r="JY173" s="4"/>
      <c r="JZ173" s="6"/>
      <c r="KA173" s="5"/>
      <c r="KB173" s="5"/>
      <c r="KC173" s="4"/>
      <c r="KD173" s="6"/>
      <c r="KE173" s="4"/>
      <c r="KF173" s="6"/>
      <c r="KG173" s="5"/>
      <c r="KH173" s="5"/>
      <c r="KI173" s="4"/>
      <c r="KJ173" s="6"/>
      <c r="KK173" s="4"/>
      <c r="KL173" s="6"/>
      <c r="KM173" s="5"/>
      <c r="KN173" s="5"/>
    </row>
    <row r="174">
      <c r="A174" s="3" t="s">
        <v>85</v>
      </c>
      <c r="B174" s="3" t="s">
        <v>86</v>
      </c>
      <c r="C174" s="3" t="s">
        <v>87</v>
      </c>
      <c r="D174" s="3" t="s">
        <v>88</v>
      </c>
      <c r="E174" s="3" t="s">
        <v>334</v>
      </c>
      <c r="F174" s="3" t="s">
        <v>104</v>
      </c>
      <c r="G174" s="3" t="s">
        <v>104</v>
      </c>
      <c r="H174" s="3" t="s">
        <v>96</v>
      </c>
      <c r="I174" s="3" t="s">
        <v>1311</v>
      </c>
      <c r="J174" s="3" t="s">
        <v>1329</v>
      </c>
      <c r="K174" s="4">
        <v>1068</v>
      </c>
      <c r="L174" s="4">
        <f>=ROUNDDOWN(356,0)</f>
      </c>
      <c r="M174" s="4"/>
      <c r="N174" s="5">
        <v>1</v>
      </c>
      <c r="O174" s="4"/>
      <c r="P174" s="4">
        <f>=ROUNDDOWN({0},0)</f>
      </c>
      <c r="Q174" s="4"/>
      <c r="R174" s="5"/>
      <c r="S174" s="4">
        <v>4</v>
      </c>
      <c r="T174" s="6">
        <v>167.96</v>
      </c>
      <c r="U174" s="4"/>
      <c r="V174" s="6"/>
      <c r="W174" s="5"/>
      <c r="X174" s="5"/>
      <c r="Y174" s="4">
        <v>4</v>
      </c>
      <c r="Z174" s="6">
        <v>167.96</v>
      </c>
      <c r="AA174" s="4"/>
      <c r="AB174" s="6"/>
      <c r="AC174" s="5"/>
      <c r="AD174" s="5"/>
      <c r="AE174" s="4"/>
      <c r="AF174" s="6"/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  <c r="AW174" s="4"/>
      <c r="AX174" s="6"/>
      <c r="AY174" s="4"/>
      <c r="AZ174" s="6"/>
      <c r="BA174" s="5"/>
      <c r="BB174" s="5"/>
      <c r="BC174" s="4"/>
      <c r="BD174" s="6"/>
      <c r="BE174" s="4"/>
      <c r="BF174" s="6"/>
      <c r="BG174" s="5"/>
      <c r="BH174" s="5"/>
      <c r="BI174" s="4"/>
      <c r="BJ174" s="6"/>
      <c r="BK174" s="4"/>
      <c r="BL174" s="6"/>
      <c r="BM174" s="5"/>
      <c r="BN174" s="5"/>
      <c r="BO174" s="4"/>
      <c r="BP174" s="6"/>
      <c r="BQ174" s="4"/>
      <c r="BR174" s="6"/>
      <c r="BS174" s="5"/>
      <c r="BT174" s="5"/>
      <c r="BU174" s="4"/>
      <c r="BV174" s="6"/>
      <c r="BW174" s="4"/>
      <c r="BX174" s="6"/>
      <c r="BY174" s="5"/>
      <c r="BZ174" s="5"/>
      <c r="CA174" s="4"/>
      <c r="CB174" s="6"/>
      <c r="CC174" s="4"/>
      <c r="CD174" s="6"/>
      <c r="CE174" s="5"/>
      <c r="CF174" s="5"/>
      <c r="CG174" s="4"/>
      <c r="CH174" s="6"/>
      <c r="CI174" s="4"/>
      <c r="CJ174" s="6"/>
      <c r="CK174" s="5"/>
      <c r="CL174" s="5"/>
      <c r="CM174" s="4"/>
      <c r="CN174" s="6"/>
      <c r="CO174" s="4"/>
      <c r="CP174" s="6"/>
      <c r="CQ174" s="5"/>
      <c r="CR174" s="5"/>
      <c r="CS174" s="4"/>
      <c r="CT174" s="6"/>
      <c r="CU174" s="4"/>
      <c r="CV174" s="6"/>
      <c r="CW174" s="5"/>
      <c r="CX174" s="5"/>
      <c r="CY174" s="4"/>
      <c r="CZ174" s="6"/>
      <c r="DA174" s="4"/>
      <c r="DB174" s="6"/>
      <c r="DC174" s="5"/>
      <c r="DD174" s="5"/>
      <c r="DE174" s="4"/>
      <c r="DF174" s="6"/>
      <c r="DG174" s="4"/>
      <c r="DH174" s="6"/>
      <c r="DI174" s="5"/>
      <c r="DJ174" s="5"/>
      <c r="DK174" s="4"/>
      <c r="DL174" s="6"/>
      <c r="DM174" s="4"/>
      <c r="DN174" s="6"/>
      <c r="DO174" s="5"/>
      <c r="DP174" s="5"/>
      <c r="DQ174" s="4"/>
      <c r="DR174" s="6"/>
      <c r="DS174" s="4"/>
      <c r="DT174" s="6"/>
      <c r="DU174" s="5"/>
      <c r="DV174" s="5"/>
      <c r="DW174" s="4"/>
      <c r="DX174" s="6"/>
      <c r="DY174" s="4"/>
      <c r="DZ174" s="6"/>
      <c r="EA174" s="5"/>
      <c r="EB174" s="5"/>
      <c r="EC174" s="4"/>
      <c r="ED174" s="6"/>
      <c r="EE174" s="4"/>
      <c r="EF174" s="6"/>
      <c r="EG174" s="5"/>
      <c r="EH174" s="5"/>
      <c r="EI174" s="4"/>
      <c r="EJ174" s="6"/>
      <c r="EK174" s="4"/>
      <c r="EL174" s="6"/>
      <c r="EM174" s="5"/>
      <c r="EN174" s="5"/>
      <c r="EO174" s="4"/>
      <c r="EP174" s="6"/>
      <c r="EQ174" s="4"/>
      <c r="ER174" s="6"/>
      <c r="ES174" s="5"/>
      <c r="ET174" s="5"/>
      <c r="EU174" s="4"/>
      <c r="EV174" s="6"/>
      <c r="EW174" s="4"/>
      <c r="EX174" s="6"/>
      <c r="EY174" s="5"/>
      <c r="EZ174" s="5"/>
      <c r="FA174" s="4"/>
      <c r="FB174" s="6"/>
      <c r="FC174" s="4"/>
      <c r="FD174" s="6"/>
      <c r="FE174" s="5"/>
      <c r="FF174" s="5"/>
      <c r="FG174" s="4"/>
      <c r="FH174" s="6"/>
      <c r="FI174" s="4"/>
      <c r="FJ174" s="6"/>
      <c r="FK174" s="5"/>
      <c r="FL174" s="5"/>
      <c r="FM174" s="4"/>
      <c r="FN174" s="6"/>
      <c r="FO174" s="4"/>
      <c r="FP174" s="6"/>
      <c r="FQ174" s="5"/>
      <c r="FR174" s="5"/>
      <c r="FS174" s="4"/>
      <c r="FT174" s="6"/>
      <c r="FU174" s="4"/>
      <c r="FV174" s="6"/>
      <c r="FW174" s="5"/>
      <c r="FX174" s="5"/>
      <c r="FY174" s="4"/>
      <c r="FZ174" s="6"/>
      <c r="GA174" s="4"/>
      <c r="GB174" s="6"/>
      <c r="GC174" s="5"/>
      <c r="GD174" s="5"/>
      <c r="GE174" s="4"/>
      <c r="GF174" s="6"/>
      <c r="GG174" s="4"/>
      <c r="GH174" s="6"/>
      <c r="GI174" s="5"/>
      <c r="GJ174" s="5"/>
      <c r="GK174" s="4"/>
      <c r="GL174" s="6"/>
      <c r="GM174" s="4"/>
      <c r="GN174" s="6"/>
      <c r="GO174" s="5"/>
      <c r="GP174" s="5"/>
      <c r="GQ174" s="4"/>
      <c r="GR174" s="6"/>
      <c r="GS174" s="4"/>
      <c r="GT174" s="6"/>
      <c r="GU174" s="5"/>
      <c r="GV174" s="5"/>
      <c r="GW174" s="4"/>
      <c r="GX174" s="6"/>
      <c r="GY174" s="4"/>
      <c r="GZ174" s="6"/>
      <c r="HA174" s="5"/>
      <c r="HB174" s="5"/>
      <c r="HC174" s="4"/>
      <c r="HD174" s="6"/>
      <c r="HE174" s="4"/>
      <c r="HF174" s="6"/>
      <c r="HG174" s="5"/>
      <c r="HH174" s="5"/>
      <c r="HI174" s="4"/>
      <c r="HJ174" s="6"/>
      <c r="HK174" s="4"/>
      <c r="HL174" s="6"/>
      <c r="HM174" s="5"/>
      <c r="HN174" s="5"/>
      <c r="HO174" s="4"/>
      <c r="HP174" s="6"/>
      <c r="HQ174" s="4"/>
      <c r="HR174" s="6"/>
      <c r="HS174" s="5"/>
      <c r="HT174" s="5"/>
      <c r="HU174" s="4"/>
      <c r="HV174" s="6"/>
      <c r="HW174" s="4"/>
      <c r="HX174" s="6"/>
      <c r="HY174" s="5"/>
      <c r="HZ174" s="5"/>
      <c r="IA174" s="4"/>
      <c r="IB174" s="6"/>
      <c r="IC174" s="4"/>
      <c r="ID174" s="6"/>
      <c r="IE174" s="5"/>
      <c r="IF174" s="5"/>
      <c r="IG174" s="4"/>
      <c r="IH174" s="6"/>
      <c r="II174" s="4"/>
      <c r="IJ174" s="6"/>
      <c r="IK174" s="5"/>
      <c r="IL174" s="5"/>
      <c r="IM174" s="4"/>
      <c r="IN174" s="6"/>
      <c r="IO174" s="4"/>
      <c r="IP174" s="6"/>
      <c r="IQ174" s="5"/>
      <c r="IR174" s="5"/>
      <c r="IS174" s="4"/>
      <c r="IT174" s="6"/>
      <c r="IU174" s="4"/>
      <c r="IV174" s="6"/>
      <c r="IW174" s="5"/>
      <c r="IX174" s="5"/>
      <c r="IY174" s="4"/>
      <c r="IZ174" s="6"/>
      <c r="JA174" s="4"/>
      <c r="JB174" s="6"/>
      <c r="JC174" s="5"/>
      <c r="JD174" s="5"/>
      <c r="JE174" s="4"/>
      <c r="JF174" s="6"/>
      <c r="JG174" s="4"/>
      <c r="JH174" s="6"/>
      <c r="JI174" s="5"/>
      <c r="JJ174" s="5"/>
      <c r="JK174" s="4"/>
      <c r="JL174" s="6"/>
      <c r="JM174" s="4"/>
      <c r="JN174" s="6"/>
      <c r="JO174" s="5"/>
      <c r="JP174" s="5"/>
      <c r="JQ174" s="4"/>
      <c r="JR174" s="6"/>
      <c r="JS174" s="4"/>
      <c r="JT174" s="6"/>
      <c r="JU174" s="5"/>
      <c r="JV174" s="5"/>
      <c r="JW174" s="4"/>
      <c r="JX174" s="6"/>
      <c r="JY174" s="4"/>
      <c r="JZ174" s="6"/>
      <c r="KA174" s="5"/>
      <c r="KB174" s="5"/>
      <c r="KC174" s="4"/>
      <c r="KD174" s="6"/>
      <c r="KE174" s="4"/>
      <c r="KF174" s="6"/>
      <c r="KG174" s="5"/>
      <c r="KH174" s="5"/>
      <c r="KI174" s="4"/>
      <c r="KJ174" s="6"/>
      <c r="KK174" s="4"/>
      <c r="KL174" s="6"/>
      <c r="KM174" s="5"/>
      <c r="KN174" s="5"/>
    </row>
    <row r="175">
      <c r="A175" s="3" t="s">
        <v>85</v>
      </c>
      <c r="B175" s="3" t="s">
        <v>86</v>
      </c>
      <c r="C175" s="3" t="s">
        <v>87</v>
      </c>
      <c r="D175" s="3" t="s">
        <v>88</v>
      </c>
      <c r="E175" s="3" t="s">
        <v>335</v>
      </c>
      <c r="F175" s="3" t="s">
        <v>335</v>
      </c>
      <c r="G175" s="3" t="s">
        <v>335</v>
      </c>
      <c r="H175" s="3" t="s">
        <v>104</v>
      </c>
      <c r="I175" s="3" t="s">
        <v>1341</v>
      </c>
      <c r="J175" s="3" t="s">
        <v>1367</v>
      </c>
      <c r="K175" s="4">
        <v>140</v>
      </c>
      <c r="L175" s="4">
        <f>=ROUNDDOWN(26.9230769230769,0)</f>
      </c>
      <c r="M175" s="4"/>
      <c r="N175" s="5">
        <v>1</v>
      </c>
      <c r="O175" s="4"/>
      <c r="P175" s="4">
        <f>=ROUNDDOWN({0},0)</f>
      </c>
      <c r="Q175" s="4"/>
      <c r="R175" s="5"/>
      <c r="S175" s="4">
        <v>6</v>
      </c>
      <c r="T175" s="6">
        <v>107.82</v>
      </c>
      <c r="U175" s="4"/>
      <c r="V175" s="6"/>
      <c r="W175" s="5"/>
      <c r="X175" s="5"/>
      <c r="Y175" s="4">
        <v>6</v>
      </c>
      <c r="Z175" s="6">
        <v>107.82</v>
      </c>
      <c r="AA175" s="4"/>
      <c r="AB175" s="6"/>
      <c r="AC175" s="5"/>
      <c r="AD175" s="5"/>
      <c r="AE175" s="4"/>
      <c r="AF175" s="6"/>
      <c r="AG175" s="4"/>
      <c r="AH175" s="6"/>
      <c r="AI175" s="5"/>
      <c r="AJ175" s="5"/>
      <c r="AK175" s="4"/>
      <c r="AL175" s="6"/>
      <c r="AM175" s="4"/>
      <c r="AN175" s="6"/>
      <c r="AO175" s="5"/>
      <c r="AP175" s="5"/>
      <c r="AQ175" s="4"/>
      <c r="AR175" s="6"/>
      <c r="AS175" s="4"/>
      <c r="AT175" s="6"/>
      <c r="AU175" s="5"/>
      <c r="AV175" s="5"/>
      <c r="AW175" s="4"/>
      <c r="AX175" s="6"/>
      <c r="AY175" s="4"/>
      <c r="AZ175" s="6"/>
      <c r="BA175" s="5"/>
      <c r="BB175" s="5"/>
      <c r="BC175" s="4"/>
      <c r="BD175" s="6"/>
      <c r="BE175" s="4"/>
      <c r="BF175" s="6"/>
      <c r="BG175" s="5"/>
      <c r="BH175" s="5"/>
      <c r="BI175" s="4"/>
      <c r="BJ175" s="6"/>
      <c r="BK175" s="4"/>
      <c r="BL175" s="6"/>
      <c r="BM175" s="5"/>
      <c r="BN175" s="5"/>
      <c r="BO175" s="4"/>
      <c r="BP175" s="6"/>
      <c r="BQ175" s="4"/>
      <c r="BR175" s="6"/>
      <c r="BS175" s="5"/>
      <c r="BT175" s="5"/>
      <c r="BU175" s="4"/>
      <c r="BV175" s="6"/>
      <c r="BW175" s="4"/>
      <c r="BX175" s="6"/>
      <c r="BY175" s="5"/>
      <c r="BZ175" s="5"/>
      <c r="CA175" s="4"/>
      <c r="CB175" s="6"/>
      <c r="CC175" s="4"/>
      <c r="CD175" s="6"/>
      <c r="CE175" s="5"/>
      <c r="CF175" s="5"/>
      <c r="CG175" s="4"/>
      <c r="CH175" s="6"/>
      <c r="CI175" s="4"/>
      <c r="CJ175" s="6"/>
      <c r="CK175" s="5"/>
      <c r="CL175" s="5"/>
      <c r="CM175" s="4"/>
      <c r="CN175" s="6"/>
      <c r="CO175" s="4"/>
      <c r="CP175" s="6"/>
      <c r="CQ175" s="5"/>
      <c r="CR175" s="5"/>
      <c r="CS175" s="4"/>
      <c r="CT175" s="6"/>
      <c r="CU175" s="4"/>
      <c r="CV175" s="6"/>
      <c r="CW175" s="5"/>
      <c r="CX175" s="5"/>
      <c r="CY175" s="4"/>
      <c r="CZ175" s="6"/>
      <c r="DA175" s="4"/>
      <c r="DB175" s="6"/>
      <c r="DC175" s="5"/>
      <c r="DD175" s="5"/>
      <c r="DE175" s="4"/>
      <c r="DF175" s="6"/>
      <c r="DG175" s="4"/>
      <c r="DH175" s="6"/>
      <c r="DI175" s="5"/>
      <c r="DJ175" s="5"/>
      <c r="DK175" s="4"/>
      <c r="DL175" s="6"/>
      <c r="DM175" s="4"/>
      <c r="DN175" s="6"/>
      <c r="DO175" s="5"/>
      <c r="DP175" s="5"/>
      <c r="DQ175" s="4"/>
      <c r="DR175" s="6"/>
      <c r="DS175" s="4"/>
      <c r="DT175" s="6"/>
      <c r="DU175" s="5"/>
      <c r="DV175" s="5"/>
      <c r="DW175" s="4"/>
      <c r="DX175" s="6"/>
      <c r="DY175" s="4"/>
      <c r="DZ175" s="6"/>
      <c r="EA175" s="5"/>
      <c r="EB175" s="5"/>
      <c r="EC175" s="4"/>
      <c r="ED175" s="6"/>
      <c r="EE175" s="4"/>
      <c r="EF175" s="6"/>
      <c r="EG175" s="5"/>
      <c r="EH175" s="5"/>
      <c r="EI175" s="4"/>
      <c r="EJ175" s="6"/>
      <c r="EK175" s="4"/>
      <c r="EL175" s="6"/>
      <c r="EM175" s="5"/>
      <c r="EN175" s="5"/>
      <c r="EO175" s="4"/>
      <c r="EP175" s="6"/>
      <c r="EQ175" s="4"/>
      <c r="ER175" s="6"/>
      <c r="ES175" s="5"/>
      <c r="ET175" s="5"/>
      <c r="EU175" s="4"/>
      <c r="EV175" s="6"/>
      <c r="EW175" s="4"/>
      <c r="EX175" s="6"/>
      <c r="EY175" s="5"/>
      <c r="EZ175" s="5"/>
      <c r="FA175" s="4"/>
      <c r="FB175" s="6"/>
      <c r="FC175" s="4"/>
      <c r="FD175" s="6"/>
      <c r="FE175" s="5"/>
      <c r="FF175" s="5"/>
      <c r="FG175" s="4"/>
      <c r="FH175" s="6"/>
      <c r="FI175" s="4"/>
      <c r="FJ175" s="6"/>
      <c r="FK175" s="5"/>
      <c r="FL175" s="5"/>
      <c r="FM175" s="4"/>
      <c r="FN175" s="6"/>
      <c r="FO175" s="4"/>
      <c r="FP175" s="6"/>
      <c r="FQ175" s="5"/>
      <c r="FR175" s="5"/>
      <c r="FS175" s="4"/>
      <c r="FT175" s="6"/>
      <c r="FU175" s="4"/>
      <c r="FV175" s="6"/>
      <c r="FW175" s="5"/>
      <c r="FX175" s="5"/>
      <c r="FY175" s="4"/>
      <c r="FZ175" s="6"/>
      <c r="GA175" s="4"/>
      <c r="GB175" s="6"/>
      <c r="GC175" s="5"/>
      <c r="GD175" s="5"/>
      <c r="GE175" s="4"/>
      <c r="GF175" s="6"/>
      <c r="GG175" s="4"/>
      <c r="GH175" s="6"/>
      <c r="GI175" s="5"/>
      <c r="GJ175" s="5"/>
      <c r="GK175" s="4"/>
      <c r="GL175" s="6"/>
      <c r="GM175" s="4"/>
      <c r="GN175" s="6"/>
      <c r="GO175" s="5"/>
      <c r="GP175" s="5"/>
      <c r="GQ175" s="4"/>
      <c r="GR175" s="6"/>
      <c r="GS175" s="4"/>
      <c r="GT175" s="6"/>
      <c r="GU175" s="5"/>
      <c r="GV175" s="5"/>
      <c r="GW175" s="4"/>
      <c r="GX175" s="6"/>
      <c r="GY175" s="4"/>
      <c r="GZ175" s="6"/>
      <c r="HA175" s="5"/>
      <c r="HB175" s="5"/>
      <c r="HC175" s="4"/>
      <c r="HD175" s="6"/>
      <c r="HE175" s="4"/>
      <c r="HF175" s="6"/>
      <c r="HG175" s="5"/>
      <c r="HH175" s="5"/>
      <c r="HI175" s="4"/>
      <c r="HJ175" s="6"/>
      <c r="HK175" s="4"/>
      <c r="HL175" s="6"/>
      <c r="HM175" s="5"/>
      <c r="HN175" s="5"/>
      <c r="HO175" s="4"/>
      <c r="HP175" s="6"/>
      <c r="HQ175" s="4"/>
      <c r="HR175" s="6"/>
      <c r="HS175" s="5"/>
      <c r="HT175" s="5"/>
      <c r="HU175" s="4"/>
      <c r="HV175" s="6"/>
      <c r="HW175" s="4"/>
      <c r="HX175" s="6"/>
      <c r="HY175" s="5"/>
      <c r="HZ175" s="5"/>
      <c r="IA175" s="4"/>
      <c r="IB175" s="6"/>
      <c r="IC175" s="4"/>
      <c r="ID175" s="6"/>
      <c r="IE175" s="5"/>
      <c r="IF175" s="5"/>
      <c r="IG175" s="4"/>
      <c r="IH175" s="6"/>
      <c r="II175" s="4"/>
      <c r="IJ175" s="6"/>
      <c r="IK175" s="5"/>
      <c r="IL175" s="5"/>
      <c r="IM175" s="4"/>
      <c r="IN175" s="6"/>
      <c r="IO175" s="4"/>
      <c r="IP175" s="6"/>
      <c r="IQ175" s="5"/>
      <c r="IR175" s="5"/>
      <c r="IS175" s="4"/>
      <c r="IT175" s="6"/>
      <c r="IU175" s="4"/>
      <c r="IV175" s="6"/>
      <c r="IW175" s="5"/>
      <c r="IX175" s="5"/>
      <c r="IY175" s="4"/>
      <c r="IZ175" s="6"/>
      <c r="JA175" s="4"/>
      <c r="JB175" s="6"/>
      <c r="JC175" s="5"/>
      <c r="JD175" s="5"/>
      <c r="JE175" s="4"/>
      <c r="JF175" s="6"/>
      <c r="JG175" s="4"/>
      <c r="JH175" s="6"/>
      <c r="JI175" s="5"/>
      <c r="JJ175" s="5"/>
      <c r="JK175" s="4"/>
      <c r="JL175" s="6"/>
      <c r="JM175" s="4"/>
      <c r="JN175" s="6"/>
      <c r="JO175" s="5"/>
      <c r="JP175" s="5"/>
      <c r="JQ175" s="4"/>
      <c r="JR175" s="6"/>
      <c r="JS175" s="4"/>
      <c r="JT175" s="6"/>
      <c r="JU175" s="5"/>
      <c r="JV175" s="5"/>
      <c r="JW175" s="4"/>
      <c r="JX175" s="6"/>
      <c r="JY175" s="4"/>
      <c r="JZ175" s="6"/>
      <c r="KA175" s="5"/>
      <c r="KB175" s="5"/>
      <c r="KC175" s="4"/>
      <c r="KD175" s="6"/>
      <c r="KE175" s="4"/>
      <c r="KF175" s="6"/>
      <c r="KG175" s="5"/>
      <c r="KH175" s="5"/>
      <c r="KI175" s="4"/>
      <c r="KJ175" s="6"/>
      <c r="KK175" s="4"/>
      <c r="KL175" s="6"/>
      <c r="KM175" s="5"/>
      <c r="KN175" s="5"/>
    </row>
    <row r="176">
      <c r="A176" s="3" t="s">
        <v>85</v>
      </c>
      <c r="B176" s="3" t="s">
        <v>86</v>
      </c>
      <c r="C176" s="3" t="s">
        <v>87</v>
      </c>
      <c r="D176" s="3" t="s">
        <v>88</v>
      </c>
      <c r="E176" s="3" t="s">
        <v>335</v>
      </c>
      <c r="F176" s="3" t="s">
        <v>335</v>
      </c>
      <c r="G176" s="3" t="s">
        <v>335</v>
      </c>
      <c r="H176" s="3" t="s">
        <v>104</v>
      </c>
      <c r="I176" s="3" t="s">
        <v>1313</v>
      </c>
      <c r="J176" s="3" t="s">
        <v>1367</v>
      </c>
      <c r="K176" s="4">
        <v>6</v>
      </c>
      <c r="L176" s="4">
        <f>=ROUNDDOWN(2.72727272727273,0)</f>
      </c>
      <c r="M176" s="4"/>
      <c r="N176" s="5">
        <v>1</v>
      </c>
      <c r="O176" s="4"/>
      <c r="P176" s="4">
        <f>=ROUNDDOWN({0},0)</f>
      </c>
      <c r="Q176" s="4"/>
      <c r="R176" s="5"/>
      <c r="S176" s="4">
        <v>1</v>
      </c>
      <c r="T176" s="6">
        <v>35.94</v>
      </c>
      <c r="U176" s="4"/>
      <c r="V176" s="6"/>
      <c r="W176" s="5"/>
      <c r="X176" s="5"/>
      <c r="Y176" s="4">
        <v>1</v>
      </c>
      <c r="Z176" s="6">
        <v>35.94</v>
      </c>
      <c r="AA176" s="4"/>
      <c r="AB176" s="6"/>
      <c r="AC176" s="5"/>
      <c r="AD176" s="5"/>
      <c r="AE176" s="4"/>
      <c r="AF176" s="6"/>
      <c r="AG176" s="4"/>
      <c r="AH176" s="6"/>
      <c r="AI176" s="5"/>
      <c r="AJ176" s="5"/>
      <c r="AK176" s="4"/>
      <c r="AL176" s="6"/>
      <c r="AM176" s="4"/>
      <c r="AN176" s="6"/>
      <c r="AO176" s="5"/>
      <c r="AP176" s="5"/>
      <c r="AQ176" s="4"/>
      <c r="AR176" s="6"/>
      <c r="AS176" s="4"/>
      <c r="AT176" s="6"/>
      <c r="AU176" s="5"/>
      <c r="AV176" s="5"/>
      <c r="AW176" s="4"/>
      <c r="AX176" s="6"/>
      <c r="AY176" s="4"/>
      <c r="AZ176" s="6"/>
      <c r="BA176" s="5"/>
      <c r="BB176" s="5"/>
      <c r="BC176" s="4"/>
      <c r="BD176" s="6"/>
      <c r="BE176" s="4"/>
      <c r="BF176" s="6"/>
      <c r="BG176" s="5"/>
      <c r="BH176" s="5"/>
      <c r="BI176" s="4"/>
      <c r="BJ176" s="6"/>
      <c r="BK176" s="4"/>
      <c r="BL176" s="6"/>
      <c r="BM176" s="5"/>
      <c r="BN176" s="5"/>
      <c r="BO176" s="4"/>
      <c r="BP176" s="6"/>
      <c r="BQ176" s="4"/>
      <c r="BR176" s="6"/>
      <c r="BS176" s="5"/>
      <c r="BT176" s="5"/>
      <c r="BU176" s="4"/>
      <c r="BV176" s="6"/>
      <c r="BW176" s="4"/>
      <c r="BX176" s="6"/>
      <c r="BY176" s="5"/>
      <c r="BZ176" s="5"/>
      <c r="CA176" s="4"/>
      <c r="CB176" s="6"/>
      <c r="CC176" s="4"/>
      <c r="CD176" s="6"/>
      <c r="CE176" s="5"/>
      <c r="CF176" s="5"/>
      <c r="CG176" s="4"/>
      <c r="CH176" s="6"/>
      <c r="CI176" s="4"/>
      <c r="CJ176" s="6"/>
      <c r="CK176" s="5"/>
      <c r="CL176" s="5"/>
      <c r="CM176" s="4"/>
      <c r="CN176" s="6"/>
      <c r="CO176" s="4"/>
      <c r="CP176" s="6"/>
      <c r="CQ176" s="5"/>
      <c r="CR176" s="5"/>
      <c r="CS176" s="4"/>
      <c r="CT176" s="6"/>
      <c r="CU176" s="4"/>
      <c r="CV176" s="6"/>
      <c r="CW176" s="5"/>
      <c r="CX176" s="5"/>
      <c r="CY176" s="4"/>
      <c r="CZ176" s="6"/>
      <c r="DA176" s="4"/>
      <c r="DB176" s="6"/>
      <c r="DC176" s="5"/>
      <c r="DD176" s="5"/>
      <c r="DE176" s="4"/>
      <c r="DF176" s="6"/>
      <c r="DG176" s="4"/>
      <c r="DH176" s="6"/>
      <c r="DI176" s="5"/>
      <c r="DJ176" s="5"/>
      <c r="DK176" s="4"/>
      <c r="DL176" s="6"/>
      <c r="DM176" s="4"/>
      <c r="DN176" s="6"/>
      <c r="DO176" s="5"/>
      <c r="DP176" s="5"/>
      <c r="DQ176" s="4"/>
      <c r="DR176" s="6"/>
      <c r="DS176" s="4"/>
      <c r="DT176" s="6"/>
      <c r="DU176" s="5"/>
      <c r="DV176" s="5"/>
      <c r="DW176" s="4"/>
      <c r="DX176" s="6"/>
      <c r="DY176" s="4"/>
      <c r="DZ176" s="6"/>
      <c r="EA176" s="5"/>
      <c r="EB176" s="5"/>
      <c r="EC176" s="4"/>
      <c r="ED176" s="6"/>
      <c r="EE176" s="4"/>
      <c r="EF176" s="6"/>
      <c r="EG176" s="5"/>
      <c r="EH176" s="5"/>
      <c r="EI176" s="4"/>
      <c r="EJ176" s="6"/>
      <c r="EK176" s="4"/>
      <c r="EL176" s="6"/>
      <c r="EM176" s="5"/>
      <c r="EN176" s="5"/>
      <c r="EO176" s="4"/>
      <c r="EP176" s="6"/>
      <c r="EQ176" s="4"/>
      <c r="ER176" s="6"/>
      <c r="ES176" s="5"/>
      <c r="ET176" s="5"/>
      <c r="EU176" s="4"/>
      <c r="EV176" s="6"/>
      <c r="EW176" s="4"/>
      <c r="EX176" s="6"/>
      <c r="EY176" s="5"/>
      <c r="EZ176" s="5"/>
      <c r="FA176" s="4"/>
      <c r="FB176" s="6"/>
      <c r="FC176" s="4"/>
      <c r="FD176" s="6"/>
      <c r="FE176" s="5"/>
      <c r="FF176" s="5"/>
      <c r="FG176" s="4"/>
      <c r="FH176" s="6"/>
      <c r="FI176" s="4"/>
      <c r="FJ176" s="6"/>
      <c r="FK176" s="5"/>
      <c r="FL176" s="5"/>
      <c r="FM176" s="4"/>
      <c r="FN176" s="6"/>
      <c r="FO176" s="4"/>
      <c r="FP176" s="6"/>
      <c r="FQ176" s="5"/>
      <c r="FR176" s="5"/>
      <c r="FS176" s="4"/>
      <c r="FT176" s="6"/>
      <c r="FU176" s="4"/>
      <c r="FV176" s="6"/>
      <c r="FW176" s="5"/>
      <c r="FX176" s="5"/>
      <c r="FY176" s="4"/>
      <c r="FZ176" s="6"/>
      <c r="GA176" s="4"/>
      <c r="GB176" s="6"/>
      <c r="GC176" s="5"/>
      <c r="GD176" s="5"/>
      <c r="GE176" s="4"/>
      <c r="GF176" s="6"/>
      <c r="GG176" s="4"/>
      <c r="GH176" s="6"/>
      <c r="GI176" s="5"/>
      <c r="GJ176" s="5"/>
      <c r="GK176" s="4"/>
      <c r="GL176" s="6"/>
      <c r="GM176" s="4"/>
      <c r="GN176" s="6"/>
      <c r="GO176" s="5"/>
      <c r="GP176" s="5"/>
      <c r="GQ176" s="4"/>
      <c r="GR176" s="6"/>
      <c r="GS176" s="4"/>
      <c r="GT176" s="6"/>
      <c r="GU176" s="5"/>
      <c r="GV176" s="5"/>
      <c r="GW176" s="4"/>
      <c r="GX176" s="6"/>
      <c r="GY176" s="4"/>
      <c r="GZ176" s="6"/>
      <c r="HA176" s="5"/>
      <c r="HB176" s="5"/>
      <c r="HC176" s="4"/>
      <c r="HD176" s="6"/>
      <c r="HE176" s="4"/>
      <c r="HF176" s="6"/>
      <c r="HG176" s="5"/>
      <c r="HH176" s="5"/>
      <c r="HI176" s="4"/>
      <c r="HJ176" s="6"/>
      <c r="HK176" s="4"/>
      <c r="HL176" s="6"/>
      <c r="HM176" s="5"/>
      <c r="HN176" s="5"/>
      <c r="HO176" s="4"/>
      <c r="HP176" s="6"/>
      <c r="HQ176" s="4"/>
      <c r="HR176" s="6"/>
      <c r="HS176" s="5"/>
      <c r="HT176" s="5"/>
      <c r="HU176" s="4"/>
      <c r="HV176" s="6"/>
      <c r="HW176" s="4"/>
      <c r="HX176" s="6"/>
      <c r="HY176" s="5"/>
      <c r="HZ176" s="5"/>
      <c r="IA176" s="4"/>
      <c r="IB176" s="6"/>
      <c r="IC176" s="4"/>
      <c r="ID176" s="6"/>
      <c r="IE176" s="5"/>
      <c r="IF176" s="5"/>
      <c r="IG176" s="4"/>
      <c r="IH176" s="6"/>
      <c r="II176" s="4"/>
      <c r="IJ176" s="6"/>
      <c r="IK176" s="5"/>
      <c r="IL176" s="5"/>
      <c r="IM176" s="4"/>
      <c r="IN176" s="6"/>
      <c r="IO176" s="4"/>
      <c r="IP176" s="6"/>
      <c r="IQ176" s="5"/>
      <c r="IR176" s="5"/>
      <c r="IS176" s="4"/>
      <c r="IT176" s="6"/>
      <c r="IU176" s="4"/>
      <c r="IV176" s="6"/>
      <c r="IW176" s="5"/>
      <c r="IX176" s="5"/>
      <c r="IY176" s="4"/>
      <c r="IZ176" s="6"/>
      <c r="JA176" s="4"/>
      <c r="JB176" s="6"/>
      <c r="JC176" s="5"/>
      <c r="JD176" s="5"/>
      <c r="JE176" s="4"/>
      <c r="JF176" s="6"/>
      <c r="JG176" s="4"/>
      <c r="JH176" s="6"/>
      <c r="JI176" s="5"/>
      <c r="JJ176" s="5"/>
      <c r="JK176" s="4"/>
      <c r="JL176" s="6"/>
      <c r="JM176" s="4"/>
      <c r="JN176" s="6"/>
      <c r="JO176" s="5"/>
      <c r="JP176" s="5"/>
      <c r="JQ176" s="4"/>
      <c r="JR176" s="6"/>
      <c r="JS176" s="4"/>
      <c r="JT176" s="6"/>
      <c r="JU176" s="5"/>
      <c r="JV176" s="5"/>
      <c r="JW176" s="4"/>
      <c r="JX176" s="6"/>
      <c r="JY176" s="4"/>
      <c r="JZ176" s="6"/>
      <c r="KA176" s="5"/>
      <c r="KB176" s="5"/>
      <c r="KC176" s="4"/>
      <c r="KD176" s="6"/>
      <c r="KE176" s="4"/>
      <c r="KF176" s="6"/>
      <c r="KG176" s="5"/>
      <c r="KH176" s="5"/>
      <c r="KI176" s="4"/>
      <c r="KJ176" s="6"/>
      <c r="KK176" s="4"/>
      <c r="KL176" s="6"/>
      <c r="KM176" s="5"/>
      <c r="KN176" s="5"/>
    </row>
    <row r="177">
      <c r="A177" s="3" t="s">
        <v>85</v>
      </c>
      <c r="B177" s="3" t="s">
        <v>86</v>
      </c>
      <c r="C177" s="3" t="s">
        <v>87</v>
      </c>
      <c r="D177" s="3" t="s">
        <v>88</v>
      </c>
      <c r="E177" s="3" t="s">
        <v>336</v>
      </c>
      <c r="F177" s="3" t="s">
        <v>104</v>
      </c>
      <c r="G177" s="3" t="s">
        <v>104</v>
      </c>
      <c r="H177" s="3" t="s">
        <v>104</v>
      </c>
      <c r="I177" s="3" t="s">
        <v>1350</v>
      </c>
      <c r="J177" s="3" t="s">
        <v>1367</v>
      </c>
      <c r="K177" s="4">
        <v>67</v>
      </c>
      <c r="L177" s="4">
        <f>=ROUNDDOWN(4.40789473684211,0)</f>
      </c>
      <c r="M177" s="4"/>
      <c r="N177" s="5">
        <v>0.5</v>
      </c>
      <c r="O177" s="4"/>
      <c r="P177" s="4">
        <f>=ROUNDDOWN({0},0)</f>
      </c>
      <c r="Q177" s="4"/>
      <c r="R177" s="5"/>
      <c r="S177" s="4">
        <v>8</v>
      </c>
      <c r="T177" s="6">
        <v>141.04</v>
      </c>
      <c r="U177" s="4"/>
      <c r="V177" s="6"/>
      <c r="W177" s="5"/>
      <c r="X177" s="5"/>
      <c r="Y177" s="4">
        <v>8</v>
      </c>
      <c r="Z177" s="6">
        <v>141.04</v>
      </c>
      <c r="AA177" s="4"/>
      <c r="AB177" s="6"/>
      <c r="AC177" s="5"/>
      <c r="AD177" s="5"/>
      <c r="AE177" s="4"/>
      <c r="AF177" s="6"/>
      <c r="AG177" s="4"/>
      <c r="AH177" s="6"/>
      <c r="AI177" s="5"/>
      <c r="AJ177" s="5"/>
      <c r="AK177" s="4"/>
      <c r="AL177" s="6"/>
      <c r="AM177" s="4"/>
      <c r="AN177" s="6"/>
      <c r="AO177" s="5"/>
      <c r="AP177" s="5"/>
      <c r="AQ177" s="4"/>
      <c r="AR177" s="6"/>
      <c r="AS177" s="4"/>
      <c r="AT177" s="6"/>
      <c r="AU177" s="5"/>
      <c r="AV177" s="5"/>
      <c r="AW177" s="4"/>
      <c r="AX177" s="6"/>
      <c r="AY177" s="4"/>
      <c r="AZ177" s="6"/>
      <c r="BA177" s="5"/>
      <c r="BB177" s="5"/>
      <c r="BC177" s="4"/>
      <c r="BD177" s="6"/>
      <c r="BE177" s="4"/>
      <c r="BF177" s="6"/>
      <c r="BG177" s="5"/>
      <c r="BH177" s="5"/>
      <c r="BI177" s="4"/>
      <c r="BJ177" s="6"/>
      <c r="BK177" s="4"/>
      <c r="BL177" s="6"/>
      <c r="BM177" s="5"/>
      <c r="BN177" s="5"/>
      <c r="BO177" s="4"/>
      <c r="BP177" s="6"/>
      <c r="BQ177" s="4"/>
      <c r="BR177" s="6"/>
      <c r="BS177" s="5"/>
      <c r="BT177" s="5"/>
      <c r="BU177" s="4"/>
      <c r="BV177" s="6"/>
      <c r="BW177" s="4"/>
      <c r="BX177" s="6"/>
      <c r="BY177" s="5"/>
      <c r="BZ177" s="5"/>
      <c r="CA177" s="4"/>
      <c r="CB177" s="6"/>
      <c r="CC177" s="4"/>
      <c r="CD177" s="6"/>
      <c r="CE177" s="5"/>
      <c r="CF177" s="5"/>
      <c r="CG177" s="4"/>
      <c r="CH177" s="6"/>
      <c r="CI177" s="4"/>
      <c r="CJ177" s="6"/>
      <c r="CK177" s="5"/>
      <c r="CL177" s="5"/>
      <c r="CM177" s="4"/>
      <c r="CN177" s="6"/>
      <c r="CO177" s="4"/>
      <c r="CP177" s="6"/>
      <c r="CQ177" s="5"/>
      <c r="CR177" s="5"/>
      <c r="CS177" s="4"/>
      <c r="CT177" s="6"/>
      <c r="CU177" s="4"/>
      <c r="CV177" s="6"/>
      <c r="CW177" s="5"/>
      <c r="CX177" s="5"/>
      <c r="CY177" s="4"/>
      <c r="CZ177" s="6"/>
      <c r="DA177" s="4"/>
      <c r="DB177" s="6"/>
      <c r="DC177" s="5"/>
      <c r="DD177" s="5"/>
      <c r="DE177" s="4"/>
      <c r="DF177" s="6"/>
      <c r="DG177" s="4"/>
      <c r="DH177" s="6"/>
      <c r="DI177" s="5"/>
      <c r="DJ177" s="5"/>
      <c r="DK177" s="4"/>
      <c r="DL177" s="6"/>
      <c r="DM177" s="4"/>
      <c r="DN177" s="6"/>
      <c r="DO177" s="5"/>
      <c r="DP177" s="5"/>
      <c r="DQ177" s="4"/>
      <c r="DR177" s="6"/>
      <c r="DS177" s="4"/>
      <c r="DT177" s="6"/>
      <c r="DU177" s="5"/>
      <c r="DV177" s="5"/>
      <c r="DW177" s="4"/>
      <c r="DX177" s="6"/>
      <c r="DY177" s="4"/>
      <c r="DZ177" s="6"/>
      <c r="EA177" s="5"/>
      <c r="EB177" s="5"/>
      <c r="EC177" s="4"/>
      <c r="ED177" s="6"/>
      <c r="EE177" s="4"/>
      <c r="EF177" s="6"/>
      <c r="EG177" s="5"/>
      <c r="EH177" s="5"/>
      <c r="EI177" s="4"/>
      <c r="EJ177" s="6"/>
      <c r="EK177" s="4"/>
      <c r="EL177" s="6"/>
      <c r="EM177" s="5"/>
      <c r="EN177" s="5"/>
      <c r="EO177" s="4"/>
      <c r="EP177" s="6"/>
      <c r="EQ177" s="4"/>
      <c r="ER177" s="6"/>
      <c r="ES177" s="5"/>
      <c r="ET177" s="5"/>
      <c r="EU177" s="4"/>
      <c r="EV177" s="6"/>
      <c r="EW177" s="4"/>
      <c r="EX177" s="6"/>
      <c r="EY177" s="5"/>
      <c r="EZ177" s="5"/>
      <c r="FA177" s="4"/>
      <c r="FB177" s="6"/>
      <c r="FC177" s="4"/>
      <c r="FD177" s="6"/>
      <c r="FE177" s="5"/>
      <c r="FF177" s="5"/>
      <c r="FG177" s="4"/>
      <c r="FH177" s="6"/>
      <c r="FI177" s="4"/>
      <c r="FJ177" s="6"/>
      <c r="FK177" s="5"/>
      <c r="FL177" s="5"/>
      <c r="FM177" s="4"/>
      <c r="FN177" s="6"/>
      <c r="FO177" s="4"/>
      <c r="FP177" s="6"/>
      <c r="FQ177" s="5"/>
      <c r="FR177" s="5"/>
      <c r="FS177" s="4"/>
      <c r="FT177" s="6"/>
      <c r="FU177" s="4"/>
      <c r="FV177" s="6"/>
      <c r="FW177" s="5"/>
      <c r="FX177" s="5"/>
      <c r="FY177" s="4"/>
      <c r="FZ177" s="6"/>
      <c r="GA177" s="4"/>
      <c r="GB177" s="6"/>
      <c r="GC177" s="5"/>
      <c r="GD177" s="5"/>
      <c r="GE177" s="4"/>
      <c r="GF177" s="6"/>
      <c r="GG177" s="4"/>
      <c r="GH177" s="6"/>
      <c r="GI177" s="5"/>
      <c r="GJ177" s="5"/>
      <c r="GK177" s="4"/>
      <c r="GL177" s="6"/>
      <c r="GM177" s="4"/>
      <c r="GN177" s="6"/>
      <c r="GO177" s="5"/>
      <c r="GP177" s="5"/>
      <c r="GQ177" s="4"/>
      <c r="GR177" s="6"/>
      <c r="GS177" s="4"/>
      <c r="GT177" s="6"/>
      <c r="GU177" s="5"/>
      <c r="GV177" s="5"/>
      <c r="GW177" s="4"/>
      <c r="GX177" s="6"/>
      <c r="GY177" s="4"/>
      <c r="GZ177" s="6"/>
      <c r="HA177" s="5"/>
      <c r="HB177" s="5"/>
      <c r="HC177" s="4"/>
      <c r="HD177" s="6"/>
      <c r="HE177" s="4"/>
      <c r="HF177" s="6"/>
      <c r="HG177" s="5"/>
      <c r="HH177" s="5"/>
      <c r="HI177" s="4"/>
      <c r="HJ177" s="6"/>
      <c r="HK177" s="4"/>
      <c r="HL177" s="6"/>
      <c r="HM177" s="5"/>
      <c r="HN177" s="5"/>
      <c r="HO177" s="4"/>
      <c r="HP177" s="6"/>
      <c r="HQ177" s="4"/>
      <c r="HR177" s="6"/>
      <c r="HS177" s="5"/>
      <c r="HT177" s="5"/>
      <c r="HU177" s="4"/>
      <c r="HV177" s="6"/>
      <c r="HW177" s="4"/>
      <c r="HX177" s="6"/>
      <c r="HY177" s="5"/>
      <c r="HZ177" s="5"/>
      <c r="IA177" s="4"/>
      <c r="IB177" s="6"/>
      <c r="IC177" s="4"/>
      <c r="ID177" s="6"/>
      <c r="IE177" s="5"/>
      <c r="IF177" s="5"/>
      <c r="IG177" s="4"/>
      <c r="IH177" s="6"/>
      <c r="II177" s="4"/>
      <c r="IJ177" s="6"/>
      <c r="IK177" s="5"/>
      <c r="IL177" s="5"/>
      <c r="IM177" s="4"/>
      <c r="IN177" s="6"/>
      <c r="IO177" s="4"/>
      <c r="IP177" s="6"/>
      <c r="IQ177" s="5"/>
      <c r="IR177" s="5"/>
      <c r="IS177" s="4"/>
      <c r="IT177" s="6"/>
      <c r="IU177" s="4"/>
      <c r="IV177" s="6"/>
      <c r="IW177" s="5"/>
      <c r="IX177" s="5"/>
      <c r="IY177" s="4"/>
      <c r="IZ177" s="6"/>
      <c r="JA177" s="4"/>
      <c r="JB177" s="6"/>
      <c r="JC177" s="5"/>
      <c r="JD177" s="5"/>
      <c r="JE177" s="4"/>
      <c r="JF177" s="6"/>
      <c r="JG177" s="4"/>
      <c r="JH177" s="6"/>
      <c r="JI177" s="5"/>
      <c r="JJ177" s="5"/>
      <c r="JK177" s="4"/>
      <c r="JL177" s="6"/>
      <c r="JM177" s="4"/>
      <c r="JN177" s="6"/>
      <c r="JO177" s="5"/>
      <c r="JP177" s="5"/>
      <c r="JQ177" s="4"/>
      <c r="JR177" s="6"/>
      <c r="JS177" s="4"/>
      <c r="JT177" s="6"/>
      <c r="JU177" s="5"/>
      <c r="JV177" s="5"/>
      <c r="JW177" s="4"/>
      <c r="JX177" s="6"/>
      <c r="JY177" s="4"/>
      <c r="JZ177" s="6"/>
      <c r="KA177" s="5"/>
      <c r="KB177" s="5"/>
      <c r="KC177" s="4"/>
      <c r="KD177" s="6"/>
      <c r="KE177" s="4"/>
      <c r="KF177" s="6"/>
      <c r="KG177" s="5"/>
      <c r="KH177" s="5"/>
      <c r="KI177" s="4"/>
      <c r="KJ177" s="6"/>
      <c r="KK177" s="4"/>
      <c r="KL177" s="6"/>
      <c r="KM177" s="5"/>
      <c r="KN177" s="5"/>
    </row>
    <row r="178">
      <c r="A178" s="3" t="s">
        <v>85</v>
      </c>
      <c r="B178" s="3" t="s">
        <v>86</v>
      </c>
      <c r="C178" s="3" t="s">
        <v>87</v>
      </c>
      <c r="D178" s="3" t="s">
        <v>88</v>
      </c>
      <c r="E178" s="3" t="s">
        <v>337</v>
      </c>
      <c r="F178" s="3" t="s">
        <v>104</v>
      </c>
      <c r="G178" s="3" t="s">
        <v>104</v>
      </c>
      <c r="H178" s="3" t="s">
        <v>96</v>
      </c>
      <c r="I178" s="3" t="s">
        <v>1311</v>
      </c>
      <c r="J178" s="3" t="s">
        <v>1329</v>
      </c>
      <c r="K178" s="4">
        <v>782</v>
      </c>
      <c r="L178" s="4">
        <f>=ROUNDDOWN(460,0)</f>
      </c>
      <c r="M178" s="4"/>
      <c r="N178" s="5">
        <v>1</v>
      </c>
      <c r="O178" s="4"/>
      <c r="P178" s="4">
        <f>=ROUNDDOWN({0},0)</f>
      </c>
      <c r="Q178" s="4"/>
      <c r="R178" s="5"/>
      <c r="S178" s="4">
        <v>3</v>
      </c>
      <c r="T178" s="6">
        <v>134.76</v>
      </c>
      <c r="U178" s="4"/>
      <c r="V178" s="6"/>
      <c r="W178" s="5"/>
      <c r="X178" s="5"/>
      <c r="Y178" s="4">
        <v>3</v>
      </c>
      <c r="Z178" s="6">
        <v>134.76</v>
      </c>
      <c r="AA178" s="4"/>
      <c r="AB178" s="6"/>
      <c r="AC178" s="5"/>
      <c r="AD178" s="5"/>
      <c r="AE178" s="4"/>
      <c r="AF178" s="6"/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  <c r="AW178" s="4"/>
      <c r="AX178" s="6"/>
      <c r="AY178" s="4"/>
      <c r="AZ178" s="6"/>
      <c r="BA178" s="5"/>
      <c r="BB178" s="5"/>
      <c r="BC178" s="4"/>
      <c r="BD178" s="6"/>
      <c r="BE178" s="4"/>
      <c r="BF178" s="6"/>
      <c r="BG178" s="5"/>
      <c r="BH178" s="5"/>
      <c r="BI178" s="4"/>
      <c r="BJ178" s="6"/>
      <c r="BK178" s="4"/>
      <c r="BL178" s="6"/>
      <c r="BM178" s="5"/>
      <c r="BN178" s="5"/>
      <c r="BO178" s="4"/>
      <c r="BP178" s="6"/>
      <c r="BQ178" s="4"/>
      <c r="BR178" s="6"/>
      <c r="BS178" s="5"/>
      <c r="BT178" s="5"/>
      <c r="BU178" s="4"/>
      <c r="BV178" s="6"/>
      <c r="BW178" s="4"/>
      <c r="BX178" s="6"/>
      <c r="BY178" s="5"/>
      <c r="BZ178" s="5"/>
      <c r="CA178" s="4"/>
      <c r="CB178" s="6"/>
      <c r="CC178" s="4"/>
      <c r="CD178" s="6"/>
      <c r="CE178" s="5"/>
      <c r="CF178" s="5"/>
      <c r="CG178" s="4"/>
      <c r="CH178" s="6"/>
      <c r="CI178" s="4"/>
      <c r="CJ178" s="6"/>
      <c r="CK178" s="5"/>
      <c r="CL178" s="5"/>
      <c r="CM178" s="4"/>
      <c r="CN178" s="6"/>
      <c r="CO178" s="4"/>
      <c r="CP178" s="6"/>
      <c r="CQ178" s="5"/>
      <c r="CR178" s="5"/>
      <c r="CS178" s="4"/>
      <c r="CT178" s="6"/>
      <c r="CU178" s="4"/>
      <c r="CV178" s="6"/>
      <c r="CW178" s="5"/>
      <c r="CX178" s="5"/>
      <c r="CY178" s="4"/>
      <c r="CZ178" s="6"/>
      <c r="DA178" s="4"/>
      <c r="DB178" s="6"/>
      <c r="DC178" s="5"/>
      <c r="DD178" s="5"/>
      <c r="DE178" s="4"/>
      <c r="DF178" s="6"/>
      <c r="DG178" s="4"/>
      <c r="DH178" s="6"/>
      <c r="DI178" s="5"/>
      <c r="DJ178" s="5"/>
      <c r="DK178" s="4"/>
      <c r="DL178" s="6"/>
      <c r="DM178" s="4"/>
      <c r="DN178" s="6"/>
      <c r="DO178" s="5"/>
      <c r="DP178" s="5"/>
      <c r="DQ178" s="4"/>
      <c r="DR178" s="6"/>
      <c r="DS178" s="4"/>
      <c r="DT178" s="6"/>
      <c r="DU178" s="5"/>
      <c r="DV178" s="5"/>
      <c r="DW178" s="4"/>
      <c r="DX178" s="6"/>
      <c r="DY178" s="4"/>
      <c r="DZ178" s="6"/>
      <c r="EA178" s="5"/>
      <c r="EB178" s="5"/>
      <c r="EC178" s="4"/>
      <c r="ED178" s="6"/>
      <c r="EE178" s="4"/>
      <c r="EF178" s="6"/>
      <c r="EG178" s="5"/>
      <c r="EH178" s="5"/>
      <c r="EI178" s="4"/>
      <c r="EJ178" s="6"/>
      <c r="EK178" s="4"/>
      <c r="EL178" s="6"/>
      <c r="EM178" s="5"/>
      <c r="EN178" s="5"/>
      <c r="EO178" s="4"/>
      <c r="EP178" s="6"/>
      <c r="EQ178" s="4"/>
      <c r="ER178" s="6"/>
      <c r="ES178" s="5"/>
      <c r="ET178" s="5"/>
      <c r="EU178" s="4"/>
      <c r="EV178" s="6"/>
      <c r="EW178" s="4"/>
      <c r="EX178" s="6"/>
      <c r="EY178" s="5"/>
      <c r="EZ178" s="5"/>
      <c r="FA178" s="4"/>
      <c r="FB178" s="6"/>
      <c r="FC178" s="4"/>
      <c r="FD178" s="6"/>
      <c r="FE178" s="5"/>
      <c r="FF178" s="5"/>
      <c r="FG178" s="4"/>
      <c r="FH178" s="6"/>
      <c r="FI178" s="4"/>
      <c r="FJ178" s="6"/>
      <c r="FK178" s="5"/>
      <c r="FL178" s="5"/>
      <c r="FM178" s="4"/>
      <c r="FN178" s="6"/>
      <c r="FO178" s="4"/>
      <c r="FP178" s="6"/>
      <c r="FQ178" s="5"/>
      <c r="FR178" s="5"/>
      <c r="FS178" s="4"/>
      <c r="FT178" s="6"/>
      <c r="FU178" s="4"/>
      <c r="FV178" s="6"/>
      <c r="FW178" s="5"/>
      <c r="FX178" s="5"/>
      <c r="FY178" s="4"/>
      <c r="FZ178" s="6"/>
      <c r="GA178" s="4"/>
      <c r="GB178" s="6"/>
      <c r="GC178" s="5"/>
      <c r="GD178" s="5"/>
      <c r="GE178" s="4"/>
      <c r="GF178" s="6"/>
      <c r="GG178" s="4"/>
      <c r="GH178" s="6"/>
      <c r="GI178" s="5"/>
      <c r="GJ178" s="5"/>
      <c r="GK178" s="4"/>
      <c r="GL178" s="6"/>
      <c r="GM178" s="4"/>
      <c r="GN178" s="6"/>
      <c r="GO178" s="5"/>
      <c r="GP178" s="5"/>
      <c r="GQ178" s="4"/>
      <c r="GR178" s="6"/>
      <c r="GS178" s="4"/>
      <c r="GT178" s="6"/>
      <c r="GU178" s="5"/>
      <c r="GV178" s="5"/>
      <c r="GW178" s="4"/>
      <c r="GX178" s="6"/>
      <c r="GY178" s="4"/>
      <c r="GZ178" s="6"/>
      <c r="HA178" s="5"/>
      <c r="HB178" s="5"/>
      <c r="HC178" s="4"/>
      <c r="HD178" s="6"/>
      <c r="HE178" s="4"/>
      <c r="HF178" s="6"/>
      <c r="HG178" s="5"/>
      <c r="HH178" s="5"/>
      <c r="HI178" s="4"/>
      <c r="HJ178" s="6"/>
      <c r="HK178" s="4"/>
      <c r="HL178" s="6"/>
      <c r="HM178" s="5"/>
      <c r="HN178" s="5"/>
      <c r="HO178" s="4"/>
      <c r="HP178" s="6"/>
      <c r="HQ178" s="4"/>
      <c r="HR178" s="6"/>
      <c r="HS178" s="5"/>
      <c r="HT178" s="5"/>
      <c r="HU178" s="4"/>
      <c r="HV178" s="6"/>
      <c r="HW178" s="4"/>
      <c r="HX178" s="6"/>
      <c r="HY178" s="5"/>
      <c r="HZ178" s="5"/>
      <c r="IA178" s="4"/>
      <c r="IB178" s="6"/>
      <c r="IC178" s="4"/>
      <c r="ID178" s="6"/>
      <c r="IE178" s="5"/>
      <c r="IF178" s="5"/>
      <c r="IG178" s="4"/>
      <c r="IH178" s="6"/>
      <c r="II178" s="4"/>
      <c r="IJ178" s="6"/>
      <c r="IK178" s="5"/>
      <c r="IL178" s="5"/>
      <c r="IM178" s="4"/>
      <c r="IN178" s="6"/>
      <c r="IO178" s="4"/>
      <c r="IP178" s="6"/>
      <c r="IQ178" s="5"/>
      <c r="IR178" s="5"/>
      <c r="IS178" s="4"/>
      <c r="IT178" s="6"/>
      <c r="IU178" s="4"/>
      <c r="IV178" s="6"/>
      <c r="IW178" s="5"/>
      <c r="IX178" s="5"/>
      <c r="IY178" s="4"/>
      <c r="IZ178" s="6"/>
      <c r="JA178" s="4"/>
      <c r="JB178" s="6"/>
      <c r="JC178" s="5"/>
      <c r="JD178" s="5"/>
      <c r="JE178" s="4"/>
      <c r="JF178" s="6"/>
      <c r="JG178" s="4"/>
      <c r="JH178" s="6"/>
      <c r="JI178" s="5"/>
      <c r="JJ178" s="5"/>
      <c r="JK178" s="4"/>
      <c r="JL178" s="6"/>
      <c r="JM178" s="4"/>
      <c r="JN178" s="6"/>
      <c r="JO178" s="5"/>
      <c r="JP178" s="5"/>
      <c r="JQ178" s="4"/>
      <c r="JR178" s="6"/>
      <c r="JS178" s="4"/>
      <c r="JT178" s="6"/>
      <c r="JU178" s="5"/>
      <c r="JV178" s="5"/>
      <c r="JW178" s="4"/>
      <c r="JX178" s="6"/>
      <c r="JY178" s="4"/>
      <c r="JZ178" s="6"/>
      <c r="KA178" s="5"/>
      <c r="KB178" s="5"/>
      <c r="KC178" s="4"/>
      <c r="KD178" s="6"/>
      <c r="KE178" s="4"/>
      <c r="KF178" s="6"/>
      <c r="KG178" s="5"/>
      <c r="KH178" s="5"/>
      <c r="KI178" s="4"/>
      <c r="KJ178" s="6"/>
      <c r="KK178" s="4"/>
      <c r="KL178" s="6"/>
      <c r="KM178" s="5"/>
      <c r="KN178" s="5"/>
    </row>
    <row r="179">
      <c r="A179" s="3" t="s">
        <v>85</v>
      </c>
      <c r="B179" s="3" t="s">
        <v>86</v>
      </c>
      <c r="C179" s="3" t="s">
        <v>87</v>
      </c>
      <c r="D179" s="3" t="s">
        <v>88</v>
      </c>
      <c r="E179" s="3" t="s">
        <v>338</v>
      </c>
      <c r="F179" s="3" t="s">
        <v>104</v>
      </c>
      <c r="G179" s="3" t="s">
        <v>104</v>
      </c>
      <c r="H179" s="3" t="s">
        <v>96</v>
      </c>
      <c r="I179" s="3" t="s">
        <v>1313</v>
      </c>
      <c r="J179" s="3" t="s">
        <v>1329</v>
      </c>
      <c r="K179" s="4">
        <v>889</v>
      </c>
      <c r="L179" s="4">
        <f>=ROUNDDOWN(277.8125,0)</f>
      </c>
      <c r="M179" s="4"/>
      <c r="N179" s="5">
        <v>1</v>
      </c>
      <c r="O179" s="4"/>
      <c r="P179" s="4">
        <f>=ROUNDDOWN({0},0)</f>
      </c>
      <c r="Q179" s="4"/>
      <c r="R179" s="5"/>
      <c r="S179" s="4">
        <v>3</v>
      </c>
      <c r="T179" s="6">
        <v>120.7</v>
      </c>
      <c r="U179" s="4"/>
      <c r="V179" s="6"/>
      <c r="W179" s="5"/>
      <c r="X179" s="5"/>
      <c r="Y179" s="4">
        <v>3</v>
      </c>
      <c r="Z179" s="6">
        <v>120.7</v>
      </c>
      <c r="AA179" s="4"/>
      <c r="AB179" s="6"/>
      <c r="AC179" s="5"/>
      <c r="AD179" s="5"/>
      <c r="AE179" s="4"/>
      <c r="AF179" s="6"/>
      <c r="AG179" s="4"/>
      <c r="AH179" s="6"/>
      <c r="AI179" s="5"/>
      <c r="AJ179" s="5"/>
      <c r="AK179" s="4"/>
      <c r="AL179" s="6"/>
      <c r="AM179" s="4"/>
      <c r="AN179" s="6"/>
      <c r="AO179" s="5"/>
      <c r="AP179" s="5"/>
      <c r="AQ179" s="4"/>
      <c r="AR179" s="6"/>
      <c r="AS179" s="4"/>
      <c r="AT179" s="6"/>
      <c r="AU179" s="5"/>
      <c r="AV179" s="5"/>
      <c r="AW179" s="4"/>
      <c r="AX179" s="6"/>
      <c r="AY179" s="4"/>
      <c r="AZ179" s="6"/>
      <c r="BA179" s="5"/>
      <c r="BB179" s="5"/>
      <c r="BC179" s="4"/>
      <c r="BD179" s="6"/>
      <c r="BE179" s="4"/>
      <c r="BF179" s="6"/>
      <c r="BG179" s="5"/>
      <c r="BH179" s="5"/>
      <c r="BI179" s="4"/>
      <c r="BJ179" s="6"/>
      <c r="BK179" s="4"/>
      <c r="BL179" s="6"/>
      <c r="BM179" s="5"/>
      <c r="BN179" s="5"/>
      <c r="BO179" s="4"/>
      <c r="BP179" s="6"/>
      <c r="BQ179" s="4"/>
      <c r="BR179" s="6"/>
      <c r="BS179" s="5"/>
      <c r="BT179" s="5"/>
      <c r="BU179" s="4"/>
      <c r="BV179" s="6"/>
      <c r="BW179" s="4"/>
      <c r="BX179" s="6"/>
      <c r="BY179" s="5"/>
      <c r="BZ179" s="5"/>
      <c r="CA179" s="4"/>
      <c r="CB179" s="6"/>
      <c r="CC179" s="4"/>
      <c r="CD179" s="6"/>
      <c r="CE179" s="5"/>
      <c r="CF179" s="5"/>
      <c r="CG179" s="4"/>
      <c r="CH179" s="6"/>
      <c r="CI179" s="4"/>
      <c r="CJ179" s="6"/>
      <c r="CK179" s="5"/>
      <c r="CL179" s="5"/>
      <c r="CM179" s="4"/>
      <c r="CN179" s="6"/>
      <c r="CO179" s="4"/>
      <c r="CP179" s="6"/>
      <c r="CQ179" s="5"/>
      <c r="CR179" s="5"/>
      <c r="CS179" s="4"/>
      <c r="CT179" s="6"/>
      <c r="CU179" s="4"/>
      <c r="CV179" s="6"/>
      <c r="CW179" s="5"/>
      <c r="CX179" s="5"/>
      <c r="CY179" s="4"/>
      <c r="CZ179" s="6"/>
      <c r="DA179" s="4"/>
      <c r="DB179" s="6"/>
      <c r="DC179" s="5"/>
      <c r="DD179" s="5"/>
      <c r="DE179" s="4"/>
      <c r="DF179" s="6"/>
      <c r="DG179" s="4"/>
      <c r="DH179" s="6"/>
      <c r="DI179" s="5"/>
      <c r="DJ179" s="5"/>
      <c r="DK179" s="4"/>
      <c r="DL179" s="6"/>
      <c r="DM179" s="4"/>
      <c r="DN179" s="6"/>
      <c r="DO179" s="5"/>
      <c r="DP179" s="5"/>
      <c r="DQ179" s="4"/>
      <c r="DR179" s="6"/>
      <c r="DS179" s="4"/>
      <c r="DT179" s="6"/>
      <c r="DU179" s="5"/>
      <c r="DV179" s="5"/>
      <c r="DW179" s="4"/>
      <c r="DX179" s="6"/>
      <c r="DY179" s="4"/>
      <c r="DZ179" s="6"/>
      <c r="EA179" s="5"/>
      <c r="EB179" s="5"/>
      <c r="EC179" s="4"/>
      <c r="ED179" s="6"/>
      <c r="EE179" s="4"/>
      <c r="EF179" s="6"/>
      <c r="EG179" s="5"/>
      <c r="EH179" s="5"/>
      <c r="EI179" s="4"/>
      <c r="EJ179" s="6"/>
      <c r="EK179" s="4"/>
      <c r="EL179" s="6"/>
      <c r="EM179" s="5"/>
      <c r="EN179" s="5"/>
      <c r="EO179" s="4"/>
      <c r="EP179" s="6"/>
      <c r="EQ179" s="4"/>
      <c r="ER179" s="6"/>
      <c r="ES179" s="5"/>
      <c r="ET179" s="5"/>
      <c r="EU179" s="4"/>
      <c r="EV179" s="6"/>
      <c r="EW179" s="4"/>
      <c r="EX179" s="6"/>
      <c r="EY179" s="5"/>
      <c r="EZ179" s="5"/>
      <c r="FA179" s="4"/>
      <c r="FB179" s="6"/>
      <c r="FC179" s="4"/>
      <c r="FD179" s="6"/>
      <c r="FE179" s="5"/>
      <c r="FF179" s="5"/>
      <c r="FG179" s="4"/>
      <c r="FH179" s="6"/>
      <c r="FI179" s="4"/>
      <c r="FJ179" s="6"/>
      <c r="FK179" s="5"/>
      <c r="FL179" s="5"/>
      <c r="FM179" s="4"/>
      <c r="FN179" s="6"/>
      <c r="FO179" s="4"/>
      <c r="FP179" s="6"/>
      <c r="FQ179" s="5"/>
      <c r="FR179" s="5"/>
      <c r="FS179" s="4"/>
      <c r="FT179" s="6"/>
      <c r="FU179" s="4"/>
      <c r="FV179" s="6"/>
      <c r="FW179" s="5"/>
      <c r="FX179" s="5"/>
      <c r="FY179" s="4"/>
      <c r="FZ179" s="6"/>
      <c r="GA179" s="4"/>
      <c r="GB179" s="6"/>
      <c r="GC179" s="5"/>
      <c r="GD179" s="5"/>
      <c r="GE179" s="4"/>
      <c r="GF179" s="6"/>
      <c r="GG179" s="4"/>
      <c r="GH179" s="6"/>
      <c r="GI179" s="5"/>
      <c r="GJ179" s="5"/>
      <c r="GK179" s="4"/>
      <c r="GL179" s="6"/>
      <c r="GM179" s="4"/>
      <c r="GN179" s="6"/>
      <c r="GO179" s="5"/>
      <c r="GP179" s="5"/>
      <c r="GQ179" s="4"/>
      <c r="GR179" s="6"/>
      <c r="GS179" s="4"/>
      <c r="GT179" s="6"/>
      <c r="GU179" s="5"/>
      <c r="GV179" s="5"/>
      <c r="GW179" s="4"/>
      <c r="GX179" s="6"/>
      <c r="GY179" s="4"/>
      <c r="GZ179" s="6"/>
      <c r="HA179" s="5"/>
      <c r="HB179" s="5"/>
      <c r="HC179" s="4"/>
      <c r="HD179" s="6"/>
      <c r="HE179" s="4"/>
      <c r="HF179" s="6"/>
      <c r="HG179" s="5"/>
      <c r="HH179" s="5"/>
      <c r="HI179" s="4"/>
      <c r="HJ179" s="6"/>
      <c r="HK179" s="4"/>
      <c r="HL179" s="6"/>
      <c r="HM179" s="5"/>
      <c r="HN179" s="5"/>
      <c r="HO179" s="4"/>
      <c r="HP179" s="6"/>
      <c r="HQ179" s="4"/>
      <c r="HR179" s="6"/>
      <c r="HS179" s="5"/>
      <c r="HT179" s="5"/>
      <c r="HU179" s="4"/>
      <c r="HV179" s="6"/>
      <c r="HW179" s="4"/>
      <c r="HX179" s="6"/>
      <c r="HY179" s="5"/>
      <c r="HZ179" s="5"/>
      <c r="IA179" s="4"/>
      <c r="IB179" s="6"/>
      <c r="IC179" s="4"/>
      <c r="ID179" s="6"/>
      <c r="IE179" s="5"/>
      <c r="IF179" s="5"/>
      <c r="IG179" s="4"/>
      <c r="IH179" s="6"/>
      <c r="II179" s="4"/>
      <c r="IJ179" s="6"/>
      <c r="IK179" s="5"/>
      <c r="IL179" s="5"/>
      <c r="IM179" s="4"/>
      <c r="IN179" s="6"/>
      <c r="IO179" s="4"/>
      <c r="IP179" s="6"/>
      <c r="IQ179" s="5"/>
      <c r="IR179" s="5"/>
      <c r="IS179" s="4"/>
      <c r="IT179" s="6"/>
      <c r="IU179" s="4"/>
      <c r="IV179" s="6"/>
      <c r="IW179" s="5"/>
      <c r="IX179" s="5"/>
      <c r="IY179" s="4"/>
      <c r="IZ179" s="6"/>
      <c r="JA179" s="4"/>
      <c r="JB179" s="6"/>
      <c r="JC179" s="5"/>
      <c r="JD179" s="5"/>
      <c r="JE179" s="4"/>
      <c r="JF179" s="6"/>
      <c r="JG179" s="4"/>
      <c r="JH179" s="6"/>
      <c r="JI179" s="5"/>
      <c r="JJ179" s="5"/>
      <c r="JK179" s="4"/>
      <c r="JL179" s="6"/>
      <c r="JM179" s="4"/>
      <c r="JN179" s="6"/>
      <c r="JO179" s="5"/>
      <c r="JP179" s="5"/>
      <c r="JQ179" s="4"/>
      <c r="JR179" s="6"/>
      <c r="JS179" s="4"/>
      <c r="JT179" s="6"/>
      <c r="JU179" s="5"/>
      <c r="JV179" s="5"/>
      <c r="JW179" s="4"/>
      <c r="JX179" s="6"/>
      <c r="JY179" s="4"/>
      <c r="JZ179" s="6"/>
      <c r="KA179" s="5"/>
      <c r="KB179" s="5"/>
      <c r="KC179" s="4"/>
      <c r="KD179" s="6"/>
      <c r="KE179" s="4"/>
      <c r="KF179" s="6"/>
      <c r="KG179" s="5"/>
      <c r="KH179" s="5"/>
      <c r="KI179" s="4"/>
      <c r="KJ179" s="6"/>
      <c r="KK179" s="4"/>
      <c r="KL179" s="6"/>
      <c r="KM179" s="5"/>
      <c r="KN179" s="5"/>
    </row>
    <row r="180">
      <c r="A180" s="3" t="s">
        <v>85</v>
      </c>
      <c r="B180" s="3" t="s">
        <v>86</v>
      </c>
      <c r="C180" s="3" t="s">
        <v>87</v>
      </c>
      <c r="D180" s="3" t="s">
        <v>88</v>
      </c>
      <c r="E180" s="3" t="s">
        <v>339</v>
      </c>
      <c r="F180" s="3" t="s">
        <v>339</v>
      </c>
      <c r="G180" s="3" t="s">
        <v>339</v>
      </c>
      <c r="H180" s="3" t="s">
        <v>104</v>
      </c>
      <c r="I180" s="3" t="s">
        <v>1341</v>
      </c>
      <c r="J180" s="3" t="s">
        <v>1367</v>
      </c>
      <c r="K180" s="4">
        <v>131</v>
      </c>
      <c r="L180" s="4">
        <f>=ROUNDDOWN(37.4285714285714,0)</f>
      </c>
      <c r="M180" s="4"/>
      <c r="N180" s="5">
        <v>1</v>
      </c>
      <c r="O180" s="4"/>
      <c r="P180" s="4">
        <f>=ROUNDDOWN({0},0)</f>
      </c>
      <c r="Q180" s="4"/>
      <c r="R180" s="5"/>
      <c r="S180" s="4">
        <v>3</v>
      </c>
      <c r="T180" s="6">
        <v>107.82</v>
      </c>
      <c r="U180" s="4"/>
      <c r="V180" s="6"/>
      <c r="W180" s="5"/>
      <c r="X180" s="5"/>
      <c r="Y180" s="4">
        <v>3</v>
      </c>
      <c r="Z180" s="6">
        <v>107.82</v>
      </c>
      <c r="AA180" s="4"/>
      <c r="AB180" s="6"/>
      <c r="AC180" s="5"/>
      <c r="AD180" s="5"/>
      <c r="AE180" s="4"/>
      <c r="AF180" s="6"/>
      <c r="AG180" s="4"/>
      <c r="AH180" s="6"/>
      <c r="AI180" s="5"/>
      <c r="AJ180" s="5"/>
      <c r="AK180" s="4"/>
      <c r="AL180" s="6"/>
      <c r="AM180" s="4"/>
      <c r="AN180" s="6"/>
      <c r="AO180" s="5"/>
      <c r="AP180" s="5"/>
      <c r="AQ180" s="4"/>
      <c r="AR180" s="6"/>
      <c r="AS180" s="4"/>
      <c r="AT180" s="6"/>
      <c r="AU180" s="5"/>
      <c r="AV180" s="5"/>
      <c r="AW180" s="4"/>
      <c r="AX180" s="6"/>
      <c r="AY180" s="4"/>
      <c r="AZ180" s="6"/>
      <c r="BA180" s="5"/>
      <c r="BB180" s="5"/>
      <c r="BC180" s="4"/>
      <c r="BD180" s="6"/>
      <c r="BE180" s="4"/>
      <c r="BF180" s="6"/>
      <c r="BG180" s="5"/>
      <c r="BH180" s="5"/>
      <c r="BI180" s="4"/>
      <c r="BJ180" s="6"/>
      <c r="BK180" s="4"/>
      <c r="BL180" s="6"/>
      <c r="BM180" s="5"/>
      <c r="BN180" s="5"/>
      <c r="BO180" s="4"/>
      <c r="BP180" s="6"/>
      <c r="BQ180" s="4"/>
      <c r="BR180" s="6"/>
      <c r="BS180" s="5"/>
      <c r="BT180" s="5"/>
      <c r="BU180" s="4"/>
      <c r="BV180" s="6"/>
      <c r="BW180" s="4"/>
      <c r="BX180" s="6"/>
      <c r="BY180" s="5"/>
      <c r="BZ180" s="5"/>
      <c r="CA180" s="4"/>
      <c r="CB180" s="6"/>
      <c r="CC180" s="4"/>
      <c r="CD180" s="6"/>
      <c r="CE180" s="5"/>
      <c r="CF180" s="5"/>
      <c r="CG180" s="4"/>
      <c r="CH180" s="6"/>
      <c r="CI180" s="4"/>
      <c r="CJ180" s="6"/>
      <c r="CK180" s="5"/>
      <c r="CL180" s="5"/>
      <c r="CM180" s="4"/>
      <c r="CN180" s="6"/>
      <c r="CO180" s="4"/>
      <c r="CP180" s="6"/>
      <c r="CQ180" s="5"/>
      <c r="CR180" s="5"/>
      <c r="CS180" s="4"/>
      <c r="CT180" s="6"/>
      <c r="CU180" s="4"/>
      <c r="CV180" s="6"/>
      <c r="CW180" s="5"/>
      <c r="CX180" s="5"/>
      <c r="CY180" s="4"/>
      <c r="CZ180" s="6"/>
      <c r="DA180" s="4"/>
      <c r="DB180" s="6"/>
      <c r="DC180" s="5"/>
      <c r="DD180" s="5"/>
      <c r="DE180" s="4"/>
      <c r="DF180" s="6"/>
      <c r="DG180" s="4"/>
      <c r="DH180" s="6"/>
      <c r="DI180" s="5"/>
      <c r="DJ180" s="5"/>
      <c r="DK180" s="4"/>
      <c r="DL180" s="6"/>
      <c r="DM180" s="4"/>
      <c r="DN180" s="6"/>
      <c r="DO180" s="5"/>
      <c r="DP180" s="5"/>
      <c r="DQ180" s="4"/>
      <c r="DR180" s="6"/>
      <c r="DS180" s="4"/>
      <c r="DT180" s="6"/>
      <c r="DU180" s="5"/>
      <c r="DV180" s="5"/>
      <c r="DW180" s="4"/>
      <c r="DX180" s="6"/>
      <c r="DY180" s="4"/>
      <c r="DZ180" s="6"/>
      <c r="EA180" s="5"/>
      <c r="EB180" s="5"/>
      <c r="EC180" s="4"/>
      <c r="ED180" s="6"/>
      <c r="EE180" s="4"/>
      <c r="EF180" s="6"/>
      <c r="EG180" s="5"/>
      <c r="EH180" s="5"/>
      <c r="EI180" s="4"/>
      <c r="EJ180" s="6"/>
      <c r="EK180" s="4"/>
      <c r="EL180" s="6"/>
      <c r="EM180" s="5"/>
      <c r="EN180" s="5"/>
      <c r="EO180" s="4"/>
      <c r="EP180" s="6"/>
      <c r="EQ180" s="4"/>
      <c r="ER180" s="6"/>
      <c r="ES180" s="5"/>
      <c r="ET180" s="5"/>
      <c r="EU180" s="4"/>
      <c r="EV180" s="6"/>
      <c r="EW180" s="4"/>
      <c r="EX180" s="6"/>
      <c r="EY180" s="5"/>
      <c r="EZ180" s="5"/>
      <c r="FA180" s="4"/>
      <c r="FB180" s="6"/>
      <c r="FC180" s="4"/>
      <c r="FD180" s="6"/>
      <c r="FE180" s="5"/>
      <c r="FF180" s="5"/>
      <c r="FG180" s="4"/>
      <c r="FH180" s="6"/>
      <c r="FI180" s="4"/>
      <c r="FJ180" s="6"/>
      <c r="FK180" s="5"/>
      <c r="FL180" s="5"/>
      <c r="FM180" s="4"/>
      <c r="FN180" s="6"/>
      <c r="FO180" s="4"/>
      <c r="FP180" s="6"/>
      <c r="FQ180" s="5"/>
      <c r="FR180" s="5"/>
      <c r="FS180" s="4"/>
      <c r="FT180" s="6"/>
      <c r="FU180" s="4"/>
      <c r="FV180" s="6"/>
      <c r="FW180" s="5"/>
      <c r="FX180" s="5"/>
      <c r="FY180" s="4"/>
      <c r="FZ180" s="6"/>
      <c r="GA180" s="4"/>
      <c r="GB180" s="6"/>
      <c r="GC180" s="5"/>
      <c r="GD180" s="5"/>
      <c r="GE180" s="4"/>
      <c r="GF180" s="6"/>
      <c r="GG180" s="4"/>
      <c r="GH180" s="6"/>
      <c r="GI180" s="5"/>
      <c r="GJ180" s="5"/>
      <c r="GK180" s="4"/>
      <c r="GL180" s="6"/>
      <c r="GM180" s="4"/>
      <c r="GN180" s="6"/>
      <c r="GO180" s="5"/>
      <c r="GP180" s="5"/>
      <c r="GQ180" s="4"/>
      <c r="GR180" s="6"/>
      <c r="GS180" s="4"/>
      <c r="GT180" s="6"/>
      <c r="GU180" s="5"/>
      <c r="GV180" s="5"/>
      <c r="GW180" s="4"/>
      <c r="GX180" s="6"/>
      <c r="GY180" s="4"/>
      <c r="GZ180" s="6"/>
      <c r="HA180" s="5"/>
      <c r="HB180" s="5"/>
      <c r="HC180" s="4"/>
      <c r="HD180" s="6"/>
      <c r="HE180" s="4"/>
      <c r="HF180" s="6"/>
      <c r="HG180" s="5"/>
      <c r="HH180" s="5"/>
      <c r="HI180" s="4"/>
      <c r="HJ180" s="6"/>
      <c r="HK180" s="4"/>
      <c r="HL180" s="6"/>
      <c r="HM180" s="5"/>
      <c r="HN180" s="5"/>
      <c r="HO180" s="4"/>
      <c r="HP180" s="6"/>
      <c r="HQ180" s="4"/>
      <c r="HR180" s="6"/>
      <c r="HS180" s="5"/>
      <c r="HT180" s="5"/>
      <c r="HU180" s="4"/>
      <c r="HV180" s="6"/>
      <c r="HW180" s="4"/>
      <c r="HX180" s="6"/>
      <c r="HY180" s="5"/>
      <c r="HZ180" s="5"/>
      <c r="IA180" s="4"/>
      <c r="IB180" s="6"/>
      <c r="IC180" s="4"/>
      <c r="ID180" s="6"/>
      <c r="IE180" s="5"/>
      <c r="IF180" s="5"/>
      <c r="IG180" s="4"/>
      <c r="IH180" s="6"/>
      <c r="II180" s="4"/>
      <c r="IJ180" s="6"/>
      <c r="IK180" s="5"/>
      <c r="IL180" s="5"/>
      <c r="IM180" s="4"/>
      <c r="IN180" s="6"/>
      <c r="IO180" s="4"/>
      <c r="IP180" s="6"/>
      <c r="IQ180" s="5"/>
      <c r="IR180" s="5"/>
      <c r="IS180" s="4"/>
      <c r="IT180" s="6"/>
      <c r="IU180" s="4"/>
      <c r="IV180" s="6"/>
      <c r="IW180" s="5"/>
      <c r="IX180" s="5"/>
      <c r="IY180" s="4"/>
      <c r="IZ180" s="6"/>
      <c r="JA180" s="4"/>
      <c r="JB180" s="6"/>
      <c r="JC180" s="5"/>
      <c r="JD180" s="5"/>
      <c r="JE180" s="4"/>
      <c r="JF180" s="6"/>
      <c r="JG180" s="4"/>
      <c r="JH180" s="6"/>
      <c r="JI180" s="5"/>
      <c r="JJ180" s="5"/>
      <c r="JK180" s="4"/>
      <c r="JL180" s="6"/>
      <c r="JM180" s="4"/>
      <c r="JN180" s="6"/>
      <c r="JO180" s="5"/>
      <c r="JP180" s="5"/>
      <c r="JQ180" s="4"/>
      <c r="JR180" s="6"/>
      <c r="JS180" s="4"/>
      <c r="JT180" s="6"/>
      <c r="JU180" s="5"/>
      <c r="JV180" s="5"/>
      <c r="JW180" s="4"/>
      <c r="JX180" s="6"/>
      <c r="JY180" s="4"/>
      <c r="JZ180" s="6"/>
      <c r="KA180" s="5"/>
      <c r="KB180" s="5"/>
      <c r="KC180" s="4"/>
      <c r="KD180" s="6"/>
      <c r="KE180" s="4"/>
      <c r="KF180" s="6"/>
      <c r="KG180" s="5"/>
      <c r="KH180" s="5"/>
      <c r="KI180" s="4"/>
      <c r="KJ180" s="6"/>
      <c r="KK180" s="4"/>
      <c r="KL180" s="6"/>
      <c r="KM180" s="5"/>
      <c r="KN180" s="5"/>
    </row>
    <row r="181">
      <c r="A181" s="3" t="s">
        <v>85</v>
      </c>
      <c r="B181" s="3" t="s">
        <v>86</v>
      </c>
      <c r="C181" s="3" t="s">
        <v>87</v>
      </c>
      <c r="D181" s="3" t="s">
        <v>88</v>
      </c>
      <c r="E181" s="3" t="s">
        <v>340</v>
      </c>
      <c r="F181" s="3" t="s">
        <v>104</v>
      </c>
      <c r="G181" s="3" t="s">
        <v>104</v>
      </c>
      <c r="H181" s="3" t="s">
        <v>104</v>
      </c>
      <c r="I181" s="3" t="s">
        <v>1350</v>
      </c>
      <c r="J181" s="3" t="s">
        <v>1328</v>
      </c>
      <c r="K181" s="4">
        <v>83</v>
      </c>
      <c r="L181" s="4">
        <f>=ROUNDDOWN(2.39884393063584,0)</f>
      </c>
      <c r="M181" s="4"/>
      <c r="N181" s="5">
        <v>0.3333</v>
      </c>
      <c r="O181" s="4"/>
      <c r="P181" s="4">
        <f>=ROUNDDOWN({0},0)</f>
      </c>
      <c r="Q181" s="4"/>
      <c r="R181" s="5"/>
      <c r="S181" s="4">
        <v>2</v>
      </c>
      <c r="T181" s="6">
        <v>89.84</v>
      </c>
      <c r="U181" s="4"/>
      <c r="V181" s="6"/>
      <c r="W181" s="5"/>
      <c r="X181" s="5"/>
      <c r="Y181" s="4">
        <v>2</v>
      </c>
      <c r="Z181" s="6">
        <v>89.84</v>
      </c>
      <c r="AA181" s="4"/>
      <c r="AB181" s="6"/>
      <c r="AC181" s="5"/>
      <c r="AD181" s="5"/>
      <c r="AE181" s="4"/>
      <c r="AF181" s="6"/>
      <c r="AG181" s="4"/>
      <c r="AH181" s="6"/>
      <c r="AI181" s="5"/>
      <c r="AJ181" s="5"/>
      <c r="AK181" s="4"/>
      <c r="AL181" s="6"/>
      <c r="AM181" s="4"/>
      <c r="AN181" s="6"/>
      <c r="AO181" s="5"/>
      <c r="AP181" s="5"/>
      <c r="AQ181" s="4"/>
      <c r="AR181" s="6"/>
      <c r="AS181" s="4"/>
      <c r="AT181" s="6"/>
      <c r="AU181" s="5"/>
      <c r="AV181" s="5"/>
      <c r="AW181" s="4"/>
      <c r="AX181" s="6"/>
      <c r="AY181" s="4"/>
      <c r="AZ181" s="6"/>
      <c r="BA181" s="5"/>
      <c r="BB181" s="5"/>
      <c r="BC181" s="4"/>
      <c r="BD181" s="6"/>
      <c r="BE181" s="4"/>
      <c r="BF181" s="6"/>
      <c r="BG181" s="5"/>
      <c r="BH181" s="5"/>
      <c r="BI181" s="4"/>
      <c r="BJ181" s="6"/>
      <c r="BK181" s="4"/>
      <c r="BL181" s="6"/>
      <c r="BM181" s="5"/>
      <c r="BN181" s="5"/>
      <c r="BO181" s="4"/>
      <c r="BP181" s="6"/>
      <c r="BQ181" s="4"/>
      <c r="BR181" s="6"/>
      <c r="BS181" s="5"/>
      <c r="BT181" s="5"/>
      <c r="BU181" s="4"/>
      <c r="BV181" s="6"/>
      <c r="BW181" s="4"/>
      <c r="BX181" s="6"/>
      <c r="BY181" s="5"/>
      <c r="BZ181" s="5"/>
      <c r="CA181" s="4"/>
      <c r="CB181" s="6"/>
      <c r="CC181" s="4"/>
      <c r="CD181" s="6"/>
      <c r="CE181" s="5"/>
      <c r="CF181" s="5"/>
      <c r="CG181" s="4"/>
      <c r="CH181" s="6"/>
      <c r="CI181" s="4"/>
      <c r="CJ181" s="6"/>
      <c r="CK181" s="5"/>
      <c r="CL181" s="5"/>
      <c r="CM181" s="4"/>
      <c r="CN181" s="6"/>
      <c r="CO181" s="4"/>
      <c r="CP181" s="6"/>
      <c r="CQ181" s="5"/>
      <c r="CR181" s="5"/>
      <c r="CS181" s="4"/>
      <c r="CT181" s="6"/>
      <c r="CU181" s="4"/>
      <c r="CV181" s="6"/>
      <c r="CW181" s="5"/>
      <c r="CX181" s="5"/>
      <c r="CY181" s="4"/>
      <c r="CZ181" s="6"/>
      <c r="DA181" s="4"/>
      <c r="DB181" s="6"/>
      <c r="DC181" s="5"/>
      <c r="DD181" s="5"/>
      <c r="DE181" s="4"/>
      <c r="DF181" s="6"/>
      <c r="DG181" s="4"/>
      <c r="DH181" s="6"/>
      <c r="DI181" s="5"/>
      <c r="DJ181" s="5"/>
      <c r="DK181" s="4"/>
      <c r="DL181" s="6"/>
      <c r="DM181" s="4"/>
      <c r="DN181" s="6"/>
      <c r="DO181" s="5"/>
      <c r="DP181" s="5"/>
      <c r="DQ181" s="4"/>
      <c r="DR181" s="6"/>
      <c r="DS181" s="4"/>
      <c r="DT181" s="6"/>
      <c r="DU181" s="5"/>
      <c r="DV181" s="5"/>
      <c r="DW181" s="4"/>
      <c r="DX181" s="6"/>
      <c r="DY181" s="4"/>
      <c r="DZ181" s="6"/>
      <c r="EA181" s="5"/>
      <c r="EB181" s="5"/>
      <c r="EC181" s="4"/>
      <c r="ED181" s="6"/>
      <c r="EE181" s="4"/>
      <c r="EF181" s="6"/>
      <c r="EG181" s="5"/>
      <c r="EH181" s="5"/>
      <c r="EI181" s="4"/>
      <c r="EJ181" s="6"/>
      <c r="EK181" s="4"/>
      <c r="EL181" s="6"/>
      <c r="EM181" s="5"/>
      <c r="EN181" s="5"/>
      <c r="EO181" s="4"/>
      <c r="EP181" s="6"/>
      <c r="EQ181" s="4"/>
      <c r="ER181" s="6"/>
      <c r="ES181" s="5"/>
      <c r="ET181" s="5"/>
      <c r="EU181" s="4"/>
      <c r="EV181" s="6"/>
      <c r="EW181" s="4"/>
      <c r="EX181" s="6"/>
      <c r="EY181" s="5"/>
      <c r="EZ181" s="5"/>
      <c r="FA181" s="4"/>
      <c r="FB181" s="6"/>
      <c r="FC181" s="4"/>
      <c r="FD181" s="6"/>
      <c r="FE181" s="5"/>
      <c r="FF181" s="5"/>
      <c r="FG181" s="4"/>
      <c r="FH181" s="6"/>
      <c r="FI181" s="4"/>
      <c r="FJ181" s="6"/>
      <c r="FK181" s="5"/>
      <c r="FL181" s="5"/>
      <c r="FM181" s="4"/>
      <c r="FN181" s="6"/>
      <c r="FO181" s="4"/>
      <c r="FP181" s="6"/>
      <c r="FQ181" s="5"/>
      <c r="FR181" s="5"/>
      <c r="FS181" s="4"/>
      <c r="FT181" s="6"/>
      <c r="FU181" s="4"/>
      <c r="FV181" s="6"/>
      <c r="FW181" s="5"/>
      <c r="FX181" s="5"/>
      <c r="FY181" s="4"/>
      <c r="FZ181" s="6"/>
      <c r="GA181" s="4"/>
      <c r="GB181" s="6"/>
      <c r="GC181" s="5"/>
      <c r="GD181" s="5"/>
      <c r="GE181" s="4"/>
      <c r="GF181" s="6"/>
      <c r="GG181" s="4"/>
      <c r="GH181" s="6"/>
      <c r="GI181" s="5"/>
      <c r="GJ181" s="5"/>
      <c r="GK181" s="4"/>
      <c r="GL181" s="6"/>
      <c r="GM181" s="4"/>
      <c r="GN181" s="6"/>
      <c r="GO181" s="5"/>
      <c r="GP181" s="5"/>
      <c r="GQ181" s="4"/>
      <c r="GR181" s="6"/>
      <c r="GS181" s="4"/>
      <c r="GT181" s="6"/>
      <c r="GU181" s="5"/>
      <c r="GV181" s="5"/>
      <c r="GW181" s="4"/>
      <c r="GX181" s="6"/>
      <c r="GY181" s="4"/>
      <c r="GZ181" s="6"/>
      <c r="HA181" s="5"/>
      <c r="HB181" s="5"/>
      <c r="HC181" s="4"/>
      <c r="HD181" s="6"/>
      <c r="HE181" s="4"/>
      <c r="HF181" s="6"/>
      <c r="HG181" s="5"/>
      <c r="HH181" s="5"/>
      <c r="HI181" s="4"/>
      <c r="HJ181" s="6"/>
      <c r="HK181" s="4"/>
      <c r="HL181" s="6"/>
      <c r="HM181" s="5"/>
      <c r="HN181" s="5"/>
      <c r="HO181" s="4"/>
      <c r="HP181" s="6"/>
      <c r="HQ181" s="4"/>
      <c r="HR181" s="6"/>
      <c r="HS181" s="5"/>
      <c r="HT181" s="5"/>
      <c r="HU181" s="4"/>
      <c r="HV181" s="6"/>
      <c r="HW181" s="4"/>
      <c r="HX181" s="6"/>
      <c r="HY181" s="5"/>
      <c r="HZ181" s="5"/>
      <c r="IA181" s="4"/>
      <c r="IB181" s="6"/>
      <c r="IC181" s="4"/>
      <c r="ID181" s="6"/>
      <c r="IE181" s="5"/>
      <c r="IF181" s="5"/>
      <c r="IG181" s="4"/>
      <c r="IH181" s="6"/>
      <c r="II181" s="4"/>
      <c r="IJ181" s="6"/>
      <c r="IK181" s="5"/>
      <c r="IL181" s="5"/>
      <c r="IM181" s="4"/>
      <c r="IN181" s="6"/>
      <c r="IO181" s="4"/>
      <c r="IP181" s="6"/>
      <c r="IQ181" s="5"/>
      <c r="IR181" s="5"/>
      <c r="IS181" s="4"/>
      <c r="IT181" s="6"/>
      <c r="IU181" s="4"/>
      <c r="IV181" s="6"/>
      <c r="IW181" s="5"/>
      <c r="IX181" s="5"/>
      <c r="IY181" s="4"/>
      <c r="IZ181" s="6"/>
      <c r="JA181" s="4"/>
      <c r="JB181" s="6"/>
      <c r="JC181" s="5"/>
      <c r="JD181" s="5"/>
      <c r="JE181" s="4"/>
      <c r="JF181" s="6"/>
      <c r="JG181" s="4"/>
      <c r="JH181" s="6"/>
      <c r="JI181" s="5"/>
      <c r="JJ181" s="5"/>
      <c r="JK181" s="4"/>
      <c r="JL181" s="6"/>
      <c r="JM181" s="4"/>
      <c r="JN181" s="6"/>
      <c r="JO181" s="5"/>
      <c r="JP181" s="5"/>
      <c r="JQ181" s="4"/>
      <c r="JR181" s="6"/>
      <c r="JS181" s="4"/>
      <c r="JT181" s="6"/>
      <c r="JU181" s="5"/>
      <c r="JV181" s="5"/>
      <c r="JW181" s="4"/>
      <c r="JX181" s="6"/>
      <c r="JY181" s="4"/>
      <c r="JZ181" s="6"/>
      <c r="KA181" s="5"/>
      <c r="KB181" s="5"/>
      <c r="KC181" s="4"/>
      <c r="KD181" s="6"/>
      <c r="KE181" s="4"/>
      <c r="KF181" s="6"/>
      <c r="KG181" s="5"/>
      <c r="KH181" s="5"/>
      <c r="KI181" s="4"/>
      <c r="KJ181" s="6"/>
      <c r="KK181" s="4"/>
      <c r="KL181" s="6"/>
      <c r="KM181" s="5"/>
      <c r="KN181" s="5"/>
    </row>
    <row r="182">
      <c r="A182" s="3" t="s">
        <v>85</v>
      </c>
      <c r="B182" s="3" t="s">
        <v>86</v>
      </c>
      <c r="C182" s="3" t="s">
        <v>87</v>
      </c>
      <c r="D182" s="3" t="s">
        <v>88</v>
      </c>
      <c r="E182" s="3" t="s">
        <v>341</v>
      </c>
      <c r="F182" s="3" t="s">
        <v>104</v>
      </c>
      <c r="G182" s="3" t="s">
        <v>104</v>
      </c>
      <c r="H182" s="3" t="s">
        <v>104</v>
      </c>
      <c r="I182" s="3" t="s">
        <v>1369</v>
      </c>
      <c r="J182" s="3" t="s">
        <v>1367</v>
      </c>
      <c r="K182" s="4">
        <v>50</v>
      </c>
      <c r="L182" s="4">
        <f>=ROUNDDOWN(41.6666666666667,0)</f>
      </c>
      <c r="M182" s="4"/>
      <c r="N182" s="5">
        <v>1</v>
      </c>
      <c r="O182" s="4"/>
      <c r="P182" s="4">
        <f>=ROUNDDOWN({0},0)</f>
      </c>
      <c r="Q182" s="4"/>
      <c r="R182" s="5"/>
      <c r="S182" s="4">
        <v>2</v>
      </c>
      <c r="T182" s="6">
        <v>88.12</v>
      </c>
      <c r="U182" s="4"/>
      <c r="V182" s="6"/>
      <c r="W182" s="5"/>
      <c r="X182" s="5"/>
      <c r="Y182" s="4">
        <v>2</v>
      </c>
      <c r="Z182" s="6">
        <v>88.12</v>
      </c>
      <c r="AA182" s="4"/>
      <c r="AB182" s="6"/>
      <c r="AC182" s="5"/>
      <c r="AD182" s="5"/>
      <c r="AE182" s="4"/>
      <c r="AF182" s="6"/>
      <c r="AG182" s="4"/>
      <c r="AH182" s="6"/>
      <c r="AI182" s="5"/>
      <c r="AJ182" s="5"/>
      <c r="AK182" s="4"/>
      <c r="AL182" s="6"/>
      <c r="AM182" s="4"/>
      <c r="AN182" s="6"/>
      <c r="AO182" s="5"/>
      <c r="AP182" s="5"/>
      <c r="AQ182" s="4"/>
      <c r="AR182" s="6"/>
      <c r="AS182" s="4"/>
      <c r="AT182" s="6"/>
      <c r="AU182" s="5"/>
      <c r="AV182" s="5"/>
      <c r="AW182" s="4"/>
      <c r="AX182" s="6"/>
      <c r="AY182" s="4"/>
      <c r="AZ182" s="6"/>
      <c r="BA182" s="5"/>
      <c r="BB182" s="5"/>
      <c r="BC182" s="4"/>
      <c r="BD182" s="6"/>
      <c r="BE182" s="4"/>
      <c r="BF182" s="6"/>
      <c r="BG182" s="5"/>
      <c r="BH182" s="5"/>
      <c r="BI182" s="4"/>
      <c r="BJ182" s="6"/>
      <c r="BK182" s="4"/>
      <c r="BL182" s="6"/>
      <c r="BM182" s="5"/>
      <c r="BN182" s="5"/>
      <c r="BO182" s="4"/>
      <c r="BP182" s="6"/>
      <c r="BQ182" s="4"/>
      <c r="BR182" s="6"/>
      <c r="BS182" s="5"/>
      <c r="BT182" s="5"/>
      <c r="BU182" s="4"/>
      <c r="BV182" s="6"/>
      <c r="BW182" s="4"/>
      <c r="BX182" s="6"/>
      <c r="BY182" s="5"/>
      <c r="BZ182" s="5"/>
      <c r="CA182" s="4"/>
      <c r="CB182" s="6"/>
      <c r="CC182" s="4"/>
      <c r="CD182" s="6"/>
      <c r="CE182" s="5"/>
      <c r="CF182" s="5"/>
      <c r="CG182" s="4"/>
      <c r="CH182" s="6"/>
      <c r="CI182" s="4"/>
      <c r="CJ182" s="6"/>
      <c r="CK182" s="5"/>
      <c r="CL182" s="5"/>
      <c r="CM182" s="4"/>
      <c r="CN182" s="6"/>
      <c r="CO182" s="4"/>
      <c r="CP182" s="6"/>
      <c r="CQ182" s="5"/>
      <c r="CR182" s="5"/>
      <c r="CS182" s="4"/>
      <c r="CT182" s="6"/>
      <c r="CU182" s="4"/>
      <c r="CV182" s="6"/>
      <c r="CW182" s="5"/>
      <c r="CX182" s="5"/>
      <c r="CY182" s="4"/>
      <c r="CZ182" s="6"/>
      <c r="DA182" s="4"/>
      <c r="DB182" s="6"/>
      <c r="DC182" s="5"/>
      <c r="DD182" s="5"/>
      <c r="DE182" s="4"/>
      <c r="DF182" s="6"/>
      <c r="DG182" s="4"/>
      <c r="DH182" s="6"/>
      <c r="DI182" s="5"/>
      <c r="DJ182" s="5"/>
      <c r="DK182" s="4"/>
      <c r="DL182" s="6"/>
      <c r="DM182" s="4"/>
      <c r="DN182" s="6"/>
      <c r="DO182" s="5"/>
      <c r="DP182" s="5"/>
      <c r="DQ182" s="4"/>
      <c r="DR182" s="6"/>
      <c r="DS182" s="4"/>
      <c r="DT182" s="6"/>
      <c r="DU182" s="5"/>
      <c r="DV182" s="5"/>
      <c r="DW182" s="4"/>
      <c r="DX182" s="6"/>
      <c r="DY182" s="4"/>
      <c r="DZ182" s="6"/>
      <c r="EA182" s="5"/>
      <c r="EB182" s="5"/>
      <c r="EC182" s="4"/>
      <c r="ED182" s="6"/>
      <c r="EE182" s="4"/>
      <c r="EF182" s="6"/>
      <c r="EG182" s="5"/>
      <c r="EH182" s="5"/>
      <c r="EI182" s="4"/>
      <c r="EJ182" s="6"/>
      <c r="EK182" s="4"/>
      <c r="EL182" s="6"/>
      <c r="EM182" s="5"/>
      <c r="EN182" s="5"/>
      <c r="EO182" s="4"/>
      <c r="EP182" s="6"/>
      <c r="EQ182" s="4"/>
      <c r="ER182" s="6"/>
      <c r="ES182" s="5"/>
      <c r="ET182" s="5"/>
      <c r="EU182" s="4"/>
      <c r="EV182" s="6"/>
      <c r="EW182" s="4"/>
      <c r="EX182" s="6"/>
      <c r="EY182" s="5"/>
      <c r="EZ182" s="5"/>
      <c r="FA182" s="4"/>
      <c r="FB182" s="6"/>
      <c r="FC182" s="4"/>
      <c r="FD182" s="6"/>
      <c r="FE182" s="5"/>
      <c r="FF182" s="5"/>
      <c r="FG182" s="4"/>
      <c r="FH182" s="6"/>
      <c r="FI182" s="4"/>
      <c r="FJ182" s="6"/>
      <c r="FK182" s="5"/>
      <c r="FL182" s="5"/>
      <c r="FM182" s="4"/>
      <c r="FN182" s="6"/>
      <c r="FO182" s="4"/>
      <c r="FP182" s="6"/>
      <c r="FQ182" s="5"/>
      <c r="FR182" s="5"/>
      <c r="FS182" s="4"/>
      <c r="FT182" s="6"/>
      <c r="FU182" s="4"/>
      <c r="FV182" s="6"/>
      <c r="FW182" s="5"/>
      <c r="FX182" s="5"/>
      <c r="FY182" s="4"/>
      <c r="FZ182" s="6"/>
      <c r="GA182" s="4"/>
      <c r="GB182" s="6"/>
      <c r="GC182" s="5"/>
      <c r="GD182" s="5"/>
      <c r="GE182" s="4"/>
      <c r="GF182" s="6"/>
      <c r="GG182" s="4"/>
      <c r="GH182" s="6"/>
      <c r="GI182" s="5"/>
      <c r="GJ182" s="5"/>
      <c r="GK182" s="4"/>
      <c r="GL182" s="6"/>
      <c r="GM182" s="4"/>
      <c r="GN182" s="6"/>
      <c r="GO182" s="5"/>
      <c r="GP182" s="5"/>
      <c r="GQ182" s="4"/>
      <c r="GR182" s="6"/>
      <c r="GS182" s="4"/>
      <c r="GT182" s="6"/>
      <c r="GU182" s="5"/>
      <c r="GV182" s="5"/>
      <c r="GW182" s="4"/>
      <c r="GX182" s="6"/>
      <c r="GY182" s="4"/>
      <c r="GZ182" s="6"/>
      <c r="HA182" s="5"/>
      <c r="HB182" s="5"/>
      <c r="HC182" s="4"/>
      <c r="HD182" s="6"/>
      <c r="HE182" s="4"/>
      <c r="HF182" s="6"/>
      <c r="HG182" s="5"/>
      <c r="HH182" s="5"/>
      <c r="HI182" s="4"/>
      <c r="HJ182" s="6"/>
      <c r="HK182" s="4"/>
      <c r="HL182" s="6"/>
      <c r="HM182" s="5"/>
      <c r="HN182" s="5"/>
      <c r="HO182" s="4"/>
      <c r="HP182" s="6"/>
      <c r="HQ182" s="4"/>
      <c r="HR182" s="6"/>
      <c r="HS182" s="5"/>
      <c r="HT182" s="5"/>
      <c r="HU182" s="4"/>
      <c r="HV182" s="6"/>
      <c r="HW182" s="4"/>
      <c r="HX182" s="6"/>
      <c r="HY182" s="5"/>
      <c r="HZ182" s="5"/>
      <c r="IA182" s="4"/>
      <c r="IB182" s="6"/>
      <c r="IC182" s="4"/>
      <c r="ID182" s="6"/>
      <c r="IE182" s="5"/>
      <c r="IF182" s="5"/>
      <c r="IG182" s="4"/>
      <c r="IH182" s="6"/>
      <c r="II182" s="4"/>
      <c r="IJ182" s="6"/>
      <c r="IK182" s="5"/>
      <c r="IL182" s="5"/>
      <c r="IM182" s="4"/>
      <c r="IN182" s="6"/>
      <c r="IO182" s="4"/>
      <c r="IP182" s="6"/>
      <c r="IQ182" s="5"/>
      <c r="IR182" s="5"/>
      <c r="IS182" s="4"/>
      <c r="IT182" s="6"/>
      <c r="IU182" s="4"/>
      <c r="IV182" s="6"/>
      <c r="IW182" s="5"/>
      <c r="IX182" s="5"/>
      <c r="IY182" s="4"/>
      <c r="IZ182" s="6"/>
      <c r="JA182" s="4"/>
      <c r="JB182" s="6"/>
      <c r="JC182" s="5"/>
      <c r="JD182" s="5"/>
      <c r="JE182" s="4"/>
      <c r="JF182" s="6"/>
      <c r="JG182" s="4"/>
      <c r="JH182" s="6"/>
      <c r="JI182" s="5"/>
      <c r="JJ182" s="5"/>
      <c r="JK182" s="4"/>
      <c r="JL182" s="6"/>
      <c r="JM182" s="4"/>
      <c r="JN182" s="6"/>
      <c r="JO182" s="5"/>
      <c r="JP182" s="5"/>
      <c r="JQ182" s="4"/>
      <c r="JR182" s="6"/>
      <c r="JS182" s="4"/>
      <c r="JT182" s="6"/>
      <c r="JU182" s="5"/>
      <c r="JV182" s="5"/>
      <c r="JW182" s="4"/>
      <c r="JX182" s="6"/>
      <c r="JY182" s="4"/>
      <c r="JZ182" s="6"/>
      <c r="KA182" s="5"/>
      <c r="KB182" s="5"/>
      <c r="KC182" s="4"/>
      <c r="KD182" s="6"/>
      <c r="KE182" s="4"/>
      <c r="KF182" s="6"/>
      <c r="KG182" s="5"/>
      <c r="KH182" s="5"/>
      <c r="KI182" s="4"/>
      <c r="KJ182" s="6"/>
      <c r="KK182" s="4"/>
      <c r="KL182" s="6"/>
      <c r="KM182" s="5"/>
      <c r="KN182" s="5"/>
    </row>
    <row r="183">
      <c r="A183" s="3" t="s">
        <v>85</v>
      </c>
      <c r="B183" s="3" t="s">
        <v>86</v>
      </c>
      <c r="C183" s="3" t="s">
        <v>87</v>
      </c>
      <c r="D183" s="3" t="s">
        <v>88</v>
      </c>
      <c r="E183" s="3" t="s">
        <v>342</v>
      </c>
      <c r="F183" s="3" t="s">
        <v>343</v>
      </c>
      <c r="G183" s="3" t="s">
        <v>344</v>
      </c>
      <c r="H183" s="3" t="s">
        <v>129</v>
      </c>
      <c r="I183" s="3" t="s">
        <v>1327</v>
      </c>
      <c r="J183" s="3" t="s">
        <v>1318</v>
      </c>
      <c r="K183" s="4">
        <v>369</v>
      </c>
      <c r="L183" s="4">
        <f>=ROUNDDOWN(41,0)</f>
      </c>
      <c r="M183" s="4"/>
      <c r="N183" s="5"/>
      <c r="O183" s="4"/>
      <c r="P183" s="4">
        <f>=ROUNDDOWN({0},0)</f>
      </c>
      <c r="Q183" s="4"/>
      <c r="R183" s="5"/>
      <c r="S183" s="4">
        <v>2</v>
      </c>
      <c r="T183" s="6">
        <v>88.12</v>
      </c>
      <c r="U183" s="4"/>
      <c r="V183" s="6"/>
      <c r="W183" s="5"/>
      <c r="X183" s="5"/>
      <c r="Y183" s="4"/>
      <c r="Z183" s="6"/>
      <c r="AA183" s="4"/>
      <c r="AB183" s="6"/>
      <c r="AC183" s="5"/>
      <c r="AD183" s="5"/>
      <c r="AE183" s="4"/>
      <c r="AF183" s="6"/>
      <c r="AG183" s="4"/>
      <c r="AH183" s="6"/>
      <c r="AI183" s="5"/>
      <c r="AJ183" s="5"/>
      <c r="AK183" s="4">
        <v>2</v>
      </c>
      <c r="AL183" s="6">
        <v>88.12</v>
      </c>
      <c r="AM183" s="4"/>
      <c r="AN183" s="6"/>
      <c r="AO183" s="5"/>
      <c r="AP183" s="5"/>
      <c r="AQ183" s="4"/>
      <c r="AR183" s="6"/>
      <c r="AS183" s="4"/>
      <c r="AT183" s="6"/>
      <c r="AU183" s="5"/>
      <c r="AV183" s="5"/>
      <c r="AW183" s="4"/>
      <c r="AX183" s="6"/>
      <c r="AY183" s="4"/>
      <c r="AZ183" s="6"/>
      <c r="BA183" s="5"/>
      <c r="BB183" s="5"/>
      <c r="BC183" s="4"/>
      <c r="BD183" s="6"/>
      <c r="BE183" s="4"/>
      <c r="BF183" s="6"/>
      <c r="BG183" s="5"/>
      <c r="BH183" s="5"/>
      <c r="BI183" s="4"/>
      <c r="BJ183" s="6"/>
      <c r="BK183" s="4"/>
      <c r="BL183" s="6"/>
      <c r="BM183" s="5"/>
      <c r="BN183" s="5"/>
      <c r="BO183" s="4"/>
      <c r="BP183" s="6"/>
      <c r="BQ183" s="4"/>
      <c r="BR183" s="6"/>
      <c r="BS183" s="5"/>
      <c r="BT183" s="5"/>
      <c r="BU183" s="4"/>
      <c r="BV183" s="6"/>
      <c r="BW183" s="4"/>
      <c r="BX183" s="6"/>
      <c r="BY183" s="5"/>
      <c r="BZ183" s="5"/>
      <c r="CA183" s="4"/>
      <c r="CB183" s="6"/>
      <c r="CC183" s="4"/>
      <c r="CD183" s="6"/>
      <c r="CE183" s="5"/>
      <c r="CF183" s="5"/>
      <c r="CG183" s="4"/>
      <c r="CH183" s="6"/>
      <c r="CI183" s="4"/>
      <c r="CJ183" s="6"/>
      <c r="CK183" s="5"/>
      <c r="CL183" s="5"/>
      <c r="CM183" s="4"/>
      <c r="CN183" s="6"/>
      <c r="CO183" s="4"/>
      <c r="CP183" s="6"/>
      <c r="CQ183" s="5"/>
      <c r="CR183" s="5"/>
      <c r="CS183" s="4"/>
      <c r="CT183" s="6"/>
      <c r="CU183" s="4"/>
      <c r="CV183" s="6"/>
      <c r="CW183" s="5"/>
      <c r="CX183" s="5"/>
      <c r="CY183" s="4"/>
      <c r="CZ183" s="6"/>
      <c r="DA183" s="4"/>
      <c r="DB183" s="6"/>
      <c r="DC183" s="5"/>
      <c r="DD183" s="5"/>
      <c r="DE183" s="4"/>
      <c r="DF183" s="6"/>
      <c r="DG183" s="4"/>
      <c r="DH183" s="6"/>
      <c r="DI183" s="5"/>
      <c r="DJ183" s="5"/>
      <c r="DK183" s="4"/>
      <c r="DL183" s="6"/>
      <c r="DM183" s="4"/>
      <c r="DN183" s="6"/>
      <c r="DO183" s="5"/>
      <c r="DP183" s="5"/>
      <c r="DQ183" s="4"/>
      <c r="DR183" s="6"/>
      <c r="DS183" s="4"/>
      <c r="DT183" s="6"/>
      <c r="DU183" s="5"/>
      <c r="DV183" s="5"/>
      <c r="DW183" s="4"/>
      <c r="DX183" s="6"/>
      <c r="DY183" s="4"/>
      <c r="DZ183" s="6"/>
      <c r="EA183" s="5"/>
      <c r="EB183" s="5"/>
      <c r="EC183" s="4"/>
      <c r="ED183" s="6"/>
      <c r="EE183" s="4"/>
      <c r="EF183" s="6"/>
      <c r="EG183" s="5"/>
      <c r="EH183" s="5"/>
      <c r="EI183" s="4"/>
      <c r="EJ183" s="6"/>
      <c r="EK183" s="4"/>
      <c r="EL183" s="6"/>
      <c r="EM183" s="5"/>
      <c r="EN183" s="5"/>
      <c r="EO183" s="4"/>
      <c r="EP183" s="6"/>
      <c r="EQ183" s="4"/>
      <c r="ER183" s="6"/>
      <c r="ES183" s="5"/>
      <c r="ET183" s="5"/>
      <c r="EU183" s="4"/>
      <c r="EV183" s="6"/>
      <c r="EW183" s="4"/>
      <c r="EX183" s="6"/>
      <c r="EY183" s="5"/>
      <c r="EZ183" s="5"/>
      <c r="FA183" s="4"/>
      <c r="FB183" s="6"/>
      <c r="FC183" s="4"/>
      <c r="FD183" s="6"/>
      <c r="FE183" s="5"/>
      <c r="FF183" s="5"/>
      <c r="FG183" s="4"/>
      <c r="FH183" s="6"/>
      <c r="FI183" s="4"/>
      <c r="FJ183" s="6"/>
      <c r="FK183" s="5"/>
      <c r="FL183" s="5"/>
      <c r="FM183" s="4"/>
      <c r="FN183" s="6"/>
      <c r="FO183" s="4"/>
      <c r="FP183" s="6"/>
      <c r="FQ183" s="5"/>
      <c r="FR183" s="5"/>
      <c r="FS183" s="4"/>
      <c r="FT183" s="6"/>
      <c r="FU183" s="4"/>
      <c r="FV183" s="6"/>
      <c r="FW183" s="5"/>
      <c r="FX183" s="5"/>
      <c r="FY183" s="4"/>
      <c r="FZ183" s="6"/>
      <c r="GA183" s="4"/>
      <c r="GB183" s="6"/>
      <c r="GC183" s="5"/>
      <c r="GD183" s="5"/>
      <c r="GE183" s="4"/>
      <c r="GF183" s="6"/>
      <c r="GG183" s="4"/>
      <c r="GH183" s="6"/>
      <c r="GI183" s="5"/>
      <c r="GJ183" s="5"/>
      <c r="GK183" s="4"/>
      <c r="GL183" s="6"/>
      <c r="GM183" s="4"/>
      <c r="GN183" s="6"/>
      <c r="GO183" s="5"/>
      <c r="GP183" s="5"/>
      <c r="GQ183" s="4"/>
      <c r="GR183" s="6"/>
      <c r="GS183" s="4"/>
      <c r="GT183" s="6"/>
      <c r="GU183" s="5"/>
      <c r="GV183" s="5"/>
      <c r="GW183" s="4"/>
      <c r="GX183" s="6"/>
      <c r="GY183" s="4"/>
      <c r="GZ183" s="6"/>
      <c r="HA183" s="5"/>
      <c r="HB183" s="5"/>
      <c r="HC183" s="4"/>
      <c r="HD183" s="6"/>
      <c r="HE183" s="4"/>
      <c r="HF183" s="6"/>
      <c r="HG183" s="5"/>
      <c r="HH183" s="5"/>
      <c r="HI183" s="4"/>
      <c r="HJ183" s="6"/>
      <c r="HK183" s="4"/>
      <c r="HL183" s="6"/>
      <c r="HM183" s="5"/>
      <c r="HN183" s="5"/>
      <c r="HO183" s="4"/>
      <c r="HP183" s="6"/>
      <c r="HQ183" s="4"/>
      <c r="HR183" s="6"/>
      <c r="HS183" s="5"/>
      <c r="HT183" s="5"/>
      <c r="HU183" s="4"/>
      <c r="HV183" s="6"/>
      <c r="HW183" s="4"/>
      <c r="HX183" s="6"/>
      <c r="HY183" s="5"/>
      <c r="HZ183" s="5"/>
      <c r="IA183" s="4"/>
      <c r="IB183" s="6"/>
      <c r="IC183" s="4"/>
      <c r="ID183" s="6"/>
      <c r="IE183" s="5"/>
      <c r="IF183" s="5"/>
      <c r="IG183" s="4"/>
      <c r="IH183" s="6"/>
      <c r="II183" s="4"/>
      <c r="IJ183" s="6"/>
      <c r="IK183" s="5"/>
      <c r="IL183" s="5"/>
      <c r="IM183" s="4"/>
      <c r="IN183" s="6"/>
      <c r="IO183" s="4"/>
      <c r="IP183" s="6"/>
      <c r="IQ183" s="5"/>
      <c r="IR183" s="5"/>
      <c r="IS183" s="4"/>
      <c r="IT183" s="6"/>
      <c r="IU183" s="4"/>
      <c r="IV183" s="6"/>
      <c r="IW183" s="5"/>
      <c r="IX183" s="5"/>
      <c r="IY183" s="4"/>
      <c r="IZ183" s="6"/>
      <c r="JA183" s="4"/>
      <c r="JB183" s="6"/>
      <c r="JC183" s="5"/>
      <c r="JD183" s="5"/>
      <c r="JE183" s="4"/>
      <c r="JF183" s="6"/>
      <c r="JG183" s="4"/>
      <c r="JH183" s="6"/>
      <c r="JI183" s="5"/>
      <c r="JJ183" s="5"/>
      <c r="JK183" s="4"/>
      <c r="JL183" s="6"/>
      <c r="JM183" s="4"/>
      <c r="JN183" s="6"/>
      <c r="JO183" s="5"/>
      <c r="JP183" s="5"/>
      <c r="JQ183" s="4"/>
      <c r="JR183" s="6"/>
      <c r="JS183" s="4"/>
      <c r="JT183" s="6"/>
      <c r="JU183" s="5"/>
      <c r="JV183" s="5"/>
      <c r="JW183" s="4"/>
      <c r="JX183" s="6"/>
      <c r="JY183" s="4"/>
      <c r="JZ183" s="6"/>
      <c r="KA183" s="5"/>
      <c r="KB183" s="5"/>
      <c r="KC183" s="4"/>
      <c r="KD183" s="6"/>
      <c r="KE183" s="4"/>
      <c r="KF183" s="6"/>
      <c r="KG183" s="5"/>
      <c r="KH183" s="5"/>
      <c r="KI183" s="4"/>
      <c r="KJ183" s="6"/>
      <c r="KK183" s="4"/>
      <c r="KL183" s="6"/>
      <c r="KM183" s="5"/>
      <c r="KN183" s="5"/>
    </row>
    <row r="184">
      <c r="A184" s="3" t="s">
        <v>85</v>
      </c>
      <c r="B184" s="3" t="s">
        <v>86</v>
      </c>
      <c r="C184" s="3" t="s">
        <v>87</v>
      </c>
      <c r="D184" s="3" t="s">
        <v>88</v>
      </c>
      <c r="E184" s="3" t="s">
        <v>345</v>
      </c>
      <c r="F184" s="3" t="s">
        <v>104</v>
      </c>
      <c r="G184" s="3" t="s">
        <v>104</v>
      </c>
      <c r="H184" s="3" t="s">
        <v>104</v>
      </c>
      <c r="I184" s="3" t="s">
        <v>1308</v>
      </c>
      <c r="J184" s="3" t="s">
        <v>1328</v>
      </c>
      <c r="K184" s="4">
        <v>547</v>
      </c>
      <c r="L184" s="4">
        <f>=ROUNDDOWN(273.5,0)</f>
      </c>
      <c r="M184" s="4"/>
      <c r="N184" s="5">
        <v>1</v>
      </c>
      <c r="O184" s="4"/>
      <c r="P184" s="4">
        <f>=ROUNDDOWN({0},0)</f>
      </c>
      <c r="Q184" s="4"/>
      <c r="R184" s="5"/>
      <c r="S184" s="4">
        <v>2</v>
      </c>
      <c r="T184" s="6">
        <v>83.98</v>
      </c>
      <c r="U184" s="4"/>
      <c r="V184" s="6"/>
      <c r="W184" s="5"/>
      <c r="X184" s="5"/>
      <c r="Y184" s="4">
        <v>2</v>
      </c>
      <c r="Z184" s="6">
        <v>83.98</v>
      </c>
      <c r="AA184" s="4"/>
      <c r="AB184" s="6"/>
      <c r="AC184" s="5"/>
      <c r="AD184" s="5"/>
      <c r="AE184" s="4"/>
      <c r="AF184" s="6"/>
      <c r="AG184" s="4"/>
      <c r="AH184" s="6"/>
      <c r="AI184" s="5"/>
      <c r="AJ184" s="5"/>
      <c r="AK184" s="4"/>
      <c r="AL184" s="6"/>
      <c r="AM184" s="4"/>
      <c r="AN184" s="6"/>
      <c r="AO184" s="5"/>
      <c r="AP184" s="5"/>
      <c r="AQ184" s="4"/>
      <c r="AR184" s="6"/>
      <c r="AS184" s="4"/>
      <c r="AT184" s="6"/>
      <c r="AU184" s="5"/>
      <c r="AV184" s="5"/>
      <c r="AW184" s="4"/>
      <c r="AX184" s="6"/>
      <c r="AY184" s="4"/>
      <c r="AZ184" s="6"/>
      <c r="BA184" s="5"/>
      <c r="BB184" s="5"/>
      <c r="BC184" s="4"/>
      <c r="BD184" s="6"/>
      <c r="BE184" s="4"/>
      <c r="BF184" s="6"/>
      <c r="BG184" s="5"/>
      <c r="BH184" s="5"/>
      <c r="BI184" s="4"/>
      <c r="BJ184" s="6"/>
      <c r="BK184" s="4"/>
      <c r="BL184" s="6"/>
      <c r="BM184" s="5"/>
      <c r="BN184" s="5"/>
      <c r="BO184" s="4"/>
      <c r="BP184" s="6"/>
      <c r="BQ184" s="4"/>
      <c r="BR184" s="6"/>
      <c r="BS184" s="5"/>
      <c r="BT184" s="5"/>
      <c r="BU184" s="4"/>
      <c r="BV184" s="6"/>
      <c r="BW184" s="4"/>
      <c r="BX184" s="6"/>
      <c r="BY184" s="5"/>
      <c r="BZ184" s="5"/>
      <c r="CA184" s="4"/>
      <c r="CB184" s="6"/>
      <c r="CC184" s="4"/>
      <c r="CD184" s="6"/>
      <c r="CE184" s="5"/>
      <c r="CF184" s="5"/>
      <c r="CG184" s="4"/>
      <c r="CH184" s="6"/>
      <c r="CI184" s="4"/>
      <c r="CJ184" s="6"/>
      <c r="CK184" s="5"/>
      <c r="CL184" s="5"/>
      <c r="CM184" s="4"/>
      <c r="CN184" s="6"/>
      <c r="CO184" s="4"/>
      <c r="CP184" s="6"/>
      <c r="CQ184" s="5"/>
      <c r="CR184" s="5"/>
      <c r="CS184" s="4"/>
      <c r="CT184" s="6"/>
      <c r="CU184" s="4"/>
      <c r="CV184" s="6"/>
      <c r="CW184" s="5"/>
      <c r="CX184" s="5"/>
      <c r="CY184" s="4"/>
      <c r="CZ184" s="6"/>
      <c r="DA184" s="4"/>
      <c r="DB184" s="6"/>
      <c r="DC184" s="5"/>
      <c r="DD184" s="5"/>
      <c r="DE184" s="4"/>
      <c r="DF184" s="6"/>
      <c r="DG184" s="4"/>
      <c r="DH184" s="6"/>
      <c r="DI184" s="5"/>
      <c r="DJ184" s="5"/>
      <c r="DK184" s="4"/>
      <c r="DL184" s="6"/>
      <c r="DM184" s="4"/>
      <c r="DN184" s="6"/>
      <c r="DO184" s="5"/>
      <c r="DP184" s="5"/>
      <c r="DQ184" s="4"/>
      <c r="DR184" s="6"/>
      <c r="DS184" s="4"/>
      <c r="DT184" s="6"/>
      <c r="DU184" s="5"/>
      <c r="DV184" s="5"/>
      <c r="DW184" s="4"/>
      <c r="DX184" s="6"/>
      <c r="DY184" s="4"/>
      <c r="DZ184" s="6"/>
      <c r="EA184" s="5"/>
      <c r="EB184" s="5"/>
      <c r="EC184" s="4"/>
      <c r="ED184" s="6"/>
      <c r="EE184" s="4"/>
      <c r="EF184" s="6"/>
      <c r="EG184" s="5"/>
      <c r="EH184" s="5"/>
      <c r="EI184" s="4"/>
      <c r="EJ184" s="6"/>
      <c r="EK184" s="4"/>
      <c r="EL184" s="6"/>
      <c r="EM184" s="5"/>
      <c r="EN184" s="5"/>
      <c r="EO184" s="4"/>
      <c r="EP184" s="6"/>
      <c r="EQ184" s="4"/>
      <c r="ER184" s="6"/>
      <c r="ES184" s="5"/>
      <c r="ET184" s="5"/>
      <c r="EU184" s="4"/>
      <c r="EV184" s="6"/>
      <c r="EW184" s="4"/>
      <c r="EX184" s="6"/>
      <c r="EY184" s="5"/>
      <c r="EZ184" s="5"/>
      <c r="FA184" s="4"/>
      <c r="FB184" s="6"/>
      <c r="FC184" s="4"/>
      <c r="FD184" s="6"/>
      <c r="FE184" s="5"/>
      <c r="FF184" s="5"/>
      <c r="FG184" s="4"/>
      <c r="FH184" s="6"/>
      <c r="FI184" s="4"/>
      <c r="FJ184" s="6"/>
      <c r="FK184" s="5"/>
      <c r="FL184" s="5"/>
      <c r="FM184" s="4"/>
      <c r="FN184" s="6"/>
      <c r="FO184" s="4"/>
      <c r="FP184" s="6"/>
      <c r="FQ184" s="5"/>
      <c r="FR184" s="5"/>
      <c r="FS184" s="4"/>
      <c r="FT184" s="6"/>
      <c r="FU184" s="4"/>
      <c r="FV184" s="6"/>
      <c r="FW184" s="5"/>
      <c r="FX184" s="5"/>
      <c r="FY184" s="4"/>
      <c r="FZ184" s="6"/>
      <c r="GA184" s="4"/>
      <c r="GB184" s="6"/>
      <c r="GC184" s="5"/>
      <c r="GD184" s="5"/>
      <c r="GE184" s="4"/>
      <c r="GF184" s="6"/>
      <c r="GG184" s="4"/>
      <c r="GH184" s="6"/>
      <c r="GI184" s="5"/>
      <c r="GJ184" s="5"/>
      <c r="GK184" s="4"/>
      <c r="GL184" s="6"/>
      <c r="GM184" s="4"/>
      <c r="GN184" s="6"/>
      <c r="GO184" s="5"/>
      <c r="GP184" s="5"/>
      <c r="GQ184" s="4"/>
      <c r="GR184" s="6"/>
      <c r="GS184" s="4"/>
      <c r="GT184" s="6"/>
      <c r="GU184" s="5"/>
      <c r="GV184" s="5"/>
      <c r="GW184" s="4"/>
      <c r="GX184" s="6"/>
      <c r="GY184" s="4"/>
      <c r="GZ184" s="6"/>
      <c r="HA184" s="5"/>
      <c r="HB184" s="5"/>
      <c r="HC184" s="4"/>
      <c r="HD184" s="6"/>
      <c r="HE184" s="4"/>
      <c r="HF184" s="6"/>
      <c r="HG184" s="5"/>
      <c r="HH184" s="5"/>
      <c r="HI184" s="4"/>
      <c r="HJ184" s="6"/>
      <c r="HK184" s="4"/>
      <c r="HL184" s="6"/>
      <c r="HM184" s="5"/>
      <c r="HN184" s="5"/>
      <c r="HO184" s="4"/>
      <c r="HP184" s="6"/>
      <c r="HQ184" s="4"/>
      <c r="HR184" s="6"/>
      <c r="HS184" s="5"/>
      <c r="HT184" s="5"/>
      <c r="HU184" s="4"/>
      <c r="HV184" s="6"/>
      <c r="HW184" s="4"/>
      <c r="HX184" s="6"/>
      <c r="HY184" s="5"/>
      <c r="HZ184" s="5"/>
      <c r="IA184" s="4"/>
      <c r="IB184" s="6"/>
      <c r="IC184" s="4"/>
      <c r="ID184" s="6"/>
      <c r="IE184" s="5"/>
      <c r="IF184" s="5"/>
      <c r="IG184" s="4"/>
      <c r="IH184" s="6"/>
      <c r="II184" s="4"/>
      <c r="IJ184" s="6"/>
      <c r="IK184" s="5"/>
      <c r="IL184" s="5"/>
      <c r="IM184" s="4"/>
      <c r="IN184" s="6"/>
      <c r="IO184" s="4"/>
      <c r="IP184" s="6"/>
      <c r="IQ184" s="5"/>
      <c r="IR184" s="5"/>
      <c r="IS184" s="4"/>
      <c r="IT184" s="6"/>
      <c r="IU184" s="4"/>
      <c r="IV184" s="6"/>
      <c r="IW184" s="5"/>
      <c r="IX184" s="5"/>
      <c r="IY184" s="4"/>
      <c r="IZ184" s="6"/>
      <c r="JA184" s="4"/>
      <c r="JB184" s="6"/>
      <c r="JC184" s="5"/>
      <c r="JD184" s="5"/>
      <c r="JE184" s="4"/>
      <c r="JF184" s="6"/>
      <c r="JG184" s="4"/>
      <c r="JH184" s="6"/>
      <c r="JI184" s="5"/>
      <c r="JJ184" s="5"/>
      <c r="JK184" s="4"/>
      <c r="JL184" s="6"/>
      <c r="JM184" s="4"/>
      <c r="JN184" s="6"/>
      <c r="JO184" s="5"/>
      <c r="JP184" s="5"/>
      <c r="JQ184" s="4"/>
      <c r="JR184" s="6"/>
      <c r="JS184" s="4"/>
      <c r="JT184" s="6"/>
      <c r="JU184" s="5"/>
      <c r="JV184" s="5"/>
      <c r="JW184" s="4"/>
      <c r="JX184" s="6"/>
      <c r="JY184" s="4"/>
      <c r="JZ184" s="6"/>
      <c r="KA184" s="5"/>
      <c r="KB184" s="5"/>
      <c r="KC184" s="4"/>
      <c r="KD184" s="6"/>
      <c r="KE184" s="4"/>
      <c r="KF184" s="6"/>
      <c r="KG184" s="5"/>
      <c r="KH184" s="5"/>
      <c r="KI184" s="4"/>
      <c r="KJ184" s="6"/>
      <c r="KK184" s="4"/>
      <c r="KL184" s="6"/>
      <c r="KM184" s="5"/>
      <c r="KN184" s="5"/>
    </row>
    <row r="185">
      <c r="A185" s="3" t="s">
        <v>85</v>
      </c>
      <c r="B185" s="3" t="s">
        <v>86</v>
      </c>
      <c r="C185" s="3" t="s">
        <v>87</v>
      </c>
      <c r="D185" s="3" t="s">
        <v>88</v>
      </c>
      <c r="E185" s="3" t="s">
        <v>346</v>
      </c>
      <c r="F185" s="3" t="s">
        <v>243</v>
      </c>
      <c r="G185" s="3" t="s">
        <v>347</v>
      </c>
      <c r="H185" s="3" t="s">
        <v>104</v>
      </c>
      <c r="I185" s="3" t="s">
        <v>1311</v>
      </c>
      <c r="J185" s="3" t="s">
        <v>1340</v>
      </c>
      <c r="K185" s="4">
        <v>66</v>
      </c>
      <c r="L185" s="4">
        <f>=ROUNDDOWN(17.8378378378378,0)</f>
      </c>
      <c r="M185" s="4"/>
      <c r="N185" s="5"/>
      <c r="O185" s="4"/>
      <c r="P185" s="4">
        <f>=ROUNDDOWN({0},0)</f>
      </c>
      <c r="Q185" s="4"/>
      <c r="R185" s="5"/>
      <c r="S185" s="4">
        <v>1</v>
      </c>
      <c r="T185" s="6">
        <v>80</v>
      </c>
      <c r="U185" s="4"/>
      <c r="V185" s="6"/>
      <c r="W185" s="5"/>
      <c r="X185" s="5"/>
      <c r="Y185" s="4"/>
      <c r="Z185" s="6"/>
      <c r="AA185" s="4"/>
      <c r="AB185" s="6"/>
      <c r="AC185" s="5"/>
      <c r="AD185" s="5"/>
      <c r="AE185" s="4"/>
      <c r="AF185" s="6"/>
      <c r="AG185" s="4"/>
      <c r="AH185" s="6"/>
      <c r="AI185" s="5"/>
      <c r="AJ185" s="5"/>
      <c r="AK185" s="4"/>
      <c r="AL185" s="6"/>
      <c r="AM185" s="4"/>
      <c r="AN185" s="6"/>
      <c r="AO185" s="5"/>
      <c r="AP185" s="5"/>
      <c r="AQ185" s="4"/>
      <c r="AR185" s="6"/>
      <c r="AS185" s="4"/>
      <c r="AT185" s="6"/>
      <c r="AU185" s="5"/>
      <c r="AV185" s="5"/>
      <c r="AW185" s="4"/>
      <c r="AX185" s="6"/>
      <c r="AY185" s="4"/>
      <c r="AZ185" s="6"/>
      <c r="BA185" s="5"/>
      <c r="BB185" s="5"/>
      <c r="BC185" s="4"/>
      <c r="BD185" s="6"/>
      <c r="BE185" s="4"/>
      <c r="BF185" s="6"/>
      <c r="BG185" s="5"/>
      <c r="BH185" s="5"/>
      <c r="BI185" s="4"/>
      <c r="BJ185" s="6"/>
      <c r="BK185" s="4"/>
      <c r="BL185" s="6"/>
      <c r="BM185" s="5"/>
      <c r="BN185" s="5"/>
      <c r="BO185" s="4">
        <v>1</v>
      </c>
      <c r="BP185" s="6">
        <v>80</v>
      </c>
      <c r="BQ185" s="4"/>
      <c r="BR185" s="6"/>
      <c r="BS185" s="5"/>
      <c r="BT185" s="5"/>
      <c r="BU185" s="4"/>
      <c r="BV185" s="6"/>
      <c r="BW185" s="4"/>
      <c r="BX185" s="6"/>
      <c r="BY185" s="5"/>
      <c r="BZ185" s="5"/>
      <c r="CA185" s="4"/>
      <c r="CB185" s="6"/>
      <c r="CC185" s="4"/>
      <c r="CD185" s="6"/>
      <c r="CE185" s="5"/>
      <c r="CF185" s="5"/>
      <c r="CG185" s="4"/>
      <c r="CH185" s="6"/>
      <c r="CI185" s="4"/>
      <c r="CJ185" s="6"/>
      <c r="CK185" s="5"/>
      <c r="CL185" s="5"/>
      <c r="CM185" s="4"/>
      <c r="CN185" s="6"/>
      <c r="CO185" s="4"/>
      <c r="CP185" s="6"/>
      <c r="CQ185" s="5"/>
      <c r="CR185" s="5"/>
      <c r="CS185" s="4"/>
      <c r="CT185" s="6"/>
      <c r="CU185" s="4"/>
      <c r="CV185" s="6"/>
      <c r="CW185" s="5"/>
      <c r="CX185" s="5"/>
      <c r="CY185" s="4"/>
      <c r="CZ185" s="6"/>
      <c r="DA185" s="4"/>
      <c r="DB185" s="6"/>
      <c r="DC185" s="5"/>
      <c r="DD185" s="5"/>
      <c r="DE185" s="4"/>
      <c r="DF185" s="6"/>
      <c r="DG185" s="4"/>
      <c r="DH185" s="6"/>
      <c r="DI185" s="5"/>
      <c r="DJ185" s="5"/>
      <c r="DK185" s="4"/>
      <c r="DL185" s="6"/>
      <c r="DM185" s="4"/>
      <c r="DN185" s="6"/>
      <c r="DO185" s="5"/>
      <c r="DP185" s="5"/>
      <c r="DQ185" s="4"/>
      <c r="DR185" s="6"/>
      <c r="DS185" s="4"/>
      <c r="DT185" s="6"/>
      <c r="DU185" s="5"/>
      <c r="DV185" s="5"/>
      <c r="DW185" s="4"/>
      <c r="DX185" s="6"/>
      <c r="DY185" s="4"/>
      <c r="DZ185" s="6"/>
      <c r="EA185" s="5"/>
      <c r="EB185" s="5"/>
      <c r="EC185" s="4"/>
      <c r="ED185" s="6"/>
      <c r="EE185" s="4"/>
      <c r="EF185" s="6"/>
      <c r="EG185" s="5"/>
      <c r="EH185" s="5"/>
      <c r="EI185" s="4"/>
      <c r="EJ185" s="6"/>
      <c r="EK185" s="4"/>
      <c r="EL185" s="6"/>
      <c r="EM185" s="5"/>
      <c r="EN185" s="5"/>
      <c r="EO185" s="4"/>
      <c r="EP185" s="6"/>
      <c r="EQ185" s="4"/>
      <c r="ER185" s="6"/>
      <c r="ES185" s="5"/>
      <c r="ET185" s="5"/>
      <c r="EU185" s="4"/>
      <c r="EV185" s="6"/>
      <c r="EW185" s="4"/>
      <c r="EX185" s="6"/>
      <c r="EY185" s="5"/>
      <c r="EZ185" s="5"/>
      <c r="FA185" s="4"/>
      <c r="FB185" s="6"/>
      <c r="FC185" s="4"/>
      <c r="FD185" s="6"/>
      <c r="FE185" s="5"/>
      <c r="FF185" s="5"/>
      <c r="FG185" s="4"/>
      <c r="FH185" s="6"/>
      <c r="FI185" s="4"/>
      <c r="FJ185" s="6"/>
      <c r="FK185" s="5"/>
      <c r="FL185" s="5"/>
      <c r="FM185" s="4"/>
      <c r="FN185" s="6"/>
      <c r="FO185" s="4"/>
      <c r="FP185" s="6"/>
      <c r="FQ185" s="5"/>
      <c r="FR185" s="5"/>
      <c r="FS185" s="4"/>
      <c r="FT185" s="6"/>
      <c r="FU185" s="4"/>
      <c r="FV185" s="6"/>
      <c r="FW185" s="5"/>
      <c r="FX185" s="5"/>
      <c r="FY185" s="4"/>
      <c r="FZ185" s="6"/>
      <c r="GA185" s="4"/>
      <c r="GB185" s="6"/>
      <c r="GC185" s="5"/>
      <c r="GD185" s="5"/>
      <c r="GE185" s="4"/>
      <c r="GF185" s="6"/>
      <c r="GG185" s="4"/>
      <c r="GH185" s="6"/>
      <c r="GI185" s="5"/>
      <c r="GJ185" s="5"/>
      <c r="GK185" s="4"/>
      <c r="GL185" s="6"/>
      <c r="GM185" s="4"/>
      <c r="GN185" s="6"/>
      <c r="GO185" s="5"/>
      <c r="GP185" s="5"/>
      <c r="GQ185" s="4"/>
      <c r="GR185" s="6"/>
      <c r="GS185" s="4"/>
      <c r="GT185" s="6"/>
      <c r="GU185" s="5"/>
      <c r="GV185" s="5"/>
      <c r="GW185" s="4"/>
      <c r="GX185" s="6"/>
      <c r="GY185" s="4"/>
      <c r="GZ185" s="6"/>
      <c r="HA185" s="5"/>
      <c r="HB185" s="5"/>
      <c r="HC185" s="4"/>
      <c r="HD185" s="6"/>
      <c r="HE185" s="4"/>
      <c r="HF185" s="6"/>
      <c r="HG185" s="5"/>
      <c r="HH185" s="5"/>
      <c r="HI185" s="4"/>
      <c r="HJ185" s="6"/>
      <c r="HK185" s="4"/>
      <c r="HL185" s="6"/>
      <c r="HM185" s="5"/>
      <c r="HN185" s="5"/>
      <c r="HO185" s="4"/>
      <c r="HP185" s="6"/>
      <c r="HQ185" s="4"/>
      <c r="HR185" s="6"/>
      <c r="HS185" s="5"/>
      <c r="HT185" s="5"/>
      <c r="HU185" s="4"/>
      <c r="HV185" s="6"/>
      <c r="HW185" s="4"/>
      <c r="HX185" s="6"/>
      <c r="HY185" s="5"/>
      <c r="HZ185" s="5"/>
      <c r="IA185" s="4"/>
      <c r="IB185" s="6"/>
      <c r="IC185" s="4"/>
      <c r="ID185" s="6"/>
      <c r="IE185" s="5"/>
      <c r="IF185" s="5"/>
      <c r="IG185" s="4"/>
      <c r="IH185" s="6"/>
      <c r="II185" s="4"/>
      <c r="IJ185" s="6"/>
      <c r="IK185" s="5"/>
      <c r="IL185" s="5"/>
      <c r="IM185" s="4"/>
      <c r="IN185" s="6"/>
      <c r="IO185" s="4"/>
      <c r="IP185" s="6"/>
      <c r="IQ185" s="5"/>
      <c r="IR185" s="5"/>
      <c r="IS185" s="4"/>
      <c r="IT185" s="6"/>
      <c r="IU185" s="4"/>
      <c r="IV185" s="6"/>
      <c r="IW185" s="5"/>
      <c r="IX185" s="5"/>
      <c r="IY185" s="4"/>
      <c r="IZ185" s="6"/>
      <c r="JA185" s="4"/>
      <c r="JB185" s="6"/>
      <c r="JC185" s="5"/>
      <c r="JD185" s="5"/>
      <c r="JE185" s="4"/>
      <c r="JF185" s="6"/>
      <c r="JG185" s="4"/>
      <c r="JH185" s="6"/>
      <c r="JI185" s="5"/>
      <c r="JJ185" s="5"/>
      <c r="JK185" s="4"/>
      <c r="JL185" s="6"/>
      <c r="JM185" s="4"/>
      <c r="JN185" s="6"/>
      <c r="JO185" s="5"/>
      <c r="JP185" s="5"/>
      <c r="JQ185" s="4"/>
      <c r="JR185" s="6"/>
      <c r="JS185" s="4"/>
      <c r="JT185" s="6"/>
      <c r="JU185" s="5"/>
      <c r="JV185" s="5"/>
      <c r="JW185" s="4"/>
      <c r="JX185" s="6"/>
      <c r="JY185" s="4"/>
      <c r="JZ185" s="6"/>
      <c r="KA185" s="5"/>
      <c r="KB185" s="5"/>
      <c r="KC185" s="4"/>
      <c r="KD185" s="6"/>
      <c r="KE185" s="4"/>
      <c r="KF185" s="6"/>
      <c r="KG185" s="5"/>
      <c r="KH185" s="5"/>
      <c r="KI185" s="4"/>
      <c r="KJ185" s="6"/>
      <c r="KK185" s="4"/>
      <c r="KL185" s="6"/>
      <c r="KM185" s="5"/>
      <c r="KN185" s="5"/>
    </row>
    <row r="186">
      <c r="A186" s="3" t="s">
        <v>85</v>
      </c>
      <c r="B186" s="3" t="s">
        <v>86</v>
      </c>
      <c r="C186" s="3" t="s">
        <v>87</v>
      </c>
      <c r="D186" s="3" t="s">
        <v>88</v>
      </c>
      <c r="E186" s="3" t="s">
        <v>348</v>
      </c>
      <c r="F186" s="3" t="s">
        <v>349</v>
      </c>
      <c r="G186" s="3" t="s">
        <v>350</v>
      </c>
      <c r="H186" s="3" t="s">
        <v>351</v>
      </c>
      <c r="I186" s="3" t="s">
        <v>1353</v>
      </c>
      <c r="J186" s="3" t="s">
        <v>1340</v>
      </c>
      <c r="K186" s="4">
        <v>349</v>
      </c>
      <c r="L186" s="4">
        <f>=ROUNDDOWN(68.4313725490196,0)</f>
      </c>
      <c r="M186" s="4"/>
      <c r="N186" s="5"/>
      <c r="O186" s="4"/>
      <c r="P186" s="4">
        <f>=ROUNDDOWN({0},0)</f>
      </c>
      <c r="Q186" s="4"/>
      <c r="R186" s="5"/>
      <c r="S186" s="4">
        <v>2</v>
      </c>
      <c r="T186" s="6">
        <v>70.19</v>
      </c>
      <c r="U186" s="4"/>
      <c r="V186" s="6"/>
      <c r="W186" s="5"/>
      <c r="X186" s="5"/>
      <c r="Y186" s="4">
        <v>1</v>
      </c>
      <c r="Z186" s="6">
        <v>70.19</v>
      </c>
      <c r="AA186" s="4"/>
      <c r="AB186" s="6"/>
      <c r="AC186" s="5"/>
      <c r="AD186" s="5"/>
      <c r="AE186" s="4"/>
      <c r="AF186" s="6"/>
      <c r="AG186" s="4"/>
      <c r="AH186" s="6"/>
      <c r="AI186" s="5"/>
      <c r="AJ186" s="5"/>
      <c r="AK186" s="4"/>
      <c r="AL186" s="6"/>
      <c r="AM186" s="4"/>
      <c r="AN186" s="6"/>
      <c r="AO186" s="5"/>
      <c r="AP186" s="5"/>
      <c r="AQ186" s="4"/>
      <c r="AR186" s="6"/>
      <c r="AS186" s="4"/>
      <c r="AT186" s="6"/>
      <c r="AU186" s="5"/>
      <c r="AV186" s="5"/>
      <c r="AW186" s="4"/>
      <c r="AX186" s="6"/>
      <c r="AY186" s="4"/>
      <c r="AZ186" s="6"/>
      <c r="BA186" s="5"/>
      <c r="BB186" s="5"/>
      <c r="BC186" s="4"/>
      <c r="BD186" s="6"/>
      <c r="BE186" s="4"/>
      <c r="BF186" s="6"/>
      <c r="BG186" s="5"/>
      <c r="BH186" s="5"/>
      <c r="BI186" s="4"/>
      <c r="BJ186" s="6"/>
      <c r="BK186" s="4"/>
      <c r="BL186" s="6"/>
      <c r="BM186" s="5"/>
      <c r="BN186" s="5"/>
      <c r="BO186" s="4"/>
      <c r="BP186" s="6"/>
      <c r="BQ186" s="4"/>
      <c r="BR186" s="6"/>
      <c r="BS186" s="5"/>
      <c r="BT186" s="5"/>
      <c r="BU186" s="4"/>
      <c r="BV186" s="6"/>
      <c r="BW186" s="4"/>
      <c r="BX186" s="6"/>
      <c r="BY186" s="5"/>
      <c r="BZ186" s="5"/>
      <c r="CA186" s="4"/>
      <c r="CB186" s="6"/>
      <c r="CC186" s="4"/>
      <c r="CD186" s="6"/>
      <c r="CE186" s="5"/>
      <c r="CF186" s="5"/>
      <c r="CG186" s="4"/>
      <c r="CH186" s="6"/>
      <c r="CI186" s="4"/>
      <c r="CJ186" s="6"/>
      <c r="CK186" s="5"/>
      <c r="CL186" s="5"/>
      <c r="CM186" s="4"/>
      <c r="CN186" s="6"/>
      <c r="CO186" s="4"/>
      <c r="CP186" s="6"/>
      <c r="CQ186" s="5"/>
      <c r="CR186" s="5"/>
      <c r="CS186" s="4"/>
      <c r="CT186" s="6"/>
      <c r="CU186" s="4"/>
      <c r="CV186" s="6"/>
      <c r="CW186" s="5"/>
      <c r="CX186" s="5"/>
      <c r="CY186" s="4"/>
      <c r="CZ186" s="6"/>
      <c r="DA186" s="4"/>
      <c r="DB186" s="6"/>
      <c r="DC186" s="5"/>
      <c r="DD186" s="5"/>
      <c r="DE186" s="4"/>
      <c r="DF186" s="6"/>
      <c r="DG186" s="4"/>
      <c r="DH186" s="6"/>
      <c r="DI186" s="5"/>
      <c r="DJ186" s="5"/>
      <c r="DK186" s="4"/>
      <c r="DL186" s="6"/>
      <c r="DM186" s="4"/>
      <c r="DN186" s="6"/>
      <c r="DO186" s="5"/>
      <c r="DP186" s="5"/>
      <c r="DQ186" s="4"/>
      <c r="DR186" s="6"/>
      <c r="DS186" s="4"/>
      <c r="DT186" s="6"/>
      <c r="DU186" s="5"/>
      <c r="DV186" s="5"/>
      <c r="DW186" s="4"/>
      <c r="DX186" s="6"/>
      <c r="DY186" s="4"/>
      <c r="DZ186" s="6"/>
      <c r="EA186" s="5"/>
      <c r="EB186" s="5"/>
      <c r="EC186" s="4"/>
      <c r="ED186" s="6"/>
      <c r="EE186" s="4"/>
      <c r="EF186" s="6"/>
      <c r="EG186" s="5"/>
      <c r="EH186" s="5"/>
      <c r="EI186" s="4"/>
      <c r="EJ186" s="6"/>
      <c r="EK186" s="4"/>
      <c r="EL186" s="6"/>
      <c r="EM186" s="5"/>
      <c r="EN186" s="5"/>
      <c r="EO186" s="4"/>
      <c r="EP186" s="6"/>
      <c r="EQ186" s="4"/>
      <c r="ER186" s="6"/>
      <c r="ES186" s="5"/>
      <c r="ET186" s="5"/>
      <c r="EU186" s="4"/>
      <c r="EV186" s="6"/>
      <c r="EW186" s="4"/>
      <c r="EX186" s="6"/>
      <c r="EY186" s="5"/>
      <c r="EZ186" s="5"/>
      <c r="FA186" s="4"/>
      <c r="FB186" s="6"/>
      <c r="FC186" s="4"/>
      <c r="FD186" s="6"/>
      <c r="FE186" s="5"/>
      <c r="FF186" s="5"/>
      <c r="FG186" s="4"/>
      <c r="FH186" s="6"/>
      <c r="FI186" s="4"/>
      <c r="FJ186" s="6"/>
      <c r="FK186" s="5"/>
      <c r="FL186" s="5"/>
      <c r="FM186" s="4"/>
      <c r="FN186" s="6"/>
      <c r="FO186" s="4"/>
      <c r="FP186" s="6"/>
      <c r="FQ186" s="5"/>
      <c r="FR186" s="5"/>
      <c r="FS186" s="4"/>
      <c r="FT186" s="6"/>
      <c r="FU186" s="4"/>
      <c r="FV186" s="6"/>
      <c r="FW186" s="5"/>
      <c r="FX186" s="5"/>
      <c r="FY186" s="4"/>
      <c r="FZ186" s="6"/>
      <c r="GA186" s="4"/>
      <c r="GB186" s="6"/>
      <c r="GC186" s="5"/>
      <c r="GD186" s="5"/>
      <c r="GE186" s="4"/>
      <c r="GF186" s="6"/>
      <c r="GG186" s="4"/>
      <c r="GH186" s="6"/>
      <c r="GI186" s="5"/>
      <c r="GJ186" s="5"/>
      <c r="GK186" s="4"/>
      <c r="GL186" s="6"/>
      <c r="GM186" s="4"/>
      <c r="GN186" s="6"/>
      <c r="GO186" s="5"/>
      <c r="GP186" s="5"/>
      <c r="GQ186" s="4"/>
      <c r="GR186" s="6"/>
      <c r="GS186" s="4"/>
      <c r="GT186" s="6"/>
      <c r="GU186" s="5"/>
      <c r="GV186" s="5"/>
      <c r="GW186" s="4">
        <v>1</v>
      </c>
      <c r="GX186" s="6"/>
      <c r="GY186" s="4"/>
      <c r="GZ186" s="6"/>
      <c r="HA186" s="5"/>
      <c r="HB186" s="5"/>
      <c r="HC186" s="4"/>
      <c r="HD186" s="6"/>
      <c r="HE186" s="4"/>
      <c r="HF186" s="6"/>
      <c r="HG186" s="5"/>
      <c r="HH186" s="5"/>
      <c r="HI186" s="4"/>
      <c r="HJ186" s="6"/>
      <c r="HK186" s="4"/>
      <c r="HL186" s="6"/>
      <c r="HM186" s="5"/>
      <c r="HN186" s="5"/>
      <c r="HO186" s="4"/>
      <c r="HP186" s="6"/>
      <c r="HQ186" s="4"/>
      <c r="HR186" s="6"/>
      <c r="HS186" s="5"/>
      <c r="HT186" s="5"/>
      <c r="HU186" s="4"/>
      <c r="HV186" s="6"/>
      <c r="HW186" s="4"/>
      <c r="HX186" s="6"/>
      <c r="HY186" s="5"/>
      <c r="HZ186" s="5"/>
      <c r="IA186" s="4"/>
      <c r="IB186" s="6"/>
      <c r="IC186" s="4"/>
      <c r="ID186" s="6"/>
      <c r="IE186" s="5"/>
      <c r="IF186" s="5"/>
      <c r="IG186" s="4"/>
      <c r="IH186" s="6"/>
      <c r="II186" s="4"/>
      <c r="IJ186" s="6"/>
      <c r="IK186" s="5"/>
      <c r="IL186" s="5"/>
      <c r="IM186" s="4"/>
      <c r="IN186" s="6"/>
      <c r="IO186" s="4"/>
      <c r="IP186" s="6"/>
      <c r="IQ186" s="5"/>
      <c r="IR186" s="5"/>
      <c r="IS186" s="4"/>
      <c r="IT186" s="6"/>
      <c r="IU186" s="4"/>
      <c r="IV186" s="6"/>
      <c r="IW186" s="5"/>
      <c r="IX186" s="5"/>
      <c r="IY186" s="4"/>
      <c r="IZ186" s="6"/>
      <c r="JA186" s="4"/>
      <c r="JB186" s="6"/>
      <c r="JC186" s="5"/>
      <c r="JD186" s="5"/>
      <c r="JE186" s="4"/>
      <c r="JF186" s="6"/>
      <c r="JG186" s="4"/>
      <c r="JH186" s="6"/>
      <c r="JI186" s="5"/>
      <c r="JJ186" s="5"/>
      <c r="JK186" s="4"/>
      <c r="JL186" s="6"/>
      <c r="JM186" s="4"/>
      <c r="JN186" s="6"/>
      <c r="JO186" s="5"/>
      <c r="JP186" s="5"/>
      <c r="JQ186" s="4"/>
      <c r="JR186" s="6"/>
      <c r="JS186" s="4"/>
      <c r="JT186" s="6"/>
      <c r="JU186" s="5"/>
      <c r="JV186" s="5"/>
      <c r="JW186" s="4"/>
      <c r="JX186" s="6"/>
      <c r="JY186" s="4"/>
      <c r="JZ186" s="6"/>
      <c r="KA186" s="5"/>
      <c r="KB186" s="5"/>
      <c r="KC186" s="4"/>
      <c r="KD186" s="6"/>
      <c r="KE186" s="4"/>
      <c r="KF186" s="6"/>
      <c r="KG186" s="5"/>
      <c r="KH186" s="5"/>
      <c r="KI186" s="4"/>
      <c r="KJ186" s="6"/>
      <c r="KK186" s="4"/>
      <c r="KL186" s="6"/>
      <c r="KM186" s="5"/>
      <c r="KN186" s="5"/>
    </row>
    <row r="187">
      <c r="A187" s="3" t="s">
        <v>85</v>
      </c>
      <c r="B187" s="3" t="s">
        <v>86</v>
      </c>
      <c r="C187" s="3" t="s">
        <v>87</v>
      </c>
      <c r="D187" s="3" t="s">
        <v>88</v>
      </c>
      <c r="E187" s="3" t="s">
        <v>352</v>
      </c>
      <c r="F187" s="3" t="s">
        <v>353</v>
      </c>
      <c r="G187" s="3" t="s">
        <v>354</v>
      </c>
      <c r="H187" s="3" t="s">
        <v>129</v>
      </c>
      <c r="I187" s="3" t="s">
        <v>1327</v>
      </c>
      <c r="J187" s="3" t="s">
        <v>1340</v>
      </c>
      <c r="K187" s="4">
        <v>22</v>
      </c>
      <c r="L187" s="4">
        <f>=ROUNDDOWN(7.33333333333333,0)</f>
      </c>
      <c r="M187" s="4"/>
      <c r="N187" s="5"/>
      <c r="O187" s="4"/>
      <c r="P187" s="4">
        <f>=ROUNDDOWN({0},0)</f>
      </c>
      <c r="Q187" s="4"/>
      <c r="R187" s="5"/>
      <c r="S187" s="4">
        <v>2</v>
      </c>
      <c r="T187" s="6">
        <v>64.78</v>
      </c>
      <c r="U187" s="4"/>
      <c r="V187" s="6"/>
      <c r="W187" s="5"/>
      <c r="X187" s="5"/>
      <c r="Y187" s="4">
        <v>2</v>
      </c>
      <c r="Z187" s="6">
        <v>64.78</v>
      </c>
      <c r="AA187" s="4"/>
      <c r="AB187" s="6"/>
      <c r="AC187" s="5"/>
      <c r="AD187" s="5"/>
      <c r="AE187" s="4"/>
      <c r="AF187" s="6"/>
      <c r="AG187" s="4"/>
      <c r="AH187" s="6"/>
      <c r="AI187" s="5"/>
      <c r="AJ187" s="5"/>
      <c r="AK187" s="4"/>
      <c r="AL187" s="6"/>
      <c r="AM187" s="4"/>
      <c r="AN187" s="6"/>
      <c r="AO187" s="5"/>
      <c r="AP187" s="5"/>
      <c r="AQ187" s="4"/>
      <c r="AR187" s="6"/>
      <c r="AS187" s="4"/>
      <c r="AT187" s="6"/>
      <c r="AU187" s="5"/>
      <c r="AV187" s="5"/>
      <c r="AW187" s="4"/>
      <c r="AX187" s="6"/>
      <c r="AY187" s="4"/>
      <c r="AZ187" s="6"/>
      <c r="BA187" s="5"/>
      <c r="BB187" s="5"/>
      <c r="BC187" s="4"/>
      <c r="BD187" s="6"/>
      <c r="BE187" s="4"/>
      <c r="BF187" s="6"/>
      <c r="BG187" s="5"/>
      <c r="BH187" s="5"/>
      <c r="BI187" s="4"/>
      <c r="BJ187" s="6"/>
      <c r="BK187" s="4"/>
      <c r="BL187" s="6"/>
      <c r="BM187" s="5"/>
      <c r="BN187" s="5"/>
      <c r="BO187" s="4"/>
      <c r="BP187" s="6"/>
      <c r="BQ187" s="4"/>
      <c r="BR187" s="6"/>
      <c r="BS187" s="5"/>
      <c r="BT187" s="5"/>
      <c r="BU187" s="4"/>
      <c r="BV187" s="6"/>
      <c r="BW187" s="4"/>
      <c r="BX187" s="6"/>
      <c r="BY187" s="5"/>
      <c r="BZ187" s="5"/>
      <c r="CA187" s="4"/>
      <c r="CB187" s="6"/>
      <c r="CC187" s="4"/>
      <c r="CD187" s="6"/>
      <c r="CE187" s="5"/>
      <c r="CF187" s="5"/>
      <c r="CG187" s="4"/>
      <c r="CH187" s="6"/>
      <c r="CI187" s="4"/>
      <c r="CJ187" s="6"/>
      <c r="CK187" s="5"/>
      <c r="CL187" s="5"/>
      <c r="CM187" s="4"/>
      <c r="CN187" s="6"/>
      <c r="CO187" s="4"/>
      <c r="CP187" s="6"/>
      <c r="CQ187" s="5"/>
      <c r="CR187" s="5"/>
      <c r="CS187" s="4"/>
      <c r="CT187" s="6"/>
      <c r="CU187" s="4"/>
      <c r="CV187" s="6"/>
      <c r="CW187" s="5"/>
      <c r="CX187" s="5"/>
      <c r="CY187" s="4"/>
      <c r="CZ187" s="6"/>
      <c r="DA187" s="4"/>
      <c r="DB187" s="6"/>
      <c r="DC187" s="5"/>
      <c r="DD187" s="5"/>
      <c r="DE187" s="4"/>
      <c r="DF187" s="6"/>
      <c r="DG187" s="4"/>
      <c r="DH187" s="6"/>
      <c r="DI187" s="5"/>
      <c r="DJ187" s="5"/>
      <c r="DK187" s="4"/>
      <c r="DL187" s="6"/>
      <c r="DM187" s="4"/>
      <c r="DN187" s="6"/>
      <c r="DO187" s="5"/>
      <c r="DP187" s="5"/>
      <c r="DQ187" s="4"/>
      <c r="DR187" s="6"/>
      <c r="DS187" s="4"/>
      <c r="DT187" s="6"/>
      <c r="DU187" s="5"/>
      <c r="DV187" s="5"/>
      <c r="DW187" s="4"/>
      <c r="DX187" s="6"/>
      <c r="DY187" s="4"/>
      <c r="DZ187" s="6"/>
      <c r="EA187" s="5"/>
      <c r="EB187" s="5"/>
      <c r="EC187" s="4"/>
      <c r="ED187" s="6"/>
      <c r="EE187" s="4"/>
      <c r="EF187" s="6"/>
      <c r="EG187" s="5"/>
      <c r="EH187" s="5"/>
      <c r="EI187" s="4"/>
      <c r="EJ187" s="6"/>
      <c r="EK187" s="4"/>
      <c r="EL187" s="6"/>
      <c r="EM187" s="5"/>
      <c r="EN187" s="5"/>
      <c r="EO187" s="4"/>
      <c r="EP187" s="6"/>
      <c r="EQ187" s="4"/>
      <c r="ER187" s="6"/>
      <c r="ES187" s="5"/>
      <c r="ET187" s="5"/>
      <c r="EU187" s="4"/>
      <c r="EV187" s="6"/>
      <c r="EW187" s="4"/>
      <c r="EX187" s="6"/>
      <c r="EY187" s="5"/>
      <c r="EZ187" s="5"/>
      <c r="FA187" s="4"/>
      <c r="FB187" s="6"/>
      <c r="FC187" s="4"/>
      <c r="FD187" s="6"/>
      <c r="FE187" s="5"/>
      <c r="FF187" s="5"/>
      <c r="FG187" s="4"/>
      <c r="FH187" s="6"/>
      <c r="FI187" s="4"/>
      <c r="FJ187" s="6"/>
      <c r="FK187" s="5"/>
      <c r="FL187" s="5"/>
      <c r="FM187" s="4"/>
      <c r="FN187" s="6"/>
      <c r="FO187" s="4"/>
      <c r="FP187" s="6"/>
      <c r="FQ187" s="5"/>
      <c r="FR187" s="5"/>
      <c r="FS187" s="4"/>
      <c r="FT187" s="6"/>
      <c r="FU187" s="4"/>
      <c r="FV187" s="6"/>
      <c r="FW187" s="5"/>
      <c r="FX187" s="5"/>
      <c r="FY187" s="4"/>
      <c r="FZ187" s="6"/>
      <c r="GA187" s="4"/>
      <c r="GB187" s="6"/>
      <c r="GC187" s="5"/>
      <c r="GD187" s="5"/>
      <c r="GE187" s="4"/>
      <c r="GF187" s="6"/>
      <c r="GG187" s="4"/>
      <c r="GH187" s="6"/>
      <c r="GI187" s="5"/>
      <c r="GJ187" s="5"/>
      <c r="GK187" s="4"/>
      <c r="GL187" s="6"/>
      <c r="GM187" s="4"/>
      <c r="GN187" s="6"/>
      <c r="GO187" s="5"/>
      <c r="GP187" s="5"/>
      <c r="GQ187" s="4"/>
      <c r="GR187" s="6"/>
      <c r="GS187" s="4"/>
      <c r="GT187" s="6"/>
      <c r="GU187" s="5"/>
      <c r="GV187" s="5"/>
      <c r="GW187" s="4"/>
      <c r="GX187" s="6"/>
      <c r="GY187" s="4"/>
      <c r="GZ187" s="6"/>
      <c r="HA187" s="5"/>
      <c r="HB187" s="5"/>
      <c r="HC187" s="4"/>
      <c r="HD187" s="6"/>
      <c r="HE187" s="4"/>
      <c r="HF187" s="6"/>
      <c r="HG187" s="5"/>
      <c r="HH187" s="5"/>
      <c r="HI187" s="4"/>
      <c r="HJ187" s="6"/>
      <c r="HK187" s="4"/>
      <c r="HL187" s="6"/>
      <c r="HM187" s="5"/>
      <c r="HN187" s="5"/>
      <c r="HO187" s="4"/>
      <c r="HP187" s="6"/>
      <c r="HQ187" s="4"/>
      <c r="HR187" s="6"/>
      <c r="HS187" s="5"/>
      <c r="HT187" s="5"/>
      <c r="HU187" s="4"/>
      <c r="HV187" s="6"/>
      <c r="HW187" s="4"/>
      <c r="HX187" s="6"/>
      <c r="HY187" s="5"/>
      <c r="HZ187" s="5"/>
      <c r="IA187" s="4"/>
      <c r="IB187" s="6"/>
      <c r="IC187" s="4"/>
      <c r="ID187" s="6"/>
      <c r="IE187" s="5"/>
      <c r="IF187" s="5"/>
      <c r="IG187" s="4"/>
      <c r="IH187" s="6"/>
      <c r="II187" s="4"/>
      <c r="IJ187" s="6"/>
      <c r="IK187" s="5"/>
      <c r="IL187" s="5"/>
      <c r="IM187" s="4"/>
      <c r="IN187" s="6"/>
      <c r="IO187" s="4"/>
      <c r="IP187" s="6"/>
      <c r="IQ187" s="5"/>
      <c r="IR187" s="5"/>
      <c r="IS187" s="4"/>
      <c r="IT187" s="6"/>
      <c r="IU187" s="4"/>
      <c r="IV187" s="6"/>
      <c r="IW187" s="5"/>
      <c r="IX187" s="5"/>
      <c r="IY187" s="4"/>
      <c r="IZ187" s="6"/>
      <c r="JA187" s="4"/>
      <c r="JB187" s="6"/>
      <c r="JC187" s="5"/>
      <c r="JD187" s="5"/>
      <c r="JE187" s="4"/>
      <c r="JF187" s="6"/>
      <c r="JG187" s="4"/>
      <c r="JH187" s="6"/>
      <c r="JI187" s="5"/>
      <c r="JJ187" s="5"/>
      <c r="JK187" s="4"/>
      <c r="JL187" s="6"/>
      <c r="JM187" s="4"/>
      <c r="JN187" s="6"/>
      <c r="JO187" s="5"/>
      <c r="JP187" s="5"/>
      <c r="JQ187" s="4"/>
      <c r="JR187" s="6"/>
      <c r="JS187" s="4"/>
      <c r="JT187" s="6"/>
      <c r="JU187" s="5"/>
      <c r="JV187" s="5"/>
      <c r="JW187" s="4"/>
      <c r="JX187" s="6"/>
      <c r="JY187" s="4"/>
      <c r="JZ187" s="6"/>
      <c r="KA187" s="5"/>
      <c r="KB187" s="5"/>
      <c r="KC187" s="4"/>
      <c r="KD187" s="6"/>
      <c r="KE187" s="4"/>
      <c r="KF187" s="6"/>
      <c r="KG187" s="5"/>
      <c r="KH187" s="5"/>
      <c r="KI187" s="4"/>
      <c r="KJ187" s="6"/>
      <c r="KK187" s="4"/>
      <c r="KL187" s="6"/>
      <c r="KM187" s="5"/>
      <c r="KN187" s="5"/>
    </row>
    <row r="188">
      <c r="A188" s="3" t="s">
        <v>85</v>
      </c>
      <c r="B188" s="3" t="s">
        <v>86</v>
      </c>
      <c r="C188" s="3" t="s">
        <v>87</v>
      </c>
      <c r="D188" s="3" t="s">
        <v>88</v>
      </c>
      <c r="E188" s="3" t="s">
        <v>365</v>
      </c>
      <c r="F188" s="3" t="s">
        <v>175</v>
      </c>
      <c r="G188" s="3" t="s">
        <v>175</v>
      </c>
      <c r="H188" s="3" t="s">
        <v>351</v>
      </c>
      <c r="I188" s="3" t="s">
        <v>1351</v>
      </c>
      <c r="J188" s="3" t="s">
        <v>712</v>
      </c>
      <c r="K188" s="4"/>
      <c r="L188" s="4">
        <f>=ROUNDDOWN({0},0)</f>
      </c>
      <c r="M188" s="4"/>
      <c r="N188" s="5"/>
      <c r="O188" s="4"/>
      <c r="P188" s="4">
        <f>=ROUNDDOWN({0},0)</f>
      </c>
      <c r="Q188" s="4"/>
      <c r="R188" s="5"/>
      <c r="S188" s="4"/>
      <c r="T188" s="6"/>
      <c r="U188" s="4"/>
      <c r="V188" s="6"/>
      <c r="W188" s="5"/>
      <c r="X188" s="5"/>
      <c r="Y188" s="4"/>
      <c r="Z188" s="6"/>
      <c r="AA188" s="4"/>
      <c r="AB188" s="6"/>
      <c r="AC188" s="5"/>
      <c r="AD188" s="5"/>
      <c r="AE188" s="4"/>
      <c r="AF188" s="6"/>
      <c r="AG188" s="4"/>
      <c r="AH188" s="6"/>
      <c r="AI188" s="5"/>
      <c r="AJ188" s="5"/>
      <c r="AK188" s="4"/>
      <c r="AL188" s="6"/>
      <c r="AM188" s="4"/>
      <c r="AN188" s="6"/>
      <c r="AO188" s="5"/>
      <c r="AP188" s="5"/>
      <c r="AQ188" s="4"/>
      <c r="AR188" s="6"/>
      <c r="AS188" s="4"/>
      <c r="AT188" s="6"/>
      <c r="AU188" s="5"/>
      <c r="AV188" s="5"/>
      <c r="AW188" s="4"/>
      <c r="AX188" s="6"/>
      <c r="AY188" s="4"/>
      <c r="AZ188" s="6"/>
      <c r="BA188" s="5"/>
      <c r="BB188" s="5"/>
      <c r="BC188" s="4"/>
      <c r="BD188" s="6"/>
      <c r="BE188" s="4"/>
      <c r="BF188" s="6"/>
      <c r="BG188" s="5"/>
      <c r="BH188" s="5"/>
      <c r="BI188" s="4"/>
      <c r="BJ188" s="6"/>
      <c r="BK188" s="4"/>
      <c r="BL188" s="6"/>
      <c r="BM188" s="5"/>
      <c r="BN188" s="5"/>
      <c r="BO188" s="4"/>
      <c r="BP188" s="6"/>
      <c r="BQ188" s="4"/>
      <c r="BR188" s="6"/>
      <c r="BS188" s="5"/>
      <c r="BT188" s="5"/>
      <c r="BU188" s="4"/>
      <c r="BV188" s="6"/>
      <c r="BW188" s="4"/>
      <c r="BX188" s="6"/>
      <c r="BY188" s="5"/>
      <c r="BZ188" s="5"/>
      <c r="CA188" s="4"/>
      <c r="CB188" s="6"/>
      <c r="CC188" s="4"/>
      <c r="CD188" s="6"/>
      <c r="CE188" s="5"/>
      <c r="CF188" s="5"/>
      <c r="CG188" s="4"/>
      <c r="CH188" s="6"/>
      <c r="CI188" s="4"/>
      <c r="CJ188" s="6"/>
      <c r="CK188" s="5"/>
      <c r="CL188" s="5"/>
      <c r="CM188" s="4"/>
      <c r="CN188" s="6"/>
      <c r="CO188" s="4"/>
      <c r="CP188" s="6"/>
      <c r="CQ188" s="5"/>
      <c r="CR188" s="5"/>
      <c r="CS188" s="4"/>
      <c r="CT188" s="6"/>
      <c r="CU188" s="4"/>
      <c r="CV188" s="6"/>
      <c r="CW188" s="5"/>
      <c r="CX188" s="5"/>
      <c r="CY188" s="4"/>
      <c r="CZ188" s="6"/>
      <c r="DA188" s="4"/>
      <c r="DB188" s="6"/>
      <c r="DC188" s="5"/>
      <c r="DD188" s="5"/>
      <c r="DE188" s="4"/>
      <c r="DF188" s="6"/>
      <c r="DG188" s="4"/>
      <c r="DH188" s="6"/>
      <c r="DI188" s="5"/>
      <c r="DJ188" s="5"/>
      <c r="DK188" s="4"/>
      <c r="DL188" s="6"/>
      <c r="DM188" s="4"/>
      <c r="DN188" s="6"/>
      <c r="DO188" s="5"/>
      <c r="DP188" s="5"/>
      <c r="DQ188" s="4"/>
      <c r="DR188" s="6"/>
      <c r="DS188" s="4"/>
      <c r="DT188" s="6"/>
      <c r="DU188" s="5"/>
      <c r="DV188" s="5"/>
      <c r="DW188" s="4"/>
      <c r="DX188" s="6"/>
      <c r="DY188" s="4"/>
      <c r="DZ188" s="6"/>
      <c r="EA188" s="5"/>
      <c r="EB188" s="5"/>
      <c r="EC188" s="4"/>
      <c r="ED188" s="6"/>
      <c r="EE188" s="4"/>
      <c r="EF188" s="6"/>
      <c r="EG188" s="5"/>
      <c r="EH188" s="5"/>
      <c r="EI188" s="4"/>
      <c r="EJ188" s="6"/>
      <c r="EK188" s="4"/>
      <c r="EL188" s="6"/>
      <c r="EM188" s="5"/>
      <c r="EN188" s="5"/>
      <c r="EO188" s="4"/>
      <c r="EP188" s="6"/>
      <c r="EQ188" s="4"/>
      <c r="ER188" s="6"/>
      <c r="ES188" s="5"/>
      <c r="ET188" s="5"/>
      <c r="EU188" s="4"/>
      <c r="EV188" s="6"/>
      <c r="EW188" s="4"/>
      <c r="EX188" s="6"/>
      <c r="EY188" s="5"/>
      <c r="EZ188" s="5"/>
      <c r="FA188" s="4"/>
      <c r="FB188" s="6"/>
      <c r="FC188" s="4"/>
      <c r="FD188" s="6"/>
      <c r="FE188" s="5"/>
      <c r="FF188" s="5"/>
      <c r="FG188" s="4"/>
      <c r="FH188" s="6"/>
      <c r="FI188" s="4"/>
      <c r="FJ188" s="6"/>
      <c r="FK188" s="5"/>
      <c r="FL188" s="5"/>
      <c r="FM188" s="4"/>
      <c r="FN188" s="6"/>
      <c r="FO188" s="4"/>
      <c r="FP188" s="6"/>
      <c r="FQ188" s="5"/>
      <c r="FR188" s="5"/>
      <c r="FS188" s="4"/>
      <c r="FT188" s="6"/>
      <c r="FU188" s="4"/>
      <c r="FV188" s="6"/>
      <c r="FW188" s="5"/>
      <c r="FX188" s="5"/>
      <c r="FY188" s="4"/>
      <c r="FZ188" s="6"/>
      <c r="GA188" s="4"/>
      <c r="GB188" s="6"/>
      <c r="GC188" s="5"/>
      <c r="GD188" s="5"/>
      <c r="GE188" s="4"/>
      <c r="GF188" s="6"/>
      <c r="GG188" s="4"/>
      <c r="GH188" s="6"/>
      <c r="GI188" s="5"/>
      <c r="GJ188" s="5"/>
      <c r="GK188" s="4"/>
      <c r="GL188" s="6"/>
      <c r="GM188" s="4"/>
      <c r="GN188" s="6"/>
      <c r="GO188" s="5"/>
      <c r="GP188" s="5"/>
      <c r="GQ188" s="4"/>
      <c r="GR188" s="6"/>
      <c r="GS188" s="4"/>
      <c r="GT188" s="6"/>
      <c r="GU188" s="5"/>
      <c r="GV188" s="5"/>
      <c r="GW188" s="4"/>
      <c r="GX188" s="6"/>
      <c r="GY188" s="4"/>
      <c r="GZ188" s="6"/>
      <c r="HA188" s="5"/>
      <c r="HB188" s="5"/>
      <c r="HC188" s="4"/>
      <c r="HD188" s="6"/>
      <c r="HE188" s="4"/>
      <c r="HF188" s="6"/>
      <c r="HG188" s="5"/>
      <c r="HH188" s="5"/>
      <c r="HI188" s="4"/>
      <c r="HJ188" s="6"/>
      <c r="HK188" s="4"/>
      <c r="HL188" s="6"/>
      <c r="HM188" s="5"/>
      <c r="HN188" s="5"/>
      <c r="HO188" s="4"/>
      <c r="HP188" s="6"/>
      <c r="HQ188" s="4"/>
      <c r="HR188" s="6"/>
      <c r="HS188" s="5"/>
      <c r="HT188" s="5"/>
      <c r="HU188" s="4"/>
      <c r="HV188" s="6"/>
      <c r="HW188" s="4"/>
      <c r="HX188" s="6"/>
      <c r="HY188" s="5"/>
      <c r="HZ188" s="5"/>
      <c r="IA188" s="4"/>
      <c r="IB188" s="6"/>
      <c r="IC188" s="4"/>
      <c r="ID188" s="6"/>
      <c r="IE188" s="5"/>
      <c r="IF188" s="5"/>
      <c r="IG188" s="4"/>
      <c r="IH188" s="6"/>
      <c r="II188" s="4"/>
      <c r="IJ188" s="6"/>
      <c r="IK188" s="5"/>
      <c r="IL188" s="5"/>
      <c r="IM188" s="4"/>
      <c r="IN188" s="6"/>
      <c r="IO188" s="4"/>
      <c r="IP188" s="6"/>
      <c r="IQ188" s="5"/>
      <c r="IR188" s="5"/>
      <c r="IS188" s="4"/>
      <c r="IT188" s="6"/>
      <c r="IU188" s="4"/>
      <c r="IV188" s="6"/>
      <c r="IW188" s="5"/>
      <c r="IX188" s="5"/>
      <c r="IY188" s="4"/>
      <c r="IZ188" s="6"/>
      <c r="JA188" s="4"/>
      <c r="JB188" s="6"/>
      <c r="JC188" s="5"/>
      <c r="JD188" s="5"/>
      <c r="JE188" s="4"/>
      <c r="JF188" s="6"/>
      <c r="JG188" s="4"/>
      <c r="JH188" s="6"/>
      <c r="JI188" s="5"/>
      <c r="JJ188" s="5"/>
      <c r="JK188" s="4"/>
      <c r="JL188" s="6"/>
      <c r="JM188" s="4"/>
      <c r="JN188" s="6"/>
      <c r="JO188" s="5"/>
      <c r="JP188" s="5"/>
      <c r="JQ188" s="4"/>
      <c r="JR188" s="6"/>
      <c r="JS188" s="4"/>
      <c r="JT188" s="6"/>
      <c r="JU188" s="5"/>
      <c r="JV188" s="5"/>
      <c r="JW188" s="4"/>
      <c r="JX188" s="6"/>
      <c r="JY188" s="4"/>
      <c r="JZ188" s="6"/>
      <c r="KA188" s="5"/>
      <c r="KB188" s="5"/>
      <c r="KC188" s="4"/>
      <c r="KD188" s="6"/>
      <c r="KE188" s="4"/>
      <c r="KF188" s="6"/>
      <c r="KG188" s="5"/>
      <c r="KH188" s="5"/>
      <c r="KI188" s="4"/>
      <c r="KJ188" s="6"/>
      <c r="KK188" s="4"/>
      <c r="KL188" s="6"/>
      <c r="KM188" s="5"/>
      <c r="KN188" s="5"/>
    </row>
    <row r="189">
      <c r="A189" s="3" t="s">
        <v>85</v>
      </c>
      <c r="B189" s="3" t="s">
        <v>86</v>
      </c>
      <c r="C189" s="3" t="s">
        <v>87</v>
      </c>
      <c r="D189" s="3" t="s">
        <v>88</v>
      </c>
      <c r="E189" s="3" t="s">
        <v>376</v>
      </c>
      <c r="F189" s="3" t="s">
        <v>377</v>
      </c>
      <c r="G189" s="3" t="s">
        <v>378</v>
      </c>
      <c r="H189" s="3" t="s">
        <v>96</v>
      </c>
      <c r="I189" s="3" t="s">
        <v>1351</v>
      </c>
      <c r="J189" s="3" t="s">
        <v>1370</v>
      </c>
      <c r="K189" s="4">
        <v>934</v>
      </c>
      <c r="L189" s="4">
        <f>=ROUNDDOWN({0},0)</f>
      </c>
      <c r="M189" s="4">
        <v>2730</v>
      </c>
      <c r="N189" s="5"/>
      <c r="O189" s="4"/>
      <c r="P189" s="4">
        <f>=ROUNDDOWN({0},0)</f>
      </c>
      <c r="Q189" s="4"/>
      <c r="R189" s="5"/>
      <c r="S189" s="4"/>
      <c r="T189" s="6"/>
      <c r="U189" s="4"/>
      <c r="V189" s="6"/>
      <c r="W189" s="5"/>
      <c r="X189" s="5"/>
      <c r="Y189" s="4"/>
      <c r="Z189" s="6"/>
      <c r="AA189" s="4"/>
      <c r="AB189" s="6"/>
      <c r="AC189" s="5"/>
      <c r="AD189" s="5"/>
      <c r="AE189" s="4"/>
      <c r="AF189" s="6"/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  <c r="AW189" s="4"/>
      <c r="AX189" s="6"/>
      <c r="AY189" s="4"/>
      <c r="AZ189" s="6"/>
      <c r="BA189" s="5"/>
      <c r="BB189" s="5"/>
      <c r="BC189" s="4"/>
      <c r="BD189" s="6"/>
      <c r="BE189" s="4"/>
      <c r="BF189" s="6"/>
      <c r="BG189" s="5"/>
      <c r="BH189" s="5"/>
      <c r="BI189" s="4"/>
      <c r="BJ189" s="6"/>
      <c r="BK189" s="4"/>
      <c r="BL189" s="6"/>
      <c r="BM189" s="5"/>
      <c r="BN189" s="5"/>
      <c r="BO189" s="4"/>
      <c r="BP189" s="6"/>
      <c r="BQ189" s="4"/>
      <c r="BR189" s="6"/>
      <c r="BS189" s="5"/>
      <c r="BT189" s="5"/>
      <c r="BU189" s="4"/>
      <c r="BV189" s="6"/>
      <c r="BW189" s="4"/>
      <c r="BX189" s="6"/>
      <c r="BY189" s="5"/>
      <c r="BZ189" s="5"/>
      <c r="CA189" s="4"/>
      <c r="CB189" s="6"/>
      <c r="CC189" s="4"/>
      <c r="CD189" s="6"/>
      <c r="CE189" s="5"/>
      <c r="CF189" s="5"/>
      <c r="CG189" s="4"/>
      <c r="CH189" s="6"/>
      <c r="CI189" s="4"/>
      <c r="CJ189" s="6"/>
      <c r="CK189" s="5"/>
      <c r="CL189" s="5"/>
      <c r="CM189" s="4"/>
      <c r="CN189" s="6"/>
      <c r="CO189" s="4"/>
      <c r="CP189" s="6"/>
      <c r="CQ189" s="5"/>
      <c r="CR189" s="5"/>
      <c r="CS189" s="4"/>
      <c r="CT189" s="6"/>
      <c r="CU189" s="4"/>
      <c r="CV189" s="6"/>
      <c r="CW189" s="5"/>
      <c r="CX189" s="5"/>
      <c r="CY189" s="4"/>
      <c r="CZ189" s="6"/>
      <c r="DA189" s="4"/>
      <c r="DB189" s="6"/>
      <c r="DC189" s="5"/>
      <c r="DD189" s="5"/>
      <c r="DE189" s="4"/>
      <c r="DF189" s="6"/>
      <c r="DG189" s="4"/>
      <c r="DH189" s="6"/>
      <c r="DI189" s="5"/>
      <c r="DJ189" s="5"/>
      <c r="DK189" s="4"/>
      <c r="DL189" s="6"/>
      <c r="DM189" s="4"/>
      <c r="DN189" s="6"/>
      <c r="DO189" s="5"/>
      <c r="DP189" s="5"/>
      <c r="DQ189" s="4"/>
      <c r="DR189" s="6"/>
      <c r="DS189" s="4"/>
      <c r="DT189" s="6"/>
      <c r="DU189" s="5"/>
      <c r="DV189" s="5"/>
      <c r="DW189" s="4"/>
      <c r="DX189" s="6"/>
      <c r="DY189" s="4"/>
      <c r="DZ189" s="6"/>
      <c r="EA189" s="5"/>
      <c r="EB189" s="5"/>
      <c r="EC189" s="4"/>
      <c r="ED189" s="6"/>
      <c r="EE189" s="4"/>
      <c r="EF189" s="6"/>
      <c r="EG189" s="5"/>
      <c r="EH189" s="5"/>
      <c r="EI189" s="4"/>
      <c r="EJ189" s="6"/>
      <c r="EK189" s="4"/>
      <c r="EL189" s="6"/>
      <c r="EM189" s="5"/>
      <c r="EN189" s="5"/>
      <c r="EO189" s="4"/>
      <c r="EP189" s="6"/>
      <c r="EQ189" s="4"/>
      <c r="ER189" s="6"/>
      <c r="ES189" s="5"/>
      <c r="ET189" s="5"/>
      <c r="EU189" s="4"/>
      <c r="EV189" s="6"/>
      <c r="EW189" s="4"/>
      <c r="EX189" s="6"/>
      <c r="EY189" s="5"/>
      <c r="EZ189" s="5"/>
      <c r="FA189" s="4"/>
      <c r="FB189" s="6"/>
      <c r="FC189" s="4"/>
      <c r="FD189" s="6"/>
      <c r="FE189" s="5"/>
      <c r="FF189" s="5"/>
      <c r="FG189" s="4"/>
      <c r="FH189" s="6"/>
      <c r="FI189" s="4"/>
      <c r="FJ189" s="6"/>
      <c r="FK189" s="5"/>
      <c r="FL189" s="5"/>
      <c r="FM189" s="4"/>
      <c r="FN189" s="6"/>
      <c r="FO189" s="4"/>
      <c r="FP189" s="6"/>
      <c r="FQ189" s="5"/>
      <c r="FR189" s="5"/>
      <c r="FS189" s="4"/>
      <c r="FT189" s="6"/>
      <c r="FU189" s="4"/>
      <c r="FV189" s="6"/>
      <c r="FW189" s="5"/>
      <c r="FX189" s="5"/>
      <c r="FY189" s="4"/>
      <c r="FZ189" s="6"/>
      <c r="GA189" s="4"/>
      <c r="GB189" s="6"/>
      <c r="GC189" s="5"/>
      <c r="GD189" s="5"/>
      <c r="GE189" s="4"/>
      <c r="GF189" s="6"/>
      <c r="GG189" s="4"/>
      <c r="GH189" s="6"/>
      <c r="GI189" s="5"/>
      <c r="GJ189" s="5"/>
      <c r="GK189" s="4"/>
      <c r="GL189" s="6"/>
      <c r="GM189" s="4"/>
      <c r="GN189" s="6"/>
      <c r="GO189" s="5"/>
      <c r="GP189" s="5"/>
      <c r="GQ189" s="4"/>
      <c r="GR189" s="6"/>
      <c r="GS189" s="4"/>
      <c r="GT189" s="6"/>
      <c r="GU189" s="5"/>
      <c r="GV189" s="5"/>
      <c r="GW189" s="4"/>
      <c r="GX189" s="6"/>
      <c r="GY189" s="4"/>
      <c r="GZ189" s="6"/>
      <c r="HA189" s="5"/>
      <c r="HB189" s="5"/>
      <c r="HC189" s="4"/>
      <c r="HD189" s="6"/>
      <c r="HE189" s="4"/>
      <c r="HF189" s="6"/>
      <c r="HG189" s="5"/>
      <c r="HH189" s="5"/>
      <c r="HI189" s="4"/>
      <c r="HJ189" s="6"/>
      <c r="HK189" s="4"/>
      <c r="HL189" s="6"/>
      <c r="HM189" s="5"/>
      <c r="HN189" s="5"/>
      <c r="HO189" s="4"/>
      <c r="HP189" s="6"/>
      <c r="HQ189" s="4"/>
      <c r="HR189" s="6"/>
      <c r="HS189" s="5"/>
      <c r="HT189" s="5"/>
      <c r="HU189" s="4"/>
      <c r="HV189" s="6"/>
      <c r="HW189" s="4"/>
      <c r="HX189" s="6"/>
      <c r="HY189" s="5"/>
      <c r="HZ189" s="5"/>
      <c r="IA189" s="4"/>
      <c r="IB189" s="6"/>
      <c r="IC189" s="4"/>
      <c r="ID189" s="6"/>
      <c r="IE189" s="5"/>
      <c r="IF189" s="5"/>
      <c r="IG189" s="4"/>
      <c r="IH189" s="6"/>
      <c r="II189" s="4"/>
      <c r="IJ189" s="6"/>
      <c r="IK189" s="5"/>
      <c r="IL189" s="5"/>
      <c r="IM189" s="4"/>
      <c r="IN189" s="6"/>
      <c r="IO189" s="4"/>
      <c r="IP189" s="6"/>
      <c r="IQ189" s="5"/>
      <c r="IR189" s="5"/>
      <c r="IS189" s="4"/>
      <c r="IT189" s="6"/>
      <c r="IU189" s="4"/>
      <c r="IV189" s="6"/>
      <c r="IW189" s="5"/>
      <c r="IX189" s="5"/>
      <c r="IY189" s="4"/>
      <c r="IZ189" s="6"/>
      <c r="JA189" s="4"/>
      <c r="JB189" s="6"/>
      <c r="JC189" s="5"/>
      <c r="JD189" s="5"/>
      <c r="JE189" s="4"/>
      <c r="JF189" s="6"/>
      <c r="JG189" s="4"/>
      <c r="JH189" s="6"/>
      <c r="JI189" s="5"/>
      <c r="JJ189" s="5"/>
      <c r="JK189" s="4"/>
      <c r="JL189" s="6"/>
      <c r="JM189" s="4"/>
      <c r="JN189" s="6"/>
      <c r="JO189" s="5"/>
      <c r="JP189" s="5"/>
      <c r="JQ189" s="4"/>
      <c r="JR189" s="6"/>
      <c r="JS189" s="4"/>
      <c r="JT189" s="6"/>
      <c r="JU189" s="5"/>
      <c r="JV189" s="5"/>
      <c r="JW189" s="4"/>
      <c r="JX189" s="6"/>
      <c r="JY189" s="4"/>
      <c r="JZ189" s="6"/>
      <c r="KA189" s="5"/>
      <c r="KB189" s="5"/>
      <c r="KC189" s="4"/>
      <c r="KD189" s="6"/>
      <c r="KE189" s="4"/>
      <c r="KF189" s="6"/>
      <c r="KG189" s="5"/>
      <c r="KH189" s="5"/>
      <c r="KI189" s="4"/>
      <c r="KJ189" s="6"/>
      <c r="KK189" s="4"/>
      <c r="KL189" s="6"/>
      <c r="KM189" s="5"/>
      <c r="KN189" s="5"/>
    </row>
    <row r="190">
      <c r="A190" s="3" t="s">
        <v>85</v>
      </c>
      <c r="B190" s="3" t="s">
        <v>86</v>
      </c>
      <c r="C190" s="3" t="s">
        <v>87</v>
      </c>
      <c r="D190" s="3" t="s">
        <v>88</v>
      </c>
      <c r="E190" s="3" t="s">
        <v>364</v>
      </c>
      <c r="F190" s="3" t="s">
        <v>192</v>
      </c>
      <c r="G190" s="3" t="s">
        <v>192</v>
      </c>
      <c r="H190" s="3" t="s">
        <v>129</v>
      </c>
      <c r="I190" s="3" t="s">
        <v>1311</v>
      </c>
      <c r="J190" s="3" t="s">
        <v>712</v>
      </c>
      <c r="K190" s="4"/>
      <c r="L190" s="4">
        <f>=ROUNDDOWN({0},0)</f>
      </c>
      <c r="M190" s="4"/>
      <c r="N190" s="5"/>
      <c r="O190" s="4"/>
      <c r="P190" s="4">
        <f>=ROUNDDOWN({0},0)</f>
      </c>
      <c r="Q190" s="4"/>
      <c r="R190" s="5"/>
      <c r="S190" s="4"/>
      <c r="T190" s="6"/>
      <c r="U190" s="4"/>
      <c r="V190" s="6"/>
      <c r="W190" s="5"/>
      <c r="X190" s="5"/>
      <c r="Y190" s="4"/>
      <c r="Z190" s="6"/>
      <c r="AA190" s="4"/>
      <c r="AB190" s="6"/>
      <c r="AC190" s="5"/>
      <c r="AD190" s="5"/>
      <c r="AE190" s="4"/>
      <c r="AF190" s="6"/>
      <c r="AG190" s="4"/>
      <c r="AH190" s="6"/>
      <c r="AI190" s="5"/>
      <c r="AJ190" s="5"/>
      <c r="AK190" s="4"/>
      <c r="AL190" s="6"/>
      <c r="AM190" s="4"/>
      <c r="AN190" s="6"/>
      <c r="AO190" s="5"/>
      <c r="AP190" s="5"/>
      <c r="AQ190" s="4"/>
      <c r="AR190" s="6"/>
      <c r="AS190" s="4"/>
      <c r="AT190" s="6"/>
      <c r="AU190" s="5"/>
      <c r="AV190" s="5"/>
      <c r="AW190" s="4"/>
      <c r="AX190" s="6"/>
      <c r="AY190" s="4"/>
      <c r="AZ190" s="6"/>
      <c r="BA190" s="5"/>
      <c r="BB190" s="5"/>
      <c r="BC190" s="4"/>
      <c r="BD190" s="6"/>
      <c r="BE190" s="4"/>
      <c r="BF190" s="6"/>
      <c r="BG190" s="5"/>
      <c r="BH190" s="5"/>
      <c r="BI190" s="4"/>
      <c r="BJ190" s="6"/>
      <c r="BK190" s="4"/>
      <c r="BL190" s="6"/>
      <c r="BM190" s="5"/>
      <c r="BN190" s="5"/>
      <c r="BO190" s="4"/>
      <c r="BP190" s="6"/>
      <c r="BQ190" s="4"/>
      <c r="BR190" s="6"/>
      <c r="BS190" s="5"/>
      <c r="BT190" s="5"/>
      <c r="BU190" s="4"/>
      <c r="BV190" s="6"/>
      <c r="BW190" s="4"/>
      <c r="BX190" s="6"/>
      <c r="BY190" s="5"/>
      <c r="BZ190" s="5"/>
      <c r="CA190" s="4"/>
      <c r="CB190" s="6"/>
      <c r="CC190" s="4"/>
      <c r="CD190" s="6"/>
      <c r="CE190" s="5"/>
      <c r="CF190" s="5"/>
      <c r="CG190" s="4"/>
      <c r="CH190" s="6"/>
      <c r="CI190" s="4"/>
      <c r="CJ190" s="6"/>
      <c r="CK190" s="5"/>
      <c r="CL190" s="5"/>
      <c r="CM190" s="4"/>
      <c r="CN190" s="6"/>
      <c r="CO190" s="4"/>
      <c r="CP190" s="6"/>
      <c r="CQ190" s="5"/>
      <c r="CR190" s="5"/>
      <c r="CS190" s="4"/>
      <c r="CT190" s="6"/>
      <c r="CU190" s="4"/>
      <c r="CV190" s="6"/>
      <c r="CW190" s="5"/>
      <c r="CX190" s="5"/>
      <c r="CY190" s="4"/>
      <c r="CZ190" s="6"/>
      <c r="DA190" s="4"/>
      <c r="DB190" s="6"/>
      <c r="DC190" s="5"/>
      <c r="DD190" s="5"/>
      <c r="DE190" s="4"/>
      <c r="DF190" s="6"/>
      <c r="DG190" s="4"/>
      <c r="DH190" s="6"/>
      <c r="DI190" s="5"/>
      <c r="DJ190" s="5"/>
      <c r="DK190" s="4"/>
      <c r="DL190" s="6"/>
      <c r="DM190" s="4"/>
      <c r="DN190" s="6"/>
      <c r="DO190" s="5"/>
      <c r="DP190" s="5"/>
      <c r="DQ190" s="4"/>
      <c r="DR190" s="6"/>
      <c r="DS190" s="4"/>
      <c r="DT190" s="6"/>
      <c r="DU190" s="5"/>
      <c r="DV190" s="5"/>
      <c r="DW190" s="4"/>
      <c r="DX190" s="6"/>
      <c r="DY190" s="4"/>
      <c r="DZ190" s="6"/>
      <c r="EA190" s="5"/>
      <c r="EB190" s="5"/>
      <c r="EC190" s="4"/>
      <c r="ED190" s="6"/>
      <c r="EE190" s="4"/>
      <c r="EF190" s="6"/>
      <c r="EG190" s="5"/>
      <c r="EH190" s="5"/>
      <c r="EI190" s="4"/>
      <c r="EJ190" s="6"/>
      <c r="EK190" s="4"/>
      <c r="EL190" s="6"/>
      <c r="EM190" s="5"/>
      <c r="EN190" s="5"/>
      <c r="EO190" s="4"/>
      <c r="EP190" s="6"/>
      <c r="EQ190" s="4"/>
      <c r="ER190" s="6"/>
      <c r="ES190" s="5"/>
      <c r="ET190" s="5"/>
      <c r="EU190" s="4"/>
      <c r="EV190" s="6"/>
      <c r="EW190" s="4"/>
      <c r="EX190" s="6"/>
      <c r="EY190" s="5"/>
      <c r="EZ190" s="5"/>
      <c r="FA190" s="4"/>
      <c r="FB190" s="6"/>
      <c r="FC190" s="4"/>
      <c r="FD190" s="6"/>
      <c r="FE190" s="5"/>
      <c r="FF190" s="5"/>
      <c r="FG190" s="4"/>
      <c r="FH190" s="6"/>
      <c r="FI190" s="4"/>
      <c r="FJ190" s="6"/>
      <c r="FK190" s="5"/>
      <c r="FL190" s="5"/>
      <c r="FM190" s="4"/>
      <c r="FN190" s="6"/>
      <c r="FO190" s="4"/>
      <c r="FP190" s="6"/>
      <c r="FQ190" s="5"/>
      <c r="FR190" s="5"/>
      <c r="FS190" s="4"/>
      <c r="FT190" s="6"/>
      <c r="FU190" s="4"/>
      <c r="FV190" s="6"/>
      <c r="FW190" s="5"/>
      <c r="FX190" s="5"/>
      <c r="FY190" s="4"/>
      <c r="FZ190" s="6"/>
      <c r="GA190" s="4"/>
      <c r="GB190" s="6"/>
      <c r="GC190" s="5"/>
      <c r="GD190" s="5"/>
      <c r="GE190" s="4"/>
      <c r="GF190" s="6"/>
      <c r="GG190" s="4"/>
      <c r="GH190" s="6"/>
      <c r="GI190" s="5"/>
      <c r="GJ190" s="5"/>
      <c r="GK190" s="4"/>
      <c r="GL190" s="6"/>
      <c r="GM190" s="4"/>
      <c r="GN190" s="6"/>
      <c r="GO190" s="5"/>
      <c r="GP190" s="5"/>
      <c r="GQ190" s="4"/>
      <c r="GR190" s="6"/>
      <c r="GS190" s="4"/>
      <c r="GT190" s="6"/>
      <c r="GU190" s="5"/>
      <c r="GV190" s="5"/>
      <c r="GW190" s="4"/>
      <c r="GX190" s="6"/>
      <c r="GY190" s="4"/>
      <c r="GZ190" s="6"/>
      <c r="HA190" s="5"/>
      <c r="HB190" s="5"/>
      <c r="HC190" s="4"/>
      <c r="HD190" s="6"/>
      <c r="HE190" s="4"/>
      <c r="HF190" s="6"/>
      <c r="HG190" s="5"/>
      <c r="HH190" s="5"/>
      <c r="HI190" s="4"/>
      <c r="HJ190" s="6"/>
      <c r="HK190" s="4"/>
      <c r="HL190" s="6"/>
      <c r="HM190" s="5"/>
      <c r="HN190" s="5"/>
      <c r="HO190" s="4"/>
      <c r="HP190" s="6"/>
      <c r="HQ190" s="4"/>
      <c r="HR190" s="6"/>
      <c r="HS190" s="5"/>
      <c r="HT190" s="5"/>
      <c r="HU190" s="4"/>
      <c r="HV190" s="6"/>
      <c r="HW190" s="4"/>
      <c r="HX190" s="6"/>
      <c r="HY190" s="5"/>
      <c r="HZ190" s="5"/>
      <c r="IA190" s="4"/>
      <c r="IB190" s="6"/>
      <c r="IC190" s="4"/>
      <c r="ID190" s="6"/>
      <c r="IE190" s="5"/>
      <c r="IF190" s="5"/>
      <c r="IG190" s="4"/>
      <c r="IH190" s="6"/>
      <c r="II190" s="4"/>
      <c r="IJ190" s="6"/>
      <c r="IK190" s="5"/>
      <c r="IL190" s="5"/>
      <c r="IM190" s="4"/>
      <c r="IN190" s="6"/>
      <c r="IO190" s="4"/>
      <c r="IP190" s="6"/>
      <c r="IQ190" s="5"/>
      <c r="IR190" s="5"/>
      <c r="IS190" s="4"/>
      <c r="IT190" s="6"/>
      <c r="IU190" s="4"/>
      <c r="IV190" s="6"/>
      <c r="IW190" s="5"/>
      <c r="IX190" s="5"/>
      <c r="IY190" s="4"/>
      <c r="IZ190" s="6"/>
      <c r="JA190" s="4"/>
      <c r="JB190" s="6"/>
      <c r="JC190" s="5"/>
      <c r="JD190" s="5"/>
      <c r="JE190" s="4"/>
      <c r="JF190" s="6"/>
      <c r="JG190" s="4"/>
      <c r="JH190" s="6"/>
      <c r="JI190" s="5"/>
      <c r="JJ190" s="5"/>
      <c r="JK190" s="4"/>
      <c r="JL190" s="6"/>
      <c r="JM190" s="4"/>
      <c r="JN190" s="6"/>
      <c r="JO190" s="5"/>
      <c r="JP190" s="5"/>
      <c r="JQ190" s="4"/>
      <c r="JR190" s="6"/>
      <c r="JS190" s="4"/>
      <c r="JT190" s="6"/>
      <c r="JU190" s="5"/>
      <c r="JV190" s="5"/>
      <c r="JW190" s="4"/>
      <c r="JX190" s="6"/>
      <c r="JY190" s="4"/>
      <c r="JZ190" s="6"/>
      <c r="KA190" s="5"/>
      <c r="KB190" s="5"/>
      <c r="KC190" s="4"/>
      <c r="KD190" s="6"/>
      <c r="KE190" s="4"/>
      <c r="KF190" s="6"/>
      <c r="KG190" s="5"/>
      <c r="KH190" s="5"/>
      <c r="KI190" s="4"/>
      <c r="KJ190" s="6"/>
      <c r="KK190" s="4"/>
      <c r="KL190" s="6"/>
      <c r="KM190" s="5"/>
      <c r="KN190" s="5"/>
    </row>
    <row r="191">
      <c r="A191" s="3" t="s">
        <v>85</v>
      </c>
      <c r="B191" s="3" t="s">
        <v>86</v>
      </c>
      <c r="C191" s="3" t="s">
        <v>87</v>
      </c>
      <c r="D191" s="3" t="s">
        <v>88</v>
      </c>
      <c r="E191" s="3" t="s">
        <v>373</v>
      </c>
      <c r="F191" s="3" t="s">
        <v>374</v>
      </c>
      <c r="G191" s="3" t="s">
        <v>375</v>
      </c>
      <c r="H191" s="3" t="s">
        <v>129</v>
      </c>
      <c r="I191" s="3" t="s">
        <v>1311</v>
      </c>
      <c r="J191" s="3" t="s">
        <v>1340</v>
      </c>
      <c r="K191" s="4"/>
      <c r="L191" s="4">
        <f>=ROUNDDOWN({0},0)</f>
      </c>
      <c r="M191" s="4"/>
      <c r="N191" s="5"/>
      <c r="O191" s="4"/>
      <c r="P191" s="4">
        <f>=ROUNDDOWN({0},0)</f>
      </c>
      <c r="Q191" s="4"/>
      <c r="R191" s="5"/>
      <c r="S191" s="4"/>
      <c r="T191" s="6"/>
      <c r="U191" s="4"/>
      <c r="V191" s="6"/>
      <c r="W191" s="5"/>
      <c r="X191" s="5"/>
      <c r="Y191" s="4"/>
      <c r="Z191" s="6"/>
      <c r="AA191" s="4"/>
      <c r="AB191" s="6"/>
      <c r="AC191" s="5"/>
      <c r="AD191" s="5"/>
      <c r="AE191" s="4"/>
      <c r="AF191" s="6"/>
      <c r="AG191" s="4"/>
      <c r="AH191" s="6"/>
      <c r="AI191" s="5"/>
      <c r="AJ191" s="5"/>
      <c r="AK191" s="4"/>
      <c r="AL191" s="6"/>
      <c r="AM191" s="4"/>
      <c r="AN191" s="6"/>
      <c r="AO191" s="5"/>
      <c r="AP191" s="5"/>
      <c r="AQ191" s="4"/>
      <c r="AR191" s="6"/>
      <c r="AS191" s="4"/>
      <c r="AT191" s="6"/>
      <c r="AU191" s="5"/>
      <c r="AV191" s="5"/>
      <c r="AW191" s="4"/>
      <c r="AX191" s="6"/>
      <c r="AY191" s="4"/>
      <c r="AZ191" s="6"/>
      <c r="BA191" s="5"/>
      <c r="BB191" s="5"/>
      <c r="BC191" s="4"/>
      <c r="BD191" s="6"/>
      <c r="BE191" s="4"/>
      <c r="BF191" s="6"/>
      <c r="BG191" s="5"/>
      <c r="BH191" s="5"/>
      <c r="BI191" s="4"/>
      <c r="BJ191" s="6"/>
      <c r="BK191" s="4"/>
      <c r="BL191" s="6"/>
      <c r="BM191" s="5"/>
      <c r="BN191" s="5"/>
      <c r="BO191" s="4"/>
      <c r="BP191" s="6"/>
      <c r="BQ191" s="4"/>
      <c r="BR191" s="6"/>
      <c r="BS191" s="5"/>
      <c r="BT191" s="5"/>
      <c r="BU191" s="4"/>
      <c r="BV191" s="6"/>
      <c r="BW191" s="4"/>
      <c r="BX191" s="6"/>
      <c r="BY191" s="5"/>
      <c r="BZ191" s="5"/>
      <c r="CA191" s="4"/>
      <c r="CB191" s="6"/>
      <c r="CC191" s="4"/>
      <c r="CD191" s="6"/>
      <c r="CE191" s="5"/>
      <c r="CF191" s="5"/>
      <c r="CG191" s="4"/>
      <c r="CH191" s="6"/>
      <c r="CI191" s="4"/>
      <c r="CJ191" s="6"/>
      <c r="CK191" s="5"/>
      <c r="CL191" s="5"/>
      <c r="CM191" s="4"/>
      <c r="CN191" s="6"/>
      <c r="CO191" s="4"/>
      <c r="CP191" s="6"/>
      <c r="CQ191" s="5"/>
      <c r="CR191" s="5"/>
      <c r="CS191" s="4"/>
      <c r="CT191" s="6"/>
      <c r="CU191" s="4"/>
      <c r="CV191" s="6"/>
      <c r="CW191" s="5"/>
      <c r="CX191" s="5"/>
      <c r="CY191" s="4"/>
      <c r="CZ191" s="6"/>
      <c r="DA191" s="4"/>
      <c r="DB191" s="6"/>
      <c r="DC191" s="5"/>
      <c r="DD191" s="5"/>
      <c r="DE191" s="4"/>
      <c r="DF191" s="6"/>
      <c r="DG191" s="4"/>
      <c r="DH191" s="6"/>
      <c r="DI191" s="5"/>
      <c r="DJ191" s="5"/>
      <c r="DK191" s="4"/>
      <c r="DL191" s="6"/>
      <c r="DM191" s="4"/>
      <c r="DN191" s="6"/>
      <c r="DO191" s="5"/>
      <c r="DP191" s="5"/>
      <c r="DQ191" s="4"/>
      <c r="DR191" s="6"/>
      <c r="DS191" s="4"/>
      <c r="DT191" s="6"/>
      <c r="DU191" s="5"/>
      <c r="DV191" s="5"/>
      <c r="DW191" s="4"/>
      <c r="DX191" s="6"/>
      <c r="DY191" s="4"/>
      <c r="DZ191" s="6"/>
      <c r="EA191" s="5"/>
      <c r="EB191" s="5"/>
      <c r="EC191" s="4"/>
      <c r="ED191" s="6"/>
      <c r="EE191" s="4"/>
      <c r="EF191" s="6"/>
      <c r="EG191" s="5"/>
      <c r="EH191" s="5"/>
      <c r="EI191" s="4"/>
      <c r="EJ191" s="6"/>
      <c r="EK191" s="4"/>
      <c r="EL191" s="6"/>
      <c r="EM191" s="5"/>
      <c r="EN191" s="5"/>
      <c r="EO191" s="4"/>
      <c r="EP191" s="6"/>
      <c r="EQ191" s="4"/>
      <c r="ER191" s="6"/>
      <c r="ES191" s="5"/>
      <c r="ET191" s="5"/>
      <c r="EU191" s="4"/>
      <c r="EV191" s="6"/>
      <c r="EW191" s="4"/>
      <c r="EX191" s="6"/>
      <c r="EY191" s="5"/>
      <c r="EZ191" s="5"/>
      <c r="FA191" s="4"/>
      <c r="FB191" s="6"/>
      <c r="FC191" s="4"/>
      <c r="FD191" s="6"/>
      <c r="FE191" s="5"/>
      <c r="FF191" s="5"/>
      <c r="FG191" s="4"/>
      <c r="FH191" s="6"/>
      <c r="FI191" s="4"/>
      <c r="FJ191" s="6"/>
      <c r="FK191" s="5"/>
      <c r="FL191" s="5"/>
      <c r="FM191" s="4"/>
      <c r="FN191" s="6"/>
      <c r="FO191" s="4"/>
      <c r="FP191" s="6"/>
      <c r="FQ191" s="5"/>
      <c r="FR191" s="5"/>
      <c r="FS191" s="4"/>
      <c r="FT191" s="6"/>
      <c r="FU191" s="4"/>
      <c r="FV191" s="6"/>
      <c r="FW191" s="5"/>
      <c r="FX191" s="5"/>
      <c r="FY191" s="4"/>
      <c r="FZ191" s="6"/>
      <c r="GA191" s="4"/>
      <c r="GB191" s="6"/>
      <c r="GC191" s="5"/>
      <c r="GD191" s="5"/>
      <c r="GE191" s="4"/>
      <c r="GF191" s="6"/>
      <c r="GG191" s="4"/>
      <c r="GH191" s="6"/>
      <c r="GI191" s="5"/>
      <c r="GJ191" s="5"/>
      <c r="GK191" s="4"/>
      <c r="GL191" s="6"/>
      <c r="GM191" s="4"/>
      <c r="GN191" s="6"/>
      <c r="GO191" s="5"/>
      <c r="GP191" s="5"/>
      <c r="GQ191" s="4"/>
      <c r="GR191" s="6"/>
      <c r="GS191" s="4"/>
      <c r="GT191" s="6"/>
      <c r="GU191" s="5"/>
      <c r="GV191" s="5"/>
      <c r="GW191" s="4"/>
      <c r="GX191" s="6"/>
      <c r="GY191" s="4"/>
      <c r="GZ191" s="6"/>
      <c r="HA191" s="5"/>
      <c r="HB191" s="5"/>
      <c r="HC191" s="4"/>
      <c r="HD191" s="6"/>
      <c r="HE191" s="4"/>
      <c r="HF191" s="6"/>
      <c r="HG191" s="5"/>
      <c r="HH191" s="5"/>
      <c r="HI191" s="4"/>
      <c r="HJ191" s="6"/>
      <c r="HK191" s="4"/>
      <c r="HL191" s="6"/>
      <c r="HM191" s="5"/>
      <c r="HN191" s="5"/>
      <c r="HO191" s="4"/>
      <c r="HP191" s="6"/>
      <c r="HQ191" s="4"/>
      <c r="HR191" s="6"/>
      <c r="HS191" s="5"/>
      <c r="HT191" s="5"/>
      <c r="HU191" s="4"/>
      <c r="HV191" s="6"/>
      <c r="HW191" s="4"/>
      <c r="HX191" s="6"/>
      <c r="HY191" s="5"/>
      <c r="HZ191" s="5"/>
      <c r="IA191" s="4"/>
      <c r="IB191" s="6"/>
      <c r="IC191" s="4"/>
      <c r="ID191" s="6"/>
      <c r="IE191" s="5"/>
      <c r="IF191" s="5"/>
      <c r="IG191" s="4"/>
      <c r="IH191" s="6"/>
      <c r="II191" s="4"/>
      <c r="IJ191" s="6"/>
      <c r="IK191" s="5"/>
      <c r="IL191" s="5"/>
      <c r="IM191" s="4"/>
      <c r="IN191" s="6"/>
      <c r="IO191" s="4"/>
      <c r="IP191" s="6"/>
      <c r="IQ191" s="5"/>
      <c r="IR191" s="5"/>
      <c r="IS191" s="4"/>
      <c r="IT191" s="6"/>
      <c r="IU191" s="4"/>
      <c r="IV191" s="6"/>
      <c r="IW191" s="5"/>
      <c r="IX191" s="5"/>
      <c r="IY191" s="4"/>
      <c r="IZ191" s="6"/>
      <c r="JA191" s="4"/>
      <c r="JB191" s="6"/>
      <c r="JC191" s="5"/>
      <c r="JD191" s="5"/>
      <c r="JE191" s="4"/>
      <c r="JF191" s="6"/>
      <c r="JG191" s="4"/>
      <c r="JH191" s="6"/>
      <c r="JI191" s="5"/>
      <c r="JJ191" s="5"/>
      <c r="JK191" s="4"/>
      <c r="JL191" s="6"/>
      <c r="JM191" s="4"/>
      <c r="JN191" s="6"/>
      <c r="JO191" s="5"/>
      <c r="JP191" s="5"/>
      <c r="JQ191" s="4"/>
      <c r="JR191" s="6"/>
      <c r="JS191" s="4"/>
      <c r="JT191" s="6"/>
      <c r="JU191" s="5"/>
      <c r="JV191" s="5"/>
      <c r="JW191" s="4"/>
      <c r="JX191" s="6"/>
      <c r="JY191" s="4"/>
      <c r="JZ191" s="6"/>
      <c r="KA191" s="5"/>
      <c r="KB191" s="5"/>
      <c r="KC191" s="4"/>
      <c r="KD191" s="6"/>
      <c r="KE191" s="4"/>
      <c r="KF191" s="6"/>
      <c r="KG191" s="5"/>
      <c r="KH191" s="5"/>
      <c r="KI191" s="4"/>
      <c r="KJ191" s="6"/>
      <c r="KK191" s="4"/>
      <c r="KL191" s="6"/>
      <c r="KM191" s="5"/>
      <c r="KN191" s="5"/>
    </row>
    <row r="192">
      <c r="A192" s="3" t="s">
        <v>85</v>
      </c>
      <c r="B192" s="3" t="s">
        <v>86</v>
      </c>
      <c r="C192" s="3" t="s">
        <v>87</v>
      </c>
      <c r="D192" s="3" t="s">
        <v>88</v>
      </c>
      <c r="E192" s="3" t="s">
        <v>385</v>
      </c>
      <c r="F192" s="3" t="s">
        <v>386</v>
      </c>
      <c r="G192" s="3" t="s">
        <v>387</v>
      </c>
      <c r="H192" s="3" t="s">
        <v>388</v>
      </c>
      <c r="I192" s="3" t="s">
        <v>1311</v>
      </c>
      <c r="J192" s="3" t="s">
        <v>1318</v>
      </c>
      <c r="K192" s="4"/>
      <c r="L192" s="4">
        <f>=ROUNDDOWN({0},0)</f>
      </c>
      <c r="M192" s="4">
        <v>800</v>
      </c>
      <c r="N192" s="5"/>
      <c r="O192" s="4"/>
      <c r="P192" s="4">
        <f>=ROUNDDOWN({0},0)</f>
      </c>
      <c r="Q192" s="4"/>
      <c r="R192" s="5"/>
      <c r="S192" s="4"/>
      <c r="T192" s="6"/>
      <c r="U192" s="4"/>
      <c r="V192" s="6"/>
      <c r="W192" s="5"/>
      <c r="X192" s="5"/>
      <c r="Y192" s="4"/>
      <c r="Z192" s="6"/>
      <c r="AA192" s="4"/>
      <c r="AB192" s="6"/>
      <c r="AC192" s="5"/>
      <c r="AD192" s="5"/>
      <c r="AE192" s="4"/>
      <c r="AF192" s="6"/>
      <c r="AG192" s="4"/>
      <c r="AH192" s="6"/>
      <c r="AI192" s="5"/>
      <c r="AJ192" s="5"/>
      <c r="AK192" s="4"/>
      <c r="AL192" s="6"/>
      <c r="AM192" s="4"/>
      <c r="AN192" s="6"/>
      <c r="AO192" s="5"/>
      <c r="AP192" s="5"/>
      <c r="AQ192" s="4"/>
      <c r="AR192" s="6"/>
      <c r="AS192" s="4"/>
      <c r="AT192" s="6"/>
      <c r="AU192" s="5"/>
      <c r="AV192" s="5"/>
      <c r="AW192" s="4"/>
      <c r="AX192" s="6"/>
      <c r="AY192" s="4"/>
      <c r="AZ192" s="6"/>
      <c r="BA192" s="5"/>
      <c r="BB192" s="5"/>
      <c r="BC192" s="4"/>
      <c r="BD192" s="6"/>
      <c r="BE192" s="4"/>
      <c r="BF192" s="6"/>
      <c r="BG192" s="5"/>
      <c r="BH192" s="5"/>
      <c r="BI192" s="4"/>
      <c r="BJ192" s="6"/>
      <c r="BK192" s="4"/>
      <c r="BL192" s="6"/>
      <c r="BM192" s="5"/>
      <c r="BN192" s="5"/>
      <c r="BO192" s="4"/>
      <c r="BP192" s="6"/>
      <c r="BQ192" s="4"/>
      <c r="BR192" s="6"/>
      <c r="BS192" s="5"/>
      <c r="BT192" s="5"/>
      <c r="BU192" s="4"/>
      <c r="BV192" s="6"/>
      <c r="BW192" s="4"/>
      <c r="BX192" s="6"/>
      <c r="BY192" s="5"/>
      <c r="BZ192" s="5"/>
      <c r="CA192" s="4"/>
      <c r="CB192" s="6"/>
      <c r="CC192" s="4"/>
      <c r="CD192" s="6"/>
      <c r="CE192" s="5"/>
      <c r="CF192" s="5"/>
      <c r="CG192" s="4"/>
      <c r="CH192" s="6"/>
      <c r="CI192" s="4"/>
      <c r="CJ192" s="6"/>
      <c r="CK192" s="5"/>
      <c r="CL192" s="5"/>
      <c r="CM192" s="4"/>
      <c r="CN192" s="6"/>
      <c r="CO192" s="4"/>
      <c r="CP192" s="6"/>
      <c r="CQ192" s="5"/>
      <c r="CR192" s="5"/>
      <c r="CS192" s="4"/>
      <c r="CT192" s="6"/>
      <c r="CU192" s="4"/>
      <c r="CV192" s="6"/>
      <c r="CW192" s="5"/>
      <c r="CX192" s="5"/>
      <c r="CY192" s="4"/>
      <c r="CZ192" s="6"/>
      <c r="DA192" s="4"/>
      <c r="DB192" s="6"/>
      <c r="DC192" s="5"/>
      <c r="DD192" s="5"/>
      <c r="DE192" s="4"/>
      <c r="DF192" s="6"/>
      <c r="DG192" s="4"/>
      <c r="DH192" s="6"/>
      <c r="DI192" s="5"/>
      <c r="DJ192" s="5"/>
      <c r="DK192" s="4"/>
      <c r="DL192" s="6"/>
      <c r="DM192" s="4"/>
      <c r="DN192" s="6"/>
      <c r="DO192" s="5"/>
      <c r="DP192" s="5"/>
      <c r="DQ192" s="4"/>
      <c r="DR192" s="6"/>
      <c r="DS192" s="4"/>
      <c r="DT192" s="6"/>
      <c r="DU192" s="5"/>
      <c r="DV192" s="5"/>
      <c r="DW192" s="4"/>
      <c r="DX192" s="6"/>
      <c r="DY192" s="4"/>
      <c r="DZ192" s="6"/>
      <c r="EA192" s="5"/>
      <c r="EB192" s="5"/>
      <c r="EC192" s="4"/>
      <c r="ED192" s="6"/>
      <c r="EE192" s="4"/>
      <c r="EF192" s="6"/>
      <c r="EG192" s="5"/>
      <c r="EH192" s="5"/>
      <c r="EI192" s="4"/>
      <c r="EJ192" s="6"/>
      <c r="EK192" s="4"/>
      <c r="EL192" s="6"/>
      <c r="EM192" s="5"/>
      <c r="EN192" s="5"/>
      <c r="EO192" s="4"/>
      <c r="EP192" s="6"/>
      <c r="EQ192" s="4"/>
      <c r="ER192" s="6"/>
      <c r="ES192" s="5"/>
      <c r="ET192" s="5"/>
      <c r="EU192" s="4"/>
      <c r="EV192" s="6"/>
      <c r="EW192" s="4"/>
      <c r="EX192" s="6"/>
      <c r="EY192" s="5"/>
      <c r="EZ192" s="5"/>
      <c r="FA192" s="4"/>
      <c r="FB192" s="6"/>
      <c r="FC192" s="4"/>
      <c r="FD192" s="6"/>
      <c r="FE192" s="5"/>
      <c r="FF192" s="5"/>
      <c r="FG192" s="4"/>
      <c r="FH192" s="6"/>
      <c r="FI192" s="4"/>
      <c r="FJ192" s="6"/>
      <c r="FK192" s="5"/>
      <c r="FL192" s="5"/>
      <c r="FM192" s="4"/>
      <c r="FN192" s="6"/>
      <c r="FO192" s="4"/>
      <c r="FP192" s="6"/>
      <c r="FQ192" s="5"/>
      <c r="FR192" s="5"/>
      <c r="FS192" s="4"/>
      <c r="FT192" s="6"/>
      <c r="FU192" s="4"/>
      <c r="FV192" s="6"/>
      <c r="FW192" s="5"/>
      <c r="FX192" s="5"/>
      <c r="FY192" s="4"/>
      <c r="FZ192" s="6"/>
      <c r="GA192" s="4"/>
      <c r="GB192" s="6"/>
      <c r="GC192" s="5"/>
      <c r="GD192" s="5"/>
      <c r="GE192" s="4"/>
      <c r="GF192" s="6"/>
      <c r="GG192" s="4"/>
      <c r="GH192" s="6"/>
      <c r="GI192" s="5"/>
      <c r="GJ192" s="5"/>
      <c r="GK192" s="4"/>
      <c r="GL192" s="6"/>
      <c r="GM192" s="4"/>
      <c r="GN192" s="6"/>
      <c r="GO192" s="5"/>
      <c r="GP192" s="5"/>
      <c r="GQ192" s="4"/>
      <c r="GR192" s="6"/>
      <c r="GS192" s="4"/>
      <c r="GT192" s="6"/>
      <c r="GU192" s="5"/>
      <c r="GV192" s="5"/>
      <c r="GW192" s="4"/>
      <c r="GX192" s="6"/>
      <c r="GY192" s="4"/>
      <c r="GZ192" s="6"/>
      <c r="HA192" s="5"/>
      <c r="HB192" s="5"/>
      <c r="HC192" s="4"/>
      <c r="HD192" s="6"/>
      <c r="HE192" s="4"/>
      <c r="HF192" s="6"/>
      <c r="HG192" s="5"/>
      <c r="HH192" s="5"/>
      <c r="HI192" s="4"/>
      <c r="HJ192" s="6"/>
      <c r="HK192" s="4"/>
      <c r="HL192" s="6"/>
      <c r="HM192" s="5"/>
      <c r="HN192" s="5"/>
      <c r="HO192" s="4"/>
      <c r="HP192" s="6"/>
      <c r="HQ192" s="4"/>
      <c r="HR192" s="6"/>
      <c r="HS192" s="5"/>
      <c r="HT192" s="5"/>
      <c r="HU192" s="4"/>
      <c r="HV192" s="6"/>
      <c r="HW192" s="4"/>
      <c r="HX192" s="6"/>
      <c r="HY192" s="5"/>
      <c r="HZ192" s="5"/>
      <c r="IA192" s="4"/>
      <c r="IB192" s="6"/>
      <c r="IC192" s="4"/>
      <c r="ID192" s="6"/>
      <c r="IE192" s="5"/>
      <c r="IF192" s="5"/>
      <c r="IG192" s="4"/>
      <c r="IH192" s="6"/>
      <c r="II192" s="4"/>
      <c r="IJ192" s="6"/>
      <c r="IK192" s="5"/>
      <c r="IL192" s="5"/>
      <c r="IM192" s="4"/>
      <c r="IN192" s="6"/>
      <c r="IO192" s="4"/>
      <c r="IP192" s="6"/>
      <c r="IQ192" s="5"/>
      <c r="IR192" s="5"/>
      <c r="IS192" s="4"/>
      <c r="IT192" s="6"/>
      <c r="IU192" s="4"/>
      <c r="IV192" s="6"/>
      <c r="IW192" s="5"/>
      <c r="IX192" s="5"/>
      <c r="IY192" s="4"/>
      <c r="IZ192" s="6"/>
      <c r="JA192" s="4"/>
      <c r="JB192" s="6"/>
      <c r="JC192" s="5"/>
      <c r="JD192" s="5"/>
      <c r="JE192" s="4"/>
      <c r="JF192" s="6"/>
      <c r="JG192" s="4"/>
      <c r="JH192" s="6"/>
      <c r="JI192" s="5"/>
      <c r="JJ192" s="5"/>
      <c r="JK192" s="4"/>
      <c r="JL192" s="6"/>
      <c r="JM192" s="4"/>
      <c r="JN192" s="6"/>
      <c r="JO192" s="5"/>
      <c r="JP192" s="5"/>
      <c r="JQ192" s="4"/>
      <c r="JR192" s="6"/>
      <c r="JS192" s="4"/>
      <c r="JT192" s="6"/>
      <c r="JU192" s="5"/>
      <c r="JV192" s="5"/>
      <c r="JW192" s="4"/>
      <c r="JX192" s="6"/>
      <c r="JY192" s="4"/>
      <c r="JZ192" s="6"/>
      <c r="KA192" s="5"/>
      <c r="KB192" s="5"/>
      <c r="KC192" s="4"/>
      <c r="KD192" s="6"/>
      <c r="KE192" s="4"/>
      <c r="KF192" s="6"/>
      <c r="KG192" s="5"/>
      <c r="KH192" s="5"/>
      <c r="KI192" s="4"/>
      <c r="KJ192" s="6"/>
      <c r="KK192" s="4"/>
      <c r="KL192" s="6"/>
      <c r="KM192" s="5"/>
      <c r="KN192" s="5"/>
    </row>
    <row r="193">
      <c r="A193" s="3" t="s">
        <v>85</v>
      </c>
      <c r="B193" s="3" t="s">
        <v>86</v>
      </c>
      <c r="C193" s="3" t="s">
        <v>87</v>
      </c>
      <c r="D193" s="3" t="s">
        <v>88</v>
      </c>
      <c r="E193" s="3" t="s">
        <v>356</v>
      </c>
      <c r="F193" s="3" t="s">
        <v>104</v>
      </c>
      <c r="G193" s="3" t="s">
        <v>104</v>
      </c>
      <c r="H193" s="3" t="s">
        <v>104</v>
      </c>
      <c r="I193" s="3" t="s">
        <v>1371</v>
      </c>
      <c r="J193" s="3" t="s">
        <v>712</v>
      </c>
      <c r="K193" s="4"/>
      <c r="L193" s="4">
        <f>=ROUNDDOWN({0},0)</f>
      </c>
      <c r="M193" s="4"/>
      <c r="N193" s="5"/>
      <c r="O193" s="4"/>
      <c r="P193" s="4">
        <f>=ROUNDDOWN({0},0)</f>
      </c>
      <c r="Q193" s="4"/>
      <c r="R193" s="5"/>
      <c r="S193" s="4"/>
      <c r="T193" s="6"/>
      <c r="U193" s="4"/>
      <c r="V193" s="6"/>
      <c r="W193" s="5"/>
      <c r="X193" s="5"/>
      <c r="Y193" s="4"/>
      <c r="Z193" s="6"/>
      <c r="AA193" s="4"/>
      <c r="AB193" s="6"/>
      <c r="AC193" s="5"/>
      <c r="AD193" s="5"/>
      <c r="AE193" s="4"/>
      <c r="AF193" s="6"/>
      <c r="AG193" s="4"/>
      <c r="AH193" s="6"/>
      <c r="AI193" s="5"/>
      <c r="AJ193" s="5"/>
      <c r="AK193" s="4"/>
      <c r="AL193" s="6"/>
      <c r="AM193" s="4"/>
      <c r="AN193" s="6"/>
      <c r="AO193" s="5"/>
      <c r="AP193" s="5"/>
      <c r="AQ193" s="4"/>
      <c r="AR193" s="6"/>
      <c r="AS193" s="4"/>
      <c r="AT193" s="6"/>
      <c r="AU193" s="5"/>
      <c r="AV193" s="5"/>
      <c r="AW193" s="4"/>
      <c r="AX193" s="6"/>
      <c r="AY193" s="4"/>
      <c r="AZ193" s="6"/>
      <c r="BA193" s="5"/>
      <c r="BB193" s="5"/>
      <c r="BC193" s="4"/>
      <c r="BD193" s="6"/>
      <c r="BE193" s="4"/>
      <c r="BF193" s="6"/>
      <c r="BG193" s="5"/>
      <c r="BH193" s="5"/>
      <c r="BI193" s="4"/>
      <c r="BJ193" s="6"/>
      <c r="BK193" s="4"/>
      <c r="BL193" s="6"/>
      <c r="BM193" s="5"/>
      <c r="BN193" s="5"/>
      <c r="BO193" s="4"/>
      <c r="BP193" s="6"/>
      <c r="BQ193" s="4"/>
      <c r="BR193" s="6"/>
      <c r="BS193" s="5"/>
      <c r="BT193" s="5"/>
      <c r="BU193" s="4"/>
      <c r="BV193" s="6"/>
      <c r="BW193" s="4"/>
      <c r="BX193" s="6"/>
      <c r="BY193" s="5"/>
      <c r="BZ193" s="5"/>
      <c r="CA193" s="4"/>
      <c r="CB193" s="6"/>
      <c r="CC193" s="4"/>
      <c r="CD193" s="6"/>
      <c r="CE193" s="5"/>
      <c r="CF193" s="5"/>
      <c r="CG193" s="4"/>
      <c r="CH193" s="6"/>
      <c r="CI193" s="4"/>
      <c r="CJ193" s="6"/>
      <c r="CK193" s="5"/>
      <c r="CL193" s="5"/>
      <c r="CM193" s="4"/>
      <c r="CN193" s="6"/>
      <c r="CO193" s="4"/>
      <c r="CP193" s="6"/>
      <c r="CQ193" s="5"/>
      <c r="CR193" s="5"/>
      <c r="CS193" s="4"/>
      <c r="CT193" s="6"/>
      <c r="CU193" s="4"/>
      <c r="CV193" s="6"/>
      <c r="CW193" s="5"/>
      <c r="CX193" s="5"/>
      <c r="CY193" s="4"/>
      <c r="CZ193" s="6"/>
      <c r="DA193" s="4"/>
      <c r="DB193" s="6"/>
      <c r="DC193" s="5"/>
      <c r="DD193" s="5"/>
      <c r="DE193" s="4"/>
      <c r="DF193" s="6"/>
      <c r="DG193" s="4"/>
      <c r="DH193" s="6"/>
      <c r="DI193" s="5"/>
      <c r="DJ193" s="5"/>
      <c r="DK193" s="4"/>
      <c r="DL193" s="6"/>
      <c r="DM193" s="4"/>
      <c r="DN193" s="6"/>
      <c r="DO193" s="5"/>
      <c r="DP193" s="5"/>
      <c r="DQ193" s="4"/>
      <c r="DR193" s="6"/>
      <c r="DS193" s="4"/>
      <c r="DT193" s="6"/>
      <c r="DU193" s="5"/>
      <c r="DV193" s="5"/>
      <c r="DW193" s="4"/>
      <c r="DX193" s="6"/>
      <c r="DY193" s="4"/>
      <c r="DZ193" s="6"/>
      <c r="EA193" s="5"/>
      <c r="EB193" s="5"/>
      <c r="EC193" s="4"/>
      <c r="ED193" s="6"/>
      <c r="EE193" s="4"/>
      <c r="EF193" s="6"/>
      <c r="EG193" s="5"/>
      <c r="EH193" s="5"/>
      <c r="EI193" s="4"/>
      <c r="EJ193" s="6"/>
      <c r="EK193" s="4"/>
      <c r="EL193" s="6"/>
      <c r="EM193" s="5"/>
      <c r="EN193" s="5"/>
      <c r="EO193" s="4"/>
      <c r="EP193" s="6"/>
      <c r="EQ193" s="4"/>
      <c r="ER193" s="6"/>
      <c r="ES193" s="5"/>
      <c r="ET193" s="5"/>
      <c r="EU193" s="4"/>
      <c r="EV193" s="6"/>
      <c r="EW193" s="4"/>
      <c r="EX193" s="6"/>
      <c r="EY193" s="5"/>
      <c r="EZ193" s="5"/>
      <c r="FA193" s="4"/>
      <c r="FB193" s="6"/>
      <c r="FC193" s="4"/>
      <c r="FD193" s="6"/>
      <c r="FE193" s="5"/>
      <c r="FF193" s="5"/>
      <c r="FG193" s="4"/>
      <c r="FH193" s="6"/>
      <c r="FI193" s="4"/>
      <c r="FJ193" s="6"/>
      <c r="FK193" s="5"/>
      <c r="FL193" s="5"/>
      <c r="FM193" s="4"/>
      <c r="FN193" s="6"/>
      <c r="FO193" s="4"/>
      <c r="FP193" s="6"/>
      <c r="FQ193" s="5"/>
      <c r="FR193" s="5"/>
      <c r="FS193" s="4"/>
      <c r="FT193" s="6"/>
      <c r="FU193" s="4"/>
      <c r="FV193" s="6"/>
      <c r="FW193" s="5"/>
      <c r="FX193" s="5"/>
      <c r="FY193" s="4"/>
      <c r="FZ193" s="6"/>
      <c r="GA193" s="4"/>
      <c r="GB193" s="6"/>
      <c r="GC193" s="5"/>
      <c r="GD193" s="5"/>
      <c r="GE193" s="4"/>
      <c r="GF193" s="6"/>
      <c r="GG193" s="4"/>
      <c r="GH193" s="6"/>
      <c r="GI193" s="5"/>
      <c r="GJ193" s="5"/>
      <c r="GK193" s="4"/>
      <c r="GL193" s="6"/>
      <c r="GM193" s="4"/>
      <c r="GN193" s="6"/>
      <c r="GO193" s="5"/>
      <c r="GP193" s="5"/>
      <c r="GQ193" s="4"/>
      <c r="GR193" s="6"/>
      <c r="GS193" s="4"/>
      <c r="GT193" s="6"/>
      <c r="GU193" s="5"/>
      <c r="GV193" s="5"/>
      <c r="GW193" s="4"/>
      <c r="GX193" s="6"/>
      <c r="GY193" s="4"/>
      <c r="GZ193" s="6"/>
      <c r="HA193" s="5"/>
      <c r="HB193" s="5"/>
      <c r="HC193" s="4"/>
      <c r="HD193" s="6"/>
      <c r="HE193" s="4"/>
      <c r="HF193" s="6"/>
      <c r="HG193" s="5"/>
      <c r="HH193" s="5"/>
      <c r="HI193" s="4"/>
      <c r="HJ193" s="6"/>
      <c r="HK193" s="4"/>
      <c r="HL193" s="6"/>
      <c r="HM193" s="5"/>
      <c r="HN193" s="5"/>
      <c r="HO193" s="4"/>
      <c r="HP193" s="6"/>
      <c r="HQ193" s="4"/>
      <c r="HR193" s="6"/>
      <c r="HS193" s="5"/>
      <c r="HT193" s="5"/>
      <c r="HU193" s="4"/>
      <c r="HV193" s="6"/>
      <c r="HW193" s="4"/>
      <c r="HX193" s="6"/>
      <c r="HY193" s="5"/>
      <c r="HZ193" s="5"/>
      <c r="IA193" s="4"/>
      <c r="IB193" s="6"/>
      <c r="IC193" s="4"/>
      <c r="ID193" s="6"/>
      <c r="IE193" s="5"/>
      <c r="IF193" s="5"/>
      <c r="IG193" s="4"/>
      <c r="IH193" s="6"/>
      <c r="II193" s="4"/>
      <c r="IJ193" s="6"/>
      <c r="IK193" s="5"/>
      <c r="IL193" s="5"/>
      <c r="IM193" s="4"/>
      <c r="IN193" s="6"/>
      <c r="IO193" s="4"/>
      <c r="IP193" s="6"/>
      <c r="IQ193" s="5"/>
      <c r="IR193" s="5"/>
      <c r="IS193" s="4"/>
      <c r="IT193" s="6"/>
      <c r="IU193" s="4"/>
      <c r="IV193" s="6"/>
      <c r="IW193" s="5"/>
      <c r="IX193" s="5"/>
      <c r="IY193" s="4"/>
      <c r="IZ193" s="6"/>
      <c r="JA193" s="4"/>
      <c r="JB193" s="6"/>
      <c r="JC193" s="5"/>
      <c r="JD193" s="5"/>
      <c r="JE193" s="4"/>
      <c r="JF193" s="6"/>
      <c r="JG193" s="4"/>
      <c r="JH193" s="6"/>
      <c r="JI193" s="5"/>
      <c r="JJ193" s="5"/>
      <c r="JK193" s="4"/>
      <c r="JL193" s="6"/>
      <c r="JM193" s="4"/>
      <c r="JN193" s="6"/>
      <c r="JO193" s="5"/>
      <c r="JP193" s="5"/>
      <c r="JQ193" s="4"/>
      <c r="JR193" s="6"/>
      <c r="JS193" s="4"/>
      <c r="JT193" s="6"/>
      <c r="JU193" s="5"/>
      <c r="JV193" s="5"/>
      <c r="JW193" s="4"/>
      <c r="JX193" s="6"/>
      <c r="JY193" s="4"/>
      <c r="JZ193" s="6"/>
      <c r="KA193" s="5"/>
      <c r="KB193" s="5"/>
      <c r="KC193" s="4"/>
      <c r="KD193" s="6"/>
      <c r="KE193" s="4"/>
      <c r="KF193" s="6"/>
      <c r="KG193" s="5"/>
      <c r="KH193" s="5"/>
      <c r="KI193" s="4"/>
      <c r="KJ193" s="6"/>
      <c r="KK193" s="4"/>
      <c r="KL193" s="6"/>
      <c r="KM193" s="5"/>
      <c r="KN193" s="5"/>
    </row>
    <row r="194">
      <c r="A194" s="3" t="s">
        <v>85</v>
      </c>
      <c r="B194" s="3" t="s">
        <v>86</v>
      </c>
      <c r="C194" s="3" t="s">
        <v>87</v>
      </c>
      <c r="D194" s="3" t="s">
        <v>88</v>
      </c>
      <c r="E194" s="3" t="s">
        <v>356</v>
      </c>
      <c r="F194" s="3" t="s">
        <v>104</v>
      </c>
      <c r="G194" s="3" t="s">
        <v>104</v>
      </c>
      <c r="H194" s="3" t="s">
        <v>104</v>
      </c>
      <c r="I194" s="3" t="s">
        <v>1372</v>
      </c>
      <c r="J194" s="3" t="s">
        <v>712</v>
      </c>
      <c r="K194" s="4"/>
      <c r="L194" s="4">
        <f>=ROUNDDOWN({0},0)</f>
      </c>
      <c r="M194" s="4"/>
      <c r="N194" s="5"/>
      <c r="O194" s="4"/>
      <c r="P194" s="4">
        <f>=ROUNDDOWN({0},0)</f>
      </c>
      <c r="Q194" s="4"/>
      <c r="R194" s="5"/>
      <c r="S194" s="4"/>
      <c r="T194" s="6"/>
      <c r="U194" s="4"/>
      <c r="V194" s="6"/>
      <c r="W194" s="5"/>
      <c r="X194" s="5"/>
      <c r="Y194" s="4"/>
      <c r="Z194" s="6"/>
      <c r="AA194" s="4"/>
      <c r="AB194" s="6"/>
      <c r="AC194" s="5"/>
      <c r="AD194" s="5"/>
      <c r="AE194" s="4"/>
      <c r="AF194" s="6"/>
      <c r="AG194" s="4"/>
      <c r="AH194" s="6"/>
      <c r="AI194" s="5"/>
      <c r="AJ194" s="5"/>
      <c r="AK194" s="4"/>
      <c r="AL194" s="6"/>
      <c r="AM194" s="4"/>
      <c r="AN194" s="6"/>
      <c r="AO194" s="5"/>
      <c r="AP194" s="5"/>
      <c r="AQ194" s="4"/>
      <c r="AR194" s="6"/>
      <c r="AS194" s="4"/>
      <c r="AT194" s="6"/>
      <c r="AU194" s="5"/>
      <c r="AV194" s="5"/>
      <c r="AW194" s="4"/>
      <c r="AX194" s="6"/>
      <c r="AY194" s="4"/>
      <c r="AZ194" s="6"/>
      <c r="BA194" s="5"/>
      <c r="BB194" s="5"/>
      <c r="BC194" s="4"/>
      <c r="BD194" s="6"/>
      <c r="BE194" s="4"/>
      <c r="BF194" s="6"/>
      <c r="BG194" s="5"/>
      <c r="BH194" s="5"/>
      <c r="BI194" s="4"/>
      <c r="BJ194" s="6"/>
      <c r="BK194" s="4"/>
      <c r="BL194" s="6"/>
      <c r="BM194" s="5"/>
      <c r="BN194" s="5"/>
      <c r="BO194" s="4"/>
      <c r="BP194" s="6"/>
      <c r="BQ194" s="4"/>
      <c r="BR194" s="6"/>
      <c r="BS194" s="5"/>
      <c r="BT194" s="5"/>
      <c r="BU194" s="4"/>
      <c r="BV194" s="6"/>
      <c r="BW194" s="4"/>
      <c r="BX194" s="6"/>
      <c r="BY194" s="5"/>
      <c r="BZ194" s="5"/>
      <c r="CA194" s="4"/>
      <c r="CB194" s="6"/>
      <c r="CC194" s="4"/>
      <c r="CD194" s="6"/>
      <c r="CE194" s="5"/>
      <c r="CF194" s="5"/>
      <c r="CG194" s="4"/>
      <c r="CH194" s="6"/>
      <c r="CI194" s="4"/>
      <c r="CJ194" s="6"/>
      <c r="CK194" s="5"/>
      <c r="CL194" s="5"/>
      <c r="CM194" s="4"/>
      <c r="CN194" s="6"/>
      <c r="CO194" s="4"/>
      <c r="CP194" s="6"/>
      <c r="CQ194" s="5"/>
      <c r="CR194" s="5"/>
      <c r="CS194" s="4"/>
      <c r="CT194" s="6"/>
      <c r="CU194" s="4"/>
      <c r="CV194" s="6"/>
      <c r="CW194" s="5"/>
      <c r="CX194" s="5"/>
      <c r="CY194" s="4"/>
      <c r="CZ194" s="6"/>
      <c r="DA194" s="4"/>
      <c r="DB194" s="6"/>
      <c r="DC194" s="5"/>
      <c r="DD194" s="5"/>
      <c r="DE194" s="4"/>
      <c r="DF194" s="6"/>
      <c r="DG194" s="4"/>
      <c r="DH194" s="6"/>
      <c r="DI194" s="5"/>
      <c r="DJ194" s="5"/>
      <c r="DK194" s="4"/>
      <c r="DL194" s="6"/>
      <c r="DM194" s="4"/>
      <c r="DN194" s="6"/>
      <c r="DO194" s="5"/>
      <c r="DP194" s="5"/>
      <c r="DQ194" s="4"/>
      <c r="DR194" s="6"/>
      <c r="DS194" s="4"/>
      <c r="DT194" s="6"/>
      <c r="DU194" s="5"/>
      <c r="DV194" s="5"/>
      <c r="DW194" s="4"/>
      <c r="DX194" s="6"/>
      <c r="DY194" s="4"/>
      <c r="DZ194" s="6"/>
      <c r="EA194" s="5"/>
      <c r="EB194" s="5"/>
      <c r="EC194" s="4"/>
      <c r="ED194" s="6"/>
      <c r="EE194" s="4"/>
      <c r="EF194" s="6"/>
      <c r="EG194" s="5"/>
      <c r="EH194" s="5"/>
      <c r="EI194" s="4"/>
      <c r="EJ194" s="6"/>
      <c r="EK194" s="4"/>
      <c r="EL194" s="6"/>
      <c r="EM194" s="5"/>
      <c r="EN194" s="5"/>
      <c r="EO194" s="4"/>
      <c r="EP194" s="6"/>
      <c r="EQ194" s="4"/>
      <c r="ER194" s="6"/>
      <c r="ES194" s="5"/>
      <c r="ET194" s="5"/>
      <c r="EU194" s="4"/>
      <c r="EV194" s="6"/>
      <c r="EW194" s="4"/>
      <c r="EX194" s="6"/>
      <c r="EY194" s="5"/>
      <c r="EZ194" s="5"/>
      <c r="FA194" s="4"/>
      <c r="FB194" s="6"/>
      <c r="FC194" s="4"/>
      <c r="FD194" s="6"/>
      <c r="FE194" s="5"/>
      <c r="FF194" s="5"/>
      <c r="FG194" s="4"/>
      <c r="FH194" s="6"/>
      <c r="FI194" s="4"/>
      <c r="FJ194" s="6"/>
      <c r="FK194" s="5"/>
      <c r="FL194" s="5"/>
      <c r="FM194" s="4"/>
      <c r="FN194" s="6"/>
      <c r="FO194" s="4"/>
      <c r="FP194" s="6"/>
      <c r="FQ194" s="5"/>
      <c r="FR194" s="5"/>
      <c r="FS194" s="4"/>
      <c r="FT194" s="6"/>
      <c r="FU194" s="4"/>
      <c r="FV194" s="6"/>
      <c r="FW194" s="5"/>
      <c r="FX194" s="5"/>
      <c r="FY194" s="4"/>
      <c r="FZ194" s="6"/>
      <c r="GA194" s="4"/>
      <c r="GB194" s="6"/>
      <c r="GC194" s="5"/>
      <c r="GD194" s="5"/>
      <c r="GE194" s="4"/>
      <c r="GF194" s="6"/>
      <c r="GG194" s="4"/>
      <c r="GH194" s="6"/>
      <c r="GI194" s="5"/>
      <c r="GJ194" s="5"/>
      <c r="GK194" s="4"/>
      <c r="GL194" s="6"/>
      <c r="GM194" s="4"/>
      <c r="GN194" s="6"/>
      <c r="GO194" s="5"/>
      <c r="GP194" s="5"/>
      <c r="GQ194" s="4"/>
      <c r="GR194" s="6"/>
      <c r="GS194" s="4"/>
      <c r="GT194" s="6"/>
      <c r="GU194" s="5"/>
      <c r="GV194" s="5"/>
      <c r="GW194" s="4"/>
      <c r="GX194" s="6"/>
      <c r="GY194" s="4"/>
      <c r="GZ194" s="6"/>
      <c r="HA194" s="5"/>
      <c r="HB194" s="5"/>
      <c r="HC194" s="4"/>
      <c r="HD194" s="6"/>
      <c r="HE194" s="4"/>
      <c r="HF194" s="6"/>
      <c r="HG194" s="5"/>
      <c r="HH194" s="5"/>
      <c r="HI194" s="4"/>
      <c r="HJ194" s="6"/>
      <c r="HK194" s="4"/>
      <c r="HL194" s="6"/>
      <c r="HM194" s="5"/>
      <c r="HN194" s="5"/>
      <c r="HO194" s="4"/>
      <c r="HP194" s="6"/>
      <c r="HQ194" s="4"/>
      <c r="HR194" s="6"/>
      <c r="HS194" s="5"/>
      <c r="HT194" s="5"/>
      <c r="HU194" s="4"/>
      <c r="HV194" s="6"/>
      <c r="HW194" s="4"/>
      <c r="HX194" s="6"/>
      <c r="HY194" s="5"/>
      <c r="HZ194" s="5"/>
      <c r="IA194" s="4"/>
      <c r="IB194" s="6"/>
      <c r="IC194" s="4"/>
      <c r="ID194" s="6"/>
      <c r="IE194" s="5"/>
      <c r="IF194" s="5"/>
      <c r="IG194" s="4"/>
      <c r="IH194" s="6"/>
      <c r="II194" s="4"/>
      <c r="IJ194" s="6"/>
      <c r="IK194" s="5"/>
      <c r="IL194" s="5"/>
      <c r="IM194" s="4"/>
      <c r="IN194" s="6"/>
      <c r="IO194" s="4"/>
      <c r="IP194" s="6"/>
      <c r="IQ194" s="5"/>
      <c r="IR194" s="5"/>
      <c r="IS194" s="4"/>
      <c r="IT194" s="6"/>
      <c r="IU194" s="4"/>
      <c r="IV194" s="6"/>
      <c r="IW194" s="5"/>
      <c r="IX194" s="5"/>
      <c r="IY194" s="4"/>
      <c r="IZ194" s="6"/>
      <c r="JA194" s="4"/>
      <c r="JB194" s="6"/>
      <c r="JC194" s="5"/>
      <c r="JD194" s="5"/>
      <c r="JE194" s="4"/>
      <c r="JF194" s="6"/>
      <c r="JG194" s="4"/>
      <c r="JH194" s="6"/>
      <c r="JI194" s="5"/>
      <c r="JJ194" s="5"/>
      <c r="JK194" s="4"/>
      <c r="JL194" s="6"/>
      <c r="JM194" s="4"/>
      <c r="JN194" s="6"/>
      <c r="JO194" s="5"/>
      <c r="JP194" s="5"/>
      <c r="JQ194" s="4"/>
      <c r="JR194" s="6"/>
      <c r="JS194" s="4"/>
      <c r="JT194" s="6"/>
      <c r="JU194" s="5"/>
      <c r="JV194" s="5"/>
      <c r="JW194" s="4"/>
      <c r="JX194" s="6"/>
      <c r="JY194" s="4"/>
      <c r="JZ194" s="6"/>
      <c r="KA194" s="5"/>
      <c r="KB194" s="5"/>
      <c r="KC194" s="4"/>
      <c r="KD194" s="6"/>
      <c r="KE194" s="4"/>
      <c r="KF194" s="6"/>
      <c r="KG194" s="5"/>
      <c r="KH194" s="5"/>
      <c r="KI194" s="4"/>
      <c r="KJ194" s="6"/>
      <c r="KK194" s="4"/>
      <c r="KL194" s="6"/>
      <c r="KM194" s="5"/>
      <c r="KN194" s="5"/>
    </row>
    <row r="195">
      <c r="A195" s="3" t="s">
        <v>85</v>
      </c>
      <c r="B195" s="3" t="s">
        <v>86</v>
      </c>
      <c r="C195" s="3" t="s">
        <v>87</v>
      </c>
      <c r="D195" s="3" t="s">
        <v>88</v>
      </c>
      <c r="E195" s="3" t="s">
        <v>361</v>
      </c>
      <c r="F195" s="3" t="s">
        <v>362</v>
      </c>
      <c r="G195" s="3" t="s">
        <v>363</v>
      </c>
      <c r="H195" s="3" t="s">
        <v>104</v>
      </c>
      <c r="I195" s="3" t="s">
        <v>1339</v>
      </c>
      <c r="J195" s="3" t="s">
        <v>1354</v>
      </c>
      <c r="K195" s="4"/>
      <c r="L195" s="4">
        <f>=ROUNDDOWN({0},0)</f>
      </c>
      <c r="M195" s="4"/>
      <c r="N195" s="5"/>
      <c r="O195" s="4"/>
      <c r="P195" s="4">
        <f>=ROUNDDOWN({0},0)</f>
      </c>
      <c r="Q195" s="4"/>
      <c r="R195" s="5"/>
      <c r="S195" s="4"/>
      <c r="T195" s="6"/>
      <c r="U195" s="4"/>
      <c r="V195" s="6"/>
      <c r="W195" s="5"/>
      <c r="X195" s="5"/>
      <c r="Y195" s="4"/>
      <c r="Z195" s="6"/>
      <c r="AA195" s="4"/>
      <c r="AB195" s="6"/>
      <c r="AC195" s="5"/>
      <c r="AD195" s="5"/>
      <c r="AE195" s="4"/>
      <c r="AF195" s="6"/>
      <c r="AG195" s="4"/>
      <c r="AH195" s="6"/>
      <c r="AI195" s="5"/>
      <c r="AJ195" s="5"/>
      <c r="AK195" s="4"/>
      <c r="AL195" s="6"/>
      <c r="AM195" s="4"/>
      <c r="AN195" s="6"/>
      <c r="AO195" s="5"/>
      <c r="AP195" s="5"/>
      <c r="AQ195" s="4"/>
      <c r="AR195" s="6"/>
      <c r="AS195" s="4"/>
      <c r="AT195" s="6"/>
      <c r="AU195" s="5"/>
      <c r="AV195" s="5"/>
      <c r="AW195" s="4"/>
      <c r="AX195" s="6"/>
      <c r="AY195" s="4"/>
      <c r="AZ195" s="6"/>
      <c r="BA195" s="5"/>
      <c r="BB195" s="5"/>
      <c r="BC195" s="4"/>
      <c r="BD195" s="6"/>
      <c r="BE195" s="4"/>
      <c r="BF195" s="6"/>
      <c r="BG195" s="5"/>
      <c r="BH195" s="5"/>
      <c r="BI195" s="4"/>
      <c r="BJ195" s="6"/>
      <c r="BK195" s="4"/>
      <c r="BL195" s="6"/>
      <c r="BM195" s="5"/>
      <c r="BN195" s="5"/>
      <c r="BO195" s="4"/>
      <c r="BP195" s="6"/>
      <c r="BQ195" s="4"/>
      <c r="BR195" s="6"/>
      <c r="BS195" s="5"/>
      <c r="BT195" s="5"/>
      <c r="BU195" s="4"/>
      <c r="BV195" s="6"/>
      <c r="BW195" s="4"/>
      <c r="BX195" s="6"/>
      <c r="BY195" s="5"/>
      <c r="BZ195" s="5"/>
      <c r="CA195" s="4"/>
      <c r="CB195" s="6"/>
      <c r="CC195" s="4"/>
      <c r="CD195" s="6"/>
      <c r="CE195" s="5"/>
      <c r="CF195" s="5"/>
      <c r="CG195" s="4"/>
      <c r="CH195" s="6"/>
      <c r="CI195" s="4"/>
      <c r="CJ195" s="6"/>
      <c r="CK195" s="5"/>
      <c r="CL195" s="5"/>
      <c r="CM195" s="4"/>
      <c r="CN195" s="6"/>
      <c r="CO195" s="4"/>
      <c r="CP195" s="6"/>
      <c r="CQ195" s="5"/>
      <c r="CR195" s="5"/>
      <c r="CS195" s="4"/>
      <c r="CT195" s="6"/>
      <c r="CU195" s="4"/>
      <c r="CV195" s="6"/>
      <c r="CW195" s="5"/>
      <c r="CX195" s="5"/>
      <c r="CY195" s="4"/>
      <c r="CZ195" s="6"/>
      <c r="DA195" s="4"/>
      <c r="DB195" s="6"/>
      <c r="DC195" s="5"/>
      <c r="DD195" s="5"/>
      <c r="DE195" s="4"/>
      <c r="DF195" s="6"/>
      <c r="DG195" s="4"/>
      <c r="DH195" s="6"/>
      <c r="DI195" s="5"/>
      <c r="DJ195" s="5"/>
      <c r="DK195" s="4"/>
      <c r="DL195" s="6"/>
      <c r="DM195" s="4"/>
      <c r="DN195" s="6"/>
      <c r="DO195" s="5"/>
      <c r="DP195" s="5"/>
      <c r="DQ195" s="4"/>
      <c r="DR195" s="6"/>
      <c r="DS195" s="4"/>
      <c r="DT195" s="6"/>
      <c r="DU195" s="5"/>
      <c r="DV195" s="5"/>
      <c r="DW195" s="4"/>
      <c r="DX195" s="6"/>
      <c r="DY195" s="4"/>
      <c r="DZ195" s="6"/>
      <c r="EA195" s="5"/>
      <c r="EB195" s="5"/>
      <c r="EC195" s="4"/>
      <c r="ED195" s="6"/>
      <c r="EE195" s="4"/>
      <c r="EF195" s="6"/>
      <c r="EG195" s="5"/>
      <c r="EH195" s="5"/>
      <c r="EI195" s="4"/>
      <c r="EJ195" s="6"/>
      <c r="EK195" s="4"/>
      <c r="EL195" s="6"/>
      <c r="EM195" s="5"/>
      <c r="EN195" s="5"/>
      <c r="EO195" s="4"/>
      <c r="EP195" s="6"/>
      <c r="EQ195" s="4"/>
      <c r="ER195" s="6"/>
      <c r="ES195" s="5"/>
      <c r="ET195" s="5"/>
      <c r="EU195" s="4"/>
      <c r="EV195" s="6"/>
      <c r="EW195" s="4"/>
      <c r="EX195" s="6"/>
      <c r="EY195" s="5"/>
      <c r="EZ195" s="5"/>
      <c r="FA195" s="4"/>
      <c r="FB195" s="6"/>
      <c r="FC195" s="4"/>
      <c r="FD195" s="6"/>
      <c r="FE195" s="5"/>
      <c r="FF195" s="5"/>
      <c r="FG195" s="4"/>
      <c r="FH195" s="6"/>
      <c r="FI195" s="4"/>
      <c r="FJ195" s="6"/>
      <c r="FK195" s="5"/>
      <c r="FL195" s="5"/>
      <c r="FM195" s="4"/>
      <c r="FN195" s="6"/>
      <c r="FO195" s="4"/>
      <c r="FP195" s="6"/>
      <c r="FQ195" s="5"/>
      <c r="FR195" s="5"/>
      <c r="FS195" s="4"/>
      <c r="FT195" s="6"/>
      <c r="FU195" s="4"/>
      <c r="FV195" s="6"/>
      <c r="FW195" s="5"/>
      <c r="FX195" s="5"/>
      <c r="FY195" s="4"/>
      <c r="FZ195" s="6"/>
      <c r="GA195" s="4"/>
      <c r="GB195" s="6"/>
      <c r="GC195" s="5"/>
      <c r="GD195" s="5"/>
      <c r="GE195" s="4"/>
      <c r="GF195" s="6"/>
      <c r="GG195" s="4"/>
      <c r="GH195" s="6"/>
      <c r="GI195" s="5"/>
      <c r="GJ195" s="5"/>
      <c r="GK195" s="4"/>
      <c r="GL195" s="6"/>
      <c r="GM195" s="4"/>
      <c r="GN195" s="6"/>
      <c r="GO195" s="5"/>
      <c r="GP195" s="5"/>
      <c r="GQ195" s="4"/>
      <c r="GR195" s="6"/>
      <c r="GS195" s="4"/>
      <c r="GT195" s="6"/>
      <c r="GU195" s="5"/>
      <c r="GV195" s="5"/>
      <c r="GW195" s="4"/>
      <c r="GX195" s="6"/>
      <c r="GY195" s="4"/>
      <c r="GZ195" s="6"/>
      <c r="HA195" s="5"/>
      <c r="HB195" s="5"/>
      <c r="HC195" s="4"/>
      <c r="HD195" s="6"/>
      <c r="HE195" s="4"/>
      <c r="HF195" s="6"/>
      <c r="HG195" s="5"/>
      <c r="HH195" s="5"/>
      <c r="HI195" s="4"/>
      <c r="HJ195" s="6"/>
      <c r="HK195" s="4"/>
      <c r="HL195" s="6"/>
      <c r="HM195" s="5"/>
      <c r="HN195" s="5"/>
      <c r="HO195" s="4"/>
      <c r="HP195" s="6"/>
      <c r="HQ195" s="4"/>
      <c r="HR195" s="6"/>
      <c r="HS195" s="5"/>
      <c r="HT195" s="5"/>
      <c r="HU195" s="4"/>
      <c r="HV195" s="6"/>
      <c r="HW195" s="4"/>
      <c r="HX195" s="6"/>
      <c r="HY195" s="5"/>
      <c r="HZ195" s="5"/>
      <c r="IA195" s="4"/>
      <c r="IB195" s="6"/>
      <c r="IC195" s="4"/>
      <c r="ID195" s="6"/>
      <c r="IE195" s="5"/>
      <c r="IF195" s="5"/>
      <c r="IG195" s="4"/>
      <c r="IH195" s="6"/>
      <c r="II195" s="4"/>
      <c r="IJ195" s="6"/>
      <c r="IK195" s="5"/>
      <c r="IL195" s="5"/>
      <c r="IM195" s="4"/>
      <c r="IN195" s="6"/>
      <c r="IO195" s="4"/>
      <c r="IP195" s="6"/>
      <c r="IQ195" s="5"/>
      <c r="IR195" s="5"/>
      <c r="IS195" s="4"/>
      <c r="IT195" s="6"/>
      <c r="IU195" s="4"/>
      <c r="IV195" s="6"/>
      <c r="IW195" s="5"/>
      <c r="IX195" s="5"/>
      <c r="IY195" s="4"/>
      <c r="IZ195" s="6"/>
      <c r="JA195" s="4"/>
      <c r="JB195" s="6"/>
      <c r="JC195" s="5"/>
      <c r="JD195" s="5"/>
      <c r="JE195" s="4"/>
      <c r="JF195" s="6"/>
      <c r="JG195" s="4"/>
      <c r="JH195" s="6"/>
      <c r="JI195" s="5"/>
      <c r="JJ195" s="5"/>
      <c r="JK195" s="4"/>
      <c r="JL195" s="6"/>
      <c r="JM195" s="4"/>
      <c r="JN195" s="6"/>
      <c r="JO195" s="5"/>
      <c r="JP195" s="5"/>
      <c r="JQ195" s="4"/>
      <c r="JR195" s="6"/>
      <c r="JS195" s="4"/>
      <c r="JT195" s="6"/>
      <c r="JU195" s="5"/>
      <c r="JV195" s="5"/>
      <c r="JW195" s="4"/>
      <c r="JX195" s="6"/>
      <c r="JY195" s="4"/>
      <c r="JZ195" s="6"/>
      <c r="KA195" s="5"/>
      <c r="KB195" s="5"/>
      <c r="KC195" s="4"/>
      <c r="KD195" s="6"/>
      <c r="KE195" s="4"/>
      <c r="KF195" s="6"/>
      <c r="KG195" s="5"/>
      <c r="KH195" s="5"/>
      <c r="KI195" s="4"/>
      <c r="KJ195" s="6"/>
      <c r="KK195" s="4"/>
      <c r="KL195" s="6"/>
      <c r="KM195" s="5"/>
      <c r="KN195" s="5"/>
    </row>
    <row r="196">
      <c r="A196" s="3" t="s">
        <v>85</v>
      </c>
      <c r="B196" s="3" t="s">
        <v>86</v>
      </c>
      <c r="C196" s="3" t="s">
        <v>87</v>
      </c>
      <c r="D196" s="3" t="s">
        <v>88</v>
      </c>
      <c r="E196" s="3" t="s">
        <v>389</v>
      </c>
      <c r="F196" s="3" t="s">
        <v>389</v>
      </c>
      <c r="G196" s="3" t="s">
        <v>389</v>
      </c>
      <c r="H196" s="3" t="s">
        <v>104</v>
      </c>
      <c r="I196" s="3" t="s">
        <v>1339</v>
      </c>
      <c r="J196" s="3" t="s">
        <v>1373</v>
      </c>
      <c r="K196" s="4"/>
      <c r="L196" s="4">
        <f>=ROUNDDOWN({0},0)</f>
      </c>
      <c r="M196" s="4"/>
      <c r="N196" s="5"/>
      <c r="O196" s="4"/>
      <c r="P196" s="4">
        <f>=ROUNDDOWN({0},0)</f>
      </c>
      <c r="Q196" s="4"/>
      <c r="R196" s="5"/>
      <c r="S196" s="4"/>
      <c r="T196" s="6"/>
      <c r="U196" s="4"/>
      <c r="V196" s="6"/>
      <c r="W196" s="5"/>
      <c r="X196" s="5"/>
      <c r="Y196" s="4"/>
      <c r="Z196" s="6"/>
      <c r="AA196" s="4"/>
      <c r="AB196" s="6"/>
      <c r="AC196" s="5"/>
      <c r="AD196" s="5"/>
      <c r="AE196" s="4"/>
      <c r="AF196" s="6"/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/>
      <c r="AR196" s="6"/>
      <c r="AS196" s="4"/>
      <c r="AT196" s="6"/>
      <c r="AU196" s="5"/>
      <c r="AV196" s="5"/>
      <c r="AW196" s="4"/>
      <c r="AX196" s="6"/>
      <c r="AY196" s="4"/>
      <c r="AZ196" s="6"/>
      <c r="BA196" s="5"/>
      <c r="BB196" s="5"/>
      <c r="BC196" s="4"/>
      <c r="BD196" s="6"/>
      <c r="BE196" s="4"/>
      <c r="BF196" s="6"/>
      <c r="BG196" s="5"/>
      <c r="BH196" s="5"/>
      <c r="BI196" s="4"/>
      <c r="BJ196" s="6"/>
      <c r="BK196" s="4"/>
      <c r="BL196" s="6"/>
      <c r="BM196" s="5"/>
      <c r="BN196" s="5"/>
      <c r="BO196" s="4"/>
      <c r="BP196" s="6"/>
      <c r="BQ196" s="4"/>
      <c r="BR196" s="6"/>
      <c r="BS196" s="5"/>
      <c r="BT196" s="5"/>
      <c r="BU196" s="4"/>
      <c r="BV196" s="6"/>
      <c r="BW196" s="4"/>
      <c r="BX196" s="6"/>
      <c r="BY196" s="5"/>
      <c r="BZ196" s="5"/>
      <c r="CA196" s="4"/>
      <c r="CB196" s="6"/>
      <c r="CC196" s="4"/>
      <c r="CD196" s="6"/>
      <c r="CE196" s="5"/>
      <c r="CF196" s="5"/>
      <c r="CG196" s="4"/>
      <c r="CH196" s="6"/>
      <c r="CI196" s="4"/>
      <c r="CJ196" s="6"/>
      <c r="CK196" s="5"/>
      <c r="CL196" s="5"/>
      <c r="CM196" s="4"/>
      <c r="CN196" s="6"/>
      <c r="CO196" s="4"/>
      <c r="CP196" s="6"/>
      <c r="CQ196" s="5"/>
      <c r="CR196" s="5"/>
      <c r="CS196" s="4"/>
      <c r="CT196" s="6"/>
      <c r="CU196" s="4"/>
      <c r="CV196" s="6"/>
      <c r="CW196" s="5"/>
      <c r="CX196" s="5"/>
      <c r="CY196" s="4"/>
      <c r="CZ196" s="6"/>
      <c r="DA196" s="4"/>
      <c r="DB196" s="6"/>
      <c r="DC196" s="5"/>
      <c r="DD196" s="5"/>
      <c r="DE196" s="4"/>
      <c r="DF196" s="6"/>
      <c r="DG196" s="4"/>
      <c r="DH196" s="6"/>
      <c r="DI196" s="5"/>
      <c r="DJ196" s="5"/>
      <c r="DK196" s="4"/>
      <c r="DL196" s="6"/>
      <c r="DM196" s="4"/>
      <c r="DN196" s="6"/>
      <c r="DO196" s="5"/>
      <c r="DP196" s="5"/>
      <c r="DQ196" s="4"/>
      <c r="DR196" s="6"/>
      <c r="DS196" s="4"/>
      <c r="DT196" s="6"/>
      <c r="DU196" s="5"/>
      <c r="DV196" s="5"/>
      <c r="DW196" s="4"/>
      <c r="DX196" s="6"/>
      <c r="DY196" s="4"/>
      <c r="DZ196" s="6"/>
      <c r="EA196" s="5"/>
      <c r="EB196" s="5"/>
      <c r="EC196" s="4"/>
      <c r="ED196" s="6"/>
      <c r="EE196" s="4"/>
      <c r="EF196" s="6"/>
      <c r="EG196" s="5"/>
      <c r="EH196" s="5"/>
      <c r="EI196" s="4"/>
      <c r="EJ196" s="6"/>
      <c r="EK196" s="4"/>
      <c r="EL196" s="6"/>
      <c r="EM196" s="5"/>
      <c r="EN196" s="5"/>
      <c r="EO196" s="4"/>
      <c r="EP196" s="6"/>
      <c r="EQ196" s="4"/>
      <c r="ER196" s="6"/>
      <c r="ES196" s="5"/>
      <c r="ET196" s="5"/>
      <c r="EU196" s="4"/>
      <c r="EV196" s="6"/>
      <c r="EW196" s="4"/>
      <c r="EX196" s="6"/>
      <c r="EY196" s="5"/>
      <c r="EZ196" s="5"/>
      <c r="FA196" s="4"/>
      <c r="FB196" s="6"/>
      <c r="FC196" s="4"/>
      <c r="FD196" s="6"/>
      <c r="FE196" s="5"/>
      <c r="FF196" s="5"/>
      <c r="FG196" s="4"/>
      <c r="FH196" s="6"/>
      <c r="FI196" s="4"/>
      <c r="FJ196" s="6"/>
      <c r="FK196" s="5"/>
      <c r="FL196" s="5"/>
      <c r="FM196" s="4"/>
      <c r="FN196" s="6"/>
      <c r="FO196" s="4"/>
      <c r="FP196" s="6"/>
      <c r="FQ196" s="5"/>
      <c r="FR196" s="5"/>
      <c r="FS196" s="4"/>
      <c r="FT196" s="6"/>
      <c r="FU196" s="4"/>
      <c r="FV196" s="6"/>
      <c r="FW196" s="5"/>
      <c r="FX196" s="5"/>
      <c r="FY196" s="4"/>
      <c r="FZ196" s="6"/>
      <c r="GA196" s="4"/>
      <c r="GB196" s="6"/>
      <c r="GC196" s="5"/>
      <c r="GD196" s="5"/>
      <c r="GE196" s="4"/>
      <c r="GF196" s="6"/>
      <c r="GG196" s="4"/>
      <c r="GH196" s="6"/>
      <c r="GI196" s="5"/>
      <c r="GJ196" s="5"/>
      <c r="GK196" s="4"/>
      <c r="GL196" s="6"/>
      <c r="GM196" s="4"/>
      <c r="GN196" s="6"/>
      <c r="GO196" s="5"/>
      <c r="GP196" s="5"/>
      <c r="GQ196" s="4"/>
      <c r="GR196" s="6"/>
      <c r="GS196" s="4"/>
      <c r="GT196" s="6"/>
      <c r="GU196" s="5"/>
      <c r="GV196" s="5"/>
      <c r="GW196" s="4"/>
      <c r="GX196" s="6"/>
      <c r="GY196" s="4"/>
      <c r="GZ196" s="6"/>
      <c r="HA196" s="5"/>
      <c r="HB196" s="5"/>
      <c r="HC196" s="4"/>
      <c r="HD196" s="6"/>
      <c r="HE196" s="4"/>
      <c r="HF196" s="6"/>
      <c r="HG196" s="5"/>
      <c r="HH196" s="5"/>
      <c r="HI196" s="4"/>
      <c r="HJ196" s="6"/>
      <c r="HK196" s="4"/>
      <c r="HL196" s="6"/>
      <c r="HM196" s="5"/>
      <c r="HN196" s="5"/>
      <c r="HO196" s="4"/>
      <c r="HP196" s="6"/>
      <c r="HQ196" s="4"/>
      <c r="HR196" s="6"/>
      <c r="HS196" s="5"/>
      <c r="HT196" s="5"/>
      <c r="HU196" s="4"/>
      <c r="HV196" s="6"/>
      <c r="HW196" s="4"/>
      <c r="HX196" s="6"/>
      <c r="HY196" s="5"/>
      <c r="HZ196" s="5"/>
      <c r="IA196" s="4"/>
      <c r="IB196" s="6"/>
      <c r="IC196" s="4"/>
      <c r="ID196" s="6"/>
      <c r="IE196" s="5"/>
      <c r="IF196" s="5"/>
      <c r="IG196" s="4"/>
      <c r="IH196" s="6"/>
      <c r="II196" s="4"/>
      <c r="IJ196" s="6"/>
      <c r="IK196" s="5"/>
      <c r="IL196" s="5"/>
      <c r="IM196" s="4"/>
      <c r="IN196" s="6"/>
      <c r="IO196" s="4"/>
      <c r="IP196" s="6"/>
      <c r="IQ196" s="5"/>
      <c r="IR196" s="5"/>
      <c r="IS196" s="4"/>
      <c r="IT196" s="6"/>
      <c r="IU196" s="4"/>
      <c r="IV196" s="6"/>
      <c r="IW196" s="5"/>
      <c r="IX196" s="5"/>
      <c r="IY196" s="4"/>
      <c r="IZ196" s="6"/>
      <c r="JA196" s="4"/>
      <c r="JB196" s="6"/>
      <c r="JC196" s="5"/>
      <c r="JD196" s="5"/>
      <c r="JE196" s="4"/>
      <c r="JF196" s="6"/>
      <c r="JG196" s="4"/>
      <c r="JH196" s="6"/>
      <c r="JI196" s="5"/>
      <c r="JJ196" s="5"/>
      <c r="JK196" s="4"/>
      <c r="JL196" s="6"/>
      <c r="JM196" s="4"/>
      <c r="JN196" s="6"/>
      <c r="JO196" s="5"/>
      <c r="JP196" s="5"/>
      <c r="JQ196" s="4"/>
      <c r="JR196" s="6"/>
      <c r="JS196" s="4"/>
      <c r="JT196" s="6"/>
      <c r="JU196" s="5"/>
      <c r="JV196" s="5"/>
      <c r="JW196" s="4"/>
      <c r="JX196" s="6"/>
      <c r="JY196" s="4"/>
      <c r="JZ196" s="6"/>
      <c r="KA196" s="5"/>
      <c r="KB196" s="5"/>
      <c r="KC196" s="4"/>
      <c r="KD196" s="6"/>
      <c r="KE196" s="4"/>
      <c r="KF196" s="6"/>
      <c r="KG196" s="5"/>
      <c r="KH196" s="5"/>
      <c r="KI196" s="4"/>
      <c r="KJ196" s="6"/>
      <c r="KK196" s="4"/>
      <c r="KL196" s="6"/>
      <c r="KM196" s="5"/>
      <c r="KN196" s="5"/>
    </row>
    <row r="197">
      <c r="A197" s="3" t="s">
        <v>85</v>
      </c>
      <c r="B197" s="3" t="s">
        <v>86</v>
      </c>
      <c r="C197" s="3" t="s">
        <v>87</v>
      </c>
      <c r="D197" s="3" t="s">
        <v>88</v>
      </c>
      <c r="E197" s="3" t="s">
        <v>376</v>
      </c>
      <c r="F197" s="3" t="s">
        <v>377</v>
      </c>
      <c r="G197" s="3" t="s">
        <v>378</v>
      </c>
      <c r="H197" s="3" t="s">
        <v>96</v>
      </c>
      <c r="I197" s="3" t="s">
        <v>1320</v>
      </c>
      <c r="J197" s="3" t="s">
        <v>1370</v>
      </c>
      <c r="K197" s="4">
        <v>932</v>
      </c>
      <c r="L197" s="4">
        <f>=ROUNDDOWN({0},0)</f>
      </c>
      <c r="M197" s="4">
        <v>2330</v>
      </c>
      <c r="N197" s="5"/>
      <c r="O197" s="4"/>
      <c r="P197" s="4">
        <f>=ROUNDDOWN({0},0)</f>
      </c>
      <c r="Q197" s="4"/>
      <c r="R197" s="5"/>
      <c r="S197" s="4"/>
      <c r="T197" s="6"/>
      <c r="U197" s="4"/>
      <c r="V197" s="6"/>
      <c r="W197" s="5"/>
      <c r="X197" s="5"/>
      <c r="Y197" s="4"/>
      <c r="Z197" s="6"/>
      <c r="AA197" s="4"/>
      <c r="AB197" s="6"/>
      <c r="AC197" s="5"/>
      <c r="AD197" s="5"/>
      <c r="AE197" s="4"/>
      <c r="AF197" s="6"/>
      <c r="AG197" s="4"/>
      <c r="AH197" s="6"/>
      <c r="AI197" s="5"/>
      <c r="AJ197" s="5"/>
      <c r="AK197" s="4"/>
      <c r="AL197" s="6"/>
      <c r="AM197" s="4"/>
      <c r="AN197" s="6"/>
      <c r="AO197" s="5"/>
      <c r="AP197" s="5"/>
      <c r="AQ197" s="4"/>
      <c r="AR197" s="6"/>
      <c r="AS197" s="4"/>
      <c r="AT197" s="6"/>
      <c r="AU197" s="5"/>
      <c r="AV197" s="5"/>
      <c r="AW197" s="4"/>
      <c r="AX197" s="6"/>
      <c r="AY197" s="4"/>
      <c r="AZ197" s="6"/>
      <c r="BA197" s="5"/>
      <c r="BB197" s="5"/>
      <c r="BC197" s="4"/>
      <c r="BD197" s="6"/>
      <c r="BE197" s="4"/>
      <c r="BF197" s="6"/>
      <c r="BG197" s="5"/>
      <c r="BH197" s="5"/>
      <c r="BI197" s="4"/>
      <c r="BJ197" s="6"/>
      <c r="BK197" s="4"/>
      <c r="BL197" s="6"/>
      <c r="BM197" s="5"/>
      <c r="BN197" s="5"/>
      <c r="BO197" s="4"/>
      <c r="BP197" s="6"/>
      <c r="BQ197" s="4"/>
      <c r="BR197" s="6"/>
      <c r="BS197" s="5"/>
      <c r="BT197" s="5"/>
      <c r="BU197" s="4"/>
      <c r="BV197" s="6"/>
      <c r="BW197" s="4"/>
      <c r="BX197" s="6"/>
      <c r="BY197" s="5"/>
      <c r="BZ197" s="5"/>
      <c r="CA197" s="4"/>
      <c r="CB197" s="6"/>
      <c r="CC197" s="4"/>
      <c r="CD197" s="6"/>
      <c r="CE197" s="5"/>
      <c r="CF197" s="5"/>
      <c r="CG197" s="4"/>
      <c r="CH197" s="6"/>
      <c r="CI197" s="4"/>
      <c r="CJ197" s="6"/>
      <c r="CK197" s="5"/>
      <c r="CL197" s="5"/>
      <c r="CM197" s="4"/>
      <c r="CN197" s="6"/>
      <c r="CO197" s="4"/>
      <c r="CP197" s="6"/>
      <c r="CQ197" s="5"/>
      <c r="CR197" s="5"/>
      <c r="CS197" s="4"/>
      <c r="CT197" s="6"/>
      <c r="CU197" s="4"/>
      <c r="CV197" s="6"/>
      <c r="CW197" s="5"/>
      <c r="CX197" s="5"/>
      <c r="CY197" s="4"/>
      <c r="CZ197" s="6"/>
      <c r="DA197" s="4"/>
      <c r="DB197" s="6"/>
      <c r="DC197" s="5"/>
      <c r="DD197" s="5"/>
      <c r="DE197" s="4"/>
      <c r="DF197" s="6"/>
      <c r="DG197" s="4"/>
      <c r="DH197" s="6"/>
      <c r="DI197" s="5"/>
      <c r="DJ197" s="5"/>
      <c r="DK197" s="4"/>
      <c r="DL197" s="6"/>
      <c r="DM197" s="4"/>
      <c r="DN197" s="6"/>
      <c r="DO197" s="5"/>
      <c r="DP197" s="5"/>
      <c r="DQ197" s="4"/>
      <c r="DR197" s="6"/>
      <c r="DS197" s="4"/>
      <c r="DT197" s="6"/>
      <c r="DU197" s="5"/>
      <c r="DV197" s="5"/>
      <c r="DW197" s="4"/>
      <c r="DX197" s="6"/>
      <c r="DY197" s="4"/>
      <c r="DZ197" s="6"/>
      <c r="EA197" s="5"/>
      <c r="EB197" s="5"/>
      <c r="EC197" s="4"/>
      <c r="ED197" s="6"/>
      <c r="EE197" s="4"/>
      <c r="EF197" s="6"/>
      <c r="EG197" s="5"/>
      <c r="EH197" s="5"/>
      <c r="EI197" s="4"/>
      <c r="EJ197" s="6"/>
      <c r="EK197" s="4"/>
      <c r="EL197" s="6"/>
      <c r="EM197" s="5"/>
      <c r="EN197" s="5"/>
      <c r="EO197" s="4"/>
      <c r="EP197" s="6"/>
      <c r="EQ197" s="4"/>
      <c r="ER197" s="6"/>
      <c r="ES197" s="5"/>
      <c r="ET197" s="5"/>
      <c r="EU197" s="4"/>
      <c r="EV197" s="6"/>
      <c r="EW197" s="4"/>
      <c r="EX197" s="6"/>
      <c r="EY197" s="5"/>
      <c r="EZ197" s="5"/>
      <c r="FA197" s="4"/>
      <c r="FB197" s="6"/>
      <c r="FC197" s="4"/>
      <c r="FD197" s="6"/>
      <c r="FE197" s="5"/>
      <c r="FF197" s="5"/>
      <c r="FG197" s="4"/>
      <c r="FH197" s="6"/>
      <c r="FI197" s="4"/>
      <c r="FJ197" s="6"/>
      <c r="FK197" s="5"/>
      <c r="FL197" s="5"/>
      <c r="FM197" s="4"/>
      <c r="FN197" s="6"/>
      <c r="FO197" s="4"/>
      <c r="FP197" s="6"/>
      <c r="FQ197" s="5"/>
      <c r="FR197" s="5"/>
      <c r="FS197" s="4"/>
      <c r="FT197" s="6"/>
      <c r="FU197" s="4"/>
      <c r="FV197" s="6"/>
      <c r="FW197" s="5"/>
      <c r="FX197" s="5"/>
      <c r="FY197" s="4"/>
      <c r="FZ197" s="6"/>
      <c r="GA197" s="4"/>
      <c r="GB197" s="6"/>
      <c r="GC197" s="5"/>
      <c r="GD197" s="5"/>
      <c r="GE197" s="4"/>
      <c r="GF197" s="6"/>
      <c r="GG197" s="4"/>
      <c r="GH197" s="6"/>
      <c r="GI197" s="5"/>
      <c r="GJ197" s="5"/>
      <c r="GK197" s="4"/>
      <c r="GL197" s="6"/>
      <c r="GM197" s="4"/>
      <c r="GN197" s="6"/>
      <c r="GO197" s="5"/>
      <c r="GP197" s="5"/>
      <c r="GQ197" s="4"/>
      <c r="GR197" s="6"/>
      <c r="GS197" s="4"/>
      <c r="GT197" s="6"/>
      <c r="GU197" s="5"/>
      <c r="GV197" s="5"/>
      <c r="GW197" s="4"/>
      <c r="GX197" s="6"/>
      <c r="GY197" s="4"/>
      <c r="GZ197" s="6"/>
      <c r="HA197" s="5"/>
      <c r="HB197" s="5"/>
      <c r="HC197" s="4"/>
      <c r="HD197" s="6"/>
      <c r="HE197" s="4"/>
      <c r="HF197" s="6"/>
      <c r="HG197" s="5"/>
      <c r="HH197" s="5"/>
      <c r="HI197" s="4"/>
      <c r="HJ197" s="6"/>
      <c r="HK197" s="4"/>
      <c r="HL197" s="6"/>
      <c r="HM197" s="5"/>
      <c r="HN197" s="5"/>
      <c r="HO197" s="4"/>
      <c r="HP197" s="6"/>
      <c r="HQ197" s="4"/>
      <c r="HR197" s="6"/>
      <c r="HS197" s="5"/>
      <c r="HT197" s="5"/>
      <c r="HU197" s="4"/>
      <c r="HV197" s="6"/>
      <c r="HW197" s="4"/>
      <c r="HX197" s="6"/>
      <c r="HY197" s="5"/>
      <c r="HZ197" s="5"/>
      <c r="IA197" s="4"/>
      <c r="IB197" s="6"/>
      <c r="IC197" s="4"/>
      <c r="ID197" s="6"/>
      <c r="IE197" s="5"/>
      <c r="IF197" s="5"/>
      <c r="IG197" s="4"/>
      <c r="IH197" s="6"/>
      <c r="II197" s="4"/>
      <c r="IJ197" s="6"/>
      <c r="IK197" s="5"/>
      <c r="IL197" s="5"/>
      <c r="IM197" s="4"/>
      <c r="IN197" s="6"/>
      <c r="IO197" s="4"/>
      <c r="IP197" s="6"/>
      <c r="IQ197" s="5"/>
      <c r="IR197" s="5"/>
      <c r="IS197" s="4"/>
      <c r="IT197" s="6"/>
      <c r="IU197" s="4"/>
      <c r="IV197" s="6"/>
      <c r="IW197" s="5"/>
      <c r="IX197" s="5"/>
      <c r="IY197" s="4"/>
      <c r="IZ197" s="6"/>
      <c r="JA197" s="4"/>
      <c r="JB197" s="6"/>
      <c r="JC197" s="5"/>
      <c r="JD197" s="5"/>
      <c r="JE197" s="4"/>
      <c r="JF197" s="6"/>
      <c r="JG197" s="4"/>
      <c r="JH197" s="6"/>
      <c r="JI197" s="5"/>
      <c r="JJ197" s="5"/>
      <c r="JK197" s="4"/>
      <c r="JL197" s="6"/>
      <c r="JM197" s="4"/>
      <c r="JN197" s="6"/>
      <c r="JO197" s="5"/>
      <c r="JP197" s="5"/>
      <c r="JQ197" s="4"/>
      <c r="JR197" s="6"/>
      <c r="JS197" s="4"/>
      <c r="JT197" s="6"/>
      <c r="JU197" s="5"/>
      <c r="JV197" s="5"/>
      <c r="JW197" s="4"/>
      <c r="JX197" s="6"/>
      <c r="JY197" s="4"/>
      <c r="JZ197" s="6"/>
      <c r="KA197" s="5"/>
      <c r="KB197" s="5"/>
      <c r="KC197" s="4"/>
      <c r="KD197" s="6"/>
      <c r="KE197" s="4"/>
      <c r="KF197" s="6"/>
      <c r="KG197" s="5"/>
      <c r="KH197" s="5"/>
      <c r="KI197" s="4"/>
      <c r="KJ197" s="6"/>
      <c r="KK197" s="4"/>
      <c r="KL197" s="6"/>
      <c r="KM197" s="5"/>
      <c r="KN197" s="5"/>
    </row>
    <row r="198">
      <c r="A198" s="3" t="s">
        <v>85</v>
      </c>
      <c r="B198" s="3" t="s">
        <v>86</v>
      </c>
      <c r="C198" s="3" t="s">
        <v>87</v>
      </c>
      <c r="D198" s="3" t="s">
        <v>88</v>
      </c>
      <c r="E198" s="3" t="s">
        <v>379</v>
      </c>
      <c r="F198" s="3" t="s">
        <v>380</v>
      </c>
      <c r="G198" s="3" t="s">
        <v>381</v>
      </c>
      <c r="H198" s="3" t="s">
        <v>96</v>
      </c>
      <c r="I198" s="3" t="s">
        <v>1320</v>
      </c>
      <c r="J198" s="3" t="s">
        <v>712</v>
      </c>
      <c r="K198" s="4">
        <v>512</v>
      </c>
      <c r="L198" s="4">
        <f>=ROUNDDOWN({0},0)</f>
      </c>
      <c r="M198" s="4">
        <v>1955</v>
      </c>
      <c r="N198" s="5"/>
      <c r="O198" s="4"/>
      <c r="P198" s="4">
        <f>=ROUNDDOWN({0},0)</f>
      </c>
      <c r="Q198" s="4"/>
      <c r="R198" s="5"/>
      <c r="S198" s="4"/>
      <c r="T198" s="6"/>
      <c r="U198" s="4"/>
      <c r="V198" s="6"/>
      <c r="W198" s="5"/>
      <c r="X198" s="5"/>
      <c r="Y198" s="4"/>
      <c r="Z198" s="6"/>
      <c r="AA198" s="4"/>
      <c r="AB198" s="6"/>
      <c r="AC198" s="5"/>
      <c r="AD198" s="5"/>
      <c r="AE198" s="4"/>
      <c r="AF198" s="6"/>
      <c r="AG198" s="4"/>
      <c r="AH198" s="6"/>
      <c r="AI198" s="5"/>
      <c r="AJ198" s="5"/>
      <c r="AK198" s="4"/>
      <c r="AL198" s="6"/>
      <c r="AM198" s="4"/>
      <c r="AN198" s="6"/>
      <c r="AO198" s="5"/>
      <c r="AP198" s="5"/>
      <c r="AQ198" s="4"/>
      <c r="AR198" s="6"/>
      <c r="AS198" s="4"/>
      <c r="AT198" s="6"/>
      <c r="AU198" s="5"/>
      <c r="AV198" s="5"/>
      <c r="AW198" s="4"/>
      <c r="AX198" s="6"/>
      <c r="AY198" s="4"/>
      <c r="AZ198" s="6"/>
      <c r="BA198" s="5"/>
      <c r="BB198" s="5"/>
      <c r="BC198" s="4"/>
      <c r="BD198" s="6"/>
      <c r="BE198" s="4"/>
      <c r="BF198" s="6"/>
      <c r="BG198" s="5"/>
      <c r="BH198" s="5"/>
      <c r="BI198" s="4"/>
      <c r="BJ198" s="6"/>
      <c r="BK198" s="4"/>
      <c r="BL198" s="6"/>
      <c r="BM198" s="5"/>
      <c r="BN198" s="5"/>
      <c r="BO198" s="4"/>
      <c r="BP198" s="6"/>
      <c r="BQ198" s="4"/>
      <c r="BR198" s="6"/>
      <c r="BS198" s="5"/>
      <c r="BT198" s="5"/>
      <c r="BU198" s="4"/>
      <c r="BV198" s="6"/>
      <c r="BW198" s="4"/>
      <c r="BX198" s="6"/>
      <c r="BY198" s="5"/>
      <c r="BZ198" s="5"/>
      <c r="CA198" s="4"/>
      <c r="CB198" s="6"/>
      <c r="CC198" s="4"/>
      <c r="CD198" s="6"/>
      <c r="CE198" s="5"/>
      <c r="CF198" s="5"/>
      <c r="CG198" s="4"/>
      <c r="CH198" s="6"/>
      <c r="CI198" s="4"/>
      <c r="CJ198" s="6"/>
      <c r="CK198" s="5"/>
      <c r="CL198" s="5"/>
      <c r="CM198" s="4"/>
      <c r="CN198" s="6"/>
      <c r="CO198" s="4"/>
      <c r="CP198" s="6"/>
      <c r="CQ198" s="5"/>
      <c r="CR198" s="5"/>
      <c r="CS198" s="4"/>
      <c r="CT198" s="6"/>
      <c r="CU198" s="4"/>
      <c r="CV198" s="6"/>
      <c r="CW198" s="5"/>
      <c r="CX198" s="5"/>
      <c r="CY198" s="4"/>
      <c r="CZ198" s="6"/>
      <c r="DA198" s="4"/>
      <c r="DB198" s="6"/>
      <c r="DC198" s="5"/>
      <c r="DD198" s="5"/>
      <c r="DE198" s="4"/>
      <c r="DF198" s="6"/>
      <c r="DG198" s="4"/>
      <c r="DH198" s="6"/>
      <c r="DI198" s="5"/>
      <c r="DJ198" s="5"/>
      <c r="DK198" s="4"/>
      <c r="DL198" s="6"/>
      <c r="DM198" s="4"/>
      <c r="DN198" s="6"/>
      <c r="DO198" s="5"/>
      <c r="DP198" s="5"/>
      <c r="DQ198" s="4"/>
      <c r="DR198" s="6"/>
      <c r="DS198" s="4"/>
      <c r="DT198" s="6"/>
      <c r="DU198" s="5"/>
      <c r="DV198" s="5"/>
      <c r="DW198" s="4"/>
      <c r="DX198" s="6"/>
      <c r="DY198" s="4"/>
      <c r="DZ198" s="6"/>
      <c r="EA198" s="5"/>
      <c r="EB198" s="5"/>
      <c r="EC198" s="4"/>
      <c r="ED198" s="6"/>
      <c r="EE198" s="4"/>
      <c r="EF198" s="6"/>
      <c r="EG198" s="5"/>
      <c r="EH198" s="5"/>
      <c r="EI198" s="4"/>
      <c r="EJ198" s="6"/>
      <c r="EK198" s="4"/>
      <c r="EL198" s="6"/>
      <c r="EM198" s="5"/>
      <c r="EN198" s="5"/>
      <c r="EO198" s="4"/>
      <c r="EP198" s="6"/>
      <c r="EQ198" s="4"/>
      <c r="ER198" s="6"/>
      <c r="ES198" s="5"/>
      <c r="ET198" s="5"/>
      <c r="EU198" s="4"/>
      <c r="EV198" s="6"/>
      <c r="EW198" s="4"/>
      <c r="EX198" s="6"/>
      <c r="EY198" s="5"/>
      <c r="EZ198" s="5"/>
      <c r="FA198" s="4"/>
      <c r="FB198" s="6"/>
      <c r="FC198" s="4"/>
      <c r="FD198" s="6"/>
      <c r="FE198" s="5"/>
      <c r="FF198" s="5"/>
      <c r="FG198" s="4"/>
      <c r="FH198" s="6"/>
      <c r="FI198" s="4"/>
      <c r="FJ198" s="6"/>
      <c r="FK198" s="5"/>
      <c r="FL198" s="5"/>
      <c r="FM198" s="4"/>
      <c r="FN198" s="6"/>
      <c r="FO198" s="4"/>
      <c r="FP198" s="6"/>
      <c r="FQ198" s="5"/>
      <c r="FR198" s="5"/>
      <c r="FS198" s="4"/>
      <c r="FT198" s="6"/>
      <c r="FU198" s="4"/>
      <c r="FV198" s="6"/>
      <c r="FW198" s="5"/>
      <c r="FX198" s="5"/>
      <c r="FY198" s="4"/>
      <c r="FZ198" s="6"/>
      <c r="GA198" s="4"/>
      <c r="GB198" s="6"/>
      <c r="GC198" s="5"/>
      <c r="GD198" s="5"/>
      <c r="GE198" s="4"/>
      <c r="GF198" s="6"/>
      <c r="GG198" s="4"/>
      <c r="GH198" s="6"/>
      <c r="GI198" s="5"/>
      <c r="GJ198" s="5"/>
      <c r="GK198" s="4"/>
      <c r="GL198" s="6"/>
      <c r="GM198" s="4"/>
      <c r="GN198" s="6"/>
      <c r="GO198" s="5"/>
      <c r="GP198" s="5"/>
      <c r="GQ198" s="4"/>
      <c r="GR198" s="6"/>
      <c r="GS198" s="4"/>
      <c r="GT198" s="6"/>
      <c r="GU198" s="5"/>
      <c r="GV198" s="5"/>
      <c r="GW198" s="4"/>
      <c r="GX198" s="6"/>
      <c r="GY198" s="4"/>
      <c r="GZ198" s="6"/>
      <c r="HA198" s="5"/>
      <c r="HB198" s="5"/>
      <c r="HC198" s="4"/>
      <c r="HD198" s="6"/>
      <c r="HE198" s="4"/>
      <c r="HF198" s="6"/>
      <c r="HG198" s="5"/>
      <c r="HH198" s="5"/>
      <c r="HI198" s="4"/>
      <c r="HJ198" s="6"/>
      <c r="HK198" s="4"/>
      <c r="HL198" s="6"/>
      <c r="HM198" s="5"/>
      <c r="HN198" s="5"/>
      <c r="HO198" s="4"/>
      <c r="HP198" s="6"/>
      <c r="HQ198" s="4"/>
      <c r="HR198" s="6"/>
      <c r="HS198" s="5"/>
      <c r="HT198" s="5"/>
      <c r="HU198" s="4"/>
      <c r="HV198" s="6"/>
      <c r="HW198" s="4"/>
      <c r="HX198" s="6"/>
      <c r="HY198" s="5"/>
      <c r="HZ198" s="5"/>
      <c r="IA198" s="4"/>
      <c r="IB198" s="6"/>
      <c r="IC198" s="4"/>
      <c r="ID198" s="6"/>
      <c r="IE198" s="5"/>
      <c r="IF198" s="5"/>
      <c r="IG198" s="4"/>
      <c r="IH198" s="6"/>
      <c r="II198" s="4"/>
      <c r="IJ198" s="6"/>
      <c r="IK198" s="5"/>
      <c r="IL198" s="5"/>
      <c r="IM198" s="4"/>
      <c r="IN198" s="6"/>
      <c r="IO198" s="4"/>
      <c r="IP198" s="6"/>
      <c r="IQ198" s="5"/>
      <c r="IR198" s="5"/>
      <c r="IS198" s="4"/>
      <c r="IT198" s="6"/>
      <c r="IU198" s="4"/>
      <c r="IV198" s="6"/>
      <c r="IW198" s="5"/>
      <c r="IX198" s="5"/>
      <c r="IY198" s="4"/>
      <c r="IZ198" s="6"/>
      <c r="JA198" s="4"/>
      <c r="JB198" s="6"/>
      <c r="JC198" s="5"/>
      <c r="JD198" s="5"/>
      <c r="JE198" s="4"/>
      <c r="JF198" s="6"/>
      <c r="JG198" s="4"/>
      <c r="JH198" s="6"/>
      <c r="JI198" s="5"/>
      <c r="JJ198" s="5"/>
      <c r="JK198" s="4"/>
      <c r="JL198" s="6"/>
      <c r="JM198" s="4"/>
      <c r="JN198" s="6"/>
      <c r="JO198" s="5"/>
      <c r="JP198" s="5"/>
      <c r="JQ198" s="4"/>
      <c r="JR198" s="6"/>
      <c r="JS198" s="4"/>
      <c r="JT198" s="6"/>
      <c r="JU198" s="5"/>
      <c r="JV198" s="5"/>
      <c r="JW198" s="4"/>
      <c r="JX198" s="6"/>
      <c r="JY198" s="4"/>
      <c r="JZ198" s="6"/>
      <c r="KA198" s="5"/>
      <c r="KB198" s="5"/>
      <c r="KC198" s="4"/>
      <c r="KD198" s="6"/>
      <c r="KE198" s="4"/>
      <c r="KF198" s="6"/>
      <c r="KG198" s="5"/>
      <c r="KH198" s="5"/>
      <c r="KI198" s="4"/>
      <c r="KJ198" s="6"/>
      <c r="KK198" s="4"/>
      <c r="KL198" s="6"/>
      <c r="KM198" s="5"/>
      <c r="KN198" s="5"/>
    </row>
    <row r="199">
      <c r="A199" s="3" t="s">
        <v>85</v>
      </c>
      <c r="B199" s="3" t="s">
        <v>86</v>
      </c>
      <c r="C199" s="3" t="s">
        <v>87</v>
      </c>
      <c r="D199" s="3" t="s">
        <v>88</v>
      </c>
      <c r="E199" s="3" t="s">
        <v>390</v>
      </c>
      <c r="F199" s="3" t="s">
        <v>391</v>
      </c>
      <c r="G199" s="3" t="s">
        <v>392</v>
      </c>
      <c r="H199" s="3" t="s">
        <v>104</v>
      </c>
      <c r="I199" s="3" t="s">
        <v>1320</v>
      </c>
      <c r="J199" s="3" t="s">
        <v>712</v>
      </c>
      <c r="K199" s="4"/>
      <c r="L199" s="4">
        <f>=ROUNDDOWN({0},0)</f>
      </c>
      <c r="M199" s="4"/>
      <c r="N199" s="5"/>
      <c r="O199" s="4"/>
      <c r="P199" s="4">
        <f>=ROUNDDOWN({0},0)</f>
      </c>
      <c r="Q199" s="4"/>
      <c r="R199" s="5"/>
      <c r="S199" s="4"/>
      <c r="T199" s="6"/>
      <c r="U199" s="4"/>
      <c r="V199" s="6"/>
      <c r="W199" s="5"/>
      <c r="X199" s="5"/>
      <c r="Y199" s="4"/>
      <c r="Z199" s="6"/>
      <c r="AA199" s="4"/>
      <c r="AB199" s="6"/>
      <c r="AC199" s="5"/>
      <c r="AD199" s="5"/>
      <c r="AE199" s="4"/>
      <c r="AF199" s="6"/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  <c r="AW199" s="4"/>
      <c r="AX199" s="6"/>
      <c r="AY199" s="4"/>
      <c r="AZ199" s="6"/>
      <c r="BA199" s="5"/>
      <c r="BB199" s="5"/>
      <c r="BC199" s="4"/>
      <c r="BD199" s="6"/>
      <c r="BE199" s="4"/>
      <c r="BF199" s="6"/>
      <c r="BG199" s="5"/>
      <c r="BH199" s="5"/>
      <c r="BI199" s="4"/>
      <c r="BJ199" s="6"/>
      <c r="BK199" s="4"/>
      <c r="BL199" s="6"/>
      <c r="BM199" s="5"/>
      <c r="BN199" s="5"/>
      <c r="BO199" s="4"/>
      <c r="BP199" s="6"/>
      <c r="BQ199" s="4"/>
      <c r="BR199" s="6"/>
      <c r="BS199" s="5"/>
      <c r="BT199" s="5"/>
      <c r="BU199" s="4"/>
      <c r="BV199" s="6"/>
      <c r="BW199" s="4"/>
      <c r="BX199" s="6"/>
      <c r="BY199" s="5"/>
      <c r="BZ199" s="5"/>
      <c r="CA199" s="4"/>
      <c r="CB199" s="6"/>
      <c r="CC199" s="4"/>
      <c r="CD199" s="6"/>
      <c r="CE199" s="5"/>
      <c r="CF199" s="5"/>
      <c r="CG199" s="4"/>
      <c r="CH199" s="6"/>
      <c r="CI199" s="4"/>
      <c r="CJ199" s="6"/>
      <c r="CK199" s="5"/>
      <c r="CL199" s="5"/>
      <c r="CM199" s="4"/>
      <c r="CN199" s="6"/>
      <c r="CO199" s="4"/>
      <c r="CP199" s="6"/>
      <c r="CQ199" s="5"/>
      <c r="CR199" s="5"/>
      <c r="CS199" s="4"/>
      <c r="CT199" s="6"/>
      <c r="CU199" s="4"/>
      <c r="CV199" s="6"/>
      <c r="CW199" s="5"/>
      <c r="CX199" s="5"/>
      <c r="CY199" s="4"/>
      <c r="CZ199" s="6"/>
      <c r="DA199" s="4"/>
      <c r="DB199" s="6"/>
      <c r="DC199" s="5"/>
      <c r="DD199" s="5"/>
      <c r="DE199" s="4"/>
      <c r="DF199" s="6"/>
      <c r="DG199" s="4"/>
      <c r="DH199" s="6"/>
      <c r="DI199" s="5"/>
      <c r="DJ199" s="5"/>
      <c r="DK199" s="4"/>
      <c r="DL199" s="6"/>
      <c r="DM199" s="4"/>
      <c r="DN199" s="6"/>
      <c r="DO199" s="5"/>
      <c r="DP199" s="5"/>
      <c r="DQ199" s="4"/>
      <c r="DR199" s="6"/>
      <c r="DS199" s="4"/>
      <c r="DT199" s="6"/>
      <c r="DU199" s="5"/>
      <c r="DV199" s="5"/>
      <c r="DW199" s="4"/>
      <c r="DX199" s="6"/>
      <c r="DY199" s="4"/>
      <c r="DZ199" s="6"/>
      <c r="EA199" s="5"/>
      <c r="EB199" s="5"/>
      <c r="EC199" s="4"/>
      <c r="ED199" s="6"/>
      <c r="EE199" s="4"/>
      <c r="EF199" s="6"/>
      <c r="EG199" s="5"/>
      <c r="EH199" s="5"/>
      <c r="EI199" s="4"/>
      <c r="EJ199" s="6"/>
      <c r="EK199" s="4"/>
      <c r="EL199" s="6"/>
      <c r="EM199" s="5"/>
      <c r="EN199" s="5"/>
      <c r="EO199" s="4"/>
      <c r="EP199" s="6"/>
      <c r="EQ199" s="4"/>
      <c r="ER199" s="6"/>
      <c r="ES199" s="5"/>
      <c r="ET199" s="5"/>
      <c r="EU199" s="4"/>
      <c r="EV199" s="6"/>
      <c r="EW199" s="4"/>
      <c r="EX199" s="6"/>
      <c r="EY199" s="5"/>
      <c r="EZ199" s="5"/>
      <c r="FA199" s="4"/>
      <c r="FB199" s="6"/>
      <c r="FC199" s="4"/>
      <c r="FD199" s="6"/>
      <c r="FE199" s="5"/>
      <c r="FF199" s="5"/>
      <c r="FG199" s="4"/>
      <c r="FH199" s="6"/>
      <c r="FI199" s="4"/>
      <c r="FJ199" s="6"/>
      <c r="FK199" s="5"/>
      <c r="FL199" s="5"/>
      <c r="FM199" s="4"/>
      <c r="FN199" s="6"/>
      <c r="FO199" s="4"/>
      <c r="FP199" s="6"/>
      <c r="FQ199" s="5"/>
      <c r="FR199" s="5"/>
      <c r="FS199" s="4"/>
      <c r="FT199" s="6"/>
      <c r="FU199" s="4"/>
      <c r="FV199" s="6"/>
      <c r="FW199" s="5"/>
      <c r="FX199" s="5"/>
      <c r="FY199" s="4"/>
      <c r="FZ199" s="6"/>
      <c r="GA199" s="4"/>
      <c r="GB199" s="6"/>
      <c r="GC199" s="5"/>
      <c r="GD199" s="5"/>
      <c r="GE199" s="4"/>
      <c r="GF199" s="6"/>
      <c r="GG199" s="4"/>
      <c r="GH199" s="6"/>
      <c r="GI199" s="5"/>
      <c r="GJ199" s="5"/>
      <c r="GK199" s="4"/>
      <c r="GL199" s="6"/>
      <c r="GM199" s="4"/>
      <c r="GN199" s="6"/>
      <c r="GO199" s="5"/>
      <c r="GP199" s="5"/>
      <c r="GQ199" s="4"/>
      <c r="GR199" s="6"/>
      <c r="GS199" s="4"/>
      <c r="GT199" s="6"/>
      <c r="GU199" s="5"/>
      <c r="GV199" s="5"/>
      <c r="GW199" s="4"/>
      <c r="GX199" s="6"/>
      <c r="GY199" s="4"/>
      <c r="GZ199" s="6"/>
      <c r="HA199" s="5"/>
      <c r="HB199" s="5"/>
      <c r="HC199" s="4"/>
      <c r="HD199" s="6"/>
      <c r="HE199" s="4"/>
      <c r="HF199" s="6"/>
      <c r="HG199" s="5"/>
      <c r="HH199" s="5"/>
      <c r="HI199" s="4"/>
      <c r="HJ199" s="6"/>
      <c r="HK199" s="4"/>
      <c r="HL199" s="6"/>
      <c r="HM199" s="5"/>
      <c r="HN199" s="5"/>
      <c r="HO199" s="4"/>
      <c r="HP199" s="6"/>
      <c r="HQ199" s="4"/>
      <c r="HR199" s="6"/>
      <c r="HS199" s="5"/>
      <c r="HT199" s="5"/>
      <c r="HU199" s="4"/>
      <c r="HV199" s="6"/>
      <c r="HW199" s="4"/>
      <c r="HX199" s="6"/>
      <c r="HY199" s="5"/>
      <c r="HZ199" s="5"/>
      <c r="IA199" s="4"/>
      <c r="IB199" s="6"/>
      <c r="IC199" s="4"/>
      <c r="ID199" s="6"/>
      <c r="IE199" s="5"/>
      <c r="IF199" s="5"/>
      <c r="IG199" s="4"/>
      <c r="IH199" s="6"/>
      <c r="II199" s="4"/>
      <c r="IJ199" s="6"/>
      <c r="IK199" s="5"/>
      <c r="IL199" s="5"/>
      <c r="IM199" s="4"/>
      <c r="IN199" s="6"/>
      <c r="IO199" s="4"/>
      <c r="IP199" s="6"/>
      <c r="IQ199" s="5"/>
      <c r="IR199" s="5"/>
      <c r="IS199" s="4"/>
      <c r="IT199" s="6"/>
      <c r="IU199" s="4"/>
      <c r="IV199" s="6"/>
      <c r="IW199" s="5"/>
      <c r="IX199" s="5"/>
      <c r="IY199" s="4"/>
      <c r="IZ199" s="6"/>
      <c r="JA199" s="4"/>
      <c r="JB199" s="6"/>
      <c r="JC199" s="5"/>
      <c r="JD199" s="5"/>
      <c r="JE199" s="4"/>
      <c r="JF199" s="6"/>
      <c r="JG199" s="4"/>
      <c r="JH199" s="6"/>
      <c r="JI199" s="5"/>
      <c r="JJ199" s="5"/>
      <c r="JK199" s="4"/>
      <c r="JL199" s="6"/>
      <c r="JM199" s="4"/>
      <c r="JN199" s="6"/>
      <c r="JO199" s="5"/>
      <c r="JP199" s="5"/>
      <c r="JQ199" s="4"/>
      <c r="JR199" s="6"/>
      <c r="JS199" s="4"/>
      <c r="JT199" s="6"/>
      <c r="JU199" s="5"/>
      <c r="JV199" s="5"/>
      <c r="JW199" s="4"/>
      <c r="JX199" s="6"/>
      <c r="JY199" s="4"/>
      <c r="JZ199" s="6"/>
      <c r="KA199" s="5"/>
      <c r="KB199" s="5"/>
      <c r="KC199" s="4"/>
      <c r="KD199" s="6"/>
      <c r="KE199" s="4"/>
      <c r="KF199" s="6"/>
      <c r="KG199" s="5"/>
      <c r="KH199" s="5"/>
      <c r="KI199" s="4"/>
      <c r="KJ199" s="6"/>
      <c r="KK199" s="4"/>
      <c r="KL199" s="6"/>
      <c r="KM199" s="5"/>
      <c r="KN199" s="5"/>
    </row>
    <row r="200">
      <c r="A200" s="3" t="s">
        <v>85</v>
      </c>
      <c r="B200" s="3" t="s">
        <v>86</v>
      </c>
      <c r="C200" s="3" t="s">
        <v>87</v>
      </c>
      <c r="D200" s="3" t="s">
        <v>88</v>
      </c>
      <c r="E200" s="3" t="s">
        <v>393</v>
      </c>
      <c r="F200" s="3" t="s">
        <v>394</v>
      </c>
      <c r="G200" s="3" t="s">
        <v>395</v>
      </c>
      <c r="H200" s="3" t="s">
        <v>104</v>
      </c>
      <c r="I200" s="3" t="s">
        <v>1320</v>
      </c>
      <c r="J200" s="3" t="s">
        <v>1354</v>
      </c>
      <c r="K200" s="4"/>
      <c r="L200" s="4">
        <f>=ROUNDDOWN({0},0)</f>
      </c>
      <c r="M200" s="4"/>
      <c r="N200" s="5"/>
      <c r="O200" s="4"/>
      <c r="P200" s="4">
        <f>=ROUNDDOWN({0},0)</f>
      </c>
      <c r="Q200" s="4"/>
      <c r="R200" s="5"/>
      <c r="S200" s="4"/>
      <c r="T200" s="6"/>
      <c r="U200" s="4"/>
      <c r="V200" s="6"/>
      <c r="W200" s="5"/>
      <c r="X200" s="5"/>
      <c r="Y200" s="4"/>
      <c r="Z200" s="6"/>
      <c r="AA200" s="4"/>
      <c r="AB200" s="6"/>
      <c r="AC200" s="5"/>
      <c r="AD200" s="5"/>
      <c r="AE200" s="4"/>
      <c r="AF200" s="6"/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  <c r="AW200" s="4"/>
      <c r="AX200" s="6"/>
      <c r="AY200" s="4"/>
      <c r="AZ200" s="6"/>
      <c r="BA200" s="5"/>
      <c r="BB200" s="5"/>
      <c r="BC200" s="4"/>
      <c r="BD200" s="6"/>
      <c r="BE200" s="4"/>
      <c r="BF200" s="6"/>
      <c r="BG200" s="5"/>
      <c r="BH200" s="5"/>
      <c r="BI200" s="4"/>
      <c r="BJ200" s="6"/>
      <c r="BK200" s="4"/>
      <c r="BL200" s="6"/>
      <c r="BM200" s="5"/>
      <c r="BN200" s="5"/>
      <c r="BO200" s="4"/>
      <c r="BP200" s="6"/>
      <c r="BQ200" s="4"/>
      <c r="BR200" s="6"/>
      <c r="BS200" s="5"/>
      <c r="BT200" s="5"/>
      <c r="BU200" s="4"/>
      <c r="BV200" s="6"/>
      <c r="BW200" s="4"/>
      <c r="BX200" s="6"/>
      <c r="BY200" s="5"/>
      <c r="BZ200" s="5"/>
      <c r="CA200" s="4"/>
      <c r="CB200" s="6"/>
      <c r="CC200" s="4"/>
      <c r="CD200" s="6"/>
      <c r="CE200" s="5"/>
      <c r="CF200" s="5"/>
      <c r="CG200" s="4"/>
      <c r="CH200" s="6"/>
      <c r="CI200" s="4"/>
      <c r="CJ200" s="6"/>
      <c r="CK200" s="5"/>
      <c r="CL200" s="5"/>
      <c r="CM200" s="4"/>
      <c r="CN200" s="6"/>
      <c r="CO200" s="4"/>
      <c r="CP200" s="6"/>
      <c r="CQ200" s="5"/>
      <c r="CR200" s="5"/>
      <c r="CS200" s="4"/>
      <c r="CT200" s="6"/>
      <c r="CU200" s="4"/>
      <c r="CV200" s="6"/>
      <c r="CW200" s="5"/>
      <c r="CX200" s="5"/>
      <c r="CY200" s="4"/>
      <c r="CZ200" s="6"/>
      <c r="DA200" s="4"/>
      <c r="DB200" s="6"/>
      <c r="DC200" s="5"/>
      <c r="DD200" s="5"/>
      <c r="DE200" s="4"/>
      <c r="DF200" s="6"/>
      <c r="DG200" s="4"/>
      <c r="DH200" s="6"/>
      <c r="DI200" s="5"/>
      <c r="DJ200" s="5"/>
      <c r="DK200" s="4"/>
      <c r="DL200" s="6"/>
      <c r="DM200" s="4"/>
      <c r="DN200" s="6"/>
      <c r="DO200" s="5"/>
      <c r="DP200" s="5"/>
      <c r="DQ200" s="4"/>
      <c r="DR200" s="6"/>
      <c r="DS200" s="4"/>
      <c r="DT200" s="6"/>
      <c r="DU200" s="5"/>
      <c r="DV200" s="5"/>
      <c r="DW200" s="4"/>
      <c r="DX200" s="6"/>
      <c r="DY200" s="4"/>
      <c r="DZ200" s="6"/>
      <c r="EA200" s="5"/>
      <c r="EB200" s="5"/>
      <c r="EC200" s="4"/>
      <c r="ED200" s="6"/>
      <c r="EE200" s="4"/>
      <c r="EF200" s="6"/>
      <c r="EG200" s="5"/>
      <c r="EH200" s="5"/>
      <c r="EI200" s="4"/>
      <c r="EJ200" s="6"/>
      <c r="EK200" s="4"/>
      <c r="EL200" s="6"/>
      <c r="EM200" s="5"/>
      <c r="EN200" s="5"/>
      <c r="EO200" s="4"/>
      <c r="EP200" s="6"/>
      <c r="EQ200" s="4"/>
      <c r="ER200" s="6"/>
      <c r="ES200" s="5"/>
      <c r="ET200" s="5"/>
      <c r="EU200" s="4"/>
      <c r="EV200" s="6"/>
      <c r="EW200" s="4"/>
      <c r="EX200" s="6"/>
      <c r="EY200" s="5"/>
      <c r="EZ200" s="5"/>
      <c r="FA200" s="4"/>
      <c r="FB200" s="6"/>
      <c r="FC200" s="4"/>
      <c r="FD200" s="6"/>
      <c r="FE200" s="5"/>
      <c r="FF200" s="5"/>
      <c r="FG200" s="4"/>
      <c r="FH200" s="6"/>
      <c r="FI200" s="4"/>
      <c r="FJ200" s="6"/>
      <c r="FK200" s="5"/>
      <c r="FL200" s="5"/>
      <c r="FM200" s="4"/>
      <c r="FN200" s="6"/>
      <c r="FO200" s="4"/>
      <c r="FP200" s="6"/>
      <c r="FQ200" s="5"/>
      <c r="FR200" s="5"/>
      <c r="FS200" s="4"/>
      <c r="FT200" s="6"/>
      <c r="FU200" s="4"/>
      <c r="FV200" s="6"/>
      <c r="FW200" s="5"/>
      <c r="FX200" s="5"/>
      <c r="FY200" s="4"/>
      <c r="FZ200" s="6"/>
      <c r="GA200" s="4"/>
      <c r="GB200" s="6"/>
      <c r="GC200" s="5"/>
      <c r="GD200" s="5"/>
      <c r="GE200" s="4"/>
      <c r="GF200" s="6"/>
      <c r="GG200" s="4"/>
      <c r="GH200" s="6"/>
      <c r="GI200" s="5"/>
      <c r="GJ200" s="5"/>
      <c r="GK200" s="4"/>
      <c r="GL200" s="6"/>
      <c r="GM200" s="4"/>
      <c r="GN200" s="6"/>
      <c r="GO200" s="5"/>
      <c r="GP200" s="5"/>
      <c r="GQ200" s="4"/>
      <c r="GR200" s="6"/>
      <c r="GS200" s="4"/>
      <c r="GT200" s="6"/>
      <c r="GU200" s="5"/>
      <c r="GV200" s="5"/>
      <c r="GW200" s="4"/>
      <c r="GX200" s="6"/>
      <c r="GY200" s="4"/>
      <c r="GZ200" s="6"/>
      <c r="HA200" s="5"/>
      <c r="HB200" s="5"/>
      <c r="HC200" s="4"/>
      <c r="HD200" s="6"/>
      <c r="HE200" s="4"/>
      <c r="HF200" s="6"/>
      <c r="HG200" s="5"/>
      <c r="HH200" s="5"/>
      <c r="HI200" s="4"/>
      <c r="HJ200" s="6"/>
      <c r="HK200" s="4"/>
      <c r="HL200" s="6"/>
      <c r="HM200" s="5"/>
      <c r="HN200" s="5"/>
      <c r="HO200" s="4"/>
      <c r="HP200" s="6"/>
      <c r="HQ200" s="4"/>
      <c r="HR200" s="6"/>
      <c r="HS200" s="5"/>
      <c r="HT200" s="5"/>
      <c r="HU200" s="4"/>
      <c r="HV200" s="6"/>
      <c r="HW200" s="4"/>
      <c r="HX200" s="6"/>
      <c r="HY200" s="5"/>
      <c r="HZ200" s="5"/>
      <c r="IA200" s="4"/>
      <c r="IB200" s="6"/>
      <c r="IC200" s="4"/>
      <c r="ID200" s="6"/>
      <c r="IE200" s="5"/>
      <c r="IF200" s="5"/>
      <c r="IG200" s="4"/>
      <c r="IH200" s="6"/>
      <c r="II200" s="4"/>
      <c r="IJ200" s="6"/>
      <c r="IK200" s="5"/>
      <c r="IL200" s="5"/>
      <c r="IM200" s="4"/>
      <c r="IN200" s="6"/>
      <c r="IO200" s="4"/>
      <c r="IP200" s="6"/>
      <c r="IQ200" s="5"/>
      <c r="IR200" s="5"/>
      <c r="IS200" s="4"/>
      <c r="IT200" s="6"/>
      <c r="IU200" s="4"/>
      <c r="IV200" s="6"/>
      <c r="IW200" s="5"/>
      <c r="IX200" s="5"/>
      <c r="IY200" s="4"/>
      <c r="IZ200" s="6"/>
      <c r="JA200" s="4"/>
      <c r="JB200" s="6"/>
      <c r="JC200" s="5"/>
      <c r="JD200" s="5"/>
      <c r="JE200" s="4"/>
      <c r="JF200" s="6"/>
      <c r="JG200" s="4"/>
      <c r="JH200" s="6"/>
      <c r="JI200" s="5"/>
      <c r="JJ200" s="5"/>
      <c r="JK200" s="4"/>
      <c r="JL200" s="6"/>
      <c r="JM200" s="4"/>
      <c r="JN200" s="6"/>
      <c r="JO200" s="5"/>
      <c r="JP200" s="5"/>
      <c r="JQ200" s="4"/>
      <c r="JR200" s="6"/>
      <c r="JS200" s="4"/>
      <c r="JT200" s="6"/>
      <c r="JU200" s="5"/>
      <c r="JV200" s="5"/>
      <c r="JW200" s="4"/>
      <c r="JX200" s="6"/>
      <c r="JY200" s="4"/>
      <c r="JZ200" s="6"/>
      <c r="KA200" s="5"/>
      <c r="KB200" s="5"/>
      <c r="KC200" s="4"/>
      <c r="KD200" s="6"/>
      <c r="KE200" s="4"/>
      <c r="KF200" s="6"/>
      <c r="KG200" s="5"/>
      <c r="KH200" s="5"/>
      <c r="KI200" s="4"/>
      <c r="KJ200" s="6"/>
      <c r="KK200" s="4"/>
      <c r="KL200" s="6"/>
      <c r="KM200" s="5"/>
      <c r="KN200" s="5"/>
    </row>
    <row r="201">
      <c r="A201" s="3" t="s">
        <v>85</v>
      </c>
      <c r="B201" s="3" t="s">
        <v>86</v>
      </c>
      <c r="C201" s="3" t="s">
        <v>87</v>
      </c>
      <c r="D201" s="3" t="s">
        <v>88</v>
      </c>
      <c r="E201" s="3" t="s">
        <v>379</v>
      </c>
      <c r="F201" s="3" t="s">
        <v>380</v>
      </c>
      <c r="G201" s="3" t="s">
        <v>381</v>
      </c>
      <c r="H201" s="3" t="s">
        <v>96</v>
      </c>
      <c r="I201" s="3" t="s">
        <v>1325</v>
      </c>
      <c r="J201" s="3" t="s">
        <v>712</v>
      </c>
      <c r="K201" s="4">
        <v>577</v>
      </c>
      <c r="L201" s="4">
        <f>=ROUNDDOWN({0},0)</f>
      </c>
      <c r="M201" s="4">
        <v>2355</v>
      </c>
      <c r="N201" s="5"/>
      <c r="O201" s="4"/>
      <c r="P201" s="4">
        <f>=ROUNDDOWN({0},0)</f>
      </c>
      <c r="Q201" s="4"/>
      <c r="R201" s="5"/>
      <c r="S201" s="4"/>
      <c r="T201" s="6"/>
      <c r="U201" s="4"/>
      <c r="V201" s="6"/>
      <c r="W201" s="5"/>
      <c r="X201" s="5"/>
      <c r="Y201" s="4"/>
      <c r="Z201" s="6"/>
      <c r="AA201" s="4"/>
      <c r="AB201" s="6"/>
      <c r="AC201" s="5"/>
      <c r="AD201" s="5"/>
      <c r="AE201" s="4"/>
      <c r="AF201" s="6"/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  <c r="AW201" s="4"/>
      <c r="AX201" s="6"/>
      <c r="AY201" s="4"/>
      <c r="AZ201" s="6"/>
      <c r="BA201" s="5"/>
      <c r="BB201" s="5"/>
      <c r="BC201" s="4"/>
      <c r="BD201" s="6"/>
      <c r="BE201" s="4"/>
      <c r="BF201" s="6"/>
      <c r="BG201" s="5"/>
      <c r="BH201" s="5"/>
      <c r="BI201" s="4"/>
      <c r="BJ201" s="6"/>
      <c r="BK201" s="4"/>
      <c r="BL201" s="6"/>
      <c r="BM201" s="5"/>
      <c r="BN201" s="5"/>
      <c r="BO201" s="4"/>
      <c r="BP201" s="6"/>
      <c r="BQ201" s="4"/>
      <c r="BR201" s="6"/>
      <c r="BS201" s="5"/>
      <c r="BT201" s="5"/>
      <c r="BU201" s="4"/>
      <c r="BV201" s="6"/>
      <c r="BW201" s="4"/>
      <c r="BX201" s="6"/>
      <c r="BY201" s="5"/>
      <c r="BZ201" s="5"/>
      <c r="CA201" s="4"/>
      <c r="CB201" s="6"/>
      <c r="CC201" s="4"/>
      <c r="CD201" s="6"/>
      <c r="CE201" s="5"/>
      <c r="CF201" s="5"/>
      <c r="CG201" s="4"/>
      <c r="CH201" s="6"/>
      <c r="CI201" s="4"/>
      <c r="CJ201" s="6"/>
      <c r="CK201" s="5"/>
      <c r="CL201" s="5"/>
      <c r="CM201" s="4"/>
      <c r="CN201" s="6"/>
      <c r="CO201" s="4"/>
      <c r="CP201" s="6"/>
      <c r="CQ201" s="5"/>
      <c r="CR201" s="5"/>
      <c r="CS201" s="4"/>
      <c r="CT201" s="6"/>
      <c r="CU201" s="4"/>
      <c r="CV201" s="6"/>
      <c r="CW201" s="5"/>
      <c r="CX201" s="5"/>
      <c r="CY201" s="4"/>
      <c r="CZ201" s="6"/>
      <c r="DA201" s="4"/>
      <c r="DB201" s="6"/>
      <c r="DC201" s="5"/>
      <c r="DD201" s="5"/>
      <c r="DE201" s="4"/>
      <c r="DF201" s="6"/>
      <c r="DG201" s="4"/>
      <c r="DH201" s="6"/>
      <c r="DI201" s="5"/>
      <c r="DJ201" s="5"/>
      <c r="DK201" s="4"/>
      <c r="DL201" s="6"/>
      <c r="DM201" s="4"/>
      <c r="DN201" s="6"/>
      <c r="DO201" s="5"/>
      <c r="DP201" s="5"/>
      <c r="DQ201" s="4"/>
      <c r="DR201" s="6"/>
      <c r="DS201" s="4"/>
      <c r="DT201" s="6"/>
      <c r="DU201" s="5"/>
      <c r="DV201" s="5"/>
      <c r="DW201" s="4"/>
      <c r="DX201" s="6"/>
      <c r="DY201" s="4"/>
      <c r="DZ201" s="6"/>
      <c r="EA201" s="5"/>
      <c r="EB201" s="5"/>
      <c r="EC201" s="4"/>
      <c r="ED201" s="6"/>
      <c r="EE201" s="4"/>
      <c r="EF201" s="6"/>
      <c r="EG201" s="5"/>
      <c r="EH201" s="5"/>
      <c r="EI201" s="4"/>
      <c r="EJ201" s="6"/>
      <c r="EK201" s="4"/>
      <c r="EL201" s="6"/>
      <c r="EM201" s="5"/>
      <c r="EN201" s="5"/>
      <c r="EO201" s="4"/>
      <c r="EP201" s="6"/>
      <c r="EQ201" s="4"/>
      <c r="ER201" s="6"/>
      <c r="ES201" s="5"/>
      <c r="ET201" s="5"/>
      <c r="EU201" s="4"/>
      <c r="EV201" s="6"/>
      <c r="EW201" s="4"/>
      <c r="EX201" s="6"/>
      <c r="EY201" s="5"/>
      <c r="EZ201" s="5"/>
      <c r="FA201" s="4"/>
      <c r="FB201" s="6"/>
      <c r="FC201" s="4"/>
      <c r="FD201" s="6"/>
      <c r="FE201" s="5"/>
      <c r="FF201" s="5"/>
      <c r="FG201" s="4"/>
      <c r="FH201" s="6"/>
      <c r="FI201" s="4"/>
      <c r="FJ201" s="6"/>
      <c r="FK201" s="5"/>
      <c r="FL201" s="5"/>
      <c r="FM201" s="4"/>
      <c r="FN201" s="6"/>
      <c r="FO201" s="4"/>
      <c r="FP201" s="6"/>
      <c r="FQ201" s="5"/>
      <c r="FR201" s="5"/>
      <c r="FS201" s="4"/>
      <c r="FT201" s="6"/>
      <c r="FU201" s="4"/>
      <c r="FV201" s="6"/>
      <c r="FW201" s="5"/>
      <c r="FX201" s="5"/>
      <c r="FY201" s="4"/>
      <c r="FZ201" s="6"/>
      <c r="GA201" s="4"/>
      <c r="GB201" s="6"/>
      <c r="GC201" s="5"/>
      <c r="GD201" s="5"/>
      <c r="GE201" s="4"/>
      <c r="GF201" s="6"/>
      <c r="GG201" s="4"/>
      <c r="GH201" s="6"/>
      <c r="GI201" s="5"/>
      <c r="GJ201" s="5"/>
      <c r="GK201" s="4"/>
      <c r="GL201" s="6"/>
      <c r="GM201" s="4"/>
      <c r="GN201" s="6"/>
      <c r="GO201" s="5"/>
      <c r="GP201" s="5"/>
      <c r="GQ201" s="4"/>
      <c r="GR201" s="6"/>
      <c r="GS201" s="4"/>
      <c r="GT201" s="6"/>
      <c r="GU201" s="5"/>
      <c r="GV201" s="5"/>
      <c r="GW201" s="4"/>
      <c r="GX201" s="6"/>
      <c r="GY201" s="4"/>
      <c r="GZ201" s="6"/>
      <c r="HA201" s="5"/>
      <c r="HB201" s="5"/>
      <c r="HC201" s="4"/>
      <c r="HD201" s="6"/>
      <c r="HE201" s="4"/>
      <c r="HF201" s="6"/>
      <c r="HG201" s="5"/>
      <c r="HH201" s="5"/>
      <c r="HI201" s="4"/>
      <c r="HJ201" s="6"/>
      <c r="HK201" s="4"/>
      <c r="HL201" s="6"/>
      <c r="HM201" s="5"/>
      <c r="HN201" s="5"/>
      <c r="HO201" s="4"/>
      <c r="HP201" s="6"/>
      <c r="HQ201" s="4"/>
      <c r="HR201" s="6"/>
      <c r="HS201" s="5"/>
      <c r="HT201" s="5"/>
      <c r="HU201" s="4"/>
      <c r="HV201" s="6"/>
      <c r="HW201" s="4"/>
      <c r="HX201" s="6"/>
      <c r="HY201" s="5"/>
      <c r="HZ201" s="5"/>
      <c r="IA201" s="4"/>
      <c r="IB201" s="6"/>
      <c r="IC201" s="4"/>
      <c r="ID201" s="6"/>
      <c r="IE201" s="5"/>
      <c r="IF201" s="5"/>
      <c r="IG201" s="4"/>
      <c r="IH201" s="6"/>
      <c r="II201" s="4"/>
      <c r="IJ201" s="6"/>
      <c r="IK201" s="5"/>
      <c r="IL201" s="5"/>
      <c r="IM201" s="4"/>
      <c r="IN201" s="6"/>
      <c r="IO201" s="4"/>
      <c r="IP201" s="6"/>
      <c r="IQ201" s="5"/>
      <c r="IR201" s="5"/>
      <c r="IS201" s="4"/>
      <c r="IT201" s="6"/>
      <c r="IU201" s="4"/>
      <c r="IV201" s="6"/>
      <c r="IW201" s="5"/>
      <c r="IX201" s="5"/>
      <c r="IY201" s="4"/>
      <c r="IZ201" s="6"/>
      <c r="JA201" s="4"/>
      <c r="JB201" s="6"/>
      <c r="JC201" s="5"/>
      <c r="JD201" s="5"/>
      <c r="JE201" s="4"/>
      <c r="JF201" s="6"/>
      <c r="JG201" s="4"/>
      <c r="JH201" s="6"/>
      <c r="JI201" s="5"/>
      <c r="JJ201" s="5"/>
      <c r="JK201" s="4"/>
      <c r="JL201" s="6"/>
      <c r="JM201" s="4"/>
      <c r="JN201" s="6"/>
      <c r="JO201" s="5"/>
      <c r="JP201" s="5"/>
      <c r="JQ201" s="4"/>
      <c r="JR201" s="6"/>
      <c r="JS201" s="4"/>
      <c r="JT201" s="6"/>
      <c r="JU201" s="5"/>
      <c r="JV201" s="5"/>
      <c r="JW201" s="4"/>
      <c r="JX201" s="6"/>
      <c r="JY201" s="4"/>
      <c r="JZ201" s="6"/>
      <c r="KA201" s="5"/>
      <c r="KB201" s="5"/>
      <c r="KC201" s="4"/>
      <c r="KD201" s="6"/>
      <c r="KE201" s="4"/>
      <c r="KF201" s="6"/>
      <c r="KG201" s="5"/>
      <c r="KH201" s="5"/>
      <c r="KI201" s="4"/>
      <c r="KJ201" s="6"/>
      <c r="KK201" s="4"/>
      <c r="KL201" s="6"/>
      <c r="KM201" s="5"/>
      <c r="KN201" s="5"/>
    </row>
    <row r="202">
      <c r="A202" s="3" t="s">
        <v>85</v>
      </c>
      <c r="B202" s="3" t="s">
        <v>86</v>
      </c>
      <c r="C202" s="3" t="s">
        <v>87</v>
      </c>
      <c r="D202" s="3" t="s">
        <v>88</v>
      </c>
      <c r="E202" s="3" t="s">
        <v>370</v>
      </c>
      <c r="F202" s="3" t="s">
        <v>371</v>
      </c>
      <c r="G202" s="3" t="s">
        <v>372</v>
      </c>
      <c r="H202" s="3" t="s">
        <v>351</v>
      </c>
      <c r="I202" s="3" t="s">
        <v>1364</v>
      </c>
      <c r="J202" s="3" t="s">
        <v>1318</v>
      </c>
      <c r="K202" s="4"/>
      <c r="L202" s="4">
        <f>=ROUNDDOWN({0},0)</f>
      </c>
      <c r="M202" s="4">
        <v>800</v>
      </c>
      <c r="N202" s="5"/>
      <c r="O202" s="4"/>
      <c r="P202" s="4">
        <f>=ROUNDDOWN({0},0)</f>
      </c>
      <c r="Q202" s="4"/>
      <c r="R202" s="5"/>
      <c r="S202" s="4"/>
      <c r="T202" s="6"/>
      <c r="U202" s="4"/>
      <c r="V202" s="6"/>
      <c r="W202" s="5"/>
      <c r="X202" s="5"/>
      <c r="Y202" s="4"/>
      <c r="Z202" s="6"/>
      <c r="AA202" s="4"/>
      <c r="AB202" s="6"/>
      <c r="AC202" s="5"/>
      <c r="AD202" s="5"/>
      <c r="AE202" s="4"/>
      <c r="AF202" s="6"/>
      <c r="AG202" s="4"/>
      <c r="AH202" s="6"/>
      <c r="AI202" s="5"/>
      <c r="AJ202" s="5"/>
      <c r="AK202" s="4"/>
      <c r="AL202" s="6"/>
      <c r="AM202" s="4"/>
      <c r="AN202" s="6"/>
      <c r="AO202" s="5"/>
      <c r="AP202" s="5"/>
      <c r="AQ202" s="4"/>
      <c r="AR202" s="6"/>
      <c r="AS202" s="4"/>
      <c r="AT202" s="6"/>
      <c r="AU202" s="5"/>
      <c r="AV202" s="5"/>
      <c r="AW202" s="4"/>
      <c r="AX202" s="6"/>
      <c r="AY202" s="4"/>
      <c r="AZ202" s="6"/>
      <c r="BA202" s="5"/>
      <c r="BB202" s="5"/>
      <c r="BC202" s="4"/>
      <c r="BD202" s="6"/>
      <c r="BE202" s="4"/>
      <c r="BF202" s="6"/>
      <c r="BG202" s="5"/>
      <c r="BH202" s="5"/>
      <c r="BI202" s="4"/>
      <c r="BJ202" s="6"/>
      <c r="BK202" s="4"/>
      <c r="BL202" s="6"/>
      <c r="BM202" s="5"/>
      <c r="BN202" s="5"/>
      <c r="BO202" s="4"/>
      <c r="BP202" s="6"/>
      <c r="BQ202" s="4"/>
      <c r="BR202" s="6"/>
      <c r="BS202" s="5"/>
      <c r="BT202" s="5"/>
      <c r="BU202" s="4"/>
      <c r="BV202" s="6"/>
      <c r="BW202" s="4"/>
      <c r="BX202" s="6"/>
      <c r="BY202" s="5"/>
      <c r="BZ202" s="5"/>
      <c r="CA202" s="4"/>
      <c r="CB202" s="6"/>
      <c r="CC202" s="4"/>
      <c r="CD202" s="6"/>
      <c r="CE202" s="5"/>
      <c r="CF202" s="5"/>
      <c r="CG202" s="4"/>
      <c r="CH202" s="6"/>
      <c r="CI202" s="4"/>
      <c r="CJ202" s="6"/>
      <c r="CK202" s="5"/>
      <c r="CL202" s="5"/>
      <c r="CM202" s="4"/>
      <c r="CN202" s="6"/>
      <c r="CO202" s="4"/>
      <c r="CP202" s="6"/>
      <c r="CQ202" s="5"/>
      <c r="CR202" s="5"/>
      <c r="CS202" s="4"/>
      <c r="CT202" s="6"/>
      <c r="CU202" s="4"/>
      <c r="CV202" s="6"/>
      <c r="CW202" s="5"/>
      <c r="CX202" s="5"/>
      <c r="CY202" s="4"/>
      <c r="CZ202" s="6"/>
      <c r="DA202" s="4"/>
      <c r="DB202" s="6"/>
      <c r="DC202" s="5"/>
      <c r="DD202" s="5"/>
      <c r="DE202" s="4"/>
      <c r="DF202" s="6"/>
      <c r="DG202" s="4"/>
      <c r="DH202" s="6"/>
      <c r="DI202" s="5"/>
      <c r="DJ202" s="5"/>
      <c r="DK202" s="4"/>
      <c r="DL202" s="6"/>
      <c r="DM202" s="4"/>
      <c r="DN202" s="6"/>
      <c r="DO202" s="5"/>
      <c r="DP202" s="5"/>
      <c r="DQ202" s="4"/>
      <c r="DR202" s="6"/>
      <c r="DS202" s="4"/>
      <c r="DT202" s="6"/>
      <c r="DU202" s="5"/>
      <c r="DV202" s="5"/>
      <c r="DW202" s="4"/>
      <c r="DX202" s="6"/>
      <c r="DY202" s="4"/>
      <c r="DZ202" s="6"/>
      <c r="EA202" s="5"/>
      <c r="EB202" s="5"/>
      <c r="EC202" s="4"/>
      <c r="ED202" s="6"/>
      <c r="EE202" s="4"/>
      <c r="EF202" s="6"/>
      <c r="EG202" s="5"/>
      <c r="EH202" s="5"/>
      <c r="EI202" s="4"/>
      <c r="EJ202" s="6"/>
      <c r="EK202" s="4"/>
      <c r="EL202" s="6"/>
      <c r="EM202" s="5"/>
      <c r="EN202" s="5"/>
      <c r="EO202" s="4"/>
      <c r="EP202" s="6"/>
      <c r="EQ202" s="4"/>
      <c r="ER202" s="6"/>
      <c r="ES202" s="5"/>
      <c r="ET202" s="5"/>
      <c r="EU202" s="4"/>
      <c r="EV202" s="6"/>
      <c r="EW202" s="4"/>
      <c r="EX202" s="6"/>
      <c r="EY202" s="5"/>
      <c r="EZ202" s="5"/>
      <c r="FA202" s="4"/>
      <c r="FB202" s="6"/>
      <c r="FC202" s="4"/>
      <c r="FD202" s="6"/>
      <c r="FE202" s="5"/>
      <c r="FF202" s="5"/>
      <c r="FG202" s="4"/>
      <c r="FH202" s="6"/>
      <c r="FI202" s="4"/>
      <c r="FJ202" s="6"/>
      <c r="FK202" s="5"/>
      <c r="FL202" s="5"/>
      <c r="FM202" s="4"/>
      <c r="FN202" s="6"/>
      <c r="FO202" s="4"/>
      <c r="FP202" s="6"/>
      <c r="FQ202" s="5"/>
      <c r="FR202" s="5"/>
      <c r="FS202" s="4"/>
      <c r="FT202" s="6"/>
      <c r="FU202" s="4"/>
      <c r="FV202" s="6"/>
      <c r="FW202" s="5"/>
      <c r="FX202" s="5"/>
      <c r="FY202" s="4"/>
      <c r="FZ202" s="6"/>
      <c r="GA202" s="4"/>
      <c r="GB202" s="6"/>
      <c r="GC202" s="5"/>
      <c r="GD202" s="5"/>
      <c r="GE202" s="4"/>
      <c r="GF202" s="6"/>
      <c r="GG202" s="4"/>
      <c r="GH202" s="6"/>
      <c r="GI202" s="5"/>
      <c r="GJ202" s="5"/>
      <c r="GK202" s="4"/>
      <c r="GL202" s="6"/>
      <c r="GM202" s="4"/>
      <c r="GN202" s="6"/>
      <c r="GO202" s="5"/>
      <c r="GP202" s="5"/>
      <c r="GQ202" s="4"/>
      <c r="GR202" s="6"/>
      <c r="GS202" s="4"/>
      <c r="GT202" s="6"/>
      <c r="GU202" s="5"/>
      <c r="GV202" s="5"/>
      <c r="GW202" s="4"/>
      <c r="GX202" s="6"/>
      <c r="GY202" s="4"/>
      <c r="GZ202" s="6"/>
      <c r="HA202" s="5"/>
      <c r="HB202" s="5"/>
      <c r="HC202" s="4"/>
      <c r="HD202" s="6"/>
      <c r="HE202" s="4"/>
      <c r="HF202" s="6"/>
      <c r="HG202" s="5"/>
      <c r="HH202" s="5"/>
      <c r="HI202" s="4"/>
      <c r="HJ202" s="6"/>
      <c r="HK202" s="4"/>
      <c r="HL202" s="6"/>
      <c r="HM202" s="5"/>
      <c r="HN202" s="5"/>
      <c r="HO202" s="4"/>
      <c r="HP202" s="6"/>
      <c r="HQ202" s="4"/>
      <c r="HR202" s="6"/>
      <c r="HS202" s="5"/>
      <c r="HT202" s="5"/>
      <c r="HU202" s="4"/>
      <c r="HV202" s="6"/>
      <c r="HW202" s="4"/>
      <c r="HX202" s="6"/>
      <c r="HY202" s="5"/>
      <c r="HZ202" s="5"/>
      <c r="IA202" s="4"/>
      <c r="IB202" s="6"/>
      <c r="IC202" s="4"/>
      <c r="ID202" s="6"/>
      <c r="IE202" s="5"/>
      <c r="IF202" s="5"/>
      <c r="IG202" s="4"/>
      <c r="IH202" s="6"/>
      <c r="II202" s="4"/>
      <c r="IJ202" s="6"/>
      <c r="IK202" s="5"/>
      <c r="IL202" s="5"/>
      <c r="IM202" s="4"/>
      <c r="IN202" s="6"/>
      <c r="IO202" s="4"/>
      <c r="IP202" s="6"/>
      <c r="IQ202" s="5"/>
      <c r="IR202" s="5"/>
      <c r="IS202" s="4"/>
      <c r="IT202" s="6"/>
      <c r="IU202" s="4"/>
      <c r="IV202" s="6"/>
      <c r="IW202" s="5"/>
      <c r="IX202" s="5"/>
      <c r="IY202" s="4"/>
      <c r="IZ202" s="6"/>
      <c r="JA202" s="4"/>
      <c r="JB202" s="6"/>
      <c r="JC202" s="5"/>
      <c r="JD202" s="5"/>
      <c r="JE202" s="4"/>
      <c r="JF202" s="6"/>
      <c r="JG202" s="4"/>
      <c r="JH202" s="6"/>
      <c r="JI202" s="5"/>
      <c r="JJ202" s="5"/>
      <c r="JK202" s="4"/>
      <c r="JL202" s="6"/>
      <c r="JM202" s="4"/>
      <c r="JN202" s="6"/>
      <c r="JO202" s="5"/>
      <c r="JP202" s="5"/>
      <c r="JQ202" s="4"/>
      <c r="JR202" s="6"/>
      <c r="JS202" s="4"/>
      <c r="JT202" s="6"/>
      <c r="JU202" s="5"/>
      <c r="JV202" s="5"/>
      <c r="JW202" s="4"/>
      <c r="JX202" s="6"/>
      <c r="JY202" s="4"/>
      <c r="JZ202" s="6"/>
      <c r="KA202" s="5"/>
      <c r="KB202" s="5"/>
      <c r="KC202" s="4"/>
      <c r="KD202" s="6"/>
      <c r="KE202" s="4"/>
      <c r="KF202" s="6"/>
      <c r="KG202" s="5"/>
      <c r="KH202" s="5"/>
      <c r="KI202" s="4"/>
      <c r="KJ202" s="6"/>
      <c r="KK202" s="4"/>
      <c r="KL202" s="6"/>
      <c r="KM202" s="5"/>
      <c r="KN202" s="5"/>
    </row>
    <row r="203">
      <c r="A203" s="3" t="s">
        <v>85</v>
      </c>
      <c r="B203" s="3" t="s">
        <v>86</v>
      </c>
      <c r="C203" s="3" t="s">
        <v>87</v>
      </c>
      <c r="D203" s="3" t="s">
        <v>88</v>
      </c>
      <c r="E203" s="3" t="s">
        <v>382</v>
      </c>
      <c r="F203" s="3" t="s">
        <v>383</v>
      </c>
      <c r="G203" s="3" t="s">
        <v>384</v>
      </c>
      <c r="H203" s="3" t="s">
        <v>104</v>
      </c>
      <c r="I203" s="3" t="s">
        <v>1374</v>
      </c>
      <c r="J203" s="3" t="s">
        <v>1340</v>
      </c>
      <c r="K203" s="4"/>
      <c r="L203" s="4">
        <f>=ROUNDDOWN({0},0)</f>
      </c>
      <c r="M203" s="4"/>
      <c r="N203" s="5"/>
      <c r="O203" s="4"/>
      <c r="P203" s="4">
        <f>=ROUNDDOWN({0},0)</f>
      </c>
      <c r="Q203" s="4"/>
      <c r="R203" s="5"/>
      <c r="S203" s="4"/>
      <c r="T203" s="6"/>
      <c r="U203" s="4"/>
      <c r="V203" s="6"/>
      <c r="W203" s="5"/>
      <c r="X203" s="5"/>
      <c r="Y203" s="4"/>
      <c r="Z203" s="6"/>
      <c r="AA203" s="4"/>
      <c r="AB203" s="6"/>
      <c r="AC203" s="5"/>
      <c r="AD203" s="5"/>
      <c r="AE203" s="4"/>
      <c r="AF203" s="6"/>
      <c r="AG203" s="4"/>
      <c r="AH203" s="6"/>
      <c r="AI203" s="5"/>
      <c r="AJ203" s="5"/>
      <c r="AK203" s="4"/>
      <c r="AL203" s="6"/>
      <c r="AM203" s="4"/>
      <c r="AN203" s="6"/>
      <c r="AO203" s="5"/>
      <c r="AP203" s="5"/>
      <c r="AQ203" s="4"/>
      <c r="AR203" s="6"/>
      <c r="AS203" s="4"/>
      <c r="AT203" s="6"/>
      <c r="AU203" s="5"/>
      <c r="AV203" s="5"/>
      <c r="AW203" s="4"/>
      <c r="AX203" s="6"/>
      <c r="AY203" s="4"/>
      <c r="AZ203" s="6"/>
      <c r="BA203" s="5"/>
      <c r="BB203" s="5"/>
      <c r="BC203" s="4"/>
      <c r="BD203" s="6"/>
      <c r="BE203" s="4"/>
      <c r="BF203" s="6"/>
      <c r="BG203" s="5"/>
      <c r="BH203" s="5"/>
      <c r="BI203" s="4"/>
      <c r="BJ203" s="6"/>
      <c r="BK203" s="4"/>
      <c r="BL203" s="6"/>
      <c r="BM203" s="5"/>
      <c r="BN203" s="5"/>
      <c r="BO203" s="4"/>
      <c r="BP203" s="6"/>
      <c r="BQ203" s="4"/>
      <c r="BR203" s="6"/>
      <c r="BS203" s="5"/>
      <c r="BT203" s="5"/>
      <c r="BU203" s="4"/>
      <c r="BV203" s="6"/>
      <c r="BW203" s="4"/>
      <c r="BX203" s="6"/>
      <c r="BY203" s="5"/>
      <c r="BZ203" s="5"/>
      <c r="CA203" s="4"/>
      <c r="CB203" s="6"/>
      <c r="CC203" s="4"/>
      <c r="CD203" s="6"/>
      <c r="CE203" s="5"/>
      <c r="CF203" s="5"/>
      <c r="CG203" s="4"/>
      <c r="CH203" s="6"/>
      <c r="CI203" s="4"/>
      <c r="CJ203" s="6"/>
      <c r="CK203" s="5"/>
      <c r="CL203" s="5"/>
      <c r="CM203" s="4"/>
      <c r="CN203" s="6"/>
      <c r="CO203" s="4"/>
      <c r="CP203" s="6"/>
      <c r="CQ203" s="5"/>
      <c r="CR203" s="5"/>
      <c r="CS203" s="4"/>
      <c r="CT203" s="6"/>
      <c r="CU203" s="4"/>
      <c r="CV203" s="6"/>
      <c r="CW203" s="5"/>
      <c r="CX203" s="5"/>
      <c r="CY203" s="4"/>
      <c r="CZ203" s="6"/>
      <c r="DA203" s="4"/>
      <c r="DB203" s="6"/>
      <c r="DC203" s="5"/>
      <c r="DD203" s="5"/>
      <c r="DE203" s="4"/>
      <c r="DF203" s="6"/>
      <c r="DG203" s="4"/>
      <c r="DH203" s="6"/>
      <c r="DI203" s="5"/>
      <c r="DJ203" s="5"/>
      <c r="DK203" s="4"/>
      <c r="DL203" s="6"/>
      <c r="DM203" s="4"/>
      <c r="DN203" s="6"/>
      <c r="DO203" s="5"/>
      <c r="DP203" s="5"/>
      <c r="DQ203" s="4"/>
      <c r="DR203" s="6"/>
      <c r="DS203" s="4"/>
      <c r="DT203" s="6"/>
      <c r="DU203" s="5"/>
      <c r="DV203" s="5"/>
      <c r="DW203" s="4"/>
      <c r="DX203" s="6"/>
      <c r="DY203" s="4"/>
      <c r="DZ203" s="6"/>
      <c r="EA203" s="5"/>
      <c r="EB203" s="5"/>
      <c r="EC203" s="4"/>
      <c r="ED203" s="6"/>
      <c r="EE203" s="4"/>
      <c r="EF203" s="6"/>
      <c r="EG203" s="5"/>
      <c r="EH203" s="5"/>
      <c r="EI203" s="4"/>
      <c r="EJ203" s="6"/>
      <c r="EK203" s="4"/>
      <c r="EL203" s="6"/>
      <c r="EM203" s="5"/>
      <c r="EN203" s="5"/>
      <c r="EO203" s="4"/>
      <c r="EP203" s="6"/>
      <c r="EQ203" s="4"/>
      <c r="ER203" s="6"/>
      <c r="ES203" s="5"/>
      <c r="ET203" s="5"/>
      <c r="EU203" s="4"/>
      <c r="EV203" s="6"/>
      <c r="EW203" s="4"/>
      <c r="EX203" s="6"/>
      <c r="EY203" s="5"/>
      <c r="EZ203" s="5"/>
      <c r="FA203" s="4"/>
      <c r="FB203" s="6"/>
      <c r="FC203" s="4"/>
      <c r="FD203" s="6"/>
      <c r="FE203" s="5"/>
      <c r="FF203" s="5"/>
      <c r="FG203" s="4"/>
      <c r="FH203" s="6"/>
      <c r="FI203" s="4"/>
      <c r="FJ203" s="6"/>
      <c r="FK203" s="5"/>
      <c r="FL203" s="5"/>
      <c r="FM203" s="4"/>
      <c r="FN203" s="6"/>
      <c r="FO203" s="4"/>
      <c r="FP203" s="6"/>
      <c r="FQ203" s="5"/>
      <c r="FR203" s="5"/>
      <c r="FS203" s="4"/>
      <c r="FT203" s="6"/>
      <c r="FU203" s="4"/>
      <c r="FV203" s="6"/>
      <c r="FW203" s="5"/>
      <c r="FX203" s="5"/>
      <c r="FY203" s="4"/>
      <c r="FZ203" s="6"/>
      <c r="GA203" s="4"/>
      <c r="GB203" s="6"/>
      <c r="GC203" s="5"/>
      <c r="GD203" s="5"/>
      <c r="GE203" s="4"/>
      <c r="GF203" s="6"/>
      <c r="GG203" s="4"/>
      <c r="GH203" s="6"/>
      <c r="GI203" s="5"/>
      <c r="GJ203" s="5"/>
      <c r="GK203" s="4"/>
      <c r="GL203" s="6"/>
      <c r="GM203" s="4"/>
      <c r="GN203" s="6"/>
      <c r="GO203" s="5"/>
      <c r="GP203" s="5"/>
      <c r="GQ203" s="4"/>
      <c r="GR203" s="6"/>
      <c r="GS203" s="4"/>
      <c r="GT203" s="6"/>
      <c r="GU203" s="5"/>
      <c r="GV203" s="5"/>
      <c r="GW203" s="4"/>
      <c r="GX203" s="6"/>
      <c r="GY203" s="4"/>
      <c r="GZ203" s="6"/>
      <c r="HA203" s="5"/>
      <c r="HB203" s="5"/>
      <c r="HC203" s="4"/>
      <c r="HD203" s="6"/>
      <c r="HE203" s="4"/>
      <c r="HF203" s="6"/>
      <c r="HG203" s="5"/>
      <c r="HH203" s="5"/>
      <c r="HI203" s="4"/>
      <c r="HJ203" s="6"/>
      <c r="HK203" s="4"/>
      <c r="HL203" s="6"/>
      <c r="HM203" s="5"/>
      <c r="HN203" s="5"/>
      <c r="HO203" s="4"/>
      <c r="HP203" s="6"/>
      <c r="HQ203" s="4"/>
      <c r="HR203" s="6"/>
      <c r="HS203" s="5"/>
      <c r="HT203" s="5"/>
      <c r="HU203" s="4"/>
      <c r="HV203" s="6"/>
      <c r="HW203" s="4"/>
      <c r="HX203" s="6"/>
      <c r="HY203" s="5"/>
      <c r="HZ203" s="5"/>
      <c r="IA203" s="4"/>
      <c r="IB203" s="6"/>
      <c r="IC203" s="4"/>
      <c r="ID203" s="6"/>
      <c r="IE203" s="5"/>
      <c r="IF203" s="5"/>
      <c r="IG203" s="4"/>
      <c r="IH203" s="6"/>
      <c r="II203" s="4"/>
      <c r="IJ203" s="6"/>
      <c r="IK203" s="5"/>
      <c r="IL203" s="5"/>
      <c r="IM203" s="4"/>
      <c r="IN203" s="6"/>
      <c r="IO203" s="4"/>
      <c r="IP203" s="6"/>
      <c r="IQ203" s="5"/>
      <c r="IR203" s="5"/>
      <c r="IS203" s="4"/>
      <c r="IT203" s="6"/>
      <c r="IU203" s="4"/>
      <c r="IV203" s="6"/>
      <c r="IW203" s="5"/>
      <c r="IX203" s="5"/>
      <c r="IY203" s="4"/>
      <c r="IZ203" s="6"/>
      <c r="JA203" s="4"/>
      <c r="JB203" s="6"/>
      <c r="JC203" s="5"/>
      <c r="JD203" s="5"/>
      <c r="JE203" s="4"/>
      <c r="JF203" s="6"/>
      <c r="JG203" s="4"/>
      <c r="JH203" s="6"/>
      <c r="JI203" s="5"/>
      <c r="JJ203" s="5"/>
      <c r="JK203" s="4"/>
      <c r="JL203" s="6"/>
      <c r="JM203" s="4"/>
      <c r="JN203" s="6"/>
      <c r="JO203" s="5"/>
      <c r="JP203" s="5"/>
      <c r="JQ203" s="4"/>
      <c r="JR203" s="6"/>
      <c r="JS203" s="4"/>
      <c r="JT203" s="6"/>
      <c r="JU203" s="5"/>
      <c r="JV203" s="5"/>
      <c r="JW203" s="4"/>
      <c r="JX203" s="6"/>
      <c r="JY203" s="4"/>
      <c r="JZ203" s="6"/>
      <c r="KA203" s="5"/>
      <c r="KB203" s="5"/>
      <c r="KC203" s="4"/>
      <c r="KD203" s="6"/>
      <c r="KE203" s="4"/>
      <c r="KF203" s="6"/>
      <c r="KG203" s="5"/>
      <c r="KH203" s="5"/>
      <c r="KI203" s="4"/>
      <c r="KJ203" s="6"/>
      <c r="KK203" s="4"/>
      <c r="KL203" s="6"/>
      <c r="KM203" s="5"/>
      <c r="KN203" s="5"/>
    </row>
    <row r="204">
      <c r="A204" s="3" t="s">
        <v>85</v>
      </c>
      <c r="B204" s="3" t="s">
        <v>86</v>
      </c>
      <c r="C204" s="3" t="s">
        <v>87</v>
      </c>
      <c r="D204" s="3" t="s">
        <v>88</v>
      </c>
      <c r="E204" s="3" t="s">
        <v>367</v>
      </c>
      <c r="F204" s="3" t="s">
        <v>368</v>
      </c>
      <c r="G204" s="3" t="s">
        <v>369</v>
      </c>
      <c r="H204" s="3" t="s">
        <v>104</v>
      </c>
      <c r="I204" s="3" t="s">
        <v>1375</v>
      </c>
      <c r="J204" s="3" t="s">
        <v>1340</v>
      </c>
      <c r="K204" s="4">
        <v>1</v>
      </c>
      <c r="L204" s="4">
        <f>=ROUNDDOWN(0.384615384615385,0)</f>
      </c>
      <c r="M204" s="4"/>
      <c r="N204" s="5"/>
      <c r="O204" s="4"/>
      <c r="P204" s="4">
        <f>=ROUNDDOWN({0},0)</f>
      </c>
      <c r="Q204" s="4"/>
      <c r="R204" s="5"/>
      <c r="S204" s="4"/>
      <c r="T204" s="6"/>
      <c r="U204" s="4"/>
      <c r="V204" s="6"/>
      <c r="W204" s="5"/>
      <c r="X204" s="5"/>
      <c r="Y204" s="4"/>
      <c r="Z204" s="6"/>
      <c r="AA204" s="4"/>
      <c r="AB204" s="6"/>
      <c r="AC204" s="5"/>
      <c r="AD204" s="5"/>
      <c r="AE204" s="4"/>
      <c r="AF204" s="6"/>
      <c r="AG204" s="4"/>
      <c r="AH204" s="6"/>
      <c r="AI204" s="5"/>
      <c r="AJ204" s="5"/>
      <c r="AK204" s="4"/>
      <c r="AL204" s="6"/>
      <c r="AM204" s="4"/>
      <c r="AN204" s="6"/>
      <c r="AO204" s="5"/>
      <c r="AP204" s="5"/>
      <c r="AQ204" s="4"/>
      <c r="AR204" s="6"/>
      <c r="AS204" s="4"/>
      <c r="AT204" s="6"/>
      <c r="AU204" s="5"/>
      <c r="AV204" s="5"/>
      <c r="AW204" s="4"/>
      <c r="AX204" s="6"/>
      <c r="AY204" s="4"/>
      <c r="AZ204" s="6"/>
      <c r="BA204" s="5"/>
      <c r="BB204" s="5"/>
      <c r="BC204" s="4"/>
      <c r="BD204" s="6"/>
      <c r="BE204" s="4"/>
      <c r="BF204" s="6"/>
      <c r="BG204" s="5"/>
      <c r="BH204" s="5"/>
      <c r="BI204" s="4"/>
      <c r="BJ204" s="6"/>
      <c r="BK204" s="4"/>
      <c r="BL204" s="6"/>
      <c r="BM204" s="5"/>
      <c r="BN204" s="5"/>
      <c r="BO204" s="4"/>
      <c r="BP204" s="6"/>
      <c r="BQ204" s="4"/>
      <c r="BR204" s="6"/>
      <c r="BS204" s="5"/>
      <c r="BT204" s="5"/>
      <c r="BU204" s="4"/>
      <c r="BV204" s="6"/>
      <c r="BW204" s="4"/>
      <c r="BX204" s="6"/>
      <c r="BY204" s="5"/>
      <c r="BZ204" s="5"/>
      <c r="CA204" s="4"/>
      <c r="CB204" s="6"/>
      <c r="CC204" s="4"/>
      <c r="CD204" s="6"/>
      <c r="CE204" s="5"/>
      <c r="CF204" s="5"/>
      <c r="CG204" s="4"/>
      <c r="CH204" s="6"/>
      <c r="CI204" s="4"/>
      <c r="CJ204" s="6"/>
      <c r="CK204" s="5"/>
      <c r="CL204" s="5"/>
      <c r="CM204" s="4"/>
      <c r="CN204" s="6"/>
      <c r="CO204" s="4"/>
      <c r="CP204" s="6"/>
      <c r="CQ204" s="5"/>
      <c r="CR204" s="5"/>
      <c r="CS204" s="4"/>
      <c r="CT204" s="6"/>
      <c r="CU204" s="4"/>
      <c r="CV204" s="6"/>
      <c r="CW204" s="5"/>
      <c r="CX204" s="5"/>
      <c r="CY204" s="4"/>
      <c r="CZ204" s="6"/>
      <c r="DA204" s="4"/>
      <c r="DB204" s="6"/>
      <c r="DC204" s="5"/>
      <c r="DD204" s="5"/>
      <c r="DE204" s="4"/>
      <c r="DF204" s="6"/>
      <c r="DG204" s="4"/>
      <c r="DH204" s="6"/>
      <c r="DI204" s="5"/>
      <c r="DJ204" s="5"/>
      <c r="DK204" s="4"/>
      <c r="DL204" s="6"/>
      <c r="DM204" s="4"/>
      <c r="DN204" s="6"/>
      <c r="DO204" s="5"/>
      <c r="DP204" s="5"/>
      <c r="DQ204" s="4"/>
      <c r="DR204" s="6"/>
      <c r="DS204" s="4"/>
      <c r="DT204" s="6"/>
      <c r="DU204" s="5"/>
      <c r="DV204" s="5"/>
      <c r="DW204" s="4"/>
      <c r="DX204" s="6"/>
      <c r="DY204" s="4"/>
      <c r="DZ204" s="6"/>
      <c r="EA204" s="5"/>
      <c r="EB204" s="5"/>
      <c r="EC204" s="4"/>
      <c r="ED204" s="6"/>
      <c r="EE204" s="4"/>
      <c r="EF204" s="6"/>
      <c r="EG204" s="5"/>
      <c r="EH204" s="5"/>
      <c r="EI204" s="4"/>
      <c r="EJ204" s="6"/>
      <c r="EK204" s="4"/>
      <c r="EL204" s="6"/>
      <c r="EM204" s="5"/>
      <c r="EN204" s="5"/>
      <c r="EO204" s="4"/>
      <c r="EP204" s="6"/>
      <c r="EQ204" s="4"/>
      <c r="ER204" s="6"/>
      <c r="ES204" s="5"/>
      <c r="ET204" s="5"/>
      <c r="EU204" s="4"/>
      <c r="EV204" s="6"/>
      <c r="EW204" s="4"/>
      <c r="EX204" s="6"/>
      <c r="EY204" s="5"/>
      <c r="EZ204" s="5"/>
      <c r="FA204" s="4"/>
      <c r="FB204" s="6"/>
      <c r="FC204" s="4"/>
      <c r="FD204" s="6"/>
      <c r="FE204" s="5"/>
      <c r="FF204" s="5"/>
      <c r="FG204" s="4"/>
      <c r="FH204" s="6"/>
      <c r="FI204" s="4"/>
      <c r="FJ204" s="6"/>
      <c r="FK204" s="5"/>
      <c r="FL204" s="5"/>
      <c r="FM204" s="4"/>
      <c r="FN204" s="6"/>
      <c r="FO204" s="4"/>
      <c r="FP204" s="6"/>
      <c r="FQ204" s="5"/>
      <c r="FR204" s="5"/>
      <c r="FS204" s="4"/>
      <c r="FT204" s="6"/>
      <c r="FU204" s="4"/>
      <c r="FV204" s="6"/>
      <c r="FW204" s="5"/>
      <c r="FX204" s="5"/>
      <c r="FY204" s="4"/>
      <c r="FZ204" s="6"/>
      <c r="GA204" s="4"/>
      <c r="GB204" s="6"/>
      <c r="GC204" s="5"/>
      <c r="GD204" s="5"/>
      <c r="GE204" s="4"/>
      <c r="GF204" s="6"/>
      <c r="GG204" s="4"/>
      <c r="GH204" s="6"/>
      <c r="GI204" s="5"/>
      <c r="GJ204" s="5"/>
      <c r="GK204" s="4"/>
      <c r="GL204" s="6"/>
      <c r="GM204" s="4"/>
      <c r="GN204" s="6"/>
      <c r="GO204" s="5"/>
      <c r="GP204" s="5"/>
      <c r="GQ204" s="4"/>
      <c r="GR204" s="6"/>
      <c r="GS204" s="4"/>
      <c r="GT204" s="6"/>
      <c r="GU204" s="5"/>
      <c r="GV204" s="5"/>
      <c r="GW204" s="4"/>
      <c r="GX204" s="6"/>
      <c r="GY204" s="4"/>
      <c r="GZ204" s="6"/>
      <c r="HA204" s="5"/>
      <c r="HB204" s="5"/>
      <c r="HC204" s="4"/>
      <c r="HD204" s="6"/>
      <c r="HE204" s="4"/>
      <c r="HF204" s="6"/>
      <c r="HG204" s="5"/>
      <c r="HH204" s="5"/>
      <c r="HI204" s="4"/>
      <c r="HJ204" s="6"/>
      <c r="HK204" s="4"/>
      <c r="HL204" s="6"/>
      <c r="HM204" s="5"/>
      <c r="HN204" s="5"/>
      <c r="HO204" s="4"/>
      <c r="HP204" s="6"/>
      <c r="HQ204" s="4"/>
      <c r="HR204" s="6"/>
      <c r="HS204" s="5"/>
      <c r="HT204" s="5"/>
      <c r="HU204" s="4"/>
      <c r="HV204" s="6"/>
      <c r="HW204" s="4"/>
      <c r="HX204" s="6"/>
      <c r="HY204" s="5"/>
      <c r="HZ204" s="5"/>
      <c r="IA204" s="4"/>
      <c r="IB204" s="6"/>
      <c r="IC204" s="4"/>
      <c r="ID204" s="6"/>
      <c r="IE204" s="5"/>
      <c r="IF204" s="5"/>
      <c r="IG204" s="4"/>
      <c r="IH204" s="6"/>
      <c r="II204" s="4"/>
      <c r="IJ204" s="6"/>
      <c r="IK204" s="5"/>
      <c r="IL204" s="5"/>
      <c r="IM204" s="4"/>
      <c r="IN204" s="6"/>
      <c r="IO204" s="4"/>
      <c r="IP204" s="6"/>
      <c r="IQ204" s="5"/>
      <c r="IR204" s="5"/>
      <c r="IS204" s="4"/>
      <c r="IT204" s="6"/>
      <c r="IU204" s="4"/>
      <c r="IV204" s="6"/>
      <c r="IW204" s="5"/>
      <c r="IX204" s="5"/>
      <c r="IY204" s="4"/>
      <c r="IZ204" s="6"/>
      <c r="JA204" s="4"/>
      <c r="JB204" s="6"/>
      <c r="JC204" s="5"/>
      <c r="JD204" s="5"/>
      <c r="JE204" s="4"/>
      <c r="JF204" s="6"/>
      <c r="JG204" s="4"/>
      <c r="JH204" s="6"/>
      <c r="JI204" s="5"/>
      <c r="JJ204" s="5"/>
      <c r="JK204" s="4"/>
      <c r="JL204" s="6"/>
      <c r="JM204" s="4"/>
      <c r="JN204" s="6"/>
      <c r="JO204" s="5"/>
      <c r="JP204" s="5"/>
      <c r="JQ204" s="4"/>
      <c r="JR204" s="6"/>
      <c r="JS204" s="4"/>
      <c r="JT204" s="6"/>
      <c r="JU204" s="5"/>
      <c r="JV204" s="5"/>
      <c r="JW204" s="4"/>
      <c r="JX204" s="6"/>
      <c r="JY204" s="4"/>
      <c r="JZ204" s="6"/>
      <c r="KA204" s="5"/>
      <c r="KB204" s="5"/>
      <c r="KC204" s="4"/>
      <c r="KD204" s="6"/>
      <c r="KE204" s="4"/>
      <c r="KF204" s="6"/>
      <c r="KG204" s="5"/>
      <c r="KH204" s="5"/>
      <c r="KI204" s="4"/>
      <c r="KJ204" s="6"/>
      <c r="KK204" s="4"/>
      <c r="KL204" s="6"/>
      <c r="KM204" s="5"/>
      <c r="KN204" s="5"/>
    </row>
    <row r="205">
      <c r="A205" s="3" t="s">
        <v>85</v>
      </c>
      <c r="B205" s="3" t="s">
        <v>86</v>
      </c>
      <c r="C205" s="3" t="s">
        <v>87</v>
      </c>
      <c r="D205" s="3" t="s">
        <v>88</v>
      </c>
      <c r="E205" s="3" t="s">
        <v>357</v>
      </c>
      <c r="F205" s="3" t="s">
        <v>358</v>
      </c>
      <c r="G205" s="3" t="s">
        <v>359</v>
      </c>
      <c r="H205" s="3" t="s">
        <v>96</v>
      </c>
      <c r="I205" s="3" t="s">
        <v>1376</v>
      </c>
      <c r="J205" s="3" t="s">
        <v>1318</v>
      </c>
      <c r="K205" s="4"/>
      <c r="L205" s="4">
        <f>=ROUNDDOWN({0},0)</f>
      </c>
      <c r="M205" s="4">
        <v>1751</v>
      </c>
      <c r="N205" s="5"/>
      <c r="O205" s="4"/>
      <c r="P205" s="4">
        <f>=ROUNDDOWN({0},0)</f>
      </c>
      <c r="Q205" s="4"/>
      <c r="R205" s="5"/>
      <c r="S205" s="4"/>
      <c r="T205" s="6"/>
      <c r="U205" s="4"/>
      <c r="V205" s="6"/>
      <c r="W205" s="5"/>
      <c r="X205" s="5"/>
      <c r="Y205" s="4"/>
      <c r="Z205" s="6"/>
      <c r="AA205" s="4"/>
      <c r="AB205" s="6"/>
      <c r="AC205" s="5"/>
      <c r="AD205" s="5"/>
      <c r="AE205" s="4"/>
      <c r="AF205" s="6"/>
      <c r="AG205" s="4"/>
      <c r="AH205" s="6"/>
      <c r="AI205" s="5"/>
      <c r="AJ205" s="5"/>
      <c r="AK205" s="4"/>
      <c r="AL205" s="6"/>
      <c r="AM205" s="4"/>
      <c r="AN205" s="6"/>
      <c r="AO205" s="5"/>
      <c r="AP205" s="5"/>
      <c r="AQ205" s="4"/>
      <c r="AR205" s="6"/>
      <c r="AS205" s="4"/>
      <c r="AT205" s="6"/>
      <c r="AU205" s="5"/>
      <c r="AV205" s="5"/>
      <c r="AW205" s="4"/>
      <c r="AX205" s="6"/>
      <c r="AY205" s="4"/>
      <c r="AZ205" s="6"/>
      <c r="BA205" s="5"/>
      <c r="BB205" s="5"/>
      <c r="BC205" s="4"/>
      <c r="BD205" s="6"/>
      <c r="BE205" s="4"/>
      <c r="BF205" s="6"/>
      <c r="BG205" s="5"/>
      <c r="BH205" s="5"/>
      <c r="BI205" s="4"/>
      <c r="BJ205" s="6"/>
      <c r="BK205" s="4"/>
      <c r="BL205" s="6"/>
      <c r="BM205" s="5"/>
      <c r="BN205" s="5"/>
      <c r="BO205" s="4"/>
      <c r="BP205" s="6"/>
      <c r="BQ205" s="4"/>
      <c r="BR205" s="6"/>
      <c r="BS205" s="5"/>
      <c r="BT205" s="5"/>
      <c r="BU205" s="4"/>
      <c r="BV205" s="6"/>
      <c r="BW205" s="4"/>
      <c r="BX205" s="6"/>
      <c r="BY205" s="5"/>
      <c r="BZ205" s="5"/>
      <c r="CA205" s="4"/>
      <c r="CB205" s="6"/>
      <c r="CC205" s="4"/>
      <c r="CD205" s="6"/>
      <c r="CE205" s="5"/>
      <c r="CF205" s="5"/>
      <c r="CG205" s="4"/>
      <c r="CH205" s="6"/>
      <c r="CI205" s="4"/>
      <c r="CJ205" s="6"/>
      <c r="CK205" s="5"/>
      <c r="CL205" s="5"/>
      <c r="CM205" s="4"/>
      <c r="CN205" s="6"/>
      <c r="CO205" s="4"/>
      <c r="CP205" s="6"/>
      <c r="CQ205" s="5"/>
      <c r="CR205" s="5"/>
      <c r="CS205" s="4"/>
      <c r="CT205" s="6"/>
      <c r="CU205" s="4"/>
      <c r="CV205" s="6"/>
      <c r="CW205" s="5"/>
      <c r="CX205" s="5"/>
      <c r="CY205" s="4"/>
      <c r="CZ205" s="6"/>
      <c r="DA205" s="4"/>
      <c r="DB205" s="6"/>
      <c r="DC205" s="5"/>
      <c r="DD205" s="5"/>
      <c r="DE205" s="4"/>
      <c r="DF205" s="6"/>
      <c r="DG205" s="4"/>
      <c r="DH205" s="6"/>
      <c r="DI205" s="5"/>
      <c r="DJ205" s="5"/>
      <c r="DK205" s="4"/>
      <c r="DL205" s="6"/>
      <c r="DM205" s="4"/>
      <c r="DN205" s="6"/>
      <c r="DO205" s="5"/>
      <c r="DP205" s="5"/>
      <c r="DQ205" s="4"/>
      <c r="DR205" s="6"/>
      <c r="DS205" s="4"/>
      <c r="DT205" s="6"/>
      <c r="DU205" s="5"/>
      <c r="DV205" s="5"/>
      <c r="DW205" s="4"/>
      <c r="DX205" s="6"/>
      <c r="DY205" s="4"/>
      <c r="DZ205" s="6"/>
      <c r="EA205" s="5"/>
      <c r="EB205" s="5"/>
      <c r="EC205" s="4"/>
      <c r="ED205" s="6"/>
      <c r="EE205" s="4"/>
      <c r="EF205" s="6"/>
      <c r="EG205" s="5"/>
      <c r="EH205" s="5"/>
      <c r="EI205" s="4"/>
      <c r="EJ205" s="6"/>
      <c r="EK205" s="4"/>
      <c r="EL205" s="6"/>
      <c r="EM205" s="5"/>
      <c r="EN205" s="5"/>
      <c r="EO205" s="4"/>
      <c r="EP205" s="6"/>
      <c r="EQ205" s="4"/>
      <c r="ER205" s="6"/>
      <c r="ES205" s="5"/>
      <c r="ET205" s="5"/>
      <c r="EU205" s="4"/>
      <c r="EV205" s="6"/>
      <c r="EW205" s="4"/>
      <c r="EX205" s="6"/>
      <c r="EY205" s="5"/>
      <c r="EZ205" s="5"/>
      <c r="FA205" s="4"/>
      <c r="FB205" s="6"/>
      <c r="FC205" s="4"/>
      <c r="FD205" s="6"/>
      <c r="FE205" s="5"/>
      <c r="FF205" s="5"/>
      <c r="FG205" s="4"/>
      <c r="FH205" s="6"/>
      <c r="FI205" s="4"/>
      <c r="FJ205" s="6"/>
      <c r="FK205" s="5"/>
      <c r="FL205" s="5"/>
      <c r="FM205" s="4"/>
      <c r="FN205" s="6"/>
      <c r="FO205" s="4"/>
      <c r="FP205" s="6"/>
      <c r="FQ205" s="5"/>
      <c r="FR205" s="5"/>
      <c r="FS205" s="4"/>
      <c r="FT205" s="6"/>
      <c r="FU205" s="4"/>
      <c r="FV205" s="6"/>
      <c r="FW205" s="5"/>
      <c r="FX205" s="5"/>
      <c r="FY205" s="4"/>
      <c r="FZ205" s="6"/>
      <c r="GA205" s="4"/>
      <c r="GB205" s="6"/>
      <c r="GC205" s="5"/>
      <c r="GD205" s="5"/>
      <c r="GE205" s="4"/>
      <c r="GF205" s="6"/>
      <c r="GG205" s="4"/>
      <c r="GH205" s="6"/>
      <c r="GI205" s="5"/>
      <c r="GJ205" s="5"/>
      <c r="GK205" s="4"/>
      <c r="GL205" s="6"/>
      <c r="GM205" s="4"/>
      <c r="GN205" s="6"/>
      <c r="GO205" s="5"/>
      <c r="GP205" s="5"/>
      <c r="GQ205" s="4"/>
      <c r="GR205" s="6"/>
      <c r="GS205" s="4"/>
      <c r="GT205" s="6"/>
      <c r="GU205" s="5"/>
      <c r="GV205" s="5"/>
      <c r="GW205" s="4"/>
      <c r="GX205" s="6"/>
      <c r="GY205" s="4"/>
      <c r="GZ205" s="6"/>
      <c r="HA205" s="5"/>
      <c r="HB205" s="5"/>
      <c r="HC205" s="4"/>
      <c r="HD205" s="6"/>
      <c r="HE205" s="4"/>
      <c r="HF205" s="6"/>
      <c r="HG205" s="5"/>
      <c r="HH205" s="5"/>
      <c r="HI205" s="4"/>
      <c r="HJ205" s="6"/>
      <c r="HK205" s="4"/>
      <c r="HL205" s="6"/>
      <c r="HM205" s="5"/>
      <c r="HN205" s="5"/>
      <c r="HO205" s="4"/>
      <c r="HP205" s="6"/>
      <c r="HQ205" s="4"/>
      <c r="HR205" s="6"/>
      <c r="HS205" s="5"/>
      <c r="HT205" s="5"/>
      <c r="HU205" s="4"/>
      <c r="HV205" s="6"/>
      <c r="HW205" s="4"/>
      <c r="HX205" s="6"/>
      <c r="HY205" s="5"/>
      <c r="HZ205" s="5"/>
      <c r="IA205" s="4"/>
      <c r="IB205" s="6"/>
      <c r="IC205" s="4"/>
      <c r="ID205" s="6"/>
      <c r="IE205" s="5"/>
      <c r="IF205" s="5"/>
      <c r="IG205" s="4"/>
      <c r="IH205" s="6"/>
      <c r="II205" s="4"/>
      <c r="IJ205" s="6"/>
      <c r="IK205" s="5"/>
      <c r="IL205" s="5"/>
      <c r="IM205" s="4"/>
      <c r="IN205" s="6"/>
      <c r="IO205" s="4"/>
      <c r="IP205" s="6"/>
      <c r="IQ205" s="5"/>
      <c r="IR205" s="5"/>
      <c r="IS205" s="4"/>
      <c r="IT205" s="6"/>
      <c r="IU205" s="4"/>
      <c r="IV205" s="6"/>
      <c r="IW205" s="5"/>
      <c r="IX205" s="5"/>
      <c r="IY205" s="4"/>
      <c r="IZ205" s="6"/>
      <c r="JA205" s="4"/>
      <c r="JB205" s="6"/>
      <c r="JC205" s="5"/>
      <c r="JD205" s="5"/>
      <c r="JE205" s="4"/>
      <c r="JF205" s="6"/>
      <c r="JG205" s="4"/>
      <c r="JH205" s="6"/>
      <c r="JI205" s="5"/>
      <c r="JJ205" s="5"/>
      <c r="JK205" s="4"/>
      <c r="JL205" s="6"/>
      <c r="JM205" s="4"/>
      <c r="JN205" s="6"/>
      <c r="JO205" s="5"/>
      <c r="JP205" s="5"/>
      <c r="JQ205" s="4"/>
      <c r="JR205" s="6"/>
      <c r="JS205" s="4"/>
      <c r="JT205" s="6"/>
      <c r="JU205" s="5"/>
      <c r="JV205" s="5"/>
      <c r="JW205" s="4"/>
      <c r="JX205" s="6"/>
      <c r="JY205" s="4"/>
      <c r="JZ205" s="6"/>
      <c r="KA205" s="5"/>
      <c r="KB205" s="5"/>
      <c r="KC205" s="4"/>
      <c r="KD205" s="6"/>
      <c r="KE205" s="4"/>
      <c r="KF205" s="6"/>
      <c r="KG205" s="5"/>
      <c r="KH205" s="5"/>
      <c r="KI205" s="4"/>
      <c r="KJ205" s="6"/>
      <c r="KK205" s="4"/>
      <c r="KL205" s="6"/>
      <c r="KM205" s="5"/>
      <c r="KN205" s="5"/>
    </row>
    <row r="206">
      <c r="A206" s="3" t="s">
        <v>85</v>
      </c>
      <c r="B206" s="3" t="s">
        <v>86</v>
      </c>
      <c r="C206" s="3" t="s">
        <v>87</v>
      </c>
      <c r="D206" s="3" t="s">
        <v>88</v>
      </c>
      <c r="E206" s="3" t="s">
        <v>366</v>
      </c>
      <c r="F206" s="3" t="s">
        <v>104</v>
      </c>
      <c r="G206" s="3" t="s">
        <v>104</v>
      </c>
      <c r="H206" s="3" t="s">
        <v>104</v>
      </c>
      <c r="I206" s="3" t="s">
        <v>1324</v>
      </c>
      <c r="J206" s="3" t="s">
        <v>712</v>
      </c>
      <c r="K206" s="4"/>
      <c r="L206" s="4">
        <f>=ROUNDDOWN({0},0)</f>
      </c>
      <c r="M206" s="4"/>
      <c r="N206" s="5"/>
      <c r="O206" s="4"/>
      <c r="P206" s="4">
        <f>=ROUNDDOWN({0},0)</f>
      </c>
      <c r="Q206" s="4"/>
      <c r="R206" s="5"/>
      <c r="S206" s="4"/>
      <c r="T206" s="6"/>
      <c r="U206" s="4"/>
      <c r="V206" s="6"/>
      <c r="W206" s="5"/>
      <c r="X206" s="5"/>
      <c r="Y206" s="4"/>
      <c r="Z206" s="6"/>
      <c r="AA206" s="4"/>
      <c r="AB206" s="6"/>
      <c r="AC206" s="5"/>
      <c r="AD206" s="5"/>
      <c r="AE206" s="4"/>
      <c r="AF206" s="6"/>
      <c r="AG206" s="4"/>
      <c r="AH206" s="6"/>
      <c r="AI206" s="5"/>
      <c r="AJ206" s="5"/>
      <c r="AK206" s="4"/>
      <c r="AL206" s="6"/>
      <c r="AM206" s="4"/>
      <c r="AN206" s="6"/>
      <c r="AO206" s="5"/>
      <c r="AP206" s="5"/>
      <c r="AQ206" s="4"/>
      <c r="AR206" s="6"/>
      <c r="AS206" s="4"/>
      <c r="AT206" s="6"/>
      <c r="AU206" s="5"/>
      <c r="AV206" s="5"/>
      <c r="AW206" s="4"/>
      <c r="AX206" s="6"/>
      <c r="AY206" s="4"/>
      <c r="AZ206" s="6"/>
      <c r="BA206" s="5"/>
      <c r="BB206" s="5"/>
      <c r="BC206" s="4"/>
      <c r="BD206" s="6"/>
      <c r="BE206" s="4"/>
      <c r="BF206" s="6"/>
      <c r="BG206" s="5"/>
      <c r="BH206" s="5"/>
      <c r="BI206" s="4"/>
      <c r="BJ206" s="6"/>
      <c r="BK206" s="4"/>
      <c r="BL206" s="6"/>
      <c r="BM206" s="5"/>
      <c r="BN206" s="5"/>
      <c r="BO206" s="4"/>
      <c r="BP206" s="6"/>
      <c r="BQ206" s="4"/>
      <c r="BR206" s="6"/>
      <c r="BS206" s="5"/>
      <c r="BT206" s="5"/>
      <c r="BU206" s="4"/>
      <c r="BV206" s="6"/>
      <c r="BW206" s="4"/>
      <c r="BX206" s="6"/>
      <c r="BY206" s="5"/>
      <c r="BZ206" s="5"/>
      <c r="CA206" s="4"/>
      <c r="CB206" s="6"/>
      <c r="CC206" s="4"/>
      <c r="CD206" s="6"/>
      <c r="CE206" s="5"/>
      <c r="CF206" s="5"/>
      <c r="CG206" s="4"/>
      <c r="CH206" s="6"/>
      <c r="CI206" s="4"/>
      <c r="CJ206" s="6"/>
      <c r="CK206" s="5"/>
      <c r="CL206" s="5"/>
      <c r="CM206" s="4"/>
      <c r="CN206" s="6"/>
      <c r="CO206" s="4"/>
      <c r="CP206" s="6"/>
      <c r="CQ206" s="5"/>
      <c r="CR206" s="5"/>
      <c r="CS206" s="4"/>
      <c r="CT206" s="6"/>
      <c r="CU206" s="4"/>
      <c r="CV206" s="6"/>
      <c r="CW206" s="5"/>
      <c r="CX206" s="5"/>
      <c r="CY206" s="4"/>
      <c r="CZ206" s="6"/>
      <c r="DA206" s="4"/>
      <c r="DB206" s="6"/>
      <c r="DC206" s="5"/>
      <c r="DD206" s="5"/>
      <c r="DE206" s="4"/>
      <c r="DF206" s="6"/>
      <c r="DG206" s="4"/>
      <c r="DH206" s="6"/>
      <c r="DI206" s="5"/>
      <c r="DJ206" s="5"/>
      <c r="DK206" s="4"/>
      <c r="DL206" s="6"/>
      <c r="DM206" s="4"/>
      <c r="DN206" s="6"/>
      <c r="DO206" s="5"/>
      <c r="DP206" s="5"/>
      <c r="DQ206" s="4"/>
      <c r="DR206" s="6"/>
      <c r="DS206" s="4"/>
      <c r="DT206" s="6"/>
      <c r="DU206" s="5"/>
      <c r="DV206" s="5"/>
      <c r="DW206" s="4"/>
      <c r="DX206" s="6"/>
      <c r="DY206" s="4"/>
      <c r="DZ206" s="6"/>
      <c r="EA206" s="5"/>
      <c r="EB206" s="5"/>
      <c r="EC206" s="4"/>
      <c r="ED206" s="6"/>
      <c r="EE206" s="4"/>
      <c r="EF206" s="6"/>
      <c r="EG206" s="5"/>
      <c r="EH206" s="5"/>
      <c r="EI206" s="4"/>
      <c r="EJ206" s="6"/>
      <c r="EK206" s="4"/>
      <c r="EL206" s="6"/>
      <c r="EM206" s="5"/>
      <c r="EN206" s="5"/>
      <c r="EO206" s="4"/>
      <c r="EP206" s="6"/>
      <c r="EQ206" s="4"/>
      <c r="ER206" s="6"/>
      <c r="ES206" s="5"/>
      <c r="ET206" s="5"/>
      <c r="EU206" s="4"/>
      <c r="EV206" s="6"/>
      <c r="EW206" s="4"/>
      <c r="EX206" s="6"/>
      <c r="EY206" s="5"/>
      <c r="EZ206" s="5"/>
      <c r="FA206" s="4"/>
      <c r="FB206" s="6"/>
      <c r="FC206" s="4"/>
      <c r="FD206" s="6"/>
      <c r="FE206" s="5"/>
      <c r="FF206" s="5"/>
      <c r="FG206" s="4"/>
      <c r="FH206" s="6"/>
      <c r="FI206" s="4"/>
      <c r="FJ206" s="6"/>
      <c r="FK206" s="5"/>
      <c r="FL206" s="5"/>
      <c r="FM206" s="4"/>
      <c r="FN206" s="6"/>
      <c r="FO206" s="4"/>
      <c r="FP206" s="6"/>
      <c r="FQ206" s="5"/>
      <c r="FR206" s="5"/>
      <c r="FS206" s="4"/>
      <c r="FT206" s="6"/>
      <c r="FU206" s="4"/>
      <c r="FV206" s="6"/>
      <c r="FW206" s="5"/>
      <c r="FX206" s="5"/>
      <c r="FY206" s="4"/>
      <c r="FZ206" s="6"/>
      <c r="GA206" s="4"/>
      <c r="GB206" s="6"/>
      <c r="GC206" s="5"/>
      <c r="GD206" s="5"/>
      <c r="GE206" s="4"/>
      <c r="GF206" s="6"/>
      <c r="GG206" s="4"/>
      <c r="GH206" s="6"/>
      <c r="GI206" s="5"/>
      <c r="GJ206" s="5"/>
      <c r="GK206" s="4"/>
      <c r="GL206" s="6"/>
      <c r="GM206" s="4"/>
      <c r="GN206" s="6"/>
      <c r="GO206" s="5"/>
      <c r="GP206" s="5"/>
      <c r="GQ206" s="4"/>
      <c r="GR206" s="6"/>
      <c r="GS206" s="4"/>
      <c r="GT206" s="6"/>
      <c r="GU206" s="5"/>
      <c r="GV206" s="5"/>
      <c r="GW206" s="4"/>
      <c r="GX206" s="6"/>
      <c r="GY206" s="4"/>
      <c r="GZ206" s="6"/>
      <c r="HA206" s="5"/>
      <c r="HB206" s="5"/>
      <c r="HC206" s="4"/>
      <c r="HD206" s="6"/>
      <c r="HE206" s="4"/>
      <c r="HF206" s="6"/>
      <c r="HG206" s="5"/>
      <c r="HH206" s="5"/>
      <c r="HI206" s="4"/>
      <c r="HJ206" s="6"/>
      <c r="HK206" s="4"/>
      <c r="HL206" s="6"/>
      <c r="HM206" s="5"/>
      <c r="HN206" s="5"/>
      <c r="HO206" s="4"/>
      <c r="HP206" s="6"/>
      <c r="HQ206" s="4"/>
      <c r="HR206" s="6"/>
      <c r="HS206" s="5"/>
      <c r="HT206" s="5"/>
      <c r="HU206" s="4"/>
      <c r="HV206" s="6"/>
      <c r="HW206" s="4"/>
      <c r="HX206" s="6"/>
      <c r="HY206" s="5"/>
      <c r="HZ206" s="5"/>
      <c r="IA206" s="4"/>
      <c r="IB206" s="6"/>
      <c r="IC206" s="4"/>
      <c r="ID206" s="6"/>
      <c r="IE206" s="5"/>
      <c r="IF206" s="5"/>
      <c r="IG206" s="4"/>
      <c r="IH206" s="6"/>
      <c r="II206" s="4"/>
      <c r="IJ206" s="6"/>
      <c r="IK206" s="5"/>
      <c r="IL206" s="5"/>
      <c r="IM206" s="4"/>
      <c r="IN206" s="6"/>
      <c r="IO206" s="4"/>
      <c r="IP206" s="6"/>
      <c r="IQ206" s="5"/>
      <c r="IR206" s="5"/>
      <c r="IS206" s="4"/>
      <c r="IT206" s="6"/>
      <c r="IU206" s="4"/>
      <c r="IV206" s="6"/>
      <c r="IW206" s="5"/>
      <c r="IX206" s="5"/>
      <c r="IY206" s="4"/>
      <c r="IZ206" s="6"/>
      <c r="JA206" s="4"/>
      <c r="JB206" s="6"/>
      <c r="JC206" s="5"/>
      <c r="JD206" s="5"/>
      <c r="JE206" s="4"/>
      <c r="JF206" s="6"/>
      <c r="JG206" s="4"/>
      <c r="JH206" s="6"/>
      <c r="JI206" s="5"/>
      <c r="JJ206" s="5"/>
      <c r="JK206" s="4"/>
      <c r="JL206" s="6"/>
      <c r="JM206" s="4"/>
      <c r="JN206" s="6"/>
      <c r="JO206" s="5"/>
      <c r="JP206" s="5"/>
      <c r="JQ206" s="4"/>
      <c r="JR206" s="6"/>
      <c r="JS206" s="4"/>
      <c r="JT206" s="6"/>
      <c r="JU206" s="5"/>
      <c r="JV206" s="5"/>
      <c r="JW206" s="4"/>
      <c r="JX206" s="6"/>
      <c r="JY206" s="4"/>
      <c r="JZ206" s="6"/>
      <c r="KA206" s="5"/>
      <c r="KB206" s="5"/>
      <c r="KC206" s="4"/>
      <c r="KD206" s="6"/>
      <c r="KE206" s="4"/>
      <c r="KF206" s="6"/>
      <c r="KG206" s="5"/>
      <c r="KH206" s="5"/>
      <c r="KI206" s="4"/>
      <c r="KJ206" s="6"/>
      <c r="KK206" s="4"/>
      <c r="KL206" s="6"/>
      <c r="KM206" s="5"/>
      <c r="KN206" s="5"/>
    </row>
    <row r="207">
      <c r="A207" s="3" t="s">
        <v>85</v>
      </c>
      <c r="B207" s="3" t="s">
        <v>86</v>
      </c>
      <c r="C207" s="3" t="s">
        <v>87</v>
      </c>
      <c r="D207" s="3" t="s">
        <v>88</v>
      </c>
      <c r="E207" s="3" t="s">
        <v>355</v>
      </c>
      <c r="F207" s="3" t="s">
        <v>104</v>
      </c>
      <c r="G207" s="3" t="s">
        <v>104</v>
      </c>
      <c r="H207" s="3" t="s">
        <v>104</v>
      </c>
      <c r="I207" s="3" t="s">
        <v>1313</v>
      </c>
      <c r="J207" s="3" t="s">
        <v>712</v>
      </c>
      <c r="K207" s="4"/>
      <c r="L207" s="4">
        <f>=ROUNDDOWN({0},0)</f>
      </c>
      <c r="M207" s="4"/>
      <c r="N207" s="5"/>
      <c r="O207" s="4"/>
      <c r="P207" s="4">
        <f>=ROUNDDOWN({0},0)</f>
      </c>
      <c r="Q207" s="4"/>
      <c r="R207" s="5"/>
      <c r="S207" s="4"/>
      <c r="T207" s="6"/>
      <c r="U207" s="4"/>
      <c r="V207" s="6"/>
      <c r="W207" s="5"/>
      <c r="X207" s="5"/>
      <c r="Y207" s="4"/>
      <c r="Z207" s="6"/>
      <c r="AA207" s="4"/>
      <c r="AB207" s="6"/>
      <c r="AC207" s="5"/>
      <c r="AD207" s="5"/>
      <c r="AE207" s="4"/>
      <c r="AF207" s="6"/>
      <c r="AG207" s="4"/>
      <c r="AH207" s="6"/>
      <c r="AI207" s="5"/>
      <c r="AJ207" s="5"/>
      <c r="AK207" s="4"/>
      <c r="AL207" s="6"/>
      <c r="AM207" s="4"/>
      <c r="AN207" s="6"/>
      <c r="AO207" s="5"/>
      <c r="AP207" s="5"/>
      <c r="AQ207" s="4"/>
      <c r="AR207" s="6"/>
      <c r="AS207" s="4"/>
      <c r="AT207" s="6"/>
      <c r="AU207" s="5"/>
      <c r="AV207" s="5"/>
      <c r="AW207" s="4"/>
      <c r="AX207" s="6"/>
      <c r="AY207" s="4"/>
      <c r="AZ207" s="6"/>
      <c r="BA207" s="5"/>
      <c r="BB207" s="5"/>
      <c r="BC207" s="4"/>
      <c r="BD207" s="6"/>
      <c r="BE207" s="4"/>
      <c r="BF207" s="6"/>
      <c r="BG207" s="5"/>
      <c r="BH207" s="5"/>
      <c r="BI207" s="4"/>
      <c r="BJ207" s="6"/>
      <c r="BK207" s="4"/>
      <c r="BL207" s="6"/>
      <c r="BM207" s="5"/>
      <c r="BN207" s="5"/>
      <c r="BO207" s="4"/>
      <c r="BP207" s="6"/>
      <c r="BQ207" s="4"/>
      <c r="BR207" s="6"/>
      <c r="BS207" s="5"/>
      <c r="BT207" s="5"/>
      <c r="BU207" s="4"/>
      <c r="BV207" s="6"/>
      <c r="BW207" s="4"/>
      <c r="BX207" s="6"/>
      <c r="BY207" s="5"/>
      <c r="BZ207" s="5"/>
      <c r="CA207" s="4"/>
      <c r="CB207" s="6"/>
      <c r="CC207" s="4"/>
      <c r="CD207" s="6"/>
      <c r="CE207" s="5"/>
      <c r="CF207" s="5"/>
      <c r="CG207" s="4"/>
      <c r="CH207" s="6"/>
      <c r="CI207" s="4"/>
      <c r="CJ207" s="6"/>
      <c r="CK207" s="5"/>
      <c r="CL207" s="5"/>
      <c r="CM207" s="4"/>
      <c r="CN207" s="6"/>
      <c r="CO207" s="4"/>
      <c r="CP207" s="6"/>
      <c r="CQ207" s="5"/>
      <c r="CR207" s="5"/>
      <c r="CS207" s="4"/>
      <c r="CT207" s="6"/>
      <c r="CU207" s="4"/>
      <c r="CV207" s="6"/>
      <c r="CW207" s="5"/>
      <c r="CX207" s="5"/>
      <c r="CY207" s="4"/>
      <c r="CZ207" s="6"/>
      <c r="DA207" s="4"/>
      <c r="DB207" s="6"/>
      <c r="DC207" s="5"/>
      <c r="DD207" s="5"/>
      <c r="DE207" s="4"/>
      <c r="DF207" s="6"/>
      <c r="DG207" s="4"/>
      <c r="DH207" s="6"/>
      <c r="DI207" s="5"/>
      <c r="DJ207" s="5"/>
      <c r="DK207" s="4"/>
      <c r="DL207" s="6"/>
      <c r="DM207" s="4"/>
      <c r="DN207" s="6"/>
      <c r="DO207" s="5"/>
      <c r="DP207" s="5"/>
      <c r="DQ207" s="4"/>
      <c r="DR207" s="6"/>
      <c r="DS207" s="4"/>
      <c r="DT207" s="6"/>
      <c r="DU207" s="5"/>
      <c r="DV207" s="5"/>
      <c r="DW207" s="4"/>
      <c r="DX207" s="6"/>
      <c r="DY207" s="4"/>
      <c r="DZ207" s="6"/>
      <c r="EA207" s="5"/>
      <c r="EB207" s="5"/>
      <c r="EC207" s="4"/>
      <c r="ED207" s="6"/>
      <c r="EE207" s="4"/>
      <c r="EF207" s="6"/>
      <c r="EG207" s="5"/>
      <c r="EH207" s="5"/>
      <c r="EI207" s="4"/>
      <c r="EJ207" s="6"/>
      <c r="EK207" s="4"/>
      <c r="EL207" s="6"/>
      <c r="EM207" s="5"/>
      <c r="EN207" s="5"/>
      <c r="EO207" s="4"/>
      <c r="EP207" s="6"/>
      <c r="EQ207" s="4"/>
      <c r="ER207" s="6"/>
      <c r="ES207" s="5"/>
      <c r="ET207" s="5"/>
      <c r="EU207" s="4"/>
      <c r="EV207" s="6"/>
      <c r="EW207" s="4"/>
      <c r="EX207" s="6"/>
      <c r="EY207" s="5"/>
      <c r="EZ207" s="5"/>
      <c r="FA207" s="4"/>
      <c r="FB207" s="6"/>
      <c r="FC207" s="4"/>
      <c r="FD207" s="6"/>
      <c r="FE207" s="5"/>
      <c r="FF207" s="5"/>
      <c r="FG207" s="4"/>
      <c r="FH207" s="6"/>
      <c r="FI207" s="4"/>
      <c r="FJ207" s="6"/>
      <c r="FK207" s="5"/>
      <c r="FL207" s="5"/>
      <c r="FM207" s="4"/>
      <c r="FN207" s="6"/>
      <c r="FO207" s="4"/>
      <c r="FP207" s="6"/>
      <c r="FQ207" s="5"/>
      <c r="FR207" s="5"/>
      <c r="FS207" s="4"/>
      <c r="FT207" s="6"/>
      <c r="FU207" s="4"/>
      <c r="FV207" s="6"/>
      <c r="FW207" s="5"/>
      <c r="FX207" s="5"/>
      <c r="FY207" s="4"/>
      <c r="FZ207" s="6"/>
      <c r="GA207" s="4"/>
      <c r="GB207" s="6"/>
      <c r="GC207" s="5"/>
      <c r="GD207" s="5"/>
      <c r="GE207" s="4"/>
      <c r="GF207" s="6"/>
      <c r="GG207" s="4"/>
      <c r="GH207" s="6"/>
      <c r="GI207" s="5"/>
      <c r="GJ207" s="5"/>
      <c r="GK207" s="4"/>
      <c r="GL207" s="6"/>
      <c r="GM207" s="4"/>
      <c r="GN207" s="6"/>
      <c r="GO207" s="5"/>
      <c r="GP207" s="5"/>
      <c r="GQ207" s="4"/>
      <c r="GR207" s="6"/>
      <c r="GS207" s="4"/>
      <c r="GT207" s="6"/>
      <c r="GU207" s="5"/>
      <c r="GV207" s="5"/>
      <c r="GW207" s="4"/>
      <c r="GX207" s="6"/>
      <c r="GY207" s="4"/>
      <c r="GZ207" s="6"/>
      <c r="HA207" s="5"/>
      <c r="HB207" s="5"/>
      <c r="HC207" s="4"/>
      <c r="HD207" s="6"/>
      <c r="HE207" s="4"/>
      <c r="HF207" s="6"/>
      <c r="HG207" s="5"/>
      <c r="HH207" s="5"/>
      <c r="HI207" s="4"/>
      <c r="HJ207" s="6"/>
      <c r="HK207" s="4"/>
      <c r="HL207" s="6"/>
      <c r="HM207" s="5"/>
      <c r="HN207" s="5"/>
      <c r="HO207" s="4"/>
      <c r="HP207" s="6"/>
      <c r="HQ207" s="4"/>
      <c r="HR207" s="6"/>
      <c r="HS207" s="5"/>
      <c r="HT207" s="5"/>
      <c r="HU207" s="4"/>
      <c r="HV207" s="6"/>
      <c r="HW207" s="4"/>
      <c r="HX207" s="6"/>
      <c r="HY207" s="5"/>
      <c r="HZ207" s="5"/>
      <c r="IA207" s="4"/>
      <c r="IB207" s="6"/>
      <c r="IC207" s="4"/>
      <c r="ID207" s="6"/>
      <c r="IE207" s="5"/>
      <c r="IF207" s="5"/>
      <c r="IG207" s="4"/>
      <c r="IH207" s="6"/>
      <c r="II207" s="4"/>
      <c r="IJ207" s="6"/>
      <c r="IK207" s="5"/>
      <c r="IL207" s="5"/>
      <c r="IM207" s="4"/>
      <c r="IN207" s="6"/>
      <c r="IO207" s="4"/>
      <c r="IP207" s="6"/>
      <c r="IQ207" s="5"/>
      <c r="IR207" s="5"/>
      <c r="IS207" s="4"/>
      <c r="IT207" s="6"/>
      <c r="IU207" s="4"/>
      <c r="IV207" s="6"/>
      <c r="IW207" s="5"/>
      <c r="IX207" s="5"/>
      <c r="IY207" s="4"/>
      <c r="IZ207" s="6"/>
      <c r="JA207" s="4"/>
      <c r="JB207" s="6"/>
      <c r="JC207" s="5"/>
      <c r="JD207" s="5"/>
      <c r="JE207" s="4"/>
      <c r="JF207" s="6"/>
      <c r="JG207" s="4"/>
      <c r="JH207" s="6"/>
      <c r="JI207" s="5"/>
      <c r="JJ207" s="5"/>
      <c r="JK207" s="4"/>
      <c r="JL207" s="6"/>
      <c r="JM207" s="4"/>
      <c r="JN207" s="6"/>
      <c r="JO207" s="5"/>
      <c r="JP207" s="5"/>
      <c r="JQ207" s="4"/>
      <c r="JR207" s="6"/>
      <c r="JS207" s="4"/>
      <c r="JT207" s="6"/>
      <c r="JU207" s="5"/>
      <c r="JV207" s="5"/>
      <c r="JW207" s="4"/>
      <c r="JX207" s="6"/>
      <c r="JY207" s="4"/>
      <c r="JZ207" s="6"/>
      <c r="KA207" s="5"/>
      <c r="KB207" s="5"/>
      <c r="KC207" s="4"/>
      <c r="KD207" s="6"/>
      <c r="KE207" s="4"/>
      <c r="KF207" s="6"/>
      <c r="KG207" s="5"/>
      <c r="KH207" s="5"/>
      <c r="KI207" s="4"/>
      <c r="KJ207" s="6"/>
      <c r="KK207" s="4"/>
      <c r="KL207" s="6"/>
      <c r="KM207" s="5"/>
      <c r="KN207" s="5"/>
    </row>
    <row r="208">
      <c r="A208" s="3" t="s">
        <v>85</v>
      </c>
      <c r="B208" s="3" t="s">
        <v>86</v>
      </c>
      <c r="C208" s="3" t="s">
        <v>87</v>
      </c>
      <c r="D208" s="3" t="s">
        <v>88</v>
      </c>
      <c r="E208" s="3" t="s">
        <v>360</v>
      </c>
      <c r="F208" s="3" t="s">
        <v>104</v>
      </c>
      <c r="G208" s="3" t="s">
        <v>104</v>
      </c>
      <c r="H208" s="3" t="s">
        <v>104</v>
      </c>
      <c r="I208" s="3" t="s">
        <v>1313</v>
      </c>
      <c r="J208" s="3" t="s">
        <v>1328</v>
      </c>
      <c r="K208" s="4"/>
      <c r="L208" s="4">
        <f>=ROUNDDOWN({0},0)</f>
      </c>
      <c r="M208" s="4"/>
      <c r="N208" s="5"/>
      <c r="O208" s="4"/>
      <c r="P208" s="4">
        <f>=ROUNDDOWN({0},0)</f>
      </c>
      <c r="Q208" s="4"/>
      <c r="R208" s="5"/>
      <c r="S208" s="4"/>
      <c r="T208" s="6"/>
      <c r="U208" s="4"/>
      <c r="V208" s="6"/>
      <c r="W208" s="5"/>
      <c r="X208" s="5"/>
      <c r="Y208" s="4"/>
      <c r="Z208" s="6"/>
      <c r="AA208" s="4"/>
      <c r="AB208" s="6"/>
      <c r="AC208" s="5"/>
      <c r="AD208" s="5"/>
      <c r="AE208" s="4"/>
      <c r="AF208" s="6"/>
      <c r="AG208" s="4"/>
      <c r="AH208" s="6"/>
      <c r="AI208" s="5"/>
      <c r="AJ208" s="5"/>
      <c r="AK208" s="4"/>
      <c r="AL208" s="6"/>
      <c r="AM208" s="4"/>
      <c r="AN208" s="6"/>
      <c r="AO208" s="5"/>
      <c r="AP208" s="5"/>
      <c r="AQ208" s="4"/>
      <c r="AR208" s="6"/>
      <c r="AS208" s="4"/>
      <c r="AT208" s="6"/>
      <c r="AU208" s="5"/>
      <c r="AV208" s="5"/>
      <c r="AW208" s="4"/>
      <c r="AX208" s="6"/>
      <c r="AY208" s="4"/>
      <c r="AZ208" s="6"/>
      <c r="BA208" s="5"/>
      <c r="BB208" s="5"/>
      <c r="BC208" s="4"/>
      <c r="BD208" s="6"/>
      <c r="BE208" s="4"/>
      <c r="BF208" s="6"/>
      <c r="BG208" s="5"/>
      <c r="BH208" s="5"/>
      <c r="BI208" s="4"/>
      <c r="BJ208" s="6"/>
      <c r="BK208" s="4"/>
      <c r="BL208" s="6"/>
      <c r="BM208" s="5"/>
      <c r="BN208" s="5"/>
      <c r="BO208" s="4"/>
      <c r="BP208" s="6"/>
      <c r="BQ208" s="4"/>
      <c r="BR208" s="6"/>
      <c r="BS208" s="5"/>
      <c r="BT208" s="5"/>
      <c r="BU208" s="4"/>
      <c r="BV208" s="6"/>
      <c r="BW208" s="4"/>
      <c r="BX208" s="6"/>
      <c r="BY208" s="5"/>
      <c r="BZ208" s="5"/>
      <c r="CA208" s="4"/>
      <c r="CB208" s="6"/>
      <c r="CC208" s="4"/>
      <c r="CD208" s="6"/>
      <c r="CE208" s="5"/>
      <c r="CF208" s="5"/>
      <c r="CG208" s="4"/>
      <c r="CH208" s="6"/>
      <c r="CI208" s="4"/>
      <c r="CJ208" s="6"/>
      <c r="CK208" s="5"/>
      <c r="CL208" s="5"/>
      <c r="CM208" s="4"/>
      <c r="CN208" s="6"/>
      <c r="CO208" s="4"/>
      <c r="CP208" s="6"/>
      <c r="CQ208" s="5"/>
      <c r="CR208" s="5"/>
      <c r="CS208" s="4"/>
      <c r="CT208" s="6"/>
      <c r="CU208" s="4"/>
      <c r="CV208" s="6"/>
      <c r="CW208" s="5"/>
      <c r="CX208" s="5"/>
      <c r="CY208" s="4"/>
      <c r="CZ208" s="6"/>
      <c r="DA208" s="4"/>
      <c r="DB208" s="6"/>
      <c r="DC208" s="5"/>
      <c r="DD208" s="5"/>
      <c r="DE208" s="4"/>
      <c r="DF208" s="6"/>
      <c r="DG208" s="4"/>
      <c r="DH208" s="6"/>
      <c r="DI208" s="5"/>
      <c r="DJ208" s="5"/>
      <c r="DK208" s="4"/>
      <c r="DL208" s="6"/>
      <c r="DM208" s="4"/>
      <c r="DN208" s="6"/>
      <c r="DO208" s="5"/>
      <c r="DP208" s="5"/>
      <c r="DQ208" s="4"/>
      <c r="DR208" s="6"/>
      <c r="DS208" s="4"/>
      <c r="DT208" s="6"/>
      <c r="DU208" s="5"/>
      <c r="DV208" s="5"/>
      <c r="DW208" s="4"/>
      <c r="DX208" s="6"/>
      <c r="DY208" s="4"/>
      <c r="DZ208" s="6"/>
      <c r="EA208" s="5"/>
      <c r="EB208" s="5"/>
      <c r="EC208" s="4"/>
      <c r="ED208" s="6"/>
      <c r="EE208" s="4"/>
      <c r="EF208" s="6"/>
      <c r="EG208" s="5"/>
      <c r="EH208" s="5"/>
      <c r="EI208" s="4"/>
      <c r="EJ208" s="6"/>
      <c r="EK208" s="4"/>
      <c r="EL208" s="6"/>
      <c r="EM208" s="5"/>
      <c r="EN208" s="5"/>
      <c r="EO208" s="4"/>
      <c r="EP208" s="6"/>
      <c r="EQ208" s="4"/>
      <c r="ER208" s="6"/>
      <c r="ES208" s="5"/>
      <c r="ET208" s="5"/>
      <c r="EU208" s="4"/>
      <c r="EV208" s="6"/>
      <c r="EW208" s="4"/>
      <c r="EX208" s="6"/>
      <c r="EY208" s="5"/>
      <c r="EZ208" s="5"/>
      <c r="FA208" s="4"/>
      <c r="FB208" s="6"/>
      <c r="FC208" s="4"/>
      <c r="FD208" s="6"/>
      <c r="FE208" s="5"/>
      <c r="FF208" s="5"/>
      <c r="FG208" s="4"/>
      <c r="FH208" s="6"/>
      <c r="FI208" s="4"/>
      <c r="FJ208" s="6"/>
      <c r="FK208" s="5"/>
      <c r="FL208" s="5"/>
      <c r="FM208" s="4"/>
      <c r="FN208" s="6"/>
      <c r="FO208" s="4"/>
      <c r="FP208" s="6"/>
      <c r="FQ208" s="5"/>
      <c r="FR208" s="5"/>
      <c r="FS208" s="4"/>
      <c r="FT208" s="6"/>
      <c r="FU208" s="4"/>
      <c r="FV208" s="6"/>
      <c r="FW208" s="5"/>
      <c r="FX208" s="5"/>
      <c r="FY208" s="4"/>
      <c r="FZ208" s="6"/>
      <c r="GA208" s="4"/>
      <c r="GB208" s="6"/>
      <c r="GC208" s="5"/>
      <c r="GD208" s="5"/>
      <c r="GE208" s="4"/>
      <c r="GF208" s="6"/>
      <c r="GG208" s="4"/>
      <c r="GH208" s="6"/>
      <c r="GI208" s="5"/>
      <c r="GJ208" s="5"/>
      <c r="GK208" s="4"/>
      <c r="GL208" s="6"/>
      <c r="GM208" s="4"/>
      <c r="GN208" s="6"/>
      <c r="GO208" s="5"/>
      <c r="GP208" s="5"/>
      <c r="GQ208" s="4"/>
      <c r="GR208" s="6"/>
      <c r="GS208" s="4"/>
      <c r="GT208" s="6"/>
      <c r="GU208" s="5"/>
      <c r="GV208" s="5"/>
      <c r="GW208" s="4"/>
      <c r="GX208" s="6"/>
      <c r="GY208" s="4"/>
      <c r="GZ208" s="6"/>
      <c r="HA208" s="5"/>
      <c r="HB208" s="5"/>
      <c r="HC208" s="4"/>
      <c r="HD208" s="6"/>
      <c r="HE208" s="4"/>
      <c r="HF208" s="6"/>
      <c r="HG208" s="5"/>
      <c r="HH208" s="5"/>
      <c r="HI208" s="4"/>
      <c r="HJ208" s="6"/>
      <c r="HK208" s="4"/>
      <c r="HL208" s="6"/>
      <c r="HM208" s="5"/>
      <c r="HN208" s="5"/>
      <c r="HO208" s="4"/>
      <c r="HP208" s="6"/>
      <c r="HQ208" s="4"/>
      <c r="HR208" s="6"/>
      <c r="HS208" s="5"/>
      <c r="HT208" s="5"/>
      <c r="HU208" s="4"/>
      <c r="HV208" s="6"/>
      <c r="HW208" s="4"/>
      <c r="HX208" s="6"/>
      <c r="HY208" s="5"/>
      <c r="HZ208" s="5"/>
      <c r="IA208" s="4"/>
      <c r="IB208" s="6"/>
      <c r="IC208" s="4"/>
      <c r="ID208" s="6"/>
      <c r="IE208" s="5"/>
      <c r="IF208" s="5"/>
      <c r="IG208" s="4"/>
      <c r="IH208" s="6"/>
      <c r="II208" s="4"/>
      <c r="IJ208" s="6"/>
      <c r="IK208" s="5"/>
      <c r="IL208" s="5"/>
      <c r="IM208" s="4"/>
      <c r="IN208" s="6"/>
      <c r="IO208" s="4"/>
      <c r="IP208" s="6"/>
      <c r="IQ208" s="5"/>
      <c r="IR208" s="5"/>
      <c r="IS208" s="4"/>
      <c r="IT208" s="6"/>
      <c r="IU208" s="4"/>
      <c r="IV208" s="6"/>
      <c r="IW208" s="5"/>
      <c r="IX208" s="5"/>
      <c r="IY208" s="4"/>
      <c r="IZ208" s="6"/>
      <c r="JA208" s="4"/>
      <c r="JB208" s="6"/>
      <c r="JC208" s="5"/>
      <c r="JD208" s="5"/>
      <c r="JE208" s="4"/>
      <c r="JF208" s="6"/>
      <c r="JG208" s="4"/>
      <c r="JH208" s="6"/>
      <c r="JI208" s="5"/>
      <c r="JJ208" s="5"/>
      <c r="JK208" s="4"/>
      <c r="JL208" s="6"/>
      <c r="JM208" s="4"/>
      <c r="JN208" s="6"/>
      <c r="JO208" s="5"/>
      <c r="JP208" s="5"/>
      <c r="JQ208" s="4"/>
      <c r="JR208" s="6"/>
      <c r="JS208" s="4"/>
      <c r="JT208" s="6"/>
      <c r="JU208" s="5"/>
      <c r="JV208" s="5"/>
      <c r="JW208" s="4"/>
      <c r="JX208" s="6"/>
      <c r="JY208" s="4"/>
      <c r="JZ208" s="6"/>
      <c r="KA208" s="5"/>
      <c r="KB208" s="5"/>
      <c r="KC208" s="4"/>
      <c r="KD208" s="6"/>
      <c r="KE208" s="4"/>
      <c r="KF208" s="6"/>
      <c r="KG208" s="5"/>
      <c r="KH208" s="5"/>
      <c r="KI208" s="4"/>
      <c r="KJ208" s="6"/>
      <c r="KK208" s="4"/>
      <c r="KL208" s="6"/>
      <c r="KM208" s="5"/>
      <c r="KN208" s="5"/>
    </row>
    <row r="209">
      <c r="A209" s="3" t="s">
        <v>85</v>
      </c>
      <c r="B209" s="3" t="s">
        <v>86</v>
      </c>
      <c r="C209" s="3" t="s">
        <v>87</v>
      </c>
      <c r="D209" s="3" t="s">
        <v>88</v>
      </c>
      <c r="E209" s="3" t="s">
        <v>357</v>
      </c>
      <c r="F209" s="3" t="s">
        <v>358</v>
      </c>
      <c r="G209" s="3" t="s">
        <v>359</v>
      </c>
      <c r="H209" s="3" t="s">
        <v>96</v>
      </c>
      <c r="I209" s="3" t="s">
        <v>1361</v>
      </c>
      <c r="J209" s="3" t="s">
        <v>1318</v>
      </c>
      <c r="K209" s="4"/>
      <c r="L209" s="4">
        <f>=ROUNDDOWN({0},0)</f>
      </c>
      <c r="M209" s="4">
        <v>1551</v>
      </c>
      <c r="N209" s="5"/>
      <c r="O209" s="4"/>
      <c r="P209" s="4">
        <f>=ROUNDDOWN({0},0)</f>
      </c>
      <c r="Q209" s="4"/>
      <c r="R209" s="5"/>
      <c r="S209" s="4"/>
      <c r="T209" s="6"/>
      <c r="U209" s="4"/>
      <c r="V209" s="6"/>
      <c r="W209" s="5"/>
      <c r="X209" s="5"/>
      <c r="Y209" s="4"/>
      <c r="Z209" s="6"/>
      <c r="AA209" s="4"/>
      <c r="AB209" s="6"/>
      <c r="AC209" s="5"/>
      <c r="AD209" s="5"/>
      <c r="AE209" s="4"/>
      <c r="AF209" s="6"/>
      <c r="AG209" s="4"/>
      <c r="AH209" s="6"/>
      <c r="AI209" s="5"/>
      <c r="AJ209" s="5"/>
      <c r="AK209" s="4"/>
      <c r="AL209" s="6"/>
      <c r="AM209" s="4"/>
      <c r="AN209" s="6"/>
      <c r="AO209" s="5"/>
      <c r="AP209" s="5"/>
      <c r="AQ209" s="4"/>
      <c r="AR209" s="6"/>
      <c r="AS209" s="4"/>
      <c r="AT209" s="6"/>
      <c r="AU209" s="5"/>
      <c r="AV209" s="5"/>
      <c r="AW209" s="4"/>
      <c r="AX209" s="6"/>
      <c r="AY209" s="4"/>
      <c r="AZ209" s="6"/>
      <c r="BA209" s="5"/>
      <c r="BB209" s="5"/>
      <c r="BC209" s="4"/>
      <c r="BD209" s="6"/>
      <c r="BE209" s="4"/>
      <c r="BF209" s="6"/>
      <c r="BG209" s="5"/>
      <c r="BH209" s="5"/>
      <c r="BI209" s="4"/>
      <c r="BJ209" s="6"/>
      <c r="BK209" s="4"/>
      <c r="BL209" s="6"/>
      <c r="BM209" s="5"/>
      <c r="BN209" s="5"/>
      <c r="BO209" s="4"/>
      <c r="BP209" s="6"/>
      <c r="BQ209" s="4"/>
      <c r="BR209" s="6"/>
      <c r="BS209" s="5"/>
      <c r="BT209" s="5"/>
      <c r="BU209" s="4"/>
      <c r="BV209" s="6"/>
      <c r="BW209" s="4"/>
      <c r="BX209" s="6"/>
      <c r="BY209" s="5"/>
      <c r="BZ209" s="5"/>
      <c r="CA209" s="4"/>
      <c r="CB209" s="6"/>
      <c r="CC209" s="4"/>
      <c r="CD209" s="6"/>
      <c r="CE209" s="5"/>
      <c r="CF209" s="5"/>
      <c r="CG209" s="4"/>
      <c r="CH209" s="6"/>
      <c r="CI209" s="4"/>
      <c r="CJ209" s="6"/>
      <c r="CK209" s="5"/>
      <c r="CL209" s="5"/>
      <c r="CM209" s="4"/>
      <c r="CN209" s="6"/>
      <c r="CO209" s="4"/>
      <c r="CP209" s="6"/>
      <c r="CQ209" s="5"/>
      <c r="CR209" s="5"/>
      <c r="CS209" s="4"/>
      <c r="CT209" s="6"/>
      <c r="CU209" s="4"/>
      <c r="CV209" s="6"/>
      <c r="CW209" s="5"/>
      <c r="CX209" s="5"/>
      <c r="CY209" s="4"/>
      <c r="CZ209" s="6"/>
      <c r="DA209" s="4"/>
      <c r="DB209" s="6"/>
      <c r="DC209" s="5"/>
      <c r="DD209" s="5"/>
      <c r="DE209" s="4"/>
      <c r="DF209" s="6"/>
      <c r="DG209" s="4"/>
      <c r="DH209" s="6"/>
      <c r="DI209" s="5"/>
      <c r="DJ209" s="5"/>
      <c r="DK209" s="4"/>
      <c r="DL209" s="6"/>
      <c r="DM209" s="4"/>
      <c r="DN209" s="6"/>
      <c r="DO209" s="5"/>
      <c r="DP209" s="5"/>
      <c r="DQ209" s="4"/>
      <c r="DR209" s="6"/>
      <c r="DS209" s="4"/>
      <c r="DT209" s="6"/>
      <c r="DU209" s="5"/>
      <c r="DV209" s="5"/>
      <c r="DW209" s="4"/>
      <c r="DX209" s="6"/>
      <c r="DY209" s="4"/>
      <c r="DZ209" s="6"/>
      <c r="EA209" s="5"/>
      <c r="EB209" s="5"/>
      <c r="EC209" s="4"/>
      <c r="ED209" s="6"/>
      <c r="EE209" s="4"/>
      <c r="EF209" s="6"/>
      <c r="EG209" s="5"/>
      <c r="EH209" s="5"/>
      <c r="EI209" s="4"/>
      <c r="EJ209" s="6"/>
      <c r="EK209" s="4"/>
      <c r="EL209" s="6"/>
      <c r="EM209" s="5"/>
      <c r="EN209" s="5"/>
      <c r="EO209" s="4"/>
      <c r="EP209" s="6"/>
      <c r="EQ209" s="4"/>
      <c r="ER209" s="6"/>
      <c r="ES209" s="5"/>
      <c r="ET209" s="5"/>
      <c r="EU209" s="4"/>
      <c r="EV209" s="6"/>
      <c r="EW209" s="4"/>
      <c r="EX209" s="6"/>
      <c r="EY209" s="5"/>
      <c r="EZ209" s="5"/>
      <c r="FA209" s="4"/>
      <c r="FB209" s="6"/>
      <c r="FC209" s="4"/>
      <c r="FD209" s="6"/>
      <c r="FE209" s="5"/>
      <c r="FF209" s="5"/>
      <c r="FG209" s="4"/>
      <c r="FH209" s="6"/>
      <c r="FI209" s="4"/>
      <c r="FJ209" s="6"/>
      <c r="FK209" s="5"/>
      <c r="FL209" s="5"/>
      <c r="FM209" s="4"/>
      <c r="FN209" s="6"/>
      <c r="FO209" s="4"/>
      <c r="FP209" s="6"/>
      <c r="FQ209" s="5"/>
      <c r="FR209" s="5"/>
      <c r="FS209" s="4"/>
      <c r="FT209" s="6"/>
      <c r="FU209" s="4"/>
      <c r="FV209" s="6"/>
      <c r="FW209" s="5"/>
      <c r="FX209" s="5"/>
      <c r="FY209" s="4"/>
      <c r="FZ209" s="6"/>
      <c r="GA209" s="4"/>
      <c r="GB209" s="6"/>
      <c r="GC209" s="5"/>
      <c r="GD209" s="5"/>
      <c r="GE209" s="4"/>
      <c r="GF209" s="6"/>
      <c r="GG209" s="4"/>
      <c r="GH209" s="6"/>
      <c r="GI209" s="5"/>
      <c r="GJ209" s="5"/>
      <c r="GK209" s="4"/>
      <c r="GL209" s="6"/>
      <c r="GM209" s="4"/>
      <c r="GN209" s="6"/>
      <c r="GO209" s="5"/>
      <c r="GP209" s="5"/>
      <c r="GQ209" s="4"/>
      <c r="GR209" s="6"/>
      <c r="GS209" s="4"/>
      <c r="GT209" s="6"/>
      <c r="GU209" s="5"/>
      <c r="GV209" s="5"/>
      <c r="GW209" s="4"/>
      <c r="GX209" s="6"/>
      <c r="GY209" s="4"/>
      <c r="GZ209" s="6"/>
      <c r="HA209" s="5"/>
      <c r="HB209" s="5"/>
      <c r="HC209" s="4"/>
      <c r="HD209" s="6"/>
      <c r="HE209" s="4"/>
      <c r="HF209" s="6"/>
      <c r="HG209" s="5"/>
      <c r="HH209" s="5"/>
      <c r="HI209" s="4"/>
      <c r="HJ209" s="6"/>
      <c r="HK209" s="4"/>
      <c r="HL209" s="6"/>
      <c r="HM209" s="5"/>
      <c r="HN209" s="5"/>
      <c r="HO209" s="4"/>
      <c r="HP209" s="6"/>
      <c r="HQ209" s="4"/>
      <c r="HR209" s="6"/>
      <c r="HS209" s="5"/>
      <c r="HT209" s="5"/>
      <c r="HU209" s="4"/>
      <c r="HV209" s="6"/>
      <c r="HW209" s="4"/>
      <c r="HX209" s="6"/>
      <c r="HY209" s="5"/>
      <c r="HZ209" s="5"/>
      <c r="IA209" s="4"/>
      <c r="IB209" s="6"/>
      <c r="IC209" s="4"/>
      <c r="ID209" s="6"/>
      <c r="IE209" s="5"/>
      <c r="IF209" s="5"/>
      <c r="IG209" s="4"/>
      <c r="IH209" s="6"/>
      <c r="II209" s="4"/>
      <c r="IJ209" s="6"/>
      <c r="IK209" s="5"/>
      <c r="IL209" s="5"/>
      <c r="IM209" s="4"/>
      <c r="IN209" s="6"/>
      <c r="IO209" s="4"/>
      <c r="IP209" s="6"/>
      <c r="IQ209" s="5"/>
      <c r="IR209" s="5"/>
      <c r="IS209" s="4"/>
      <c r="IT209" s="6"/>
      <c r="IU209" s="4"/>
      <c r="IV209" s="6"/>
      <c r="IW209" s="5"/>
      <c r="IX209" s="5"/>
      <c r="IY209" s="4"/>
      <c r="IZ209" s="6"/>
      <c r="JA209" s="4"/>
      <c r="JB209" s="6"/>
      <c r="JC209" s="5"/>
      <c r="JD209" s="5"/>
      <c r="JE209" s="4"/>
      <c r="JF209" s="6"/>
      <c r="JG209" s="4"/>
      <c r="JH209" s="6"/>
      <c r="JI209" s="5"/>
      <c r="JJ209" s="5"/>
      <c r="JK209" s="4"/>
      <c r="JL209" s="6"/>
      <c r="JM209" s="4"/>
      <c r="JN209" s="6"/>
      <c r="JO209" s="5"/>
      <c r="JP209" s="5"/>
      <c r="JQ209" s="4"/>
      <c r="JR209" s="6"/>
      <c r="JS209" s="4"/>
      <c r="JT209" s="6"/>
      <c r="JU209" s="5"/>
      <c r="JV209" s="5"/>
      <c r="JW209" s="4"/>
      <c r="JX209" s="6"/>
      <c r="JY209" s="4"/>
      <c r="JZ209" s="6"/>
      <c r="KA209" s="5"/>
      <c r="KB209" s="5"/>
      <c r="KC209" s="4"/>
      <c r="KD209" s="6"/>
      <c r="KE209" s="4"/>
      <c r="KF209" s="6"/>
      <c r="KG209" s="5"/>
      <c r="KH209" s="5"/>
      <c r="KI209" s="4"/>
      <c r="KJ209" s="6"/>
      <c r="KK209" s="4"/>
      <c r="KL209" s="6"/>
      <c r="KM209" s="5"/>
      <c r="KN209" s="5"/>
    </row>
    <row r="210">
      <c r="A210" s="3" t="s">
        <v>85</v>
      </c>
      <c r="B210" s="3" t="s">
        <v>86</v>
      </c>
      <c r="C210" s="3" t="s">
        <v>87</v>
      </c>
      <c r="D210" s="3" t="s">
        <v>396</v>
      </c>
      <c r="E210" s="3" t="s">
        <v>397</v>
      </c>
      <c r="F210" s="3" t="s">
        <v>398</v>
      </c>
      <c r="G210" s="3" t="s">
        <v>399</v>
      </c>
      <c r="H210" s="3" t="s">
        <v>280</v>
      </c>
      <c r="I210" s="3" t="s">
        <v>1322</v>
      </c>
      <c r="J210" s="3" t="s">
        <v>1340</v>
      </c>
      <c r="K210" s="4">
        <v>1291</v>
      </c>
      <c r="L210" s="4">
        <f>=ROUNDDOWN(65.8673469387755,0)</f>
      </c>
      <c r="M210" s="4"/>
      <c r="N210" s="5"/>
      <c r="O210" s="4"/>
      <c r="P210" s="4">
        <f>=ROUNDDOWN({0},0)</f>
      </c>
      <c r="Q210" s="4"/>
      <c r="R210" s="5"/>
      <c r="S210" s="4">
        <v>31</v>
      </c>
      <c r="T210" s="6">
        <v>2657.92</v>
      </c>
      <c r="U210" s="4"/>
      <c r="V210" s="6"/>
      <c r="W210" s="5"/>
      <c r="X210" s="5"/>
      <c r="Y210" s="4">
        <v>3</v>
      </c>
      <c r="Z210" s="6">
        <v>257.22</v>
      </c>
      <c r="AA210" s="4"/>
      <c r="AB210" s="6"/>
      <c r="AC210" s="5"/>
      <c r="AD210" s="5"/>
      <c r="AE210" s="4">
        <v>6</v>
      </c>
      <c r="AF210" s="6">
        <v>486.38</v>
      </c>
      <c r="AG210" s="4"/>
      <c r="AH210" s="6"/>
      <c r="AI210" s="5"/>
      <c r="AJ210" s="5"/>
      <c r="AK210" s="4">
        <v>2</v>
      </c>
      <c r="AL210" s="6">
        <v>190.72</v>
      </c>
      <c r="AM210" s="4"/>
      <c r="AN210" s="6"/>
      <c r="AO210" s="5"/>
      <c r="AP210" s="5"/>
      <c r="AQ210" s="4"/>
      <c r="AR210" s="6"/>
      <c r="AS210" s="4"/>
      <c r="AT210" s="6"/>
      <c r="AU210" s="5"/>
      <c r="AV210" s="5"/>
      <c r="AW210" s="4">
        <v>3</v>
      </c>
      <c r="AX210" s="6">
        <v>218.44</v>
      </c>
      <c r="AY210" s="4"/>
      <c r="AZ210" s="6"/>
      <c r="BA210" s="5"/>
      <c r="BB210" s="5"/>
      <c r="BC210" s="4"/>
      <c r="BD210" s="6"/>
      <c r="BE210" s="4"/>
      <c r="BF210" s="6"/>
      <c r="BG210" s="5"/>
      <c r="BH210" s="5"/>
      <c r="BI210" s="4">
        <v>4</v>
      </c>
      <c r="BJ210" s="6">
        <v>359.59</v>
      </c>
      <c r="BK210" s="4"/>
      <c r="BL210" s="6"/>
      <c r="BM210" s="5"/>
      <c r="BN210" s="5"/>
      <c r="BO210" s="4"/>
      <c r="BP210" s="6"/>
      <c r="BQ210" s="4"/>
      <c r="BR210" s="6"/>
      <c r="BS210" s="5"/>
      <c r="BT210" s="5"/>
      <c r="BU210" s="4">
        <v>2</v>
      </c>
      <c r="BV210" s="6">
        <v>166.16</v>
      </c>
      <c r="BW210" s="4"/>
      <c r="BX210" s="6"/>
      <c r="BY210" s="5"/>
      <c r="BZ210" s="5"/>
      <c r="CA210" s="4"/>
      <c r="CB210" s="6"/>
      <c r="CC210" s="4"/>
      <c r="CD210" s="6"/>
      <c r="CE210" s="5"/>
      <c r="CF210" s="5"/>
      <c r="CG210" s="4">
        <v>4</v>
      </c>
      <c r="CH210" s="6">
        <v>357.6</v>
      </c>
      <c r="CI210" s="4"/>
      <c r="CJ210" s="6"/>
      <c r="CK210" s="5"/>
      <c r="CL210" s="5"/>
      <c r="CM210" s="4"/>
      <c r="CN210" s="6"/>
      <c r="CO210" s="4"/>
      <c r="CP210" s="6"/>
      <c r="CQ210" s="5"/>
      <c r="CR210" s="5"/>
      <c r="CS210" s="4"/>
      <c r="CT210" s="6"/>
      <c r="CU210" s="4"/>
      <c r="CV210" s="6"/>
      <c r="CW210" s="5"/>
      <c r="CX210" s="5"/>
      <c r="CY210" s="4">
        <v>7</v>
      </c>
      <c r="CZ210" s="6">
        <v>621.81</v>
      </c>
      <c r="DA210" s="4"/>
      <c r="DB210" s="6"/>
      <c r="DC210" s="5"/>
      <c r="DD210" s="5"/>
      <c r="DE210" s="4"/>
      <c r="DF210" s="6"/>
      <c r="DG210" s="4"/>
      <c r="DH210" s="6"/>
      <c r="DI210" s="5"/>
      <c r="DJ210" s="5"/>
      <c r="DK210" s="4"/>
      <c r="DL210" s="6"/>
      <c r="DM210" s="4"/>
      <c r="DN210" s="6"/>
      <c r="DO210" s="5"/>
      <c r="DP210" s="5"/>
      <c r="DQ210" s="4"/>
      <c r="DR210" s="6"/>
      <c r="DS210" s="4"/>
      <c r="DT210" s="6"/>
      <c r="DU210" s="5"/>
      <c r="DV210" s="5"/>
      <c r="DW210" s="4"/>
      <c r="DX210" s="6"/>
      <c r="DY210" s="4"/>
      <c r="DZ210" s="6"/>
      <c r="EA210" s="5"/>
      <c r="EB210" s="5"/>
      <c r="EC210" s="4"/>
      <c r="ED210" s="6"/>
      <c r="EE210" s="4"/>
      <c r="EF210" s="6"/>
      <c r="EG210" s="5"/>
      <c r="EH210" s="5"/>
      <c r="EI210" s="4"/>
      <c r="EJ210" s="6"/>
      <c r="EK210" s="4"/>
      <c r="EL210" s="6"/>
      <c r="EM210" s="5"/>
      <c r="EN210" s="5"/>
      <c r="EO210" s="4"/>
      <c r="EP210" s="6"/>
      <c r="EQ210" s="4"/>
      <c r="ER210" s="6"/>
      <c r="ES210" s="5"/>
      <c r="ET210" s="5"/>
      <c r="EU210" s="4"/>
      <c r="EV210" s="6"/>
      <c r="EW210" s="4"/>
      <c r="EX210" s="6"/>
      <c r="EY210" s="5"/>
      <c r="EZ210" s="5"/>
      <c r="FA210" s="4"/>
      <c r="FB210" s="6"/>
      <c r="FC210" s="4"/>
      <c r="FD210" s="6"/>
      <c r="FE210" s="5"/>
      <c r="FF210" s="5"/>
      <c r="FG210" s="4"/>
      <c r="FH210" s="6"/>
      <c r="FI210" s="4"/>
      <c r="FJ210" s="6"/>
      <c r="FK210" s="5"/>
      <c r="FL210" s="5"/>
      <c r="FM210" s="4"/>
      <c r="FN210" s="6"/>
      <c r="FO210" s="4"/>
      <c r="FP210" s="6"/>
      <c r="FQ210" s="5"/>
      <c r="FR210" s="5"/>
      <c r="FS210" s="4"/>
      <c r="FT210" s="6"/>
      <c r="FU210" s="4"/>
      <c r="FV210" s="6"/>
      <c r="FW210" s="5"/>
      <c r="FX210" s="5"/>
      <c r="FY210" s="4"/>
      <c r="FZ210" s="6"/>
      <c r="GA210" s="4"/>
      <c r="GB210" s="6"/>
      <c r="GC210" s="5"/>
      <c r="GD210" s="5"/>
      <c r="GE210" s="4"/>
      <c r="GF210" s="6"/>
      <c r="GG210" s="4"/>
      <c r="GH210" s="6"/>
      <c r="GI210" s="5"/>
      <c r="GJ210" s="5"/>
      <c r="GK210" s="4"/>
      <c r="GL210" s="6"/>
      <c r="GM210" s="4"/>
      <c r="GN210" s="6"/>
      <c r="GO210" s="5"/>
      <c r="GP210" s="5"/>
      <c r="GQ210" s="4"/>
      <c r="GR210" s="6"/>
      <c r="GS210" s="4"/>
      <c r="GT210" s="6"/>
      <c r="GU210" s="5"/>
      <c r="GV210" s="5"/>
      <c r="GW210" s="4"/>
      <c r="GX210" s="6"/>
      <c r="GY210" s="4"/>
      <c r="GZ210" s="6"/>
      <c r="HA210" s="5"/>
      <c r="HB210" s="5"/>
      <c r="HC210" s="4"/>
      <c r="HD210" s="6"/>
      <c r="HE210" s="4"/>
      <c r="HF210" s="6"/>
      <c r="HG210" s="5"/>
      <c r="HH210" s="5"/>
      <c r="HI210" s="4"/>
      <c r="HJ210" s="6"/>
      <c r="HK210" s="4"/>
      <c r="HL210" s="6"/>
      <c r="HM210" s="5"/>
      <c r="HN210" s="5"/>
      <c r="HO210" s="4"/>
      <c r="HP210" s="6"/>
      <c r="HQ210" s="4"/>
      <c r="HR210" s="6"/>
      <c r="HS210" s="5"/>
      <c r="HT210" s="5"/>
      <c r="HU210" s="4"/>
      <c r="HV210" s="6"/>
      <c r="HW210" s="4"/>
      <c r="HX210" s="6"/>
      <c r="HY210" s="5"/>
      <c r="HZ210" s="5"/>
      <c r="IA210" s="4"/>
      <c r="IB210" s="6"/>
      <c r="IC210" s="4"/>
      <c r="ID210" s="6"/>
      <c r="IE210" s="5"/>
      <c r="IF210" s="5"/>
      <c r="IG210" s="4"/>
      <c r="IH210" s="6"/>
      <c r="II210" s="4"/>
      <c r="IJ210" s="6"/>
      <c r="IK210" s="5"/>
      <c r="IL210" s="5"/>
      <c r="IM210" s="4"/>
      <c r="IN210" s="6"/>
      <c r="IO210" s="4"/>
      <c r="IP210" s="6"/>
      <c r="IQ210" s="5"/>
      <c r="IR210" s="5"/>
      <c r="IS210" s="4"/>
      <c r="IT210" s="6"/>
      <c r="IU210" s="4"/>
      <c r="IV210" s="6"/>
      <c r="IW210" s="5"/>
      <c r="IX210" s="5"/>
      <c r="IY210" s="4"/>
      <c r="IZ210" s="6"/>
      <c r="JA210" s="4"/>
      <c r="JB210" s="6"/>
      <c r="JC210" s="5"/>
      <c r="JD210" s="5"/>
      <c r="JE210" s="4"/>
      <c r="JF210" s="6"/>
      <c r="JG210" s="4"/>
      <c r="JH210" s="6"/>
      <c r="JI210" s="5"/>
      <c r="JJ210" s="5"/>
      <c r="JK210" s="4"/>
      <c r="JL210" s="6"/>
      <c r="JM210" s="4"/>
      <c r="JN210" s="6"/>
      <c r="JO210" s="5"/>
      <c r="JP210" s="5"/>
      <c r="JQ210" s="4"/>
      <c r="JR210" s="6"/>
      <c r="JS210" s="4"/>
      <c r="JT210" s="6"/>
      <c r="JU210" s="5"/>
      <c r="JV210" s="5"/>
      <c r="JW210" s="4"/>
      <c r="JX210" s="6"/>
      <c r="JY210" s="4"/>
      <c r="JZ210" s="6"/>
      <c r="KA210" s="5"/>
      <c r="KB210" s="5"/>
      <c r="KC210" s="4"/>
      <c r="KD210" s="6"/>
      <c r="KE210" s="4"/>
      <c r="KF210" s="6"/>
      <c r="KG210" s="5"/>
      <c r="KH210" s="5"/>
      <c r="KI210" s="4"/>
      <c r="KJ210" s="6"/>
      <c r="KK210" s="4"/>
      <c r="KL210" s="6"/>
      <c r="KM210" s="5"/>
      <c r="KN210" s="5"/>
    </row>
    <row r="211">
      <c r="A211" s="3" t="s">
        <v>85</v>
      </c>
      <c r="B211" s="3" t="s">
        <v>86</v>
      </c>
      <c r="C211" s="3" t="s">
        <v>87</v>
      </c>
      <c r="D211" s="3" t="s">
        <v>396</v>
      </c>
      <c r="E211" s="3" t="s">
        <v>397</v>
      </c>
      <c r="F211" s="3" t="s">
        <v>398</v>
      </c>
      <c r="G211" s="3" t="s">
        <v>399</v>
      </c>
      <c r="H211" s="3" t="s">
        <v>280</v>
      </c>
      <c r="I211" s="3" t="s">
        <v>1374</v>
      </c>
      <c r="J211" s="3" t="s">
        <v>1309</v>
      </c>
      <c r="K211" s="4">
        <v>3093</v>
      </c>
      <c r="L211" s="4">
        <f>=ROUNDDOWN(67.2391304347826,0)</f>
      </c>
      <c r="M211" s="4"/>
      <c r="N211" s="5">
        <v>1</v>
      </c>
      <c r="O211" s="4"/>
      <c r="P211" s="4">
        <f>=ROUNDDOWN({0},0)</f>
      </c>
      <c r="Q211" s="4"/>
      <c r="R211" s="5"/>
      <c r="S211" s="4">
        <v>34</v>
      </c>
      <c r="T211" s="6">
        <v>2522.32</v>
      </c>
      <c r="U211" s="4"/>
      <c r="V211" s="6"/>
      <c r="W211" s="5"/>
      <c r="X211" s="5"/>
      <c r="Y211" s="4">
        <v>2</v>
      </c>
      <c r="Z211" s="6">
        <v>150.06</v>
      </c>
      <c r="AA211" s="4"/>
      <c r="AB211" s="6"/>
      <c r="AC211" s="5"/>
      <c r="AD211" s="5"/>
      <c r="AE211" s="4">
        <v>18</v>
      </c>
      <c r="AF211" s="6">
        <v>1339.1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>
        <v>2</v>
      </c>
      <c r="AR211" s="6">
        <v>124.8</v>
      </c>
      <c r="AS211" s="4"/>
      <c r="AT211" s="6"/>
      <c r="AU211" s="5"/>
      <c r="AV211" s="5"/>
      <c r="AW211" s="4">
        <v>2</v>
      </c>
      <c r="AX211" s="6">
        <v>109.16</v>
      </c>
      <c r="AY211" s="4"/>
      <c r="AZ211" s="6"/>
      <c r="BA211" s="5"/>
      <c r="BB211" s="5"/>
      <c r="BC211" s="4"/>
      <c r="BD211" s="6"/>
      <c r="BE211" s="4"/>
      <c r="BF211" s="6"/>
      <c r="BG211" s="5"/>
      <c r="BH211" s="5"/>
      <c r="BI211" s="4">
        <v>2</v>
      </c>
      <c r="BJ211" s="6">
        <v>166.16</v>
      </c>
      <c r="BK211" s="4"/>
      <c r="BL211" s="6"/>
      <c r="BM211" s="5"/>
      <c r="BN211" s="5"/>
      <c r="BO211" s="4">
        <v>1</v>
      </c>
      <c r="BP211" s="6">
        <v>81.13</v>
      </c>
      <c r="BQ211" s="4"/>
      <c r="BR211" s="6"/>
      <c r="BS211" s="5"/>
      <c r="BT211" s="5"/>
      <c r="BU211" s="4">
        <v>3</v>
      </c>
      <c r="BV211" s="6">
        <v>261.1</v>
      </c>
      <c r="BW211" s="4"/>
      <c r="BX211" s="6"/>
      <c r="BY211" s="5"/>
      <c r="BZ211" s="5"/>
      <c r="CA211" s="4"/>
      <c r="CB211" s="6"/>
      <c r="CC211" s="4"/>
      <c r="CD211" s="6"/>
      <c r="CE211" s="5"/>
      <c r="CF211" s="5"/>
      <c r="CG211" s="4">
        <v>1</v>
      </c>
      <c r="CH211" s="6">
        <v>65.57</v>
      </c>
      <c r="CI211" s="4"/>
      <c r="CJ211" s="6"/>
      <c r="CK211" s="5"/>
      <c r="CL211" s="5"/>
      <c r="CM211" s="4"/>
      <c r="CN211" s="6"/>
      <c r="CO211" s="4"/>
      <c r="CP211" s="6"/>
      <c r="CQ211" s="5"/>
      <c r="CR211" s="5"/>
      <c r="CS211" s="4">
        <v>1</v>
      </c>
      <c r="CT211" s="6">
        <v>69.05</v>
      </c>
      <c r="CU211" s="4"/>
      <c r="CV211" s="6"/>
      <c r="CW211" s="5"/>
      <c r="CX211" s="5"/>
      <c r="CY211" s="4">
        <v>1</v>
      </c>
      <c r="CZ211" s="6">
        <v>77.28</v>
      </c>
      <c r="DA211" s="4"/>
      <c r="DB211" s="6"/>
      <c r="DC211" s="5"/>
      <c r="DD211" s="5"/>
      <c r="DE211" s="4"/>
      <c r="DF211" s="6"/>
      <c r="DG211" s="4"/>
      <c r="DH211" s="6"/>
      <c r="DI211" s="5"/>
      <c r="DJ211" s="5"/>
      <c r="DK211" s="4"/>
      <c r="DL211" s="6"/>
      <c r="DM211" s="4"/>
      <c r="DN211" s="6"/>
      <c r="DO211" s="5"/>
      <c r="DP211" s="5"/>
      <c r="DQ211" s="4"/>
      <c r="DR211" s="6"/>
      <c r="DS211" s="4"/>
      <c r="DT211" s="6"/>
      <c r="DU211" s="5"/>
      <c r="DV211" s="5"/>
      <c r="DW211" s="4"/>
      <c r="DX211" s="6"/>
      <c r="DY211" s="4"/>
      <c r="DZ211" s="6"/>
      <c r="EA211" s="5"/>
      <c r="EB211" s="5"/>
      <c r="EC211" s="4"/>
      <c r="ED211" s="6"/>
      <c r="EE211" s="4"/>
      <c r="EF211" s="6"/>
      <c r="EG211" s="5"/>
      <c r="EH211" s="5"/>
      <c r="EI211" s="4"/>
      <c r="EJ211" s="6"/>
      <c r="EK211" s="4"/>
      <c r="EL211" s="6"/>
      <c r="EM211" s="5"/>
      <c r="EN211" s="5"/>
      <c r="EO211" s="4">
        <v>1</v>
      </c>
      <c r="EP211" s="6">
        <v>78.91</v>
      </c>
      <c r="EQ211" s="4"/>
      <c r="ER211" s="6"/>
      <c r="ES211" s="5"/>
      <c r="ET211" s="5"/>
      <c r="EU211" s="4"/>
      <c r="EV211" s="6"/>
      <c r="EW211" s="4"/>
      <c r="EX211" s="6"/>
      <c r="EY211" s="5"/>
      <c r="EZ211" s="5"/>
      <c r="FA211" s="4"/>
      <c r="FB211" s="6"/>
      <c r="FC211" s="4"/>
      <c r="FD211" s="6"/>
      <c r="FE211" s="5"/>
      <c r="FF211" s="5"/>
      <c r="FG211" s="4"/>
      <c r="FH211" s="6"/>
      <c r="FI211" s="4"/>
      <c r="FJ211" s="6"/>
      <c r="FK211" s="5"/>
      <c r="FL211" s="5"/>
      <c r="FM211" s="4"/>
      <c r="FN211" s="6"/>
      <c r="FO211" s="4"/>
      <c r="FP211" s="6"/>
      <c r="FQ211" s="5"/>
      <c r="FR211" s="5"/>
      <c r="FS211" s="4"/>
      <c r="FT211" s="6"/>
      <c r="FU211" s="4"/>
      <c r="FV211" s="6"/>
      <c r="FW211" s="5"/>
      <c r="FX211" s="5"/>
      <c r="FY211" s="4"/>
      <c r="FZ211" s="6"/>
      <c r="GA211" s="4"/>
      <c r="GB211" s="6"/>
      <c r="GC211" s="5"/>
      <c r="GD211" s="5"/>
      <c r="GE211" s="4"/>
      <c r="GF211" s="6"/>
      <c r="GG211" s="4"/>
      <c r="GH211" s="6"/>
      <c r="GI211" s="5"/>
      <c r="GJ211" s="5"/>
      <c r="GK211" s="4"/>
      <c r="GL211" s="6"/>
      <c r="GM211" s="4"/>
      <c r="GN211" s="6"/>
      <c r="GO211" s="5"/>
      <c r="GP211" s="5"/>
      <c r="GQ211" s="4"/>
      <c r="GR211" s="6"/>
      <c r="GS211" s="4"/>
      <c r="GT211" s="6"/>
      <c r="GU211" s="5"/>
      <c r="GV211" s="5"/>
      <c r="GW211" s="4"/>
      <c r="GX211" s="6"/>
      <c r="GY211" s="4"/>
      <c r="GZ211" s="6"/>
      <c r="HA211" s="5"/>
      <c r="HB211" s="5"/>
      <c r="HC211" s="4"/>
      <c r="HD211" s="6"/>
      <c r="HE211" s="4"/>
      <c r="HF211" s="6"/>
      <c r="HG211" s="5"/>
      <c r="HH211" s="5"/>
      <c r="HI211" s="4"/>
      <c r="HJ211" s="6"/>
      <c r="HK211" s="4"/>
      <c r="HL211" s="6"/>
      <c r="HM211" s="5"/>
      <c r="HN211" s="5"/>
      <c r="HO211" s="4"/>
      <c r="HP211" s="6"/>
      <c r="HQ211" s="4"/>
      <c r="HR211" s="6"/>
      <c r="HS211" s="5"/>
      <c r="HT211" s="5"/>
      <c r="HU211" s="4"/>
      <c r="HV211" s="6"/>
      <c r="HW211" s="4"/>
      <c r="HX211" s="6"/>
      <c r="HY211" s="5"/>
      <c r="HZ211" s="5"/>
      <c r="IA211" s="4"/>
      <c r="IB211" s="6"/>
      <c r="IC211" s="4"/>
      <c r="ID211" s="6"/>
      <c r="IE211" s="5"/>
      <c r="IF211" s="5"/>
      <c r="IG211" s="4"/>
      <c r="IH211" s="6"/>
      <c r="II211" s="4"/>
      <c r="IJ211" s="6"/>
      <c r="IK211" s="5"/>
      <c r="IL211" s="5"/>
      <c r="IM211" s="4"/>
      <c r="IN211" s="6"/>
      <c r="IO211" s="4"/>
      <c r="IP211" s="6"/>
      <c r="IQ211" s="5"/>
      <c r="IR211" s="5"/>
      <c r="IS211" s="4"/>
      <c r="IT211" s="6"/>
      <c r="IU211" s="4"/>
      <c r="IV211" s="6"/>
      <c r="IW211" s="5"/>
      <c r="IX211" s="5"/>
      <c r="IY211" s="4"/>
      <c r="IZ211" s="6"/>
      <c r="JA211" s="4"/>
      <c r="JB211" s="6"/>
      <c r="JC211" s="5"/>
      <c r="JD211" s="5"/>
      <c r="JE211" s="4"/>
      <c r="JF211" s="6"/>
      <c r="JG211" s="4"/>
      <c r="JH211" s="6"/>
      <c r="JI211" s="5"/>
      <c r="JJ211" s="5"/>
      <c r="JK211" s="4"/>
      <c r="JL211" s="6"/>
      <c r="JM211" s="4"/>
      <c r="JN211" s="6"/>
      <c r="JO211" s="5"/>
      <c r="JP211" s="5"/>
      <c r="JQ211" s="4"/>
      <c r="JR211" s="6"/>
      <c r="JS211" s="4"/>
      <c r="JT211" s="6"/>
      <c r="JU211" s="5"/>
      <c r="JV211" s="5"/>
      <c r="JW211" s="4"/>
      <c r="JX211" s="6"/>
      <c r="JY211" s="4"/>
      <c r="JZ211" s="6"/>
      <c r="KA211" s="5"/>
      <c r="KB211" s="5"/>
      <c r="KC211" s="4"/>
      <c r="KD211" s="6"/>
      <c r="KE211" s="4"/>
      <c r="KF211" s="6"/>
      <c r="KG211" s="5"/>
      <c r="KH211" s="5"/>
      <c r="KI211" s="4"/>
      <c r="KJ211" s="6"/>
      <c r="KK211" s="4"/>
      <c r="KL211" s="6"/>
      <c r="KM211" s="5"/>
      <c r="KN211" s="5"/>
    </row>
    <row r="212">
      <c r="A212" s="3" t="s">
        <v>85</v>
      </c>
      <c r="B212" s="3" t="s">
        <v>86</v>
      </c>
      <c r="C212" s="3" t="s">
        <v>87</v>
      </c>
      <c r="D212" s="3" t="s">
        <v>396</v>
      </c>
      <c r="E212" s="3" t="s">
        <v>397</v>
      </c>
      <c r="F212" s="3" t="s">
        <v>398</v>
      </c>
      <c r="G212" s="3" t="s">
        <v>399</v>
      </c>
      <c r="H212" s="3" t="s">
        <v>280</v>
      </c>
      <c r="I212" s="3" t="s">
        <v>1321</v>
      </c>
      <c r="J212" s="3" t="s">
        <v>1340</v>
      </c>
      <c r="K212" s="4">
        <v>731</v>
      </c>
      <c r="L212" s="4">
        <f>=ROUNDDOWN(51.8439716312057,0)</f>
      </c>
      <c r="M212" s="4"/>
      <c r="N212" s="5"/>
      <c r="O212" s="4"/>
      <c r="P212" s="4">
        <f>=ROUNDDOWN({0},0)</f>
      </c>
      <c r="Q212" s="4"/>
      <c r="R212" s="5"/>
      <c r="S212" s="4">
        <v>12</v>
      </c>
      <c r="T212" s="6">
        <v>936.78</v>
      </c>
      <c r="U212" s="4"/>
      <c r="V212" s="6"/>
      <c r="W212" s="5"/>
      <c r="X212" s="5"/>
      <c r="Y212" s="4">
        <v>2</v>
      </c>
      <c r="Z212" s="6">
        <v>171.48</v>
      </c>
      <c r="AA212" s="4"/>
      <c r="AB212" s="6"/>
      <c r="AC212" s="5"/>
      <c r="AD212" s="5"/>
      <c r="AE212" s="4">
        <v>2</v>
      </c>
      <c r="AF212" s="6">
        <v>147.26</v>
      </c>
      <c r="AG212" s="4"/>
      <c r="AH212" s="6"/>
      <c r="AI212" s="5"/>
      <c r="AJ212" s="5"/>
      <c r="AK212" s="4"/>
      <c r="AL212" s="6"/>
      <c r="AM212" s="4"/>
      <c r="AN212" s="6"/>
      <c r="AO212" s="5"/>
      <c r="AP212" s="5"/>
      <c r="AQ212" s="4"/>
      <c r="AR212" s="6"/>
      <c r="AS212" s="4"/>
      <c r="AT212" s="6"/>
      <c r="AU212" s="5"/>
      <c r="AV212" s="5"/>
      <c r="AW212" s="4">
        <v>4</v>
      </c>
      <c r="AX212" s="6">
        <v>263.04</v>
      </c>
      <c r="AY212" s="4"/>
      <c r="AZ212" s="6"/>
      <c r="BA212" s="5"/>
      <c r="BB212" s="5"/>
      <c r="BC212" s="4"/>
      <c r="BD212" s="6"/>
      <c r="BE212" s="4"/>
      <c r="BF212" s="6"/>
      <c r="BG212" s="5"/>
      <c r="BH212" s="5"/>
      <c r="BI212" s="4"/>
      <c r="BJ212" s="6"/>
      <c r="BK212" s="4"/>
      <c r="BL212" s="6"/>
      <c r="BM212" s="5"/>
      <c r="BN212" s="5"/>
      <c r="BO212" s="4">
        <v>1</v>
      </c>
      <c r="BP212" s="6">
        <v>83.45</v>
      </c>
      <c r="BQ212" s="4"/>
      <c r="BR212" s="6"/>
      <c r="BS212" s="5"/>
      <c r="BT212" s="5"/>
      <c r="BU212" s="4"/>
      <c r="BV212" s="6"/>
      <c r="BW212" s="4"/>
      <c r="BX212" s="6"/>
      <c r="BY212" s="5"/>
      <c r="BZ212" s="5"/>
      <c r="CA212" s="4"/>
      <c r="CB212" s="6"/>
      <c r="CC212" s="4"/>
      <c r="CD212" s="6"/>
      <c r="CE212" s="5"/>
      <c r="CF212" s="5"/>
      <c r="CG212" s="4">
        <v>2</v>
      </c>
      <c r="CH212" s="6">
        <v>173.84</v>
      </c>
      <c r="CI212" s="4"/>
      <c r="CJ212" s="6"/>
      <c r="CK212" s="5"/>
      <c r="CL212" s="5"/>
      <c r="CM212" s="4"/>
      <c r="CN212" s="6"/>
      <c r="CO212" s="4"/>
      <c r="CP212" s="6"/>
      <c r="CQ212" s="5"/>
      <c r="CR212" s="5"/>
      <c r="CS212" s="4"/>
      <c r="CT212" s="6"/>
      <c r="CU212" s="4"/>
      <c r="CV212" s="6"/>
      <c r="CW212" s="5"/>
      <c r="CX212" s="5"/>
      <c r="CY212" s="4"/>
      <c r="CZ212" s="6"/>
      <c r="DA212" s="4"/>
      <c r="DB212" s="6"/>
      <c r="DC212" s="5"/>
      <c r="DD212" s="5"/>
      <c r="DE212" s="4"/>
      <c r="DF212" s="6"/>
      <c r="DG212" s="4"/>
      <c r="DH212" s="6"/>
      <c r="DI212" s="5"/>
      <c r="DJ212" s="5"/>
      <c r="DK212" s="4"/>
      <c r="DL212" s="6"/>
      <c r="DM212" s="4"/>
      <c r="DN212" s="6"/>
      <c r="DO212" s="5"/>
      <c r="DP212" s="5"/>
      <c r="DQ212" s="4"/>
      <c r="DR212" s="6"/>
      <c r="DS212" s="4"/>
      <c r="DT212" s="6"/>
      <c r="DU212" s="5"/>
      <c r="DV212" s="5"/>
      <c r="DW212" s="4"/>
      <c r="DX212" s="6"/>
      <c r="DY212" s="4"/>
      <c r="DZ212" s="6"/>
      <c r="EA212" s="5"/>
      <c r="EB212" s="5"/>
      <c r="EC212" s="4">
        <v>1</v>
      </c>
      <c r="ED212" s="6">
        <v>97.71</v>
      </c>
      <c r="EE212" s="4"/>
      <c r="EF212" s="6"/>
      <c r="EG212" s="5"/>
      <c r="EH212" s="5"/>
      <c r="EI212" s="4"/>
      <c r="EJ212" s="6"/>
      <c r="EK212" s="4"/>
      <c r="EL212" s="6"/>
      <c r="EM212" s="5"/>
      <c r="EN212" s="5"/>
      <c r="EO212" s="4"/>
      <c r="EP212" s="6"/>
      <c r="EQ212" s="4"/>
      <c r="ER212" s="6"/>
      <c r="ES212" s="5"/>
      <c r="ET212" s="5"/>
      <c r="EU212" s="4"/>
      <c r="EV212" s="6"/>
      <c r="EW212" s="4"/>
      <c r="EX212" s="6"/>
      <c r="EY212" s="5"/>
      <c r="EZ212" s="5"/>
      <c r="FA212" s="4"/>
      <c r="FB212" s="6"/>
      <c r="FC212" s="4"/>
      <c r="FD212" s="6"/>
      <c r="FE212" s="5"/>
      <c r="FF212" s="5"/>
      <c r="FG212" s="4"/>
      <c r="FH212" s="6"/>
      <c r="FI212" s="4"/>
      <c r="FJ212" s="6"/>
      <c r="FK212" s="5"/>
      <c r="FL212" s="5"/>
      <c r="FM212" s="4"/>
      <c r="FN212" s="6"/>
      <c r="FO212" s="4"/>
      <c r="FP212" s="6"/>
      <c r="FQ212" s="5"/>
      <c r="FR212" s="5"/>
      <c r="FS212" s="4"/>
      <c r="FT212" s="6"/>
      <c r="FU212" s="4"/>
      <c r="FV212" s="6"/>
      <c r="FW212" s="5"/>
      <c r="FX212" s="5"/>
      <c r="FY212" s="4"/>
      <c r="FZ212" s="6"/>
      <c r="GA212" s="4"/>
      <c r="GB212" s="6"/>
      <c r="GC212" s="5"/>
      <c r="GD212" s="5"/>
      <c r="GE212" s="4"/>
      <c r="GF212" s="6"/>
      <c r="GG212" s="4"/>
      <c r="GH212" s="6"/>
      <c r="GI212" s="5"/>
      <c r="GJ212" s="5"/>
      <c r="GK212" s="4"/>
      <c r="GL212" s="6"/>
      <c r="GM212" s="4"/>
      <c r="GN212" s="6"/>
      <c r="GO212" s="5"/>
      <c r="GP212" s="5"/>
      <c r="GQ212" s="4"/>
      <c r="GR212" s="6"/>
      <c r="GS212" s="4"/>
      <c r="GT212" s="6"/>
      <c r="GU212" s="5"/>
      <c r="GV212" s="5"/>
      <c r="GW212" s="4"/>
      <c r="GX212" s="6"/>
      <c r="GY212" s="4"/>
      <c r="GZ212" s="6"/>
      <c r="HA212" s="5"/>
      <c r="HB212" s="5"/>
      <c r="HC212" s="4"/>
      <c r="HD212" s="6"/>
      <c r="HE212" s="4"/>
      <c r="HF212" s="6"/>
      <c r="HG212" s="5"/>
      <c r="HH212" s="5"/>
      <c r="HI212" s="4"/>
      <c r="HJ212" s="6"/>
      <c r="HK212" s="4"/>
      <c r="HL212" s="6"/>
      <c r="HM212" s="5"/>
      <c r="HN212" s="5"/>
      <c r="HO212" s="4"/>
      <c r="HP212" s="6"/>
      <c r="HQ212" s="4"/>
      <c r="HR212" s="6"/>
      <c r="HS212" s="5"/>
      <c r="HT212" s="5"/>
      <c r="HU212" s="4"/>
      <c r="HV212" s="6"/>
      <c r="HW212" s="4"/>
      <c r="HX212" s="6"/>
      <c r="HY212" s="5"/>
      <c r="HZ212" s="5"/>
      <c r="IA212" s="4"/>
      <c r="IB212" s="6"/>
      <c r="IC212" s="4"/>
      <c r="ID212" s="6"/>
      <c r="IE212" s="5"/>
      <c r="IF212" s="5"/>
      <c r="IG212" s="4"/>
      <c r="IH212" s="6"/>
      <c r="II212" s="4"/>
      <c r="IJ212" s="6"/>
      <c r="IK212" s="5"/>
      <c r="IL212" s="5"/>
      <c r="IM212" s="4"/>
      <c r="IN212" s="6"/>
      <c r="IO212" s="4"/>
      <c r="IP212" s="6"/>
      <c r="IQ212" s="5"/>
      <c r="IR212" s="5"/>
      <c r="IS212" s="4"/>
      <c r="IT212" s="6"/>
      <c r="IU212" s="4"/>
      <c r="IV212" s="6"/>
      <c r="IW212" s="5"/>
      <c r="IX212" s="5"/>
      <c r="IY212" s="4"/>
      <c r="IZ212" s="6"/>
      <c r="JA212" s="4"/>
      <c r="JB212" s="6"/>
      <c r="JC212" s="5"/>
      <c r="JD212" s="5"/>
      <c r="JE212" s="4"/>
      <c r="JF212" s="6"/>
      <c r="JG212" s="4"/>
      <c r="JH212" s="6"/>
      <c r="JI212" s="5"/>
      <c r="JJ212" s="5"/>
      <c r="JK212" s="4"/>
      <c r="JL212" s="6"/>
      <c r="JM212" s="4"/>
      <c r="JN212" s="6"/>
      <c r="JO212" s="5"/>
      <c r="JP212" s="5"/>
      <c r="JQ212" s="4"/>
      <c r="JR212" s="6"/>
      <c r="JS212" s="4"/>
      <c r="JT212" s="6"/>
      <c r="JU212" s="5"/>
      <c r="JV212" s="5"/>
      <c r="JW212" s="4"/>
      <c r="JX212" s="6"/>
      <c r="JY212" s="4"/>
      <c r="JZ212" s="6"/>
      <c r="KA212" s="5"/>
      <c r="KB212" s="5"/>
      <c r="KC212" s="4"/>
      <c r="KD212" s="6"/>
      <c r="KE212" s="4"/>
      <c r="KF212" s="6"/>
      <c r="KG212" s="5"/>
      <c r="KH212" s="5"/>
      <c r="KI212" s="4"/>
      <c r="KJ212" s="6"/>
      <c r="KK212" s="4"/>
      <c r="KL212" s="6"/>
      <c r="KM212" s="5"/>
      <c r="KN212" s="5"/>
    </row>
    <row r="213">
      <c r="A213" s="3" t="s">
        <v>85</v>
      </c>
      <c r="B213" s="3" t="s">
        <v>86</v>
      </c>
      <c r="C213" s="3" t="s">
        <v>87</v>
      </c>
      <c r="D213" s="3" t="s">
        <v>396</v>
      </c>
      <c r="E213" s="3" t="s">
        <v>397</v>
      </c>
      <c r="F213" s="3" t="s">
        <v>398</v>
      </c>
      <c r="G213" s="3" t="s">
        <v>399</v>
      </c>
      <c r="H213" s="3" t="s">
        <v>280</v>
      </c>
      <c r="I213" s="3" t="s">
        <v>1320</v>
      </c>
      <c r="J213" s="3" t="s">
        <v>1340</v>
      </c>
      <c r="K213" s="4">
        <v>1065</v>
      </c>
      <c r="L213" s="4">
        <f>=ROUNDDOWN(128.313253012048,0)</f>
      </c>
      <c r="M213" s="4"/>
      <c r="N213" s="5"/>
      <c r="O213" s="4"/>
      <c r="P213" s="4">
        <f>=ROUNDDOWN({0},0)</f>
      </c>
      <c r="Q213" s="4"/>
      <c r="R213" s="5"/>
      <c r="S213" s="4">
        <v>4</v>
      </c>
      <c r="T213" s="6">
        <v>320.38</v>
      </c>
      <c r="U213" s="4"/>
      <c r="V213" s="6"/>
      <c r="W213" s="5"/>
      <c r="X213" s="5"/>
      <c r="Y213" s="4"/>
      <c r="Z213" s="6"/>
      <c r="AA213" s="4"/>
      <c r="AB213" s="6"/>
      <c r="AC213" s="5"/>
      <c r="AD213" s="5"/>
      <c r="AE213" s="4">
        <v>1</v>
      </c>
      <c r="AF213" s="6">
        <v>84.78</v>
      </c>
      <c r="AG213" s="4"/>
      <c r="AH213" s="6"/>
      <c r="AI213" s="5"/>
      <c r="AJ213" s="5"/>
      <c r="AK213" s="4">
        <v>1</v>
      </c>
      <c r="AL213" s="6">
        <v>83.44</v>
      </c>
      <c r="AM213" s="4"/>
      <c r="AN213" s="6"/>
      <c r="AO213" s="5"/>
      <c r="AP213" s="5"/>
      <c r="AQ213" s="4"/>
      <c r="AR213" s="6"/>
      <c r="AS213" s="4"/>
      <c r="AT213" s="6"/>
      <c r="AU213" s="5"/>
      <c r="AV213" s="5"/>
      <c r="AW213" s="4">
        <v>1</v>
      </c>
      <c r="AX213" s="6">
        <v>76.34</v>
      </c>
      <c r="AY213" s="4"/>
      <c r="AZ213" s="6"/>
      <c r="BA213" s="5"/>
      <c r="BB213" s="5"/>
      <c r="BC213" s="4"/>
      <c r="BD213" s="6"/>
      <c r="BE213" s="4"/>
      <c r="BF213" s="6"/>
      <c r="BG213" s="5"/>
      <c r="BH213" s="5"/>
      <c r="BI213" s="4">
        <v>1</v>
      </c>
      <c r="BJ213" s="6">
        <v>75.82</v>
      </c>
      <c r="BK213" s="4"/>
      <c r="BL213" s="6"/>
      <c r="BM213" s="5"/>
      <c r="BN213" s="5"/>
      <c r="BO213" s="4"/>
      <c r="BP213" s="6"/>
      <c r="BQ213" s="4"/>
      <c r="BR213" s="6"/>
      <c r="BS213" s="5"/>
      <c r="BT213" s="5"/>
      <c r="BU213" s="4"/>
      <c r="BV213" s="6"/>
      <c r="BW213" s="4"/>
      <c r="BX213" s="6"/>
      <c r="BY213" s="5"/>
      <c r="BZ213" s="5"/>
      <c r="CA213" s="4"/>
      <c r="CB213" s="6"/>
      <c r="CC213" s="4"/>
      <c r="CD213" s="6"/>
      <c r="CE213" s="5"/>
      <c r="CF213" s="5"/>
      <c r="CG213" s="4"/>
      <c r="CH213" s="6"/>
      <c r="CI213" s="4"/>
      <c r="CJ213" s="6"/>
      <c r="CK213" s="5"/>
      <c r="CL213" s="5"/>
      <c r="CM213" s="4"/>
      <c r="CN213" s="6"/>
      <c r="CO213" s="4"/>
      <c r="CP213" s="6"/>
      <c r="CQ213" s="5"/>
      <c r="CR213" s="5"/>
      <c r="CS213" s="4"/>
      <c r="CT213" s="6"/>
      <c r="CU213" s="4"/>
      <c r="CV213" s="6"/>
      <c r="CW213" s="5"/>
      <c r="CX213" s="5"/>
      <c r="CY213" s="4"/>
      <c r="CZ213" s="6"/>
      <c r="DA213" s="4"/>
      <c r="DB213" s="6"/>
      <c r="DC213" s="5"/>
      <c r="DD213" s="5"/>
      <c r="DE213" s="4"/>
      <c r="DF213" s="6"/>
      <c r="DG213" s="4"/>
      <c r="DH213" s="6"/>
      <c r="DI213" s="5"/>
      <c r="DJ213" s="5"/>
      <c r="DK213" s="4"/>
      <c r="DL213" s="6"/>
      <c r="DM213" s="4"/>
      <c r="DN213" s="6"/>
      <c r="DO213" s="5"/>
      <c r="DP213" s="5"/>
      <c r="DQ213" s="4"/>
      <c r="DR213" s="6"/>
      <c r="DS213" s="4"/>
      <c r="DT213" s="6"/>
      <c r="DU213" s="5"/>
      <c r="DV213" s="5"/>
      <c r="DW213" s="4"/>
      <c r="DX213" s="6"/>
      <c r="DY213" s="4"/>
      <c r="DZ213" s="6"/>
      <c r="EA213" s="5"/>
      <c r="EB213" s="5"/>
      <c r="EC213" s="4"/>
      <c r="ED213" s="6"/>
      <c r="EE213" s="4"/>
      <c r="EF213" s="6"/>
      <c r="EG213" s="5"/>
      <c r="EH213" s="5"/>
      <c r="EI213" s="4"/>
      <c r="EJ213" s="6"/>
      <c r="EK213" s="4"/>
      <c r="EL213" s="6"/>
      <c r="EM213" s="5"/>
      <c r="EN213" s="5"/>
      <c r="EO213" s="4"/>
      <c r="EP213" s="6"/>
      <c r="EQ213" s="4"/>
      <c r="ER213" s="6"/>
      <c r="ES213" s="5"/>
      <c r="ET213" s="5"/>
      <c r="EU213" s="4"/>
      <c r="EV213" s="6"/>
      <c r="EW213" s="4"/>
      <c r="EX213" s="6"/>
      <c r="EY213" s="5"/>
      <c r="EZ213" s="5"/>
      <c r="FA213" s="4"/>
      <c r="FB213" s="6"/>
      <c r="FC213" s="4"/>
      <c r="FD213" s="6"/>
      <c r="FE213" s="5"/>
      <c r="FF213" s="5"/>
      <c r="FG213" s="4"/>
      <c r="FH213" s="6"/>
      <c r="FI213" s="4"/>
      <c r="FJ213" s="6"/>
      <c r="FK213" s="5"/>
      <c r="FL213" s="5"/>
      <c r="FM213" s="4"/>
      <c r="FN213" s="6"/>
      <c r="FO213" s="4"/>
      <c r="FP213" s="6"/>
      <c r="FQ213" s="5"/>
      <c r="FR213" s="5"/>
      <c r="FS213" s="4"/>
      <c r="FT213" s="6"/>
      <c r="FU213" s="4"/>
      <c r="FV213" s="6"/>
      <c r="FW213" s="5"/>
      <c r="FX213" s="5"/>
      <c r="FY213" s="4"/>
      <c r="FZ213" s="6"/>
      <c r="GA213" s="4"/>
      <c r="GB213" s="6"/>
      <c r="GC213" s="5"/>
      <c r="GD213" s="5"/>
      <c r="GE213" s="4"/>
      <c r="GF213" s="6"/>
      <c r="GG213" s="4"/>
      <c r="GH213" s="6"/>
      <c r="GI213" s="5"/>
      <c r="GJ213" s="5"/>
      <c r="GK213" s="4"/>
      <c r="GL213" s="6"/>
      <c r="GM213" s="4"/>
      <c r="GN213" s="6"/>
      <c r="GO213" s="5"/>
      <c r="GP213" s="5"/>
      <c r="GQ213" s="4"/>
      <c r="GR213" s="6"/>
      <c r="GS213" s="4"/>
      <c r="GT213" s="6"/>
      <c r="GU213" s="5"/>
      <c r="GV213" s="5"/>
      <c r="GW213" s="4"/>
      <c r="GX213" s="6"/>
      <c r="GY213" s="4"/>
      <c r="GZ213" s="6"/>
      <c r="HA213" s="5"/>
      <c r="HB213" s="5"/>
      <c r="HC213" s="4"/>
      <c r="HD213" s="6"/>
      <c r="HE213" s="4"/>
      <c r="HF213" s="6"/>
      <c r="HG213" s="5"/>
      <c r="HH213" s="5"/>
      <c r="HI213" s="4"/>
      <c r="HJ213" s="6"/>
      <c r="HK213" s="4"/>
      <c r="HL213" s="6"/>
      <c r="HM213" s="5"/>
      <c r="HN213" s="5"/>
      <c r="HO213" s="4"/>
      <c r="HP213" s="6"/>
      <c r="HQ213" s="4"/>
      <c r="HR213" s="6"/>
      <c r="HS213" s="5"/>
      <c r="HT213" s="5"/>
      <c r="HU213" s="4"/>
      <c r="HV213" s="6"/>
      <c r="HW213" s="4"/>
      <c r="HX213" s="6"/>
      <c r="HY213" s="5"/>
      <c r="HZ213" s="5"/>
      <c r="IA213" s="4"/>
      <c r="IB213" s="6"/>
      <c r="IC213" s="4"/>
      <c r="ID213" s="6"/>
      <c r="IE213" s="5"/>
      <c r="IF213" s="5"/>
      <c r="IG213" s="4"/>
      <c r="IH213" s="6"/>
      <c r="II213" s="4"/>
      <c r="IJ213" s="6"/>
      <c r="IK213" s="5"/>
      <c r="IL213" s="5"/>
      <c r="IM213" s="4"/>
      <c r="IN213" s="6"/>
      <c r="IO213" s="4"/>
      <c r="IP213" s="6"/>
      <c r="IQ213" s="5"/>
      <c r="IR213" s="5"/>
      <c r="IS213" s="4"/>
      <c r="IT213" s="6"/>
      <c r="IU213" s="4"/>
      <c r="IV213" s="6"/>
      <c r="IW213" s="5"/>
      <c r="IX213" s="5"/>
      <c r="IY213" s="4"/>
      <c r="IZ213" s="6"/>
      <c r="JA213" s="4"/>
      <c r="JB213" s="6"/>
      <c r="JC213" s="5"/>
      <c r="JD213" s="5"/>
      <c r="JE213" s="4"/>
      <c r="JF213" s="6"/>
      <c r="JG213" s="4"/>
      <c r="JH213" s="6"/>
      <c r="JI213" s="5"/>
      <c r="JJ213" s="5"/>
      <c r="JK213" s="4"/>
      <c r="JL213" s="6"/>
      <c r="JM213" s="4"/>
      <c r="JN213" s="6"/>
      <c r="JO213" s="5"/>
      <c r="JP213" s="5"/>
      <c r="JQ213" s="4"/>
      <c r="JR213" s="6"/>
      <c r="JS213" s="4"/>
      <c r="JT213" s="6"/>
      <c r="JU213" s="5"/>
      <c r="JV213" s="5"/>
      <c r="JW213" s="4"/>
      <c r="JX213" s="6"/>
      <c r="JY213" s="4"/>
      <c r="JZ213" s="6"/>
      <c r="KA213" s="5"/>
      <c r="KB213" s="5"/>
      <c r="KC213" s="4"/>
      <c r="KD213" s="6"/>
      <c r="KE213" s="4"/>
      <c r="KF213" s="6"/>
      <c r="KG213" s="5"/>
      <c r="KH213" s="5"/>
      <c r="KI213" s="4"/>
      <c r="KJ213" s="6"/>
      <c r="KK213" s="4"/>
      <c r="KL213" s="6"/>
      <c r="KM213" s="5"/>
      <c r="KN213" s="5"/>
    </row>
    <row r="214">
      <c r="A214" s="3" t="s">
        <v>85</v>
      </c>
      <c r="B214" s="3" t="s">
        <v>86</v>
      </c>
      <c r="C214" s="3" t="s">
        <v>87</v>
      </c>
      <c r="D214" s="3" t="s">
        <v>396</v>
      </c>
      <c r="E214" s="3" t="s">
        <v>400</v>
      </c>
      <c r="F214" s="3" t="s">
        <v>401</v>
      </c>
      <c r="G214" s="3" t="s">
        <v>402</v>
      </c>
      <c r="H214" s="3" t="s">
        <v>280</v>
      </c>
      <c r="I214" s="3" t="s">
        <v>1374</v>
      </c>
      <c r="J214" s="3" t="s">
        <v>1337</v>
      </c>
      <c r="K214" s="4">
        <v>2171</v>
      </c>
      <c r="L214" s="4">
        <f>=ROUNDDOWN(63.8529411764706,0)</f>
      </c>
      <c r="M214" s="4"/>
      <c r="N214" s="5">
        <v>1</v>
      </c>
      <c r="O214" s="4"/>
      <c r="P214" s="4">
        <f>=ROUNDDOWN({0},0)</f>
      </c>
      <c r="Q214" s="4"/>
      <c r="R214" s="5"/>
      <c r="S214" s="4">
        <v>23</v>
      </c>
      <c r="T214" s="6">
        <v>1859.02</v>
      </c>
      <c r="U214" s="4"/>
      <c r="V214" s="6"/>
      <c r="W214" s="5"/>
      <c r="X214" s="5"/>
      <c r="Y214" s="4"/>
      <c r="Z214" s="6"/>
      <c r="AA214" s="4"/>
      <c r="AB214" s="6"/>
      <c r="AC214" s="5"/>
      <c r="AD214" s="5"/>
      <c r="AE214" s="4">
        <v>11</v>
      </c>
      <c r="AF214" s="6">
        <v>771.98</v>
      </c>
      <c r="AG214" s="4"/>
      <c r="AH214" s="6"/>
      <c r="AI214" s="5"/>
      <c r="AJ214" s="5"/>
      <c r="AK214" s="4"/>
      <c r="AL214" s="6"/>
      <c r="AM214" s="4"/>
      <c r="AN214" s="6"/>
      <c r="AO214" s="5"/>
      <c r="AP214" s="5"/>
      <c r="AQ214" s="4">
        <v>1</v>
      </c>
      <c r="AR214" s="6">
        <v>90</v>
      </c>
      <c r="AS214" s="4"/>
      <c r="AT214" s="6"/>
      <c r="AU214" s="5"/>
      <c r="AV214" s="5"/>
      <c r="AW214" s="4"/>
      <c r="AX214" s="6"/>
      <c r="AY214" s="4"/>
      <c r="AZ214" s="6"/>
      <c r="BA214" s="5"/>
      <c r="BB214" s="5"/>
      <c r="BC214" s="4"/>
      <c r="BD214" s="6"/>
      <c r="BE214" s="4"/>
      <c r="BF214" s="6"/>
      <c r="BG214" s="5"/>
      <c r="BH214" s="5"/>
      <c r="BI214" s="4"/>
      <c r="BJ214" s="6"/>
      <c r="BK214" s="4"/>
      <c r="BL214" s="6"/>
      <c r="BM214" s="5"/>
      <c r="BN214" s="5"/>
      <c r="BO214" s="4">
        <v>4</v>
      </c>
      <c r="BP214" s="6">
        <v>391.38</v>
      </c>
      <c r="BQ214" s="4"/>
      <c r="BR214" s="6"/>
      <c r="BS214" s="5"/>
      <c r="BT214" s="5"/>
      <c r="BU214" s="4"/>
      <c r="BV214" s="6"/>
      <c r="BW214" s="4"/>
      <c r="BX214" s="6"/>
      <c r="BY214" s="5"/>
      <c r="BZ214" s="5"/>
      <c r="CA214" s="4"/>
      <c r="CB214" s="6"/>
      <c r="CC214" s="4"/>
      <c r="CD214" s="6"/>
      <c r="CE214" s="5"/>
      <c r="CF214" s="5"/>
      <c r="CG214" s="4">
        <v>2</v>
      </c>
      <c r="CH214" s="6">
        <v>185.42</v>
      </c>
      <c r="CI214" s="4"/>
      <c r="CJ214" s="6"/>
      <c r="CK214" s="5"/>
      <c r="CL214" s="5"/>
      <c r="CM214" s="4">
        <v>2</v>
      </c>
      <c r="CN214" s="6">
        <v>199.98</v>
      </c>
      <c r="CO214" s="4"/>
      <c r="CP214" s="6"/>
      <c r="CQ214" s="5"/>
      <c r="CR214" s="5"/>
      <c r="CS214" s="4"/>
      <c r="CT214" s="6"/>
      <c r="CU214" s="4"/>
      <c r="CV214" s="6"/>
      <c r="CW214" s="5"/>
      <c r="CX214" s="5"/>
      <c r="CY214" s="4">
        <v>3</v>
      </c>
      <c r="CZ214" s="6">
        <v>220.26</v>
      </c>
      <c r="DA214" s="4"/>
      <c r="DB214" s="6"/>
      <c r="DC214" s="5"/>
      <c r="DD214" s="5"/>
      <c r="DE214" s="4"/>
      <c r="DF214" s="6"/>
      <c r="DG214" s="4"/>
      <c r="DH214" s="6"/>
      <c r="DI214" s="5"/>
      <c r="DJ214" s="5"/>
      <c r="DK214" s="4"/>
      <c r="DL214" s="6"/>
      <c r="DM214" s="4"/>
      <c r="DN214" s="6"/>
      <c r="DO214" s="5"/>
      <c r="DP214" s="5"/>
      <c r="DQ214" s="4"/>
      <c r="DR214" s="6"/>
      <c r="DS214" s="4"/>
      <c r="DT214" s="6"/>
      <c r="DU214" s="5"/>
      <c r="DV214" s="5"/>
      <c r="DW214" s="4"/>
      <c r="DX214" s="6"/>
      <c r="DY214" s="4"/>
      <c r="DZ214" s="6"/>
      <c r="EA214" s="5"/>
      <c r="EB214" s="5"/>
      <c r="EC214" s="4"/>
      <c r="ED214" s="6"/>
      <c r="EE214" s="4"/>
      <c r="EF214" s="6"/>
      <c r="EG214" s="5"/>
      <c r="EH214" s="5"/>
      <c r="EI214" s="4"/>
      <c r="EJ214" s="6"/>
      <c r="EK214" s="4"/>
      <c r="EL214" s="6"/>
      <c r="EM214" s="5"/>
      <c r="EN214" s="5"/>
      <c r="EO214" s="4"/>
      <c r="EP214" s="6"/>
      <c r="EQ214" s="4"/>
      <c r="ER214" s="6"/>
      <c r="ES214" s="5"/>
      <c r="ET214" s="5"/>
      <c r="EU214" s="4"/>
      <c r="EV214" s="6"/>
      <c r="EW214" s="4"/>
      <c r="EX214" s="6"/>
      <c r="EY214" s="5"/>
      <c r="EZ214" s="5"/>
      <c r="FA214" s="4"/>
      <c r="FB214" s="6"/>
      <c r="FC214" s="4"/>
      <c r="FD214" s="6"/>
      <c r="FE214" s="5"/>
      <c r="FF214" s="5"/>
      <c r="FG214" s="4"/>
      <c r="FH214" s="6"/>
      <c r="FI214" s="4"/>
      <c r="FJ214" s="6"/>
      <c r="FK214" s="5"/>
      <c r="FL214" s="5"/>
      <c r="FM214" s="4"/>
      <c r="FN214" s="6"/>
      <c r="FO214" s="4"/>
      <c r="FP214" s="6"/>
      <c r="FQ214" s="5"/>
      <c r="FR214" s="5"/>
      <c r="FS214" s="4"/>
      <c r="FT214" s="6"/>
      <c r="FU214" s="4"/>
      <c r="FV214" s="6"/>
      <c r="FW214" s="5"/>
      <c r="FX214" s="5"/>
      <c r="FY214" s="4"/>
      <c r="FZ214" s="6"/>
      <c r="GA214" s="4"/>
      <c r="GB214" s="6"/>
      <c r="GC214" s="5"/>
      <c r="GD214" s="5"/>
      <c r="GE214" s="4"/>
      <c r="GF214" s="6"/>
      <c r="GG214" s="4"/>
      <c r="GH214" s="6"/>
      <c r="GI214" s="5"/>
      <c r="GJ214" s="5"/>
      <c r="GK214" s="4"/>
      <c r="GL214" s="6"/>
      <c r="GM214" s="4"/>
      <c r="GN214" s="6"/>
      <c r="GO214" s="5"/>
      <c r="GP214" s="5"/>
      <c r="GQ214" s="4"/>
      <c r="GR214" s="6"/>
      <c r="GS214" s="4"/>
      <c r="GT214" s="6"/>
      <c r="GU214" s="5"/>
      <c r="GV214" s="5"/>
      <c r="GW214" s="4"/>
      <c r="GX214" s="6"/>
      <c r="GY214" s="4"/>
      <c r="GZ214" s="6"/>
      <c r="HA214" s="5"/>
      <c r="HB214" s="5"/>
      <c r="HC214" s="4"/>
      <c r="HD214" s="6"/>
      <c r="HE214" s="4"/>
      <c r="HF214" s="6"/>
      <c r="HG214" s="5"/>
      <c r="HH214" s="5"/>
      <c r="HI214" s="4"/>
      <c r="HJ214" s="6"/>
      <c r="HK214" s="4"/>
      <c r="HL214" s="6"/>
      <c r="HM214" s="5"/>
      <c r="HN214" s="5"/>
      <c r="HO214" s="4"/>
      <c r="HP214" s="6"/>
      <c r="HQ214" s="4"/>
      <c r="HR214" s="6"/>
      <c r="HS214" s="5"/>
      <c r="HT214" s="5"/>
      <c r="HU214" s="4"/>
      <c r="HV214" s="6"/>
      <c r="HW214" s="4"/>
      <c r="HX214" s="6"/>
      <c r="HY214" s="5"/>
      <c r="HZ214" s="5"/>
      <c r="IA214" s="4"/>
      <c r="IB214" s="6"/>
      <c r="IC214" s="4"/>
      <c r="ID214" s="6"/>
      <c r="IE214" s="5"/>
      <c r="IF214" s="5"/>
      <c r="IG214" s="4"/>
      <c r="IH214" s="6"/>
      <c r="II214" s="4"/>
      <c r="IJ214" s="6"/>
      <c r="IK214" s="5"/>
      <c r="IL214" s="5"/>
      <c r="IM214" s="4"/>
      <c r="IN214" s="6"/>
      <c r="IO214" s="4"/>
      <c r="IP214" s="6"/>
      <c r="IQ214" s="5"/>
      <c r="IR214" s="5"/>
      <c r="IS214" s="4"/>
      <c r="IT214" s="6"/>
      <c r="IU214" s="4"/>
      <c r="IV214" s="6"/>
      <c r="IW214" s="5"/>
      <c r="IX214" s="5"/>
      <c r="IY214" s="4"/>
      <c r="IZ214" s="6"/>
      <c r="JA214" s="4"/>
      <c r="JB214" s="6"/>
      <c r="JC214" s="5"/>
      <c r="JD214" s="5"/>
      <c r="JE214" s="4"/>
      <c r="JF214" s="6"/>
      <c r="JG214" s="4"/>
      <c r="JH214" s="6"/>
      <c r="JI214" s="5"/>
      <c r="JJ214" s="5"/>
      <c r="JK214" s="4"/>
      <c r="JL214" s="6"/>
      <c r="JM214" s="4"/>
      <c r="JN214" s="6"/>
      <c r="JO214" s="5"/>
      <c r="JP214" s="5"/>
      <c r="JQ214" s="4"/>
      <c r="JR214" s="6"/>
      <c r="JS214" s="4"/>
      <c r="JT214" s="6"/>
      <c r="JU214" s="5"/>
      <c r="JV214" s="5"/>
      <c r="JW214" s="4"/>
      <c r="JX214" s="6"/>
      <c r="JY214" s="4"/>
      <c r="JZ214" s="6"/>
      <c r="KA214" s="5"/>
      <c r="KB214" s="5"/>
      <c r="KC214" s="4"/>
      <c r="KD214" s="6"/>
      <c r="KE214" s="4"/>
      <c r="KF214" s="6"/>
      <c r="KG214" s="5"/>
      <c r="KH214" s="5"/>
      <c r="KI214" s="4"/>
      <c r="KJ214" s="6"/>
      <c r="KK214" s="4"/>
      <c r="KL214" s="6"/>
      <c r="KM214" s="5"/>
      <c r="KN214" s="5"/>
    </row>
    <row r="215">
      <c r="A215" s="3" t="s">
        <v>85</v>
      </c>
      <c r="B215" s="3" t="s">
        <v>86</v>
      </c>
      <c r="C215" s="3" t="s">
        <v>87</v>
      </c>
      <c r="D215" s="3" t="s">
        <v>396</v>
      </c>
      <c r="E215" s="3" t="s">
        <v>400</v>
      </c>
      <c r="F215" s="3" t="s">
        <v>401</v>
      </c>
      <c r="G215" s="3" t="s">
        <v>402</v>
      </c>
      <c r="H215" s="3" t="s">
        <v>280</v>
      </c>
      <c r="I215" s="3" t="s">
        <v>1322</v>
      </c>
      <c r="J215" s="3" t="s">
        <v>1319</v>
      </c>
      <c r="K215" s="4">
        <v>1269</v>
      </c>
      <c r="L215" s="4">
        <f>=ROUNDDOWN(48.0681818181818,0)</f>
      </c>
      <c r="M215" s="4"/>
      <c r="N215" s="5">
        <v>1</v>
      </c>
      <c r="O215" s="4"/>
      <c r="P215" s="4">
        <f>=ROUNDDOWN({0},0)</f>
      </c>
      <c r="Q215" s="4"/>
      <c r="R215" s="5"/>
      <c r="S215" s="4">
        <v>13</v>
      </c>
      <c r="T215" s="6">
        <v>1154.57</v>
      </c>
      <c r="U215" s="4"/>
      <c r="V215" s="6"/>
      <c r="W215" s="5"/>
      <c r="X215" s="5"/>
      <c r="Y215" s="4">
        <v>1</v>
      </c>
      <c r="Z215" s="6">
        <v>96.24</v>
      </c>
      <c r="AA215" s="4"/>
      <c r="AB215" s="6"/>
      <c r="AC215" s="5"/>
      <c r="AD215" s="5"/>
      <c r="AE215" s="4">
        <v>2</v>
      </c>
      <c r="AF215" s="6">
        <v>147.63</v>
      </c>
      <c r="AG215" s="4"/>
      <c r="AH215" s="6"/>
      <c r="AI215" s="5"/>
      <c r="AJ215" s="5"/>
      <c r="AK215" s="4"/>
      <c r="AL215" s="6"/>
      <c r="AM215" s="4"/>
      <c r="AN215" s="6"/>
      <c r="AO215" s="5"/>
      <c r="AP215" s="5"/>
      <c r="AQ215" s="4">
        <v>2</v>
      </c>
      <c r="AR215" s="6">
        <v>180</v>
      </c>
      <c r="AS215" s="4"/>
      <c r="AT215" s="6"/>
      <c r="AU215" s="5"/>
      <c r="AV215" s="5"/>
      <c r="AW215" s="4"/>
      <c r="AX215" s="6"/>
      <c r="AY215" s="4"/>
      <c r="AZ215" s="6"/>
      <c r="BA215" s="5"/>
      <c r="BB215" s="5"/>
      <c r="BC215" s="4"/>
      <c r="BD215" s="6"/>
      <c r="BE215" s="4"/>
      <c r="BF215" s="6"/>
      <c r="BG215" s="5"/>
      <c r="BH215" s="5"/>
      <c r="BI215" s="4">
        <v>2</v>
      </c>
      <c r="BJ215" s="6">
        <v>189.88</v>
      </c>
      <c r="BK215" s="4"/>
      <c r="BL215" s="6"/>
      <c r="BM215" s="5"/>
      <c r="BN215" s="5"/>
      <c r="BO215" s="4">
        <v>5</v>
      </c>
      <c r="BP215" s="6">
        <v>461.91</v>
      </c>
      <c r="BQ215" s="4"/>
      <c r="BR215" s="6"/>
      <c r="BS215" s="5"/>
      <c r="BT215" s="5"/>
      <c r="BU215" s="4"/>
      <c r="BV215" s="6"/>
      <c r="BW215" s="4"/>
      <c r="BX215" s="6"/>
      <c r="BY215" s="5"/>
      <c r="BZ215" s="5"/>
      <c r="CA215" s="4"/>
      <c r="CB215" s="6"/>
      <c r="CC215" s="4"/>
      <c r="CD215" s="6"/>
      <c r="CE215" s="5"/>
      <c r="CF215" s="5"/>
      <c r="CG215" s="4"/>
      <c r="CH215" s="6"/>
      <c r="CI215" s="4"/>
      <c r="CJ215" s="6"/>
      <c r="CK215" s="5"/>
      <c r="CL215" s="5"/>
      <c r="CM215" s="4"/>
      <c r="CN215" s="6"/>
      <c r="CO215" s="4"/>
      <c r="CP215" s="6"/>
      <c r="CQ215" s="5"/>
      <c r="CR215" s="5"/>
      <c r="CS215" s="4">
        <v>1</v>
      </c>
      <c r="CT215" s="6">
        <v>78.91</v>
      </c>
      <c r="CU215" s="4"/>
      <c r="CV215" s="6"/>
      <c r="CW215" s="5"/>
      <c r="CX215" s="5"/>
      <c r="CY215" s="4"/>
      <c r="CZ215" s="6"/>
      <c r="DA215" s="4"/>
      <c r="DB215" s="6"/>
      <c r="DC215" s="5"/>
      <c r="DD215" s="5"/>
      <c r="DE215" s="4"/>
      <c r="DF215" s="6"/>
      <c r="DG215" s="4"/>
      <c r="DH215" s="6"/>
      <c r="DI215" s="5"/>
      <c r="DJ215" s="5"/>
      <c r="DK215" s="4"/>
      <c r="DL215" s="6"/>
      <c r="DM215" s="4"/>
      <c r="DN215" s="6"/>
      <c r="DO215" s="5"/>
      <c r="DP215" s="5"/>
      <c r="DQ215" s="4"/>
      <c r="DR215" s="6"/>
      <c r="DS215" s="4"/>
      <c r="DT215" s="6"/>
      <c r="DU215" s="5"/>
      <c r="DV215" s="5"/>
      <c r="DW215" s="4"/>
      <c r="DX215" s="6"/>
      <c r="DY215" s="4"/>
      <c r="DZ215" s="6"/>
      <c r="EA215" s="5"/>
      <c r="EB215" s="5"/>
      <c r="EC215" s="4"/>
      <c r="ED215" s="6"/>
      <c r="EE215" s="4"/>
      <c r="EF215" s="6"/>
      <c r="EG215" s="5"/>
      <c r="EH215" s="5"/>
      <c r="EI215" s="4"/>
      <c r="EJ215" s="6"/>
      <c r="EK215" s="4"/>
      <c r="EL215" s="6"/>
      <c r="EM215" s="5"/>
      <c r="EN215" s="5"/>
      <c r="EO215" s="4"/>
      <c r="EP215" s="6"/>
      <c r="EQ215" s="4"/>
      <c r="ER215" s="6"/>
      <c r="ES215" s="5"/>
      <c r="ET215" s="5"/>
      <c r="EU215" s="4"/>
      <c r="EV215" s="6"/>
      <c r="EW215" s="4"/>
      <c r="EX215" s="6"/>
      <c r="EY215" s="5"/>
      <c r="EZ215" s="5"/>
      <c r="FA215" s="4"/>
      <c r="FB215" s="6"/>
      <c r="FC215" s="4"/>
      <c r="FD215" s="6"/>
      <c r="FE215" s="5"/>
      <c r="FF215" s="5"/>
      <c r="FG215" s="4"/>
      <c r="FH215" s="6"/>
      <c r="FI215" s="4"/>
      <c r="FJ215" s="6"/>
      <c r="FK215" s="5"/>
      <c r="FL215" s="5"/>
      <c r="FM215" s="4"/>
      <c r="FN215" s="6"/>
      <c r="FO215" s="4"/>
      <c r="FP215" s="6"/>
      <c r="FQ215" s="5"/>
      <c r="FR215" s="5"/>
      <c r="FS215" s="4"/>
      <c r="FT215" s="6"/>
      <c r="FU215" s="4"/>
      <c r="FV215" s="6"/>
      <c r="FW215" s="5"/>
      <c r="FX215" s="5"/>
      <c r="FY215" s="4"/>
      <c r="FZ215" s="6"/>
      <c r="GA215" s="4"/>
      <c r="GB215" s="6"/>
      <c r="GC215" s="5"/>
      <c r="GD215" s="5"/>
      <c r="GE215" s="4"/>
      <c r="GF215" s="6"/>
      <c r="GG215" s="4"/>
      <c r="GH215" s="6"/>
      <c r="GI215" s="5"/>
      <c r="GJ215" s="5"/>
      <c r="GK215" s="4"/>
      <c r="GL215" s="6"/>
      <c r="GM215" s="4"/>
      <c r="GN215" s="6"/>
      <c r="GO215" s="5"/>
      <c r="GP215" s="5"/>
      <c r="GQ215" s="4"/>
      <c r="GR215" s="6"/>
      <c r="GS215" s="4"/>
      <c r="GT215" s="6"/>
      <c r="GU215" s="5"/>
      <c r="GV215" s="5"/>
      <c r="GW215" s="4"/>
      <c r="GX215" s="6"/>
      <c r="GY215" s="4"/>
      <c r="GZ215" s="6"/>
      <c r="HA215" s="5"/>
      <c r="HB215" s="5"/>
      <c r="HC215" s="4"/>
      <c r="HD215" s="6"/>
      <c r="HE215" s="4"/>
      <c r="HF215" s="6"/>
      <c r="HG215" s="5"/>
      <c r="HH215" s="5"/>
      <c r="HI215" s="4"/>
      <c r="HJ215" s="6"/>
      <c r="HK215" s="4"/>
      <c r="HL215" s="6"/>
      <c r="HM215" s="5"/>
      <c r="HN215" s="5"/>
      <c r="HO215" s="4"/>
      <c r="HP215" s="6"/>
      <c r="HQ215" s="4"/>
      <c r="HR215" s="6"/>
      <c r="HS215" s="5"/>
      <c r="HT215" s="5"/>
      <c r="HU215" s="4"/>
      <c r="HV215" s="6"/>
      <c r="HW215" s="4"/>
      <c r="HX215" s="6"/>
      <c r="HY215" s="5"/>
      <c r="HZ215" s="5"/>
      <c r="IA215" s="4"/>
      <c r="IB215" s="6"/>
      <c r="IC215" s="4"/>
      <c r="ID215" s="6"/>
      <c r="IE215" s="5"/>
      <c r="IF215" s="5"/>
      <c r="IG215" s="4"/>
      <c r="IH215" s="6"/>
      <c r="II215" s="4"/>
      <c r="IJ215" s="6"/>
      <c r="IK215" s="5"/>
      <c r="IL215" s="5"/>
      <c r="IM215" s="4"/>
      <c r="IN215" s="6"/>
      <c r="IO215" s="4"/>
      <c r="IP215" s="6"/>
      <c r="IQ215" s="5"/>
      <c r="IR215" s="5"/>
      <c r="IS215" s="4"/>
      <c r="IT215" s="6"/>
      <c r="IU215" s="4"/>
      <c r="IV215" s="6"/>
      <c r="IW215" s="5"/>
      <c r="IX215" s="5"/>
      <c r="IY215" s="4"/>
      <c r="IZ215" s="6"/>
      <c r="JA215" s="4"/>
      <c r="JB215" s="6"/>
      <c r="JC215" s="5"/>
      <c r="JD215" s="5"/>
      <c r="JE215" s="4"/>
      <c r="JF215" s="6"/>
      <c r="JG215" s="4"/>
      <c r="JH215" s="6"/>
      <c r="JI215" s="5"/>
      <c r="JJ215" s="5"/>
      <c r="JK215" s="4"/>
      <c r="JL215" s="6"/>
      <c r="JM215" s="4"/>
      <c r="JN215" s="6"/>
      <c r="JO215" s="5"/>
      <c r="JP215" s="5"/>
      <c r="JQ215" s="4"/>
      <c r="JR215" s="6"/>
      <c r="JS215" s="4"/>
      <c r="JT215" s="6"/>
      <c r="JU215" s="5"/>
      <c r="JV215" s="5"/>
      <c r="JW215" s="4"/>
      <c r="JX215" s="6"/>
      <c r="JY215" s="4"/>
      <c r="JZ215" s="6"/>
      <c r="KA215" s="5"/>
      <c r="KB215" s="5"/>
      <c r="KC215" s="4"/>
      <c r="KD215" s="6"/>
      <c r="KE215" s="4"/>
      <c r="KF215" s="6"/>
      <c r="KG215" s="5"/>
      <c r="KH215" s="5"/>
      <c r="KI215" s="4"/>
      <c r="KJ215" s="6"/>
      <c r="KK215" s="4"/>
      <c r="KL215" s="6"/>
      <c r="KM215" s="5"/>
      <c r="KN215" s="5"/>
    </row>
    <row r="216">
      <c r="A216" s="3" t="s">
        <v>85</v>
      </c>
      <c r="B216" s="3" t="s">
        <v>86</v>
      </c>
      <c r="C216" s="3" t="s">
        <v>87</v>
      </c>
      <c r="D216" s="3" t="s">
        <v>396</v>
      </c>
      <c r="E216" s="3" t="s">
        <v>328</v>
      </c>
      <c r="F216" s="3" t="s">
        <v>403</v>
      </c>
      <c r="G216" s="3" t="s">
        <v>404</v>
      </c>
      <c r="H216" s="3" t="s">
        <v>280</v>
      </c>
      <c r="I216" s="3" t="s">
        <v>1377</v>
      </c>
      <c r="J216" s="3" t="s">
        <v>1319</v>
      </c>
      <c r="K216" s="4">
        <v>313</v>
      </c>
      <c r="L216" s="4">
        <f>=ROUNDDOWN(19.5625,0)</f>
      </c>
      <c r="M216" s="4">
        <v>120</v>
      </c>
      <c r="N216" s="5">
        <v>1</v>
      </c>
      <c r="O216" s="4"/>
      <c r="P216" s="4">
        <f>=ROUNDDOWN({0},0)</f>
      </c>
      <c r="Q216" s="4"/>
      <c r="R216" s="5"/>
      <c r="S216" s="4">
        <v>20</v>
      </c>
      <c r="T216" s="6">
        <v>1669.68</v>
      </c>
      <c r="U216" s="4"/>
      <c r="V216" s="6"/>
      <c r="W216" s="5"/>
      <c r="X216" s="5"/>
      <c r="Y216" s="4"/>
      <c r="Z216" s="6"/>
      <c r="AA216" s="4"/>
      <c r="AB216" s="6"/>
      <c r="AC216" s="5"/>
      <c r="AD216" s="5"/>
      <c r="AE216" s="4">
        <v>5</v>
      </c>
      <c r="AF216" s="6">
        <v>381.39</v>
      </c>
      <c r="AG216" s="4"/>
      <c r="AH216" s="6"/>
      <c r="AI216" s="5"/>
      <c r="AJ216" s="5"/>
      <c r="AK216" s="4">
        <v>1</v>
      </c>
      <c r="AL216" s="6">
        <v>95.36</v>
      </c>
      <c r="AM216" s="4"/>
      <c r="AN216" s="6"/>
      <c r="AO216" s="5"/>
      <c r="AP216" s="5"/>
      <c r="AQ216" s="4">
        <v>4</v>
      </c>
      <c r="AR216" s="6">
        <v>343.16</v>
      </c>
      <c r="AS216" s="4"/>
      <c r="AT216" s="6"/>
      <c r="AU216" s="5"/>
      <c r="AV216" s="5"/>
      <c r="AW216" s="4">
        <v>4</v>
      </c>
      <c r="AX216" s="6">
        <v>345.74</v>
      </c>
      <c r="AY216" s="4"/>
      <c r="AZ216" s="6"/>
      <c r="BA216" s="5"/>
      <c r="BB216" s="5"/>
      <c r="BC216" s="4"/>
      <c r="BD216" s="6"/>
      <c r="BE216" s="4"/>
      <c r="BF216" s="6"/>
      <c r="BG216" s="5"/>
      <c r="BH216" s="5"/>
      <c r="BI216" s="4"/>
      <c r="BJ216" s="6"/>
      <c r="BK216" s="4"/>
      <c r="BL216" s="6"/>
      <c r="BM216" s="5"/>
      <c r="BN216" s="5"/>
      <c r="BO216" s="4">
        <v>3</v>
      </c>
      <c r="BP216" s="6">
        <v>245.65</v>
      </c>
      <c r="BQ216" s="4"/>
      <c r="BR216" s="6"/>
      <c r="BS216" s="5"/>
      <c r="BT216" s="5"/>
      <c r="BU216" s="4"/>
      <c r="BV216" s="6"/>
      <c r="BW216" s="4"/>
      <c r="BX216" s="6"/>
      <c r="BY216" s="5"/>
      <c r="BZ216" s="5"/>
      <c r="CA216" s="4"/>
      <c r="CB216" s="6"/>
      <c r="CC216" s="4"/>
      <c r="CD216" s="6"/>
      <c r="CE216" s="5"/>
      <c r="CF216" s="5"/>
      <c r="CG216" s="4">
        <v>1</v>
      </c>
      <c r="CH216" s="6">
        <v>83.44</v>
      </c>
      <c r="CI216" s="4"/>
      <c r="CJ216" s="6"/>
      <c r="CK216" s="5"/>
      <c r="CL216" s="5"/>
      <c r="CM216" s="4"/>
      <c r="CN216" s="6"/>
      <c r="CO216" s="4"/>
      <c r="CP216" s="6"/>
      <c r="CQ216" s="5"/>
      <c r="CR216" s="5"/>
      <c r="CS216" s="4"/>
      <c r="CT216" s="6"/>
      <c r="CU216" s="4"/>
      <c r="CV216" s="6"/>
      <c r="CW216" s="5"/>
      <c r="CX216" s="5"/>
      <c r="CY216" s="4">
        <v>2</v>
      </c>
      <c r="CZ216" s="6">
        <v>174.94</v>
      </c>
      <c r="DA216" s="4"/>
      <c r="DB216" s="6"/>
      <c r="DC216" s="5"/>
      <c r="DD216" s="5"/>
      <c r="DE216" s="4"/>
      <c r="DF216" s="6"/>
      <c r="DG216" s="4"/>
      <c r="DH216" s="6"/>
      <c r="DI216" s="5"/>
      <c r="DJ216" s="5"/>
      <c r="DK216" s="4"/>
      <c r="DL216" s="6"/>
      <c r="DM216" s="4"/>
      <c r="DN216" s="6"/>
      <c r="DO216" s="5"/>
      <c r="DP216" s="5"/>
      <c r="DQ216" s="4"/>
      <c r="DR216" s="6"/>
      <c r="DS216" s="4"/>
      <c r="DT216" s="6"/>
      <c r="DU216" s="5"/>
      <c r="DV216" s="5"/>
      <c r="DW216" s="4"/>
      <c r="DX216" s="6"/>
      <c r="DY216" s="4"/>
      <c r="DZ216" s="6"/>
      <c r="EA216" s="5"/>
      <c r="EB216" s="5"/>
      <c r="EC216" s="4"/>
      <c r="ED216" s="6"/>
      <c r="EE216" s="4"/>
      <c r="EF216" s="6"/>
      <c r="EG216" s="5"/>
      <c r="EH216" s="5"/>
      <c r="EI216" s="4"/>
      <c r="EJ216" s="6"/>
      <c r="EK216" s="4"/>
      <c r="EL216" s="6"/>
      <c r="EM216" s="5"/>
      <c r="EN216" s="5"/>
      <c r="EO216" s="4"/>
      <c r="EP216" s="6"/>
      <c r="EQ216" s="4"/>
      <c r="ER216" s="6"/>
      <c r="ES216" s="5"/>
      <c r="ET216" s="5"/>
      <c r="EU216" s="4"/>
      <c r="EV216" s="6"/>
      <c r="EW216" s="4"/>
      <c r="EX216" s="6"/>
      <c r="EY216" s="5"/>
      <c r="EZ216" s="5"/>
      <c r="FA216" s="4"/>
      <c r="FB216" s="6"/>
      <c r="FC216" s="4"/>
      <c r="FD216" s="6"/>
      <c r="FE216" s="5"/>
      <c r="FF216" s="5"/>
      <c r="FG216" s="4"/>
      <c r="FH216" s="6"/>
      <c r="FI216" s="4"/>
      <c r="FJ216" s="6"/>
      <c r="FK216" s="5"/>
      <c r="FL216" s="5"/>
      <c r="FM216" s="4"/>
      <c r="FN216" s="6"/>
      <c r="FO216" s="4"/>
      <c r="FP216" s="6"/>
      <c r="FQ216" s="5"/>
      <c r="FR216" s="5"/>
      <c r="FS216" s="4"/>
      <c r="FT216" s="6"/>
      <c r="FU216" s="4"/>
      <c r="FV216" s="6"/>
      <c r="FW216" s="5"/>
      <c r="FX216" s="5"/>
      <c r="FY216" s="4"/>
      <c r="FZ216" s="6"/>
      <c r="GA216" s="4"/>
      <c r="GB216" s="6"/>
      <c r="GC216" s="5"/>
      <c r="GD216" s="5"/>
      <c r="GE216" s="4"/>
      <c r="GF216" s="6"/>
      <c r="GG216" s="4"/>
      <c r="GH216" s="6"/>
      <c r="GI216" s="5"/>
      <c r="GJ216" s="5"/>
      <c r="GK216" s="4"/>
      <c r="GL216" s="6"/>
      <c r="GM216" s="4"/>
      <c r="GN216" s="6"/>
      <c r="GO216" s="5"/>
      <c r="GP216" s="5"/>
      <c r="GQ216" s="4"/>
      <c r="GR216" s="6"/>
      <c r="GS216" s="4"/>
      <c r="GT216" s="6"/>
      <c r="GU216" s="5"/>
      <c r="GV216" s="5"/>
      <c r="GW216" s="4"/>
      <c r="GX216" s="6"/>
      <c r="GY216" s="4"/>
      <c r="GZ216" s="6"/>
      <c r="HA216" s="5"/>
      <c r="HB216" s="5"/>
      <c r="HC216" s="4"/>
      <c r="HD216" s="6"/>
      <c r="HE216" s="4"/>
      <c r="HF216" s="6"/>
      <c r="HG216" s="5"/>
      <c r="HH216" s="5"/>
      <c r="HI216" s="4"/>
      <c r="HJ216" s="6"/>
      <c r="HK216" s="4"/>
      <c r="HL216" s="6"/>
      <c r="HM216" s="5"/>
      <c r="HN216" s="5"/>
      <c r="HO216" s="4"/>
      <c r="HP216" s="6"/>
      <c r="HQ216" s="4"/>
      <c r="HR216" s="6"/>
      <c r="HS216" s="5"/>
      <c r="HT216" s="5"/>
      <c r="HU216" s="4"/>
      <c r="HV216" s="6"/>
      <c r="HW216" s="4"/>
      <c r="HX216" s="6"/>
      <c r="HY216" s="5"/>
      <c r="HZ216" s="5"/>
      <c r="IA216" s="4"/>
      <c r="IB216" s="6"/>
      <c r="IC216" s="4"/>
      <c r="ID216" s="6"/>
      <c r="IE216" s="5"/>
      <c r="IF216" s="5"/>
      <c r="IG216" s="4"/>
      <c r="IH216" s="6"/>
      <c r="II216" s="4"/>
      <c r="IJ216" s="6"/>
      <c r="IK216" s="5"/>
      <c r="IL216" s="5"/>
      <c r="IM216" s="4"/>
      <c r="IN216" s="6"/>
      <c r="IO216" s="4"/>
      <c r="IP216" s="6"/>
      <c r="IQ216" s="5"/>
      <c r="IR216" s="5"/>
      <c r="IS216" s="4"/>
      <c r="IT216" s="6"/>
      <c r="IU216" s="4"/>
      <c r="IV216" s="6"/>
      <c r="IW216" s="5"/>
      <c r="IX216" s="5"/>
      <c r="IY216" s="4"/>
      <c r="IZ216" s="6"/>
      <c r="JA216" s="4"/>
      <c r="JB216" s="6"/>
      <c r="JC216" s="5"/>
      <c r="JD216" s="5"/>
      <c r="JE216" s="4"/>
      <c r="JF216" s="6"/>
      <c r="JG216" s="4"/>
      <c r="JH216" s="6"/>
      <c r="JI216" s="5"/>
      <c r="JJ216" s="5"/>
      <c r="JK216" s="4"/>
      <c r="JL216" s="6"/>
      <c r="JM216" s="4"/>
      <c r="JN216" s="6"/>
      <c r="JO216" s="5"/>
      <c r="JP216" s="5"/>
      <c r="JQ216" s="4"/>
      <c r="JR216" s="6"/>
      <c r="JS216" s="4"/>
      <c r="JT216" s="6"/>
      <c r="JU216" s="5"/>
      <c r="JV216" s="5"/>
      <c r="JW216" s="4"/>
      <c r="JX216" s="6"/>
      <c r="JY216" s="4"/>
      <c r="JZ216" s="6"/>
      <c r="KA216" s="5"/>
      <c r="KB216" s="5"/>
      <c r="KC216" s="4"/>
      <c r="KD216" s="6"/>
      <c r="KE216" s="4"/>
      <c r="KF216" s="6"/>
      <c r="KG216" s="5"/>
      <c r="KH216" s="5"/>
      <c r="KI216" s="4"/>
      <c r="KJ216" s="6"/>
      <c r="KK216" s="4"/>
      <c r="KL216" s="6"/>
      <c r="KM216" s="5"/>
      <c r="KN216" s="5"/>
    </row>
    <row r="217">
      <c r="A217" s="3" t="s">
        <v>85</v>
      </c>
      <c r="B217" s="3" t="s">
        <v>86</v>
      </c>
      <c r="C217" s="3" t="s">
        <v>87</v>
      </c>
      <c r="D217" s="3" t="s">
        <v>396</v>
      </c>
      <c r="E217" s="3" t="s">
        <v>328</v>
      </c>
      <c r="F217" s="3" t="s">
        <v>403</v>
      </c>
      <c r="G217" s="3" t="s">
        <v>404</v>
      </c>
      <c r="H217" s="3" t="s">
        <v>280</v>
      </c>
      <c r="I217" s="3" t="s">
        <v>1374</v>
      </c>
      <c r="J217" s="3" t="s">
        <v>1319</v>
      </c>
      <c r="K217" s="4">
        <v>298</v>
      </c>
      <c r="L217" s="4">
        <f>=ROUNDDOWN(17.0285714285714,0)</f>
      </c>
      <c r="M217" s="4">
        <v>270</v>
      </c>
      <c r="N217" s="5">
        <v>1</v>
      </c>
      <c r="O217" s="4"/>
      <c r="P217" s="4">
        <f>=ROUNDDOWN({0},0)</f>
      </c>
      <c r="Q217" s="4"/>
      <c r="R217" s="5"/>
      <c r="S217" s="4">
        <v>16</v>
      </c>
      <c r="T217" s="6">
        <v>1341.1</v>
      </c>
      <c r="U217" s="4"/>
      <c r="V217" s="6"/>
      <c r="W217" s="5"/>
      <c r="X217" s="5"/>
      <c r="Y217" s="4">
        <v>2</v>
      </c>
      <c r="Z217" s="6">
        <v>153.12</v>
      </c>
      <c r="AA217" s="4"/>
      <c r="AB217" s="6"/>
      <c r="AC217" s="5"/>
      <c r="AD217" s="5"/>
      <c r="AE217" s="4">
        <v>9</v>
      </c>
      <c r="AF217" s="6">
        <v>758.21</v>
      </c>
      <c r="AG217" s="4"/>
      <c r="AH217" s="6"/>
      <c r="AI217" s="5"/>
      <c r="AJ217" s="5"/>
      <c r="AK217" s="4"/>
      <c r="AL217" s="6"/>
      <c r="AM217" s="4"/>
      <c r="AN217" s="6"/>
      <c r="AO217" s="5"/>
      <c r="AP217" s="5"/>
      <c r="AQ217" s="4">
        <v>3</v>
      </c>
      <c r="AR217" s="6">
        <v>265.14</v>
      </c>
      <c r="AS217" s="4"/>
      <c r="AT217" s="6"/>
      <c r="AU217" s="5"/>
      <c r="AV217" s="5"/>
      <c r="AW217" s="4"/>
      <c r="AX217" s="6"/>
      <c r="AY217" s="4"/>
      <c r="AZ217" s="6"/>
      <c r="BA217" s="5"/>
      <c r="BB217" s="5"/>
      <c r="BC217" s="4"/>
      <c r="BD217" s="6"/>
      <c r="BE217" s="4"/>
      <c r="BF217" s="6"/>
      <c r="BG217" s="5"/>
      <c r="BH217" s="5"/>
      <c r="BI217" s="4"/>
      <c r="BJ217" s="6"/>
      <c r="BK217" s="4"/>
      <c r="BL217" s="6"/>
      <c r="BM217" s="5"/>
      <c r="BN217" s="5"/>
      <c r="BO217" s="4">
        <v>2</v>
      </c>
      <c r="BP217" s="6">
        <v>164.63</v>
      </c>
      <c r="BQ217" s="4"/>
      <c r="BR217" s="6"/>
      <c r="BS217" s="5"/>
      <c r="BT217" s="5"/>
      <c r="BU217" s="4"/>
      <c r="BV217" s="6"/>
      <c r="BW217" s="4"/>
      <c r="BX217" s="6"/>
      <c r="BY217" s="5"/>
      <c r="BZ217" s="5"/>
      <c r="CA217" s="4"/>
      <c r="CB217" s="6"/>
      <c r="CC217" s="4"/>
      <c r="CD217" s="6"/>
      <c r="CE217" s="5"/>
      <c r="CF217" s="5"/>
      <c r="CG217" s="4"/>
      <c r="CH217" s="6"/>
      <c r="CI217" s="4"/>
      <c r="CJ217" s="6"/>
      <c r="CK217" s="5"/>
      <c r="CL217" s="5"/>
      <c r="CM217" s="4"/>
      <c r="CN217" s="6"/>
      <c r="CO217" s="4"/>
      <c r="CP217" s="6"/>
      <c r="CQ217" s="5"/>
      <c r="CR217" s="5"/>
      <c r="CS217" s="4"/>
      <c r="CT217" s="6"/>
      <c r="CU217" s="4"/>
      <c r="CV217" s="6"/>
      <c r="CW217" s="5"/>
      <c r="CX217" s="5"/>
      <c r="CY217" s="4"/>
      <c r="CZ217" s="6"/>
      <c r="DA217" s="4"/>
      <c r="DB217" s="6"/>
      <c r="DC217" s="5"/>
      <c r="DD217" s="5"/>
      <c r="DE217" s="4"/>
      <c r="DF217" s="6"/>
      <c r="DG217" s="4"/>
      <c r="DH217" s="6"/>
      <c r="DI217" s="5"/>
      <c r="DJ217" s="5"/>
      <c r="DK217" s="4"/>
      <c r="DL217" s="6"/>
      <c r="DM217" s="4"/>
      <c r="DN217" s="6"/>
      <c r="DO217" s="5"/>
      <c r="DP217" s="5"/>
      <c r="DQ217" s="4"/>
      <c r="DR217" s="6"/>
      <c r="DS217" s="4"/>
      <c r="DT217" s="6"/>
      <c r="DU217" s="5"/>
      <c r="DV217" s="5"/>
      <c r="DW217" s="4"/>
      <c r="DX217" s="6"/>
      <c r="DY217" s="4"/>
      <c r="DZ217" s="6"/>
      <c r="EA217" s="5"/>
      <c r="EB217" s="5"/>
      <c r="EC217" s="4"/>
      <c r="ED217" s="6"/>
      <c r="EE217" s="4"/>
      <c r="EF217" s="6"/>
      <c r="EG217" s="5"/>
      <c r="EH217" s="5"/>
      <c r="EI217" s="4"/>
      <c r="EJ217" s="6"/>
      <c r="EK217" s="4"/>
      <c r="EL217" s="6"/>
      <c r="EM217" s="5"/>
      <c r="EN217" s="5"/>
      <c r="EO217" s="4"/>
      <c r="EP217" s="6"/>
      <c r="EQ217" s="4"/>
      <c r="ER217" s="6"/>
      <c r="ES217" s="5"/>
      <c r="ET217" s="5"/>
      <c r="EU217" s="4"/>
      <c r="EV217" s="6"/>
      <c r="EW217" s="4"/>
      <c r="EX217" s="6"/>
      <c r="EY217" s="5"/>
      <c r="EZ217" s="5"/>
      <c r="FA217" s="4"/>
      <c r="FB217" s="6"/>
      <c r="FC217" s="4"/>
      <c r="FD217" s="6"/>
      <c r="FE217" s="5"/>
      <c r="FF217" s="5"/>
      <c r="FG217" s="4"/>
      <c r="FH217" s="6"/>
      <c r="FI217" s="4"/>
      <c r="FJ217" s="6"/>
      <c r="FK217" s="5"/>
      <c r="FL217" s="5"/>
      <c r="FM217" s="4"/>
      <c r="FN217" s="6"/>
      <c r="FO217" s="4"/>
      <c r="FP217" s="6"/>
      <c r="FQ217" s="5"/>
      <c r="FR217" s="5"/>
      <c r="FS217" s="4"/>
      <c r="FT217" s="6"/>
      <c r="FU217" s="4"/>
      <c r="FV217" s="6"/>
      <c r="FW217" s="5"/>
      <c r="FX217" s="5"/>
      <c r="FY217" s="4"/>
      <c r="FZ217" s="6"/>
      <c r="GA217" s="4"/>
      <c r="GB217" s="6"/>
      <c r="GC217" s="5"/>
      <c r="GD217" s="5"/>
      <c r="GE217" s="4"/>
      <c r="GF217" s="6"/>
      <c r="GG217" s="4"/>
      <c r="GH217" s="6"/>
      <c r="GI217" s="5"/>
      <c r="GJ217" s="5"/>
      <c r="GK217" s="4"/>
      <c r="GL217" s="6"/>
      <c r="GM217" s="4"/>
      <c r="GN217" s="6"/>
      <c r="GO217" s="5"/>
      <c r="GP217" s="5"/>
      <c r="GQ217" s="4"/>
      <c r="GR217" s="6"/>
      <c r="GS217" s="4"/>
      <c r="GT217" s="6"/>
      <c r="GU217" s="5"/>
      <c r="GV217" s="5"/>
      <c r="GW217" s="4"/>
      <c r="GX217" s="6"/>
      <c r="GY217" s="4"/>
      <c r="GZ217" s="6"/>
      <c r="HA217" s="5"/>
      <c r="HB217" s="5"/>
      <c r="HC217" s="4"/>
      <c r="HD217" s="6"/>
      <c r="HE217" s="4"/>
      <c r="HF217" s="6"/>
      <c r="HG217" s="5"/>
      <c r="HH217" s="5"/>
      <c r="HI217" s="4"/>
      <c r="HJ217" s="6"/>
      <c r="HK217" s="4"/>
      <c r="HL217" s="6"/>
      <c r="HM217" s="5"/>
      <c r="HN217" s="5"/>
      <c r="HO217" s="4"/>
      <c r="HP217" s="6"/>
      <c r="HQ217" s="4"/>
      <c r="HR217" s="6"/>
      <c r="HS217" s="5"/>
      <c r="HT217" s="5"/>
      <c r="HU217" s="4"/>
      <c r="HV217" s="6"/>
      <c r="HW217" s="4"/>
      <c r="HX217" s="6"/>
      <c r="HY217" s="5"/>
      <c r="HZ217" s="5"/>
      <c r="IA217" s="4"/>
      <c r="IB217" s="6"/>
      <c r="IC217" s="4"/>
      <c r="ID217" s="6"/>
      <c r="IE217" s="5"/>
      <c r="IF217" s="5"/>
      <c r="IG217" s="4"/>
      <c r="IH217" s="6"/>
      <c r="II217" s="4"/>
      <c r="IJ217" s="6"/>
      <c r="IK217" s="5"/>
      <c r="IL217" s="5"/>
      <c r="IM217" s="4"/>
      <c r="IN217" s="6"/>
      <c r="IO217" s="4"/>
      <c r="IP217" s="6"/>
      <c r="IQ217" s="5"/>
      <c r="IR217" s="5"/>
      <c r="IS217" s="4"/>
      <c r="IT217" s="6"/>
      <c r="IU217" s="4"/>
      <c r="IV217" s="6"/>
      <c r="IW217" s="5"/>
      <c r="IX217" s="5"/>
      <c r="IY217" s="4"/>
      <c r="IZ217" s="6"/>
      <c r="JA217" s="4"/>
      <c r="JB217" s="6"/>
      <c r="JC217" s="5"/>
      <c r="JD217" s="5"/>
      <c r="JE217" s="4"/>
      <c r="JF217" s="6"/>
      <c r="JG217" s="4"/>
      <c r="JH217" s="6"/>
      <c r="JI217" s="5"/>
      <c r="JJ217" s="5"/>
      <c r="JK217" s="4"/>
      <c r="JL217" s="6"/>
      <c r="JM217" s="4"/>
      <c r="JN217" s="6"/>
      <c r="JO217" s="5"/>
      <c r="JP217" s="5"/>
      <c r="JQ217" s="4"/>
      <c r="JR217" s="6"/>
      <c r="JS217" s="4"/>
      <c r="JT217" s="6"/>
      <c r="JU217" s="5"/>
      <c r="JV217" s="5"/>
      <c r="JW217" s="4"/>
      <c r="JX217" s="6"/>
      <c r="JY217" s="4"/>
      <c r="JZ217" s="6"/>
      <c r="KA217" s="5"/>
      <c r="KB217" s="5"/>
      <c r="KC217" s="4"/>
      <c r="KD217" s="6"/>
      <c r="KE217" s="4"/>
      <c r="KF217" s="6"/>
      <c r="KG217" s="5"/>
      <c r="KH217" s="5"/>
      <c r="KI217" s="4"/>
      <c r="KJ217" s="6"/>
      <c r="KK217" s="4"/>
      <c r="KL217" s="6"/>
      <c r="KM217" s="5"/>
      <c r="KN217" s="5"/>
    </row>
    <row r="218">
      <c r="A218" s="3" t="s">
        <v>85</v>
      </c>
      <c r="B218" s="3" t="s">
        <v>86</v>
      </c>
      <c r="C218" s="3" t="s">
        <v>87</v>
      </c>
      <c r="D218" s="3" t="s">
        <v>396</v>
      </c>
      <c r="E218" s="3" t="s">
        <v>405</v>
      </c>
      <c r="F218" s="3" t="s">
        <v>250</v>
      </c>
      <c r="G218" s="3" t="s">
        <v>406</v>
      </c>
      <c r="H218" s="3" t="s">
        <v>280</v>
      </c>
      <c r="I218" s="3" t="s">
        <v>1378</v>
      </c>
      <c r="J218" s="3" t="s">
        <v>1319</v>
      </c>
      <c r="K218" s="4">
        <v>834</v>
      </c>
      <c r="L218" s="4">
        <f>=ROUNDDOWN(40.4854368932039,0)</f>
      </c>
      <c r="M218" s="4"/>
      <c r="N218" s="5">
        <v>1</v>
      </c>
      <c r="O218" s="4"/>
      <c r="P218" s="4">
        <f>=ROUNDDOWN({0},0)</f>
      </c>
      <c r="Q218" s="4"/>
      <c r="R218" s="5"/>
      <c r="S218" s="4">
        <v>14</v>
      </c>
      <c r="T218" s="6">
        <v>1211.42</v>
      </c>
      <c r="U218" s="4"/>
      <c r="V218" s="6"/>
      <c r="W218" s="5"/>
      <c r="X218" s="5"/>
      <c r="Y218" s="4">
        <v>3</v>
      </c>
      <c r="Z218" s="6">
        <v>263.52</v>
      </c>
      <c r="AA218" s="4"/>
      <c r="AB218" s="6"/>
      <c r="AC218" s="5"/>
      <c r="AD218" s="5"/>
      <c r="AE218" s="4">
        <v>6</v>
      </c>
      <c r="AF218" s="6">
        <v>489.22</v>
      </c>
      <c r="AG218" s="4"/>
      <c r="AH218" s="6"/>
      <c r="AI218" s="5"/>
      <c r="AJ218" s="5"/>
      <c r="AK218" s="4"/>
      <c r="AL218" s="6"/>
      <c r="AM218" s="4"/>
      <c r="AN218" s="6"/>
      <c r="AO218" s="5"/>
      <c r="AP218" s="5"/>
      <c r="AQ218" s="4">
        <v>1</v>
      </c>
      <c r="AR218" s="6">
        <v>83.19</v>
      </c>
      <c r="AS218" s="4"/>
      <c r="AT218" s="6"/>
      <c r="AU218" s="5"/>
      <c r="AV218" s="5"/>
      <c r="AW218" s="4"/>
      <c r="AX218" s="6"/>
      <c r="AY218" s="4"/>
      <c r="AZ218" s="6"/>
      <c r="BA218" s="5"/>
      <c r="BB218" s="5"/>
      <c r="BC218" s="4"/>
      <c r="BD218" s="6"/>
      <c r="BE218" s="4"/>
      <c r="BF218" s="6"/>
      <c r="BG218" s="5"/>
      <c r="BH218" s="5"/>
      <c r="BI218" s="4">
        <v>1</v>
      </c>
      <c r="BJ218" s="6">
        <v>99.36</v>
      </c>
      <c r="BK218" s="4"/>
      <c r="BL218" s="6"/>
      <c r="BM218" s="5"/>
      <c r="BN218" s="5"/>
      <c r="BO218" s="4">
        <v>2</v>
      </c>
      <c r="BP218" s="6">
        <v>185.96</v>
      </c>
      <c r="BQ218" s="4"/>
      <c r="BR218" s="6"/>
      <c r="BS218" s="5"/>
      <c r="BT218" s="5"/>
      <c r="BU218" s="4"/>
      <c r="BV218" s="6"/>
      <c r="BW218" s="4"/>
      <c r="BX218" s="6"/>
      <c r="BY218" s="5"/>
      <c r="BZ218" s="5"/>
      <c r="CA218" s="4"/>
      <c r="CB218" s="6"/>
      <c r="CC218" s="4"/>
      <c r="CD218" s="6"/>
      <c r="CE218" s="5"/>
      <c r="CF218" s="5"/>
      <c r="CG218" s="4"/>
      <c r="CH218" s="6"/>
      <c r="CI218" s="4"/>
      <c r="CJ218" s="6"/>
      <c r="CK218" s="5"/>
      <c r="CL218" s="5"/>
      <c r="CM218" s="4"/>
      <c r="CN218" s="6"/>
      <c r="CO218" s="4"/>
      <c r="CP218" s="6"/>
      <c r="CQ218" s="5"/>
      <c r="CR218" s="5"/>
      <c r="CS218" s="4"/>
      <c r="CT218" s="6"/>
      <c r="CU218" s="4"/>
      <c r="CV218" s="6"/>
      <c r="CW218" s="5"/>
      <c r="CX218" s="5"/>
      <c r="CY218" s="4"/>
      <c r="CZ218" s="6"/>
      <c r="DA218" s="4"/>
      <c r="DB218" s="6"/>
      <c r="DC218" s="5"/>
      <c r="DD218" s="5"/>
      <c r="DE218" s="4"/>
      <c r="DF218" s="6"/>
      <c r="DG218" s="4"/>
      <c r="DH218" s="6"/>
      <c r="DI218" s="5"/>
      <c r="DJ218" s="5"/>
      <c r="DK218" s="4"/>
      <c r="DL218" s="6"/>
      <c r="DM218" s="4"/>
      <c r="DN218" s="6"/>
      <c r="DO218" s="5"/>
      <c r="DP218" s="5"/>
      <c r="DQ218" s="4"/>
      <c r="DR218" s="6"/>
      <c r="DS218" s="4"/>
      <c r="DT218" s="6"/>
      <c r="DU218" s="5"/>
      <c r="DV218" s="5"/>
      <c r="DW218" s="4"/>
      <c r="DX218" s="6"/>
      <c r="DY218" s="4"/>
      <c r="DZ218" s="6"/>
      <c r="EA218" s="5"/>
      <c r="EB218" s="5"/>
      <c r="EC218" s="4"/>
      <c r="ED218" s="6"/>
      <c r="EE218" s="4"/>
      <c r="EF218" s="6"/>
      <c r="EG218" s="5"/>
      <c r="EH218" s="5"/>
      <c r="EI218" s="4"/>
      <c r="EJ218" s="6"/>
      <c r="EK218" s="4"/>
      <c r="EL218" s="6"/>
      <c r="EM218" s="5"/>
      <c r="EN218" s="5"/>
      <c r="EO218" s="4">
        <v>1</v>
      </c>
      <c r="EP218" s="6">
        <v>90.17</v>
      </c>
      <c r="EQ218" s="4"/>
      <c r="ER218" s="6"/>
      <c r="ES218" s="5"/>
      <c r="ET218" s="5"/>
      <c r="EU218" s="4"/>
      <c r="EV218" s="6"/>
      <c r="EW218" s="4"/>
      <c r="EX218" s="6"/>
      <c r="EY218" s="5"/>
      <c r="EZ218" s="5"/>
      <c r="FA218" s="4"/>
      <c r="FB218" s="6"/>
      <c r="FC218" s="4"/>
      <c r="FD218" s="6"/>
      <c r="FE218" s="5"/>
      <c r="FF218" s="5"/>
      <c r="FG218" s="4"/>
      <c r="FH218" s="6"/>
      <c r="FI218" s="4"/>
      <c r="FJ218" s="6"/>
      <c r="FK218" s="5"/>
      <c r="FL218" s="5"/>
      <c r="FM218" s="4"/>
      <c r="FN218" s="6"/>
      <c r="FO218" s="4"/>
      <c r="FP218" s="6"/>
      <c r="FQ218" s="5"/>
      <c r="FR218" s="5"/>
      <c r="FS218" s="4"/>
      <c r="FT218" s="6"/>
      <c r="FU218" s="4"/>
      <c r="FV218" s="6"/>
      <c r="FW218" s="5"/>
      <c r="FX218" s="5"/>
      <c r="FY218" s="4"/>
      <c r="FZ218" s="6"/>
      <c r="GA218" s="4"/>
      <c r="GB218" s="6"/>
      <c r="GC218" s="5"/>
      <c r="GD218" s="5"/>
      <c r="GE218" s="4"/>
      <c r="GF218" s="6"/>
      <c r="GG218" s="4"/>
      <c r="GH218" s="6"/>
      <c r="GI218" s="5"/>
      <c r="GJ218" s="5"/>
      <c r="GK218" s="4"/>
      <c r="GL218" s="6"/>
      <c r="GM218" s="4"/>
      <c r="GN218" s="6"/>
      <c r="GO218" s="5"/>
      <c r="GP218" s="5"/>
      <c r="GQ218" s="4"/>
      <c r="GR218" s="6"/>
      <c r="GS218" s="4"/>
      <c r="GT218" s="6"/>
      <c r="GU218" s="5"/>
      <c r="GV218" s="5"/>
      <c r="GW218" s="4"/>
      <c r="GX218" s="6"/>
      <c r="GY218" s="4"/>
      <c r="GZ218" s="6"/>
      <c r="HA218" s="5"/>
      <c r="HB218" s="5"/>
      <c r="HC218" s="4"/>
      <c r="HD218" s="6"/>
      <c r="HE218" s="4"/>
      <c r="HF218" s="6"/>
      <c r="HG218" s="5"/>
      <c r="HH218" s="5"/>
      <c r="HI218" s="4"/>
      <c r="HJ218" s="6"/>
      <c r="HK218" s="4"/>
      <c r="HL218" s="6"/>
      <c r="HM218" s="5"/>
      <c r="HN218" s="5"/>
      <c r="HO218" s="4"/>
      <c r="HP218" s="6"/>
      <c r="HQ218" s="4"/>
      <c r="HR218" s="6"/>
      <c r="HS218" s="5"/>
      <c r="HT218" s="5"/>
      <c r="HU218" s="4"/>
      <c r="HV218" s="6"/>
      <c r="HW218" s="4"/>
      <c r="HX218" s="6"/>
      <c r="HY218" s="5"/>
      <c r="HZ218" s="5"/>
      <c r="IA218" s="4"/>
      <c r="IB218" s="6"/>
      <c r="IC218" s="4"/>
      <c r="ID218" s="6"/>
      <c r="IE218" s="5"/>
      <c r="IF218" s="5"/>
      <c r="IG218" s="4"/>
      <c r="IH218" s="6"/>
      <c r="II218" s="4"/>
      <c r="IJ218" s="6"/>
      <c r="IK218" s="5"/>
      <c r="IL218" s="5"/>
      <c r="IM218" s="4"/>
      <c r="IN218" s="6"/>
      <c r="IO218" s="4"/>
      <c r="IP218" s="6"/>
      <c r="IQ218" s="5"/>
      <c r="IR218" s="5"/>
      <c r="IS218" s="4"/>
      <c r="IT218" s="6"/>
      <c r="IU218" s="4"/>
      <c r="IV218" s="6"/>
      <c r="IW218" s="5"/>
      <c r="IX218" s="5"/>
      <c r="IY218" s="4"/>
      <c r="IZ218" s="6"/>
      <c r="JA218" s="4"/>
      <c r="JB218" s="6"/>
      <c r="JC218" s="5"/>
      <c r="JD218" s="5"/>
      <c r="JE218" s="4"/>
      <c r="JF218" s="6"/>
      <c r="JG218" s="4"/>
      <c r="JH218" s="6"/>
      <c r="JI218" s="5"/>
      <c r="JJ218" s="5"/>
      <c r="JK218" s="4"/>
      <c r="JL218" s="6"/>
      <c r="JM218" s="4"/>
      <c r="JN218" s="6"/>
      <c r="JO218" s="5"/>
      <c r="JP218" s="5"/>
      <c r="JQ218" s="4"/>
      <c r="JR218" s="6"/>
      <c r="JS218" s="4"/>
      <c r="JT218" s="6"/>
      <c r="JU218" s="5"/>
      <c r="JV218" s="5"/>
      <c r="JW218" s="4"/>
      <c r="JX218" s="6"/>
      <c r="JY218" s="4"/>
      <c r="JZ218" s="6"/>
      <c r="KA218" s="5"/>
      <c r="KB218" s="5"/>
      <c r="KC218" s="4"/>
      <c r="KD218" s="6"/>
      <c r="KE218" s="4"/>
      <c r="KF218" s="6"/>
      <c r="KG218" s="5"/>
      <c r="KH218" s="5"/>
      <c r="KI218" s="4"/>
      <c r="KJ218" s="6"/>
      <c r="KK218" s="4"/>
      <c r="KL218" s="6"/>
      <c r="KM218" s="5"/>
      <c r="KN218" s="5"/>
    </row>
    <row r="219">
      <c r="A219" s="3" t="s">
        <v>85</v>
      </c>
      <c r="B219" s="3" t="s">
        <v>86</v>
      </c>
      <c r="C219" s="3" t="s">
        <v>87</v>
      </c>
      <c r="D219" s="3" t="s">
        <v>396</v>
      </c>
      <c r="E219" s="3" t="s">
        <v>407</v>
      </c>
      <c r="F219" s="3" t="s">
        <v>408</v>
      </c>
      <c r="G219" s="3" t="s">
        <v>409</v>
      </c>
      <c r="H219" s="3" t="s">
        <v>410</v>
      </c>
      <c r="I219" s="3" t="s">
        <v>1323</v>
      </c>
      <c r="J219" s="3" t="s">
        <v>1319</v>
      </c>
      <c r="K219" s="4">
        <v>318</v>
      </c>
      <c r="L219" s="4">
        <f>=ROUNDDOWN(39.75,0)</f>
      </c>
      <c r="M219" s="4"/>
      <c r="N219" s="5">
        <v>1</v>
      </c>
      <c r="O219" s="4"/>
      <c r="P219" s="4">
        <f>=ROUNDDOWN({0},0)</f>
      </c>
      <c r="Q219" s="4"/>
      <c r="R219" s="5"/>
      <c r="S219" s="4">
        <v>12</v>
      </c>
      <c r="T219" s="6">
        <v>1006.29</v>
      </c>
      <c r="U219" s="4"/>
      <c r="V219" s="6"/>
      <c r="W219" s="5"/>
      <c r="X219" s="5"/>
      <c r="Y219" s="4">
        <v>2</v>
      </c>
      <c r="Z219" s="6">
        <v>164.05</v>
      </c>
      <c r="AA219" s="4"/>
      <c r="AB219" s="6"/>
      <c r="AC219" s="5"/>
      <c r="AD219" s="5"/>
      <c r="AE219" s="4"/>
      <c r="AF219" s="6"/>
      <c r="AG219" s="4"/>
      <c r="AH219" s="6"/>
      <c r="AI219" s="5"/>
      <c r="AJ219" s="5"/>
      <c r="AK219" s="4">
        <v>6</v>
      </c>
      <c r="AL219" s="6">
        <v>509.94</v>
      </c>
      <c r="AM219" s="4"/>
      <c r="AN219" s="6"/>
      <c r="AO219" s="5"/>
      <c r="AP219" s="5"/>
      <c r="AQ219" s="4"/>
      <c r="AR219" s="6"/>
      <c r="AS219" s="4"/>
      <c r="AT219" s="6"/>
      <c r="AU219" s="5"/>
      <c r="AV219" s="5"/>
      <c r="AW219" s="4">
        <v>1</v>
      </c>
      <c r="AX219" s="6">
        <v>93.27</v>
      </c>
      <c r="AY219" s="4"/>
      <c r="AZ219" s="6"/>
      <c r="BA219" s="5"/>
      <c r="BB219" s="5"/>
      <c r="BC219" s="4"/>
      <c r="BD219" s="6"/>
      <c r="BE219" s="4"/>
      <c r="BF219" s="6"/>
      <c r="BG219" s="5"/>
      <c r="BH219" s="5"/>
      <c r="BI219" s="4"/>
      <c r="BJ219" s="6"/>
      <c r="BK219" s="4"/>
      <c r="BL219" s="6"/>
      <c r="BM219" s="5"/>
      <c r="BN219" s="5"/>
      <c r="BO219" s="4">
        <v>2</v>
      </c>
      <c r="BP219" s="6">
        <v>157.9</v>
      </c>
      <c r="BQ219" s="4"/>
      <c r="BR219" s="6"/>
      <c r="BS219" s="5"/>
      <c r="BT219" s="5"/>
      <c r="BU219" s="4"/>
      <c r="BV219" s="6"/>
      <c r="BW219" s="4"/>
      <c r="BX219" s="6"/>
      <c r="BY219" s="5"/>
      <c r="BZ219" s="5"/>
      <c r="CA219" s="4"/>
      <c r="CB219" s="6"/>
      <c r="CC219" s="4"/>
      <c r="CD219" s="6"/>
      <c r="CE219" s="5"/>
      <c r="CF219" s="5"/>
      <c r="CG219" s="4">
        <v>1</v>
      </c>
      <c r="CH219" s="6">
        <v>81.13</v>
      </c>
      <c r="CI219" s="4"/>
      <c r="CJ219" s="6"/>
      <c r="CK219" s="5"/>
      <c r="CL219" s="5"/>
      <c r="CM219" s="4"/>
      <c r="CN219" s="6"/>
      <c r="CO219" s="4"/>
      <c r="CP219" s="6"/>
      <c r="CQ219" s="5"/>
      <c r="CR219" s="5"/>
      <c r="CS219" s="4"/>
      <c r="CT219" s="6"/>
      <c r="CU219" s="4"/>
      <c r="CV219" s="6"/>
      <c r="CW219" s="5"/>
      <c r="CX219" s="5"/>
      <c r="CY219" s="4"/>
      <c r="CZ219" s="6"/>
      <c r="DA219" s="4"/>
      <c r="DB219" s="6"/>
      <c r="DC219" s="5"/>
      <c r="DD219" s="5"/>
      <c r="DE219" s="4"/>
      <c r="DF219" s="6"/>
      <c r="DG219" s="4"/>
      <c r="DH219" s="6"/>
      <c r="DI219" s="5"/>
      <c r="DJ219" s="5"/>
      <c r="DK219" s="4"/>
      <c r="DL219" s="6"/>
      <c r="DM219" s="4"/>
      <c r="DN219" s="6"/>
      <c r="DO219" s="5"/>
      <c r="DP219" s="5"/>
      <c r="DQ219" s="4"/>
      <c r="DR219" s="6"/>
      <c r="DS219" s="4"/>
      <c r="DT219" s="6"/>
      <c r="DU219" s="5"/>
      <c r="DV219" s="5"/>
      <c r="DW219" s="4"/>
      <c r="DX219" s="6"/>
      <c r="DY219" s="4"/>
      <c r="DZ219" s="6"/>
      <c r="EA219" s="5"/>
      <c r="EB219" s="5"/>
      <c r="EC219" s="4"/>
      <c r="ED219" s="6"/>
      <c r="EE219" s="4"/>
      <c r="EF219" s="6"/>
      <c r="EG219" s="5"/>
      <c r="EH219" s="5"/>
      <c r="EI219" s="4"/>
      <c r="EJ219" s="6"/>
      <c r="EK219" s="4"/>
      <c r="EL219" s="6"/>
      <c r="EM219" s="5"/>
      <c r="EN219" s="5"/>
      <c r="EO219" s="4"/>
      <c r="EP219" s="6"/>
      <c r="EQ219" s="4"/>
      <c r="ER219" s="6"/>
      <c r="ES219" s="5"/>
      <c r="ET219" s="5"/>
      <c r="EU219" s="4"/>
      <c r="EV219" s="6"/>
      <c r="EW219" s="4"/>
      <c r="EX219" s="6"/>
      <c r="EY219" s="5"/>
      <c r="EZ219" s="5"/>
      <c r="FA219" s="4"/>
      <c r="FB219" s="6"/>
      <c r="FC219" s="4"/>
      <c r="FD219" s="6"/>
      <c r="FE219" s="5"/>
      <c r="FF219" s="5"/>
      <c r="FG219" s="4"/>
      <c r="FH219" s="6"/>
      <c r="FI219" s="4"/>
      <c r="FJ219" s="6"/>
      <c r="FK219" s="5"/>
      <c r="FL219" s="5"/>
      <c r="FM219" s="4"/>
      <c r="FN219" s="6"/>
      <c r="FO219" s="4"/>
      <c r="FP219" s="6"/>
      <c r="FQ219" s="5"/>
      <c r="FR219" s="5"/>
      <c r="FS219" s="4"/>
      <c r="FT219" s="6"/>
      <c r="FU219" s="4"/>
      <c r="FV219" s="6"/>
      <c r="FW219" s="5"/>
      <c r="FX219" s="5"/>
      <c r="FY219" s="4"/>
      <c r="FZ219" s="6"/>
      <c r="GA219" s="4"/>
      <c r="GB219" s="6"/>
      <c r="GC219" s="5"/>
      <c r="GD219" s="5"/>
      <c r="GE219" s="4"/>
      <c r="GF219" s="6"/>
      <c r="GG219" s="4"/>
      <c r="GH219" s="6"/>
      <c r="GI219" s="5"/>
      <c r="GJ219" s="5"/>
      <c r="GK219" s="4"/>
      <c r="GL219" s="6"/>
      <c r="GM219" s="4"/>
      <c r="GN219" s="6"/>
      <c r="GO219" s="5"/>
      <c r="GP219" s="5"/>
      <c r="GQ219" s="4"/>
      <c r="GR219" s="6"/>
      <c r="GS219" s="4"/>
      <c r="GT219" s="6"/>
      <c r="GU219" s="5"/>
      <c r="GV219" s="5"/>
      <c r="GW219" s="4"/>
      <c r="GX219" s="6"/>
      <c r="GY219" s="4"/>
      <c r="GZ219" s="6"/>
      <c r="HA219" s="5"/>
      <c r="HB219" s="5"/>
      <c r="HC219" s="4"/>
      <c r="HD219" s="6"/>
      <c r="HE219" s="4"/>
      <c r="HF219" s="6"/>
      <c r="HG219" s="5"/>
      <c r="HH219" s="5"/>
      <c r="HI219" s="4"/>
      <c r="HJ219" s="6"/>
      <c r="HK219" s="4"/>
      <c r="HL219" s="6"/>
      <c r="HM219" s="5"/>
      <c r="HN219" s="5"/>
      <c r="HO219" s="4"/>
      <c r="HP219" s="6"/>
      <c r="HQ219" s="4"/>
      <c r="HR219" s="6"/>
      <c r="HS219" s="5"/>
      <c r="HT219" s="5"/>
      <c r="HU219" s="4"/>
      <c r="HV219" s="6"/>
      <c r="HW219" s="4"/>
      <c r="HX219" s="6"/>
      <c r="HY219" s="5"/>
      <c r="HZ219" s="5"/>
      <c r="IA219" s="4"/>
      <c r="IB219" s="6"/>
      <c r="IC219" s="4"/>
      <c r="ID219" s="6"/>
      <c r="IE219" s="5"/>
      <c r="IF219" s="5"/>
      <c r="IG219" s="4"/>
      <c r="IH219" s="6"/>
      <c r="II219" s="4"/>
      <c r="IJ219" s="6"/>
      <c r="IK219" s="5"/>
      <c r="IL219" s="5"/>
      <c r="IM219" s="4"/>
      <c r="IN219" s="6"/>
      <c r="IO219" s="4"/>
      <c r="IP219" s="6"/>
      <c r="IQ219" s="5"/>
      <c r="IR219" s="5"/>
      <c r="IS219" s="4"/>
      <c r="IT219" s="6"/>
      <c r="IU219" s="4"/>
      <c r="IV219" s="6"/>
      <c r="IW219" s="5"/>
      <c r="IX219" s="5"/>
      <c r="IY219" s="4"/>
      <c r="IZ219" s="6"/>
      <c r="JA219" s="4"/>
      <c r="JB219" s="6"/>
      <c r="JC219" s="5"/>
      <c r="JD219" s="5"/>
      <c r="JE219" s="4"/>
      <c r="JF219" s="6"/>
      <c r="JG219" s="4"/>
      <c r="JH219" s="6"/>
      <c r="JI219" s="5"/>
      <c r="JJ219" s="5"/>
      <c r="JK219" s="4"/>
      <c r="JL219" s="6"/>
      <c r="JM219" s="4"/>
      <c r="JN219" s="6"/>
      <c r="JO219" s="5"/>
      <c r="JP219" s="5"/>
      <c r="JQ219" s="4"/>
      <c r="JR219" s="6"/>
      <c r="JS219" s="4"/>
      <c r="JT219" s="6"/>
      <c r="JU219" s="5"/>
      <c r="JV219" s="5"/>
      <c r="JW219" s="4"/>
      <c r="JX219" s="6"/>
      <c r="JY219" s="4"/>
      <c r="JZ219" s="6"/>
      <c r="KA219" s="5"/>
      <c r="KB219" s="5"/>
      <c r="KC219" s="4"/>
      <c r="KD219" s="6"/>
      <c r="KE219" s="4"/>
      <c r="KF219" s="6"/>
      <c r="KG219" s="5"/>
      <c r="KH219" s="5"/>
      <c r="KI219" s="4"/>
      <c r="KJ219" s="6"/>
      <c r="KK219" s="4"/>
      <c r="KL219" s="6"/>
      <c r="KM219" s="5"/>
      <c r="KN219" s="5"/>
    </row>
    <row r="220">
      <c r="A220" s="3" t="s">
        <v>85</v>
      </c>
      <c r="B220" s="3" t="s">
        <v>86</v>
      </c>
      <c r="C220" s="3" t="s">
        <v>87</v>
      </c>
      <c r="D220" s="3" t="s">
        <v>396</v>
      </c>
      <c r="E220" s="3" t="s">
        <v>411</v>
      </c>
      <c r="F220" s="3" t="s">
        <v>412</v>
      </c>
      <c r="G220" s="3" t="s">
        <v>413</v>
      </c>
      <c r="H220" s="3" t="s">
        <v>155</v>
      </c>
      <c r="I220" s="3" t="s">
        <v>1325</v>
      </c>
      <c r="J220" s="3" t="s">
        <v>1318</v>
      </c>
      <c r="K220" s="4">
        <v>515</v>
      </c>
      <c r="L220" s="4">
        <f>=ROUNDDOWN(32.1875,0)</f>
      </c>
      <c r="M220" s="4"/>
      <c r="N220" s="5"/>
      <c r="O220" s="4"/>
      <c r="P220" s="4">
        <f>=ROUNDDOWN({0},0)</f>
      </c>
      <c r="Q220" s="4"/>
      <c r="R220" s="5"/>
      <c r="S220" s="4">
        <v>10</v>
      </c>
      <c r="T220" s="6">
        <v>641.34</v>
      </c>
      <c r="U220" s="4"/>
      <c r="V220" s="6"/>
      <c r="W220" s="5"/>
      <c r="X220" s="5"/>
      <c r="Y220" s="4">
        <v>2</v>
      </c>
      <c r="Z220" s="6">
        <v>118.79</v>
      </c>
      <c r="AA220" s="4"/>
      <c r="AB220" s="6"/>
      <c r="AC220" s="5"/>
      <c r="AD220" s="5"/>
      <c r="AE220" s="4"/>
      <c r="AF220" s="6"/>
      <c r="AG220" s="4"/>
      <c r="AH220" s="6"/>
      <c r="AI220" s="5"/>
      <c r="AJ220" s="5"/>
      <c r="AK220" s="4">
        <v>1</v>
      </c>
      <c r="AL220" s="6">
        <v>53.99</v>
      </c>
      <c r="AM220" s="4"/>
      <c r="AN220" s="6"/>
      <c r="AO220" s="5"/>
      <c r="AP220" s="5"/>
      <c r="AQ220" s="4">
        <v>1</v>
      </c>
      <c r="AR220" s="6">
        <v>55.99</v>
      </c>
      <c r="AS220" s="4"/>
      <c r="AT220" s="6"/>
      <c r="AU220" s="5"/>
      <c r="AV220" s="5"/>
      <c r="AW220" s="4">
        <v>1</v>
      </c>
      <c r="AX220" s="6">
        <v>63</v>
      </c>
      <c r="AY220" s="4"/>
      <c r="AZ220" s="6"/>
      <c r="BA220" s="5"/>
      <c r="BB220" s="5"/>
      <c r="BC220" s="4">
        <v>1</v>
      </c>
      <c r="BD220" s="6">
        <v>109.99</v>
      </c>
      <c r="BE220" s="4"/>
      <c r="BF220" s="6"/>
      <c r="BG220" s="5"/>
      <c r="BH220" s="5"/>
      <c r="BI220" s="4"/>
      <c r="BJ220" s="6"/>
      <c r="BK220" s="4"/>
      <c r="BL220" s="6"/>
      <c r="BM220" s="5"/>
      <c r="BN220" s="5"/>
      <c r="BO220" s="4">
        <v>2</v>
      </c>
      <c r="BP220" s="6">
        <v>109.98</v>
      </c>
      <c r="BQ220" s="4"/>
      <c r="BR220" s="6"/>
      <c r="BS220" s="5"/>
      <c r="BT220" s="5"/>
      <c r="BU220" s="4"/>
      <c r="BV220" s="6"/>
      <c r="BW220" s="4"/>
      <c r="BX220" s="6"/>
      <c r="BY220" s="5"/>
      <c r="BZ220" s="5"/>
      <c r="CA220" s="4"/>
      <c r="CB220" s="6"/>
      <c r="CC220" s="4"/>
      <c r="CD220" s="6"/>
      <c r="CE220" s="5"/>
      <c r="CF220" s="5"/>
      <c r="CG220" s="4">
        <v>2</v>
      </c>
      <c r="CH220" s="6">
        <v>129.6</v>
      </c>
      <c r="CI220" s="4"/>
      <c r="CJ220" s="6"/>
      <c r="CK220" s="5"/>
      <c r="CL220" s="5"/>
      <c r="CM220" s="4"/>
      <c r="CN220" s="6"/>
      <c r="CO220" s="4"/>
      <c r="CP220" s="6"/>
      <c r="CQ220" s="5"/>
      <c r="CR220" s="5"/>
      <c r="CS220" s="4"/>
      <c r="CT220" s="6"/>
      <c r="CU220" s="4"/>
      <c r="CV220" s="6"/>
      <c r="CW220" s="5"/>
      <c r="CX220" s="5"/>
      <c r="CY220" s="4"/>
      <c r="CZ220" s="6"/>
      <c r="DA220" s="4"/>
      <c r="DB220" s="6"/>
      <c r="DC220" s="5"/>
      <c r="DD220" s="5"/>
      <c r="DE220" s="4"/>
      <c r="DF220" s="6"/>
      <c r="DG220" s="4"/>
      <c r="DH220" s="6"/>
      <c r="DI220" s="5"/>
      <c r="DJ220" s="5"/>
      <c r="DK220" s="4"/>
      <c r="DL220" s="6"/>
      <c r="DM220" s="4"/>
      <c r="DN220" s="6"/>
      <c r="DO220" s="5"/>
      <c r="DP220" s="5"/>
      <c r="DQ220" s="4"/>
      <c r="DR220" s="6"/>
      <c r="DS220" s="4"/>
      <c r="DT220" s="6"/>
      <c r="DU220" s="5"/>
      <c r="DV220" s="5"/>
      <c r="DW220" s="4"/>
      <c r="DX220" s="6"/>
      <c r="DY220" s="4"/>
      <c r="DZ220" s="6"/>
      <c r="EA220" s="5"/>
      <c r="EB220" s="5"/>
      <c r="EC220" s="4"/>
      <c r="ED220" s="6"/>
      <c r="EE220" s="4"/>
      <c r="EF220" s="6"/>
      <c r="EG220" s="5"/>
      <c r="EH220" s="5"/>
      <c r="EI220" s="4"/>
      <c r="EJ220" s="6"/>
      <c r="EK220" s="4"/>
      <c r="EL220" s="6"/>
      <c r="EM220" s="5"/>
      <c r="EN220" s="5"/>
      <c r="EO220" s="4"/>
      <c r="EP220" s="6"/>
      <c r="EQ220" s="4"/>
      <c r="ER220" s="6"/>
      <c r="ES220" s="5"/>
      <c r="ET220" s="5"/>
      <c r="EU220" s="4"/>
      <c r="EV220" s="6"/>
      <c r="EW220" s="4"/>
      <c r="EX220" s="6"/>
      <c r="EY220" s="5"/>
      <c r="EZ220" s="5"/>
      <c r="FA220" s="4"/>
      <c r="FB220" s="6"/>
      <c r="FC220" s="4"/>
      <c r="FD220" s="6"/>
      <c r="FE220" s="5"/>
      <c r="FF220" s="5"/>
      <c r="FG220" s="4"/>
      <c r="FH220" s="6"/>
      <c r="FI220" s="4"/>
      <c r="FJ220" s="6"/>
      <c r="FK220" s="5"/>
      <c r="FL220" s="5"/>
      <c r="FM220" s="4"/>
      <c r="FN220" s="6"/>
      <c r="FO220" s="4"/>
      <c r="FP220" s="6"/>
      <c r="FQ220" s="5"/>
      <c r="FR220" s="5"/>
      <c r="FS220" s="4"/>
      <c r="FT220" s="6"/>
      <c r="FU220" s="4"/>
      <c r="FV220" s="6"/>
      <c r="FW220" s="5"/>
      <c r="FX220" s="5"/>
      <c r="FY220" s="4"/>
      <c r="FZ220" s="6"/>
      <c r="GA220" s="4"/>
      <c r="GB220" s="6"/>
      <c r="GC220" s="5"/>
      <c r="GD220" s="5"/>
      <c r="GE220" s="4"/>
      <c r="GF220" s="6"/>
      <c r="GG220" s="4"/>
      <c r="GH220" s="6"/>
      <c r="GI220" s="5"/>
      <c r="GJ220" s="5"/>
      <c r="GK220" s="4"/>
      <c r="GL220" s="6"/>
      <c r="GM220" s="4"/>
      <c r="GN220" s="6"/>
      <c r="GO220" s="5"/>
      <c r="GP220" s="5"/>
      <c r="GQ220" s="4"/>
      <c r="GR220" s="6"/>
      <c r="GS220" s="4"/>
      <c r="GT220" s="6"/>
      <c r="GU220" s="5"/>
      <c r="GV220" s="5"/>
      <c r="GW220" s="4"/>
      <c r="GX220" s="6"/>
      <c r="GY220" s="4"/>
      <c r="GZ220" s="6"/>
      <c r="HA220" s="5"/>
      <c r="HB220" s="5"/>
      <c r="HC220" s="4"/>
      <c r="HD220" s="6"/>
      <c r="HE220" s="4"/>
      <c r="HF220" s="6"/>
      <c r="HG220" s="5"/>
      <c r="HH220" s="5"/>
      <c r="HI220" s="4"/>
      <c r="HJ220" s="6"/>
      <c r="HK220" s="4"/>
      <c r="HL220" s="6"/>
      <c r="HM220" s="5"/>
      <c r="HN220" s="5"/>
      <c r="HO220" s="4"/>
      <c r="HP220" s="6"/>
      <c r="HQ220" s="4"/>
      <c r="HR220" s="6"/>
      <c r="HS220" s="5"/>
      <c r="HT220" s="5"/>
      <c r="HU220" s="4"/>
      <c r="HV220" s="6"/>
      <c r="HW220" s="4"/>
      <c r="HX220" s="6"/>
      <c r="HY220" s="5"/>
      <c r="HZ220" s="5"/>
      <c r="IA220" s="4"/>
      <c r="IB220" s="6"/>
      <c r="IC220" s="4"/>
      <c r="ID220" s="6"/>
      <c r="IE220" s="5"/>
      <c r="IF220" s="5"/>
      <c r="IG220" s="4"/>
      <c r="IH220" s="6"/>
      <c r="II220" s="4"/>
      <c r="IJ220" s="6"/>
      <c r="IK220" s="5"/>
      <c r="IL220" s="5"/>
      <c r="IM220" s="4"/>
      <c r="IN220" s="6"/>
      <c r="IO220" s="4"/>
      <c r="IP220" s="6"/>
      <c r="IQ220" s="5"/>
      <c r="IR220" s="5"/>
      <c r="IS220" s="4"/>
      <c r="IT220" s="6"/>
      <c r="IU220" s="4"/>
      <c r="IV220" s="6"/>
      <c r="IW220" s="5"/>
      <c r="IX220" s="5"/>
      <c r="IY220" s="4"/>
      <c r="IZ220" s="6"/>
      <c r="JA220" s="4"/>
      <c r="JB220" s="6"/>
      <c r="JC220" s="5"/>
      <c r="JD220" s="5"/>
      <c r="JE220" s="4"/>
      <c r="JF220" s="6"/>
      <c r="JG220" s="4"/>
      <c r="JH220" s="6"/>
      <c r="JI220" s="5"/>
      <c r="JJ220" s="5"/>
      <c r="JK220" s="4"/>
      <c r="JL220" s="6"/>
      <c r="JM220" s="4"/>
      <c r="JN220" s="6"/>
      <c r="JO220" s="5"/>
      <c r="JP220" s="5"/>
      <c r="JQ220" s="4"/>
      <c r="JR220" s="6"/>
      <c r="JS220" s="4"/>
      <c r="JT220" s="6"/>
      <c r="JU220" s="5"/>
      <c r="JV220" s="5"/>
      <c r="JW220" s="4"/>
      <c r="JX220" s="6"/>
      <c r="JY220" s="4"/>
      <c r="JZ220" s="6"/>
      <c r="KA220" s="5"/>
      <c r="KB220" s="5"/>
      <c r="KC220" s="4"/>
      <c r="KD220" s="6"/>
      <c r="KE220" s="4"/>
      <c r="KF220" s="6"/>
      <c r="KG220" s="5"/>
      <c r="KH220" s="5"/>
      <c r="KI220" s="4"/>
      <c r="KJ220" s="6"/>
      <c r="KK220" s="4"/>
      <c r="KL220" s="6"/>
      <c r="KM220" s="5"/>
      <c r="KN220" s="5"/>
    </row>
    <row r="221">
      <c r="A221" s="3" t="s">
        <v>85</v>
      </c>
      <c r="B221" s="3" t="s">
        <v>86</v>
      </c>
      <c r="C221" s="3" t="s">
        <v>87</v>
      </c>
      <c r="D221" s="3" t="s">
        <v>396</v>
      </c>
      <c r="E221" s="3" t="s">
        <v>414</v>
      </c>
      <c r="F221" s="3" t="s">
        <v>415</v>
      </c>
      <c r="G221" s="3" t="s">
        <v>416</v>
      </c>
      <c r="H221" s="3" t="s">
        <v>104</v>
      </c>
      <c r="I221" s="3" t="s">
        <v>1325</v>
      </c>
      <c r="J221" s="3" t="s">
        <v>1340</v>
      </c>
      <c r="K221" s="4">
        <v>243</v>
      </c>
      <c r="L221" s="4">
        <f>=ROUNDDOWN(26.1290322580645,0)</f>
      </c>
      <c r="M221" s="4"/>
      <c r="N221" s="5"/>
      <c r="O221" s="4"/>
      <c r="P221" s="4">
        <f>=ROUNDDOWN({0},0)</f>
      </c>
      <c r="Q221" s="4"/>
      <c r="R221" s="5"/>
      <c r="S221" s="4">
        <v>9</v>
      </c>
      <c r="T221" s="6">
        <v>574.79</v>
      </c>
      <c r="U221" s="4"/>
      <c r="V221" s="6"/>
      <c r="W221" s="5"/>
      <c r="X221" s="5"/>
      <c r="Y221" s="4">
        <v>2</v>
      </c>
      <c r="Z221" s="6">
        <v>125.77</v>
      </c>
      <c r="AA221" s="4"/>
      <c r="AB221" s="6"/>
      <c r="AC221" s="5"/>
      <c r="AD221" s="5"/>
      <c r="AE221" s="4"/>
      <c r="AF221" s="6"/>
      <c r="AG221" s="4"/>
      <c r="AH221" s="6"/>
      <c r="AI221" s="5"/>
      <c r="AJ221" s="5"/>
      <c r="AK221" s="4"/>
      <c r="AL221" s="6"/>
      <c r="AM221" s="4"/>
      <c r="AN221" s="6"/>
      <c r="AO221" s="5"/>
      <c r="AP221" s="5"/>
      <c r="AQ221" s="4">
        <v>1</v>
      </c>
      <c r="AR221" s="6">
        <v>67.59</v>
      </c>
      <c r="AS221" s="4"/>
      <c r="AT221" s="6"/>
      <c r="AU221" s="5"/>
      <c r="AV221" s="5"/>
      <c r="AW221" s="4">
        <v>2</v>
      </c>
      <c r="AX221" s="6">
        <v>123.45</v>
      </c>
      <c r="AY221" s="4"/>
      <c r="AZ221" s="6"/>
      <c r="BA221" s="5"/>
      <c r="BB221" s="5"/>
      <c r="BC221" s="4"/>
      <c r="BD221" s="6"/>
      <c r="BE221" s="4"/>
      <c r="BF221" s="6"/>
      <c r="BG221" s="5"/>
      <c r="BH221" s="5"/>
      <c r="BI221" s="4"/>
      <c r="BJ221" s="6"/>
      <c r="BK221" s="4"/>
      <c r="BL221" s="6"/>
      <c r="BM221" s="5"/>
      <c r="BN221" s="5"/>
      <c r="BO221" s="4">
        <v>3</v>
      </c>
      <c r="BP221" s="6">
        <v>186.45</v>
      </c>
      <c r="BQ221" s="4"/>
      <c r="BR221" s="6"/>
      <c r="BS221" s="5"/>
      <c r="BT221" s="5"/>
      <c r="BU221" s="4"/>
      <c r="BV221" s="6"/>
      <c r="BW221" s="4"/>
      <c r="BX221" s="6"/>
      <c r="BY221" s="5"/>
      <c r="BZ221" s="5"/>
      <c r="CA221" s="4"/>
      <c r="CB221" s="6"/>
      <c r="CC221" s="4"/>
      <c r="CD221" s="6"/>
      <c r="CE221" s="5"/>
      <c r="CF221" s="5"/>
      <c r="CG221" s="4">
        <v>1</v>
      </c>
      <c r="CH221" s="6">
        <v>71.53</v>
      </c>
      <c r="CI221" s="4"/>
      <c r="CJ221" s="6"/>
      <c r="CK221" s="5"/>
      <c r="CL221" s="5"/>
      <c r="CM221" s="4"/>
      <c r="CN221" s="6"/>
      <c r="CO221" s="4"/>
      <c r="CP221" s="6"/>
      <c r="CQ221" s="5"/>
      <c r="CR221" s="5"/>
      <c r="CS221" s="4"/>
      <c r="CT221" s="6"/>
      <c r="CU221" s="4"/>
      <c r="CV221" s="6"/>
      <c r="CW221" s="5"/>
      <c r="CX221" s="5"/>
      <c r="CY221" s="4"/>
      <c r="CZ221" s="6"/>
      <c r="DA221" s="4"/>
      <c r="DB221" s="6"/>
      <c r="DC221" s="5"/>
      <c r="DD221" s="5"/>
      <c r="DE221" s="4"/>
      <c r="DF221" s="6"/>
      <c r="DG221" s="4"/>
      <c r="DH221" s="6"/>
      <c r="DI221" s="5"/>
      <c r="DJ221" s="5"/>
      <c r="DK221" s="4"/>
      <c r="DL221" s="6"/>
      <c r="DM221" s="4"/>
      <c r="DN221" s="6"/>
      <c r="DO221" s="5"/>
      <c r="DP221" s="5"/>
      <c r="DQ221" s="4"/>
      <c r="DR221" s="6"/>
      <c r="DS221" s="4"/>
      <c r="DT221" s="6"/>
      <c r="DU221" s="5"/>
      <c r="DV221" s="5"/>
      <c r="DW221" s="4"/>
      <c r="DX221" s="6"/>
      <c r="DY221" s="4"/>
      <c r="DZ221" s="6"/>
      <c r="EA221" s="5"/>
      <c r="EB221" s="5"/>
      <c r="EC221" s="4"/>
      <c r="ED221" s="6"/>
      <c r="EE221" s="4"/>
      <c r="EF221" s="6"/>
      <c r="EG221" s="5"/>
      <c r="EH221" s="5"/>
      <c r="EI221" s="4"/>
      <c r="EJ221" s="6"/>
      <c r="EK221" s="4"/>
      <c r="EL221" s="6"/>
      <c r="EM221" s="5"/>
      <c r="EN221" s="5"/>
      <c r="EO221" s="4"/>
      <c r="EP221" s="6"/>
      <c r="EQ221" s="4"/>
      <c r="ER221" s="6"/>
      <c r="ES221" s="5"/>
      <c r="ET221" s="5"/>
      <c r="EU221" s="4"/>
      <c r="EV221" s="6"/>
      <c r="EW221" s="4"/>
      <c r="EX221" s="6"/>
      <c r="EY221" s="5"/>
      <c r="EZ221" s="5"/>
      <c r="FA221" s="4"/>
      <c r="FB221" s="6"/>
      <c r="FC221" s="4"/>
      <c r="FD221" s="6"/>
      <c r="FE221" s="5"/>
      <c r="FF221" s="5"/>
      <c r="FG221" s="4"/>
      <c r="FH221" s="6"/>
      <c r="FI221" s="4"/>
      <c r="FJ221" s="6"/>
      <c r="FK221" s="5"/>
      <c r="FL221" s="5"/>
      <c r="FM221" s="4"/>
      <c r="FN221" s="6"/>
      <c r="FO221" s="4"/>
      <c r="FP221" s="6"/>
      <c r="FQ221" s="5"/>
      <c r="FR221" s="5"/>
      <c r="FS221" s="4"/>
      <c r="FT221" s="6"/>
      <c r="FU221" s="4"/>
      <c r="FV221" s="6"/>
      <c r="FW221" s="5"/>
      <c r="FX221" s="5"/>
      <c r="FY221" s="4"/>
      <c r="FZ221" s="6"/>
      <c r="GA221" s="4"/>
      <c r="GB221" s="6"/>
      <c r="GC221" s="5"/>
      <c r="GD221" s="5"/>
      <c r="GE221" s="4"/>
      <c r="GF221" s="6"/>
      <c r="GG221" s="4"/>
      <c r="GH221" s="6"/>
      <c r="GI221" s="5"/>
      <c r="GJ221" s="5"/>
      <c r="GK221" s="4"/>
      <c r="GL221" s="6"/>
      <c r="GM221" s="4"/>
      <c r="GN221" s="6"/>
      <c r="GO221" s="5"/>
      <c r="GP221" s="5"/>
      <c r="GQ221" s="4"/>
      <c r="GR221" s="6"/>
      <c r="GS221" s="4"/>
      <c r="GT221" s="6"/>
      <c r="GU221" s="5"/>
      <c r="GV221" s="5"/>
      <c r="GW221" s="4"/>
      <c r="GX221" s="6"/>
      <c r="GY221" s="4"/>
      <c r="GZ221" s="6"/>
      <c r="HA221" s="5"/>
      <c r="HB221" s="5"/>
      <c r="HC221" s="4"/>
      <c r="HD221" s="6"/>
      <c r="HE221" s="4"/>
      <c r="HF221" s="6"/>
      <c r="HG221" s="5"/>
      <c r="HH221" s="5"/>
      <c r="HI221" s="4"/>
      <c r="HJ221" s="6"/>
      <c r="HK221" s="4"/>
      <c r="HL221" s="6"/>
      <c r="HM221" s="5"/>
      <c r="HN221" s="5"/>
      <c r="HO221" s="4"/>
      <c r="HP221" s="6"/>
      <c r="HQ221" s="4"/>
      <c r="HR221" s="6"/>
      <c r="HS221" s="5"/>
      <c r="HT221" s="5"/>
      <c r="HU221" s="4"/>
      <c r="HV221" s="6"/>
      <c r="HW221" s="4"/>
      <c r="HX221" s="6"/>
      <c r="HY221" s="5"/>
      <c r="HZ221" s="5"/>
      <c r="IA221" s="4"/>
      <c r="IB221" s="6"/>
      <c r="IC221" s="4"/>
      <c r="ID221" s="6"/>
      <c r="IE221" s="5"/>
      <c r="IF221" s="5"/>
      <c r="IG221" s="4"/>
      <c r="IH221" s="6"/>
      <c r="II221" s="4"/>
      <c r="IJ221" s="6"/>
      <c r="IK221" s="5"/>
      <c r="IL221" s="5"/>
      <c r="IM221" s="4"/>
      <c r="IN221" s="6"/>
      <c r="IO221" s="4"/>
      <c r="IP221" s="6"/>
      <c r="IQ221" s="5"/>
      <c r="IR221" s="5"/>
      <c r="IS221" s="4"/>
      <c r="IT221" s="6"/>
      <c r="IU221" s="4"/>
      <c r="IV221" s="6"/>
      <c r="IW221" s="5"/>
      <c r="IX221" s="5"/>
      <c r="IY221" s="4"/>
      <c r="IZ221" s="6"/>
      <c r="JA221" s="4"/>
      <c r="JB221" s="6"/>
      <c r="JC221" s="5"/>
      <c r="JD221" s="5"/>
      <c r="JE221" s="4"/>
      <c r="JF221" s="6"/>
      <c r="JG221" s="4"/>
      <c r="JH221" s="6"/>
      <c r="JI221" s="5"/>
      <c r="JJ221" s="5"/>
      <c r="JK221" s="4"/>
      <c r="JL221" s="6"/>
      <c r="JM221" s="4"/>
      <c r="JN221" s="6"/>
      <c r="JO221" s="5"/>
      <c r="JP221" s="5"/>
      <c r="JQ221" s="4"/>
      <c r="JR221" s="6"/>
      <c r="JS221" s="4"/>
      <c r="JT221" s="6"/>
      <c r="JU221" s="5"/>
      <c r="JV221" s="5"/>
      <c r="JW221" s="4"/>
      <c r="JX221" s="6"/>
      <c r="JY221" s="4"/>
      <c r="JZ221" s="6"/>
      <c r="KA221" s="5"/>
      <c r="KB221" s="5"/>
      <c r="KC221" s="4"/>
      <c r="KD221" s="6"/>
      <c r="KE221" s="4"/>
      <c r="KF221" s="6"/>
      <c r="KG221" s="5"/>
      <c r="KH221" s="5"/>
      <c r="KI221" s="4"/>
      <c r="KJ221" s="6"/>
      <c r="KK221" s="4"/>
      <c r="KL221" s="6"/>
      <c r="KM221" s="5"/>
      <c r="KN221" s="5"/>
    </row>
    <row r="222">
      <c r="A222" s="3" t="s">
        <v>85</v>
      </c>
      <c r="B222" s="3" t="s">
        <v>86</v>
      </c>
      <c r="C222" s="3" t="s">
        <v>87</v>
      </c>
      <c r="D222" s="3" t="s">
        <v>396</v>
      </c>
      <c r="E222" s="3" t="s">
        <v>417</v>
      </c>
      <c r="F222" s="3" t="s">
        <v>418</v>
      </c>
      <c r="G222" s="3" t="s">
        <v>138</v>
      </c>
      <c r="H222" s="3" t="s">
        <v>351</v>
      </c>
      <c r="I222" s="3" t="s">
        <v>1374</v>
      </c>
      <c r="J222" s="3" t="s">
        <v>1340</v>
      </c>
      <c r="K222" s="4">
        <v>163</v>
      </c>
      <c r="L222" s="4">
        <f>=ROUNDDOWN(21.4473684210526,0)</f>
      </c>
      <c r="M222" s="4"/>
      <c r="N222" s="5"/>
      <c r="O222" s="4"/>
      <c r="P222" s="4">
        <f>=ROUNDDOWN({0},0)</f>
      </c>
      <c r="Q222" s="4"/>
      <c r="R222" s="5"/>
      <c r="S222" s="4">
        <v>10</v>
      </c>
      <c r="T222" s="6">
        <v>516.78</v>
      </c>
      <c r="U222" s="4"/>
      <c r="V222" s="6"/>
      <c r="W222" s="5"/>
      <c r="X222" s="5"/>
      <c r="Y222" s="4">
        <v>1</v>
      </c>
      <c r="Z222" s="6">
        <v>47.74</v>
      </c>
      <c r="AA222" s="4"/>
      <c r="AB222" s="6"/>
      <c r="AC222" s="5"/>
      <c r="AD222" s="5"/>
      <c r="AE222" s="4">
        <v>4</v>
      </c>
      <c r="AF222" s="6">
        <v>155.49</v>
      </c>
      <c r="AG222" s="4"/>
      <c r="AH222" s="6"/>
      <c r="AI222" s="5"/>
      <c r="AJ222" s="5"/>
      <c r="AK222" s="4"/>
      <c r="AL222" s="6"/>
      <c r="AM222" s="4"/>
      <c r="AN222" s="6"/>
      <c r="AO222" s="5"/>
      <c r="AP222" s="5"/>
      <c r="AQ222" s="4"/>
      <c r="AR222" s="6"/>
      <c r="AS222" s="4"/>
      <c r="AT222" s="6"/>
      <c r="AU222" s="5"/>
      <c r="AV222" s="5"/>
      <c r="AW222" s="4">
        <v>1</v>
      </c>
      <c r="AX222" s="6">
        <v>79.74</v>
      </c>
      <c r="AY222" s="4"/>
      <c r="AZ222" s="6"/>
      <c r="BA222" s="5"/>
      <c r="BB222" s="5"/>
      <c r="BC222" s="4">
        <v>1</v>
      </c>
      <c r="BD222" s="6">
        <v>37.99</v>
      </c>
      <c r="BE222" s="4"/>
      <c r="BF222" s="6"/>
      <c r="BG222" s="5"/>
      <c r="BH222" s="5"/>
      <c r="BI222" s="4">
        <v>2</v>
      </c>
      <c r="BJ222" s="6">
        <v>83.18</v>
      </c>
      <c r="BK222" s="4"/>
      <c r="BL222" s="6"/>
      <c r="BM222" s="5"/>
      <c r="BN222" s="5"/>
      <c r="BO222" s="4">
        <v>1</v>
      </c>
      <c r="BP222" s="6">
        <v>112.64</v>
      </c>
      <c r="BQ222" s="4"/>
      <c r="BR222" s="6"/>
      <c r="BS222" s="5"/>
      <c r="BT222" s="5"/>
      <c r="BU222" s="4"/>
      <c r="BV222" s="6"/>
      <c r="BW222" s="4"/>
      <c r="BX222" s="6"/>
      <c r="BY222" s="5"/>
      <c r="BZ222" s="5"/>
      <c r="CA222" s="4"/>
      <c r="CB222" s="6"/>
      <c r="CC222" s="4"/>
      <c r="CD222" s="6"/>
      <c r="CE222" s="5"/>
      <c r="CF222" s="5"/>
      <c r="CG222" s="4"/>
      <c r="CH222" s="6"/>
      <c r="CI222" s="4"/>
      <c r="CJ222" s="6"/>
      <c r="CK222" s="5"/>
      <c r="CL222" s="5"/>
      <c r="CM222" s="4"/>
      <c r="CN222" s="6"/>
      <c r="CO222" s="4"/>
      <c r="CP222" s="6"/>
      <c r="CQ222" s="5"/>
      <c r="CR222" s="5"/>
      <c r="CS222" s="4"/>
      <c r="CT222" s="6"/>
      <c r="CU222" s="4"/>
      <c r="CV222" s="6"/>
      <c r="CW222" s="5"/>
      <c r="CX222" s="5"/>
      <c r="CY222" s="4"/>
      <c r="CZ222" s="6"/>
      <c r="DA222" s="4"/>
      <c r="DB222" s="6"/>
      <c r="DC222" s="5"/>
      <c r="DD222" s="5"/>
      <c r="DE222" s="4"/>
      <c r="DF222" s="6"/>
      <c r="DG222" s="4"/>
      <c r="DH222" s="6"/>
      <c r="DI222" s="5"/>
      <c r="DJ222" s="5"/>
      <c r="DK222" s="4"/>
      <c r="DL222" s="6"/>
      <c r="DM222" s="4"/>
      <c r="DN222" s="6"/>
      <c r="DO222" s="5"/>
      <c r="DP222" s="5"/>
      <c r="DQ222" s="4"/>
      <c r="DR222" s="6"/>
      <c r="DS222" s="4"/>
      <c r="DT222" s="6"/>
      <c r="DU222" s="5"/>
      <c r="DV222" s="5"/>
      <c r="DW222" s="4"/>
      <c r="DX222" s="6"/>
      <c r="DY222" s="4"/>
      <c r="DZ222" s="6"/>
      <c r="EA222" s="5"/>
      <c r="EB222" s="5"/>
      <c r="EC222" s="4"/>
      <c r="ED222" s="6"/>
      <c r="EE222" s="4"/>
      <c r="EF222" s="6"/>
      <c r="EG222" s="5"/>
      <c r="EH222" s="5"/>
      <c r="EI222" s="4"/>
      <c r="EJ222" s="6"/>
      <c r="EK222" s="4"/>
      <c r="EL222" s="6"/>
      <c r="EM222" s="5"/>
      <c r="EN222" s="5"/>
      <c r="EO222" s="4"/>
      <c r="EP222" s="6"/>
      <c r="EQ222" s="4"/>
      <c r="ER222" s="6"/>
      <c r="ES222" s="5"/>
      <c r="ET222" s="5"/>
      <c r="EU222" s="4"/>
      <c r="EV222" s="6"/>
      <c r="EW222" s="4"/>
      <c r="EX222" s="6"/>
      <c r="EY222" s="5"/>
      <c r="EZ222" s="5"/>
      <c r="FA222" s="4"/>
      <c r="FB222" s="6"/>
      <c r="FC222" s="4"/>
      <c r="FD222" s="6"/>
      <c r="FE222" s="5"/>
      <c r="FF222" s="5"/>
      <c r="FG222" s="4"/>
      <c r="FH222" s="6"/>
      <c r="FI222" s="4"/>
      <c r="FJ222" s="6"/>
      <c r="FK222" s="5"/>
      <c r="FL222" s="5"/>
      <c r="FM222" s="4"/>
      <c r="FN222" s="6"/>
      <c r="FO222" s="4"/>
      <c r="FP222" s="6"/>
      <c r="FQ222" s="5"/>
      <c r="FR222" s="5"/>
      <c r="FS222" s="4"/>
      <c r="FT222" s="6"/>
      <c r="FU222" s="4"/>
      <c r="FV222" s="6"/>
      <c r="FW222" s="5"/>
      <c r="FX222" s="5"/>
      <c r="FY222" s="4"/>
      <c r="FZ222" s="6"/>
      <c r="GA222" s="4"/>
      <c r="GB222" s="6"/>
      <c r="GC222" s="5"/>
      <c r="GD222" s="5"/>
      <c r="GE222" s="4"/>
      <c r="GF222" s="6"/>
      <c r="GG222" s="4"/>
      <c r="GH222" s="6"/>
      <c r="GI222" s="5"/>
      <c r="GJ222" s="5"/>
      <c r="GK222" s="4"/>
      <c r="GL222" s="6"/>
      <c r="GM222" s="4"/>
      <c r="GN222" s="6"/>
      <c r="GO222" s="5"/>
      <c r="GP222" s="5"/>
      <c r="GQ222" s="4"/>
      <c r="GR222" s="6"/>
      <c r="GS222" s="4"/>
      <c r="GT222" s="6"/>
      <c r="GU222" s="5"/>
      <c r="GV222" s="5"/>
      <c r="GW222" s="4"/>
      <c r="GX222" s="6"/>
      <c r="GY222" s="4"/>
      <c r="GZ222" s="6"/>
      <c r="HA222" s="5"/>
      <c r="HB222" s="5"/>
      <c r="HC222" s="4"/>
      <c r="HD222" s="6"/>
      <c r="HE222" s="4"/>
      <c r="HF222" s="6"/>
      <c r="HG222" s="5"/>
      <c r="HH222" s="5"/>
      <c r="HI222" s="4"/>
      <c r="HJ222" s="6"/>
      <c r="HK222" s="4"/>
      <c r="HL222" s="6"/>
      <c r="HM222" s="5"/>
      <c r="HN222" s="5"/>
      <c r="HO222" s="4"/>
      <c r="HP222" s="6"/>
      <c r="HQ222" s="4"/>
      <c r="HR222" s="6"/>
      <c r="HS222" s="5"/>
      <c r="HT222" s="5"/>
      <c r="HU222" s="4"/>
      <c r="HV222" s="6"/>
      <c r="HW222" s="4"/>
      <c r="HX222" s="6"/>
      <c r="HY222" s="5"/>
      <c r="HZ222" s="5"/>
      <c r="IA222" s="4"/>
      <c r="IB222" s="6"/>
      <c r="IC222" s="4"/>
      <c r="ID222" s="6"/>
      <c r="IE222" s="5"/>
      <c r="IF222" s="5"/>
      <c r="IG222" s="4"/>
      <c r="IH222" s="6"/>
      <c r="II222" s="4"/>
      <c r="IJ222" s="6"/>
      <c r="IK222" s="5"/>
      <c r="IL222" s="5"/>
      <c r="IM222" s="4"/>
      <c r="IN222" s="6"/>
      <c r="IO222" s="4"/>
      <c r="IP222" s="6"/>
      <c r="IQ222" s="5"/>
      <c r="IR222" s="5"/>
      <c r="IS222" s="4"/>
      <c r="IT222" s="6"/>
      <c r="IU222" s="4"/>
      <c r="IV222" s="6"/>
      <c r="IW222" s="5"/>
      <c r="IX222" s="5"/>
      <c r="IY222" s="4"/>
      <c r="IZ222" s="6"/>
      <c r="JA222" s="4"/>
      <c r="JB222" s="6"/>
      <c r="JC222" s="5"/>
      <c r="JD222" s="5"/>
      <c r="JE222" s="4"/>
      <c r="JF222" s="6"/>
      <c r="JG222" s="4"/>
      <c r="JH222" s="6"/>
      <c r="JI222" s="5"/>
      <c r="JJ222" s="5"/>
      <c r="JK222" s="4"/>
      <c r="JL222" s="6"/>
      <c r="JM222" s="4"/>
      <c r="JN222" s="6"/>
      <c r="JO222" s="5"/>
      <c r="JP222" s="5"/>
      <c r="JQ222" s="4"/>
      <c r="JR222" s="6"/>
      <c r="JS222" s="4"/>
      <c r="JT222" s="6"/>
      <c r="JU222" s="5"/>
      <c r="JV222" s="5"/>
      <c r="JW222" s="4"/>
      <c r="JX222" s="6"/>
      <c r="JY222" s="4"/>
      <c r="JZ222" s="6"/>
      <c r="KA222" s="5"/>
      <c r="KB222" s="5"/>
      <c r="KC222" s="4"/>
      <c r="KD222" s="6"/>
      <c r="KE222" s="4"/>
      <c r="KF222" s="6"/>
      <c r="KG222" s="5"/>
      <c r="KH222" s="5"/>
      <c r="KI222" s="4"/>
      <c r="KJ222" s="6"/>
      <c r="KK222" s="4"/>
      <c r="KL222" s="6"/>
      <c r="KM222" s="5"/>
      <c r="KN222" s="5"/>
    </row>
    <row r="223">
      <c r="A223" s="3" t="s">
        <v>85</v>
      </c>
      <c r="B223" s="3" t="s">
        <v>86</v>
      </c>
      <c r="C223" s="3" t="s">
        <v>87</v>
      </c>
      <c r="D223" s="3" t="s">
        <v>396</v>
      </c>
      <c r="E223" s="3" t="s">
        <v>419</v>
      </c>
      <c r="F223" s="3" t="s">
        <v>420</v>
      </c>
      <c r="G223" s="3" t="s">
        <v>421</v>
      </c>
      <c r="H223" s="3" t="s">
        <v>155</v>
      </c>
      <c r="I223" s="3" t="s">
        <v>1379</v>
      </c>
      <c r="J223" s="3" t="s">
        <v>1340</v>
      </c>
      <c r="K223" s="4">
        <v>105</v>
      </c>
      <c r="L223" s="4">
        <f>=ROUNDDOWN(12.3529411764706,0)</f>
      </c>
      <c r="M223" s="4"/>
      <c r="N223" s="5"/>
      <c r="O223" s="4"/>
      <c r="P223" s="4">
        <f>=ROUNDDOWN({0},0)</f>
      </c>
      <c r="Q223" s="4"/>
      <c r="R223" s="5"/>
      <c r="S223" s="4">
        <v>11</v>
      </c>
      <c r="T223" s="6">
        <v>516.58</v>
      </c>
      <c r="U223" s="4"/>
      <c r="V223" s="6"/>
      <c r="W223" s="5"/>
      <c r="X223" s="5"/>
      <c r="Y223" s="4"/>
      <c r="Z223" s="6"/>
      <c r="AA223" s="4"/>
      <c r="AB223" s="6"/>
      <c r="AC223" s="5"/>
      <c r="AD223" s="5"/>
      <c r="AE223" s="4"/>
      <c r="AF223" s="6"/>
      <c r="AG223" s="4"/>
      <c r="AH223" s="6"/>
      <c r="AI223" s="5"/>
      <c r="AJ223" s="5"/>
      <c r="AK223" s="4"/>
      <c r="AL223" s="6"/>
      <c r="AM223" s="4"/>
      <c r="AN223" s="6"/>
      <c r="AO223" s="5"/>
      <c r="AP223" s="5"/>
      <c r="AQ223" s="4">
        <v>3</v>
      </c>
      <c r="AR223" s="6">
        <v>150.51</v>
      </c>
      <c r="AS223" s="4"/>
      <c r="AT223" s="6"/>
      <c r="AU223" s="5"/>
      <c r="AV223" s="5"/>
      <c r="AW223" s="4">
        <v>1</v>
      </c>
      <c r="AX223" s="6">
        <v>50.4</v>
      </c>
      <c r="AY223" s="4"/>
      <c r="AZ223" s="6"/>
      <c r="BA223" s="5"/>
      <c r="BB223" s="5"/>
      <c r="BC223" s="4"/>
      <c r="BD223" s="6"/>
      <c r="BE223" s="4"/>
      <c r="BF223" s="6"/>
      <c r="BG223" s="5"/>
      <c r="BH223" s="5"/>
      <c r="BI223" s="4">
        <v>1</v>
      </c>
      <c r="BJ223" s="6">
        <v>42.58</v>
      </c>
      <c r="BK223" s="4"/>
      <c r="BL223" s="6"/>
      <c r="BM223" s="5"/>
      <c r="BN223" s="5"/>
      <c r="BO223" s="4">
        <v>3</v>
      </c>
      <c r="BP223" s="6">
        <v>129.6</v>
      </c>
      <c r="BQ223" s="4"/>
      <c r="BR223" s="6"/>
      <c r="BS223" s="5"/>
      <c r="BT223" s="5"/>
      <c r="BU223" s="4"/>
      <c r="BV223" s="6"/>
      <c r="BW223" s="4"/>
      <c r="BX223" s="6"/>
      <c r="BY223" s="5"/>
      <c r="BZ223" s="5"/>
      <c r="CA223" s="4"/>
      <c r="CB223" s="6"/>
      <c r="CC223" s="4"/>
      <c r="CD223" s="6"/>
      <c r="CE223" s="5"/>
      <c r="CF223" s="5"/>
      <c r="CG223" s="4">
        <v>2</v>
      </c>
      <c r="CH223" s="6">
        <v>98.49</v>
      </c>
      <c r="CI223" s="4"/>
      <c r="CJ223" s="6"/>
      <c r="CK223" s="5"/>
      <c r="CL223" s="5"/>
      <c r="CM223" s="4"/>
      <c r="CN223" s="6"/>
      <c r="CO223" s="4"/>
      <c r="CP223" s="6"/>
      <c r="CQ223" s="5"/>
      <c r="CR223" s="5"/>
      <c r="CS223" s="4"/>
      <c r="CT223" s="6"/>
      <c r="CU223" s="4"/>
      <c r="CV223" s="6"/>
      <c r="CW223" s="5"/>
      <c r="CX223" s="5"/>
      <c r="CY223" s="4"/>
      <c r="CZ223" s="6"/>
      <c r="DA223" s="4"/>
      <c r="DB223" s="6"/>
      <c r="DC223" s="5"/>
      <c r="DD223" s="5"/>
      <c r="DE223" s="4">
        <v>1</v>
      </c>
      <c r="DF223" s="6">
        <v>45</v>
      </c>
      <c r="DG223" s="4"/>
      <c r="DH223" s="6"/>
      <c r="DI223" s="5"/>
      <c r="DJ223" s="5"/>
      <c r="DK223" s="4"/>
      <c r="DL223" s="6"/>
      <c r="DM223" s="4"/>
      <c r="DN223" s="6"/>
      <c r="DO223" s="5"/>
      <c r="DP223" s="5"/>
      <c r="DQ223" s="4"/>
      <c r="DR223" s="6"/>
      <c r="DS223" s="4"/>
      <c r="DT223" s="6"/>
      <c r="DU223" s="5"/>
      <c r="DV223" s="5"/>
      <c r="DW223" s="4"/>
      <c r="DX223" s="6"/>
      <c r="DY223" s="4"/>
      <c r="DZ223" s="6"/>
      <c r="EA223" s="5"/>
      <c r="EB223" s="5"/>
      <c r="EC223" s="4"/>
      <c r="ED223" s="6"/>
      <c r="EE223" s="4"/>
      <c r="EF223" s="6"/>
      <c r="EG223" s="5"/>
      <c r="EH223" s="5"/>
      <c r="EI223" s="4"/>
      <c r="EJ223" s="6"/>
      <c r="EK223" s="4"/>
      <c r="EL223" s="6"/>
      <c r="EM223" s="5"/>
      <c r="EN223" s="5"/>
      <c r="EO223" s="4"/>
      <c r="EP223" s="6"/>
      <c r="EQ223" s="4"/>
      <c r="ER223" s="6"/>
      <c r="ES223" s="5"/>
      <c r="ET223" s="5"/>
      <c r="EU223" s="4"/>
      <c r="EV223" s="6"/>
      <c r="EW223" s="4"/>
      <c r="EX223" s="6"/>
      <c r="EY223" s="5"/>
      <c r="EZ223" s="5"/>
      <c r="FA223" s="4"/>
      <c r="FB223" s="6"/>
      <c r="FC223" s="4"/>
      <c r="FD223" s="6"/>
      <c r="FE223" s="5"/>
      <c r="FF223" s="5"/>
      <c r="FG223" s="4"/>
      <c r="FH223" s="6"/>
      <c r="FI223" s="4"/>
      <c r="FJ223" s="6"/>
      <c r="FK223" s="5"/>
      <c r="FL223" s="5"/>
      <c r="FM223" s="4"/>
      <c r="FN223" s="6"/>
      <c r="FO223" s="4"/>
      <c r="FP223" s="6"/>
      <c r="FQ223" s="5"/>
      <c r="FR223" s="5"/>
      <c r="FS223" s="4"/>
      <c r="FT223" s="6"/>
      <c r="FU223" s="4"/>
      <c r="FV223" s="6"/>
      <c r="FW223" s="5"/>
      <c r="FX223" s="5"/>
      <c r="FY223" s="4"/>
      <c r="FZ223" s="6"/>
      <c r="GA223" s="4"/>
      <c r="GB223" s="6"/>
      <c r="GC223" s="5"/>
      <c r="GD223" s="5"/>
      <c r="GE223" s="4"/>
      <c r="GF223" s="6"/>
      <c r="GG223" s="4"/>
      <c r="GH223" s="6"/>
      <c r="GI223" s="5"/>
      <c r="GJ223" s="5"/>
      <c r="GK223" s="4"/>
      <c r="GL223" s="6"/>
      <c r="GM223" s="4"/>
      <c r="GN223" s="6"/>
      <c r="GO223" s="5"/>
      <c r="GP223" s="5"/>
      <c r="GQ223" s="4"/>
      <c r="GR223" s="6"/>
      <c r="GS223" s="4"/>
      <c r="GT223" s="6"/>
      <c r="GU223" s="5"/>
      <c r="GV223" s="5"/>
      <c r="GW223" s="4"/>
      <c r="GX223" s="6"/>
      <c r="GY223" s="4"/>
      <c r="GZ223" s="6"/>
      <c r="HA223" s="5"/>
      <c r="HB223" s="5"/>
      <c r="HC223" s="4"/>
      <c r="HD223" s="6"/>
      <c r="HE223" s="4"/>
      <c r="HF223" s="6"/>
      <c r="HG223" s="5"/>
      <c r="HH223" s="5"/>
      <c r="HI223" s="4"/>
      <c r="HJ223" s="6"/>
      <c r="HK223" s="4"/>
      <c r="HL223" s="6"/>
      <c r="HM223" s="5"/>
      <c r="HN223" s="5"/>
      <c r="HO223" s="4"/>
      <c r="HP223" s="6"/>
      <c r="HQ223" s="4"/>
      <c r="HR223" s="6"/>
      <c r="HS223" s="5"/>
      <c r="HT223" s="5"/>
      <c r="HU223" s="4"/>
      <c r="HV223" s="6"/>
      <c r="HW223" s="4"/>
      <c r="HX223" s="6"/>
      <c r="HY223" s="5"/>
      <c r="HZ223" s="5"/>
      <c r="IA223" s="4"/>
      <c r="IB223" s="6"/>
      <c r="IC223" s="4"/>
      <c r="ID223" s="6"/>
      <c r="IE223" s="5"/>
      <c r="IF223" s="5"/>
      <c r="IG223" s="4"/>
      <c r="IH223" s="6"/>
      <c r="II223" s="4"/>
      <c r="IJ223" s="6"/>
      <c r="IK223" s="5"/>
      <c r="IL223" s="5"/>
      <c r="IM223" s="4"/>
      <c r="IN223" s="6"/>
      <c r="IO223" s="4"/>
      <c r="IP223" s="6"/>
      <c r="IQ223" s="5"/>
      <c r="IR223" s="5"/>
      <c r="IS223" s="4"/>
      <c r="IT223" s="6"/>
      <c r="IU223" s="4"/>
      <c r="IV223" s="6"/>
      <c r="IW223" s="5"/>
      <c r="IX223" s="5"/>
      <c r="IY223" s="4"/>
      <c r="IZ223" s="6"/>
      <c r="JA223" s="4"/>
      <c r="JB223" s="6"/>
      <c r="JC223" s="5"/>
      <c r="JD223" s="5"/>
      <c r="JE223" s="4"/>
      <c r="JF223" s="6"/>
      <c r="JG223" s="4"/>
      <c r="JH223" s="6"/>
      <c r="JI223" s="5"/>
      <c r="JJ223" s="5"/>
      <c r="JK223" s="4"/>
      <c r="JL223" s="6"/>
      <c r="JM223" s="4"/>
      <c r="JN223" s="6"/>
      <c r="JO223" s="5"/>
      <c r="JP223" s="5"/>
      <c r="JQ223" s="4"/>
      <c r="JR223" s="6"/>
      <c r="JS223" s="4"/>
      <c r="JT223" s="6"/>
      <c r="JU223" s="5"/>
      <c r="JV223" s="5"/>
      <c r="JW223" s="4"/>
      <c r="JX223" s="6"/>
      <c r="JY223" s="4"/>
      <c r="JZ223" s="6"/>
      <c r="KA223" s="5"/>
      <c r="KB223" s="5"/>
      <c r="KC223" s="4"/>
      <c r="KD223" s="6"/>
      <c r="KE223" s="4"/>
      <c r="KF223" s="6"/>
      <c r="KG223" s="5"/>
      <c r="KH223" s="5"/>
      <c r="KI223" s="4"/>
      <c r="KJ223" s="6"/>
      <c r="KK223" s="4"/>
      <c r="KL223" s="6"/>
      <c r="KM223" s="5"/>
      <c r="KN223" s="5"/>
    </row>
    <row r="224">
      <c r="A224" s="3" t="s">
        <v>85</v>
      </c>
      <c r="B224" s="3" t="s">
        <v>86</v>
      </c>
      <c r="C224" s="3" t="s">
        <v>87</v>
      </c>
      <c r="D224" s="3" t="s">
        <v>396</v>
      </c>
      <c r="E224" s="3" t="s">
        <v>422</v>
      </c>
      <c r="F224" s="3" t="s">
        <v>423</v>
      </c>
      <c r="G224" s="3" t="s">
        <v>424</v>
      </c>
      <c r="H224" s="3" t="s">
        <v>280</v>
      </c>
      <c r="I224" s="3" t="s">
        <v>1374</v>
      </c>
      <c r="J224" s="3" t="s">
        <v>1319</v>
      </c>
      <c r="K224" s="4">
        <v>1176</v>
      </c>
      <c r="L224" s="4">
        <f>=ROUNDDOWN(109.906542056075,0)</f>
      </c>
      <c r="M224" s="4">
        <v>500</v>
      </c>
      <c r="N224" s="5">
        <v>1</v>
      </c>
      <c r="O224" s="4"/>
      <c r="P224" s="4">
        <f>=ROUNDDOWN({0},0)</f>
      </c>
      <c r="Q224" s="4"/>
      <c r="R224" s="5"/>
      <c r="S224" s="4">
        <v>5</v>
      </c>
      <c r="T224" s="6">
        <v>441.44</v>
      </c>
      <c r="U224" s="4"/>
      <c r="V224" s="6"/>
      <c r="W224" s="5"/>
      <c r="X224" s="5"/>
      <c r="Y224" s="4"/>
      <c r="Z224" s="6"/>
      <c r="AA224" s="4"/>
      <c r="AB224" s="6"/>
      <c r="AC224" s="5"/>
      <c r="AD224" s="5"/>
      <c r="AE224" s="4"/>
      <c r="AF224" s="6"/>
      <c r="AG224" s="4"/>
      <c r="AH224" s="6"/>
      <c r="AI224" s="5"/>
      <c r="AJ224" s="5"/>
      <c r="AK224" s="4"/>
      <c r="AL224" s="6"/>
      <c r="AM224" s="4"/>
      <c r="AN224" s="6"/>
      <c r="AO224" s="5"/>
      <c r="AP224" s="5"/>
      <c r="AQ224" s="4"/>
      <c r="AR224" s="6"/>
      <c r="AS224" s="4"/>
      <c r="AT224" s="6"/>
      <c r="AU224" s="5"/>
      <c r="AV224" s="5"/>
      <c r="AW224" s="4"/>
      <c r="AX224" s="6"/>
      <c r="AY224" s="4"/>
      <c r="AZ224" s="6"/>
      <c r="BA224" s="5"/>
      <c r="BB224" s="5"/>
      <c r="BC224" s="4"/>
      <c r="BD224" s="6"/>
      <c r="BE224" s="4"/>
      <c r="BF224" s="6"/>
      <c r="BG224" s="5"/>
      <c r="BH224" s="5"/>
      <c r="BI224" s="4"/>
      <c r="BJ224" s="6"/>
      <c r="BK224" s="4"/>
      <c r="BL224" s="6"/>
      <c r="BM224" s="5"/>
      <c r="BN224" s="5"/>
      <c r="BO224" s="4">
        <v>4</v>
      </c>
      <c r="BP224" s="6">
        <v>343.73</v>
      </c>
      <c r="BQ224" s="4"/>
      <c r="BR224" s="6"/>
      <c r="BS224" s="5"/>
      <c r="BT224" s="5"/>
      <c r="BU224" s="4"/>
      <c r="BV224" s="6"/>
      <c r="BW224" s="4"/>
      <c r="BX224" s="6"/>
      <c r="BY224" s="5"/>
      <c r="BZ224" s="5"/>
      <c r="CA224" s="4"/>
      <c r="CB224" s="6"/>
      <c r="CC224" s="4"/>
      <c r="CD224" s="6"/>
      <c r="CE224" s="5"/>
      <c r="CF224" s="5"/>
      <c r="CG224" s="4"/>
      <c r="CH224" s="6"/>
      <c r="CI224" s="4"/>
      <c r="CJ224" s="6"/>
      <c r="CK224" s="5"/>
      <c r="CL224" s="5"/>
      <c r="CM224" s="4"/>
      <c r="CN224" s="6"/>
      <c r="CO224" s="4"/>
      <c r="CP224" s="6"/>
      <c r="CQ224" s="5"/>
      <c r="CR224" s="5"/>
      <c r="CS224" s="4"/>
      <c r="CT224" s="6"/>
      <c r="CU224" s="4"/>
      <c r="CV224" s="6"/>
      <c r="CW224" s="5"/>
      <c r="CX224" s="5"/>
      <c r="CY224" s="4"/>
      <c r="CZ224" s="6"/>
      <c r="DA224" s="4"/>
      <c r="DB224" s="6"/>
      <c r="DC224" s="5"/>
      <c r="DD224" s="5"/>
      <c r="DE224" s="4"/>
      <c r="DF224" s="6"/>
      <c r="DG224" s="4"/>
      <c r="DH224" s="6"/>
      <c r="DI224" s="5"/>
      <c r="DJ224" s="5"/>
      <c r="DK224" s="4"/>
      <c r="DL224" s="6"/>
      <c r="DM224" s="4"/>
      <c r="DN224" s="6"/>
      <c r="DO224" s="5"/>
      <c r="DP224" s="5"/>
      <c r="DQ224" s="4"/>
      <c r="DR224" s="6"/>
      <c r="DS224" s="4"/>
      <c r="DT224" s="6"/>
      <c r="DU224" s="5"/>
      <c r="DV224" s="5"/>
      <c r="DW224" s="4"/>
      <c r="DX224" s="6"/>
      <c r="DY224" s="4"/>
      <c r="DZ224" s="6"/>
      <c r="EA224" s="5"/>
      <c r="EB224" s="5"/>
      <c r="EC224" s="4">
        <v>1</v>
      </c>
      <c r="ED224" s="6">
        <v>97.71</v>
      </c>
      <c r="EE224" s="4"/>
      <c r="EF224" s="6"/>
      <c r="EG224" s="5"/>
      <c r="EH224" s="5"/>
      <c r="EI224" s="4"/>
      <c r="EJ224" s="6"/>
      <c r="EK224" s="4"/>
      <c r="EL224" s="6"/>
      <c r="EM224" s="5"/>
      <c r="EN224" s="5"/>
      <c r="EO224" s="4"/>
      <c r="EP224" s="6"/>
      <c r="EQ224" s="4"/>
      <c r="ER224" s="6"/>
      <c r="ES224" s="5"/>
      <c r="ET224" s="5"/>
      <c r="EU224" s="4"/>
      <c r="EV224" s="6"/>
      <c r="EW224" s="4"/>
      <c r="EX224" s="6"/>
      <c r="EY224" s="5"/>
      <c r="EZ224" s="5"/>
      <c r="FA224" s="4"/>
      <c r="FB224" s="6"/>
      <c r="FC224" s="4"/>
      <c r="FD224" s="6"/>
      <c r="FE224" s="5"/>
      <c r="FF224" s="5"/>
      <c r="FG224" s="4"/>
      <c r="FH224" s="6"/>
      <c r="FI224" s="4"/>
      <c r="FJ224" s="6"/>
      <c r="FK224" s="5"/>
      <c r="FL224" s="5"/>
      <c r="FM224" s="4"/>
      <c r="FN224" s="6"/>
      <c r="FO224" s="4"/>
      <c r="FP224" s="6"/>
      <c r="FQ224" s="5"/>
      <c r="FR224" s="5"/>
      <c r="FS224" s="4"/>
      <c r="FT224" s="6"/>
      <c r="FU224" s="4"/>
      <c r="FV224" s="6"/>
      <c r="FW224" s="5"/>
      <c r="FX224" s="5"/>
      <c r="FY224" s="4"/>
      <c r="FZ224" s="6"/>
      <c r="GA224" s="4"/>
      <c r="GB224" s="6"/>
      <c r="GC224" s="5"/>
      <c r="GD224" s="5"/>
      <c r="GE224" s="4"/>
      <c r="GF224" s="6"/>
      <c r="GG224" s="4"/>
      <c r="GH224" s="6"/>
      <c r="GI224" s="5"/>
      <c r="GJ224" s="5"/>
      <c r="GK224" s="4"/>
      <c r="GL224" s="6"/>
      <c r="GM224" s="4"/>
      <c r="GN224" s="6"/>
      <c r="GO224" s="5"/>
      <c r="GP224" s="5"/>
      <c r="GQ224" s="4"/>
      <c r="GR224" s="6"/>
      <c r="GS224" s="4"/>
      <c r="GT224" s="6"/>
      <c r="GU224" s="5"/>
      <c r="GV224" s="5"/>
      <c r="GW224" s="4"/>
      <c r="GX224" s="6"/>
      <c r="GY224" s="4"/>
      <c r="GZ224" s="6"/>
      <c r="HA224" s="5"/>
      <c r="HB224" s="5"/>
      <c r="HC224" s="4"/>
      <c r="HD224" s="6"/>
      <c r="HE224" s="4"/>
      <c r="HF224" s="6"/>
      <c r="HG224" s="5"/>
      <c r="HH224" s="5"/>
      <c r="HI224" s="4"/>
      <c r="HJ224" s="6"/>
      <c r="HK224" s="4"/>
      <c r="HL224" s="6"/>
      <c r="HM224" s="5"/>
      <c r="HN224" s="5"/>
      <c r="HO224" s="4"/>
      <c r="HP224" s="6"/>
      <c r="HQ224" s="4"/>
      <c r="HR224" s="6"/>
      <c r="HS224" s="5"/>
      <c r="HT224" s="5"/>
      <c r="HU224" s="4"/>
      <c r="HV224" s="6"/>
      <c r="HW224" s="4"/>
      <c r="HX224" s="6"/>
      <c r="HY224" s="5"/>
      <c r="HZ224" s="5"/>
      <c r="IA224" s="4"/>
      <c r="IB224" s="6"/>
      <c r="IC224" s="4"/>
      <c r="ID224" s="6"/>
      <c r="IE224" s="5"/>
      <c r="IF224" s="5"/>
      <c r="IG224" s="4"/>
      <c r="IH224" s="6"/>
      <c r="II224" s="4"/>
      <c r="IJ224" s="6"/>
      <c r="IK224" s="5"/>
      <c r="IL224" s="5"/>
      <c r="IM224" s="4"/>
      <c r="IN224" s="6"/>
      <c r="IO224" s="4"/>
      <c r="IP224" s="6"/>
      <c r="IQ224" s="5"/>
      <c r="IR224" s="5"/>
      <c r="IS224" s="4"/>
      <c r="IT224" s="6"/>
      <c r="IU224" s="4"/>
      <c r="IV224" s="6"/>
      <c r="IW224" s="5"/>
      <c r="IX224" s="5"/>
      <c r="IY224" s="4"/>
      <c r="IZ224" s="6"/>
      <c r="JA224" s="4"/>
      <c r="JB224" s="6"/>
      <c r="JC224" s="5"/>
      <c r="JD224" s="5"/>
      <c r="JE224" s="4"/>
      <c r="JF224" s="6"/>
      <c r="JG224" s="4"/>
      <c r="JH224" s="6"/>
      <c r="JI224" s="5"/>
      <c r="JJ224" s="5"/>
      <c r="JK224" s="4"/>
      <c r="JL224" s="6"/>
      <c r="JM224" s="4"/>
      <c r="JN224" s="6"/>
      <c r="JO224" s="5"/>
      <c r="JP224" s="5"/>
      <c r="JQ224" s="4"/>
      <c r="JR224" s="6"/>
      <c r="JS224" s="4"/>
      <c r="JT224" s="6"/>
      <c r="JU224" s="5"/>
      <c r="JV224" s="5"/>
      <c r="JW224" s="4"/>
      <c r="JX224" s="6"/>
      <c r="JY224" s="4"/>
      <c r="JZ224" s="6"/>
      <c r="KA224" s="5"/>
      <c r="KB224" s="5"/>
      <c r="KC224" s="4"/>
      <c r="KD224" s="6"/>
      <c r="KE224" s="4"/>
      <c r="KF224" s="6"/>
      <c r="KG224" s="5"/>
      <c r="KH224" s="5"/>
      <c r="KI224" s="4"/>
      <c r="KJ224" s="6"/>
      <c r="KK224" s="4"/>
      <c r="KL224" s="6"/>
      <c r="KM224" s="5"/>
      <c r="KN224" s="5"/>
    </row>
    <row r="225">
      <c r="A225" s="3" t="s">
        <v>85</v>
      </c>
      <c r="B225" s="3" t="s">
        <v>86</v>
      </c>
      <c r="C225" s="3" t="s">
        <v>87</v>
      </c>
      <c r="D225" s="3" t="s">
        <v>396</v>
      </c>
      <c r="E225" s="3" t="s">
        <v>425</v>
      </c>
      <c r="F225" s="3" t="s">
        <v>426</v>
      </c>
      <c r="G225" s="3" t="s">
        <v>427</v>
      </c>
      <c r="H225" s="3" t="s">
        <v>280</v>
      </c>
      <c r="I225" s="3" t="s">
        <v>1374</v>
      </c>
      <c r="J225" s="3" t="s">
        <v>1319</v>
      </c>
      <c r="K225" s="4">
        <v>621</v>
      </c>
      <c r="L225" s="4">
        <f>=ROUNDDOWN(64.020618556701,0)</f>
      </c>
      <c r="M225" s="4"/>
      <c r="N225" s="5">
        <v>1</v>
      </c>
      <c r="O225" s="4"/>
      <c r="P225" s="4">
        <f>=ROUNDDOWN({0},0)</f>
      </c>
      <c r="Q225" s="4"/>
      <c r="R225" s="5"/>
      <c r="S225" s="4">
        <v>4</v>
      </c>
      <c r="T225" s="6">
        <v>360.43</v>
      </c>
      <c r="U225" s="4"/>
      <c r="V225" s="6"/>
      <c r="W225" s="5"/>
      <c r="X225" s="5"/>
      <c r="Y225" s="4"/>
      <c r="Z225" s="6"/>
      <c r="AA225" s="4"/>
      <c r="AB225" s="6"/>
      <c r="AC225" s="5"/>
      <c r="AD225" s="5"/>
      <c r="AE225" s="4"/>
      <c r="AF225" s="6"/>
      <c r="AG225" s="4"/>
      <c r="AH225" s="6"/>
      <c r="AI225" s="5"/>
      <c r="AJ225" s="5"/>
      <c r="AK225" s="4"/>
      <c r="AL225" s="6"/>
      <c r="AM225" s="4"/>
      <c r="AN225" s="6"/>
      <c r="AO225" s="5"/>
      <c r="AP225" s="5"/>
      <c r="AQ225" s="4"/>
      <c r="AR225" s="6"/>
      <c r="AS225" s="4"/>
      <c r="AT225" s="6"/>
      <c r="AU225" s="5"/>
      <c r="AV225" s="5"/>
      <c r="AW225" s="4"/>
      <c r="AX225" s="6"/>
      <c r="AY225" s="4"/>
      <c r="AZ225" s="6"/>
      <c r="BA225" s="5"/>
      <c r="BB225" s="5"/>
      <c r="BC225" s="4"/>
      <c r="BD225" s="6"/>
      <c r="BE225" s="4"/>
      <c r="BF225" s="6"/>
      <c r="BG225" s="5"/>
      <c r="BH225" s="5"/>
      <c r="BI225" s="4">
        <v>2</v>
      </c>
      <c r="BJ225" s="6">
        <v>189.88</v>
      </c>
      <c r="BK225" s="4"/>
      <c r="BL225" s="6"/>
      <c r="BM225" s="5"/>
      <c r="BN225" s="5"/>
      <c r="BO225" s="4">
        <v>1</v>
      </c>
      <c r="BP225" s="6">
        <v>85.27</v>
      </c>
      <c r="BQ225" s="4"/>
      <c r="BR225" s="6"/>
      <c r="BS225" s="5"/>
      <c r="BT225" s="5"/>
      <c r="BU225" s="4"/>
      <c r="BV225" s="6"/>
      <c r="BW225" s="4"/>
      <c r="BX225" s="6"/>
      <c r="BY225" s="5"/>
      <c r="BZ225" s="5"/>
      <c r="CA225" s="4"/>
      <c r="CB225" s="6"/>
      <c r="CC225" s="4"/>
      <c r="CD225" s="6"/>
      <c r="CE225" s="5"/>
      <c r="CF225" s="5"/>
      <c r="CG225" s="4"/>
      <c r="CH225" s="6"/>
      <c r="CI225" s="4"/>
      <c r="CJ225" s="6"/>
      <c r="CK225" s="5"/>
      <c r="CL225" s="5"/>
      <c r="CM225" s="4"/>
      <c r="CN225" s="6"/>
      <c r="CO225" s="4"/>
      <c r="CP225" s="6"/>
      <c r="CQ225" s="5"/>
      <c r="CR225" s="5"/>
      <c r="CS225" s="4"/>
      <c r="CT225" s="6"/>
      <c r="CU225" s="4"/>
      <c r="CV225" s="6"/>
      <c r="CW225" s="5"/>
      <c r="CX225" s="5"/>
      <c r="CY225" s="4"/>
      <c r="CZ225" s="6"/>
      <c r="DA225" s="4"/>
      <c r="DB225" s="6"/>
      <c r="DC225" s="5"/>
      <c r="DD225" s="5"/>
      <c r="DE225" s="4"/>
      <c r="DF225" s="6"/>
      <c r="DG225" s="4"/>
      <c r="DH225" s="6"/>
      <c r="DI225" s="5"/>
      <c r="DJ225" s="5"/>
      <c r="DK225" s="4"/>
      <c r="DL225" s="6"/>
      <c r="DM225" s="4"/>
      <c r="DN225" s="6"/>
      <c r="DO225" s="5"/>
      <c r="DP225" s="5"/>
      <c r="DQ225" s="4"/>
      <c r="DR225" s="6"/>
      <c r="DS225" s="4"/>
      <c r="DT225" s="6"/>
      <c r="DU225" s="5"/>
      <c r="DV225" s="5"/>
      <c r="DW225" s="4"/>
      <c r="DX225" s="6"/>
      <c r="DY225" s="4"/>
      <c r="DZ225" s="6"/>
      <c r="EA225" s="5"/>
      <c r="EB225" s="5"/>
      <c r="EC225" s="4"/>
      <c r="ED225" s="6"/>
      <c r="EE225" s="4"/>
      <c r="EF225" s="6"/>
      <c r="EG225" s="5"/>
      <c r="EH225" s="5"/>
      <c r="EI225" s="4"/>
      <c r="EJ225" s="6"/>
      <c r="EK225" s="4"/>
      <c r="EL225" s="6"/>
      <c r="EM225" s="5"/>
      <c r="EN225" s="5"/>
      <c r="EO225" s="4"/>
      <c r="EP225" s="6"/>
      <c r="EQ225" s="4"/>
      <c r="ER225" s="6"/>
      <c r="ES225" s="5"/>
      <c r="ET225" s="5"/>
      <c r="EU225" s="4"/>
      <c r="EV225" s="6"/>
      <c r="EW225" s="4"/>
      <c r="EX225" s="6"/>
      <c r="EY225" s="5"/>
      <c r="EZ225" s="5"/>
      <c r="FA225" s="4"/>
      <c r="FB225" s="6"/>
      <c r="FC225" s="4"/>
      <c r="FD225" s="6"/>
      <c r="FE225" s="5"/>
      <c r="FF225" s="5"/>
      <c r="FG225" s="4"/>
      <c r="FH225" s="6"/>
      <c r="FI225" s="4"/>
      <c r="FJ225" s="6"/>
      <c r="FK225" s="5"/>
      <c r="FL225" s="5"/>
      <c r="FM225" s="4"/>
      <c r="FN225" s="6"/>
      <c r="FO225" s="4"/>
      <c r="FP225" s="6"/>
      <c r="FQ225" s="5"/>
      <c r="FR225" s="5"/>
      <c r="FS225" s="4">
        <v>1</v>
      </c>
      <c r="FT225" s="6">
        <v>85.28</v>
      </c>
      <c r="FU225" s="4"/>
      <c r="FV225" s="6"/>
      <c r="FW225" s="5"/>
      <c r="FX225" s="5"/>
      <c r="FY225" s="4"/>
      <c r="FZ225" s="6"/>
      <c r="GA225" s="4"/>
      <c r="GB225" s="6"/>
      <c r="GC225" s="5"/>
      <c r="GD225" s="5"/>
      <c r="GE225" s="4"/>
      <c r="GF225" s="6"/>
      <c r="GG225" s="4"/>
      <c r="GH225" s="6"/>
      <c r="GI225" s="5"/>
      <c r="GJ225" s="5"/>
      <c r="GK225" s="4"/>
      <c r="GL225" s="6"/>
      <c r="GM225" s="4"/>
      <c r="GN225" s="6"/>
      <c r="GO225" s="5"/>
      <c r="GP225" s="5"/>
      <c r="GQ225" s="4"/>
      <c r="GR225" s="6"/>
      <c r="GS225" s="4"/>
      <c r="GT225" s="6"/>
      <c r="GU225" s="5"/>
      <c r="GV225" s="5"/>
      <c r="GW225" s="4"/>
      <c r="GX225" s="6"/>
      <c r="GY225" s="4"/>
      <c r="GZ225" s="6"/>
      <c r="HA225" s="5"/>
      <c r="HB225" s="5"/>
      <c r="HC225" s="4"/>
      <c r="HD225" s="6"/>
      <c r="HE225" s="4"/>
      <c r="HF225" s="6"/>
      <c r="HG225" s="5"/>
      <c r="HH225" s="5"/>
      <c r="HI225" s="4"/>
      <c r="HJ225" s="6"/>
      <c r="HK225" s="4"/>
      <c r="HL225" s="6"/>
      <c r="HM225" s="5"/>
      <c r="HN225" s="5"/>
      <c r="HO225" s="4"/>
      <c r="HP225" s="6"/>
      <c r="HQ225" s="4"/>
      <c r="HR225" s="6"/>
      <c r="HS225" s="5"/>
      <c r="HT225" s="5"/>
      <c r="HU225" s="4"/>
      <c r="HV225" s="6"/>
      <c r="HW225" s="4"/>
      <c r="HX225" s="6"/>
      <c r="HY225" s="5"/>
      <c r="HZ225" s="5"/>
      <c r="IA225" s="4"/>
      <c r="IB225" s="6"/>
      <c r="IC225" s="4"/>
      <c r="ID225" s="6"/>
      <c r="IE225" s="5"/>
      <c r="IF225" s="5"/>
      <c r="IG225" s="4"/>
      <c r="IH225" s="6"/>
      <c r="II225" s="4"/>
      <c r="IJ225" s="6"/>
      <c r="IK225" s="5"/>
      <c r="IL225" s="5"/>
      <c r="IM225" s="4"/>
      <c r="IN225" s="6"/>
      <c r="IO225" s="4"/>
      <c r="IP225" s="6"/>
      <c r="IQ225" s="5"/>
      <c r="IR225" s="5"/>
      <c r="IS225" s="4"/>
      <c r="IT225" s="6"/>
      <c r="IU225" s="4"/>
      <c r="IV225" s="6"/>
      <c r="IW225" s="5"/>
      <c r="IX225" s="5"/>
      <c r="IY225" s="4"/>
      <c r="IZ225" s="6"/>
      <c r="JA225" s="4"/>
      <c r="JB225" s="6"/>
      <c r="JC225" s="5"/>
      <c r="JD225" s="5"/>
      <c r="JE225" s="4"/>
      <c r="JF225" s="6"/>
      <c r="JG225" s="4"/>
      <c r="JH225" s="6"/>
      <c r="JI225" s="5"/>
      <c r="JJ225" s="5"/>
      <c r="JK225" s="4"/>
      <c r="JL225" s="6"/>
      <c r="JM225" s="4"/>
      <c r="JN225" s="6"/>
      <c r="JO225" s="5"/>
      <c r="JP225" s="5"/>
      <c r="JQ225" s="4"/>
      <c r="JR225" s="6"/>
      <c r="JS225" s="4"/>
      <c r="JT225" s="6"/>
      <c r="JU225" s="5"/>
      <c r="JV225" s="5"/>
      <c r="JW225" s="4"/>
      <c r="JX225" s="6"/>
      <c r="JY225" s="4"/>
      <c r="JZ225" s="6"/>
      <c r="KA225" s="5"/>
      <c r="KB225" s="5"/>
      <c r="KC225" s="4"/>
      <c r="KD225" s="6"/>
      <c r="KE225" s="4"/>
      <c r="KF225" s="6"/>
      <c r="KG225" s="5"/>
      <c r="KH225" s="5"/>
      <c r="KI225" s="4"/>
      <c r="KJ225" s="6"/>
      <c r="KK225" s="4"/>
      <c r="KL225" s="6"/>
      <c r="KM225" s="5"/>
      <c r="KN225" s="5"/>
    </row>
    <row r="226">
      <c r="A226" s="3" t="s">
        <v>85</v>
      </c>
      <c r="B226" s="3" t="s">
        <v>86</v>
      </c>
      <c r="C226" s="3" t="s">
        <v>87</v>
      </c>
      <c r="D226" s="3" t="s">
        <v>396</v>
      </c>
      <c r="E226" s="3" t="s">
        <v>428</v>
      </c>
      <c r="F226" s="3" t="s">
        <v>429</v>
      </c>
      <c r="G226" s="3" t="s">
        <v>430</v>
      </c>
      <c r="H226" s="3" t="s">
        <v>155</v>
      </c>
      <c r="I226" s="3" t="s">
        <v>1380</v>
      </c>
      <c r="J226" s="3" t="s">
        <v>1318</v>
      </c>
      <c r="K226" s="4">
        <v>141</v>
      </c>
      <c r="L226" s="4">
        <f>=ROUNDDOWN(12.8181818181818,0)</f>
      </c>
      <c r="M226" s="4"/>
      <c r="N226" s="5"/>
      <c r="O226" s="4"/>
      <c r="P226" s="4">
        <f>=ROUNDDOWN({0},0)</f>
      </c>
      <c r="Q226" s="4"/>
      <c r="R226" s="5"/>
      <c r="S226" s="4">
        <v>8</v>
      </c>
      <c r="T226" s="6">
        <v>355.61</v>
      </c>
      <c r="U226" s="4"/>
      <c r="V226" s="6"/>
      <c r="W226" s="5"/>
      <c r="X226" s="5"/>
      <c r="Y226" s="4">
        <v>4</v>
      </c>
      <c r="Z226" s="6">
        <v>186.6</v>
      </c>
      <c r="AA226" s="4"/>
      <c r="AB226" s="6"/>
      <c r="AC226" s="5"/>
      <c r="AD226" s="5"/>
      <c r="AE226" s="4"/>
      <c r="AF226" s="6"/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>
        <v>1</v>
      </c>
      <c r="AR226" s="6">
        <v>43.01</v>
      </c>
      <c r="AS226" s="4"/>
      <c r="AT226" s="6"/>
      <c r="AU226" s="5"/>
      <c r="AV226" s="5"/>
      <c r="AW226" s="4">
        <v>2</v>
      </c>
      <c r="AX226" s="6">
        <v>80.64</v>
      </c>
      <c r="AY226" s="4"/>
      <c r="AZ226" s="6"/>
      <c r="BA226" s="5"/>
      <c r="BB226" s="5"/>
      <c r="BC226" s="4"/>
      <c r="BD226" s="6"/>
      <c r="BE226" s="4"/>
      <c r="BF226" s="6"/>
      <c r="BG226" s="5"/>
      <c r="BH226" s="5"/>
      <c r="BI226" s="4"/>
      <c r="BJ226" s="6"/>
      <c r="BK226" s="4"/>
      <c r="BL226" s="6"/>
      <c r="BM226" s="5"/>
      <c r="BN226" s="5"/>
      <c r="BO226" s="4"/>
      <c r="BP226" s="6"/>
      <c r="BQ226" s="4"/>
      <c r="BR226" s="6"/>
      <c r="BS226" s="5"/>
      <c r="BT226" s="5"/>
      <c r="BU226" s="4"/>
      <c r="BV226" s="6"/>
      <c r="BW226" s="4"/>
      <c r="BX226" s="6"/>
      <c r="BY226" s="5"/>
      <c r="BZ226" s="5"/>
      <c r="CA226" s="4"/>
      <c r="CB226" s="6"/>
      <c r="CC226" s="4"/>
      <c r="CD226" s="6"/>
      <c r="CE226" s="5"/>
      <c r="CF226" s="5"/>
      <c r="CG226" s="4"/>
      <c r="CH226" s="6"/>
      <c r="CI226" s="4"/>
      <c r="CJ226" s="6"/>
      <c r="CK226" s="5"/>
      <c r="CL226" s="5"/>
      <c r="CM226" s="4"/>
      <c r="CN226" s="6"/>
      <c r="CO226" s="4"/>
      <c r="CP226" s="6"/>
      <c r="CQ226" s="5"/>
      <c r="CR226" s="5"/>
      <c r="CS226" s="4">
        <v>1</v>
      </c>
      <c r="CT226" s="6">
        <v>45.36</v>
      </c>
      <c r="CU226" s="4"/>
      <c r="CV226" s="6"/>
      <c r="CW226" s="5"/>
      <c r="CX226" s="5"/>
      <c r="CY226" s="4"/>
      <c r="CZ226" s="6"/>
      <c r="DA226" s="4"/>
      <c r="DB226" s="6"/>
      <c r="DC226" s="5"/>
      <c r="DD226" s="5"/>
      <c r="DE226" s="4"/>
      <c r="DF226" s="6"/>
      <c r="DG226" s="4"/>
      <c r="DH226" s="6"/>
      <c r="DI226" s="5"/>
      <c r="DJ226" s="5"/>
      <c r="DK226" s="4"/>
      <c r="DL226" s="6"/>
      <c r="DM226" s="4"/>
      <c r="DN226" s="6"/>
      <c r="DO226" s="5"/>
      <c r="DP226" s="5"/>
      <c r="DQ226" s="4"/>
      <c r="DR226" s="6"/>
      <c r="DS226" s="4"/>
      <c r="DT226" s="6"/>
      <c r="DU226" s="5"/>
      <c r="DV226" s="5"/>
      <c r="DW226" s="4"/>
      <c r="DX226" s="6"/>
      <c r="DY226" s="4"/>
      <c r="DZ226" s="6"/>
      <c r="EA226" s="5"/>
      <c r="EB226" s="5"/>
      <c r="EC226" s="4"/>
      <c r="ED226" s="6"/>
      <c r="EE226" s="4"/>
      <c r="EF226" s="6"/>
      <c r="EG226" s="5"/>
      <c r="EH226" s="5"/>
      <c r="EI226" s="4"/>
      <c r="EJ226" s="6"/>
      <c r="EK226" s="4"/>
      <c r="EL226" s="6"/>
      <c r="EM226" s="5"/>
      <c r="EN226" s="5"/>
      <c r="EO226" s="4"/>
      <c r="EP226" s="6"/>
      <c r="EQ226" s="4"/>
      <c r="ER226" s="6"/>
      <c r="ES226" s="5"/>
      <c r="ET226" s="5"/>
      <c r="EU226" s="4"/>
      <c r="EV226" s="6"/>
      <c r="EW226" s="4"/>
      <c r="EX226" s="6"/>
      <c r="EY226" s="5"/>
      <c r="EZ226" s="5"/>
      <c r="FA226" s="4"/>
      <c r="FB226" s="6"/>
      <c r="FC226" s="4"/>
      <c r="FD226" s="6"/>
      <c r="FE226" s="5"/>
      <c r="FF226" s="5"/>
      <c r="FG226" s="4"/>
      <c r="FH226" s="6"/>
      <c r="FI226" s="4"/>
      <c r="FJ226" s="6"/>
      <c r="FK226" s="5"/>
      <c r="FL226" s="5"/>
      <c r="FM226" s="4"/>
      <c r="FN226" s="6"/>
      <c r="FO226" s="4"/>
      <c r="FP226" s="6"/>
      <c r="FQ226" s="5"/>
      <c r="FR226" s="5"/>
      <c r="FS226" s="4"/>
      <c r="FT226" s="6"/>
      <c r="FU226" s="4"/>
      <c r="FV226" s="6"/>
      <c r="FW226" s="5"/>
      <c r="FX226" s="5"/>
      <c r="FY226" s="4"/>
      <c r="FZ226" s="6"/>
      <c r="GA226" s="4"/>
      <c r="GB226" s="6"/>
      <c r="GC226" s="5"/>
      <c r="GD226" s="5"/>
      <c r="GE226" s="4"/>
      <c r="GF226" s="6"/>
      <c r="GG226" s="4"/>
      <c r="GH226" s="6"/>
      <c r="GI226" s="5"/>
      <c r="GJ226" s="5"/>
      <c r="GK226" s="4"/>
      <c r="GL226" s="6"/>
      <c r="GM226" s="4"/>
      <c r="GN226" s="6"/>
      <c r="GO226" s="5"/>
      <c r="GP226" s="5"/>
      <c r="GQ226" s="4"/>
      <c r="GR226" s="6"/>
      <c r="GS226" s="4"/>
      <c r="GT226" s="6"/>
      <c r="GU226" s="5"/>
      <c r="GV226" s="5"/>
      <c r="GW226" s="4"/>
      <c r="GX226" s="6"/>
      <c r="GY226" s="4"/>
      <c r="GZ226" s="6"/>
      <c r="HA226" s="5"/>
      <c r="HB226" s="5"/>
      <c r="HC226" s="4"/>
      <c r="HD226" s="6"/>
      <c r="HE226" s="4"/>
      <c r="HF226" s="6"/>
      <c r="HG226" s="5"/>
      <c r="HH226" s="5"/>
      <c r="HI226" s="4"/>
      <c r="HJ226" s="6"/>
      <c r="HK226" s="4"/>
      <c r="HL226" s="6"/>
      <c r="HM226" s="5"/>
      <c r="HN226" s="5"/>
      <c r="HO226" s="4"/>
      <c r="HP226" s="6"/>
      <c r="HQ226" s="4"/>
      <c r="HR226" s="6"/>
      <c r="HS226" s="5"/>
      <c r="HT226" s="5"/>
      <c r="HU226" s="4"/>
      <c r="HV226" s="6"/>
      <c r="HW226" s="4"/>
      <c r="HX226" s="6"/>
      <c r="HY226" s="5"/>
      <c r="HZ226" s="5"/>
      <c r="IA226" s="4"/>
      <c r="IB226" s="6"/>
      <c r="IC226" s="4"/>
      <c r="ID226" s="6"/>
      <c r="IE226" s="5"/>
      <c r="IF226" s="5"/>
      <c r="IG226" s="4"/>
      <c r="IH226" s="6"/>
      <c r="II226" s="4"/>
      <c r="IJ226" s="6"/>
      <c r="IK226" s="5"/>
      <c r="IL226" s="5"/>
      <c r="IM226" s="4"/>
      <c r="IN226" s="6"/>
      <c r="IO226" s="4"/>
      <c r="IP226" s="6"/>
      <c r="IQ226" s="5"/>
      <c r="IR226" s="5"/>
      <c r="IS226" s="4"/>
      <c r="IT226" s="6"/>
      <c r="IU226" s="4"/>
      <c r="IV226" s="6"/>
      <c r="IW226" s="5"/>
      <c r="IX226" s="5"/>
      <c r="IY226" s="4"/>
      <c r="IZ226" s="6"/>
      <c r="JA226" s="4"/>
      <c r="JB226" s="6"/>
      <c r="JC226" s="5"/>
      <c r="JD226" s="5"/>
      <c r="JE226" s="4"/>
      <c r="JF226" s="6"/>
      <c r="JG226" s="4"/>
      <c r="JH226" s="6"/>
      <c r="JI226" s="5"/>
      <c r="JJ226" s="5"/>
      <c r="JK226" s="4"/>
      <c r="JL226" s="6"/>
      <c r="JM226" s="4"/>
      <c r="JN226" s="6"/>
      <c r="JO226" s="5"/>
      <c r="JP226" s="5"/>
      <c r="JQ226" s="4"/>
      <c r="JR226" s="6"/>
      <c r="JS226" s="4"/>
      <c r="JT226" s="6"/>
      <c r="JU226" s="5"/>
      <c r="JV226" s="5"/>
      <c r="JW226" s="4"/>
      <c r="JX226" s="6"/>
      <c r="JY226" s="4"/>
      <c r="JZ226" s="6"/>
      <c r="KA226" s="5"/>
      <c r="KB226" s="5"/>
      <c r="KC226" s="4"/>
      <c r="KD226" s="6"/>
      <c r="KE226" s="4"/>
      <c r="KF226" s="6"/>
      <c r="KG226" s="5"/>
      <c r="KH226" s="5"/>
      <c r="KI226" s="4"/>
      <c r="KJ226" s="6"/>
      <c r="KK226" s="4"/>
      <c r="KL226" s="6"/>
      <c r="KM226" s="5"/>
      <c r="KN226" s="5"/>
    </row>
    <row r="227">
      <c r="A227" s="3" t="s">
        <v>85</v>
      </c>
      <c r="B227" s="3" t="s">
        <v>86</v>
      </c>
      <c r="C227" s="3" t="s">
        <v>87</v>
      </c>
      <c r="D227" s="3" t="s">
        <v>396</v>
      </c>
      <c r="E227" s="3" t="s">
        <v>431</v>
      </c>
      <c r="F227" s="3" t="s">
        <v>432</v>
      </c>
      <c r="G227" s="3" t="s">
        <v>433</v>
      </c>
      <c r="H227" s="3" t="s">
        <v>165</v>
      </c>
      <c r="I227" s="3" t="s">
        <v>1311</v>
      </c>
      <c r="J227" s="3" t="s">
        <v>1318</v>
      </c>
      <c r="K227" s="4">
        <v>288</v>
      </c>
      <c r="L227" s="4">
        <f>=ROUNDDOWN(26.9158878504673,0)</f>
      </c>
      <c r="M227" s="4"/>
      <c r="N227" s="5"/>
      <c r="O227" s="4"/>
      <c r="P227" s="4">
        <f>=ROUNDDOWN({0},0)</f>
      </c>
      <c r="Q227" s="4"/>
      <c r="R227" s="5"/>
      <c r="S227" s="4">
        <v>7</v>
      </c>
      <c r="T227" s="6">
        <v>339.39</v>
      </c>
      <c r="U227" s="4"/>
      <c r="V227" s="6"/>
      <c r="W227" s="5"/>
      <c r="X227" s="5"/>
      <c r="Y227" s="4">
        <v>4</v>
      </c>
      <c r="Z227" s="6">
        <v>196.98</v>
      </c>
      <c r="AA227" s="4"/>
      <c r="AB227" s="6"/>
      <c r="AC227" s="5"/>
      <c r="AD227" s="5"/>
      <c r="AE227" s="4"/>
      <c r="AF227" s="6"/>
      <c r="AG227" s="4"/>
      <c r="AH227" s="6"/>
      <c r="AI227" s="5"/>
      <c r="AJ227" s="5"/>
      <c r="AK227" s="4">
        <v>1</v>
      </c>
      <c r="AL227" s="6">
        <v>46.65</v>
      </c>
      <c r="AM227" s="4"/>
      <c r="AN227" s="6"/>
      <c r="AO227" s="5"/>
      <c r="AP227" s="5"/>
      <c r="AQ227" s="4"/>
      <c r="AR227" s="6"/>
      <c r="AS227" s="4"/>
      <c r="AT227" s="6"/>
      <c r="AU227" s="5"/>
      <c r="AV227" s="5"/>
      <c r="AW227" s="4">
        <v>2</v>
      </c>
      <c r="AX227" s="6">
        <v>95.76</v>
      </c>
      <c r="AY227" s="4"/>
      <c r="AZ227" s="6"/>
      <c r="BA227" s="5"/>
      <c r="BB227" s="5"/>
      <c r="BC227" s="4"/>
      <c r="BD227" s="6"/>
      <c r="BE227" s="4"/>
      <c r="BF227" s="6"/>
      <c r="BG227" s="5"/>
      <c r="BH227" s="5"/>
      <c r="BI227" s="4"/>
      <c r="BJ227" s="6"/>
      <c r="BK227" s="4"/>
      <c r="BL227" s="6"/>
      <c r="BM227" s="5"/>
      <c r="BN227" s="5"/>
      <c r="BO227" s="4"/>
      <c r="BP227" s="6"/>
      <c r="BQ227" s="4"/>
      <c r="BR227" s="6"/>
      <c r="BS227" s="5"/>
      <c r="BT227" s="5"/>
      <c r="BU227" s="4"/>
      <c r="BV227" s="6"/>
      <c r="BW227" s="4"/>
      <c r="BX227" s="6"/>
      <c r="BY227" s="5"/>
      <c r="BZ227" s="5"/>
      <c r="CA227" s="4"/>
      <c r="CB227" s="6"/>
      <c r="CC227" s="4"/>
      <c r="CD227" s="6"/>
      <c r="CE227" s="5"/>
      <c r="CF227" s="5"/>
      <c r="CG227" s="4"/>
      <c r="CH227" s="6"/>
      <c r="CI227" s="4"/>
      <c r="CJ227" s="6"/>
      <c r="CK227" s="5"/>
      <c r="CL227" s="5"/>
      <c r="CM227" s="4"/>
      <c r="CN227" s="6"/>
      <c r="CO227" s="4"/>
      <c r="CP227" s="6"/>
      <c r="CQ227" s="5"/>
      <c r="CR227" s="5"/>
      <c r="CS227" s="4"/>
      <c r="CT227" s="6"/>
      <c r="CU227" s="4"/>
      <c r="CV227" s="6"/>
      <c r="CW227" s="5"/>
      <c r="CX227" s="5"/>
      <c r="CY227" s="4"/>
      <c r="CZ227" s="6"/>
      <c r="DA227" s="4"/>
      <c r="DB227" s="6"/>
      <c r="DC227" s="5"/>
      <c r="DD227" s="5"/>
      <c r="DE227" s="4"/>
      <c r="DF227" s="6"/>
      <c r="DG227" s="4"/>
      <c r="DH227" s="6"/>
      <c r="DI227" s="5"/>
      <c r="DJ227" s="5"/>
      <c r="DK227" s="4"/>
      <c r="DL227" s="6"/>
      <c r="DM227" s="4"/>
      <c r="DN227" s="6"/>
      <c r="DO227" s="5"/>
      <c r="DP227" s="5"/>
      <c r="DQ227" s="4"/>
      <c r="DR227" s="6"/>
      <c r="DS227" s="4"/>
      <c r="DT227" s="6"/>
      <c r="DU227" s="5"/>
      <c r="DV227" s="5"/>
      <c r="DW227" s="4"/>
      <c r="DX227" s="6"/>
      <c r="DY227" s="4"/>
      <c r="DZ227" s="6"/>
      <c r="EA227" s="5"/>
      <c r="EB227" s="5"/>
      <c r="EC227" s="4"/>
      <c r="ED227" s="6"/>
      <c r="EE227" s="4"/>
      <c r="EF227" s="6"/>
      <c r="EG227" s="5"/>
      <c r="EH227" s="5"/>
      <c r="EI227" s="4"/>
      <c r="EJ227" s="6"/>
      <c r="EK227" s="4"/>
      <c r="EL227" s="6"/>
      <c r="EM227" s="5"/>
      <c r="EN227" s="5"/>
      <c r="EO227" s="4"/>
      <c r="EP227" s="6"/>
      <c r="EQ227" s="4"/>
      <c r="ER227" s="6"/>
      <c r="ES227" s="5"/>
      <c r="ET227" s="5"/>
      <c r="EU227" s="4"/>
      <c r="EV227" s="6"/>
      <c r="EW227" s="4"/>
      <c r="EX227" s="6"/>
      <c r="EY227" s="5"/>
      <c r="EZ227" s="5"/>
      <c r="FA227" s="4"/>
      <c r="FB227" s="6"/>
      <c r="FC227" s="4"/>
      <c r="FD227" s="6"/>
      <c r="FE227" s="5"/>
      <c r="FF227" s="5"/>
      <c r="FG227" s="4"/>
      <c r="FH227" s="6"/>
      <c r="FI227" s="4"/>
      <c r="FJ227" s="6"/>
      <c r="FK227" s="5"/>
      <c r="FL227" s="5"/>
      <c r="FM227" s="4"/>
      <c r="FN227" s="6"/>
      <c r="FO227" s="4"/>
      <c r="FP227" s="6"/>
      <c r="FQ227" s="5"/>
      <c r="FR227" s="5"/>
      <c r="FS227" s="4"/>
      <c r="FT227" s="6"/>
      <c r="FU227" s="4"/>
      <c r="FV227" s="6"/>
      <c r="FW227" s="5"/>
      <c r="FX227" s="5"/>
      <c r="FY227" s="4"/>
      <c r="FZ227" s="6"/>
      <c r="GA227" s="4"/>
      <c r="GB227" s="6"/>
      <c r="GC227" s="5"/>
      <c r="GD227" s="5"/>
      <c r="GE227" s="4"/>
      <c r="GF227" s="6"/>
      <c r="GG227" s="4"/>
      <c r="GH227" s="6"/>
      <c r="GI227" s="5"/>
      <c r="GJ227" s="5"/>
      <c r="GK227" s="4"/>
      <c r="GL227" s="6"/>
      <c r="GM227" s="4"/>
      <c r="GN227" s="6"/>
      <c r="GO227" s="5"/>
      <c r="GP227" s="5"/>
      <c r="GQ227" s="4"/>
      <c r="GR227" s="6"/>
      <c r="GS227" s="4"/>
      <c r="GT227" s="6"/>
      <c r="GU227" s="5"/>
      <c r="GV227" s="5"/>
      <c r="GW227" s="4"/>
      <c r="GX227" s="6"/>
      <c r="GY227" s="4"/>
      <c r="GZ227" s="6"/>
      <c r="HA227" s="5"/>
      <c r="HB227" s="5"/>
      <c r="HC227" s="4"/>
      <c r="HD227" s="6"/>
      <c r="HE227" s="4"/>
      <c r="HF227" s="6"/>
      <c r="HG227" s="5"/>
      <c r="HH227" s="5"/>
      <c r="HI227" s="4"/>
      <c r="HJ227" s="6"/>
      <c r="HK227" s="4"/>
      <c r="HL227" s="6"/>
      <c r="HM227" s="5"/>
      <c r="HN227" s="5"/>
      <c r="HO227" s="4"/>
      <c r="HP227" s="6"/>
      <c r="HQ227" s="4"/>
      <c r="HR227" s="6"/>
      <c r="HS227" s="5"/>
      <c r="HT227" s="5"/>
      <c r="HU227" s="4"/>
      <c r="HV227" s="6"/>
      <c r="HW227" s="4"/>
      <c r="HX227" s="6"/>
      <c r="HY227" s="5"/>
      <c r="HZ227" s="5"/>
      <c r="IA227" s="4"/>
      <c r="IB227" s="6"/>
      <c r="IC227" s="4"/>
      <c r="ID227" s="6"/>
      <c r="IE227" s="5"/>
      <c r="IF227" s="5"/>
      <c r="IG227" s="4"/>
      <c r="IH227" s="6"/>
      <c r="II227" s="4"/>
      <c r="IJ227" s="6"/>
      <c r="IK227" s="5"/>
      <c r="IL227" s="5"/>
      <c r="IM227" s="4"/>
      <c r="IN227" s="6"/>
      <c r="IO227" s="4"/>
      <c r="IP227" s="6"/>
      <c r="IQ227" s="5"/>
      <c r="IR227" s="5"/>
      <c r="IS227" s="4"/>
      <c r="IT227" s="6"/>
      <c r="IU227" s="4"/>
      <c r="IV227" s="6"/>
      <c r="IW227" s="5"/>
      <c r="IX227" s="5"/>
      <c r="IY227" s="4"/>
      <c r="IZ227" s="6"/>
      <c r="JA227" s="4"/>
      <c r="JB227" s="6"/>
      <c r="JC227" s="5"/>
      <c r="JD227" s="5"/>
      <c r="JE227" s="4"/>
      <c r="JF227" s="6"/>
      <c r="JG227" s="4"/>
      <c r="JH227" s="6"/>
      <c r="JI227" s="5"/>
      <c r="JJ227" s="5"/>
      <c r="JK227" s="4"/>
      <c r="JL227" s="6"/>
      <c r="JM227" s="4"/>
      <c r="JN227" s="6"/>
      <c r="JO227" s="5"/>
      <c r="JP227" s="5"/>
      <c r="JQ227" s="4"/>
      <c r="JR227" s="6"/>
      <c r="JS227" s="4"/>
      <c r="JT227" s="6"/>
      <c r="JU227" s="5"/>
      <c r="JV227" s="5"/>
      <c r="JW227" s="4"/>
      <c r="JX227" s="6"/>
      <c r="JY227" s="4"/>
      <c r="JZ227" s="6"/>
      <c r="KA227" s="5"/>
      <c r="KB227" s="5"/>
      <c r="KC227" s="4"/>
      <c r="KD227" s="6"/>
      <c r="KE227" s="4"/>
      <c r="KF227" s="6"/>
      <c r="KG227" s="5"/>
      <c r="KH227" s="5"/>
      <c r="KI227" s="4"/>
      <c r="KJ227" s="6"/>
      <c r="KK227" s="4"/>
      <c r="KL227" s="6"/>
      <c r="KM227" s="5"/>
      <c r="KN227" s="5"/>
    </row>
    <row r="228">
      <c r="A228" s="3" t="s">
        <v>85</v>
      </c>
      <c r="B228" s="3" t="s">
        <v>86</v>
      </c>
      <c r="C228" s="3" t="s">
        <v>87</v>
      </c>
      <c r="D228" s="3" t="s">
        <v>396</v>
      </c>
      <c r="E228" s="3" t="s">
        <v>434</v>
      </c>
      <c r="F228" s="3" t="s">
        <v>435</v>
      </c>
      <c r="G228" s="3" t="s">
        <v>436</v>
      </c>
      <c r="H228" s="3" t="s">
        <v>129</v>
      </c>
      <c r="I228" s="3" t="s">
        <v>1320</v>
      </c>
      <c r="J228" s="3" t="s">
        <v>1318</v>
      </c>
      <c r="K228" s="4">
        <v>271</v>
      </c>
      <c r="L228" s="4">
        <f>=ROUNDDOWN(38.7142857142857,0)</f>
      </c>
      <c r="M228" s="4"/>
      <c r="N228" s="5"/>
      <c r="O228" s="4"/>
      <c r="P228" s="4">
        <f>=ROUNDDOWN({0},0)</f>
      </c>
      <c r="Q228" s="4"/>
      <c r="R228" s="5"/>
      <c r="S228" s="4">
        <v>3</v>
      </c>
      <c r="T228" s="6">
        <v>166.3</v>
      </c>
      <c r="U228" s="4"/>
      <c r="V228" s="6"/>
      <c r="W228" s="5"/>
      <c r="X228" s="5"/>
      <c r="Y228" s="4"/>
      <c r="Z228" s="6"/>
      <c r="AA228" s="4"/>
      <c r="AB228" s="6"/>
      <c r="AC228" s="5"/>
      <c r="AD228" s="5"/>
      <c r="AE228" s="4"/>
      <c r="AF228" s="6"/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  <c r="AW228" s="4">
        <v>1</v>
      </c>
      <c r="AX228" s="6">
        <v>55.43</v>
      </c>
      <c r="AY228" s="4"/>
      <c r="AZ228" s="6"/>
      <c r="BA228" s="5"/>
      <c r="BB228" s="5"/>
      <c r="BC228" s="4"/>
      <c r="BD228" s="6"/>
      <c r="BE228" s="4"/>
      <c r="BF228" s="6"/>
      <c r="BG228" s="5"/>
      <c r="BH228" s="5"/>
      <c r="BI228" s="4"/>
      <c r="BJ228" s="6"/>
      <c r="BK228" s="4"/>
      <c r="BL228" s="6"/>
      <c r="BM228" s="5"/>
      <c r="BN228" s="5"/>
      <c r="BO228" s="4">
        <v>2</v>
      </c>
      <c r="BP228" s="6">
        <v>110.87</v>
      </c>
      <c r="BQ228" s="4"/>
      <c r="BR228" s="6"/>
      <c r="BS228" s="5"/>
      <c r="BT228" s="5"/>
      <c r="BU228" s="4"/>
      <c r="BV228" s="6"/>
      <c r="BW228" s="4"/>
      <c r="BX228" s="6"/>
      <c r="BY228" s="5"/>
      <c r="BZ228" s="5"/>
      <c r="CA228" s="4"/>
      <c r="CB228" s="6"/>
      <c r="CC228" s="4"/>
      <c r="CD228" s="6"/>
      <c r="CE228" s="5"/>
      <c r="CF228" s="5"/>
      <c r="CG228" s="4"/>
      <c r="CH228" s="6"/>
      <c r="CI228" s="4"/>
      <c r="CJ228" s="6"/>
      <c r="CK228" s="5"/>
      <c r="CL228" s="5"/>
      <c r="CM228" s="4"/>
      <c r="CN228" s="6"/>
      <c r="CO228" s="4"/>
      <c r="CP228" s="6"/>
      <c r="CQ228" s="5"/>
      <c r="CR228" s="5"/>
      <c r="CS228" s="4"/>
      <c r="CT228" s="6"/>
      <c r="CU228" s="4"/>
      <c r="CV228" s="6"/>
      <c r="CW228" s="5"/>
      <c r="CX228" s="5"/>
      <c r="CY228" s="4"/>
      <c r="CZ228" s="6"/>
      <c r="DA228" s="4"/>
      <c r="DB228" s="6"/>
      <c r="DC228" s="5"/>
      <c r="DD228" s="5"/>
      <c r="DE228" s="4"/>
      <c r="DF228" s="6"/>
      <c r="DG228" s="4"/>
      <c r="DH228" s="6"/>
      <c r="DI228" s="5"/>
      <c r="DJ228" s="5"/>
      <c r="DK228" s="4"/>
      <c r="DL228" s="6"/>
      <c r="DM228" s="4"/>
      <c r="DN228" s="6"/>
      <c r="DO228" s="5"/>
      <c r="DP228" s="5"/>
      <c r="DQ228" s="4"/>
      <c r="DR228" s="6"/>
      <c r="DS228" s="4"/>
      <c r="DT228" s="6"/>
      <c r="DU228" s="5"/>
      <c r="DV228" s="5"/>
      <c r="DW228" s="4"/>
      <c r="DX228" s="6"/>
      <c r="DY228" s="4"/>
      <c r="DZ228" s="6"/>
      <c r="EA228" s="5"/>
      <c r="EB228" s="5"/>
      <c r="EC228" s="4"/>
      <c r="ED228" s="6"/>
      <c r="EE228" s="4"/>
      <c r="EF228" s="6"/>
      <c r="EG228" s="5"/>
      <c r="EH228" s="5"/>
      <c r="EI228" s="4"/>
      <c r="EJ228" s="6"/>
      <c r="EK228" s="4"/>
      <c r="EL228" s="6"/>
      <c r="EM228" s="5"/>
      <c r="EN228" s="5"/>
      <c r="EO228" s="4"/>
      <c r="EP228" s="6"/>
      <c r="EQ228" s="4"/>
      <c r="ER228" s="6"/>
      <c r="ES228" s="5"/>
      <c r="ET228" s="5"/>
      <c r="EU228" s="4"/>
      <c r="EV228" s="6"/>
      <c r="EW228" s="4"/>
      <c r="EX228" s="6"/>
      <c r="EY228" s="5"/>
      <c r="EZ228" s="5"/>
      <c r="FA228" s="4"/>
      <c r="FB228" s="6"/>
      <c r="FC228" s="4"/>
      <c r="FD228" s="6"/>
      <c r="FE228" s="5"/>
      <c r="FF228" s="5"/>
      <c r="FG228" s="4"/>
      <c r="FH228" s="6"/>
      <c r="FI228" s="4"/>
      <c r="FJ228" s="6"/>
      <c r="FK228" s="5"/>
      <c r="FL228" s="5"/>
      <c r="FM228" s="4"/>
      <c r="FN228" s="6"/>
      <c r="FO228" s="4"/>
      <c r="FP228" s="6"/>
      <c r="FQ228" s="5"/>
      <c r="FR228" s="5"/>
      <c r="FS228" s="4"/>
      <c r="FT228" s="6"/>
      <c r="FU228" s="4"/>
      <c r="FV228" s="6"/>
      <c r="FW228" s="5"/>
      <c r="FX228" s="5"/>
      <c r="FY228" s="4"/>
      <c r="FZ228" s="6"/>
      <c r="GA228" s="4"/>
      <c r="GB228" s="6"/>
      <c r="GC228" s="5"/>
      <c r="GD228" s="5"/>
      <c r="GE228" s="4"/>
      <c r="GF228" s="6"/>
      <c r="GG228" s="4"/>
      <c r="GH228" s="6"/>
      <c r="GI228" s="5"/>
      <c r="GJ228" s="5"/>
      <c r="GK228" s="4"/>
      <c r="GL228" s="6"/>
      <c r="GM228" s="4"/>
      <c r="GN228" s="6"/>
      <c r="GO228" s="5"/>
      <c r="GP228" s="5"/>
      <c r="GQ228" s="4"/>
      <c r="GR228" s="6"/>
      <c r="GS228" s="4"/>
      <c r="GT228" s="6"/>
      <c r="GU228" s="5"/>
      <c r="GV228" s="5"/>
      <c r="GW228" s="4"/>
      <c r="GX228" s="6"/>
      <c r="GY228" s="4"/>
      <c r="GZ228" s="6"/>
      <c r="HA228" s="5"/>
      <c r="HB228" s="5"/>
      <c r="HC228" s="4"/>
      <c r="HD228" s="6"/>
      <c r="HE228" s="4"/>
      <c r="HF228" s="6"/>
      <c r="HG228" s="5"/>
      <c r="HH228" s="5"/>
      <c r="HI228" s="4"/>
      <c r="HJ228" s="6"/>
      <c r="HK228" s="4"/>
      <c r="HL228" s="6"/>
      <c r="HM228" s="5"/>
      <c r="HN228" s="5"/>
      <c r="HO228" s="4"/>
      <c r="HP228" s="6"/>
      <c r="HQ228" s="4"/>
      <c r="HR228" s="6"/>
      <c r="HS228" s="5"/>
      <c r="HT228" s="5"/>
      <c r="HU228" s="4"/>
      <c r="HV228" s="6"/>
      <c r="HW228" s="4"/>
      <c r="HX228" s="6"/>
      <c r="HY228" s="5"/>
      <c r="HZ228" s="5"/>
      <c r="IA228" s="4"/>
      <c r="IB228" s="6"/>
      <c r="IC228" s="4"/>
      <c r="ID228" s="6"/>
      <c r="IE228" s="5"/>
      <c r="IF228" s="5"/>
      <c r="IG228" s="4"/>
      <c r="IH228" s="6"/>
      <c r="II228" s="4"/>
      <c r="IJ228" s="6"/>
      <c r="IK228" s="5"/>
      <c r="IL228" s="5"/>
      <c r="IM228" s="4"/>
      <c r="IN228" s="6"/>
      <c r="IO228" s="4"/>
      <c r="IP228" s="6"/>
      <c r="IQ228" s="5"/>
      <c r="IR228" s="5"/>
      <c r="IS228" s="4"/>
      <c r="IT228" s="6"/>
      <c r="IU228" s="4"/>
      <c r="IV228" s="6"/>
      <c r="IW228" s="5"/>
      <c r="IX228" s="5"/>
      <c r="IY228" s="4"/>
      <c r="IZ228" s="6"/>
      <c r="JA228" s="4"/>
      <c r="JB228" s="6"/>
      <c r="JC228" s="5"/>
      <c r="JD228" s="5"/>
      <c r="JE228" s="4"/>
      <c r="JF228" s="6"/>
      <c r="JG228" s="4"/>
      <c r="JH228" s="6"/>
      <c r="JI228" s="5"/>
      <c r="JJ228" s="5"/>
      <c r="JK228" s="4"/>
      <c r="JL228" s="6"/>
      <c r="JM228" s="4"/>
      <c r="JN228" s="6"/>
      <c r="JO228" s="5"/>
      <c r="JP228" s="5"/>
      <c r="JQ228" s="4"/>
      <c r="JR228" s="6"/>
      <c r="JS228" s="4"/>
      <c r="JT228" s="6"/>
      <c r="JU228" s="5"/>
      <c r="JV228" s="5"/>
      <c r="JW228" s="4"/>
      <c r="JX228" s="6"/>
      <c r="JY228" s="4"/>
      <c r="JZ228" s="6"/>
      <c r="KA228" s="5"/>
      <c r="KB228" s="5"/>
      <c r="KC228" s="4"/>
      <c r="KD228" s="6"/>
      <c r="KE228" s="4"/>
      <c r="KF228" s="6"/>
      <c r="KG228" s="5"/>
      <c r="KH228" s="5"/>
      <c r="KI228" s="4"/>
      <c r="KJ228" s="6"/>
      <c r="KK228" s="4"/>
      <c r="KL228" s="6"/>
      <c r="KM228" s="5"/>
      <c r="KN228" s="5"/>
    </row>
    <row r="229">
      <c r="A229" s="3" t="s">
        <v>85</v>
      </c>
      <c r="B229" s="3" t="s">
        <v>86</v>
      </c>
      <c r="C229" s="3" t="s">
        <v>87</v>
      </c>
      <c r="D229" s="3" t="s">
        <v>396</v>
      </c>
      <c r="E229" s="3" t="s">
        <v>434</v>
      </c>
      <c r="F229" s="3" t="s">
        <v>435</v>
      </c>
      <c r="G229" s="3" t="s">
        <v>436</v>
      </c>
      <c r="H229" s="3" t="s">
        <v>129</v>
      </c>
      <c r="I229" s="3" t="s">
        <v>1323</v>
      </c>
      <c r="J229" s="3" t="s">
        <v>1318</v>
      </c>
      <c r="K229" s="4">
        <v>280</v>
      </c>
      <c r="L229" s="4">
        <f>=ROUNDDOWN(35,0)</f>
      </c>
      <c r="M229" s="4"/>
      <c r="N229" s="5"/>
      <c r="O229" s="4"/>
      <c r="P229" s="4">
        <f>=ROUNDDOWN({0},0)</f>
      </c>
      <c r="Q229" s="4"/>
      <c r="R229" s="5"/>
      <c r="S229" s="4">
        <v>2</v>
      </c>
      <c r="T229" s="6">
        <v>106.07</v>
      </c>
      <c r="U229" s="4"/>
      <c r="V229" s="6"/>
      <c r="W229" s="5"/>
      <c r="X229" s="5"/>
      <c r="Y229" s="4"/>
      <c r="Z229" s="6"/>
      <c r="AA229" s="4"/>
      <c r="AB229" s="6"/>
      <c r="AC229" s="5"/>
      <c r="AD229" s="5"/>
      <c r="AE229" s="4">
        <v>1</v>
      </c>
      <c r="AF229" s="6">
        <v>48</v>
      </c>
      <c r="AG229" s="4"/>
      <c r="AH229" s="6"/>
      <c r="AI229" s="5"/>
      <c r="AJ229" s="5"/>
      <c r="AK229" s="4"/>
      <c r="AL229" s="6"/>
      <c r="AM229" s="4"/>
      <c r="AN229" s="6"/>
      <c r="AO229" s="5"/>
      <c r="AP229" s="5"/>
      <c r="AQ229" s="4"/>
      <c r="AR229" s="6"/>
      <c r="AS229" s="4"/>
      <c r="AT229" s="6"/>
      <c r="AU229" s="5"/>
      <c r="AV229" s="5"/>
      <c r="AW229" s="4"/>
      <c r="AX229" s="6"/>
      <c r="AY229" s="4"/>
      <c r="AZ229" s="6"/>
      <c r="BA229" s="5"/>
      <c r="BB229" s="5"/>
      <c r="BC229" s="4"/>
      <c r="BD229" s="6"/>
      <c r="BE229" s="4"/>
      <c r="BF229" s="6"/>
      <c r="BG229" s="5"/>
      <c r="BH229" s="5"/>
      <c r="BI229" s="4"/>
      <c r="BJ229" s="6"/>
      <c r="BK229" s="4"/>
      <c r="BL229" s="6"/>
      <c r="BM229" s="5"/>
      <c r="BN229" s="5"/>
      <c r="BO229" s="4">
        <v>1</v>
      </c>
      <c r="BP229" s="6">
        <v>58.07</v>
      </c>
      <c r="BQ229" s="4"/>
      <c r="BR229" s="6"/>
      <c r="BS229" s="5"/>
      <c r="BT229" s="5"/>
      <c r="BU229" s="4"/>
      <c r="BV229" s="6"/>
      <c r="BW229" s="4"/>
      <c r="BX229" s="6"/>
      <c r="BY229" s="5"/>
      <c r="BZ229" s="5"/>
      <c r="CA229" s="4"/>
      <c r="CB229" s="6"/>
      <c r="CC229" s="4"/>
      <c r="CD229" s="6"/>
      <c r="CE229" s="5"/>
      <c r="CF229" s="5"/>
      <c r="CG229" s="4"/>
      <c r="CH229" s="6"/>
      <c r="CI229" s="4"/>
      <c r="CJ229" s="6"/>
      <c r="CK229" s="5"/>
      <c r="CL229" s="5"/>
      <c r="CM229" s="4"/>
      <c r="CN229" s="6"/>
      <c r="CO229" s="4"/>
      <c r="CP229" s="6"/>
      <c r="CQ229" s="5"/>
      <c r="CR229" s="5"/>
      <c r="CS229" s="4"/>
      <c r="CT229" s="6"/>
      <c r="CU229" s="4"/>
      <c r="CV229" s="6"/>
      <c r="CW229" s="5"/>
      <c r="CX229" s="5"/>
      <c r="CY229" s="4"/>
      <c r="CZ229" s="6"/>
      <c r="DA229" s="4"/>
      <c r="DB229" s="6"/>
      <c r="DC229" s="5"/>
      <c r="DD229" s="5"/>
      <c r="DE229" s="4"/>
      <c r="DF229" s="6"/>
      <c r="DG229" s="4"/>
      <c r="DH229" s="6"/>
      <c r="DI229" s="5"/>
      <c r="DJ229" s="5"/>
      <c r="DK229" s="4"/>
      <c r="DL229" s="6"/>
      <c r="DM229" s="4"/>
      <c r="DN229" s="6"/>
      <c r="DO229" s="5"/>
      <c r="DP229" s="5"/>
      <c r="DQ229" s="4"/>
      <c r="DR229" s="6"/>
      <c r="DS229" s="4"/>
      <c r="DT229" s="6"/>
      <c r="DU229" s="5"/>
      <c r="DV229" s="5"/>
      <c r="DW229" s="4"/>
      <c r="DX229" s="6"/>
      <c r="DY229" s="4"/>
      <c r="DZ229" s="6"/>
      <c r="EA229" s="5"/>
      <c r="EB229" s="5"/>
      <c r="EC229" s="4"/>
      <c r="ED229" s="6"/>
      <c r="EE229" s="4"/>
      <c r="EF229" s="6"/>
      <c r="EG229" s="5"/>
      <c r="EH229" s="5"/>
      <c r="EI229" s="4"/>
      <c r="EJ229" s="6"/>
      <c r="EK229" s="4"/>
      <c r="EL229" s="6"/>
      <c r="EM229" s="5"/>
      <c r="EN229" s="5"/>
      <c r="EO229" s="4"/>
      <c r="EP229" s="6"/>
      <c r="EQ229" s="4"/>
      <c r="ER229" s="6"/>
      <c r="ES229" s="5"/>
      <c r="ET229" s="5"/>
      <c r="EU229" s="4"/>
      <c r="EV229" s="6"/>
      <c r="EW229" s="4"/>
      <c r="EX229" s="6"/>
      <c r="EY229" s="5"/>
      <c r="EZ229" s="5"/>
      <c r="FA229" s="4"/>
      <c r="FB229" s="6"/>
      <c r="FC229" s="4"/>
      <c r="FD229" s="6"/>
      <c r="FE229" s="5"/>
      <c r="FF229" s="5"/>
      <c r="FG229" s="4"/>
      <c r="FH229" s="6"/>
      <c r="FI229" s="4"/>
      <c r="FJ229" s="6"/>
      <c r="FK229" s="5"/>
      <c r="FL229" s="5"/>
      <c r="FM229" s="4"/>
      <c r="FN229" s="6"/>
      <c r="FO229" s="4"/>
      <c r="FP229" s="6"/>
      <c r="FQ229" s="5"/>
      <c r="FR229" s="5"/>
      <c r="FS229" s="4"/>
      <c r="FT229" s="6"/>
      <c r="FU229" s="4"/>
      <c r="FV229" s="6"/>
      <c r="FW229" s="5"/>
      <c r="FX229" s="5"/>
      <c r="FY229" s="4"/>
      <c r="FZ229" s="6"/>
      <c r="GA229" s="4"/>
      <c r="GB229" s="6"/>
      <c r="GC229" s="5"/>
      <c r="GD229" s="5"/>
      <c r="GE229" s="4"/>
      <c r="GF229" s="6"/>
      <c r="GG229" s="4"/>
      <c r="GH229" s="6"/>
      <c r="GI229" s="5"/>
      <c r="GJ229" s="5"/>
      <c r="GK229" s="4"/>
      <c r="GL229" s="6"/>
      <c r="GM229" s="4"/>
      <c r="GN229" s="6"/>
      <c r="GO229" s="5"/>
      <c r="GP229" s="5"/>
      <c r="GQ229" s="4"/>
      <c r="GR229" s="6"/>
      <c r="GS229" s="4"/>
      <c r="GT229" s="6"/>
      <c r="GU229" s="5"/>
      <c r="GV229" s="5"/>
      <c r="GW229" s="4"/>
      <c r="GX229" s="6"/>
      <c r="GY229" s="4"/>
      <c r="GZ229" s="6"/>
      <c r="HA229" s="5"/>
      <c r="HB229" s="5"/>
      <c r="HC229" s="4"/>
      <c r="HD229" s="6"/>
      <c r="HE229" s="4"/>
      <c r="HF229" s="6"/>
      <c r="HG229" s="5"/>
      <c r="HH229" s="5"/>
      <c r="HI229" s="4"/>
      <c r="HJ229" s="6"/>
      <c r="HK229" s="4"/>
      <c r="HL229" s="6"/>
      <c r="HM229" s="5"/>
      <c r="HN229" s="5"/>
      <c r="HO229" s="4"/>
      <c r="HP229" s="6"/>
      <c r="HQ229" s="4"/>
      <c r="HR229" s="6"/>
      <c r="HS229" s="5"/>
      <c r="HT229" s="5"/>
      <c r="HU229" s="4"/>
      <c r="HV229" s="6"/>
      <c r="HW229" s="4"/>
      <c r="HX229" s="6"/>
      <c r="HY229" s="5"/>
      <c r="HZ229" s="5"/>
      <c r="IA229" s="4"/>
      <c r="IB229" s="6"/>
      <c r="IC229" s="4"/>
      <c r="ID229" s="6"/>
      <c r="IE229" s="5"/>
      <c r="IF229" s="5"/>
      <c r="IG229" s="4"/>
      <c r="IH229" s="6"/>
      <c r="II229" s="4"/>
      <c r="IJ229" s="6"/>
      <c r="IK229" s="5"/>
      <c r="IL229" s="5"/>
      <c r="IM229" s="4"/>
      <c r="IN229" s="6"/>
      <c r="IO229" s="4"/>
      <c r="IP229" s="6"/>
      <c r="IQ229" s="5"/>
      <c r="IR229" s="5"/>
      <c r="IS229" s="4"/>
      <c r="IT229" s="6"/>
      <c r="IU229" s="4"/>
      <c r="IV229" s="6"/>
      <c r="IW229" s="5"/>
      <c r="IX229" s="5"/>
      <c r="IY229" s="4"/>
      <c r="IZ229" s="6"/>
      <c r="JA229" s="4"/>
      <c r="JB229" s="6"/>
      <c r="JC229" s="5"/>
      <c r="JD229" s="5"/>
      <c r="JE229" s="4"/>
      <c r="JF229" s="6"/>
      <c r="JG229" s="4"/>
      <c r="JH229" s="6"/>
      <c r="JI229" s="5"/>
      <c r="JJ229" s="5"/>
      <c r="JK229" s="4"/>
      <c r="JL229" s="6"/>
      <c r="JM229" s="4"/>
      <c r="JN229" s="6"/>
      <c r="JO229" s="5"/>
      <c r="JP229" s="5"/>
      <c r="JQ229" s="4"/>
      <c r="JR229" s="6"/>
      <c r="JS229" s="4"/>
      <c r="JT229" s="6"/>
      <c r="JU229" s="5"/>
      <c r="JV229" s="5"/>
      <c r="JW229" s="4"/>
      <c r="JX229" s="6"/>
      <c r="JY229" s="4"/>
      <c r="JZ229" s="6"/>
      <c r="KA229" s="5"/>
      <c r="KB229" s="5"/>
      <c r="KC229" s="4"/>
      <c r="KD229" s="6"/>
      <c r="KE229" s="4"/>
      <c r="KF229" s="6"/>
      <c r="KG229" s="5"/>
      <c r="KH229" s="5"/>
      <c r="KI229" s="4"/>
      <c r="KJ229" s="6"/>
      <c r="KK229" s="4"/>
      <c r="KL229" s="6"/>
      <c r="KM229" s="5"/>
      <c r="KN229" s="5"/>
    </row>
    <row r="230">
      <c r="A230" s="3" t="s">
        <v>85</v>
      </c>
      <c r="B230" s="3" t="s">
        <v>86</v>
      </c>
      <c r="C230" s="3" t="s">
        <v>87</v>
      </c>
      <c r="D230" s="3" t="s">
        <v>396</v>
      </c>
      <c r="E230" s="3" t="s">
        <v>350</v>
      </c>
      <c r="F230" s="3" t="s">
        <v>437</v>
      </c>
      <c r="G230" s="3" t="s">
        <v>438</v>
      </c>
      <c r="H230" s="3" t="s">
        <v>96</v>
      </c>
      <c r="I230" s="3" t="s">
        <v>1381</v>
      </c>
      <c r="J230" s="3" t="s">
        <v>1340</v>
      </c>
      <c r="K230" s="4">
        <v>134</v>
      </c>
      <c r="L230" s="4">
        <f>=ROUNDDOWN(13.4,0)</f>
      </c>
      <c r="M230" s="4"/>
      <c r="N230" s="5"/>
      <c r="O230" s="4"/>
      <c r="P230" s="4">
        <f>=ROUNDDOWN({0},0)</f>
      </c>
      <c r="Q230" s="4"/>
      <c r="R230" s="5"/>
      <c r="S230" s="4">
        <v>7</v>
      </c>
      <c r="T230" s="6">
        <v>259.55</v>
      </c>
      <c r="U230" s="4"/>
      <c r="V230" s="6"/>
      <c r="W230" s="5"/>
      <c r="X230" s="5"/>
      <c r="Y230" s="4">
        <v>1</v>
      </c>
      <c r="Z230" s="6">
        <v>41.47</v>
      </c>
      <c r="AA230" s="4"/>
      <c r="AB230" s="6"/>
      <c r="AC230" s="5"/>
      <c r="AD230" s="5"/>
      <c r="AE230" s="4"/>
      <c r="AF230" s="6"/>
      <c r="AG230" s="4"/>
      <c r="AH230" s="6"/>
      <c r="AI230" s="5"/>
      <c r="AJ230" s="5"/>
      <c r="AK230" s="4"/>
      <c r="AL230" s="6"/>
      <c r="AM230" s="4"/>
      <c r="AN230" s="6"/>
      <c r="AO230" s="5"/>
      <c r="AP230" s="5"/>
      <c r="AQ230" s="4"/>
      <c r="AR230" s="6"/>
      <c r="AS230" s="4"/>
      <c r="AT230" s="6"/>
      <c r="AU230" s="5"/>
      <c r="AV230" s="5"/>
      <c r="AW230" s="4">
        <v>1</v>
      </c>
      <c r="AX230" s="6">
        <v>40.32</v>
      </c>
      <c r="AY230" s="4"/>
      <c r="AZ230" s="6"/>
      <c r="BA230" s="5"/>
      <c r="BB230" s="5"/>
      <c r="BC230" s="4">
        <v>2</v>
      </c>
      <c r="BD230" s="6">
        <v>86.43</v>
      </c>
      <c r="BE230" s="4"/>
      <c r="BF230" s="6"/>
      <c r="BG230" s="5"/>
      <c r="BH230" s="5"/>
      <c r="BI230" s="4">
        <v>2</v>
      </c>
      <c r="BJ230" s="6">
        <v>44.68</v>
      </c>
      <c r="BK230" s="4"/>
      <c r="BL230" s="6"/>
      <c r="BM230" s="5"/>
      <c r="BN230" s="5"/>
      <c r="BO230" s="4"/>
      <c r="BP230" s="6"/>
      <c r="BQ230" s="4"/>
      <c r="BR230" s="6"/>
      <c r="BS230" s="5"/>
      <c r="BT230" s="5"/>
      <c r="BU230" s="4"/>
      <c r="BV230" s="6"/>
      <c r="BW230" s="4"/>
      <c r="BX230" s="6"/>
      <c r="BY230" s="5"/>
      <c r="BZ230" s="5"/>
      <c r="CA230" s="4"/>
      <c r="CB230" s="6"/>
      <c r="CC230" s="4"/>
      <c r="CD230" s="6"/>
      <c r="CE230" s="5"/>
      <c r="CF230" s="5"/>
      <c r="CG230" s="4">
        <v>1</v>
      </c>
      <c r="CH230" s="6">
        <v>46.65</v>
      </c>
      <c r="CI230" s="4"/>
      <c r="CJ230" s="6"/>
      <c r="CK230" s="5"/>
      <c r="CL230" s="5"/>
      <c r="CM230" s="4"/>
      <c r="CN230" s="6"/>
      <c r="CO230" s="4"/>
      <c r="CP230" s="6"/>
      <c r="CQ230" s="5"/>
      <c r="CR230" s="5"/>
      <c r="CS230" s="4"/>
      <c r="CT230" s="6"/>
      <c r="CU230" s="4"/>
      <c r="CV230" s="6"/>
      <c r="CW230" s="5"/>
      <c r="CX230" s="5"/>
      <c r="CY230" s="4"/>
      <c r="CZ230" s="6"/>
      <c r="DA230" s="4"/>
      <c r="DB230" s="6"/>
      <c r="DC230" s="5"/>
      <c r="DD230" s="5"/>
      <c r="DE230" s="4"/>
      <c r="DF230" s="6"/>
      <c r="DG230" s="4"/>
      <c r="DH230" s="6"/>
      <c r="DI230" s="5"/>
      <c r="DJ230" s="5"/>
      <c r="DK230" s="4"/>
      <c r="DL230" s="6"/>
      <c r="DM230" s="4"/>
      <c r="DN230" s="6"/>
      <c r="DO230" s="5"/>
      <c r="DP230" s="5"/>
      <c r="DQ230" s="4"/>
      <c r="DR230" s="6"/>
      <c r="DS230" s="4"/>
      <c r="DT230" s="6"/>
      <c r="DU230" s="5"/>
      <c r="DV230" s="5"/>
      <c r="DW230" s="4"/>
      <c r="DX230" s="6"/>
      <c r="DY230" s="4"/>
      <c r="DZ230" s="6"/>
      <c r="EA230" s="5"/>
      <c r="EB230" s="5"/>
      <c r="EC230" s="4"/>
      <c r="ED230" s="6"/>
      <c r="EE230" s="4"/>
      <c r="EF230" s="6"/>
      <c r="EG230" s="5"/>
      <c r="EH230" s="5"/>
      <c r="EI230" s="4"/>
      <c r="EJ230" s="6"/>
      <c r="EK230" s="4"/>
      <c r="EL230" s="6"/>
      <c r="EM230" s="5"/>
      <c r="EN230" s="5"/>
      <c r="EO230" s="4"/>
      <c r="EP230" s="6"/>
      <c r="EQ230" s="4"/>
      <c r="ER230" s="6"/>
      <c r="ES230" s="5"/>
      <c r="ET230" s="5"/>
      <c r="EU230" s="4"/>
      <c r="EV230" s="6"/>
      <c r="EW230" s="4"/>
      <c r="EX230" s="6"/>
      <c r="EY230" s="5"/>
      <c r="EZ230" s="5"/>
      <c r="FA230" s="4"/>
      <c r="FB230" s="6"/>
      <c r="FC230" s="4"/>
      <c r="FD230" s="6"/>
      <c r="FE230" s="5"/>
      <c r="FF230" s="5"/>
      <c r="FG230" s="4"/>
      <c r="FH230" s="6"/>
      <c r="FI230" s="4"/>
      <c r="FJ230" s="6"/>
      <c r="FK230" s="5"/>
      <c r="FL230" s="5"/>
      <c r="FM230" s="4"/>
      <c r="FN230" s="6"/>
      <c r="FO230" s="4"/>
      <c r="FP230" s="6"/>
      <c r="FQ230" s="5"/>
      <c r="FR230" s="5"/>
      <c r="FS230" s="4"/>
      <c r="FT230" s="6"/>
      <c r="FU230" s="4"/>
      <c r="FV230" s="6"/>
      <c r="FW230" s="5"/>
      <c r="FX230" s="5"/>
      <c r="FY230" s="4"/>
      <c r="FZ230" s="6"/>
      <c r="GA230" s="4"/>
      <c r="GB230" s="6"/>
      <c r="GC230" s="5"/>
      <c r="GD230" s="5"/>
      <c r="GE230" s="4"/>
      <c r="GF230" s="6"/>
      <c r="GG230" s="4"/>
      <c r="GH230" s="6"/>
      <c r="GI230" s="5"/>
      <c r="GJ230" s="5"/>
      <c r="GK230" s="4"/>
      <c r="GL230" s="6"/>
      <c r="GM230" s="4"/>
      <c r="GN230" s="6"/>
      <c r="GO230" s="5"/>
      <c r="GP230" s="5"/>
      <c r="GQ230" s="4"/>
      <c r="GR230" s="6"/>
      <c r="GS230" s="4"/>
      <c r="GT230" s="6"/>
      <c r="GU230" s="5"/>
      <c r="GV230" s="5"/>
      <c r="GW230" s="4"/>
      <c r="GX230" s="6"/>
      <c r="GY230" s="4"/>
      <c r="GZ230" s="6"/>
      <c r="HA230" s="5"/>
      <c r="HB230" s="5"/>
      <c r="HC230" s="4"/>
      <c r="HD230" s="6"/>
      <c r="HE230" s="4"/>
      <c r="HF230" s="6"/>
      <c r="HG230" s="5"/>
      <c r="HH230" s="5"/>
      <c r="HI230" s="4"/>
      <c r="HJ230" s="6"/>
      <c r="HK230" s="4"/>
      <c r="HL230" s="6"/>
      <c r="HM230" s="5"/>
      <c r="HN230" s="5"/>
      <c r="HO230" s="4"/>
      <c r="HP230" s="6"/>
      <c r="HQ230" s="4"/>
      <c r="HR230" s="6"/>
      <c r="HS230" s="5"/>
      <c r="HT230" s="5"/>
      <c r="HU230" s="4"/>
      <c r="HV230" s="6"/>
      <c r="HW230" s="4"/>
      <c r="HX230" s="6"/>
      <c r="HY230" s="5"/>
      <c r="HZ230" s="5"/>
      <c r="IA230" s="4"/>
      <c r="IB230" s="6"/>
      <c r="IC230" s="4"/>
      <c r="ID230" s="6"/>
      <c r="IE230" s="5"/>
      <c r="IF230" s="5"/>
      <c r="IG230" s="4"/>
      <c r="IH230" s="6"/>
      <c r="II230" s="4"/>
      <c r="IJ230" s="6"/>
      <c r="IK230" s="5"/>
      <c r="IL230" s="5"/>
      <c r="IM230" s="4"/>
      <c r="IN230" s="6"/>
      <c r="IO230" s="4"/>
      <c r="IP230" s="6"/>
      <c r="IQ230" s="5"/>
      <c r="IR230" s="5"/>
      <c r="IS230" s="4"/>
      <c r="IT230" s="6"/>
      <c r="IU230" s="4"/>
      <c r="IV230" s="6"/>
      <c r="IW230" s="5"/>
      <c r="IX230" s="5"/>
      <c r="IY230" s="4"/>
      <c r="IZ230" s="6"/>
      <c r="JA230" s="4"/>
      <c r="JB230" s="6"/>
      <c r="JC230" s="5"/>
      <c r="JD230" s="5"/>
      <c r="JE230" s="4"/>
      <c r="JF230" s="6"/>
      <c r="JG230" s="4"/>
      <c r="JH230" s="6"/>
      <c r="JI230" s="5"/>
      <c r="JJ230" s="5"/>
      <c r="JK230" s="4"/>
      <c r="JL230" s="6"/>
      <c r="JM230" s="4"/>
      <c r="JN230" s="6"/>
      <c r="JO230" s="5"/>
      <c r="JP230" s="5"/>
      <c r="JQ230" s="4"/>
      <c r="JR230" s="6"/>
      <c r="JS230" s="4"/>
      <c r="JT230" s="6"/>
      <c r="JU230" s="5"/>
      <c r="JV230" s="5"/>
      <c r="JW230" s="4"/>
      <c r="JX230" s="6"/>
      <c r="JY230" s="4"/>
      <c r="JZ230" s="6"/>
      <c r="KA230" s="5"/>
      <c r="KB230" s="5"/>
      <c r="KC230" s="4"/>
      <c r="KD230" s="6"/>
      <c r="KE230" s="4"/>
      <c r="KF230" s="6"/>
      <c r="KG230" s="5"/>
      <c r="KH230" s="5"/>
      <c r="KI230" s="4"/>
      <c r="KJ230" s="6"/>
      <c r="KK230" s="4"/>
      <c r="KL230" s="6"/>
      <c r="KM230" s="5"/>
      <c r="KN230" s="5"/>
    </row>
    <row r="231">
      <c r="A231" s="3" t="s">
        <v>85</v>
      </c>
      <c r="B231" s="3" t="s">
        <v>86</v>
      </c>
      <c r="C231" s="3" t="s">
        <v>87</v>
      </c>
      <c r="D231" s="3" t="s">
        <v>439</v>
      </c>
      <c r="E231" s="3" t="s">
        <v>440</v>
      </c>
      <c r="F231" s="3" t="s">
        <v>441</v>
      </c>
      <c r="G231" s="3" t="s">
        <v>442</v>
      </c>
      <c r="H231" s="3" t="s">
        <v>98</v>
      </c>
      <c r="I231" s="3" t="s">
        <v>1372</v>
      </c>
      <c r="J231" s="3" t="s">
        <v>1309</v>
      </c>
      <c r="K231" s="4">
        <v>1834</v>
      </c>
      <c r="L231" s="4">
        <f>=ROUNDDOWN(45.85,0)</f>
      </c>
      <c r="M231" s="4"/>
      <c r="N231" s="5">
        <v>1</v>
      </c>
      <c r="O231" s="4"/>
      <c r="P231" s="4">
        <f>=ROUNDDOWN({0},0)</f>
      </c>
      <c r="Q231" s="4"/>
      <c r="R231" s="5"/>
      <c r="S231" s="4">
        <v>24</v>
      </c>
      <c r="T231" s="6">
        <v>2251.73</v>
      </c>
      <c r="U231" s="4"/>
      <c r="V231" s="6"/>
      <c r="W231" s="5"/>
      <c r="X231" s="5"/>
      <c r="Y231" s="4">
        <v>8</v>
      </c>
      <c r="Z231" s="6">
        <v>714.95</v>
      </c>
      <c r="AA231" s="4"/>
      <c r="AB231" s="6"/>
      <c r="AC231" s="5"/>
      <c r="AD231" s="5"/>
      <c r="AE231" s="4">
        <v>5</v>
      </c>
      <c r="AF231" s="6">
        <v>434.54</v>
      </c>
      <c r="AG231" s="4"/>
      <c r="AH231" s="6"/>
      <c r="AI231" s="5"/>
      <c r="AJ231" s="5"/>
      <c r="AK231" s="4">
        <v>3</v>
      </c>
      <c r="AL231" s="6">
        <v>291.61</v>
      </c>
      <c r="AM231" s="4"/>
      <c r="AN231" s="6"/>
      <c r="AO231" s="5"/>
      <c r="AP231" s="5"/>
      <c r="AQ231" s="4"/>
      <c r="AR231" s="6"/>
      <c r="AS231" s="4"/>
      <c r="AT231" s="6"/>
      <c r="AU231" s="5"/>
      <c r="AV231" s="5"/>
      <c r="AW231" s="4">
        <v>4</v>
      </c>
      <c r="AX231" s="6">
        <v>395.24</v>
      </c>
      <c r="AY231" s="4"/>
      <c r="AZ231" s="6"/>
      <c r="BA231" s="5"/>
      <c r="BB231" s="5"/>
      <c r="BC231" s="4"/>
      <c r="BD231" s="6"/>
      <c r="BE231" s="4"/>
      <c r="BF231" s="6"/>
      <c r="BG231" s="5"/>
      <c r="BH231" s="5"/>
      <c r="BI231" s="4">
        <v>1</v>
      </c>
      <c r="BJ231" s="6">
        <v>113.91</v>
      </c>
      <c r="BK231" s="4"/>
      <c r="BL231" s="6"/>
      <c r="BM231" s="5"/>
      <c r="BN231" s="5"/>
      <c r="BO231" s="4">
        <v>2</v>
      </c>
      <c r="BP231" s="6">
        <v>198.84</v>
      </c>
      <c r="BQ231" s="4"/>
      <c r="BR231" s="6"/>
      <c r="BS231" s="5"/>
      <c r="BT231" s="5"/>
      <c r="BU231" s="4"/>
      <c r="BV231" s="6"/>
      <c r="BW231" s="4"/>
      <c r="BX231" s="6"/>
      <c r="BY231" s="5"/>
      <c r="BZ231" s="5"/>
      <c r="CA231" s="4"/>
      <c r="CB231" s="6"/>
      <c r="CC231" s="4"/>
      <c r="CD231" s="6"/>
      <c r="CE231" s="5"/>
      <c r="CF231" s="5"/>
      <c r="CG231" s="4"/>
      <c r="CH231" s="6"/>
      <c r="CI231" s="4"/>
      <c r="CJ231" s="6"/>
      <c r="CK231" s="5"/>
      <c r="CL231" s="5"/>
      <c r="CM231" s="4"/>
      <c r="CN231" s="6"/>
      <c r="CO231" s="4"/>
      <c r="CP231" s="6"/>
      <c r="CQ231" s="5"/>
      <c r="CR231" s="5"/>
      <c r="CS231" s="4"/>
      <c r="CT231" s="6"/>
      <c r="CU231" s="4"/>
      <c r="CV231" s="6"/>
      <c r="CW231" s="5"/>
      <c r="CX231" s="5"/>
      <c r="CY231" s="4"/>
      <c r="CZ231" s="6"/>
      <c r="DA231" s="4"/>
      <c r="DB231" s="6"/>
      <c r="DC231" s="5"/>
      <c r="DD231" s="5"/>
      <c r="DE231" s="4"/>
      <c r="DF231" s="6"/>
      <c r="DG231" s="4"/>
      <c r="DH231" s="6"/>
      <c r="DI231" s="5"/>
      <c r="DJ231" s="5"/>
      <c r="DK231" s="4"/>
      <c r="DL231" s="6"/>
      <c r="DM231" s="4"/>
      <c r="DN231" s="6"/>
      <c r="DO231" s="5"/>
      <c r="DP231" s="5"/>
      <c r="DQ231" s="4"/>
      <c r="DR231" s="6"/>
      <c r="DS231" s="4"/>
      <c r="DT231" s="6"/>
      <c r="DU231" s="5"/>
      <c r="DV231" s="5"/>
      <c r="DW231" s="4">
        <v>1</v>
      </c>
      <c r="DX231" s="6">
        <v>102.64</v>
      </c>
      <c r="DY231" s="4"/>
      <c r="DZ231" s="6"/>
      <c r="EA231" s="5"/>
      <c r="EB231" s="5"/>
      <c r="EC231" s="4"/>
      <c r="ED231" s="6"/>
      <c r="EE231" s="4"/>
      <c r="EF231" s="6"/>
      <c r="EG231" s="5"/>
      <c r="EH231" s="5"/>
      <c r="EI231" s="4"/>
      <c r="EJ231" s="6"/>
      <c r="EK231" s="4"/>
      <c r="EL231" s="6"/>
      <c r="EM231" s="5"/>
      <c r="EN231" s="5"/>
      <c r="EO231" s="4"/>
      <c r="EP231" s="6"/>
      <c r="EQ231" s="4"/>
      <c r="ER231" s="6"/>
      <c r="ES231" s="5"/>
      <c r="ET231" s="5"/>
      <c r="EU231" s="4"/>
      <c r="EV231" s="6"/>
      <c r="EW231" s="4"/>
      <c r="EX231" s="6"/>
      <c r="EY231" s="5"/>
      <c r="EZ231" s="5"/>
      <c r="FA231" s="4"/>
      <c r="FB231" s="6"/>
      <c r="FC231" s="4"/>
      <c r="FD231" s="6"/>
      <c r="FE231" s="5"/>
      <c r="FF231" s="5"/>
      <c r="FG231" s="4"/>
      <c r="FH231" s="6"/>
      <c r="FI231" s="4"/>
      <c r="FJ231" s="6"/>
      <c r="FK231" s="5"/>
      <c r="FL231" s="5"/>
      <c r="FM231" s="4"/>
      <c r="FN231" s="6"/>
      <c r="FO231" s="4"/>
      <c r="FP231" s="6"/>
      <c r="FQ231" s="5"/>
      <c r="FR231" s="5"/>
      <c r="FS231" s="4"/>
      <c r="FT231" s="6"/>
      <c r="FU231" s="4"/>
      <c r="FV231" s="6"/>
      <c r="FW231" s="5"/>
      <c r="FX231" s="5"/>
      <c r="FY231" s="4"/>
      <c r="FZ231" s="6"/>
      <c r="GA231" s="4"/>
      <c r="GB231" s="6"/>
      <c r="GC231" s="5"/>
      <c r="GD231" s="5"/>
      <c r="GE231" s="4"/>
      <c r="GF231" s="6"/>
      <c r="GG231" s="4"/>
      <c r="GH231" s="6"/>
      <c r="GI231" s="5"/>
      <c r="GJ231" s="5"/>
      <c r="GK231" s="4"/>
      <c r="GL231" s="6"/>
      <c r="GM231" s="4"/>
      <c r="GN231" s="6"/>
      <c r="GO231" s="5"/>
      <c r="GP231" s="5"/>
      <c r="GQ231" s="4"/>
      <c r="GR231" s="6"/>
      <c r="GS231" s="4"/>
      <c r="GT231" s="6"/>
      <c r="GU231" s="5"/>
      <c r="GV231" s="5"/>
      <c r="GW231" s="4"/>
      <c r="GX231" s="6"/>
      <c r="GY231" s="4"/>
      <c r="GZ231" s="6"/>
      <c r="HA231" s="5"/>
      <c r="HB231" s="5"/>
      <c r="HC231" s="4"/>
      <c r="HD231" s="6"/>
      <c r="HE231" s="4"/>
      <c r="HF231" s="6"/>
      <c r="HG231" s="5"/>
      <c r="HH231" s="5"/>
      <c r="HI231" s="4"/>
      <c r="HJ231" s="6"/>
      <c r="HK231" s="4"/>
      <c r="HL231" s="6"/>
      <c r="HM231" s="5"/>
      <c r="HN231" s="5"/>
      <c r="HO231" s="4"/>
      <c r="HP231" s="6"/>
      <c r="HQ231" s="4"/>
      <c r="HR231" s="6"/>
      <c r="HS231" s="5"/>
      <c r="HT231" s="5"/>
      <c r="HU231" s="4"/>
      <c r="HV231" s="6"/>
      <c r="HW231" s="4"/>
      <c r="HX231" s="6"/>
      <c r="HY231" s="5"/>
      <c r="HZ231" s="5"/>
      <c r="IA231" s="4"/>
      <c r="IB231" s="6"/>
      <c r="IC231" s="4"/>
      <c r="ID231" s="6"/>
      <c r="IE231" s="5"/>
      <c r="IF231" s="5"/>
      <c r="IG231" s="4"/>
      <c r="IH231" s="6"/>
      <c r="II231" s="4"/>
      <c r="IJ231" s="6"/>
      <c r="IK231" s="5"/>
      <c r="IL231" s="5"/>
      <c r="IM231" s="4"/>
      <c r="IN231" s="6"/>
      <c r="IO231" s="4"/>
      <c r="IP231" s="6"/>
      <c r="IQ231" s="5"/>
      <c r="IR231" s="5"/>
      <c r="IS231" s="4"/>
      <c r="IT231" s="6"/>
      <c r="IU231" s="4"/>
      <c r="IV231" s="6"/>
      <c r="IW231" s="5"/>
      <c r="IX231" s="5"/>
      <c r="IY231" s="4"/>
      <c r="IZ231" s="6"/>
      <c r="JA231" s="4"/>
      <c r="JB231" s="6"/>
      <c r="JC231" s="5"/>
      <c r="JD231" s="5"/>
      <c r="JE231" s="4"/>
      <c r="JF231" s="6"/>
      <c r="JG231" s="4"/>
      <c r="JH231" s="6"/>
      <c r="JI231" s="5"/>
      <c r="JJ231" s="5"/>
      <c r="JK231" s="4"/>
      <c r="JL231" s="6"/>
      <c r="JM231" s="4"/>
      <c r="JN231" s="6"/>
      <c r="JO231" s="5"/>
      <c r="JP231" s="5"/>
      <c r="JQ231" s="4"/>
      <c r="JR231" s="6"/>
      <c r="JS231" s="4"/>
      <c r="JT231" s="6"/>
      <c r="JU231" s="5"/>
      <c r="JV231" s="5"/>
      <c r="JW231" s="4"/>
      <c r="JX231" s="6"/>
      <c r="JY231" s="4"/>
      <c r="JZ231" s="6"/>
      <c r="KA231" s="5"/>
      <c r="KB231" s="5"/>
      <c r="KC231" s="4"/>
      <c r="KD231" s="6"/>
      <c r="KE231" s="4"/>
      <c r="KF231" s="6"/>
      <c r="KG231" s="5"/>
      <c r="KH231" s="5"/>
      <c r="KI231" s="4"/>
      <c r="KJ231" s="6"/>
      <c r="KK231" s="4"/>
      <c r="KL231" s="6"/>
      <c r="KM231" s="5"/>
      <c r="KN231" s="5"/>
    </row>
    <row r="232">
      <c r="A232" s="3" t="s">
        <v>85</v>
      </c>
      <c r="B232" s="3" t="s">
        <v>86</v>
      </c>
      <c r="C232" s="3" t="s">
        <v>87</v>
      </c>
      <c r="D232" s="3" t="s">
        <v>439</v>
      </c>
      <c r="E232" s="3" t="s">
        <v>440</v>
      </c>
      <c r="F232" s="3" t="s">
        <v>441</v>
      </c>
      <c r="G232" s="3" t="s">
        <v>442</v>
      </c>
      <c r="H232" s="3" t="s">
        <v>98</v>
      </c>
      <c r="I232" s="3" t="s">
        <v>1327</v>
      </c>
      <c r="J232" s="3" t="s">
        <v>1309</v>
      </c>
      <c r="K232" s="4">
        <v>1229</v>
      </c>
      <c r="L232" s="4">
        <f>=ROUNDDOWN(16.2351387054161,0)</f>
      </c>
      <c r="M232" s="4">
        <v>1590</v>
      </c>
      <c r="N232" s="5">
        <v>1</v>
      </c>
      <c r="O232" s="4"/>
      <c r="P232" s="4">
        <f>=ROUNDDOWN({0},0)</f>
      </c>
      <c r="Q232" s="4"/>
      <c r="R232" s="5"/>
      <c r="S232" s="4">
        <v>21</v>
      </c>
      <c r="T232" s="6">
        <v>2172.15</v>
      </c>
      <c r="U232" s="4"/>
      <c r="V232" s="6"/>
      <c r="W232" s="5"/>
      <c r="X232" s="5"/>
      <c r="Y232" s="4">
        <v>3</v>
      </c>
      <c r="Z232" s="6">
        <v>281.13</v>
      </c>
      <c r="AA232" s="4"/>
      <c r="AB232" s="6"/>
      <c r="AC232" s="5"/>
      <c r="AD232" s="5"/>
      <c r="AE232" s="4">
        <v>3</v>
      </c>
      <c r="AF232" s="6">
        <v>255.67</v>
      </c>
      <c r="AG232" s="4"/>
      <c r="AH232" s="6"/>
      <c r="AI232" s="5"/>
      <c r="AJ232" s="5"/>
      <c r="AK232" s="4">
        <v>7</v>
      </c>
      <c r="AL232" s="6">
        <v>701.76</v>
      </c>
      <c r="AM232" s="4"/>
      <c r="AN232" s="6"/>
      <c r="AO232" s="5"/>
      <c r="AP232" s="5"/>
      <c r="AQ232" s="4"/>
      <c r="AR232" s="6"/>
      <c r="AS232" s="4"/>
      <c r="AT232" s="6"/>
      <c r="AU232" s="5"/>
      <c r="AV232" s="5"/>
      <c r="AW232" s="4"/>
      <c r="AX232" s="6"/>
      <c r="AY232" s="4"/>
      <c r="AZ232" s="6"/>
      <c r="BA232" s="5"/>
      <c r="BB232" s="5"/>
      <c r="BC232" s="4"/>
      <c r="BD232" s="6"/>
      <c r="BE232" s="4"/>
      <c r="BF232" s="6"/>
      <c r="BG232" s="5"/>
      <c r="BH232" s="5"/>
      <c r="BI232" s="4">
        <v>6</v>
      </c>
      <c r="BJ232" s="6">
        <v>674.04</v>
      </c>
      <c r="BK232" s="4"/>
      <c r="BL232" s="6"/>
      <c r="BM232" s="5"/>
      <c r="BN232" s="5"/>
      <c r="BO232" s="4"/>
      <c r="BP232" s="6"/>
      <c r="BQ232" s="4"/>
      <c r="BR232" s="6"/>
      <c r="BS232" s="5"/>
      <c r="BT232" s="5"/>
      <c r="BU232" s="4"/>
      <c r="BV232" s="6"/>
      <c r="BW232" s="4"/>
      <c r="BX232" s="6"/>
      <c r="BY232" s="5"/>
      <c r="BZ232" s="5"/>
      <c r="CA232" s="4"/>
      <c r="CB232" s="6"/>
      <c r="CC232" s="4"/>
      <c r="CD232" s="6"/>
      <c r="CE232" s="5"/>
      <c r="CF232" s="5"/>
      <c r="CG232" s="4"/>
      <c r="CH232" s="6"/>
      <c r="CI232" s="4"/>
      <c r="CJ232" s="6"/>
      <c r="CK232" s="5"/>
      <c r="CL232" s="5"/>
      <c r="CM232" s="4">
        <v>1</v>
      </c>
      <c r="CN232" s="6">
        <v>159.99</v>
      </c>
      <c r="CO232" s="4"/>
      <c r="CP232" s="6"/>
      <c r="CQ232" s="5"/>
      <c r="CR232" s="5"/>
      <c r="CS232" s="4">
        <v>1</v>
      </c>
      <c r="CT232" s="6">
        <v>99.56</v>
      </c>
      <c r="CU232" s="4"/>
      <c r="CV232" s="6"/>
      <c r="CW232" s="5"/>
      <c r="CX232" s="5"/>
      <c r="CY232" s="4"/>
      <c r="CZ232" s="6"/>
      <c r="DA232" s="4"/>
      <c r="DB232" s="6"/>
      <c r="DC232" s="5"/>
      <c r="DD232" s="5"/>
      <c r="DE232" s="4"/>
      <c r="DF232" s="6"/>
      <c r="DG232" s="4"/>
      <c r="DH232" s="6"/>
      <c r="DI232" s="5"/>
      <c r="DJ232" s="5"/>
      <c r="DK232" s="4"/>
      <c r="DL232" s="6"/>
      <c r="DM232" s="4"/>
      <c r="DN232" s="6"/>
      <c r="DO232" s="5"/>
      <c r="DP232" s="5"/>
      <c r="DQ232" s="4"/>
      <c r="DR232" s="6"/>
      <c r="DS232" s="4"/>
      <c r="DT232" s="6"/>
      <c r="DU232" s="5"/>
      <c r="DV232" s="5"/>
      <c r="DW232" s="4"/>
      <c r="DX232" s="6"/>
      <c r="DY232" s="4"/>
      <c r="DZ232" s="6"/>
      <c r="EA232" s="5"/>
      <c r="EB232" s="5"/>
      <c r="EC232" s="4"/>
      <c r="ED232" s="6"/>
      <c r="EE232" s="4"/>
      <c r="EF232" s="6"/>
      <c r="EG232" s="5"/>
      <c r="EH232" s="5"/>
      <c r="EI232" s="4"/>
      <c r="EJ232" s="6"/>
      <c r="EK232" s="4"/>
      <c r="EL232" s="6"/>
      <c r="EM232" s="5"/>
      <c r="EN232" s="5"/>
      <c r="EO232" s="4"/>
      <c r="EP232" s="6"/>
      <c r="EQ232" s="4"/>
      <c r="ER232" s="6"/>
      <c r="ES232" s="5"/>
      <c r="ET232" s="5"/>
      <c r="EU232" s="4"/>
      <c r="EV232" s="6"/>
      <c r="EW232" s="4"/>
      <c r="EX232" s="6"/>
      <c r="EY232" s="5"/>
      <c r="EZ232" s="5"/>
      <c r="FA232" s="4"/>
      <c r="FB232" s="6"/>
      <c r="FC232" s="4"/>
      <c r="FD232" s="6"/>
      <c r="FE232" s="5"/>
      <c r="FF232" s="5"/>
      <c r="FG232" s="4"/>
      <c r="FH232" s="6"/>
      <c r="FI232" s="4"/>
      <c r="FJ232" s="6"/>
      <c r="FK232" s="5"/>
      <c r="FL232" s="5"/>
      <c r="FM232" s="4"/>
      <c r="FN232" s="6"/>
      <c r="FO232" s="4"/>
      <c r="FP232" s="6"/>
      <c r="FQ232" s="5"/>
      <c r="FR232" s="5"/>
      <c r="FS232" s="4"/>
      <c r="FT232" s="6"/>
      <c r="FU232" s="4"/>
      <c r="FV232" s="6"/>
      <c r="FW232" s="5"/>
      <c r="FX232" s="5"/>
      <c r="FY232" s="4"/>
      <c r="FZ232" s="6"/>
      <c r="GA232" s="4"/>
      <c r="GB232" s="6"/>
      <c r="GC232" s="5"/>
      <c r="GD232" s="5"/>
      <c r="GE232" s="4"/>
      <c r="GF232" s="6"/>
      <c r="GG232" s="4"/>
      <c r="GH232" s="6"/>
      <c r="GI232" s="5"/>
      <c r="GJ232" s="5"/>
      <c r="GK232" s="4"/>
      <c r="GL232" s="6"/>
      <c r="GM232" s="4"/>
      <c r="GN232" s="6"/>
      <c r="GO232" s="5"/>
      <c r="GP232" s="5"/>
      <c r="GQ232" s="4"/>
      <c r="GR232" s="6"/>
      <c r="GS232" s="4"/>
      <c r="GT232" s="6"/>
      <c r="GU232" s="5"/>
      <c r="GV232" s="5"/>
      <c r="GW232" s="4"/>
      <c r="GX232" s="6"/>
      <c r="GY232" s="4"/>
      <c r="GZ232" s="6"/>
      <c r="HA232" s="5"/>
      <c r="HB232" s="5"/>
      <c r="HC232" s="4"/>
      <c r="HD232" s="6"/>
      <c r="HE232" s="4"/>
      <c r="HF232" s="6"/>
      <c r="HG232" s="5"/>
      <c r="HH232" s="5"/>
      <c r="HI232" s="4"/>
      <c r="HJ232" s="6"/>
      <c r="HK232" s="4"/>
      <c r="HL232" s="6"/>
      <c r="HM232" s="5"/>
      <c r="HN232" s="5"/>
      <c r="HO232" s="4"/>
      <c r="HP232" s="6"/>
      <c r="HQ232" s="4"/>
      <c r="HR232" s="6"/>
      <c r="HS232" s="5"/>
      <c r="HT232" s="5"/>
      <c r="HU232" s="4"/>
      <c r="HV232" s="6"/>
      <c r="HW232" s="4"/>
      <c r="HX232" s="6"/>
      <c r="HY232" s="5"/>
      <c r="HZ232" s="5"/>
      <c r="IA232" s="4"/>
      <c r="IB232" s="6"/>
      <c r="IC232" s="4"/>
      <c r="ID232" s="6"/>
      <c r="IE232" s="5"/>
      <c r="IF232" s="5"/>
      <c r="IG232" s="4"/>
      <c r="IH232" s="6"/>
      <c r="II232" s="4"/>
      <c r="IJ232" s="6"/>
      <c r="IK232" s="5"/>
      <c r="IL232" s="5"/>
      <c r="IM232" s="4"/>
      <c r="IN232" s="6"/>
      <c r="IO232" s="4"/>
      <c r="IP232" s="6"/>
      <c r="IQ232" s="5"/>
      <c r="IR232" s="5"/>
      <c r="IS232" s="4"/>
      <c r="IT232" s="6"/>
      <c r="IU232" s="4"/>
      <c r="IV232" s="6"/>
      <c r="IW232" s="5"/>
      <c r="IX232" s="5"/>
      <c r="IY232" s="4"/>
      <c r="IZ232" s="6"/>
      <c r="JA232" s="4"/>
      <c r="JB232" s="6"/>
      <c r="JC232" s="5"/>
      <c r="JD232" s="5"/>
      <c r="JE232" s="4"/>
      <c r="JF232" s="6"/>
      <c r="JG232" s="4"/>
      <c r="JH232" s="6"/>
      <c r="JI232" s="5"/>
      <c r="JJ232" s="5"/>
      <c r="JK232" s="4"/>
      <c r="JL232" s="6"/>
      <c r="JM232" s="4"/>
      <c r="JN232" s="6"/>
      <c r="JO232" s="5"/>
      <c r="JP232" s="5"/>
      <c r="JQ232" s="4"/>
      <c r="JR232" s="6"/>
      <c r="JS232" s="4"/>
      <c r="JT232" s="6"/>
      <c r="JU232" s="5"/>
      <c r="JV232" s="5"/>
      <c r="JW232" s="4"/>
      <c r="JX232" s="6"/>
      <c r="JY232" s="4"/>
      <c r="JZ232" s="6"/>
      <c r="KA232" s="5"/>
      <c r="KB232" s="5"/>
      <c r="KC232" s="4"/>
      <c r="KD232" s="6"/>
      <c r="KE232" s="4"/>
      <c r="KF232" s="6"/>
      <c r="KG232" s="5"/>
      <c r="KH232" s="5"/>
      <c r="KI232" s="4"/>
      <c r="KJ232" s="6"/>
      <c r="KK232" s="4"/>
      <c r="KL232" s="6"/>
      <c r="KM232" s="5"/>
      <c r="KN232" s="5"/>
    </row>
    <row r="233">
      <c r="A233" s="3" t="s">
        <v>85</v>
      </c>
      <c r="B233" s="3" t="s">
        <v>86</v>
      </c>
      <c r="C233" s="3" t="s">
        <v>87</v>
      </c>
      <c r="D233" s="3" t="s">
        <v>439</v>
      </c>
      <c r="E233" s="3" t="s">
        <v>440</v>
      </c>
      <c r="F233" s="3" t="s">
        <v>441</v>
      </c>
      <c r="G233" s="3" t="s">
        <v>442</v>
      </c>
      <c r="H233" s="3" t="s">
        <v>98</v>
      </c>
      <c r="I233" s="3" t="s">
        <v>1312</v>
      </c>
      <c r="J233" s="3" t="s">
        <v>1319</v>
      </c>
      <c r="K233" s="4">
        <v>715</v>
      </c>
      <c r="L233" s="4">
        <f>=ROUNDDOWN(21.6666666666667,0)</f>
      </c>
      <c r="M233" s="4"/>
      <c r="N233" s="5">
        <v>1</v>
      </c>
      <c r="O233" s="4"/>
      <c r="P233" s="4">
        <f>=ROUNDDOWN({0},0)</f>
      </c>
      <c r="Q233" s="4"/>
      <c r="R233" s="5"/>
      <c r="S233" s="4">
        <v>21</v>
      </c>
      <c r="T233" s="6">
        <v>2058.59</v>
      </c>
      <c r="U233" s="4"/>
      <c r="V233" s="6"/>
      <c r="W233" s="5"/>
      <c r="X233" s="5"/>
      <c r="Y233" s="4">
        <v>4</v>
      </c>
      <c r="Z233" s="6">
        <v>364.14</v>
      </c>
      <c r="AA233" s="4"/>
      <c r="AB233" s="6"/>
      <c r="AC233" s="5"/>
      <c r="AD233" s="5"/>
      <c r="AE233" s="4">
        <v>3</v>
      </c>
      <c r="AF233" s="6">
        <v>246.61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  <c r="AW233" s="4">
        <v>3</v>
      </c>
      <c r="AX233" s="6">
        <v>302.86</v>
      </c>
      <c r="AY233" s="4"/>
      <c r="AZ233" s="6"/>
      <c r="BA233" s="5"/>
      <c r="BB233" s="5"/>
      <c r="BC233" s="4"/>
      <c r="BD233" s="6"/>
      <c r="BE233" s="4"/>
      <c r="BF233" s="6"/>
      <c r="BG233" s="5"/>
      <c r="BH233" s="5"/>
      <c r="BI233" s="4">
        <v>1</v>
      </c>
      <c r="BJ233" s="6">
        <v>91.71</v>
      </c>
      <c r="BK233" s="4"/>
      <c r="BL233" s="6"/>
      <c r="BM233" s="5"/>
      <c r="BN233" s="5"/>
      <c r="BO233" s="4"/>
      <c r="BP233" s="6"/>
      <c r="BQ233" s="4"/>
      <c r="BR233" s="6"/>
      <c r="BS233" s="5"/>
      <c r="BT233" s="5"/>
      <c r="BU233" s="4">
        <v>8</v>
      </c>
      <c r="BV233" s="6">
        <v>839.18</v>
      </c>
      <c r="BW233" s="4"/>
      <c r="BX233" s="6"/>
      <c r="BY233" s="5"/>
      <c r="BZ233" s="5"/>
      <c r="CA233" s="4"/>
      <c r="CB233" s="6"/>
      <c r="CC233" s="4"/>
      <c r="CD233" s="6"/>
      <c r="CE233" s="5"/>
      <c r="CF233" s="5"/>
      <c r="CG233" s="4"/>
      <c r="CH233" s="6"/>
      <c r="CI233" s="4"/>
      <c r="CJ233" s="6"/>
      <c r="CK233" s="5"/>
      <c r="CL233" s="5"/>
      <c r="CM233" s="4"/>
      <c r="CN233" s="6"/>
      <c r="CO233" s="4"/>
      <c r="CP233" s="6"/>
      <c r="CQ233" s="5"/>
      <c r="CR233" s="5"/>
      <c r="CS233" s="4">
        <v>1</v>
      </c>
      <c r="CT233" s="6">
        <v>112.29</v>
      </c>
      <c r="CU233" s="4"/>
      <c r="CV233" s="6"/>
      <c r="CW233" s="5"/>
      <c r="CX233" s="5"/>
      <c r="CY233" s="4"/>
      <c r="CZ233" s="6"/>
      <c r="DA233" s="4"/>
      <c r="DB233" s="6"/>
      <c r="DC233" s="5"/>
      <c r="DD233" s="5"/>
      <c r="DE233" s="4"/>
      <c r="DF233" s="6"/>
      <c r="DG233" s="4"/>
      <c r="DH233" s="6"/>
      <c r="DI233" s="5"/>
      <c r="DJ233" s="5"/>
      <c r="DK233" s="4"/>
      <c r="DL233" s="6"/>
      <c r="DM233" s="4"/>
      <c r="DN233" s="6"/>
      <c r="DO233" s="5"/>
      <c r="DP233" s="5"/>
      <c r="DQ233" s="4"/>
      <c r="DR233" s="6"/>
      <c r="DS233" s="4"/>
      <c r="DT233" s="6"/>
      <c r="DU233" s="5"/>
      <c r="DV233" s="5"/>
      <c r="DW233" s="4"/>
      <c r="DX233" s="6"/>
      <c r="DY233" s="4"/>
      <c r="DZ233" s="6"/>
      <c r="EA233" s="5"/>
      <c r="EB233" s="5"/>
      <c r="EC233" s="4"/>
      <c r="ED233" s="6"/>
      <c r="EE233" s="4"/>
      <c r="EF233" s="6"/>
      <c r="EG233" s="5"/>
      <c r="EH233" s="5"/>
      <c r="EI233" s="4"/>
      <c r="EJ233" s="6"/>
      <c r="EK233" s="4"/>
      <c r="EL233" s="6"/>
      <c r="EM233" s="5"/>
      <c r="EN233" s="5"/>
      <c r="EO233" s="4"/>
      <c r="EP233" s="6"/>
      <c r="EQ233" s="4"/>
      <c r="ER233" s="6"/>
      <c r="ES233" s="5"/>
      <c r="ET233" s="5"/>
      <c r="EU233" s="4">
        <v>1</v>
      </c>
      <c r="EV233" s="6">
        <v>101.8</v>
      </c>
      <c r="EW233" s="4"/>
      <c r="EX233" s="6"/>
      <c r="EY233" s="5"/>
      <c r="EZ233" s="5"/>
      <c r="FA233" s="4"/>
      <c r="FB233" s="6"/>
      <c r="FC233" s="4"/>
      <c r="FD233" s="6"/>
      <c r="FE233" s="5"/>
      <c r="FF233" s="5"/>
      <c r="FG233" s="4"/>
      <c r="FH233" s="6"/>
      <c r="FI233" s="4"/>
      <c r="FJ233" s="6"/>
      <c r="FK233" s="5"/>
      <c r="FL233" s="5"/>
      <c r="FM233" s="4"/>
      <c r="FN233" s="6"/>
      <c r="FO233" s="4"/>
      <c r="FP233" s="6"/>
      <c r="FQ233" s="5"/>
      <c r="FR233" s="5"/>
      <c r="FS233" s="4"/>
      <c r="FT233" s="6"/>
      <c r="FU233" s="4"/>
      <c r="FV233" s="6"/>
      <c r="FW233" s="5"/>
      <c r="FX233" s="5"/>
      <c r="FY233" s="4"/>
      <c r="FZ233" s="6"/>
      <c r="GA233" s="4"/>
      <c r="GB233" s="6"/>
      <c r="GC233" s="5"/>
      <c r="GD233" s="5"/>
      <c r="GE233" s="4"/>
      <c r="GF233" s="6"/>
      <c r="GG233" s="4"/>
      <c r="GH233" s="6"/>
      <c r="GI233" s="5"/>
      <c r="GJ233" s="5"/>
      <c r="GK233" s="4"/>
      <c r="GL233" s="6"/>
      <c r="GM233" s="4"/>
      <c r="GN233" s="6"/>
      <c r="GO233" s="5"/>
      <c r="GP233" s="5"/>
      <c r="GQ233" s="4"/>
      <c r="GR233" s="6"/>
      <c r="GS233" s="4"/>
      <c r="GT233" s="6"/>
      <c r="GU233" s="5"/>
      <c r="GV233" s="5"/>
      <c r="GW233" s="4"/>
      <c r="GX233" s="6"/>
      <c r="GY233" s="4"/>
      <c r="GZ233" s="6"/>
      <c r="HA233" s="5"/>
      <c r="HB233" s="5"/>
      <c r="HC233" s="4"/>
      <c r="HD233" s="6"/>
      <c r="HE233" s="4"/>
      <c r="HF233" s="6"/>
      <c r="HG233" s="5"/>
      <c r="HH233" s="5"/>
      <c r="HI233" s="4"/>
      <c r="HJ233" s="6"/>
      <c r="HK233" s="4"/>
      <c r="HL233" s="6"/>
      <c r="HM233" s="5"/>
      <c r="HN233" s="5"/>
      <c r="HO233" s="4"/>
      <c r="HP233" s="6"/>
      <c r="HQ233" s="4"/>
      <c r="HR233" s="6"/>
      <c r="HS233" s="5"/>
      <c r="HT233" s="5"/>
      <c r="HU233" s="4"/>
      <c r="HV233" s="6"/>
      <c r="HW233" s="4"/>
      <c r="HX233" s="6"/>
      <c r="HY233" s="5"/>
      <c r="HZ233" s="5"/>
      <c r="IA233" s="4"/>
      <c r="IB233" s="6"/>
      <c r="IC233" s="4"/>
      <c r="ID233" s="6"/>
      <c r="IE233" s="5"/>
      <c r="IF233" s="5"/>
      <c r="IG233" s="4"/>
      <c r="IH233" s="6"/>
      <c r="II233" s="4"/>
      <c r="IJ233" s="6"/>
      <c r="IK233" s="5"/>
      <c r="IL233" s="5"/>
      <c r="IM233" s="4"/>
      <c r="IN233" s="6"/>
      <c r="IO233" s="4"/>
      <c r="IP233" s="6"/>
      <c r="IQ233" s="5"/>
      <c r="IR233" s="5"/>
      <c r="IS233" s="4"/>
      <c r="IT233" s="6"/>
      <c r="IU233" s="4"/>
      <c r="IV233" s="6"/>
      <c r="IW233" s="5"/>
      <c r="IX233" s="5"/>
      <c r="IY233" s="4"/>
      <c r="IZ233" s="6"/>
      <c r="JA233" s="4"/>
      <c r="JB233" s="6"/>
      <c r="JC233" s="5"/>
      <c r="JD233" s="5"/>
      <c r="JE233" s="4"/>
      <c r="JF233" s="6"/>
      <c r="JG233" s="4"/>
      <c r="JH233" s="6"/>
      <c r="JI233" s="5"/>
      <c r="JJ233" s="5"/>
      <c r="JK233" s="4"/>
      <c r="JL233" s="6"/>
      <c r="JM233" s="4"/>
      <c r="JN233" s="6"/>
      <c r="JO233" s="5"/>
      <c r="JP233" s="5"/>
      <c r="JQ233" s="4"/>
      <c r="JR233" s="6"/>
      <c r="JS233" s="4"/>
      <c r="JT233" s="6"/>
      <c r="JU233" s="5"/>
      <c r="JV233" s="5"/>
      <c r="JW233" s="4"/>
      <c r="JX233" s="6"/>
      <c r="JY233" s="4"/>
      <c r="JZ233" s="6"/>
      <c r="KA233" s="5"/>
      <c r="KB233" s="5"/>
      <c r="KC233" s="4"/>
      <c r="KD233" s="6"/>
      <c r="KE233" s="4"/>
      <c r="KF233" s="6"/>
      <c r="KG233" s="5"/>
      <c r="KH233" s="5"/>
      <c r="KI233" s="4"/>
      <c r="KJ233" s="6"/>
      <c r="KK233" s="4"/>
      <c r="KL233" s="6"/>
      <c r="KM233" s="5"/>
      <c r="KN233" s="5"/>
    </row>
    <row r="234">
      <c r="A234" s="3" t="s">
        <v>85</v>
      </c>
      <c r="B234" s="3" t="s">
        <v>86</v>
      </c>
      <c r="C234" s="3" t="s">
        <v>87</v>
      </c>
      <c r="D234" s="3" t="s">
        <v>439</v>
      </c>
      <c r="E234" s="3" t="s">
        <v>440</v>
      </c>
      <c r="F234" s="3" t="s">
        <v>441</v>
      </c>
      <c r="G234" s="3" t="s">
        <v>442</v>
      </c>
      <c r="H234" s="3" t="s">
        <v>98</v>
      </c>
      <c r="I234" s="3" t="s">
        <v>1353</v>
      </c>
      <c r="J234" s="3" t="s">
        <v>1319</v>
      </c>
      <c r="K234" s="4">
        <v>173</v>
      </c>
      <c r="L234" s="4">
        <f>=ROUNDDOWN(7.20833333333333,0)</f>
      </c>
      <c r="M234" s="4">
        <v>490</v>
      </c>
      <c r="N234" s="5">
        <v>1</v>
      </c>
      <c r="O234" s="4"/>
      <c r="P234" s="4">
        <f>=ROUNDDOWN({0},0)</f>
      </c>
      <c r="Q234" s="4"/>
      <c r="R234" s="5"/>
      <c r="S234" s="4">
        <v>20</v>
      </c>
      <c r="T234" s="6">
        <v>2051</v>
      </c>
      <c r="U234" s="4"/>
      <c r="V234" s="6"/>
      <c r="W234" s="5"/>
      <c r="X234" s="5"/>
      <c r="Y234" s="4"/>
      <c r="Z234" s="6"/>
      <c r="AA234" s="4"/>
      <c r="AB234" s="6"/>
      <c r="AC234" s="5"/>
      <c r="AD234" s="5"/>
      <c r="AE234" s="4">
        <v>7</v>
      </c>
      <c r="AF234" s="6">
        <v>632.83</v>
      </c>
      <c r="AG234" s="4"/>
      <c r="AH234" s="6"/>
      <c r="AI234" s="5"/>
      <c r="AJ234" s="5"/>
      <c r="AK234" s="4">
        <v>5</v>
      </c>
      <c r="AL234" s="6">
        <v>511.74</v>
      </c>
      <c r="AM234" s="4"/>
      <c r="AN234" s="6"/>
      <c r="AO234" s="5"/>
      <c r="AP234" s="5"/>
      <c r="AQ234" s="4">
        <v>2</v>
      </c>
      <c r="AR234" s="6">
        <v>220</v>
      </c>
      <c r="AS234" s="4"/>
      <c r="AT234" s="6"/>
      <c r="AU234" s="5"/>
      <c r="AV234" s="5"/>
      <c r="AW234" s="4">
        <v>1</v>
      </c>
      <c r="AX234" s="6">
        <v>115.76</v>
      </c>
      <c r="AY234" s="4"/>
      <c r="AZ234" s="6"/>
      <c r="BA234" s="5"/>
      <c r="BB234" s="5"/>
      <c r="BC234" s="4"/>
      <c r="BD234" s="6"/>
      <c r="BE234" s="4"/>
      <c r="BF234" s="6"/>
      <c r="BG234" s="5"/>
      <c r="BH234" s="5"/>
      <c r="BI234" s="4">
        <v>2</v>
      </c>
      <c r="BJ234" s="6">
        <v>205.04</v>
      </c>
      <c r="BK234" s="4"/>
      <c r="BL234" s="6"/>
      <c r="BM234" s="5"/>
      <c r="BN234" s="5"/>
      <c r="BO234" s="4">
        <v>1</v>
      </c>
      <c r="BP234" s="6">
        <v>112.12</v>
      </c>
      <c r="BQ234" s="4"/>
      <c r="BR234" s="6"/>
      <c r="BS234" s="5"/>
      <c r="BT234" s="5"/>
      <c r="BU234" s="4"/>
      <c r="BV234" s="6"/>
      <c r="BW234" s="4"/>
      <c r="BX234" s="6"/>
      <c r="BY234" s="5"/>
      <c r="BZ234" s="5"/>
      <c r="CA234" s="4"/>
      <c r="CB234" s="6"/>
      <c r="CC234" s="4"/>
      <c r="CD234" s="6"/>
      <c r="CE234" s="5"/>
      <c r="CF234" s="5"/>
      <c r="CG234" s="4"/>
      <c r="CH234" s="6"/>
      <c r="CI234" s="4"/>
      <c r="CJ234" s="6"/>
      <c r="CK234" s="5"/>
      <c r="CL234" s="5"/>
      <c r="CM234" s="4">
        <v>1</v>
      </c>
      <c r="CN234" s="6">
        <v>137.75</v>
      </c>
      <c r="CO234" s="4"/>
      <c r="CP234" s="6"/>
      <c r="CQ234" s="5"/>
      <c r="CR234" s="5"/>
      <c r="CS234" s="4">
        <v>1</v>
      </c>
      <c r="CT234" s="6">
        <v>115.76</v>
      </c>
      <c r="CU234" s="4"/>
      <c r="CV234" s="6"/>
      <c r="CW234" s="5"/>
      <c r="CX234" s="5"/>
      <c r="CY234" s="4"/>
      <c r="CZ234" s="6"/>
      <c r="DA234" s="4"/>
      <c r="DB234" s="6"/>
      <c r="DC234" s="5"/>
      <c r="DD234" s="5"/>
      <c r="DE234" s="4"/>
      <c r="DF234" s="6"/>
      <c r="DG234" s="4"/>
      <c r="DH234" s="6"/>
      <c r="DI234" s="5"/>
      <c r="DJ234" s="5"/>
      <c r="DK234" s="4"/>
      <c r="DL234" s="6"/>
      <c r="DM234" s="4"/>
      <c r="DN234" s="6"/>
      <c r="DO234" s="5"/>
      <c r="DP234" s="5"/>
      <c r="DQ234" s="4"/>
      <c r="DR234" s="6"/>
      <c r="DS234" s="4"/>
      <c r="DT234" s="6"/>
      <c r="DU234" s="5"/>
      <c r="DV234" s="5"/>
      <c r="DW234" s="4"/>
      <c r="DX234" s="6"/>
      <c r="DY234" s="4"/>
      <c r="DZ234" s="6"/>
      <c r="EA234" s="5"/>
      <c r="EB234" s="5"/>
      <c r="EC234" s="4"/>
      <c r="ED234" s="6"/>
      <c r="EE234" s="4"/>
      <c r="EF234" s="6"/>
      <c r="EG234" s="5"/>
      <c r="EH234" s="5"/>
      <c r="EI234" s="4"/>
      <c r="EJ234" s="6"/>
      <c r="EK234" s="4"/>
      <c r="EL234" s="6"/>
      <c r="EM234" s="5"/>
      <c r="EN234" s="5"/>
      <c r="EO234" s="4"/>
      <c r="EP234" s="6"/>
      <c r="EQ234" s="4"/>
      <c r="ER234" s="6"/>
      <c r="ES234" s="5"/>
      <c r="ET234" s="5"/>
      <c r="EU234" s="4"/>
      <c r="EV234" s="6"/>
      <c r="EW234" s="4"/>
      <c r="EX234" s="6"/>
      <c r="EY234" s="5"/>
      <c r="EZ234" s="5"/>
      <c r="FA234" s="4"/>
      <c r="FB234" s="6"/>
      <c r="FC234" s="4"/>
      <c r="FD234" s="6"/>
      <c r="FE234" s="5"/>
      <c r="FF234" s="5"/>
      <c r="FG234" s="4"/>
      <c r="FH234" s="6"/>
      <c r="FI234" s="4"/>
      <c r="FJ234" s="6"/>
      <c r="FK234" s="5"/>
      <c r="FL234" s="5"/>
      <c r="FM234" s="4"/>
      <c r="FN234" s="6"/>
      <c r="FO234" s="4"/>
      <c r="FP234" s="6"/>
      <c r="FQ234" s="5"/>
      <c r="FR234" s="5"/>
      <c r="FS234" s="4"/>
      <c r="FT234" s="6"/>
      <c r="FU234" s="4"/>
      <c r="FV234" s="6"/>
      <c r="FW234" s="5"/>
      <c r="FX234" s="5"/>
      <c r="FY234" s="4"/>
      <c r="FZ234" s="6"/>
      <c r="GA234" s="4"/>
      <c r="GB234" s="6"/>
      <c r="GC234" s="5"/>
      <c r="GD234" s="5"/>
      <c r="GE234" s="4"/>
      <c r="GF234" s="6"/>
      <c r="GG234" s="4"/>
      <c r="GH234" s="6"/>
      <c r="GI234" s="5"/>
      <c r="GJ234" s="5"/>
      <c r="GK234" s="4"/>
      <c r="GL234" s="6"/>
      <c r="GM234" s="4"/>
      <c r="GN234" s="6"/>
      <c r="GO234" s="5"/>
      <c r="GP234" s="5"/>
      <c r="GQ234" s="4"/>
      <c r="GR234" s="6"/>
      <c r="GS234" s="4"/>
      <c r="GT234" s="6"/>
      <c r="GU234" s="5"/>
      <c r="GV234" s="5"/>
      <c r="GW234" s="4"/>
      <c r="GX234" s="6"/>
      <c r="GY234" s="4"/>
      <c r="GZ234" s="6"/>
      <c r="HA234" s="5"/>
      <c r="HB234" s="5"/>
      <c r="HC234" s="4"/>
      <c r="HD234" s="6"/>
      <c r="HE234" s="4"/>
      <c r="HF234" s="6"/>
      <c r="HG234" s="5"/>
      <c r="HH234" s="5"/>
      <c r="HI234" s="4"/>
      <c r="HJ234" s="6"/>
      <c r="HK234" s="4"/>
      <c r="HL234" s="6"/>
      <c r="HM234" s="5"/>
      <c r="HN234" s="5"/>
      <c r="HO234" s="4"/>
      <c r="HP234" s="6"/>
      <c r="HQ234" s="4"/>
      <c r="HR234" s="6"/>
      <c r="HS234" s="5"/>
      <c r="HT234" s="5"/>
      <c r="HU234" s="4"/>
      <c r="HV234" s="6"/>
      <c r="HW234" s="4"/>
      <c r="HX234" s="6"/>
      <c r="HY234" s="5"/>
      <c r="HZ234" s="5"/>
      <c r="IA234" s="4"/>
      <c r="IB234" s="6"/>
      <c r="IC234" s="4"/>
      <c r="ID234" s="6"/>
      <c r="IE234" s="5"/>
      <c r="IF234" s="5"/>
      <c r="IG234" s="4"/>
      <c r="IH234" s="6"/>
      <c r="II234" s="4"/>
      <c r="IJ234" s="6"/>
      <c r="IK234" s="5"/>
      <c r="IL234" s="5"/>
      <c r="IM234" s="4"/>
      <c r="IN234" s="6"/>
      <c r="IO234" s="4"/>
      <c r="IP234" s="6"/>
      <c r="IQ234" s="5"/>
      <c r="IR234" s="5"/>
      <c r="IS234" s="4"/>
      <c r="IT234" s="6"/>
      <c r="IU234" s="4"/>
      <c r="IV234" s="6"/>
      <c r="IW234" s="5"/>
      <c r="IX234" s="5"/>
      <c r="IY234" s="4"/>
      <c r="IZ234" s="6"/>
      <c r="JA234" s="4"/>
      <c r="JB234" s="6"/>
      <c r="JC234" s="5"/>
      <c r="JD234" s="5"/>
      <c r="JE234" s="4"/>
      <c r="JF234" s="6"/>
      <c r="JG234" s="4"/>
      <c r="JH234" s="6"/>
      <c r="JI234" s="5"/>
      <c r="JJ234" s="5"/>
      <c r="JK234" s="4"/>
      <c r="JL234" s="6"/>
      <c r="JM234" s="4"/>
      <c r="JN234" s="6"/>
      <c r="JO234" s="5"/>
      <c r="JP234" s="5"/>
      <c r="JQ234" s="4"/>
      <c r="JR234" s="6"/>
      <c r="JS234" s="4"/>
      <c r="JT234" s="6"/>
      <c r="JU234" s="5"/>
      <c r="JV234" s="5"/>
      <c r="JW234" s="4"/>
      <c r="JX234" s="6"/>
      <c r="JY234" s="4"/>
      <c r="JZ234" s="6"/>
      <c r="KA234" s="5"/>
      <c r="KB234" s="5"/>
      <c r="KC234" s="4"/>
      <c r="KD234" s="6"/>
      <c r="KE234" s="4"/>
      <c r="KF234" s="6"/>
      <c r="KG234" s="5"/>
      <c r="KH234" s="5"/>
      <c r="KI234" s="4"/>
      <c r="KJ234" s="6"/>
      <c r="KK234" s="4"/>
      <c r="KL234" s="6"/>
      <c r="KM234" s="5"/>
      <c r="KN234" s="5"/>
    </row>
    <row r="235">
      <c r="A235" s="3" t="s">
        <v>85</v>
      </c>
      <c r="B235" s="3" t="s">
        <v>86</v>
      </c>
      <c r="C235" s="3" t="s">
        <v>87</v>
      </c>
      <c r="D235" s="3" t="s">
        <v>439</v>
      </c>
      <c r="E235" s="3" t="s">
        <v>440</v>
      </c>
      <c r="F235" s="3" t="s">
        <v>441</v>
      </c>
      <c r="G235" s="3" t="s">
        <v>442</v>
      </c>
      <c r="H235" s="3" t="s">
        <v>98</v>
      </c>
      <c r="I235" s="3" t="s">
        <v>1308</v>
      </c>
      <c r="J235" s="3" t="s">
        <v>1309</v>
      </c>
      <c r="K235" s="4">
        <v>1671</v>
      </c>
      <c r="L235" s="4">
        <f>=ROUNDDOWN(25.2036199095023,0)</f>
      </c>
      <c r="M235" s="4">
        <v>420</v>
      </c>
      <c r="N235" s="5">
        <v>1</v>
      </c>
      <c r="O235" s="4"/>
      <c r="P235" s="4">
        <f>=ROUNDDOWN({0},0)</f>
      </c>
      <c r="Q235" s="4"/>
      <c r="R235" s="5"/>
      <c r="S235" s="4">
        <v>16</v>
      </c>
      <c r="T235" s="6">
        <v>1563.5</v>
      </c>
      <c r="U235" s="4"/>
      <c r="V235" s="6"/>
      <c r="W235" s="5"/>
      <c r="X235" s="5"/>
      <c r="Y235" s="4">
        <v>2</v>
      </c>
      <c r="Z235" s="6">
        <v>166.02</v>
      </c>
      <c r="AA235" s="4"/>
      <c r="AB235" s="6"/>
      <c r="AC235" s="5"/>
      <c r="AD235" s="5"/>
      <c r="AE235" s="4">
        <v>4</v>
      </c>
      <c r="AF235" s="6">
        <v>315.1</v>
      </c>
      <c r="AG235" s="4"/>
      <c r="AH235" s="6"/>
      <c r="AI235" s="5"/>
      <c r="AJ235" s="5"/>
      <c r="AK235" s="4">
        <v>1</v>
      </c>
      <c r="AL235" s="6">
        <v>107.24</v>
      </c>
      <c r="AM235" s="4"/>
      <c r="AN235" s="6"/>
      <c r="AO235" s="5"/>
      <c r="AP235" s="5"/>
      <c r="AQ235" s="4"/>
      <c r="AR235" s="6"/>
      <c r="AS235" s="4"/>
      <c r="AT235" s="6"/>
      <c r="AU235" s="5"/>
      <c r="AV235" s="5"/>
      <c r="AW235" s="4">
        <v>2</v>
      </c>
      <c r="AX235" s="6">
        <v>181.16</v>
      </c>
      <c r="AY235" s="4"/>
      <c r="AZ235" s="6"/>
      <c r="BA235" s="5"/>
      <c r="BB235" s="5"/>
      <c r="BC235" s="4">
        <v>1</v>
      </c>
      <c r="BD235" s="6">
        <v>159.99</v>
      </c>
      <c r="BE235" s="4"/>
      <c r="BF235" s="6"/>
      <c r="BG235" s="5"/>
      <c r="BH235" s="5"/>
      <c r="BI235" s="4"/>
      <c r="BJ235" s="6"/>
      <c r="BK235" s="4"/>
      <c r="BL235" s="6"/>
      <c r="BM235" s="5"/>
      <c r="BN235" s="5"/>
      <c r="BO235" s="4">
        <v>1</v>
      </c>
      <c r="BP235" s="6">
        <v>87.98</v>
      </c>
      <c r="BQ235" s="4"/>
      <c r="BR235" s="6"/>
      <c r="BS235" s="5"/>
      <c r="BT235" s="5"/>
      <c r="BU235" s="4"/>
      <c r="BV235" s="6"/>
      <c r="BW235" s="4"/>
      <c r="BX235" s="6"/>
      <c r="BY235" s="5"/>
      <c r="BZ235" s="5"/>
      <c r="CA235" s="4"/>
      <c r="CB235" s="6"/>
      <c r="CC235" s="4"/>
      <c r="CD235" s="6"/>
      <c r="CE235" s="5"/>
      <c r="CF235" s="5"/>
      <c r="CG235" s="4"/>
      <c r="CH235" s="6"/>
      <c r="CI235" s="4"/>
      <c r="CJ235" s="6"/>
      <c r="CK235" s="5"/>
      <c r="CL235" s="5"/>
      <c r="CM235" s="4"/>
      <c r="CN235" s="6"/>
      <c r="CO235" s="4"/>
      <c r="CP235" s="6"/>
      <c r="CQ235" s="5"/>
      <c r="CR235" s="5"/>
      <c r="CS235" s="4">
        <v>2</v>
      </c>
      <c r="CT235" s="6">
        <v>211.85</v>
      </c>
      <c r="CU235" s="4"/>
      <c r="CV235" s="6"/>
      <c r="CW235" s="5"/>
      <c r="CX235" s="5"/>
      <c r="CY235" s="4"/>
      <c r="CZ235" s="6"/>
      <c r="DA235" s="4"/>
      <c r="DB235" s="6"/>
      <c r="DC235" s="5"/>
      <c r="DD235" s="5"/>
      <c r="DE235" s="4"/>
      <c r="DF235" s="6"/>
      <c r="DG235" s="4"/>
      <c r="DH235" s="6"/>
      <c r="DI235" s="5"/>
      <c r="DJ235" s="5"/>
      <c r="DK235" s="4"/>
      <c r="DL235" s="6"/>
      <c r="DM235" s="4"/>
      <c r="DN235" s="6"/>
      <c r="DO235" s="5"/>
      <c r="DP235" s="5"/>
      <c r="DQ235" s="4"/>
      <c r="DR235" s="6"/>
      <c r="DS235" s="4"/>
      <c r="DT235" s="6"/>
      <c r="DU235" s="5"/>
      <c r="DV235" s="5"/>
      <c r="DW235" s="4">
        <v>3</v>
      </c>
      <c r="DX235" s="6">
        <v>334.16</v>
      </c>
      <c r="DY235" s="4"/>
      <c r="DZ235" s="6"/>
      <c r="EA235" s="5"/>
      <c r="EB235" s="5"/>
      <c r="EC235" s="4"/>
      <c r="ED235" s="6"/>
      <c r="EE235" s="4"/>
      <c r="EF235" s="6"/>
      <c r="EG235" s="5"/>
      <c r="EH235" s="5"/>
      <c r="EI235" s="4"/>
      <c r="EJ235" s="6"/>
      <c r="EK235" s="4"/>
      <c r="EL235" s="6"/>
      <c r="EM235" s="5"/>
      <c r="EN235" s="5"/>
      <c r="EO235" s="4"/>
      <c r="EP235" s="6"/>
      <c r="EQ235" s="4"/>
      <c r="ER235" s="6"/>
      <c r="ES235" s="5"/>
      <c r="ET235" s="5"/>
      <c r="EU235" s="4"/>
      <c r="EV235" s="6"/>
      <c r="EW235" s="4"/>
      <c r="EX235" s="6"/>
      <c r="EY235" s="5"/>
      <c r="EZ235" s="5"/>
      <c r="FA235" s="4"/>
      <c r="FB235" s="6"/>
      <c r="FC235" s="4"/>
      <c r="FD235" s="6"/>
      <c r="FE235" s="5"/>
      <c r="FF235" s="5"/>
      <c r="FG235" s="4"/>
      <c r="FH235" s="6"/>
      <c r="FI235" s="4"/>
      <c r="FJ235" s="6"/>
      <c r="FK235" s="5"/>
      <c r="FL235" s="5"/>
      <c r="FM235" s="4"/>
      <c r="FN235" s="6"/>
      <c r="FO235" s="4"/>
      <c r="FP235" s="6"/>
      <c r="FQ235" s="5"/>
      <c r="FR235" s="5"/>
      <c r="FS235" s="4"/>
      <c r="FT235" s="6"/>
      <c r="FU235" s="4"/>
      <c r="FV235" s="6"/>
      <c r="FW235" s="5"/>
      <c r="FX235" s="5"/>
      <c r="FY235" s="4"/>
      <c r="FZ235" s="6"/>
      <c r="GA235" s="4"/>
      <c r="GB235" s="6"/>
      <c r="GC235" s="5"/>
      <c r="GD235" s="5"/>
      <c r="GE235" s="4"/>
      <c r="GF235" s="6"/>
      <c r="GG235" s="4"/>
      <c r="GH235" s="6"/>
      <c r="GI235" s="5"/>
      <c r="GJ235" s="5"/>
      <c r="GK235" s="4"/>
      <c r="GL235" s="6"/>
      <c r="GM235" s="4"/>
      <c r="GN235" s="6"/>
      <c r="GO235" s="5"/>
      <c r="GP235" s="5"/>
      <c r="GQ235" s="4"/>
      <c r="GR235" s="6"/>
      <c r="GS235" s="4"/>
      <c r="GT235" s="6"/>
      <c r="GU235" s="5"/>
      <c r="GV235" s="5"/>
      <c r="GW235" s="4"/>
      <c r="GX235" s="6"/>
      <c r="GY235" s="4"/>
      <c r="GZ235" s="6"/>
      <c r="HA235" s="5"/>
      <c r="HB235" s="5"/>
      <c r="HC235" s="4"/>
      <c r="HD235" s="6"/>
      <c r="HE235" s="4"/>
      <c r="HF235" s="6"/>
      <c r="HG235" s="5"/>
      <c r="HH235" s="5"/>
      <c r="HI235" s="4"/>
      <c r="HJ235" s="6"/>
      <c r="HK235" s="4"/>
      <c r="HL235" s="6"/>
      <c r="HM235" s="5"/>
      <c r="HN235" s="5"/>
      <c r="HO235" s="4"/>
      <c r="HP235" s="6"/>
      <c r="HQ235" s="4"/>
      <c r="HR235" s="6"/>
      <c r="HS235" s="5"/>
      <c r="HT235" s="5"/>
      <c r="HU235" s="4"/>
      <c r="HV235" s="6"/>
      <c r="HW235" s="4"/>
      <c r="HX235" s="6"/>
      <c r="HY235" s="5"/>
      <c r="HZ235" s="5"/>
      <c r="IA235" s="4"/>
      <c r="IB235" s="6"/>
      <c r="IC235" s="4"/>
      <c r="ID235" s="6"/>
      <c r="IE235" s="5"/>
      <c r="IF235" s="5"/>
      <c r="IG235" s="4"/>
      <c r="IH235" s="6"/>
      <c r="II235" s="4"/>
      <c r="IJ235" s="6"/>
      <c r="IK235" s="5"/>
      <c r="IL235" s="5"/>
      <c r="IM235" s="4"/>
      <c r="IN235" s="6"/>
      <c r="IO235" s="4"/>
      <c r="IP235" s="6"/>
      <c r="IQ235" s="5"/>
      <c r="IR235" s="5"/>
      <c r="IS235" s="4"/>
      <c r="IT235" s="6"/>
      <c r="IU235" s="4"/>
      <c r="IV235" s="6"/>
      <c r="IW235" s="5"/>
      <c r="IX235" s="5"/>
      <c r="IY235" s="4"/>
      <c r="IZ235" s="6"/>
      <c r="JA235" s="4"/>
      <c r="JB235" s="6"/>
      <c r="JC235" s="5"/>
      <c r="JD235" s="5"/>
      <c r="JE235" s="4"/>
      <c r="JF235" s="6"/>
      <c r="JG235" s="4"/>
      <c r="JH235" s="6"/>
      <c r="JI235" s="5"/>
      <c r="JJ235" s="5"/>
      <c r="JK235" s="4"/>
      <c r="JL235" s="6"/>
      <c r="JM235" s="4"/>
      <c r="JN235" s="6"/>
      <c r="JO235" s="5"/>
      <c r="JP235" s="5"/>
      <c r="JQ235" s="4"/>
      <c r="JR235" s="6"/>
      <c r="JS235" s="4"/>
      <c r="JT235" s="6"/>
      <c r="JU235" s="5"/>
      <c r="JV235" s="5"/>
      <c r="JW235" s="4"/>
      <c r="JX235" s="6"/>
      <c r="JY235" s="4"/>
      <c r="JZ235" s="6"/>
      <c r="KA235" s="5"/>
      <c r="KB235" s="5"/>
      <c r="KC235" s="4"/>
      <c r="KD235" s="6"/>
      <c r="KE235" s="4"/>
      <c r="KF235" s="6"/>
      <c r="KG235" s="5"/>
      <c r="KH235" s="5"/>
      <c r="KI235" s="4"/>
      <c r="KJ235" s="6"/>
      <c r="KK235" s="4"/>
      <c r="KL235" s="6"/>
      <c r="KM235" s="5"/>
      <c r="KN235" s="5"/>
    </row>
    <row r="236">
      <c r="A236" s="3" t="s">
        <v>85</v>
      </c>
      <c r="B236" s="3" t="s">
        <v>86</v>
      </c>
      <c r="C236" s="3" t="s">
        <v>87</v>
      </c>
      <c r="D236" s="3" t="s">
        <v>439</v>
      </c>
      <c r="E236" s="3" t="s">
        <v>443</v>
      </c>
      <c r="F236" s="3" t="s">
        <v>444</v>
      </c>
      <c r="G236" s="3" t="s">
        <v>445</v>
      </c>
      <c r="H236" s="3" t="s">
        <v>104</v>
      </c>
      <c r="I236" s="3" t="s">
        <v>1352</v>
      </c>
      <c r="J236" s="3" t="s">
        <v>1340</v>
      </c>
      <c r="K236" s="4">
        <v>209</v>
      </c>
      <c r="L236" s="4">
        <f>=ROUNDDOWN(12.2941176470588,0)</f>
      </c>
      <c r="M236" s="4"/>
      <c r="N236" s="5"/>
      <c r="O236" s="4"/>
      <c r="P236" s="4">
        <f>=ROUNDDOWN({0},0)</f>
      </c>
      <c r="Q236" s="4"/>
      <c r="R236" s="5"/>
      <c r="S236" s="4">
        <v>27</v>
      </c>
      <c r="T236" s="6">
        <v>2138.81</v>
      </c>
      <c r="U236" s="4"/>
      <c r="V236" s="6"/>
      <c r="W236" s="5"/>
      <c r="X236" s="5"/>
      <c r="Y236" s="4">
        <v>1</v>
      </c>
      <c r="Z236" s="6">
        <v>99.43</v>
      </c>
      <c r="AA236" s="4"/>
      <c r="AB236" s="6"/>
      <c r="AC236" s="5"/>
      <c r="AD236" s="5"/>
      <c r="AE236" s="4">
        <v>6</v>
      </c>
      <c r="AF236" s="6">
        <v>375.06</v>
      </c>
      <c r="AG236" s="4"/>
      <c r="AH236" s="6"/>
      <c r="AI236" s="5"/>
      <c r="AJ236" s="5"/>
      <c r="AK236" s="4">
        <v>3</v>
      </c>
      <c r="AL236" s="6">
        <v>331.14</v>
      </c>
      <c r="AM236" s="4"/>
      <c r="AN236" s="6"/>
      <c r="AO236" s="5"/>
      <c r="AP236" s="5"/>
      <c r="AQ236" s="4"/>
      <c r="AR236" s="6"/>
      <c r="AS236" s="4"/>
      <c r="AT236" s="6"/>
      <c r="AU236" s="5"/>
      <c r="AV236" s="5"/>
      <c r="AW236" s="4">
        <v>1</v>
      </c>
      <c r="AX236" s="6">
        <v>97.24</v>
      </c>
      <c r="AY236" s="4"/>
      <c r="AZ236" s="6"/>
      <c r="BA236" s="5"/>
      <c r="BB236" s="5"/>
      <c r="BC236" s="4">
        <v>5</v>
      </c>
      <c r="BD236" s="6">
        <v>334.22</v>
      </c>
      <c r="BE236" s="4"/>
      <c r="BF236" s="6"/>
      <c r="BG236" s="5"/>
      <c r="BH236" s="5"/>
      <c r="BI236" s="4"/>
      <c r="BJ236" s="6"/>
      <c r="BK236" s="4"/>
      <c r="BL236" s="6"/>
      <c r="BM236" s="5"/>
      <c r="BN236" s="5"/>
      <c r="BO236" s="4">
        <v>3</v>
      </c>
      <c r="BP236" s="6">
        <v>373.5</v>
      </c>
      <c r="BQ236" s="4"/>
      <c r="BR236" s="6"/>
      <c r="BS236" s="5"/>
      <c r="BT236" s="5"/>
      <c r="BU236" s="4"/>
      <c r="BV236" s="6"/>
      <c r="BW236" s="4"/>
      <c r="BX236" s="6"/>
      <c r="BY236" s="5"/>
      <c r="BZ236" s="5"/>
      <c r="CA236" s="4"/>
      <c r="CB236" s="6"/>
      <c r="CC236" s="4"/>
      <c r="CD236" s="6"/>
      <c r="CE236" s="5"/>
      <c r="CF236" s="5"/>
      <c r="CG236" s="4">
        <v>1</v>
      </c>
      <c r="CH236" s="6">
        <v>110.38</v>
      </c>
      <c r="CI236" s="4"/>
      <c r="CJ236" s="6"/>
      <c r="CK236" s="5"/>
      <c r="CL236" s="5"/>
      <c r="CM236" s="4"/>
      <c r="CN236" s="6"/>
      <c r="CO236" s="4"/>
      <c r="CP236" s="6"/>
      <c r="CQ236" s="5"/>
      <c r="CR236" s="5"/>
      <c r="CS236" s="4"/>
      <c r="CT236" s="6"/>
      <c r="CU236" s="4"/>
      <c r="CV236" s="6"/>
      <c r="CW236" s="5"/>
      <c r="CX236" s="5"/>
      <c r="CY236" s="4"/>
      <c r="CZ236" s="6"/>
      <c r="DA236" s="4"/>
      <c r="DB236" s="6"/>
      <c r="DC236" s="5"/>
      <c r="DD236" s="5"/>
      <c r="DE236" s="4">
        <v>6</v>
      </c>
      <c r="DF236" s="6">
        <v>312</v>
      </c>
      <c r="DG236" s="4"/>
      <c r="DH236" s="6"/>
      <c r="DI236" s="5"/>
      <c r="DJ236" s="5"/>
      <c r="DK236" s="4">
        <v>1</v>
      </c>
      <c r="DL236" s="6">
        <v>105.84</v>
      </c>
      <c r="DM236" s="4"/>
      <c r="DN236" s="6"/>
      <c r="DO236" s="5"/>
      <c r="DP236" s="5"/>
      <c r="DQ236" s="4"/>
      <c r="DR236" s="6"/>
      <c r="DS236" s="4"/>
      <c r="DT236" s="6"/>
      <c r="DU236" s="5"/>
      <c r="DV236" s="5"/>
      <c r="DW236" s="4"/>
      <c r="DX236" s="6"/>
      <c r="DY236" s="4"/>
      <c r="DZ236" s="6"/>
      <c r="EA236" s="5"/>
      <c r="EB236" s="5"/>
      <c r="EC236" s="4"/>
      <c r="ED236" s="6"/>
      <c r="EE236" s="4"/>
      <c r="EF236" s="6"/>
      <c r="EG236" s="5"/>
      <c r="EH236" s="5"/>
      <c r="EI236" s="4"/>
      <c r="EJ236" s="6"/>
      <c r="EK236" s="4"/>
      <c r="EL236" s="6"/>
      <c r="EM236" s="5"/>
      <c r="EN236" s="5"/>
      <c r="EO236" s="4"/>
      <c r="EP236" s="6"/>
      <c r="EQ236" s="4"/>
      <c r="ER236" s="6"/>
      <c r="ES236" s="5"/>
      <c r="ET236" s="5"/>
      <c r="EU236" s="4"/>
      <c r="EV236" s="6"/>
      <c r="EW236" s="4"/>
      <c r="EX236" s="6"/>
      <c r="EY236" s="5"/>
      <c r="EZ236" s="5"/>
      <c r="FA236" s="4"/>
      <c r="FB236" s="6"/>
      <c r="FC236" s="4"/>
      <c r="FD236" s="6"/>
      <c r="FE236" s="5"/>
      <c r="FF236" s="5"/>
      <c r="FG236" s="4"/>
      <c r="FH236" s="6"/>
      <c r="FI236" s="4"/>
      <c r="FJ236" s="6"/>
      <c r="FK236" s="5"/>
      <c r="FL236" s="5"/>
      <c r="FM236" s="4"/>
      <c r="FN236" s="6"/>
      <c r="FO236" s="4"/>
      <c r="FP236" s="6"/>
      <c r="FQ236" s="5"/>
      <c r="FR236" s="5"/>
      <c r="FS236" s="4"/>
      <c r="FT236" s="6"/>
      <c r="FU236" s="4"/>
      <c r="FV236" s="6"/>
      <c r="FW236" s="5"/>
      <c r="FX236" s="5"/>
      <c r="FY236" s="4"/>
      <c r="FZ236" s="6"/>
      <c r="GA236" s="4"/>
      <c r="GB236" s="6"/>
      <c r="GC236" s="5"/>
      <c r="GD236" s="5"/>
      <c r="GE236" s="4"/>
      <c r="GF236" s="6"/>
      <c r="GG236" s="4"/>
      <c r="GH236" s="6"/>
      <c r="GI236" s="5"/>
      <c r="GJ236" s="5"/>
      <c r="GK236" s="4"/>
      <c r="GL236" s="6"/>
      <c r="GM236" s="4"/>
      <c r="GN236" s="6"/>
      <c r="GO236" s="5"/>
      <c r="GP236" s="5"/>
      <c r="GQ236" s="4"/>
      <c r="GR236" s="6"/>
      <c r="GS236" s="4"/>
      <c r="GT236" s="6"/>
      <c r="GU236" s="5"/>
      <c r="GV236" s="5"/>
      <c r="GW236" s="4"/>
      <c r="GX236" s="6"/>
      <c r="GY236" s="4"/>
      <c r="GZ236" s="6"/>
      <c r="HA236" s="5"/>
      <c r="HB236" s="5"/>
      <c r="HC236" s="4"/>
      <c r="HD236" s="6"/>
      <c r="HE236" s="4"/>
      <c r="HF236" s="6"/>
      <c r="HG236" s="5"/>
      <c r="HH236" s="5"/>
      <c r="HI236" s="4"/>
      <c r="HJ236" s="6"/>
      <c r="HK236" s="4"/>
      <c r="HL236" s="6"/>
      <c r="HM236" s="5"/>
      <c r="HN236" s="5"/>
      <c r="HO236" s="4"/>
      <c r="HP236" s="6"/>
      <c r="HQ236" s="4"/>
      <c r="HR236" s="6"/>
      <c r="HS236" s="5"/>
      <c r="HT236" s="5"/>
      <c r="HU236" s="4"/>
      <c r="HV236" s="6"/>
      <c r="HW236" s="4"/>
      <c r="HX236" s="6"/>
      <c r="HY236" s="5"/>
      <c r="HZ236" s="5"/>
      <c r="IA236" s="4"/>
      <c r="IB236" s="6"/>
      <c r="IC236" s="4"/>
      <c r="ID236" s="6"/>
      <c r="IE236" s="5"/>
      <c r="IF236" s="5"/>
      <c r="IG236" s="4"/>
      <c r="IH236" s="6"/>
      <c r="II236" s="4"/>
      <c r="IJ236" s="6"/>
      <c r="IK236" s="5"/>
      <c r="IL236" s="5"/>
      <c r="IM236" s="4"/>
      <c r="IN236" s="6"/>
      <c r="IO236" s="4"/>
      <c r="IP236" s="6"/>
      <c r="IQ236" s="5"/>
      <c r="IR236" s="5"/>
      <c r="IS236" s="4"/>
      <c r="IT236" s="6"/>
      <c r="IU236" s="4"/>
      <c r="IV236" s="6"/>
      <c r="IW236" s="5"/>
      <c r="IX236" s="5"/>
      <c r="IY236" s="4"/>
      <c r="IZ236" s="6"/>
      <c r="JA236" s="4"/>
      <c r="JB236" s="6"/>
      <c r="JC236" s="5"/>
      <c r="JD236" s="5"/>
      <c r="JE236" s="4"/>
      <c r="JF236" s="6"/>
      <c r="JG236" s="4"/>
      <c r="JH236" s="6"/>
      <c r="JI236" s="5"/>
      <c r="JJ236" s="5"/>
      <c r="JK236" s="4"/>
      <c r="JL236" s="6"/>
      <c r="JM236" s="4"/>
      <c r="JN236" s="6"/>
      <c r="JO236" s="5"/>
      <c r="JP236" s="5"/>
      <c r="JQ236" s="4"/>
      <c r="JR236" s="6"/>
      <c r="JS236" s="4"/>
      <c r="JT236" s="6"/>
      <c r="JU236" s="5"/>
      <c r="JV236" s="5"/>
      <c r="JW236" s="4"/>
      <c r="JX236" s="6"/>
      <c r="JY236" s="4"/>
      <c r="JZ236" s="6"/>
      <c r="KA236" s="5"/>
      <c r="KB236" s="5"/>
      <c r="KC236" s="4"/>
      <c r="KD236" s="6"/>
      <c r="KE236" s="4"/>
      <c r="KF236" s="6"/>
      <c r="KG236" s="5"/>
      <c r="KH236" s="5"/>
      <c r="KI236" s="4"/>
      <c r="KJ236" s="6"/>
      <c r="KK236" s="4"/>
      <c r="KL236" s="6"/>
      <c r="KM236" s="5"/>
      <c r="KN236" s="5"/>
    </row>
    <row r="237">
      <c r="A237" s="3" t="s">
        <v>85</v>
      </c>
      <c r="B237" s="3" t="s">
        <v>86</v>
      </c>
      <c r="C237" s="3" t="s">
        <v>87</v>
      </c>
      <c r="D237" s="3" t="s">
        <v>439</v>
      </c>
      <c r="E237" s="3" t="s">
        <v>443</v>
      </c>
      <c r="F237" s="3" t="s">
        <v>444</v>
      </c>
      <c r="G237" s="3" t="s">
        <v>445</v>
      </c>
      <c r="H237" s="3" t="s">
        <v>98</v>
      </c>
      <c r="I237" s="3" t="s">
        <v>1311</v>
      </c>
      <c r="J237" s="3" t="s">
        <v>1319</v>
      </c>
      <c r="K237" s="4">
        <v>902</v>
      </c>
      <c r="L237" s="4">
        <f>=ROUNDDOWN(28.2758620689655,0)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16</v>
      </c>
      <c r="T237" s="6">
        <v>1546.86</v>
      </c>
      <c r="U237" s="4"/>
      <c r="V237" s="6"/>
      <c r="W237" s="5"/>
      <c r="X237" s="5"/>
      <c r="Y237" s="4">
        <v>5</v>
      </c>
      <c r="Z237" s="6">
        <v>476.39</v>
      </c>
      <c r="AA237" s="4"/>
      <c r="AB237" s="6"/>
      <c r="AC237" s="5"/>
      <c r="AD237" s="5"/>
      <c r="AE237" s="4">
        <v>3</v>
      </c>
      <c r="AF237" s="6">
        <v>246.27</v>
      </c>
      <c r="AG237" s="4"/>
      <c r="AH237" s="6"/>
      <c r="AI237" s="5"/>
      <c r="AJ237" s="5"/>
      <c r="AK237" s="4">
        <v>5</v>
      </c>
      <c r="AL237" s="6">
        <v>540.86</v>
      </c>
      <c r="AM237" s="4"/>
      <c r="AN237" s="6"/>
      <c r="AO237" s="5"/>
      <c r="AP237" s="5"/>
      <c r="AQ237" s="4"/>
      <c r="AR237" s="6"/>
      <c r="AS237" s="4"/>
      <c r="AT237" s="6"/>
      <c r="AU237" s="5"/>
      <c r="AV237" s="5"/>
      <c r="AW237" s="4"/>
      <c r="AX237" s="6"/>
      <c r="AY237" s="4"/>
      <c r="AZ237" s="6"/>
      <c r="BA237" s="5"/>
      <c r="BB237" s="5"/>
      <c r="BC237" s="4">
        <v>1</v>
      </c>
      <c r="BD237" s="6">
        <v>76.16</v>
      </c>
      <c r="BE237" s="4"/>
      <c r="BF237" s="6"/>
      <c r="BG237" s="5"/>
      <c r="BH237" s="5"/>
      <c r="BI237" s="4"/>
      <c r="BJ237" s="6"/>
      <c r="BK237" s="4"/>
      <c r="BL237" s="6"/>
      <c r="BM237" s="5"/>
      <c r="BN237" s="5"/>
      <c r="BO237" s="4"/>
      <c r="BP237" s="6"/>
      <c r="BQ237" s="4"/>
      <c r="BR237" s="6"/>
      <c r="BS237" s="5"/>
      <c r="BT237" s="5"/>
      <c r="BU237" s="4">
        <v>2</v>
      </c>
      <c r="BV237" s="6">
        <v>207.18</v>
      </c>
      <c r="BW237" s="4"/>
      <c r="BX237" s="6"/>
      <c r="BY237" s="5"/>
      <c r="BZ237" s="5"/>
      <c r="CA237" s="4"/>
      <c r="CB237" s="6"/>
      <c r="CC237" s="4"/>
      <c r="CD237" s="6"/>
      <c r="CE237" s="5"/>
      <c r="CF237" s="5"/>
      <c r="CG237" s="4"/>
      <c r="CH237" s="6"/>
      <c r="CI237" s="4"/>
      <c r="CJ237" s="6"/>
      <c r="CK237" s="5"/>
      <c r="CL237" s="5"/>
      <c r="CM237" s="4"/>
      <c r="CN237" s="6"/>
      <c r="CO237" s="4"/>
      <c r="CP237" s="6"/>
      <c r="CQ237" s="5"/>
      <c r="CR237" s="5"/>
      <c r="CS237" s="4"/>
      <c r="CT237" s="6"/>
      <c r="CU237" s="4"/>
      <c r="CV237" s="6"/>
      <c r="CW237" s="5"/>
      <c r="CX237" s="5"/>
      <c r="CY237" s="4"/>
      <c r="CZ237" s="6"/>
      <c r="DA237" s="4"/>
      <c r="DB237" s="6"/>
      <c r="DC237" s="5"/>
      <c r="DD237" s="5"/>
      <c r="DE237" s="4"/>
      <c r="DF237" s="6"/>
      <c r="DG237" s="4"/>
      <c r="DH237" s="6"/>
      <c r="DI237" s="5"/>
      <c r="DJ237" s="5"/>
      <c r="DK237" s="4"/>
      <c r="DL237" s="6"/>
      <c r="DM237" s="4"/>
      <c r="DN237" s="6"/>
      <c r="DO237" s="5"/>
      <c r="DP237" s="5"/>
      <c r="DQ237" s="4"/>
      <c r="DR237" s="6"/>
      <c r="DS237" s="4"/>
      <c r="DT237" s="6"/>
      <c r="DU237" s="5"/>
      <c r="DV237" s="5"/>
      <c r="DW237" s="4"/>
      <c r="DX237" s="6"/>
      <c r="DY237" s="4"/>
      <c r="DZ237" s="6"/>
      <c r="EA237" s="5"/>
      <c r="EB237" s="5"/>
      <c r="EC237" s="4"/>
      <c r="ED237" s="6"/>
      <c r="EE237" s="4"/>
      <c r="EF237" s="6"/>
      <c r="EG237" s="5"/>
      <c r="EH237" s="5"/>
      <c r="EI237" s="4"/>
      <c r="EJ237" s="6"/>
      <c r="EK237" s="4"/>
      <c r="EL237" s="6"/>
      <c r="EM237" s="5"/>
      <c r="EN237" s="5"/>
      <c r="EO237" s="4"/>
      <c r="EP237" s="6"/>
      <c r="EQ237" s="4"/>
      <c r="ER237" s="6"/>
      <c r="ES237" s="5"/>
      <c r="ET237" s="5"/>
      <c r="EU237" s="4"/>
      <c r="EV237" s="6"/>
      <c r="EW237" s="4"/>
      <c r="EX237" s="6"/>
      <c r="EY237" s="5"/>
      <c r="EZ237" s="5"/>
      <c r="FA237" s="4"/>
      <c r="FB237" s="6"/>
      <c r="FC237" s="4"/>
      <c r="FD237" s="6"/>
      <c r="FE237" s="5"/>
      <c r="FF237" s="5"/>
      <c r="FG237" s="4"/>
      <c r="FH237" s="6"/>
      <c r="FI237" s="4"/>
      <c r="FJ237" s="6"/>
      <c r="FK237" s="5"/>
      <c r="FL237" s="5"/>
      <c r="FM237" s="4"/>
      <c r="FN237" s="6"/>
      <c r="FO237" s="4"/>
      <c r="FP237" s="6"/>
      <c r="FQ237" s="5"/>
      <c r="FR237" s="5"/>
      <c r="FS237" s="4"/>
      <c r="FT237" s="6"/>
      <c r="FU237" s="4"/>
      <c r="FV237" s="6"/>
      <c r="FW237" s="5"/>
      <c r="FX237" s="5"/>
      <c r="FY237" s="4"/>
      <c r="FZ237" s="6"/>
      <c r="GA237" s="4"/>
      <c r="GB237" s="6"/>
      <c r="GC237" s="5"/>
      <c r="GD237" s="5"/>
      <c r="GE237" s="4"/>
      <c r="GF237" s="6"/>
      <c r="GG237" s="4"/>
      <c r="GH237" s="6"/>
      <c r="GI237" s="5"/>
      <c r="GJ237" s="5"/>
      <c r="GK237" s="4"/>
      <c r="GL237" s="6"/>
      <c r="GM237" s="4"/>
      <c r="GN237" s="6"/>
      <c r="GO237" s="5"/>
      <c r="GP237" s="5"/>
      <c r="GQ237" s="4"/>
      <c r="GR237" s="6"/>
      <c r="GS237" s="4"/>
      <c r="GT237" s="6"/>
      <c r="GU237" s="5"/>
      <c r="GV237" s="5"/>
      <c r="GW237" s="4"/>
      <c r="GX237" s="6"/>
      <c r="GY237" s="4"/>
      <c r="GZ237" s="6"/>
      <c r="HA237" s="5"/>
      <c r="HB237" s="5"/>
      <c r="HC237" s="4"/>
      <c r="HD237" s="6"/>
      <c r="HE237" s="4"/>
      <c r="HF237" s="6"/>
      <c r="HG237" s="5"/>
      <c r="HH237" s="5"/>
      <c r="HI237" s="4"/>
      <c r="HJ237" s="6"/>
      <c r="HK237" s="4"/>
      <c r="HL237" s="6"/>
      <c r="HM237" s="5"/>
      <c r="HN237" s="5"/>
      <c r="HO237" s="4"/>
      <c r="HP237" s="6"/>
      <c r="HQ237" s="4"/>
      <c r="HR237" s="6"/>
      <c r="HS237" s="5"/>
      <c r="HT237" s="5"/>
      <c r="HU237" s="4"/>
      <c r="HV237" s="6"/>
      <c r="HW237" s="4"/>
      <c r="HX237" s="6"/>
      <c r="HY237" s="5"/>
      <c r="HZ237" s="5"/>
      <c r="IA237" s="4"/>
      <c r="IB237" s="6"/>
      <c r="IC237" s="4"/>
      <c r="ID237" s="6"/>
      <c r="IE237" s="5"/>
      <c r="IF237" s="5"/>
      <c r="IG237" s="4"/>
      <c r="IH237" s="6"/>
      <c r="II237" s="4"/>
      <c r="IJ237" s="6"/>
      <c r="IK237" s="5"/>
      <c r="IL237" s="5"/>
      <c r="IM237" s="4"/>
      <c r="IN237" s="6"/>
      <c r="IO237" s="4"/>
      <c r="IP237" s="6"/>
      <c r="IQ237" s="5"/>
      <c r="IR237" s="5"/>
      <c r="IS237" s="4"/>
      <c r="IT237" s="6"/>
      <c r="IU237" s="4"/>
      <c r="IV237" s="6"/>
      <c r="IW237" s="5"/>
      <c r="IX237" s="5"/>
      <c r="IY237" s="4"/>
      <c r="IZ237" s="6"/>
      <c r="JA237" s="4"/>
      <c r="JB237" s="6"/>
      <c r="JC237" s="5"/>
      <c r="JD237" s="5"/>
      <c r="JE237" s="4"/>
      <c r="JF237" s="6"/>
      <c r="JG237" s="4"/>
      <c r="JH237" s="6"/>
      <c r="JI237" s="5"/>
      <c r="JJ237" s="5"/>
      <c r="JK237" s="4"/>
      <c r="JL237" s="6"/>
      <c r="JM237" s="4"/>
      <c r="JN237" s="6"/>
      <c r="JO237" s="5"/>
      <c r="JP237" s="5"/>
      <c r="JQ237" s="4"/>
      <c r="JR237" s="6"/>
      <c r="JS237" s="4"/>
      <c r="JT237" s="6"/>
      <c r="JU237" s="5"/>
      <c r="JV237" s="5"/>
      <c r="JW237" s="4"/>
      <c r="JX237" s="6"/>
      <c r="JY237" s="4"/>
      <c r="JZ237" s="6"/>
      <c r="KA237" s="5"/>
      <c r="KB237" s="5"/>
      <c r="KC237" s="4"/>
      <c r="KD237" s="6"/>
      <c r="KE237" s="4"/>
      <c r="KF237" s="6"/>
      <c r="KG237" s="5"/>
      <c r="KH237" s="5"/>
      <c r="KI237" s="4"/>
      <c r="KJ237" s="6"/>
      <c r="KK237" s="4"/>
      <c r="KL237" s="6"/>
      <c r="KM237" s="5"/>
      <c r="KN237" s="5"/>
    </row>
    <row r="238">
      <c r="A238" s="3" t="s">
        <v>85</v>
      </c>
      <c r="B238" s="3" t="s">
        <v>86</v>
      </c>
      <c r="C238" s="3" t="s">
        <v>87</v>
      </c>
      <c r="D238" s="3" t="s">
        <v>439</v>
      </c>
      <c r="E238" s="3" t="s">
        <v>446</v>
      </c>
      <c r="F238" s="3" t="s">
        <v>447</v>
      </c>
      <c r="G238" s="3" t="s">
        <v>448</v>
      </c>
      <c r="H238" s="3" t="s">
        <v>98</v>
      </c>
      <c r="I238" s="3" t="s">
        <v>1352</v>
      </c>
      <c r="J238" s="3" t="s">
        <v>1319</v>
      </c>
      <c r="K238" s="4">
        <v>381</v>
      </c>
      <c r="L238" s="4">
        <f>=ROUNDDOWN(13.6071428571429,0)</f>
      </c>
      <c r="M238" s="4">
        <v>380</v>
      </c>
      <c r="N238" s="5">
        <v>1</v>
      </c>
      <c r="O238" s="4"/>
      <c r="P238" s="4">
        <f>=ROUNDDOWN({0},0)</f>
      </c>
      <c r="Q238" s="4"/>
      <c r="R238" s="5"/>
      <c r="S238" s="4">
        <v>18</v>
      </c>
      <c r="T238" s="6">
        <v>1532.88</v>
      </c>
      <c r="U238" s="4"/>
      <c r="V238" s="6"/>
      <c r="W238" s="5"/>
      <c r="X238" s="5"/>
      <c r="Y238" s="4">
        <v>6</v>
      </c>
      <c r="Z238" s="6">
        <v>481.2</v>
      </c>
      <c r="AA238" s="4"/>
      <c r="AB238" s="6"/>
      <c r="AC238" s="5"/>
      <c r="AD238" s="5"/>
      <c r="AE238" s="4"/>
      <c r="AF238" s="6"/>
      <c r="AG238" s="4"/>
      <c r="AH238" s="6"/>
      <c r="AI238" s="5"/>
      <c r="AJ238" s="5"/>
      <c r="AK238" s="4">
        <v>1</v>
      </c>
      <c r="AL238" s="6">
        <v>89.41</v>
      </c>
      <c r="AM238" s="4"/>
      <c r="AN238" s="6"/>
      <c r="AO238" s="5"/>
      <c r="AP238" s="5"/>
      <c r="AQ238" s="4">
        <v>6</v>
      </c>
      <c r="AR238" s="6">
        <v>500.1</v>
      </c>
      <c r="AS238" s="4"/>
      <c r="AT238" s="6"/>
      <c r="AU238" s="5"/>
      <c r="AV238" s="5"/>
      <c r="AW238" s="4">
        <v>1</v>
      </c>
      <c r="AX238" s="6">
        <v>88.09</v>
      </c>
      <c r="AY238" s="4"/>
      <c r="AZ238" s="6"/>
      <c r="BA238" s="5"/>
      <c r="BB238" s="5"/>
      <c r="BC238" s="4"/>
      <c r="BD238" s="6"/>
      <c r="BE238" s="4"/>
      <c r="BF238" s="6"/>
      <c r="BG238" s="5"/>
      <c r="BH238" s="5"/>
      <c r="BI238" s="4"/>
      <c r="BJ238" s="6"/>
      <c r="BK238" s="4"/>
      <c r="BL238" s="6"/>
      <c r="BM238" s="5"/>
      <c r="BN238" s="5"/>
      <c r="BO238" s="4"/>
      <c r="BP238" s="6"/>
      <c r="BQ238" s="4"/>
      <c r="BR238" s="6"/>
      <c r="BS238" s="5"/>
      <c r="BT238" s="5"/>
      <c r="BU238" s="4"/>
      <c r="BV238" s="6"/>
      <c r="BW238" s="4"/>
      <c r="BX238" s="6"/>
      <c r="BY238" s="5"/>
      <c r="BZ238" s="5"/>
      <c r="CA238" s="4"/>
      <c r="CB238" s="6"/>
      <c r="CC238" s="4"/>
      <c r="CD238" s="6"/>
      <c r="CE238" s="5"/>
      <c r="CF238" s="5"/>
      <c r="CG238" s="4"/>
      <c r="CH238" s="6"/>
      <c r="CI238" s="4"/>
      <c r="CJ238" s="6"/>
      <c r="CK238" s="5"/>
      <c r="CL238" s="5"/>
      <c r="CM238" s="4">
        <v>1</v>
      </c>
      <c r="CN238" s="6">
        <v>109.99</v>
      </c>
      <c r="CO238" s="4"/>
      <c r="CP238" s="6"/>
      <c r="CQ238" s="5"/>
      <c r="CR238" s="5"/>
      <c r="CS238" s="4">
        <v>3</v>
      </c>
      <c r="CT238" s="6">
        <v>264.09</v>
      </c>
      <c r="CU238" s="4"/>
      <c r="CV238" s="6"/>
      <c r="CW238" s="5"/>
      <c r="CX238" s="5"/>
      <c r="CY238" s="4"/>
      <c r="CZ238" s="6"/>
      <c r="DA238" s="4"/>
      <c r="DB238" s="6"/>
      <c r="DC238" s="5"/>
      <c r="DD238" s="5"/>
      <c r="DE238" s="4"/>
      <c r="DF238" s="6"/>
      <c r="DG238" s="4"/>
      <c r="DH238" s="6"/>
      <c r="DI238" s="5"/>
      <c r="DJ238" s="5"/>
      <c r="DK238" s="4"/>
      <c r="DL238" s="6"/>
      <c r="DM238" s="4"/>
      <c r="DN238" s="6"/>
      <c r="DO238" s="5"/>
      <c r="DP238" s="5"/>
      <c r="DQ238" s="4"/>
      <c r="DR238" s="6"/>
      <c r="DS238" s="4"/>
      <c r="DT238" s="6"/>
      <c r="DU238" s="5"/>
      <c r="DV238" s="5"/>
      <c r="DW238" s="4"/>
      <c r="DX238" s="6"/>
      <c r="DY238" s="4"/>
      <c r="DZ238" s="6"/>
      <c r="EA238" s="5"/>
      <c r="EB238" s="5"/>
      <c r="EC238" s="4"/>
      <c r="ED238" s="6"/>
      <c r="EE238" s="4"/>
      <c r="EF238" s="6"/>
      <c r="EG238" s="5"/>
      <c r="EH238" s="5"/>
      <c r="EI238" s="4"/>
      <c r="EJ238" s="6"/>
      <c r="EK238" s="4"/>
      <c r="EL238" s="6"/>
      <c r="EM238" s="5"/>
      <c r="EN238" s="5"/>
      <c r="EO238" s="4"/>
      <c r="EP238" s="6"/>
      <c r="EQ238" s="4"/>
      <c r="ER238" s="6"/>
      <c r="ES238" s="5"/>
      <c r="ET238" s="5"/>
      <c r="EU238" s="4"/>
      <c r="EV238" s="6"/>
      <c r="EW238" s="4"/>
      <c r="EX238" s="6"/>
      <c r="EY238" s="5"/>
      <c r="EZ238" s="5"/>
      <c r="FA238" s="4"/>
      <c r="FB238" s="6"/>
      <c r="FC238" s="4"/>
      <c r="FD238" s="6"/>
      <c r="FE238" s="5"/>
      <c r="FF238" s="5"/>
      <c r="FG238" s="4"/>
      <c r="FH238" s="6"/>
      <c r="FI238" s="4"/>
      <c r="FJ238" s="6"/>
      <c r="FK238" s="5"/>
      <c r="FL238" s="5"/>
      <c r="FM238" s="4"/>
      <c r="FN238" s="6"/>
      <c r="FO238" s="4"/>
      <c r="FP238" s="6"/>
      <c r="FQ238" s="5"/>
      <c r="FR238" s="5"/>
      <c r="FS238" s="4"/>
      <c r="FT238" s="6"/>
      <c r="FU238" s="4"/>
      <c r="FV238" s="6"/>
      <c r="FW238" s="5"/>
      <c r="FX238" s="5"/>
      <c r="FY238" s="4"/>
      <c r="FZ238" s="6"/>
      <c r="GA238" s="4"/>
      <c r="GB238" s="6"/>
      <c r="GC238" s="5"/>
      <c r="GD238" s="5"/>
      <c r="GE238" s="4"/>
      <c r="GF238" s="6"/>
      <c r="GG238" s="4"/>
      <c r="GH238" s="6"/>
      <c r="GI238" s="5"/>
      <c r="GJ238" s="5"/>
      <c r="GK238" s="4"/>
      <c r="GL238" s="6"/>
      <c r="GM238" s="4"/>
      <c r="GN238" s="6"/>
      <c r="GO238" s="5"/>
      <c r="GP238" s="5"/>
      <c r="GQ238" s="4"/>
      <c r="GR238" s="6"/>
      <c r="GS238" s="4"/>
      <c r="GT238" s="6"/>
      <c r="GU238" s="5"/>
      <c r="GV238" s="5"/>
      <c r="GW238" s="4"/>
      <c r="GX238" s="6"/>
      <c r="GY238" s="4"/>
      <c r="GZ238" s="6"/>
      <c r="HA238" s="5"/>
      <c r="HB238" s="5"/>
      <c r="HC238" s="4"/>
      <c r="HD238" s="6"/>
      <c r="HE238" s="4"/>
      <c r="HF238" s="6"/>
      <c r="HG238" s="5"/>
      <c r="HH238" s="5"/>
      <c r="HI238" s="4"/>
      <c r="HJ238" s="6"/>
      <c r="HK238" s="4"/>
      <c r="HL238" s="6"/>
      <c r="HM238" s="5"/>
      <c r="HN238" s="5"/>
      <c r="HO238" s="4"/>
      <c r="HP238" s="6"/>
      <c r="HQ238" s="4"/>
      <c r="HR238" s="6"/>
      <c r="HS238" s="5"/>
      <c r="HT238" s="5"/>
      <c r="HU238" s="4"/>
      <c r="HV238" s="6"/>
      <c r="HW238" s="4"/>
      <c r="HX238" s="6"/>
      <c r="HY238" s="5"/>
      <c r="HZ238" s="5"/>
      <c r="IA238" s="4"/>
      <c r="IB238" s="6"/>
      <c r="IC238" s="4"/>
      <c r="ID238" s="6"/>
      <c r="IE238" s="5"/>
      <c r="IF238" s="5"/>
      <c r="IG238" s="4"/>
      <c r="IH238" s="6"/>
      <c r="II238" s="4"/>
      <c r="IJ238" s="6"/>
      <c r="IK238" s="5"/>
      <c r="IL238" s="5"/>
      <c r="IM238" s="4"/>
      <c r="IN238" s="6"/>
      <c r="IO238" s="4"/>
      <c r="IP238" s="6"/>
      <c r="IQ238" s="5"/>
      <c r="IR238" s="5"/>
      <c r="IS238" s="4"/>
      <c r="IT238" s="6"/>
      <c r="IU238" s="4"/>
      <c r="IV238" s="6"/>
      <c r="IW238" s="5"/>
      <c r="IX238" s="5"/>
      <c r="IY238" s="4"/>
      <c r="IZ238" s="6"/>
      <c r="JA238" s="4"/>
      <c r="JB238" s="6"/>
      <c r="JC238" s="5"/>
      <c r="JD238" s="5"/>
      <c r="JE238" s="4"/>
      <c r="JF238" s="6"/>
      <c r="JG238" s="4"/>
      <c r="JH238" s="6"/>
      <c r="JI238" s="5"/>
      <c r="JJ238" s="5"/>
      <c r="JK238" s="4"/>
      <c r="JL238" s="6"/>
      <c r="JM238" s="4"/>
      <c r="JN238" s="6"/>
      <c r="JO238" s="5"/>
      <c r="JP238" s="5"/>
      <c r="JQ238" s="4"/>
      <c r="JR238" s="6"/>
      <c r="JS238" s="4"/>
      <c r="JT238" s="6"/>
      <c r="JU238" s="5"/>
      <c r="JV238" s="5"/>
      <c r="JW238" s="4"/>
      <c r="JX238" s="6"/>
      <c r="JY238" s="4"/>
      <c r="JZ238" s="6"/>
      <c r="KA238" s="5"/>
      <c r="KB238" s="5"/>
      <c r="KC238" s="4"/>
      <c r="KD238" s="6"/>
      <c r="KE238" s="4"/>
      <c r="KF238" s="6"/>
      <c r="KG238" s="5"/>
      <c r="KH238" s="5"/>
      <c r="KI238" s="4"/>
      <c r="KJ238" s="6"/>
      <c r="KK238" s="4"/>
      <c r="KL238" s="6"/>
      <c r="KM238" s="5"/>
      <c r="KN238" s="5"/>
    </row>
    <row r="239">
      <c r="A239" s="3" t="s">
        <v>85</v>
      </c>
      <c r="B239" s="3" t="s">
        <v>86</v>
      </c>
      <c r="C239" s="3" t="s">
        <v>87</v>
      </c>
      <c r="D239" s="3" t="s">
        <v>439</v>
      </c>
      <c r="E239" s="3" t="s">
        <v>446</v>
      </c>
      <c r="F239" s="3" t="s">
        <v>447</v>
      </c>
      <c r="G239" s="3" t="s">
        <v>448</v>
      </c>
      <c r="H239" s="3" t="s">
        <v>98</v>
      </c>
      <c r="I239" s="3" t="s">
        <v>1349</v>
      </c>
      <c r="J239" s="3" t="s">
        <v>1309</v>
      </c>
      <c r="K239" s="4">
        <v>69</v>
      </c>
      <c r="L239" s="4">
        <f>=ROUNDDOWN(1.21052631578947,0)</f>
      </c>
      <c r="M239" s="4">
        <v>1060</v>
      </c>
      <c r="N239" s="5">
        <v>0.3333</v>
      </c>
      <c r="O239" s="4"/>
      <c r="P239" s="4">
        <f>=ROUNDDOWN({0},0)</f>
      </c>
      <c r="Q239" s="4"/>
      <c r="R239" s="5"/>
      <c r="S239" s="4">
        <v>16</v>
      </c>
      <c r="T239" s="6">
        <v>1369.84</v>
      </c>
      <c r="U239" s="4"/>
      <c r="V239" s="6"/>
      <c r="W239" s="5"/>
      <c r="X239" s="5"/>
      <c r="Y239" s="4">
        <v>2</v>
      </c>
      <c r="Z239" s="6">
        <v>171.86</v>
      </c>
      <c r="AA239" s="4"/>
      <c r="AB239" s="6"/>
      <c r="AC239" s="5"/>
      <c r="AD239" s="5"/>
      <c r="AE239" s="4">
        <v>1</v>
      </c>
      <c r="AF239" s="6">
        <v>84.16</v>
      </c>
      <c r="AG239" s="4"/>
      <c r="AH239" s="6"/>
      <c r="AI239" s="5"/>
      <c r="AJ239" s="5"/>
      <c r="AK239" s="4"/>
      <c r="AL239" s="6"/>
      <c r="AM239" s="4"/>
      <c r="AN239" s="6"/>
      <c r="AO239" s="5"/>
      <c r="AP239" s="5"/>
      <c r="AQ239" s="4">
        <v>5</v>
      </c>
      <c r="AR239" s="6">
        <v>402.55</v>
      </c>
      <c r="AS239" s="4"/>
      <c r="AT239" s="6"/>
      <c r="AU239" s="5"/>
      <c r="AV239" s="5"/>
      <c r="AW239" s="4"/>
      <c r="AX239" s="6"/>
      <c r="AY239" s="4"/>
      <c r="AZ239" s="6"/>
      <c r="BA239" s="5"/>
      <c r="BB239" s="5"/>
      <c r="BC239" s="4"/>
      <c r="BD239" s="6"/>
      <c r="BE239" s="4"/>
      <c r="BF239" s="6"/>
      <c r="BG239" s="5"/>
      <c r="BH239" s="5"/>
      <c r="BI239" s="4"/>
      <c r="BJ239" s="6"/>
      <c r="BK239" s="4"/>
      <c r="BL239" s="6"/>
      <c r="BM239" s="5"/>
      <c r="BN239" s="5"/>
      <c r="BO239" s="4">
        <v>6</v>
      </c>
      <c r="BP239" s="6">
        <v>531.3</v>
      </c>
      <c r="BQ239" s="4"/>
      <c r="BR239" s="6"/>
      <c r="BS239" s="5"/>
      <c r="BT239" s="5"/>
      <c r="BU239" s="4">
        <v>1</v>
      </c>
      <c r="BV239" s="6">
        <v>91.88</v>
      </c>
      <c r="BW239" s="4"/>
      <c r="BX239" s="6"/>
      <c r="BY239" s="5"/>
      <c r="BZ239" s="5"/>
      <c r="CA239" s="4"/>
      <c r="CB239" s="6"/>
      <c r="CC239" s="4"/>
      <c r="CD239" s="6"/>
      <c r="CE239" s="5"/>
      <c r="CF239" s="5"/>
      <c r="CG239" s="4"/>
      <c r="CH239" s="6"/>
      <c r="CI239" s="4"/>
      <c r="CJ239" s="6"/>
      <c r="CK239" s="5"/>
      <c r="CL239" s="5"/>
      <c r="CM239" s="4"/>
      <c r="CN239" s="6"/>
      <c r="CO239" s="4"/>
      <c r="CP239" s="6"/>
      <c r="CQ239" s="5"/>
      <c r="CR239" s="5"/>
      <c r="CS239" s="4"/>
      <c r="CT239" s="6"/>
      <c r="CU239" s="4"/>
      <c r="CV239" s="6"/>
      <c r="CW239" s="5"/>
      <c r="CX239" s="5"/>
      <c r="CY239" s="4"/>
      <c r="CZ239" s="6"/>
      <c r="DA239" s="4"/>
      <c r="DB239" s="6"/>
      <c r="DC239" s="5"/>
      <c r="DD239" s="5"/>
      <c r="DE239" s="4"/>
      <c r="DF239" s="6"/>
      <c r="DG239" s="4"/>
      <c r="DH239" s="6"/>
      <c r="DI239" s="5"/>
      <c r="DJ239" s="5"/>
      <c r="DK239" s="4"/>
      <c r="DL239" s="6"/>
      <c r="DM239" s="4"/>
      <c r="DN239" s="6"/>
      <c r="DO239" s="5"/>
      <c r="DP239" s="5"/>
      <c r="DQ239" s="4">
        <v>1</v>
      </c>
      <c r="DR239" s="6">
        <v>88.09</v>
      </c>
      <c r="DS239" s="4"/>
      <c r="DT239" s="6"/>
      <c r="DU239" s="5"/>
      <c r="DV239" s="5"/>
      <c r="DW239" s="4"/>
      <c r="DX239" s="6"/>
      <c r="DY239" s="4"/>
      <c r="DZ239" s="6"/>
      <c r="EA239" s="5"/>
      <c r="EB239" s="5"/>
      <c r="EC239" s="4"/>
      <c r="ED239" s="6"/>
      <c r="EE239" s="4"/>
      <c r="EF239" s="6"/>
      <c r="EG239" s="5"/>
      <c r="EH239" s="5"/>
      <c r="EI239" s="4"/>
      <c r="EJ239" s="6"/>
      <c r="EK239" s="4"/>
      <c r="EL239" s="6"/>
      <c r="EM239" s="5"/>
      <c r="EN239" s="5"/>
      <c r="EO239" s="4"/>
      <c r="EP239" s="6"/>
      <c r="EQ239" s="4"/>
      <c r="ER239" s="6"/>
      <c r="ES239" s="5"/>
      <c r="ET239" s="5"/>
      <c r="EU239" s="4"/>
      <c r="EV239" s="6"/>
      <c r="EW239" s="4"/>
      <c r="EX239" s="6"/>
      <c r="EY239" s="5"/>
      <c r="EZ239" s="5"/>
      <c r="FA239" s="4"/>
      <c r="FB239" s="6"/>
      <c r="FC239" s="4"/>
      <c r="FD239" s="6"/>
      <c r="FE239" s="5"/>
      <c r="FF239" s="5"/>
      <c r="FG239" s="4"/>
      <c r="FH239" s="6"/>
      <c r="FI239" s="4"/>
      <c r="FJ239" s="6"/>
      <c r="FK239" s="5"/>
      <c r="FL239" s="5"/>
      <c r="FM239" s="4"/>
      <c r="FN239" s="6"/>
      <c r="FO239" s="4"/>
      <c r="FP239" s="6"/>
      <c r="FQ239" s="5"/>
      <c r="FR239" s="5"/>
      <c r="FS239" s="4"/>
      <c r="FT239" s="6"/>
      <c r="FU239" s="4"/>
      <c r="FV239" s="6"/>
      <c r="FW239" s="5"/>
      <c r="FX239" s="5"/>
      <c r="FY239" s="4"/>
      <c r="FZ239" s="6"/>
      <c r="GA239" s="4"/>
      <c r="GB239" s="6"/>
      <c r="GC239" s="5"/>
      <c r="GD239" s="5"/>
      <c r="GE239" s="4"/>
      <c r="GF239" s="6"/>
      <c r="GG239" s="4"/>
      <c r="GH239" s="6"/>
      <c r="GI239" s="5"/>
      <c r="GJ239" s="5"/>
      <c r="GK239" s="4"/>
      <c r="GL239" s="6"/>
      <c r="GM239" s="4"/>
      <c r="GN239" s="6"/>
      <c r="GO239" s="5"/>
      <c r="GP239" s="5"/>
      <c r="GQ239" s="4"/>
      <c r="GR239" s="6"/>
      <c r="GS239" s="4"/>
      <c r="GT239" s="6"/>
      <c r="GU239" s="5"/>
      <c r="GV239" s="5"/>
      <c r="GW239" s="4"/>
      <c r="GX239" s="6"/>
      <c r="GY239" s="4"/>
      <c r="GZ239" s="6"/>
      <c r="HA239" s="5"/>
      <c r="HB239" s="5"/>
      <c r="HC239" s="4"/>
      <c r="HD239" s="6"/>
      <c r="HE239" s="4"/>
      <c r="HF239" s="6"/>
      <c r="HG239" s="5"/>
      <c r="HH239" s="5"/>
      <c r="HI239" s="4"/>
      <c r="HJ239" s="6"/>
      <c r="HK239" s="4"/>
      <c r="HL239" s="6"/>
      <c r="HM239" s="5"/>
      <c r="HN239" s="5"/>
      <c r="HO239" s="4"/>
      <c r="HP239" s="6"/>
      <c r="HQ239" s="4"/>
      <c r="HR239" s="6"/>
      <c r="HS239" s="5"/>
      <c r="HT239" s="5"/>
      <c r="HU239" s="4"/>
      <c r="HV239" s="6"/>
      <c r="HW239" s="4"/>
      <c r="HX239" s="6"/>
      <c r="HY239" s="5"/>
      <c r="HZ239" s="5"/>
      <c r="IA239" s="4"/>
      <c r="IB239" s="6"/>
      <c r="IC239" s="4"/>
      <c r="ID239" s="6"/>
      <c r="IE239" s="5"/>
      <c r="IF239" s="5"/>
      <c r="IG239" s="4"/>
      <c r="IH239" s="6"/>
      <c r="II239" s="4"/>
      <c r="IJ239" s="6"/>
      <c r="IK239" s="5"/>
      <c r="IL239" s="5"/>
      <c r="IM239" s="4"/>
      <c r="IN239" s="6"/>
      <c r="IO239" s="4"/>
      <c r="IP239" s="6"/>
      <c r="IQ239" s="5"/>
      <c r="IR239" s="5"/>
      <c r="IS239" s="4"/>
      <c r="IT239" s="6"/>
      <c r="IU239" s="4"/>
      <c r="IV239" s="6"/>
      <c r="IW239" s="5"/>
      <c r="IX239" s="5"/>
      <c r="IY239" s="4"/>
      <c r="IZ239" s="6"/>
      <c r="JA239" s="4"/>
      <c r="JB239" s="6"/>
      <c r="JC239" s="5"/>
      <c r="JD239" s="5"/>
      <c r="JE239" s="4"/>
      <c r="JF239" s="6"/>
      <c r="JG239" s="4"/>
      <c r="JH239" s="6"/>
      <c r="JI239" s="5"/>
      <c r="JJ239" s="5"/>
      <c r="JK239" s="4"/>
      <c r="JL239" s="6"/>
      <c r="JM239" s="4"/>
      <c r="JN239" s="6"/>
      <c r="JO239" s="5"/>
      <c r="JP239" s="5"/>
      <c r="JQ239" s="4"/>
      <c r="JR239" s="6"/>
      <c r="JS239" s="4"/>
      <c r="JT239" s="6"/>
      <c r="JU239" s="5"/>
      <c r="JV239" s="5"/>
      <c r="JW239" s="4"/>
      <c r="JX239" s="6"/>
      <c r="JY239" s="4"/>
      <c r="JZ239" s="6"/>
      <c r="KA239" s="5"/>
      <c r="KB239" s="5"/>
      <c r="KC239" s="4"/>
      <c r="KD239" s="6"/>
      <c r="KE239" s="4"/>
      <c r="KF239" s="6"/>
      <c r="KG239" s="5"/>
      <c r="KH239" s="5"/>
      <c r="KI239" s="4"/>
      <c r="KJ239" s="6"/>
      <c r="KK239" s="4"/>
      <c r="KL239" s="6"/>
      <c r="KM239" s="5"/>
      <c r="KN239" s="5"/>
    </row>
    <row r="240">
      <c r="A240" s="3" t="s">
        <v>85</v>
      </c>
      <c r="B240" s="3" t="s">
        <v>86</v>
      </c>
      <c r="C240" s="3" t="s">
        <v>449</v>
      </c>
      <c r="D240" s="3" t="s">
        <v>450</v>
      </c>
      <c r="E240" s="3" t="s">
        <v>232</v>
      </c>
      <c r="F240" s="3" t="s">
        <v>233</v>
      </c>
      <c r="G240" s="3" t="s">
        <v>234</v>
      </c>
      <c r="H240" s="3" t="s">
        <v>147</v>
      </c>
      <c r="I240" s="3" t="s">
        <v>1335</v>
      </c>
      <c r="J240" s="3" t="s">
        <v>1309</v>
      </c>
      <c r="K240" s="4">
        <v>5473</v>
      </c>
      <c r="L240" s="4">
        <f>=ROUNDDOWN(42.4263565891473,0)</f>
      </c>
      <c r="M240" s="4"/>
      <c r="N240" s="5">
        <v>1</v>
      </c>
      <c r="O240" s="4"/>
      <c r="P240" s="4">
        <f>=ROUNDDOWN({0},0)</f>
      </c>
      <c r="Q240" s="4"/>
      <c r="R240" s="5"/>
      <c r="S240" s="4">
        <v>270</v>
      </c>
      <c r="T240" s="6">
        <v>9603.53</v>
      </c>
      <c r="U240" s="4"/>
      <c r="V240" s="6"/>
      <c r="W240" s="5"/>
      <c r="X240" s="5"/>
      <c r="Y240" s="4">
        <v>42</v>
      </c>
      <c r="Z240" s="6">
        <v>1468.8</v>
      </c>
      <c r="AA240" s="4"/>
      <c r="AB240" s="6"/>
      <c r="AC240" s="5"/>
      <c r="AD240" s="5"/>
      <c r="AE240" s="4">
        <v>11</v>
      </c>
      <c r="AF240" s="6">
        <v>350.5</v>
      </c>
      <c r="AG240" s="4"/>
      <c r="AH240" s="6"/>
      <c r="AI240" s="5"/>
      <c r="AJ240" s="5"/>
      <c r="AK240" s="4">
        <v>8</v>
      </c>
      <c r="AL240" s="6">
        <v>270</v>
      </c>
      <c r="AM240" s="4"/>
      <c r="AN240" s="6"/>
      <c r="AO240" s="5"/>
      <c r="AP240" s="5"/>
      <c r="AQ240" s="4">
        <v>131</v>
      </c>
      <c r="AR240" s="6">
        <v>4737.6</v>
      </c>
      <c r="AS240" s="4"/>
      <c r="AT240" s="6"/>
      <c r="AU240" s="5"/>
      <c r="AV240" s="5"/>
      <c r="AW240" s="4">
        <v>67</v>
      </c>
      <c r="AX240" s="6">
        <v>2331</v>
      </c>
      <c r="AY240" s="4"/>
      <c r="AZ240" s="6"/>
      <c r="BA240" s="5"/>
      <c r="BB240" s="5"/>
      <c r="BC240" s="4"/>
      <c r="BD240" s="6"/>
      <c r="BE240" s="4"/>
      <c r="BF240" s="6"/>
      <c r="BG240" s="5"/>
      <c r="BH240" s="5"/>
      <c r="BI240" s="4">
        <v>7</v>
      </c>
      <c r="BJ240" s="6">
        <v>268.31</v>
      </c>
      <c r="BK240" s="4"/>
      <c r="BL240" s="6"/>
      <c r="BM240" s="5"/>
      <c r="BN240" s="5"/>
      <c r="BO240" s="4">
        <v>1</v>
      </c>
      <c r="BP240" s="6">
        <v>46.67</v>
      </c>
      <c r="BQ240" s="4"/>
      <c r="BR240" s="6"/>
      <c r="BS240" s="5"/>
      <c r="BT240" s="5"/>
      <c r="BU240" s="4">
        <v>1</v>
      </c>
      <c r="BV240" s="6">
        <v>32.86</v>
      </c>
      <c r="BW240" s="4"/>
      <c r="BX240" s="6"/>
      <c r="BY240" s="5"/>
      <c r="BZ240" s="5"/>
      <c r="CA240" s="4"/>
      <c r="CB240" s="6"/>
      <c r="CC240" s="4"/>
      <c r="CD240" s="6"/>
      <c r="CE240" s="5"/>
      <c r="CF240" s="5"/>
      <c r="CG240" s="4">
        <v>1</v>
      </c>
      <c r="CH240" s="6">
        <v>37.8</v>
      </c>
      <c r="CI240" s="4"/>
      <c r="CJ240" s="6"/>
      <c r="CK240" s="5"/>
      <c r="CL240" s="5"/>
      <c r="CM240" s="4"/>
      <c r="CN240" s="6"/>
      <c r="CO240" s="4"/>
      <c r="CP240" s="6"/>
      <c r="CQ240" s="5"/>
      <c r="CR240" s="5"/>
      <c r="CS240" s="4"/>
      <c r="CT240" s="6"/>
      <c r="CU240" s="4"/>
      <c r="CV240" s="6"/>
      <c r="CW240" s="5"/>
      <c r="CX240" s="5"/>
      <c r="CY240" s="4"/>
      <c r="CZ240" s="6"/>
      <c r="DA240" s="4"/>
      <c r="DB240" s="6"/>
      <c r="DC240" s="5"/>
      <c r="DD240" s="5"/>
      <c r="DE240" s="4"/>
      <c r="DF240" s="6"/>
      <c r="DG240" s="4"/>
      <c r="DH240" s="6"/>
      <c r="DI240" s="5"/>
      <c r="DJ240" s="5"/>
      <c r="DK240" s="4"/>
      <c r="DL240" s="6"/>
      <c r="DM240" s="4"/>
      <c r="DN240" s="6"/>
      <c r="DO240" s="5"/>
      <c r="DP240" s="5"/>
      <c r="DQ240" s="4"/>
      <c r="DR240" s="6"/>
      <c r="DS240" s="4"/>
      <c r="DT240" s="6"/>
      <c r="DU240" s="5"/>
      <c r="DV240" s="5"/>
      <c r="DW240" s="4"/>
      <c r="DX240" s="6"/>
      <c r="DY240" s="4"/>
      <c r="DZ240" s="6"/>
      <c r="EA240" s="5"/>
      <c r="EB240" s="5"/>
      <c r="EC240" s="4"/>
      <c r="ED240" s="6"/>
      <c r="EE240" s="4"/>
      <c r="EF240" s="6"/>
      <c r="EG240" s="5"/>
      <c r="EH240" s="5"/>
      <c r="EI240" s="4"/>
      <c r="EJ240" s="6"/>
      <c r="EK240" s="4"/>
      <c r="EL240" s="6"/>
      <c r="EM240" s="5"/>
      <c r="EN240" s="5"/>
      <c r="EO240" s="4"/>
      <c r="EP240" s="6"/>
      <c r="EQ240" s="4"/>
      <c r="ER240" s="6"/>
      <c r="ES240" s="5"/>
      <c r="ET240" s="5"/>
      <c r="EU240" s="4"/>
      <c r="EV240" s="6"/>
      <c r="EW240" s="4"/>
      <c r="EX240" s="6"/>
      <c r="EY240" s="5"/>
      <c r="EZ240" s="5"/>
      <c r="FA240" s="4"/>
      <c r="FB240" s="6"/>
      <c r="FC240" s="4"/>
      <c r="FD240" s="6"/>
      <c r="FE240" s="5"/>
      <c r="FF240" s="5"/>
      <c r="FG240" s="4"/>
      <c r="FH240" s="6"/>
      <c r="FI240" s="4"/>
      <c r="FJ240" s="6"/>
      <c r="FK240" s="5"/>
      <c r="FL240" s="5"/>
      <c r="FM240" s="4"/>
      <c r="FN240" s="6"/>
      <c r="FO240" s="4"/>
      <c r="FP240" s="6"/>
      <c r="FQ240" s="5"/>
      <c r="FR240" s="5"/>
      <c r="FS240" s="4"/>
      <c r="FT240" s="6"/>
      <c r="FU240" s="4"/>
      <c r="FV240" s="6"/>
      <c r="FW240" s="5"/>
      <c r="FX240" s="5"/>
      <c r="FY240" s="4"/>
      <c r="FZ240" s="6"/>
      <c r="GA240" s="4"/>
      <c r="GB240" s="6"/>
      <c r="GC240" s="5"/>
      <c r="GD240" s="5"/>
      <c r="GE240" s="4"/>
      <c r="GF240" s="6"/>
      <c r="GG240" s="4"/>
      <c r="GH240" s="6"/>
      <c r="GI240" s="5"/>
      <c r="GJ240" s="5"/>
      <c r="GK240" s="4"/>
      <c r="GL240" s="6"/>
      <c r="GM240" s="4"/>
      <c r="GN240" s="6"/>
      <c r="GO240" s="5"/>
      <c r="GP240" s="5"/>
      <c r="GQ240" s="4"/>
      <c r="GR240" s="6"/>
      <c r="GS240" s="4"/>
      <c r="GT240" s="6"/>
      <c r="GU240" s="5"/>
      <c r="GV240" s="5"/>
      <c r="GW240" s="4">
        <v>1</v>
      </c>
      <c r="GX240" s="6">
        <v>59.99</v>
      </c>
      <c r="GY240" s="4"/>
      <c r="GZ240" s="6"/>
      <c r="HA240" s="5"/>
      <c r="HB240" s="5"/>
      <c r="HC240" s="4"/>
      <c r="HD240" s="6"/>
      <c r="HE240" s="4"/>
      <c r="HF240" s="6"/>
      <c r="HG240" s="5"/>
      <c r="HH240" s="5"/>
      <c r="HI240" s="4"/>
      <c r="HJ240" s="6"/>
      <c r="HK240" s="4"/>
      <c r="HL240" s="6"/>
      <c r="HM240" s="5"/>
      <c r="HN240" s="5"/>
      <c r="HO240" s="4"/>
      <c r="HP240" s="6"/>
      <c r="HQ240" s="4"/>
      <c r="HR240" s="6"/>
      <c r="HS240" s="5"/>
      <c r="HT240" s="5"/>
      <c r="HU240" s="4"/>
      <c r="HV240" s="6"/>
      <c r="HW240" s="4"/>
      <c r="HX240" s="6"/>
      <c r="HY240" s="5"/>
      <c r="HZ240" s="5"/>
      <c r="IA240" s="4"/>
      <c r="IB240" s="6"/>
      <c r="IC240" s="4"/>
      <c r="ID240" s="6"/>
      <c r="IE240" s="5"/>
      <c r="IF240" s="5"/>
      <c r="IG240" s="4"/>
      <c r="IH240" s="6"/>
      <c r="II240" s="4"/>
      <c r="IJ240" s="6"/>
      <c r="IK240" s="5"/>
      <c r="IL240" s="5"/>
      <c r="IM240" s="4"/>
      <c r="IN240" s="6"/>
      <c r="IO240" s="4"/>
      <c r="IP240" s="6"/>
      <c r="IQ240" s="5"/>
      <c r="IR240" s="5"/>
      <c r="IS240" s="4"/>
      <c r="IT240" s="6"/>
      <c r="IU240" s="4"/>
      <c r="IV240" s="6"/>
      <c r="IW240" s="5"/>
      <c r="IX240" s="5"/>
      <c r="IY240" s="4"/>
      <c r="IZ240" s="6"/>
      <c r="JA240" s="4"/>
      <c r="JB240" s="6"/>
      <c r="JC240" s="5"/>
      <c r="JD240" s="5"/>
      <c r="JE240" s="4"/>
      <c r="JF240" s="6"/>
      <c r="JG240" s="4"/>
      <c r="JH240" s="6"/>
      <c r="JI240" s="5"/>
      <c r="JJ240" s="5"/>
      <c r="JK240" s="4"/>
      <c r="JL240" s="6"/>
      <c r="JM240" s="4"/>
      <c r="JN240" s="6"/>
      <c r="JO240" s="5"/>
      <c r="JP240" s="5"/>
      <c r="JQ240" s="4"/>
      <c r="JR240" s="6"/>
      <c r="JS240" s="4"/>
      <c r="JT240" s="6"/>
      <c r="JU240" s="5"/>
      <c r="JV240" s="5"/>
      <c r="JW240" s="4"/>
      <c r="JX240" s="6"/>
      <c r="JY240" s="4"/>
      <c r="JZ240" s="6"/>
      <c r="KA240" s="5"/>
      <c r="KB240" s="5"/>
      <c r="KC240" s="4"/>
      <c r="KD240" s="6"/>
      <c r="KE240" s="4"/>
      <c r="KF240" s="6"/>
      <c r="KG240" s="5"/>
      <c r="KH240" s="5"/>
      <c r="KI240" s="4"/>
      <c r="KJ240" s="6"/>
      <c r="KK240" s="4"/>
      <c r="KL240" s="6"/>
      <c r="KM240" s="5"/>
      <c r="KN240" s="5"/>
    </row>
    <row r="241">
      <c r="A241" s="3" t="s">
        <v>85</v>
      </c>
      <c r="B241" s="3" t="s">
        <v>86</v>
      </c>
      <c r="C241" s="3" t="s">
        <v>449</v>
      </c>
      <c r="D241" s="3" t="s">
        <v>450</v>
      </c>
      <c r="E241" s="3" t="s">
        <v>232</v>
      </c>
      <c r="F241" s="3" t="s">
        <v>233</v>
      </c>
      <c r="G241" s="3" t="s">
        <v>234</v>
      </c>
      <c r="H241" s="3" t="s">
        <v>147</v>
      </c>
      <c r="I241" s="3" t="s">
        <v>1310</v>
      </c>
      <c r="J241" s="3" t="s">
        <v>1309</v>
      </c>
      <c r="K241" s="4">
        <v>4978</v>
      </c>
      <c r="L241" s="4">
        <f>=ROUNDDOWN(38.5891472868217,0)</f>
      </c>
      <c r="M241" s="4">
        <v>1520</v>
      </c>
      <c r="N241" s="5">
        <v>1</v>
      </c>
      <c r="O241" s="4"/>
      <c r="P241" s="4">
        <f>=ROUNDDOWN({0},0)</f>
      </c>
      <c r="Q241" s="4"/>
      <c r="R241" s="5"/>
      <c r="S241" s="4">
        <v>263</v>
      </c>
      <c r="T241" s="6">
        <v>9225.02</v>
      </c>
      <c r="U241" s="4"/>
      <c r="V241" s="6"/>
      <c r="W241" s="5"/>
      <c r="X241" s="5"/>
      <c r="Y241" s="4">
        <v>69</v>
      </c>
      <c r="Z241" s="6">
        <v>2435.4</v>
      </c>
      <c r="AA241" s="4"/>
      <c r="AB241" s="6"/>
      <c r="AC241" s="5"/>
      <c r="AD241" s="5"/>
      <c r="AE241" s="4">
        <v>1</v>
      </c>
      <c r="AF241" s="6">
        <v>35</v>
      </c>
      <c r="AG241" s="4"/>
      <c r="AH241" s="6"/>
      <c r="AI241" s="5"/>
      <c r="AJ241" s="5"/>
      <c r="AK241" s="4">
        <v>2</v>
      </c>
      <c r="AL241" s="6">
        <v>70.2</v>
      </c>
      <c r="AM241" s="4"/>
      <c r="AN241" s="6"/>
      <c r="AO241" s="5"/>
      <c r="AP241" s="5"/>
      <c r="AQ241" s="4">
        <v>76</v>
      </c>
      <c r="AR241" s="6">
        <v>2721.6</v>
      </c>
      <c r="AS241" s="4"/>
      <c r="AT241" s="6"/>
      <c r="AU241" s="5"/>
      <c r="AV241" s="5"/>
      <c r="AW241" s="4">
        <v>98</v>
      </c>
      <c r="AX241" s="6">
        <v>3360</v>
      </c>
      <c r="AY241" s="4"/>
      <c r="AZ241" s="6"/>
      <c r="BA241" s="5"/>
      <c r="BB241" s="5"/>
      <c r="BC241" s="4">
        <v>2</v>
      </c>
      <c r="BD241" s="6">
        <v>116.98</v>
      </c>
      <c r="BE241" s="4"/>
      <c r="BF241" s="6"/>
      <c r="BG241" s="5"/>
      <c r="BH241" s="5"/>
      <c r="BI241" s="4">
        <v>1</v>
      </c>
      <c r="BJ241" s="6">
        <v>38.33</v>
      </c>
      <c r="BK241" s="4"/>
      <c r="BL241" s="6"/>
      <c r="BM241" s="5"/>
      <c r="BN241" s="5"/>
      <c r="BO241" s="4">
        <v>3</v>
      </c>
      <c r="BP241" s="6">
        <v>96.51</v>
      </c>
      <c r="BQ241" s="4"/>
      <c r="BR241" s="6"/>
      <c r="BS241" s="5"/>
      <c r="BT241" s="5"/>
      <c r="BU241" s="4"/>
      <c r="BV241" s="6"/>
      <c r="BW241" s="4"/>
      <c r="BX241" s="6"/>
      <c r="BY241" s="5"/>
      <c r="BZ241" s="5"/>
      <c r="CA241" s="4"/>
      <c r="CB241" s="6"/>
      <c r="CC241" s="4"/>
      <c r="CD241" s="6"/>
      <c r="CE241" s="5"/>
      <c r="CF241" s="5"/>
      <c r="CG241" s="4">
        <v>7</v>
      </c>
      <c r="CH241" s="6">
        <v>237.6</v>
      </c>
      <c r="CI241" s="4"/>
      <c r="CJ241" s="6"/>
      <c r="CK241" s="5"/>
      <c r="CL241" s="5"/>
      <c r="CM241" s="4"/>
      <c r="CN241" s="6"/>
      <c r="CO241" s="4"/>
      <c r="CP241" s="6"/>
      <c r="CQ241" s="5"/>
      <c r="CR241" s="5"/>
      <c r="CS241" s="4"/>
      <c r="CT241" s="6"/>
      <c r="CU241" s="4"/>
      <c r="CV241" s="6"/>
      <c r="CW241" s="5"/>
      <c r="CX241" s="5"/>
      <c r="CY241" s="4"/>
      <c r="CZ241" s="6"/>
      <c r="DA241" s="4"/>
      <c r="DB241" s="6"/>
      <c r="DC241" s="5"/>
      <c r="DD241" s="5"/>
      <c r="DE241" s="4"/>
      <c r="DF241" s="6"/>
      <c r="DG241" s="4"/>
      <c r="DH241" s="6"/>
      <c r="DI241" s="5"/>
      <c r="DJ241" s="5"/>
      <c r="DK241" s="4"/>
      <c r="DL241" s="6"/>
      <c r="DM241" s="4"/>
      <c r="DN241" s="6"/>
      <c r="DO241" s="5"/>
      <c r="DP241" s="5"/>
      <c r="DQ241" s="4"/>
      <c r="DR241" s="6"/>
      <c r="DS241" s="4"/>
      <c r="DT241" s="6"/>
      <c r="DU241" s="5"/>
      <c r="DV241" s="5"/>
      <c r="DW241" s="4"/>
      <c r="DX241" s="6"/>
      <c r="DY241" s="4"/>
      <c r="DZ241" s="6"/>
      <c r="EA241" s="5"/>
      <c r="EB241" s="5"/>
      <c r="EC241" s="4"/>
      <c r="ED241" s="6"/>
      <c r="EE241" s="4"/>
      <c r="EF241" s="6"/>
      <c r="EG241" s="5"/>
      <c r="EH241" s="5"/>
      <c r="EI241" s="4"/>
      <c r="EJ241" s="6"/>
      <c r="EK241" s="4"/>
      <c r="EL241" s="6"/>
      <c r="EM241" s="5"/>
      <c r="EN241" s="5"/>
      <c r="EO241" s="4">
        <v>3</v>
      </c>
      <c r="EP241" s="6">
        <v>113.4</v>
      </c>
      <c r="EQ241" s="4"/>
      <c r="ER241" s="6"/>
      <c r="ES241" s="5"/>
      <c r="ET241" s="5"/>
      <c r="EU241" s="4"/>
      <c r="EV241" s="6"/>
      <c r="EW241" s="4"/>
      <c r="EX241" s="6"/>
      <c r="EY241" s="5"/>
      <c r="EZ241" s="5"/>
      <c r="FA241" s="4"/>
      <c r="FB241" s="6"/>
      <c r="FC241" s="4"/>
      <c r="FD241" s="6"/>
      <c r="FE241" s="5"/>
      <c r="FF241" s="5"/>
      <c r="FG241" s="4"/>
      <c r="FH241" s="6"/>
      <c r="FI241" s="4"/>
      <c r="FJ241" s="6"/>
      <c r="FK241" s="5"/>
      <c r="FL241" s="5"/>
      <c r="FM241" s="4"/>
      <c r="FN241" s="6"/>
      <c r="FO241" s="4"/>
      <c r="FP241" s="6"/>
      <c r="FQ241" s="5"/>
      <c r="FR241" s="5"/>
      <c r="FS241" s="4"/>
      <c r="FT241" s="6"/>
      <c r="FU241" s="4"/>
      <c r="FV241" s="6"/>
      <c r="FW241" s="5"/>
      <c r="FX241" s="5"/>
      <c r="FY241" s="4"/>
      <c r="FZ241" s="6"/>
      <c r="GA241" s="4"/>
      <c r="GB241" s="6"/>
      <c r="GC241" s="5"/>
      <c r="GD241" s="5"/>
      <c r="GE241" s="4"/>
      <c r="GF241" s="6"/>
      <c r="GG241" s="4"/>
      <c r="GH241" s="6"/>
      <c r="GI241" s="5"/>
      <c r="GJ241" s="5"/>
      <c r="GK241" s="4"/>
      <c r="GL241" s="6"/>
      <c r="GM241" s="4"/>
      <c r="GN241" s="6"/>
      <c r="GO241" s="5"/>
      <c r="GP241" s="5"/>
      <c r="GQ241" s="4"/>
      <c r="GR241" s="6"/>
      <c r="GS241" s="4"/>
      <c r="GT241" s="6"/>
      <c r="GU241" s="5"/>
      <c r="GV241" s="5"/>
      <c r="GW241" s="4">
        <v>1</v>
      </c>
      <c r="GX241" s="6"/>
      <c r="GY241" s="4"/>
      <c r="GZ241" s="6"/>
      <c r="HA241" s="5"/>
      <c r="HB241" s="5"/>
      <c r="HC241" s="4"/>
      <c r="HD241" s="6"/>
      <c r="HE241" s="4"/>
      <c r="HF241" s="6"/>
      <c r="HG241" s="5"/>
      <c r="HH241" s="5"/>
      <c r="HI241" s="4"/>
      <c r="HJ241" s="6"/>
      <c r="HK241" s="4"/>
      <c r="HL241" s="6"/>
      <c r="HM241" s="5"/>
      <c r="HN241" s="5"/>
      <c r="HO241" s="4"/>
      <c r="HP241" s="6"/>
      <c r="HQ241" s="4"/>
      <c r="HR241" s="6"/>
      <c r="HS241" s="5"/>
      <c r="HT241" s="5"/>
      <c r="HU241" s="4"/>
      <c r="HV241" s="6"/>
      <c r="HW241" s="4"/>
      <c r="HX241" s="6"/>
      <c r="HY241" s="5"/>
      <c r="HZ241" s="5"/>
      <c r="IA241" s="4"/>
      <c r="IB241" s="6"/>
      <c r="IC241" s="4"/>
      <c r="ID241" s="6"/>
      <c r="IE241" s="5"/>
      <c r="IF241" s="5"/>
      <c r="IG241" s="4"/>
      <c r="IH241" s="6"/>
      <c r="II241" s="4"/>
      <c r="IJ241" s="6"/>
      <c r="IK241" s="5"/>
      <c r="IL241" s="5"/>
      <c r="IM241" s="4"/>
      <c r="IN241" s="6"/>
      <c r="IO241" s="4"/>
      <c r="IP241" s="6"/>
      <c r="IQ241" s="5"/>
      <c r="IR241" s="5"/>
      <c r="IS241" s="4"/>
      <c r="IT241" s="6"/>
      <c r="IU241" s="4"/>
      <c r="IV241" s="6"/>
      <c r="IW241" s="5"/>
      <c r="IX241" s="5"/>
      <c r="IY241" s="4"/>
      <c r="IZ241" s="6"/>
      <c r="JA241" s="4"/>
      <c r="JB241" s="6"/>
      <c r="JC241" s="5"/>
      <c r="JD241" s="5"/>
      <c r="JE241" s="4"/>
      <c r="JF241" s="6"/>
      <c r="JG241" s="4"/>
      <c r="JH241" s="6"/>
      <c r="JI241" s="5"/>
      <c r="JJ241" s="5"/>
      <c r="JK241" s="4"/>
      <c r="JL241" s="6"/>
      <c r="JM241" s="4"/>
      <c r="JN241" s="6"/>
      <c r="JO241" s="5"/>
      <c r="JP241" s="5"/>
      <c r="JQ241" s="4"/>
      <c r="JR241" s="6"/>
      <c r="JS241" s="4"/>
      <c r="JT241" s="6"/>
      <c r="JU241" s="5"/>
      <c r="JV241" s="5"/>
      <c r="JW241" s="4"/>
      <c r="JX241" s="6"/>
      <c r="JY241" s="4"/>
      <c r="JZ241" s="6"/>
      <c r="KA241" s="5"/>
      <c r="KB241" s="5"/>
      <c r="KC241" s="4"/>
      <c r="KD241" s="6"/>
      <c r="KE241" s="4"/>
      <c r="KF241" s="6"/>
      <c r="KG241" s="5"/>
      <c r="KH241" s="5"/>
      <c r="KI241" s="4"/>
      <c r="KJ241" s="6"/>
      <c r="KK241" s="4"/>
      <c r="KL241" s="6"/>
      <c r="KM241" s="5"/>
      <c r="KN241" s="5"/>
    </row>
    <row r="242">
      <c r="A242" s="3" t="s">
        <v>85</v>
      </c>
      <c r="B242" s="3" t="s">
        <v>86</v>
      </c>
      <c r="C242" s="3" t="s">
        <v>449</v>
      </c>
      <c r="D242" s="3" t="s">
        <v>450</v>
      </c>
      <c r="E242" s="3" t="s">
        <v>418</v>
      </c>
      <c r="F242" s="3" t="s">
        <v>451</v>
      </c>
      <c r="G242" s="3" t="s">
        <v>236</v>
      </c>
      <c r="H242" s="3" t="s">
        <v>129</v>
      </c>
      <c r="I242" s="3" t="s">
        <v>1322</v>
      </c>
      <c r="J242" s="3" t="s">
        <v>1309</v>
      </c>
      <c r="K242" s="4">
        <v>2615</v>
      </c>
      <c r="L242" s="4">
        <f>=ROUNDDOWN(34.4078947368421,0)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115</v>
      </c>
      <c r="T242" s="6">
        <v>6786</v>
      </c>
      <c r="U242" s="4"/>
      <c r="V242" s="6"/>
      <c r="W242" s="5"/>
      <c r="X242" s="5"/>
      <c r="Y242" s="4">
        <v>7</v>
      </c>
      <c r="Z242" s="6">
        <v>379.68</v>
      </c>
      <c r="AA242" s="4"/>
      <c r="AB242" s="6"/>
      <c r="AC242" s="5"/>
      <c r="AD242" s="5"/>
      <c r="AE242" s="4">
        <v>35</v>
      </c>
      <c r="AF242" s="6">
        <v>2021.46</v>
      </c>
      <c r="AG242" s="4"/>
      <c r="AH242" s="6"/>
      <c r="AI242" s="5"/>
      <c r="AJ242" s="5"/>
      <c r="AK242" s="4">
        <v>28</v>
      </c>
      <c r="AL242" s="6">
        <v>1629.44</v>
      </c>
      <c r="AM242" s="4"/>
      <c r="AN242" s="6"/>
      <c r="AO242" s="5"/>
      <c r="AP242" s="5"/>
      <c r="AQ242" s="4">
        <v>19</v>
      </c>
      <c r="AR242" s="6">
        <v>1195</v>
      </c>
      <c r="AS242" s="4"/>
      <c r="AT242" s="6"/>
      <c r="AU242" s="5"/>
      <c r="AV242" s="5"/>
      <c r="AW242" s="4">
        <v>18</v>
      </c>
      <c r="AX242" s="6">
        <v>1016.88</v>
      </c>
      <c r="AY242" s="4"/>
      <c r="AZ242" s="6"/>
      <c r="BA242" s="5"/>
      <c r="BB242" s="5"/>
      <c r="BC242" s="4">
        <v>2</v>
      </c>
      <c r="BD242" s="6">
        <v>180.98</v>
      </c>
      <c r="BE242" s="4"/>
      <c r="BF242" s="6"/>
      <c r="BG242" s="5"/>
      <c r="BH242" s="5"/>
      <c r="BI242" s="4">
        <v>1</v>
      </c>
      <c r="BJ242" s="6">
        <v>59.92</v>
      </c>
      <c r="BK242" s="4"/>
      <c r="BL242" s="6"/>
      <c r="BM242" s="5"/>
      <c r="BN242" s="5"/>
      <c r="BO242" s="4">
        <v>4</v>
      </c>
      <c r="BP242" s="6">
        <v>237.64</v>
      </c>
      <c r="BQ242" s="4"/>
      <c r="BR242" s="6"/>
      <c r="BS242" s="5"/>
      <c r="BT242" s="5"/>
      <c r="BU242" s="4"/>
      <c r="BV242" s="6"/>
      <c r="BW242" s="4"/>
      <c r="BX242" s="6"/>
      <c r="BY242" s="5"/>
      <c r="BZ242" s="5"/>
      <c r="CA242" s="4"/>
      <c r="CB242" s="6"/>
      <c r="CC242" s="4"/>
      <c r="CD242" s="6"/>
      <c r="CE242" s="5"/>
      <c r="CF242" s="5"/>
      <c r="CG242" s="4"/>
      <c r="CH242" s="6"/>
      <c r="CI242" s="4"/>
      <c r="CJ242" s="6"/>
      <c r="CK242" s="5"/>
      <c r="CL242" s="5"/>
      <c r="CM242" s="4"/>
      <c r="CN242" s="6"/>
      <c r="CO242" s="4"/>
      <c r="CP242" s="6"/>
      <c r="CQ242" s="5"/>
      <c r="CR242" s="5"/>
      <c r="CS242" s="4"/>
      <c r="CT242" s="6"/>
      <c r="CU242" s="4"/>
      <c r="CV242" s="6"/>
      <c r="CW242" s="5"/>
      <c r="CX242" s="5"/>
      <c r="CY242" s="4"/>
      <c r="CZ242" s="6"/>
      <c r="DA242" s="4"/>
      <c r="DB242" s="6"/>
      <c r="DC242" s="5"/>
      <c r="DD242" s="5"/>
      <c r="DE242" s="4"/>
      <c r="DF242" s="6"/>
      <c r="DG242" s="4"/>
      <c r="DH242" s="6"/>
      <c r="DI242" s="5"/>
      <c r="DJ242" s="5"/>
      <c r="DK242" s="4"/>
      <c r="DL242" s="6"/>
      <c r="DM242" s="4"/>
      <c r="DN242" s="6"/>
      <c r="DO242" s="5"/>
      <c r="DP242" s="5"/>
      <c r="DQ242" s="4"/>
      <c r="DR242" s="6"/>
      <c r="DS242" s="4"/>
      <c r="DT242" s="6"/>
      <c r="DU242" s="5"/>
      <c r="DV242" s="5"/>
      <c r="DW242" s="4"/>
      <c r="DX242" s="6"/>
      <c r="DY242" s="4"/>
      <c r="DZ242" s="6"/>
      <c r="EA242" s="5"/>
      <c r="EB242" s="5"/>
      <c r="EC242" s="4"/>
      <c r="ED242" s="6"/>
      <c r="EE242" s="4"/>
      <c r="EF242" s="6"/>
      <c r="EG242" s="5"/>
      <c r="EH242" s="5"/>
      <c r="EI242" s="4"/>
      <c r="EJ242" s="6"/>
      <c r="EK242" s="4"/>
      <c r="EL242" s="6"/>
      <c r="EM242" s="5"/>
      <c r="EN242" s="5"/>
      <c r="EO242" s="4"/>
      <c r="EP242" s="6"/>
      <c r="EQ242" s="4"/>
      <c r="ER242" s="6"/>
      <c r="ES242" s="5"/>
      <c r="ET242" s="5"/>
      <c r="EU242" s="4"/>
      <c r="EV242" s="6"/>
      <c r="EW242" s="4"/>
      <c r="EX242" s="6"/>
      <c r="EY242" s="5"/>
      <c r="EZ242" s="5"/>
      <c r="FA242" s="4"/>
      <c r="FB242" s="6"/>
      <c r="FC242" s="4"/>
      <c r="FD242" s="6"/>
      <c r="FE242" s="5"/>
      <c r="FF242" s="5"/>
      <c r="FG242" s="4"/>
      <c r="FH242" s="6"/>
      <c r="FI242" s="4"/>
      <c r="FJ242" s="6"/>
      <c r="FK242" s="5"/>
      <c r="FL242" s="5"/>
      <c r="FM242" s="4"/>
      <c r="FN242" s="6"/>
      <c r="FO242" s="4"/>
      <c r="FP242" s="6"/>
      <c r="FQ242" s="5"/>
      <c r="FR242" s="5"/>
      <c r="FS242" s="4"/>
      <c r="FT242" s="6"/>
      <c r="FU242" s="4"/>
      <c r="FV242" s="6"/>
      <c r="FW242" s="5"/>
      <c r="FX242" s="5"/>
      <c r="FY242" s="4"/>
      <c r="FZ242" s="6"/>
      <c r="GA242" s="4"/>
      <c r="GB242" s="6"/>
      <c r="GC242" s="5"/>
      <c r="GD242" s="5"/>
      <c r="GE242" s="4"/>
      <c r="GF242" s="6"/>
      <c r="GG242" s="4"/>
      <c r="GH242" s="6"/>
      <c r="GI242" s="5"/>
      <c r="GJ242" s="5"/>
      <c r="GK242" s="4"/>
      <c r="GL242" s="6"/>
      <c r="GM242" s="4"/>
      <c r="GN242" s="6"/>
      <c r="GO242" s="5"/>
      <c r="GP242" s="5"/>
      <c r="GQ242" s="4">
        <v>1</v>
      </c>
      <c r="GR242" s="6">
        <v>65</v>
      </c>
      <c r="GS242" s="4"/>
      <c r="GT242" s="6"/>
      <c r="GU242" s="5"/>
      <c r="GV242" s="5"/>
      <c r="GW242" s="4"/>
      <c r="GX242" s="6"/>
      <c r="GY242" s="4"/>
      <c r="GZ242" s="6"/>
      <c r="HA242" s="5"/>
      <c r="HB242" s="5"/>
      <c r="HC242" s="4"/>
      <c r="HD242" s="6"/>
      <c r="HE242" s="4"/>
      <c r="HF242" s="6"/>
      <c r="HG242" s="5"/>
      <c r="HH242" s="5"/>
      <c r="HI242" s="4"/>
      <c r="HJ242" s="6"/>
      <c r="HK242" s="4"/>
      <c r="HL242" s="6"/>
      <c r="HM242" s="5"/>
      <c r="HN242" s="5"/>
      <c r="HO242" s="4"/>
      <c r="HP242" s="6"/>
      <c r="HQ242" s="4"/>
      <c r="HR242" s="6"/>
      <c r="HS242" s="5"/>
      <c r="HT242" s="5"/>
      <c r="HU242" s="4"/>
      <c r="HV242" s="6"/>
      <c r="HW242" s="4"/>
      <c r="HX242" s="6"/>
      <c r="HY242" s="5"/>
      <c r="HZ242" s="5"/>
      <c r="IA242" s="4"/>
      <c r="IB242" s="6"/>
      <c r="IC242" s="4"/>
      <c r="ID242" s="6"/>
      <c r="IE242" s="5"/>
      <c r="IF242" s="5"/>
      <c r="IG242" s="4"/>
      <c r="IH242" s="6"/>
      <c r="II242" s="4"/>
      <c r="IJ242" s="6"/>
      <c r="IK242" s="5"/>
      <c r="IL242" s="5"/>
      <c r="IM242" s="4"/>
      <c r="IN242" s="6"/>
      <c r="IO242" s="4"/>
      <c r="IP242" s="6"/>
      <c r="IQ242" s="5"/>
      <c r="IR242" s="5"/>
      <c r="IS242" s="4"/>
      <c r="IT242" s="6"/>
      <c r="IU242" s="4"/>
      <c r="IV242" s="6"/>
      <c r="IW242" s="5"/>
      <c r="IX242" s="5"/>
      <c r="IY242" s="4"/>
      <c r="IZ242" s="6"/>
      <c r="JA242" s="4"/>
      <c r="JB242" s="6"/>
      <c r="JC242" s="5"/>
      <c r="JD242" s="5"/>
      <c r="JE242" s="4"/>
      <c r="JF242" s="6"/>
      <c r="JG242" s="4"/>
      <c r="JH242" s="6"/>
      <c r="JI242" s="5"/>
      <c r="JJ242" s="5"/>
      <c r="JK242" s="4"/>
      <c r="JL242" s="6"/>
      <c r="JM242" s="4"/>
      <c r="JN242" s="6"/>
      <c r="JO242" s="5"/>
      <c r="JP242" s="5"/>
      <c r="JQ242" s="4"/>
      <c r="JR242" s="6"/>
      <c r="JS242" s="4"/>
      <c r="JT242" s="6"/>
      <c r="JU242" s="5"/>
      <c r="JV242" s="5"/>
      <c r="JW242" s="4"/>
      <c r="JX242" s="6"/>
      <c r="JY242" s="4"/>
      <c r="JZ242" s="6"/>
      <c r="KA242" s="5"/>
      <c r="KB242" s="5"/>
      <c r="KC242" s="4"/>
      <c r="KD242" s="6"/>
      <c r="KE242" s="4"/>
      <c r="KF242" s="6"/>
      <c r="KG242" s="5"/>
      <c r="KH242" s="5"/>
      <c r="KI242" s="4"/>
      <c r="KJ242" s="6"/>
      <c r="KK242" s="4"/>
      <c r="KL242" s="6"/>
      <c r="KM242" s="5"/>
      <c r="KN242" s="5"/>
    </row>
    <row r="243">
      <c r="A243" s="3" t="s">
        <v>85</v>
      </c>
      <c r="B243" s="3" t="s">
        <v>86</v>
      </c>
      <c r="C243" s="3" t="s">
        <v>449</v>
      </c>
      <c r="D243" s="3" t="s">
        <v>450</v>
      </c>
      <c r="E243" s="3" t="s">
        <v>418</v>
      </c>
      <c r="F243" s="3" t="s">
        <v>451</v>
      </c>
      <c r="G243" s="3" t="s">
        <v>236</v>
      </c>
      <c r="H243" s="3" t="s">
        <v>129</v>
      </c>
      <c r="I243" s="3" t="s">
        <v>1311</v>
      </c>
      <c r="J243" s="3" t="s">
        <v>1309</v>
      </c>
      <c r="K243" s="4">
        <v>2776</v>
      </c>
      <c r="L243" s="4">
        <f>=ROUNDDOWN(39.6571428571429,0)</f>
      </c>
      <c r="M243" s="4"/>
      <c r="N243" s="5">
        <v>1</v>
      </c>
      <c r="O243" s="4"/>
      <c r="P243" s="4">
        <f>=ROUNDDOWN({0},0)</f>
      </c>
      <c r="Q243" s="4"/>
      <c r="R243" s="5"/>
      <c r="S243" s="4">
        <v>88</v>
      </c>
      <c r="T243" s="6">
        <v>5183.01</v>
      </c>
      <c r="U243" s="4"/>
      <c r="V243" s="6"/>
      <c r="W243" s="5"/>
      <c r="X243" s="5"/>
      <c r="Y243" s="4">
        <v>12</v>
      </c>
      <c r="Z243" s="6">
        <v>656.24</v>
      </c>
      <c r="AA243" s="4"/>
      <c r="AB243" s="6"/>
      <c r="AC243" s="5"/>
      <c r="AD243" s="5"/>
      <c r="AE243" s="4">
        <v>11</v>
      </c>
      <c r="AF243" s="6">
        <v>636.93</v>
      </c>
      <c r="AG243" s="4"/>
      <c r="AH243" s="6"/>
      <c r="AI243" s="5"/>
      <c r="AJ243" s="5"/>
      <c r="AK243" s="4">
        <v>4</v>
      </c>
      <c r="AL243" s="6">
        <v>233.56</v>
      </c>
      <c r="AM243" s="4"/>
      <c r="AN243" s="6"/>
      <c r="AO243" s="5"/>
      <c r="AP243" s="5"/>
      <c r="AQ243" s="4">
        <v>26</v>
      </c>
      <c r="AR243" s="6">
        <v>1635</v>
      </c>
      <c r="AS243" s="4"/>
      <c r="AT243" s="6"/>
      <c r="AU243" s="5"/>
      <c r="AV243" s="5"/>
      <c r="AW243" s="4">
        <v>32</v>
      </c>
      <c r="AX243" s="6">
        <v>1817.28</v>
      </c>
      <c r="AY243" s="4"/>
      <c r="AZ243" s="6"/>
      <c r="BA243" s="5"/>
      <c r="BB243" s="5"/>
      <c r="BC243" s="4">
        <v>1</v>
      </c>
      <c r="BD243" s="6">
        <v>70.99</v>
      </c>
      <c r="BE243" s="4"/>
      <c r="BF243" s="6"/>
      <c r="BG243" s="5"/>
      <c r="BH243" s="5"/>
      <c r="BI243" s="4">
        <v>2</v>
      </c>
      <c r="BJ243" s="6">
        <v>133.01</v>
      </c>
      <c r="BK243" s="4"/>
      <c r="BL243" s="6"/>
      <c r="BM243" s="5"/>
      <c r="BN243" s="5"/>
      <c r="BO243" s="4"/>
      <c r="BP243" s="6"/>
      <c r="BQ243" s="4"/>
      <c r="BR243" s="6"/>
      <c r="BS243" s="5"/>
      <c r="BT243" s="5"/>
      <c r="BU243" s="4"/>
      <c r="BV243" s="6"/>
      <c r="BW243" s="4"/>
      <c r="BX243" s="6"/>
      <c r="BY243" s="5"/>
      <c r="BZ243" s="5"/>
      <c r="CA243" s="4"/>
      <c r="CB243" s="6"/>
      <c r="CC243" s="4"/>
      <c r="CD243" s="6"/>
      <c r="CE243" s="5"/>
      <c r="CF243" s="5"/>
      <c r="CG243" s="4"/>
      <c r="CH243" s="6"/>
      <c r="CI243" s="4"/>
      <c r="CJ243" s="6"/>
      <c r="CK243" s="5"/>
      <c r="CL243" s="5"/>
      <c r="CM243" s="4"/>
      <c r="CN243" s="6"/>
      <c r="CO243" s="4"/>
      <c r="CP243" s="6"/>
      <c r="CQ243" s="5"/>
      <c r="CR243" s="5"/>
      <c r="CS243" s="4"/>
      <c r="CT243" s="6"/>
      <c r="CU243" s="4"/>
      <c r="CV243" s="6"/>
      <c r="CW243" s="5"/>
      <c r="CX243" s="5"/>
      <c r="CY243" s="4"/>
      <c r="CZ243" s="6"/>
      <c r="DA243" s="4"/>
      <c r="DB243" s="6"/>
      <c r="DC243" s="5"/>
      <c r="DD243" s="5"/>
      <c r="DE243" s="4"/>
      <c r="DF243" s="6"/>
      <c r="DG243" s="4"/>
      <c r="DH243" s="6"/>
      <c r="DI243" s="5"/>
      <c r="DJ243" s="5"/>
      <c r="DK243" s="4"/>
      <c r="DL243" s="6"/>
      <c r="DM243" s="4"/>
      <c r="DN243" s="6"/>
      <c r="DO243" s="5"/>
      <c r="DP243" s="5"/>
      <c r="DQ243" s="4"/>
      <c r="DR243" s="6"/>
      <c r="DS243" s="4"/>
      <c r="DT243" s="6"/>
      <c r="DU243" s="5"/>
      <c r="DV243" s="5"/>
      <c r="DW243" s="4"/>
      <c r="DX243" s="6"/>
      <c r="DY243" s="4"/>
      <c r="DZ243" s="6"/>
      <c r="EA243" s="5"/>
      <c r="EB243" s="5"/>
      <c r="EC243" s="4"/>
      <c r="ED243" s="6"/>
      <c r="EE243" s="4"/>
      <c r="EF243" s="6"/>
      <c r="EG243" s="5"/>
      <c r="EH243" s="5"/>
      <c r="EI243" s="4"/>
      <c r="EJ243" s="6"/>
      <c r="EK243" s="4"/>
      <c r="EL243" s="6"/>
      <c r="EM243" s="5"/>
      <c r="EN243" s="5"/>
      <c r="EO243" s="4"/>
      <c r="EP243" s="6"/>
      <c r="EQ243" s="4"/>
      <c r="ER243" s="6"/>
      <c r="ES243" s="5"/>
      <c r="ET243" s="5"/>
      <c r="EU243" s="4"/>
      <c r="EV243" s="6"/>
      <c r="EW243" s="4"/>
      <c r="EX243" s="6"/>
      <c r="EY243" s="5"/>
      <c r="EZ243" s="5"/>
      <c r="FA243" s="4"/>
      <c r="FB243" s="6"/>
      <c r="FC243" s="4"/>
      <c r="FD243" s="6"/>
      <c r="FE243" s="5"/>
      <c r="FF243" s="5"/>
      <c r="FG243" s="4"/>
      <c r="FH243" s="6"/>
      <c r="FI243" s="4"/>
      <c r="FJ243" s="6"/>
      <c r="FK243" s="5"/>
      <c r="FL243" s="5"/>
      <c r="FM243" s="4"/>
      <c r="FN243" s="6"/>
      <c r="FO243" s="4"/>
      <c r="FP243" s="6"/>
      <c r="FQ243" s="5"/>
      <c r="FR243" s="5"/>
      <c r="FS243" s="4"/>
      <c r="FT243" s="6"/>
      <c r="FU243" s="4"/>
      <c r="FV243" s="6"/>
      <c r="FW243" s="5"/>
      <c r="FX243" s="5"/>
      <c r="FY243" s="4"/>
      <c r="FZ243" s="6"/>
      <c r="GA243" s="4"/>
      <c r="GB243" s="6"/>
      <c r="GC243" s="5"/>
      <c r="GD243" s="5"/>
      <c r="GE243" s="4"/>
      <c r="GF243" s="6"/>
      <c r="GG243" s="4"/>
      <c r="GH243" s="6"/>
      <c r="GI243" s="5"/>
      <c r="GJ243" s="5"/>
      <c r="GK243" s="4"/>
      <c r="GL243" s="6"/>
      <c r="GM243" s="4"/>
      <c r="GN243" s="6"/>
      <c r="GO243" s="5"/>
      <c r="GP243" s="5"/>
      <c r="GQ243" s="4"/>
      <c r="GR243" s="6"/>
      <c r="GS243" s="4"/>
      <c r="GT243" s="6"/>
      <c r="GU243" s="5"/>
      <c r="GV243" s="5"/>
      <c r="GW243" s="4"/>
      <c r="GX243" s="6"/>
      <c r="GY243" s="4"/>
      <c r="GZ243" s="6"/>
      <c r="HA243" s="5"/>
      <c r="HB243" s="5"/>
      <c r="HC243" s="4"/>
      <c r="HD243" s="6"/>
      <c r="HE243" s="4"/>
      <c r="HF243" s="6"/>
      <c r="HG243" s="5"/>
      <c r="HH243" s="5"/>
      <c r="HI243" s="4"/>
      <c r="HJ243" s="6"/>
      <c r="HK243" s="4"/>
      <c r="HL243" s="6"/>
      <c r="HM243" s="5"/>
      <c r="HN243" s="5"/>
      <c r="HO243" s="4"/>
      <c r="HP243" s="6"/>
      <c r="HQ243" s="4"/>
      <c r="HR243" s="6"/>
      <c r="HS243" s="5"/>
      <c r="HT243" s="5"/>
      <c r="HU243" s="4"/>
      <c r="HV243" s="6"/>
      <c r="HW243" s="4"/>
      <c r="HX243" s="6"/>
      <c r="HY243" s="5"/>
      <c r="HZ243" s="5"/>
      <c r="IA243" s="4"/>
      <c r="IB243" s="6"/>
      <c r="IC243" s="4"/>
      <c r="ID243" s="6"/>
      <c r="IE243" s="5"/>
      <c r="IF243" s="5"/>
      <c r="IG243" s="4"/>
      <c r="IH243" s="6"/>
      <c r="II243" s="4"/>
      <c r="IJ243" s="6"/>
      <c r="IK243" s="5"/>
      <c r="IL243" s="5"/>
      <c r="IM243" s="4"/>
      <c r="IN243" s="6"/>
      <c r="IO243" s="4"/>
      <c r="IP243" s="6"/>
      <c r="IQ243" s="5"/>
      <c r="IR243" s="5"/>
      <c r="IS243" s="4"/>
      <c r="IT243" s="6"/>
      <c r="IU243" s="4"/>
      <c r="IV243" s="6"/>
      <c r="IW243" s="5"/>
      <c r="IX243" s="5"/>
      <c r="IY243" s="4"/>
      <c r="IZ243" s="6"/>
      <c r="JA243" s="4"/>
      <c r="JB243" s="6"/>
      <c r="JC243" s="5"/>
      <c r="JD243" s="5"/>
      <c r="JE243" s="4"/>
      <c r="JF243" s="6"/>
      <c r="JG243" s="4"/>
      <c r="JH243" s="6"/>
      <c r="JI243" s="5"/>
      <c r="JJ243" s="5"/>
      <c r="JK243" s="4"/>
      <c r="JL243" s="6"/>
      <c r="JM243" s="4"/>
      <c r="JN243" s="6"/>
      <c r="JO243" s="5"/>
      <c r="JP243" s="5"/>
      <c r="JQ243" s="4"/>
      <c r="JR243" s="6"/>
      <c r="JS243" s="4"/>
      <c r="JT243" s="6"/>
      <c r="JU243" s="5"/>
      <c r="JV243" s="5"/>
      <c r="JW243" s="4"/>
      <c r="JX243" s="6"/>
      <c r="JY243" s="4"/>
      <c r="JZ243" s="6"/>
      <c r="KA243" s="5"/>
      <c r="KB243" s="5"/>
      <c r="KC243" s="4"/>
      <c r="KD243" s="6"/>
      <c r="KE243" s="4"/>
      <c r="KF243" s="6"/>
      <c r="KG243" s="5"/>
      <c r="KH243" s="5"/>
      <c r="KI243" s="4"/>
      <c r="KJ243" s="6"/>
      <c r="KK243" s="4"/>
      <c r="KL243" s="6"/>
      <c r="KM243" s="5"/>
      <c r="KN243" s="5"/>
    </row>
    <row r="244">
      <c r="A244" s="3" t="s">
        <v>85</v>
      </c>
      <c r="B244" s="3" t="s">
        <v>86</v>
      </c>
      <c r="C244" s="3" t="s">
        <v>449</v>
      </c>
      <c r="D244" s="3" t="s">
        <v>450</v>
      </c>
      <c r="E244" s="3" t="s">
        <v>119</v>
      </c>
      <c r="F244" s="3" t="s">
        <v>120</v>
      </c>
      <c r="G244" s="3" t="s">
        <v>121</v>
      </c>
      <c r="H244" s="3" t="s">
        <v>122</v>
      </c>
      <c r="I244" s="3" t="s">
        <v>1335</v>
      </c>
      <c r="J244" s="3" t="s">
        <v>1332</v>
      </c>
      <c r="K244" s="4">
        <v>8326</v>
      </c>
      <c r="L244" s="4">
        <f>=ROUNDDOWN(127.699386503067,0)</f>
      </c>
      <c r="M244" s="4">
        <v>490</v>
      </c>
      <c r="N244" s="5">
        <v>1</v>
      </c>
      <c r="O244" s="4"/>
      <c r="P244" s="4">
        <f>=ROUNDDOWN({0},0)</f>
      </c>
      <c r="Q244" s="4"/>
      <c r="R244" s="5"/>
      <c r="S244" s="4">
        <v>75</v>
      </c>
      <c r="T244" s="6">
        <v>4949.51</v>
      </c>
      <c r="U244" s="4"/>
      <c r="V244" s="6"/>
      <c r="W244" s="5"/>
      <c r="X244" s="5"/>
      <c r="Y244" s="4">
        <v>19</v>
      </c>
      <c r="Z244" s="6">
        <v>1199.79</v>
      </c>
      <c r="AA244" s="4"/>
      <c r="AB244" s="6"/>
      <c r="AC244" s="5"/>
      <c r="AD244" s="5"/>
      <c r="AE244" s="4">
        <v>6</v>
      </c>
      <c r="AF244" s="6">
        <v>337.64</v>
      </c>
      <c r="AG244" s="4"/>
      <c r="AH244" s="6"/>
      <c r="AI244" s="5"/>
      <c r="AJ244" s="5"/>
      <c r="AK244" s="4">
        <v>13</v>
      </c>
      <c r="AL244" s="6">
        <v>905.75</v>
      </c>
      <c r="AM244" s="4"/>
      <c r="AN244" s="6"/>
      <c r="AO244" s="5"/>
      <c r="AP244" s="5"/>
      <c r="AQ244" s="4">
        <v>30</v>
      </c>
      <c r="AR244" s="6">
        <v>2035</v>
      </c>
      <c r="AS244" s="4"/>
      <c r="AT244" s="6"/>
      <c r="AU244" s="5"/>
      <c r="AV244" s="5"/>
      <c r="AW244" s="4">
        <v>4</v>
      </c>
      <c r="AX244" s="6">
        <v>253.86</v>
      </c>
      <c r="AY244" s="4"/>
      <c r="AZ244" s="6"/>
      <c r="BA244" s="5"/>
      <c r="BB244" s="5"/>
      <c r="BC244" s="4"/>
      <c r="BD244" s="6"/>
      <c r="BE244" s="4"/>
      <c r="BF244" s="6"/>
      <c r="BG244" s="5"/>
      <c r="BH244" s="5"/>
      <c r="BI244" s="4"/>
      <c r="BJ244" s="6"/>
      <c r="BK244" s="4"/>
      <c r="BL244" s="6"/>
      <c r="BM244" s="5"/>
      <c r="BN244" s="5"/>
      <c r="BO244" s="4">
        <v>1</v>
      </c>
      <c r="BP244" s="6">
        <v>77.31</v>
      </c>
      <c r="BQ244" s="4"/>
      <c r="BR244" s="6"/>
      <c r="BS244" s="5"/>
      <c r="BT244" s="5"/>
      <c r="BU244" s="4"/>
      <c r="BV244" s="6"/>
      <c r="BW244" s="4"/>
      <c r="BX244" s="6"/>
      <c r="BY244" s="5"/>
      <c r="BZ244" s="5"/>
      <c r="CA244" s="4"/>
      <c r="CB244" s="6"/>
      <c r="CC244" s="4"/>
      <c r="CD244" s="6"/>
      <c r="CE244" s="5"/>
      <c r="CF244" s="5"/>
      <c r="CG244" s="4"/>
      <c r="CH244" s="6"/>
      <c r="CI244" s="4"/>
      <c r="CJ244" s="6"/>
      <c r="CK244" s="5"/>
      <c r="CL244" s="5"/>
      <c r="CM244" s="4"/>
      <c r="CN244" s="6"/>
      <c r="CO244" s="4"/>
      <c r="CP244" s="6"/>
      <c r="CQ244" s="5"/>
      <c r="CR244" s="5"/>
      <c r="CS244" s="4"/>
      <c r="CT244" s="6"/>
      <c r="CU244" s="4"/>
      <c r="CV244" s="6"/>
      <c r="CW244" s="5"/>
      <c r="CX244" s="5"/>
      <c r="CY244" s="4"/>
      <c r="CZ244" s="6"/>
      <c r="DA244" s="4"/>
      <c r="DB244" s="6"/>
      <c r="DC244" s="5"/>
      <c r="DD244" s="5"/>
      <c r="DE244" s="4"/>
      <c r="DF244" s="6"/>
      <c r="DG244" s="4"/>
      <c r="DH244" s="6"/>
      <c r="DI244" s="5"/>
      <c r="DJ244" s="5"/>
      <c r="DK244" s="4"/>
      <c r="DL244" s="6"/>
      <c r="DM244" s="4"/>
      <c r="DN244" s="6"/>
      <c r="DO244" s="5"/>
      <c r="DP244" s="5"/>
      <c r="DQ244" s="4"/>
      <c r="DR244" s="6"/>
      <c r="DS244" s="4"/>
      <c r="DT244" s="6"/>
      <c r="DU244" s="5"/>
      <c r="DV244" s="5"/>
      <c r="DW244" s="4"/>
      <c r="DX244" s="6"/>
      <c r="DY244" s="4"/>
      <c r="DZ244" s="6"/>
      <c r="EA244" s="5"/>
      <c r="EB244" s="5"/>
      <c r="EC244" s="4"/>
      <c r="ED244" s="6"/>
      <c r="EE244" s="4"/>
      <c r="EF244" s="6"/>
      <c r="EG244" s="5"/>
      <c r="EH244" s="5"/>
      <c r="EI244" s="4"/>
      <c r="EJ244" s="6"/>
      <c r="EK244" s="4"/>
      <c r="EL244" s="6"/>
      <c r="EM244" s="5"/>
      <c r="EN244" s="5"/>
      <c r="EO244" s="4">
        <v>1</v>
      </c>
      <c r="EP244" s="6">
        <v>73.27</v>
      </c>
      <c r="EQ244" s="4"/>
      <c r="ER244" s="6"/>
      <c r="ES244" s="5"/>
      <c r="ET244" s="5"/>
      <c r="EU244" s="4"/>
      <c r="EV244" s="6"/>
      <c r="EW244" s="4"/>
      <c r="EX244" s="6"/>
      <c r="EY244" s="5"/>
      <c r="EZ244" s="5"/>
      <c r="FA244" s="4"/>
      <c r="FB244" s="6"/>
      <c r="FC244" s="4"/>
      <c r="FD244" s="6"/>
      <c r="FE244" s="5"/>
      <c r="FF244" s="5"/>
      <c r="FG244" s="4"/>
      <c r="FH244" s="6"/>
      <c r="FI244" s="4"/>
      <c r="FJ244" s="6"/>
      <c r="FK244" s="5"/>
      <c r="FL244" s="5"/>
      <c r="FM244" s="4">
        <v>1</v>
      </c>
      <c r="FN244" s="6">
        <v>66.89</v>
      </c>
      <c r="FO244" s="4"/>
      <c r="FP244" s="6"/>
      <c r="FQ244" s="5"/>
      <c r="FR244" s="5"/>
      <c r="FS244" s="4"/>
      <c r="FT244" s="6"/>
      <c r="FU244" s="4"/>
      <c r="FV244" s="6"/>
      <c r="FW244" s="5"/>
      <c r="FX244" s="5"/>
      <c r="FY244" s="4"/>
      <c r="FZ244" s="6"/>
      <c r="GA244" s="4"/>
      <c r="GB244" s="6"/>
      <c r="GC244" s="5"/>
      <c r="GD244" s="5"/>
      <c r="GE244" s="4"/>
      <c r="GF244" s="6"/>
      <c r="GG244" s="4"/>
      <c r="GH244" s="6"/>
      <c r="GI244" s="5"/>
      <c r="GJ244" s="5"/>
      <c r="GK244" s="4"/>
      <c r="GL244" s="6"/>
      <c r="GM244" s="4"/>
      <c r="GN244" s="6"/>
      <c r="GO244" s="5"/>
      <c r="GP244" s="5"/>
      <c r="GQ244" s="4"/>
      <c r="GR244" s="6"/>
      <c r="GS244" s="4"/>
      <c r="GT244" s="6"/>
      <c r="GU244" s="5"/>
      <c r="GV244" s="5"/>
      <c r="GW244" s="4"/>
      <c r="GX244" s="6"/>
      <c r="GY244" s="4"/>
      <c r="GZ244" s="6"/>
      <c r="HA244" s="5"/>
      <c r="HB244" s="5"/>
      <c r="HC244" s="4"/>
      <c r="HD244" s="6"/>
      <c r="HE244" s="4"/>
      <c r="HF244" s="6"/>
      <c r="HG244" s="5"/>
      <c r="HH244" s="5"/>
      <c r="HI244" s="4"/>
      <c r="HJ244" s="6"/>
      <c r="HK244" s="4"/>
      <c r="HL244" s="6"/>
      <c r="HM244" s="5"/>
      <c r="HN244" s="5"/>
      <c r="HO244" s="4"/>
      <c r="HP244" s="6"/>
      <c r="HQ244" s="4"/>
      <c r="HR244" s="6"/>
      <c r="HS244" s="5"/>
      <c r="HT244" s="5"/>
      <c r="HU244" s="4"/>
      <c r="HV244" s="6"/>
      <c r="HW244" s="4"/>
      <c r="HX244" s="6"/>
      <c r="HY244" s="5"/>
      <c r="HZ244" s="5"/>
      <c r="IA244" s="4"/>
      <c r="IB244" s="6"/>
      <c r="IC244" s="4"/>
      <c r="ID244" s="6"/>
      <c r="IE244" s="5"/>
      <c r="IF244" s="5"/>
      <c r="IG244" s="4"/>
      <c r="IH244" s="6"/>
      <c r="II244" s="4"/>
      <c r="IJ244" s="6"/>
      <c r="IK244" s="5"/>
      <c r="IL244" s="5"/>
      <c r="IM244" s="4"/>
      <c r="IN244" s="6"/>
      <c r="IO244" s="4"/>
      <c r="IP244" s="6"/>
      <c r="IQ244" s="5"/>
      <c r="IR244" s="5"/>
      <c r="IS244" s="4"/>
      <c r="IT244" s="6"/>
      <c r="IU244" s="4"/>
      <c r="IV244" s="6"/>
      <c r="IW244" s="5"/>
      <c r="IX244" s="5"/>
      <c r="IY244" s="4"/>
      <c r="IZ244" s="6"/>
      <c r="JA244" s="4"/>
      <c r="JB244" s="6"/>
      <c r="JC244" s="5"/>
      <c r="JD244" s="5"/>
      <c r="JE244" s="4"/>
      <c r="JF244" s="6"/>
      <c r="JG244" s="4"/>
      <c r="JH244" s="6"/>
      <c r="JI244" s="5"/>
      <c r="JJ244" s="5"/>
      <c r="JK244" s="4"/>
      <c r="JL244" s="6"/>
      <c r="JM244" s="4"/>
      <c r="JN244" s="6"/>
      <c r="JO244" s="5"/>
      <c r="JP244" s="5"/>
      <c r="JQ244" s="4"/>
      <c r="JR244" s="6"/>
      <c r="JS244" s="4"/>
      <c r="JT244" s="6"/>
      <c r="JU244" s="5"/>
      <c r="JV244" s="5"/>
      <c r="JW244" s="4"/>
      <c r="JX244" s="6"/>
      <c r="JY244" s="4"/>
      <c r="JZ244" s="6"/>
      <c r="KA244" s="5"/>
      <c r="KB244" s="5"/>
      <c r="KC244" s="4"/>
      <c r="KD244" s="6"/>
      <c r="KE244" s="4"/>
      <c r="KF244" s="6"/>
      <c r="KG244" s="5"/>
      <c r="KH244" s="5"/>
      <c r="KI244" s="4"/>
      <c r="KJ244" s="6"/>
      <c r="KK244" s="4"/>
      <c r="KL244" s="6"/>
      <c r="KM244" s="5"/>
      <c r="KN244" s="5"/>
    </row>
    <row r="245">
      <c r="A245" s="3" t="s">
        <v>85</v>
      </c>
      <c r="B245" s="3" t="s">
        <v>86</v>
      </c>
      <c r="C245" s="3" t="s">
        <v>449</v>
      </c>
      <c r="D245" s="3" t="s">
        <v>450</v>
      </c>
      <c r="E245" s="3" t="s">
        <v>119</v>
      </c>
      <c r="F245" s="3" t="s">
        <v>120</v>
      </c>
      <c r="G245" s="3" t="s">
        <v>121</v>
      </c>
      <c r="H245" s="3" t="s">
        <v>122</v>
      </c>
      <c r="I245" s="3" t="s">
        <v>1321</v>
      </c>
      <c r="J245" s="3" t="s">
        <v>1309</v>
      </c>
      <c r="K245" s="4">
        <v>2586</v>
      </c>
      <c r="L245" s="4">
        <f>=ROUNDDOWN(93.0215827338129,0)</f>
      </c>
      <c r="M245" s="4"/>
      <c r="N245" s="5">
        <v>1</v>
      </c>
      <c r="O245" s="4"/>
      <c r="P245" s="4">
        <f>=ROUNDDOWN({0},0)</f>
      </c>
      <c r="Q245" s="4"/>
      <c r="R245" s="5"/>
      <c r="S245" s="4">
        <v>38</v>
      </c>
      <c r="T245" s="6">
        <v>2446.87</v>
      </c>
      <c r="U245" s="4"/>
      <c r="V245" s="6"/>
      <c r="W245" s="5"/>
      <c r="X245" s="5"/>
      <c r="Y245" s="4">
        <v>21</v>
      </c>
      <c r="Z245" s="6">
        <v>1315.49</v>
      </c>
      <c r="AA245" s="4"/>
      <c r="AB245" s="6"/>
      <c r="AC245" s="5"/>
      <c r="AD245" s="5"/>
      <c r="AE245" s="4">
        <v>4</v>
      </c>
      <c r="AF245" s="6">
        <v>247.29</v>
      </c>
      <c r="AG245" s="4"/>
      <c r="AH245" s="6"/>
      <c r="AI245" s="5"/>
      <c r="AJ245" s="5"/>
      <c r="AK245" s="4">
        <v>3</v>
      </c>
      <c r="AL245" s="6">
        <v>209.93</v>
      </c>
      <c r="AM245" s="4"/>
      <c r="AN245" s="6"/>
      <c r="AO245" s="5"/>
      <c r="AP245" s="5"/>
      <c r="AQ245" s="4">
        <v>5</v>
      </c>
      <c r="AR245" s="6">
        <v>340</v>
      </c>
      <c r="AS245" s="4"/>
      <c r="AT245" s="6"/>
      <c r="AU245" s="5"/>
      <c r="AV245" s="5"/>
      <c r="AW245" s="4">
        <v>3</v>
      </c>
      <c r="AX245" s="6">
        <v>183.72</v>
      </c>
      <c r="AY245" s="4"/>
      <c r="AZ245" s="6"/>
      <c r="BA245" s="5"/>
      <c r="BB245" s="5"/>
      <c r="BC245" s="4"/>
      <c r="BD245" s="6"/>
      <c r="BE245" s="4"/>
      <c r="BF245" s="6"/>
      <c r="BG245" s="5"/>
      <c r="BH245" s="5"/>
      <c r="BI245" s="4">
        <v>1</v>
      </c>
      <c r="BJ245" s="6">
        <v>71.21</v>
      </c>
      <c r="BK245" s="4"/>
      <c r="BL245" s="6"/>
      <c r="BM245" s="5"/>
      <c r="BN245" s="5"/>
      <c r="BO245" s="4"/>
      <c r="BP245" s="6"/>
      <c r="BQ245" s="4"/>
      <c r="BR245" s="6"/>
      <c r="BS245" s="5"/>
      <c r="BT245" s="5"/>
      <c r="BU245" s="4"/>
      <c r="BV245" s="6"/>
      <c r="BW245" s="4"/>
      <c r="BX245" s="6"/>
      <c r="BY245" s="5"/>
      <c r="BZ245" s="5"/>
      <c r="CA245" s="4"/>
      <c r="CB245" s="6"/>
      <c r="CC245" s="4"/>
      <c r="CD245" s="6"/>
      <c r="CE245" s="5"/>
      <c r="CF245" s="5"/>
      <c r="CG245" s="4"/>
      <c r="CH245" s="6"/>
      <c r="CI245" s="4"/>
      <c r="CJ245" s="6"/>
      <c r="CK245" s="5"/>
      <c r="CL245" s="5"/>
      <c r="CM245" s="4"/>
      <c r="CN245" s="6"/>
      <c r="CO245" s="4"/>
      <c r="CP245" s="6"/>
      <c r="CQ245" s="5"/>
      <c r="CR245" s="5"/>
      <c r="CS245" s="4"/>
      <c r="CT245" s="6"/>
      <c r="CU245" s="4"/>
      <c r="CV245" s="6"/>
      <c r="CW245" s="5"/>
      <c r="CX245" s="5"/>
      <c r="CY245" s="4"/>
      <c r="CZ245" s="6"/>
      <c r="DA245" s="4"/>
      <c r="DB245" s="6"/>
      <c r="DC245" s="5"/>
      <c r="DD245" s="5"/>
      <c r="DE245" s="4"/>
      <c r="DF245" s="6"/>
      <c r="DG245" s="4"/>
      <c r="DH245" s="6"/>
      <c r="DI245" s="5"/>
      <c r="DJ245" s="5"/>
      <c r="DK245" s="4"/>
      <c r="DL245" s="6"/>
      <c r="DM245" s="4"/>
      <c r="DN245" s="6"/>
      <c r="DO245" s="5"/>
      <c r="DP245" s="5"/>
      <c r="DQ245" s="4"/>
      <c r="DR245" s="6"/>
      <c r="DS245" s="4"/>
      <c r="DT245" s="6"/>
      <c r="DU245" s="5"/>
      <c r="DV245" s="5"/>
      <c r="DW245" s="4"/>
      <c r="DX245" s="6"/>
      <c r="DY245" s="4"/>
      <c r="DZ245" s="6"/>
      <c r="EA245" s="5"/>
      <c r="EB245" s="5"/>
      <c r="EC245" s="4">
        <v>1</v>
      </c>
      <c r="ED245" s="6">
        <v>79.23</v>
      </c>
      <c r="EE245" s="4"/>
      <c r="EF245" s="6"/>
      <c r="EG245" s="5"/>
      <c r="EH245" s="5"/>
      <c r="EI245" s="4"/>
      <c r="EJ245" s="6"/>
      <c r="EK245" s="4"/>
      <c r="EL245" s="6"/>
      <c r="EM245" s="5"/>
      <c r="EN245" s="5"/>
      <c r="EO245" s="4"/>
      <c r="EP245" s="6"/>
      <c r="EQ245" s="4"/>
      <c r="ER245" s="6"/>
      <c r="ES245" s="5"/>
      <c r="ET245" s="5"/>
      <c r="EU245" s="4"/>
      <c r="EV245" s="6"/>
      <c r="EW245" s="4"/>
      <c r="EX245" s="6"/>
      <c r="EY245" s="5"/>
      <c r="EZ245" s="5"/>
      <c r="FA245" s="4"/>
      <c r="FB245" s="6"/>
      <c r="FC245" s="4"/>
      <c r="FD245" s="6"/>
      <c r="FE245" s="5"/>
      <c r="FF245" s="5"/>
      <c r="FG245" s="4"/>
      <c r="FH245" s="6"/>
      <c r="FI245" s="4"/>
      <c r="FJ245" s="6"/>
      <c r="FK245" s="5"/>
      <c r="FL245" s="5"/>
      <c r="FM245" s="4"/>
      <c r="FN245" s="6"/>
      <c r="FO245" s="4"/>
      <c r="FP245" s="6"/>
      <c r="FQ245" s="5"/>
      <c r="FR245" s="5"/>
      <c r="FS245" s="4"/>
      <c r="FT245" s="6"/>
      <c r="FU245" s="4"/>
      <c r="FV245" s="6"/>
      <c r="FW245" s="5"/>
      <c r="FX245" s="5"/>
      <c r="FY245" s="4"/>
      <c r="FZ245" s="6"/>
      <c r="GA245" s="4"/>
      <c r="GB245" s="6"/>
      <c r="GC245" s="5"/>
      <c r="GD245" s="5"/>
      <c r="GE245" s="4"/>
      <c r="GF245" s="6"/>
      <c r="GG245" s="4"/>
      <c r="GH245" s="6"/>
      <c r="GI245" s="5"/>
      <c r="GJ245" s="5"/>
      <c r="GK245" s="4"/>
      <c r="GL245" s="6"/>
      <c r="GM245" s="4"/>
      <c r="GN245" s="6"/>
      <c r="GO245" s="5"/>
      <c r="GP245" s="5"/>
      <c r="GQ245" s="4"/>
      <c r="GR245" s="6"/>
      <c r="GS245" s="4"/>
      <c r="GT245" s="6"/>
      <c r="GU245" s="5"/>
      <c r="GV245" s="5"/>
      <c r="GW245" s="4"/>
      <c r="GX245" s="6"/>
      <c r="GY245" s="4"/>
      <c r="GZ245" s="6"/>
      <c r="HA245" s="5"/>
      <c r="HB245" s="5"/>
      <c r="HC245" s="4"/>
      <c r="HD245" s="6"/>
      <c r="HE245" s="4"/>
      <c r="HF245" s="6"/>
      <c r="HG245" s="5"/>
      <c r="HH245" s="5"/>
      <c r="HI245" s="4"/>
      <c r="HJ245" s="6"/>
      <c r="HK245" s="4"/>
      <c r="HL245" s="6"/>
      <c r="HM245" s="5"/>
      <c r="HN245" s="5"/>
      <c r="HO245" s="4"/>
      <c r="HP245" s="6"/>
      <c r="HQ245" s="4"/>
      <c r="HR245" s="6"/>
      <c r="HS245" s="5"/>
      <c r="HT245" s="5"/>
      <c r="HU245" s="4"/>
      <c r="HV245" s="6"/>
      <c r="HW245" s="4"/>
      <c r="HX245" s="6"/>
      <c r="HY245" s="5"/>
      <c r="HZ245" s="5"/>
      <c r="IA245" s="4"/>
      <c r="IB245" s="6"/>
      <c r="IC245" s="4"/>
      <c r="ID245" s="6"/>
      <c r="IE245" s="5"/>
      <c r="IF245" s="5"/>
      <c r="IG245" s="4"/>
      <c r="IH245" s="6"/>
      <c r="II245" s="4"/>
      <c r="IJ245" s="6"/>
      <c r="IK245" s="5"/>
      <c r="IL245" s="5"/>
      <c r="IM245" s="4"/>
      <c r="IN245" s="6"/>
      <c r="IO245" s="4"/>
      <c r="IP245" s="6"/>
      <c r="IQ245" s="5"/>
      <c r="IR245" s="5"/>
      <c r="IS245" s="4"/>
      <c r="IT245" s="6"/>
      <c r="IU245" s="4"/>
      <c r="IV245" s="6"/>
      <c r="IW245" s="5"/>
      <c r="IX245" s="5"/>
      <c r="IY245" s="4"/>
      <c r="IZ245" s="6"/>
      <c r="JA245" s="4"/>
      <c r="JB245" s="6"/>
      <c r="JC245" s="5"/>
      <c r="JD245" s="5"/>
      <c r="JE245" s="4"/>
      <c r="JF245" s="6"/>
      <c r="JG245" s="4"/>
      <c r="JH245" s="6"/>
      <c r="JI245" s="5"/>
      <c r="JJ245" s="5"/>
      <c r="JK245" s="4"/>
      <c r="JL245" s="6"/>
      <c r="JM245" s="4"/>
      <c r="JN245" s="6"/>
      <c r="JO245" s="5"/>
      <c r="JP245" s="5"/>
      <c r="JQ245" s="4"/>
      <c r="JR245" s="6"/>
      <c r="JS245" s="4"/>
      <c r="JT245" s="6"/>
      <c r="JU245" s="5"/>
      <c r="JV245" s="5"/>
      <c r="JW245" s="4"/>
      <c r="JX245" s="6"/>
      <c r="JY245" s="4"/>
      <c r="JZ245" s="6"/>
      <c r="KA245" s="5"/>
      <c r="KB245" s="5"/>
      <c r="KC245" s="4"/>
      <c r="KD245" s="6"/>
      <c r="KE245" s="4"/>
      <c r="KF245" s="6"/>
      <c r="KG245" s="5"/>
      <c r="KH245" s="5"/>
      <c r="KI245" s="4"/>
      <c r="KJ245" s="6"/>
      <c r="KK245" s="4"/>
      <c r="KL245" s="6"/>
      <c r="KM245" s="5"/>
      <c r="KN245" s="5"/>
    </row>
    <row r="246">
      <c r="A246" s="3" t="s">
        <v>85</v>
      </c>
      <c r="B246" s="3" t="s">
        <v>86</v>
      </c>
      <c r="C246" s="3" t="s">
        <v>449</v>
      </c>
      <c r="D246" s="3" t="s">
        <v>450</v>
      </c>
      <c r="E246" s="3" t="s">
        <v>119</v>
      </c>
      <c r="F246" s="3" t="s">
        <v>120</v>
      </c>
      <c r="G246" s="3" t="s">
        <v>121</v>
      </c>
      <c r="H246" s="3" t="s">
        <v>122</v>
      </c>
      <c r="I246" s="3" t="s">
        <v>1336</v>
      </c>
      <c r="J246" s="3" t="s">
        <v>1309</v>
      </c>
      <c r="K246" s="4">
        <v>1771</v>
      </c>
      <c r="L246" s="4">
        <f>=ROUNDDOWN(81.2385321100917,0)</f>
      </c>
      <c r="M246" s="4"/>
      <c r="N246" s="5">
        <v>1</v>
      </c>
      <c r="O246" s="4"/>
      <c r="P246" s="4">
        <f>=ROUNDDOWN({0},0)</f>
      </c>
      <c r="Q246" s="4"/>
      <c r="R246" s="5"/>
      <c r="S246" s="4">
        <v>36</v>
      </c>
      <c r="T246" s="6">
        <v>2347.88</v>
      </c>
      <c r="U246" s="4"/>
      <c r="V246" s="6"/>
      <c r="W246" s="5"/>
      <c r="X246" s="5"/>
      <c r="Y246" s="4">
        <v>11</v>
      </c>
      <c r="Z246" s="6">
        <v>698.91</v>
      </c>
      <c r="AA246" s="4"/>
      <c r="AB246" s="6"/>
      <c r="AC246" s="5"/>
      <c r="AD246" s="5"/>
      <c r="AE246" s="4">
        <v>2</v>
      </c>
      <c r="AF246" s="6">
        <v>121.9</v>
      </c>
      <c r="AG246" s="4"/>
      <c r="AH246" s="6"/>
      <c r="AI246" s="5"/>
      <c r="AJ246" s="5"/>
      <c r="AK246" s="4">
        <v>5</v>
      </c>
      <c r="AL246" s="6">
        <v>341.99</v>
      </c>
      <c r="AM246" s="4"/>
      <c r="AN246" s="6"/>
      <c r="AO246" s="5"/>
      <c r="AP246" s="5"/>
      <c r="AQ246" s="4">
        <v>12</v>
      </c>
      <c r="AR246" s="6">
        <v>795</v>
      </c>
      <c r="AS246" s="4"/>
      <c r="AT246" s="6"/>
      <c r="AU246" s="5"/>
      <c r="AV246" s="5"/>
      <c r="AW246" s="4">
        <v>4</v>
      </c>
      <c r="AX246" s="6">
        <v>253.86</v>
      </c>
      <c r="AY246" s="4"/>
      <c r="AZ246" s="6"/>
      <c r="BA246" s="5"/>
      <c r="BB246" s="5"/>
      <c r="BC246" s="4"/>
      <c r="BD246" s="6"/>
      <c r="BE246" s="4"/>
      <c r="BF246" s="6"/>
      <c r="BG246" s="5"/>
      <c r="BH246" s="5"/>
      <c r="BI246" s="4"/>
      <c r="BJ246" s="6"/>
      <c r="BK246" s="4"/>
      <c r="BL246" s="6"/>
      <c r="BM246" s="5"/>
      <c r="BN246" s="5"/>
      <c r="BO246" s="4"/>
      <c r="BP246" s="6"/>
      <c r="BQ246" s="4"/>
      <c r="BR246" s="6"/>
      <c r="BS246" s="5"/>
      <c r="BT246" s="5"/>
      <c r="BU246" s="4">
        <v>2</v>
      </c>
      <c r="BV246" s="6">
        <v>136.22</v>
      </c>
      <c r="BW246" s="4"/>
      <c r="BX246" s="6"/>
      <c r="BY246" s="5"/>
      <c r="BZ246" s="5"/>
      <c r="CA246" s="4"/>
      <c r="CB246" s="6"/>
      <c r="CC246" s="4"/>
      <c r="CD246" s="6"/>
      <c r="CE246" s="5"/>
      <c r="CF246" s="5"/>
      <c r="CG246" s="4"/>
      <c r="CH246" s="6"/>
      <c r="CI246" s="4"/>
      <c r="CJ246" s="6"/>
      <c r="CK246" s="5"/>
      <c r="CL246" s="5"/>
      <c r="CM246" s="4"/>
      <c r="CN246" s="6"/>
      <c r="CO246" s="4"/>
      <c r="CP246" s="6"/>
      <c r="CQ246" s="5"/>
      <c r="CR246" s="5"/>
      <c r="CS246" s="4"/>
      <c r="CT246" s="6"/>
      <c r="CU246" s="4"/>
      <c r="CV246" s="6"/>
      <c r="CW246" s="5"/>
      <c r="CX246" s="5"/>
      <c r="CY246" s="4"/>
      <c r="CZ246" s="6"/>
      <c r="DA246" s="4"/>
      <c r="DB246" s="6"/>
      <c r="DC246" s="5"/>
      <c r="DD246" s="5"/>
      <c r="DE246" s="4"/>
      <c r="DF246" s="6"/>
      <c r="DG246" s="4"/>
      <c r="DH246" s="6"/>
      <c r="DI246" s="5"/>
      <c r="DJ246" s="5"/>
      <c r="DK246" s="4"/>
      <c r="DL246" s="6"/>
      <c r="DM246" s="4"/>
      <c r="DN246" s="6"/>
      <c r="DO246" s="5"/>
      <c r="DP246" s="5"/>
      <c r="DQ246" s="4"/>
      <c r="DR246" s="6"/>
      <c r="DS246" s="4"/>
      <c r="DT246" s="6"/>
      <c r="DU246" s="5"/>
      <c r="DV246" s="5"/>
      <c r="DW246" s="4"/>
      <c r="DX246" s="6"/>
      <c r="DY246" s="4"/>
      <c r="DZ246" s="6"/>
      <c r="EA246" s="5"/>
      <c r="EB246" s="5"/>
      <c r="EC246" s="4"/>
      <c r="ED246" s="6"/>
      <c r="EE246" s="4"/>
      <c r="EF246" s="6"/>
      <c r="EG246" s="5"/>
      <c r="EH246" s="5"/>
      <c r="EI246" s="4"/>
      <c r="EJ246" s="6"/>
      <c r="EK246" s="4"/>
      <c r="EL246" s="6"/>
      <c r="EM246" s="5"/>
      <c r="EN246" s="5"/>
      <c r="EO246" s="4"/>
      <c r="EP246" s="6"/>
      <c r="EQ246" s="4"/>
      <c r="ER246" s="6"/>
      <c r="ES246" s="5"/>
      <c r="ET246" s="5"/>
      <c r="EU246" s="4"/>
      <c r="EV246" s="6"/>
      <c r="EW246" s="4"/>
      <c r="EX246" s="6"/>
      <c r="EY246" s="5"/>
      <c r="EZ246" s="5"/>
      <c r="FA246" s="4"/>
      <c r="FB246" s="6"/>
      <c r="FC246" s="4"/>
      <c r="FD246" s="6"/>
      <c r="FE246" s="5"/>
      <c r="FF246" s="5"/>
      <c r="FG246" s="4"/>
      <c r="FH246" s="6"/>
      <c r="FI246" s="4"/>
      <c r="FJ246" s="6"/>
      <c r="FK246" s="5"/>
      <c r="FL246" s="5"/>
      <c r="FM246" s="4"/>
      <c r="FN246" s="6"/>
      <c r="FO246" s="4"/>
      <c r="FP246" s="6"/>
      <c r="FQ246" s="5"/>
      <c r="FR246" s="5"/>
      <c r="FS246" s="4"/>
      <c r="FT246" s="6"/>
      <c r="FU246" s="4"/>
      <c r="FV246" s="6"/>
      <c r="FW246" s="5"/>
      <c r="FX246" s="5"/>
      <c r="FY246" s="4"/>
      <c r="FZ246" s="6"/>
      <c r="GA246" s="4"/>
      <c r="GB246" s="6"/>
      <c r="GC246" s="5"/>
      <c r="GD246" s="5"/>
      <c r="GE246" s="4"/>
      <c r="GF246" s="6"/>
      <c r="GG246" s="4"/>
      <c r="GH246" s="6"/>
      <c r="GI246" s="5"/>
      <c r="GJ246" s="5"/>
      <c r="GK246" s="4"/>
      <c r="GL246" s="6"/>
      <c r="GM246" s="4"/>
      <c r="GN246" s="6"/>
      <c r="GO246" s="5"/>
      <c r="GP246" s="5"/>
      <c r="GQ246" s="4"/>
      <c r="GR246" s="6"/>
      <c r="GS246" s="4"/>
      <c r="GT246" s="6"/>
      <c r="GU246" s="5"/>
      <c r="GV246" s="5"/>
      <c r="GW246" s="4"/>
      <c r="GX246" s="6"/>
      <c r="GY246" s="4"/>
      <c r="GZ246" s="6"/>
      <c r="HA246" s="5"/>
      <c r="HB246" s="5"/>
      <c r="HC246" s="4"/>
      <c r="HD246" s="6"/>
      <c r="HE246" s="4"/>
      <c r="HF246" s="6"/>
      <c r="HG246" s="5"/>
      <c r="HH246" s="5"/>
      <c r="HI246" s="4"/>
      <c r="HJ246" s="6"/>
      <c r="HK246" s="4"/>
      <c r="HL246" s="6"/>
      <c r="HM246" s="5"/>
      <c r="HN246" s="5"/>
      <c r="HO246" s="4"/>
      <c r="HP246" s="6"/>
      <c r="HQ246" s="4"/>
      <c r="HR246" s="6"/>
      <c r="HS246" s="5"/>
      <c r="HT246" s="5"/>
      <c r="HU246" s="4"/>
      <c r="HV246" s="6"/>
      <c r="HW246" s="4"/>
      <c r="HX246" s="6"/>
      <c r="HY246" s="5"/>
      <c r="HZ246" s="5"/>
      <c r="IA246" s="4"/>
      <c r="IB246" s="6"/>
      <c r="IC246" s="4"/>
      <c r="ID246" s="6"/>
      <c r="IE246" s="5"/>
      <c r="IF246" s="5"/>
      <c r="IG246" s="4"/>
      <c r="IH246" s="6"/>
      <c r="II246" s="4"/>
      <c r="IJ246" s="6"/>
      <c r="IK246" s="5"/>
      <c r="IL246" s="5"/>
      <c r="IM246" s="4"/>
      <c r="IN246" s="6"/>
      <c r="IO246" s="4"/>
      <c r="IP246" s="6"/>
      <c r="IQ246" s="5"/>
      <c r="IR246" s="5"/>
      <c r="IS246" s="4"/>
      <c r="IT246" s="6"/>
      <c r="IU246" s="4"/>
      <c r="IV246" s="6"/>
      <c r="IW246" s="5"/>
      <c r="IX246" s="5"/>
      <c r="IY246" s="4"/>
      <c r="IZ246" s="6"/>
      <c r="JA246" s="4"/>
      <c r="JB246" s="6"/>
      <c r="JC246" s="5"/>
      <c r="JD246" s="5"/>
      <c r="JE246" s="4"/>
      <c r="JF246" s="6"/>
      <c r="JG246" s="4"/>
      <c r="JH246" s="6"/>
      <c r="JI246" s="5"/>
      <c r="JJ246" s="5"/>
      <c r="JK246" s="4"/>
      <c r="JL246" s="6"/>
      <c r="JM246" s="4"/>
      <c r="JN246" s="6"/>
      <c r="JO246" s="5"/>
      <c r="JP246" s="5"/>
      <c r="JQ246" s="4"/>
      <c r="JR246" s="6"/>
      <c r="JS246" s="4"/>
      <c r="JT246" s="6"/>
      <c r="JU246" s="5"/>
      <c r="JV246" s="5"/>
      <c r="JW246" s="4"/>
      <c r="JX246" s="6"/>
      <c r="JY246" s="4"/>
      <c r="JZ246" s="6"/>
      <c r="KA246" s="5"/>
      <c r="KB246" s="5"/>
      <c r="KC246" s="4"/>
      <c r="KD246" s="6"/>
      <c r="KE246" s="4"/>
      <c r="KF246" s="6"/>
      <c r="KG246" s="5"/>
      <c r="KH246" s="5"/>
      <c r="KI246" s="4"/>
      <c r="KJ246" s="6"/>
      <c r="KK246" s="4"/>
      <c r="KL246" s="6"/>
      <c r="KM246" s="5"/>
      <c r="KN246" s="5"/>
    </row>
    <row r="247">
      <c r="A247" s="3" t="s">
        <v>85</v>
      </c>
      <c r="B247" s="3" t="s">
        <v>86</v>
      </c>
      <c r="C247" s="3" t="s">
        <v>449</v>
      </c>
      <c r="D247" s="3" t="s">
        <v>450</v>
      </c>
      <c r="E247" s="3" t="s">
        <v>119</v>
      </c>
      <c r="F247" s="3" t="s">
        <v>120</v>
      </c>
      <c r="G247" s="3" t="s">
        <v>121</v>
      </c>
      <c r="H247" s="3" t="s">
        <v>122</v>
      </c>
      <c r="I247" s="3" t="s">
        <v>1338</v>
      </c>
      <c r="J247" s="3" t="s">
        <v>1318</v>
      </c>
      <c r="K247" s="4">
        <v>389</v>
      </c>
      <c r="L247" s="4">
        <f>=ROUNDDOWN(23.8650306748466,0)</f>
      </c>
      <c r="M247" s="4"/>
      <c r="N247" s="5"/>
      <c r="O247" s="4"/>
      <c r="P247" s="4">
        <f>=ROUNDDOWN({0},0)</f>
      </c>
      <c r="Q247" s="4"/>
      <c r="R247" s="5"/>
      <c r="S247" s="4">
        <v>17</v>
      </c>
      <c r="T247" s="6">
        <v>1135.08</v>
      </c>
      <c r="U247" s="4"/>
      <c r="V247" s="6"/>
      <c r="W247" s="5"/>
      <c r="X247" s="5"/>
      <c r="Y247" s="4">
        <v>8</v>
      </c>
      <c r="Z247" s="6">
        <v>506.32</v>
      </c>
      <c r="AA247" s="4"/>
      <c r="AB247" s="6"/>
      <c r="AC247" s="5"/>
      <c r="AD247" s="5"/>
      <c r="AE247" s="4"/>
      <c r="AF247" s="6"/>
      <c r="AG247" s="4"/>
      <c r="AH247" s="6"/>
      <c r="AI247" s="5"/>
      <c r="AJ247" s="5"/>
      <c r="AK247" s="4">
        <v>1</v>
      </c>
      <c r="AL247" s="6">
        <v>72.24</v>
      </c>
      <c r="AM247" s="4"/>
      <c r="AN247" s="6"/>
      <c r="AO247" s="5"/>
      <c r="AP247" s="5"/>
      <c r="AQ247" s="4">
        <v>6</v>
      </c>
      <c r="AR247" s="6">
        <v>410</v>
      </c>
      <c r="AS247" s="4"/>
      <c r="AT247" s="6"/>
      <c r="AU247" s="5"/>
      <c r="AV247" s="5"/>
      <c r="AW247" s="4"/>
      <c r="AX247" s="6"/>
      <c r="AY247" s="4"/>
      <c r="AZ247" s="6"/>
      <c r="BA247" s="5"/>
      <c r="BB247" s="5"/>
      <c r="BC247" s="4"/>
      <c r="BD247" s="6"/>
      <c r="BE247" s="4"/>
      <c r="BF247" s="6"/>
      <c r="BG247" s="5"/>
      <c r="BH247" s="5"/>
      <c r="BI247" s="4">
        <v>2</v>
      </c>
      <c r="BJ247" s="6">
        <v>146.52</v>
      </c>
      <c r="BK247" s="4"/>
      <c r="BL247" s="6"/>
      <c r="BM247" s="5"/>
      <c r="BN247" s="5"/>
      <c r="BO247" s="4"/>
      <c r="BP247" s="6"/>
      <c r="BQ247" s="4"/>
      <c r="BR247" s="6"/>
      <c r="BS247" s="5"/>
      <c r="BT247" s="5"/>
      <c r="BU247" s="4"/>
      <c r="BV247" s="6"/>
      <c r="BW247" s="4"/>
      <c r="BX247" s="6"/>
      <c r="BY247" s="5"/>
      <c r="BZ247" s="5"/>
      <c r="CA247" s="4"/>
      <c r="CB247" s="6"/>
      <c r="CC247" s="4"/>
      <c r="CD247" s="6"/>
      <c r="CE247" s="5"/>
      <c r="CF247" s="5"/>
      <c r="CG247" s="4"/>
      <c r="CH247" s="6"/>
      <c r="CI247" s="4"/>
      <c r="CJ247" s="6"/>
      <c r="CK247" s="5"/>
      <c r="CL247" s="5"/>
      <c r="CM247" s="4"/>
      <c r="CN247" s="6"/>
      <c r="CO247" s="4"/>
      <c r="CP247" s="6"/>
      <c r="CQ247" s="5"/>
      <c r="CR247" s="5"/>
      <c r="CS247" s="4"/>
      <c r="CT247" s="6"/>
      <c r="CU247" s="4"/>
      <c r="CV247" s="6"/>
      <c r="CW247" s="5"/>
      <c r="CX247" s="5"/>
      <c r="CY247" s="4"/>
      <c r="CZ247" s="6"/>
      <c r="DA247" s="4"/>
      <c r="DB247" s="6"/>
      <c r="DC247" s="5"/>
      <c r="DD247" s="5"/>
      <c r="DE247" s="4"/>
      <c r="DF247" s="6"/>
      <c r="DG247" s="4"/>
      <c r="DH247" s="6"/>
      <c r="DI247" s="5"/>
      <c r="DJ247" s="5"/>
      <c r="DK247" s="4"/>
      <c r="DL247" s="6"/>
      <c r="DM247" s="4"/>
      <c r="DN247" s="6"/>
      <c r="DO247" s="5"/>
      <c r="DP247" s="5"/>
      <c r="DQ247" s="4"/>
      <c r="DR247" s="6"/>
      <c r="DS247" s="4"/>
      <c r="DT247" s="6"/>
      <c r="DU247" s="5"/>
      <c r="DV247" s="5"/>
      <c r="DW247" s="4"/>
      <c r="DX247" s="6"/>
      <c r="DY247" s="4"/>
      <c r="DZ247" s="6"/>
      <c r="EA247" s="5"/>
      <c r="EB247" s="5"/>
      <c r="EC247" s="4"/>
      <c r="ED247" s="6"/>
      <c r="EE247" s="4"/>
      <c r="EF247" s="6"/>
      <c r="EG247" s="5"/>
      <c r="EH247" s="5"/>
      <c r="EI247" s="4"/>
      <c r="EJ247" s="6"/>
      <c r="EK247" s="4"/>
      <c r="EL247" s="6"/>
      <c r="EM247" s="5"/>
      <c r="EN247" s="5"/>
      <c r="EO247" s="4"/>
      <c r="EP247" s="6"/>
      <c r="EQ247" s="4"/>
      <c r="ER247" s="6"/>
      <c r="ES247" s="5"/>
      <c r="ET247" s="5"/>
      <c r="EU247" s="4"/>
      <c r="EV247" s="6"/>
      <c r="EW247" s="4"/>
      <c r="EX247" s="6"/>
      <c r="EY247" s="5"/>
      <c r="EZ247" s="5"/>
      <c r="FA247" s="4"/>
      <c r="FB247" s="6"/>
      <c r="FC247" s="4"/>
      <c r="FD247" s="6"/>
      <c r="FE247" s="5"/>
      <c r="FF247" s="5"/>
      <c r="FG247" s="4"/>
      <c r="FH247" s="6"/>
      <c r="FI247" s="4"/>
      <c r="FJ247" s="6"/>
      <c r="FK247" s="5"/>
      <c r="FL247" s="5"/>
      <c r="FM247" s="4"/>
      <c r="FN247" s="6"/>
      <c r="FO247" s="4"/>
      <c r="FP247" s="6"/>
      <c r="FQ247" s="5"/>
      <c r="FR247" s="5"/>
      <c r="FS247" s="4"/>
      <c r="FT247" s="6"/>
      <c r="FU247" s="4"/>
      <c r="FV247" s="6"/>
      <c r="FW247" s="5"/>
      <c r="FX247" s="5"/>
      <c r="FY247" s="4"/>
      <c r="FZ247" s="6"/>
      <c r="GA247" s="4"/>
      <c r="GB247" s="6"/>
      <c r="GC247" s="5"/>
      <c r="GD247" s="5"/>
      <c r="GE247" s="4"/>
      <c r="GF247" s="6"/>
      <c r="GG247" s="4"/>
      <c r="GH247" s="6"/>
      <c r="GI247" s="5"/>
      <c r="GJ247" s="5"/>
      <c r="GK247" s="4"/>
      <c r="GL247" s="6"/>
      <c r="GM247" s="4"/>
      <c r="GN247" s="6"/>
      <c r="GO247" s="5"/>
      <c r="GP247" s="5"/>
      <c r="GQ247" s="4"/>
      <c r="GR247" s="6"/>
      <c r="GS247" s="4"/>
      <c r="GT247" s="6"/>
      <c r="GU247" s="5"/>
      <c r="GV247" s="5"/>
      <c r="GW247" s="4"/>
      <c r="GX247" s="6"/>
      <c r="GY247" s="4"/>
      <c r="GZ247" s="6"/>
      <c r="HA247" s="5"/>
      <c r="HB247" s="5"/>
      <c r="HC247" s="4"/>
      <c r="HD247" s="6"/>
      <c r="HE247" s="4"/>
      <c r="HF247" s="6"/>
      <c r="HG247" s="5"/>
      <c r="HH247" s="5"/>
      <c r="HI247" s="4"/>
      <c r="HJ247" s="6"/>
      <c r="HK247" s="4"/>
      <c r="HL247" s="6"/>
      <c r="HM247" s="5"/>
      <c r="HN247" s="5"/>
      <c r="HO247" s="4"/>
      <c r="HP247" s="6"/>
      <c r="HQ247" s="4"/>
      <c r="HR247" s="6"/>
      <c r="HS247" s="5"/>
      <c r="HT247" s="5"/>
      <c r="HU247" s="4"/>
      <c r="HV247" s="6"/>
      <c r="HW247" s="4"/>
      <c r="HX247" s="6"/>
      <c r="HY247" s="5"/>
      <c r="HZ247" s="5"/>
      <c r="IA247" s="4"/>
      <c r="IB247" s="6"/>
      <c r="IC247" s="4"/>
      <c r="ID247" s="6"/>
      <c r="IE247" s="5"/>
      <c r="IF247" s="5"/>
      <c r="IG247" s="4"/>
      <c r="IH247" s="6"/>
      <c r="II247" s="4"/>
      <c r="IJ247" s="6"/>
      <c r="IK247" s="5"/>
      <c r="IL247" s="5"/>
      <c r="IM247" s="4"/>
      <c r="IN247" s="6"/>
      <c r="IO247" s="4"/>
      <c r="IP247" s="6"/>
      <c r="IQ247" s="5"/>
      <c r="IR247" s="5"/>
      <c r="IS247" s="4"/>
      <c r="IT247" s="6"/>
      <c r="IU247" s="4"/>
      <c r="IV247" s="6"/>
      <c r="IW247" s="5"/>
      <c r="IX247" s="5"/>
      <c r="IY247" s="4"/>
      <c r="IZ247" s="6"/>
      <c r="JA247" s="4"/>
      <c r="JB247" s="6"/>
      <c r="JC247" s="5"/>
      <c r="JD247" s="5"/>
      <c r="JE247" s="4"/>
      <c r="JF247" s="6"/>
      <c r="JG247" s="4"/>
      <c r="JH247" s="6"/>
      <c r="JI247" s="5"/>
      <c r="JJ247" s="5"/>
      <c r="JK247" s="4"/>
      <c r="JL247" s="6"/>
      <c r="JM247" s="4"/>
      <c r="JN247" s="6"/>
      <c r="JO247" s="5"/>
      <c r="JP247" s="5"/>
      <c r="JQ247" s="4"/>
      <c r="JR247" s="6"/>
      <c r="JS247" s="4"/>
      <c r="JT247" s="6"/>
      <c r="JU247" s="5"/>
      <c r="JV247" s="5"/>
      <c r="JW247" s="4"/>
      <c r="JX247" s="6"/>
      <c r="JY247" s="4"/>
      <c r="JZ247" s="6"/>
      <c r="KA247" s="5"/>
      <c r="KB247" s="5"/>
      <c r="KC247" s="4"/>
      <c r="KD247" s="6"/>
      <c r="KE247" s="4"/>
      <c r="KF247" s="6"/>
      <c r="KG247" s="5"/>
      <c r="KH247" s="5"/>
      <c r="KI247" s="4"/>
      <c r="KJ247" s="6"/>
      <c r="KK247" s="4"/>
      <c r="KL247" s="6"/>
      <c r="KM247" s="5"/>
      <c r="KN247" s="5"/>
    </row>
    <row r="248">
      <c r="A248" s="3" t="s">
        <v>85</v>
      </c>
      <c r="B248" s="3" t="s">
        <v>86</v>
      </c>
      <c r="C248" s="3" t="s">
        <v>449</v>
      </c>
      <c r="D248" s="3" t="s">
        <v>450</v>
      </c>
      <c r="E248" s="3" t="s">
        <v>119</v>
      </c>
      <c r="F248" s="3" t="s">
        <v>120</v>
      </c>
      <c r="G248" s="3" t="s">
        <v>121</v>
      </c>
      <c r="H248" s="3" t="s">
        <v>122</v>
      </c>
      <c r="I248" s="3" t="s">
        <v>1339</v>
      </c>
      <c r="J248" s="3" t="s">
        <v>1309</v>
      </c>
      <c r="K248" s="4">
        <v>1729</v>
      </c>
      <c r="L248" s="4">
        <f>=ROUNDDOWN(130.984848484848,0)</f>
      </c>
      <c r="M248" s="4"/>
      <c r="N248" s="5">
        <v>1</v>
      </c>
      <c r="O248" s="4"/>
      <c r="P248" s="4">
        <f>=ROUNDDOWN({0},0)</f>
      </c>
      <c r="Q248" s="4"/>
      <c r="R248" s="5"/>
      <c r="S248" s="4">
        <v>10</v>
      </c>
      <c r="T248" s="6">
        <v>627.55</v>
      </c>
      <c r="U248" s="4"/>
      <c r="V248" s="6"/>
      <c r="W248" s="5"/>
      <c r="X248" s="5"/>
      <c r="Y248" s="4">
        <v>1</v>
      </c>
      <c r="Z248" s="6">
        <v>66.01</v>
      </c>
      <c r="AA248" s="4"/>
      <c r="AB248" s="6"/>
      <c r="AC248" s="5"/>
      <c r="AD248" s="5"/>
      <c r="AE248" s="4">
        <v>1</v>
      </c>
      <c r="AF248" s="6">
        <v>49.71</v>
      </c>
      <c r="AG248" s="4"/>
      <c r="AH248" s="6"/>
      <c r="AI248" s="5"/>
      <c r="AJ248" s="5"/>
      <c r="AK248" s="4"/>
      <c r="AL248" s="6"/>
      <c r="AM248" s="4"/>
      <c r="AN248" s="6"/>
      <c r="AO248" s="5"/>
      <c r="AP248" s="5"/>
      <c r="AQ248" s="4">
        <v>4</v>
      </c>
      <c r="AR248" s="6">
        <v>260</v>
      </c>
      <c r="AS248" s="4"/>
      <c r="AT248" s="6"/>
      <c r="AU248" s="5"/>
      <c r="AV248" s="5"/>
      <c r="AW248" s="4">
        <v>3</v>
      </c>
      <c r="AX248" s="6">
        <v>183.72</v>
      </c>
      <c r="AY248" s="4"/>
      <c r="AZ248" s="6"/>
      <c r="BA248" s="5"/>
      <c r="BB248" s="5"/>
      <c r="BC248" s="4"/>
      <c r="BD248" s="6"/>
      <c r="BE248" s="4"/>
      <c r="BF248" s="6"/>
      <c r="BG248" s="5"/>
      <c r="BH248" s="5"/>
      <c r="BI248" s="4">
        <v>1</v>
      </c>
      <c r="BJ248" s="6">
        <v>68.11</v>
      </c>
      <c r="BK248" s="4"/>
      <c r="BL248" s="6"/>
      <c r="BM248" s="5"/>
      <c r="BN248" s="5"/>
      <c r="BO248" s="4"/>
      <c r="BP248" s="6"/>
      <c r="BQ248" s="4"/>
      <c r="BR248" s="6"/>
      <c r="BS248" s="5"/>
      <c r="BT248" s="5"/>
      <c r="BU248" s="4"/>
      <c r="BV248" s="6"/>
      <c r="BW248" s="4"/>
      <c r="BX248" s="6"/>
      <c r="BY248" s="5"/>
      <c r="BZ248" s="5"/>
      <c r="CA248" s="4"/>
      <c r="CB248" s="6"/>
      <c r="CC248" s="4"/>
      <c r="CD248" s="6"/>
      <c r="CE248" s="5"/>
      <c r="CF248" s="5"/>
      <c r="CG248" s="4"/>
      <c r="CH248" s="6"/>
      <c r="CI248" s="4"/>
      <c r="CJ248" s="6"/>
      <c r="CK248" s="5"/>
      <c r="CL248" s="5"/>
      <c r="CM248" s="4"/>
      <c r="CN248" s="6"/>
      <c r="CO248" s="4"/>
      <c r="CP248" s="6"/>
      <c r="CQ248" s="5"/>
      <c r="CR248" s="5"/>
      <c r="CS248" s="4"/>
      <c r="CT248" s="6"/>
      <c r="CU248" s="4"/>
      <c r="CV248" s="6"/>
      <c r="CW248" s="5"/>
      <c r="CX248" s="5"/>
      <c r="CY248" s="4"/>
      <c r="CZ248" s="6"/>
      <c r="DA248" s="4"/>
      <c r="DB248" s="6"/>
      <c r="DC248" s="5"/>
      <c r="DD248" s="5"/>
      <c r="DE248" s="4"/>
      <c r="DF248" s="6"/>
      <c r="DG248" s="4"/>
      <c r="DH248" s="6"/>
      <c r="DI248" s="5"/>
      <c r="DJ248" s="5"/>
      <c r="DK248" s="4"/>
      <c r="DL248" s="6"/>
      <c r="DM248" s="4"/>
      <c r="DN248" s="6"/>
      <c r="DO248" s="5"/>
      <c r="DP248" s="5"/>
      <c r="DQ248" s="4"/>
      <c r="DR248" s="6"/>
      <c r="DS248" s="4"/>
      <c r="DT248" s="6"/>
      <c r="DU248" s="5"/>
      <c r="DV248" s="5"/>
      <c r="DW248" s="4"/>
      <c r="DX248" s="6"/>
      <c r="DY248" s="4"/>
      <c r="DZ248" s="6"/>
      <c r="EA248" s="5"/>
      <c r="EB248" s="5"/>
      <c r="EC248" s="4"/>
      <c r="ED248" s="6"/>
      <c r="EE248" s="4"/>
      <c r="EF248" s="6"/>
      <c r="EG248" s="5"/>
      <c r="EH248" s="5"/>
      <c r="EI248" s="4"/>
      <c r="EJ248" s="6"/>
      <c r="EK248" s="4"/>
      <c r="EL248" s="6"/>
      <c r="EM248" s="5"/>
      <c r="EN248" s="5"/>
      <c r="EO248" s="4"/>
      <c r="EP248" s="6"/>
      <c r="EQ248" s="4"/>
      <c r="ER248" s="6"/>
      <c r="ES248" s="5"/>
      <c r="ET248" s="5"/>
      <c r="EU248" s="4"/>
      <c r="EV248" s="6"/>
      <c r="EW248" s="4"/>
      <c r="EX248" s="6"/>
      <c r="EY248" s="5"/>
      <c r="EZ248" s="5"/>
      <c r="FA248" s="4"/>
      <c r="FB248" s="6"/>
      <c r="FC248" s="4"/>
      <c r="FD248" s="6"/>
      <c r="FE248" s="5"/>
      <c r="FF248" s="5"/>
      <c r="FG248" s="4"/>
      <c r="FH248" s="6"/>
      <c r="FI248" s="4"/>
      <c r="FJ248" s="6"/>
      <c r="FK248" s="5"/>
      <c r="FL248" s="5"/>
      <c r="FM248" s="4"/>
      <c r="FN248" s="6"/>
      <c r="FO248" s="4"/>
      <c r="FP248" s="6"/>
      <c r="FQ248" s="5"/>
      <c r="FR248" s="5"/>
      <c r="FS248" s="4"/>
      <c r="FT248" s="6"/>
      <c r="FU248" s="4"/>
      <c r="FV248" s="6"/>
      <c r="FW248" s="5"/>
      <c r="FX248" s="5"/>
      <c r="FY248" s="4"/>
      <c r="FZ248" s="6"/>
      <c r="GA248" s="4"/>
      <c r="GB248" s="6"/>
      <c r="GC248" s="5"/>
      <c r="GD248" s="5"/>
      <c r="GE248" s="4"/>
      <c r="GF248" s="6"/>
      <c r="GG248" s="4"/>
      <c r="GH248" s="6"/>
      <c r="GI248" s="5"/>
      <c r="GJ248" s="5"/>
      <c r="GK248" s="4"/>
      <c r="GL248" s="6"/>
      <c r="GM248" s="4"/>
      <c r="GN248" s="6"/>
      <c r="GO248" s="5"/>
      <c r="GP248" s="5"/>
      <c r="GQ248" s="4"/>
      <c r="GR248" s="6"/>
      <c r="GS248" s="4"/>
      <c r="GT248" s="6"/>
      <c r="GU248" s="5"/>
      <c r="GV248" s="5"/>
      <c r="GW248" s="4"/>
      <c r="GX248" s="6"/>
      <c r="GY248" s="4"/>
      <c r="GZ248" s="6"/>
      <c r="HA248" s="5"/>
      <c r="HB248" s="5"/>
      <c r="HC248" s="4"/>
      <c r="HD248" s="6"/>
      <c r="HE248" s="4"/>
      <c r="HF248" s="6"/>
      <c r="HG248" s="5"/>
      <c r="HH248" s="5"/>
      <c r="HI248" s="4"/>
      <c r="HJ248" s="6"/>
      <c r="HK248" s="4"/>
      <c r="HL248" s="6"/>
      <c r="HM248" s="5"/>
      <c r="HN248" s="5"/>
      <c r="HO248" s="4"/>
      <c r="HP248" s="6"/>
      <c r="HQ248" s="4"/>
      <c r="HR248" s="6"/>
      <c r="HS248" s="5"/>
      <c r="HT248" s="5"/>
      <c r="HU248" s="4"/>
      <c r="HV248" s="6"/>
      <c r="HW248" s="4"/>
      <c r="HX248" s="6"/>
      <c r="HY248" s="5"/>
      <c r="HZ248" s="5"/>
      <c r="IA248" s="4"/>
      <c r="IB248" s="6"/>
      <c r="IC248" s="4"/>
      <c r="ID248" s="6"/>
      <c r="IE248" s="5"/>
      <c r="IF248" s="5"/>
      <c r="IG248" s="4"/>
      <c r="IH248" s="6"/>
      <c r="II248" s="4"/>
      <c r="IJ248" s="6"/>
      <c r="IK248" s="5"/>
      <c r="IL248" s="5"/>
      <c r="IM248" s="4"/>
      <c r="IN248" s="6"/>
      <c r="IO248" s="4"/>
      <c r="IP248" s="6"/>
      <c r="IQ248" s="5"/>
      <c r="IR248" s="5"/>
      <c r="IS248" s="4"/>
      <c r="IT248" s="6"/>
      <c r="IU248" s="4"/>
      <c r="IV248" s="6"/>
      <c r="IW248" s="5"/>
      <c r="IX248" s="5"/>
      <c r="IY248" s="4"/>
      <c r="IZ248" s="6"/>
      <c r="JA248" s="4"/>
      <c r="JB248" s="6"/>
      <c r="JC248" s="5"/>
      <c r="JD248" s="5"/>
      <c r="JE248" s="4"/>
      <c r="JF248" s="6"/>
      <c r="JG248" s="4"/>
      <c r="JH248" s="6"/>
      <c r="JI248" s="5"/>
      <c r="JJ248" s="5"/>
      <c r="JK248" s="4"/>
      <c r="JL248" s="6"/>
      <c r="JM248" s="4"/>
      <c r="JN248" s="6"/>
      <c r="JO248" s="5"/>
      <c r="JP248" s="5"/>
      <c r="JQ248" s="4"/>
      <c r="JR248" s="6"/>
      <c r="JS248" s="4"/>
      <c r="JT248" s="6"/>
      <c r="JU248" s="5"/>
      <c r="JV248" s="5"/>
      <c r="JW248" s="4"/>
      <c r="JX248" s="6"/>
      <c r="JY248" s="4"/>
      <c r="JZ248" s="6"/>
      <c r="KA248" s="5"/>
      <c r="KB248" s="5"/>
      <c r="KC248" s="4"/>
      <c r="KD248" s="6"/>
      <c r="KE248" s="4"/>
      <c r="KF248" s="6"/>
      <c r="KG248" s="5"/>
      <c r="KH248" s="5"/>
      <c r="KI248" s="4"/>
      <c r="KJ248" s="6"/>
      <c r="KK248" s="4"/>
      <c r="KL248" s="6"/>
      <c r="KM248" s="5"/>
      <c r="KN248" s="5"/>
    </row>
    <row r="249">
      <c r="A249" s="3" t="s">
        <v>85</v>
      </c>
      <c r="B249" s="3" t="s">
        <v>86</v>
      </c>
      <c r="C249" s="3" t="s">
        <v>449</v>
      </c>
      <c r="D249" s="3" t="s">
        <v>450</v>
      </c>
      <c r="E249" s="3" t="s">
        <v>112</v>
      </c>
      <c r="F249" s="3" t="s">
        <v>113</v>
      </c>
      <c r="G249" s="3" t="s">
        <v>114</v>
      </c>
      <c r="H249" s="3" t="s">
        <v>98</v>
      </c>
      <c r="I249" s="3" t="s">
        <v>1327</v>
      </c>
      <c r="J249" s="3" t="s">
        <v>1309</v>
      </c>
      <c r="K249" s="4">
        <v>2607</v>
      </c>
      <c r="L249" s="4">
        <f>=ROUNDDOWN(23.2767857142857,0)</f>
      </c>
      <c r="M249" s="4">
        <v>110</v>
      </c>
      <c r="N249" s="5">
        <v>1</v>
      </c>
      <c r="O249" s="4"/>
      <c r="P249" s="4">
        <f>=ROUNDDOWN({0},0)</f>
      </c>
      <c r="Q249" s="4"/>
      <c r="R249" s="5"/>
      <c r="S249" s="4">
        <v>140</v>
      </c>
      <c r="T249" s="6">
        <v>9066.7</v>
      </c>
      <c r="U249" s="4"/>
      <c r="V249" s="6"/>
      <c r="W249" s="5"/>
      <c r="X249" s="5"/>
      <c r="Y249" s="4">
        <v>15</v>
      </c>
      <c r="Z249" s="6">
        <v>876.06</v>
      </c>
      <c r="AA249" s="4"/>
      <c r="AB249" s="6"/>
      <c r="AC249" s="5"/>
      <c r="AD249" s="5"/>
      <c r="AE249" s="4">
        <v>38</v>
      </c>
      <c r="AF249" s="6">
        <v>2280.82</v>
      </c>
      <c r="AG249" s="4"/>
      <c r="AH249" s="6"/>
      <c r="AI249" s="5"/>
      <c r="AJ249" s="5"/>
      <c r="AK249" s="4">
        <v>65</v>
      </c>
      <c r="AL249" s="6">
        <v>4482.57</v>
      </c>
      <c r="AM249" s="4"/>
      <c r="AN249" s="6"/>
      <c r="AO249" s="5"/>
      <c r="AP249" s="5"/>
      <c r="AQ249" s="4">
        <v>10</v>
      </c>
      <c r="AR249" s="6">
        <v>668.8</v>
      </c>
      <c r="AS249" s="4"/>
      <c r="AT249" s="6"/>
      <c r="AU249" s="5"/>
      <c r="AV249" s="5"/>
      <c r="AW249" s="4">
        <v>9</v>
      </c>
      <c r="AX249" s="6">
        <v>563.58</v>
      </c>
      <c r="AY249" s="4"/>
      <c r="AZ249" s="6"/>
      <c r="BA249" s="5"/>
      <c r="BB249" s="5"/>
      <c r="BC249" s="4"/>
      <c r="BD249" s="6"/>
      <c r="BE249" s="4"/>
      <c r="BF249" s="6"/>
      <c r="BG249" s="5"/>
      <c r="BH249" s="5"/>
      <c r="BI249" s="4"/>
      <c r="BJ249" s="6"/>
      <c r="BK249" s="4"/>
      <c r="BL249" s="6"/>
      <c r="BM249" s="5"/>
      <c r="BN249" s="5"/>
      <c r="BO249" s="4"/>
      <c r="BP249" s="6"/>
      <c r="BQ249" s="4"/>
      <c r="BR249" s="6"/>
      <c r="BS249" s="5"/>
      <c r="BT249" s="5"/>
      <c r="BU249" s="4"/>
      <c r="BV249" s="6"/>
      <c r="BW249" s="4"/>
      <c r="BX249" s="6"/>
      <c r="BY249" s="5"/>
      <c r="BZ249" s="5"/>
      <c r="CA249" s="4"/>
      <c r="CB249" s="6"/>
      <c r="CC249" s="4"/>
      <c r="CD249" s="6"/>
      <c r="CE249" s="5"/>
      <c r="CF249" s="5"/>
      <c r="CG249" s="4"/>
      <c r="CH249" s="6"/>
      <c r="CI249" s="4"/>
      <c r="CJ249" s="6"/>
      <c r="CK249" s="5"/>
      <c r="CL249" s="5"/>
      <c r="CM249" s="4"/>
      <c r="CN249" s="6"/>
      <c r="CO249" s="4"/>
      <c r="CP249" s="6"/>
      <c r="CQ249" s="5"/>
      <c r="CR249" s="5"/>
      <c r="CS249" s="4">
        <v>1</v>
      </c>
      <c r="CT249" s="6">
        <v>68.12</v>
      </c>
      <c r="CU249" s="4"/>
      <c r="CV249" s="6"/>
      <c r="CW249" s="5"/>
      <c r="CX249" s="5"/>
      <c r="CY249" s="4"/>
      <c r="CZ249" s="6"/>
      <c r="DA249" s="4"/>
      <c r="DB249" s="6"/>
      <c r="DC249" s="5"/>
      <c r="DD249" s="5"/>
      <c r="DE249" s="4"/>
      <c r="DF249" s="6"/>
      <c r="DG249" s="4"/>
      <c r="DH249" s="6"/>
      <c r="DI249" s="5"/>
      <c r="DJ249" s="5"/>
      <c r="DK249" s="4"/>
      <c r="DL249" s="6"/>
      <c r="DM249" s="4"/>
      <c r="DN249" s="6"/>
      <c r="DO249" s="5"/>
      <c r="DP249" s="5"/>
      <c r="DQ249" s="4">
        <v>1</v>
      </c>
      <c r="DR249" s="6">
        <v>59.86</v>
      </c>
      <c r="DS249" s="4"/>
      <c r="DT249" s="6"/>
      <c r="DU249" s="5"/>
      <c r="DV249" s="5"/>
      <c r="DW249" s="4">
        <v>1</v>
      </c>
      <c r="DX249" s="6">
        <v>66.89</v>
      </c>
      <c r="DY249" s="4"/>
      <c r="DZ249" s="6"/>
      <c r="EA249" s="5"/>
      <c r="EB249" s="5"/>
      <c r="EC249" s="4"/>
      <c r="ED249" s="6"/>
      <c r="EE249" s="4"/>
      <c r="EF249" s="6"/>
      <c r="EG249" s="5"/>
      <c r="EH249" s="5"/>
      <c r="EI249" s="4"/>
      <c r="EJ249" s="6"/>
      <c r="EK249" s="4"/>
      <c r="EL249" s="6"/>
      <c r="EM249" s="5"/>
      <c r="EN249" s="5"/>
      <c r="EO249" s="4"/>
      <c r="EP249" s="6"/>
      <c r="EQ249" s="4"/>
      <c r="ER249" s="6"/>
      <c r="ES249" s="5"/>
      <c r="ET249" s="5"/>
      <c r="EU249" s="4"/>
      <c r="EV249" s="6"/>
      <c r="EW249" s="4"/>
      <c r="EX249" s="6"/>
      <c r="EY249" s="5"/>
      <c r="EZ249" s="5"/>
      <c r="FA249" s="4"/>
      <c r="FB249" s="6"/>
      <c r="FC249" s="4"/>
      <c r="FD249" s="6"/>
      <c r="FE249" s="5"/>
      <c r="FF249" s="5"/>
      <c r="FG249" s="4"/>
      <c r="FH249" s="6"/>
      <c r="FI249" s="4"/>
      <c r="FJ249" s="6"/>
      <c r="FK249" s="5"/>
      <c r="FL249" s="5"/>
      <c r="FM249" s="4"/>
      <c r="FN249" s="6"/>
      <c r="FO249" s="4"/>
      <c r="FP249" s="6"/>
      <c r="FQ249" s="5"/>
      <c r="FR249" s="5"/>
      <c r="FS249" s="4"/>
      <c r="FT249" s="6"/>
      <c r="FU249" s="4"/>
      <c r="FV249" s="6"/>
      <c r="FW249" s="5"/>
      <c r="FX249" s="5"/>
      <c r="FY249" s="4"/>
      <c r="FZ249" s="6"/>
      <c r="GA249" s="4"/>
      <c r="GB249" s="6"/>
      <c r="GC249" s="5"/>
      <c r="GD249" s="5"/>
      <c r="GE249" s="4"/>
      <c r="GF249" s="6"/>
      <c r="GG249" s="4"/>
      <c r="GH249" s="6"/>
      <c r="GI249" s="5"/>
      <c r="GJ249" s="5"/>
      <c r="GK249" s="4"/>
      <c r="GL249" s="6"/>
      <c r="GM249" s="4"/>
      <c r="GN249" s="6"/>
      <c r="GO249" s="5"/>
      <c r="GP249" s="5"/>
      <c r="GQ249" s="4"/>
      <c r="GR249" s="6"/>
      <c r="GS249" s="4"/>
      <c r="GT249" s="6"/>
      <c r="GU249" s="5"/>
      <c r="GV249" s="5"/>
      <c r="GW249" s="4"/>
      <c r="GX249" s="6"/>
      <c r="GY249" s="4"/>
      <c r="GZ249" s="6"/>
      <c r="HA249" s="5"/>
      <c r="HB249" s="5"/>
      <c r="HC249" s="4"/>
      <c r="HD249" s="6"/>
      <c r="HE249" s="4"/>
      <c r="HF249" s="6"/>
      <c r="HG249" s="5"/>
      <c r="HH249" s="5"/>
      <c r="HI249" s="4"/>
      <c r="HJ249" s="6"/>
      <c r="HK249" s="4"/>
      <c r="HL249" s="6"/>
      <c r="HM249" s="5"/>
      <c r="HN249" s="5"/>
      <c r="HO249" s="4"/>
      <c r="HP249" s="6"/>
      <c r="HQ249" s="4"/>
      <c r="HR249" s="6"/>
      <c r="HS249" s="5"/>
      <c r="HT249" s="5"/>
      <c r="HU249" s="4"/>
      <c r="HV249" s="6"/>
      <c r="HW249" s="4"/>
      <c r="HX249" s="6"/>
      <c r="HY249" s="5"/>
      <c r="HZ249" s="5"/>
      <c r="IA249" s="4"/>
      <c r="IB249" s="6"/>
      <c r="IC249" s="4"/>
      <c r="ID249" s="6"/>
      <c r="IE249" s="5"/>
      <c r="IF249" s="5"/>
      <c r="IG249" s="4"/>
      <c r="IH249" s="6"/>
      <c r="II249" s="4"/>
      <c r="IJ249" s="6"/>
      <c r="IK249" s="5"/>
      <c r="IL249" s="5"/>
      <c r="IM249" s="4"/>
      <c r="IN249" s="6"/>
      <c r="IO249" s="4"/>
      <c r="IP249" s="6"/>
      <c r="IQ249" s="5"/>
      <c r="IR249" s="5"/>
      <c r="IS249" s="4"/>
      <c r="IT249" s="6"/>
      <c r="IU249" s="4"/>
      <c r="IV249" s="6"/>
      <c r="IW249" s="5"/>
      <c r="IX249" s="5"/>
      <c r="IY249" s="4"/>
      <c r="IZ249" s="6"/>
      <c r="JA249" s="4"/>
      <c r="JB249" s="6"/>
      <c r="JC249" s="5"/>
      <c r="JD249" s="5"/>
      <c r="JE249" s="4"/>
      <c r="JF249" s="6"/>
      <c r="JG249" s="4"/>
      <c r="JH249" s="6"/>
      <c r="JI249" s="5"/>
      <c r="JJ249" s="5"/>
      <c r="JK249" s="4"/>
      <c r="JL249" s="6"/>
      <c r="JM249" s="4"/>
      <c r="JN249" s="6"/>
      <c r="JO249" s="5"/>
      <c r="JP249" s="5"/>
      <c r="JQ249" s="4"/>
      <c r="JR249" s="6"/>
      <c r="JS249" s="4"/>
      <c r="JT249" s="6"/>
      <c r="JU249" s="5"/>
      <c r="JV249" s="5"/>
      <c r="JW249" s="4"/>
      <c r="JX249" s="6"/>
      <c r="JY249" s="4"/>
      <c r="JZ249" s="6"/>
      <c r="KA249" s="5"/>
      <c r="KB249" s="5"/>
      <c r="KC249" s="4"/>
      <c r="KD249" s="6"/>
      <c r="KE249" s="4"/>
      <c r="KF249" s="6"/>
      <c r="KG249" s="5"/>
      <c r="KH249" s="5"/>
      <c r="KI249" s="4"/>
      <c r="KJ249" s="6"/>
      <c r="KK249" s="4"/>
      <c r="KL249" s="6"/>
      <c r="KM249" s="5"/>
      <c r="KN249" s="5"/>
    </row>
    <row r="250">
      <c r="A250" s="3" t="s">
        <v>85</v>
      </c>
      <c r="B250" s="3" t="s">
        <v>86</v>
      </c>
      <c r="C250" s="3" t="s">
        <v>449</v>
      </c>
      <c r="D250" s="3" t="s">
        <v>450</v>
      </c>
      <c r="E250" s="3" t="s">
        <v>112</v>
      </c>
      <c r="F250" s="3" t="s">
        <v>113</v>
      </c>
      <c r="G250" s="3" t="s">
        <v>114</v>
      </c>
      <c r="H250" s="3" t="s">
        <v>98</v>
      </c>
      <c r="I250" s="3" t="s">
        <v>1333</v>
      </c>
      <c r="J250" s="3" t="s">
        <v>1319</v>
      </c>
      <c r="K250" s="4">
        <v>1606</v>
      </c>
      <c r="L250" s="4">
        <f>=ROUNDDOWN(43.7602179836512,0)</f>
      </c>
      <c r="M250" s="4"/>
      <c r="N250" s="5">
        <v>1</v>
      </c>
      <c r="O250" s="4"/>
      <c r="P250" s="4">
        <f>=ROUNDDOWN({0},0)</f>
      </c>
      <c r="Q250" s="4"/>
      <c r="R250" s="5"/>
      <c r="S250" s="4">
        <v>26</v>
      </c>
      <c r="T250" s="6">
        <v>1619.85</v>
      </c>
      <c r="U250" s="4"/>
      <c r="V250" s="6"/>
      <c r="W250" s="5"/>
      <c r="X250" s="5"/>
      <c r="Y250" s="4">
        <v>4</v>
      </c>
      <c r="Z250" s="6">
        <v>226.4</v>
      </c>
      <c r="AA250" s="4"/>
      <c r="AB250" s="6"/>
      <c r="AC250" s="5"/>
      <c r="AD250" s="5"/>
      <c r="AE250" s="4">
        <v>4</v>
      </c>
      <c r="AF250" s="6">
        <v>231.74</v>
      </c>
      <c r="AG250" s="4"/>
      <c r="AH250" s="6"/>
      <c r="AI250" s="5"/>
      <c r="AJ250" s="5"/>
      <c r="AK250" s="4">
        <v>7</v>
      </c>
      <c r="AL250" s="6">
        <v>458.99</v>
      </c>
      <c r="AM250" s="4"/>
      <c r="AN250" s="6"/>
      <c r="AO250" s="5"/>
      <c r="AP250" s="5"/>
      <c r="AQ250" s="4">
        <v>6</v>
      </c>
      <c r="AR250" s="6">
        <v>384.21</v>
      </c>
      <c r="AS250" s="4"/>
      <c r="AT250" s="6"/>
      <c r="AU250" s="5"/>
      <c r="AV250" s="5"/>
      <c r="AW250" s="4">
        <v>3</v>
      </c>
      <c r="AX250" s="6">
        <v>182.49</v>
      </c>
      <c r="AY250" s="4"/>
      <c r="AZ250" s="6"/>
      <c r="BA250" s="5"/>
      <c r="BB250" s="5"/>
      <c r="BC250" s="4"/>
      <c r="BD250" s="6"/>
      <c r="BE250" s="4"/>
      <c r="BF250" s="6"/>
      <c r="BG250" s="5"/>
      <c r="BH250" s="5"/>
      <c r="BI250" s="4"/>
      <c r="BJ250" s="6"/>
      <c r="BK250" s="4"/>
      <c r="BL250" s="6"/>
      <c r="BM250" s="5"/>
      <c r="BN250" s="5"/>
      <c r="BO250" s="4">
        <v>2</v>
      </c>
      <c r="BP250" s="6">
        <v>136.02</v>
      </c>
      <c r="BQ250" s="4"/>
      <c r="BR250" s="6"/>
      <c r="BS250" s="5"/>
      <c r="BT250" s="5"/>
      <c r="BU250" s="4"/>
      <c r="BV250" s="6"/>
      <c r="BW250" s="4"/>
      <c r="BX250" s="6"/>
      <c r="BY250" s="5"/>
      <c r="BZ250" s="5"/>
      <c r="CA250" s="4"/>
      <c r="CB250" s="6"/>
      <c r="CC250" s="4"/>
      <c r="CD250" s="6"/>
      <c r="CE250" s="5"/>
      <c r="CF250" s="5"/>
      <c r="CG250" s="4"/>
      <c r="CH250" s="6"/>
      <c r="CI250" s="4"/>
      <c r="CJ250" s="6"/>
      <c r="CK250" s="5"/>
      <c r="CL250" s="5"/>
      <c r="CM250" s="4"/>
      <c r="CN250" s="6"/>
      <c r="CO250" s="4"/>
      <c r="CP250" s="6"/>
      <c r="CQ250" s="5"/>
      <c r="CR250" s="5"/>
      <c r="CS250" s="4"/>
      <c r="CT250" s="6"/>
      <c r="CU250" s="4"/>
      <c r="CV250" s="6"/>
      <c r="CW250" s="5"/>
      <c r="CX250" s="5"/>
      <c r="CY250" s="4"/>
      <c r="CZ250" s="6"/>
      <c r="DA250" s="4"/>
      <c r="DB250" s="6"/>
      <c r="DC250" s="5"/>
      <c r="DD250" s="5"/>
      <c r="DE250" s="4"/>
      <c r="DF250" s="6"/>
      <c r="DG250" s="4"/>
      <c r="DH250" s="6"/>
      <c r="DI250" s="5"/>
      <c r="DJ250" s="5"/>
      <c r="DK250" s="4"/>
      <c r="DL250" s="6"/>
      <c r="DM250" s="4"/>
      <c r="DN250" s="6"/>
      <c r="DO250" s="5"/>
      <c r="DP250" s="5"/>
      <c r="DQ250" s="4"/>
      <c r="DR250" s="6"/>
      <c r="DS250" s="4"/>
      <c r="DT250" s="6"/>
      <c r="DU250" s="5"/>
      <c r="DV250" s="5"/>
      <c r="DW250" s="4"/>
      <c r="DX250" s="6"/>
      <c r="DY250" s="4"/>
      <c r="DZ250" s="6"/>
      <c r="EA250" s="5"/>
      <c r="EB250" s="5"/>
      <c r="EC250" s="4"/>
      <c r="ED250" s="6"/>
      <c r="EE250" s="4"/>
      <c r="EF250" s="6"/>
      <c r="EG250" s="5"/>
      <c r="EH250" s="5"/>
      <c r="EI250" s="4"/>
      <c r="EJ250" s="6"/>
      <c r="EK250" s="4"/>
      <c r="EL250" s="6"/>
      <c r="EM250" s="5"/>
      <c r="EN250" s="5"/>
      <c r="EO250" s="4"/>
      <c r="EP250" s="6"/>
      <c r="EQ250" s="4"/>
      <c r="ER250" s="6"/>
      <c r="ES250" s="5"/>
      <c r="ET250" s="5"/>
      <c r="EU250" s="4"/>
      <c r="EV250" s="6"/>
      <c r="EW250" s="4"/>
      <c r="EX250" s="6"/>
      <c r="EY250" s="5"/>
      <c r="EZ250" s="5"/>
      <c r="FA250" s="4"/>
      <c r="FB250" s="6"/>
      <c r="FC250" s="4"/>
      <c r="FD250" s="6"/>
      <c r="FE250" s="5"/>
      <c r="FF250" s="5"/>
      <c r="FG250" s="4"/>
      <c r="FH250" s="6"/>
      <c r="FI250" s="4"/>
      <c r="FJ250" s="6"/>
      <c r="FK250" s="5"/>
      <c r="FL250" s="5"/>
      <c r="FM250" s="4"/>
      <c r="FN250" s="6"/>
      <c r="FO250" s="4"/>
      <c r="FP250" s="6"/>
      <c r="FQ250" s="5"/>
      <c r="FR250" s="5"/>
      <c r="FS250" s="4"/>
      <c r="FT250" s="6"/>
      <c r="FU250" s="4"/>
      <c r="FV250" s="6"/>
      <c r="FW250" s="5"/>
      <c r="FX250" s="5"/>
      <c r="FY250" s="4"/>
      <c r="FZ250" s="6"/>
      <c r="GA250" s="4"/>
      <c r="GB250" s="6"/>
      <c r="GC250" s="5"/>
      <c r="GD250" s="5"/>
      <c r="GE250" s="4"/>
      <c r="GF250" s="6"/>
      <c r="GG250" s="4"/>
      <c r="GH250" s="6"/>
      <c r="GI250" s="5"/>
      <c r="GJ250" s="5"/>
      <c r="GK250" s="4"/>
      <c r="GL250" s="6"/>
      <c r="GM250" s="4"/>
      <c r="GN250" s="6"/>
      <c r="GO250" s="5"/>
      <c r="GP250" s="5"/>
      <c r="GQ250" s="4"/>
      <c r="GR250" s="6"/>
      <c r="GS250" s="4"/>
      <c r="GT250" s="6"/>
      <c r="GU250" s="5"/>
      <c r="GV250" s="5"/>
      <c r="GW250" s="4"/>
      <c r="GX250" s="6"/>
      <c r="GY250" s="4"/>
      <c r="GZ250" s="6"/>
      <c r="HA250" s="5"/>
      <c r="HB250" s="5"/>
      <c r="HC250" s="4"/>
      <c r="HD250" s="6"/>
      <c r="HE250" s="4"/>
      <c r="HF250" s="6"/>
      <c r="HG250" s="5"/>
      <c r="HH250" s="5"/>
      <c r="HI250" s="4"/>
      <c r="HJ250" s="6"/>
      <c r="HK250" s="4"/>
      <c r="HL250" s="6"/>
      <c r="HM250" s="5"/>
      <c r="HN250" s="5"/>
      <c r="HO250" s="4"/>
      <c r="HP250" s="6"/>
      <c r="HQ250" s="4"/>
      <c r="HR250" s="6"/>
      <c r="HS250" s="5"/>
      <c r="HT250" s="5"/>
      <c r="HU250" s="4"/>
      <c r="HV250" s="6"/>
      <c r="HW250" s="4"/>
      <c r="HX250" s="6"/>
      <c r="HY250" s="5"/>
      <c r="HZ250" s="5"/>
      <c r="IA250" s="4"/>
      <c r="IB250" s="6"/>
      <c r="IC250" s="4"/>
      <c r="ID250" s="6"/>
      <c r="IE250" s="5"/>
      <c r="IF250" s="5"/>
      <c r="IG250" s="4"/>
      <c r="IH250" s="6"/>
      <c r="II250" s="4"/>
      <c r="IJ250" s="6"/>
      <c r="IK250" s="5"/>
      <c r="IL250" s="5"/>
      <c r="IM250" s="4"/>
      <c r="IN250" s="6"/>
      <c r="IO250" s="4"/>
      <c r="IP250" s="6"/>
      <c r="IQ250" s="5"/>
      <c r="IR250" s="5"/>
      <c r="IS250" s="4"/>
      <c r="IT250" s="6"/>
      <c r="IU250" s="4"/>
      <c r="IV250" s="6"/>
      <c r="IW250" s="5"/>
      <c r="IX250" s="5"/>
      <c r="IY250" s="4"/>
      <c r="IZ250" s="6"/>
      <c r="JA250" s="4"/>
      <c r="JB250" s="6"/>
      <c r="JC250" s="5"/>
      <c r="JD250" s="5"/>
      <c r="JE250" s="4"/>
      <c r="JF250" s="6"/>
      <c r="JG250" s="4"/>
      <c r="JH250" s="6"/>
      <c r="JI250" s="5"/>
      <c r="JJ250" s="5"/>
      <c r="JK250" s="4"/>
      <c r="JL250" s="6"/>
      <c r="JM250" s="4"/>
      <c r="JN250" s="6"/>
      <c r="JO250" s="5"/>
      <c r="JP250" s="5"/>
      <c r="JQ250" s="4"/>
      <c r="JR250" s="6"/>
      <c r="JS250" s="4"/>
      <c r="JT250" s="6"/>
      <c r="JU250" s="5"/>
      <c r="JV250" s="5"/>
      <c r="JW250" s="4"/>
      <c r="JX250" s="6"/>
      <c r="JY250" s="4"/>
      <c r="JZ250" s="6"/>
      <c r="KA250" s="5"/>
      <c r="KB250" s="5"/>
      <c r="KC250" s="4"/>
      <c r="KD250" s="6"/>
      <c r="KE250" s="4"/>
      <c r="KF250" s="6"/>
      <c r="KG250" s="5"/>
      <c r="KH250" s="5"/>
      <c r="KI250" s="4"/>
      <c r="KJ250" s="6"/>
      <c r="KK250" s="4"/>
      <c r="KL250" s="6"/>
      <c r="KM250" s="5"/>
      <c r="KN250" s="5"/>
    </row>
    <row r="251">
      <c r="A251" s="3" t="s">
        <v>85</v>
      </c>
      <c r="B251" s="3" t="s">
        <v>86</v>
      </c>
      <c r="C251" s="3" t="s">
        <v>449</v>
      </c>
      <c r="D251" s="3" t="s">
        <v>450</v>
      </c>
      <c r="E251" s="3" t="s">
        <v>452</v>
      </c>
      <c r="F251" s="3" t="s">
        <v>453</v>
      </c>
      <c r="G251" s="3" t="s">
        <v>454</v>
      </c>
      <c r="H251" s="3" t="s">
        <v>129</v>
      </c>
      <c r="I251" s="3" t="s">
        <v>1311</v>
      </c>
      <c r="J251" s="3" t="s">
        <v>1309</v>
      </c>
      <c r="K251" s="4">
        <v>1458</v>
      </c>
      <c r="L251" s="4">
        <f>=ROUNDDOWN(33.1363636363636,0)</f>
      </c>
      <c r="M251" s="4">
        <v>390</v>
      </c>
      <c r="N251" s="5">
        <v>1</v>
      </c>
      <c r="O251" s="4"/>
      <c r="P251" s="4">
        <f>=ROUNDDOWN({0},0)</f>
      </c>
      <c r="Q251" s="4"/>
      <c r="R251" s="5"/>
      <c r="S251" s="4">
        <v>67</v>
      </c>
      <c r="T251" s="6">
        <v>3847.92</v>
      </c>
      <c r="U251" s="4"/>
      <c r="V251" s="6"/>
      <c r="W251" s="5"/>
      <c r="X251" s="5"/>
      <c r="Y251" s="4">
        <v>4</v>
      </c>
      <c r="Z251" s="6">
        <v>226.8</v>
      </c>
      <c r="AA251" s="4"/>
      <c r="AB251" s="6"/>
      <c r="AC251" s="5"/>
      <c r="AD251" s="5"/>
      <c r="AE251" s="4">
        <v>4</v>
      </c>
      <c r="AF251" s="6">
        <v>221.33</v>
      </c>
      <c r="AG251" s="4"/>
      <c r="AH251" s="6"/>
      <c r="AI251" s="5"/>
      <c r="AJ251" s="5"/>
      <c r="AK251" s="4">
        <v>10</v>
      </c>
      <c r="AL251" s="6">
        <v>595.25</v>
      </c>
      <c r="AM251" s="4"/>
      <c r="AN251" s="6"/>
      <c r="AO251" s="5"/>
      <c r="AP251" s="5"/>
      <c r="AQ251" s="4">
        <v>13</v>
      </c>
      <c r="AR251" s="6">
        <v>779.87</v>
      </c>
      <c r="AS251" s="4"/>
      <c r="AT251" s="6"/>
      <c r="AU251" s="5"/>
      <c r="AV251" s="5"/>
      <c r="AW251" s="4">
        <v>23</v>
      </c>
      <c r="AX251" s="6">
        <v>1224.49</v>
      </c>
      <c r="AY251" s="4"/>
      <c r="AZ251" s="6"/>
      <c r="BA251" s="5"/>
      <c r="BB251" s="5"/>
      <c r="BC251" s="4"/>
      <c r="BD251" s="6"/>
      <c r="BE251" s="4"/>
      <c r="BF251" s="6"/>
      <c r="BG251" s="5"/>
      <c r="BH251" s="5"/>
      <c r="BI251" s="4">
        <v>3</v>
      </c>
      <c r="BJ251" s="6">
        <v>195.12</v>
      </c>
      <c r="BK251" s="4"/>
      <c r="BL251" s="6"/>
      <c r="BM251" s="5"/>
      <c r="BN251" s="5"/>
      <c r="BO251" s="4">
        <v>1</v>
      </c>
      <c r="BP251" s="6">
        <v>64.06</v>
      </c>
      <c r="BQ251" s="4"/>
      <c r="BR251" s="6"/>
      <c r="BS251" s="5"/>
      <c r="BT251" s="5"/>
      <c r="BU251" s="4"/>
      <c r="BV251" s="6"/>
      <c r="BW251" s="4"/>
      <c r="BX251" s="6"/>
      <c r="BY251" s="5"/>
      <c r="BZ251" s="5"/>
      <c r="CA251" s="4"/>
      <c r="CB251" s="6"/>
      <c r="CC251" s="4"/>
      <c r="CD251" s="6"/>
      <c r="CE251" s="5"/>
      <c r="CF251" s="5"/>
      <c r="CG251" s="4"/>
      <c r="CH251" s="6"/>
      <c r="CI251" s="4"/>
      <c r="CJ251" s="6"/>
      <c r="CK251" s="5"/>
      <c r="CL251" s="5"/>
      <c r="CM251" s="4"/>
      <c r="CN251" s="6"/>
      <c r="CO251" s="4"/>
      <c r="CP251" s="6"/>
      <c r="CQ251" s="5"/>
      <c r="CR251" s="5"/>
      <c r="CS251" s="4">
        <v>9</v>
      </c>
      <c r="CT251" s="6">
        <v>541</v>
      </c>
      <c r="CU251" s="4"/>
      <c r="CV251" s="6"/>
      <c r="CW251" s="5"/>
      <c r="CX251" s="5"/>
      <c r="CY251" s="4"/>
      <c r="CZ251" s="6"/>
      <c r="DA251" s="4"/>
      <c r="DB251" s="6"/>
      <c r="DC251" s="5"/>
      <c r="DD251" s="5"/>
      <c r="DE251" s="4"/>
      <c r="DF251" s="6"/>
      <c r="DG251" s="4"/>
      <c r="DH251" s="6"/>
      <c r="DI251" s="5"/>
      <c r="DJ251" s="5"/>
      <c r="DK251" s="4"/>
      <c r="DL251" s="6"/>
      <c r="DM251" s="4"/>
      <c r="DN251" s="6"/>
      <c r="DO251" s="5"/>
      <c r="DP251" s="5"/>
      <c r="DQ251" s="4"/>
      <c r="DR251" s="6"/>
      <c r="DS251" s="4"/>
      <c r="DT251" s="6"/>
      <c r="DU251" s="5"/>
      <c r="DV251" s="5"/>
      <c r="DW251" s="4"/>
      <c r="DX251" s="6"/>
      <c r="DY251" s="4"/>
      <c r="DZ251" s="6"/>
      <c r="EA251" s="5"/>
      <c r="EB251" s="5"/>
      <c r="EC251" s="4"/>
      <c r="ED251" s="6"/>
      <c r="EE251" s="4"/>
      <c r="EF251" s="6"/>
      <c r="EG251" s="5"/>
      <c r="EH251" s="5"/>
      <c r="EI251" s="4"/>
      <c r="EJ251" s="6"/>
      <c r="EK251" s="4"/>
      <c r="EL251" s="6"/>
      <c r="EM251" s="5"/>
      <c r="EN251" s="5"/>
      <c r="EO251" s="4"/>
      <c r="EP251" s="6"/>
      <c r="EQ251" s="4"/>
      <c r="ER251" s="6"/>
      <c r="ES251" s="5"/>
      <c r="ET251" s="5"/>
      <c r="EU251" s="4"/>
      <c r="EV251" s="6"/>
      <c r="EW251" s="4"/>
      <c r="EX251" s="6"/>
      <c r="EY251" s="5"/>
      <c r="EZ251" s="5"/>
      <c r="FA251" s="4"/>
      <c r="FB251" s="6"/>
      <c r="FC251" s="4"/>
      <c r="FD251" s="6"/>
      <c r="FE251" s="5"/>
      <c r="FF251" s="5"/>
      <c r="FG251" s="4"/>
      <c r="FH251" s="6"/>
      <c r="FI251" s="4"/>
      <c r="FJ251" s="6"/>
      <c r="FK251" s="5"/>
      <c r="FL251" s="5"/>
      <c r="FM251" s="4"/>
      <c r="FN251" s="6"/>
      <c r="FO251" s="4"/>
      <c r="FP251" s="6"/>
      <c r="FQ251" s="5"/>
      <c r="FR251" s="5"/>
      <c r="FS251" s="4"/>
      <c r="FT251" s="6"/>
      <c r="FU251" s="4"/>
      <c r="FV251" s="6"/>
      <c r="FW251" s="5"/>
      <c r="FX251" s="5"/>
      <c r="FY251" s="4"/>
      <c r="FZ251" s="6"/>
      <c r="GA251" s="4"/>
      <c r="GB251" s="6"/>
      <c r="GC251" s="5"/>
      <c r="GD251" s="5"/>
      <c r="GE251" s="4"/>
      <c r="GF251" s="6"/>
      <c r="GG251" s="4"/>
      <c r="GH251" s="6"/>
      <c r="GI251" s="5"/>
      <c r="GJ251" s="5"/>
      <c r="GK251" s="4"/>
      <c r="GL251" s="6"/>
      <c r="GM251" s="4"/>
      <c r="GN251" s="6"/>
      <c r="GO251" s="5"/>
      <c r="GP251" s="5"/>
      <c r="GQ251" s="4"/>
      <c r="GR251" s="6"/>
      <c r="GS251" s="4"/>
      <c r="GT251" s="6"/>
      <c r="GU251" s="5"/>
      <c r="GV251" s="5"/>
      <c r="GW251" s="4"/>
      <c r="GX251" s="6"/>
      <c r="GY251" s="4"/>
      <c r="GZ251" s="6"/>
      <c r="HA251" s="5"/>
      <c r="HB251" s="5"/>
      <c r="HC251" s="4"/>
      <c r="HD251" s="6"/>
      <c r="HE251" s="4"/>
      <c r="HF251" s="6"/>
      <c r="HG251" s="5"/>
      <c r="HH251" s="5"/>
      <c r="HI251" s="4"/>
      <c r="HJ251" s="6"/>
      <c r="HK251" s="4"/>
      <c r="HL251" s="6"/>
      <c r="HM251" s="5"/>
      <c r="HN251" s="5"/>
      <c r="HO251" s="4"/>
      <c r="HP251" s="6"/>
      <c r="HQ251" s="4"/>
      <c r="HR251" s="6"/>
      <c r="HS251" s="5"/>
      <c r="HT251" s="5"/>
      <c r="HU251" s="4"/>
      <c r="HV251" s="6"/>
      <c r="HW251" s="4"/>
      <c r="HX251" s="6"/>
      <c r="HY251" s="5"/>
      <c r="HZ251" s="5"/>
      <c r="IA251" s="4"/>
      <c r="IB251" s="6"/>
      <c r="IC251" s="4"/>
      <c r="ID251" s="6"/>
      <c r="IE251" s="5"/>
      <c r="IF251" s="5"/>
      <c r="IG251" s="4"/>
      <c r="IH251" s="6"/>
      <c r="II251" s="4"/>
      <c r="IJ251" s="6"/>
      <c r="IK251" s="5"/>
      <c r="IL251" s="5"/>
      <c r="IM251" s="4"/>
      <c r="IN251" s="6"/>
      <c r="IO251" s="4"/>
      <c r="IP251" s="6"/>
      <c r="IQ251" s="5"/>
      <c r="IR251" s="5"/>
      <c r="IS251" s="4"/>
      <c r="IT251" s="6"/>
      <c r="IU251" s="4"/>
      <c r="IV251" s="6"/>
      <c r="IW251" s="5"/>
      <c r="IX251" s="5"/>
      <c r="IY251" s="4"/>
      <c r="IZ251" s="6"/>
      <c r="JA251" s="4"/>
      <c r="JB251" s="6"/>
      <c r="JC251" s="5"/>
      <c r="JD251" s="5"/>
      <c r="JE251" s="4"/>
      <c r="JF251" s="6"/>
      <c r="JG251" s="4"/>
      <c r="JH251" s="6"/>
      <c r="JI251" s="5"/>
      <c r="JJ251" s="5"/>
      <c r="JK251" s="4"/>
      <c r="JL251" s="6"/>
      <c r="JM251" s="4"/>
      <c r="JN251" s="6"/>
      <c r="JO251" s="5"/>
      <c r="JP251" s="5"/>
      <c r="JQ251" s="4"/>
      <c r="JR251" s="6"/>
      <c r="JS251" s="4"/>
      <c r="JT251" s="6"/>
      <c r="JU251" s="5"/>
      <c r="JV251" s="5"/>
      <c r="JW251" s="4"/>
      <c r="JX251" s="6"/>
      <c r="JY251" s="4"/>
      <c r="JZ251" s="6"/>
      <c r="KA251" s="5"/>
      <c r="KB251" s="5"/>
      <c r="KC251" s="4"/>
      <c r="KD251" s="6"/>
      <c r="KE251" s="4"/>
      <c r="KF251" s="6"/>
      <c r="KG251" s="5"/>
      <c r="KH251" s="5"/>
      <c r="KI251" s="4"/>
      <c r="KJ251" s="6"/>
      <c r="KK251" s="4"/>
      <c r="KL251" s="6"/>
      <c r="KM251" s="5"/>
      <c r="KN251" s="5"/>
    </row>
    <row r="252">
      <c r="A252" s="3" t="s">
        <v>85</v>
      </c>
      <c r="B252" s="3" t="s">
        <v>86</v>
      </c>
      <c r="C252" s="3" t="s">
        <v>449</v>
      </c>
      <c r="D252" s="3" t="s">
        <v>450</v>
      </c>
      <c r="E252" s="3" t="s">
        <v>452</v>
      </c>
      <c r="F252" s="3" t="s">
        <v>453</v>
      </c>
      <c r="G252" s="3" t="s">
        <v>454</v>
      </c>
      <c r="H252" s="3" t="s">
        <v>129</v>
      </c>
      <c r="I252" s="3" t="s">
        <v>1375</v>
      </c>
      <c r="J252" s="3" t="s">
        <v>1319</v>
      </c>
      <c r="K252" s="4">
        <v>1056</v>
      </c>
      <c r="L252" s="4">
        <f>=ROUNDDOWN(48,0)</f>
      </c>
      <c r="M252" s="4"/>
      <c r="N252" s="5">
        <v>1</v>
      </c>
      <c r="O252" s="4"/>
      <c r="P252" s="4">
        <f>=ROUNDDOWN({0},0)</f>
      </c>
      <c r="Q252" s="4"/>
      <c r="R252" s="5"/>
      <c r="S252" s="4">
        <v>38</v>
      </c>
      <c r="T252" s="6">
        <v>2099.95</v>
      </c>
      <c r="U252" s="4"/>
      <c r="V252" s="6"/>
      <c r="W252" s="5"/>
      <c r="X252" s="5"/>
      <c r="Y252" s="4">
        <v>9</v>
      </c>
      <c r="Z252" s="6">
        <v>489.66</v>
      </c>
      <c r="AA252" s="4"/>
      <c r="AB252" s="6"/>
      <c r="AC252" s="5"/>
      <c r="AD252" s="5"/>
      <c r="AE252" s="4"/>
      <c r="AF252" s="6"/>
      <c r="AG252" s="4"/>
      <c r="AH252" s="6"/>
      <c r="AI252" s="5"/>
      <c r="AJ252" s="5"/>
      <c r="AK252" s="4">
        <v>2</v>
      </c>
      <c r="AL252" s="6">
        <v>125.22</v>
      </c>
      <c r="AM252" s="4"/>
      <c r="AN252" s="6"/>
      <c r="AO252" s="5"/>
      <c r="AP252" s="5"/>
      <c r="AQ252" s="4">
        <v>4</v>
      </c>
      <c r="AR252" s="6">
        <v>233.96</v>
      </c>
      <c r="AS252" s="4"/>
      <c r="AT252" s="6"/>
      <c r="AU252" s="5"/>
      <c r="AV252" s="5"/>
      <c r="AW252" s="4">
        <v>21</v>
      </c>
      <c r="AX252" s="6">
        <v>1122.83</v>
      </c>
      <c r="AY252" s="4"/>
      <c r="AZ252" s="6"/>
      <c r="BA252" s="5"/>
      <c r="BB252" s="5"/>
      <c r="BC252" s="4"/>
      <c r="BD252" s="6"/>
      <c r="BE252" s="4"/>
      <c r="BF252" s="6"/>
      <c r="BG252" s="5"/>
      <c r="BH252" s="5"/>
      <c r="BI252" s="4">
        <v>1</v>
      </c>
      <c r="BJ252" s="6">
        <v>65.04</v>
      </c>
      <c r="BK252" s="4"/>
      <c r="BL252" s="6"/>
      <c r="BM252" s="5"/>
      <c r="BN252" s="5"/>
      <c r="BO252" s="4"/>
      <c r="BP252" s="6"/>
      <c r="BQ252" s="4"/>
      <c r="BR252" s="6"/>
      <c r="BS252" s="5"/>
      <c r="BT252" s="5"/>
      <c r="BU252" s="4"/>
      <c r="BV252" s="6"/>
      <c r="BW252" s="4"/>
      <c r="BX252" s="6"/>
      <c r="BY252" s="5"/>
      <c r="BZ252" s="5"/>
      <c r="CA252" s="4"/>
      <c r="CB252" s="6"/>
      <c r="CC252" s="4"/>
      <c r="CD252" s="6"/>
      <c r="CE252" s="5"/>
      <c r="CF252" s="5"/>
      <c r="CG252" s="4">
        <v>1</v>
      </c>
      <c r="CH252" s="6">
        <v>63.24</v>
      </c>
      <c r="CI252" s="4"/>
      <c r="CJ252" s="6"/>
      <c r="CK252" s="5"/>
      <c r="CL252" s="5"/>
      <c r="CM252" s="4"/>
      <c r="CN252" s="6"/>
      <c r="CO252" s="4"/>
      <c r="CP252" s="6"/>
      <c r="CQ252" s="5"/>
      <c r="CR252" s="5"/>
      <c r="CS252" s="4"/>
      <c r="CT252" s="6"/>
      <c r="CU252" s="4"/>
      <c r="CV252" s="6"/>
      <c r="CW252" s="5"/>
      <c r="CX252" s="5"/>
      <c r="CY252" s="4"/>
      <c r="CZ252" s="6"/>
      <c r="DA252" s="4"/>
      <c r="DB252" s="6"/>
      <c r="DC252" s="5"/>
      <c r="DD252" s="5"/>
      <c r="DE252" s="4"/>
      <c r="DF252" s="6"/>
      <c r="DG252" s="4"/>
      <c r="DH252" s="6"/>
      <c r="DI252" s="5"/>
      <c r="DJ252" s="5"/>
      <c r="DK252" s="4"/>
      <c r="DL252" s="6"/>
      <c r="DM252" s="4"/>
      <c r="DN252" s="6"/>
      <c r="DO252" s="5"/>
      <c r="DP252" s="5"/>
      <c r="DQ252" s="4"/>
      <c r="DR252" s="6"/>
      <c r="DS252" s="4"/>
      <c r="DT252" s="6"/>
      <c r="DU252" s="5"/>
      <c r="DV252" s="5"/>
      <c r="DW252" s="4"/>
      <c r="DX252" s="6"/>
      <c r="DY252" s="4"/>
      <c r="DZ252" s="6"/>
      <c r="EA252" s="5"/>
      <c r="EB252" s="5"/>
      <c r="EC252" s="4"/>
      <c r="ED252" s="6"/>
      <c r="EE252" s="4"/>
      <c r="EF252" s="6"/>
      <c r="EG252" s="5"/>
      <c r="EH252" s="5"/>
      <c r="EI252" s="4"/>
      <c r="EJ252" s="6"/>
      <c r="EK252" s="4"/>
      <c r="EL252" s="6"/>
      <c r="EM252" s="5"/>
      <c r="EN252" s="5"/>
      <c r="EO252" s="4"/>
      <c r="EP252" s="6"/>
      <c r="EQ252" s="4"/>
      <c r="ER252" s="6"/>
      <c r="ES252" s="5"/>
      <c r="ET252" s="5"/>
      <c r="EU252" s="4"/>
      <c r="EV252" s="6"/>
      <c r="EW252" s="4"/>
      <c r="EX252" s="6"/>
      <c r="EY252" s="5"/>
      <c r="EZ252" s="5"/>
      <c r="FA252" s="4"/>
      <c r="FB252" s="6"/>
      <c r="FC252" s="4"/>
      <c r="FD252" s="6"/>
      <c r="FE252" s="5"/>
      <c r="FF252" s="5"/>
      <c r="FG252" s="4"/>
      <c r="FH252" s="6"/>
      <c r="FI252" s="4"/>
      <c r="FJ252" s="6"/>
      <c r="FK252" s="5"/>
      <c r="FL252" s="5"/>
      <c r="FM252" s="4"/>
      <c r="FN252" s="6"/>
      <c r="FO252" s="4"/>
      <c r="FP252" s="6"/>
      <c r="FQ252" s="5"/>
      <c r="FR252" s="5"/>
      <c r="FS252" s="4"/>
      <c r="FT252" s="6"/>
      <c r="FU252" s="4"/>
      <c r="FV252" s="6"/>
      <c r="FW252" s="5"/>
      <c r="FX252" s="5"/>
      <c r="FY252" s="4"/>
      <c r="FZ252" s="6"/>
      <c r="GA252" s="4"/>
      <c r="GB252" s="6"/>
      <c r="GC252" s="5"/>
      <c r="GD252" s="5"/>
      <c r="GE252" s="4"/>
      <c r="GF252" s="6"/>
      <c r="GG252" s="4"/>
      <c r="GH252" s="6"/>
      <c r="GI252" s="5"/>
      <c r="GJ252" s="5"/>
      <c r="GK252" s="4"/>
      <c r="GL252" s="6"/>
      <c r="GM252" s="4"/>
      <c r="GN252" s="6"/>
      <c r="GO252" s="5"/>
      <c r="GP252" s="5"/>
      <c r="GQ252" s="4"/>
      <c r="GR252" s="6"/>
      <c r="GS252" s="4"/>
      <c r="GT252" s="6"/>
      <c r="GU252" s="5"/>
      <c r="GV252" s="5"/>
      <c r="GW252" s="4"/>
      <c r="GX252" s="6"/>
      <c r="GY252" s="4"/>
      <c r="GZ252" s="6"/>
      <c r="HA252" s="5"/>
      <c r="HB252" s="5"/>
      <c r="HC252" s="4"/>
      <c r="HD252" s="6"/>
      <c r="HE252" s="4"/>
      <c r="HF252" s="6"/>
      <c r="HG252" s="5"/>
      <c r="HH252" s="5"/>
      <c r="HI252" s="4"/>
      <c r="HJ252" s="6"/>
      <c r="HK252" s="4"/>
      <c r="HL252" s="6"/>
      <c r="HM252" s="5"/>
      <c r="HN252" s="5"/>
      <c r="HO252" s="4"/>
      <c r="HP252" s="6"/>
      <c r="HQ252" s="4"/>
      <c r="HR252" s="6"/>
      <c r="HS252" s="5"/>
      <c r="HT252" s="5"/>
      <c r="HU252" s="4"/>
      <c r="HV252" s="6"/>
      <c r="HW252" s="4"/>
      <c r="HX252" s="6"/>
      <c r="HY252" s="5"/>
      <c r="HZ252" s="5"/>
      <c r="IA252" s="4"/>
      <c r="IB252" s="6"/>
      <c r="IC252" s="4"/>
      <c r="ID252" s="6"/>
      <c r="IE252" s="5"/>
      <c r="IF252" s="5"/>
      <c r="IG252" s="4"/>
      <c r="IH252" s="6"/>
      <c r="II252" s="4"/>
      <c r="IJ252" s="6"/>
      <c r="IK252" s="5"/>
      <c r="IL252" s="5"/>
      <c r="IM252" s="4"/>
      <c r="IN252" s="6"/>
      <c r="IO252" s="4"/>
      <c r="IP252" s="6"/>
      <c r="IQ252" s="5"/>
      <c r="IR252" s="5"/>
      <c r="IS252" s="4"/>
      <c r="IT252" s="6"/>
      <c r="IU252" s="4"/>
      <c r="IV252" s="6"/>
      <c r="IW252" s="5"/>
      <c r="IX252" s="5"/>
      <c r="IY252" s="4"/>
      <c r="IZ252" s="6"/>
      <c r="JA252" s="4"/>
      <c r="JB252" s="6"/>
      <c r="JC252" s="5"/>
      <c r="JD252" s="5"/>
      <c r="JE252" s="4"/>
      <c r="JF252" s="6"/>
      <c r="JG252" s="4"/>
      <c r="JH252" s="6"/>
      <c r="JI252" s="5"/>
      <c r="JJ252" s="5"/>
      <c r="JK252" s="4"/>
      <c r="JL252" s="6"/>
      <c r="JM252" s="4"/>
      <c r="JN252" s="6"/>
      <c r="JO252" s="5"/>
      <c r="JP252" s="5"/>
      <c r="JQ252" s="4"/>
      <c r="JR252" s="6"/>
      <c r="JS252" s="4"/>
      <c r="JT252" s="6"/>
      <c r="JU252" s="5"/>
      <c r="JV252" s="5"/>
      <c r="JW252" s="4"/>
      <c r="JX252" s="6"/>
      <c r="JY252" s="4"/>
      <c r="JZ252" s="6"/>
      <c r="KA252" s="5"/>
      <c r="KB252" s="5"/>
      <c r="KC252" s="4"/>
      <c r="KD252" s="6"/>
      <c r="KE252" s="4"/>
      <c r="KF252" s="6"/>
      <c r="KG252" s="5"/>
      <c r="KH252" s="5"/>
      <c r="KI252" s="4"/>
      <c r="KJ252" s="6"/>
      <c r="KK252" s="4"/>
      <c r="KL252" s="6"/>
      <c r="KM252" s="5"/>
      <c r="KN252" s="5"/>
    </row>
    <row r="253">
      <c r="A253" s="3" t="s">
        <v>85</v>
      </c>
      <c r="B253" s="3" t="s">
        <v>86</v>
      </c>
      <c r="C253" s="3" t="s">
        <v>449</v>
      </c>
      <c r="D253" s="3" t="s">
        <v>450</v>
      </c>
      <c r="E253" s="3" t="s">
        <v>138</v>
      </c>
      <c r="F253" s="3" t="s">
        <v>139</v>
      </c>
      <c r="G253" s="3" t="s">
        <v>140</v>
      </c>
      <c r="H253" s="3" t="s">
        <v>165</v>
      </c>
      <c r="I253" s="3" t="s">
        <v>1344</v>
      </c>
      <c r="J253" s="3" t="s">
        <v>1319</v>
      </c>
      <c r="K253" s="4">
        <v>949</v>
      </c>
      <c r="L253" s="4">
        <f>=ROUNDDOWN(47.45,0)</f>
      </c>
      <c r="M253" s="4"/>
      <c r="N253" s="5">
        <v>1</v>
      </c>
      <c r="O253" s="4"/>
      <c r="P253" s="4">
        <f>=ROUNDDOWN({0},0)</f>
      </c>
      <c r="Q253" s="4"/>
      <c r="R253" s="5"/>
      <c r="S253" s="4">
        <v>31</v>
      </c>
      <c r="T253" s="6">
        <v>2107.65</v>
      </c>
      <c r="U253" s="4"/>
      <c r="V253" s="6"/>
      <c r="W253" s="5"/>
      <c r="X253" s="5"/>
      <c r="Y253" s="4">
        <v>5</v>
      </c>
      <c r="Z253" s="6">
        <v>309.24</v>
      </c>
      <c r="AA253" s="4"/>
      <c r="AB253" s="6"/>
      <c r="AC253" s="5"/>
      <c r="AD253" s="5"/>
      <c r="AE253" s="4">
        <v>2</v>
      </c>
      <c r="AF253" s="6">
        <v>122.15</v>
      </c>
      <c r="AG253" s="4"/>
      <c r="AH253" s="6"/>
      <c r="AI253" s="5"/>
      <c r="AJ253" s="5"/>
      <c r="AK253" s="4">
        <v>3</v>
      </c>
      <c r="AL253" s="6">
        <v>204.9</v>
      </c>
      <c r="AM253" s="4"/>
      <c r="AN253" s="6"/>
      <c r="AO253" s="5"/>
      <c r="AP253" s="5"/>
      <c r="AQ253" s="4">
        <v>11</v>
      </c>
      <c r="AR253" s="6">
        <v>805.81</v>
      </c>
      <c r="AS253" s="4"/>
      <c r="AT253" s="6"/>
      <c r="AU253" s="5"/>
      <c r="AV253" s="5"/>
      <c r="AW253" s="4">
        <v>7</v>
      </c>
      <c r="AX253" s="6">
        <v>458.5</v>
      </c>
      <c r="AY253" s="4"/>
      <c r="AZ253" s="6"/>
      <c r="BA253" s="5"/>
      <c r="BB253" s="5"/>
      <c r="BC253" s="4"/>
      <c r="BD253" s="6"/>
      <c r="BE253" s="4"/>
      <c r="BF253" s="6"/>
      <c r="BG253" s="5"/>
      <c r="BH253" s="5"/>
      <c r="BI253" s="4"/>
      <c r="BJ253" s="6"/>
      <c r="BK253" s="4"/>
      <c r="BL253" s="6"/>
      <c r="BM253" s="5"/>
      <c r="BN253" s="5"/>
      <c r="BO253" s="4"/>
      <c r="BP253" s="6"/>
      <c r="BQ253" s="4"/>
      <c r="BR253" s="6"/>
      <c r="BS253" s="5"/>
      <c r="BT253" s="5"/>
      <c r="BU253" s="4"/>
      <c r="BV253" s="6"/>
      <c r="BW253" s="4"/>
      <c r="BX253" s="6"/>
      <c r="BY253" s="5"/>
      <c r="BZ253" s="5"/>
      <c r="CA253" s="4"/>
      <c r="CB253" s="6"/>
      <c r="CC253" s="4"/>
      <c r="CD253" s="6"/>
      <c r="CE253" s="5"/>
      <c r="CF253" s="5"/>
      <c r="CG253" s="4"/>
      <c r="CH253" s="6"/>
      <c r="CI253" s="4"/>
      <c r="CJ253" s="6"/>
      <c r="CK253" s="5"/>
      <c r="CL253" s="5"/>
      <c r="CM253" s="4"/>
      <c r="CN253" s="6"/>
      <c r="CO253" s="4"/>
      <c r="CP253" s="6"/>
      <c r="CQ253" s="5"/>
      <c r="CR253" s="5"/>
      <c r="CS253" s="4">
        <v>2</v>
      </c>
      <c r="CT253" s="6">
        <v>140.9</v>
      </c>
      <c r="CU253" s="4"/>
      <c r="CV253" s="6"/>
      <c r="CW253" s="5"/>
      <c r="CX253" s="5"/>
      <c r="CY253" s="4"/>
      <c r="CZ253" s="6"/>
      <c r="DA253" s="4"/>
      <c r="DB253" s="6"/>
      <c r="DC253" s="5"/>
      <c r="DD253" s="5"/>
      <c r="DE253" s="4"/>
      <c r="DF253" s="6"/>
      <c r="DG253" s="4"/>
      <c r="DH253" s="6"/>
      <c r="DI253" s="5"/>
      <c r="DJ253" s="5"/>
      <c r="DK253" s="4"/>
      <c r="DL253" s="6"/>
      <c r="DM253" s="4"/>
      <c r="DN253" s="6"/>
      <c r="DO253" s="5"/>
      <c r="DP253" s="5"/>
      <c r="DQ253" s="4">
        <v>1</v>
      </c>
      <c r="DR253" s="6">
        <v>66.15</v>
      </c>
      <c r="DS253" s="4"/>
      <c r="DT253" s="6"/>
      <c r="DU253" s="5"/>
      <c r="DV253" s="5"/>
      <c r="DW253" s="4"/>
      <c r="DX253" s="6"/>
      <c r="DY253" s="4"/>
      <c r="DZ253" s="6"/>
      <c r="EA253" s="5"/>
      <c r="EB253" s="5"/>
      <c r="EC253" s="4"/>
      <c r="ED253" s="6"/>
      <c r="EE253" s="4"/>
      <c r="EF253" s="6"/>
      <c r="EG253" s="5"/>
      <c r="EH253" s="5"/>
      <c r="EI253" s="4"/>
      <c r="EJ253" s="6"/>
      <c r="EK253" s="4"/>
      <c r="EL253" s="6"/>
      <c r="EM253" s="5"/>
      <c r="EN253" s="5"/>
      <c r="EO253" s="4"/>
      <c r="EP253" s="6"/>
      <c r="EQ253" s="4"/>
      <c r="ER253" s="6"/>
      <c r="ES253" s="5"/>
      <c r="ET253" s="5"/>
      <c r="EU253" s="4"/>
      <c r="EV253" s="6"/>
      <c r="EW253" s="4"/>
      <c r="EX253" s="6"/>
      <c r="EY253" s="5"/>
      <c r="EZ253" s="5"/>
      <c r="FA253" s="4"/>
      <c r="FB253" s="6"/>
      <c r="FC253" s="4"/>
      <c r="FD253" s="6"/>
      <c r="FE253" s="5"/>
      <c r="FF253" s="5"/>
      <c r="FG253" s="4"/>
      <c r="FH253" s="6"/>
      <c r="FI253" s="4"/>
      <c r="FJ253" s="6"/>
      <c r="FK253" s="5"/>
      <c r="FL253" s="5"/>
      <c r="FM253" s="4"/>
      <c r="FN253" s="6"/>
      <c r="FO253" s="4"/>
      <c r="FP253" s="6"/>
      <c r="FQ253" s="5"/>
      <c r="FR253" s="5"/>
      <c r="FS253" s="4"/>
      <c r="FT253" s="6"/>
      <c r="FU253" s="4"/>
      <c r="FV253" s="6"/>
      <c r="FW253" s="5"/>
      <c r="FX253" s="5"/>
      <c r="FY253" s="4"/>
      <c r="FZ253" s="6"/>
      <c r="GA253" s="4"/>
      <c r="GB253" s="6"/>
      <c r="GC253" s="5"/>
      <c r="GD253" s="5"/>
      <c r="GE253" s="4"/>
      <c r="GF253" s="6"/>
      <c r="GG253" s="4"/>
      <c r="GH253" s="6"/>
      <c r="GI253" s="5"/>
      <c r="GJ253" s="5"/>
      <c r="GK253" s="4"/>
      <c r="GL253" s="6"/>
      <c r="GM253" s="4"/>
      <c r="GN253" s="6"/>
      <c r="GO253" s="5"/>
      <c r="GP253" s="5"/>
      <c r="GQ253" s="4"/>
      <c r="GR253" s="6"/>
      <c r="GS253" s="4"/>
      <c r="GT253" s="6"/>
      <c r="GU253" s="5"/>
      <c r="GV253" s="5"/>
      <c r="GW253" s="4"/>
      <c r="GX253" s="6"/>
      <c r="GY253" s="4"/>
      <c r="GZ253" s="6"/>
      <c r="HA253" s="5"/>
      <c r="HB253" s="5"/>
      <c r="HC253" s="4"/>
      <c r="HD253" s="6"/>
      <c r="HE253" s="4"/>
      <c r="HF253" s="6"/>
      <c r="HG253" s="5"/>
      <c r="HH253" s="5"/>
      <c r="HI253" s="4"/>
      <c r="HJ253" s="6"/>
      <c r="HK253" s="4"/>
      <c r="HL253" s="6"/>
      <c r="HM253" s="5"/>
      <c r="HN253" s="5"/>
      <c r="HO253" s="4"/>
      <c r="HP253" s="6"/>
      <c r="HQ253" s="4"/>
      <c r="HR253" s="6"/>
      <c r="HS253" s="5"/>
      <c r="HT253" s="5"/>
      <c r="HU253" s="4"/>
      <c r="HV253" s="6"/>
      <c r="HW253" s="4"/>
      <c r="HX253" s="6"/>
      <c r="HY253" s="5"/>
      <c r="HZ253" s="5"/>
      <c r="IA253" s="4"/>
      <c r="IB253" s="6"/>
      <c r="IC253" s="4"/>
      <c r="ID253" s="6"/>
      <c r="IE253" s="5"/>
      <c r="IF253" s="5"/>
      <c r="IG253" s="4"/>
      <c r="IH253" s="6"/>
      <c r="II253" s="4"/>
      <c r="IJ253" s="6"/>
      <c r="IK253" s="5"/>
      <c r="IL253" s="5"/>
      <c r="IM253" s="4"/>
      <c r="IN253" s="6"/>
      <c r="IO253" s="4"/>
      <c r="IP253" s="6"/>
      <c r="IQ253" s="5"/>
      <c r="IR253" s="5"/>
      <c r="IS253" s="4"/>
      <c r="IT253" s="6"/>
      <c r="IU253" s="4"/>
      <c r="IV253" s="6"/>
      <c r="IW253" s="5"/>
      <c r="IX253" s="5"/>
      <c r="IY253" s="4"/>
      <c r="IZ253" s="6"/>
      <c r="JA253" s="4"/>
      <c r="JB253" s="6"/>
      <c r="JC253" s="5"/>
      <c r="JD253" s="5"/>
      <c r="JE253" s="4"/>
      <c r="JF253" s="6"/>
      <c r="JG253" s="4"/>
      <c r="JH253" s="6"/>
      <c r="JI253" s="5"/>
      <c r="JJ253" s="5"/>
      <c r="JK253" s="4"/>
      <c r="JL253" s="6"/>
      <c r="JM253" s="4"/>
      <c r="JN253" s="6"/>
      <c r="JO253" s="5"/>
      <c r="JP253" s="5"/>
      <c r="JQ253" s="4"/>
      <c r="JR253" s="6"/>
      <c r="JS253" s="4"/>
      <c r="JT253" s="6"/>
      <c r="JU253" s="5"/>
      <c r="JV253" s="5"/>
      <c r="JW253" s="4"/>
      <c r="JX253" s="6"/>
      <c r="JY253" s="4"/>
      <c r="JZ253" s="6"/>
      <c r="KA253" s="5"/>
      <c r="KB253" s="5"/>
      <c r="KC253" s="4"/>
      <c r="KD253" s="6"/>
      <c r="KE253" s="4"/>
      <c r="KF253" s="6"/>
      <c r="KG253" s="5"/>
      <c r="KH253" s="5"/>
      <c r="KI253" s="4"/>
      <c r="KJ253" s="6"/>
      <c r="KK253" s="4"/>
      <c r="KL253" s="6"/>
      <c r="KM253" s="5"/>
      <c r="KN253" s="5"/>
    </row>
    <row r="254">
      <c r="A254" s="3" t="s">
        <v>85</v>
      </c>
      <c r="B254" s="3" t="s">
        <v>86</v>
      </c>
      <c r="C254" s="3" t="s">
        <v>449</v>
      </c>
      <c r="D254" s="3" t="s">
        <v>450</v>
      </c>
      <c r="E254" s="3" t="s">
        <v>138</v>
      </c>
      <c r="F254" s="3" t="s">
        <v>139</v>
      </c>
      <c r="G254" s="3" t="s">
        <v>140</v>
      </c>
      <c r="H254" s="3" t="s">
        <v>165</v>
      </c>
      <c r="I254" s="3" t="s">
        <v>1342</v>
      </c>
      <c r="J254" s="3" t="s">
        <v>1319</v>
      </c>
      <c r="K254" s="4">
        <v>806</v>
      </c>
      <c r="L254" s="4">
        <f>=ROUNDDOWN(44.7777777777778,0)</f>
      </c>
      <c r="M254" s="4">
        <v>80</v>
      </c>
      <c r="N254" s="5">
        <v>1</v>
      </c>
      <c r="O254" s="4"/>
      <c r="P254" s="4">
        <f>=ROUNDDOWN({0},0)</f>
      </c>
      <c r="Q254" s="4"/>
      <c r="R254" s="5"/>
      <c r="S254" s="4">
        <v>28</v>
      </c>
      <c r="T254" s="6">
        <v>1883.83</v>
      </c>
      <c r="U254" s="4"/>
      <c r="V254" s="6"/>
      <c r="W254" s="5"/>
      <c r="X254" s="5"/>
      <c r="Y254" s="4">
        <v>10</v>
      </c>
      <c r="Z254" s="6">
        <v>634.74</v>
      </c>
      <c r="AA254" s="4"/>
      <c r="AB254" s="6"/>
      <c r="AC254" s="5"/>
      <c r="AD254" s="5"/>
      <c r="AE254" s="4"/>
      <c r="AF254" s="6"/>
      <c r="AG254" s="4"/>
      <c r="AH254" s="6"/>
      <c r="AI254" s="5"/>
      <c r="AJ254" s="5"/>
      <c r="AK254" s="4">
        <v>3</v>
      </c>
      <c r="AL254" s="6">
        <v>217.3</v>
      </c>
      <c r="AM254" s="4"/>
      <c r="AN254" s="6"/>
      <c r="AO254" s="5"/>
      <c r="AP254" s="5"/>
      <c r="AQ254" s="4">
        <v>2</v>
      </c>
      <c r="AR254" s="6">
        <v>140.38</v>
      </c>
      <c r="AS254" s="4"/>
      <c r="AT254" s="6"/>
      <c r="AU254" s="5"/>
      <c r="AV254" s="5"/>
      <c r="AW254" s="4">
        <v>7</v>
      </c>
      <c r="AX254" s="6">
        <v>458.5</v>
      </c>
      <c r="AY254" s="4"/>
      <c r="AZ254" s="6"/>
      <c r="BA254" s="5"/>
      <c r="BB254" s="5"/>
      <c r="BC254" s="4"/>
      <c r="BD254" s="6"/>
      <c r="BE254" s="4"/>
      <c r="BF254" s="6"/>
      <c r="BG254" s="5"/>
      <c r="BH254" s="5"/>
      <c r="BI254" s="4">
        <v>1</v>
      </c>
      <c r="BJ254" s="6">
        <v>67.99</v>
      </c>
      <c r="BK254" s="4"/>
      <c r="BL254" s="6"/>
      <c r="BM254" s="5"/>
      <c r="BN254" s="5"/>
      <c r="BO254" s="4">
        <v>2</v>
      </c>
      <c r="BP254" s="6">
        <v>149.84</v>
      </c>
      <c r="BQ254" s="4"/>
      <c r="BR254" s="6"/>
      <c r="BS254" s="5"/>
      <c r="BT254" s="5"/>
      <c r="BU254" s="4">
        <v>1</v>
      </c>
      <c r="BV254" s="6">
        <v>74.18</v>
      </c>
      <c r="BW254" s="4"/>
      <c r="BX254" s="6"/>
      <c r="BY254" s="5"/>
      <c r="BZ254" s="5"/>
      <c r="CA254" s="4"/>
      <c r="CB254" s="6"/>
      <c r="CC254" s="4"/>
      <c r="CD254" s="6"/>
      <c r="CE254" s="5"/>
      <c r="CF254" s="5"/>
      <c r="CG254" s="4"/>
      <c r="CH254" s="6"/>
      <c r="CI254" s="4"/>
      <c r="CJ254" s="6"/>
      <c r="CK254" s="5"/>
      <c r="CL254" s="5"/>
      <c r="CM254" s="4"/>
      <c r="CN254" s="6"/>
      <c r="CO254" s="4"/>
      <c r="CP254" s="6"/>
      <c r="CQ254" s="5"/>
      <c r="CR254" s="5"/>
      <c r="CS254" s="4">
        <v>2</v>
      </c>
      <c r="CT254" s="6">
        <v>140.9</v>
      </c>
      <c r="CU254" s="4"/>
      <c r="CV254" s="6"/>
      <c r="CW254" s="5"/>
      <c r="CX254" s="5"/>
      <c r="CY254" s="4"/>
      <c r="CZ254" s="6"/>
      <c r="DA254" s="4"/>
      <c r="DB254" s="6"/>
      <c r="DC254" s="5"/>
      <c r="DD254" s="5"/>
      <c r="DE254" s="4"/>
      <c r="DF254" s="6"/>
      <c r="DG254" s="4"/>
      <c r="DH254" s="6"/>
      <c r="DI254" s="5"/>
      <c r="DJ254" s="5"/>
      <c r="DK254" s="4"/>
      <c r="DL254" s="6"/>
      <c r="DM254" s="4"/>
      <c r="DN254" s="6"/>
      <c r="DO254" s="5"/>
      <c r="DP254" s="5"/>
      <c r="DQ254" s="4"/>
      <c r="DR254" s="6"/>
      <c r="DS254" s="4"/>
      <c r="DT254" s="6"/>
      <c r="DU254" s="5"/>
      <c r="DV254" s="5"/>
      <c r="DW254" s="4"/>
      <c r="DX254" s="6"/>
      <c r="DY254" s="4"/>
      <c r="DZ254" s="6"/>
      <c r="EA254" s="5"/>
      <c r="EB254" s="5"/>
      <c r="EC254" s="4"/>
      <c r="ED254" s="6"/>
      <c r="EE254" s="4"/>
      <c r="EF254" s="6"/>
      <c r="EG254" s="5"/>
      <c r="EH254" s="5"/>
      <c r="EI254" s="4"/>
      <c r="EJ254" s="6"/>
      <c r="EK254" s="4"/>
      <c r="EL254" s="6"/>
      <c r="EM254" s="5"/>
      <c r="EN254" s="5"/>
      <c r="EO254" s="4"/>
      <c r="EP254" s="6"/>
      <c r="EQ254" s="4"/>
      <c r="ER254" s="6"/>
      <c r="ES254" s="5"/>
      <c r="ET254" s="5"/>
      <c r="EU254" s="4"/>
      <c r="EV254" s="6"/>
      <c r="EW254" s="4"/>
      <c r="EX254" s="6"/>
      <c r="EY254" s="5"/>
      <c r="EZ254" s="5"/>
      <c r="FA254" s="4"/>
      <c r="FB254" s="6"/>
      <c r="FC254" s="4"/>
      <c r="FD254" s="6"/>
      <c r="FE254" s="5"/>
      <c r="FF254" s="5"/>
      <c r="FG254" s="4"/>
      <c r="FH254" s="6"/>
      <c r="FI254" s="4"/>
      <c r="FJ254" s="6"/>
      <c r="FK254" s="5"/>
      <c r="FL254" s="5"/>
      <c r="FM254" s="4"/>
      <c r="FN254" s="6"/>
      <c r="FO254" s="4"/>
      <c r="FP254" s="6"/>
      <c r="FQ254" s="5"/>
      <c r="FR254" s="5"/>
      <c r="FS254" s="4"/>
      <c r="FT254" s="6"/>
      <c r="FU254" s="4"/>
      <c r="FV254" s="6"/>
      <c r="FW254" s="5"/>
      <c r="FX254" s="5"/>
      <c r="FY254" s="4"/>
      <c r="FZ254" s="6"/>
      <c r="GA254" s="4"/>
      <c r="GB254" s="6"/>
      <c r="GC254" s="5"/>
      <c r="GD254" s="5"/>
      <c r="GE254" s="4"/>
      <c r="GF254" s="6"/>
      <c r="GG254" s="4"/>
      <c r="GH254" s="6"/>
      <c r="GI254" s="5"/>
      <c r="GJ254" s="5"/>
      <c r="GK254" s="4"/>
      <c r="GL254" s="6"/>
      <c r="GM254" s="4"/>
      <c r="GN254" s="6"/>
      <c r="GO254" s="5"/>
      <c r="GP254" s="5"/>
      <c r="GQ254" s="4"/>
      <c r="GR254" s="6"/>
      <c r="GS254" s="4"/>
      <c r="GT254" s="6"/>
      <c r="GU254" s="5"/>
      <c r="GV254" s="5"/>
      <c r="GW254" s="4"/>
      <c r="GX254" s="6"/>
      <c r="GY254" s="4"/>
      <c r="GZ254" s="6"/>
      <c r="HA254" s="5"/>
      <c r="HB254" s="5"/>
      <c r="HC254" s="4"/>
      <c r="HD254" s="6"/>
      <c r="HE254" s="4"/>
      <c r="HF254" s="6"/>
      <c r="HG254" s="5"/>
      <c r="HH254" s="5"/>
      <c r="HI254" s="4"/>
      <c r="HJ254" s="6"/>
      <c r="HK254" s="4"/>
      <c r="HL254" s="6"/>
      <c r="HM254" s="5"/>
      <c r="HN254" s="5"/>
      <c r="HO254" s="4"/>
      <c r="HP254" s="6"/>
      <c r="HQ254" s="4"/>
      <c r="HR254" s="6"/>
      <c r="HS254" s="5"/>
      <c r="HT254" s="5"/>
      <c r="HU254" s="4"/>
      <c r="HV254" s="6"/>
      <c r="HW254" s="4"/>
      <c r="HX254" s="6"/>
      <c r="HY254" s="5"/>
      <c r="HZ254" s="5"/>
      <c r="IA254" s="4"/>
      <c r="IB254" s="6"/>
      <c r="IC254" s="4"/>
      <c r="ID254" s="6"/>
      <c r="IE254" s="5"/>
      <c r="IF254" s="5"/>
      <c r="IG254" s="4"/>
      <c r="IH254" s="6"/>
      <c r="II254" s="4"/>
      <c r="IJ254" s="6"/>
      <c r="IK254" s="5"/>
      <c r="IL254" s="5"/>
      <c r="IM254" s="4"/>
      <c r="IN254" s="6"/>
      <c r="IO254" s="4"/>
      <c r="IP254" s="6"/>
      <c r="IQ254" s="5"/>
      <c r="IR254" s="5"/>
      <c r="IS254" s="4"/>
      <c r="IT254" s="6"/>
      <c r="IU254" s="4"/>
      <c r="IV254" s="6"/>
      <c r="IW254" s="5"/>
      <c r="IX254" s="5"/>
      <c r="IY254" s="4"/>
      <c r="IZ254" s="6"/>
      <c r="JA254" s="4"/>
      <c r="JB254" s="6"/>
      <c r="JC254" s="5"/>
      <c r="JD254" s="5"/>
      <c r="JE254" s="4"/>
      <c r="JF254" s="6"/>
      <c r="JG254" s="4"/>
      <c r="JH254" s="6"/>
      <c r="JI254" s="5"/>
      <c r="JJ254" s="5"/>
      <c r="JK254" s="4"/>
      <c r="JL254" s="6"/>
      <c r="JM254" s="4"/>
      <c r="JN254" s="6"/>
      <c r="JO254" s="5"/>
      <c r="JP254" s="5"/>
      <c r="JQ254" s="4"/>
      <c r="JR254" s="6"/>
      <c r="JS254" s="4"/>
      <c r="JT254" s="6"/>
      <c r="JU254" s="5"/>
      <c r="JV254" s="5"/>
      <c r="JW254" s="4"/>
      <c r="JX254" s="6"/>
      <c r="JY254" s="4"/>
      <c r="JZ254" s="6"/>
      <c r="KA254" s="5"/>
      <c r="KB254" s="5"/>
      <c r="KC254" s="4"/>
      <c r="KD254" s="6"/>
      <c r="KE254" s="4"/>
      <c r="KF254" s="6"/>
      <c r="KG254" s="5"/>
      <c r="KH254" s="5"/>
      <c r="KI254" s="4"/>
      <c r="KJ254" s="6"/>
      <c r="KK254" s="4"/>
      <c r="KL254" s="6"/>
      <c r="KM254" s="5"/>
      <c r="KN254" s="5"/>
    </row>
    <row r="255">
      <c r="A255" s="3" t="s">
        <v>85</v>
      </c>
      <c r="B255" s="3" t="s">
        <v>86</v>
      </c>
      <c r="C255" s="3" t="s">
        <v>449</v>
      </c>
      <c r="D255" s="3" t="s">
        <v>450</v>
      </c>
      <c r="E255" s="3" t="s">
        <v>138</v>
      </c>
      <c r="F255" s="3" t="s">
        <v>139</v>
      </c>
      <c r="G255" s="3" t="s">
        <v>140</v>
      </c>
      <c r="H255" s="3" t="s">
        <v>165</v>
      </c>
      <c r="I255" s="3" t="s">
        <v>1343</v>
      </c>
      <c r="J255" s="3" t="s">
        <v>1337</v>
      </c>
      <c r="K255" s="4">
        <v>783</v>
      </c>
      <c r="L255" s="4">
        <f>=ROUNDDOWN(41.2105263157895,0)</f>
      </c>
      <c r="M255" s="4"/>
      <c r="N255" s="5">
        <v>1</v>
      </c>
      <c r="O255" s="4"/>
      <c r="P255" s="4">
        <f>=ROUNDDOWN({0},0)</f>
      </c>
      <c r="Q255" s="4"/>
      <c r="R255" s="5"/>
      <c r="S255" s="4">
        <v>16</v>
      </c>
      <c r="T255" s="6">
        <v>1040.49</v>
      </c>
      <c r="U255" s="4"/>
      <c r="V255" s="6"/>
      <c r="W255" s="5"/>
      <c r="X255" s="5"/>
      <c r="Y255" s="4">
        <v>6</v>
      </c>
      <c r="Z255" s="6">
        <v>385.18</v>
      </c>
      <c r="AA255" s="4"/>
      <c r="AB255" s="6"/>
      <c r="AC255" s="5"/>
      <c r="AD255" s="5"/>
      <c r="AE255" s="4">
        <v>1</v>
      </c>
      <c r="AF255" s="6">
        <v>70.13</v>
      </c>
      <c r="AG255" s="4"/>
      <c r="AH255" s="6"/>
      <c r="AI255" s="5"/>
      <c r="AJ255" s="5"/>
      <c r="AK255" s="4"/>
      <c r="AL255" s="6"/>
      <c r="AM255" s="4"/>
      <c r="AN255" s="6"/>
      <c r="AO255" s="5"/>
      <c r="AP255" s="5"/>
      <c r="AQ255" s="4">
        <v>2</v>
      </c>
      <c r="AR255" s="6">
        <v>129.58</v>
      </c>
      <c r="AS255" s="4"/>
      <c r="AT255" s="6"/>
      <c r="AU255" s="5"/>
      <c r="AV255" s="5"/>
      <c r="AW255" s="4">
        <v>5</v>
      </c>
      <c r="AX255" s="6">
        <v>318.7</v>
      </c>
      <c r="AY255" s="4"/>
      <c r="AZ255" s="6"/>
      <c r="BA255" s="5"/>
      <c r="BB255" s="5"/>
      <c r="BC255" s="4"/>
      <c r="BD255" s="6"/>
      <c r="BE255" s="4"/>
      <c r="BF255" s="6"/>
      <c r="BG255" s="5"/>
      <c r="BH255" s="5"/>
      <c r="BI255" s="4">
        <v>1</v>
      </c>
      <c r="BJ255" s="6">
        <v>70.95</v>
      </c>
      <c r="BK255" s="4"/>
      <c r="BL255" s="6"/>
      <c r="BM255" s="5"/>
      <c r="BN255" s="5"/>
      <c r="BO255" s="4"/>
      <c r="BP255" s="6"/>
      <c r="BQ255" s="4"/>
      <c r="BR255" s="6"/>
      <c r="BS255" s="5"/>
      <c r="BT255" s="5"/>
      <c r="BU255" s="4">
        <v>1</v>
      </c>
      <c r="BV255" s="6">
        <v>65.95</v>
      </c>
      <c r="BW255" s="4"/>
      <c r="BX255" s="6"/>
      <c r="BY255" s="5"/>
      <c r="BZ255" s="5"/>
      <c r="CA255" s="4"/>
      <c r="CB255" s="6"/>
      <c r="CC255" s="4"/>
      <c r="CD255" s="6"/>
      <c r="CE255" s="5"/>
      <c r="CF255" s="5"/>
      <c r="CG255" s="4"/>
      <c r="CH255" s="6"/>
      <c r="CI255" s="4"/>
      <c r="CJ255" s="6"/>
      <c r="CK255" s="5"/>
      <c r="CL255" s="5"/>
      <c r="CM255" s="4"/>
      <c r="CN255" s="6"/>
      <c r="CO255" s="4"/>
      <c r="CP255" s="6"/>
      <c r="CQ255" s="5"/>
      <c r="CR255" s="5"/>
      <c r="CS255" s="4"/>
      <c r="CT255" s="6"/>
      <c r="CU255" s="4"/>
      <c r="CV255" s="6"/>
      <c r="CW255" s="5"/>
      <c r="CX255" s="5"/>
      <c r="CY255" s="4"/>
      <c r="CZ255" s="6"/>
      <c r="DA255" s="4"/>
      <c r="DB255" s="6"/>
      <c r="DC255" s="5"/>
      <c r="DD255" s="5"/>
      <c r="DE255" s="4"/>
      <c r="DF255" s="6"/>
      <c r="DG255" s="4"/>
      <c r="DH255" s="6"/>
      <c r="DI255" s="5"/>
      <c r="DJ255" s="5"/>
      <c r="DK255" s="4"/>
      <c r="DL255" s="6"/>
      <c r="DM255" s="4"/>
      <c r="DN255" s="6"/>
      <c r="DO255" s="5"/>
      <c r="DP255" s="5"/>
      <c r="DQ255" s="4"/>
      <c r="DR255" s="6"/>
      <c r="DS255" s="4"/>
      <c r="DT255" s="6"/>
      <c r="DU255" s="5"/>
      <c r="DV255" s="5"/>
      <c r="DW255" s="4"/>
      <c r="DX255" s="6"/>
      <c r="DY255" s="4"/>
      <c r="DZ255" s="6"/>
      <c r="EA255" s="5"/>
      <c r="EB255" s="5"/>
      <c r="EC255" s="4"/>
      <c r="ED255" s="6"/>
      <c r="EE255" s="4"/>
      <c r="EF255" s="6"/>
      <c r="EG255" s="5"/>
      <c r="EH255" s="5"/>
      <c r="EI255" s="4"/>
      <c r="EJ255" s="6"/>
      <c r="EK255" s="4"/>
      <c r="EL255" s="6"/>
      <c r="EM255" s="5"/>
      <c r="EN255" s="5"/>
      <c r="EO255" s="4"/>
      <c r="EP255" s="6"/>
      <c r="EQ255" s="4"/>
      <c r="ER255" s="6"/>
      <c r="ES255" s="5"/>
      <c r="ET255" s="5"/>
      <c r="EU255" s="4"/>
      <c r="EV255" s="6"/>
      <c r="EW255" s="4"/>
      <c r="EX255" s="6"/>
      <c r="EY255" s="5"/>
      <c r="EZ255" s="5"/>
      <c r="FA255" s="4"/>
      <c r="FB255" s="6"/>
      <c r="FC255" s="4"/>
      <c r="FD255" s="6"/>
      <c r="FE255" s="5"/>
      <c r="FF255" s="5"/>
      <c r="FG255" s="4"/>
      <c r="FH255" s="6"/>
      <c r="FI255" s="4"/>
      <c r="FJ255" s="6"/>
      <c r="FK255" s="5"/>
      <c r="FL255" s="5"/>
      <c r="FM255" s="4"/>
      <c r="FN255" s="6"/>
      <c r="FO255" s="4"/>
      <c r="FP255" s="6"/>
      <c r="FQ255" s="5"/>
      <c r="FR255" s="5"/>
      <c r="FS255" s="4"/>
      <c r="FT255" s="6"/>
      <c r="FU255" s="4"/>
      <c r="FV255" s="6"/>
      <c r="FW255" s="5"/>
      <c r="FX255" s="5"/>
      <c r="FY255" s="4"/>
      <c r="FZ255" s="6"/>
      <c r="GA255" s="4"/>
      <c r="GB255" s="6"/>
      <c r="GC255" s="5"/>
      <c r="GD255" s="5"/>
      <c r="GE255" s="4"/>
      <c r="GF255" s="6"/>
      <c r="GG255" s="4"/>
      <c r="GH255" s="6"/>
      <c r="GI255" s="5"/>
      <c r="GJ255" s="5"/>
      <c r="GK255" s="4"/>
      <c r="GL255" s="6"/>
      <c r="GM255" s="4"/>
      <c r="GN255" s="6"/>
      <c r="GO255" s="5"/>
      <c r="GP255" s="5"/>
      <c r="GQ255" s="4"/>
      <c r="GR255" s="6"/>
      <c r="GS255" s="4"/>
      <c r="GT255" s="6"/>
      <c r="GU255" s="5"/>
      <c r="GV255" s="5"/>
      <c r="GW255" s="4"/>
      <c r="GX255" s="6"/>
      <c r="GY255" s="4"/>
      <c r="GZ255" s="6"/>
      <c r="HA255" s="5"/>
      <c r="HB255" s="5"/>
      <c r="HC255" s="4"/>
      <c r="HD255" s="6"/>
      <c r="HE255" s="4"/>
      <c r="HF255" s="6"/>
      <c r="HG255" s="5"/>
      <c r="HH255" s="5"/>
      <c r="HI255" s="4"/>
      <c r="HJ255" s="6"/>
      <c r="HK255" s="4"/>
      <c r="HL255" s="6"/>
      <c r="HM255" s="5"/>
      <c r="HN255" s="5"/>
      <c r="HO255" s="4"/>
      <c r="HP255" s="6"/>
      <c r="HQ255" s="4"/>
      <c r="HR255" s="6"/>
      <c r="HS255" s="5"/>
      <c r="HT255" s="5"/>
      <c r="HU255" s="4"/>
      <c r="HV255" s="6"/>
      <c r="HW255" s="4"/>
      <c r="HX255" s="6"/>
      <c r="HY255" s="5"/>
      <c r="HZ255" s="5"/>
      <c r="IA255" s="4"/>
      <c r="IB255" s="6"/>
      <c r="IC255" s="4"/>
      <c r="ID255" s="6"/>
      <c r="IE255" s="5"/>
      <c r="IF255" s="5"/>
      <c r="IG255" s="4"/>
      <c r="IH255" s="6"/>
      <c r="II255" s="4"/>
      <c r="IJ255" s="6"/>
      <c r="IK255" s="5"/>
      <c r="IL255" s="5"/>
      <c r="IM255" s="4"/>
      <c r="IN255" s="6"/>
      <c r="IO255" s="4"/>
      <c r="IP255" s="6"/>
      <c r="IQ255" s="5"/>
      <c r="IR255" s="5"/>
      <c r="IS255" s="4"/>
      <c r="IT255" s="6"/>
      <c r="IU255" s="4"/>
      <c r="IV255" s="6"/>
      <c r="IW255" s="5"/>
      <c r="IX255" s="5"/>
      <c r="IY255" s="4"/>
      <c r="IZ255" s="6"/>
      <c r="JA255" s="4"/>
      <c r="JB255" s="6"/>
      <c r="JC255" s="5"/>
      <c r="JD255" s="5"/>
      <c r="JE255" s="4"/>
      <c r="JF255" s="6"/>
      <c r="JG255" s="4"/>
      <c r="JH255" s="6"/>
      <c r="JI255" s="5"/>
      <c r="JJ255" s="5"/>
      <c r="JK255" s="4"/>
      <c r="JL255" s="6"/>
      <c r="JM255" s="4"/>
      <c r="JN255" s="6"/>
      <c r="JO255" s="5"/>
      <c r="JP255" s="5"/>
      <c r="JQ255" s="4"/>
      <c r="JR255" s="6"/>
      <c r="JS255" s="4"/>
      <c r="JT255" s="6"/>
      <c r="JU255" s="5"/>
      <c r="JV255" s="5"/>
      <c r="JW255" s="4"/>
      <c r="JX255" s="6"/>
      <c r="JY255" s="4"/>
      <c r="JZ255" s="6"/>
      <c r="KA255" s="5"/>
      <c r="KB255" s="5"/>
      <c r="KC255" s="4"/>
      <c r="KD255" s="6"/>
      <c r="KE255" s="4"/>
      <c r="KF255" s="6"/>
      <c r="KG255" s="5"/>
      <c r="KH255" s="5"/>
      <c r="KI255" s="4"/>
      <c r="KJ255" s="6"/>
      <c r="KK255" s="4"/>
      <c r="KL255" s="6"/>
      <c r="KM255" s="5"/>
      <c r="KN255" s="5"/>
    </row>
    <row r="256">
      <c r="A256" s="3" t="s">
        <v>85</v>
      </c>
      <c r="B256" s="3" t="s">
        <v>86</v>
      </c>
      <c r="C256" s="3" t="s">
        <v>449</v>
      </c>
      <c r="D256" s="3" t="s">
        <v>450</v>
      </c>
      <c r="E256" s="3" t="s">
        <v>138</v>
      </c>
      <c r="F256" s="3" t="s">
        <v>139</v>
      </c>
      <c r="G256" s="3" t="s">
        <v>140</v>
      </c>
      <c r="H256" s="3" t="s">
        <v>165</v>
      </c>
      <c r="I256" s="3" t="s">
        <v>1335</v>
      </c>
      <c r="J256" s="3" t="s">
        <v>1319</v>
      </c>
      <c r="K256" s="4">
        <v>701</v>
      </c>
      <c r="L256" s="4">
        <f>=ROUNDDOWN(43.8125,0)</f>
      </c>
      <c r="M256" s="4"/>
      <c r="N256" s="5">
        <v>1</v>
      </c>
      <c r="O256" s="4"/>
      <c r="P256" s="4">
        <f>=ROUNDDOWN({0},0)</f>
      </c>
      <c r="Q256" s="4"/>
      <c r="R256" s="5"/>
      <c r="S256" s="4">
        <v>13</v>
      </c>
      <c r="T256" s="6">
        <v>862.7</v>
      </c>
      <c r="U256" s="4"/>
      <c r="V256" s="6"/>
      <c r="W256" s="5"/>
      <c r="X256" s="5"/>
      <c r="Y256" s="4">
        <v>1</v>
      </c>
      <c r="Z256" s="6">
        <v>65.1</v>
      </c>
      <c r="AA256" s="4"/>
      <c r="AB256" s="6"/>
      <c r="AC256" s="5"/>
      <c r="AD256" s="5"/>
      <c r="AE256" s="4">
        <v>1</v>
      </c>
      <c r="AF256" s="6">
        <v>70.13</v>
      </c>
      <c r="AG256" s="4"/>
      <c r="AH256" s="6"/>
      <c r="AI256" s="5"/>
      <c r="AJ256" s="5"/>
      <c r="AK256" s="4"/>
      <c r="AL256" s="6"/>
      <c r="AM256" s="4"/>
      <c r="AN256" s="6"/>
      <c r="AO256" s="5"/>
      <c r="AP256" s="5"/>
      <c r="AQ256" s="4">
        <v>4</v>
      </c>
      <c r="AR256" s="6">
        <v>264.56</v>
      </c>
      <c r="AS256" s="4"/>
      <c r="AT256" s="6"/>
      <c r="AU256" s="5"/>
      <c r="AV256" s="5"/>
      <c r="AW256" s="4">
        <v>4</v>
      </c>
      <c r="AX256" s="6">
        <v>262.8</v>
      </c>
      <c r="AY256" s="4"/>
      <c r="AZ256" s="6"/>
      <c r="BA256" s="5"/>
      <c r="BB256" s="5"/>
      <c r="BC256" s="4"/>
      <c r="BD256" s="6"/>
      <c r="BE256" s="4"/>
      <c r="BF256" s="6"/>
      <c r="BG256" s="5"/>
      <c r="BH256" s="5"/>
      <c r="BI256" s="4"/>
      <c r="BJ256" s="6"/>
      <c r="BK256" s="4"/>
      <c r="BL256" s="6"/>
      <c r="BM256" s="5"/>
      <c r="BN256" s="5"/>
      <c r="BO256" s="4"/>
      <c r="BP256" s="6"/>
      <c r="BQ256" s="4"/>
      <c r="BR256" s="6"/>
      <c r="BS256" s="5"/>
      <c r="BT256" s="5"/>
      <c r="BU256" s="4">
        <v>1</v>
      </c>
      <c r="BV256" s="6">
        <v>70.95</v>
      </c>
      <c r="BW256" s="4"/>
      <c r="BX256" s="6"/>
      <c r="BY256" s="5"/>
      <c r="BZ256" s="5"/>
      <c r="CA256" s="4"/>
      <c r="CB256" s="6"/>
      <c r="CC256" s="4"/>
      <c r="CD256" s="6"/>
      <c r="CE256" s="5"/>
      <c r="CF256" s="5"/>
      <c r="CG256" s="4"/>
      <c r="CH256" s="6"/>
      <c r="CI256" s="4"/>
      <c r="CJ256" s="6"/>
      <c r="CK256" s="5"/>
      <c r="CL256" s="5"/>
      <c r="CM256" s="4"/>
      <c r="CN256" s="6"/>
      <c r="CO256" s="4"/>
      <c r="CP256" s="6"/>
      <c r="CQ256" s="5"/>
      <c r="CR256" s="5"/>
      <c r="CS256" s="4">
        <v>2</v>
      </c>
      <c r="CT256" s="6">
        <v>129.16</v>
      </c>
      <c r="CU256" s="4"/>
      <c r="CV256" s="6"/>
      <c r="CW256" s="5"/>
      <c r="CX256" s="5"/>
      <c r="CY256" s="4"/>
      <c r="CZ256" s="6"/>
      <c r="DA256" s="4"/>
      <c r="DB256" s="6"/>
      <c r="DC256" s="5"/>
      <c r="DD256" s="5"/>
      <c r="DE256" s="4"/>
      <c r="DF256" s="6"/>
      <c r="DG256" s="4"/>
      <c r="DH256" s="6"/>
      <c r="DI256" s="5"/>
      <c r="DJ256" s="5"/>
      <c r="DK256" s="4"/>
      <c r="DL256" s="6"/>
      <c r="DM256" s="4"/>
      <c r="DN256" s="6"/>
      <c r="DO256" s="5"/>
      <c r="DP256" s="5"/>
      <c r="DQ256" s="4"/>
      <c r="DR256" s="6"/>
      <c r="DS256" s="4"/>
      <c r="DT256" s="6"/>
      <c r="DU256" s="5"/>
      <c r="DV256" s="5"/>
      <c r="DW256" s="4"/>
      <c r="DX256" s="6"/>
      <c r="DY256" s="4"/>
      <c r="DZ256" s="6"/>
      <c r="EA256" s="5"/>
      <c r="EB256" s="5"/>
      <c r="EC256" s="4"/>
      <c r="ED256" s="6"/>
      <c r="EE256" s="4"/>
      <c r="EF256" s="6"/>
      <c r="EG256" s="5"/>
      <c r="EH256" s="5"/>
      <c r="EI256" s="4"/>
      <c r="EJ256" s="6"/>
      <c r="EK256" s="4"/>
      <c r="EL256" s="6"/>
      <c r="EM256" s="5"/>
      <c r="EN256" s="5"/>
      <c r="EO256" s="4"/>
      <c r="EP256" s="6"/>
      <c r="EQ256" s="4"/>
      <c r="ER256" s="6"/>
      <c r="ES256" s="5"/>
      <c r="ET256" s="5"/>
      <c r="EU256" s="4"/>
      <c r="EV256" s="6"/>
      <c r="EW256" s="4"/>
      <c r="EX256" s="6"/>
      <c r="EY256" s="5"/>
      <c r="EZ256" s="5"/>
      <c r="FA256" s="4"/>
      <c r="FB256" s="6"/>
      <c r="FC256" s="4"/>
      <c r="FD256" s="6"/>
      <c r="FE256" s="5"/>
      <c r="FF256" s="5"/>
      <c r="FG256" s="4"/>
      <c r="FH256" s="6"/>
      <c r="FI256" s="4"/>
      <c r="FJ256" s="6"/>
      <c r="FK256" s="5"/>
      <c r="FL256" s="5"/>
      <c r="FM256" s="4"/>
      <c r="FN256" s="6"/>
      <c r="FO256" s="4"/>
      <c r="FP256" s="6"/>
      <c r="FQ256" s="5"/>
      <c r="FR256" s="5"/>
      <c r="FS256" s="4"/>
      <c r="FT256" s="6"/>
      <c r="FU256" s="4"/>
      <c r="FV256" s="6"/>
      <c r="FW256" s="5"/>
      <c r="FX256" s="5"/>
      <c r="FY256" s="4"/>
      <c r="FZ256" s="6"/>
      <c r="GA256" s="4"/>
      <c r="GB256" s="6"/>
      <c r="GC256" s="5"/>
      <c r="GD256" s="5"/>
      <c r="GE256" s="4"/>
      <c r="GF256" s="6"/>
      <c r="GG256" s="4"/>
      <c r="GH256" s="6"/>
      <c r="GI256" s="5"/>
      <c r="GJ256" s="5"/>
      <c r="GK256" s="4"/>
      <c r="GL256" s="6"/>
      <c r="GM256" s="4"/>
      <c r="GN256" s="6"/>
      <c r="GO256" s="5"/>
      <c r="GP256" s="5"/>
      <c r="GQ256" s="4"/>
      <c r="GR256" s="6"/>
      <c r="GS256" s="4"/>
      <c r="GT256" s="6"/>
      <c r="GU256" s="5"/>
      <c r="GV256" s="5"/>
      <c r="GW256" s="4"/>
      <c r="GX256" s="6"/>
      <c r="GY256" s="4"/>
      <c r="GZ256" s="6"/>
      <c r="HA256" s="5"/>
      <c r="HB256" s="5"/>
      <c r="HC256" s="4"/>
      <c r="HD256" s="6"/>
      <c r="HE256" s="4"/>
      <c r="HF256" s="6"/>
      <c r="HG256" s="5"/>
      <c r="HH256" s="5"/>
      <c r="HI256" s="4"/>
      <c r="HJ256" s="6"/>
      <c r="HK256" s="4"/>
      <c r="HL256" s="6"/>
      <c r="HM256" s="5"/>
      <c r="HN256" s="5"/>
      <c r="HO256" s="4"/>
      <c r="HP256" s="6"/>
      <c r="HQ256" s="4"/>
      <c r="HR256" s="6"/>
      <c r="HS256" s="5"/>
      <c r="HT256" s="5"/>
      <c r="HU256" s="4"/>
      <c r="HV256" s="6"/>
      <c r="HW256" s="4"/>
      <c r="HX256" s="6"/>
      <c r="HY256" s="5"/>
      <c r="HZ256" s="5"/>
      <c r="IA256" s="4"/>
      <c r="IB256" s="6"/>
      <c r="IC256" s="4"/>
      <c r="ID256" s="6"/>
      <c r="IE256" s="5"/>
      <c r="IF256" s="5"/>
      <c r="IG256" s="4"/>
      <c r="IH256" s="6"/>
      <c r="II256" s="4"/>
      <c r="IJ256" s="6"/>
      <c r="IK256" s="5"/>
      <c r="IL256" s="5"/>
      <c r="IM256" s="4"/>
      <c r="IN256" s="6"/>
      <c r="IO256" s="4"/>
      <c r="IP256" s="6"/>
      <c r="IQ256" s="5"/>
      <c r="IR256" s="5"/>
      <c r="IS256" s="4"/>
      <c r="IT256" s="6"/>
      <c r="IU256" s="4"/>
      <c r="IV256" s="6"/>
      <c r="IW256" s="5"/>
      <c r="IX256" s="5"/>
      <c r="IY256" s="4"/>
      <c r="IZ256" s="6"/>
      <c r="JA256" s="4"/>
      <c r="JB256" s="6"/>
      <c r="JC256" s="5"/>
      <c r="JD256" s="5"/>
      <c r="JE256" s="4"/>
      <c r="JF256" s="6"/>
      <c r="JG256" s="4"/>
      <c r="JH256" s="6"/>
      <c r="JI256" s="5"/>
      <c r="JJ256" s="5"/>
      <c r="JK256" s="4"/>
      <c r="JL256" s="6"/>
      <c r="JM256" s="4"/>
      <c r="JN256" s="6"/>
      <c r="JO256" s="5"/>
      <c r="JP256" s="5"/>
      <c r="JQ256" s="4"/>
      <c r="JR256" s="6"/>
      <c r="JS256" s="4"/>
      <c r="JT256" s="6"/>
      <c r="JU256" s="5"/>
      <c r="JV256" s="5"/>
      <c r="JW256" s="4"/>
      <c r="JX256" s="6"/>
      <c r="JY256" s="4"/>
      <c r="JZ256" s="6"/>
      <c r="KA256" s="5"/>
      <c r="KB256" s="5"/>
      <c r="KC256" s="4"/>
      <c r="KD256" s="6"/>
      <c r="KE256" s="4"/>
      <c r="KF256" s="6"/>
      <c r="KG256" s="5"/>
      <c r="KH256" s="5"/>
      <c r="KI256" s="4"/>
      <c r="KJ256" s="6"/>
      <c r="KK256" s="4"/>
      <c r="KL256" s="6"/>
      <c r="KM256" s="5"/>
      <c r="KN256" s="5"/>
    </row>
    <row r="257">
      <c r="A257" s="3" t="s">
        <v>85</v>
      </c>
      <c r="B257" s="3" t="s">
        <v>86</v>
      </c>
      <c r="C257" s="3" t="s">
        <v>449</v>
      </c>
      <c r="D257" s="3" t="s">
        <v>450</v>
      </c>
      <c r="E257" s="3" t="s">
        <v>455</v>
      </c>
      <c r="F257" s="3" t="s">
        <v>456</v>
      </c>
      <c r="G257" s="3" t="s">
        <v>457</v>
      </c>
      <c r="H257" s="3" t="s">
        <v>129</v>
      </c>
      <c r="I257" s="3" t="s">
        <v>1382</v>
      </c>
      <c r="J257" s="3" t="s">
        <v>1319</v>
      </c>
      <c r="K257" s="4">
        <v>103</v>
      </c>
      <c r="L257" s="4">
        <f>=ROUNDDOWN(1.90740740740741,0)</f>
      </c>
      <c r="M257" s="4">
        <v>1480</v>
      </c>
      <c r="N257" s="5">
        <v>1</v>
      </c>
      <c r="O257" s="4"/>
      <c r="P257" s="4">
        <f>=ROUNDDOWN({0},0)</f>
      </c>
      <c r="Q257" s="4"/>
      <c r="R257" s="5"/>
      <c r="S257" s="4">
        <v>133</v>
      </c>
      <c r="T257" s="6">
        <v>5579.41</v>
      </c>
      <c r="U257" s="4"/>
      <c r="V257" s="6"/>
      <c r="W257" s="5"/>
      <c r="X257" s="5"/>
      <c r="Y257" s="4">
        <v>33</v>
      </c>
      <c r="Z257" s="6">
        <v>1242.74</v>
      </c>
      <c r="AA257" s="4"/>
      <c r="AB257" s="6"/>
      <c r="AC257" s="5"/>
      <c r="AD257" s="5"/>
      <c r="AE257" s="4"/>
      <c r="AF257" s="6"/>
      <c r="AG257" s="4"/>
      <c r="AH257" s="6"/>
      <c r="AI257" s="5"/>
      <c r="AJ257" s="5"/>
      <c r="AK257" s="4">
        <v>8</v>
      </c>
      <c r="AL257" s="6">
        <v>352.56</v>
      </c>
      <c r="AM257" s="4"/>
      <c r="AN257" s="6"/>
      <c r="AO257" s="5"/>
      <c r="AP257" s="5"/>
      <c r="AQ257" s="4">
        <v>2</v>
      </c>
      <c r="AR257" s="6">
        <v>78.27</v>
      </c>
      <c r="AS257" s="4"/>
      <c r="AT257" s="6"/>
      <c r="AU257" s="5"/>
      <c r="AV257" s="5"/>
      <c r="AW257" s="4">
        <v>10</v>
      </c>
      <c r="AX257" s="6">
        <v>417.84</v>
      </c>
      <c r="AY257" s="4"/>
      <c r="AZ257" s="6"/>
      <c r="BA257" s="5"/>
      <c r="BB257" s="5"/>
      <c r="BC257" s="4"/>
      <c r="BD257" s="6"/>
      <c r="BE257" s="4"/>
      <c r="BF257" s="6"/>
      <c r="BG257" s="5"/>
      <c r="BH257" s="5"/>
      <c r="BI257" s="4"/>
      <c r="BJ257" s="6"/>
      <c r="BK257" s="4"/>
      <c r="BL257" s="6"/>
      <c r="BM257" s="5"/>
      <c r="BN257" s="5"/>
      <c r="BO257" s="4">
        <v>80</v>
      </c>
      <c r="BP257" s="6">
        <v>3488</v>
      </c>
      <c r="BQ257" s="4"/>
      <c r="BR257" s="6"/>
      <c r="BS257" s="5"/>
      <c r="BT257" s="5"/>
      <c r="BU257" s="4"/>
      <c r="BV257" s="6"/>
      <c r="BW257" s="4"/>
      <c r="BX257" s="6"/>
      <c r="BY257" s="5"/>
      <c r="BZ257" s="5"/>
      <c r="CA257" s="4"/>
      <c r="CB257" s="6"/>
      <c r="CC257" s="4"/>
      <c r="CD257" s="6"/>
      <c r="CE257" s="5"/>
      <c r="CF257" s="5"/>
      <c r="CG257" s="4"/>
      <c r="CH257" s="6"/>
      <c r="CI257" s="4"/>
      <c r="CJ257" s="6"/>
      <c r="CK257" s="5"/>
      <c r="CL257" s="5"/>
      <c r="CM257" s="4"/>
      <c r="CN257" s="6"/>
      <c r="CO257" s="4"/>
      <c r="CP257" s="6"/>
      <c r="CQ257" s="5"/>
      <c r="CR257" s="5"/>
      <c r="CS257" s="4"/>
      <c r="CT257" s="6"/>
      <c r="CU257" s="4"/>
      <c r="CV257" s="6"/>
      <c r="CW257" s="5"/>
      <c r="CX257" s="5"/>
      <c r="CY257" s="4"/>
      <c r="CZ257" s="6"/>
      <c r="DA257" s="4"/>
      <c r="DB257" s="6"/>
      <c r="DC257" s="5"/>
      <c r="DD257" s="5"/>
      <c r="DE257" s="4"/>
      <c r="DF257" s="6"/>
      <c r="DG257" s="4"/>
      <c r="DH257" s="6"/>
      <c r="DI257" s="5"/>
      <c r="DJ257" s="5"/>
      <c r="DK257" s="4"/>
      <c r="DL257" s="6"/>
      <c r="DM257" s="4"/>
      <c r="DN257" s="6"/>
      <c r="DO257" s="5"/>
      <c r="DP257" s="5"/>
      <c r="DQ257" s="4"/>
      <c r="DR257" s="6"/>
      <c r="DS257" s="4"/>
      <c r="DT257" s="6"/>
      <c r="DU257" s="5"/>
      <c r="DV257" s="5"/>
      <c r="DW257" s="4"/>
      <c r="DX257" s="6"/>
      <c r="DY257" s="4"/>
      <c r="DZ257" s="6"/>
      <c r="EA257" s="5"/>
      <c r="EB257" s="5"/>
      <c r="EC257" s="4"/>
      <c r="ED257" s="6"/>
      <c r="EE257" s="4"/>
      <c r="EF257" s="6"/>
      <c r="EG257" s="5"/>
      <c r="EH257" s="5"/>
      <c r="EI257" s="4"/>
      <c r="EJ257" s="6"/>
      <c r="EK257" s="4"/>
      <c r="EL257" s="6"/>
      <c r="EM257" s="5"/>
      <c r="EN257" s="5"/>
      <c r="EO257" s="4"/>
      <c r="EP257" s="6"/>
      <c r="EQ257" s="4"/>
      <c r="ER257" s="6"/>
      <c r="ES257" s="5"/>
      <c r="ET257" s="5"/>
      <c r="EU257" s="4"/>
      <c r="EV257" s="6"/>
      <c r="EW257" s="4"/>
      <c r="EX257" s="6"/>
      <c r="EY257" s="5"/>
      <c r="EZ257" s="5"/>
      <c r="FA257" s="4"/>
      <c r="FB257" s="6"/>
      <c r="FC257" s="4"/>
      <c r="FD257" s="6"/>
      <c r="FE257" s="5"/>
      <c r="FF257" s="5"/>
      <c r="FG257" s="4"/>
      <c r="FH257" s="6"/>
      <c r="FI257" s="4"/>
      <c r="FJ257" s="6"/>
      <c r="FK257" s="5"/>
      <c r="FL257" s="5"/>
      <c r="FM257" s="4"/>
      <c r="FN257" s="6"/>
      <c r="FO257" s="4"/>
      <c r="FP257" s="6"/>
      <c r="FQ257" s="5"/>
      <c r="FR257" s="5"/>
      <c r="FS257" s="4"/>
      <c r="FT257" s="6"/>
      <c r="FU257" s="4"/>
      <c r="FV257" s="6"/>
      <c r="FW257" s="5"/>
      <c r="FX257" s="5"/>
      <c r="FY257" s="4"/>
      <c r="FZ257" s="6"/>
      <c r="GA257" s="4"/>
      <c r="GB257" s="6"/>
      <c r="GC257" s="5"/>
      <c r="GD257" s="5"/>
      <c r="GE257" s="4"/>
      <c r="GF257" s="6"/>
      <c r="GG257" s="4"/>
      <c r="GH257" s="6"/>
      <c r="GI257" s="5"/>
      <c r="GJ257" s="5"/>
      <c r="GK257" s="4"/>
      <c r="GL257" s="6"/>
      <c r="GM257" s="4"/>
      <c r="GN257" s="6"/>
      <c r="GO257" s="5"/>
      <c r="GP257" s="5"/>
      <c r="GQ257" s="4"/>
      <c r="GR257" s="6"/>
      <c r="GS257" s="4"/>
      <c r="GT257" s="6"/>
      <c r="GU257" s="5"/>
      <c r="GV257" s="5"/>
      <c r="GW257" s="4"/>
      <c r="GX257" s="6"/>
      <c r="GY257" s="4"/>
      <c r="GZ257" s="6"/>
      <c r="HA257" s="5"/>
      <c r="HB257" s="5"/>
      <c r="HC257" s="4"/>
      <c r="HD257" s="6"/>
      <c r="HE257" s="4"/>
      <c r="HF257" s="6"/>
      <c r="HG257" s="5"/>
      <c r="HH257" s="5"/>
      <c r="HI257" s="4"/>
      <c r="HJ257" s="6"/>
      <c r="HK257" s="4"/>
      <c r="HL257" s="6"/>
      <c r="HM257" s="5"/>
      <c r="HN257" s="5"/>
      <c r="HO257" s="4"/>
      <c r="HP257" s="6"/>
      <c r="HQ257" s="4"/>
      <c r="HR257" s="6"/>
      <c r="HS257" s="5"/>
      <c r="HT257" s="5"/>
      <c r="HU257" s="4"/>
      <c r="HV257" s="6"/>
      <c r="HW257" s="4"/>
      <c r="HX257" s="6"/>
      <c r="HY257" s="5"/>
      <c r="HZ257" s="5"/>
      <c r="IA257" s="4"/>
      <c r="IB257" s="6"/>
      <c r="IC257" s="4"/>
      <c r="ID257" s="6"/>
      <c r="IE257" s="5"/>
      <c r="IF257" s="5"/>
      <c r="IG257" s="4"/>
      <c r="IH257" s="6"/>
      <c r="II257" s="4"/>
      <c r="IJ257" s="6"/>
      <c r="IK257" s="5"/>
      <c r="IL257" s="5"/>
      <c r="IM257" s="4"/>
      <c r="IN257" s="6"/>
      <c r="IO257" s="4"/>
      <c r="IP257" s="6"/>
      <c r="IQ257" s="5"/>
      <c r="IR257" s="5"/>
      <c r="IS257" s="4"/>
      <c r="IT257" s="6"/>
      <c r="IU257" s="4"/>
      <c r="IV257" s="6"/>
      <c r="IW257" s="5"/>
      <c r="IX257" s="5"/>
      <c r="IY257" s="4"/>
      <c r="IZ257" s="6"/>
      <c r="JA257" s="4"/>
      <c r="JB257" s="6"/>
      <c r="JC257" s="5"/>
      <c r="JD257" s="5"/>
      <c r="JE257" s="4"/>
      <c r="JF257" s="6"/>
      <c r="JG257" s="4"/>
      <c r="JH257" s="6"/>
      <c r="JI257" s="5"/>
      <c r="JJ257" s="5"/>
      <c r="JK257" s="4"/>
      <c r="JL257" s="6"/>
      <c r="JM257" s="4"/>
      <c r="JN257" s="6"/>
      <c r="JO257" s="5"/>
      <c r="JP257" s="5"/>
      <c r="JQ257" s="4"/>
      <c r="JR257" s="6"/>
      <c r="JS257" s="4"/>
      <c r="JT257" s="6"/>
      <c r="JU257" s="5"/>
      <c r="JV257" s="5"/>
      <c r="JW257" s="4"/>
      <c r="JX257" s="6"/>
      <c r="JY257" s="4"/>
      <c r="JZ257" s="6"/>
      <c r="KA257" s="5"/>
      <c r="KB257" s="5"/>
      <c r="KC257" s="4"/>
      <c r="KD257" s="6"/>
      <c r="KE257" s="4"/>
      <c r="KF257" s="6"/>
      <c r="KG257" s="5"/>
      <c r="KH257" s="5"/>
      <c r="KI257" s="4"/>
      <c r="KJ257" s="6"/>
      <c r="KK257" s="4"/>
      <c r="KL257" s="6"/>
      <c r="KM257" s="5"/>
      <c r="KN257" s="5"/>
    </row>
    <row r="258">
      <c r="A258" s="3" t="s">
        <v>85</v>
      </c>
      <c r="B258" s="3" t="s">
        <v>86</v>
      </c>
      <c r="C258" s="3" t="s">
        <v>449</v>
      </c>
      <c r="D258" s="3" t="s">
        <v>450</v>
      </c>
      <c r="E258" s="3" t="s">
        <v>458</v>
      </c>
      <c r="F258" s="3" t="s">
        <v>459</v>
      </c>
      <c r="G258" s="3" t="s">
        <v>460</v>
      </c>
      <c r="H258" s="3" t="s">
        <v>129</v>
      </c>
      <c r="I258" s="3" t="s">
        <v>1311</v>
      </c>
      <c r="J258" s="3" t="s">
        <v>1309</v>
      </c>
      <c r="K258" s="4">
        <v>2724</v>
      </c>
      <c r="L258" s="4">
        <f>=ROUNDDOWN(71.1227154046997,0)</f>
      </c>
      <c r="M258" s="4"/>
      <c r="N258" s="5">
        <v>1</v>
      </c>
      <c r="O258" s="4"/>
      <c r="P258" s="4">
        <f>=ROUNDDOWN({0},0)</f>
      </c>
      <c r="Q258" s="4"/>
      <c r="R258" s="5"/>
      <c r="S258" s="4">
        <v>63</v>
      </c>
      <c r="T258" s="6">
        <v>3632.15</v>
      </c>
      <c r="U258" s="4"/>
      <c r="V258" s="6"/>
      <c r="W258" s="5"/>
      <c r="X258" s="5"/>
      <c r="Y258" s="4">
        <v>9</v>
      </c>
      <c r="Z258" s="6">
        <v>504.54</v>
      </c>
      <c r="AA258" s="4"/>
      <c r="AB258" s="6"/>
      <c r="AC258" s="5"/>
      <c r="AD258" s="5"/>
      <c r="AE258" s="4">
        <v>28</v>
      </c>
      <c r="AF258" s="6">
        <v>1510.9</v>
      </c>
      <c r="AG258" s="4"/>
      <c r="AH258" s="6"/>
      <c r="AI258" s="5"/>
      <c r="AJ258" s="5"/>
      <c r="AK258" s="4">
        <v>1</v>
      </c>
      <c r="AL258" s="6">
        <v>68.3</v>
      </c>
      <c r="AM258" s="4"/>
      <c r="AN258" s="6"/>
      <c r="AO258" s="5"/>
      <c r="AP258" s="5"/>
      <c r="AQ258" s="4">
        <v>11</v>
      </c>
      <c r="AR258" s="6">
        <v>665.49</v>
      </c>
      <c r="AS258" s="4"/>
      <c r="AT258" s="6"/>
      <c r="AU258" s="5"/>
      <c r="AV258" s="5"/>
      <c r="AW258" s="4">
        <v>4</v>
      </c>
      <c r="AX258" s="6">
        <v>234.82</v>
      </c>
      <c r="AY258" s="4"/>
      <c r="AZ258" s="6"/>
      <c r="BA258" s="5"/>
      <c r="BB258" s="5"/>
      <c r="BC258" s="4"/>
      <c r="BD258" s="6"/>
      <c r="BE258" s="4"/>
      <c r="BF258" s="6"/>
      <c r="BG258" s="5"/>
      <c r="BH258" s="5"/>
      <c r="BI258" s="4">
        <v>4</v>
      </c>
      <c r="BJ258" s="6">
        <v>260.16</v>
      </c>
      <c r="BK258" s="4"/>
      <c r="BL258" s="6"/>
      <c r="BM258" s="5"/>
      <c r="BN258" s="5"/>
      <c r="BO258" s="4">
        <v>3</v>
      </c>
      <c r="BP258" s="6">
        <v>191.91</v>
      </c>
      <c r="BQ258" s="4"/>
      <c r="BR258" s="6"/>
      <c r="BS258" s="5"/>
      <c r="BT258" s="5"/>
      <c r="BU258" s="4"/>
      <c r="BV258" s="6"/>
      <c r="BW258" s="4"/>
      <c r="BX258" s="6"/>
      <c r="BY258" s="5"/>
      <c r="BZ258" s="5"/>
      <c r="CA258" s="4"/>
      <c r="CB258" s="6"/>
      <c r="CC258" s="4"/>
      <c r="CD258" s="6"/>
      <c r="CE258" s="5"/>
      <c r="CF258" s="5"/>
      <c r="CG258" s="4"/>
      <c r="CH258" s="6"/>
      <c r="CI258" s="4"/>
      <c r="CJ258" s="6"/>
      <c r="CK258" s="5"/>
      <c r="CL258" s="5"/>
      <c r="CM258" s="4"/>
      <c r="CN258" s="6"/>
      <c r="CO258" s="4"/>
      <c r="CP258" s="6"/>
      <c r="CQ258" s="5"/>
      <c r="CR258" s="5"/>
      <c r="CS258" s="4">
        <v>1</v>
      </c>
      <c r="CT258" s="6">
        <v>58.71</v>
      </c>
      <c r="CU258" s="4"/>
      <c r="CV258" s="6"/>
      <c r="CW258" s="5"/>
      <c r="CX258" s="5"/>
      <c r="CY258" s="4"/>
      <c r="CZ258" s="6"/>
      <c r="DA258" s="4"/>
      <c r="DB258" s="6"/>
      <c r="DC258" s="5"/>
      <c r="DD258" s="5"/>
      <c r="DE258" s="4"/>
      <c r="DF258" s="6"/>
      <c r="DG258" s="4"/>
      <c r="DH258" s="6"/>
      <c r="DI258" s="5"/>
      <c r="DJ258" s="5"/>
      <c r="DK258" s="4"/>
      <c r="DL258" s="6"/>
      <c r="DM258" s="4"/>
      <c r="DN258" s="6"/>
      <c r="DO258" s="5"/>
      <c r="DP258" s="5"/>
      <c r="DQ258" s="4"/>
      <c r="DR258" s="6"/>
      <c r="DS258" s="4"/>
      <c r="DT258" s="6"/>
      <c r="DU258" s="5"/>
      <c r="DV258" s="5"/>
      <c r="DW258" s="4"/>
      <c r="DX258" s="6"/>
      <c r="DY258" s="4"/>
      <c r="DZ258" s="6"/>
      <c r="EA258" s="5"/>
      <c r="EB258" s="5"/>
      <c r="EC258" s="4">
        <v>1</v>
      </c>
      <c r="ED258" s="6">
        <v>69.29</v>
      </c>
      <c r="EE258" s="4"/>
      <c r="EF258" s="6"/>
      <c r="EG258" s="5"/>
      <c r="EH258" s="5"/>
      <c r="EI258" s="4"/>
      <c r="EJ258" s="6"/>
      <c r="EK258" s="4"/>
      <c r="EL258" s="6"/>
      <c r="EM258" s="5"/>
      <c r="EN258" s="5"/>
      <c r="EO258" s="4"/>
      <c r="EP258" s="6"/>
      <c r="EQ258" s="4"/>
      <c r="ER258" s="6"/>
      <c r="ES258" s="5"/>
      <c r="ET258" s="5"/>
      <c r="EU258" s="4"/>
      <c r="EV258" s="6"/>
      <c r="EW258" s="4"/>
      <c r="EX258" s="6"/>
      <c r="EY258" s="5"/>
      <c r="EZ258" s="5"/>
      <c r="FA258" s="4"/>
      <c r="FB258" s="6"/>
      <c r="FC258" s="4"/>
      <c r="FD258" s="6"/>
      <c r="FE258" s="5"/>
      <c r="FF258" s="5"/>
      <c r="FG258" s="4"/>
      <c r="FH258" s="6"/>
      <c r="FI258" s="4"/>
      <c r="FJ258" s="6"/>
      <c r="FK258" s="5"/>
      <c r="FL258" s="5"/>
      <c r="FM258" s="4"/>
      <c r="FN258" s="6"/>
      <c r="FO258" s="4"/>
      <c r="FP258" s="6"/>
      <c r="FQ258" s="5"/>
      <c r="FR258" s="5"/>
      <c r="FS258" s="4">
        <v>1</v>
      </c>
      <c r="FT258" s="6">
        <v>68.03</v>
      </c>
      <c r="FU258" s="4"/>
      <c r="FV258" s="6"/>
      <c r="FW258" s="5"/>
      <c r="FX258" s="5"/>
      <c r="FY258" s="4"/>
      <c r="FZ258" s="6"/>
      <c r="GA258" s="4"/>
      <c r="GB258" s="6"/>
      <c r="GC258" s="5"/>
      <c r="GD258" s="5"/>
      <c r="GE258" s="4"/>
      <c r="GF258" s="6"/>
      <c r="GG258" s="4"/>
      <c r="GH258" s="6"/>
      <c r="GI258" s="5"/>
      <c r="GJ258" s="5"/>
      <c r="GK258" s="4"/>
      <c r="GL258" s="6"/>
      <c r="GM258" s="4"/>
      <c r="GN258" s="6"/>
      <c r="GO258" s="5"/>
      <c r="GP258" s="5"/>
      <c r="GQ258" s="4"/>
      <c r="GR258" s="6"/>
      <c r="GS258" s="4"/>
      <c r="GT258" s="6"/>
      <c r="GU258" s="5"/>
      <c r="GV258" s="5"/>
      <c r="GW258" s="4"/>
      <c r="GX258" s="6"/>
      <c r="GY258" s="4"/>
      <c r="GZ258" s="6"/>
      <c r="HA258" s="5"/>
      <c r="HB258" s="5"/>
      <c r="HC258" s="4"/>
      <c r="HD258" s="6"/>
      <c r="HE258" s="4"/>
      <c r="HF258" s="6"/>
      <c r="HG258" s="5"/>
      <c r="HH258" s="5"/>
      <c r="HI258" s="4"/>
      <c r="HJ258" s="6"/>
      <c r="HK258" s="4"/>
      <c r="HL258" s="6"/>
      <c r="HM258" s="5"/>
      <c r="HN258" s="5"/>
      <c r="HO258" s="4"/>
      <c r="HP258" s="6"/>
      <c r="HQ258" s="4"/>
      <c r="HR258" s="6"/>
      <c r="HS258" s="5"/>
      <c r="HT258" s="5"/>
      <c r="HU258" s="4"/>
      <c r="HV258" s="6"/>
      <c r="HW258" s="4"/>
      <c r="HX258" s="6"/>
      <c r="HY258" s="5"/>
      <c r="HZ258" s="5"/>
      <c r="IA258" s="4"/>
      <c r="IB258" s="6"/>
      <c r="IC258" s="4"/>
      <c r="ID258" s="6"/>
      <c r="IE258" s="5"/>
      <c r="IF258" s="5"/>
      <c r="IG258" s="4"/>
      <c r="IH258" s="6"/>
      <c r="II258" s="4"/>
      <c r="IJ258" s="6"/>
      <c r="IK258" s="5"/>
      <c r="IL258" s="5"/>
      <c r="IM258" s="4"/>
      <c r="IN258" s="6"/>
      <c r="IO258" s="4"/>
      <c r="IP258" s="6"/>
      <c r="IQ258" s="5"/>
      <c r="IR258" s="5"/>
      <c r="IS258" s="4"/>
      <c r="IT258" s="6"/>
      <c r="IU258" s="4"/>
      <c r="IV258" s="6"/>
      <c r="IW258" s="5"/>
      <c r="IX258" s="5"/>
      <c r="IY258" s="4"/>
      <c r="IZ258" s="6"/>
      <c r="JA258" s="4"/>
      <c r="JB258" s="6"/>
      <c r="JC258" s="5"/>
      <c r="JD258" s="5"/>
      <c r="JE258" s="4"/>
      <c r="JF258" s="6"/>
      <c r="JG258" s="4"/>
      <c r="JH258" s="6"/>
      <c r="JI258" s="5"/>
      <c r="JJ258" s="5"/>
      <c r="JK258" s="4"/>
      <c r="JL258" s="6"/>
      <c r="JM258" s="4"/>
      <c r="JN258" s="6"/>
      <c r="JO258" s="5"/>
      <c r="JP258" s="5"/>
      <c r="JQ258" s="4"/>
      <c r="JR258" s="6"/>
      <c r="JS258" s="4"/>
      <c r="JT258" s="6"/>
      <c r="JU258" s="5"/>
      <c r="JV258" s="5"/>
      <c r="JW258" s="4"/>
      <c r="JX258" s="6"/>
      <c r="JY258" s="4"/>
      <c r="JZ258" s="6"/>
      <c r="KA258" s="5"/>
      <c r="KB258" s="5"/>
      <c r="KC258" s="4"/>
      <c r="KD258" s="6"/>
      <c r="KE258" s="4"/>
      <c r="KF258" s="6"/>
      <c r="KG258" s="5"/>
      <c r="KH258" s="5"/>
      <c r="KI258" s="4"/>
      <c r="KJ258" s="6"/>
      <c r="KK258" s="4"/>
      <c r="KL258" s="6"/>
      <c r="KM258" s="5"/>
      <c r="KN258" s="5"/>
    </row>
    <row r="259">
      <c r="A259" s="3" t="s">
        <v>85</v>
      </c>
      <c r="B259" s="3" t="s">
        <v>86</v>
      </c>
      <c r="C259" s="3" t="s">
        <v>449</v>
      </c>
      <c r="D259" s="3" t="s">
        <v>450</v>
      </c>
      <c r="E259" s="3" t="s">
        <v>458</v>
      </c>
      <c r="F259" s="3" t="s">
        <v>459</v>
      </c>
      <c r="G259" s="3" t="s">
        <v>460</v>
      </c>
      <c r="H259" s="3" t="s">
        <v>129</v>
      </c>
      <c r="I259" s="3" t="s">
        <v>1336</v>
      </c>
      <c r="J259" s="3" t="s">
        <v>1340</v>
      </c>
      <c r="K259" s="4">
        <v>1572</v>
      </c>
      <c r="L259" s="4">
        <f>=ROUNDDOWN(66.6101694915254,0)</f>
      </c>
      <c r="M259" s="4"/>
      <c r="N259" s="5"/>
      <c r="O259" s="4"/>
      <c r="P259" s="4">
        <f>=ROUNDDOWN({0},0)</f>
      </c>
      <c r="Q259" s="4"/>
      <c r="R259" s="5"/>
      <c r="S259" s="4">
        <v>17</v>
      </c>
      <c r="T259" s="6">
        <v>982.49</v>
      </c>
      <c r="U259" s="4"/>
      <c r="V259" s="6"/>
      <c r="W259" s="5"/>
      <c r="X259" s="5"/>
      <c r="Y259" s="4"/>
      <c r="Z259" s="6"/>
      <c r="AA259" s="4"/>
      <c r="AB259" s="6"/>
      <c r="AC259" s="5"/>
      <c r="AD259" s="5"/>
      <c r="AE259" s="4">
        <v>8</v>
      </c>
      <c r="AF259" s="6">
        <v>432.41</v>
      </c>
      <c r="AG259" s="4"/>
      <c r="AH259" s="6"/>
      <c r="AI259" s="5"/>
      <c r="AJ259" s="5"/>
      <c r="AK259" s="4">
        <v>1</v>
      </c>
      <c r="AL259" s="6">
        <v>63.13</v>
      </c>
      <c r="AM259" s="4"/>
      <c r="AN259" s="6"/>
      <c r="AO259" s="5"/>
      <c r="AP259" s="5"/>
      <c r="AQ259" s="4">
        <v>4</v>
      </c>
      <c r="AR259" s="6">
        <v>228.76</v>
      </c>
      <c r="AS259" s="4"/>
      <c r="AT259" s="6"/>
      <c r="AU259" s="5"/>
      <c r="AV259" s="5"/>
      <c r="AW259" s="4">
        <v>1</v>
      </c>
      <c r="AX259" s="6">
        <v>61.5</v>
      </c>
      <c r="AY259" s="4"/>
      <c r="AZ259" s="6"/>
      <c r="BA259" s="5"/>
      <c r="BB259" s="5"/>
      <c r="BC259" s="4"/>
      <c r="BD259" s="6"/>
      <c r="BE259" s="4"/>
      <c r="BF259" s="6"/>
      <c r="BG259" s="5"/>
      <c r="BH259" s="5"/>
      <c r="BI259" s="4"/>
      <c r="BJ259" s="6"/>
      <c r="BK259" s="4"/>
      <c r="BL259" s="6"/>
      <c r="BM259" s="5"/>
      <c r="BN259" s="5"/>
      <c r="BO259" s="4"/>
      <c r="BP259" s="6"/>
      <c r="BQ259" s="4"/>
      <c r="BR259" s="6"/>
      <c r="BS259" s="5"/>
      <c r="BT259" s="5"/>
      <c r="BU259" s="4">
        <v>1</v>
      </c>
      <c r="BV259" s="6">
        <v>59.95</v>
      </c>
      <c r="BW259" s="4"/>
      <c r="BX259" s="6"/>
      <c r="BY259" s="5"/>
      <c r="BZ259" s="5"/>
      <c r="CA259" s="4"/>
      <c r="CB259" s="6"/>
      <c r="CC259" s="4"/>
      <c r="CD259" s="6"/>
      <c r="CE259" s="5"/>
      <c r="CF259" s="5"/>
      <c r="CG259" s="4">
        <v>1</v>
      </c>
      <c r="CH259" s="6">
        <v>63.24</v>
      </c>
      <c r="CI259" s="4"/>
      <c r="CJ259" s="6"/>
      <c r="CK259" s="5"/>
      <c r="CL259" s="5"/>
      <c r="CM259" s="4"/>
      <c r="CN259" s="6"/>
      <c r="CO259" s="4"/>
      <c r="CP259" s="6"/>
      <c r="CQ259" s="5"/>
      <c r="CR259" s="5"/>
      <c r="CS259" s="4"/>
      <c r="CT259" s="6"/>
      <c r="CU259" s="4"/>
      <c r="CV259" s="6"/>
      <c r="CW259" s="5"/>
      <c r="CX259" s="5"/>
      <c r="CY259" s="4"/>
      <c r="CZ259" s="6"/>
      <c r="DA259" s="4"/>
      <c r="DB259" s="6"/>
      <c r="DC259" s="5"/>
      <c r="DD259" s="5"/>
      <c r="DE259" s="4"/>
      <c r="DF259" s="6"/>
      <c r="DG259" s="4"/>
      <c r="DH259" s="6"/>
      <c r="DI259" s="5"/>
      <c r="DJ259" s="5"/>
      <c r="DK259" s="4"/>
      <c r="DL259" s="6"/>
      <c r="DM259" s="4"/>
      <c r="DN259" s="6"/>
      <c r="DO259" s="5"/>
      <c r="DP259" s="5"/>
      <c r="DQ259" s="4"/>
      <c r="DR259" s="6"/>
      <c r="DS259" s="4"/>
      <c r="DT259" s="6"/>
      <c r="DU259" s="5"/>
      <c r="DV259" s="5"/>
      <c r="DW259" s="4"/>
      <c r="DX259" s="6"/>
      <c r="DY259" s="4"/>
      <c r="DZ259" s="6"/>
      <c r="EA259" s="5"/>
      <c r="EB259" s="5"/>
      <c r="EC259" s="4"/>
      <c r="ED259" s="6"/>
      <c r="EE259" s="4"/>
      <c r="EF259" s="6"/>
      <c r="EG259" s="5"/>
      <c r="EH259" s="5"/>
      <c r="EI259" s="4"/>
      <c r="EJ259" s="6"/>
      <c r="EK259" s="4"/>
      <c r="EL259" s="6"/>
      <c r="EM259" s="5"/>
      <c r="EN259" s="5"/>
      <c r="EO259" s="4"/>
      <c r="EP259" s="6"/>
      <c r="EQ259" s="4"/>
      <c r="ER259" s="6"/>
      <c r="ES259" s="5"/>
      <c r="ET259" s="5"/>
      <c r="EU259" s="4"/>
      <c r="EV259" s="6"/>
      <c r="EW259" s="4"/>
      <c r="EX259" s="6"/>
      <c r="EY259" s="5"/>
      <c r="EZ259" s="5"/>
      <c r="FA259" s="4"/>
      <c r="FB259" s="6"/>
      <c r="FC259" s="4"/>
      <c r="FD259" s="6"/>
      <c r="FE259" s="5"/>
      <c r="FF259" s="5"/>
      <c r="FG259" s="4"/>
      <c r="FH259" s="6"/>
      <c r="FI259" s="4"/>
      <c r="FJ259" s="6"/>
      <c r="FK259" s="5"/>
      <c r="FL259" s="5"/>
      <c r="FM259" s="4"/>
      <c r="FN259" s="6"/>
      <c r="FO259" s="4"/>
      <c r="FP259" s="6"/>
      <c r="FQ259" s="5"/>
      <c r="FR259" s="5"/>
      <c r="FS259" s="4"/>
      <c r="FT259" s="6"/>
      <c r="FU259" s="4"/>
      <c r="FV259" s="6"/>
      <c r="FW259" s="5"/>
      <c r="FX259" s="5"/>
      <c r="FY259" s="4"/>
      <c r="FZ259" s="6"/>
      <c r="GA259" s="4"/>
      <c r="GB259" s="6"/>
      <c r="GC259" s="5"/>
      <c r="GD259" s="5"/>
      <c r="GE259" s="4"/>
      <c r="GF259" s="6"/>
      <c r="GG259" s="4"/>
      <c r="GH259" s="6"/>
      <c r="GI259" s="5"/>
      <c r="GJ259" s="5"/>
      <c r="GK259" s="4"/>
      <c r="GL259" s="6"/>
      <c r="GM259" s="4"/>
      <c r="GN259" s="6"/>
      <c r="GO259" s="5"/>
      <c r="GP259" s="5"/>
      <c r="GQ259" s="4"/>
      <c r="GR259" s="6"/>
      <c r="GS259" s="4"/>
      <c r="GT259" s="6"/>
      <c r="GU259" s="5"/>
      <c r="GV259" s="5"/>
      <c r="GW259" s="4">
        <v>1</v>
      </c>
      <c r="GX259" s="6">
        <v>73.5</v>
      </c>
      <c r="GY259" s="4"/>
      <c r="GZ259" s="6"/>
      <c r="HA259" s="5"/>
      <c r="HB259" s="5"/>
      <c r="HC259" s="4"/>
      <c r="HD259" s="6"/>
      <c r="HE259" s="4"/>
      <c r="HF259" s="6"/>
      <c r="HG259" s="5"/>
      <c r="HH259" s="5"/>
      <c r="HI259" s="4"/>
      <c r="HJ259" s="6"/>
      <c r="HK259" s="4"/>
      <c r="HL259" s="6"/>
      <c r="HM259" s="5"/>
      <c r="HN259" s="5"/>
      <c r="HO259" s="4"/>
      <c r="HP259" s="6"/>
      <c r="HQ259" s="4"/>
      <c r="HR259" s="6"/>
      <c r="HS259" s="5"/>
      <c r="HT259" s="5"/>
      <c r="HU259" s="4"/>
      <c r="HV259" s="6"/>
      <c r="HW259" s="4"/>
      <c r="HX259" s="6"/>
      <c r="HY259" s="5"/>
      <c r="HZ259" s="5"/>
      <c r="IA259" s="4"/>
      <c r="IB259" s="6"/>
      <c r="IC259" s="4"/>
      <c r="ID259" s="6"/>
      <c r="IE259" s="5"/>
      <c r="IF259" s="5"/>
      <c r="IG259" s="4"/>
      <c r="IH259" s="6"/>
      <c r="II259" s="4"/>
      <c r="IJ259" s="6"/>
      <c r="IK259" s="5"/>
      <c r="IL259" s="5"/>
      <c r="IM259" s="4"/>
      <c r="IN259" s="6"/>
      <c r="IO259" s="4"/>
      <c r="IP259" s="6"/>
      <c r="IQ259" s="5"/>
      <c r="IR259" s="5"/>
      <c r="IS259" s="4"/>
      <c r="IT259" s="6"/>
      <c r="IU259" s="4"/>
      <c r="IV259" s="6"/>
      <c r="IW259" s="5"/>
      <c r="IX259" s="5"/>
      <c r="IY259" s="4"/>
      <c r="IZ259" s="6"/>
      <c r="JA259" s="4"/>
      <c r="JB259" s="6"/>
      <c r="JC259" s="5"/>
      <c r="JD259" s="5"/>
      <c r="JE259" s="4"/>
      <c r="JF259" s="6"/>
      <c r="JG259" s="4"/>
      <c r="JH259" s="6"/>
      <c r="JI259" s="5"/>
      <c r="JJ259" s="5"/>
      <c r="JK259" s="4"/>
      <c r="JL259" s="6"/>
      <c r="JM259" s="4"/>
      <c r="JN259" s="6"/>
      <c r="JO259" s="5"/>
      <c r="JP259" s="5"/>
      <c r="JQ259" s="4"/>
      <c r="JR259" s="6"/>
      <c r="JS259" s="4"/>
      <c r="JT259" s="6"/>
      <c r="JU259" s="5"/>
      <c r="JV259" s="5"/>
      <c r="JW259" s="4"/>
      <c r="JX259" s="6"/>
      <c r="JY259" s="4"/>
      <c r="JZ259" s="6"/>
      <c r="KA259" s="5"/>
      <c r="KB259" s="5"/>
      <c r="KC259" s="4"/>
      <c r="KD259" s="6"/>
      <c r="KE259" s="4"/>
      <c r="KF259" s="6"/>
      <c r="KG259" s="5"/>
      <c r="KH259" s="5"/>
      <c r="KI259" s="4"/>
      <c r="KJ259" s="6"/>
      <c r="KK259" s="4"/>
      <c r="KL259" s="6"/>
      <c r="KM259" s="5"/>
      <c r="KN259" s="5"/>
    </row>
    <row r="260">
      <c r="A260" s="3" t="s">
        <v>85</v>
      </c>
      <c r="B260" s="3" t="s">
        <v>86</v>
      </c>
      <c r="C260" s="3" t="s">
        <v>449</v>
      </c>
      <c r="D260" s="3" t="s">
        <v>450</v>
      </c>
      <c r="E260" s="3" t="s">
        <v>192</v>
      </c>
      <c r="F260" s="3" t="s">
        <v>193</v>
      </c>
      <c r="G260" s="3" t="s">
        <v>194</v>
      </c>
      <c r="H260" s="3" t="s">
        <v>147</v>
      </c>
      <c r="I260" s="3" t="s">
        <v>1311</v>
      </c>
      <c r="J260" s="3" t="s">
        <v>1307</v>
      </c>
      <c r="K260" s="4">
        <v>3537</v>
      </c>
      <c r="L260" s="4">
        <f>=ROUNDDOWN(39.3,0)</f>
      </c>
      <c r="M260" s="4"/>
      <c r="N260" s="5">
        <v>1</v>
      </c>
      <c r="O260" s="4"/>
      <c r="P260" s="4">
        <f>=ROUNDDOWN({0},0)</f>
      </c>
      <c r="Q260" s="4"/>
      <c r="R260" s="5"/>
      <c r="S260" s="4">
        <v>40</v>
      </c>
      <c r="T260" s="6">
        <v>2449.87</v>
      </c>
      <c r="U260" s="4"/>
      <c r="V260" s="6"/>
      <c r="W260" s="5"/>
      <c r="X260" s="5"/>
      <c r="Y260" s="4">
        <v>4</v>
      </c>
      <c r="Z260" s="6">
        <v>237.2</v>
      </c>
      <c r="AA260" s="4"/>
      <c r="AB260" s="6"/>
      <c r="AC260" s="5"/>
      <c r="AD260" s="5"/>
      <c r="AE260" s="4">
        <v>9</v>
      </c>
      <c r="AF260" s="6">
        <v>502.22</v>
      </c>
      <c r="AG260" s="4"/>
      <c r="AH260" s="6"/>
      <c r="AI260" s="5"/>
      <c r="AJ260" s="5"/>
      <c r="AK260" s="4">
        <v>7</v>
      </c>
      <c r="AL260" s="6">
        <v>447.05</v>
      </c>
      <c r="AM260" s="4"/>
      <c r="AN260" s="6"/>
      <c r="AO260" s="5"/>
      <c r="AP260" s="5"/>
      <c r="AQ260" s="4">
        <v>3</v>
      </c>
      <c r="AR260" s="6">
        <v>210</v>
      </c>
      <c r="AS260" s="4"/>
      <c r="AT260" s="6"/>
      <c r="AU260" s="5"/>
      <c r="AV260" s="5"/>
      <c r="AW260" s="4">
        <v>3</v>
      </c>
      <c r="AX260" s="6">
        <v>175.26</v>
      </c>
      <c r="AY260" s="4"/>
      <c r="AZ260" s="6"/>
      <c r="BA260" s="5"/>
      <c r="BB260" s="5"/>
      <c r="BC260" s="4"/>
      <c r="BD260" s="6"/>
      <c r="BE260" s="4"/>
      <c r="BF260" s="6"/>
      <c r="BG260" s="5"/>
      <c r="BH260" s="5"/>
      <c r="BI260" s="4">
        <v>3</v>
      </c>
      <c r="BJ260" s="6">
        <v>195.81</v>
      </c>
      <c r="BK260" s="4"/>
      <c r="BL260" s="6"/>
      <c r="BM260" s="5"/>
      <c r="BN260" s="5"/>
      <c r="BO260" s="4">
        <v>4</v>
      </c>
      <c r="BP260" s="6">
        <v>222.28</v>
      </c>
      <c r="BQ260" s="4"/>
      <c r="BR260" s="6"/>
      <c r="BS260" s="5"/>
      <c r="BT260" s="5"/>
      <c r="BU260" s="4"/>
      <c r="BV260" s="6"/>
      <c r="BW260" s="4"/>
      <c r="BX260" s="6"/>
      <c r="BY260" s="5"/>
      <c r="BZ260" s="5"/>
      <c r="CA260" s="4"/>
      <c r="CB260" s="6"/>
      <c r="CC260" s="4"/>
      <c r="CD260" s="6"/>
      <c r="CE260" s="5"/>
      <c r="CF260" s="5"/>
      <c r="CG260" s="4">
        <v>5</v>
      </c>
      <c r="CH260" s="6">
        <v>339.97</v>
      </c>
      <c r="CI260" s="4"/>
      <c r="CJ260" s="6"/>
      <c r="CK260" s="5"/>
      <c r="CL260" s="5"/>
      <c r="CM260" s="4"/>
      <c r="CN260" s="6"/>
      <c r="CO260" s="4"/>
      <c r="CP260" s="6"/>
      <c r="CQ260" s="5"/>
      <c r="CR260" s="5"/>
      <c r="CS260" s="4"/>
      <c r="CT260" s="6"/>
      <c r="CU260" s="4"/>
      <c r="CV260" s="6"/>
      <c r="CW260" s="5"/>
      <c r="CX260" s="5"/>
      <c r="CY260" s="4"/>
      <c r="CZ260" s="6"/>
      <c r="DA260" s="4"/>
      <c r="DB260" s="6"/>
      <c r="DC260" s="5"/>
      <c r="DD260" s="5"/>
      <c r="DE260" s="4"/>
      <c r="DF260" s="6"/>
      <c r="DG260" s="4"/>
      <c r="DH260" s="6"/>
      <c r="DI260" s="5"/>
      <c r="DJ260" s="5"/>
      <c r="DK260" s="4">
        <v>1</v>
      </c>
      <c r="DL260" s="6">
        <v>59.88</v>
      </c>
      <c r="DM260" s="4"/>
      <c r="DN260" s="6"/>
      <c r="DO260" s="5"/>
      <c r="DP260" s="5"/>
      <c r="DQ260" s="4"/>
      <c r="DR260" s="6"/>
      <c r="DS260" s="4"/>
      <c r="DT260" s="6"/>
      <c r="DU260" s="5"/>
      <c r="DV260" s="5"/>
      <c r="DW260" s="4"/>
      <c r="DX260" s="6"/>
      <c r="DY260" s="4"/>
      <c r="DZ260" s="6"/>
      <c r="EA260" s="5"/>
      <c r="EB260" s="5"/>
      <c r="EC260" s="4"/>
      <c r="ED260" s="6"/>
      <c r="EE260" s="4"/>
      <c r="EF260" s="6"/>
      <c r="EG260" s="5"/>
      <c r="EH260" s="5"/>
      <c r="EI260" s="4"/>
      <c r="EJ260" s="6"/>
      <c r="EK260" s="4"/>
      <c r="EL260" s="6"/>
      <c r="EM260" s="5"/>
      <c r="EN260" s="5"/>
      <c r="EO260" s="4"/>
      <c r="EP260" s="6"/>
      <c r="EQ260" s="4"/>
      <c r="ER260" s="6"/>
      <c r="ES260" s="5"/>
      <c r="ET260" s="5"/>
      <c r="EU260" s="4"/>
      <c r="EV260" s="6"/>
      <c r="EW260" s="4"/>
      <c r="EX260" s="6"/>
      <c r="EY260" s="5"/>
      <c r="EZ260" s="5"/>
      <c r="FA260" s="4"/>
      <c r="FB260" s="6"/>
      <c r="FC260" s="4"/>
      <c r="FD260" s="6"/>
      <c r="FE260" s="5"/>
      <c r="FF260" s="5"/>
      <c r="FG260" s="4"/>
      <c r="FH260" s="6"/>
      <c r="FI260" s="4"/>
      <c r="FJ260" s="6"/>
      <c r="FK260" s="5"/>
      <c r="FL260" s="5"/>
      <c r="FM260" s="4">
        <v>1</v>
      </c>
      <c r="FN260" s="6">
        <v>60.2</v>
      </c>
      <c r="FO260" s="4"/>
      <c r="FP260" s="6"/>
      <c r="FQ260" s="5"/>
      <c r="FR260" s="5"/>
      <c r="FS260" s="4"/>
      <c r="FT260" s="6"/>
      <c r="FU260" s="4"/>
      <c r="FV260" s="6"/>
      <c r="FW260" s="5"/>
      <c r="FX260" s="5"/>
      <c r="FY260" s="4"/>
      <c r="FZ260" s="6"/>
      <c r="GA260" s="4"/>
      <c r="GB260" s="6"/>
      <c r="GC260" s="5"/>
      <c r="GD260" s="5"/>
      <c r="GE260" s="4"/>
      <c r="GF260" s="6"/>
      <c r="GG260" s="4"/>
      <c r="GH260" s="6"/>
      <c r="GI260" s="5"/>
      <c r="GJ260" s="5"/>
      <c r="GK260" s="4"/>
      <c r="GL260" s="6"/>
      <c r="GM260" s="4"/>
      <c r="GN260" s="6"/>
      <c r="GO260" s="5"/>
      <c r="GP260" s="5"/>
      <c r="GQ260" s="4"/>
      <c r="GR260" s="6"/>
      <c r="GS260" s="4"/>
      <c r="GT260" s="6"/>
      <c r="GU260" s="5"/>
      <c r="GV260" s="5"/>
      <c r="GW260" s="4"/>
      <c r="GX260" s="6"/>
      <c r="GY260" s="4"/>
      <c r="GZ260" s="6"/>
      <c r="HA260" s="5"/>
      <c r="HB260" s="5"/>
      <c r="HC260" s="4"/>
      <c r="HD260" s="6"/>
      <c r="HE260" s="4"/>
      <c r="HF260" s="6"/>
      <c r="HG260" s="5"/>
      <c r="HH260" s="5"/>
      <c r="HI260" s="4"/>
      <c r="HJ260" s="6"/>
      <c r="HK260" s="4"/>
      <c r="HL260" s="6"/>
      <c r="HM260" s="5"/>
      <c r="HN260" s="5"/>
      <c r="HO260" s="4"/>
      <c r="HP260" s="6"/>
      <c r="HQ260" s="4"/>
      <c r="HR260" s="6"/>
      <c r="HS260" s="5"/>
      <c r="HT260" s="5"/>
      <c r="HU260" s="4"/>
      <c r="HV260" s="6"/>
      <c r="HW260" s="4"/>
      <c r="HX260" s="6"/>
      <c r="HY260" s="5"/>
      <c r="HZ260" s="5"/>
      <c r="IA260" s="4"/>
      <c r="IB260" s="6"/>
      <c r="IC260" s="4"/>
      <c r="ID260" s="6"/>
      <c r="IE260" s="5"/>
      <c r="IF260" s="5"/>
      <c r="IG260" s="4"/>
      <c r="IH260" s="6"/>
      <c r="II260" s="4"/>
      <c r="IJ260" s="6"/>
      <c r="IK260" s="5"/>
      <c r="IL260" s="5"/>
      <c r="IM260" s="4"/>
      <c r="IN260" s="6"/>
      <c r="IO260" s="4"/>
      <c r="IP260" s="6"/>
      <c r="IQ260" s="5"/>
      <c r="IR260" s="5"/>
      <c r="IS260" s="4"/>
      <c r="IT260" s="6"/>
      <c r="IU260" s="4"/>
      <c r="IV260" s="6"/>
      <c r="IW260" s="5"/>
      <c r="IX260" s="5"/>
      <c r="IY260" s="4"/>
      <c r="IZ260" s="6"/>
      <c r="JA260" s="4"/>
      <c r="JB260" s="6"/>
      <c r="JC260" s="5"/>
      <c r="JD260" s="5"/>
      <c r="JE260" s="4"/>
      <c r="JF260" s="6"/>
      <c r="JG260" s="4"/>
      <c r="JH260" s="6"/>
      <c r="JI260" s="5"/>
      <c r="JJ260" s="5"/>
      <c r="JK260" s="4"/>
      <c r="JL260" s="6"/>
      <c r="JM260" s="4"/>
      <c r="JN260" s="6"/>
      <c r="JO260" s="5"/>
      <c r="JP260" s="5"/>
      <c r="JQ260" s="4"/>
      <c r="JR260" s="6"/>
      <c r="JS260" s="4"/>
      <c r="JT260" s="6"/>
      <c r="JU260" s="5"/>
      <c r="JV260" s="5"/>
      <c r="JW260" s="4"/>
      <c r="JX260" s="6"/>
      <c r="JY260" s="4"/>
      <c r="JZ260" s="6"/>
      <c r="KA260" s="5"/>
      <c r="KB260" s="5"/>
      <c r="KC260" s="4"/>
      <c r="KD260" s="6"/>
      <c r="KE260" s="4"/>
      <c r="KF260" s="6"/>
      <c r="KG260" s="5"/>
      <c r="KH260" s="5"/>
      <c r="KI260" s="4"/>
      <c r="KJ260" s="6"/>
      <c r="KK260" s="4"/>
      <c r="KL260" s="6"/>
      <c r="KM260" s="5"/>
      <c r="KN260" s="5"/>
    </row>
    <row r="261">
      <c r="A261" s="3" t="s">
        <v>85</v>
      </c>
      <c r="B261" s="3" t="s">
        <v>86</v>
      </c>
      <c r="C261" s="3" t="s">
        <v>449</v>
      </c>
      <c r="D261" s="3" t="s">
        <v>450</v>
      </c>
      <c r="E261" s="3" t="s">
        <v>192</v>
      </c>
      <c r="F261" s="3" t="s">
        <v>193</v>
      </c>
      <c r="G261" s="3" t="s">
        <v>194</v>
      </c>
      <c r="H261" s="3" t="s">
        <v>147</v>
      </c>
      <c r="I261" s="3" t="s">
        <v>1335</v>
      </c>
      <c r="J261" s="3" t="s">
        <v>1319</v>
      </c>
      <c r="K261" s="4">
        <v>934</v>
      </c>
      <c r="L261" s="4">
        <f>=ROUNDDOWN(54.9411764705882,0)</f>
      </c>
      <c r="M261" s="4"/>
      <c r="N261" s="5">
        <v>1</v>
      </c>
      <c r="O261" s="4"/>
      <c r="P261" s="4">
        <f>=ROUNDDOWN({0},0)</f>
      </c>
      <c r="Q261" s="4"/>
      <c r="R261" s="5"/>
      <c r="S261" s="4">
        <v>18</v>
      </c>
      <c r="T261" s="6">
        <v>1154.45</v>
      </c>
      <c r="U261" s="4"/>
      <c r="V261" s="6"/>
      <c r="W261" s="5"/>
      <c r="X261" s="5"/>
      <c r="Y261" s="4">
        <v>7</v>
      </c>
      <c r="Z261" s="6">
        <v>412.52</v>
      </c>
      <c r="AA261" s="4"/>
      <c r="AB261" s="6"/>
      <c r="AC261" s="5"/>
      <c r="AD261" s="5"/>
      <c r="AE261" s="4">
        <v>1</v>
      </c>
      <c r="AF261" s="6">
        <v>51.44</v>
      </c>
      <c r="AG261" s="4"/>
      <c r="AH261" s="6"/>
      <c r="AI261" s="5"/>
      <c r="AJ261" s="5"/>
      <c r="AK261" s="4"/>
      <c r="AL261" s="6"/>
      <c r="AM261" s="4"/>
      <c r="AN261" s="6"/>
      <c r="AO261" s="5"/>
      <c r="AP261" s="5"/>
      <c r="AQ261" s="4"/>
      <c r="AR261" s="6"/>
      <c r="AS261" s="4"/>
      <c r="AT261" s="6"/>
      <c r="AU261" s="5"/>
      <c r="AV261" s="5"/>
      <c r="AW261" s="4"/>
      <c r="AX261" s="6"/>
      <c r="AY261" s="4"/>
      <c r="AZ261" s="6"/>
      <c r="BA261" s="5"/>
      <c r="BB261" s="5"/>
      <c r="BC261" s="4"/>
      <c r="BD261" s="6"/>
      <c r="BE261" s="4"/>
      <c r="BF261" s="6"/>
      <c r="BG261" s="5"/>
      <c r="BH261" s="5"/>
      <c r="BI261" s="4"/>
      <c r="BJ261" s="6"/>
      <c r="BK261" s="4"/>
      <c r="BL261" s="6"/>
      <c r="BM261" s="5"/>
      <c r="BN261" s="5"/>
      <c r="BO261" s="4"/>
      <c r="BP261" s="6"/>
      <c r="BQ261" s="4"/>
      <c r="BR261" s="6"/>
      <c r="BS261" s="5"/>
      <c r="BT261" s="5"/>
      <c r="BU261" s="4">
        <v>8</v>
      </c>
      <c r="BV261" s="6">
        <v>550.86</v>
      </c>
      <c r="BW261" s="4"/>
      <c r="BX261" s="6"/>
      <c r="BY261" s="5"/>
      <c r="BZ261" s="5"/>
      <c r="CA261" s="4"/>
      <c r="CB261" s="6"/>
      <c r="CC261" s="4"/>
      <c r="CD261" s="6"/>
      <c r="CE261" s="5"/>
      <c r="CF261" s="5"/>
      <c r="CG261" s="4">
        <v>2</v>
      </c>
      <c r="CH261" s="6">
        <v>139.63</v>
      </c>
      <c r="CI261" s="4"/>
      <c r="CJ261" s="6"/>
      <c r="CK261" s="5"/>
      <c r="CL261" s="5"/>
      <c r="CM261" s="4"/>
      <c r="CN261" s="6"/>
      <c r="CO261" s="4"/>
      <c r="CP261" s="6"/>
      <c r="CQ261" s="5"/>
      <c r="CR261" s="5"/>
      <c r="CS261" s="4"/>
      <c r="CT261" s="6"/>
      <c r="CU261" s="4"/>
      <c r="CV261" s="6"/>
      <c r="CW261" s="5"/>
      <c r="CX261" s="5"/>
      <c r="CY261" s="4"/>
      <c r="CZ261" s="6"/>
      <c r="DA261" s="4"/>
      <c r="DB261" s="6"/>
      <c r="DC261" s="5"/>
      <c r="DD261" s="5"/>
      <c r="DE261" s="4"/>
      <c r="DF261" s="6"/>
      <c r="DG261" s="4"/>
      <c r="DH261" s="6"/>
      <c r="DI261" s="5"/>
      <c r="DJ261" s="5"/>
      <c r="DK261" s="4"/>
      <c r="DL261" s="6"/>
      <c r="DM261" s="4"/>
      <c r="DN261" s="6"/>
      <c r="DO261" s="5"/>
      <c r="DP261" s="5"/>
      <c r="DQ261" s="4"/>
      <c r="DR261" s="6"/>
      <c r="DS261" s="4"/>
      <c r="DT261" s="6"/>
      <c r="DU261" s="5"/>
      <c r="DV261" s="5"/>
      <c r="DW261" s="4"/>
      <c r="DX261" s="6"/>
      <c r="DY261" s="4"/>
      <c r="DZ261" s="6"/>
      <c r="EA261" s="5"/>
      <c r="EB261" s="5"/>
      <c r="EC261" s="4"/>
      <c r="ED261" s="6"/>
      <c r="EE261" s="4"/>
      <c r="EF261" s="6"/>
      <c r="EG261" s="5"/>
      <c r="EH261" s="5"/>
      <c r="EI261" s="4"/>
      <c r="EJ261" s="6"/>
      <c r="EK261" s="4"/>
      <c r="EL261" s="6"/>
      <c r="EM261" s="5"/>
      <c r="EN261" s="5"/>
      <c r="EO261" s="4"/>
      <c r="EP261" s="6"/>
      <c r="EQ261" s="4"/>
      <c r="ER261" s="6"/>
      <c r="ES261" s="5"/>
      <c r="ET261" s="5"/>
      <c r="EU261" s="4"/>
      <c r="EV261" s="6"/>
      <c r="EW261" s="4"/>
      <c r="EX261" s="6"/>
      <c r="EY261" s="5"/>
      <c r="EZ261" s="5"/>
      <c r="FA261" s="4"/>
      <c r="FB261" s="6"/>
      <c r="FC261" s="4"/>
      <c r="FD261" s="6"/>
      <c r="FE261" s="5"/>
      <c r="FF261" s="5"/>
      <c r="FG261" s="4"/>
      <c r="FH261" s="6"/>
      <c r="FI261" s="4"/>
      <c r="FJ261" s="6"/>
      <c r="FK261" s="5"/>
      <c r="FL261" s="5"/>
      <c r="FM261" s="4"/>
      <c r="FN261" s="6"/>
      <c r="FO261" s="4"/>
      <c r="FP261" s="6"/>
      <c r="FQ261" s="5"/>
      <c r="FR261" s="5"/>
      <c r="FS261" s="4"/>
      <c r="FT261" s="6"/>
      <c r="FU261" s="4"/>
      <c r="FV261" s="6"/>
      <c r="FW261" s="5"/>
      <c r="FX261" s="5"/>
      <c r="FY261" s="4"/>
      <c r="FZ261" s="6"/>
      <c r="GA261" s="4"/>
      <c r="GB261" s="6"/>
      <c r="GC261" s="5"/>
      <c r="GD261" s="5"/>
      <c r="GE261" s="4"/>
      <c r="GF261" s="6"/>
      <c r="GG261" s="4"/>
      <c r="GH261" s="6"/>
      <c r="GI261" s="5"/>
      <c r="GJ261" s="5"/>
      <c r="GK261" s="4"/>
      <c r="GL261" s="6"/>
      <c r="GM261" s="4"/>
      <c r="GN261" s="6"/>
      <c r="GO261" s="5"/>
      <c r="GP261" s="5"/>
      <c r="GQ261" s="4"/>
      <c r="GR261" s="6"/>
      <c r="GS261" s="4"/>
      <c r="GT261" s="6"/>
      <c r="GU261" s="5"/>
      <c r="GV261" s="5"/>
      <c r="GW261" s="4"/>
      <c r="GX261" s="6"/>
      <c r="GY261" s="4"/>
      <c r="GZ261" s="6"/>
      <c r="HA261" s="5"/>
      <c r="HB261" s="5"/>
      <c r="HC261" s="4"/>
      <c r="HD261" s="6"/>
      <c r="HE261" s="4"/>
      <c r="HF261" s="6"/>
      <c r="HG261" s="5"/>
      <c r="HH261" s="5"/>
      <c r="HI261" s="4"/>
      <c r="HJ261" s="6"/>
      <c r="HK261" s="4"/>
      <c r="HL261" s="6"/>
      <c r="HM261" s="5"/>
      <c r="HN261" s="5"/>
      <c r="HO261" s="4"/>
      <c r="HP261" s="6"/>
      <c r="HQ261" s="4"/>
      <c r="HR261" s="6"/>
      <c r="HS261" s="5"/>
      <c r="HT261" s="5"/>
      <c r="HU261" s="4"/>
      <c r="HV261" s="6"/>
      <c r="HW261" s="4"/>
      <c r="HX261" s="6"/>
      <c r="HY261" s="5"/>
      <c r="HZ261" s="5"/>
      <c r="IA261" s="4"/>
      <c r="IB261" s="6"/>
      <c r="IC261" s="4"/>
      <c r="ID261" s="6"/>
      <c r="IE261" s="5"/>
      <c r="IF261" s="5"/>
      <c r="IG261" s="4"/>
      <c r="IH261" s="6"/>
      <c r="II261" s="4"/>
      <c r="IJ261" s="6"/>
      <c r="IK261" s="5"/>
      <c r="IL261" s="5"/>
      <c r="IM261" s="4"/>
      <c r="IN261" s="6"/>
      <c r="IO261" s="4"/>
      <c r="IP261" s="6"/>
      <c r="IQ261" s="5"/>
      <c r="IR261" s="5"/>
      <c r="IS261" s="4"/>
      <c r="IT261" s="6"/>
      <c r="IU261" s="4"/>
      <c r="IV261" s="6"/>
      <c r="IW261" s="5"/>
      <c r="IX261" s="5"/>
      <c r="IY261" s="4"/>
      <c r="IZ261" s="6"/>
      <c r="JA261" s="4"/>
      <c r="JB261" s="6"/>
      <c r="JC261" s="5"/>
      <c r="JD261" s="5"/>
      <c r="JE261" s="4"/>
      <c r="JF261" s="6"/>
      <c r="JG261" s="4"/>
      <c r="JH261" s="6"/>
      <c r="JI261" s="5"/>
      <c r="JJ261" s="5"/>
      <c r="JK261" s="4"/>
      <c r="JL261" s="6"/>
      <c r="JM261" s="4"/>
      <c r="JN261" s="6"/>
      <c r="JO261" s="5"/>
      <c r="JP261" s="5"/>
      <c r="JQ261" s="4"/>
      <c r="JR261" s="6"/>
      <c r="JS261" s="4"/>
      <c r="JT261" s="6"/>
      <c r="JU261" s="5"/>
      <c r="JV261" s="5"/>
      <c r="JW261" s="4"/>
      <c r="JX261" s="6"/>
      <c r="JY261" s="4"/>
      <c r="JZ261" s="6"/>
      <c r="KA261" s="5"/>
      <c r="KB261" s="5"/>
      <c r="KC261" s="4"/>
      <c r="KD261" s="6"/>
      <c r="KE261" s="4"/>
      <c r="KF261" s="6"/>
      <c r="KG261" s="5"/>
      <c r="KH261" s="5"/>
      <c r="KI261" s="4"/>
      <c r="KJ261" s="6"/>
      <c r="KK261" s="4"/>
      <c r="KL261" s="6"/>
      <c r="KM261" s="5"/>
      <c r="KN261" s="5"/>
    </row>
    <row r="262">
      <c r="A262" s="3" t="s">
        <v>85</v>
      </c>
      <c r="B262" s="3" t="s">
        <v>86</v>
      </c>
      <c r="C262" s="3" t="s">
        <v>449</v>
      </c>
      <c r="D262" s="3" t="s">
        <v>450</v>
      </c>
      <c r="E262" s="3" t="s">
        <v>192</v>
      </c>
      <c r="F262" s="3" t="s">
        <v>193</v>
      </c>
      <c r="G262" s="3" t="s">
        <v>194</v>
      </c>
      <c r="H262" s="3" t="s">
        <v>147</v>
      </c>
      <c r="I262" s="3" t="s">
        <v>1336</v>
      </c>
      <c r="J262" s="3" t="s">
        <v>1340</v>
      </c>
      <c r="K262" s="4">
        <v>649</v>
      </c>
      <c r="L262" s="4">
        <f>=ROUNDDOWN(64.9,0)</f>
      </c>
      <c r="M262" s="4"/>
      <c r="N262" s="5"/>
      <c r="O262" s="4"/>
      <c r="P262" s="4">
        <f>=ROUNDDOWN({0},0)</f>
      </c>
      <c r="Q262" s="4"/>
      <c r="R262" s="5"/>
      <c r="S262" s="4">
        <v>9</v>
      </c>
      <c r="T262" s="6">
        <v>594.76</v>
      </c>
      <c r="U262" s="4"/>
      <c r="V262" s="6"/>
      <c r="W262" s="5"/>
      <c r="X262" s="5"/>
      <c r="Y262" s="4"/>
      <c r="Z262" s="6"/>
      <c r="AA262" s="4"/>
      <c r="AB262" s="6"/>
      <c r="AC262" s="5"/>
      <c r="AD262" s="5"/>
      <c r="AE262" s="4">
        <v>1</v>
      </c>
      <c r="AF262" s="6">
        <v>57.15</v>
      </c>
      <c r="AG262" s="4"/>
      <c r="AH262" s="6"/>
      <c r="AI262" s="5"/>
      <c r="AJ262" s="5"/>
      <c r="AK262" s="4">
        <v>1</v>
      </c>
      <c r="AL262" s="6">
        <v>60.71</v>
      </c>
      <c r="AM262" s="4"/>
      <c r="AN262" s="6"/>
      <c r="AO262" s="5"/>
      <c r="AP262" s="5"/>
      <c r="AQ262" s="4"/>
      <c r="AR262" s="6"/>
      <c r="AS262" s="4"/>
      <c r="AT262" s="6"/>
      <c r="AU262" s="5"/>
      <c r="AV262" s="5"/>
      <c r="AW262" s="4"/>
      <c r="AX262" s="6"/>
      <c r="AY262" s="4"/>
      <c r="AZ262" s="6"/>
      <c r="BA262" s="5"/>
      <c r="BB262" s="5"/>
      <c r="BC262" s="4">
        <v>1</v>
      </c>
      <c r="BD262" s="6">
        <v>62.99</v>
      </c>
      <c r="BE262" s="4"/>
      <c r="BF262" s="6"/>
      <c r="BG262" s="5"/>
      <c r="BH262" s="5"/>
      <c r="BI262" s="4"/>
      <c r="BJ262" s="6"/>
      <c r="BK262" s="4"/>
      <c r="BL262" s="6"/>
      <c r="BM262" s="5"/>
      <c r="BN262" s="5"/>
      <c r="BO262" s="4">
        <v>1</v>
      </c>
      <c r="BP262" s="6">
        <v>68.02</v>
      </c>
      <c r="BQ262" s="4"/>
      <c r="BR262" s="6"/>
      <c r="BS262" s="5"/>
      <c r="BT262" s="5"/>
      <c r="BU262" s="4">
        <v>4</v>
      </c>
      <c r="BV262" s="6">
        <v>273.04</v>
      </c>
      <c r="BW262" s="4"/>
      <c r="BX262" s="6"/>
      <c r="BY262" s="5"/>
      <c r="BZ262" s="5"/>
      <c r="CA262" s="4"/>
      <c r="CB262" s="6"/>
      <c r="CC262" s="4"/>
      <c r="CD262" s="6"/>
      <c r="CE262" s="5"/>
      <c r="CF262" s="5"/>
      <c r="CG262" s="4">
        <v>1</v>
      </c>
      <c r="CH262" s="6">
        <v>72.85</v>
      </c>
      <c r="CI262" s="4"/>
      <c r="CJ262" s="6"/>
      <c r="CK262" s="5"/>
      <c r="CL262" s="5"/>
      <c r="CM262" s="4"/>
      <c r="CN262" s="6"/>
      <c r="CO262" s="4"/>
      <c r="CP262" s="6"/>
      <c r="CQ262" s="5"/>
      <c r="CR262" s="5"/>
      <c r="CS262" s="4"/>
      <c r="CT262" s="6"/>
      <c r="CU262" s="4"/>
      <c r="CV262" s="6"/>
      <c r="CW262" s="5"/>
      <c r="CX262" s="5"/>
      <c r="CY262" s="4"/>
      <c r="CZ262" s="6"/>
      <c r="DA262" s="4"/>
      <c r="DB262" s="6"/>
      <c r="DC262" s="5"/>
      <c r="DD262" s="5"/>
      <c r="DE262" s="4"/>
      <c r="DF262" s="6"/>
      <c r="DG262" s="4"/>
      <c r="DH262" s="6"/>
      <c r="DI262" s="5"/>
      <c r="DJ262" s="5"/>
      <c r="DK262" s="4"/>
      <c r="DL262" s="6"/>
      <c r="DM262" s="4"/>
      <c r="DN262" s="6"/>
      <c r="DO262" s="5"/>
      <c r="DP262" s="5"/>
      <c r="DQ262" s="4"/>
      <c r="DR262" s="6"/>
      <c r="DS262" s="4"/>
      <c r="DT262" s="6"/>
      <c r="DU262" s="5"/>
      <c r="DV262" s="5"/>
      <c r="DW262" s="4"/>
      <c r="DX262" s="6"/>
      <c r="DY262" s="4"/>
      <c r="DZ262" s="6"/>
      <c r="EA262" s="5"/>
      <c r="EB262" s="5"/>
      <c r="EC262" s="4"/>
      <c r="ED262" s="6"/>
      <c r="EE262" s="4"/>
      <c r="EF262" s="6"/>
      <c r="EG262" s="5"/>
      <c r="EH262" s="5"/>
      <c r="EI262" s="4"/>
      <c r="EJ262" s="6"/>
      <c r="EK262" s="4"/>
      <c r="EL262" s="6"/>
      <c r="EM262" s="5"/>
      <c r="EN262" s="5"/>
      <c r="EO262" s="4"/>
      <c r="EP262" s="6"/>
      <c r="EQ262" s="4"/>
      <c r="ER262" s="6"/>
      <c r="ES262" s="5"/>
      <c r="ET262" s="5"/>
      <c r="EU262" s="4"/>
      <c r="EV262" s="6"/>
      <c r="EW262" s="4"/>
      <c r="EX262" s="6"/>
      <c r="EY262" s="5"/>
      <c r="EZ262" s="5"/>
      <c r="FA262" s="4"/>
      <c r="FB262" s="6"/>
      <c r="FC262" s="4"/>
      <c r="FD262" s="6"/>
      <c r="FE262" s="5"/>
      <c r="FF262" s="5"/>
      <c r="FG262" s="4"/>
      <c r="FH262" s="6"/>
      <c r="FI262" s="4"/>
      <c r="FJ262" s="6"/>
      <c r="FK262" s="5"/>
      <c r="FL262" s="5"/>
      <c r="FM262" s="4"/>
      <c r="FN262" s="6"/>
      <c r="FO262" s="4"/>
      <c r="FP262" s="6"/>
      <c r="FQ262" s="5"/>
      <c r="FR262" s="5"/>
      <c r="FS262" s="4"/>
      <c r="FT262" s="6"/>
      <c r="FU262" s="4"/>
      <c r="FV262" s="6"/>
      <c r="FW262" s="5"/>
      <c r="FX262" s="5"/>
      <c r="FY262" s="4"/>
      <c r="FZ262" s="6"/>
      <c r="GA262" s="4"/>
      <c r="GB262" s="6"/>
      <c r="GC262" s="5"/>
      <c r="GD262" s="5"/>
      <c r="GE262" s="4"/>
      <c r="GF262" s="6"/>
      <c r="GG262" s="4"/>
      <c r="GH262" s="6"/>
      <c r="GI262" s="5"/>
      <c r="GJ262" s="5"/>
      <c r="GK262" s="4"/>
      <c r="GL262" s="6"/>
      <c r="GM262" s="4"/>
      <c r="GN262" s="6"/>
      <c r="GO262" s="5"/>
      <c r="GP262" s="5"/>
      <c r="GQ262" s="4"/>
      <c r="GR262" s="6"/>
      <c r="GS262" s="4"/>
      <c r="GT262" s="6"/>
      <c r="GU262" s="5"/>
      <c r="GV262" s="5"/>
      <c r="GW262" s="4"/>
      <c r="GX262" s="6"/>
      <c r="GY262" s="4"/>
      <c r="GZ262" s="6"/>
      <c r="HA262" s="5"/>
      <c r="HB262" s="5"/>
      <c r="HC262" s="4"/>
      <c r="HD262" s="6"/>
      <c r="HE262" s="4"/>
      <c r="HF262" s="6"/>
      <c r="HG262" s="5"/>
      <c r="HH262" s="5"/>
      <c r="HI262" s="4"/>
      <c r="HJ262" s="6"/>
      <c r="HK262" s="4"/>
      <c r="HL262" s="6"/>
      <c r="HM262" s="5"/>
      <c r="HN262" s="5"/>
      <c r="HO262" s="4"/>
      <c r="HP262" s="6"/>
      <c r="HQ262" s="4"/>
      <c r="HR262" s="6"/>
      <c r="HS262" s="5"/>
      <c r="HT262" s="5"/>
      <c r="HU262" s="4"/>
      <c r="HV262" s="6"/>
      <c r="HW262" s="4"/>
      <c r="HX262" s="6"/>
      <c r="HY262" s="5"/>
      <c r="HZ262" s="5"/>
      <c r="IA262" s="4"/>
      <c r="IB262" s="6"/>
      <c r="IC262" s="4"/>
      <c r="ID262" s="6"/>
      <c r="IE262" s="5"/>
      <c r="IF262" s="5"/>
      <c r="IG262" s="4"/>
      <c r="IH262" s="6"/>
      <c r="II262" s="4"/>
      <c r="IJ262" s="6"/>
      <c r="IK262" s="5"/>
      <c r="IL262" s="5"/>
      <c r="IM262" s="4"/>
      <c r="IN262" s="6"/>
      <c r="IO262" s="4"/>
      <c r="IP262" s="6"/>
      <c r="IQ262" s="5"/>
      <c r="IR262" s="5"/>
      <c r="IS262" s="4"/>
      <c r="IT262" s="6"/>
      <c r="IU262" s="4"/>
      <c r="IV262" s="6"/>
      <c r="IW262" s="5"/>
      <c r="IX262" s="5"/>
      <c r="IY262" s="4"/>
      <c r="IZ262" s="6"/>
      <c r="JA262" s="4"/>
      <c r="JB262" s="6"/>
      <c r="JC262" s="5"/>
      <c r="JD262" s="5"/>
      <c r="JE262" s="4"/>
      <c r="JF262" s="6"/>
      <c r="JG262" s="4"/>
      <c r="JH262" s="6"/>
      <c r="JI262" s="5"/>
      <c r="JJ262" s="5"/>
      <c r="JK262" s="4"/>
      <c r="JL262" s="6"/>
      <c r="JM262" s="4"/>
      <c r="JN262" s="6"/>
      <c r="JO262" s="5"/>
      <c r="JP262" s="5"/>
      <c r="JQ262" s="4"/>
      <c r="JR262" s="6"/>
      <c r="JS262" s="4"/>
      <c r="JT262" s="6"/>
      <c r="JU262" s="5"/>
      <c r="JV262" s="5"/>
      <c r="JW262" s="4"/>
      <c r="JX262" s="6"/>
      <c r="JY262" s="4"/>
      <c r="JZ262" s="6"/>
      <c r="KA262" s="5"/>
      <c r="KB262" s="5"/>
      <c r="KC262" s="4"/>
      <c r="KD262" s="6"/>
      <c r="KE262" s="4"/>
      <c r="KF262" s="6"/>
      <c r="KG262" s="5"/>
      <c r="KH262" s="5"/>
      <c r="KI262" s="4"/>
      <c r="KJ262" s="6"/>
      <c r="KK262" s="4"/>
      <c r="KL262" s="6"/>
      <c r="KM262" s="5"/>
      <c r="KN262" s="5"/>
    </row>
    <row r="263">
      <c r="A263" s="3" t="s">
        <v>85</v>
      </c>
      <c r="B263" s="3" t="s">
        <v>86</v>
      </c>
      <c r="C263" s="3" t="s">
        <v>449</v>
      </c>
      <c r="D263" s="3" t="s">
        <v>450</v>
      </c>
      <c r="E263" s="3" t="s">
        <v>166</v>
      </c>
      <c r="F263" s="3" t="s">
        <v>167</v>
      </c>
      <c r="G263" s="3" t="s">
        <v>168</v>
      </c>
      <c r="H263" s="3" t="s">
        <v>118</v>
      </c>
      <c r="I263" s="3" t="s">
        <v>1335</v>
      </c>
      <c r="J263" s="3" t="s">
        <v>1319</v>
      </c>
      <c r="K263" s="4">
        <v>854</v>
      </c>
      <c r="L263" s="4">
        <f>=ROUNDDOWN(38.9954337899543,0)</f>
      </c>
      <c r="M263" s="4"/>
      <c r="N263" s="5">
        <v>1</v>
      </c>
      <c r="O263" s="4"/>
      <c r="P263" s="4">
        <f>=ROUNDDOWN({0},0)</f>
      </c>
      <c r="Q263" s="4"/>
      <c r="R263" s="5"/>
      <c r="S263" s="4">
        <v>33</v>
      </c>
      <c r="T263" s="6">
        <v>2308.68</v>
      </c>
      <c r="U263" s="4"/>
      <c r="V263" s="6"/>
      <c r="W263" s="5"/>
      <c r="X263" s="5"/>
      <c r="Y263" s="4">
        <v>6</v>
      </c>
      <c r="Z263" s="6">
        <v>390.6</v>
      </c>
      <c r="AA263" s="4"/>
      <c r="AB263" s="6"/>
      <c r="AC263" s="5"/>
      <c r="AD263" s="5"/>
      <c r="AE263" s="4">
        <v>13</v>
      </c>
      <c r="AF263" s="6">
        <v>832.46</v>
      </c>
      <c r="AG263" s="4"/>
      <c r="AH263" s="6"/>
      <c r="AI263" s="5"/>
      <c r="AJ263" s="5"/>
      <c r="AK263" s="4">
        <v>5</v>
      </c>
      <c r="AL263" s="6">
        <v>375.5</v>
      </c>
      <c r="AM263" s="4"/>
      <c r="AN263" s="6"/>
      <c r="AO263" s="5"/>
      <c r="AP263" s="5"/>
      <c r="AQ263" s="4"/>
      <c r="AR263" s="6"/>
      <c r="AS263" s="4"/>
      <c r="AT263" s="6"/>
      <c r="AU263" s="5"/>
      <c r="AV263" s="5"/>
      <c r="AW263" s="4">
        <v>2</v>
      </c>
      <c r="AX263" s="6">
        <v>134.19</v>
      </c>
      <c r="AY263" s="4"/>
      <c r="AZ263" s="6"/>
      <c r="BA263" s="5"/>
      <c r="BB263" s="5"/>
      <c r="BC263" s="4"/>
      <c r="BD263" s="6"/>
      <c r="BE263" s="4"/>
      <c r="BF263" s="6"/>
      <c r="BG263" s="5"/>
      <c r="BH263" s="5"/>
      <c r="BI263" s="4"/>
      <c r="BJ263" s="6"/>
      <c r="BK263" s="4"/>
      <c r="BL263" s="6"/>
      <c r="BM263" s="5"/>
      <c r="BN263" s="5"/>
      <c r="BO263" s="4">
        <v>3</v>
      </c>
      <c r="BP263" s="6">
        <v>282.24</v>
      </c>
      <c r="BQ263" s="4"/>
      <c r="BR263" s="6"/>
      <c r="BS263" s="5"/>
      <c r="BT263" s="5"/>
      <c r="BU263" s="4">
        <v>2</v>
      </c>
      <c r="BV263" s="6">
        <v>149.04</v>
      </c>
      <c r="BW263" s="4"/>
      <c r="BX263" s="6"/>
      <c r="BY263" s="5"/>
      <c r="BZ263" s="5"/>
      <c r="CA263" s="4"/>
      <c r="CB263" s="6"/>
      <c r="CC263" s="4"/>
      <c r="CD263" s="6"/>
      <c r="CE263" s="5"/>
      <c r="CF263" s="5"/>
      <c r="CG263" s="4"/>
      <c r="CH263" s="6"/>
      <c r="CI263" s="4"/>
      <c r="CJ263" s="6"/>
      <c r="CK263" s="5"/>
      <c r="CL263" s="5"/>
      <c r="CM263" s="4"/>
      <c r="CN263" s="6"/>
      <c r="CO263" s="4"/>
      <c r="CP263" s="6"/>
      <c r="CQ263" s="5"/>
      <c r="CR263" s="5"/>
      <c r="CS263" s="4">
        <v>1</v>
      </c>
      <c r="CT263" s="6">
        <v>74.09</v>
      </c>
      <c r="CU263" s="4"/>
      <c r="CV263" s="6"/>
      <c r="CW263" s="5"/>
      <c r="CX263" s="5"/>
      <c r="CY263" s="4"/>
      <c r="CZ263" s="6"/>
      <c r="DA263" s="4"/>
      <c r="DB263" s="6"/>
      <c r="DC263" s="5"/>
      <c r="DD263" s="5"/>
      <c r="DE263" s="4"/>
      <c r="DF263" s="6"/>
      <c r="DG263" s="4"/>
      <c r="DH263" s="6"/>
      <c r="DI263" s="5"/>
      <c r="DJ263" s="5"/>
      <c r="DK263" s="4"/>
      <c r="DL263" s="6"/>
      <c r="DM263" s="4"/>
      <c r="DN263" s="6"/>
      <c r="DO263" s="5"/>
      <c r="DP263" s="5"/>
      <c r="DQ263" s="4"/>
      <c r="DR263" s="6"/>
      <c r="DS263" s="4"/>
      <c r="DT263" s="6"/>
      <c r="DU263" s="5"/>
      <c r="DV263" s="5"/>
      <c r="DW263" s="4"/>
      <c r="DX263" s="6"/>
      <c r="DY263" s="4"/>
      <c r="DZ263" s="6"/>
      <c r="EA263" s="5"/>
      <c r="EB263" s="5"/>
      <c r="EC263" s="4"/>
      <c r="ED263" s="6"/>
      <c r="EE263" s="4"/>
      <c r="EF263" s="6"/>
      <c r="EG263" s="5"/>
      <c r="EH263" s="5"/>
      <c r="EI263" s="4"/>
      <c r="EJ263" s="6"/>
      <c r="EK263" s="4"/>
      <c r="EL263" s="6"/>
      <c r="EM263" s="5"/>
      <c r="EN263" s="5"/>
      <c r="EO263" s="4"/>
      <c r="EP263" s="6"/>
      <c r="EQ263" s="4"/>
      <c r="ER263" s="6"/>
      <c r="ES263" s="5"/>
      <c r="ET263" s="5"/>
      <c r="EU263" s="4"/>
      <c r="EV263" s="6"/>
      <c r="EW263" s="4"/>
      <c r="EX263" s="6"/>
      <c r="EY263" s="5"/>
      <c r="EZ263" s="5"/>
      <c r="FA263" s="4"/>
      <c r="FB263" s="6"/>
      <c r="FC263" s="4"/>
      <c r="FD263" s="6"/>
      <c r="FE263" s="5"/>
      <c r="FF263" s="5"/>
      <c r="FG263" s="4"/>
      <c r="FH263" s="6"/>
      <c r="FI263" s="4"/>
      <c r="FJ263" s="6"/>
      <c r="FK263" s="5"/>
      <c r="FL263" s="5"/>
      <c r="FM263" s="4">
        <v>1</v>
      </c>
      <c r="FN263" s="6">
        <v>70.56</v>
      </c>
      <c r="FO263" s="4"/>
      <c r="FP263" s="6"/>
      <c r="FQ263" s="5"/>
      <c r="FR263" s="5"/>
      <c r="FS263" s="4"/>
      <c r="FT263" s="6"/>
      <c r="FU263" s="4"/>
      <c r="FV263" s="6"/>
      <c r="FW263" s="5"/>
      <c r="FX263" s="5"/>
      <c r="FY263" s="4"/>
      <c r="FZ263" s="6"/>
      <c r="GA263" s="4"/>
      <c r="GB263" s="6"/>
      <c r="GC263" s="5"/>
      <c r="GD263" s="5"/>
      <c r="GE263" s="4"/>
      <c r="GF263" s="6"/>
      <c r="GG263" s="4"/>
      <c r="GH263" s="6"/>
      <c r="GI263" s="5"/>
      <c r="GJ263" s="5"/>
      <c r="GK263" s="4"/>
      <c r="GL263" s="6"/>
      <c r="GM263" s="4"/>
      <c r="GN263" s="6"/>
      <c r="GO263" s="5"/>
      <c r="GP263" s="5"/>
      <c r="GQ263" s="4"/>
      <c r="GR263" s="6"/>
      <c r="GS263" s="4"/>
      <c r="GT263" s="6"/>
      <c r="GU263" s="5"/>
      <c r="GV263" s="5"/>
      <c r="GW263" s="4"/>
      <c r="GX263" s="6"/>
      <c r="GY263" s="4"/>
      <c r="GZ263" s="6"/>
      <c r="HA263" s="5"/>
      <c r="HB263" s="5"/>
      <c r="HC263" s="4"/>
      <c r="HD263" s="6"/>
      <c r="HE263" s="4"/>
      <c r="HF263" s="6"/>
      <c r="HG263" s="5"/>
      <c r="HH263" s="5"/>
      <c r="HI263" s="4"/>
      <c r="HJ263" s="6"/>
      <c r="HK263" s="4"/>
      <c r="HL263" s="6"/>
      <c r="HM263" s="5"/>
      <c r="HN263" s="5"/>
      <c r="HO263" s="4"/>
      <c r="HP263" s="6"/>
      <c r="HQ263" s="4"/>
      <c r="HR263" s="6"/>
      <c r="HS263" s="5"/>
      <c r="HT263" s="5"/>
      <c r="HU263" s="4"/>
      <c r="HV263" s="6"/>
      <c r="HW263" s="4"/>
      <c r="HX263" s="6"/>
      <c r="HY263" s="5"/>
      <c r="HZ263" s="5"/>
      <c r="IA263" s="4"/>
      <c r="IB263" s="6"/>
      <c r="IC263" s="4"/>
      <c r="ID263" s="6"/>
      <c r="IE263" s="5"/>
      <c r="IF263" s="5"/>
      <c r="IG263" s="4"/>
      <c r="IH263" s="6"/>
      <c r="II263" s="4"/>
      <c r="IJ263" s="6"/>
      <c r="IK263" s="5"/>
      <c r="IL263" s="5"/>
      <c r="IM263" s="4"/>
      <c r="IN263" s="6"/>
      <c r="IO263" s="4"/>
      <c r="IP263" s="6"/>
      <c r="IQ263" s="5"/>
      <c r="IR263" s="5"/>
      <c r="IS263" s="4"/>
      <c r="IT263" s="6"/>
      <c r="IU263" s="4"/>
      <c r="IV263" s="6"/>
      <c r="IW263" s="5"/>
      <c r="IX263" s="5"/>
      <c r="IY263" s="4"/>
      <c r="IZ263" s="6"/>
      <c r="JA263" s="4"/>
      <c r="JB263" s="6"/>
      <c r="JC263" s="5"/>
      <c r="JD263" s="5"/>
      <c r="JE263" s="4"/>
      <c r="JF263" s="6"/>
      <c r="JG263" s="4"/>
      <c r="JH263" s="6"/>
      <c r="JI263" s="5"/>
      <c r="JJ263" s="5"/>
      <c r="JK263" s="4"/>
      <c r="JL263" s="6"/>
      <c r="JM263" s="4"/>
      <c r="JN263" s="6"/>
      <c r="JO263" s="5"/>
      <c r="JP263" s="5"/>
      <c r="JQ263" s="4"/>
      <c r="JR263" s="6"/>
      <c r="JS263" s="4"/>
      <c r="JT263" s="6"/>
      <c r="JU263" s="5"/>
      <c r="JV263" s="5"/>
      <c r="JW263" s="4"/>
      <c r="JX263" s="6"/>
      <c r="JY263" s="4"/>
      <c r="JZ263" s="6"/>
      <c r="KA263" s="5"/>
      <c r="KB263" s="5"/>
      <c r="KC263" s="4"/>
      <c r="KD263" s="6"/>
      <c r="KE263" s="4"/>
      <c r="KF263" s="6"/>
      <c r="KG263" s="5"/>
      <c r="KH263" s="5"/>
      <c r="KI263" s="4"/>
      <c r="KJ263" s="6"/>
      <c r="KK263" s="4"/>
      <c r="KL263" s="6"/>
      <c r="KM263" s="5"/>
      <c r="KN263" s="5"/>
    </row>
    <row r="264">
      <c r="A264" s="3" t="s">
        <v>85</v>
      </c>
      <c r="B264" s="3" t="s">
        <v>86</v>
      </c>
      <c r="C264" s="3" t="s">
        <v>449</v>
      </c>
      <c r="D264" s="3" t="s">
        <v>450</v>
      </c>
      <c r="E264" s="3" t="s">
        <v>166</v>
      </c>
      <c r="F264" s="3" t="s">
        <v>167</v>
      </c>
      <c r="G264" s="3" t="s">
        <v>168</v>
      </c>
      <c r="H264" s="3" t="s">
        <v>118</v>
      </c>
      <c r="I264" s="3" t="s">
        <v>1339</v>
      </c>
      <c r="J264" s="3" t="s">
        <v>1319</v>
      </c>
      <c r="K264" s="4">
        <v>1086</v>
      </c>
      <c r="L264" s="4">
        <f>=ROUNDDOWN(39.7802197802198,0)</f>
      </c>
      <c r="M264" s="4">
        <v>130</v>
      </c>
      <c r="N264" s="5">
        <v>1</v>
      </c>
      <c r="O264" s="4"/>
      <c r="P264" s="4">
        <f>=ROUNDDOWN({0},0)</f>
      </c>
      <c r="Q264" s="4"/>
      <c r="R264" s="5"/>
      <c r="S264" s="4">
        <v>22</v>
      </c>
      <c r="T264" s="6">
        <v>1473.43</v>
      </c>
      <c r="U264" s="4"/>
      <c r="V264" s="6"/>
      <c r="W264" s="5"/>
      <c r="X264" s="5"/>
      <c r="Y264" s="4">
        <v>3</v>
      </c>
      <c r="Z264" s="6">
        <v>192.7</v>
      </c>
      <c r="AA264" s="4"/>
      <c r="AB264" s="6"/>
      <c r="AC264" s="5"/>
      <c r="AD264" s="5"/>
      <c r="AE264" s="4">
        <v>3</v>
      </c>
      <c r="AF264" s="6">
        <v>171.42</v>
      </c>
      <c r="AG264" s="4"/>
      <c r="AH264" s="6"/>
      <c r="AI264" s="5"/>
      <c r="AJ264" s="5"/>
      <c r="AK264" s="4">
        <v>3</v>
      </c>
      <c r="AL264" s="6">
        <v>226.49</v>
      </c>
      <c r="AM264" s="4"/>
      <c r="AN264" s="6"/>
      <c r="AO264" s="5"/>
      <c r="AP264" s="5"/>
      <c r="AQ264" s="4"/>
      <c r="AR264" s="6"/>
      <c r="AS264" s="4"/>
      <c r="AT264" s="6"/>
      <c r="AU264" s="5"/>
      <c r="AV264" s="5"/>
      <c r="AW264" s="4">
        <v>4</v>
      </c>
      <c r="AX264" s="6">
        <v>268.38</v>
      </c>
      <c r="AY264" s="4"/>
      <c r="AZ264" s="6"/>
      <c r="BA264" s="5"/>
      <c r="BB264" s="5"/>
      <c r="BC264" s="4"/>
      <c r="BD264" s="6"/>
      <c r="BE264" s="4"/>
      <c r="BF264" s="6"/>
      <c r="BG264" s="5"/>
      <c r="BH264" s="5"/>
      <c r="BI264" s="4">
        <v>4</v>
      </c>
      <c r="BJ264" s="6">
        <v>272.44</v>
      </c>
      <c r="BK264" s="4"/>
      <c r="BL264" s="6"/>
      <c r="BM264" s="5"/>
      <c r="BN264" s="5"/>
      <c r="BO264" s="4">
        <v>1</v>
      </c>
      <c r="BP264" s="6">
        <v>74.03</v>
      </c>
      <c r="BQ264" s="4"/>
      <c r="BR264" s="6"/>
      <c r="BS264" s="5"/>
      <c r="BT264" s="5"/>
      <c r="BU264" s="4">
        <v>2</v>
      </c>
      <c r="BV264" s="6">
        <v>136.22</v>
      </c>
      <c r="BW264" s="4"/>
      <c r="BX264" s="6"/>
      <c r="BY264" s="5"/>
      <c r="BZ264" s="5"/>
      <c r="CA264" s="4"/>
      <c r="CB264" s="6"/>
      <c r="CC264" s="4"/>
      <c r="CD264" s="6"/>
      <c r="CE264" s="5"/>
      <c r="CF264" s="5"/>
      <c r="CG264" s="4">
        <v>1</v>
      </c>
      <c r="CH264" s="6">
        <v>66.23</v>
      </c>
      <c r="CI264" s="4"/>
      <c r="CJ264" s="6"/>
      <c r="CK264" s="5"/>
      <c r="CL264" s="5"/>
      <c r="CM264" s="4"/>
      <c r="CN264" s="6"/>
      <c r="CO264" s="4"/>
      <c r="CP264" s="6"/>
      <c r="CQ264" s="5"/>
      <c r="CR264" s="5"/>
      <c r="CS264" s="4"/>
      <c r="CT264" s="6"/>
      <c r="CU264" s="4"/>
      <c r="CV264" s="6"/>
      <c r="CW264" s="5"/>
      <c r="CX264" s="5"/>
      <c r="CY264" s="4"/>
      <c r="CZ264" s="6"/>
      <c r="DA264" s="4"/>
      <c r="DB264" s="6"/>
      <c r="DC264" s="5"/>
      <c r="DD264" s="5"/>
      <c r="DE264" s="4"/>
      <c r="DF264" s="6"/>
      <c r="DG264" s="4"/>
      <c r="DH264" s="6"/>
      <c r="DI264" s="5"/>
      <c r="DJ264" s="5"/>
      <c r="DK264" s="4"/>
      <c r="DL264" s="6"/>
      <c r="DM264" s="4"/>
      <c r="DN264" s="6"/>
      <c r="DO264" s="5"/>
      <c r="DP264" s="5"/>
      <c r="DQ264" s="4"/>
      <c r="DR264" s="6"/>
      <c r="DS264" s="4"/>
      <c r="DT264" s="6"/>
      <c r="DU264" s="5"/>
      <c r="DV264" s="5"/>
      <c r="DW264" s="4"/>
      <c r="DX264" s="6"/>
      <c r="DY264" s="4"/>
      <c r="DZ264" s="6"/>
      <c r="EA264" s="5"/>
      <c r="EB264" s="5"/>
      <c r="EC264" s="4"/>
      <c r="ED264" s="6"/>
      <c r="EE264" s="4"/>
      <c r="EF264" s="6"/>
      <c r="EG264" s="5"/>
      <c r="EH264" s="5"/>
      <c r="EI264" s="4"/>
      <c r="EJ264" s="6"/>
      <c r="EK264" s="4"/>
      <c r="EL264" s="6"/>
      <c r="EM264" s="5"/>
      <c r="EN264" s="5"/>
      <c r="EO264" s="4"/>
      <c r="EP264" s="6"/>
      <c r="EQ264" s="4"/>
      <c r="ER264" s="6"/>
      <c r="ES264" s="5"/>
      <c r="ET264" s="5"/>
      <c r="EU264" s="4"/>
      <c r="EV264" s="6"/>
      <c r="EW264" s="4"/>
      <c r="EX264" s="6"/>
      <c r="EY264" s="5"/>
      <c r="EZ264" s="5"/>
      <c r="FA264" s="4"/>
      <c r="FB264" s="6"/>
      <c r="FC264" s="4"/>
      <c r="FD264" s="6"/>
      <c r="FE264" s="5"/>
      <c r="FF264" s="5"/>
      <c r="FG264" s="4"/>
      <c r="FH264" s="6"/>
      <c r="FI264" s="4"/>
      <c r="FJ264" s="6"/>
      <c r="FK264" s="5"/>
      <c r="FL264" s="5"/>
      <c r="FM264" s="4">
        <v>1</v>
      </c>
      <c r="FN264" s="6">
        <v>65.52</v>
      </c>
      <c r="FO264" s="4"/>
      <c r="FP264" s="6"/>
      <c r="FQ264" s="5"/>
      <c r="FR264" s="5"/>
      <c r="FS264" s="4"/>
      <c r="FT264" s="6"/>
      <c r="FU264" s="4"/>
      <c r="FV264" s="6"/>
      <c r="FW264" s="5"/>
      <c r="FX264" s="5"/>
      <c r="FY264" s="4"/>
      <c r="FZ264" s="6"/>
      <c r="GA264" s="4"/>
      <c r="GB264" s="6"/>
      <c r="GC264" s="5"/>
      <c r="GD264" s="5"/>
      <c r="GE264" s="4"/>
      <c r="GF264" s="6"/>
      <c r="GG264" s="4"/>
      <c r="GH264" s="6"/>
      <c r="GI264" s="5"/>
      <c r="GJ264" s="5"/>
      <c r="GK264" s="4"/>
      <c r="GL264" s="6"/>
      <c r="GM264" s="4"/>
      <c r="GN264" s="6"/>
      <c r="GO264" s="5"/>
      <c r="GP264" s="5"/>
      <c r="GQ264" s="4"/>
      <c r="GR264" s="6"/>
      <c r="GS264" s="4"/>
      <c r="GT264" s="6"/>
      <c r="GU264" s="5"/>
      <c r="GV264" s="5"/>
      <c r="GW264" s="4"/>
      <c r="GX264" s="6"/>
      <c r="GY264" s="4"/>
      <c r="GZ264" s="6"/>
      <c r="HA264" s="5"/>
      <c r="HB264" s="5"/>
      <c r="HC264" s="4"/>
      <c r="HD264" s="6"/>
      <c r="HE264" s="4"/>
      <c r="HF264" s="6"/>
      <c r="HG264" s="5"/>
      <c r="HH264" s="5"/>
      <c r="HI264" s="4"/>
      <c r="HJ264" s="6"/>
      <c r="HK264" s="4"/>
      <c r="HL264" s="6"/>
      <c r="HM264" s="5"/>
      <c r="HN264" s="5"/>
      <c r="HO264" s="4"/>
      <c r="HP264" s="6"/>
      <c r="HQ264" s="4"/>
      <c r="HR264" s="6"/>
      <c r="HS264" s="5"/>
      <c r="HT264" s="5"/>
      <c r="HU264" s="4"/>
      <c r="HV264" s="6"/>
      <c r="HW264" s="4"/>
      <c r="HX264" s="6"/>
      <c r="HY264" s="5"/>
      <c r="HZ264" s="5"/>
      <c r="IA264" s="4"/>
      <c r="IB264" s="6"/>
      <c r="IC264" s="4"/>
      <c r="ID264" s="6"/>
      <c r="IE264" s="5"/>
      <c r="IF264" s="5"/>
      <c r="IG264" s="4"/>
      <c r="IH264" s="6"/>
      <c r="II264" s="4"/>
      <c r="IJ264" s="6"/>
      <c r="IK264" s="5"/>
      <c r="IL264" s="5"/>
      <c r="IM264" s="4"/>
      <c r="IN264" s="6"/>
      <c r="IO264" s="4"/>
      <c r="IP264" s="6"/>
      <c r="IQ264" s="5"/>
      <c r="IR264" s="5"/>
      <c r="IS264" s="4"/>
      <c r="IT264" s="6"/>
      <c r="IU264" s="4"/>
      <c r="IV264" s="6"/>
      <c r="IW264" s="5"/>
      <c r="IX264" s="5"/>
      <c r="IY264" s="4"/>
      <c r="IZ264" s="6"/>
      <c r="JA264" s="4"/>
      <c r="JB264" s="6"/>
      <c r="JC264" s="5"/>
      <c r="JD264" s="5"/>
      <c r="JE264" s="4"/>
      <c r="JF264" s="6"/>
      <c r="JG264" s="4"/>
      <c r="JH264" s="6"/>
      <c r="JI264" s="5"/>
      <c r="JJ264" s="5"/>
      <c r="JK264" s="4"/>
      <c r="JL264" s="6"/>
      <c r="JM264" s="4"/>
      <c r="JN264" s="6"/>
      <c r="JO264" s="5"/>
      <c r="JP264" s="5"/>
      <c r="JQ264" s="4"/>
      <c r="JR264" s="6"/>
      <c r="JS264" s="4"/>
      <c r="JT264" s="6"/>
      <c r="JU264" s="5"/>
      <c r="JV264" s="5"/>
      <c r="JW264" s="4"/>
      <c r="JX264" s="6"/>
      <c r="JY264" s="4"/>
      <c r="JZ264" s="6"/>
      <c r="KA264" s="5"/>
      <c r="KB264" s="5"/>
      <c r="KC264" s="4"/>
      <c r="KD264" s="6"/>
      <c r="KE264" s="4"/>
      <c r="KF264" s="6"/>
      <c r="KG264" s="5"/>
      <c r="KH264" s="5"/>
      <c r="KI264" s="4"/>
      <c r="KJ264" s="6"/>
      <c r="KK264" s="4"/>
      <c r="KL264" s="6"/>
      <c r="KM264" s="5"/>
      <c r="KN264" s="5"/>
    </row>
    <row r="265">
      <c r="A265" s="3" t="s">
        <v>85</v>
      </c>
      <c r="B265" s="3" t="s">
        <v>86</v>
      </c>
      <c r="C265" s="3" t="s">
        <v>449</v>
      </c>
      <c r="D265" s="3" t="s">
        <v>450</v>
      </c>
      <c r="E265" s="3" t="s">
        <v>461</v>
      </c>
      <c r="F265" s="3" t="s">
        <v>462</v>
      </c>
      <c r="G265" s="3" t="s">
        <v>463</v>
      </c>
      <c r="H265" s="3" t="s">
        <v>129</v>
      </c>
      <c r="I265" s="3" t="s">
        <v>1351</v>
      </c>
      <c r="J265" s="3" t="s">
        <v>1309</v>
      </c>
      <c r="K265" s="4">
        <v>2436</v>
      </c>
      <c r="L265" s="4">
        <f>=ROUNDDOWN(63.2727272727273,0)</f>
      </c>
      <c r="M265" s="4">
        <v>1660</v>
      </c>
      <c r="N265" s="5">
        <v>1</v>
      </c>
      <c r="O265" s="4"/>
      <c r="P265" s="4">
        <f>=ROUNDDOWN({0},0)</f>
      </c>
      <c r="Q265" s="4"/>
      <c r="R265" s="5"/>
      <c r="S265" s="4">
        <v>21</v>
      </c>
      <c r="T265" s="6">
        <v>1488.54</v>
      </c>
      <c r="U265" s="4"/>
      <c r="V265" s="6"/>
      <c r="W265" s="5"/>
      <c r="X265" s="5"/>
      <c r="Y265" s="4">
        <v>5</v>
      </c>
      <c r="Z265" s="6">
        <v>349.35</v>
      </c>
      <c r="AA265" s="4"/>
      <c r="AB265" s="6"/>
      <c r="AC265" s="5"/>
      <c r="AD265" s="5"/>
      <c r="AE265" s="4">
        <v>2</v>
      </c>
      <c r="AF265" s="6">
        <v>116.89</v>
      </c>
      <c r="AG265" s="4"/>
      <c r="AH265" s="6"/>
      <c r="AI265" s="5"/>
      <c r="AJ265" s="5"/>
      <c r="AK265" s="4"/>
      <c r="AL265" s="6"/>
      <c r="AM265" s="4"/>
      <c r="AN265" s="6"/>
      <c r="AO265" s="5"/>
      <c r="AP265" s="5"/>
      <c r="AQ265" s="4">
        <v>9</v>
      </c>
      <c r="AR265" s="6">
        <v>668.01</v>
      </c>
      <c r="AS265" s="4"/>
      <c r="AT265" s="6"/>
      <c r="AU265" s="5"/>
      <c r="AV265" s="5"/>
      <c r="AW265" s="4">
        <v>3</v>
      </c>
      <c r="AX265" s="6">
        <v>212.48</v>
      </c>
      <c r="AY265" s="4"/>
      <c r="AZ265" s="6"/>
      <c r="BA265" s="5"/>
      <c r="BB265" s="5"/>
      <c r="BC265" s="4"/>
      <c r="BD265" s="6"/>
      <c r="BE265" s="4"/>
      <c r="BF265" s="6"/>
      <c r="BG265" s="5"/>
      <c r="BH265" s="5"/>
      <c r="BI265" s="4">
        <v>1</v>
      </c>
      <c r="BJ265" s="6">
        <v>82.78</v>
      </c>
      <c r="BK265" s="4"/>
      <c r="BL265" s="6"/>
      <c r="BM265" s="5"/>
      <c r="BN265" s="5"/>
      <c r="BO265" s="4"/>
      <c r="BP265" s="6"/>
      <c r="BQ265" s="4"/>
      <c r="BR265" s="6"/>
      <c r="BS265" s="5"/>
      <c r="BT265" s="5"/>
      <c r="BU265" s="4"/>
      <c r="BV265" s="6"/>
      <c r="BW265" s="4"/>
      <c r="BX265" s="6"/>
      <c r="BY265" s="5"/>
      <c r="BZ265" s="5"/>
      <c r="CA265" s="4"/>
      <c r="CB265" s="6"/>
      <c r="CC265" s="4"/>
      <c r="CD265" s="6"/>
      <c r="CE265" s="5"/>
      <c r="CF265" s="5"/>
      <c r="CG265" s="4"/>
      <c r="CH265" s="6"/>
      <c r="CI265" s="4"/>
      <c r="CJ265" s="6"/>
      <c r="CK265" s="5"/>
      <c r="CL265" s="5"/>
      <c r="CM265" s="4"/>
      <c r="CN265" s="6"/>
      <c r="CO265" s="4"/>
      <c r="CP265" s="6"/>
      <c r="CQ265" s="5"/>
      <c r="CR265" s="5"/>
      <c r="CS265" s="4"/>
      <c r="CT265" s="6"/>
      <c r="CU265" s="4"/>
      <c r="CV265" s="6"/>
      <c r="CW265" s="5"/>
      <c r="CX265" s="5"/>
      <c r="CY265" s="4"/>
      <c r="CZ265" s="6"/>
      <c r="DA265" s="4"/>
      <c r="DB265" s="6"/>
      <c r="DC265" s="5"/>
      <c r="DD265" s="5"/>
      <c r="DE265" s="4"/>
      <c r="DF265" s="6"/>
      <c r="DG265" s="4"/>
      <c r="DH265" s="6"/>
      <c r="DI265" s="5"/>
      <c r="DJ265" s="5"/>
      <c r="DK265" s="4"/>
      <c r="DL265" s="6"/>
      <c r="DM265" s="4"/>
      <c r="DN265" s="6"/>
      <c r="DO265" s="5"/>
      <c r="DP265" s="5"/>
      <c r="DQ265" s="4">
        <v>1</v>
      </c>
      <c r="DR265" s="6">
        <v>59.03</v>
      </c>
      <c r="DS265" s="4"/>
      <c r="DT265" s="6"/>
      <c r="DU265" s="5"/>
      <c r="DV265" s="5"/>
      <c r="DW265" s="4"/>
      <c r="DX265" s="6"/>
      <c r="DY265" s="4"/>
      <c r="DZ265" s="6"/>
      <c r="EA265" s="5"/>
      <c r="EB265" s="5"/>
      <c r="EC265" s="4"/>
      <c r="ED265" s="6"/>
      <c r="EE265" s="4"/>
      <c r="EF265" s="6"/>
      <c r="EG265" s="5"/>
      <c r="EH265" s="5"/>
      <c r="EI265" s="4"/>
      <c r="EJ265" s="6"/>
      <c r="EK265" s="4"/>
      <c r="EL265" s="6"/>
      <c r="EM265" s="5"/>
      <c r="EN265" s="5"/>
      <c r="EO265" s="4"/>
      <c r="EP265" s="6"/>
      <c r="EQ265" s="4"/>
      <c r="ER265" s="6"/>
      <c r="ES265" s="5"/>
      <c r="ET265" s="5"/>
      <c r="EU265" s="4"/>
      <c r="EV265" s="6"/>
      <c r="EW265" s="4"/>
      <c r="EX265" s="6"/>
      <c r="EY265" s="5"/>
      <c r="EZ265" s="5"/>
      <c r="FA265" s="4"/>
      <c r="FB265" s="6"/>
      <c r="FC265" s="4"/>
      <c r="FD265" s="6"/>
      <c r="FE265" s="5"/>
      <c r="FF265" s="5"/>
      <c r="FG265" s="4"/>
      <c r="FH265" s="6"/>
      <c r="FI265" s="4"/>
      <c r="FJ265" s="6"/>
      <c r="FK265" s="5"/>
      <c r="FL265" s="5"/>
      <c r="FM265" s="4"/>
      <c r="FN265" s="6"/>
      <c r="FO265" s="4"/>
      <c r="FP265" s="6"/>
      <c r="FQ265" s="5"/>
      <c r="FR265" s="5"/>
      <c r="FS265" s="4"/>
      <c r="FT265" s="6"/>
      <c r="FU265" s="4"/>
      <c r="FV265" s="6"/>
      <c r="FW265" s="5"/>
      <c r="FX265" s="5"/>
      <c r="FY265" s="4"/>
      <c r="FZ265" s="6"/>
      <c r="GA265" s="4"/>
      <c r="GB265" s="6"/>
      <c r="GC265" s="5"/>
      <c r="GD265" s="5"/>
      <c r="GE265" s="4"/>
      <c r="GF265" s="6"/>
      <c r="GG265" s="4"/>
      <c r="GH265" s="6"/>
      <c r="GI265" s="5"/>
      <c r="GJ265" s="5"/>
      <c r="GK265" s="4"/>
      <c r="GL265" s="6"/>
      <c r="GM265" s="4"/>
      <c r="GN265" s="6"/>
      <c r="GO265" s="5"/>
      <c r="GP265" s="5"/>
      <c r="GQ265" s="4"/>
      <c r="GR265" s="6"/>
      <c r="GS265" s="4"/>
      <c r="GT265" s="6"/>
      <c r="GU265" s="5"/>
      <c r="GV265" s="5"/>
      <c r="GW265" s="4"/>
      <c r="GX265" s="6"/>
      <c r="GY265" s="4"/>
      <c r="GZ265" s="6"/>
      <c r="HA265" s="5"/>
      <c r="HB265" s="5"/>
      <c r="HC265" s="4"/>
      <c r="HD265" s="6"/>
      <c r="HE265" s="4"/>
      <c r="HF265" s="6"/>
      <c r="HG265" s="5"/>
      <c r="HH265" s="5"/>
      <c r="HI265" s="4"/>
      <c r="HJ265" s="6"/>
      <c r="HK265" s="4"/>
      <c r="HL265" s="6"/>
      <c r="HM265" s="5"/>
      <c r="HN265" s="5"/>
      <c r="HO265" s="4"/>
      <c r="HP265" s="6"/>
      <c r="HQ265" s="4"/>
      <c r="HR265" s="6"/>
      <c r="HS265" s="5"/>
      <c r="HT265" s="5"/>
      <c r="HU265" s="4"/>
      <c r="HV265" s="6"/>
      <c r="HW265" s="4"/>
      <c r="HX265" s="6"/>
      <c r="HY265" s="5"/>
      <c r="HZ265" s="5"/>
      <c r="IA265" s="4"/>
      <c r="IB265" s="6"/>
      <c r="IC265" s="4"/>
      <c r="ID265" s="6"/>
      <c r="IE265" s="5"/>
      <c r="IF265" s="5"/>
      <c r="IG265" s="4"/>
      <c r="IH265" s="6"/>
      <c r="II265" s="4"/>
      <c r="IJ265" s="6"/>
      <c r="IK265" s="5"/>
      <c r="IL265" s="5"/>
      <c r="IM265" s="4"/>
      <c r="IN265" s="6"/>
      <c r="IO265" s="4"/>
      <c r="IP265" s="6"/>
      <c r="IQ265" s="5"/>
      <c r="IR265" s="5"/>
      <c r="IS265" s="4"/>
      <c r="IT265" s="6"/>
      <c r="IU265" s="4"/>
      <c r="IV265" s="6"/>
      <c r="IW265" s="5"/>
      <c r="IX265" s="5"/>
      <c r="IY265" s="4"/>
      <c r="IZ265" s="6"/>
      <c r="JA265" s="4"/>
      <c r="JB265" s="6"/>
      <c r="JC265" s="5"/>
      <c r="JD265" s="5"/>
      <c r="JE265" s="4"/>
      <c r="JF265" s="6"/>
      <c r="JG265" s="4"/>
      <c r="JH265" s="6"/>
      <c r="JI265" s="5"/>
      <c r="JJ265" s="5"/>
      <c r="JK265" s="4"/>
      <c r="JL265" s="6"/>
      <c r="JM265" s="4"/>
      <c r="JN265" s="6"/>
      <c r="JO265" s="5"/>
      <c r="JP265" s="5"/>
      <c r="JQ265" s="4"/>
      <c r="JR265" s="6"/>
      <c r="JS265" s="4"/>
      <c r="JT265" s="6"/>
      <c r="JU265" s="5"/>
      <c r="JV265" s="5"/>
      <c r="JW265" s="4"/>
      <c r="JX265" s="6"/>
      <c r="JY265" s="4"/>
      <c r="JZ265" s="6"/>
      <c r="KA265" s="5"/>
      <c r="KB265" s="5"/>
      <c r="KC265" s="4"/>
      <c r="KD265" s="6"/>
      <c r="KE265" s="4"/>
      <c r="KF265" s="6"/>
      <c r="KG265" s="5"/>
      <c r="KH265" s="5"/>
      <c r="KI265" s="4"/>
      <c r="KJ265" s="6"/>
      <c r="KK265" s="4"/>
      <c r="KL265" s="6"/>
      <c r="KM265" s="5"/>
      <c r="KN265" s="5"/>
    </row>
    <row r="266">
      <c r="A266" s="3" t="s">
        <v>85</v>
      </c>
      <c r="B266" s="3" t="s">
        <v>86</v>
      </c>
      <c r="C266" s="3" t="s">
        <v>449</v>
      </c>
      <c r="D266" s="3" t="s">
        <v>450</v>
      </c>
      <c r="E266" s="3" t="s">
        <v>461</v>
      </c>
      <c r="F266" s="3" t="s">
        <v>462</v>
      </c>
      <c r="G266" s="3" t="s">
        <v>463</v>
      </c>
      <c r="H266" s="3" t="s">
        <v>129</v>
      </c>
      <c r="I266" s="3" t="s">
        <v>1308</v>
      </c>
      <c r="J266" s="3" t="s">
        <v>1319</v>
      </c>
      <c r="K266" s="4">
        <v>1761</v>
      </c>
      <c r="L266" s="4">
        <f>=ROUNDDOWN(61.3588850174216,0)</f>
      </c>
      <c r="M266" s="4">
        <v>910</v>
      </c>
      <c r="N266" s="5">
        <v>1</v>
      </c>
      <c r="O266" s="4"/>
      <c r="P266" s="4">
        <f>=ROUNDDOWN({0},0)</f>
      </c>
      <c r="Q266" s="4"/>
      <c r="R266" s="5"/>
      <c r="S266" s="4">
        <v>21</v>
      </c>
      <c r="T266" s="6">
        <v>1486.56</v>
      </c>
      <c r="U266" s="4"/>
      <c r="V266" s="6"/>
      <c r="W266" s="5"/>
      <c r="X266" s="5"/>
      <c r="Y266" s="4">
        <v>5</v>
      </c>
      <c r="Z266" s="6">
        <v>339.37</v>
      </c>
      <c r="AA266" s="4"/>
      <c r="AB266" s="6"/>
      <c r="AC266" s="5"/>
      <c r="AD266" s="5"/>
      <c r="AE266" s="4">
        <v>3</v>
      </c>
      <c r="AF266" s="6">
        <v>189.42</v>
      </c>
      <c r="AG266" s="4"/>
      <c r="AH266" s="6"/>
      <c r="AI266" s="5"/>
      <c r="AJ266" s="5"/>
      <c r="AK266" s="4"/>
      <c r="AL266" s="6"/>
      <c r="AM266" s="4"/>
      <c r="AN266" s="6"/>
      <c r="AO266" s="5"/>
      <c r="AP266" s="5"/>
      <c r="AQ266" s="4">
        <v>10</v>
      </c>
      <c r="AR266" s="6">
        <v>724.1</v>
      </c>
      <c r="AS266" s="4"/>
      <c r="AT266" s="6"/>
      <c r="AU266" s="5"/>
      <c r="AV266" s="5"/>
      <c r="AW266" s="4">
        <v>2</v>
      </c>
      <c r="AX266" s="6">
        <v>156.56</v>
      </c>
      <c r="AY266" s="4"/>
      <c r="AZ266" s="6"/>
      <c r="BA266" s="5"/>
      <c r="BB266" s="5"/>
      <c r="BC266" s="4"/>
      <c r="BD266" s="6"/>
      <c r="BE266" s="4"/>
      <c r="BF266" s="6"/>
      <c r="BG266" s="5"/>
      <c r="BH266" s="5"/>
      <c r="BI266" s="4"/>
      <c r="BJ266" s="6"/>
      <c r="BK266" s="4"/>
      <c r="BL266" s="6"/>
      <c r="BM266" s="5"/>
      <c r="BN266" s="5"/>
      <c r="BO266" s="4">
        <v>1</v>
      </c>
      <c r="BP266" s="6">
        <v>77.11</v>
      </c>
      <c r="BQ266" s="4"/>
      <c r="BR266" s="6"/>
      <c r="BS266" s="5"/>
      <c r="BT266" s="5"/>
      <c r="BU266" s="4"/>
      <c r="BV266" s="6"/>
      <c r="BW266" s="4"/>
      <c r="BX266" s="6"/>
      <c r="BY266" s="5"/>
      <c r="BZ266" s="5"/>
      <c r="CA266" s="4"/>
      <c r="CB266" s="6"/>
      <c r="CC266" s="4"/>
      <c r="CD266" s="6"/>
      <c r="CE266" s="5"/>
      <c r="CF266" s="5"/>
      <c r="CG266" s="4"/>
      <c r="CH266" s="6"/>
      <c r="CI266" s="4"/>
      <c r="CJ266" s="6"/>
      <c r="CK266" s="5"/>
      <c r="CL266" s="5"/>
      <c r="CM266" s="4"/>
      <c r="CN266" s="6"/>
      <c r="CO266" s="4"/>
      <c r="CP266" s="6"/>
      <c r="CQ266" s="5"/>
      <c r="CR266" s="5"/>
      <c r="CS266" s="4"/>
      <c r="CT266" s="6"/>
      <c r="CU266" s="4"/>
      <c r="CV266" s="6"/>
      <c r="CW266" s="5"/>
      <c r="CX266" s="5"/>
      <c r="CY266" s="4"/>
      <c r="CZ266" s="6"/>
      <c r="DA266" s="4"/>
      <c r="DB266" s="6"/>
      <c r="DC266" s="5"/>
      <c r="DD266" s="5"/>
      <c r="DE266" s="4"/>
      <c r="DF266" s="6"/>
      <c r="DG266" s="4"/>
      <c r="DH266" s="6"/>
      <c r="DI266" s="5"/>
      <c r="DJ266" s="5"/>
      <c r="DK266" s="4"/>
      <c r="DL266" s="6"/>
      <c r="DM266" s="4"/>
      <c r="DN266" s="6"/>
      <c r="DO266" s="5"/>
      <c r="DP266" s="5"/>
      <c r="DQ266" s="4"/>
      <c r="DR266" s="6"/>
      <c r="DS266" s="4"/>
      <c r="DT266" s="6"/>
      <c r="DU266" s="5"/>
      <c r="DV266" s="5"/>
      <c r="DW266" s="4"/>
      <c r="DX266" s="6"/>
      <c r="DY266" s="4"/>
      <c r="DZ266" s="6"/>
      <c r="EA266" s="5"/>
      <c r="EB266" s="5"/>
      <c r="EC266" s="4"/>
      <c r="ED266" s="6"/>
      <c r="EE266" s="4"/>
      <c r="EF266" s="6"/>
      <c r="EG266" s="5"/>
      <c r="EH266" s="5"/>
      <c r="EI266" s="4"/>
      <c r="EJ266" s="6"/>
      <c r="EK266" s="4"/>
      <c r="EL266" s="6"/>
      <c r="EM266" s="5"/>
      <c r="EN266" s="5"/>
      <c r="EO266" s="4"/>
      <c r="EP266" s="6"/>
      <c r="EQ266" s="4"/>
      <c r="ER266" s="6"/>
      <c r="ES266" s="5"/>
      <c r="ET266" s="5"/>
      <c r="EU266" s="4"/>
      <c r="EV266" s="6"/>
      <c r="EW266" s="4"/>
      <c r="EX266" s="6"/>
      <c r="EY266" s="5"/>
      <c r="EZ266" s="5"/>
      <c r="FA266" s="4"/>
      <c r="FB266" s="6"/>
      <c r="FC266" s="4"/>
      <c r="FD266" s="6"/>
      <c r="FE266" s="5"/>
      <c r="FF266" s="5"/>
      <c r="FG266" s="4"/>
      <c r="FH266" s="6"/>
      <c r="FI266" s="4"/>
      <c r="FJ266" s="6"/>
      <c r="FK266" s="5"/>
      <c r="FL266" s="5"/>
      <c r="FM266" s="4"/>
      <c r="FN266" s="6"/>
      <c r="FO266" s="4"/>
      <c r="FP266" s="6"/>
      <c r="FQ266" s="5"/>
      <c r="FR266" s="5"/>
      <c r="FS266" s="4"/>
      <c r="FT266" s="6"/>
      <c r="FU266" s="4"/>
      <c r="FV266" s="6"/>
      <c r="FW266" s="5"/>
      <c r="FX266" s="5"/>
      <c r="FY266" s="4"/>
      <c r="FZ266" s="6"/>
      <c r="GA266" s="4"/>
      <c r="GB266" s="6"/>
      <c r="GC266" s="5"/>
      <c r="GD266" s="5"/>
      <c r="GE266" s="4"/>
      <c r="GF266" s="6"/>
      <c r="GG266" s="4"/>
      <c r="GH266" s="6"/>
      <c r="GI266" s="5"/>
      <c r="GJ266" s="5"/>
      <c r="GK266" s="4"/>
      <c r="GL266" s="6"/>
      <c r="GM266" s="4"/>
      <c r="GN266" s="6"/>
      <c r="GO266" s="5"/>
      <c r="GP266" s="5"/>
      <c r="GQ266" s="4"/>
      <c r="GR266" s="6"/>
      <c r="GS266" s="4"/>
      <c r="GT266" s="6"/>
      <c r="GU266" s="5"/>
      <c r="GV266" s="5"/>
      <c r="GW266" s="4"/>
      <c r="GX266" s="6"/>
      <c r="GY266" s="4"/>
      <c r="GZ266" s="6"/>
      <c r="HA266" s="5"/>
      <c r="HB266" s="5"/>
      <c r="HC266" s="4"/>
      <c r="HD266" s="6"/>
      <c r="HE266" s="4"/>
      <c r="HF266" s="6"/>
      <c r="HG266" s="5"/>
      <c r="HH266" s="5"/>
      <c r="HI266" s="4"/>
      <c r="HJ266" s="6"/>
      <c r="HK266" s="4"/>
      <c r="HL266" s="6"/>
      <c r="HM266" s="5"/>
      <c r="HN266" s="5"/>
      <c r="HO266" s="4"/>
      <c r="HP266" s="6"/>
      <c r="HQ266" s="4"/>
      <c r="HR266" s="6"/>
      <c r="HS266" s="5"/>
      <c r="HT266" s="5"/>
      <c r="HU266" s="4"/>
      <c r="HV266" s="6"/>
      <c r="HW266" s="4"/>
      <c r="HX266" s="6"/>
      <c r="HY266" s="5"/>
      <c r="HZ266" s="5"/>
      <c r="IA266" s="4"/>
      <c r="IB266" s="6"/>
      <c r="IC266" s="4"/>
      <c r="ID266" s="6"/>
      <c r="IE266" s="5"/>
      <c r="IF266" s="5"/>
      <c r="IG266" s="4"/>
      <c r="IH266" s="6"/>
      <c r="II266" s="4"/>
      <c r="IJ266" s="6"/>
      <c r="IK266" s="5"/>
      <c r="IL266" s="5"/>
      <c r="IM266" s="4"/>
      <c r="IN266" s="6"/>
      <c r="IO266" s="4"/>
      <c r="IP266" s="6"/>
      <c r="IQ266" s="5"/>
      <c r="IR266" s="5"/>
      <c r="IS266" s="4"/>
      <c r="IT266" s="6"/>
      <c r="IU266" s="4"/>
      <c r="IV266" s="6"/>
      <c r="IW266" s="5"/>
      <c r="IX266" s="5"/>
      <c r="IY266" s="4"/>
      <c r="IZ266" s="6"/>
      <c r="JA266" s="4"/>
      <c r="JB266" s="6"/>
      <c r="JC266" s="5"/>
      <c r="JD266" s="5"/>
      <c r="JE266" s="4"/>
      <c r="JF266" s="6"/>
      <c r="JG266" s="4"/>
      <c r="JH266" s="6"/>
      <c r="JI266" s="5"/>
      <c r="JJ266" s="5"/>
      <c r="JK266" s="4"/>
      <c r="JL266" s="6"/>
      <c r="JM266" s="4"/>
      <c r="JN266" s="6"/>
      <c r="JO266" s="5"/>
      <c r="JP266" s="5"/>
      <c r="JQ266" s="4"/>
      <c r="JR266" s="6"/>
      <c r="JS266" s="4"/>
      <c r="JT266" s="6"/>
      <c r="JU266" s="5"/>
      <c r="JV266" s="5"/>
      <c r="JW266" s="4"/>
      <c r="JX266" s="6"/>
      <c r="JY266" s="4"/>
      <c r="JZ266" s="6"/>
      <c r="KA266" s="5"/>
      <c r="KB266" s="5"/>
      <c r="KC266" s="4"/>
      <c r="KD266" s="6"/>
      <c r="KE266" s="4"/>
      <c r="KF266" s="6"/>
      <c r="KG266" s="5"/>
      <c r="KH266" s="5"/>
      <c r="KI266" s="4"/>
      <c r="KJ266" s="6"/>
      <c r="KK266" s="4"/>
      <c r="KL266" s="6"/>
      <c r="KM266" s="5"/>
      <c r="KN266" s="5"/>
    </row>
    <row r="267">
      <c r="A267" s="3" t="s">
        <v>85</v>
      </c>
      <c r="B267" s="3" t="s">
        <v>86</v>
      </c>
      <c r="C267" s="3" t="s">
        <v>449</v>
      </c>
      <c r="D267" s="3" t="s">
        <v>450</v>
      </c>
      <c r="E267" s="3" t="s">
        <v>109</v>
      </c>
      <c r="F267" s="3" t="s">
        <v>110</v>
      </c>
      <c r="G267" s="3" t="s">
        <v>111</v>
      </c>
      <c r="H267" s="3" t="s">
        <v>98</v>
      </c>
      <c r="I267" s="3" t="s">
        <v>1331</v>
      </c>
      <c r="J267" s="3" t="s">
        <v>1332</v>
      </c>
      <c r="K267" s="4">
        <v>6505</v>
      </c>
      <c r="L267" s="4">
        <f>=ROUNDDOWN(147.840909090909,0)</f>
      </c>
      <c r="M267" s="4">
        <v>1150</v>
      </c>
      <c r="N267" s="5">
        <v>1</v>
      </c>
      <c r="O267" s="4"/>
      <c r="P267" s="4">
        <f>=ROUNDDOWN({0},0)</f>
      </c>
      <c r="Q267" s="4"/>
      <c r="R267" s="5"/>
      <c r="S267" s="4">
        <v>45</v>
      </c>
      <c r="T267" s="6">
        <v>2773.98</v>
      </c>
      <c r="U267" s="4"/>
      <c r="V267" s="6"/>
      <c r="W267" s="5"/>
      <c r="X267" s="5"/>
      <c r="Y267" s="4">
        <v>5</v>
      </c>
      <c r="Z267" s="6">
        <v>298.4</v>
      </c>
      <c r="AA267" s="4"/>
      <c r="AB267" s="6"/>
      <c r="AC267" s="5"/>
      <c r="AD267" s="5"/>
      <c r="AE267" s="4">
        <v>2</v>
      </c>
      <c r="AF267" s="6">
        <v>108.21</v>
      </c>
      <c r="AG267" s="4"/>
      <c r="AH267" s="6"/>
      <c r="AI267" s="5"/>
      <c r="AJ267" s="5"/>
      <c r="AK267" s="4">
        <v>1</v>
      </c>
      <c r="AL267" s="6">
        <v>57.48</v>
      </c>
      <c r="AM267" s="4"/>
      <c r="AN267" s="6"/>
      <c r="AO267" s="5"/>
      <c r="AP267" s="5"/>
      <c r="AQ267" s="4">
        <v>23</v>
      </c>
      <c r="AR267" s="6">
        <v>1398.57</v>
      </c>
      <c r="AS267" s="4"/>
      <c r="AT267" s="6"/>
      <c r="AU267" s="5"/>
      <c r="AV267" s="5"/>
      <c r="AW267" s="4">
        <v>1</v>
      </c>
      <c r="AX267" s="6">
        <v>61.49</v>
      </c>
      <c r="AY267" s="4"/>
      <c r="AZ267" s="6"/>
      <c r="BA267" s="5"/>
      <c r="BB267" s="5"/>
      <c r="BC267" s="4"/>
      <c r="BD267" s="6"/>
      <c r="BE267" s="4"/>
      <c r="BF267" s="6"/>
      <c r="BG267" s="5"/>
      <c r="BH267" s="5"/>
      <c r="BI267" s="4">
        <v>2</v>
      </c>
      <c r="BJ267" s="6">
        <v>130.06</v>
      </c>
      <c r="BK267" s="4"/>
      <c r="BL267" s="6"/>
      <c r="BM267" s="5"/>
      <c r="BN267" s="5"/>
      <c r="BO267" s="4">
        <v>3</v>
      </c>
      <c r="BP267" s="6">
        <v>194.17</v>
      </c>
      <c r="BQ267" s="4"/>
      <c r="BR267" s="6"/>
      <c r="BS267" s="5"/>
      <c r="BT267" s="5"/>
      <c r="BU267" s="4">
        <v>2</v>
      </c>
      <c r="BV267" s="6">
        <v>130.06</v>
      </c>
      <c r="BW267" s="4"/>
      <c r="BX267" s="6"/>
      <c r="BY267" s="5"/>
      <c r="BZ267" s="5"/>
      <c r="CA267" s="4"/>
      <c r="CB267" s="6"/>
      <c r="CC267" s="4"/>
      <c r="CD267" s="6"/>
      <c r="CE267" s="5"/>
      <c r="CF267" s="5"/>
      <c r="CG267" s="4"/>
      <c r="CH267" s="6"/>
      <c r="CI267" s="4"/>
      <c r="CJ267" s="6"/>
      <c r="CK267" s="5"/>
      <c r="CL267" s="5"/>
      <c r="CM267" s="4">
        <v>1</v>
      </c>
      <c r="CN267" s="6">
        <v>99.99</v>
      </c>
      <c r="CO267" s="4"/>
      <c r="CP267" s="6"/>
      <c r="CQ267" s="5"/>
      <c r="CR267" s="5"/>
      <c r="CS267" s="4">
        <v>3</v>
      </c>
      <c r="CT267" s="6">
        <v>176.13</v>
      </c>
      <c r="CU267" s="4"/>
      <c r="CV267" s="6"/>
      <c r="CW267" s="5"/>
      <c r="CX267" s="5"/>
      <c r="CY267" s="4"/>
      <c r="CZ267" s="6"/>
      <c r="DA267" s="4"/>
      <c r="DB267" s="6"/>
      <c r="DC267" s="5"/>
      <c r="DD267" s="5"/>
      <c r="DE267" s="4"/>
      <c r="DF267" s="6"/>
      <c r="DG267" s="4"/>
      <c r="DH267" s="6"/>
      <c r="DI267" s="5"/>
      <c r="DJ267" s="5"/>
      <c r="DK267" s="4"/>
      <c r="DL267" s="6"/>
      <c r="DM267" s="4"/>
      <c r="DN267" s="6"/>
      <c r="DO267" s="5"/>
      <c r="DP267" s="5"/>
      <c r="DQ267" s="4"/>
      <c r="DR267" s="6"/>
      <c r="DS267" s="4"/>
      <c r="DT267" s="6"/>
      <c r="DU267" s="5"/>
      <c r="DV267" s="5"/>
      <c r="DW267" s="4">
        <v>1</v>
      </c>
      <c r="DX267" s="6">
        <v>55.91</v>
      </c>
      <c r="DY267" s="4"/>
      <c r="DZ267" s="6"/>
      <c r="EA267" s="5"/>
      <c r="EB267" s="5"/>
      <c r="EC267" s="4">
        <v>1</v>
      </c>
      <c r="ED267" s="6">
        <v>63.51</v>
      </c>
      <c r="EE267" s="4"/>
      <c r="EF267" s="6"/>
      <c r="EG267" s="5"/>
      <c r="EH267" s="5"/>
      <c r="EI267" s="4"/>
      <c r="EJ267" s="6"/>
      <c r="EK267" s="4"/>
      <c r="EL267" s="6"/>
      <c r="EM267" s="5"/>
      <c r="EN267" s="5"/>
      <c r="EO267" s="4"/>
      <c r="EP267" s="6"/>
      <c r="EQ267" s="4"/>
      <c r="ER267" s="6"/>
      <c r="ES267" s="5"/>
      <c r="ET267" s="5"/>
      <c r="EU267" s="4"/>
      <c r="EV267" s="6"/>
      <c r="EW267" s="4"/>
      <c r="EX267" s="6"/>
      <c r="EY267" s="5"/>
      <c r="EZ267" s="5"/>
      <c r="FA267" s="4"/>
      <c r="FB267" s="6"/>
      <c r="FC267" s="4"/>
      <c r="FD267" s="6"/>
      <c r="FE267" s="5"/>
      <c r="FF267" s="5"/>
      <c r="FG267" s="4"/>
      <c r="FH267" s="6"/>
      <c r="FI267" s="4"/>
      <c r="FJ267" s="6"/>
      <c r="FK267" s="5"/>
      <c r="FL267" s="5"/>
      <c r="FM267" s="4"/>
      <c r="FN267" s="6"/>
      <c r="FO267" s="4"/>
      <c r="FP267" s="6"/>
      <c r="FQ267" s="5"/>
      <c r="FR267" s="5"/>
      <c r="FS267" s="4"/>
      <c r="FT267" s="6"/>
      <c r="FU267" s="4"/>
      <c r="FV267" s="6"/>
      <c r="FW267" s="5"/>
      <c r="FX267" s="5"/>
      <c r="FY267" s="4"/>
      <c r="FZ267" s="6"/>
      <c r="GA267" s="4"/>
      <c r="GB267" s="6"/>
      <c r="GC267" s="5"/>
      <c r="GD267" s="5"/>
      <c r="GE267" s="4"/>
      <c r="GF267" s="6"/>
      <c r="GG267" s="4"/>
      <c r="GH267" s="6"/>
      <c r="GI267" s="5"/>
      <c r="GJ267" s="5"/>
      <c r="GK267" s="4"/>
      <c r="GL267" s="6"/>
      <c r="GM267" s="4"/>
      <c r="GN267" s="6"/>
      <c r="GO267" s="5"/>
      <c r="GP267" s="5"/>
      <c r="GQ267" s="4"/>
      <c r="GR267" s="6"/>
      <c r="GS267" s="4"/>
      <c r="GT267" s="6"/>
      <c r="GU267" s="5"/>
      <c r="GV267" s="5"/>
      <c r="GW267" s="4"/>
      <c r="GX267" s="6"/>
      <c r="GY267" s="4"/>
      <c r="GZ267" s="6"/>
      <c r="HA267" s="5"/>
      <c r="HB267" s="5"/>
      <c r="HC267" s="4"/>
      <c r="HD267" s="6"/>
      <c r="HE267" s="4"/>
      <c r="HF267" s="6"/>
      <c r="HG267" s="5"/>
      <c r="HH267" s="5"/>
      <c r="HI267" s="4"/>
      <c r="HJ267" s="6"/>
      <c r="HK267" s="4"/>
      <c r="HL267" s="6"/>
      <c r="HM267" s="5"/>
      <c r="HN267" s="5"/>
      <c r="HO267" s="4"/>
      <c r="HP267" s="6"/>
      <c r="HQ267" s="4"/>
      <c r="HR267" s="6"/>
      <c r="HS267" s="5"/>
      <c r="HT267" s="5"/>
      <c r="HU267" s="4"/>
      <c r="HV267" s="6"/>
      <c r="HW267" s="4"/>
      <c r="HX267" s="6"/>
      <c r="HY267" s="5"/>
      <c r="HZ267" s="5"/>
      <c r="IA267" s="4"/>
      <c r="IB267" s="6"/>
      <c r="IC267" s="4"/>
      <c r="ID267" s="6"/>
      <c r="IE267" s="5"/>
      <c r="IF267" s="5"/>
      <c r="IG267" s="4"/>
      <c r="IH267" s="6"/>
      <c r="II267" s="4"/>
      <c r="IJ267" s="6"/>
      <c r="IK267" s="5"/>
      <c r="IL267" s="5"/>
      <c r="IM267" s="4"/>
      <c r="IN267" s="6"/>
      <c r="IO267" s="4"/>
      <c r="IP267" s="6"/>
      <c r="IQ267" s="5"/>
      <c r="IR267" s="5"/>
      <c r="IS267" s="4"/>
      <c r="IT267" s="6"/>
      <c r="IU267" s="4"/>
      <c r="IV267" s="6"/>
      <c r="IW267" s="5"/>
      <c r="IX267" s="5"/>
      <c r="IY267" s="4"/>
      <c r="IZ267" s="6"/>
      <c r="JA267" s="4"/>
      <c r="JB267" s="6"/>
      <c r="JC267" s="5"/>
      <c r="JD267" s="5"/>
      <c r="JE267" s="4"/>
      <c r="JF267" s="6"/>
      <c r="JG267" s="4"/>
      <c r="JH267" s="6"/>
      <c r="JI267" s="5"/>
      <c r="JJ267" s="5"/>
      <c r="JK267" s="4"/>
      <c r="JL267" s="6"/>
      <c r="JM267" s="4"/>
      <c r="JN267" s="6"/>
      <c r="JO267" s="5"/>
      <c r="JP267" s="5"/>
      <c r="JQ267" s="4"/>
      <c r="JR267" s="6"/>
      <c r="JS267" s="4"/>
      <c r="JT267" s="6"/>
      <c r="JU267" s="5"/>
      <c r="JV267" s="5"/>
      <c r="JW267" s="4"/>
      <c r="JX267" s="6"/>
      <c r="JY267" s="4"/>
      <c r="JZ267" s="6"/>
      <c r="KA267" s="5"/>
      <c r="KB267" s="5"/>
      <c r="KC267" s="4"/>
      <c r="KD267" s="6"/>
      <c r="KE267" s="4"/>
      <c r="KF267" s="6"/>
      <c r="KG267" s="5"/>
      <c r="KH267" s="5"/>
      <c r="KI267" s="4"/>
      <c r="KJ267" s="6"/>
      <c r="KK267" s="4"/>
      <c r="KL267" s="6"/>
      <c r="KM267" s="5"/>
      <c r="KN267" s="5"/>
    </row>
    <row r="268">
      <c r="A268" s="3" t="s">
        <v>85</v>
      </c>
      <c r="B268" s="3" t="s">
        <v>86</v>
      </c>
      <c r="C268" s="3" t="s">
        <v>449</v>
      </c>
      <c r="D268" s="3" t="s">
        <v>450</v>
      </c>
      <c r="E268" s="3" t="s">
        <v>109</v>
      </c>
      <c r="F268" s="3" t="s">
        <v>110</v>
      </c>
      <c r="G268" s="3" t="s">
        <v>111</v>
      </c>
      <c r="H268" s="3" t="s">
        <v>98</v>
      </c>
      <c r="I268" s="3" t="s">
        <v>1320</v>
      </c>
      <c r="J268" s="3" t="s">
        <v>1332</v>
      </c>
      <c r="K268" s="4"/>
      <c r="L268" s="4">
        <f>=ROUNDDOWN({0},0)</f>
      </c>
      <c r="M268" s="4">
        <v>1864</v>
      </c>
      <c r="N268" s="5"/>
      <c r="O268" s="4"/>
      <c r="P268" s="4">
        <f>=ROUNDDOWN({0},0)</f>
      </c>
      <c r="Q268" s="4"/>
      <c r="R268" s="5"/>
      <c r="S268" s="4"/>
      <c r="T268" s="6"/>
      <c r="U268" s="4"/>
      <c r="V268" s="6"/>
      <c r="W268" s="5"/>
      <c r="X268" s="5"/>
      <c r="Y268" s="4"/>
      <c r="Z268" s="6"/>
      <c r="AA268" s="4"/>
      <c r="AB268" s="6"/>
      <c r="AC268" s="5"/>
      <c r="AD268" s="5"/>
      <c r="AE268" s="4"/>
      <c r="AF268" s="6"/>
      <c r="AG268" s="4"/>
      <c r="AH268" s="6"/>
      <c r="AI268" s="5"/>
      <c r="AJ268" s="5"/>
      <c r="AK268" s="4"/>
      <c r="AL268" s="6"/>
      <c r="AM268" s="4"/>
      <c r="AN268" s="6"/>
      <c r="AO268" s="5"/>
      <c r="AP268" s="5"/>
      <c r="AQ268" s="4"/>
      <c r="AR268" s="6"/>
      <c r="AS268" s="4"/>
      <c r="AT268" s="6"/>
      <c r="AU268" s="5"/>
      <c r="AV268" s="5"/>
      <c r="AW268" s="4"/>
      <c r="AX268" s="6"/>
      <c r="AY268" s="4"/>
      <c r="AZ268" s="6"/>
      <c r="BA268" s="5"/>
      <c r="BB268" s="5"/>
      <c r="BC268" s="4"/>
      <c r="BD268" s="6"/>
      <c r="BE268" s="4"/>
      <c r="BF268" s="6"/>
      <c r="BG268" s="5"/>
      <c r="BH268" s="5"/>
      <c r="BI268" s="4"/>
      <c r="BJ268" s="6"/>
      <c r="BK268" s="4"/>
      <c r="BL268" s="6"/>
      <c r="BM268" s="5"/>
      <c r="BN268" s="5"/>
      <c r="BO268" s="4"/>
      <c r="BP268" s="6"/>
      <c r="BQ268" s="4"/>
      <c r="BR268" s="6"/>
      <c r="BS268" s="5"/>
      <c r="BT268" s="5"/>
      <c r="BU268" s="4"/>
      <c r="BV268" s="6"/>
      <c r="BW268" s="4"/>
      <c r="BX268" s="6"/>
      <c r="BY268" s="5"/>
      <c r="BZ268" s="5"/>
      <c r="CA268" s="4"/>
      <c r="CB268" s="6"/>
      <c r="CC268" s="4"/>
      <c r="CD268" s="6"/>
      <c r="CE268" s="5"/>
      <c r="CF268" s="5"/>
      <c r="CG268" s="4"/>
      <c r="CH268" s="6"/>
      <c r="CI268" s="4"/>
      <c r="CJ268" s="6"/>
      <c r="CK268" s="5"/>
      <c r="CL268" s="5"/>
      <c r="CM268" s="4"/>
      <c r="CN268" s="6"/>
      <c r="CO268" s="4"/>
      <c r="CP268" s="6"/>
      <c r="CQ268" s="5"/>
      <c r="CR268" s="5"/>
      <c r="CS268" s="4"/>
      <c r="CT268" s="6"/>
      <c r="CU268" s="4"/>
      <c r="CV268" s="6"/>
      <c r="CW268" s="5"/>
      <c r="CX268" s="5"/>
      <c r="CY268" s="4"/>
      <c r="CZ268" s="6"/>
      <c r="DA268" s="4"/>
      <c r="DB268" s="6"/>
      <c r="DC268" s="5"/>
      <c r="DD268" s="5"/>
      <c r="DE268" s="4"/>
      <c r="DF268" s="6"/>
      <c r="DG268" s="4"/>
      <c r="DH268" s="6"/>
      <c r="DI268" s="5"/>
      <c r="DJ268" s="5"/>
      <c r="DK268" s="4"/>
      <c r="DL268" s="6"/>
      <c r="DM268" s="4"/>
      <c r="DN268" s="6"/>
      <c r="DO268" s="5"/>
      <c r="DP268" s="5"/>
      <c r="DQ268" s="4"/>
      <c r="DR268" s="6"/>
      <c r="DS268" s="4"/>
      <c r="DT268" s="6"/>
      <c r="DU268" s="5"/>
      <c r="DV268" s="5"/>
      <c r="DW268" s="4"/>
      <c r="DX268" s="6"/>
      <c r="DY268" s="4"/>
      <c r="DZ268" s="6"/>
      <c r="EA268" s="5"/>
      <c r="EB268" s="5"/>
      <c r="EC268" s="4"/>
      <c r="ED268" s="6"/>
      <c r="EE268" s="4"/>
      <c r="EF268" s="6"/>
      <c r="EG268" s="5"/>
      <c r="EH268" s="5"/>
      <c r="EI268" s="4"/>
      <c r="EJ268" s="6"/>
      <c r="EK268" s="4"/>
      <c r="EL268" s="6"/>
      <c r="EM268" s="5"/>
      <c r="EN268" s="5"/>
      <c r="EO268" s="4"/>
      <c r="EP268" s="6"/>
      <c r="EQ268" s="4"/>
      <c r="ER268" s="6"/>
      <c r="ES268" s="5"/>
      <c r="ET268" s="5"/>
      <c r="EU268" s="4"/>
      <c r="EV268" s="6"/>
      <c r="EW268" s="4"/>
      <c r="EX268" s="6"/>
      <c r="EY268" s="5"/>
      <c r="EZ268" s="5"/>
      <c r="FA268" s="4"/>
      <c r="FB268" s="6"/>
      <c r="FC268" s="4"/>
      <c r="FD268" s="6"/>
      <c r="FE268" s="5"/>
      <c r="FF268" s="5"/>
      <c r="FG268" s="4"/>
      <c r="FH268" s="6"/>
      <c r="FI268" s="4"/>
      <c r="FJ268" s="6"/>
      <c r="FK268" s="5"/>
      <c r="FL268" s="5"/>
      <c r="FM268" s="4"/>
      <c r="FN268" s="6"/>
      <c r="FO268" s="4"/>
      <c r="FP268" s="6"/>
      <c r="FQ268" s="5"/>
      <c r="FR268" s="5"/>
      <c r="FS268" s="4"/>
      <c r="FT268" s="6"/>
      <c r="FU268" s="4"/>
      <c r="FV268" s="6"/>
      <c r="FW268" s="5"/>
      <c r="FX268" s="5"/>
      <c r="FY268" s="4"/>
      <c r="FZ268" s="6"/>
      <c r="GA268" s="4"/>
      <c r="GB268" s="6"/>
      <c r="GC268" s="5"/>
      <c r="GD268" s="5"/>
      <c r="GE268" s="4"/>
      <c r="GF268" s="6"/>
      <c r="GG268" s="4"/>
      <c r="GH268" s="6"/>
      <c r="GI268" s="5"/>
      <c r="GJ268" s="5"/>
      <c r="GK268" s="4"/>
      <c r="GL268" s="6"/>
      <c r="GM268" s="4"/>
      <c r="GN268" s="6"/>
      <c r="GO268" s="5"/>
      <c r="GP268" s="5"/>
      <c r="GQ268" s="4"/>
      <c r="GR268" s="6"/>
      <c r="GS268" s="4"/>
      <c r="GT268" s="6"/>
      <c r="GU268" s="5"/>
      <c r="GV268" s="5"/>
      <c r="GW268" s="4"/>
      <c r="GX268" s="6"/>
      <c r="GY268" s="4"/>
      <c r="GZ268" s="6"/>
      <c r="HA268" s="5"/>
      <c r="HB268" s="5"/>
      <c r="HC268" s="4"/>
      <c r="HD268" s="6"/>
      <c r="HE268" s="4"/>
      <c r="HF268" s="6"/>
      <c r="HG268" s="5"/>
      <c r="HH268" s="5"/>
      <c r="HI268" s="4"/>
      <c r="HJ268" s="6"/>
      <c r="HK268" s="4"/>
      <c r="HL268" s="6"/>
      <c r="HM268" s="5"/>
      <c r="HN268" s="5"/>
      <c r="HO268" s="4"/>
      <c r="HP268" s="6"/>
      <c r="HQ268" s="4"/>
      <c r="HR268" s="6"/>
      <c r="HS268" s="5"/>
      <c r="HT268" s="5"/>
      <c r="HU268" s="4"/>
      <c r="HV268" s="6"/>
      <c r="HW268" s="4"/>
      <c r="HX268" s="6"/>
      <c r="HY268" s="5"/>
      <c r="HZ268" s="5"/>
      <c r="IA268" s="4"/>
      <c r="IB268" s="6"/>
      <c r="IC268" s="4"/>
      <c r="ID268" s="6"/>
      <c r="IE268" s="5"/>
      <c r="IF268" s="5"/>
      <c r="IG268" s="4"/>
      <c r="IH268" s="6"/>
      <c r="II268" s="4"/>
      <c r="IJ268" s="6"/>
      <c r="IK268" s="5"/>
      <c r="IL268" s="5"/>
      <c r="IM268" s="4"/>
      <c r="IN268" s="6"/>
      <c r="IO268" s="4"/>
      <c r="IP268" s="6"/>
      <c r="IQ268" s="5"/>
      <c r="IR268" s="5"/>
      <c r="IS268" s="4"/>
      <c r="IT268" s="6"/>
      <c r="IU268" s="4"/>
      <c r="IV268" s="6"/>
      <c r="IW268" s="5"/>
      <c r="IX268" s="5"/>
      <c r="IY268" s="4"/>
      <c r="IZ268" s="6"/>
      <c r="JA268" s="4"/>
      <c r="JB268" s="6"/>
      <c r="JC268" s="5"/>
      <c r="JD268" s="5"/>
      <c r="JE268" s="4"/>
      <c r="JF268" s="6"/>
      <c r="JG268" s="4"/>
      <c r="JH268" s="6"/>
      <c r="JI268" s="5"/>
      <c r="JJ268" s="5"/>
      <c r="JK268" s="4"/>
      <c r="JL268" s="6"/>
      <c r="JM268" s="4"/>
      <c r="JN268" s="6"/>
      <c r="JO268" s="5"/>
      <c r="JP268" s="5"/>
      <c r="JQ268" s="4"/>
      <c r="JR268" s="6"/>
      <c r="JS268" s="4"/>
      <c r="JT268" s="6"/>
      <c r="JU268" s="5"/>
      <c r="JV268" s="5"/>
      <c r="JW268" s="4"/>
      <c r="JX268" s="6"/>
      <c r="JY268" s="4"/>
      <c r="JZ268" s="6"/>
      <c r="KA268" s="5"/>
      <c r="KB268" s="5"/>
      <c r="KC268" s="4"/>
      <c r="KD268" s="6"/>
      <c r="KE268" s="4"/>
      <c r="KF268" s="6"/>
      <c r="KG268" s="5"/>
      <c r="KH268" s="5"/>
      <c r="KI268" s="4"/>
      <c r="KJ268" s="6"/>
      <c r="KK268" s="4"/>
      <c r="KL268" s="6"/>
      <c r="KM268" s="5"/>
      <c r="KN268" s="5"/>
    </row>
    <row r="269">
      <c r="A269" s="3" t="s">
        <v>85</v>
      </c>
      <c r="B269" s="3" t="s">
        <v>86</v>
      </c>
      <c r="C269" s="3" t="s">
        <v>449</v>
      </c>
      <c r="D269" s="3" t="s">
        <v>450</v>
      </c>
      <c r="E269" s="3" t="s">
        <v>464</v>
      </c>
      <c r="F269" s="3" t="s">
        <v>465</v>
      </c>
      <c r="G269" s="3" t="s">
        <v>466</v>
      </c>
      <c r="H269" s="3" t="s">
        <v>118</v>
      </c>
      <c r="I269" s="3" t="s">
        <v>1310</v>
      </c>
      <c r="J269" s="3" t="s">
        <v>1319</v>
      </c>
      <c r="K269" s="4">
        <v>1770</v>
      </c>
      <c r="L269" s="4">
        <f>=ROUNDDOWN(59,0)</f>
      </c>
      <c r="M269" s="4"/>
      <c r="N269" s="5">
        <v>1</v>
      </c>
      <c r="O269" s="4"/>
      <c r="P269" s="4">
        <f>=ROUNDDOWN({0},0)</f>
      </c>
      <c r="Q269" s="4"/>
      <c r="R269" s="5"/>
      <c r="S269" s="4">
        <v>39</v>
      </c>
      <c r="T269" s="6">
        <v>2672.67</v>
      </c>
      <c r="U269" s="4"/>
      <c r="V269" s="6"/>
      <c r="W269" s="5"/>
      <c r="X269" s="5"/>
      <c r="Y269" s="4">
        <v>6</v>
      </c>
      <c r="Z269" s="6">
        <v>394.32</v>
      </c>
      <c r="AA269" s="4"/>
      <c r="AB269" s="6"/>
      <c r="AC269" s="5"/>
      <c r="AD269" s="5"/>
      <c r="AE269" s="4">
        <v>8</v>
      </c>
      <c r="AF269" s="6">
        <v>466.34</v>
      </c>
      <c r="AG269" s="4"/>
      <c r="AH269" s="6"/>
      <c r="AI269" s="5"/>
      <c r="AJ269" s="5"/>
      <c r="AK269" s="4">
        <v>2</v>
      </c>
      <c r="AL269" s="6">
        <v>142.8</v>
      </c>
      <c r="AM269" s="4"/>
      <c r="AN269" s="6"/>
      <c r="AO269" s="5"/>
      <c r="AP269" s="5"/>
      <c r="AQ269" s="4">
        <v>14</v>
      </c>
      <c r="AR269" s="6">
        <v>994.7</v>
      </c>
      <c r="AS269" s="4"/>
      <c r="AT269" s="6"/>
      <c r="AU269" s="5"/>
      <c r="AV269" s="5"/>
      <c r="AW269" s="4">
        <v>3</v>
      </c>
      <c r="AX269" s="6">
        <v>219.08</v>
      </c>
      <c r="AY269" s="4"/>
      <c r="AZ269" s="6"/>
      <c r="BA269" s="5"/>
      <c r="BB269" s="5"/>
      <c r="BC269" s="4"/>
      <c r="BD269" s="6"/>
      <c r="BE269" s="4"/>
      <c r="BF269" s="6"/>
      <c r="BG269" s="5"/>
      <c r="BH269" s="5"/>
      <c r="BI269" s="4">
        <v>2</v>
      </c>
      <c r="BJ269" s="6">
        <v>151.5</v>
      </c>
      <c r="BK269" s="4"/>
      <c r="BL269" s="6"/>
      <c r="BM269" s="5"/>
      <c r="BN269" s="5"/>
      <c r="BO269" s="4"/>
      <c r="BP269" s="6"/>
      <c r="BQ269" s="4"/>
      <c r="BR269" s="6"/>
      <c r="BS269" s="5"/>
      <c r="BT269" s="5"/>
      <c r="BU269" s="4">
        <v>3</v>
      </c>
      <c r="BV269" s="6">
        <v>227.25</v>
      </c>
      <c r="BW269" s="4"/>
      <c r="BX269" s="6"/>
      <c r="BY269" s="5"/>
      <c r="BZ269" s="5"/>
      <c r="CA269" s="4"/>
      <c r="CB269" s="6"/>
      <c r="CC269" s="4"/>
      <c r="CD269" s="6"/>
      <c r="CE269" s="5"/>
      <c r="CF269" s="5"/>
      <c r="CG269" s="4"/>
      <c r="CH269" s="6"/>
      <c r="CI269" s="4"/>
      <c r="CJ269" s="6"/>
      <c r="CK269" s="5"/>
      <c r="CL269" s="5"/>
      <c r="CM269" s="4"/>
      <c r="CN269" s="6"/>
      <c r="CO269" s="4"/>
      <c r="CP269" s="6"/>
      <c r="CQ269" s="5"/>
      <c r="CR269" s="5"/>
      <c r="CS269" s="4">
        <v>1</v>
      </c>
      <c r="CT269" s="6">
        <v>76.68</v>
      </c>
      <c r="CU269" s="4"/>
      <c r="CV269" s="6"/>
      <c r="CW269" s="5"/>
      <c r="CX269" s="5"/>
      <c r="CY269" s="4"/>
      <c r="CZ269" s="6"/>
      <c r="DA269" s="4"/>
      <c r="DB269" s="6"/>
      <c r="DC269" s="5"/>
      <c r="DD269" s="5"/>
      <c r="DE269" s="4"/>
      <c r="DF269" s="6"/>
      <c r="DG269" s="4"/>
      <c r="DH269" s="6"/>
      <c r="DI269" s="5"/>
      <c r="DJ269" s="5"/>
      <c r="DK269" s="4"/>
      <c r="DL269" s="6"/>
      <c r="DM269" s="4"/>
      <c r="DN269" s="6"/>
      <c r="DO269" s="5"/>
      <c r="DP269" s="5"/>
      <c r="DQ269" s="4"/>
      <c r="DR269" s="6"/>
      <c r="DS269" s="4"/>
      <c r="DT269" s="6"/>
      <c r="DU269" s="5"/>
      <c r="DV269" s="5"/>
      <c r="DW269" s="4"/>
      <c r="DX269" s="6"/>
      <c r="DY269" s="4"/>
      <c r="DZ269" s="6"/>
      <c r="EA269" s="5"/>
      <c r="EB269" s="5"/>
      <c r="EC269" s="4"/>
      <c r="ED269" s="6"/>
      <c r="EE269" s="4"/>
      <c r="EF269" s="6"/>
      <c r="EG269" s="5"/>
      <c r="EH269" s="5"/>
      <c r="EI269" s="4"/>
      <c r="EJ269" s="6"/>
      <c r="EK269" s="4"/>
      <c r="EL269" s="6"/>
      <c r="EM269" s="5"/>
      <c r="EN269" s="5"/>
      <c r="EO269" s="4"/>
      <c r="EP269" s="6"/>
      <c r="EQ269" s="4"/>
      <c r="ER269" s="6"/>
      <c r="ES269" s="5"/>
      <c r="ET269" s="5"/>
      <c r="EU269" s="4"/>
      <c r="EV269" s="6"/>
      <c r="EW269" s="4"/>
      <c r="EX269" s="6"/>
      <c r="EY269" s="5"/>
      <c r="EZ269" s="5"/>
      <c r="FA269" s="4"/>
      <c r="FB269" s="6"/>
      <c r="FC269" s="4"/>
      <c r="FD269" s="6"/>
      <c r="FE269" s="5"/>
      <c r="FF269" s="5"/>
      <c r="FG269" s="4"/>
      <c r="FH269" s="6"/>
      <c r="FI269" s="4"/>
      <c r="FJ269" s="6"/>
      <c r="FK269" s="5"/>
      <c r="FL269" s="5"/>
      <c r="FM269" s="4"/>
      <c r="FN269" s="6"/>
      <c r="FO269" s="4"/>
      <c r="FP269" s="6"/>
      <c r="FQ269" s="5"/>
      <c r="FR269" s="5"/>
      <c r="FS269" s="4"/>
      <c r="FT269" s="6"/>
      <c r="FU269" s="4"/>
      <c r="FV269" s="6"/>
      <c r="FW269" s="5"/>
      <c r="FX269" s="5"/>
      <c r="FY269" s="4"/>
      <c r="FZ269" s="6"/>
      <c r="GA269" s="4"/>
      <c r="GB269" s="6"/>
      <c r="GC269" s="5"/>
      <c r="GD269" s="5"/>
      <c r="GE269" s="4"/>
      <c r="GF269" s="6"/>
      <c r="GG269" s="4"/>
      <c r="GH269" s="6"/>
      <c r="GI269" s="5"/>
      <c r="GJ269" s="5"/>
      <c r="GK269" s="4"/>
      <c r="GL269" s="6"/>
      <c r="GM269" s="4"/>
      <c r="GN269" s="6"/>
      <c r="GO269" s="5"/>
      <c r="GP269" s="5"/>
      <c r="GQ269" s="4"/>
      <c r="GR269" s="6"/>
      <c r="GS269" s="4"/>
      <c r="GT269" s="6"/>
      <c r="GU269" s="5"/>
      <c r="GV269" s="5"/>
      <c r="GW269" s="4"/>
      <c r="GX269" s="6"/>
      <c r="GY269" s="4"/>
      <c r="GZ269" s="6"/>
      <c r="HA269" s="5"/>
      <c r="HB269" s="5"/>
      <c r="HC269" s="4"/>
      <c r="HD269" s="6"/>
      <c r="HE269" s="4"/>
      <c r="HF269" s="6"/>
      <c r="HG269" s="5"/>
      <c r="HH269" s="5"/>
      <c r="HI269" s="4"/>
      <c r="HJ269" s="6"/>
      <c r="HK269" s="4"/>
      <c r="HL269" s="6"/>
      <c r="HM269" s="5"/>
      <c r="HN269" s="5"/>
      <c r="HO269" s="4"/>
      <c r="HP269" s="6"/>
      <c r="HQ269" s="4"/>
      <c r="HR269" s="6"/>
      <c r="HS269" s="5"/>
      <c r="HT269" s="5"/>
      <c r="HU269" s="4"/>
      <c r="HV269" s="6"/>
      <c r="HW269" s="4"/>
      <c r="HX269" s="6"/>
      <c r="HY269" s="5"/>
      <c r="HZ269" s="5"/>
      <c r="IA269" s="4"/>
      <c r="IB269" s="6"/>
      <c r="IC269" s="4"/>
      <c r="ID269" s="6"/>
      <c r="IE269" s="5"/>
      <c r="IF269" s="5"/>
      <c r="IG269" s="4"/>
      <c r="IH269" s="6"/>
      <c r="II269" s="4"/>
      <c r="IJ269" s="6"/>
      <c r="IK269" s="5"/>
      <c r="IL269" s="5"/>
      <c r="IM269" s="4"/>
      <c r="IN269" s="6"/>
      <c r="IO269" s="4"/>
      <c r="IP269" s="6"/>
      <c r="IQ269" s="5"/>
      <c r="IR269" s="5"/>
      <c r="IS269" s="4"/>
      <c r="IT269" s="6"/>
      <c r="IU269" s="4"/>
      <c r="IV269" s="6"/>
      <c r="IW269" s="5"/>
      <c r="IX269" s="5"/>
      <c r="IY269" s="4"/>
      <c r="IZ269" s="6"/>
      <c r="JA269" s="4"/>
      <c r="JB269" s="6"/>
      <c r="JC269" s="5"/>
      <c r="JD269" s="5"/>
      <c r="JE269" s="4"/>
      <c r="JF269" s="6"/>
      <c r="JG269" s="4"/>
      <c r="JH269" s="6"/>
      <c r="JI269" s="5"/>
      <c r="JJ269" s="5"/>
      <c r="JK269" s="4"/>
      <c r="JL269" s="6"/>
      <c r="JM269" s="4"/>
      <c r="JN269" s="6"/>
      <c r="JO269" s="5"/>
      <c r="JP269" s="5"/>
      <c r="JQ269" s="4"/>
      <c r="JR269" s="6"/>
      <c r="JS269" s="4"/>
      <c r="JT269" s="6"/>
      <c r="JU269" s="5"/>
      <c r="JV269" s="5"/>
      <c r="JW269" s="4"/>
      <c r="JX269" s="6"/>
      <c r="JY269" s="4"/>
      <c r="JZ269" s="6"/>
      <c r="KA269" s="5"/>
      <c r="KB269" s="5"/>
      <c r="KC269" s="4"/>
      <c r="KD269" s="6"/>
      <c r="KE269" s="4"/>
      <c r="KF269" s="6"/>
      <c r="KG269" s="5"/>
      <c r="KH269" s="5"/>
      <c r="KI269" s="4"/>
      <c r="KJ269" s="6"/>
      <c r="KK269" s="4"/>
      <c r="KL269" s="6"/>
      <c r="KM269" s="5"/>
      <c r="KN269" s="5"/>
    </row>
    <row r="270">
      <c r="A270" s="3" t="s">
        <v>85</v>
      </c>
      <c r="B270" s="3" t="s">
        <v>86</v>
      </c>
      <c r="C270" s="3" t="s">
        <v>449</v>
      </c>
      <c r="D270" s="3" t="s">
        <v>450</v>
      </c>
      <c r="E270" s="3" t="s">
        <v>265</v>
      </c>
      <c r="F270" s="3" t="s">
        <v>266</v>
      </c>
      <c r="G270" s="3" t="s">
        <v>267</v>
      </c>
      <c r="H270" s="3" t="s">
        <v>129</v>
      </c>
      <c r="I270" s="3" t="s">
        <v>1311</v>
      </c>
      <c r="J270" s="3" t="s">
        <v>1319</v>
      </c>
      <c r="K270" s="4">
        <v>1515</v>
      </c>
      <c r="L270" s="4">
        <f>=ROUNDDOWN(65.8695652173913,0)</f>
      </c>
      <c r="M270" s="4"/>
      <c r="N270" s="5">
        <v>1</v>
      </c>
      <c r="O270" s="4"/>
      <c r="P270" s="4">
        <f>=ROUNDDOWN({0},0)</f>
      </c>
      <c r="Q270" s="4"/>
      <c r="R270" s="5"/>
      <c r="S270" s="4">
        <v>34</v>
      </c>
      <c r="T270" s="6">
        <v>1821.62</v>
      </c>
      <c r="U270" s="4"/>
      <c r="V270" s="6"/>
      <c r="W270" s="5"/>
      <c r="X270" s="5"/>
      <c r="Y270" s="4"/>
      <c r="Z270" s="6"/>
      <c r="AA270" s="4"/>
      <c r="AB270" s="6"/>
      <c r="AC270" s="5"/>
      <c r="AD270" s="5"/>
      <c r="AE270" s="4">
        <v>8</v>
      </c>
      <c r="AF270" s="6">
        <v>367.08</v>
      </c>
      <c r="AG270" s="4"/>
      <c r="AH270" s="6"/>
      <c r="AI270" s="5"/>
      <c r="AJ270" s="5"/>
      <c r="AK270" s="4">
        <v>5</v>
      </c>
      <c r="AL270" s="6">
        <v>304.65</v>
      </c>
      <c r="AM270" s="4"/>
      <c r="AN270" s="6"/>
      <c r="AO270" s="5"/>
      <c r="AP270" s="5"/>
      <c r="AQ270" s="4">
        <v>1</v>
      </c>
      <c r="AR270" s="6">
        <v>50</v>
      </c>
      <c r="AS270" s="4"/>
      <c r="AT270" s="6"/>
      <c r="AU270" s="5"/>
      <c r="AV270" s="5"/>
      <c r="AW270" s="4">
        <v>2</v>
      </c>
      <c r="AX270" s="6">
        <v>111.8</v>
      </c>
      <c r="AY270" s="4"/>
      <c r="AZ270" s="6"/>
      <c r="BA270" s="5"/>
      <c r="BB270" s="5"/>
      <c r="BC270" s="4">
        <v>1</v>
      </c>
      <c r="BD270" s="6">
        <v>70.99</v>
      </c>
      <c r="BE270" s="4"/>
      <c r="BF270" s="6"/>
      <c r="BG270" s="5"/>
      <c r="BH270" s="5"/>
      <c r="BI270" s="4"/>
      <c r="BJ270" s="6"/>
      <c r="BK270" s="4"/>
      <c r="BL270" s="6"/>
      <c r="BM270" s="5"/>
      <c r="BN270" s="5"/>
      <c r="BO270" s="4"/>
      <c r="BP270" s="6"/>
      <c r="BQ270" s="4"/>
      <c r="BR270" s="6"/>
      <c r="BS270" s="5"/>
      <c r="BT270" s="5"/>
      <c r="BU270" s="4">
        <v>11</v>
      </c>
      <c r="BV270" s="6">
        <v>586.62</v>
      </c>
      <c r="BW270" s="4"/>
      <c r="BX270" s="6"/>
      <c r="BY270" s="5"/>
      <c r="BZ270" s="5"/>
      <c r="CA270" s="4"/>
      <c r="CB270" s="6"/>
      <c r="CC270" s="4"/>
      <c r="CD270" s="6"/>
      <c r="CE270" s="5"/>
      <c r="CF270" s="5"/>
      <c r="CG270" s="4"/>
      <c r="CH270" s="6"/>
      <c r="CI270" s="4"/>
      <c r="CJ270" s="6"/>
      <c r="CK270" s="5"/>
      <c r="CL270" s="5"/>
      <c r="CM270" s="4"/>
      <c r="CN270" s="6"/>
      <c r="CO270" s="4"/>
      <c r="CP270" s="6"/>
      <c r="CQ270" s="5"/>
      <c r="CR270" s="5"/>
      <c r="CS270" s="4"/>
      <c r="CT270" s="6"/>
      <c r="CU270" s="4"/>
      <c r="CV270" s="6"/>
      <c r="CW270" s="5"/>
      <c r="CX270" s="5"/>
      <c r="CY270" s="4"/>
      <c r="CZ270" s="6"/>
      <c r="DA270" s="4"/>
      <c r="DB270" s="6"/>
      <c r="DC270" s="5"/>
      <c r="DD270" s="5"/>
      <c r="DE270" s="4"/>
      <c r="DF270" s="6"/>
      <c r="DG270" s="4"/>
      <c r="DH270" s="6"/>
      <c r="DI270" s="5"/>
      <c r="DJ270" s="5"/>
      <c r="DK270" s="4"/>
      <c r="DL270" s="6"/>
      <c r="DM270" s="4"/>
      <c r="DN270" s="6"/>
      <c r="DO270" s="5"/>
      <c r="DP270" s="5"/>
      <c r="DQ270" s="4">
        <v>4</v>
      </c>
      <c r="DR270" s="6">
        <v>220.23</v>
      </c>
      <c r="DS270" s="4"/>
      <c r="DT270" s="6"/>
      <c r="DU270" s="5"/>
      <c r="DV270" s="5"/>
      <c r="DW270" s="4"/>
      <c r="DX270" s="6"/>
      <c r="DY270" s="4"/>
      <c r="DZ270" s="6"/>
      <c r="EA270" s="5"/>
      <c r="EB270" s="5"/>
      <c r="EC270" s="4"/>
      <c r="ED270" s="6"/>
      <c r="EE270" s="4"/>
      <c r="EF270" s="6"/>
      <c r="EG270" s="5"/>
      <c r="EH270" s="5"/>
      <c r="EI270" s="4"/>
      <c r="EJ270" s="6"/>
      <c r="EK270" s="4"/>
      <c r="EL270" s="6"/>
      <c r="EM270" s="5"/>
      <c r="EN270" s="5"/>
      <c r="EO270" s="4"/>
      <c r="EP270" s="6"/>
      <c r="EQ270" s="4"/>
      <c r="ER270" s="6"/>
      <c r="ES270" s="5"/>
      <c r="ET270" s="5"/>
      <c r="EU270" s="4"/>
      <c r="EV270" s="6"/>
      <c r="EW270" s="4"/>
      <c r="EX270" s="6"/>
      <c r="EY270" s="5"/>
      <c r="EZ270" s="5"/>
      <c r="FA270" s="4"/>
      <c r="FB270" s="6"/>
      <c r="FC270" s="4"/>
      <c r="FD270" s="6"/>
      <c r="FE270" s="5"/>
      <c r="FF270" s="5"/>
      <c r="FG270" s="4"/>
      <c r="FH270" s="6"/>
      <c r="FI270" s="4"/>
      <c r="FJ270" s="6"/>
      <c r="FK270" s="5"/>
      <c r="FL270" s="5"/>
      <c r="FM270" s="4">
        <v>2</v>
      </c>
      <c r="FN270" s="6">
        <v>110.25</v>
      </c>
      <c r="FO270" s="4"/>
      <c r="FP270" s="6"/>
      <c r="FQ270" s="5"/>
      <c r="FR270" s="5"/>
      <c r="FS270" s="4"/>
      <c r="FT270" s="6"/>
      <c r="FU270" s="4"/>
      <c r="FV270" s="6"/>
      <c r="FW270" s="5"/>
      <c r="FX270" s="5"/>
      <c r="FY270" s="4"/>
      <c r="FZ270" s="6"/>
      <c r="GA270" s="4"/>
      <c r="GB270" s="6"/>
      <c r="GC270" s="5"/>
      <c r="GD270" s="5"/>
      <c r="GE270" s="4"/>
      <c r="GF270" s="6"/>
      <c r="GG270" s="4"/>
      <c r="GH270" s="6"/>
      <c r="GI270" s="5"/>
      <c r="GJ270" s="5"/>
      <c r="GK270" s="4"/>
      <c r="GL270" s="6"/>
      <c r="GM270" s="4"/>
      <c r="GN270" s="6"/>
      <c r="GO270" s="5"/>
      <c r="GP270" s="5"/>
      <c r="GQ270" s="4"/>
      <c r="GR270" s="6"/>
      <c r="GS270" s="4"/>
      <c r="GT270" s="6"/>
      <c r="GU270" s="5"/>
      <c r="GV270" s="5"/>
      <c r="GW270" s="4"/>
      <c r="GX270" s="6"/>
      <c r="GY270" s="4"/>
      <c r="GZ270" s="6"/>
      <c r="HA270" s="5"/>
      <c r="HB270" s="5"/>
      <c r="HC270" s="4"/>
      <c r="HD270" s="6"/>
      <c r="HE270" s="4"/>
      <c r="HF270" s="6"/>
      <c r="HG270" s="5"/>
      <c r="HH270" s="5"/>
      <c r="HI270" s="4"/>
      <c r="HJ270" s="6"/>
      <c r="HK270" s="4"/>
      <c r="HL270" s="6"/>
      <c r="HM270" s="5"/>
      <c r="HN270" s="5"/>
      <c r="HO270" s="4"/>
      <c r="HP270" s="6"/>
      <c r="HQ270" s="4"/>
      <c r="HR270" s="6"/>
      <c r="HS270" s="5"/>
      <c r="HT270" s="5"/>
      <c r="HU270" s="4"/>
      <c r="HV270" s="6"/>
      <c r="HW270" s="4"/>
      <c r="HX270" s="6"/>
      <c r="HY270" s="5"/>
      <c r="HZ270" s="5"/>
      <c r="IA270" s="4"/>
      <c r="IB270" s="6"/>
      <c r="IC270" s="4"/>
      <c r="ID270" s="6"/>
      <c r="IE270" s="5"/>
      <c r="IF270" s="5"/>
      <c r="IG270" s="4"/>
      <c r="IH270" s="6"/>
      <c r="II270" s="4"/>
      <c r="IJ270" s="6"/>
      <c r="IK270" s="5"/>
      <c r="IL270" s="5"/>
      <c r="IM270" s="4"/>
      <c r="IN270" s="6"/>
      <c r="IO270" s="4"/>
      <c r="IP270" s="6"/>
      <c r="IQ270" s="5"/>
      <c r="IR270" s="5"/>
      <c r="IS270" s="4"/>
      <c r="IT270" s="6"/>
      <c r="IU270" s="4"/>
      <c r="IV270" s="6"/>
      <c r="IW270" s="5"/>
      <c r="IX270" s="5"/>
      <c r="IY270" s="4"/>
      <c r="IZ270" s="6"/>
      <c r="JA270" s="4"/>
      <c r="JB270" s="6"/>
      <c r="JC270" s="5"/>
      <c r="JD270" s="5"/>
      <c r="JE270" s="4"/>
      <c r="JF270" s="6"/>
      <c r="JG270" s="4"/>
      <c r="JH270" s="6"/>
      <c r="JI270" s="5"/>
      <c r="JJ270" s="5"/>
      <c r="JK270" s="4"/>
      <c r="JL270" s="6"/>
      <c r="JM270" s="4"/>
      <c r="JN270" s="6"/>
      <c r="JO270" s="5"/>
      <c r="JP270" s="5"/>
      <c r="JQ270" s="4"/>
      <c r="JR270" s="6"/>
      <c r="JS270" s="4"/>
      <c r="JT270" s="6"/>
      <c r="JU270" s="5"/>
      <c r="JV270" s="5"/>
      <c r="JW270" s="4"/>
      <c r="JX270" s="6"/>
      <c r="JY270" s="4"/>
      <c r="JZ270" s="6"/>
      <c r="KA270" s="5"/>
      <c r="KB270" s="5"/>
      <c r="KC270" s="4"/>
      <c r="KD270" s="6"/>
      <c r="KE270" s="4"/>
      <c r="KF270" s="6"/>
      <c r="KG270" s="5"/>
      <c r="KH270" s="5"/>
      <c r="KI270" s="4"/>
      <c r="KJ270" s="6"/>
      <c r="KK270" s="4"/>
      <c r="KL270" s="6"/>
      <c r="KM270" s="5"/>
      <c r="KN270" s="5"/>
    </row>
    <row r="271">
      <c r="A271" s="3" t="s">
        <v>85</v>
      </c>
      <c r="B271" s="3" t="s">
        <v>86</v>
      </c>
      <c r="C271" s="3" t="s">
        <v>449</v>
      </c>
      <c r="D271" s="3" t="s">
        <v>450</v>
      </c>
      <c r="E271" s="3" t="s">
        <v>467</v>
      </c>
      <c r="F271" s="3" t="s">
        <v>468</v>
      </c>
      <c r="G271" s="3" t="s">
        <v>469</v>
      </c>
      <c r="H271" s="3" t="s">
        <v>129</v>
      </c>
      <c r="I271" s="3" t="s">
        <v>1364</v>
      </c>
      <c r="J271" s="3" t="s">
        <v>1319</v>
      </c>
      <c r="K271" s="4">
        <v>144</v>
      </c>
      <c r="L271" s="4">
        <f>=ROUNDDOWN(6,0)</f>
      </c>
      <c r="M271" s="4">
        <v>626</v>
      </c>
      <c r="N271" s="5">
        <v>1</v>
      </c>
      <c r="O271" s="4"/>
      <c r="P271" s="4">
        <f>=ROUNDDOWN({0},0)</f>
      </c>
      <c r="Q271" s="4"/>
      <c r="R271" s="5"/>
      <c r="S271" s="4">
        <v>29</v>
      </c>
      <c r="T271" s="6">
        <v>1625.81</v>
      </c>
      <c r="U271" s="4"/>
      <c r="V271" s="6"/>
      <c r="W271" s="5"/>
      <c r="X271" s="5"/>
      <c r="Y271" s="4">
        <v>1</v>
      </c>
      <c r="Z271" s="6">
        <v>48.83</v>
      </c>
      <c r="AA271" s="4"/>
      <c r="AB271" s="6"/>
      <c r="AC271" s="5"/>
      <c r="AD271" s="5"/>
      <c r="AE271" s="4">
        <v>3</v>
      </c>
      <c r="AF271" s="6">
        <v>138</v>
      </c>
      <c r="AG271" s="4"/>
      <c r="AH271" s="6"/>
      <c r="AI271" s="5"/>
      <c r="AJ271" s="5"/>
      <c r="AK271" s="4"/>
      <c r="AL271" s="6"/>
      <c r="AM271" s="4"/>
      <c r="AN271" s="6"/>
      <c r="AO271" s="5"/>
      <c r="AP271" s="5"/>
      <c r="AQ271" s="4">
        <v>3</v>
      </c>
      <c r="AR271" s="6">
        <v>181.97</v>
      </c>
      <c r="AS271" s="4"/>
      <c r="AT271" s="6"/>
      <c r="AU271" s="5"/>
      <c r="AV271" s="5"/>
      <c r="AW271" s="4">
        <v>4</v>
      </c>
      <c r="AX271" s="6">
        <v>240.37</v>
      </c>
      <c r="AY271" s="4"/>
      <c r="AZ271" s="6"/>
      <c r="BA271" s="5"/>
      <c r="BB271" s="5"/>
      <c r="BC271" s="4"/>
      <c r="BD271" s="6"/>
      <c r="BE271" s="4"/>
      <c r="BF271" s="6"/>
      <c r="BG271" s="5"/>
      <c r="BH271" s="5"/>
      <c r="BI271" s="4">
        <v>1</v>
      </c>
      <c r="BJ271" s="6">
        <v>59.94</v>
      </c>
      <c r="BK271" s="4"/>
      <c r="BL271" s="6"/>
      <c r="BM271" s="5"/>
      <c r="BN271" s="5"/>
      <c r="BO271" s="4">
        <v>10</v>
      </c>
      <c r="BP271" s="6">
        <v>548.5</v>
      </c>
      <c r="BQ271" s="4"/>
      <c r="BR271" s="6"/>
      <c r="BS271" s="5"/>
      <c r="BT271" s="5"/>
      <c r="BU271" s="4">
        <v>1</v>
      </c>
      <c r="BV271" s="6">
        <v>59.94</v>
      </c>
      <c r="BW271" s="4"/>
      <c r="BX271" s="6"/>
      <c r="BY271" s="5"/>
      <c r="BZ271" s="5"/>
      <c r="CA271" s="4"/>
      <c r="CB271" s="6"/>
      <c r="CC271" s="4"/>
      <c r="CD271" s="6"/>
      <c r="CE271" s="5"/>
      <c r="CF271" s="5"/>
      <c r="CG271" s="4">
        <v>1</v>
      </c>
      <c r="CH271" s="6">
        <v>63.23</v>
      </c>
      <c r="CI271" s="4"/>
      <c r="CJ271" s="6"/>
      <c r="CK271" s="5"/>
      <c r="CL271" s="5"/>
      <c r="CM271" s="4"/>
      <c r="CN271" s="6"/>
      <c r="CO271" s="4"/>
      <c r="CP271" s="6"/>
      <c r="CQ271" s="5"/>
      <c r="CR271" s="5"/>
      <c r="CS271" s="4">
        <v>1</v>
      </c>
      <c r="CT271" s="6">
        <v>64.57</v>
      </c>
      <c r="CU271" s="4"/>
      <c r="CV271" s="6"/>
      <c r="CW271" s="5"/>
      <c r="CX271" s="5"/>
      <c r="CY271" s="4">
        <v>4</v>
      </c>
      <c r="CZ271" s="6">
        <v>220.46</v>
      </c>
      <c r="DA271" s="4"/>
      <c r="DB271" s="6"/>
      <c r="DC271" s="5"/>
      <c r="DD271" s="5"/>
      <c r="DE271" s="4"/>
      <c r="DF271" s="6"/>
      <c r="DG271" s="4"/>
      <c r="DH271" s="6"/>
      <c r="DI271" s="5"/>
      <c r="DJ271" s="5"/>
      <c r="DK271" s="4"/>
      <c r="DL271" s="6"/>
      <c r="DM271" s="4"/>
      <c r="DN271" s="6"/>
      <c r="DO271" s="5"/>
      <c r="DP271" s="5"/>
      <c r="DQ271" s="4"/>
      <c r="DR271" s="6"/>
      <c r="DS271" s="4"/>
      <c r="DT271" s="6"/>
      <c r="DU271" s="5"/>
      <c r="DV271" s="5"/>
      <c r="DW271" s="4"/>
      <c r="DX271" s="6"/>
      <c r="DY271" s="4"/>
      <c r="DZ271" s="6"/>
      <c r="EA271" s="5"/>
      <c r="EB271" s="5"/>
      <c r="EC271" s="4"/>
      <c r="ED271" s="6"/>
      <c r="EE271" s="4"/>
      <c r="EF271" s="6"/>
      <c r="EG271" s="5"/>
      <c r="EH271" s="5"/>
      <c r="EI271" s="4"/>
      <c r="EJ271" s="6"/>
      <c r="EK271" s="4"/>
      <c r="EL271" s="6"/>
      <c r="EM271" s="5"/>
      <c r="EN271" s="5"/>
      <c r="EO271" s="4"/>
      <c r="EP271" s="6"/>
      <c r="EQ271" s="4"/>
      <c r="ER271" s="6"/>
      <c r="ES271" s="5"/>
      <c r="ET271" s="5"/>
      <c r="EU271" s="4"/>
      <c r="EV271" s="6"/>
      <c r="EW271" s="4"/>
      <c r="EX271" s="6"/>
      <c r="EY271" s="5"/>
      <c r="EZ271" s="5"/>
      <c r="FA271" s="4"/>
      <c r="FB271" s="6"/>
      <c r="FC271" s="4"/>
      <c r="FD271" s="6"/>
      <c r="FE271" s="5"/>
      <c r="FF271" s="5"/>
      <c r="FG271" s="4"/>
      <c r="FH271" s="6"/>
      <c r="FI271" s="4"/>
      <c r="FJ271" s="6"/>
      <c r="FK271" s="5"/>
      <c r="FL271" s="5"/>
      <c r="FM271" s="4"/>
      <c r="FN271" s="6"/>
      <c r="FO271" s="4"/>
      <c r="FP271" s="6"/>
      <c r="FQ271" s="5"/>
      <c r="FR271" s="5"/>
      <c r="FS271" s="4"/>
      <c r="FT271" s="6"/>
      <c r="FU271" s="4"/>
      <c r="FV271" s="6"/>
      <c r="FW271" s="5"/>
      <c r="FX271" s="5"/>
      <c r="FY271" s="4"/>
      <c r="FZ271" s="6"/>
      <c r="GA271" s="4"/>
      <c r="GB271" s="6"/>
      <c r="GC271" s="5"/>
      <c r="GD271" s="5"/>
      <c r="GE271" s="4"/>
      <c r="GF271" s="6"/>
      <c r="GG271" s="4"/>
      <c r="GH271" s="6"/>
      <c r="GI271" s="5"/>
      <c r="GJ271" s="5"/>
      <c r="GK271" s="4"/>
      <c r="GL271" s="6"/>
      <c r="GM271" s="4"/>
      <c r="GN271" s="6"/>
      <c r="GO271" s="5"/>
      <c r="GP271" s="5"/>
      <c r="GQ271" s="4"/>
      <c r="GR271" s="6"/>
      <c r="GS271" s="4"/>
      <c r="GT271" s="6"/>
      <c r="GU271" s="5"/>
      <c r="GV271" s="5"/>
      <c r="GW271" s="4"/>
      <c r="GX271" s="6"/>
      <c r="GY271" s="4"/>
      <c r="GZ271" s="6"/>
      <c r="HA271" s="5"/>
      <c r="HB271" s="5"/>
      <c r="HC271" s="4"/>
      <c r="HD271" s="6"/>
      <c r="HE271" s="4"/>
      <c r="HF271" s="6"/>
      <c r="HG271" s="5"/>
      <c r="HH271" s="5"/>
      <c r="HI271" s="4"/>
      <c r="HJ271" s="6"/>
      <c r="HK271" s="4"/>
      <c r="HL271" s="6"/>
      <c r="HM271" s="5"/>
      <c r="HN271" s="5"/>
      <c r="HO271" s="4"/>
      <c r="HP271" s="6"/>
      <c r="HQ271" s="4"/>
      <c r="HR271" s="6"/>
      <c r="HS271" s="5"/>
      <c r="HT271" s="5"/>
      <c r="HU271" s="4"/>
      <c r="HV271" s="6"/>
      <c r="HW271" s="4"/>
      <c r="HX271" s="6"/>
      <c r="HY271" s="5"/>
      <c r="HZ271" s="5"/>
      <c r="IA271" s="4"/>
      <c r="IB271" s="6"/>
      <c r="IC271" s="4"/>
      <c r="ID271" s="6"/>
      <c r="IE271" s="5"/>
      <c r="IF271" s="5"/>
      <c r="IG271" s="4"/>
      <c r="IH271" s="6"/>
      <c r="II271" s="4"/>
      <c r="IJ271" s="6"/>
      <c r="IK271" s="5"/>
      <c r="IL271" s="5"/>
      <c r="IM271" s="4"/>
      <c r="IN271" s="6"/>
      <c r="IO271" s="4"/>
      <c r="IP271" s="6"/>
      <c r="IQ271" s="5"/>
      <c r="IR271" s="5"/>
      <c r="IS271" s="4"/>
      <c r="IT271" s="6"/>
      <c r="IU271" s="4"/>
      <c r="IV271" s="6"/>
      <c r="IW271" s="5"/>
      <c r="IX271" s="5"/>
      <c r="IY271" s="4"/>
      <c r="IZ271" s="6"/>
      <c r="JA271" s="4"/>
      <c r="JB271" s="6"/>
      <c r="JC271" s="5"/>
      <c r="JD271" s="5"/>
      <c r="JE271" s="4"/>
      <c r="JF271" s="6"/>
      <c r="JG271" s="4"/>
      <c r="JH271" s="6"/>
      <c r="JI271" s="5"/>
      <c r="JJ271" s="5"/>
      <c r="JK271" s="4"/>
      <c r="JL271" s="6"/>
      <c r="JM271" s="4"/>
      <c r="JN271" s="6"/>
      <c r="JO271" s="5"/>
      <c r="JP271" s="5"/>
      <c r="JQ271" s="4"/>
      <c r="JR271" s="6"/>
      <c r="JS271" s="4"/>
      <c r="JT271" s="6"/>
      <c r="JU271" s="5"/>
      <c r="JV271" s="5"/>
      <c r="JW271" s="4"/>
      <c r="JX271" s="6"/>
      <c r="JY271" s="4"/>
      <c r="JZ271" s="6"/>
      <c r="KA271" s="5"/>
      <c r="KB271" s="5"/>
      <c r="KC271" s="4"/>
      <c r="KD271" s="6"/>
      <c r="KE271" s="4"/>
      <c r="KF271" s="6"/>
      <c r="KG271" s="5"/>
      <c r="KH271" s="5"/>
      <c r="KI271" s="4"/>
      <c r="KJ271" s="6"/>
      <c r="KK271" s="4"/>
      <c r="KL271" s="6"/>
      <c r="KM271" s="5"/>
      <c r="KN271" s="5"/>
    </row>
    <row r="272">
      <c r="A272" s="3" t="s">
        <v>85</v>
      </c>
      <c r="B272" s="3" t="s">
        <v>86</v>
      </c>
      <c r="C272" s="3" t="s">
        <v>449</v>
      </c>
      <c r="D272" s="3" t="s">
        <v>450</v>
      </c>
      <c r="E272" s="3" t="s">
        <v>470</v>
      </c>
      <c r="F272" s="3" t="s">
        <v>471</v>
      </c>
      <c r="G272" s="3" t="s">
        <v>472</v>
      </c>
      <c r="H272" s="3" t="s">
        <v>104</v>
      </c>
      <c r="I272" s="3" t="s">
        <v>1325</v>
      </c>
      <c r="J272" s="3" t="s">
        <v>1340</v>
      </c>
      <c r="K272" s="4">
        <v>309</v>
      </c>
      <c r="L272" s="4">
        <f>=ROUNDDOWN(13.4347826086957,0)</f>
      </c>
      <c r="M272" s="4"/>
      <c r="N272" s="5"/>
      <c r="O272" s="4"/>
      <c r="P272" s="4">
        <f>=ROUNDDOWN({0},0)</f>
      </c>
      <c r="Q272" s="4"/>
      <c r="R272" s="5"/>
      <c r="S272" s="4">
        <v>28</v>
      </c>
      <c r="T272" s="6">
        <v>1542.39</v>
      </c>
      <c r="U272" s="4"/>
      <c r="V272" s="6"/>
      <c r="W272" s="5"/>
      <c r="X272" s="5"/>
      <c r="Y272" s="4">
        <v>4</v>
      </c>
      <c r="Z272" s="6">
        <v>227.86</v>
      </c>
      <c r="AA272" s="4"/>
      <c r="AB272" s="6"/>
      <c r="AC272" s="5"/>
      <c r="AD272" s="5"/>
      <c r="AE272" s="4">
        <v>7</v>
      </c>
      <c r="AF272" s="6">
        <v>328.88</v>
      </c>
      <c r="AG272" s="4"/>
      <c r="AH272" s="6"/>
      <c r="AI272" s="5"/>
      <c r="AJ272" s="5"/>
      <c r="AK272" s="4">
        <v>3</v>
      </c>
      <c r="AL272" s="6">
        <v>183.94</v>
      </c>
      <c r="AM272" s="4"/>
      <c r="AN272" s="6"/>
      <c r="AO272" s="5"/>
      <c r="AP272" s="5"/>
      <c r="AQ272" s="4"/>
      <c r="AR272" s="6"/>
      <c r="AS272" s="4"/>
      <c r="AT272" s="6"/>
      <c r="AU272" s="5"/>
      <c r="AV272" s="5"/>
      <c r="AW272" s="4">
        <v>9</v>
      </c>
      <c r="AX272" s="6">
        <v>525.46</v>
      </c>
      <c r="AY272" s="4"/>
      <c r="AZ272" s="6"/>
      <c r="BA272" s="5"/>
      <c r="BB272" s="5"/>
      <c r="BC272" s="4"/>
      <c r="BD272" s="6"/>
      <c r="BE272" s="4"/>
      <c r="BF272" s="6"/>
      <c r="BG272" s="5"/>
      <c r="BH272" s="5"/>
      <c r="BI272" s="4"/>
      <c r="BJ272" s="6"/>
      <c r="BK272" s="4"/>
      <c r="BL272" s="6"/>
      <c r="BM272" s="5"/>
      <c r="BN272" s="5"/>
      <c r="BO272" s="4"/>
      <c r="BP272" s="6"/>
      <c r="BQ272" s="4"/>
      <c r="BR272" s="6"/>
      <c r="BS272" s="5"/>
      <c r="BT272" s="5"/>
      <c r="BU272" s="4"/>
      <c r="BV272" s="6"/>
      <c r="BW272" s="4"/>
      <c r="BX272" s="6"/>
      <c r="BY272" s="5"/>
      <c r="BZ272" s="5"/>
      <c r="CA272" s="4"/>
      <c r="CB272" s="6"/>
      <c r="CC272" s="4"/>
      <c r="CD272" s="6"/>
      <c r="CE272" s="5"/>
      <c r="CF272" s="5"/>
      <c r="CG272" s="4">
        <v>2</v>
      </c>
      <c r="CH272" s="6">
        <v>114.96</v>
      </c>
      <c r="CI272" s="4"/>
      <c r="CJ272" s="6"/>
      <c r="CK272" s="5"/>
      <c r="CL272" s="5"/>
      <c r="CM272" s="4"/>
      <c r="CN272" s="6"/>
      <c r="CO272" s="4"/>
      <c r="CP272" s="6"/>
      <c r="CQ272" s="5"/>
      <c r="CR272" s="5"/>
      <c r="CS272" s="4"/>
      <c r="CT272" s="6"/>
      <c r="CU272" s="4"/>
      <c r="CV272" s="6"/>
      <c r="CW272" s="5"/>
      <c r="CX272" s="5"/>
      <c r="CY272" s="4">
        <v>1</v>
      </c>
      <c r="CZ272" s="6">
        <v>62.99</v>
      </c>
      <c r="DA272" s="4"/>
      <c r="DB272" s="6"/>
      <c r="DC272" s="5"/>
      <c r="DD272" s="5"/>
      <c r="DE272" s="4">
        <v>2</v>
      </c>
      <c r="DF272" s="6">
        <v>98.3</v>
      </c>
      <c r="DG272" s="4"/>
      <c r="DH272" s="6"/>
      <c r="DI272" s="5"/>
      <c r="DJ272" s="5"/>
      <c r="DK272" s="4"/>
      <c r="DL272" s="6"/>
      <c r="DM272" s="4"/>
      <c r="DN272" s="6"/>
      <c r="DO272" s="5"/>
      <c r="DP272" s="5"/>
      <c r="DQ272" s="4"/>
      <c r="DR272" s="6"/>
      <c r="DS272" s="4"/>
      <c r="DT272" s="6"/>
      <c r="DU272" s="5"/>
      <c r="DV272" s="5"/>
      <c r="DW272" s="4"/>
      <c r="DX272" s="6"/>
      <c r="DY272" s="4"/>
      <c r="DZ272" s="6"/>
      <c r="EA272" s="5"/>
      <c r="EB272" s="5"/>
      <c r="EC272" s="4"/>
      <c r="ED272" s="6"/>
      <c r="EE272" s="4"/>
      <c r="EF272" s="6"/>
      <c r="EG272" s="5"/>
      <c r="EH272" s="5"/>
      <c r="EI272" s="4"/>
      <c r="EJ272" s="6"/>
      <c r="EK272" s="4"/>
      <c r="EL272" s="6"/>
      <c r="EM272" s="5"/>
      <c r="EN272" s="5"/>
      <c r="EO272" s="4"/>
      <c r="EP272" s="6"/>
      <c r="EQ272" s="4"/>
      <c r="ER272" s="6"/>
      <c r="ES272" s="5"/>
      <c r="ET272" s="5"/>
      <c r="EU272" s="4"/>
      <c r="EV272" s="6"/>
      <c r="EW272" s="4"/>
      <c r="EX272" s="6"/>
      <c r="EY272" s="5"/>
      <c r="EZ272" s="5"/>
      <c r="FA272" s="4"/>
      <c r="FB272" s="6"/>
      <c r="FC272" s="4"/>
      <c r="FD272" s="6"/>
      <c r="FE272" s="5"/>
      <c r="FF272" s="5"/>
      <c r="FG272" s="4"/>
      <c r="FH272" s="6"/>
      <c r="FI272" s="4"/>
      <c r="FJ272" s="6"/>
      <c r="FK272" s="5"/>
      <c r="FL272" s="5"/>
      <c r="FM272" s="4"/>
      <c r="FN272" s="6"/>
      <c r="FO272" s="4"/>
      <c r="FP272" s="6"/>
      <c r="FQ272" s="5"/>
      <c r="FR272" s="5"/>
      <c r="FS272" s="4"/>
      <c r="FT272" s="6"/>
      <c r="FU272" s="4"/>
      <c r="FV272" s="6"/>
      <c r="FW272" s="5"/>
      <c r="FX272" s="5"/>
      <c r="FY272" s="4"/>
      <c r="FZ272" s="6"/>
      <c r="GA272" s="4"/>
      <c r="GB272" s="6"/>
      <c r="GC272" s="5"/>
      <c r="GD272" s="5"/>
      <c r="GE272" s="4"/>
      <c r="GF272" s="6"/>
      <c r="GG272" s="4"/>
      <c r="GH272" s="6"/>
      <c r="GI272" s="5"/>
      <c r="GJ272" s="5"/>
      <c r="GK272" s="4"/>
      <c r="GL272" s="6"/>
      <c r="GM272" s="4"/>
      <c r="GN272" s="6"/>
      <c r="GO272" s="5"/>
      <c r="GP272" s="5"/>
      <c r="GQ272" s="4"/>
      <c r="GR272" s="6"/>
      <c r="GS272" s="4"/>
      <c r="GT272" s="6"/>
      <c r="GU272" s="5"/>
      <c r="GV272" s="5"/>
      <c r="GW272" s="4"/>
      <c r="GX272" s="6"/>
      <c r="GY272" s="4"/>
      <c r="GZ272" s="6"/>
      <c r="HA272" s="5"/>
      <c r="HB272" s="5"/>
      <c r="HC272" s="4"/>
      <c r="HD272" s="6"/>
      <c r="HE272" s="4"/>
      <c r="HF272" s="6"/>
      <c r="HG272" s="5"/>
      <c r="HH272" s="5"/>
      <c r="HI272" s="4"/>
      <c r="HJ272" s="6"/>
      <c r="HK272" s="4"/>
      <c r="HL272" s="6"/>
      <c r="HM272" s="5"/>
      <c r="HN272" s="5"/>
      <c r="HO272" s="4"/>
      <c r="HP272" s="6"/>
      <c r="HQ272" s="4"/>
      <c r="HR272" s="6"/>
      <c r="HS272" s="5"/>
      <c r="HT272" s="5"/>
      <c r="HU272" s="4"/>
      <c r="HV272" s="6"/>
      <c r="HW272" s="4"/>
      <c r="HX272" s="6"/>
      <c r="HY272" s="5"/>
      <c r="HZ272" s="5"/>
      <c r="IA272" s="4"/>
      <c r="IB272" s="6"/>
      <c r="IC272" s="4"/>
      <c r="ID272" s="6"/>
      <c r="IE272" s="5"/>
      <c r="IF272" s="5"/>
      <c r="IG272" s="4"/>
      <c r="IH272" s="6"/>
      <c r="II272" s="4"/>
      <c r="IJ272" s="6"/>
      <c r="IK272" s="5"/>
      <c r="IL272" s="5"/>
      <c r="IM272" s="4"/>
      <c r="IN272" s="6"/>
      <c r="IO272" s="4"/>
      <c r="IP272" s="6"/>
      <c r="IQ272" s="5"/>
      <c r="IR272" s="5"/>
      <c r="IS272" s="4"/>
      <c r="IT272" s="6"/>
      <c r="IU272" s="4"/>
      <c r="IV272" s="6"/>
      <c r="IW272" s="5"/>
      <c r="IX272" s="5"/>
      <c r="IY272" s="4"/>
      <c r="IZ272" s="6"/>
      <c r="JA272" s="4"/>
      <c r="JB272" s="6"/>
      <c r="JC272" s="5"/>
      <c r="JD272" s="5"/>
      <c r="JE272" s="4"/>
      <c r="JF272" s="6"/>
      <c r="JG272" s="4"/>
      <c r="JH272" s="6"/>
      <c r="JI272" s="5"/>
      <c r="JJ272" s="5"/>
      <c r="JK272" s="4"/>
      <c r="JL272" s="6"/>
      <c r="JM272" s="4"/>
      <c r="JN272" s="6"/>
      <c r="JO272" s="5"/>
      <c r="JP272" s="5"/>
      <c r="JQ272" s="4"/>
      <c r="JR272" s="6"/>
      <c r="JS272" s="4"/>
      <c r="JT272" s="6"/>
      <c r="JU272" s="5"/>
      <c r="JV272" s="5"/>
      <c r="JW272" s="4"/>
      <c r="JX272" s="6"/>
      <c r="JY272" s="4"/>
      <c r="JZ272" s="6"/>
      <c r="KA272" s="5"/>
      <c r="KB272" s="5"/>
      <c r="KC272" s="4"/>
      <c r="KD272" s="6"/>
      <c r="KE272" s="4"/>
      <c r="KF272" s="6"/>
      <c r="KG272" s="5"/>
      <c r="KH272" s="5"/>
      <c r="KI272" s="4"/>
      <c r="KJ272" s="6"/>
      <c r="KK272" s="4"/>
      <c r="KL272" s="6"/>
      <c r="KM272" s="5"/>
      <c r="KN272" s="5"/>
    </row>
    <row r="273">
      <c r="A273" s="3" t="s">
        <v>85</v>
      </c>
      <c r="B273" s="3" t="s">
        <v>86</v>
      </c>
      <c r="C273" s="3" t="s">
        <v>449</v>
      </c>
      <c r="D273" s="3" t="s">
        <v>450</v>
      </c>
      <c r="E273" s="3" t="s">
        <v>440</v>
      </c>
      <c r="F273" s="3" t="s">
        <v>441</v>
      </c>
      <c r="G273" s="3" t="s">
        <v>442</v>
      </c>
      <c r="H273" s="3" t="s">
        <v>98</v>
      </c>
      <c r="I273" s="3" t="s">
        <v>1308</v>
      </c>
      <c r="J273" s="3" t="s">
        <v>1319</v>
      </c>
      <c r="K273" s="4">
        <v>274</v>
      </c>
      <c r="L273" s="4">
        <f>=ROUNDDOWN(11.5611814345992,0)</f>
      </c>
      <c r="M273" s="4">
        <v>350</v>
      </c>
      <c r="N273" s="5">
        <v>1</v>
      </c>
      <c r="O273" s="4"/>
      <c r="P273" s="4">
        <f>=ROUNDDOWN({0},0)</f>
      </c>
      <c r="Q273" s="4"/>
      <c r="R273" s="5"/>
      <c r="S273" s="4">
        <v>25</v>
      </c>
      <c r="T273" s="6">
        <v>1515.15</v>
      </c>
      <c r="U273" s="4"/>
      <c r="V273" s="6"/>
      <c r="W273" s="5"/>
      <c r="X273" s="5"/>
      <c r="Y273" s="4">
        <v>2</v>
      </c>
      <c r="Z273" s="6">
        <v>113.93</v>
      </c>
      <c r="AA273" s="4"/>
      <c r="AB273" s="6"/>
      <c r="AC273" s="5"/>
      <c r="AD273" s="5"/>
      <c r="AE273" s="4">
        <v>2</v>
      </c>
      <c r="AF273" s="6">
        <v>95.24</v>
      </c>
      <c r="AG273" s="4"/>
      <c r="AH273" s="6"/>
      <c r="AI273" s="5"/>
      <c r="AJ273" s="5"/>
      <c r="AK273" s="4">
        <v>2</v>
      </c>
      <c r="AL273" s="6">
        <v>126.48</v>
      </c>
      <c r="AM273" s="4"/>
      <c r="AN273" s="6"/>
      <c r="AO273" s="5"/>
      <c r="AP273" s="5"/>
      <c r="AQ273" s="4">
        <v>8</v>
      </c>
      <c r="AR273" s="6">
        <v>465</v>
      </c>
      <c r="AS273" s="4"/>
      <c r="AT273" s="6"/>
      <c r="AU273" s="5"/>
      <c r="AV273" s="5"/>
      <c r="AW273" s="4">
        <v>2</v>
      </c>
      <c r="AX273" s="6">
        <v>123</v>
      </c>
      <c r="AY273" s="4"/>
      <c r="AZ273" s="6"/>
      <c r="BA273" s="5"/>
      <c r="BB273" s="5"/>
      <c r="BC273" s="4"/>
      <c r="BD273" s="6"/>
      <c r="BE273" s="4"/>
      <c r="BF273" s="6"/>
      <c r="BG273" s="5"/>
      <c r="BH273" s="5"/>
      <c r="BI273" s="4">
        <v>1</v>
      </c>
      <c r="BJ273" s="6">
        <v>65.04</v>
      </c>
      <c r="BK273" s="4"/>
      <c r="BL273" s="6"/>
      <c r="BM273" s="5"/>
      <c r="BN273" s="5"/>
      <c r="BO273" s="4">
        <v>1</v>
      </c>
      <c r="BP273" s="6">
        <v>71.18</v>
      </c>
      <c r="BQ273" s="4"/>
      <c r="BR273" s="6"/>
      <c r="BS273" s="5"/>
      <c r="BT273" s="5"/>
      <c r="BU273" s="4">
        <v>7</v>
      </c>
      <c r="BV273" s="6">
        <v>455.28</v>
      </c>
      <c r="BW273" s="4"/>
      <c r="BX273" s="6"/>
      <c r="BY273" s="5"/>
      <c r="BZ273" s="5"/>
      <c r="CA273" s="4"/>
      <c r="CB273" s="6"/>
      <c r="CC273" s="4"/>
      <c r="CD273" s="6"/>
      <c r="CE273" s="5"/>
      <c r="CF273" s="5"/>
      <c r="CG273" s="4"/>
      <c r="CH273" s="6"/>
      <c r="CI273" s="4"/>
      <c r="CJ273" s="6"/>
      <c r="CK273" s="5"/>
      <c r="CL273" s="5"/>
      <c r="CM273" s="4"/>
      <c r="CN273" s="6"/>
      <c r="CO273" s="4"/>
      <c r="CP273" s="6"/>
      <c r="CQ273" s="5"/>
      <c r="CR273" s="5"/>
      <c r="CS273" s="4"/>
      <c r="CT273" s="6"/>
      <c r="CU273" s="4"/>
      <c r="CV273" s="6"/>
      <c r="CW273" s="5"/>
      <c r="CX273" s="5"/>
      <c r="CY273" s="4"/>
      <c r="CZ273" s="6"/>
      <c r="DA273" s="4"/>
      <c r="DB273" s="6"/>
      <c r="DC273" s="5"/>
      <c r="DD273" s="5"/>
      <c r="DE273" s="4"/>
      <c r="DF273" s="6"/>
      <c r="DG273" s="4"/>
      <c r="DH273" s="6"/>
      <c r="DI273" s="5"/>
      <c r="DJ273" s="5"/>
      <c r="DK273" s="4"/>
      <c r="DL273" s="6"/>
      <c r="DM273" s="4"/>
      <c r="DN273" s="6"/>
      <c r="DO273" s="5"/>
      <c r="DP273" s="5"/>
      <c r="DQ273" s="4"/>
      <c r="DR273" s="6"/>
      <c r="DS273" s="4"/>
      <c r="DT273" s="6"/>
      <c r="DU273" s="5"/>
      <c r="DV273" s="5"/>
      <c r="DW273" s="4"/>
      <c r="DX273" s="6"/>
      <c r="DY273" s="4"/>
      <c r="DZ273" s="6"/>
      <c r="EA273" s="5"/>
      <c r="EB273" s="5"/>
      <c r="EC273" s="4"/>
      <c r="ED273" s="6"/>
      <c r="EE273" s="4"/>
      <c r="EF273" s="6"/>
      <c r="EG273" s="5"/>
      <c r="EH273" s="5"/>
      <c r="EI273" s="4"/>
      <c r="EJ273" s="6"/>
      <c r="EK273" s="4"/>
      <c r="EL273" s="6"/>
      <c r="EM273" s="5"/>
      <c r="EN273" s="5"/>
      <c r="EO273" s="4"/>
      <c r="EP273" s="6"/>
      <c r="EQ273" s="4"/>
      <c r="ER273" s="6"/>
      <c r="ES273" s="5"/>
      <c r="ET273" s="5"/>
      <c r="EU273" s="4"/>
      <c r="EV273" s="6"/>
      <c r="EW273" s="4"/>
      <c r="EX273" s="6"/>
      <c r="EY273" s="5"/>
      <c r="EZ273" s="5"/>
      <c r="FA273" s="4"/>
      <c r="FB273" s="6"/>
      <c r="FC273" s="4"/>
      <c r="FD273" s="6"/>
      <c r="FE273" s="5"/>
      <c r="FF273" s="5"/>
      <c r="FG273" s="4"/>
      <c r="FH273" s="6"/>
      <c r="FI273" s="4"/>
      <c r="FJ273" s="6"/>
      <c r="FK273" s="5"/>
      <c r="FL273" s="5"/>
      <c r="FM273" s="4"/>
      <c r="FN273" s="6"/>
      <c r="FO273" s="4"/>
      <c r="FP273" s="6"/>
      <c r="FQ273" s="5"/>
      <c r="FR273" s="5"/>
      <c r="FS273" s="4"/>
      <c r="FT273" s="6"/>
      <c r="FU273" s="4"/>
      <c r="FV273" s="6"/>
      <c r="FW273" s="5"/>
      <c r="FX273" s="5"/>
      <c r="FY273" s="4"/>
      <c r="FZ273" s="6"/>
      <c r="GA273" s="4"/>
      <c r="GB273" s="6"/>
      <c r="GC273" s="5"/>
      <c r="GD273" s="5"/>
      <c r="GE273" s="4"/>
      <c r="GF273" s="6"/>
      <c r="GG273" s="4"/>
      <c r="GH273" s="6"/>
      <c r="GI273" s="5"/>
      <c r="GJ273" s="5"/>
      <c r="GK273" s="4"/>
      <c r="GL273" s="6"/>
      <c r="GM273" s="4"/>
      <c r="GN273" s="6"/>
      <c r="GO273" s="5"/>
      <c r="GP273" s="5"/>
      <c r="GQ273" s="4"/>
      <c r="GR273" s="6"/>
      <c r="GS273" s="4"/>
      <c r="GT273" s="6"/>
      <c r="GU273" s="5"/>
      <c r="GV273" s="5"/>
      <c r="GW273" s="4"/>
      <c r="GX273" s="6"/>
      <c r="GY273" s="4"/>
      <c r="GZ273" s="6"/>
      <c r="HA273" s="5"/>
      <c r="HB273" s="5"/>
      <c r="HC273" s="4"/>
      <c r="HD273" s="6"/>
      <c r="HE273" s="4"/>
      <c r="HF273" s="6"/>
      <c r="HG273" s="5"/>
      <c r="HH273" s="5"/>
      <c r="HI273" s="4"/>
      <c r="HJ273" s="6"/>
      <c r="HK273" s="4"/>
      <c r="HL273" s="6"/>
      <c r="HM273" s="5"/>
      <c r="HN273" s="5"/>
      <c r="HO273" s="4"/>
      <c r="HP273" s="6"/>
      <c r="HQ273" s="4"/>
      <c r="HR273" s="6"/>
      <c r="HS273" s="5"/>
      <c r="HT273" s="5"/>
      <c r="HU273" s="4"/>
      <c r="HV273" s="6"/>
      <c r="HW273" s="4"/>
      <c r="HX273" s="6"/>
      <c r="HY273" s="5"/>
      <c r="HZ273" s="5"/>
      <c r="IA273" s="4"/>
      <c r="IB273" s="6"/>
      <c r="IC273" s="4"/>
      <c r="ID273" s="6"/>
      <c r="IE273" s="5"/>
      <c r="IF273" s="5"/>
      <c r="IG273" s="4"/>
      <c r="IH273" s="6"/>
      <c r="II273" s="4"/>
      <c r="IJ273" s="6"/>
      <c r="IK273" s="5"/>
      <c r="IL273" s="5"/>
      <c r="IM273" s="4"/>
      <c r="IN273" s="6"/>
      <c r="IO273" s="4"/>
      <c r="IP273" s="6"/>
      <c r="IQ273" s="5"/>
      <c r="IR273" s="5"/>
      <c r="IS273" s="4"/>
      <c r="IT273" s="6"/>
      <c r="IU273" s="4"/>
      <c r="IV273" s="6"/>
      <c r="IW273" s="5"/>
      <c r="IX273" s="5"/>
      <c r="IY273" s="4"/>
      <c r="IZ273" s="6"/>
      <c r="JA273" s="4"/>
      <c r="JB273" s="6"/>
      <c r="JC273" s="5"/>
      <c r="JD273" s="5"/>
      <c r="JE273" s="4"/>
      <c r="JF273" s="6"/>
      <c r="JG273" s="4"/>
      <c r="JH273" s="6"/>
      <c r="JI273" s="5"/>
      <c r="JJ273" s="5"/>
      <c r="JK273" s="4"/>
      <c r="JL273" s="6"/>
      <c r="JM273" s="4"/>
      <c r="JN273" s="6"/>
      <c r="JO273" s="5"/>
      <c r="JP273" s="5"/>
      <c r="JQ273" s="4"/>
      <c r="JR273" s="6"/>
      <c r="JS273" s="4"/>
      <c r="JT273" s="6"/>
      <c r="JU273" s="5"/>
      <c r="JV273" s="5"/>
      <c r="JW273" s="4"/>
      <c r="JX273" s="6"/>
      <c r="JY273" s="4"/>
      <c r="JZ273" s="6"/>
      <c r="KA273" s="5"/>
      <c r="KB273" s="5"/>
      <c r="KC273" s="4"/>
      <c r="KD273" s="6"/>
      <c r="KE273" s="4"/>
      <c r="KF273" s="6"/>
      <c r="KG273" s="5"/>
      <c r="KH273" s="5"/>
      <c r="KI273" s="4"/>
      <c r="KJ273" s="6"/>
      <c r="KK273" s="4"/>
      <c r="KL273" s="6"/>
      <c r="KM273" s="5"/>
      <c r="KN273" s="5"/>
    </row>
    <row r="274">
      <c r="A274" s="3" t="s">
        <v>85</v>
      </c>
      <c r="B274" s="3" t="s">
        <v>86</v>
      </c>
      <c r="C274" s="3" t="s">
        <v>449</v>
      </c>
      <c r="D274" s="3" t="s">
        <v>450</v>
      </c>
      <c r="E274" s="3" t="s">
        <v>152</v>
      </c>
      <c r="F274" s="3" t="s">
        <v>153</v>
      </c>
      <c r="G274" s="3" t="s">
        <v>154</v>
      </c>
      <c r="H274" s="3" t="s">
        <v>155</v>
      </c>
      <c r="I274" s="3" t="s">
        <v>1346</v>
      </c>
      <c r="J274" s="3" t="s">
        <v>1319</v>
      </c>
      <c r="K274" s="4">
        <v>482</v>
      </c>
      <c r="L274" s="4">
        <f>=ROUNDDOWN(18.0524344569288,0)</f>
      </c>
      <c r="M274" s="4"/>
      <c r="N274" s="5">
        <v>0.7143</v>
      </c>
      <c r="O274" s="4"/>
      <c r="P274" s="4">
        <f>=ROUNDDOWN({0},0)</f>
      </c>
      <c r="Q274" s="4"/>
      <c r="R274" s="5"/>
      <c r="S274" s="4">
        <v>12</v>
      </c>
      <c r="T274" s="6">
        <v>719.78</v>
      </c>
      <c r="U274" s="4"/>
      <c r="V274" s="6"/>
      <c r="W274" s="5"/>
      <c r="X274" s="5"/>
      <c r="Y274" s="4">
        <v>5</v>
      </c>
      <c r="Z274" s="6">
        <v>293</v>
      </c>
      <c r="AA274" s="4"/>
      <c r="AB274" s="6"/>
      <c r="AC274" s="5"/>
      <c r="AD274" s="5"/>
      <c r="AE274" s="4">
        <v>3</v>
      </c>
      <c r="AF274" s="6">
        <v>180</v>
      </c>
      <c r="AG274" s="4"/>
      <c r="AH274" s="6"/>
      <c r="AI274" s="5"/>
      <c r="AJ274" s="5"/>
      <c r="AK274" s="4"/>
      <c r="AL274" s="6"/>
      <c r="AM274" s="4"/>
      <c r="AN274" s="6"/>
      <c r="AO274" s="5"/>
      <c r="AP274" s="5"/>
      <c r="AQ274" s="4"/>
      <c r="AR274" s="6"/>
      <c r="AS274" s="4"/>
      <c r="AT274" s="6"/>
      <c r="AU274" s="5"/>
      <c r="AV274" s="5"/>
      <c r="AW274" s="4">
        <v>1</v>
      </c>
      <c r="AX274" s="6">
        <v>54.12</v>
      </c>
      <c r="AY274" s="4"/>
      <c r="AZ274" s="6"/>
      <c r="BA274" s="5"/>
      <c r="BB274" s="5"/>
      <c r="BC274" s="4"/>
      <c r="BD274" s="6"/>
      <c r="BE274" s="4"/>
      <c r="BF274" s="6"/>
      <c r="BG274" s="5"/>
      <c r="BH274" s="5"/>
      <c r="BI274" s="4"/>
      <c r="BJ274" s="6"/>
      <c r="BK274" s="4"/>
      <c r="BL274" s="6"/>
      <c r="BM274" s="5"/>
      <c r="BN274" s="5"/>
      <c r="BO274" s="4"/>
      <c r="BP274" s="6"/>
      <c r="BQ274" s="4"/>
      <c r="BR274" s="6"/>
      <c r="BS274" s="5"/>
      <c r="BT274" s="5"/>
      <c r="BU274" s="4">
        <v>1</v>
      </c>
      <c r="BV274" s="6">
        <v>66.24</v>
      </c>
      <c r="BW274" s="4"/>
      <c r="BX274" s="6"/>
      <c r="BY274" s="5"/>
      <c r="BZ274" s="5"/>
      <c r="CA274" s="4"/>
      <c r="CB274" s="6"/>
      <c r="CC274" s="4"/>
      <c r="CD274" s="6"/>
      <c r="CE274" s="5"/>
      <c r="CF274" s="5"/>
      <c r="CG274" s="4">
        <v>1</v>
      </c>
      <c r="CH274" s="6">
        <v>66.23</v>
      </c>
      <c r="CI274" s="4"/>
      <c r="CJ274" s="6"/>
      <c r="CK274" s="5"/>
      <c r="CL274" s="5"/>
      <c r="CM274" s="4"/>
      <c r="CN274" s="6"/>
      <c r="CO274" s="4"/>
      <c r="CP274" s="6"/>
      <c r="CQ274" s="5"/>
      <c r="CR274" s="5"/>
      <c r="CS274" s="4"/>
      <c r="CT274" s="6"/>
      <c r="CU274" s="4"/>
      <c r="CV274" s="6"/>
      <c r="CW274" s="5"/>
      <c r="CX274" s="5"/>
      <c r="CY274" s="4">
        <v>1</v>
      </c>
      <c r="CZ274" s="6">
        <v>60.19</v>
      </c>
      <c r="DA274" s="4"/>
      <c r="DB274" s="6"/>
      <c r="DC274" s="5"/>
      <c r="DD274" s="5"/>
      <c r="DE274" s="4"/>
      <c r="DF274" s="6"/>
      <c r="DG274" s="4"/>
      <c r="DH274" s="6"/>
      <c r="DI274" s="5"/>
      <c r="DJ274" s="5"/>
      <c r="DK274" s="4"/>
      <c r="DL274" s="6"/>
      <c r="DM274" s="4"/>
      <c r="DN274" s="6"/>
      <c r="DO274" s="5"/>
      <c r="DP274" s="5"/>
      <c r="DQ274" s="4"/>
      <c r="DR274" s="6"/>
      <c r="DS274" s="4"/>
      <c r="DT274" s="6"/>
      <c r="DU274" s="5"/>
      <c r="DV274" s="5"/>
      <c r="DW274" s="4"/>
      <c r="DX274" s="6"/>
      <c r="DY274" s="4"/>
      <c r="DZ274" s="6"/>
      <c r="EA274" s="5"/>
      <c r="EB274" s="5"/>
      <c r="EC274" s="4"/>
      <c r="ED274" s="6"/>
      <c r="EE274" s="4"/>
      <c r="EF274" s="6"/>
      <c r="EG274" s="5"/>
      <c r="EH274" s="5"/>
      <c r="EI274" s="4"/>
      <c r="EJ274" s="6"/>
      <c r="EK274" s="4"/>
      <c r="EL274" s="6"/>
      <c r="EM274" s="5"/>
      <c r="EN274" s="5"/>
      <c r="EO274" s="4"/>
      <c r="EP274" s="6"/>
      <c r="EQ274" s="4"/>
      <c r="ER274" s="6"/>
      <c r="ES274" s="5"/>
      <c r="ET274" s="5"/>
      <c r="EU274" s="4"/>
      <c r="EV274" s="6"/>
      <c r="EW274" s="4"/>
      <c r="EX274" s="6"/>
      <c r="EY274" s="5"/>
      <c r="EZ274" s="5"/>
      <c r="FA274" s="4"/>
      <c r="FB274" s="6"/>
      <c r="FC274" s="4"/>
      <c r="FD274" s="6"/>
      <c r="FE274" s="5"/>
      <c r="FF274" s="5"/>
      <c r="FG274" s="4"/>
      <c r="FH274" s="6"/>
      <c r="FI274" s="4"/>
      <c r="FJ274" s="6"/>
      <c r="FK274" s="5"/>
      <c r="FL274" s="5"/>
      <c r="FM274" s="4"/>
      <c r="FN274" s="6"/>
      <c r="FO274" s="4"/>
      <c r="FP274" s="6"/>
      <c r="FQ274" s="5"/>
      <c r="FR274" s="5"/>
      <c r="FS274" s="4"/>
      <c r="FT274" s="6"/>
      <c r="FU274" s="4"/>
      <c r="FV274" s="6"/>
      <c r="FW274" s="5"/>
      <c r="FX274" s="5"/>
      <c r="FY274" s="4"/>
      <c r="FZ274" s="6"/>
      <c r="GA274" s="4"/>
      <c r="GB274" s="6"/>
      <c r="GC274" s="5"/>
      <c r="GD274" s="5"/>
      <c r="GE274" s="4"/>
      <c r="GF274" s="6"/>
      <c r="GG274" s="4"/>
      <c r="GH274" s="6"/>
      <c r="GI274" s="5"/>
      <c r="GJ274" s="5"/>
      <c r="GK274" s="4"/>
      <c r="GL274" s="6"/>
      <c r="GM274" s="4"/>
      <c r="GN274" s="6"/>
      <c r="GO274" s="5"/>
      <c r="GP274" s="5"/>
      <c r="GQ274" s="4"/>
      <c r="GR274" s="6"/>
      <c r="GS274" s="4"/>
      <c r="GT274" s="6"/>
      <c r="GU274" s="5"/>
      <c r="GV274" s="5"/>
      <c r="GW274" s="4"/>
      <c r="GX274" s="6"/>
      <c r="GY274" s="4"/>
      <c r="GZ274" s="6"/>
      <c r="HA274" s="5"/>
      <c r="HB274" s="5"/>
      <c r="HC274" s="4"/>
      <c r="HD274" s="6"/>
      <c r="HE274" s="4"/>
      <c r="HF274" s="6"/>
      <c r="HG274" s="5"/>
      <c r="HH274" s="5"/>
      <c r="HI274" s="4"/>
      <c r="HJ274" s="6"/>
      <c r="HK274" s="4"/>
      <c r="HL274" s="6"/>
      <c r="HM274" s="5"/>
      <c r="HN274" s="5"/>
      <c r="HO274" s="4"/>
      <c r="HP274" s="6"/>
      <c r="HQ274" s="4"/>
      <c r="HR274" s="6"/>
      <c r="HS274" s="5"/>
      <c r="HT274" s="5"/>
      <c r="HU274" s="4"/>
      <c r="HV274" s="6"/>
      <c r="HW274" s="4"/>
      <c r="HX274" s="6"/>
      <c r="HY274" s="5"/>
      <c r="HZ274" s="5"/>
      <c r="IA274" s="4"/>
      <c r="IB274" s="6"/>
      <c r="IC274" s="4"/>
      <c r="ID274" s="6"/>
      <c r="IE274" s="5"/>
      <c r="IF274" s="5"/>
      <c r="IG274" s="4"/>
      <c r="IH274" s="6"/>
      <c r="II274" s="4"/>
      <c r="IJ274" s="6"/>
      <c r="IK274" s="5"/>
      <c r="IL274" s="5"/>
      <c r="IM274" s="4"/>
      <c r="IN274" s="6"/>
      <c r="IO274" s="4"/>
      <c r="IP274" s="6"/>
      <c r="IQ274" s="5"/>
      <c r="IR274" s="5"/>
      <c r="IS274" s="4"/>
      <c r="IT274" s="6"/>
      <c r="IU274" s="4"/>
      <c r="IV274" s="6"/>
      <c r="IW274" s="5"/>
      <c r="IX274" s="5"/>
      <c r="IY274" s="4"/>
      <c r="IZ274" s="6"/>
      <c r="JA274" s="4"/>
      <c r="JB274" s="6"/>
      <c r="JC274" s="5"/>
      <c r="JD274" s="5"/>
      <c r="JE274" s="4"/>
      <c r="JF274" s="6"/>
      <c r="JG274" s="4"/>
      <c r="JH274" s="6"/>
      <c r="JI274" s="5"/>
      <c r="JJ274" s="5"/>
      <c r="JK274" s="4"/>
      <c r="JL274" s="6"/>
      <c r="JM274" s="4"/>
      <c r="JN274" s="6"/>
      <c r="JO274" s="5"/>
      <c r="JP274" s="5"/>
      <c r="JQ274" s="4"/>
      <c r="JR274" s="6"/>
      <c r="JS274" s="4"/>
      <c r="JT274" s="6"/>
      <c r="JU274" s="5"/>
      <c r="JV274" s="5"/>
      <c r="JW274" s="4"/>
      <c r="JX274" s="6"/>
      <c r="JY274" s="4"/>
      <c r="JZ274" s="6"/>
      <c r="KA274" s="5"/>
      <c r="KB274" s="5"/>
      <c r="KC274" s="4"/>
      <c r="KD274" s="6"/>
      <c r="KE274" s="4"/>
      <c r="KF274" s="6"/>
      <c r="KG274" s="5"/>
      <c r="KH274" s="5"/>
      <c r="KI274" s="4"/>
      <c r="KJ274" s="6"/>
      <c r="KK274" s="4"/>
      <c r="KL274" s="6"/>
      <c r="KM274" s="5"/>
      <c r="KN274" s="5"/>
    </row>
    <row r="275">
      <c r="A275" s="3" t="s">
        <v>85</v>
      </c>
      <c r="B275" s="3" t="s">
        <v>86</v>
      </c>
      <c r="C275" s="3" t="s">
        <v>449</v>
      </c>
      <c r="D275" s="3" t="s">
        <v>450</v>
      </c>
      <c r="E275" s="3" t="s">
        <v>152</v>
      </c>
      <c r="F275" s="3" t="s">
        <v>153</v>
      </c>
      <c r="G275" s="3" t="s">
        <v>154</v>
      </c>
      <c r="H275" s="3" t="s">
        <v>155</v>
      </c>
      <c r="I275" s="3" t="s">
        <v>1320</v>
      </c>
      <c r="J275" s="3" t="s">
        <v>1319</v>
      </c>
      <c r="K275" s="4">
        <v>123</v>
      </c>
      <c r="L275" s="4">
        <f>=ROUNDDOWN(10.3361344537815,0)</f>
      </c>
      <c r="M275" s="4"/>
      <c r="N275" s="5">
        <v>1</v>
      </c>
      <c r="O275" s="4"/>
      <c r="P275" s="4">
        <f>=ROUNDDOWN({0},0)</f>
      </c>
      <c r="Q275" s="4"/>
      <c r="R275" s="5"/>
      <c r="S275" s="4">
        <v>6</v>
      </c>
      <c r="T275" s="6">
        <v>376.42</v>
      </c>
      <c r="U275" s="4"/>
      <c r="V275" s="6"/>
      <c r="W275" s="5"/>
      <c r="X275" s="5"/>
      <c r="Y275" s="4">
        <v>1</v>
      </c>
      <c r="Z275" s="6">
        <v>65.62</v>
      </c>
      <c r="AA275" s="4"/>
      <c r="AB275" s="6"/>
      <c r="AC275" s="5"/>
      <c r="AD275" s="5"/>
      <c r="AE275" s="4">
        <v>4</v>
      </c>
      <c r="AF275" s="6">
        <v>256.38</v>
      </c>
      <c r="AG275" s="4"/>
      <c r="AH275" s="6"/>
      <c r="AI275" s="5"/>
      <c r="AJ275" s="5"/>
      <c r="AK275" s="4"/>
      <c r="AL275" s="6"/>
      <c r="AM275" s="4"/>
      <c r="AN275" s="6"/>
      <c r="AO275" s="5"/>
      <c r="AP275" s="5"/>
      <c r="AQ275" s="4"/>
      <c r="AR275" s="6"/>
      <c r="AS275" s="4"/>
      <c r="AT275" s="6"/>
      <c r="AU275" s="5"/>
      <c r="AV275" s="5"/>
      <c r="AW275" s="4"/>
      <c r="AX275" s="6"/>
      <c r="AY275" s="4"/>
      <c r="AZ275" s="6"/>
      <c r="BA275" s="5"/>
      <c r="BB275" s="5"/>
      <c r="BC275" s="4"/>
      <c r="BD275" s="6"/>
      <c r="BE275" s="4"/>
      <c r="BF275" s="6"/>
      <c r="BG275" s="5"/>
      <c r="BH275" s="5"/>
      <c r="BI275" s="4"/>
      <c r="BJ275" s="6"/>
      <c r="BK275" s="4"/>
      <c r="BL275" s="6"/>
      <c r="BM275" s="5"/>
      <c r="BN275" s="5"/>
      <c r="BO275" s="4"/>
      <c r="BP275" s="6"/>
      <c r="BQ275" s="4"/>
      <c r="BR275" s="6"/>
      <c r="BS275" s="5"/>
      <c r="BT275" s="5"/>
      <c r="BU275" s="4"/>
      <c r="BV275" s="6"/>
      <c r="BW275" s="4"/>
      <c r="BX275" s="6"/>
      <c r="BY275" s="5"/>
      <c r="BZ275" s="5"/>
      <c r="CA275" s="4"/>
      <c r="CB275" s="6"/>
      <c r="CC275" s="4"/>
      <c r="CD275" s="6"/>
      <c r="CE275" s="5"/>
      <c r="CF275" s="5"/>
      <c r="CG275" s="4"/>
      <c r="CH275" s="6"/>
      <c r="CI275" s="4"/>
      <c r="CJ275" s="6"/>
      <c r="CK275" s="5"/>
      <c r="CL275" s="5"/>
      <c r="CM275" s="4"/>
      <c r="CN275" s="6"/>
      <c r="CO275" s="4"/>
      <c r="CP275" s="6"/>
      <c r="CQ275" s="5"/>
      <c r="CR275" s="5"/>
      <c r="CS275" s="4"/>
      <c r="CT275" s="6"/>
      <c r="CU275" s="4"/>
      <c r="CV275" s="6"/>
      <c r="CW275" s="5"/>
      <c r="CX275" s="5"/>
      <c r="CY275" s="4">
        <v>1</v>
      </c>
      <c r="CZ275" s="6">
        <v>54.42</v>
      </c>
      <c r="DA275" s="4"/>
      <c r="DB275" s="6"/>
      <c r="DC275" s="5"/>
      <c r="DD275" s="5"/>
      <c r="DE275" s="4"/>
      <c r="DF275" s="6"/>
      <c r="DG275" s="4"/>
      <c r="DH275" s="6"/>
      <c r="DI275" s="5"/>
      <c r="DJ275" s="5"/>
      <c r="DK275" s="4"/>
      <c r="DL275" s="6"/>
      <c r="DM275" s="4"/>
      <c r="DN275" s="6"/>
      <c r="DO275" s="5"/>
      <c r="DP275" s="5"/>
      <c r="DQ275" s="4"/>
      <c r="DR275" s="6"/>
      <c r="DS275" s="4"/>
      <c r="DT275" s="6"/>
      <c r="DU275" s="5"/>
      <c r="DV275" s="5"/>
      <c r="DW275" s="4"/>
      <c r="DX275" s="6"/>
      <c r="DY275" s="4"/>
      <c r="DZ275" s="6"/>
      <c r="EA275" s="5"/>
      <c r="EB275" s="5"/>
      <c r="EC275" s="4"/>
      <c r="ED275" s="6"/>
      <c r="EE275" s="4"/>
      <c r="EF275" s="6"/>
      <c r="EG275" s="5"/>
      <c r="EH275" s="5"/>
      <c r="EI275" s="4"/>
      <c r="EJ275" s="6"/>
      <c r="EK275" s="4"/>
      <c r="EL275" s="6"/>
      <c r="EM275" s="5"/>
      <c r="EN275" s="5"/>
      <c r="EO275" s="4"/>
      <c r="EP275" s="6"/>
      <c r="EQ275" s="4"/>
      <c r="ER275" s="6"/>
      <c r="ES275" s="5"/>
      <c r="ET275" s="5"/>
      <c r="EU275" s="4"/>
      <c r="EV275" s="6"/>
      <c r="EW275" s="4"/>
      <c r="EX275" s="6"/>
      <c r="EY275" s="5"/>
      <c r="EZ275" s="5"/>
      <c r="FA275" s="4"/>
      <c r="FB275" s="6"/>
      <c r="FC275" s="4"/>
      <c r="FD275" s="6"/>
      <c r="FE275" s="5"/>
      <c r="FF275" s="5"/>
      <c r="FG275" s="4"/>
      <c r="FH275" s="6"/>
      <c r="FI275" s="4"/>
      <c r="FJ275" s="6"/>
      <c r="FK275" s="5"/>
      <c r="FL275" s="5"/>
      <c r="FM275" s="4"/>
      <c r="FN275" s="6"/>
      <c r="FO275" s="4"/>
      <c r="FP275" s="6"/>
      <c r="FQ275" s="5"/>
      <c r="FR275" s="5"/>
      <c r="FS275" s="4"/>
      <c r="FT275" s="6"/>
      <c r="FU275" s="4"/>
      <c r="FV275" s="6"/>
      <c r="FW275" s="5"/>
      <c r="FX275" s="5"/>
      <c r="FY275" s="4"/>
      <c r="FZ275" s="6"/>
      <c r="GA275" s="4"/>
      <c r="GB275" s="6"/>
      <c r="GC275" s="5"/>
      <c r="GD275" s="5"/>
      <c r="GE275" s="4"/>
      <c r="GF275" s="6"/>
      <c r="GG275" s="4"/>
      <c r="GH275" s="6"/>
      <c r="GI275" s="5"/>
      <c r="GJ275" s="5"/>
      <c r="GK275" s="4"/>
      <c r="GL275" s="6"/>
      <c r="GM275" s="4"/>
      <c r="GN275" s="6"/>
      <c r="GO275" s="5"/>
      <c r="GP275" s="5"/>
      <c r="GQ275" s="4"/>
      <c r="GR275" s="6"/>
      <c r="GS275" s="4"/>
      <c r="GT275" s="6"/>
      <c r="GU275" s="5"/>
      <c r="GV275" s="5"/>
      <c r="GW275" s="4"/>
      <c r="GX275" s="6"/>
      <c r="GY275" s="4"/>
      <c r="GZ275" s="6"/>
      <c r="HA275" s="5"/>
      <c r="HB275" s="5"/>
      <c r="HC275" s="4"/>
      <c r="HD275" s="6"/>
      <c r="HE275" s="4"/>
      <c r="HF275" s="6"/>
      <c r="HG275" s="5"/>
      <c r="HH275" s="5"/>
      <c r="HI275" s="4"/>
      <c r="HJ275" s="6"/>
      <c r="HK275" s="4"/>
      <c r="HL275" s="6"/>
      <c r="HM275" s="5"/>
      <c r="HN275" s="5"/>
      <c r="HO275" s="4"/>
      <c r="HP275" s="6"/>
      <c r="HQ275" s="4"/>
      <c r="HR275" s="6"/>
      <c r="HS275" s="5"/>
      <c r="HT275" s="5"/>
      <c r="HU275" s="4"/>
      <c r="HV275" s="6"/>
      <c r="HW275" s="4"/>
      <c r="HX275" s="6"/>
      <c r="HY275" s="5"/>
      <c r="HZ275" s="5"/>
      <c r="IA275" s="4"/>
      <c r="IB275" s="6"/>
      <c r="IC275" s="4"/>
      <c r="ID275" s="6"/>
      <c r="IE275" s="5"/>
      <c r="IF275" s="5"/>
      <c r="IG275" s="4"/>
      <c r="IH275" s="6"/>
      <c r="II275" s="4"/>
      <c r="IJ275" s="6"/>
      <c r="IK275" s="5"/>
      <c r="IL275" s="5"/>
      <c r="IM275" s="4"/>
      <c r="IN275" s="6"/>
      <c r="IO275" s="4"/>
      <c r="IP275" s="6"/>
      <c r="IQ275" s="5"/>
      <c r="IR275" s="5"/>
      <c r="IS275" s="4"/>
      <c r="IT275" s="6"/>
      <c r="IU275" s="4"/>
      <c r="IV275" s="6"/>
      <c r="IW275" s="5"/>
      <c r="IX275" s="5"/>
      <c r="IY275" s="4"/>
      <c r="IZ275" s="6"/>
      <c r="JA275" s="4"/>
      <c r="JB275" s="6"/>
      <c r="JC275" s="5"/>
      <c r="JD275" s="5"/>
      <c r="JE275" s="4"/>
      <c r="JF275" s="6"/>
      <c r="JG275" s="4"/>
      <c r="JH275" s="6"/>
      <c r="JI275" s="5"/>
      <c r="JJ275" s="5"/>
      <c r="JK275" s="4"/>
      <c r="JL275" s="6"/>
      <c r="JM275" s="4"/>
      <c r="JN275" s="6"/>
      <c r="JO275" s="5"/>
      <c r="JP275" s="5"/>
      <c r="JQ275" s="4"/>
      <c r="JR275" s="6"/>
      <c r="JS275" s="4"/>
      <c r="JT275" s="6"/>
      <c r="JU275" s="5"/>
      <c r="JV275" s="5"/>
      <c r="JW275" s="4"/>
      <c r="JX275" s="6"/>
      <c r="JY275" s="4"/>
      <c r="JZ275" s="6"/>
      <c r="KA275" s="5"/>
      <c r="KB275" s="5"/>
      <c r="KC275" s="4"/>
      <c r="KD275" s="6"/>
      <c r="KE275" s="4"/>
      <c r="KF275" s="6"/>
      <c r="KG275" s="5"/>
      <c r="KH275" s="5"/>
      <c r="KI275" s="4"/>
      <c r="KJ275" s="6"/>
      <c r="KK275" s="4"/>
      <c r="KL275" s="6"/>
      <c r="KM275" s="5"/>
      <c r="KN275" s="5"/>
    </row>
    <row r="276">
      <c r="A276" s="3" t="s">
        <v>85</v>
      </c>
      <c r="B276" s="3" t="s">
        <v>86</v>
      </c>
      <c r="C276" s="3" t="s">
        <v>449</v>
      </c>
      <c r="D276" s="3" t="s">
        <v>450</v>
      </c>
      <c r="E276" s="3" t="s">
        <v>152</v>
      </c>
      <c r="F276" s="3" t="s">
        <v>153</v>
      </c>
      <c r="G276" s="3" t="s">
        <v>154</v>
      </c>
      <c r="H276" s="3" t="s">
        <v>155</v>
      </c>
      <c r="I276" s="3" t="s">
        <v>1312</v>
      </c>
      <c r="J276" s="3" t="s">
        <v>1319</v>
      </c>
      <c r="K276" s="4">
        <v>127</v>
      </c>
      <c r="L276" s="4">
        <f>=ROUNDDOWN(6.68421052631579,0)</f>
      </c>
      <c r="M276" s="4"/>
      <c r="N276" s="5">
        <v>0.5</v>
      </c>
      <c r="O276" s="4"/>
      <c r="P276" s="4">
        <f>=ROUNDDOWN({0},0)</f>
      </c>
      <c r="Q276" s="4"/>
      <c r="R276" s="5"/>
      <c r="S276" s="4">
        <v>1</v>
      </c>
      <c r="T276" s="6">
        <v>60</v>
      </c>
      <c r="U276" s="4"/>
      <c r="V276" s="6"/>
      <c r="W276" s="5"/>
      <c r="X276" s="5"/>
      <c r="Y276" s="4"/>
      <c r="Z276" s="6"/>
      <c r="AA276" s="4"/>
      <c r="AB276" s="6"/>
      <c r="AC276" s="5"/>
      <c r="AD276" s="5"/>
      <c r="AE276" s="4">
        <v>1</v>
      </c>
      <c r="AF276" s="6">
        <v>60</v>
      </c>
      <c r="AG276" s="4"/>
      <c r="AH276" s="6"/>
      <c r="AI276" s="5"/>
      <c r="AJ276" s="5"/>
      <c r="AK276" s="4"/>
      <c r="AL276" s="6"/>
      <c r="AM276" s="4"/>
      <c r="AN276" s="6"/>
      <c r="AO276" s="5"/>
      <c r="AP276" s="5"/>
      <c r="AQ276" s="4"/>
      <c r="AR276" s="6"/>
      <c r="AS276" s="4"/>
      <c r="AT276" s="6"/>
      <c r="AU276" s="5"/>
      <c r="AV276" s="5"/>
      <c r="AW276" s="4"/>
      <c r="AX276" s="6"/>
      <c r="AY276" s="4"/>
      <c r="AZ276" s="6"/>
      <c r="BA276" s="5"/>
      <c r="BB276" s="5"/>
      <c r="BC276" s="4"/>
      <c r="BD276" s="6"/>
      <c r="BE276" s="4"/>
      <c r="BF276" s="6"/>
      <c r="BG276" s="5"/>
      <c r="BH276" s="5"/>
      <c r="BI276" s="4"/>
      <c r="BJ276" s="6"/>
      <c r="BK276" s="4"/>
      <c r="BL276" s="6"/>
      <c r="BM276" s="5"/>
      <c r="BN276" s="5"/>
      <c r="BO276" s="4"/>
      <c r="BP276" s="6"/>
      <c r="BQ276" s="4"/>
      <c r="BR276" s="6"/>
      <c r="BS276" s="5"/>
      <c r="BT276" s="5"/>
      <c r="BU276" s="4"/>
      <c r="BV276" s="6"/>
      <c r="BW276" s="4"/>
      <c r="BX276" s="6"/>
      <c r="BY276" s="5"/>
      <c r="BZ276" s="5"/>
      <c r="CA276" s="4"/>
      <c r="CB276" s="6"/>
      <c r="CC276" s="4"/>
      <c r="CD276" s="6"/>
      <c r="CE276" s="5"/>
      <c r="CF276" s="5"/>
      <c r="CG276" s="4"/>
      <c r="CH276" s="6"/>
      <c r="CI276" s="4"/>
      <c r="CJ276" s="6"/>
      <c r="CK276" s="5"/>
      <c r="CL276" s="5"/>
      <c r="CM276" s="4"/>
      <c r="CN276" s="6"/>
      <c r="CO276" s="4"/>
      <c r="CP276" s="6"/>
      <c r="CQ276" s="5"/>
      <c r="CR276" s="5"/>
      <c r="CS276" s="4"/>
      <c r="CT276" s="6"/>
      <c r="CU276" s="4"/>
      <c r="CV276" s="6"/>
      <c r="CW276" s="5"/>
      <c r="CX276" s="5"/>
      <c r="CY276" s="4"/>
      <c r="CZ276" s="6"/>
      <c r="DA276" s="4"/>
      <c r="DB276" s="6"/>
      <c r="DC276" s="5"/>
      <c r="DD276" s="5"/>
      <c r="DE276" s="4"/>
      <c r="DF276" s="6"/>
      <c r="DG276" s="4"/>
      <c r="DH276" s="6"/>
      <c r="DI276" s="5"/>
      <c r="DJ276" s="5"/>
      <c r="DK276" s="4"/>
      <c r="DL276" s="6"/>
      <c r="DM276" s="4"/>
      <c r="DN276" s="6"/>
      <c r="DO276" s="5"/>
      <c r="DP276" s="5"/>
      <c r="DQ276" s="4"/>
      <c r="DR276" s="6"/>
      <c r="DS276" s="4"/>
      <c r="DT276" s="6"/>
      <c r="DU276" s="5"/>
      <c r="DV276" s="5"/>
      <c r="DW276" s="4"/>
      <c r="DX276" s="6"/>
      <c r="DY276" s="4"/>
      <c r="DZ276" s="6"/>
      <c r="EA276" s="5"/>
      <c r="EB276" s="5"/>
      <c r="EC276" s="4"/>
      <c r="ED276" s="6"/>
      <c r="EE276" s="4"/>
      <c r="EF276" s="6"/>
      <c r="EG276" s="5"/>
      <c r="EH276" s="5"/>
      <c r="EI276" s="4"/>
      <c r="EJ276" s="6"/>
      <c r="EK276" s="4"/>
      <c r="EL276" s="6"/>
      <c r="EM276" s="5"/>
      <c r="EN276" s="5"/>
      <c r="EO276" s="4"/>
      <c r="EP276" s="6"/>
      <c r="EQ276" s="4"/>
      <c r="ER276" s="6"/>
      <c r="ES276" s="5"/>
      <c r="ET276" s="5"/>
      <c r="EU276" s="4"/>
      <c r="EV276" s="6"/>
      <c r="EW276" s="4"/>
      <c r="EX276" s="6"/>
      <c r="EY276" s="5"/>
      <c r="EZ276" s="5"/>
      <c r="FA276" s="4"/>
      <c r="FB276" s="6"/>
      <c r="FC276" s="4"/>
      <c r="FD276" s="6"/>
      <c r="FE276" s="5"/>
      <c r="FF276" s="5"/>
      <c r="FG276" s="4"/>
      <c r="FH276" s="6"/>
      <c r="FI276" s="4"/>
      <c r="FJ276" s="6"/>
      <c r="FK276" s="5"/>
      <c r="FL276" s="5"/>
      <c r="FM276" s="4"/>
      <c r="FN276" s="6"/>
      <c r="FO276" s="4"/>
      <c r="FP276" s="6"/>
      <c r="FQ276" s="5"/>
      <c r="FR276" s="5"/>
      <c r="FS276" s="4"/>
      <c r="FT276" s="6"/>
      <c r="FU276" s="4"/>
      <c r="FV276" s="6"/>
      <c r="FW276" s="5"/>
      <c r="FX276" s="5"/>
      <c r="FY276" s="4"/>
      <c r="FZ276" s="6"/>
      <c r="GA276" s="4"/>
      <c r="GB276" s="6"/>
      <c r="GC276" s="5"/>
      <c r="GD276" s="5"/>
      <c r="GE276" s="4"/>
      <c r="GF276" s="6"/>
      <c r="GG276" s="4"/>
      <c r="GH276" s="6"/>
      <c r="GI276" s="5"/>
      <c r="GJ276" s="5"/>
      <c r="GK276" s="4"/>
      <c r="GL276" s="6"/>
      <c r="GM276" s="4"/>
      <c r="GN276" s="6"/>
      <c r="GO276" s="5"/>
      <c r="GP276" s="5"/>
      <c r="GQ276" s="4"/>
      <c r="GR276" s="6"/>
      <c r="GS276" s="4"/>
      <c r="GT276" s="6"/>
      <c r="GU276" s="5"/>
      <c r="GV276" s="5"/>
      <c r="GW276" s="4"/>
      <c r="GX276" s="6"/>
      <c r="GY276" s="4"/>
      <c r="GZ276" s="6"/>
      <c r="HA276" s="5"/>
      <c r="HB276" s="5"/>
      <c r="HC276" s="4"/>
      <c r="HD276" s="6"/>
      <c r="HE276" s="4"/>
      <c r="HF276" s="6"/>
      <c r="HG276" s="5"/>
      <c r="HH276" s="5"/>
      <c r="HI276" s="4"/>
      <c r="HJ276" s="6"/>
      <c r="HK276" s="4"/>
      <c r="HL276" s="6"/>
      <c r="HM276" s="5"/>
      <c r="HN276" s="5"/>
      <c r="HO276" s="4"/>
      <c r="HP276" s="6"/>
      <c r="HQ276" s="4"/>
      <c r="HR276" s="6"/>
      <c r="HS276" s="5"/>
      <c r="HT276" s="5"/>
      <c r="HU276" s="4"/>
      <c r="HV276" s="6"/>
      <c r="HW276" s="4"/>
      <c r="HX276" s="6"/>
      <c r="HY276" s="5"/>
      <c r="HZ276" s="5"/>
      <c r="IA276" s="4"/>
      <c r="IB276" s="6"/>
      <c r="IC276" s="4"/>
      <c r="ID276" s="6"/>
      <c r="IE276" s="5"/>
      <c r="IF276" s="5"/>
      <c r="IG276" s="4"/>
      <c r="IH276" s="6"/>
      <c r="II276" s="4"/>
      <c r="IJ276" s="6"/>
      <c r="IK276" s="5"/>
      <c r="IL276" s="5"/>
      <c r="IM276" s="4"/>
      <c r="IN276" s="6"/>
      <c r="IO276" s="4"/>
      <c r="IP276" s="6"/>
      <c r="IQ276" s="5"/>
      <c r="IR276" s="5"/>
      <c r="IS276" s="4"/>
      <c r="IT276" s="6"/>
      <c r="IU276" s="4"/>
      <c r="IV276" s="6"/>
      <c r="IW276" s="5"/>
      <c r="IX276" s="5"/>
      <c r="IY276" s="4"/>
      <c r="IZ276" s="6"/>
      <c r="JA276" s="4"/>
      <c r="JB276" s="6"/>
      <c r="JC276" s="5"/>
      <c r="JD276" s="5"/>
      <c r="JE276" s="4"/>
      <c r="JF276" s="6"/>
      <c r="JG276" s="4"/>
      <c r="JH276" s="6"/>
      <c r="JI276" s="5"/>
      <c r="JJ276" s="5"/>
      <c r="JK276" s="4"/>
      <c r="JL276" s="6"/>
      <c r="JM276" s="4"/>
      <c r="JN276" s="6"/>
      <c r="JO276" s="5"/>
      <c r="JP276" s="5"/>
      <c r="JQ276" s="4"/>
      <c r="JR276" s="6"/>
      <c r="JS276" s="4"/>
      <c r="JT276" s="6"/>
      <c r="JU276" s="5"/>
      <c r="JV276" s="5"/>
      <c r="JW276" s="4"/>
      <c r="JX276" s="6"/>
      <c r="JY276" s="4"/>
      <c r="JZ276" s="6"/>
      <c r="KA276" s="5"/>
      <c r="KB276" s="5"/>
      <c r="KC276" s="4"/>
      <c r="KD276" s="6"/>
      <c r="KE276" s="4"/>
      <c r="KF276" s="6"/>
      <c r="KG276" s="5"/>
      <c r="KH276" s="5"/>
      <c r="KI276" s="4"/>
      <c r="KJ276" s="6"/>
      <c r="KK276" s="4"/>
      <c r="KL276" s="6"/>
      <c r="KM276" s="5"/>
      <c r="KN276" s="5"/>
    </row>
    <row r="277">
      <c r="A277" s="3" t="s">
        <v>85</v>
      </c>
      <c r="B277" s="3" t="s">
        <v>86</v>
      </c>
      <c r="C277" s="3" t="s">
        <v>449</v>
      </c>
      <c r="D277" s="3" t="s">
        <v>450</v>
      </c>
      <c r="E277" s="3" t="s">
        <v>281</v>
      </c>
      <c r="F277" s="3" t="s">
        <v>282</v>
      </c>
      <c r="G277" s="3" t="s">
        <v>283</v>
      </c>
      <c r="H277" s="3" t="s">
        <v>98</v>
      </c>
      <c r="I277" s="3" t="s">
        <v>1311</v>
      </c>
      <c r="J277" s="3" t="s">
        <v>1319</v>
      </c>
      <c r="K277" s="4">
        <v>1210</v>
      </c>
      <c r="L277" s="4">
        <f>=ROUNDDOWN(72.4550898203593,0)</f>
      </c>
      <c r="M277" s="4"/>
      <c r="N277" s="5">
        <v>1</v>
      </c>
      <c r="O277" s="4"/>
      <c r="P277" s="4">
        <f>=ROUNDDOWN({0},0)</f>
      </c>
      <c r="Q277" s="4"/>
      <c r="R277" s="5"/>
      <c r="S277" s="4">
        <v>12</v>
      </c>
      <c r="T277" s="6">
        <v>627.01</v>
      </c>
      <c r="U277" s="4"/>
      <c r="V277" s="6"/>
      <c r="W277" s="5"/>
      <c r="X277" s="5"/>
      <c r="Y277" s="4">
        <v>2</v>
      </c>
      <c r="Z277" s="6">
        <v>97.66</v>
      </c>
      <c r="AA277" s="4"/>
      <c r="AB277" s="6"/>
      <c r="AC277" s="5"/>
      <c r="AD277" s="5"/>
      <c r="AE277" s="4">
        <v>1</v>
      </c>
      <c r="AF277" s="6">
        <v>49.2</v>
      </c>
      <c r="AG277" s="4"/>
      <c r="AH277" s="6"/>
      <c r="AI277" s="5"/>
      <c r="AJ277" s="5"/>
      <c r="AK277" s="4"/>
      <c r="AL277" s="6"/>
      <c r="AM277" s="4"/>
      <c r="AN277" s="6"/>
      <c r="AO277" s="5"/>
      <c r="AP277" s="5"/>
      <c r="AQ277" s="4">
        <v>4</v>
      </c>
      <c r="AR277" s="6">
        <v>226.76</v>
      </c>
      <c r="AS277" s="4"/>
      <c r="AT277" s="6"/>
      <c r="AU277" s="5"/>
      <c r="AV277" s="5"/>
      <c r="AW277" s="4">
        <v>3</v>
      </c>
      <c r="AX277" s="6">
        <v>146.95</v>
      </c>
      <c r="AY277" s="4"/>
      <c r="AZ277" s="6"/>
      <c r="BA277" s="5"/>
      <c r="BB277" s="5"/>
      <c r="BC277" s="4"/>
      <c r="BD277" s="6"/>
      <c r="BE277" s="4"/>
      <c r="BF277" s="6"/>
      <c r="BG277" s="5"/>
      <c r="BH277" s="5"/>
      <c r="BI277" s="4">
        <v>2</v>
      </c>
      <c r="BJ277" s="6">
        <v>106.44</v>
      </c>
      <c r="BK277" s="4"/>
      <c r="BL277" s="6"/>
      <c r="BM277" s="5"/>
      <c r="BN277" s="5"/>
      <c r="BO277" s="4"/>
      <c r="BP277" s="6"/>
      <c r="BQ277" s="4"/>
      <c r="BR277" s="6"/>
      <c r="BS277" s="5"/>
      <c r="BT277" s="5"/>
      <c r="BU277" s="4"/>
      <c r="BV277" s="6"/>
      <c r="BW277" s="4"/>
      <c r="BX277" s="6"/>
      <c r="BY277" s="5"/>
      <c r="BZ277" s="5"/>
      <c r="CA277" s="4"/>
      <c r="CB277" s="6"/>
      <c r="CC277" s="4"/>
      <c r="CD277" s="6"/>
      <c r="CE277" s="5"/>
      <c r="CF277" s="5"/>
      <c r="CG277" s="4"/>
      <c r="CH277" s="6"/>
      <c r="CI277" s="4"/>
      <c r="CJ277" s="6"/>
      <c r="CK277" s="5"/>
      <c r="CL277" s="5"/>
      <c r="CM277" s="4"/>
      <c r="CN277" s="6"/>
      <c r="CO277" s="4"/>
      <c r="CP277" s="6"/>
      <c r="CQ277" s="5"/>
      <c r="CR277" s="5"/>
      <c r="CS277" s="4"/>
      <c r="CT277" s="6"/>
      <c r="CU277" s="4"/>
      <c r="CV277" s="6"/>
      <c r="CW277" s="5"/>
      <c r="CX277" s="5"/>
      <c r="CY277" s="4"/>
      <c r="CZ277" s="6"/>
      <c r="DA277" s="4"/>
      <c r="DB277" s="6"/>
      <c r="DC277" s="5"/>
      <c r="DD277" s="5"/>
      <c r="DE277" s="4"/>
      <c r="DF277" s="6"/>
      <c r="DG277" s="4"/>
      <c r="DH277" s="6"/>
      <c r="DI277" s="5"/>
      <c r="DJ277" s="5"/>
      <c r="DK277" s="4"/>
      <c r="DL277" s="6"/>
      <c r="DM277" s="4"/>
      <c r="DN277" s="6"/>
      <c r="DO277" s="5"/>
      <c r="DP277" s="5"/>
      <c r="DQ277" s="4"/>
      <c r="DR277" s="6"/>
      <c r="DS277" s="4"/>
      <c r="DT277" s="6"/>
      <c r="DU277" s="5"/>
      <c r="DV277" s="5"/>
      <c r="DW277" s="4"/>
      <c r="DX277" s="6"/>
      <c r="DY277" s="4"/>
      <c r="DZ277" s="6"/>
      <c r="EA277" s="5"/>
      <c r="EB277" s="5"/>
      <c r="EC277" s="4"/>
      <c r="ED277" s="6"/>
      <c r="EE277" s="4"/>
      <c r="EF277" s="6"/>
      <c r="EG277" s="5"/>
      <c r="EH277" s="5"/>
      <c r="EI277" s="4"/>
      <c r="EJ277" s="6"/>
      <c r="EK277" s="4"/>
      <c r="EL277" s="6"/>
      <c r="EM277" s="5"/>
      <c r="EN277" s="5"/>
      <c r="EO277" s="4"/>
      <c r="EP277" s="6"/>
      <c r="EQ277" s="4"/>
      <c r="ER277" s="6"/>
      <c r="ES277" s="5"/>
      <c r="ET277" s="5"/>
      <c r="EU277" s="4"/>
      <c r="EV277" s="6"/>
      <c r="EW277" s="4"/>
      <c r="EX277" s="6"/>
      <c r="EY277" s="5"/>
      <c r="EZ277" s="5"/>
      <c r="FA277" s="4"/>
      <c r="FB277" s="6"/>
      <c r="FC277" s="4"/>
      <c r="FD277" s="6"/>
      <c r="FE277" s="5"/>
      <c r="FF277" s="5"/>
      <c r="FG277" s="4"/>
      <c r="FH277" s="6"/>
      <c r="FI277" s="4"/>
      <c r="FJ277" s="6"/>
      <c r="FK277" s="5"/>
      <c r="FL277" s="5"/>
      <c r="FM277" s="4"/>
      <c r="FN277" s="6"/>
      <c r="FO277" s="4"/>
      <c r="FP277" s="6"/>
      <c r="FQ277" s="5"/>
      <c r="FR277" s="5"/>
      <c r="FS277" s="4"/>
      <c r="FT277" s="6"/>
      <c r="FU277" s="4"/>
      <c r="FV277" s="6"/>
      <c r="FW277" s="5"/>
      <c r="FX277" s="5"/>
      <c r="FY277" s="4"/>
      <c r="FZ277" s="6"/>
      <c r="GA277" s="4"/>
      <c r="GB277" s="6"/>
      <c r="GC277" s="5"/>
      <c r="GD277" s="5"/>
      <c r="GE277" s="4"/>
      <c r="GF277" s="6"/>
      <c r="GG277" s="4"/>
      <c r="GH277" s="6"/>
      <c r="GI277" s="5"/>
      <c r="GJ277" s="5"/>
      <c r="GK277" s="4"/>
      <c r="GL277" s="6"/>
      <c r="GM277" s="4"/>
      <c r="GN277" s="6"/>
      <c r="GO277" s="5"/>
      <c r="GP277" s="5"/>
      <c r="GQ277" s="4"/>
      <c r="GR277" s="6"/>
      <c r="GS277" s="4"/>
      <c r="GT277" s="6"/>
      <c r="GU277" s="5"/>
      <c r="GV277" s="5"/>
      <c r="GW277" s="4"/>
      <c r="GX277" s="6"/>
      <c r="GY277" s="4"/>
      <c r="GZ277" s="6"/>
      <c r="HA277" s="5"/>
      <c r="HB277" s="5"/>
      <c r="HC277" s="4"/>
      <c r="HD277" s="6"/>
      <c r="HE277" s="4"/>
      <c r="HF277" s="6"/>
      <c r="HG277" s="5"/>
      <c r="HH277" s="5"/>
      <c r="HI277" s="4"/>
      <c r="HJ277" s="6"/>
      <c r="HK277" s="4"/>
      <c r="HL277" s="6"/>
      <c r="HM277" s="5"/>
      <c r="HN277" s="5"/>
      <c r="HO277" s="4"/>
      <c r="HP277" s="6"/>
      <c r="HQ277" s="4"/>
      <c r="HR277" s="6"/>
      <c r="HS277" s="5"/>
      <c r="HT277" s="5"/>
      <c r="HU277" s="4"/>
      <c r="HV277" s="6"/>
      <c r="HW277" s="4"/>
      <c r="HX277" s="6"/>
      <c r="HY277" s="5"/>
      <c r="HZ277" s="5"/>
      <c r="IA277" s="4"/>
      <c r="IB277" s="6"/>
      <c r="IC277" s="4"/>
      <c r="ID277" s="6"/>
      <c r="IE277" s="5"/>
      <c r="IF277" s="5"/>
      <c r="IG277" s="4"/>
      <c r="IH277" s="6"/>
      <c r="II277" s="4"/>
      <c r="IJ277" s="6"/>
      <c r="IK277" s="5"/>
      <c r="IL277" s="5"/>
      <c r="IM277" s="4"/>
      <c r="IN277" s="6"/>
      <c r="IO277" s="4"/>
      <c r="IP277" s="6"/>
      <c r="IQ277" s="5"/>
      <c r="IR277" s="5"/>
      <c r="IS277" s="4"/>
      <c r="IT277" s="6"/>
      <c r="IU277" s="4"/>
      <c r="IV277" s="6"/>
      <c r="IW277" s="5"/>
      <c r="IX277" s="5"/>
      <c r="IY277" s="4"/>
      <c r="IZ277" s="6"/>
      <c r="JA277" s="4"/>
      <c r="JB277" s="6"/>
      <c r="JC277" s="5"/>
      <c r="JD277" s="5"/>
      <c r="JE277" s="4"/>
      <c r="JF277" s="6"/>
      <c r="JG277" s="4"/>
      <c r="JH277" s="6"/>
      <c r="JI277" s="5"/>
      <c r="JJ277" s="5"/>
      <c r="JK277" s="4"/>
      <c r="JL277" s="6"/>
      <c r="JM277" s="4"/>
      <c r="JN277" s="6"/>
      <c r="JO277" s="5"/>
      <c r="JP277" s="5"/>
      <c r="JQ277" s="4"/>
      <c r="JR277" s="6"/>
      <c r="JS277" s="4"/>
      <c r="JT277" s="6"/>
      <c r="JU277" s="5"/>
      <c r="JV277" s="5"/>
      <c r="JW277" s="4"/>
      <c r="JX277" s="6"/>
      <c r="JY277" s="4"/>
      <c r="JZ277" s="6"/>
      <c r="KA277" s="5"/>
      <c r="KB277" s="5"/>
      <c r="KC277" s="4"/>
      <c r="KD277" s="6"/>
      <c r="KE277" s="4"/>
      <c r="KF277" s="6"/>
      <c r="KG277" s="5"/>
      <c r="KH277" s="5"/>
      <c r="KI277" s="4"/>
      <c r="KJ277" s="6"/>
      <c r="KK277" s="4"/>
      <c r="KL277" s="6"/>
      <c r="KM277" s="5"/>
      <c r="KN277" s="5"/>
    </row>
    <row r="278">
      <c r="A278" s="3" t="s">
        <v>85</v>
      </c>
      <c r="B278" s="3" t="s">
        <v>86</v>
      </c>
      <c r="C278" s="3" t="s">
        <v>449</v>
      </c>
      <c r="D278" s="3" t="s">
        <v>450</v>
      </c>
      <c r="E278" s="3" t="s">
        <v>281</v>
      </c>
      <c r="F278" s="3" t="s">
        <v>282</v>
      </c>
      <c r="G278" s="3" t="s">
        <v>283</v>
      </c>
      <c r="H278" s="3" t="s">
        <v>98</v>
      </c>
      <c r="I278" s="3" t="s">
        <v>1312</v>
      </c>
      <c r="J278" s="3" t="s">
        <v>1319</v>
      </c>
      <c r="K278" s="4">
        <v>778</v>
      </c>
      <c r="L278" s="4">
        <f>=ROUNDDOWN(82.7659574468085,0)</f>
      </c>
      <c r="M278" s="4"/>
      <c r="N278" s="5">
        <v>1</v>
      </c>
      <c r="O278" s="4"/>
      <c r="P278" s="4">
        <f>=ROUNDDOWN({0},0)</f>
      </c>
      <c r="Q278" s="4"/>
      <c r="R278" s="5"/>
      <c r="S278" s="4">
        <v>8</v>
      </c>
      <c r="T278" s="6">
        <v>403.72</v>
      </c>
      <c r="U278" s="4"/>
      <c r="V278" s="6"/>
      <c r="W278" s="5"/>
      <c r="X278" s="5"/>
      <c r="Y278" s="4">
        <v>1</v>
      </c>
      <c r="Z278" s="6">
        <v>54.25</v>
      </c>
      <c r="AA278" s="4"/>
      <c r="AB278" s="6"/>
      <c r="AC278" s="5"/>
      <c r="AD278" s="5"/>
      <c r="AE278" s="4"/>
      <c r="AF278" s="6"/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/>
      <c r="AR278" s="6"/>
      <c r="AS278" s="4"/>
      <c r="AT278" s="6"/>
      <c r="AU278" s="5"/>
      <c r="AV278" s="5"/>
      <c r="AW278" s="4">
        <v>5</v>
      </c>
      <c r="AX278" s="6">
        <v>237.53</v>
      </c>
      <c r="AY278" s="4"/>
      <c r="AZ278" s="6"/>
      <c r="BA278" s="5"/>
      <c r="BB278" s="5"/>
      <c r="BC278" s="4"/>
      <c r="BD278" s="6"/>
      <c r="BE278" s="4"/>
      <c r="BF278" s="6"/>
      <c r="BG278" s="5"/>
      <c r="BH278" s="5"/>
      <c r="BI278" s="4">
        <v>1</v>
      </c>
      <c r="BJ278" s="6">
        <v>53.21</v>
      </c>
      <c r="BK278" s="4"/>
      <c r="BL278" s="6"/>
      <c r="BM278" s="5"/>
      <c r="BN278" s="5"/>
      <c r="BO278" s="4">
        <v>1</v>
      </c>
      <c r="BP278" s="6">
        <v>58.73</v>
      </c>
      <c r="BQ278" s="4"/>
      <c r="BR278" s="6"/>
      <c r="BS278" s="5"/>
      <c r="BT278" s="5"/>
      <c r="BU278" s="4"/>
      <c r="BV278" s="6"/>
      <c r="BW278" s="4"/>
      <c r="BX278" s="6"/>
      <c r="BY278" s="5"/>
      <c r="BZ278" s="5"/>
      <c r="CA278" s="4"/>
      <c r="CB278" s="6"/>
      <c r="CC278" s="4"/>
      <c r="CD278" s="6"/>
      <c r="CE278" s="5"/>
      <c r="CF278" s="5"/>
      <c r="CG278" s="4"/>
      <c r="CH278" s="6"/>
      <c r="CI278" s="4"/>
      <c r="CJ278" s="6"/>
      <c r="CK278" s="5"/>
      <c r="CL278" s="5"/>
      <c r="CM278" s="4"/>
      <c r="CN278" s="6"/>
      <c r="CO278" s="4"/>
      <c r="CP278" s="6"/>
      <c r="CQ278" s="5"/>
      <c r="CR278" s="5"/>
      <c r="CS278" s="4"/>
      <c r="CT278" s="6"/>
      <c r="CU278" s="4"/>
      <c r="CV278" s="6"/>
      <c r="CW278" s="5"/>
      <c r="CX278" s="5"/>
      <c r="CY278" s="4"/>
      <c r="CZ278" s="6"/>
      <c r="DA278" s="4"/>
      <c r="DB278" s="6"/>
      <c r="DC278" s="5"/>
      <c r="DD278" s="5"/>
      <c r="DE278" s="4"/>
      <c r="DF278" s="6"/>
      <c r="DG278" s="4"/>
      <c r="DH278" s="6"/>
      <c r="DI278" s="5"/>
      <c r="DJ278" s="5"/>
      <c r="DK278" s="4"/>
      <c r="DL278" s="6"/>
      <c r="DM278" s="4"/>
      <c r="DN278" s="6"/>
      <c r="DO278" s="5"/>
      <c r="DP278" s="5"/>
      <c r="DQ278" s="4"/>
      <c r="DR278" s="6"/>
      <c r="DS278" s="4"/>
      <c r="DT278" s="6"/>
      <c r="DU278" s="5"/>
      <c r="DV278" s="5"/>
      <c r="DW278" s="4"/>
      <c r="DX278" s="6"/>
      <c r="DY278" s="4"/>
      <c r="DZ278" s="6"/>
      <c r="EA278" s="5"/>
      <c r="EB278" s="5"/>
      <c r="EC278" s="4"/>
      <c r="ED278" s="6"/>
      <c r="EE278" s="4"/>
      <c r="EF278" s="6"/>
      <c r="EG278" s="5"/>
      <c r="EH278" s="5"/>
      <c r="EI278" s="4"/>
      <c r="EJ278" s="6"/>
      <c r="EK278" s="4"/>
      <c r="EL278" s="6"/>
      <c r="EM278" s="5"/>
      <c r="EN278" s="5"/>
      <c r="EO278" s="4"/>
      <c r="EP278" s="6"/>
      <c r="EQ278" s="4"/>
      <c r="ER278" s="6"/>
      <c r="ES278" s="5"/>
      <c r="ET278" s="5"/>
      <c r="EU278" s="4"/>
      <c r="EV278" s="6"/>
      <c r="EW278" s="4"/>
      <c r="EX278" s="6"/>
      <c r="EY278" s="5"/>
      <c r="EZ278" s="5"/>
      <c r="FA278" s="4"/>
      <c r="FB278" s="6"/>
      <c r="FC278" s="4"/>
      <c r="FD278" s="6"/>
      <c r="FE278" s="5"/>
      <c r="FF278" s="5"/>
      <c r="FG278" s="4"/>
      <c r="FH278" s="6"/>
      <c r="FI278" s="4"/>
      <c r="FJ278" s="6"/>
      <c r="FK278" s="5"/>
      <c r="FL278" s="5"/>
      <c r="FM278" s="4"/>
      <c r="FN278" s="6"/>
      <c r="FO278" s="4"/>
      <c r="FP278" s="6"/>
      <c r="FQ278" s="5"/>
      <c r="FR278" s="5"/>
      <c r="FS278" s="4"/>
      <c r="FT278" s="6"/>
      <c r="FU278" s="4"/>
      <c r="FV278" s="6"/>
      <c r="FW278" s="5"/>
      <c r="FX278" s="5"/>
      <c r="FY278" s="4"/>
      <c r="FZ278" s="6"/>
      <c r="GA278" s="4"/>
      <c r="GB278" s="6"/>
      <c r="GC278" s="5"/>
      <c r="GD278" s="5"/>
      <c r="GE278" s="4"/>
      <c r="GF278" s="6"/>
      <c r="GG278" s="4"/>
      <c r="GH278" s="6"/>
      <c r="GI278" s="5"/>
      <c r="GJ278" s="5"/>
      <c r="GK278" s="4"/>
      <c r="GL278" s="6"/>
      <c r="GM278" s="4"/>
      <c r="GN278" s="6"/>
      <c r="GO278" s="5"/>
      <c r="GP278" s="5"/>
      <c r="GQ278" s="4"/>
      <c r="GR278" s="6"/>
      <c r="GS278" s="4"/>
      <c r="GT278" s="6"/>
      <c r="GU278" s="5"/>
      <c r="GV278" s="5"/>
      <c r="GW278" s="4"/>
      <c r="GX278" s="6"/>
      <c r="GY278" s="4"/>
      <c r="GZ278" s="6"/>
      <c r="HA278" s="5"/>
      <c r="HB278" s="5"/>
      <c r="HC278" s="4"/>
      <c r="HD278" s="6"/>
      <c r="HE278" s="4"/>
      <c r="HF278" s="6"/>
      <c r="HG278" s="5"/>
      <c r="HH278" s="5"/>
      <c r="HI278" s="4"/>
      <c r="HJ278" s="6"/>
      <c r="HK278" s="4"/>
      <c r="HL278" s="6"/>
      <c r="HM278" s="5"/>
      <c r="HN278" s="5"/>
      <c r="HO278" s="4"/>
      <c r="HP278" s="6"/>
      <c r="HQ278" s="4"/>
      <c r="HR278" s="6"/>
      <c r="HS278" s="5"/>
      <c r="HT278" s="5"/>
      <c r="HU278" s="4"/>
      <c r="HV278" s="6"/>
      <c r="HW278" s="4"/>
      <c r="HX278" s="6"/>
      <c r="HY278" s="5"/>
      <c r="HZ278" s="5"/>
      <c r="IA278" s="4"/>
      <c r="IB278" s="6"/>
      <c r="IC278" s="4"/>
      <c r="ID278" s="6"/>
      <c r="IE278" s="5"/>
      <c r="IF278" s="5"/>
      <c r="IG278" s="4"/>
      <c r="IH278" s="6"/>
      <c r="II278" s="4"/>
      <c r="IJ278" s="6"/>
      <c r="IK278" s="5"/>
      <c r="IL278" s="5"/>
      <c r="IM278" s="4"/>
      <c r="IN278" s="6"/>
      <c r="IO278" s="4"/>
      <c r="IP278" s="6"/>
      <c r="IQ278" s="5"/>
      <c r="IR278" s="5"/>
      <c r="IS278" s="4"/>
      <c r="IT278" s="6"/>
      <c r="IU278" s="4"/>
      <c r="IV278" s="6"/>
      <c r="IW278" s="5"/>
      <c r="IX278" s="5"/>
      <c r="IY278" s="4"/>
      <c r="IZ278" s="6"/>
      <c r="JA278" s="4"/>
      <c r="JB278" s="6"/>
      <c r="JC278" s="5"/>
      <c r="JD278" s="5"/>
      <c r="JE278" s="4"/>
      <c r="JF278" s="6"/>
      <c r="JG278" s="4"/>
      <c r="JH278" s="6"/>
      <c r="JI278" s="5"/>
      <c r="JJ278" s="5"/>
      <c r="JK278" s="4"/>
      <c r="JL278" s="6"/>
      <c r="JM278" s="4"/>
      <c r="JN278" s="6"/>
      <c r="JO278" s="5"/>
      <c r="JP278" s="5"/>
      <c r="JQ278" s="4"/>
      <c r="JR278" s="6"/>
      <c r="JS278" s="4"/>
      <c r="JT278" s="6"/>
      <c r="JU278" s="5"/>
      <c r="JV278" s="5"/>
      <c r="JW278" s="4"/>
      <c r="JX278" s="6"/>
      <c r="JY278" s="4"/>
      <c r="JZ278" s="6"/>
      <c r="KA278" s="5"/>
      <c r="KB278" s="5"/>
      <c r="KC278" s="4"/>
      <c r="KD278" s="6"/>
      <c r="KE278" s="4"/>
      <c r="KF278" s="6"/>
      <c r="KG278" s="5"/>
      <c r="KH278" s="5"/>
      <c r="KI278" s="4"/>
      <c r="KJ278" s="6"/>
      <c r="KK278" s="4"/>
      <c r="KL278" s="6"/>
      <c r="KM278" s="5"/>
      <c r="KN278" s="5"/>
    </row>
    <row r="279">
      <c r="A279" s="3" t="s">
        <v>85</v>
      </c>
      <c r="B279" s="3" t="s">
        <v>86</v>
      </c>
      <c r="C279" s="3" t="s">
        <v>449</v>
      </c>
      <c r="D279" s="3" t="s">
        <v>450</v>
      </c>
      <c r="E279" s="3" t="s">
        <v>115</v>
      </c>
      <c r="F279" s="3" t="s">
        <v>116</v>
      </c>
      <c r="G279" s="3" t="s">
        <v>117</v>
      </c>
      <c r="H279" s="3" t="s">
        <v>165</v>
      </c>
      <c r="I279" s="3" t="s">
        <v>1334</v>
      </c>
      <c r="J279" s="3" t="s">
        <v>1319</v>
      </c>
      <c r="K279" s="4">
        <v>322</v>
      </c>
      <c r="L279" s="4">
        <f>=ROUNDDOWN(17.8888888888889,0)</f>
      </c>
      <c r="M279" s="4">
        <v>330</v>
      </c>
      <c r="N279" s="5">
        <v>1</v>
      </c>
      <c r="O279" s="4"/>
      <c r="P279" s="4">
        <f>=ROUNDDOWN({0},0)</f>
      </c>
      <c r="Q279" s="4"/>
      <c r="R279" s="5"/>
      <c r="S279" s="4">
        <v>10</v>
      </c>
      <c r="T279" s="6">
        <v>699.75</v>
      </c>
      <c r="U279" s="4"/>
      <c r="V279" s="6"/>
      <c r="W279" s="5"/>
      <c r="X279" s="5"/>
      <c r="Y279" s="4">
        <v>1</v>
      </c>
      <c r="Z279" s="6">
        <v>71.09</v>
      </c>
      <c r="AA279" s="4"/>
      <c r="AB279" s="6"/>
      <c r="AC279" s="5"/>
      <c r="AD279" s="5"/>
      <c r="AE279" s="4">
        <v>1</v>
      </c>
      <c r="AF279" s="6">
        <v>70.92</v>
      </c>
      <c r="AG279" s="4"/>
      <c r="AH279" s="6"/>
      <c r="AI279" s="5"/>
      <c r="AJ279" s="5"/>
      <c r="AK279" s="4">
        <v>1</v>
      </c>
      <c r="AL279" s="6">
        <v>69.53</v>
      </c>
      <c r="AM279" s="4"/>
      <c r="AN279" s="6"/>
      <c r="AO279" s="5"/>
      <c r="AP279" s="5"/>
      <c r="AQ279" s="4">
        <v>3</v>
      </c>
      <c r="AR279" s="6">
        <v>213.17</v>
      </c>
      <c r="AS279" s="4"/>
      <c r="AT279" s="6"/>
      <c r="AU279" s="5"/>
      <c r="AV279" s="5"/>
      <c r="AW279" s="4">
        <v>3</v>
      </c>
      <c r="AX279" s="6">
        <v>203.97</v>
      </c>
      <c r="AY279" s="4"/>
      <c r="AZ279" s="6"/>
      <c r="BA279" s="5"/>
      <c r="BB279" s="5"/>
      <c r="BC279" s="4"/>
      <c r="BD279" s="6"/>
      <c r="BE279" s="4"/>
      <c r="BF279" s="6"/>
      <c r="BG279" s="5"/>
      <c r="BH279" s="5"/>
      <c r="BI279" s="4"/>
      <c r="BJ279" s="6"/>
      <c r="BK279" s="4"/>
      <c r="BL279" s="6"/>
      <c r="BM279" s="5"/>
      <c r="BN279" s="5"/>
      <c r="BO279" s="4"/>
      <c r="BP279" s="6"/>
      <c r="BQ279" s="4"/>
      <c r="BR279" s="6"/>
      <c r="BS279" s="5"/>
      <c r="BT279" s="5"/>
      <c r="BU279" s="4"/>
      <c r="BV279" s="6"/>
      <c r="BW279" s="4"/>
      <c r="BX279" s="6"/>
      <c r="BY279" s="5"/>
      <c r="BZ279" s="5"/>
      <c r="CA279" s="4"/>
      <c r="CB279" s="6"/>
      <c r="CC279" s="4"/>
      <c r="CD279" s="6"/>
      <c r="CE279" s="5"/>
      <c r="CF279" s="5"/>
      <c r="CG279" s="4"/>
      <c r="CH279" s="6"/>
      <c r="CI279" s="4"/>
      <c r="CJ279" s="6"/>
      <c r="CK279" s="5"/>
      <c r="CL279" s="5"/>
      <c r="CM279" s="4"/>
      <c r="CN279" s="6"/>
      <c r="CO279" s="4"/>
      <c r="CP279" s="6"/>
      <c r="CQ279" s="5"/>
      <c r="CR279" s="5"/>
      <c r="CS279" s="4">
        <v>1</v>
      </c>
      <c r="CT279" s="6">
        <v>71.07</v>
      </c>
      <c r="CU279" s="4"/>
      <c r="CV279" s="6"/>
      <c r="CW279" s="5"/>
      <c r="CX279" s="5"/>
      <c r="CY279" s="4"/>
      <c r="CZ279" s="6"/>
      <c r="DA279" s="4"/>
      <c r="DB279" s="6"/>
      <c r="DC279" s="5"/>
      <c r="DD279" s="5"/>
      <c r="DE279" s="4"/>
      <c r="DF279" s="6"/>
      <c r="DG279" s="4"/>
      <c r="DH279" s="6"/>
      <c r="DI279" s="5"/>
      <c r="DJ279" s="5"/>
      <c r="DK279" s="4"/>
      <c r="DL279" s="6"/>
      <c r="DM279" s="4"/>
      <c r="DN279" s="6"/>
      <c r="DO279" s="5"/>
      <c r="DP279" s="5"/>
      <c r="DQ279" s="4"/>
      <c r="DR279" s="6"/>
      <c r="DS279" s="4"/>
      <c r="DT279" s="6"/>
      <c r="DU279" s="5"/>
      <c r="DV279" s="5"/>
      <c r="DW279" s="4"/>
      <c r="DX279" s="6"/>
      <c r="DY279" s="4"/>
      <c r="DZ279" s="6"/>
      <c r="EA279" s="5"/>
      <c r="EB279" s="5"/>
      <c r="EC279" s="4"/>
      <c r="ED279" s="6"/>
      <c r="EE279" s="4"/>
      <c r="EF279" s="6"/>
      <c r="EG279" s="5"/>
      <c r="EH279" s="5"/>
      <c r="EI279" s="4"/>
      <c r="EJ279" s="6"/>
      <c r="EK279" s="4"/>
      <c r="EL279" s="6"/>
      <c r="EM279" s="5"/>
      <c r="EN279" s="5"/>
      <c r="EO279" s="4"/>
      <c r="EP279" s="6"/>
      <c r="EQ279" s="4"/>
      <c r="ER279" s="6"/>
      <c r="ES279" s="5"/>
      <c r="ET279" s="5"/>
      <c r="EU279" s="4"/>
      <c r="EV279" s="6"/>
      <c r="EW279" s="4"/>
      <c r="EX279" s="6"/>
      <c r="EY279" s="5"/>
      <c r="EZ279" s="5"/>
      <c r="FA279" s="4"/>
      <c r="FB279" s="6"/>
      <c r="FC279" s="4"/>
      <c r="FD279" s="6"/>
      <c r="FE279" s="5"/>
      <c r="FF279" s="5"/>
      <c r="FG279" s="4"/>
      <c r="FH279" s="6"/>
      <c r="FI279" s="4"/>
      <c r="FJ279" s="6"/>
      <c r="FK279" s="5"/>
      <c r="FL279" s="5"/>
      <c r="FM279" s="4"/>
      <c r="FN279" s="6"/>
      <c r="FO279" s="4"/>
      <c r="FP279" s="6"/>
      <c r="FQ279" s="5"/>
      <c r="FR279" s="5"/>
      <c r="FS279" s="4"/>
      <c r="FT279" s="6"/>
      <c r="FU279" s="4"/>
      <c r="FV279" s="6"/>
      <c r="FW279" s="5"/>
      <c r="FX279" s="5"/>
      <c r="FY279" s="4"/>
      <c r="FZ279" s="6"/>
      <c r="GA279" s="4"/>
      <c r="GB279" s="6"/>
      <c r="GC279" s="5"/>
      <c r="GD279" s="5"/>
      <c r="GE279" s="4"/>
      <c r="GF279" s="6"/>
      <c r="GG279" s="4"/>
      <c r="GH279" s="6"/>
      <c r="GI279" s="5"/>
      <c r="GJ279" s="5"/>
      <c r="GK279" s="4"/>
      <c r="GL279" s="6"/>
      <c r="GM279" s="4"/>
      <c r="GN279" s="6"/>
      <c r="GO279" s="5"/>
      <c r="GP279" s="5"/>
      <c r="GQ279" s="4"/>
      <c r="GR279" s="6"/>
      <c r="GS279" s="4"/>
      <c r="GT279" s="6"/>
      <c r="GU279" s="5"/>
      <c r="GV279" s="5"/>
      <c r="GW279" s="4"/>
      <c r="GX279" s="6"/>
      <c r="GY279" s="4"/>
      <c r="GZ279" s="6"/>
      <c r="HA279" s="5"/>
      <c r="HB279" s="5"/>
      <c r="HC279" s="4"/>
      <c r="HD279" s="6"/>
      <c r="HE279" s="4"/>
      <c r="HF279" s="6"/>
      <c r="HG279" s="5"/>
      <c r="HH279" s="5"/>
      <c r="HI279" s="4"/>
      <c r="HJ279" s="6"/>
      <c r="HK279" s="4"/>
      <c r="HL279" s="6"/>
      <c r="HM279" s="5"/>
      <c r="HN279" s="5"/>
      <c r="HO279" s="4"/>
      <c r="HP279" s="6"/>
      <c r="HQ279" s="4"/>
      <c r="HR279" s="6"/>
      <c r="HS279" s="5"/>
      <c r="HT279" s="5"/>
      <c r="HU279" s="4"/>
      <c r="HV279" s="6"/>
      <c r="HW279" s="4"/>
      <c r="HX279" s="6"/>
      <c r="HY279" s="5"/>
      <c r="HZ279" s="5"/>
      <c r="IA279" s="4"/>
      <c r="IB279" s="6"/>
      <c r="IC279" s="4"/>
      <c r="ID279" s="6"/>
      <c r="IE279" s="5"/>
      <c r="IF279" s="5"/>
      <c r="IG279" s="4"/>
      <c r="IH279" s="6"/>
      <c r="II279" s="4"/>
      <c r="IJ279" s="6"/>
      <c r="IK279" s="5"/>
      <c r="IL279" s="5"/>
      <c r="IM279" s="4"/>
      <c r="IN279" s="6"/>
      <c r="IO279" s="4"/>
      <c r="IP279" s="6"/>
      <c r="IQ279" s="5"/>
      <c r="IR279" s="5"/>
      <c r="IS279" s="4"/>
      <c r="IT279" s="6"/>
      <c r="IU279" s="4"/>
      <c r="IV279" s="6"/>
      <c r="IW279" s="5"/>
      <c r="IX279" s="5"/>
      <c r="IY279" s="4"/>
      <c r="IZ279" s="6"/>
      <c r="JA279" s="4"/>
      <c r="JB279" s="6"/>
      <c r="JC279" s="5"/>
      <c r="JD279" s="5"/>
      <c r="JE279" s="4"/>
      <c r="JF279" s="6"/>
      <c r="JG279" s="4"/>
      <c r="JH279" s="6"/>
      <c r="JI279" s="5"/>
      <c r="JJ279" s="5"/>
      <c r="JK279" s="4"/>
      <c r="JL279" s="6"/>
      <c r="JM279" s="4"/>
      <c r="JN279" s="6"/>
      <c r="JO279" s="5"/>
      <c r="JP279" s="5"/>
      <c r="JQ279" s="4"/>
      <c r="JR279" s="6"/>
      <c r="JS279" s="4"/>
      <c r="JT279" s="6"/>
      <c r="JU279" s="5"/>
      <c r="JV279" s="5"/>
      <c r="JW279" s="4"/>
      <c r="JX279" s="6"/>
      <c r="JY279" s="4"/>
      <c r="JZ279" s="6"/>
      <c r="KA279" s="5"/>
      <c r="KB279" s="5"/>
      <c r="KC279" s="4"/>
      <c r="KD279" s="6"/>
      <c r="KE279" s="4"/>
      <c r="KF279" s="6"/>
      <c r="KG279" s="5"/>
      <c r="KH279" s="5"/>
      <c r="KI279" s="4"/>
      <c r="KJ279" s="6"/>
      <c r="KK279" s="4"/>
      <c r="KL279" s="6"/>
      <c r="KM279" s="5"/>
      <c r="KN279" s="5"/>
    </row>
    <row r="280">
      <c r="A280" s="3" t="s">
        <v>85</v>
      </c>
      <c r="B280" s="3" t="s">
        <v>86</v>
      </c>
      <c r="C280" s="3" t="s">
        <v>449</v>
      </c>
      <c r="D280" s="3" t="s">
        <v>450</v>
      </c>
      <c r="E280" s="3" t="s">
        <v>115</v>
      </c>
      <c r="F280" s="3" t="s">
        <v>116</v>
      </c>
      <c r="G280" s="3" t="s">
        <v>117</v>
      </c>
      <c r="H280" s="3" t="s">
        <v>165</v>
      </c>
      <c r="I280" s="3" t="s">
        <v>1308</v>
      </c>
      <c r="J280" s="3" t="s">
        <v>1319</v>
      </c>
      <c r="K280" s="4">
        <v>246</v>
      </c>
      <c r="L280" s="4">
        <f>=ROUNDDOWN(45.5555555555556,0)</f>
      </c>
      <c r="M280" s="4">
        <v>50</v>
      </c>
      <c r="N280" s="5">
        <v>1</v>
      </c>
      <c r="O280" s="4"/>
      <c r="P280" s="4">
        <f>=ROUNDDOWN({0},0)</f>
      </c>
      <c r="Q280" s="4"/>
      <c r="R280" s="5"/>
      <c r="S280" s="4">
        <v>3</v>
      </c>
      <c r="T280" s="6">
        <v>200.96</v>
      </c>
      <c r="U280" s="4"/>
      <c r="V280" s="6"/>
      <c r="W280" s="5"/>
      <c r="X280" s="5"/>
      <c r="Y280" s="4">
        <v>1</v>
      </c>
      <c r="Z280" s="6">
        <v>71.09</v>
      </c>
      <c r="AA280" s="4"/>
      <c r="AB280" s="6"/>
      <c r="AC280" s="5"/>
      <c r="AD280" s="5"/>
      <c r="AE280" s="4">
        <v>1</v>
      </c>
      <c r="AF280" s="6">
        <v>65.46</v>
      </c>
      <c r="AG280" s="4"/>
      <c r="AH280" s="6"/>
      <c r="AI280" s="5"/>
      <c r="AJ280" s="5"/>
      <c r="AK280" s="4"/>
      <c r="AL280" s="6"/>
      <c r="AM280" s="4"/>
      <c r="AN280" s="6"/>
      <c r="AO280" s="5"/>
      <c r="AP280" s="5"/>
      <c r="AQ280" s="4"/>
      <c r="AR280" s="6"/>
      <c r="AS280" s="4"/>
      <c r="AT280" s="6"/>
      <c r="AU280" s="5"/>
      <c r="AV280" s="5"/>
      <c r="AW280" s="4">
        <v>1</v>
      </c>
      <c r="AX280" s="6">
        <v>64.41</v>
      </c>
      <c r="AY280" s="4"/>
      <c r="AZ280" s="6"/>
      <c r="BA280" s="5"/>
      <c r="BB280" s="5"/>
      <c r="BC280" s="4"/>
      <c r="BD280" s="6"/>
      <c r="BE280" s="4"/>
      <c r="BF280" s="6"/>
      <c r="BG280" s="5"/>
      <c r="BH280" s="5"/>
      <c r="BI280" s="4"/>
      <c r="BJ280" s="6"/>
      <c r="BK280" s="4"/>
      <c r="BL280" s="6"/>
      <c r="BM280" s="5"/>
      <c r="BN280" s="5"/>
      <c r="BO280" s="4"/>
      <c r="BP280" s="6"/>
      <c r="BQ280" s="4"/>
      <c r="BR280" s="6"/>
      <c r="BS280" s="5"/>
      <c r="BT280" s="5"/>
      <c r="BU280" s="4"/>
      <c r="BV280" s="6"/>
      <c r="BW280" s="4"/>
      <c r="BX280" s="6"/>
      <c r="BY280" s="5"/>
      <c r="BZ280" s="5"/>
      <c r="CA280" s="4"/>
      <c r="CB280" s="6"/>
      <c r="CC280" s="4"/>
      <c r="CD280" s="6"/>
      <c r="CE280" s="5"/>
      <c r="CF280" s="5"/>
      <c r="CG280" s="4"/>
      <c r="CH280" s="6"/>
      <c r="CI280" s="4"/>
      <c r="CJ280" s="6"/>
      <c r="CK280" s="5"/>
      <c r="CL280" s="5"/>
      <c r="CM280" s="4"/>
      <c r="CN280" s="6"/>
      <c r="CO280" s="4"/>
      <c r="CP280" s="6"/>
      <c r="CQ280" s="5"/>
      <c r="CR280" s="5"/>
      <c r="CS280" s="4"/>
      <c r="CT280" s="6"/>
      <c r="CU280" s="4"/>
      <c r="CV280" s="6"/>
      <c r="CW280" s="5"/>
      <c r="CX280" s="5"/>
      <c r="CY280" s="4"/>
      <c r="CZ280" s="6"/>
      <c r="DA280" s="4"/>
      <c r="DB280" s="6"/>
      <c r="DC280" s="5"/>
      <c r="DD280" s="5"/>
      <c r="DE280" s="4"/>
      <c r="DF280" s="6"/>
      <c r="DG280" s="4"/>
      <c r="DH280" s="6"/>
      <c r="DI280" s="5"/>
      <c r="DJ280" s="5"/>
      <c r="DK280" s="4"/>
      <c r="DL280" s="6"/>
      <c r="DM280" s="4"/>
      <c r="DN280" s="6"/>
      <c r="DO280" s="5"/>
      <c r="DP280" s="5"/>
      <c r="DQ280" s="4"/>
      <c r="DR280" s="6"/>
      <c r="DS280" s="4"/>
      <c r="DT280" s="6"/>
      <c r="DU280" s="5"/>
      <c r="DV280" s="5"/>
      <c r="DW280" s="4"/>
      <c r="DX280" s="6"/>
      <c r="DY280" s="4"/>
      <c r="DZ280" s="6"/>
      <c r="EA280" s="5"/>
      <c r="EB280" s="5"/>
      <c r="EC280" s="4"/>
      <c r="ED280" s="6"/>
      <c r="EE280" s="4"/>
      <c r="EF280" s="6"/>
      <c r="EG280" s="5"/>
      <c r="EH280" s="5"/>
      <c r="EI280" s="4"/>
      <c r="EJ280" s="6"/>
      <c r="EK280" s="4"/>
      <c r="EL280" s="6"/>
      <c r="EM280" s="5"/>
      <c r="EN280" s="5"/>
      <c r="EO280" s="4"/>
      <c r="EP280" s="6"/>
      <c r="EQ280" s="4"/>
      <c r="ER280" s="6"/>
      <c r="ES280" s="5"/>
      <c r="ET280" s="5"/>
      <c r="EU280" s="4"/>
      <c r="EV280" s="6"/>
      <c r="EW280" s="4"/>
      <c r="EX280" s="6"/>
      <c r="EY280" s="5"/>
      <c r="EZ280" s="5"/>
      <c r="FA280" s="4"/>
      <c r="FB280" s="6"/>
      <c r="FC280" s="4"/>
      <c r="FD280" s="6"/>
      <c r="FE280" s="5"/>
      <c r="FF280" s="5"/>
      <c r="FG280" s="4"/>
      <c r="FH280" s="6"/>
      <c r="FI280" s="4"/>
      <c r="FJ280" s="6"/>
      <c r="FK280" s="5"/>
      <c r="FL280" s="5"/>
      <c r="FM280" s="4"/>
      <c r="FN280" s="6"/>
      <c r="FO280" s="4"/>
      <c r="FP280" s="6"/>
      <c r="FQ280" s="5"/>
      <c r="FR280" s="5"/>
      <c r="FS280" s="4"/>
      <c r="FT280" s="6"/>
      <c r="FU280" s="4"/>
      <c r="FV280" s="6"/>
      <c r="FW280" s="5"/>
      <c r="FX280" s="5"/>
      <c r="FY280" s="4"/>
      <c r="FZ280" s="6"/>
      <c r="GA280" s="4"/>
      <c r="GB280" s="6"/>
      <c r="GC280" s="5"/>
      <c r="GD280" s="5"/>
      <c r="GE280" s="4"/>
      <c r="GF280" s="6"/>
      <c r="GG280" s="4"/>
      <c r="GH280" s="6"/>
      <c r="GI280" s="5"/>
      <c r="GJ280" s="5"/>
      <c r="GK280" s="4"/>
      <c r="GL280" s="6"/>
      <c r="GM280" s="4"/>
      <c r="GN280" s="6"/>
      <c r="GO280" s="5"/>
      <c r="GP280" s="5"/>
      <c r="GQ280" s="4"/>
      <c r="GR280" s="6"/>
      <c r="GS280" s="4"/>
      <c r="GT280" s="6"/>
      <c r="GU280" s="5"/>
      <c r="GV280" s="5"/>
      <c r="GW280" s="4"/>
      <c r="GX280" s="6"/>
      <c r="GY280" s="4"/>
      <c r="GZ280" s="6"/>
      <c r="HA280" s="5"/>
      <c r="HB280" s="5"/>
      <c r="HC280" s="4"/>
      <c r="HD280" s="6"/>
      <c r="HE280" s="4"/>
      <c r="HF280" s="6"/>
      <c r="HG280" s="5"/>
      <c r="HH280" s="5"/>
      <c r="HI280" s="4"/>
      <c r="HJ280" s="6"/>
      <c r="HK280" s="4"/>
      <c r="HL280" s="6"/>
      <c r="HM280" s="5"/>
      <c r="HN280" s="5"/>
      <c r="HO280" s="4"/>
      <c r="HP280" s="6"/>
      <c r="HQ280" s="4"/>
      <c r="HR280" s="6"/>
      <c r="HS280" s="5"/>
      <c r="HT280" s="5"/>
      <c r="HU280" s="4"/>
      <c r="HV280" s="6"/>
      <c r="HW280" s="4"/>
      <c r="HX280" s="6"/>
      <c r="HY280" s="5"/>
      <c r="HZ280" s="5"/>
      <c r="IA280" s="4"/>
      <c r="IB280" s="6"/>
      <c r="IC280" s="4"/>
      <c r="ID280" s="6"/>
      <c r="IE280" s="5"/>
      <c r="IF280" s="5"/>
      <c r="IG280" s="4"/>
      <c r="IH280" s="6"/>
      <c r="II280" s="4"/>
      <c r="IJ280" s="6"/>
      <c r="IK280" s="5"/>
      <c r="IL280" s="5"/>
      <c r="IM280" s="4"/>
      <c r="IN280" s="6"/>
      <c r="IO280" s="4"/>
      <c r="IP280" s="6"/>
      <c r="IQ280" s="5"/>
      <c r="IR280" s="5"/>
      <c r="IS280" s="4"/>
      <c r="IT280" s="6"/>
      <c r="IU280" s="4"/>
      <c r="IV280" s="6"/>
      <c r="IW280" s="5"/>
      <c r="IX280" s="5"/>
      <c r="IY280" s="4"/>
      <c r="IZ280" s="6"/>
      <c r="JA280" s="4"/>
      <c r="JB280" s="6"/>
      <c r="JC280" s="5"/>
      <c r="JD280" s="5"/>
      <c r="JE280" s="4"/>
      <c r="JF280" s="6"/>
      <c r="JG280" s="4"/>
      <c r="JH280" s="6"/>
      <c r="JI280" s="5"/>
      <c r="JJ280" s="5"/>
      <c r="JK280" s="4"/>
      <c r="JL280" s="6"/>
      <c r="JM280" s="4"/>
      <c r="JN280" s="6"/>
      <c r="JO280" s="5"/>
      <c r="JP280" s="5"/>
      <c r="JQ280" s="4"/>
      <c r="JR280" s="6"/>
      <c r="JS280" s="4"/>
      <c r="JT280" s="6"/>
      <c r="JU280" s="5"/>
      <c r="JV280" s="5"/>
      <c r="JW280" s="4"/>
      <c r="JX280" s="6"/>
      <c r="JY280" s="4"/>
      <c r="JZ280" s="6"/>
      <c r="KA280" s="5"/>
      <c r="KB280" s="5"/>
      <c r="KC280" s="4"/>
      <c r="KD280" s="6"/>
      <c r="KE280" s="4"/>
      <c r="KF280" s="6"/>
      <c r="KG280" s="5"/>
      <c r="KH280" s="5"/>
      <c r="KI280" s="4"/>
      <c r="KJ280" s="6"/>
      <c r="KK280" s="4"/>
      <c r="KL280" s="6"/>
      <c r="KM280" s="5"/>
      <c r="KN280" s="5"/>
    </row>
    <row r="281">
      <c r="A281" s="3" t="s">
        <v>85</v>
      </c>
      <c r="B281" s="3" t="s">
        <v>86</v>
      </c>
      <c r="C281" s="3" t="s">
        <v>449</v>
      </c>
      <c r="D281" s="3" t="s">
        <v>450</v>
      </c>
      <c r="E281" s="3" t="s">
        <v>473</v>
      </c>
      <c r="F281" s="3" t="s">
        <v>474</v>
      </c>
      <c r="G281" s="3" t="s">
        <v>475</v>
      </c>
      <c r="H281" s="3" t="s">
        <v>129</v>
      </c>
      <c r="I281" s="3" t="s">
        <v>1335</v>
      </c>
      <c r="J281" s="3" t="s">
        <v>1319</v>
      </c>
      <c r="K281" s="4">
        <v>1099</v>
      </c>
      <c r="L281" s="4">
        <f>=ROUNDDOWN(99.009009009009,0)</f>
      </c>
      <c r="M281" s="4"/>
      <c r="N281" s="5">
        <v>1</v>
      </c>
      <c r="O281" s="4"/>
      <c r="P281" s="4">
        <f>=ROUNDDOWN({0},0)</f>
      </c>
      <c r="Q281" s="4"/>
      <c r="R281" s="5"/>
      <c r="S281" s="4">
        <v>8</v>
      </c>
      <c r="T281" s="6">
        <v>456.48</v>
      </c>
      <c r="U281" s="4"/>
      <c r="V281" s="6"/>
      <c r="W281" s="5"/>
      <c r="X281" s="5"/>
      <c r="Y281" s="4">
        <v>2</v>
      </c>
      <c r="Z281" s="6">
        <v>109.82</v>
      </c>
      <c r="AA281" s="4"/>
      <c r="AB281" s="6"/>
      <c r="AC281" s="5"/>
      <c r="AD281" s="5"/>
      <c r="AE281" s="4"/>
      <c r="AF281" s="6"/>
      <c r="AG281" s="4"/>
      <c r="AH281" s="6"/>
      <c r="AI281" s="5"/>
      <c r="AJ281" s="5"/>
      <c r="AK281" s="4">
        <v>1</v>
      </c>
      <c r="AL281" s="6">
        <v>57.49</v>
      </c>
      <c r="AM281" s="4"/>
      <c r="AN281" s="6"/>
      <c r="AO281" s="5"/>
      <c r="AP281" s="5"/>
      <c r="AQ281" s="4"/>
      <c r="AR281" s="6"/>
      <c r="AS281" s="4"/>
      <c r="AT281" s="6"/>
      <c r="AU281" s="5"/>
      <c r="AV281" s="5"/>
      <c r="AW281" s="4">
        <v>3</v>
      </c>
      <c r="AX281" s="6">
        <v>163.57</v>
      </c>
      <c r="AY281" s="4"/>
      <c r="AZ281" s="6"/>
      <c r="BA281" s="5"/>
      <c r="BB281" s="5"/>
      <c r="BC281" s="4"/>
      <c r="BD281" s="6"/>
      <c r="BE281" s="4"/>
      <c r="BF281" s="6"/>
      <c r="BG281" s="5"/>
      <c r="BH281" s="5"/>
      <c r="BI281" s="4"/>
      <c r="BJ281" s="6"/>
      <c r="BK281" s="4"/>
      <c r="BL281" s="6"/>
      <c r="BM281" s="5"/>
      <c r="BN281" s="5"/>
      <c r="BO281" s="4"/>
      <c r="BP281" s="6"/>
      <c r="BQ281" s="4"/>
      <c r="BR281" s="6"/>
      <c r="BS281" s="5"/>
      <c r="BT281" s="5"/>
      <c r="BU281" s="4"/>
      <c r="BV281" s="6"/>
      <c r="BW281" s="4"/>
      <c r="BX281" s="6"/>
      <c r="BY281" s="5"/>
      <c r="BZ281" s="5"/>
      <c r="CA281" s="4"/>
      <c r="CB281" s="6"/>
      <c r="CC281" s="4"/>
      <c r="CD281" s="6"/>
      <c r="CE281" s="5"/>
      <c r="CF281" s="5"/>
      <c r="CG281" s="4">
        <v>1</v>
      </c>
      <c r="CH281" s="6">
        <v>63.24</v>
      </c>
      <c r="CI281" s="4"/>
      <c r="CJ281" s="6"/>
      <c r="CK281" s="5"/>
      <c r="CL281" s="5"/>
      <c r="CM281" s="4"/>
      <c r="CN281" s="6"/>
      <c r="CO281" s="4"/>
      <c r="CP281" s="6"/>
      <c r="CQ281" s="5"/>
      <c r="CR281" s="5"/>
      <c r="CS281" s="4"/>
      <c r="CT281" s="6"/>
      <c r="CU281" s="4"/>
      <c r="CV281" s="6"/>
      <c r="CW281" s="5"/>
      <c r="CX281" s="5"/>
      <c r="CY281" s="4"/>
      <c r="CZ281" s="6"/>
      <c r="DA281" s="4"/>
      <c r="DB281" s="6"/>
      <c r="DC281" s="5"/>
      <c r="DD281" s="5"/>
      <c r="DE281" s="4"/>
      <c r="DF281" s="6"/>
      <c r="DG281" s="4"/>
      <c r="DH281" s="6"/>
      <c r="DI281" s="5"/>
      <c r="DJ281" s="5"/>
      <c r="DK281" s="4"/>
      <c r="DL281" s="6"/>
      <c r="DM281" s="4"/>
      <c r="DN281" s="6"/>
      <c r="DO281" s="5"/>
      <c r="DP281" s="5"/>
      <c r="DQ281" s="4"/>
      <c r="DR281" s="6"/>
      <c r="DS281" s="4"/>
      <c r="DT281" s="6"/>
      <c r="DU281" s="5"/>
      <c r="DV281" s="5"/>
      <c r="DW281" s="4"/>
      <c r="DX281" s="6"/>
      <c r="DY281" s="4"/>
      <c r="DZ281" s="6"/>
      <c r="EA281" s="5"/>
      <c r="EB281" s="5"/>
      <c r="EC281" s="4">
        <v>1</v>
      </c>
      <c r="ED281" s="6">
        <v>62.36</v>
      </c>
      <c r="EE281" s="4"/>
      <c r="EF281" s="6"/>
      <c r="EG281" s="5"/>
      <c r="EH281" s="5"/>
      <c r="EI281" s="4"/>
      <c r="EJ281" s="6"/>
      <c r="EK281" s="4"/>
      <c r="EL281" s="6"/>
      <c r="EM281" s="5"/>
      <c r="EN281" s="5"/>
      <c r="EO281" s="4"/>
      <c r="EP281" s="6"/>
      <c r="EQ281" s="4"/>
      <c r="ER281" s="6"/>
      <c r="ES281" s="5"/>
      <c r="ET281" s="5"/>
      <c r="EU281" s="4"/>
      <c r="EV281" s="6"/>
      <c r="EW281" s="4"/>
      <c r="EX281" s="6"/>
      <c r="EY281" s="5"/>
      <c r="EZ281" s="5"/>
      <c r="FA281" s="4"/>
      <c r="FB281" s="6"/>
      <c r="FC281" s="4"/>
      <c r="FD281" s="6"/>
      <c r="FE281" s="5"/>
      <c r="FF281" s="5"/>
      <c r="FG281" s="4"/>
      <c r="FH281" s="6"/>
      <c r="FI281" s="4"/>
      <c r="FJ281" s="6"/>
      <c r="FK281" s="5"/>
      <c r="FL281" s="5"/>
      <c r="FM281" s="4"/>
      <c r="FN281" s="6"/>
      <c r="FO281" s="4"/>
      <c r="FP281" s="6"/>
      <c r="FQ281" s="5"/>
      <c r="FR281" s="5"/>
      <c r="FS281" s="4"/>
      <c r="FT281" s="6"/>
      <c r="FU281" s="4"/>
      <c r="FV281" s="6"/>
      <c r="FW281" s="5"/>
      <c r="FX281" s="5"/>
      <c r="FY281" s="4"/>
      <c r="FZ281" s="6"/>
      <c r="GA281" s="4"/>
      <c r="GB281" s="6"/>
      <c r="GC281" s="5"/>
      <c r="GD281" s="5"/>
      <c r="GE281" s="4"/>
      <c r="GF281" s="6"/>
      <c r="GG281" s="4"/>
      <c r="GH281" s="6"/>
      <c r="GI281" s="5"/>
      <c r="GJ281" s="5"/>
      <c r="GK281" s="4"/>
      <c r="GL281" s="6"/>
      <c r="GM281" s="4"/>
      <c r="GN281" s="6"/>
      <c r="GO281" s="5"/>
      <c r="GP281" s="5"/>
      <c r="GQ281" s="4"/>
      <c r="GR281" s="6"/>
      <c r="GS281" s="4"/>
      <c r="GT281" s="6"/>
      <c r="GU281" s="5"/>
      <c r="GV281" s="5"/>
      <c r="GW281" s="4"/>
      <c r="GX281" s="6"/>
      <c r="GY281" s="4"/>
      <c r="GZ281" s="6"/>
      <c r="HA281" s="5"/>
      <c r="HB281" s="5"/>
      <c r="HC281" s="4"/>
      <c r="HD281" s="6"/>
      <c r="HE281" s="4"/>
      <c r="HF281" s="6"/>
      <c r="HG281" s="5"/>
      <c r="HH281" s="5"/>
      <c r="HI281" s="4"/>
      <c r="HJ281" s="6"/>
      <c r="HK281" s="4"/>
      <c r="HL281" s="6"/>
      <c r="HM281" s="5"/>
      <c r="HN281" s="5"/>
      <c r="HO281" s="4"/>
      <c r="HP281" s="6"/>
      <c r="HQ281" s="4"/>
      <c r="HR281" s="6"/>
      <c r="HS281" s="5"/>
      <c r="HT281" s="5"/>
      <c r="HU281" s="4"/>
      <c r="HV281" s="6"/>
      <c r="HW281" s="4"/>
      <c r="HX281" s="6"/>
      <c r="HY281" s="5"/>
      <c r="HZ281" s="5"/>
      <c r="IA281" s="4"/>
      <c r="IB281" s="6"/>
      <c r="IC281" s="4"/>
      <c r="ID281" s="6"/>
      <c r="IE281" s="5"/>
      <c r="IF281" s="5"/>
      <c r="IG281" s="4"/>
      <c r="IH281" s="6"/>
      <c r="II281" s="4"/>
      <c r="IJ281" s="6"/>
      <c r="IK281" s="5"/>
      <c r="IL281" s="5"/>
      <c r="IM281" s="4"/>
      <c r="IN281" s="6"/>
      <c r="IO281" s="4"/>
      <c r="IP281" s="6"/>
      <c r="IQ281" s="5"/>
      <c r="IR281" s="5"/>
      <c r="IS281" s="4"/>
      <c r="IT281" s="6"/>
      <c r="IU281" s="4"/>
      <c r="IV281" s="6"/>
      <c r="IW281" s="5"/>
      <c r="IX281" s="5"/>
      <c r="IY281" s="4"/>
      <c r="IZ281" s="6"/>
      <c r="JA281" s="4"/>
      <c r="JB281" s="6"/>
      <c r="JC281" s="5"/>
      <c r="JD281" s="5"/>
      <c r="JE281" s="4"/>
      <c r="JF281" s="6"/>
      <c r="JG281" s="4"/>
      <c r="JH281" s="6"/>
      <c r="JI281" s="5"/>
      <c r="JJ281" s="5"/>
      <c r="JK281" s="4"/>
      <c r="JL281" s="6"/>
      <c r="JM281" s="4"/>
      <c r="JN281" s="6"/>
      <c r="JO281" s="5"/>
      <c r="JP281" s="5"/>
      <c r="JQ281" s="4"/>
      <c r="JR281" s="6"/>
      <c r="JS281" s="4"/>
      <c r="JT281" s="6"/>
      <c r="JU281" s="5"/>
      <c r="JV281" s="5"/>
      <c r="JW281" s="4"/>
      <c r="JX281" s="6"/>
      <c r="JY281" s="4"/>
      <c r="JZ281" s="6"/>
      <c r="KA281" s="5"/>
      <c r="KB281" s="5"/>
      <c r="KC281" s="4"/>
      <c r="KD281" s="6"/>
      <c r="KE281" s="4"/>
      <c r="KF281" s="6"/>
      <c r="KG281" s="5"/>
      <c r="KH281" s="5"/>
      <c r="KI281" s="4"/>
      <c r="KJ281" s="6"/>
      <c r="KK281" s="4"/>
      <c r="KL281" s="6"/>
      <c r="KM281" s="5"/>
      <c r="KN281" s="5"/>
    </row>
    <row r="282">
      <c r="A282" s="3" t="s">
        <v>85</v>
      </c>
      <c r="B282" s="3" t="s">
        <v>86</v>
      </c>
      <c r="C282" s="3" t="s">
        <v>449</v>
      </c>
      <c r="D282" s="3" t="s">
        <v>450</v>
      </c>
      <c r="E282" s="3" t="s">
        <v>473</v>
      </c>
      <c r="F282" s="3" t="s">
        <v>474</v>
      </c>
      <c r="G282" s="3" t="s">
        <v>475</v>
      </c>
      <c r="H282" s="3" t="s">
        <v>104</v>
      </c>
      <c r="I282" s="3" t="s">
        <v>1364</v>
      </c>
      <c r="J282" s="3" t="s">
        <v>1340</v>
      </c>
      <c r="K282" s="4">
        <v>1063</v>
      </c>
      <c r="L282" s="4">
        <f>=ROUNDDOWN(59.0555555555556,0)</f>
      </c>
      <c r="M282" s="4"/>
      <c r="N282" s="5"/>
      <c r="O282" s="4"/>
      <c r="P282" s="4">
        <f>=ROUNDDOWN({0},0)</f>
      </c>
      <c r="Q282" s="4"/>
      <c r="R282" s="5"/>
      <c r="S282" s="4">
        <v>12</v>
      </c>
      <c r="T282" s="6">
        <v>433.88</v>
      </c>
      <c r="U282" s="4"/>
      <c r="V282" s="6"/>
      <c r="W282" s="5"/>
      <c r="X282" s="5"/>
      <c r="Y282" s="4"/>
      <c r="Z282" s="6"/>
      <c r="AA282" s="4"/>
      <c r="AB282" s="6"/>
      <c r="AC282" s="5"/>
      <c r="AD282" s="5"/>
      <c r="AE282" s="4"/>
      <c r="AF282" s="6"/>
      <c r="AG282" s="4"/>
      <c r="AH282" s="6"/>
      <c r="AI282" s="5"/>
      <c r="AJ282" s="5"/>
      <c r="AK282" s="4"/>
      <c r="AL282" s="6"/>
      <c r="AM282" s="4"/>
      <c r="AN282" s="6"/>
      <c r="AO282" s="5"/>
      <c r="AP282" s="5"/>
      <c r="AQ282" s="4">
        <v>1</v>
      </c>
      <c r="AR282" s="6">
        <v>61.19</v>
      </c>
      <c r="AS282" s="4"/>
      <c r="AT282" s="6"/>
      <c r="AU282" s="5"/>
      <c r="AV282" s="5"/>
      <c r="AW282" s="4">
        <v>1</v>
      </c>
      <c r="AX282" s="6">
        <v>50.83</v>
      </c>
      <c r="AY282" s="4"/>
      <c r="AZ282" s="6"/>
      <c r="BA282" s="5"/>
      <c r="BB282" s="5"/>
      <c r="BC282" s="4">
        <v>6</v>
      </c>
      <c r="BD282" s="6">
        <v>247.26</v>
      </c>
      <c r="BE282" s="4"/>
      <c r="BF282" s="6"/>
      <c r="BG282" s="5"/>
      <c r="BH282" s="5"/>
      <c r="BI282" s="4"/>
      <c r="BJ282" s="6"/>
      <c r="BK282" s="4"/>
      <c r="BL282" s="6"/>
      <c r="BM282" s="5"/>
      <c r="BN282" s="5"/>
      <c r="BO282" s="4"/>
      <c r="BP282" s="6"/>
      <c r="BQ282" s="4"/>
      <c r="BR282" s="6"/>
      <c r="BS282" s="5"/>
      <c r="BT282" s="5"/>
      <c r="BU282" s="4"/>
      <c r="BV282" s="6"/>
      <c r="BW282" s="4"/>
      <c r="BX282" s="6"/>
      <c r="BY282" s="5"/>
      <c r="BZ282" s="5"/>
      <c r="CA282" s="4"/>
      <c r="CB282" s="6"/>
      <c r="CC282" s="4"/>
      <c r="CD282" s="6"/>
      <c r="CE282" s="5"/>
      <c r="CF282" s="5"/>
      <c r="CG282" s="4"/>
      <c r="CH282" s="6"/>
      <c r="CI282" s="4"/>
      <c r="CJ282" s="6"/>
      <c r="CK282" s="5"/>
      <c r="CL282" s="5"/>
      <c r="CM282" s="4"/>
      <c r="CN282" s="6"/>
      <c r="CO282" s="4"/>
      <c r="CP282" s="6"/>
      <c r="CQ282" s="5"/>
      <c r="CR282" s="5"/>
      <c r="CS282" s="4"/>
      <c r="CT282" s="6"/>
      <c r="CU282" s="4"/>
      <c r="CV282" s="6"/>
      <c r="CW282" s="5"/>
      <c r="CX282" s="5"/>
      <c r="CY282" s="4"/>
      <c r="CZ282" s="6"/>
      <c r="DA282" s="4"/>
      <c r="DB282" s="6"/>
      <c r="DC282" s="5"/>
      <c r="DD282" s="5"/>
      <c r="DE282" s="4">
        <v>2</v>
      </c>
      <c r="DF282" s="6">
        <v>74.6</v>
      </c>
      <c r="DG282" s="4"/>
      <c r="DH282" s="6"/>
      <c r="DI282" s="5"/>
      <c r="DJ282" s="5"/>
      <c r="DK282" s="4"/>
      <c r="DL282" s="6"/>
      <c r="DM282" s="4"/>
      <c r="DN282" s="6"/>
      <c r="DO282" s="5"/>
      <c r="DP282" s="5"/>
      <c r="DQ282" s="4"/>
      <c r="DR282" s="6"/>
      <c r="DS282" s="4"/>
      <c r="DT282" s="6"/>
      <c r="DU282" s="5"/>
      <c r="DV282" s="5"/>
      <c r="DW282" s="4"/>
      <c r="DX282" s="6"/>
      <c r="DY282" s="4"/>
      <c r="DZ282" s="6"/>
      <c r="EA282" s="5"/>
      <c r="EB282" s="5"/>
      <c r="EC282" s="4"/>
      <c r="ED282" s="6"/>
      <c r="EE282" s="4"/>
      <c r="EF282" s="6"/>
      <c r="EG282" s="5"/>
      <c r="EH282" s="5"/>
      <c r="EI282" s="4"/>
      <c r="EJ282" s="6"/>
      <c r="EK282" s="4"/>
      <c r="EL282" s="6"/>
      <c r="EM282" s="5"/>
      <c r="EN282" s="5"/>
      <c r="EO282" s="4"/>
      <c r="EP282" s="6"/>
      <c r="EQ282" s="4"/>
      <c r="ER282" s="6"/>
      <c r="ES282" s="5"/>
      <c r="ET282" s="5"/>
      <c r="EU282" s="4"/>
      <c r="EV282" s="6"/>
      <c r="EW282" s="4"/>
      <c r="EX282" s="6"/>
      <c r="EY282" s="5"/>
      <c r="EZ282" s="5"/>
      <c r="FA282" s="4"/>
      <c r="FB282" s="6"/>
      <c r="FC282" s="4"/>
      <c r="FD282" s="6"/>
      <c r="FE282" s="5"/>
      <c r="FF282" s="5"/>
      <c r="FG282" s="4"/>
      <c r="FH282" s="6"/>
      <c r="FI282" s="4"/>
      <c r="FJ282" s="6"/>
      <c r="FK282" s="5"/>
      <c r="FL282" s="5"/>
      <c r="FM282" s="4"/>
      <c r="FN282" s="6"/>
      <c r="FO282" s="4"/>
      <c r="FP282" s="6"/>
      <c r="FQ282" s="5"/>
      <c r="FR282" s="5"/>
      <c r="FS282" s="4"/>
      <c r="FT282" s="6"/>
      <c r="FU282" s="4"/>
      <c r="FV282" s="6"/>
      <c r="FW282" s="5"/>
      <c r="FX282" s="5"/>
      <c r="FY282" s="4"/>
      <c r="FZ282" s="6"/>
      <c r="GA282" s="4"/>
      <c r="GB282" s="6"/>
      <c r="GC282" s="5"/>
      <c r="GD282" s="5"/>
      <c r="GE282" s="4"/>
      <c r="GF282" s="6"/>
      <c r="GG282" s="4"/>
      <c r="GH282" s="6"/>
      <c r="GI282" s="5"/>
      <c r="GJ282" s="5"/>
      <c r="GK282" s="4"/>
      <c r="GL282" s="6"/>
      <c r="GM282" s="4"/>
      <c r="GN282" s="6"/>
      <c r="GO282" s="5"/>
      <c r="GP282" s="5"/>
      <c r="GQ282" s="4"/>
      <c r="GR282" s="6"/>
      <c r="GS282" s="4"/>
      <c r="GT282" s="6"/>
      <c r="GU282" s="5"/>
      <c r="GV282" s="5"/>
      <c r="GW282" s="4">
        <v>2</v>
      </c>
      <c r="GX282" s="6"/>
      <c r="GY282" s="4"/>
      <c r="GZ282" s="6"/>
      <c r="HA282" s="5"/>
      <c r="HB282" s="5"/>
      <c r="HC282" s="4"/>
      <c r="HD282" s="6"/>
      <c r="HE282" s="4"/>
      <c r="HF282" s="6"/>
      <c r="HG282" s="5"/>
      <c r="HH282" s="5"/>
      <c r="HI282" s="4"/>
      <c r="HJ282" s="6"/>
      <c r="HK282" s="4"/>
      <c r="HL282" s="6"/>
      <c r="HM282" s="5"/>
      <c r="HN282" s="5"/>
      <c r="HO282" s="4"/>
      <c r="HP282" s="6"/>
      <c r="HQ282" s="4"/>
      <c r="HR282" s="6"/>
      <c r="HS282" s="5"/>
      <c r="HT282" s="5"/>
      <c r="HU282" s="4"/>
      <c r="HV282" s="6"/>
      <c r="HW282" s="4"/>
      <c r="HX282" s="6"/>
      <c r="HY282" s="5"/>
      <c r="HZ282" s="5"/>
      <c r="IA282" s="4"/>
      <c r="IB282" s="6"/>
      <c r="IC282" s="4"/>
      <c r="ID282" s="6"/>
      <c r="IE282" s="5"/>
      <c r="IF282" s="5"/>
      <c r="IG282" s="4"/>
      <c r="IH282" s="6"/>
      <c r="II282" s="4"/>
      <c r="IJ282" s="6"/>
      <c r="IK282" s="5"/>
      <c r="IL282" s="5"/>
      <c r="IM282" s="4"/>
      <c r="IN282" s="6"/>
      <c r="IO282" s="4"/>
      <c r="IP282" s="6"/>
      <c r="IQ282" s="5"/>
      <c r="IR282" s="5"/>
      <c r="IS282" s="4"/>
      <c r="IT282" s="6"/>
      <c r="IU282" s="4"/>
      <c r="IV282" s="6"/>
      <c r="IW282" s="5"/>
      <c r="IX282" s="5"/>
      <c r="IY282" s="4"/>
      <c r="IZ282" s="6"/>
      <c r="JA282" s="4"/>
      <c r="JB282" s="6"/>
      <c r="JC282" s="5"/>
      <c r="JD282" s="5"/>
      <c r="JE282" s="4"/>
      <c r="JF282" s="6"/>
      <c r="JG282" s="4"/>
      <c r="JH282" s="6"/>
      <c r="JI282" s="5"/>
      <c r="JJ282" s="5"/>
      <c r="JK282" s="4"/>
      <c r="JL282" s="6"/>
      <c r="JM282" s="4"/>
      <c r="JN282" s="6"/>
      <c r="JO282" s="5"/>
      <c r="JP282" s="5"/>
      <c r="JQ282" s="4"/>
      <c r="JR282" s="6"/>
      <c r="JS282" s="4"/>
      <c r="JT282" s="6"/>
      <c r="JU282" s="5"/>
      <c r="JV282" s="5"/>
      <c r="JW282" s="4"/>
      <c r="JX282" s="6"/>
      <c r="JY282" s="4"/>
      <c r="JZ282" s="6"/>
      <c r="KA282" s="5"/>
      <c r="KB282" s="5"/>
      <c r="KC282" s="4"/>
      <c r="KD282" s="6"/>
      <c r="KE282" s="4"/>
      <c r="KF282" s="6"/>
      <c r="KG282" s="5"/>
      <c r="KH282" s="5"/>
      <c r="KI282" s="4"/>
      <c r="KJ282" s="6"/>
      <c r="KK282" s="4"/>
      <c r="KL282" s="6"/>
      <c r="KM282" s="5"/>
      <c r="KN282" s="5"/>
    </row>
    <row r="283">
      <c r="A283" s="3" t="s">
        <v>85</v>
      </c>
      <c r="B283" s="3" t="s">
        <v>86</v>
      </c>
      <c r="C283" s="3" t="s">
        <v>449</v>
      </c>
      <c r="D283" s="3" t="s">
        <v>450</v>
      </c>
      <c r="E283" s="3" t="s">
        <v>169</v>
      </c>
      <c r="F283" s="3" t="s">
        <v>170</v>
      </c>
      <c r="G283" s="3" t="s">
        <v>171</v>
      </c>
      <c r="H283" s="3" t="s">
        <v>98</v>
      </c>
      <c r="I283" s="3" t="s">
        <v>1327</v>
      </c>
      <c r="J283" s="3" t="s">
        <v>1319</v>
      </c>
      <c r="K283" s="4">
        <v>550</v>
      </c>
      <c r="L283" s="4">
        <f>=ROUNDDOWN(39.0070921985816,0)</f>
      </c>
      <c r="M283" s="4"/>
      <c r="N283" s="5">
        <v>1</v>
      </c>
      <c r="O283" s="4"/>
      <c r="P283" s="4">
        <f>=ROUNDDOWN({0},0)</f>
      </c>
      <c r="Q283" s="4"/>
      <c r="R283" s="5"/>
      <c r="S283" s="4">
        <v>11</v>
      </c>
      <c r="T283" s="6">
        <v>569.9</v>
      </c>
      <c r="U283" s="4"/>
      <c r="V283" s="6"/>
      <c r="W283" s="5"/>
      <c r="X283" s="5"/>
      <c r="Y283" s="4">
        <v>5</v>
      </c>
      <c r="Z283" s="6">
        <v>251.56</v>
      </c>
      <c r="AA283" s="4"/>
      <c r="AB283" s="6"/>
      <c r="AC283" s="5"/>
      <c r="AD283" s="5"/>
      <c r="AE283" s="4">
        <v>1</v>
      </c>
      <c r="AF283" s="6">
        <v>40.91</v>
      </c>
      <c r="AG283" s="4"/>
      <c r="AH283" s="6"/>
      <c r="AI283" s="5"/>
      <c r="AJ283" s="5"/>
      <c r="AK283" s="4">
        <v>1</v>
      </c>
      <c r="AL283" s="6">
        <v>57.95</v>
      </c>
      <c r="AM283" s="4"/>
      <c r="AN283" s="6"/>
      <c r="AO283" s="5"/>
      <c r="AP283" s="5"/>
      <c r="AQ283" s="4">
        <v>2</v>
      </c>
      <c r="AR283" s="6">
        <v>110.88</v>
      </c>
      <c r="AS283" s="4"/>
      <c r="AT283" s="6"/>
      <c r="AU283" s="5"/>
      <c r="AV283" s="5"/>
      <c r="AW283" s="4">
        <v>1</v>
      </c>
      <c r="AX283" s="6">
        <v>58.21</v>
      </c>
      <c r="AY283" s="4"/>
      <c r="AZ283" s="6"/>
      <c r="BA283" s="5"/>
      <c r="BB283" s="5"/>
      <c r="BC283" s="4"/>
      <c r="BD283" s="6"/>
      <c r="BE283" s="4"/>
      <c r="BF283" s="6"/>
      <c r="BG283" s="5"/>
      <c r="BH283" s="5"/>
      <c r="BI283" s="4"/>
      <c r="BJ283" s="6"/>
      <c r="BK283" s="4"/>
      <c r="BL283" s="6"/>
      <c r="BM283" s="5"/>
      <c r="BN283" s="5"/>
      <c r="BO283" s="4">
        <v>1</v>
      </c>
      <c r="BP283" s="6">
        <v>50.39</v>
      </c>
      <c r="BQ283" s="4"/>
      <c r="BR283" s="6"/>
      <c r="BS283" s="5"/>
      <c r="BT283" s="5"/>
      <c r="BU283" s="4"/>
      <c r="BV283" s="6"/>
      <c r="BW283" s="4"/>
      <c r="BX283" s="6"/>
      <c r="BY283" s="5"/>
      <c r="BZ283" s="5"/>
      <c r="CA283" s="4"/>
      <c r="CB283" s="6"/>
      <c r="CC283" s="4"/>
      <c r="CD283" s="6"/>
      <c r="CE283" s="5"/>
      <c r="CF283" s="5"/>
      <c r="CG283" s="4"/>
      <c r="CH283" s="6"/>
      <c r="CI283" s="4"/>
      <c r="CJ283" s="6"/>
      <c r="CK283" s="5"/>
      <c r="CL283" s="5"/>
      <c r="CM283" s="4"/>
      <c r="CN283" s="6"/>
      <c r="CO283" s="4"/>
      <c r="CP283" s="6"/>
      <c r="CQ283" s="5"/>
      <c r="CR283" s="5"/>
      <c r="CS283" s="4"/>
      <c r="CT283" s="6"/>
      <c r="CU283" s="4"/>
      <c r="CV283" s="6"/>
      <c r="CW283" s="5"/>
      <c r="CX283" s="5"/>
      <c r="CY283" s="4"/>
      <c r="CZ283" s="6"/>
      <c r="DA283" s="4"/>
      <c r="DB283" s="6"/>
      <c r="DC283" s="5"/>
      <c r="DD283" s="5"/>
      <c r="DE283" s="4"/>
      <c r="DF283" s="6"/>
      <c r="DG283" s="4"/>
      <c r="DH283" s="6"/>
      <c r="DI283" s="5"/>
      <c r="DJ283" s="5"/>
      <c r="DK283" s="4"/>
      <c r="DL283" s="6"/>
      <c r="DM283" s="4"/>
      <c r="DN283" s="6"/>
      <c r="DO283" s="5"/>
      <c r="DP283" s="5"/>
      <c r="DQ283" s="4"/>
      <c r="DR283" s="6"/>
      <c r="DS283" s="4"/>
      <c r="DT283" s="6"/>
      <c r="DU283" s="5"/>
      <c r="DV283" s="5"/>
      <c r="DW283" s="4"/>
      <c r="DX283" s="6"/>
      <c r="DY283" s="4"/>
      <c r="DZ283" s="6"/>
      <c r="EA283" s="5"/>
      <c r="EB283" s="5"/>
      <c r="EC283" s="4"/>
      <c r="ED283" s="6"/>
      <c r="EE283" s="4"/>
      <c r="EF283" s="6"/>
      <c r="EG283" s="5"/>
      <c r="EH283" s="5"/>
      <c r="EI283" s="4"/>
      <c r="EJ283" s="6"/>
      <c r="EK283" s="4"/>
      <c r="EL283" s="6"/>
      <c r="EM283" s="5"/>
      <c r="EN283" s="5"/>
      <c r="EO283" s="4"/>
      <c r="EP283" s="6"/>
      <c r="EQ283" s="4"/>
      <c r="ER283" s="6"/>
      <c r="ES283" s="5"/>
      <c r="ET283" s="5"/>
      <c r="EU283" s="4"/>
      <c r="EV283" s="6"/>
      <c r="EW283" s="4"/>
      <c r="EX283" s="6"/>
      <c r="EY283" s="5"/>
      <c r="EZ283" s="5"/>
      <c r="FA283" s="4"/>
      <c r="FB283" s="6"/>
      <c r="FC283" s="4"/>
      <c r="FD283" s="6"/>
      <c r="FE283" s="5"/>
      <c r="FF283" s="5"/>
      <c r="FG283" s="4"/>
      <c r="FH283" s="6"/>
      <c r="FI283" s="4"/>
      <c r="FJ283" s="6"/>
      <c r="FK283" s="5"/>
      <c r="FL283" s="5"/>
      <c r="FM283" s="4"/>
      <c r="FN283" s="6"/>
      <c r="FO283" s="4"/>
      <c r="FP283" s="6"/>
      <c r="FQ283" s="5"/>
      <c r="FR283" s="5"/>
      <c r="FS283" s="4"/>
      <c r="FT283" s="6"/>
      <c r="FU283" s="4"/>
      <c r="FV283" s="6"/>
      <c r="FW283" s="5"/>
      <c r="FX283" s="5"/>
      <c r="FY283" s="4"/>
      <c r="FZ283" s="6"/>
      <c r="GA283" s="4"/>
      <c r="GB283" s="6"/>
      <c r="GC283" s="5"/>
      <c r="GD283" s="5"/>
      <c r="GE283" s="4"/>
      <c r="GF283" s="6"/>
      <c r="GG283" s="4"/>
      <c r="GH283" s="6"/>
      <c r="GI283" s="5"/>
      <c r="GJ283" s="5"/>
      <c r="GK283" s="4"/>
      <c r="GL283" s="6"/>
      <c r="GM283" s="4"/>
      <c r="GN283" s="6"/>
      <c r="GO283" s="5"/>
      <c r="GP283" s="5"/>
      <c r="GQ283" s="4"/>
      <c r="GR283" s="6"/>
      <c r="GS283" s="4"/>
      <c r="GT283" s="6"/>
      <c r="GU283" s="5"/>
      <c r="GV283" s="5"/>
      <c r="GW283" s="4"/>
      <c r="GX283" s="6"/>
      <c r="GY283" s="4"/>
      <c r="GZ283" s="6"/>
      <c r="HA283" s="5"/>
      <c r="HB283" s="5"/>
      <c r="HC283" s="4"/>
      <c r="HD283" s="6"/>
      <c r="HE283" s="4"/>
      <c r="HF283" s="6"/>
      <c r="HG283" s="5"/>
      <c r="HH283" s="5"/>
      <c r="HI283" s="4"/>
      <c r="HJ283" s="6"/>
      <c r="HK283" s="4"/>
      <c r="HL283" s="6"/>
      <c r="HM283" s="5"/>
      <c r="HN283" s="5"/>
      <c r="HO283" s="4"/>
      <c r="HP283" s="6"/>
      <c r="HQ283" s="4"/>
      <c r="HR283" s="6"/>
      <c r="HS283" s="5"/>
      <c r="HT283" s="5"/>
      <c r="HU283" s="4"/>
      <c r="HV283" s="6"/>
      <c r="HW283" s="4"/>
      <c r="HX283" s="6"/>
      <c r="HY283" s="5"/>
      <c r="HZ283" s="5"/>
      <c r="IA283" s="4"/>
      <c r="IB283" s="6"/>
      <c r="IC283" s="4"/>
      <c r="ID283" s="6"/>
      <c r="IE283" s="5"/>
      <c r="IF283" s="5"/>
      <c r="IG283" s="4"/>
      <c r="IH283" s="6"/>
      <c r="II283" s="4"/>
      <c r="IJ283" s="6"/>
      <c r="IK283" s="5"/>
      <c r="IL283" s="5"/>
      <c r="IM283" s="4"/>
      <c r="IN283" s="6"/>
      <c r="IO283" s="4"/>
      <c r="IP283" s="6"/>
      <c r="IQ283" s="5"/>
      <c r="IR283" s="5"/>
      <c r="IS283" s="4"/>
      <c r="IT283" s="6"/>
      <c r="IU283" s="4"/>
      <c r="IV283" s="6"/>
      <c r="IW283" s="5"/>
      <c r="IX283" s="5"/>
      <c r="IY283" s="4"/>
      <c r="IZ283" s="6"/>
      <c r="JA283" s="4"/>
      <c r="JB283" s="6"/>
      <c r="JC283" s="5"/>
      <c r="JD283" s="5"/>
      <c r="JE283" s="4"/>
      <c r="JF283" s="6"/>
      <c r="JG283" s="4"/>
      <c r="JH283" s="6"/>
      <c r="JI283" s="5"/>
      <c r="JJ283" s="5"/>
      <c r="JK283" s="4"/>
      <c r="JL283" s="6"/>
      <c r="JM283" s="4"/>
      <c r="JN283" s="6"/>
      <c r="JO283" s="5"/>
      <c r="JP283" s="5"/>
      <c r="JQ283" s="4"/>
      <c r="JR283" s="6"/>
      <c r="JS283" s="4"/>
      <c r="JT283" s="6"/>
      <c r="JU283" s="5"/>
      <c r="JV283" s="5"/>
      <c r="JW283" s="4"/>
      <c r="JX283" s="6"/>
      <c r="JY283" s="4"/>
      <c r="JZ283" s="6"/>
      <c r="KA283" s="5"/>
      <c r="KB283" s="5"/>
      <c r="KC283" s="4"/>
      <c r="KD283" s="6"/>
      <c r="KE283" s="4"/>
      <c r="KF283" s="6"/>
      <c r="KG283" s="5"/>
      <c r="KH283" s="5"/>
      <c r="KI283" s="4"/>
      <c r="KJ283" s="6"/>
      <c r="KK283" s="4"/>
      <c r="KL283" s="6"/>
      <c r="KM283" s="5"/>
      <c r="KN283" s="5"/>
    </row>
    <row r="284">
      <c r="A284" s="3" t="s">
        <v>85</v>
      </c>
      <c r="B284" s="3" t="s">
        <v>86</v>
      </c>
      <c r="C284" s="3" t="s">
        <v>449</v>
      </c>
      <c r="D284" s="3" t="s">
        <v>450</v>
      </c>
      <c r="E284" s="3" t="s">
        <v>476</v>
      </c>
      <c r="F284" s="3" t="s">
        <v>477</v>
      </c>
      <c r="G284" s="3" t="s">
        <v>478</v>
      </c>
      <c r="H284" s="3" t="s">
        <v>129</v>
      </c>
      <c r="I284" s="3" t="s">
        <v>1383</v>
      </c>
      <c r="J284" s="3" t="s">
        <v>1319</v>
      </c>
      <c r="K284" s="4">
        <v>703</v>
      </c>
      <c r="L284" s="4">
        <f>=ROUNDDOWN(34.6305418719212,0)</f>
      </c>
      <c r="M284" s="4"/>
      <c r="N284" s="5">
        <v>1</v>
      </c>
      <c r="O284" s="4"/>
      <c r="P284" s="4">
        <f>=ROUNDDOWN({0},0)</f>
      </c>
      <c r="Q284" s="4"/>
      <c r="R284" s="5"/>
      <c r="S284" s="4">
        <v>8</v>
      </c>
      <c r="T284" s="6">
        <v>480.08</v>
      </c>
      <c r="U284" s="4"/>
      <c r="V284" s="6"/>
      <c r="W284" s="5"/>
      <c r="X284" s="5"/>
      <c r="Y284" s="4">
        <v>1</v>
      </c>
      <c r="Z284" s="6">
        <v>59.68</v>
      </c>
      <c r="AA284" s="4"/>
      <c r="AB284" s="6"/>
      <c r="AC284" s="5"/>
      <c r="AD284" s="5"/>
      <c r="AE284" s="4">
        <v>1</v>
      </c>
      <c r="AF284" s="6">
        <v>59.52</v>
      </c>
      <c r="AG284" s="4"/>
      <c r="AH284" s="6"/>
      <c r="AI284" s="5"/>
      <c r="AJ284" s="5"/>
      <c r="AK284" s="4"/>
      <c r="AL284" s="6"/>
      <c r="AM284" s="4"/>
      <c r="AN284" s="6"/>
      <c r="AO284" s="5"/>
      <c r="AP284" s="5"/>
      <c r="AQ284" s="4">
        <v>3</v>
      </c>
      <c r="AR284" s="6">
        <v>181.97</v>
      </c>
      <c r="AS284" s="4"/>
      <c r="AT284" s="6"/>
      <c r="AU284" s="5"/>
      <c r="AV284" s="5"/>
      <c r="AW284" s="4">
        <v>3</v>
      </c>
      <c r="AX284" s="6">
        <v>178.91</v>
      </c>
      <c r="AY284" s="4"/>
      <c r="AZ284" s="6"/>
      <c r="BA284" s="5"/>
      <c r="BB284" s="5"/>
      <c r="BC284" s="4"/>
      <c r="BD284" s="6"/>
      <c r="BE284" s="4"/>
      <c r="BF284" s="6"/>
      <c r="BG284" s="5"/>
      <c r="BH284" s="5"/>
      <c r="BI284" s="4"/>
      <c r="BJ284" s="6"/>
      <c r="BK284" s="4"/>
      <c r="BL284" s="6"/>
      <c r="BM284" s="5"/>
      <c r="BN284" s="5"/>
      <c r="BO284" s="4"/>
      <c r="BP284" s="6"/>
      <c r="BQ284" s="4"/>
      <c r="BR284" s="6"/>
      <c r="BS284" s="5"/>
      <c r="BT284" s="5"/>
      <c r="BU284" s="4"/>
      <c r="BV284" s="6"/>
      <c r="BW284" s="4"/>
      <c r="BX284" s="6"/>
      <c r="BY284" s="5"/>
      <c r="BZ284" s="5"/>
      <c r="CA284" s="4"/>
      <c r="CB284" s="6"/>
      <c r="CC284" s="4"/>
      <c r="CD284" s="6"/>
      <c r="CE284" s="5"/>
      <c r="CF284" s="5"/>
      <c r="CG284" s="4"/>
      <c r="CH284" s="6"/>
      <c r="CI284" s="4"/>
      <c r="CJ284" s="6"/>
      <c r="CK284" s="5"/>
      <c r="CL284" s="5"/>
      <c r="CM284" s="4"/>
      <c r="CN284" s="6"/>
      <c r="CO284" s="4"/>
      <c r="CP284" s="6"/>
      <c r="CQ284" s="5"/>
      <c r="CR284" s="5"/>
      <c r="CS284" s="4"/>
      <c r="CT284" s="6"/>
      <c r="CU284" s="4"/>
      <c r="CV284" s="6"/>
      <c r="CW284" s="5"/>
      <c r="CX284" s="5"/>
      <c r="CY284" s="4"/>
      <c r="CZ284" s="6"/>
      <c r="DA284" s="4"/>
      <c r="DB284" s="6"/>
      <c r="DC284" s="5"/>
      <c r="DD284" s="5"/>
      <c r="DE284" s="4"/>
      <c r="DF284" s="6"/>
      <c r="DG284" s="4"/>
      <c r="DH284" s="6"/>
      <c r="DI284" s="5"/>
      <c r="DJ284" s="5"/>
      <c r="DK284" s="4"/>
      <c r="DL284" s="6"/>
      <c r="DM284" s="4"/>
      <c r="DN284" s="6"/>
      <c r="DO284" s="5"/>
      <c r="DP284" s="5"/>
      <c r="DQ284" s="4"/>
      <c r="DR284" s="6"/>
      <c r="DS284" s="4"/>
      <c r="DT284" s="6"/>
      <c r="DU284" s="5"/>
      <c r="DV284" s="5"/>
      <c r="DW284" s="4"/>
      <c r="DX284" s="6"/>
      <c r="DY284" s="4"/>
      <c r="DZ284" s="6"/>
      <c r="EA284" s="5"/>
      <c r="EB284" s="5"/>
      <c r="EC284" s="4"/>
      <c r="ED284" s="6"/>
      <c r="EE284" s="4"/>
      <c r="EF284" s="6"/>
      <c r="EG284" s="5"/>
      <c r="EH284" s="5"/>
      <c r="EI284" s="4"/>
      <c r="EJ284" s="6"/>
      <c r="EK284" s="4"/>
      <c r="EL284" s="6"/>
      <c r="EM284" s="5"/>
      <c r="EN284" s="5"/>
      <c r="EO284" s="4"/>
      <c r="EP284" s="6"/>
      <c r="EQ284" s="4"/>
      <c r="ER284" s="6"/>
      <c r="ES284" s="5"/>
      <c r="ET284" s="5"/>
      <c r="EU284" s="4"/>
      <c r="EV284" s="6"/>
      <c r="EW284" s="4"/>
      <c r="EX284" s="6"/>
      <c r="EY284" s="5"/>
      <c r="EZ284" s="5"/>
      <c r="FA284" s="4"/>
      <c r="FB284" s="6"/>
      <c r="FC284" s="4"/>
      <c r="FD284" s="6"/>
      <c r="FE284" s="5"/>
      <c r="FF284" s="5"/>
      <c r="FG284" s="4"/>
      <c r="FH284" s="6"/>
      <c r="FI284" s="4"/>
      <c r="FJ284" s="6"/>
      <c r="FK284" s="5"/>
      <c r="FL284" s="5"/>
      <c r="FM284" s="4"/>
      <c r="FN284" s="6"/>
      <c r="FO284" s="4"/>
      <c r="FP284" s="6"/>
      <c r="FQ284" s="5"/>
      <c r="FR284" s="5"/>
      <c r="FS284" s="4"/>
      <c r="FT284" s="6"/>
      <c r="FU284" s="4"/>
      <c r="FV284" s="6"/>
      <c r="FW284" s="5"/>
      <c r="FX284" s="5"/>
      <c r="FY284" s="4"/>
      <c r="FZ284" s="6"/>
      <c r="GA284" s="4"/>
      <c r="GB284" s="6"/>
      <c r="GC284" s="5"/>
      <c r="GD284" s="5"/>
      <c r="GE284" s="4"/>
      <c r="GF284" s="6"/>
      <c r="GG284" s="4"/>
      <c r="GH284" s="6"/>
      <c r="GI284" s="5"/>
      <c r="GJ284" s="5"/>
      <c r="GK284" s="4"/>
      <c r="GL284" s="6"/>
      <c r="GM284" s="4"/>
      <c r="GN284" s="6"/>
      <c r="GO284" s="5"/>
      <c r="GP284" s="5"/>
      <c r="GQ284" s="4"/>
      <c r="GR284" s="6"/>
      <c r="GS284" s="4"/>
      <c r="GT284" s="6"/>
      <c r="GU284" s="5"/>
      <c r="GV284" s="5"/>
      <c r="GW284" s="4"/>
      <c r="GX284" s="6"/>
      <c r="GY284" s="4"/>
      <c r="GZ284" s="6"/>
      <c r="HA284" s="5"/>
      <c r="HB284" s="5"/>
      <c r="HC284" s="4"/>
      <c r="HD284" s="6"/>
      <c r="HE284" s="4"/>
      <c r="HF284" s="6"/>
      <c r="HG284" s="5"/>
      <c r="HH284" s="5"/>
      <c r="HI284" s="4"/>
      <c r="HJ284" s="6"/>
      <c r="HK284" s="4"/>
      <c r="HL284" s="6"/>
      <c r="HM284" s="5"/>
      <c r="HN284" s="5"/>
      <c r="HO284" s="4"/>
      <c r="HP284" s="6"/>
      <c r="HQ284" s="4"/>
      <c r="HR284" s="6"/>
      <c r="HS284" s="5"/>
      <c r="HT284" s="5"/>
      <c r="HU284" s="4"/>
      <c r="HV284" s="6"/>
      <c r="HW284" s="4"/>
      <c r="HX284" s="6"/>
      <c r="HY284" s="5"/>
      <c r="HZ284" s="5"/>
      <c r="IA284" s="4"/>
      <c r="IB284" s="6"/>
      <c r="IC284" s="4"/>
      <c r="ID284" s="6"/>
      <c r="IE284" s="5"/>
      <c r="IF284" s="5"/>
      <c r="IG284" s="4"/>
      <c r="IH284" s="6"/>
      <c r="II284" s="4"/>
      <c r="IJ284" s="6"/>
      <c r="IK284" s="5"/>
      <c r="IL284" s="5"/>
      <c r="IM284" s="4"/>
      <c r="IN284" s="6"/>
      <c r="IO284" s="4"/>
      <c r="IP284" s="6"/>
      <c r="IQ284" s="5"/>
      <c r="IR284" s="5"/>
      <c r="IS284" s="4"/>
      <c r="IT284" s="6"/>
      <c r="IU284" s="4"/>
      <c r="IV284" s="6"/>
      <c r="IW284" s="5"/>
      <c r="IX284" s="5"/>
      <c r="IY284" s="4"/>
      <c r="IZ284" s="6"/>
      <c r="JA284" s="4"/>
      <c r="JB284" s="6"/>
      <c r="JC284" s="5"/>
      <c r="JD284" s="5"/>
      <c r="JE284" s="4"/>
      <c r="JF284" s="6"/>
      <c r="JG284" s="4"/>
      <c r="JH284" s="6"/>
      <c r="JI284" s="5"/>
      <c r="JJ284" s="5"/>
      <c r="JK284" s="4"/>
      <c r="JL284" s="6"/>
      <c r="JM284" s="4"/>
      <c r="JN284" s="6"/>
      <c r="JO284" s="5"/>
      <c r="JP284" s="5"/>
      <c r="JQ284" s="4"/>
      <c r="JR284" s="6"/>
      <c r="JS284" s="4"/>
      <c r="JT284" s="6"/>
      <c r="JU284" s="5"/>
      <c r="JV284" s="5"/>
      <c r="JW284" s="4"/>
      <c r="JX284" s="6"/>
      <c r="JY284" s="4"/>
      <c r="JZ284" s="6"/>
      <c r="KA284" s="5"/>
      <c r="KB284" s="5"/>
      <c r="KC284" s="4"/>
      <c r="KD284" s="6"/>
      <c r="KE284" s="4"/>
      <c r="KF284" s="6"/>
      <c r="KG284" s="5"/>
      <c r="KH284" s="5"/>
      <c r="KI284" s="4"/>
      <c r="KJ284" s="6"/>
      <c r="KK284" s="4"/>
      <c r="KL284" s="6"/>
      <c r="KM284" s="5"/>
      <c r="KN284" s="5"/>
    </row>
    <row r="285">
      <c r="A285" s="3" t="s">
        <v>85</v>
      </c>
      <c r="B285" s="3" t="s">
        <v>86</v>
      </c>
      <c r="C285" s="3" t="s">
        <v>449</v>
      </c>
      <c r="D285" s="3" t="s">
        <v>450</v>
      </c>
      <c r="E285" s="3" t="s">
        <v>303</v>
      </c>
      <c r="F285" s="3" t="s">
        <v>218</v>
      </c>
      <c r="G285" s="3" t="s">
        <v>304</v>
      </c>
      <c r="H285" s="3" t="s">
        <v>129</v>
      </c>
      <c r="I285" s="3" t="s">
        <v>1323</v>
      </c>
      <c r="J285" s="3" t="s">
        <v>1337</v>
      </c>
      <c r="K285" s="4">
        <v>1155</v>
      </c>
      <c r="L285" s="4">
        <f>=ROUNDDOWN(52.5,0)</f>
      </c>
      <c r="M285" s="4"/>
      <c r="N285" s="5">
        <v>1</v>
      </c>
      <c r="O285" s="4"/>
      <c r="P285" s="4">
        <f>=ROUNDDOWN({0},0)</f>
      </c>
      <c r="Q285" s="4"/>
      <c r="R285" s="5"/>
      <c r="S285" s="4">
        <v>7</v>
      </c>
      <c r="T285" s="6">
        <v>397.67</v>
      </c>
      <c r="U285" s="4"/>
      <c r="V285" s="6"/>
      <c r="W285" s="5"/>
      <c r="X285" s="5"/>
      <c r="Y285" s="4"/>
      <c r="Z285" s="6"/>
      <c r="AA285" s="4"/>
      <c r="AB285" s="6"/>
      <c r="AC285" s="5"/>
      <c r="AD285" s="5"/>
      <c r="AE285" s="4"/>
      <c r="AF285" s="6"/>
      <c r="AG285" s="4"/>
      <c r="AH285" s="6"/>
      <c r="AI285" s="5"/>
      <c r="AJ285" s="5"/>
      <c r="AK285" s="4"/>
      <c r="AL285" s="6"/>
      <c r="AM285" s="4"/>
      <c r="AN285" s="6"/>
      <c r="AO285" s="5"/>
      <c r="AP285" s="5"/>
      <c r="AQ285" s="4"/>
      <c r="AR285" s="6"/>
      <c r="AS285" s="4"/>
      <c r="AT285" s="6"/>
      <c r="AU285" s="5"/>
      <c r="AV285" s="5"/>
      <c r="AW285" s="4"/>
      <c r="AX285" s="6"/>
      <c r="AY285" s="4"/>
      <c r="AZ285" s="6"/>
      <c r="BA285" s="5"/>
      <c r="BB285" s="5"/>
      <c r="BC285" s="4"/>
      <c r="BD285" s="6"/>
      <c r="BE285" s="4"/>
      <c r="BF285" s="6"/>
      <c r="BG285" s="5"/>
      <c r="BH285" s="5"/>
      <c r="BI285" s="4"/>
      <c r="BJ285" s="6"/>
      <c r="BK285" s="4"/>
      <c r="BL285" s="6"/>
      <c r="BM285" s="5"/>
      <c r="BN285" s="5"/>
      <c r="BO285" s="4"/>
      <c r="BP285" s="6"/>
      <c r="BQ285" s="4"/>
      <c r="BR285" s="6"/>
      <c r="BS285" s="5"/>
      <c r="BT285" s="5"/>
      <c r="BU285" s="4"/>
      <c r="BV285" s="6"/>
      <c r="BW285" s="4"/>
      <c r="BX285" s="6"/>
      <c r="BY285" s="5"/>
      <c r="BZ285" s="5"/>
      <c r="CA285" s="4"/>
      <c r="CB285" s="6"/>
      <c r="CC285" s="4"/>
      <c r="CD285" s="6"/>
      <c r="CE285" s="5"/>
      <c r="CF285" s="5"/>
      <c r="CG285" s="4">
        <v>6</v>
      </c>
      <c r="CH285" s="6">
        <v>331.14</v>
      </c>
      <c r="CI285" s="4"/>
      <c r="CJ285" s="6"/>
      <c r="CK285" s="5"/>
      <c r="CL285" s="5"/>
      <c r="CM285" s="4"/>
      <c r="CN285" s="6"/>
      <c r="CO285" s="4"/>
      <c r="CP285" s="6"/>
      <c r="CQ285" s="5"/>
      <c r="CR285" s="5"/>
      <c r="CS285" s="4"/>
      <c r="CT285" s="6"/>
      <c r="CU285" s="4"/>
      <c r="CV285" s="6"/>
      <c r="CW285" s="5"/>
      <c r="CX285" s="5"/>
      <c r="CY285" s="4"/>
      <c r="CZ285" s="6"/>
      <c r="DA285" s="4"/>
      <c r="DB285" s="6"/>
      <c r="DC285" s="5"/>
      <c r="DD285" s="5"/>
      <c r="DE285" s="4"/>
      <c r="DF285" s="6"/>
      <c r="DG285" s="4"/>
      <c r="DH285" s="6"/>
      <c r="DI285" s="5"/>
      <c r="DJ285" s="5"/>
      <c r="DK285" s="4"/>
      <c r="DL285" s="6"/>
      <c r="DM285" s="4"/>
      <c r="DN285" s="6"/>
      <c r="DO285" s="5"/>
      <c r="DP285" s="5"/>
      <c r="DQ285" s="4"/>
      <c r="DR285" s="6"/>
      <c r="DS285" s="4"/>
      <c r="DT285" s="6"/>
      <c r="DU285" s="5"/>
      <c r="DV285" s="5"/>
      <c r="DW285" s="4"/>
      <c r="DX285" s="6"/>
      <c r="DY285" s="4"/>
      <c r="DZ285" s="6"/>
      <c r="EA285" s="5"/>
      <c r="EB285" s="5"/>
      <c r="EC285" s="4">
        <v>1</v>
      </c>
      <c r="ED285" s="6">
        <v>66.53</v>
      </c>
      <c r="EE285" s="4"/>
      <c r="EF285" s="6"/>
      <c r="EG285" s="5"/>
      <c r="EH285" s="5"/>
      <c r="EI285" s="4"/>
      <c r="EJ285" s="6"/>
      <c r="EK285" s="4"/>
      <c r="EL285" s="6"/>
      <c r="EM285" s="5"/>
      <c r="EN285" s="5"/>
      <c r="EO285" s="4"/>
      <c r="EP285" s="6"/>
      <c r="EQ285" s="4"/>
      <c r="ER285" s="6"/>
      <c r="ES285" s="5"/>
      <c r="ET285" s="5"/>
      <c r="EU285" s="4"/>
      <c r="EV285" s="6"/>
      <c r="EW285" s="4"/>
      <c r="EX285" s="6"/>
      <c r="EY285" s="5"/>
      <c r="EZ285" s="5"/>
      <c r="FA285" s="4"/>
      <c r="FB285" s="6"/>
      <c r="FC285" s="4"/>
      <c r="FD285" s="6"/>
      <c r="FE285" s="5"/>
      <c r="FF285" s="5"/>
      <c r="FG285" s="4"/>
      <c r="FH285" s="6"/>
      <c r="FI285" s="4"/>
      <c r="FJ285" s="6"/>
      <c r="FK285" s="5"/>
      <c r="FL285" s="5"/>
      <c r="FM285" s="4"/>
      <c r="FN285" s="6"/>
      <c r="FO285" s="4"/>
      <c r="FP285" s="6"/>
      <c r="FQ285" s="5"/>
      <c r="FR285" s="5"/>
      <c r="FS285" s="4"/>
      <c r="FT285" s="6"/>
      <c r="FU285" s="4"/>
      <c r="FV285" s="6"/>
      <c r="FW285" s="5"/>
      <c r="FX285" s="5"/>
      <c r="FY285" s="4"/>
      <c r="FZ285" s="6"/>
      <c r="GA285" s="4"/>
      <c r="GB285" s="6"/>
      <c r="GC285" s="5"/>
      <c r="GD285" s="5"/>
      <c r="GE285" s="4"/>
      <c r="GF285" s="6"/>
      <c r="GG285" s="4"/>
      <c r="GH285" s="6"/>
      <c r="GI285" s="5"/>
      <c r="GJ285" s="5"/>
      <c r="GK285" s="4"/>
      <c r="GL285" s="6"/>
      <c r="GM285" s="4"/>
      <c r="GN285" s="6"/>
      <c r="GO285" s="5"/>
      <c r="GP285" s="5"/>
      <c r="GQ285" s="4"/>
      <c r="GR285" s="6"/>
      <c r="GS285" s="4"/>
      <c r="GT285" s="6"/>
      <c r="GU285" s="5"/>
      <c r="GV285" s="5"/>
      <c r="GW285" s="4"/>
      <c r="GX285" s="6"/>
      <c r="GY285" s="4"/>
      <c r="GZ285" s="6"/>
      <c r="HA285" s="5"/>
      <c r="HB285" s="5"/>
      <c r="HC285" s="4"/>
      <c r="HD285" s="6"/>
      <c r="HE285" s="4"/>
      <c r="HF285" s="6"/>
      <c r="HG285" s="5"/>
      <c r="HH285" s="5"/>
      <c r="HI285" s="4"/>
      <c r="HJ285" s="6"/>
      <c r="HK285" s="4"/>
      <c r="HL285" s="6"/>
      <c r="HM285" s="5"/>
      <c r="HN285" s="5"/>
      <c r="HO285" s="4"/>
      <c r="HP285" s="6"/>
      <c r="HQ285" s="4"/>
      <c r="HR285" s="6"/>
      <c r="HS285" s="5"/>
      <c r="HT285" s="5"/>
      <c r="HU285" s="4"/>
      <c r="HV285" s="6"/>
      <c r="HW285" s="4"/>
      <c r="HX285" s="6"/>
      <c r="HY285" s="5"/>
      <c r="HZ285" s="5"/>
      <c r="IA285" s="4"/>
      <c r="IB285" s="6"/>
      <c r="IC285" s="4"/>
      <c r="ID285" s="6"/>
      <c r="IE285" s="5"/>
      <c r="IF285" s="5"/>
      <c r="IG285" s="4"/>
      <c r="IH285" s="6"/>
      <c r="II285" s="4"/>
      <c r="IJ285" s="6"/>
      <c r="IK285" s="5"/>
      <c r="IL285" s="5"/>
      <c r="IM285" s="4"/>
      <c r="IN285" s="6"/>
      <c r="IO285" s="4"/>
      <c r="IP285" s="6"/>
      <c r="IQ285" s="5"/>
      <c r="IR285" s="5"/>
      <c r="IS285" s="4"/>
      <c r="IT285" s="6"/>
      <c r="IU285" s="4"/>
      <c r="IV285" s="6"/>
      <c r="IW285" s="5"/>
      <c r="IX285" s="5"/>
      <c r="IY285" s="4"/>
      <c r="IZ285" s="6"/>
      <c r="JA285" s="4"/>
      <c r="JB285" s="6"/>
      <c r="JC285" s="5"/>
      <c r="JD285" s="5"/>
      <c r="JE285" s="4"/>
      <c r="JF285" s="6"/>
      <c r="JG285" s="4"/>
      <c r="JH285" s="6"/>
      <c r="JI285" s="5"/>
      <c r="JJ285" s="5"/>
      <c r="JK285" s="4"/>
      <c r="JL285" s="6"/>
      <c r="JM285" s="4"/>
      <c r="JN285" s="6"/>
      <c r="JO285" s="5"/>
      <c r="JP285" s="5"/>
      <c r="JQ285" s="4"/>
      <c r="JR285" s="6"/>
      <c r="JS285" s="4"/>
      <c r="JT285" s="6"/>
      <c r="JU285" s="5"/>
      <c r="JV285" s="5"/>
      <c r="JW285" s="4"/>
      <c r="JX285" s="6"/>
      <c r="JY285" s="4"/>
      <c r="JZ285" s="6"/>
      <c r="KA285" s="5"/>
      <c r="KB285" s="5"/>
      <c r="KC285" s="4"/>
      <c r="KD285" s="6"/>
      <c r="KE285" s="4"/>
      <c r="KF285" s="6"/>
      <c r="KG285" s="5"/>
      <c r="KH285" s="5"/>
      <c r="KI285" s="4"/>
      <c r="KJ285" s="6"/>
      <c r="KK285" s="4"/>
      <c r="KL285" s="6"/>
      <c r="KM285" s="5"/>
      <c r="KN285" s="5"/>
    </row>
    <row r="286">
      <c r="A286" s="3" t="s">
        <v>85</v>
      </c>
      <c r="B286" s="3" t="s">
        <v>86</v>
      </c>
      <c r="C286" s="3" t="s">
        <v>449</v>
      </c>
      <c r="D286" s="3" t="s">
        <v>479</v>
      </c>
      <c r="E286" s="3" t="s">
        <v>480</v>
      </c>
      <c r="F286" s="3" t="s">
        <v>481</v>
      </c>
      <c r="G286" s="3" t="s">
        <v>482</v>
      </c>
      <c r="H286" s="3" t="s">
        <v>129</v>
      </c>
      <c r="I286" s="3" t="s">
        <v>1384</v>
      </c>
      <c r="J286" s="3" t="s">
        <v>1309</v>
      </c>
      <c r="K286" s="4">
        <v>2280</v>
      </c>
      <c r="L286" s="4">
        <f>=ROUNDDOWN(24,0)</f>
      </c>
      <c r="M286" s="4">
        <v>1160</v>
      </c>
      <c r="N286" s="5">
        <v>1</v>
      </c>
      <c r="O286" s="4"/>
      <c r="P286" s="4">
        <f>=ROUNDDOWN({0},0)</f>
      </c>
      <c r="Q286" s="4"/>
      <c r="R286" s="5"/>
      <c r="S286" s="4">
        <v>121</v>
      </c>
      <c r="T286" s="6">
        <v>5418.95</v>
      </c>
      <c r="U286" s="4"/>
      <c r="V286" s="6"/>
      <c r="W286" s="5"/>
      <c r="X286" s="5"/>
      <c r="Y286" s="4">
        <v>10</v>
      </c>
      <c r="Z286" s="6">
        <v>468.86</v>
      </c>
      <c r="AA286" s="4"/>
      <c r="AB286" s="6"/>
      <c r="AC286" s="5"/>
      <c r="AD286" s="5"/>
      <c r="AE286" s="4">
        <v>34</v>
      </c>
      <c r="AF286" s="6">
        <v>1371.17</v>
      </c>
      <c r="AG286" s="4"/>
      <c r="AH286" s="6"/>
      <c r="AI286" s="5"/>
      <c r="AJ286" s="5"/>
      <c r="AK286" s="4">
        <v>4</v>
      </c>
      <c r="AL286" s="6">
        <v>185.44</v>
      </c>
      <c r="AM286" s="4"/>
      <c r="AN286" s="6"/>
      <c r="AO286" s="5"/>
      <c r="AP286" s="5"/>
      <c r="AQ286" s="4">
        <v>15</v>
      </c>
      <c r="AR286" s="6">
        <v>720</v>
      </c>
      <c r="AS286" s="4"/>
      <c r="AT286" s="6"/>
      <c r="AU286" s="5"/>
      <c r="AV286" s="5"/>
      <c r="AW286" s="4">
        <v>11</v>
      </c>
      <c r="AX286" s="6">
        <v>555.84</v>
      </c>
      <c r="AY286" s="4"/>
      <c r="AZ286" s="6"/>
      <c r="BA286" s="5"/>
      <c r="BB286" s="5"/>
      <c r="BC286" s="4">
        <v>1</v>
      </c>
      <c r="BD286" s="6">
        <v>89.99</v>
      </c>
      <c r="BE286" s="4"/>
      <c r="BF286" s="6"/>
      <c r="BG286" s="5"/>
      <c r="BH286" s="5"/>
      <c r="BI286" s="4">
        <v>5</v>
      </c>
      <c r="BJ286" s="6">
        <v>239.8</v>
      </c>
      <c r="BK286" s="4"/>
      <c r="BL286" s="6"/>
      <c r="BM286" s="5"/>
      <c r="BN286" s="5"/>
      <c r="BO286" s="4">
        <v>2</v>
      </c>
      <c r="BP286" s="6">
        <v>102.63</v>
      </c>
      <c r="BQ286" s="4"/>
      <c r="BR286" s="6"/>
      <c r="BS286" s="5"/>
      <c r="BT286" s="5"/>
      <c r="BU286" s="4">
        <v>36</v>
      </c>
      <c r="BV286" s="6">
        <v>1522.9</v>
      </c>
      <c r="BW286" s="4"/>
      <c r="BX286" s="6"/>
      <c r="BY286" s="5"/>
      <c r="BZ286" s="5"/>
      <c r="CA286" s="4"/>
      <c r="CB286" s="6"/>
      <c r="CC286" s="4"/>
      <c r="CD286" s="6"/>
      <c r="CE286" s="5"/>
      <c r="CF286" s="5"/>
      <c r="CG286" s="4"/>
      <c r="CH286" s="6"/>
      <c r="CI286" s="4"/>
      <c r="CJ286" s="6"/>
      <c r="CK286" s="5"/>
      <c r="CL286" s="5"/>
      <c r="CM286" s="4">
        <v>1</v>
      </c>
      <c r="CN286" s="6">
        <v>71.99</v>
      </c>
      <c r="CO286" s="4"/>
      <c r="CP286" s="6"/>
      <c r="CQ286" s="5"/>
      <c r="CR286" s="5"/>
      <c r="CS286" s="4">
        <v>1</v>
      </c>
      <c r="CT286" s="6">
        <v>45.24</v>
      </c>
      <c r="CU286" s="4"/>
      <c r="CV286" s="6"/>
      <c r="CW286" s="5"/>
      <c r="CX286" s="5"/>
      <c r="CY286" s="4"/>
      <c r="CZ286" s="6"/>
      <c r="DA286" s="4"/>
      <c r="DB286" s="6"/>
      <c r="DC286" s="5"/>
      <c r="DD286" s="5"/>
      <c r="DE286" s="4"/>
      <c r="DF286" s="6"/>
      <c r="DG286" s="4"/>
      <c r="DH286" s="6"/>
      <c r="DI286" s="5"/>
      <c r="DJ286" s="5"/>
      <c r="DK286" s="4"/>
      <c r="DL286" s="6"/>
      <c r="DM286" s="4"/>
      <c r="DN286" s="6"/>
      <c r="DO286" s="5"/>
      <c r="DP286" s="5"/>
      <c r="DQ286" s="4"/>
      <c r="DR286" s="6"/>
      <c r="DS286" s="4"/>
      <c r="DT286" s="6"/>
      <c r="DU286" s="5"/>
      <c r="DV286" s="5"/>
      <c r="DW286" s="4"/>
      <c r="DX286" s="6"/>
      <c r="DY286" s="4"/>
      <c r="DZ286" s="6"/>
      <c r="EA286" s="5"/>
      <c r="EB286" s="5"/>
      <c r="EC286" s="4"/>
      <c r="ED286" s="6"/>
      <c r="EE286" s="4"/>
      <c r="EF286" s="6"/>
      <c r="EG286" s="5"/>
      <c r="EH286" s="5"/>
      <c r="EI286" s="4"/>
      <c r="EJ286" s="6"/>
      <c r="EK286" s="4"/>
      <c r="EL286" s="6"/>
      <c r="EM286" s="5"/>
      <c r="EN286" s="5"/>
      <c r="EO286" s="4">
        <v>1</v>
      </c>
      <c r="EP286" s="6">
        <v>45.09</v>
      </c>
      <c r="EQ286" s="4"/>
      <c r="ER286" s="6"/>
      <c r="ES286" s="5"/>
      <c r="ET286" s="5"/>
      <c r="EU286" s="4"/>
      <c r="EV286" s="6"/>
      <c r="EW286" s="4"/>
      <c r="EX286" s="6"/>
      <c r="EY286" s="5"/>
      <c r="EZ286" s="5"/>
      <c r="FA286" s="4"/>
      <c r="FB286" s="6"/>
      <c r="FC286" s="4"/>
      <c r="FD286" s="6"/>
      <c r="FE286" s="5"/>
      <c r="FF286" s="5"/>
      <c r="FG286" s="4"/>
      <c r="FH286" s="6"/>
      <c r="FI286" s="4"/>
      <c r="FJ286" s="6"/>
      <c r="FK286" s="5"/>
      <c r="FL286" s="5"/>
      <c r="FM286" s="4"/>
      <c r="FN286" s="6"/>
      <c r="FO286" s="4"/>
      <c r="FP286" s="6"/>
      <c r="FQ286" s="5"/>
      <c r="FR286" s="5"/>
      <c r="FS286" s="4"/>
      <c r="FT286" s="6"/>
      <c r="FU286" s="4"/>
      <c r="FV286" s="6"/>
      <c r="FW286" s="5"/>
      <c r="FX286" s="5"/>
      <c r="FY286" s="4"/>
      <c r="FZ286" s="6"/>
      <c r="GA286" s="4"/>
      <c r="GB286" s="6"/>
      <c r="GC286" s="5"/>
      <c r="GD286" s="5"/>
      <c r="GE286" s="4"/>
      <c r="GF286" s="6"/>
      <c r="GG286" s="4"/>
      <c r="GH286" s="6"/>
      <c r="GI286" s="5"/>
      <c r="GJ286" s="5"/>
      <c r="GK286" s="4"/>
      <c r="GL286" s="6"/>
      <c r="GM286" s="4"/>
      <c r="GN286" s="6"/>
      <c r="GO286" s="5"/>
      <c r="GP286" s="5"/>
      <c r="GQ286" s="4"/>
      <c r="GR286" s="6"/>
      <c r="GS286" s="4"/>
      <c r="GT286" s="6"/>
      <c r="GU286" s="5"/>
      <c r="GV286" s="5"/>
      <c r="GW286" s="4"/>
      <c r="GX286" s="6"/>
      <c r="GY286" s="4"/>
      <c r="GZ286" s="6"/>
      <c r="HA286" s="5"/>
      <c r="HB286" s="5"/>
      <c r="HC286" s="4"/>
      <c r="HD286" s="6"/>
      <c r="HE286" s="4"/>
      <c r="HF286" s="6"/>
      <c r="HG286" s="5"/>
      <c r="HH286" s="5"/>
      <c r="HI286" s="4"/>
      <c r="HJ286" s="6"/>
      <c r="HK286" s="4"/>
      <c r="HL286" s="6"/>
      <c r="HM286" s="5"/>
      <c r="HN286" s="5"/>
      <c r="HO286" s="4"/>
      <c r="HP286" s="6"/>
      <c r="HQ286" s="4"/>
      <c r="HR286" s="6"/>
      <c r="HS286" s="5"/>
      <c r="HT286" s="5"/>
      <c r="HU286" s="4"/>
      <c r="HV286" s="6"/>
      <c r="HW286" s="4"/>
      <c r="HX286" s="6"/>
      <c r="HY286" s="5"/>
      <c r="HZ286" s="5"/>
      <c r="IA286" s="4"/>
      <c r="IB286" s="6"/>
      <c r="IC286" s="4"/>
      <c r="ID286" s="6"/>
      <c r="IE286" s="5"/>
      <c r="IF286" s="5"/>
      <c r="IG286" s="4"/>
      <c r="IH286" s="6"/>
      <c r="II286" s="4"/>
      <c r="IJ286" s="6"/>
      <c r="IK286" s="5"/>
      <c r="IL286" s="5"/>
      <c r="IM286" s="4"/>
      <c r="IN286" s="6"/>
      <c r="IO286" s="4"/>
      <c r="IP286" s="6"/>
      <c r="IQ286" s="5"/>
      <c r="IR286" s="5"/>
      <c r="IS286" s="4"/>
      <c r="IT286" s="6"/>
      <c r="IU286" s="4"/>
      <c r="IV286" s="6"/>
      <c r="IW286" s="5"/>
      <c r="IX286" s="5"/>
      <c r="IY286" s="4"/>
      <c r="IZ286" s="6"/>
      <c r="JA286" s="4"/>
      <c r="JB286" s="6"/>
      <c r="JC286" s="5"/>
      <c r="JD286" s="5"/>
      <c r="JE286" s="4"/>
      <c r="JF286" s="6"/>
      <c r="JG286" s="4"/>
      <c r="JH286" s="6"/>
      <c r="JI286" s="5"/>
      <c r="JJ286" s="5"/>
      <c r="JK286" s="4"/>
      <c r="JL286" s="6"/>
      <c r="JM286" s="4"/>
      <c r="JN286" s="6"/>
      <c r="JO286" s="5"/>
      <c r="JP286" s="5"/>
      <c r="JQ286" s="4"/>
      <c r="JR286" s="6"/>
      <c r="JS286" s="4"/>
      <c r="JT286" s="6"/>
      <c r="JU286" s="5"/>
      <c r="JV286" s="5"/>
      <c r="JW286" s="4"/>
      <c r="JX286" s="6"/>
      <c r="JY286" s="4"/>
      <c r="JZ286" s="6"/>
      <c r="KA286" s="5"/>
      <c r="KB286" s="5"/>
      <c r="KC286" s="4"/>
      <c r="KD286" s="6"/>
      <c r="KE286" s="4"/>
      <c r="KF286" s="6"/>
      <c r="KG286" s="5"/>
      <c r="KH286" s="5"/>
      <c r="KI286" s="4"/>
      <c r="KJ286" s="6"/>
      <c r="KK286" s="4"/>
      <c r="KL286" s="6"/>
      <c r="KM286" s="5"/>
      <c r="KN286" s="5"/>
    </row>
    <row r="287">
      <c r="A287" s="3" t="s">
        <v>85</v>
      </c>
      <c r="B287" s="3" t="s">
        <v>86</v>
      </c>
      <c r="C287" s="3" t="s">
        <v>449</v>
      </c>
      <c r="D287" s="3" t="s">
        <v>479</v>
      </c>
      <c r="E287" s="3" t="s">
        <v>480</v>
      </c>
      <c r="F287" s="3" t="s">
        <v>481</v>
      </c>
      <c r="G287" s="3" t="s">
        <v>482</v>
      </c>
      <c r="H287" s="3" t="s">
        <v>129</v>
      </c>
      <c r="I287" s="3" t="s">
        <v>1323</v>
      </c>
      <c r="J287" s="3" t="s">
        <v>1309</v>
      </c>
      <c r="K287" s="4">
        <v>3481</v>
      </c>
      <c r="L287" s="4">
        <f>=ROUNDDOWN(29.0083333333333,0)</f>
      </c>
      <c r="M287" s="4">
        <v>350</v>
      </c>
      <c r="N287" s="5">
        <v>1</v>
      </c>
      <c r="O287" s="4"/>
      <c r="P287" s="4">
        <f>=ROUNDDOWN({0},0)</f>
      </c>
      <c r="Q287" s="4"/>
      <c r="R287" s="5"/>
      <c r="S287" s="4">
        <v>120</v>
      </c>
      <c r="T287" s="6">
        <v>5412.36</v>
      </c>
      <c r="U287" s="4"/>
      <c r="V287" s="6"/>
      <c r="W287" s="5"/>
      <c r="X287" s="5"/>
      <c r="Y287" s="4">
        <v>16</v>
      </c>
      <c r="Z287" s="6">
        <v>729.26</v>
      </c>
      <c r="AA287" s="4"/>
      <c r="AB287" s="6"/>
      <c r="AC287" s="5"/>
      <c r="AD287" s="5"/>
      <c r="AE287" s="4">
        <v>53</v>
      </c>
      <c r="AF287" s="6">
        <v>2190.08</v>
      </c>
      <c r="AG287" s="4"/>
      <c r="AH287" s="6"/>
      <c r="AI287" s="5"/>
      <c r="AJ287" s="5"/>
      <c r="AK287" s="4"/>
      <c r="AL287" s="6"/>
      <c r="AM287" s="4"/>
      <c r="AN287" s="6"/>
      <c r="AO287" s="5"/>
      <c r="AP287" s="5"/>
      <c r="AQ287" s="4">
        <v>28</v>
      </c>
      <c r="AR287" s="6">
        <v>1345</v>
      </c>
      <c r="AS287" s="4"/>
      <c r="AT287" s="6"/>
      <c r="AU287" s="5"/>
      <c r="AV287" s="5"/>
      <c r="AW287" s="4">
        <v>13</v>
      </c>
      <c r="AX287" s="6">
        <v>568.18</v>
      </c>
      <c r="AY287" s="4"/>
      <c r="AZ287" s="6"/>
      <c r="BA287" s="5"/>
      <c r="BB287" s="5"/>
      <c r="BC287" s="4">
        <v>3</v>
      </c>
      <c r="BD287" s="6">
        <v>209.97</v>
      </c>
      <c r="BE287" s="4"/>
      <c r="BF287" s="6"/>
      <c r="BG287" s="5"/>
      <c r="BH287" s="5"/>
      <c r="BI287" s="4"/>
      <c r="BJ287" s="6"/>
      <c r="BK287" s="4"/>
      <c r="BL287" s="6"/>
      <c r="BM287" s="5"/>
      <c r="BN287" s="5"/>
      <c r="BO287" s="4">
        <v>5</v>
      </c>
      <c r="BP287" s="6">
        <v>292.11</v>
      </c>
      <c r="BQ287" s="4"/>
      <c r="BR287" s="6"/>
      <c r="BS287" s="5"/>
      <c r="BT287" s="5"/>
      <c r="BU287" s="4"/>
      <c r="BV287" s="6"/>
      <c r="BW287" s="4"/>
      <c r="BX287" s="6"/>
      <c r="BY287" s="5"/>
      <c r="BZ287" s="5"/>
      <c r="CA287" s="4"/>
      <c r="CB287" s="6"/>
      <c r="CC287" s="4"/>
      <c r="CD287" s="6"/>
      <c r="CE287" s="5"/>
      <c r="CF287" s="5"/>
      <c r="CG287" s="4"/>
      <c r="CH287" s="6"/>
      <c r="CI287" s="4"/>
      <c r="CJ287" s="6"/>
      <c r="CK287" s="5"/>
      <c r="CL287" s="5"/>
      <c r="CM287" s="4"/>
      <c r="CN287" s="6"/>
      <c r="CO287" s="4"/>
      <c r="CP287" s="6"/>
      <c r="CQ287" s="5"/>
      <c r="CR287" s="5"/>
      <c r="CS287" s="4">
        <v>2</v>
      </c>
      <c r="CT287" s="6">
        <v>77.76</v>
      </c>
      <c r="CU287" s="4"/>
      <c r="CV287" s="6"/>
      <c r="CW287" s="5"/>
      <c r="CX287" s="5"/>
      <c r="CY287" s="4"/>
      <c r="CZ287" s="6"/>
      <c r="DA287" s="4"/>
      <c r="DB287" s="6"/>
      <c r="DC287" s="5"/>
      <c r="DD287" s="5"/>
      <c r="DE287" s="4"/>
      <c r="DF287" s="6"/>
      <c r="DG287" s="4"/>
      <c r="DH287" s="6"/>
      <c r="DI287" s="5"/>
      <c r="DJ287" s="5"/>
      <c r="DK287" s="4"/>
      <c r="DL287" s="6"/>
      <c r="DM287" s="4"/>
      <c r="DN287" s="6"/>
      <c r="DO287" s="5"/>
      <c r="DP287" s="5"/>
      <c r="DQ287" s="4"/>
      <c r="DR287" s="6"/>
      <c r="DS287" s="4"/>
      <c r="DT287" s="6"/>
      <c r="DU287" s="5"/>
      <c r="DV287" s="5"/>
      <c r="DW287" s="4"/>
      <c r="DX287" s="6"/>
      <c r="DY287" s="4"/>
      <c r="DZ287" s="6"/>
      <c r="EA287" s="5"/>
      <c r="EB287" s="5"/>
      <c r="EC287" s="4"/>
      <c r="ED287" s="6"/>
      <c r="EE287" s="4"/>
      <c r="EF287" s="6"/>
      <c r="EG287" s="5"/>
      <c r="EH287" s="5"/>
      <c r="EI287" s="4"/>
      <c r="EJ287" s="6"/>
      <c r="EK287" s="4"/>
      <c r="EL287" s="6"/>
      <c r="EM287" s="5"/>
      <c r="EN287" s="5"/>
      <c r="EO287" s="4"/>
      <c r="EP287" s="6"/>
      <c r="EQ287" s="4"/>
      <c r="ER287" s="6"/>
      <c r="ES287" s="5"/>
      <c r="ET287" s="5"/>
      <c r="EU287" s="4"/>
      <c r="EV287" s="6"/>
      <c r="EW287" s="4"/>
      <c r="EX287" s="6"/>
      <c r="EY287" s="5"/>
      <c r="EZ287" s="5"/>
      <c r="FA287" s="4"/>
      <c r="FB287" s="6"/>
      <c r="FC287" s="4"/>
      <c r="FD287" s="6"/>
      <c r="FE287" s="5"/>
      <c r="FF287" s="5"/>
      <c r="FG287" s="4"/>
      <c r="FH287" s="6"/>
      <c r="FI287" s="4"/>
      <c r="FJ287" s="6"/>
      <c r="FK287" s="5"/>
      <c r="FL287" s="5"/>
      <c r="FM287" s="4"/>
      <c r="FN287" s="6"/>
      <c r="FO287" s="4"/>
      <c r="FP287" s="6"/>
      <c r="FQ287" s="5"/>
      <c r="FR287" s="5"/>
      <c r="FS287" s="4"/>
      <c r="FT287" s="6"/>
      <c r="FU287" s="4"/>
      <c r="FV287" s="6"/>
      <c r="FW287" s="5"/>
      <c r="FX287" s="5"/>
      <c r="FY287" s="4"/>
      <c r="FZ287" s="6"/>
      <c r="GA287" s="4"/>
      <c r="GB287" s="6"/>
      <c r="GC287" s="5"/>
      <c r="GD287" s="5"/>
      <c r="GE287" s="4"/>
      <c r="GF287" s="6"/>
      <c r="GG287" s="4"/>
      <c r="GH287" s="6"/>
      <c r="GI287" s="5"/>
      <c r="GJ287" s="5"/>
      <c r="GK287" s="4"/>
      <c r="GL287" s="6"/>
      <c r="GM287" s="4"/>
      <c r="GN287" s="6"/>
      <c r="GO287" s="5"/>
      <c r="GP287" s="5"/>
      <c r="GQ287" s="4"/>
      <c r="GR287" s="6"/>
      <c r="GS287" s="4"/>
      <c r="GT287" s="6"/>
      <c r="GU287" s="5"/>
      <c r="GV287" s="5"/>
      <c r="GW287" s="4"/>
      <c r="GX287" s="6"/>
      <c r="GY287" s="4"/>
      <c r="GZ287" s="6"/>
      <c r="HA287" s="5"/>
      <c r="HB287" s="5"/>
      <c r="HC287" s="4"/>
      <c r="HD287" s="6"/>
      <c r="HE287" s="4"/>
      <c r="HF287" s="6"/>
      <c r="HG287" s="5"/>
      <c r="HH287" s="5"/>
      <c r="HI287" s="4"/>
      <c r="HJ287" s="6"/>
      <c r="HK287" s="4"/>
      <c r="HL287" s="6"/>
      <c r="HM287" s="5"/>
      <c r="HN287" s="5"/>
      <c r="HO287" s="4"/>
      <c r="HP287" s="6"/>
      <c r="HQ287" s="4"/>
      <c r="HR287" s="6"/>
      <c r="HS287" s="5"/>
      <c r="HT287" s="5"/>
      <c r="HU287" s="4"/>
      <c r="HV287" s="6"/>
      <c r="HW287" s="4"/>
      <c r="HX287" s="6"/>
      <c r="HY287" s="5"/>
      <c r="HZ287" s="5"/>
      <c r="IA287" s="4"/>
      <c r="IB287" s="6"/>
      <c r="IC287" s="4"/>
      <c r="ID287" s="6"/>
      <c r="IE287" s="5"/>
      <c r="IF287" s="5"/>
      <c r="IG287" s="4"/>
      <c r="IH287" s="6"/>
      <c r="II287" s="4"/>
      <c r="IJ287" s="6"/>
      <c r="IK287" s="5"/>
      <c r="IL287" s="5"/>
      <c r="IM287" s="4"/>
      <c r="IN287" s="6"/>
      <c r="IO287" s="4"/>
      <c r="IP287" s="6"/>
      <c r="IQ287" s="5"/>
      <c r="IR287" s="5"/>
      <c r="IS287" s="4"/>
      <c r="IT287" s="6"/>
      <c r="IU287" s="4"/>
      <c r="IV287" s="6"/>
      <c r="IW287" s="5"/>
      <c r="IX287" s="5"/>
      <c r="IY287" s="4"/>
      <c r="IZ287" s="6"/>
      <c r="JA287" s="4"/>
      <c r="JB287" s="6"/>
      <c r="JC287" s="5"/>
      <c r="JD287" s="5"/>
      <c r="JE287" s="4"/>
      <c r="JF287" s="6"/>
      <c r="JG287" s="4"/>
      <c r="JH287" s="6"/>
      <c r="JI287" s="5"/>
      <c r="JJ287" s="5"/>
      <c r="JK287" s="4"/>
      <c r="JL287" s="6"/>
      <c r="JM287" s="4"/>
      <c r="JN287" s="6"/>
      <c r="JO287" s="5"/>
      <c r="JP287" s="5"/>
      <c r="JQ287" s="4"/>
      <c r="JR287" s="6"/>
      <c r="JS287" s="4"/>
      <c r="JT287" s="6"/>
      <c r="JU287" s="5"/>
      <c r="JV287" s="5"/>
      <c r="JW287" s="4"/>
      <c r="JX287" s="6"/>
      <c r="JY287" s="4"/>
      <c r="JZ287" s="6"/>
      <c r="KA287" s="5"/>
      <c r="KB287" s="5"/>
      <c r="KC287" s="4"/>
      <c r="KD287" s="6"/>
      <c r="KE287" s="4"/>
      <c r="KF287" s="6"/>
      <c r="KG287" s="5"/>
      <c r="KH287" s="5"/>
      <c r="KI287" s="4"/>
      <c r="KJ287" s="6"/>
      <c r="KK287" s="4"/>
      <c r="KL287" s="6"/>
      <c r="KM287" s="5"/>
      <c r="KN287" s="5"/>
    </row>
    <row r="288">
      <c r="A288" s="3" t="s">
        <v>85</v>
      </c>
      <c r="B288" s="3" t="s">
        <v>86</v>
      </c>
      <c r="C288" s="3" t="s">
        <v>449</v>
      </c>
      <c r="D288" s="3" t="s">
        <v>479</v>
      </c>
      <c r="E288" s="3" t="s">
        <v>480</v>
      </c>
      <c r="F288" s="3" t="s">
        <v>481</v>
      </c>
      <c r="G288" s="3" t="s">
        <v>482</v>
      </c>
      <c r="H288" s="3" t="s">
        <v>129</v>
      </c>
      <c r="I288" s="3" t="s">
        <v>1311</v>
      </c>
      <c r="J288" s="3" t="s">
        <v>1319</v>
      </c>
      <c r="K288" s="4">
        <v>1707</v>
      </c>
      <c r="L288" s="4">
        <f>=ROUNDDOWN(31.0363636363636,0)</f>
      </c>
      <c r="M288" s="4"/>
      <c r="N288" s="5">
        <v>1</v>
      </c>
      <c r="O288" s="4"/>
      <c r="P288" s="4">
        <f>=ROUNDDOWN({0},0)</f>
      </c>
      <c r="Q288" s="4"/>
      <c r="R288" s="5"/>
      <c r="S288" s="4">
        <v>98</v>
      </c>
      <c r="T288" s="6">
        <v>4601.99</v>
      </c>
      <c r="U288" s="4"/>
      <c r="V288" s="6"/>
      <c r="W288" s="5"/>
      <c r="X288" s="5"/>
      <c r="Y288" s="4">
        <v>19</v>
      </c>
      <c r="Z288" s="6">
        <v>888.51</v>
      </c>
      <c r="AA288" s="4"/>
      <c r="AB288" s="6"/>
      <c r="AC288" s="5"/>
      <c r="AD288" s="5"/>
      <c r="AE288" s="4">
        <v>20</v>
      </c>
      <c r="AF288" s="6">
        <v>782.87</v>
      </c>
      <c r="AG288" s="4"/>
      <c r="AH288" s="6"/>
      <c r="AI288" s="5"/>
      <c r="AJ288" s="5"/>
      <c r="AK288" s="4">
        <v>2</v>
      </c>
      <c r="AL288" s="6">
        <v>98.51</v>
      </c>
      <c r="AM288" s="4"/>
      <c r="AN288" s="6"/>
      <c r="AO288" s="5"/>
      <c r="AP288" s="5"/>
      <c r="AQ288" s="4">
        <v>18</v>
      </c>
      <c r="AR288" s="6">
        <v>855</v>
      </c>
      <c r="AS288" s="4"/>
      <c r="AT288" s="6"/>
      <c r="AU288" s="5"/>
      <c r="AV288" s="5"/>
      <c r="AW288" s="4">
        <v>8</v>
      </c>
      <c r="AX288" s="6">
        <v>393.29</v>
      </c>
      <c r="AY288" s="4"/>
      <c r="AZ288" s="6"/>
      <c r="BA288" s="5"/>
      <c r="BB288" s="5"/>
      <c r="BC288" s="4"/>
      <c r="BD288" s="6"/>
      <c r="BE288" s="4"/>
      <c r="BF288" s="6"/>
      <c r="BG288" s="5"/>
      <c r="BH288" s="5"/>
      <c r="BI288" s="4">
        <v>15</v>
      </c>
      <c r="BJ288" s="6">
        <v>772.88</v>
      </c>
      <c r="BK288" s="4"/>
      <c r="BL288" s="6"/>
      <c r="BM288" s="5"/>
      <c r="BN288" s="5"/>
      <c r="BO288" s="4"/>
      <c r="BP288" s="6"/>
      <c r="BQ288" s="4"/>
      <c r="BR288" s="6"/>
      <c r="BS288" s="5"/>
      <c r="BT288" s="5"/>
      <c r="BU288" s="4">
        <v>2</v>
      </c>
      <c r="BV288" s="6">
        <v>108.1</v>
      </c>
      <c r="BW288" s="4"/>
      <c r="BX288" s="6"/>
      <c r="BY288" s="5"/>
      <c r="BZ288" s="5"/>
      <c r="CA288" s="4"/>
      <c r="CB288" s="6"/>
      <c r="CC288" s="4"/>
      <c r="CD288" s="6"/>
      <c r="CE288" s="5"/>
      <c r="CF288" s="5"/>
      <c r="CG288" s="4">
        <v>6</v>
      </c>
      <c r="CH288" s="6">
        <v>303.81</v>
      </c>
      <c r="CI288" s="4"/>
      <c r="CJ288" s="6"/>
      <c r="CK288" s="5"/>
      <c r="CL288" s="5"/>
      <c r="CM288" s="4"/>
      <c r="CN288" s="6"/>
      <c r="CO288" s="4"/>
      <c r="CP288" s="6"/>
      <c r="CQ288" s="5"/>
      <c r="CR288" s="5"/>
      <c r="CS288" s="4">
        <v>8</v>
      </c>
      <c r="CT288" s="6">
        <v>399.02</v>
      </c>
      <c r="CU288" s="4"/>
      <c r="CV288" s="6"/>
      <c r="CW288" s="5"/>
      <c r="CX288" s="5"/>
      <c r="CY288" s="4"/>
      <c r="CZ288" s="6"/>
      <c r="DA288" s="4"/>
      <c r="DB288" s="6"/>
      <c r="DC288" s="5"/>
      <c r="DD288" s="5"/>
      <c r="DE288" s="4"/>
      <c r="DF288" s="6"/>
      <c r="DG288" s="4"/>
      <c r="DH288" s="6"/>
      <c r="DI288" s="5"/>
      <c r="DJ288" s="5"/>
      <c r="DK288" s="4"/>
      <c r="DL288" s="6"/>
      <c r="DM288" s="4"/>
      <c r="DN288" s="6"/>
      <c r="DO288" s="5"/>
      <c r="DP288" s="5"/>
      <c r="DQ288" s="4"/>
      <c r="DR288" s="6"/>
      <c r="DS288" s="4"/>
      <c r="DT288" s="6"/>
      <c r="DU288" s="5"/>
      <c r="DV288" s="5"/>
      <c r="DW288" s="4"/>
      <c r="DX288" s="6"/>
      <c r="DY288" s="4"/>
      <c r="DZ288" s="6"/>
      <c r="EA288" s="5"/>
      <c r="EB288" s="5"/>
      <c r="EC288" s="4"/>
      <c r="ED288" s="6"/>
      <c r="EE288" s="4"/>
      <c r="EF288" s="6"/>
      <c r="EG288" s="5"/>
      <c r="EH288" s="5"/>
      <c r="EI288" s="4"/>
      <c r="EJ288" s="6"/>
      <c r="EK288" s="4"/>
      <c r="EL288" s="6"/>
      <c r="EM288" s="5"/>
      <c r="EN288" s="5"/>
      <c r="EO288" s="4"/>
      <c r="EP288" s="6"/>
      <c r="EQ288" s="4"/>
      <c r="ER288" s="6"/>
      <c r="ES288" s="5"/>
      <c r="ET288" s="5"/>
      <c r="EU288" s="4"/>
      <c r="EV288" s="6"/>
      <c r="EW288" s="4"/>
      <c r="EX288" s="6"/>
      <c r="EY288" s="5"/>
      <c r="EZ288" s="5"/>
      <c r="FA288" s="4"/>
      <c r="FB288" s="6"/>
      <c r="FC288" s="4"/>
      <c r="FD288" s="6"/>
      <c r="FE288" s="5"/>
      <c r="FF288" s="5"/>
      <c r="FG288" s="4"/>
      <c r="FH288" s="6"/>
      <c r="FI288" s="4"/>
      <c r="FJ288" s="6"/>
      <c r="FK288" s="5"/>
      <c r="FL288" s="5"/>
      <c r="FM288" s="4"/>
      <c r="FN288" s="6"/>
      <c r="FO288" s="4"/>
      <c r="FP288" s="6"/>
      <c r="FQ288" s="5"/>
      <c r="FR288" s="5"/>
      <c r="FS288" s="4"/>
      <c r="FT288" s="6"/>
      <c r="FU288" s="4"/>
      <c r="FV288" s="6"/>
      <c r="FW288" s="5"/>
      <c r="FX288" s="5"/>
      <c r="FY288" s="4"/>
      <c r="FZ288" s="6"/>
      <c r="GA288" s="4"/>
      <c r="GB288" s="6"/>
      <c r="GC288" s="5"/>
      <c r="GD288" s="5"/>
      <c r="GE288" s="4"/>
      <c r="GF288" s="6"/>
      <c r="GG288" s="4"/>
      <c r="GH288" s="6"/>
      <c r="GI288" s="5"/>
      <c r="GJ288" s="5"/>
      <c r="GK288" s="4"/>
      <c r="GL288" s="6"/>
      <c r="GM288" s="4"/>
      <c r="GN288" s="6"/>
      <c r="GO288" s="5"/>
      <c r="GP288" s="5"/>
      <c r="GQ288" s="4"/>
      <c r="GR288" s="6"/>
      <c r="GS288" s="4"/>
      <c r="GT288" s="6"/>
      <c r="GU288" s="5"/>
      <c r="GV288" s="5"/>
      <c r="GW288" s="4"/>
      <c r="GX288" s="6"/>
      <c r="GY288" s="4"/>
      <c r="GZ288" s="6"/>
      <c r="HA288" s="5"/>
      <c r="HB288" s="5"/>
      <c r="HC288" s="4"/>
      <c r="HD288" s="6"/>
      <c r="HE288" s="4"/>
      <c r="HF288" s="6"/>
      <c r="HG288" s="5"/>
      <c r="HH288" s="5"/>
      <c r="HI288" s="4"/>
      <c r="HJ288" s="6"/>
      <c r="HK288" s="4"/>
      <c r="HL288" s="6"/>
      <c r="HM288" s="5"/>
      <c r="HN288" s="5"/>
      <c r="HO288" s="4"/>
      <c r="HP288" s="6"/>
      <c r="HQ288" s="4"/>
      <c r="HR288" s="6"/>
      <c r="HS288" s="5"/>
      <c r="HT288" s="5"/>
      <c r="HU288" s="4"/>
      <c r="HV288" s="6"/>
      <c r="HW288" s="4"/>
      <c r="HX288" s="6"/>
      <c r="HY288" s="5"/>
      <c r="HZ288" s="5"/>
      <c r="IA288" s="4"/>
      <c r="IB288" s="6"/>
      <c r="IC288" s="4"/>
      <c r="ID288" s="6"/>
      <c r="IE288" s="5"/>
      <c r="IF288" s="5"/>
      <c r="IG288" s="4"/>
      <c r="IH288" s="6"/>
      <c r="II288" s="4"/>
      <c r="IJ288" s="6"/>
      <c r="IK288" s="5"/>
      <c r="IL288" s="5"/>
      <c r="IM288" s="4"/>
      <c r="IN288" s="6"/>
      <c r="IO288" s="4"/>
      <c r="IP288" s="6"/>
      <c r="IQ288" s="5"/>
      <c r="IR288" s="5"/>
      <c r="IS288" s="4"/>
      <c r="IT288" s="6"/>
      <c r="IU288" s="4"/>
      <c r="IV288" s="6"/>
      <c r="IW288" s="5"/>
      <c r="IX288" s="5"/>
      <c r="IY288" s="4"/>
      <c r="IZ288" s="6"/>
      <c r="JA288" s="4"/>
      <c r="JB288" s="6"/>
      <c r="JC288" s="5"/>
      <c r="JD288" s="5"/>
      <c r="JE288" s="4"/>
      <c r="JF288" s="6"/>
      <c r="JG288" s="4"/>
      <c r="JH288" s="6"/>
      <c r="JI288" s="5"/>
      <c r="JJ288" s="5"/>
      <c r="JK288" s="4"/>
      <c r="JL288" s="6"/>
      <c r="JM288" s="4"/>
      <c r="JN288" s="6"/>
      <c r="JO288" s="5"/>
      <c r="JP288" s="5"/>
      <c r="JQ288" s="4"/>
      <c r="JR288" s="6"/>
      <c r="JS288" s="4"/>
      <c r="JT288" s="6"/>
      <c r="JU288" s="5"/>
      <c r="JV288" s="5"/>
      <c r="JW288" s="4"/>
      <c r="JX288" s="6"/>
      <c r="JY288" s="4"/>
      <c r="JZ288" s="6"/>
      <c r="KA288" s="5"/>
      <c r="KB288" s="5"/>
      <c r="KC288" s="4"/>
      <c r="KD288" s="6"/>
      <c r="KE288" s="4"/>
      <c r="KF288" s="6"/>
      <c r="KG288" s="5"/>
      <c r="KH288" s="5"/>
      <c r="KI288" s="4"/>
      <c r="KJ288" s="6"/>
      <c r="KK288" s="4"/>
      <c r="KL288" s="6"/>
      <c r="KM288" s="5"/>
      <c r="KN288" s="5"/>
    </row>
    <row r="289">
      <c r="A289" s="3" t="s">
        <v>85</v>
      </c>
      <c r="B289" s="3" t="s">
        <v>86</v>
      </c>
      <c r="C289" s="3" t="s">
        <v>449</v>
      </c>
      <c r="D289" s="3" t="s">
        <v>479</v>
      </c>
      <c r="E289" s="3" t="s">
        <v>480</v>
      </c>
      <c r="F289" s="3" t="s">
        <v>481</v>
      </c>
      <c r="G289" s="3" t="s">
        <v>482</v>
      </c>
      <c r="H289" s="3" t="s">
        <v>129</v>
      </c>
      <c r="I289" s="3" t="s">
        <v>1326</v>
      </c>
      <c r="J289" s="3" t="s">
        <v>1309</v>
      </c>
      <c r="K289" s="4">
        <v>1750</v>
      </c>
      <c r="L289" s="4">
        <f>=ROUNDDOWN(30.1724137931034,0)</f>
      </c>
      <c r="M289" s="4">
        <v>50</v>
      </c>
      <c r="N289" s="5">
        <v>1</v>
      </c>
      <c r="O289" s="4"/>
      <c r="P289" s="4">
        <f>=ROUNDDOWN({0},0)</f>
      </c>
      <c r="Q289" s="4"/>
      <c r="R289" s="5"/>
      <c r="S289" s="4">
        <v>71</v>
      </c>
      <c r="T289" s="6">
        <v>3244.86</v>
      </c>
      <c r="U289" s="4"/>
      <c r="V289" s="6"/>
      <c r="W289" s="5"/>
      <c r="X289" s="5"/>
      <c r="Y289" s="4">
        <v>11</v>
      </c>
      <c r="Z289" s="6">
        <v>523.88</v>
      </c>
      <c r="AA289" s="4"/>
      <c r="AB289" s="6"/>
      <c r="AC289" s="5"/>
      <c r="AD289" s="5"/>
      <c r="AE289" s="4">
        <v>13</v>
      </c>
      <c r="AF289" s="6">
        <v>486.51</v>
      </c>
      <c r="AG289" s="4"/>
      <c r="AH289" s="6"/>
      <c r="AI289" s="5"/>
      <c r="AJ289" s="5"/>
      <c r="AK289" s="4">
        <v>3</v>
      </c>
      <c r="AL289" s="6">
        <v>144.87</v>
      </c>
      <c r="AM289" s="4"/>
      <c r="AN289" s="6"/>
      <c r="AO289" s="5"/>
      <c r="AP289" s="5"/>
      <c r="AQ289" s="4">
        <v>13</v>
      </c>
      <c r="AR289" s="6">
        <v>620</v>
      </c>
      <c r="AS289" s="4"/>
      <c r="AT289" s="6"/>
      <c r="AU289" s="5"/>
      <c r="AV289" s="5"/>
      <c r="AW289" s="4">
        <v>7</v>
      </c>
      <c r="AX289" s="6">
        <v>348.56</v>
      </c>
      <c r="AY289" s="4"/>
      <c r="AZ289" s="6"/>
      <c r="BA289" s="5"/>
      <c r="BB289" s="5"/>
      <c r="BC289" s="4"/>
      <c r="BD289" s="6"/>
      <c r="BE289" s="4"/>
      <c r="BF289" s="6"/>
      <c r="BG289" s="5"/>
      <c r="BH289" s="5"/>
      <c r="BI289" s="4">
        <v>5</v>
      </c>
      <c r="BJ289" s="6">
        <v>215.84</v>
      </c>
      <c r="BK289" s="4"/>
      <c r="BL289" s="6"/>
      <c r="BM289" s="5"/>
      <c r="BN289" s="5"/>
      <c r="BO289" s="4">
        <v>4</v>
      </c>
      <c r="BP289" s="6">
        <v>194.66</v>
      </c>
      <c r="BQ289" s="4"/>
      <c r="BR289" s="6"/>
      <c r="BS289" s="5"/>
      <c r="BT289" s="5"/>
      <c r="BU289" s="4">
        <v>14</v>
      </c>
      <c r="BV289" s="6">
        <v>665.45</v>
      </c>
      <c r="BW289" s="4"/>
      <c r="BX289" s="6"/>
      <c r="BY289" s="5"/>
      <c r="BZ289" s="5"/>
      <c r="CA289" s="4"/>
      <c r="CB289" s="6"/>
      <c r="CC289" s="4"/>
      <c r="CD289" s="6"/>
      <c r="CE289" s="5"/>
      <c r="CF289" s="5"/>
      <c r="CG289" s="4"/>
      <c r="CH289" s="6"/>
      <c r="CI289" s="4"/>
      <c r="CJ289" s="6"/>
      <c r="CK289" s="5"/>
      <c r="CL289" s="5"/>
      <c r="CM289" s="4"/>
      <c r="CN289" s="6"/>
      <c r="CO289" s="4"/>
      <c r="CP289" s="6"/>
      <c r="CQ289" s="5"/>
      <c r="CR289" s="5"/>
      <c r="CS289" s="4"/>
      <c r="CT289" s="6"/>
      <c r="CU289" s="4"/>
      <c r="CV289" s="6"/>
      <c r="CW289" s="5"/>
      <c r="CX289" s="5"/>
      <c r="CY289" s="4"/>
      <c r="CZ289" s="6"/>
      <c r="DA289" s="4"/>
      <c r="DB289" s="6"/>
      <c r="DC289" s="5"/>
      <c r="DD289" s="5"/>
      <c r="DE289" s="4"/>
      <c r="DF289" s="6"/>
      <c r="DG289" s="4"/>
      <c r="DH289" s="6"/>
      <c r="DI289" s="5"/>
      <c r="DJ289" s="5"/>
      <c r="DK289" s="4"/>
      <c r="DL289" s="6"/>
      <c r="DM289" s="4"/>
      <c r="DN289" s="6"/>
      <c r="DO289" s="5"/>
      <c r="DP289" s="5"/>
      <c r="DQ289" s="4"/>
      <c r="DR289" s="6"/>
      <c r="DS289" s="4"/>
      <c r="DT289" s="6"/>
      <c r="DU289" s="5"/>
      <c r="DV289" s="5"/>
      <c r="DW289" s="4"/>
      <c r="DX289" s="6"/>
      <c r="DY289" s="4"/>
      <c r="DZ289" s="6"/>
      <c r="EA289" s="5"/>
      <c r="EB289" s="5"/>
      <c r="EC289" s="4"/>
      <c r="ED289" s="6"/>
      <c r="EE289" s="4"/>
      <c r="EF289" s="6"/>
      <c r="EG289" s="5"/>
      <c r="EH289" s="5"/>
      <c r="EI289" s="4"/>
      <c r="EJ289" s="6"/>
      <c r="EK289" s="4"/>
      <c r="EL289" s="6"/>
      <c r="EM289" s="5"/>
      <c r="EN289" s="5"/>
      <c r="EO289" s="4">
        <v>1</v>
      </c>
      <c r="EP289" s="6">
        <v>45.09</v>
      </c>
      <c r="EQ289" s="4"/>
      <c r="ER289" s="6"/>
      <c r="ES289" s="5"/>
      <c r="ET289" s="5"/>
      <c r="EU289" s="4"/>
      <c r="EV289" s="6"/>
      <c r="EW289" s="4"/>
      <c r="EX289" s="6"/>
      <c r="EY289" s="5"/>
      <c r="EZ289" s="5"/>
      <c r="FA289" s="4"/>
      <c r="FB289" s="6"/>
      <c r="FC289" s="4"/>
      <c r="FD289" s="6"/>
      <c r="FE289" s="5"/>
      <c r="FF289" s="5"/>
      <c r="FG289" s="4"/>
      <c r="FH289" s="6"/>
      <c r="FI289" s="4"/>
      <c r="FJ289" s="6"/>
      <c r="FK289" s="5"/>
      <c r="FL289" s="5"/>
      <c r="FM289" s="4"/>
      <c r="FN289" s="6"/>
      <c r="FO289" s="4"/>
      <c r="FP289" s="6"/>
      <c r="FQ289" s="5"/>
      <c r="FR289" s="5"/>
      <c r="FS289" s="4"/>
      <c r="FT289" s="6"/>
      <c r="FU289" s="4"/>
      <c r="FV289" s="6"/>
      <c r="FW289" s="5"/>
      <c r="FX289" s="5"/>
      <c r="FY289" s="4"/>
      <c r="FZ289" s="6"/>
      <c r="GA289" s="4"/>
      <c r="GB289" s="6"/>
      <c r="GC289" s="5"/>
      <c r="GD289" s="5"/>
      <c r="GE289" s="4"/>
      <c r="GF289" s="6"/>
      <c r="GG289" s="4"/>
      <c r="GH289" s="6"/>
      <c r="GI289" s="5"/>
      <c r="GJ289" s="5"/>
      <c r="GK289" s="4"/>
      <c r="GL289" s="6"/>
      <c r="GM289" s="4"/>
      <c r="GN289" s="6"/>
      <c r="GO289" s="5"/>
      <c r="GP289" s="5"/>
      <c r="GQ289" s="4"/>
      <c r="GR289" s="6"/>
      <c r="GS289" s="4"/>
      <c r="GT289" s="6"/>
      <c r="GU289" s="5"/>
      <c r="GV289" s="5"/>
      <c r="GW289" s="4"/>
      <c r="GX289" s="6"/>
      <c r="GY289" s="4"/>
      <c r="GZ289" s="6"/>
      <c r="HA289" s="5"/>
      <c r="HB289" s="5"/>
      <c r="HC289" s="4"/>
      <c r="HD289" s="6"/>
      <c r="HE289" s="4"/>
      <c r="HF289" s="6"/>
      <c r="HG289" s="5"/>
      <c r="HH289" s="5"/>
      <c r="HI289" s="4"/>
      <c r="HJ289" s="6"/>
      <c r="HK289" s="4"/>
      <c r="HL289" s="6"/>
      <c r="HM289" s="5"/>
      <c r="HN289" s="5"/>
      <c r="HO289" s="4"/>
      <c r="HP289" s="6"/>
      <c r="HQ289" s="4"/>
      <c r="HR289" s="6"/>
      <c r="HS289" s="5"/>
      <c r="HT289" s="5"/>
      <c r="HU289" s="4"/>
      <c r="HV289" s="6"/>
      <c r="HW289" s="4"/>
      <c r="HX289" s="6"/>
      <c r="HY289" s="5"/>
      <c r="HZ289" s="5"/>
      <c r="IA289" s="4"/>
      <c r="IB289" s="6"/>
      <c r="IC289" s="4"/>
      <c r="ID289" s="6"/>
      <c r="IE289" s="5"/>
      <c r="IF289" s="5"/>
      <c r="IG289" s="4"/>
      <c r="IH289" s="6"/>
      <c r="II289" s="4"/>
      <c r="IJ289" s="6"/>
      <c r="IK289" s="5"/>
      <c r="IL289" s="5"/>
      <c r="IM289" s="4"/>
      <c r="IN289" s="6"/>
      <c r="IO289" s="4"/>
      <c r="IP289" s="6"/>
      <c r="IQ289" s="5"/>
      <c r="IR289" s="5"/>
      <c r="IS289" s="4"/>
      <c r="IT289" s="6"/>
      <c r="IU289" s="4"/>
      <c r="IV289" s="6"/>
      <c r="IW289" s="5"/>
      <c r="IX289" s="5"/>
      <c r="IY289" s="4"/>
      <c r="IZ289" s="6"/>
      <c r="JA289" s="4"/>
      <c r="JB289" s="6"/>
      <c r="JC289" s="5"/>
      <c r="JD289" s="5"/>
      <c r="JE289" s="4"/>
      <c r="JF289" s="6"/>
      <c r="JG289" s="4"/>
      <c r="JH289" s="6"/>
      <c r="JI289" s="5"/>
      <c r="JJ289" s="5"/>
      <c r="JK289" s="4"/>
      <c r="JL289" s="6"/>
      <c r="JM289" s="4"/>
      <c r="JN289" s="6"/>
      <c r="JO289" s="5"/>
      <c r="JP289" s="5"/>
      <c r="JQ289" s="4"/>
      <c r="JR289" s="6"/>
      <c r="JS289" s="4"/>
      <c r="JT289" s="6"/>
      <c r="JU289" s="5"/>
      <c r="JV289" s="5"/>
      <c r="JW289" s="4"/>
      <c r="JX289" s="6"/>
      <c r="JY289" s="4"/>
      <c r="JZ289" s="6"/>
      <c r="KA289" s="5"/>
      <c r="KB289" s="5"/>
      <c r="KC289" s="4"/>
      <c r="KD289" s="6"/>
      <c r="KE289" s="4"/>
      <c r="KF289" s="6"/>
      <c r="KG289" s="5"/>
      <c r="KH289" s="5"/>
      <c r="KI289" s="4"/>
      <c r="KJ289" s="6"/>
      <c r="KK289" s="4"/>
      <c r="KL289" s="6"/>
      <c r="KM289" s="5"/>
      <c r="KN289" s="5"/>
    </row>
    <row r="290">
      <c r="A290" s="3" t="s">
        <v>85</v>
      </c>
      <c r="B290" s="3" t="s">
        <v>86</v>
      </c>
      <c r="C290" s="3" t="s">
        <v>449</v>
      </c>
      <c r="D290" s="3" t="s">
        <v>479</v>
      </c>
      <c r="E290" s="3" t="s">
        <v>480</v>
      </c>
      <c r="F290" s="3" t="s">
        <v>481</v>
      </c>
      <c r="G290" s="3" t="s">
        <v>482</v>
      </c>
      <c r="H290" s="3" t="s">
        <v>129</v>
      </c>
      <c r="I290" s="3" t="s">
        <v>1321</v>
      </c>
      <c r="J290" s="3" t="s">
        <v>1309</v>
      </c>
      <c r="K290" s="4">
        <v>1684</v>
      </c>
      <c r="L290" s="4">
        <f>=ROUNDDOWN(30.0714285714286,0)</f>
      </c>
      <c r="M290" s="4">
        <v>200</v>
      </c>
      <c r="N290" s="5">
        <v>1</v>
      </c>
      <c r="O290" s="4"/>
      <c r="P290" s="4">
        <f>=ROUNDDOWN({0},0)</f>
      </c>
      <c r="Q290" s="4"/>
      <c r="R290" s="5"/>
      <c r="S290" s="4">
        <v>52</v>
      </c>
      <c r="T290" s="6">
        <v>2346.04</v>
      </c>
      <c r="U290" s="4"/>
      <c r="V290" s="6"/>
      <c r="W290" s="5"/>
      <c r="X290" s="5"/>
      <c r="Y290" s="4">
        <v>10</v>
      </c>
      <c r="Z290" s="6">
        <v>457.24</v>
      </c>
      <c r="AA290" s="4"/>
      <c r="AB290" s="6"/>
      <c r="AC290" s="5"/>
      <c r="AD290" s="5"/>
      <c r="AE290" s="4">
        <v>15</v>
      </c>
      <c r="AF290" s="6">
        <v>601.71</v>
      </c>
      <c r="AG290" s="4"/>
      <c r="AH290" s="6"/>
      <c r="AI290" s="5"/>
      <c r="AJ290" s="5"/>
      <c r="AK290" s="4"/>
      <c r="AL290" s="6"/>
      <c r="AM290" s="4"/>
      <c r="AN290" s="6"/>
      <c r="AO290" s="5"/>
      <c r="AP290" s="5"/>
      <c r="AQ290" s="4">
        <v>14</v>
      </c>
      <c r="AR290" s="6">
        <v>660</v>
      </c>
      <c r="AS290" s="4"/>
      <c r="AT290" s="6"/>
      <c r="AU290" s="5"/>
      <c r="AV290" s="5"/>
      <c r="AW290" s="4">
        <v>6</v>
      </c>
      <c r="AX290" s="6">
        <v>282.56</v>
      </c>
      <c r="AY290" s="4"/>
      <c r="AZ290" s="6"/>
      <c r="BA290" s="5"/>
      <c r="BB290" s="5"/>
      <c r="BC290" s="4">
        <v>1</v>
      </c>
      <c r="BD290" s="6">
        <v>68.99</v>
      </c>
      <c r="BE290" s="4"/>
      <c r="BF290" s="6"/>
      <c r="BG290" s="5"/>
      <c r="BH290" s="5"/>
      <c r="BI290" s="4"/>
      <c r="BJ290" s="6"/>
      <c r="BK290" s="4"/>
      <c r="BL290" s="6"/>
      <c r="BM290" s="5"/>
      <c r="BN290" s="5"/>
      <c r="BO290" s="4">
        <v>2</v>
      </c>
      <c r="BP290" s="6">
        <v>93.75</v>
      </c>
      <c r="BQ290" s="4"/>
      <c r="BR290" s="6"/>
      <c r="BS290" s="5"/>
      <c r="BT290" s="5"/>
      <c r="BU290" s="4">
        <v>1</v>
      </c>
      <c r="BV290" s="6">
        <v>41.97</v>
      </c>
      <c r="BW290" s="4"/>
      <c r="BX290" s="6"/>
      <c r="BY290" s="5"/>
      <c r="BZ290" s="5"/>
      <c r="CA290" s="4"/>
      <c r="CB290" s="6"/>
      <c r="CC290" s="4"/>
      <c r="CD290" s="6"/>
      <c r="CE290" s="5"/>
      <c r="CF290" s="5"/>
      <c r="CG290" s="4">
        <v>1</v>
      </c>
      <c r="CH290" s="6">
        <v>50.39</v>
      </c>
      <c r="CI290" s="4"/>
      <c r="CJ290" s="6"/>
      <c r="CK290" s="5"/>
      <c r="CL290" s="5"/>
      <c r="CM290" s="4"/>
      <c r="CN290" s="6"/>
      <c r="CO290" s="4"/>
      <c r="CP290" s="6"/>
      <c r="CQ290" s="5"/>
      <c r="CR290" s="5"/>
      <c r="CS290" s="4">
        <v>1</v>
      </c>
      <c r="CT290" s="6">
        <v>40.08</v>
      </c>
      <c r="CU290" s="4"/>
      <c r="CV290" s="6"/>
      <c r="CW290" s="5"/>
      <c r="CX290" s="5"/>
      <c r="CY290" s="4">
        <v>1</v>
      </c>
      <c r="CZ290" s="6">
        <v>49.35</v>
      </c>
      <c r="DA290" s="4"/>
      <c r="DB290" s="6"/>
      <c r="DC290" s="5"/>
      <c r="DD290" s="5"/>
      <c r="DE290" s="4"/>
      <c r="DF290" s="6"/>
      <c r="DG290" s="4"/>
      <c r="DH290" s="6"/>
      <c r="DI290" s="5"/>
      <c r="DJ290" s="5"/>
      <c r="DK290" s="4"/>
      <c r="DL290" s="6"/>
      <c r="DM290" s="4"/>
      <c r="DN290" s="6"/>
      <c r="DO290" s="5"/>
      <c r="DP290" s="5"/>
      <c r="DQ290" s="4"/>
      <c r="DR290" s="6"/>
      <c r="DS290" s="4"/>
      <c r="DT290" s="6"/>
      <c r="DU290" s="5"/>
      <c r="DV290" s="5"/>
      <c r="DW290" s="4"/>
      <c r="DX290" s="6"/>
      <c r="DY290" s="4"/>
      <c r="DZ290" s="6"/>
      <c r="EA290" s="5"/>
      <c r="EB290" s="5"/>
      <c r="EC290" s="4"/>
      <c r="ED290" s="6"/>
      <c r="EE290" s="4"/>
      <c r="EF290" s="6"/>
      <c r="EG290" s="5"/>
      <c r="EH290" s="5"/>
      <c r="EI290" s="4"/>
      <c r="EJ290" s="6"/>
      <c r="EK290" s="4"/>
      <c r="EL290" s="6"/>
      <c r="EM290" s="5"/>
      <c r="EN290" s="5"/>
      <c r="EO290" s="4"/>
      <c r="EP290" s="6"/>
      <c r="EQ290" s="4"/>
      <c r="ER290" s="6"/>
      <c r="ES290" s="5"/>
      <c r="ET290" s="5"/>
      <c r="EU290" s="4"/>
      <c r="EV290" s="6"/>
      <c r="EW290" s="4"/>
      <c r="EX290" s="6"/>
      <c r="EY290" s="5"/>
      <c r="EZ290" s="5"/>
      <c r="FA290" s="4"/>
      <c r="FB290" s="6"/>
      <c r="FC290" s="4"/>
      <c r="FD290" s="6"/>
      <c r="FE290" s="5"/>
      <c r="FF290" s="5"/>
      <c r="FG290" s="4"/>
      <c r="FH290" s="6"/>
      <c r="FI290" s="4"/>
      <c r="FJ290" s="6"/>
      <c r="FK290" s="5"/>
      <c r="FL290" s="5"/>
      <c r="FM290" s="4"/>
      <c r="FN290" s="6"/>
      <c r="FO290" s="4"/>
      <c r="FP290" s="6"/>
      <c r="FQ290" s="5"/>
      <c r="FR290" s="5"/>
      <c r="FS290" s="4"/>
      <c r="FT290" s="6"/>
      <c r="FU290" s="4"/>
      <c r="FV290" s="6"/>
      <c r="FW290" s="5"/>
      <c r="FX290" s="5"/>
      <c r="FY290" s="4"/>
      <c r="FZ290" s="6"/>
      <c r="GA290" s="4"/>
      <c r="GB290" s="6"/>
      <c r="GC290" s="5"/>
      <c r="GD290" s="5"/>
      <c r="GE290" s="4"/>
      <c r="GF290" s="6"/>
      <c r="GG290" s="4"/>
      <c r="GH290" s="6"/>
      <c r="GI290" s="5"/>
      <c r="GJ290" s="5"/>
      <c r="GK290" s="4"/>
      <c r="GL290" s="6"/>
      <c r="GM290" s="4"/>
      <c r="GN290" s="6"/>
      <c r="GO290" s="5"/>
      <c r="GP290" s="5"/>
      <c r="GQ290" s="4"/>
      <c r="GR290" s="6"/>
      <c r="GS290" s="4"/>
      <c r="GT290" s="6"/>
      <c r="GU290" s="5"/>
      <c r="GV290" s="5"/>
      <c r="GW290" s="4"/>
      <c r="GX290" s="6"/>
      <c r="GY290" s="4"/>
      <c r="GZ290" s="6"/>
      <c r="HA290" s="5"/>
      <c r="HB290" s="5"/>
      <c r="HC290" s="4"/>
      <c r="HD290" s="6"/>
      <c r="HE290" s="4"/>
      <c r="HF290" s="6"/>
      <c r="HG290" s="5"/>
      <c r="HH290" s="5"/>
      <c r="HI290" s="4"/>
      <c r="HJ290" s="6"/>
      <c r="HK290" s="4"/>
      <c r="HL290" s="6"/>
      <c r="HM290" s="5"/>
      <c r="HN290" s="5"/>
      <c r="HO290" s="4"/>
      <c r="HP290" s="6"/>
      <c r="HQ290" s="4"/>
      <c r="HR290" s="6"/>
      <c r="HS290" s="5"/>
      <c r="HT290" s="5"/>
      <c r="HU290" s="4"/>
      <c r="HV290" s="6"/>
      <c r="HW290" s="4"/>
      <c r="HX290" s="6"/>
      <c r="HY290" s="5"/>
      <c r="HZ290" s="5"/>
      <c r="IA290" s="4"/>
      <c r="IB290" s="6"/>
      <c r="IC290" s="4"/>
      <c r="ID290" s="6"/>
      <c r="IE290" s="5"/>
      <c r="IF290" s="5"/>
      <c r="IG290" s="4"/>
      <c r="IH290" s="6"/>
      <c r="II290" s="4"/>
      <c r="IJ290" s="6"/>
      <c r="IK290" s="5"/>
      <c r="IL290" s="5"/>
      <c r="IM290" s="4"/>
      <c r="IN290" s="6"/>
      <c r="IO290" s="4"/>
      <c r="IP290" s="6"/>
      <c r="IQ290" s="5"/>
      <c r="IR290" s="5"/>
      <c r="IS290" s="4"/>
      <c r="IT290" s="6"/>
      <c r="IU290" s="4"/>
      <c r="IV290" s="6"/>
      <c r="IW290" s="5"/>
      <c r="IX290" s="5"/>
      <c r="IY290" s="4"/>
      <c r="IZ290" s="6"/>
      <c r="JA290" s="4"/>
      <c r="JB290" s="6"/>
      <c r="JC290" s="5"/>
      <c r="JD290" s="5"/>
      <c r="JE290" s="4"/>
      <c r="JF290" s="6"/>
      <c r="JG290" s="4"/>
      <c r="JH290" s="6"/>
      <c r="JI290" s="5"/>
      <c r="JJ290" s="5"/>
      <c r="JK290" s="4"/>
      <c r="JL290" s="6"/>
      <c r="JM290" s="4"/>
      <c r="JN290" s="6"/>
      <c r="JO290" s="5"/>
      <c r="JP290" s="5"/>
      <c r="JQ290" s="4"/>
      <c r="JR290" s="6"/>
      <c r="JS290" s="4"/>
      <c r="JT290" s="6"/>
      <c r="JU290" s="5"/>
      <c r="JV290" s="5"/>
      <c r="JW290" s="4"/>
      <c r="JX290" s="6"/>
      <c r="JY290" s="4"/>
      <c r="JZ290" s="6"/>
      <c r="KA290" s="5"/>
      <c r="KB290" s="5"/>
      <c r="KC290" s="4"/>
      <c r="KD290" s="6"/>
      <c r="KE290" s="4"/>
      <c r="KF290" s="6"/>
      <c r="KG290" s="5"/>
      <c r="KH290" s="5"/>
      <c r="KI290" s="4"/>
      <c r="KJ290" s="6"/>
      <c r="KK290" s="4"/>
      <c r="KL290" s="6"/>
      <c r="KM290" s="5"/>
      <c r="KN290" s="5"/>
    </row>
    <row r="291">
      <c r="A291" s="3" t="s">
        <v>85</v>
      </c>
      <c r="B291" s="3" t="s">
        <v>86</v>
      </c>
      <c r="C291" s="3" t="s">
        <v>449</v>
      </c>
      <c r="D291" s="3" t="s">
        <v>479</v>
      </c>
      <c r="E291" s="3" t="s">
        <v>480</v>
      </c>
      <c r="F291" s="3" t="s">
        <v>481</v>
      </c>
      <c r="G291" s="3" t="s">
        <v>482</v>
      </c>
      <c r="H291" s="3" t="s">
        <v>129</v>
      </c>
      <c r="I291" s="3" t="s">
        <v>1349</v>
      </c>
      <c r="J291" s="3" t="s">
        <v>1318</v>
      </c>
      <c r="K291" s="4">
        <v>663</v>
      </c>
      <c r="L291" s="4">
        <f>=ROUNDDOWN(18.9428571428571,0)</f>
      </c>
      <c r="M291" s="4">
        <v>300</v>
      </c>
      <c r="N291" s="5"/>
      <c r="O291" s="4"/>
      <c r="P291" s="4">
        <f>=ROUNDDOWN({0},0)</f>
      </c>
      <c r="Q291" s="4"/>
      <c r="R291" s="5"/>
      <c r="S291" s="4">
        <v>44</v>
      </c>
      <c r="T291" s="6">
        <v>2090.5</v>
      </c>
      <c r="U291" s="4"/>
      <c r="V291" s="6"/>
      <c r="W291" s="5"/>
      <c r="X291" s="5"/>
      <c r="Y291" s="4">
        <v>4</v>
      </c>
      <c r="Z291" s="6">
        <v>196.84</v>
      </c>
      <c r="AA291" s="4"/>
      <c r="AB291" s="6"/>
      <c r="AC291" s="5"/>
      <c r="AD291" s="5"/>
      <c r="AE291" s="4">
        <v>8</v>
      </c>
      <c r="AF291" s="6">
        <v>323.32</v>
      </c>
      <c r="AG291" s="4"/>
      <c r="AH291" s="6"/>
      <c r="AI291" s="5"/>
      <c r="AJ291" s="5"/>
      <c r="AK291" s="4">
        <v>5</v>
      </c>
      <c r="AL291" s="6">
        <v>249.17</v>
      </c>
      <c r="AM291" s="4"/>
      <c r="AN291" s="6"/>
      <c r="AO291" s="5"/>
      <c r="AP291" s="5"/>
      <c r="AQ291" s="4">
        <v>14</v>
      </c>
      <c r="AR291" s="6">
        <v>680</v>
      </c>
      <c r="AS291" s="4"/>
      <c r="AT291" s="6"/>
      <c r="AU291" s="5"/>
      <c r="AV291" s="5"/>
      <c r="AW291" s="4">
        <v>11</v>
      </c>
      <c r="AX291" s="6">
        <v>534.57</v>
      </c>
      <c r="AY291" s="4"/>
      <c r="AZ291" s="6"/>
      <c r="BA291" s="5"/>
      <c r="BB291" s="5"/>
      <c r="BC291" s="4"/>
      <c r="BD291" s="6"/>
      <c r="BE291" s="4"/>
      <c r="BF291" s="6"/>
      <c r="BG291" s="5"/>
      <c r="BH291" s="5"/>
      <c r="BI291" s="4"/>
      <c r="BJ291" s="6"/>
      <c r="BK291" s="4"/>
      <c r="BL291" s="6"/>
      <c r="BM291" s="5"/>
      <c r="BN291" s="5"/>
      <c r="BO291" s="4"/>
      <c r="BP291" s="6"/>
      <c r="BQ291" s="4"/>
      <c r="BR291" s="6"/>
      <c r="BS291" s="5"/>
      <c r="BT291" s="5"/>
      <c r="BU291" s="4"/>
      <c r="BV291" s="6"/>
      <c r="BW291" s="4"/>
      <c r="BX291" s="6"/>
      <c r="BY291" s="5"/>
      <c r="BZ291" s="5"/>
      <c r="CA291" s="4"/>
      <c r="CB291" s="6"/>
      <c r="CC291" s="4"/>
      <c r="CD291" s="6"/>
      <c r="CE291" s="5"/>
      <c r="CF291" s="5"/>
      <c r="CG291" s="4">
        <v>2</v>
      </c>
      <c r="CH291" s="6">
        <v>106.6</v>
      </c>
      <c r="CI291" s="4"/>
      <c r="CJ291" s="6"/>
      <c r="CK291" s="5"/>
      <c r="CL291" s="5"/>
      <c r="CM291" s="4"/>
      <c r="CN291" s="6"/>
      <c r="CO291" s="4"/>
      <c r="CP291" s="6"/>
      <c r="CQ291" s="5"/>
      <c r="CR291" s="5"/>
      <c r="CS291" s="4"/>
      <c r="CT291" s="6"/>
      <c r="CU291" s="4"/>
      <c r="CV291" s="6"/>
      <c r="CW291" s="5"/>
      <c r="CX291" s="5"/>
      <c r="CY291" s="4"/>
      <c r="CZ291" s="6"/>
      <c r="DA291" s="4"/>
      <c r="DB291" s="6"/>
      <c r="DC291" s="5"/>
      <c r="DD291" s="5"/>
      <c r="DE291" s="4"/>
      <c r="DF291" s="6"/>
      <c r="DG291" s="4"/>
      <c r="DH291" s="6"/>
      <c r="DI291" s="5"/>
      <c r="DJ291" s="5"/>
      <c r="DK291" s="4"/>
      <c r="DL291" s="6"/>
      <c r="DM291" s="4"/>
      <c r="DN291" s="6"/>
      <c r="DO291" s="5"/>
      <c r="DP291" s="5"/>
      <c r="DQ291" s="4"/>
      <c r="DR291" s="6"/>
      <c r="DS291" s="4"/>
      <c r="DT291" s="6"/>
      <c r="DU291" s="5"/>
      <c r="DV291" s="5"/>
      <c r="DW291" s="4"/>
      <c r="DX291" s="6"/>
      <c r="DY291" s="4"/>
      <c r="DZ291" s="6"/>
      <c r="EA291" s="5"/>
      <c r="EB291" s="5"/>
      <c r="EC291" s="4"/>
      <c r="ED291" s="6"/>
      <c r="EE291" s="4"/>
      <c r="EF291" s="6"/>
      <c r="EG291" s="5"/>
      <c r="EH291" s="5"/>
      <c r="EI291" s="4"/>
      <c r="EJ291" s="6"/>
      <c r="EK291" s="4"/>
      <c r="EL291" s="6"/>
      <c r="EM291" s="5"/>
      <c r="EN291" s="5"/>
      <c r="EO291" s="4"/>
      <c r="EP291" s="6"/>
      <c r="EQ291" s="4"/>
      <c r="ER291" s="6"/>
      <c r="ES291" s="5"/>
      <c r="ET291" s="5"/>
      <c r="EU291" s="4"/>
      <c r="EV291" s="6"/>
      <c r="EW291" s="4"/>
      <c r="EX291" s="6"/>
      <c r="EY291" s="5"/>
      <c r="EZ291" s="5"/>
      <c r="FA291" s="4"/>
      <c r="FB291" s="6"/>
      <c r="FC291" s="4"/>
      <c r="FD291" s="6"/>
      <c r="FE291" s="5"/>
      <c r="FF291" s="5"/>
      <c r="FG291" s="4"/>
      <c r="FH291" s="6"/>
      <c r="FI291" s="4"/>
      <c r="FJ291" s="6"/>
      <c r="FK291" s="5"/>
      <c r="FL291" s="5"/>
      <c r="FM291" s="4"/>
      <c r="FN291" s="6"/>
      <c r="FO291" s="4"/>
      <c r="FP291" s="6"/>
      <c r="FQ291" s="5"/>
      <c r="FR291" s="5"/>
      <c r="FS291" s="4"/>
      <c r="FT291" s="6"/>
      <c r="FU291" s="4"/>
      <c r="FV291" s="6"/>
      <c r="FW291" s="5"/>
      <c r="FX291" s="5"/>
      <c r="FY291" s="4"/>
      <c r="FZ291" s="6"/>
      <c r="GA291" s="4"/>
      <c r="GB291" s="6"/>
      <c r="GC291" s="5"/>
      <c r="GD291" s="5"/>
      <c r="GE291" s="4"/>
      <c r="GF291" s="6"/>
      <c r="GG291" s="4"/>
      <c r="GH291" s="6"/>
      <c r="GI291" s="5"/>
      <c r="GJ291" s="5"/>
      <c r="GK291" s="4"/>
      <c r="GL291" s="6"/>
      <c r="GM291" s="4"/>
      <c r="GN291" s="6"/>
      <c r="GO291" s="5"/>
      <c r="GP291" s="5"/>
      <c r="GQ291" s="4"/>
      <c r="GR291" s="6"/>
      <c r="GS291" s="4"/>
      <c r="GT291" s="6"/>
      <c r="GU291" s="5"/>
      <c r="GV291" s="5"/>
      <c r="GW291" s="4"/>
      <c r="GX291" s="6"/>
      <c r="GY291" s="4"/>
      <c r="GZ291" s="6"/>
      <c r="HA291" s="5"/>
      <c r="HB291" s="5"/>
      <c r="HC291" s="4"/>
      <c r="HD291" s="6"/>
      <c r="HE291" s="4"/>
      <c r="HF291" s="6"/>
      <c r="HG291" s="5"/>
      <c r="HH291" s="5"/>
      <c r="HI291" s="4"/>
      <c r="HJ291" s="6"/>
      <c r="HK291" s="4"/>
      <c r="HL291" s="6"/>
      <c r="HM291" s="5"/>
      <c r="HN291" s="5"/>
      <c r="HO291" s="4"/>
      <c r="HP291" s="6"/>
      <c r="HQ291" s="4"/>
      <c r="HR291" s="6"/>
      <c r="HS291" s="5"/>
      <c r="HT291" s="5"/>
      <c r="HU291" s="4"/>
      <c r="HV291" s="6"/>
      <c r="HW291" s="4"/>
      <c r="HX291" s="6"/>
      <c r="HY291" s="5"/>
      <c r="HZ291" s="5"/>
      <c r="IA291" s="4"/>
      <c r="IB291" s="6"/>
      <c r="IC291" s="4"/>
      <c r="ID291" s="6"/>
      <c r="IE291" s="5"/>
      <c r="IF291" s="5"/>
      <c r="IG291" s="4"/>
      <c r="IH291" s="6"/>
      <c r="II291" s="4"/>
      <c r="IJ291" s="6"/>
      <c r="IK291" s="5"/>
      <c r="IL291" s="5"/>
      <c r="IM291" s="4"/>
      <c r="IN291" s="6"/>
      <c r="IO291" s="4"/>
      <c r="IP291" s="6"/>
      <c r="IQ291" s="5"/>
      <c r="IR291" s="5"/>
      <c r="IS291" s="4"/>
      <c r="IT291" s="6"/>
      <c r="IU291" s="4"/>
      <c r="IV291" s="6"/>
      <c r="IW291" s="5"/>
      <c r="IX291" s="5"/>
      <c r="IY291" s="4"/>
      <c r="IZ291" s="6"/>
      <c r="JA291" s="4"/>
      <c r="JB291" s="6"/>
      <c r="JC291" s="5"/>
      <c r="JD291" s="5"/>
      <c r="JE291" s="4"/>
      <c r="JF291" s="6"/>
      <c r="JG291" s="4"/>
      <c r="JH291" s="6"/>
      <c r="JI291" s="5"/>
      <c r="JJ291" s="5"/>
      <c r="JK291" s="4"/>
      <c r="JL291" s="6"/>
      <c r="JM291" s="4"/>
      <c r="JN291" s="6"/>
      <c r="JO291" s="5"/>
      <c r="JP291" s="5"/>
      <c r="JQ291" s="4"/>
      <c r="JR291" s="6"/>
      <c r="JS291" s="4"/>
      <c r="JT291" s="6"/>
      <c r="JU291" s="5"/>
      <c r="JV291" s="5"/>
      <c r="JW291" s="4"/>
      <c r="JX291" s="6"/>
      <c r="JY291" s="4"/>
      <c r="JZ291" s="6"/>
      <c r="KA291" s="5"/>
      <c r="KB291" s="5"/>
      <c r="KC291" s="4"/>
      <c r="KD291" s="6"/>
      <c r="KE291" s="4"/>
      <c r="KF291" s="6"/>
      <c r="KG291" s="5"/>
      <c r="KH291" s="5"/>
      <c r="KI291" s="4"/>
      <c r="KJ291" s="6"/>
      <c r="KK291" s="4"/>
      <c r="KL291" s="6"/>
      <c r="KM291" s="5"/>
      <c r="KN291" s="5"/>
    </row>
    <row r="292">
      <c r="A292" s="3" t="s">
        <v>85</v>
      </c>
      <c r="B292" s="3" t="s">
        <v>86</v>
      </c>
      <c r="C292" s="3" t="s">
        <v>449</v>
      </c>
      <c r="D292" s="3" t="s">
        <v>479</v>
      </c>
      <c r="E292" s="3" t="s">
        <v>483</v>
      </c>
      <c r="F292" s="3" t="s">
        <v>484</v>
      </c>
      <c r="G292" s="3" t="s">
        <v>485</v>
      </c>
      <c r="H292" s="3" t="s">
        <v>129</v>
      </c>
      <c r="I292" s="3" t="s">
        <v>1327</v>
      </c>
      <c r="J292" s="3" t="s">
        <v>1309</v>
      </c>
      <c r="K292" s="4">
        <v>1286</v>
      </c>
      <c r="L292" s="4">
        <f>=ROUNDDOWN(29.906976744186,0)</f>
      </c>
      <c r="M292" s="4">
        <v>180</v>
      </c>
      <c r="N292" s="5">
        <v>1</v>
      </c>
      <c r="O292" s="4"/>
      <c r="P292" s="4">
        <f>=ROUNDDOWN({0},0)</f>
      </c>
      <c r="Q292" s="4"/>
      <c r="R292" s="5"/>
      <c r="S292" s="4">
        <v>52</v>
      </c>
      <c r="T292" s="6">
        <v>1903.63</v>
      </c>
      <c r="U292" s="4"/>
      <c r="V292" s="6"/>
      <c r="W292" s="5"/>
      <c r="X292" s="5"/>
      <c r="Y292" s="4">
        <v>8</v>
      </c>
      <c r="Z292" s="6">
        <v>300.28</v>
      </c>
      <c r="AA292" s="4"/>
      <c r="AB292" s="6"/>
      <c r="AC292" s="5"/>
      <c r="AD292" s="5"/>
      <c r="AE292" s="4">
        <v>13</v>
      </c>
      <c r="AF292" s="6">
        <v>371.63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>
        <v>2</v>
      </c>
      <c r="AR292" s="6">
        <v>88.38</v>
      </c>
      <c r="AS292" s="4"/>
      <c r="AT292" s="6"/>
      <c r="AU292" s="5"/>
      <c r="AV292" s="5"/>
      <c r="AW292" s="4">
        <v>20</v>
      </c>
      <c r="AX292" s="6">
        <v>720.72</v>
      </c>
      <c r="AY292" s="4"/>
      <c r="AZ292" s="6"/>
      <c r="BA292" s="5"/>
      <c r="BB292" s="5"/>
      <c r="BC292" s="4"/>
      <c r="BD292" s="6"/>
      <c r="BE292" s="4"/>
      <c r="BF292" s="6"/>
      <c r="BG292" s="5"/>
      <c r="BH292" s="5"/>
      <c r="BI292" s="4">
        <v>1</v>
      </c>
      <c r="BJ292" s="6">
        <v>39.85</v>
      </c>
      <c r="BK292" s="4"/>
      <c r="BL292" s="6"/>
      <c r="BM292" s="5"/>
      <c r="BN292" s="5"/>
      <c r="BO292" s="4">
        <v>2</v>
      </c>
      <c r="BP292" s="6">
        <v>101.42</v>
      </c>
      <c r="BQ292" s="4"/>
      <c r="BR292" s="6"/>
      <c r="BS292" s="5"/>
      <c r="BT292" s="5"/>
      <c r="BU292" s="4"/>
      <c r="BV292" s="6"/>
      <c r="BW292" s="4"/>
      <c r="BX292" s="6"/>
      <c r="BY292" s="5"/>
      <c r="BZ292" s="5"/>
      <c r="CA292" s="4"/>
      <c r="CB292" s="6"/>
      <c r="CC292" s="4"/>
      <c r="CD292" s="6"/>
      <c r="CE292" s="5"/>
      <c r="CF292" s="5"/>
      <c r="CG292" s="4">
        <v>2</v>
      </c>
      <c r="CH292" s="6">
        <v>99.34</v>
      </c>
      <c r="CI292" s="4"/>
      <c r="CJ292" s="6"/>
      <c r="CK292" s="5"/>
      <c r="CL292" s="5"/>
      <c r="CM292" s="4"/>
      <c r="CN292" s="6"/>
      <c r="CO292" s="4"/>
      <c r="CP292" s="6"/>
      <c r="CQ292" s="5"/>
      <c r="CR292" s="5"/>
      <c r="CS292" s="4">
        <v>4</v>
      </c>
      <c r="CT292" s="6">
        <v>182.01</v>
      </c>
      <c r="CU292" s="4"/>
      <c r="CV292" s="6"/>
      <c r="CW292" s="5"/>
      <c r="CX292" s="5"/>
      <c r="CY292" s="4"/>
      <c r="CZ292" s="6"/>
      <c r="DA292" s="4"/>
      <c r="DB292" s="6"/>
      <c r="DC292" s="5"/>
      <c r="DD292" s="5"/>
      <c r="DE292" s="4"/>
      <c r="DF292" s="6"/>
      <c r="DG292" s="4"/>
      <c r="DH292" s="6"/>
      <c r="DI292" s="5"/>
      <c r="DJ292" s="5"/>
      <c r="DK292" s="4"/>
      <c r="DL292" s="6"/>
      <c r="DM292" s="4"/>
      <c r="DN292" s="6"/>
      <c r="DO292" s="5"/>
      <c r="DP292" s="5"/>
      <c r="DQ292" s="4"/>
      <c r="DR292" s="6"/>
      <c r="DS292" s="4"/>
      <c r="DT292" s="6"/>
      <c r="DU292" s="5"/>
      <c r="DV292" s="5"/>
      <c r="DW292" s="4"/>
      <c r="DX292" s="6"/>
      <c r="DY292" s="4"/>
      <c r="DZ292" s="6"/>
      <c r="EA292" s="5"/>
      <c r="EB292" s="5"/>
      <c r="EC292" s="4"/>
      <c r="ED292" s="6"/>
      <c r="EE292" s="4"/>
      <c r="EF292" s="6"/>
      <c r="EG292" s="5"/>
      <c r="EH292" s="5"/>
      <c r="EI292" s="4"/>
      <c r="EJ292" s="6"/>
      <c r="EK292" s="4"/>
      <c r="EL292" s="6"/>
      <c r="EM292" s="5"/>
      <c r="EN292" s="5"/>
      <c r="EO292" s="4"/>
      <c r="EP292" s="6"/>
      <c r="EQ292" s="4"/>
      <c r="ER292" s="6"/>
      <c r="ES292" s="5"/>
      <c r="ET292" s="5"/>
      <c r="EU292" s="4"/>
      <c r="EV292" s="6"/>
      <c r="EW292" s="4"/>
      <c r="EX292" s="6"/>
      <c r="EY292" s="5"/>
      <c r="EZ292" s="5"/>
      <c r="FA292" s="4"/>
      <c r="FB292" s="6"/>
      <c r="FC292" s="4"/>
      <c r="FD292" s="6"/>
      <c r="FE292" s="5"/>
      <c r="FF292" s="5"/>
      <c r="FG292" s="4"/>
      <c r="FH292" s="6"/>
      <c r="FI292" s="4"/>
      <c r="FJ292" s="6"/>
      <c r="FK292" s="5"/>
      <c r="FL292" s="5"/>
      <c r="FM292" s="4"/>
      <c r="FN292" s="6"/>
      <c r="FO292" s="4"/>
      <c r="FP292" s="6"/>
      <c r="FQ292" s="5"/>
      <c r="FR292" s="5"/>
      <c r="FS292" s="4"/>
      <c r="FT292" s="6"/>
      <c r="FU292" s="4"/>
      <c r="FV292" s="6"/>
      <c r="FW292" s="5"/>
      <c r="FX292" s="5"/>
      <c r="FY292" s="4"/>
      <c r="FZ292" s="6"/>
      <c r="GA292" s="4"/>
      <c r="GB292" s="6"/>
      <c r="GC292" s="5"/>
      <c r="GD292" s="5"/>
      <c r="GE292" s="4"/>
      <c r="GF292" s="6"/>
      <c r="GG292" s="4"/>
      <c r="GH292" s="6"/>
      <c r="GI292" s="5"/>
      <c r="GJ292" s="5"/>
      <c r="GK292" s="4"/>
      <c r="GL292" s="6"/>
      <c r="GM292" s="4"/>
      <c r="GN292" s="6"/>
      <c r="GO292" s="5"/>
      <c r="GP292" s="5"/>
      <c r="GQ292" s="4"/>
      <c r="GR292" s="6"/>
      <c r="GS292" s="4"/>
      <c r="GT292" s="6"/>
      <c r="GU292" s="5"/>
      <c r="GV292" s="5"/>
      <c r="GW292" s="4"/>
      <c r="GX292" s="6"/>
      <c r="GY292" s="4"/>
      <c r="GZ292" s="6"/>
      <c r="HA292" s="5"/>
      <c r="HB292" s="5"/>
      <c r="HC292" s="4"/>
      <c r="HD292" s="6"/>
      <c r="HE292" s="4"/>
      <c r="HF292" s="6"/>
      <c r="HG292" s="5"/>
      <c r="HH292" s="5"/>
      <c r="HI292" s="4"/>
      <c r="HJ292" s="6"/>
      <c r="HK292" s="4"/>
      <c r="HL292" s="6"/>
      <c r="HM292" s="5"/>
      <c r="HN292" s="5"/>
      <c r="HO292" s="4"/>
      <c r="HP292" s="6"/>
      <c r="HQ292" s="4"/>
      <c r="HR292" s="6"/>
      <c r="HS292" s="5"/>
      <c r="HT292" s="5"/>
      <c r="HU292" s="4"/>
      <c r="HV292" s="6"/>
      <c r="HW292" s="4"/>
      <c r="HX292" s="6"/>
      <c r="HY292" s="5"/>
      <c r="HZ292" s="5"/>
      <c r="IA292" s="4"/>
      <c r="IB292" s="6"/>
      <c r="IC292" s="4"/>
      <c r="ID292" s="6"/>
      <c r="IE292" s="5"/>
      <c r="IF292" s="5"/>
      <c r="IG292" s="4"/>
      <c r="IH292" s="6"/>
      <c r="II292" s="4"/>
      <c r="IJ292" s="6"/>
      <c r="IK292" s="5"/>
      <c r="IL292" s="5"/>
      <c r="IM292" s="4"/>
      <c r="IN292" s="6"/>
      <c r="IO292" s="4"/>
      <c r="IP292" s="6"/>
      <c r="IQ292" s="5"/>
      <c r="IR292" s="5"/>
      <c r="IS292" s="4"/>
      <c r="IT292" s="6"/>
      <c r="IU292" s="4"/>
      <c r="IV292" s="6"/>
      <c r="IW292" s="5"/>
      <c r="IX292" s="5"/>
      <c r="IY292" s="4"/>
      <c r="IZ292" s="6"/>
      <c r="JA292" s="4"/>
      <c r="JB292" s="6"/>
      <c r="JC292" s="5"/>
      <c r="JD292" s="5"/>
      <c r="JE292" s="4"/>
      <c r="JF292" s="6"/>
      <c r="JG292" s="4"/>
      <c r="JH292" s="6"/>
      <c r="JI292" s="5"/>
      <c r="JJ292" s="5"/>
      <c r="JK292" s="4"/>
      <c r="JL292" s="6"/>
      <c r="JM292" s="4"/>
      <c r="JN292" s="6"/>
      <c r="JO292" s="5"/>
      <c r="JP292" s="5"/>
      <c r="JQ292" s="4"/>
      <c r="JR292" s="6"/>
      <c r="JS292" s="4"/>
      <c r="JT292" s="6"/>
      <c r="JU292" s="5"/>
      <c r="JV292" s="5"/>
      <c r="JW292" s="4"/>
      <c r="JX292" s="6"/>
      <c r="JY292" s="4"/>
      <c r="JZ292" s="6"/>
      <c r="KA292" s="5"/>
      <c r="KB292" s="5"/>
      <c r="KC292" s="4"/>
      <c r="KD292" s="6"/>
      <c r="KE292" s="4"/>
      <c r="KF292" s="6"/>
      <c r="KG292" s="5"/>
      <c r="KH292" s="5"/>
      <c r="KI292" s="4"/>
      <c r="KJ292" s="6"/>
      <c r="KK292" s="4"/>
      <c r="KL292" s="6"/>
      <c r="KM292" s="5"/>
      <c r="KN292" s="5"/>
    </row>
    <row r="293">
      <c r="A293" s="3" t="s">
        <v>85</v>
      </c>
      <c r="B293" s="3" t="s">
        <v>86</v>
      </c>
      <c r="C293" s="3" t="s">
        <v>449</v>
      </c>
      <c r="D293" s="3" t="s">
        <v>479</v>
      </c>
      <c r="E293" s="3" t="s">
        <v>483</v>
      </c>
      <c r="F293" s="3" t="s">
        <v>484</v>
      </c>
      <c r="G293" s="3" t="s">
        <v>485</v>
      </c>
      <c r="H293" s="3" t="s">
        <v>129</v>
      </c>
      <c r="I293" s="3" t="s">
        <v>1311</v>
      </c>
      <c r="J293" s="3" t="s">
        <v>1309</v>
      </c>
      <c r="K293" s="4">
        <v>2088</v>
      </c>
      <c r="L293" s="4">
        <f>=ROUNDDOWN(40.9411764705882,0)</f>
      </c>
      <c r="M293" s="4"/>
      <c r="N293" s="5">
        <v>1</v>
      </c>
      <c r="O293" s="4"/>
      <c r="P293" s="4">
        <f>=ROUNDDOWN({0},0)</f>
      </c>
      <c r="Q293" s="4"/>
      <c r="R293" s="5"/>
      <c r="S293" s="4">
        <v>40</v>
      </c>
      <c r="T293" s="6">
        <v>1524.1</v>
      </c>
      <c r="U293" s="4"/>
      <c r="V293" s="6"/>
      <c r="W293" s="5"/>
      <c r="X293" s="5"/>
      <c r="Y293" s="4">
        <v>6</v>
      </c>
      <c r="Z293" s="6">
        <v>188</v>
      </c>
      <c r="AA293" s="4"/>
      <c r="AB293" s="6"/>
      <c r="AC293" s="5"/>
      <c r="AD293" s="5"/>
      <c r="AE293" s="4">
        <v>3</v>
      </c>
      <c r="AF293" s="6">
        <v>107.53</v>
      </c>
      <c r="AG293" s="4"/>
      <c r="AH293" s="6"/>
      <c r="AI293" s="5"/>
      <c r="AJ293" s="5"/>
      <c r="AK293" s="4"/>
      <c r="AL293" s="6"/>
      <c r="AM293" s="4"/>
      <c r="AN293" s="6"/>
      <c r="AO293" s="5"/>
      <c r="AP293" s="5"/>
      <c r="AQ293" s="4">
        <v>5</v>
      </c>
      <c r="AR293" s="6">
        <v>223.55</v>
      </c>
      <c r="AS293" s="4"/>
      <c r="AT293" s="6"/>
      <c r="AU293" s="5"/>
      <c r="AV293" s="5"/>
      <c r="AW293" s="4">
        <v>19</v>
      </c>
      <c r="AX293" s="6">
        <v>708.51</v>
      </c>
      <c r="AY293" s="4"/>
      <c r="AZ293" s="6"/>
      <c r="BA293" s="5"/>
      <c r="BB293" s="5"/>
      <c r="BC293" s="4"/>
      <c r="BD293" s="6"/>
      <c r="BE293" s="4"/>
      <c r="BF293" s="6"/>
      <c r="BG293" s="5"/>
      <c r="BH293" s="5"/>
      <c r="BI293" s="4"/>
      <c r="BJ293" s="6"/>
      <c r="BK293" s="4"/>
      <c r="BL293" s="6"/>
      <c r="BM293" s="5"/>
      <c r="BN293" s="5"/>
      <c r="BO293" s="4">
        <v>2</v>
      </c>
      <c r="BP293" s="6">
        <v>83.81</v>
      </c>
      <c r="BQ293" s="4"/>
      <c r="BR293" s="6"/>
      <c r="BS293" s="5"/>
      <c r="BT293" s="5"/>
      <c r="BU293" s="4">
        <v>3</v>
      </c>
      <c r="BV293" s="6">
        <v>124.63</v>
      </c>
      <c r="BW293" s="4"/>
      <c r="BX293" s="6"/>
      <c r="BY293" s="5"/>
      <c r="BZ293" s="5"/>
      <c r="CA293" s="4"/>
      <c r="CB293" s="6"/>
      <c r="CC293" s="4"/>
      <c r="CD293" s="6"/>
      <c r="CE293" s="5"/>
      <c r="CF293" s="5"/>
      <c r="CG293" s="4"/>
      <c r="CH293" s="6"/>
      <c r="CI293" s="4"/>
      <c r="CJ293" s="6"/>
      <c r="CK293" s="5"/>
      <c r="CL293" s="5"/>
      <c r="CM293" s="4"/>
      <c r="CN293" s="6"/>
      <c r="CO293" s="4"/>
      <c r="CP293" s="6"/>
      <c r="CQ293" s="5"/>
      <c r="CR293" s="5"/>
      <c r="CS293" s="4">
        <v>2</v>
      </c>
      <c r="CT293" s="6">
        <v>88.07</v>
      </c>
      <c r="CU293" s="4"/>
      <c r="CV293" s="6"/>
      <c r="CW293" s="5"/>
      <c r="CX293" s="5"/>
      <c r="CY293" s="4"/>
      <c r="CZ293" s="6"/>
      <c r="DA293" s="4"/>
      <c r="DB293" s="6"/>
      <c r="DC293" s="5"/>
      <c r="DD293" s="5"/>
      <c r="DE293" s="4"/>
      <c r="DF293" s="6"/>
      <c r="DG293" s="4"/>
      <c r="DH293" s="6"/>
      <c r="DI293" s="5"/>
      <c r="DJ293" s="5"/>
      <c r="DK293" s="4"/>
      <c r="DL293" s="6"/>
      <c r="DM293" s="4"/>
      <c r="DN293" s="6"/>
      <c r="DO293" s="5"/>
      <c r="DP293" s="5"/>
      <c r="DQ293" s="4"/>
      <c r="DR293" s="6"/>
      <c r="DS293" s="4"/>
      <c r="DT293" s="6"/>
      <c r="DU293" s="5"/>
      <c r="DV293" s="5"/>
      <c r="DW293" s="4"/>
      <c r="DX293" s="6"/>
      <c r="DY293" s="4"/>
      <c r="DZ293" s="6"/>
      <c r="EA293" s="5"/>
      <c r="EB293" s="5"/>
      <c r="EC293" s="4"/>
      <c r="ED293" s="6"/>
      <c r="EE293" s="4"/>
      <c r="EF293" s="6"/>
      <c r="EG293" s="5"/>
      <c r="EH293" s="5"/>
      <c r="EI293" s="4"/>
      <c r="EJ293" s="6"/>
      <c r="EK293" s="4"/>
      <c r="EL293" s="6"/>
      <c r="EM293" s="5"/>
      <c r="EN293" s="5"/>
      <c r="EO293" s="4"/>
      <c r="EP293" s="6"/>
      <c r="EQ293" s="4"/>
      <c r="ER293" s="6"/>
      <c r="ES293" s="5"/>
      <c r="ET293" s="5"/>
      <c r="EU293" s="4"/>
      <c r="EV293" s="6"/>
      <c r="EW293" s="4"/>
      <c r="EX293" s="6"/>
      <c r="EY293" s="5"/>
      <c r="EZ293" s="5"/>
      <c r="FA293" s="4"/>
      <c r="FB293" s="6"/>
      <c r="FC293" s="4"/>
      <c r="FD293" s="6"/>
      <c r="FE293" s="5"/>
      <c r="FF293" s="5"/>
      <c r="FG293" s="4"/>
      <c r="FH293" s="6"/>
      <c r="FI293" s="4"/>
      <c r="FJ293" s="6"/>
      <c r="FK293" s="5"/>
      <c r="FL293" s="5"/>
      <c r="FM293" s="4"/>
      <c r="FN293" s="6"/>
      <c r="FO293" s="4"/>
      <c r="FP293" s="6"/>
      <c r="FQ293" s="5"/>
      <c r="FR293" s="5"/>
      <c r="FS293" s="4"/>
      <c r="FT293" s="6"/>
      <c r="FU293" s="4"/>
      <c r="FV293" s="6"/>
      <c r="FW293" s="5"/>
      <c r="FX293" s="5"/>
      <c r="FY293" s="4"/>
      <c r="FZ293" s="6"/>
      <c r="GA293" s="4"/>
      <c r="GB293" s="6"/>
      <c r="GC293" s="5"/>
      <c r="GD293" s="5"/>
      <c r="GE293" s="4"/>
      <c r="GF293" s="6"/>
      <c r="GG293" s="4"/>
      <c r="GH293" s="6"/>
      <c r="GI293" s="5"/>
      <c r="GJ293" s="5"/>
      <c r="GK293" s="4"/>
      <c r="GL293" s="6"/>
      <c r="GM293" s="4"/>
      <c r="GN293" s="6"/>
      <c r="GO293" s="5"/>
      <c r="GP293" s="5"/>
      <c r="GQ293" s="4"/>
      <c r="GR293" s="6"/>
      <c r="GS293" s="4"/>
      <c r="GT293" s="6"/>
      <c r="GU293" s="5"/>
      <c r="GV293" s="5"/>
      <c r="GW293" s="4"/>
      <c r="GX293" s="6"/>
      <c r="GY293" s="4"/>
      <c r="GZ293" s="6"/>
      <c r="HA293" s="5"/>
      <c r="HB293" s="5"/>
      <c r="HC293" s="4"/>
      <c r="HD293" s="6"/>
      <c r="HE293" s="4"/>
      <c r="HF293" s="6"/>
      <c r="HG293" s="5"/>
      <c r="HH293" s="5"/>
      <c r="HI293" s="4"/>
      <c r="HJ293" s="6"/>
      <c r="HK293" s="4"/>
      <c r="HL293" s="6"/>
      <c r="HM293" s="5"/>
      <c r="HN293" s="5"/>
      <c r="HO293" s="4"/>
      <c r="HP293" s="6"/>
      <c r="HQ293" s="4"/>
      <c r="HR293" s="6"/>
      <c r="HS293" s="5"/>
      <c r="HT293" s="5"/>
      <c r="HU293" s="4"/>
      <c r="HV293" s="6"/>
      <c r="HW293" s="4"/>
      <c r="HX293" s="6"/>
      <c r="HY293" s="5"/>
      <c r="HZ293" s="5"/>
      <c r="IA293" s="4"/>
      <c r="IB293" s="6"/>
      <c r="IC293" s="4"/>
      <c r="ID293" s="6"/>
      <c r="IE293" s="5"/>
      <c r="IF293" s="5"/>
      <c r="IG293" s="4"/>
      <c r="IH293" s="6"/>
      <c r="II293" s="4"/>
      <c r="IJ293" s="6"/>
      <c r="IK293" s="5"/>
      <c r="IL293" s="5"/>
      <c r="IM293" s="4"/>
      <c r="IN293" s="6"/>
      <c r="IO293" s="4"/>
      <c r="IP293" s="6"/>
      <c r="IQ293" s="5"/>
      <c r="IR293" s="5"/>
      <c r="IS293" s="4"/>
      <c r="IT293" s="6"/>
      <c r="IU293" s="4"/>
      <c r="IV293" s="6"/>
      <c r="IW293" s="5"/>
      <c r="IX293" s="5"/>
      <c r="IY293" s="4"/>
      <c r="IZ293" s="6"/>
      <c r="JA293" s="4"/>
      <c r="JB293" s="6"/>
      <c r="JC293" s="5"/>
      <c r="JD293" s="5"/>
      <c r="JE293" s="4"/>
      <c r="JF293" s="6"/>
      <c r="JG293" s="4"/>
      <c r="JH293" s="6"/>
      <c r="JI293" s="5"/>
      <c r="JJ293" s="5"/>
      <c r="JK293" s="4"/>
      <c r="JL293" s="6"/>
      <c r="JM293" s="4"/>
      <c r="JN293" s="6"/>
      <c r="JO293" s="5"/>
      <c r="JP293" s="5"/>
      <c r="JQ293" s="4"/>
      <c r="JR293" s="6"/>
      <c r="JS293" s="4"/>
      <c r="JT293" s="6"/>
      <c r="JU293" s="5"/>
      <c r="JV293" s="5"/>
      <c r="JW293" s="4"/>
      <c r="JX293" s="6"/>
      <c r="JY293" s="4"/>
      <c r="JZ293" s="6"/>
      <c r="KA293" s="5"/>
      <c r="KB293" s="5"/>
      <c r="KC293" s="4"/>
      <c r="KD293" s="6"/>
      <c r="KE293" s="4"/>
      <c r="KF293" s="6"/>
      <c r="KG293" s="5"/>
      <c r="KH293" s="5"/>
      <c r="KI293" s="4"/>
      <c r="KJ293" s="6"/>
      <c r="KK293" s="4"/>
      <c r="KL293" s="6"/>
      <c r="KM293" s="5"/>
      <c r="KN293" s="5"/>
    </row>
    <row r="294">
      <c r="A294" s="3" t="s">
        <v>85</v>
      </c>
      <c r="B294" s="3" t="s">
        <v>86</v>
      </c>
      <c r="C294" s="3" t="s">
        <v>449</v>
      </c>
      <c r="D294" s="3" t="s">
        <v>479</v>
      </c>
      <c r="E294" s="3" t="s">
        <v>483</v>
      </c>
      <c r="F294" s="3" t="s">
        <v>484</v>
      </c>
      <c r="G294" s="3" t="s">
        <v>485</v>
      </c>
      <c r="H294" s="3" t="s">
        <v>129</v>
      </c>
      <c r="I294" s="3" t="s">
        <v>1326</v>
      </c>
      <c r="J294" s="3" t="s">
        <v>1309</v>
      </c>
      <c r="K294" s="4">
        <v>1532</v>
      </c>
      <c r="L294" s="4">
        <f>=ROUNDDOWN(34.8181818181818,0)</f>
      </c>
      <c r="M294" s="4"/>
      <c r="N294" s="5">
        <v>1</v>
      </c>
      <c r="O294" s="4"/>
      <c r="P294" s="4">
        <f>=ROUNDDOWN({0},0)</f>
      </c>
      <c r="Q294" s="4"/>
      <c r="R294" s="5"/>
      <c r="S294" s="4">
        <v>40</v>
      </c>
      <c r="T294" s="6">
        <v>1475.48</v>
      </c>
      <c r="U294" s="4"/>
      <c r="V294" s="6"/>
      <c r="W294" s="5"/>
      <c r="X294" s="5"/>
      <c r="Y294" s="4">
        <v>1</v>
      </c>
      <c r="Z294" s="6">
        <v>39.06</v>
      </c>
      <c r="AA294" s="4"/>
      <c r="AB294" s="6"/>
      <c r="AC294" s="5"/>
      <c r="AD294" s="5"/>
      <c r="AE294" s="4">
        <v>9</v>
      </c>
      <c r="AF294" s="6">
        <v>311.67</v>
      </c>
      <c r="AG294" s="4"/>
      <c r="AH294" s="6"/>
      <c r="AI294" s="5"/>
      <c r="AJ294" s="5"/>
      <c r="AK294" s="4"/>
      <c r="AL294" s="6"/>
      <c r="AM294" s="4"/>
      <c r="AN294" s="6"/>
      <c r="AO294" s="5"/>
      <c r="AP294" s="5"/>
      <c r="AQ294" s="4">
        <v>4</v>
      </c>
      <c r="AR294" s="6">
        <v>158.56</v>
      </c>
      <c r="AS294" s="4"/>
      <c r="AT294" s="6"/>
      <c r="AU294" s="5"/>
      <c r="AV294" s="5"/>
      <c r="AW294" s="4">
        <v>15</v>
      </c>
      <c r="AX294" s="6">
        <v>535.6</v>
      </c>
      <c r="AY294" s="4"/>
      <c r="AZ294" s="6"/>
      <c r="BA294" s="5"/>
      <c r="BB294" s="5"/>
      <c r="BC294" s="4"/>
      <c r="BD294" s="6"/>
      <c r="BE294" s="4"/>
      <c r="BF294" s="6"/>
      <c r="BG294" s="5"/>
      <c r="BH294" s="5"/>
      <c r="BI294" s="4"/>
      <c r="BJ294" s="6"/>
      <c r="BK294" s="4"/>
      <c r="BL294" s="6"/>
      <c r="BM294" s="5"/>
      <c r="BN294" s="5"/>
      <c r="BO294" s="4">
        <v>1</v>
      </c>
      <c r="BP294" s="6">
        <v>31.92</v>
      </c>
      <c r="BQ294" s="4"/>
      <c r="BR294" s="6"/>
      <c r="BS294" s="5"/>
      <c r="BT294" s="5"/>
      <c r="BU294" s="4">
        <v>2</v>
      </c>
      <c r="BV294" s="6">
        <v>79.7</v>
      </c>
      <c r="BW294" s="4"/>
      <c r="BX294" s="6"/>
      <c r="BY294" s="5"/>
      <c r="BZ294" s="5"/>
      <c r="CA294" s="4"/>
      <c r="CB294" s="6"/>
      <c r="CC294" s="4"/>
      <c r="CD294" s="6"/>
      <c r="CE294" s="5"/>
      <c r="CF294" s="5"/>
      <c r="CG294" s="4">
        <v>2</v>
      </c>
      <c r="CH294" s="6">
        <v>81.29</v>
      </c>
      <c r="CI294" s="4"/>
      <c r="CJ294" s="6"/>
      <c r="CK294" s="5"/>
      <c r="CL294" s="5"/>
      <c r="CM294" s="4"/>
      <c r="CN294" s="6"/>
      <c r="CO294" s="4"/>
      <c r="CP294" s="6"/>
      <c r="CQ294" s="5"/>
      <c r="CR294" s="5"/>
      <c r="CS294" s="4">
        <v>2</v>
      </c>
      <c r="CT294" s="6">
        <v>93.94</v>
      </c>
      <c r="CU294" s="4"/>
      <c r="CV294" s="6"/>
      <c r="CW294" s="5"/>
      <c r="CX294" s="5"/>
      <c r="CY294" s="4">
        <v>1</v>
      </c>
      <c r="CZ294" s="6">
        <v>41.67</v>
      </c>
      <c r="DA294" s="4"/>
      <c r="DB294" s="6"/>
      <c r="DC294" s="5"/>
      <c r="DD294" s="5"/>
      <c r="DE294" s="4"/>
      <c r="DF294" s="6"/>
      <c r="DG294" s="4"/>
      <c r="DH294" s="6"/>
      <c r="DI294" s="5"/>
      <c r="DJ294" s="5"/>
      <c r="DK294" s="4"/>
      <c r="DL294" s="6"/>
      <c r="DM294" s="4"/>
      <c r="DN294" s="6"/>
      <c r="DO294" s="5"/>
      <c r="DP294" s="5"/>
      <c r="DQ294" s="4">
        <v>1</v>
      </c>
      <c r="DR294" s="6">
        <v>33.92</v>
      </c>
      <c r="DS294" s="4"/>
      <c r="DT294" s="6"/>
      <c r="DU294" s="5"/>
      <c r="DV294" s="5"/>
      <c r="DW294" s="4"/>
      <c r="DX294" s="6"/>
      <c r="DY294" s="4"/>
      <c r="DZ294" s="6"/>
      <c r="EA294" s="5"/>
      <c r="EB294" s="5"/>
      <c r="EC294" s="4">
        <v>1</v>
      </c>
      <c r="ED294" s="6">
        <v>39.91</v>
      </c>
      <c r="EE294" s="4"/>
      <c r="EF294" s="6"/>
      <c r="EG294" s="5"/>
      <c r="EH294" s="5"/>
      <c r="EI294" s="4"/>
      <c r="EJ294" s="6"/>
      <c r="EK294" s="4"/>
      <c r="EL294" s="6"/>
      <c r="EM294" s="5"/>
      <c r="EN294" s="5"/>
      <c r="EO294" s="4"/>
      <c r="EP294" s="6"/>
      <c r="EQ294" s="4"/>
      <c r="ER294" s="6"/>
      <c r="ES294" s="5"/>
      <c r="ET294" s="5"/>
      <c r="EU294" s="4"/>
      <c r="EV294" s="6"/>
      <c r="EW294" s="4"/>
      <c r="EX294" s="6"/>
      <c r="EY294" s="5"/>
      <c r="EZ294" s="5"/>
      <c r="FA294" s="4">
        <v>1</v>
      </c>
      <c r="FB294" s="6">
        <v>28.24</v>
      </c>
      <c r="FC294" s="4"/>
      <c r="FD294" s="6"/>
      <c r="FE294" s="5"/>
      <c r="FF294" s="5"/>
      <c r="FG294" s="4"/>
      <c r="FH294" s="6"/>
      <c r="FI294" s="4"/>
      <c r="FJ294" s="6"/>
      <c r="FK294" s="5"/>
      <c r="FL294" s="5"/>
      <c r="FM294" s="4"/>
      <c r="FN294" s="6"/>
      <c r="FO294" s="4"/>
      <c r="FP294" s="6"/>
      <c r="FQ294" s="5"/>
      <c r="FR294" s="5"/>
      <c r="FS294" s="4"/>
      <c r="FT294" s="6"/>
      <c r="FU294" s="4"/>
      <c r="FV294" s="6"/>
      <c r="FW294" s="5"/>
      <c r="FX294" s="5"/>
      <c r="FY294" s="4"/>
      <c r="FZ294" s="6"/>
      <c r="GA294" s="4"/>
      <c r="GB294" s="6"/>
      <c r="GC294" s="5"/>
      <c r="GD294" s="5"/>
      <c r="GE294" s="4"/>
      <c r="GF294" s="6"/>
      <c r="GG294" s="4"/>
      <c r="GH294" s="6"/>
      <c r="GI294" s="5"/>
      <c r="GJ294" s="5"/>
      <c r="GK294" s="4"/>
      <c r="GL294" s="6"/>
      <c r="GM294" s="4"/>
      <c r="GN294" s="6"/>
      <c r="GO294" s="5"/>
      <c r="GP294" s="5"/>
      <c r="GQ294" s="4"/>
      <c r="GR294" s="6"/>
      <c r="GS294" s="4"/>
      <c r="GT294" s="6"/>
      <c r="GU294" s="5"/>
      <c r="GV294" s="5"/>
      <c r="GW294" s="4"/>
      <c r="GX294" s="6"/>
      <c r="GY294" s="4"/>
      <c r="GZ294" s="6"/>
      <c r="HA294" s="5"/>
      <c r="HB294" s="5"/>
      <c r="HC294" s="4"/>
      <c r="HD294" s="6"/>
      <c r="HE294" s="4"/>
      <c r="HF294" s="6"/>
      <c r="HG294" s="5"/>
      <c r="HH294" s="5"/>
      <c r="HI294" s="4"/>
      <c r="HJ294" s="6"/>
      <c r="HK294" s="4"/>
      <c r="HL294" s="6"/>
      <c r="HM294" s="5"/>
      <c r="HN294" s="5"/>
      <c r="HO294" s="4"/>
      <c r="HP294" s="6"/>
      <c r="HQ294" s="4"/>
      <c r="HR294" s="6"/>
      <c r="HS294" s="5"/>
      <c r="HT294" s="5"/>
      <c r="HU294" s="4"/>
      <c r="HV294" s="6"/>
      <c r="HW294" s="4"/>
      <c r="HX294" s="6"/>
      <c r="HY294" s="5"/>
      <c r="HZ294" s="5"/>
      <c r="IA294" s="4"/>
      <c r="IB294" s="6"/>
      <c r="IC294" s="4"/>
      <c r="ID294" s="6"/>
      <c r="IE294" s="5"/>
      <c r="IF294" s="5"/>
      <c r="IG294" s="4"/>
      <c r="IH294" s="6"/>
      <c r="II294" s="4"/>
      <c r="IJ294" s="6"/>
      <c r="IK294" s="5"/>
      <c r="IL294" s="5"/>
      <c r="IM294" s="4"/>
      <c r="IN294" s="6"/>
      <c r="IO294" s="4"/>
      <c r="IP294" s="6"/>
      <c r="IQ294" s="5"/>
      <c r="IR294" s="5"/>
      <c r="IS294" s="4"/>
      <c r="IT294" s="6"/>
      <c r="IU294" s="4"/>
      <c r="IV294" s="6"/>
      <c r="IW294" s="5"/>
      <c r="IX294" s="5"/>
      <c r="IY294" s="4"/>
      <c r="IZ294" s="6"/>
      <c r="JA294" s="4"/>
      <c r="JB294" s="6"/>
      <c r="JC294" s="5"/>
      <c r="JD294" s="5"/>
      <c r="JE294" s="4"/>
      <c r="JF294" s="6"/>
      <c r="JG294" s="4"/>
      <c r="JH294" s="6"/>
      <c r="JI294" s="5"/>
      <c r="JJ294" s="5"/>
      <c r="JK294" s="4"/>
      <c r="JL294" s="6"/>
      <c r="JM294" s="4"/>
      <c r="JN294" s="6"/>
      <c r="JO294" s="5"/>
      <c r="JP294" s="5"/>
      <c r="JQ294" s="4"/>
      <c r="JR294" s="6"/>
      <c r="JS294" s="4"/>
      <c r="JT294" s="6"/>
      <c r="JU294" s="5"/>
      <c r="JV294" s="5"/>
      <c r="JW294" s="4"/>
      <c r="JX294" s="6"/>
      <c r="JY294" s="4"/>
      <c r="JZ294" s="6"/>
      <c r="KA294" s="5"/>
      <c r="KB294" s="5"/>
      <c r="KC294" s="4"/>
      <c r="KD294" s="6"/>
      <c r="KE294" s="4"/>
      <c r="KF294" s="6"/>
      <c r="KG294" s="5"/>
      <c r="KH294" s="5"/>
      <c r="KI294" s="4"/>
      <c r="KJ294" s="6"/>
      <c r="KK294" s="4"/>
      <c r="KL294" s="6"/>
      <c r="KM294" s="5"/>
      <c r="KN294" s="5"/>
    </row>
    <row r="295">
      <c r="A295" s="3" t="s">
        <v>85</v>
      </c>
      <c r="B295" s="3" t="s">
        <v>86</v>
      </c>
      <c r="C295" s="3" t="s">
        <v>449</v>
      </c>
      <c r="D295" s="3" t="s">
        <v>479</v>
      </c>
      <c r="E295" s="3" t="s">
        <v>483</v>
      </c>
      <c r="F295" s="3" t="s">
        <v>484</v>
      </c>
      <c r="G295" s="3" t="s">
        <v>485</v>
      </c>
      <c r="H295" s="3" t="s">
        <v>129</v>
      </c>
      <c r="I295" s="3" t="s">
        <v>1313</v>
      </c>
      <c r="J295" s="3" t="s">
        <v>1309</v>
      </c>
      <c r="K295" s="4">
        <v>868</v>
      </c>
      <c r="L295" s="4">
        <f>=ROUNDDOWN(26.3030303030303,0)</f>
      </c>
      <c r="M295" s="4">
        <v>210</v>
      </c>
      <c r="N295" s="5">
        <v>1</v>
      </c>
      <c r="O295" s="4"/>
      <c r="P295" s="4">
        <f>=ROUNDDOWN({0},0)</f>
      </c>
      <c r="Q295" s="4"/>
      <c r="R295" s="5"/>
      <c r="S295" s="4">
        <v>31</v>
      </c>
      <c r="T295" s="6">
        <v>1264.26</v>
      </c>
      <c r="U295" s="4"/>
      <c r="V295" s="6"/>
      <c r="W295" s="5"/>
      <c r="X295" s="5"/>
      <c r="Y295" s="4">
        <v>2</v>
      </c>
      <c r="Z295" s="6">
        <v>73.24</v>
      </c>
      <c r="AA295" s="4"/>
      <c r="AB295" s="6"/>
      <c r="AC295" s="5"/>
      <c r="AD295" s="5"/>
      <c r="AE295" s="4">
        <v>1</v>
      </c>
      <c r="AF295" s="6">
        <v>43.29</v>
      </c>
      <c r="AG295" s="4"/>
      <c r="AH295" s="6"/>
      <c r="AI295" s="5"/>
      <c r="AJ295" s="5"/>
      <c r="AK295" s="4"/>
      <c r="AL295" s="6"/>
      <c r="AM295" s="4"/>
      <c r="AN295" s="6"/>
      <c r="AO295" s="5"/>
      <c r="AP295" s="5"/>
      <c r="AQ295" s="4">
        <v>1</v>
      </c>
      <c r="AR295" s="6">
        <v>46.79</v>
      </c>
      <c r="AS295" s="4"/>
      <c r="AT295" s="6"/>
      <c r="AU295" s="5"/>
      <c r="AV295" s="5"/>
      <c r="AW295" s="4">
        <v>14</v>
      </c>
      <c r="AX295" s="6">
        <v>529.09</v>
      </c>
      <c r="AY295" s="4"/>
      <c r="AZ295" s="6"/>
      <c r="BA295" s="5"/>
      <c r="BB295" s="5"/>
      <c r="BC295" s="4"/>
      <c r="BD295" s="6"/>
      <c r="BE295" s="4"/>
      <c r="BF295" s="6"/>
      <c r="BG295" s="5"/>
      <c r="BH295" s="5"/>
      <c r="BI295" s="4">
        <v>1</v>
      </c>
      <c r="BJ295" s="6">
        <v>39.85</v>
      </c>
      <c r="BK295" s="4"/>
      <c r="BL295" s="6"/>
      <c r="BM295" s="5"/>
      <c r="BN295" s="5"/>
      <c r="BO295" s="4">
        <v>3</v>
      </c>
      <c r="BP295" s="6">
        <v>138.42</v>
      </c>
      <c r="BQ295" s="4"/>
      <c r="BR295" s="6"/>
      <c r="BS295" s="5"/>
      <c r="BT295" s="5"/>
      <c r="BU295" s="4">
        <v>2</v>
      </c>
      <c r="BV295" s="6">
        <v>79.7</v>
      </c>
      <c r="BW295" s="4"/>
      <c r="BX295" s="6"/>
      <c r="BY295" s="5"/>
      <c r="BZ295" s="5"/>
      <c r="CA295" s="4"/>
      <c r="CB295" s="6"/>
      <c r="CC295" s="4"/>
      <c r="CD295" s="6"/>
      <c r="CE295" s="5"/>
      <c r="CF295" s="5"/>
      <c r="CG295" s="4">
        <v>5</v>
      </c>
      <c r="CH295" s="6">
        <v>235.93</v>
      </c>
      <c r="CI295" s="4"/>
      <c r="CJ295" s="6"/>
      <c r="CK295" s="5"/>
      <c r="CL295" s="5"/>
      <c r="CM295" s="4"/>
      <c r="CN295" s="6"/>
      <c r="CO295" s="4"/>
      <c r="CP295" s="6"/>
      <c r="CQ295" s="5"/>
      <c r="CR295" s="5"/>
      <c r="CS295" s="4"/>
      <c r="CT295" s="6"/>
      <c r="CU295" s="4"/>
      <c r="CV295" s="6"/>
      <c r="CW295" s="5"/>
      <c r="CX295" s="5"/>
      <c r="CY295" s="4">
        <v>1</v>
      </c>
      <c r="CZ295" s="6">
        <v>41.67</v>
      </c>
      <c r="DA295" s="4"/>
      <c r="DB295" s="6"/>
      <c r="DC295" s="5"/>
      <c r="DD295" s="5"/>
      <c r="DE295" s="4"/>
      <c r="DF295" s="6"/>
      <c r="DG295" s="4"/>
      <c r="DH295" s="6"/>
      <c r="DI295" s="5"/>
      <c r="DJ295" s="5"/>
      <c r="DK295" s="4"/>
      <c r="DL295" s="6"/>
      <c r="DM295" s="4"/>
      <c r="DN295" s="6"/>
      <c r="DO295" s="5"/>
      <c r="DP295" s="5"/>
      <c r="DQ295" s="4"/>
      <c r="DR295" s="6"/>
      <c r="DS295" s="4"/>
      <c r="DT295" s="6"/>
      <c r="DU295" s="5"/>
      <c r="DV295" s="5"/>
      <c r="DW295" s="4"/>
      <c r="DX295" s="6"/>
      <c r="DY295" s="4"/>
      <c r="DZ295" s="6"/>
      <c r="EA295" s="5"/>
      <c r="EB295" s="5"/>
      <c r="EC295" s="4"/>
      <c r="ED295" s="6"/>
      <c r="EE295" s="4"/>
      <c r="EF295" s="6"/>
      <c r="EG295" s="5"/>
      <c r="EH295" s="5"/>
      <c r="EI295" s="4"/>
      <c r="EJ295" s="6"/>
      <c r="EK295" s="4"/>
      <c r="EL295" s="6"/>
      <c r="EM295" s="5"/>
      <c r="EN295" s="5"/>
      <c r="EO295" s="4"/>
      <c r="EP295" s="6"/>
      <c r="EQ295" s="4"/>
      <c r="ER295" s="6"/>
      <c r="ES295" s="5"/>
      <c r="ET295" s="5"/>
      <c r="EU295" s="4"/>
      <c r="EV295" s="6"/>
      <c r="EW295" s="4"/>
      <c r="EX295" s="6"/>
      <c r="EY295" s="5"/>
      <c r="EZ295" s="5"/>
      <c r="FA295" s="4">
        <v>1</v>
      </c>
      <c r="FB295" s="6">
        <v>36.28</v>
      </c>
      <c r="FC295" s="4"/>
      <c r="FD295" s="6"/>
      <c r="FE295" s="5"/>
      <c r="FF295" s="5"/>
      <c r="FG295" s="4"/>
      <c r="FH295" s="6"/>
      <c r="FI295" s="4"/>
      <c r="FJ295" s="6"/>
      <c r="FK295" s="5"/>
      <c r="FL295" s="5"/>
      <c r="FM295" s="4"/>
      <c r="FN295" s="6"/>
      <c r="FO295" s="4"/>
      <c r="FP295" s="6"/>
      <c r="FQ295" s="5"/>
      <c r="FR295" s="5"/>
      <c r="FS295" s="4"/>
      <c r="FT295" s="6"/>
      <c r="FU295" s="4"/>
      <c r="FV295" s="6"/>
      <c r="FW295" s="5"/>
      <c r="FX295" s="5"/>
      <c r="FY295" s="4"/>
      <c r="FZ295" s="6"/>
      <c r="GA295" s="4"/>
      <c r="GB295" s="6"/>
      <c r="GC295" s="5"/>
      <c r="GD295" s="5"/>
      <c r="GE295" s="4"/>
      <c r="GF295" s="6"/>
      <c r="GG295" s="4"/>
      <c r="GH295" s="6"/>
      <c r="GI295" s="5"/>
      <c r="GJ295" s="5"/>
      <c r="GK295" s="4"/>
      <c r="GL295" s="6"/>
      <c r="GM295" s="4"/>
      <c r="GN295" s="6"/>
      <c r="GO295" s="5"/>
      <c r="GP295" s="5"/>
      <c r="GQ295" s="4"/>
      <c r="GR295" s="6"/>
      <c r="GS295" s="4"/>
      <c r="GT295" s="6"/>
      <c r="GU295" s="5"/>
      <c r="GV295" s="5"/>
      <c r="GW295" s="4"/>
      <c r="GX295" s="6"/>
      <c r="GY295" s="4"/>
      <c r="GZ295" s="6"/>
      <c r="HA295" s="5"/>
      <c r="HB295" s="5"/>
      <c r="HC295" s="4"/>
      <c r="HD295" s="6"/>
      <c r="HE295" s="4"/>
      <c r="HF295" s="6"/>
      <c r="HG295" s="5"/>
      <c r="HH295" s="5"/>
      <c r="HI295" s="4"/>
      <c r="HJ295" s="6"/>
      <c r="HK295" s="4"/>
      <c r="HL295" s="6"/>
      <c r="HM295" s="5"/>
      <c r="HN295" s="5"/>
      <c r="HO295" s="4"/>
      <c r="HP295" s="6"/>
      <c r="HQ295" s="4"/>
      <c r="HR295" s="6"/>
      <c r="HS295" s="5"/>
      <c r="HT295" s="5"/>
      <c r="HU295" s="4"/>
      <c r="HV295" s="6"/>
      <c r="HW295" s="4"/>
      <c r="HX295" s="6"/>
      <c r="HY295" s="5"/>
      <c r="HZ295" s="5"/>
      <c r="IA295" s="4"/>
      <c r="IB295" s="6"/>
      <c r="IC295" s="4"/>
      <c r="ID295" s="6"/>
      <c r="IE295" s="5"/>
      <c r="IF295" s="5"/>
      <c r="IG295" s="4"/>
      <c r="IH295" s="6"/>
      <c r="II295" s="4"/>
      <c r="IJ295" s="6"/>
      <c r="IK295" s="5"/>
      <c r="IL295" s="5"/>
      <c r="IM295" s="4"/>
      <c r="IN295" s="6"/>
      <c r="IO295" s="4"/>
      <c r="IP295" s="6"/>
      <c r="IQ295" s="5"/>
      <c r="IR295" s="5"/>
      <c r="IS295" s="4"/>
      <c r="IT295" s="6"/>
      <c r="IU295" s="4"/>
      <c r="IV295" s="6"/>
      <c r="IW295" s="5"/>
      <c r="IX295" s="5"/>
      <c r="IY295" s="4"/>
      <c r="IZ295" s="6"/>
      <c r="JA295" s="4"/>
      <c r="JB295" s="6"/>
      <c r="JC295" s="5"/>
      <c r="JD295" s="5"/>
      <c r="JE295" s="4"/>
      <c r="JF295" s="6"/>
      <c r="JG295" s="4"/>
      <c r="JH295" s="6"/>
      <c r="JI295" s="5"/>
      <c r="JJ295" s="5"/>
      <c r="JK295" s="4"/>
      <c r="JL295" s="6"/>
      <c r="JM295" s="4"/>
      <c r="JN295" s="6"/>
      <c r="JO295" s="5"/>
      <c r="JP295" s="5"/>
      <c r="JQ295" s="4"/>
      <c r="JR295" s="6"/>
      <c r="JS295" s="4"/>
      <c r="JT295" s="6"/>
      <c r="JU295" s="5"/>
      <c r="JV295" s="5"/>
      <c r="JW295" s="4"/>
      <c r="JX295" s="6"/>
      <c r="JY295" s="4"/>
      <c r="JZ295" s="6"/>
      <c r="KA295" s="5"/>
      <c r="KB295" s="5"/>
      <c r="KC295" s="4"/>
      <c r="KD295" s="6"/>
      <c r="KE295" s="4"/>
      <c r="KF295" s="6"/>
      <c r="KG295" s="5"/>
      <c r="KH295" s="5"/>
      <c r="KI295" s="4"/>
      <c r="KJ295" s="6"/>
      <c r="KK295" s="4"/>
      <c r="KL295" s="6"/>
      <c r="KM295" s="5"/>
      <c r="KN295" s="5"/>
    </row>
    <row r="296">
      <c r="A296" s="3" t="s">
        <v>85</v>
      </c>
      <c r="B296" s="3" t="s">
        <v>86</v>
      </c>
      <c r="C296" s="3" t="s">
        <v>449</v>
      </c>
      <c r="D296" s="3" t="s">
        <v>479</v>
      </c>
      <c r="E296" s="3" t="s">
        <v>483</v>
      </c>
      <c r="F296" s="3" t="s">
        <v>484</v>
      </c>
      <c r="G296" s="3" t="s">
        <v>485</v>
      </c>
      <c r="H296" s="3" t="s">
        <v>129</v>
      </c>
      <c r="I296" s="3" t="s">
        <v>1349</v>
      </c>
      <c r="J296" s="3" t="s">
        <v>1309</v>
      </c>
      <c r="K296" s="4">
        <v>1690</v>
      </c>
      <c r="L296" s="4">
        <f>=ROUNDDOWN(37.5555555555556,0)</f>
      </c>
      <c r="M296" s="4"/>
      <c r="N296" s="5">
        <v>1</v>
      </c>
      <c r="O296" s="4"/>
      <c r="P296" s="4">
        <f>=ROUNDDOWN({0},0)</f>
      </c>
      <c r="Q296" s="4"/>
      <c r="R296" s="5"/>
      <c r="S296" s="4">
        <v>29</v>
      </c>
      <c r="T296" s="6">
        <v>1085.71</v>
      </c>
      <c r="U296" s="4"/>
      <c r="V296" s="6"/>
      <c r="W296" s="5"/>
      <c r="X296" s="5"/>
      <c r="Y296" s="4">
        <v>7</v>
      </c>
      <c r="Z296" s="6">
        <v>258.78</v>
      </c>
      <c r="AA296" s="4"/>
      <c r="AB296" s="6"/>
      <c r="AC296" s="5"/>
      <c r="AD296" s="5"/>
      <c r="AE296" s="4"/>
      <c r="AF296" s="6"/>
      <c r="AG296" s="4"/>
      <c r="AH296" s="6"/>
      <c r="AI296" s="5"/>
      <c r="AJ296" s="5"/>
      <c r="AK296" s="4"/>
      <c r="AL296" s="6"/>
      <c r="AM296" s="4"/>
      <c r="AN296" s="6"/>
      <c r="AO296" s="5"/>
      <c r="AP296" s="5"/>
      <c r="AQ296" s="4">
        <v>4</v>
      </c>
      <c r="AR296" s="6">
        <v>171.56</v>
      </c>
      <c r="AS296" s="4"/>
      <c r="AT296" s="6"/>
      <c r="AU296" s="5"/>
      <c r="AV296" s="5"/>
      <c r="AW296" s="4">
        <v>9</v>
      </c>
      <c r="AX296" s="6">
        <v>280.32</v>
      </c>
      <c r="AY296" s="4"/>
      <c r="AZ296" s="6"/>
      <c r="BA296" s="5"/>
      <c r="BB296" s="5"/>
      <c r="BC296" s="4"/>
      <c r="BD296" s="6"/>
      <c r="BE296" s="4"/>
      <c r="BF296" s="6"/>
      <c r="BG296" s="5"/>
      <c r="BH296" s="5"/>
      <c r="BI296" s="4">
        <v>2</v>
      </c>
      <c r="BJ296" s="6">
        <v>94.6</v>
      </c>
      <c r="BK296" s="4"/>
      <c r="BL296" s="6"/>
      <c r="BM296" s="5"/>
      <c r="BN296" s="5"/>
      <c r="BO296" s="4"/>
      <c r="BP296" s="6"/>
      <c r="BQ296" s="4"/>
      <c r="BR296" s="6"/>
      <c r="BS296" s="5"/>
      <c r="BT296" s="5"/>
      <c r="BU296" s="4">
        <v>3</v>
      </c>
      <c r="BV296" s="6">
        <v>104.89</v>
      </c>
      <c r="BW296" s="4"/>
      <c r="BX296" s="6"/>
      <c r="BY296" s="5"/>
      <c r="BZ296" s="5"/>
      <c r="CA296" s="4"/>
      <c r="CB296" s="6"/>
      <c r="CC296" s="4"/>
      <c r="CD296" s="6"/>
      <c r="CE296" s="5"/>
      <c r="CF296" s="5"/>
      <c r="CG296" s="4">
        <v>2</v>
      </c>
      <c r="CH296" s="6">
        <v>86.92</v>
      </c>
      <c r="CI296" s="4"/>
      <c r="CJ296" s="6"/>
      <c r="CK296" s="5"/>
      <c r="CL296" s="5"/>
      <c r="CM296" s="4"/>
      <c r="CN296" s="6"/>
      <c r="CO296" s="4"/>
      <c r="CP296" s="6"/>
      <c r="CQ296" s="5"/>
      <c r="CR296" s="5"/>
      <c r="CS296" s="4">
        <v>1</v>
      </c>
      <c r="CT296" s="6">
        <v>46.97</v>
      </c>
      <c r="CU296" s="4"/>
      <c r="CV296" s="6"/>
      <c r="CW296" s="5"/>
      <c r="CX296" s="5"/>
      <c r="CY296" s="4"/>
      <c r="CZ296" s="6"/>
      <c r="DA296" s="4"/>
      <c r="DB296" s="6"/>
      <c r="DC296" s="5"/>
      <c r="DD296" s="5"/>
      <c r="DE296" s="4"/>
      <c r="DF296" s="6"/>
      <c r="DG296" s="4"/>
      <c r="DH296" s="6"/>
      <c r="DI296" s="5"/>
      <c r="DJ296" s="5"/>
      <c r="DK296" s="4"/>
      <c r="DL296" s="6"/>
      <c r="DM296" s="4"/>
      <c r="DN296" s="6"/>
      <c r="DO296" s="5"/>
      <c r="DP296" s="5"/>
      <c r="DQ296" s="4"/>
      <c r="DR296" s="6"/>
      <c r="DS296" s="4"/>
      <c r="DT296" s="6"/>
      <c r="DU296" s="5"/>
      <c r="DV296" s="5"/>
      <c r="DW296" s="4"/>
      <c r="DX296" s="6"/>
      <c r="DY296" s="4"/>
      <c r="DZ296" s="6"/>
      <c r="EA296" s="5"/>
      <c r="EB296" s="5"/>
      <c r="EC296" s="4"/>
      <c r="ED296" s="6"/>
      <c r="EE296" s="4"/>
      <c r="EF296" s="6"/>
      <c r="EG296" s="5"/>
      <c r="EH296" s="5"/>
      <c r="EI296" s="4"/>
      <c r="EJ296" s="6"/>
      <c r="EK296" s="4"/>
      <c r="EL296" s="6"/>
      <c r="EM296" s="5"/>
      <c r="EN296" s="5"/>
      <c r="EO296" s="4"/>
      <c r="EP296" s="6"/>
      <c r="EQ296" s="4"/>
      <c r="ER296" s="6"/>
      <c r="ES296" s="5"/>
      <c r="ET296" s="5"/>
      <c r="EU296" s="4"/>
      <c r="EV296" s="6"/>
      <c r="EW296" s="4"/>
      <c r="EX296" s="6"/>
      <c r="EY296" s="5"/>
      <c r="EZ296" s="5"/>
      <c r="FA296" s="4"/>
      <c r="FB296" s="6"/>
      <c r="FC296" s="4"/>
      <c r="FD296" s="6"/>
      <c r="FE296" s="5"/>
      <c r="FF296" s="5"/>
      <c r="FG296" s="4"/>
      <c r="FH296" s="6"/>
      <c r="FI296" s="4"/>
      <c r="FJ296" s="6"/>
      <c r="FK296" s="5"/>
      <c r="FL296" s="5"/>
      <c r="FM296" s="4">
        <v>1</v>
      </c>
      <c r="FN296" s="6">
        <v>41.67</v>
      </c>
      <c r="FO296" s="4"/>
      <c r="FP296" s="6"/>
      <c r="FQ296" s="5"/>
      <c r="FR296" s="5"/>
      <c r="FS296" s="4"/>
      <c r="FT296" s="6"/>
      <c r="FU296" s="4"/>
      <c r="FV296" s="6"/>
      <c r="FW296" s="5"/>
      <c r="FX296" s="5"/>
      <c r="FY296" s="4"/>
      <c r="FZ296" s="6"/>
      <c r="GA296" s="4"/>
      <c r="GB296" s="6"/>
      <c r="GC296" s="5"/>
      <c r="GD296" s="5"/>
      <c r="GE296" s="4"/>
      <c r="GF296" s="6"/>
      <c r="GG296" s="4"/>
      <c r="GH296" s="6"/>
      <c r="GI296" s="5"/>
      <c r="GJ296" s="5"/>
      <c r="GK296" s="4"/>
      <c r="GL296" s="6"/>
      <c r="GM296" s="4"/>
      <c r="GN296" s="6"/>
      <c r="GO296" s="5"/>
      <c r="GP296" s="5"/>
      <c r="GQ296" s="4"/>
      <c r="GR296" s="6"/>
      <c r="GS296" s="4"/>
      <c r="GT296" s="6"/>
      <c r="GU296" s="5"/>
      <c r="GV296" s="5"/>
      <c r="GW296" s="4"/>
      <c r="GX296" s="6"/>
      <c r="GY296" s="4"/>
      <c r="GZ296" s="6"/>
      <c r="HA296" s="5"/>
      <c r="HB296" s="5"/>
      <c r="HC296" s="4"/>
      <c r="HD296" s="6"/>
      <c r="HE296" s="4"/>
      <c r="HF296" s="6"/>
      <c r="HG296" s="5"/>
      <c r="HH296" s="5"/>
      <c r="HI296" s="4"/>
      <c r="HJ296" s="6"/>
      <c r="HK296" s="4"/>
      <c r="HL296" s="6"/>
      <c r="HM296" s="5"/>
      <c r="HN296" s="5"/>
      <c r="HO296" s="4"/>
      <c r="HP296" s="6"/>
      <c r="HQ296" s="4"/>
      <c r="HR296" s="6"/>
      <c r="HS296" s="5"/>
      <c r="HT296" s="5"/>
      <c r="HU296" s="4"/>
      <c r="HV296" s="6"/>
      <c r="HW296" s="4"/>
      <c r="HX296" s="6"/>
      <c r="HY296" s="5"/>
      <c r="HZ296" s="5"/>
      <c r="IA296" s="4"/>
      <c r="IB296" s="6"/>
      <c r="IC296" s="4"/>
      <c r="ID296" s="6"/>
      <c r="IE296" s="5"/>
      <c r="IF296" s="5"/>
      <c r="IG296" s="4"/>
      <c r="IH296" s="6"/>
      <c r="II296" s="4"/>
      <c r="IJ296" s="6"/>
      <c r="IK296" s="5"/>
      <c r="IL296" s="5"/>
      <c r="IM296" s="4"/>
      <c r="IN296" s="6"/>
      <c r="IO296" s="4"/>
      <c r="IP296" s="6"/>
      <c r="IQ296" s="5"/>
      <c r="IR296" s="5"/>
      <c r="IS296" s="4"/>
      <c r="IT296" s="6"/>
      <c r="IU296" s="4"/>
      <c r="IV296" s="6"/>
      <c r="IW296" s="5"/>
      <c r="IX296" s="5"/>
      <c r="IY296" s="4"/>
      <c r="IZ296" s="6"/>
      <c r="JA296" s="4"/>
      <c r="JB296" s="6"/>
      <c r="JC296" s="5"/>
      <c r="JD296" s="5"/>
      <c r="JE296" s="4"/>
      <c r="JF296" s="6"/>
      <c r="JG296" s="4"/>
      <c r="JH296" s="6"/>
      <c r="JI296" s="5"/>
      <c r="JJ296" s="5"/>
      <c r="JK296" s="4"/>
      <c r="JL296" s="6"/>
      <c r="JM296" s="4"/>
      <c r="JN296" s="6"/>
      <c r="JO296" s="5"/>
      <c r="JP296" s="5"/>
      <c r="JQ296" s="4"/>
      <c r="JR296" s="6"/>
      <c r="JS296" s="4"/>
      <c r="JT296" s="6"/>
      <c r="JU296" s="5"/>
      <c r="JV296" s="5"/>
      <c r="JW296" s="4"/>
      <c r="JX296" s="6"/>
      <c r="JY296" s="4"/>
      <c r="JZ296" s="6"/>
      <c r="KA296" s="5"/>
      <c r="KB296" s="5"/>
      <c r="KC296" s="4"/>
      <c r="KD296" s="6"/>
      <c r="KE296" s="4"/>
      <c r="KF296" s="6"/>
      <c r="KG296" s="5"/>
      <c r="KH296" s="5"/>
      <c r="KI296" s="4"/>
      <c r="KJ296" s="6"/>
      <c r="KK296" s="4"/>
      <c r="KL296" s="6"/>
      <c r="KM296" s="5"/>
      <c r="KN296" s="5"/>
    </row>
    <row r="297">
      <c r="A297" s="3" t="s">
        <v>85</v>
      </c>
      <c r="B297" s="3" t="s">
        <v>86</v>
      </c>
      <c r="C297" s="3" t="s">
        <v>449</v>
      </c>
      <c r="D297" s="3" t="s">
        <v>479</v>
      </c>
      <c r="E297" s="3" t="s">
        <v>483</v>
      </c>
      <c r="F297" s="3" t="s">
        <v>484</v>
      </c>
      <c r="G297" s="3" t="s">
        <v>485</v>
      </c>
      <c r="H297" s="3" t="s">
        <v>129</v>
      </c>
      <c r="I297" s="3" t="s">
        <v>1384</v>
      </c>
      <c r="J297" s="3" t="s">
        <v>1309</v>
      </c>
      <c r="K297" s="4">
        <v>2761</v>
      </c>
      <c r="L297" s="4">
        <f>=ROUNDDOWN(45.2622950819672,0)</f>
      </c>
      <c r="M297" s="4">
        <v>50</v>
      </c>
      <c r="N297" s="5">
        <v>1</v>
      </c>
      <c r="O297" s="4"/>
      <c r="P297" s="4">
        <f>=ROUNDDOWN({0},0)</f>
      </c>
      <c r="Q297" s="4"/>
      <c r="R297" s="5"/>
      <c r="S297" s="4">
        <v>28</v>
      </c>
      <c r="T297" s="6">
        <v>992.27</v>
      </c>
      <c r="U297" s="4"/>
      <c r="V297" s="6"/>
      <c r="W297" s="5"/>
      <c r="X297" s="5"/>
      <c r="Y297" s="4">
        <v>7</v>
      </c>
      <c r="Z297" s="6">
        <v>251.46</v>
      </c>
      <c r="AA297" s="4"/>
      <c r="AB297" s="6"/>
      <c r="AC297" s="5"/>
      <c r="AD297" s="5"/>
      <c r="AE297" s="4">
        <v>1</v>
      </c>
      <c r="AF297" s="6">
        <v>36.8</v>
      </c>
      <c r="AG297" s="4"/>
      <c r="AH297" s="6"/>
      <c r="AI297" s="5"/>
      <c r="AJ297" s="5"/>
      <c r="AK297" s="4"/>
      <c r="AL297" s="6"/>
      <c r="AM297" s="4"/>
      <c r="AN297" s="6"/>
      <c r="AO297" s="5"/>
      <c r="AP297" s="5"/>
      <c r="AQ297" s="4">
        <v>7</v>
      </c>
      <c r="AR297" s="6">
        <v>267.73</v>
      </c>
      <c r="AS297" s="4"/>
      <c r="AT297" s="6"/>
      <c r="AU297" s="5"/>
      <c r="AV297" s="5"/>
      <c r="AW297" s="4">
        <v>9</v>
      </c>
      <c r="AX297" s="6">
        <v>327.44</v>
      </c>
      <c r="AY297" s="4"/>
      <c r="AZ297" s="6"/>
      <c r="BA297" s="5"/>
      <c r="BB297" s="5"/>
      <c r="BC297" s="4"/>
      <c r="BD297" s="6"/>
      <c r="BE297" s="4"/>
      <c r="BF297" s="6"/>
      <c r="BG297" s="5"/>
      <c r="BH297" s="5"/>
      <c r="BI297" s="4"/>
      <c r="BJ297" s="6"/>
      <c r="BK297" s="4"/>
      <c r="BL297" s="6"/>
      <c r="BM297" s="5"/>
      <c r="BN297" s="5"/>
      <c r="BO297" s="4">
        <v>1</v>
      </c>
      <c r="BP297" s="6">
        <v>36.28</v>
      </c>
      <c r="BQ297" s="4"/>
      <c r="BR297" s="6"/>
      <c r="BS297" s="5"/>
      <c r="BT297" s="5"/>
      <c r="BU297" s="4">
        <v>1</v>
      </c>
      <c r="BV297" s="6">
        <v>30.89</v>
      </c>
      <c r="BW297" s="4"/>
      <c r="BX297" s="6"/>
      <c r="BY297" s="5"/>
      <c r="BZ297" s="5"/>
      <c r="CA297" s="4"/>
      <c r="CB297" s="6"/>
      <c r="CC297" s="4"/>
      <c r="CD297" s="6"/>
      <c r="CE297" s="5"/>
      <c r="CF297" s="5"/>
      <c r="CG297" s="4"/>
      <c r="CH297" s="6"/>
      <c r="CI297" s="4"/>
      <c r="CJ297" s="6"/>
      <c r="CK297" s="5"/>
      <c r="CL297" s="5"/>
      <c r="CM297" s="4"/>
      <c r="CN297" s="6"/>
      <c r="CO297" s="4"/>
      <c r="CP297" s="6"/>
      <c r="CQ297" s="5"/>
      <c r="CR297" s="5"/>
      <c r="CS297" s="4"/>
      <c r="CT297" s="6"/>
      <c r="CU297" s="4"/>
      <c r="CV297" s="6"/>
      <c r="CW297" s="5"/>
      <c r="CX297" s="5"/>
      <c r="CY297" s="4">
        <v>1</v>
      </c>
      <c r="CZ297" s="6">
        <v>41.67</v>
      </c>
      <c r="DA297" s="4"/>
      <c r="DB297" s="6"/>
      <c r="DC297" s="5"/>
      <c r="DD297" s="5"/>
      <c r="DE297" s="4"/>
      <c r="DF297" s="6"/>
      <c r="DG297" s="4"/>
      <c r="DH297" s="6"/>
      <c r="DI297" s="5"/>
      <c r="DJ297" s="5"/>
      <c r="DK297" s="4"/>
      <c r="DL297" s="6"/>
      <c r="DM297" s="4"/>
      <c r="DN297" s="6"/>
      <c r="DO297" s="5"/>
      <c r="DP297" s="5"/>
      <c r="DQ297" s="4"/>
      <c r="DR297" s="6"/>
      <c r="DS297" s="4"/>
      <c r="DT297" s="6"/>
      <c r="DU297" s="5"/>
      <c r="DV297" s="5"/>
      <c r="DW297" s="4"/>
      <c r="DX297" s="6"/>
      <c r="DY297" s="4"/>
      <c r="DZ297" s="6"/>
      <c r="EA297" s="5"/>
      <c r="EB297" s="5"/>
      <c r="EC297" s="4"/>
      <c r="ED297" s="6"/>
      <c r="EE297" s="4"/>
      <c r="EF297" s="6"/>
      <c r="EG297" s="5"/>
      <c r="EH297" s="5"/>
      <c r="EI297" s="4"/>
      <c r="EJ297" s="6"/>
      <c r="EK297" s="4"/>
      <c r="EL297" s="6"/>
      <c r="EM297" s="5"/>
      <c r="EN297" s="5"/>
      <c r="EO297" s="4"/>
      <c r="EP297" s="6"/>
      <c r="EQ297" s="4"/>
      <c r="ER297" s="6"/>
      <c r="ES297" s="5"/>
      <c r="ET297" s="5"/>
      <c r="EU297" s="4"/>
      <c r="EV297" s="6"/>
      <c r="EW297" s="4"/>
      <c r="EX297" s="6"/>
      <c r="EY297" s="5"/>
      <c r="EZ297" s="5"/>
      <c r="FA297" s="4"/>
      <c r="FB297" s="6"/>
      <c r="FC297" s="4"/>
      <c r="FD297" s="6"/>
      <c r="FE297" s="5"/>
      <c r="FF297" s="5"/>
      <c r="FG297" s="4"/>
      <c r="FH297" s="6"/>
      <c r="FI297" s="4"/>
      <c r="FJ297" s="6"/>
      <c r="FK297" s="5"/>
      <c r="FL297" s="5"/>
      <c r="FM297" s="4"/>
      <c r="FN297" s="6"/>
      <c r="FO297" s="4"/>
      <c r="FP297" s="6"/>
      <c r="FQ297" s="5"/>
      <c r="FR297" s="5"/>
      <c r="FS297" s="4"/>
      <c r="FT297" s="6"/>
      <c r="FU297" s="4"/>
      <c r="FV297" s="6"/>
      <c r="FW297" s="5"/>
      <c r="FX297" s="5"/>
      <c r="FY297" s="4"/>
      <c r="FZ297" s="6"/>
      <c r="GA297" s="4"/>
      <c r="GB297" s="6"/>
      <c r="GC297" s="5"/>
      <c r="GD297" s="5"/>
      <c r="GE297" s="4"/>
      <c r="GF297" s="6"/>
      <c r="GG297" s="4"/>
      <c r="GH297" s="6"/>
      <c r="GI297" s="5"/>
      <c r="GJ297" s="5"/>
      <c r="GK297" s="4"/>
      <c r="GL297" s="6"/>
      <c r="GM297" s="4"/>
      <c r="GN297" s="6"/>
      <c r="GO297" s="5"/>
      <c r="GP297" s="5"/>
      <c r="GQ297" s="4"/>
      <c r="GR297" s="6"/>
      <c r="GS297" s="4"/>
      <c r="GT297" s="6"/>
      <c r="GU297" s="5"/>
      <c r="GV297" s="5"/>
      <c r="GW297" s="4">
        <v>1</v>
      </c>
      <c r="GX297" s="6"/>
      <c r="GY297" s="4"/>
      <c r="GZ297" s="6"/>
      <c r="HA297" s="5"/>
      <c r="HB297" s="5"/>
      <c r="HC297" s="4"/>
      <c r="HD297" s="6"/>
      <c r="HE297" s="4"/>
      <c r="HF297" s="6"/>
      <c r="HG297" s="5"/>
      <c r="HH297" s="5"/>
      <c r="HI297" s="4"/>
      <c r="HJ297" s="6"/>
      <c r="HK297" s="4"/>
      <c r="HL297" s="6"/>
      <c r="HM297" s="5"/>
      <c r="HN297" s="5"/>
      <c r="HO297" s="4"/>
      <c r="HP297" s="6"/>
      <c r="HQ297" s="4"/>
      <c r="HR297" s="6"/>
      <c r="HS297" s="5"/>
      <c r="HT297" s="5"/>
      <c r="HU297" s="4"/>
      <c r="HV297" s="6"/>
      <c r="HW297" s="4"/>
      <c r="HX297" s="6"/>
      <c r="HY297" s="5"/>
      <c r="HZ297" s="5"/>
      <c r="IA297" s="4"/>
      <c r="IB297" s="6"/>
      <c r="IC297" s="4"/>
      <c r="ID297" s="6"/>
      <c r="IE297" s="5"/>
      <c r="IF297" s="5"/>
      <c r="IG297" s="4"/>
      <c r="IH297" s="6"/>
      <c r="II297" s="4"/>
      <c r="IJ297" s="6"/>
      <c r="IK297" s="5"/>
      <c r="IL297" s="5"/>
      <c r="IM297" s="4"/>
      <c r="IN297" s="6"/>
      <c r="IO297" s="4"/>
      <c r="IP297" s="6"/>
      <c r="IQ297" s="5"/>
      <c r="IR297" s="5"/>
      <c r="IS297" s="4"/>
      <c r="IT297" s="6"/>
      <c r="IU297" s="4"/>
      <c r="IV297" s="6"/>
      <c r="IW297" s="5"/>
      <c r="IX297" s="5"/>
      <c r="IY297" s="4"/>
      <c r="IZ297" s="6"/>
      <c r="JA297" s="4"/>
      <c r="JB297" s="6"/>
      <c r="JC297" s="5"/>
      <c r="JD297" s="5"/>
      <c r="JE297" s="4"/>
      <c r="JF297" s="6"/>
      <c r="JG297" s="4"/>
      <c r="JH297" s="6"/>
      <c r="JI297" s="5"/>
      <c r="JJ297" s="5"/>
      <c r="JK297" s="4"/>
      <c r="JL297" s="6"/>
      <c r="JM297" s="4"/>
      <c r="JN297" s="6"/>
      <c r="JO297" s="5"/>
      <c r="JP297" s="5"/>
      <c r="JQ297" s="4"/>
      <c r="JR297" s="6"/>
      <c r="JS297" s="4"/>
      <c r="JT297" s="6"/>
      <c r="JU297" s="5"/>
      <c r="JV297" s="5"/>
      <c r="JW297" s="4"/>
      <c r="JX297" s="6"/>
      <c r="JY297" s="4"/>
      <c r="JZ297" s="6"/>
      <c r="KA297" s="5"/>
      <c r="KB297" s="5"/>
      <c r="KC297" s="4"/>
      <c r="KD297" s="6"/>
      <c r="KE297" s="4"/>
      <c r="KF297" s="6"/>
      <c r="KG297" s="5"/>
      <c r="KH297" s="5"/>
      <c r="KI297" s="4"/>
      <c r="KJ297" s="6"/>
      <c r="KK297" s="4"/>
      <c r="KL297" s="6"/>
      <c r="KM297" s="5"/>
      <c r="KN297" s="5"/>
    </row>
    <row r="298">
      <c r="A298" s="3" t="s">
        <v>85</v>
      </c>
      <c r="B298" s="3" t="s">
        <v>86</v>
      </c>
      <c r="C298" s="3" t="s">
        <v>449</v>
      </c>
      <c r="D298" s="3" t="s">
        <v>479</v>
      </c>
      <c r="E298" s="3" t="s">
        <v>483</v>
      </c>
      <c r="F298" s="3" t="s">
        <v>484</v>
      </c>
      <c r="G298" s="3" t="s">
        <v>485</v>
      </c>
      <c r="H298" s="3" t="s">
        <v>129</v>
      </c>
      <c r="I298" s="3" t="s">
        <v>1385</v>
      </c>
      <c r="J298" s="3" t="s">
        <v>1319</v>
      </c>
      <c r="K298" s="4">
        <v>153</v>
      </c>
      <c r="L298" s="4">
        <f>=ROUNDDOWN(7.28571428571429,0)</f>
      </c>
      <c r="M298" s="4">
        <v>340</v>
      </c>
      <c r="N298" s="5">
        <v>1</v>
      </c>
      <c r="O298" s="4"/>
      <c r="P298" s="4">
        <f>=ROUNDDOWN({0},0)</f>
      </c>
      <c r="Q298" s="4"/>
      <c r="R298" s="5"/>
      <c r="S298" s="4">
        <v>25</v>
      </c>
      <c r="T298" s="6">
        <v>952.12</v>
      </c>
      <c r="U298" s="4"/>
      <c r="V298" s="6"/>
      <c r="W298" s="5"/>
      <c r="X298" s="5"/>
      <c r="Y298" s="4">
        <v>8</v>
      </c>
      <c r="Z298" s="6">
        <v>297.84</v>
      </c>
      <c r="AA298" s="4"/>
      <c r="AB298" s="6"/>
      <c r="AC298" s="5"/>
      <c r="AD298" s="5"/>
      <c r="AE298" s="4">
        <v>1</v>
      </c>
      <c r="AF298" s="6">
        <v>33.34</v>
      </c>
      <c r="AG298" s="4"/>
      <c r="AH298" s="6"/>
      <c r="AI298" s="5"/>
      <c r="AJ298" s="5"/>
      <c r="AK298" s="4"/>
      <c r="AL298" s="6"/>
      <c r="AM298" s="4"/>
      <c r="AN298" s="6"/>
      <c r="AO298" s="5"/>
      <c r="AP298" s="5"/>
      <c r="AQ298" s="4">
        <v>1</v>
      </c>
      <c r="AR298" s="6">
        <v>41.59</v>
      </c>
      <c r="AS298" s="4"/>
      <c r="AT298" s="6"/>
      <c r="AU298" s="5"/>
      <c r="AV298" s="5"/>
      <c r="AW298" s="4">
        <v>13</v>
      </c>
      <c r="AX298" s="6">
        <v>489.33</v>
      </c>
      <c r="AY298" s="4"/>
      <c r="AZ298" s="6"/>
      <c r="BA298" s="5"/>
      <c r="BB298" s="5"/>
      <c r="BC298" s="4"/>
      <c r="BD298" s="6"/>
      <c r="BE298" s="4"/>
      <c r="BF298" s="6"/>
      <c r="BG298" s="5"/>
      <c r="BH298" s="5"/>
      <c r="BI298" s="4"/>
      <c r="BJ298" s="6"/>
      <c r="BK298" s="4"/>
      <c r="BL298" s="6"/>
      <c r="BM298" s="5"/>
      <c r="BN298" s="5"/>
      <c r="BO298" s="4"/>
      <c r="BP298" s="6"/>
      <c r="BQ298" s="4"/>
      <c r="BR298" s="6"/>
      <c r="BS298" s="5"/>
      <c r="BT298" s="5"/>
      <c r="BU298" s="4"/>
      <c r="BV298" s="6"/>
      <c r="BW298" s="4"/>
      <c r="BX298" s="6"/>
      <c r="BY298" s="5"/>
      <c r="BZ298" s="5"/>
      <c r="CA298" s="4"/>
      <c r="CB298" s="6"/>
      <c r="CC298" s="4"/>
      <c r="CD298" s="6"/>
      <c r="CE298" s="5"/>
      <c r="CF298" s="5"/>
      <c r="CG298" s="4">
        <v>2</v>
      </c>
      <c r="CH298" s="6">
        <v>90.02</v>
      </c>
      <c r="CI298" s="4"/>
      <c r="CJ298" s="6"/>
      <c r="CK298" s="5"/>
      <c r="CL298" s="5"/>
      <c r="CM298" s="4"/>
      <c r="CN298" s="6"/>
      <c r="CO298" s="4"/>
      <c r="CP298" s="6"/>
      <c r="CQ298" s="5"/>
      <c r="CR298" s="5"/>
      <c r="CS298" s="4"/>
      <c r="CT298" s="6"/>
      <c r="CU298" s="4"/>
      <c r="CV298" s="6"/>
      <c r="CW298" s="5"/>
      <c r="CX298" s="5"/>
      <c r="CY298" s="4"/>
      <c r="CZ298" s="6"/>
      <c r="DA298" s="4"/>
      <c r="DB298" s="6"/>
      <c r="DC298" s="5"/>
      <c r="DD298" s="5"/>
      <c r="DE298" s="4"/>
      <c r="DF298" s="6"/>
      <c r="DG298" s="4"/>
      <c r="DH298" s="6"/>
      <c r="DI298" s="5"/>
      <c r="DJ298" s="5"/>
      <c r="DK298" s="4"/>
      <c r="DL298" s="6"/>
      <c r="DM298" s="4"/>
      <c r="DN298" s="6"/>
      <c r="DO298" s="5"/>
      <c r="DP298" s="5"/>
      <c r="DQ298" s="4"/>
      <c r="DR298" s="6"/>
      <c r="DS298" s="4"/>
      <c r="DT298" s="6"/>
      <c r="DU298" s="5"/>
      <c r="DV298" s="5"/>
      <c r="DW298" s="4"/>
      <c r="DX298" s="6"/>
      <c r="DY298" s="4"/>
      <c r="DZ298" s="6"/>
      <c r="EA298" s="5"/>
      <c r="EB298" s="5"/>
      <c r="EC298" s="4"/>
      <c r="ED298" s="6"/>
      <c r="EE298" s="4"/>
      <c r="EF298" s="6"/>
      <c r="EG298" s="5"/>
      <c r="EH298" s="5"/>
      <c r="EI298" s="4"/>
      <c r="EJ298" s="6"/>
      <c r="EK298" s="4"/>
      <c r="EL298" s="6"/>
      <c r="EM298" s="5"/>
      <c r="EN298" s="5"/>
      <c r="EO298" s="4"/>
      <c r="EP298" s="6"/>
      <c r="EQ298" s="4"/>
      <c r="ER298" s="6"/>
      <c r="ES298" s="5"/>
      <c r="ET298" s="5"/>
      <c r="EU298" s="4"/>
      <c r="EV298" s="6"/>
      <c r="EW298" s="4"/>
      <c r="EX298" s="6"/>
      <c r="EY298" s="5"/>
      <c r="EZ298" s="5"/>
      <c r="FA298" s="4"/>
      <c r="FB298" s="6"/>
      <c r="FC298" s="4"/>
      <c r="FD298" s="6"/>
      <c r="FE298" s="5"/>
      <c r="FF298" s="5"/>
      <c r="FG298" s="4"/>
      <c r="FH298" s="6"/>
      <c r="FI298" s="4"/>
      <c r="FJ298" s="6"/>
      <c r="FK298" s="5"/>
      <c r="FL298" s="5"/>
      <c r="FM298" s="4"/>
      <c r="FN298" s="6"/>
      <c r="FO298" s="4"/>
      <c r="FP298" s="6"/>
      <c r="FQ298" s="5"/>
      <c r="FR298" s="5"/>
      <c r="FS298" s="4"/>
      <c r="FT298" s="6"/>
      <c r="FU298" s="4"/>
      <c r="FV298" s="6"/>
      <c r="FW298" s="5"/>
      <c r="FX298" s="5"/>
      <c r="FY298" s="4"/>
      <c r="FZ298" s="6"/>
      <c r="GA298" s="4"/>
      <c r="GB298" s="6"/>
      <c r="GC298" s="5"/>
      <c r="GD298" s="5"/>
      <c r="GE298" s="4"/>
      <c r="GF298" s="6"/>
      <c r="GG298" s="4"/>
      <c r="GH298" s="6"/>
      <c r="GI298" s="5"/>
      <c r="GJ298" s="5"/>
      <c r="GK298" s="4"/>
      <c r="GL298" s="6"/>
      <c r="GM298" s="4"/>
      <c r="GN298" s="6"/>
      <c r="GO298" s="5"/>
      <c r="GP298" s="5"/>
      <c r="GQ298" s="4"/>
      <c r="GR298" s="6"/>
      <c r="GS298" s="4"/>
      <c r="GT298" s="6"/>
      <c r="GU298" s="5"/>
      <c r="GV298" s="5"/>
      <c r="GW298" s="4"/>
      <c r="GX298" s="6"/>
      <c r="GY298" s="4"/>
      <c r="GZ298" s="6"/>
      <c r="HA298" s="5"/>
      <c r="HB298" s="5"/>
      <c r="HC298" s="4"/>
      <c r="HD298" s="6"/>
      <c r="HE298" s="4"/>
      <c r="HF298" s="6"/>
      <c r="HG298" s="5"/>
      <c r="HH298" s="5"/>
      <c r="HI298" s="4"/>
      <c r="HJ298" s="6"/>
      <c r="HK298" s="4"/>
      <c r="HL298" s="6"/>
      <c r="HM298" s="5"/>
      <c r="HN298" s="5"/>
      <c r="HO298" s="4"/>
      <c r="HP298" s="6"/>
      <c r="HQ298" s="4"/>
      <c r="HR298" s="6"/>
      <c r="HS298" s="5"/>
      <c r="HT298" s="5"/>
      <c r="HU298" s="4"/>
      <c r="HV298" s="6"/>
      <c r="HW298" s="4"/>
      <c r="HX298" s="6"/>
      <c r="HY298" s="5"/>
      <c r="HZ298" s="5"/>
      <c r="IA298" s="4"/>
      <c r="IB298" s="6"/>
      <c r="IC298" s="4"/>
      <c r="ID298" s="6"/>
      <c r="IE298" s="5"/>
      <c r="IF298" s="5"/>
      <c r="IG298" s="4"/>
      <c r="IH298" s="6"/>
      <c r="II298" s="4"/>
      <c r="IJ298" s="6"/>
      <c r="IK298" s="5"/>
      <c r="IL298" s="5"/>
      <c r="IM298" s="4"/>
      <c r="IN298" s="6"/>
      <c r="IO298" s="4"/>
      <c r="IP298" s="6"/>
      <c r="IQ298" s="5"/>
      <c r="IR298" s="5"/>
      <c r="IS298" s="4"/>
      <c r="IT298" s="6"/>
      <c r="IU298" s="4"/>
      <c r="IV298" s="6"/>
      <c r="IW298" s="5"/>
      <c r="IX298" s="5"/>
      <c r="IY298" s="4"/>
      <c r="IZ298" s="6"/>
      <c r="JA298" s="4"/>
      <c r="JB298" s="6"/>
      <c r="JC298" s="5"/>
      <c r="JD298" s="5"/>
      <c r="JE298" s="4"/>
      <c r="JF298" s="6"/>
      <c r="JG298" s="4"/>
      <c r="JH298" s="6"/>
      <c r="JI298" s="5"/>
      <c r="JJ298" s="5"/>
      <c r="JK298" s="4"/>
      <c r="JL298" s="6"/>
      <c r="JM298" s="4"/>
      <c r="JN298" s="6"/>
      <c r="JO298" s="5"/>
      <c r="JP298" s="5"/>
      <c r="JQ298" s="4"/>
      <c r="JR298" s="6"/>
      <c r="JS298" s="4"/>
      <c r="JT298" s="6"/>
      <c r="JU298" s="5"/>
      <c r="JV298" s="5"/>
      <c r="JW298" s="4"/>
      <c r="JX298" s="6"/>
      <c r="JY298" s="4"/>
      <c r="JZ298" s="6"/>
      <c r="KA298" s="5"/>
      <c r="KB298" s="5"/>
      <c r="KC298" s="4"/>
      <c r="KD298" s="6"/>
      <c r="KE298" s="4"/>
      <c r="KF298" s="6"/>
      <c r="KG298" s="5"/>
      <c r="KH298" s="5"/>
      <c r="KI298" s="4"/>
      <c r="KJ298" s="6"/>
      <c r="KK298" s="4"/>
      <c r="KL298" s="6"/>
      <c r="KM298" s="5"/>
      <c r="KN298" s="5"/>
    </row>
    <row r="299">
      <c r="A299" s="3" t="s">
        <v>85</v>
      </c>
      <c r="B299" s="3" t="s">
        <v>86</v>
      </c>
      <c r="C299" s="3" t="s">
        <v>449</v>
      </c>
      <c r="D299" s="3" t="s">
        <v>479</v>
      </c>
      <c r="E299" s="3" t="s">
        <v>483</v>
      </c>
      <c r="F299" s="3" t="s">
        <v>484</v>
      </c>
      <c r="G299" s="3" t="s">
        <v>485</v>
      </c>
      <c r="H299" s="3" t="s">
        <v>129</v>
      </c>
      <c r="I299" s="3" t="s">
        <v>1320</v>
      </c>
      <c r="J299" s="3" t="s">
        <v>1309</v>
      </c>
      <c r="K299" s="4">
        <v>1520</v>
      </c>
      <c r="L299" s="4">
        <f>=ROUNDDOWN(40,0)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22</v>
      </c>
      <c r="T299" s="6">
        <v>779.27</v>
      </c>
      <c r="U299" s="4"/>
      <c r="V299" s="6"/>
      <c r="W299" s="5"/>
      <c r="X299" s="5"/>
      <c r="Y299" s="4">
        <v>5</v>
      </c>
      <c r="Z299" s="6">
        <v>185.54</v>
      </c>
      <c r="AA299" s="4"/>
      <c r="AB299" s="6"/>
      <c r="AC299" s="5"/>
      <c r="AD299" s="5"/>
      <c r="AE299" s="4">
        <v>2</v>
      </c>
      <c r="AF299" s="6">
        <v>86.58</v>
      </c>
      <c r="AG299" s="4"/>
      <c r="AH299" s="6"/>
      <c r="AI299" s="5"/>
      <c r="AJ299" s="5"/>
      <c r="AK299" s="4"/>
      <c r="AL299" s="6"/>
      <c r="AM299" s="4"/>
      <c r="AN299" s="6"/>
      <c r="AO299" s="5"/>
      <c r="AP299" s="5"/>
      <c r="AQ299" s="4">
        <v>1</v>
      </c>
      <c r="AR299" s="6">
        <v>46.79</v>
      </c>
      <c r="AS299" s="4"/>
      <c r="AT299" s="6"/>
      <c r="AU299" s="5"/>
      <c r="AV299" s="5"/>
      <c r="AW299" s="4">
        <v>11</v>
      </c>
      <c r="AX299" s="6">
        <v>359.84</v>
      </c>
      <c r="AY299" s="4"/>
      <c r="AZ299" s="6"/>
      <c r="BA299" s="5"/>
      <c r="BB299" s="5"/>
      <c r="BC299" s="4"/>
      <c r="BD299" s="6"/>
      <c r="BE299" s="4"/>
      <c r="BF299" s="6"/>
      <c r="BG299" s="5"/>
      <c r="BH299" s="5"/>
      <c r="BI299" s="4">
        <v>1</v>
      </c>
      <c r="BJ299" s="6">
        <v>27.8</v>
      </c>
      <c r="BK299" s="4"/>
      <c r="BL299" s="6"/>
      <c r="BM299" s="5"/>
      <c r="BN299" s="5"/>
      <c r="BO299" s="4"/>
      <c r="BP299" s="6"/>
      <c r="BQ299" s="4"/>
      <c r="BR299" s="6"/>
      <c r="BS299" s="5"/>
      <c r="BT299" s="5"/>
      <c r="BU299" s="4"/>
      <c r="BV299" s="6"/>
      <c r="BW299" s="4"/>
      <c r="BX299" s="6"/>
      <c r="BY299" s="5"/>
      <c r="BZ299" s="5"/>
      <c r="CA299" s="4"/>
      <c r="CB299" s="6"/>
      <c r="CC299" s="4"/>
      <c r="CD299" s="6"/>
      <c r="CE299" s="5"/>
      <c r="CF299" s="5"/>
      <c r="CG299" s="4">
        <v>1</v>
      </c>
      <c r="CH299" s="6">
        <v>31.62</v>
      </c>
      <c r="CI299" s="4"/>
      <c r="CJ299" s="6"/>
      <c r="CK299" s="5"/>
      <c r="CL299" s="5"/>
      <c r="CM299" s="4"/>
      <c r="CN299" s="6"/>
      <c r="CO299" s="4"/>
      <c r="CP299" s="6"/>
      <c r="CQ299" s="5"/>
      <c r="CR299" s="5"/>
      <c r="CS299" s="4">
        <v>1</v>
      </c>
      <c r="CT299" s="6">
        <v>41.1</v>
      </c>
      <c r="CU299" s="4"/>
      <c r="CV299" s="6"/>
      <c r="CW299" s="5"/>
      <c r="CX299" s="5"/>
      <c r="CY299" s="4"/>
      <c r="CZ299" s="6"/>
      <c r="DA299" s="4"/>
      <c r="DB299" s="6"/>
      <c r="DC299" s="5"/>
      <c r="DD299" s="5"/>
      <c r="DE299" s="4"/>
      <c r="DF299" s="6"/>
      <c r="DG299" s="4"/>
      <c r="DH299" s="6"/>
      <c r="DI299" s="5"/>
      <c r="DJ299" s="5"/>
      <c r="DK299" s="4"/>
      <c r="DL299" s="6"/>
      <c r="DM299" s="4"/>
      <c r="DN299" s="6"/>
      <c r="DO299" s="5"/>
      <c r="DP299" s="5"/>
      <c r="DQ299" s="4"/>
      <c r="DR299" s="6"/>
      <c r="DS299" s="4"/>
      <c r="DT299" s="6"/>
      <c r="DU299" s="5"/>
      <c r="DV299" s="5"/>
      <c r="DW299" s="4"/>
      <c r="DX299" s="6"/>
      <c r="DY299" s="4"/>
      <c r="DZ299" s="6"/>
      <c r="EA299" s="5"/>
      <c r="EB299" s="5"/>
      <c r="EC299" s="4"/>
      <c r="ED299" s="6"/>
      <c r="EE299" s="4"/>
      <c r="EF299" s="6"/>
      <c r="EG299" s="5"/>
      <c r="EH299" s="5"/>
      <c r="EI299" s="4"/>
      <c r="EJ299" s="6"/>
      <c r="EK299" s="4"/>
      <c r="EL299" s="6"/>
      <c r="EM299" s="5"/>
      <c r="EN299" s="5"/>
      <c r="EO299" s="4"/>
      <c r="EP299" s="6"/>
      <c r="EQ299" s="4"/>
      <c r="ER299" s="6"/>
      <c r="ES299" s="5"/>
      <c r="ET299" s="5"/>
      <c r="EU299" s="4"/>
      <c r="EV299" s="6"/>
      <c r="EW299" s="4"/>
      <c r="EX299" s="6"/>
      <c r="EY299" s="5"/>
      <c r="EZ299" s="5"/>
      <c r="FA299" s="4"/>
      <c r="FB299" s="6"/>
      <c r="FC299" s="4"/>
      <c r="FD299" s="6"/>
      <c r="FE299" s="5"/>
      <c r="FF299" s="5"/>
      <c r="FG299" s="4"/>
      <c r="FH299" s="6"/>
      <c r="FI299" s="4"/>
      <c r="FJ299" s="6"/>
      <c r="FK299" s="5"/>
      <c r="FL299" s="5"/>
      <c r="FM299" s="4"/>
      <c r="FN299" s="6"/>
      <c r="FO299" s="4"/>
      <c r="FP299" s="6"/>
      <c r="FQ299" s="5"/>
      <c r="FR299" s="5"/>
      <c r="FS299" s="4"/>
      <c r="FT299" s="6"/>
      <c r="FU299" s="4"/>
      <c r="FV299" s="6"/>
      <c r="FW299" s="5"/>
      <c r="FX299" s="5"/>
      <c r="FY299" s="4"/>
      <c r="FZ299" s="6"/>
      <c r="GA299" s="4"/>
      <c r="GB299" s="6"/>
      <c r="GC299" s="5"/>
      <c r="GD299" s="5"/>
      <c r="GE299" s="4"/>
      <c r="GF299" s="6"/>
      <c r="GG299" s="4"/>
      <c r="GH299" s="6"/>
      <c r="GI299" s="5"/>
      <c r="GJ299" s="5"/>
      <c r="GK299" s="4"/>
      <c r="GL299" s="6"/>
      <c r="GM299" s="4"/>
      <c r="GN299" s="6"/>
      <c r="GO299" s="5"/>
      <c r="GP299" s="5"/>
      <c r="GQ299" s="4"/>
      <c r="GR299" s="6"/>
      <c r="GS299" s="4"/>
      <c r="GT299" s="6"/>
      <c r="GU299" s="5"/>
      <c r="GV299" s="5"/>
      <c r="GW299" s="4"/>
      <c r="GX299" s="6"/>
      <c r="GY299" s="4"/>
      <c r="GZ299" s="6"/>
      <c r="HA299" s="5"/>
      <c r="HB299" s="5"/>
      <c r="HC299" s="4"/>
      <c r="HD299" s="6"/>
      <c r="HE299" s="4"/>
      <c r="HF299" s="6"/>
      <c r="HG299" s="5"/>
      <c r="HH299" s="5"/>
      <c r="HI299" s="4"/>
      <c r="HJ299" s="6"/>
      <c r="HK299" s="4"/>
      <c r="HL299" s="6"/>
      <c r="HM299" s="5"/>
      <c r="HN299" s="5"/>
      <c r="HO299" s="4"/>
      <c r="HP299" s="6"/>
      <c r="HQ299" s="4"/>
      <c r="HR299" s="6"/>
      <c r="HS299" s="5"/>
      <c r="HT299" s="5"/>
      <c r="HU299" s="4"/>
      <c r="HV299" s="6"/>
      <c r="HW299" s="4"/>
      <c r="HX299" s="6"/>
      <c r="HY299" s="5"/>
      <c r="HZ299" s="5"/>
      <c r="IA299" s="4"/>
      <c r="IB299" s="6"/>
      <c r="IC299" s="4"/>
      <c r="ID299" s="6"/>
      <c r="IE299" s="5"/>
      <c r="IF299" s="5"/>
      <c r="IG299" s="4"/>
      <c r="IH299" s="6"/>
      <c r="II299" s="4"/>
      <c r="IJ299" s="6"/>
      <c r="IK299" s="5"/>
      <c r="IL299" s="5"/>
      <c r="IM299" s="4"/>
      <c r="IN299" s="6"/>
      <c r="IO299" s="4"/>
      <c r="IP299" s="6"/>
      <c r="IQ299" s="5"/>
      <c r="IR299" s="5"/>
      <c r="IS299" s="4"/>
      <c r="IT299" s="6"/>
      <c r="IU299" s="4"/>
      <c r="IV299" s="6"/>
      <c r="IW299" s="5"/>
      <c r="IX299" s="5"/>
      <c r="IY299" s="4"/>
      <c r="IZ299" s="6"/>
      <c r="JA299" s="4"/>
      <c r="JB299" s="6"/>
      <c r="JC299" s="5"/>
      <c r="JD299" s="5"/>
      <c r="JE299" s="4"/>
      <c r="JF299" s="6"/>
      <c r="JG299" s="4"/>
      <c r="JH299" s="6"/>
      <c r="JI299" s="5"/>
      <c r="JJ299" s="5"/>
      <c r="JK299" s="4"/>
      <c r="JL299" s="6"/>
      <c r="JM299" s="4"/>
      <c r="JN299" s="6"/>
      <c r="JO299" s="5"/>
      <c r="JP299" s="5"/>
      <c r="JQ299" s="4"/>
      <c r="JR299" s="6"/>
      <c r="JS299" s="4"/>
      <c r="JT299" s="6"/>
      <c r="JU299" s="5"/>
      <c r="JV299" s="5"/>
      <c r="JW299" s="4"/>
      <c r="JX299" s="6"/>
      <c r="JY299" s="4"/>
      <c r="JZ299" s="6"/>
      <c r="KA299" s="5"/>
      <c r="KB299" s="5"/>
      <c r="KC299" s="4"/>
      <c r="KD299" s="6"/>
      <c r="KE299" s="4"/>
      <c r="KF299" s="6"/>
      <c r="KG299" s="5"/>
      <c r="KH299" s="5"/>
      <c r="KI299" s="4"/>
      <c r="KJ299" s="6"/>
      <c r="KK299" s="4"/>
      <c r="KL299" s="6"/>
      <c r="KM299" s="5"/>
      <c r="KN299" s="5"/>
    </row>
    <row r="300">
      <c r="A300" s="3" t="s">
        <v>85</v>
      </c>
      <c r="B300" s="3" t="s">
        <v>86</v>
      </c>
      <c r="C300" s="3" t="s">
        <v>449</v>
      </c>
      <c r="D300" s="3" t="s">
        <v>479</v>
      </c>
      <c r="E300" s="3" t="s">
        <v>483</v>
      </c>
      <c r="F300" s="3" t="s">
        <v>484</v>
      </c>
      <c r="G300" s="3" t="s">
        <v>485</v>
      </c>
      <c r="H300" s="3" t="s">
        <v>129</v>
      </c>
      <c r="I300" s="3" t="s">
        <v>1386</v>
      </c>
      <c r="J300" s="3" t="s">
        <v>1309</v>
      </c>
      <c r="K300" s="4">
        <v>951</v>
      </c>
      <c r="L300" s="4">
        <f>=ROUNDDOWN(30.6774193548387,0)</f>
      </c>
      <c r="M300" s="4"/>
      <c r="N300" s="5">
        <v>1</v>
      </c>
      <c r="O300" s="4"/>
      <c r="P300" s="4">
        <f>=ROUNDDOWN({0},0)</f>
      </c>
      <c r="Q300" s="4"/>
      <c r="R300" s="5"/>
      <c r="S300" s="4">
        <v>18</v>
      </c>
      <c r="T300" s="6">
        <v>694.67</v>
      </c>
      <c r="U300" s="4"/>
      <c r="V300" s="6"/>
      <c r="W300" s="5"/>
      <c r="X300" s="5"/>
      <c r="Y300" s="4">
        <v>4</v>
      </c>
      <c r="Z300" s="6">
        <v>146.48</v>
      </c>
      <c r="AA300" s="4"/>
      <c r="AB300" s="6"/>
      <c r="AC300" s="5"/>
      <c r="AD300" s="5"/>
      <c r="AE300" s="4">
        <v>3</v>
      </c>
      <c r="AF300" s="6">
        <v>100.88</v>
      </c>
      <c r="AG300" s="4"/>
      <c r="AH300" s="6"/>
      <c r="AI300" s="5"/>
      <c r="AJ300" s="5"/>
      <c r="AK300" s="4"/>
      <c r="AL300" s="6"/>
      <c r="AM300" s="4"/>
      <c r="AN300" s="6"/>
      <c r="AO300" s="5"/>
      <c r="AP300" s="5"/>
      <c r="AQ300" s="4"/>
      <c r="AR300" s="6"/>
      <c r="AS300" s="4"/>
      <c r="AT300" s="6"/>
      <c r="AU300" s="5"/>
      <c r="AV300" s="5"/>
      <c r="AW300" s="4">
        <v>4</v>
      </c>
      <c r="AX300" s="6">
        <v>159.04</v>
      </c>
      <c r="AY300" s="4"/>
      <c r="AZ300" s="6"/>
      <c r="BA300" s="5"/>
      <c r="BB300" s="5"/>
      <c r="BC300" s="4"/>
      <c r="BD300" s="6"/>
      <c r="BE300" s="4"/>
      <c r="BF300" s="6"/>
      <c r="BG300" s="5"/>
      <c r="BH300" s="5"/>
      <c r="BI300" s="4">
        <v>1</v>
      </c>
      <c r="BJ300" s="6">
        <v>39.85</v>
      </c>
      <c r="BK300" s="4"/>
      <c r="BL300" s="6"/>
      <c r="BM300" s="5"/>
      <c r="BN300" s="5"/>
      <c r="BO300" s="4"/>
      <c r="BP300" s="6"/>
      <c r="BQ300" s="4"/>
      <c r="BR300" s="6"/>
      <c r="BS300" s="5"/>
      <c r="BT300" s="5"/>
      <c r="BU300" s="4">
        <v>2</v>
      </c>
      <c r="BV300" s="6">
        <v>79.7</v>
      </c>
      <c r="BW300" s="4"/>
      <c r="BX300" s="6"/>
      <c r="BY300" s="5"/>
      <c r="BZ300" s="5"/>
      <c r="CA300" s="4"/>
      <c r="CB300" s="6"/>
      <c r="CC300" s="4"/>
      <c r="CD300" s="6"/>
      <c r="CE300" s="5"/>
      <c r="CF300" s="5"/>
      <c r="CG300" s="4">
        <v>1</v>
      </c>
      <c r="CH300" s="6">
        <v>49.67</v>
      </c>
      <c r="CI300" s="4"/>
      <c r="CJ300" s="6"/>
      <c r="CK300" s="5"/>
      <c r="CL300" s="5"/>
      <c r="CM300" s="4"/>
      <c r="CN300" s="6"/>
      <c r="CO300" s="4"/>
      <c r="CP300" s="6"/>
      <c r="CQ300" s="5"/>
      <c r="CR300" s="5"/>
      <c r="CS300" s="4">
        <v>1</v>
      </c>
      <c r="CT300" s="6">
        <v>41.1</v>
      </c>
      <c r="CU300" s="4"/>
      <c r="CV300" s="6"/>
      <c r="CW300" s="5"/>
      <c r="CX300" s="5"/>
      <c r="CY300" s="4">
        <v>2</v>
      </c>
      <c r="CZ300" s="6">
        <v>77.95</v>
      </c>
      <c r="DA300" s="4"/>
      <c r="DB300" s="6"/>
      <c r="DC300" s="5"/>
      <c r="DD300" s="5"/>
      <c r="DE300" s="4"/>
      <c r="DF300" s="6"/>
      <c r="DG300" s="4"/>
      <c r="DH300" s="6"/>
      <c r="DI300" s="5"/>
      <c r="DJ300" s="5"/>
      <c r="DK300" s="4"/>
      <c r="DL300" s="6"/>
      <c r="DM300" s="4"/>
      <c r="DN300" s="6"/>
      <c r="DO300" s="5"/>
      <c r="DP300" s="5"/>
      <c r="DQ300" s="4"/>
      <c r="DR300" s="6"/>
      <c r="DS300" s="4"/>
      <c r="DT300" s="6"/>
      <c r="DU300" s="5"/>
      <c r="DV300" s="5"/>
      <c r="DW300" s="4"/>
      <c r="DX300" s="6"/>
      <c r="DY300" s="4"/>
      <c r="DZ300" s="6"/>
      <c r="EA300" s="5"/>
      <c r="EB300" s="5"/>
      <c r="EC300" s="4"/>
      <c r="ED300" s="6"/>
      <c r="EE300" s="4"/>
      <c r="EF300" s="6"/>
      <c r="EG300" s="5"/>
      <c r="EH300" s="5"/>
      <c r="EI300" s="4"/>
      <c r="EJ300" s="6"/>
      <c r="EK300" s="4"/>
      <c r="EL300" s="6"/>
      <c r="EM300" s="5"/>
      <c r="EN300" s="5"/>
      <c r="EO300" s="4"/>
      <c r="EP300" s="6"/>
      <c r="EQ300" s="4"/>
      <c r="ER300" s="6"/>
      <c r="ES300" s="5"/>
      <c r="ET300" s="5"/>
      <c r="EU300" s="4"/>
      <c r="EV300" s="6"/>
      <c r="EW300" s="4"/>
      <c r="EX300" s="6"/>
      <c r="EY300" s="5"/>
      <c r="EZ300" s="5"/>
      <c r="FA300" s="4"/>
      <c r="FB300" s="6"/>
      <c r="FC300" s="4"/>
      <c r="FD300" s="6"/>
      <c r="FE300" s="5"/>
      <c r="FF300" s="5"/>
      <c r="FG300" s="4"/>
      <c r="FH300" s="6"/>
      <c r="FI300" s="4"/>
      <c r="FJ300" s="6"/>
      <c r="FK300" s="5"/>
      <c r="FL300" s="5"/>
      <c r="FM300" s="4"/>
      <c r="FN300" s="6"/>
      <c r="FO300" s="4"/>
      <c r="FP300" s="6"/>
      <c r="FQ300" s="5"/>
      <c r="FR300" s="5"/>
      <c r="FS300" s="4"/>
      <c r="FT300" s="6"/>
      <c r="FU300" s="4"/>
      <c r="FV300" s="6"/>
      <c r="FW300" s="5"/>
      <c r="FX300" s="5"/>
      <c r="FY300" s="4"/>
      <c r="FZ300" s="6"/>
      <c r="GA300" s="4"/>
      <c r="GB300" s="6"/>
      <c r="GC300" s="5"/>
      <c r="GD300" s="5"/>
      <c r="GE300" s="4"/>
      <c r="GF300" s="6"/>
      <c r="GG300" s="4"/>
      <c r="GH300" s="6"/>
      <c r="GI300" s="5"/>
      <c r="GJ300" s="5"/>
      <c r="GK300" s="4"/>
      <c r="GL300" s="6"/>
      <c r="GM300" s="4"/>
      <c r="GN300" s="6"/>
      <c r="GO300" s="5"/>
      <c r="GP300" s="5"/>
      <c r="GQ300" s="4"/>
      <c r="GR300" s="6"/>
      <c r="GS300" s="4"/>
      <c r="GT300" s="6"/>
      <c r="GU300" s="5"/>
      <c r="GV300" s="5"/>
      <c r="GW300" s="4"/>
      <c r="GX300" s="6"/>
      <c r="GY300" s="4"/>
      <c r="GZ300" s="6"/>
      <c r="HA300" s="5"/>
      <c r="HB300" s="5"/>
      <c r="HC300" s="4"/>
      <c r="HD300" s="6"/>
      <c r="HE300" s="4"/>
      <c r="HF300" s="6"/>
      <c r="HG300" s="5"/>
      <c r="HH300" s="5"/>
      <c r="HI300" s="4"/>
      <c r="HJ300" s="6"/>
      <c r="HK300" s="4"/>
      <c r="HL300" s="6"/>
      <c r="HM300" s="5"/>
      <c r="HN300" s="5"/>
      <c r="HO300" s="4"/>
      <c r="HP300" s="6"/>
      <c r="HQ300" s="4"/>
      <c r="HR300" s="6"/>
      <c r="HS300" s="5"/>
      <c r="HT300" s="5"/>
      <c r="HU300" s="4"/>
      <c r="HV300" s="6"/>
      <c r="HW300" s="4"/>
      <c r="HX300" s="6"/>
      <c r="HY300" s="5"/>
      <c r="HZ300" s="5"/>
      <c r="IA300" s="4"/>
      <c r="IB300" s="6"/>
      <c r="IC300" s="4"/>
      <c r="ID300" s="6"/>
      <c r="IE300" s="5"/>
      <c r="IF300" s="5"/>
      <c r="IG300" s="4"/>
      <c r="IH300" s="6"/>
      <c r="II300" s="4"/>
      <c r="IJ300" s="6"/>
      <c r="IK300" s="5"/>
      <c r="IL300" s="5"/>
      <c r="IM300" s="4"/>
      <c r="IN300" s="6"/>
      <c r="IO300" s="4"/>
      <c r="IP300" s="6"/>
      <c r="IQ300" s="5"/>
      <c r="IR300" s="5"/>
      <c r="IS300" s="4"/>
      <c r="IT300" s="6"/>
      <c r="IU300" s="4"/>
      <c r="IV300" s="6"/>
      <c r="IW300" s="5"/>
      <c r="IX300" s="5"/>
      <c r="IY300" s="4"/>
      <c r="IZ300" s="6"/>
      <c r="JA300" s="4"/>
      <c r="JB300" s="6"/>
      <c r="JC300" s="5"/>
      <c r="JD300" s="5"/>
      <c r="JE300" s="4"/>
      <c r="JF300" s="6"/>
      <c r="JG300" s="4"/>
      <c r="JH300" s="6"/>
      <c r="JI300" s="5"/>
      <c r="JJ300" s="5"/>
      <c r="JK300" s="4"/>
      <c r="JL300" s="6"/>
      <c r="JM300" s="4"/>
      <c r="JN300" s="6"/>
      <c r="JO300" s="5"/>
      <c r="JP300" s="5"/>
      <c r="JQ300" s="4"/>
      <c r="JR300" s="6"/>
      <c r="JS300" s="4"/>
      <c r="JT300" s="6"/>
      <c r="JU300" s="5"/>
      <c r="JV300" s="5"/>
      <c r="JW300" s="4"/>
      <c r="JX300" s="6"/>
      <c r="JY300" s="4"/>
      <c r="JZ300" s="6"/>
      <c r="KA300" s="5"/>
      <c r="KB300" s="5"/>
      <c r="KC300" s="4"/>
      <c r="KD300" s="6"/>
      <c r="KE300" s="4"/>
      <c r="KF300" s="6"/>
      <c r="KG300" s="5"/>
      <c r="KH300" s="5"/>
      <c r="KI300" s="4"/>
      <c r="KJ300" s="6"/>
      <c r="KK300" s="4"/>
      <c r="KL300" s="6"/>
      <c r="KM300" s="5"/>
      <c r="KN300" s="5"/>
    </row>
    <row r="301">
      <c r="A301" s="3" t="s">
        <v>85</v>
      </c>
      <c r="B301" s="3" t="s">
        <v>86</v>
      </c>
      <c r="C301" s="3" t="s">
        <v>449</v>
      </c>
      <c r="D301" s="3" t="s">
        <v>479</v>
      </c>
      <c r="E301" s="3" t="s">
        <v>483</v>
      </c>
      <c r="F301" s="3" t="s">
        <v>484</v>
      </c>
      <c r="G301" s="3" t="s">
        <v>485</v>
      </c>
      <c r="H301" s="3" t="s">
        <v>129</v>
      </c>
      <c r="I301" s="3" t="s">
        <v>1323</v>
      </c>
      <c r="J301" s="3" t="s">
        <v>1309</v>
      </c>
      <c r="K301" s="4">
        <v>1483</v>
      </c>
      <c r="L301" s="4">
        <f>=ROUNDDOWN(38.025641025641,0)</f>
      </c>
      <c r="M301" s="4"/>
      <c r="N301" s="5">
        <v>1</v>
      </c>
      <c r="O301" s="4"/>
      <c r="P301" s="4">
        <f>=ROUNDDOWN({0},0)</f>
      </c>
      <c r="Q301" s="4"/>
      <c r="R301" s="5"/>
      <c r="S301" s="4">
        <v>12</v>
      </c>
      <c r="T301" s="6">
        <v>463.71</v>
      </c>
      <c r="U301" s="4"/>
      <c r="V301" s="6"/>
      <c r="W301" s="5"/>
      <c r="X301" s="5"/>
      <c r="Y301" s="4">
        <v>2</v>
      </c>
      <c r="Z301" s="6">
        <v>73.24</v>
      </c>
      <c r="AA301" s="4"/>
      <c r="AB301" s="6"/>
      <c r="AC301" s="5"/>
      <c r="AD301" s="5"/>
      <c r="AE301" s="4"/>
      <c r="AF301" s="6"/>
      <c r="AG301" s="4"/>
      <c r="AH301" s="6"/>
      <c r="AI301" s="5"/>
      <c r="AJ301" s="5"/>
      <c r="AK301" s="4"/>
      <c r="AL301" s="6"/>
      <c r="AM301" s="4"/>
      <c r="AN301" s="6"/>
      <c r="AO301" s="5"/>
      <c r="AP301" s="5"/>
      <c r="AQ301" s="4">
        <v>1</v>
      </c>
      <c r="AR301" s="6">
        <v>41.59</v>
      </c>
      <c r="AS301" s="4"/>
      <c r="AT301" s="6"/>
      <c r="AU301" s="5"/>
      <c r="AV301" s="5"/>
      <c r="AW301" s="4">
        <v>3</v>
      </c>
      <c r="AX301" s="6">
        <v>94.39</v>
      </c>
      <c r="AY301" s="4"/>
      <c r="AZ301" s="6"/>
      <c r="BA301" s="5"/>
      <c r="BB301" s="5"/>
      <c r="BC301" s="4"/>
      <c r="BD301" s="6"/>
      <c r="BE301" s="4"/>
      <c r="BF301" s="6"/>
      <c r="BG301" s="5"/>
      <c r="BH301" s="5"/>
      <c r="BI301" s="4">
        <v>1</v>
      </c>
      <c r="BJ301" s="6">
        <v>47.96</v>
      </c>
      <c r="BK301" s="4"/>
      <c r="BL301" s="6"/>
      <c r="BM301" s="5"/>
      <c r="BN301" s="5"/>
      <c r="BO301" s="4">
        <v>2</v>
      </c>
      <c r="BP301" s="6">
        <v>74.09</v>
      </c>
      <c r="BQ301" s="4"/>
      <c r="BR301" s="6"/>
      <c r="BS301" s="5"/>
      <c r="BT301" s="5"/>
      <c r="BU301" s="4"/>
      <c r="BV301" s="6"/>
      <c r="BW301" s="4"/>
      <c r="BX301" s="6"/>
      <c r="BY301" s="5"/>
      <c r="BZ301" s="5"/>
      <c r="CA301" s="4"/>
      <c r="CB301" s="6"/>
      <c r="CC301" s="4"/>
      <c r="CD301" s="6"/>
      <c r="CE301" s="5"/>
      <c r="CF301" s="5"/>
      <c r="CG301" s="4">
        <v>1</v>
      </c>
      <c r="CH301" s="6">
        <v>49.67</v>
      </c>
      <c r="CI301" s="4"/>
      <c r="CJ301" s="6"/>
      <c r="CK301" s="5"/>
      <c r="CL301" s="5"/>
      <c r="CM301" s="4"/>
      <c r="CN301" s="6"/>
      <c r="CO301" s="4"/>
      <c r="CP301" s="6"/>
      <c r="CQ301" s="5"/>
      <c r="CR301" s="5"/>
      <c r="CS301" s="4">
        <v>1</v>
      </c>
      <c r="CT301" s="6">
        <v>41.1</v>
      </c>
      <c r="CU301" s="4"/>
      <c r="CV301" s="6"/>
      <c r="CW301" s="5"/>
      <c r="CX301" s="5"/>
      <c r="CY301" s="4">
        <v>1</v>
      </c>
      <c r="CZ301" s="6">
        <v>41.67</v>
      </c>
      <c r="DA301" s="4"/>
      <c r="DB301" s="6"/>
      <c r="DC301" s="5"/>
      <c r="DD301" s="5"/>
      <c r="DE301" s="4"/>
      <c r="DF301" s="6"/>
      <c r="DG301" s="4"/>
      <c r="DH301" s="6"/>
      <c r="DI301" s="5"/>
      <c r="DJ301" s="5"/>
      <c r="DK301" s="4"/>
      <c r="DL301" s="6"/>
      <c r="DM301" s="4"/>
      <c r="DN301" s="6"/>
      <c r="DO301" s="5"/>
      <c r="DP301" s="5"/>
      <c r="DQ301" s="4"/>
      <c r="DR301" s="6"/>
      <c r="DS301" s="4"/>
      <c r="DT301" s="6"/>
      <c r="DU301" s="5"/>
      <c r="DV301" s="5"/>
      <c r="DW301" s="4"/>
      <c r="DX301" s="6"/>
      <c r="DY301" s="4"/>
      <c r="DZ301" s="6"/>
      <c r="EA301" s="5"/>
      <c r="EB301" s="5"/>
      <c r="EC301" s="4"/>
      <c r="ED301" s="6"/>
      <c r="EE301" s="4"/>
      <c r="EF301" s="6"/>
      <c r="EG301" s="5"/>
      <c r="EH301" s="5"/>
      <c r="EI301" s="4"/>
      <c r="EJ301" s="6"/>
      <c r="EK301" s="4"/>
      <c r="EL301" s="6"/>
      <c r="EM301" s="5"/>
      <c r="EN301" s="5"/>
      <c r="EO301" s="4"/>
      <c r="EP301" s="6"/>
      <c r="EQ301" s="4"/>
      <c r="ER301" s="6"/>
      <c r="ES301" s="5"/>
      <c r="ET301" s="5"/>
      <c r="EU301" s="4"/>
      <c r="EV301" s="6"/>
      <c r="EW301" s="4"/>
      <c r="EX301" s="6"/>
      <c r="EY301" s="5"/>
      <c r="EZ301" s="5"/>
      <c r="FA301" s="4"/>
      <c r="FB301" s="6"/>
      <c r="FC301" s="4"/>
      <c r="FD301" s="6"/>
      <c r="FE301" s="5"/>
      <c r="FF301" s="5"/>
      <c r="FG301" s="4"/>
      <c r="FH301" s="6"/>
      <c r="FI301" s="4"/>
      <c r="FJ301" s="6"/>
      <c r="FK301" s="5"/>
      <c r="FL301" s="5"/>
      <c r="FM301" s="4"/>
      <c r="FN301" s="6"/>
      <c r="FO301" s="4"/>
      <c r="FP301" s="6"/>
      <c r="FQ301" s="5"/>
      <c r="FR301" s="5"/>
      <c r="FS301" s="4"/>
      <c r="FT301" s="6"/>
      <c r="FU301" s="4"/>
      <c r="FV301" s="6"/>
      <c r="FW301" s="5"/>
      <c r="FX301" s="5"/>
      <c r="FY301" s="4"/>
      <c r="FZ301" s="6"/>
      <c r="GA301" s="4"/>
      <c r="GB301" s="6"/>
      <c r="GC301" s="5"/>
      <c r="GD301" s="5"/>
      <c r="GE301" s="4"/>
      <c r="GF301" s="6"/>
      <c r="GG301" s="4"/>
      <c r="GH301" s="6"/>
      <c r="GI301" s="5"/>
      <c r="GJ301" s="5"/>
      <c r="GK301" s="4"/>
      <c r="GL301" s="6"/>
      <c r="GM301" s="4"/>
      <c r="GN301" s="6"/>
      <c r="GO301" s="5"/>
      <c r="GP301" s="5"/>
      <c r="GQ301" s="4"/>
      <c r="GR301" s="6"/>
      <c r="GS301" s="4"/>
      <c r="GT301" s="6"/>
      <c r="GU301" s="5"/>
      <c r="GV301" s="5"/>
      <c r="GW301" s="4"/>
      <c r="GX301" s="6"/>
      <c r="GY301" s="4"/>
      <c r="GZ301" s="6"/>
      <c r="HA301" s="5"/>
      <c r="HB301" s="5"/>
      <c r="HC301" s="4"/>
      <c r="HD301" s="6"/>
      <c r="HE301" s="4"/>
      <c r="HF301" s="6"/>
      <c r="HG301" s="5"/>
      <c r="HH301" s="5"/>
      <c r="HI301" s="4"/>
      <c r="HJ301" s="6"/>
      <c r="HK301" s="4"/>
      <c r="HL301" s="6"/>
      <c r="HM301" s="5"/>
      <c r="HN301" s="5"/>
      <c r="HO301" s="4"/>
      <c r="HP301" s="6"/>
      <c r="HQ301" s="4"/>
      <c r="HR301" s="6"/>
      <c r="HS301" s="5"/>
      <c r="HT301" s="5"/>
      <c r="HU301" s="4"/>
      <c r="HV301" s="6"/>
      <c r="HW301" s="4"/>
      <c r="HX301" s="6"/>
      <c r="HY301" s="5"/>
      <c r="HZ301" s="5"/>
      <c r="IA301" s="4"/>
      <c r="IB301" s="6"/>
      <c r="IC301" s="4"/>
      <c r="ID301" s="6"/>
      <c r="IE301" s="5"/>
      <c r="IF301" s="5"/>
      <c r="IG301" s="4"/>
      <c r="IH301" s="6"/>
      <c r="II301" s="4"/>
      <c r="IJ301" s="6"/>
      <c r="IK301" s="5"/>
      <c r="IL301" s="5"/>
      <c r="IM301" s="4"/>
      <c r="IN301" s="6"/>
      <c r="IO301" s="4"/>
      <c r="IP301" s="6"/>
      <c r="IQ301" s="5"/>
      <c r="IR301" s="5"/>
      <c r="IS301" s="4"/>
      <c r="IT301" s="6"/>
      <c r="IU301" s="4"/>
      <c r="IV301" s="6"/>
      <c r="IW301" s="5"/>
      <c r="IX301" s="5"/>
      <c r="IY301" s="4"/>
      <c r="IZ301" s="6"/>
      <c r="JA301" s="4"/>
      <c r="JB301" s="6"/>
      <c r="JC301" s="5"/>
      <c r="JD301" s="5"/>
      <c r="JE301" s="4"/>
      <c r="JF301" s="6"/>
      <c r="JG301" s="4"/>
      <c r="JH301" s="6"/>
      <c r="JI301" s="5"/>
      <c r="JJ301" s="5"/>
      <c r="JK301" s="4"/>
      <c r="JL301" s="6"/>
      <c r="JM301" s="4"/>
      <c r="JN301" s="6"/>
      <c r="JO301" s="5"/>
      <c r="JP301" s="5"/>
      <c r="JQ301" s="4"/>
      <c r="JR301" s="6"/>
      <c r="JS301" s="4"/>
      <c r="JT301" s="6"/>
      <c r="JU301" s="5"/>
      <c r="JV301" s="5"/>
      <c r="JW301" s="4"/>
      <c r="JX301" s="6"/>
      <c r="JY301" s="4"/>
      <c r="JZ301" s="6"/>
      <c r="KA301" s="5"/>
      <c r="KB301" s="5"/>
      <c r="KC301" s="4"/>
      <c r="KD301" s="6"/>
      <c r="KE301" s="4"/>
      <c r="KF301" s="6"/>
      <c r="KG301" s="5"/>
      <c r="KH301" s="5"/>
      <c r="KI301" s="4"/>
      <c r="KJ301" s="6"/>
      <c r="KK301" s="4"/>
      <c r="KL301" s="6"/>
      <c r="KM301" s="5"/>
      <c r="KN301" s="5"/>
    </row>
    <row r="302">
      <c r="A302" s="3" t="s">
        <v>85</v>
      </c>
      <c r="B302" s="3" t="s">
        <v>86</v>
      </c>
      <c r="C302" s="3" t="s">
        <v>449</v>
      </c>
      <c r="D302" s="3" t="s">
        <v>479</v>
      </c>
      <c r="E302" s="3" t="s">
        <v>483</v>
      </c>
      <c r="F302" s="3" t="s">
        <v>484</v>
      </c>
      <c r="G302" s="3" t="s">
        <v>485</v>
      </c>
      <c r="H302" s="3" t="s">
        <v>129</v>
      </c>
      <c r="I302" s="3" t="s">
        <v>1387</v>
      </c>
      <c r="J302" s="3" t="s">
        <v>1318</v>
      </c>
      <c r="K302" s="4">
        <v>340</v>
      </c>
      <c r="L302" s="4">
        <f>=ROUNDDOWN(20,0)</f>
      </c>
      <c r="M302" s="4">
        <v>100</v>
      </c>
      <c r="N302" s="5"/>
      <c r="O302" s="4"/>
      <c r="P302" s="4">
        <f>=ROUNDDOWN({0},0)</f>
      </c>
      <c r="Q302" s="4"/>
      <c r="R302" s="5"/>
      <c r="S302" s="4">
        <v>11</v>
      </c>
      <c r="T302" s="6">
        <v>403.6</v>
      </c>
      <c r="U302" s="4"/>
      <c r="V302" s="6"/>
      <c r="W302" s="5"/>
      <c r="X302" s="5"/>
      <c r="Y302" s="4">
        <v>6</v>
      </c>
      <c r="Z302" s="6">
        <v>219.72</v>
      </c>
      <c r="AA302" s="4"/>
      <c r="AB302" s="6"/>
      <c r="AC302" s="5"/>
      <c r="AD302" s="5"/>
      <c r="AE302" s="4">
        <v>1</v>
      </c>
      <c r="AF302" s="6">
        <v>34.63</v>
      </c>
      <c r="AG302" s="4"/>
      <c r="AH302" s="6"/>
      <c r="AI302" s="5"/>
      <c r="AJ302" s="5"/>
      <c r="AK302" s="4"/>
      <c r="AL302" s="6"/>
      <c r="AM302" s="4"/>
      <c r="AN302" s="6"/>
      <c r="AO302" s="5"/>
      <c r="AP302" s="5"/>
      <c r="AQ302" s="4"/>
      <c r="AR302" s="6"/>
      <c r="AS302" s="4"/>
      <c r="AT302" s="6"/>
      <c r="AU302" s="5"/>
      <c r="AV302" s="5"/>
      <c r="AW302" s="4">
        <v>3</v>
      </c>
      <c r="AX302" s="6">
        <v>108.26</v>
      </c>
      <c r="AY302" s="4"/>
      <c r="AZ302" s="6"/>
      <c r="BA302" s="5"/>
      <c r="BB302" s="5"/>
      <c r="BC302" s="4"/>
      <c r="BD302" s="6"/>
      <c r="BE302" s="4"/>
      <c r="BF302" s="6"/>
      <c r="BG302" s="5"/>
      <c r="BH302" s="5"/>
      <c r="BI302" s="4"/>
      <c r="BJ302" s="6"/>
      <c r="BK302" s="4"/>
      <c r="BL302" s="6"/>
      <c r="BM302" s="5"/>
      <c r="BN302" s="5"/>
      <c r="BO302" s="4">
        <v>1</v>
      </c>
      <c r="BP302" s="6">
        <v>40.99</v>
      </c>
      <c r="BQ302" s="4"/>
      <c r="BR302" s="6"/>
      <c r="BS302" s="5"/>
      <c r="BT302" s="5"/>
      <c r="BU302" s="4"/>
      <c r="BV302" s="6"/>
      <c r="BW302" s="4"/>
      <c r="BX302" s="6"/>
      <c r="BY302" s="5"/>
      <c r="BZ302" s="5"/>
      <c r="CA302" s="4"/>
      <c r="CB302" s="6"/>
      <c r="CC302" s="4"/>
      <c r="CD302" s="6"/>
      <c r="CE302" s="5"/>
      <c r="CF302" s="5"/>
      <c r="CG302" s="4"/>
      <c r="CH302" s="6"/>
      <c r="CI302" s="4"/>
      <c r="CJ302" s="6"/>
      <c r="CK302" s="5"/>
      <c r="CL302" s="5"/>
      <c r="CM302" s="4"/>
      <c r="CN302" s="6"/>
      <c r="CO302" s="4"/>
      <c r="CP302" s="6"/>
      <c r="CQ302" s="5"/>
      <c r="CR302" s="5"/>
      <c r="CS302" s="4"/>
      <c r="CT302" s="6"/>
      <c r="CU302" s="4"/>
      <c r="CV302" s="6"/>
      <c r="CW302" s="5"/>
      <c r="CX302" s="5"/>
      <c r="CY302" s="4"/>
      <c r="CZ302" s="6"/>
      <c r="DA302" s="4"/>
      <c r="DB302" s="6"/>
      <c r="DC302" s="5"/>
      <c r="DD302" s="5"/>
      <c r="DE302" s="4"/>
      <c r="DF302" s="6"/>
      <c r="DG302" s="4"/>
      <c r="DH302" s="6"/>
      <c r="DI302" s="5"/>
      <c r="DJ302" s="5"/>
      <c r="DK302" s="4"/>
      <c r="DL302" s="6"/>
      <c r="DM302" s="4"/>
      <c r="DN302" s="6"/>
      <c r="DO302" s="5"/>
      <c r="DP302" s="5"/>
      <c r="DQ302" s="4"/>
      <c r="DR302" s="6"/>
      <c r="DS302" s="4"/>
      <c r="DT302" s="6"/>
      <c r="DU302" s="5"/>
      <c r="DV302" s="5"/>
      <c r="DW302" s="4"/>
      <c r="DX302" s="6"/>
      <c r="DY302" s="4"/>
      <c r="DZ302" s="6"/>
      <c r="EA302" s="5"/>
      <c r="EB302" s="5"/>
      <c r="EC302" s="4"/>
      <c r="ED302" s="6"/>
      <c r="EE302" s="4"/>
      <c r="EF302" s="6"/>
      <c r="EG302" s="5"/>
      <c r="EH302" s="5"/>
      <c r="EI302" s="4"/>
      <c r="EJ302" s="6"/>
      <c r="EK302" s="4"/>
      <c r="EL302" s="6"/>
      <c r="EM302" s="5"/>
      <c r="EN302" s="5"/>
      <c r="EO302" s="4"/>
      <c r="EP302" s="6"/>
      <c r="EQ302" s="4"/>
      <c r="ER302" s="6"/>
      <c r="ES302" s="5"/>
      <c r="ET302" s="5"/>
      <c r="EU302" s="4"/>
      <c r="EV302" s="6"/>
      <c r="EW302" s="4"/>
      <c r="EX302" s="6"/>
      <c r="EY302" s="5"/>
      <c r="EZ302" s="5"/>
      <c r="FA302" s="4"/>
      <c r="FB302" s="6"/>
      <c r="FC302" s="4"/>
      <c r="FD302" s="6"/>
      <c r="FE302" s="5"/>
      <c r="FF302" s="5"/>
      <c r="FG302" s="4"/>
      <c r="FH302" s="6"/>
      <c r="FI302" s="4"/>
      <c r="FJ302" s="6"/>
      <c r="FK302" s="5"/>
      <c r="FL302" s="5"/>
      <c r="FM302" s="4"/>
      <c r="FN302" s="6"/>
      <c r="FO302" s="4"/>
      <c r="FP302" s="6"/>
      <c r="FQ302" s="5"/>
      <c r="FR302" s="5"/>
      <c r="FS302" s="4"/>
      <c r="FT302" s="6"/>
      <c r="FU302" s="4"/>
      <c r="FV302" s="6"/>
      <c r="FW302" s="5"/>
      <c r="FX302" s="5"/>
      <c r="FY302" s="4"/>
      <c r="FZ302" s="6"/>
      <c r="GA302" s="4"/>
      <c r="GB302" s="6"/>
      <c r="GC302" s="5"/>
      <c r="GD302" s="5"/>
      <c r="GE302" s="4"/>
      <c r="GF302" s="6"/>
      <c r="GG302" s="4"/>
      <c r="GH302" s="6"/>
      <c r="GI302" s="5"/>
      <c r="GJ302" s="5"/>
      <c r="GK302" s="4"/>
      <c r="GL302" s="6"/>
      <c r="GM302" s="4"/>
      <c r="GN302" s="6"/>
      <c r="GO302" s="5"/>
      <c r="GP302" s="5"/>
      <c r="GQ302" s="4"/>
      <c r="GR302" s="6"/>
      <c r="GS302" s="4"/>
      <c r="GT302" s="6"/>
      <c r="GU302" s="5"/>
      <c r="GV302" s="5"/>
      <c r="GW302" s="4"/>
      <c r="GX302" s="6"/>
      <c r="GY302" s="4"/>
      <c r="GZ302" s="6"/>
      <c r="HA302" s="5"/>
      <c r="HB302" s="5"/>
      <c r="HC302" s="4"/>
      <c r="HD302" s="6"/>
      <c r="HE302" s="4"/>
      <c r="HF302" s="6"/>
      <c r="HG302" s="5"/>
      <c r="HH302" s="5"/>
      <c r="HI302" s="4"/>
      <c r="HJ302" s="6"/>
      <c r="HK302" s="4"/>
      <c r="HL302" s="6"/>
      <c r="HM302" s="5"/>
      <c r="HN302" s="5"/>
      <c r="HO302" s="4"/>
      <c r="HP302" s="6"/>
      <c r="HQ302" s="4"/>
      <c r="HR302" s="6"/>
      <c r="HS302" s="5"/>
      <c r="HT302" s="5"/>
      <c r="HU302" s="4"/>
      <c r="HV302" s="6"/>
      <c r="HW302" s="4"/>
      <c r="HX302" s="6"/>
      <c r="HY302" s="5"/>
      <c r="HZ302" s="5"/>
      <c r="IA302" s="4"/>
      <c r="IB302" s="6"/>
      <c r="IC302" s="4"/>
      <c r="ID302" s="6"/>
      <c r="IE302" s="5"/>
      <c r="IF302" s="5"/>
      <c r="IG302" s="4"/>
      <c r="IH302" s="6"/>
      <c r="II302" s="4"/>
      <c r="IJ302" s="6"/>
      <c r="IK302" s="5"/>
      <c r="IL302" s="5"/>
      <c r="IM302" s="4"/>
      <c r="IN302" s="6"/>
      <c r="IO302" s="4"/>
      <c r="IP302" s="6"/>
      <c r="IQ302" s="5"/>
      <c r="IR302" s="5"/>
      <c r="IS302" s="4"/>
      <c r="IT302" s="6"/>
      <c r="IU302" s="4"/>
      <c r="IV302" s="6"/>
      <c r="IW302" s="5"/>
      <c r="IX302" s="5"/>
      <c r="IY302" s="4"/>
      <c r="IZ302" s="6"/>
      <c r="JA302" s="4"/>
      <c r="JB302" s="6"/>
      <c r="JC302" s="5"/>
      <c r="JD302" s="5"/>
      <c r="JE302" s="4"/>
      <c r="JF302" s="6"/>
      <c r="JG302" s="4"/>
      <c r="JH302" s="6"/>
      <c r="JI302" s="5"/>
      <c r="JJ302" s="5"/>
      <c r="JK302" s="4"/>
      <c r="JL302" s="6"/>
      <c r="JM302" s="4"/>
      <c r="JN302" s="6"/>
      <c r="JO302" s="5"/>
      <c r="JP302" s="5"/>
      <c r="JQ302" s="4"/>
      <c r="JR302" s="6"/>
      <c r="JS302" s="4"/>
      <c r="JT302" s="6"/>
      <c r="JU302" s="5"/>
      <c r="JV302" s="5"/>
      <c r="JW302" s="4"/>
      <c r="JX302" s="6"/>
      <c r="JY302" s="4"/>
      <c r="JZ302" s="6"/>
      <c r="KA302" s="5"/>
      <c r="KB302" s="5"/>
      <c r="KC302" s="4"/>
      <c r="KD302" s="6"/>
      <c r="KE302" s="4"/>
      <c r="KF302" s="6"/>
      <c r="KG302" s="5"/>
      <c r="KH302" s="5"/>
      <c r="KI302" s="4"/>
      <c r="KJ302" s="6"/>
      <c r="KK302" s="4"/>
      <c r="KL302" s="6"/>
      <c r="KM302" s="5"/>
      <c r="KN302" s="5"/>
    </row>
    <row r="303">
      <c r="A303" s="3" t="s">
        <v>85</v>
      </c>
      <c r="B303" s="3" t="s">
        <v>86</v>
      </c>
      <c r="C303" s="3" t="s">
        <v>449</v>
      </c>
      <c r="D303" s="3" t="s">
        <v>479</v>
      </c>
      <c r="E303" s="3" t="s">
        <v>486</v>
      </c>
      <c r="F303" s="3" t="s">
        <v>487</v>
      </c>
      <c r="G303" s="3" t="s">
        <v>488</v>
      </c>
      <c r="H303" s="3" t="s">
        <v>129</v>
      </c>
      <c r="I303" s="3" t="s">
        <v>1323</v>
      </c>
      <c r="J303" s="3" t="s">
        <v>1319</v>
      </c>
      <c r="K303" s="4">
        <v>1618</v>
      </c>
      <c r="L303" s="4">
        <f>=ROUNDDOWN(28.8928571428571,0)</f>
      </c>
      <c r="M303" s="4">
        <v>300</v>
      </c>
      <c r="N303" s="5">
        <v>1</v>
      </c>
      <c r="O303" s="4"/>
      <c r="P303" s="4">
        <f>=ROUNDDOWN({0},0)</f>
      </c>
      <c r="Q303" s="4"/>
      <c r="R303" s="5"/>
      <c r="S303" s="4">
        <v>39</v>
      </c>
      <c r="T303" s="6">
        <v>1553.02</v>
      </c>
      <c r="U303" s="4"/>
      <c r="V303" s="6"/>
      <c r="W303" s="5"/>
      <c r="X303" s="5"/>
      <c r="Y303" s="4">
        <v>6</v>
      </c>
      <c r="Z303" s="6">
        <v>227.66</v>
      </c>
      <c r="AA303" s="4"/>
      <c r="AB303" s="6"/>
      <c r="AC303" s="5"/>
      <c r="AD303" s="5"/>
      <c r="AE303" s="4">
        <v>9</v>
      </c>
      <c r="AF303" s="6">
        <v>312.96</v>
      </c>
      <c r="AG303" s="4"/>
      <c r="AH303" s="6"/>
      <c r="AI303" s="5"/>
      <c r="AJ303" s="5"/>
      <c r="AK303" s="4">
        <v>8</v>
      </c>
      <c r="AL303" s="6">
        <v>289.82</v>
      </c>
      <c r="AM303" s="4"/>
      <c r="AN303" s="6"/>
      <c r="AO303" s="5"/>
      <c r="AP303" s="5"/>
      <c r="AQ303" s="4">
        <v>1</v>
      </c>
      <c r="AR303" s="6">
        <v>44.19</v>
      </c>
      <c r="AS303" s="4"/>
      <c r="AT303" s="6"/>
      <c r="AU303" s="5"/>
      <c r="AV303" s="5"/>
      <c r="AW303" s="4"/>
      <c r="AX303" s="6"/>
      <c r="AY303" s="4"/>
      <c r="AZ303" s="6"/>
      <c r="BA303" s="5"/>
      <c r="BB303" s="5"/>
      <c r="BC303" s="4"/>
      <c r="BD303" s="6"/>
      <c r="BE303" s="4"/>
      <c r="BF303" s="6"/>
      <c r="BG303" s="5"/>
      <c r="BH303" s="5"/>
      <c r="BI303" s="4"/>
      <c r="BJ303" s="6"/>
      <c r="BK303" s="4"/>
      <c r="BL303" s="6"/>
      <c r="BM303" s="5"/>
      <c r="BN303" s="5"/>
      <c r="BO303" s="4">
        <v>15</v>
      </c>
      <c r="BP303" s="6">
        <v>678.39</v>
      </c>
      <c r="BQ303" s="4"/>
      <c r="BR303" s="6"/>
      <c r="BS303" s="5"/>
      <c r="BT303" s="5"/>
      <c r="BU303" s="4"/>
      <c r="BV303" s="6"/>
      <c r="BW303" s="4"/>
      <c r="BX303" s="6"/>
      <c r="BY303" s="5"/>
      <c r="BZ303" s="5"/>
      <c r="CA303" s="4"/>
      <c r="CB303" s="6"/>
      <c r="CC303" s="4"/>
      <c r="CD303" s="6"/>
      <c r="CE303" s="5"/>
      <c r="CF303" s="5"/>
      <c r="CG303" s="4"/>
      <c r="CH303" s="6"/>
      <c r="CI303" s="4"/>
      <c r="CJ303" s="6"/>
      <c r="CK303" s="5"/>
      <c r="CL303" s="5"/>
      <c r="CM303" s="4"/>
      <c r="CN303" s="6"/>
      <c r="CO303" s="4"/>
      <c r="CP303" s="6"/>
      <c r="CQ303" s="5"/>
      <c r="CR303" s="5"/>
      <c r="CS303" s="4"/>
      <c r="CT303" s="6"/>
      <c r="CU303" s="4"/>
      <c r="CV303" s="6"/>
      <c r="CW303" s="5"/>
      <c r="CX303" s="5"/>
      <c r="CY303" s="4"/>
      <c r="CZ303" s="6"/>
      <c r="DA303" s="4"/>
      <c r="DB303" s="6"/>
      <c r="DC303" s="5"/>
      <c r="DD303" s="5"/>
      <c r="DE303" s="4"/>
      <c r="DF303" s="6"/>
      <c r="DG303" s="4"/>
      <c r="DH303" s="6"/>
      <c r="DI303" s="5"/>
      <c r="DJ303" s="5"/>
      <c r="DK303" s="4"/>
      <c r="DL303" s="6"/>
      <c r="DM303" s="4"/>
      <c r="DN303" s="6"/>
      <c r="DO303" s="5"/>
      <c r="DP303" s="5"/>
      <c r="DQ303" s="4"/>
      <c r="DR303" s="6"/>
      <c r="DS303" s="4"/>
      <c r="DT303" s="6"/>
      <c r="DU303" s="5"/>
      <c r="DV303" s="5"/>
      <c r="DW303" s="4"/>
      <c r="DX303" s="6"/>
      <c r="DY303" s="4"/>
      <c r="DZ303" s="6"/>
      <c r="EA303" s="5"/>
      <c r="EB303" s="5"/>
      <c r="EC303" s="4"/>
      <c r="ED303" s="6"/>
      <c r="EE303" s="4"/>
      <c r="EF303" s="6"/>
      <c r="EG303" s="5"/>
      <c r="EH303" s="5"/>
      <c r="EI303" s="4"/>
      <c r="EJ303" s="6"/>
      <c r="EK303" s="4"/>
      <c r="EL303" s="6"/>
      <c r="EM303" s="5"/>
      <c r="EN303" s="5"/>
      <c r="EO303" s="4"/>
      <c r="EP303" s="6"/>
      <c r="EQ303" s="4"/>
      <c r="ER303" s="6"/>
      <c r="ES303" s="5"/>
      <c r="ET303" s="5"/>
      <c r="EU303" s="4"/>
      <c r="EV303" s="6"/>
      <c r="EW303" s="4"/>
      <c r="EX303" s="6"/>
      <c r="EY303" s="5"/>
      <c r="EZ303" s="5"/>
      <c r="FA303" s="4"/>
      <c r="FB303" s="6"/>
      <c r="FC303" s="4"/>
      <c r="FD303" s="6"/>
      <c r="FE303" s="5"/>
      <c r="FF303" s="5"/>
      <c r="FG303" s="4"/>
      <c r="FH303" s="6"/>
      <c r="FI303" s="4"/>
      <c r="FJ303" s="6"/>
      <c r="FK303" s="5"/>
      <c r="FL303" s="5"/>
      <c r="FM303" s="4"/>
      <c r="FN303" s="6"/>
      <c r="FO303" s="4"/>
      <c r="FP303" s="6"/>
      <c r="FQ303" s="5"/>
      <c r="FR303" s="5"/>
      <c r="FS303" s="4"/>
      <c r="FT303" s="6"/>
      <c r="FU303" s="4"/>
      <c r="FV303" s="6"/>
      <c r="FW303" s="5"/>
      <c r="FX303" s="5"/>
      <c r="FY303" s="4"/>
      <c r="FZ303" s="6"/>
      <c r="GA303" s="4"/>
      <c r="GB303" s="6"/>
      <c r="GC303" s="5"/>
      <c r="GD303" s="5"/>
      <c r="GE303" s="4"/>
      <c r="GF303" s="6"/>
      <c r="GG303" s="4"/>
      <c r="GH303" s="6"/>
      <c r="GI303" s="5"/>
      <c r="GJ303" s="5"/>
      <c r="GK303" s="4"/>
      <c r="GL303" s="6"/>
      <c r="GM303" s="4"/>
      <c r="GN303" s="6"/>
      <c r="GO303" s="5"/>
      <c r="GP303" s="5"/>
      <c r="GQ303" s="4"/>
      <c r="GR303" s="6"/>
      <c r="GS303" s="4"/>
      <c r="GT303" s="6"/>
      <c r="GU303" s="5"/>
      <c r="GV303" s="5"/>
      <c r="GW303" s="4"/>
      <c r="GX303" s="6"/>
      <c r="GY303" s="4"/>
      <c r="GZ303" s="6"/>
      <c r="HA303" s="5"/>
      <c r="HB303" s="5"/>
      <c r="HC303" s="4"/>
      <c r="HD303" s="6"/>
      <c r="HE303" s="4"/>
      <c r="HF303" s="6"/>
      <c r="HG303" s="5"/>
      <c r="HH303" s="5"/>
      <c r="HI303" s="4"/>
      <c r="HJ303" s="6"/>
      <c r="HK303" s="4"/>
      <c r="HL303" s="6"/>
      <c r="HM303" s="5"/>
      <c r="HN303" s="5"/>
      <c r="HO303" s="4"/>
      <c r="HP303" s="6"/>
      <c r="HQ303" s="4"/>
      <c r="HR303" s="6"/>
      <c r="HS303" s="5"/>
      <c r="HT303" s="5"/>
      <c r="HU303" s="4"/>
      <c r="HV303" s="6"/>
      <c r="HW303" s="4"/>
      <c r="HX303" s="6"/>
      <c r="HY303" s="5"/>
      <c r="HZ303" s="5"/>
      <c r="IA303" s="4"/>
      <c r="IB303" s="6"/>
      <c r="IC303" s="4"/>
      <c r="ID303" s="6"/>
      <c r="IE303" s="5"/>
      <c r="IF303" s="5"/>
      <c r="IG303" s="4"/>
      <c r="IH303" s="6"/>
      <c r="II303" s="4"/>
      <c r="IJ303" s="6"/>
      <c r="IK303" s="5"/>
      <c r="IL303" s="5"/>
      <c r="IM303" s="4"/>
      <c r="IN303" s="6"/>
      <c r="IO303" s="4"/>
      <c r="IP303" s="6"/>
      <c r="IQ303" s="5"/>
      <c r="IR303" s="5"/>
      <c r="IS303" s="4"/>
      <c r="IT303" s="6"/>
      <c r="IU303" s="4"/>
      <c r="IV303" s="6"/>
      <c r="IW303" s="5"/>
      <c r="IX303" s="5"/>
      <c r="IY303" s="4"/>
      <c r="IZ303" s="6"/>
      <c r="JA303" s="4"/>
      <c r="JB303" s="6"/>
      <c r="JC303" s="5"/>
      <c r="JD303" s="5"/>
      <c r="JE303" s="4"/>
      <c r="JF303" s="6"/>
      <c r="JG303" s="4"/>
      <c r="JH303" s="6"/>
      <c r="JI303" s="5"/>
      <c r="JJ303" s="5"/>
      <c r="JK303" s="4"/>
      <c r="JL303" s="6"/>
      <c r="JM303" s="4"/>
      <c r="JN303" s="6"/>
      <c r="JO303" s="5"/>
      <c r="JP303" s="5"/>
      <c r="JQ303" s="4"/>
      <c r="JR303" s="6"/>
      <c r="JS303" s="4"/>
      <c r="JT303" s="6"/>
      <c r="JU303" s="5"/>
      <c r="JV303" s="5"/>
      <c r="JW303" s="4"/>
      <c r="JX303" s="6"/>
      <c r="JY303" s="4"/>
      <c r="JZ303" s="6"/>
      <c r="KA303" s="5"/>
      <c r="KB303" s="5"/>
      <c r="KC303" s="4"/>
      <c r="KD303" s="6"/>
      <c r="KE303" s="4"/>
      <c r="KF303" s="6"/>
      <c r="KG303" s="5"/>
      <c r="KH303" s="5"/>
      <c r="KI303" s="4"/>
      <c r="KJ303" s="6"/>
      <c r="KK303" s="4"/>
      <c r="KL303" s="6"/>
      <c r="KM303" s="5"/>
      <c r="KN303" s="5"/>
    </row>
    <row r="304">
      <c r="A304" s="3" t="s">
        <v>85</v>
      </c>
      <c r="B304" s="3" t="s">
        <v>86</v>
      </c>
      <c r="C304" s="3" t="s">
        <v>449</v>
      </c>
      <c r="D304" s="3" t="s">
        <v>479</v>
      </c>
      <c r="E304" s="3" t="s">
        <v>486</v>
      </c>
      <c r="F304" s="3" t="s">
        <v>487</v>
      </c>
      <c r="G304" s="3" t="s">
        <v>488</v>
      </c>
      <c r="H304" s="3" t="s">
        <v>129</v>
      </c>
      <c r="I304" s="3" t="s">
        <v>1308</v>
      </c>
      <c r="J304" s="3" t="s">
        <v>1319</v>
      </c>
      <c r="K304" s="4">
        <v>983</v>
      </c>
      <c r="L304" s="4">
        <f>=ROUNDDOWN(27.3055555555556,0)</f>
      </c>
      <c r="M304" s="4">
        <v>600</v>
      </c>
      <c r="N304" s="5">
        <v>1</v>
      </c>
      <c r="O304" s="4"/>
      <c r="P304" s="4">
        <f>=ROUNDDOWN({0},0)</f>
      </c>
      <c r="Q304" s="4"/>
      <c r="R304" s="5"/>
      <c r="S304" s="4">
        <v>30</v>
      </c>
      <c r="T304" s="6">
        <v>1213.2</v>
      </c>
      <c r="U304" s="4"/>
      <c r="V304" s="6"/>
      <c r="W304" s="5"/>
      <c r="X304" s="5"/>
      <c r="Y304" s="4">
        <v>7</v>
      </c>
      <c r="Z304" s="6">
        <v>242.6</v>
      </c>
      <c r="AA304" s="4"/>
      <c r="AB304" s="6"/>
      <c r="AC304" s="5"/>
      <c r="AD304" s="5"/>
      <c r="AE304" s="4">
        <v>2</v>
      </c>
      <c r="AF304" s="6">
        <v>88.85</v>
      </c>
      <c r="AG304" s="4"/>
      <c r="AH304" s="6"/>
      <c r="AI304" s="5"/>
      <c r="AJ304" s="5"/>
      <c r="AK304" s="4">
        <v>2</v>
      </c>
      <c r="AL304" s="6">
        <v>82.3</v>
      </c>
      <c r="AM304" s="4"/>
      <c r="AN304" s="6"/>
      <c r="AO304" s="5"/>
      <c r="AP304" s="5"/>
      <c r="AQ304" s="4"/>
      <c r="AR304" s="6"/>
      <c r="AS304" s="4"/>
      <c r="AT304" s="6"/>
      <c r="AU304" s="5"/>
      <c r="AV304" s="5"/>
      <c r="AW304" s="4">
        <v>1</v>
      </c>
      <c r="AX304" s="6">
        <v>39.55</v>
      </c>
      <c r="AY304" s="4"/>
      <c r="AZ304" s="6"/>
      <c r="BA304" s="5"/>
      <c r="BB304" s="5"/>
      <c r="BC304" s="4"/>
      <c r="BD304" s="6"/>
      <c r="BE304" s="4"/>
      <c r="BF304" s="6"/>
      <c r="BG304" s="5"/>
      <c r="BH304" s="5"/>
      <c r="BI304" s="4"/>
      <c r="BJ304" s="6"/>
      <c r="BK304" s="4"/>
      <c r="BL304" s="6"/>
      <c r="BM304" s="5"/>
      <c r="BN304" s="5"/>
      <c r="BO304" s="4">
        <v>15</v>
      </c>
      <c r="BP304" s="6">
        <v>641.66</v>
      </c>
      <c r="BQ304" s="4"/>
      <c r="BR304" s="6"/>
      <c r="BS304" s="5"/>
      <c r="BT304" s="5"/>
      <c r="BU304" s="4"/>
      <c r="BV304" s="6"/>
      <c r="BW304" s="4"/>
      <c r="BX304" s="6"/>
      <c r="BY304" s="5"/>
      <c r="BZ304" s="5"/>
      <c r="CA304" s="4"/>
      <c r="CB304" s="6"/>
      <c r="CC304" s="4"/>
      <c r="CD304" s="6"/>
      <c r="CE304" s="5"/>
      <c r="CF304" s="5"/>
      <c r="CG304" s="4"/>
      <c r="CH304" s="6"/>
      <c r="CI304" s="4"/>
      <c r="CJ304" s="6"/>
      <c r="CK304" s="5"/>
      <c r="CL304" s="5"/>
      <c r="CM304" s="4"/>
      <c r="CN304" s="6"/>
      <c r="CO304" s="4"/>
      <c r="CP304" s="6"/>
      <c r="CQ304" s="5"/>
      <c r="CR304" s="5"/>
      <c r="CS304" s="4">
        <v>1</v>
      </c>
      <c r="CT304" s="6">
        <v>46.97</v>
      </c>
      <c r="CU304" s="4"/>
      <c r="CV304" s="6"/>
      <c r="CW304" s="5"/>
      <c r="CX304" s="5"/>
      <c r="CY304" s="4">
        <v>1</v>
      </c>
      <c r="CZ304" s="6">
        <v>38.54</v>
      </c>
      <c r="DA304" s="4"/>
      <c r="DB304" s="6"/>
      <c r="DC304" s="5"/>
      <c r="DD304" s="5"/>
      <c r="DE304" s="4"/>
      <c r="DF304" s="6"/>
      <c r="DG304" s="4"/>
      <c r="DH304" s="6"/>
      <c r="DI304" s="5"/>
      <c r="DJ304" s="5"/>
      <c r="DK304" s="4"/>
      <c r="DL304" s="6"/>
      <c r="DM304" s="4"/>
      <c r="DN304" s="6"/>
      <c r="DO304" s="5"/>
      <c r="DP304" s="5"/>
      <c r="DQ304" s="4"/>
      <c r="DR304" s="6"/>
      <c r="DS304" s="4"/>
      <c r="DT304" s="6"/>
      <c r="DU304" s="5"/>
      <c r="DV304" s="5"/>
      <c r="DW304" s="4"/>
      <c r="DX304" s="6"/>
      <c r="DY304" s="4"/>
      <c r="DZ304" s="6"/>
      <c r="EA304" s="5"/>
      <c r="EB304" s="5"/>
      <c r="EC304" s="4">
        <v>1</v>
      </c>
      <c r="ED304" s="6">
        <v>32.73</v>
      </c>
      <c r="EE304" s="4"/>
      <c r="EF304" s="6"/>
      <c r="EG304" s="5"/>
      <c r="EH304" s="5"/>
      <c r="EI304" s="4"/>
      <c r="EJ304" s="6"/>
      <c r="EK304" s="4"/>
      <c r="EL304" s="6"/>
      <c r="EM304" s="5"/>
      <c r="EN304" s="5"/>
      <c r="EO304" s="4"/>
      <c r="EP304" s="6"/>
      <c r="EQ304" s="4"/>
      <c r="ER304" s="6"/>
      <c r="ES304" s="5"/>
      <c r="ET304" s="5"/>
      <c r="EU304" s="4"/>
      <c r="EV304" s="6"/>
      <c r="EW304" s="4"/>
      <c r="EX304" s="6"/>
      <c r="EY304" s="5"/>
      <c r="EZ304" s="5"/>
      <c r="FA304" s="4"/>
      <c r="FB304" s="6"/>
      <c r="FC304" s="4"/>
      <c r="FD304" s="6"/>
      <c r="FE304" s="5"/>
      <c r="FF304" s="5"/>
      <c r="FG304" s="4"/>
      <c r="FH304" s="6"/>
      <c r="FI304" s="4"/>
      <c r="FJ304" s="6"/>
      <c r="FK304" s="5"/>
      <c r="FL304" s="5"/>
      <c r="FM304" s="4"/>
      <c r="FN304" s="6"/>
      <c r="FO304" s="4"/>
      <c r="FP304" s="6"/>
      <c r="FQ304" s="5"/>
      <c r="FR304" s="5"/>
      <c r="FS304" s="4"/>
      <c r="FT304" s="6"/>
      <c r="FU304" s="4"/>
      <c r="FV304" s="6"/>
      <c r="FW304" s="5"/>
      <c r="FX304" s="5"/>
      <c r="FY304" s="4"/>
      <c r="FZ304" s="6"/>
      <c r="GA304" s="4"/>
      <c r="GB304" s="6"/>
      <c r="GC304" s="5"/>
      <c r="GD304" s="5"/>
      <c r="GE304" s="4"/>
      <c r="GF304" s="6"/>
      <c r="GG304" s="4"/>
      <c r="GH304" s="6"/>
      <c r="GI304" s="5"/>
      <c r="GJ304" s="5"/>
      <c r="GK304" s="4"/>
      <c r="GL304" s="6"/>
      <c r="GM304" s="4"/>
      <c r="GN304" s="6"/>
      <c r="GO304" s="5"/>
      <c r="GP304" s="5"/>
      <c r="GQ304" s="4"/>
      <c r="GR304" s="6"/>
      <c r="GS304" s="4"/>
      <c r="GT304" s="6"/>
      <c r="GU304" s="5"/>
      <c r="GV304" s="5"/>
      <c r="GW304" s="4"/>
      <c r="GX304" s="6"/>
      <c r="GY304" s="4"/>
      <c r="GZ304" s="6"/>
      <c r="HA304" s="5"/>
      <c r="HB304" s="5"/>
      <c r="HC304" s="4"/>
      <c r="HD304" s="6"/>
      <c r="HE304" s="4"/>
      <c r="HF304" s="6"/>
      <c r="HG304" s="5"/>
      <c r="HH304" s="5"/>
      <c r="HI304" s="4"/>
      <c r="HJ304" s="6"/>
      <c r="HK304" s="4"/>
      <c r="HL304" s="6"/>
      <c r="HM304" s="5"/>
      <c r="HN304" s="5"/>
      <c r="HO304" s="4"/>
      <c r="HP304" s="6"/>
      <c r="HQ304" s="4"/>
      <c r="HR304" s="6"/>
      <c r="HS304" s="5"/>
      <c r="HT304" s="5"/>
      <c r="HU304" s="4"/>
      <c r="HV304" s="6"/>
      <c r="HW304" s="4"/>
      <c r="HX304" s="6"/>
      <c r="HY304" s="5"/>
      <c r="HZ304" s="5"/>
      <c r="IA304" s="4"/>
      <c r="IB304" s="6"/>
      <c r="IC304" s="4"/>
      <c r="ID304" s="6"/>
      <c r="IE304" s="5"/>
      <c r="IF304" s="5"/>
      <c r="IG304" s="4"/>
      <c r="IH304" s="6"/>
      <c r="II304" s="4"/>
      <c r="IJ304" s="6"/>
      <c r="IK304" s="5"/>
      <c r="IL304" s="5"/>
      <c r="IM304" s="4"/>
      <c r="IN304" s="6"/>
      <c r="IO304" s="4"/>
      <c r="IP304" s="6"/>
      <c r="IQ304" s="5"/>
      <c r="IR304" s="5"/>
      <c r="IS304" s="4"/>
      <c r="IT304" s="6"/>
      <c r="IU304" s="4"/>
      <c r="IV304" s="6"/>
      <c r="IW304" s="5"/>
      <c r="IX304" s="5"/>
      <c r="IY304" s="4"/>
      <c r="IZ304" s="6"/>
      <c r="JA304" s="4"/>
      <c r="JB304" s="6"/>
      <c r="JC304" s="5"/>
      <c r="JD304" s="5"/>
      <c r="JE304" s="4"/>
      <c r="JF304" s="6"/>
      <c r="JG304" s="4"/>
      <c r="JH304" s="6"/>
      <c r="JI304" s="5"/>
      <c r="JJ304" s="5"/>
      <c r="JK304" s="4"/>
      <c r="JL304" s="6"/>
      <c r="JM304" s="4"/>
      <c r="JN304" s="6"/>
      <c r="JO304" s="5"/>
      <c r="JP304" s="5"/>
      <c r="JQ304" s="4"/>
      <c r="JR304" s="6"/>
      <c r="JS304" s="4"/>
      <c r="JT304" s="6"/>
      <c r="JU304" s="5"/>
      <c r="JV304" s="5"/>
      <c r="JW304" s="4"/>
      <c r="JX304" s="6"/>
      <c r="JY304" s="4"/>
      <c r="JZ304" s="6"/>
      <c r="KA304" s="5"/>
      <c r="KB304" s="5"/>
      <c r="KC304" s="4"/>
      <c r="KD304" s="6"/>
      <c r="KE304" s="4"/>
      <c r="KF304" s="6"/>
      <c r="KG304" s="5"/>
      <c r="KH304" s="5"/>
      <c r="KI304" s="4"/>
      <c r="KJ304" s="6"/>
      <c r="KK304" s="4"/>
      <c r="KL304" s="6"/>
      <c r="KM304" s="5"/>
      <c r="KN304" s="5"/>
    </row>
    <row r="305">
      <c r="A305" s="3" t="s">
        <v>85</v>
      </c>
      <c r="B305" s="3" t="s">
        <v>86</v>
      </c>
      <c r="C305" s="3" t="s">
        <v>449</v>
      </c>
      <c r="D305" s="3" t="s">
        <v>479</v>
      </c>
      <c r="E305" s="3" t="s">
        <v>486</v>
      </c>
      <c r="F305" s="3" t="s">
        <v>487</v>
      </c>
      <c r="G305" s="3" t="s">
        <v>488</v>
      </c>
      <c r="H305" s="3" t="s">
        <v>129</v>
      </c>
      <c r="I305" s="3" t="s">
        <v>1320</v>
      </c>
      <c r="J305" s="3" t="s">
        <v>1319</v>
      </c>
      <c r="K305" s="4">
        <v>1688</v>
      </c>
      <c r="L305" s="4">
        <f>=ROUNDDOWN(51.1515151515152,0)</f>
      </c>
      <c r="M305" s="4"/>
      <c r="N305" s="5">
        <v>1</v>
      </c>
      <c r="O305" s="4"/>
      <c r="P305" s="4">
        <f>=ROUNDDOWN({0},0)</f>
      </c>
      <c r="Q305" s="4"/>
      <c r="R305" s="5"/>
      <c r="S305" s="4">
        <v>28</v>
      </c>
      <c r="T305" s="6">
        <v>1095.86</v>
      </c>
      <c r="U305" s="4"/>
      <c r="V305" s="6"/>
      <c r="W305" s="5"/>
      <c r="X305" s="5"/>
      <c r="Y305" s="4">
        <v>4</v>
      </c>
      <c r="Z305" s="6">
        <v>139.36</v>
      </c>
      <c r="AA305" s="4"/>
      <c r="AB305" s="6"/>
      <c r="AC305" s="5"/>
      <c r="AD305" s="5"/>
      <c r="AE305" s="4">
        <v>3</v>
      </c>
      <c r="AF305" s="6">
        <v>117</v>
      </c>
      <c r="AG305" s="4"/>
      <c r="AH305" s="6"/>
      <c r="AI305" s="5"/>
      <c r="AJ305" s="5"/>
      <c r="AK305" s="4">
        <v>2</v>
      </c>
      <c r="AL305" s="6">
        <v>71.02</v>
      </c>
      <c r="AM305" s="4"/>
      <c r="AN305" s="6"/>
      <c r="AO305" s="5"/>
      <c r="AP305" s="5"/>
      <c r="AQ305" s="4">
        <v>6</v>
      </c>
      <c r="AR305" s="6">
        <v>251.96</v>
      </c>
      <c r="AS305" s="4"/>
      <c r="AT305" s="6"/>
      <c r="AU305" s="5"/>
      <c r="AV305" s="5"/>
      <c r="AW305" s="4">
        <v>2</v>
      </c>
      <c r="AX305" s="6">
        <v>75.08</v>
      </c>
      <c r="AY305" s="4"/>
      <c r="AZ305" s="6"/>
      <c r="BA305" s="5"/>
      <c r="BB305" s="5"/>
      <c r="BC305" s="4">
        <v>1</v>
      </c>
      <c r="BD305" s="6">
        <v>60.13</v>
      </c>
      <c r="BE305" s="4"/>
      <c r="BF305" s="6"/>
      <c r="BG305" s="5"/>
      <c r="BH305" s="5"/>
      <c r="BI305" s="4"/>
      <c r="BJ305" s="6"/>
      <c r="BK305" s="4"/>
      <c r="BL305" s="6"/>
      <c r="BM305" s="5"/>
      <c r="BN305" s="5"/>
      <c r="BO305" s="4">
        <v>8</v>
      </c>
      <c r="BP305" s="6">
        <v>304.22</v>
      </c>
      <c r="BQ305" s="4"/>
      <c r="BR305" s="6"/>
      <c r="BS305" s="5"/>
      <c r="BT305" s="5"/>
      <c r="BU305" s="4"/>
      <c r="BV305" s="6"/>
      <c r="BW305" s="4"/>
      <c r="BX305" s="6"/>
      <c r="BY305" s="5"/>
      <c r="BZ305" s="5"/>
      <c r="CA305" s="4"/>
      <c r="CB305" s="6"/>
      <c r="CC305" s="4"/>
      <c r="CD305" s="6"/>
      <c r="CE305" s="5"/>
      <c r="CF305" s="5"/>
      <c r="CG305" s="4"/>
      <c r="CH305" s="6"/>
      <c r="CI305" s="4"/>
      <c r="CJ305" s="6"/>
      <c r="CK305" s="5"/>
      <c r="CL305" s="5"/>
      <c r="CM305" s="4"/>
      <c r="CN305" s="6"/>
      <c r="CO305" s="4"/>
      <c r="CP305" s="6"/>
      <c r="CQ305" s="5"/>
      <c r="CR305" s="5"/>
      <c r="CS305" s="4"/>
      <c r="CT305" s="6"/>
      <c r="CU305" s="4"/>
      <c r="CV305" s="6"/>
      <c r="CW305" s="5"/>
      <c r="CX305" s="5"/>
      <c r="CY305" s="4">
        <v>1</v>
      </c>
      <c r="CZ305" s="6">
        <v>38.55</v>
      </c>
      <c r="DA305" s="4"/>
      <c r="DB305" s="6"/>
      <c r="DC305" s="5"/>
      <c r="DD305" s="5"/>
      <c r="DE305" s="4"/>
      <c r="DF305" s="6"/>
      <c r="DG305" s="4"/>
      <c r="DH305" s="6"/>
      <c r="DI305" s="5"/>
      <c r="DJ305" s="5"/>
      <c r="DK305" s="4"/>
      <c r="DL305" s="6"/>
      <c r="DM305" s="4"/>
      <c r="DN305" s="6"/>
      <c r="DO305" s="5"/>
      <c r="DP305" s="5"/>
      <c r="DQ305" s="4"/>
      <c r="DR305" s="6"/>
      <c r="DS305" s="4"/>
      <c r="DT305" s="6"/>
      <c r="DU305" s="5"/>
      <c r="DV305" s="5"/>
      <c r="DW305" s="4"/>
      <c r="DX305" s="6"/>
      <c r="DY305" s="4"/>
      <c r="DZ305" s="6"/>
      <c r="EA305" s="5"/>
      <c r="EB305" s="5"/>
      <c r="EC305" s="4"/>
      <c r="ED305" s="6"/>
      <c r="EE305" s="4"/>
      <c r="EF305" s="6"/>
      <c r="EG305" s="5"/>
      <c r="EH305" s="5"/>
      <c r="EI305" s="4"/>
      <c r="EJ305" s="6"/>
      <c r="EK305" s="4"/>
      <c r="EL305" s="6"/>
      <c r="EM305" s="5"/>
      <c r="EN305" s="5"/>
      <c r="EO305" s="4"/>
      <c r="EP305" s="6"/>
      <c r="EQ305" s="4"/>
      <c r="ER305" s="6"/>
      <c r="ES305" s="5"/>
      <c r="ET305" s="5"/>
      <c r="EU305" s="4"/>
      <c r="EV305" s="6"/>
      <c r="EW305" s="4"/>
      <c r="EX305" s="6"/>
      <c r="EY305" s="5"/>
      <c r="EZ305" s="5"/>
      <c r="FA305" s="4">
        <v>1</v>
      </c>
      <c r="FB305" s="6">
        <v>38.54</v>
      </c>
      <c r="FC305" s="4"/>
      <c r="FD305" s="6"/>
      <c r="FE305" s="5"/>
      <c r="FF305" s="5"/>
      <c r="FG305" s="4"/>
      <c r="FH305" s="6"/>
      <c r="FI305" s="4"/>
      <c r="FJ305" s="6"/>
      <c r="FK305" s="5"/>
      <c r="FL305" s="5"/>
      <c r="FM305" s="4"/>
      <c r="FN305" s="6"/>
      <c r="FO305" s="4"/>
      <c r="FP305" s="6"/>
      <c r="FQ305" s="5"/>
      <c r="FR305" s="5"/>
      <c r="FS305" s="4"/>
      <c r="FT305" s="6"/>
      <c r="FU305" s="4"/>
      <c r="FV305" s="6"/>
      <c r="FW305" s="5"/>
      <c r="FX305" s="5"/>
      <c r="FY305" s="4"/>
      <c r="FZ305" s="6"/>
      <c r="GA305" s="4"/>
      <c r="GB305" s="6"/>
      <c r="GC305" s="5"/>
      <c r="GD305" s="5"/>
      <c r="GE305" s="4"/>
      <c r="GF305" s="6"/>
      <c r="GG305" s="4"/>
      <c r="GH305" s="6"/>
      <c r="GI305" s="5"/>
      <c r="GJ305" s="5"/>
      <c r="GK305" s="4"/>
      <c r="GL305" s="6"/>
      <c r="GM305" s="4"/>
      <c r="GN305" s="6"/>
      <c r="GO305" s="5"/>
      <c r="GP305" s="5"/>
      <c r="GQ305" s="4"/>
      <c r="GR305" s="6"/>
      <c r="GS305" s="4"/>
      <c r="GT305" s="6"/>
      <c r="GU305" s="5"/>
      <c r="GV305" s="5"/>
      <c r="GW305" s="4"/>
      <c r="GX305" s="6"/>
      <c r="GY305" s="4"/>
      <c r="GZ305" s="6"/>
      <c r="HA305" s="5"/>
      <c r="HB305" s="5"/>
      <c r="HC305" s="4"/>
      <c r="HD305" s="6"/>
      <c r="HE305" s="4"/>
      <c r="HF305" s="6"/>
      <c r="HG305" s="5"/>
      <c r="HH305" s="5"/>
      <c r="HI305" s="4"/>
      <c r="HJ305" s="6"/>
      <c r="HK305" s="4"/>
      <c r="HL305" s="6"/>
      <c r="HM305" s="5"/>
      <c r="HN305" s="5"/>
      <c r="HO305" s="4"/>
      <c r="HP305" s="6"/>
      <c r="HQ305" s="4"/>
      <c r="HR305" s="6"/>
      <c r="HS305" s="5"/>
      <c r="HT305" s="5"/>
      <c r="HU305" s="4"/>
      <c r="HV305" s="6"/>
      <c r="HW305" s="4"/>
      <c r="HX305" s="6"/>
      <c r="HY305" s="5"/>
      <c r="HZ305" s="5"/>
      <c r="IA305" s="4"/>
      <c r="IB305" s="6"/>
      <c r="IC305" s="4"/>
      <c r="ID305" s="6"/>
      <c r="IE305" s="5"/>
      <c r="IF305" s="5"/>
      <c r="IG305" s="4"/>
      <c r="IH305" s="6"/>
      <c r="II305" s="4"/>
      <c r="IJ305" s="6"/>
      <c r="IK305" s="5"/>
      <c r="IL305" s="5"/>
      <c r="IM305" s="4"/>
      <c r="IN305" s="6"/>
      <c r="IO305" s="4"/>
      <c r="IP305" s="6"/>
      <c r="IQ305" s="5"/>
      <c r="IR305" s="5"/>
      <c r="IS305" s="4"/>
      <c r="IT305" s="6"/>
      <c r="IU305" s="4"/>
      <c r="IV305" s="6"/>
      <c r="IW305" s="5"/>
      <c r="IX305" s="5"/>
      <c r="IY305" s="4"/>
      <c r="IZ305" s="6"/>
      <c r="JA305" s="4"/>
      <c r="JB305" s="6"/>
      <c r="JC305" s="5"/>
      <c r="JD305" s="5"/>
      <c r="JE305" s="4"/>
      <c r="JF305" s="6"/>
      <c r="JG305" s="4"/>
      <c r="JH305" s="6"/>
      <c r="JI305" s="5"/>
      <c r="JJ305" s="5"/>
      <c r="JK305" s="4"/>
      <c r="JL305" s="6"/>
      <c r="JM305" s="4"/>
      <c r="JN305" s="6"/>
      <c r="JO305" s="5"/>
      <c r="JP305" s="5"/>
      <c r="JQ305" s="4"/>
      <c r="JR305" s="6"/>
      <c r="JS305" s="4"/>
      <c r="JT305" s="6"/>
      <c r="JU305" s="5"/>
      <c r="JV305" s="5"/>
      <c r="JW305" s="4"/>
      <c r="JX305" s="6"/>
      <c r="JY305" s="4"/>
      <c r="JZ305" s="6"/>
      <c r="KA305" s="5"/>
      <c r="KB305" s="5"/>
      <c r="KC305" s="4"/>
      <c r="KD305" s="6"/>
      <c r="KE305" s="4"/>
      <c r="KF305" s="6"/>
      <c r="KG305" s="5"/>
      <c r="KH305" s="5"/>
      <c r="KI305" s="4"/>
      <c r="KJ305" s="6"/>
      <c r="KK305" s="4"/>
      <c r="KL305" s="6"/>
      <c r="KM305" s="5"/>
      <c r="KN305" s="5"/>
    </row>
    <row r="306">
      <c r="A306" s="3" t="s">
        <v>85</v>
      </c>
      <c r="B306" s="3" t="s">
        <v>86</v>
      </c>
      <c r="C306" s="3" t="s">
        <v>449</v>
      </c>
      <c r="D306" s="3" t="s">
        <v>479</v>
      </c>
      <c r="E306" s="3" t="s">
        <v>486</v>
      </c>
      <c r="F306" s="3" t="s">
        <v>487</v>
      </c>
      <c r="G306" s="3" t="s">
        <v>488</v>
      </c>
      <c r="H306" s="3" t="s">
        <v>129</v>
      </c>
      <c r="I306" s="3" t="s">
        <v>1353</v>
      </c>
      <c r="J306" s="3" t="s">
        <v>1319</v>
      </c>
      <c r="K306" s="4">
        <v>1173</v>
      </c>
      <c r="L306" s="4">
        <f>=ROUNDDOWN(40.1712328767123,0)</f>
      </c>
      <c r="M306" s="4"/>
      <c r="N306" s="5">
        <v>1</v>
      </c>
      <c r="O306" s="4"/>
      <c r="P306" s="4">
        <f>=ROUNDDOWN({0},0)</f>
      </c>
      <c r="Q306" s="4"/>
      <c r="R306" s="5"/>
      <c r="S306" s="4">
        <v>25</v>
      </c>
      <c r="T306" s="6">
        <v>1046.53</v>
      </c>
      <c r="U306" s="4"/>
      <c r="V306" s="6"/>
      <c r="W306" s="5"/>
      <c r="X306" s="5"/>
      <c r="Y306" s="4">
        <v>12</v>
      </c>
      <c r="Z306" s="6">
        <v>439.36</v>
      </c>
      <c r="AA306" s="4"/>
      <c r="AB306" s="6"/>
      <c r="AC306" s="5"/>
      <c r="AD306" s="5"/>
      <c r="AE306" s="4">
        <v>4</v>
      </c>
      <c r="AF306" s="6">
        <v>159.01</v>
      </c>
      <c r="AG306" s="4"/>
      <c r="AH306" s="6"/>
      <c r="AI306" s="5"/>
      <c r="AJ306" s="5"/>
      <c r="AK306" s="4">
        <v>3</v>
      </c>
      <c r="AL306" s="6">
        <v>112.17</v>
      </c>
      <c r="AM306" s="4"/>
      <c r="AN306" s="6"/>
      <c r="AO306" s="5"/>
      <c r="AP306" s="5"/>
      <c r="AQ306" s="4">
        <v>1</v>
      </c>
      <c r="AR306" s="6">
        <v>49.39</v>
      </c>
      <c r="AS306" s="4"/>
      <c r="AT306" s="6"/>
      <c r="AU306" s="5"/>
      <c r="AV306" s="5"/>
      <c r="AW306" s="4">
        <v>1</v>
      </c>
      <c r="AX306" s="6">
        <v>35.53</v>
      </c>
      <c r="AY306" s="4"/>
      <c r="AZ306" s="6"/>
      <c r="BA306" s="5"/>
      <c r="BB306" s="5"/>
      <c r="BC306" s="4">
        <v>3</v>
      </c>
      <c r="BD306" s="6">
        <v>209.97</v>
      </c>
      <c r="BE306" s="4"/>
      <c r="BF306" s="6"/>
      <c r="BG306" s="5"/>
      <c r="BH306" s="5"/>
      <c r="BI306" s="4"/>
      <c r="BJ306" s="6"/>
      <c r="BK306" s="4"/>
      <c r="BL306" s="6"/>
      <c r="BM306" s="5"/>
      <c r="BN306" s="5"/>
      <c r="BO306" s="4"/>
      <c r="BP306" s="6"/>
      <c r="BQ306" s="4"/>
      <c r="BR306" s="6"/>
      <c r="BS306" s="5"/>
      <c r="BT306" s="5"/>
      <c r="BU306" s="4"/>
      <c r="BV306" s="6"/>
      <c r="BW306" s="4"/>
      <c r="BX306" s="6"/>
      <c r="BY306" s="5"/>
      <c r="BZ306" s="5"/>
      <c r="CA306" s="4"/>
      <c r="CB306" s="6"/>
      <c r="CC306" s="4"/>
      <c r="CD306" s="6"/>
      <c r="CE306" s="5"/>
      <c r="CF306" s="5"/>
      <c r="CG306" s="4"/>
      <c r="CH306" s="6"/>
      <c r="CI306" s="4"/>
      <c r="CJ306" s="6"/>
      <c r="CK306" s="5"/>
      <c r="CL306" s="5"/>
      <c r="CM306" s="4"/>
      <c r="CN306" s="6"/>
      <c r="CO306" s="4"/>
      <c r="CP306" s="6"/>
      <c r="CQ306" s="5"/>
      <c r="CR306" s="5"/>
      <c r="CS306" s="4">
        <v>1</v>
      </c>
      <c r="CT306" s="6">
        <v>41.1</v>
      </c>
      <c r="CU306" s="4"/>
      <c r="CV306" s="6"/>
      <c r="CW306" s="5"/>
      <c r="CX306" s="5"/>
      <c r="CY306" s="4"/>
      <c r="CZ306" s="6"/>
      <c r="DA306" s="4"/>
      <c r="DB306" s="6"/>
      <c r="DC306" s="5"/>
      <c r="DD306" s="5"/>
      <c r="DE306" s="4"/>
      <c r="DF306" s="6"/>
      <c r="DG306" s="4"/>
      <c r="DH306" s="6"/>
      <c r="DI306" s="5"/>
      <c r="DJ306" s="5"/>
      <c r="DK306" s="4"/>
      <c r="DL306" s="6"/>
      <c r="DM306" s="4"/>
      <c r="DN306" s="6"/>
      <c r="DO306" s="5"/>
      <c r="DP306" s="5"/>
      <c r="DQ306" s="4"/>
      <c r="DR306" s="6"/>
      <c r="DS306" s="4"/>
      <c r="DT306" s="6"/>
      <c r="DU306" s="5"/>
      <c r="DV306" s="5"/>
      <c r="DW306" s="4"/>
      <c r="DX306" s="6"/>
      <c r="DY306" s="4"/>
      <c r="DZ306" s="6"/>
      <c r="EA306" s="5"/>
      <c r="EB306" s="5"/>
      <c r="EC306" s="4"/>
      <c r="ED306" s="6"/>
      <c r="EE306" s="4"/>
      <c r="EF306" s="6"/>
      <c r="EG306" s="5"/>
      <c r="EH306" s="5"/>
      <c r="EI306" s="4"/>
      <c r="EJ306" s="6"/>
      <c r="EK306" s="4"/>
      <c r="EL306" s="6"/>
      <c r="EM306" s="5"/>
      <c r="EN306" s="5"/>
      <c r="EO306" s="4"/>
      <c r="EP306" s="6"/>
      <c r="EQ306" s="4"/>
      <c r="ER306" s="6"/>
      <c r="ES306" s="5"/>
      <c r="ET306" s="5"/>
      <c r="EU306" s="4"/>
      <c r="EV306" s="6"/>
      <c r="EW306" s="4"/>
      <c r="EX306" s="6"/>
      <c r="EY306" s="5"/>
      <c r="EZ306" s="5"/>
      <c r="FA306" s="4"/>
      <c r="FB306" s="6"/>
      <c r="FC306" s="4"/>
      <c r="FD306" s="6"/>
      <c r="FE306" s="5"/>
      <c r="FF306" s="5"/>
      <c r="FG306" s="4"/>
      <c r="FH306" s="6"/>
      <c r="FI306" s="4"/>
      <c r="FJ306" s="6"/>
      <c r="FK306" s="5"/>
      <c r="FL306" s="5"/>
      <c r="FM306" s="4"/>
      <c r="FN306" s="6"/>
      <c r="FO306" s="4"/>
      <c r="FP306" s="6"/>
      <c r="FQ306" s="5"/>
      <c r="FR306" s="5"/>
      <c r="FS306" s="4"/>
      <c r="FT306" s="6"/>
      <c r="FU306" s="4"/>
      <c r="FV306" s="6"/>
      <c r="FW306" s="5"/>
      <c r="FX306" s="5"/>
      <c r="FY306" s="4"/>
      <c r="FZ306" s="6"/>
      <c r="GA306" s="4"/>
      <c r="GB306" s="6"/>
      <c r="GC306" s="5"/>
      <c r="GD306" s="5"/>
      <c r="GE306" s="4"/>
      <c r="GF306" s="6"/>
      <c r="GG306" s="4"/>
      <c r="GH306" s="6"/>
      <c r="GI306" s="5"/>
      <c r="GJ306" s="5"/>
      <c r="GK306" s="4"/>
      <c r="GL306" s="6"/>
      <c r="GM306" s="4"/>
      <c r="GN306" s="6"/>
      <c r="GO306" s="5"/>
      <c r="GP306" s="5"/>
      <c r="GQ306" s="4"/>
      <c r="GR306" s="6"/>
      <c r="GS306" s="4"/>
      <c r="GT306" s="6"/>
      <c r="GU306" s="5"/>
      <c r="GV306" s="5"/>
      <c r="GW306" s="4"/>
      <c r="GX306" s="6"/>
      <c r="GY306" s="4"/>
      <c r="GZ306" s="6"/>
      <c r="HA306" s="5"/>
      <c r="HB306" s="5"/>
      <c r="HC306" s="4"/>
      <c r="HD306" s="6"/>
      <c r="HE306" s="4"/>
      <c r="HF306" s="6"/>
      <c r="HG306" s="5"/>
      <c r="HH306" s="5"/>
      <c r="HI306" s="4"/>
      <c r="HJ306" s="6"/>
      <c r="HK306" s="4"/>
      <c r="HL306" s="6"/>
      <c r="HM306" s="5"/>
      <c r="HN306" s="5"/>
      <c r="HO306" s="4"/>
      <c r="HP306" s="6"/>
      <c r="HQ306" s="4"/>
      <c r="HR306" s="6"/>
      <c r="HS306" s="5"/>
      <c r="HT306" s="5"/>
      <c r="HU306" s="4"/>
      <c r="HV306" s="6"/>
      <c r="HW306" s="4"/>
      <c r="HX306" s="6"/>
      <c r="HY306" s="5"/>
      <c r="HZ306" s="5"/>
      <c r="IA306" s="4"/>
      <c r="IB306" s="6"/>
      <c r="IC306" s="4"/>
      <c r="ID306" s="6"/>
      <c r="IE306" s="5"/>
      <c r="IF306" s="5"/>
      <c r="IG306" s="4"/>
      <c r="IH306" s="6"/>
      <c r="II306" s="4"/>
      <c r="IJ306" s="6"/>
      <c r="IK306" s="5"/>
      <c r="IL306" s="5"/>
      <c r="IM306" s="4"/>
      <c r="IN306" s="6"/>
      <c r="IO306" s="4"/>
      <c r="IP306" s="6"/>
      <c r="IQ306" s="5"/>
      <c r="IR306" s="5"/>
      <c r="IS306" s="4"/>
      <c r="IT306" s="6"/>
      <c r="IU306" s="4"/>
      <c r="IV306" s="6"/>
      <c r="IW306" s="5"/>
      <c r="IX306" s="5"/>
      <c r="IY306" s="4"/>
      <c r="IZ306" s="6"/>
      <c r="JA306" s="4"/>
      <c r="JB306" s="6"/>
      <c r="JC306" s="5"/>
      <c r="JD306" s="5"/>
      <c r="JE306" s="4"/>
      <c r="JF306" s="6"/>
      <c r="JG306" s="4"/>
      <c r="JH306" s="6"/>
      <c r="JI306" s="5"/>
      <c r="JJ306" s="5"/>
      <c r="JK306" s="4"/>
      <c r="JL306" s="6"/>
      <c r="JM306" s="4"/>
      <c r="JN306" s="6"/>
      <c r="JO306" s="5"/>
      <c r="JP306" s="5"/>
      <c r="JQ306" s="4"/>
      <c r="JR306" s="6"/>
      <c r="JS306" s="4"/>
      <c r="JT306" s="6"/>
      <c r="JU306" s="5"/>
      <c r="JV306" s="5"/>
      <c r="JW306" s="4"/>
      <c r="JX306" s="6"/>
      <c r="JY306" s="4"/>
      <c r="JZ306" s="6"/>
      <c r="KA306" s="5"/>
      <c r="KB306" s="5"/>
      <c r="KC306" s="4"/>
      <c r="KD306" s="6"/>
      <c r="KE306" s="4"/>
      <c r="KF306" s="6"/>
      <c r="KG306" s="5"/>
      <c r="KH306" s="5"/>
      <c r="KI306" s="4"/>
      <c r="KJ306" s="6"/>
      <c r="KK306" s="4"/>
      <c r="KL306" s="6"/>
      <c r="KM306" s="5"/>
      <c r="KN306" s="5"/>
    </row>
    <row r="307">
      <c r="A307" s="3" t="s">
        <v>85</v>
      </c>
      <c r="B307" s="3" t="s">
        <v>86</v>
      </c>
      <c r="C307" s="3" t="s">
        <v>449</v>
      </c>
      <c r="D307" s="3" t="s">
        <v>479</v>
      </c>
      <c r="E307" s="3" t="s">
        <v>486</v>
      </c>
      <c r="F307" s="3" t="s">
        <v>487</v>
      </c>
      <c r="G307" s="3" t="s">
        <v>488</v>
      </c>
      <c r="H307" s="3" t="s">
        <v>129</v>
      </c>
      <c r="I307" s="3" t="s">
        <v>1327</v>
      </c>
      <c r="J307" s="3" t="s">
        <v>1319</v>
      </c>
      <c r="K307" s="4">
        <v>1597</v>
      </c>
      <c r="L307" s="4">
        <f>=ROUNDDOWN(41.6971279373368,0)</f>
      </c>
      <c r="M307" s="4"/>
      <c r="N307" s="5">
        <v>1</v>
      </c>
      <c r="O307" s="4"/>
      <c r="P307" s="4">
        <f>=ROUNDDOWN({0},0)</f>
      </c>
      <c r="Q307" s="4"/>
      <c r="R307" s="5"/>
      <c r="S307" s="4">
        <v>21</v>
      </c>
      <c r="T307" s="6">
        <v>809.18</v>
      </c>
      <c r="U307" s="4"/>
      <c r="V307" s="6"/>
      <c r="W307" s="5"/>
      <c r="X307" s="5"/>
      <c r="Y307" s="4">
        <v>4</v>
      </c>
      <c r="Z307" s="6">
        <v>128.82</v>
      </c>
      <c r="AA307" s="4"/>
      <c r="AB307" s="6"/>
      <c r="AC307" s="5"/>
      <c r="AD307" s="5"/>
      <c r="AE307" s="4">
        <v>9</v>
      </c>
      <c r="AF307" s="6">
        <v>352.34</v>
      </c>
      <c r="AG307" s="4"/>
      <c r="AH307" s="6"/>
      <c r="AI307" s="5"/>
      <c r="AJ307" s="5"/>
      <c r="AK307" s="4"/>
      <c r="AL307" s="6"/>
      <c r="AM307" s="4"/>
      <c r="AN307" s="6"/>
      <c r="AO307" s="5"/>
      <c r="AP307" s="5"/>
      <c r="AQ307" s="4">
        <v>1</v>
      </c>
      <c r="AR307" s="6">
        <v>35</v>
      </c>
      <c r="AS307" s="4"/>
      <c r="AT307" s="6"/>
      <c r="AU307" s="5"/>
      <c r="AV307" s="5"/>
      <c r="AW307" s="4"/>
      <c r="AX307" s="6"/>
      <c r="AY307" s="4"/>
      <c r="AZ307" s="6"/>
      <c r="BA307" s="5"/>
      <c r="BB307" s="5"/>
      <c r="BC307" s="4"/>
      <c r="BD307" s="6"/>
      <c r="BE307" s="4"/>
      <c r="BF307" s="6"/>
      <c r="BG307" s="5"/>
      <c r="BH307" s="5"/>
      <c r="BI307" s="4"/>
      <c r="BJ307" s="6"/>
      <c r="BK307" s="4"/>
      <c r="BL307" s="6"/>
      <c r="BM307" s="5"/>
      <c r="BN307" s="5"/>
      <c r="BO307" s="4">
        <v>2</v>
      </c>
      <c r="BP307" s="6">
        <v>86.16</v>
      </c>
      <c r="BQ307" s="4"/>
      <c r="BR307" s="6"/>
      <c r="BS307" s="5"/>
      <c r="BT307" s="5"/>
      <c r="BU307" s="4"/>
      <c r="BV307" s="6"/>
      <c r="BW307" s="4"/>
      <c r="BX307" s="6"/>
      <c r="BY307" s="5"/>
      <c r="BZ307" s="5"/>
      <c r="CA307" s="4"/>
      <c r="CB307" s="6"/>
      <c r="CC307" s="4"/>
      <c r="CD307" s="6"/>
      <c r="CE307" s="5"/>
      <c r="CF307" s="5"/>
      <c r="CG307" s="4">
        <v>2</v>
      </c>
      <c r="CH307" s="6">
        <v>77.62</v>
      </c>
      <c r="CI307" s="4"/>
      <c r="CJ307" s="6"/>
      <c r="CK307" s="5"/>
      <c r="CL307" s="5"/>
      <c r="CM307" s="4"/>
      <c r="CN307" s="6"/>
      <c r="CO307" s="4"/>
      <c r="CP307" s="6"/>
      <c r="CQ307" s="5"/>
      <c r="CR307" s="5"/>
      <c r="CS307" s="4"/>
      <c r="CT307" s="6"/>
      <c r="CU307" s="4"/>
      <c r="CV307" s="6"/>
      <c r="CW307" s="5"/>
      <c r="CX307" s="5"/>
      <c r="CY307" s="4">
        <v>3</v>
      </c>
      <c r="CZ307" s="6">
        <v>129.24</v>
      </c>
      <c r="DA307" s="4"/>
      <c r="DB307" s="6"/>
      <c r="DC307" s="5"/>
      <c r="DD307" s="5"/>
      <c r="DE307" s="4"/>
      <c r="DF307" s="6"/>
      <c r="DG307" s="4"/>
      <c r="DH307" s="6"/>
      <c r="DI307" s="5"/>
      <c r="DJ307" s="5"/>
      <c r="DK307" s="4"/>
      <c r="DL307" s="6"/>
      <c r="DM307" s="4"/>
      <c r="DN307" s="6"/>
      <c r="DO307" s="5"/>
      <c r="DP307" s="5"/>
      <c r="DQ307" s="4"/>
      <c r="DR307" s="6"/>
      <c r="DS307" s="4"/>
      <c r="DT307" s="6"/>
      <c r="DU307" s="5"/>
      <c r="DV307" s="5"/>
      <c r="DW307" s="4"/>
      <c r="DX307" s="6"/>
      <c r="DY307" s="4"/>
      <c r="DZ307" s="6"/>
      <c r="EA307" s="5"/>
      <c r="EB307" s="5"/>
      <c r="EC307" s="4"/>
      <c r="ED307" s="6"/>
      <c r="EE307" s="4"/>
      <c r="EF307" s="6"/>
      <c r="EG307" s="5"/>
      <c r="EH307" s="5"/>
      <c r="EI307" s="4"/>
      <c r="EJ307" s="6"/>
      <c r="EK307" s="4"/>
      <c r="EL307" s="6"/>
      <c r="EM307" s="5"/>
      <c r="EN307" s="5"/>
      <c r="EO307" s="4"/>
      <c r="EP307" s="6"/>
      <c r="EQ307" s="4"/>
      <c r="ER307" s="6"/>
      <c r="ES307" s="5"/>
      <c r="ET307" s="5"/>
      <c r="EU307" s="4"/>
      <c r="EV307" s="6"/>
      <c r="EW307" s="4"/>
      <c r="EX307" s="6"/>
      <c r="EY307" s="5"/>
      <c r="EZ307" s="5"/>
      <c r="FA307" s="4"/>
      <c r="FB307" s="6"/>
      <c r="FC307" s="4"/>
      <c r="FD307" s="6"/>
      <c r="FE307" s="5"/>
      <c r="FF307" s="5"/>
      <c r="FG307" s="4"/>
      <c r="FH307" s="6"/>
      <c r="FI307" s="4"/>
      <c r="FJ307" s="6"/>
      <c r="FK307" s="5"/>
      <c r="FL307" s="5"/>
      <c r="FM307" s="4"/>
      <c r="FN307" s="6"/>
      <c r="FO307" s="4"/>
      <c r="FP307" s="6"/>
      <c r="FQ307" s="5"/>
      <c r="FR307" s="5"/>
      <c r="FS307" s="4"/>
      <c r="FT307" s="6"/>
      <c r="FU307" s="4"/>
      <c r="FV307" s="6"/>
      <c r="FW307" s="5"/>
      <c r="FX307" s="5"/>
      <c r="FY307" s="4"/>
      <c r="FZ307" s="6"/>
      <c r="GA307" s="4"/>
      <c r="GB307" s="6"/>
      <c r="GC307" s="5"/>
      <c r="GD307" s="5"/>
      <c r="GE307" s="4"/>
      <c r="GF307" s="6"/>
      <c r="GG307" s="4"/>
      <c r="GH307" s="6"/>
      <c r="GI307" s="5"/>
      <c r="GJ307" s="5"/>
      <c r="GK307" s="4"/>
      <c r="GL307" s="6"/>
      <c r="GM307" s="4"/>
      <c r="GN307" s="6"/>
      <c r="GO307" s="5"/>
      <c r="GP307" s="5"/>
      <c r="GQ307" s="4"/>
      <c r="GR307" s="6"/>
      <c r="GS307" s="4"/>
      <c r="GT307" s="6"/>
      <c r="GU307" s="5"/>
      <c r="GV307" s="5"/>
      <c r="GW307" s="4"/>
      <c r="GX307" s="6"/>
      <c r="GY307" s="4"/>
      <c r="GZ307" s="6"/>
      <c r="HA307" s="5"/>
      <c r="HB307" s="5"/>
      <c r="HC307" s="4"/>
      <c r="HD307" s="6"/>
      <c r="HE307" s="4"/>
      <c r="HF307" s="6"/>
      <c r="HG307" s="5"/>
      <c r="HH307" s="5"/>
      <c r="HI307" s="4"/>
      <c r="HJ307" s="6"/>
      <c r="HK307" s="4"/>
      <c r="HL307" s="6"/>
      <c r="HM307" s="5"/>
      <c r="HN307" s="5"/>
      <c r="HO307" s="4"/>
      <c r="HP307" s="6"/>
      <c r="HQ307" s="4"/>
      <c r="HR307" s="6"/>
      <c r="HS307" s="5"/>
      <c r="HT307" s="5"/>
      <c r="HU307" s="4"/>
      <c r="HV307" s="6"/>
      <c r="HW307" s="4"/>
      <c r="HX307" s="6"/>
      <c r="HY307" s="5"/>
      <c r="HZ307" s="5"/>
      <c r="IA307" s="4"/>
      <c r="IB307" s="6"/>
      <c r="IC307" s="4"/>
      <c r="ID307" s="6"/>
      <c r="IE307" s="5"/>
      <c r="IF307" s="5"/>
      <c r="IG307" s="4"/>
      <c r="IH307" s="6"/>
      <c r="II307" s="4"/>
      <c r="IJ307" s="6"/>
      <c r="IK307" s="5"/>
      <c r="IL307" s="5"/>
      <c r="IM307" s="4"/>
      <c r="IN307" s="6"/>
      <c r="IO307" s="4"/>
      <c r="IP307" s="6"/>
      <c r="IQ307" s="5"/>
      <c r="IR307" s="5"/>
      <c r="IS307" s="4"/>
      <c r="IT307" s="6"/>
      <c r="IU307" s="4"/>
      <c r="IV307" s="6"/>
      <c r="IW307" s="5"/>
      <c r="IX307" s="5"/>
      <c r="IY307" s="4"/>
      <c r="IZ307" s="6"/>
      <c r="JA307" s="4"/>
      <c r="JB307" s="6"/>
      <c r="JC307" s="5"/>
      <c r="JD307" s="5"/>
      <c r="JE307" s="4"/>
      <c r="JF307" s="6"/>
      <c r="JG307" s="4"/>
      <c r="JH307" s="6"/>
      <c r="JI307" s="5"/>
      <c r="JJ307" s="5"/>
      <c r="JK307" s="4"/>
      <c r="JL307" s="6"/>
      <c r="JM307" s="4"/>
      <c r="JN307" s="6"/>
      <c r="JO307" s="5"/>
      <c r="JP307" s="5"/>
      <c r="JQ307" s="4"/>
      <c r="JR307" s="6"/>
      <c r="JS307" s="4"/>
      <c r="JT307" s="6"/>
      <c r="JU307" s="5"/>
      <c r="JV307" s="5"/>
      <c r="JW307" s="4"/>
      <c r="JX307" s="6"/>
      <c r="JY307" s="4"/>
      <c r="JZ307" s="6"/>
      <c r="KA307" s="5"/>
      <c r="KB307" s="5"/>
      <c r="KC307" s="4"/>
      <c r="KD307" s="6"/>
      <c r="KE307" s="4"/>
      <c r="KF307" s="6"/>
      <c r="KG307" s="5"/>
      <c r="KH307" s="5"/>
      <c r="KI307" s="4"/>
      <c r="KJ307" s="6"/>
      <c r="KK307" s="4"/>
      <c r="KL307" s="6"/>
      <c r="KM307" s="5"/>
      <c r="KN307" s="5"/>
    </row>
    <row r="308">
      <c r="A308" s="3" t="s">
        <v>85</v>
      </c>
      <c r="B308" s="3" t="s">
        <v>86</v>
      </c>
      <c r="C308" s="3" t="s">
        <v>449</v>
      </c>
      <c r="D308" s="3" t="s">
        <v>479</v>
      </c>
      <c r="E308" s="3" t="s">
        <v>486</v>
      </c>
      <c r="F308" s="3" t="s">
        <v>487</v>
      </c>
      <c r="G308" s="3" t="s">
        <v>488</v>
      </c>
      <c r="H308" s="3" t="s">
        <v>129</v>
      </c>
      <c r="I308" s="3" t="s">
        <v>1384</v>
      </c>
      <c r="J308" s="3" t="s">
        <v>1319</v>
      </c>
      <c r="K308" s="4">
        <v>1282</v>
      </c>
      <c r="L308" s="4">
        <f>=ROUNDDOWN(43.7542662116041,0)</f>
      </c>
      <c r="M308" s="4"/>
      <c r="N308" s="5">
        <v>1</v>
      </c>
      <c r="O308" s="4"/>
      <c r="P308" s="4">
        <f>=ROUNDDOWN({0},0)</f>
      </c>
      <c r="Q308" s="4"/>
      <c r="R308" s="5"/>
      <c r="S308" s="4">
        <v>14</v>
      </c>
      <c r="T308" s="6">
        <v>552.81</v>
      </c>
      <c r="U308" s="4"/>
      <c r="V308" s="6"/>
      <c r="W308" s="5"/>
      <c r="X308" s="5"/>
      <c r="Y308" s="4">
        <v>1</v>
      </c>
      <c r="Z308" s="6">
        <v>38.83</v>
      </c>
      <c r="AA308" s="4"/>
      <c r="AB308" s="6"/>
      <c r="AC308" s="5"/>
      <c r="AD308" s="5"/>
      <c r="AE308" s="4">
        <v>4</v>
      </c>
      <c r="AF308" s="6">
        <v>155.08</v>
      </c>
      <c r="AG308" s="4"/>
      <c r="AH308" s="6"/>
      <c r="AI308" s="5"/>
      <c r="AJ308" s="5"/>
      <c r="AK308" s="4"/>
      <c r="AL308" s="6"/>
      <c r="AM308" s="4"/>
      <c r="AN308" s="6"/>
      <c r="AO308" s="5"/>
      <c r="AP308" s="5"/>
      <c r="AQ308" s="4"/>
      <c r="AR308" s="6"/>
      <c r="AS308" s="4"/>
      <c r="AT308" s="6"/>
      <c r="AU308" s="5"/>
      <c r="AV308" s="5"/>
      <c r="AW308" s="4">
        <v>2</v>
      </c>
      <c r="AX308" s="6">
        <v>75.08</v>
      </c>
      <c r="AY308" s="4"/>
      <c r="AZ308" s="6"/>
      <c r="BA308" s="5"/>
      <c r="BB308" s="5"/>
      <c r="BC308" s="4"/>
      <c r="BD308" s="6"/>
      <c r="BE308" s="4"/>
      <c r="BF308" s="6"/>
      <c r="BG308" s="5"/>
      <c r="BH308" s="5"/>
      <c r="BI308" s="4"/>
      <c r="BJ308" s="6"/>
      <c r="BK308" s="4"/>
      <c r="BL308" s="6"/>
      <c r="BM308" s="5"/>
      <c r="BN308" s="5"/>
      <c r="BO308" s="4">
        <v>2</v>
      </c>
      <c r="BP308" s="6">
        <v>81.62</v>
      </c>
      <c r="BQ308" s="4"/>
      <c r="BR308" s="6"/>
      <c r="BS308" s="5"/>
      <c r="BT308" s="5"/>
      <c r="BU308" s="4"/>
      <c r="BV308" s="6"/>
      <c r="BW308" s="4"/>
      <c r="BX308" s="6"/>
      <c r="BY308" s="5"/>
      <c r="BZ308" s="5"/>
      <c r="CA308" s="4"/>
      <c r="CB308" s="6"/>
      <c r="CC308" s="4"/>
      <c r="CD308" s="6"/>
      <c r="CE308" s="5"/>
      <c r="CF308" s="5"/>
      <c r="CG308" s="4">
        <v>3</v>
      </c>
      <c r="CH308" s="6">
        <v>119.45</v>
      </c>
      <c r="CI308" s="4"/>
      <c r="CJ308" s="6"/>
      <c r="CK308" s="5"/>
      <c r="CL308" s="5"/>
      <c r="CM308" s="4"/>
      <c r="CN308" s="6"/>
      <c r="CO308" s="4"/>
      <c r="CP308" s="6"/>
      <c r="CQ308" s="5"/>
      <c r="CR308" s="5"/>
      <c r="CS308" s="4"/>
      <c r="CT308" s="6"/>
      <c r="CU308" s="4"/>
      <c r="CV308" s="6"/>
      <c r="CW308" s="5"/>
      <c r="CX308" s="5"/>
      <c r="CY308" s="4">
        <v>1</v>
      </c>
      <c r="CZ308" s="6">
        <v>38.55</v>
      </c>
      <c r="DA308" s="4"/>
      <c r="DB308" s="6"/>
      <c r="DC308" s="5"/>
      <c r="DD308" s="5"/>
      <c r="DE308" s="4"/>
      <c r="DF308" s="6"/>
      <c r="DG308" s="4"/>
      <c r="DH308" s="6"/>
      <c r="DI308" s="5"/>
      <c r="DJ308" s="5"/>
      <c r="DK308" s="4"/>
      <c r="DL308" s="6"/>
      <c r="DM308" s="4"/>
      <c r="DN308" s="6"/>
      <c r="DO308" s="5"/>
      <c r="DP308" s="5"/>
      <c r="DQ308" s="4"/>
      <c r="DR308" s="6"/>
      <c r="DS308" s="4"/>
      <c r="DT308" s="6"/>
      <c r="DU308" s="5"/>
      <c r="DV308" s="5"/>
      <c r="DW308" s="4"/>
      <c r="DX308" s="6"/>
      <c r="DY308" s="4"/>
      <c r="DZ308" s="6"/>
      <c r="EA308" s="5"/>
      <c r="EB308" s="5"/>
      <c r="EC308" s="4"/>
      <c r="ED308" s="6"/>
      <c r="EE308" s="4"/>
      <c r="EF308" s="6"/>
      <c r="EG308" s="5"/>
      <c r="EH308" s="5"/>
      <c r="EI308" s="4"/>
      <c r="EJ308" s="6"/>
      <c r="EK308" s="4"/>
      <c r="EL308" s="6"/>
      <c r="EM308" s="5"/>
      <c r="EN308" s="5"/>
      <c r="EO308" s="4"/>
      <c r="EP308" s="6"/>
      <c r="EQ308" s="4"/>
      <c r="ER308" s="6"/>
      <c r="ES308" s="5"/>
      <c r="ET308" s="5"/>
      <c r="EU308" s="4">
        <v>1</v>
      </c>
      <c r="EV308" s="6">
        <v>44.2</v>
      </c>
      <c r="EW308" s="4"/>
      <c r="EX308" s="6"/>
      <c r="EY308" s="5"/>
      <c r="EZ308" s="5"/>
      <c r="FA308" s="4"/>
      <c r="FB308" s="6"/>
      <c r="FC308" s="4"/>
      <c r="FD308" s="6"/>
      <c r="FE308" s="5"/>
      <c r="FF308" s="5"/>
      <c r="FG308" s="4"/>
      <c r="FH308" s="6"/>
      <c r="FI308" s="4"/>
      <c r="FJ308" s="6"/>
      <c r="FK308" s="5"/>
      <c r="FL308" s="5"/>
      <c r="FM308" s="4"/>
      <c r="FN308" s="6"/>
      <c r="FO308" s="4"/>
      <c r="FP308" s="6"/>
      <c r="FQ308" s="5"/>
      <c r="FR308" s="5"/>
      <c r="FS308" s="4"/>
      <c r="FT308" s="6"/>
      <c r="FU308" s="4"/>
      <c r="FV308" s="6"/>
      <c r="FW308" s="5"/>
      <c r="FX308" s="5"/>
      <c r="FY308" s="4"/>
      <c r="FZ308" s="6"/>
      <c r="GA308" s="4"/>
      <c r="GB308" s="6"/>
      <c r="GC308" s="5"/>
      <c r="GD308" s="5"/>
      <c r="GE308" s="4"/>
      <c r="GF308" s="6"/>
      <c r="GG308" s="4"/>
      <c r="GH308" s="6"/>
      <c r="GI308" s="5"/>
      <c r="GJ308" s="5"/>
      <c r="GK308" s="4"/>
      <c r="GL308" s="6"/>
      <c r="GM308" s="4"/>
      <c r="GN308" s="6"/>
      <c r="GO308" s="5"/>
      <c r="GP308" s="5"/>
      <c r="GQ308" s="4"/>
      <c r="GR308" s="6"/>
      <c r="GS308" s="4"/>
      <c r="GT308" s="6"/>
      <c r="GU308" s="5"/>
      <c r="GV308" s="5"/>
      <c r="GW308" s="4"/>
      <c r="GX308" s="6"/>
      <c r="GY308" s="4"/>
      <c r="GZ308" s="6"/>
      <c r="HA308" s="5"/>
      <c r="HB308" s="5"/>
      <c r="HC308" s="4"/>
      <c r="HD308" s="6"/>
      <c r="HE308" s="4"/>
      <c r="HF308" s="6"/>
      <c r="HG308" s="5"/>
      <c r="HH308" s="5"/>
      <c r="HI308" s="4"/>
      <c r="HJ308" s="6"/>
      <c r="HK308" s="4"/>
      <c r="HL308" s="6"/>
      <c r="HM308" s="5"/>
      <c r="HN308" s="5"/>
      <c r="HO308" s="4"/>
      <c r="HP308" s="6"/>
      <c r="HQ308" s="4"/>
      <c r="HR308" s="6"/>
      <c r="HS308" s="5"/>
      <c r="HT308" s="5"/>
      <c r="HU308" s="4"/>
      <c r="HV308" s="6"/>
      <c r="HW308" s="4"/>
      <c r="HX308" s="6"/>
      <c r="HY308" s="5"/>
      <c r="HZ308" s="5"/>
      <c r="IA308" s="4"/>
      <c r="IB308" s="6"/>
      <c r="IC308" s="4"/>
      <c r="ID308" s="6"/>
      <c r="IE308" s="5"/>
      <c r="IF308" s="5"/>
      <c r="IG308" s="4"/>
      <c r="IH308" s="6"/>
      <c r="II308" s="4"/>
      <c r="IJ308" s="6"/>
      <c r="IK308" s="5"/>
      <c r="IL308" s="5"/>
      <c r="IM308" s="4"/>
      <c r="IN308" s="6"/>
      <c r="IO308" s="4"/>
      <c r="IP308" s="6"/>
      <c r="IQ308" s="5"/>
      <c r="IR308" s="5"/>
      <c r="IS308" s="4"/>
      <c r="IT308" s="6"/>
      <c r="IU308" s="4"/>
      <c r="IV308" s="6"/>
      <c r="IW308" s="5"/>
      <c r="IX308" s="5"/>
      <c r="IY308" s="4"/>
      <c r="IZ308" s="6"/>
      <c r="JA308" s="4"/>
      <c r="JB308" s="6"/>
      <c r="JC308" s="5"/>
      <c r="JD308" s="5"/>
      <c r="JE308" s="4"/>
      <c r="JF308" s="6"/>
      <c r="JG308" s="4"/>
      <c r="JH308" s="6"/>
      <c r="JI308" s="5"/>
      <c r="JJ308" s="5"/>
      <c r="JK308" s="4"/>
      <c r="JL308" s="6"/>
      <c r="JM308" s="4"/>
      <c r="JN308" s="6"/>
      <c r="JO308" s="5"/>
      <c r="JP308" s="5"/>
      <c r="JQ308" s="4"/>
      <c r="JR308" s="6"/>
      <c r="JS308" s="4"/>
      <c r="JT308" s="6"/>
      <c r="JU308" s="5"/>
      <c r="JV308" s="5"/>
      <c r="JW308" s="4"/>
      <c r="JX308" s="6"/>
      <c r="JY308" s="4"/>
      <c r="JZ308" s="6"/>
      <c r="KA308" s="5"/>
      <c r="KB308" s="5"/>
      <c r="KC308" s="4"/>
      <c r="KD308" s="6"/>
      <c r="KE308" s="4"/>
      <c r="KF308" s="6"/>
      <c r="KG308" s="5"/>
      <c r="KH308" s="5"/>
      <c r="KI308" s="4"/>
      <c r="KJ308" s="6"/>
      <c r="KK308" s="4"/>
      <c r="KL308" s="6"/>
      <c r="KM308" s="5"/>
      <c r="KN308" s="5"/>
    </row>
    <row r="309">
      <c r="A309" s="3" t="s">
        <v>85</v>
      </c>
      <c r="B309" s="3" t="s">
        <v>86</v>
      </c>
      <c r="C309" s="3" t="s">
        <v>449</v>
      </c>
      <c r="D309" s="3" t="s">
        <v>479</v>
      </c>
      <c r="E309" s="3" t="s">
        <v>489</v>
      </c>
      <c r="F309" s="3" t="s">
        <v>490</v>
      </c>
      <c r="G309" s="3" t="s">
        <v>491</v>
      </c>
      <c r="H309" s="3" t="s">
        <v>191</v>
      </c>
      <c r="I309" s="3" t="s">
        <v>1322</v>
      </c>
      <c r="J309" s="3" t="s">
        <v>1319</v>
      </c>
      <c r="K309" s="4">
        <v>504</v>
      </c>
      <c r="L309" s="4">
        <f>=ROUNDDOWN(25.2,0)</f>
      </c>
      <c r="M309" s="4"/>
      <c r="N309" s="5">
        <v>1</v>
      </c>
      <c r="O309" s="4"/>
      <c r="P309" s="4">
        <f>=ROUNDDOWN({0},0)</f>
      </c>
      <c r="Q309" s="4"/>
      <c r="R309" s="5"/>
      <c r="S309" s="4">
        <v>19</v>
      </c>
      <c r="T309" s="6">
        <v>956.28</v>
      </c>
      <c r="U309" s="4"/>
      <c r="V309" s="6"/>
      <c r="W309" s="5"/>
      <c r="X309" s="5"/>
      <c r="Y309" s="4">
        <v>1</v>
      </c>
      <c r="Z309" s="6">
        <v>43.32</v>
      </c>
      <c r="AA309" s="4"/>
      <c r="AB309" s="6"/>
      <c r="AC309" s="5"/>
      <c r="AD309" s="5"/>
      <c r="AE309" s="4">
        <v>1</v>
      </c>
      <c r="AF309" s="6">
        <v>49.9</v>
      </c>
      <c r="AG309" s="4"/>
      <c r="AH309" s="6"/>
      <c r="AI309" s="5"/>
      <c r="AJ309" s="5"/>
      <c r="AK309" s="4"/>
      <c r="AL309" s="6"/>
      <c r="AM309" s="4"/>
      <c r="AN309" s="6"/>
      <c r="AO309" s="5"/>
      <c r="AP309" s="5"/>
      <c r="AQ309" s="4">
        <v>1</v>
      </c>
      <c r="AR309" s="6">
        <v>57.19</v>
      </c>
      <c r="AS309" s="4"/>
      <c r="AT309" s="6"/>
      <c r="AU309" s="5"/>
      <c r="AV309" s="5"/>
      <c r="AW309" s="4">
        <v>2</v>
      </c>
      <c r="AX309" s="6">
        <v>107.36</v>
      </c>
      <c r="AY309" s="4"/>
      <c r="AZ309" s="6"/>
      <c r="BA309" s="5"/>
      <c r="BB309" s="5"/>
      <c r="BC309" s="4"/>
      <c r="BD309" s="6"/>
      <c r="BE309" s="4"/>
      <c r="BF309" s="6"/>
      <c r="BG309" s="5"/>
      <c r="BH309" s="5"/>
      <c r="BI309" s="4">
        <v>1</v>
      </c>
      <c r="BJ309" s="6">
        <v>53.92</v>
      </c>
      <c r="BK309" s="4"/>
      <c r="BL309" s="6"/>
      <c r="BM309" s="5"/>
      <c r="BN309" s="5"/>
      <c r="BO309" s="4">
        <v>11</v>
      </c>
      <c r="BP309" s="6">
        <v>545.25</v>
      </c>
      <c r="BQ309" s="4"/>
      <c r="BR309" s="6"/>
      <c r="BS309" s="5"/>
      <c r="BT309" s="5"/>
      <c r="BU309" s="4"/>
      <c r="BV309" s="6"/>
      <c r="BW309" s="4"/>
      <c r="BX309" s="6"/>
      <c r="BY309" s="5"/>
      <c r="BZ309" s="5"/>
      <c r="CA309" s="4"/>
      <c r="CB309" s="6"/>
      <c r="CC309" s="4"/>
      <c r="CD309" s="6"/>
      <c r="CE309" s="5"/>
      <c r="CF309" s="5"/>
      <c r="CG309" s="4">
        <v>2</v>
      </c>
      <c r="CH309" s="6">
        <v>99.34</v>
      </c>
      <c r="CI309" s="4"/>
      <c r="CJ309" s="6"/>
      <c r="CK309" s="5"/>
      <c r="CL309" s="5"/>
      <c r="CM309" s="4"/>
      <c r="CN309" s="6"/>
      <c r="CO309" s="4"/>
      <c r="CP309" s="6"/>
      <c r="CQ309" s="5"/>
      <c r="CR309" s="5"/>
      <c r="CS309" s="4"/>
      <c r="CT309" s="6"/>
      <c r="CU309" s="4"/>
      <c r="CV309" s="6"/>
      <c r="CW309" s="5"/>
      <c r="CX309" s="5"/>
      <c r="CY309" s="4"/>
      <c r="CZ309" s="6"/>
      <c r="DA309" s="4"/>
      <c r="DB309" s="6"/>
      <c r="DC309" s="5"/>
      <c r="DD309" s="5"/>
      <c r="DE309" s="4"/>
      <c r="DF309" s="6"/>
      <c r="DG309" s="4"/>
      <c r="DH309" s="6"/>
      <c r="DI309" s="5"/>
      <c r="DJ309" s="5"/>
      <c r="DK309" s="4"/>
      <c r="DL309" s="6"/>
      <c r="DM309" s="4"/>
      <c r="DN309" s="6"/>
      <c r="DO309" s="5"/>
      <c r="DP309" s="5"/>
      <c r="DQ309" s="4"/>
      <c r="DR309" s="6"/>
      <c r="DS309" s="4"/>
      <c r="DT309" s="6"/>
      <c r="DU309" s="5"/>
      <c r="DV309" s="5"/>
      <c r="DW309" s="4"/>
      <c r="DX309" s="6"/>
      <c r="DY309" s="4"/>
      <c r="DZ309" s="6"/>
      <c r="EA309" s="5"/>
      <c r="EB309" s="5"/>
      <c r="EC309" s="4"/>
      <c r="ED309" s="6"/>
      <c r="EE309" s="4"/>
      <c r="EF309" s="6"/>
      <c r="EG309" s="5"/>
      <c r="EH309" s="5"/>
      <c r="EI309" s="4"/>
      <c r="EJ309" s="6"/>
      <c r="EK309" s="4"/>
      <c r="EL309" s="6"/>
      <c r="EM309" s="5"/>
      <c r="EN309" s="5"/>
      <c r="EO309" s="4"/>
      <c r="EP309" s="6"/>
      <c r="EQ309" s="4"/>
      <c r="ER309" s="6"/>
      <c r="ES309" s="5"/>
      <c r="ET309" s="5"/>
      <c r="EU309" s="4"/>
      <c r="EV309" s="6"/>
      <c r="EW309" s="4"/>
      <c r="EX309" s="6"/>
      <c r="EY309" s="5"/>
      <c r="EZ309" s="5"/>
      <c r="FA309" s="4"/>
      <c r="FB309" s="6"/>
      <c r="FC309" s="4"/>
      <c r="FD309" s="6"/>
      <c r="FE309" s="5"/>
      <c r="FF309" s="5"/>
      <c r="FG309" s="4"/>
      <c r="FH309" s="6"/>
      <c r="FI309" s="4"/>
      <c r="FJ309" s="6"/>
      <c r="FK309" s="5"/>
      <c r="FL309" s="5"/>
      <c r="FM309" s="4"/>
      <c r="FN309" s="6"/>
      <c r="FO309" s="4"/>
      <c r="FP309" s="6"/>
      <c r="FQ309" s="5"/>
      <c r="FR309" s="5"/>
      <c r="FS309" s="4"/>
      <c r="FT309" s="6"/>
      <c r="FU309" s="4"/>
      <c r="FV309" s="6"/>
      <c r="FW309" s="5"/>
      <c r="FX309" s="5"/>
      <c r="FY309" s="4"/>
      <c r="FZ309" s="6"/>
      <c r="GA309" s="4"/>
      <c r="GB309" s="6"/>
      <c r="GC309" s="5"/>
      <c r="GD309" s="5"/>
      <c r="GE309" s="4"/>
      <c r="GF309" s="6"/>
      <c r="GG309" s="4"/>
      <c r="GH309" s="6"/>
      <c r="GI309" s="5"/>
      <c r="GJ309" s="5"/>
      <c r="GK309" s="4"/>
      <c r="GL309" s="6"/>
      <c r="GM309" s="4"/>
      <c r="GN309" s="6"/>
      <c r="GO309" s="5"/>
      <c r="GP309" s="5"/>
      <c r="GQ309" s="4"/>
      <c r="GR309" s="6"/>
      <c r="GS309" s="4"/>
      <c r="GT309" s="6"/>
      <c r="GU309" s="5"/>
      <c r="GV309" s="5"/>
      <c r="GW309" s="4"/>
      <c r="GX309" s="6"/>
      <c r="GY309" s="4"/>
      <c r="GZ309" s="6"/>
      <c r="HA309" s="5"/>
      <c r="HB309" s="5"/>
      <c r="HC309" s="4"/>
      <c r="HD309" s="6"/>
      <c r="HE309" s="4"/>
      <c r="HF309" s="6"/>
      <c r="HG309" s="5"/>
      <c r="HH309" s="5"/>
      <c r="HI309" s="4"/>
      <c r="HJ309" s="6"/>
      <c r="HK309" s="4"/>
      <c r="HL309" s="6"/>
      <c r="HM309" s="5"/>
      <c r="HN309" s="5"/>
      <c r="HO309" s="4"/>
      <c r="HP309" s="6"/>
      <c r="HQ309" s="4"/>
      <c r="HR309" s="6"/>
      <c r="HS309" s="5"/>
      <c r="HT309" s="5"/>
      <c r="HU309" s="4"/>
      <c r="HV309" s="6"/>
      <c r="HW309" s="4"/>
      <c r="HX309" s="6"/>
      <c r="HY309" s="5"/>
      <c r="HZ309" s="5"/>
      <c r="IA309" s="4"/>
      <c r="IB309" s="6"/>
      <c r="IC309" s="4"/>
      <c r="ID309" s="6"/>
      <c r="IE309" s="5"/>
      <c r="IF309" s="5"/>
      <c r="IG309" s="4"/>
      <c r="IH309" s="6"/>
      <c r="II309" s="4"/>
      <c r="IJ309" s="6"/>
      <c r="IK309" s="5"/>
      <c r="IL309" s="5"/>
      <c r="IM309" s="4"/>
      <c r="IN309" s="6"/>
      <c r="IO309" s="4"/>
      <c r="IP309" s="6"/>
      <c r="IQ309" s="5"/>
      <c r="IR309" s="5"/>
      <c r="IS309" s="4"/>
      <c r="IT309" s="6"/>
      <c r="IU309" s="4"/>
      <c r="IV309" s="6"/>
      <c r="IW309" s="5"/>
      <c r="IX309" s="5"/>
      <c r="IY309" s="4"/>
      <c r="IZ309" s="6"/>
      <c r="JA309" s="4"/>
      <c r="JB309" s="6"/>
      <c r="JC309" s="5"/>
      <c r="JD309" s="5"/>
      <c r="JE309" s="4"/>
      <c r="JF309" s="6"/>
      <c r="JG309" s="4"/>
      <c r="JH309" s="6"/>
      <c r="JI309" s="5"/>
      <c r="JJ309" s="5"/>
      <c r="JK309" s="4"/>
      <c r="JL309" s="6"/>
      <c r="JM309" s="4"/>
      <c r="JN309" s="6"/>
      <c r="JO309" s="5"/>
      <c r="JP309" s="5"/>
      <c r="JQ309" s="4"/>
      <c r="JR309" s="6"/>
      <c r="JS309" s="4"/>
      <c r="JT309" s="6"/>
      <c r="JU309" s="5"/>
      <c r="JV309" s="5"/>
      <c r="JW309" s="4"/>
      <c r="JX309" s="6"/>
      <c r="JY309" s="4"/>
      <c r="JZ309" s="6"/>
      <c r="KA309" s="5"/>
      <c r="KB309" s="5"/>
      <c r="KC309" s="4"/>
      <c r="KD309" s="6"/>
      <c r="KE309" s="4"/>
      <c r="KF309" s="6"/>
      <c r="KG309" s="5"/>
      <c r="KH309" s="5"/>
      <c r="KI309" s="4"/>
      <c r="KJ309" s="6"/>
      <c r="KK309" s="4"/>
      <c r="KL309" s="6"/>
      <c r="KM309" s="5"/>
      <c r="KN309" s="5"/>
    </row>
    <row r="310">
      <c r="A310" s="3" t="s">
        <v>85</v>
      </c>
      <c r="B310" s="3" t="s">
        <v>86</v>
      </c>
      <c r="C310" s="3" t="s">
        <v>449</v>
      </c>
      <c r="D310" s="3" t="s">
        <v>479</v>
      </c>
      <c r="E310" s="3" t="s">
        <v>489</v>
      </c>
      <c r="F310" s="3" t="s">
        <v>490</v>
      </c>
      <c r="G310" s="3" t="s">
        <v>491</v>
      </c>
      <c r="H310" s="3" t="s">
        <v>191</v>
      </c>
      <c r="I310" s="3" t="s">
        <v>1327</v>
      </c>
      <c r="J310" s="3" t="s">
        <v>1319</v>
      </c>
      <c r="K310" s="4">
        <v>401</v>
      </c>
      <c r="L310" s="4">
        <f>=ROUNDDOWN(17.4347826086957,0)</f>
      </c>
      <c r="M310" s="4"/>
      <c r="N310" s="5">
        <v>1</v>
      </c>
      <c r="O310" s="4"/>
      <c r="P310" s="4">
        <f>=ROUNDDOWN({0},0)</f>
      </c>
      <c r="Q310" s="4"/>
      <c r="R310" s="5"/>
      <c r="S310" s="4">
        <v>18</v>
      </c>
      <c r="T310" s="6">
        <v>941.93</v>
      </c>
      <c r="U310" s="4"/>
      <c r="V310" s="6"/>
      <c r="W310" s="5"/>
      <c r="X310" s="5"/>
      <c r="Y310" s="4">
        <v>2</v>
      </c>
      <c r="Z310" s="6">
        <v>97.24</v>
      </c>
      <c r="AA310" s="4"/>
      <c r="AB310" s="6"/>
      <c r="AC310" s="5"/>
      <c r="AD310" s="5"/>
      <c r="AE310" s="4">
        <v>5</v>
      </c>
      <c r="AF310" s="6">
        <v>237.57</v>
      </c>
      <c r="AG310" s="4"/>
      <c r="AH310" s="6"/>
      <c r="AI310" s="5"/>
      <c r="AJ310" s="5"/>
      <c r="AK310" s="4"/>
      <c r="AL310" s="6"/>
      <c r="AM310" s="4"/>
      <c r="AN310" s="6"/>
      <c r="AO310" s="5"/>
      <c r="AP310" s="5"/>
      <c r="AQ310" s="4">
        <v>4</v>
      </c>
      <c r="AR310" s="6">
        <v>223.56</v>
      </c>
      <c r="AS310" s="4"/>
      <c r="AT310" s="6"/>
      <c r="AU310" s="5"/>
      <c r="AV310" s="5"/>
      <c r="AW310" s="4">
        <v>2</v>
      </c>
      <c r="AX310" s="6">
        <v>101.99</v>
      </c>
      <c r="AY310" s="4"/>
      <c r="AZ310" s="6"/>
      <c r="BA310" s="5"/>
      <c r="BB310" s="5"/>
      <c r="BC310" s="4"/>
      <c r="BD310" s="6"/>
      <c r="BE310" s="4"/>
      <c r="BF310" s="6"/>
      <c r="BG310" s="5"/>
      <c r="BH310" s="5"/>
      <c r="BI310" s="4"/>
      <c r="BJ310" s="6"/>
      <c r="BK310" s="4"/>
      <c r="BL310" s="6"/>
      <c r="BM310" s="5"/>
      <c r="BN310" s="5"/>
      <c r="BO310" s="4">
        <v>2</v>
      </c>
      <c r="BP310" s="6">
        <v>97.52</v>
      </c>
      <c r="BQ310" s="4"/>
      <c r="BR310" s="6"/>
      <c r="BS310" s="5"/>
      <c r="BT310" s="5"/>
      <c r="BU310" s="4"/>
      <c r="BV310" s="6"/>
      <c r="BW310" s="4"/>
      <c r="BX310" s="6"/>
      <c r="BY310" s="5"/>
      <c r="BZ310" s="5"/>
      <c r="CA310" s="4"/>
      <c r="CB310" s="6"/>
      <c r="CC310" s="4"/>
      <c r="CD310" s="6"/>
      <c r="CE310" s="5"/>
      <c r="CF310" s="5"/>
      <c r="CG310" s="4">
        <v>2</v>
      </c>
      <c r="CH310" s="6">
        <v>104.86</v>
      </c>
      <c r="CI310" s="4"/>
      <c r="CJ310" s="6"/>
      <c r="CK310" s="5"/>
      <c r="CL310" s="5"/>
      <c r="CM310" s="4">
        <v>1</v>
      </c>
      <c r="CN310" s="6">
        <v>79.19</v>
      </c>
      <c r="CO310" s="4"/>
      <c r="CP310" s="6"/>
      <c r="CQ310" s="5"/>
      <c r="CR310" s="5"/>
      <c r="CS310" s="4"/>
      <c r="CT310" s="6"/>
      <c r="CU310" s="4"/>
      <c r="CV310" s="6"/>
      <c r="CW310" s="5"/>
      <c r="CX310" s="5"/>
      <c r="CY310" s="4"/>
      <c r="CZ310" s="6"/>
      <c r="DA310" s="4"/>
      <c r="DB310" s="6"/>
      <c r="DC310" s="5"/>
      <c r="DD310" s="5"/>
      <c r="DE310" s="4"/>
      <c r="DF310" s="6"/>
      <c r="DG310" s="4"/>
      <c r="DH310" s="6"/>
      <c r="DI310" s="5"/>
      <c r="DJ310" s="5"/>
      <c r="DK310" s="4"/>
      <c r="DL310" s="6"/>
      <c r="DM310" s="4"/>
      <c r="DN310" s="6"/>
      <c r="DO310" s="5"/>
      <c r="DP310" s="5"/>
      <c r="DQ310" s="4"/>
      <c r="DR310" s="6"/>
      <c r="DS310" s="4"/>
      <c r="DT310" s="6"/>
      <c r="DU310" s="5"/>
      <c r="DV310" s="5"/>
      <c r="DW310" s="4"/>
      <c r="DX310" s="6"/>
      <c r="DY310" s="4"/>
      <c r="DZ310" s="6"/>
      <c r="EA310" s="5"/>
      <c r="EB310" s="5"/>
      <c r="EC310" s="4"/>
      <c r="ED310" s="6"/>
      <c r="EE310" s="4"/>
      <c r="EF310" s="6"/>
      <c r="EG310" s="5"/>
      <c r="EH310" s="5"/>
      <c r="EI310" s="4"/>
      <c r="EJ310" s="6"/>
      <c r="EK310" s="4"/>
      <c r="EL310" s="6"/>
      <c r="EM310" s="5"/>
      <c r="EN310" s="5"/>
      <c r="EO310" s="4"/>
      <c r="EP310" s="6"/>
      <c r="EQ310" s="4"/>
      <c r="ER310" s="6"/>
      <c r="ES310" s="5"/>
      <c r="ET310" s="5"/>
      <c r="EU310" s="4"/>
      <c r="EV310" s="6"/>
      <c r="EW310" s="4"/>
      <c r="EX310" s="6"/>
      <c r="EY310" s="5"/>
      <c r="EZ310" s="5"/>
      <c r="FA310" s="4"/>
      <c r="FB310" s="6"/>
      <c r="FC310" s="4"/>
      <c r="FD310" s="6"/>
      <c r="FE310" s="5"/>
      <c r="FF310" s="5"/>
      <c r="FG310" s="4"/>
      <c r="FH310" s="6"/>
      <c r="FI310" s="4"/>
      <c r="FJ310" s="6"/>
      <c r="FK310" s="5"/>
      <c r="FL310" s="5"/>
      <c r="FM310" s="4"/>
      <c r="FN310" s="6"/>
      <c r="FO310" s="4"/>
      <c r="FP310" s="6"/>
      <c r="FQ310" s="5"/>
      <c r="FR310" s="5"/>
      <c r="FS310" s="4"/>
      <c r="FT310" s="6"/>
      <c r="FU310" s="4"/>
      <c r="FV310" s="6"/>
      <c r="FW310" s="5"/>
      <c r="FX310" s="5"/>
      <c r="FY310" s="4"/>
      <c r="FZ310" s="6"/>
      <c r="GA310" s="4"/>
      <c r="GB310" s="6"/>
      <c r="GC310" s="5"/>
      <c r="GD310" s="5"/>
      <c r="GE310" s="4"/>
      <c r="GF310" s="6"/>
      <c r="GG310" s="4"/>
      <c r="GH310" s="6"/>
      <c r="GI310" s="5"/>
      <c r="GJ310" s="5"/>
      <c r="GK310" s="4"/>
      <c r="GL310" s="6"/>
      <c r="GM310" s="4"/>
      <c r="GN310" s="6"/>
      <c r="GO310" s="5"/>
      <c r="GP310" s="5"/>
      <c r="GQ310" s="4"/>
      <c r="GR310" s="6"/>
      <c r="GS310" s="4"/>
      <c r="GT310" s="6"/>
      <c r="GU310" s="5"/>
      <c r="GV310" s="5"/>
      <c r="GW310" s="4"/>
      <c r="GX310" s="6"/>
      <c r="GY310" s="4"/>
      <c r="GZ310" s="6"/>
      <c r="HA310" s="5"/>
      <c r="HB310" s="5"/>
      <c r="HC310" s="4"/>
      <c r="HD310" s="6"/>
      <c r="HE310" s="4"/>
      <c r="HF310" s="6"/>
      <c r="HG310" s="5"/>
      <c r="HH310" s="5"/>
      <c r="HI310" s="4"/>
      <c r="HJ310" s="6"/>
      <c r="HK310" s="4"/>
      <c r="HL310" s="6"/>
      <c r="HM310" s="5"/>
      <c r="HN310" s="5"/>
      <c r="HO310" s="4"/>
      <c r="HP310" s="6"/>
      <c r="HQ310" s="4"/>
      <c r="HR310" s="6"/>
      <c r="HS310" s="5"/>
      <c r="HT310" s="5"/>
      <c r="HU310" s="4"/>
      <c r="HV310" s="6"/>
      <c r="HW310" s="4"/>
      <c r="HX310" s="6"/>
      <c r="HY310" s="5"/>
      <c r="HZ310" s="5"/>
      <c r="IA310" s="4"/>
      <c r="IB310" s="6"/>
      <c r="IC310" s="4"/>
      <c r="ID310" s="6"/>
      <c r="IE310" s="5"/>
      <c r="IF310" s="5"/>
      <c r="IG310" s="4"/>
      <c r="IH310" s="6"/>
      <c r="II310" s="4"/>
      <c r="IJ310" s="6"/>
      <c r="IK310" s="5"/>
      <c r="IL310" s="5"/>
      <c r="IM310" s="4"/>
      <c r="IN310" s="6"/>
      <c r="IO310" s="4"/>
      <c r="IP310" s="6"/>
      <c r="IQ310" s="5"/>
      <c r="IR310" s="5"/>
      <c r="IS310" s="4"/>
      <c r="IT310" s="6"/>
      <c r="IU310" s="4"/>
      <c r="IV310" s="6"/>
      <c r="IW310" s="5"/>
      <c r="IX310" s="5"/>
      <c r="IY310" s="4"/>
      <c r="IZ310" s="6"/>
      <c r="JA310" s="4"/>
      <c r="JB310" s="6"/>
      <c r="JC310" s="5"/>
      <c r="JD310" s="5"/>
      <c r="JE310" s="4"/>
      <c r="JF310" s="6"/>
      <c r="JG310" s="4"/>
      <c r="JH310" s="6"/>
      <c r="JI310" s="5"/>
      <c r="JJ310" s="5"/>
      <c r="JK310" s="4"/>
      <c r="JL310" s="6"/>
      <c r="JM310" s="4"/>
      <c r="JN310" s="6"/>
      <c r="JO310" s="5"/>
      <c r="JP310" s="5"/>
      <c r="JQ310" s="4"/>
      <c r="JR310" s="6"/>
      <c r="JS310" s="4"/>
      <c r="JT310" s="6"/>
      <c r="JU310" s="5"/>
      <c r="JV310" s="5"/>
      <c r="JW310" s="4"/>
      <c r="JX310" s="6"/>
      <c r="JY310" s="4"/>
      <c r="JZ310" s="6"/>
      <c r="KA310" s="5"/>
      <c r="KB310" s="5"/>
      <c r="KC310" s="4"/>
      <c r="KD310" s="6"/>
      <c r="KE310" s="4"/>
      <c r="KF310" s="6"/>
      <c r="KG310" s="5"/>
      <c r="KH310" s="5"/>
      <c r="KI310" s="4"/>
      <c r="KJ310" s="6"/>
      <c r="KK310" s="4"/>
      <c r="KL310" s="6"/>
      <c r="KM310" s="5"/>
      <c r="KN310" s="5"/>
    </row>
    <row r="311">
      <c r="A311" s="3" t="s">
        <v>85</v>
      </c>
      <c r="B311" s="3" t="s">
        <v>86</v>
      </c>
      <c r="C311" s="3" t="s">
        <v>449</v>
      </c>
      <c r="D311" s="3" t="s">
        <v>479</v>
      </c>
      <c r="E311" s="3" t="s">
        <v>489</v>
      </c>
      <c r="F311" s="3" t="s">
        <v>490</v>
      </c>
      <c r="G311" s="3" t="s">
        <v>491</v>
      </c>
      <c r="H311" s="3" t="s">
        <v>191</v>
      </c>
      <c r="I311" s="3" t="s">
        <v>1353</v>
      </c>
      <c r="J311" s="3" t="s">
        <v>1319</v>
      </c>
      <c r="K311" s="4">
        <v>1084</v>
      </c>
      <c r="L311" s="4">
        <f>=ROUNDDOWN(41.6923076923077,0)</f>
      </c>
      <c r="M311" s="4"/>
      <c r="N311" s="5">
        <v>1</v>
      </c>
      <c r="O311" s="4"/>
      <c r="P311" s="4">
        <f>=ROUNDDOWN({0},0)</f>
      </c>
      <c r="Q311" s="4"/>
      <c r="R311" s="5"/>
      <c r="S311" s="4">
        <v>18</v>
      </c>
      <c r="T311" s="6">
        <v>906.68</v>
      </c>
      <c r="U311" s="4"/>
      <c r="V311" s="6"/>
      <c r="W311" s="5"/>
      <c r="X311" s="5"/>
      <c r="Y311" s="4">
        <v>3</v>
      </c>
      <c r="Z311" s="6">
        <v>135.26</v>
      </c>
      <c r="AA311" s="4"/>
      <c r="AB311" s="6"/>
      <c r="AC311" s="5"/>
      <c r="AD311" s="5"/>
      <c r="AE311" s="4">
        <v>5</v>
      </c>
      <c r="AF311" s="6">
        <v>246.89</v>
      </c>
      <c r="AG311" s="4"/>
      <c r="AH311" s="6"/>
      <c r="AI311" s="5"/>
      <c r="AJ311" s="5"/>
      <c r="AK311" s="4">
        <v>2</v>
      </c>
      <c r="AL311" s="6">
        <v>110.38</v>
      </c>
      <c r="AM311" s="4"/>
      <c r="AN311" s="6"/>
      <c r="AO311" s="5"/>
      <c r="AP311" s="5"/>
      <c r="AQ311" s="4">
        <v>2</v>
      </c>
      <c r="AR311" s="6">
        <v>114.38</v>
      </c>
      <c r="AS311" s="4"/>
      <c r="AT311" s="6"/>
      <c r="AU311" s="5"/>
      <c r="AV311" s="5"/>
      <c r="AW311" s="4">
        <v>3</v>
      </c>
      <c r="AX311" s="6">
        <v>150.3</v>
      </c>
      <c r="AY311" s="4"/>
      <c r="AZ311" s="6"/>
      <c r="BA311" s="5"/>
      <c r="BB311" s="5"/>
      <c r="BC311" s="4"/>
      <c r="BD311" s="6"/>
      <c r="BE311" s="4"/>
      <c r="BF311" s="6"/>
      <c r="BG311" s="5"/>
      <c r="BH311" s="5"/>
      <c r="BI311" s="4"/>
      <c r="BJ311" s="6"/>
      <c r="BK311" s="4"/>
      <c r="BL311" s="6"/>
      <c r="BM311" s="5"/>
      <c r="BN311" s="5"/>
      <c r="BO311" s="4">
        <v>2</v>
      </c>
      <c r="BP311" s="6">
        <v>99.8</v>
      </c>
      <c r="BQ311" s="4"/>
      <c r="BR311" s="6"/>
      <c r="BS311" s="5"/>
      <c r="BT311" s="5"/>
      <c r="BU311" s="4"/>
      <c r="BV311" s="6"/>
      <c r="BW311" s="4"/>
      <c r="BX311" s="6"/>
      <c r="BY311" s="5"/>
      <c r="BZ311" s="5"/>
      <c r="CA311" s="4"/>
      <c r="CB311" s="6"/>
      <c r="CC311" s="4"/>
      <c r="CD311" s="6"/>
      <c r="CE311" s="5"/>
      <c r="CF311" s="5"/>
      <c r="CG311" s="4">
        <v>1</v>
      </c>
      <c r="CH311" s="6">
        <v>49.67</v>
      </c>
      <c r="CI311" s="4"/>
      <c r="CJ311" s="6"/>
      <c r="CK311" s="5"/>
      <c r="CL311" s="5"/>
      <c r="CM311" s="4"/>
      <c r="CN311" s="6"/>
      <c r="CO311" s="4"/>
      <c r="CP311" s="6"/>
      <c r="CQ311" s="5"/>
      <c r="CR311" s="5"/>
      <c r="CS311" s="4"/>
      <c r="CT311" s="6"/>
      <c r="CU311" s="4"/>
      <c r="CV311" s="6"/>
      <c r="CW311" s="5"/>
      <c r="CX311" s="5"/>
      <c r="CY311" s="4"/>
      <c r="CZ311" s="6"/>
      <c r="DA311" s="4"/>
      <c r="DB311" s="6"/>
      <c r="DC311" s="5"/>
      <c r="DD311" s="5"/>
      <c r="DE311" s="4"/>
      <c r="DF311" s="6"/>
      <c r="DG311" s="4"/>
      <c r="DH311" s="6"/>
      <c r="DI311" s="5"/>
      <c r="DJ311" s="5"/>
      <c r="DK311" s="4"/>
      <c r="DL311" s="6"/>
      <c r="DM311" s="4"/>
      <c r="DN311" s="6"/>
      <c r="DO311" s="5"/>
      <c r="DP311" s="5"/>
      <c r="DQ311" s="4"/>
      <c r="DR311" s="6"/>
      <c r="DS311" s="4"/>
      <c r="DT311" s="6"/>
      <c r="DU311" s="5"/>
      <c r="DV311" s="5"/>
      <c r="DW311" s="4"/>
      <c r="DX311" s="6"/>
      <c r="DY311" s="4"/>
      <c r="DZ311" s="6"/>
      <c r="EA311" s="5"/>
      <c r="EB311" s="5"/>
      <c r="EC311" s="4"/>
      <c r="ED311" s="6"/>
      <c r="EE311" s="4"/>
      <c r="EF311" s="6"/>
      <c r="EG311" s="5"/>
      <c r="EH311" s="5"/>
      <c r="EI311" s="4"/>
      <c r="EJ311" s="6"/>
      <c r="EK311" s="4"/>
      <c r="EL311" s="6"/>
      <c r="EM311" s="5"/>
      <c r="EN311" s="5"/>
      <c r="EO311" s="4"/>
      <c r="EP311" s="6"/>
      <c r="EQ311" s="4"/>
      <c r="ER311" s="6"/>
      <c r="ES311" s="5"/>
      <c r="ET311" s="5"/>
      <c r="EU311" s="4"/>
      <c r="EV311" s="6"/>
      <c r="EW311" s="4"/>
      <c r="EX311" s="6"/>
      <c r="EY311" s="5"/>
      <c r="EZ311" s="5"/>
      <c r="FA311" s="4"/>
      <c r="FB311" s="6"/>
      <c r="FC311" s="4"/>
      <c r="FD311" s="6"/>
      <c r="FE311" s="5"/>
      <c r="FF311" s="5"/>
      <c r="FG311" s="4"/>
      <c r="FH311" s="6"/>
      <c r="FI311" s="4"/>
      <c r="FJ311" s="6"/>
      <c r="FK311" s="5"/>
      <c r="FL311" s="5"/>
      <c r="FM311" s="4"/>
      <c r="FN311" s="6"/>
      <c r="FO311" s="4"/>
      <c r="FP311" s="6"/>
      <c r="FQ311" s="5"/>
      <c r="FR311" s="5"/>
      <c r="FS311" s="4"/>
      <c r="FT311" s="6"/>
      <c r="FU311" s="4"/>
      <c r="FV311" s="6"/>
      <c r="FW311" s="5"/>
      <c r="FX311" s="5"/>
      <c r="FY311" s="4"/>
      <c r="FZ311" s="6"/>
      <c r="GA311" s="4"/>
      <c r="GB311" s="6"/>
      <c r="GC311" s="5"/>
      <c r="GD311" s="5"/>
      <c r="GE311" s="4"/>
      <c r="GF311" s="6"/>
      <c r="GG311" s="4"/>
      <c r="GH311" s="6"/>
      <c r="GI311" s="5"/>
      <c r="GJ311" s="5"/>
      <c r="GK311" s="4"/>
      <c r="GL311" s="6"/>
      <c r="GM311" s="4"/>
      <c r="GN311" s="6"/>
      <c r="GO311" s="5"/>
      <c r="GP311" s="5"/>
      <c r="GQ311" s="4"/>
      <c r="GR311" s="6"/>
      <c r="GS311" s="4"/>
      <c r="GT311" s="6"/>
      <c r="GU311" s="5"/>
      <c r="GV311" s="5"/>
      <c r="GW311" s="4"/>
      <c r="GX311" s="6"/>
      <c r="GY311" s="4"/>
      <c r="GZ311" s="6"/>
      <c r="HA311" s="5"/>
      <c r="HB311" s="5"/>
      <c r="HC311" s="4"/>
      <c r="HD311" s="6"/>
      <c r="HE311" s="4"/>
      <c r="HF311" s="6"/>
      <c r="HG311" s="5"/>
      <c r="HH311" s="5"/>
      <c r="HI311" s="4"/>
      <c r="HJ311" s="6"/>
      <c r="HK311" s="4"/>
      <c r="HL311" s="6"/>
      <c r="HM311" s="5"/>
      <c r="HN311" s="5"/>
      <c r="HO311" s="4"/>
      <c r="HP311" s="6"/>
      <c r="HQ311" s="4"/>
      <c r="HR311" s="6"/>
      <c r="HS311" s="5"/>
      <c r="HT311" s="5"/>
      <c r="HU311" s="4"/>
      <c r="HV311" s="6"/>
      <c r="HW311" s="4"/>
      <c r="HX311" s="6"/>
      <c r="HY311" s="5"/>
      <c r="HZ311" s="5"/>
      <c r="IA311" s="4"/>
      <c r="IB311" s="6"/>
      <c r="IC311" s="4"/>
      <c r="ID311" s="6"/>
      <c r="IE311" s="5"/>
      <c r="IF311" s="5"/>
      <c r="IG311" s="4"/>
      <c r="IH311" s="6"/>
      <c r="II311" s="4"/>
      <c r="IJ311" s="6"/>
      <c r="IK311" s="5"/>
      <c r="IL311" s="5"/>
      <c r="IM311" s="4"/>
      <c r="IN311" s="6"/>
      <c r="IO311" s="4"/>
      <c r="IP311" s="6"/>
      <c r="IQ311" s="5"/>
      <c r="IR311" s="5"/>
      <c r="IS311" s="4"/>
      <c r="IT311" s="6"/>
      <c r="IU311" s="4"/>
      <c r="IV311" s="6"/>
      <c r="IW311" s="5"/>
      <c r="IX311" s="5"/>
      <c r="IY311" s="4"/>
      <c r="IZ311" s="6"/>
      <c r="JA311" s="4"/>
      <c r="JB311" s="6"/>
      <c r="JC311" s="5"/>
      <c r="JD311" s="5"/>
      <c r="JE311" s="4"/>
      <c r="JF311" s="6"/>
      <c r="JG311" s="4"/>
      <c r="JH311" s="6"/>
      <c r="JI311" s="5"/>
      <c r="JJ311" s="5"/>
      <c r="JK311" s="4"/>
      <c r="JL311" s="6"/>
      <c r="JM311" s="4"/>
      <c r="JN311" s="6"/>
      <c r="JO311" s="5"/>
      <c r="JP311" s="5"/>
      <c r="JQ311" s="4"/>
      <c r="JR311" s="6"/>
      <c r="JS311" s="4"/>
      <c r="JT311" s="6"/>
      <c r="JU311" s="5"/>
      <c r="JV311" s="5"/>
      <c r="JW311" s="4"/>
      <c r="JX311" s="6"/>
      <c r="JY311" s="4"/>
      <c r="JZ311" s="6"/>
      <c r="KA311" s="5"/>
      <c r="KB311" s="5"/>
      <c r="KC311" s="4"/>
      <c r="KD311" s="6"/>
      <c r="KE311" s="4"/>
      <c r="KF311" s="6"/>
      <c r="KG311" s="5"/>
      <c r="KH311" s="5"/>
      <c r="KI311" s="4"/>
      <c r="KJ311" s="6"/>
      <c r="KK311" s="4"/>
      <c r="KL311" s="6"/>
      <c r="KM311" s="5"/>
      <c r="KN311" s="5"/>
    </row>
    <row r="312">
      <c r="A312" s="3" t="s">
        <v>85</v>
      </c>
      <c r="B312" s="3" t="s">
        <v>86</v>
      </c>
      <c r="C312" s="3" t="s">
        <v>449</v>
      </c>
      <c r="D312" s="3" t="s">
        <v>479</v>
      </c>
      <c r="E312" s="3" t="s">
        <v>489</v>
      </c>
      <c r="F312" s="3" t="s">
        <v>490</v>
      </c>
      <c r="G312" s="3" t="s">
        <v>491</v>
      </c>
      <c r="H312" s="3" t="s">
        <v>191</v>
      </c>
      <c r="I312" s="3" t="s">
        <v>1310</v>
      </c>
      <c r="J312" s="3" t="s">
        <v>1319</v>
      </c>
      <c r="K312" s="4">
        <v>1535</v>
      </c>
      <c r="L312" s="4">
        <f>=ROUNDDOWN(73.7980769230769,0)</f>
      </c>
      <c r="M312" s="4"/>
      <c r="N312" s="5">
        <v>1</v>
      </c>
      <c r="O312" s="4"/>
      <c r="P312" s="4">
        <f>=ROUNDDOWN({0},0)</f>
      </c>
      <c r="Q312" s="4"/>
      <c r="R312" s="5"/>
      <c r="S312" s="4">
        <v>17</v>
      </c>
      <c r="T312" s="6">
        <v>852.38</v>
      </c>
      <c r="U312" s="4"/>
      <c r="V312" s="6"/>
      <c r="W312" s="5"/>
      <c r="X312" s="5"/>
      <c r="Y312" s="4">
        <v>2</v>
      </c>
      <c r="Z312" s="6">
        <v>86.64</v>
      </c>
      <c r="AA312" s="4"/>
      <c r="AB312" s="6"/>
      <c r="AC312" s="5"/>
      <c r="AD312" s="5"/>
      <c r="AE312" s="4"/>
      <c r="AF312" s="6"/>
      <c r="AG312" s="4"/>
      <c r="AH312" s="6"/>
      <c r="AI312" s="5"/>
      <c r="AJ312" s="5"/>
      <c r="AK312" s="4"/>
      <c r="AL312" s="6"/>
      <c r="AM312" s="4"/>
      <c r="AN312" s="6"/>
      <c r="AO312" s="5"/>
      <c r="AP312" s="5"/>
      <c r="AQ312" s="4"/>
      <c r="AR312" s="6"/>
      <c r="AS312" s="4"/>
      <c r="AT312" s="6"/>
      <c r="AU312" s="5"/>
      <c r="AV312" s="5"/>
      <c r="AW312" s="4">
        <v>5</v>
      </c>
      <c r="AX312" s="6">
        <v>268.4</v>
      </c>
      <c r="AY312" s="4"/>
      <c r="AZ312" s="6"/>
      <c r="BA312" s="5"/>
      <c r="BB312" s="5"/>
      <c r="BC312" s="4"/>
      <c r="BD312" s="6"/>
      <c r="BE312" s="4"/>
      <c r="BF312" s="6"/>
      <c r="BG312" s="5"/>
      <c r="BH312" s="5"/>
      <c r="BI312" s="4"/>
      <c r="BJ312" s="6"/>
      <c r="BK312" s="4"/>
      <c r="BL312" s="6"/>
      <c r="BM312" s="5"/>
      <c r="BN312" s="5"/>
      <c r="BO312" s="4">
        <v>9</v>
      </c>
      <c r="BP312" s="6">
        <v>437.74</v>
      </c>
      <c r="BQ312" s="4"/>
      <c r="BR312" s="6"/>
      <c r="BS312" s="5"/>
      <c r="BT312" s="5"/>
      <c r="BU312" s="4"/>
      <c r="BV312" s="6"/>
      <c r="BW312" s="4"/>
      <c r="BX312" s="6"/>
      <c r="BY312" s="5"/>
      <c r="BZ312" s="5"/>
      <c r="CA312" s="4"/>
      <c r="CB312" s="6"/>
      <c r="CC312" s="4"/>
      <c r="CD312" s="6"/>
      <c r="CE312" s="5"/>
      <c r="CF312" s="5"/>
      <c r="CG312" s="4">
        <v>1</v>
      </c>
      <c r="CH312" s="6">
        <v>59.6</v>
      </c>
      <c r="CI312" s="4"/>
      <c r="CJ312" s="6"/>
      <c r="CK312" s="5"/>
      <c r="CL312" s="5"/>
      <c r="CM312" s="4"/>
      <c r="CN312" s="6"/>
      <c r="CO312" s="4"/>
      <c r="CP312" s="6"/>
      <c r="CQ312" s="5"/>
      <c r="CR312" s="5"/>
      <c r="CS312" s="4"/>
      <c r="CT312" s="6"/>
      <c r="CU312" s="4"/>
      <c r="CV312" s="6"/>
      <c r="CW312" s="5"/>
      <c r="CX312" s="5"/>
      <c r="CY312" s="4"/>
      <c r="CZ312" s="6"/>
      <c r="DA312" s="4"/>
      <c r="DB312" s="6"/>
      <c r="DC312" s="5"/>
      <c r="DD312" s="5"/>
      <c r="DE312" s="4"/>
      <c r="DF312" s="6"/>
      <c r="DG312" s="4"/>
      <c r="DH312" s="6"/>
      <c r="DI312" s="5"/>
      <c r="DJ312" s="5"/>
      <c r="DK312" s="4"/>
      <c r="DL312" s="6"/>
      <c r="DM312" s="4"/>
      <c r="DN312" s="6"/>
      <c r="DO312" s="5"/>
      <c r="DP312" s="5"/>
      <c r="DQ312" s="4"/>
      <c r="DR312" s="6"/>
      <c r="DS312" s="4"/>
      <c r="DT312" s="6"/>
      <c r="DU312" s="5"/>
      <c r="DV312" s="5"/>
      <c r="DW312" s="4"/>
      <c r="DX312" s="6"/>
      <c r="DY312" s="4"/>
      <c r="DZ312" s="6"/>
      <c r="EA312" s="5"/>
      <c r="EB312" s="5"/>
      <c r="EC312" s="4"/>
      <c r="ED312" s="6"/>
      <c r="EE312" s="4"/>
      <c r="EF312" s="6"/>
      <c r="EG312" s="5"/>
      <c r="EH312" s="5"/>
      <c r="EI312" s="4"/>
      <c r="EJ312" s="6"/>
      <c r="EK312" s="4"/>
      <c r="EL312" s="6"/>
      <c r="EM312" s="5"/>
      <c r="EN312" s="5"/>
      <c r="EO312" s="4"/>
      <c r="EP312" s="6"/>
      <c r="EQ312" s="4"/>
      <c r="ER312" s="6"/>
      <c r="ES312" s="5"/>
      <c r="ET312" s="5"/>
      <c r="EU312" s="4"/>
      <c r="EV312" s="6"/>
      <c r="EW312" s="4"/>
      <c r="EX312" s="6"/>
      <c r="EY312" s="5"/>
      <c r="EZ312" s="5"/>
      <c r="FA312" s="4"/>
      <c r="FB312" s="6"/>
      <c r="FC312" s="4"/>
      <c r="FD312" s="6"/>
      <c r="FE312" s="5"/>
      <c r="FF312" s="5"/>
      <c r="FG312" s="4"/>
      <c r="FH312" s="6"/>
      <c r="FI312" s="4"/>
      <c r="FJ312" s="6"/>
      <c r="FK312" s="5"/>
      <c r="FL312" s="5"/>
      <c r="FM312" s="4"/>
      <c r="FN312" s="6"/>
      <c r="FO312" s="4"/>
      <c r="FP312" s="6"/>
      <c r="FQ312" s="5"/>
      <c r="FR312" s="5"/>
      <c r="FS312" s="4"/>
      <c r="FT312" s="6"/>
      <c r="FU312" s="4"/>
      <c r="FV312" s="6"/>
      <c r="FW312" s="5"/>
      <c r="FX312" s="5"/>
      <c r="FY312" s="4"/>
      <c r="FZ312" s="6"/>
      <c r="GA312" s="4"/>
      <c r="GB312" s="6"/>
      <c r="GC312" s="5"/>
      <c r="GD312" s="5"/>
      <c r="GE312" s="4"/>
      <c r="GF312" s="6"/>
      <c r="GG312" s="4"/>
      <c r="GH312" s="6"/>
      <c r="GI312" s="5"/>
      <c r="GJ312" s="5"/>
      <c r="GK312" s="4"/>
      <c r="GL312" s="6"/>
      <c r="GM312" s="4"/>
      <c r="GN312" s="6"/>
      <c r="GO312" s="5"/>
      <c r="GP312" s="5"/>
      <c r="GQ312" s="4"/>
      <c r="GR312" s="6"/>
      <c r="GS312" s="4"/>
      <c r="GT312" s="6"/>
      <c r="GU312" s="5"/>
      <c r="GV312" s="5"/>
      <c r="GW312" s="4"/>
      <c r="GX312" s="6"/>
      <c r="GY312" s="4"/>
      <c r="GZ312" s="6"/>
      <c r="HA312" s="5"/>
      <c r="HB312" s="5"/>
      <c r="HC312" s="4"/>
      <c r="HD312" s="6"/>
      <c r="HE312" s="4"/>
      <c r="HF312" s="6"/>
      <c r="HG312" s="5"/>
      <c r="HH312" s="5"/>
      <c r="HI312" s="4"/>
      <c r="HJ312" s="6"/>
      <c r="HK312" s="4"/>
      <c r="HL312" s="6"/>
      <c r="HM312" s="5"/>
      <c r="HN312" s="5"/>
      <c r="HO312" s="4"/>
      <c r="HP312" s="6"/>
      <c r="HQ312" s="4"/>
      <c r="HR312" s="6"/>
      <c r="HS312" s="5"/>
      <c r="HT312" s="5"/>
      <c r="HU312" s="4"/>
      <c r="HV312" s="6"/>
      <c r="HW312" s="4"/>
      <c r="HX312" s="6"/>
      <c r="HY312" s="5"/>
      <c r="HZ312" s="5"/>
      <c r="IA312" s="4"/>
      <c r="IB312" s="6"/>
      <c r="IC312" s="4"/>
      <c r="ID312" s="6"/>
      <c r="IE312" s="5"/>
      <c r="IF312" s="5"/>
      <c r="IG312" s="4"/>
      <c r="IH312" s="6"/>
      <c r="II312" s="4"/>
      <c r="IJ312" s="6"/>
      <c r="IK312" s="5"/>
      <c r="IL312" s="5"/>
      <c r="IM312" s="4"/>
      <c r="IN312" s="6"/>
      <c r="IO312" s="4"/>
      <c r="IP312" s="6"/>
      <c r="IQ312" s="5"/>
      <c r="IR312" s="5"/>
      <c r="IS312" s="4"/>
      <c r="IT312" s="6"/>
      <c r="IU312" s="4"/>
      <c r="IV312" s="6"/>
      <c r="IW312" s="5"/>
      <c r="IX312" s="5"/>
      <c r="IY312" s="4"/>
      <c r="IZ312" s="6"/>
      <c r="JA312" s="4"/>
      <c r="JB312" s="6"/>
      <c r="JC312" s="5"/>
      <c r="JD312" s="5"/>
      <c r="JE312" s="4"/>
      <c r="JF312" s="6"/>
      <c r="JG312" s="4"/>
      <c r="JH312" s="6"/>
      <c r="JI312" s="5"/>
      <c r="JJ312" s="5"/>
      <c r="JK312" s="4"/>
      <c r="JL312" s="6"/>
      <c r="JM312" s="4"/>
      <c r="JN312" s="6"/>
      <c r="JO312" s="5"/>
      <c r="JP312" s="5"/>
      <c r="JQ312" s="4"/>
      <c r="JR312" s="6"/>
      <c r="JS312" s="4"/>
      <c r="JT312" s="6"/>
      <c r="JU312" s="5"/>
      <c r="JV312" s="5"/>
      <c r="JW312" s="4"/>
      <c r="JX312" s="6"/>
      <c r="JY312" s="4"/>
      <c r="JZ312" s="6"/>
      <c r="KA312" s="5"/>
      <c r="KB312" s="5"/>
      <c r="KC312" s="4"/>
      <c r="KD312" s="6"/>
      <c r="KE312" s="4"/>
      <c r="KF312" s="6"/>
      <c r="KG312" s="5"/>
      <c r="KH312" s="5"/>
      <c r="KI312" s="4"/>
      <c r="KJ312" s="6"/>
      <c r="KK312" s="4"/>
      <c r="KL312" s="6"/>
      <c r="KM312" s="5"/>
      <c r="KN312" s="5"/>
    </row>
    <row r="313">
      <c r="A313" s="3" t="s">
        <v>85</v>
      </c>
      <c r="B313" s="3" t="s">
        <v>86</v>
      </c>
      <c r="C313" s="3" t="s">
        <v>449</v>
      </c>
      <c r="D313" s="3" t="s">
        <v>479</v>
      </c>
      <c r="E313" s="3" t="s">
        <v>489</v>
      </c>
      <c r="F313" s="3" t="s">
        <v>490</v>
      </c>
      <c r="G313" s="3" t="s">
        <v>491</v>
      </c>
      <c r="H313" s="3" t="s">
        <v>191</v>
      </c>
      <c r="I313" s="3" t="s">
        <v>1388</v>
      </c>
      <c r="J313" s="3" t="s">
        <v>1340</v>
      </c>
      <c r="K313" s="4">
        <v>479</v>
      </c>
      <c r="L313" s="4">
        <f>=ROUNDDOWN(28.1764705882353,0)</f>
      </c>
      <c r="M313" s="4"/>
      <c r="N313" s="5"/>
      <c r="O313" s="4"/>
      <c r="P313" s="4">
        <f>=ROUNDDOWN({0},0)</f>
      </c>
      <c r="Q313" s="4"/>
      <c r="R313" s="5"/>
      <c r="S313" s="4">
        <v>18</v>
      </c>
      <c r="T313" s="6">
        <v>840.22</v>
      </c>
      <c r="U313" s="4"/>
      <c r="V313" s="6"/>
      <c r="W313" s="5"/>
      <c r="X313" s="5"/>
      <c r="Y313" s="4">
        <v>1</v>
      </c>
      <c r="Z313" s="6">
        <v>48.62</v>
      </c>
      <c r="AA313" s="4"/>
      <c r="AB313" s="6"/>
      <c r="AC313" s="5"/>
      <c r="AD313" s="5"/>
      <c r="AE313" s="4">
        <v>3</v>
      </c>
      <c r="AF313" s="6">
        <v>100.98</v>
      </c>
      <c r="AG313" s="4"/>
      <c r="AH313" s="6"/>
      <c r="AI313" s="5"/>
      <c r="AJ313" s="5"/>
      <c r="AK313" s="4"/>
      <c r="AL313" s="6"/>
      <c r="AM313" s="4"/>
      <c r="AN313" s="6"/>
      <c r="AO313" s="5"/>
      <c r="AP313" s="5"/>
      <c r="AQ313" s="4"/>
      <c r="AR313" s="6"/>
      <c r="AS313" s="4"/>
      <c r="AT313" s="6"/>
      <c r="AU313" s="5"/>
      <c r="AV313" s="5"/>
      <c r="AW313" s="4">
        <v>5</v>
      </c>
      <c r="AX313" s="6">
        <v>257.66</v>
      </c>
      <c r="AY313" s="4"/>
      <c r="AZ313" s="6"/>
      <c r="BA313" s="5"/>
      <c r="BB313" s="5"/>
      <c r="BC313" s="4"/>
      <c r="BD313" s="6"/>
      <c r="BE313" s="4"/>
      <c r="BF313" s="6"/>
      <c r="BG313" s="5"/>
      <c r="BH313" s="5"/>
      <c r="BI313" s="4"/>
      <c r="BJ313" s="6"/>
      <c r="BK313" s="4"/>
      <c r="BL313" s="6"/>
      <c r="BM313" s="5"/>
      <c r="BN313" s="5"/>
      <c r="BO313" s="4">
        <v>1</v>
      </c>
      <c r="BP313" s="6">
        <v>49.9</v>
      </c>
      <c r="BQ313" s="4"/>
      <c r="BR313" s="6"/>
      <c r="BS313" s="5"/>
      <c r="BT313" s="5"/>
      <c r="BU313" s="4">
        <v>2</v>
      </c>
      <c r="BV313" s="6">
        <v>54.64</v>
      </c>
      <c r="BW313" s="4"/>
      <c r="BX313" s="6"/>
      <c r="BY313" s="5"/>
      <c r="BZ313" s="5"/>
      <c r="CA313" s="4"/>
      <c r="CB313" s="6"/>
      <c r="CC313" s="4"/>
      <c r="CD313" s="6"/>
      <c r="CE313" s="5"/>
      <c r="CF313" s="5"/>
      <c r="CG313" s="4">
        <v>5</v>
      </c>
      <c r="CH313" s="6">
        <v>288.5</v>
      </c>
      <c r="CI313" s="4"/>
      <c r="CJ313" s="6"/>
      <c r="CK313" s="5"/>
      <c r="CL313" s="5"/>
      <c r="CM313" s="4"/>
      <c r="CN313" s="6"/>
      <c r="CO313" s="4"/>
      <c r="CP313" s="6"/>
      <c r="CQ313" s="5"/>
      <c r="CR313" s="5"/>
      <c r="CS313" s="4"/>
      <c r="CT313" s="6"/>
      <c r="CU313" s="4"/>
      <c r="CV313" s="6"/>
      <c r="CW313" s="5"/>
      <c r="CX313" s="5"/>
      <c r="CY313" s="4">
        <v>1</v>
      </c>
      <c r="CZ313" s="6">
        <v>39.92</v>
      </c>
      <c r="DA313" s="4"/>
      <c r="DB313" s="6"/>
      <c r="DC313" s="5"/>
      <c r="DD313" s="5"/>
      <c r="DE313" s="4"/>
      <c r="DF313" s="6"/>
      <c r="DG313" s="4"/>
      <c r="DH313" s="6"/>
      <c r="DI313" s="5"/>
      <c r="DJ313" s="5"/>
      <c r="DK313" s="4"/>
      <c r="DL313" s="6"/>
      <c r="DM313" s="4"/>
      <c r="DN313" s="6"/>
      <c r="DO313" s="5"/>
      <c r="DP313" s="5"/>
      <c r="DQ313" s="4"/>
      <c r="DR313" s="6"/>
      <c r="DS313" s="4"/>
      <c r="DT313" s="6"/>
      <c r="DU313" s="5"/>
      <c r="DV313" s="5"/>
      <c r="DW313" s="4"/>
      <c r="DX313" s="6"/>
      <c r="DY313" s="4"/>
      <c r="DZ313" s="6"/>
      <c r="EA313" s="5"/>
      <c r="EB313" s="5"/>
      <c r="EC313" s="4"/>
      <c r="ED313" s="6"/>
      <c r="EE313" s="4"/>
      <c r="EF313" s="6"/>
      <c r="EG313" s="5"/>
      <c r="EH313" s="5"/>
      <c r="EI313" s="4"/>
      <c r="EJ313" s="6"/>
      <c r="EK313" s="4"/>
      <c r="EL313" s="6"/>
      <c r="EM313" s="5"/>
      <c r="EN313" s="5"/>
      <c r="EO313" s="4"/>
      <c r="EP313" s="6"/>
      <c r="EQ313" s="4"/>
      <c r="ER313" s="6"/>
      <c r="ES313" s="5"/>
      <c r="ET313" s="5"/>
      <c r="EU313" s="4"/>
      <c r="EV313" s="6"/>
      <c r="EW313" s="4"/>
      <c r="EX313" s="6"/>
      <c r="EY313" s="5"/>
      <c r="EZ313" s="5"/>
      <c r="FA313" s="4"/>
      <c r="FB313" s="6"/>
      <c r="FC313" s="4"/>
      <c r="FD313" s="6"/>
      <c r="FE313" s="5"/>
      <c r="FF313" s="5"/>
      <c r="FG313" s="4"/>
      <c r="FH313" s="6"/>
      <c r="FI313" s="4"/>
      <c r="FJ313" s="6"/>
      <c r="FK313" s="5"/>
      <c r="FL313" s="5"/>
      <c r="FM313" s="4"/>
      <c r="FN313" s="6"/>
      <c r="FO313" s="4"/>
      <c r="FP313" s="6"/>
      <c r="FQ313" s="5"/>
      <c r="FR313" s="5"/>
      <c r="FS313" s="4"/>
      <c r="FT313" s="6"/>
      <c r="FU313" s="4"/>
      <c r="FV313" s="6"/>
      <c r="FW313" s="5"/>
      <c r="FX313" s="5"/>
      <c r="FY313" s="4"/>
      <c r="FZ313" s="6"/>
      <c r="GA313" s="4"/>
      <c r="GB313" s="6"/>
      <c r="GC313" s="5"/>
      <c r="GD313" s="5"/>
      <c r="GE313" s="4"/>
      <c r="GF313" s="6"/>
      <c r="GG313" s="4"/>
      <c r="GH313" s="6"/>
      <c r="GI313" s="5"/>
      <c r="GJ313" s="5"/>
      <c r="GK313" s="4"/>
      <c r="GL313" s="6"/>
      <c r="GM313" s="4"/>
      <c r="GN313" s="6"/>
      <c r="GO313" s="5"/>
      <c r="GP313" s="5"/>
      <c r="GQ313" s="4"/>
      <c r="GR313" s="6"/>
      <c r="GS313" s="4"/>
      <c r="GT313" s="6"/>
      <c r="GU313" s="5"/>
      <c r="GV313" s="5"/>
      <c r="GW313" s="4"/>
      <c r="GX313" s="6"/>
      <c r="GY313" s="4"/>
      <c r="GZ313" s="6"/>
      <c r="HA313" s="5"/>
      <c r="HB313" s="5"/>
      <c r="HC313" s="4"/>
      <c r="HD313" s="6"/>
      <c r="HE313" s="4"/>
      <c r="HF313" s="6"/>
      <c r="HG313" s="5"/>
      <c r="HH313" s="5"/>
      <c r="HI313" s="4"/>
      <c r="HJ313" s="6"/>
      <c r="HK313" s="4"/>
      <c r="HL313" s="6"/>
      <c r="HM313" s="5"/>
      <c r="HN313" s="5"/>
      <c r="HO313" s="4"/>
      <c r="HP313" s="6"/>
      <c r="HQ313" s="4"/>
      <c r="HR313" s="6"/>
      <c r="HS313" s="5"/>
      <c r="HT313" s="5"/>
      <c r="HU313" s="4"/>
      <c r="HV313" s="6"/>
      <c r="HW313" s="4"/>
      <c r="HX313" s="6"/>
      <c r="HY313" s="5"/>
      <c r="HZ313" s="5"/>
      <c r="IA313" s="4"/>
      <c r="IB313" s="6"/>
      <c r="IC313" s="4"/>
      <c r="ID313" s="6"/>
      <c r="IE313" s="5"/>
      <c r="IF313" s="5"/>
      <c r="IG313" s="4"/>
      <c r="IH313" s="6"/>
      <c r="II313" s="4"/>
      <c r="IJ313" s="6"/>
      <c r="IK313" s="5"/>
      <c r="IL313" s="5"/>
      <c r="IM313" s="4"/>
      <c r="IN313" s="6"/>
      <c r="IO313" s="4"/>
      <c r="IP313" s="6"/>
      <c r="IQ313" s="5"/>
      <c r="IR313" s="5"/>
      <c r="IS313" s="4"/>
      <c r="IT313" s="6"/>
      <c r="IU313" s="4"/>
      <c r="IV313" s="6"/>
      <c r="IW313" s="5"/>
      <c r="IX313" s="5"/>
      <c r="IY313" s="4"/>
      <c r="IZ313" s="6"/>
      <c r="JA313" s="4"/>
      <c r="JB313" s="6"/>
      <c r="JC313" s="5"/>
      <c r="JD313" s="5"/>
      <c r="JE313" s="4"/>
      <c r="JF313" s="6"/>
      <c r="JG313" s="4"/>
      <c r="JH313" s="6"/>
      <c r="JI313" s="5"/>
      <c r="JJ313" s="5"/>
      <c r="JK313" s="4"/>
      <c r="JL313" s="6"/>
      <c r="JM313" s="4"/>
      <c r="JN313" s="6"/>
      <c r="JO313" s="5"/>
      <c r="JP313" s="5"/>
      <c r="JQ313" s="4"/>
      <c r="JR313" s="6"/>
      <c r="JS313" s="4"/>
      <c r="JT313" s="6"/>
      <c r="JU313" s="5"/>
      <c r="JV313" s="5"/>
      <c r="JW313" s="4"/>
      <c r="JX313" s="6"/>
      <c r="JY313" s="4"/>
      <c r="JZ313" s="6"/>
      <c r="KA313" s="5"/>
      <c r="KB313" s="5"/>
      <c r="KC313" s="4"/>
      <c r="KD313" s="6"/>
      <c r="KE313" s="4"/>
      <c r="KF313" s="6"/>
      <c r="KG313" s="5"/>
      <c r="KH313" s="5"/>
      <c r="KI313" s="4"/>
      <c r="KJ313" s="6"/>
      <c r="KK313" s="4"/>
      <c r="KL313" s="6"/>
      <c r="KM313" s="5"/>
      <c r="KN313" s="5"/>
    </row>
    <row r="314">
      <c r="A314" s="3" t="s">
        <v>85</v>
      </c>
      <c r="B314" s="3" t="s">
        <v>86</v>
      </c>
      <c r="C314" s="3" t="s">
        <v>449</v>
      </c>
      <c r="D314" s="3" t="s">
        <v>479</v>
      </c>
      <c r="E314" s="3" t="s">
        <v>489</v>
      </c>
      <c r="F314" s="3" t="s">
        <v>490</v>
      </c>
      <c r="G314" s="3" t="s">
        <v>491</v>
      </c>
      <c r="H314" s="3" t="s">
        <v>191</v>
      </c>
      <c r="I314" s="3" t="s">
        <v>1325</v>
      </c>
      <c r="J314" s="3" t="s">
        <v>1319</v>
      </c>
      <c r="K314" s="4">
        <v>634</v>
      </c>
      <c r="L314" s="4">
        <f>=ROUNDDOWN(24.3846153846154,0)</f>
      </c>
      <c r="M314" s="4"/>
      <c r="N314" s="5">
        <v>1</v>
      </c>
      <c r="O314" s="4"/>
      <c r="P314" s="4">
        <f>=ROUNDDOWN({0},0)</f>
      </c>
      <c r="Q314" s="4"/>
      <c r="R314" s="5"/>
      <c r="S314" s="4">
        <v>16</v>
      </c>
      <c r="T314" s="6">
        <v>816.98</v>
      </c>
      <c r="U314" s="4"/>
      <c r="V314" s="6"/>
      <c r="W314" s="5"/>
      <c r="X314" s="5"/>
      <c r="Y314" s="4">
        <v>2</v>
      </c>
      <c r="Z314" s="6">
        <v>91.94</v>
      </c>
      <c r="AA314" s="4"/>
      <c r="AB314" s="6"/>
      <c r="AC314" s="5"/>
      <c r="AD314" s="5"/>
      <c r="AE314" s="4"/>
      <c r="AF314" s="6"/>
      <c r="AG314" s="4"/>
      <c r="AH314" s="6"/>
      <c r="AI314" s="5"/>
      <c r="AJ314" s="5"/>
      <c r="AK314" s="4"/>
      <c r="AL314" s="6"/>
      <c r="AM314" s="4"/>
      <c r="AN314" s="6"/>
      <c r="AO314" s="5"/>
      <c r="AP314" s="5"/>
      <c r="AQ314" s="4"/>
      <c r="AR314" s="6"/>
      <c r="AS314" s="4"/>
      <c r="AT314" s="6"/>
      <c r="AU314" s="5"/>
      <c r="AV314" s="5"/>
      <c r="AW314" s="4">
        <v>2</v>
      </c>
      <c r="AX314" s="6">
        <v>101.99</v>
      </c>
      <c r="AY314" s="4"/>
      <c r="AZ314" s="6"/>
      <c r="BA314" s="5"/>
      <c r="BB314" s="5"/>
      <c r="BC314" s="4"/>
      <c r="BD314" s="6"/>
      <c r="BE314" s="4"/>
      <c r="BF314" s="6"/>
      <c r="BG314" s="5"/>
      <c r="BH314" s="5"/>
      <c r="BI314" s="4"/>
      <c r="BJ314" s="6"/>
      <c r="BK314" s="4"/>
      <c r="BL314" s="6"/>
      <c r="BM314" s="5"/>
      <c r="BN314" s="5"/>
      <c r="BO314" s="4">
        <v>11</v>
      </c>
      <c r="BP314" s="6">
        <v>573.38</v>
      </c>
      <c r="BQ314" s="4"/>
      <c r="BR314" s="6"/>
      <c r="BS314" s="5"/>
      <c r="BT314" s="5"/>
      <c r="BU314" s="4"/>
      <c r="BV314" s="6"/>
      <c r="BW314" s="4"/>
      <c r="BX314" s="6"/>
      <c r="BY314" s="5"/>
      <c r="BZ314" s="5"/>
      <c r="CA314" s="4"/>
      <c r="CB314" s="6"/>
      <c r="CC314" s="4"/>
      <c r="CD314" s="6"/>
      <c r="CE314" s="5"/>
      <c r="CF314" s="5"/>
      <c r="CG314" s="4">
        <v>1</v>
      </c>
      <c r="CH314" s="6">
        <v>49.67</v>
      </c>
      <c r="CI314" s="4"/>
      <c r="CJ314" s="6"/>
      <c r="CK314" s="5"/>
      <c r="CL314" s="5"/>
      <c r="CM314" s="4"/>
      <c r="CN314" s="6"/>
      <c r="CO314" s="4"/>
      <c r="CP314" s="6"/>
      <c r="CQ314" s="5"/>
      <c r="CR314" s="5"/>
      <c r="CS314" s="4"/>
      <c r="CT314" s="6"/>
      <c r="CU314" s="4"/>
      <c r="CV314" s="6"/>
      <c r="CW314" s="5"/>
      <c r="CX314" s="5"/>
      <c r="CY314" s="4"/>
      <c r="CZ314" s="6"/>
      <c r="DA314" s="4"/>
      <c r="DB314" s="6"/>
      <c r="DC314" s="5"/>
      <c r="DD314" s="5"/>
      <c r="DE314" s="4"/>
      <c r="DF314" s="6"/>
      <c r="DG314" s="4"/>
      <c r="DH314" s="6"/>
      <c r="DI314" s="5"/>
      <c r="DJ314" s="5"/>
      <c r="DK314" s="4"/>
      <c r="DL314" s="6"/>
      <c r="DM314" s="4"/>
      <c r="DN314" s="6"/>
      <c r="DO314" s="5"/>
      <c r="DP314" s="5"/>
      <c r="DQ314" s="4"/>
      <c r="DR314" s="6"/>
      <c r="DS314" s="4"/>
      <c r="DT314" s="6"/>
      <c r="DU314" s="5"/>
      <c r="DV314" s="5"/>
      <c r="DW314" s="4"/>
      <c r="DX314" s="6"/>
      <c r="DY314" s="4"/>
      <c r="DZ314" s="6"/>
      <c r="EA314" s="5"/>
      <c r="EB314" s="5"/>
      <c r="EC314" s="4"/>
      <c r="ED314" s="6"/>
      <c r="EE314" s="4"/>
      <c r="EF314" s="6"/>
      <c r="EG314" s="5"/>
      <c r="EH314" s="5"/>
      <c r="EI314" s="4"/>
      <c r="EJ314" s="6"/>
      <c r="EK314" s="4"/>
      <c r="EL314" s="6"/>
      <c r="EM314" s="5"/>
      <c r="EN314" s="5"/>
      <c r="EO314" s="4"/>
      <c r="EP314" s="6"/>
      <c r="EQ314" s="4"/>
      <c r="ER314" s="6"/>
      <c r="ES314" s="5"/>
      <c r="ET314" s="5"/>
      <c r="EU314" s="4"/>
      <c r="EV314" s="6"/>
      <c r="EW314" s="4"/>
      <c r="EX314" s="6"/>
      <c r="EY314" s="5"/>
      <c r="EZ314" s="5"/>
      <c r="FA314" s="4"/>
      <c r="FB314" s="6"/>
      <c r="FC314" s="4"/>
      <c r="FD314" s="6"/>
      <c r="FE314" s="5"/>
      <c r="FF314" s="5"/>
      <c r="FG314" s="4"/>
      <c r="FH314" s="6"/>
      <c r="FI314" s="4"/>
      <c r="FJ314" s="6"/>
      <c r="FK314" s="5"/>
      <c r="FL314" s="5"/>
      <c r="FM314" s="4"/>
      <c r="FN314" s="6"/>
      <c r="FO314" s="4"/>
      <c r="FP314" s="6"/>
      <c r="FQ314" s="5"/>
      <c r="FR314" s="5"/>
      <c r="FS314" s="4"/>
      <c r="FT314" s="6"/>
      <c r="FU314" s="4"/>
      <c r="FV314" s="6"/>
      <c r="FW314" s="5"/>
      <c r="FX314" s="5"/>
      <c r="FY314" s="4"/>
      <c r="FZ314" s="6"/>
      <c r="GA314" s="4"/>
      <c r="GB314" s="6"/>
      <c r="GC314" s="5"/>
      <c r="GD314" s="5"/>
      <c r="GE314" s="4"/>
      <c r="GF314" s="6"/>
      <c r="GG314" s="4"/>
      <c r="GH314" s="6"/>
      <c r="GI314" s="5"/>
      <c r="GJ314" s="5"/>
      <c r="GK314" s="4"/>
      <c r="GL314" s="6"/>
      <c r="GM314" s="4"/>
      <c r="GN314" s="6"/>
      <c r="GO314" s="5"/>
      <c r="GP314" s="5"/>
      <c r="GQ314" s="4"/>
      <c r="GR314" s="6"/>
      <c r="GS314" s="4"/>
      <c r="GT314" s="6"/>
      <c r="GU314" s="5"/>
      <c r="GV314" s="5"/>
      <c r="GW314" s="4"/>
      <c r="GX314" s="6"/>
      <c r="GY314" s="4"/>
      <c r="GZ314" s="6"/>
      <c r="HA314" s="5"/>
      <c r="HB314" s="5"/>
      <c r="HC314" s="4"/>
      <c r="HD314" s="6"/>
      <c r="HE314" s="4"/>
      <c r="HF314" s="6"/>
      <c r="HG314" s="5"/>
      <c r="HH314" s="5"/>
      <c r="HI314" s="4"/>
      <c r="HJ314" s="6"/>
      <c r="HK314" s="4"/>
      <c r="HL314" s="6"/>
      <c r="HM314" s="5"/>
      <c r="HN314" s="5"/>
      <c r="HO314" s="4"/>
      <c r="HP314" s="6"/>
      <c r="HQ314" s="4"/>
      <c r="HR314" s="6"/>
      <c r="HS314" s="5"/>
      <c r="HT314" s="5"/>
      <c r="HU314" s="4"/>
      <c r="HV314" s="6"/>
      <c r="HW314" s="4"/>
      <c r="HX314" s="6"/>
      <c r="HY314" s="5"/>
      <c r="HZ314" s="5"/>
      <c r="IA314" s="4"/>
      <c r="IB314" s="6"/>
      <c r="IC314" s="4"/>
      <c r="ID314" s="6"/>
      <c r="IE314" s="5"/>
      <c r="IF314" s="5"/>
      <c r="IG314" s="4"/>
      <c r="IH314" s="6"/>
      <c r="II314" s="4"/>
      <c r="IJ314" s="6"/>
      <c r="IK314" s="5"/>
      <c r="IL314" s="5"/>
      <c r="IM314" s="4"/>
      <c r="IN314" s="6"/>
      <c r="IO314" s="4"/>
      <c r="IP314" s="6"/>
      <c r="IQ314" s="5"/>
      <c r="IR314" s="5"/>
      <c r="IS314" s="4"/>
      <c r="IT314" s="6"/>
      <c r="IU314" s="4"/>
      <c r="IV314" s="6"/>
      <c r="IW314" s="5"/>
      <c r="IX314" s="5"/>
      <c r="IY314" s="4"/>
      <c r="IZ314" s="6"/>
      <c r="JA314" s="4"/>
      <c r="JB314" s="6"/>
      <c r="JC314" s="5"/>
      <c r="JD314" s="5"/>
      <c r="JE314" s="4"/>
      <c r="JF314" s="6"/>
      <c r="JG314" s="4"/>
      <c r="JH314" s="6"/>
      <c r="JI314" s="5"/>
      <c r="JJ314" s="5"/>
      <c r="JK314" s="4"/>
      <c r="JL314" s="6"/>
      <c r="JM314" s="4"/>
      <c r="JN314" s="6"/>
      <c r="JO314" s="5"/>
      <c r="JP314" s="5"/>
      <c r="JQ314" s="4"/>
      <c r="JR314" s="6"/>
      <c r="JS314" s="4"/>
      <c r="JT314" s="6"/>
      <c r="JU314" s="5"/>
      <c r="JV314" s="5"/>
      <c r="JW314" s="4"/>
      <c r="JX314" s="6"/>
      <c r="JY314" s="4"/>
      <c r="JZ314" s="6"/>
      <c r="KA314" s="5"/>
      <c r="KB314" s="5"/>
      <c r="KC314" s="4"/>
      <c r="KD314" s="6"/>
      <c r="KE314" s="4"/>
      <c r="KF314" s="6"/>
      <c r="KG314" s="5"/>
      <c r="KH314" s="5"/>
      <c r="KI314" s="4"/>
      <c r="KJ314" s="6"/>
      <c r="KK314" s="4"/>
      <c r="KL314" s="6"/>
      <c r="KM314" s="5"/>
      <c r="KN314" s="5"/>
    </row>
    <row r="315">
      <c r="A315" s="3" t="s">
        <v>85</v>
      </c>
      <c r="B315" s="3" t="s">
        <v>86</v>
      </c>
      <c r="C315" s="3" t="s">
        <v>449</v>
      </c>
      <c r="D315" s="3" t="s">
        <v>479</v>
      </c>
      <c r="E315" s="3" t="s">
        <v>489</v>
      </c>
      <c r="F315" s="3" t="s">
        <v>490</v>
      </c>
      <c r="G315" s="3" t="s">
        <v>491</v>
      </c>
      <c r="H315" s="3" t="s">
        <v>191</v>
      </c>
      <c r="I315" s="3" t="s">
        <v>1320</v>
      </c>
      <c r="J315" s="3" t="s">
        <v>1319</v>
      </c>
      <c r="K315" s="4">
        <v>358</v>
      </c>
      <c r="L315" s="4">
        <f>=ROUNDDOWN(18.8421052631579,0)</f>
      </c>
      <c r="M315" s="4"/>
      <c r="N315" s="5">
        <v>1</v>
      </c>
      <c r="O315" s="4"/>
      <c r="P315" s="4">
        <f>=ROUNDDOWN({0},0)</f>
      </c>
      <c r="Q315" s="4"/>
      <c r="R315" s="5"/>
      <c r="S315" s="4">
        <v>12</v>
      </c>
      <c r="T315" s="6">
        <v>632.42</v>
      </c>
      <c r="U315" s="4"/>
      <c r="V315" s="6"/>
      <c r="W315" s="5"/>
      <c r="X315" s="5"/>
      <c r="Y315" s="4"/>
      <c r="Z315" s="6"/>
      <c r="AA315" s="4"/>
      <c r="AB315" s="6"/>
      <c r="AC315" s="5"/>
      <c r="AD315" s="5"/>
      <c r="AE315" s="4">
        <v>1</v>
      </c>
      <c r="AF315" s="6">
        <v>56.11</v>
      </c>
      <c r="AG315" s="4"/>
      <c r="AH315" s="6"/>
      <c r="AI315" s="5"/>
      <c r="AJ315" s="5"/>
      <c r="AK315" s="4">
        <v>1</v>
      </c>
      <c r="AL315" s="6">
        <v>55.19</v>
      </c>
      <c r="AM315" s="4"/>
      <c r="AN315" s="6"/>
      <c r="AO315" s="5"/>
      <c r="AP315" s="5"/>
      <c r="AQ315" s="4"/>
      <c r="AR315" s="6"/>
      <c r="AS315" s="4"/>
      <c r="AT315" s="6"/>
      <c r="AU315" s="5"/>
      <c r="AV315" s="5"/>
      <c r="AW315" s="4">
        <v>3</v>
      </c>
      <c r="AX315" s="6">
        <v>150.3</v>
      </c>
      <c r="AY315" s="4"/>
      <c r="AZ315" s="6"/>
      <c r="BA315" s="5"/>
      <c r="BB315" s="5"/>
      <c r="BC315" s="4"/>
      <c r="BD315" s="6"/>
      <c r="BE315" s="4"/>
      <c r="BF315" s="6"/>
      <c r="BG315" s="5"/>
      <c r="BH315" s="5"/>
      <c r="BI315" s="4"/>
      <c r="BJ315" s="6"/>
      <c r="BK315" s="4"/>
      <c r="BL315" s="6"/>
      <c r="BM315" s="5"/>
      <c r="BN315" s="5"/>
      <c r="BO315" s="4">
        <v>5</v>
      </c>
      <c r="BP315" s="6">
        <v>265.96</v>
      </c>
      <c r="BQ315" s="4"/>
      <c r="BR315" s="6"/>
      <c r="BS315" s="5"/>
      <c r="BT315" s="5"/>
      <c r="BU315" s="4"/>
      <c r="BV315" s="6"/>
      <c r="BW315" s="4"/>
      <c r="BX315" s="6"/>
      <c r="BY315" s="5"/>
      <c r="BZ315" s="5"/>
      <c r="CA315" s="4"/>
      <c r="CB315" s="6"/>
      <c r="CC315" s="4"/>
      <c r="CD315" s="6"/>
      <c r="CE315" s="5"/>
      <c r="CF315" s="5"/>
      <c r="CG315" s="4">
        <v>2</v>
      </c>
      <c r="CH315" s="6">
        <v>104.86</v>
      </c>
      <c r="CI315" s="4"/>
      <c r="CJ315" s="6"/>
      <c r="CK315" s="5"/>
      <c r="CL315" s="5"/>
      <c r="CM315" s="4"/>
      <c r="CN315" s="6"/>
      <c r="CO315" s="4"/>
      <c r="CP315" s="6"/>
      <c r="CQ315" s="5"/>
      <c r="CR315" s="5"/>
      <c r="CS315" s="4"/>
      <c r="CT315" s="6"/>
      <c r="CU315" s="4"/>
      <c r="CV315" s="6"/>
      <c r="CW315" s="5"/>
      <c r="CX315" s="5"/>
      <c r="CY315" s="4"/>
      <c r="CZ315" s="6"/>
      <c r="DA315" s="4"/>
      <c r="DB315" s="6"/>
      <c r="DC315" s="5"/>
      <c r="DD315" s="5"/>
      <c r="DE315" s="4"/>
      <c r="DF315" s="6"/>
      <c r="DG315" s="4"/>
      <c r="DH315" s="6"/>
      <c r="DI315" s="5"/>
      <c r="DJ315" s="5"/>
      <c r="DK315" s="4"/>
      <c r="DL315" s="6"/>
      <c r="DM315" s="4"/>
      <c r="DN315" s="6"/>
      <c r="DO315" s="5"/>
      <c r="DP315" s="5"/>
      <c r="DQ315" s="4"/>
      <c r="DR315" s="6"/>
      <c r="DS315" s="4"/>
      <c r="DT315" s="6"/>
      <c r="DU315" s="5"/>
      <c r="DV315" s="5"/>
      <c r="DW315" s="4"/>
      <c r="DX315" s="6"/>
      <c r="DY315" s="4"/>
      <c r="DZ315" s="6"/>
      <c r="EA315" s="5"/>
      <c r="EB315" s="5"/>
      <c r="EC315" s="4"/>
      <c r="ED315" s="6"/>
      <c r="EE315" s="4"/>
      <c r="EF315" s="6"/>
      <c r="EG315" s="5"/>
      <c r="EH315" s="5"/>
      <c r="EI315" s="4"/>
      <c r="EJ315" s="6"/>
      <c r="EK315" s="4"/>
      <c r="EL315" s="6"/>
      <c r="EM315" s="5"/>
      <c r="EN315" s="5"/>
      <c r="EO315" s="4"/>
      <c r="EP315" s="6"/>
      <c r="EQ315" s="4"/>
      <c r="ER315" s="6"/>
      <c r="ES315" s="5"/>
      <c r="ET315" s="5"/>
      <c r="EU315" s="4"/>
      <c r="EV315" s="6"/>
      <c r="EW315" s="4"/>
      <c r="EX315" s="6"/>
      <c r="EY315" s="5"/>
      <c r="EZ315" s="5"/>
      <c r="FA315" s="4"/>
      <c r="FB315" s="6"/>
      <c r="FC315" s="4"/>
      <c r="FD315" s="6"/>
      <c r="FE315" s="5"/>
      <c r="FF315" s="5"/>
      <c r="FG315" s="4"/>
      <c r="FH315" s="6"/>
      <c r="FI315" s="4"/>
      <c r="FJ315" s="6"/>
      <c r="FK315" s="5"/>
      <c r="FL315" s="5"/>
      <c r="FM315" s="4"/>
      <c r="FN315" s="6"/>
      <c r="FO315" s="4"/>
      <c r="FP315" s="6"/>
      <c r="FQ315" s="5"/>
      <c r="FR315" s="5"/>
      <c r="FS315" s="4"/>
      <c r="FT315" s="6"/>
      <c r="FU315" s="4"/>
      <c r="FV315" s="6"/>
      <c r="FW315" s="5"/>
      <c r="FX315" s="5"/>
      <c r="FY315" s="4"/>
      <c r="FZ315" s="6"/>
      <c r="GA315" s="4"/>
      <c r="GB315" s="6"/>
      <c r="GC315" s="5"/>
      <c r="GD315" s="5"/>
      <c r="GE315" s="4"/>
      <c r="GF315" s="6"/>
      <c r="GG315" s="4"/>
      <c r="GH315" s="6"/>
      <c r="GI315" s="5"/>
      <c r="GJ315" s="5"/>
      <c r="GK315" s="4"/>
      <c r="GL315" s="6"/>
      <c r="GM315" s="4"/>
      <c r="GN315" s="6"/>
      <c r="GO315" s="5"/>
      <c r="GP315" s="5"/>
      <c r="GQ315" s="4"/>
      <c r="GR315" s="6"/>
      <c r="GS315" s="4"/>
      <c r="GT315" s="6"/>
      <c r="GU315" s="5"/>
      <c r="GV315" s="5"/>
      <c r="GW315" s="4"/>
      <c r="GX315" s="6"/>
      <c r="GY315" s="4"/>
      <c r="GZ315" s="6"/>
      <c r="HA315" s="5"/>
      <c r="HB315" s="5"/>
      <c r="HC315" s="4"/>
      <c r="HD315" s="6"/>
      <c r="HE315" s="4"/>
      <c r="HF315" s="6"/>
      <c r="HG315" s="5"/>
      <c r="HH315" s="5"/>
      <c r="HI315" s="4"/>
      <c r="HJ315" s="6"/>
      <c r="HK315" s="4"/>
      <c r="HL315" s="6"/>
      <c r="HM315" s="5"/>
      <c r="HN315" s="5"/>
      <c r="HO315" s="4"/>
      <c r="HP315" s="6"/>
      <c r="HQ315" s="4"/>
      <c r="HR315" s="6"/>
      <c r="HS315" s="5"/>
      <c r="HT315" s="5"/>
      <c r="HU315" s="4"/>
      <c r="HV315" s="6"/>
      <c r="HW315" s="4"/>
      <c r="HX315" s="6"/>
      <c r="HY315" s="5"/>
      <c r="HZ315" s="5"/>
      <c r="IA315" s="4"/>
      <c r="IB315" s="6"/>
      <c r="IC315" s="4"/>
      <c r="ID315" s="6"/>
      <c r="IE315" s="5"/>
      <c r="IF315" s="5"/>
      <c r="IG315" s="4"/>
      <c r="IH315" s="6"/>
      <c r="II315" s="4"/>
      <c r="IJ315" s="6"/>
      <c r="IK315" s="5"/>
      <c r="IL315" s="5"/>
      <c r="IM315" s="4"/>
      <c r="IN315" s="6"/>
      <c r="IO315" s="4"/>
      <c r="IP315" s="6"/>
      <c r="IQ315" s="5"/>
      <c r="IR315" s="5"/>
      <c r="IS315" s="4"/>
      <c r="IT315" s="6"/>
      <c r="IU315" s="4"/>
      <c r="IV315" s="6"/>
      <c r="IW315" s="5"/>
      <c r="IX315" s="5"/>
      <c r="IY315" s="4"/>
      <c r="IZ315" s="6"/>
      <c r="JA315" s="4"/>
      <c r="JB315" s="6"/>
      <c r="JC315" s="5"/>
      <c r="JD315" s="5"/>
      <c r="JE315" s="4"/>
      <c r="JF315" s="6"/>
      <c r="JG315" s="4"/>
      <c r="JH315" s="6"/>
      <c r="JI315" s="5"/>
      <c r="JJ315" s="5"/>
      <c r="JK315" s="4"/>
      <c r="JL315" s="6"/>
      <c r="JM315" s="4"/>
      <c r="JN315" s="6"/>
      <c r="JO315" s="5"/>
      <c r="JP315" s="5"/>
      <c r="JQ315" s="4"/>
      <c r="JR315" s="6"/>
      <c r="JS315" s="4"/>
      <c r="JT315" s="6"/>
      <c r="JU315" s="5"/>
      <c r="JV315" s="5"/>
      <c r="JW315" s="4"/>
      <c r="JX315" s="6"/>
      <c r="JY315" s="4"/>
      <c r="JZ315" s="6"/>
      <c r="KA315" s="5"/>
      <c r="KB315" s="5"/>
      <c r="KC315" s="4"/>
      <c r="KD315" s="6"/>
      <c r="KE315" s="4"/>
      <c r="KF315" s="6"/>
      <c r="KG315" s="5"/>
      <c r="KH315" s="5"/>
      <c r="KI315" s="4"/>
      <c r="KJ315" s="6"/>
      <c r="KK315" s="4"/>
      <c r="KL315" s="6"/>
      <c r="KM315" s="5"/>
      <c r="KN315" s="5"/>
    </row>
    <row r="316">
      <c r="A316" s="3" t="s">
        <v>85</v>
      </c>
      <c r="B316" s="3" t="s">
        <v>86</v>
      </c>
      <c r="C316" s="3" t="s">
        <v>449</v>
      </c>
      <c r="D316" s="3" t="s">
        <v>479</v>
      </c>
      <c r="E316" s="3" t="s">
        <v>489</v>
      </c>
      <c r="F316" s="3" t="s">
        <v>490</v>
      </c>
      <c r="G316" s="3" t="s">
        <v>491</v>
      </c>
      <c r="H316" s="3" t="s">
        <v>191</v>
      </c>
      <c r="I316" s="3" t="s">
        <v>1389</v>
      </c>
      <c r="J316" s="3" t="s">
        <v>1319</v>
      </c>
      <c r="K316" s="4">
        <v>591</v>
      </c>
      <c r="L316" s="4">
        <f>=ROUNDDOWN(38.1290322580645,0)</f>
      </c>
      <c r="M316" s="4"/>
      <c r="N316" s="5">
        <v>1</v>
      </c>
      <c r="O316" s="4"/>
      <c r="P316" s="4">
        <f>=ROUNDDOWN({0},0)</f>
      </c>
      <c r="Q316" s="4"/>
      <c r="R316" s="5"/>
      <c r="S316" s="4">
        <v>5</v>
      </c>
      <c r="T316" s="6">
        <v>270.07</v>
      </c>
      <c r="U316" s="4"/>
      <c r="V316" s="6"/>
      <c r="W316" s="5"/>
      <c r="X316" s="5"/>
      <c r="Y316" s="4"/>
      <c r="Z316" s="6"/>
      <c r="AA316" s="4"/>
      <c r="AB316" s="6"/>
      <c r="AC316" s="5"/>
      <c r="AD316" s="5"/>
      <c r="AE316" s="4"/>
      <c r="AF316" s="6"/>
      <c r="AG316" s="4"/>
      <c r="AH316" s="6"/>
      <c r="AI316" s="5"/>
      <c r="AJ316" s="5"/>
      <c r="AK316" s="4">
        <v>1</v>
      </c>
      <c r="AL316" s="6">
        <v>55.19</v>
      </c>
      <c r="AM316" s="4"/>
      <c r="AN316" s="6"/>
      <c r="AO316" s="5"/>
      <c r="AP316" s="5"/>
      <c r="AQ316" s="4"/>
      <c r="AR316" s="6"/>
      <c r="AS316" s="4"/>
      <c r="AT316" s="6"/>
      <c r="AU316" s="5"/>
      <c r="AV316" s="5"/>
      <c r="AW316" s="4"/>
      <c r="AX316" s="6"/>
      <c r="AY316" s="4"/>
      <c r="AZ316" s="6"/>
      <c r="BA316" s="5"/>
      <c r="BB316" s="5"/>
      <c r="BC316" s="4"/>
      <c r="BD316" s="6"/>
      <c r="BE316" s="4"/>
      <c r="BF316" s="6"/>
      <c r="BG316" s="5"/>
      <c r="BH316" s="5"/>
      <c r="BI316" s="4"/>
      <c r="BJ316" s="6"/>
      <c r="BK316" s="4"/>
      <c r="BL316" s="6"/>
      <c r="BM316" s="5"/>
      <c r="BN316" s="5"/>
      <c r="BO316" s="4">
        <v>2</v>
      </c>
      <c r="BP316" s="6">
        <v>99.8</v>
      </c>
      <c r="BQ316" s="4"/>
      <c r="BR316" s="6"/>
      <c r="BS316" s="5"/>
      <c r="BT316" s="5"/>
      <c r="BU316" s="4">
        <v>1</v>
      </c>
      <c r="BV316" s="6">
        <v>55.2</v>
      </c>
      <c r="BW316" s="4"/>
      <c r="BX316" s="6"/>
      <c r="BY316" s="5"/>
      <c r="BZ316" s="5"/>
      <c r="CA316" s="4"/>
      <c r="CB316" s="6"/>
      <c r="CC316" s="4"/>
      <c r="CD316" s="6"/>
      <c r="CE316" s="5"/>
      <c r="CF316" s="5"/>
      <c r="CG316" s="4">
        <v>1</v>
      </c>
      <c r="CH316" s="6">
        <v>59.88</v>
      </c>
      <c r="CI316" s="4"/>
      <c r="CJ316" s="6"/>
      <c r="CK316" s="5"/>
      <c r="CL316" s="5"/>
      <c r="CM316" s="4"/>
      <c r="CN316" s="6"/>
      <c r="CO316" s="4"/>
      <c r="CP316" s="6"/>
      <c r="CQ316" s="5"/>
      <c r="CR316" s="5"/>
      <c r="CS316" s="4"/>
      <c r="CT316" s="6"/>
      <c r="CU316" s="4"/>
      <c r="CV316" s="6"/>
      <c r="CW316" s="5"/>
      <c r="CX316" s="5"/>
      <c r="CY316" s="4"/>
      <c r="CZ316" s="6"/>
      <c r="DA316" s="4"/>
      <c r="DB316" s="6"/>
      <c r="DC316" s="5"/>
      <c r="DD316" s="5"/>
      <c r="DE316" s="4"/>
      <c r="DF316" s="6"/>
      <c r="DG316" s="4"/>
      <c r="DH316" s="6"/>
      <c r="DI316" s="5"/>
      <c r="DJ316" s="5"/>
      <c r="DK316" s="4"/>
      <c r="DL316" s="6"/>
      <c r="DM316" s="4"/>
      <c r="DN316" s="6"/>
      <c r="DO316" s="5"/>
      <c r="DP316" s="5"/>
      <c r="DQ316" s="4"/>
      <c r="DR316" s="6"/>
      <c r="DS316" s="4"/>
      <c r="DT316" s="6"/>
      <c r="DU316" s="5"/>
      <c r="DV316" s="5"/>
      <c r="DW316" s="4"/>
      <c r="DX316" s="6"/>
      <c r="DY316" s="4"/>
      <c r="DZ316" s="6"/>
      <c r="EA316" s="5"/>
      <c r="EB316" s="5"/>
      <c r="EC316" s="4"/>
      <c r="ED316" s="6"/>
      <c r="EE316" s="4"/>
      <c r="EF316" s="6"/>
      <c r="EG316" s="5"/>
      <c r="EH316" s="5"/>
      <c r="EI316" s="4"/>
      <c r="EJ316" s="6"/>
      <c r="EK316" s="4"/>
      <c r="EL316" s="6"/>
      <c r="EM316" s="5"/>
      <c r="EN316" s="5"/>
      <c r="EO316" s="4"/>
      <c r="EP316" s="6"/>
      <c r="EQ316" s="4"/>
      <c r="ER316" s="6"/>
      <c r="ES316" s="5"/>
      <c r="ET316" s="5"/>
      <c r="EU316" s="4"/>
      <c r="EV316" s="6"/>
      <c r="EW316" s="4"/>
      <c r="EX316" s="6"/>
      <c r="EY316" s="5"/>
      <c r="EZ316" s="5"/>
      <c r="FA316" s="4"/>
      <c r="FB316" s="6"/>
      <c r="FC316" s="4"/>
      <c r="FD316" s="6"/>
      <c r="FE316" s="5"/>
      <c r="FF316" s="5"/>
      <c r="FG316" s="4"/>
      <c r="FH316" s="6"/>
      <c r="FI316" s="4"/>
      <c r="FJ316" s="6"/>
      <c r="FK316" s="5"/>
      <c r="FL316" s="5"/>
      <c r="FM316" s="4"/>
      <c r="FN316" s="6"/>
      <c r="FO316" s="4"/>
      <c r="FP316" s="6"/>
      <c r="FQ316" s="5"/>
      <c r="FR316" s="5"/>
      <c r="FS316" s="4"/>
      <c r="FT316" s="6"/>
      <c r="FU316" s="4"/>
      <c r="FV316" s="6"/>
      <c r="FW316" s="5"/>
      <c r="FX316" s="5"/>
      <c r="FY316" s="4"/>
      <c r="FZ316" s="6"/>
      <c r="GA316" s="4"/>
      <c r="GB316" s="6"/>
      <c r="GC316" s="5"/>
      <c r="GD316" s="5"/>
      <c r="GE316" s="4"/>
      <c r="GF316" s="6"/>
      <c r="GG316" s="4"/>
      <c r="GH316" s="6"/>
      <c r="GI316" s="5"/>
      <c r="GJ316" s="5"/>
      <c r="GK316" s="4"/>
      <c r="GL316" s="6"/>
      <c r="GM316" s="4"/>
      <c r="GN316" s="6"/>
      <c r="GO316" s="5"/>
      <c r="GP316" s="5"/>
      <c r="GQ316" s="4"/>
      <c r="GR316" s="6"/>
      <c r="GS316" s="4"/>
      <c r="GT316" s="6"/>
      <c r="GU316" s="5"/>
      <c r="GV316" s="5"/>
      <c r="GW316" s="4"/>
      <c r="GX316" s="6"/>
      <c r="GY316" s="4"/>
      <c r="GZ316" s="6"/>
      <c r="HA316" s="5"/>
      <c r="HB316" s="5"/>
      <c r="HC316" s="4"/>
      <c r="HD316" s="6"/>
      <c r="HE316" s="4"/>
      <c r="HF316" s="6"/>
      <c r="HG316" s="5"/>
      <c r="HH316" s="5"/>
      <c r="HI316" s="4"/>
      <c r="HJ316" s="6"/>
      <c r="HK316" s="4"/>
      <c r="HL316" s="6"/>
      <c r="HM316" s="5"/>
      <c r="HN316" s="5"/>
      <c r="HO316" s="4"/>
      <c r="HP316" s="6"/>
      <c r="HQ316" s="4"/>
      <c r="HR316" s="6"/>
      <c r="HS316" s="5"/>
      <c r="HT316" s="5"/>
      <c r="HU316" s="4"/>
      <c r="HV316" s="6"/>
      <c r="HW316" s="4"/>
      <c r="HX316" s="6"/>
      <c r="HY316" s="5"/>
      <c r="HZ316" s="5"/>
      <c r="IA316" s="4"/>
      <c r="IB316" s="6"/>
      <c r="IC316" s="4"/>
      <c r="ID316" s="6"/>
      <c r="IE316" s="5"/>
      <c r="IF316" s="5"/>
      <c r="IG316" s="4"/>
      <c r="IH316" s="6"/>
      <c r="II316" s="4"/>
      <c r="IJ316" s="6"/>
      <c r="IK316" s="5"/>
      <c r="IL316" s="5"/>
      <c r="IM316" s="4"/>
      <c r="IN316" s="6"/>
      <c r="IO316" s="4"/>
      <c r="IP316" s="6"/>
      <c r="IQ316" s="5"/>
      <c r="IR316" s="5"/>
      <c r="IS316" s="4"/>
      <c r="IT316" s="6"/>
      <c r="IU316" s="4"/>
      <c r="IV316" s="6"/>
      <c r="IW316" s="5"/>
      <c r="IX316" s="5"/>
      <c r="IY316" s="4"/>
      <c r="IZ316" s="6"/>
      <c r="JA316" s="4"/>
      <c r="JB316" s="6"/>
      <c r="JC316" s="5"/>
      <c r="JD316" s="5"/>
      <c r="JE316" s="4"/>
      <c r="JF316" s="6"/>
      <c r="JG316" s="4"/>
      <c r="JH316" s="6"/>
      <c r="JI316" s="5"/>
      <c r="JJ316" s="5"/>
      <c r="JK316" s="4"/>
      <c r="JL316" s="6"/>
      <c r="JM316" s="4"/>
      <c r="JN316" s="6"/>
      <c r="JO316" s="5"/>
      <c r="JP316" s="5"/>
      <c r="JQ316" s="4"/>
      <c r="JR316" s="6"/>
      <c r="JS316" s="4"/>
      <c r="JT316" s="6"/>
      <c r="JU316" s="5"/>
      <c r="JV316" s="5"/>
      <c r="JW316" s="4"/>
      <c r="JX316" s="6"/>
      <c r="JY316" s="4"/>
      <c r="JZ316" s="6"/>
      <c r="KA316" s="5"/>
      <c r="KB316" s="5"/>
      <c r="KC316" s="4"/>
      <c r="KD316" s="6"/>
      <c r="KE316" s="4"/>
      <c r="KF316" s="6"/>
      <c r="KG316" s="5"/>
      <c r="KH316" s="5"/>
      <c r="KI316" s="4"/>
      <c r="KJ316" s="6"/>
      <c r="KK316" s="4"/>
      <c r="KL316" s="6"/>
      <c r="KM316" s="5"/>
      <c r="KN316" s="5"/>
    </row>
    <row r="317">
      <c r="A317" s="3" t="s">
        <v>85</v>
      </c>
      <c r="B317" s="3" t="s">
        <v>86</v>
      </c>
      <c r="C317" s="3" t="s">
        <v>449</v>
      </c>
      <c r="D317" s="3" t="s">
        <v>479</v>
      </c>
      <c r="E317" s="3" t="s">
        <v>455</v>
      </c>
      <c r="F317" s="3" t="s">
        <v>456</v>
      </c>
      <c r="G317" s="3" t="s">
        <v>457</v>
      </c>
      <c r="H317" s="3" t="s">
        <v>129</v>
      </c>
      <c r="I317" s="3" t="s">
        <v>1390</v>
      </c>
      <c r="J317" s="3" t="s">
        <v>1319</v>
      </c>
      <c r="K317" s="4">
        <v>715</v>
      </c>
      <c r="L317" s="4">
        <f>=ROUNDDOWN(18.9655172413793,0)</f>
      </c>
      <c r="M317" s="4">
        <v>710</v>
      </c>
      <c r="N317" s="5">
        <v>1</v>
      </c>
      <c r="O317" s="4"/>
      <c r="P317" s="4">
        <f>=ROUNDDOWN({0},0)</f>
      </c>
      <c r="Q317" s="4"/>
      <c r="R317" s="5"/>
      <c r="S317" s="4">
        <v>50</v>
      </c>
      <c r="T317" s="6">
        <v>2024.59</v>
      </c>
      <c r="U317" s="4"/>
      <c r="V317" s="6"/>
      <c r="W317" s="5"/>
      <c r="X317" s="5"/>
      <c r="Y317" s="4">
        <v>23</v>
      </c>
      <c r="Z317" s="6">
        <v>845.27</v>
      </c>
      <c r="AA317" s="4"/>
      <c r="AB317" s="6"/>
      <c r="AC317" s="5"/>
      <c r="AD317" s="5"/>
      <c r="AE317" s="4"/>
      <c r="AF317" s="6"/>
      <c r="AG317" s="4"/>
      <c r="AH317" s="6"/>
      <c r="AI317" s="5"/>
      <c r="AJ317" s="5"/>
      <c r="AK317" s="4">
        <v>5</v>
      </c>
      <c r="AL317" s="6">
        <v>214.4</v>
      </c>
      <c r="AM317" s="4"/>
      <c r="AN317" s="6"/>
      <c r="AO317" s="5"/>
      <c r="AP317" s="5"/>
      <c r="AQ317" s="4">
        <v>1</v>
      </c>
      <c r="AR317" s="6">
        <v>33.27</v>
      </c>
      <c r="AS317" s="4"/>
      <c r="AT317" s="6"/>
      <c r="AU317" s="5"/>
      <c r="AV317" s="5"/>
      <c r="AW317" s="4">
        <v>7</v>
      </c>
      <c r="AX317" s="6">
        <v>289.84</v>
      </c>
      <c r="AY317" s="4"/>
      <c r="AZ317" s="6"/>
      <c r="BA317" s="5"/>
      <c r="BB317" s="5"/>
      <c r="BC317" s="4">
        <v>1</v>
      </c>
      <c r="BD317" s="6">
        <v>69.99</v>
      </c>
      <c r="BE317" s="4"/>
      <c r="BF317" s="6"/>
      <c r="BG317" s="5"/>
      <c r="BH317" s="5"/>
      <c r="BI317" s="4">
        <v>3</v>
      </c>
      <c r="BJ317" s="6">
        <v>132.37</v>
      </c>
      <c r="BK317" s="4"/>
      <c r="BL317" s="6"/>
      <c r="BM317" s="5"/>
      <c r="BN317" s="5"/>
      <c r="BO317" s="4"/>
      <c r="BP317" s="6"/>
      <c r="BQ317" s="4"/>
      <c r="BR317" s="6"/>
      <c r="BS317" s="5"/>
      <c r="BT317" s="5"/>
      <c r="BU317" s="4">
        <v>1</v>
      </c>
      <c r="BV317" s="6">
        <v>48.13</v>
      </c>
      <c r="BW317" s="4"/>
      <c r="BX317" s="6"/>
      <c r="BY317" s="5"/>
      <c r="BZ317" s="5"/>
      <c r="CA317" s="4"/>
      <c r="CB317" s="6"/>
      <c r="CC317" s="4"/>
      <c r="CD317" s="6"/>
      <c r="CE317" s="5"/>
      <c r="CF317" s="5"/>
      <c r="CG317" s="4"/>
      <c r="CH317" s="6"/>
      <c r="CI317" s="4"/>
      <c r="CJ317" s="6"/>
      <c r="CK317" s="5"/>
      <c r="CL317" s="5"/>
      <c r="CM317" s="4"/>
      <c r="CN317" s="6"/>
      <c r="CO317" s="4"/>
      <c r="CP317" s="6"/>
      <c r="CQ317" s="5"/>
      <c r="CR317" s="5"/>
      <c r="CS317" s="4">
        <v>6</v>
      </c>
      <c r="CT317" s="6">
        <v>253.62</v>
      </c>
      <c r="CU317" s="4"/>
      <c r="CV317" s="6"/>
      <c r="CW317" s="5"/>
      <c r="CX317" s="5"/>
      <c r="CY317" s="4">
        <v>2</v>
      </c>
      <c r="CZ317" s="6">
        <v>88.84</v>
      </c>
      <c r="DA317" s="4"/>
      <c r="DB317" s="6"/>
      <c r="DC317" s="5"/>
      <c r="DD317" s="5"/>
      <c r="DE317" s="4"/>
      <c r="DF317" s="6"/>
      <c r="DG317" s="4"/>
      <c r="DH317" s="6"/>
      <c r="DI317" s="5"/>
      <c r="DJ317" s="5"/>
      <c r="DK317" s="4"/>
      <c r="DL317" s="6"/>
      <c r="DM317" s="4"/>
      <c r="DN317" s="6"/>
      <c r="DO317" s="5"/>
      <c r="DP317" s="5"/>
      <c r="DQ317" s="4"/>
      <c r="DR317" s="6"/>
      <c r="DS317" s="4"/>
      <c r="DT317" s="6"/>
      <c r="DU317" s="5"/>
      <c r="DV317" s="5"/>
      <c r="DW317" s="4"/>
      <c r="DX317" s="6"/>
      <c r="DY317" s="4"/>
      <c r="DZ317" s="6"/>
      <c r="EA317" s="5"/>
      <c r="EB317" s="5"/>
      <c r="EC317" s="4">
        <v>1</v>
      </c>
      <c r="ED317" s="6">
        <v>48.86</v>
      </c>
      <c r="EE317" s="4"/>
      <c r="EF317" s="6"/>
      <c r="EG317" s="5"/>
      <c r="EH317" s="5"/>
      <c r="EI317" s="4"/>
      <c r="EJ317" s="6"/>
      <c r="EK317" s="4"/>
      <c r="EL317" s="6"/>
      <c r="EM317" s="5"/>
      <c r="EN317" s="5"/>
      <c r="EO317" s="4"/>
      <c r="EP317" s="6"/>
      <c r="EQ317" s="4"/>
      <c r="ER317" s="6"/>
      <c r="ES317" s="5"/>
      <c r="ET317" s="5"/>
      <c r="EU317" s="4"/>
      <c r="EV317" s="6"/>
      <c r="EW317" s="4"/>
      <c r="EX317" s="6"/>
      <c r="EY317" s="5"/>
      <c r="EZ317" s="5"/>
      <c r="FA317" s="4"/>
      <c r="FB317" s="6"/>
      <c r="FC317" s="4"/>
      <c r="FD317" s="6"/>
      <c r="FE317" s="5"/>
      <c r="FF317" s="5"/>
      <c r="FG317" s="4"/>
      <c r="FH317" s="6"/>
      <c r="FI317" s="4"/>
      <c r="FJ317" s="6"/>
      <c r="FK317" s="5"/>
      <c r="FL317" s="5"/>
      <c r="FM317" s="4"/>
      <c r="FN317" s="6"/>
      <c r="FO317" s="4"/>
      <c r="FP317" s="6"/>
      <c r="FQ317" s="5"/>
      <c r="FR317" s="5"/>
      <c r="FS317" s="4"/>
      <c r="FT317" s="6"/>
      <c r="FU317" s="4"/>
      <c r="FV317" s="6"/>
      <c r="FW317" s="5"/>
      <c r="FX317" s="5"/>
      <c r="FY317" s="4"/>
      <c r="FZ317" s="6"/>
      <c r="GA317" s="4"/>
      <c r="GB317" s="6"/>
      <c r="GC317" s="5"/>
      <c r="GD317" s="5"/>
      <c r="GE317" s="4"/>
      <c r="GF317" s="6"/>
      <c r="GG317" s="4"/>
      <c r="GH317" s="6"/>
      <c r="GI317" s="5"/>
      <c r="GJ317" s="5"/>
      <c r="GK317" s="4"/>
      <c r="GL317" s="6"/>
      <c r="GM317" s="4"/>
      <c r="GN317" s="6"/>
      <c r="GO317" s="5"/>
      <c r="GP317" s="5"/>
      <c r="GQ317" s="4"/>
      <c r="GR317" s="6"/>
      <c r="GS317" s="4"/>
      <c r="GT317" s="6"/>
      <c r="GU317" s="5"/>
      <c r="GV317" s="5"/>
      <c r="GW317" s="4"/>
      <c r="GX317" s="6"/>
      <c r="GY317" s="4"/>
      <c r="GZ317" s="6"/>
      <c r="HA317" s="5"/>
      <c r="HB317" s="5"/>
      <c r="HC317" s="4"/>
      <c r="HD317" s="6"/>
      <c r="HE317" s="4"/>
      <c r="HF317" s="6"/>
      <c r="HG317" s="5"/>
      <c r="HH317" s="5"/>
      <c r="HI317" s="4"/>
      <c r="HJ317" s="6"/>
      <c r="HK317" s="4"/>
      <c r="HL317" s="6"/>
      <c r="HM317" s="5"/>
      <c r="HN317" s="5"/>
      <c r="HO317" s="4"/>
      <c r="HP317" s="6"/>
      <c r="HQ317" s="4"/>
      <c r="HR317" s="6"/>
      <c r="HS317" s="5"/>
      <c r="HT317" s="5"/>
      <c r="HU317" s="4"/>
      <c r="HV317" s="6"/>
      <c r="HW317" s="4"/>
      <c r="HX317" s="6"/>
      <c r="HY317" s="5"/>
      <c r="HZ317" s="5"/>
      <c r="IA317" s="4"/>
      <c r="IB317" s="6"/>
      <c r="IC317" s="4"/>
      <c r="ID317" s="6"/>
      <c r="IE317" s="5"/>
      <c r="IF317" s="5"/>
      <c r="IG317" s="4"/>
      <c r="IH317" s="6"/>
      <c r="II317" s="4"/>
      <c r="IJ317" s="6"/>
      <c r="IK317" s="5"/>
      <c r="IL317" s="5"/>
      <c r="IM317" s="4"/>
      <c r="IN317" s="6"/>
      <c r="IO317" s="4"/>
      <c r="IP317" s="6"/>
      <c r="IQ317" s="5"/>
      <c r="IR317" s="5"/>
      <c r="IS317" s="4"/>
      <c r="IT317" s="6"/>
      <c r="IU317" s="4"/>
      <c r="IV317" s="6"/>
      <c r="IW317" s="5"/>
      <c r="IX317" s="5"/>
      <c r="IY317" s="4"/>
      <c r="IZ317" s="6"/>
      <c r="JA317" s="4"/>
      <c r="JB317" s="6"/>
      <c r="JC317" s="5"/>
      <c r="JD317" s="5"/>
      <c r="JE317" s="4"/>
      <c r="JF317" s="6"/>
      <c r="JG317" s="4"/>
      <c r="JH317" s="6"/>
      <c r="JI317" s="5"/>
      <c r="JJ317" s="5"/>
      <c r="JK317" s="4"/>
      <c r="JL317" s="6"/>
      <c r="JM317" s="4"/>
      <c r="JN317" s="6"/>
      <c r="JO317" s="5"/>
      <c r="JP317" s="5"/>
      <c r="JQ317" s="4"/>
      <c r="JR317" s="6"/>
      <c r="JS317" s="4"/>
      <c r="JT317" s="6"/>
      <c r="JU317" s="5"/>
      <c r="JV317" s="5"/>
      <c r="JW317" s="4"/>
      <c r="JX317" s="6"/>
      <c r="JY317" s="4"/>
      <c r="JZ317" s="6"/>
      <c r="KA317" s="5"/>
      <c r="KB317" s="5"/>
      <c r="KC317" s="4"/>
      <c r="KD317" s="6"/>
      <c r="KE317" s="4"/>
      <c r="KF317" s="6"/>
      <c r="KG317" s="5"/>
      <c r="KH317" s="5"/>
      <c r="KI317" s="4"/>
      <c r="KJ317" s="6"/>
      <c r="KK317" s="4"/>
      <c r="KL317" s="6"/>
      <c r="KM317" s="5"/>
      <c r="KN317" s="5"/>
    </row>
    <row r="318">
      <c r="A318" s="3" t="s">
        <v>85</v>
      </c>
      <c r="B318" s="3" t="s">
        <v>86</v>
      </c>
      <c r="C318" s="3" t="s">
        <v>449</v>
      </c>
      <c r="D318" s="3" t="s">
        <v>479</v>
      </c>
      <c r="E318" s="3" t="s">
        <v>455</v>
      </c>
      <c r="F318" s="3" t="s">
        <v>456</v>
      </c>
      <c r="G318" s="3" t="s">
        <v>457</v>
      </c>
      <c r="H318" s="3" t="s">
        <v>129</v>
      </c>
      <c r="I318" s="3" t="s">
        <v>1391</v>
      </c>
      <c r="J318" s="3" t="s">
        <v>1319</v>
      </c>
      <c r="K318" s="4">
        <v>490</v>
      </c>
      <c r="L318" s="4">
        <f>=ROUNDDOWN(15.6050955414013,0)</f>
      </c>
      <c r="M318" s="4">
        <v>600</v>
      </c>
      <c r="N318" s="5">
        <v>1</v>
      </c>
      <c r="O318" s="4"/>
      <c r="P318" s="4">
        <f>=ROUNDDOWN({0},0)</f>
      </c>
      <c r="Q318" s="4"/>
      <c r="R318" s="5"/>
      <c r="S318" s="4">
        <v>48</v>
      </c>
      <c r="T318" s="6">
        <v>1991.63</v>
      </c>
      <c r="U318" s="4"/>
      <c r="V318" s="6"/>
      <c r="W318" s="5"/>
      <c r="X318" s="5"/>
      <c r="Y318" s="4">
        <v>17</v>
      </c>
      <c r="Z318" s="6">
        <v>659.1</v>
      </c>
      <c r="AA318" s="4"/>
      <c r="AB318" s="6"/>
      <c r="AC318" s="5"/>
      <c r="AD318" s="5"/>
      <c r="AE318" s="4"/>
      <c r="AF318" s="6"/>
      <c r="AG318" s="4"/>
      <c r="AH318" s="6"/>
      <c r="AI318" s="5"/>
      <c r="AJ318" s="5"/>
      <c r="AK318" s="4">
        <v>9</v>
      </c>
      <c r="AL318" s="6">
        <v>382.44</v>
      </c>
      <c r="AM318" s="4"/>
      <c r="AN318" s="6"/>
      <c r="AO318" s="5"/>
      <c r="AP318" s="5"/>
      <c r="AQ318" s="4">
        <v>2</v>
      </c>
      <c r="AR318" s="6">
        <v>78.27</v>
      </c>
      <c r="AS318" s="4"/>
      <c r="AT318" s="6"/>
      <c r="AU318" s="5"/>
      <c r="AV318" s="5"/>
      <c r="AW318" s="4">
        <v>7</v>
      </c>
      <c r="AX318" s="6">
        <v>289.84</v>
      </c>
      <c r="AY318" s="4"/>
      <c r="AZ318" s="6"/>
      <c r="BA318" s="5"/>
      <c r="BB318" s="5"/>
      <c r="BC318" s="4">
        <v>1</v>
      </c>
      <c r="BD318" s="6">
        <v>69.99</v>
      </c>
      <c r="BE318" s="4"/>
      <c r="BF318" s="6"/>
      <c r="BG318" s="5"/>
      <c r="BH318" s="5"/>
      <c r="BI318" s="4">
        <v>9</v>
      </c>
      <c r="BJ318" s="6">
        <v>387.21</v>
      </c>
      <c r="BK318" s="4"/>
      <c r="BL318" s="6"/>
      <c r="BM318" s="5"/>
      <c r="BN318" s="5"/>
      <c r="BO318" s="4"/>
      <c r="BP318" s="6"/>
      <c r="BQ318" s="4"/>
      <c r="BR318" s="6"/>
      <c r="BS318" s="5"/>
      <c r="BT318" s="5"/>
      <c r="BU318" s="4"/>
      <c r="BV318" s="6"/>
      <c r="BW318" s="4"/>
      <c r="BX318" s="6"/>
      <c r="BY318" s="5"/>
      <c r="BZ318" s="5"/>
      <c r="CA318" s="4"/>
      <c r="CB318" s="6"/>
      <c r="CC318" s="4"/>
      <c r="CD318" s="6"/>
      <c r="CE318" s="5"/>
      <c r="CF318" s="5"/>
      <c r="CG318" s="4">
        <v>1</v>
      </c>
      <c r="CH318" s="6">
        <v>41.72</v>
      </c>
      <c r="CI318" s="4"/>
      <c r="CJ318" s="6"/>
      <c r="CK318" s="5"/>
      <c r="CL318" s="5"/>
      <c r="CM318" s="4"/>
      <c r="CN318" s="6"/>
      <c r="CO318" s="4"/>
      <c r="CP318" s="6"/>
      <c r="CQ318" s="5"/>
      <c r="CR318" s="5"/>
      <c r="CS318" s="4"/>
      <c r="CT318" s="6"/>
      <c r="CU318" s="4"/>
      <c r="CV318" s="6"/>
      <c r="CW318" s="5"/>
      <c r="CX318" s="5"/>
      <c r="CY318" s="4">
        <v>2</v>
      </c>
      <c r="CZ318" s="6">
        <v>83.06</v>
      </c>
      <c r="DA318" s="4"/>
      <c r="DB318" s="6"/>
      <c r="DC318" s="5"/>
      <c r="DD318" s="5"/>
      <c r="DE318" s="4"/>
      <c r="DF318" s="6"/>
      <c r="DG318" s="4"/>
      <c r="DH318" s="6"/>
      <c r="DI318" s="5"/>
      <c r="DJ318" s="5"/>
      <c r="DK318" s="4"/>
      <c r="DL318" s="6"/>
      <c r="DM318" s="4"/>
      <c r="DN318" s="6"/>
      <c r="DO318" s="5"/>
      <c r="DP318" s="5"/>
      <c r="DQ318" s="4"/>
      <c r="DR318" s="6"/>
      <c r="DS318" s="4"/>
      <c r="DT318" s="6"/>
      <c r="DU318" s="5"/>
      <c r="DV318" s="5"/>
      <c r="DW318" s="4"/>
      <c r="DX318" s="6"/>
      <c r="DY318" s="4"/>
      <c r="DZ318" s="6"/>
      <c r="EA318" s="5"/>
      <c r="EB318" s="5"/>
      <c r="EC318" s="4"/>
      <c r="ED318" s="6"/>
      <c r="EE318" s="4"/>
      <c r="EF318" s="6"/>
      <c r="EG318" s="5"/>
      <c r="EH318" s="5"/>
      <c r="EI318" s="4"/>
      <c r="EJ318" s="6"/>
      <c r="EK318" s="4"/>
      <c r="EL318" s="6"/>
      <c r="EM318" s="5"/>
      <c r="EN318" s="5"/>
      <c r="EO318" s="4"/>
      <c r="EP318" s="6"/>
      <c r="EQ318" s="4"/>
      <c r="ER318" s="6"/>
      <c r="ES318" s="5"/>
      <c r="ET318" s="5"/>
      <c r="EU318" s="4"/>
      <c r="EV318" s="6"/>
      <c r="EW318" s="4"/>
      <c r="EX318" s="6"/>
      <c r="EY318" s="5"/>
      <c r="EZ318" s="5"/>
      <c r="FA318" s="4"/>
      <c r="FB318" s="6"/>
      <c r="FC318" s="4"/>
      <c r="FD318" s="6"/>
      <c r="FE318" s="5"/>
      <c r="FF318" s="5"/>
      <c r="FG318" s="4"/>
      <c r="FH318" s="6"/>
      <c r="FI318" s="4"/>
      <c r="FJ318" s="6"/>
      <c r="FK318" s="5"/>
      <c r="FL318" s="5"/>
      <c r="FM318" s="4"/>
      <c r="FN318" s="6"/>
      <c r="FO318" s="4"/>
      <c r="FP318" s="6"/>
      <c r="FQ318" s="5"/>
      <c r="FR318" s="5"/>
      <c r="FS318" s="4"/>
      <c r="FT318" s="6"/>
      <c r="FU318" s="4"/>
      <c r="FV318" s="6"/>
      <c r="FW318" s="5"/>
      <c r="FX318" s="5"/>
      <c r="FY318" s="4"/>
      <c r="FZ318" s="6"/>
      <c r="GA318" s="4"/>
      <c r="GB318" s="6"/>
      <c r="GC318" s="5"/>
      <c r="GD318" s="5"/>
      <c r="GE318" s="4"/>
      <c r="GF318" s="6"/>
      <c r="GG318" s="4"/>
      <c r="GH318" s="6"/>
      <c r="GI318" s="5"/>
      <c r="GJ318" s="5"/>
      <c r="GK318" s="4"/>
      <c r="GL318" s="6"/>
      <c r="GM318" s="4"/>
      <c r="GN318" s="6"/>
      <c r="GO318" s="5"/>
      <c r="GP318" s="5"/>
      <c r="GQ318" s="4"/>
      <c r="GR318" s="6"/>
      <c r="GS318" s="4"/>
      <c r="GT318" s="6"/>
      <c r="GU318" s="5"/>
      <c r="GV318" s="5"/>
      <c r="GW318" s="4"/>
      <c r="GX318" s="6"/>
      <c r="GY318" s="4"/>
      <c r="GZ318" s="6"/>
      <c r="HA318" s="5"/>
      <c r="HB318" s="5"/>
      <c r="HC318" s="4"/>
      <c r="HD318" s="6"/>
      <c r="HE318" s="4"/>
      <c r="HF318" s="6"/>
      <c r="HG318" s="5"/>
      <c r="HH318" s="5"/>
      <c r="HI318" s="4"/>
      <c r="HJ318" s="6"/>
      <c r="HK318" s="4"/>
      <c r="HL318" s="6"/>
      <c r="HM318" s="5"/>
      <c r="HN318" s="5"/>
      <c r="HO318" s="4"/>
      <c r="HP318" s="6"/>
      <c r="HQ318" s="4"/>
      <c r="HR318" s="6"/>
      <c r="HS318" s="5"/>
      <c r="HT318" s="5"/>
      <c r="HU318" s="4"/>
      <c r="HV318" s="6"/>
      <c r="HW318" s="4"/>
      <c r="HX318" s="6"/>
      <c r="HY318" s="5"/>
      <c r="HZ318" s="5"/>
      <c r="IA318" s="4"/>
      <c r="IB318" s="6"/>
      <c r="IC318" s="4"/>
      <c r="ID318" s="6"/>
      <c r="IE318" s="5"/>
      <c r="IF318" s="5"/>
      <c r="IG318" s="4"/>
      <c r="IH318" s="6"/>
      <c r="II318" s="4"/>
      <c r="IJ318" s="6"/>
      <c r="IK318" s="5"/>
      <c r="IL318" s="5"/>
      <c r="IM318" s="4"/>
      <c r="IN318" s="6"/>
      <c r="IO318" s="4"/>
      <c r="IP318" s="6"/>
      <c r="IQ318" s="5"/>
      <c r="IR318" s="5"/>
      <c r="IS318" s="4"/>
      <c r="IT318" s="6"/>
      <c r="IU318" s="4"/>
      <c r="IV318" s="6"/>
      <c r="IW318" s="5"/>
      <c r="IX318" s="5"/>
      <c r="IY318" s="4"/>
      <c r="IZ318" s="6"/>
      <c r="JA318" s="4"/>
      <c r="JB318" s="6"/>
      <c r="JC318" s="5"/>
      <c r="JD318" s="5"/>
      <c r="JE318" s="4"/>
      <c r="JF318" s="6"/>
      <c r="JG318" s="4"/>
      <c r="JH318" s="6"/>
      <c r="JI318" s="5"/>
      <c r="JJ318" s="5"/>
      <c r="JK318" s="4"/>
      <c r="JL318" s="6"/>
      <c r="JM318" s="4"/>
      <c r="JN318" s="6"/>
      <c r="JO318" s="5"/>
      <c r="JP318" s="5"/>
      <c r="JQ318" s="4"/>
      <c r="JR318" s="6"/>
      <c r="JS318" s="4"/>
      <c r="JT318" s="6"/>
      <c r="JU318" s="5"/>
      <c r="JV318" s="5"/>
      <c r="JW318" s="4"/>
      <c r="JX318" s="6"/>
      <c r="JY318" s="4"/>
      <c r="JZ318" s="6"/>
      <c r="KA318" s="5"/>
      <c r="KB318" s="5"/>
      <c r="KC318" s="4"/>
      <c r="KD318" s="6"/>
      <c r="KE318" s="4"/>
      <c r="KF318" s="6"/>
      <c r="KG318" s="5"/>
      <c r="KH318" s="5"/>
      <c r="KI318" s="4"/>
      <c r="KJ318" s="6"/>
      <c r="KK318" s="4"/>
      <c r="KL318" s="6"/>
      <c r="KM318" s="5"/>
      <c r="KN318" s="5"/>
    </row>
    <row r="319">
      <c r="A319" s="3" t="s">
        <v>85</v>
      </c>
      <c r="B319" s="3" t="s">
        <v>86</v>
      </c>
      <c r="C319" s="3" t="s">
        <v>449</v>
      </c>
      <c r="D319" s="3" t="s">
        <v>479</v>
      </c>
      <c r="E319" s="3" t="s">
        <v>397</v>
      </c>
      <c r="F319" s="3" t="s">
        <v>398</v>
      </c>
      <c r="G319" s="3" t="s">
        <v>399</v>
      </c>
      <c r="H319" s="3" t="s">
        <v>280</v>
      </c>
      <c r="I319" s="3" t="s">
        <v>1322</v>
      </c>
      <c r="J319" s="3" t="s">
        <v>1340</v>
      </c>
      <c r="K319" s="4">
        <v>3830</v>
      </c>
      <c r="L319" s="4">
        <f>=ROUNDDOWN(162.28813559322,0)</f>
      </c>
      <c r="M319" s="4"/>
      <c r="N319" s="5"/>
      <c r="O319" s="4"/>
      <c r="P319" s="4">
        <f>=ROUNDDOWN({0},0)</f>
      </c>
      <c r="Q319" s="4"/>
      <c r="R319" s="5"/>
      <c r="S319" s="4">
        <v>25</v>
      </c>
      <c r="T319" s="6">
        <v>1486.81</v>
      </c>
      <c r="U319" s="4"/>
      <c r="V319" s="6"/>
      <c r="W319" s="5"/>
      <c r="X319" s="5"/>
      <c r="Y319" s="4">
        <v>7</v>
      </c>
      <c r="Z319" s="6">
        <v>375.53</v>
      </c>
      <c r="AA319" s="4"/>
      <c r="AB319" s="6"/>
      <c r="AC319" s="5"/>
      <c r="AD319" s="5"/>
      <c r="AE319" s="4">
        <v>1</v>
      </c>
      <c r="AF319" s="6">
        <v>61.73</v>
      </c>
      <c r="AG319" s="4"/>
      <c r="AH319" s="6"/>
      <c r="AI319" s="5"/>
      <c r="AJ319" s="5"/>
      <c r="AK319" s="4">
        <v>7</v>
      </c>
      <c r="AL319" s="6">
        <v>411.27</v>
      </c>
      <c r="AM319" s="4"/>
      <c r="AN319" s="6"/>
      <c r="AO319" s="5"/>
      <c r="AP319" s="5"/>
      <c r="AQ319" s="4">
        <v>2</v>
      </c>
      <c r="AR319" s="6">
        <v>120</v>
      </c>
      <c r="AS319" s="4"/>
      <c r="AT319" s="6"/>
      <c r="AU319" s="5"/>
      <c r="AV319" s="5"/>
      <c r="AW319" s="4"/>
      <c r="AX319" s="6"/>
      <c r="AY319" s="4"/>
      <c r="AZ319" s="6"/>
      <c r="BA319" s="5"/>
      <c r="BB319" s="5"/>
      <c r="BC319" s="4"/>
      <c r="BD319" s="6"/>
      <c r="BE319" s="4"/>
      <c r="BF319" s="6"/>
      <c r="BG319" s="5"/>
      <c r="BH319" s="5"/>
      <c r="BI319" s="4"/>
      <c r="BJ319" s="6"/>
      <c r="BK319" s="4"/>
      <c r="BL319" s="6"/>
      <c r="BM319" s="5"/>
      <c r="BN319" s="5"/>
      <c r="BO319" s="4"/>
      <c r="BP319" s="6"/>
      <c r="BQ319" s="4"/>
      <c r="BR319" s="6"/>
      <c r="BS319" s="5"/>
      <c r="BT319" s="5"/>
      <c r="BU319" s="4"/>
      <c r="BV319" s="6"/>
      <c r="BW319" s="4"/>
      <c r="BX319" s="6"/>
      <c r="BY319" s="5"/>
      <c r="BZ319" s="5"/>
      <c r="CA319" s="4"/>
      <c r="CB319" s="6"/>
      <c r="CC319" s="4"/>
      <c r="CD319" s="6"/>
      <c r="CE319" s="5"/>
      <c r="CF319" s="5"/>
      <c r="CG319" s="4">
        <v>5</v>
      </c>
      <c r="CH319" s="6">
        <v>303.99</v>
      </c>
      <c r="CI319" s="4"/>
      <c r="CJ319" s="6"/>
      <c r="CK319" s="5"/>
      <c r="CL319" s="5"/>
      <c r="CM319" s="4">
        <v>1</v>
      </c>
      <c r="CN319" s="6">
        <v>99.99</v>
      </c>
      <c r="CO319" s="4"/>
      <c r="CP319" s="6"/>
      <c r="CQ319" s="5"/>
      <c r="CR319" s="5"/>
      <c r="CS319" s="4"/>
      <c r="CT319" s="6"/>
      <c r="CU319" s="4"/>
      <c r="CV319" s="6"/>
      <c r="CW319" s="5"/>
      <c r="CX319" s="5"/>
      <c r="CY319" s="4"/>
      <c r="CZ319" s="6"/>
      <c r="DA319" s="4"/>
      <c r="DB319" s="6"/>
      <c r="DC319" s="5"/>
      <c r="DD319" s="5"/>
      <c r="DE319" s="4"/>
      <c r="DF319" s="6"/>
      <c r="DG319" s="4"/>
      <c r="DH319" s="6"/>
      <c r="DI319" s="5"/>
      <c r="DJ319" s="5"/>
      <c r="DK319" s="4"/>
      <c r="DL319" s="6"/>
      <c r="DM319" s="4"/>
      <c r="DN319" s="6"/>
      <c r="DO319" s="5"/>
      <c r="DP319" s="5"/>
      <c r="DQ319" s="4">
        <v>2</v>
      </c>
      <c r="DR319" s="6">
        <v>114.3</v>
      </c>
      <c r="DS319" s="4"/>
      <c r="DT319" s="6"/>
      <c r="DU319" s="5"/>
      <c r="DV319" s="5"/>
      <c r="DW319" s="4"/>
      <c r="DX319" s="6"/>
      <c r="DY319" s="4"/>
      <c r="DZ319" s="6"/>
      <c r="EA319" s="5"/>
      <c r="EB319" s="5"/>
      <c r="EC319" s="4"/>
      <c r="ED319" s="6"/>
      <c r="EE319" s="4"/>
      <c r="EF319" s="6"/>
      <c r="EG319" s="5"/>
      <c r="EH319" s="5"/>
      <c r="EI319" s="4"/>
      <c r="EJ319" s="6"/>
      <c r="EK319" s="4"/>
      <c r="EL319" s="6"/>
      <c r="EM319" s="5"/>
      <c r="EN319" s="5"/>
      <c r="EO319" s="4"/>
      <c r="EP319" s="6"/>
      <c r="EQ319" s="4"/>
      <c r="ER319" s="6"/>
      <c r="ES319" s="5"/>
      <c r="ET319" s="5"/>
      <c r="EU319" s="4"/>
      <c r="EV319" s="6"/>
      <c r="EW319" s="4"/>
      <c r="EX319" s="6"/>
      <c r="EY319" s="5"/>
      <c r="EZ319" s="5"/>
      <c r="FA319" s="4"/>
      <c r="FB319" s="6"/>
      <c r="FC319" s="4"/>
      <c r="FD319" s="6"/>
      <c r="FE319" s="5"/>
      <c r="FF319" s="5"/>
      <c r="FG319" s="4"/>
      <c r="FH319" s="6"/>
      <c r="FI319" s="4"/>
      <c r="FJ319" s="6"/>
      <c r="FK319" s="5"/>
      <c r="FL319" s="5"/>
      <c r="FM319" s="4"/>
      <c r="FN319" s="6"/>
      <c r="FO319" s="4"/>
      <c r="FP319" s="6"/>
      <c r="FQ319" s="5"/>
      <c r="FR319" s="5"/>
      <c r="FS319" s="4"/>
      <c r="FT319" s="6"/>
      <c r="FU319" s="4"/>
      <c r="FV319" s="6"/>
      <c r="FW319" s="5"/>
      <c r="FX319" s="5"/>
      <c r="FY319" s="4"/>
      <c r="FZ319" s="6"/>
      <c r="GA319" s="4"/>
      <c r="GB319" s="6"/>
      <c r="GC319" s="5"/>
      <c r="GD319" s="5"/>
      <c r="GE319" s="4"/>
      <c r="GF319" s="6"/>
      <c r="GG319" s="4"/>
      <c r="GH319" s="6"/>
      <c r="GI319" s="5"/>
      <c r="GJ319" s="5"/>
      <c r="GK319" s="4"/>
      <c r="GL319" s="6"/>
      <c r="GM319" s="4"/>
      <c r="GN319" s="6"/>
      <c r="GO319" s="5"/>
      <c r="GP319" s="5"/>
      <c r="GQ319" s="4"/>
      <c r="GR319" s="6"/>
      <c r="GS319" s="4"/>
      <c r="GT319" s="6"/>
      <c r="GU319" s="5"/>
      <c r="GV319" s="5"/>
      <c r="GW319" s="4"/>
      <c r="GX319" s="6"/>
      <c r="GY319" s="4"/>
      <c r="GZ319" s="6"/>
      <c r="HA319" s="5"/>
      <c r="HB319" s="5"/>
      <c r="HC319" s="4"/>
      <c r="HD319" s="6"/>
      <c r="HE319" s="4"/>
      <c r="HF319" s="6"/>
      <c r="HG319" s="5"/>
      <c r="HH319" s="5"/>
      <c r="HI319" s="4"/>
      <c r="HJ319" s="6"/>
      <c r="HK319" s="4"/>
      <c r="HL319" s="6"/>
      <c r="HM319" s="5"/>
      <c r="HN319" s="5"/>
      <c r="HO319" s="4"/>
      <c r="HP319" s="6"/>
      <c r="HQ319" s="4"/>
      <c r="HR319" s="6"/>
      <c r="HS319" s="5"/>
      <c r="HT319" s="5"/>
      <c r="HU319" s="4"/>
      <c r="HV319" s="6"/>
      <c r="HW319" s="4"/>
      <c r="HX319" s="6"/>
      <c r="HY319" s="5"/>
      <c r="HZ319" s="5"/>
      <c r="IA319" s="4"/>
      <c r="IB319" s="6"/>
      <c r="IC319" s="4"/>
      <c r="ID319" s="6"/>
      <c r="IE319" s="5"/>
      <c r="IF319" s="5"/>
      <c r="IG319" s="4"/>
      <c r="IH319" s="6"/>
      <c r="II319" s="4"/>
      <c r="IJ319" s="6"/>
      <c r="IK319" s="5"/>
      <c r="IL319" s="5"/>
      <c r="IM319" s="4"/>
      <c r="IN319" s="6"/>
      <c r="IO319" s="4"/>
      <c r="IP319" s="6"/>
      <c r="IQ319" s="5"/>
      <c r="IR319" s="5"/>
      <c r="IS319" s="4"/>
      <c r="IT319" s="6"/>
      <c r="IU319" s="4"/>
      <c r="IV319" s="6"/>
      <c r="IW319" s="5"/>
      <c r="IX319" s="5"/>
      <c r="IY319" s="4"/>
      <c r="IZ319" s="6"/>
      <c r="JA319" s="4"/>
      <c r="JB319" s="6"/>
      <c r="JC319" s="5"/>
      <c r="JD319" s="5"/>
      <c r="JE319" s="4"/>
      <c r="JF319" s="6"/>
      <c r="JG319" s="4"/>
      <c r="JH319" s="6"/>
      <c r="JI319" s="5"/>
      <c r="JJ319" s="5"/>
      <c r="JK319" s="4"/>
      <c r="JL319" s="6"/>
      <c r="JM319" s="4"/>
      <c r="JN319" s="6"/>
      <c r="JO319" s="5"/>
      <c r="JP319" s="5"/>
      <c r="JQ319" s="4"/>
      <c r="JR319" s="6"/>
      <c r="JS319" s="4"/>
      <c r="JT319" s="6"/>
      <c r="JU319" s="5"/>
      <c r="JV319" s="5"/>
      <c r="JW319" s="4"/>
      <c r="JX319" s="6"/>
      <c r="JY319" s="4"/>
      <c r="JZ319" s="6"/>
      <c r="KA319" s="5"/>
      <c r="KB319" s="5"/>
      <c r="KC319" s="4"/>
      <c r="KD319" s="6"/>
      <c r="KE319" s="4"/>
      <c r="KF319" s="6"/>
      <c r="KG319" s="5"/>
      <c r="KH319" s="5"/>
      <c r="KI319" s="4"/>
      <c r="KJ319" s="6"/>
      <c r="KK319" s="4"/>
      <c r="KL319" s="6"/>
      <c r="KM319" s="5"/>
      <c r="KN319" s="5"/>
    </row>
    <row r="320">
      <c r="A320" s="3" t="s">
        <v>85</v>
      </c>
      <c r="B320" s="3" t="s">
        <v>86</v>
      </c>
      <c r="C320" s="3" t="s">
        <v>449</v>
      </c>
      <c r="D320" s="3" t="s">
        <v>479</v>
      </c>
      <c r="E320" s="3" t="s">
        <v>397</v>
      </c>
      <c r="F320" s="3" t="s">
        <v>398</v>
      </c>
      <c r="G320" s="3" t="s">
        <v>399</v>
      </c>
      <c r="H320" s="3" t="s">
        <v>280</v>
      </c>
      <c r="I320" s="3" t="s">
        <v>1374</v>
      </c>
      <c r="J320" s="3" t="s">
        <v>1319</v>
      </c>
      <c r="K320" s="4">
        <v>3156</v>
      </c>
      <c r="L320" s="4">
        <f>=ROUNDDOWN(123.28125,0)</f>
      </c>
      <c r="M320" s="4"/>
      <c r="N320" s="5">
        <v>1</v>
      </c>
      <c r="O320" s="4"/>
      <c r="P320" s="4">
        <f>=ROUNDDOWN({0},0)</f>
      </c>
      <c r="Q320" s="4"/>
      <c r="R320" s="5"/>
      <c r="S320" s="4">
        <v>26</v>
      </c>
      <c r="T320" s="6">
        <v>1366.42</v>
      </c>
      <c r="U320" s="4"/>
      <c r="V320" s="6"/>
      <c r="W320" s="5"/>
      <c r="X320" s="5"/>
      <c r="Y320" s="4">
        <v>3</v>
      </c>
      <c r="Z320" s="6">
        <v>178.65</v>
      </c>
      <c r="AA320" s="4"/>
      <c r="AB320" s="6"/>
      <c r="AC320" s="5"/>
      <c r="AD320" s="5"/>
      <c r="AE320" s="4">
        <v>6</v>
      </c>
      <c r="AF320" s="6">
        <v>288.99</v>
      </c>
      <c r="AG320" s="4"/>
      <c r="AH320" s="6"/>
      <c r="AI320" s="5"/>
      <c r="AJ320" s="5"/>
      <c r="AK320" s="4">
        <v>3</v>
      </c>
      <c r="AL320" s="6">
        <v>172.85</v>
      </c>
      <c r="AM320" s="4"/>
      <c r="AN320" s="6"/>
      <c r="AO320" s="5"/>
      <c r="AP320" s="5"/>
      <c r="AQ320" s="4">
        <v>1</v>
      </c>
      <c r="AR320" s="6">
        <v>50</v>
      </c>
      <c r="AS320" s="4"/>
      <c r="AT320" s="6"/>
      <c r="AU320" s="5"/>
      <c r="AV320" s="5"/>
      <c r="AW320" s="4">
        <v>1</v>
      </c>
      <c r="AX320" s="6">
        <v>43.48</v>
      </c>
      <c r="AY320" s="4"/>
      <c r="AZ320" s="6"/>
      <c r="BA320" s="5"/>
      <c r="BB320" s="5"/>
      <c r="BC320" s="4"/>
      <c r="BD320" s="6"/>
      <c r="BE320" s="4"/>
      <c r="BF320" s="6"/>
      <c r="BG320" s="5"/>
      <c r="BH320" s="5"/>
      <c r="BI320" s="4"/>
      <c r="BJ320" s="6"/>
      <c r="BK320" s="4"/>
      <c r="BL320" s="6"/>
      <c r="BM320" s="5"/>
      <c r="BN320" s="5"/>
      <c r="BO320" s="4"/>
      <c r="BP320" s="6"/>
      <c r="BQ320" s="4"/>
      <c r="BR320" s="6"/>
      <c r="BS320" s="5"/>
      <c r="BT320" s="5"/>
      <c r="BU320" s="4">
        <v>8</v>
      </c>
      <c r="BV320" s="6">
        <v>427.28</v>
      </c>
      <c r="BW320" s="4"/>
      <c r="BX320" s="6"/>
      <c r="BY320" s="5"/>
      <c r="BZ320" s="5"/>
      <c r="CA320" s="4"/>
      <c r="CB320" s="6"/>
      <c r="CC320" s="4"/>
      <c r="CD320" s="6"/>
      <c r="CE320" s="5"/>
      <c r="CF320" s="5"/>
      <c r="CG320" s="4">
        <v>1</v>
      </c>
      <c r="CH320" s="6">
        <v>41.72</v>
      </c>
      <c r="CI320" s="4"/>
      <c r="CJ320" s="6"/>
      <c r="CK320" s="5"/>
      <c r="CL320" s="5"/>
      <c r="CM320" s="4"/>
      <c r="CN320" s="6"/>
      <c r="CO320" s="4"/>
      <c r="CP320" s="6"/>
      <c r="CQ320" s="5"/>
      <c r="CR320" s="5"/>
      <c r="CS320" s="4">
        <v>3</v>
      </c>
      <c r="CT320" s="6">
        <v>163.45</v>
      </c>
      <c r="CU320" s="4"/>
      <c r="CV320" s="6"/>
      <c r="CW320" s="5"/>
      <c r="CX320" s="5"/>
      <c r="CY320" s="4"/>
      <c r="CZ320" s="6"/>
      <c r="DA320" s="4"/>
      <c r="DB320" s="6"/>
      <c r="DC320" s="5"/>
      <c r="DD320" s="5"/>
      <c r="DE320" s="4"/>
      <c r="DF320" s="6"/>
      <c r="DG320" s="4"/>
      <c r="DH320" s="6"/>
      <c r="DI320" s="5"/>
      <c r="DJ320" s="5"/>
      <c r="DK320" s="4"/>
      <c r="DL320" s="6"/>
      <c r="DM320" s="4"/>
      <c r="DN320" s="6"/>
      <c r="DO320" s="5"/>
      <c r="DP320" s="5"/>
      <c r="DQ320" s="4"/>
      <c r="DR320" s="6"/>
      <c r="DS320" s="4"/>
      <c r="DT320" s="6"/>
      <c r="DU320" s="5"/>
      <c r="DV320" s="5"/>
      <c r="DW320" s="4"/>
      <c r="DX320" s="6"/>
      <c r="DY320" s="4"/>
      <c r="DZ320" s="6"/>
      <c r="EA320" s="5"/>
      <c r="EB320" s="5"/>
      <c r="EC320" s="4"/>
      <c r="ED320" s="6"/>
      <c r="EE320" s="4"/>
      <c r="EF320" s="6"/>
      <c r="EG320" s="5"/>
      <c r="EH320" s="5"/>
      <c r="EI320" s="4"/>
      <c r="EJ320" s="6"/>
      <c r="EK320" s="4"/>
      <c r="EL320" s="6"/>
      <c r="EM320" s="5"/>
      <c r="EN320" s="5"/>
      <c r="EO320" s="4"/>
      <c r="EP320" s="6"/>
      <c r="EQ320" s="4"/>
      <c r="ER320" s="6"/>
      <c r="ES320" s="5"/>
      <c r="ET320" s="5"/>
      <c r="EU320" s="4"/>
      <c r="EV320" s="6"/>
      <c r="EW320" s="4"/>
      <c r="EX320" s="6"/>
      <c r="EY320" s="5"/>
      <c r="EZ320" s="5"/>
      <c r="FA320" s="4"/>
      <c r="FB320" s="6"/>
      <c r="FC320" s="4"/>
      <c r="FD320" s="6"/>
      <c r="FE320" s="5"/>
      <c r="FF320" s="5"/>
      <c r="FG320" s="4"/>
      <c r="FH320" s="6"/>
      <c r="FI320" s="4"/>
      <c r="FJ320" s="6"/>
      <c r="FK320" s="5"/>
      <c r="FL320" s="5"/>
      <c r="FM320" s="4"/>
      <c r="FN320" s="6"/>
      <c r="FO320" s="4"/>
      <c r="FP320" s="6"/>
      <c r="FQ320" s="5"/>
      <c r="FR320" s="5"/>
      <c r="FS320" s="4"/>
      <c r="FT320" s="6"/>
      <c r="FU320" s="4"/>
      <c r="FV320" s="6"/>
      <c r="FW320" s="5"/>
      <c r="FX320" s="5"/>
      <c r="FY320" s="4"/>
      <c r="FZ320" s="6"/>
      <c r="GA320" s="4"/>
      <c r="GB320" s="6"/>
      <c r="GC320" s="5"/>
      <c r="GD320" s="5"/>
      <c r="GE320" s="4"/>
      <c r="GF320" s="6"/>
      <c r="GG320" s="4"/>
      <c r="GH320" s="6"/>
      <c r="GI320" s="5"/>
      <c r="GJ320" s="5"/>
      <c r="GK320" s="4"/>
      <c r="GL320" s="6"/>
      <c r="GM320" s="4"/>
      <c r="GN320" s="6"/>
      <c r="GO320" s="5"/>
      <c r="GP320" s="5"/>
      <c r="GQ320" s="4"/>
      <c r="GR320" s="6"/>
      <c r="GS320" s="4"/>
      <c r="GT320" s="6"/>
      <c r="GU320" s="5"/>
      <c r="GV320" s="5"/>
      <c r="GW320" s="4"/>
      <c r="GX320" s="6"/>
      <c r="GY320" s="4"/>
      <c r="GZ320" s="6"/>
      <c r="HA320" s="5"/>
      <c r="HB320" s="5"/>
      <c r="HC320" s="4"/>
      <c r="HD320" s="6"/>
      <c r="HE320" s="4"/>
      <c r="HF320" s="6"/>
      <c r="HG320" s="5"/>
      <c r="HH320" s="5"/>
      <c r="HI320" s="4"/>
      <c r="HJ320" s="6"/>
      <c r="HK320" s="4"/>
      <c r="HL320" s="6"/>
      <c r="HM320" s="5"/>
      <c r="HN320" s="5"/>
      <c r="HO320" s="4"/>
      <c r="HP320" s="6"/>
      <c r="HQ320" s="4"/>
      <c r="HR320" s="6"/>
      <c r="HS320" s="5"/>
      <c r="HT320" s="5"/>
      <c r="HU320" s="4"/>
      <c r="HV320" s="6"/>
      <c r="HW320" s="4"/>
      <c r="HX320" s="6"/>
      <c r="HY320" s="5"/>
      <c r="HZ320" s="5"/>
      <c r="IA320" s="4"/>
      <c r="IB320" s="6"/>
      <c r="IC320" s="4"/>
      <c r="ID320" s="6"/>
      <c r="IE320" s="5"/>
      <c r="IF320" s="5"/>
      <c r="IG320" s="4"/>
      <c r="IH320" s="6"/>
      <c r="II320" s="4"/>
      <c r="IJ320" s="6"/>
      <c r="IK320" s="5"/>
      <c r="IL320" s="5"/>
      <c r="IM320" s="4"/>
      <c r="IN320" s="6"/>
      <c r="IO320" s="4"/>
      <c r="IP320" s="6"/>
      <c r="IQ320" s="5"/>
      <c r="IR320" s="5"/>
      <c r="IS320" s="4"/>
      <c r="IT320" s="6"/>
      <c r="IU320" s="4"/>
      <c r="IV320" s="6"/>
      <c r="IW320" s="5"/>
      <c r="IX320" s="5"/>
      <c r="IY320" s="4"/>
      <c r="IZ320" s="6"/>
      <c r="JA320" s="4"/>
      <c r="JB320" s="6"/>
      <c r="JC320" s="5"/>
      <c r="JD320" s="5"/>
      <c r="JE320" s="4"/>
      <c r="JF320" s="6"/>
      <c r="JG320" s="4"/>
      <c r="JH320" s="6"/>
      <c r="JI320" s="5"/>
      <c r="JJ320" s="5"/>
      <c r="JK320" s="4"/>
      <c r="JL320" s="6"/>
      <c r="JM320" s="4"/>
      <c r="JN320" s="6"/>
      <c r="JO320" s="5"/>
      <c r="JP320" s="5"/>
      <c r="JQ320" s="4"/>
      <c r="JR320" s="6"/>
      <c r="JS320" s="4"/>
      <c r="JT320" s="6"/>
      <c r="JU320" s="5"/>
      <c r="JV320" s="5"/>
      <c r="JW320" s="4"/>
      <c r="JX320" s="6"/>
      <c r="JY320" s="4"/>
      <c r="JZ320" s="6"/>
      <c r="KA320" s="5"/>
      <c r="KB320" s="5"/>
      <c r="KC320" s="4"/>
      <c r="KD320" s="6"/>
      <c r="KE320" s="4"/>
      <c r="KF320" s="6"/>
      <c r="KG320" s="5"/>
      <c r="KH320" s="5"/>
      <c r="KI320" s="4"/>
      <c r="KJ320" s="6"/>
      <c r="KK320" s="4"/>
      <c r="KL320" s="6"/>
      <c r="KM320" s="5"/>
      <c r="KN320" s="5"/>
    </row>
    <row r="321">
      <c r="A321" s="3" t="s">
        <v>85</v>
      </c>
      <c r="B321" s="3" t="s">
        <v>86</v>
      </c>
      <c r="C321" s="3" t="s">
        <v>449</v>
      </c>
      <c r="D321" s="3" t="s">
        <v>479</v>
      </c>
      <c r="E321" s="3" t="s">
        <v>397</v>
      </c>
      <c r="F321" s="3" t="s">
        <v>398</v>
      </c>
      <c r="G321" s="3" t="s">
        <v>399</v>
      </c>
      <c r="H321" s="3" t="s">
        <v>280</v>
      </c>
      <c r="I321" s="3" t="s">
        <v>1321</v>
      </c>
      <c r="J321" s="3" t="s">
        <v>1340</v>
      </c>
      <c r="K321" s="4">
        <v>1676</v>
      </c>
      <c r="L321" s="4">
        <f>=ROUNDDOWN(90.1075268817204,0)</f>
      </c>
      <c r="M321" s="4"/>
      <c r="N321" s="5"/>
      <c r="O321" s="4"/>
      <c r="P321" s="4">
        <f>=ROUNDDOWN({0},0)</f>
      </c>
      <c r="Q321" s="4"/>
      <c r="R321" s="5"/>
      <c r="S321" s="4">
        <v>15</v>
      </c>
      <c r="T321" s="6">
        <v>822.26</v>
      </c>
      <c r="U321" s="4"/>
      <c r="V321" s="6"/>
      <c r="W321" s="5"/>
      <c r="X321" s="5"/>
      <c r="Y321" s="4">
        <v>2</v>
      </c>
      <c r="Z321" s="6">
        <v>119.1</v>
      </c>
      <c r="AA321" s="4"/>
      <c r="AB321" s="6"/>
      <c r="AC321" s="5"/>
      <c r="AD321" s="5"/>
      <c r="AE321" s="4">
        <v>1</v>
      </c>
      <c r="AF321" s="6">
        <v>61.73</v>
      </c>
      <c r="AG321" s="4"/>
      <c r="AH321" s="6"/>
      <c r="AI321" s="5"/>
      <c r="AJ321" s="5"/>
      <c r="AK321" s="4">
        <v>1</v>
      </c>
      <c r="AL321" s="6">
        <v>53.64</v>
      </c>
      <c r="AM321" s="4"/>
      <c r="AN321" s="6"/>
      <c r="AO321" s="5"/>
      <c r="AP321" s="5"/>
      <c r="AQ321" s="4">
        <v>6</v>
      </c>
      <c r="AR321" s="6">
        <v>330</v>
      </c>
      <c r="AS321" s="4"/>
      <c r="AT321" s="6"/>
      <c r="AU321" s="5"/>
      <c r="AV321" s="5"/>
      <c r="AW321" s="4">
        <v>2</v>
      </c>
      <c r="AX321" s="6">
        <v>86.96</v>
      </c>
      <c r="AY321" s="4"/>
      <c r="AZ321" s="6"/>
      <c r="BA321" s="5"/>
      <c r="BB321" s="5"/>
      <c r="BC321" s="4"/>
      <c r="BD321" s="6"/>
      <c r="BE321" s="4"/>
      <c r="BF321" s="6"/>
      <c r="BG321" s="5"/>
      <c r="BH321" s="5"/>
      <c r="BI321" s="4">
        <v>1</v>
      </c>
      <c r="BJ321" s="6">
        <v>53.41</v>
      </c>
      <c r="BK321" s="4"/>
      <c r="BL321" s="6"/>
      <c r="BM321" s="5"/>
      <c r="BN321" s="5"/>
      <c r="BO321" s="4"/>
      <c r="BP321" s="6"/>
      <c r="BQ321" s="4"/>
      <c r="BR321" s="6"/>
      <c r="BS321" s="5"/>
      <c r="BT321" s="5"/>
      <c r="BU321" s="4">
        <v>1</v>
      </c>
      <c r="BV321" s="6">
        <v>65.27</v>
      </c>
      <c r="BW321" s="4"/>
      <c r="BX321" s="6"/>
      <c r="BY321" s="5"/>
      <c r="BZ321" s="5"/>
      <c r="CA321" s="4"/>
      <c r="CB321" s="6"/>
      <c r="CC321" s="4"/>
      <c r="CD321" s="6"/>
      <c r="CE321" s="5"/>
      <c r="CF321" s="5"/>
      <c r="CG321" s="4">
        <v>1</v>
      </c>
      <c r="CH321" s="6">
        <v>52.15</v>
      </c>
      <c r="CI321" s="4"/>
      <c r="CJ321" s="6"/>
      <c r="CK321" s="5"/>
      <c r="CL321" s="5"/>
      <c r="CM321" s="4"/>
      <c r="CN321" s="6"/>
      <c r="CO321" s="4"/>
      <c r="CP321" s="6"/>
      <c r="CQ321" s="5"/>
      <c r="CR321" s="5"/>
      <c r="CS321" s="4"/>
      <c r="CT321" s="6"/>
      <c r="CU321" s="4"/>
      <c r="CV321" s="6"/>
      <c r="CW321" s="5"/>
      <c r="CX321" s="5"/>
      <c r="CY321" s="4"/>
      <c r="CZ321" s="6"/>
      <c r="DA321" s="4"/>
      <c r="DB321" s="6"/>
      <c r="DC321" s="5"/>
      <c r="DD321" s="5"/>
      <c r="DE321" s="4"/>
      <c r="DF321" s="6"/>
      <c r="DG321" s="4"/>
      <c r="DH321" s="6"/>
      <c r="DI321" s="5"/>
      <c r="DJ321" s="5"/>
      <c r="DK321" s="4"/>
      <c r="DL321" s="6"/>
      <c r="DM321" s="4"/>
      <c r="DN321" s="6"/>
      <c r="DO321" s="5"/>
      <c r="DP321" s="5"/>
      <c r="DQ321" s="4"/>
      <c r="DR321" s="6"/>
      <c r="DS321" s="4"/>
      <c r="DT321" s="6"/>
      <c r="DU321" s="5"/>
      <c r="DV321" s="5"/>
      <c r="DW321" s="4"/>
      <c r="DX321" s="6"/>
      <c r="DY321" s="4"/>
      <c r="DZ321" s="6"/>
      <c r="EA321" s="5"/>
      <c r="EB321" s="5"/>
      <c r="EC321" s="4"/>
      <c r="ED321" s="6"/>
      <c r="EE321" s="4"/>
      <c r="EF321" s="6"/>
      <c r="EG321" s="5"/>
      <c r="EH321" s="5"/>
      <c r="EI321" s="4"/>
      <c r="EJ321" s="6"/>
      <c r="EK321" s="4"/>
      <c r="EL321" s="6"/>
      <c r="EM321" s="5"/>
      <c r="EN321" s="5"/>
      <c r="EO321" s="4"/>
      <c r="EP321" s="6"/>
      <c r="EQ321" s="4"/>
      <c r="ER321" s="6"/>
      <c r="ES321" s="5"/>
      <c r="ET321" s="5"/>
      <c r="EU321" s="4"/>
      <c r="EV321" s="6"/>
      <c r="EW321" s="4"/>
      <c r="EX321" s="6"/>
      <c r="EY321" s="5"/>
      <c r="EZ321" s="5"/>
      <c r="FA321" s="4"/>
      <c r="FB321" s="6"/>
      <c r="FC321" s="4"/>
      <c r="FD321" s="6"/>
      <c r="FE321" s="5"/>
      <c r="FF321" s="5"/>
      <c r="FG321" s="4"/>
      <c r="FH321" s="6"/>
      <c r="FI321" s="4"/>
      <c r="FJ321" s="6"/>
      <c r="FK321" s="5"/>
      <c r="FL321" s="5"/>
      <c r="FM321" s="4"/>
      <c r="FN321" s="6"/>
      <c r="FO321" s="4"/>
      <c r="FP321" s="6"/>
      <c r="FQ321" s="5"/>
      <c r="FR321" s="5"/>
      <c r="FS321" s="4"/>
      <c r="FT321" s="6"/>
      <c r="FU321" s="4"/>
      <c r="FV321" s="6"/>
      <c r="FW321" s="5"/>
      <c r="FX321" s="5"/>
      <c r="FY321" s="4"/>
      <c r="FZ321" s="6"/>
      <c r="GA321" s="4"/>
      <c r="GB321" s="6"/>
      <c r="GC321" s="5"/>
      <c r="GD321" s="5"/>
      <c r="GE321" s="4"/>
      <c r="GF321" s="6"/>
      <c r="GG321" s="4"/>
      <c r="GH321" s="6"/>
      <c r="GI321" s="5"/>
      <c r="GJ321" s="5"/>
      <c r="GK321" s="4"/>
      <c r="GL321" s="6"/>
      <c r="GM321" s="4"/>
      <c r="GN321" s="6"/>
      <c r="GO321" s="5"/>
      <c r="GP321" s="5"/>
      <c r="GQ321" s="4"/>
      <c r="GR321" s="6"/>
      <c r="GS321" s="4"/>
      <c r="GT321" s="6"/>
      <c r="GU321" s="5"/>
      <c r="GV321" s="5"/>
      <c r="GW321" s="4"/>
      <c r="GX321" s="6"/>
      <c r="GY321" s="4"/>
      <c r="GZ321" s="6"/>
      <c r="HA321" s="5"/>
      <c r="HB321" s="5"/>
      <c r="HC321" s="4"/>
      <c r="HD321" s="6"/>
      <c r="HE321" s="4"/>
      <c r="HF321" s="6"/>
      <c r="HG321" s="5"/>
      <c r="HH321" s="5"/>
      <c r="HI321" s="4"/>
      <c r="HJ321" s="6"/>
      <c r="HK321" s="4"/>
      <c r="HL321" s="6"/>
      <c r="HM321" s="5"/>
      <c r="HN321" s="5"/>
      <c r="HO321" s="4"/>
      <c r="HP321" s="6"/>
      <c r="HQ321" s="4"/>
      <c r="HR321" s="6"/>
      <c r="HS321" s="5"/>
      <c r="HT321" s="5"/>
      <c r="HU321" s="4"/>
      <c r="HV321" s="6"/>
      <c r="HW321" s="4"/>
      <c r="HX321" s="6"/>
      <c r="HY321" s="5"/>
      <c r="HZ321" s="5"/>
      <c r="IA321" s="4"/>
      <c r="IB321" s="6"/>
      <c r="IC321" s="4"/>
      <c r="ID321" s="6"/>
      <c r="IE321" s="5"/>
      <c r="IF321" s="5"/>
      <c r="IG321" s="4"/>
      <c r="IH321" s="6"/>
      <c r="II321" s="4"/>
      <c r="IJ321" s="6"/>
      <c r="IK321" s="5"/>
      <c r="IL321" s="5"/>
      <c r="IM321" s="4"/>
      <c r="IN321" s="6"/>
      <c r="IO321" s="4"/>
      <c r="IP321" s="6"/>
      <c r="IQ321" s="5"/>
      <c r="IR321" s="5"/>
      <c r="IS321" s="4"/>
      <c r="IT321" s="6"/>
      <c r="IU321" s="4"/>
      <c r="IV321" s="6"/>
      <c r="IW321" s="5"/>
      <c r="IX321" s="5"/>
      <c r="IY321" s="4"/>
      <c r="IZ321" s="6"/>
      <c r="JA321" s="4"/>
      <c r="JB321" s="6"/>
      <c r="JC321" s="5"/>
      <c r="JD321" s="5"/>
      <c r="JE321" s="4"/>
      <c r="JF321" s="6"/>
      <c r="JG321" s="4"/>
      <c r="JH321" s="6"/>
      <c r="JI321" s="5"/>
      <c r="JJ321" s="5"/>
      <c r="JK321" s="4"/>
      <c r="JL321" s="6"/>
      <c r="JM321" s="4"/>
      <c r="JN321" s="6"/>
      <c r="JO321" s="5"/>
      <c r="JP321" s="5"/>
      <c r="JQ321" s="4"/>
      <c r="JR321" s="6"/>
      <c r="JS321" s="4"/>
      <c r="JT321" s="6"/>
      <c r="JU321" s="5"/>
      <c r="JV321" s="5"/>
      <c r="JW321" s="4"/>
      <c r="JX321" s="6"/>
      <c r="JY321" s="4"/>
      <c r="JZ321" s="6"/>
      <c r="KA321" s="5"/>
      <c r="KB321" s="5"/>
      <c r="KC321" s="4"/>
      <c r="KD321" s="6"/>
      <c r="KE321" s="4"/>
      <c r="KF321" s="6"/>
      <c r="KG321" s="5"/>
      <c r="KH321" s="5"/>
      <c r="KI321" s="4"/>
      <c r="KJ321" s="6"/>
      <c r="KK321" s="4"/>
      <c r="KL321" s="6"/>
      <c r="KM321" s="5"/>
      <c r="KN321" s="5"/>
    </row>
    <row r="322">
      <c r="A322" s="3" t="s">
        <v>85</v>
      </c>
      <c r="B322" s="3" t="s">
        <v>86</v>
      </c>
      <c r="C322" s="3" t="s">
        <v>449</v>
      </c>
      <c r="D322" s="3" t="s">
        <v>479</v>
      </c>
      <c r="E322" s="3" t="s">
        <v>241</v>
      </c>
      <c r="F322" s="3" t="s">
        <v>242</v>
      </c>
      <c r="G322" s="3" t="s">
        <v>243</v>
      </c>
      <c r="H322" s="3" t="s">
        <v>147</v>
      </c>
      <c r="I322" s="3" t="s">
        <v>1357</v>
      </c>
      <c r="J322" s="3" t="s">
        <v>1337</v>
      </c>
      <c r="K322" s="4">
        <v>2203</v>
      </c>
      <c r="L322" s="4">
        <f>=ROUNDDOWN(92.1757322175732,0)</f>
      </c>
      <c r="M322" s="4"/>
      <c r="N322" s="5">
        <v>1</v>
      </c>
      <c r="O322" s="4"/>
      <c r="P322" s="4">
        <f>=ROUNDDOWN({0},0)</f>
      </c>
      <c r="Q322" s="4"/>
      <c r="R322" s="5"/>
      <c r="S322" s="4">
        <v>24</v>
      </c>
      <c r="T322" s="6">
        <v>1096.34</v>
      </c>
      <c r="U322" s="4"/>
      <c r="V322" s="6"/>
      <c r="W322" s="5"/>
      <c r="X322" s="5"/>
      <c r="Y322" s="4">
        <v>1</v>
      </c>
      <c r="Z322" s="6">
        <v>48.59</v>
      </c>
      <c r="AA322" s="4"/>
      <c r="AB322" s="6"/>
      <c r="AC322" s="5"/>
      <c r="AD322" s="5"/>
      <c r="AE322" s="4">
        <v>1</v>
      </c>
      <c r="AF322" s="6">
        <v>29.99</v>
      </c>
      <c r="AG322" s="4"/>
      <c r="AH322" s="6"/>
      <c r="AI322" s="5"/>
      <c r="AJ322" s="5"/>
      <c r="AK322" s="4">
        <v>5</v>
      </c>
      <c r="AL322" s="6">
        <v>232.15</v>
      </c>
      <c r="AM322" s="4"/>
      <c r="AN322" s="6"/>
      <c r="AO322" s="5"/>
      <c r="AP322" s="5"/>
      <c r="AQ322" s="4">
        <v>7</v>
      </c>
      <c r="AR322" s="6">
        <v>329.93</v>
      </c>
      <c r="AS322" s="4"/>
      <c r="AT322" s="6"/>
      <c r="AU322" s="5"/>
      <c r="AV322" s="5"/>
      <c r="AW322" s="4">
        <v>3</v>
      </c>
      <c r="AX322" s="6">
        <v>125.97</v>
      </c>
      <c r="AY322" s="4"/>
      <c r="AZ322" s="6"/>
      <c r="BA322" s="5"/>
      <c r="BB322" s="5"/>
      <c r="BC322" s="4"/>
      <c r="BD322" s="6"/>
      <c r="BE322" s="4"/>
      <c r="BF322" s="6"/>
      <c r="BG322" s="5"/>
      <c r="BH322" s="5"/>
      <c r="BI322" s="4">
        <v>6</v>
      </c>
      <c r="BJ322" s="6">
        <v>284.72</v>
      </c>
      <c r="BK322" s="4"/>
      <c r="BL322" s="6"/>
      <c r="BM322" s="5"/>
      <c r="BN322" s="5"/>
      <c r="BO322" s="4"/>
      <c r="BP322" s="6"/>
      <c r="BQ322" s="4"/>
      <c r="BR322" s="6"/>
      <c r="BS322" s="5"/>
      <c r="BT322" s="5"/>
      <c r="BU322" s="4"/>
      <c r="BV322" s="6"/>
      <c r="BW322" s="4"/>
      <c r="BX322" s="6"/>
      <c r="BY322" s="5"/>
      <c r="BZ322" s="5"/>
      <c r="CA322" s="4"/>
      <c r="CB322" s="6"/>
      <c r="CC322" s="4"/>
      <c r="CD322" s="6"/>
      <c r="CE322" s="5"/>
      <c r="CF322" s="5"/>
      <c r="CG322" s="4"/>
      <c r="CH322" s="6"/>
      <c r="CI322" s="4"/>
      <c r="CJ322" s="6"/>
      <c r="CK322" s="5"/>
      <c r="CL322" s="5"/>
      <c r="CM322" s="4"/>
      <c r="CN322" s="6"/>
      <c r="CO322" s="4"/>
      <c r="CP322" s="6"/>
      <c r="CQ322" s="5"/>
      <c r="CR322" s="5"/>
      <c r="CS322" s="4"/>
      <c r="CT322" s="6"/>
      <c r="CU322" s="4"/>
      <c r="CV322" s="6"/>
      <c r="CW322" s="5"/>
      <c r="CX322" s="5"/>
      <c r="CY322" s="4">
        <v>1</v>
      </c>
      <c r="CZ322" s="6">
        <v>44.99</v>
      </c>
      <c r="DA322" s="4"/>
      <c r="DB322" s="6"/>
      <c r="DC322" s="5"/>
      <c r="DD322" s="5"/>
      <c r="DE322" s="4"/>
      <c r="DF322" s="6"/>
      <c r="DG322" s="4"/>
      <c r="DH322" s="6"/>
      <c r="DI322" s="5"/>
      <c r="DJ322" s="5"/>
      <c r="DK322" s="4"/>
      <c r="DL322" s="6"/>
      <c r="DM322" s="4"/>
      <c r="DN322" s="6"/>
      <c r="DO322" s="5"/>
      <c r="DP322" s="5"/>
      <c r="DQ322" s="4"/>
      <c r="DR322" s="6"/>
      <c r="DS322" s="4"/>
      <c r="DT322" s="6"/>
      <c r="DU322" s="5"/>
      <c r="DV322" s="5"/>
      <c r="DW322" s="4"/>
      <c r="DX322" s="6"/>
      <c r="DY322" s="4"/>
      <c r="DZ322" s="6"/>
      <c r="EA322" s="5"/>
      <c r="EB322" s="5"/>
      <c r="EC322" s="4"/>
      <c r="ED322" s="6"/>
      <c r="EE322" s="4"/>
      <c r="EF322" s="6"/>
      <c r="EG322" s="5"/>
      <c r="EH322" s="5"/>
      <c r="EI322" s="4"/>
      <c r="EJ322" s="6"/>
      <c r="EK322" s="4"/>
      <c r="EL322" s="6"/>
      <c r="EM322" s="5"/>
      <c r="EN322" s="5"/>
      <c r="EO322" s="4"/>
      <c r="EP322" s="6"/>
      <c r="EQ322" s="4"/>
      <c r="ER322" s="6"/>
      <c r="ES322" s="5"/>
      <c r="ET322" s="5"/>
      <c r="EU322" s="4"/>
      <c r="EV322" s="6"/>
      <c r="EW322" s="4"/>
      <c r="EX322" s="6"/>
      <c r="EY322" s="5"/>
      <c r="EZ322" s="5"/>
      <c r="FA322" s="4"/>
      <c r="FB322" s="6"/>
      <c r="FC322" s="4"/>
      <c r="FD322" s="6"/>
      <c r="FE322" s="5"/>
      <c r="FF322" s="5"/>
      <c r="FG322" s="4"/>
      <c r="FH322" s="6"/>
      <c r="FI322" s="4"/>
      <c r="FJ322" s="6"/>
      <c r="FK322" s="5"/>
      <c r="FL322" s="5"/>
      <c r="FM322" s="4"/>
      <c r="FN322" s="6"/>
      <c r="FO322" s="4"/>
      <c r="FP322" s="6"/>
      <c r="FQ322" s="5"/>
      <c r="FR322" s="5"/>
      <c r="FS322" s="4"/>
      <c r="FT322" s="6"/>
      <c r="FU322" s="4"/>
      <c r="FV322" s="6"/>
      <c r="FW322" s="5"/>
      <c r="FX322" s="5"/>
      <c r="FY322" s="4"/>
      <c r="FZ322" s="6"/>
      <c r="GA322" s="4"/>
      <c r="GB322" s="6"/>
      <c r="GC322" s="5"/>
      <c r="GD322" s="5"/>
      <c r="GE322" s="4"/>
      <c r="GF322" s="6"/>
      <c r="GG322" s="4"/>
      <c r="GH322" s="6"/>
      <c r="GI322" s="5"/>
      <c r="GJ322" s="5"/>
      <c r="GK322" s="4"/>
      <c r="GL322" s="6"/>
      <c r="GM322" s="4"/>
      <c r="GN322" s="6"/>
      <c r="GO322" s="5"/>
      <c r="GP322" s="5"/>
      <c r="GQ322" s="4"/>
      <c r="GR322" s="6"/>
      <c r="GS322" s="4"/>
      <c r="GT322" s="6"/>
      <c r="GU322" s="5"/>
      <c r="GV322" s="5"/>
      <c r="GW322" s="4"/>
      <c r="GX322" s="6"/>
      <c r="GY322" s="4"/>
      <c r="GZ322" s="6"/>
      <c r="HA322" s="5"/>
      <c r="HB322" s="5"/>
      <c r="HC322" s="4"/>
      <c r="HD322" s="6"/>
      <c r="HE322" s="4"/>
      <c r="HF322" s="6"/>
      <c r="HG322" s="5"/>
      <c r="HH322" s="5"/>
      <c r="HI322" s="4"/>
      <c r="HJ322" s="6"/>
      <c r="HK322" s="4"/>
      <c r="HL322" s="6"/>
      <c r="HM322" s="5"/>
      <c r="HN322" s="5"/>
      <c r="HO322" s="4"/>
      <c r="HP322" s="6"/>
      <c r="HQ322" s="4"/>
      <c r="HR322" s="6"/>
      <c r="HS322" s="5"/>
      <c r="HT322" s="5"/>
      <c r="HU322" s="4"/>
      <c r="HV322" s="6"/>
      <c r="HW322" s="4"/>
      <c r="HX322" s="6"/>
      <c r="HY322" s="5"/>
      <c r="HZ322" s="5"/>
      <c r="IA322" s="4"/>
      <c r="IB322" s="6"/>
      <c r="IC322" s="4"/>
      <c r="ID322" s="6"/>
      <c r="IE322" s="5"/>
      <c r="IF322" s="5"/>
      <c r="IG322" s="4"/>
      <c r="IH322" s="6"/>
      <c r="II322" s="4"/>
      <c r="IJ322" s="6"/>
      <c r="IK322" s="5"/>
      <c r="IL322" s="5"/>
      <c r="IM322" s="4"/>
      <c r="IN322" s="6"/>
      <c r="IO322" s="4"/>
      <c r="IP322" s="6"/>
      <c r="IQ322" s="5"/>
      <c r="IR322" s="5"/>
      <c r="IS322" s="4"/>
      <c r="IT322" s="6"/>
      <c r="IU322" s="4"/>
      <c r="IV322" s="6"/>
      <c r="IW322" s="5"/>
      <c r="IX322" s="5"/>
      <c r="IY322" s="4"/>
      <c r="IZ322" s="6"/>
      <c r="JA322" s="4"/>
      <c r="JB322" s="6"/>
      <c r="JC322" s="5"/>
      <c r="JD322" s="5"/>
      <c r="JE322" s="4"/>
      <c r="JF322" s="6"/>
      <c r="JG322" s="4"/>
      <c r="JH322" s="6"/>
      <c r="JI322" s="5"/>
      <c r="JJ322" s="5"/>
      <c r="JK322" s="4"/>
      <c r="JL322" s="6"/>
      <c r="JM322" s="4"/>
      <c r="JN322" s="6"/>
      <c r="JO322" s="5"/>
      <c r="JP322" s="5"/>
      <c r="JQ322" s="4"/>
      <c r="JR322" s="6"/>
      <c r="JS322" s="4"/>
      <c r="JT322" s="6"/>
      <c r="JU322" s="5"/>
      <c r="JV322" s="5"/>
      <c r="JW322" s="4"/>
      <c r="JX322" s="6"/>
      <c r="JY322" s="4"/>
      <c r="JZ322" s="6"/>
      <c r="KA322" s="5"/>
      <c r="KB322" s="5"/>
      <c r="KC322" s="4"/>
      <c r="KD322" s="6"/>
      <c r="KE322" s="4"/>
      <c r="KF322" s="6"/>
      <c r="KG322" s="5"/>
      <c r="KH322" s="5"/>
      <c r="KI322" s="4"/>
      <c r="KJ322" s="6"/>
      <c r="KK322" s="4"/>
      <c r="KL322" s="6"/>
      <c r="KM322" s="5"/>
      <c r="KN322" s="5"/>
    </row>
    <row r="323">
      <c r="A323" s="3" t="s">
        <v>85</v>
      </c>
      <c r="B323" s="3" t="s">
        <v>86</v>
      </c>
      <c r="C323" s="3" t="s">
        <v>449</v>
      </c>
      <c r="D323" s="3" t="s">
        <v>479</v>
      </c>
      <c r="E323" s="3" t="s">
        <v>241</v>
      </c>
      <c r="F323" s="3" t="s">
        <v>242</v>
      </c>
      <c r="G323" s="3" t="s">
        <v>243</v>
      </c>
      <c r="H323" s="3" t="s">
        <v>147</v>
      </c>
      <c r="I323" s="3" t="s">
        <v>1358</v>
      </c>
      <c r="J323" s="3" t="s">
        <v>1318</v>
      </c>
      <c r="K323" s="4">
        <v>459</v>
      </c>
      <c r="L323" s="4">
        <f>=ROUNDDOWN(65.5714285714286,0)</f>
      </c>
      <c r="M323" s="4"/>
      <c r="N323" s="5"/>
      <c r="O323" s="4"/>
      <c r="P323" s="4">
        <f>=ROUNDDOWN({0},0)</f>
      </c>
      <c r="Q323" s="4"/>
      <c r="R323" s="5"/>
      <c r="S323" s="4">
        <v>3</v>
      </c>
      <c r="T323" s="6">
        <v>136.77</v>
      </c>
      <c r="U323" s="4"/>
      <c r="V323" s="6"/>
      <c r="W323" s="5"/>
      <c r="X323" s="5"/>
      <c r="Y323" s="4">
        <v>1</v>
      </c>
      <c r="Z323" s="6">
        <v>43.19</v>
      </c>
      <c r="AA323" s="4"/>
      <c r="AB323" s="6"/>
      <c r="AC323" s="5"/>
      <c r="AD323" s="5"/>
      <c r="AE323" s="4">
        <v>1</v>
      </c>
      <c r="AF323" s="6">
        <v>44.99</v>
      </c>
      <c r="AG323" s="4"/>
      <c r="AH323" s="6"/>
      <c r="AI323" s="5"/>
      <c r="AJ323" s="5"/>
      <c r="AK323" s="4">
        <v>1</v>
      </c>
      <c r="AL323" s="6">
        <v>48.59</v>
      </c>
      <c r="AM323" s="4"/>
      <c r="AN323" s="6"/>
      <c r="AO323" s="5"/>
      <c r="AP323" s="5"/>
      <c r="AQ323" s="4"/>
      <c r="AR323" s="6"/>
      <c r="AS323" s="4"/>
      <c r="AT323" s="6"/>
      <c r="AU323" s="5"/>
      <c r="AV323" s="5"/>
      <c r="AW323" s="4"/>
      <c r="AX323" s="6"/>
      <c r="AY323" s="4"/>
      <c r="AZ323" s="6"/>
      <c r="BA323" s="5"/>
      <c r="BB323" s="5"/>
      <c r="BC323" s="4"/>
      <c r="BD323" s="6"/>
      <c r="BE323" s="4"/>
      <c r="BF323" s="6"/>
      <c r="BG323" s="5"/>
      <c r="BH323" s="5"/>
      <c r="BI323" s="4"/>
      <c r="BJ323" s="6"/>
      <c r="BK323" s="4"/>
      <c r="BL323" s="6"/>
      <c r="BM323" s="5"/>
      <c r="BN323" s="5"/>
      <c r="BO323" s="4"/>
      <c r="BP323" s="6"/>
      <c r="BQ323" s="4"/>
      <c r="BR323" s="6"/>
      <c r="BS323" s="5"/>
      <c r="BT323" s="5"/>
      <c r="BU323" s="4"/>
      <c r="BV323" s="6"/>
      <c r="BW323" s="4"/>
      <c r="BX323" s="6"/>
      <c r="BY323" s="5"/>
      <c r="BZ323" s="5"/>
      <c r="CA323" s="4"/>
      <c r="CB323" s="6"/>
      <c r="CC323" s="4"/>
      <c r="CD323" s="6"/>
      <c r="CE323" s="5"/>
      <c r="CF323" s="5"/>
      <c r="CG323" s="4"/>
      <c r="CH323" s="6"/>
      <c r="CI323" s="4"/>
      <c r="CJ323" s="6"/>
      <c r="CK323" s="5"/>
      <c r="CL323" s="5"/>
      <c r="CM323" s="4"/>
      <c r="CN323" s="6"/>
      <c r="CO323" s="4"/>
      <c r="CP323" s="6"/>
      <c r="CQ323" s="5"/>
      <c r="CR323" s="5"/>
      <c r="CS323" s="4"/>
      <c r="CT323" s="6"/>
      <c r="CU323" s="4"/>
      <c r="CV323" s="6"/>
      <c r="CW323" s="5"/>
      <c r="CX323" s="5"/>
      <c r="CY323" s="4"/>
      <c r="CZ323" s="6"/>
      <c r="DA323" s="4"/>
      <c r="DB323" s="6"/>
      <c r="DC323" s="5"/>
      <c r="DD323" s="5"/>
      <c r="DE323" s="4"/>
      <c r="DF323" s="6"/>
      <c r="DG323" s="4"/>
      <c r="DH323" s="6"/>
      <c r="DI323" s="5"/>
      <c r="DJ323" s="5"/>
      <c r="DK323" s="4"/>
      <c r="DL323" s="6"/>
      <c r="DM323" s="4"/>
      <c r="DN323" s="6"/>
      <c r="DO323" s="5"/>
      <c r="DP323" s="5"/>
      <c r="DQ323" s="4"/>
      <c r="DR323" s="6"/>
      <c r="DS323" s="4"/>
      <c r="DT323" s="6"/>
      <c r="DU323" s="5"/>
      <c r="DV323" s="5"/>
      <c r="DW323" s="4"/>
      <c r="DX323" s="6"/>
      <c r="DY323" s="4"/>
      <c r="DZ323" s="6"/>
      <c r="EA323" s="5"/>
      <c r="EB323" s="5"/>
      <c r="EC323" s="4"/>
      <c r="ED323" s="6"/>
      <c r="EE323" s="4"/>
      <c r="EF323" s="6"/>
      <c r="EG323" s="5"/>
      <c r="EH323" s="5"/>
      <c r="EI323" s="4"/>
      <c r="EJ323" s="6"/>
      <c r="EK323" s="4"/>
      <c r="EL323" s="6"/>
      <c r="EM323" s="5"/>
      <c r="EN323" s="5"/>
      <c r="EO323" s="4"/>
      <c r="EP323" s="6"/>
      <c r="EQ323" s="4"/>
      <c r="ER323" s="6"/>
      <c r="ES323" s="5"/>
      <c r="ET323" s="5"/>
      <c r="EU323" s="4"/>
      <c r="EV323" s="6"/>
      <c r="EW323" s="4"/>
      <c r="EX323" s="6"/>
      <c r="EY323" s="5"/>
      <c r="EZ323" s="5"/>
      <c r="FA323" s="4"/>
      <c r="FB323" s="6"/>
      <c r="FC323" s="4"/>
      <c r="FD323" s="6"/>
      <c r="FE323" s="5"/>
      <c r="FF323" s="5"/>
      <c r="FG323" s="4"/>
      <c r="FH323" s="6"/>
      <c r="FI323" s="4"/>
      <c r="FJ323" s="6"/>
      <c r="FK323" s="5"/>
      <c r="FL323" s="5"/>
      <c r="FM323" s="4"/>
      <c r="FN323" s="6"/>
      <c r="FO323" s="4"/>
      <c r="FP323" s="6"/>
      <c r="FQ323" s="5"/>
      <c r="FR323" s="5"/>
      <c r="FS323" s="4"/>
      <c r="FT323" s="6"/>
      <c r="FU323" s="4"/>
      <c r="FV323" s="6"/>
      <c r="FW323" s="5"/>
      <c r="FX323" s="5"/>
      <c r="FY323" s="4"/>
      <c r="FZ323" s="6"/>
      <c r="GA323" s="4"/>
      <c r="GB323" s="6"/>
      <c r="GC323" s="5"/>
      <c r="GD323" s="5"/>
      <c r="GE323" s="4"/>
      <c r="GF323" s="6"/>
      <c r="GG323" s="4"/>
      <c r="GH323" s="6"/>
      <c r="GI323" s="5"/>
      <c r="GJ323" s="5"/>
      <c r="GK323" s="4"/>
      <c r="GL323" s="6"/>
      <c r="GM323" s="4"/>
      <c r="GN323" s="6"/>
      <c r="GO323" s="5"/>
      <c r="GP323" s="5"/>
      <c r="GQ323" s="4"/>
      <c r="GR323" s="6"/>
      <c r="GS323" s="4"/>
      <c r="GT323" s="6"/>
      <c r="GU323" s="5"/>
      <c r="GV323" s="5"/>
      <c r="GW323" s="4"/>
      <c r="GX323" s="6"/>
      <c r="GY323" s="4"/>
      <c r="GZ323" s="6"/>
      <c r="HA323" s="5"/>
      <c r="HB323" s="5"/>
      <c r="HC323" s="4"/>
      <c r="HD323" s="6"/>
      <c r="HE323" s="4"/>
      <c r="HF323" s="6"/>
      <c r="HG323" s="5"/>
      <c r="HH323" s="5"/>
      <c r="HI323" s="4"/>
      <c r="HJ323" s="6"/>
      <c r="HK323" s="4"/>
      <c r="HL323" s="6"/>
      <c r="HM323" s="5"/>
      <c r="HN323" s="5"/>
      <c r="HO323" s="4"/>
      <c r="HP323" s="6"/>
      <c r="HQ323" s="4"/>
      <c r="HR323" s="6"/>
      <c r="HS323" s="5"/>
      <c r="HT323" s="5"/>
      <c r="HU323" s="4"/>
      <c r="HV323" s="6"/>
      <c r="HW323" s="4"/>
      <c r="HX323" s="6"/>
      <c r="HY323" s="5"/>
      <c r="HZ323" s="5"/>
      <c r="IA323" s="4"/>
      <c r="IB323" s="6"/>
      <c r="IC323" s="4"/>
      <c r="ID323" s="6"/>
      <c r="IE323" s="5"/>
      <c r="IF323" s="5"/>
      <c r="IG323" s="4"/>
      <c r="IH323" s="6"/>
      <c r="II323" s="4"/>
      <c r="IJ323" s="6"/>
      <c r="IK323" s="5"/>
      <c r="IL323" s="5"/>
      <c r="IM323" s="4"/>
      <c r="IN323" s="6"/>
      <c r="IO323" s="4"/>
      <c r="IP323" s="6"/>
      <c r="IQ323" s="5"/>
      <c r="IR323" s="5"/>
      <c r="IS323" s="4"/>
      <c r="IT323" s="6"/>
      <c r="IU323" s="4"/>
      <c r="IV323" s="6"/>
      <c r="IW323" s="5"/>
      <c r="IX323" s="5"/>
      <c r="IY323" s="4"/>
      <c r="IZ323" s="6"/>
      <c r="JA323" s="4"/>
      <c r="JB323" s="6"/>
      <c r="JC323" s="5"/>
      <c r="JD323" s="5"/>
      <c r="JE323" s="4"/>
      <c r="JF323" s="6"/>
      <c r="JG323" s="4"/>
      <c r="JH323" s="6"/>
      <c r="JI323" s="5"/>
      <c r="JJ323" s="5"/>
      <c r="JK323" s="4"/>
      <c r="JL323" s="6"/>
      <c r="JM323" s="4"/>
      <c r="JN323" s="6"/>
      <c r="JO323" s="5"/>
      <c r="JP323" s="5"/>
      <c r="JQ323" s="4"/>
      <c r="JR323" s="6"/>
      <c r="JS323" s="4"/>
      <c r="JT323" s="6"/>
      <c r="JU323" s="5"/>
      <c r="JV323" s="5"/>
      <c r="JW323" s="4"/>
      <c r="JX323" s="6"/>
      <c r="JY323" s="4"/>
      <c r="JZ323" s="6"/>
      <c r="KA323" s="5"/>
      <c r="KB323" s="5"/>
      <c r="KC323" s="4"/>
      <c r="KD323" s="6"/>
      <c r="KE323" s="4"/>
      <c r="KF323" s="6"/>
      <c r="KG323" s="5"/>
      <c r="KH323" s="5"/>
      <c r="KI323" s="4"/>
      <c r="KJ323" s="6"/>
      <c r="KK323" s="4"/>
      <c r="KL323" s="6"/>
      <c r="KM323" s="5"/>
      <c r="KN323" s="5"/>
    </row>
    <row r="324">
      <c r="A324" s="3" t="s">
        <v>85</v>
      </c>
      <c r="B324" s="3" t="s">
        <v>86</v>
      </c>
      <c r="C324" s="3" t="s">
        <v>449</v>
      </c>
      <c r="D324" s="3" t="s">
        <v>479</v>
      </c>
      <c r="E324" s="3" t="s">
        <v>405</v>
      </c>
      <c r="F324" s="3" t="s">
        <v>250</v>
      </c>
      <c r="G324" s="3" t="s">
        <v>406</v>
      </c>
      <c r="H324" s="3" t="s">
        <v>280</v>
      </c>
      <c r="I324" s="3" t="s">
        <v>1378</v>
      </c>
      <c r="J324" s="3" t="s">
        <v>1319</v>
      </c>
      <c r="K324" s="4">
        <v>394</v>
      </c>
      <c r="L324" s="4">
        <f>=ROUNDDOWN(34.2608695652174,0)</f>
      </c>
      <c r="M324" s="4"/>
      <c r="N324" s="5">
        <v>1</v>
      </c>
      <c r="O324" s="4"/>
      <c r="P324" s="4">
        <f>=ROUNDDOWN({0},0)</f>
      </c>
      <c r="Q324" s="4"/>
      <c r="R324" s="5"/>
      <c r="S324" s="4">
        <v>9</v>
      </c>
      <c r="T324" s="6">
        <v>467.61</v>
      </c>
      <c r="U324" s="4"/>
      <c r="V324" s="6"/>
      <c r="W324" s="5"/>
      <c r="X324" s="5"/>
      <c r="Y324" s="4"/>
      <c r="Z324" s="6"/>
      <c r="AA324" s="4"/>
      <c r="AB324" s="6"/>
      <c r="AC324" s="5"/>
      <c r="AD324" s="5"/>
      <c r="AE324" s="4">
        <v>2</v>
      </c>
      <c r="AF324" s="6">
        <v>101</v>
      </c>
      <c r="AG324" s="4"/>
      <c r="AH324" s="6"/>
      <c r="AI324" s="5"/>
      <c r="AJ324" s="5"/>
      <c r="AK324" s="4">
        <v>1</v>
      </c>
      <c r="AL324" s="6">
        <v>47.69</v>
      </c>
      <c r="AM324" s="4"/>
      <c r="AN324" s="6"/>
      <c r="AO324" s="5"/>
      <c r="AP324" s="5"/>
      <c r="AQ324" s="4"/>
      <c r="AR324" s="6"/>
      <c r="AS324" s="4"/>
      <c r="AT324" s="6"/>
      <c r="AU324" s="5"/>
      <c r="AV324" s="5"/>
      <c r="AW324" s="4"/>
      <c r="AX324" s="6"/>
      <c r="AY324" s="4"/>
      <c r="AZ324" s="6"/>
      <c r="BA324" s="5"/>
      <c r="BB324" s="5"/>
      <c r="BC324" s="4"/>
      <c r="BD324" s="6"/>
      <c r="BE324" s="4"/>
      <c r="BF324" s="6"/>
      <c r="BG324" s="5"/>
      <c r="BH324" s="5"/>
      <c r="BI324" s="4"/>
      <c r="BJ324" s="6"/>
      <c r="BK324" s="4"/>
      <c r="BL324" s="6"/>
      <c r="BM324" s="5"/>
      <c r="BN324" s="5"/>
      <c r="BO324" s="4">
        <v>3</v>
      </c>
      <c r="BP324" s="6">
        <v>152.03</v>
      </c>
      <c r="BQ324" s="4"/>
      <c r="BR324" s="6"/>
      <c r="BS324" s="5"/>
      <c r="BT324" s="5"/>
      <c r="BU324" s="4"/>
      <c r="BV324" s="6"/>
      <c r="BW324" s="4"/>
      <c r="BX324" s="6"/>
      <c r="BY324" s="5"/>
      <c r="BZ324" s="5"/>
      <c r="CA324" s="4"/>
      <c r="CB324" s="6"/>
      <c r="CC324" s="4"/>
      <c r="CD324" s="6"/>
      <c r="CE324" s="5"/>
      <c r="CF324" s="5"/>
      <c r="CG324" s="4">
        <v>3</v>
      </c>
      <c r="CH324" s="6">
        <v>166.89</v>
      </c>
      <c r="CI324" s="4"/>
      <c r="CJ324" s="6"/>
      <c r="CK324" s="5"/>
      <c r="CL324" s="5"/>
      <c r="CM324" s="4"/>
      <c r="CN324" s="6"/>
      <c r="CO324" s="4"/>
      <c r="CP324" s="6"/>
      <c r="CQ324" s="5"/>
      <c r="CR324" s="5"/>
      <c r="CS324" s="4"/>
      <c r="CT324" s="6"/>
      <c r="CU324" s="4"/>
      <c r="CV324" s="6"/>
      <c r="CW324" s="5"/>
      <c r="CX324" s="5"/>
      <c r="CY324" s="4"/>
      <c r="CZ324" s="6"/>
      <c r="DA324" s="4"/>
      <c r="DB324" s="6"/>
      <c r="DC324" s="5"/>
      <c r="DD324" s="5"/>
      <c r="DE324" s="4"/>
      <c r="DF324" s="6"/>
      <c r="DG324" s="4"/>
      <c r="DH324" s="6"/>
      <c r="DI324" s="5"/>
      <c r="DJ324" s="5"/>
      <c r="DK324" s="4"/>
      <c r="DL324" s="6"/>
      <c r="DM324" s="4"/>
      <c r="DN324" s="6"/>
      <c r="DO324" s="5"/>
      <c r="DP324" s="5"/>
      <c r="DQ324" s="4"/>
      <c r="DR324" s="6"/>
      <c r="DS324" s="4"/>
      <c r="DT324" s="6"/>
      <c r="DU324" s="5"/>
      <c r="DV324" s="5"/>
      <c r="DW324" s="4"/>
      <c r="DX324" s="6"/>
      <c r="DY324" s="4"/>
      <c r="DZ324" s="6"/>
      <c r="EA324" s="5"/>
      <c r="EB324" s="5"/>
      <c r="EC324" s="4"/>
      <c r="ED324" s="6"/>
      <c r="EE324" s="4"/>
      <c r="EF324" s="6"/>
      <c r="EG324" s="5"/>
      <c r="EH324" s="5"/>
      <c r="EI324" s="4"/>
      <c r="EJ324" s="6"/>
      <c r="EK324" s="4"/>
      <c r="EL324" s="6"/>
      <c r="EM324" s="5"/>
      <c r="EN324" s="5"/>
      <c r="EO324" s="4"/>
      <c r="EP324" s="6"/>
      <c r="EQ324" s="4"/>
      <c r="ER324" s="6"/>
      <c r="ES324" s="5"/>
      <c r="ET324" s="5"/>
      <c r="EU324" s="4"/>
      <c r="EV324" s="6"/>
      <c r="EW324" s="4"/>
      <c r="EX324" s="6"/>
      <c r="EY324" s="5"/>
      <c r="EZ324" s="5"/>
      <c r="FA324" s="4"/>
      <c r="FB324" s="6"/>
      <c r="FC324" s="4"/>
      <c r="FD324" s="6"/>
      <c r="FE324" s="5"/>
      <c r="FF324" s="5"/>
      <c r="FG324" s="4"/>
      <c r="FH324" s="6"/>
      <c r="FI324" s="4"/>
      <c r="FJ324" s="6"/>
      <c r="FK324" s="5"/>
      <c r="FL324" s="5"/>
      <c r="FM324" s="4"/>
      <c r="FN324" s="6"/>
      <c r="FO324" s="4"/>
      <c r="FP324" s="6"/>
      <c r="FQ324" s="5"/>
      <c r="FR324" s="5"/>
      <c r="FS324" s="4"/>
      <c r="FT324" s="6"/>
      <c r="FU324" s="4"/>
      <c r="FV324" s="6"/>
      <c r="FW324" s="5"/>
      <c r="FX324" s="5"/>
      <c r="FY324" s="4"/>
      <c r="FZ324" s="6"/>
      <c r="GA324" s="4"/>
      <c r="GB324" s="6"/>
      <c r="GC324" s="5"/>
      <c r="GD324" s="5"/>
      <c r="GE324" s="4"/>
      <c r="GF324" s="6"/>
      <c r="GG324" s="4"/>
      <c r="GH324" s="6"/>
      <c r="GI324" s="5"/>
      <c r="GJ324" s="5"/>
      <c r="GK324" s="4"/>
      <c r="GL324" s="6"/>
      <c r="GM324" s="4"/>
      <c r="GN324" s="6"/>
      <c r="GO324" s="5"/>
      <c r="GP324" s="5"/>
      <c r="GQ324" s="4"/>
      <c r="GR324" s="6"/>
      <c r="GS324" s="4"/>
      <c r="GT324" s="6"/>
      <c r="GU324" s="5"/>
      <c r="GV324" s="5"/>
      <c r="GW324" s="4"/>
      <c r="GX324" s="6"/>
      <c r="GY324" s="4"/>
      <c r="GZ324" s="6"/>
      <c r="HA324" s="5"/>
      <c r="HB324" s="5"/>
      <c r="HC324" s="4"/>
      <c r="HD324" s="6"/>
      <c r="HE324" s="4"/>
      <c r="HF324" s="6"/>
      <c r="HG324" s="5"/>
      <c r="HH324" s="5"/>
      <c r="HI324" s="4"/>
      <c r="HJ324" s="6"/>
      <c r="HK324" s="4"/>
      <c r="HL324" s="6"/>
      <c r="HM324" s="5"/>
      <c r="HN324" s="5"/>
      <c r="HO324" s="4"/>
      <c r="HP324" s="6"/>
      <c r="HQ324" s="4"/>
      <c r="HR324" s="6"/>
      <c r="HS324" s="5"/>
      <c r="HT324" s="5"/>
      <c r="HU324" s="4"/>
      <c r="HV324" s="6"/>
      <c r="HW324" s="4"/>
      <c r="HX324" s="6"/>
      <c r="HY324" s="5"/>
      <c r="HZ324" s="5"/>
      <c r="IA324" s="4"/>
      <c r="IB324" s="6"/>
      <c r="IC324" s="4"/>
      <c r="ID324" s="6"/>
      <c r="IE324" s="5"/>
      <c r="IF324" s="5"/>
      <c r="IG324" s="4"/>
      <c r="IH324" s="6"/>
      <c r="II324" s="4"/>
      <c r="IJ324" s="6"/>
      <c r="IK324" s="5"/>
      <c r="IL324" s="5"/>
      <c r="IM324" s="4"/>
      <c r="IN324" s="6"/>
      <c r="IO324" s="4"/>
      <c r="IP324" s="6"/>
      <c r="IQ324" s="5"/>
      <c r="IR324" s="5"/>
      <c r="IS324" s="4"/>
      <c r="IT324" s="6"/>
      <c r="IU324" s="4"/>
      <c r="IV324" s="6"/>
      <c r="IW324" s="5"/>
      <c r="IX324" s="5"/>
      <c r="IY324" s="4"/>
      <c r="IZ324" s="6"/>
      <c r="JA324" s="4"/>
      <c r="JB324" s="6"/>
      <c r="JC324" s="5"/>
      <c r="JD324" s="5"/>
      <c r="JE324" s="4"/>
      <c r="JF324" s="6"/>
      <c r="JG324" s="4"/>
      <c r="JH324" s="6"/>
      <c r="JI324" s="5"/>
      <c r="JJ324" s="5"/>
      <c r="JK324" s="4"/>
      <c r="JL324" s="6"/>
      <c r="JM324" s="4"/>
      <c r="JN324" s="6"/>
      <c r="JO324" s="5"/>
      <c r="JP324" s="5"/>
      <c r="JQ324" s="4"/>
      <c r="JR324" s="6"/>
      <c r="JS324" s="4"/>
      <c r="JT324" s="6"/>
      <c r="JU324" s="5"/>
      <c r="JV324" s="5"/>
      <c r="JW324" s="4"/>
      <c r="JX324" s="6"/>
      <c r="JY324" s="4"/>
      <c r="JZ324" s="6"/>
      <c r="KA324" s="5"/>
      <c r="KB324" s="5"/>
      <c r="KC324" s="4"/>
      <c r="KD324" s="6"/>
      <c r="KE324" s="4"/>
      <c r="KF324" s="6"/>
      <c r="KG324" s="5"/>
      <c r="KH324" s="5"/>
      <c r="KI324" s="4"/>
      <c r="KJ324" s="6"/>
      <c r="KK324" s="4"/>
      <c r="KL324" s="6"/>
      <c r="KM324" s="5"/>
      <c r="KN324" s="5"/>
    </row>
    <row r="325">
      <c r="A325" s="3" t="s">
        <v>85</v>
      </c>
      <c r="B325" s="3" t="s">
        <v>86</v>
      </c>
      <c r="C325" s="3" t="s">
        <v>449</v>
      </c>
      <c r="D325" s="3" t="s">
        <v>479</v>
      </c>
      <c r="E325" s="3" t="s">
        <v>492</v>
      </c>
      <c r="F325" s="3" t="s">
        <v>493</v>
      </c>
      <c r="G325" s="3" t="s">
        <v>494</v>
      </c>
      <c r="H325" s="3" t="s">
        <v>104</v>
      </c>
      <c r="I325" s="3" t="s">
        <v>1311</v>
      </c>
      <c r="J325" s="3" t="s">
        <v>1340</v>
      </c>
      <c r="K325" s="4">
        <v>229</v>
      </c>
      <c r="L325" s="4">
        <f>=ROUNDDOWN(21.8095238095238,0)</f>
      </c>
      <c r="M325" s="4"/>
      <c r="N325" s="5"/>
      <c r="O325" s="4"/>
      <c r="P325" s="4">
        <f>=ROUNDDOWN({0},0)</f>
      </c>
      <c r="Q325" s="4"/>
      <c r="R325" s="5"/>
      <c r="S325" s="4">
        <v>9</v>
      </c>
      <c r="T325" s="6">
        <v>387.19</v>
      </c>
      <c r="U325" s="4"/>
      <c r="V325" s="6"/>
      <c r="W325" s="5"/>
      <c r="X325" s="5"/>
      <c r="Y325" s="4">
        <v>1</v>
      </c>
      <c r="Z325" s="6">
        <v>35.93</v>
      </c>
      <c r="AA325" s="4"/>
      <c r="AB325" s="6"/>
      <c r="AC325" s="5"/>
      <c r="AD325" s="5"/>
      <c r="AE325" s="4"/>
      <c r="AF325" s="6"/>
      <c r="AG325" s="4"/>
      <c r="AH325" s="6"/>
      <c r="AI325" s="5"/>
      <c r="AJ325" s="5"/>
      <c r="AK325" s="4"/>
      <c r="AL325" s="6"/>
      <c r="AM325" s="4"/>
      <c r="AN325" s="6"/>
      <c r="AO325" s="5"/>
      <c r="AP325" s="5"/>
      <c r="AQ325" s="4"/>
      <c r="AR325" s="6"/>
      <c r="AS325" s="4"/>
      <c r="AT325" s="6"/>
      <c r="AU325" s="5"/>
      <c r="AV325" s="5"/>
      <c r="AW325" s="4">
        <v>2</v>
      </c>
      <c r="AX325" s="6">
        <v>126</v>
      </c>
      <c r="AY325" s="4"/>
      <c r="AZ325" s="6"/>
      <c r="BA325" s="5"/>
      <c r="BB325" s="5"/>
      <c r="BC325" s="4">
        <v>4</v>
      </c>
      <c r="BD325" s="6">
        <v>92.96</v>
      </c>
      <c r="BE325" s="4"/>
      <c r="BF325" s="6"/>
      <c r="BG325" s="5"/>
      <c r="BH325" s="5"/>
      <c r="BI325" s="4"/>
      <c r="BJ325" s="6"/>
      <c r="BK325" s="4"/>
      <c r="BL325" s="6"/>
      <c r="BM325" s="5"/>
      <c r="BN325" s="5"/>
      <c r="BO325" s="4"/>
      <c r="BP325" s="6"/>
      <c r="BQ325" s="4"/>
      <c r="BR325" s="6"/>
      <c r="BS325" s="5"/>
      <c r="BT325" s="5"/>
      <c r="BU325" s="4"/>
      <c r="BV325" s="6"/>
      <c r="BW325" s="4"/>
      <c r="BX325" s="6"/>
      <c r="BY325" s="5"/>
      <c r="BZ325" s="5"/>
      <c r="CA325" s="4"/>
      <c r="CB325" s="6"/>
      <c r="CC325" s="4"/>
      <c r="CD325" s="6"/>
      <c r="CE325" s="5"/>
      <c r="CF325" s="5"/>
      <c r="CG325" s="4">
        <v>1</v>
      </c>
      <c r="CH325" s="6">
        <v>64.8</v>
      </c>
      <c r="CI325" s="4"/>
      <c r="CJ325" s="6"/>
      <c r="CK325" s="5"/>
      <c r="CL325" s="5"/>
      <c r="CM325" s="4"/>
      <c r="CN325" s="6"/>
      <c r="CO325" s="4"/>
      <c r="CP325" s="6"/>
      <c r="CQ325" s="5"/>
      <c r="CR325" s="5"/>
      <c r="CS325" s="4"/>
      <c r="CT325" s="6"/>
      <c r="CU325" s="4"/>
      <c r="CV325" s="6"/>
      <c r="CW325" s="5"/>
      <c r="CX325" s="5"/>
      <c r="CY325" s="4"/>
      <c r="CZ325" s="6"/>
      <c r="DA325" s="4"/>
      <c r="DB325" s="6"/>
      <c r="DC325" s="5"/>
      <c r="DD325" s="5"/>
      <c r="DE325" s="4"/>
      <c r="DF325" s="6"/>
      <c r="DG325" s="4"/>
      <c r="DH325" s="6"/>
      <c r="DI325" s="5"/>
      <c r="DJ325" s="5"/>
      <c r="DK325" s="4"/>
      <c r="DL325" s="6"/>
      <c r="DM325" s="4"/>
      <c r="DN325" s="6"/>
      <c r="DO325" s="5"/>
      <c r="DP325" s="5"/>
      <c r="DQ325" s="4"/>
      <c r="DR325" s="6"/>
      <c r="DS325" s="4"/>
      <c r="DT325" s="6"/>
      <c r="DU325" s="5"/>
      <c r="DV325" s="5"/>
      <c r="DW325" s="4"/>
      <c r="DX325" s="6"/>
      <c r="DY325" s="4"/>
      <c r="DZ325" s="6"/>
      <c r="EA325" s="5"/>
      <c r="EB325" s="5"/>
      <c r="EC325" s="4"/>
      <c r="ED325" s="6"/>
      <c r="EE325" s="4"/>
      <c r="EF325" s="6"/>
      <c r="EG325" s="5"/>
      <c r="EH325" s="5"/>
      <c r="EI325" s="4"/>
      <c r="EJ325" s="6"/>
      <c r="EK325" s="4"/>
      <c r="EL325" s="6"/>
      <c r="EM325" s="5"/>
      <c r="EN325" s="5"/>
      <c r="EO325" s="4"/>
      <c r="EP325" s="6"/>
      <c r="EQ325" s="4"/>
      <c r="ER325" s="6"/>
      <c r="ES325" s="5"/>
      <c r="ET325" s="5"/>
      <c r="EU325" s="4"/>
      <c r="EV325" s="6"/>
      <c r="EW325" s="4"/>
      <c r="EX325" s="6"/>
      <c r="EY325" s="5"/>
      <c r="EZ325" s="5"/>
      <c r="FA325" s="4"/>
      <c r="FB325" s="6"/>
      <c r="FC325" s="4"/>
      <c r="FD325" s="6"/>
      <c r="FE325" s="5"/>
      <c r="FF325" s="5"/>
      <c r="FG325" s="4"/>
      <c r="FH325" s="6"/>
      <c r="FI325" s="4"/>
      <c r="FJ325" s="6"/>
      <c r="FK325" s="5"/>
      <c r="FL325" s="5"/>
      <c r="FM325" s="4"/>
      <c r="FN325" s="6"/>
      <c r="FO325" s="4"/>
      <c r="FP325" s="6"/>
      <c r="FQ325" s="5"/>
      <c r="FR325" s="5"/>
      <c r="FS325" s="4"/>
      <c r="FT325" s="6"/>
      <c r="FU325" s="4"/>
      <c r="FV325" s="6"/>
      <c r="FW325" s="5"/>
      <c r="FX325" s="5"/>
      <c r="FY325" s="4"/>
      <c r="FZ325" s="6"/>
      <c r="GA325" s="4"/>
      <c r="GB325" s="6"/>
      <c r="GC325" s="5"/>
      <c r="GD325" s="5"/>
      <c r="GE325" s="4"/>
      <c r="GF325" s="6"/>
      <c r="GG325" s="4"/>
      <c r="GH325" s="6"/>
      <c r="GI325" s="5"/>
      <c r="GJ325" s="5"/>
      <c r="GK325" s="4"/>
      <c r="GL325" s="6"/>
      <c r="GM325" s="4"/>
      <c r="GN325" s="6"/>
      <c r="GO325" s="5"/>
      <c r="GP325" s="5"/>
      <c r="GQ325" s="4"/>
      <c r="GR325" s="6"/>
      <c r="GS325" s="4"/>
      <c r="GT325" s="6"/>
      <c r="GU325" s="5"/>
      <c r="GV325" s="5"/>
      <c r="GW325" s="4">
        <v>1</v>
      </c>
      <c r="GX325" s="6">
        <v>67.5</v>
      </c>
      <c r="GY325" s="4"/>
      <c r="GZ325" s="6"/>
      <c r="HA325" s="5"/>
      <c r="HB325" s="5"/>
      <c r="HC325" s="4"/>
      <c r="HD325" s="6"/>
      <c r="HE325" s="4"/>
      <c r="HF325" s="6"/>
      <c r="HG325" s="5"/>
      <c r="HH325" s="5"/>
      <c r="HI325" s="4"/>
      <c r="HJ325" s="6"/>
      <c r="HK325" s="4"/>
      <c r="HL325" s="6"/>
      <c r="HM325" s="5"/>
      <c r="HN325" s="5"/>
      <c r="HO325" s="4"/>
      <c r="HP325" s="6"/>
      <c r="HQ325" s="4"/>
      <c r="HR325" s="6"/>
      <c r="HS325" s="5"/>
      <c r="HT325" s="5"/>
      <c r="HU325" s="4"/>
      <c r="HV325" s="6"/>
      <c r="HW325" s="4"/>
      <c r="HX325" s="6"/>
      <c r="HY325" s="5"/>
      <c r="HZ325" s="5"/>
      <c r="IA325" s="4"/>
      <c r="IB325" s="6"/>
      <c r="IC325" s="4"/>
      <c r="ID325" s="6"/>
      <c r="IE325" s="5"/>
      <c r="IF325" s="5"/>
      <c r="IG325" s="4"/>
      <c r="IH325" s="6"/>
      <c r="II325" s="4"/>
      <c r="IJ325" s="6"/>
      <c r="IK325" s="5"/>
      <c r="IL325" s="5"/>
      <c r="IM325" s="4"/>
      <c r="IN325" s="6"/>
      <c r="IO325" s="4"/>
      <c r="IP325" s="6"/>
      <c r="IQ325" s="5"/>
      <c r="IR325" s="5"/>
      <c r="IS325" s="4"/>
      <c r="IT325" s="6"/>
      <c r="IU325" s="4"/>
      <c r="IV325" s="6"/>
      <c r="IW325" s="5"/>
      <c r="IX325" s="5"/>
      <c r="IY325" s="4"/>
      <c r="IZ325" s="6"/>
      <c r="JA325" s="4"/>
      <c r="JB325" s="6"/>
      <c r="JC325" s="5"/>
      <c r="JD325" s="5"/>
      <c r="JE325" s="4"/>
      <c r="JF325" s="6"/>
      <c r="JG325" s="4"/>
      <c r="JH325" s="6"/>
      <c r="JI325" s="5"/>
      <c r="JJ325" s="5"/>
      <c r="JK325" s="4"/>
      <c r="JL325" s="6"/>
      <c r="JM325" s="4"/>
      <c r="JN325" s="6"/>
      <c r="JO325" s="5"/>
      <c r="JP325" s="5"/>
      <c r="JQ325" s="4"/>
      <c r="JR325" s="6"/>
      <c r="JS325" s="4"/>
      <c r="JT325" s="6"/>
      <c r="JU325" s="5"/>
      <c r="JV325" s="5"/>
      <c r="JW325" s="4"/>
      <c r="JX325" s="6"/>
      <c r="JY325" s="4"/>
      <c r="JZ325" s="6"/>
      <c r="KA325" s="5"/>
      <c r="KB325" s="5"/>
      <c r="KC325" s="4"/>
      <c r="KD325" s="6"/>
      <c r="KE325" s="4"/>
      <c r="KF325" s="6"/>
      <c r="KG325" s="5"/>
      <c r="KH325" s="5"/>
      <c r="KI325" s="4"/>
      <c r="KJ325" s="6"/>
      <c r="KK325" s="4"/>
      <c r="KL325" s="6"/>
      <c r="KM325" s="5"/>
      <c r="KN325" s="5"/>
    </row>
    <row r="326">
      <c r="A326" s="3" t="s">
        <v>85</v>
      </c>
      <c r="B326" s="3" t="s">
        <v>86</v>
      </c>
      <c r="C326" s="3" t="s">
        <v>449</v>
      </c>
      <c r="D326" s="3" t="s">
        <v>479</v>
      </c>
      <c r="E326" s="3" t="s">
        <v>495</v>
      </c>
      <c r="F326" s="3" t="s">
        <v>496</v>
      </c>
      <c r="G326" s="3" t="s">
        <v>497</v>
      </c>
      <c r="H326" s="3" t="s">
        <v>104</v>
      </c>
      <c r="I326" s="3" t="s">
        <v>1327</v>
      </c>
      <c r="J326" s="3" t="s">
        <v>1340</v>
      </c>
      <c r="K326" s="4">
        <v>142</v>
      </c>
      <c r="L326" s="4">
        <f>=ROUNDDOWN(36.4102564102564,0)</f>
      </c>
      <c r="M326" s="4"/>
      <c r="N326" s="5"/>
      <c r="O326" s="4"/>
      <c r="P326" s="4">
        <f>=ROUNDDOWN({0},0)</f>
      </c>
      <c r="Q326" s="4"/>
      <c r="R326" s="5"/>
      <c r="S326" s="4">
        <v>3</v>
      </c>
      <c r="T326" s="6">
        <v>107.79</v>
      </c>
      <c r="U326" s="4"/>
      <c r="V326" s="6"/>
      <c r="W326" s="5"/>
      <c r="X326" s="5"/>
      <c r="Y326" s="4">
        <v>2</v>
      </c>
      <c r="Z326" s="6">
        <v>58.3</v>
      </c>
      <c r="AA326" s="4"/>
      <c r="AB326" s="6"/>
      <c r="AC326" s="5"/>
      <c r="AD326" s="5"/>
      <c r="AE326" s="4"/>
      <c r="AF326" s="6"/>
      <c r="AG326" s="4"/>
      <c r="AH326" s="6"/>
      <c r="AI326" s="5"/>
      <c r="AJ326" s="5"/>
      <c r="AK326" s="4"/>
      <c r="AL326" s="6"/>
      <c r="AM326" s="4"/>
      <c r="AN326" s="6"/>
      <c r="AO326" s="5"/>
      <c r="AP326" s="5"/>
      <c r="AQ326" s="4"/>
      <c r="AR326" s="6"/>
      <c r="AS326" s="4"/>
      <c r="AT326" s="6"/>
      <c r="AU326" s="5"/>
      <c r="AV326" s="5"/>
      <c r="AW326" s="4"/>
      <c r="AX326" s="6"/>
      <c r="AY326" s="4"/>
      <c r="AZ326" s="6"/>
      <c r="BA326" s="5"/>
      <c r="BB326" s="5"/>
      <c r="BC326" s="4"/>
      <c r="BD326" s="6"/>
      <c r="BE326" s="4"/>
      <c r="BF326" s="6"/>
      <c r="BG326" s="5"/>
      <c r="BH326" s="5"/>
      <c r="BI326" s="4"/>
      <c r="BJ326" s="6"/>
      <c r="BK326" s="4"/>
      <c r="BL326" s="6"/>
      <c r="BM326" s="5"/>
      <c r="BN326" s="5"/>
      <c r="BO326" s="4"/>
      <c r="BP326" s="6"/>
      <c r="BQ326" s="4"/>
      <c r="BR326" s="6"/>
      <c r="BS326" s="5"/>
      <c r="BT326" s="5"/>
      <c r="BU326" s="4"/>
      <c r="BV326" s="6"/>
      <c r="BW326" s="4"/>
      <c r="BX326" s="6"/>
      <c r="BY326" s="5"/>
      <c r="BZ326" s="5"/>
      <c r="CA326" s="4"/>
      <c r="CB326" s="6"/>
      <c r="CC326" s="4"/>
      <c r="CD326" s="6"/>
      <c r="CE326" s="5"/>
      <c r="CF326" s="5"/>
      <c r="CG326" s="4"/>
      <c r="CH326" s="6"/>
      <c r="CI326" s="4"/>
      <c r="CJ326" s="6"/>
      <c r="CK326" s="5"/>
      <c r="CL326" s="5"/>
      <c r="CM326" s="4"/>
      <c r="CN326" s="6"/>
      <c r="CO326" s="4"/>
      <c r="CP326" s="6"/>
      <c r="CQ326" s="5"/>
      <c r="CR326" s="5"/>
      <c r="CS326" s="4"/>
      <c r="CT326" s="6"/>
      <c r="CU326" s="4"/>
      <c r="CV326" s="6"/>
      <c r="CW326" s="5"/>
      <c r="CX326" s="5"/>
      <c r="CY326" s="4"/>
      <c r="CZ326" s="6"/>
      <c r="DA326" s="4"/>
      <c r="DB326" s="6"/>
      <c r="DC326" s="5"/>
      <c r="DD326" s="5"/>
      <c r="DE326" s="4"/>
      <c r="DF326" s="6"/>
      <c r="DG326" s="4"/>
      <c r="DH326" s="6"/>
      <c r="DI326" s="5"/>
      <c r="DJ326" s="5"/>
      <c r="DK326" s="4"/>
      <c r="DL326" s="6"/>
      <c r="DM326" s="4"/>
      <c r="DN326" s="6"/>
      <c r="DO326" s="5"/>
      <c r="DP326" s="5"/>
      <c r="DQ326" s="4">
        <v>1</v>
      </c>
      <c r="DR326" s="6">
        <v>49.49</v>
      </c>
      <c r="DS326" s="4"/>
      <c r="DT326" s="6"/>
      <c r="DU326" s="5"/>
      <c r="DV326" s="5"/>
      <c r="DW326" s="4"/>
      <c r="DX326" s="6"/>
      <c r="DY326" s="4"/>
      <c r="DZ326" s="6"/>
      <c r="EA326" s="5"/>
      <c r="EB326" s="5"/>
      <c r="EC326" s="4"/>
      <c r="ED326" s="6"/>
      <c r="EE326" s="4"/>
      <c r="EF326" s="6"/>
      <c r="EG326" s="5"/>
      <c r="EH326" s="5"/>
      <c r="EI326" s="4"/>
      <c r="EJ326" s="6"/>
      <c r="EK326" s="4"/>
      <c r="EL326" s="6"/>
      <c r="EM326" s="5"/>
      <c r="EN326" s="5"/>
      <c r="EO326" s="4"/>
      <c r="EP326" s="6"/>
      <c r="EQ326" s="4"/>
      <c r="ER326" s="6"/>
      <c r="ES326" s="5"/>
      <c r="ET326" s="5"/>
      <c r="EU326" s="4"/>
      <c r="EV326" s="6"/>
      <c r="EW326" s="4"/>
      <c r="EX326" s="6"/>
      <c r="EY326" s="5"/>
      <c r="EZ326" s="5"/>
      <c r="FA326" s="4"/>
      <c r="FB326" s="6"/>
      <c r="FC326" s="4"/>
      <c r="FD326" s="6"/>
      <c r="FE326" s="5"/>
      <c r="FF326" s="5"/>
      <c r="FG326" s="4"/>
      <c r="FH326" s="6"/>
      <c r="FI326" s="4"/>
      <c r="FJ326" s="6"/>
      <c r="FK326" s="5"/>
      <c r="FL326" s="5"/>
      <c r="FM326" s="4"/>
      <c r="FN326" s="6"/>
      <c r="FO326" s="4"/>
      <c r="FP326" s="6"/>
      <c r="FQ326" s="5"/>
      <c r="FR326" s="5"/>
      <c r="FS326" s="4"/>
      <c r="FT326" s="6"/>
      <c r="FU326" s="4"/>
      <c r="FV326" s="6"/>
      <c r="FW326" s="5"/>
      <c r="FX326" s="5"/>
      <c r="FY326" s="4"/>
      <c r="FZ326" s="6"/>
      <c r="GA326" s="4"/>
      <c r="GB326" s="6"/>
      <c r="GC326" s="5"/>
      <c r="GD326" s="5"/>
      <c r="GE326" s="4"/>
      <c r="GF326" s="6"/>
      <c r="GG326" s="4"/>
      <c r="GH326" s="6"/>
      <c r="GI326" s="5"/>
      <c r="GJ326" s="5"/>
      <c r="GK326" s="4"/>
      <c r="GL326" s="6"/>
      <c r="GM326" s="4"/>
      <c r="GN326" s="6"/>
      <c r="GO326" s="5"/>
      <c r="GP326" s="5"/>
      <c r="GQ326" s="4"/>
      <c r="GR326" s="6"/>
      <c r="GS326" s="4"/>
      <c r="GT326" s="6"/>
      <c r="GU326" s="5"/>
      <c r="GV326" s="5"/>
      <c r="GW326" s="4"/>
      <c r="GX326" s="6"/>
      <c r="GY326" s="4"/>
      <c r="GZ326" s="6"/>
      <c r="HA326" s="5"/>
      <c r="HB326" s="5"/>
      <c r="HC326" s="4"/>
      <c r="HD326" s="6"/>
      <c r="HE326" s="4"/>
      <c r="HF326" s="6"/>
      <c r="HG326" s="5"/>
      <c r="HH326" s="5"/>
      <c r="HI326" s="4"/>
      <c r="HJ326" s="6"/>
      <c r="HK326" s="4"/>
      <c r="HL326" s="6"/>
      <c r="HM326" s="5"/>
      <c r="HN326" s="5"/>
      <c r="HO326" s="4"/>
      <c r="HP326" s="6"/>
      <c r="HQ326" s="4"/>
      <c r="HR326" s="6"/>
      <c r="HS326" s="5"/>
      <c r="HT326" s="5"/>
      <c r="HU326" s="4"/>
      <c r="HV326" s="6"/>
      <c r="HW326" s="4"/>
      <c r="HX326" s="6"/>
      <c r="HY326" s="5"/>
      <c r="HZ326" s="5"/>
      <c r="IA326" s="4"/>
      <c r="IB326" s="6"/>
      <c r="IC326" s="4"/>
      <c r="ID326" s="6"/>
      <c r="IE326" s="5"/>
      <c r="IF326" s="5"/>
      <c r="IG326" s="4"/>
      <c r="IH326" s="6"/>
      <c r="II326" s="4"/>
      <c r="IJ326" s="6"/>
      <c r="IK326" s="5"/>
      <c r="IL326" s="5"/>
      <c r="IM326" s="4"/>
      <c r="IN326" s="6"/>
      <c r="IO326" s="4"/>
      <c r="IP326" s="6"/>
      <c r="IQ326" s="5"/>
      <c r="IR326" s="5"/>
      <c r="IS326" s="4"/>
      <c r="IT326" s="6"/>
      <c r="IU326" s="4"/>
      <c r="IV326" s="6"/>
      <c r="IW326" s="5"/>
      <c r="IX326" s="5"/>
      <c r="IY326" s="4"/>
      <c r="IZ326" s="6"/>
      <c r="JA326" s="4"/>
      <c r="JB326" s="6"/>
      <c r="JC326" s="5"/>
      <c r="JD326" s="5"/>
      <c r="JE326" s="4"/>
      <c r="JF326" s="6"/>
      <c r="JG326" s="4"/>
      <c r="JH326" s="6"/>
      <c r="JI326" s="5"/>
      <c r="JJ326" s="5"/>
      <c r="JK326" s="4"/>
      <c r="JL326" s="6"/>
      <c r="JM326" s="4"/>
      <c r="JN326" s="6"/>
      <c r="JO326" s="5"/>
      <c r="JP326" s="5"/>
      <c r="JQ326" s="4"/>
      <c r="JR326" s="6"/>
      <c r="JS326" s="4"/>
      <c r="JT326" s="6"/>
      <c r="JU326" s="5"/>
      <c r="JV326" s="5"/>
      <c r="JW326" s="4"/>
      <c r="JX326" s="6"/>
      <c r="JY326" s="4"/>
      <c r="JZ326" s="6"/>
      <c r="KA326" s="5"/>
      <c r="KB326" s="5"/>
      <c r="KC326" s="4"/>
      <c r="KD326" s="6"/>
      <c r="KE326" s="4"/>
      <c r="KF326" s="6"/>
      <c r="KG326" s="5"/>
      <c r="KH326" s="5"/>
      <c r="KI326" s="4"/>
      <c r="KJ326" s="6"/>
      <c r="KK326" s="4"/>
      <c r="KL326" s="6"/>
      <c r="KM326" s="5"/>
      <c r="KN326" s="5"/>
    </row>
    <row r="327">
      <c r="A327" s="3" t="s">
        <v>85</v>
      </c>
      <c r="B327" s="3" t="s">
        <v>86</v>
      </c>
      <c r="C327" s="3" t="s">
        <v>449</v>
      </c>
      <c r="D327" s="3" t="s">
        <v>479</v>
      </c>
      <c r="E327" s="3" t="s">
        <v>498</v>
      </c>
      <c r="F327" s="3" t="s">
        <v>499</v>
      </c>
      <c r="G327" s="3" t="s">
        <v>500</v>
      </c>
      <c r="H327" s="3" t="s">
        <v>96</v>
      </c>
      <c r="I327" s="3" t="s">
        <v>1320</v>
      </c>
      <c r="J327" s="3" t="s">
        <v>1340</v>
      </c>
      <c r="K327" s="4">
        <v>682</v>
      </c>
      <c r="L327" s="4">
        <f>=ROUNDDOWN(170.5,0)</f>
      </c>
      <c r="M327" s="4"/>
      <c r="N327" s="5"/>
      <c r="O327" s="4"/>
      <c r="P327" s="4">
        <f>=ROUNDDOWN({0},0)</f>
      </c>
      <c r="Q327" s="4"/>
      <c r="R327" s="5"/>
      <c r="S327" s="4">
        <v>2</v>
      </c>
      <c r="T327" s="6">
        <v>88.12</v>
      </c>
      <c r="U327" s="4"/>
      <c r="V327" s="6"/>
      <c r="W327" s="5"/>
      <c r="X327" s="5"/>
      <c r="Y327" s="4">
        <v>2</v>
      </c>
      <c r="Z327" s="6">
        <v>88.12</v>
      </c>
      <c r="AA327" s="4"/>
      <c r="AB327" s="6"/>
      <c r="AC327" s="5"/>
      <c r="AD327" s="5"/>
      <c r="AE327" s="4"/>
      <c r="AF327" s="6"/>
      <c r="AG327" s="4"/>
      <c r="AH327" s="6"/>
      <c r="AI327" s="5"/>
      <c r="AJ327" s="5"/>
      <c r="AK327" s="4"/>
      <c r="AL327" s="6"/>
      <c r="AM327" s="4"/>
      <c r="AN327" s="6"/>
      <c r="AO327" s="5"/>
      <c r="AP327" s="5"/>
      <c r="AQ327" s="4"/>
      <c r="AR327" s="6"/>
      <c r="AS327" s="4"/>
      <c r="AT327" s="6"/>
      <c r="AU327" s="5"/>
      <c r="AV327" s="5"/>
      <c r="AW327" s="4"/>
      <c r="AX327" s="6"/>
      <c r="AY327" s="4"/>
      <c r="AZ327" s="6"/>
      <c r="BA327" s="5"/>
      <c r="BB327" s="5"/>
      <c r="BC327" s="4"/>
      <c r="BD327" s="6"/>
      <c r="BE327" s="4"/>
      <c r="BF327" s="6"/>
      <c r="BG327" s="5"/>
      <c r="BH327" s="5"/>
      <c r="BI327" s="4"/>
      <c r="BJ327" s="6"/>
      <c r="BK327" s="4"/>
      <c r="BL327" s="6"/>
      <c r="BM327" s="5"/>
      <c r="BN327" s="5"/>
      <c r="BO327" s="4"/>
      <c r="BP327" s="6"/>
      <c r="BQ327" s="4"/>
      <c r="BR327" s="6"/>
      <c r="BS327" s="5"/>
      <c r="BT327" s="5"/>
      <c r="BU327" s="4"/>
      <c r="BV327" s="6"/>
      <c r="BW327" s="4"/>
      <c r="BX327" s="6"/>
      <c r="BY327" s="5"/>
      <c r="BZ327" s="5"/>
      <c r="CA327" s="4"/>
      <c r="CB327" s="6"/>
      <c r="CC327" s="4"/>
      <c r="CD327" s="6"/>
      <c r="CE327" s="5"/>
      <c r="CF327" s="5"/>
      <c r="CG327" s="4"/>
      <c r="CH327" s="6"/>
      <c r="CI327" s="4"/>
      <c r="CJ327" s="6"/>
      <c r="CK327" s="5"/>
      <c r="CL327" s="5"/>
      <c r="CM327" s="4"/>
      <c r="CN327" s="6"/>
      <c r="CO327" s="4"/>
      <c r="CP327" s="6"/>
      <c r="CQ327" s="5"/>
      <c r="CR327" s="5"/>
      <c r="CS327" s="4"/>
      <c r="CT327" s="6"/>
      <c r="CU327" s="4"/>
      <c r="CV327" s="6"/>
      <c r="CW327" s="5"/>
      <c r="CX327" s="5"/>
      <c r="CY327" s="4"/>
      <c r="CZ327" s="6"/>
      <c r="DA327" s="4"/>
      <c r="DB327" s="6"/>
      <c r="DC327" s="5"/>
      <c r="DD327" s="5"/>
      <c r="DE327" s="4"/>
      <c r="DF327" s="6"/>
      <c r="DG327" s="4"/>
      <c r="DH327" s="6"/>
      <c r="DI327" s="5"/>
      <c r="DJ327" s="5"/>
      <c r="DK327" s="4"/>
      <c r="DL327" s="6"/>
      <c r="DM327" s="4"/>
      <c r="DN327" s="6"/>
      <c r="DO327" s="5"/>
      <c r="DP327" s="5"/>
      <c r="DQ327" s="4"/>
      <c r="DR327" s="6"/>
      <c r="DS327" s="4"/>
      <c r="DT327" s="6"/>
      <c r="DU327" s="5"/>
      <c r="DV327" s="5"/>
      <c r="DW327" s="4"/>
      <c r="DX327" s="6"/>
      <c r="DY327" s="4"/>
      <c r="DZ327" s="6"/>
      <c r="EA327" s="5"/>
      <c r="EB327" s="5"/>
      <c r="EC327" s="4"/>
      <c r="ED327" s="6"/>
      <c r="EE327" s="4"/>
      <c r="EF327" s="6"/>
      <c r="EG327" s="5"/>
      <c r="EH327" s="5"/>
      <c r="EI327" s="4"/>
      <c r="EJ327" s="6"/>
      <c r="EK327" s="4"/>
      <c r="EL327" s="6"/>
      <c r="EM327" s="5"/>
      <c r="EN327" s="5"/>
      <c r="EO327" s="4"/>
      <c r="EP327" s="6"/>
      <c r="EQ327" s="4"/>
      <c r="ER327" s="6"/>
      <c r="ES327" s="5"/>
      <c r="ET327" s="5"/>
      <c r="EU327" s="4"/>
      <c r="EV327" s="6"/>
      <c r="EW327" s="4"/>
      <c r="EX327" s="6"/>
      <c r="EY327" s="5"/>
      <c r="EZ327" s="5"/>
      <c r="FA327" s="4"/>
      <c r="FB327" s="6"/>
      <c r="FC327" s="4"/>
      <c r="FD327" s="6"/>
      <c r="FE327" s="5"/>
      <c r="FF327" s="5"/>
      <c r="FG327" s="4"/>
      <c r="FH327" s="6"/>
      <c r="FI327" s="4"/>
      <c r="FJ327" s="6"/>
      <c r="FK327" s="5"/>
      <c r="FL327" s="5"/>
      <c r="FM327" s="4"/>
      <c r="FN327" s="6"/>
      <c r="FO327" s="4"/>
      <c r="FP327" s="6"/>
      <c r="FQ327" s="5"/>
      <c r="FR327" s="5"/>
      <c r="FS327" s="4"/>
      <c r="FT327" s="6"/>
      <c r="FU327" s="4"/>
      <c r="FV327" s="6"/>
      <c r="FW327" s="5"/>
      <c r="FX327" s="5"/>
      <c r="FY327" s="4"/>
      <c r="FZ327" s="6"/>
      <c r="GA327" s="4"/>
      <c r="GB327" s="6"/>
      <c r="GC327" s="5"/>
      <c r="GD327" s="5"/>
      <c r="GE327" s="4"/>
      <c r="GF327" s="6"/>
      <c r="GG327" s="4"/>
      <c r="GH327" s="6"/>
      <c r="GI327" s="5"/>
      <c r="GJ327" s="5"/>
      <c r="GK327" s="4"/>
      <c r="GL327" s="6"/>
      <c r="GM327" s="4"/>
      <c r="GN327" s="6"/>
      <c r="GO327" s="5"/>
      <c r="GP327" s="5"/>
      <c r="GQ327" s="4"/>
      <c r="GR327" s="6"/>
      <c r="GS327" s="4"/>
      <c r="GT327" s="6"/>
      <c r="GU327" s="5"/>
      <c r="GV327" s="5"/>
      <c r="GW327" s="4"/>
      <c r="GX327" s="6"/>
      <c r="GY327" s="4"/>
      <c r="GZ327" s="6"/>
      <c r="HA327" s="5"/>
      <c r="HB327" s="5"/>
      <c r="HC327" s="4"/>
      <c r="HD327" s="6"/>
      <c r="HE327" s="4"/>
      <c r="HF327" s="6"/>
      <c r="HG327" s="5"/>
      <c r="HH327" s="5"/>
      <c r="HI327" s="4"/>
      <c r="HJ327" s="6"/>
      <c r="HK327" s="4"/>
      <c r="HL327" s="6"/>
      <c r="HM327" s="5"/>
      <c r="HN327" s="5"/>
      <c r="HO327" s="4"/>
      <c r="HP327" s="6"/>
      <c r="HQ327" s="4"/>
      <c r="HR327" s="6"/>
      <c r="HS327" s="5"/>
      <c r="HT327" s="5"/>
      <c r="HU327" s="4"/>
      <c r="HV327" s="6"/>
      <c r="HW327" s="4"/>
      <c r="HX327" s="6"/>
      <c r="HY327" s="5"/>
      <c r="HZ327" s="5"/>
      <c r="IA327" s="4"/>
      <c r="IB327" s="6"/>
      <c r="IC327" s="4"/>
      <c r="ID327" s="6"/>
      <c r="IE327" s="5"/>
      <c r="IF327" s="5"/>
      <c r="IG327" s="4"/>
      <c r="IH327" s="6"/>
      <c r="II327" s="4"/>
      <c r="IJ327" s="6"/>
      <c r="IK327" s="5"/>
      <c r="IL327" s="5"/>
      <c r="IM327" s="4"/>
      <c r="IN327" s="6"/>
      <c r="IO327" s="4"/>
      <c r="IP327" s="6"/>
      <c r="IQ327" s="5"/>
      <c r="IR327" s="5"/>
      <c r="IS327" s="4"/>
      <c r="IT327" s="6"/>
      <c r="IU327" s="4"/>
      <c r="IV327" s="6"/>
      <c r="IW327" s="5"/>
      <c r="IX327" s="5"/>
      <c r="IY327" s="4"/>
      <c r="IZ327" s="6"/>
      <c r="JA327" s="4"/>
      <c r="JB327" s="6"/>
      <c r="JC327" s="5"/>
      <c r="JD327" s="5"/>
      <c r="JE327" s="4"/>
      <c r="JF327" s="6"/>
      <c r="JG327" s="4"/>
      <c r="JH327" s="6"/>
      <c r="JI327" s="5"/>
      <c r="JJ327" s="5"/>
      <c r="JK327" s="4"/>
      <c r="JL327" s="6"/>
      <c r="JM327" s="4"/>
      <c r="JN327" s="6"/>
      <c r="JO327" s="5"/>
      <c r="JP327" s="5"/>
      <c r="JQ327" s="4"/>
      <c r="JR327" s="6"/>
      <c r="JS327" s="4"/>
      <c r="JT327" s="6"/>
      <c r="JU327" s="5"/>
      <c r="JV327" s="5"/>
      <c r="JW327" s="4"/>
      <c r="JX327" s="6"/>
      <c r="JY327" s="4"/>
      <c r="JZ327" s="6"/>
      <c r="KA327" s="5"/>
      <c r="KB327" s="5"/>
      <c r="KC327" s="4"/>
      <c r="KD327" s="6"/>
      <c r="KE327" s="4"/>
      <c r="KF327" s="6"/>
      <c r="KG327" s="5"/>
      <c r="KH327" s="5"/>
      <c r="KI327" s="4"/>
      <c r="KJ327" s="6"/>
      <c r="KK327" s="4"/>
      <c r="KL327" s="6"/>
      <c r="KM327" s="5"/>
      <c r="KN327" s="5"/>
    </row>
    <row r="328">
      <c r="A328" s="3" t="s">
        <v>85</v>
      </c>
      <c r="B328" s="3" t="s">
        <v>86</v>
      </c>
      <c r="C328" s="3" t="s">
        <v>449</v>
      </c>
      <c r="D328" s="3" t="s">
        <v>479</v>
      </c>
      <c r="E328" s="3" t="s">
        <v>498</v>
      </c>
      <c r="F328" s="3" t="s">
        <v>499</v>
      </c>
      <c r="G328" s="3" t="s">
        <v>500</v>
      </c>
      <c r="H328" s="3" t="s">
        <v>96</v>
      </c>
      <c r="I328" s="3" t="s">
        <v>1334</v>
      </c>
      <c r="J328" s="3" t="s">
        <v>1340</v>
      </c>
      <c r="K328" s="4">
        <v>621</v>
      </c>
      <c r="L328" s="4">
        <f>=ROUNDDOWN(62.1,0)</f>
      </c>
      <c r="M328" s="4"/>
      <c r="N328" s="5"/>
      <c r="O328" s="4"/>
      <c r="P328" s="4">
        <f>=ROUNDDOWN({0},0)</f>
      </c>
      <c r="Q328" s="4"/>
      <c r="R328" s="5"/>
      <c r="S328" s="4"/>
      <c r="T328" s="6"/>
      <c r="U328" s="4"/>
      <c r="V328" s="6"/>
      <c r="W328" s="5"/>
      <c r="X328" s="5"/>
      <c r="Y328" s="4"/>
      <c r="Z328" s="6"/>
      <c r="AA328" s="4"/>
      <c r="AB328" s="6"/>
      <c r="AC328" s="5"/>
      <c r="AD328" s="5"/>
      <c r="AE328" s="4"/>
      <c r="AF328" s="6"/>
      <c r="AG328" s="4"/>
      <c r="AH328" s="6"/>
      <c r="AI328" s="5"/>
      <c r="AJ328" s="5"/>
      <c r="AK328" s="4"/>
      <c r="AL328" s="6"/>
      <c r="AM328" s="4"/>
      <c r="AN328" s="6"/>
      <c r="AO328" s="5"/>
      <c r="AP328" s="5"/>
      <c r="AQ328" s="4"/>
      <c r="AR328" s="6"/>
      <c r="AS328" s="4"/>
      <c r="AT328" s="6"/>
      <c r="AU328" s="5"/>
      <c r="AV328" s="5"/>
      <c r="AW328" s="4"/>
      <c r="AX328" s="6"/>
      <c r="AY328" s="4"/>
      <c r="AZ328" s="6"/>
      <c r="BA328" s="5"/>
      <c r="BB328" s="5"/>
      <c r="BC328" s="4"/>
      <c r="BD328" s="6"/>
      <c r="BE328" s="4"/>
      <c r="BF328" s="6"/>
      <c r="BG328" s="5"/>
      <c r="BH328" s="5"/>
      <c r="BI328" s="4"/>
      <c r="BJ328" s="6"/>
      <c r="BK328" s="4"/>
      <c r="BL328" s="6"/>
      <c r="BM328" s="5"/>
      <c r="BN328" s="5"/>
      <c r="BO328" s="4"/>
      <c r="BP328" s="6"/>
      <c r="BQ328" s="4"/>
      <c r="BR328" s="6"/>
      <c r="BS328" s="5"/>
      <c r="BT328" s="5"/>
      <c r="BU328" s="4"/>
      <c r="BV328" s="6"/>
      <c r="BW328" s="4"/>
      <c r="BX328" s="6"/>
      <c r="BY328" s="5"/>
      <c r="BZ328" s="5"/>
      <c r="CA328" s="4"/>
      <c r="CB328" s="6"/>
      <c r="CC328" s="4"/>
      <c r="CD328" s="6"/>
      <c r="CE328" s="5"/>
      <c r="CF328" s="5"/>
      <c r="CG328" s="4"/>
      <c r="CH328" s="6"/>
      <c r="CI328" s="4"/>
      <c r="CJ328" s="6"/>
      <c r="CK328" s="5"/>
      <c r="CL328" s="5"/>
      <c r="CM328" s="4"/>
      <c r="CN328" s="6"/>
      <c r="CO328" s="4"/>
      <c r="CP328" s="6"/>
      <c r="CQ328" s="5"/>
      <c r="CR328" s="5"/>
      <c r="CS328" s="4"/>
      <c r="CT328" s="6"/>
      <c r="CU328" s="4"/>
      <c r="CV328" s="6"/>
      <c r="CW328" s="5"/>
      <c r="CX328" s="5"/>
      <c r="CY328" s="4"/>
      <c r="CZ328" s="6"/>
      <c r="DA328" s="4"/>
      <c r="DB328" s="6"/>
      <c r="DC328" s="5"/>
      <c r="DD328" s="5"/>
      <c r="DE328" s="4"/>
      <c r="DF328" s="6"/>
      <c r="DG328" s="4"/>
      <c r="DH328" s="6"/>
      <c r="DI328" s="5"/>
      <c r="DJ328" s="5"/>
      <c r="DK328" s="4"/>
      <c r="DL328" s="6"/>
      <c r="DM328" s="4"/>
      <c r="DN328" s="6"/>
      <c r="DO328" s="5"/>
      <c r="DP328" s="5"/>
      <c r="DQ328" s="4"/>
      <c r="DR328" s="6"/>
      <c r="DS328" s="4"/>
      <c r="DT328" s="6"/>
      <c r="DU328" s="5"/>
      <c r="DV328" s="5"/>
      <c r="DW328" s="4"/>
      <c r="DX328" s="6"/>
      <c r="DY328" s="4"/>
      <c r="DZ328" s="6"/>
      <c r="EA328" s="5"/>
      <c r="EB328" s="5"/>
      <c r="EC328" s="4"/>
      <c r="ED328" s="6"/>
      <c r="EE328" s="4"/>
      <c r="EF328" s="6"/>
      <c r="EG328" s="5"/>
      <c r="EH328" s="5"/>
      <c r="EI328" s="4"/>
      <c r="EJ328" s="6"/>
      <c r="EK328" s="4"/>
      <c r="EL328" s="6"/>
      <c r="EM328" s="5"/>
      <c r="EN328" s="5"/>
      <c r="EO328" s="4"/>
      <c r="EP328" s="6"/>
      <c r="EQ328" s="4"/>
      <c r="ER328" s="6"/>
      <c r="ES328" s="5"/>
      <c r="ET328" s="5"/>
      <c r="EU328" s="4"/>
      <c r="EV328" s="6"/>
      <c r="EW328" s="4"/>
      <c r="EX328" s="6"/>
      <c r="EY328" s="5"/>
      <c r="EZ328" s="5"/>
      <c r="FA328" s="4"/>
      <c r="FB328" s="6"/>
      <c r="FC328" s="4"/>
      <c r="FD328" s="6"/>
      <c r="FE328" s="5"/>
      <c r="FF328" s="5"/>
      <c r="FG328" s="4"/>
      <c r="FH328" s="6"/>
      <c r="FI328" s="4"/>
      <c r="FJ328" s="6"/>
      <c r="FK328" s="5"/>
      <c r="FL328" s="5"/>
      <c r="FM328" s="4"/>
      <c r="FN328" s="6"/>
      <c r="FO328" s="4"/>
      <c r="FP328" s="6"/>
      <c r="FQ328" s="5"/>
      <c r="FR328" s="5"/>
      <c r="FS328" s="4"/>
      <c r="FT328" s="6"/>
      <c r="FU328" s="4"/>
      <c r="FV328" s="6"/>
      <c r="FW328" s="5"/>
      <c r="FX328" s="5"/>
      <c r="FY328" s="4"/>
      <c r="FZ328" s="6"/>
      <c r="GA328" s="4"/>
      <c r="GB328" s="6"/>
      <c r="GC328" s="5"/>
      <c r="GD328" s="5"/>
      <c r="GE328" s="4"/>
      <c r="GF328" s="6"/>
      <c r="GG328" s="4"/>
      <c r="GH328" s="6"/>
      <c r="GI328" s="5"/>
      <c r="GJ328" s="5"/>
      <c r="GK328" s="4"/>
      <c r="GL328" s="6"/>
      <c r="GM328" s="4"/>
      <c r="GN328" s="6"/>
      <c r="GO328" s="5"/>
      <c r="GP328" s="5"/>
      <c r="GQ328" s="4"/>
      <c r="GR328" s="6"/>
      <c r="GS328" s="4"/>
      <c r="GT328" s="6"/>
      <c r="GU328" s="5"/>
      <c r="GV328" s="5"/>
      <c r="GW328" s="4"/>
      <c r="GX328" s="6"/>
      <c r="GY328" s="4"/>
      <c r="GZ328" s="6"/>
      <c r="HA328" s="5"/>
      <c r="HB328" s="5"/>
      <c r="HC328" s="4"/>
      <c r="HD328" s="6"/>
      <c r="HE328" s="4"/>
      <c r="HF328" s="6"/>
      <c r="HG328" s="5"/>
      <c r="HH328" s="5"/>
      <c r="HI328" s="4"/>
      <c r="HJ328" s="6"/>
      <c r="HK328" s="4"/>
      <c r="HL328" s="6"/>
      <c r="HM328" s="5"/>
      <c r="HN328" s="5"/>
      <c r="HO328" s="4"/>
      <c r="HP328" s="6"/>
      <c r="HQ328" s="4"/>
      <c r="HR328" s="6"/>
      <c r="HS328" s="5"/>
      <c r="HT328" s="5"/>
      <c r="HU328" s="4"/>
      <c r="HV328" s="6"/>
      <c r="HW328" s="4"/>
      <c r="HX328" s="6"/>
      <c r="HY328" s="5"/>
      <c r="HZ328" s="5"/>
      <c r="IA328" s="4"/>
      <c r="IB328" s="6"/>
      <c r="IC328" s="4"/>
      <c r="ID328" s="6"/>
      <c r="IE328" s="5"/>
      <c r="IF328" s="5"/>
      <c r="IG328" s="4"/>
      <c r="IH328" s="6"/>
      <c r="II328" s="4"/>
      <c r="IJ328" s="6"/>
      <c r="IK328" s="5"/>
      <c r="IL328" s="5"/>
      <c r="IM328" s="4"/>
      <c r="IN328" s="6"/>
      <c r="IO328" s="4"/>
      <c r="IP328" s="6"/>
      <c r="IQ328" s="5"/>
      <c r="IR328" s="5"/>
      <c r="IS328" s="4"/>
      <c r="IT328" s="6"/>
      <c r="IU328" s="4"/>
      <c r="IV328" s="6"/>
      <c r="IW328" s="5"/>
      <c r="IX328" s="5"/>
      <c r="IY328" s="4"/>
      <c r="IZ328" s="6"/>
      <c r="JA328" s="4"/>
      <c r="JB328" s="6"/>
      <c r="JC328" s="5"/>
      <c r="JD328" s="5"/>
      <c r="JE328" s="4"/>
      <c r="JF328" s="6"/>
      <c r="JG328" s="4"/>
      <c r="JH328" s="6"/>
      <c r="JI328" s="5"/>
      <c r="JJ328" s="5"/>
      <c r="JK328" s="4"/>
      <c r="JL328" s="6"/>
      <c r="JM328" s="4"/>
      <c r="JN328" s="6"/>
      <c r="JO328" s="5"/>
      <c r="JP328" s="5"/>
      <c r="JQ328" s="4"/>
      <c r="JR328" s="6"/>
      <c r="JS328" s="4"/>
      <c r="JT328" s="6"/>
      <c r="JU328" s="5"/>
      <c r="JV328" s="5"/>
      <c r="JW328" s="4"/>
      <c r="JX328" s="6"/>
      <c r="JY328" s="4"/>
      <c r="JZ328" s="6"/>
      <c r="KA328" s="5"/>
      <c r="KB328" s="5"/>
      <c r="KC328" s="4"/>
      <c r="KD328" s="6"/>
      <c r="KE328" s="4"/>
      <c r="KF328" s="6"/>
      <c r="KG328" s="5"/>
      <c r="KH328" s="5"/>
      <c r="KI328" s="4"/>
      <c r="KJ328" s="6"/>
      <c r="KK328" s="4"/>
      <c r="KL328" s="6"/>
      <c r="KM328" s="5"/>
      <c r="KN328" s="5"/>
    </row>
    <row r="329">
      <c r="A329" s="3" t="s">
        <v>85</v>
      </c>
      <c r="B329" s="3" t="s">
        <v>86</v>
      </c>
      <c r="C329" s="3" t="s">
        <v>449</v>
      </c>
      <c r="D329" s="3" t="s">
        <v>479</v>
      </c>
      <c r="E329" s="3" t="s">
        <v>240</v>
      </c>
      <c r="F329" s="3" t="s">
        <v>292</v>
      </c>
      <c r="G329" s="3" t="s">
        <v>325</v>
      </c>
      <c r="H329" s="3" t="s">
        <v>129</v>
      </c>
      <c r="I329" s="3" t="s">
        <v>1357</v>
      </c>
      <c r="J329" s="3" t="s">
        <v>1340</v>
      </c>
      <c r="K329" s="4">
        <v>237</v>
      </c>
      <c r="L329" s="4">
        <f>=ROUNDDOWN(59.25,0)</f>
      </c>
      <c r="M329" s="4"/>
      <c r="N329" s="5"/>
      <c r="O329" s="4"/>
      <c r="P329" s="4">
        <f>=ROUNDDOWN({0},0)</f>
      </c>
      <c r="Q329" s="4"/>
      <c r="R329" s="5"/>
      <c r="S329" s="4">
        <v>3</v>
      </c>
      <c r="T329" s="6">
        <v>84.89</v>
      </c>
      <c r="U329" s="4"/>
      <c r="V329" s="6"/>
      <c r="W329" s="5"/>
      <c r="X329" s="5"/>
      <c r="Y329" s="4">
        <v>1</v>
      </c>
      <c r="Z329" s="6">
        <v>25.91</v>
      </c>
      <c r="AA329" s="4"/>
      <c r="AB329" s="6"/>
      <c r="AC329" s="5"/>
      <c r="AD329" s="5"/>
      <c r="AE329" s="4"/>
      <c r="AF329" s="6"/>
      <c r="AG329" s="4"/>
      <c r="AH329" s="6"/>
      <c r="AI329" s="5"/>
      <c r="AJ329" s="5"/>
      <c r="AK329" s="4"/>
      <c r="AL329" s="6"/>
      <c r="AM329" s="4"/>
      <c r="AN329" s="6"/>
      <c r="AO329" s="5"/>
      <c r="AP329" s="5"/>
      <c r="AQ329" s="4"/>
      <c r="AR329" s="6"/>
      <c r="AS329" s="4"/>
      <c r="AT329" s="6"/>
      <c r="AU329" s="5"/>
      <c r="AV329" s="5"/>
      <c r="AW329" s="4">
        <v>1</v>
      </c>
      <c r="AX329" s="6">
        <v>41.99</v>
      </c>
      <c r="AY329" s="4"/>
      <c r="AZ329" s="6"/>
      <c r="BA329" s="5"/>
      <c r="BB329" s="5"/>
      <c r="BC329" s="4">
        <v>1</v>
      </c>
      <c r="BD329" s="6">
        <v>16.99</v>
      </c>
      <c r="BE329" s="4"/>
      <c r="BF329" s="6"/>
      <c r="BG329" s="5"/>
      <c r="BH329" s="5"/>
      <c r="BI329" s="4"/>
      <c r="BJ329" s="6"/>
      <c r="BK329" s="4"/>
      <c r="BL329" s="6"/>
      <c r="BM329" s="5"/>
      <c r="BN329" s="5"/>
      <c r="BO329" s="4"/>
      <c r="BP329" s="6"/>
      <c r="BQ329" s="4"/>
      <c r="BR329" s="6"/>
      <c r="BS329" s="5"/>
      <c r="BT329" s="5"/>
      <c r="BU329" s="4"/>
      <c r="BV329" s="6"/>
      <c r="BW329" s="4"/>
      <c r="BX329" s="6"/>
      <c r="BY329" s="5"/>
      <c r="BZ329" s="5"/>
      <c r="CA329" s="4"/>
      <c r="CB329" s="6"/>
      <c r="CC329" s="4"/>
      <c r="CD329" s="6"/>
      <c r="CE329" s="5"/>
      <c r="CF329" s="5"/>
      <c r="CG329" s="4"/>
      <c r="CH329" s="6"/>
      <c r="CI329" s="4"/>
      <c r="CJ329" s="6"/>
      <c r="CK329" s="5"/>
      <c r="CL329" s="5"/>
      <c r="CM329" s="4"/>
      <c r="CN329" s="6"/>
      <c r="CO329" s="4"/>
      <c r="CP329" s="6"/>
      <c r="CQ329" s="5"/>
      <c r="CR329" s="5"/>
      <c r="CS329" s="4"/>
      <c r="CT329" s="6"/>
      <c r="CU329" s="4"/>
      <c r="CV329" s="6"/>
      <c r="CW329" s="5"/>
      <c r="CX329" s="5"/>
      <c r="CY329" s="4"/>
      <c r="CZ329" s="6"/>
      <c r="DA329" s="4"/>
      <c r="DB329" s="6"/>
      <c r="DC329" s="5"/>
      <c r="DD329" s="5"/>
      <c r="DE329" s="4"/>
      <c r="DF329" s="6"/>
      <c r="DG329" s="4"/>
      <c r="DH329" s="6"/>
      <c r="DI329" s="5"/>
      <c r="DJ329" s="5"/>
      <c r="DK329" s="4"/>
      <c r="DL329" s="6"/>
      <c r="DM329" s="4"/>
      <c r="DN329" s="6"/>
      <c r="DO329" s="5"/>
      <c r="DP329" s="5"/>
      <c r="DQ329" s="4"/>
      <c r="DR329" s="6"/>
      <c r="DS329" s="4"/>
      <c r="DT329" s="6"/>
      <c r="DU329" s="5"/>
      <c r="DV329" s="5"/>
      <c r="DW329" s="4"/>
      <c r="DX329" s="6"/>
      <c r="DY329" s="4"/>
      <c r="DZ329" s="6"/>
      <c r="EA329" s="5"/>
      <c r="EB329" s="5"/>
      <c r="EC329" s="4"/>
      <c r="ED329" s="6"/>
      <c r="EE329" s="4"/>
      <c r="EF329" s="6"/>
      <c r="EG329" s="5"/>
      <c r="EH329" s="5"/>
      <c r="EI329" s="4"/>
      <c r="EJ329" s="6"/>
      <c r="EK329" s="4"/>
      <c r="EL329" s="6"/>
      <c r="EM329" s="5"/>
      <c r="EN329" s="5"/>
      <c r="EO329" s="4"/>
      <c r="EP329" s="6"/>
      <c r="EQ329" s="4"/>
      <c r="ER329" s="6"/>
      <c r="ES329" s="5"/>
      <c r="ET329" s="5"/>
      <c r="EU329" s="4"/>
      <c r="EV329" s="6"/>
      <c r="EW329" s="4"/>
      <c r="EX329" s="6"/>
      <c r="EY329" s="5"/>
      <c r="EZ329" s="5"/>
      <c r="FA329" s="4"/>
      <c r="FB329" s="6"/>
      <c r="FC329" s="4"/>
      <c r="FD329" s="6"/>
      <c r="FE329" s="5"/>
      <c r="FF329" s="5"/>
      <c r="FG329" s="4"/>
      <c r="FH329" s="6"/>
      <c r="FI329" s="4"/>
      <c r="FJ329" s="6"/>
      <c r="FK329" s="5"/>
      <c r="FL329" s="5"/>
      <c r="FM329" s="4"/>
      <c r="FN329" s="6"/>
      <c r="FO329" s="4"/>
      <c r="FP329" s="6"/>
      <c r="FQ329" s="5"/>
      <c r="FR329" s="5"/>
      <c r="FS329" s="4"/>
      <c r="FT329" s="6"/>
      <c r="FU329" s="4"/>
      <c r="FV329" s="6"/>
      <c r="FW329" s="5"/>
      <c r="FX329" s="5"/>
      <c r="FY329" s="4"/>
      <c r="FZ329" s="6"/>
      <c r="GA329" s="4"/>
      <c r="GB329" s="6"/>
      <c r="GC329" s="5"/>
      <c r="GD329" s="5"/>
      <c r="GE329" s="4"/>
      <c r="GF329" s="6"/>
      <c r="GG329" s="4"/>
      <c r="GH329" s="6"/>
      <c r="GI329" s="5"/>
      <c r="GJ329" s="5"/>
      <c r="GK329" s="4"/>
      <c r="GL329" s="6"/>
      <c r="GM329" s="4"/>
      <c r="GN329" s="6"/>
      <c r="GO329" s="5"/>
      <c r="GP329" s="5"/>
      <c r="GQ329" s="4"/>
      <c r="GR329" s="6"/>
      <c r="GS329" s="4"/>
      <c r="GT329" s="6"/>
      <c r="GU329" s="5"/>
      <c r="GV329" s="5"/>
      <c r="GW329" s="4"/>
      <c r="GX329" s="6"/>
      <c r="GY329" s="4"/>
      <c r="GZ329" s="6"/>
      <c r="HA329" s="5"/>
      <c r="HB329" s="5"/>
      <c r="HC329" s="4"/>
      <c r="HD329" s="6"/>
      <c r="HE329" s="4"/>
      <c r="HF329" s="6"/>
      <c r="HG329" s="5"/>
      <c r="HH329" s="5"/>
      <c r="HI329" s="4"/>
      <c r="HJ329" s="6"/>
      <c r="HK329" s="4"/>
      <c r="HL329" s="6"/>
      <c r="HM329" s="5"/>
      <c r="HN329" s="5"/>
      <c r="HO329" s="4"/>
      <c r="HP329" s="6"/>
      <c r="HQ329" s="4"/>
      <c r="HR329" s="6"/>
      <c r="HS329" s="5"/>
      <c r="HT329" s="5"/>
      <c r="HU329" s="4"/>
      <c r="HV329" s="6"/>
      <c r="HW329" s="4"/>
      <c r="HX329" s="6"/>
      <c r="HY329" s="5"/>
      <c r="HZ329" s="5"/>
      <c r="IA329" s="4"/>
      <c r="IB329" s="6"/>
      <c r="IC329" s="4"/>
      <c r="ID329" s="6"/>
      <c r="IE329" s="5"/>
      <c r="IF329" s="5"/>
      <c r="IG329" s="4"/>
      <c r="IH329" s="6"/>
      <c r="II329" s="4"/>
      <c r="IJ329" s="6"/>
      <c r="IK329" s="5"/>
      <c r="IL329" s="5"/>
      <c r="IM329" s="4"/>
      <c r="IN329" s="6"/>
      <c r="IO329" s="4"/>
      <c r="IP329" s="6"/>
      <c r="IQ329" s="5"/>
      <c r="IR329" s="5"/>
      <c r="IS329" s="4"/>
      <c r="IT329" s="6"/>
      <c r="IU329" s="4"/>
      <c r="IV329" s="6"/>
      <c r="IW329" s="5"/>
      <c r="IX329" s="5"/>
      <c r="IY329" s="4"/>
      <c r="IZ329" s="6"/>
      <c r="JA329" s="4"/>
      <c r="JB329" s="6"/>
      <c r="JC329" s="5"/>
      <c r="JD329" s="5"/>
      <c r="JE329" s="4"/>
      <c r="JF329" s="6"/>
      <c r="JG329" s="4"/>
      <c r="JH329" s="6"/>
      <c r="JI329" s="5"/>
      <c r="JJ329" s="5"/>
      <c r="JK329" s="4"/>
      <c r="JL329" s="6"/>
      <c r="JM329" s="4"/>
      <c r="JN329" s="6"/>
      <c r="JO329" s="5"/>
      <c r="JP329" s="5"/>
      <c r="JQ329" s="4"/>
      <c r="JR329" s="6"/>
      <c r="JS329" s="4"/>
      <c r="JT329" s="6"/>
      <c r="JU329" s="5"/>
      <c r="JV329" s="5"/>
      <c r="JW329" s="4"/>
      <c r="JX329" s="6"/>
      <c r="JY329" s="4"/>
      <c r="JZ329" s="6"/>
      <c r="KA329" s="5"/>
      <c r="KB329" s="5"/>
      <c r="KC329" s="4"/>
      <c r="KD329" s="6"/>
      <c r="KE329" s="4"/>
      <c r="KF329" s="6"/>
      <c r="KG329" s="5"/>
      <c r="KH329" s="5"/>
      <c r="KI329" s="4"/>
      <c r="KJ329" s="6"/>
      <c r="KK329" s="4"/>
      <c r="KL329" s="6"/>
      <c r="KM329" s="5"/>
      <c r="KN329" s="5"/>
    </row>
    <row r="330">
      <c r="A330" s="3" t="s">
        <v>85</v>
      </c>
      <c r="B330" s="3" t="s">
        <v>86</v>
      </c>
      <c r="C330" s="3" t="s">
        <v>449</v>
      </c>
      <c r="D330" s="3" t="s">
        <v>501</v>
      </c>
      <c r="E330" s="3" t="s">
        <v>483</v>
      </c>
      <c r="F330" s="3" t="s">
        <v>484</v>
      </c>
      <c r="G330" s="3" t="s">
        <v>485</v>
      </c>
      <c r="H330" s="3" t="s">
        <v>129</v>
      </c>
      <c r="I330" s="3" t="s">
        <v>1384</v>
      </c>
      <c r="J330" s="3" t="s">
        <v>1309</v>
      </c>
      <c r="K330" s="4">
        <v>3403</v>
      </c>
      <c r="L330" s="4">
        <f>=ROUNDDOWN(23.3082191780822,0)</f>
      </c>
      <c r="M330" s="4">
        <v>800</v>
      </c>
      <c r="N330" s="5">
        <v>1</v>
      </c>
      <c r="O330" s="4"/>
      <c r="P330" s="4">
        <f>=ROUNDDOWN({0},0)</f>
      </c>
      <c r="Q330" s="4"/>
      <c r="R330" s="5"/>
      <c r="S330" s="4">
        <v>114</v>
      </c>
      <c r="T330" s="6">
        <v>5557.23</v>
      </c>
      <c r="U330" s="4"/>
      <c r="V330" s="6"/>
      <c r="W330" s="5"/>
      <c r="X330" s="5"/>
      <c r="Y330" s="4">
        <v>21</v>
      </c>
      <c r="Z330" s="6">
        <v>1079.13</v>
      </c>
      <c r="AA330" s="4"/>
      <c r="AB330" s="6"/>
      <c r="AC330" s="5"/>
      <c r="AD330" s="5"/>
      <c r="AE330" s="4">
        <v>51</v>
      </c>
      <c r="AF330" s="6">
        <v>2178.35</v>
      </c>
      <c r="AG330" s="4"/>
      <c r="AH330" s="6"/>
      <c r="AI330" s="5"/>
      <c r="AJ330" s="5"/>
      <c r="AK330" s="4">
        <v>3</v>
      </c>
      <c r="AL330" s="6">
        <v>212.97</v>
      </c>
      <c r="AM330" s="4"/>
      <c r="AN330" s="6"/>
      <c r="AO330" s="5"/>
      <c r="AP330" s="5"/>
      <c r="AQ330" s="4">
        <v>4</v>
      </c>
      <c r="AR330" s="6">
        <v>267.76</v>
      </c>
      <c r="AS330" s="4"/>
      <c r="AT330" s="6"/>
      <c r="AU330" s="5"/>
      <c r="AV330" s="5"/>
      <c r="AW330" s="4">
        <v>18</v>
      </c>
      <c r="AX330" s="6">
        <v>1051.24</v>
      </c>
      <c r="AY330" s="4"/>
      <c r="AZ330" s="6"/>
      <c r="BA330" s="5"/>
      <c r="BB330" s="5"/>
      <c r="BC330" s="4"/>
      <c r="BD330" s="6"/>
      <c r="BE330" s="4"/>
      <c r="BF330" s="6"/>
      <c r="BG330" s="5"/>
      <c r="BH330" s="5"/>
      <c r="BI330" s="4">
        <v>5</v>
      </c>
      <c r="BJ330" s="6">
        <v>196.8</v>
      </c>
      <c r="BK330" s="4"/>
      <c r="BL330" s="6"/>
      <c r="BM330" s="5"/>
      <c r="BN330" s="5"/>
      <c r="BO330" s="4">
        <v>4</v>
      </c>
      <c r="BP330" s="6">
        <v>194.21</v>
      </c>
      <c r="BQ330" s="4"/>
      <c r="BR330" s="6"/>
      <c r="BS330" s="5"/>
      <c r="BT330" s="5"/>
      <c r="BU330" s="4">
        <v>4</v>
      </c>
      <c r="BV330" s="6">
        <v>174.26</v>
      </c>
      <c r="BW330" s="4"/>
      <c r="BX330" s="6"/>
      <c r="BY330" s="5"/>
      <c r="BZ330" s="5"/>
      <c r="CA330" s="4"/>
      <c r="CB330" s="6"/>
      <c r="CC330" s="4"/>
      <c r="CD330" s="6"/>
      <c r="CE330" s="5"/>
      <c r="CF330" s="5"/>
      <c r="CG330" s="4"/>
      <c r="CH330" s="6"/>
      <c r="CI330" s="4"/>
      <c r="CJ330" s="6"/>
      <c r="CK330" s="5"/>
      <c r="CL330" s="5"/>
      <c r="CM330" s="4"/>
      <c r="CN330" s="6"/>
      <c r="CO330" s="4"/>
      <c r="CP330" s="6"/>
      <c r="CQ330" s="5"/>
      <c r="CR330" s="5"/>
      <c r="CS330" s="4">
        <v>3</v>
      </c>
      <c r="CT330" s="6">
        <v>135.05</v>
      </c>
      <c r="CU330" s="4"/>
      <c r="CV330" s="6"/>
      <c r="CW330" s="5"/>
      <c r="CX330" s="5"/>
      <c r="CY330" s="4">
        <v>1</v>
      </c>
      <c r="CZ330" s="6">
        <v>67.46</v>
      </c>
      <c r="DA330" s="4"/>
      <c r="DB330" s="6"/>
      <c r="DC330" s="5"/>
      <c r="DD330" s="5"/>
      <c r="DE330" s="4"/>
      <c r="DF330" s="6"/>
      <c r="DG330" s="4"/>
      <c r="DH330" s="6"/>
      <c r="DI330" s="5"/>
      <c r="DJ330" s="5"/>
      <c r="DK330" s="4"/>
      <c r="DL330" s="6"/>
      <c r="DM330" s="4"/>
      <c r="DN330" s="6"/>
      <c r="DO330" s="5"/>
      <c r="DP330" s="5"/>
      <c r="DQ330" s="4"/>
      <c r="DR330" s="6"/>
      <c r="DS330" s="4"/>
      <c r="DT330" s="6"/>
      <c r="DU330" s="5"/>
      <c r="DV330" s="5"/>
      <c r="DW330" s="4"/>
      <c r="DX330" s="6"/>
      <c r="DY330" s="4"/>
      <c r="DZ330" s="6"/>
      <c r="EA330" s="5"/>
      <c r="EB330" s="5"/>
      <c r="EC330" s="4"/>
      <c r="ED330" s="6"/>
      <c r="EE330" s="4"/>
      <c r="EF330" s="6"/>
      <c r="EG330" s="5"/>
      <c r="EH330" s="5"/>
      <c r="EI330" s="4"/>
      <c r="EJ330" s="6"/>
      <c r="EK330" s="4"/>
      <c r="EL330" s="6"/>
      <c r="EM330" s="5"/>
      <c r="EN330" s="5"/>
      <c r="EO330" s="4"/>
      <c r="EP330" s="6"/>
      <c r="EQ330" s="4"/>
      <c r="ER330" s="6"/>
      <c r="ES330" s="5"/>
      <c r="ET330" s="5"/>
      <c r="EU330" s="4"/>
      <c r="EV330" s="6"/>
      <c r="EW330" s="4"/>
      <c r="EX330" s="6"/>
      <c r="EY330" s="5"/>
      <c r="EZ330" s="5"/>
      <c r="FA330" s="4"/>
      <c r="FB330" s="6"/>
      <c r="FC330" s="4"/>
      <c r="FD330" s="6"/>
      <c r="FE330" s="5"/>
      <c r="FF330" s="5"/>
      <c r="FG330" s="4"/>
      <c r="FH330" s="6"/>
      <c r="FI330" s="4"/>
      <c r="FJ330" s="6"/>
      <c r="FK330" s="5"/>
      <c r="FL330" s="5"/>
      <c r="FM330" s="4"/>
      <c r="FN330" s="6"/>
      <c r="FO330" s="4"/>
      <c r="FP330" s="6"/>
      <c r="FQ330" s="5"/>
      <c r="FR330" s="5"/>
      <c r="FS330" s="4"/>
      <c r="FT330" s="6"/>
      <c r="FU330" s="4"/>
      <c r="FV330" s="6"/>
      <c r="FW330" s="5"/>
      <c r="FX330" s="5"/>
      <c r="FY330" s="4"/>
      <c r="FZ330" s="6"/>
      <c r="GA330" s="4"/>
      <c r="GB330" s="6"/>
      <c r="GC330" s="5"/>
      <c r="GD330" s="5"/>
      <c r="GE330" s="4"/>
      <c r="GF330" s="6"/>
      <c r="GG330" s="4"/>
      <c r="GH330" s="6"/>
      <c r="GI330" s="5"/>
      <c r="GJ330" s="5"/>
      <c r="GK330" s="4"/>
      <c r="GL330" s="6"/>
      <c r="GM330" s="4"/>
      <c r="GN330" s="6"/>
      <c r="GO330" s="5"/>
      <c r="GP330" s="5"/>
      <c r="GQ330" s="4"/>
      <c r="GR330" s="6"/>
      <c r="GS330" s="4"/>
      <c r="GT330" s="6"/>
      <c r="GU330" s="5"/>
      <c r="GV330" s="5"/>
      <c r="GW330" s="4"/>
      <c r="GX330" s="6"/>
      <c r="GY330" s="4"/>
      <c r="GZ330" s="6"/>
      <c r="HA330" s="5"/>
      <c r="HB330" s="5"/>
      <c r="HC330" s="4"/>
      <c r="HD330" s="6"/>
      <c r="HE330" s="4"/>
      <c r="HF330" s="6"/>
      <c r="HG330" s="5"/>
      <c r="HH330" s="5"/>
      <c r="HI330" s="4"/>
      <c r="HJ330" s="6"/>
      <c r="HK330" s="4"/>
      <c r="HL330" s="6"/>
      <c r="HM330" s="5"/>
      <c r="HN330" s="5"/>
      <c r="HO330" s="4"/>
      <c r="HP330" s="6"/>
      <c r="HQ330" s="4"/>
      <c r="HR330" s="6"/>
      <c r="HS330" s="5"/>
      <c r="HT330" s="5"/>
      <c r="HU330" s="4"/>
      <c r="HV330" s="6"/>
      <c r="HW330" s="4"/>
      <c r="HX330" s="6"/>
      <c r="HY330" s="5"/>
      <c r="HZ330" s="5"/>
      <c r="IA330" s="4"/>
      <c r="IB330" s="6"/>
      <c r="IC330" s="4"/>
      <c r="ID330" s="6"/>
      <c r="IE330" s="5"/>
      <c r="IF330" s="5"/>
      <c r="IG330" s="4"/>
      <c r="IH330" s="6"/>
      <c r="II330" s="4"/>
      <c r="IJ330" s="6"/>
      <c r="IK330" s="5"/>
      <c r="IL330" s="5"/>
      <c r="IM330" s="4"/>
      <c r="IN330" s="6"/>
      <c r="IO330" s="4"/>
      <c r="IP330" s="6"/>
      <c r="IQ330" s="5"/>
      <c r="IR330" s="5"/>
      <c r="IS330" s="4"/>
      <c r="IT330" s="6"/>
      <c r="IU330" s="4"/>
      <c r="IV330" s="6"/>
      <c r="IW330" s="5"/>
      <c r="IX330" s="5"/>
      <c r="IY330" s="4"/>
      <c r="IZ330" s="6"/>
      <c r="JA330" s="4"/>
      <c r="JB330" s="6"/>
      <c r="JC330" s="5"/>
      <c r="JD330" s="5"/>
      <c r="JE330" s="4"/>
      <c r="JF330" s="6"/>
      <c r="JG330" s="4"/>
      <c r="JH330" s="6"/>
      <c r="JI330" s="5"/>
      <c r="JJ330" s="5"/>
      <c r="JK330" s="4"/>
      <c r="JL330" s="6"/>
      <c r="JM330" s="4"/>
      <c r="JN330" s="6"/>
      <c r="JO330" s="5"/>
      <c r="JP330" s="5"/>
      <c r="JQ330" s="4"/>
      <c r="JR330" s="6"/>
      <c r="JS330" s="4"/>
      <c r="JT330" s="6"/>
      <c r="JU330" s="5"/>
      <c r="JV330" s="5"/>
      <c r="JW330" s="4"/>
      <c r="JX330" s="6"/>
      <c r="JY330" s="4"/>
      <c r="JZ330" s="6"/>
      <c r="KA330" s="5"/>
      <c r="KB330" s="5"/>
      <c r="KC330" s="4"/>
      <c r="KD330" s="6"/>
      <c r="KE330" s="4"/>
      <c r="KF330" s="6"/>
      <c r="KG330" s="5"/>
      <c r="KH330" s="5"/>
      <c r="KI330" s="4"/>
      <c r="KJ330" s="6"/>
      <c r="KK330" s="4"/>
      <c r="KL330" s="6"/>
      <c r="KM330" s="5"/>
      <c r="KN330" s="5"/>
    </row>
    <row r="331">
      <c r="A331" s="3" t="s">
        <v>85</v>
      </c>
      <c r="B331" s="3" t="s">
        <v>86</v>
      </c>
      <c r="C331" s="3" t="s">
        <v>449</v>
      </c>
      <c r="D331" s="3" t="s">
        <v>501</v>
      </c>
      <c r="E331" s="3" t="s">
        <v>483</v>
      </c>
      <c r="F331" s="3" t="s">
        <v>484</v>
      </c>
      <c r="G331" s="3" t="s">
        <v>485</v>
      </c>
      <c r="H331" s="3" t="s">
        <v>129</v>
      </c>
      <c r="I331" s="3" t="s">
        <v>1323</v>
      </c>
      <c r="J331" s="3" t="s">
        <v>1309</v>
      </c>
      <c r="K331" s="4">
        <v>2871</v>
      </c>
      <c r="L331" s="4">
        <f>=ROUNDDOWN(37.2857142857143,0)</f>
      </c>
      <c r="M331" s="4"/>
      <c r="N331" s="5">
        <v>1</v>
      </c>
      <c r="O331" s="4"/>
      <c r="P331" s="4">
        <f>=ROUNDDOWN({0},0)</f>
      </c>
      <c r="Q331" s="4"/>
      <c r="R331" s="5"/>
      <c r="S331" s="4">
        <v>95</v>
      </c>
      <c r="T331" s="6">
        <v>5332.51</v>
      </c>
      <c r="U331" s="4"/>
      <c r="V331" s="6"/>
      <c r="W331" s="5"/>
      <c r="X331" s="5"/>
      <c r="Y331" s="4">
        <v>34</v>
      </c>
      <c r="Z331" s="6">
        <v>1892.17</v>
      </c>
      <c r="AA331" s="4"/>
      <c r="AB331" s="6"/>
      <c r="AC331" s="5"/>
      <c r="AD331" s="5"/>
      <c r="AE331" s="4">
        <v>18</v>
      </c>
      <c r="AF331" s="6">
        <v>815.51</v>
      </c>
      <c r="AG331" s="4"/>
      <c r="AH331" s="6"/>
      <c r="AI331" s="5"/>
      <c r="AJ331" s="5"/>
      <c r="AK331" s="4"/>
      <c r="AL331" s="6"/>
      <c r="AM331" s="4"/>
      <c r="AN331" s="6"/>
      <c r="AO331" s="5"/>
      <c r="AP331" s="5"/>
      <c r="AQ331" s="4">
        <v>2</v>
      </c>
      <c r="AR331" s="6">
        <v>151.18</v>
      </c>
      <c r="AS331" s="4"/>
      <c r="AT331" s="6"/>
      <c r="AU331" s="5"/>
      <c r="AV331" s="5"/>
      <c r="AW331" s="4">
        <v>21</v>
      </c>
      <c r="AX331" s="6">
        <v>1223.34</v>
      </c>
      <c r="AY331" s="4"/>
      <c r="AZ331" s="6"/>
      <c r="BA331" s="5"/>
      <c r="BB331" s="5"/>
      <c r="BC331" s="4"/>
      <c r="BD331" s="6"/>
      <c r="BE331" s="4"/>
      <c r="BF331" s="6"/>
      <c r="BG331" s="5"/>
      <c r="BH331" s="5"/>
      <c r="BI331" s="4">
        <v>9</v>
      </c>
      <c r="BJ331" s="6">
        <v>682.29</v>
      </c>
      <c r="BK331" s="4"/>
      <c r="BL331" s="6"/>
      <c r="BM331" s="5"/>
      <c r="BN331" s="5"/>
      <c r="BO331" s="4">
        <v>2</v>
      </c>
      <c r="BP331" s="6">
        <v>74.84</v>
      </c>
      <c r="BQ331" s="4"/>
      <c r="BR331" s="6"/>
      <c r="BS331" s="5"/>
      <c r="BT331" s="5"/>
      <c r="BU331" s="4">
        <v>4</v>
      </c>
      <c r="BV331" s="6">
        <v>193.76</v>
      </c>
      <c r="BW331" s="4"/>
      <c r="BX331" s="6"/>
      <c r="BY331" s="5"/>
      <c r="BZ331" s="5"/>
      <c r="CA331" s="4"/>
      <c r="CB331" s="6"/>
      <c r="CC331" s="4"/>
      <c r="CD331" s="6"/>
      <c r="CE331" s="5"/>
      <c r="CF331" s="5"/>
      <c r="CG331" s="4"/>
      <c r="CH331" s="6"/>
      <c r="CI331" s="4"/>
      <c r="CJ331" s="6"/>
      <c r="CK331" s="5"/>
      <c r="CL331" s="5"/>
      <c r="CM331" s="4"/>
      <c r="CN331" s="6"/>
      <c r="CO331" s="4"/>
      <c r="CP331" s="6"/>
      <c r="CQ331" s="5"/>
      <c r="CR331" s="5"/>
      <c r="CS331" s="4">
        <v>5</v>
      </c>
      <c r="CT331" s="6">
        <v>299.42</v>
      </c>
      <c r="CU331" s="4"/>
      <c r="CV331" s="6"/>
      <c r="CW331" s="5"/>
      <c r="CX331" s="5"/>
      <c r="CY331" s="4"/>
      <c r="CZ331" s="6"/>
      <c r="DA331" s="4"/>
      <c r="DB331" s="6"/>
      <c r="DC331" s="5"/>
      <c r="DD331" s="5"/>
      <c r="DE331" s="4"/>
      <c r="DF331" s="6"/>
      <c r="DG331" s="4"/>
      <c r="DH331" s="6"/>
      <c r="DI331" s="5"/>
      <c r="DJ331" s="5"/>
      <c r="DK331" s="4"/>
      <c r="DL331" s="6"/>
      <c r="DM331" s="4"/>
      <c r="DN331" s="6"/>
      <c r="DO331" s="5"/>
      <c r="DP331" s="5"/>
      <c r="DQ331" s="4"/>
      <c r="DR331" s="6"/>
      <c r="DS331" s="4"/>
      <c r="DT331" s="6"/>
      <c r="DU331" s="5"/>
      <c r="DV331" s="5"/>
      <c r="DW331" s="4"/>
      <c r="DX331" s="6"/>
      <c r="DY331" s="4"/>
      <c r="DZ331" s="6"/>
      <c r="EA331" s="5"/>
      <c r="EB331" s="5"/>
      <c r="EC331" s="4"/>
      <c r="ED331" s="6"/>
      <c r="EE331" s="4"/>
      <c r="EF331" s="6"/>
      <c r="EG331" s="5"/>
      <c r="EH331" s="5"/>
      <c r="EI331" s="4"/>
      <c r="EJ331" s="6"/>
      <c r="EK331" s="4"/>
      <c r="EL331" s="6"/>
      <c r="EM331" s="5"/>
      <c r="EN331" s="5"/>
      <c r="EO331" s="4"/>
      <c r="EP331" s="6"/>
      <c r="EQ331" s="4"/>
      <c r="ER331" s="6"/>
      <c r="ES331" s="5"/>
      <c r="ET331" s="5"/>
      <c r="EU331" s="4"/>
      <c r="EV331" s="6"/>
      <c r="EW331" s="4"/>
      <c r="EX331" s="6"/>
      <c r="EY331" s="5"/>
      <c r="EZ331" s="5"/>
      <c r="FA331" s="4"/>
      <c r="FB331" s="6"/>
      <c r="FC331" s="4"/>
      <c r="FD331" s="6"/>
      <c r="FE331" s="5"/>
      <c r="FF331" s="5"/>
      <c r="FG331" s="4"/>
      <c r="FH331" s="6"/>
      <c r="FI331" s="4"/>
      <c r="FJ331" s="6"/>
      <c r="FK331" s="5"/>
      <c r="FL331" s="5"/>
      <c r="FM331" s="4"/>
      <c r="FN331" s="6"/>
      <c r="FO331" s="4"/>
      <c r="FP331" s="6"/>
      <c r="FQ331" s="5"/>
      <c r="FR331" s="5"/>
      <c r="FS331" s="4"/>
      <c r="FT331" s="6"/>
      <c r="FU331" s="4"/>
      <c r="FV331" s="6"/>
      <c r="FW331" s="5"/>
      <c r="FX331" s="5"/>
      <c r="FY331" s="4"/>
      <c r="FZ331" s="6"/>
      <c r="GA331" s="4"/>
      <c r="GB331" s="6"/>
      <c r="GC331" s="5"/>
      <c r="GD331" s="5"/>
      <c r="GE331" s="4"/>
      <c r="GF331" s="6"/>
      <c r="GG331" s="4"/>
      <c r="GH331" s="6"/>
      <c r="GI331" s="5"/>
      <c r="GJ331" s="5"/>
      <c r="GK331" s="4"/>
      <c r="GL331" s="6"/>
      <c r="GM331" s="4"/>
      <c r="GN331" s="6"/>
      <c r="GO331" s="5"/>
      <c r="GP331" s="5"/>
      <c r="GQ331" s="4"/>
      <c r="GR331" s="6"/>
      <c r="GS331" s="4"/>
      <c r="GT331" s="6"/>
      <c r="GU331" s="5"/>
      <c r="GV331" s="5"/>
      <c r="GW331" s="4"/>
      <c r="GX331" s="6"/>
      <c r="GY331" s="4"/>
      <c r="GZ331" s="6"/>
      <c r="HA331" s="5"/>
      <c r="HB331" s="5"/>
      <c r="HC331" s="4"/>
      <c r="HD331" s="6"/>
      <c r="HE331" s="4"/>
      <c r="HF331" s="6"/>
      <c r="HG331" s="5"/>
      <c r="HH331" s="5"/>
      <c r="HI331" s="4"/>
      <c r="HJ331" s="6"/>
      <c r="HK331" s="4"/>
      <c r="HL331" s="6"/>
      <c r="HM331" s="5"/>
      <c r="HN331" s="5"/>
      <c r="HO331" s="4"/>
      <c r="HP331" s="6"/>
      <c r="HQ331" s="4"/>
      <c r="HR331" s="6"/>
      <c r="HS331" s="5"/>
      <c r="HT331" s="5"/>
      <c r="HU331" s="4"/>
      <c r="HV331" s="6"/>
      <c r="HW331" s="4"/>
      <c r="HX331" s="6"/>
      <c r="HY331" s="5"/>
      <c r="HZ331" s="5"/>
      <c r="IA331" s="4"/>
      <c r="IB331" s="6"/>
      <c r="IC331" s="4"/>
      <c r="ID331" s="6"/>
      <c r="IE331" s="5"/>
      <c r="IF331" s="5"/>
      <c r="IG331" s="4"/>
      <c r="IH331" s="6"/>
      <c r="II331" s="4"/>
      <c r="IJ331" s="6"/>
      <c r="IK331" s="5"/>
      <c r="IL331" s="5"/>
      <c r="IM331" s="4"/>
      <c r="IN331" s="6"/>
      <c r="IO331" s="4"/>
      <c r="IP331" s="6"/>
      <c r="IQ331" s="5"/>
      <c r="IR331" s="5"/>
      <c r="IS331" s="4"/>
      <c r="IT331" s="6"/>
      <c r="IU331" s="4"/>
      <c r="IV331" s="6"/>
      <c r="IW331" s="5"/>
      <c r="IX331" s="5"/>
      <c r="IY331" s="4"/>
      <c r="IZ331" s="6"/>
      <c r="JA331" s="4"/>
      <c r="JB331" s="6"/>
      <c r="JC331" s="5"/>
      <c r="JD331" s="5"/>
      <c r="JE331" s="4"/>
      <c r="JF331" s="6"/>
      <c r="JG331" s="4"/>
      <c r="JH331" s="6"/>
      <c r="JI331" s="5"/>
      <c r="JJ331" s="5"/>
      <c r="JK331" s="4"/>
      <c r="JL331" s="6"/>
      <c r="JM331" s="4"/>
      <c r="JN331" s="6"/>
      <c r="JO331" s="5"/>
      <c r="JP331" s="5"/>
      <c r="JQ331" s="4"/>
      <c r="JR331" s="6"/>
      <c r="JS331" s="4"/>
      <c r="JT331" s="6"/>
      <c r="JU331" s="5"/>
      <c r="JV331" s="5"/>
      <c r="JW331" s="4"/>
      <c r="JX331" s="6"/>
      <c r="JY331" s="4"/>
      <c r="JZ331" s="6"/>
      <c r="KA331" s="5"/>
      <c r="KB331" s="5"/>
      <c r="KC331" s="4"/>
      <c r="KD331" s="6"/>
      <c r="KE331" s="4"/>
      <c r="KF331" s="6"/>
      <c r="KG331" s="5"/>
      <c r="KH331" s="5"/>
      <c r="KI331" s="4"/>
      <c r="KJ331" s="6"/>
      <c r="KK331" s="4"/>
      <c r="KL331" s="6"/>
      <c r="KM331" s="5"/>
      <c r="KN331" s="5"/>
    </row>
    <row r="332">
      <c r="A332" s="3" t="s">
        <v>85</v>
      </c>
      <c r="B332" s="3" t="s">
        <v>86</v>
      </c>
      <c r="C332" s="3" t="s">
        <v>449</v>
      </c>
      <c r="D332" s="3" t="s">
        <v>501</v>
      </c>
      <c r="E332" s="3" t="s">
        <v>483</v>
      </c>
      <c r="F332" s="3" t="s">
        <v>484</v>
      </c>
      <c r="G332" s="3" t="s">
        <v>485</v>
      </c>
      <c r="H332" s="3" t="s">
        <v>129</v>
      </c>
      <c r="I332" s="3" t="s">
        <v>1326</v>
      </c>
      <c r="J332" s="3" t="s">
        <v>1309</v>
      </c>
      <c r="K332" s="4">
        <v>2885</v>
      </c>
      <c r="L332" s="4">
        <f>=ROUNDDOWN(30.3684210526316,0)</f>
      </c>
      <c r="M332" s="4">
        <v>450</v>
      </c>
      <c r="N332" s="5">
        <v>1</v>
      </c>
      <c r="O332" s="4"/>
      <c r="P332" s="4">
        <f>=ROUNDDOWN({0},0)</f>
      </c>
      <c r="Q332" s="4"/>
      <c r="R332" s="5"/>
      <c r="S332" s="4">
        <v>86</v>
      </c>
      <c r="T332" s="6">
        <v>4409.84</v>
      </c>
      <c r="U332" s="4"/>
      <c r="V332" s="6"/>
      <c r="W332" s="5"/>
      <c r="X332" s="5"/>
      <c r="Y332" s="4">
        <v>23</v>
      </c>
      <c r="Z332" s="6">
        <v>1179.22</v>
      </c>
      <c r="AA332" s="4"/>
      <c r="AB332" s="6"/>
      <c r="AC332" s="5"/>
      <c r="AD332" s="5"/>
      <c r="AE332" s="4">
        <v>9</v>
      </c>
      <c r="AF332" s="6">
        <v>349.56</v>
      </c>
      <c r="AG332" s="4"/>
      <c r="AH332" s="6"/>
      <c r="AI332" s="5"/>
      <c r="AJ332" s="5"/>
      <c r="AK332" s="4">
        <v>1</v>
      </c>
      <c r="AL332" s="6">
        <v>48.29</v>
      </c>
      <c r="AM332" s="4"/>
      <c r="AN332" s="6"/>
      <c r="AO332" s="5"/>
      <c r="AP332" s="5"/>
      <c r="AQ332" s="4">
        <v>3</v>
      </c>
      <c r="AR332" s="6">
        <v>192.17</v>
      </c>
      <c r="AS332" s="4"/>
      <c r="AT332" s="6"/>
      <c r="AU332" s="5"/>
      <c r="AV332" s="5"/>
      <c r="AW332" s="4">
        <v>39</v>
      </c>
      <c r="AX332" s="6">
        <v>2022.02</v>
      </c>
      <c r="AY332" s="4"/>
      <c r="AZ332" s="6"/>
      <c r="BA332" s="5"/>
      <c r="BB332" s="5"/>
      <c r="BC332" s="4"/>
      <c r="BD332" s="6"/>
      <c r="BE332" s="4"/>
      <c r="BF332" s="6"/>
      <c r="BG332" s="5"/>
      <c r="BH332" s="5"/>
      <c r="BI332" s="4">
        <v>1</v>
      </c>
      <c r="BJ332" s="6">
        <v>40.18</v>
      </c>
      <c r="BK332" s="4"/>
      <c r="BL332" s="6"/>
      <c r="BM332" s="5"/>
      <c r="BN332" s="5"/>
      <c r="BO332" s="4">
        <v>1</v>
      </c>
      <c r="BP332" s="6">
        <v>67.46</v>
      </c>
      <c r="BQ332" s="4"/>
      <c r="BR332" s="6"/>
      <c r="BS332" s="5"/>
      <c r="BT332" s="5"/>
      <c r="BU332" s="4">
        <v>5</v>
      </c>
      <c r="BV332" s="6">
        <v>265.22</v>
      </c>
      <c r="BW332" s="4"/>
      <c r="BX332" s="6"/>
      <c r="BY332" s="5"/>
      <c r="BZ332" s="5"/>
      <c r="CA332" s="4"/>
      <c r="CB332" s="6"/>
      <c r="CC332" s="4"/>
      <c r="CD332" s="6"/>
      <c r="CE332" s="5"/>
      <c r="CF332" s="5"/>
      <c r="CG332" s="4"/>
      <c r="CH332" s="6"/>
      <c r="CI332" s="4"/>
      <c r="CJ332" s="6"/>
      <c r="CK332" s="5"/>
      <c r="CL332" s="5"/>
      <c r="CM332" s="4"/>
      <c r="CN332" s="6"/>
      <c r="CO332" s="4"/>
      <c r="CP332" s="6"/>
      <c r="CQ332" s="5"/>
      <c r="CR332" s="5"/>
      <c r="CS332" s="4">
        <v>3</v>
      </c>
      <c r="CT332" s="6">
        <v>193.74</v>
      </c>
      <c r="CU332" s="4"/>
      <c r="CV332" s="6"/>
      <c r="CW332" s="5"/>
      <c r="CX332" s="5"/>
      <c r="CY332" s="4">
        <v>1</v>
      </c>
      <c r="CZ332" s="6">
        <v>51.98</v>
      </c>
      <c r="DA332" s="4"/>
      <c r="DB332" s="6"/>
      <c r="DC332" s="5"/>
      <c r="DD332" s="5"/>
      <c r="DE332" s="4"/>
      <c r="DF332" s="6"/>
      <c r="DG332" s="4"/>
      <c r="DH332" s="6"/>
      <c r="DI332" s="5"/>
      <c r="DJ332" s="5"/>
      <c r="DK332" s="4"/>
      <c r="DL332" s="6"/>
      <c r="DM332" s="4"/>
      <c r="DN332" s="6"/>
      <c r="DO332" s="5"/>
      <c r="DP332" s="5"/>
      <c r="DQ332" s="4"/>
      <c r="DR332" s="6"/>
      <c r="DS332" s="4"/>
      <c r="DT332" s="6"/>
      <c r="DU332" s="5"/>
      <c r="DV332" s="5"/>
      <c r="DW332" s="4"/>
      <c r="DX332" s="6"/>
      <c r="DY332" s="4"/>
      <c r="DZ332" s="6"/>
      <c r="EA332" s="5"/>
      <c r="EB332" s="5"/>
      <c r="EC332" s="4"/>
      <c r="ED332" s="6"/>
      <c r="EE332" s="4"/>
      <c r="EF332" s="6"/>
      <c r="EG332" s="5"/>
      <c r="EH332" s="5"/>
      <c r="EI332" s="4"/>
      <c r="EJ332" s="6"/>
      <c r="EK332" s="4"/>
      <c r="EL332" s="6"/>
      <c r="EM332" s="5"/>
      <c r="EN332" s="5"/>
      <c r="EO332" s="4"/>
      <c r="EP332" s="6"/>
      <c r="EQ332" s="4"/>
      <c r="ER332" s="6"/>
      <c r="ES332" s="5"/>
      <c r="ET332" s="5"/>
      <c r="EU332" s="4"/>
      <c r="EV332" s="6"/>
      <c r="EW332" s="4"/>
      <c r="EX332" s="6"/>
      <c r="EY332" s="5"/>
      <c r="EZ332" s="5"/>
      <c r="FA332" s="4"/>
      <c r="FB332" s="6"/>
      <c r="FC332" s="4"/>
      <c r="FD332" s="6"/>
      <c r="FE332" s="5"/>
      <c r="FF332" s="5"/>
      <c r="FG332" s="4"/>
      <c r="FH332" s="6"/>
      <c r="FI332" s="4"/>
      <c r="FJ332" s="6"/>
      <c r="FK332" s="5"/>
      <c r="FL332" s="5"/>
      <c r="FM332" s="4"/>
      <c r="FN332" s="6"/>
      <c r="FO332" s="4"/>
      <c r="FP332" s="6"/>
      <c r="FQ332" s="5"/>
      <c r="FR332" s="5"/>
      <c r="FS332" s="4"/>
      <c r="FT332" s="6"/>
      <c r="FU332" s="4"/>
      <c r="FV332" s="6"/>
      <c r="FW332" s="5"/>
      <c r="FX332" s="5"/>
      <c r="FY332" s="4"/>
      <c r="FZ332" s="6"/>
      <c r="GA332" s="4"/>
      <c r="GB332" s="6"/>
      <c r="GC332" s="5"/>
      <c r="GD332" s="5"/>
      <c r="GE332" s="4"/>
      <c r="GF332" s="6"/>
      <c r="GG332" s="4"/>
      <c r="GH332" s="6"/>
      <c r="GI332" s="5"/>
      <c r="GJ332" s="5"/>
      <c r="GK332" s="4"/>
      <c r="GL332" s="6"/>
      <c r="GM332" s="4"/>
      <c r="GN332" s="6"/>
      <c r="GO332" s="5"/>
      <c r="GP332" s="5"/>
      <c r="GQ332" s="4"/>
      <c r="GR332" s="6"/>
      <c r="GS332" s="4"/>
      <c r="GT332" s="6"/>
      <c r="GU332" s="5"/>
      <c r="GV332" s="5"/>
      <c r="GW332" s="4"/>
      <c r="GX332" s="6"/>
      <c r="GY332" s="4"/>
      <c r="GZ332" s="6"/>
      <c r="HA332" s="5"/>
      <c r="HB332" s="5"/>
      <c r="HC332" s="4"/>
      <c r="HD332" s="6"/>
      <c r="HE332" s="4"/>
      <c r="HF332" s="6"/>
      <c r="HG332" s="5"/>
      <c r="HH332" s="5"/>
      <c r="HI332" s="4"/>
      <c r="HJ332" s="6"/>
      <c r="HK332" s="4"/>
      <c r="HL332" s="6"/>
      <c r="HM332" s="5"/>
      <c r="HN332" s="5"/>
      <c r="HO332" s="4"/>
      <c r="HP332" s="6"/>
      <c r="HQ332" s="4"/>
      <c r="HR332" s="6"/>
      <c r="HS332" s="5"/>
      <c r="HT332" s="5"/>
      <c r="HU332" s="4"/>
      <c r="HV332" s="6"/>
      <c r="HW332" s="4"/>
      <c r="HX332" s="6"/>
      <c r="HY332" s="5"/>
      <c r="HZ332" s="5"/>
      <c r="IA332" s="4"/>
      <c r="IB332" s="6"/>
      <c r="IC332" s="4"/>
      <c r="ID332" s="6"/>
      <c r="IE332" s="5"/>
      <c r="IF332" s="5"/>
      <c r="IG332" s="4"/>
      <c r="IH332" s="6"/>
      <c r="II332" s="4"/>
      <c r="IJ332" s="6"/>
      <c r="IK332" s="5"/>
      <c r="IL332" s="5"/>
      <c r="IM332" s="4"/>
      <c r="IN332" s="6"/>
      <c r="IO332" s="4"/>
      <c r="IP332" s="6"/>
      <c r="IQ332" s="5"/>
      <c r="IR332" s="5"/>
      <c r="IS332" s="4"/>
      <c r="IT332" s="6"/>
      <c r="IU332" s="4"/>
      <c r="IV332" s="6"/>
      <c r="IW332" s="5"/>
      <c r="IX332" s="5"/>
      <c r="IY332" s="4"/>
      <c r="IZ332" s="6"/>
      <c r="JA332" s="4"/>
      <c r="JB332" s="6"/>
      <c r="JC332" s="5"/>
      <c r="JD332" s="5"/>
      <c r="JE332" s="4"/>
      <c r="JF332" s="6"/>
      <c r="JG332" s="4"/>
      <c r="JH332" s="6"/>
      <c r="JI332" s="5"/>
      <c r="JJ332" s="5"/>
      <c r="JK332" s="4"/>
      <c r="JL332" s="6"/>
      <c r="JM332" s="4"/>
      <c r="JN332" s="6"/>
      <c r="JO332" s="5"/>
      <c r="JP332" s="5"/>
      <c r="JQ332" s="4"/>
      <c r="JR332" s="6"/>
      <c r="JS332" s="4"/>
      <c r="JT332" s="6"/>
      <c r="JU332" s="5"/>
      <c r="JV332" s="5"/>
      <c r="JW332" s="4"/>
      <c r="JX332" s="6"/>
      <c r="JY332" s="4"/>
      <c r="JZ332" s="6"/>
      <c r="KA332" s="5"/>
      <c r="KB332" s="5"/>
      <c r="KC332" s="4"/>
      <c r="KD332" s="6"/>
      <c r="KE332" s="4"/>
      <c r="KF332" s="6"/>
      <c r="KG332" s="5"/>
      <c r="KH332" s="5"/>
      <c r="KI332" s="4"/>
      <c r="KJ332" s="6"/>
      <c r="KK332" s="4"/>
      <c r="KL332" s="6"/>
      <c r="KM332" s="5"/>
      <c r="KN332" s="5"/>
    </row>
    <row r="333">
      <c r="A333" s="3" t="s">
        <v>85</v>
      </c>
      <c r="B333" s="3" t="s">
        <v>86</v>
      </c>
      <c r="C333" s="3" t="s">
        <v>449</v>
      </c>
      <c r="D333" s="3" t="s">
        <v>501</v>
      </c>
      <c r="E333" s="3" t="s">
        <v>483</v>
      </c>
      <c r="F333" s="3" t="s">
        <v>484</v>
      </c>
      <c r="G333" s="3" t="s">
        <v>485</v>
      </c>
      <c r="H333" s="3" t="s">
        <v>129</v>
      </c>
      <c r="I333" s="3" t="s">
        <v>1327</v>
      </c>
      <c r="J333" s="3" t="s">
        <v>1309</v>
      </c>
      <c r="K333" s="4">
        <v>2136</v>
      </c>
      <c r="L333" s="4">
        <f>=ROUNDDOWN(30.5142857142857,0)</f>
      </c>
      <c r="M333" s="4">
        <v>200</v>
      </c>
      <c r="N333" s="5">
        <v>1</v>
      </c>
      <c r="O333" s="4"/>
      <c r="P333" s="4">
        <f>=ROUNDDOWN({0},0)</f>
      </c>
      <c r="Q333" s="4"/>
      <c r="R333" s="5"/>
      <c r="S333" s="4">
        <v>71</v>
      </c>
      <c r="T333" s="6">
        <v>3669.99</v>
      </c>
      <c r="U333" s="4"/>
      <c r="V333" s="6"/>
      <c r="W333" s="5"/>
      <c r="X333" s="5"/>
      <c r="Y333" s="4">
        <v>16</v>
      </c>
      <c r="Z333" s="6">
        <v>700.64</v>
      </c>
      <c r="AA333" s="4"/>
      <c r="AB333" s="6"/>
      <c r="AC333" s="5"/>
      <c r="AD333" s="5"/>
      <c r="AE333" s="4">
        <v>11</v>
      </c>
      <c r="AF333" s="6">
        <v>510.42</v>
      </c>
      <c r="AG333" s="4"/>
      <c r="AH333" s="6"/>
      <c r="AI333" s="5"/>
      <c r="AJ333" s="5"/>
      <c r="AK333" s="4"/>
      <c r="AL333" s="6"/>
      <c r="AM333" s="4"/>
      <c r="AN333" s="6"/>
      <c r="AO333" s="5"/>
      <c r="AP333" s="5"/>
      <c r="AQ333" s="4">
        <v>3</v>
      </c>
      <c r="AR333" s="6">
        <v>177.35</v>
      </c>
      <c r="AS333" s="4"/>
      <c r="AT333" s="6"/>
      <c r="AU333" s="5"/>
      <c r="AV333" s="5"/>
      <c r="AW333" s="4">
        <v>21</v>
      </c>
      <c r="AX333" s="6">
        <v>1164.92</v>
      </c>
      <c r="AY333" s="4"/>
      <c r="AZ333" s="6"/>
      <c r="BA333" s="5"/>
      <c r="BB333" s="5"/>
      <c r="BC333" s="4"/>
      <c r="BD333" s="6"/>
      <c r="BE333" s="4"/>
      <c r="BF333" s="6"/>
      <c r="BG333" s="5"/>
      <c r="BH333" s="5"/>
      <c r="BI333" s="4">
        <v>3</v>
      </c>
      <c r="BJ333" s="6">
        <v>154.4</v>
      </c>
      <c r="BK333" s="4"/>
      <c r="BL333" s="6"/>
      <c r="BM333" s="5"/>
      <c r="BN333" s="5"/>
      <c r="BO333" s="4">
        <v>7</v>
      </c>
      <c r="BP333" s="6">
        <v>322.78</v>
      </c>
      <c r="BQ333" s="4"/>
      <c r="BR333" s="6"/>
      <c r="BS333" s="5"/>
      <c r="BT333" s="5"/>
      <c r="BU333" s="4"/>
      <c r="BV333" s="6"/>
      <c r="BW333" s="4"/>
      <c r="BX333" s="6"/>
      <c r="BY333" s="5"/>
      <c r="BZ333" s="5"/>
      <c r="CA333" s="4"/>
      <c r="CB333" s="6"/>
      <c r="CC333" s="4"/>
      <c r="CD333" s="6"/>
      <c r="CE333" s="5"/>
      <c r="CF333" s="5"/>
      <c r="CG333" s="4">
        <v>3</v>
      </c>
      <c r="CH333" s="6">
        <v>192.47</v>
      </c>
      <c r="CI333" s="4"/>
      <c r="CJ333" s="6"/>
      <c r="CK333" s="5"/>
      <c r="CL333" s="5"/>
      <c r="CM333" s="4"/>
      <c r="CN333" s="6"/>
      <c r="CO333" s="4"/>
      <c r="CP333" s="6"/>
      <c r="CQ333" s="5"/>
      <c r="CR333" s="5"/>
      <c r="CS333" s="4">
        <v>7</v>
      </c>
      <c r="CT333" s="6">
        <v>447.01</v>
      </c>
      <c r="CU333" s="4"/>
      <c r="CV333" s="6"/>
      <c r="CW333" s="5"/>
      <c r="CX333" s="5"/>
      <c r="CY333" s="4"/>
      <c r="CZ333" s="6"/>
      <c r="DA333" s="4"/>
      <c r="DB333" s="6"/>
      <c r="DC333" s="5"/>
      <c r="DD333" s="5"/>
      <c r="DE333" s="4"/>
      <c r="DF333" s="6"/>
      <c r="DG333" s="4"/>
      <c r="DH333" s="6"/>
      <c r="DI333" s="5"/>
      <c r="DJ333" s="5"/>
      <c r="DK333" s="4"/>
      <c r="DL333" s="6"/>
      <c r="DM333" s="4"/>
      <c r="DN333" s="6"/>
      <c r="DO333" s="5"/>
      <c r="DP333" s="5"/>
      <c r="DQ333" s="4"/>
      <c r="DR333" s="6"/>
      <c r="DS333" s="4"/>
      <c r="DT333" s="6"/>
      <c r="DU333" s="5"/>
      <c r="DV333" s="5"/>
      <c r="DW333" s="4"/>
      <c r="DX333" s="6"/>
      <c r="DY333" s="4"/>
      <c r="DZ333" s="6"/>
      <c r="EA333" s="5"/>
      <c r="EB333" s="5"/>
      <c r="EC333" s="4"/>
      <c r="ED333" s="6"/>
      <c r="EE333" s="4"/>
      <c r="EF333" s="6"/>
      <c r="EG333" s="5"/>
      <c r="EH333" s="5"/>
      <c r="EI333" s="4"/>
      <c r="EJ333" s="6"/>
      <c r="EK333" s="4"/>
      <c r="EL333" s="6"/>
      <c r="EM333" s="5"/>
      <c r="EN333" s="5"/>
      <c r="EO333" s="4"/>
      <c r="EP333" s="6"/>
      <c r="EQ333" s="4"/>
      <c r="ER333" s="6"/>
      <c r="ES333" s="5"/>
      <c r="ET333" s="5"/>
      <c r="EU333" s="4"/>
      <c r="EV333" s="6"/>
      <c r="EW333" s="4"/>
      <c r="EX333" s="6"/>
      <c r="EY333" s="5"/>
      <c r="EZ333" s="5"/>
      <c r="FA333" s="4"/>
      <c r="FB333" s="6"/>
      <c r="FC333" s="4"/>
      <c r="FD333" s="6"/>
      <c r="FE333" s="5"/>
      <c r="FF333" s="5"/>
      <c r="FG333" s="4"/>
      <c r="FH333" s="6"/>
      <c r="FI333" s="4"/>
      <c r="FJ333" s="6"/>
      <c r="FK333" s="5"/>
      <c r="FL333" s="5"/>
      <c r="FM333" s="4"/>
      <c r="FN333" s="6"/>
      <c r="FO333" s="4"/>
      <c r="FP333" s="6"/>
      <c r="FQ333" s="5"/>
      <c r="FR333" s="5"/>
      <c r="FS333" s="4"/>
      <c r="FT333" s="6"/>
      <c r="FU333" s="4"/>
      <c r="FV333" s="6"/>
      <c r="FW333" s="5"/>
      <c r="FX333" s="5"/>
      <c r="FY333" s="4"/>
      <c r="FZ333" s="6"/>
      <c r="GA333" s="4"/>
      <c r="GB333" s="6"/>
      <c r="GC333" s="5"/>
      <c r="GD333" s="5"/>
      <c r="GE333" s="4"/>
      <c r="GF333" s="6"/>
      <c r="GG333" s="4"/>
      <c r="GH333" s="6"/>
      <c r="GI333" s="5"/>
      <c r="GJ333" s="5"/>
      <c r="GK333" s="4"/>
      <c r="GL333" s="6"/>
      <c r="GM333" s="4"/>
      <c r="GN333" s="6"/>
      <c r="GO333" s="5"/>
      <c r="GP333" s="5"/>
      <c r="GQ333" s="4"/>
      <c r="GR333" s="6"/>
      <c r="GS333" s="4"/>
      <c r="GT333" s="6"/>
      <c r="GU333" s="5"/>
      <c r="GV333" s="5"/>
      <c r="GW333" s="4"/>
      <c r="GX333" s="6"/>
      <c r="GY333" s="4"/>
      <c r="GZ333" s="6"/>
      <c r="HA333" s="5"/>
      <c r="HB333" s="5"/>
      <c r="HC333" s="4"/>
      <c r="HD333" s="6"/>
      <c r="HE333" s="4"/>
      <c r="HF333" s="6"/>
      <c r="HG333" s="5"/>
      <c r="HH333" s="5"/>
      <c r="HI333" s="4"/>
      <c r="HJ333" s="6"/>
      <c r="HK333" s="4"/>
      <c r="HL333" s="6"/>
      <c r="HM333" s="5"/>
      <c r="HN333" s="5"/>
      <c r="HO333" s="4"/>
      <c r="HP333" s="6"/>
      <c r="HQ333" s="4"/>
      <c r="HR333" s="6"/>
      <c r="HS333" s="5"/>
      <c r="HT333" s="5"/>
      <c r="HU333" s="4"/>
      <c r="HV333" s="6"/>
      <c r="HW333" s="4"/>
      <c r="HX333" s="6"/>
      <c r="HY333" s="5"/>
      <c r="HZ333" s="5"/>
      <c r="IA333" s="4"/>
      <c r="IB333" s="6"/>
      <c r="IC333" s="4"/>
      <c r="ID333" s="6"/>
      <c r="IE333" s="5"/>
      <c r="IF333" s="5"/>
      <c r="IG333" s="4"/>
      <c r="IH333" s="6"/>
      <c r="II333" s="4"/>
      <c r="IJ333" s="6"/>
      <c r="IK333" s="5"/>
      <c r="IL333" s="5"/>
      <c r="IM333" s="4"/>
      <c r="IN333" s="6"/>
      <c r="IO333" s="4"/>
      <c r="IP333" s="6"/>
      <c r="IQ333" s="5"/>
      <c r="IR333" s="5"/>
      <c r="IS333" s="4"/>
      <c r="IT333" s="6"/>
      <c r="IU333" s="4"/>
      <c r="IV333" s="6"/>
      <c r="IW333" s="5"/>
      <c r="IX333" s="5"/>
      <c r="IY333" s="4"/>
      <c r="IZ333" s="6"/>
      <c r="JA333" s="4"/>
      <c r="JB333" s="6"/>
      <c r="JC333" s="5"/>
      <c r="JD333" s="5"/>
      <c r="JE333" s="4"/>
      <c r="JF333" s="6"/>
      <c r="JG333" s="4"/>
      <c r="JH333" s="6"/>
      <c r="JI333" s="5"/>
      <c r="JJ333" s="5"/>
      <c r="JK333" s="4"/>
      <c r="JL333" s="6"/>
      <c r="JM333" s="4"/>
      <c r="JN333" s="6"/>
      <c r="JO333" s="5"/>
      <c r="JP333" s="5"/>
      <c r="JQ333" s="4"/>
      <c r="JR333" s="6"/>
      <c r="JS333" s="4"/>
      <c r="JT333" s="6"/>
      <c r="JU333" s="5"/>
      <c r="JV333" s="5"/>
      <c r="JW333" s="4"/>
      <c r="JX333" s="6"/>
      <c r="JY333" s="4"/>
      <c r="JZ333" s="6"/>
      <c r="KA333" s="5"/>
      <c r="KB333" s="5"/>
      <c r="KC333" s="4"/>
      <c r="KD333" s="6"/>
      <c r="KE333" s="4"/>
      <c r="KF333" s="6"/>
      <c r="KG333" s="5"/>
      <c r="KH333" s="5"/>
      <c r="KI333" s="4"/>
      <c r="KJ333" s="6"/>
      <c r="KK333" s="4"/>
      <c r="KL333" s="6"/>
      <c r="KM333" s="5"/>
      <c r="KN333" s="5"/>
    </row>
    <row r="334">
      <c r="A334" s="3" t="s">
        <v>85</v>
      </c>
      <c r="B334" s="3" t="s">
        <v>86</v>
      </c>
      <c r="C334" s="3" t="s">
        <v>449</v>
      </c>
      <c r="D334" s="3" t="s">
        <v>501</v>
      </c>
      <c r="E334" s="3" t="s">
        <v>483</v>
      </c>
      <c r="F334" s="3" t="s">
        <v>484</v>
      </c>
      <c r="G334" s="3" t="s">
        <v>485</v>
      </c>
      <c r="H334" s="3" t="s">
        <v>129</v>
      </c>
      <c r="I334" s="3" t="s">
        <v>1385</v>
      </c>
      <c r="J334" s="3" t="s">
        <v>1319</v>
      </c>
      <c r="K334" s="4">
        <v>717</v>
      </c>
      <c r="L334" s="4">
        <f>=ROUNDDOWN(17.925,0)</f>
      </c>
      <c r="M334" s="4">
        <v>460</v>
      </c>
      <c r="N334" s="5">
        <v>1</v>
      </c>
      <c r="O334" s="4"/>
      <c r="P334" s="4">
        <f>=ROUNDDOWN({0},0)</f>
      </c>
      <c r="Q334" s="4"/>
      <c r="R334" s="5"/>
      <c r="S334" s="4">
        <v>45</v>
      </c>
      <c r="T334" s="6">
        <v>2619.19</v>
      </c>
      <c r="U334" s="4"/>
      <c r="V334" s="6"/>
      <c r="W334" s="5"/>
      <c r="X334" s="5"/>
      <c r="Y334" s="4">
        <v>19</v>
      </c>
      <c r="Z334" s="6">
        <v>1132.87</v>
      </c>
      <c r="AA334" s="4"/>
      <c r="AB334" s="6"/>
      <c r="AC334" s="5"/>
      <c r="AD334" s="5"/>
      <c r="AE334" s="4">
        <v>6</v>
      </c>
      <c r="AF334" s="6">
        <v>295.69</v>
      </c>
      <c r="AG334" s="4"/>
      <c r="AH334" s="6"/>
      <c r="AI334" s="5"/>
      <c r="AJ334" s="5"/>
      <c r="AK334" s="4">
        <v>3</v>
      </c>
      <c r="AL334" s="6">
        <v>183.97</v>
      </c>
      <c r="AM334" s="4"/>
      <c r="AN334" s="6"/>
      <c r="AO334" s="5"/>
      <c r="AP334" s="5"/>
      <c r="AQ334" s="4">
        <v>1</v>
      </c>
      <c r="AR334" s="6">
        <v>58.29</v>
      </c>
      <c r="AS334" s="4"/>
      <c r="AT334" s="6"/>
      <c r="AU334" s="5"/>
      <c r="AV334" s="5"/>
      <c r="AW334" s="4">
        <v>13</v>
      </c>
      <c r="AX334" s="6">
        <v>744.14</v>
      </c>
      <c r="AY334" s="4"/>
      <c r="AZ334" s="6"/>
      <c r="BA334" s="5"/>
      <c r="BB334" s="5"/>
      <c r="BC334" s="4"/>
      <c r="BD334" s="6"/>
      <c r="BE334" s="4"/>
      <c r="BF334" s="6"/>
      <c r="BG334" s="5"/>
      <c r="BH334" s="5"/>
      <c r="BI334" s="4">
        <v>1</v>
      </c>
      <c r="BJ334" s="6">
        <v>73.89</v>
      </c>
      <c r="BK334" s="4"/>
      <c r="BL334" s="6"/>
      <c r="BM334" s="5"/>
      <c r="BN334" s="5"/>
      <c r="BO334" s="4"/>
      <c r="BP334" s="6"/>
      <c r="BQ334" s="4"/>
      <c r="BR334" s="6"/>
      <c r="BS334" s="5"/>
      <c r="BT334" s="5"/>
      <c r="BU334" s="4"/>
      <c r="BV334" s="6"/>
      <c r="BW334" s="4"/>
      <c r="BX334" s="6"/>
      <c r="BY334" s="5"/>
      <c r="BZ334" s="5"/>
      <c r="CA334" s="4"/>
      <c r="CB334" s="6"/>
      <c r="CC334" s="4"/>
      <c r="CD334" s="6"/>
      <c r="CE334" s="5"/>
      <c r="CF334" s="5"/>
      <c r="CG334" s="4">
        <v>1</v>
      </c>
      <c r="CH334" s="6">
        <v>56.13</v>
      </c>
      <c r="CI334" s="4"/>
      <c r="CJ334" s="6"/>
      <c r="CK334" s="5"/>
      <c r="CL334" s="5"/>
      <c r="CM334" s="4"/>
      <c r="CN334" s="6"/>
      <c r="CO334" s="4"/>
      <c r="CP334" s="6"/>
      <c r="CQ334" s="5"/>
      <c r="CR334" s="5"/>
      <c r="CS334" s="4"/>
      <c r="CT334" s="6"/>
      <c r="CU334" s="4"/>
      <c r="CV334" s="6"/>
      <c r="CW334" s="5"/>
      <c r="CX334" s="5"/>
      <c r="CY334" s="4"/>
      <c r="CZ334" s="6"/>
      <c r="DA334" s="4"/>
      <c r="DB334" s="6"/>
      <c r="DC334" s="5"/>
      <c r="DD334" s="5"/>
      <c r="DE334" s="4"/>
      <c r="DF334" s="6"/>
      <c r="DG334" s="4"/>
      <c r="DH334" s="6"/>
      <c r="DI334" s="5"/>
      <c r="DJ334" s="5"/>
      <c r="DK334" s="4"/>
      <c r="DL334" s="6"/>
      <c r="DM334" s="4"/>
      <c r="DN334" s="6"/>
      <c r="DO334" s="5"/>
      <c r="DP334" s="5"/>
      <c r="DQ334" s="4">
        <v>1</v>
      </c>
      <c r="DR334" s="6">
        <v>74.21</v>
      </c>
      <c r="DS334" s="4"/>
      <c r="DT334" s="6"/>
      <c r="DU334" s="5"/>
      <c r="DV334" s="5"/>
      <c r="DW334" s="4"/>
      <c r="DX334" s="6"/>
      <c r="DY334" s="4"/>
      <c r="DZ334" s="6"/>
      <c r="EA334" s="5"/>
      <c r="EB334" s="5"/>
      <c r="EC334" s="4"/>
      <c r="ED334" s="6"/>
      <c r="EE334" s="4"/>
      <c r="EF334" s="6"/>
      <c r="EG334" s="5"/>
      <c r="EH334" s="5"/>
      <c r="EI334" s="4"/>
      <c r="EJ334" s="6"/>
      <c r="EK334" s="4"/>
      <c r="EL334" s="6"/>
      <c r="EM334" s="5"/>
      <c r="EN334" s="5"/>
      <c r="EO334" s="4"/>
      <c r="EP334" s="6"/>
      <c r="EQ334" s="4"/>
      <c r="ER334" s="6"/>
      <c r="ES334" s="5"/>
      <c r="ET334" s="5"/>
      <c r="EU334" s="4"/>
      <c r="EV334" s="6"/>
      <c r="EW334" s="4"/>
      <c r="EX334" s="6"/>
      <c r="EY334" s="5"/>
      <c r="EZ334" s="5"/>
      <c r="FA334" s="4"/>
      <c r="FB334" s="6"/>
      <c r="FC334" s="4"/>
      <c r="FD334" s="6"/>
      <c r="FE334" s="5"/>
      <c r="FF334" s="5"/>
      <c r="FG334" s="4"/>
      <c r="FH334" s="6"/>
      <c r="FI334" s="4"/>
      <c r="FJ334" s="6"/>
      <c r="FK334" s="5"/>
      <c r="FL334" s="5"/>
      <c r="FM334" s="4"/>
      <c r="FN334" s="6"/>
      <c r="FO334" s="4"/>
      <c r="FP334" s="6"/>
      <c r="FQ334" s="5"/>
      <c r="FR334" s="5"/>
      <c r="FS334" s="4"/>
      <c r="FT334" s="6"/>
      <c r="FU334" s="4"/>
      <c r="FV334" s="6"/>
      <c r="FW334" s="5"/>
      <c r="FX334" s="5"/>
      <c r="FY334" s="4"/>
      <c r="FZ334" s="6"/>
      <c r="GA334" s="4"/>
      <c r="GB334" s="6"/>
      <c r="GC334" s="5"/>
      <c r="GD334" s="5"/>
      <c r="GE334" s="4"/>
      <c r="GF334" s="6"/>
      <c r="GG334" s="4"/>
      <c r="GH334" s="6"/>
      <c r="GI334" s="5"/>
      <c r="GJ334" s="5"/>
      <c r="GK334" s="4"/>
      <c r="GL334" s="6"/>
      <c r="GM334" s="4"/>
      <c r="GN334" s="6"/>
      <c r="GO334" s="5"/>
      <c r="GP334" s="5"/>
      <c r="GQ334" s="4"/>
      <c r="GR334" s="6"/>
      <c r="GS334" s="4"/>
      <c r="GT334" s="6"/>
      <c r="GU334" s="5"/>
      <c r="GV334" s="5"/>
      <c r="GW334" s="4"/>
      <c r="GX334" s="6"/>
      <c r="GY334" s="4"/>
      <c r="GZ334" s="6"/>
      <c r="HA334" s="5"/>
      <c r="HB334" s="5"/>
      <c r="HC334" s="4"/>
      <c r="HD334" s="6"/>
      <c r="HE334" s="4"/>
      <c r="HF334" s="6"/>
      <c r="HG334" s="5"/>
      <c r="HH334" s="5"/>
      <c r="HI334" s="4"/>
      <c r="HJ334" s="6"/>
      <c r="HK334" s="4"/>
      <c r="HL334" s="6"/>
      <c r="HM334" s="5"/>
      <c r="HN334" s="5"/>
      <c r="HO334" s="4"/>
      <c r="HP334" s="6"/>
      <c r="HQ334" s="4"/>
      <c r="HR334" s="6"/>
      <c r="HS334" s="5"/>
      <c r="HT334" s="5"/>
      <c r="HU334" s="4"/>
      <c r="HV334" s="6"/>
      <c r="HW334" s="4"/>
      <c r="HX334" s="6"/>
      <c r="HY334" s="5"/>
      <c r="HZ334" s="5"/>
      <c r="IA334" s="4"/>
      <c r="IB334" s="6"/>
      <c r="IC334" s="4"/>
      <c r="ID334" s="6"/>
      <c r="IE334" s="5"/>
      <c r="IF334" s="5"/>
      <c r="IG334" s="4"/>
      <c r="IH334" s="6"/>
      <c r="II334" s="4"/>
      <c r="IJ334" s="6"/>
      <c r="IK334" s="5"/>
      <c r="IL334" s="5"/>
      <c r="IM334" s="4"/>
      <c r="IN334" s="6"/>
      <c r="IO334" s="4"/>
      <c r="IP334" s="6"/>
      <c r="IQ334" s="5"/>
      <c r="IR334" s="5"/>
      <c r="IS334" s="4"/>
      <c r="IT334" s="6"/>
      <c r="IU334" s="4"/>
      <c r="IV334" s="6"/>
      <c r="IW334" s="5"/>
      <c r="IX334" s="5"/>
      <c r="IY334" s="4"/>
      <c r="IZ334" s="6"/>
      <c r="JA334" s="4"/>
      <c r="JB334" s="6"/>
      <c r="JC334" s="5"/>
      <c r="JD334" s="5"/>
      <c r="JE334" s="4"/>
      <c r="JF334" s="6"/>
      <c r="JG334" s="4"/>
      <c r="JH334" s="6"/>
      <c r="JI334" s="5"/>
      <c r="JJ334" s="5"/>
      <c r="JK334" s="4"/>
      <c r="JL334" s="6"/>
      <c r="JM334" s="4"/>
      <c r="JN334" s="6"/>
      <c r="JO334" s="5"/>
      <c r="JP334" s="5"/>
      <c r="JQ334" s="4"/>
      <c r="JR334" s="6"/>
      <c r="JS334" s="4"/>
      <c r="JT334" s="6"/>
      <c r="JU334" s="5"/>
      <c r="JV334" s="5"/>
      <c r="JW334" s="4"/>
      <c r="JX334" s="6"/>
      <c r="JY334" s="4"/>
      <c r="JZ334" s="6"/>
      <c r="KA334" s="5"/>
      <c r="KB334" s="5"/>
      <c r="KC334" s="4"/>
      <c r="KD334" s="6"/>
      <c r="KE334" s="4"/>
      <c r="KF334" s="6"/>
      <c r="KG334" s="5"/>
      <c r="KH334" s="5"/>
      <c r="KI334" s="4"/>
      <c r="KJ334" s="6"/>
      <c r="KK334" s="4"/>
      <c r="KL334" s="6"/>
      <c r="KM334" s="5"/>
      <c r="KN334" s="5"/>
    </row>
    <row r="335">
      <c r="A335" s="3" t="s">
        <v>85</v>
      </c>
      <c r="B335" s="3" t="s">
        <v>86</v>
      </c>
      <c r="C335" s="3" t="s">
        <v>449</v>
      </c>
      <c r="D335" s="3" t="s">
        <v>501</v>
      </c>
      <c r="E335" s="3" t="s">
        <v>483</v>
      </c>
      <c r="F335" s="3" t="s">
        <v>484</v>
      </c>
      <c r="G335" s="3" t="s">
        <v>485</v>
      </c>
      <c r="H335" s="3" t="s">
        <v>129</v>
      </c>
      <c r="I335" s="3" t="s">
        <v>1311</v>
      </c>
      <c r="J335" s="3" t="s">
        <v>1309</v>
      </c>
      <c r="K335" s="4">
        <v>1652</v>
      </c>
      <c r="L335" s="4">
        <f>=ROUNDDOWN(40.2926829268293,0)</f>
      </c>
      <c r="M335" s="4"/>
      <c r="N335" s="5">
        <v>1</v>
      </c>
      <c r="O335" s="4"/>
      <c r="P335" s="4">
        <f>=ROUNDDOWN({0},0)</f>
      </c>
      <c r="Q335" s="4"/>
      <c r="R335" s="5"/>
      <c r="S335" s="4">
        <v>41</v>
      </c>
      <c r="T335" s="6">
        <v>2419.89</v>
      </c>
      <c r="U335" s="4"/>
      <c r="V335" s="6"/>
      <c r="W335" s="5"/>
      <c r="X335" s="5"/>
      <c r="Y335" s="4">
        <v>10</v>
      </c>
      <c r="Z335" s="6">
        <v>590.85</v>
      </c>
      <c r="AA335" s="4"/>
      <c r="AB335" s="6"/>
      <c r="AC335" s="5"/>
      <c r="AD335" s="5"/>
      <c r="AE335" s="4">
        <v>7</v>
      </c>
      <c r="AF335" s="6">
        <v>348.07</v>
      </c>
      <c r="AG335" s="4"/>
      <c r="AH335" s="6"/>
      <c r="AI335" s="5"/>
      <c r="AJ335" s="5"/>
      <c r="AK335" s="4"/>
      <c r="AL335" s="6"/>
      <c r="AM335" s="4"/>
      <c r="AN335" s="6"/>
      <c r="AO335" s="5"/>
      <c r="AP335" s="5"/>
      <c r="AQ335" s="4">
        <v>6</v>
      </c>
      <c r="AR335" s="6">
        <v>436.24</v>
      </c>
      <c r="AS335" s="4"/>
      <c r="AT335" s="6"/>
      <c r="AU335" s="5"/>
      <c r="AV335" s="5"/>
      <c r="AW335" s="4">
        <v>15</v>
      </c>
      <c r="AX335" s="6">
        <v>845.8</v>
      </c>
      <c r="AY335" s="4"/>
      <c r="AZ335" s="6"/>
      <c r="BA335" s="5"/>
      <c r="BB335" s="5"/>
      <c r="BC335" s="4"/>
      <c r="BD335" s="6"/>
      <c r="BE335" s="4"/>
      <c r="BF335" s="6"/>
      <c r="BG335" s="5"/>
      <c r="BH335" s="5"/>
      <c r="BI335" s="4"/>
      <c r="BJ335" s="6"/>
      <c r="BK335" s="4"/>
      <c r="BL335" s="6"/>
      <c r="BM335" s="5"/>
      <c r="BN335" s="5"/>
      <c r="BO335" s="4">
        <v>1</v>
      </c>
      <c r="BP335" s="6">
        <v>56.13</v>
      </c>
      <c r="BQ335" s="4"/>
      <c r="BR335" s="6"/>
      <c r="BS335" s="5"/>
      <c r="BT335" s="5"/>
      <c r="BU335" s="4"/>
      <c r="BV335" s="6"/>
      <c r="BW335" s="4"/>
      <c r="BX335" s="6"/>
      <c r="BY335" s="5"/>
      <c r="BZ335" s="5"/>
      <c r="CA335" s="4"/>
      <c r="CB335" s="6"/>
      <c r="CC335" s="4"/>
      <c r="CD335" s="6"/>
      <c r="CE335" s="5"/>
      <c r="CF335" s="5"/>
      <c r="CG335" s="4">
        <v>2</v>
      </c>
      <c r="CH335" s="6">
        <v>142.8</v>
      </c>
      <c r="CI335" s="4"/>
      <c r="CJ335" s="6"/>
      <c r="CK335" s="5"/>
      <c r="CL335" s="5"/>
      <c r="CM335" s="4"/>
      <c r="CN335" s="6"/>
      <c r="CO335" s="4"/>
      <c r="CP335" s="6"/>
      <c r="CQ335" s="5"/>
      <c r="CR335" s="5"/>
      <c r="CS335" s="4"/>
      <c r="CT335" s="6"/>
      <c r="CU335" s="4"/>
      <c r="CV335" s="6"/>
      <c r="CW335" s="5"/>
      <c r="CX335" s="5"/>
      <c r="CY335" s="4"/>
      <c r="CZ335" s="6"/>
      <c r="DA335" s="4"/>
      <c r="DB335" s="6"/>
      <c r="DC335" s="5"/>
      <c r="DD335" s="5"/>
      <c r="DE335" s="4"/>
      <c r="DF335" s="6"/>
      <c r="DG335" s="4"/>
      <c r="DH335" s="6"/>
      <c r="DI335" s="5"/>
      <c r="DJ335" s="5"/>
      <c r="DK335" s="4"/>
      <c r="DL335" s="6"/>
      <c r="DM335" s="4"/>
      <c r="DN335" s="6"/>
      <c r="DO335" s="5"/>
      <c r="DP335" s="5"/>
      <c r="DQ335" s="4"/>
      <c r="DR335" s="6"/>
      <c r="DS335" s="4"/>
      <c r="DT335" s="6"/>
      <c r="DU335" s="5"/>
      <c r="DV335" s="5"/>
      <c r="DW335" s="4"/>
      <c r="DX335" s="6"/>
      <c r="DY335" s="4"/>
      <c r="DZ335" s="6"/>
      <c r="EA335" s="5"/>
      <c r="EB335" s="5"/>
      <c r="EC335" s="4"/>
      <c r="ED335" s="6"/>
      <c r="EE335" s="4"/>
      <c r="EF335" s="6"/>
      <c r="EG335" s="5"/>
      <c r="EH335" s="5"/>
      <c r="EI335" s="4"/>
      <c r="EJ335" s="6"/>
      <c r="EK335" s="4"/>
      <c r="EL335" s="6"/>
      <c r="EM335" s="5"/>
      <c r="EN335" s="5"/>
      <c r="EO335" s="4"/>
      <c r="EP335" s="6"/>
      <c r="EQ335" s="4"/>
      <c r="ER335" s="6"/>
      <c r="ES335" s="5"/>
      <c r="ET335" s="5"/>
      <c r="EU335" s="4"/>
      <c r="EV335" s="6"/>
      <c r="EW335" s="4"/>
      <c r="EX335" s="6"/>
      <c r="EY335" s="5"/>
      <c r="EZ335" s="5"/>
      <c r="FA335" s="4"/>
      <c r="FB335" s="6"/>
      <c r="FC335" s="4"/>
      <c r="FD335" s="6"/>
      <c r="FE335" s="5"/>
      <c r="FF335" s="5"/>
      <c r="FG335" s="4"/>
      <c r="FH335" s="6"/>
      <c r="FI335" s="4"/>
      <c r="FJ335" s="6"/>
      <c r="FK335" s="5"/>
      <c r="FL335" s="5"/>
      <c r="FM335" s="4"/>
      <c r="FN335" s="6"/>
      <c r="FO335" s="4"/>
      <c r="FP335" s="6"/>
      <c r="FQ335" s="5"/>
      <c r="FR335" s="5"/>
      <c r="FS335" s="4"/>
      <c r="FT335" s="6"/>
      <c r="FU335" s="4"/>
      <c r="FV335" s="6"/>
      <c r="FW335" s="5"/>
      <c r="FX335" s="5"/>
      <c r="FY335" s="4"/>
      <c r="FZ335" s="6"/>
      <c r="GA335" s="4"/>
      <c r="GB335" s="6"/>
      <c r="GC335" s="5"/>
      <c r="GD335" s="5"/>
      <c r="GE335" s="4"/>
      <c r="GF335" s="6"/>
      <c r="GG335" s="4"/>
      <c r="GH335" s="6"/>
      <c r="GI335" s="5"/>
      <c r="GJ335" s="5"/>
      <c r="GK335" s="4"/>
      <c r="GL335" s="6"/>
      <c r="GM335" s="4"/>
      <c r="GN335" s="6"/>
      <c r="GO335" s="5"/>
      <c r="GP335" s="5"/>
      <c r="GQ335" s="4"/>
      <c r="GR335" s="6"/>
      <c r="GS335" s="4"/>
      <c r="GT335" s="6"/>
      <c r="GU335" s="5"/>
      <c r="GV335" s="5"/>
      <c r="GW335" s="4"/>
      <c r="GX335" s="6"/>
      <c r="GY335" s="4"/>
      <c r="GZ335" s="6"/>
      <c r="HA335" s="5"/>
      <c r="HB335" s="5"/>
      <c r="HC335" s="4"/>
      <c r="HD335" s="6"/>
      <c r="HE335" s="4"/>
      <c r="HF335" s="6"/>
      <c r="HG335" s="5"/>
      <c r="HH335" s="5"/>
      <c r="HI335" s="4"/>
      <c r="HJ335" s="6"/>
      <c r="HK335" s="4"/>
      <c r="HL335" s="6"/>
      <c r="HM335" s="5"/>
      <c r="HN335" s="5"/>
      <c r="HO335" s="4"/>
      <c r="HP335" s="6"/>
      <c r="HQ335" s="4"/>
      <c r="HR335" s="6"/>
      <c r="HS335" s="5"/>
      <c r="HT335" s="5"/>
      <c r="HU335" s="4"/>
      <c r="HV335" s="6"/>
      <c r="HW335" s="4"/>
      <c r="HX335" s="6"/>
      <c r="HY335" s="5"/>
      <c r="HZ335" s="5"/>
      <c r="IA335" s="4"/>
      <c r="IB335" s="6"/>
      <c r="IC335" s="4"/>
      <c r="ID335" s="6"/>
      <c r="IE335" s="5"/>
      <c r="IF335" s="5"/>
      <c r="IG335" s="4"/>
      <c r="IH335" s="6"/>
      <c r="II335" s="4"/>
      <c r="IJ335" s="6"/>
      <c r="IK335" s="5"/>
      <c r="IL335" s="5"/>
      <c r="IM335" s="4"/>
      <c r="IN335" s="6"/>
      <c r="IO335" s="4"/>
      <c r="IP335" s="6"/>
      <c r="IQ335" s="5"/>
      <c r="IR335" s="5"/>
      <c r="IS335" s="4"/>
      <c r="IT335" s="6"/>
      <c r="IU335" s="4"/>
      <c r="IV335" s="6"/>
      <c r="IW335" s="5"/>
      <c r="IX335" s="5"/>
      <c r="IY335" s="4"/>
      <c r="IZ335" s="6"/>
      <c r="JA335" s="4"/>
      <c r="JB335" s="6"/>
      <c r="JC335" s="5"/>
      <c r="JD335" s="5"/>
      <c r="JE335" s="4"/>
      <c r="JF335" s="6"/>
      <c r="JG335" s="4"/>
      <c r="JH335" s="6"/>
      <c r="JI335" s="5"/>
      <c r="JJ335" s="5"/>
      <c r="JK335" s="4"/>
      <c r="JL335" s="6"/>
      <c r="JM335" s="4"/>
      <c r="JN335" s="6"/>
      <c r="JO335" s="5"/>
      <c r="JP335" s="5"/>
      <c r="JQ335" s="4"/>
      <c r="JR335" s="6"/>
      <c r="JS335" s="4"/>
      <c r="JT335" s="6"/>
      <c r="JU335" s="5"/>
      <c r="JV335" s="5"/>
      <c r="JW335" s="4"/>
      <c r="JX335" s="6"/>
      <c r="JY335" s="4"/>
      <c r="JZ335" s="6"/>
      <c r="KA335" s="5"/>
      <c r="KB335" s="5"/>
      <c r="KC335" s="4"/>
      <c r="KD335" s="6"/>
      <c r="KE335" s="4"/>
      <c r="KF335" s="6"/>
      <c r="KG335" s="5"/>
      <c r="KH335" s="5"/>
      <c r="KI335" s="4"/>
      <c r="KJ335" s="6"/>
      <c r="KK335" s="4"/>
      <c r="KL335" s="6"/>
      <c r="KM335" s="5"/>
      <c r="KN335" s="5"/>
    </row>
    <row r="336">
      <c r="A336" s="3" t="s">
        <v>85</v>
      </c>
      <c r="B336" s="3" t="s">
        <v>86</v>
      </c>
      <c r="C336" s="3" t="s">
        <v>449</v>
      </c>
      <c r="D336" s="3" t="s">
        <v>501</v>
      </c>
      <c r="E336" s="3" t="s">
        <v>483</v>
      </c>
      <c r="F336" s="3" t="s">
        <v>484</v>
      </c>
      <c r="G336" s="3" t="s">
        <v>485</v>
      </c>
      <c r="H336" s="3" t="s">
        <v>129</v>
      </c>
      <c r="I336" s="3" t="s">
        <v>1349</v>
      </c>
      <c r="J336" s="3" t="s">
        <v>1309</v>
      </c>
      <c r="K336" s="4">
        <v>1872</v>
      </c>
      <c r="L336" s="4">
        <f>=ROUNDDOWN(39.8297872340426,0)</f>
      </c>
      <c r="M336" s="4">
        <v>250</v>
      </c>
      <c r="N336" s="5">
        <v>1</v>
      </c>
      <c r="O336" s="4"/>
      <c r="P336" s="4">
        <f>=ROUNDDOWN({0},0)</f>
      </c>
      <c r="Q336" s="4"/>
      <c r="R336" s="5"/>
      <c r="S336" s="4">
        <v>32</v>
      </c>
      <c r="T336" s="6">
        <v>1952.12</v>
      </c>
      <c r="U336" s="4"/>
      <c r="V336" s="6"/>
      <c r="W336" s="5"/>
      <c r="X336" s="5"/>
      <c r="Y336" s="4">
        <v>8</v>
      </c>
      <c r="Z336" s="6">
        <v>478.54</v>
      </c>
      <c r="AA336" s="4"/>
      <c r="AB336" s="6"/>
      <c r="AC336" s="5"/>
      <c r="AD336" s="5"/>
      <c r="AE336" s="4">
        <v>3</v>
      </c>
      <c r="AF336" s="6">
        <v>147.93</v>
      </c>
      <c r="AG336" s="4"/>
      <c r="AH336" s="6"/>
      <c r="AI336" s="5"/>
      <c r="AJ336" s="5"/>
      <c r="AK336" s="4">
        <v>1</v>
      </c>
      <c r="AL336" s="6">
        <v>57.49</v>
      </c>
      <c r="AM336" s="4"/>
      <c r="AN336" s="6"/>
      <c r="AO336" s="5"/>
      <c r="AP336" s="5"/>
      <c r="AQ336" s="4">
        <v>1</v>
      </c>
      <c r="AR336" s="6">
        <v>58.29</v>
      </c>
      <c r="AS336" s="4"/>
      <c r="AT336" s="6"/>
      <c r="AU336" s="5"/>
      <c r="AV336" s="5"/>
      <c r="AW336" s="4">
        <v>15</v>
      </c>
      <c r="AX336" s="6">
        <v>895.81</v>
      </c>
      <c r="AY336" s="4"/>
      <c r="AZ336" s="6"/>
      <c r="BA336" s="5"/>
      <c r="BB336" s="5"/>
      <c r="BC336" s="4"/>
      <c r="BD336" s="6"/>
      <c r="BE336" s="4"/>
      <c r="BF336" s="6"/>
      <c r="BG336" s="5"/>
      <c r="BH336" s="5"/>
      <c r="BI336" s="4"/>
      <c r="BJ336" s="6"/>
      <c r="BK336" s="4"/>
      <c r="BL336" s="6"/>
      <c r="BM336" s="5"/>
      <c r="BN336" s="5"/>
      <c r="BO336" s="4"/>
      <c r="BP336" s="6"/>
      <c r="BQ336" s="4"/>
      <c r="BR336" s="6"/>
      <c r="BS336" s="5"/>
      <c r="BT336" s="5"/>
      <c r="BU336" s="4"/>
      <c r="BV336" s="6"/>
      <c r="BW336" s="4"/>
      <c r="BX336" s="6"/>
      <c r="BY336" s="5"/>
      <c r="BZ336" s="5"/>
      <c r="CA336" s="4"/>
      <c r="CB336" s="6"/>
      <c r="CC336" s="4"/>
      <c r="CD336" s="6"/>
      <c r="CE336" s="5"/>
      <c r="CF336" s="5"/>
      <c r="CG336" s="4">
        <v>2</v>
      </c>
      <c r="CH336" s="6">
        <v>161.42</v>
      </c>
      <c r="CI336" s="4"/>
      <c r="CJ336" s="6"/>
      <c r="CK336" s="5"/>
      <c r="CL336" s="5"/>
      <c r="CM336" s="4"/>
      <c r="CN336" s="6"/>
      <c r="CO336" s="4"/>
      <c r="CP336" s="6"/>
      <c r="CQ336" s="5"/>
      <c r="CR336" s="5"/>
      <c r="CS336" s="4">
        <v>2</v>
      </c>
      <c r="CT336" s="6">
        <v>152.64</v>
      </c>
      <c r="CU336" s="4"/>
      <c r="CV336" s="6"/>
      <c r="CW336" s="5"/>
      <c r="CX336" s="5"/>
      <c r="CY336" s="4"/>
      <c r="CZ336" s="6"/>
      <c r="DA336" s="4"/>
      <c r="DB336" s="6"/>
      <c r="DC336" s="5"/>
      <c r="DD336" s="5"/>
      <c r="DE336" s="4"/>
      <c r="DF336" s="6"/>
      <c r="DG336" s="4"/>
      <c r="DH336" s="6"/>
      <c r="DI336" s="5"/>
      <c r="DJ336" s="5"/>
      <c r="DK336" s="4"/>
      <c r="DL336" s="6"/>
      <c r="DM336" s="4"/>
      <c r="DN336" s="6"/>
      <c r="DO336" s="5"/>
      <c r="DP336" s="5"/>
      <c r="DQ336" s="4"/>
      <c r="DR336" s="6"/>
      <c r="DS336" s="4"/>
      <c r="DT336" s="6"/>
      <c r="DU336" s="5"/>
      <c r="DV336" s="5"/>
      <c r="DW336" s="4"/>
      <c r="DX336" s="6"/>
      <c r="DY336" s="4"/>
      <c r="DZ336" s="6"/>
      <c r="EA336" s="5"/>
      <c r="EB336" s="5"/>
      <c r="EC336" s="4"/>
      <c r="ED336" s="6"/>
      <c r="EE336" s="4"/>
      <c r="EF336" s="6"/>
      <c r="EG336" s="5"/>
      <c r="EH336" s="5"/>
      <c r="EI336" s="4"/>
      <c r="EJ336" s="6"/>
      <c r="EK336" s="4"/>
      <c r="EL336" s="6"/>
      <c r="EM336" s="5"/>
      <c r="EN336" s="5"/>
      <c r="EO336" s="4"/>
      <c r="EP336" s="6"/>
      <c r="EQ336" s="4"/>
      <c r="ER336" s="6"/>
      <c r="ES336" s="5"/>
      <c r="ET336" s="5"/>
      <c r="EU336" s="4"/>
      <c r="EV336" s="6"/>
      <c r="EW336" s="4"/>
      <c r="EX336" s="6"/>
      <c r="EY336" s="5"/>
      <c r="EZ336" s="5"/>
      <c r="FA336" s="4"/>
      <c r="FB336" s="6"/>
      <c r="FC336" s="4"/>
      <c r="FD336" s="6"/>
      <c r="FE336" s="5"/>
      <c r="FF336" s="5"/>
      <c r="FG336" s="4"/>
      <c r="FH336" s="6"/>
      <c r="FI336" s="4"/>
      <c r="FJ336" s="6"/>
      <c r="FK336" s="5"/>
      <c r="FL336" s="5"/>
      <c r="FM336" s="4"/>
      <c r="FN336" s="6"/>
      <c r="FO336" s="4"/>
      <c r="FP336" s="6"/>
      <c r="FQ336" s="5"/>
      <c r="FR336" s="5"/>
      <c r="FS336" s="4"/>
      <c r="FT336" s="6"/>
      <c r="FU336" s="4"/>
      <c r="FV336" s="6"/>
      <c r="FW336" s="5"/>
      <c r="FX336" s="5"/>
      <c r="FY336" s="4"/>
      <c r="FZ336" s="6"/>
      <c r="GA336" s="4"/>
      <c r="GB336" s="6"/>
      <c r="GC336" s="5"/>
      <c r="GD336" s="5"/>
      <c r="GE336" s="4"/>
      <c r="GF336" s="6"/>
      <c r="GG336" s="4"/>
      <c r="GH336" s="6"/>
      <c r="GI336" s="5"/>
      <c r="GJ336" s="5"/>
      <c r="GK336" s="4"/>
      <c r="GL336" s="6"/>
      <c r="GM336" s="4"/>
      <c r="GN336" s="6"/>
      <c r="GO336" s="5"/>
      <c r="GP336" s="5"/>
      <c r="GQ336" s="4"/>
      <c r="GR336" s="6"/>
      <c r="GS336" s="4"/>
      <c r="GT336" s="6"/>
      <c r="GU336" s="5"/>
      <c r="GV336" s="5"/>
      <c r="GW336" s="4"/>
      <c r="GX336" s="6"/>
      <c r="GY336" s="4"/>
      <c r="GZ336" s="6"/>
      <c r="HA336" s="5"/>
      <c r="HB336" s="5"/>
      <c r="HC336" s="4"/>
      <c r="HD336" s="6"/>
      <c r="HE336" s="4"/>
      <c r="HF336" s="6"/>
      <c r="HG336" s="5"/>
      <c r="HH336" s="5"/>
      <c r="HI336" s="4"/>
      <c r="HJ336" s="6"/>
      <c r="HK336" s="4"/>
      <c r="HL336" s="6"/>
      <c r="HM336" s="5"/>
      <c r="HN336" s="5"/>
      <c r="HO336" s="4"/>
      <c r="HP336" s="6"/>
      <c r="HQ336" s="4"/>
      <c r="HR336" s="6"/>
      <c r="HS336" s="5"/>
      <c r="HT336" s="5"/>
      <c r="HU336" s="4"/>
      <c r="HV336" s="6"/>
      <c r="HW336" s="4"/>
      <c r="HX336" s="6"/>
      <c r="HY336" s="5"/>
      <c r="HZ336" s="5"/>
      <c r="IA336" s="4"/>
      <c r="IB336" s="6"/>
      <c r="IC336" s="4"/>
      <c r="ID336" s="6"/>
      <c r="IE336" s="5"/>
      <c r="IF336" s="5"/>
      <c r="IG336" s="4"/>
      <c r="IH336" s="6"/>
      <c r="II336" s="4"/>
      <c r="IJ336" s="6"/>
      <c r="IK336" s="5"/>
      <c r="IL336" s="5"/>
      <c r="IM336" s="4"/>
      <c r="IN336" s="6"/>
      <c r="IO336" s="4"/>
      <c r="IP336" s="6"/>
      <c r="IQ336" s="5"/>
      <c r="IR336" s="5"/>
      <c r="IS336" s="4"/>
      <c r="IT336" s="6"/>
      <c r="IU336" s="4"/>
      <c r="IV336" s="6"/>
      <c r="IW336" s="5"/>
      <c r="IX336" s="5"/>
      <c r="IY336" s="4"/>
      <c r="IZ336" s="6"/>
      <c r="JA336" s="4"/>
      <c r="JB336" s="6"/>
      <c r="JC336" s="5"/>
      <c r="JD336" s="5"/>
      <c r="JE336" s="4"/>
      <c r="JF336" s="6"/>
      <c r="JG336" s="4"/>
      <c r="JH336" s="6"/>
      <c r="JI336" s="5"/>
      <c r="JJ336" s="5"/>
      <c r="JK336" s="4"/>
      <c r="JL336" s="6"/>
      <c r="JM336" s="4"/>
      <c r="JN336" s="6"/>
      <c r="JO336" s="5"/>
      <c r="JP336" s="5"/>
      <c r="JQ336" s="4"/>
      <c r="JR336" s="6"/>
      <c r="JS336" s="4"/>
      <c r="JT336" s="6"/>
      <c r="JU336" s="5"/>
      <c r="JV336" s="5"/>
      <c r="JW336" s="4"/>
      <c r="JX336" s="6"/>
      <c r="JY336" s="4"/>
      <c r="JZ336" s="6"/>
      <c r="KA336" s="5"/>
      <c r="KB336" s="5"/>
      <c r="KC336" s="4"/>
      <c r="KD336" s="6"/>
      <c r="KE336" s="4"/>
      <c r="KF336" s="6"/>
      <c r="KG336" s="5"/>
      <c r="KH336" s="5"/>
      <c r="KI336" s="4"/>
      <c r="KJ336" s="6"/>
      <c r="KK336" s="4"/>
      <c r="KL336" s="6"/>
      <c r="KM336" s="5"/>
      <c r="KN336" s="5"/>
    </row>
    <row r="337">
      <c r="A337" s="3" t="s">
        <v>85</v>
      </c>
      <c r="B337" s="3" t="s">
        <v>86</v>
      </c>
      <c r="C337" s="3" t="s">
        <v>449</v>
      </c>
      <c r="D337" s="3" t="s">
        <v>501</v>
      </c>
      <c r="E337" s="3" t="s">
        <v>483</v>
      </c>
      <c r="F337" s="3" t="s">
        <v>484</v>
      </c>
      <c r="G337" s="3" t="s">
        <v>485</v>
      </c>
      <c r="H337" s="3" t="s">
        <v>129</v>
      </c>
      <c r="I337" s="3" t="s">
        <v>1386</v>
      </c>
      <c r="J337" s="3" t="s">
        <v>1309</v>
      </c>
      <c r="K337" s="4">
        <v>1313</v>
      </c>
      <c r="L337" s="4">
        <f>=ROUNDDOWN(24.7735849056604,0)</f>
      </c>
      <c r="M337" s="4">
        <v>740</v>
      </c>
      <c r="N337" s="5">
        <v>1</v>
      </c>
      <c r="O337" s="4"/>
      <c r="P337" s="4">
        <f>=ROUNDDOWN({0},0)</f>
      </c>
      <c r="Q337" s="4"/>
      <c r="R337" s="5"/>
      <c r="S337" s="4">
        <v>37</v>
      </c>
      <c r="T337" s="6">
        <v>1935.31</v>
      </c>
      <c r="U337" s="4"/>
      <c r="V337" s="6"/>
      <c r="W337" s="5"/>
      <c r="X337" s="5"/>
      <c r="Y337" s="4">
        <v>10</v>
      </c>
      <c r="Z337" s="6">
        <v>561.55</v>
      </c>
      <c r="AA337" s="4"/>
      <c r="AB337" s="6"/>
      <c r="AC337" s="5"/>
      <c r="AD337" s="5"/>
      <c r="AE337" s="4">
        <v>17</v>
      </c>
      <c r="AF337" s="6">
        <v>773.65</v>
      </c>
      <c r="AG337" s="4"/>
      <c r="AH337" s="6"/>
      <c r="AI337" s="5"/>
      <c r="AJ337" s="5"/>
      <c r="AK337" s="4">
        <v>1</v>
      </c>
      <c r="AL337" s="6">
        <v>57.49</v>
      </c>
      <c r="AM337" s="4"/>
      <c r="AN337" s="6"/>
      <c r="AO337" s="5"/>
      <c r="AP337" s="5"/>
      <c r="AQ337" s="4">
        <v>2</v>
      </c>
      <c r="AR337" s="6">
        <v>116.58</v>
      </c>
      <c r="AS337" s="4"/>
      <c r="AT337" s="6"/>
      <c r="AU337" s="5"/>
      <c r="AV337" s="5"/>
      <c r="AW337" s="4">
        <v>2</v>
      </c>
      <c r="AX337" s="6">
        <v>101.66</v>
      </c>
      <c r="AY337" s="4"/>
      <c r="AZ337" s="6"/>
      <c r="BA337" s="5"/>
      <c r="BB337" s="5"/>
      <c r="BC337" s="4"/>
      <c r="BD337" s="6"/>
      <c r="BE337" s="4"/>
      <c r="BF337" s="6"/>
      <c r="BG337" s="5"/>
      <c r="BH337" s="5"/>
      <c r="BI337" s="4"/>
      <c r="BJ337" s="6"/>
      <c r="BK337" s="4"/>
      <c r="BL337" s="6"/>
      <c r="BM337" s="5"/>
      <c r="BN337" s="5"/>
      <c r="BO337" s="4"/>
      <c r="BP337" s="6"/>
      <c r="BQ337" s="4"/>
      <c r="BR337" s="6"/>
      <c r="BS337" s="5"/>
      <c r="BT337" s="5"/>
      <c r="BU337" s="4"/>
      <c r="BV337" s="6"/>
      <c r="BW337" s="4"/>
      <c r="BX337" s="6"/>
      <c r="BY337" s="5"/>
      <c r="BZ337" s="5"/>
      <c r="CA337" s="4"/>
      <c r="CB337" s="6"/>
      <c r="CC337" s="4"/>
      <c r="CD337" s="6"/>
      <c r="CE337" s="5"/>
      <c r="CF337" s="5"/>
      <c r="CG337" s="4">
        <v>2</v>
      </c>
      <c r="CH337" s="6">
        <v>124.18</v>
      </c>
      <c r="CI337" s="4"/>
      <c r="CJ337" s="6"/>
      <c r="CK337" s="5"/>
      <c r="CL337" s="5"/>
      <c r="CM337" s="4"/>
      <c r="CN337" s="6"/>
      <c r="CO337" s="4"/>
      <c r="CP337" s="6"/>
      <c r="CQ337" s="5"/>
      <c r="CR337" s="5"/>
      <c r="CS337" s="4">
        <v>2</v>
      </c>
      <c r="CT337" s="6">
        <v>132.74</v>
      </c>
      <c r="CU337" s="4"/>
      <c r="CV337" s="6"/>
      <c r="CW337" s="5"/>
      <c r="CX337" s="5"/>
      <c r="CY337" s="4">
        <v>1</v>
      </c>
      <c r="CZ337" s="6">
        <v>67.46</v>
      </c>
      <c r="DA337" s="4"/>
      <c r="DB337" s="6"/>
      <c r="DC337" s="5"/>
      <c r="DD337" s="5"/>
      <c r="DE337" s="4"/>
      <c r="DF337" s="6"/>
      <c r="DG337" s="4"/>
      <c r="DH337" s="6"/>
      <c r="DI337" s="5"/>
      <c r="DJ337" s="5"/>
      <c r="DK337" s="4"/>
      <c r="DL337" s="6"/>
      <c r="DM337" s="4"/>
      <c r="DN337" s="6"/>
      <c r="DO337" s="5"/>
      <c r="DP337" s="5"/>
      <c r="DQ337" s="4"/>
      <c r="DR337" s="6"/>
      <c r="DS337" s="4"/>
      <c r="DT337" s="6"/>
      <c r="DU337" s="5"/>
      <c r="DV337" s="5"/>
      <c r="DW337" s="4"/>
      <c r="DX337" s="6"/>
      <c r="DY337" s="4"/>
      <c r="DZ337" s="6"/>
      <c r="EA337" s="5"/>
      <c r="EB337" s="5"/>
      <c r="EC337" s="4"/>
      <c r="ED337" s="6"/>
      <c r="EE337" s="4"/>
      <c r="EF337" s="6"/>
      <c r="EG337" s="5"/>
      <c r="EH337" s="5"/>
      <c r="EI337" s="4"/>
      <c r="EJ337" s="6"/>
      <c r="EK337" s="4"/>
      <c r="EL337" s="6"/>
      <c r="EM337" s="5"/>
      <c r="EN337" s="5"/>
      <c r="EO337" s="4"/>
      <c r="EP337" s="6"/>
      <c r="EQ337" s="4"/>
      <c r="ER337" s="6"/>
      <c r="ES337" s="5"/>
      <c r="ET337" s="5"/>
      <c r="EU337" s="4"/>
      <c r="EV337" s="6"/>
      <c r="EW337" s="4"/>
      <c r="EX337" s="6"/>
      <c r="EY337" s="5"/>
      <c r="EZ337" s="5"/>
      <c r="FA337" s="4"/>
      <c r="FB337" s="6"/>
      <c r="FC337" s="4"/>
      <c r="FD337" s="6"/>
      <c r="FE337" s="5"/>
      <c r="FF337" s="5"/>
      <c r="FG337" s="4"/>
      <c r="FH337" s="6"/>
      <c r="FI337" s="4"/>
      <c r="FJ337" s="6"/>
      <c r="FK337" s="5"/>
      <c r="FL337" s="5"/>
      <c r="FM337" s="4"/>
      <c r="FN337" s="6"/>
      <c r="FO337" s="4"/>
      <c r="FP337" s="6"/>
      <c r="FQ337" s="5"/>
      <c r="FR337" s="5"/>
      <c r="FS337" s="4"/>
      <c r="FT337" s="6"/>
      <c r="FU337" s="4"/>
      <c r="FV337" s="6"/>
      <c r="FW337" s="5"/>
      <c r="FX337" s="5"/>
      <c r="FY337" s="4"/>
      <c r="FZ337" s="6"/>
      <c r="GA337" s="4"/>
      <c r="GB337" s="6"/>
      <c r="GC337" s="5"/>
      <c r="GD337" s="5"/>
      <c r="GE337" s="4"/>
      <c r="GF337" s="6"/>
      <c r="GG337" s="4"/>
      <c r="GH337" s="6"/>
      <c r="GI337" s="5"/>
      <c r="GJ337" s="5"/>
      <c r="GK337" s="4"/>
      <c r="GL337" s="6"/>
      <c r="GM337" s="4"/>
      <c r="GN337" s="6"/>
      <c r="GO337" s="5"/>
      <c r="GP337" s="5"/>
      <c r="GQ337" s="4"/>
      <c r="GR337" s="6"/>
      <c r="GS337" s="4"/>
      <c r="GT337" s="6"/>
      <c r="GU337" s="5"/>
      <c r="GV337" s="5"/>
      <c r="GW337" s="4"/>
      <c r="GX337" s="6"/>
      <c r="GY337" s="4"/>
      <c r="GZ337" s="6"/>
      <c r="HA337" s="5"/>
      <c r="HB337" s="5"/>
      <c r="HC337" s="4"/>
      <c r="HD337" s="6"/>
      <c r="HE337" s="4"/>
      <c r="HF337" s="6"/>
      <c r="HG337" s="5"/>
      <c r="HH337" s="5"/>
      <c r="HI337" s="4"/>
      <c r="HJ337" s="6"/>
      <c r="HK337" s="4"/>
      <c r="HL337" s="6"/>
      <c r="HM337" s="5"/>
      <c r="HN337" s="5"/>
      <c r="HO337" s="4"/>
      <c r="HP337" s="6"/>
      <c r="HQ337" s="4"/>
      <c r="HR337" s="6"/>
      <c r="HS337" s="5"/>
      <c r="HT337" s="5"/>
      <c r="HU337" s="4"/>
      <c r="HV337" s="6"/>
      <c r="HW337" s="4"/>
      <c r="HX337" s="6"/>
      <c r="HY337" s="5"/>
      <c r="HZ337" s="5"/>
      <c r="IA337" s="4"/>
      <c r="IB337" s="6"/>
      <c r="IC337" s="4"/>
      <c r="ID337" s="6"/>
      <c r="IE337" s="5"/>
      <c r="IF337" s="5"/>
      <c r="IG337" s="4"/>
      <c r="IH337" s="6"/>
      <c r="II337" s="4"/>
      <c r="IJ337" s="6"/>
      <c r="IK337" s="5"/>
      <c r="IL337" s="5"/>
      <c r="IM337" s="4"/>
      <c r="IN337" s="6"/>
      <c r="IO337" s="4"/>
      <c r="IP337" s="6"/>
      <c r="IQ337" s="5"/>
      <c r="IR337" s="5"/>
      <c r="IS337" s="4"/>
      <c r="IT337" s="6"/>
      <c r="IU337" s="4"/>
      <c r="IV337" s="6"/>
      <c r="IW337" s="5"/>
      <c r="IX337" s="5"/>
      <c r="IY337" s="4"/>
      <c r="IZ337" s="6"/>
      <c r="JA337" s="4"/>
      <c r="JB337" s="6"/>
      <c r="JC337" s="5"/>
      <c r="JD337" s="5"/>
      <c r="JE337" s="4"/>
      <c r="JF337" s="6"/>
      <c r="JG337" s="4"/>
      <c r="JH337" s="6"/>
      <c r="JI337" s="5"/>
      <c r="JJ337" s="5"/>
      <c r="JK337" s="4"/>
      <c r="JL337" s="6"/>
      <c r="JM337" s="4"/>
      <c r="JN337" s="6"/>
      <c r="JO337" s="5"/>
      <c r="JP337" s="5"/>
      <c r="JQ337" s="4"/>
      <c r="JR337" s="6"/>
      <c r="JS337" s="4"/>
      <c r="JT337" s="6"/>
      <c r="JU337" s="5"/>
      <c r="JV337" s="5"/>
      <c r="JW337" s="4"/>
      <c r="JX337" s="6"/>
      <c r="JY337" s="4"/>
      <c r="JZ337" s="6"/>
      <c r="KA337" s="5"/>
      <c r="KB337" s="5"/>
      <c r="KC337" s="4"/>
      <c r="KD337" s="6"/>
      <c r="KE337" s="4"/>
      <c r="KF337" s="6"/>
      <c r="KG337" s="5"/>
      <c r="KH337" s="5"/>
      <c r="KI337" s="4"/>
      <c r="KJ337" s="6"/>
      <c r="KK337" s="4"/>
      <c r="KL337" s="6"/>
      <c r="KM337" s="5"/>
      <c r="KN337" s="5"/>
    </row>
    <row r="338">
      <c r="A338" s="3" t="s">
        <v>85</v>
      </c>
      <c r="B338" s="3" t="s">
        <v>86</v>
      </c>
      <c r="C338" s="3" t="s">
        <v>449</v>
      </c>
      <c r="D338" s="3" t="s">
        <v>501</v>
      </c>
      <c r="E338" s="3" t="s">
        <v>483</v>
      </c>
      <c r="F338" s="3" t="s">
        <v>484</v>
      </c>
      <c r="G338" s="3" t="s">
        <v>485</v>
      </c>
      <c r="H338" s="3" t="s">
        <v>129</v>
      </c>
      <c r="I338" s="3" t="s">
        <v>1320</v>
      </c>
      <c r="J338" s="3" t="s">
        <v>1309</v>
      </c>
      <c r="K338" s="4">
        <v>1214</v>
      </c>
      <c r="L338" s="4">
        <f>=ROUNDDOWN(34.6857142857143,0)</f>
      </c>
      <c r="M338" s="4"/>
      <c r="N338" s="5">
        <v>1</v>
      </c>
      <c r="O338" s="4"/>
      <c r="P338" s="4">
        <f>=ROUNDDOWN({0},0)</f>
      </c>
      <c r="Q338" s="4"/>
      <c r="R338" s="5"/>
      <c r="S338" s="4">
        <v>31</v>
      </c>
      <c r="T338" s="6">
        <v>1736.6</v>
      </c>
      <c r="U338" s="4"/>
      <c r="V338" s="6"/>
      <c r="W338" s="5"/>
      <c r="X338" s="5"/>
      <c r="Y338" s="4">
        <v>17</v>
      </c>
      <c r="Z338" s="6">
        <v>961.96</v>
      </c>
      <c r="AA338" s="4"/>
      <c r="AB338" s="6"/>
      <c r="AC338" s="5"/>
      <c r="AD338" s="5"/>
      <c r="AE338" s="4">
        <v>7</v>
      </c>
      <c r="AF338" s="6">
        <v>319.3</v>
      </c>
      <c r="AG338" s="4"/>
      <c r="AH338" s="6"/>
      <c r="AI338" s="5"/>
      <c r="AJ338" s="5"/>
      <c r="AK338" s="4"/>
      <c r="AL338" s="6"/>
      <c r="AM338" s="4"/>
      <c r="AN338" s="6"/>
      <c r="AO338" s="5"/>
      <c r="AP338" s="5"/>
      <c r="AQ338" s="4">
        <v>2</v>
      </c>
      <c r="AR338" s="6">
        <v>151.18</v>
      </c>
      <c r="AS338" s="4"/>
      <c r="AT338" s="6"/>
      <c r="AU338" s="5"/>
      <c r="AV338" s="5"/>
      <c r="AW338" s="4">
        <v>5</v>
      </c>
      <c r="AX338" s="6">
        <v>304.16</v>
      </c>
      <c r="AY338" s="4"/>
      <c r="AZ338" s="6"/>
      <c r="BA338" s="5"/>
      <c r="BB338" s="5"/>
      <c r="BC338" s="4"/>
      <c r="BD338" s="6"/>
      <c r="BE338" s="4"/>
      <c r="BF338" s="6"/>
      <c r="BG338" s="5"/>
      <c r="BH338" s="5"/>
      <c r="BI338" s="4"/>
      <c r="BJ338" s="6"/>
      <c r="BK338" s="4"/>
      <c r="BL338" s="6"/>
      <c r="BM338" s="5"/>
      <c r="BN338" s="5"/>
      <c r="BO338" s="4"/>
      <c r="BP338" s="6"/>
      <c r="BQ338" s="4"/>
      <c r="BR338" s="6"/>
      <c r="BS338" s="5"/>
      <c r="BT338" s="5"/>
      <c r="BU338" s="4"/>
      <c r="BV338" s="6"/>
      <c r="BW338" s="4"/>
      <c r="BX338" s="6"/>
      <c r="BY338" s="5"/>
      <c r="BZ338" s="5"/>
      <c r="CA338" s="4"/>
      <c r="CB338" s="6"/>
      <c r="CC338" s="4"/>
      <c r="CD338" s="6"/>
      <c r="CE338" s="5"/>
      <c r="CF338" s="5"/>
      <c r="CG338" s="4"/>
      <c r="CH338" s="6"/>
      <c r="CI338" s="4"/>
      <c r="CJ338" s="6"/>
      <c r="CK338" s="5"/>
      <c r="CL338" s="5"/>
      <c r="CM338" s="4"/>
      <c r="CN338" s="6"/>
      <c r="CO338" s="4"/>
      <c r="CP338" s="6"/>
      <c r="CQ338" s="5"/>
      <c r="CR338" s="5"/>
      <c r="CS338" s="4"/>
      <c r="CT338" s="6"/>
      <c r="CU338" s="4"/>
      <c r="CV338" s="6"/>
      <c r="CW338" s="5"/>
      <c r="CX338" s="5"/>
      <c r="CY338" s="4"/>
      <c r="CZ338" s="6"/>
      <c r="DA338" s="4"/>
      <c r="DB338" s="6"/>
      <c r="DC338" s="5"/>
      <c r="DD338" s="5"/>
      <c r="DE338" s="4"/>
      <c r="DF338" s="6"/>
      <c r="DG338" s="4"/>
      <c r="DH338" s="6"/>
      <c r="DI338" s="5"/>
      <c r="DJ338" s="5"/>
      <c r="DK338" s="4"/>
      <c r="DL338" s="6"/>
      <c r="DM338" s="4"/>
      <c r="DN338" s="6"/>
      <c r="DO338" s="5"/>
      <c r="DP338" s="5"/>
      <c r="DQ338" s="4"/>
      <c r="DR338" s="6"/>
      <c r="DS338" s="4"/>
      <c r="DT338" s="6"/>
      <c r="DU338" s="5"/>
      <c r="DV338" s="5"/>
      <c r="DW338" s="4"/>
      <c r="DX338" s="6"/>
      <c r="DY338" s="4"/>
      <c r="DZ338" s="6"/>
      <c r="EA338" s="5"/>
      <c r="EB338" s="5"/>
      <c r="EC338" s="4"/>
      <c r="ED338" s="6"/>
      <c r="EE338" s="4"/>
      <c r="EF338" s="6"/>
      <c r="EG338" s="5"/>
      <c r="EH338" s="5"/>
      <c r="EI338" s="4"/>
      <c r="EJ338" s="6"/>
      <c r="EK338" s="4"/>
      <c r="EL338" s="6"/>
      <c r="EM338" s="5"/>
      <c r="EN338" s="5"/>
      <c r="EO338" s="4"/>
      <c r="EP338" s="6"/>
      <c r="EQ338" s="4"/>
      <c r="ER338" s="6"/>
      <c r="ES338" s="5"/>
      <c r="ET338" s="5"/>
      <c r="EU338" s="4"/>
      <c r="EV338" s="6"/>
      <c r="EW338" s="4"/>
      <c r="EX338" s="6"/>
      <c r="EY338" s="5"/>
      <c r="EZ338" s="5"/>
      <c r="FA338" s="4"/>
      <c r="FB338" s="6"/>
      <c r="FC338" s="4"/>
      <c r="FD338" s="6"/>
      <c r="FE338" s="5"/>
      <c r="FF338" s="5"/>
      <c r="FG338" s="4"/>
      <c r="FH338" s="6"/>
      <c r="FI338" s="4"/>
      <c r="FJ338" s="6"/>
      <c r="FK338" s="5"/>
      <c r="FL338" s="5"/>
      <c r="FM338" s="4"/>
      <c r="FN338" s="6"/>
      <c r="FO338" s="4"/>
      <c r="FP338" s="6"/>
      <c r="FQ338" s="5"/>
      <c r="FR338" s="5"/>
      <c r="FS338" s="4"/>
      <c r="FT338" s="6"/>
      <c r="FU338" s="4"/>
      <c r="FV338" s="6"/>
      <c r="FW338" s="5"/>
      <c r="FX338" s="5"/>
      <c r="FY338" s="4"/>
      <c r="FZ338" s="6"/>
      <c r="GA338" s="4"/>
      <c r="GB338" s="6"/>
      <c r="GC338" s="5"/>
      <c r="GD338" s="5"/>
      <c r="GE338" s="4"/>
      <c r="GF338" s="6"/>
      <c r="GG338" s="4"/>
      <c r="GH338" s="6"/>
      <c r="GI338" s="5"/>
      <c r="GJ338" s="5"/>
      <c r="GK338" s="4"/>
      <c r="GL338" s="6"/>
      <c r="GM338" s="4"/>
      <c r="GN338" s="6"/>
      <c r="GO338" s="5"/>
      <c r="GP338" s="5"/>
      <c r="GQ338" s="4"/>
      <c r="GR338" s="6"/>
      <c r="GS338" s="4"/>
      <c r="GT338" s="6"/>
      <c r="GU338" s="5"/>
      <c r="GV338" s="5"/>
      <c r="GW338" s="4"/>
      <c r="GX338" s="6"/>
      <c r="GY338" s="4"/>
      <c r="GZ338" s="6"/>
      <c r="HA338" s="5"/>
      <c r="HB338" s="5"/>
      <c r="HC338" s="4"/>
      <c r="HD338" s="6"/>
      <c r="HE338" s="4"/>
      <c r="HF338" s="6"/>
      <c r="HG338" s="5"/>
      <c r="HH338" s="5"/>
      <c r="HI338" s="4"/>
      <c r="HJ338" s="6"/>
      <c r="HK338" s="4"/>
      <c r="HL338" s="6"/>
      <c r="HM338" s="5"/>
      <c r="HN338" s="5"/>
      <c r="HO338" s="4"/>
      <c r="HP338" s="6"/>
      <c r="HQ338" s="4"/>
      <c r="HR338" s="6"/>
      <c r="HS338" s="5"/>
      <c r="HT338" s="5"/>
      <c r="HU338" s="4"/>
      <c r="HV338" s="6"/>
      <c r="HW338" s="4"/>
      <c r="HX338" s="6"/>
      <c r="HY338" s="5"/>
      <c r="HZ338" s="5"/>
      <c r="IA338" s="4"/>
      <c r="IB338" s="6"/>
      <c r="IC338" s="4"/>
      <c r="ID338" s="6"/>
      <c r="IE338" s="5"/>
      <c r="IF338" s="5"/>
      <c r="IG338" s="4"/>
      <c r="IH338" s="6"/>
      <c r="II338" s="4"/>
      <c r="IJ338" s="6"/>
      <c r="IK338" s="5"/>
      <c r="IL338" s="5"/>
      <c r="IM338" s="4"/>
      <c r="IN338" s="6"/>
      <c r="IO338" s="4"/>
      <c r="IP338" s="6"/>
      <c r="IQ338" s="5"/>
      <c r="IR338" s="5"/>
      <c r="IS338" s="4"/>
      <c r="IT338" s="6"/>
      <c r="IU338" s="4"/>
      <c r="IV338" s="6"/>
      <c r="IW338" s="5"/>
      <c r="IX338" s="5"/>
      <c r="IY338" s="4"/>
      <c r="IZ338" s="6"/>
      <c r="JA338" s="4"/>
      <c r="JB338" s="6"/>
      <c r="JC338" s="5"/>
      <c r="JD338" s="5"/>
      <c r="JE338" s="4"/>
      <c r="JF338" s="6"/>
      <c r="JG338" s="4"/>
      <c r="JH338" s="6"/>
      <c r="JI338" s="5"/>
      <c r="JJ338" s="5"/>
      <c r="JK338" s="4"/>
      <c r="JL338" s="6"/>
      <c r="JM338" s="4"/>
      <c r="JN338" s="6"/>
      <c r="JO338" s="5"/>
      <c r="JP338" s="5"/>
      <c r="JQ338" s="4"/>
      <c r="JR338" s="6"/>
      <c r="JS338" s="4"/>
      <c r="JT338" s="6"/>
      <c r="JU338" s="5"/>
      <c r="JV338" s="5"/>
      <c r="JW338" s="4"/>
      <c r="JX338" s="6"/>
      <c r="JY338" s="4"/>
      <c r="JZ338" s="6"/>
      <c r="KA338" s="5"/>
      <c r="KB338" s="5"/>
      <c r="KC338" s="4"/>
      <c r="KD338" s="6"/>
      <c r="KE338" s="4"/>
      <c r="KF338" s="6"/>
      <c r="KG338" s="5"/>
      <c r="KH338" s="5"/>
      <c r="KI338" s="4"/>
      <c r="KJ338" s="6"/>
      <c r="KK338" s="4"/>
      <c r="KL338" s="6"/>
      <c r="KM338" s="5"/>
      <c r="KN338" s="5"/>
    </row>
    <row r="339">
      <c r="A339" s="3" t="s">
        <v>85</v>
      </c>
      <c r="B339" s="3" t="s">
        <v>86</v>
      </c>
      <c r="C339" s="3" t="s">
        <v>449</v>
      </c>
      <c r="D339" s="3" t="s">
        <v>501</v>
      </c>
      <c r="E339" s="3" t="s">
        <v>483</v>
      </c>
      <c r="F339" s="3" t="s">
        <v>484</v>
      </c>
      <c r="G339" s="3" t="s">
        <v>485</v>
      </c>
      <c r="H339" s="3" t="s">
        <v>129</v>
      </c>
      <c r="I339" s="3" t="s">
        <v>1392</v>
      </c>
      <c r="J339" s="3" t="s">
        <v>1319</v>
      </c>
      <c r="K339" s="4">
        <v>1252</v>
      </c>
      <c r="L339" s="4">
        <f>=ROUNDDOWN(27.2173913043478,0)</f>
      </c>
      <c r="M339" s="4">
        <v>510</v>
      </c>
      <c r="N339" s="5">
        <v>1</v>
      </c>
      <c r="O339" s="4"/>
      <c r="P339" s="4">
        <f>=ROUNDDOWN({0},0)</f>
      </c>
      <c r="Q339" s="4"/>
      <c r="R339" s="5"/>
      <c r="S339" s="4">
        <v>31</v>
      </c>
      <c r="T339" s="6">
        <v>1736.11</v>
      </c>
      <c r="U339" s="4"/>
      <c r="V339" s="6"/>
      <c r="W339" s="5"/>
      <c r="X339" s="5"/>
      <c r="Y339" s="4">
        <v>12</v>
      </c>
      <c r="Z339" s="6">
        <v>634.79</v>
      </c>
      <c r="AA339" s="4"/>
      <c r="AB339" s="6"/>
      <c r="AC339" s="5"/>
      <c r="AD339" s="5"/>
      <c r="AE339" s="4">
        <v>5</v>
      </c>
      <c r="AF339" s="6">
        <v>238.97</v>
      </c>
      <c r="AG339" s="4"/>
      <c r="AH339" s="6"/>
      <c r="AI339" s="5"/>
      <c r="AJ339" s="5"/>
      <c r="AK339" s="4">
        <v>1</v>
      </c>
      <c r="AL339" s="6">
        <v>74.73</v>
      </c>
      <c r="AM339" s="4"/>
      <c r="AN339" s="6"/>
      <c r="AO339" s="5"/>
      <c r="AP339" s="5"/>
      <c r="AQ339" s="4">
        <v>2</v>
      </c>
      <c r="AR339" s="6">
        <v>133.88</v>
      </c>
      <c r="AS339" s="4"/>
      <c r="AT339" s="6"/>
      <c r="AU339" s="5"/>
      <c r="AV339" s="5"/>
      <c r="AW339" s="4">
        <v>10</v>
      </c>
      <c r="AX339" s="6">
        <v>591.65</v>
      </c>
      <c r="AY339" s="4"/>
      <c r="AZ339" s="6"/>
      <c r="BA339" s="5"/>
      <c r="BB339" s="5"/>
      <c r="BC339" s="4"/>
      <c r="BD339" s="6"/>
      <c r="BE339" s="4"/>
      <c r="BF339" s="6"/>
      <c r="BG339" s="5"/>
      <c r="BH339" s="5"/>
      <c r="BI339" s="4"/>
      <c r="BJ339" s="6"/>
      <c r="BK339" s="4"/>
      <c r="BL339" s="6"/>
      <c r="BM339" s="5"/>
      <c r="BN339" s="5"/>
      <c r="BO339" s="4"/>
      <c r="BP339" s="6"/>
      <c r="BQ339" s="4"/>
      <c r="BR339" s="6"/>
      <c r="BS339" s="5"/>
      <c r="BT339" s="5"/>
      <c r="BU339" s="4"/>
      <c r="BV339" s="6"/>
      <c r="BW339" s="4"/>
      <c r="BX339" s="6"/>
      <c r="BY339" s="5"/>
      <c r="BZ339" s="5"/>
      <c r="CA339" s="4"/>
      <c r="CB339" s="6"/>
      <c r="CC339" s="4"/>
      <c r="CD339" s="6"/>
      <c r="CE339" s="5"/>
      <c r="CF339" s="5"/>
      <c r="CG339" s="4">
        <v>1</v>
      </c>
      <c r="CH339" s="6">
        <v>62.09</v>
      </c>
      <c r="CI339" s="4"/>
      <c r="CJ339" s="6"/>
      <c r="CK339" s="5"/>
      <c r="CL339" s="5"/>
      <c r="CM339" s="4"/>
      <c r="CN339" s="6"/>
      <c r="CO339" s="4"/>
      <c r="CP339" s="6"/>
      <c r="CQ339" s="5"/>
      <c r="CR339" s="5"/>
      <c r="CS339" s="4"/>
      <c r="CT339" s="6"/>
      <c r="CU339" s="4"/>
      <c r="CV339" s="6"/>
      <c r="CW339" s="5"/>
      <c r="CX339" s="5"/>
      <c r="CY339" s="4"/>
      <c r="CZ339" s="6"/>
      <c r="DA339" s="4"/>
      <c r="DB339" s="6"/>
      <c r="DC339" s="5"/>
      <c r="DD339" s="5"/>
      <c r="DE339" s="4"/>
      <c r="DF339" s="6"/>
      <c r="DG339" s="4"/>
      <c r="DH339" s="6"/>
      <c r="DI339" s="5"/>
      <c r="DJ339" s="5"/>
      <c r="DK339" s="4"/>
      <c r="DL339" s="6"/>
      <c r="DM339" s="4"/>
      <c r="DN339" s="6"/>
      <c r="DO339" s="5"/>
      <c r="DP339" s="5"/>
      <c r="DQ339" s="4"/>
      <c r="DR339" s="6"/>
      <c r="DS339" s="4"/>
      <c r="DT339" s="6"/>
      <c r="DU339" s="5"/>
      <c r="DV339" s="5"/>
      <c r="DW339" s="4"/>
      <c r="DX339" s="6"/>
      <c r="DY339" s="4"/>
      <c r="DZ339" s="6"/>
      <c r="EA339" s="5"/>
      <c r="EB339" s="5"/>
      <c r="EC339" s="4"/>
      <c r="ED339" s="6"/>
      <c r="EE339" s="4"/>
      <c r="EF339" s="6"/>
      <c r="EG339" s="5"/>
      <c r="EH339" s="5"/>
      <c r="EI339" s="4"/>
      <c r="EJ339" s="6"/>
      <c r="EK339" s="4"/>
      <c r="EL339" s="6"/>
      <c r="EM339" s="5"/>
      <c r="EN339" s="5"/>
      <c r="EO339" s="4"/>
      <c r="EP339" s="6"/>
      <c r="EQ339" s="4"/>
      <c r="ER339" s="6"/>
      <c r="ES339" s="5"/>
      <c r="ET339" s="5"/>
      <c r="EU339" s="4"/>
      <c r="EV339" s="6"/>
      <c r="EW339" s="4"/>
      <c r="EX339" s="6"/>
      <c r="EY339" s="5"/>
      <c r="EZ339" s="5"/>
      <c r="FA339" s="4"/>
      <c r="FB339" s="6"/>
      <c r="FC339" s="4"/>
      <c r="FD339" s="6"/>
      <c r="FE339" s="5"/>
      <c r="FF339" s="5"/>
      <c r="FG339" s="4"/>
      <c r="FH339" s="6"/>
      <c r="FI339" s="4"/>
      <c r="FJ339" s="6"/>
      <c r="FK339" s="5"/>
      <c r="FL339" s="5"/>
      <c r="FM339" s="4"/>
      <c r="FN339" s="6"/>
      <c r="FO339" s="4"/>
      <c r="FP339" s="6"/>
      <c r="FQ339" s="5"/>
      <c r="FR339" s="5"/>
      <c r="FS339" s="4"/>
      <c r="FT339" s="6"/>
      <c r="FU339" s="4"/>
      <c r="FV339" s="6"/>
      <c r="FW339" s="5"/>
      <c r="FX339" s="5"/>
      <c r="FY339" s="4"/>
      <c r="FZ339" s="6"/>
      <c r="GA339" s="4"/>
      <c r="GB339" s="6"/>
      <c r="GC339" s="5"/>
      <c r="GD339" s="5"/>
      <c r="GE339" s="4"/>
      <c r="GF339" s="6"/>
      <c r="GG339" s="4"/>
      <c r="GH339" s="6"/>
      <c r="GI339" s="5"/>
      <c r="GJ339" s="5"/>
      <c r="GK339" s="4"/>
      <c r="GL339" s="6"/>
      <c r="GM339" s="4"/>
      <c r="GN339" s="6"/>
      <c r="GO339" s="5"/>
      <c r="GP339" s="5"/>
      <c r="GQ339" s="4"/>
      <c r="GR339" s="6"/>
      <c r="GS339" s="4"/>
      <c r="GT339" s="6"/>
      <c r="GU339" s="5"/>
      <c r="GV339" s="5"/>
      <c r="GW339" s="4"/>
      <c r="GX339" s="6"/>
      <c r="GY339" s="4"/>
      <c r="GZ339" s="6"/>
      <c r="HA339" s="5"/>
      <c r="HB339" s="5"/>
      <c r="HC339" s="4"/>
      <c r="HD339" s="6"/>
      <c r="HE339" s="4"/>
      <c r="HF339" s="6"/>
      <c r="HG339" s="5"/>
      <c r="HH339" s="5"/>
      <c r="HI339" s="4"/>
      <c r="HJ339" s="6"/>
      <c r="HK339" s="4"/>
      <c r="HL339" s="6"/>
      <c r="HM339" s="5"/>
      <c r="HN339" s="5"/>
      <c r="HO339" s="4"/>
      <c r="HP339" s="6"/>
      <c r="HQ339" s="4"/>
      <c r="HR339" s="6"/>
      <c r="HS339" s="5"/>
      <c r="HT339" s="5"/>
      <c r="HU339" s="4"/>
      <c r="HV339" s="6"/>
      <c r="HW339" s="4"/>
      <c r="HX339" s="6"/>
      <c r="HY339" s="5"/>
      <c r="HZ339" s="5"/>
      <c r="IA339" s="4"/>
      <c r="IB339" s="6"/>
      <c r="IC339" s="4"/>
      <c r="ID339" s="6"/>
      <c r="IE339" s="5"/>
      <c r="IF339" s="5"/>
      <c r="IG339" s="4"/>
      <c r="IH339" s="6"/>
      <c r="II339" s="4"/>
      <c r="IJ339" s="6"/>
      <c r="IK339" s="5"/>
      <c r="IL339" s="5"/>
      <c r="IM339" s="4"/>
      <c r="IN339" s="6"/>
      <c r="IO339" s="4"/>
      <c r="IP339" s="6"/>
      <c r="IQ339" s="5"/>
      <c r="IR339" s="5"/>
      <c r="IS339" s="4"/>
      <c r="IT339" s="6"/>
      <c r="IU339" s="4"/>
      <c r="IV339" s="6"/>
      <c r="IW339" s="5"/>
      <c r="IX339" s="5"/>
      <c r="IY339" s="4"/>
      <c r="IZ339" s="6"/>
      <c r="JA339" s="4"/>
      <c r="JB339" s="6"/>
      <c r="JC339" s="5"/>
      <c r="JD339" s="5"/>
      <c r="JE339" s="4"/>
      <c r="JF339" s="6"/>
      <c r="JG339" s="4"/>
      <c r="JH339" s="6"/>
      <c r="JI339" s="5"/>
      <c r="JJ339" s="5"/>
      <c r="JK339" s="4"/>
      <c r="JL339" s="6"/>
      <c r="JM339" s="4"/>
      <c r="JN339" s="6"/>
      <c r="JO339" s="5"/>
      <c r="JP339" s="5"/>
      <c r="JQ339" s="4"/>
      <c r="JR339" s="6"/>
      <c r="JS339" s="4"/>
      <c r="JT339" s="6"/>
      <c r="JU339" s="5"/>
      <c r="JV339" s="5"/>
      <c r="JW339" s="4"/>
      <c r="JX339" s="6"/>
      <c r="JY339" s="4"/>
      <c r="JZ339" s="6"/>
      <c r="KA339" s="5"/>
      <c r="KB339" s="5"/>
      <c r="KC339" s="4"/>
      <c r="KD339" s="6"/>
      <c r="KE339" s="4"/>
      <c r="KF339" s="6"/>
      <c r="KG339" s="5"/>
      <c r="KH339" s="5"/>
      <c r="KI339" s="4"/>
      <c r="KJ339" s="6"/>
      <c r="KK339" s="4"/>
      <c r="KL339" s="6"/>
      <c r="KM339" s="5"/>
      <c r="KN339" s="5"/>
    </row>
    <row r="340">
      <c r="A340" s="3" t="s">
        <v>85</v>
      </c>
      <c r="B340" s="3" t="s">
        <v>86</v>
      </c>
      <c r="C340" s="3" t="s">
        <v>449</v>
      </c>
      <c r="D340" s="3" t="s">
        <v>501</v>
      </c>
      <c r="E340" s="3" t="s">
        <v>483</v>
      </c>
      <c r="F340" s="3" t="s">
        <v>484</v>
      </c>
      <c r="G340" s="3" t="s">
        <v>485</v>
      </c>
      <c r="H340" s="3" t="s">
        <v>129</v>
      </c>
      <c r="I340" s="3" t="s">
        <v>1387</v>
      </c>
      <c r="J340" s="3" t="s">
        <v>1318</v>
      </c>
      <c r="K340" s="4">
        <v>80</v>
      </c>
      <c r="L340" s="4">
        <f>=ROUNDDOWN(2.96296296296296,0)</f>
      </c>
      <c r="M340" s="4">
        <v>700</v>
      </c>
      <c r="N340" s="5"/>
      <c r="O340" s="4"/>
      <c r="P340" s="4">
        <f>=ROUNDDOWN({0},0)</f>
      </c>
      <c r="Q340" s="4"/>
      <c r="R340" s="5"/>
      <c r="S340" s="4">
        <v>29</v>
      </c>
      <c r="T340" s="6">
        <v>1665.62</v>
      </c>
      <c r="U340" s="4"/>
      <c r="V340" s="6"/>
      <c r="W340" s="5"/>
      <c r="X340" s="5"/>
      <c r="Y340" s="4">
        <v>10</v>
      </c>
      <c r="Z340" s="6">
        <v>576.2</v>
      </c>
      <c r="AA340" s="4"/>
      <c r="AB340" s="6"/>
      <c r="AC340" s="5"/>
      <c r="AD340" s="5"/>
      <c r="AE340" s="4">
        <v>3</v>
      </c>
      <c r="AF340" s="6">
        <v>142.78</v>
      </c>
      <c r="AG340" s="4"/>
      <c r="AH340" s="6"/>
      <c r="AI340" s="5"/>
      <c r="AJ340" s="5"/>
      <c r="AK340" s="4"/>
      <c r="AL340" s="6"/>
      <c r="AM340" s="4"/>
      <c r="AN340" s="6"/>
      <c r="AO340" s="5"/>
      <c r="AP340" s="5"/>
      <c r="AQ340" s="4"/>
      <c r="AR340" s="6"/>
      <c r="AS340" s="4"/>
      <c r="AT340" s="6"/>
      <c r="AU340" s="5"/>
      <c r="AV340" s="5"/>
      <c r="AW340" s="4">
        <v>16</v>
      </c>
      <c r="AX340" s="6">
        <v>946.64</v>
      </c>
      <c r="AY340" s="4"/>
      <c r="AZ340" s="6"/>
      <c r="BA340" s="5"/>
      <c r="BB340" s="5"/>
      <c r="BC340" s="4"/>
      <c r="BD340" s="6"/>
      <c r="BE340" s="4"/>
      <c r="BF340" s="6"/>
      <c r="BG340" s="5"/>
      <c r="BH340" s="5"/>
      <c r="BI340" s="4"/>
      <c r="BJ340" s="6"/>
      <c r="BK340" s="4"/>
      <c r="BL340" s="6"/>
      <c r="BM340" s="5"/>
      <c r="BN340" s="5"/>
      <c r="BO340" s="4"/>
      <c r="BP340" s="6"/>
      <c r="BQ340" s="4"/>
      <c r="BR340" s="6"/>
      <c r="BS340" s="5"/>
      <c r="BT340" s="5"/>
      <c r="BU340" s="4"/>
      <c r="BV340" s="6"/>
      <c r="BW340" s="4"/>
      <c r="BX340" s="6"/>
      <c r="BY340" s="5"/>
      <c r="BZ340" s="5"/>
      <c r="CA340" s="4"/>
      <c r="CB340" s="6"/>
      <c r="CC340" s="4"/>
      <c r="CD340" s="6"/>
      <c r="CE340" s="5"/>
      <c r="CF340" s="5"/>
      <c r="CG340" s="4"/>
      <c r="CH340" s="6"/>
      <c r="CI340" s="4"/>
      <c r="CJ340" s="6"/>
      <c r="CK340" s="5"/>
      <c r="CL340" s="5"/>
      <c r="CM340" s="4"/>
      <c r="CN340" s="6"/>
      <c r="CO340" s="4"/>
      <c r="CP340" s="6"/>
      <c r="CQ340" s="5"/>
      <c r="CR340" s="5"/>
      <c r="CS340" s="4"/>
      <c r="CT340" s="6"/>
      <c r="CU340" s="4"/>
      <c r="CV340" s="6"/>
      <c r="CW340" s="5"/>
      <c r="CX340" s="5"/>
      <c r="CY340" s="4"/>
      <c r="CZ340" s="6"/>
      <c r="DA340" s="4"/>
      <c r="DB340" s="6"/>
      <c r="DC340" s="5"/>
      <c r="DD340" s="5"/>
      <c r="DE340" s="4"/>
      <c r="DF340" s="6"/>
      <c r="DG340" s="4"/>
      <c r="DH340" s="6"/>
      <c r="DI340" s="5"/>
      <c r="DJ340" s="5"/>
      <c r="DK340" s="4"/>
      <c r="DL340" s="6"/>
      <c r="DM340" s="4"/>
      <c r="DN340" s="6"/>
      <c r="DO340" s="5"/>
      <c r="DP340" s="5"/>
      <c r="DQ340" s="4"/>
      <c r="DR340" s="6"/>
      <c r="DS340" s="4"/>
      <c r="DT340" s="6"/>
      <c r="DU340" s="5"/>
      <c r="DV340" s="5"/>
      <c r="DW340" s="4"/>
      <c r="DX340" s="6"/>
      <c r="DY340" s="4"/>
      <c r="DZ340" s="6"/>
      <c r="EA340" s="5"/>
      <c r="EB340" s="5"/>
      <c r="EC340" s="4"/>
      <c r="ED340" s="6"/>
      <c r="EE340" s="4"/>
      <c r="EF340" s="6"/>
      <c r="EG340" s="5"/>
      <c r="EH340" s="5"/>
      <c r="EI340" s="4"/>
      <c r="EJ340" s="6"/>
      <c r="EK340" s="4"/>
      <c r="EL340" s="6"/>
      <c r="EM340" s="5"/>
      <c r="EN340" s="5"/>
      <c r="EO340" s="4"/>
      <c r="EP340" s="6"/>
      <c r="EQ340" s="4"/>
      <c r="ER340" s="6"/>
      <c r="ES340" s="5"/>
      <c r="ET340" s="5"/>
      <c r="EU340" s="4"/>
      <c r="EV340" s="6"/>
      <c r="EW340" s="4"/>
      <c r="EX340" s="6"/>
      <c r="EY340" s="5"/>
      <c r="EZ340" s="5"/>
      <c r="FA340" s="4"/>
      <c r="FB340" s="6"/>
      <c r="FC340" s="4"/>
      <c r="FD340" s="6"/>
      <c r="FE340" s="5"/>
      <c r="FF340" s="5"/>
      <c r="FG340" s="4"/>
      <c r="FH340" s="6"/>
      <c r="FI340" s="4"/>
      <c r="FJ340" s="6"/>
      <c r="FK340" s="5"/>
      <c r="FL340" s="5"/>
      <c r="FM340" s="4"/>
      <c r="FN340" s="6"/>
      <c r="FO340" s="4"/>
      <c r="FP340" s="6"/>
      <c r="FQ340" s="5"/>
      <c r="FR340" s="5"/>
      <c r="FS340" s="4"/>
      <c r="FT340" s="6"/>
      <c r="FU340" s="4"/>
      <c r="FV340" s="6"/>
      <c r="FW340" s="5"/>
      <c r="FX340" s="5"/>
      <c r="FY340" s="4"/>
      <c r="FZ340" s="6"/>
      <c r="GA340" s="4"/>
      <c r="GB340" s="6"/>
      <c r="GC340" s="5"/>
      <c r="GD340" s="5"/>
      <c r="GE340" s="4"/>
      <c r="GF340" s="6"/>
      <c r="GG340" s="4"/>
      <c r="GH340" s="6"/>
      <c r="GI340" s="5"/>
      <c r="GJ340" s="5"/>
      <c r="GK340" s="4"/>
      <c r="GL340" s="6"/>
      <c r="GM340" s="4"/>
      <c r="GN340" s="6"/>
      <c r="GO340" s="5"/>
      <c r="GP340" s="5"/>
      <c r="GQ340" s="4"/>
      <c r="GR340" s="6"/>
      <c r="GS340" s="4"/>
      <c r="GT340" s="6"/>
      <c r="GU340" s="5"/>
      <c r="GV340" s="5"/>
      <c r="GW340" s="4"/>
      <c r="GX340" s="6"/>
      <c r="GY340" s="4"/>
      <c r="GZ340" s="6"/>
      <c r="HA340" s="5"/>
      <c r="HB340" s="5"/>
      <c r="HC340" s="4"/>
      <c r="HD340" s="6"/>
      <c r="HE340" s="4"/>
      <c r="HF340" s="6"/>
      <c r="HG340" s="5"/>
      <c r="HH340" s="5"/>
      <c r="HI340" s="4"/>
      <c r="HJ340" s="6"/>
      <c r="HK340" s="4"/>
      <c r="HL340" s="6"/>
      <c r="HM340" s="5"/>
      <c r="HN340" s="5"/>
      <c r="HO340" s="4"/>
      <c r="HP340" s="6"/>
      <c r="HQ340" s="4"/>
      <c r="HR340" s="6"/>
      <c r="HS340" s="5"/>
      <c r="HT340" s="5"/>
      <c r="HU340" s="4"/>
      <c r="HV340" s="6"/>
      <c r="HW340" s="4"/>
      <c r="HX340" s="6"/>
      <c r="HY340" s="5"/>
      <c r="HZ340" s="5"/>
      <c r="IA340" s="4"/>
      <c r="IB340" s="6"/>
      <c r="IC340" s="4"/>
      <c r="ID340" s="6"/>
      <c r="IE340" s="5"/>
      <c r="IF340" s="5"/>
      <c r="IG340" s="4"/>
      <c r="IH340" s="6"/>
      <c r="II340" s="4"/>
      <c r="IJ340" s="6"/>
      <c r="IK340" s="5"/>
      <c r="IL340" s="5"/>
      <c r="IM340" s="4"/>
      <c r="IN340" s="6"/>
      <c r="IO340" s="4"/>
      <c r="IP340" s="6"/>
      <c r="IQ340" s="5"/>
      <c r="IR340" s="5"/>
      <c r="IS340" s="4"/>
      <c r="IT340" s="6"/>
      <c r="IU340" s="4"/>
      <c r="IV340" s="6"/>
      <c r="IW340" s="5"/>
      <c r="IX340" s="5"/>
      <c r="IY340" s="4"/>
      <c r="IZ340" s="6"/>
      <c r="JA340" s="4"/>
      <c r="JB340" s="6"/>
      <c r="JC340" s="5"/>
      <c r="JD340" s="5"/>
      <c r="JE340" s="4"/>
      <c r="JF340" s="6"/>
      <c r="JG340" s="4"/>
      <c r="JH340" s="6"/>
      <c r="JI340" s="5"/>
      <c r="JJ340" s="5"/>
      <c r="JK340" s="4"/>
      <c r="JL340" s="6"/>
      <c r="JM340" s="4"/>
      <c r="JN340" s="6"/>
      <c r="JO340" s="5"/>
      <c r="JP340" s="5"/>
      <c r="JQ340" s="4"/>
      <c r="JR340" s="6"/>
      <c r="JS340" s="4"/>
      <c r="JT340" s="6"/>
      <c r="JU340" s="5"/>
      <c r="JV340" s="5"/>
      <c r="JW340" s="4"/>
      <c r="JX340" s="6"/>
      <c r="JY340" s="4"/>
      <c r="JZ340" s="6"/>
      <c r="KA340" s="5"/>
      <c r="KB340" s="5"/>
      <c r="KC340" s="4"/>
      <c r="KD340" s="6"/>
      <c r="KE340" s="4"/>
      <c r="KF340" s="6"/>
      <c r="KG340" s="5"/>
      <c r="KH340" s="5"/>
      <c r="KI340" s="4"/>
      <c r="KJ340" s="6"/>
      <c r="KK340" s="4"/>
      <c r="KL340" s="6"/>
      <c r="KM340" s="5"/>
      <c r="KN340" s="5"/>
    </row>
    <row r="341">
      <c r="A341" s="3" t="s">
        <v>85</v>
      </c>
      <c r="B341" s="3" t="s">
        <v>86</v>
      </c>
      <c r="C341" s="3" t="s">
        <v>449</v>
      </c>
      <c r="D341" s="3" t="s">
        <v>501</v>
      </c>
      <c r="E341" s="3" t="s">
        <v>483</v>
      </c>
      <c r="F341" s="3" t="s">
        <v>484</v>
      </c>
      <c r="G341" s="3" t="s">
        <v>485</v>
      </c>
      <c r="H341" s="3" t="s">
        <v>129</v>
      </c>
      <c r="I341" s="3" t="s">
        <v>1313</v>
      </c>
      <c r="J341" s="3" t="s">
        <v>1309</v>
      </c>
      <c r="K341" s="4">
        <v>833</v>
      </c>
      <c r="L341" s="4">
        <f>=ROUNDDOWN(22.5135135135135,0)</f>
      </c>
      <c r="M341" s="4">
        <v>640</v>
      </c>
      <c r="N341" s="5">
        <v>1</v>
      </c>
      <c r="O341" s="4"/>
      <c r="P341" s="4">
        <f>=ROUNDDOWN({0},0)</f>
      </c>
      <c r="Q341" s="4"/>
      <c r="R341" s="5"/>
      <c r="S341" s="4">
        <v>28</v>
      </c>
      <c r="T341" s="6">
        <v>1612.96</v>
      </c>
      <c r="U341" s="4"/>
      <c r="V341" s="6"/>
      <c r="W341" s="5"/>
      <c r="X341" s="5"/>
      <c r="Y341" s="4">
        <v>13</v>
      </c>
      <c r="Z341" s="6">
        <v>751.99</v>
      </c>
      <c r="AA341" s="4"/>
      <c r="AB341" s="6"/>
      <c r="AC341" s="5"/>
      <c r="AD341" s="5"/>
      <c r="AE341" s="4">
        <v>5</v>
      </c>
      <c r="AF341" s="6">
        <v>242.99</v>
      </c>
      <c r="AG341" s="4"/>
      <c r="AH341" s="6"/>
      <c r="AI341" s="5"/>
      <c r="AJ341" s="5"/>
      <c r="AK341" s="4"/>
      <c r="AL341" s="6"/>
      <c r="AM341" s="4"/>
      <c r="AN341" s="6"/>
      <c r="AO341" s="5"/>
      <c r="AP341" s="5"/>
      <c r="AQ341" s="4">
        <v>3</v>
      </c>
      <c r="AR341" s="6">
        <v>192.17</v>
      </c>
      <c r="AS341" s="4"/>
      <c r="AT341" s="6"/>
      <c r="AU341" s="5"/>
      <c r="AV341" s="5"/>
      <c r="AW341" s="4">
        <v>5</v>
      </c>
      <c r="AX341" s="6">
        <v>287.49</v>
      </c>
      <c r="AY341" s="4"/>
      <c r="AZ341" s="6"/>
      <c r="BA341" s="5"/>
      <c r="BB341" s="5"/>
      <c r="BC341" s="4"/>
      <c r="BD341" s="6"/>
      <c r="BE341" s="4"/>
      <c r="BF341" s="6"/>
      <c r="BG341" s="5"/>
      <c r="BH341" s="5"/>
      <c r="BI341" s="4"/>
      <c r="BJ341" s="6"/>
      <c r="BK341" s="4"/>
      <c r="BL341" s="6"/>
      <c r="BM341" s="5"/>
      <c r="BN341" s="5"/>
      <c r="BO341" s="4">
        <v>1</v>
      </c>
      <c r="BP341" s="6">
        <v>76.23</v>
      </c>
      <c r="BQ341" s="4"/>
      <c r="BR341" s="6"/>
      <c r="BS341" s="5"/>
      <c r="BT341" s="5"/>
      <c r="BU341" s="4"/>
      <c r="BV341" s="6"/>
      <c r="BW341" s="4"/>
      <c r="BX341" s="6"/>
      <c r="BY341" s="5"/>
      <c r="BZ341" s="5"/>
      <c r="CA341" s="4"/>
      <c r="CB341" s="6"/>
      <c r="CC341" s="4"/>
      <c r="CD341" s="6"/>
      <c r="CE341" s="5"/>
      <c r="CF341" s="5"/>
      <c r="CG341" s="4">
        <v>1</v>
      </c>
      <c r="CH341" s="6">
        <v>62.09</v>
      </c>
      <c r="CI341" s="4"/>
      <c r="CJ341" s="6"/>
      <c r="CK341" s="5"/>
      <c r="CL341" s="5"/>
      <c r="CM341" s="4"/>
      <c r="CN341" s="6"/>
      <c r="CO341" s="4"/>
      <c r="CP341" s="6"/>
      <c r="CQ341" s="5"/>
      <c r="CR341" s="5"/>
      <c r="CS341" s="4"/>
      <c r="CT341" s="6"/>
      <c r="CU341" s="4"/>
      <c r="CV341" s="6"/>
      <c r="CW341" s="5"/>
      <c r="CX341" s="5"/>
      <c r="CY341" s="4"/>
      <c r="CZ341" s="6"/>
      <c r="DA341" s="4"/>
      <c r="DB341" s="6"/>
      <c r="DC341" s="5"/>
      <c r="DD341" s="5"/>
      <c r="DE341" s="4"/>
      <c r="DF341" s="6"/>
      <c r="DG341" s="4"/>
      <c r="DH341" s="6"/>
      <c r="DI341" s="5"/>
      <c r="DJ341" s="5"/>
      <c r="DK341" s="4"/>
      <c r="DL341" s="6"/>
      <c r="DM341" s="4"/>
      <c r="DN341" s="6"/>
      <c r="DO341" s="5"/>
      <c r="DP341" s="5"/>
      <c r="DQ341" s="4"/>
      <c r="DR341" s="6"/>
      <c r="DS341" s="4"/>
      <c r="DT341" s="6"/>
      <c r="DU341" s="5"/>
      <c r="DV341" s="5"/>
      <c r="DW341" s="4"/>
      <c r="DX341" s="6"/>
      <c r="DY341" s="4"/>
      <c r="DZ341" s="6"/>
      <c r="EA341" s="5"/>
      <c r="EB341" s="5"/>
      <c r="EC341" s="4"/>
      <c r="ED341" s="6"/>
      <c r="EE341" s="4"/>
      <c r="EF341" s="6"/>
      <c r="EG341" s="5"/>
      <c r="EH341" s="5"/>
      <c r="EI341" s="4"/>
      <c r="EJ341" s="6"/>
      <c r="EK341" s="4"/>
      <c r="EL341" s="6"/>
      <c r="EM341" s="5"/>
      <c r="EN341" s="5"/>
      <c r="EO341" s="4"/>
      <c r="EP341" s="6"/>
      <c r="EQ341" s="4"/>
      <c r="ER341" s="6"/>
      <c r="ES341" s="5"/>
      <c r="ET341" s="5"/>
      <c r="EU341" s="4"/>
      <c r="EV341" s="6"/>
      <c r="EW341" s="4"/>
      <c r="EX341" s="6"/>
      <c r="EY341" s="5"/>
      <c r="EZ341" s="5"/>
      <c r="FA341" s="4"/>
      <c r="FB341" s="6"/>
      <c r="FC341" s="4"/>
      <c r="FD341" s="6"/>
      <c r="FE341" s="5"/>
      <c r="FF341" s="5"/>
      <c r="FG341" s="4"/>
      <c r="FH341" s="6"/>
      <c r="FI341" s="4"/>
      <c r="FJ341" s="6"/>
      <c r="FK341" s="5"/>
      <c r="FL341" s="5"/>
      <c r="FM341" s="4"/>
      <c r="FN341" s="6"/>
      <c r="FO341" s="4"/>
      <c r="FP341" s="6"/>
      <c r="FQ341" s="5"/>
      <c r="FR341" s="5"/>
      <c r="FS341" s="4"/>
      <c r="FT341" s="6"/>
      <c r="FU341" s="4"/>
      <c r="FV341" s="6"/>
      <c r="FW341" s="5"/>
      <c r="FX341" s="5"/>
      <c r="FY341" s="4"/>
      <c r="FZ341" s="6"/>
      <c r="GA341" s="4"/>
      <c r="GB341" s="6"/>
      <c r="GC341" s="5"/>
      <c r="GD341" s="5"/>
      <c r="GE341" s="4"/>
      <c r="GF341" s="6"/>
      <c r="GG341" s="4"/>
      <c r="GH341" s="6"/>
      <c r="GI341" s="5"/>
      <c r="GJ341" s="5"/>
      <c r="GK341" s="4"/>
      <c r="GL341" s="6"/>
      <c r="GM341" s="4"/>
      <c r="GN341" s="6"/>
      <c r="GO341" s="5"/>
      <c r="GP341" s="5"/>
      <c r="GQ341" s="4"/>
      <c r="GR341" s="6"/>
      <c r="GS341" s="4"/>
      <c r="GT341" s="6"/>
      <c r="GU341" s="5"/>
      <c r="GV341" s="5"/>
      <c r="GW341" s="4"/>
      <c r="GX341" s="6"/>
      <c r="GY341" s="4"/>
      <c r="GZ341" s="6"/>
      <c r="HA341" s="5"/>
      <c r="HB341" s="5"/>
      <c r="HC341" s="4"/>
      <c r="HD341" s="6"/>
      <c r="HE341" s="4"/>
      <c r="HF341" s="6"/>
      <c r="HG341" s="5"/>
      <c r="HH341" s="5"/>
      <c r="HI341" s="4"/>
      <c r="HJ341" s="6"/>
      <c r="HK341" s="4"/>
      <c r="HL341" s="6"/>
      <c r="HM341" s="5"/>
      <c r="HN341" s="5"/>
      <c r="HO341" s="4"/>
      <c r="HP341" s="6"/>
      <c r="HQ341" s="4"/>
      <c r="HR341" s="6"/>
      <c r="HS341" s="5"/>
      <c r="HT341" s="5"/>
      <c r="HU341" s="4"/>
      <c r="HV341" s="6"/>
      <c r="HW341" s="4"/>
      <c r="HX341" s="6"/>
      <c r="HY341" s="5"/>
      <c r="HZ341" s="5"/>
      <c r="IA341" s="4"/>
      <c r="IB341" s="6"/>
      <c r="IC341" s="4"/>
      <c r="ID341" s="6"/>
      <c r="IE341" s="5"/>
      <c r="IF341" s="5"/>
      <c r="IG341" s="4"/>
      <c r="IH341" s="6"/>
      <c r="II341" s="4"/>
      <c r="IJ341" s="6"/>
      <c r="IK341" s="5"/>
      <c r="IL341" s="5"/>
      <c r="IM341" s="4"/>
      <c r="IN341" s="6"/>
      <c r="IO341" s="4"/>
      <c r="IP341" s="6"/>
      <c r="IQ341" s="5"/>
      <c r="IR341" s="5"/>
      <c r="IS341" s="4"/>
      <c r="IT341" s="6"/>
      <c r="IU341" s="4"/>
      <c r="IV341" s="6"/>
      <c r="IW341" s="5"/>
      <c r="IX341" s="5"/>
      <c r="IY341" s="4"/>
      <c r="IZ341" s="6"/>
      <c r="JA341" s="4"/>
      <c r="JB341" s="6"/>
      <c r="JC341" s="5"/>
      <c r="JD341" s="5"/>
      <c r="JE341" s="4"/>
      <c r="JF341" s="6"/>
      <c r="JG341" s="4"/>
      <c r="JH341" s="6"/>
      <c r="JI341" s="5"/>
      <c r="JJ341" s="5"/>
      <c r="JK341" s="4"/>
      <c r="JL341" s="6"/>
      <c r="JM341" s="4"/>
      <c r="JN341" s="6"/>
      <c r="JO341" s="5"/>
      <c r="JP341" s="5"/>
      <c r="JQ341" s="4"/>
      <c r="JR341" s="6"/>
      <c r="JS341" s="4"/>
      <c r="JT341" s="6"/>
      <c r="JU341" s="5"/>
      <c r="JV341" s="5"/>
      <c r="JW341" s="4"/>
      <c r="JX341" s="6"/>
      <c r="JY341" s="4"/>
      <c r="JZ341" s="6"/>
      <c r="KA341" s="5"/>
      <c r="KB341" s="5"/>
      <c r="KC341" s="4"/>
      <c r="KD341" s="6"/>
      <c r="KE341" s="4"/>
      <c r="KF341" s="6"/>
      <c r="KG341" s="5"/>
      <c r="KH341" s="5"/>
      <c r="KI341" s="4"/>
      <c r="KJ341" s="6"/>
      <c r="KK341" s="4"/>
      <c r="KL341" s="6"/>
      <c r="KM341" s="5"/>
      <c r="KN341" s="5"/>
    </row>
    <row r="342">
      <c r="A342" s="3" t="s">
        <v>85</v>
      </c>
      <c r="B342" s="3" t="s">
        <v>86</v>
      </c>
      <c r="C342" s="3" t="s">
        <v>449</v>
      </c>
      <c r="D342" s="3" t="s">
        <v>501</v>
      </c>
      <c r="E342" s="3" t="s">
        <v>483</v>
      </c>
      <c r="F342" s="3" t="s">
        <v>484</v>
      </c>
      <c r="G342" s="3" t="s">
        <v>485</v>
      </c>
      <c r="H342" s="3" t="s">
        <v>129</v>
      </c>
      <c r="I342" s="3" t="s">
        <v>1312</v>
      </c>
      <c r="J342" s="3" t="s">
        <v>1319</v>
      </c>
      <c r="K342" s="4">
        <v>602</v>
      </c>
      <c r="L342" s="4">
        <f>=ROUNDDOWN(28.6666666666667,0)</f>
      </c>
      <c r="M342" s="4">
        <v>400</v>
      </c>
      <c r="N342" s="5">
        <v>1</v>
      </c>
      <c r="O342" s="4"/>
      <c r="P342" s="4">
        <f>=ROUNDDOWN({0},0)</f>
      </c>
      <c r="Q342" s="4"/>
      <c r="R342" s="5"/>
      <c r="S342" s="4">
        <v>13</v>
      </c>
      <c r="T342" s="6">
        <v>717.53</v>
      </c>
      <c r="U342" s="4"/>
      <c r="V342" s="6"/>
      <c r="W342" s="5"/>
      <c r="X342" s="5"/>
      <c r="Y342" s="4">
        <v>1</v>
      </c>
      <c r="Z342" s="6">
        <v>63.48</v>
      </c>
      <c r="AA342" s="4"/>
      <c r="AB342" s="6"/>
      <c r="AC342" s="5"/>
      <c r="AD342" s="5"/>
      <c r="AE342" s="4">
        <v>5</v>
      </c>
      <c r="AF342" s="6">
        <v>227.14</v>
      </c>
      <c r="AG342" s="4"/>
      <c r="AH342" s="6"/>
      <c r="AI342" s="5"/>
      <c r="AJ342" s="5"/>
      <c r="AK342" s="4"/>
      <c r="AL342" s="6"/>
      <c r="AM342" s="4"/>
      <c r="AN342" s="6"/>
      <c r="AO342" s="5"/>
      <c r="AP342" s="5"/>
      <c r="AQ342" s="4"/>
      <c r="AR342" s="6"/>
      <c r="AS342" s="4"/>
      <c r="AT342" s="6"/>
      <c r="AU342" s="5"/>
      <c r="AV342" s="5"/>
      <c r="AW342" s="4">
        <v>5</v>
      </c>
      <c r="AX342" s="6">
        <v>287.49</v>
      </c>
      <c r="AY342" s="4"/>
      <c r="AZ342" s="6"/>
      <c r="BA342" s="5"/>
      <c r="BB342" s="5"/>
      <c r="BC342" s="4"/>
      <c r="BD342" s="6"/>
      <c r="BE342" s="4"/>
      <c r="BF342" s="6"/>
      <c r="BG342" s="5"/>
      <c r="BH342" s="5"/>
      <c r="BI342" s="4"/>
      <c r="BJ342" s="6"/>
      <c r="BK342" s="4"/>
      <c r="BL342" s="6"/>
      <c r="BM342" s="5"/>
      <c r="BN342" s="5"/>
      <c r="BO342" s="4"/>
      <c r="BP342" s="6"/>
      <c r="BQ342" s="4"/>
      <c r="BR342" s="6"/>
      <c r="BS342" s="5"/>
      <c r="BT342" s="5"/>
      <c r="BU342" s="4"/>
      <c r="BV342" s="6"/>
      <c r="BW342" s="4"/>
      <c r="BX342" s="6"/>
      <c r="BY342" s="5"/>
      <c r="BZ342" s="5"/>
      <c r="CA342" s="4"/>
      <c r="CB342" s="6"/>
      <c r="CC342" s="4"/>
      <c r="CD342" s="6"/>
      <c r="CE342" s="5"/>
      <c r="CF342" s="5"/>
      <c r="CG342" s="4">
        <v>1</v>
      </c>
      <c r="CH342" s="6">
        <v>80.71</v>
      </c>
      <c r="CI342" s="4"/>
      <c r="CJ342" s="6"/>
      <c r="CK342" s="5"/>
      <c r="CL342" s="5"/>
      <c r="CM342" s="4"/>
      <c r="CN342" s="6"/>
      <c r="CO342" s="4"/>
      <c r="CP342" s="6"/>
      <c r="CQ342" s="5"/>
      <c r="CR342" s="5"/>
      <c r="CS342" s="4">
        <v>1</v>
      </c>
      <c r="CT342" s="6">
        <v>58.71</v>
      </c>
      <c r="CU342" s="4"/>
      <c r="CV342" s="6"/>
      <c r="CW342" s="5"/>
      <c r="CX342" s="5"/>
      <c r="CY342" s="4"/>
      <c r="CZ342" s="6"/>
      <c r="DA342" s="4"/>
      <c r="DB342" s="6"/>
      <c r="DC342" s="5"/>
      <c r="DD342" s="5"/>
      <c r="DE342" s="4"/>
      <c r="DF342" s="6"/>
      <c r="DG342" s="4"/>
      <c r="DH342" s="6"/>
      <c r="DI342" s="5"/>
      <c r="DJ342" s="5"/>
      <c r="DK342" s="4"/>
      <c r="DL342" s="6"/>
      <c r="DM342" s="4"/>
      <c r="DN342" s="6"/>
      <c r="DO342" s="5"/>
      <c r="DP342" s="5"/>
      <c r="DQ342" s="4"/>
      <c r="DR342" s="6"/>
      <c r="DS342" s="4"/>
      <c r="DT342" s="6"/>
      <c r="DU342" s="5"/>
      <c r="DV342" s="5"/>
      <c r="DW342" s="4"/>
      <c r="DX342" s="6"/>
      <c r="DY342" s="4"/>
      <c r="DZ342" s="6"/>
      <c r="EA342" s="5"/>
      <c r="EB342" s="5"/>
      <c r="EC342" s="4"/>
      <c r="ED342" s="6"/>
      <c r="EE342" s="4"/>
      <c r="EF342" s="6"/>
      <c r="EG342" s="5"/>
      <c r="EH342" s="5"/>
      <c r="EI342" s="4"/>
      <c r="EJ342" s="6"/>
      <c r="EK342" s="4"/>
      <c r="EL342" s="6"/>
      <c r="EM342" s="5"/>
      <c r="EN342" s="5"/>
      <c r="EO342" s="4"/>
      <c r="EP342" s="6"/>
      <c r="EQ342" s="4"/>
      <c r="ER342" s="6"/>
      <c r="ES342" s="5"/>
      <c r="ET342" s="5"/>
      <c r="EU342" s="4"/>
      <c r="EV342" s="6"/>
      <c r="EW342" s="4"/>
      <c r="EX342" s="6"/>
      <c r="EY342" s="5"/>
      <c r="EZ342" s="5"/>
      <c r="FA342" s="4"/>
      <c r="FB342" s="6"/>
      <c r="FC342" s="4"/>
      <c r="FD342" s="6"/>
      <c r="FE342" s="5"/>
      <c r="FF342" s="5"/>
      <c r="FG342" s="4"/>
      <c r="FH342" s="6"/>
      <c r="FI342" s="4"/>
      <c r="FJ342" s="6"/>
      <c r="FK342" s="5"/>
      <c r="FL342" s="5"/>
      <c r="FM342" s="4"/>
      <c r="FN342" s="6"/>
      <c r="FO342" s="4"/>
      <c r="FP342" s="6"/>
      <c r="FQ342" s="5"/>
      <c r="FR342" s="5"/>
      <c r="FS342" s="4"/>
      <c r="FT342" s="6"/>
      <c r="FU342" s="4"/>
      <c r="FV342" s="6"/>
      <c r="FW342" s="5"/>
      <c r="FX342" s="5"/>
      <c r="FY342" s="4"/>
      <c r="FZ342" s="6"/>
      <c r="GA342" s="4"/>
      <c r="GB342" s="6"/>
      <c r="GC342" s="5"/>
      <c r="GD342" s="5"/>
      <c r="GE342" s="4"/>
      <c r="GF342" s="6"/>
      <c r="GG342" s="4"/>
      <c r="GH342" s="6"/>
      <c r="GI342" s="5"/>
      <c r="GJ342" s="5"/>
      <c r="GK342" s="4"/>
      <c r="GL342" s="6"/>
      <c r="GM342" s="4"/>
      <c r="GN342" s="6"/>
      <c r="GO342" s="5"/>
      <c r="GP342" s="5"/>
      <c r="GQ342" s="4"/>
      <c r="GR342" s="6"/>
      <c r="GS342" s="4"/>
      <c r="GT342" s="6"/>
      <c r="GU342" s="5"/>
      <c r="GV342" s="5"/>
      <c r="GW342" s="4"/>
      <c r="GX342" s="6"/>
      <c r="GY342" s="4"/>
      <c r="GZ342" s="6"/>
      <c r="HA342" s="5"/>
      <c r="HB342" s="5"/>
      <c r="HC342" s="4"/>
      <c r="HD342" s="6"/>
      <c r="HE342" s="4"/>
      <c r="HF342" s="6"/>
      <c r="HG342" s="5"/>
      <c r="HH342" s="5"/>
      <c r="HI342" s="4"/>
      <c r="HJ342" s="6"/>
      <c r="HK342" s="4"/>
      <c r="HL342" s="6"/>
      <c r="HM342" s="5"/>
      <c r="HN342" s="5"/>
      <c r="HO342" s="4"/>
      <c r="HP342" s="6"/>
      <c r="HQ342" s="4"/>
      <c r="HR342" s="6"/>
      <c r="HS342" s="5"/>
      <c r="HT342" s="5"/>
      <c r="HU342" s="4"/>
      <c r="HV342" s="6"/>
      <c r="HW342" s="4"/>
      <c r="HX342" s="6"/>
      <c r="HY342" s="5"/>
      <c r="HZ342" s="5"/>
      <c r="IA342" s="4"/>
      <c r="IB342" s="6"/>
      <c r="IC342" s="4"/>
      <c r="ID342" s="6"/>
      <c r="IE342" s="5"/>
      <c r="IF342" s="5"/>
      <c r="IG342" s="4"/>
      <c r="IH342" s="6"/>
      <c r="II342" s="4"/>
      <c r="IJ342" s="6"/>
      <c r="IK342" s="5"/>
      <c r="IL342" s="5"/>
      <c r="IM342" s="4"/>
      <c r="IN342" s="6"/>
      <c r="IO342" s="4"/>
      <c r="IP342" s="6"/>
      <c r="IQ342" s="5"/>
      <c r="IR342" s="5"/>
      <c r="IS342" s="4"/>
      <c r="IT342" s="6"/>
      <c r="IU342" s="4"/>
      <c r="IV342" s="6"/>
      <c r="IW342" s="5"/>
      <c r="IX342" s="5"/>
      <c r="IY342" s="4"/>
      <c r="IZ342" s="6"/>
      <c r="JA342" s="4"/>
      <c r="JB342" s="6"/>
      <c r="JC342" s="5"/>
      <c r="JD342" s="5"/>
      <c r="JE342" s="4"/>
      <c r="JF342" s="6"/>
      <c r="JG342" s="4"/>
      <c r="JH342" s="6"/>
      <c r="JI342" s="5"/>
      <c r="JJ342" s="5"/>
      <c r="JK342" s="4"/>
      <c r="JL342" s="6"/>
      <c r="JM342" s="4"/>
      <c r="JN342" s="6"/>
      <c r="JO342" s="5"/>
      <c r="JP342" s="5"/>
      <c r="JQ342" s="4"/>
      <c r="JR342" s="6"/>
      <c r="JS342" s="4"/>
      <c r="JT342" s="6"/>
      <c r="JU342" s="5"/>
      <c r="JV342" s="5"/>
      <c r="JW342" s="4"/>
      <c r="JX342" s="6"/>
      <c r="JY342" s="4"/>
      <c r="JZ342" s="6"/>
      <c r="KA342" s="5"/>
      <c r="KB342" s="5"/>
      <c r="KC342" s="4"/>
      <c r="KD342" s="6"/>
      <c r="KE342" s="4"/>
      <c r="KF342" s="6"/>
      <c r="KG342" s="5"/>
      <c r="KH342" s="5"/>
      <c r="KI342" s="4"/>
      <c r="KJ342" s="6"/>
      <c r="KK342" s="4"/>
      <c r="KL342" s="6"/>
      <c r="KM342" s="5"/>
      <c r="KN342" s="5"/>
    </row>
    <row r="343">
      <c r="A343" s="3" t="s">
        <v>85</v>
      </c>
      <c r="B343" s="3" t="s">
        <v>86</v>
      </c>
      <c r="C343" s="3" t="s">
        <v>449</v>
      </c>
      <c r="D343" s="3" t="s">
        <v>501</v>
      </c>
      <c r="E343" s="3" t="s">
        <v>440</v>
      </c>
      <c r="F343" s="3" t="s">
        <v>441</v>
      </c>
      <c r="G343" s="3" t="s">
        <v>442</v>
      </c>
      <c r="H343" s="3" t="s">
        <v>98</v>
      </c>
      <c r="I343" s="3" t="s">
        <v>1327</v>
      </c>
      <c r="J343" s="3" t="s">
        <v>1319</v>
      </c>
      <c r="K343" s="4">
        <v>434</v>
      </c>
      <c r="L343" s="4">
        <f>=ROUNDDOWN(12.7647058823529,0)</f>
      </c>
      <c r="M343" s="4">
        <v>600</v>
      </c>
      <c r="N343" s="5">
        <v>1</v>
      </c>
      <c r="O343" s="4"/>
      <c r="P343" s="4">
        <f>=ROUNDDOWN({0},0)</f>
      </c>
      <c r="Q343" s="4"/>
      <c r="R343" s="5"/>
      <c r="S343" s="4">
        <v>32</v>
      </c>
      <c r="T343" s="6">
        <v>2534.09</v>
      </c>
      <c r="U343" s="4"/>
      <c r="V343" s="6"/>
      <c r="W343" s="5"/>
      <c r="X343" s="5"/>
      <c r="Y343" s="4">
        <v>3</v>
      </c>
      <c r="Z343" s="6">
        <v>218.74</v>
      </c>
      <c r="AA343" s="4"/>
      <c r="AB343" s="6"/>
      <c r="AC343" s="5"/>
      <c r="AD343" s="5"/>
      <c r="AE343" s="4">
        <v>5</v>
      </c>
      <c r="AF343" s="6">
        <v>355.66</v>
      </c>
      <c r="AG343" s="4"/>
      <c r="AH343" s="6"/>
      <c r="AI343" s="5"/>
      <c r="AJ343" s="5"/>
      <c r="AK343" s="4">
        <v>5</v>
      </c>
      <c r="AL343" s="6">
        <v>425.57</v>
      </c>
      <c r="AM343" s="4"/>
      <c r="AN343" s="6"/>
      <c r="AO343" s="5"/>
      <c r="AP343" s="5"/>
      <c r="AQ343" s="4">
        <v>2</v>
      </c>
      <c r="AR343" s="6">
        <v>160.19</v>
      </c>
      <c r="AS343" s="4"/>
      <c r="AT343" s="6"/>
      <c r="AU343" s="5"/>
      <c r="AV343" s="5"/>
      <c r="AW343" s="4">
        <v>4</v>
      </c>
      <c r="AX343" s="6">
        <v>305.84</v>
      </c>
      <c r="AY343" s="4"/>
      <c r="AZ343" s="6"/>
      <c r="BA343" s="5"/>
      <c r="BB343" s="5"/>
      <c r="BC343" s="4"/>
      <c r="BD343" s="6"/>
      <c r="BE343" s="4"/>
      <c r="BF343" s="6"/>
      <c r="BG343" s="5"/>
      <c r="BH343" s="5"/>
      <c r="BI343" s="4"/>
      <c r="BJ343" s="6"/>
      <c r="BK343" s="4"/>
      <c r="BL343" s="6"/>
      <c r="BM343" s="5"/>
      <c r="BN343" s="5"/>
      <c r="BO343" s="4"/>
      <c r="BP343" s="6"/>
      <c r="BQ343" s="4"/>
      <c r="BR343" s="6"/>
      <c r="BS343" s="5"/>
      <c r="BT343" s="5"/>
      <c r="BU343" s="4">
        <v>12</v>
      </c>
      <c r="BV343" s="6">
        <v>983.04</v>
      </c>
      <c r="BW343" s="4"/>
      <c r="BX343" s="6"/>
      <c r="BY343" s="5"/>
      <c r="BZ343" s="5"/>
      <c r="CA343" s="4"/>
      <c r="CB343" s="6"/>
      <c r="CC343" s="4"/>
      <c r="CD343" s="6"/>
      <c r="CE343" s="5"/>
      <c r="CF343" s="5"/>
      <c r="CG343" s="4">
        <v>1</v>
      </c>
      <c r="CH343" s="6">
        <v>85.05</v>
      </c>
      <c r="CI343" s="4"/>
      <c r="CJ343" s="6"/>
      <c r="CK343" s="5"/>
      <c r="CL343" s="5"/>
      <c r="CM343" s="4"/>
      <c r="CN343" s="6"/>
      <c r="CO343" s="4"/>
      <c r="CP343" s="6"/>
      <c r="CQ343" s="5"/>
      <c r="CR343" s="5"/>
      <c r="CS343" s="4"/>
      <c r="CT343" s="6"/>
      <c r="CU343" s="4"/>
      <c r="CV343" s="6"/>
      <c r="CW343" s="5"/>
      <c r="CX343" s="5"/>
      <c r="CY343" s="4"/>
      <c r="CZ343" s="6"/>
      <c r="DA343" s="4"/>
      <c r="DB343" s="6"/>
      <c r="DC343" s="5"/>
      <c r="DD343" s="5"/>
      <c r="DE343" s="4"/>
      <c r="DF343" s="6"/>
      <c r="DG343" s="4"/>
      <c r="DH343" s="6"/>
      <c r="DI343" s="5"/>
      <c r="DJ343" s="5"/>
      <c r="DK343" s="4"/>
      <c r="DL343" s="6"/>
      <c r="DM343" s="4"/>
      <c r="DN343" s="6"/>
      <c r="DO343" s="5"/>
      <c r="DP343" s="5"/>
      <c r="DQ343" s="4"/>
      <c r="DR343" s="6"/>
      <c r="DS343" s="4"/>
      <c r="DT343" s="6"/>
      <c r="DU343" s="5"/>
      <c r="DV343" s="5"/>
      <c r="DW343" s="4"/>
      <c r="DX343" s="6"/>
      <c r="DY343" s="4"/>
      <c r="DZ343" s="6"/>
      <c r="EA343" s="5"/>
      <c r="EB343" s="5"/>
      <c r="EC343" s="4"/>
      <c r="ED343" s="6"/>
      <c r="EE343" s="4"/>
      <c r="EF343" s="6"/>
      <c r="EG343" s="5"/>
      <c r="EH343" s="5"/>
      <c r="EI343" s="4"/>
      <c r="EJ343" s="6"/>
      <c r="EK343" s="4"/>
      <c r="EL343" s="6"/>
      <c r="EM343" s="5"/>
      <c r="EN343" s="5"/>
      <c r="EO343" s="4"/>
      <c r="EP343" s="6"/>
      <c r="EQ343" s="4"/>
      <c r="ER343" s="6"/>
      <c r="ES343" s="5"/>
      <c r="ET343" s="5"/>
      <c r="EU343" s="4"/>
      <c r="EV343" s="6"/>
      <c r="EW343" s="4"/>
      <c r="EX343" s="6"/>
      <c r="EY343" s="5"/>
      <c r="EZ343" s="5"/>
      <c r="FA343" s="4"/>
      <c r="FB343" s="6"/>
      <c r="FC343" s="4"/>
      <c r="FD343" s="6"/>
      <c r="FE343" s="5"/>
      <c r="FF343" s="5"/>
      <c r="FG343" s="4"/>
      <c r="FH343" s="6"/>
      <c r="FI343" s="4"/>
      <c r="FJ343" s="6"/>
      <c r="FK343" s="5"/>
      <c r="FL343" s="5"/>
      <c r="FM343" s="4"/>
      <c r="FN343" s="6"/>
      <c r="FO343" s="4"/>
      <c r="FP343" s="6"/>
      <c r="FQ343" s="5"/>
      <c r="FR343" s="5"/>
      <c r="FS343" s="4"/>
      <c r="FT343" s="6"/>
      <c r="FU343" s="4"/>
      <c r="FV343" s="6"/>
      <c r="FW343" s="5"/>
      <c r="FX343" s="5"/>
      <c r="FY343" s="4"/>
      <c r="FZ343" s="6"/>
      <c r="GA343" s="4"/>
      <c r="GB343" s="6"/>
      <c r="GC343" s="5"/>
      <c r="GD343" s="5"/>
      <c r="GE343" s="4"/>
      <c r="GF343" s="6"/>
      <c r="GG343" s="4"/>
      <c r="GH343" s="6"/>
      <c r="GI343" s="5"/>
      <c r="GJ343" s="5"/>
      <c r="GK343" s="4"/>
      <c r="GL343" s="6"/>
      <c r="GM343" s="4"/>
      <c r="GN343" s="6"/>
      <c r="GO343" s="5"/>
      <c r="GP343" s="5"/>
      <c r="GQ343" s="4"/>
      <c r="GR343" s="6"/>
      <c r="GS343" s="4"/>
      <c r="GT343" s="6"/>
      <c r="GU343" s="5"/>
      <c r="GV343" s="5"/>
      <c r="GW343" s="4"/>
      <c r="GX343" s="6"/>
      <c r="GY343" s="4"/>
      <c r="GZ343" s="6"/>
      <c r="HA343" s="5"/>
      <c r="HB343" s="5"/>
      <c r="HC343" s="4"/>
      <c r="HD343" s="6"/>
      <c r="HE343" s="4"/>
      <c r="HF343" s="6"/>
      <c r="HG343" s="5"/>
      <c r="HH343" s="5"/>
      <c r="HI343" s="4"/>
      <c r="HJ343" s="6"/>
      <c r="HK343" s="4"/>
      <c r="HL343" s="6"/>
      <c r="HM343" s="5"/>
      <c r="HN343" s="5"/>
      <c r="HO343" s="4"/>
      <c r="HP343" s="6"/>
      <c r="HQ343" s="4"/>
      <c r="HR343" s="6"/>
      <c r="HS343" s="5"/>
      <c r="HT343" s="5"/>
      <c r="HU343" s="4"/>
      <c r="HV343" s="6"/>
      <c r="HW343" s="4"/>
      <c r="HX343" s="6"/>
      <c r="HY343" s="5"/>
      <c r="HZ343" s="5"/>
      <c r="IA343" s="4"/>
      <c r="IB343" s="6"/>
      <c r="IC343" s="4"/>
      <c r="ID343" s="6"/>
      <c r="IE343" s="5"/>
      <c r="IF343" s="5"/>
      <c r="IG343" s="4"/>
      <c r="IH343" s="6"/>
      <c r="II343" s="4"/>
      <c r="IJ343" s="6"/>
      <c r="IK343" s="5"/>
      <c r="IL343" s="5"/>
      <c r="IM343" s="4"/>
      <c r="IN343" s="6"/>
      <c r="IO343" s="4"/>
      <c r="IP343" s="6"/>
      <c r="IQ343" s="5"/>
      <c r="IR343" s="5"/>
      <c r="IS343" s="4"/>
      <c r="IT343" s="6"/>
      <c r="IU343" s="4"/>
      <c r="IV343" s="6"/>
      <c r="IW343" s="5"/>
      <c r="IX343" s="5"/>
      <c r="IY343" s="4"/>
      <c r="IZ343" s="6"/>
      <c r="JA343" s="4"/>
      <c r="JB343" s="6"/>
      <c r="JC343" s="5"/>
      <c r="JD343" s="5"/>
      <c r="JE343" s="4"/>
      <c r="JF343" s="6"/>
      <c r="JG343" s="4"/>
      <c r="JH343" s="6"/>
      <c r="JI343" s="5"/>
      <c r="JJ343" s="5"/>
      <c r="JK343" s="4"/>
      <c r="JL343" s="6"/>
      <c r="JM343" s="4"/>
      <c r="JN343" s="6"/>
      <c r="JO343" s="5"/>
      <c r="JP343" s="5"/>
      <c r="JQ343" s="4"/>
      <c r="JR343" s="6"/>
      <c r="JS343" s="4"/>
      <c r="JT343" s="6"/>
      <c r="JU343" s="5"/>
      <c r="JV343" s="5"/>
      <c r="JW343" s="4"/>
      <c r="JX343" s="6"/>
      <c r="JY343" s="4"/>
      <c r="JZ343" s="6"/>
      <c r="KA343" s="5"/>
      <c r="KB343" s="5"/>
      <c r="KC343" s="4"/>
      <c r="KD343" s="6"/>
      <c r="KE343" s="4"/>
      <c r="KF343" s="6"/>
      <c r="KG343" s="5"/>
      <c r="KH343" s="5"/>
      <c r="KI343" s="4"/>
      <c r="KJ343" s="6"/>
      <c r="KK343" s="4"/>
      <c r="KL343" s="6"/>
      <c r="KM343" s="5"/>
      <c r="KN343" s="5"/>
    </row>
    <row r="344">
      <c r="A344" s="3" t="s">
        <v>85</v>
      </c>
      <c r="B344" s="3" t="s">
        <v>86</v>
      </c>
      <c r="C344" s="3" t="s">
        <v>449</v>
      </c>
      <c r="D344" s="3" t="s">
        <v>501</v>
      </c>
      <c r="E344" s="3" t="s">
        <v>440</v>
      </c>
      <c r="F344" s="3" t="s">
        <v>441</v>
      </c>
      <c r="G344" s="3" t="s">
        <v>442</v>
      </c>
      <c r="H344" s="3" t="s">
        <v>98</v>
      </c>
      <c r="I344" s="3" t="s">
        <v>1308</v>
      </c>
      <c r="J344" s="3" t="s">
        <v>1319</v>
      </c>
      <c r="K344" s="4">
        <v>582</v>
      </c>
      <c r="L344" s="4">
        <f>=ROUNDDOWN(27.5829383886256,0)</f>
      </c>
      <c r="M344" s="4">
        <v>200</v>
      </c>
      <c r="N344" s="5">
        <v>1</v>
      </c>
      <c r="O344" s="4"/>
      <c r="P344" s="4">
        <f>=ROUNDDOWN({0},0)</f>
      </c>
      <c r="Q344" s="4"/>
      <c r="R344" s="5"/>
      <c r="S344" s="4">
        <v>23</v>
      </c>
      <c r="T344" s="6">
        <v>1818.79</v>
      </c>
      <c r="U344" s="4"/>
      <c r="V344" s="6"/>
      <c r="W344" s="5"/>
      <c r="X344" s="5"/>
      <c r="Y344" s="4">
        <v>3</v>
      </c>
      <c r="Z344" s="6">
        <v>207.8</v>
      </c>
      <c r="AA344" s="4"/>
      <c r="AB344" s="6"/>
      <c r="AC344" s="5"/>
      <c r="AD344" s="5"/>
      <c r="AE344" s="4">
        <v>3</v>
      </c>
      <c r="AF344" s="6">
        <v>210.02</v>
      </c>
      <c r="AG344" s="4"/>
      <c r="AH344" s="6"/>
      <c r="AI344" s="5"/>
      <c r="AJ344" s="5"/>
      <c r="AK344" s="4">
        <v>4</v>
      </c>
      <c r="AL344" s="6">
        <v>325.42</v>
      </c>
      <c r="AM344" s="4"/>
      <c r="AN344" s="6"/>
      <c r="AO344" s="5"/>
      <c r="AP344" s="5"/>
      <c r="AQ344" s="4">
        <v>3</v>
      </c>
      <c r="AR344" s="6">
        <v>259.86</v>
      </c>
      <c r="AS344" s="4"/>
      <c r="AT344" s="6"/>
      <c r="AU344" s="5"/>
      <c r="AV344" s="5"/>
      <c r="AW344" s="4">
        <v>3</v>
      </c>
      <c r="AX344" s="6">
        <v>235.61</v>
      </c>
      <c r="AY344" s="4"/>
      <c r="AZ344" s="6"/>
      <c r="BA344" s="5"/>
      <c r="BB344" s="5"/>
      <c r="BC344" s="4"/>
      <c r="BD344" s="6"/>
      <c r="BE344" s="4"/>
      <c r="BF344" s="6"/>
      <c r="BG344" s="5"/>
      <c r="BH344" s="5"/>
      <c r="BI344" s="4"/>
      <c r="BJ344" s="6"/>
      <c r="BK344" s="4"/>
      <c r="BL344" s="6"/>
      <c r="BM344" s="5"/>
      <c r="BN344" s="5"/>
      <c r="BO344" s="4">
        <v>1</v>
      </c>
      <c r="BP344" s="6">
        <v>75.57</v>
      </c>
      <c r="BQ344" s="4"/>
      <c r="BR344" s="6"/>
      <c r="BS344" s="5"/>
      <c r="BT344" s="5"/>
      <c r="BU344" s="4">
        <v>6</v>
      </c>
      <c r="BV344" s="6">
        <v>504.51</v>
      </c>
      <c r="BW344" s="4"/>
      <c r="BX344" s="6"/>
      <c r="BY344" s="5"/>
      <c r="BZ344" s="5"/>
      <c r="CA344" s="4"/>
      <c r="CB344" s="6"/>
      <c r="CC344" s="4"/>
      <c r="CD344" s="6"/>
      <c r="CE344" s="5"/>
      <c r="CF344" s="5"/>
      <c r="CG344" s="4"/>
      <c r="CH344" s="6"/>
      <c r="CI344" s="4"/>
      <c r="CJ344" s="6"/>
      <c r="CK344" s="5"/>
      <c r="CL344" s="5"/>
      <c r="CM344" s="4"/>
      <c r="CN344" s="6"/>
      <c r="CO344" s="4"/>
      <c r="CP344" s="6"/>
      <c r="CQ344" s="5"/>
      <c r="CR344" s="5"/>
      <c r="CS344" s="4"/>
      <c r="CT344" s="6"/>
      <c r="CU344" s="4"/>
      <c r="CV344" s="6"/>
      <c r="CW344" s="5"/>
      <c r="CX344" s="5"/>
      <c r="CY344" s="4"/>
      <c r="CZ344" s="6"/>
      <c r="DA344" s="4"/>
      <c r="DB344" s="6"/>
      <c r="DC344" s="5"/>
      <c r="DD344" s="5"/>
      <c r="DE344" s="4"/>
      <c r="DF344" s="6"/>
      <c r="DG344" s="4"/>
      <c r="DH344" s="6"/>
      <c r="DI344" s="5"/>
      <c r="DJ344" s="5"/>
      <c r="DK344" s="4"/>
      <c r="DL344" s="6"/>
      <c r="DM344" s="4"/>
      <c r="DN344" s="6"/>
      <c r="DO344" s="5"/>
      <c r="DP344" s="5"/>
      <c r="DQ344" s="4"/>
      <c r="DR344" s="6"/>
      <c r="DS344" s="4"/>
      <c r="DT344" s="6"/>
      <c r="DU344" s="5"/>
      <c r="DV344" s="5"/>
      <c r="DW344" s="4"/>
      <c r="DX344" s="6"/>
      <c r="DY344" s="4"/>
      <c r="DZ344" s="6"/>
      <c r="EA344" s="5"/>
      <c r="EB344" s="5"/>
      <c r="EC344" s="4"/>
      <c r="ED344" s="6"/>
      <c r="EE344" s="4"/>
      <c r="EF344" s="6"/>
      <c r="EG344" s="5"/>
      <c r="EH344" s="5"/>
      <c r="EI344" s="4"/>
      <c r="EJ344" s="6"/>
      <c r="EK344" s="4"/>
      <c r="EL344" s="6"/>
      <c r="EM344" s="5"/>
      <c r="EN344" s="5"/>
      <c r="EO344" s="4"/>
      <c r="EP344" s="6"/>
      <c r="EQ344" s="4"/>
      <c r="ER344" s="6"/>
      <c r="ES344" s="5"/>
      <c r="ET344" s="5"/>
      <c r="EU344" s="4"/>
      <c r="EV344" s="6"/>
      <c r="EW344" s="4"/>
      <c r="EX344" s="6"/>
      <c r="EY344" s="5"/>
      <c r="EZ344" s="5"/>
      <c r="FA344" s="4"/>
      <c r="FB344" s="6"/>
      <c r="FC344" s="4"/>
      <c r="FD344" s="6"/>
      <c r="FE344" s="5"/>
      <c r="FF344" s="5"/>
      <c r="FG344" s="4"/>
      <c r="FH344" s="6"/>
      <c r="FI344" s="4"/>
      <c r="FJ344" s="6"/>
      <c r="FK344" s="5"/>
      <c r="FL344" s="5"/>
      <c r="FM344" s="4"/>
      <c r="FN344" s="6"/>
      <c r="FO344" s="4"/>
      <c r="FP344" s="6"/>
      <c r="FQ344" s="5"/>
      <c r="FR344" s="5"/>
      <c r="FS344" s="4"/>
      <c r="FT344" s="6"/>
      <c r="FU344" s="4"/>
      <c r="FV344" s="6"/>
      <c r="FW344" s="5"/>
      <c r="FX344" s="5"/>
      <c r="FY344" s="4"/>
      <c r="FZ344" s="6"/>
      <c r="GA344" s="4"/>
      <c r="GB344" s="6"/>
      <c r="GC344" s="5"/>
      <c r="GD344" s="5"/>
      <c r="GE344" s="4"/>
      <c r="GF344" s="6"/>
      <c r="GG344" s="4"/>
      <c r="GH344" s="6"/>
      <c r="GI344" s="5"/>
      <c r="GJ344" s="5"/>
      <c r="GK344" s="4"/>
      <c r="GL344" s="6"/>
      <c r="GM344" s="4"/>
      <c r="GN344" s="6"/>
      <c r="GO344" s="5"/>
      <c r="GP344" s="5"/>
      <c r="GQ344" s="4"/>
      <c r="GR344" s="6"/>
      <c r="GS344" s="4"/>
      <c r="GT344" s="6"/>
      <c r="GU344" s="5"/>
      <c r="GV344" s="5"/>
      <c r="GW344" s="4"/>
      <c r="GX344" s="6"/>
      <c r="GY344" s="4"/>
      <c r="GZ344" s="6"/>
      <c r="HA344" s="5"/>
      <c r="HB344" s="5"/>
      <c r="HC344" s="4"/>
      <c r="HD344" s="6"/>
      <c r="HE344" s="4"/>
      <c r="HF344" s="6"/>
      <c r="HG344" s="5"/>
      <c r="HH344" s="5"/>
      <c r="HI344" s="4"/>
      <c r="HJ344" s="6"/>
      <c r="HK344" s="4"/>
      <c r="HL344" s="6"/>
      <c r="HM344" s="5"/>
      <c r="HN344" s="5"/>
      <c r="HO344" s="4"/>
      <c r="HP344" s="6"/>
      <c r="HQ344" s="4"/>
      <c r="HR344" s="6"/>
      <c r="HS344" s="5"/>
      <c r="HT344" s="5"/>
      <c r="HU344" s="4"/>
      <c r="HV344" s="6"/>
      <c r="HW344" s="4"/>
      <c r="HX344" s="6"/>
      <c r="HY344" s="5"/>
      <c r="HZ344" s="5"/>
      <c r="IA344" s="4"/>
      <c r="IB344" s="6"/>
      <c r="IC344" s="4"/>
      <c r="ID344" s="6"/>
      <c r="IE344" s="5"/>
      <c r="IF344" s="5"/>
      <c r="IG344" s="4"/>
      <c r="IH344" s="6"/>
      <c r="II344" s="4"/>
      <c r="IJ344" s="6"/>
      <c r="IK344" s="5"/>
      <c r="IL344" s="5"/>
      <c r="IM344" s="4"/>
      <c r="IN344" s="6"/>
      <c r="IO344" s="4"/>
      <c r="IP344" s="6"/>
      <c r="IQ344" s="5"/>
      <c r="IR344" s="5"/>
      <c r="IS344" s="4"/>
      <c r="IT344" s="6"/>
      <c r="IU344" s="4"/>
      <c r="IV344" s="6"/>
      <c r="IW344" s="5"/>
      <c r="IX344" s="5"/>
      <c r="IY344" s="4"/>
      <c r="IZ344" s="6"/>
      <c r="JA344" s="4"/>
      <c r="JB344" s="6"/>
      <c r="JC344" s="5"/>
      <c r="JD344" s="5"/>
      <c r="JE344" s="4"/>
      <c r="JF344" s="6"/>
      <c r="JG344" s="4"/>
      <c r="JH344" s="6"/>
      <c r="JI344" s="5"/>
      <c r="JJ344" s="5"/>
      <c r="JK344" s="4"/>
      <c r="JL344" s="6"/>
      <c r="JM344" s="4"/>
      <c r="JN344" s="6"/>
      <c r="JO344" s="5"/>
      <c r="JP344" s="5"/>
      <c r="JQ344" s="4"/>
      <c r="JR344" s="6"/>
      <c r="JS344" s="4"/>
      <c r="JT344" s="6"/>
      <c r="JU344" s="5"/>
      <c r="JV344" s="5"/>
      <c r="JW344" s="4"/>
      <c r="JX344" s="6"/>
      <c r="JY344" s="4"/>
      <c r="JZ344" s="6"/>
      <c r="KA344" s="5"/>
      <c r="KB344" s="5"/>
      <c r="KC344" s="4"/>
      <c r="KD344" s="6"/>
      <c r="KE344" s="4"/>
      <c r="KF344" s="6"/>
      <c r="KG344" s="5"/>
      <c r="KH344" s="5"/>
      <c r="KI344" s="4"/>
      <c r="KJ344" s="6"/>
      <c r="KK344" s="4"/>
      <c r="KL344" s="6"/>
      <c r="KM344" s="5"/>
      <c r="KN344" s="5"/>
    </row>
    <row r="345">
      <c r="A345" s="3" t="s">
        <v>85</v>
      </c>
      <c r="B345" s="3" t="s">
        <v>86</v>
      </c>
      <c r="C345" s="3" t="s">
        <v>449</v>
      </c>
      <c r="D345" s="3" t="s">
        <v>501</v>
      </c>
      <c r="E345" s="3" t="s">
        <v>440</v>
      </c>
      <c r="F345" s="3" t="s">
        <v>441</v>
      </c>
      <c r="G345" s="3" t="s">
        <v>442</v>
      </c>
      <c r="H345" s="3" t="s">
        <v>98</v>
      </c>
      <c r="I345" s="3" t="s">
        <v>1393</v>
      </c>
      <c r="J345" s="3" t="s">
        <v>1319</v>
      </c>
      <c r="K345" s="4">
        <v>648</v>
      </c>
      <c r="L345" s="4">
        <f>=ROUNDDOWN(35.027027027027,0)</f>
      </c>
      <c r="M345" s="4"/>
      <c r="N345" s="5">
        <v>1</v>
      </c>
      <c r="O345" s="4"/>
      <c r="P345" s="4">
        <f>=ROUNDDOWN({0},0)</f>
      </c>
      <c r="Q345" s="4"/>
      <c r="R345" s="5"/>
      <c r="S345" s="4">
        <v>23</v>
      </c>
      <c r="T345" s="6">
        <v>1817.87</v>
      </c>
      <c r="U345" s="4"/>
      <c r="V345" s="6"/>
      <c r="W345" s="5"/>
      <c r="X345" s="5"/>
      <c r="Y345" s="4">
        <v>3</v>
      </c>
      <c r="Z345" s="6">
        <v>229.68</v>
      </c>
      <c r="AA345" s="4"/>
      <c r="AB345" s="6"/>
      <c r="AC345" s="5"/>
      <c r="AD345" s="5"/>
      <c r="AE345" s="4">
        <v>2</v>
      </c>
      <c r="AF345" s="6">
        <v>130.92</v>
      </c>
      <c r="AG345" s="4"/>
      <c r="AH345" s="6"/>
      <c r="AI345" s="5"/>
      <c r="AJ345" s="5"/>
      <c r="AK345" s="4">
        <v>2</v>
      </c>
      <c r="AL345" s="6">
        <v>162.71</v>
      </c>
      <c r="AM345" s="4"/>
      <c r="AN345" s="6"/>
      <c r="AO345" s="5"/>
      <c r="AP345" s="5"/>
      <c r="AQ345" s="4">
        <v>4</v>
      </c>
      <c r="AR345" s="6">
        <v>307.33</v>
      </c>
      <c r="AS345" s="4"/>
      <c r="AT345" s="6"/>
      <c r="AU345" s="5"/>
      <c r="AV345" s="5"/>
      <c r="AW345" s="4">
        <v>3</v>
      </c>
      <c r="AX345" s="6">
        <v>223.15</v>
      </c>
      <c r="AY345" s="4"/>
      <c r="AZ345" s="6"/>
      <c r="BA345" s="5"/>
      <c r="BB345" s="5"/>
      <c r="BC345" s="4"/>
      <c r="BD345" s="6"/>
      <c r="BE345" s="4"/>
      <c r="BF345" s="6"/>
      <c r="BG345" s="5"/>
      <c r="BH345" s="5"/>
      <c r="BI345" s="4"/>
      <c r="BJ345" s="6"/>
      <c r="BK345" s="4"/>
      <c r="BL345" s="6"/>
      <c r="BM345" s="5"/>
      <c r="BN345" s="5"/>
      <c r="BO345" s="4">
        <v>1</v>
      </c>
      <c r="BP345" s="6">
        <v>88.09</v>
      </c>
      <c r="BQ345" s="4"/>
      <c r="BR345" s="6"/>
      <c r="BS345" s="5"/>
      <c r="BT345" s="5"/>
      <c r="BU345" s="4">
        <v>7</v>
      </c>
      <c r="BV345" s="6">
        <v>603.75</v>
      </c>
      <c r="BW345" s="4"/>
      <c r="BX345" s="6"/>
      <c r="BY345" s="5"/>
      <c r="BZ345" s="5"/>
      <c r="CA345" s="4"/>
      <c r="CB345" s="6"/>
      <c r="CC345" s="4"/>
      <c r="CD345" s="6"/>
      <c r="CE345" s="5"/>
      <c r="CF345" s="5"/>
      <c r="CG345" s="4">
        <v>1</v>
      </c>
      <c r="CH345" s="6">
        <v>72.24</v>
      </c>
      <c r="CI345" s="4"/>
      <c r="CJ345" s="6"/>
      <c r="CK345" s="5"/>
      <c r="CL345" s="5"/>
      <c r="CM345" s="4"/>
      <c r="CN345" s="6"/>
      <c r="CO345" s="4"/>
      <c r="CP345" s="6"/>
      <c r="CQ345" s="5"/>
      <c r="CR345" s="5"/>
      <c r="CS345" s="4"/>
      <c r="CT345" s="6"/>
      <c r="CU345" s="4"/>
      <c r="CV345" s="6"/>
      <c r="CW345" s="5"/>
      <c r="CX345" s="5"/>
      <c r="CY345" s="4"/>
      <c r="CZ345" s="6"/>
      <c r="DA345" s="4"/>
      <c r="DB345" s="6"/>
      <c r="DC345" s="5"/>
      <c r="DD345" s="5"/>
      <c r="DE345" s="4"/>
      <c r="DF345" s="6"/>
      <c r="DG345" s="4"/>
      <c r="DH345" s="6"/>
      <c r="DI345" s="5"/>
      <c r="DJ345" s="5"/>
      <c r="DK345" s="4"/>
      <c r="DL345" s="6"/>
      <c r="DM345" s="4"/>
      <c r="DN345" s="6"/>
      <c r="DO345" s="5"/>
      <c r="DP345" s="5"/>
      <c r="DQ345" s="4"/>
      <c r="DR345" s="6"/>
      <c r="DS345" s="4"/>
      <c r="DT345" s="6"/>
      <c r="DU345" s="5"/>
      <c r="DV345" s="5"/>
      <c r="DW345" s="4"/>
      <c r="DX345" s="6"/>
      <c r="DY345" s="4"/>
      <c r="DZ345" s="6"/>
      <c r="EA345" s="5"/>
      <c r="EB345" s="5"/>
      <c r="EC345" s="4"/>
      <c r="ED345" s="6"/>
      <c r="EE345" s="4"/>
      <c r="EF345" s="6"/>
      <c r="EG345" s="5"/>
      <c r="EH345" s="5"/>
      <c r="EI345" s="4"/>
      <c r="EJ345" s="6"/>
      <c r="EK345" s="4"/>
      <c r="EL345" s="6"/>
      <c r="EM345" s="5"/>
      <c r="EN345" s="5"/>
      <c r="EO345" s="4"/>
      <c r="EP345" s="6"/>
      <c r="EQ345" s="4"/>
      <c r="ER345" s="6"/>
      <c r="ES345" s="5"/>
      <c r="ET345" s="5"/>
      <c r="EU345" s="4"/>
      <c r="EV345" s="6"/>
      <c r="EW345" s="4"/>
      <c r="EX345" s="6"/>
      <c r="EY345" s="5"/>
      <c r="EZ345" s="5"/>
      <c r="FA345" s="4"/>
      <c r="FB345" s="6"/>
      <c r="FC345" s="4"/>
      <c r="FD345" s="6"/>
      <c r="FE345" s="5"/>
      <c r="FF345" s="5"/>
      <c r="FG345" s="4"/>
      <c r="FH345" s="6"/>
      <c r="FI345" s="4"/>
      <c r="FJ345" s="6"/>
      <c r="FK345" s="5"/>
      <c r="FL345" s="5"/>
      <c r="FM345" s="4"/>
      <c r="FN345" s="6"/>
      <c r="FO345" s="4"/>
      <c r="FP345" s="6"/>
      <c r="FQ345" s="5"/>
      <c r="FR345" s="5"/>
      <c r="FS345" s="4"/>
      <c r="FT345" s="6"/>
      <c r="FU345" s="4"/>
      <c r="FV345" s="6"/>
      <c r="FW345" s="5"/>
      <c r="FX345" s="5"/>
      <c r="FY345" s="4"/>
      <c r="FZ345" s="6"/>
      <c r="GA345" s="4"/>
      <c r="GB345" s="6"/>
      <c r="GC345" s="5"/>
      <c r="GD345" s="5"/>
      <c r="GE345" s="4"/>
      <c r="GF345" s="6"/>
      <c r="GG345" s="4"/>
      <c r="GH345" s="6"/>
      <c r="GI345" s="5"/>
      <c r="GJ345" s="5"/>
      <c r="GK345" s="4"/>
      <c r="GL345" s="6"/>
      <c r="GM345" s="4"/>
      <c r="GN345" s="6"/>
      <c r="GO345" s="5"/>
      <c r="GP345" s="5"/>
      <c r="GQ345" s="4"/>
      <c r="GR345" s="6"/>
      <c r="GS345" s="4"/>
      <c r="GT345" s="6"/>
      <c r="GU345" s="5"/>
      <c r="GV345" s="5"/>
      <c r="GW345" s="4"/>
      <c r="GX345" s="6"/>
      <c r="GY345" s="4"/>
      <c r="GZ345" s="6"/>
      <c r="HA345" s="5"/>
      <c r="HB345" s="5"/>
      <c r="HC345" s="4"/>
      <c r="HD345" s="6"/>
      <c r="HE345" s="4"/>
      <c r="HF345" s="6"/>
      <c r="HG345" s="5"/>
      <c r="HH345" s="5"/>
      <c r="HI345" s="4"/>
      <c r="HJ345" s="6"/>
      <c r="HK345" s="4"/>
      <c r="HL345" s="6"/>
      <c r="HM345" s="5"/>
      <c r="HN345" s="5"/>
      <c r="HO345" s="4"/>
      <c r="HP345" s="6"/>
      <c r="HQ345" s="4"/>
      <c r="HR345" s="6"/>
      <c r="HS345" s="5"/>
      <c r="HT345" s="5"/>
      <c r="HU345" s="4"/>
      <c r="HV345" s="6"/>
      <c r="HW345" s="4"/>
      <c r="HX345" s="6"/>
      <c r="HY345" s="5"/>
      <c r="HZ345" s="5"/>
      <c r="IA345" s="4"/>
      <c r="IB345" s="6"/>
      <c r="IC345" s="4"/>
      <c r="ID345" s="6"/>
      <c r="IE345" s="5"/>
      <c r="IF345" s="5"/>
      <c r="IG345" s="4"/>
      <c r="IH345" s="6"/>
      <c r="II345" s="4"/>
      <c r="IJ345" s="6"/>
      <c r="IK345" s="5"/>
      <c r="IL345" s="5"/>
      <c r="IM345" s="4"/>
      <c r="IN345" s="6"/>
      <c r="IO345" s="4"/>
      <c r="IP345" s="6"/>
      <c r="IQ345" s="5"/>
      <c r="IR345" s="5"/>
      <c r="IS345" s="4"/>
      <c r="IT345" s="6"/>
      <c r="IU345" s="4"/>
      <c r="IV345" s="6"/>
      <c r="IW345" s="5"/>
      <c r="IX345" s="5"/>
      <c r="IY345" s="4"/>
      <c r="IZ345" s="6"/>
      <c r="JA345" s="4"/>
      <c r="JB345" s="6"/>
      <c r="JC345" s="5"/>
      <c r="JD345" s="5"/>
      <c r="JE345" s="4"/>
      <c r="JF345" s="6"/>
      <c r="JG345" s="4"/>
      <c r="JH345" s="6"/>
      <c r="JI345" s="5"/>
      <c r="JJ345" s="5"/>
      <c r="JK345" s="4"/>
      <c r="JL345" s="6"/>
      <c r="JM345" s="4"/>
      <c r="JN345" s="6"/>
      <c r="JO345" s="5"/>
      <c r="JP345" s="5"/>
      <c r="JQ345" s="4"/>
      <c r="JR345" s="6"/>
      <c r="JS345" s="4"/>
      <c r="JT345" s="6"/>
      <c r="JU345" s="5"/>
      <c r="JV345" s="5"/>
      <c r="JW345" s="4"/>
      <c r="JX345" s="6"/>
      <c r="JY345" s="4"/>
      <c r="JZ345" s="6"/>
      <c r="KA345" s="5"/>
      <c r="KB345" s="5"/>
      <c r="KC345" s="4"/>
      <c r="KD345" s="6"/>
      <c r="KE345" s="4"/>
      <c r="KF345" s="6"/>
      <c r="KG345" s="5"/>
      <c r="KH345" s="5"/>
      <c r="KI345" s="4"/>
      <c r="KJ345" s="6"/>
      <c r="KK345" s="4"/>
      <c r="KL345" s="6"/>
      <c r="KM345" s="5"/>
      <c r="KN345" s="5"/>
    </row>
    <row r="346">
      <c r="A346" s="3" t="s">
        <v>85</v>
      </c>
      <c r="B346" s="3" t="s">
        <v>86</v>
      </c>
      <c r="C346" s="3" t="s">
        <v>449</v>
      </c>
      <c r="D346" s="3" t="s">
        <v>501</v>
      </c>
      <c r="E346" s="3" t="s">
        <v>440</v>
      </c>
      <c r="F346" s="3" t="s">
        <v>441</v>
      </c>
      <c r="G346" s="3" t="s">
        <v>442</v>
      </c>
      <c r="H346" s="3" t="s">
        <v>98</v>
      </c>
      <c r="I346" s="3" t="s">
        <v>1353</v>
      </c>
      <c r="J346" s="3" t="s">
        <v>1319</v>
      </c>
      <c r="K346" s="4">
        <v>104</v>
      </c>
      <c r="L346" s="4">
        <f>=ROUNDDOWN(7.22222222222222,0)</f>
      </c>
      <c r="M346" s="4">
        <v>310</v>
      </c>
      <c r="N346" s="5">
        <v>1</v>
      </c>
      <c r="O346" s="4"/>
      <c r="P346" s="4">
        <f>=ROUNDDOWN({0},0)</f>
      </c>
      <c r="Q346" s="4"/>
      <c r="R346" s="5"/>
      <c r="S346" s="4">
        <v>18</v>
      </c>
      <c r="T346" s="6">
        <v>1438.07</v>
      </c>
      <c r="U346" s="4"/>
      <c r="V346" s="6"/>
      <c r="W346" s="5"/>
      <c r="X346" s="5"/>
      <c r="Y346" s="4"/>
      <c r="Z346" s="6"/>
      <c r="AA346" s="4"/>
      <c r="AB346" s="6"/>
      <c r="AC346" s="5"/>
      <c r="AD346" s="5"/>
      <c r="AE346" s="4">
        <v>3</v>
      </c>
      <c r="AF346" s="6">
        <v>210.56</v>
      </c>
      <c r="AG346" s="4"/>
      <c r="AH346" s="6"/>
      <c r="AI346" s="5"/>
      <c r="AJ346" s="5"/>
      <c r="AK346" s="4">
        <v>6</v>
      </c>
      <c r="AL346" s="6">
        <v>513.19</v>
      </c>
      <c r="AM346" s="4"/>
      <c r="AN346" s="6"/>
      <c r="AO346" s="5"/>
      <c r="AP346" s="5"/>
      <c r="AQ346" s="4">
        <v>1</v>
      </c>
      <c r="AR346" s="6">
        <v>86.62</v>
      </c>
      <c r="AS346" s="4"/>
      <c r="AT346" s="6"/>
      <c r="AU346" s="5"/>
      <c r="AV346" s="5"/>
      <c r="AW346" s="4">
        <v>5</v>
      </c>
      <c r="AX346" s="6">
        <v>388.53</v>
      </c>
      <c r="AY346" s="4"/>
      <c r="AZ346" s="6"/>
      <c r="BA346" s="5"/>
      <c r="BB346" s="5"/>
      <c r="BC346" s="4"/>
      <c r="BD346" s="6"/>
      <c r="BE346" s="4"/>
      <c r="BF346" s="6"/>
      <c r="BG346" s="5"/>
      <c r="BH346" s="5"/>
      <c r="BI346" s="4">
        <v>1</v>
      </c>
      <c r="BJ346" s="6">
        <v>86.25</v>
      </c>
      <c r="BK346" s="4"/>
      <c r="BL346" s="6"/>
      <c r="BM346" s="5"/>
      <c r="BN346" s="5"/>
      <c r="BO346" s="4"/>
      <c r="BP346" s="6"/>
      <c r="BQ346" s="4"/>
      <c r="BR346" s="6"/>
      <c r="BS346" s="5"/>
      <c r="BT346" s="5"/>
      <c r="BU346" s="4"/>
      <c r="BV346" s="6"/>
      <c r="BW346" s="4"/>
      <c r="BX346" s="6"/>
      <c r="BY346" s="5"/>
      <c r="BZ346" s="5"/>
      <c r="CA346" s="4"/>
      <c r="CB346" s="6"/>
      <c r="CC346" s="4"/>
      <c r="CD346" s="6"/>
      <c r="CE346" s="5"/>
      <c r="CF346" s="5"/>
      <c r="CG346" s="4"/>
      <c r="CH346" s="6"/>
      <c r="CI346" s="4"/>
      <c r="CJ346" s="6"/>
      <c r="CK346" s="5"/>
      <c r="CL346" s="5"/>
      <c r="CM346" s="4"/>
      <c r="CN346" s="6"/>
      <c r="CO346" s="4"/>
      <c r="CP346" s="6"/>
      <c r="CQ346" s="5"/>
      <c r="CR346" s="5"/>
      <c r="CS346" s="4">
        <v>2</v>
      </c>
      <c r="CT346" s="6">
        <v>152.92</v>
      </c>
      <c r="CU346" s="4"/>
      <c r="CV346" s="6"/>
      <c r="CW346" s="5"/>
      <c r="CX346" s="5"/>
      <c r="CY346" s="4"/>
      <c r="CZ346" s="6"/>
      <c r="DA346" s="4"/>
      <c r="DB346" s="6"/>
      <c r="DC346" s="5"/>
      <c r="DD346" s="5"/>
      <c r="DE346" s="4"/>
      <c r="DF346" s="6"/>
      <c r="DG346" s="4"/>
      <c r="DH346" s="6"/>
      <c r="DI346" s="5"/>
      <c r="DJ346" s="5"/>
      <c r="DK346" s="4"/>
      <c r="DL346" s="6"/>
      <c r="DM346" s="4"/>
      <c r="DN346" s="6"/>
      <c r="DO346" s="5"/>
      <c r="DP346" s="5"/>
      <c r="DQ346" s="4"/>
      <c r="DR346" s="6"/>
      <c r="DS346" s="4"/>
      <c r="DT346" s="6"/>
      <c r="DU346" s="5"/>
      <c r="DV346" s="5"/>
      <c r="DW346" s="4"/>
      <c r="DX346" s="6"/>
      <c r="DY346" s="4"/>
      <c r="DZ346" s="6"/>
      <c r="EA346" s="5"/>
      <c r="EB346" s="5"/>
      <c r="EC346" s="4"/>
      <c r="ED346" s="6"/>
      <c r="EE346" s="4"/>
      <c r="EF346" s="6"/>
      <c r="EG346" s="5"/>
      <c r="EH346" s="5"/>
      <c r="EI346" s="4"/>
      <c r="EJ346" s="6"/>
      <c r="EK346" s="4"/>
      <c r="EL346" s="6"/>
      <c r="EM346" s="5"/>
      <c r="EN346" s="5"/>
      <c r="EO346" s="4"/>
      <c r="EP346" s="6"/>
      <c r="EQ346" s="4"/>
      <c r="ER346" s="6"/>
      <c r="ES346" s="5"/>
      <c r="ET346" s="5"/>
      <c r="EU346" s="4"/>
      <c r="EV346" s="6"/>
      <c r="EW346" s="4"/>
      <c r="EX346" s="6"/>
      <c r="EY346" s="5"/>
      <c r="EZ346" s="5"/>
      <c r="FA346" s="4"/>
      <c r="FB346" s="6"/>
      <c r="FC346" s="4"/>
      <c r="FD346" s="6"/>
      <c r="FE346" s="5"/>
      <c r="FF346" s="5"/>
      <c r="FG346" s="4"/>
      <c r="FH346" s="6"/>
      <c r="FI346" s="4"/>
      <c r="FJ346" s="6"/>
      <c r="FK346" s="5"/>
      <c r="FL346" s="5"/>
      <c r="FM346" s="4"/>
      <c r="FN346" s="6"/>
      <c r="FO346" s="4"/>
      <c r="FP346" s="6"/>
      <c r="FQ346" s="5"/>
      <c r="FR346" s="5"/>
      <c r="FS346" s="4"/>
      <c r="FT346" s="6"/>
      <c r="FU346" s="4"/>
      <c r="FV346" s="6"/>
      <c r="FW346" s="5"/>
      <c r="FX346" s="5"/>
      <c r="FY346" s="4"/>
      <c r="FZ346" s="6"/>
      <c r="GA346" s="4"/>
      <c r="GB346" s="6"/>
      <c r="GC346" s="5"/>
      <c r="GD346" s="5"/>
      <c r="GE346" s="4"/>
      <c r="GF346" s="6"/>
      <c r="GG346" s="4"/>
      <c r="GH346" s="6"/>
      <c r="GI346" s="5"/>
      <c r="GJ346" s="5"/>
      <c r="GK346" s="4"/>
      <c r="GL346" s="6"/>
      <c r="GM346" s="4"/>
      <c r="GN346" s="6"/>
      <c r="GO346" s="5"/>
      <c r="GP346" s="5"/>
      <c r="GQ346" s="4"/>
      <c r="GR346" s="6"/>
      <c r="GS346" s="4"/>
      <c r="GT346" s="6"/>
      <c r="GU346" s="5"/>
      <c r="GV346" s="5"/>
      <c r="GW346" s="4"/>
      <c r="GX346" s="6"/>
      <c r="GY346" s="4"/>
      <c r="GZ346" s="6"/>
      <c r="HA346" s="5"/>
      <c r="HB346" s="5"/>
      <c r="HC346" s="4"/>
      <c r="HD346" s="6"/>
      <c r="HE346" s="4"/>
      <c r="HF346" s="6"/>
      <c r="HG346" s="5"/>
      <c r="HH346" s="5"/>
      <c r="HI346" s="4"/>
      <c r="HJ346" s="6"/>
      <c r="HK346" s="4"/>
      <c r="HL346" s="6"/>
      <c r="HM346" s="5"/>
      <c r="HN346" s="5"/>
      <c r="HO346" s="4"/>
      <c r="HP346" s="6"/>
      <c r="HQ346" s="4"/>
      <c r="HR346" s="6"/>
      <c r="HS346" s="5"/>
      <c r="HT346" s="5"/>
      <c r="HU346" s="4"/>
      <c r="HV346" s="6"/>
      <c r="HW346" s="4"/>
      <c r="HX346" s="6"/>
      <c r="HY346" s="5"/>
      <c r="HZ346" s="5"/>
      <c r="IA346" s="4"/>
      <c r="IB346" s="6"/>
      <c r="IC346" s="4"/>
      <c r="ID346" s="6"/>
      <c r="IE346" s="5"/>
      <c r="IF346" s="5"/>
      <c r="IG346" s="4"/>
      <c r="IH346" s="6"/>
      <c r="II346" s="4"/>
      <c r="IJ346" s="6"/>
      <c r="IK346" s="5"/>
      <c r="IL346" s="5"/>
      <c r="IM346" s="4"/>
      <c r="IN346" s="6"/>
      <c r="IO346" s="4"/>
      <c r="IP346" s="6"/>
      <c r="IQ346" s="5"/>
      <c r="IR346" s="5"/>
      <c r="IS346" s="4"/>
      <c r="IT346" s="6"/>
      <c r="IU346" s="4"/>
      <c r="IV346" s="6"/>
      <c r="IW346" s="5"/>
      <c r="IX346" s="5"/>
      <c r="IY346" s="4"/>
      <c r="IZ346" s="6"/>
      <c r="JA346" s="4"/>
      <c r="JB346" s="6"/>
      <c r="JC346" s="5"/>
      <c r="JD346" s="5"/>
      <c r="JE346" s="4"/>
      <c r="JF346" s="6"/>
      <c r="JG346" s="4"/>
      <c r="JH346" s="6"/>
      <c r="JI346" s="5"/>
      <c r="JJ346" s="5"/>
      <c r="JK346" s="4"/>
      <c r="JL346" s="6"/>
      <c r="JM346" s="4"/>
      <c r="JN346" s="6"/>
      <c r="JO346" s="5"/>
      <c r="JP346" s="5"/>
      <c r="JQ346" s="4"/>
      <c r="JR346" s="6"/>
      <c r="JS346" s="4"/>
      <c r="JT346" s="6"/>
      <c r="JU346" s="5"/>
      <c r="JV346" s="5"/>
      <c r="JW346" s="4"/>
      <c r="JX346" s="6"/>
      <c r="JY346" s="4"/>
      <c r="JZ346" s="6"/>
      <c r="KA346" s="5"/>
      <c r="KB346" s="5"/>
      <c r="KC346" s="4"/>
      <c r="KD346" s="6"/>
      <c r="KE346" s="4"/>
      <c r="KF346" s="6"/>
      <c r="KG346" s="5"/>
      <c r="KH346" s="5"/>
      <c r="KI346" s="4"/>
      <c r="KJ346" s="6"/>
      <c r="KK346" s="4"/>
      <c r="KL346" s="6"/>
      <c r="KM346" s="5"/>
      <c r="KN346" s="5"/>
    </row>
    <row r="347">
      <c r="A347" s="3" t="s">
        <v>85</v>
      </c>
      <c r="B347" s="3" t="s">
        <v>86</v>
      </c>
      <c r="C347" s="3" t="s">
        <v>449</v>
      </c>
      <c r="D347" s="3" t="s">
        <v>501</v>
      </c>
      <c r="E347" s="3" t="s">
        <v>440</v>
      </c>
      <c r="F347" s="3" t="s">
        <v>441</v>
      </c>
      <c r="G347" s="3" t="s">
        <v>442</v>
      </c>
      <c r="H347" s="3" t="s">
        <v>98</v>
      </c>
      <c r="I347" s="3" t="s">
        <v>1372</v>
      </c>
      <c r="J347" s="3" t="s">
        <v>1319</v>
      </c>
      <c r="K347" s="4">
        <v>922</v>
      </c>
      <c r="L347" s="4">
        <f>=ROUNDDOWN(47.7720207253886,0)</f>
      </c>
      <c r="M347" s="4"/>
      <c r="N347" s="5">
        <v>1</v>
      </c>
      <c r="O347" s="4"/>
      <c r="P347" s="4">
        <f>=ROUNDDOWN({0},0)</f>
      </c>
      <c r="Q347" s="4"/>
      <c r="R347" s="5"/>
      <c r="S347" s="4">
        <v>15</v>
      </c>
      <c r="T347" s="6">
        <v>1155.34</v>
      </c>
      <c r="U347" s="4"/>
      <c r="V347" s="6"/>
      <c r="W347" s="5"/>
      <c r="X347" s="5"/>
      <c r="Y347" s="4">
        <v>2</v>
      </c>
      <c r="Z347" s="6">
        <v>153.12</v>
      </c>
      <c r="AA347" s="4"/>
      <c r="AB347" s="6"/>
      <c r="AC347" s="5"/>
      <c r="AD347" s="5"/>
      <c r="AE347" s="4">
        <v>2</v>
      </c>
      <c r="AF347" s="6">
        <v>137.47</v>
      </c>
      <c r="AG347" s="4"/>
      <c r="AH347" s="6"/>
      <c r="AI347" s="5"/>
      <c r="AJ347" s="5"/>
      <c r="AK347" s="4">
        <v>4</v>
      </c>
      <c r="AL347" s="6">
        <v>325.42</v>
      </c>
      <c r="AM347" s="4"/>
      <c r="AN347" s="6"/>
      <c r="AO347" s="5"/>
      <c r="AP347" s="5"/>
      <c r="AQ347" s="4"/>
      <c r="AR347" s="6"/>
      <c r="AS347" s="4"/>
      <c r="AT347" s="6"/>
      <c r="AU347" s="5"/>
      <c r="AV347" s="5"/>
      <c r="AW347" s="4">
        <v>6</v>
      </c>
      <c r="AX347" s="6">
        <v>458.76</v>
      </c>
      <c r="AY347" s="4"/>
      <c r="AZ347" s="6"/>
      <c r="BA347" s="5"/>
      <c r="BB347" s="5"/>
      <c r="BC347" s="4"/>
      <c r="BD347" s="6"/>
      <c r="BE347" s="4"/>
      <c r="BF347" s="6"/>
      <c r="BG347" s="5"/>
      <c r="BH347" s="5"/>
      <c r="BI347" s="4">
        <v>1</v>
      </c>
      <c r="BJ347" s="6">
        <v>80.57</v>
      </c>
      <c r="BK347" s="4"/>
      <c r="BL347" s="6"/>
      <c r="BM347" s="5"/>
      <c r="BN347" s="5"/>
      <c r="BO347" s="4"/>
      <c r="BP347" s="6"/>
      <c r="BQ347" s="4"/>
      <c r="BR347" s="6"/>
      <c r="BS347" s="5"/>
      <c r="BT347" s="5"/>
      <c r="BU347" s="4"/>
      <c r="BV347" s="6"/>
      <c r="BW347" s="4"/>
      <c r="BX347" s="6"/>
      <c r="BY347" s="5"/>
      <c r="BZ347" s="5"/>
      <c r="CA347" s="4"/>
      <c r="CB347" s="6"/>
      <c r="CC347" s="4"/>
      <c r="CD347" s="6"/>
      <c r="CE347" s="5"/>
      <c r="CF347" s="5"/>
      <c r="CG347" s="4"/>
      <c r="CH347" s="6"/>
      <c r="CI347" s="4"/>
      <c r="CJ347" s="6"/>
      <c r="CK347" s="5"/>
      <c r="CL347" s="5"/>
      <c r="CM347" s="4"/>
      <c r="CN347" s="6"/>
      <c r="CO347" s="4"/>
      <c r="CP347" s="6"/>
      <c r="CQ347" s="5"/>
      <c r="CR347" s="5"/>
      <c r="CS347" s="4"/>
      <c r="CT347" s="6"/>
      <c r="CU347" s="4"/>
      <c r="CV347" s="6"/>
      <c r="CW347" s="5"/>
      <c r="CX347" s="5"/>
      <c r="CY347" s="4"/>
      <c r="CZ347" s="6"/>
      <c r="DA347" s="4"/>
      <c r="DB347" s="6"/>
      <c r="DC347" s="5"/>
      <c r="DD347" s="5"/>
      <c r="DE347" s="4"/>
      <c r="DF347" s="6"/>
      <c r="DG347" s="4"/>
      <c r="DH347" s="6"/>
      <c r="DI347" s="5"/>
      <c r="DJ347" s="5"/>
      <c r="DK347" s="4"/>
      <c r="DL347" s="6"/>
      <c r="DM347" s="4"/>
      <c r="DN347" s="6"/>
      <c r="DO347" s="5"/>
      <c r="DP347" s="5"/>
      <c r="DQ347" s="4"/>
      <c r="DR347" s="6"/>
      <c r="DS347" s="4"/>
      <c r="DT347" s="6"/>
      <c r="DU347" s="5"/>
      <c r="DV347" s="5"/>
      <c r="DW347" s="4"/>
      <c r="DX347" s="6"/>
      <c r="DY347" s="4"/>
      <c r="DZ347" s="6"/>
      <c r="EA347" s="5"/>
      <c r="EB347" s="5"/>
      <c r="EC347" s="4"/>
      <c r="ED347" s="6"/>
      <c r="EE347" s="4"/>
      <c r="EF347" s="6"/>
      <c r="EG347" s="5"/>
      <c r="EH347" s="5"/>
      <c r="EI347" s="4"/>
      <c r="EJ347" s="6"/>
      <c r="EK347" s="4"/>
      <c r="EL347" s="6"/>
      <c r="EM347" s="5"/>
      <c r="EN347" s="5"/>
      <c r="EO347" s="4"/>
      <c r="EP347" s="6"/>
      <c r="EQ347" s="4"/>
      <c r="ER347" s="6"/>
      <c r="ES347" s="5"/>
      <c r="ET347" s="5"/>
      <c r="EU347" s="4"/>
      <c r="EV347" s="6"/>
      <c r="EW347" s="4"/>
      <c r="EX347" s="6"/>
      <c r="EY347" s="5"/>
      <c r="EZ347" s="5"/>
      <c r="FA347" s="4"/>
      <c r="FB347" s="6"/>
      <c r="FC347" s="4"/>
      <c r="FD347" s="6"/>
      <c r="FE347" s="5"/>
      <c r="FF347" s="5"/>
      <c r="FG347" s="4"/>
      <c r="FH347" s="6"/>
      <c r="FI347" s="4"/>
      <c r="FJ347" s="6"/>
      <c r="FK347" s="5"/>
      <c r="FL347" s="5"/>
      <c r="FM347" s="4"/>
      <c r="FN347" s="6"/>
      <c r="FO347" s="4"/>
      <c r="FP347" s="6"/>
      <c r="FQ347" s="5"/>
      <c r="FR347" s="5"/>
      <c r="FS347" s="4"/>
      <c r="FT347" s="6"/>
      <c r="FU347" s="4"/>
      <c r="FV347" s="6"/>
      <c r="FW347" s="5"/>
      <c r="FX347" s="5"/>
      <c r="FY347" s="4"/>
      <c r="FZ347" s="6"/>
      <c r="GA347" s="4"/>
      <c r="GB347" s="6"/>
      <c r="GC347" s="5"/>
      <c r="GD347" s="5"/>
      <c r="GE347" s="4"/>
      <c r="GF347" s="6"/>
      <c r="GG347" s="4"/>
      <c r="GH347" s="6"/>
      <c r="GI347" s="5"/>
      <c r="GJ347" s="5"/>
      <c r="GK347" s="4"/>
      <c r="GL347" s="6"/>
      <c r="GM347" s="4"/>
      <c r="GN347" s="6"/>
      <c r="GO347" s="5"/>
      <c r="GP347" s="5"/>
      <c r="GQ347" s="4"/>
      <c r="GR347" s="6"/>
      <c r="GS347" s="4"/>
      <c r="GT347" s="6"/>
      <c r="GU347" s="5"/>
      <c r="GV347" s="5"/>
      <c r="GW347" s="4"/>
      <c r="GX347" s="6"/>
      <c r="GY347" s="4"/>
      <c r="GZ347" s="6"/>
      <c r="HA347" s="5"/>
      <c r="HB347" s="5"/>
      <c r="HC347" s="4"/>
      <c r="HD347" s="6"/>
      <c r="HE347" s="4"/>
      <c r="HF347" s="6"/>
      <c r="HG347" s="5"/>
      <c r="HH347" s="5"/>
      <c r="HI347" s="4"/>
      <c r="HJ347" s="6"/>
      <c r="HK347" s="4"/>
      <c r="HL347" s="6"/>
      <c r="HM347" s="5"/>
      <c r="HN347" s="5"/>
      <c r="HO347" s="4"/>
      <c r="HP347" s="6"/>
      <c r="HQ347" s="4"/>
      <c r="HR347" s="6"/>
      <c r="HS347" s="5"/>
      <c r="HT347" s="5"/>
      <c r="HU347" s="4"/>
      <c r="HV347" s="6"/>
      <c r="HW347" s="4"/>
      <c r="HX347" s="6"/>
      <c r="HY347" s="5"/>
      <c r="HZ347" s="5"/>
      <c r="IA347" s="4"/>
      <c r="IB347" s="6"/>
      <c r="IC347" s="4"/>
      <c r="ID347" s="6"/>
      <c r="IE347" s="5"/>
      <c r="IF347" s="5"/>
      <c r="IG347" s="4"/>
      <c r="IH347" s="6"/>
      <c r="II347" s="4"/>
      <c r="IJ347" s="6"/>
      <c r="IK347" s="5"/>
      <c r="IL347" s="5"/>
      <c r="IM347" s="4"/>
      <c r="IN347" s="6"/>
      <c r="IO347" s="4"/>
      <c r="IP347" s="6"/>
      <c r="IQ347" s="5"/>
      <c r="IR347" s="5"/>
      <c r="IS347" s="4"/>
      <c r="IT347" s="6"/>
      <c r="IU347" s="4"/>
      <c r="IV347" s="6"/>
      <c r="IW347" s="5"/>
      <c r="IX347" s="5"/>
      <c r="IY347" s="4"/>
      <c r="IZ347" s="6"/>
      <c r="JA347" s="4"/>
      <c r="JB347" s="6"/>
      <c r="JC347" s="5"/>
      <c r="JD347" s="5"/>
      <c r="JE347" s="4"/>
      <c r="JF347" s="6"/>
      <c r="JG347" s="4"/>
      <c r="JH347" s="6"/>
      <c r="JI347" s="5"/>
      <c r="JJ347" s="5"/>
      <c r="JK347" s="4"/>
      <c r="JL347" s="6"/>
      <c r="JM347" s="4"/>
      <c r="JN347" s="6"/>
      <c r="JO347" s="5"/>
      <c r="JP347" s="5"/>
      <c r="JQ347" s="4"/>
      <c r="JR347" s="6"/>
      <c r="JS347" s="4"/>
      <c r="JT347" s="6"/>
      <c r="JU347" s="5"/>
      <c r="JV347" s="5"/>
      <c r="JW347" s="4"/>
      <c r="JX347" s="6"/>
      <c r="JY347" s="4"/>
      <c r="JZ347" s="6"/>
      <c r="KA347" s="5"/>
      <c r="KB347" s="5"/>
      <c r="KC347" s="4"/>
      <c r="KD347" s="6"/>
      <c r="KE347" s="4"/>
      <c r="KF347" s="6"/>
      <c r="KG347" s="5"/>
      <c r="KH347" s="5"/>
      <c r="KI347" s="4"/>
      <c r="KJ347" s="6"/>
      <c r="KK347" s="4"/>
      <c r="KL347" s="6"/>
      <c r="KM347" s="5"/>
      <c r="KN347" s="5"/>
    </row>
    <row r="348">
      <c r="A348" s="3" t="s">
        <v>85</v>
      </c>
      <c r="B348" s="3" t="s">
        <v>86</v>
      </c>
      <c r="C348" s="3" t="s">
        <v>449</v>
      </c>
      <c r="D348" s="3" t="s">
        <v>501</v>
      </c>
      <c r="E348" s="3" t="s">
        <v>382</v>
      </c>
      <c r="F348" s="3" t="s">
        <v>383</v>
      </c>
      <c r="G348" s="3" t="s">
        <v>384</v>
      </c>
      <c r="H348" s="3" t="s">
        <v>280</v>
      </c>
      <c r="I348" s="3" t="s">
        <v>1322</v>
      </c>
      <c r="J348" s="3" t="s">
        <v>1319</v>
      </c>
      <c r="K348" s="4">
        <v>1049</v>
      </c>
      <c r="L348" s="4">
        <f>=ROUNDDOWN(38.8518518518518,0)</f>
      </c>
      <c r="M348" s="4"/>
      <c r="N348" s="5">
        <v>1</v>
      </c>
      <c r="O348" s="4"/>
      <c r="P348" s="4">
        <f>=ROUNDDOWN({0},0)</f>
      </c>
      <c r="Q348" s="4"/>
      <c r="R348" s="5"/>
      <c r="S348" s="4">
        <v>36</v>
      </c>
      <c r="T348" s="6">
        <v>2057.22</v>
      </c>
      <c r="U348" s="4"/>
      <c r="V348" s="6"/>
      <c r="W348" s="5"/>
      <c r="X348" s="5"/>
      <c r="Y348" s="4">
        <v>11</v>
      </c>
      <c r="Z348" s="6">
        <v>635.72</v>
      </c>
      <c r="AA348" s="4"/>
      <c r="AB348" s="6"/>
      <c r="AC348" s="5"/>
      <c r="AD348" s="5"/>
      <c r="AE348" s="4">
        <v>4</v>
      </c>
      <c r="AF348" s="6">
        <v>222.63</v>
      </c>
      <c r="AG348" s="4"/>
      <c r="AH348" s="6"/>
      <c r="AI348" s="5"/>
      <c r="AJ348" s="5"/>
      <c r="AK348" s="4">
        <v>4</v>
      </c>
      <c r="AL348" s="6">
        <v>245.88</v>
      </c>
      <c r="AM348" s="4"/>
      <c r="AN348" s="6"/>
      <c r="AO348" s="5"/>
      <c r="AP348" s="5"/>
      <c r="AQ348" s="4">
        <v>3</v>
      </c>
      <c r="AR348" s="6">
        <v>175</v>
      </c>
      <c r="AS348" s="4"/>
      <c r="AT348" s="6"/>
      <c r="AU348" s="5"/>
      <c r="AV348" s="5"/>
      <c r="AW348" s="4">
        <v>4</v>
      </c>
      <c r="AX348" s="6">
        <v>212.97</v>
      </c>
      <c r="AY348" s="4"/>
      <c r="AZ348" s="6"/>
      <c r="BA348" s="5"/>
      <c r="BB348" s="5"/>
      <c r="BC348" s="4"/>
      <c r="BD348" s="6"/>
      <c r="BE348" s="4"/>
      <c r="BF348" s="6"/>
      <c r="BG348" s="5"/>
      <c r="BH348" s="5"/>
      <c r="BI348" s="4"/>
      <c r="BJ348" s="6"/>
      <c r="BK348" s="4"/>
      <c r="BL348" s="6"/>
      <c r="BM348" s="5"/>
      <c r="BN348" s="5"/>
      <c r="BO348" s="4">
        <v>2</v>
      </c>
      <c r="BP348" s="6">
        <v>102.05</v>
      </c>
      <c r="BQ348" s="4"/>
      <c r="BR348" s="6"/>
      <c r="BS348" s="5"/>
      <c r="BT348" s="5"/>
      <c r="BU348" s="4"/>
      <c r="BV348" s="6"/>
      <c r="BW348" s="4"/>
      <c r="BX348" s="6"/>
      <c r="BY348" s="5"/>
      <c r="BZ348" s="5"/>
      <c r="CA348" s="4"/>
      <c r="CB348" s="6"/>
      <c r="CC348" s="4"/>
      <c r="CD348" s="6"/>
      <c r="CE348" s="5"/>
      <c r="CF348" s="5"/>
      <c r="CG348" s="4">
        <v>2</v>
      </c>
      <c r="CH348" s="6">
        <v>134.12</v>
      </c>
      <c r="CI348" s="4"/>
      <c r="CJ348" s="6"/>
      <c r="CK348" s="5"/>
      <c r="CL348" s="5"/>
      <c r="CM348" s="4"/>
      <c r="CN348" s="6"/>
      <c r="CO348" s="4"/>
      <c r="CP348" s="6"/>
      <c r="CQ348" s="5"/>
      <c r="CR348" s="5"/>
      <c r="CS348" s="4"/>
      <c r="CT348" s="6"/>
      <c r="CU348" s="4"/>
      <c r="CV348" s="6"/>
      <c r="CW348" s="5"/>
      <c r="CX348" s="5"/>
      <c r="CY348" s="4">
        <v>4</v>
      </c>
      <c r="CZ348" s="6">
        <v>212.61</v>
      </c>
      <c r="DA348" s="4"/>
      <c r="DB348" s="6"/>
      <c r="DC348" s="5"/>
      <c r="DD348" s="5"/>
      <c r="DE348" s="4"/>
      <c r="DF348" s="6"/>
      <c r="DG348" s="4"/>
      <c r="DH348" s="6"/>
      <c r="DI348" s="5"/>
      <c r="DJ348" s="5"/>
      <c r="DK348" s="4"/>
      <c r="DL348" s="6"/>
      <c r="DM348" s="4"/>
      <c r="DN348" s="6"/>
      <c r="DO348" s="5"/>
      <c r="DP348" s="5"/>
      <c r="DQ348" s="4"/>
      <c r="DR348" s="6"/>
      <c r="DS348" s="4"/>
      <c r="DT348" s="6"/>
      <c r="DU348" s="5"/>
      <c r="DV348" s="5"/>
      <c r="DW348" s="4">
        <v>2</v>
      </c>
      <c r="DX348" s="6">
        <v>116.24</v>
      </c>
      <c r="DY348" s="4"/>
      <c r="DZ348" s="6"/>
      <c r="EA348" s="5"/>
      <c r="EB348" s="5"/>
      <c r="EC348" s="4"/>
      <c r="ED348" s="6"/>
      <c r="EE348" s="4"/>
      <c r="EF348" s="6"/>
      <c r="EG348" s="5"/>
      <c r="EH348" s="5"/>
      <c r="EI348" s="4"/>
      <c r="EJ348" s="6"/>
      <c r="EK348" s="4"/>
      <c r="EL348" s="6"/>
      <c r="EM348" s="5"/>
      <c r="EN348" s="5"/>
      <c r="EO348" s="4"/>
      <c r="EP348" s="6"/>
      <c r="EQ348" s="4"/>
      <c r="ER348" s="6"/>
      <c r="ES348" s="5"/>
      <c r="ET348" s="5"/>
      <c r="EU348" s="4"/>
      <c r="EV348" s="6"/>
      <c r="EW348" s="4"/>
      <c r="EX348" s="6"/>
      <c r="EY348" s="5"/>
      <c r="EZ348" s="5"/>
      <c r="FA348" s="4"/>
      <c r="FB348" s="6"/>
      <c r="FC348" s="4"/>
      <c r="FD348" s="6"/>
      <c r="FE348" s="5"/>
      <c r="FF348" s="5"/>
      <c r="FG348" s="4"/>
      <c r="FH348" s="6"/>
      <c r="FI348" s="4"/>
      <c r="FJ348" s="6"/>
      <c r="FK348" s="5"/>
      <c r="FL348" s="5"/>
      <c r="FM348" s="4"/>
      <c r="FN348" s="6"/>
      <c r="FO348" s="4"/>
      <c r="FP348" s="6"/>
      <c r="FQ348" s="5"/>
      <c r="FR348" s="5"/>
      <c r="FS348" s="4"/>
      <c r="FT348" s="6"/>
      <c r="FU348" s="4"/>
      <c r="FV348" s="6"/>
      <c r="FW348" s="5"/>
      <c r="FX348" s="5"/>
      <c r="FY348" s="4"/>
      <c r="FZ348" s="6"/>
      <c r="GA348" s="4"/>
      <c r="GB348" s="6"/>
      <c r="GC348" s="5"/>
      <c r="GD348" s="5"/>
      <c r="GE348" s="4"/>
      <c r="GF348" s="6"/>
      <c r="GG348" s="4"/>
      <c r="GH348" s="6"/>
      <c r="GI348" s="5"/>
      <c r="GJ348" s="5"/>
      <c r="GK348" s="4"/>
      <c r="GL348" s="6"/>
      <c r="GM348" s="4"/>
      <c r="GN348" s="6"/>
      <c r="GO348" s="5"/>
      <c r="GP348" s="5"/>
      <c r="GQ348" s="4"/>
      <c r="GR348" s="6"/>
      <c r="GS348" s="4"/>
      <c r="GT348" s="6"/>
      <c r="GU348" s="5"/>
      <c r="GV348" s="5"/>
      <c r="GW348" s="4"/>
      <c r="GX348" s="6"/>
      <c r="GY348" s="4"/>
      <c r="GZ348" s="6"/>
      <c r="HA348" s="5"/>
      <c r="HB348" s="5"/>
      <c r="HC348" s="4"/>
      <c r="HD348" s="6"/>
      <c r="HE348" s="4"/>
      <c r="HF348" s="6"/>
      <c r="HG348" s="5"/>
      <c r="HH348" s="5"/>
      <c r="HI348" s="4"/>
      <c r="HJ348" s="6"/>
      <c r="HK348" s="4"/>
      <c r="HL348" s="6"/>
      <c r="HM348" s="5"/>
      <c r="HN348" s="5"/>
      <c r="HO348" s="4"/>
      <c r="HP348" s="6"/>
      <c r="HQ348" s="4"/>
      <c r="HR348" s="6"/>
      <c r="HS348" s="5"/>
      <c r="HT348" s="5"/>
      <c r="HU348" s="4"/>
      <c r="HV348" s="6"/>
      <c r="HW348" s="4"/>
      <c r="HX348" s="6"/>
      <c r="HY348" s="5"/>
      <c r="HZ348" s="5"/>
      <c r="IA348" s="4"/>
      <c r="IB348" s="6"/>
      <c r="IC348" s="4"/>
      <c r="ID348" s="6"/>
      <c r="IE348" s="5"/>
      <c r="IF348" s="5"/>
      <c r="IG348" s="4"/>
      <c r="IH348" s="6"/>
      <c r="II348" s="4"/>
      <c r="IJ348" s="6"/>
      <c r="IK348" s="5"/>
      <c r="IL348" s="5"/>
      <c r="IM348" s="4"/>
      <c r="IN348" s="6"/>
      <c r="IO348" s="4"/>
      <c r="IP348" s="6"/>
      <c r="IQ348" s="5"/>
      <c r="IR348" s="5"/>
      <c r="IS348" s="4"/>
      <c r="IT348" s="6"/>
      <c r="IU348" s="4"/>
      <c r="IV348" s="6"/>
      <c r="IW348" s="5"/>
      <c r="IX348" s="5"/>
      <c r="IY348" s="4"/>
      <c r="IZ348" s="6"/>
      <c r="JA348" s="4"/>
      <c r="JB348" s="6"/>
      <c r="JC348" s="5"/>
      <c r="JD348" s="5"/>
      <c r="JE348" s="4"/>
      <c r="JF348" s="6"/>
      <c r="JG348" s="4"/>
      <c r="JH348" s="6"/>
      <c r="JI348" s="5"/>
      <c r="JJ348" s="5"/>
      <c r="JK348" s="4"/>
      <c r="JL348" s="6"/>
      <c r="JM348" s="4"/>
      <c r="JN348" s="6"/>
      <c r="JO348" s="5"/>
      <c r="JP348" s="5"/>
      <c r="JQ348" s="4"/>
      <c r="JR348" s="6"/>
      <c r="JS348" s="4"/>
      <c r="JT348" s="6"/>
      <c r="JU348" s="5"/>
      <c r="JV348" s="5"/>
      <c r="JW348" s="4"/>
      <c r="JX348" s="6"/>
      <c r="JY348" s="4"/>
      <c r="JZ348" s="6"/>
      <c r="KA348" s="5"/>
      <c r="KB348" s="5"/>
      <c r="KC348" s="4"/>
      <c r="KD348" s="6"/>
      <c r="KE348" s="4"/>
      <c r="KF348" s="6"/>
      <c r="KG348" s="5"/>
      <c r="KH348" s="5"/>
      <c r="KI348" s="4"/>
      <c r="KJ348" s="6"/>
      <c r="KK348" s="4"/>
      <c r="KL348" s="6"/>
      <c r="KM348" s="5"/>
      <c r="KN348" s="5"/>
    </row>
    <row r="349">
      <c r="A349" s="3" t="s">
        <v>85</v>
      </c>
      <c r="B349" s="3" t="s">
        <v>86</v>
      </c>
      <c r="C349" s="3" t="s">
        <v>449</v>
      </c>
      <c r="D349" s="3" t="s">
        <v>501</v>
      </c>
      <c r="E349" s="3" t="s">
        <v>382</v>
      </c>
      <c r="F349" s="3" t="s">
        <v>383</v>
      </c>
      <c r="G349" s="3" t="s">
        <v>384</v>
      </c>
      <c r="H349" s="3" t="s">
        <v>280</v>
      </c>
      <c r="I349" s="3" t="s">
        <v>1374</v>
      </c>
      <c r="J349" s="3" t="s">
        <v>1319</v>
      </c>
      <c r="K349" s="4">
        <v>978</v>
      </c>
      <c r="L349" s="4">
        <f>=ROUNDDOWN(37.4712643678161,0)</f>
      </c>
      <c r="M349" s="4"/>
      <c r="N349" s="5">
        <v>1</v>
      </c>
      <c r="O349" s="4"/>
      <c r="P349" s="4">
        <f>=ROUNDDOWN({0},0)</f>
      </c>
      <c r="Q349" s="4"/>
      <c r="R349" s="5"/>
      <c r="S349" s="4">
        <v>30</v>
      </c>
      <c r="T349" s="6">
        <v>1757.02</v>
      </c>
      <c r="U349" s="4"/>
      <c r="V349" s="6"/>
      <c r="W349" s="5"/>
      <c r="X349" s="5"/>
      <c r="Y349" s="4">
        <v>3</v>
      </c>
      <c r="Z349" s="6">
        <v>164.06</v>
      </c>
      <c r="AA349" s="4"/>
      <c r="AB349" s="6"/>
      <c r="AC349" s="5"/>
      <c r="AD349" s="5"/>
      <c r="AE349" s="4">
        <v>1</v>
      </c>
      <c r="AF349" s="6">
        <v>47.82</v>
      </c>
      <c r="AG349" s="4"/>
      <c r="AH349" s="6"/>
      <c r="AI349" s="5"/>
      <c r="AJ349" s="5"/>
      <c r="AK349" s="4">
        <v>6</v>
      </c>
      <c r="AL349" s="6">
        <v>357.64</v>
      </c>
      <c r="AM349" s="4"/>
      <c r="AN349" s="6"/>
      <c r="AO349" s="5"/>
      <c r="AP349" s="5"/>
      <c r="AQ349" s="4">
        <v>2</v>
      </c>
      <c r="AR349" s="6">
        <v>120</v>
      </c>
      <c r="AS349" s="4"/>
      <c r="AT349" s="6"/>
      <c r="AU349" s="5"/>
      <c r="AV349" s="5"/>
      <c r="AW349" s="4">
        <v>2</v>
      </c>
      <c r="AX349" s="6">
        <v>91.5</v>
      </c>
      <c r="AY349" s="4"/>
      <c r="AZ349" s="6"/>
      <c r="BA349" s="5"/>
      <c r="BB349" s="5"/>
      <c r="BC349" s="4">
        <v>1</v>
      </c>
      <c r="BD349" s="6">
        <v>92.99</v>
      </c>
      <c r="BE349" s="4"/>
      <c r="BF349" s="6"/>
      <c r="BG349" s="5"/>
      <c r="BH349" s="5"/>
      <c r="BI349" s="4"/>
      <c r="BJ349" s="6"/>
      <c r="BK349" s="4"/>
      <c r="BL349" s="6"/>
      <c r="BM349" s="5"/>
      <c r="BN349" s="5"/>
      <c r="BO349" s="4">
        <v>6</v>
      </c>
      <c r="BP349" s="6">
        <v>351.93</v>
      </c>
      <c r="BQ349" s="4"/>
      <c r="BR349" s="6"/>
      <c r="BS349" s="5"/>
      <c r="BT349" s="5"/>
      <c r="BU349" s="4"/>
      <c r="BV349" s="6"/>
      <c r="BW349" s="4"/>
      <c r="BX349" s="6"/>
      <c r="BY349" s="5"/>
      <c r="BZ349" s="5"/>
      <c r="CA349" s="4"/>
      <c r="CB349" s="6"/>
      <c r="CC349" s="4"/>
      <c r="CD349" s="6"/>
      <c r="CE349" s="5"/>
      <c r="CF349" s="5"/>
      <c r="CG349" s="4">
        <v>4</v>
      </c>
      <c r="CH349" s="6">
        <v>257.06</v>
      </c>
      <c r="CI349" s="4"/>
      <c r="CJ349" s="6"/>
      <c r="CK349" s="5"/>
      <c r="CL349" s="5"/>
      <c r="CM349" s="4"/>
      <c r="CN349" s="6"/>
      <c r="CO349" s="4"/>
      <c r="CP349" s="6"/>
      <c r="CQ349" s="5"/>
      <c r="CR349" s="5"/>
      <c r="CS349" s="4">
        <v>2</v>
      </c>
      <c r="CT349" s="6">
        <v>102.5</v>
      </c>
      <c r="CU349" s="4"/>
      <c r="CV349" s="6"/>
      <c r="CW349" s="5"/>
      <c r="CX349" s="5"/>
      <c r="CY349" s="4">
        <v>1</v>
      </c>
      <c r="CZ349" s="6">
        <v>55.28</v>
      </c>
      <c r="DA349" s="4"/>
      <c r="DB349" s="6"/>
      <c r="DC349" s="5"/>
      <c r="DD349" s="5"/>
      <c r="DE349" s="4"/>
      <c r="DF349" s="6"/>
      <c r="DG349" s="4"/>
      <c r="DH349" s="6"/>
      <c r="DI349" s="5"/>
      <c r="DJ349" s="5"/>
      <c r="DK349" s="4"/>
      <c r="DL349" s="6"/>
      <c r="DM349" s="4"/>
      <c r="DN349" s="6"/>
      <c r="DO349" s="5"/>
      <c r="DP349" s="5"/>
      <c r="DQ349" s="4"/>
      <c r="DR349" s="6"/>
      <c r="DS349" s="4"/>
      <c r="DT349" s="6"/>
      <c r="DU349" s="5"/>
      <c r="DV349" s="5"/>
      <c r="DW349" s="4">
        <v>2</v>
      </c>
      <c r="DX349" s="6">
        <v>116.24</v>
      </c>
      <c r="DY349" s="4"/>
      <c r="DZ349" s="6"/>
      <c r="EA349" s="5"/>
      <c r="EB349" s="5"/>
      <c r="EC349" s="4"/>
      <c r="ED349" s="6"/>
      <c r="EE349" s="4"/>
      <c r="EF349" s="6"/>
      <c r="EG349" s="5"/>
      <c r="EH349" s="5"/>
      <c r="EI349" s="4"/>
      <c r="EJ349" s="6"/>
      <c r="EK349" s="4"/>
      <c r="EL349" s="6"/>
      <c r="EM349" s="5"/>
      <c r="EN349" s="5"/>
      <c r="EO349" s="4"/>
      <c r="EP349" s="6"/>
      <c r="EQ349" s="4"/>
      <c r="ER349" s="6"/>
      <c r="ES349" s="5"/>
      <c r="ET349" s="5"/>
      <c r="EU349" s="4"/>
      <c r="EV349" s="6"/>
      <c r="EW349" s="4"/>
      <c r="EX349" s="6"/>
      <c r="EY349" s="5"/>
      <c r="EZ349" s="5"/>
      <c r="FA349" s="4"/>
      <c r="FB349" s="6"/>
      <c r="FC349" s="4"/>
      <c r="FD349" s="6"/>
      <c r="FE349" s="5"/>
      <c r="FF349" s="5"/>
      <c r="FG349" s="4"/>
      <c r="FH349" s="6"/>
      <c r="FI349" s="4"/>
      <c r="FJ349" s="6"/>
      <c r="FK349" s="5"/>
      <c r="FL349" s="5"/>
      <c r="FM349" s="4"/>
      <c r="FN349" s="6"/>
      <c r="FO349" s="4"/>
      <c r="FP349" s="6"/>
      <c r="FQ349" s="5"/>
      <c r="FR349" s="5"/>
      <c r="FS349" s="4"/>
      <c r="FT349" s="6"/>
      <c r="FU349" s="4"/>
      <c r="FV349" s="6"/>
      <c r="FW349" s="5"/>
      <c r="FX349" s="5"/>
      <c r="FY349" s="4"/>
      <c r="FZ349" s="6"/>
      <c r="GA349" s="4"/>
      <c r="GB349" s="6"/>
      <c r="GC349" s="5"/>
      <c r="GD349" s="5"/>
      <c r="GE349" s="4"/>
      <c r="GF349" s="6"/>
      <c r="GG349" s="4"/>
      <c r="GH349" s="6"/>
      <c r="GI349" s="5"/>
      <c r="GJ349" s="5"/>
      <c r="GK349" s="4"/>
      <c r="GL349" s="6"/>
      <c r="GM349" s="4"/>
      <c r="GN349" s="6"/>
      <c r="GO349" s="5"/>
      <c r="GP349" s="5"/>
      <c r="GQ349" s="4"/>
      <c r="GR349" s="6"/>
      <c r="GS349" s="4"/>
      <c r="GT349" s="6"/>
      <c r="GU349" s="5"/>
      <c r="GV349" s="5"/>
      <c r="GW349" s="4"/>
      <c r="GX349" s="6"/>
      <c r="GY349" s="4"/>
      <c r="GZ349" s="6"/>
      <c r="HA349" s="5"/>
      <c r="HB349" s="5"/>
      <c r="HC349" s="4"/>
      <c r="HD349" s="6"/>
      <c r="HE349" s="4"/>
      <c r="HF349" s="6"/>
      <c r="HG349" s="5"/>
      <c r="HH349" s="5"/>
      <c r="HI349" s="4"/>
      <c r="HJ349" s="6"/>
      <c r="HK349" s="4"/>
      <c r="HL349" s="6"/>
      <c r="HM349" s="5"/>
      <c r="HN349" s="5"/>
      <c r="HO349" s="4"/>
      <c r="HP349" s="6"/>
      <c r="HQ349" s="4"/>
      <c r="HR349" s="6"/>
      <c r="HS349" s="5"/>
      <c r="HT349" s="5"/>
      <c r="HU349" s="4"/>
      <c r="HV349" s="6"/>
      <c r="HW349" s="4"/>
      <c r="HX349" s="6"/>
      <c r="HY349" s="5"/>
      <c r="HZ349" s="5"/>
      <c r="IA349" s="4"/>
      <c r="IB349" s="6"/>
      <c r="IC349" s="4"/>
      <c r="ID349" s="6"/>
      <c r="IE349" s="5"/>
      <c r="IF349" s="5"/>
      <c r="IG349" s="4"/>
      <c r="IH349" s="6"/>
      <c r="II349" s="4"/>
      <c r="IJ349" s="6"/>
      <c r="IK349" s="5"/>
      <c r="IL349" s="5"/>
      <c r="IM349" s="4"/>
      <c r="IN349" s="6"/>
      <c r="IO349" s="4"/>
      <c r="IP349" s="6"/>
      <c r="IQ349" s="5"/>
      <c r="IR349" s="5"/>
      <c r="IS349" s="4"/>
      <c r="IT349" s="6"/>
      <c r="IU349" s="4"/>
      <c r="IV349" s="6"/>
      <c r="IW349" s="5"/>
      <c r="IX349" s="5"/>
      <c r="IY349" s="4"/>
      <c r="IZ349" s="6"/>
      <c r="JA349" s="4"/>
      <c r="JB349" s="6"/>
      <c r="JC349" s="5"/>
      <c r="JD349" s="5"/>
      <c r="JE349" s="4"/>
      <c r="JF349" s="6"/>
      <c r="JG349" s="4"/>
      <c r="JH349" s="6"/>
      <c r="JI349" s="5"/>
      <c r="JJ349" s="5"/>
      <c r="JK349" s="4"/>
      <c r="JL349" s="6"/>
      <c r="JM349" s="4"/>
      <c r="JN349" s="6"/>
      <c r="JO349" s="5"/>
      <c r="JP349" s="5"/>
      <c r="JQ349" s="4"/>
      <c r="JR349" s="6"/>
      <c r="JS349" s="4"/>
      <c r="JT349" s="6"/>
      <c r="JU349" s="5"/>
      <c r="JV349" s="5"/>
      <c r="JW349" s="4"/>
      <c r="JX349" s="6"/>
      <c r="JY349" s="4"/>
      <c r="JZ349" s="6"/>
      <c r="KA349" s="5"/>
      <c r="KB349" s="5"/>
      <c r="KC349" s="4"/>
      <c r="KD349" s="6"/>
      <c r="KE349" s="4"/>
      <c r="KF349" s="6"/>
      <c r="KG349" s="5"/>
      <c r="KH349" s="5"/>
      <c r="KI349" s="4"/>
      <c r="KJ349" s="6"/>
      <c r="KK349" s="4"/>
      <c r="KL349" s="6"/>
      <c r="KM349" s="5"/>
      <c r="KN349" s="5"/>
    </row>
    <row r="350">
      <c r="A350" s="3" t="s">
        <v>85</v>
      </c>
      <c r="B350" s="3" t="s">
        <v>86</v>
      </c>
      <c r="C350" s="3" t="s">
        <v>449</v>
      </c>
      <c r="D350" s="3" t="s">
        <v>501</v>
      </c>
      <c r="E350" s="3" t="s">
        <v>281</v>
      </c>
      <c r="F350" s="3" t="s">
        <v>282</v>
      </c>
      <c r="G350" s="3" t="s">
        <v>283</v>
      </c>
      <c r="H350" s="3" t="s">
        <v>98</v>
      </c>
      <c r="I350" s="3" t="s">
        <v>1311</v>
      </c>
      <c r="J350" s="3" t="s">
        <v>1319</v>
      </c>
      <c r="K350" s="4">
        <v>762</v>
      </c>
      <c r="L350" s="4">
        <f>=ROUNDDOWN(34.6363636363636,0)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21</v>
      </c>
      <c r="T350" s="6">
        <v>1226.16</v>
      </c>
      <c r="U350" s="4"/>
      <c r="V350" s="6"/>
      <c r="W350" s="5"/>
      <c r="X350" s="5"/>
      <c r="Y350" s="4">
        <v>7</v>
      </c>
      <c r="Z350" s="6">
        <v>470.28</v>
      </c>
      <c r="AA350" s="4"/>
      <c r="AB350" s="6"/>
      <c r="AC350" s="5"/>
      <c r="AD350" s="5"/>
      <c r="AE350" s="4">
        <v>4</v>
      </c>
      <c r="AF350" s="6">
        <v>196</v>
      </c>
      <c r="AG350" s="4"/>
      <c r="AH350" s="6"/>
      <c r="AI350" s="5"/>
      <c r="AJ350" s="5"/>
      <c r="AK350" s="4">
        <v>1</v>
      </c>
      <c r="AL350" s="6">
        <v>87.62</v>
      </c>
      <c r="AM350" s="4"/>
      <c r="AN350" s="6"/>
      <c r="AO350" s="5"/>
      <c r="AP350" s="5"/>
      <c r="AQ350" s="4">
        <v>1</v>
      </c>
      <c r="AR350" s="6">
        <v>79.49</v>
      </c>
      <c r="AS350" s="4"/>
      <c r="AT350" s="6"/>
      <c r="AU350" s="5"/>
      <c r="AV350" s="5"/>
      <c r="AW350" s="4">
        <v>6</v>
      </c>
      <c r="AX350" s="6">
        <v>299.13</v>
      </c>
      <c r="AY350" s="4"/>
      <c r="AZ350" s="6"/>
      <c r="BA350" s="5"/>
      <c r="BB350" s="5"/>
      <c r="BC350" s="4"/>
      <c r="BD350" s="6"/>
      <c r="BE350" s="4"/>
      <c r="BF350" s="6"/>
      <c r="BG350" s="5"/>
      <c r="BH350" s="5"/>
      <c r="BI350" s="4"/>
      <c r="BJ350" s="6"/>
      <c r="BK350" s="4"/>
      <c r="BL350" s="6"/>
      <c r="BM350" s="5"/>
      <c r="BN350" s="5"/>
      <c r="BO350" s="4"/>
      <c r="BP350" s="6"/>
      <c r="BQ350" s="4"/>
      <c r="BR350" s="6"/>
      <c r="BS350" s="5"/>
      <c r="BT350" s="5"/>
      <c r="BU350" s="4"/>
      <c r="BV350" s="6"/>
      <c r="BW350" s="4"/>
      <c r="BX350" s="6"/>
      <c r="BY350" s="5"/>
      <c r="BZ350" s="5"/>
      <c r="CA350" s="4"/>
      <c r="CB350" s="6"/>
      <c r="CC350" s="4"/>
      <c r="CD350" s="6"/>
      <c r="CE350" s="5"/>
      <c r="CF350" s="5"/>
      <c r="CG350" s="4"/>
      <c r="CH350" s="6"/>
      <c r="CI350" s="4"/>
      <c r="CJ350" s="6"/>
      <c r="CK350" s="5"/>
      <c r="CL350" s="5"/>
      <c r="CM350" s="4"/>
      <c r="CN350" s="6"/>
      <c r="CO350" s="4"/>
      <c r="CP350" s="6"/>
      <c r="CQ350" s="5"/>
      <c r="CR350" s="5"/>
      <c r="CS350" s="4">
        <v>2</v>
      </c>
      <c r="CT350" s="6">
        <v>93.64</v>
      </c>
      <c r="CU350" s="4"/>
      <c r="CV350" s="6"/>
      <c r="CW350" s="5"/>
      <c r="CX350" s="5"/>
      <c r="CY350" s="4"/>
      <c r="CZ350" s="6"/>
      <c r="DA350" s="4"/>
      <c r="DB350" s="6"/>
      <c r="DC350" s="5"/>
      <c r="DD350" s="5"/>
      <c r="DE350" s="4"/>
      <c r="DF350" s="6"/>
      <c r="DG350" s="4"/>
      <c r="DH350" s="6"/>
      <c r="DI350" s="5"/>
      <c r="DJ350" s="5"/>
      <c r="DK350" s="4"/>
      <c r="DL350" s="6"/>
      <c r="DM350" s="4"/>
      <c r="DN350" s="6"/>
      <c r="DO350" s="5"/>
      <c r="DP350" s="5"/>
      <c r="DQ350" s="4"/>
      <c r="DR350" s="6"/>
      <c r="DS350" s="4"/>
      <c r="DT350" s="6"/>
      <c r="DU350" s="5"/>
      <c r="DV350" s="5"/>
      <c r="DW350" s="4"/>
      <c r="DX350" s="6"/>
      <c r="DY350" s="4"/>
      <c r="DZ350" s="6"/>
      <c r="EA350" s="5"/>
      <c r="EB350" s="5"/>
      <c r="EC350" s="4"/>
      <c r="ED350" s="6"/>
      <c r="EE350" s="4"/>
      <c r="EF350" s="6"/>
      <c r="EG350" s="5"/>
      <c r="EH350" s="5"/>
      <c r="EI350" s="4"/>
      <c r="EJ350" s="6"/>
      <c r="EK350" s="4"/>
      <c r="EL350" s="6"/>
      <c r="EM350" s="5"/>
      <c r="EN350" s="5"/>
      <c r="EO350" s="4"/>
      <c r="EP350" s="6"/>
      <c r="EQ350" s="4"/>
      <c r="ER350" s="6"/>
      <c r="ES350" s="5"/>
      <c r="ET350" s="5"/>
      <c r="EU350" s="4"/>
      <c r="EV350" s="6"/>
      <c r="EW350" s="4"/>
      <c r="EX350" s="6"/>
      <c r="EY350" s="5"/>
      <c r="EZ350" s="5"/>
      <c r="FA350" s="4"/>
      <c r="FB350" s="6"/>
      <c r="FC350" s="4"/>
      <c r="FD350" s="6"/>
      <c r="FE350" s="5"/>
      <c r="FF350" s="5"/>
      <c r="FG350" s="4"/>
      <c r="FH350" s="6"/>
      <c r="FI350" s="4"/>
      <c r="FJ350" s="6"/>
      <c r="FK350" s="5"/>
      <c r="FL350" s="5"/>
      <c r="FM350" s="4"/>
      <c r="FN350" s="6"/>
      <c r="FO350" s="4"/>
      <c r="FP350" s="6"/>
      <c r="FQ350" s="5"/>
      <c r="FR350" s="5"/>
      <c r="FS350" s="4"/>
      <c r="FT350" s="6"/>
      <c r="FU350" s="4"/>
      <c r="FV350" s="6"/>
      <c r="FW350" s="5"/>
      <c r="FX350" s="5"/>
      <c r="FY350" s="4"/>
      <c r="FZ350" s="6"/>
      <c r="GA350" s="4"/>
      <c r="GB350" s="6"/>
      <c r="GC350" s="5"/>
      <c r="GD350" s="5"/>
      <c r="GE350" s="4"/>
      <c r="GF350" s="6"/>
      <c r="GG350" s="4"/>
      <c r="GH350" s="6"/>
      <c r="GI350" s="5"/>
      <c r="GJ350" s="5"/>
      <c r="GK350" s="4"/>
      <c r="GL350" s="6"/>
      <c r="GM350" s="4"/>
      <c r="GN350" s="6"/>
      <c r="GO350" s="5"/>
      <c r="GP350" s="5"/>
      <c r="GQ350" s="4"/>
      <c r="GR350" s="6"/>
      <c r="GS350" s="4"/>
      <c r="GT350" s="6"/>
      <c r="GU350" s="5"/>
      <c r="GV350" s="5"/>
      <c r="GW350" s="4"/>
      <c r="GX350" s="6"/>
      <c r="GY350" s="4"/>
      <c r="GZ350" s="6"/>
      <c r="HA350" s="5"/>
      <c r="HB350" s="5"/>
      <c r="HC350" s="4"/>
      <c r="HD350" s="6"/>
      <c r="HE350" s="4"/>
      <c r="HF350" s="6"/>
      <c r="HG350" s="5"/>
      <c r="HH350" s="5"/>
      <c r="HI350" s="4"/>
      <c r="HJ350" s="6"/>
      <c r="HK350" s="4"/>
      <c r="HL350" s="6"/>
      <c r="HM350" s="5"/>
      <c r="HN350" s="5"/>
      <c r="HO350" s="4"/>
      <c r="HP350" s="6"/>
      <c r="HQ350" s="4"/>
      <c r="HR350" s="6"/>
      <c r="HS350" s="5"/>
      <c r="HT350" s="5"/>
      <c r="HU350" s="4"/>
      <c r="HV350" s="6"/>
      <c r="HW350" s="4"/>
      <c r="HX350" s="6"/>
      <c r="HY350" s="5"/>
      <c r="HZ350" s="5"/>
      <c r="IA350" s="4"/>
      <c r="IB350" s="6"/>
      <c r="IC350" s="4"/>
      <c r="ID350" s="6"/>
      <c r="IE350" s="5"/>
      <c r="IF350" s="5"/>
      <c r="IG350" s="4"/>
      <c r="IH350" s="6"/>
      <c r="II350" s="4"/>
      <c r="IJ350" s="6"/>
      <c r="IK350" s="5"/>
      <c r="IL350" s="5"/>
      <c r="IM350" s="4"/>
      <c r="IN350" s="6"/>
      <c r="IO350" s="4"/>
      <c r="IP350" s="6"/>
      <c r="IQ350" s="5"/>
      <c r="IR350" s="5"/>
      <c r="IS350" s="4"/>
      <c r="IT350" s="6"/>
      <c r="IU350" s="4"/>
      <c r="IV350" s="6"/>
      <c r="IW350" s="5"/>
      <c r="IX350" s="5"/>
      <c r="IY350" s="4"/>
      <c r="IZ350" s="6"/>
      <c r="JA350" s="4"/>
      <c r="JB350" s="6"/>
      <c r="JC350" s="5"/>
      <c r="JD350" s="5"/>
      <c r="JE350" s="4"/>
      <c r="JF350" s="6"/>
      <c r="JG350" s="4"/>
      <c r="JH350" s="6"/>
      <c r="JI350" s="5"/>
      <c r="JJ350" s="5"/>
      <c r="JK350" s="4"/>
      <c r="JL350" s="6"/>
      <c r="JM350" s="4"/>
      <c r="JN350" s="6"/>
      <c r="JO350" s="5"/>
      <c r="JP350" s="5"/>
      <c r="JQ350" s="4"/>
      <c r="JR350" s="6"/>
      <c r="JS350" s="4"/>
      <c r="JT350" s="6"/>
      <c r="JU350" s="5"/>
      <c r="JV350" s="5"/>
      <c r="JW350" s="4"/>
      <c r="JX350" s="6"/>
      <c r="JY350" s="4"/>
      <c r="JZ350" s="6"/>
      <c r="KA350" s="5"/>
      <c r="KB350" s="5"/>
      <c r="KC350" s="4"/>
      <c r="KD350" s="6"/>
      <c r="KE350" s="4"/>
      <c r="KF350" s="6"/>
      <c r="KG350" s="5"/>
      <c r="KH350" s="5"/>
      <c r="KI350" s="4"/>
      <c r="KJ350" s="6"/>
      <c r="KK350" s="4"/>
      <c r="KL350" s="6"/>
      <c r="KM350" s="5"/>
      <c r="KN350" s="5"/>
    </row>
    <row r="351">
      <c r="A351" s="3" t="s">
        <v>85</v>
      </c>
      <c r="B351" s="3" t="s">
        <v>86</v>
      </c>
      <c r="C351" s="3" t="s">
        <v>449</v>
      </c>
      <c r="D351" s="3" t="s">
        <v>501</v>
      </c>
      <c r="E351" s="3" t="s">
        <v>281</v>
      </c>
      <c r="F351" s="3" t="s">
        <v>282</v>
      </c>
      <c r="G351" s="3" t="s">
        <v>283</v>
      </c>
      <c r="H351" s="3" t="s">
        <v>98</v>
      </c>
      <c r="I351" s="3" t="s">
        <v>1312</v>
      </c>
      <c r="J351" s="3" t="s">
        <v>1319</v>
      </c>
      <c r="K351" s="4">
        <v>1184</v>
      </c>
      <c r="L351" s="4">
        <f>=ROUNDDOWN(36.656346749226,0)</f>
      </c>
      <c r="M351" s="4"/>
      <c r="N351" s="5">
        <v>1</v>
      </c>
      <c r="O351" s="4"/>
      <c r="P351" s="4">
        <f>=ROUNDDOWN({0},0)</f>
      </c>
      <c r="Q351" s="4"/>
      <c r="R351" s="5"/>
      <c r="S351" s="4">
        <v>21</v>
      </c>
      <c r="T351" s="6">
        <v>1153.29</v>
      </c>
      <c r="U351" s="4"/>
      <c r="V351" s="6"/>
      <c r="W351" s="5"/>
      <c r="X351" s="5"/>
      <c r="Y351" s="4">
        <v>3</v>
      </c>
      <c r="Z351" s="6">
        <v>196.86</v>
      </c>
      <c r="AA351" s="4"/>
      <c r="AB351" s="6"/>
      <c r="AC351" s="5"/>
      <c r="AD351" s="5"/>
      <c r="AE351" s="4">
        <v>5</v>
      </c>
      <c r="AF351" s="6">
        <v>237.78</v>
      </c>
      <c r="AG351" s="4"/>
      <c r="AH351" s="6"/>
      <c r="AI351" s="5"/>
      <c r="AJ351" s="5"/>
      <c r="AK351" s="4">
        <v>2</v>
      </c>
      <c r="AL351" s="6">
        <v>150.18</v>
      </c>
      <c r="AM351" s="4"/>
      <c r="AN351" s="6"/>
      <c r="AO351" s="5"/>
      <c r="AP351" s="5"/>
      <c r="AQ351" s="4">
        <v>1</v>
      </c>
      <c r="AR351" s="6">
        <v>67.59</v>
      </c>
      <c r="AS351" s="4"/>
      <c r="AT351" s="6"/>
      <c r="AU351" s="5"/>
      <c r="AV351" s="5"/>
      <c r="AW351" s="4">
        <v>8</v>
      </c>
      <c r="AX351" s="6">
        <v>398.84</v>
      </c>
      <c r="AY351" s="4"/>
      <c r="AZ351" s="6"/>
      <c r="BA351" s="5"/>
      <c r="BB351" s="5"/>
      <c r="BC351" s="4"/>
      <c r="BD351" s="6"/>
      <c r="BE351" s="4"/>
      <c r="BF351" s="6"/>
      <c r="BG351" s="5"/>
      <c r="BH351" s="5"/>
      <c r="BI351" s="4"/>
      <c r="BJ351" s="6"/>
      <c r="BK351" s="4"/>
      <c r="BL351" s="6"/>
      <c r="BM351" s="5"/>
      <c r="BN351" s="5"/>
      <c r="BO351" s="4"/>
      <c r="BP351" s="6"/>
      <c r="BQ351" s="4"/>
      <c r="BR351" s="6"/>
      <c r="BS351" s="5"/>
      <c r="BT351" s="5"/>
      <c r="BU351" s="4"/>
      <c r="BV351" s="6"/>
      <c r="BW351" s="4"/>
      <c r="BX351" s="6"/>
      <c r="BY351" s="5"/>
      <c r="BZ351" s="5"/>
      <c r="CA351" s="4"/>
      <c r="CB351" s="6"/>
      <c r="CC351" s="4"/>
      <c r="CD351" s="6"/>
      <c r="CE351" s="5"/>
      <c r="CF351" s="5"/>
      <c r="CG351" s="4"/>
      <c r="CH351" s="6"/>
      <c r="CI351" s="4"/>
      <c r="CJ351" s="6"/>
      <c r="CK351" s="5"/>
      <c r="CL351" s="5"/>
      <c r="CM351" s="4"/>
      <c r="CN351" s="6"/>
      <c r="CO351" s="4"/>
      <c r="CP351" s="6"/>
      <c r="CQ351" s="5"/>
      <c r="CR351" s="5"/>
      <c r="CS351" s="4">
        <v>2</v>
      </c>
      <c r="CT351" s="6">
        <v>102.04</v>
      </c>
      <c r="CU351" s="4"/>
      <c r="CV351" s="6"/>
      <c r="CW351" s="5"/>
      <c r="CX351" s="5"/>
      <c r="CY351" s="4"/>
      <c r="CZ351" s="6"/>
      <c r="DA351" s="4"/>
      <c r="DB351" s="6"/>
      <c r="DC351" s="5"/>
      <c r="DD351" s="5"/>
      <c r="DE351" s="4"/>
      <c r="DF351" s="6"/>
      <c r="DG351" s="4"/>
      <c r="DH351" s="6"/>
      <c r="DI351" s="5"/>
      <c r="DJ351" s="5"/>
      <c r="DK351" s="4"/>
      <c r="DL351" s="6"/>
      <c r="DM351" s="4"/>
      <c r="DN351" s="6"/>
      <c r="DO351" s="5"/>
      <c r="DP351" s="5"/>
      <c r="DQ351" s="4"/>
      <c r="DR351" s="6"/>
      <c r="DS351" s="4"/>
      <c r="DT351" s="6"/>
      <c r="DU351" s="5"/>
      <c r="DV351" s="5"/>
      <c r="DW351" s="4"/>
      <c r="DX351" s="6"/>
      <c r="DY351" s="4"/>
      <c r="DZ351" s="6"/>
      <c r="EA351" s="5"/>
      <c r="EB351" s="5"/>
      <c r="EC351" s="4"/>
      <c r="ED351" s="6"/>
      <c r="EE351" s="4"/>
      <c r="EF351" s="6"/>
      <c r="EG351" s="5"/>
      <c r="EH351" s="5"/>
      <c r="EI351" s="4"/>
      <c r="EJ351" s="6"/>
      <c r="EK351" s="4"/>
      <c r="EL351" s="6"/>
      <c r="EM351" s="5"/>
      <c r="EN351" s="5"/>
      <c r="EO351" s="4"/>
      <c r="EP351" s="6"/>
      <c r="EQ351" s="4"/>
      <c r="ER351" s="6"/>
      <c r="ES351" s="5"/>
      <c r="ET351" s="5"/>
      <c r="EU351" s="4"/>
      <c r="EV351" s="6"/>
      <c r="EW351" s="4"/>
      <c r="EX351" s="6"/>
      <c r="EY351" s="5"/>
      <c r="EZ351" s="5"/>
      <c r="FA351" s="4"/>
      <c r="FB351" s="6"/>
      <c r="FC351" s="4"/>
      <c r="FD351" s="6"/>
      <c r="FE351" s="5"/>
      <c r="FF351" s="5"/>
      <c r="FG351" s="4"/>
      <c r="FH351" s="6"/>
      <c r="FI351" s="4"/>
      <c r="FJ351" s="6"/>
      <c r="FK351" s="5"/>
      <c r="FL351" s="5"/>
      <c r="FM351" s="4"/>
      <c r="FN351" s="6"/>
      <c r="FO351" s="4"/>
      <c r="FP351" s="6"/>
      <c r="FQ351" s="5"/>
      <c r="FR351" s="5"/>
      <c r="FS351" s="4"/>
      <c r="FT351" s="6"/>
      <c r="FU351" s="4"/>
      <c r="FV351" s="6"/>
      <c r="FW351" s="5"/>
      <c r="FX351" s="5"/>
      <c r="FY351" s="4"/>
      <c r="FZ351" s="6"/>
      <c r="GA351" s="4"/>
      <c r="GB351" s="6"/>
      <c r="GC351" s="5"/>
      <c r="GD351" s="5"/>
      <c r="GE351" s="4"/>
      <c r="GF351" s="6"/>
      <c r="GG351" s="4"/>
      <c r="GH351" s="6"/>
      <c r="GI351" s="5"/>
      <c r="GJ351" s="5"/>
      <c r="GK351" s="4"/>
      <c r="GL351" s="6"/>
      <c r="GM351" s="4"/>
      <c r="GN351" s="6"/>
      <c r="GO351" s="5"/>
      <c r="GP351" s="5"/>
      <c r="GQ351" s="4"/>
      <c r="GR351" s="6"/>
      <c r="GS351" s="4"/>
      <c r="GT351" s="6"/>
      <c r="GU351" s="5"/>
      <c r="GV351" s="5"/>
      <c r="GW351" s="4"/>
      <c r="GX351" s="6"/>
      <c r="GY351" s="4"/>
      <c r="GZ351" s="6"/>
      <c r="HA351" s="5"/>
      <c r="HB351" s="5"/>
      <c r="HC351" s="4"/>
      <c r="HD351" s="6"/>
      <c r="HE351" s="4"/>
      <c r="HF351" s="6"/>
      <c r="HG351" s="5"/>
      <c r="HH351" s="5"/>
      <c r="HI351" s="4"/>
      <c r="HJ351" s="6"/>
      <c r="HK351" s="4"/>
      <c r="HL351" s="6"/>
      <c r="HM351" s="5"/>
      <c r="HN351" s="5"/>
      <c r="HO351" s="4"/>
      <c r="HP351" s="6"/>
      <c r="HQ351" s="4"/>
      <c r="HR351" s="6"/>
      <c r="HS351" s="5"/>
      <c r="HT351" s="5"/>
      <c r="HU351" s="4"/>
      <c r="HV351" s="6"/>
      <c r="HW351" s="4"/>
      <c r="HX351" s="6"/>
      <c r="HY351" s="5"/>
      <c r="HZ351" s="5"/>
      <c r="IA351" s="4"/>
      <c r="IB351" s="6"/>
      <c r="IC351" s="4"/>
      <c r="ID351" s="6"/>
      <c r="IE351" s="5"/>
      <c r="IF351" s="5"/>
      <c r="IG351" s="4"/>
      <c r="IH351" s="6"/>
      <c r="II351" s="4"/>
      <c r="IJ351" s="6"/>
      <c r="IK351" s="5"/>
      <c r="IL351" s="5"/>
      <c r="IM351" s="4"/>
      <c r="IN351" s="6"/>
      <c r="IO351" s="4"/>
      <c r="IP351" s="6"/>
      <c r="IQ351" s="5"/>
      <c r="IR351" s="5"/>
      <c r="IS351" s="4"/>
      <c r="IT351" s="6"/>
      <c r="IU351" s="4"/>
      <c r="IV351" s="6"/>
      <c r="IW351" s="5"/>
      <c r="IX351" s="5"/>
      <c r="IY351" s="4"/>
      <c r="IZ351" s="6"/>
      <c r="JA351" s="4"/>
      <c r="JB351" s="6"/>
      <c r="JC351" s="5"/>
      <c r="JD351" s="5"/>
      <c r="JE351" s="4"/>
      <c r="JF351" s="6"/>
      <c r="JG351" s="4"/>
      <c r="JH351" s="6"/>
      <c r="JI351" s="5"/>
      <c r="JJ351" s="5"/>
      <c r="JK351" s="4"/>
      <c r="JL351" s="6"/>
      <c r="JM351" s="4"/>
      <c r="JN351" s="6"/>
      <c r="JO351" s="5"/>
      <c r="JP351" s="5"/>
      <c r="JQ351" s="4"/>
      <c r="JR351" s="6"/>
      <c r="JS351" s="4"/>
      <c r="JT351" s="6"/>
      <c r="JU351" s="5"/>
      <c r="JV351" s="5"/>
      <c r="JW351" s="4"/>
      <c r="JX351" s="6"/>
      <c r="JY351" s="4"/>
      <c r="JZ351" s="6"/>
      <c r="KA351" s="5"/>
      <c r="KB351" s="5"/>
      <c r="KC351" s="4"/>
      <c r="KD351" s="6"/>
      <c r="KE351" s="4"/>
      <c r="KF351" s="6"/>
      <c r="KG351" s="5"/>
      <c r="KH351" s="5"/>
      <c r="KI351" s="4"/>
      <c r="KJ351" s="6"/>
      <c r="KK351" s="4"/>
      <c r="KL351" s="6"/>
      <c r="KM351" s="5"/>
      <c r="KN351" s="5"/>
    </row>
    <row r="352">
      <c r="A352" s="3" t="s">
        <v>85</v>
      </c>
      <c r="B352" s="3" t="s">
        <v>86</v>
      </c>
      <c r="C352" s="3" t="s">
        <v>449</v>
      </c>
      <c r="D352" s="3" t="s">
        <v>501</v>
      </c>
      <c r="E352" s="3" t="s">
        <v>502</v>
      </c>
      <c r="F352" s="3" t="s">
        <v>503</v>
      </c>
      <c r="G352" s="3" t="s">
        <v>504</v>
      </c>
      <c r="H352" s="3" t="s">
        <v>104</v>
      </c>
      <c r="I352" s="3" t="s">
        <v>1311</v>
      </c>
      <c r="J352" s="3" t="s">
        <v>1340</v>
      </c>
      <c r="K352" s="4">
        <v>138</v>
      </c>
      <c r="L352" s="4">
        <f>=ROUNDDOWN(3.83333333333333,0)</f>
      </c>
      <c r="M352" s="4"/>
      <c r="N352" s="5"/>
      <c r="O352" s="4"/>
      <c r="P352" s="4">
        <f>=ROUNDDOWN({0},0)</f>
      </c>
      <c r="Q352" s="4"/>
      <c r="R352" s="5"/>
      <c r="S352" s="4">
        <v>28</v>
      </c>
      <c r="T352" s="6">
        <v>1610.25</v>
      </c>
      <c r="U352" s="4"/>
      <c r="V352" s="6"/>
      <c r="W352" s="5"/>
      <c r="X352" s="5"/>
      <c r="Y352" s="4">
        <v>5</v>
      </c>
      <c r="Z352" s="6">
        <v>303.8</v>
      </c>
      <c r="AA352" s="4"/>
      <c r="AB352" s="6"/>
      <c r="AC352" s="5"/>
      <c r="AD352" s="5"/>
      <c r="AE352" s="4">
        <v>9</v>
      </c>
      <c r="AF352" s="6">
        <v>406.9</v>
      </c>
      <c r="AG352" s="4"/>
      <c r="AH352" s="6"/>
      <c r="AI352" s="5"/>
      <c r="AJ352" s="5"/>
      <c r="AK352" s="4">
        <v>2</v>
      </c>
      <c r="AL352" s="6">
        <v>126.48</v>
      </c>
      <c r="AM352" s="4"/>
      <c r="AN352" s="6"/>
      <c r="AO352" s="5"/>
      <c r="AP352" s="5"/>
      <c r="AQ352" s="4">
        <v>7</v>
      </c>
      <c r="AR352" s="6">
        <v>443.83</v>
      </c>
      <c r="AS352" s="4"/>
      <c r="AT352" s="6"/>
      <c r="AU352" s="5"/>
      <c r="AV352" s="5"/>
      <c r="AW352" s="4">
        <v>2</v>
      </c>
      <c r="AX352" s="6">
        <v>123.01</v>
      </c>
      <c r="AY352" s="4"/>
      <c r="AZ352" s="6"/>
      <c r="BA352" s="5"/>
      <c r="BB352" s="5"/>
      <c r="BC352" s="4"/>
      <c r="BD352" s="6"/>
      <c r="BE352" s="4"/>
      <c r="BF352" s="6"/>
      <c r="BG352" s="5"/>
      <c r="BH352" s="5"/>
      <c r="BI352" s="4"/>
      <c r="BJ352" s="6"/>
      <c r="BK352" s="4"/>
      <c r="BL352" s="6"/>
      <c r="BM352" s="5"/>
      <c r="BN352" s="5"/>
      <c r="BO352" s="4"/>
      <c r="BP352" s="6"/>
      <c r="BQ352" s="4"/>
      <c r="BR352" s="6"/>
      <c r="BS352" s="5"/>
      <c r="BT352" s="5"/>
      <c r="BU352" s="4"/>
      <c r="BV352" s="6"/>
      <c r="BW352" s="4"/>
      <c r="BX352" s="6"/>
      <c r="BY352" s="5"/>
      <c r="BZ352" s="5"/>
      <c r="CA352" s="4"/>
      <c r="CB352" s="6"/>
      <c r="CC352" s="4"/>
      <c r="CD352" s="6"/>
      <c r="CE352" s="5"/>
      <c r="CF352" s="5"/>
      <c r="CG352" s="4">
        <v>2</v>
      </c>
      <c r="CH352" s="6">
        <v>137.98</v>
      </c>
      <c r="CI352" s="4"/>
      <c r="CJ352" s="6"/>
      <c r="CK352" s="5"/>
      <c r="CL352" s="5"/>
      <c r="CM352" s="4"/>
      <c r="CN352" s="6"/>
      <c r="CO352" s="4"/>
      <c r="CP352" s="6"/>
      <c r="CQ352" s="5"/>
      <c r="CR352" s="5"/>
      <c r="CS352" s="4"/>
      <c r="CT352" s="6"/>
      <c r="CU352" s="4"/>
      <c r="CV352" s="6"/>
      <c r="CW352" s="5"/>
      <c r="CX352" s="5"/>
      <c r="CY352" s="4"/>
      <c r="CZ352" s="6"/>
      <c r="DA352" s="4"/>
      <c r="DB352" s="6"/>
      <c r="DC352" s="5"/>
      <c r="DD352" s="5"/>
      <c r="DE352" s="4"/>
      <c r="DF352" s="6"/>
      <c r="DG352" s="4"/>
      <c r="DH352" s="6"/>
      <c r="DI352" s="5"/>
      <c r="DJ352" s="5"/>
      <c r="DK352" s="4"/>
      <c r="DL352" s="6"/>
      <c r="DM352" s="4"/>
      <c r="DN352" s="6"/>
      <c r="DO352" s="5"/>
      <c r="DP352" s="5"/>
      <c r="DQ352" s="4"/>
      <c r="DR352" s="6"/>
      <c r="DS352" s="4"/>
      <c r="DT352" s="6"/>
      <c r="DU352" s="5"/>
      <c r="DV352" s="5"/>
      <c r="DW352" s="4"/>
      <c r="DX352" s="6"/>
      <c r="DY352" s="4"/>
      <c r="DZ352" s="6"/>
      <c r="EA352" s="5"/>
      <c r="EB352" s="5"/>
      <c r="EC352" s="4"/>
      <c r="ED352" s="6"/>
      <c r="EE352" s="4"/>
      <c r="EF352" s="6"/>
      <c r="EG352" s="5"/>
      <c r="EH352" s="5"/>
      <c r="EI352" s="4"/>
      <c r="EJ352" s="6"/>
      <c r="EK352" s="4"/>
      <c r="EL352" s="6"/>
      <c r="EM352" s="5"/>
      <c r="EN352" s="5"/>
      <c r="EO352" s="4"/>
      <c r="EP352" s="6"/>
      <c r="EQ352" s="4"/>
      <c r="ER352" s="6"/>
      <c r="ES352" s="5"/>
      <c r="ET352" s="5"/>
      <c r="EU352" s="4"/>
      <c r="EV352" s="6"/>
      <c r="EW352" s="4"/>
      <c r="EX352" s="6"/>
      <c r="EY352" s="5"/>
      <c r="EZ352" s="5"/>
      <c r="FA352" s="4"/>
      <c r="FB352" s="6"/>
      <c r="FC352" s="4"/>
      <c r="FD352" s="6"/>
      <c r="FE352" s="5"/>
      <c r="FF352" s="5"/>
      <c r="FG352" s="4"/>
      <c r="FH352" s="6"/>
      <c r="FI352" s="4"/>
      <c r="FJ352" s="6"/>
      <c r="FK352" s="5"/>
      <c r="FL352" s="5"/>
      <c r="FM352" s="4">
        <v>1</v>
      </c>
      <c r="FN352" s="6">
        <v>68.25</v>
      </c>
      <c r="FO352" s="4"/>
      <c r="FP352" s="6"/>
      <c r="FQ352" s="5"/>
      <c r="FR352" s="5"/>
      <c r="FS352" s="4"/>
      <c r="FT352" s="6"/>
      <c r="FU352" s="4"/>
      <c r="FV352" s="6"/>
      <c r="FW352" s="5"/>
      <c r="FX352" s="5"/>
      <c r="FY352" s="4"/>
      <c r="FZ352" s="6"/>
      <c r="GA352" s="4"/>
      <c r="GB352" s="6"/>
      <c r="GC352" s="5"/>
      <c r="GD352" s="5"/>
      <c r="GE352" s="4"/>
      <c r="GF352" s="6"/>
      <c r="GG352" s="4"/>
      <c r="GH352" s="6"/>
      <c r="GI352" s="5"/>
      <c r="GJ352" s="5"/>
      <c r="GK352" s="4"/>
      <c r="GL352" s="6"/>
      <c r="GM352" s="4"/>
      <c r="GN352" s="6"/>
      <c r="GO352" s="5"/>
      <c r="GP352" s="5"/>
      <c r="GQ352" s="4"/>
      <c r="GR352" s="6"/>
      <c r="GS352" s="4"/>
      <c r="GT352" s="6"/>
      <c r="GU352" s="5"/>
      <c r="GV352" s="5"/>
      <c r="GW352" s="4"/>
      <c r="GX352" s="6"/>
      <c r="GY352" s="4"/>
      <c r="GZ352" s="6"/>
      <c r="HA352" s="5"/>
      <c r="HB352" s="5"/>
      <c r="HC352" s="4"/>
      <c r="HD352" s="6"/>
      <c r="HE352" s="4"/>
      <c r="HF352" s="6"/>
      <c r="HG352" s="5"/>
      <c r="HH352" s="5"/>
      <c r="HI352" s="4"/>
      <c r="HJ352" s="6"/>
      <c r="HK352" s="4"/>
      <c r="HL352" s="6"/>
      <c r="HM352" s="5"/>
      <c r="HN352" s="5"/>
      <c r="HO352" s="4"/>
      <c r="HP352" s="6"/>
      <c r="HQ352" s="4"/>
      <c r="HR352" s="6"/>
      <c r="HS352" s="5"/>
      <c r="HT352" s="5"/>
      <c r="HU352" s="4"/>
      <c r="HV352" s="6"/>
      <c r="HW352" s="4"/>
      <c r="HX352" s="6"/>
      <c r="HY352" s="5"/>
      <c r="HZ352" s="5"/>
      <c r="IA352" s="4"/>
      <c r="IB352" s="6"/>
      <c r="IC352" s="4"/>
      <c r="ID352" s="6"/>
      <c r="IE352" s="5"/>
      <c r="IF352" s="5"/>
      <c r="IG352" s="4"/>
      <c r="IH352" s="6"/>
      <c r="II352" s="4"/>
      <c r="IJ352" s="6"/>
      <c r="IK352" s="5"/>
      <c r="IL352" s="5"/>
      <c r="IM352" s="4"/>
      <c r="IN352" s="6"/>
      <c r="IO352" s="4"/>
      <c r="IP352" s="6"/>
      <c r="IQ352" s="5"/>
      <c r="IR352" s="5"/>
      <c r="IS352" s="4"/>
      <c r="IT352" s="6"/>
      <c r="IU352" s="4"/>
      <c r="IV352" s="6"/>
      <c r="IW352" s="5"/>
      <c r="IX352" s="5"/>
      <c r="IY352" s="4"/>
      <c r="IZ352" s="6"/>
      <c r="JA352" s="4"/>
      <c r="JB352" s="6"/>
      <c r="JC352" s="5"/>
      <c r="JD352" s="5"/>
      <c r="JE352" s="4"/>
      <c r="JF352" s="6"/>
      <c r="JG352" s="4"/>
      <c r="JH352" s="6"/>
      <c r="JI352" s="5"/>
      <c r="JJ352" s="5"/>
      <c r="JK352" s="4"/>
      <c r="JL352" s="6"/>
      <c r="JM352" s="4"/>
      <c r="JN352" s="6"/>
      <c r="JO352" s="5"/>
      <c r="JP352" s="5"/>
      <c r="JQ352" s="4"/>
      <c r="JR352" s="6"/>
      <c r="JS352" s="4"/>
      <c r="JT352" s="6"/>
      <c r="JU352" s="5"/>
      <c r="JV352" s="5"/>
      <c r="JW352" s="4"/>
      <c r="JX352" s="6"/>
      <c r="JY352" s="4"/>
      <c r="JZ352" s="6"/>
      <c r="KA352" s="5"/>
      <c r="KB352" s="5"/>
      <c r="KC352" s="4"/>
      <c r="KD352" s="6"/>
      <c r="KE352" s="4"/>
      <c r="KF352" s="6"/>
      <c r="KG352" s="5"/>
      <c r="KH352" s="5"/>
      <c r="KI352" s="4"/>
      <c r="KJ352" s="6"/>
      <c r="KK352" s="4"/>
      <c r="KL352" s="6"/>
      <c r="KM352" s="5"/>
      <c r="KN352" s="5"/>
    </row>
    <row r="353">
      <c r="A353" s="3" t="s">
        <v>85</v>
      </c>
      <c r="B353" s="3" t="s">
        <v>86</v>
      </c>
      <c r="C353" s="3" t="s">
        <v>449</v>
      </c>
      <c r="D353" s="3" t="s">
        <v>501</v>
      </c>
      <c r="E353" s="3" t="s">
        <v>109</v>
      </c>
      <c r="F353" s="3" t="s">
        <v>110</v>
      </c>
      <c r="G353" s="3" t="s">
        <v>111</v>
      </c>
      <c r="H353" s="3" t="s">
        <v>98</v>
      </c>
      <c r="I353" s="3" t="s">
        <v>1331</v>
      </c>
      <c r="J353" s="3" t="s">
        <v>1309</v>
      </c>
      <c r="K353" s="4">
        <v>1428</v>
      </c>
      <c r="L353" s="4">
        <f>=ROUNDDOWN(37.6781002638522,0)</f>
      </c>
      <c r="M353" s="4">
        <v>620</v>
      </c>
      <c r="N353" s="5">
        <v>1</v>
      </c>
      <c r="O353" s="4"/>
      <c r="P353" s="4">
        <f>=ROUNDDOWN({0},0)</f>
      </c>
      <c r="Q353" s="4"/>
      <c r="R353" s="5"/>
      <c r="S353" s="4">
        <v>21</v>
      </c>
      <c r="T353" s="6">
        <v>1490.21</v>
      </c>
      <c r="U353" s="4"/>
      <c r="V353" s="6"/>
      <c r="W353" s="5"/>
      <c r="X353" s="5"/>
      <c r="Y353" s="4">
        <v>2</v>
      </c>
      <c r="Z353" s="6">
        <v>118.12</v>
      </c>
      <c r="AA353" s="4"/>
      <c r="AB353" s="6"/>
      <c r="AC353" s="5"/>
      <c r="AD353" s="5"/>
      <c r="AE353" s="4">
        <v>1</v>
      </c>
      <c r="AF353" s="6">
        <v>65.46</v>
      </c>
      <c r="AG353" s="4"/>
      <c r="AH353" s="6"/>
      <c r="AI353" s="5"/>
      <c r="AJ353" s="5"/>
      <c r="AK353" s="4">
        <v>5</v>
      </c>
      <c r="AL353" s="6">
        <v>365.63</v>
      </c>
      <c r="AM353" s="4"/>
      <c r="AN353" s="6"/>
      <c r="AO353" s="5"/>
      <c r="AP353" s="5"/>
      <c r="AQ353" s="4">
        <v>1</v>
      </c>
      <c r="AR353" s="6">
        <v>77.99</v>
      </c>
      <c r="AS353" s="4"/>
      <c r="AT353" s="6"/>
      <c r="AU353" s="5"/>
      <c r="AV353" s="5"/>
      <c r="AW353" s="4">
        <v>8</v>
      </c>
      <c r="AX353" s="6">
        <v>570.12</v>
      </c>
      <c r="AY353" s="4"/>
      <c r="AZ353" s="6"/>
      <c r="BA353" s="5"/>
      <c r="BB353" s="5"/>
      <c r="BC353" s="4"/>
      <c r="BD353" s="6"/>
      <c r="BE353" s="4"/>
      <c r="BF353" s="6"/>
      <c r="BG353" s="5"/>
      <c r="BH353" s="5"/>
      <c r="BI353" s="4"/>
      <c r="BJ353" s="6"/>
      <c r="BK353" s="4"/>
      <c r="BL353" s="6"/>
      <c r="BM353" s="5"/>
      <c r="BN353" s="5"/>
      <c r="BO353" s="4">
        <v>2</v>
      </c>
      <c r="BP353" s="6">
        <v>136.02</v>
      </c>
      <c r="BQ353" s="4"/>
      <c r="BR353" s="6"/>
      <c r="BS353" s="5"/>
      <c r="BT353" s="5"/>
      <c r="BU353" s="4"/>
      <c r="BV353" s="6"/>
      <c r="BW353" s="4"/>
      <c r="BX353" s="6"/>
      <c r="BY353" s="5"/>
      <c r="BZ353" s="5"/>
      <c r="CA353" s="4"/>
      <c r="CB353" s="6"/>
      <c r="CC353" s="4"/>
      <c r="CD353" s="6"/>
      <c r="CE353" s="5"/>
      <c r="CF353" s="5"/>
      <c r="CG353" s="4"/>
      <c r="CH353" s="6"/>
      <c r="CI353" s="4"/>
      <c r="CJ353" s="6"/>
      <c r="CK353" s="5"/>
      <c r="CL353" s="5"/>
      <c r="CM353" s="4"/>
      <c r="CN353" s="6"/>
      <c r="CO353" s="4"/>
      <c r="CP353" s="6"/>
      <c r="CQ353" s="5"/>
      <c r="CR353" s="5"/>
      <c r="CS353" s="4">
        <v>1</v>
      </c>
      <c r="CT353" s="6">
        <v>78.91</v>
      </c>
      <c r="CU353" s="4"/>
      <c r="CV353" s="6"/>
      <c r="CW353" s="5"/>
      <c r="CX353" s="5"/>
      <c r="CY353" s="4"/>
      <c r="CZ353" s="6"/>
      <c r="DA353" s="4"/>
      <c r="DB353" s="6"/>
      <c r="DC353" s="5"/>
      <c r="DD353" s="5"/>
      <c r="DE353" s="4"/>
      <c r="DF353" s="6"/>
      <c r="DG353" s="4"/>
      <c r="DH353" s="6"/>
      <c r="DI353" s="5"/>
      <c r="DJ353" s="5"/>
      <c r="DK353" s="4"/>
      <c r="DL353" s="6"/>
      <c r="DM353" s="4"/>
      <c r="DN353" s="6"/>
      <c r="DO353" s="5"/>
      <c r="DP353" s="5"/>
      <c r="DQ353" s="4">
        <v>1</v>
      </c>
      <c r="DR353" s="6">
        <v>77.96</v>
      </c>
      <c r="DS353" s="4"/>
      <c r="DT353" s="6"/>
      <c r="DU353" s="5"/>
      <c r="DV353" s="5"/>
      <c r="DW353" s="4"/>
      <c r="DX353" s="6"/>
      <c r="DY353" s="4"/>
      <c r="DZ353" s="6"/>
      <c r="EA353" s="5"/>
      <c r="EB353" s="5"/>
      <c r="EC353" s="4"/>
      <c r="ED353" s="6"/>
      <c r="EE353" s="4"/>
      <c r="EF353" s="6"/>
      <c r="EG353" s="5"/>
      <c r="EH353" s="5"/>
      <c r="EI353" s="4"/>
      <c r="EJ353" s="6"/>
      <c r="EK353" s="4"/>
      <c r="EL353" s="6"/>
      <c r="EM353" s="5"/>
      <c r="EN353" s="5"/>
      <c r="EO353" s="4"/>
      <c r="EP353" s="6"/>
      <c r="EQ353" s="4"/>
      <c r="ER353" s="6"/>
      <c r="ES353" s="5"/>
      <c r="ET353" s="5"/>
      <c r="EU353" s="4"/>
      <c r="EV353" s="6"/>
      <c r="EW353" s="4"/>
      <c r="EX353" s="6"/>
      <c r="EY353" s="5"/>
      <c r="EZ353" s="5"/>
      <c r="FA353" s="4"/>
      <c r="FB353" s="6"/>
      <c r="FC353" s="4"/>
      <c r="FD353" s="6"/>
      <c r="FE353" s="5"/>
      <c r="FF353" s="5"/>
      <c r="FG353" s="4"/>
      <c r="FH353" s="6"/>
      <c r="FI353" s="4"/>
      <c r="FJ353" s="6"/>
      <c r="FK353" s="5"/>
      <c r="FL353" s="5"/>
      <c r="FM353" s="4"/>
      <c r="FN353" s="6"/>
      <c r="FO353" s="4"/>
      <c r="FP353" s="6"/>
      <c r="FQ353" s="5"/>
      <c r="FR353" s="5"/>
      <c r="FS353" s="4"/>
      <c r="FT353" s="6"/>
      <c r="FU353" s="4"/>
      <c r="FV353" s="6"/>
      <c r="FW353" s="5"/>
      <c r="FX353" s="5"/>
      <c r="FY353" s="4"/>
      <c r="FZ353" s="6"/>
      <c r="GA353" s="4"/>
      <c r="GB353" s="6"/>
      <c r="GC353" s="5"/>
      <c r="GD353" s="5"/>
      <c r="GE353" s="4"/>
      <c r="GF353" s="6"/>
      <c r="GG353" s="4"/>
      <c r="GH353" s="6"/>
      <c r="GI353" s="5"/>
      <c r="GJ353" s="5"/>
      <c r="GK353" s="4"/>
      <c r="GL353" s="6"/>
      <c r="GM353" s="4"/>
      <c r="GN353" s="6"/>
      <c r="GO353" s="5"/>
      <c r="GP353" s="5"/>
      <c r="GQ353" s="4"/>
      <c r="GR353" s="6"/>
      <c r="GS353" s="4"/>
      <c r="GT353" s="6"/>
      <c r="GU353" s="5"/>
      <c r="GV353" s="5"/>
      <c r="GW353" s="4"/>
      <c r="GX353" s="6"/>
      <c r="GY353" s="4"/>
      <c r="GZ353" s="6"/>
      <c r="HA353" s="5"/>
      <c r="HB353" s="5"/>
      <c r="HC353" s="4"/>
      <c r="HD353" s="6"/>
      <c r="HE353" s="4"/>
      <c r="HF353" s="6"/>
      <c r="HG353" s="5"/>
      <c r="HH353" s="5"/>
      <c r="HI353" s="4"/>
      <c r="HJ353" s="6"/>
      <c r="HK353" s="4"/>
      <c r="HL353" s="6"/>
      <c r="HM353" s="5"/>
      <c r="HN353" s="5"/>
      <c r="HO353" s="4"/>
      <c r="HP353" s="6"/>
      <c r="HQ353" s="4"/>
      <c r="HR353" s="6"/>
      <c r="HS353" s="5"/>
      <c r="HT353" s="5"/>
      <c r="HU353" s="4"/>
      <c r="HV353" s="6"/>
      <c r="HW353" s="4"/>
      <c r="HX353" s="6"/>
      <c r="HY353" s="5"/>
      <c r="HZ353" s="5"/>
      <c r="IA353" s="4"/>
      <c r="IB353" s="6"/>
      <c r="IC353" s="4"/>
      <c r="ID353" s="6"/>
      <c r="IE353" s="5"/>
      <c r="IF353" s="5"/>
      <c r="IG353" s="4"/>
      <c r="IH353" s="6"/>
      <c r="II353" s="4"/>
      <c r="IJ353" s="6"/>
      <c r="IK353" s="5"/>
      <c r="IL353" s="5"/>
      <c r="IM353" s="4"/>
      <c r="IN353" s="6"/>
      <c r="IO353" s="4"/>
      <c r="IP353" s="6"/>
      <c r="IQ353" s="5"/>
      <c r="IR353" s="5"/>
      <c r="IS353" s="4"/>
      <c r="IT353" s="6"/>
      <c r="IU353" s="4"/>
      <c r="IV353" s="6"/>
      <c r="IW353" s="5"/>
      <c r="IX353" s="5"/>
      <c r="IY353" s="4"/>
      <c r="IZ353" s="6"/>
      <c r="JA353" s="4"/>
      <c r="JB353" s="6"/>
      <c r="JC353" s="5"/>
      <c r="JD353" s="5"/>
      <c r="JE353" s="4"/>
      <c r="JF353" s="6"/>
      <c r="JG353" s="4"/>
      <c r="JH353" s="6"/>
      <c r="JI353" s="5"/>
      <c r="JJ353" s="5"/>
      <c r="JK353" s="4"/>
      <c r="JL353" s="6"/>
      <c r="JM353" s="4"/>
      <c r="JN353" s="6"/>
      <c r="JO353" s="5"/>
      <c r="JP353" s="5"/>
      <c r="JQ353" s="4"/>
      <c r="JR353" s="6"/>
      <c r="JS353" s="4"/>
      <c r="JT353" s="6"/>
      <c r="JU353" s="5"/>
      <c r="JV353" s="5"/>
      <c r="JW353" s="4"/>
      <c r="JX353" s="6"/>
      <c r="JY353" s="4"/>
      <c r="JZ353" s="6"/>
      <c r="KA353" s="5"/>
      <c r="KB353" s="5"/>
      <c r="KC353" s="4"/>
      <c r="KD353" s="6"/>
      <c r="KE353" s="4"/>
      <c r="KF353" s="6"/>
      <c r="KG353" s="5"/>
      <c r="KH353" s="5"/>
      <c r="KI353" s="4"/>
      <c r="KJ353" s="6"/>
      <c r="KK353" s="4"/>
      <c r="KL353" s="6"/>
      <c r="KM353" s="5"/>
      <c r="KN353" s="5"/>
    </row>
    <row r="354">
      <c r="A354" s="3" t="s">
        <v>85</v>
      </c>
      <c r="B354" s="3" t="s">
        <v>86</v>
      </c>
      <c r="C354" s="3" t="s">
        <v>449</v>
      </c>
      <c r="D354" s="3" t="s">
        <v>501</v>
      </c>
      <c r="E354" s="3" t="s">
        <v>109</v>
      </c>
      <c r="F354" s="3" t="s">
        <v>110</v>
      </c>
      <c r="G354" s="3" t="s">
        <v>111</v>
      </c>
      <c r="H354" s="3" t="s">
        <v>98</v>
      </c>
      <c r="I354" s="3" t="s">
        <v>1320</v>
      </c>
      <c r="J354" s="3" t="s">
        <v>1309</v>
      </c>
      <c r="K354" s="4"/>
      <c r="L354" s="4">
        <f>=ROUNDDOWN({0},0)</f>
      </c>
      <c r="M354" s="4">
        <v>972</v>
      </c>
      <c r="N354" s="5"/>
      <c r="O354" s="4"/>
      <c r="P354" s="4">
        <f>=ROUNDDOWN({0},0)</f>
      </c>
      <c r="Q354" s="4"/>
      <c r="R354" s="5"/>
      <c r="S354" s="4"/>
      <c r="T354" s="6"/>
      <c r="U354" s="4"/>
      <c r="V354" s="6"/>
      <c r="W354" s="5"/>
      <c r="X354" s="5"/>
      <c r="Y354" s="4"/>
      <c r="Z354" s="6"/>
      <c r="AA354" s="4"/>
      <c r="AB354" s="6"/>
      <c r="AC354" s="5"/>
      <c r="AD354" s="5"/>
      <c r="AE354" s="4"/>
      <c r="AF354" s="6"/>
      <c r="AG354" s="4"/>
      <c r="AH354" s="6"/>
      <c r="AI354" s="5"/>
      <c r="AJ354" s="5"/>
      <c r="AK354" s="4"/>
      <c r="AL354" s="6"/>
      <c r="AM354" s="4"/>
      <c r="AN354" s="6"/>
      <c r="AO354" s="5"/>
      <c r="AP354" s="5"/>
      <c r="AQ354" s="4"/>
      <c r="AR354" s="6"/>
      <c r="AS354" s="4"/>
      <c r="AT354" s="6"/>
      <c r="AU354" s="5"/>
      <c r="AV354" s="5"/>
      <c r="AW354" s="4"/>
      <c r="AX354" s="6"/>
      <c r="AY354" s="4"/>
      <c r="AZ354" s="6"/>
      <c r="BA354" s="5"/>
      <c r="BB354" s="5"/>
      <c r="BC354" s="4"/>
      <c r="BD354" s="6"/>
      <c r="BE354" s="4"/>
      <c r="BF354" s="6"/>
      <c r="BG354" s="5"/>
      <c r="BH354" s="5"/>
      <c r="BI354" s="4"/>
      <c r="BJ354" s="6"/>
      <c r="BK354" s="4"/>
      <c r="BL354" s="6"/>
      <c r="BM354" s="5"/>
      <c r="BN354" s="5"/>
      <c r="BO354" s="4"/>
      <c r="BP354" s="6"/>
      <c r="BQ354" s="4"/>
      <c r="BR354" s="6"/>
      <c r="BS354" s="5"/>
      <c r="BT354" s="5"/>
      <c r="BU354" s="4"/>
      <c r="BV354" s="6"/>
      <c r="BW354" s="4"/>
      <c r="BX354" s="6"/>
      <c r="BY354" s="5"/>
      <c r="BZ354" s="5"/>
      <c r="CA354" s="4"/>
      <c r="CB354" s="6"/>
      <c r="CC354" s="4"/>
      <c r="CD354" s="6"/>
      <c r="CE354" s="5"/>
      <c r="CF354" s="5"/>
      <c r="CG354" s="4"/>
      <c r="CH354" s="6"/>
      <c r="CI354" s="4"/>
      <c r="CJ354" s="6"/>
      <c r="CK354" s="5"/>
      <c r="CL354" s="5"/>
      <c r="CM354" s="4"/>
      <c r="CN354" s="6"/>
      <c r="CO354" s="4"/>
      <c r="CP354" s="6"/>
      <c r="CQ354" s="5"/>
      <c r="CR354" s="5"/>
      <c r="CS354" s="4"/>
      <c r="CT354" s="6"/>
      <c r="CU354" s="4"/>
      <c r="CV354" s="6"/>
      <c r="CW354" s="5"/>
      <c r="CX354" s="5"/>
      <c r="CY354" s="4"/>
      <c r="CZ354" s="6"/>
      <c r="DA354" s="4"/>
      <c r="DB354" s="6"/>
      <c r="DC354" s="5"/>
      <c r="DD354" s="5"/>
      <c r="DE354" s="4"/>
      <c r="DF354" s="6"/>
      <c r="DG354" s="4"/>
      <c r="DH354" s="6"/>
      <c r="DI354" s="5"/>
      <c r="DJ354" s="5"/>
      <c r="DK354" s="4"/>
      <c r="DL354" s="6"/>
      <c r="DM354" s="4"/>
      <c r="DN354" s="6"/>
      <c r="DO354" s="5"/>
      <c r="DP354" s="5"/>
      <c r="DQ354" s="4"/>
      <c r="DR354" s="6"/>
      <c r="DS354" s="4"/>
      <c r="DT354" s="6"/>
      <c r="DU354" s="5"/>
      <c r="DV354" s="5"/>
      <c r="DW354" s="4"/>
      <c r="DX354" s="6"/>
      <c r="DY354" s="4"/>
      <c r="DZ354" s="6"/>
      <c r="EA354" s="5"/>
      <c r="EB354" s="5"/>
      <c r="EC354" s="4"/>
      <c r="ED354" s="6"/>
      <c r="EE354" s="4"/>
      <c r="EF354" s="6"/>
      <c r="EG354" s="5"/>
      <c r="EH354" s="5"/>
      <c r="EI354" s="4"/>
      <c r="EJ354" s="6"/>
      <c r="EK354" s="4"/>
      <c r="EL354" s="6"/>
      <c r="EM354" s="5"/>
      <c r="EN354" s="5"/>
      <c r="EO354" s="4"/>
      <c r="EP354" s="6"/>
      <c r="EQ354" s="4"/>
      <c r="ER354" s="6"/>
      <c r="ES354" s="5"/>
      <c r="ET354" s="5"/>
      <c r="EU354" s="4"/>
      <c r="EV354" s="6"/>
      <c r="EW354" s="4"/>
      <c r="EX354" s="6"/>
      <c r="EY354" s="5"/>
      <c r="EZ354" s="5"/>
      <c r="FA354" s="4"/>
      <c r="FB354" s="6"/>
      <c r="FC354" s="4"/>
      <c r="FD354" s="6"/>
      <c r="FE354" s="5"/>
      <c r="FF354" s="5"/>
      <c r="FG354" s="4"/>
      <c r="FH354" s="6"/>
      <c r="FI354" s="4"/>
      <c r="FJ354" s="6"/>
      <c r="FK354" s="5"/>
      <c r="FL354" s="5"/>
      <c r="FM354" s="4"/>
      <c r="FN354" s="6"/>
      <c r="FO354" s="4"/>
      <c r="FP354" s="6"/>
      <c r="FQ354" s="5"/>
      <c r="FR354" s="5"/>
      <c r="FS354" s="4"/>
      <c r="FT354" s="6"/>
      <c r="FU354" s="4"/>
      <c r="FV354" s="6"/>
      <c r="FW354" s="5"/>
      <c r="FX354" s="5"/>
      <c r="FY354" s="4"/>
      <c r="FZ354" s="6"/>
      <c r="GA354" s="4"/>
      <c r="GB354" s="6"/>
      <c r="GC354" s="5"/>
      <c r="GD354" s="5"/>
      <c r="GE354" s="4"/>
      <c r="GF354" s="6"/>
      <c r="GG354" s="4"/>
      <c r="GH354" s="6"/>
      <c r="GI354" s="5"/>
      <c r="GJ354" s="5"/>
      <c r="GK354" s="4"/>
      <c r="GL354" s="6"/>
      <c r="GM354" s="4"/>
      <c r="GN354" s="6"/>
      <c r="GO354" s="5"/>
      <c r="GP354" s="5"/>
      <c r="GQ354" s="4"/>
      <c r="GR354" s="6"/>
      <c r="GS354" s="4"/>
      <c r="GT354" s="6"/>
      <c r="GU354" s="5"/>
      <c r="GV354" s="5"/>
      <c r="GW354" s="4"/>
      <c r="GX354" s="6"/>
      <c r="GY354" s="4"/>
      <c r="GZ354" s="6"/>
      <c r="HA354" s="5"/>
      <c r="HB354" s="5"/>
      <c r="HC354" s="4"/>
      <c r="HD354" s="6"/>
      <c r="HE354" s="4"/>
      <c r="HF354" s="6"/>
      <c r="HG354" s="5"/>
      <c r="HH354" s="5"/>
      <c r="HI354" s="4"/>
      <c r="HJ354" s="6"/>
      <c r="HK354" s="4"/>
      <c r="HL354" s="6"/>
      <c r="HM354" s="5"/>
      <c r="HN354" s="5"/>
      <c r="HO354" s="4"/>
      <c r="HP354" s="6"/>
      <c r="HQ354" s="4"/>
      <c r="HR354" s="6"/>
      <c r="HS354" s="5"/>
      <c r="HT354" s="5"/>
      <c r="HU354" s="4"/>
      <c r="HV354" s="6"/>
      <c r="HW354" s="4"/>
      <c r="HX354" s="6"/>
      <c r="HY354" s="5"/>
      <c r="HZ354" s="5"/>
      <c r="IA354" s="4"/>
      <c r="IB354" s="6"/>
      <c r="IC354" s="4"/>
      <c r="ID354" s="6"/>
      <c r="IE354" s="5"/>
      <c r="IF354" s="5"/>
      <c r="IG354" s="4"/>
      <c r="IH354" s="6"/>
      <c r="II354" s="4"/>
      <c r="IJ354" s="6"/>
      <c r="IK354" s="5"/>
      <c r="IL354" s="5"/>
      <c r="IM354" s="4"/>
      <c r="IN354" s="6"/>
      <c r="IO354" s="4"/>
      <c r="IP354" s="6"/>
      <c r="IQ354" s="5"/>
      <c r="IR354" s="5"/>
      <c r="IS354" s="4"/>
      <c r="IT354" s="6"/>
      <c r="IU354" s="4"/>
      <c r="IV354" s="6"/>
      <c r="IW354" s="5"/>
      <c r="IX354" s="5"/>
      <c r="IY354" s="4"/>
      <c r="IZ354" s="6"/>
      <c r="JA354" s="4"/>
      <c r="JB354" s="6"/>
      <c r="JC354" s="5"/>
      <c r="JD354" s="5"/>
      <c r="JE354" s="4"/>
      <c r="JF354" s="6"/>
      <c r="JG354" s="4"/>
      <c r="JH354" s="6"/>
      <c r="JI354" s="5"/>
      <c r="JJ354" s="5"/>
      <c r="JK354" s="4"/>
      <c r="JL354" s="6"/>
      <c r="JM354" s="4"/>
      <c r="JN354" s="6"/>
      <c r="JO354" s="5"/>
      <c r="JP354" s="5"/>
      <c r="JQ354" s="4"/>
      <c r="JR354" s="6"/>
      <c r="JS354" s="4"/>
      <c r="JT354" s="6"/>
      <c r="JU354" s="5"/>
      <c r="JV354" s="5"/>
      <c r="JW354" s="4"/>
      <c r="JX354" s="6"/>
      <c r="JY354" s="4"/>
      <c r="JZ354" s="6"/>
      <c r="KA354" s="5"/>
      <c r="KB354" s="5"/>
      <c r="KC354" s="4"/>
      <c r="KD354" s="6"/>
      <c r="KE354" s="4"/>
      <c r="KF354" s="6"/>
      <c r="KG354" s="5"/>
      <c r="KH354" s="5"/>
      <c r="KI354" s="4"/>
      <c r="KJ354" s="6"/>
      <c r="KK354" s="4"/>
      <c r="KL354" s="6"/>
      <c r="KM354" s="5"/>
      <c r="KN354" s="5"/>
    </row>
    <row r="355">
      <c r="A355" s="3" t="s">
        <v>85</v>
      </c>
      <c r="B355" s="3" t="s">
        <v>86</v>
      </c>
      <c r="C355" s="3" t="s">
        <v>449</v>
      </c>
      <c r="D355" s="3" t="s">
        <v>505</v>
      </c>
      <c r="E355" s="3" t="s">
        <v>480</v>
      </c>
      <c r="F355" s="3" t="s">
        <v>481</v>
      </c>
      <c r="G355" s="3" t="s">
        <v>482</v>
      </c>
      <c r="H355" s="3" t="s">
        <v>129</v>
      </c>
      <c r="I355" s="3" t="s">
        <v>1384</v>
      </c>
      <c r="J355" s="3" t="s">
        <v>1309</v>
      </c>
      <c r="K355" s="4">
        <v>1907</v>
      </c>
      <c r="L355" s="4">
        <f>=ROUNDDOWN(22.9759036144578,0)</f>
      </c>
      <c r="M355" s="4">
        <v>1600</v>
      </c>
      <c r="N355" s="5">
        <v>1</v>
      </c>
      <c r="O355" s="4"/>
      <c r="P355" s="4">
        <f>=ROUNDDOWN({0},0)</f>
      </c>
      <c r="Q355" s="4"/>
      <c r="R355" s="5"/>
      <c r="S355" s="4">
        <v>22</v>
      </c>
      <c r="T355" s="6">
        <v>1166.36</v>
      </c>
      <c r="U355" s="4"/>
      <c r="V355" s="6"/>
      <c r="W355" s="5"/>
      <c r="X355" s="5"/>
      <c r="Y355" s="4">
        <v>1</v>
      </c>
      <c r="Z355" s="6">
        <v>49.22</v>
      </c>
      <c r="AA355" s="4"/>
      <c r="AB355" s="6"/>
      <c r="AC355" s="5"/>
      <c r="AD355" s="5"/>
      <c r="AE355" s="4">
        <v>2</v>
      </c>
      <c r="AF355" s="6">
        <v>85.93</v>
      </c>
      <c r="AG355" s="4"/>
      <c r="AH355" s="6"/>
      <c r="AI355" s="5"/>
      <c r="AJ355" s="5"/>
      <c r="AK355" s="4">
        <v>1</v>
      </c>
      <c r="AL355" s="6">
        <v>52.15</v>
      </c>
      <c r="AM355" s="4"/>
      <c r="AN355" s="6"/>
      <c r="AO355" s="5"/>
      <c r="AP355" s="5"/>
      <c r="AQ355" s="4">
        <v>1</v>
      </c>
      <c r="AR355" s="6">
        <v>51.99</v>
      </c>
      <c r="AS355" s="4"/>
      <c r="AT355" s="6"/>
      <c r="AU355" s="5"/>
      <c r="AV355" s="5"/>
      <c r="AW355" s="4">
        <v>5</v>
      </c>
      <c r="AX355" s="6">
        <v>241.55</v>
      </c>
      <c r="AY355" s="4"/>
      <c r="AZ355" s="6"/>
      <c r="BA355" s="5"/>
      <c r="BB355" s="5"/>
      <c r="BC355" s="4"/>
      <c r="BD355" s="6"/>
      <c r="BE355" s="4"/>
      <c r="BF355" s="6"/>
      <c r="BG355" s="5"/>
      <c r="BH355" s="5"/>
      <c r="BI355" s="4">
        <v>8</v>
      </c>
      <c r="BJ355" s="6">
        <v>414.4</v>
      </c>
      <c r="BK355" s="4"/>
      <c r="BL355" s="6"/>
      <c r="BM355" s="5"/>
      <c r="BN355" s="5"/>
      <c r="BO355" s="4">
        <v>1</v>
      </c>
      <c r="BP355" s="6">
        <v>49.34</v>
      </c>
      <c r="BQ355" s="4"/>
      <c r="BR355" s="6"/>
      <c r="BS355" s="5"/>
      <c r="BT355" s="5"/>
      <c r="BU355" s="4">
        <v>1</v>
      </c>
      <c r="BV355" s="6">
        <v>51.8</v>
      </c>
      <c r="BW355" s="4"/>
      <c r="BX355" s="6"/>
      <c r="BY355" s="5"/>
      <c r="BZ355" s="5"/>
      <c r="CA355" s="4"/>
      <c r="CB355" s="6"/>
      <c r="CC355" s="4"/>
      <c r="CD355" s="6"/>
      <c r="CE355" s="5"/>
      <c r="CF355" s="5"/>
      <c r="CG355" s="4"/>
      <c r="CH355" s="6"/>
      <c r="CI355" s="4"/>
      <c r="CJ355" s="6"/>
      <c r="CK355" s="5"/>
      <c r="CL355" s="5"/>
      <c r="CM355" s="4">
        <v>2</v>
      </c>
      <c r="CN355" s="6">
        <v>169.98</v>
      </c>
      <c r="CO355" s="4"/>
      <c r="CP355" s="6"/>
      <c r="CQ355" s="5"/>
      <c r="CR355" s="5"/>
      <c r="CS355" s="4"/>
      <c r="CT355" s="6"/>
      <c r="CU355" s="4"/>
      <c r="CV355" s="6"/>
      <c r="CW355" s="5"/>
      <c r="CX355" s="5"/>
      <c r="CY355" s="4"/>
      <c r="CZ355" s="6"/>
      <c r="DA355" s="4"/>
      <c r="DB355" s="6"/>
      <c r="DC355" s="5"/>
      <c r="DD355" s="5"/>
      <c r="DE355" s="4"/>
      <c r="DF355" s="6"/>
      <c r="DG355" s="4"/>
      <c r="DH355" s="6"/>
      <c r="DI355" s="5"/>
      <c r="DJ355" s="5"/>
      <c r="DK355" s="4"/>
      <c r="DL355" s="6"/>
      <c r="DM355" s="4"/>
      <c r="DN355" s="6"/>
      <c r="DO355" s="5"/>
      <c r="DP355" s="5"/>
      <c r="DQ355" s="4"/>
      <c r="DR355" s="6"/>
      <c r="DS355" s="4"/>
      <c r="DT355" s="6"/>
      <c r="DU355" s="5"/>
      <c r="DV355" s="5"/>
      <c r="DW355" s="4"/>
      <c r="DX355" s="6"/>
      <c r="DY355" s="4"/>
      <c r="DZ355" s="6"/>
      <c r="EA355" s="5"/>
      <c r="EB355" s="5"/>
      <c r="EC355" s="4"/>
      <c r="ED355" s="6"/>
      <c r="EE355" s="4"/>
      <c r="EF355" s="6"/>
      <c r="EG355" s="5"/>
      <c r="EH355" s="5"/>
      <c r="EI355" s="4"/>
      <c r="EJ355" s="6"/>
      <c r="EK355" s="4"/>
      <c r="EL355" s="6"/>
      <c r="EM355" s="5"/>
      <c r="EN355" s="5"/>
      <c r="EO355" s="4"/>
      <c r="EP355" s="6"/>
      <c r="EQ355" s="4"/>
      <c r="ER355" s="6"/>
      <c r="ES355" s="5"/>
      <c r="ET355" s="5"/>
      <c r="EU355" s="4"/>
      <c r="EV355" s="6"/>
      <c r="EW355" s="4"/>
      <c r="EX355" s="6"/>
      <c r="EY355" s="5"/>
      <c r="EZ355" s="5"/>
      <c r="FA355" s="4"/>
      <c r="FB355" s="6"/>
      <c r="FC355" s="4"/>
      <c r="FD355" s="6"/>
      <c r="FE355" s="5"/>
      <c r="FF355" s="5"/>
      <c r="FG355" s="4"/>
      <c r="FH355" s="6"/>
      <c r="FI355" s="4"/>
      <c r="FJ355" s="6"/>
      <c r="FK355" s="5"/>
      <c r="FL355" s="5"/>
      <c r="FM355" s="4"/>
      <c r="FN355" s="6"/>
      <c r="FO355" s="4"/>
      <c r="FP355" s="6"/>
      <c r="FQ355" s="5"/>
      <c r="FR355" s="5"/>
      <c r="FS355" s="4"/>
      <c r="FT355" s="6"/>
      <c r="FU355" s="4"/>
      <c r="FV355" s="6"/>
      <c r="FW355" s="5"/>
      <c r="FX355" s="5"/>
      <c r="FY355" s="4"/>
      <c r="FZ355" s="6"/>
      <c r="GA355" s="4"/>
      <c r="GB355" s="6"/>
      <c r="GC355" s="5"/>
      <c r="GD355" s="5"/>
      <c r="GE355" s="4"/>
      <c r="GF355" s="6"/>
      <c r="GG355" s="4"/>
      <c r="GH355" s="6"/>
      <c r="GI355" s="5"/>
      <c r="GJ355" s="5"/>
      <c r="GK355" s="4"/>
      <c r="GL355" s="6"/>
      <c r="GM355" s="4"/>
      <c r="GN355" s="6"/>
      <c r="GO355" s="5"/>
      <c r="GP355" s="5"/>
      <c r="GQ355" s="4"/>
      <c r="GR355" s="6"/>
      <c r="GS355" s="4"/>
      <c r="GT355" s="6"/>
      <c r="GU355" s="5"/>
      <c r="GV355" s="5"/>
      <c r="GW355" s="4"/>
      <c r="GX355" s="6"/>
      <c r="GY355" s="4"/>
      <c r="GZ355" s="6"/>
      <c r="HA355" s="5"/>
      <c r="HB355" s="5"/>
      <c r="HC355" s="4"/>
      <c r="HD355" s="6"/>
      <c r="HE355" s="4"/>
      <c r="HF355" s="6"/>
      <c r="HG355" s="5"/>
      <c r="HH355" s="5"/>
      <c r="HI355" s="4"/>
      <c r="HJ355" s="6"/>
      <c r="HK355" s="4"/>
      <c r="HL355" s="6"/>
      <c r="HM355" s="5"/>
      <c r="HN355" s="5"/>
      <c r="HO355" s="4"/>
      <c r="HP355" s="6"/>
      <c r="HQ355" s="4"/>
      <c r="HR355" s="6"/>
      <c r="HS355" s="5"/>
      <c r="HT355" s="5"/>
      <c r="HU355" s="4"/>
      <c r="HV355" s="6"/>
      <c r="HW355" s="4"/>
      <c r="HX355" s="6"/>
      <c r="HY355" s="5"/>
      <c r="HZ355" s="5"/>
      <c r="IA355" s="4"/>
      <c r="IB355" s="6"/>
      <c r="IC355" s="4"/>
      <c r="ID355" s="6"/>
      <c r="IE355" s="5"/>
      <c r="IF355" s="5"/>
      <c r="IG355" s="4"/>
      <c r="IH355" s="6"/>
      <c r="II355" s="4"/>
      <c r="IJ355" s="6"/>
      <c r="IK355" s="5"/>
      <c r="IL355" s="5"/>
      <c r="IM355" s="4"/>
      <c r="IN355" s="6"/>
      <c r="IO355" s="4"/>
      <c r="IP355" s="6"/>
      <c r="IQ355" s="5"/>
      <c r="IR355" s="5"/>
      <c r="IS355" s="4"/>
      <c r="IT355" s="6"/>
      <c r="IU355" s="4"/>
      <c r="IV355" s="6"/>
      <c r="IW355" s="5"/>
      <c r="IX355" s="5"/>
      <c r="IY355" s="4"/>
      <c r="IZ355" s="6"/>
      <c r="JA355" s="4"/>
      <c r="JB355" s="6"/>
      <c r="JC355" s="5"/>
      <c r="JD355" s="5"/>
      <c r="JE355" s="4"/>
      <c r="JF355" s="6"/>
      <c r="JG355" s="4"/>
      <c r="JH355" s="6"/>
      <c r="JI355" s="5"/>
      <c r="JJ355" s="5"/>
      <c r="JK355" s="4"/>
      <c r="JL355" s="6"/>
      <c r="JM355" s="4"/>
      <c r="JN355" s="6"/>
      <c r="JO355" s="5"/>
      <c r="JP355" s="5"/>
      <c r="JQ355" s="4"/>
      <c r="JR355" s="6"/>
      <c r="JS355" s="4"/>
      <c r="JT355" s="6"/>
      <c r="JU355" s="5"/>
      <c r="JV355" s="5"/>
      <c r="JW355" s="4"/>
      <c r="JX355" s="6"/>
      <c r="JY355" s="4"/>
      <c r="JZ355" s="6"/>
      <c r="KA355" s="5"/>
      <c r="KB355" s="5"/>
      <c r="KC355" s="4"/>
      <c r="KD355" s="6"/>
      <c r="KE355" s="4"/>
      <c r="KF355" s="6"/>
      <c r="KG355" s="5"/>
      <c r="KH355" s="5"/>
      <c r="KI355" s="4"/>
      <c r="KJ355" s="6"/>
      <c r="KK355" s="4"/>
      <c r="KL355" s="6"/>
      <c r="KM355" s="5"/>
      <c r="KN355" s="5"/>
    </row>
    <row r="356">
      <c r="A356" s="3" t="s">
        <v>85</v>
      </c>
      <c r="B356" s="3" t="s">
        <v>86</v>
      </c>
      <c r="C356" s="3" t="s">
        <v>449</v>
      </c>
      <c r="D356" s="3" t="s">
        <v>505</v>
      </c>
      <c r="E356" s="3" t="s">
        <v>480</v>
      </c>
      <c r="F356" s="3" t="s">
        <v>481</v>
      </c>
      <c r="G356" s="3" t="s">
        <v>482</v>
      </c>
      <c r="H356" s="3" t="s">
        <v>129</v>
      </c>
      <c r="I356" s="3" t="s">
        <v>1349</v>
      </c>
      <c r="J356" s="3" t="s">
        <v>1318</v>
      </c>
      <c r="K356" s="4">
        <v>75</v>
      </c>
      <c r="L356" s="4">
        <f>=ROUNDDOWN(2.27272727272727,0)</f>
      </c>
      <c r="M356" s="4">
        <v>900</v>
      </c>
      <c r="N356" s="5"/>
      <c r="O356" s="4"/>
      <c r="P356" s="4">
        <f>=ROUNDDOWN({0},0)</f>
      </c>
      <c r="Q356" s="4"/>
      <c r="R356" s="5"/>
      <c r="S356" s="4">
        <v>19</v>
      </c>
      <c r="T356" s="6">
        <v>1000.25</v>
      </c>
      <c r="U356" s="4"/>
      <c r="V356" s="6"/>
      <c r="W356" s="5"/>
      <c r="X356" s="5"/>
      <c r="Y356" s="4">
        <v>2</v>
      </c>
      <c r="Z356" s="6">
        <v>98.44</v>
      </c>
      <c r="AA356" s="4"/>
      <c r="AB356" s="6"/>
      <c r="AC356" s="5"/>
      <c r="AD356" s="5"/>
      <c r="AE356" s="4">
        <v>2</v>
      </c>
      <c r="AF356" s="6">
        <v>98.7</v>
      </c>
      <c r="AG356" s="4"/>
      <c r="AH356" s="6"/>
      <c r="AI356" s="5"/>
      <c r="AJ356" s="5"/>
      <c r="AK356" s="4"/>
      <c r="AL356" s="6"/>
      <c r="AM356" s="4"/>
      <c r="AN356" s="6"/>
      <c r="AO356" s="5"/>
      <c r="AP356" s="5"/>
      <c r="AQ356" s="4">
        <v>2</v>
      </c>
      <c r="AR356" s="6">
        <v>103.98</v>
      </c>
      <c r="AS356" s="4"/>
      <c r="AT356" s="6"/>
      <c r="AU356" s="5"/>
      <c r="AV356" s="5"/>
      <c r="AW356" s="4">
        <v>1</v>
      </c>
      <c r="AX356" s="6">
        <v>51.82</v>
      </c>
      <c r="AY356" s="4"/>
      <c r="AZ356" s="6"/>
      <c r="BA356" s="5"/>
      <c r="BB356" s="5"/>
      <c r="BC356" s="4"/>
      <c r="BD356" s="6"/>
      <c r="BE356" s="4"/>
      <c r="BF356" s="6"/>
      <c r="BG356" s="5"/>
      <c r="BH356" s="5"/>
      <c r="BI356" s="4">
        <v>7</v>
      </c>
      <c r="BJ356" s="6">
        <v>378.35</v>
      </c>
      <c r="BK356" s="4"/>
      <c r="BL356" s="6"/>
      <c r="BM356" s="5"/>
      <c r="BN356" s="5"/>
      <c r="BO356" s="4">
        <v>1</v>
      </c>
      <c r="BP356" s="6">
        <v>55.76</v>
      </c>
      <c r="BQ356" s="4"/>
      <c r="BR356" s="6"/>
      <c r="BS356" s="5"/>
      <c r="BT356" s="5"/>
      <c r="BU356" s="4"/>
      <c r="BV356" s="6"/>
      <c r="BW356" s="4"/>
      <c r="BX356" s="6"/>
      <c r="BY356" s="5"/>
      <c r="BZ356" s="5"/>
      <c r="CA356" s="4"/>
      <c r="CB356" s="6"/>
      <c r="CC356" s="4"/>
      <c r="CD356" s="6"/>
      <c r="CE356" s="5"/>
      <c r="CF356" s="5"/>
      <c r="CG356" s="4">
        <v>4</v>
      </c>
      <c r="CH356" s="6">
        <v>213.2</v>
      </c>
      <c r="CI356" s="4"/>
      <c r="CJ356" s="6"/>
      <c r="CK356" s="5"/>
      <c r="CL356" s="5"/>
      <c r="CM356" s="4"/>
      <c r="CN356" s="6"/>
      <c r="CO356" s="4"/>
      <c r="CP356" s="6"/>
      <c r="CQ356" s="5"/>
      <c r="CR356" s="5"/>
      <c r="CS356" s="4"/>
      <c r="CT356" s="6"/>
      <c r="CU356" s="4"/>
      <c r="CV356" s="6"/>
      <c r="CW356" s="5"/>
      <c r="CX356" s="5"/>
      <c r="CY356" s="4"/>
      <c r="CZ356" s="6"/>
      <c r="DA356" s="4"/>
      <c r="DB356" s="6"/>
      <c r="DC356" s="5"/>
      <c r="DD356" s="5"/>
      <c r="DE356" s="4"/>
      <c r="DF356" s="6"/>
      <c r="DG356" s="4"/>
      <c r="DH356" s="6"/>
      <c r="DI356" s="5"/>
      <c r="DJ356" s="5"/>
      <c r="DK356" s="4"/>
      <c r="DL356" s="6"/>
      <c r="DM356" s="4"/>
      <c r="DN356" s="6"/>
      <c r="DO356" s="5"/>
      <c r="DP356" s="5"/>
      <c r="DQ356" s="4"/>
      <c r="DR356" s="6"/>
      <c r="DS356" s="4"/>
      <c r="DT356" s="6"/>
      <c r="DU356" s="5"/>
      <c r="DV356" s="5"/>
      <c r="DW356" s="4"/>
      <c r="DX356" s="6"/>
      <c r="DY356" s="4"/>
      <c r="DZ356" s="6"/>
      <c r="EA356" s="5"/>
      <c r="EB356" s="5"/>
      <c r="EC356" s="4"/>
      <c r="ED356" s="6"/>
      <c r="EE356" s="4"/>
      <c r="EF356" s="6"/>
      <c r="EG356" s="5"/>
      <c r="EH356" s="5"/>
      <c r="EI356" s="4"/>
      <c r="EJ356" s="6"/>
      <c r="EK356" s="4"/>
      <c r="EL356" s="6"/>
      <c r="EM356" s="5"/>
      <c r="EN356" s="5"/>
      <c r="EO356" s="4"/>
      <c r="EP356" s="6"/>
      <c r="EQ356" s="4"/>
      <c r="ER356" s="6"/>
      <c r="ES356" s="5"/>
      <c r="ET356" s="5"/>
      <c r="EU356" s="4"/>
      <c r="EV356" s="6"/>
      <c r="EW356" s="4"/>
      <c r="EX356" s="6"/>
      <c r="EY356" s="5"/>
      <c r="EZ356" s="5"/>
      <c r="FA356" s="4"/>
      <c r="FB356" s="6"/>
      <c r="FC356" s="4"/>
      <c r="FD356" s="6"/>
      <c r="FE356" s="5"/>
      <c r="FF356" s="5"/>
      <c r="FG356" s="4"/>
      <c r="FH356" s="6"/>
      <c r="FI356" s="4"/>
      <c r="FJ356" s="6"/>
      <c r="FK356" s="5"/>
      <c r="FL356" s="5"/>
      <c r="FM356" s="4"/>
      <c r="FN356" s="6"/>
      <c r="FO356" s="4"/>
      <c r="FP356" s="6"/>
      <c r="FQ356" s="5"/>
      <c r="FR356" s="5"/>
      <c r="FS356" s="4"/>
      <c r="FT356" s="6"/>
      <c r="FU356" s="4"/>
      <c r="FV356" s="6"/>
      <c r="FW356" s="5"/>
      <c r="FX356" s="5"/>
      <c r="FY356" s="4"/>
      <c r="FZ356" s="6"/>
      <c r="GA356" s="4"/>
      <c r="GB356" s="6"/>
      <c r="GC356" s="5"/>
      <c r="GD356" s="5"/>
      <c r="GE356" s="4"/>
      <c r="GF356" s="6"/>
      <c r="GG356" s="4"/>
      <c r="GH356" s="6"/>
      <c r="GI356" s="5"/>
      <c r="GJ356" s="5"/>
      <c r="GK356" s="4"/>
      <c r="GL356" s="6"/>
      <c r="GM356" s="4"/>
      <c r="GN356" s="6"/>
      <c r="GO356" s="5"/>
      <c r="GP356" s="5"/>
      <c r="GQ356" s="4"/>
      <c r="GR356" s="6"/>
      <c r="GS356" s="4"/>
      <c r="GT356" s="6"/>
      <c r="GU356" s="5"/>
      <c r="GV356" s="5"/>
      <c r="GW356" s="4"/>
      <c r="GX356" s="6"/>
      <c r="GY356" s="4"/>
      <c r="GZ356" s="6"/>
      <c r="HA356" s="5"/>
      <c r="HB356" s="5"/>
      <c r="HC356" s="4"/>
      <c r="HD356" s="6"/>
      <c r="HE356" s="4"/>
      <c r="HF356" s="6"/>
      <c r="HG356" s="5"/>
      <c r="HH356" s="5"/>
      <c r="HI356" s="4"/>
      <c r="HJ356" s="6"/>
      <c r="HK356" s="4"/>
      <c r="HL356" s="6"/>
      <c r="HM356" s="5"/>
      <c r="HN356" s="5"/>
      <c r="HO356" s="4"/>
      <c r="HP356" s="6"/>
      <c r="HQ356" s="4"/>
      <c r="HR356" s="6"/>
      <c r="HS356" s="5"/>
      <c r="HT356" s="5"/>
      <c r="HU356" s="4"/>
      <c r="HV356" s="6"/>
      <c r="HW356" s="4"/>
      <c r="HX356" s="6"/>
      <c r="HY356" s="5"/>
      <c r="HZ356" s="5"/>
      <c r="IA356" s="4"/>
      <c r="IB356" s="6"/>
      <c r="IC356" s="4"/>
      <c r="ID356" s="6"/>
      <c r="IE356" s="5"/>
      <c r="IF356" s="5"/>
      <c r="IG356" s="4"/>
      <c r="IH356" s="6"/>
      <c r="II356" s="4"/>
      <c r="IJ356" s="6"/>
      <c r="IK356" s="5"/>
      <c r="IL356" s="5"/>
      <c r="IM356" s="4"/>
      <c r="IN356" s="6"/>
      <c r="IO356" s="4"/>
      <c r="IP356" s="6"/>
      <c r="IQ356" s="5"/>
      <c r="IR356" s="5"/>
      <c r="IS356" s="4"/>
      <c r="IT356" s="6"/>
      <c r="IU356" s="4"/>
      <c r="IV356" s="6"/>
      <c r="IW356" s="5"/>
      <c r="IX356" s="5"/>
      <c r="IY356" s="4"/>
      <c r="IZ356" s="6"/>
      <c r="JA356" s="4"/>
      <c r="JB356" s="6"/>
      <c r="JC356" s="5"/>
      <c r="JD356" s="5"/>
      <c r="JE356" s="4"/>
      <c r="JF356" s="6"/>
      <c r="JG356" s="4"/>
      <c r="JH356" s="6"/>
      <c r="JI356" s="5"/>
      <c r="JJ356" s="5"/>
      <c r="JK356" s="4"/>
      <c r="JL356" s="6"/>
      <c r="JM356" s="4"/>
      <c r="JN356" s="6"/>
      <c r="JO356" s="5"/>
      <c r="JP356" s="5"/>
      <c r="JQ356" s="4"/>
      <c r="JR356" s="6"/>
      <c r="JS356" s="4"/>
      <c r="JT356" s="6"/>
      <c r="JU356" s="5"/>
      <c r="JV356" s="5"/>
      <c r="JW356" s="4"/>
      <c r="JX356" s="6"/>
      <c r="JY356" s="4"/>
      <c r="JZ356" s="6"/>
      <c r="KA356" s="5"/>
      <c r="KB356" s="5"/>
      <c r="KC356" s="4"/>
      <c r="KD356" s="6"/>
      <c r="KE356" s="4"/>
      <c r="KF356" s="6"/>
      <c r="KG356" s="5"/>
      <c r="KH356" s="5"/>
      <c r="KI356" s="4"/>
      <c r="KJ356" s="6"/>
      <c r="KK356" s="4"/>
      <c r="KL356" s="6"/>
      <c r="KM356" s="5"/>
      <c r="KN356" s="5"/>
    </row>
    <row r="357">
      <c r="A357" s="3" t="s">
        <v>85</v>
      </c>
      <c r="B357" s="3" t="s">
        <v>86</v>
      </c>
      <c r="C357" s="3" t="s">
        <v>449</v>
      </c>
      <c r="D357" s="3" t="s">
        <v>505</v>
      </c>
      <c r="E357" s="3" t="s">
        <v>480</v>
      </c>
      <c r="F357" s="3" t="s">
        <v>481</v>
      </c>
      <c r="G357" s="3" t="s">
        <v>482</v>
      </c>
      <c r="H357" s="3" t="s">
        <v>129</v>
      </c>
      <c r="I357" s="3" t="s">
        <v>1326</v>
      </c>
      <c r="J357" s="3" t="s">
        <v>1309</v>
      </c>
      <c r="K357" s="4">
        <v>761</v>
      </c>
      <c r="L357" s="4">
        <f>=ROUNDDOWN(16.9111111111111,0)</f>
      </c>
      <c r="M357" s="4">
        <v>550</v>
      </c>
      <c r="N357" s="5">
        <v>1</v>
      </c>
      <c r="O357" s="4"/>
      <c r="P357" s="4">
        <f>=ROUNDDOWN({0},0)</f>
      </c>
      <c r="Q357" s="4"/>
      <c r="R357" s="5"/>
      <c r="S357" s="4">
        <v>20</v>
      </c>
      <c r="T357" s="6">
        <v>957.38</v>
      </c>
      <c r="U357" s="4"/>
      <c r="V357" s="6"/>
      <c r="W357" s="5"/>
      <c r="X357" s="5"/>
      <c r="Y357" s="4">
        <v>5</v>
      </c>
      <c r="Z357" s="6">
        <v>246.1</v>
      </c>
      <c r="AA357" s="4"/>
      <c r="AB357" s="6"/>
      <c r="AC357" s="5"/>
      <c r="AD357" s="5"/>
      <c r="AE357" s="4">
        <v>11</v>
      </c>
      <c r="AF357" s="6">
        <v>500.82</v>
      </c>
      <c r="AG357" s="4"/>
      <c r="AH357" s="6"/>
      <c r="AI357" s="5"/>
      <c r="AJ357" s="5"/>
      <c r="AK357" s="4"/>
      <c r="AL357" s="6"/>
      <c r="AM357" s="4"/>
      <c r="AN357" s="6"/>
      <c r="AO357" s="5"/>
      <c r="AP357" s="5"/>
      <c r="AQ357" s="4">
        <v>2</v>
      </c>
      <c r="AR357" s="6">
        <v>103.98</v>
      </c>
      <c r="AS357" s="4"/>
      <c r="AT357" s="6"/>
      <c r="AU357" s="5"/>
      <c r="AV357" s="5"/>
      <c r="AW357" s="4"/>
      <c r="AX357" s="6"/>
      <c r="AY357" s="4"/>
      <c r="AZ357" s="6"/>
      <c r="BA357" s="5"/>
      <c r="BB357" s="5"/>
      <c r="BC357" s="4"/>
      <c r="BD357" s="6"/>
      <c r="BE357" s="4"/>
      <c r="BF357" s="6"/>
      <c r="BG357" s="5"/>
      <c r="BH357" s="5"/>
      <c r="BI357" s="4"/>
      <c r="BJ357" s="6"/>
      <c r="BK357" s="4"/>
      <c r="BL357" s="6"/>
      <c r="BM357" s="5"/>
      <c r="BN357" s="5"/>
      <c r="BO357" s="4">
        <v>1</v>
      </c>
      <c r="BP357" s="6">
        <v>55.75</v>
      </c>
      <c r="BQ357" s="4"/>
      <c r="BR357" s="6"/>
      <c r="BS357" s="5"/>
      <c r="BT357" s="5"/>
      <c r="BU357" s="4"/>
      <c r="BV357" s="6"/>
      <c r="BW357" s="4"/>
      <c r="BX357" s="6"/>
      <c r="BY357" s="5"/>
      <c r="BZ357" s="5"/>
      <c r="CA357" s="4"/>
      <c r="CB357" s="6"/>
      <c r="CC357" s="4"/>
      <c r="CD357" s="6"/>
      <c r="CE357" s="5"/>
      <c r="CF357" s="5"/>
      <c r="CG357" s="4"/>
      <c r="CH357" s="6"/>
      <c r="CI357" s="4"/>
      <c r="CJ357" s="6"/>
      <c r="CK357" s="5"/>
      <c r="CL357" s="5"/>
      <c r="CM357" s="4"/>
      <c r="CN357" s="6"/>
      <c r="CO357" s="4"/>
      <c r="CP357" s="6"/>
      <c r="CQ357" s="5"/>
      <c r="CR357" s="5"/>
      <c r="CS357" s="4">
        <v>1</v>
      </c>
      <c r="CT357" s="6">
        <v>50.73</v>
      </c>
      <c r="CU357" s="4"/>
      <c r="CV357" s="6"/>
      <c r="CW357" s="5"/>
      <c r="CX357" s="5"/>
      <c r="CY357" s="4"/>
      <c r="CZ357" s="6"/>
      <c r="DA357" s="4"/>
      <c r="DB357" s="6"/>
      <c r="DC357" s="5"/>
      <c r="DD357" s="5"/>
      <c r="DE357" s="4"/>
      <c r="DF357" s="6"/>
      <c r="DG357" s="4"/>
      <c r="DH357" s="6"/>
      <c r="DI357" s="5"/>
      <c r="DJ357" s="5"/>
      <c r="DK357" s="4"/>
      <c r="DL357" s="6"/>
      <c r="DM357" s="4"/>
      <c r="DN357" s="6"/>
      <c r="DO357" s="5"/>
      <c r="DP357" s="5"/>
      <c r="DQ357" s="4"/>
      <c r="DR357" s="6"/>
      <c r="DS357" s="4"/>
      <c r="DT357" s="6"/>
      <c r="DU357" s="5"/>
      <c r="DV357" s="5"/>
      <c r="DW357" s="4"/>
      <c r="DX357" s="6"/>
      <c r="DY357" s="4"/>
      <c r="DZ357" s="6"/>
      <c r="EA357" s="5"/>
      <c r="EB357" s="5"/>
      <c r="EC357" s="4"/>
      <c r="ED357" s="6"/>
      <c r="EE357" s="4"/>
      <c r="EF357" s="6"/>
      <c r="EG357" s="5"/>
      <c r="EH357" s="5"/>
      <c r="EI357" s="4"/>
      <c r="EJ357" s="6"/>
      <c r="EK357" s="4"/>
      <c r="EL357" s="6"/>
      <c r="EM357" s="5"/>
      <c r="EN357" s="5"/>
      <c r="EO357" s="4"/>
      <c r="EP357" s="6"/>
      <c r="EQ357" s="4"/>
      <c r="ER357" s="6"/>
      <c r="ES357" s="5"/>
      <c r="ET357" s="5"/>
      <c r="EU357" s="4"/>
      <c r="EV357" s="6"/>
      <c r="EW357" s="4"/>
      <c r="EX357" s="6"/>
      <c r="EY357" s="5"/>
      <c r="EZ357" s="5"/>
      <c r="FA357" s="4"/>
      <c r="FB357" s="6"/>
      <c r="FC357" s="4"/>
      <c r="FD357" s="6"/>
      <c r="FE357" s="5"/>
      <c r="FF357" s="5"/>
      <c r="FG357" s="4"/>
      <c r="FH357" s="6"/>
      <c r="FI357" s="4"/>
      <c r="FJ357" s="6"/>
      <c r="FK357" s="5"/>
      <c r="FL357" s="5"/>
      <c r="FM357" s="4"/>
      <c r="FN357" s="6"/>
      <c r="FO357" s="4"/>
      <c r="FP357" s="6"/>
      <c r="FQ357" s="5"/>
      <c r="FR357" s="5"/>
      <c r="FS357" s="4"/>
      <c r="FT357" s="6"/>
      <c r="FU357" s="4"/>
      <c r="FV357" s="6"/>
      <c r="FW357" s="5"/>
      <c r="FX357" s="5"/>
      <c r="FY357" s="4"/>
      <c r="FZ357" s="6"/>
      <c r="GA357" s="4"/>
      <c r="GB357" s="6"/>
      <c r="GC357" s="5"/>
      <c r="GD357" s="5"/>
      <c r="GE357" s="4"/>
      <c r="GF357" s="6"/>
      <c r="GG357" s="4"/>
      <c r="GH357" s="6"/>
      <c r="GI357" s="5"/>
      <c r="GJ357" s="5"/>
      <c r="GK357" s="4"/>
      <c r="GL357" s="6"/>
      <c r="GM357" s="4"/>
      <c r="GN357" s="6"/>
      <c r="GO357" s="5"/>
      <c r="GP357" s="5"/>
      <c r="GQ357" s="4"/>
      <c r="GR357" s="6"/>
      <c r="GS357" s="4"/>
      <c r="GT357" s="6"/>
      <c r="GU357" s="5"/>
      <c r="GV357" s="5"/>
      <c r="GW357" s="4"/>
      <c r="GX357" s="6"/>
      <c r="GY357" s="4"/>
      <c r="GZ357" s="6"/>
      <c r="HA357" s="5"/>
      <c r="HB357" s="5"/>
      <c r="HC357" s="4"/>
      <c r="HD357" s="6"/>
      <c r="HE357" s="4"/>
      <c r="HF357" s="6"/>
      <c r="HG357" s="5"/>
      <c r="HH357" s="5"/>
      <c r="HI357" s="4"/>
      <c r="HJ357" s="6"/>
      <c r="HK357" s="4"/>
      <c r="HL357" s="6"/>
      <c r="HM357" s="5"/>
      <c r="HN357" s="5"/>
      <c r="HO357" s="4"/>
      <c r="HP357" s="6"/>
      <c r="HQ357" s="4"/>
      <c r="HR357" s="6"/>
      <c r="HS357" s="5"/>
      <c r="HT357" s="5"/>
      <c r="HU357" s="4"/>
      <c r="HV357" s="6"/>
      <c r="HW357" s="4"/>
      <c r="HX357" s="6"/>
      <c r="HY357" s="5"/>
      <c r="HZ357" s="5"/>
      <c r="IA357" s="4"/>
      <c r="IB357" s="6"/>
      <c r="IC357" s="4"/>
      <c r="ID357" s="6"/>
      <c r="IE357" s="5"/>
      <c r="IF357" s="5"/>
      <c r="IG357" s="4"/>
      <c r="IH357" s="6"/>
      <c r="II357" s="4"/>
      <c r="IJ357" s="6"/>
      <c r="IK357" s="5"/>
      <c r="IL357" s="5"/>
      <c r="IM357" s="4"/>
      <c r="IN357" s="6"/>
      <c r="IO357" s="4"/>
      <c r="IP357" s="6"/>
      <c r="IQ357" s="5"/>
      <c r="IR357" s="5"/>
      <c r="IS357" s="4"/>
      <c r="IT357" s="6"/>
      <c r="IU357" s="4"/>
      <c r="IV357" s="6"/>
      <c r="IW357" s="5"/>
      <c r="IX357" s="5"/>
      <c r="IY357" s="4"/>
      <c r="IZ357" s="6"/>
      <c r="JA357" s="4"/>
      <c r="JB357" s="6"/>
      <c r="JC357" s="5"/>
      <c r="JD357" s="5"/>
      <c r="JE357" s="4"/>
      <c r="JF357" s="6"/>
      <c r="JG357" s="4"/>
      <c r="JH357" s="6"/>
      <c r="JI357" s="5"/>
      <c r="JJ357" s="5"/>
      <c r="JK357" s="4"/>
      <c r="JL357" s="6"/>
      <c r="JM357" s="4"/>
      <c r="JN357" s="6"/>
      <c r="JO357" s="5"/>
      <c r="JP357" s="5"/>
      <c r="JQ357" s="4"/>
      <c r="JR357" s="6"/>
      <c r="JS357" s="4"/>
      <c r="JT357" s="6"/>
      <c r="JU357" s="5"/>
      <c r="JV357" s="5"/>
      <c r="JW357" s="4"/>
      <c r="JX357" s="6"/>
      <c r="JY357" s="4"/>
      <c r="JZ357" s="6"/>
      <c r="KA357" s="5"/>
      <c r="KB357" s="5"/>
      <c r="KC357" s="4"/>
      <c r="KD357" s="6"/>
      <c r="KE357" s="4"/>
      <c r="KF357" s="6"/>
      <c r="KG357" s="5"/>
      <c r="KH357" s="5"/>
      <c r="KI357" s="4"/>
      <c r="KJ357" s="6"/>
      <c r="KK357" s="4"/>
      <c r="KL357" s="6"/>
      <c r="KM357" s="5"/>
      <c r="KN357" s="5"/>
    </row>
    <row r="358">
      <c r="A358" s="3" t="s">
        <v>85</v>
      </c>
      <c r="B358" s="3" t="s">
        <v>86</v>
      </c>
      <c r="C358" s="3" t="s">
        <v>449</v>
      </c>
      <c r="D358" s="3" t="s">
        <v>505</v>
      </c>
      <c r="E358" s="3" t="s">
        <v>480</v>
      </c>
      <c r="F358" s="3" t="s">
        <v>481</v>
      </c>
      <c r="G358" s="3" t="s">
        <v>482</v>
      </c>
      <c r="H358" s="3" t="s">
        <v>129</v>
      </c>
      <c r="I358" s="3" t="s">
        <v>1321</v>
      </c>
      <c r="J358" s="3" t="s">
        <v>1309</v>
      </c>
      <c r="K358" s="4">
        <v>771</v>
      </c>
      <c r="L358" s="4">
        <f>=ROUNDDOWN(22.0285714285714,0)</f>
      </c>
      <c r="M358" s="4">
        <v>400</v>
      </c>
      <c r="N358" s="5">
        <v>1</v>
      </c>
      <c r="O358" s="4"/>
      <c r="P358" s="4">
        <f>=ROUNDDOWN({0},0)</f>
      </c>
      <c r="Q358" s="4"/>
      <c r="R358" s="5"/>
      <c r="S358" s="4">
        <v>14</v>
      </c>
      <c r="T358" s="6">
        <v>721.1</v>
      </c>
      <c r="U358" s="4"/>
      <c r="V358" s="6"/>
      <c r="W358" s="5"/>
      <c r="X358" s="5"/>
      <c r="Y358" s="4">
        <v>2</v>
      </c>
      <c r="Z358" s="6">
        <v>98.44</v>
      </c>
      <c r="AA358" s="4"/>
      <c r="AB358" s="6"/>
      <c r="AC358" s="5"/>
      <c r="AD358" s="5"/>
      <c r="AE358" s="4">
        <v>4</v>
      </c>
      <c r="AF358" s="6">
        <v>196.4</v>
      </c>
      <c r="AG358" s="4"/>
      <c r="AH358" s="6"/>
      <c r="AI358" s="5"/>
      <c r="AJ358" s="5"/>
      <c r="AK358" s="4">
        <v>2</v>
      </c>
      <c r="AL358" s="6">
        <v>104.3</v>
      </c>
      <c r="AM358" s="4"/>
      <c r="AN358" s="6"/>
      <c r="AO358" s="5"/>
      <c r="AP358" s="5"/>
      <c r="AQ358" s="4">
        <v>2</v>
      </c>
      <c r="AR358" s="6">
        <v>103.98</v>
      </c>
      <c r="AS358" s="4"/>
      <c r="AT358" s="6"/>
      <c r="AU358" s="5"/>
      <c r="AV358" s="5"/>
      <c r="AW358" s="4"/>
      <c r="AX358" s="6"/>
      <c r="AY358" s="4"/>
      <c r="AZ358" s="6"/>
      <c r="BA358" s="5"/>
      <c r="BB358" s="5"/>
      <c r="BC358" s="4"/>
      <c r="BD358" s="6"/>
      <c r="BE358" s="4"/>
      <c r="BF358" s="6"/>
      <c r="BG358" s="5"/>
      <c r="BH358" s="5"/>
      <c r="BI358" s="4"/>
      <c r="BJ358" s="6"/>
      <c r="BK358" s="4"/>
      <c r="BL358" s="6"/>
      <c r="BM358" s="5"/>
      <c r="BN358" s="5"/>
      <c r="BO358" s="4">
        <v>3</v>
      </c>
      <c r="BP358" s="6">
        <v>167.25</v>
      </c>
      <c r="BQ358" s="4"/>
      <c r="BR358" s="6"/>
      <c r="BS358" s="5"/>
      <c r="BT358" s="5"/>
      <c r="BU358" s="4"/>
      <c r="BV358" s="6"/>
      <c r="BW358" s="4"/>
      <c r="BX358" s="6"/>
      <c r="BY358" s="5"/>
      <c r="BZ358" s="5"/>
      <c r="CA358" s="4"/>
      <c r="CB358" s="6"/>
      <c r="CC358" s="4"/>
      <c r="CD358" s="6"/>
      <c r="CE358" s="5"/>
      <c r="CF358" s="5"/>
      <c r="CG358" s="4"/>
      <c r="CH358" s="6"/>
      <c r="CI358" s="4"/>
      <c r="CJ358" s="6"/>
      <c r="CK358" s="5"/>
      <c r="CL358" s="5"/>
      <c r="CM358" s="4"/>
      <c r="CN358" s="6"/>
      <c r="CO358" s="4"/>
      <c r="CP358" s="6"/>
      <c r="CQ358" s="5"/>
      <c r="CR358" s="5"/>
      <c r="CS358" s="4">
        <v>1</v>
      </c>
      <c r="CT358" s="6">
        <v>50.73</v>
      </c>
      <c r="CU358" s="4"/>
      <c r="CV358" s="6"/>
      <c r="CW358" s="5"/>
      <c r="CX358" s="5"/>
      <c r="CY358" s="4"/>
      <c r="CZ358" s="6"/>
      <c r="DA358" s="4"/>
      <c r="DB358" s="6"/>
      <c r="DC358" s="5"/>
      <c r="DD358" s="5"/>
      <c r="DE358" s="4"/>
      <c r="DF358" s="6"/>
      <c r="DG358" s="4"/>
      <c r="DH358" s="6"/>
      <c r="DI358" s="5"/>
      <c r="DJ358" s="5"/>
      <c r="DK358" s="4"/>
      <c r="DL358" s="6"/>
      <c r="DM358" s="4"/>
      <c r="DN358" s="6"/>
      <c r="DO358" s="5"/>
      <c r="DP358" s="5"/>
      <c r="DQ358" s="4"/>
      <c r="DR358" s="6"/>
      <c r="DS358" s="4"/>
      <c r="DT358" s="6"/>
      <c r="DU358" s="5"/>
      <c r="DV358" s="5"/>
      <c r="DW358" s="4"/>
      <c r="DX358" s="6"/>
      <c r="DY358" s="4"/>
      <c r="DZ358" s="6"/>
      <c r="EA358" s="5"/>
      <c r="EB358" s="5"/>
      <c r="EC358" s="4"/>
      <c r="ED358" s="6"/>
      <c r="EE358" s="4"/>
      <c r="EF358" s="6"/>
      <c r="EG358" s="5"/>
      <c r="EH358" s="5"/>
      <c r="EI358" s="4"/>
      <c r="EJ358" s="6"/>
      <c r="EK358" s="4"/>
      <c r="EL358" s="6"/>
      <c r="EM358" s="5"/>
      <c r="EN358" s="5"/>
      <c r="EO358" s="4"/>
      <c r="EP358" s="6"/>
      <c r="EQ358" s="4"/>
      <c r="ER358" s="6"/>
      <c r="ES358" s="5"/>
      <c r="ET358" s="5"/>
      <c r="EU358" s="4"/>
      <c r="EV358" s="6"/>
      <c r="EW358" s="4"/>
      <c r="EX358" s="6"/>
      <c r="EY358" s="5"/>
      <c r="EZ358" s="5"/>
      <c r="FA358" s="4"/>
      <c r="FB358" s="6"/>
      <c r="FC358" s="4"/>
      <c r="FD358" s="6"/>
      <c r="FE358" s="5"/>
      <c r="FF358" s="5"/>
      <c r="FG358" s="4"/>
      <c r="FH358" s="6"/>
      <c r="FI358" s="4"/>
      <c r="FJ358" s="6"/>
      <c r="FK358" s="5"/>
      <c r="FL358" s="5"/>
      <c r="FM358" s="4"/>
      <c r="FN358" s="6"/>
      <c r="FO358" s="4"/>
      <c r="FP358" s="6"/>
      <c r="FQ358" s="5"/>
      <c r="FR358" s="5"/>
      <c r="FS358" s="4"/>
      <c r="FT358" s="6"/>
      <c r="FU358" s="4"/>
      <c r="FV358" s="6"/>
      <c r="FW358" s="5"/>
      <c r="FX358" s="5"/>
      <c r="FY358" s="4"/>
      <c r="FZ358" s="6"/>
      <c r="GA358" s="4"/>
      <c r="GB358" s="6"/>
      <c r="GC358" s="5"/>
      <c r="GD358" s="5"/>
      <c r="GE358" s="4"/>
      <c r="GF358" s="6"/>
      <c r="GG358" s="4"/>
      <c r="GH358" s="6"/>
      <c r="GI358" s="5"/>
      <c r="GJ358" s="5"/>
      <c r="GK358" s="4"/>
      <c r="GL358" s="6"/>
      <c r="GM358" s="4"/>
      <c r="GN358" s="6"/>
      <c r="GO358" s="5"/>
      <c r="GP358" s="5"/>
      <c r="GQ358" s="4"/>
      <c r="GR358" s="6"/>
      <c r="GS358" s="4"/>
      <c r="GT358" s="6"/>
      <c r="GU358" s="5"/>
      <c r="GV358" s="5"/>
      <c r="GW358" s="4"/>
      <c r="GX358" s="6"/>
      <c r="GY358" s="4"/>
      <c r="GZ358" s="6"/>
      <c r="HA358" s="5"/>
      <c r="HB358" s="5"/>
      <c r="HC358" s="4"/>
      <c r="HD358" s="6"/>
      <c r="HE358" s="4"/>
      <c r="HF358" s="6"/>
      <c r="HG358" s="5"/>
      <c r="HH358" s="5"/>
      <c r="HI358" s="4"/>
      <c r="HJ358" s="6"/>
      <c r="HK358" s="4"/>
      <c r="HL358" s="6"/>
      <c r="HM358" s="5"/>
      <c r="HN358" s="5"/>
      <c r="HO358" s="4"/>
      <c r="HP358" s="6"/>
      <c r="HQ358" s="4"/>
      <c r="HR358" s="6"/>
      <c r="HS358" s="5"/>
      <c r="HT358" s="5"/>
      <c r="HU358" s="4"/>
      <c r="HV358" s="6"/>
      <c r="HW358" s="4"/>
      <c r="HX358" s="6"/>
      <c r="HY358" s="5"/>
      <c r="HZ358" s="5"/>
      <c r="IA358" s="4"/>
      <c r="IB358" s="6"/>
      <c r="IC358" s="4"/>
      <c r="ID358" s="6"/>
      <c r="IE358" s="5"/>
      <c r="IF358" s="5"/>
      <c r="IG358" s="4"/>
      <c r="IH358" s="6"/>
      <c r="II358" s="4"/>
      <c r="IJ358" s="6"/>
      <c r="IK358" s="5"/>
      <c r="IL358" s="5"/>
      <c r="IM358" s="4"/>
      <c r="IN358" s="6"/>
      <c r="IO358" s="4"/>
      <c r="IP358" s="6"/>
      <c r="IQ358" s="5"/>
      <c r="IR358" s="5"/>
      <c r="IS358" s="4"/>
      <c r="IT358" s="6"/>
      <c r="IU358" s="4"/>
      <c r="IV358" s="6"/>
      <c r="IW358" s="5"/>
      <c r="IX358" s="5"/>
      <c r="IY358" s="4"/>
      <c r="IZ358" s="6"/>
      <c r="JA358" s="4"/>
      <c r="JB358" s="6"/>
      <c r="JC358" s="5"/>
      <c r="JD358" s="5"/>
      <c r="JE358" s="4"/>
      <c r="JF358" s="6"/>
      <c r="JG358" s="4"/>
      <c r="JH358" s="6"/>
      <c r="JI358" s="5"/>
      <c r="JJ358" s="5"/>
      <c r="JK358" s="4"/>
      <c r="JL358" s="6"/>
      <c r="JM358" s="4"/>
      <c r="JN358" s="6"/>
      <c r="JO358" s="5"/>
      <c r="JP358" s="5"/>
      <c r="JQ358" s="4"/>
      <c r="JR358" s="6"/>
      <c r="JS358" s="4"/>
      <c r="JT358" s="6"/>
      <c r="JU358" s="5"/>
      <c r="JV358" s="5"/>
      <c r="JW358" s="4"/>
      <c r="JX358" s="6"/>
      <c r="JY358" s="4"/>
      <c r="JZ358" s="6"/>
      <c r="KA358" s="5"/>
      <c r="KB358" s="5"/>
      <c r="KC358" s="4"/>
      <c r="KD358" s="6"/>
      <c r="KE358" s="4"/>
      <c r="KF358" s="6"/>
      <c r="KG358" s="5"/>
      <c r="KH358" s="5"/>
      <c r="KI358" s="4"/>
      <c r="KJ358" s="6"/>
      <c r="KK358" s="4"/>
      <c r="KL358" s="6"/>
      <c r="KM358" s="5"/>
      <c r="KN358" s="5"/>
    </row>
    <row r="359">
      <c r="A359" s="3" t="s">
        <v>85</v>
      </c>
      <c r="B359" s="3" t="s">
        <v>86</v>
      </c>
      <c r="C359" s="3" t="s">
        <v>449</v>
      </c>
      <c r="D359" s="3" t="s">
        <v>505</v>
      </c>
      <c r="E359" s="3" t="s">
        <v>480</v>
      </c>
      <c r="F359" s="3" t="s">
        <v>481</v>
      </c>
      <c r="G359" s="3" t="s">
        <v>482</v>
      </c>
      <c r="H359" s="3" t="s">
        <v>129</v>
      </c>
      <c r="I359" s="3" t="s">
        <v>1311</v>
      </c>
      <c r="J359" s="3" t="s">
        <v>1319</v>
      </c>
      <c r="K359" s="4">
        <v>361</v>
      </c>
      <c r="L359" s="4">
        <f>=ROUNDDOWN(27.7692307692308,0)</f>
      </c>
      <c r="M359" s="4"/>
      <c r="N359" s="5">
        <v>1</v>
      </c>
      <c r="O359" s="4"/>
      <c r="P359" s="4">
        <f>=ROUNDDOWN({0},0)</f>
      </c>
      <c r="Q359" s="4"/>
      <c r="R359" s="5"/>
      <c r="S359" s="4">
        <v>9</v>
      </c>
      <c r="T359" s="6">
        <v>457.46</v>
      </c>
      <c r="U359" s="4"/>
      <c r="V359" s="6"/>
      <c r="W359" s="5"/>
      <c r="X359" s="5"/>
      <c r="Y359" s="4"/>
      <c r="Z359" s="6"/>
      <c r="AA359" s="4"/>
      <c r="AB359" s="6"/>
      <c r="AC359" s="5"/>
      <c r="AD359" s="5"/>
      <c r="AE359" s="4">
        <v>2</v>
      </c>
      <c r="AF359" s="6">
        <v>86.18</v>
      </c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>
        <v>1</v>
      </c>
      <c r="AR359" s="6">
        <v>51.99</v>
      </c>
      <c r="AS359" s="4"/>
      <c r="AT359" s="6"/>
      <c r="AU359" s="5"/>
      <c r="AV359" s="5"/>
      <c r="AW359" s="4"/>
      <c r="AX359" s="6"/>
      <c r="AY359" s="4"/>
      <c r="AZ359" s="6"/>
      <c r="BA359" s="5"/>
      <c r="BB359" s="5"/>
      <c r="BC359" s="4"/>
      <c r="BD359" s="6"/>
      <c r="BE359" s="4"/>
      <c r="BF359" s="6"/>
      <c r="BG359" s="5"/>
      <c r="BH359" s="5"/>
      <c r="BI359" s="4"/>
      <c r="BJ359" s="6"/>
      <c r="BK359" s="4"/>
      <c r="BL359" s="6"/>
      <c r="BM359" s="5"/>
      <c r="BN359" s="5"/>
      <c r="BO359" s="4">
        <v>1</v>
      </c>
      <c r="BP359" s="6">
        <v>55.75</v>
      </c>
      <c r="BQ359" s="4"/>
      <c r="BR359" s="6"/>
      <c r="BS359" s="5"/>
      <c r="BT359" s="5"/>
      <c r="BU359" s="4"/>
      <c r="BV359" s="6"/>
      <c r="BW359" s="4"/>
      <c r="BX359" s="6"/>
      <c r="BY359" s="5"/>
      <c r="BZ359" s="5"/>
      <c r="CA359" s="4"/>
      <c r="CB359" s="6"/>
      <c r="CC359" s="4"/>
      <c r="CD359" s="6"/>
      <c r="CE359" s="5"/>
      <c r="CF359" s="5"/>
      <c r="CG359" s="4">
        <v>3</v>
      </c>
      <c r="CH359" s="6">
        <v>159.9</v>
      </c>
      <c r="CI359" s="4"/>
      <c r="CJ359" s="6"/>
      <c r="CK359" s="5"/>
      <c r="CL359" s="5"/>
      <c r="CM359" s="4"/>
      <c r="CN359" s="6"/>
      <c r="CO359" s="4"/>
      <c r="CP359" s="6"/>
      <c r="CQ359" s="5"/>
      <c r="CR359" s="5"/>
      <c r="CS359" s="4">
        <v>2</v>
      </c>
      <c r="CT359" s="6">
        <v>103.64</v>
      </c>
      <c r="CU359" s="4"/>
      <c r="CV359" s="6"/>
      <c r="CW359" s="5"/>
      <c r="CX359" s="5"/>
      <c r="CY359" s="4"/>
      <c r="CZ359" s="6"/>
      <c r="DA359" s="4"/>
      <c r="DB359" s="6"/>
      <c r="DC359" s="5"/>
      <c r="DD359" s="5"/>
      <c r="DE359" s="4"/>
      <c r="DF359" s="6"/>
      <c r="DG359" s="4"/>
      <c r="DH359" s="6"/>
      <c r="DI359" s="5"/>
      <c r="DJ359" s="5"/>
      <c r="DK359" s="4"/>
      <c r="DL359" s="6"/>
      <c r="DM359" s="4"/>
      <c r="DN359" s="6"/>
      <c r="DO359" s="5"/>
      <c r="DP359" s="5"/>
      <c r="DQ359" s="4"/>
      <c r="DR359" s="6"/>
      <c r="DS359" s="4"/>
      <c r="DT359" s="6"/>
      <c r="DU359" s="5"/>
      <c r="DV359" s="5"/>
      <c r="DW359" s="4"/>
      <c r="DX359" s="6"/>
      <c r="DY359" s="4"/>
      <c r="DZ359" s="6"/>
      <c r="EA359" s="5"/>
      <c r="EB359" s="5"/>
      <c r="EC359" s="4"/>
      <c r="ED359" s="6"/>
      <c r="EE359" s="4"/>
      <c r="EF359" s="6"/>
      <c r="EG359" s="5"/>
      <c r="EH359" s="5"/>
      <c r="EI359" s="4"/>
      <c r="EJ359" s="6"/>
      <c r="EK359" s="4"/>
      <c r="EL359" s="6"/>
      <c r="EM359" s="5"/>
      <c r="EN359" s="5"/>
      <c r="EO359" s="4"/>
      <c r="EP359" s="6"/>
      <c r="EQ359" s="4"/>
      <c r="ER359" s="6"/>
      <c r="ES359" s="5"/>
      <c r="ET359" s="5"/>
      <c r="EU359" s="4"/>
      <c r="EV359" s="6"/>
      <c r="EW359" s="4"/>
      <c r="EX359" s="6"/>
      <c r="EY359" s="5"/>
      <c r="EZ359" s="5"/>
      <c r="FA359" s="4"/>
      <c r="FB359" s="6"/>
      <c r="FC359" s="4"/>
      <c r="FD359" s="6"/>
      <c r="FE359" s="5"/>
      <c r="FF359" s="5"/>
      <c r="FG359" s="4"/>
      <c r="FH359" s="6"/>
      <c r="FI359" s="4"/>
      <c r="FJ359" s="6"/>
      <c r="FK359" s="5"/>
      <c r="FL359" s="5"/>
      <c r="FM359" s="4"/>
      <c r="FN359" s="6"/>
      <c r="FO359" s="4"/>
      <c r="FP359" s="6"/>
      <c r="FQ359" s="5"/>
      <c r="FR359" s="5"/>
      <c r="FS359" s="4"/>
      <c r="FT359" s="6"/>
      <c r="FU359" s="4"/>
      <c r="FV359" s="6"/>
      <c r="FW359" s="5"/>
      <c r="FX359" s="5"/>
      <c r="FY359" s="4"/>
      <c r="FZ359" s="6"/>
      <c r="GA359" s="4"/>
      <c r="GB359" s="6"/>
      <c r="GC359" s="5"/>
      <c r="GD359" s="5"/>
      <c r="GE359" s="4"/>
      <c r="GF359" s="6"/>
      <c r="GG359" s="4"/>
      <c r="GH359" s="6"/>
      <c r="GI359" s="5"/>
      <c r="GJ359" s="5"/>
      <c r="GK359" s="4"/>
      <c r="GL359" s="6"/>
      <c r="GM359" s="4"/>
      <c r="GN359" s="6"/>
      <c r="GO359" s="5"/>
      <c r="GP359" s="5"/>
      <c r="GQ359" s="4"/>
      <c r="GR359" s="6"/>
      <c r="GS359" s="4"/>
      <c r="GT359" s="6"/>
      <c r="GU359" s="5"/>
      <c r="GV359" s="5"/>
      <c r="GW359" s="4"/>
      <c r="GX359" s="6"/>
      <c r="GY359" s="4"/>
      <c r="GZ359" s="6"/>
      <c r="HA359" s="5"/>
      <c r="HB359" s="5"/>
      <c r="HC359" s="4"/>
      <c r="HD359" s="6"/>
      <c r="HE359" s="4"/>
      <c r="HF359" s="6"/>
      <c r="HG359" s="5"/>
      <c r="HH359" s="5"/>
      <c r="HI359" s="4"/>
      <c r="HJ359" s="6"/>
      <c r="HK359" s="4"/>
      <c r="HL359" s="6"/>
      <c r="HM359" s="5"/>
      <c r="HN359" s="5"/>
      <c r="HO359" s="4"/>
      <c r="HP359" s="6"/>
      <c r="HQ359" s="4"/>
      <c r="HR359" s="6"/>
      <c r="HS359" s="5"/>
      <c r="HT359" s="5"/>
      <c r="HU359" s="4"/>
      <c r="HV359" s="6"/>
      <c r="HW359" s="4"/>
      <c r="HX359" s="6"/>
      <c r="HY359" s="5"/>
      <c r="HZ359" s="5"/>
      <c r="IA359" s="4"/>
      <c r="IB359" s="6"/>
      <c r="IC359" s="4"/>
      <c r="ID359" s="6"/>
      <c r="IE359" s="5"/>
      <c r="IF359" s="5"/>
      <c r="IG359" s="4"/>
      <c r="IH359" s="6"/>
      <c r="II359" s="4"/>
      <c r="IJ359" s="6"/>
      <c r="IK359" s="5"/>
      <c r="IL359" s="5"/>
      <c r="IM359" s="4"/>
      <c r="IN359" s="6"/>
      <c r="IO359" s="4"/>
      <c r="IP359" s="6"/>
      <c r="IQ359" s="5"/>
      <c r="IR359" s="5"/>
      <c r="IS359" s="4"/>
      <c r="IT359" s="6"/>
      <c r="IU359" s="4"/>
      <c r="IV359" s="6"/>
      <c r="IW359" s="5"/>
      <c r="IX359" s="5"/>
      <c r="IY359" s="4"/>
      <c r="IZ359" s="6"/>
      <c r="JA359" s="4"/>
      <c r="JB359" s="6"/>
      <c r="JC359" s="5"/>
      <c r="JD359" s="5"/>
      <c r="JE359" s="4"/>
      <c r="JF359" s="6"/>
      <c r="JG359" s="4"/>
      <c r="JH359" s="6"/>
      <c r="JI359" s="5"/>
      <c r="JJ359" s="5"/>
      <c r="JK359" s="4"/>
      <c r="JL359" s="6"/>
      <c r="JM359" s="4"/>
      <c r="JN359" s="6"/>
      <c r="JO359" s="5"/>
      <c r="JP359" s="5"/>
      <c r="JQ359" s="4"/>
      <c r="JR359" s="6"/>
      <c r="JS359" s="4"/>
      <c r="JT359" s="6"/>
      <c r="JU359" s="5"/>
      <c r="JV359" s="5"/>
      <c r="JW359" s="4"/>
      <c r="JX359" s="6"/>
      <c r="JY359" s="4"/>
      <c r="JZ359" s="6"/>
      <c r="KA359" s="5"/>
      <c r="KB359" s="5"/>
      <c r="KC359" s="4"/>
      <c r="KD359" s="6"/>
      <c r="KE359" s="4"/>
      <c r="KF359" s="6"/>
      <c r="KG359" s="5"/>
      <c r="KH359" s="5"/>
      <c r="KI359" s="4"/>
      <c r="KJ359" s="6"/>
      <c r="KK359" s="4"/>
      <c r="KL359" s="6"/>
      <c r="KM359" s="5"/>
      <c r="KN359" s="5"/>
    </row>
    <row r="360">
      <c r="A360" s="3" t="s">
        <v>85</v>
      </c>
      <c r="B360" s="3" t="s">
        <v>86</v>
      </c>
      <c r="C360" s="3" t="s">
        <v>449</v>
      </c>
      <c r="D360" s="3" t="s">
        <v>505</v>
      </c>
      <c r="E360" s="3" t="s">
        <v>480</v>
      </c>
      <c r="F360" s="3" t="s">
        <v>481</v>
      </c>
      <c r="G360" s="3" t="s">
        <v>482</v>
      </c>
      <c r="H360" s="3" t="s">
        <v>129</v>
      </c>
      <c r="I360" s="3" t="s">
        <v>1323</v>
      </c>
      <c r="J360" s="3" t="s">
        <v>1309</v>
      </c>
      <c r="K360" s="4">
        <v>590</v>
      </c>
      <c r="L360" s="4">
        <f>=ROUNDDOWN(20.3448275862069,0)</f>
      </c>
      <c r="M360" s="4">
        <v>550</v>
      </c>
      <c r="N360" s="5">
        <v>1</v>
      </c>
      <c r="O360" s="4"/>
      <c r="P360" s="4">
        <f>=ROUNDDOWN({0},0)</f>
      </c>
      <c r="Q360" s="4"/>
      <c r="R360" s="5"/>
      <c r="S360" s="4">
        <v>5</v>
      </c>
      <c r="T360" s="6">
        <v>235.13</v>
      </c>
      <c r="U360" s="4"/>
      <c r="V360" s="6"/>
      <c r="W360" s="5"/>
      <c r="X360" s="5"/>
      <c r="Y360" s="4">
        <v>2</v>
      </c>
      <c r="Z360" s="6">
        <v>98.44</v>
      </c>
      <c r="AA360" s="4"/>
      <c r="AB360" s="6"/>
      <c r="AC360" s="5"/>
      <c r="AD360" s="5"/>
      <c r="AE360" s="4">
        <v>2</v>
      </c>
      <c r="AF360" s="6">
        <v>88.38</v>
      </c>
      <c r="AG360" s="4"/>
      <c r="AH360" s="6"/>
      <c r="AI360" s="5"/>
      <c r="AJ360" s="5"/>
      <c r="AK360" s="4"/>
      <c r="AL360" s="6"/>
      <c r="AM360" s="4"/>
      <c r="AN360" s="6"/>
      <c r="AO360" s="5"/>
      <c r="AP360" s="5"/>
      <c r="AQ360" s="4"/>
      <c r="AR360" s="6"/>
      <c r="AS360" s="4"/>
      <c r="AT360" s="6"/>
      <c r="AU360" s="5"/>
      <c r="AV360" s="5"/>
      <c r="AW360" s="4">
        <v>1</v>
      </c>
      <c r="AX360" s="6">
        <v>48.31</v>
      </c>
      <c r="AY360" s="4"/>
      <c r="AZ360" s="6"/>
      <c r="BA360" s="5"/>
      <c r="BB360" s="5"/>
      <c r="BC360" s="4"/>
      <c r="BD360" s="6"/>
      <c r="BE360" s="4"/>
      <c r="BF360" s="6"/>
      <c r="BG360" s="5"/>
      <c r="BH360" s="5"/>
      <c r="BI360" s="4"/>
      <c r="BJ360" s="6"/>
      <c r="BK360" s="4"/>
      <c r="BL360" s="6"/>
      <c r="BM360" s="5"/>
      <c r="BN360" s="5"/>
      <c r="BO360" s="4"/>
      <c r="BP360" s="6"/>
      <c r="BQ360" s="4"/>
      <c r="BR360" s="6"/>
      <c r="BS360" s="5"/>
      <c r="BT360" s="5"/>
      <c r="BU360" s="4"/>
      <c r="BV360" s="6"/>
      <c r="BW360" s="4"/>
      <c r="BX360" s="6"/>
      <c r="BY360" s="5"/>
      <c r="BZ360" s="5"/>
      <c r="CA360" s="4"/>
      <c r="CB360" s="6"/>
      <c r="CC360" s="4"/>
      <c r="CD360" s="6"/>
      <c r="CE360" s="5"/>
      <c r="CF360" s="5"/>
      <c r="CG360" s="4"/>
      <c r="CH360" s="6"/>
      <c r="CI360" s="4"/>
      <c r="CJ360" s="6"/>
      <c r="CK360" s="5"/>
      <c r="CL360" s="5"/>
      <c r="CM360" s="4"/>
      <c r="CN360" s="6"/>
      <c r="CO360" s="4"/>
      <c r="CP360" s="6"/>
      <c r="CQ360" s="5"/>
      <c r="CR360" s="5"/>
      <c r="CS360" s="4"/>
      <c r="CT360" s="6"/>
      <c r="CU360" s="4"/>
      <c r="CV360" s="6"/>
      <c r="CW360" s="5"/>
      <c r="CX360" s="5"/>
      <c r="CY360" s="4"/>
      <c r="CZ360" s="6"/>
      <c r="DA360" s="4"/>
      <c r="DB360" s="6"/>
      <c r="DC360" s="5"/>
      <c r="DD360" s="5"/>
      <c r="DE360" s="4"/>
      <c r="DF360" s="6"/>
      <c r="DG360" s="4"/>
      <c r="DH360" s="6"/>
      <c r="DI360" s="5"/>
      <c r="DJ360" s="5"/>
      <c r="DK360" s="4"/>
      <c r="DL360" s="6"/>
      <c r="DM360" s="4"/>
      <c r="DN360" s="6"/>
      <c r="DO360" s="5"/>
      <c r="DP360" s="5"/>
      <c r="DQ360" s="4"/>
      <c r="DR360" s="6"/>
      <c r="DS360" s="4"/>
      <c r="DT360" s="6"/>
      <c r="DU360" s="5"/>
      <c r="DV360" s="5"/>
      <c r="DW360" s="4"/>
      <c r="DX360" s="6"/>
      <c r="DY360" s="4"/>
      <c r="DZ360" s="6"/>
      <c r="EA360" s="5"/>
      <c r="EB360" s="5"/>
      <c r="EC360" s="4"/>
      <c r="ED360" s="6"/>
      <c r="EE360" s="4"/>
      <c r="EF360" s="6"/>
      <c r="EG360" s="5"/>
      <c r="EH360" s="5"/>
      <c r="EI360" s="4"/>
      <c r="EJ360" s="6"/>
      <c r="EK360" s="4"/>
      <c r="EL360" s="6"/>
      <c r="EM360" s="5"/>
      <c r="EN360" s="5"/>
      <c r="EO360" s="4"/>
      <c r="EP360" s="6"/>
      <c r="EQ360" s="4"/>
      <c r="ER360" s="6"/>
      <c r="ES360" s="5"/>
      <c r="ET360" s="5"/>
      <c r="EU360" s="4"/>
      <c r="EV360" s="6"/>
      <c r="EW360" s="4"/>
      <c r="EX360" s="6"/>
      <c r="EY360" s="5"/>
      <c r="EZ360" s="5"/>
      <c r="FA360" s="4"/>
      <c r="FB360" s="6"/>
      <c r="FC360" s="4"/>
      <c r="FD360" s="6"/>
      <c r="FE360" s="5"/>
      <c r="FF360" s="5"/>
      <c r="FG360" s="4"/>
      <c r="FH360" s="6"/>
      <c r="FI360" s="4"/>
      <c r="FJ360" s="6"/>
      <c r="FK360" s="5"/>
      <c r="FL360" s="5"/>
      <c r="FM360" s="4"/>
      <c r="FN360" s="6"/>
      <c r="FO360" s="4"/>
      <c r="FP360" s="6"/>
      <c r="FQ360" s="5"/>
      <c r="FR360" s="5"/>
      <c r="FS360" s="4"/>
      <c r="FT360" s="6"/>
      <c r="FU360" s="4"/>
      <c r="FV360" s="6"/>
      <c r="FW360" s="5"/>
      <c r="FX360" s="5"/>
      <c r="FY360" s="4"/>
      <c r="FZ360" s="6"/>
      <c r="GA360" s="4"/>
      <c r="GB360" s="6"/>
      <c r="GC360" s="5"/>
      <c r="GD360" s="5"/>
      <c r="GE360" s="4"/>
      <c r="GF360" s="6"/>
      <c r="GG360" s="4"/>
      <c r="GH360" s="6"/>
      <c r="GI360" s="5"/>
      <c r="GJ360" s="5"/>
      <c r="GK360" s="4"/>
      <c r="GL360" s="6"/>
      <c r="GM360" s="4"/>
      <c r="GN360" s="6"/>
      <c r="GO360" s="5"/>
      <c r="GP360" s="5"/>
      <c r="GQ360" s="4"/>
      <c r="GR360" s="6"/>
      <c r="GS360" s="4"/>
      <c r="GT360" s="6"/>
      <c r="GU360" s="5"/>
      <c r="GV360" s="5"/>
      <c r="GW360" s="4"/>
      <c r="GX360" s="6"/>
      <c r="GY360" s="4"/>
      <c r="GZ360" s="6"/>
      <c r="HA360" s="5"/>
      <c r="HB360" s="5"/>
      <c r="HC360" s="4"/>
      <c r="HD360" s="6"/>
      <c r="HE360" s="4"/>
      <c r="HF360" s="6"/>
      <c r="HG360" s="5"/>
      <c r="HH360" s="5"/>
      <c r="HI360" s="4"/>
      <c r="HJ360" s="6"/>
      <c r="HK360" s="4"/>
      <c r="HL360" s="6"/>
      <c r="HM360" s="5"/>
      <c r="HN360" s="5"/>
      <c r="HO360" s="4"/>
      <c r="HP360" s="6"/>
      <c r="HQ360" s="4"/>
      <c r="HR360" s="6"/>
      <c r="HS360" s="5"/>
      <c r="HT360" s="5"/>
      <c r="HU360" s="4"/>
      <c r="HV360" s="6"/>
      <c r="HW360" s="4"/>
      <c r="HX360" s="6"/>
      <c r="HY360" s="5"/>
      <c r="HZ360" s="5"/>
      <c r="IA360" s="4"/>
      <c r="IB360" s="6"/>
      <c r="IC360" s="4"/>
      <c r="ID360" s="6"/>
      <c r="IE360" s="5"/>
      <c r="IF360" s="5"/>
      <c r="IG360" s="4"/>
      <c r="IH360" s="6"/>
      <c r="II360" s="4"/>
      <c r="IJ360" s="6"/>
      <c r="IK360" s="5"/>
      <c r="IL360" s="5"/>
      <c r="IM360" s="4"/>
      <c r="IN360" s="6"/>
      <c r="IO360" s="4"/>
      <c r="IP360" s="6"/>
      <c r="IQ360" s="5"/>
      <c r="IR360" s="5"/>
      <c r="IS360" s="4"/>
      <c r="IT360" s="6"/>
      <c r="IU360" s="4"/>
      <c r="IV360" s="6"/>
      <c r="IW360" s="5"/>
      <c r="IX360" s="5"/>
      <c r="IY360" s="4"/>
      <c r="IZ360" s="6"/>
      <c r="JA360" s="4"/>
      <c r="JB360" s="6"/>
      <c r="JC360" s="5"/>
      <c r="JD360" s="5"/>
      <c r="JE360" s="4"/>
      <c r="JF360" s="6"/>
      <c r="JG360" s="4"/>
      <c r="JH360" s="6"/>
      <c r="JI360" s="5"/>
      <c r="JJ360" s="5"/>
      <c r="JK360" s="4"/>
      <c r="JL360" s="6"/>
      <c r="JM360" s="4"/>
      <c r="JN360" s="6"/>
      <c r="JO360" s="5"/>
      <c r="JP360" s="5"/>
      <c r="JQ360" s="4"/>
      <c r="JR360" s="6"/>
      <c r="JS360" s="4"/>
      <c r="JT360" s="6"/>
      <c r="JU360" s="5"/>
      <c r="JV360" s="5"/>
      <c r="JW360" s="4"/>
      <c r="JX360" s="6"/>
      <c r="JY360" s="4"/>
      <c r="JZ360" s="6"/>
      <c r="KA360" s="5"/>
      <c r="KB360" s="5"/>
      <c r="KC360" s="4"/>
      <c r="KD360" s="6"/>
      <c r="KE360" s="4"/>
      <c r="KF360" s="6"/>
      <c r="KG360" s="5"/>
      <c r="KH360" s="5"/>
      <c r="KI360" s="4"/>
      <c r="KJ360" s="6"/>
      <c r="KK360" s="4"/>
      <c r="KL360" s="6"/>
      <c r="KM360" s="5"/>
      <c r="KN360" s="5"/>
    </row>
    <row r="361">
      <c r="A361" s="3" t="s">
        <v>85</v>
      </c>
      <c r="B361" s="3" t="s">
        <v>86</v>
      </c>
      <c r="C361" s="3" t="s">
        <v>449</v>
      </c>
      <c r="D361" s="3" t="s">
        <v>505</v>
      </c>
      <c r="E361" s="3" t="s">
        <v>483</v>
      </c>
      <c r="F361" s="3" t="s">
        <v>484</v>
      </c>
      <c r="G361" s="3" t="s">
        <v>485</v>
      </c>
      <c r="H361" s="3" t="s">
        <v>129</v>
      </c>
      <c r="I361" s="3" t="s">
        <v>1392</v>
      </c>
      <c r="J361" s="3" t="s">
        <v>1319</v>
      </c>
      <c r="K361" s="4">
        <v>1035</v>
      </c>
      <c r="L361" s="4">
        <f>=ROUNDDOWN(39.8076923076923,0)</f>
      </c>
      <c r="M361" s="4"/>
      <c r="N361" s="5">
        <v>1</v>
      </c>
      <c r="O361" s="4"/>
      <c r="P361" s="4">
        <f>=ROUNDDOWN({0},0)</f>
      </c>
      <c r="Q361" s="4"/>
      <c r="R361" s="5"/>
      <c r="S361" s="4">
        <v>17</v>
      </c>
      <c r="T361" s="6">
        <v>747.66</v>
      </c>
      <c r="U361" s="4"/>
      <c r="V361" s="6"/>
      <c r="W361" s="5"/>
      <c r="X361" s="5"/>
      <c r="Y361" s="4">
        <v>5</v>
      </c>
      <c r="Z361" s="6">
        <v>218.75</v>
      </c>
      <c r="AA361" s="4"/>
      <c r="AB361" s="6"/>
      <c r="AC361" s="5"/>
      <c r="AD361" s="5"/>
      <c r="AE361" s="4">
        <v>3</v>
      </c>
      <c r="AF361" s="6">
        <v>130.92</v>
      </c>
      <c r="AG361" s="4"/>
      <c r="AH361" s="6"/>
      <c r="AI361" s="5"/>
      <c r="AJ361" s="5"/>
      <c r="AK361" s="4"/>
      <c r="AL361" s="6"/>
      <c r="AM361" s="4"/>
      <c r="AN361" s="6"/>
      <c r="AO361" s="5"/>
      <c r="AP361" s="5"/>
      <c r="AQ361" s="4">
        <v>1</v>
      </c>
      <c r="AR361" s="6">
        <v>46.79</v>
      </c>
      <c r="AS361" s="4"/>
      <c r="AT361" s="6"/>
      <c r="AU361" s="5"/>
      <c r="AV361" s="5"/>
      <c r="AW361" s="4">
        <v>1</v>
      </c>
      <c r="AX361" s="6">
        <v>42.94</v>
      </c>
      <c r="AY361" s="4"/>
      <c r="AZ361" s="6"/>
      <c r="BA361" s="5"/>
      <c r="BB361" s="5"/>
      <c r="BC361" s="4"/>
      <c r="BD361" s="6"/>
      <c r="BE361" s="4"/>
      <c r="BF361" s="6"/>
      <c r="BG361" s="5"/>
      <c r="BH361" s="5"/>
      <c r="BI361" s="4">
        <v>2</v>
      </c>
      <c r="BJ361" s="6">
        <v>72.52</v>
      </c>
      <c r="BK361" s="4"/>
      <c r="BL361" s="6"/>
      <c r="BM361" s="5"/>
      <c r="BN361" s="5"/>
      <c r="BO361" s="4">
        <v>1</v>
      </c>
      <c r="BP361" s="6">
        <v>50.18</v>
      </c>
      <c r="BQ361" s="4"/>
      <c r="BR361" s="6"/>
      <c r="BS361" s="5"/>
      <c r="BT361" s="5"/>
      <c r="BU361" s="4"/>
      <c r="BV361" s="6"/>
      <c r="BW361" s="4"/>
      <c r="BX361" s="6"/>
      <c r="BY361" s="5"/>
      <c r="BZ361" s="5"/>
      <c r="CA361" s="4"/>
      <c r="CB361" s="6"/>
      <c r="CC361" s="4"/>
      <c r="CD361" s="6"/>
      <c r="CE361" s="5"/>
      <c r="CF361" s="5"/>
      <c r="CG361" s="4">
        <v>2</v>
      </c>
      <c r="CH361" s="6">
        <v>95.38</v>
      </c>
      <c r="CI361" s="4"/>
      <c r="CJ361" s="6"/>
      <c r="CK361" s="5"/>
      <c r="CL361" s="5"/>
      <c r="CM361" s="4"/>
      <c r="CN361" s="6"/>
      <c r="CO361" s="4"/>
      <c r="CP361" s="6"/>
      <c r="CQ361" s="5"/>
      <c r="CR361" s="5"/>
      <c r="CS361" s="4">
        <v>2</v>
      </c>
      <c r="CT361" s="6">
        <v>90.18</v>
      </c>
      <c r="CU361" s="4"/>
      <c r="CV361" s="6"/>
      <c r="CW361" s="5"/>
      <c r="CX361" s="5"/>
      <c r="CY361" s="4"/>
      <c r="CZ361" s="6"/>
      <c r="DA361" s="4"/>
      <c r="DB361" s="6"/>
      <c r="DC361" s="5"/>
      <c r="DD361" s="5"/>
      <c r="DE361" s="4"/>
      <c r="DF361" s="6"/>
      <c r="DG361" s="4"/>
      <c r="DH361" s="6"/>
      <c r="DI361" s="5"/>
      <c r="DJ361" s="5"/>
      <c r="DK361" s="4"/>
      <c r="DL361" s="6"/>
      <c r="DM361" s="4"/>
      <c r="DN361" s="6"/>
      <c r="DO361" s="5"/>
      <c r="DP361" s="5"/>
      <c r="DQ361" s="4"/>
      <c r="DR361" s="6"/>
      <c r="DS361" s="4"/>
      <c r="DT361" s="6"/>
      <c r="DU361" s="5"/>
      <c r="DV361" s="5"/>
      <c r="DW361" s="4"/>
      <c r="DX361" s="6"/>
      <c r="DY361" s="4"/>
      <c r="DZ361" s="6"/>
      <c r="EA361" s="5"/>
      <c r="EB361" s="5"/>
      <c r="EC361" s="4"/>
      <c r="ED361" s="6"/>
      <c r="EE361" s="4"/>
      <c r="EF361" s="6"/>
      <c r="EG361" s="5"/>
      <c r="EH361" s="5"/>
      <c r="EI361" s="4"/>
      <c r="EJ361" s="6"/>
      <c r="EK361" s="4"/>
      <c r="EL361" s="6"/>
      <c r="EM361" s="5"/>
      <c r="EN361" s="5"/>
      <c r="EO361" s="4"/>
      <c r="EP361" s="6"/>
      <c r="EQ361" s="4"/>
      <c r="ER361" s="6"/>
      <c r="ES361" s="5"/>
      <c r="ET361" s="5"/>
      <c r="EU361" s="4"/>
      <c r="EV361" s="6"/>
      <c r="EW361" s="4"/>
      <c r="EX361" s="6"/>
      <c r="EY361" s="5"/>
      <c r="EZ361" s="5"/>
      <c r="FA361" s="4"/>
      <c r="FB361" s="6"/>
      <c r="FC361" s="4"/>
      <c r="FD361" s="6"/>
      <c r="FE361" s="5"/>
      <c r="FF361" s="5"/>
      <c r="FG361" s="4"/>
      <c r="FH361" s="6"/>
      <c r="FI361" s="4"/>
      <c r="FJ361" s="6"/>
      <c r="FK361" s="5"/>
      <c r="FL361" s="5"/>
      <c r="FM361" s="4"/>
      <c r="FN361" s="6"/>
      <c r="FO361" s="4"/>
      <c r="FP361" s="6"/>
      <c r="FQ361" s="5"/>
      <c r="FR361" s="5"/>
      <c r="FS361" s="4"/>
      <c r="FT361" s="6"/>
      <c r="FU361" s="4"/>
      <c r="FV361" s="6"/>
      <c r="FW361" s="5"/>
      <c r="FX361" s="5"/>
      <c r="FY361" s="4"/>
      <c r="FZ361" s="6"/>
      <c r="GA361" s="4"/>
      <c r="GB361" s="6"/>
      <c r="GC361" s="5"/>
      <c r="GD361" s="5"/>
      <c r="GE361" s="4"/>
      <c r="GF361" s="6"/>
      <c r="GG361" s="4"/>
      <c r="GH361" s="6"/>
      <c r="GI361" s="5"/>
      <c r="GJ361" s="5"/>
      <c r="GK361" s="4"/>
      <c r="GL361" s="6"/>
      <c r="GM361" s="4"/>
      <c r="GN361" s="6"/>
      <c r="GO361" s="5"/>
      <c r="GP361" s="5"/>
      <c r="GQ361" s="4"/>
      <c r="GR361" s="6"/>
      <c r="GS361" s="4"/>
      <c r="GT361" s="6"/>
      <c r="GU361" s="5"/>
      <c r="GV361" s="5"/>
      <c r="GW361" s="4"/>
      <c r="GX361" s="6"/>
      <c r="GY361" s="4"/>
      <c r="GZ361" s="6"/>
      <c r="HA361" s="5"/>
      <c r="HB361" s="5"/>
      <c r="HC361" s="4"/>
      <c r="HD361" s="6"/>
      <c r="HE361" s="4"/>
      <c r="HF361" s="6"/>
      <c r="HG361" s="5"/>
      <c r="HH361" s="5"/>
      <c r="HI361" s="4"/>
      <c r="HJ361" s="6"/>
      <c r="HK361" s="4"/>
      <c r="HL361" s="6"/>
      <c r="HM361" s="5"/>
      <c r="HN361" s="5"/>
      <c r="HO361" s="4"/>
      <c r="HP361" s="6"/>
      <c r="HQ361" s="4"/>
      <c r="HR361" s="6"/>
      <c r="HS361" s="5"/>
      <c r="HT361" s="5"/>
      <c r="HU361" s="4"/>
      <c r="HV361" s="6"/>
      <c r="HW361" s="4"/>
      <c r="HX361" s="6"/>
      <c r="HY361" s="5"/>
      <c r="HZ361" s="5"/>
      <c r="IA361" s="4"/>
      <c r="IB361" s="6"/>
      <c r="IC361" s="4"/>
      <c r="ID361" s="6"/>
      <c r="IE361" s="5"/>
      <c r="IF361" s="5"/>
      <c r="IG361" s="4"/>
      <c r="IH361" s="6"/>
      <c r="II361" s="4"/>
      <c r="IJ361" s="6"/>
      <c r="IK361" s="5"/>
      <c r="IL361" s="5"/>
      <c r="IM361" s="4"/>
      <c r="IN361" s="6"/>
      <c r="IO361" s="4"/>
      <c r="IP361" s="6"/>
      <c r="IQ361" s="5"/>
      <c r="IR361" s="5"/>
      <c r="IS361" s="4"/>
      <c r="IT361" s="6"/>
      <c r="IU361" s="4"/>
      <c r="IV361" s="6"/>
      <c r="IW361" s="5"/>
      <c r="IX361" s="5"/>
      <c r="IY361" s="4"/>
      <c r="IZ361" s="6"/>
      <c r="JA361" s="4"/>
      <c r="JB361" s="6"/>
      <c r="JC361" s="5"/>
      <c r="JD361" s="5"/>
      <c r="JE361" s="4"/>
      <c r="JF361" s="6"/>
      <c r="JG361" s="4"/>
      <c r="JH361" s="6"/>
      <c r="JI361" s="5"/>
      <c r="JJ361" s="5"/>
      <c r="JK361" s="4"/>
      <c r="JL361" s="6"/>
      <c r="JM361" s="4"/>
      <c r="JN361" s="6"/>
      <c r="JO361" s="5"/>
      <c r="JP361" s="5"/>
      <c r="JQ361" s="4"/>
      <c r="JR361" s="6"/>
      <c r="JS361" s="4"/>
      <c r="JT361" s="6"/>
      <c r="JU361" s="5"/>
      <c r="JV361" s="5"/>
      <c r="JW361" s="4"/>
      <c r="JX361" s="6"/>
      <c r="JY361" s="4"/>
      <c r="JZ361" s="6"/>
      <c r="KA361" s="5"/>
      <c r="KB361" s="5"/>
      <c r="KC361" s="4"/>
      <c r="KD361" s="6"/>
      <c r="KE361" s="4"/>
      <c r="KF361" s="6"/>
      <c r="KG361" s="5"/>
      <c r="KH361" s="5"/>
      <c r="KI361" s="4"/>
      <c r="KJ361" s="6"/>
      <c r="KK361" s="4"/>
      <c r="KL361" s="6"/>
      <c r="KM361" s="5"/>
      <c r="KN361" s="5"/>
    </row>
    <row r="362">
      <c r="A362" s="3" t="s">
        <v>85</v>
      </c>
      <c r="B362" s="3" t="s">
        <v>86</v>
      </c>
      <c r="C362" s="3" t="s">
        <v>449</v>
      </c>
      <c r="D362" s="3" t="s">
        <v>505</v>
      </c>
      <c r="E362" s="3" t="s">
        <v>483</v>
      </c>
      <c r="F362" s="3" t="s">
        <v>484</v>
      </c>
      <c r="G362" s="3" t="s">
        <v>485</v>
      </c>
      <c r="H362" s="3" t="s">
        <v>129</v>
      </c>
      <c r="I362" s="3" t="s">
        <v>1327</v>
      </c>
      <c r="J362" s="3" t="s">
        <v>1319</v>
      </c>
      <c r="K362" s="4">
        <v>1016</v>
      </c>
      <c r="L362" s="4">
        <f>=ROUNDDOWN(28.2222222222222,0)</f>
      </c>
      <c r="M362" s="4">
        <v>270</v>
      </c>
      <c r="N362" s="5">
        <v>1</v>
      </c>
      <c r="O362" s="4"/>
      <c r="P362" s="4">
        <f>=ROUNDDOWN({0},0)</f>
      </c>
      <c r="Q362" s="4"/>
      <c r="R362" s="5"/>
      <c r="S362" s="4">
        <v>15</v>
      </c>
      <c r="T362" s="6">
        <v>602.66</v>
      </c>
      <c r="U362" s="4"/>
      <c r="V362" s="6"/>
      <c r="W362" s="5"/>
      <c r="X362" s="5"/>
      <c r="Y362" s="4">
        <v>6</v>
      </c>
      <c r="Z362" s="6">
        <v>262.5</v>
      </c>
      <c r="AA362" s="4"/>
      <c r="AB362" s="6"/>
      <c r="AC362" s="5"/>
      <c r="AD362" s="5"/>
      <c r="AE362" s="4">
        <v>8</v>
      </c>
      <c r="AF362" s="6">
        <v>301.11</v>
      </c>
      <c r="AG362" s="4"/>
      <c r="AH362" s="6"/>
      <c r="AI362" s="5"/>
      <c r="AJ362" s="5"/>
      <c r="AK362" s="4"/>
      <c r="AL362" s="6"/>
      <c r="AM362" s="4"/>
      <c r="AN362" s="6"/>
      <c r="AO362" s="5"/>
      <c r="AP362" s="5"/>
      <c r="AQ362" s="4"/>
      <c r="AR362" s="6"/>
      <c r="AS362" s="4"/>
      <c r="AT362" s="6"/>
      <c r="AU362" s="5"/>
      <c r="AV362" s="5"/>
      <c r="AW362" s="4"/>
      <c r="AX362" s="6"/>
      <c r="AY362" s="4"/>
      <c r="AZ362" s="6"/>
      <c r="BA362" s="5"/>
      <c r="BB362" s="5"/>
      <c r="BC362" s="4"/>
      <c r="BD362" s="6"/>
      <c r="BE362" s="4"/>
      <c r="BF362" s="6"/>
      <c r="BG362" s="5"/>
      <c r="BH362" s="5"/>
      <c r="BI362" s="4"/>
      <c r="BJ362" s="6"/>
      <c r="BK362" s="4"/>
      <c r="BL362" s="6"/>
      <c r="BM362" s="5"/>
      <c r="BN362" s="5"/>
      <c r="BO362" s="4"/>
      <c r="BP362" s="6"/>
      <c r="BQ362" s="4"/>
      <c r="BR362" s="6"/>
      <c r="BS362" s="5"/>
      <c r="BT362" s="5"/>
      <c r="BU362" s="4"/>
      <c r="BV362" s="6"/>
      <c r="BW362" s="4"/>
      <c r="BX362" s="6"/>
      <c r="BY362" s="5"/>
      <c r="BZ362" s="5"/>
      <c r="CA362" s="4"/>
      <c r="CB362" s="6"/>
      <c r="CC362" s="4"/>
      <c r="CD362" s="6"/>
      <c r="CE362" s="5"/>
      <c r="CF362" s="5"/>
      <c r="CG362" s="4"/>
      <c r="CH362" s="6"/>
      <c r="CI362" s="4"/>
      <c r="CJ362" s="6"/>
      <c r="CK362" s="5"/>
      <c r="CL362" s="5"/>
      <c r="CM362" s="4"/>
      <c r="CN362" s="6"/>
      <c r="CO362" s="4"/>
      <c r="CP362" s="6"/>
      <c r="CQ362" s="5"/>
      <c r="CR362" s="5"/>
      <c r="CS362" s="4"/>
      <c r="CT362" s="6"/>
      <c r="CU362" s="4"/>
      <c r="CV362" s="6"/>
      <c r="CW362" s="5"/>
      <c r="CX362" s="5"/>
      <c r="CY362" s="4"/>
      <c r="CZ362" s="6"/>
      <c r="DA362" s="4"/>
      <c r="DB362" s="6"/>
      <c r="DC362" s="5"/>
      <c r="DD362" s="5"/>
      <c r="DE362" s="4"/>
      <c r="DF362" s="6"/>
      <c r="DG362" s="4"/>
      <c r="DH362" s="6"/>
      <c r="DI362" s="5"/>
      <c r="DJ362" s="5"/>
      <c r="DK362" s="4"/>
      <c r="DL362" s="6"/>
      <c r="DM362" s="4"/>
      <c r="DN362" s="6"/>
      <c r="DO362" s="5"/>
      <c r="DP362" s="5"/>
      <c r="DQ362" s="4">
        <v>1</v>
      </c>
      <c r="DR362" s="6">
        <v>39.05</v>
      </c>
      <c r="DS362" s="4"/>
      <c r="DT362" s="6"/>
      <c r="DU362" s="5"/>
      <c r="DV362" s="5"/>
      <c r="DW362" s="4"/>
      <c r="DX362" s="6"/>
      <c r="DY362" s="4"/>
      <c r="DZ362" s="6"/>
      <c r="EA362" s="5"/>
      <c r="EB362" s="5"/>
      <c r="EC362" s="4"/>
      <c r="ED362" s="6"/>
      <c r="EE362" s="4"/>
      <c r="EF362" s="6"/>
      <c r="EG362" s="5"/>
      <c r="EH362" s="5"/>
      <c r="EI362" s="4"/>
      <c r="EJ362" s="6"/>
      <c r="EK362" s="4"/>
      <c r="EL362" s="6"/>
      <c r="EM362" s="5"/>
      <c r="EN362" s="5"/>
      <c r="EO362" s="4"/>
      <c r="EP362" s="6"/>
      <c r="EQ362" s="4"/>
      <c r="ER362" s="6"/>
      <c r="ES362" s="5"/>
      <c r="ET362" s="5"/>
      <c r="EU362" s="4"/>
      <c r="EV362" s="6"/>
      <c r="EW362" s="4"/>
      <c r="EX362" s="6"/>
      <c r="EY362" s="5"/>
      <c r="EZ362" s="5"/>
      <c r="FA362" s="4"/>
      <c r="FB362" s="6"/>
      <c r="FC362" s="4"/>
      <c r="FD362" s="6"/>
      <c r="FE362" s="5"/>
      <c r="FF362" s="5"/>
      <c r="FG362" s="4"/>
      <c r="FH362" s="6"/>
      <c r="FI362" s="4"/>
      <c r="FJ362" s="6"/>
      <c r="FK362" s="5"/>
      <c r="FL362" s="5"/>
      <c r="FM362" s="4"/>
      <c r="FN362" s="6"/>
      <c r="FO362" s="4"/>
      <c r="FP362" s="6"/>
      <c r="FQ362" s="5"/>
      <c r="FR362" s="5"/>
      <c r="FS362" s="4"/>
      <c r="FT362" s="6"/>
      <c r="FU362" s="4"/>
      <c r="FV362" s="6"/>
      <c r="FW362" s="5"/>
      <c r="FX362" s="5"/>
      <c r="FY362" s="4"/>
      <c r="FZ362" s="6"/>
      <c r="GA362" s="4"/>
      <c r="GB362" s="6"/>
      <c r="GC362" s="5"/>
      <c r="GD362" s="5"/>
      <c r="GE362" s="4"/>
      <c r="GF362" s="6"/>
      <c r="GG362" s="4"/>
      <c r="GH362" s="6"/>
      <c r="GI362" s="5"/>
      <c r="GJ362" s="5"/>
      <c r="GK362" s="4"/>
      <c r="GL362" s="6"/>
      <c r="GM362" s="4"/>
      <c r="GN362" s="6"/>
      <c r="GO362" s="5"/>
      <c r="GP362" s="5"/>
      <c r="GQ362" s="4"/>
      <c r="GR362" s="6"/>
      <c r="GS362" s="4"/>
      <c r="GT362" s="6"/>
      <c r="GU362" s="5"/>
      <c r="GV362" s="5"/>
      <c r="GW362" s="4"/>
      <c r="GX362" s="6"/>
      <c r="GY362" s="4"/>
      <c r="GZ362" s="6"/>
      <c r="HA362" s="5"/>
      <c r="HB362" s="5"/>
      <c r="HC362" s="4"/>
      <c r="HD362" s="6"/>
      <c r="HE362" s="4"/>
      <c r="HF362" s="6"/>
      <c r="HG362" s="5"/>
      <c r="HH362" s="5"/>
      <c r="HI362" s="4"/>
      <c r="HJ362" s="6"/>
      <c r="HK362" s="4"/>
      <c r="HL362" s="6"/>
      <c r="HM362" s="5"/>
      <c r="HN362" s="5"/>
      <c r="HO362" s="4"/>
      <c r="HP362" s="6"/>
      <c r="HQ362" s="4"/>
      <c r="HR362" s="6"/>
      <c r="HS362" s="5"/>
      <c r="HT362" s="5"/>
      <c r="HU362" s="4"/>
      <c r="HV362" s="6"/>
      <c r="HW362" s="4"/>
      <c r="HX362" s="6"/>
      <c r="HY362" s="5"/>
      <c r="HZ362" s="5"/>
      <c r="IA362" s="4"/>
      <c r="IB362" s="6"/>
      <c r="IC362" s="4"/>
      <c r="ID362" s="6"/>
      <c r="IE362" s="5"/>
      <c r="IF362" s="5"/>
      <c r="IG362" s="4"/>
      <c r="IH362" s="6"/>
      <c r="II362" s="4"/>
      <c r="IJ362" s="6"/>
      <c r="IK362" s="5"/>
      <c r="IL362" s="5"/>
      <c r="IM362" s="4"/>
      <c r="IN362" s="6"/>
      <c r="IO362" s="4"/>
      <c r="IP362" s="6"/>
      <c r="IQ362" s="5"/>
      <c r="IR362" s="5"/>
      <c r="IS362" s="4"/>
      <c r="IT362" s="6"/>
      <c r="IU362" s="4"/>
      <c r="IV362" s="6"/>
      <c r="IW362" s="5"/>
      <c r="IX362" s="5"/>
      <c r="IY362" s="4"/>
      <c r="IZ362" s="6"/>
      <c r="JA362" s="4"/>
      <c r="JB362" s="6"/>
      <c r="JC362" s="5"/>
      <c r="JD362" s="5"/>
      <c r="JE362" s="4"/>
      <c r="JF362" s="6"/>
      <c r="JG362" s="4"/>
      <c r="JH362" s="6"/>
      <c r="JI362" s="5"/>
      <c r="JJ362" s="5"/>
      <c r="JK362" s="4"/>
      <c r="JL362" s="6"/>
      <c r="JM362" s="4"/>
      <c r="JN362" s="6"/>
      <c r="JO362" s="5"/>
      <c r="JP362" s="5"/>
      <c r="JQ362" s="4"/>
      <c r="JR362" s="6"/>
      <c r="JS362" s="4"/>
      <c r="JT362" s="6"/>
      <c r="JU362" s="5"/>
      <c r="JV362" s="5"/>
      <c r="JW362" s="4"/>
      <c r="JX362" s="6"/>
      <c r="JY362" s="4"/>
      <c r="JZ362" s="6"/>
      <c r="KA362" s="5"/>
      <c r="KB362" s="5"/>
      <c r="KC362" s="4"/>
      <c r="KD362" s="6"/>
      <c r="KE362" s="4"/>
      <c r="KF362" s="6"/>
      <c r="KG362" s="5"/>
      <c r="KH362" s="5"/>
      <c r="KI362" s="4"/>
      <c r="KJ362" s="6"/>
      <c r="KK362" s="4"/>
      <c r="KL362" s="6"/>
      <c r="KM362" s="5"/>
      <c r="KN362" s="5"/>
    </row>
    <row r="363">
      <c r="A363" s="3" t="s">
        <v>85</v>
      </c>
      <c r="B363" s="3" t="s">
        <v>86</v>
      </c>
      <c r="C363" s="3" t="s">
        <v>449</v>
      </c>
      <c r="D363" s="3" t="s">
        <v>505</v>
      </c>
      <c r="E363" s="3" t="s">
        <v>483</v>
      </c>
      <c r="F363" s="3" t="s">
        <v>484</v>
      </c>
      <c r="G363" s="3" t="s">
        <v>485</v>
      </c>
      <c r="H363" s="3" t="s">
        <v>129</v>
      </c>
      <c r="I363" s="3" t="s">
        <v>1326</v>
      </c>
      <c r="J363" s="3" t="s">
        <v>1319</v>
      </c>
      <c r="K363" s="4">
        <v>520</v>
      </c>
      <c r="L363" s="4">
        <f>=ROUNDDOWN(32.5,0)</f>
      </c>
      <c r="M363" s="4">
        <v>120</v>
      </c>
      <c r="N363" s="5">
        <v>1</v>
      </c>
      <c r="O363" s="4"/>
      <c r="P363" s="4">
        <f>=ROUNDDOWN({0},0)</f>
      </c>
      <c r="Q363" s="4"/>
      <c r="R363" s="5"/>
      <c r="S363" s="4">
        <v>14</v>
      </c>
      <c r="T363" s="6">
        <v>585.94</v>
      </c>
      <c r="U363" s="4"/>
      <c r="V363" s="6"/>
      <c r="W363" s="5"/>
      <c r="X363" s="5"/>
      <c r="Y363" s="4">
        <v>5</v>
      </c>
      <c r="Z363" s="6">
        <v>218.75</v>
      </c>
      <c r="AA363" s="4"/>
      <c r="AB363" s="6"/>
      <c r="AC363" s="5"/>
      <c r="AD363" s="5"/>
      <c r="AE363" s="4">
        <v>5</v>
      </c>
      <c r="AF363" s="6">
        <v>205.11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>
        <v>2</v>
      </c>
      <c r="AR363" s="6">
        <v>93.58</v>
      </c>
      <c r="AS363" s="4"/>
      <c r="AT363" s="6"/>
      <c r="AU363" s="5"/>
      <c r="AV363" s="5"/>
      <c r="AW363" s="4"/>
      <c r="AX363" s="6"/>
      <c r="AY363" s="4"/>
      <c r="AZ363" s="6"/>
      <c r="BA363" s="5"/>
      <c r="BB363" s="5"/>
      <c r="BC363" s="4"/>
      <c r="BD363" s="6"/>
      <c r="BE363" s="4"/>
      <c r="BF363" s="6"/>
      <c r="BG363" s="5"/>
      <c r="BH363" s="5"/>
      <c r="BI363" s="4">
        <v>2</v>
      </c>
      <c r="BJ363" s="6">
        <v>68.5</v>
      </c>
      <c r="BK363" s="4"/>
      <c r="BL363" s="6"/>
      <c r="BM363" s="5"/>
      <c r="BN363" s="5"/>
      <c r="BO363" s="4"/>
      <c r="BP363" s="6"/>
      <c r="BQ363" s="4"/>
      <c r="BR363" s="6"/>
      <c r="BS363" s="5"/>
      <c r="BT363" s="5"/>
      <c r="BU363" s="4"/>
      <c r="BV363" s="6"/>
      <c r="BW363" s="4"/>
      <c r="BX363" s="6"/>
      <c r="BY363" s="5"/>
      <c r="BZ363" s="5"/>
      <c r="CA363" s="4"/>
      <c r="CB363" s="6"/>
      <c r="CC363" s="4"/>
      <c r="CD363" s="6"/>
      <c r="CE363" s="5"/>
      <c r="CF363" s="5"/>
      <c r="CG363" s="4"/>
      <c r="CH363" s="6"/>
      <c r="CI363" s="4"/>
      <c r="CJ363" s="6"/>
      <c r="CK363" s="5"/>
      <c r="CL363" s="5"/>
      <c r="CM363" s="4"/>
      <c r="CN363" s="6"/>
      <c r="CO363" s="4"/>
      <c r="CP363" s="6"/>
      <c r="CQ363" s="5"/>
      <c r="CR363" s="5"/>
      <c r="CS363" s="4"/>
      <c r="CT363" s="6"/>
      <c r="CU363" s="4"/>
      <c r="CV363" s="6"/>
      <c r="CW363" s="5"/>
      <c r="CX363" s="5"/>
      <c r="CY363" s="4"/>
      <c r="CZ363" s="6"/>
      <c r="DA363" s="4"/>
      <c r="DB363" s="6"/>
      <c r="DC363" s="5"/>
      <c r="DD363" s="5"/>
      <c r="DE363" s="4"/>
      <c r="DF363" s="6"/>
      <c r="DG363" s="4"/>
      <c r="DH363" s="6"/>
      <c r="DI363" s="5"/>
      <c r="DJ363" s="5"/>
      <c r="DK363" s="4"/>
      <c r="DL363" s="6"/>
      <c r="DM363" s="4"/>
      <c r="DN363" s="6"/>
      <c r="DO363" s="5"/>
      <c r="DP363" s="5"/>
      <c r="DQ363" s="4"/>
      <c r="DR363" s="6"/>
      <c r="DS363" s="4"/>
      <c r="DT363" s="6"/>
      <c r="DU363" s="5"/>
      <c r="DV363" s="5"/>
      <c r="DW363" s="4"/>
      <c r="DX363" s="6"/>
      <c r="DY363" s="4"/>
      <c r="DZ363" s="6"/>
      <c r="EA363" s="5"/>
      <c r="EB363" s="5"/>
      <c r="EC363" s="4"/>
      <c r="ED363" s="6"/>
      <c r="EE363" s="4"/>
      <c r="EF363" s="6"/>
      <c r="EG363" s="5"/>
      <c r="EH363" s="5"/>
      <c r="EI363" s="4"/>
      <c r="EJ363" s="6"/>
      <c r="EK363" s="4"/>
      <c r="EL363" s="6"/>
      <c r="EM363" s="5"/>
      <c r="EN363" s="5"/>
      <c r="EO363" s="4"/>
      <c r="EP363" s="6"/>
      <c r="EQ363" s="4"/>
      <c r="ER363" s="6"/>
      <c r="ES363" s="5"/>
      <c r="ET363" s="5"/>
      <c r="EU363" s="4"/>
      <c r="EV363" s="6"/>
      <c r="EW363" s="4"/>
      <c r="EX363" s="6"/>
      <c r="EY363" s="5"/>
      <c r="EZ363" s="5"/>
      <c r="FA363" s="4"/>
      <c r="FB363" s="6"/>
      <c r="FC363" s="4"/>
      <c r="FD363" s="6"/>
      <c r="FE363" s="5"/>
      <c r="FF363" s="5"/>
      <c r="FG363" s="4"/>
      <c r="FH363" s="6"/>
      <c r="FI363" s="4"/>
      <c r="FJ363" s="6"/>
      <c r="FK363" s="5"/>
      <c r="FL363" s="5"/>
      <c r="FM363" s="4"/>
      <c r="FN363" s="6"/>
      <c r="FO363" s="4"/>
      <c r="FP363" s="6"/>
      <c r="FQ363" s="5"/>
      <c r="FR363" s="5"/>
      <c r="FS363" s="4"/>
      <c r="FT363" s="6"/>
      <c r="FU363" s="4"/>
      <c r="FV363" s="6"/>
      <c r="FW363" s="5"/>
      <c r="FX363" s="5"/>
      <c r="FY363" s="4"/>
      <c r="FZ363" s="6"/>
      <c r="GA363" s="4"/>
      <c r="GB363" s="6"/>
      <c r="GC363" s="5"/>
      <c r="GD363" s="5"/>
      <c r="GE363" s="4"/>
      <c r="GF363" s="6"/>
      <c r="GG363" s="4"/>
      <c r="GH363" s="6"/>
      <c r="GI363" s="5"/>
      <c r="GJ363" s="5"/>
      <c r="GK363" s="4"/>
      <c r="GL363" s="6"/>
      <c r="GM363" s="4"/>
      <c r="GN363" s="6"/>
      <c r="GO363" s="5"/>
      <c r="GP363" s="5"/>
      <c r="GQ363" s="4"/>
      <c r="GR363" s="6"/>
      <c r="GS363" s="4"/>
      <c r="GT363" s="6"/>
      <c r="GU363" s="5"/>
      <c r="GV363" s="5"/>
      <c r="GW363" s="4"/>
      <c r="GX363" s="6"/>
      <c r="GY363" s="4"/>
      <c r="GZ363" s="6"/>
      <c r="HA363" s="5"/>
      <c r="HB363" s="5"/>
      <c r="HC363" s="4"/>
      <c r="HD363" s="6"/>
      <c r="HE363" s="4"/>
      <c r="HF363" s="6"/>
      <c r="HG363" s="5"/>
      <c r="HH363" s="5"/>
      <c r="HI363" s="4"/>
      <c r="HJ363" s="6"/>
      <c r="HK363" s="4"/>
      <c r="HL363" s="6"/>
      <c r="HM363" s="5"/>
      <c r="HN363" s="5"/>
      <c r="HO363" s="4"/>
      <c r="HP363" s="6"/>
      <c r="HQ363" s="4"/>
      <c r="HR363" s="6"/>
      <c r="HS363" s="5"/>
      <c r="HT363" s="5"/>
      <c r="HU363" s="4"/>
      <c r="HV363" s="6"/>
      <c r="HW363" s="4"/>
      <c r="HX363" s="6"/>
      <c r="HY363" s="5"/>
      <c r="HZ363" s="5"/>
      <c r="IA363" s="4"/>
      <c r="IB363" s="6"/>
      <c r="IC363" s="4"/>
      <c r="ID363" s="6"/>
      <c r="IE363" s="5"/>
      <c r="IF363" s="5"/>
      <c r="IG363" s="4"/>
      <c r="IH363" s="6"/>
      <c r="II363" s="4"/>
      <c r="IJ363" s="6"/>
      <c r="IK363" s="5"/>
      <c r="IL363" s="5"/>
      <c r="IM363" s="4"/>
      <c r="IN363" s="6"/>
      <c r="IO363" s="4"/>
      <c r="IP363" s="6"/>
      <c r="IQ363" s="5"/>
      <c r="IR363" s="5"/>
      <c r="IS363" s="4"/>
      <c r="IT363" s="6"/>
      <c r="IU363" s="4"/>
      <c r="IV363" s="6"/>
      <c r="IW363" s="5"/>
      <c r="IX363" s="5"/>
      <c r="IY363" s="4"/>
      <c r="IZ363" s="6"/>
      <c r="JA363" s="4"/>
      <c r="JB363" s="6"/>
      <c r="JC363" s="5"/>
      <c r="JD363" s="5"/>
      <c r="JE363" s="4"/>
      <c r="JF363" s="6"/>
      <c r="JG363" s="4"/>
      <c r="JH363" s="6"/>
      <c r="JI363" s="5"/>
      <c r="JJ363" s="5"/>
      <c r="JK363" s="4"/>
      <c r="JL363" s="6"/>
      <c r="JM363" s="4"/>
      <c r="JN363" s="6"/>
      <c r="JO363" s="5"/>
      <c r="JP363" s="5"/>
      <c r="JQ363" s="4"/>
      <c r="JR363" s="6"/>
      <c r="JS363" s="4"/>
      <c r="JT363" s="6"/>
      <c r="JU363" s="5"/>
      <c r="JV363" s="5"/>
      <c r="JW363" s="4"/>
      <c r="JX363" s="6"/>
      <c r="JY363" s="4"/>
      <c r="JZ363" s="6"/>
      <c r="KA363" s="5"/>
      <c r="KB363" s="5"/>
      <c r="KC363" s="4"/>
      <c r="KD363" s="6"/>
      <c r="KE363" s="4"/>
      <c r="KF363" s="6"/>
      <c r="KG363" s="5"/>
      <c r="KH363" s="5"/>
      <c r="KI363" s="4"/>
      <c r="KJ363" s="6"/>
      <c r="KK363" s="4"/>
      <c r="KL363" s="6"/>
      <c r="KM363" s="5"/>
      <c r="KN363" s="5"/>
    </row>
    <row r="364">
      <c r="A364" s="3" t="s">
        <v>85</v>
      </c>
      <c r="B364" s="3" t="s">
        <v>86</v>
      </c>
      <c r="C364" s="3" t="s">
        <v>449</v>
      </c>
      <c r="D364" s="3" t="s">
        <v>505</v>
      </c>
      <c r="E364" s="3" t="s">
        <v>483</v>
      </c>
      <c r="F364" s="3" t="s">
        <v>484</v>
      </c>
      <c r="G364" s="3" t="s">
        <v>485</v>
      </c>
      <c r="H364" s="3" t="s">
        <v>129</v>
      </c>
      <c r="I364" s="3" t="s">
        <v>1349</v>
      </c>
      <c r="J364" s="3" t="s">
        <v>1319</v>
      </c>
      <c r="K364" s="4">
        <v>776</v>
      </c>
      <c r="L364" s="4">
        <f>=ROUNDDOWN(43.1111111111111,0)</f>
      </c>
      <c r="M364" s="4"/>
      <c r="N364" s="5">
        <v>1</v>
      </c>
      <c r="O364" s="4"/>
      <c r="P364" s="4">
        <f>=ROUNDDOWN({0},0)</f>
      </c>
      <c r="Q364" s="4"/>
      <c r="R364" s="5"/>
      <c r="S364" s="4">
        <v>9</v>
      </c>
      <c r="T364" s="6">
        <v>382.82</v>
      </c>
      <c r="U364" s="4"/>
      <c r="V364" s="6"/>
      <c r="W364" s="5"/>
      <c r="X364" s="5"/>
      <c r="Y364" s="4">
        <v>2</v>
      </c>
      <c r="Z364" s="6">
        <v>87.5</v>
      </c>
      <c r="AA364" s="4"/>
      <c r="AB364" s="6"/>
      <c r="AC364" s="5"/>
      <c r="AD364" s="5"/>
      <c r="AE364" s="4">
        <v>2</v>
      </c>
      <c r="AF364" s="6">
        <v>78.55</v>
      </c>
      <c r="AG364" s="4"/>
      <c r="AH364" s="6"/>
      <c r="AI364" s="5"/>
      <c r="AJ364" s="5"/>
      <c r="AK364" s="4"/>
      <c r="AL364" s="6"/>
      <c r="AM364" s="4"/>
      <c r="AN364" s="6"/>
      <c r="AO364" s="5"/>
      <c r="AP364" s="5"/>
      <c r="AQ364" s="4"/>
      <c r="AR364" s="6"/>
      <c r="AS364" s="4"/>
      <c r="AT364" s="6"/>
      <c r="AU364" s="5"/>
      <c r="AV364" s="5"/>
      <c r="AW364" s="4">
        <v>1</v>
      </c>
      <c r="AX364" s="6">
        <v>42.94</v>
      </c>
      <c r="AY364" s="4"/>
      <c r="AZ364" s="6"/>
      <c r="BA364" s="5"/>
      <c r="BB364" s="5"/>
      <c r="BC364" s="4"/>
      <c r="BD364" s="6"/>
      <c r="BE364" s="4"/>
      <c r="BF364" s="6"/>
      <c r="BG364" s="5"/>
      <c r="BH364" s="5"/>
      <c r="BI364" s="4"/>
      <c r="BJ364" s="6"/>
      <c r="BK364" s="4"/>
      <c r="BL364" s="6"/>
      <c r="BM364" s="5"/>
      <c r="BN364" s="5"/>
      <c r="BO364" s="4"/>
      <c r="BP364" s="6"/>
      <c r="BQ364" s="4"/>
      <c r="BR364" s="6"/>
      <c r="BS364" s="5"/>
      <c r="BT364" s="5"/>
      <c r="BU364" s="4">
        <v>1</v>
      </c>
      <c r="BV364" s="6">
        <v>40.29</v>
      </c>
      <c r="BW364" s="4"/>
      <c r="BX364" s="6"/>
      <c r="BY364" s="5"/>
      <c r="BZ364" s="5"/>
      <c r="CA364" s="4"/>
      <c r="CB364" s="6"/>
      <c r="CC364" s="4"/>
      <c r="CD364" s="6"/>
      <c r="CE364" s="5"/>
      <c r="CF364" s="5"/>
      <c r="CG364" s="4">
        <v>2</v>
      </c>
      <c r="CH364" s="6">
        <v>84.68</v>
      </c>
      <c r="CI364" s="4"/>
      <c r="CJ364" s="6"/>
      <c r="CK364" s="5"/>
      <c r="CL364" s="5"/>
      <c r="CM364" s="4"/>
      <c r="CN364" s="6"/>
      <c r="CO364" s="4"/>
      <c r="CP364" s="6"/>
      <c r="CQ364" s="5"/>
      <c r="CR364" s="5"/>
      <c r="CS364" s="4"/>
      <c r="CT364" s="6"/>
      <c r="CU364" s="4"/>
      <c r="CV364" s="6"/>
      <c r="CW364" s="5"/>
      <c r="CX364" s="5"/>
      <c r="CY364" s="4"/>
      <c r="CZ364" s="6"/>
      <c r="DA364" s="4"/>
      <c r="DB364" s="6"/>
      <c r="DC364" s="5"/>
      <c r="DD364" s="5"/>
      <c r="DE364" s="4"/>
      <c r="DF364" s="6"/>
      <c r="DG364" s="4"/>
      <c r="DH364" s="6"/>
      <c r="DI364" s="5"/>
      <c r="DJ364" s="5"/>
      <c r="DK364" s="4"/>
      <c r="DL364" s="6"/>
      <c r="DM364" s="4"/>
      <c r="DN364" s="6"/>
      <c r="DO364" s="5"/>
      <c r="DP364" s="5"/>
      <c r="DQ364" s="4"/>
      <c r="DR364" s="6"/>
      <c r="DS364" s="4"/>
      <c r="DT364" s="6"/>
      <c r="DU364" s="5"/>
      <c r="DV364" s="5"/>
      <c r="DW364" s="4"/>
      <c r="DX364" s="6"/>
      <c r="DY364" s="4"/>
      <c r="DZ364" s="6"/>
      <c r="EA364" s="5"/>
      <c r="EB364" s="5"/>
      <c r="EC364" s="4">
        <v>1</v>
      </c>
      <c r="ED364" s="6">
        <v>48.86</v>
      </c>
      <c r="EE364" s="4"/>
      <c r="EF364" s="6"/>
      <c r="EG364" s="5"/>
      <c r="EH364" s="5"/>
      <c r="EI364" s="4"/>
      <c r="EJ364" s="6"/>
      <c r="EK364" s="4"/>
      <c r="EL364" s="6"/>
      <c r="EM364" s="5"/>
      <c r="EN364" s="5"/>
      <c r="EO364" s="4"/>
      <c r="EP364" s="6"/>
      <c r="EQ364" s="4"/>
      <c r="ER364" s="6"/>
      <c r="ES364" s="5"/>
      <c r="ET364" s="5"/>
      <c r="EU364" s="4"/>
      <c r="EV364" s="6"/>
      <c r="EW364" s="4"/>
      <c r="EX364" s="6"/>
      <c r="EY364" s="5"/>
      <c r="EZ364" s="5"/>
      <c r="FA364" s="4"/>
      <c r="FB364" s="6"/>
      <c r="FC364" s="4"/>
      <c r="FD364" s="6"/>
      <c r="FE364" s="5"/>
      <c r="FF364" s="5"/>
      <c r="FG364" s="4"/>
      <c r="FH364" s="6"/>
      <c r="FI364" s="4"/>
      <c r="FJ364" s="6"/>
      <c r="FK364" s="5"/>
      <c r="FL364" s="5"/>
      <c r="FM364" s="4"/>
      <c r="FN364" s="6"/>
      <c r="FO364" s="4"/>
      <c r="FP364" s="6"/>
      <c r="FQ364" s="5"/>
      <c r="FR364" s="5"/>
      <c r="FS364" s="4"/>
      <c r="FT364" s="6"/>
      <c r="FU364" s="4"/>
      <c r="FV364" s="6"/>
      <c r="FW364" s="5"/>
      <c r="FX364" s="5"/>
      <c r="FY364" s="4"/>
      <c r="FZ364" s="6"/>
      <c r="GA364" s="4"/>
      <c r="GB364" s="6"/>
      <c r="GC364" s="5"/>
      <c r="GD364" s="5"/>
      <c r="GE364" s="4"/>
      <c r="GF364" s="6"/>
      <c r="GG364" s="4"/>
      <c r="GH364" s="6"/>
      <c r="GI364" s="5"/>
      <c r="GJ364" s="5"/>
      <c r="GK364" s="4"/>
      <c r="GL364" s="6"/>
      <c r="GM364" s="4"/>
      <c r="GN364" s="6"/>
      <c r="GO364" s="5"/>
      <c r="GP364" s="5"/>
      <c r="GQ364" s="4"/>
      <c r="GR364" s="6"/>
      <c r="GS364" s="4"/>
      <c r="GT364" s="6"/>
      <c r="GU364" s="5"/>
      <c r="GV364" s="5"/>
      <c r="GW364" s="4"/>
      <c r="GX364" s="6"/>
      <c r="GY364" s="4"/>
      <c r="GZ364" s="6"/>
      <c r="HA364" s="5"/>
      <c r="HB364" s="5"/>
      <c r="HC364" s="4"/>
      <c r="HD364" s="6"/>
      <c r="HE364" s="4"/>
      <c r="HF364" s="6"/>
      <c r="HG364" s="5"/>
      <c r="HH364" s="5"/>
      <c r="HI364" s="4"/>
      <c r="HJ364" s="6"/>
      <c r="HK364" s="4"/>
      <c r="HL364" s="6"/>
      <c r="HM364" s="5"/>
      <c r="HN364" s="5"/>
      <c r="HO364" s="4"/>
      <c r="HP364" s="6"/>
      <c r="HQ364" s="4"/>
      <c r="HR364" s="6"/>
      <c r="HS364" s="5"/>
      <c r="HT364" s="5"/>
      <c r="HU364" s="4"/>
      <c r="HV364" s="6"/>
      <c r="HW364" s="4"/>
      <c r="HX364" s="6"/>
      <c r="HY364" s="5"/>
      <c r="HZ364" s="5"/>
      <c r="IA364" s="4"/>
      <c r="IB364" s="6"/>
      <c r="IC364" s="4"/>
      <c r="ID364" s="6"/>
      <c r="IE364" s="5"/>
      <c r="IF364" s="5"/>
      <c r="IG364" s="4"/>
      <c r="IH364" s="6"/>
      <c r="II364" s="4"/>
      <c r="IJ364" s="6"/>
      <c r="IK364" s="5"/>
      <c r="IL364" s="5"/>
      <c r="IM364" s="4"/>
      <c r="IN364" s="6"/>
      <c r="IO364" s="4"/>
      <c r="IP364" s="6"/>
      <c r="IQ364" s="5"/>
      <c r="IR364" s="5"/>
      <c r="IS364" s="4"/>
      <c r="IT364" s="6"/>
      <c r="IU364" s="4"/>
      <c r="IV364" s="6"/>
      <c r="IW364" s="5"/>
      <c r="IX364" s="5"/>
      <c r="IY364" s="4"/>
      <c r="IZ364" s="6"/>
      <c r="JA364" s="4"/>
      <c r="JB364" s="6"/>
      <c r="JC364" s="5"/>
      <c r="JD364" s="5"/>
      <c r="JE364" s="4"/>
      <c r="JF364" s="6"/>
      <c r="JG364" s="4"/>
      <c r="JH364" s="6"/>
      <c r="JI364" s="5"/>
      <c r="JJ364" s="5"/>
      <c r="JK364" s="4"/>
      <c r="JL364" s="6"/>
      <c r="JM364" s="4"/>
      <c r="JN364" s="6"/>
      <c r="JO364" s="5"/>
      <c r="JP364" s="5"/>
      <c r="JQ364" s="4"/>
      <c r="JR364" s="6"/>
      <c r="JS364" s="4"/>
      <c r="JT364" s="6"/>
      <c r="JU364" s="5"/>
      <c r="JV364" s="5"/>
      <c r="JW364" s="4"/>
      <c r="JX364" s="6"/>
      <c r="JY364" s="4"/>
      <c r="JZ364" s="6"/>
      <c r="KA364" s="5"/>
      <c r="KB364" s="5"/>
      <c r="KC364" s="4"/>
      <c r="KD364" s="6"/>
      <c r="KE364" s="4"/>
      <c r="KF364" s="6"/>
      <c r="KG364" s="5"/>
      <c r="KH364" s="5"/>
      <c r="KI364" s="4"/>
      <c r="KJ364" s="6"/>
      <c r="KK364" s="4"/>
      <c r="KL364" s="6"/>
      <c r="KM364" s="5"/>
      <c r="KN364" s="5"/>
    </row>
    <row r="365">
      <c r="A365" s="3" t="s">
        <v>85</v>
      </c>
      <c r="B365" s="3" t="s">
        <v>86</v>
      </c>
      <c r="C365" s="3" t="s">
        <v>449</v>
      </c>
      <c r="D365" s="3" t="s">
        <v>505</v>
      </c>
      <c r="E365" s="3" t="s">
        <v>483</v>
      </c>
      <c r="F365" s="3" t="s">
        <v>484</v>
      </c>
      <c r="G365" s="3" t="s">
        <v>485</v>
      </c>
      <c r="H365" s="3" t="s">
        <v>129</v>
      </c>
      <c r="I365" s="3" t="s">
        <v>1320</v>
      </c>
      <c r="J365" s="3" t="s">
        <v>1319</v>
      </c>
      <c r="K365" s="4">
        <v>864</v>
      </c>
      <c r="L365" s="4">
        <f>=ROUNDDOWN(41.1428571428571,0)</f>
      </c>
      <c r="M365" s="4"/>
      <c r="N365" s="5">
        <v>1</v>
      </c>
      <c r="O365" s="4"/>
      <c r="P365" s="4">
        <f>=ROUNDDOWN({0},0)</f>
      </c>
      <c r="Q365" s="4"/>
      <c r="R365" s="5"/>
      <c r="S365" s="4">
        <v>7</v>
      </c>
      <c r="T365" s="6">
        <v>314.95</v>
      </c>
      <c r="U365" s="4"/>
      <c r="V365" s="6"/>
      <c r="W365" s="5"/>
      <c r="X365" s="5"/>
      <c r="Y365" s="4">
        <v>2</v>
      </c>
      <c r="Z365" s="6">
        <v>87.5</v>
      </c>
      <c r="AA365" s="4"/>
      <c r="AB365" s="6"/>
      <c r="AC365" s="5"/>
      <c r="AD365" s="5"/>
      <c r="AE365" s="4"/>
      <c r="AF365" s="6"/>
      <c r="AG365" s="4"/>
      <c r="AH365" s="6"/>
      <c r="AI365" s="5"/>
      <c r="AJ365" s="5"/>
      <c r="AK365" s="4"/>
      <c r="AL365" s="6"/>
      <c r="AM365" s="4"/>
      <c r="AN365" s="6"/>
      <c r="AO365" s="5"/>
      <c r="AP365" s="5"/>
      <c r="AQ365" s="4">
        <v>4</v>
      </c>
      <c r="AR365" s="6">
        <v>187.16</v>
      </c>
      <c r="AS365" s="4"/>
      <c r="AT365" s="6"/>
      <c r="AU365" s="5"/>
      <c r="AV365" s="5"/>
      <c r="AW365" s="4"/>
      <c r="AX365" s="6"/>
      <c r="AY365" s="4"/>
      <c r="AZ365" s="6"/>
      <c r="BA365" s="5"/>
      <c r="BB365" s="5"/>
      <c r="BC365" s="4"/>
      <c r="BD365" s="6"/>
      <c r="BE365" s="4"/>
      <c r="BF365" s="6"/>
      <c r="BG365" s="5"/>
      <c r="BH365" s="5"/>
      <c r="BI365" s="4">
        <v>1</v>
      </c>
      <c r="BJ365" s="6">
        <v>40.29</v>
      </c>
      <c r="BK365" s="4"/>
      <c r="BL365" s="6"/>
      <c r="BM365" s="5"/>
      <c r="BN365" s="5"/>
      <c r="BO365" s="4"/>
      <c r="BP365" s="6"/>
      <c r="BQ365" s="4"/>
      <c r="BR365" s="6"/>
      <c r="BS365" s="5"/>
      <c r="BT365" s="5"/>
      <c r="BU365" s="4"/>
      <c r="BV365" s="6"/>
      <c r="BW365" s="4"/>
      <c r="BX365" s="6"/>
      <c r="BY365" s="5"/>
      <c r="BZ365" s="5"/>
      <c r="CA365" s="4"/>
      <c r="CB365" s="6"/>
      <c r="CC365" s="4"/>
      <c r="CD365" s="6"/>
      <c r="CE365" s="5"/>
      <c r="CF365" s="5"/>
      <c r="CG365" s="4"/>
      <c r="CH365" s="6"/>
      <c r="CI365" s="4"/>
      <c r="CJ365" s="6"/>
      <c r="CK365" s="5"/>
      <c r="CL365" s="5"/>
      <c r="CM365" s="4"/>
      <c r="CN365" s="6"/>
      <c r="CO365" s="4"/>
      <c r="CP365" s="6"/>
      <c r="CQ365" s="5"/>
      <c r="CR365" s="5"/>
      <c r="CS365" s="4"/>
      <c r="CT365" s="6"/>
      <c r="CU365" s="4"/>
      <c r="CV365" s="6"/>
      <c r="CW365" s="5"/>
      <c r="CX365" s="5"/>
      <c r="CY365" s="4"/>
      <c r="CZ365" s="6"/>
      <c r="DA365" s="4"/>
      <c r="DB365" s="6"/>
      <c r="DC365" s="5"/>
      <c r="DD365" s="5"/>
      <c r="DE365" s="4"/>
      <c r="DF365" s="6"/>
      <c r="DG365" s="4"/>
      <c r="DH365" s="6"/>
      <c r="DI365" s="5"/>
      <c r="DJ365" s="5"/>
      <c r="DK365" s="4"/>
      <c r="DL365" s="6"/>
      <c r="DM365" s="4"/>
      <c r="DN365" s="6"/>
      <c r="DO365" s="5"/>
      <c r="DP365" s="5"/>
      <c r="DQ365" s="4"/>
      <c r="DR365" s="6"/>
      <c r="DS365" s="4"/>
      <c r="DT365" s="6"/>
      <c r="DU365" s="5"/>
      <c r="DV365" s="5"/>
      <c r="DW365" s="4"/>
      <c r="DX365" s="6"/>
      <c r="DY365" s="4"/>
      <c r="DZ365" s="6"/>
      <c r="EA365" s="5"/>
      <c r="EB365" s="5"/>
      <c r="EC365" s="4"/>
      <c r="ED365" s="6"/>
      <c r="EE365" s="4"/>
      <c r="EF365" s="6"/>
      <c r="EG365" s="5"/>
      <c r="EH365" s="5"/>
      <c r="EI365" s="4"/>
      <c r="EJ365" s="6"/>
      <c r="EK365" s="4"/>
      <c r="EL365" s="6"/>
      <c r="EM365" s="5"/>
      <c r="EN365" s="5"/>
      <c r="EO365" s="4"/>
      <c r="EP365" s="6"/>
      <c r="EQ365" s="4"/>
      <c r="ER365" s="6"/>
      <c r="ES365" s="5"/>
      <c r="ET365" s="5"/>
      <c r="EU365" s="4"/>
      <c r="EV365" s="6"/>
      <c r="EW365" s="4"/>
      <c r="EX365" s="6"/>
      <c r="EY365" s="5"/>
      <c r="EZ365" s="5"/>
      <c r="FA365" s="4"/>
      <c r="FB365" s="6"/>
      <c r="FC365" s="4"/>
      <c r="FD365" s="6"/>
      <c r="FE365" s="5"/>
      <c r="FF365" s="5"/>
      <c r="FG365" s="4"/>
      <c r="FH365" s="6"/>
      <c r="FI365" s="4"/>
      <c r="FJ365" s="6"/>
      <c r="FK365" s="5"/>
      <c r="FL365" s="5"/>
      <c r="FM365" s="4"/>
      <c r="FN365" s="6"/>
      <c r="FO365" s="4"/>
      <c r="FP365" s="6"/>
      <c r="FQ365" s="5"/>
      <c r="FR365" s="5"/>
      <c r="FS365" s="4"/>
      <c r="FT365" s="6"/>
      <c r="FU365" s="4"/>
      <c r="FV365" s="6"/>
      <c r="FW365" s="5"/>
      <c r="FX365" s="5"/>
      <c r="FY365" s="4"/>
      <c r="FZ365" s="6"/>
      <c r="GA365" s="4"/>
      <c r="GB365" s="6"/>
      <c r="GC365" s="5"/>
      <c r="GD365" s="5"/>
      <c r="GE365" s="4"/>
      <c r="GF365" s="6"/>
      <c r="GG365" s="4"/>
      <c r="GH365" s="6"/>
      <c r="GI365" s="5"/>
      <c r="GJ365" s="5"/>
      <c r="GK365" s="4"/>
      <c r="GL365" s="6"/>
      <c r="GM365" s="4"/>
      <c r="GN365" s="6"/>
      <c r="GO365" s="5"/>
      <c r="GP365" s="5"/>
      <c r="GQ365" s="4"/>
      <c r="GR365" s="6"/>
      <c r="GS365" s="4"/>
      <c r="GT365" s="6"/>
      <c r="GU365" s="5"/>
      <c r="GV365" s="5"/>
      <c r="GW365" s="4"/>
      <c r="GX365" s="6"/>
      <c r="GY365" s="4"/>
      <c r="GZ365" s="6"/>
      <c r="HA365" s="5"/>
      <c r="HB365" s="5"/>
      <c r="HC365" s="4"/>
      <c r="HD365" s="6"/>
      <c r="HE365" s="4"/>
      <c r="HF365" s="6"/>
      <c r="HG365" s="5"/>
      <c r="HH365" s="5"/>
      <c r="HI365" s="4"/>
      <c r="HJ365" s="6"/>
      <c r="HK365" s="4"/>
      <c r="HL365" s="6"/>
      <c r="HM365" s="5"/>
      <c r="HN365" s="5"/>
      <c r="HO365" s="4"/>
      <c r="HP365" s="6"/>
      <c r="HQ365" s="4"/>
      <c r="HR365" s="6"/>
      <c r="HS365" s="5"/>
      <c r="HT365" s="5"/>
      <c r="HU365" s="4"/>
      <c r="HV365" s="6"/>
      <c r="HW365" s="4"/>
      <c r="HX365" s="6"/>
      <c r="HY365" s="5"/>
      <c r="HZ365" s="5"/>
      <c r="IA365" s="4"/>
      <c r="IB365" s="6"/>
      <c r="IC365" s="4"/>
      <c r="ID365" s="6"/>
      <c r="IE365" s="5"/>
      <c r="IF365" s="5"/>
      <c r="IG365" s="4"/>
      <c r="IH365" s="6"/>
      <c r="II365" s="4"/>
      <c r="IJ365" s="6"/>
      <c r="IK365" s="5"/>
      <c r="IL365" s="5"/>
      <c r="IM365" s="4"/>
      <c r="IN365" s="6"/>
      <c r="IO365" s="4"/>
      <c r="IP365" s="6"/>
      <c r="IQ365" s="5"/>
      <c r="IR365" s="5"/>
      <c r="IS365" s="4"/>
      <c r="IT365" s="6"/>
      <c r="IU365" s="4"/>
      <c r="IV365" s="6"/>
      <c r="IW365" s="5"/>
      <c r="IX365" s="5"/>
      <c r="IY365" s="4"/>
      <c r="IZ365" s="6"/>
      <c r="JA365" s="4"/>
      <c r="JB365" s="6"/>
      <c r="JC365" s="5"/>
      <c r="JD365" s="5"/>
      <c r="JE365" s="4"/>
      <c r="JF365" s="6"/>
      <c r="JG365" s="4"/>
      <c r="JH365" s="6"/>
      <c r="JI365" s="5"/>
      <c r="JJ365" s="5"/>
      <c r="JK365" s="4"/>
      <c r="JL365" s="6"/>
      <c r="JM365" s="4"/>
      <c r="JN365" s="6"/>
      <c r="JO365" s="5"/>
      <c r="JP365" s="5"/>
      <c r="JQ365" s="4"/>
      <c r="JR365" s="6"/>
      <c r="JS365" s="4"/>
      <c r="JT365" s="6"/>
      <c r="JU365" s="5"/>
      <c r="JV365" s="5"/>
      <c r="JW365" s="4"/>
      <c r="JX365" s="6"/>
      <c r="JY365" s="4"/>
      <c r="JZ365" s="6"/>
      <c r="KA365" s="5"/>
      <c r="KB365" s="5"/>
      <c r="KC365" s="4"/>
      <c r="KD365" s="6"/>
      <c r="KE365" s="4"/>
      <c r="KF365" s="6"/>
      <c r="KG365" s="5"/>
      <c r="KH365" s="5"/>
      <c r="KI365" s="4"/>
      <c r="KJ365" s="6"/>
      <c r="KK365" s="4"/>
      <c r="KL365" s="6"/>
      <c r="KM365" s="5"/>
      <c r="KN365" s="5"/>
    </row>
    <row r="366">
      <c r="A366" s="3" t="s">
        <v>85</v>
      </c>
      <c r="B366" s="3" t="s">
        <v>86</v>
      </c>
      <c r="C366" s="3" t="s">
        <v>449</v>
      </c>
      <c r="D366" s="3" t="s">
        <v>505</v>
      </c>
      <c r="E366" s="3" t="s">
        <v>483</v>
      </c>
      <c r="F366" s="3" t="s">
        <v>484</v>
      </c>
      <c r="G366" s="3" t="s">
        <v>485</v>
      </c>
      <c r="H366" s="3" t="s">
        <v>129</v>
      </c>
      <c r="I366" s="3" t="s">
        <v>1323</v>
      </c>
      <c r="J366" s="3" t="s">
        <v>1319</v>
      </c>
      <c r="K366" s="4">
        <v>764</v>
      </c>
      <c r="L366" s="4">
        <f>=ROUNDDOWN(58.7692307692308,0)</f>
      </c>
      <c r="M366" s="4"/>
      <c r="N366" s="5">
        <v>1</v>
      </c>
      <c r="O366" s="4"/>
      <c r="P366" s="4">
        <f>=ROUNDDOWN({0},0)</f>
      </c>
      <c r="Q366" s="4"/>
      <c r="R366" s="5"/>
      <c r="S366" s="4">
        <v>4</v>
      </c>
      <c r="T366" s="6">
        <v>166.91</v>
      </c>
      <c r="U366" s="4"/>
      <c r="V366" s="6"/>
      <c r="W366" s="5"/>
      <c r="X366" s="5"/>
      <c r="Y366" s="4"/>
      <c r="Z366" s="6"/>
      <c r="AA366" s="4"/>
      <c r="AB366" s="6"/>
      <c r="AC366" s="5"/>
      <c r="AD366" s="5"/>
      <c r="AE366" s="4">
        <v>2</v>
      </c>
      <c r="AF366" s="6">
        <v>74.19</v>
      </c>
      <c r="AG366" s="4"/>
      <c r="AH366" s="6"/>
      <c r="AI366" s="5"/>
      <c r="AJ366" s="5"/>
      <c r="AK366" s="4">
        <v>2</v>
      </c>
      <c r="AL366" s="6">
        <v>92.72</v>
      </c>
      <c r="AM366" s="4"/>
      <c r="AN366" s="6"/>
      <c r="AO366" s="5"/>
      <c r="AP366" s="5"/>
      <c r="AQ366" s="4"/>
      <c r="AR366" s="6"/>
      <c r="AS366" s="4"/>
      <c r="AT366" s="6"/>
      <c r="AU366" s="5"/>
      <c r="AV366" s="5"/>
      <c r="AW366" s="4"/>
      <c r="AX366" s="6"/>
      <c r="AY366" s="4"/>
      <c r="AZ366" s="6"/>
      <c r="BA366" s="5"/>
      <c r="BB366" s="5"/>
      <c r="BC366" s="4"/>
      <c r="BD366" s="6"/>
      <c r="BE366" s="4"/>
      <c r="BF366" s="6"/>
      <c r="BG366" s="5"/>
      <c r="BH366" s="5"/>
      <c r="BI366" s="4"/>
      <c r="BJ366" s="6"/>
      <c r="BK366" s="4"/>
      <c r="BL366" s="6"/>
      <c r="BM366" s="5"/>
      <c r="BN366" s="5"/>
      <c r="BO366" s="4"/>
      <c r="BP366" s="6"/>
      <c r="BQ366" s="4"/>
      <c r="BR366" s="6"/>
      <c r="BS366" s="5"/>
      <c r="BT366" s="5"/>
      <c r="BU366" s="4"/>
      <c r="BV366" s="6"/>
      <c r="BW366" s="4"/>
      <c r="BX366" s="6"/>
      <c r="BY366" s="5"/>
      <c r="BZ366" s="5"/>
      <c r="CA366" s="4"/>
      <c r="CB366" s="6"/>
      <c r="CC366" s="4"/>
      <c r="CD366" s="6"/>
      <c r="CE366" s="5"/>
      <c r="CF366" s="5"/>
      <c r="CG366" s="4"/>
      <c r="CH366" s="6"/>
      <c r="CI366" s="4"/>
      <c r="CJ366" s="6"/>
      <c r="CK366" s="5"/>
      <c r="CL366" s="5"/>
      <c r="CM366" s="4"/>
      <c r="CN366" s="6"/>
      <c r="CO366" s="4"/>
      <c r="CP366" s="6"/>
      <c r="CQ366" s="5"/>
      <c r="CR366" s="5"/>
      <c r="CS366" s="4"/>
      <c r="CT366" s="6"/>
      <c r="CU366" s="4"/>
      <c r="CV366" s="6"/>
      <c r="CW366" s="5"/>
      <c r="CX366" s="5"/>
      <c r="CY366" s="4"/>
      <c r="CZ366" s="6"/>
      <c r="DA366" s="4"/>
      <c r="DB366" s="6"/>
      <c r="DC366" s="5"/>
      <c r="DD366" s="5"/>
      <c r="DE366" s="4"/>
      <c r="DF366" s="6"/>
      <c r="DG366" s="4"/>
      <c r="DH366" s="6"/>
      <c r="DI366" s="5"/>
      <c r="DJ366" s="5"/>
      <c r="DK366" s="4"/>
      <c r="DL366" s="6"/>
      <c r="DM366" s="4"/>
      <c r="DN366" s="6"/>
      <c r="DO366" s="5"/>
      <c r="DP366" s="5"/>
      <c r="DQ366" s="4"/>
      <c r="DR366" s="6"/>
      <c r="DS366" s="4"/>
      <c r="DT366" s="6"/>
      <c r="DU366" s="5"/>
      <c r="DV366" s="5"/>
      <c r="DW366" s="4"/>
      <c r="DX366" s="6"/>
      <c r="DY366" s="4"/>
      <c r="DZ366" s="6"/>
      <c r="EA366" s="5"/>
      <c r="EB366" s="5"/>
      <c r="EC366" s="4"/>
      <c r="ED366" s="6"/>
      <c r="EE366" s="4"/>
      <c r="EF366" s="6"/>
      <c r="EG366" s="5"/>
      <c r="EH366" s="5"/>
      <c r="EI366" s="4"/>
      <c r="EJ366" s="6"/>
      <c r="EK366" s="4"/>
      <c r="EL366" s="6"/>
      <c r="EM366" s="5"/>
      <c r="EN366" s="5"/>
      <c r="EO366" s="4"/>
      <c r="EP366" s="6"/>
      <c r="EQ366" s="4"/>
      <c r="ER366" s="6"/>
      <c r="ES366" s="5"/>
      <c r="ET366" s="5"/>
      <c r="EU366" s="4"/>
      <c r="EV366" s="6"/>
      <c r="EW366" s="4"/>
      <c r="EX366" s="6"/>
      <c r="EY366" s="5"/>
      <c r="EZ366" s="5"/>
      <c r="FA366" s="4"/>
      <c r="FB366" s="6"/>
      <c r="FC366" s="4"/>
      <c r="FD366" s="6"/>
      <c r="FE366" s="5"/>
      <c r="FF366" s="5"/>
      <c r="FG366" s="4"/>
      <c r="FH366" s="6"/>
      <c r="FI366" s="4"/>
      <c r="FJ366" s="6"/>
      <c r="FK366" s="5"/>
      <c r="FL366" s="5"/>
      <c r="FM366" s="4"/>
      <c r="FN366" s="6"/>
      <c r="FO366" s="4"/>
      <c r="FP366" s="6"/>
      <c r="FQ366" s="5"/>
      <c r="FR366" s="5"/>
      <c r="FS366" s="4"/>
      <c r="FT366" s="6"/>
      <c r="FU366" s="4"/>
      <c r="FV366" s="6"/>
      <c r="FW366" s="5"/>
      <c r="FX366" s="5"/>
      <c r="FY366" s="4"/>
      <c r="FZ366" s="6"/>
      <c r="GA366" s="4"/>
      <c r="GB366" s="6"/>
      <c r="GC366" s="5"/>
      <c r="GD366" s="5"/>
      <c r="GE366" s="4"/>
      <c r="GF366" s="6"/>
      <c r="GG366" s="4"/>
      <c r="GH366" s="6"/>
      <c r="GI366" s="5"/>
      <c r="GJ366" s="5"/>
      <c r="GK366" s="4"/>
      <c r="GL366" s="6"/>
      <c r="GM366" s="4"/>
      <c r="GN366" s="6"/>
      <c r="GO366" s="5"/>
      <c r="GP366" s="5"/>
      <c r="GQ366" s="4"/>
      <c r="GR366" s="6"/>
      <c r="GS366" s="4"/>
      <c r="GT366" s="6"/>
      <c r="GU366" s="5"/>
      <c r="GV366" s="5"/>
      <c r="GW366" s="4"/>
      <c r="GX366" s="6"/>
      <c r="GY366" s="4"/>
      <c r="GZ366" s="6"/>
      <c r="HA366" s="5"/>
      <c r="HB366" s="5"/>
      <c r="HC366" s="4"/>
      <c r="HD366" s="6"/>
      <c r="HE366" s="4"/>
      <c r="HF366" s="6"/>
      <c r="HG366" s="5"/>
      <c r="HH366" s="5"/>
      <c r="HI366" s="4"/>
      <c r="HJ366" s="6"/>
      <c r="HK366" s="4"/>
      <c r="HL366" s="6"/>
      <c r="HM366" s="5"/>
      <c r="HN366" s="5"/>
      <c r="HO366" s="4"/>
      <c r="HP366" s="6"/>
      <c r="HQ366" s="4"/>
      <c r="HR366" s="6"/>
      <c r="HS366" s="5"/>
      <c r="HT366" s="5"/>
      <c r="HU366" s="4"/>
      <c r="HV366" s="6"/>
      <c r="HW366" s="4"/>
      <c r="HX366" s="6"/>
      <c r="HY366" s="5"/>
      <c r="HZ366" s="5"/>
      <c r="IA366" s="4"/>
      <c r="IB366" s="6"/>
      <c r="IC366" s="4"/>
      <c r="ID366" s="6"/>
      <c r="IE366" s="5"/>
      <c r="IF366" s="5"/>
      <c r="IG366" s="4"/>
      <c r="IH366" s="6"/>
      <c r="II366" s="4"/>
      <c r="IJ366" s="6"/>
      <c r="IK366" s="5"/>
      <c r="IL366" s="5"/>
      <c r="IM366" s="4"/>
      <c r="IN366" s="6"/>
      <c r="IO366" s="4"/>
      <c r="IP366" s="6"/>
      <c r="IQ366" s="5"/>
      <c r="IR366" s="5"/>
      <c r="IS366" s="4"/>
      <c r="IT366" s="6"/>
      <c r="IU366" s="4"/>
      <c r="IV366" s="6"/>
      <c r="IW366" s="5"/>
      <c r="IX366" s="5"/>
      <c r="IY366" s="4"/>
      <c r="IZ366" s="6"/>
      <c r="JA366" s="4"/>
      <c r="JB366" s="6"/>
      <c r="JC366" s="5"/>
      <c r="JD366" s="5"/>
      <c r="JE366" s="4"/>
      <c r="JF366" s="6"/>
      <c r="JG366" s="4"/>
      <c r="JH366" s="6"/>
      <c r="JI366" s="5"/>
      <c r="JJ366" s="5"/>
      <c r="JK366" s="4"/>
      <c r="JL366" s="6"/>
      <c r="JM366" s="4"/>
      <c r="JN366" s="6"/>
      <c r="JO366" s="5"/>
      <c r="JP366" s="5"/>
      <c r="JQ366" s="4"/>
      <c r="JR366" s="6"/>
      <c r="JS366" s="4"/>
      <c r="JT366" s="6"/>
      <c r="JU366" s="5"/>
      <c r="JV366" s="5"/>
      <c r="JW366" s="4"/>
      <c r="JX366" s="6"/>
      <c r="JY366" s="4"/>
      <c r="JZ366" s="6"/>
      <c r="KA366" s="5"/>
      <c r="KB366" s="5"/>
      <c r="KC366" s="4"/>
      <c r="KD366" s="6"/>
      <c r="KE366" s="4"/>
      <c r="KF366" s="6"/>
      <c r="KG366" s="5"/>
      <c r="KH366" s="5"/>
      <c r="KI366" s="4"/>
      <c r="KJ366" s="6"/>
      <c r="KK366" s="4"/>
      <c r="KL366" s="6"/>
      <c r="KM366" s="5"/>
      <c r="KN366" s="5"/>
    </row>
    <row r="367">
      <c r="A367" s="3" t="s">
        <v>85</v>
      </c>
      <c r="B367" s="3" t="s">
        <v>86</v>
      </c>
      <c r="C367" s="3" t="s">
        <v>449</v>
      </c>
      <c r="D367" s="3" t="s">
        <v>505</v>
      </c>
      <c r="E367" s="3" t="s">
        <v>506</v>
      </c>
      <c r="F367" s="3" t="s">
        <v>507</v>
      </c>
      <c r="G367" s="3" t="s">
        <v>508</v>
      </c>
      <c r="H367" s="3" t="s">
        <v>122</v>
      </c>
      <c r="I367" s="3" t="s">
        <v>1349</v>
      </c>
      <c r="J367" s="3" t="s">
        <v>1319</v>
      </c>
      <c r="K367" s="4">
        <v>367</v>
      </c>
      <c r="L367" s="4">
        <f>=ROUNDDOWN(19.4179894179894,0)</f>
      </c>
      <c r="M367" s="4"/>
      <c r="N367" s="5">
        <v>1</v>
      </c>
      <c r="O367" s="4"/>
      <c r="P367" s="4">
        <f>=ROUNDDOWN({0},0)</f>
      </c>
      <c r="Q367" s="4"/>
      <c r="R367" s="5"/>
      <c r="S367" s="4">
        <v>20</v>
      </c>
      <c r="T367" s="6">
        <v>1144.64</v>
      </c>
      <c r="U367" s="4"/>
      <c r="V367" s="6"/>
      <c r="W367" s="5"/>
      <c r="X367" s="5"/>
      <c r="Y367" s="4"/>
      <c r="Z367" s="6"/>
      <c r="AA367" s="4"/>
      <c r="AB367" s="6"/>
      <c r="AC367" s="5"/>
      <c r="AD367" s="5"/>
      <c r="AE367" s="4">
        <v>8</v>
      </c>
      <c r="AF367" s="6">
        <v>429.24</v>
      </c>
      <c r="AG367" s="4"/>
      <c r="AH367" s="6"/>
      <c r="AI367" s="5"/>
      <c r="AJ367" s="5"/>
      <c r="AK367" s="4"/>
      <c r="AL367" s="6"/>
      <c r="AM367" s="4"/>
      <c r="AN367" s="6"/>
      <c r="AO367" s="5"/>
      <c r="AP367" s="5"/>
      <c r="AQ367" s="4">
        <v>1</v>
      </c>
      <c r="AR367" s="6">
        <v>57.19</v>
      </c>
      <c r="AS367" s="4"/>
      <c r="AT367" s="6"/>
      <c r="AU367" s="5"/>
      <c r="AV367" s="5"/>
      <c r="AW367" s="4"/>
      <c r="AX367" s="6"/>
      <c r="AY367" s="4"/>
      <c r="AZ367" s="6"/>
      <c r="BA367" s="5"/>
      <c r="BB367" s="5"/>
      <c r="BC367" s="4"/>
      <c r="BD367" s="6"/>
      <c r="BE367" s="4"/>
      <c r="BF367" s="6"/>
      <c r="BG367" s="5"/>
      <c r="BH367" s="5"/>
      <c r="BI367" s="4">
        <v>8</v>
      </c>
      <c r="BJ367" s="6">
        <v>474.72</v>
      </c>
      <c r="BK367" s="4"/>
      <c r="BL367" s="6"/>
      <c r="BM367" s="5"/>
      <c r="BN367" s="5"/>
      <c r="BO367" s="4">
        <v>2</v>
      </c>
      <c r="BP367" s="6">
        <v>125.28</v>
      </c>
      <c r="BQ367" s="4"/>
      <c r="BR367" s="6"/>
      <c r="BS367" s="5"/>
      <c r="BT367" s="5"/>
      <c r="BU367" s="4"/>
      <c r="BV367" s="6"/>
      <c r="BW367" s="4"/>
      <c r="BX367" s="6"/>
      <c r="BY367" s="5"/>
      <c r="BZ367" s="5"/>
      <c r="CA367" s="4"/>
      <c r="CB367" s="6"/>
      <c r="CC367" s="4"/>
      <c r="CD367" s="6"/>
      <c r="CE367" s="5"/>
      <c r="CF367" s="5"/>
      <c r="CG367" s="4"/>
      <c r="CH367" s="6"/>
      <c r="CI367" s="4"/>
      <c r="CJ367" s="6"/>
      <c r="CK367" s="5"/>
      <c r="CL367" s="5"/>
      <c r="CM367" s="4"/>
      <c r="CN367" s="6"/>
      <c r="CO367" s="4"/>
      <c r="CP367" s="6"/>
      <c r="CQ367" s="5"/>
      <c r="CR367" s="5"/>
      <c r="CS367" s="4">
        <v>1</v>
      </c>
      <c r="CT367" s="6">
        <v>58.21</v>
      </c>
      <c r="CU367" s="4"/>
      <c r="CV367" s="6"/>
      <c r="CW367" s="5"/>
      <c r="CX367" s="5"/>
      <c r="CY367" s="4"/>
      <c r="CZ367" s="6"/>
      <c r="DA367" s="4"/>
      <c r="DB367" s="6"/>
      <c r="DC367" s="5"/>
      <c r="DD367" s="5"/>
      <c r="DE367" s="4"/>
      <c r="DF367" s="6"/>
      <c r="DG367" s="4"/>
      <c r="DH367" s="6"/>
      <c r="DI367" s="5"/>
      <c r="DJ367" s="5"/>
      <c r="DK367" s="4"/>
      <c r="DL367" s="6"/>
      <c r="DM367" s="4"/>
      <c r="DN367" s="6"/>
      <c r="DO367" s="5"/>
      <c r="DP367" s="5"/>
      <c r="DQ367" s="4"/>
      <c r="DR367" s="6"/>
      <c r="DS367" s="4"/>
      <c r="DT367" s="6"/>
      <c r="DU367" s="5"/>
      <c r="DV367" s="5"/>
      <c r="DW367" s="4"/>
      <c r="DX367" s="6"/>
      <c r="DY367" s="4"/>
      <c r="DZ367" s="6"/>
      <c r="EA367" s="5"/>
      <c r="EB367" s="5"/>
      <c r="EC367" s="4"/>
      <c r="ED367" s="6"/>
      <c r="EE367" s="4"/>
      <c r="EF367" s="6"/>
      <c r="EG367" s="5"/>
      <c r="EH367" s="5"/>
      <c r="EI367" s="4"/>
      <c r="EJ367" s="6"/>
      <c r="EK367" s="4"/>
      <c r="EL367" s="6"/>
      <c r="EM367" s="5"/>
      <c r="EN367" s="5"/>
      <c r="EO367" s="4"/>
      <c r="EP367" s="6"/>
      <c r="EQ367" s="4"/>
      <c r="ER367" s="6"/>
      <c r="ES367" s="5"/>
      <c r="ET367" s="5"/>
      <c r="EU367" s="4"/>
      <c r="EV367" s="6"/>
      <c r="EW367" s="4"/>
      <c r="EX367" s="6"/>
      <c r="EY367" s="5"/>
      <c r="EZ367" s="5"/>
      <c r="FA367" s="4"/>
      <c r="FB367" s="6"/>
      <c r="FC367" s="4"/>
      <c r="FD367" s="6"/>
      <c r="FE367" s="5"/>
      <c r="FF367" s="5"/>
      <c r="FG367" s="4"/>
      <c r="FH367" s="6"/>
      <c r="FI367" s="4"/>
      <c r="FJ367" s="6"/>
      <c r="FK367" s="5"/>
      <c r="FL367" s="5"/>
      <c r="FM367" s="4"/>
      <c r="FN367" s="6"/>
      <c r="FO367" s="4"/>
      <c r="FP367" s="6"/>
      <c r="FQ367" s="5"/>
      <c r="FR367" s="5"/>
      <c r="FS367" s="4"/>
      <c r="FT367" s="6"/>
      <c r="FU367" s="4"/>
      <c r="FV367" s="6"/>
      <c r="FW367" s="5"/>
      <c r="FX367" s="5"/>
      <c r="FY367" s="4"/>
      <c r="FZ367" s="6"/>
      <c r="GA367" s="4"/>
      <c r="GB367" s="6"/>
      <c r="GC367" s="5"/>
      <c r="GD367" s="5"/>
      <c r="GE367" s="4"/>
      <c r="GF367" s="6"/>
      <c r="GG367" s="4"/>
      <c r="GH367" s="6"/>
      <c r="GI367" s="5"/>
      <c r="GJ367" s="5"/>
      <c r="GK367" s="4"/>
      <c r="GL367" s="6"/>
      <c r="GM367" s="4"/>
      <c r="GN367" s="6"/>
      <c r="GO367" s="5"/>
      <c r="GP367" s="5"/>
      <c r="GQ367" s="4"/>
      <c r="GR367" s="6"/>
      <c r="GS367" s="4"/>
      <c r="GT367" s="6"/>
      <c r="GU367" s="5"/>
      <c r="GV367" s="5"/>
      <c r="GW367" s="4"/>
      <c r="GX367" s="6"/>
      <c r="GY367" s="4"/>
      <c r="GZ367" s="6"/>
      <c r="HA367" s="5"/>
      <c r="HB367" s="5"/>
      <c r="HC367" s="4"/>
      <c r="HD367" s="6"/>
      <c r="HE367" s="4"/>
      <c r="HF367" s="6"/>
      <c r="HG367" s="5"/>
      <c r="HH367" s="5"/>
      <c r="HI367" s="4"/>
      <c r="HJ367" s="6"/>
      <c r="HK367" s="4"/>
      <c r="HL367" s="6"/>
      <c r="HM367" s="5"/>
      <c r="HN367" s="5"/>
      <c r="HO367" s="4"/>
      <c r="HP367" s="6"/>
      <c r="HQ367" s="4"/>
      <c r="HR367" s="6"/>
      <c r="HS367" s="5"/>
      <c r="HT367" s="5"/>
      <c r="HU367" s="4"/>
      <c r="HV367" s="6"/>
      <c r="HW367" s="4"/>
      <c r="HX367" s="6"/>
      <c r="HY367" s="5"/>
      <c r="HZ367" s="5"/>
      <c r="IA367" s="4"/>
      <c r="IB367" s="6"/>
      <c r="IC367" s="4"/>
      <c r="ID367" s="6"/>
      <c r="IE367" s="5"/>
      <c r="IF367" s="5"/>
      <c r="IG367" s="4"/>
      <c r="IH367" s="6"/>
      <c r="II367" s="4"/>
      <c r="IJ367" s="6"/>
      <c r="IK367" s="5"/>
      <c r="IL367" s="5"/>
      <c r="IM367" s="4"/>
      <c r="IN367" s="6"/>
      <c r="IO367" s="4"/>
      <c r="IP367" s="6"/>
      <c r="IQ367" s="5"/>
      <c r="IR367" s="5"/>
      <c r="IS367" s="4"/>
      <c r="IT367" s="6"/>
      <c r="IU367" s="4"/>
      <c r="IV367" s="6"/>
      <c r="IW367" s="5"/>
      <c r="IX367" s="5"/>
      <c r="IY367" s="4"/>
      <c r="IZ367" s="6"/>
      <c r="JA367" s="4"/>
      <c r="JB367" s="6"/>
      <c r="JC367" s="5"/>
      <c r="JD367" s="5"/>
      <c r="JE367" s="4"/>
      <c r="JF367" s="6"/>
      <c r="JG367" s="4"/>
      <c r="JH367" s="6"/>
      <c r="JI367" s="5"/>
      <c r="JJ367" s="5"/>
      <c r="JK367" s="4"/>
      <c r="JL367" s="6"/>
      <c r="JM367" s="4"/>
      <c r="JN367" s="6"/>
      <c r="JO367" s="5"/>
      <c r="JP367" s="5"/>
      <c r="JQ367" s="4"/>
      <c r="JR367" s="6"/>
      <c r="JS367" s="4"/>
      <c r="JT367" s="6"/>
      <c r="JU367" s="5"/>
      <c r="JV367" s="5"/>
      <c r="JW367" s="4"/>
      <c r="JX367" s="6"/>
      <c r="JY367" s="4"/>
      <c r="JZ367" s="6"/>
      <c r="KA367" s="5"/>
      <c r="KB367" s="5"/>
      <c r="KC367" s="4"/>
      <c r="KD367" s="6"/>
      <c r="KE367" s="4"/>
      <c r="KF367" s="6"/>
      <c r="KG367" s="5"/>
      <c r="KH367" s="5"/>
      <c r="KI367" s="4"/>
      <c r="KJ367" s="6"/>
      <c r="KK367" s="4"/>
      <c r="KL367" s="6"/>
      <c r="KM367" s="5"/>
      <c r="KN367" s="5"/>
    </row>
    <row r="368">
      <c r="A368" s="3" t="s">
        <v>85</v>
      </c>
      <c r="B368" s="3" t="s">
        <v>86</v>
      </c>
      <c r="C368" s="3" t="s">
        <v>449</v>
      </c>
      <c r="D368" s="3" t="s">
        <v>505</v>
      </c>
      <c r="E368" s="3" t="s">
        <v>382</v>
      </c>
      <c r="F368" s="3" t="s">
        <v>383</v>
      </c>
      <c r="G368" s="3" t="s">
        <v>384</v>
      </c>
      <c r="H368" s="3" t="s">
        <v>280</v>
      </c>
      <c r="I368" s="3" t="s">
        <v>1374</v>
      </c>
      <c r="J368" s="3" t="s">
        <v>1319</v>
      </c>
      <c r="K368" s="4">
        <v>189</v>
      </c>
      <c r="L368" s="4">
        <f>=ROUNDDOWN(13.8970588235294,0)</f>
      </c>
      <c r="M368" s="4"/>
      <c r="N368" s="5">
        <v>1</v>
      </c>
      <c r="O368" s="4"/>
      <c r="P368" s="4">
        <f>=ROUNDDOWN({0},0)</f>
      </c>
      <c r="Q368" s="4"/>
      <c r="R368" s="5"/>
      <c r="S368" s="4">
        <v>19</v>
      </c>
      <c r="T368" s="6">
        <v>1037.92</v>
      </c>
      <c r="U368" s="4"/>
      <c r="V368" s="6"/>
      <c r="W368" s="5"/>
      <c r="X368" s="5"/>
      <c r="Y368" s="4">
        <v>2</v>
      </c>
      <c r="Z368" s="6">
        <v>109.36</v>
      </c>
      <c r="AA368" s="4"/>
      <c r="AB368" s="6"/>
      <c r="AC368" s="5"/>
      <c r="AD368" s="5"/>
      <c r="AE368" s="4">
        <v>5</v>
      </c>
      <c r="AF368" s="6">
        <v>256.34</v>
      </c>
      <c r="AG368" s="4"/>
      <c r="AH368" s="6"/>
      <c r="AI368" s="5"/>
      <c r="AJ368" s="5"/>
      <c r="AK368" s="4">
        <v>2</v>
      </c>
      <c r="AL368" s="6">
        <v>115.9</v>
      </c>
      <c r="AM368" s="4"/>
      <c r="AN368" s="6"/>
      <c r="AO368" s="5"/>
      <c r="AP368" s="5"/>
      <c r="AQ368" s="4">
        <v>4</v>
      </c>
      <c r="AR368" s="6">
        <v>220</v>
      </c>
      <c r="AS368" s="4"/>
      <c r="AT368" s="6"/>
      <c r="AU368" s="5"/>
      <c r="AV368" s="5"/>
      <c r="AW368" s="4">
        <v>2</v>
      </c>
      <c r="AX368" s="6">
        <v>107.36</v>
      </c>
      <c r="AY368" s="4"/>
      <c r="AZ368" s="6"/>
      <c r="BA368" s="5"/>
      <c r="BB368" s="5"/>
      <c r="BC368" s="4"/>
      <c r="BD368" s="6"/>
      <c r="BE368" s="4"/>
      <c r="BF368" s="6"/>
      <c r="BG368" s="5"/>
      <c r="BH368" s="5"/>
      <c r="BI368" s="4"/>
      <c r="BJ368" s="6"/>
      <c r="BK368" s="4"/>
      <c r="BL368" s="6"/>
      <c r="BM368" s="5"/>
      <c r="BN368" s="5"/>
      <c r="BO368" s="4">
        <v>1</v>
      </c>
      <c r="BP368" s="6">
        <v>62.64</v>
      </c>
      <c r="BQ368" s="4"/>
      <c r="BR368" s="6"/>
      <c r="BS368" s="5"/>
      <c r="BT368" s="5"/>
      <c r="BU368" s="4"/>
      <c r="BV368" s="6"/>
      <c r="BW368" s="4"/>
      <c r="BX368" s="6"/>
      <c r="BY368" s="5"/>
      <c r="BZ368" s="5"/>
      <c r="CA368" s="4"/>
      <c r="CB368" s="6"/>
      <c r="CC368" s="4"/>
      <c r="CD368" s="6"/>
      <c r="CE368" s="5"/>
      <c r="CF368" s="5"/>
      <c r="CG368" s="4"/>
      <c r="CH368" s="6"/>
      <c r="CI368" s="4"/>
      <c r="CJ368" s="6"/>
      <c r="CK368" s="5"/>
      <c r="CL368" s="5"/>
      <c r="CM368" s="4"/>
      <c r="CN368" s="6"/>
      <c r="CO368" s="4"/>
      <c r="CP368" s="6"/>
      <c r="CQ368" s="5"/>
      <c r="CR368" s="5"/>
      <c r="CS368" s="4"/>
      <c r="CT368" s="6"/>
      <c r="CU368" s="4"/>
      <c r="CV368" s="6"/>
      <c r="CW368" s="5"/>
      <c r="CX368" s="5"/>
      <c r="CY368" s="4">
        <v>3</v>
      </c>
      <c r="CZ368" s="6">
        <v>166.32</v>
      </c>
      <c r="DA368" s="4"/>
      <c r="DB368" s="6"/>
      <c r="DC368" s="5"/>
      <c r="DD368" s="5"/>
      <c r="DE368" s="4"/>
      <c r="DF368" s="6"/>
      <c r="DG368" s="4"/>
      <c r="DH368" s="6"/>
      <c r="DI368" s="5"/>
      <c r="DJ368" s="5"/>
      <c r="DK368" s="4"/>
      <c r="DL368" s="6"/>
      <c r="DM368" s="4"/>
      <c r="DN368" s="6"/>
      <c r="DO368" s="5"/>
      <c r="DP368" s="5"/>
      <c r="DQ368" s="4"/>
      <c r="DR368" s="6"/>
      <c r="DS368" s="4"/>
      <c r="DT368" s="6"/>
      <c r="DU368" s="5"/>
      <c r="DV368" s="5"/>
      <c r="DW368" s="4"/>
      <c r="DX368" s="6"/>
      <c r="DY368" s="4"/>
      <c r="DZ368" s="6"/>
      <c r="EA368" s="5"/>
      <c r="EB368" s="5"/>
      <c r="EC368" s="4"/>
      <c r="ED368" s="6"/>
      <c r="EE368" s="4"/>
      <c r="EF368" s="6"/>
      <c r="EG368" s="5"/>
      <c r="EH368" s="5"/>
      <c r="EI368" s="4"/>
      <c r="EJ368" s="6"/>
      <c r="EK368" s="4"/>
      <c r="EL368" s="6"/>
      <c r="EM368" s="5"/>
      <c r="EN368" s="5"/>
      <c r="EO368" s="4"/>
      <c r="EP368" s="6"/>
      <c r="EQ368" s="4"/>
      <c r="ER368" s="6"/>
      <c r="ES368" s="5"/>
      <c r="ET368" s="5"/>
      <c r="EU368" s="4"/>
      <c r="EV368" s="6"/>
      <c r="EW368" s="4"/>
      <c r="EX368" s="6"/>
      <c r="EY368" s="5"/>
      <c r="EZ368" s="5"/>
      <c r="FA368" s="4"/>
      <c r="FB368" s="6"/>
      <c r="FC368" s="4"/>
      <c r="FD368" s="6"/>
      <c r="FE368" s="5"/>
      <c r="FF368" s="5"/>
      <c r="FG368" s="4"/>
      <c r="FH368" s="6"/>
      <c r="FI368" s="4"/>
      <c r="FJ368" s="6"/>
      <c r="FK368" s="5"/>
      <c r="FL368" s="5"/>
      <c r="FM368" s="4"/>
      <c r="FN368" s="6"/>
      <c r="FO368" s="4"/>
      <c r="FP368" s="6"/>
      <c r="FQ368" s="5"/>
      <c r="FR368" s="5"/>
      <c r="FS368" s="4"/>
      <c r="FT368" s="6"/>
      <c r="FU368" s="4"/>
      <c r="FV368" s="6"/>
      <c r="FW368" s="5"/>
      <c r="FX368" s="5"/>
      <c r="FY368" s="4"/>
      <c r="FZ368" s="6"/>
      <c r="GA368" s="4"/>
      <c r="GB368" s="6"/>
      <c r="GC368" s="5"/>
      <c r="GD368" s="5"/>
      <c r="GE368" s="4"/>
      <c r="GF368" s="6"/>
      <c r="GG368" s="4"/>
      <c r="GH368" s="6"/>
      <c r="GI368" s="5"/>
      <c r="GJ368" s="5"/>
      <c r="GK368" s="4"/>
      <c r="GL368" s="6"/>
      <c r="GM368" s="4"/>
      <c r="GN368" s="6"/>
      <c r="GO368" s="5"/>
      <c r="GP368" s="5"/>
      <c r="GQ368" s="4"/>
      <c r="GR368" s="6"/>
      <c r="GS368" s="4"/>
      <c r="GT368" s="6"/>
      <c r="GU368" s="5"/>
      <c r="GV368" s="5"/>
      <c r="GW368" s="4"/>
      <c r="GX368" s="6"/>
      <c r="GY368" s="4"/>
      <c r="GZ368" s="6"/>
      <c r="HA368" s="5"/>
      <c r="HB368" s="5"/>
      <c r="HC368" s="4"/>
      <c r="HD368" s="6"/>
      <c r="HE368" s="4"/>
      <c r="HF368" s="6"/>
      <c r="HG368" s="5"/>
      <c r="HH368" s="5"/>
      <c r="HI368" s="4"/>
      <c r="HJ368" s="6"/>
      <c r="HK368" s="4"/>
      <c r="HL368" s="6"/>
      <c r="HM368" s="5"/>
      <c r="HN368" s="5"/>
      <c r="HO368" s="4"/>
      <c r="HP368" s="6"/>
      <c r="HQ368" s="4"/>
      <c r="HR368" s="6"/>
      <c r="HS368" s="5"/>
      <c r="HT368" s="5"/>
      <c r="HU368" s="4"/>
      <c r="HV368" s="6"/>
      <c r="HW368" s="4"/>
      <c r="HX368" s="6"/>
      <c r="HY368" s="5"/>
      <c r="HZ368" s="5"/>
      <c r="IA368" s="4"/>
      <c r="IB368" s="6"/>
      <c r="IC368" s="4"/>
      <c r="ID368" s="6"/>
      <c r="IE368" s="5"/>
      <c r="IF368" s="5"/>
      <c r="IG368" s="4"/>
      <c r="IH368" s="6"/>
      <c r="II368" s="4"/>
      <c r="IJ368" s="6"/>
      <c r="IK368" s="5"/>
      <c r="IL368" s="5"/>
      <c r="IM368" s="4"/>
      <c r="IN368" s="6"/>
      <c r="IO368" s="4"/>
      <c r="IP368" s="6"/>
      <c r="IQ368" s="5"/>
      <c r="IR368" s="5"/>
      <c r="IS368" s="4"/>
      <c r="IT368" s="6"/>
      <c r="IU368" s="4"/>
      <c r="IV368" s="6"/>
      <c r="IW368" s="5"/>
      <c r="IX368" s="5"/>
      <c r="IY368" s="4"/>
      <c r="IZ368" s="6"/>
      <c r="JA368" s="4"/>
      <c r="JB368" s="6"/>
      <c r="JC368" s="5"/>
      <c r="JD368" s="5"/>
      <c r="JE368" s="4"/>
      <c r="JF368" s="6"/>
      <c r="JG368" s="4"/>
      <c r="JH368" s="6"/>
      <c r="JI368" s="5"/>
      <c r="JJ368" s="5"/>
      <c r="JK368" s="4"/>
      <c r="JL368" s="6"/>
      <c r="JM368" s="4"/>
      <c r="JN368" s="6"/>
      <c r="JO368" s="5"/>
      <c r="JP368" s="5"/>
      <c r="JQ368" s="4"/>
      <c r="JR368" s="6"/>
      <c r="JS368" s="4"/>
      <c r="JT368" s="6"/>
      <c r="JU368" s="5"/>
      <c r="JV368" s="5"/>
      <c r="JW368" s="4"/>
      <c r="JX368" s="6"/>
      <c r="JY368" s="4"/>
      <c r="JZ368" s="6"/>
      <c r="KA368" s="5"/>
      <c r="KB368" s="5"/>
      <c r="KC368" s="4"/>
      <c r="KD368" s="6"/>
      <c r="KE368" s="4"/>
      <c r="KF368" s="6"/>
      <c r="KG368" s="5"/>
      <c r="KH368" s="5"/>
      <c r="KI368" s="4"/>
      <c r="KJ368" s="6"/>
      <c r="KK368" s="4"/>
      <c r="KL368" s="6"/>
      <c r="KM368" s="5"/>
      <c r="KN368" s="5"/>
    </row>
    <row r="369">
      <c r="A369" s="3" t="s">
        <v>85</v>
      </c>
      <c r="B369" s="3" t="s">
        <v>86</v>
      </c>
      <c r="C369" s="3" t="s">
        <v>449</v>
      </c>
      <c r="D369" s="3" t="s">
        <v>505</v>
      </c>
      <c r="E369" s="3" t="s">
        <v>265</v>
      </c>
      <c r="F369" s="3" t="s">
        <v>266</v>
      </c>
      <c r="G369" s="3" t="s">
        <v>267</v>
      </c>
      <c r="H369" s="3" t="s">
        <v>129</v>
      </c>
      <c r="I369" s="3" t="s">
        <v>1311</v>
      </c>
      <c r="J369" s="3" t="s">
        <v>1319</v>
      </c>
      <c r="K369" s="4">
        <v>222</v>
      </c>
      <c r="L369" s="4">
        <f>=ROUNDDOWN(14.8,0)</f>
      </c>
      <c r="M369" s="4">
        <v>450</v>
      </c>
      <c r="N369" s="5">
        <v>1</v>
      </c>
      <c r="O369" s="4"/>
      <c r="P369" s="4">
        <f>=ROUNDDOWN({0},0)</f>
      </c>
      <c r="Q369" s="4"/>
      <c r="R369" s="5"/>
      <c r="S369" s="4">
        <v>17</v>
      </c>
      <c r="T369" s="6">
        <v>787.76</v>
      </c>
      <c r="U369" s="4"/>
      <c r="V369" s="6"/>
      <c r="W369" s="5"/>
      <c r="X369" s="5"/>
      <c r="Y369" s="4">
        <v>1</v>
      </c>
      <c r="Z369" s="6">
        <v>43.75</v>
      </c>
      <c r="AA369" s="4"/>
      <c r="AB369" s="6"/>
      <c r="AC369" s="5"/>
      <c r="AD369" s="5"/>
      <c r="AE369" s="4">
        <v>5</v>
      </c>
      <c r="AF369" s="6">
        <v>211.65</v>
      </c>
      <c r="AG369" s="4"/>
      <c r="AH369" s="6"/>
      <c r="AI369" s="5"/>
      <c r="AJ369" s="5"/>
      <c r="AK369" s="4"/>
      <c r="AL369" s="6"/>
      <c r="AM369" s="4"/>
      <c r="AN369" s="6"/>
      <c r="AO369" s="5"/>
      <c r="AP369" s="5"/>
      <c r="AQ369" s="4">
        <v>4</v>
      </c>
      <c r="AR369" s="6">
        <v>180</v>
      </c>
      <c r="AS369" s="4"/>
      <c r="AT369" s="6"/>
      <c r="AU369" s="5"/>
      <c r="AV369" s="5"/>
      <c r="AW369" s="4"/>
      <c r="AX369" s="6"/>
      <c r="AY369" s="4"/>
      <c r="AZ369" s="6"/>
      <c r="BA369" s="5"/>
      <c r="BB369" s="5"/>
      <c r="BC369" s="4"/>
      <c r="BD369" s="6"/>
      <c r="BE369" s="4"/>
      <c r="BF369" s="6"/>
      <c r="BG369" s="5"/>
      <c r="BH369" s="5"/>
      <c r="BI369" s="4"/>
      <c r="BJ369" s="6"/>
      <c r="BK369" s="4"/>
      <c r="BL369" s="6"/>
      <c r="BM369" s="5"/>
      <c r="BN369" s="5"/>
      <c r="BO369" s="4">
        <v>1</v>
      </c>
      <c r="BP369" s="6">
        <v>50.18</v>
      </c>
      <c r="BQ369" s="4"/>
      <c r="BR369" s="6"/>
      <c r="BS369" s="5"/>
      <c r="BT369" s="5"/>
      <c r="BU369" s="4">
        <v>1</v>
      </c>
      <c r="BV369" s="6">
        <v>40.29</v>
      </c>
      <c r="BW369" s="4"/>
      <c r="BX369" s="6"/>
      <c r="BY369" s="5"/>
      <c r="BZ369" s="5"/>
      <c r="CA369" s="4"/>
      <c r="CB369" s="6"/>
      <c r="CC369" s="4"/>
      <c r="CD369" s="6"/>
      <c r="CE369" s="5"/>
      <c r="CF369" s="5"/>
      <c r="CG369" s="4"/>
      <c r="CH369" s="6"/>
      <c r="CI369" s="4"/>
      <c r="CJ369" s="6"/>
      <c r="CK369" s="5"/>
      <c r="CL369" s="5"/>
      <c r="CM369" s="4">
        <v>1</v>
      </c>
      <c r="CN369" s="6">
        <v>89.09</v>
      </c>
      <c r="CO369" s="4"/>
      <c r="CP369" s="6"/>
      <c r="CQ369" s="5"/>
      <c r="CR369" s="5"/>
      <c r="CS369" s="4"/>
      <c r="CT369" s="6"/>
      <c r="CU369" s="4"/>
      <c r="CV369" s="6"/>
      <c r="CW369" s="5"/>
      <c r="CX369" s="5"/>
      <c r="CY369" s="4">
        <v>2</v>
      </c>
      <c r="CZ369" s="6">
        <v>88.84</v>
      </c>
      <c r="DA369" s="4"/>
      <c r="DB369" s="6"/>
      <c r="DC369" s="5"/>
      <c r="DD369" s="5"/>
      <c r="DE369" s="4"/>
      <c r="DF369" s="6"/>
      <c r="DG369" s="4"/>
      <c r="DH369" s="6"/>
      <c r="DI369" s="5"/>
      <c r="DJ369" s="5"/>
      <c r="DK369" s="4"/>
      <c r="DL369" s="6"/>
      <c r="DM369" s="4"/>
      <c r="DN369" s="6"/>
      <c r="DO369" s="5"/>
      <c r="DP369" s="5"/>
      <c r="DQ369" s="4">
        <v>2</v>
      </c>
      <c r="DR369" s="6">
        <v>83.96</v>
      </c>
      <c r="DS369" s="4"/>
      <c r="DT369" s="6"/>
      <c r="DU369" s="5"/>
      <c r="DV369" s="5"/>
      <c r="DW369" s="4"/>
      <c r="DX369" s="6"/>
      <c r="DY369" s="4"/>
      <c r="DZ369" s="6"/>
      <c r="EA369" s="5"/>
      <c r="EB369" s="5"/>
      <c r="EC369" s="4"/>
      <c r="ED369" s="6"/>
      <c r="EE369" s="4"/>
      <c r="EF369" s="6"/>
      <c r="EG369" s="5"/>
      <c r="EH369" s="5"/>
      <c r="EI369" s="4"/>
      <c r="EJ369" s="6"/>
      <c r="EK369" s="4"/>
      <c r="EL369" s="6"/>
      <c r="EM369" s="5"/>
      <c r="EN369" s="5"/>
      <c r="EO369" s="4"/>
      <c r="EP369" s="6"/>
      <c r="EQ369" s="4"/>
      <c r="ER369" s="6"/>
      <c r="ES369" s="5"/>
      <c r="ET369" s="5"/>
      <c r="EU369" s="4"/>
      <c r="EV369" s="6"/>
      <c r="EW369" s="4"/>
      <c r="EX369" s="6"/>
      <c r="EY369" s="5"/>
      <c r="EZ369" s="5"/>
      <c r="FA369" s="4"/>
      <c r="FB369" s="6"/>
      <c r="FC369" s="4"/>
      <c r="FD369" s="6"/>
      <c r="FE369" s="5"/>
      <c r="FF369" s="5"/>
      <c r="FG369" s="4"/>
      <c r="FH369" s="6"/>
      <c r="FI369" s="4"/>
      <c r="FJ369" s="6"/>
      <c r="FK369" s="5"/>
      <c r="FL369" s="5"/>
      <c r="FM369" s="4"/>
      <c r="FN369" s="6"/>
      <c r="FO369" s="4"/>
      <c r="FP369" s="6"/>
      <c r="FQ369" s="5"/>
      <c r="FR369" s="5"/>
      <c r="FS369" s="4"/>
      <c r="FT369" s="6"/>
      <c r="FU369" s="4"/>
      <c r="FV369" s="6"/>
      <c r="FW369" s="5"/>
      <c r="FX369" s="5"/>
      <c r="FY369" s="4"/>
      <c r="FZ369" s="6"/>
      <c r="GA369" s="4"/>
      <c r="GB369" s="6"/>
      <c r="GC369" s="5"/>
      <c r="GD369" s="5"/>
      <c r="GE369" s="4"/>
      <c r="GF369" s="6"/>
      <c r="GG369" s="4"/>
      <c r="GH369" s="6"/>
      <c r="GI369" s="5"/>
      <c r="GJ369" s="5"/>
      <c r="GK369" s="4"/>
      <c r="GL369" s="6"/>
      <c r="GM369" s="4"/>
      <c r="GN369" s="6"/>
      <c r="GO369" s="5"/>
      <c r="GP369" s="5"/>
      <c r="GQ369" s="4"/>
      <c r="GR369" s="6"/>
      <c r="GS369" s="4"/>
      <c r="GT369" s="6"/>
      <c r="GU369" s="5"/>
      <c r="GV369" s="5"/>
      <c r="GW369" s="4"/>
      <c r="GX369" s="6"/>
      <c r="GY369" s="4"/>
      <c r="GZ369" s="6"/>
      <c r="HA369" s="5"/>
      <c r="HB369" s="5"/>
      <c r="HC369" s="4"/>
      <c r="HD369" s="6"/>
      <c r="HE369" s="4"/>
      <c r="HF369" s="6"/>
      <c r="HG369" s="5"/>
      <c r="HH369" s="5"/>
      <c r="HI369" s="4"/>
      <c r="HJ369" s="6"/>
      <c r="HK369" s="4"/>
      <c r="HL369" s="6"/>
      <c r="HM369" s="5"/>
      <c r="HN369" s="5"/>
      <c r="HO369" s="4"/>
      <c r="HP369" s="6"/>
      <c r="HQ369" s="4"/>
      <c r="HR369" s="6"/>
      <c r="HS369" s="5"/>
      <c r="HT369" s="5"/>
      <c r="HU369" s="4"/>
      <c r="HV369" s="6"/>
      <c r="HW369" s="4"/>
      <c r="HX369" s="6"/>
      <c r="HY369" s="5"/>
      <c r="HZ369" s="5"/>
      <c r="IA369" s="4"/>
      <c r="IB369" s="6"/>
      <c r="IC369" s="4"/>
      <c r="ID369" s="6"/>
      <c r="IE369" s="5"/>
      <c r="IF369" s="5"/>
      <c r="IG369" s="4"/>
      <c r="IH369" s="6"/>
      <c r="II369" s="4"/>
      <c r="IJ369" s="6"/>
      <c r="IK369" s="5"/>
      <c r="IL369" s="5"/>
      <c r="IM369" s="4"/>
      <c r="IN369" s="6"/>
      <c r="IO369" s="4"/>
      <c r="IP369" s="6"/>
      <c r="IQ369" s="5"/>
      <c r="IR369" s="5"/>
      <c r="IS369" s="4"/>
      <c r="IT369" s="6"/>
      <c r="IU369" s="4"/>
      <c r="IV369" s="6"/>
      <c r="IW369" s="5"/>
      <c r="IX369" s="5"/>
      <c r="IY369" s="4"/>
      <c r="IZ369" s="6"/>
      <c r="JA369" s="4"/>
      <c r="JB369" s="6"/>
      <c r="JC369" s="5"/>
      <c r="JD369" s="5"/>
      <c r="JE369" s="4"/>
      <c r="JF369" s="6"/>
      <c r="JG369" s="4"/>
      <c r="JH369" s="6"/>
      <c r="JI369" s="5"/>
      <c r="JJ369" s="5"/>
      <c r="JK369" s="4"/>
      <c r="JL369" s="6"/>
      <c r="JM369" s="4"/>
      <c r="JN369" s="6"/>
      <c r="JO369" s="5"/>
      <c r="JP369" s="5"/>
      <c r="JQ369" s="4"/>
      <c r="JR369" s="6"/>
      <c r="JS369" s="4"/>
      <c r="JT369" s="6"/>
      <c r="JU369" s="5"/>
      <c r="JV369" s="5"/>
      <c r="JW369" s="4"/>
      <c r="JX369" s="6"/>
      <c r="JY369" s="4"/>
      <c r="JZ369" s="6"/>
      <c r="KA369" s="5"/>
      <c r="KB369" s="5"/>
      <c r="KC369" s="4"/>
      <c r="KD369" s="6"/>
      <c r="KE369" s="4"/>
      <c r="KF369" s="6"/>
      <c r="KG369" s="5"/>
      <c r="KH369" s="5"/>
      <c r="KI369" s="4"/>
      <c r="KJ369" s="6"/>
      <c r="KK369" s="4"/>
      <c r="KL369" s="6"/>
      <c r="KM369" s="5"/>
      <c r="KN369" s="5"/>
    </row>
    <row r="370">
      <c r="A370" s="3" t="s">
        <v>85</v>
      </c>
      <c r="B370" s="3" t="s">
        <v>86</v>
      </c>
      <c r="C370" s="3" t="s">
        <v>449</v>
      </c>
      <c r="D370" s="3" t="s">
        <v>505</v>
      </c>
      <c r="E370" s="3" t="s">
        <v>473</v>
      </c>
      <c r="F370" s="3" t="s">
        <v>474</v>
      </c>
      <c r="G370" s="3" t="s">
        <v>475</v>
      </c>
      <c r="H370" s="3" t="s">
        <v>129</v>
      </c>
      <c r="I370" s="3" t="s">
        <v>1335</v>
      </c>
      <c r="J370" s="3" t="s">
        <v>1309</v>
      </c>
      <c r="K370" s="4">
        <v>988</v>
      </c>
      <c r="L370" s="4">
        <f>=ROUNDDOWN(22.9767441860465,0)</f>
      </c>
      <c r="M370" s="4"/>
      <c r="N370" s="5">
        <v>1</v>
      </c>
      <c r="O370" s="4"/>
      <c r="P370" s="4">
        <f>=ROUNDDOWN({0},0)</f>
      </c>
      <c r="Q370" s="4"/>
      <c r="R370" s="5"/>
      <c r="S370" s="4">
        <v>17</v>
      </c>
      <c r="T370" s="6">
        <v>748.95</v>
      </c>
      <c r="U370" s="4"/>
      <c r="V370" s="6"/>
      <c r="W370" s="5"/>
      <c r="X370" s="5"/>
      <c r="Y370" s="4"/>
      <c r="Z370" s="6"/>
      <c r="AA370" s="4"/>
      <c r="AB370" s="6"/>
      <c r="AC370" s="5"/>
      <c r="AD370" s="5"/>
      <c r="AE370" s="4">
        <v>5</v>
      </c>
      <c r="AF370" s="6">
        <v>207.29</v>
      </c>
      <c r="AG370" s="4"/>
      <c r="AH370" s="6"/>
      <c r="AI370" s="5"/>
      <c r="AJ370" s="5"/>
      <c r="AK370" s="4">
        <v>2</v>
      </c>
      <c r="AL370" s="6">
        <v>92.72</v>
      </c>
      <c r="AM370" s="4"/>
      <c r="AN370" s="6"/>
      <c r="AO370" s="5"/>
      <c r="AP370" s="5"/>
      <c r="AQ370" s="4">
        <v>4</v>
      </c>
      <c r="AR370" s="6">
        <v>176.4</v>
      </c>
      <c r="AS370" s="4"/>
      <c r="AT370" s="6"/>
      <c r="AU370" s="5"/>
      <c r="AV370" s="5"/>
      <c r="AW370" s="4">
        <v>1</v>
      </c>
      <c r="AX370" s="6">
        <v>42.94</v>
      </c>
      <c r="AY370" s="4"/>
      <c r="AZ370" s="6"/>
      <c r="BA370" s="5"/>
      <c r="BB370" s="5"/>
      <c r="BC370" s="4"/>
      <c r="BD370" s="6"/>
      <c r="BE370" s="4"/>
      <c r="BF370" s="6"/>
      <c r="BG370" s="5"/>
      <c r="BH370" s="5"/>
      <c r="BI370" s="4"/>
      <c r="BJ370" s="6"/>
      <c r="BK370" s="4"/>
      <c r="BL370" s="6"/>
      <c r="BM370" s="5"/>
      <c r="BN370" s="5"/>
      <c r="BO370" s="4">
        <v>2</v>
      </c>
      <c r="BP370" s="6">
        <v>100.36</v>
      </c>
      <c r="BQ370" s="4"/>
      <c r="BR370" s="6"/>
      <c r="BS370" s="5"/>
      <c r="BT370" s="5"/>
      <c r="BU370" s="4">
        <v>1</v>
      </c>
      <c r="BV370" s="6">
        <v>39.73</v>
      </c>
      <c r="BW370" s="4"/>
      <c r="BX370" s="6"/>
      <c r="BY370" s="5"/>
      <c r="BZ370" s="5"/>
      <c r="CA370" s="4"/>
      <c r="CB370" s="6"/>
      <c r="CC370" s="4"/>
      <c r="CD370" s="6"/>
      <c r="CE370" s="5"/>
      <c r="CF370" s="5"/>
      <c r="CG370" s="4"/>
      <c r="CH370" s="6"/>
      <c r="CI370" s="4"/>
      <c r="CJ370" s="6"/>
      <c r="CK370" s="5"/>
      <c r="CL370" s="5"/>
      <c r="CM370" s="4"/>
      <c r="CN370" s="6"/>
      <c r="CO370" s="4"/>
      <c r="CP370" s="6"/>
      <c r="CQ370" s="5"/>
      <c r="CR370" s="5"/>
      <c r="CS370" s="4"/>
      <c r="CT370" s="6"/>
      <c r="CU370" s="4"/>
      <c r="CV370" s="6"/>
      <c r="CW370" s="5"/>
      <c r="CX370" s="5"/>
      <c r="CY370" s="4">
        <v>1</v>
      </c>
      <c r="CZ370" s="6">
        <v>44.42</v>
      </c>
      <c r="DA370" s="4"/>
      <c r="DB370" s="6"/>
      <c r="DC370" s="5"/>
      <c r="DD370" s="5"/>
      <c r="DE370" s="4"/>
      <c r="DF370" s="6"/>
      <c r="DG370" s="4"/>
      <c r="DH370" s="6"/>
      <c r="DI370" s="5"/>
      <c r="DJ370" s="5"/>
      <c r="DK370" s="4"/>
      <c r="DL370" s="6"/>
      <c r="DM370" s="4"/>
      <c r="DN370" s="6"/>
      <c r="DO370" s="5"/>
      <c r="DP370" s="5"/>
      <c r="DQ370" s="4"/>
      <c r="DR370" s="6"/>
      <c r="DS370" s="4"/>
      <c r="DT370" s="6"/>
      <c r="DU370" s="5"/>
      <c r="DV370" s="5"/>
      <c r="DW370" s="4">
        <v>1</v>
      </c>
      <c r="DX370" s="6">
        <v>45.09</v>
      </c>
      <c r="DY370" s="4"/>
      <c r="DZ370" s="6"/>
      <c r="EA370" s="5"/>
      <c r="EB370" s="5"/>
      <c r="EC370" s="4"/>
      <c r="ED370" s="6"/>
      <c r="EE370" s="4"/>
      <c r="EF370" s="6"/>
      <c r="EG370" s="5"/>
      <c r="EH370" s="5"/>
      <c r="EI370" s="4"/>
      <c r="EJ370" s="6"/>
      <c r="EK370" s="4"/>
      <c r="EL370" s="6"/>
      <c r="EM370" s="5"/>
      <c r="EN370" s="5"/>
      <c r="EO370" s="4"/>
      <c r="EP370" s="6"/>
      <c r="EQ370" s="4"/>
      <c r="ER370" s="6"/>
      <c r="ES370" s="5"/>
      <c r="ET370" s="5"/>
      <c r="EU370" s="4"/>
      <c r="EV370" s="6"/>
      <c r="EW370" s="4"/>
      <c r="EX370" s="6"/>
      <c r="EY370" s="5"/>
      <c r="EZ370" s="5"/>
      <c r="FA370" s="4"/>
      <c r="FB370" s="6"/>
      <c r="FC370" s="4"/>
      <c r="FD370" s="6"/>
      <c r="FE370" s="5"/>
      <c r="FF370" s="5"/>
      <c r="FG370" s="4"/>
      <c r="FH370" s="6"/>
      <c r="FI370" s="4"/>
      <c r="FJ370" s="6"/>
      <c r="FK370" s="5"/>
      <c r="FL370" s="5"/>
      <c r="FM370" s="4"/>
      <c r="FN370" s="6"/>
      <c r="FO370" s="4"/>
      <c r="FP370" s="6"/>
      <c r="FQ370" s="5"/>
      <c r="FR370" s="5"/>
      <c r="FS370" s="4"/>
      <c r="FT370" s="6"/>
      <c r="FU370" s="4"/>
      <c r="FV370" s="6"/>
      <c r="FW370" s="5"/>
      <c r="FX370" s="5"/>
      <c r="FY370" s="4"/>
      <c r="FZ370" s="6"/>
      <c r="GA370" s="4"/>
      <c r="GB370" s="6"/>
      <c r="GC370" s="5"/>
      <c r="GD370" s="5"/>
      <c r="GE370" s="4"/>
      <c r="GF370" s="6"/>
      <c r="GG370" s="4"/>
      <c r="GH370" s="6"/>
      <c r="GI370" s="5"/>
      <c r="GJ370" s="5"/>
      <c r="GK370" s="4"/>
      <c r="GL370" s="6"/>
      <c r="GM370" s="4"/>
      <c r="GN370" s="6"/>
      <c r="GO370" s="5"/>
      <c r="GP370" s="5"/>
      <c r="GQ370" s="4"/>
      <c r="GR370" s="6"/>
      <c r="GS370" s="4"/>
      <c r="GT370" s="6"/>
      <c r="GU370" s="5"/>
      <c r="GV370" s="5"/>
      <c r="GW370" s="4"/>
      <c r="GX370" s="6"/>
      <c r="GY370" s="4"/>
      <c r="GZ370" s="6"/>
      <c r="HA370" s="5"/>
      <c r="HB370" s="5"/>
      <c r="HC370" s="4"/>
      <c r="HD370" s="6"/>
      <c r="HE370" s="4"/>
      <c r="HF370" s="6"/>
      <c r="HG370" s="5"/>
      <c r="HH370" s="5"/>
      <c r="HI370" s="4"/>
      <c r="HJ370" s="6"/>
      <c r="HK370" s="4"/>
      <c r="HL370" s="6"/>
      <c r="HM370" s="5"/>
      <c r="HN370" s="5"/>
      <c r="HO370" s="4"/>
      <c r="HP370" s="6"/>
      <c r="HQ370" s="4"/>
      <c r="HR370" s="6"/>
      <c r="HS370" s="5"/>
      <c r="HT370" s="5"/>
      <c r="HU370" s="4"/>
      <c r="HV370" s="6"/>
      <c r="HW370" s="4"/>
      <c r="HX370" s="6"/>
      <c r="HY370" s="5"/>
      <c r="HZ370" s="5"/>
      <c r="IA370" s="4"/>
      <c r="IB370" s="6"/>
      <c r="IC370" s="4"/>
      <c r="ID370" s="6"/>
      <c r="IE370" s="5"/>
      <c r="IF370" s="5"/>
      <c r="IG370" s="4"/>
      <c r="IH370" s="6"/>
      <c r="II370" s="4"/>
      <c r="IJ370" s="6"/>
      <c r="IK370" s="5"/>
      <c r="IL370" s="5"/>
      <c r="IM370" s="4"/>
      <c r="IN370" s="6"/>
      <c r="IO370" s="4"/>
      <c r="IP370" s="6"/>
      <c r="IQ370" s="5"/>
      <c r="IR370" s="5"/>
      <c r="IS370" s="4"/>
      <c r="IT370" s="6"/>
      <c r="IU370" s="4"/>
      <c r="IV370" s="6"/>
      <c r="IW370" s="5"/>
      <c r="IX370" s="5"/>
      <c r="IY370" s="4"/>
      <c r="IZ370" s="6"/>
      <c r="JA370" s="4"/>
      <c r="JB370" s="6"/>
      <c r="JC370" s="5"/>
      <c r="JD370" s="5"/>
      <c r="JE370" s="4"/>
      <c r="JF370" s="6"/>
      <c r="JG370" s="4"/>
      <c r="JH370" s="6"/>
      <c r="JI370" s="5"/>
      <c r="JJ370" s="5"/>
      <c r="JK370" s="4"/>
      <c r="JL370" s="6"/>
      <c r="JM370" s="4"/>
      <c r="JN370" s="6"/>
      <c r="JO370" s="5"/>
      <c r="JP370" s="5"/>
      <c r="JQ370" s="4"/>
      <c r="JR370" s="6"/>
      <c r="JS370" s="4"/>
      <c r="JT370" s="6"/>
      <c r="JU370" s="5"/>
      <c r="JV370" s="5"/>
      <c r="JW370" s="4"/>
      <c r="JX370" s="6"/>
      <c r="JY370" s="4"/>
      <c r="JZ370" s="6"/>
      <c r="KA370" s="5"/>
      <c r="KB370" s="5"/>
      <c r="KC370" s="4"/>
      <c r="KD370" s="6"/>
      <c r="KE370" s="4"/>
      <c r="KF370" s="6"/>
      <c r="KG370" s="5"/>
      <c r="KH370" s="5"/>
      <c r="KI370" s="4"/>
      <c r="KJ370" s="6"/>
      <c r="KK370" s="4"/>
      <c r="KL370" s="6"/>
      <c r="KM370" s="5"/>
      <c r="KN370" s="5"/>
    </row>
    <row r="371">
      <c r="A371" s="3" t="s">
        <v>85</v>
      </c>
      <c r="B371" s="3" t="s">
        <v>86</v>
      </c>
      <c r="C371" s="3" t="s">
        <v>449</v>
      </c>
      <c r="D371" s="3" t="s">
        <v>505</v>
      </c>
      <c r="E371" s="3" t="s">
        <v>467</v>
      </c>
      <c r="F371" s="3" t="s">
        <v>468</v>
      </c>
      <c r="G371" s="3" t="s">
        <v>469</v>
      </c>
      <c r="H371" s="3" t="s">
        <v>129</v>
      </c>
      <c r="I371" s="3" t="s">
        <v>1364</v>
      </c>
      <c r="J371" s="3" t="s">
        <v>1309</v>
      </c>
      <c r="K371" s="4">
        <v>1078</v>
      </c>
      <c r="L371" s="4">
        <f>=ROUNDDOWN(18.271186440678,0)</f>
      </c>
      <c r="M371" s="4">
        <v>950</v>
      </c>
      <c r="N371" s="5">
        <v>1</v>
      </c>
      <c r="O371" s="4"/>
      <c r="P371" s="4">
        <f>=ROUNDDOWN({0},0)</f>
      </c>
      <c r="Q371" s="4"/>
      <c r="R371" s="5"/>
      <c r="S371" s="4">
        <v>17</v>
      </c>
      <c r="T371" s="6">
        <v>744.88</v>
      </c>
      <c r="U371" s="4"/>
      <c r="V371" s="6"/>
      <c r="W371" s="5"/>
      <c r="X371" s="5"/>
      <c r="Y371" s="4">
        <v>1</v>
      </c>
      <c r="Z371" s="6">
        <v>43.75</v>
      </c>
      <c r="AA371" s="4"/>
      <c r="AB371" s="6"/>
      <c r="AC371" s="5"/>
      <c r="AD371" s="5"/>
      <c r="AE371" s="4">
        <v>5</v>
      </c>
      <c r="AF371" s="6">
        <v>200.74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>
        <v>2</v>
      </c>
      <c r="AR371" s="6">
        <v>86.4</v>
      </c>
      <c r="AS371" s="4"/>
      <c r="AT371" s="6"/>
      <c r="AU371" s="5"/>
      <c r="AV371" s="5"/>
      <c r="AW371" s="4">
        <v>7</v>
      </c>
      <c r="AX371" s="6">
        <v>333.41</v>
      </c>
      <c r="AY371" s="4"/>
      <c r="AZ371" s="6"/>
      <c r="BA371" s="5"/>
      <c r="BB371" s="5"/>
      <c r="BC371" s="4"/>
      <c r="BD371" s="6"/>
      <c r="BE371" s="4"/>
      <c r="BF371" s="6"/>
      <c r="BG371" s="5"/>
      <c r="BH371" s="5"/>
      <c r="BI371" s="4">
        <v>1</v>
      </c>
      <c r="BJ371" s="6">
        <v>40.29</v>
      </c>
      <c r="BK371" s="4"/>
      <c r="BL371" s="6"/>
      <c r="BM371" s="5"/>
      <c r="BN371" s="5"/>
      <c r="BO371" s="4"/>
      <c r="BP371" s="6"/>
      <c r="BQ371" s="4"/>
      <c r="BR371" s="6"/>
      <c r="BS371" s="5"/>
      <c r="BT371" s="5"/>
      <c r="BU371" s="4">
        <v>1</v>
      </c>
      <c r="BV371" s="6">
        <v>40.29</v>
      </c>
      <c r="BW371" s="4"/>
      <c r="BX371" s="6"/>
      <c r="BY371" s="5"/>
      <c r="BZ371" s="5"/>
      <c r="CA371" s="4"/>
      <c r="CB371" s="6"/>
      <c r="CC371" s="4"/>
      <c r="CD371" s="6"/>
      <c r="CE371" s="5"/>
      <c r="CF371" s="5"/>
      <c r="CG371" s="4"/>
      <c r="CH371" s="6"/>
      <c r="CI371" s="4"/>
      <c r="CJ371" s="6"/>
      <c r="CK371" s="5"/>
      <c r="CL371" s="5"/>
      <c r="CM371" s="4"/>
      <c r="CN371" s="6"/>
      <c r="CO371" s="4"/>
      <c r="CP371" s="6"/>
      <c r="CQ371" s="5"/>
      <c r="CR371" s="5"/>
      <c r="CS371" s="4"/>
      <c r="CT371" s="6"/>
      <c r="CU371" s="4"/>
      <c r="CV371" s="6"/>
      <c r="CW371" s="5"/>
      <c r="CX371" s="5"/>
      <c r="CY371" s="4"/>
      <c r="CZ371" s="6"/>
      <c r="DA371" s="4"/>
      <c r="DB371" s="6"/>
      <c r="DC371" s="5"/>
      <c r="DD371" s="5"/>
      <c r="DE371" s="4"/>
      <c r="DF371" s="6"/>
      <c r="DG371" s="4"/>
      <c r="DH371" s="6"/>
      <c r="DI371" s="5"/>
      <c r="DJ371" s="5"/>
      <c r="DK371" s="4"/>
      <c r="DL371" s="6"/>
      <c r="DM371" s="4"/>
      <c r="DN371" s="6"/>
      <c r="DO371" s="5"/>
      <c r="DP371" s="5"/>
      <c r="DQ371" s="4"/>
      <c r="DR371" s="6"/>
      <c r="DS371" s="4"/>
      <c r="DT371" s="6"/>
      <c r="DU371" s="5"/>
      <c r="DV371" s="5"/>
      <c r="DW371" s="4"/>
      <c r="DX371" s="6"/>
      <c r="DY371" s="4"/>
      <c r="DZ371" s="6"/>
      <c r="EA371" s="5"/>
      <c r="EB371" s="5"/>
      <c r="EC371" s="4"/>
      <c r="ED371" s="6"/>
      <c r="EE371" s="4"/>
      <c r="EF371" s="6"/>
      <c r="EG371" s="5"/>
      <c r="EH371" s="5"/>
      <c r="EI371" s="4"/>
      <c r="EJ371" s="6"/>
      <c r="EK371" s="4"/>
      <c r="EL371" s="6"/>
      <c r="EM371" s="5"/>
      <c r="EN371" s="5"/>
      <c r="EO371" s="4"/>
      <c r="EP371" s="6"/>
      <c r="EQ371" s="4"/>
      <c r="ER371" s="6"/>
      <c r="ES371" s="5"/>
      <c r="ET371" s="5"/>
      <c r="EU371" s="4"/>
      <c r="EV371" s="6"/>
      <c r="EW371" s="4"/>
      <c r="EX371" s="6"/>
      <c r="EY371" s="5"/>
      <c r="EZ371" s="5"/>
      <c r="FA371" s="4"/>
      <c r="FB371" s="6"/>
      <c r="FC371" s="4"/>
      <c r="FD371" s="6"/>
      <c r="FE371" s="5"/>
      <c r="FF371" s="5"/>
      <c r="FG371" s="4"/>
      <c r="FH371" s="6"/>
      <c r="FI371" s="4"/>
      <c r="FJ371" s="6"/>
      <c r="FK371" s="5"/>
      <c r="FL371" s="5"/>
      <c r="FM371" s="4"/>
      <c r="FN371" s="6"/>
      <c r="FO371" s="4"/>
      <c r="FP371" s="6"/>
      <c r="FQ371" s="5"/>
      <c r="FR371" s="5"/>
      <c r="FS371" s="4"/>
      <c r="FT371" s="6"/>
      <c r="FU371" s="4"/>
      <c r="FV371" s="6"/>
      <c r="FW371" s="5"/>
      <c r="FX371" s="5"/>
      <c r="FY371" s="4"/>
      <c r="FZ371" s="6"/>
      <c r="GA371" s="4"/>
      <c r="GB371" s="6"/>
      <c r="GC371" s="5"/>
      <c r="GD371" s="5"/>
      <c r="GE371" s="4"/>
      <c r="GF371" s="6"/>
      <c r="GG371" s="4"/>
      <c r="GH371" s="6"/>
      <c r="GI371" s="5"/>
      <c r="GJ371" s="5"/>
      <c r="GK371" s="4"/>
      <c r="GL371" s="6"/>
      <c r="GM371" s="4"/>
      <c r="GN371" s="6"/>
      <c r="GO371" s="5"/>
      <c r="GP371" s="5"/>
      <c r="GQ371" s="4"/>
      <c r="GR371" s="6"/>
      <c r="GS371" s="4"/>
      <c r="GT371" s="6"/>
      <c r="GU371" s="5"/>
      <c r="GV371" s="5"/>
      <c r="GW371" s="4"/>
      <c r="GX371" s="6"/>
      <c r="GY371" s="4"/>
      <c r="GZ371" s="6"/>
      <c r="HA371" s="5"/>
      <c r="HB371" s="5"/>
      <c r="HC371" s="4"/>
      <c r="HD371" s="6"/>
      <c r="HE371" s="4"/>
      <c r="HF371" s="6"/>
      <c r="HG371" s="5"/>
      <c r="HH371" s="5"/>
      <c r="HI371" s="4"/>
      <c r="HJ371" s="6"/>
      <c r="HK371" s="4"/>
      <c r="HL371" s="6"/>
      <c r="HM371" s="5"/>
      <c r="HN371" s="5"/>
      <c r="HO371" s="4"/>
      <c r="HP371" s="6"/>
      <c r="HQ371" s="4"/>
      <c r="HR371" s="6"/>
      <c r="HS371" s="5"/>
      <c r="HT371" s="5"/>
      <c r="HU371" s="4"/>
      <c r="HV371" s="6"/>
      <c r="HW371" s="4"/>
      <c r="HX371" s="6"/>
      <c r="HY371" s="5"/>
      <c r="HZ371" s="5"/>
      <c r="IA371" s="4"/>
      <c r="IB371" s="6"/>
      <c r="IC371" s="4"/>
      <c r="ID371" s="6"/>
      <c r="IE371" s="5"/>
      <c r="IF371" s="5"/>
      <c r="IG371" s="4"/>
      <c r="IH371" s="6"/>
      <c r="II371" s="4"/>
      <c r="IJ371" s="6"/>
      <c r="IK371" s="5"/>
      <c r="IL371" s="5"/>
      <c r="IM371" s="4"/>
      <c r="IN371" s="6"/>
      <c r="IO371" s="4"/>
      <c r="IP371" s="6"/>
      <c r="IQ371" s="5"/>
      <c r="IR371" s="5"/>
      <c r="IS371" s="4"/>
      <c r="IT371" s="6"/>
      <c r="IU371" s="4"/>
      <c r="IV371" s="6"/>
      <c r="IW371" s="5"/>
      <c r="IX371" s="5"/>
      <c r="IY371" s="4"/>
      <c r="IZ371" s="6"/>
      <c r="JA371" s="4"/>
      <c r="JB371" s="6"/>
      <c r="JC371" s="5"/>
      <c r="JD371" s="5"/>
      <c r="JE371" s="4"/>
      <c r="JF371" s="6"/>
      <c r="JG371" s="4"/>
      <c r="JH371" s="6"/>
      <c r="JI371" s="5"/>
      <c r="JJ371" s="5"/>
      <c r="JK371" s="4"/>
      <c r="JL371" s="6"/>
      <c r="JM371" s="4"/>
      <c r="JN371" s="6"/>
      <c r="JO371" s="5"/>
      <c r="JP371" s="5"/>
      <c r="JQ371" s="4"/>
      <c r="JR371" s="6"/>
      <c r="JS371" s="4"/>
      <c r="JT371" s="6"/>
      <c r="JU371" s="5"/>
      <c r="JV371" s="5"/>
      <c r="JW371" s="4"/>
      <c r="JX371" s="6"/>
      <c r="JY371" s="4"/>
      <c r="JZ371" s="6"/>
      <c r="KA371" s="5"/>
      <c r="KB371" s="5"/>
      <c r="KC371" s="4"/>
      <c r="KD371" s="6"/>
      <c r="KE371" s="4"/>
      <c r="KF371" s="6"/>
      <c r="KG371" s="5"/>
      <c r="KH371" s="5"/>
      <c r="KI371" s="4"/>
      <c r="KJ371" s="6"/>
      <c r="KK371" s="4"/>
      <c r="KL371" s="6"/>
      <c r="KM371" s="5"/>
      <c r="KN371" s="5"/>
    </row>
    <row r="372">
      <c r="A372" s="3" t="s">
        <v>85</v>
      </c>
      <c r="B372" s="3" t="s">
        <v>86</v>
      </c>
      <c r="C372" s="3" t="s">
        <v>449</v>
      </c>
      <c r="D372" s="3" t="s">
        <v>505</v>
      </c>
      <c r="E372" s="3" t="s">
        <v>509</v>
      </c>
      <c r="F372" s="3" t="s">
        <v>510</v>
      </c>
      <c r="G372" s="3" t="s">
        <v>511</v>
      </c>
      <c r="H372" s="3" t="s">
        <v>210</v>
      </c>
      <c r="I372" s="3" t="s">
        <v>1311</v>
      </c>
      <c r="J372" s="3" t="s">
        <v>1319</v>
      </c>
      <c r="K372" s="4">
        <v>828</v>
      </c>
      <c r="L372" s="4">
        <f>=ROUNDDOWN(52.4050632911392,0)</f>
      </c>
      <c r="M372" s="4"/>
      <c r="N372" s="5">
        <v>1</v>
      </c>
      <c r="O372" s="4"/>
      <c r="P372" s="4">
        <f>=ROUNDDOWN({0},0)</f>
      </c>
      <c r="Q372" s="4"/>
      <c r="R372" s="5"/>
      <c r="S372" s="4">
        <v>15</v>
      </c>
      <c r="T372" s="6">
        <v>646.4</v>
      </c>
      <c r="U372" s="4"/>
      <c r="V372" s="6"/>
      <c r="W372" s="5"/>
      <c r="X372" s="5"/>
      <c r="Y372" s="4">
        <v>1</v>
      </c>
      <c r="Z372" s="6">
        <v>43.75</v>
      </c>
      <c r="AA372" s="4"/>
      <c r="AB372" s="6"/>
      <c r="AC372" s="5"/>
      <c r="AD372" s="5"/>
      <c r="AE372" s="4">
        <v>5</v>
      </c>
      <c r="AF372" s="6">
        <v>213.84</v>
      </c>
      <c r="AG372" s="4"/>
      <c r="AH372" s="6"/>
      <c r="AI372" s="5"/>
      <c r="AJ372" s="5"/>
      <c r="AK372" s="4"/>
      <c r="AL372" s="6"/>
      <c r="AM372" s="4"/>
      <c r="AN372" s="6"/>
      <c r="AO372" s="5"/>
      <c r="AP372" s="5"/>
      <c r="AQ372" s="4">
        <v>5</v>
      </c>
      <c r="AR372" s="6">
        <v>225</v>
      </c>
      <c r="AS372" s="4"/>
      <c r="AT372" s="6"/>
      <c r="AU372" s="5"/>
      <c r="AV372" s="5"/>
      <c r="AW372" s="4">
        <v>1</v>
      </c>
      <c r="AX372" s="6">
        <v>42.94</v>
      </c>
      <c r="AY372" s="4"/>
      <c r="AZ372" s="6"/>
      <c r="BA372" s="5"/>
      <c r="BB372" s="5"/>
      <c r="BC372" s="4"/>
      <c r="BD372" s="6"/>
      <c r="BE372" s="4"/>
      <c r="BF372" s="6"/>
      <c r="BG372" s="5"/>
      <c r="BH372" s="5"/>
      <c r="BI372" s="4">
        <v>3</v>
      </c>
      <c r="BJ372" s="6">
        <v>120.87</v>
      </c>
      <c r="BK372" s="4"/>
      <c r="BL372" s="6"/>
      <c r="BM372" s="5"/>
      <c r="BN372" s="5"/>
      <c r="BO372" s="4"/>
      <c r="BP372" s="6"/>
      <c r="BQ372" s="4"/>
      <c r="BR372" s="6"/>
      <c r="BS372" s="5"/>
      <c r="BT372" s="5"/>
      <c r="BU372" s="4"/>
      <c r="BV372" s="6"/>
      <c r="BW372" s="4"/>
      <c r="BX372" s="6"/>
      <c r="BY372" s="5"/>
      <c r="BZ372" s="5"/>
      <c r="CA372" s="4"/>
      <c r="CB372" s="6"/>
      <c r="CC372" s="4"/>
      <c r="CD372" s="6"/>
      <c r="CE372" s="5"/>
      <c r="CF372" s="5"/>
      <c r="CG372" s="4"/>
      <c r="CH372" s="6"/>
      <c r="CI372" s="4"/>
      <c r="CJ372" s="6"/>
      <c r="CK372" s="5"/>
      <c r="CL372" s="5"/>
      <c r="CM372" s="4"/>
      <c r="CN372" s="6"/>
      <c r="CO372" s="4"/>
      <c r="CP372" s="6"/>
      <c r="CQ372" s="5"/>
      <c r="CR372" s="5"/>
      <c r="CS372" s="4"/>
      <c r="CT372" s="6"/>
      <c r="CU372" s="4"/>
      <c r="CV372" s="6"/>
      <c r="CW372" s="5"/>
      <c r="CX372" s="5"/>
      <c r="CY372" s="4"/>
      <c r="CZ372" s="6"/>
      <c r="DA372" s="4"/>
      <c r="DB372" s="6"/>
      <c r="DC372" s="5"/>
      <c r="DD372" s="5"/>
      <c r="DE372" s="4"/>
      <c r="DF372" s="6"/>
      <c r="DG372" s="4"/>
      <c r="DH372" s="6"/>
      <c r="DI372" s="5"/>
      <c r="DJ372" s="5"/>
      <c r="DK372" s="4"/>
      <c r="DL372" s="6"/>
      <c r="DM372" s="4"/>
      <c r="DN372" s="6"/>
      <c r="DO372" s="5"/>
      <c r="DP372" s="5"/>
      <c r="DQ372" s="4"/>
      <c r="DR372" s="6"/>
      <c r="DS372" s="4"/>
      <c r="DT372" s="6"/>
      <c r="DU372" s="5"/>
      <c r="DV372" s="5"/>
      <c r="DW372" s="4"/>
      <c r="DX372" s="6"/>
      <c r="DY372" s="4"/>
      <c r="DZ372" s="6"/>
      <c r="EA372" s="5"/>
      <c r="EB372" s="5"/>
      <c r="EC372" s="4"/>
      <c r="ED372" s="6"/>
      <c r="EE372" s="4"/>
      <c r="EF372" s="6"/>
      <c r="EG372" s="5"/>
      <c r="EH372" s="5"/>
      <c r="EI372" s="4"/>
      <c r="EJ372" s="6"/>
      <c r="EK372" s="4"/>
      <c r="EL372" s="6"/>
      <c r="EM372" s="5"/>
      <c r="EN372" s="5"/>
      <c r="EO372" s="4"/>
      <c r="EP372" s="6"/>
      <c r="EQ372" s="4"/>
      <c r="ER372" s="6"/>
      <c r="ES372" s="5"/>
      <c r="ET372" s="5"/>
      <c r="EU372" s="4"/>
      <c r="EV372" s="6"/>
      <c r="EW372" s="4"/>
      <c r="EX372" s="6"/>
      <c r="EY372" s="5"/>
      <c r="EZ372" s="5"/>
      <c r="FA372" s="4"/>
      <c r="FB372" s="6"/>
      <c r="FC372" s="4"/>
      <c r="FD372" s="6"/>
      <c r="FE372" s="5"/>
      <c r="FF372" s="5"/>
      <c r="FG372" s="4"/>
      <c r="FH372" s="6"/>
      <c r="FI372" s="4"/>
      <c r="FJ372" s="6"/>
      <c r="FK372" s="5"/>
      <c r="FL372" s="5"/>
      <c r="FM372" s="4"/>
      <c r="FN372" s="6"/>
      <c r="FO372" s="4"/>
      <c r="FP372" s="6"/>
      <c r="FQ372" s="5"/>
      <c r="FR372" s="5"/>
      <c r="FS372" s="4"/>
      <c r="FT372" s="6"/>
      <c r="FU372" s="4"/>
      <c r="FV372" s="6"/>
      <c r="FW372" s="5"/>
      <c r="FX372" s="5"/>
      <c r="FY372" s="4"/>
      <c r="FZ372" s="6"/>
      <c r="GA372" s="4"/>
      <c r="GB372" s="6"/>
      <c r="GC372" s="5"/>
      <c r="GD372" s="5"/>
      <c r="GE372" s="4"/>
      <c r="GF372" s="6"/>
      <c r="GG372" s="4"/>
      <c r="GH372" s="6"/>
      <c r="GI372" s="5"/>
      <c r="GJ372" s="5"/>
      <c r="GK372" s="4"/>
      <c r="GL372" s="6"/>
      <c r="GM372" s="4"/>
      <c r="GN372" s="6"/>
      <c r="GO372" s="5"/>
      <c r="GP372" s="5"/>
      <c r="GQ372" s="4"/>
      <c r="GR372" s="6"/>
      <c r="GS372" s="4"/>
      <c r="GT372" s="6"/>
      <c r="GU372" s="5"/>
      <c r="GV372" s="5"/>
      <c r="GW372" s="4"/>
      <c r="GX372" s="6"/>
      <c r="GY372" s="4"/>
      <c r="GZ372" s="6"/>
      <c r="HA372" s="5"/>
      <c r="HB372" s="5"/>
      <c r="HC372" s="4"/>
      <c r="HD372" s="6"/>
      <c r="HE372" s="4"/>
      <c r="HF372" s="6"/>
      <c r="HG372" s="5"/>
      <c r="HH372" s="5"/>
      <c r="HI372" s="4"/>
      <c r="HJ372" s="6"/>
      <c r="HK372" s="4"/>
      <c r="HL372" s="6"/>
      <c r="HM372" s="5"/>
      <c r="HN372" s="5"/>
      <c r="HO372" s="4"/>
      <c r="HP372" s="6"/>
      <c r="HQ372" s="4"/>
      <c r="HR372" s="6"/>
      <c r="HS372" s="5"/>
      <c r="HT372" s="5"/>
      <c r="HU372" s="4"/>
      <c r="HV372" s="6"/>
      <c r="HW372" s="4"/>
      <c r="HX372" s="6"/>
      <c r="HY372" s="5"/>
      <c r="HZ372" s="5"/>
      <c r="IA372" s="4"/>
      <c r="IB372" s="6"/>
      <c r="IC372" s="4"/>
      <c r="ID372" s="6"/>
      <c r="IE372" s="5"/>
      <c r="IF372" s="5"/>
      <c r="IG372" s="4"/>
      <c r="IH372" s="6"/>
      <c r="II372" s="4"/>
      <c r="IJ372" s="6"/>
      <c r="IK372" s="5"/>
      <c r="IL372" s="5"/>
      <c r="IM372" s="4"/>
      <c r="IN372" s="6"/>
      <c r="IO372" s="4"/>
      <c r="IP372" s="6"/>
      <c r="IQ372" s="5"/>
      <c r="IR372" s="5"/>
      <c r="IS372" s="4"/>
      <c r="IT372" s="6"/>
      <c r="IU372" s="4"/>
      <c r="IV372" s="6"/>
      <c r="IW372" s="5"/>
      <c r="IX372" s="5"/>
      <c r="IY372" s="4"/>
      <c r="IZ372" s="6"/>
      <c r="JA372" s="4"/>
      <c r="JB372" s="6"/>
      <c r="JC372" s="5"/>
      <c r="JD372" s="5"/>
      <c r="JE372" s="4"/>
      <c r="JF372" s="6"/>
      <c r="JG372" s="4"/>
      <c r="JH372" s="6"/>
      <c r="JI372" s="5"/>
      <c r="JJ372" s="5"/>
      <c r="JK372" s="4"/>
      <c r="JL372" s="6"/>
      <c r="JM372" s="4"/>
      <c r="JN372" s="6"/>
      <c r="JO372" s="5"/>
      <c r="JP372" s="5"/>
      <c r="JQ372" s="4"/>
      <c r="JR372" s="6"/>
      <c r="JS372" s="4"/>
      <c r="JT372" s="6"/>
      <c r="JU372" s="5"/>
      <c r="JV372" s="5"/>
      <c r="JW372" s="4"/>
      <c r="JX372" s="6"/>
      <c r="JY372" s="4"/>
      <c r="JZ372" s="6"/>
      <c r="KA372" s="5"/>
      <c r="KB372" s="5"/>
      <c r="KC372" s="4"/>
      <c r="KD372" s="6"/>
      <c r="KE372" s="4"/>
      <c r="KF372" s="6"/>
      <c r="KG372" s="5"/>
      <c r="KH372" s="5"/>
      <c r="KI372" s="4"/>
      <c r="KJ372" s="6"/>
      <c r="KK372" s="4"/>
      <c r="KL372" s="6"/>
      <c r="KM372" s="5"/>
      <c r="KN372" s="5"/>
    </row>
    <row r="373">
      <c r="A373" s="3" t="s">
        <v>85</v>
      </c>
      <c r="B373" s="3" t="s">
        <v>86</v>
      </c>
      <c r="C373" s="3" t="s">
        <v>449</v>
      </c>
      <c r="D373" s="3" t="s">
        <v>505</v>
      </c>
      <c r="E373" s="3" t="s">
        <v>152</v>
      </c>
      <c r="F373" s="3" t="s">
        <v>153</v>
      </c>
      <c r="G373" s="3" t="s">
        <v>154</v>
      </c>
      <c r="H373" s="3" t="s">
        <v>155</v>
      </c>
      <c r="I373" s="3" t="s">
        <v>1346</v>
      </c>
      <c r="J373" s="3" t="s">
        <v>1319</v>
      </c>
      <c r="K373" s="4">
        <v>397</v>
      </c>
      <c r="L373" s="4">
        <f>=ROUNDDOWN(30.5384615384615,0)</f>
      </c>
      <c r="M373" s="4"/>
      <c r="N373" s="5">
        <v>1</v>
      </c>
      <c r="O373" s="4"/>
      <c r="P373" s="4">
        <f>=ROUNDDOWN({0},0)</f>
      </c>
      <c r="Q373" s="4"/>
      <c r="R373" s="5"/>
      <c r="S373" s="4">
        <v>6</v>
      </c>
      <c r="T373" s="6">
        <v>329.86</v>
      </c>
      <c r="U373" s="4"/>
      <c r="V373" s="6"/>
      <c r="W373" s="5"/>
      <c r="X373" s="5"/>
      <c r="Y373" s="4"/>
      <c r="Z373" s="6"/>
      <c r="AA373" s="4"/>
      <c r="AB373" s="6"/>
      <c r="AC373" s="5"/>
      <c r="AD373" s="5"/>
      <c r="AE373" s="4"/>
      <c r="AF373" s="6"/>
      <c r="AG373" s="4"/>
      <c r="AH373" s="6"/>
      <c r="AI373" s="5"/>
      <c r="AJ373" s="5"/>
      <c r="AK373" s="4"/>
      <c r="AL373" s="6"/>
      <c r="AM373" s="4"/>
      <c r="AN373" s="6"/>
      <c r="AO373" s="5"/>
      <c r="AP373" s="5"/>
      <c r="AQ373" s="4"/>
      <c r="AR373" s="6"/>
      <c r="AS373" s="4"/>
      <c r="AT373" s="6"/>
      <c r="AU373" s="5"/>
      <c r="AV373" s="5"/>
      <c r="AW373" s="4">
        <v>1</v>
      </c>
      <c r="AX373" s="6">
        <v>54.41</v>
      </c>
      <c r="AY373" s="4"/>
      <c r="AZ373" s="6"/>
      <c r="BA373" s="5"/>
      <c r="BB373" s="5"/>
      <c r="BC373" s="4"/>
      <c r="BD373" s="6"/>
      <c r="BE373" s="4"/>
      <c r="BF373" s="6"/>
      <c r="BG373" s="5"/>
      <c r="BH373" s="5"/>
      <c r="BI373" s="4">
        <v>3</v>
      </c>
      <c r="BJ373" s="6">
        <v>170.25</v>
      </c>
      <c r="BK373" s="4"/>
      <c r="BL373" s="6"/>
      <c r="BM373" s="5"/>
      <c r="BN373" s="5"/>
      <c r="BO373" s="4"/>
      <c r="BP373" s="6"/>
      <c r="BQ373" s="4"/>
      <c r="BR373" s="6"/>
      <c r="BS373" s="5"/>
      <c r="BT373" s="5"/>
      <c r="BU373" s="4">
        <v>1</v>
      </c>
      <c r="BV373" s="6">
        <v>56.75</v>
      </c>
      <c r="BW373" s="4"/>
      <c r="BX373" s="6"/>
      <c r="BY373" s="5"/>
      <c r="BZ373" s="5"/>
      <c r="CA373" s="4"/>
      <c r="CB373" s="6"/>
      <c r="CC373" s="4"/>
      <c r="CD373" s="6"/>
      <c r="CE373" s="5"/>
      <c r="CF373" s="5"/>
      <c r="CG373" s="4"/>
      <c r="CH373" s="6"/>
      <c r="CI373" s="4"/>
      <c r="CJ373" s="6"/>
      <c r="CK373" s="5"/>
      <c r="CL373" s="5"/>
      <c r="CM373" s="4"/>
      <c r="CN373" s="6"/>
      <c r="CO373" s="4"/>
      <c r="CP373" s="6"/>
      <c r="CQ373" s="5"/>
      <c r="CR373" s="5"/>
      <c r="CS373" s="4"/>
      <c r="CT373" s="6"/>
      <c r="CU373" s="4"/>
      <c r="CV373" s="6"/>
      <c r="CW373" s="5"/>
      <c r="CX373" s="5"/>
      <c r="CY373" s="4"/>
      <c r="CZ373" s="6"/>
      <c r="DA373" s="4"/>
      <c r="DB373" s="6"/>
      <c r="DC373" s="5"/>
      <c r="DD373" s="5"/>
      <c r="DE373" s="4"/>
      <c r="DF373" s="6"/>
      <c r="DG373" s="4"/>
      <c r="DH373" s="6"/>
      <c r="DI373" s="5"/>
      <c r="DJ373" s="5"/>
      <c r="DK373" s="4"/>
      <c r="DL373" s="6"/>
      <c r="DM373" s="4"/>
      <c r="DN373" s="6"/>
      <c r="DO373" s="5"/>
      <c r="DP373" s="5"/>
      <c r="DQ373" s="4">
        <v>1</v>
      </c>
      <c r="DR373" s="6">
        <v>48.45</v>
      </c>
      <c r="DS373" s="4"/>
      <c r="DT373" s="6"/>
      <c r="DU373" s="5"/>
      <c r="DV373" s="5"/>
      <c r="DW373" s="4"/>
      <c r="DX373" s="6"/>
      <c r="DY373" s="4"/>
      <c r="DZ373" s="6"/>
      <c r="EA373" s="5"/>
      <c r="EB373" s="5"/>
      <c r="EC373" s="4"/>
      <c r="ED373" s="6"/>
      <c r="EE373" s="4"/>
      <c r="EF373" s="6"/>
      <c r="EG373" s="5"/>
      <c r="EH373" s="5"/>
      <c r="EI373" s="4"/>
      <c r="EJ373" s="6"/>
      <c r="EK373" s="4"/>
      <c r="EL373" s="6"/>
      <c r="EM373" s="5"/>
      <c r="EN373" s="5"/>
      <c r="EO373" s="4"/>
      <c r="EP373" s="6"/>
      <c r="EQ373" s="4"/>
      <c r="ER373" s="6"/>
      <c r="ES373" s="5"/>
      <c r="ET373" s="5"/>
      <c r="EU373" s="4"/>
      <c r="EV373" s="6"/>
      <c r="EW373" s="4"/>
      <c r="EX373" s="6"/>
      <c r="EY373" s="5"/>
      <c r="EZ373" s="5"/>
      <c r="FA373" s="4"/>
      <c r="FB373" s="6"/>
      <c r="FC373" s="4"/>
      <c r="FD373" s="6"/>
      <c r="FE373" s="5"/>
      <c r="FF373" s="5"/>
      <c r="FG373" s="4"/>
      <c r="FH373" s="6"/>
      <c r="FI373" s="4"/>
      <c r="FJ373" s="6"/>
      <c r="FK373" s="5"/>
      <c r="FL373" s="5"/>
      <c r="FM373" s="4"/>
      <c r="FN373" s="6"/>
      <c r="FO373" s="4"/>
      <c r="FP373" s="6"/>
      <c r="FQ373" s="5"/>
      <c r="FR373" s="5"/>
      <c r="FS373" s="4"/>
      <c r="FT373" s="6"/>
      <c r="FU373" s="4"/>
      <c r="FV373" s="6"/>
      <c r="FW373" s="5"/>
      <c r="FX373" s="5"/>
      <c r="FY373" s="4"/>
      <c r="FZ373" s="6"/>
      <c r="GA373" s="4"/>
      <c r="GB373" s="6"/>
      <c r="GC373" s="5"/>
      <c r="GD373" s="5"/>
      <c r="GE373" s="4"/>
      <c r="GF373" s="6"/>
      <c r="GG373" s="4"/>
      <c r="GH373" s="6"/>
      <c r="GI373" s="5"/>
      <c r="GJ373" s="5"/>
      <c r="GK373" s="4"/>
      <c r="GL373" s="6"/>
      <c r="GM373" s="4"/>
      <c r="GN373" s="6"/>
      <c r="GO373" s="5"/>
      <c r="GP373" s="5"/>
      <c r="GQ373" s="4"/>
      <c r="GR373" s="6"/>
      <c r="GS373" s="4"/>
      <c r="GT373" s="6"/>
      <c r="GU373" s="5"/>
      <c r="GV373" s="5"/>
      <c r="GW373" s="4"/>
      <c r="GX373" s="6"/>
      <c r="GY373" s="4"/>
      <c r="GZ373" s="6"/>
      <c r="HA373" s="5"/>
      <c r="HB373" s="5"/>
      <c r="HC373" s="4"/>
      <c r="HD373" s="6"/>
      <c r="HE373" s="4"/>
      <c r="HF373" s="6"/>
      <c r="HG373" s="5"/>
      <c r="HH373" s="5"/>
      <c r="HI373" s="4"/>
      <c r="HJ373" s="6"/>
      <c r="HK373" s="4"/>
      <c r="HL373" s="6"/>
      <c r="HM373" s="5"/>
      <c r="HN373" s="5"/>
      <c r="HO373" s="4"/>
      <c r="HP373" s="6"/>
      <c r="HQ373" s="4"/>
      <c r="HR373" s="6"/>
      <c r="HS373" s="5"/>
      <c r="HT373" s="5"/>
      <c r="HU373" s="4"/>
      <c r="HV373" s="6"/>
      <c r="HW373" s="4"/>
      <c r="HX373" s="6"/>
      <c r="HY373" s="5"/>
      <c r="HZ373" s="5"/>
      <c r="IA373" s="4"/>
      <c r="IB373" s="6"/>
      <c r="IC373" s="4"/>
      <c r="ID373" s="6"/>
      <c r="IE373" s="5"/>
      <c r="IF373" s="5"/>
      <c r="IG373" s="4"/>
      <c r="IH373" s="6"/>
      <c r="II373" s="4"/>
      <c r="IJ373" s="6"/>
      <c r="IK373" s="5"/>
      <c r="IL373" s="5"/>
      <c r="IM373" s="4"/>
      <c r="IN373" s="6"/>
      <c r="IO373" s="4"/>
      <c r="IP373" s="6"/>
      <c r="IQ373" s="5"/>
      <c r="IR373" s="5"/>
      <c r="IS373" s="4"/>
      <c r="IT373" s="6"/>
      <c r="IU373" s="4"/>
      <c r="IV373" s="6"/>
      <c r="IW373" s="5"/>
      <c r="IX373" s="5"/>
      <c r="IY373" s="4"/>
      <c r="IZ373" s="6"/>
      <c r="JA373" s="4"/>
      <c r="JB373" s="6"/>
      <c r="JC373" s="5"/>
      <c r="JD373" s="5"/>
      <c r="JE373" s="4"/>
      <c r="JF373" s="6"/>
      <c r="JG373" s="4"/>
      <c r="JH373" s="6"/>
      <c r="JI373" s="5"/>
      <c r="JJ373" s="5"/>
      <c r="JK373" s="4"/>
      <c r="JL373" s="6"/>
      <c r="JM373" s="4"/>
      <c r="JN373" s="6"/>
      <c r="JO373" s="5"/>
      <c r="JP373" s="5"/>
      <c r="JQ373" s="4"/>
      <c r="JR373" s="6"/>
      <c r="JS373" s="4"/>
      <c r="JT373" s="6"/>
      <c r="JU373" s="5"/>
      <c r="JV373" s="5"/>
      <c r="JW373" s="4"/>
      <c r="JX373" s="6"/>
      <c r="JY373" s="4"/>
      <c r="JZ373" s="6"/>
      <c r="KA373" s="5"/>
      <c r="KB373" s="5"/>
      <c r="KC373" s="4"/>
      <c r="KD373" s="6"/>
      <c r="KE373" s="4"/>
      <c r="KF373" s="6"/>
      <c r="KG373" s="5"/>
      <c r="KH373" s="5"/>
      <c r="KI373" s="4"/>
      <c r="KJ373" s="6"/>
      <c r="KK373" s="4"/>
      <c r="KL373" s="6"/>
      <c r="KM373" s="5"/>
      <c r="KN373" s="5"/>
    </row>
    <row r="374">
      <c r="A374" s="3" t="s">
        <v>85</v>
      </c>
      <c r="B374" s="3" t="s">
        <v>86</v>
      </c>
      <c r="C374" s="3" t="s">
        <v>449</v>
      </c>
      <c r="D374" s="3" t="s">
        <v>505</v>
      </c>
      <c r="E374" s="3" t="s">
        <v>152</v>
      </c>
      <c r="F374" s="3" t="s">
        <v>153</v>
      </c>
      <c r="G374" s="3" t="s">
        <v>154</v>
      </c>
      <c r="H374" s="3" t="s">
        <v>155</v>
      </c>
      <c r="I374" s="3" t="s">
        <v>1320</v>
      </c>
      <c r="J374" s="3" t="s">
        <v>1319</v>
      </c>
      <c r="K374" s="4">
        <v>235</v>
      </c>
      <c r="L374" s="4">
        <f>=ROUNDDOWN(58.75,0)</f>
      </c>
      <c r="M374" s="4"/>
      <c r="N374" s="5">
        <v>1</v>
      </c>
      <c r="O374" s="4"/>
      <c r="P374" s="4">
        <f>=ROUNDDOWN({0},0)</f>
      </c>
      <c r="Q374" s="4"/>
      <c r="R374" s="5"/>
      <c r="S374" s="4">
        <v>2</v>
      </c>
      <c r="T374" s="6">
        <v>115.54</v>
      </c>
      <c r="U374" s="4"/>
      <c r="V374" s="6"/>
      <c r="W374" s="5"/>
      <c r="X374" s="5"/>
      <c r="Y374" s="4"/>
      <c r="Z374" s="6"/>
      <c r="AA374" s="4"/>
      <c r="AB374" s="6"/>
      <c r="AC374" s="5"/>
      <c r="AD374" s="5"/>
      <c r="AE374" s="4"/>
      <c r="AF374" s="6"/>
      <c r="AG374" s="4"/>
      <c r="AH374" s="6"/>
      <c r="AI374" s="5"/>
      <c r="AJ374" s="5"/>
      <c r="AK374" s="4"/>
      <c r="AL374" s="6"/>
      <c r="AM374" s="4"/>
      <c r="AN374" s="6"/>
      <c r="AO374" s="5"/>
      <c r="AP374" s="5"/>
      <c r="AQ374" s="4"/>
      <c r="AR374" s="6"/>
      <c r="AS374" s="4"/>
      <c r="AT374" s="6"/>
      <c r="AU374" s="5"/>
      <c r="AV374" s="5"/>
      <c r="AW374" s="4"/>
      <c r="AX374" s="6"/>
      <c r="AY374" s="4"/>
      <c r="AZ374" s="6"/>
      <c r="BA374" s="5"/>
      <c r="BB374" s="5"/>
      <c r="BC374" s="4"/>
      <c r="BD374" s="6"/>
      <c r="BE374" s="4"/>
      <c r="BF374" s="6"/>
      <c r="BG374" s="5"/>
      <c r="BH374" s="5"/>
      <c r="BI374" s="4"/>
      <c r="BJ374" s="6"/>
      <c r="BK374" s="4"/>
      <c r="BL374" s="6"/>
      <c r="BM374" s="5"/>
      <c r="BN374" s="5"/>
      <c r="BO374" s="4">
        <v>1</v>
      </c>
      <c r="BP374" s="6">
        <v>58.54</v>
      </c>
      <c r="BQ374" s="4"/>
      <c r="BR374" s="6"/>
      <c r="BS374" s="5"/>
      <c r="BT374" s="5"/>
      <c r="BU374" s="4"/>
      <c r="BV374" s="6"/>
      <c r="BW374" s="4"/>
      <c r="BX374" s="6"/>
      <c r="BY374" s="5"/>
      <c r="BZ374" s="5"/>
      <c r="CA374" s="4"/>
      <c r="CB374" s="6"/>
      <c r="CC374" s="4"/>
      <c r="CD374" s="6"/>
      <c r="CE374" s="5"/>
      <c r="CF374" s="5"/>
      <c r="CG374" s="4"/>
      <c r="CH374" s="6"/>
      <c r="CI374" s="4"/>
      <c r="CJ374" s="6"/>
      <c r="CK374" s="5"/>
      <c r="CL374" s="5"/>
      <c r="CM374" s="4"/>
      <c r="CN374" s="6"/>
      <c r="CO374" s="4"/>
      <c r="CP374" s="6"/>
      <c r="CQ374" s="5"/>
      <c r="CR374" s="5"/>
      <c r="CS374" s="4"/>
      <c r="CT374" s="6"/>
      <c r="CU374" s="4"/>
      <c r="CV374" s="6"/>
      <c r="CW374" s="5"/>
      <c r="CX374" s="5"/>
      <c r="CY374" s="4"/>
      <c r="CZ374" s="6"/>
      <c r="DA374" s="4"/>
      <c r="DB374" s="6"/>
      <c r="DC374" s="5"/>
      <c r="DD374" s="5"/>
      <c r="DE374" s="4"/>
      <c r="DF374" s="6"/>
      <c r="DG374" s="4"/>
      <c r="DH374" s="6"/>
      <c r="DI374" s="5"/>
      <c r="DJ374" s="5"/>
      <c r="DK374" s="4"/>
      <c r="DL374" s="6"/>
      <c r="DM374" s="4"/>
      <c r="DN374" s="6"/>
      <c r="DO374" s="5"/>
      <c r="DP374" s="5"/>
      <c r="DQ374" s="4">
        <v>1</v>
      </c>
      <c r="DR374" s="6">
        <v>57</v>
      </c>
      <c r="DS374" s="4"/>
      <c r="DT374" s="6"/>
      <c r="DU374" s="5"/>
      <c r="DV374" s="5"/>
      <c r="DW374" s="4"/>
      <c r="DX374" s="6"/>
      <c r="DY374" s="4"/>
      <c r="DZ374" s="6"/>
      <c r="EA374" s="5"/>
      <c r="EB374" s="5"/>
      <c r="EC374" s="4"/>
      <c r="ED374" s="6"/>
      <c r="EE374" s="4"/>
      <c r="EF374" s="6"/>
      <c r="EG374" s="5"/>
      <c r="EH374" s="5"/>
      <c r="EI374" s="4"/>
      <c r="EJ374" s="6"/>
      <c r="EK374" s="4"/>
      <c r="EL374" s="6"/>
      <c r="EM374" s="5"/>
      <c r="EN374" s="5"/>
      <c r="EO374" s="4"/>
      <c r="EP374" s="6"/>
      <c r="EQ374" s="4"/>
      <c r="ER374" s="6"/>
      <c r="ES374" s="5"/>
      <c r="ET374" s="5"/>
      <c r="EU374" s="4"/>
      <c r="EV374" s="6"/>
      <c r="EW374" s="4"/>
      <c r="EX374" s="6"/>
      <c r="EY374" s="5"/>
      <c r="EZ374" s="5"/>
      <c r="FA374" s="4"/>
      <c r="FB374" s="6"/>
      <c r="FC374" s="4"/>
      <c r="FD374" s="6"/>
      <c r="FE374" s="5"/>
      <c r="FF374" s="5"/>
      <c r="FG374" s="4"/>
      <c r="FH374" s="6"/>
      <c r="FI374" s="4"/>
      <c r="FJ374" s="6"/>
      <c r="FK374" s="5"/>
      <c r="FL374" s="5"/>
      <c r="FM374" s="4"/>
      <c r="FN374" s="6"/>
      <c r="FO374" s="4"/>
      <c r="FP374" s="6"/>
      <c r="FQ374" s="5"/>
      <c r="FR374" s="5"/>
      <c r="FS374" s="4"/>
      <c r="FT374" s="6"/>
      <c r="FU374" s="4"/>
      <c r="FV374" s="6"/>
      <c r="FW374" s="5"/>
      <c r="FX374" s="5"/>
      <c r="FY374" s="4"/>
      <c r="FZ374" s="6"/>
      <c r="GA374" s="4"/>
      <c r="GB374" s="6"/>
      <c r="GC374" s="5"/>
      <c r="GD374" s="5"/>
      <c r="GE374" s="4"/>
      <c r="GF374" s="6"/>
      <c r="GG374" s="4"/>
      <c r="GH374" s="6"/>
      <c r="GI374" s="5"/>
      <c r="GJ374" s="5"/>
      <c r="GK374" s="4"/>
      <c r="GL374" s="6"/>
      <c r="GM374" s="4"/>
      <c r="GN374" s="6"/>
      <c r="GO374" s="5"/>
      <c r="GP374" s="5"/>
      <c r="GQ374" s="4"/>
      <c r="GR374" s="6"/>
      <c r="GS374" s="4"/>
      <c r="GT374" s="6"/>
      <c r="GU374" s="5"/>
      <c r="GV374" s="5"/>
      <c r="GW374" s="4"/>
      <c r="GX374" s="6"/>
      <c r="GY374" s="4"/>
      <c r="GZ374" s="6"/>
      <c r="HA374" s="5"/>
      <c r="HB374" s="5"/>
      <c r="HC374" s="4"/>
      <c r="HD374" s="6"/>
      <c r="HE374" s="4"/>
      <c r="HF374" s="6"/>
      <c r="HG374" s="5"/>
      <c r="HH374" s="5"/>
      <c r="HI374" s="4"/>
      <c r="HJ374" s="6"/>
      <c r="HK374" s="4"/>
      <c r="HL374" s="6"/>
      <c r="HM374" s="5"/>
      <c r="HN374" s="5"/>
      <c r="HO374" s="4"/>
      <c r="HP374" s="6"/>
      <c r="HQ374" s="4"/>
      <c r="HR374" s="6"/>
      <c r="HS374" s="5"/>
      <c r="HT374" s="5"/>
      <c r="HU374" s="4"/>
      <c r="HV374" s="6"/>
      <c r="HW374" s="4"/>
      <c r="HX374" s="6"/>
      <c r="HY374" s="5"/>
      <c r="HZ374" s="5"/>
      <c r="IA374" s="4"/>
      <c r="IB374" s="6"/>
      <c r="IC374" s="4"/>
      <c r="ID374" s="6"/>
      <c r="IE374" s="5"/>
      <c r="IF374" s="5"/>
      <c r="IG374" s="4"/>
      <c r="IH374" s="6"/>
      <c r="II374" s="4"/>
      <c r="IJ374" s="6"/>
      <c r="IK374" s="5"/>
      <c r="IL374" s="5"/>
      <c r="IM374" s="4"/>
      <c r="IN374" s="6"/>
      <c r="IO374" s="4"/>
      <c r="IP374" s="6"/>
      <c r="IQ374" s="5"/>
      <c r="IR374" s="5"/>
      <c r="IS374" s="4"/>
      <c r="IT374" s="6"/>
      <c r="IU374" s="4"/>
      <c r="IV374" s="6"/>
      <c r="IW374" s="5"/>
      <c r="IX374" s="5"/>
      <c r="IY374" s="4"/>
      <c r="IZ374" s="6"/>
      <c r="JA374" s="4"/>
      <c r="JB374" s="6"/>
      <c r="JC374" s="5"/>
      <c r="JD374" s="5"/>
      <c r="JE374" s="4"/>
      <c r="JF374" s="6"/>
      <c r="JG374" s="4"/>
      <c r="JH374" s="6"/>
      <c r="JI374" s="5"/>
      <c r="JJ374" s="5"/>
      <c r="JK374" s="4"/>
      <c r="JL374" s="6"/>
      <c r="JM374" s="4"/>
      <c r="JN374" s="6"/>
      <c r="JO374" s="5"/>
      <c r="JP374" s="5"/>
      <c r="JQ374" s="4"/>
      <c r="JR374" s="6"/>
      <c r="JS374" s="4"/>
      <c r="JT374" s="6"/>
      <c r="JU374" s="5"/>
      <c r="JV374" s="5"/>
      <c r="JW374" s="4"/>
      <c r="JX374" s="6"/>
      <c r="JY374" s="4"/>
      <c r="JZ374" s="6"/>
      <c r="KA374" s="5"/>
      <c r="KB374" s="5"/>
      <c r="KC374" s="4"/>
      <c r="KD374" s="6"/>
      <c r="KE374" s="4"/>
      <c r="KF374" s="6"/>
      <c r="KG374" s="5"/>
      <c r="KH374" s="5"/>
      <c r="KI374" s="4"/>
      <c r="KJ374" s="6"/>
      <c r="KK374" s="4"/>
      <c r="KL374" s="6"/>
      <c r="KM374" s="5"/>
      <c r="KN374" s="5"/>
    </row>
    <row r="375">
      <c r="A375" s="3" t="s">
        <v>85</v>
      </c>
      <c r="B375" s="3" t="s">
        <v>86</v>
      </c>
      <c r="C375" s="3" t="s">
        <v>449</v>
      </c>
      <c r="D375" s="3" t="s">
        <v>505</v>
      </c>
      <c r="E375" s="3" t="s">
        <v>152</v>
      </c>
      <c r="F375" s="3" t="s">
        <v>153</v>
      </c>
      <c r="G375" s="3" t="s">
        <v>154</v>
      </c>
      <c r="H375" s="3" t="s">
        <v>155</v>
      </c>
      <c r="I375" s="3" t="s">
        <v>1312</v>
      </c>
      <c r="J375" s="3" t="s">
        <v>1319</v>
      </c>
      <c r="K375" s="4">
        <v>293</v>
      </c>
      <c r="L375" s="4">
        <f>=ROUNDDOWN(39.0666666666667,0)</f>
      </c>
      <c r="M375" s="4"/>
      <c r="N375" s="5">
        <v>1</v>
      </c>
      <c r="O375" s="4"/>
      <c r="P375" s="4">
        <f>=ROUNDDOWN({0},0)</f>
      </c>
      <c r="Q375" s="4"/>
      <c r="R375" s="5"/>
      <c r="S375" s="4">
        <v>2</v>
      </c>
      <c r="T375" s="6">
        <v>112.14</v>
      </c>
      <c r="U375" s="4"/>
      <c r="V375" s="6"/>
      <c r="W375" s="5"/>
      <c r="X375" s="5"/>
      <c r="Y375" s="4"/>
      <c r="Z375" s="6"/>
      <c r="AA375" s="4"/>
      <c r="AB375" s="6"/>
      <c r="AC375" s="5"/>
      <c r="AD375" s="5"/>
      <c r="AE375" s="4"/>
      <c r="AF375" s="6"/>
      <c r="AG375" s="4"/>
      <c r="AH375" s="6"/>
      <c r="AI375" s="5"/>
      <c r="AJ375" s="5"/>
      <c r="AK375" s="4"/>
      <c r="AL375" s="6"/>
      <c r="AM375" s="4"/>
      <c r="AN375" s="6"/>
      <c r="AO375" s="5"/>
      <c r="AP375" s="5"/>
      <c r="AQ375" s="4"/>
      <c r="AR375" s="6"/>
      <c r="AS375" s="4"/>
      <c r="AT375" s="6"/>
      <c r="AU375" s="5"/>
      <c r="AV375" s="5"/>
      <c r="AW375" s="4"/>
      <c r="AX375" s="6"/>
      <c r="AY375" s="4"/>
      <c r="AZ375" s="6"/>
      <c r="BA375" s="5"/>
      <c r="BB375" s="5"/>
      <c r="BC375" s="4"/>
      <c r="BD375" s="6"/>
      <c r="BE375" s="4"/>
      <c r="BF375" s="6"/>
      <c r="BG375" s="5"/>
      <c r="BH375" s="5"/>
      <c r="BI375" s="4">
        <v>2</v>
      </c>
      <c r="BJ375" s="6">
        <v>112.14</v>
      </c>
      <c r="BK375" s="4"/>
      <c r="BL375" s="6"/>
      <c r="BM375" s="5"/>
      <c r="BN375" s="5"/>
      <c r="BO375" s="4"/>
      <c r="BP375" s="6"/>
      <c r="BQ375" s="4"/>
      <c r="BR375" s="6"/>
      <c r="BS375" s="5"/>
      <c r="BT375" s="5"/>
      <c r="BU375" s="4"/>
      <c r="BV375" s="6"/>
      <c r="BW375" s="4"/>
      <c r="BX375" s="6"/>
      <c r="BY375" s="5"/>
      <c r="BZ375" s="5"/>
      <c r="CA375" s="4"/>
      <c r="CB375" s="6"/>
      <c r="CC375" s="4"/>
      <c r="CD375" s="6"/>
      <c r="CE375" s="5"/>
      <c r="CF375" s="5"/>
      <c r="CG375" s="4"/>
      <c r="CH375" s="6"/>
      <c r="CI375" s="4"/>
      <c r="CJ375" s="6"/>
      <c r="CK375" s="5"/>
      <c r="CL375" s="5"/>
      <c r="CM375" s="4"/>
      <c r="CN375" s="6"/>
      <c r="CO375" s="4"/>
      <c r="CP375" s="6"/>
      <c r="CQ375" s="5"/>
      <c r="CR375" s="5"/>
      <c r="CS375" s="4"/>
      <c r="CT375" s="6"/>
      <c r="CU375" s="4"/>
      <c r="CV375" s="6"/>
      <c r="CW375" s="5"/>
      <c r="CX375" s="5"/>
      <c r="CY375" s="4"/>
      <c r="CZ375" s="6"/>
      <c r="DA375" s="4"/>
      <c r="DB375" s="6"/>
      <c r="DC375" s="5"/>
      <c r="DD375" s="5"/>
      <c r="DE375" s="4"/>
      <c r="DF375" s="6"/>
      <c r="DG375" s="4"/>
      <c r="DH375" s="6"/>
      <c r="DI375" s="5"/>
      <c r="DJ375" s="5"/>
      <c r="DK375" s="4"/>
      <c r="DL375" s="6"/>
      <c r="DM375" s="4"/>
      <c r="DN375" s="6"/>
      <c r="DO375" s="5"/>
      <c r="DP375" s="5"/>
      <c r="DQ375" s="4"/>
      <c r="DR375" s="6"/>
      <c r="DS375" s="4"/>
      <c r="DT375" s="6"/>
      <c r="DU375" s="5"/>
      <c r="DV375" s="5"/>
      <c r="DW375" s="4"/>
      <c r="DX375" s="6"/>
      <c r="DY375" s="4"/>
      <c r="DZ375" s="6"/>
      <c r="EA375" s="5"/>
      <c r="EB375" s="5"/>
      <c r="EC375" s="4"/>
      <c r="ED375" s="6"/>
      <c r="EE375" s="4"/>
      <c r="EF375" s="6"/>
      <c r="EG375" s="5"/>
      <c r="EH375" s="5"/>
      <c r="EI375" s="4"/>
      <c r="EJ375" s="6"/>
      <c r="EK375" s="4"/>
      <c r="EL375" s="6"/>
      <c r="EM375" s="5"/>
      <c r="EN375" s="5"/>
      <c r="EO375" s="4"/>
      <c r="EP375" s="6"/>
      <c r="EQ375" s="4"/>
      <c r="ER375" s="6"/>
      <c r="ES375" s="5"/>
      <c r="ET375" s="5"/>
      <c r="EU375" s="4"/>
      <c r="EV375" s="6"/>
      <c r="EW375" s="4"/>
      <c r="EX375" s="6"/>
      <c r="EY375" s="5"/>
      <c r="EZ375" s="5"/>
      <c r="FA375" s="4"/>
      <c r="FB375" s="6"/>
      <c r="FC375" s="4"/>
      <c r="FD375" s="6"/>
      <c r="FE375" s="5"/>
      <c r="FF375" s="5"/>
      <c r="FG375" s="4"/>
      <c r="FH375" s="6"/>
      <c r="FI375" s="4"/>
      <c r="FJ375" s="6"/>
      <c r="FK375" s="5"/>
      <c r="FL375" s="5"/>
      <c r="FM375" s="4"/>
      <c r="FN375" s="6"/>
      <c r="FO375" s="4"/>
      <c r="FP375" s="6"/>
      <c r="FQ375" s="5"/>
      <c r="FR375" s="5"/>
      <c r="FS375" s="4"/>
      <c r="FT375" s="6"/>
      <c r="FU375" s="4"/>
      <c r="FV375" s="6"/>
      <c r="FW375" s="5"/>
      <c r="FX375" s="5"/>
      <c r="FY375" s="4"/>
      <c r="FZ375" s="6"/>
      <c r="GA375" s="4"/>
      <c r="GB375" s="6"/>
      <c r="GC375" s="5"/>
      <c r="GD375" s="5"/>
      <c r="GE375" s="4"/>
      <c r="GF375" s="6"/>
      <c r="GG375" s="4"/>
      <c r="GH375" s="6"/>
      <c r="GI375" s="5"/>
      <c r="GJ375" s="5"/>
      <c r="GK375" s="4"/>
      <c r="GL375" s="6"/>
      <c r="GM375" s="4"/>
      <c r="GN375" s="6"/>
      <c r="GO375" s="5"/>
      <c r="GP375" s="5"/>
      <c r="GQ375" s="4"/>
      <c r="GR375" s="6"/>
      <c r="GS375" s="4"/>
      <c r="GT375" s="6"/>
      <c r="GU375" s="5"/>
      <c r="GV375" s="5"/>
      <c r="GW375" s="4"/>
      <c r="GX375" s="6"/>
      <c r="GY375" s="4"/>
      <c r="GZ375" s="6"/>
      <c r="HA375" s="5"/>
      <c r="HB375" s="5"/>
      <c r="HC375" s="4"/>
      <c r="HD375" s="6"/>
      <c r="HE375" s="4"/>
      <c r="HF375" s="6"/>
      <c r="HG375" s="5"/>
      <c r="HH375" s="5"/>
      <c r="HI375" s="4"/>
      <c r="HJ375" s="6"/>
      <c r="HK375" s="4"/>
      <c r="HL375" s="6"/>
      <c r="HM375" s="5"/>
      <c r="HN375" s="5"/>
      <c r="HO375" s="4"/>
      <c r="HP375" s="6"/>
      <c r="HQ375" s="4"/>
      <c r="HR375" s="6"/>
      <c r="HS375" s="5"/>
      <c r="HT375" s="5"/>
      <c r="HU375" s="4"/>
      <c r="HV375" s="6"/>
      <c r="HW375" s="4"/>
      <c r="HX375" s="6"/>
      <c r="HY375" s="5"/>
      <c r="HZ375" s="5"/>
      <c r="IA375" s="4"/>
      <c r="IB375" s="6"/>
      <c r="IC375" s="4"/>
      <c r="ID375" s="6"/>
      <c r="IE375" s="5"/>
      <c r="IF375" s="5"/>
      <c r="IG375" s="4"/>
      <c r="IH375" s="6"/>
      <c r="II375" s="4"/>
      <c r="IJ375" s="6"/>
      <c r="IK375" s="5"/>
      <c r="IL375" s="5"/>
      <c r="IM375" s="4"/>
      <c r="IN375" s="6"/>
      <c r="IO375" s="4"/>
      <c r="IP375" s="6"/>
      <c r="IQ375" s="5"/>
      <c r="IR375" s="5"/>
      <c r="IS375" s="4"/>
      <c r="IT375" s="6"/>
      <c r="IU375" s="4"/>
      <c r="IV375" s="6"/>
      <c r="IW375" s="5"/>
      <c r="IX375" s="5"/>
      <c r="IY375" s="4"/>
      <c r="IZ375" s="6"/>
      <c r="JA375" s="4"/>
      <c r="JB375" s="6"/>
      <c r="JC375" s="5"/>
      <c r="JD375" s="5"/>
      <c r="JE375" s="4"/>
      <c r="JF375" s="6"/>
      <c r="JG375" s="4"/>
      <c r="JH375" s="6"/>
      <c r="JI375" s="5"/>
      <c r="JJ375" s="5"/>
      <c r="JK375" s="4"/>
      <c r="JL375" s="6"/>
      <c r="JM375" s="4"/>
      <c r="JN375" s="6"/>
      <c r="JO375" s="5"/>
      <c r="JP375" s="5"/>
      <c r="JQ375" s="4"/>
      <c r="JR375" s="6"/>
      <c r="JS375" s="4"/>
      <c r="JT375" s="6"/>
      <c r="JU375" s="5"/>
      <c r="JV375" s="5"/>
      <c r="JW375" s="4"/>
      <c r="JX375" s="6"/>
      <c r="JY375" s="4"/>
      <c r="JZ375" s="6"/>
      <c r="KA375" s="5"/>
      <c r="KB375" s="5"/>
      <c r="KC375" s="4"/>
      <c r="KD375" s="6"/>
      <c r="KE375" s="4"/>
      <c r="KF375" s="6"/>
      <c r="KG375" s="5"/>
      <c r="KH375" s="5"/>
      <c r="KI375" s="4"/>
      <c r="KJ375" s="6"/>
      <c r="KK375" s="4"/>
      <c r="KL375" s="6"/>
      <c r="KM375" s="5"/>
      <c r="KN375" s="5"/>
    </row>
    <row r="376">
      <c r="A376" s="3" t="s">
        <v>85</v>
      </c>
      <c r="B376" s="3" t="s">
        <v>86</v>
      </c>
      <c r="C376" s="3" t="s">
        <v>449</v>
      </c>
      <c r="D376" s="3" t="s">
        <v>505</v>
      </c>
      <c r="E376" s="3" t="s">
        <v>512</v>
      </c>
      <c r="F376" s="3" t="s">
        <v>513</v>
      </c>
      <c r="G376" s="3" t="s">
        <v>514</v>
      </c>
      <c r="H376" s="3" t="s">
        <v>104</v>
      </c>
      <c r="I376" s="3" t="s">
        <v>1323</v>
      </c>
      <c r="J376" s="3" t="s">
        <v>1340</v>
      </c>
      <c r="K376" s="4">
        <v>21</v>
      </c>
      <c r="L376" s="4">
        <f>=ROUNDDOWN(1.75,0)</f>
      </c>
      <c r="M376" s="4"/>
      <c r="N376" s="5"/>
      <c r="O376" s="4"/>
      <c r="P376" s="4">
        <f>=ROUNDDOWN({0},0)</f>
      </c>
      <c r="Q376" s="4"/>
      <c r="R376" s="5"/>
      <c r="S376" s="4">
        <v>12</v>
      </c>
      <c r="T376" s="6">
        <v>486.96</v>
      </c>
      <c r="U376" s="4"/>
      <c r="V376" s="6"/>
      <c r="W376" s="5"/>
      <c r="X376" s="5"/>
      <c r="Y376" s="4">
        <v>1</v>
      </c>
      <c r="Z376" s="6">
        <v>43.75</v>
      </c>
      <c r="AA376" s="4"/>
      <c r="AB376" s="6"/>
      <c r="AC376" s="5"/>
      <c r="AD376" s="5"/>
      <c r="AE376" s="4">
        <v>3</v>
      </c>
      <c r="AF376" s="6">
        <v>101.24</v>
      </c>
      <c r="AG376" s="4"/>
      <c r="AH376" s="6"/>
      <c r="AI376" s="5"/>
      <c r="AJ376" s="5"/>
      <c r="AK376" s="4">
        <v>2</v>
      </c>
      <c r="AL376" s="6">
        <v>92.72</v>
      </c>
      <c r="AM376" s="4"/>
      <c r="AN376" s="6"/>
      <c r="AO376" s="5"/>
      <c r="AP376" s="5"/>
      <c r="AQ376" s="4"/>
      <c r="AR376" s="6"/>
      <c r="AS376" s="4"/>
      <c r="AT376" s="6"/>
      <c r="AU376" s="5"/>
      <c r="AV376" s="5"/>
      <c r="AW376" s="4">
        <v>1</v>
      </c>
      <c r="AX376" s="6">
        <v>42.94</v>
      </c>
      <c r="AY376" s="4"/>
      <c r="AZ376" s="6"/>
      <c r="BA376" s="5"/>
      <c r="BB376" s="5"/>
      <c r="BC376" s="4"/>
      <c r="BD376" s="6"/>
      <c r="BE376" s="4"/>
      <c r="BF376" s="6"/>
      <c r="BG376" s="5"/>
      <c r="BH376" s="5"/>
      <c r="BI376" s="4"/>
      <c r="BJ376" s="6"/>
      <c r="BK376" s="4"/>
      <c r="BL376" s="6"/>
      <c r="BM376" s="5"/>
      <c r="BN376" s="5"/>
      <c r="BO376" s="4"/>
      <c r="BP376" s="6"/>
      <c r="BQ376" s="4"/>
      <c r="BR376" s="6"/>
      <c r="BS376" s="5"/>
      <c r="BT376" s="5"/>
      <c r="BU376" s="4"/>
      <c r="BV376" s="6"/>
      <c r="BW376" s="4"/>
      <c r="BX376" s="6"/>
      <c r="BY376" s="5"/>
      <c r="BZ376" s="5"/>
      <c r="CA376" s="4"/>
      <c r="CB376" s="6"/>
      <c r="CC376" s="4"/>
      <c r="CD376" s="6"/>
      <c r="CE376" s="5"/>
      <c r="CF376" s="5"/>
      <c r="CG376" s="4"/>
      <c r="CH376" s="6"/>
      <c r="CI376" s="4"/>
      <c r="CJ376" s="6"/>
      <c r="CK376" s="5"/>
      <c r="CL376" s="5"/>
      <c r="CM376" s="4"/>
      <c r="CN376" s="6"/>
      <c r="CO376" s="4"/>
      <c r="CP376" s="6"/>
      <c r="CQ376" s="5"/>
      <c r="CR376" s="5"/>
      <c r="CS376" s="4"/>
      <c r="CT376" s="6"/>
      <c r="CU376" s="4"/>
      <c r="CV376" s="6"/>
      <c r="CW376" s="5"/>
      <c r="CX376" s="5"/>
      <c r="CY376" s="4"/>
      <c r="CZ376" s="6"/>
      <c r="DA376" s="4"/>
      <c r="DB376" s="6"/>
      <c r="DC376" s="5"/>
      <c r="DD376" s="5"/>
      <c r="DE376" s="4">
        <v>4</v>
      </c>
      <c r="DF376" s="6">
        <v>162.76</v>
      </c>
      <c r="DG376" s="4"/>
      <c r="DH376" s="6"/>
      <c r="DI376" s="5"/>
      <c r="DJ376" s="5"/>
      <c r="DK376" s="4">
        <v>1</v>
      </c>
      <c r="DL376" s="6">
        <v>43.55</v>
      </c>
      <c r="DM376" s="4"/>
      <c r="DN376" s="6"/>
      <c r="DO376" s="5"/>
      <c r="DP376" s="5"/>
      <c r="DQ376" s="4"/>
      <c r="DR376" s="6"/>
      <c r="DS376" s="4"/>
      <c r="DT376" s="6"/>
      <c r="DU376" s="5"/>
      <c r="DV376" s="5"/>
      <c r="DW376" s="4"/>
      <c r="DX376" s="6"/>
      <c r="DY376" s="4"/>
      <c r="DZ376" s="6"/>
      <c r="EA376" s="5"/>
      <c r="EB376" s="5"/>
      <c r="EC376" s="4"/>
      <c r="ED376" s="6"/>
      <c r="EE376" s="4"/>
      <c r="EF376" s="6"/>
      <c r="EG376" s="5"/>
      <c r="EH376" s="5"/>
      <c r="EI376" s="4"/>
      <c r="EJ376" s="6"/>
      <c r="EK376" s="4"/>
      <c r="EL376" s="6"/>
      <c r="EM376" s="5"/>
      <c r="EN376" s="5"/>
      <c r="EO376" s="4"/>
      <c r="EP376" s="6"/>
      <c r="EQ376" s="4"/>
      <c r="ER376" s="6"/>
      <c r="ES376" s="5"/>
      <c r="ET376" s="5"/>
      <c r="EU376" s="4"/>
      <c r="EV376" s="6"/>
      <c r="EW376" s="4"/>
      <c r="EX376" s="6"/>
      <c r="EY376" s="5"/>
      <c r="EZ376" s="5"/>
      <c r="FA376" s="4"/>
      <c r="FB376" s="6"/>
      <c r="FC376" s="4"/>
      <c r="FD376" s="6"/>
      <c r="FE376" s="5"/>
      <c r="FF376" s="5"/>
      <c r="FG376" s="4"/>
      <c r="FH376" s="6"/>
      <c r="FI376" s="4"/>
      <c r="FJ376" s="6"/>
      <c r="FK376" s="5"/>
      <c r="FL376" s="5"/>
      <c r="FM376" s="4"/>
      <c r="FN376" s="6"/>
      <c r="FO376" s="4"/>
      <c r="FP376" s="6"/>
      <c r="FQ376" s="5"/>
      <c r="FR376" s="5"/>
      <c r="FS376" s="4"/>
      <c r="FT376" s="6"/>
      <c r="FU376" s="4"/>
      <c r="FV376" s="6"/>
      <c r="FW376" s="5"/>
      <c r="FX376" s="5"/>
      <c r="FY376" s="4"/>
      <c r="FZ376" s="6"/>
      <c r="GA376" s="4"/>
      <c r="GB376" s="6"/>
      <c r="GC376" s="5"/>
      <c r="GD376" s="5"/>
      <c r="GE376" s="4"/>
      <c r="GF376" s="6"/>
      <c r="GG376" s="4"/>
      <c r="GH376" s="6"/>
      <c r="GI376" s="5"/>
      <c r="GJ376" s="5"/>
      <c r="GK376" s="4"/>
      <c r="GL376" s="6"/>
      <c r="GM376" s="4"/>
      <c r="GN376" s="6"/>
      <c r="GO376" s="5"/>
      <c r="GP376" s="5"/>
      <c r="GQ376" s="4"/>
      <c r="GR376" s="6"/>
      <c r="GS376" s="4"/>
      <c r="GT376" s="6"/>
      <c r="GU376" s="5"/>
      <c r="GV376" s="5"/>
      <c r="GW376" s="4"/>
      <c r="GX376" s="6"/>
      <c r="GY376" s="4"/>
      <c r="GZ376" s="6"/>
      <c r="HA376" s="5"/>
      <c r="HB376" s="5"/>
      <c r="HC376" s="4"/>
      <c r="HD376" s="6"/>
      <c r="HE376" s="4"/>
      <c r="HF376" s="6"/>
      <c r="HG376" s="5"/>
      <c r="HH376" s="5"/>
      <c r="HI376" s="4"/>
      <c r="HJ376" s="6"/>
      <c r="HK376" s="4"/>
      <c r="HL376" s="6"/>
      <c r="HM376" s="5"/>
      <c r="HN376" s="5"/>
      <c r="HO376" s="4"/>
      <c r="HP376" s="6"/>
      <c r="HQ376" s="4"/>
      <c r="HR376" s="6"/>
      <c r="HS376" s="5"/>
      <c r="HT376" s="5"/>
      <c r="HU376" s="4"/>
      <c r="HV376" s="6"/>
      <c r="HW376" s="4"/>
      <c r="HX376" s="6"/>
      <c r="HY376" s="5"/>
      <c r="HZ376" s="5"/>
      <c r="IA376" s="4"/>
      <c r="IB376" s="6"/>
      <c r="IC376" s="4"/>
      <c r="ID376" s="6"/>
      <c r="IE376" s="5"/>
      <c r="IF376" s="5"/>
      <c r="IG376" s="4"/>
      <c r="IH376" s="6"/>
      <c r="II376" s="4"/>
      <c r="IJ376" s="6"/>
      <c r="IK376" s="5"/>
      <c r="IL376" s="5"/>
      <c r="IM376" s="4"/>
      <c r="IN376" s="6"/>
      <c r="IO376" s="4"/>
      <c r="IP376" s="6"/>
      <c r="IQ376" s="5"/>
      <c r="IR376" s="5"/>
      <c r="IS376" s="4"/>
      <c r="IT376" s="6"/>
      <c r="IU376" s="4"/>
      <c r="IV376" s="6"/>
      <c r="IW376" s="5"/>
      <c r="IX376" s="5"/>
      <c r="IY376" s="4"/>
      <c r="IZ376" s="6"/>
      <c r="JA376" s="4"/>
      <c r="JB376" s="6"/>
      <c r="JC376" s="5"/>
      <c r="JD376" s="5"/>
      <c r="JE376" s="4"/>
      <c r="JF376" s="6"/>
      <c r="JG376" s="4"/>
      <c r="JH376" s="6"/>
      <c r="JI376" s="5"/>
      <c r="JJ376" s="5"/>
      <c r="JK376" s="4"/>
      <c r="JL376" s="6"/>
      <c r="JM376" s="4"/>
      <c r="JN376" s="6"/>
      <c r="JO376" s="5"/>
      <c r="JP376" s="5"/>
      <c r="JQ376" s="4"/>
      <c r="JR376" s="6"/>
      <c r="JS376" s="4"/>
      <c r="JT376" s="6"/>
      <c r="JU376" s="5"/>
      <c r="JV376" s="5"/>
      <c r="JW376" s="4"/>
      <c r="JX376" s="6"/>
      <c r="JY376" s="4"/>
      <c r="JZ376" s="6"/>
      <c r="KA376" s="5"/>
      <c r="KB376" s="5"/>
      <c r="KC376" s="4"/>
      <c r="KD376" s="6"/>
      <c r="KE376" s="4"/>
      <c r="KF376" s="6"/>
      <c r="KG376" s="5"/>
      <c r="KH376" s="5"/>
      <c r="KI376" s="4"/>
      <c r="KJ376" s="6"/>
      <c r="KK376" s="4"/>
      <c r="KL376" s="6"/>
      <c r="KM376" s="5"/>
      <c r="KN376" s="5"/>
    </row>
    <row r="377">
      <c r="A377" s="3" t="s">
        <v>85</v>
      </c>
      <c r="B377" s="3" t="s">
        <v>86</v>
      </c>
      <c r="C377" s="3" t="s">
        <v>449</v>
      </c>
      <c r="D377" s="3" t="s">
        <v>505</v>
      </c>
      <c r="E377" s="3" t="s">
        <v>515</v>
      </c>
      <c r="F377" s="3" t="s">
        <v>516</v>
      </c>
      <c r="G377" s="3" t="s">
        <v>517</v>
      </c>
      <c r="H377" s="3" t="s">
        <v>165</v>
      </c>
      <c r="I377" s="3" t="s">
        <v>1394</v>
      </c>
      <c r="J377" s="3" t="s">
        <v>1319</v>
      </c>
      <c r="K377" s="4">
        <v>384</v>
      </c>
      <c r="L377" s="4">
        <f>=ROUNDDOWN(16,0)</f>
      </c>
      <c r="M377" s="4"/>
      <c r="N377" s="5">
        <v>1</v>
      </c>
      <c r="O377" s="4"/>
      <c r="P377" s="4">
        <f>=ROUNDDOWN({0},0)</f>
      </c>
      <c r="Q377" s="4"/>
      <c r="R377" s="5"/>
      <c r="S377" s="4">
        <v>9</v>
      </c>
      <c r="T377" s="6">
        <v>469.9</v>
      </c>
      <c r="U377" s="4"/>
      <c r="V377" s="6"/>
      <c r="W377" s="5"/>
      <c r="X377" s="5"/>
      <c r="Y377" s="4"/>
      <c r="Z377" s="6"/>
      <c r="AA377" s="4"/>
      <c r="AB377" s="6"/>
      <c r="AC377" s="5"/>
      <c r="AD377" s="5"/>
      <c r="AE377" s="4">
        <v>2</v>
      </c>
      <c r="AF377" s="6">
        <v>98.2</v>
      </c>
      <c r="AG377" s="4"/>
      <c r="AH377" s="6"/>
      <c r="AI377" s="5"/>
      <c r="AJ377" s="5"/>
      <c r="AK377" s="4">
        <v>1</v>
      </c>
      <c r="AL377" s="6">
        <v>52.15</v>
      </c>
      <c r="AM377" s="4"/>
      <c r="AN377" s="6"/>
      <c r="AO377" s="5"/>
      <c r="AP377" s="5"/>
      <c r="AQ377" s="4">
        <v>2</v>
      </c>
      <c r="AR377" s="6">
        <v>98</v>
      </c>
      <c r="AS377" s="4"/>
      <c r="AT377" s="6"/>
      <c r="AU377" s="5"/>
      <c r="AV377" s="5"/>
      <c r="AW377" s="4"/>
      <c r="AX377" s="6"/>
      <c r="AY377" s="4"/>
      <c r="AZ377" s="6"/>
      <c r="BA377" s="5"/>
      <c r="BB377" s="5"/>
      <c r="BC377" s="4"/>
      <c r="BD377" s="6"/>
      <c r="BE377" s="4"/>
      <c r="BF377" s="6"/>
      <c r="BG377" s="5"/>
      <c r="BH377" s="5"/>
      <c r="BI377" s="4"/>
      <c r="BJ377" s="6"/>
      <c r="BK377" s="4"/>
      <c r="BL377" s="6"/>
      <c r="BM377" s="5"/>
      <c r="BN377" s="5"/>
      <c r="BO377" s="4">
        <v>3</v>
      </c>
      <c r="BP377" s="6">
        <v>170.82</v>
      </c>
      <c r="BQ377" s="4"/>
      <c r="BR377" s="6"/>
      <c r="BS377" s="5"/>
      <c r="BT377" s="5"/>
      <c r="BU377" s="4"/>
      <c r="BV377" s="6"/>
      <c r="BW377" s="4"/>
      <c r="BX377" s="6"/>
      <c r="BY377" s="5"/>
      <c r="BZ377" s="5"/>
      <c r="CA377" s="4"/>
      <c r="CB377" s="6"/>
      <c r="CC377" s="4"/>
      <c r="CD377" s="6"/>
      <c r="CE377" s="5"/>
      <c r="CF377" s="5"/>
      <c r="CG377" s="4"/>
      <c r="CH377" s="6"/>
      <c r="CI377" s="4"/>
      <c r="CJ377" s="6"/>
      <c r="CK377" s="5"/>
      <c r="CL377" s="5"/>
      <c r="CM377" s="4"/>
      <c r="CN377" s="6"/>
      <c r="CO377" s="4"/>
      <c r="CP377" s="6"/>
      <c r="CQ377" s="5"/>
      <c r="CR377" s="5"/>
      <c r="CS377" s="4">
        <v>1</v>
      </c>
      <c r="CT377" s="6">
        <v>50.73</v>
      </c>
      <c r="CU377" s="4"/>
      <c r="CV377" s="6"/>
      <c r="CW377" s="5"/>
      <c r="CX377" s="5"/>
      <c r="CY377" s="4"/>
      <c r="CZ377" s="6"/>
      <c r="DA377" s="4"/>
      <c r="DB377" s="6"/>
      <c r="DC377" s="5"/>
      <c r="DD377" s="5"/>
      <c r="DE377" s="4"/>
      <c r="DF377" s="6"/>
      <c r="DG377" s="4"/>
      <c r="DH377" s="6"/>
      <c r="DI377" s="5"/>
      <c r="DJ377" s="5"/>
      <c r="DK377" s="4"/>
      <c r="DL377" s="6"/>
      <c r="DM377" s="4"/>
      <c r="DN377" s="6"/>
      <c r="DO377" s="5"/>
      <c r="DP377" s="5"/>
      <c r="DQ377" s="4"/>
      <c r="DR377" s="6"/>
      <c r="DS377" s="4"/>
      <c r="DT377" s="6"/>
      <c r="DU377" s="5"/>
      <c r="DV377" s="5"/>
      <c r="DW377" s="4"/>
      <c r="DX377" s="6"/>
      <c r="DY377" s="4"/>
      <c r="DZ377" s="6"/>
      <c r="EA377" s="5"/>
      <c r="EB377" s="5"/>
      <c r="EC377" s="4"/>
      <c r="ED377" s="6"/>
      <c r="EE377" s="4"/>
      <c r="EF377" s="6"/>
      <c r="EG377" s="5"/>
      <c r="EH377" s="5"/>
      <c r="EI377" s="4"/>
      <c r="EJ377" s="6"/>
      <c r="EK377" s="4"/>
      <c r="EL377" s="6"/>
      <c r="EM377" s="5"/>
      <c r="EN377" s="5"/>
      <c r="EO377" s="4"/>
      <c r="EP377" s="6"/>
      <c r="EQ377" s="4"/>
      <c r="ER377" s="6"/>
      <c r="ES377" s="5"/>
      <c r="ET377" s="5"/>
      <c r="EU377" s="4"/>
      <c r="EV377" s="6"/>
      <c r="EW377" s="4"/>
      <c r="EX377" s="6"/>
      <c r="EY377" s="5"/>
      <c r="EZ377" s="5"/>
      <c r="FA377" s="4"/>
      <c r="FB377" s="6"/>
      <c r="FC377" s="4"/>
      <c r="FD377" s="6"/>
      <c r="FE377" s="5"/>
      <c r="FF377" s="5"/>
      <c r="FG377" s="4"/>
      <c r="FH377" s="6"/>
      <c r="FI377" s="4"/>
      <c r="FJ377" s="6"/>
      <c r="FK377" s="5"/>
      <c r="FL377" s="5"/>
      <c r="FM377" s="4"/>
      <c r="FN377" s="6"/>
      <c r="FO377" s="4"/>
      <c r="FP377" s="6"/>
      <c r="FQ377" s="5"/>
      <c r="FR377" s="5"/>
      <c r="FS377" s="4"/>
      <c r="FT377" s="6"/>
      <c r="FU377" s="4"/>
      <c r="FV377" s="6"/>
      <c r="FW377" s="5"/>
      <c r="FX377" s="5"/>
      <c r="FY377" s="4"/>
      <c r="FZ377" s="6"/>
      <c r="GA377" s="4"/>
      <c r="GB377" s="6"/>
      <c r="GC377" s="5"/>
      <c r="GD377" s="5"/>
      <c r="GE377" s="4"/>
      <c r="GF377" s="6"/>
      <c r="GG377" s="4"/>
      <c r="GH377" s="6"/>
      <c r="GI377" s="5"/>
      <c r="GJ377" s="5"/>
      <c r="GK377" s="4"/>
      <c r="GL377" s="6"/>
      <c r="GM377" s="4"/>
      <c r="GN377" s="6"/>
      <c r="GO377" s="5"/>
      <c r="GP377" s="5"/>
      <c r="GQ377" s="4"/>
      <c r="GR377" s="6"/>
      <c r="GS377" s="4"/>
      <c r="GT377" s="6"/>
      <c r="GU377" s="5"/>
      <c r="GV377" s="5"/>
      <c r="GW377" s="4"/>
      <c r="GX377" s="6"/>
      <c r="GY377" s="4"/>
      <c r="GZ377" s="6"/>
      <c r="HA377" s="5"/>
      <c r="HB377" s="5"/>
      <c r="HC377" s="4"/>
      <c r="HD377" s="6"/>
      <c r="HE377" s="4"/>
      <c r="HF377" s="6"/>
      <c r="HG377" s="5"/>
      <c r="HH377" s="5"/>
      <c r="HI377" s="4"/>
      <c r="HJ377" s="6"/>
      <c r="HK377" s="4"/>
      <c r="HL377" s="6"/>
      <c r="HM377" s="5"/>
      <c r="HN377" s="5"/>
      <c r="HO377" s="4"/>
      <c r="HP377" s="6"/>
      <c r="HQ377" s="4"/>
      <c r="HR377" s="6"/>
      <c r="HS377" s="5"/>
      <c r="HT377" s="5"/>
      <c r="HU377" s="4"/>
      <c r="HV377" s="6"/>
      <c r="HW377" s="4"/>
      <c r="HX377" s="6"/>
      <c r="HY377" s="5"/>
      <c r="HZ377" s="5"/>
      <c r="IA377" s="4"/>
      <c r="IB377" s="6"/>
      <c r="IC377" s="4"/>
      <c r="ID377" s="6"/>
      <c r="IE377" s="5"/>
      <c r="IF377" s="5"/>
      <c r="IG377" s="4"/>
      <c r="IH377" s="6"/>
      <c r="II377" s="4"/>
      <c r="IJ377" s="6"/>
      <c r="IK377" s="5"/>
      <c r="IL377" s="5"/>
      <c r="IM377" s="4"/>
      <c r="IN377" s="6"/>
      <c r="IO377" s="4"/>
      <c r="IP377" s="6"/>
      <c r="IQ377" s="5"/>
      <c r="IR377" s="5"/>
      <c r="IS377" s="4"/>
      <c r="IT377" s="6"/>
      <c r="IU377" s="4"/>
      <c r="IV377" s="6"/>
      <c r="IW377" s="5"/>
      <c r="IX377" s="5"/>
      <c r="IY377" s="4"/>
      <c r="IZ377" s="6"/>
      <c r="JA377" s="4"/>
      <c r="JB377" s="6"/>
      <c r="JC377" s="5"/>
      <c r="JD377" s="5"/>
      <c r="JE377" s="4"/>
      <c r="JF377" s="6"/>
      <c r="JG377" s="4"/>
      <c r="JH377" s="6"/>
      <c r="JI377" s="5"/>
      <c r="JJ377" s="5"/>
      <c r="JK377" s="4"/>
      <c r="JL377" s="6"/>
      <c r="JM377" s="4"/>
      <c r="JN377" s="6"/>
      <c r="JO377" s="5"/>
      <c r="JP377" s="5"/>
      <c r="JQ377" s="4"/>
      <c r="JR377" s="6"/>
      <c r="JS377" s="4"/>
      <c r="JT377" s="6"/>
      <c r="JU377" s="5"/>
      <c r="JV377" s="5"/>
      <c r="JW377" s="4"/>
      <c r="JX377" s="6"/>
      <c r="JY377" s="4"/>
      <c r="JZ377" s="6"/>
      <c r="KA377" s="5"/>
      <c r="KB377" s="5"/>
      <c r="KC377" s="4"/>
      <c r="KD377" s="6"/>
      <c r="KE377" s="4"/>
      <c r="KF377" s="6"/>
      <c r="KG377" s="5"/>
      <c r="KH377" s="5"/>
      <c r="KI377" s="4"/>
      <c r="KJ377" s="6"/>
      <c r="KK377" s="4"/>
      <c r="KL377" s="6"/>
      <c r="KM377" s="5"/>
      <c r="KN377" s="5"/>
    </row>
    <row r="378">
      <c r="A378" s="3" t="s">
        <v>85</v>
      </c>
      <c r="B378" s="3" t="s">
        <v>86</v>
      </c>
      <c r="C378" s="3" t="s">
        <v>449</v>
      </c>
      <c r="D378" s="3" t="s">
        <v>505</v>
      </c>
      <c r="E378" s="3" t="s">
        <v>452</v>
      </c>
      <c r="F378" s="3" t="s">
        <v>453</v>
      </c>
      <c r="G378" s="3" t="s">
        <v>454</v>
      </c>
      <c r="H378" s="3" t="s">
        <v>129</v>
      </c>
      <c r="I378" s="3" t="s">
        <v>1311</v>
      </c>
      <c r="J378" s="3" t="s">
        <v>1309</v>
      </c>
      <c r="K378" s="4">
        <v>289</v>
      </c>
      <c r="L378" s="4">
        <f>=ROUNDDOWN(16.0555555555556,0)</f>
      </c>
      <c r="M378" s="4">
        <v>410</v>
      </c>
      <c r="N378" s="5">
        <v>1</v>
      </c>
      <c r="O378" s="4"/>
      <c r="P378" s="4">
        <f>=ROUNDDOWN({0},0)</f>
      </c>
      <c r="Q378" s="4"/>
      <c r="R378" s="5"/>
      <c r="S378" s="4">
        <v>7</v>
      </c>
      <c r="T378" s="6">
        <v>301.8</v>
      </c>
      <c r="U378" s="4"/>
      <c r="V378" s="6"/>
      <c r="W378" s="5"/>
      <c r="X378" s="5"/>
      <c r="Y378" s="4">
        <v>3</v>
      </c>
      <c r="Z378" s="6">
        <v>124.68</v>
      </c>
      <c r="AA378" s="4"/>
      <c r="AB378" s="6"/>
      <c r="AC378" s="5"/>
      <c r="AD378" s="5"/>
      <c r="AE378" s="4">
        <v>2</v>
      </c>
      <c r="AF378" s="6">
        <v>87.28</v>
      </c>
      <c r="AG378" s="4"/>
      <c r="AH378" s="6"/>
      <c r="AI378" s="5"/>
      <c r="AJ378" s="5"/>
      <c r="AK378" s="4"/>
      <c r="AL378" s="6"/>
      <c r="AM378" s="4"/>
      <c r="AN378" s="6"/>
      <c r="AO378" s="5"/>
      <c r="AP378" s="5"/>
      <c r="AQ378" s="4">
        <v>1</v>
      </c>
      <c r="AR378" s="6">
        <v>43.2</v>
      </c>
      <c r="AS378" s="4"/>
      <c r="AT378" s="6"/>
      <c r="AU378" s="5"/>
      <c r="AV378" s="5"/>
      <c r="AW378" s="4">
        <v>1</v>
      </c>
      <c r="AX378" s="6">
        <v>46.64</v>
      </c>
      <c r="AY378" s="4"/>
      <c r="AZ378" s="6"/>
      <c r="BA378" s="5"/>
      <c r="BB378" s="5"/>
      <c r="BC378" s="4"/>
      <c r="BD378" s="6"/>
      <c r="BE378" s="4"/>
      <c r="BF378" s="6"/>
      <c r="BG378" s="5"/>
      <c r="BH378" s="5"/>
      <c r="BI378" s="4"/>
      <c r="BJ378" s="6"/>
      <c r="BK378" s="4"/>
      <c r="BL378" s="6"/>
      <c r="BM378" s="5"/>
      <c r="BN378" s="5"/>
      <c r="BO378" s="4"/>
      <c r="BP378" s="6"/>
      <c r="BQ378" s="4"/>
      <c r="BR378" s="6"/>
      <c r="BS378" s="5"/>
      <c r="BT378" s="5"/>
      <c r="BU378" s="4"/>
      <c r="BV378" s="6"/>
      <c r="BW378" s="4"/>
      <c r="BX378" s="6"/>
      <c r="BY378" s="5"/>
      <c r="BZ378" s="5"/>
      <c r="CA378" s="4"/>
      <c r="CB378" s="6"/>
      <c r="CC378" s="4"/>
      <c r="CD378" s="6"/>
      <c r="CE378" s="5"/>
      <c r="CF378" s="5"/>
      <c r="CG378" s="4"/>
      <c r="CH378" s="6"/>
      <c r="CI378" s="4"/>
      <c r="CJ378" s="6"/>
      <c r="CK378" s="5"/>
      <c r="CL378" s="5"/>
      <c r="CM378" s="4"/>
      <c r="CN378" s="6"/>
      <c r="CO378" s="4"/>
      <c r="CP378" s="6"/>
      <c r="CQ378" s="5"/>
      <c r="CR378" s="5"/>
      <c r="CS378" s="4"/>
      <c r="CT378" s="6"/>
      <c r="CU378" s="4"/>
      <c r="CV378" s="6"/>
      <c r="CW378" s="5"/>
      <c r="CX378" s="5"/>
      <c r="CY378" s="4"/>
      <c r="CZ378" s="6"/>
      <c r="DA378" s="4"/>
      <c r="DB378" s="6"/>
      <c r="DC378" s="5"/>
      <c r="DD378" s="5"/>
      <c r="DE378" s="4"/>
      <c r="DF378" s="6"/>
      <c r="DG378" s="4"/>
      <c r="DH378" s="6"/>
      <c r="DI378" s="5"/>
      <c r="DJ378" s="5"/>
      <c r="DK378" s="4"/>
      <c r="DL378" s="6"/>
      <c r="DM378" s="4"/>
      <c r="DN378" s="6"/>
      <c r="DO378" s="5"/>
      <c r="DP378" s="5"/>
      <c r="DQ378" s="4"/>
      <c r="DR378" s="6"/>
      <c r="DS378" s="4"/>
      <c r="DT378" s="6"/>
      <c r="DU378" s="5"/>
      <c r="DV378" s="5"/>
      <c r="DW378" s="4"/>
      <c r="DX378" s="6"/>
      <c r="DY378" s="4"/>
      <c r="DZ378" s="6"/>
      <c r="EA378" s="5"/>
      <c r="EB378" s="5"/>
      <c r="EC378" s="4"/>
      <c r="ED378" s="6"/>
      <c r="EE378" s="4"/>
      <c r="EF378" s="6"/>
      <c r="EG378" s="5"/>
      <c r="EH378" s="5"/>
      <c r="EI378" s="4"/>
      <c r="EJ378" s="6"/>
      <c r="EK378" s="4"/>
      <c r="EL378" s="6"/>
      <c r="EM378" s="5"/>
      <c r="EN378" s="5"/>
      <c r="EO378" s="4"/>
      <c r="EP378" s="6"/>
      <c r="EQ378" s="4"/>
      <c r="ER378" s="6"/>
      <c r="ES378" s="5"/>
      <c r="ET378" s="5"/>
      <c r="EU378" s="4"/>
      <c r="EV378" s="6"/>
      <c r="EW378" s="4"/>
      <c r="EX378" s="6"/>
      <c r="EY378" s="5"/>
      <c r="EZ378" s="5"/>
      <c r="FA378" s="4"/>
      <c r="FB378" s="6"/>
      <c r="FC378" s="4"/>
      <c r="FD378" s="6"/>
      <c r="FE378" s="5"/>
      <c r="FF378" s="5"/>
      <c r="FG378" s="4"/>
      <c r="FH378" s="6"/>
      <c r="FI378" s="4"/>
      <c r="FJ378" s="6"/>
      <c r="FK378" s="5"/>
      <c r="FL378" s="5"/>
      <c r="FM378" s="4"/>
      <c r="FN378" s="6"/>
      <c r="FO378" s="4"/>
      <c r="FP378" s="6"/>
      <c r="FQ378" s="5"/>
      <c r="FR378" s="5"/>
      <c r="FS378" s="4"/>
      <c r="FT378" s="6"/>
      <c r="FU378" s="4"/>
      <c r="FV378" s="6"/>
      <c r="FW378" s="5"/>
      <c r="FX378" s="5"/>
      <c r="FY378" s="4"/>
      <c r="FZ378" s="6"/>
      <c r="GA378" s="4"/>
      <c r="GB378" s="6"/>
      <c r="GC378" s="5"/>
      <c r="GD378" s="5"/>
      <c r="GE378" s="4"/>
      <c r="GF378" s="6"/>
      <c r="GG378" s="4"/>
      <c r="GH378" s="6"/>
      <c r="GI378" s="5"/>
      <c r="GJ378" s="5"/>
      <c r="GK378" s="4"/>
      <c r="GL378" s="6"/>
      <c r="GM378" s="4"/>
      <c r="GN378" s="6"/>
      <c r="GO378" s="5"/>
      <c r="GP378" s="5"/>
      <c r="GQ378" s="4"/>
      <c r="GR378" s="6"/>
      <c r="GS378" s="4"/>
      <c r="GT378" s="6"/>
      <c r="GU378" s="5"/>
      <c r="GV378" s="5"/>
      <c r="GW378" s="4"/>
      <c r="GX378" s="6"/>
      <c r="GY378" s="4"/>
      <c r="GZ378" s="6"/>
      <c r="HA378" s="5"/>
      <c r="HB378" s="5"/>
      <c r="HC378" s="4"/>
      <c r="HD378" s="6"/>
      <c r="HE378" s="4"/>
      <c r="HF378" s="6"/>
      <c r="HG378" s="5"/>
      <c r="HH378" s="5"/>
      <c r="HI378" s="4"/>
      <c r="HJ378" s="6"/>
      <c r="HK378" s="4"/>
      <c r="HL378" s="6"/>
      <c r="HM378" s="5"/>
      <c r="HN378" s="5"/>
      <c r="HO378" s="4"/>
      <c r="HP378" s="6"/>
      <c r="HQ378" s="4"/>
      <c r="HR378" s="6"/>
      <c r="HS378" s="5"/>
      <c r="HT378" s="5"/>
      <c r="HU378" s="4"/>
      <c r="HV378" s="6"/>
      <c r="HW378" s="4"/>
      <c r="HX378" s="6"/>
      <c r="HY378" s="5"/>
      <c r="HZ378" s="5"/>
      <c r="IA378" s="4"/>
      <c r="IB378" s="6"/>
      <c r="IC378" s="4"/>
      <c r="ID378" s="6"/>
      <c r="IE378" s="5"/>
      <c r="IF378" s="5"/>
      <c r="IG378" s="4"/>
      <c r="IH378" s="6"/>
      <c r="II378" s="4"/>
      <c r="IJ378" s="6"/>
      <c r="IK378" s="5"/>
      <c r="IL378" s="5"/>
      <c r="IM378" s="4"/>
      <c r="IN378" s="6"/>
      <c r="IO378" s="4"/>
      <c r="IP378" s="6"/>
      <c r="IQ378" s="5"/>
      <c r="IR378" s="5"/>
      <c r="IS378" s="4"/>
      <c r="IT378" s="6"/>
      <c r="IU378" s="4"/>
      <c r="IV378" s="6"/>
      <c r="IW378" s="5"/>
      <c r="IX378" s="5"/>
      <c r="IY378" s="4"/>
      <c r="IZ378" s="6"/>
      <c r="JA378" s="4"/>
      <c r="JB378" s="6"/>
      <c r="JC378" s="5"/>
      <c r="JD378" s="5"/>
      <c r="JE378" s="4"/>
      <c r="JF378" s="6"/>
      <c r="JG378" s="4"/>
      <c r="JH378" s="6"/>
      <c r="JI378" s="5"/>
      <c r="JJ378" s="5"/>
      <c r="JK378" s="4"/>
      <c r="JL378" s="6"/>
      <c r="JM378" s="4"/>
      <c r="JN378" s="6"/>
      <c r="JO378" s="5"/>
      <c r="JP378" s="5"/>
      <c r="JQ378" s="4"/>
      <c r="JR378" s="6"/>
      <c r="JS378" s="4"/>
      <c r="JT378" s="6"/>
      <c r="JU378" s="5"/>
      <c r="JV378" s="5"/>
      <c r="JW378" s="4"/>
      <c r="JX378" s="6"/>
      <c r="JY378" s="4"/>
      <c r="JZ378" s="6"/>
      <c r="KA378" s="5"/>
      <c r="KB378" s="5"/>
      <c r="KC378" s="4"/>
      <c r="KD378" s="6"/>
      <c r="KE378" s="4"/>
      <c r="KF378" s="6"/>
      <c r="KG378" s="5"/>
      <c r="KH378" s="5"/>
      <c r="KI378" s="4"/>
      <c r="KJ378" s="6"/>
      <c r="KK378" s="4"/>
      <c r="KL378" s="6"/>
      <c r="KM378" s="5"/>
      <c r="KN378" s="5"/>
    </row>
    <row r="379">
      <c r="A379" s="3" t="s">
        <v>85</v>
      </c>
      <c r="B379" s="3" t="s">
        <v>86</v>
      </c>
      <c r="C379" s="3" t="s">
        <v>449</v>
      </c>
      <c r="D379" s="3" t="s">
        <v>505</v>
      </c>
      <c r="E379" s="3" t="s">
        <v>172</v>
      </c>
      <c r="F379" s="3" t="s">
        <v>173</v>
      </c>
      <c r="G379" s="3" t="s">
        <v>174</v>
      </c>
      <c r="H379" s="3" t="s">
        <v>92</v>
      </c>
      <c r="I379" s="3" t="s">
        <v>1345</v>
      </c>
      <c r="J379" s="3" t="s">
        <v>1319</v>
      </c>
      <c r="K379" s="4">
        <v>725</v>
      </c>
      <c r="L379" s="4">
        <f>=ROUNDDOWN(73.9795918367347,0)</f>
      </c>
      <c r="M379" s="4"/>
      <c r="N379" s="5">
        <v>1</v>
      </c>
      <c r="O379" s="4"/>
      <c r="P379" s="4">
        <f>=ROUNDDOWN({0},0)</f>
      </c>
      <c r="Q379" s="4"/>
      <c r="R379" s="5"/>
      <c r="S379" s="4">
        <v>4</v>
      </c>
      <c r="T379" s="6">
        <v>238.83</v>
      </c>
      <c r="U379" s="4"/>
      <c r="V379" s="6"/>
      <c r="W379" s="5"/>
      <c r="X379" s="5"/>
      <c r="Y379" s="4">
        <v>1</v>
      </c>
      <c r="Z379" s="6">
        <v>54.68</v>
      </c>
      <c r="AA379" s="4"/>
      <c r="AB379" s="6"/>
      <c r="AC379" s="5"/>
      <c r="AD379" s="5"/>
      <c r="AE379" s="4"/>
      <c r="AF379" s="6"/>
      <c r="AG379" s="4"/>
      <c r="AH379" s="6"/>
      <c r="AI379" s="5"/>
      <c r="AJ379" s="5"/>
      <c r="AK379" s="4">
        <v>1</v>
      </c>
      <c r="AL379" s="6">
        <v>62.58</v>
      </c>
      <c r="AM379" s="4"/>
      <c r="AN379" s="6"/>
      <c r="AO379" s="5"/>
      <c r="AP379" s="5"/>
      <c r="AQ379" s="4"/>
      <c r="AR379" s="6"/>
      <c r="AS379" s="4"/>
      <c r="AT379" s="6"/>
      <c r="AU379" s="5"/>
      <c r="AV379" s="5"/>
      <c r="AW379" s="4"/>
      <c r="AX379" s="6"/>
      <c r="AY379" s="4"/>
      <c r="AZ379" s="6"/>
      <c r="BA379" s="5"/>
      <c r="BB379" s="5"/>
      <c r="BC379" s="4"/>
      <c r="BD379" s="6"/>
      <c r="BE379" s="4"/>
      <c r="BF379" s="6"/>
      <c r="BG379" s="5"/>
      <c r="BH379" s="5"/>
      <c r="BI379" s="4">
        <v>1</v>
      </c>
      <c r="BJ379" s="6">
        <v>56.08</v>
      </c>
      <c r="BK379" s="4"/>
      <c r="BL379" s="6"/>
      <c r="BM379" s="5"/>
      <c r="BN379" s="5"/>
      <c r="BO379" s="4">
        <v>1</v>
      </c>
      <c r="BP379" s="6">
        <v>65.49</v>
      </c>
      <c r="BQ379" s="4"/>
      <c r="BR379" s="6"/>
      <c r="BS379" s="5"/>
      <c r="BT379" s="5"/>
      <c r="BU379" s="4"/>
      <c r="BV379" s="6"/>
      <c r="BW379" s="4"/>
      <c r="BX379" s="6"/>
      <c r="BY379" s="5"/>
      <c r="BZ379" s="5"/>
      <c r="CA379" s="4"/>
      <c r="CB379" s="6"/>
      <c r="CC379" s="4"/>
      <c r="CD379" s="6"/>
      <c r="CE379" s="5"/>
      <c r="CF379" s="5"/>
      <c r="CG379" s="4"/>
      <c r="CH379" s="6"/>
      <c r="CI379" s="4"/>
      <c r="CJ379" s="6"/>
      <c r="CK379" s="5"/>
      <c r="CL379" s="5"/>
      <c r="CM379" s="4"/>
      <c r="CN379" s="6"/>
      <c r="CO379" s="4"/>
      <c r="CP379" s="6"/>
      <c r="CQ379" s="5"/>
      <c r="CR379" s="5"/>
      <c r="CS379" s="4"/>
      <c r="CT379" s="6"/>
      <c r="CU379" s="4"/>
      <c r="CV379" s="6"/>
      <c r="CW379" s="5"/>
      <c r="CX379" s="5"/>
      <c r="CY379" s="4"/>
      <c r="CZ379" s="6"/>
      <c r="DA379" s="4"/>
      <c r="DB379" s="6"/>
      <c r="DC379" s="5"/>
      <c r="DD379" s="5"/>
      <c r="DE379" s="4"/>
      <c r="DF379" s="6"/>
      <c r="DG379" s="4"/>
      <c r="DH379" s="6"/>
      <c r="DI379" s="5"/>
      <c r="DJ379" s="5"/>
      <c r="DK379" s="4"/>
      <c r="DL379" s="6"/>
      <c r="DM379" s="4"/>
      <c r="DN379" s="6"/>
      <c r="DO379" s="5"/>
      <c r="DP379" s="5"/>
      <c r="DQ379" s="4"/>
      <c r="DR379" s="6"/>
      <c r="DS379" s="4"/>
      <c r="DT379" s="6"/>
      <c r="DU379" s="5"/>
      <c r="DV379" s="5"/>
      <c r="DW379" s="4"/>
      <c r="DX379" s="6"/>
      <c r="DY379" s="4"/>
      <c r="DZ379" s="6"/>
      <c r="EA379" s="5"/>
      <c r="EB379" s="5"/>
      <c r="EC379" s="4"/>
      <c r="ED379" s="6"/>
      <c r="EE379" s="4"/>
      <c r="EF379" s="6"/>
      <c r="EG379" s="5"/>
      <c r="EH379" s="5"/>
      <c r="EI379" s="4"/>
      <c r="EJ379" s="6"/>
      <c r="EK379" s="4"/>
      <c r="EL379" s="6"/>
      <c r="EM379" s="5"/>
      <c r="EN379" s="5"/>
      <c r="EO379" s="4"/>
      <c r="EP379" s="6"/>
      <c r="EQ379" s="4"/>
      <c r="ER379" s="6"/>
      <c r="ES379" s="5"/>
      <c r="ET379" s="5"/>
      <c r="EU379" s="4"/>
      <c r="EV379" s="6"/>
      <c r="EW379" s="4"/>
      <c r="EX379" s="6"/>
      <c r="EY379" s="5"/>
      <c r="EZ379" s="5"/>
      <c r="FA379" s="4"/>
      <c r="FB379" s="6"/>
      <c r="FC379" s="4"/>
      <c r="FD379" s="6"/>
      <c r="FE379" s="5"/>
      <c r="FF379" s="5"/>
      <c r="FG379" s="4"/>
      <c r="FH379" s="6"/>
      <c r="FI379" s="4"/>
      <c r="FJ379" s="6"/>
      <c r="FK379" s="5"/>
      <c r="FL379" s="5"/>
      <c r="FM379" s="4"/>
      <c r="FN379" s="6"/>
      <c r="FO379" s="4"/>
      <c r="FP379" s="6"/>
      <c r="FQ379" s="5"/>
      <c r="FR379" s="5"/>
      <c r="FS379" s="4"/>
      <c r="FT379" s="6"/>
      <c r="FU379" s="4"/>
      <c r="FV379" s="6"/>
      <c r="FW379" s="5"/>
      <c r="FX379" s="5"/>
      <c r="FY379" s="4"/>
      <c r="FZ379" s="6"/>
      <c r="GA379" s="4"/>
      <c r="GB379" s="6"/>
      <c r="GC379" s="5"/>
      <c r="GD379" s="5"/>
      <c r="GE379" s="4"/>
      <c r="GF379" s="6"/>
      <c r="GG379" s="4"/>
      <c r="GH379" s="6"/>
      <c r="GI379" s="5"/>
      <c r="GJ379" s="5"/>
      <c r="GK379" s="4"/>
      <c r="GL379" s="6"/>
      <c r="GM379" s="4"/>
      <c r="GN379" s="6"/>
      <c r="GO379" s="5"/>
      <c r="GP379" s="5"/>
      <c r="GQ379" s="4"/>
      <c r="GR379" s="6"/>
      <c r="GS379" s="4"/>
      <c r="GT379" s="6"/>
      <c r="GU379" s="5"/>
      <c r="GV379" s="5"/>
      <c r="GW379" s="4"/>
      <c r="GX379" s="6"/>
      <c r="GY379" s="4"/>
      <c r="GZ379" s="6"/>
      <c r="HA379" s="5"/>
      <c r="HB379" s="5"/>
      <c r="HC379" s="4"/>
      <c r="HD379" s="6"/>
      <c r="HE379" s="4"/>
      <c r="HF379" s="6"/>
      <c r="HG379" s="5"/>
      <c r="HH379" s="5"/>
      <c r="HI379" s="4"/>
      <c r="HJ379" s="6"/>
      <c r="HK379" s="4"/>
      <c r="HL379" s="6"/>
      <c r="HM379" s="5"/>
      <c r="HN379" s="5"/>
      <c r="HO379" s="4"/>
      <c r="HP379" s="6"/>
      <c r="HQ379" s="4"/>
      <c r="HR379" s="6"/>
      <c r="HS379" s="5"/>
      <c r="HT379" s="5"/>
      <c r="HU379" s="4"/>
      <c r="HV379" s="6"/>
      <c r="HW379" s="4"/>
      <c r="HX379" s="6"/>
      <c r="HY379" s="5"/>
      <c r="HZ379" s="5"/>
      <c r="IA379" s="4"/>
      <c r="IB379" s="6"/>
      <c r="IC379" s="4"/>
      <c r="ID379" s="6"/>
      <c r="IE379" s="5"/>
      <c r="IF379" s="5"/>
      <c r="IG379" s="4"/>
      <c r="IH379" s="6"/>
      <c r="II379" s="4"/>
      <c r="IJ379" s="6"/>
      <c r="IK379" s="5"/>
      <c r="IL379" s="5"/>
      <c r="IM379" s="4"/>
      <c r="IN379" s="6"/>
      <c r="IO379" s="4"/>
      <c r="IP379" s="6"/>
      <c r="IQ379" s="5"/>
      <c r="IR379" s="5"/>
      <c r="IS379" s="4"/>
      <c r="IT379" s="6"/>
      <c r="IU379" s="4"/>
      <c r="IV379" s="6"/>
      <c r="IW379" s="5"/>
      <c r="IX379" s="5"/>
      <c r="IY379" s="4"/>
      <c r="IZ379" s="6"/>
      <c r="JA379" s="4"/>
      <c r="JB379" s="6"/>
      <c r="JC379" s="5"/>
      <c r="JD379" s="5"/>
      <c r="JE379" s="4"/>
      <c r="JF379" s="6"/>
      <c r="JG379" s="4"/>
      <c r="JH379" s="6"/>
      <c r="JI379" s="5"/>
      <c r="JJ379" s="5"/>
      <c r="JK379" s="4"/>
      <c r="JL379" s="6"/>
      <c r="JM379" s="4"/>
      <c r="JN379" s="6"/>
      <c r="JO379" s="5"/>
      <c r="JP379" s="5"/>
      <c r="JQ379" s="4"/>
      <c r="JR379" s="6"/>
      <c r="JS379" s="4"/>
      <c r="JT379" s="6"/>
      <c r="JU379" s="5"/>
      <c r="JV379" s="5"/>
      <c r="JW379" s="4"/>
      <c r="JX379" s="6"/>
      <c r="JY379" s="4"/>
      <c r="JZ379" s="6"/>
      <c r="KA379" s="5"/>
      <c r="KB379" s="5"/>
      <c r="KC379" s="4"/>
      <c r="KD379" s="6"/>
      <c r="KE379" s="4"/>
      <c r="KF379" s="6"/>
      <c r="KG379" s="5"/>
      <c r="KH379" s="5"/>
      <c r="KI379" s="4"/>
      <c r="KJ379" s="6"/>
      <c r="KK379" s="4"/>
      <c r="KL379" s="6"/>
      <c r="KM379" s="5"/>
      <c r="KN379" s="5"/>
    </row>
    <row r="380">
      <c r="A380" s="3" t="s">
        <v>85</v>
      </c>
      <c r="B380" s="3" t="s">
        <v>86</v>
      </c>
      <c r="C380" s="3" t="s">
        <v>449</v>
      </c>
      <c r="D380" s="3" t="s">
        <v>505</v>
      </c>
      <c r="E380" s="3" t="s">
        <v>470</v>
      </c>
      <c r="F380" s="3" t="s">
        <v>471</v>
      </c>
      <c r="G380" s="3" t="s">
        <v>472</v>
      </c>
      <c r="H380" s="3" t="s">
        <v>104</v>
      </c>
      <c r="I380" s="3" t="s">
        <v>1325</v>
      </c>
      <c r="J380" s="3" t="s">
        <v>1340</v>
      </c>
      <c r="K380" s="4"/>
      <c r="L380" s="4">
        <f>=ROUNDDOWN({0},0)</f>
      </c>
      <c r="M380" s="4"/>
      <c r="N380" s="5"/>
      <c r="O380" s="4"/>
      <c r="P380" s="4">
        <f>=ROUNDDOWN({0},0)</f>
      </c>
      <c r="Q380" s="4"/>
      <c r="R380" s="5"/>
      <c r="S380" s="4"/>
      <c r="T380" s="6"/>
      <c r="U380" s="4"/>
      <c r="V380" s="6"/>
      <c r="W380" s="5"/>
      <c r="X380" s="5"/>
      <c r="Y380" s="4"/>
      <c r="Z380" s="6"/>
      <c r="AA380" s="4"/>
      <c r="AB380" s="6"/>
      <c r="AC380" s="5"/>
      <c r="AD380" s="5"/>
      <c r="AE380" s="4"/>
      <c r="AF380" s="6"/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/>
      <c r="AR380" s="6"/>
      <c r="AS380" s="4"/>
      <c r="AT380" s="6"/>
      <c r="AU380" s="5"/>
      <c r="AV380" s="5"/>
      <c r="AW380" s="4"/>
      <c r="AX380" s="6"/>
      <c r="AY380" s="4"/>
      <c r="AZ380" s="6"/>
      <c r="BA380" s="5"/>
      <c r="BB380" s="5"/>
      <c r="BC380" s="4"/>
      <c r="BD380" s="6"/>
      <c r="BE380" s="4"/>
      <c r="BF380" s="6"/>
      <c r="BG380" s="5"/>
      <c r="BH380" s="5"/>
      <c r="BI380" s="4"/>
      <c r="BJ380" s="6"/>
      <c r="BK380" s="4"/>
      <c r="BL380" s="6"/>
      <c r="BM380" s="5"/>
      <c r="BN380" s="5"/>
      <c r="BO380" s="4"/>
      <c r="BP380" s="6"/>
      <c r="BQ380" s="4"/>
      <c r="BR380" s="6"/>
      <c r="BS380" s="5"/>
      <c r="BT380" s="5"/>
      <c r="BU380" s="4"/>
      <c r="BV380" s="6"/>
      <c r="BW380" s="4"/>
      <c r="BX380" s="6"/>
      <c r="BY380" s="5"/>
      <c r="BZ380" s="5"/>
      <c r="CA380" s="4"/>
      <c r="CB380" s="6"/>
      <c r="CC380" s="4"/>
      <c r="CD380" s="6"/>
      <c r="CE380" s="5"/>
      <c r="CF380" s="5"/>
      <c r="CG380" s="4"/>
      <c r="CH380" s="6"/>
      <c r="CI380" s="4"/>
      <c r="CJ380" s="6"/>
      <c r="CK380" s="5"/>
      <c r="CL380" s="5"/>
      <c r="CM380" s="4"/>
      <c r="CN380" s="6"/>
      <c r="CO380" s="4"/>
      <c r="CP380" s="6"/>
      <c r="CQ380" s="5"/>
      <c r="CR380" s="5"/>
      <c r="CS380" s="4"/>
      <c r="CT380" s="6"/>
      <c r="CU380" s="4"/>
      <c r="CV380" s="6"/>
      <c r="CW380" s="5"/>
      <c r="CX380" s="5"/>
      <c r="CY380" s="4"/>
      <c r="CZ380" s="6"/>
      <c r="DA380" s="4"/>
      <c r="DB380" s="6"/>
      <c r="DC380" s="5"/>
      <c r="DD380" s="5"/>
      <c r="DE380" s="4"/>
      <c r="DF380" s="6"/>
      <c r="DG380" s="4"/>
      <c r="DH380" s="6"/>
      <c r="DI380" s="5"/>
      <c r="DJ380" s="5"/>
      <c r="DK380" s="4"/>
      <c r="DL380" s="6"/>
      <c r="DM380" s="4"/>
      <c r="DN380" s="6"/>
      <c r="DO380" s="5"/>
      <c r="DP380" s="5"/>
      <c r="DQ380" s="4"/>
      <c r="DR380" s="6"/>
      <c r="DS380" s="4"/>
      <c r="DT380" s="6"/>
      <c r="DU380" s="5"/>
      <c r="DV380" s="5"/>
      <c r="DW380" s="4"/>
      <c r="DX380" s="6"/>
      <c r="DY380" s="4"/>
      <c r="DZ380" s="6"/>
      <c r="EA380" s="5"/>
      <c r="EB380" s="5"/>
      <c r="EC380" s="4"/>
      <c r="ED380" s="6"/>
      <c r="EE380" s="4"/>
      <c r="EF380" s="6"/>
      <c r="EG380" s="5"/>
      <c r="EH380" s="5"/>
      <c r="EI380" s="4"/>
      <c r="EJ380" s="6"/>
      <c r="EK380" s="4"/>
      <c r="EL380" s="6"/>
      <c r="EM380" s="5"/>
      <c r="EN380" s="5"/>
      <c r="EO380" s="4"/>
      <c r="EP380" s="6"/>
      <c r="EQ380" s="4"/>
      <c r="ER380" s="6"/>
      <c r="ES380" s="5"/>
      <c r="ET380" s="5"/>
      <c r="EU380" s="4"/>
      <c r="EV380" s="6"/>
      <c r="EW380" s="4"/>
      <c r="EX380" s="6"/>
      <c r="EY380" s="5"/>
      <c r="EZ380" s="5"/>
      <c r="FA380" s="4"/>
      <c r="FB380" s="6"/>
      <c r="FC380" s="4"/>
      <c r="FD380" s="6"/>
      <c r="FE380" s="5"/>
      <c r="FF380" s="5"/>
      <c r="FG380" s="4"/>
      <c r="FH380" s="6"/>
      <c r="FI380" s="4"/>
      <c r="FJ380" s="6"/>
      <c r="FK380" s="5"/>
      <c r="FL380" s="5"/>
      <c r="FM380" s="4"/>
      <c r="FN380" s="6"/>
      <c r="FO380" s="4"/>
      <c r="FP380" s="6"/>
      <c r="FQ380" s="5"/>
      <c r="FR380" s="5"/>
      <c r="FS380" s="4"/>
      <c r="FT380" s="6"/>
      <c r="FU380" s="4"/>
      <c r="FV380" s="6"/>
      <c r="FW380" s="5"/>
      <c r="FX380" s="5"/>
      <c r="FY380" s="4"/>
      <c r="FZ380" s="6"/>
      <c r="GA380" s="4"/>
      <c r="GB380" s="6"/>
      <c r="GC380" s="5"/>
      <c r="GD380" s="5"/>
      <c r="GE380" s="4"/>
      <c r="GF380" s="6"/>
      <c r="GG380" s="4"/>
      <c r="GH380" s="6"/>
      <c r="GI380" s="5"/>
      <c r="GJ380" s="5"/>
      <c r="GK380" s="4"/>
      <c r="GL380" s="6"/>
      <c r="GM380" s="4"/>
      <c r="GN380" s="6"/>
      <c r="GO380" s="5"/>
      <c r="GP380" s="5"/>
      <c r="GQ380" s="4"/>
      <c r="GR380" s="6"/>
      <c r="GS380" s="4"/>
      <c r="GT380" s="6"/>
      <c r="GU380" s="5"/>
      <c r="GV380" s="5"/>
      <c r="GW380" s="4"/>
      <c r="GX380" s="6"/>
      <c r="GY380" s="4"/>
      <c r="GZ380" s="6"/>
      <c r="HA380" s="5"/>
      <c r="HB380" s="5"/>
      <c r="HC380" s="4"/>
      <c r="HD380" s="6"/>
      <c r="HE380" s="4"/>
      <c r="HF380" s="6"/>
      <c r="HG380" s="5"/>
      <c r="HH380" s="5"/>
      <c r="HI380" s="4"/>
      <c r="HJ380" s="6"/>
      <c r="HK380" s="4"/>
      <c r="HL380" s="6"/>
      <c r="HM380" s="5"/>
      <c r="HN380" s="5"/>
      <c r="HO380" s="4"/>
      <c r="HP380" s="6"/>
      <c r="HQ380" s="4"/>
      <c r="HR380" s="6"/>
      <c r="HS380" s="5"/>
      <c r="HT380" s="5"/>
      <c r="HU380" s="4"/>
      <c r="HV380" s="6"/>
      <c r="HW380" s="4"/>
      <c r="HX380" s="6"/>
      <c r="HY380" s="5"/>
      <c r="HZ380" s="5"/>
      <c r="IA380" s="4"/>
      <c r="IB380" s="6"/>
      <c r="IC380" s="4"/>
      <c r="ID380" s="6"/>
      <c r="IE380" s="5"/>
      <c r="IF380" s="5"/>
      <c r="IG380" s="4"/>
      <c r="IH380" s="6"/>
      <c r="II380" s="4"/>
      <c r="IJ380" s="6"/>
      <c r="IK380" s="5"/>
      <c r="IL380" s="5"/>
      <c r="IM380" s="4"/>
      <c r="IN380" s="6"/>
      <c r="IO380" s="4"/>
      <c r="IP380" s="6"/>
      <c r="IQ380" s="5"/>
      <c r="IR380" s="5"/>
      <c r="IS380" s="4"/>
      <c r="IT380" s="6"/>
      <c r="IU380" s="4"/>
      <c r="IV380" s="6"/>
      <c r="IW380" s="5"/>
      <c r="IX380" s="5"/>
      <c r="IY380" s="4"/>
      <c r="IZ380" s="6"/>
      <c r="JA380" s="4"/>
      <c r="JB380" s="6"/>
      <c r="JC380" s="5"/>
      <c r="JD380" s="5"/>
      <c r="JE380" s="4"/>
      <c r="JF380" s="6"/>
      <c r="JG380" s="4"/>
      <c r="JH380" s="6"/>
      <c r="JI380" s="5"/>
      <c r="JJ380" s="5"/>
      <c r="JK380" s="4"/>
      <c r="JL380" s="6"/>
      <c r="JM380" s="4"/>
      <c r="JN380" s="6"/>
      <c r="JO380" s="5"/>
      <c r="JP380" s="5"/>
      <c r="JQ380" s="4"/>
      <c r="JR380" s="6"/>
      <c r="JS380" s="4"/>
      <c r="JT380" s="6"/>
      <c r="JU380" s="5"/>
      <c r="JV380" s="5"/>
      <c r="JW380" s="4"/>
      <c r="JX380" s="6"/>
      <c r="JY380" s="4"/>
      <c r="JZ380" s="6"/>
      <c r="KA380" s="5"/>
      <c r="KB380" s="5"/>
      <c r="KC380" s="4"/>
      <c r="KD380" s="6"/>
      <c r="KE380" s="4"/>
      <c r="KF380" s="6"/>
      <c r="KG380" s="5"/>
      <c r="KH380" s="5"/>
      <c r="KI380" s="4"/>
      <c r="KJ380" s="6"/>
      <c r="KK380" s="4"/>
      <c r="KL380" s="6"/>
      <c r="KM380" s="5"/>
      <c r="KN380" s="5"/>
    </row>
    <row r="381">
      <c r="A381" s="3" t="s">
        <v>85</v>
      </c>
      <c r="B381" s="3" t="s">
        <v>86</v>
      </c>
      <c r="C381" s="3" t="s">
        <v>449</v>
      </c>
      <c r="D381" s="3" t="s">
        <v>518</v>
      </c>
      <c r="E381" s="3" t="s">
        <v>483</v>
      </c>
      <c r="F381" s="3" t="s">
        <v>484</v>
      </c>
      <c r="G381" s="3" t="s">
        <v>485</v>
      </c>
      <c r="H381" s="3" t="s">
        <v>129</v>
      </c>
      <c r="I381" s="3" t="s">
        <v>1384</v>
      </c>
      <c r="J381" s="3" t="s">
        <v>1319</v>
      </c>
      <c r="K381" s="4">
        <v>870</v>
      </c>
      <c r="L381" s="4">
        <f>=ROUNDDOWN(19.3333333333333,0)</f>
      </c>
      <c r="M381" s="4">
        <v>420</v>
      </c>
      <c r="N381" s="5">
        <v>1</v>
      </c>
      <c r="O381" s="4"/>
      <c r="P381" s="4">
        <f>=ROUNDDOWN({0},0)</f>
      </c>
      <c r="Q381" s="4"/>
      <c r="R381" s="5"/>
      <c r="S381" s="4">
        <v>55</v>
      </c>
      <c r="T381" s="6">
        <v>2934.51</v>
      </c>
      <c r="U381" s="4"/>
      <c r="V381" s="6"/>
      <c r="W381" s="5"/>
      <c r="X381" s="5"/>
      <c r="Y381" s="4">
        <v>5</v>
      </c>
      <c r="Z381" s="6">
        <v>257.03</v>
      </c>
      <c r="AA381" s="4"/>
      <c r="AB381" s="6"/>
      <c r="AC381" s="5"/>
      <c r="AD381" s="5"/>
      <c r="AE381" s="4">
        <v>18</v>
      </c>
      <c r="AF381" s="6">
        <v>938.52</v>
      </c>
      <c r="AG381" s="4"/>
      <c r="AH381" s="6"/>
      <c r="AI381" s="5"/>
      <c r="AJ381" s="5"/>
      <c r="AK381" s="4">
        <v>2</v>
      </c>
      <c r="AL381" s="6">
        <v>107.28</v>
      </c>
      <c r="AM381" s="4"/>
      <c r="AN381" s="6"/>
      <c r="AO381" s="5"/>
      <c r="AP381" s="5"/>
      <c r="AQ381" s="4"/>
      <c r="AR381" s="6"/>
      <c r="AS381" s="4"/>
      <c r="AT381" s="6"/>
      <c r="AU381" s="5"/>
      <c r="AV381" s="5"/>
      <c r="AW381" s="4">
        <v>5</v>
      </c>
      <c r="AX381" s="6">
        <v>294.14</v>
      </c>
      <c r="AY381" s="4"/>
      <c r="AZ381" s="6"/>
      <c r="BA381" s="5"/>
      <c r="BB381" s="5"/>
      <c r="BC381" s="4"/>
      <c r="BD381" s="6"/>
      <c r="BE381" s="4"/>
      <c r="BF381" s="6"/>
      <c r="BG381" s="5"/>
      <c r="BH381" s="5"/>
      <c r="BI381" s="4">
        <v>1</v>
      </c>
      <c r="BJ381" s="6">
        <v>66.18</v>
      </c>
      <c r="BK381" s="4"/>
      <c r="BL381" s="6"/>
      <c r="BM381" s="5"/>
      <c r="BN381" s="5"/>
      <c r="BO381" s="4"/>
      <c r="BP381" s="6"/>
      <c r="BQ381" s="4"/>
      <c r="BR381" s="6"/>
      <c r="BS381" s="5"/>
      <c r="BT381" s="5"/>
      <c r="BU381" s="4">
        <v>11</v>
      </c>
      <c r="BV381" s="6">
        <v>558.14</v>
      </c>
      <c r="BW381" s="4"/>
      <c r="BX381" s="6"/>
      <c r="BY381" s="5"/>
      <c r="BZ381" s="5"/>
      <c r="CA381" s="4"/>
      <c r="CB381" s="6"/>
      <c r="CC381" s="4"/>
      <c r="CD381" s="6"/>
      <c r="CE381" s="5"/>
      <c r="CF381" s="5"/>
      <c r="CG381" s="4">
        <v>8</v>
      </c>
      <c r="CH381" s="6">
        <v>441.05</v>
      </c>
      <c r="CI381" s="4"/>
      <c r="CJ381" s="6"/>
      <c r="CK381" s="5"/>
      <c r="CL381" s="5"/>
      <c r="CM381" s="4"/>
      <c r="CN381" s="6"/>
      <c r="CO381" s="4"/>
      <c r="CP381" s="6"/>
      <c r="CQ381" s="5"/>
      <c r="CR381" s="5"/>
      <c r="CS381" s="4">
        <v>3</v>
      </c>
      <c r="CT381" s="6">
        <v>173.47</v>
      </c>
      <c r="CU381" s="4"/>
      <c r="CV381" s="6"/>
      <c r="CW381" s="5"/>
      <c r="CX381" s="5"/>
      <c r="CY381" s="4">
        <v>2</v>
      </c>
      <c r="CZ381" s="6">
        <v>98.7</v>
      </c>
      <c r="DA381" s="4"/>
      <c r="DB381" s="6"/>
      <c r="DC381" s="5"/>
      <c r="DD381" s="5"/>
      <c r="DE381" s="4"/>
      <c r="DF381" s="6"/>
      <c r="DG381" s="4"/>
      <c r="DH381" s="6"/>
      <c r="DI381" s="5"/>
      <c r="DJ381" s="5"/>
      <c r="DK381" s="4"/>
      <c r="DL381" s="6"/>
      <c r="DM381" s="4"/>
      <c r="DN381" s="6"/>
      <c r="DO381" s="5"/>
      <c r="DP381" s="5"/>
      <c r="DQ381" s="4"/>
      <c r="DR381" s="6"/>
      <c r="DS381" s="4"/>
      <c r="DT381" s="6"/>
      <c r="DU381" s="5"/>
      <c r="DV381" s="5"/>
      <c r="DW381" s="4"/>
      <c r="DX381" s="6"/>
      <c r="DY381" s="4"/>
      <c r="DZ381" s="6"/>
      <c r="EA381" s="5"/>
      <c r="EB381" s="5"/>
      <c r="EC381" s="4"/>
      <c r="ED381" s="6"/>
      <c r="EE381" s="4"/>
      <c r="EF381" s="6"/>
      <c r="EG381" s="5"/>
      <c r="EH381" s="5"/>
      <c r="EI381" s="4"/>
      <c r="EJ381" s="6"/>
      <c r="EK381" s="4"/>
      <c r="EL381" s="6"/>
      <c r="EM381" s="5"/>
      <c r="EN381" s="5"/>
      <c r="EO381" s="4"/>
      <c r="EP381" s="6"/>
      <c r="EQ381" s="4"/>
      <c r="ER381" s="6"/>
      <c r="ES381" s="5"/>
      <c r="ET381" s="5"/>
      <c r="EU381" s="4"/>
      <c r="EV381" s="6"/>
      <c r="EW381" s="4"/>
      <c r="EX381" s="6"/>
      <c r="EY381" s="5"/>
      <c r="EZ381" s="5"/>
      <c r="FA381" s="4"/>
      <c r="FB381" s="6"/>
      <c r="FC381" s="4"/>
      <c r="FD381" s="6"/>
      <c r="FE381" s="5"/>
      <c r="FF381" s="5"/>
      <c r="FG381" s="4"/>
      <c r="FH381" s="6"/>
      <c r="FI381" s="4"/>
      <c r="FJ381" s="6"/>
      <c r="FK381" s="5"/>
      <c r="FL381" s="5"/>
      <c r="FM381" s="4"/>
      <c r="FN381" s="6"/>
      <c r="FO381" s="4"/>
      <c r="FP381" s="6"/>
      <c r="FQ381" s="5"/>
      <c r="FR381" s="5"/>
      <c r="FS381" s="4"/>
      <c r="FT381" s="6"/>
      <c r="FU381" s="4"/>
      <c r="FV381" s="6"/>
      <c r="FW381" s="5"/>
      <c r="FX381" s="5"/>
      <c r="FY381" s="4"/>
      <c r="FZ381" s="6"/>
      <c r="GA381" s="4"/>
      <c r="GB381" s="6"/>
      <c r="GC381" s="5"/>
      <c r="GD381" s="5"/>
      <c r="GE381" s="4"/>
      <c r="GF381" s="6"/>
      <c r="GG381" s="4"/>
      <c r="GH381" s="6"/>
      <c r="GI381" s="5"/>
      <c r="GJ381" s="5"/>
      <c r="GK381" s="4"/>
      <c r="GL381" s="6"/>
      <c r="GM381" s="4"/>
      <c r="GN381" s="6"/>
      <c r="GO381" s="5"/>
      <c r="GP381" s="5"/>
      <c r="GQ381" s="4"/>
      <c r="GR381" s="6"/>
      <c r="GS381" s="4"/>
      <c r="GT381" s="6"/>
      <c r="GU381" s="5"/>
      <c r="GV381" s="5"/>
      <c r="GW381" s="4"/>
      <c r="GX381" s="6"/>
      <c r="GY381" s="4"/>
      <c r="GZ381" s="6"/>
      <c r="HA381" s="5"/>
      <c r="HB381" s="5"/>
      <c r="HC381" s="4"/>
      <c r="HD381" s="6"/>
      <c r="HE381" s="4"/>
      <c r="HF381" s="6"/>
      <c r="HG381" s="5"/>
      <c r="HH381" s="5"/>
      <c r="HI381" s="4"/>
      <c r="HJ381" s="6"/>
      <c r="HK381" s="4"/>
      <c r="HL381" s="6"/>
      <c r="HM381" s="5"/>
      <c r="HN381" s="5"/>
      <c r="HO381" s="4"/>
      <c r="HP381" s="6"/>
      <c r="HQ381" s="4"/>
      <c r="HR381" s="6"/>
      <c r="HS381" s="5"/>
      <c r="HT381" s="5"/>
      <c r="HU381" s="4"/>
      <c r="HV381" s="6"/>
      <c r="HW381" s="4"/>
      <c r="HX381" s="6"/>
      <c r="HY381" s="5"/>
      <c r="HZ381" s="5"/>
      <c r="IA381" s="4"/>
      <c r="IB381" s="6"/>
      <c r="IC381" s="4"/>
      <c r="ID381" s="6"/>
      <c r="IE381" s="5"/>
      <c r="IF381" s="5"/>
      <c r="IG381" s="4"/>
      <c r="IH381" s="6"/>
      <c r="II381" s="4"/>
      <c r="IJ381" s="6"/>
      <c r="IK381" s="5"/>
      <c r="IL381" s="5"/>
      <c r="IM381" s="4"/>
      <c r="IN381" s="6"/>
      <c r="IO381" s="4"/>
      <c r="IP381" s="6"/>
      <c r="IQ381" s="5"/>
      <c r="IR381" s="5"/>
      <c r="IS381" s="4"/>
      <c r="IT381" s="6"/>
      <c r="IU381" s="4"/>
      <c r="IV381" s="6"/>
      <c r="IW381" s="5"/>
      <c r="IX381" s="5"/>
      <c r="IY381" s="4"/>
      <c r="IZ381" s="6"/>
      <c r="JA381" s="4"/>
      <c r="JB381" s="6"/>
      <c r="JC381" s="5"/>
      <c r="JD381" s="5"/>
      <c r="JE381" s="4"/>
      <c r="JF381" s="6"/>
      <c r="JG381" s="4"/>
      <c r="JH381" s="6"/>
      <c r="JI381" s="5"/>
      <c r="JJ381" s="5"/>
      <c r="JK381" s="4"/>
      <c r="JL381" s="6"/>
      <c r="JM381" s="4"/>
      <c r="JN381" s="6"/>
      <c r="JO381" s="5"/>
      <c r="JP381" s="5"/>
      <c r="JQ381" s="4"/>
      <c r="JR381" s="6"/>
      <c r="JS381" s="4"/>
      <c r="JT381" s="6"/>
      <c r="JU381" s="5"/>
      <c r="JV381" s="5"/>
      <c r="JW381" s="4"/>
      <c r="JX381" s="6"/>
      <c r="JY381" s="4"/>
      <c r="JZ381" s="6"/>
      <c r="KA381" s="5"/>
      <c r="KB381" s="5"/>
      <c r="KC381" s="4"/>
      <c r="KD381" s="6"/>
      <c r="KE381" s="4"/>
      <c r="KF381" s="6"/>
      <c r="KG381" s="5"/>
      <c r="KH381" s="5"/>
      <c r="KI381" s="4"/>
      <c r="KJ381" s="6"/>
      <c r="KK381" s="4"/>
      <c r="KL381" s="6"/>
      <c r="KM381" s="5"/>
      <c r="KN381" s="5"/>
    </row>
    <row r="382">
      <c r="A382" s="3" t="s">
        <v>85</v>
      </c>
      <c r="B382" s="3" t="s">
        <v>86</v>
      </c>
      <c r="C382" s="3" t="s">
        <v>449</v>
      </c>
      <c r="D382" s="3" t="s">
        <v>518</v>
      </c>
      <c r="E382" s="3" t="s">
        <v>483</v>
      </c>
      <c r="F382" s="3" t="s">
        <v>484</v>
      </c>
      <c r="G382" s="3" t="s">
        <v>485</v>
      </c>
      <c r="H382" s="3" t="s">
        <v>129</v>
      </c>
      <c r="I382" s="3" t="s">
        <v>1327</v>
      </c>
      <c r="J382" s="3" t="s">
        <v>1319</v>
      </c>
      <c r="K382" s="4">
        <v>561</v>
      </c>
      <c r="L382" s="4">
        <f>=ROUNDDOWN(20.0357142857143,0)</f>
      </c>
      <c r="M382" s="4">
        <v>360</v>
      </c>
      <c r="N382" s="5">
        <v>1</v>
      </c>
      <c r="O382" s="4"/>
      <c r="P382" s="4">
        <f>=ROUNDDOWN({0},0)</f>
      </c>
      <c r="Q382" s="4"/>
      <c r="R382" s="5"/>
      <c r="S382" s="4">
        <v>18</v>
      </c>
      <c r="T382" s="6">
        <v>1016.74</v>
      </c>
      <c r="U382" s="4"/>
      <c r="V382" s="6"/>
      <c r="W382" s="5"/>
      <c r="X382" s="5"/>
      <c r="Y382" s="4">
        <v>7</v>
      </c>
      <c r="Z382" s="6">
        <v>388.26</v>
      </c>
      <c r="AA382" s="4"/>
      <c r="AB382" s="6"/>
      <c r="AC382" s="5"/>
      <c r="AD382" s="5"/>
      <c r="AE382" s="4">
        <v>3</v>
      </c>
      <c r="AF382" s="6">
        <v>150.11</v>
      </c>
      <c r="AG382" s="4"/>
      <c r="AH382" s="6"/>
      <c r="AI382" s="5"/>
      <c r="AJ382" s="5"/>
      <c r="AK382" s="4">
        <v>1</v>
      </c>
      <c r="AL382" s="6">
        <v>65.57</v>
      </c>
      <c r="AM382" s="4"/>
      <c r="AN382" s="6"/>
      <c r="AO382" s="5"/>
      <c r="AP382" s="5"/>
      <c r="AQ382" s="4"/>
      <c r="AR382" s="6"/>
      <c r="AS382" s="4"/>
      <c r="AT382" s="6"/>
      <c r="AU382" s="5"/>
      <c r="AV382" s="5"/>
      <c r="AW382" s="4"/>
      <c r="AX382" s="6"/>
      <c r="AY382" s="4"/>
      <c r="AZ382" s="6"/>
      <c r="BA382" s="5"/>
      <c r="BB382" s="5"/>
      <c r="BC382" s="4"/>
      <c r="BD382" s="6"/>
      <c r="BE382" s="4"/>
      <c r="BF382" s="6"/>
      <c r="BG382" s="5"/>
      <c r="BH382" s="5"/>
      <c r="BI382" s="4">
        <v>1</v>
      </c>
      <c r="BJ382" s="6">
        <v>66.18</v>
      </c>
      <c r="BK382" s="4"/>
      <c r="BL382" s="6"/>
      <c r="BM382" s="5"/>
      <c r="BN382" s="5"/>
      <c r="BO382" s="4"/>
      <c r="BP382" s="6"/>
      <c r="BQ382" s="4"/>
      <c r="BR382" s="6"/>
      <c r="BS382" s="5"/>
      <c r="BT382" s="5"/>
      <c r="BU382" s="4"/>
      <c r="BV382" s="6"/>
      <c r="BW382" s="4"/>
      <c r="BX382" s="6"/>
      <c r="BY382" s="5"/>
      <c r="BZ382" s="5"/>
      <c r="CA382" s="4"/>
      <c r="CB382" s="6"/>
      <c r="CC382" s="4"/>
      <c r="CD382" s="6"/>
      <c r="CE382" s="5"/>
      <c r="CF382" s="5"/>
      <c r="CG382" s="4"/>
      <c r="CH382" s="6"/>
      <c r="CI382" s="4"/>
      <c r="CJ382" s="6"/>
      <c r="CK382" s="5"/>
      <c r="CL382" s="5"/>
      <c r="CM382" s="4">
        <v>1</v>
      </c>
      <c r="CN382" s="6">
        <v>89.99</v>
      </c>
      <c r="CO382" s="4"/>
      <c r="CP382" s="6"/>
      <c r="CQ382" s="5"/>
      <c r="CR382" s="5"/>
      <c r="CS382" s="4">
        <v>4</v>
      </c>
      <c r="CT382" s="6">
        <v>207.28</v>
      </c>
      <c r="CU382" s="4"/>
      <c r="CV382" s="6"/>
      <c r="CW382" s="5"/>
      <c r="CX382" s="5"/>
      <c r="CY382" s="4">
        <v>1</v>
      </c>
      <c r="CZ382" s="6">
        <v>49.35</v>
      </c>
      <c r="DA382" s="4"/>
      <c r="DB382" s="6"/>
      <c r="DC382" s="5"/>
      <c r="DD382" s="5"/>
      <c r="DE382" s="4"/>
      <c r="DF382" s="6"/>
      <c r="DG382" s="4"/>
      <c r="DH382" s="6"/>
      <c r="DI382" s="5"/>
      <c r="DJ382" s="5"/>
      <c r="DK382" s="4"/>
      <c r="DL382" s="6"/>
      <c r="DM382" s="4"/>
      <c r="DN382" s="6"/>
      <c r="DO382" s="5"/>
      <c r="DP382" s="5"/>
      <c r="DQ382" s="4"/>
      <c r="DR382" s="6"/>
      <c r="DS382" s="4"/>
      <c r="DT382" s="6"/>
      <c r="DU382" s="5"/>
      <c r="DV382" s="5"/>
      <c r="DW382" s="4"/>
      <c r="DX382" s="6"/>
      <c r="DY382" s="4"/>
      <c r="DZ382" s="6"/>
      <c r="EA382" s="5"/>
      <c r="EB382" s="5"/>
      <c r="EC382" s="4"/>
      <c r="ED382" s="6"/>
      <c r="EE382" s="4"/>
      <c r="EF382" s="6"/>
      <c r="EG382" s="5"/>
      <c r="EH382" s="5"/>
      <c r="EI382" s="4"/>
      <c r="EJ382" s="6"/>
      <c r="EK382" s="4"/>
      <c r="EL382" s="6"/>
      <c r="EM382" s="5"/>
      <c r="EN382" s="5"/>
      <c r="EO382" s="4"/>
      <c r="EP382" s="6"/>
      <c r="EQ382" s="4"/>
      <c r="ER382" s="6"/>
      <c r="ES382" s="5"/>
      <c r="ET382" s="5"/>
      <c r="EU382" s="4"/>
      <c r="EV382" s="6"/>
      <c r="EW382" s="4"/>
      <c r="EX382" s="6"/>
      <c r="EY382" s="5"/>
      <c r="EZ382" s="5"/>
      <c r="FA382" s="4"/>
      <c r="FB382" s="6"/>
      <c r="FC382" s="4"/>
      <c r="FD382" s="6"/>
      <c r="FE382" s="5"/>
      <c r="FF382" s="5"/>
      <c r="FG382" s="4"/>
      <c r="FH382" s="6"/>
      <c r="FI382" s="4"/>
      <c r="FJ382" s="6"/>
      <c r="FK382" s="5"/>
      <c r="FL382" s="5"/>
      <c r="FM382" s="4"/>
      <c r="FN382" s="6"/>
      <c r="FO382" s="4"/>
      <c r="FP382" s="6"/>
      <c r="FQ382" s="5"/>
      <c r="FR382" s="5"/>
      <c r="FS382" s="4"/>
      <c r="FT382" s="6"/>
      <c r="FU382" s="4"/>
      <c r="FV382" s="6"/>
      <c r="FW382" s="5"/>
      <c r="FX382" s="5"/>
      <c r="FY382" s="4"/>
      <c r="FZ382" s="6"/>
      <c r="GA382" s="4"/>
      <c r="GB382" s="6"/>
      <c r="GC382" s="5"/>
      <c r="GD382" s="5"/>
      <c r="GE382" s="4"/>
      <c r="GF382" s="6"/>
      <c r="GG382" s="4"/>
      <c r="GH382" s="6"/>
      <c r="GI382" s="5"/>
      <c r="GJ382" s="5"/>
      <c r="GK382" s="4"/>
      <c r="GL382" s="6"/>
      <c r="GM382" s="4"/>
      <c r="GN382" s="6"/>
      <c r="GO382" s="5"/>
      <c r="GP382" s="5"/>
      <c r="GQ382" s="4"/>
      <c r="GR382" s="6"/>
      <c r="GS382" s="4"/>
      <c r="GT382" s="6"/>
      <c r="GU382" s="5"/>
      <c r="GV382" s="5"/>
      <c r="GW382" s="4"/>
      <c r="GX382" s="6"/>
      <c r="GY382" s="4"/>
      <c r="GZ382" s="6"/>
      <c r="HA382" s="5"/>
      <c r="HB382" s="5"/>
      <c r="HC382" s="4"/>
      <c r="HD382" s="6"/>
      <c r="HE382" s="4"/>
      <c r="HF382" s="6"/>
      <c r="HG382" s="5"/>
      <c r="HH382" s="5"/>
      <c r="HI382" s="4"/>
      <c r="HJ382" s="6"/>
      <c r="HK382" s="4"/>
      <c r="HL382" s="6"/>
      <c r="HM382" s="5"/>
      <c r="HN382" s="5"/>
      <c r="HO382" s="4"/>
      <c r="HP382" s="6"/>
      <c r="HQ382" s="4"/>
      <c r="HR382" s="6"/>
      <c r="HS382" s="5"/>
      <c r="HT382" s="5"/>
      <c r="HU382" s="4"/>
      <c r="HV382" s="6"/>
      <c r="HW382" s="4"/>
      <c r="HX382" s="6"/>
      <c r="HY382" s="5"/>
      <c r="HZ382" s="5"/>
      <c r="IA382" s="4"/>
      <c r="IB382" s="6"/>
      <c r="IC382" s="4"/>
      <c r="ID382" s="6"/>
      <c r="IE382" s="5"/>
      <c r="IF382" s="5"/>
      <c r="IG382" s="4"/>
      <c r="IH382" s="6"/>
      <c r="II382" s="4"/>
      <c r="IJ382" s="6"/>
      <c r="IK382" s="5"/>
      <c r="IL382" s="5"/>
      <c r="IM382" s="4"/>
      <c r="IN382" s="6"/>
      <c r="IO382" s="4"/>
      <c r="IP382" s="6"/>
      <c r="IQ382" s="5"/>
      <c r="IR382" s="5"/>
      <c r="IS382" s="4"/>
      <c r="IT382" s="6"/>
      <c r="IU382" s="4"/>
      <c r="IV382" s="6"/>
      <c r="IW382" s="5"/>
      <c r="IX382" s="5"/>
      <c r="IY382" s="4"/>
      <c r="IZ382" s="6"/>
      <c r="JA382" s="4"/>
      <c r="JB382" s="6"/>
      <c r="JC382" s="5"/>
      <c r="JD382" s="5"/>
      <c r="JE382" s="4"/>
      <c r="JF382" s="6"/>
      <c r="JG382" s="4"/>
      <c r="JH382" s="6"/>
      <c r="JI382" s="5"/>
      <c r="JJ382" s="5"/>
      <c r="JK382" s="4"/>
      <c r="JL382" s="6"/>
      <c r="JM382" s="4"/>
      <c r="JN382" s="6"/>
      <c r="JO382" s="5"/>
      <c r="JP382" s="5"/>
      <c r="JQ382" s="4"/>
      <c r="JR382" s="6"/>
      <c r="JS382" s="4"/>
      <c r="JT382" s="6"/>
      <c r="JU382" s="5"/>
      <c r="JV382" s="5"/>
      <c r="JW382" s="4"/>
      <c r="JX382" s="6"/>
      <c r="JY382" s="4"/>
      <c r="JZ382" s="6"/>
      <c r="KA382" s="5"/>
      <c r="KB382" s="5"/>
      <c r="KC382" s="4"/>
      <c r="KD382" s="6"/>
      <c r="KE382" s="4"/>
      <c r="KF382" s="6"/>
      <c r="KG382" s="5"/>
      <c r="KH382" s="5"/>
      <c r="KI382" s="4"/>
      <c r="KJ382" s="6"/>
      <c r="KK382" s="4"/>
      <c r="KL382" s="6"/>
      <c r="KM382" s="5"/>
      <c r="KN382" s="5"/>
    </row>
    <row r="383">
      <c r="A383" s="3" t="s">
        <v>85</v>
      </c>
      <c r="B383" s="3" t="s">
        <v>86</v>
      </c>
      <c r="C383" s="3" t="s">
        <v>449</v>
      </c>
      <c r="D383" s="3" t="s">
        <v>518</v>
      </c>
      <c r="E383" s="3" t="s">
        <v>483</v>
      </c>
      <c r="F383" s="3" t="s">
        <v>484</v>
      </c>
      <c r="G383" s="3" t="s">
        <v>485</v>
      </c>
      <c r="H383" s="3" t="s">
        <v>129</v>
      </c>
      <c r="I383" s="3" t="s">
        <v>1349</v>
      </c>
      <c r="J383" s="3" t="s">
        <v>1319</v>
      </c>
      <c r="K383" s="4">
        <v>1024</v>
      </c>
      <c r="L383" s="4">
        <f>=ROUNDDOWN(36.5714285714286,0)</f>
      </c>
      <c r="M383" s="4"/>
      <c r="N383" s="5">
        <v>1</v>
      </c>
      <c r="O383" s="4"/>
      <c r="P383" s="4">
        <f>=ROUNDDOWN({0},0)</f>
      </c>
      <c r="Q383" s="4"/>
      <c r="R383" s="5"/>
      <c r="S383" s="4">
        <v>17</v>
      </c>
      <c r="T383" s="6">
        <v>936.31</v>
      </c>
      <c r="U383" s="4"/>
      <c r="V383" s="6"/>
      <c r="W383" s="5"/>
      <c r="X383" s="5"/>
      <c r="Y383" s="4">
        <v>3</v>
      </c>
      <c r="Z383" s="6">
        <v>147.66</v>
      </c>
      <c r="AA383" s="4"/>
      <c r="AB383" s="6"/>
      <c r="AC383" s="5"/>
      <c r="AD383" s="5"/>
      <c r="AE383" s="4">
        <v>1</v>
      </c>
      <c r="AF383" s="6">
        <v>50.5</v>
      </c>
      <c r="AG383" s="4"/>
      <c r="AH383" s="6"/>
      <c r="AI383" s="5"/>
      <c r="AJ383" s="5"/>
      <c r="AK383" s="4">
        <v>1</v>
      </c>
      <c r="AL383" s="6">
        <v>65.57</v>
      </c>
      <c r="AM383" s="4"/>
      <c r="AN383" s="6"/>
      <c r="AO383" s="5"/>
      <c r="AP383" s="5"/>
      <c r="AQ383" s="4">
        <v>4</v>
      </c>
      <c r="AR383" s="6">
        <v>228.76</v>
      </c>
      <c r="AS383" s="4"/>
      <c r="AT383" s="6"/>
      <c r="AU383" s="5"/>
      <c r="AV383" s="5"/>
      <c r="AW383" s="4">
        <v>4</v>
      </c>
      <c r="AX383" s="6">
        <v>218.96</v>
      </c>
      <c r="AY383" s="4"/>
      <c r="AZ383" s="6"/>
      <c r="BA383" s="5"/>
      <c r="BB383" s="5"/>
      <c r="BC383" s="4"/>
      <c r="BD383" s="6"/>
      <c r="BE383" s="4"/>
      <c r="BF383" s="6"/>
      <c r="BG383" s="5"/>
      <c r="BH383" s="5"/>
      <c r="BI383" s="4">
        <v>1</v>
      </c>
      <c r="BJ383" s="6">
        <v>66.18</v>
      </c>
      <c r="BK383" s="4"/>
      <c r="BL383" s="6"/>
      <c r="BM383" s="5"/>
      <c r="BN383" s="5"/>
      <c r="BO383" s="4">
        <v>1</v>
      </c>
      <c r="BP383" s="6">
        <v>55.75</v>
      </c>
      <c r="BQ383" s="4"/>
      <c r="BR383" s="6"/>
      <c r="BS383" s="5"/>
      <c r="BT383" s="5"/>
      <c r="BU383" s="4">
        <v>1</v>
      </c>
      <c r="BV383" s="6">
        <v>51.11</v>
      </c>
      <c r="BW383" s="4"/>
      <c r="BX383" s="6"/>
      <c r="BY383" s="5"/>
      <c r="BZ383" s="5"/>
      <c r="CA383" s="4"/>
      <c r="CB383" s="6"/>
      <c r="CC383" s="4"/>
      <c r="CD383" s="6"/>
      <c r="CE383" s="5"/>
      <c r="CF383" s="5"/>
      <c r="CG383" s="4"/>
      <c r="CH383" s="6"/>
      <c r="CI383" s="4"/>
      <c r="CJ383" s="6"/>
      <c r="CK383" s="5"/>
      <c r="CL383" s="5"/>
      <c r="CM383" s="4"/>
      <c r="CN383" s="6"/>
      <c r="CO383" s="4"/>
      <c r="CP383" s="6"/>
      <c r="CQ383" s="5"/>
      <c r="CR383" s="5"/>
      <c r="CS383" s="4">
        <v>1</v>
      </c>
      <c r="CT383" s="6">
        <v>51.82</v>
      </c>
      <c r="CU383" s="4"/>
      <c r="CV383" s="6"/>
      <c r="CW383" s="5"/>
      <c r="CX383" s="5"/>
      <c r="CY383" s="4"/>
      <c r="CZ383" s="6"/>
      <c r="DA383" s="4"/>
      <c r="DB383" s="6"/>
      <c r="DC383" s="5"/>
      <c r="DD383" s="5"/>
      <c r="DE383" s="4"/>
      <c r="DF383" s="6"/>
      <c r="DG383" s="4"/>
      <c r="DH383" s="6"/>
      <c r="DI383" s="5"/>
      <c r="DJ383" s="5"/>
      <c r="DK383" s="4"/>
      <c r="DL383" s="6"/>
      <c r="DM383" s="4"/>
      <c r="DN383" s="6"/>
      <c r="DO383" s="5"/>
      <c r="DP383" s="5"/>
      <c r="DQ383" s="4"/>
      <c r="DR383" s="6"/>
      <c r="DS383" s="4"/>
      <c r="DT383" s="6"/>
      <c r="DU383" s="5"/>
      <c r="DV383" s="5"/>
      <c r="DW383" s="4"/>
      <c r="DX383" s="6"/>
      <c r="DY383" s="4"/>
      <c r="DZ383" s="6"/>
      <c r="EA383" s="5"/>
      <c r="EB383" s="5"/>
      <c r="EC383" s="4"/>
      <c r="ED383" s="6"/>
      <c r="EE383" s="4"/>
      <c r="EF383" s="6"/>
      <c r="EG383" s="5"/>
      <c r="EH383" s="5"/>
      <c r="EI383" s="4"/>
      <c r="EJ383" s="6"/>
      <c r="EK383" s="4"/>
      <c r="EL383" s="6"/>
      <c r="EM383" s="5"/>
      <c r="EN383" s="5"/>
      <c r="EO383" s="4"/>
      <c r="EP383" s="6"/>
      <c r="EQ383" s="4"/>
      <c r="ER383" s="6"/>
      <c r="ES383" s="5"/>
      <c r="ET383" s="5"/>
      <c r="EU383" s="4"/>
      <c r="EV383" s="6"/>
      <c r="EW383" s="4"/>
      <c r="EX383" s="6"/>
      <c r="EY383" s="5"/>
      <c r="EZ383" s="5"/>
      <c r="FA383" s="4"/>
      <c r="FB383" s="6"/>
      <c r="FC383" s="4"/>
      <c r="FD383" s="6"/>
      <c r="FE383" s="5"/>
      <c r="FF383" s="5"/>
      <c r="FG383" s="4"/>
      <c r="FH383" s="6"/>
      <c r="FI383" s="4"/>
      <c r="FJ383" s="6"/>
      <c r="FK383" s="5"/>
      <c r="FL383" s="5"/>
      <c r="FM383" s="4"/>
      <c r="FN383" s="6"/>
      <c r="FO383" s="4"/>
      <c r="FP383" s="6"/>
      <c r="FQ383" s="5"/>
      <c r="FR383" s="5"/>
      <c r="FS383" s="4"/>
      <c r="FT383" s="6"/>
      <c r="FU383" s="4"/>
      <c r="FV383" s="6"/>
      <c r="FW383" s="5"/>
      <c r="FX383" s="5"/>
      <c r="FY383" s="4"/>
      <c r="FZ383" s="6"/>
      <c r="GA383" s="4"/>
      <c r="GB383" s="6"/>
      <c r="GC383" s="5"/>
      <c r="GD383" s="5"/>
      <c r="GE383" s="4"/>
      <c r="GF383" s="6"/>
      <c r="GG383" s="4"/>
      <c r="GH383" s="6"/>
      <c r="GI383" s="5"/>
      <c r="GJ383" s="5"/>
      <c r="GK383" s="4"/>
      <c r="GL383" s="6"/>
      <c r="GM383" s="4"/>
      <c r="GN383" s="6"/>
      <c r="GO383" s="5"/>
      <c r="GP383" s="5"/>
      <c r="GQ383" s="4"/>
      <c r="GR383" s="6"/>
      <c r="GS383" s="4"/>
      <c r="GT383" s="6"/>
      <c r="GU383" s="5"/>
      <c r="GV383" s="5"/>
      <c r="GW383" s="4"/>
      <c r="GX383" s="6"/>
      <c r="GY383" s="4"/>
      <c r="GZ383" s="6"/>
      <c r="HA383" s="5"/>
      <c r="HB383" s="5"/>
      <c r="HC383" s="4"/>
      <c r="HD383" s="6"/>
      <c r="HE383" s="4"/>
      <c r="HF383" s="6"/>
      <c r="HG383" s="5"/>
      <c r="HH383" s="5"/>
      <c r="HI383" s="4"/>
      <c r="HJ383" s="6"/>
      <c r="HK383" s="4"/>
      <c r="HL383" s="6"/>
      <c r="HM383" s="5"/>
      <c r="HN383" s="5"/>
      <c r="HO383" s="4"/>
      <c r="HP383" s="6"/>
      <c r="HQ383" s="4"/>
      <c r="HR383" s="6"/>
      <c r="HS383" s="5"/>
      <c r="HT383" s="5"/>
      <c r="HU383" s="4"/>
      <c r="HV383" s="6"/>
      <c r="HW383" s="4"/>
      <c r="HX383" s="6"/>
      <c r="HY383" s="5"/>
      <c r="HZ383" s="5"/>
      <c r="IA383" s="4"/>
      <c r="IB383" s="6"/>
      <c r="IC383" s="4"/>
      <c r="ID383" s="6"/>
      <c r="IE383" s="5"/>
      <c r="IF383" s="5"/>
      <c r="IG383" s="4"/>
      <c r="IH383" s="6"/>
      <c r="II383" s="4"/>
      <c r="IJ383" s="6"/>
      <c r="IK383" s="5"/>
      <c r="IL383" s="5"/>
      <c r="IM383" s="4"/>
      <c r="IN383" s="6"/>
      <c r="IO383" s="4"/>
      <c r="IP383" s="6"/>
      <c r="IQ383" s="5"/>
      <c r="IR383" s="5"/>
      <c r="IS383" s="4"/>
      <c r="IT383" s="6"/>
      <c r="IU383" s="4"/>
      <c r="IV383" s="6"/>
      <c r="IW383" s="5"/>
      <c r="IX383" s="5"/>
      <c r="IY383" s="4"/>
      <c r="IZ383" s="6"/>
      <c r="JA383" s="4"/>
      <c r="JB383" s="6"/>
      <c r="JC383" s="5"/>
      <c r="JD383" s="5"/>
      <c r="JE383" s="4"/>
      <c r="JF383" s="6"/>
      <c r="JG383" s="4"/>
      <c r="JH383" s="6"/>
      <c r="JI383" s="5"/>
      <c r="JJ383" s="5"/>
      <c r="JK383" s="4"/>
      <c r="JL383" s="6"/>
      <c r="JM383" s="4"/>
      <c r="JN383" s="6"/>
      <c r="JO383" s="5"/>
      <c r="JP383" s="5"/>
      <c r="JQ383" s="4"/>
      <c r="JR383" s="6"/>
      <c r="JS383" s="4"/>
      <c r="JT383" s="6"/>
      <c r="JU383" s="5"/>
      <c r="JV383" s="5"/>
      <c r="JW383" s="4"/>
      <c r="JX383" s="6"/>
      <c r="JY383" s="4"/>
      <c r="JZ383" s="6"/>
      <c r="KA383" s="5"/>
      <c r="KB383" s="5"/>
      <c r="KC383" s="4"/>
      <c r="KD383" s="6"/>
      <c r="KE383" s="4"/>
      <c r="KF383" s="6"/>
      <c r="KG383" s="5"/>
      <c r="KH383" s="5"/>
      <c r="KI383" s="4"/>
      <c r="KJ383" s="6"/>
      <c r="KK383" s="4"/>
      <c r="KL383" s="6"/>
      <c r="KM383" s="5"/>
      <c r="KN383" s="5"/>
    </row>
    <row r="384">
      <c r="A384" s="3" t="s">
        <v>85</v>
      </c>
      <c r="B384" s="3" t="s">
        <v>86</v>
      </c>
      <c r="C384" s="3" t="s">
        <v>449</v>
      </c>
      <c r="D384" s="3" t="s">
        <v>518</v>
      </c>
      <c r="E384" s="3" t="s">
        <v>483</v>
      </c>
      <c r="F384" s="3" t="s">
        <v>484</v>
      </c>
      <c r="G384" s="3" t="s">
        <v>485</v>
      </c>
      <c r="H384" s="3" t="s">
        <v>129</v>
      </c>
      <c r="I384" s="3" t="s">
        <v>1392</v>
      </c>
      <c r="J384" s="3" t="s">
        <v>1319</v>
      </c>
      <c r="K384" s="4">
        <v>694</v>
      </c>
      <c r="L384" s="4">
        <f>=ROUNDDOWN(33.047619047619,0)</f>
      </c>
      <c r="M384" s="4"/>
      <c r="N384" s="5">
        <v>1</v>
      </c>
      <c r="O384" s="4"/>
      <c r="P384" s="4">
        <f>=ROUNDDOWN({0},0)</f>
      </c>
      <c r="Q384" s="4"/>
      <c r="R384" s="5"/>
      <c r="S384" s="4">
        <v>14</v>
      </c>
      <c r="T384" s="6">
        <v>746.55</v>
      </c>
      <c r="U384" s="4"/>
      <c r="V384" s="6"/>
      <c r="W384" s="5"/>
      <c r="X384" s="5"/>
      <c r="Y384" s="4">
        <v>3</v>
      </c>
      <c r="Z384" s="6">
        <v>169.52</v>
      </c>
      <c r="AA384" s="4"/>
      <c r="AB384" s="6"/>
      <c r="AC384" s="5"/>
      <c r="AD384" s="5"/>
      <c r="AE384" s="4">
        <v>4</v>
      </c>
      <c r="AF384" s="6">
        <v>164.14</v>
      </c>
      <c r="AG384" s="4"/>
      <c r="AH384" s="6"/>
      <c r="AI384" s="5"/>
      <c r="AJ384" s="5"/>
      <c r="AK384" s="4">
        <v>2</v>
      </c>
      <c r="AL384" s="6">
        <v>119.21</v>
      </c>
      <c r="AM384" s="4"/>
      <c r="AN384" s="6"/>
      <c r="AO384" s="5"/>
      <c r="AP384" s="5"/>
      <c r="AQ384" s="4">
        <v>1</v>
      </c>
      <c r="AR384" s="6">
        <v>51.99</v>
      </c>
      <c r="AS384" s="4"/>
      <c r="AT384" s="6"/>
      <c r="AU384" s="5"/>
      <c r="AV384" s="5"/>
      <c r="AW384" s="4">
        <v>3</v>
      </c>
      <c r="AX384" s="6">
        <v>178.82</v>
      </c>
      <c r="AY384" s="4"/>
      <c r="AZ384" s="6"/>
      <c r="BA384" s="5"/>
      <c r="BB384" s="5"/>
      <c r="BC384" s="4"/>
      <c r="BD384" s="6"/>
      <c r="BE384" s="4"/>
      <c r="BF384" s="6"/>
      <c r="BG384" s="5"/>
      <c r="BH384" s="5"/>
      <c r="BI384" s="4"/>
      <c r="BJ384" s="6"/>
      <c r="BK384" s="4"/>
      <c r="BL384" s="6"/>
      <c r="BM384" s="5"/>
      <c r="BN384" s="5"/>
      <c r="BO384" s="4"/>
      <c r="BP384" s="6"/>
      <c r="BQ384" s="4"/>
      <c r="BR384" s="6"/>
      <c r="BS384" s="5"/>
      <c r="BT384" s="5"/>
      <c r="BU384" s="4">
        <v>1</v>
      </c>
      <c r="BV384" s="6">
        <v>62.87</v>
      </c>
      <c r="BW384" s="4"/>
      <c r="BX384" s="6"/>
      <c r="BY384" s="5"/>
      <c r="BZ384" s="5"/>
      <c r="CA384" s="4"/>
      <c r="CB384" s="6"/>
      <c r="CC384" s="4"/>
      <c r="CD384" s="6"/>
      <c r="CE384" s="5"/>
      <c r="CF384" s="5"/>
      <c r="CG384" s="4"/>
      <c r="CH384" s="6"/>
      <c r="CI384" s="4"/>
      <c r="CJ384" s="6"/>
      <c r="CK384" s="5"/>
      <c r="CL384" s="5"/>
      <c r="CM384" s="4"/>
      <c r="CN384" s="6"/>
      <c r="CO384" s="4"/>
      <c r="CP384" s="6"/>
      <c r="CQ384" s="5"/>
      <c r="CR384" s="5"/>
      <c r="CS384" s="4"/>
      <c r="CT384" s="6"/>
      <c r="CU384" s="4"/>
      <c r="CV384" s="6"/>
      <c r="CW384" s="5"/>
      <c r="CX384" s="5"/>
      <c r="CY384" s="4"/>
      <c r="CZ384" s="6"/>
      <c r="DA384" s="4"/>
      <c r="DB384" s="6"/>
      <c r="DC384" s="5"/>
      <c r="DD384" s="5"/>
      <c r="DE384" s="4"/>
      <c r="DF384" s="6"/>
      <c r="DG384" s="4"/>
      <c r="DH384" s="6"/>
      <c r="DI384" s="5"/>
      <c r="DJ384" s="5"/>
      <c r="DK384" s="4"/>
      <c r="DL384" s="6"/>
      <c r="DM384" s="4"/>
      <c r="DN384" s="6"/>
      <c r="DO384" s="5"/>
      <c r="DP384" s="5"/>
      <c r="DQ384" s="4"/>
      <c r="DR384" s="6"/>
      <c r="DS384" s="4"/>
      <c r="DT384" s="6"/>
      <c r="DU384" s="5"/>
      <c r="DV384" s="5"/>
      <c r="DW384" s="4"/>
      <c r="DX384" s="6"/>
      <c r="DY384" s="4"/>
      <c r="DZ384" s="6"/>
      <c r="EA384" s="5"/>
      <c r="EB384" s="5"/>
      <c r="EC384" s="4"/>
      <c r="ED384" s="6"/>
      <c r="EE384" s="4"/>
      <c r="EF384" s="6"/>
      <c r="EG384" s="5"/>
      <c r="EH384" s="5"/>
      <c r="EI384" s="4"/>
      <c r="EJ384" s="6"/>
      <c r="EK384" s="4"/>
      <c r="EL384" s="6"/>
      <c r="EM384" s="5"/>
      <c r="EN384" s="5"/>
      <c r="EO384" s="4"/>
      <c r="EP384" s="6"/>
      <c r="EQ384" s="4"/>
      <c r="ER384" s="6"/>
      <c r="ES384" s="5"/>
      <c r="ET384" s="5"/>
      <c r="EU384" s="4"/>
      <c r="EV384" s="6"/>
      <c r="EW384" s="4"/>
      <c r="EX384" s="6"/>
      <c r="EY384" s="5"/>
      <c r="EZ384" s="5"/>
      <c r="FA384" s="4"/>
      <c r="FB384" s="6"/>
      <c r="FC384" s="4"/>
      <c r="FD384" s="6"/>
      <c r="FE384" s="5"/>
      <c r="FF384" s="5"/>
      <c r="FG384" s="4"/>
      <c r="FH384" s="6"/>
      <c r="FI384" s="4"/>
      <c r="FJ384" s="6"/>
      <c r="FK384" s="5"/>
      <c r="FL384" s="5"/>
      <c r="FM384" s="4"/>
      <c r="FN384" s="6"/>
      <c r="FO384" s="4"/>
      <c r="FP384" s="6"/>
      <c r="FQ384" s="5"/>
      <c r="FR384" s="5"/>
      <c r="FS384" s="4"/>
      <c r="FT384" s="6"/>
      <c r="FU384" s="4"/>
      <c r="FV384" s="6"/>
      <c r="FW384" s="5"/>
      <c r="FX384" s="5"/>
      <c r="FY384" s="4"/>
      <c r="FZ384" s="6"/>
      <c r="GA384" s="4"/>
      <c r="GB384" s="6"/>
      <c r="GC384" s="5"/>
      <c r="GD384" s="5"/>
      <c r="GE384" s="4"/>
      <c r="GF384" s="6"/>
      <c r="GG384" s="4"/>
      <c r="GH384" s="6"/>
      <c r="GI384" s="5"/>
      <c r="GJ384" s="5"/>
      <c r="GK384" s="4"/>
      <c r="GL384" s="6"/>
      <c r="GM384" s="4"/>
      <c r="GN384" s="6"/>
      <c r="GO384" s="5"/>
      <c r="GP384" s="5"/>
      <c r="GQ384" s="4"/>
      <c r="GR384" s="6"/>
      <c r="GS384" s="4"/>
      <c r="GT384" s="6"/>
      <c r="GU384" s="5"/>
      <c r="GV384" s="5"/>
      <c r="GW384" s="4"/>
      <c r="GX384" s="6"/>
      <c r="GY384" s="4"/>
      <c r="GZ384" s="6"/>
      <c r="HA384" s="5"/>
      <c r="HB384" s="5"/>
      <c r="HC384" s="4"/>
      <c r="HD384" s="6"/>
      <c r="HE384" s="4"/>
      <c r="HF384" s="6"/>
      <c r="HG384" s="5"/>
      <c r="HH384" s="5"/>
      <c r="HI384" s="4"/>
      <c r="HJ384" s="6"/>
      <c r="HK384" s="4"/>
      <c r="HL384" s="6"/>
      <c r="HM384" s="5"/>
      <c r="HN384" s="5"/>
      <c r="HO384" s="4"/>
      <c r="HP384" s="6"/>
      <c r="HQ384" s="4"/>
      <c r="HR384" s="6"/>
      <c r="HS384" s="5"/>
      <c r="HT384" s="5"/>
      <c r="HU384" s="4"/>
      <c r="HV384" s="6"/>
      <c r="HW384" s="4"/>
      <c r="HX384" s="6"/>
      <c r="HY384" s="5"/>
      <c r="HZ384" s="5"/>
      <c r="IA384" s="4"/>
      <c r="IB384" s="6"/>
      <c r="IC384" s="4"/>
      <c r="ID384" s="6"/>
      <c r="IE384" s="5"/>
      <c r="IF384" s="5"/>
      <c r="IG384" s="4"/>
      <c r="IH384" s="6"/>
      <c r="II384" s="4"/>
      <c r="IJ384" s="6"/>
      <c r="IK384" s="5"/>
      <c r="IL384" s="5"/>
      <c r="IM384" s="4"/>
      <c r="IN384" s="6"/>
      <c r="IO384" s="4"/>
      <c r="IP384" s="6"/>
      <c r="IQ384" s="5"/>
      <c r="IR384" s="5"/>
      <c r="IS384" s="4"/>
      <c r="IT384" s="6"/>
      <c r="IU384" s="4"/>
      <c r="IV384" s="6"/>
      <c r="IW384" s="5"/>
      <c r="IX384" s="5"/>
      <c r="IY384" s="4"/>
      <c r="IZ384" s="6"/>
      <c r="JA384" s="4"/>
      <c r="JB384" s="6"/>
      <c r="JC384" s="5"/>
      <c r="JD384" s="5"/>
      <c r="JE384" s="4"/>
      <c r="JF384" s="6"/>
      <c r="JG384" s="4"/>
      <c r="JH384" s="6"/>
      <c r="JI384" s="5"/>
      <c r="JJ384" s="5"/>
      <c r="JK384" s="4"/>
      <c r="JL384" s="6"/>
      <c r="JM384" s="4"/>
      <c r="JN384" s="6"/>
      <c r="JO384" s="5"/>
      <c r="JP384" s="5"/>
      <c r="JQ384" s="4"/>
      <c r="JR384" s="6"/>
      <c r="JS384" s="4"/>
      <c r="JT384" s="6"/>
      <c r="JU384" s="5"/>
      <c r="JV384" s="5"/>
      <c r="JW384" s="4"/>
      <c r="JX384" s="6"/>
      <c r="JY384" s="4"/>
      <c r="JZ384" s="6"/>
      <c r="KA384" s="5"/>
      <c r="KB384" s="5"/>
      <c r="KC384" s="4"/>
      <c r="KD384" s="6"/>
      <c r="KE384" s="4"/>
      <c r="KF384" s="6"/>
      <c r="KG384" s="5"/>
      <c r="KH384" s="5"/>
      <c r="KI384" s="4"/>
      <c r="KJ384" s="6"/>
      <c r="KK384" s="4"/>
      <c r="KL384" s="6"/>
      <c r="KM384" s="5"/>
      <c r="KN384" s="5"/>
    </row>
    <row r="385">
      <c r="A385" s="3" t="s">
        <v>85</v>
      </c>
      <c r="B385" s="3" t="s">
        <v>86</v>
      </c>
      <c r="C385" s="3" t="s">
        <v>449</v>
      </c>
      <c r="D385" s="3" t="s">
        <v>518</v>
      </c>
      <c r="E385" s="3" t="s">
        <v>506</v>
      </c>
      <c r="F385" s="3" t="s">
        <v>507</v>
      </c>
      <c r="G385" s="3" t="s">
        <v>508</v>
      </c>
      <c r="H385" s="3" t="s">
        <v>122</v>
      </c>
      <c r="I385" s="3" t="s">
        <v>1349</v>
      </c>
      <c r="J385" s="3" t="s">
        <v>1319</v>
      </c>
      <c r="K385" s="4">
        <v>621</v>
      </c>
      <c r="L385" s="4">
        <f>=ROUNDDOWN(37.185628742515,0)</f>
      </c>
      <c r="M385" s="4"/>
      <c r="N385" s="5">
        <v>1</v>
      </c>
      <c r="O385" s="4"/>
      <c r="P385" s="4">
        <f>=ROUNDDOWN({0},0)</f>
      </c>
      <c r="Q385" s="4"/>
      <c r="R385" s="5"/>
      <c r="S385" s="4">
        <v>13</v>
      </c>
      <c r="T385" s="6">
        <v>769.72</v>
      </c>
      <c r="U385" s="4"/>
      <c r="V385" s="6"/>
      <c r="W385" s="5"/>
      <c r="X385" s="5"/>
      <c r="Y385" s="4">
        <v>2</v>
      </c>
      <c r="Z385" s="6">
        <v>123.04</v>
      </c>
      <c r="AA385" s="4"/>
      <c r="AB385" s="6"/>
      <c r="AC385" s="5"/>
      <c r="AD385" s="5"/>
      <c r="AE385" s="4">
        <v>7</v>
      </c>
      <c r="AF385" s="6">
        <v>390.5</v>
      </c>
      <c r="AG385" s="4"/>
      <c r="AH385" s="6"/>
      <c r="AI385" s="5"/>
      <c r="AJ385" s="5"/>
      <c r="AK385" s="4"/>
      <c r="AL385" s="6"/>
      <c r="AM385" s="4"/>
      <c r="AN385" s="6"/>
      <c r="AO385" s="5"/>
      <c r="AP385" s="5"/>
      <c r="AQ385" s="4">
        <v>1</v>
      </c>
      <c r="AR385" s="6">
        <v>70</v>
      </c>
      <c r="AS385" s="4"/>
      <c r="AT385" s="6"/>
      <c r="AU385" s="5"/>
      <c r="AV385" s="5"/>
      <c r="AW385" s="4">
        <v>3</v>
      </c>
      <c r="AX385" s="6">
        <v>186.18</v>
      </c>
      <c r="AY385" s="4"/>
      <c r="AZ385" s="6"/>
      <c r="BA385" s="5"/>
      <c r="BB385" s="5"/>
      <c r="BC385" s="4"/>
      <c r="BD385" s="6"/>
      <c r="BE385" s="4"/>
      <c r="BF385" s="6"/>
      <c r="BG385" s="5"/>
      <c r="BH385" s="5"/>
      <c r="BI385" s="4"/>
      <c r="BJ385" s="6"/>
      <c r="BK385" s="4"/>
      <c r="BL385" s="6"/>
      <c r="BM385" s="5"/>
      <c r="BN385" s="5"/>
      <c r="BO385" s="4"/>
      <c r="BP385" s="6"/>
      <c r="BQ385" s="4"/>
      <c r="BR385" s="6"/>
      <c r="BS385" s="5"/>
      <c r="BT385" s="5"/>
      <c r="BU385" s="4"/>
      <c r="BV385" s="6"/>
      <c r="BW385" s="4"/>
      <c r="BX385" s="6"/>
      <c r="BY385" s="5"/>
      <c r="BZ385" s="5"/>
      <c r="CA385" s="4"/>
      <c r="CB385" s="6"/>
      <c r="CC385" s="4"/>
      <c r="CD385" s="6"/>
      <c r="CE385" s="5"/>
      <c r="CF385" s="5"/>
      <c r="CG385" s="4"/>
      <c r="CH385" s="6"/>
      <c r="CI385" s="4"/>
      <c r="CJ385" s="6"/>
      <c r="CK385" s="5"/>
      <c r="CL385" s="5"/>
      <c r="CM385" s="4"/>
      <c r="CN385" s="6"/>
      <c r="CO385" s="4"/>
      <c r="CP385" s="6"/>
      <c r="CQ385" s="5"/>
      <c r="CR385" s="5"/>
      <c r="CS385" s="4"/>
      <c r="CT385" s="6"/>
      <c r="CU385" s="4"/>
      <c r="CV385" s="6"/>
      <c r="CW385" s="5"/>
      <c r="CX385" s="5"/>
      <c r="CY385" s="4"/>
      <c r="CZ385" s="6"/>
      <c r="DA385" s="4"/>
      <c r="DB385" s="6"/>
      <c r="DC385" s="5"/>
      <c r="DD385" s="5"/>
      <c r="DE385" s="4"/>
      <c r="DF385" s="6"/>
      <c r="DG385" s="4"/>
      <c r="DH385" s="6"/>
      <c r="DI385" s="5"/>
      <c r="DJ385" s="5"/>
      <c r="DK385" s="4"/>
      <c r="DL385" s="6"/>
      <c r="DM385" s="4"/>
      <c r="DN385" s="6"/>
      <c r="DO385" s="5"/>
      <c r="DP385" s="5"/>
      <c r="DQ385" s="4"/>
      <c r="DR385" s="6"/>
      <c r="DS385" s="4"/>
      <c r="DT385" s="6"/>
      <c r="DU385" s="5"/>
      <c r="DV385" s="5"/>
      <c r="DW385" s="4"/>
      <c r="DX385" s="6"/>
      <c r="DY385" s="4"/>
      <c r="DZ385" s="6"/>
      <c r="EA385" s="5"/>
      <c r="EB385" s="5"/>
      <c r="EC385" s="4"/>
      <c r="ED385" s="6"/>
      <c r="EE385" s="4"/>
      <c r="EF385" s="6"/>
      <c r="EG385" s="5"/>
      <c r="EH385" s="5"/>
      <c r="EI385" s="4"/>
      <c r="EJ385" s="6"/>
      <c r="EK385" s="4"/>
      <c r="EL385" s="6"/>
      <c r="EM385" s="5"/>
      <c r="EN385" s="5"/>
      <c r="EO385" s="4"/>
      <c r="EP385" s="6"/>
      <c r="EQ385" s="4"/>
      <c r="ER385" s="6"/>
      <c r="ES385" s="5"/>
      <c r="ET385" s="5"/>
      <c r="EU385" s="4"/>
      <c r="EV385" s="6"/>
      <c r="EW385" s="4"/>
      <c r="EX385" s="6"/>
      <c r="EY385" s="5"/>
      <c r="EZ385" s="5"/>
      <c r="FA385" s="4"/>
      <c r="FB385" s="6"/>
      <c r="FC385" s="4"/>
      <c r="FD385" s="6"/>
      <c r="FE385" s="5"/>
      <c r="FF385" s="5"/>
      <c r="FG385" s="4"/>
      <c r="FH385" s="6"/>
      <c r="FI385" s="4"/>
      <c r="FJ385" s="6"/>
      <c r="FK385" s="5"/>
      <c r="FL385" s="5"/>
      <c r="FM385" s="4"/>
      <c r="FN385" s="6"/>
      <c r="FO385" s="4"/>
      <c r="FP385" s="6"/>
      <c r="FQ385" s="5"/>
      <c r="FR385" s="5"/>
      <c r="FS385" s="4"/>
      <c r="FT385" s="6"/>
      <c r="FU385" s="4"/>
      <c r="FV385" s="6"/>
      <c r="FW385" s="5"/>
      <c r="FX385" s="5"/>
      <c r="FY385" s="4"/>
      <c r="FZ385" s="6"/>
      <c r="GA385" s="4"/>
      <c r="GB385" s="6"/>
      <c r="GC385" s="5"/>
      <c r="GD385" s="5"/>
      <c r="GE385" s="4"/>
      <c r="GF385" s="6"/>
      <c r="GG385" s="4"/>
      <c r="GH385" s="6"/>
      <c r="GI385" s="5"/>
      <c r="GJ385" s="5"/>
      <c r="GK385" s="4"/>
      <c r="GL385" s="6"/>
      <c r="GM385" s="4"/>
      <c r="GN385" s="6"/>
      <c r="GO385" s="5"/>
      <c r="GP385" s="5"/>
      <c r="GQ385" s="4"/>
      <c r="GR385" s="6"/>
      <c r="GS385" s="4"/>
      <c r="GT385" s="6"/>
      <c r="GU385" s="5"/>
      <c r="GV385" s="5"/>
      <c r="GW385" s="4"/>
      <c r="GX385" s="6"/>
      <c r="GY385" s="4"/>
      <c r="GZ385" s="6"/>
      <c r="HA385" s="5"/>
      <c r="HB385" s="5"/>
      <c r="HC385" s="4"/>
      <c r="HD385" s="6"/>
      <c r="HE385" s="4"/>
      <c r="HF385" s="6"/>
      <c r="HG385" s="5"/>
      <c r="HH385" s="5"/>
      <c r="HI385" s="4"/>
      <c r="HJ385" s="6"/>
      <c r="HK385" s="4"/>
      <c r="HL385" s="6"/>
      <c r="HM385" s="5"/>
      <c r="HN385" s="5"/>
      <c r="HO385" s="4"/>
      <c r="HP385" s="6"/>
      <c r="HQ385" s="4"/>
      <c r="HR385" s="6"/>
      <c r="HS385" s="5"/>
      <c r="HT385" s="5"/>
      <c r="HU385" s="4"/>
      <c r="HV385" s="6"/>
      <c r="HW385" s="4"/>
      <c r="HX385" s="6"/>
      <c r="HY385" s="5"/>
      <c r="HZ385" s="5"/>
      <c r="IA385" s="4"/>
      <c r="IB385" s="6"/>
      <c r="IC385" s="4"/>
      <c r="ID385" s="6"/>
      <c r="IE385" s="5"/>
      <c r="IF385" s="5"/>
      <c r="IG385" s="4"/>
      <c r="IH385" s="6"/>
      <c r="II385" s="4"/>
      <c r="IJ385" s="6"/>
      <c r="IK385" s="5"/>
      <c r="IL385" s="5"/>
      <c r="IM385" s="4"/>
      <c r="IN385" s="6"/>
      <c r="IO385" s="4"/>
      <c r="IP385" s="6"/>
      <c r="IQ385" s="5"/>
      <c r="IR385" s="5"/>
      <c r="IS385" s="4"/>
      <c r="IT385" s="6"/>
      <c r="IU385" s="4"/>
      <c r="IV385" s="6"/>
      <c r="IW385" s="5"/>
      <c r="IX385" s="5"/>
      <c r="IY385" s="4"/>
      <c r="IZ385" s="6"/>
      <c r="JA385" s="4"/>
      <c r="JB385" s="6"/>
      <c r="JC385" s="5"/>
      <c r="JD385" s="5"/>
      <c r="JE385" s="4"/>
      <c r="JF385" s="6"/>
      <c r="JG385" s="4"/>
      <c r="JH385" s="6"/>
      <c r="JI385" s="5"/>
      <c r="JJ385" s="5"/>
      <c r="JK385" s="4"/>
      <c r="JL385" s="6"/>
      <c r="JM385" s="4"/>
      <c r="JN385" s="6"/>
      <c r="JO385" s="5"/>
      <c r="JP385" s="5"/>
      <c r="JQ385" s="4"/>
      <c r="JR385" s="6"/>
      <c r="JS385" s="4"/>
      <c r="JT385" s="6"/>
      <c r="JU385" s="5"/>
      <c r="JV385" s="5"/>
      <c r="JW385" s="4"/>
      <c r="JX385" s="6"/>
      <c r="JY385" s="4"/>
      <c r="JZ385" s="6"/>
      <c r="KA385" s="5"/>
      <c r="KB385" s="5"/>
      <c r="KC385" s="4"/>
      <c r="KD385" s="6"/>
      <c r="KE385" s="4"/>
      <c r="KF385" s="6"/>
      <c r="KG385" s="5"/>
      <c r="KH385" s="5"/>
      <c r="KI385" s="4"/>
      <c r="KJ385" s="6"/>
      <c r="KK385" s="4"/>
      <c r="KL385" s="6"/>
      <c r="KM385" s="5"/>
      <c r="KN385" s="5"/>
    </row>
    <row r="386">
      <c r="A386" s="3" t="s">
        <v>85</v>
      </c>
      <c r="B386" s="3" t="s">
        <v>86</v>
      </c>
      <c r="C386" s="3" t="s">
        <v>449</v>
      </c>
      <c r="D386" s="3" t="s">
        <v>518</v>
      </c>
      <c r="E386" s="3" t="s">
        <v>506</v>
      </c>
      <c r="F386" s="3" t="s">
        <v>507</v>
      </c>
      <c r="G386" s="3" t="s">
        <v>508</v>
      </c>
      <c r="H386" s="3" t="s">
        <v>104</v>
      </c>
      <c r="I386" s="3" t="s">
        <v>1325</v>
      </c>
      <c r="J386" s="3" t="s">
        <v>1340</v>
      </c>
      <c r="K386" s="4">
        <v>4</v>
      </c>
      <c r="L386" s="4">
        <f>=ROUNDDOWN(0.5,0)</f>
      </c>
      <c r="M386" s="4"/>
      <c r="N386" s="5"/>
      <c r="O386" s="4"/>
      <c r="P386" s="4">
        <f>=ROUNDDOWN({0},0)</f>
      </c>
      <c r="Q386" s="4"/>
      <c r="R386" s="5"/>
      <c r="S386" s="4">
        <v>6</v>
      </c>
      <c r="T386" s="6">
        <v>363.85</v>
      </c>
      <c r="U386" s="4"/>
      <c r="V386" s="6"/>
      <c r="W386" s="5"/>
      <c r="X386" s="5"/>
      <c r="Y386" s="4"/>
      <c r="Z386" s="6"/>
      <c r="AA386" s="4"/>
      <c r="AB386" s="6"/>
      <c r="AC386" s="5"/>
      <c r="AD386" s="5"/>
      <c r="AE386" s="4">
        <v>5</v>
      </c>
      <c r="AF386" s="6">
        <v>293.22</v>
      </c>
      <c r="AG386" s="4"/>
      <c r="AH386" s="6"/>
      <c r="AI386" s="5"/>
      <c r="AJ386" s="5"/>
      <c r="AK386" s="4">
        <v>1</v>
      </c>
      <c r="AL386" s="6">
        <v>70.63</v>
      </c>
      <c r="AM386" s="4"/>
      <c r="AN386" s="6"/>
      <c r="AO386" s="5"/>
      <c r="AP386" s="5"/>
      <c r="AQ386" s="4"/>
      <c r="AR386" s="6"/>
      <c r="AS386" s="4"/>
      <c r="AT386" s="6"/>
      <c r="AU386" s="5"/>
      <c r="AV386" s="5"/>
      <c r="AW386" s="4"/>
      <c r="AX386" s="6"/>
      <c r="AY386" s="4"/>
      <c r="AZ386" s="6"/>
      <c r="BA386" s="5"/>
      <c r="BB386" s="5"/>
      <c r="BC386" s="4"/>
      <c r="BD386" s="6"/>
      <c r="BE386" s="4"/>
      <c r="BF386" s="6"/>
      <c r="BG386" s="5"/>
      <c r="BH386" s="5"/>
      <c r="BI386" s="4"/>
      <c r="BJ386" s="6"/>
      <c r="BK386" s="4"/>
      <c r="BL386" s="6"/>
      <c r="BM386" s="5"/>
      <c r="BN386" s="5"/>
      <c r="BO386" s="4"/>
      <c r="BP386" s="6"/>
      <c r="BQ386" s="4"/>
      <c r="BR386" s="6"/>
      <c r="BS386" s="5"/>
      <c r="BT386" s="5"/>
      <c r="BU386" s="4"/>
      <c r="BV386" s="6"/>
      <c r="BW386" s="4"/>
      <c r="BX386" s="6"/>
      <c r="BY386" s="5"/>
      <c r="BZ386" s="5"/>
      <c r="CA386" s="4"/>
      <c r="CB386" s="6"/>
      <c r="CC386" s="4"/>
      <c r="CD386" s="6"/>
      <c r="CE386" s="5"/>
      <c r="CF386" s="5"/>
      <c r="CG386" s="4"/>
      <c r="CH386" s="6"/>
      <c r="CI386" s="4"/>
      <c r="CJ386" s="6"/>
      <c r="CK386" s="5"/>
      <c r="CL386" s="5"/>
      <c r="CM386" s="4"/>
      <c r="CN386" s="6"/>
      <c r="CO386" s="4"/>
      <c r="CP386" s="6"/>
      <c r="CQ386" s="5"/>
      <c r="CR386" s="5"/>
      <c r="CS386" s="4"/>
      <c r="CT386" s="6"/>
      <c r="CU386" s="4"/>
      <c r="CV386" s="6"/>
      <c r="CW386" s="5"/>
      <c r="CX386" s="5"/>
      <c r="CY386" s="4"/>
      <c r="CZ386" s="6"/>
      <c r="DA386" s="4"/>
      <c r="DB386" s="6"/>
      <c r="DC386" s="5"/>
      <c r="DD386" s="5"/>
      <c r="DE386" s="4"/>
      <c r="DF386" s="6"/>
      <c r="DG386" s="4"/>
      <c r="DH386" s="6"/>
      <c r="DI386" s="5"/>
      <c r="DJ386" s="5"/>
      <c r="DK386" s="4"/>
      <c r="DL386" s="6"/>
      <c r="DM386" s="4"/>
      <c r="DN386" s="6"/>
      <c r="DO386" s="5"/>
      <c r="DP386" s="5"/>
      <c r="DQ386" s="4"/>
      <c r="DR386" s="6"/>
      <c r="DS386" s="4"/>
      <c r="DT386" s="6"/>
      <c r="DU386" s="5"/>
      <c r="DV386" s="5"/>
      <c r="DW386" s="4"/>
      <c r="DX386" s="6"/>
      <c r="DY386" s="4"/>
      <c r="DZ386" s="6"/>
      <c r="EA386" s="5"/>
      <c r="EB386" s="5"/>
      <c r="EC386" s="4"/>
      <c r="ED386" s="6"/>
      <c r="EE386" s="4"/>
      <c r="EF386" s="6"/>
      <c r="EG386" s="5"/>
      <c r="EH386" s="5"/>
      <c r="EI386" s="4"/>
      <c r="EJ386" s="6"/>
      <c r="EK386" s="4"/>
      <c r="EL386" s="6"/>
      <c r="EM386" s="5"/>
      <c r="EN386" s="5"/>
      <c r="EO386" s="4"/>
      <c r="EP386" s="6"/>
      <c r="EQ386" s="4"/>
      <c r="ER386" s="6"/>
      <c r="ES386" s="5"/>
      <c r="ET386" s="5"/>
      <c r="EU386" s="4"/>
      <c r="EV386" s="6"/>
      <c r="EW386" s="4"/>
      <c r="EX386" s="6"/>
      <c r="EY386" s="5"/>
      <c r="EZ386" s="5"/>
      <c r="FA386" s="4"/>
      <c r="FB386" s="6"/>
      <c r="FC386" s="4"/>
      <c r="FD386" s="6"/>
      <c r="FE386" s="5"/>
      <c r="FF386" s="5"/>
      <c r="FG386" s="4"/>
      <c r="FH386" s="6"/>
      <c r="FI386" s="4"/>
      <c r="FJ386" s="6"/>
      <c r="FK386" s="5"/>
      <c r="FL386" s="5"/>
      <c r="FM386" s="4"/>
      <c r="FN386" s="6"/>
      <c r="FO386" s="4"/>
      <c r="FP386" s="6"/>
      <c r="FQ386" s="5"/>
      <c r="FR386" s="5"/>
      <c r="FS386" s="4"/>
      <c r="FT386" s="6"/>
      <c r="FU386" s="4"/>
      <c r="FV386" s="6"/>
      <c r="FW386" s="5"/>
      <c r="FX386" s="5"/>
      <c r="FY386" s="4"/>
      <c r="FZ386" s="6"/>
      <c r="GA386" s="4"/>
      <c r="GB386" s="6"/>
      <c r="GC386" s="5"/>
      <c r="GD386" s="5"/>
      <c r="GE386" s="4"/>
      <c r="GF386" s="6"/>
      <c r="GG386" s="4"/>
      <c r="GH386" s="6"/>
      <c r="GI386" s="5"/>
      <c r="GJ386" s="5"/>
      <c r="GK386" s="4"/>
      <c r="GL386" s="6"/>
      <c r="GM386" s="4"/>
      <c r="GN386" s="6"/>
      <c r="GO386" s="5"/>
      <c r="GP386" s="5"/>
      <c r="GQ386" s="4"/>
      <c r="GR386" s="6"/>
      <c r="GS386" s="4"/>
      <c r="GT386" s="6"/>
      <c r="GU386" s="5"/>
      <c r="GV386" s="5"/>
      <c r="GW386" s="4"/>
      <c r="GX386" s="6"/>
      <c r="GY386" s="4"/>
      <c r="GZ386" s="6"/>
      <c r="HA386" s="5"/>
      <c r="HB386" s="5"/>
      <c r="HC386" s="4"/>
      <c r="HD386" s="6"/>
      <c r="HE386" s="4"/>
      <c r="HF386" s="6"/>
      <c r="HG386" s="5"/>
      <c r="HH386" s="5"/>
      <c r="HI386" s="4"/>
      <c r="HJ386" s="6"/>
      <c r="HK386" s="4"/>
      <c r="HL386" s="6"/>
      <c r="HM386" s="5"/>
      <c r="HN386" s="5"/>
      <c r="HO386" s="4"/>
      <c r="HP386" s="6"/>
      <c r="HQ386" s="4"/>
      <c r="HR386" s="6"/>
      <c r="HS386" s="5"/>
      <c r="HT386" s="5"/>
      <c r="HU386" s="4"/>
      <c r="HV386" s="6"/>
      <c r="HW386" s="4"/>
      <c r="HX386" s="6"/>
      <c r="HY386" s="5"/>
      <c r="HZ386" s="5"/>
      <c r="IA386" s="4"/>
      <c r="IB386" s="6"/>
      <c r="IC386" s="4"/>
      <c r="ID386" s="6"/>
      <c r="IE386" s="5"/>
      <c r="IF386" s="5"/>
      <c r="IG386" s="4"/>
      <c r="IH386" s="6"/>
      <c r="II386" s="4"/>
      <c r="IJ386" s="6"/>
      <c r="IK386" s="5"/>
      <c r="IL386" s="5"/>
      <c r="IM386" s="4"/>
      <c r="IN386" s="6"/>
      <c r="IO386" s="4"/>
      <c r="IP386" s="6"/>
      <c r="IQ386" s="5"/>
      <c r="IR386" s="5"/>
      <c r="IS386" s="4"/>
      <c r="IT386" s="6"/>
      <c r="IU386" s="4"/>
      <c r="IV386" s="6"/>
      <c r="IW386" s="5"/>
      <c r="IX386" s="5"/>
      <c r="IY386" s="4"/>
      <c r="IZ386" s="6"/>
      <c r="JA386" s="4"/>
      <c r="JB386" s="6"/>
      <c r="JC386" s="5"/>
      <c r="JD386" s="5"/>
      <c r="JE386" s="4"/>
      <c r="JF386" s="6"/>
      <c r="JG386" s="4"/>
      <c r="JH386" s="6"/>
      <c r="JI386" s="5"/>
      <c r="JJ386" s="5"/>
      <c r="JK386" s="4"/>
      <c r="JL386" s="6"/>
      <c r="JM386" s="4"/>
      <c r="JN386" s="6"/>
      <c r="JO386" s="5"/>
      <c r="JP386" s="5"/>
      <c r="JQ386" s="4"/>
      <c r="JR386" s="6"/>
      <c r="JS386" s="4"/>
      <c r="JT386" s="6"/>
      <c r="JU386" s="5"/>
      <c r="JV386" s="5"/>
      <c r="JW386" s="4"/>
      <c r="JX386" s="6"/>
      <c r="JY386" s="4"/>
      <c r="JZ386" s="6"/>
      <c r="KA386" s="5"/>
      <c r="KB386" s="5"/>
      <c r="KC386" s="4"/>
      <c r="KD386" s="6"/>
      <c r="KE386" s="4"/>
      <c r="KF386" s="6"/>
      <c r="KG386" s="5"/>
      <c r="KH386" s="5"/>
      <c r="KI386" s="4"/>
      <c r="KJ386" s="6"/>
      <c r="KK386" s="4"/>
      <c r="KL386" s="6"/>
      <c r="KM386" s="5"/>
      <c r="KN386" s="5"/>
    </row>
    <row r="387">
      <c r="A387" s="3" t="s">
        <v>85</v>
      </c>
      <c r="B387" s="3" t="s">
        <v>86</v>
      </c>
      <c r="C387" s="3" t="s">
        <v>449</v>
      </c>
      <c r="D387" s="3" t="s">
        <v>519</v>
      </c>
      <c r="E387" s="3" t="s">
        <v>236</v>
      </c>
      <c r="F387" s="3" t="s">
        <v>520</v>
      </c>
      <c r="G387" s="3" t="s">
        <v>521</v>
      </c>
      <c r="H387" s="3" t="s">
        <v>98</v>
      </c>
      <c r="I387" s="3" t="s">
        <v>1361</v>
      </c>
      <c r="J387" s="3" t="s">
        <v>1318</v>
      </c>
      <c r="K387" s="4"/>
      <c r="L387" s="4">
        <f>=ROUNDDOWN({0},0)</f>
      </c>
      <c r="M387" s="4">
        <v>1075</v>
      </c>
      <c r="N387" s="5"/>
      <c r="O387" s="4"/>
      <c r="P387" s="4">
        <f>=ROUNDDOWN({0},0)</f>
      </c>
      <c r="Q387" s="4"/>
      <c r="R387" s="5"/>
      <c r="S387" s="4"/>
      <c r="T387" s="6"/>
      <c r="U387" s="4"/>
      <c r="V387" s="6"/>
      <c r="W387" s="5"/>
      <c r="X387" s="5"/>
      <c r="Y387" s="4"/>
      <c r="Z387" s="6"/>
      <c r="AA387" s="4"/>
      <c r="AB387" s="6"/>
      <c r="AC387" s="5"/>
      <c r="AD387" s="5"/>
      <c r="AE387" s="4"/>
      <c r="AF387" s="6"/>
      <c r="AG387" s="4"/>
      <c r="AH387" s="6"/>
      <c r="AI387" s="5"/>
      <c r="AJ387" s="5"/>
      <c r="AK387" s="4"/>
      <c r="AL387" s="6"/>
      <c r="AM387" s="4"/>
      <c r="AN387" s="6"/>
      <c r="AO387" s="5"/>
      <c r="AP387" s="5"/>
      <c r="AQ387" s="4"/>
      <c r="AR387" s="6"/>
      <c r="AS387" s="4"/>
      <c r="AT387" s="6"/>
      <c r="AU387" s="5"/>
      <c r="AV387" s="5"/>
      <c r="AW387" s="4"/>
      <c r="AX387" s="6"/>
      <c r="AY387" s="4"/>
      <c r="AZ387" s="6"/>
      <c r="BA387" s="5"/>
      <c r="BB387" s="5"/>
      <c r="BC387" s="4"/>
      <c r="BD387" s="6"/>
      <c r="BE387" s="4"/>
      <c r="BF387" s="6"/>
      <c r="BG387" s="5"/>
      <c r="BH387" s="5"/>
      <c r="BI387" s="4"/>
      <c r="BJ387" s="6"/>
      <c r="BK387" s="4"/>
      <c r="BL387" s="6"/>
      <c r="BM387" s="5"/>
      <c r="BN387" s="5"/>
      <c r="BO387" s="4"/>
      <c r="BP387" s="6"/>
      <c r="BQ387" s="4"/>
      <c r="BR387" s="6"/>
      <c r="BS387" s="5"/>
      <c r="BT387" s="5"/>
      <c r="BU387" s="4"/>
      <c r="BV387" s="6"/>
      <c r="BW387" s="4"/>
      <c r="BX387" s="6"/>
      <c r="BY387" s="5"/>
      <c r="BZ387" s="5"/>
      <c r="CA387" s="4"/>
      <c r="CB387" s="6"/>
      <c r="CC387" s="4"/>
      <c r="CD387" s="6"/>
      <c r="CE387" s="5"/>
      <c r="CF387" s="5"/>
      <c r="CG387" s="4"/>
      <c r="CH387" s="6"/>
      <c r="CI387" s="4"/>
      <c r="CJ387" s="6"/>
      <c r="CK387" s="5"/>
      <c r="CL387" s="5"/>
      <c r="CM387" s="4"/>
      <c r="CN387" s="6"/>
      <c r="CO387" s="4"/>
      <c r="CP387" s="6"/>
      <c r="CQ387" s="5"/>
      <c r="CR387" s="5"/>
      <c r="CS387" s="4"/>
      <c r="CT387" s="6"/>
      <c r="CU387" s="4"/>
      <c r="CV387" s="6"/>
      <c r="CW387" s="5"/>
      <c r="CX387" s="5"/>
      <c r="CY387" s="4"/>
      <c r="CZ387" s="6"/>
      <c r="DA387" s="4"/>
      <c r="DB387" s="6"/>
      <c r="DC387" s="5"/>
      <c r="DD387" s="5"/>
      <c r="DE387" s="4"/>
      <c r="DF387" s="6"/>
      <c r="DG387" s="4"/>
      <c r="DH387" s="6"/>
      <c r="DI387" s="5"/>
      <c r="DJ387" s="5"/>
      <c r="DK387" s="4"/>
      <c r="DL387" s="6"/>
      <c r="DM387" s="4"/>
      <c r="DN387" s="6"/>
      <c r="DO387" s="5"/>
      <c r="DP387" s="5"/>
      <c r="DQ387" s="4"/>
      <c r="DR387" s="6"/>
      <c r="DS387" s="4"/>
      <c r="DT387" s="6"/>
      <c r="DU387" s="5"/>
      <c r="DV387" s="5"/>
      <c r="DW387" s="4"/>
      <c r="DX387" s="6"/>
      <c r="DY387" s="4"/>
      <c r="DZ387" s="6"/>
      <c r="EA387" s="5"/>
      <c r="EB387" s="5"/>
      <c r="EC387" s="4"/>
      <c r="ED387" s="6"/>
      <c r="EE387" s="4"/>
      <c r="EF387" s="6"/>
      <c r="EG387" s="5"/>
      <c r="EH387" s="5"/>
      <c r="EI387" s="4"/>
      <c r="EJ387" s="6"/>
      <c r="EK387" s="4"/>
      <c r="EL387" s="6"/>
      <c r="EM387" s="5"/>
      <c r="EN387" s="5"/>
      <c r="EO387" s="4"/>
      <c r="EP387" s="6"/>
      <c r="EQ387" s="4"/>
      <c r="ER387" s="6"/>
      <c r="ES387" s="5"/>
      <c r="ET387" s="5"/>
      <c r="EU387" s="4"/>
      <c r="EV387" s="6"/>
      <c r="EW387" s="4"/>
      <c r="EX387" s="6"/>
      <c r="EY387" s="5"/>
      <c r="EZ387" s="5"/>
      <c r="FA387" s="4"/>
      <c r="FB387" s="6"/>
      <c r="FC387" s="4"/>
      <c r="FD387" s="6"/>
      <c r="FE387" s="5"/>
      <c r="FF387" s="5"/>
      <c r="FG387" s="4"/>
      <c r="FH387" s="6"/>
      <c r="FI387" s="4"/>
      <c r="FJ387" s="6"/>
      <c r="FK387" s="5"/>
      <c r="FL387" s="5"/>
      <c r="FM387" s="4"/>
      <c r="FN387" s="6"/>
      <c r="FO387" s="4"/>
      <c r="FP387" s="6"/>
      <c r="FQ387" s="5"/>
      <c r="FR387" s="5"/>
      <c r="FS387" s="4"/>
      <c r="FT387" s="6"/>
      <c r="FU387" s="4"/>
      <c r="FV387" s="6"/>
      <c r="FW387" s="5"/>
      <c r="FX387" s="5"/>
      <c r="FY387" s="4"/>
      <c r="FZ387" s="6"/>
      <c r="GA387" s="4"/>
      <c r="GB387" s="6"/>
      <c r="GC387" s="5"/>
      <c r="GD387" s="5"/>
      <c r="GE387" s="4"/>
      <c r="GF387" s="6"/>
      <c r="GG387" s="4"/>
      <c r="GH387" s="6"/>
      <c r="GI387" s="5"/>
      <c r="GJ387" s="5"/>
      <c r="GK387" s="4"/>
      <c r="GL387" s="6"/>
      <c r="GM387" s="4"/>
      <c r="GN387" s="6"/>
      <c r="GO387" s="5"/>
      <c r="GP387" s="5"/>
      <c r="GQ387" s="4"/>
      <c r="GR387" s="6"/>
      <c r="GS387" s="4"/>
      <c r="GT387" s="6"/>
      <c r="GU387" s="5"/>
      <c r="GV387" s="5"/>
      <c r="GW387" s="4"/>
      <c r="GX387" s="6"/>
      <c r="GY387" s="4"/>
      <c r="GZ387" s="6"/>
      <c r="HA387" s="5"/>
      <c r="HB387" s="5"/>
      <c r="HC387" s="4"/>
      <c r="HD387" s="6"/>
      <c r="HE387" s="4"/>
      <c r="HF387" s="6"/>
      <c r="HG387" s="5"/>
      <c r="HH387" s="5"/>
      <c r="HI387" s="4"/>
      <c r="HJ387" s="6"/>
      <c r="HK387" s="4"/>
      <c r="HL387" s="6"/>
      <c r="HM387" s="5"/>
      <c r="HN387" s="5"/>
      <c r="HO387" s="4"/>
      <c r="HP387" s="6"/>
      <c r="HQ387" s="4"/>
      <c r="HR387" s="6"/>
      <c r="HS387" s="5"/>
      <c r="HT387" s="5"/>
      <c r="HU387" s="4"/>
      <c r="HV387" s="6"/>
      <c r="HW387" s="4"/>
      <c r="HX387" s="6"/>
      <c r="HY387" s="5"/>
      <c r="HZ387" s="5"/>
      <c r="IA387" s="4"/>
      <c r="IB387" s="6"/>
      <c r="IC387" s="4"/>
      <c r="ID387" s="6"/>
      <c r="IE387" s="5"/>
      <c r="IF387" s="5"/>
      <c r="IG387" s="4"/>
      <c r="IH387" s="6"/>
      <c r="II387" s="4"/>
      <c r="IJ387" s="6"/>
      <c r="IK387" s="5"/>
      <c r="IL387" s="5"/>
      <c r="IM387" s="4"/>
      <c r="IN387" s="6"/>
      <c r="IO387" s="4"/>
      <c r="IP387" s="6"/>
      <c r="IQ387" s="5"/>
      <c r="IR387" s="5"/>
      <c r="IS387" s="4"/>
      <c r="IT387" s="6"/>
      <c r="IU387" s="4"/>
      <c r="IV387" s="6"/>
      <c r="IW387" s="5"/>
      <c r="IX387" s="5"/>
      <c r="IY387" s="4"/>
      <c r="IZ387" s="6"/>
      <c r="JA387" s="4"/>
      <c r="JB387" s="6"/>
      <c r="JC387" s="5"/>
      <c r="JD387" s="5"/>
      <c r="JE387" s="4"/>
      <c r="JF387" s="6"/>
      <c r="JG387" s="4"/>
      <c r="JH387" s="6"/>
      <c r="JI387" s="5"/>
      <c r="JJ387" s="5"/>
      <c r="JK387" s="4"/>
      <c r="JL387" s="6"/>
      <c r="JM387" s="4"/>
      <c r="JN387" s="6"/>
      <c r="JO387" s="5"/>
      <c r="JP387" s="5"/>
      <c r="JQ387" s="4"/>
      <c r="JR387" s="6"/>
      <c r="JS387" s="4"/>
      <c r="JT387" s="6"/>
      <c r="JU387" s="5"/>
      <c r="JV387" s="5"/>
      <c r="JW387" s="4"/>
      <c r="JX387" s="6"/>
      <c r="JY387" s="4"/>
      <c r="JZ387" s="6"/>
      <c r="KA387" s="5"/>
      <c r="KB387" s="5"/>
      <c r="KC387" s="4"/>
      <c r="KD387" s="6"/>
      <c r="KE387" s="4"/>
      <c r="KF387" s="6"/>
      <c r="KG387" s="5"/>
      <c r="KH387" s="5"/>
      <c r="KI387" s="4"/>
      <c r="KJ387" s="6"/>
      <c r="KK387" s="4"/>
      <c r="KL387" s="6"/>
      <c r="KM387" s="5"/>
      <c r="KN387" s="5"/>
    </row>
    <row r="388">
      <c r="A388" s="3" t="s">
        <v>85</v>
      </c>
      <c r="B388" s="3" t="s">
        <v>86</v>
      </c>
      <c r="C388" s="3" t="s">
        <v>449</v>
      </c>
      <c r="D388" s="3" t="s">
        <v>519</v>
      </c>
      <c r="E388" s="3" t="s">
        <v>236</v>
      </c>
      <c r="F388" s="3" t="s">
        <v>520</v>
      </c>
      <c r="G388" s="3" t="s">
        <v>521</v>
      </c>
      <c r="H388" s="3" t="s">
        <v>98</v>
      </c>
      <c r="I388" s="3" t="s">
        <v>1323</v>
      </c>
      <c r="J388" s="3" t="s">
        <v>1318</v>
      </c>
      <c r="K388" s="4"/>
      <c r="L388" s="4">
        <f>=ROUNDDOWN({0},0)</f>
      </c>
      <c r="M388" s="4">
        <v>1585</v>
      </c>
      <c r="N388" s="5"/>
      <c r="O388" s="4"/>
      <c r="P388" s="4">
        <f>=ROUNDDOWN({0},0)</f>
      </c>
      <c r="Q388" s="4"/>
      <c r="R388" s="5"/>
      <c r="S388" s="4"/>
      <c r="T388" s="6"/>
      <c r="U388" s="4"/>
      <c r="V388" s="6"/>
      <c r="W388" s="5"/>
      <c r="X388" s="5"/>
      <c r="Y388" s="4"/>
      <c r="Z388" s="6"/>
      <c r="AA388" s="4"/>
      <c r="AB388" s="6"/>
      <c r="AC388" s="5"/>
      <c r="AD388" s="5"/>
      <c r="AE388" s="4"/>
      <c r="AF388" s="6"/>
      <c r="AG388" s="4"/>
      <c r="AH388" s="6"/>
      <c r="AI388" s="5"/>
      <c r="AJ388" s="5"/>
      <c r="AK388" s="4"/>
      <c r="AL388" s="6"/>
      <c r="AM388" s="4"/>
      <c r="AN388" s="6"/>
      <c r="AO388" s="5"/>
      <c r="AP388" s="5"/>
      <c r="AQ388" s="4"/>
      <c r="AR388" s="6"/>
      <c r="AS388" s="4"/>
      <c r="AT388" s="6"/>
      <c r="AU388" s="5"/>
      <c r="AV388" s="5"/>
      <c r="AW388" s="4"/>
      <c r="AX388" s="6"/>
      <c r="AY388" s="4"/>
      <c r="AZ388" s="6"/>
      <c r="BA388" s="5"/>
      <c r="BB388" s="5"/>
      <c r="BC388" s="4"/>
      <c r="BD388" s="6"/>
      <c r="BE388" s="4"/>
      <c r="BF388" s="6"/>
      <c r="BG388" s="5"/>
      <c r="BH388" s="5"/>
      <c r="BI388" s="4"/>
      <c r="BJ388" s="6"/>
      <c r="BK388" s="4"/>
      <c r="BL388" s="6"/>
      <c r="BM388" s="5"/>
      <c r="BN388" s="5"/>
      <c r="BO388" s="4"/>
      <c r="BP388" s="6"/>
      <c r="BQ388" s="4"/>
      <c r="BR388" s="6"/>
      <c r="BS388" s="5"/>
      <c r="BT388" s="5"/>
      <c r="BU388" s="4"/>
      <c r="BV388" s="6"/>
      <c r="BW388" s="4"/>
      <c r="BX388" s="6"/>
      <c r="BY388" s="5"/>
      <c r="BZ388" s="5"/>
      <c r="CA388" s="4"/>
      <c r="CB388" s="6"/>
      <c r="CC388" s="4"/>
      <c r="CD388" s="6"/>
      <c r="CE388" s="5"/>
      <c r="CF388" s="5"/>
      <c r="CG388" s="4"/>
      <c r="CH388" s="6"/>
      <c r="CI388" s="4"/>
      <c r="CJ388" s="6"/>
      <c r="CK388" s="5"/>
      <c r="CL388" s="5"/>
      <c r="CM388" s="4"/>
      <c r="CN388" s="6"/>
      <c r="CO388" s="4"/>
      <c r="CP388" s="6"/>
      <c r="CQ388" s="5"/>
      <c r="CR388" s="5"/>
      <c r="CS388" s="4"/>
      <c r="CT388" s="6"/>
      <c r="CU388" s="4"/>
      <c r="CV388" s="6"/>
      <c r="CW388" s="5"/>
      <c r="CX388" s="5"/>
      <c r="CY388" s="4"/>
      <c r="CZ388" s="6"/>
      <c r="DA388" s="4"/>
      <c r="DB388" s="6"/>
      <c r="DC388" s="5"/>
      <c r="DD388" s="5"/>
      <c r="DE388" s="4"/>
      <c r="DF388" s="6"/>
      <c r="DG388" s="4"/>
      <c r="DH388" s="6"/>
      <c r="DI388" s="5"/>
      <c r="DJ388" s="5"/>
      <c r="DK388" s="4"/>
      <c r="DL388" s="6"/>
      <c r="DM388" s="4"/>
      <c r="DN388" s="6"/>
      <c r="DO388" s="5"/>
      <c r="DP388" s="5"/>
      <c r="DQ388" s="4"/>
      <c r="DR388" s="6"/>
      <c r="DS388" s="4"/>
      <c r="DT388" s="6"/>
      <c r="DU388" s="5"/>
      <c r="DV388" s="5"/>
      <c r="DW388" s="4"/>
      <c r="DX388" s="6"/>
      <c r="DY388" s="4"/>
      <c r="DZ388" s="6"/>
      <c r="EA388" s="5"/>
      <c r="EB388" s="5"/>
      <c r="EC388" s="4"/>
      <c r="ED388" s="6"/>
      <c r="EE388" s="4"/>
      <c r="EF388" s="6"/>
      <c r="EG388" s="5"/>
      <c r="EH388" s="5"/>
      <c r="EI388" s="4"/>
      <c r="EJ388" s="6"/>
      <c r="EK388" s="4"/>
      <c r="EL388" s="6"/>
      <c r="EM388" s="5"/>
      <c r="EN388" s="5"/>
      <c r="EO388" s="4"/>
      <c r="EP388" s="6"/>
      <c r="EQ388" s="4"/>
      <c r="ER388" s="6"/>
      <c r="ES388" s="5"/>
      <c r="ET388" s="5"/>
      <c r="EU388" s="4"/>
      <c r="EV388" s="6"/>
      <c r="EW388" s="4"/>
      <c r="EX388" s="6"/>
      <c r="EY388" s="5"/>
      <c r="EZ388" s="5"/>
      <c r="FA388" s="4"/>
      <c r="FB388" s="6"/>
      <c r="FC388" s="4"/>
      <c r="FD388" s="6"/>
      <c r="FE388" s="5"/>
      <c r="FF388" s="5"/>
      <c r="FG388" s="4"/>
      <c r="FH388" s="6"/>
      <c r="FI388" s="4"/>
      <c r="FJ388" s="6"/>
      <c r="FK388" s="5"/>
      <c r="FL388" s="5"/>
      <c r="FM388" s="4"/>
      <c r="FN388" s="6"/>
      <c r="FO388" s="4"/>
      <c r="FP388" s="6"/>
      <c r="FQ388" s="5"/>
      <c r="FR388" s="5"/>
      <c r="FS388" s="4"/>
      <c r="FT388" s="6"/>
      <c r="FU388" s="4"/>
      <c r="FV388" s="6"/>
      <c r="FW388" s="5"/>
      <c r="FX388" s="5"/>
      <c r="FY388" s="4"/>
      <c r="FZ388" s="6"/>
      <c r="GA388" s="4"/>
      <c r="GB388" s="6"/>
      <c r="GC388" s="5"/>
      <c r="GD388" s="5"/>
      <c r="GE388" s="4"/>
      <c r="GF388" s="6"/>
      <c r="GG388" s="4"/>
      <c r="GH388" s="6"/>
      <c r="GI388" s="5"/>
      <c r="GJ388" s="5"/>
      <c r="GK388" s="4"/>
      <c r="GL388" s="6"/>
      <c r="GM388" s="4"/>
      <c r="GN388" s="6"/>
      <c r="GO388" s="5"/>
      <c r="GP388" s="5"/>
      <c r="GQ388" s="4"/>
      <c r="GR388" s="6"/>
      <c r="GS388" s="4"/>
      <c r="GT388" s="6"/>
      <c r="GU388" s="5"/>
      <c r="GV388" s="5"/>
      <c r="GW388" s="4"/>
      <c r="GX388" s="6"/>
      <c r="GY388" s="4"/>
      <c r="GZ388" s="6"/>
      <c r="HA388" s="5"/>
      <c r="HB388" s="5"/>
      <c r="HC388" s="4"/>
      <c r="HD388" s="6"/>
      <c r="HE388" s="4"/>
      <c r="HF388" s="6"/>
      <c r="HG388" s="5"/>
      <c r="HH388" s="5"/>
      <c r="HI388" s="4"/>
      <c r="HJ388" s="6"/>
      <c r="HK388" s="4"/>
      <c r="HL388" s="6"/>
      <c r="HM388" s="5"/>
      <c r="HN388" s="5"/>
      <c r="HO388" s="4"/>
      <c r="HP388" s="6"/>
      <c r="HQ388" s="4"/>
      <c r="HR388" s="6"/>
      <c r="HS388" s="5"/>
      <c r="HT388" s="5"/>
      <c r="HU388" s="4"/>
      <c r="HV388" s="6"/>
      <c r="HW388" s="4"/>
      <c r="HX388" s="6"/>
      <c r="HY388" s="5"/>
      <c r="HZ388" s="5"/>
      <c r="IA388" s="4"/>
      <c r="IB388" s="6"/>
      <c r="IC388" s="4"/>
      <c r="ID388" s="6"/>
      <c r="IE388" s="5"/>
      <c r="IF388" s="5"/>
      <c r="IG388" s="4"/>
      <c r="IH388" s="6"/>
      <c r="II388" s="4"/>
      <c r="IJ388" s="6"/>
      <c r="IK388" s="5"/>
      <c r="IL388" s="5"/>
      <c r="IM388" s="4"/>
      <c r="IN388" s="6"/>
      <c r="IO388" s="4"/>
      <c r="IP388" s="6"/>
      <c r="IQ388" s="5"/>
      <c r="IR388" s="5"/>
      <c r="IS388" s="4"/>
      <c r="IT388" s="6"/>
      <c r="IU388" s="4"/>
      <c r="IV388" s="6"/>
      <c r="IW388" s="5"/>
      <c r="IX388" s="5"/>
      <c r="IY388" s="4"/>
      <c r="IZ388" s="6"/>
      <c r="JA388" s="4"/>
      <c r="JB388" s="6"/>
      <c r="JC388" s="5"/>
      <c r="JD388" s="5"/>
      <c r="JE388" s="4"/>
      <c r="JF388" s="6"/>
      <c r="JG388" s="4"/>
      <c r="JH388" s="6"/>
      <c r="JI388" s="5"/>
      <c r="JJ388" s="5"/>
      <c r="JK388" s="4"/>
      <c r="JL388" s="6"/>
      <c r="JM388" s="4"/>
      <c r="JN388" s="6"/>
      <c r="JO388" s="5"/>
      <c r="JP388" s="5"/>
      <c r="JQ388" s="4"/>
      <c r="JR388" s="6"/>
      <c r="JS388" s="4"/>
      <c r="JT388" s="6"/>
      <c r="JU388" s="5"/>
      <c r="JV388" s="5"/>
      <c r="JW388" s="4"/>
      <c r="JX388" s="6"/>
      <c r="JY388" s="4"/>
      <c r="JZ388" s="6"/>
      <c r="KA388" s="5"/>
      <c r="KB388" s="5"/>
      <c r="KC388" s="4"/>
      <c r="KD388" s="6"/>
      <c r="KE388" s="4"/>
      <c r="KF388" s="6"/>
      <c r="KG388" s="5"/>
      <c r="KH388" s="5"/>
      <c r="KI388" s="4"/>
      <c r="KJ388" s="6"/>
      <c r="KK388" s="4"/>
      <c r="KL388" s="6"/>
      <c r="KM388" s="5"/>
      <c r="KN388" s="5"/>
    </row>
    <row r="389">
      <c r="A389" s="3" t="s">
        <v>85</v>
      </c>
      <c r="B389" s="3" t="s">
        <v>86</v>
      </c>
      <c r="C389" s="3" t="s">
        <v>522</v>
      </c>
      <c r="D389" s="3" t="s">
        <v>523</v>
      </c>
      <c r="E389" s="3" t="s">
        <v>400</v>
      </c>
      <c r="F389" s="3" t="s">
        <v>401</v>
      </c>
      <c r="G389" s="3" t="s">
        <v>402</v>
      </c>
      <c r="H389" s="3" t="s">
        <v>280</v>
      </c>
      <c r="I389" s="3" t="s">
        <v>1374</v>
      </c>
      <c r="J389" s="3" t="s">
        <v>1332</v>
      </c>
      <c r="K389" s="4">
        <v>3182</v>
      </c>
      <c r="L389" s="4">
        <f>=ROUNDDOWN(70.7111111111111,0)</f>
      </c>
      <c r="M389" s="4"/>
      <c r="N389" s="5">
        <v>1</v>
      </c>
      <c r="O389" s="4"/>
      <c r="P389" s="4">
        <f>=ROUNDDOWN({0},0)</f>
      </c>
      <c r="Q389" s="4"/>
      <c r="R389" s="5"/>
      <c r="S389" s="4">
        <v>38</v>
      </c>
      <c r="T389" s="6">
        <v>2242.11</v>
      </c>
      <c r="U389" s="4"/>
      <c r="V389" s="6"/>
      <c r="W389" s="5"/>
      <c r="X389" s="5"/>
      <c r="Y389" s="4"/>
      <c r="Z389" s="6"/>
      <c r="AA389" s="4"/>
      <c r="AB389" s="6"/>
      <c r="AC389" s="5"/>
      <c r="AD389" s="5"/>
      <c r="AE389" s="4">
        <v>15</v>
      </c>
      <c r="AF389" s="6">
        <v>829.3</v>
      </c>
      <c r="AG389" s="4"/>
      <c r="AH389" s="6"/>
      <c r="AI389" s="5"/>
      <c r="AJ389" s="5"/>
      <c r="AK389" s="4">
        <v>4</v>
      </c>
      <c r="AL389" s="6">
        <v>257.46</v>
      </c>
      <c r="AM389" s="4"/>
      <c r="AN389" s="6"/>
      <c r="AO389" s="5"/>
      <c r="AP389" s="5"/>
      <c r="AQ389" s="4">
        <v>7</v>
      </c>
      <c r="AR389" s="6">
        <v>405</v>
      </c>
      <c r="AS389" s="4"/>
      <c r="AT389" s="6"/>
      <c r="AU389" s="5"/>
      <c r="AV389" s="5"/>
      <c r="AW389" s="4"/>
      <c r="AX389" s="6"/>
      <c r="AY389" s="4"/>
      <c r="AZ389" s="6"/>
      <c r="BA389" s="5"/>
      <c r="BB389" s="5"/>
      <c r="BC389" s="4"/>
      <c r="BD389" s="6"/>
      <c r="BE389" s="4"/>
      <c r="BF389" s="6"/>
      <c r="BG389" s="5"/>
      <c r="BH389" s="5"/>
      <c r="BI389" s="4">
        <v>7</v>
      </c>
      <c r="BJ389" s="6">
        <v>440.23</v>
      </c>
      <c r="BK389" s="4"/>
      <c r="BL389" s="6"/>
      <c r="BM389" s="5"/>
      <c r="BN389" s="5"/>
      <c r="BO389" s="4">
        <v>3</v>
      </c>
      <c r="BP389" s="6">
        <v>183.06</v>
      </c>
      <c r="BQ389" s="4"/>
      <c r="BR389" s="6"/>
      <c r="BS389" s="5"/>
      <c r="BT389" s="5"/>
      <c r="BU389" s="4"/>
      <c r="BV389" s="6"/>
      <c r="BW389" s="4"/>
      <c r="BX389" s="6"/>
      <c r="BY389" s="5"/>
      <c r="BZ389" s="5"/>
      <c r="CA389" s="4"/>
      <c r="CB389" s="6"/>
      <c r="CC389" s="4"/>
      <c r="CD389" s="6"/>
      <c r="CE389" s="5"/>
      <c r="CF389" s="5"/>
      <c r="CG389" s="4"/>
      <c r="CH389" s="6"/>
      <c r="CI389" s="4"/>
      <c r="CJ389" s="6"/>
      <c r="CK389" s="5"/>
      <c r="CL389" s="5"/>
      <c r="CM389" s="4"/>
      <c r="CN389" s="6"/>
      <c r="CO389" s="4"/>
      <c r="CP389" s="6"/>
      <c r="CQ389" s="5"/>
      <c r="CR389" s="5"/>
      <c r="CS389" s="4"/>
      <c r="CT389" s="6"/>
      <c r="CU389" s="4"/>
      <c r="CV389" s="6"/>
      <c r="CW389" s="5"/>
      <c r="CX389" s="5"/>
      <c r="CY389" s="4">
        <v>2</v>
      </c>
      <c r="CZ389" s="6">
        <v>127.06</v>
      </c>
      <c r="DA389" s="4"/>
      <c r="DB389" s="6"/>
      <c r="DC389" s="5"/>
      <c r="DD389" s="5"/>
      <c r="DE389" s="4"/>
      <c r="DF389" s="6"/>
      <c r="DG389" s="4"/>
      <c r="DH389" s="6"/>
      <c r="DI389" s="5"/>
      <c r="DJ389" s="5"/>
      <c r="DK389" s="4"/>
      <c r="DL389" s="6"/>
      <c r="DM389" s="4"/>
      <c r="DN389" s="6"/>
      <c r="DO389" s="5"/>
      <c r="DP389" s="5"/>
      <c r="DQ389" s="4"/>
      <c r="DR389" s="6"/>
      <c r="DS389" s="4"/>
      <c r="DT389" s="6"/>
      <c r="DU389" s="5"/>
      <c r="DV389" s="5"/>
      <c r="DW389" s="4"/>
      <c r="DX389" s="6"/>
      <c r="DY389" s="4"/>
      <c r="DZ389" s="6"/>
      <c r="EA389" s="5"/>
      <c r="EB389" s="5"/>
      <c r="EC389" s="4"/>
      <c r="ED389" s="6"/>
      <c r="EE389" s="4"/>
      <c r="EF389" s="6"/>
      <c r="EG389" s="5"/>
      <c r="EH389" s="5"/>
      <c r="EI389" s="4"/>
      <c r="EJ389" s="6"/>
      <c r="EK389" s="4"/>
      <c r="EL389" s="6"/>
      <c r="EM389" s="5"/>
      <c r="EN389" s="5"/>
      <c r="EO389" s="4"/>
      <c r="EP389" s="6"/>
      <c r="EQ389" s="4"/>
      <c r="ER389" s="6"/>
      <c r="ES389" s="5"/>
      <c r="ET389" s="5"/>
      <c r="EU389" s="4"/>
      <c r="EV389" s="6"/>
      <c r="EW389" s="4"/>
      <c r="EX389" s="6"/>
      <c r="EY389" s="5"/>
      <c r="EZ389" s="5"/>
      <c r="FA389" s="4"/>
      <c r="FB389" s="6"/>
      <c r="FC389" s="4"/>
      <c r="FD389" s="6"/>
      <c r="FE389" s="5"/>
      <c r="FF389" s="5"/>
      <c r="FG389" s="4"/>
      <c r="FH389" s="6"/>
      <c r="FI389" s="4"/>
      <c r="FJ389" s="6"/>
      <c r="FK389" s="5"/>
      <c r="FL389" s="5"/>
      <c r="FM389" s="4"/>
      <c r="FN389" s="6"/>
      <c r="FO389" s="4"/>
      <c r="FP389" s="6"/>
      <c r="FQ389" s="5"/>
      <c r="FR389" s="5"/>
      <c r="FS389" s="4"/>
      <c r="FT389" s="6"/>
      <c r="FU389" s="4"/>
      <c r="FV389" s="6"/>
      <c r="FW389" s="5"/>
      <c r="FX389" s="5"/>
      <c r="FY389" s="4"/>
      <c r="FZ389" s="6"/>
      <c r="GA389" s="4"/>
      <c r="GB389" s="6"/>
      <c r="GC389" s="5"/>
      <c r="GD389" s="5"/>
      <c r="GE389" s="4"/>
      <c r="GF389" s="6"/>
      <c r="GG389" s="4"/>
      <c r="GH389" s="6"/>
      <c r="GI389" s="5"/>
      <c r="GJ389" s="5"/>
      <c r="GK389" s="4"/>
      <c r="GL389" s="6"/>
      <c r="GM389" s="4"/>
      <c r="GN389" s="6"/>
      <c r="GO389" s="5"/>
      <c r="GP389" s="5"/>
      <c r="GQ389" s="4"/>
      <c r="GR389" s="6"/>
      <c r="GS389" s="4"/>
      <c r="GT389" s="6"/>
      <c r="GU389" s="5"/>
      <c r="GV389" s="5"/>
      <c r="GW389" s="4"/>
      <c r="GX389" s="6"/>
      <c r="GY389" s="4"/>
      <c r="GZ389" s="6"/>
      <c r="HA389" s="5"/>
      <c r="HB389" s="5"/>
      <c r="HC389" s="4"/>
      <c r="HD389" s="6"/>
      <c r="HE389" s="4"/>
      <c r="HF389" s="6"/>
      <c r="HG389" s="5"/>
      <c r="HH389" s="5"/>
      <c r="HI389" s="4"/>
      <c r="HJ389" s="6"/>
      <c r="HK389" s="4"/>
      <c r="HL389" s="6"/>
      <c r="HM389" s="5"/>
      <c r="HN389" s="5"/>
      <c r="HO389" s="4"/>
      <c r="HP389" s="6"/>
      <c r="HQ389" s="4"/>
      <c r="HR389" s="6"/>
      <c r="HS389" s="5"/>
      <c r="HT389" s="5"/>
      <c r="HU389" s="4"/>
      <c r="HV389" s="6"/>
      <c r="HW389" s="4"/>
      <c r="HX389" s="6"/>
      <c r="HY389" s="5"/>
      <c r="HZ389" s="5"/>
      <c r="IA389" s="4"/>
      <c r="IB389" s="6"/>
      <c r="IC389" s="4"/>
      <c r="ID389" s="6"/>
      <c r="IE389" s="5"/>
      <c r="IF389" s="5"/>
      <c r="IG389" s="4"/>
      <c r="IH389" s="6"/>
      <c r="II389" s="4"/>
      <c r="IJ389" s="6"/>
      <c r="IK389" s="5"/>
      <c r="IL389" s="5"/>
      <c r="IM389" s="4"/>
      <c r="IN389" s="6"/>
      <c r="IO389" s="4"/>
      <c r="IP389" s="6"/>
      <c r="IQ389" s="5"/>
      <c r="IR389" s="5"/>
      <c r="IS389" s="4"/>
      <c r="IT389" s="6"/>
      <c r="IU389" s="4"/>
      <c r="IV389" s="6"/>
      <c r="IW389" s="5"/>
      <c r="IX389" s="5"/>
      <c r="IY389" s="4"/>
      <c r="IZ389" s="6"/>
      <c r="JA389" s="4"/>
      <c r="JB389" s="6"/>
      <c r="JC389" s="5"/>
      <c r="JD389" s="5"/>
      <c r="JE389" s="4"/>
      <c r="JF389" s="6"/>
      <c r="JG389" s="4"/>
      <c r="JH389" s="6"/>
      <c r="JI389" s="5"/>
      <c r="JJ389" s="5"/>
      <c r="JK389" s="4"/>
      <c r="JL389" s="6"/>
      <c r="JM389" s="4"/>
      <c r="JN389" s="6"/>
      <c r="JO389" s="5"/>
      <c r="JP389" s="5"/>
      <c r="JQ389" s="4"/>
      <c r="JR389" s="6"/>
      <c r="JS389" s="4"/>
      <c r="JT389" s="6"/>
      <c r="JU389" s="5"/>
      <c r="JV389" s="5"/>
      <c r="JW389" s="4"/>
      <c r="JX389" s="6"/>
      <c r="JY389" s="4"/>
      <c r="JZ389" s="6"/>
      <c r="KA389" s="5"/>
      <c r="KB389" s="5"/>
      <c r="KC389" s="4"/>
      <c r="KD389" s="6"/>
      <c r="KE389" s="4"/>
      <c r="KF389" s="6"/>
      <c r="KG389" s="5"/>
      <c r="KH389" s="5"/>
      <c r="KI389" s="4"/>
      <c r="KJ389" s="6"/>
      <c r="KK389" s="4"/>
      <c r="KL389" s="6"/>
      <c r="KM389" s="5"/>
      <c r="KN389" s="5"/>
    </row>
    <row r="390">
      <c r="A390" s="3" t="s">
        <v>85</v>
      </c>
      <c r="B390" s="3" t="s">
        <v>86</v>
      </c>
      <c r="C390" s="3" t="s">
        <v>522</v>
      </c>
      <c r="D390" s="3" t="s">
        <v>523</v>
      </c>
      <c r="E390" s="3" t="s">
        <v>400</v>
      </c>
      <c r="F390" s="3" t="s">
        <v>401</v>
      </c>
      <c r="G390" s="3" t="s">
        <v>402</v>
      </c>
      <c r="H390" s="3" t="s">
        <v>280</v>
      </c>
      <c r="I390" s="3" t="s">
        <v>1322</v>
      </c>
      <c r="J390" s="3" t="s">
        <v>1319</v>
      </c>
      <c r="K390" s="4">
        <v>940</v>
      </c>
      <c r="L390" s="4">
        <f>=ROUNDDOWN(42.7272727272727,0)</f>
      </c>
      <c r="M390" s="4"/>
      <c r="N390" s="5">
        <v>1</v>
      </c>
      <c r="O390" s="4"/>
      <c r="P390" s="4">
        <f>=ROUNDDOWN({0},0)</f>
      </c>
      <c r="Q390" s="4"/>
      <c r="R390" s="5"/>
      <c r="S390" s="4">
        <v>31</v>
      </c>
      <c r="T390" s="6">
        <v>1839.58</v>
      </c>
      <c r="U390" s="4"/>
      <c r="V390" s="6"/>
      <c r="W390" s="5"/>
      <c r="X390" s="5"/>
      <c r="Y390" s="4">
        <v>2</v>
      </c>
      <c r="Z390" s="6">
        <v>128.82</v>
      </c>
      <c r="AA390" s="4"/>
      <c r="AB390" s="6"/>
      <c r="AC390" s="5"/>
      <c r="AD390" s="5"/>
      <c r="AE390" s="4">
        <v>15</v>
      </c>
      <c r="AF390" s="6">
        <v>836.28</v>
      </c>
      <c r="AG390" s="4"/>
      <c r="AH390" s="6"/>
      <c r="AI390" s="5"/>
      <c r="AJ390" s="5"/>
      <c r="AK390" s="4">
        <v>2</v>
      </c>
      <c r="AL390" s="6">
        <v>140.44</v>
      </c>
      <c r="AM390" s="4"/>
      <c r="AN390" s="6"/>
      <c r="AO390" s="5"/>
      <c r="AP390" s="5"/>
      <c r="AQ390" s="4">
        <v>8</v>
      </c>
      <c r="AR390" s="6">
        <v>490</v>
      </c>
      <c r="AS390" s="4"/>
      <c r="AT390" s="6"/>
      <c r="AU390" s="5"/>
      <c r="AV390" s="5"/>
      <c r="AW390" s="4"/>
      <c r="AX390" s="6"/>
      <c r="AY390" s="4"/>
      <c r="AZ390" s="6"/>
      <c r="BA390" s="5"/>
      <c r="BB390" s="5"/>
      <c r="BC390" s="4"/>
      <c r="BD390" s="6"/>
      <c r="BE390" s="4"/>
      <c r="BF390" s="6"/>
      <c r="BG390" s="5"/>
      <c r="BH390" s="5"/>
      <c r="BI390" s="4">
        <v>1</v>
      </c>
      <c r="BJ390" s="6">
        <v>73.26</v>
      </c>
      <c r="BK390" s="4"/>
      <c r="BL390" s="6"/>
      <c r="BM390" s="5"/>
      <c r="BN390" s="5"/>
      <c r="BO390" s="4"/>
      <c r="BP390" s="6"/>
      <c r="BQ390" s="4"/>
      <c r="BR390" s="6"/>
      <c r="BS390" s="5"/>
      <c r="BT390" s="5"/>
      <c r="BU390" s="4"/>
      <c r="BV390" s="6"/>
      <c r="BW390" s="4"/>
      <c r="BX390" s="6"/>
      <c r="BY390" s="5"/>
      <c r="BZ390" s="5"/>
      <c r="CA390" s="4"/>
      <c r="CB390" s="6"/>
      <c r="CC390" s="4"/>
      <c r="CD390" s="6"/>
      <c r="CE390" s="5"/>
      <c r="CF390" s="5"/>
      <c r="CG390" s="4">
        <v>2</v>
      </c>
      <c r="CH390" s="6">
        <v>117.02</v>
      </c>
      <c r="CI390" s="4"/>
      <c r="CJ390" s="6"/>
      <c r="CK390" s="5"/>
      <c r="CL390" s="5"/>
      <c r="CM390" s="4"/>
      <c r="CN390" s="6"/>
      <c r="CO390" s="4"/>
      <c r="CP390" s="6"/>
      <c r="CQ390" s="5"/>
      <c r="CR390" s="5"/>
      <c r="CS390" s="4"/>
      <c r="CT390" s="6"/>
      <c r="CU390" s="4"/>
      <c r="CV390" s="6"/>
      <c r="CW390" s="5"/>
      <c r="CX390" s="5"/>
      <c r="CY390" s="4">
        <v>1</v>
      </c>
      <c r="CZ390" s="6">
        <v>53.76</v>
      </c>
      <c r="DA390" s="4"/>
      <c r="DB390" s="6"/>
      <c r="DC390" s="5"/>
      <c r="DD390" s="5"/>
      <c r="DE390" s="4"/>
      <c r="DF390" s="6"/>
      <c r="DG390" s="4"/>
      <c r="DH390" s="6"/>
      <c r="DI390" s="5"/>
      <c r="DJ390" s="5"/>
      <c r="DK390" s="4"/>
      <c r="DL390" s="6"/>
      <c r="DM390" s="4"/>
      <c r="DN390" s="6"/>
      <c r="DO390" s="5"/>
      <c r="DP390" s="5"/>
      <c r="DQ390" s="4"/>
      <c r="DR390" s="6"/>
      <c r="DS390" s="4"/>
      <c r="DT390" s="6"/>
      <c r="DU390" s="5"/>
      <c r="DV390" s="5"/>
      <c r="DW390" s="4"/>
      <c r="DX390" s="6"/>
      <c r="DY390" s="4"/>
      <c r="DZ390" s="6"/>
      <c r="EA390" s="5"/>
      <c r="EB390" s="5"/>
      <c r="EC390" s="4"/>
      <c r="ED390" s="6"/>
      <c r="EE390" s="4"/>
      <c r="EF390" s="6"/>
      <c r="EG390" s="5"/>
      <c r="EH390" s="5"/>
      <c r="EI390" s="4"/>
      <c r="EJ390" s="6"/>
      <c r="EK390" s="4"/>
      <c r="EL390" s="6"/>
      <c r="EM390" s="5"/>
      <c r="EN390" s="5"/>
      <c r="EO390" s="4"/>
      <c r="EP390" s="6"/>
      <c r="EQ390" s="4"/>
      <c r="ER390" s="6"/>
      <c r="ES390" s="5"/>
      <c r="ET390" s="5"/>
      <c r="EU390" s="4"/>
      <c r="EV390" s="6"/>
      <c r="EW390" s="4"/>
      <c r="EX390" s="6"/>
      <c r="EY390" s="5"/>
      <c r="EZ390" s="5"/>
      <c r="FA390" s="4"/>
      <c r="FB390" s="6"/>
      <c r="FC390" s="4"/>
      <c r="FD390" s="6"/>
      <c r="FE390" s="5"/>
      <c r="FF390" s="5"/>
      <c r="FG390" s="4"/>
      <c r="FH390" s="6"/>
      <c r="FI390" s="4"/>
      <c r="FJ390" s="6"/>
      <c r="FK390" s="5"/>
      <c r="FL390" s="5"/>
      <c r="FM390" s="4"/>
      <c r="FN390" s="6"/>
      <c r="FO390" s="4"/>
      <c r="FP390" s="6"/>
      <c r="FQ390" s="5"/>
      <c r="FR390" s="5"/>
      <c r="FS390" s="4"/>
      <c r="FT390" s="6"/>
      <c r="FU390" s="4"/>
      <c r="FV390" s="6"/>
      <c r="FW390" s="5"/>
      <c r="FX390" s="5"/>
      <c r="FY390" s="4"/>
      <c r="FZ390" s="6"/>
      <c r="GA390" s="4"/>
      <c r="GB390" s="6"/>
      <c r="GC390" s="5"/>
      <c r="GD390" s="5"/>
      <c r="GE390" s="4"/>
      <c r="GF390" s="6"/>
      <c r="GG390" s="4"/>
      <c r="GH390" s="6"/>
      <c r="GI390" s="5"/>
      <c r="GJ390" s="5"/>
      <c r="GK390" s="4"/>
      <c r="GL390" s="6"/>
      <c r="GM390" s="4"/>
      <c r="GN390" s="6"/>
      <c r="GO390" s="5"/>
      <c r="GP390" s="5"/>
      <c r="GQ390" s="4"/>
      <c r="GR390" s="6"/>
      <c r="GS390" s="4"/>
      <c r="GT390" s="6"/>
      <c r="GU390" s="5"/>
      <c r="GV390" s="5"/>
      <c r="GW390" s="4"/>
      <c r="GX390" s="6"/>
      <c r="GY390" s="4"/>
      <c r="GZ390" s="6"/>
      <c r="HA390" s="5"/>
      <c r="HB390" s="5"/>
      <c r="HC390" s="4"/>
      <c r="HD390" s="6"/>
      <c r="HE390" s="4"/>
      <c r="HF390" s="6"/>
      <c r="HG390" s="5"/>
      <c r="HH390" s="5"/>
      <c r="HI390" s="4"/>
      <c r="HJ390" s="6"/>
      <c r="HK390" s="4"/>
      <c r="HL390" s="6"/>
      <c r="HM390" s="5"/>
      <c r="HN390" s="5"/>
      <c r="HO390" s="4"/>
      <c r="HP390" s="6"/>
      <c r="HQ390" s="4"/>
      <c r="HR390" s="6"/>
      <c r="HS390" s="5"/>
      <c r="HT390" s="5"/>
      <c r="HU390" s="4"/>
      <c r="HV390" s="6"/>
      <c r="HW390" s="4"/>
      <c r="HX390" s="6"/>
      <c r="HY390" s="5"/>
      <c r="HZ390" s="5"/>
      <c r="IA390" s="4"/>
      <c r="IB390" s="6"/>
      <c r="IC390" s="4"/>
      <c r="ID390" s="6"/>
      <c r="IE390" s="5"/>
      <c r="IF390" s="5"/>
      <c r="IG390" s="4"/>
      <c r="IH390" s="6"/>
      <c r="II390" s="4"/>
      <c r="IJ390" s="6"/>
      <c r="IK390" s="5"/>
      <c r="IL390" s="5"/>
      <c r="IM390" s="4"/>
      <c r="IN390" s="6"/>
      <c r="IO390" s="4"/>
      <c r="IP390" s="6"/>
      <c r="IQ390" s="5"/>
      <c r="IR390" s="5"/>
      <c r="IS390" s="4"/>
      <c r="IT390" s="6"/>
      <c r="IU390" s="4"/>
      <c r="IV390" s="6"/>
      <c r="IW390" s="5"/>
      <c r="IX390" s="5"/>
      <c r="IY390" s="4"/>
      <c r="IZ390" s="6"/>
      <c r="JA390" s="4"/>
      <c r="JB390" s="6"/>
      <c r="JC390" s="5"/>
      <c r="JD390" s="5"/>
      <c r="JE390" s="4"/>
      <c r="JF390" s="6"/>
      <c r="JG390" s="4"/>
      <c r="JH390" s="6"/>
      <c r="JI390" s="5"/>
      <c r="JJ390" s="5"/>
      <c r="JK390" s="4"/>
      <c r="JL390" s="6"/>
      <c r="JM390" s="4"/>
      <c r="JN390" s="6"/>
      <c r="JO390" s="5"/>
      <c r="JP390" s="5"/>
      <c r="JQ390" s="4"/>
      <c r="JR390" s="6"/>
      <c r="JS390" s="4"/>
      <c r="JT390" s="6"/>
      <c r="JU390" s="5"/>
      <c r="JV390" s="5"/>
      <c r="JW390" s="4"/>
      <c r="JX390" s="6"/>
      <c r="JY390" s="4"/>
      <c r="JZ390" s="6"/>
      <c r="KA390" s="5"/>
      <c r="KB390" s="5"/>
      <c r="KC390" s="4"/>
      <c r="KD390" s="6"/>
      <c r="KE390" s="4"/>
      <c r="KF390" s="6"/>
      <c r="KG390" s="5"/>
      <c r="KH390" s="5"/>
      <c r="KI390" s="4"/>
      <c r="KJ390" s="6"/>
      <c r="KK390" s="4"/>
      <c r="KL390" s="6"/>
      <c r="KM390" s="5"/>
      <c r="KN390" s="5"/>
    </row>
    <row r="391">
      <c r="A391" s="3" t="s">
        <v>85</v>
      </c>
      <c r="B391" s="3" t="s">
        <v>86</v>
      </c>
      <c r="C391" s="3" t="s">
        <v>522</v>
      </c>
      <c r="D391" s="3" t="s">
        <v>523</v>
      </c>
      <c r="E391" s="3" t="s">
        <v>397</v>
      </c>
      <c r="F391" s="3" t="s">
        <v>398</v>
      </c>
      <c r="G391" s="3" t="s">
        <v>399</v>
      </c>
      <c r="H391" s="3" t="s">
        <v>280</v>
      </c>
      <c r="I391" s="3" t="s">
        <v>1374</v>
      </c>
      <c r="J391" s="3" t="s">
        <v>1319</v>
      </c>
      <c r="K391" s="4">
        <v>931</v>
      </c>
      <c r="L391" s="4">
        <f>=ROUNDDOWN(60.0645161290323,0)</f>
      </c>
      <c r="M391" s="4"/>
      <c r="N391" s="5">
        <v>1</v>
      </c>
      <c r="O391" s="4"/>
      <c r="P391" s="4">
        <f>=ROUNDDOWN({0},0)</f>
      </c>
      <c r="Q391" s="4"/>
      <c r="R391" s="5"/>
      <c r="S391" s="4">
        <v>9</v>
      </c>
      <c r="T391" s="6">
        <v>562.13</v>
      </c>
      <c r="U391" s="4"/>
      <c r="V391" s="6"/>
      <c r="W391" s="5"/>
      <c r="X391" s="5"/>
      <c r="Y391" s="4"/>
      <c r="Z391" s="6"/>
      <c r="AA391" s="4"/>
      <c r="AB391" s="6"/>
      <c r="AC391" s="5"/>
      <c r="AD391" s="5"/>
      <c r="AE391" s="4">
        <v>2</v>
      </c>
      <c r="AF391" s="6">
        <v>122.25</v>
      </c>
      <c r="AG391" s="4"/>
      <c r="AH391" s="6"/>
      <c r="AI391" s="5"/>
      <c r="AJ391" s="5"/>
      <c r="AK391" s="4">
        <v>2</v>
      </c>
      <c r="AL391" s="6">
        <v>128.73</v>
      </c>
      <c r="AM391" s="4"/>
      <c r="AN391" s="6"/>
      <c r="AO391" s="5"/>
      <c r="AP391" s="5"/>
      <c r="AQ391" s="4"/>
      <c r="AR391" s="6"/>
      <c r="AS391" s="4"/>
      <c r="AT391" s="6"/>
      <c r="AU391" s="5"/>
      <c r="AV391" s="5"/>
      <c r="AW391" s="4"/>
      <c r="AX391" s="6"/>
      <c r="AY391" s="4"/>
      <c r="AZ391" s="6"/>
      <c r="BA391" s="5"/>
      <c r="BB391" s="5"/>
      <c r="BC391" s="4"/>
      <c r="BD391" s="6"/>
      <c r="BE391" s="4"/>
      <c r="BF391" s="6"/>
      <c r="BG391" s="5"/>
      <c r="BH391" s="5"/>
      <c r="BI391" s="4"/>
      <c r="BJ391" s="6"/>
      <c r="BK391" s="4"/>
      <c r="BL391" s="6"/>
      <c r="BM391" s="5"/>
      <c r="BN391" s="5"/>
      <c r="BO391" s="4">
        <v>1</v>
      </c>
      <c r="BP391" s="6">
        <v>75.57</v>
      </c>
      <c r="BQ391" s="4"/>
      <c r="BR391" s="6"/>
      <c r="BS391" s="5"/>
      <c r="BT391" s="5"/>
      <c r="BU391" s="4"/>
      <c r="BV391" s="6"/>
      <c r="BW391" s="4"/>
      <c r="BX391" s="6"/>
      <c r="BY391" s="5"/>
      <c r="BZ391" s="5"/>
      <c r="CA391" s="4"/>
      <c r="CB391" s="6"/>
      <c r="CC391" s="4"/>
      <c r="CD391" s="6"/>
      <c r="CE391" s="5"/>
      <c r="CF391" s="5"/>
      <c r="CG391" s="4">
        <v>2</v>
      </c>
      <c r="CH391" s="6">
        <v>113.78</v>
      </c>
      <c r="CI391" s="4"/>
      <c r="CJ391" s="6"/>
      <c r="CK391" s="5"/>
      <c r="CL391" s="5"/>
      <c r="CM391" s="4"/>
      <c r="CN391" s="6"/>
      <c r="CO391" s="4"/>
      <c r="CP391" s="6"/>
      <c r="CQ391" s="5"/>
      <c r="CR391" s="5"/>
      <c r="CS391" s="4">
        <v>1</v>
      </c>
      <c r="CT391" s="6">
        <v>66.36</v>
      </c>
      <c r="CU391" s="4"/>
      <c r="CV391" s="6"/>
      <c r="CW391" s="5"/>
      <c r="CX391" s="5"/>
      <c r="CY391" s="4"/>
      <c r="CZ391" s="6"/>
      <c r="DA391" s="4"/>
      <c r="DB391" s="6"/>
      <c r="DC391" s="5"/>
      <c r="DD391" s="5"/>
      <c r="DE391" s="4"/>
      <c r="DF391" s="6"/>
      <c r="DG391" s="4"/>
      <c r="DH391" s="6"/>
      <c r="DI391" s="5"/>
      <c r="DJ391" s="5"/>
      <c r="DK391" s="4">
        <v>1</v>
      </c>
      <c r="DL391" s="6">
        <v>55.44</v>
      </c>
      <c r="DM391" s="4"/>
      <c r="DN391" s="6"/>
      <c r="DO391" s="5"/>
      <c r="DP391" s="5"/>
      <c r="DQ391" s="4"/>
      <c r="DR391" s="6"/>
      <c r="DS391" s="4"/>
      <c r="DT391" s="6"/>
      <c r="DU391" s="5"/>
      <c r="DV391" s="5"/>
      <c r="DW391" s="4"/>
      <c r="DX391" s="6"/>
      <c r="DY391" s="4"/>
      <c r="DZ391" s="6"/>
      <c r="EA391" s="5"/>
      <c r="EB391" s="5"/>
      <c r="EC391" s="4"/>
      <c r="ED391" s="6"/>
      <c r="EE391" s="4"/>
      <c r="EF391" s="6"/>
      <c r="EG391" s="5"/>
      <c r="EH391" s="5"/>
      <c r="EI391" s="4"/>
      <c r="EJ391" s="6"/>
      <c r="EK391" s="4"/>
      <c r="EL391" s="6"/>
      <c r="EM391" s="5"/>
      <c r="EN391" s="5"/>
      <c r="EO391" s="4"/>
      <c r="EP391" s="6"/>
      <c r="EQ391" s="4"/>
      <c r="ER391" s="6"/>
      <c r="ES391" s="5"/>
      <c r="ET391" s="5"/>
      <c r="EU391" s="4"/>
      <c r="EV391" s="6"/>
      <c r="EW391" s="4"/>
      <c r="EX391" s="6"/>
      <c r="EY391" s="5"/>
      <c r="EZ391" s="5"/>
      <c r="FA391" s="4"/>
      <c r="FB391" s="6"/>
      <c r="FC391" s="4"/>
      <c r="FD391" s="6"/>
      <c r="FE391" s="5"/>
      <c r="FF391" s="5"/>
      <c r="FG391" s="4"/>
      <c r="FH391" s="6"/>
      <c r="FI391" s="4"/>
      <c r="FJ391" s="6"/>
      <c r="FK391" s="5"/>
      <c r="FL391" s="5"/>
      <c r="FM391" s="4"/>
      <c r="FN391" s="6"/>
      <c r="FO391" s="4"/>
      <c r="FP391" s="6"/>
      <c r="FQ391" s="5"/>
      <c r="FR391" s="5"/>
      <c r="FS391" s="4"/>
      <c r="FT391" s="6"/>
      <c r="FU391" s="4"/>
      <c r="FV391" s="6"/>
      <c r="FW391" s="5"/>
      <c r="FX391" s="5"/>
      <c r="FY391" s="4"/>
      <c r="FZ391" s="6"/>
      <c r="GA391" s="4"/>
      <c r="GB391" s="6"/>
      <c r="GC391" s="5"/>
      <c r="GD391" s="5"/>
      <c r="GE391" s="4"/>
      <c r="GF391" s="6"/>
      <c r="GG391" s="4"/>
      <c r="GH391" s="6"/>
      <c r="GI391" s="5"/>
      <c r="GJ391" s="5"/>
      <c r="GK391" s="4"/>
      <c r="GL391" s="6"/>
      <c r="GM391" s="4"/>
      <c r="GN391" s="6"/>
      <c r="GO391" s="5"/>
      <c r="GP391" s="5"/>
      <c r="GQ391" s="4"/>
      <c r="GR391" s="6"/>
      <c r="GS391" s="4"/>
      <c r="GT391" s="6"/>
      <c r="GU391" s="5"/>
      <c r="GV391" s="5"/>
      <c r="GW391" s="4"/>
      <c r="GX391" s="6"/>
      <c r="GY391" s="4"/>
      <c r="GZ391" s="6"/>
      <c r="HA391" s="5"/>
      <c r="HB391" s="5"/>
      <c r="HC391" s="4"/>
      <c r="HD391" s="6"/>
      <c r="HE391" s="4"/>
      <c r="HF391" s="6"/>
      <c r="HG391" s="5"/>
      <c r="HH391" s="5"/>
      <c r="HI391" s="4"/>
      <c r="HJ391" s="6"/>
      <c r="HK391" s="4"/>
      <c r="HL391" s="6"/>
      <c r="HM391" s="5"/>
      <c r="HN391" s="5"/>
      <c r="HO391" s="4"/>
      <c r="HP391" s="6"/>
      <c r="HQ391" s="4"/>
      <c r="HR391" s="6"/>
      <c r="HS391" s="5"/>
      <c r="HT391" s="5"/>
      <c r="HU391" s="4"/>
      <c r="HV391" s="6"/>
      <c r="HW391" s="4"/>
      <c r="HX391" s="6"/>
      <c r="HY391" s="5"/>
      <c r="HZ391" s="5"/>
      <c r="IA391" s="4"/>
      <c r="IB391" s="6"/>
      <c r="IC391" s="4"/>
      <c r="ID391" s="6"/>
      <c r="IE391" s="5"/>
      <c r="IF391" s="5"/>
      <c r="IG391" s="4"/>
      <c r="IH391" s="6"/>
      <c r="II391" s="4"/>
      <c r="IJ391" s="6"/>
      <c r="IK391" s="5"/>
      <c r="IL391" s="5"/>
      <c r="IM391" s="4"/>
      <c r="IN391" s="6"/>
      <c r="IO391" s="4"/>
      <c r="IP391" s="6"/>
      <c r="IQ391" s="5"/>
      <c r="IR391" s="5"/>
      <c r="IS391" s="4"/>
      <c r="IT391" s="6"/>
      <c r="IU391" s="4"/>
      <c r="IV391" s="6"/>
      <c r="IW391" s="5"/>
      <c r="IX391" s="5"/>
      <c r="IY391" s="4"/>
      <c r="IZ391" s="6"/>
      <c r="JA391" s="4"/>
      <c r="JB391" s="6"/>
      <c r="JC391" s="5"/>
      <c r="JD391" s="5"/>
      <c r="JE391" s="4"/>
      <c r="JF391" s="6"/>
      <c r="JG391" s="4"/>
      <c r="JH391" s="6"/>
      <c r="JI391" s="5"/>
      <c r="JJ391" s="5"/>
      <c r="JK391" s="4"/>
      <c r="JL391" s="6"/>
      <c r="JM391" s="4"/>
      <c r="JN391" s="6"/>
      <c r="JO391" s="5"/>
      <c r="JP391" s="5"/>
      <c r="JQ391" s="4"/>
      <c r="JR391" s="6"/>
      <c r="JS391" s="4"/>
      <c r="JT391" s="6"/>
      <c r="JU391" s="5"/>
      <c r="JV391" s="5"/>
      <c r="JW391" s="4"/>
      <c r="JX391" s="6"/>
      <c r="JY391" s="4"/>
      <c r="JZ391" s="6"/>
      <c r="KA391" s="5"/>
      <c r="KB391" s="5"/>
      <c r="KC391" s="4"/>
      <c r="KD391" s="6"/>
      <c r="KE391" s="4"/>
      <c r="KF391" s="6"/>
      <c r="KG391" s="5"/>
      <c r="KH391" s="5"/>
      <c r="KI391" s="4"/>
      <c r="KJ391" s="6"/>
      <c r="KK391" s="4"/>
      <c r="KL391" s="6"/>
      <c r="KM391" s="5"/>
      <c r="KN391" s="5"/>
    </row>
    <row r="392">
      <c r="A392" s="3" t="s">
        <v>85</v>
      </c>
      <c r="B392" s="3" t="s">
        <v>86</v>
      </c>
      <c r="C392" s="3" t="s">
        <v>522</v>
      </c>
      <c r="D392" s="3" t="s">
        <v>523</v>
      </c>
      <c r="E392" s="3" t="s">
        <v>397</v>
      </c>
      <c r="F392" s="3" t="s">
        <v>398</v>
      </c>
      <c r="G392" s="3" t="s">
        <v>399</v>
      </c>
      <c r="H392" s="3" t="s">
        <v>280</v>
      </c>
      <c r="I392" s="3" t="s">
        <v>1321</v>
      </c>
      <c r="J392" s="3" t="s">
        <v>1319</v>
      </c>
      <c r="K392" s="4">
        <v>274</v>
      </c>
      <c r="L392" s="4">
        <f>=ROUNDDOWN(35.1282051282051,0)</f>
      </c>
      <c r="M392" s="4"/>
      <c r="N392" s="5">
        <v>1</v>
      </c>
      <c r="O392" s="4"/>
      <c r="P392" s="4">
        <f>=ROUNDDOWN({0},0)</f>
      </c>
      <c r="Q392" s="4"/>
      <c r="R392" s="5"/>
      <c r="S392" s="4">
        <v>8</v>
      </c>
      <c r="T392" s="6">
        <v>466.27</v>
      </c>
      <c r="U392" s="4"/>
      <c r="V392" s="6"/>
      <c r="W392" s="5"/>
      <c r="X392" s="5"/>
      <c r="Y392" s="4">
        <v>2</v>
      </c>
      <c r="Z392" s="6">
        <v>127.54</v>
      </c>
      <c r="AA392" s="4"/>
      <c r="AB392" s="6"/>
      <c r="AC392" s="5"/>
      <c r="AD392" s="5"/>
      <c r="AE392" s="4">
        <v>3</v>
      </c>
      <c r="AF392" s="6">
        <v>167.96</v>
      </c>
      <c r="AG392" s="4"/>
      <c r="AH392" s="6"/>
      <c r="AI392" s="5"/>
      <c r="AJ392" s="5"/>
      <c r="AK392" s="4">
        <v>1</v>
      </c>
      <c r="AL392" s="6">
        <v>58.51</v>
      </c>
      <c r="AM392" s="4"/>
      <c r="AN392" s="6"/>
      <c r="AO392" s="5"/>
      <c r="AP392" s="5"/>
      <c r="AQ392" s="4"/>
      <c r="AR392" s="6"/>
      <c r="AS392" s="4"/>
      <c r="AT392" s="6"/>
      <c r="AU392" s="5"/>
      <c r="AV392" s="5"/>
      <c r="AW392" s="4">
        <v>1</v>
      </c>
      <c r="AX392" s="6">
        <v>54.02</v>
      </c>
      <c r="AY392" s="4"/>
      <c r="AZ392" s="6"/>
      <c r="BA392" s="5"/>
      <c r="BB392" s="5"/>
      <c r="BC392" s="4"/>
      <c r="BD392" s="6"/>
      <c r="BE392" s="4"/>
      <c r="BF392" s="6"/>
      <c r="BG392" s="5"/>
      <c r="BH392" s="5"/>
      <c r="BI392" s="4">
        <v>1</v>
      </c>
      <c r="BJ392" s="6">
        <v>58.24</v>
      </c>
      <c r="BK392" s="4"/>
      <c r="BL392" s="6"/>
      <c r="BM392" s="5"/>
      <c r="BN392" s="5"/>
      <c r="BO392" s="4"/>
      <c r="BP392" s="6"/>
      <c r="BQ392" s="4"/>
      <c r="BR392" s="6"/>
      <c r="BS392" s="5"/>
      <c r="BT392" s="5"/>
      <c r="BU392" s="4"/>
      <c r="BV392" s="6"/>
      <c r="BW392" s="4"/>
      <c r="BX392" s="6"/>
      <c r="BY392" s="5"/>
      <c r="BZ392" s="5"/>
      <c r="CA392" s="4"/>
      <c r="CB392" s="6"/>
      <c r="CC392" s="4"/>
      <c r="CD392" s="6"/>
      <c r="CE392" s="5"/>
      <c r="CF392" s="5"/>
      <c r="CG392" s="4"/>
      <c r="CH392" s="6"/>
      <c r="CI392" s="4"/>
      <c r="CJ392" s="6"/>
      <c r="CK392" s="5"/>
      <c r="CL392" s="5"/>
      <c r="CM392" s="4"/>
      <c r="CN392" s="6"/>
      <c r="CO392" s="4"/>
      <c r="CP392" s="6"/>
      <c r="CQ392" s="5"/>
      <c r="CR392" s="5"/>
      <c r="CS392" s="4"/>
      <c r="CT392" s="6"/>
      <c r="CU392" s="4"/>
      <c r="CV392" s="6"/>
      <c r="CW392" s="5"/>
      <c r="CX392" s="5"/>
      <c r="CY392" s="4"/>
      <c r="CZ392" s="6"/>
      <c r="DA392" s="4"/>
      <c r="DB392" s="6"/>
      <c r="DC392" s="5"/>
      <c r="DD392" s="5"/>
      <c r="DE392" s="4"/>
      <c r="DF392" s="6"/>
      <c r="DG392" s="4"/>
      <c r="DH392" s="6"/>
      <c r="DI392" s="5"/>
      <c r="DJ392" s="5"/>
      <c r="DK392" s="4"/>
      <c r="DL392" s="6"/>
      <c r="DM392" s="4"/>
      <c r="DN392" s="6"/>
      <c r="DO392" s="5"/>
      <c r="DP392" s="5"/>
      <c r="DQ392" s="4"/>
      <c r="DR392" s="6"/>
      <c r="DS392" s="4"/>
      <c r="DT392" s="6"/>
      <c r="DU392" s="5"/>
      <c r="DV392" s="5"/>
      <c r="DW392" s="4"/>
      <c r="DX392" s="6"/>
      <c r="DY392" s="4"/>
      <c r="DZ392" s="6"/>
      <c r="EA392" s="5"/>
      <c r="EB392" s="5"/>
      <c r="EC392" s="4"/>
      <c r="ED392" s="6"/>
      <c r="EE392" s="4"/>
      <c r="EF392" s="6"/>
      <c r="EG392" s="5"/>
      <c r="EH392" s="5"/>
      <c r="EI392" s="4"/>
      <c r="EJ392" s="6"/>
      <c r="EK392" s="4"/>
      <c r="EL392" s="6"/>
      <c r="EM392" s="5"/>
      <c r="EN392" s="5"/>
      <c r="EO392" s="4"/>
      <c r="EP392" s="6"/>
      <c r="EQ392" s="4"/>
      <c r="ER392" s="6"/>
      <c r="ES392" s="5"/>
      <c r="ET392" s="5"/>
      <c r="EU392" s="4"/>
      <c r="EV392" s="6"/>
      <c r="EW392" s="4"/>
      <c r="EX392" s="6"/>
      <c r="EY392" s="5"/>
      <c r="EZ392" s="5"/>
      <c r="FA392" s="4"/>
      <c r="FB392" s="6"/>
      <c r="FC392" s="4"/>
      <c r="FD392" s="6"/>
      <c r="FE392" s="5"/>
      <c r="FF392" s="5"/>
      <c r="FG392" s="4"/>
      <c r="FH392" s="6"/>
      <c r="FI392" s="4"/>
      <c r="FJ392" s="6"/>
      <c r="FK392" s="5"/>
      <c r="FL392" s="5"/>
      <c r="FM392" s="4"/>
      <c r="FN392" s="6"/>
      <c r="FO392" s="4"/>
      <c r="FP392" s="6"/>
      <c r="FQ392" s="5"/>
      <c r="FR392" s="5"/>
      <c r="FS392" s="4"/>
      <c r="FT392" s="6"/>
      <c r="FU392" s="4"/>
      <c r="FV392" s="6"/>
      <c r="FW392" s="5"/>
      <c r="FX392" s="5"/>
      <c r="FY392" s="4"/>
      <c r="FZ392" s="6"/>
      <c r="GA392" s="4"/>
      <c r="GB392" s="6"/>
      <c r="GC392" s="5"/>
      <c r="GD392" s="5"/>
      <c r="GE392" s="4"/>
      <c r="GF392" s="6"/>
      <c r="GG392" s="4"/>
      <c r="GH392" s="6"/>
      <c r="GI392" s="5"/>
      <c r="GJ392" s="5"/>
      <c r="GK392" s="4"/>
      <c r="GL392" s="6"/>
      <c r="GM392" s="4"/>
      <c r="GN392" s="6"/>
      <c r="GO392" s="5"/>
      <c r="GP392" s="5"/>
      <c r="GQ392" s="4"/>
      <c r="GR392" s="6"/>
      <c r="GS392" s="4"/>
      <c r="GT392" s="6"/>
      <c r="GU392" s="5"/>
      <c r="GV392" s="5"/>
      <c r="GW392" s="4"/>
      <c r="GX392" s="6"/>
      <c r="GY392" s="4"/>
      <c r="GZ392" s="6"/>
      <c r="HA392" s="5"/>
      <c r="HB392" s="5"/>
      <c r="HC392" s="4"/>
      <c r="HD392" s="6"/>
      <c r="HE392" s="4"/>
      <c r="HF392" s="6"/>
      <c r="HG392" s="5"/>
      <c r="HH392" s="5"/>
      <c r="HI392" s="4"/>
      <c r="HJ392" s="6"/>
      <c r="HK392" s="4"/>
      <c r="HL392" s="6"/>
      <c r="HM392" s="5"/>
      <c r="HN392" s="5"/>
      <c r="HO392" s="4"/>
      <c r="HP392" s="6"/>
      <c r="HQ392" s="4"/>
      <c r="HR392" s="6"/>
      <c r="HS392" s="5"/>
      <c r="HT392" s="5"/>
      <c r="HU392" s="4"/>
      <c r="HV392" s="6"/>
      <c r="HW392" s="4"/>
      <c r="HX392" s="6"/>
      <c r="HY392" s="5"/>
      <c r="HZ392" s="5"/>
      <c r="IA392" s="4"/>
      <c r="IB392" s="6"/>
      <c r="IC392" s="4"/>
      <c r="ID392" s="6"/>
      <c r="IE392" s="5"/>
      <c r="IF392" s="5"/>
      <c r="IG392" s="4"/>
      <c r="IH392" s="6"/>
      <c r="II392" s="4"/>
      <c r="IJ392" s="6"/>
      <c r="IK392" s="5"/>
      <c r="IL392" s="5"/>
      <c r="IM392" s="4"/>
      <c r="IN392" s="6"/>
      <c r="IO392" s="4"/>
      <c r="IP392" s="6"/>
      <c r="IQ392" s="5"/>
      <c r="IR392" s="5"/>
      <c r="IS392" s="4"/>
      <c r="IT392" s="6"/>
      <c r="IU392" s="4"/>
      <c r="IV392" s="6"/>
      <c r="IW392" s="5"/>
      <c r="IX392" s="5"/>
      <c r="IY392" s="4"/>
      <c r="IZ392" s="6"/>
      <c r="JA392" s="4"/>
      <c r="JB392" s="6"/>
      <c r="JC392" s="5"/>
      <c r="JD392" s="5"/>
      <c r="JE392" s="4"/>
      <c r="JF392" s="6"/>
      <c r="JG392" s="4"/>
      <c r="JH392" s="6"/>
      <c r="JI392" s="5"/>
      <c r="JJ392" s="5"/>
      <c r="JK392" s="4"/>
      <c r="JL392" s="6"/>
      <c r="JM392" s="4"/>
      <c r="JN392" s="6"/>
      <c r="JO392" s="5"/>
      <c r="JP392" s="5"/>
      <c r="JQ392" s="4"/>
      <c r="JR392" s="6"/>
      <c r="JS392" s="4"/>
      <c r="JT392" s="6"/>
      <c r="JU392" s="5"/>
      <c r="JV392" s="5"/>
      <c r="JW392" s="4"/>
      <c r="JX392" s="6"/>
      <c r="JY392" s="4"/>
      <c r="JZ392" s="6"/>
      <c r="KA392" s="5"/>
      <c r="KB392" s="5"/>
      <c r="KC392" s="4"/>
      <c r="KD392" s="6"/>
      <c r="KE392" s="4"/>
      <c r="KF392" s="6"/>
      <c r="KG392" s="5"/>
      <c r="KH392" s="5"/>
      <c r="KI392" s="4"/>
      <c r="KJ392" s="6"/>
      <c r="KK392" s="4"/>
      <c r="KL392" s="6"/>
      <c r="KM392" s="5"/>
      <c r="KN392" s="5"/>
    </row>
    <row r="393">
      <c r="A393" s="3" t="s">
        <v>85</v>
      </c>
      <c r="B393" s="3" t="s">
        <v>86</v>
      </c>
      <c r="C393" s="3" t="s">
        <v>522</v>
      </c>
      <c r="D393" s="3" t="s">
        <v>523</v>
      </c>
      <c r="E393" s="3" t="s">
        <v>397</v>
      </c>
      <c r="F393" s="3" t="s">
        <v>398</v>
      </c>
      <c r="G393" s="3" t="s">
        <v>399</v>
      </c>
      <c r="H393" s="3" t="s">
        <v>280</v>
      </c>
      <c r="I393" s="3" t="s">
        <v>1322</v>
      </c>
      <c r="J393" s="3" t="s">
        <v>1309</v>
      </c>
      <c r="K393" s="4">
        <v>500</v>
      </c>
      <c r="L393" s="4">
        <f>=ROUNDDOWN(46.7289719626168,0)</f>
      </c>
      <c r="M393" s="4"/>
      <c r="N393" s="5">
        <v>1</v>
      </c>
      <c r="O393" s="4"/>
      <c r="P393" s="4">
        <f>=ROUNDDOWN({0},0)</f>
      </c>
      <c r="Q393" s="4"/>
      <c r="R393" s="5"/>
      <c r="S393" s="4">
        <v>7</v>
      </c>
      <c r="T393" s="6">
        <v>454.45</v>
      </c>
      <c r="U393" s="4"/>
      <c r="V393" s="6"/>
      <c r="W393" s="5"/>
      <c r="X393" s="5"/>
      <c r="Y393" s="4"/>
      <c r="Z393" s="6"/>
      <c r="AA393" s="4"/>
      <c r="AB393" s="6"/>
      <c r="AC393" s="5"/>
      <c r="AD393" s="5"/>
      <c r="AE393" s="4">
        <v>1</v>
      </c>
      <c r="AF393" s="6">
        <v>55.07</v>
      </c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>
        <v>2</v>
      </c>
      <c r="AR393" s="6">
        <v>120</v>
      </c>
      <c r="AS393" s="4"/>
      <c r="AT393" s="6"/>
      <c r="AU393" s="5"/>
      <c r="AV393" s="5"/>
      <c r="AW393" s="4"/>
      <c r="AX393" s="6"/>
      <c r="AY393" s="4"/>
      <c r="AZ393" s="6"/>
      <c r="BA393" s="5"/>
      <c r="BB393" s="5"/>
      <c r="BC393" s="4"/>
      <c r="BD393" s="6"/>
      <c r="BE393" s="4"/>
      <c r="BF393" s="6"/>
      <c r="BG393" s="5"/>
      <c r="BH393" s="5"/>
      <c r="BI393" s="4"/>
      <c r="BJ393" s="6"/>
      <c r="BK393" s="4"/>
      <c r="BL393" s="6"/>
      <c r="BM393" s="5"/>
      <c r="BN393" s="5"/>
      <c r="BO393" s="4">
        <v>1</v>
      </c>
      <c r="BP393" s="6">
        <v>75.57</v>
      </c>
      <c r="BQ393" s="4"/>
      <c r="BR393" s="6"/>
      <c r="BS393" s="5"/>
      <c r="BT393" s="5"/>
      <c r="BU393" s="4">
        <v>2</v>
      </c>
      <c r="BV393" s="6">
        <v>133.58</v>
      </c>
      <c r="BW393" s="4"/>
      <c r="BX393" s="6"/>
      <c r="BY393" s="5"/>
      <c r="BZ393" s="5"/>
      <c r="CA393" s="4"/>
      <c r="CB393" s="6"/>
      <c r="CC393" s="4"/>
      <c r="CD393" s="6"/>
      <c r="CE393" s="5"/>
      <c r="CF393" s="5"/>
      <c r="CG393" s="4"/>
      <c r="CH393" s="6"/>
      <c r="CI393" s="4"/>
      <c r="CJ393" s="6"/>
      <c r="CK393" s="5"/>
      <c r="CL393" s="5"/>
      <c r="CM393" s="4"/>
      <c r="CN393" s="6"/>
      <c r="CO393" s="4"/>
      <c r="CP393" s="6"/>
      <c r="CQ393" s="5"/>
      <c r="CR393" s="5"/>
      <c r="CS393" s="4"/>
      <c r="CT393" s="6"/>
      <c r="CU393" s="4"/>
      <c r="CV393" s="6"/>
      <c r="CW393" s="5"/>
      <c r="CX393" s="5"/>
      <c r="CY393" s="4"/>
      <c r="CZ393" s="6"/>
      <c r="DA393" s="4"/>
      <c r="DB393" s="6"/>
      <c r="DC393" s="5"/>
      <c r="DD393" s="5"/>
      <c r="DE393" s="4"/>
      <c r="DF393" s="6"/>
      <c r="DG393" s="4"/>
      <c r="DH393" s="6"/>
      <c r="DI393" s="5"/>
      <c r="DJ393" s="5"/>
      <c r="DK393" s="4"/>
      <c r="DL393" s="6"/>
      <c r="DM393" s="4"/>
      <c r="DN393" s="6"/>
      <c r="DO393" s="5"/>
      <c r="DP393" s="5"/>
      <c r="DQ393" s="4">
        <v>1</v>
      </c>
      <c r="DR393" s="6">
        <v>70.23</v>
      </c>
      <c r="DS393" s="4"/>
      <c r="DT393" s="6"/>
      <c r="DU393" s="5"/>
      <c r="DV393" s="5"/>
      <c r="DW393" s="4"/>
      <c r="DX393" s="6"/>
      <c r="DY393" s="4"/>
      <c r="DZ393" s="6"/>
      <c r="EA393" s="5"/>
      <c r="EB393" s="5"/>
      <c r="EC393" s="4"/>
      <c r="ED393" s="6"/>
      <c r="EE393" s="4"/>
      <c r="EF393" s="6"/>
      <c r="EG393" s="5"/>
      <c r="EH393" s="5"/>
      <c r="EI393" s="4"/>
      <c r="EJ393" s="6"/>
      <c r="EK393" s="4"/>
      <c r="EL393" s="6"/>
      <c r="EM393" s="5"/>
      <c r="EN393" s="5"/>
      <c r="EO393" s="4"/>
      <c r="EP393" s="6"/>
      <c r="EQ393" s="4"/>
      <c r="ER393" s="6"/>
      <c r="ES393" s="5"/>
      <c r="ET393" s="5"/>
      <c r="EU393" s="4"/>
      <c r="EV393" s="6"/>
      <c r="EW393" s="4"/>
      <c r="EX393" s="6"/>
      <c r="EY393" s="5"/>
      <c r="EZ393" s="5"/>
      <c r="FA393" s="4"/>
      <c r="FB393" s="6"/>
      <c r="FC393" s="4"/>
      <c r="FD393" s="6"/>
      <c r="FE393" s="5"/>
      <c r="FF393" s="5"/>
      <c r="FG393" s="4"/>
      <c r="FH393" s="6"/>
      <c r="FI393" s="4"/>
      <c r="FJ393" s="6"/>
      <c r="FK393" s="5"/>
      <c r="FL393" s="5"/>
      <c r="FM393" s="4"/>
      <c r="FN393" s="6"/>
      <c r="FO393" s="4"/>
      <c r="FP393" s="6"/>
      <c r="FQ393" s="5"/>
      <c r="FR393" s="5"/>
      <c r="FS393" s="4"/>
      <c r="FT393" s="6"/>
      <c r="FU393" s="4"/>
      <c r="FV393" s="6"/>
      <c r="FW393" s="5"/>
      <c r="FX393" s="5"/>
      <c r="FY393" s="4"/>
      <c r="FZ393" s="6"/>
      <c r="GA393" s="4"/>
      <c r="GB393" s="6"/>
      <c r="GC393" s="5"/>
      <c r="GD393" s="5"/>
      <c r="GE393" s="4"/>
      <c r="GF393" s="6"/>
      <c r="GG393" s="4"/>
      <c r="GH393" s="6"/>
      <c r="GI393" s="5"/>
      <c r="GJ393" s="5"/>
      <c r="GK393" s="4"/>
      <c r="GL393" s="6"/>
      <c r="GM393" s="4"/>
      <c r="GN393" s="6"/>
      <c r="GO393" s="5"/>
      <c r="GP393" s="5"/>
      <c r="GQ393" s="4"/>
      <c r="GR393" s="6"/>
      <c r="GS393" s="4"/>
      <c r="GT393" s="6"/>
      <c r="GU393" s="5"/>
      <c r="GV393" s="5"/>
      <c r="GW393" s="4"/>
      <c r="GX393" s="6"/>
      <c r="GY393" s="4"/>
      <c r="GZ393" s="6"/>
      <c r="HA393" s="5"/>
      <c r="HB393" s="5"/>
      <c r="HC393" s="4"/>
      <c r="HD393" s="6"/>
      <c r="HE393" s="4"/>
      <c r="HF393" s="6"/>
      <c r="HG393" s="5"/>
      <c r="HH393" s="5"/>
      <c r="HI393" s="4"/>
      <c r="HJ393" s="6"/>
      <c r="HK393" s="4"/>
      <c r="HL393" s="6"/>
      <c r="HM393" s="5"/>
      <c r="HN393" s="5"/>
      <c r="HO393" s="4"/>
      <c r="HP393" s="6"/>
      <c r="HQ393" s="4"/>
      <c r="HR393" s="6"/>
      <c r="HS393" s="5"/>
      <c r="HT393" s="5"/>
      <c r="HU393" s="4"/>
      <c r="HV393" s="6"/>
      <c r="HW393" s="4"/>
      <c r="HX393" s="6"/>
      <c r="HY393" s="5"/>
      <c r="HZ393" s="5"/>
      <c r="IA393" s="4"/>
      <c r="IB393" s="6"/>
      <c r="IC393" s="4"/>
      <c r="ID393" s="6"/>
      <c r="IE393" s="5"/>
      <c r="IF393" s="5"/>
      <c r="IG393" s="4"/>
      <c r="IH393" s="6"/>
      <c r="II393" s="4"/>
      <c r="IJ393" s="6"/>
      <c r="IK393" s="5"/>
      <c r="IL393" s="5"/>
      <c r="IM393" s="4"/>
      <c r="IN393" s="6"/>
      <c r="IO393" s="4"/>
      <c r="IP393" s="6"/>
      <c r="IQ393" s="5"/>
      <c r="IR393" s="5"/>
      <c r="IS393" s="4"/>
      <c r="IT393" s="6"/>
      <c r="IU393" s="4"/>
      <c r="IV393" s="6"/>
      <c r="IW393" s="5"/>
      <c r="IX393" s="5"/>
      <c r="IY393" s="4"/>
      <c r="IZ393" s="6"/>
      <c r="JA393" s="4"/>
      <c r="JB393" s="6"/>
      <c r="JC393" s="5"/>
      <c r="JD393" s="5"/>
      <c r="JE393" s="4"/>
      <c r="JF393" s="6"/>
      <c r="JG393" s="4"/>
      <c r="JH393" s="6"/>
      <c r="JI393" s="5"/>
      <c r="JJ393" s="5"/>
      <c r="JK393" s="4"/>
      <c r="JL393" s="6"/>
      <c r="JM393" s="4"/>
      <c r="JN393" s="6"/>
      <c r="JO393" s="5"/>
      <c r="JP393" s="5"/>
      <c r="JQ393" s="4"/>
      <c r="JR393" s="6"/>
      <c r="JS393" s="4"/>
      <c r="JT393" s="6"/>
      <c r="JU393" s="5"/>
      <c r="JV393" s="5"/>
      <c r="JW393" s="4"/>
      <c r="JX393" s="6"/>
      <c r="JY393" s="4"/>
      <c r="JZ393" s="6"/>
      <c r="KA393" s="5"/>
      <c r="KB393" s="5"/>
      <c r="KC393" s="4"/>
      <c r="KD393" s="6"/>
      <c r="KE393" s="4"/>
      <c r="KF393" s="6"/>
      <c r="KG393" s="5"/>
      <c r="KH393" s="5"/>
      <c r="KI393" s="4"/>
      <c r="KJ393" s="6"/>
      <c r="KK393" s="4"/>
      <c r="KL393" s="6"/>
      <c r="KM393" s="5"/>
      <c r="KN393" s="5"/>
    </row>
    <row r="394">
      <c r="A394" s="3" t="s">
        <v>85</v>
      </c>
      <c r="B394" s="3" t="s">
        <v>86</v>
      </c>
      <c r="C394" s="3" t="s">
        <v>522</v>
      </c>
      <c r="D394" s="3" t="s">
        <v>523</v>
      </c>
      <c r="E394" s="3" t="s">
        <v>397</v>
      </c>
      <c r="F394" s="3" t="s">
        <v>398</v>
      </c>
      <c r="G394" s="3" t="s">
        <v>399</v>
      </c>
      <c r="H394" s="3" t="s">
        <v>280</v>
      </c>
      <c r="I394" s="3" t="s">
        <v>1320</v>
      </c>
      <c r="J394" s="3" t="s">
        <v>1340</v>
      </c>
      <c r="K394" s="4">
        <v>571</v>
      </c>
      <c r="L394" s="4">
        <f>=ROUNDDOWN(85.2238805970149,0)</f>
      </c>
      <c r="M394" s="4"/>
      <c r="N394" s="5"/>
      <c r="O394" s="4"/>
      <c r="P394" s="4">
        <f>=ROUNDDOWN({0},0)</f>
      </c>
      <c r="Q394" s="4"/>
      <c r="R394" s="5"/>
      <c r="S394" s="4">
        <v>6</v>
      </c>
      <c r="T394" s="6">
        <v>367.24</v>
      </c>
      <c r="U394" s="4"/>
      <c r="V394" s="6"/>
      <c r="W394" s="5"/>
      <c r="X394" s="5"/>
      <c r="Y394" s="4">
        <v>1</v>
      </c>
      <c r="Z394" s="6">
        <v>63.77</v>
      </c>
      <c r="AA394" s="4"/>
      <c r="AB394" s="6"/>
      <c r="AC394" s="5"/>
      <c r="AD394" s="5"/>
      <c r="AE394" s="4">
        <v>1</v>
      </c>
      <c r="AF394" s="6">
        <v>55.07</v>
      </c>
      <c r="AG394" s="4"/>
      <c r="AH394" s="6"/>
      <c r="AI394" s="5"/>
      <c r="AJ394" s="5"/>
      <c r="AK394" s="4"/>
      <c r="AL394" s="6"/>
      <c r="AM394" s="4"/>
      <c r="AN394" s="6"/>
      <c r="AO394" s="5"/>
      <c r="AP394" s="5"/>
      <c r="AQ394" s="4"/>
      <c r="AR394" s="6"/>
      <c r="AS394" s="4"/>
      <c r="AT394" s="6"/>
      <c r="AU394" s="5"/>
      <c r="AV394" s="5"/>
      <c r="AW394" s="4"/>
      <c r="AX394" s="6"/>
      <c r="AY394" s="4"/>
      <c r="AZ394" s="6"/>
      <c r="BA394" s="5"/>
      <c r="BB394" s="5"/>
      <c r="BC394" s="4"/>
      <c r="BD394" s="6"/>
      <c r="BE394" s="4"/>
      <c r="BF394" s="6"/>
      <c r="BG394" s="5"/>
      <c r="BH394" s="5"/>
      <c r="BI394" s="4"/>
      <c r="BJ394" s="6"/>
      <c r="BK394" s="4"/>
      <c r="BL394" s="6"/>
      <c r="BM394" s="5"/>
      <c r="BN394" s="5"/>
      <c r="BO394" s="4"/>
      <c r="BP394" s="6"/>
      <c r="BQ394" s="4"/>
      <c r="BR394" s="6"/>
      <c r="BS394" s="5"/>
      <c r="BT394" s="5"/>
      <c r="BU394" s="4"/>
      <c r="BV394" s="6"/>
      <c r="BW394" s="4"/>
      <c r="BX394" s="6"/>
      <c r="BY394" s="5"/>
      <c r="BZ394" s="5"/>
      <c r="CA394" s="4"/>
      <c r="CB394" s="6"/>
      <c r="CC394" s="4"/>
      <c r="CD394" s="6"/>
      <c r="CE394" s="5"/>
      <c r="CF394" s="5"/>
      <c r="CG394" s="4">
        <v>3</v>
      </c>
      <c r="CH394" s="6">
        <v>182.04</v>
      </c>
      <c r="CI394" s="4"/>
      <c r="CJ394" s="6"/>
      <c r="CK394" s="5"/>
      <c r="CL394" s="5"/>
      <c r="CM394" s="4"/>
      <c r="CN394" s="6"/>
      <c r="CO394" s="4"/>
      <c r="CP394" s="6"/>
      <c r="CQ394" s="5"/>
      <c r="CR394" s="5"/>
      <c r="CS394" s="4">
        <v>1</v>
      </c>
      <c r="CT394" s="6">
        <v>66.36</v>
      </c>
      <c r="CU394" s="4"/>
      <c r="CV394" s="6"/>
      <c r="CW394" s="5"/>
      <c r="CX394" s="5"/>
      <c r="CY394" s="4"/>
      <c r="CZ394" s="6"/>
      <c r="DA394" s="4"/>
      <c r="DB394" s="6"/>
      <c r="DC394" s="5"/>
      <c r="DD394" s="5"/>
      <c r="DE394" s="4"/>
      <c r="DF394" s="6"/>
      <c r="DG394" s="4"/>
      <c r="DH394" s="6"/>
      <c r="DI394" s="5"/>
      <c r="DJ394" s="5"/>
      <c r="DK394" s="4"/>
      <c r="DL394" s="6"/>
      <c r="DM394" s="4"/>
      <c r="DN394" s="6"/>
      <c r="DO394" s="5"/>
      <c r="DP394" s="5"/>
      <c r="DQ394" s="4"/>
      <c r="DR394" s="6"/>
      <c r="DS394" s="4"/>
      <c r="DT394" s="6"/>
      <c r="DU394" s="5"/>
      <c r="DV394" s="5"/>
      <c r="DW394" s="4"/>
      <c r="DX394" s="6"/>
      <c r="DY394" s="4"/>
      <c r="DZ394" s="6"/>
      <c r="EA394" s="5"/>
      <c r="EB394" s="5"/>
      <c r="EC394" s="4"/>
      <c r="ED394" s="6"/>
      <c r="EE394" s="4"/>
      <c r="EF394" s="6"/>
      <c r="EG394" s="5"/>
      <c r="EH394" s="5"/>
      <c r="EI394" s="4"/>
      <c r="EJ394" s="6"/>
      <c r="EK394" s="4"/>
      <c r="EL394" s="6"/>
      <c r="EM394" s="5"/>
      <c r="EN394" s="5"/>
      <c r="EO394" s="4"/>
      <c r="EP394" s="6"/>
      <c r="EQ394" s="4"/>
      <c r="ER394" s="6"/>
      <c r="ES394" s="5"/>
      <c r="ET394" s="5"/>
      <c r="EU394" s="4"/>
      <c r="EV394" s="6"/>
      <c r="EW394" s="4"/>
      <c r="EX394" s="6"/>
      <c r="EY394" s="5"/>
      <c r="EZ394" s="5"/>
      <c r="FA394" s="4"/>
      <c r="FB394" s="6"/>
      <c r="FC394" s="4"/>
      <c r="FD394" s="6"/>
      <c r="FE394" s="5"/>
      <c r="FF394" s="5"/>
      <c r="FG394" s="4"/>
      <c r="FH394" s="6"/>
      <c r="FI394" s="4"/>
      <c r="FJ394" s="6"/>
      <c r="FK394" s="5"/>
      <c r="FL394" s="5"/>
      <c r="FM394" s="4"/>
      <c r="FN394" s="6"/>
      <c r="FO394" s="4"/>
      <c r="FP394" s="6"/>
      <c r="FQ394" s="5"/>
      <c r="FR394" s="5"/>
      <c r="FS394" s="4"/>
      <c r="FT394" s="6"/>
      <c r="FU394" s="4"/>
      <c r="FV394" s="6"/>
      <c r="FW394" s="5"/>
      <c r="FX394" s="5"/>
      <c r="FY394" s="4"/>
      <c r="FZ394" s="6"/>
      <c r="GA394" s="4"/>
      <c r="GB394" s="6"/>
      <c r="GC394" s="5"/>
      <c r="GD394" s="5"/>
      <c r="GE394" s="4"/>
      <c r="GF394" s="6"/>
      <c r="GG394" s="4"/>
      <c r="GH394" s="6"/>
      <c r="GI394" s="5"/>
      <c r="GJ394" s="5"/>
      <c r="GK394" s="4"/>
      <c r="GL394" s="6"/>
      <c r="GM394" s="4"/>
      <c r="GN394" s="6"/>
      <c r="GO394" s="5"/>
      <c r="GP394" s="5"/>
      <c r="GQ394" s="4"/>
      <c r="GR394" s="6"/>
      <c r="GS394" s="4"/>
      <c r="GT394" s="6"/>
      <c r="GU394" s="5"/>
      <c r="GV394" s="5"/>
      <c r="GW394" s="4"/>
      <c r="GX394" s="6"/>
      <c r="GY394" s="4"/>
      <c r="GZ394" s="6"/>
      <c r="HA394" s="5"/>
      <c r="HB394" s="5"/>
      <c r="HC394" s="4"/>
      <c r="HD394" s="6"/>
      <c r="HE394" s="4"/>
      <c r="HF394" s="6"/>
      <c r="HG394" s="5"/>
      <c r="HH394" s="5"/>
      <c r="HI394" s="4"/>
      <c r="HJ394" s="6"/>
      <c r="HK394" s="4"/>
      <c r="HL394" s="6"/>
      <c r="HM394" s="5"/>
      <c r="HN394" s="5"/>
      <c r="HO394" s="4"/>
      <c r="HP394" s="6"/>
      <c r="HQ394" s="4"/>
      <c r="HR394" s="6"/>
      <c r="HS394" s="5"/>
      <c r="HT394" s="5"/>
      <c r="HU394" s="4"/>
      <c r="HV394" s="6"/>
      <c r="HW394" s="4"/>
      <c r="HX394" s="6"/>
      <c r="HY394" s="5"/>
      <c r="HZ394" s="5"/>
      <c r="IA394" s="4"/>
      <c r="IB394" s="6"/>
      <c r="IC394" s="4"/>
      <c r="ID394" s="6"/>
      <c r="IE394" s="5"/>
      <c r="IF394" s="5"/>
      <c r="IG394" s="4"/>
      <c r="IH394" s="6"/>
      <c r="II394" s="4"/>
      <c r="IJ394" s="6"/>
      <c r="IK394" s="5"/>
      <c r="IL394" s="5"/>
      <c r="IM394" s="4"/>
      <c r="IN394" s="6"/>
      <c r="IO394" s="4"/>
      <c r="IP394" s="6"/>
      <c r="IQ394" s="5"/>
      <c r="IR394" s="5"/>
      <c r="IS394" s="4"/>
      <c r="IT394" s="6"/>
      <c r="IU394" s="4"/>
      <c r="IV394" s="6"/>
      <c r="IW394" s="5"/>
      <c r="IX394" s="5"/>
      <c r="IY394" s="4"/>
      <c r="IZ394" s="6"/>
      <c r="JA394" s="4"/>
      <c r="JB394" s="6"/>
      <c r="JC394" s="5"/>
      <c r="JD394" s="5"/>
      <c r="JE394" s="4"/>
      <c r="JF394" s="6"/>
      <c r="JG394" s="4"/>
      <c r="JH394" s="6"/>
      <c r="JI394" s="5"/>
      <c r="JJ394" s="5"/>
      <c r="JK394" s="4"/>
      <c r="JL394" s="6"/>
      <c r="JM394" s="4"/>
      <c r="JN394" s="6"/>
      <c r="JO394" s="5"/>
      <c r="JP394" s="5"/>
      <c r="JQ394" s="4"/>
      <c r="JR394" s="6"/>
      <c r="JS394" s="4"/>
      <c r="JT394" s="6"/>
      <c r="JU394" s="5"/>
      <c r="JV394" s="5"/>
      <c r="JW394" s="4"/>
      <c r="JX394" s="6"/>
      <c r="JY394" s="4"/>
      <c r="JZ394" s="6"/>
      <c r="KA394" s="5"/>
      <c r="KB394" s="5"/>
      <c r="KC394" s="4"/>
      <c r="KD394" s="6"/>
      <c r="KE394" s="4"/>
      <c r="KF394" s="6"/>
      <c r="KG394" s="5"/>
      <c r="KH394" s="5"/>
      <c r="KI394" s="4"/>
      <c r="KJ394" s="6"/>
      <c r="KK394" s="4"/>
      <c r="KL394" s="6"/>
      <c r="KM394" s="5"/>
      <c r="KN394" s="5"/>
    </row>
    <row r="395">
      <c r="A395" s="3" t="s">
        <v>85</v>
      </c>
      <c r="B395" s="3" t="s">
        <v>86</v>
      </c>
      <c r="C395" s="3" t="s">
        <v>522</v>
      </c>
      <c r="D395" s="3" t="s">
        <v>523</v>
      </c>
      <c r="E395" s="3" t="s">
        <v>328</v>
      </c>
      <c r="F395" s="3" t="s">
        <v>403</v>
      </c>
      <c r="G395" s="3" t="s">
        <v>404</v>
      </c>
      <c r="H395" s="3" t="s">
        <v>280</v>
      </c>
      <c r="I395" s="3" t="s">
        <v>1374</v>
      </c>
      <c r="J395" s="3" t="s">
        <v>1319</v>
      </c>
      <c r="K395" s="4">
        <v>426</v>
      </c>
      <c r="L395" s="4">
        <f>=ROUNDDOWN(47.3333333333333,0)</f>
      </c>
      <c r="M395" s="4">
        <v>50</v>
      </c>
      <c r="N395" s="5">
        <v>1</v>
      </c>
      <c r="O395" s="4"/>
      <c r="P395" s="4">
        <f>=ROUNDDOWN({0},0)</f>
      </c>
      <c r="Q395" s="4"/>
      <c r="R395" s="5"/>
      <c r="S395" s="4">
        <v>11</v>
      </c>
      <c r="T395" s="6">
        <v>709.09</v>
      </c>
      <c r="U395" s="4"/>
      <c r="V395" s="6"/>
      <c r="W395" s="5"/>
      <c r="X395" s="5"/>
      <c r="Y395" s="4"/>
      <c r="Z395" s="6"/>
      <c r="AA395" s="4"/>
      <c r="AB395" s="6"/>
      <c r="AC395" s="5"/>
      <c r="AD395" s="5"/>
      <c r="AE395" s="4">
        <v>2</v>
      </c>
      <c r="AF395" s="6">
        <v>110.14</v>
      </c>
      <c r="AG395" s="4"/>
      <c r="AH395" s="6"/>
      <c r="AI395" s="5"/>
      <c r="AJ395" s="5"/>
      <c r="AK395" s="4">
        <v>5</v>
      </c>
      <c r="AL395" s="6">
        <v>327.68</v>
      </c>
      <c r="AM395" s="4"/>
      <c r="AN395" s="6"/>
      <c r="AO395" s="5"/>
      <c r="AP395" s="5"/>
      <c r="AQ395" s="4">
        <v>4</v>
      </c>
      <c r="AR395" s="6">
        <v>271.27</v>
      </c>
      <c r="AS395" s="4"/>
      <c r="AT395" s="6"/>
      <c r="AU395" s="5"/>
      <c r="AV395" s="5"/>
      <c r="AW395" s="4"/>
      <c r="AX395" s="6"/>
      <c r="AY395" s="4"/>
      <c r="AZ395" s="6"/>
      <c r="BA395" s="5"/>
      <c r="BB395" s="5"/>
      <c r="BC395" s="4"/>
      <c r="BD395" s="6"/>
      <c r="BE395" s="4"/>
      <c r="BF395" s="6"/>
      <c r="BG395" s="5"/>
      <c r="BH395" s="5"/>
      <c r="BI395" s="4"/>
      <c r="BJ395" s="6"/>
      <c r="BK395" s="4"/>
      <c r="BL395" s="6"/>
      <c r="BM395" s="5"/>
      <c r="BN395" s="5"/>
      <c r="BO395" s="4"/>
      <c r="BP395" s="6"/>
      <c r="BQ395" s="4"/>
      <c r="BR395" s="6"/>
      <c r="BS395" s="5"/>
      <c r="BT395" s="5"/>
      <c r="BU395" s="4"/>
      <c r="BV395" s="6"/>
      <c r="BW395" s="4"/>
      <c r="BX395" s="6"/>
      <c r="BY395" s="5"/>
      <c r="BZ395" s="5"/>
      <c r="CA395" s="4"/>
      <c r="CB395" s="6"/>
      <c r="CC395" s="4"/>
      <c r="CD395" s="6"/>
      <c r="CE395" s="5"/>
      <c r="CF395" s="5"/>
      <c r="CG395" s="4"/>
      <c r="CH395" s="6"/>
      <c r="CI395" s="4"/>
      <c r="CJ395" s="6"/>
      <c r="CK395" s="5"/>
      <c r="CL395" s="5"/>
      <c r="CM395" s="4"/>
      <c r="CN395" s="6"/>
      <c r="CO395" s="4"/>
      <c r="CP395" s="6"/>
      <c r="CQ395" s="5"/>
      <c r="CR395" s="5"/>
      <c r="CS395" s="4"/>
      <c r="CT395" s="6"/>
      <c r="CU395" s="4"/>
      <c r="CV395" s="6"/>
      <c r="CW395" s="5"/>
      <c r="CX395" s="5"/>
      <c r="CY395" s="4"/>
      <c r="CZ395" s="6"/>
      <c r="DA395" s="4"/>
      <c r="DB395" s="6"/>
      <c r="DC395" s="5"/>
      <c r="DD395" s="5"/>
      <c r="DE395" s="4"/>
      <c r="DF395" s="6"/>
      <c r="DG395" s="4"/>
      <c r="DH395" s="6"/>
      <c r="DI395" s="5"/>
      <c r="DJ395" s="5"/>
      <c r="DK395" s="4"/>
      <c r="DL395" s="6"/>
      <c r="DM395" s="4"/>
      <c r="DN395" s="6"/>
      <c r="DO395" s="5"/>
      <c r="DP395" s="5"/>
      <c r="DQ395" s="4"/>
      <c r="DR395" s="6"/>
      <c r="DS395" s="4"/>
      <c r="DT395" s="6"/>
      <c r="DU395" s="5"/>
      <c r="DV395" s="5"/>
      <c r="DW395" s="4"/>
      <c r="DX395" s="6"/>
      <c r="DY395" s="4"/>
      <c r="DZ395" s="6"/>
      <c r="EA395" s="5"/>
      <c r="EB395" s="5"/>
      <c r="EC395" s="4"/>
      <c r="ED395" s="6"/>
      <c r="EE395" s="4"/>
      <c r="EF395" s="6"/>
      <c r="EG395" s="5"/>
      <c r="EH395" s="5"/>
      <c r="EI395" s="4"/>
      <c r="EJ395" s="6"/>
      <c r="EK395" s="4"/>
      <c r="EL395" s="6"/>
      <c r="EM395" s="5"/>
      <c r="EN395" s="5"/>
      <c r="EO395" s="4"/>
      <c r="EP395" s="6"/>
      <c r="EQ395" s="4"/>
      <c r="ER395" s="6"/>
      <c r="ES395" s="5"/>
      <c r="ET395" s="5"/>
      <c r="EU395" s="4"/>
      <c r="EV395" s="6"/>
      <c r="EW395" s="4"/>
      <c r="EX395" s="6"/>
      <c r="EY395" s="5"/>
      <c r="EZ395" s="5"/>
      <c r="FA395" s="4"/>
      <c r="FB395" s="6"/>
      <c r="FC395" s="4"/>
      <c r="FD395" s="6"/>
      <c r="FE395" s="5"/>
      <c r="FF395" s="5"/>
      <c r="FG395" s="4"/>
      <c r="FH395" s="6"/>
      <c r="FI395" s="4"/>
      <c r="FJ395" s="6"/>
      <c r="FK395" s="5"/>
      <c r="FL395" s="5"/>
      <c r="FM395" s="4"/>
      <c r="FN395" s="6"/>
      <c r="FO395" s="4"/>
      <c r="FP395" s="6"/>
      <c r="FQ395" s="5"/>
      <c r="FR395" s="5"/>
      <c r="FS395" s="4"/>
      <c r="FT395" s="6"/>
      <c r="FU395" s="4"/>
      <c r="FV395" s="6"/>
      <c r="FW395" s="5"/>
      <c r="FX395" s="5"/>
      <c r="FY395" s="4"/>
      <c r="FZ395" s="6"/>
      <c r="GA395" s="4"/>
      <c r="GB395" s="6"/>
      <c r="GC395" s="5"/>
      <c r="GD395" s="5"/>
      <c r="GE395" s="4"/>
      <c r="GF395" s="6"/>
      <c r="GG395" s="4"/>
      <c r="GH395" s="6"/>
      <c r="GI395" s="5"/>
      <c r="GJ395" s="5"/>
      <c r="GK395" s="4"/>
      <c r="GL395" s="6"/>
      <c r="GM395" s="4"/>
      <c r="GN395" s="6"/>
      <c r="GO395" s="5"/>
      <c r="GP395" s="5"/>
      <c r="GQ395" s="4"/>
      <c r="GR395" s="6"/>
      <c r="GS395" s="4"/>
      <c r="GT395" s="6"/>
      <c r="GU395" s="5"/>
      <c r="GV395" s="5"/>
      <c r="GW395" s="4"/>
      <c r="GX395" s="6"/>
      <c r="GY395" s="4"/>
      <c r="GZ395" s="6"/>
      <c r="HA395" s="5"/>
      <c r="HB395" s="5"/>
      <c r="HC395" s="4"/>
      <c r="HD395" s="6"/>
      <c r="HE395" s="4"/>
      <c r="HF395" s="6"/>
      <c r="HG395" s="5"/>
      <c r="HH395" s="5"/>
      <c r="HI395" s="4"/>
      <c r="HJ395" s="6"/>
      <c r="HK395" s="4"/>
      <c r="HL395" s="6"/>
      <c r="HM395" s="5"/>
      <c r="HN395" s="5"/>
      <c r="HO395" s="4"/>
      <c r="HP395" s="6"/>
      <c r="HQ395" s="4"/>
      <c r="HR395" s="6"/>
      <c r="HS395" s="5"/>
      <c r="HT395" s="5"/>
      <c r="HU395" s="4"/>
      <c r="HV395" s="6"/>
      <c r="HW395" s="4"/>
      <c r="HX395" s="6"/>
      <c r="HY395" s="5"/>
      <c r="HZ395" s="5"/>
      <c r="IA395" s="4"/>
      <c r="IB395" s="6"/>
      <c r="IC395" s="4"/>
      <c r="ID395" s="6"/>
      <c r="IE395" s="5"/>
      <c r="IF395" s="5"/>
      <c r="IG395" s="4"/>
      <c r="IH395" s="6"/>
      <c r="II395" s="4"/>
      <c r="IJ395" s="6"/>
      <c r="IK395" s="5"/>
      <c r="IL395" s="5"/>
      <c r="IM395" s="4"/>
      <c r="IN395" s="6"/>
      <c r="IO395" s="4"/>
      <c r="IP395" s="6"/>
      <c r="IQ395" s="5"/>
      <c r="IR395" s="5"/>
      <c r="IS395" s="4"/>
      <c r="IT395" s="6"/>
      <c r="IU395" s="4"/>
      <c r="IV395" s="6"/>
      <c r="IW395" s="5"/>
      <c r="IX395" s="5"/>
      <c r="IY395" s="4"/>
      <c r="IZ395" s="6"/>
      <c r="JA395" s="4"/>
      <c r="JB395" s="6"/>
      <c r="JC395" s="5"/>
      <c r="JD395" s="5"/>
      <c r="JE395" s="4"/>
      <c r="JF395" s="6"/>
      <c r="JG395" s="4"/>
      <c r="JH395" s="6"/>
      <c r="JI395" s="5"/>
      <c r="JJ395" s="5"/>
      <c r="JK395" s="4"/>
      <c r="JL395" s="6"/>
      <c r="JM395" s="4"/>
      <c r="JN395" s="6"/>
      <c r="JO395" s="5"/>
      <c r="JP395" s="5"/>
      <c r="JQ395" s="4"/>
      <c r="JR395" s="6"/>
      <c r="JS395" s="4"/>
      <c r="JT395" s="6"/>
      <c r="JU395" s="5"/>
      <c r="JV395" s="5"/>
      <c r="JW395" s="4"/>
      <c r="JX395" s="6"/>
      <c r="JY395" s="4"/>
      <c r="JZ395" s="6"/>
      <c r="KA395" s="5"/>
      <c r="KB395" s="5"/>
      <c r="KC395" s="4"/>
      <c r="KD395" s="6"/>
      <c r="KE395" s="4"/>
      <c r="KF395" s="6"/>
      <c r="KG395" s="5"/>
      <c r="KH395" s="5"/>
      <c r="KI395" s="4"/>
      <c r="KJ395" s="6"/>
      <c r="KK395" s="4"/>
      <c r="KL395" s="6"/>
      <c r="KM395" s="5"/>
      <c r="KN395" s="5"/>
    </row>
    <row r="396">
      <c r="A396" s="3" t="s">
        <v>85</v>
      </c>
      <c r="B396" s="3" t="s">
        <v>86</v>
      </c>
      <c r="C396" s="3" t="s">
        <v>522</v>
      </c>
      <c r="D396" s="3" t="s">
        <v>523</v>
      </c>
      <c r="E396" s="3" t="s">
        <v>328</v>
      </c>
      <c r="F396" s="3" t="s">
        <v>403</v>
      </c>
      <c r="G396" s="3" t="s">
        <v>404</v>
      </c>
      <c r="H396" s="3" t="s">
        <v>280</v>
      </c>
      <c r="I396" s="3" t="s">
        <v>1377</v>
      </c>
      <c r="J396" s="3" t="s">
        <v>1319</v>
      </c>
      <c r="K396" s="4">
        <v>321</v>
      </c>
      <c r="L396" s="4">
        <f>=ROUNDDOWN(20.7096774193548,0)</f>
      </c>
      <c r="M396" s="4">
        <v>190</v>
      </c>
      <c r="N396" s="5">
        <v>1</v>
      </c>
      <c r="O396" s="4"/>
      <c r="P396" s="4">
        <f>=ROUNDDOWN({0},0)</f>
      </c>
      <c r="Q396" s="4"/>
      <c r="R396" s="5"/>
      <c r="S396" s="4">
        <v>6</v>
      </c>
      <c r="T396" s="6">
        <v>356.61</v>
      </c>
      <c r="U396" s="4"/>
      <c r="V396" s="6"/>
      <c r="W396" s="5"/>
      <c r="X396" s="5"/>
      <c r="Y396" s="4">
        <v>1</v>
      </c>
      <c r="Z396" s="6">
        <v>53.68</v>
      </c>
      <c r="AA396" s="4"/>
      <c r="AB396" s="6"/>
      <c r="AC396" s="5"/>
      <c r="AD396" s="5"/>
      <c r="AE396" s="4"/>
      <c r="AF396" s="6"/>
      <c r="AG396" s="4"/>
      <c r="AH396" s="6"/>
      <c r="AI396" s="5"/>
      <c r="AJ396" s="5"/>
      <c r="AK396" s="4">
        <v>1</v>
      </c>
      <c r="AL396" s="6">
        <v>58.51</v>
      </c>
      <c r="AM396" s="4"/>
      <c r="AN396" s="6"/>
      <c r="AO396" s="5"/>
      <c r="AP396" s="5"/>
      <c r="AQ396" s="4">
        <v>3</v>
      </c>
      <c r="AR396" s="6">
        <v>185</v>
      </c>
      <c r="AS396" s="4"/>
      <c r="AT396" s="6"/>
      <c r="AU396" s="5"/>
      <c r="AV396" s="5"/>
      <c r="AW396" s="4">
        <v>1</v>
      </c>
      <c r="AX396" s="6">
        <v>59.42</v>
      </c>
      <c r="AY396" s="4"/>
      <c r="AZ396" s="6"/>
      <c r="BA396" s="5"/>
      <c r="BB396" s="5"/>
      <c r="BC396" s="4"/>
      <c r="BD396" s="6"/>
      <c r="BE396" s="4"/>
      <c r="BF396" s="6"/>
      <c r="BG396" s="5"/>
      <c r="BH396" s="5"/>
      <c r="BI396" s="4"/>
      <c r="BJ396" s="6"/>
      <c r="BK396" s="4"/>
      <c r="BL396" s="6"/>
      <c r="BM396" s="5"/>
      <c r="BN396" s="5"/>
      <c r="BO396" s="4"/>
      <c r="BP396" s="6"/>
      <c r="BQ396" s="4"/>
      <c r="BR396" s="6"/>
      <c r="BS396" s="5"/>
      <c r="BT396" s="5"/>
      <c r="BU396" s="4"/>
      <c r="BV396" s="6"/>
      <c r="BW396" s="4"/>
      <c r="BX396" s="6"/>
      <c r="BY396" s="5"/>
      <c r="BZ396" s="5"/>
      <c r="CA396" s="4"/>
      <c r="CB396" s="6"/>
      <c r="CC396" s="4"/>
      <c r="CD396" s="6"/>
      <c r="CE396" s="5"/>
      <c r="CF396" s="5"/>
      <c r="CG396" s="4"/>
      <c r="CH396" s="6"/>
      <c r="CI396" s="4"/>
      <c r="CJ396" s="6"/>
      <c r="CK396" s="5"/>
      <c r="CL396" s="5"/>
      <c r="CM396" s="4"/>
      <c r="CN396" s="6"/>
      <c r="CO396" s="4"/>
      <c r="CP396" s="6"/>
      <c r="CQ396" s="5"/>
      <c r="CR396" s="5"/>
      <c r="CS396" s="4"/>
      <c r="CT396" s="6"/>
      <c r="CU396" s="4"/>
      <c r="CV396" s="6"/>
      <c r="CW396" s="5"/>
      <c r="CX396" s="5"/>
      <c r="CY396" s="4"/>
      <c r="CZ396" s="6"/>
      <c r="DA396" s="4"/>
      <c r="DB396" s="6"/>
      <c r="DC396" s="5"/>
      <c r="DD396" s="5"/>
      <c r="DE396" s="4"/>
      <c r="DF396" s="6"/>
      <c r="DG396" s="4"/>
      <c r="DH396" s="6"/>
      <c r="DI396" s="5"/>
      <c r="DJ396" s="5"/>
      <c r="DK396" s="4"/>
      <c r="DL396" s="6"/>
      <c r="DM396" s="4"/>
      <c r="DN396" s="6"/>
      <c r="DO396" s="5"/>
      <c r="DP396" s="5"/>
      <c r="DQ396" s="4"/>
      <c r="DR396" s="6"/>
      <c r="DS396" s="4"/>
      <c r="DT396" s="6"/>
      <c r="DU396" s="5"/>
      <c r="DV396" s="5"/>
      <c r="DW396" s="4"/>
      <c r="DX396" s="6"/>
      <c r="DY396" s="4"/>
      <c r="DZ396" s="6"/>
      <c r="EA396" s="5"/>
      <c r="EB396" s="5"/>
      <c r="EC396" s="4"/>
      <c r="ED396" s="6"/>
      <c r="EE396" s="4"/>
      <c r="EF396" s="6"/>
      <c r="EG396" s="5"/>
      <c r="EH396" s="5"/>
      <c r="EI396" s="4"/>
      <c r="EJ396" s="6"/>
      <c r="EK396" s="4"/>
      <c r="EL396" s="6"/>
      <c r="EM396" s="5"/>
      <c r="EN396" s="5"/>
      <c r="EO396" s="4"/>
      <c r="EP396" s="6"/>
      <c r="EQ396" s="4"/>
      <c r="ER396" s="6"/>
      <c r="ES396" s="5"/>
      <c r="ET396" s="5"/>
      <c r="EU396" s="4"/>
      <c r="EV396" s="6"/>
      <c r="EW396" s="4"/>
      <c r="EX396" s="6"/>
      <c r="EY396" s="5"/>
      <c r="EZ396" s="5"/>
      <c r="FA396" s="4"/>
      <c r="FB396" s="6"/>
      <c r="FC396" s="4"/>
      <c r="FD396" s="6"/>
      <c r="FE396" s="5"/>
      <c r="FF396" s="5"/>
      <c r="FG396" s="4"/>
      <c r="FH396" s="6"/>
      <c r="FI396" s="4"/>
      <c r="FJ396" s="6"/>
      <c r="FK396" s="5"/>
      <c r="FL396" s="5"/>
      <c r="FM396" s="4"/>
      <c r="FN396" s="6"/>
      <c r="FO396" s="4"/>
      <c r="FP396" s="6"/>
      <c r="FQ396" s="5"/>
      <c r="FR396" s="5"/>
      <c r="FS396" s="4"/>
      <c r="FT396" s="6"/>
      <c r="FU396" s="4"/>
      <c r="FV396" s="6"/>
      <c r="FW396" s="5"/>
      <c r="FX396" s="5"/>
      <c r="FY396" s="4"/>
      <c r="FZ396" s="6"/>
      <c r="GA396" s="4"/>
      <c r="GB396" s="6"/>
      <c r="GC396" s="5"/>
      <c r="GD396" s="5"/>
      <c r="GE396" s="4"/>
      <c r="GF396" s="6"/>
      <c r="GG396" s="4"/>
      <c r="GH396" s="6"/>
      <c r="GI396" s="5"/>
      <c r="GJ396" s="5"/>
      <c r="GK396" s="4"/>
      <c r="GL396" s="6"/>
      <c r="GM396" s="4"/>
      <c r="GN396" s="6"/>
      <c r="GO396" s="5"/>
      <c r="GP396" s="5"/>
      <c r="GQ396" s="4"/>
      <c r="GR396" s="6"/>
      <c r="GS396" s="4"/>
      <c r="GT396" s="6"/>
      <c r="GU396" s="5"/>
      <c r="GV396" s="5"/>
      <c r="GW396" s="4"/>
      <c r="GX396" s="6"/>
      <c r="GY396" s="4"/>
      <c r="GZ396" s="6"/>
      <c r="HA396" s="5"/>
      <c r="HB396" s="5"/>
      <c r="HC396" s="4"/>
      <c r="HD396" s="6"/>
      <c r="HE396" s="4"/>
      <c r="HF396" s="6"/>
      <c r="HG396" s="5"/>
      <c r="HH396" s="5"/>
      <c r="HI396" s="4"/>
      <c r="HJ396" s="6"/>
      <c r="HK396" s="4"/>
      <c r="HL396" s="6"/>
      <c r="HM396" s="5"/>
      <c r="HN396" s="5"/>
      <c r="HO396" s="4"/>
      <c r="HP396" s="6"/>
      <c r="HQ396" s="4"/>
      <c r="HR396" s="6"/>
      <c r="HS396" s="5"/>
      <c r="HT396" s="5"/>
      <c r="HU396" s="4"/>
      <c r="HV396" s="6"/>
      <c r="HW396" s="4"/>
      <c r="HX396" s="6"/>
      <c r="HY396" s="5"/>
      <c r="HZ396" s="5"/>
      <c r="IA396" s="4"/>
      <c r="IB396" s="6"/>
      <c r="IC396" s="4"/>
      <c r="ID396" s="6"/>
      <c r="IE396" s="5"/>
      <c r="IF396" s="5"/>
      <c r="IG396" s="4"/>
      <c r="IH396" s="6"/>
      <c r="II396" s="4"/>
      <c r="IJ396" s="6"/>
      <c r="IK396" s="5"/>
      <c r="IL396" s="5"/>
      <c r="IM396" s="4"/>
      <c r="IN396" s="6"/>
      <c r="IO396" s="4"/>
      <c r="IP396" s="6"/>
      <c r="IQ396" s="5"/>
      <c r="IR396" s="5"/>
      <c r="IS396" s="4"/>
      <c r="IT396" s="6"/>
      <c r="IU396" s="4"/>
      <c r="IV396" s="6"/>
      <c r="IW396" s="5"/>
      <c r="IX396" s="5"/>
      <c r="IY396" s="4"/>
      <c r="IZ396" s="6"/>
      <c r="JA396" s="4"/>
      <c r="JB396" s="6"/>
      <c r="JC396" s="5"/>
      <c r="JD396" s="5"/>
      <c r="JE396" s="4"/>
      <c r="JF396" s="6"/>
      <c r="JG396" s="4"/>
      <c r="JH396" s="6"/>
      <c r="JI396" s="5"/>
      <c r="JJ396" s="5"/>
      <c r="JK396" s="4"/>
      <c r="JL396" s="6"/>
      <c r="JM396" s="4"/>
      <c r="JN396" s="6"/>
      <c r="JO396" s="5"/>
      <c r="JP396" s="5"/>
      <c r="JQ396" s="4"/>
      <c r="JR396" s="6"/>
      <c r="JS396" s="4"/>
      <c r="JT396" s="6"/>
      <c r="JU396" s="5"/>
      <c r="JV396" s="5"/>
      <c r="JW396" s="4"/>
      <c r="JX396" s="6"/>
      <c r="JY396" s="4"/>
      <c r="JZ396" s="6"/>
      <c r="KA396" s="5"/>
      <c r="KB396" s="5"/>
      <c r="KC396" s="4"/>
      <c r="KD396" s="6"/>
      <c r="KE396" s="4"/>
      <c r="KF396" s="6"/>
      <c r="KG396" s="5"/>
      <c r="KH396" s="5"/>
      <c r="KI396" s="4"/>
      <c r="KJ396" s="6"/>
      <c r="KK396" s="4"/>
      <c r="KL396" s="6"/>
      <c r="KM396" s="5"/>
      <c r="KN396" s="5"/>
    </row>
    <row r="397">
      <c r="A397" s="3" t="s">
        <v>85</v>
      </c>
      <c r="B397" s="3" t="s">
        <v>86</v>
      </c>
      <c r="C397" s="3" t="s">
        <v>522</v>
      </c>
      <c r="D397" s="3" t="s">
        <v>523</v>
      </c>
      <c r="E397" s="3" t="s">
        <v>162</v>
      </c>
      <c r="F397" s="3" t="s">
        <v>163</v>
      </c>
      <c r="G397" s="3" t="s">
        <v>164</v>
      </c>
      <c r="H397" s="3" t="s">
        <v>165</v>
      </c>
      <c r="I397" s="3" t="s">
        <v>1321</v>
      </c>
      <c r="J397" s="3" t="s">
        <v>1319</v>
      </c>
      <c r="K397" s="4">
        <v>1293</v>
      </c>
      <c r="L397" s="4">
        <f>=ROUNDDOWN(43.1,0)</f>
      </c>
      <c r="M397" s="4"/>
      <c r="N397" s="5">
        <v>1</v>
      </c>
      <c r="O397" s="4"/>
      <c r="P397" s="4">
        <f>=ROUNDDOWN({0},0)</f>
      </c>
      <c r="Q397" s="4"/>
      <c r="R397" s="5"/>
      <c r="S397" s="4">
        <v>18</v>
      </c>
      <c r="T397" s="6">
        <v>675.42</v>
      </c>
      <c r="U397" s="4"/>
      <c r="V397" s="6"/>
      <c r="W397" s="5"/>
      <c r="X397" s="5"/>
      <c r="Y397" s="4">
        <v>2</v>
      </c>
      <c r="Z397" s="6">
        <v>69.78</v>
      </c>
      <c r="AA397" s="4"/>
      <c r="AB397" s="6"/>
      <c r="AC397" s="5"/>
      <c r="AD397" s="5"/>
      <c r="AE397" s="4">
        <v>2</v>
      </c>
      <c r="AF397" s="6">
        <v>71.6</v>
      </c>
      <c r="AG397" s="4"/>
      <c r="AH397" s="6"/>
      <c r="AI397" s="5"/>
      <c r="AJ397" s="5"/>
      <c r="AK397" s="4">
        <v>6</v>
      </c>
      <c r="AL397" s="6">
        <v>234.06</v>
      </c>
      <c r="AM397" s="4"/>
      <c r="AN397" s="6"/>
      <c r="AO397" s="5"/>
      <c r="AP397" s="5"/>
      <c r="AQ397" s="4">
        <v>3</v>
      </c>
      <c r="AR397" s="6">
        <v>107.2</v>
      </c>
      <c r="AS397" s="4"/>
      <c r="AT397" s="6"/>
      <c r="AU397" s="5"/>
      <c r="AV397" s="5"/>
      <c r="AW397" s="4">
        <v>3</v>
      </c>
      <c r="AX397" s="6">
        <v>111.57</v>
      </c>
      <c r="AY397" s="4"/>
      <c r="AZ397" s="6"/>
      <c r="BA397" s="5"/>
      <c r="BB397" s="5"/>
      <c r="BC397" s="4"/>
      <c r="BD397" s="6"/>
      <c r="BE397" s="4"/>
      <c r="BF397" s="6"/>
      <c r="BG397" s="5"/>
      <c r="BH397" s="5"/>
      <c r="BI397" s="4"/>
      <c r="BJ397" s="6"/>
      <c r="BK397" s="4"/>
      <c r="BL397" s="6"/>
      <c r="BM397" s="5"/>
      <c r="BN397" s="5"/>
      <c r="BO397" s="4"/>
      <c r="BP397" s="6"/>
      <c r="BQ397" s="4"/>
      <c r="BR397" s="6"/>
      <c r="BS397" s="5"/>
      <c r="BT397" s="5"/>
      <c r="BU397" s="4"/>
      <c r="BV397" s="6"/>
      <c r="BW397" s="4"/>
      <c r="BX397" s="6"/>
      <c r="BY397" s="5"/>
      <c r="BZ397" s="5"/>
      <c r="CA397" s="4"/>
      <c r="CB397" s="6"/>
      <c r="CC397" s="4"/>
      <c r="CD397" s="6"/>
      <c r="CE397" s="5"/>
      <c r="CF397" s="5"/>
      <c r="CG397" s="4"/>
      <c r="CH397" s="6"/>
      <c r="CI397" s="4"/>
      <c r="CJ397" s="6"/>
      <c r="CK397" s="5"/>
      <c r="CL397" s="5"/>
      <c r="CM397" s="4"/>
      <c r="CN397" s="6"/>
      <c r="CO397" s="4"/>
      <c r="CP397" s="6"/>
      <c r="CQ397" s="5"/>
      <c r="CR397" s="5"/>
      <c r="CS397" s="4">
        <v>1</v>
      </c>
      <c r="CT397" s="6">
        <v>38.71</v>
      </c>
      <c r="CU397" s="4"/>
      <c r="CV397" s="6"/>
      <c r="CW397" s="5"/>
      <c r="CX397" s="5"/>
      <c r="CY397" s="4"/>
      <c r="CZ397" s="6"/>
      <c r="DA397" s="4"/>
      <c r="DB397" s="6"/>
      <c r="DC397" s="5"/>
      <c r="DD397" s="5"/>
      <c r="DE397" s="4"/>
      <c r="DF397" s="6"/>
      <c r="DG397" s="4"/>
      <c r="DH397" s="6"/>
      <c r="DI397" s="5"/>
      <c r="DJ397" s="5"/>
      <c r="DK397" s="4"/>
      <c r="DL397" s="6"/>
      <c r="DM397" s="4"/>
      <c r="DN397" s="6"/>
      <c r="DO397" s="5"/>
      <c r="DP397" s="5"/>
      <c r="DQ397" s="4"/>
      <c r="DR397" s="6"/>
      <c r="DS397" s="4"/>
      <c r="DT397" s="6"/>
      <c r="DU397" s="5"/>
      <c r="DV397" s="5"/>
      <c r="DW397" s="4"/>
      <c r="DX397" s="6"/>
      <c r="DY397" s="4"/>
      <c r="DZ397" s="6"/>
      <c r="EA397" s="5"/>
      <c r="EB397" s="5"/>
      <c r="EC397" s="4">
        <v>1</v>
      </c>
      <c r="ED397" s="6">
        <v>42.5</v>
      </c>
      <c r="EE397" s="4"/>
      <c r="EF397" s="6"/>
      <c r="EG397" s="5"/>
      <c r="EH397" s="5"/>
      <c r="EI397" s="4"/>
      <c r="EJ397" s="6"/>
      <c r="EK397" s="4"/>
      <c r="EL397" s="6"/>
      <c r="EM397" s="5"/>
      <c r="EN397" s="5"/>
      <c r="EO397" s="4"/>
      <c r="EP397" s="6"/>
      <c r="EQ397" s="4"/>
      <c r="ER397" s="6"/>
      <c r="ES397" s="5"/>
      <c r="ET397" s="5"/>
      <c r="EU397" s="4"/>
      <c r="EV397" s="6"/>
      <c r="EW397" s="4"/>
      <c r="EX397" s="6"/>
      <c r="EY397" s="5"/>
      <c r="EZ397" s="5"/>
      <c r="FA397" s="4"/>
      <c r="FB397" s="6"/>
      <c r="FC397" s="4"/>
      <c r="FD397" s="6"/>
      <c r="FE397" s="5"/>
      <c r="FF397" s="5"/>
      <c r="FG397" s="4"/>
      <c r="FH397" s="6"/>
      <c r="FI397" s="4"/>
      <c r="FJ397" s="6"/>
      <c r="FK397" s="5"/>
      <c r="FL397" s="5"/>
      <c r="FM397" s="4"/>
      <c r="FN397" s="6"/>
      <c r="FO397" s="4"/>
      <c r="FP397" s="6"/>
      <c r="FQ397" s="5"/>
      <c r="FR397" s="5"/>
      <c r="FS397" s="4"/>
      <c r="FT397" s="6"/>
      <c r="FU397" s="4"/>
      <c r="FV397" s="6"/>
      <c r="FW397" s="5"/>
      <c r="FX397" s="5"/>
      <c r="FY397" s="4"/>
      <c r="FZ397" s="6"/>
      <c r="GA397" s="4"/>
      <c r="GB397" s="6"/>
      <c r="GC397" s="5"/>
      <c r="GD397" s="5"/>
      <c r="GE397" s="4"/>
      <c r="GF397" s="6"/>
      <c r="GG397" s="4"/>
      <c r="GH397" s="6"/>
      <c r="GI397" s="5"/>
      <c r="GJ397" s="5"/>
      <c r="GK397" s="4"/>
      <c r="GL397" s="6"/>
      <c r="GM397" s="4"/>
      <c r="GN397" s="6"/>
      <c r="GO397" s="5"/>
      <c r="GP397" s="5"/>
      <c r="GQ397" s="4"/>
      <c r="GR397" s="6"/>
      <c r="GS397" s="4"/>
      <c r="GT397" s="6"/>
      <c r="GU397" s="5"/>
      <c r="GV397" s="5"/>
      <c r="GW397" s="4"/>
      <c r="GX397" s="6"/>
      <c r="GY397" s="4"/>
      <c r="GZ397" s="6"/>
      <c r="HA397" s="5"/>
      <c r="HB397" s="5"/>
      <c r="HC397" s="4"/>
      <c r="HD397" s="6"/>
      <c r="HE397" s="4"/>
      <c r="HF397" s="6"/>
      <c r="HG397" s="5"/>
      <c r="HH397" s="5"/>
      <c r="HI397" s="4"/>
      <c r="HJ397" s="6"/>
      <c r="HK397" s="4"/>
      <c r="HL397" s="6"/>
      <c r="HM397" s="5"/>
      <c r="HN397" s="5"/>
      <c r="HO397" s="4"/>
      <c r="HP397" s="6"/>
      <c r="HQ397" s="4"/>
      <c r="HR397" s="6"/>
      <c r="HS397" s="5"/>
      <c r="HT397" s="5"/>
      <c r="HU397" s="4"/>
      <c r="HV397" s="6"/>
      <c r="HW397" s="4"/>
      <c r="HX397" s="6"/>
      <c r="HY397" s="5"/>
      <c r="HZ397" s="5"/>
      <c r="IA397" s="4"/>
      <c r="IB397" s="6"/>
      <c r="IC397" s="4"/>
      <c r="ID397" s="6"/>
      <c r="IE397" s="5"/>
      <c r="IF397" s="5"/>
      <c r="IG397" s="4"/>
      <c r="IH397" s="6"/>
      <c r="II397" s="4"/>
      <c r="IJ397" s="6"/>
      <c r="IK397" s="5"/>
      <c r="IL397" s="5"/>
      <c r="IM397" s="4"/>
      <c r="IN397" s="6"/>
      <c r="IO397" s="4"/>
      <c r="IP397" s="6"/>
      <c r="IQ397" s="5"/>
      <c r="IR397" s="5"/>
      <c r="IS397" s="4"/>
      <c r="IT397" s="6"/>
      <c r="IU397" s="4"/>
      <c r="IV397" s="6"/>
      <c r="IW397" s="5"/>
      <c r="IX397" s="5"/>
      <c r="IY397" s="4"/>
      <c r="IZ397" s="6"/>
      <c r="JA397" s="4"/>
      <c r="JB397" s="6"/>
      <c r="JC397" s="5"/>
      <c r="JD397" s="5"/>
      <c r="JE397" s="4"/>
      <c r="JF397" s="6"/>
      <c r="JG397" s="4"/>
      <c r="JH397" s="6"/>
      <c r="JI397" s="5"/>
      <c r="JJ397" s="5"/>
      <c r="JK397" s="4"/>
      <c r="JL397" s="6"/>
      <c r="JM397" s="4"/>
      <c r="JN397" s="6"/>
      <c r="JO397" s="5"/>
      <c r="JP397" s="5"/>
      <c r="JQ397" s="4"/>
      <c r="JR397" s="6"/>
      <c r="JS397" s="4"/>
      <c r="JT397" s="6"/>
      <c r="JU397" s="5"/>
      <c r="JV397" s="5"/>
      <c r="JW397" s="4"/>
      <c r="JX397" s="6"/>
      <c r="JY397" s="4"/>
      <c r="JZ397" s="6"/>
      <c r="KA397" s="5"/>
      <c r="KB397" s="5"/>
      <c r="KC397" s="4"/>
      <c r="KD397" s="6"/>
      <c r="KE397" s="4"/>
      <c r="KF397" s="6"/>
      <c r="KG397" s="5"/>
      <c r="KH397" s="5"/>
      <c r="KI397" s="4"/>
      <c r="KJ397" s="6"/>
      <c r="KK397" s="4"/>
      <c r="KL397" s="6"/>
      <c r="KM397" s="5"/>
      <c r="KN397" s="5"/>
    </row>
    <row r="398">
      <c r="A398" s="3" t="s">
        <v>85</v>
      </c>
      <c r="B398" s="3" t="s">
        <v>86</v>
      </c>
      <c r="C398" s="3" t="s">
        <v>522</v>
      </c>
      <c r="D398" s="3" t="s">
        <v>523</v>
      </c>
      <c r="E398" s="3" t="s">
        <v>162</v>
      </c>
      <c r="F398" s="3" t="s">
        <v>163</v>
      </c>
      <c r="G398" s="3" t="s">
        <v>164</v>
      </c>
      <c r="H398" s="3" t="s">
        <v>165</v>
      </c>
      <c r="I398" s="3" t="s">
        <v>1311</v>
      </c>
      <c r="J398" s="3" t="s">
        <v>1319</v>
      </c>
      <c r="K398" s="4">
        <v>334</v>
      </c>
      <c r="L398" s="4">
        <f>=ROUNDDOWN(30.3636363636364,0)</f>
      </c>
      <c r="M398" s="4"/>
      <c r="N398" s="5">
        <v>1</v>
      </c>
      <c r="O398" s="4"/>
      <c r="P398" s="4">
        <f>=ROUNDDOWN({0},0)</f>
      </c>
      <c r="Q398" s="4"/>
      <c r="R398" s="5"/>
      <c r="S398" s="4">
        <v>8</v>
      </c>
      <c r="T398" s="6">
        <v>319.08</v>
      </c>
      <c r="U398" s="4"/>
      <c r="V398" s="6"/>
      <c r="W398" s="5"/>
      <c r="X398" s="5"/>
      <c r="Y398" s="4">
        <v>1</v>
      </c>
      <c r="Z398" s="6">
        <v>37.57</v>
      </c>
      <c r="AA398" s="4"/>
      <c r="AB398" s="6"/>
      <c r="AC398" s="5"/>
      <c r="AD398" s="5"/>
      <c r="AE398" s="4"/>
      <c r="AF398" s="6"/>
      <c r="AG398" s="4"/>
      <c r="AH398" s="6"/>
      <c r="AI398" s="5"/>
      <c r="AJ398" s="5"/>
      <c r="AK398" s="4">
        <v>3</v>
      </c>
      <c r="AL398" s="6">
        <v>117.03</v>
      </c>
      <c r="AM398" s="4"/>
      <c r="AN398" s="6"/>
      <c r="AO398" s="5"/>
      <c r="AP398" s="5"/>
      <c r="AQ398" s="4">
        <v>2</v>
      </c>
      <c r="AR398" s="6">
        <v>79.86</v>
      </c>
      <c r="AS398" s="4"/>
      <c r="AT398" s="6"/>
      <c r="AU398" s="5"/>
      <c r="AV398" s="5"/>
      <c r="AW398" s="4"/>
      <c r="AX398" s="6"/>
      <c r="AY398" s="4"/>
      <c r="AZ398" s="6"/>
      <c r="BA398" s="5"/>
      <c r="BB398" s="5"/>
      <c r="BC398" s="4"/>
      <c r="BD398" s="6"/>
      <c r="BE398" s="4"/>
      <c r="BF398" s="6"/>
      <c r="BG398" s="5"/>
      <c r="BH398" s="5"/>
      <c r="BI398" s="4"/>
      <c r="BJ398" s="6"/>
      <c r="BK398" s="4"/>
      <c r="BL398" s="6"/>
      <c r="BM398" s="5"/>
      <c r="BN398" s="5"/>
      <c r="BO398" s="4">
        <v>1</v>
      </c>
      <c r="BP398" s="6">
        <v>43.66</v>
      </c>
      <c r="BQ398" s="4"/>
      <c r="BR398" s="6"/>
      <c r="BS398" s="5"/>
      <c r="BT398" s="5"/>
      <c r="BU398" s="4"/>
      <c r="BV398" s="6"/>
      <c r="BW398" s="4"/>
      <c r="BX398" s="6"/>
      <c r="BY398" s="5"/>
      <c r="BZ398" s="5"/>
      <c r="CA398" s="4"/>
      <c r="CB398" s="6"/>
      <c r="CC398" s="4"/>
      <c r="CD398" s="6"/>
      <c r="CE398" s="5"/>
      <c r="CF398" s="5"/>
      <c r="CG398" s="4">
        <v>1</v>
      </c>
      <c r="CH398" s="6">
        <v>40.96</v>
      </c>
      <c r="CI398" s="4"/>
      <c r="CJ398" s="6"/>
      <c r="CK398" s="5"/>
      <c r="CL398" s="5"/>
      <c r="CM398" s="4"/>
      <c r="CN398" s="6"/>
      <c r="CO398" s="4"/>
      <c r="CP398" s="6"/>
      <c r="CQ398" s="5"/>
      <c r="CR398" s="5"/>
      <c r="CS398" s="4"/>
      <c r="CT398" s="6"/>
      <c r="CU398" s="4"/>
      <c r="CV398" s="6"/>
      <c r="CW398" s="5"/>
      <c r="CX398" s="5"/>
      <c r="CY398" s="4"/>
      <c r="CZ398" s="6"/>
      <c r="DA398" s="4"/>
      <c r="DB398" s="6"/>
      <c r="DC398" s="5"/>
      <c r="DD398" s="5"/>
      <c r="DE398" s="4"/>
      <c r="DF398" s="6"/>
      <c r="DG398" s="4"/>
      <c r="DH398" s="6"/>
      <c r="DI398" s="5"/>
      <c r="DJ398" s="5"/>
      <c r="DK398" s="4"/>
      <c r="DL398" s="6"/>
      <c r="DM398" s="4"/>
      <c r="DN398" s="6"/>
      <c r="DO398" s="5"/>
      <c r="DP398" s="5"/>
      <c r="DQ398" s="4"/>
      <c r="DR398" s="6"/>
      <c r="DS398" s="4"/>
      <c r="DT398" s="6"/>
      <c r="DU398" s="5"/>
      <c r="DV398" s="5"/>
      <c r="DW398" s="4"/>
      <c r="DX398" s="6"/>
      <c r="DY398" s="4"/>
      <c r="DZ398" s="6"/>
      <c r="EA398" s="5"/>
      <c r="EB398" s="5"/>
      <c r="EC398" s="4"/>
      <c r="ED398" s="6"/>
      <c r="EE398" s="4"/>
      <c r="EF398" s="6"/>
      <c r="EG398" s="5"/>
      <c r="EH398" s="5"/>
      <c r="EI398" s="4"/>
      <c r="EJ398" s="6"/>
      <c r="EK398" s="4"/>
      <c r="EL398" s="6"/>
      <c r="EM398" s="5"/>
      <c r="EN398" s="5"/>
      <c r="EO398" s="4"/>
      <c r="EP398" s="6"/>
      <c r="EQ398" s="4"/>
      <c r="ER398" s="6"/>
      <c r="ES398" s="5"/>
      <c r="ET398" s="5"/>
      <c r="EU398" s="4"/>
      <c r="EV398" s="6"/>
      <c r="EW398" s="4"/>
      <c r="EX398" s="6"/>
      <c r="EY398" s="5"/>
      <c r="EZ398" s="5"/>
      <c r="FA398" s="4"/>
      <c r="FB398" s="6"/>
      <c r="FC398" s="4"/>
      <c r="FD398" s="6"/>
      <c r="FE398" s="5"/>
      <c r="FF398" s="5"/>
      <c r="FG398" s="4"/>
      <c r="FH398" s="6"/>
      <c r="FI398" s="4"/>
      <c r="FJ398" s="6"/>
      <c r="FK398" s="5"/>
      <c r="FL398" s="5"/>
      <c r="FM398" s="4"/>
      <c r="FN398" s="6"/>
      <c r="FO398" s="4"/>
      <c r="FP398" s="6"/>
      <c r="FQ398" s="5"/>
      <c r="FR398" s="5"/>
      <c r="FS398" s="4"/>
      <c r="FT398" s="6"/>
      <c r="FU398" s="4"/>
      <c r="FV398" s="6"/>
      <c r="FW398" s="5"/>
      <c r="FX398" s="5"/>
      <c r="FY398" s="4"/>
      <c r="FZ398" s="6"/>
      <c r="GA398" s="4"/>
      <c r="GB398" s="6"/>
      <c r="GC398" s="5"/>
      <c r="GD398" s="5"/>
      <c r="GE398" s="4"/>
      <c r="GF398" s="6"/>
      <c r="GG398" s="4"/>
      <c r="GH398" s="6"/>
      <c r="GI398" s="5"/>
      <c r="GJ398" s="5"/>
      <c r="GK398" s="4"/>
      <c r="GL398" s="6"/>
      <c r="GM398" s="4"/>
      <c r="GN398" s="6"/>
      <c r="GO398" s="5"/>
      <c r="GP398" s="5"/>
      <c r="GQ398" s="4"/>
      <c r="GR398" s="6"/>
      <c r="GS398" s="4"/>
      <c r="GT398" s="6"/>
      <c r="GU398" s="5"/>
      <c r="GV398" s="5"/>
      <c r="GW398" s="4"/>
      <c r="GX398" s="6"/>
      <c r="GY398" s="4"/>
      <c r="GZ398" s="6"/>
      <c r="HA398" s="5"/>
      <c r="HB398" s="5"/>
      <c r="HC398" s="4"/>
      <c r="HD398" s="6"/>
      <c r="HE398" s="4"/>
      <c r="HF398" s="6"/>
      <c r="HG398" s="5"/>
      <c r="HH398" s="5"/>
      <c r="HI398" s="4"/>
      <c r="HJ398" s="6"/>
      <c r="HK398" s="4"/>
      <c r="HL398" s="6"/>
      <c r="HM398" s="5"/>
      <c r="HN398" s="5"/>
      <c r="HO398" s="4"/>
      <c r="HP398" s="6"/>
      <c r="HQ398" s="4"/>
      <c r="HR398" s="6"/>
      <c r="HS398" s="5"/>
      <c r="HT398" s="5"/>
      <c r="HU398" s="4"/>
      <c r="HV398" s="6"/>
      <c r="HW398" s="4"/>
      <c r="HX398" s="6"/>
      <c r="HY398" s="5"/>
      <c r="HZ398" s="5"/>
      <c r="IA398" s="4"/>
      <c r="IB398" s="6"/>
      <c r="IC398" s="4"/>
      <c r="ID398" s="6"/>
      <c r="IE398" s="5"/>
      <c r="IF398" s="5"/>
      <c r="IG398" s="4"/>
      <c r="IH398" s="6"/>
      <c r="II398" s="4"/>
      <c r="IJ398" s="6"/>
      <c r="IK398" s="5"/>
      <c r="IL398" s="5"/>
      <c r="IM398" s="4"/>
      <c r="IN398" s="6"/>
      <c r="IO398" s="4"/>
      <c r="IP398" s="6"/>
      <c r="IQ398" s="5"/>
      <c r="IR398" s="5"/>
      <c r="IS398" s="4"/>
      <c r="IT398" s="6"/>
      <c r="IU398" s="4"/>
      <c r="IV398" s="6"/>
      <c r="IW398" s="5"/>
      <c r="IX398" s="5"/>
      <c r="IY398" s="4"/>
      <c r="IZ398" s="6"/>
      <c r="JA398" s="4"/>
      <c r="JB398" s="6"/>
      <c r="JC398" s="5"/>
      <c r="JD398" s="5"/>
      <c r="JE398" s="4"/>
      <c r="JF398" s="6"/>
      <c r="JG398" s="4"/>
      <c r="JH398" s="6"/>
      <c r="JI398" s="5"/>
      <c r="JJ398" s="5"/>
      <c r="JK398" s="4"/>
      <c r="JL398" s="6"/>
      <c r="JM398" s="4"/>
      <c r="JN398" s="6"/>
      <c r="JO398" s="5"/>
      <c r="JP398" s="5"/>
      <c r="JQ398" s="4"/>
      <c r="JR398" s="6"/>
      <c r="JS398" s="4"/>
      <c r="JT398" s="6"/>
      <c r="JU398" s="5"/>
      <c r="JV398" s="5"/>
      <c r="JW398" s="4"/>
      <c r="JX398" s="6"/>
      <c r="JY398" s="4"/>
      <c r="JZ398" s="6"/>
      <c r="KA398" s="5"/>
      <c r="KB398" s="5"/>
      <c r="KC398" s="4"/>
      <c r="KD398" s="6"/>
      <c r="KE398" s="4"/>
      <c r="KF398" s="6"/>
      <c r="KG398" s="5"/>
      <c r="KH398" s="5"/>
      <c r="KI398" s="4"/>
      <c r="KJ398" s="6"/>
      <c r="KK398" s="4"/>
      <c r="KL398" s="6"/>
      <c r="KM398" s="5"/>
      <c r="KN398" s="5"/>
    </row>
    <row r="399">
      <c r="A399" s="3" t="s">
        <v>85</v>
      </c>
      <c r="B399" s="3" t="s">
        <v>86</v>
      </c>
      <c r="C399" s="3" t="s">
        <v>522</v>
      </c>
      <c r="D399" s="3" t="s">
        <v>523</v>
      </c>
      <c r="E399" s="3" t="s">
        <v>305</v>
      </c>
      <c r="F399" s="3" t="s">
        <v>306</v>
      </c>
      <c r="G399" s="3" t="s">
        <v>148</v>
      </c>
      <c r="H399" s="3" t="s">
        <v>104</v>
      </c>
      <c r="I399" s="3" t="s">
        <v>1341</v>
      </c>
      <c r="J399" s="3" t="s">
        <v>1340</v>
      </c>
      <c r="K399" s="4">
        <v>146</v>
      </c>
      <c r="L399" s="4">
        <f>=ROUNDDOWN(13.2727272727273,0)</f>
      </c>
      <c r="M399" s="4"/>
      <c r="N399" s="5"/>
      <c r="O399" s="4"/>
      <c r="P399" s="4">
        <f>=ROUNDDOWN({0},0)</f>
      </c>
      <c r="Q399" s="4"/>
      <c r="R399" s="5"/>
      <c r="S399" s="4">
        <v>22</v>
      </c>
      <c r="T399" s="6">
        <v>874.63</v>
      </c>
      <c r="U399" s="4"/>
      <c r="V399" s="6"/>
      <c r="W399" s="5"/>
      <c r="X399" s="5"/>
      <c r="Y399" s="4">
        <v>2</v>
      </c>
      <c r="Z399" s="6">
        <v>86.38</v>
      </c>
      <c r="AA399" s="4"/>
      <c r="AB399" s="6"/>
      <c r="AC399" s="5"/>
      <c r="AD399" s="5"/>
      <c r="AE399" s="4">
        <v>4</v>
      </c>
      <c r="AF399" s="6">
        <v>120.47</v>
      </c>
      <c r="AG399" s="4"/>
      <c r="AH399" s="6"/>
      <c r="AI399" s="5"/>
      <c r="AJ399" s="5"/>
      <c r="AK399" s="4">
        <v>1</v>
      </c>
      <c r="AL399" s="6">
        <v>43.19</v>
      </c>
      <c r="AM399" s="4"/>
      <c r="AN399" s="6"/>
      <c r="AO399" s="5"/>
      <c r="AP399" s="5"/>
      <c r="AQ399" s="4"/>
      <c r="AR399" s="6"/>
      <c r="AS399" s="4"/>
      <c r="AT399" s="6"/>
      <c r="AU399" s="5"/>
      <c r="AV399" s="5"/>
      <c r="AW399" s="4">
        <v>3</v>
      </c>
      <c r="AX399" s="6">
        <v>120.73</v>
      </c>
      <c r="AY399" s="4"/>
      <c r="AZ399" s="6"/>
      <c r="BA399" s="5"/>
      <c r="BB399" s="5"/>
      <c r="BC399" s="4"/>
      <c r="BD399" s="6"/>
      <c r="BE399" s="4"/>
      <c r="BF399" s="6"/>
      <c r="BG399" s="5"/>
      <c r="BH399" s="5"/>
      <c r="BI399" s="4"/>
      <c r="BJ399" s="6"/>
      <c r="BK399" s="4"/>
      <c r="BL399" s="6"/>
      <c r="BM399" s="5"/>
      <c r="BN399" s="5"/>
      <c r="BO399" s="4">
        <v>1</v>
      </c>
      <c r="BP399" s="6">
        <v>39.55</v>
      </c>
      <c r="BQ399" s="4"/>
      <c r="BR399" s="6"/>
      <c r="BS399" s="5"/>
      <c r="BT399" s="5"/>
      <c r="BU399" s="4"/>
      <c r="BV399" s="6"/>
      <c r="BW399" s="4"/>
      <c r="BX399" s="6"/>
      <c r="BY399" s="5"/>
      <c r="BZ399" s="5"/>
      <c r="CA399" s="4"/>
      <c r="CB399" s="6"/>
      <c r="CC399" s="4"/>
      <c r="CD399" s="6"/>
      <c r="CE399" s="5"/>
      <c r="CF399" s="5"/>
      <c r="CG399" s="4">
        <v>11</v>
      </c>
      <c r="CH399" s="6">
        <v>464.31</v>
      </c>
      <c r="CI399" s="4"/>
      <c r="CJ399" s="6"/>
      <c r="CK399" s="5"/>
      <c r="CL399" s="5"/>
      <c r="CM399" s="4"/>
      <c r="CN399" s="6"/>
      <c r="CO399" s="4"/>
      <c r="CP399" s="6"/>
      <c r="CQ399" s="5"/>
      <c r="CR399" s="5"/>
      <c r="CS399" s="4"/>
      <c r="CT399" s="6"/>
      <c r="CU399" s="4"/>
      <c r="CV399" s="6"/>
      <c r="CW399" s="5"/>
      <c r="CX399" s="5"/>
      <c r="CY399" s="4"/>
      <c r="CZ399" s="6"/>
      <c r="DA399" s="4"/>
      <c r="DB399" s="6"/>
      <c r="DC399" s="5"/>
      <c r="DD399" s="5"/>
      <c r="DE399" s="4"/>
      <c r="DF399" s="6"/>
      <c r="DG399" s="4"/>
      <c r="DH399" s="6"/>
      <c r="DI399" s="5"/>
      <c r="DJ399" s="5"/>
      <c r="DK399" s="4"/>
      <c r="DL399" s="6"/>
      <c r="DM399" s="4"/>
      <c r="DN399" s="6"/>
      <c r="DO399" s="5"/>
      <c r="DP399" s="5"/>
      <c r="DQ399" s="4"/>
      <c r="DR399" s="6"/>
      <c r="DS399" s="4"/>
      <c r="DT399" s="6"/>
      <c r="DU399" s="5"/>
      <c r="DV399" s="5"/>
      <c r="DW399" s="4"/>
      <c r="DX399" s="6"/>
      <c r="DY399" s="4"/>
      <c r="DZ399" s="6"/>
      <c r="EA399" s="5"/>
      <c r="EB399" s="5"/>
      <c r="EC399" s="4"/>
      <c r="ED399" s="6"/>
      <c r="EE399" s="4"/>
      <c r="EF399" s="6"/>
      <c r="EG399" s="5"/>
      <c r="EH399" s="5"/>
      <c r="EI399" s="4"/>
      <c r="EJ399" s="6"/>
      <c r="EK399" s="4"/>
      <c r="EL399" s="6"/>
      <c r="EM399" s="5"/>
      <c r="EN399" s="5"/>
      <c r="EO399" s="4"/>
      <c r="EP399" s="6"/>
      <c r="EQ399" s="4"/>
      <c r="ER399" s="6"/>
      <c r="ES399" s="5"/>
      <c r="ET399" s="5"/>
      <c r="EU399" s="4"/>
      <c r="EV399" s="6"/>
      <c r="EW399" s="4"/>
      <c r="EX399" s="6"/>
      <c r="EY399" s="5"/>
      <c r="EZ399" s="5"/>
      <c r="FA399" s="4"/>
      <c r="FB399" s="6"/>
      <c r="FC399" s="4"/>
      <c r="FD399" s="6"/>
      <c r="FE399" s="5"/>
      <c r="FF399" s="5"/>
      <c r="FG399" s="4"/>
      <c r="FH399" s="6"/>
      <c r="FI399" s="4"/>
      <c r="FJ399" s="6"/>
      <c r="FK399" s="5"/>
      <c r="FL399" s="5"/>
      <c r="FM399" s="4"/>
      <c r="FN399" s="6"/>
      <c r="FO399" s="4"/>
      <c r="FP399" s="6"/>
      <c r="FQ399" s="5"/>
      <c r="FR399" s="5"/>
      <c r="FS399" s="4"/>
      <c r="FT399" s="6"/>
      <c r="FU399" s="4"/>
      <c r="FV399" s="6"/>
      <c r="FW399" s="5"/>
      <c r="FX399" s="5"/>
      <c r="FY399" s="4"/>
      <c r="FZ399" s="6"/>
      <c r="GA399" s="4"/>
      <c r="GB399" s="6"/>
      <c r="GC399" s="5"/>
      <c r="GD399" s="5"/>
      <c r="GE399" s="4"/>
      <c r="GF399" s="6"/>
      <c r="GG399" s="4"/>
      <c r="GH399" s="6"/>
      <c r="GI399" s="5"/>
      <c r="GJ399" s="5"/>
      <c r="GK399" s="4"/>
      <c r="GL399" s="6"/>
      <c r="GM399" s="4"/>
      <c r="GN399" s="6"/>
      <c r="GO399" s="5"/>
      <c r="GP399" s="5"/>
      <c r="GQ399" s="4"/>
      <c r="GR399" s="6"/>
      <c r="GS399" s="4"/>
      <c r="GT399" s="6"/>
      <c r="GU399" s="5"/>
      <c r="GV399" s="5"/>
      <c r="GW399" s="4"/>
      <c r="GX399" s="6"/>
      <c r="GY399" s="4"/>
      <c r="GZ399" s="6"/>
      <c r="HA399" s="5"/>
      <c r="HB399" s="5"/>
      <c r="HC399" s="4"/>
      <c r="HD399" s="6"/>
      <c r="HE399" s="4"/>
      <c r="HF399" s="6"/>
      <c r="HG399" s="5"/>
      <c r="HH399" s="5"/>
      <c r="HI399" s="4"/>
      <c r="HJ399" s="6"/>
      <c r="HK399" s="4"/>
      <c r="HL399" s="6"/>
      <c r="HM399" s="5"/>
      <c r="HN399" s="5"/>
      <c r="HO399" s="4"/>
      <c r="HP399" s="6"/>
      <c r="HQ399" s="4"/>
      <c r="HR399" s="6"/>
      <c r="HS399" s="5"/>
      <c r="HT399" s="5"/>
      <c r="HU399" s="4"/>
      <c r="HV399" s="6"/>
      <c r="HW399" s="4"/>
      <c r="HX399" s="6"/>
      <c r="HY399" s="5"/>
      <c r="HZ399" s="5"/>
      <c r="IA399" s="4"/>
      <c r="IB399" s="6"/>
      <c r="IC399" s="4"/>
      <c r="ID399" s="6"/>
      <c r="IE399" s="5"/>
      <c r="IF399" s="5"/>
      <c r="IG399" s="4"/>
      <c r="IH399" s="6"/>
      <c r="II399" s="4"/>
      <c r="IJ399" s="6"/>
      <c r="IK399" s="5"/>
      <c r="IL399" s="5"/>
      <c r="IM399" s="4"/>
      <c r="IN399" s="6"/>
      <c r="IO399" s="4"/>
      <c r="IP399" s="6"/>
      <c r="IQ399" s="5"/>
      <c r="IR399" s="5"/>
      <c r="IS399" s="4"/>
      <c r="IT399" s="6"/>
      <c r="IU399" s="4"/>
      <c r="IV399" s="6"/>
      <c r="IW399" s="5"/>
      <c r="IX399" s="5"/>
      <c r="IY399" s="4"/>
      <c r="IZ399" s="6"/>
      <c r="JA399" s="4"/>
      <c r="JB399" s="6"/>
      <c r="JC399" s="5"/>
      <c r="JD399" s="5"/>
      <c r="JE399" s="4"/>
      <c r="JF399" s="6"/>
      <c r="JG399" s="4"/>
      <c r="JH399" s="6"/>
      <c r="JI399" s="5"/>
      <c r="JJ399" s="5"/>
      <c r="JK399" s="4"/>
      <c r="JL399" s="6"/>
      <c r="JM399" s="4"/>
      <c r="JN399" s="6"/>
      <c r="JO399" s="5"/>
      <c r="JP399" s="5"/>
      <c r="JQ399" s="4"/>
      <c r="JR399" s="6"/>
      <c r="JS399" s="4"/>
      <c r="JT399" s="6"/>
      <c r="JU399" s="5"/>
      <c r="JV399" s="5"/>
      <c r="JW399" s="4"/>
      <c r="JX399" s="6"/>
      <c r="JY399" s="4"/>
      <c r="JZ399" s="6"/>
      <c r="KA399" s="5"/>
      <c r="KB399" s="5"/>
      <c r="KC399" s="4"/>
      <c r="KD399" s="6"/>
      <c r="KE399" s="4"/>
      <c r="KF399" s="6"/>
      <c r="KG399" s="5"/>
      <c r="KH399" s="5"/>
      <c r="KI399" s="4"/>
      <c r="KJ399" s="6"/>
      <c r="KK399" s="4"/>
      <c r="KL399" s="6"/>
      <c r="KM399" s="5"/>
      <c r="KN399" s="5"/>
    </row>
    <row r="400">
      <c r="A400" s="3" t="s">
        <v>85</v>
      </c>
      <c r="B400" s="3" t="s">
        <v>86</v>
      </c>
      <c r="C400" s="3" t="s">
        <v>522</v>
      </c>
      <c r="D400" s="3" t="s">
        <v>523</v>
      </c>
      <c r="E400" s="3" t="s">
        <v>405</v>
      </c>
      <c r="F400" s="3" t="s">
        <v>250</v>
      </c>
      <c r="G400" s="3" t="s">
        <v>406</v>
      </c>
      <c r="H400" s="3" t="s">
        <v>280</v>
      </c>
      <c r="I400" s="3" t="s">
        <v>1378</v>
      </c>
      <c r="J400" s="3" t="s">
        <v>1319</v>
      </c>
      <c r="K400" s="4">
        <v>384</v>
      </c>
      <c r="L400" s="4">
        <f>=ROUNDDOWN(30.4761904761905,0)</f>
      </c>
      <c r="M400" s="4"/>
      <c r="N400" s="5">
        <v>1</v>
      </c>
      <c r="O400" s="4"/>
      <c r="P400" s="4">
        <f>=ROUNDDOWN({0},0)</f>
      </c>
      <c r="Q400" s="4"/>
      <c r="R400" s="5"/>
      <c r="S400" s="4">
        <v>11</v>
      </c>
      <c r="T400" s="6">
        <v>763.22</v>
      </c>
      <c r="U400" s="4"/>
      <c r="V400" s="6"/>
      <c r="W400" s="5"/>
      <c r="X400" s="5"/>
      <c r="Y400" s="4">
        <v>2</v>
      </c>
      <c r="Z400" s="6">
        <v>134.96</v>
      </c>
      <c r="AA400" s="4"/>
      <c r="AB400" s="6"/>
      <c r="AC400" s="5"/>
      <c r="AD400" s="5"/>
      <c r="AE400" s="4">
        <v>1</v>
      </c>
      <c r="AF400" s="6">
        <v>66.08</v>
      </c>
      <c r="AG400" s="4"/>
      <c r="AH400" s="6"/>
      <c r="AI400" s="5"/>
      <c r="AJ400" s="5"/>
      <c r="AK400" s="4">
        <v>3</v>
      </c>
      <c r="AL400" s="6">
        <v>210.66</v>
      </c>
      <c r="AM400" s="4"/>
      <c r="AN400" s="6"/>
      <c r="AO400" s="5"/>
      <c r="AP400" s="5"/>
      <c r="AQ400" s="4">
        <v>1</v>
      </c>
      <c r="AR400" s="6">
        <v>67.59</v>
      </c>
      <c r="AS400" s="4"/>
      <c r="AT400" s="6"/>
      <c r="AU400" s="5"/>
      <c r="AV400" s="5"/>
      <c r="AW400" s="4">
        <v>1</v>
      </c>
      <c r="AX400" s="6">
        <v>70.23</v>
      </c>
      <c r="AY400" s="4"/>
      <c r="AZ400" s="6"/>
      <c r="BA400" s="5"/>
      <c r="BB400" s="5"/>
      <c r="BC400" s="4"/>
      <c r="BD400" s="6"/>
      <c r="BE400" s="4"/>
      <c r="BF400" s="6"/>
      <c r="BG400" s="5"/>
      <c r="BH400" s="5"/>
      <c r="BI400" s="4">
        <v>1</v>
      </c>
      <c r="BJ400" s="6">
        <v>73.26</v>
      </c>
      <c r="BK400" s="4"/>
      <c r="BL400" s="6"/>
      <c r="BM400" s="5"/>
      <c r="BN400" s="5"/>
      <c r="BO400" s="4"/>
      <c r="BP400" s="6"/>
      <c r="BQ400" s="4"/>
      <c r="BR400" s="6"/>
      <c r="BS400" s="5"/>
      <c r="BT400" s="5"/>
      <c r="BU400" s="4"/>
      <c r="BV400" s="6"/>
      <c r="BW400" s="4"/>
      <c r="BX400" s="6"/>
      <c r="BY400" s="5"/>
      <c r="BZ400" s="5"/>
      <c r="CA400" s="4"/>
      <c r="CB400" s="6"/>
      <c r="CC400" s="4"/>
      <c r="CD400" s="6"/>
      <c r="CE400" s="5"/>
      <c r="CF400" s="5"/>
      <c r="CG400" s="4">
        <v>2</v>
      </c>
      <c r="CH400" s="6">
        <v>140.44</v>
      </c>
      <c r="CI400" s="4"/>
      <c r="CJ400" s="6"/>
      <c r="CK400" s="5"/>
      <c r="CL400" s="5"/>
      <c r="CM400" s="4"/>
      <c r="CN400" s="6"/>
      <c r="CO400" s="4"/>
      <c r="CP400" s="6"/>
      <c r="CQ400" s="5"/>
      <c r="CR400" s="5"/>
      <c r="CS400" s="4"/>
      <c r="CT400" s="6"/>
      <c r="CU400" s="4"/>
      <c r="CV400" s="6"/>
      <c r="CW400" s="5"/>
      <c r="CX400" s="5"/>
      <c r="CY400" s="4"/>
      <c r="CZ400" s="6"/>
      <c r="DA400" s="4"/>
      <c r="DB400" s="6"/>
      <c r="DC400" s="5"/>
      <c r="DD400" s="5"/>
      <c r="DE400" s="4"/>
      <c r="DF400" s="6"/>
      <c r="DG400" s="4"/>
      <c r="DH400" s="6"/>
      <c r="DI400" s="5"/>
      <c r="DJ400" s="5"/>
      <c r="DK400" s="4"/>
      <c r="DL400" s="6"/>
      <c r="DM400" s="4"/>
      <c r="DN400" s="6"/>
      <c r="DO400" s="5"/>
      <c r="DP400" s="5"/>
      <c r="DQ400" s="4"/>
      <c r="DR400" s="6"/>
      <c r="DS400" s="4"/>
      <c r="DT400" s="6"/>
      <c r="DU400" s="5"/>
      <c r="DV400" s="5"/>
      <c r="DW400" s="4"/>
      <c r="DX400" s="6"/>
      <c r="DY400" s="4"/>
      <c r="DZ400" s="6"/>
      <c r="EA400" s="5"/>
      <c r="EB400" s="5"/>
      <c r="EC400" s="4"/>
      <c r="ED400" s="6"/>
      <c r="EE400" s="4"/>
      <c r="EF400" s="6"/>
      <c r="EG400" s="5"/>
      <c r="EH400" s="5"/>
      <c r="EI400" s="4"/>
      <c r="EJ400" s="6"/>
      <c r="EK400" s="4"/>
      <c r="EL400" s="6"/>
      <c r="EM400" s="5"/>
      <c r="EN400" s="5"/>
      <c r="EO400" s="4"/>
      <c r="EP400" s="6"/>
      <c r="EQ400" s="4"/>
      <c r="ER400" s="6"/>
      <c r="ES400" s="5"/>
      <c r="ET400" s="5"/>
      <c r="EU400" s="4"/>
      <c r="EV400" s="6"/>
      <c r="EW400" s="4"/>
      <c r="EX400" s="6"/>
      <c r="EY400" s="5"/>
      <c r="EZ400" s="5"/>
      <c r="FA400" s="4"/>
      <c r="FB400" s="6"/>
      <c r="FC400" s="4"/>
      <c r="FD400" s="6"/>
      <c r="FE400" s="5"/>
      <c r="FF400" s="5"/>
      <c r="FG400" s="4"/>
      <c r="FH400" s="6"/>
      <c r="FI400" s="4"/>
      <c r="FJ400" s="6"/>
      <c r="FK400" s="5"/>
      <c r="FL400" s="5"/>
      <c r="FM400" s="4"/>
      <c r="FN400" s="6"/>
      <c r="FO400" s="4"/>
      <c r="FP400" s="6"/>
      <c r="FQ400" s="5"/>
      <c r="FR400" s="5"/>
      <c r="FS400" s="4"/>
      <c r="FT400" s="6"/>
      <c r="FU400" s="4"/>
      <c r="FV400" s="6"/>
      <c r="FW400" s="5"/>
      <c r="FX400" s="5"/>
      <c r="FY400" s="4"/>
      <c r="FZ400" s="6"/>
      <c r="GA400" s="4"/>
      <c r="GB400" s="6"/>
      <c r="GC400" s="5"/>
      <c r="GD400" s="5"/>
      <c r="GE400" s="4"/>
      <c r="GF400" s="6"/>
      <c r="GG400" s="4"/>
      <c r="GH400" s="6"/>
      <c r="GI400" s="5"/>
      <c r="GJ400" s="5"/>
      <c r="GK400" s="4"/>
      <c r="GL400" s="6"/>
      <c r="GM400" s="4"/>
      <c r="GN400" s="6"/>
      <c r="GO400" s="5"/>
      <c r="GP400" s="5"/>
      <c r="GQ400" s="4"/>
      <c r="GR400" s="6"/>
      <c r="GS400" s="4"/>
      <c r="GT400" s="6"/>
      <c r="GU400" s="5"/>
      <c r="GV400" s="5"/>
      <c r="GW400" s="4"/>
      <c r="GX400" s="6"/>
      <c r="GY400" s="4"/>
      <c r="GZ400" s="6"/>
      <c r="HA400" s="5"/>
      <c r="HB400" s="5"/>
      <c r="HC400" s="4"/>
      <c r="HD400" s="6"/>
      <c r="HE400" s="4"/>
      <c r="HF400" s="6"/>
      <c r="HG400" s="5"/>
      <c r="HH400" s="5"/>
      <c r="HI400" s="4"/>
      <c r="HJ400" s="6"/>
      <c r="HK400" s="4"/>
      <c r="HL400" s="6"/>
      <c r="HM400" s="5"/>
      <c r="HN400" s="5"/>
      <c r="HO400" s="4"/>
      <c r="HP400" s="6"/>
      <c r="HQ400" s="4"/>
      <c r="HR400" s="6"/>
      <c r="HS400" s="5"/>
      <c r="HT400" s="5"/>
      <c r="HU400" s="4"/>
      <c r="HV400" s="6"/>
      <c r="HW400" s="4"/>
      <c r="HX400" s="6"/>
      <c r="HY400" s="5"/>
      <c r="HZ400" s="5"/>
      <c r="IA400" s="4"/>
      <c r="IB400" s="6"/>
      <c r="IC400" s="4"/>
      <c r="ID400" s="6"/>
      <c r="IE400" s="5"/>
      <c r="IF400" s="5"/>
      <c r="IG400" s="4"/>
      <c r="IH400" s="6"/>
      <c r="II400" s="4"/>
      <c r="IJ400" s="6"/>
      <c r="IK400" s="5"/>
      <c r="IL400" s="5"/>
      <c r="IM400" s="4"/>
      <c r="IN400" s="6"/>
      <c r="IO400" s="4"/>
      <c r="IP400" s="6"/>
      <c r="IQ400" s="5"/>
      <c r="IR400" s="5"/>
      <c r="IS400" s="4"/>
      <c r="IT400" s="6"/>
      <c r="IU400" s="4"/>
      <c r="IV400" s="6"/>
      <c r="IW400" s="5"/>
      <c r="IX400" s="5"/>
      <c r="IY400" s="4"/>
      <c r="IZ400" s="6"/>
      <c r="JA400" s="4"/>
      <c r="JB400" s="6"/>
      <c r="JC400" s="5"/>
      <c r="JD400" s="5"/>
      <c r="JE400" s="4"/>
      <c r="JF400" s="6"/>
      <c r="JG400" s="4"/>
      <c r="JH400" s="6"/>
      <c r="JI400" s="5"/>
      <c r="JJ400" s="5"/>
      <c r="JK400" s="4"/>
      <c r="JL400" s="6"/>
      <c r="JM400" s="4"/>
      <c r="JN400" s="6"/>
      <c r="JO400" s="5"/>
      <c r="JP400" s="5"/>
      <c r="JQ400" s="4"/>
      <c r="JR400" s="6"/>
      <c r="JS400" s="4"/>
      <c r="JT400" s="6"/>
      <c r="JU400" s="5"/>
      <c r="JV400" s="5"/>
      <c r="JW400" s="4"/>
      <c r="JX400" s="6"/>
      <c r="JY400" s="4"/>
      <c r="JZ400" s="6"/>
      <c r="KA400" s="5"/>
      <c r="KB400" s="5"/>
      <c r="KC400" s="4"/>
      <c r="KD400" s="6"/>
      <c r="KE400" s="4"/>
      <c r="KF400" s="6"/>
      <c r="KG400" s="5"/>
      <c r="KH400" s="5"/>
      <c r="KI400" s="4"/>
      <c r="KJ400" s="6"/>
      <c r="KK400" s="4"/>
      <c r="KL400" s="6"/>
      <c r="KM400" s="5"/>
      <c r="KN400" s="5"/>
    </row>
    <row r="401">
      <c r="A401" s="3" t="s">
        <v>85</v>
      </c>
      <c r="B401" s="3" t="s">
        <v>86</v>
      </c>
      <c r="C401" s="3" t="s">
        <v>522</v>
      </c>
      <c r="D401" s="3" t="s">
        <v>523</v>
      </c>
      <c r="E401" s="3" t="s">
        <v>134</v>
      </c>
      <c r="F401" s="3" t="s">
        <v>135</v>
      </c>
      <c r="G401" s="3" t="s">
        <v>136</v>
      </c>
      <c r="H401" s="3" t="s">
        <v>122</v>
      </c>
      <c r="I401" s="3" t="s">
        <v>1311</v>
      </c>
      <c r="J401" s="3" t="s">
        <v>1319</v>
      </c>
      <c r="K401" s="4">
        <v>607</v>
      </c>
      <c r="L401" s="4">
        <f>=ROUNDDOWN(33.1693989071038,0)</f>
      </c>
      <c r="M401" s="4"/>
      <c r="N401" s="5">
        <v>1</v>
      </c>
      <c r="O401" s="4"/>
      <c r="P401" s="4">
        <f>=ROUNDDOWN({0},0)</f>
      </c>
      <c r="Q401" s="4"/>
      <c r="R401" s="5"/>
      <c r="S401" s="4">
        <v>16</v>
      </c>
      <c r="T401" s="6">
        <v>615.16</v>
      </c>
      <c r="U401" s="4"/>
      <c r="V401" s="6"/>
      <c r="W401" s="5"/>
      <c r="X401" s="5"/>
      <c r="Y401" s="4">
        <v>2</v>
      </c>
      <c r="Z401" s="6">
        <v>69.78</v>
      </c>
      <c r="AA401" s="4"/>
      <c r="AB401" s="6"/>
      <c r="AC401" s="5"/>
      <c r="AD401" s="5"/>
      <c r="AE401" s="4">
        <v>3</v>
      </c>
      <c r="AF401" s="6">
        <v>103.07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>
        <v>5</v>
      </c>
      <c r="AR401" s="6">
        <v>205.58</v>
      </c>
      <c r="AS401" s="4"/>
      <c r="AT401" s="6"/>
      <c r="AU401" s="5"/>
      <c r="AV401" s="5"/>
      <c r="AW401" s="4">
        <v>1</v>
      </c>
      <c r="AX401" s="6">
        <v>40.57</v>
      </c>
      <c r="AY401" s="4"/>
      <c r="AZ401" s="6"/>
      <c r="BA401" s="5"/>
      <c r="BB401" s="5"/>
      <c r="BC401" s="4"/>
      <c r="BD401" s="6"/>
      <c r="BE401" s="4"/>
      <c r="BF401" s="6"/>
      <c r="BG401" s="5"/>
      <c r="BH401" s="5"/>
      <c r="BI401" s="4"/>
      <c r="BJ401" s="6"/>
      <c r="BK401" s="4"/>
      <c r="BL401" s="6"/>
      <c r="BM401" s="5"/>
      <c r="BN401" s="5"/>
      <c r="BO401" s="4">
        <v>1</v>
      </c>
      <c r="BP401" s="6">
        <v>43.66</v>
      </c>
      <c r="BQ401" s="4"/>
      <c r="BR401" s="6"/>
      <c r="BS401" s="5"/>
      <c r="BT401" s="5"/>
      <c r="BU401" s="4"/>
      <c r="BV401" s="6"/>
      <c r="BW401" s="4"/>
      <c r="BX401" s="6"/>
      <c r="BY401" s="5"/>
      <c r="BZ401" s="5"/>
      <c r="CA401" s="4"/>
      <c r="CB401" s="6"/>
      <c r="CC401" s="4"/>
      <c r="CD401" s="6"/>
      <c r="CE401" s="5"/>
      <c r="CF401" s="5"/>
      <c r="CG401" s="4">
        <v>3</v>
      </c>
      <c r="CH401" s="6">
        <v>113.79</v>
      </c>
      <c r="CI401" s="4"/>
      <c r="CJ401" s="6"/>
      <c r="CK401" s="5"/>
      <c r="CL401" s="5"/>
      <c r="CM401" s="4"/>
      <c r="CN401" s="6"/>
      <c r="CO401" s="4"/>
      <c r="CP401" s="6"/>
      <c r="CQ401" s="5"/>
      <c r="CR401" s="5"/>
      <c r="CS401" s="4">
        <v>1</v>
      </c>
      <c r="CT401" s="6">
        <v>38.71</v>
      </c>
      <c r="CU401" s="4"/>
      <c r="CV401" s="6"/>
      <c r="CW401" s="5"/>
      <c r="CX401" s="5"/>
      <c r="CY401" s="4"/>
      <c r="CZ401" s="6"/>
      <c r="DA401" s="4"/>
      <c r="DB401" s="6"/>
      <c r="DC401" s="5"/>
      <c r="DD401" s="5"/>
      <c r="DE401" s="4"/>
      <c r="DF401" s="6"/>
      <c r="DG401" s="4"/>
      <c r="DH401" s="6"/>
      <c r="DI401" s="5"/>
      <c r="DJ401" s="5"/>
      <c r="DK401" s="4"/>
      <c r="DL401" s="6"/>
      <c r="DM401" s="4"/>
      <c r="DN401" s="6"/>
      <c r="DO401" s="5"/>
      <c r="DP401" s="5"/>
      <c r="DQ401" s="4"/>
      <c r="DR401" s="6"/>
      <c r="DS401" s="4"/>
      <c r="DT401" s="6"/>
      <c r="DU401" s="5"/>
      <c r="DV401" s="5"/>
      <c r="DW401" s="4"/>
      <c r="DX401" s="6"/>
      <c r="DY401" s="4"/>
      <c r="DZ401" s="6"/>
      <c r="EA401" s="5"/>
      <c r="EB401" s="5"/>
      <c r="EC401" s="4"/>
      <c r="ED401" s="6"/>
      <c r="EE401" s="4"/>
      <c r="EF401" s="6"/>
      <c r="EG401" s="5"/>
      <c r="EH401" s="5"/>
      <c r="EI401" s="4"/>
      <c r="EJ401" s="6"/>
      <c r="EK401" s="4"/>
      <c r="EL401" s="6"/>
      <c r="EM401" s="5"/>
      <c r="EN401" s="5"/>
      <c r="EO401" s="4"/>
      <c r="EP401" s="6"/>
      <c r="EQ401" s="4"/>
      <c r="ER401" s="6"/>
      <c r="ES401" s="5"/>
      <c r="ET401" s="5"/>
      <c r="EU401" s="4"/>
      <c r="EV401" s="6"/>
      <c r="EW401" s="4"/>
      <c r="EX401" s="6"/>
      <c r="EY401" s="5"/>
      <c r="EZ401" s="5"/>
      <c r="FA401" s="4"/>
      <c r="FB401" s="6"/>
      <c r="FC401" s="4"/>
      <c r="FD401" s="6"/>
      <c r="FE401" s="5"/>
      <c r="FF401" s="5"/>
      <c r="FG401" s="4"/>
      <c r="FH401" s="6"/>
      <c r="FI401" s="4"/>
      <c r="FJ401" s="6"/>
      <c r="FK401" s="5"/>
      <c r="FL401" s="5"/>
      <c r="FM401" s="4"/>
      <c r="FN401" s="6"/>
      <c r="FO401" s="4"/>
      <c r="FP401" s="6"/>
      <c r="FQ401" s="5"/>
      <c r="FR401" s="5"/>
      <c r="FS401" s="4"/>
      <c r="FT401" s="6"/>
      <c r="FU401" s="4"/>
      <c r="FV401" s="6"/>
      <c r="FW401" s="5"/>
      <c r="FX401" s="5"/>
      <c r="FY401" s="4"/>
      <c r="FZ401" s="6"/>
      <c r="GA401" s="4"/>
      <c r="GB401" s="6"/>
      <c r="GC401" s="5"/>
      <c r="GD401" s="5"/>
      <c r="GE401" s="4"/>
      <c r="GF401" s="6"/>
      <c r="GG401" s="4"/>
      <c r="GH401" s="6"/>
      <c r="GI401" s="5"/>
      <c r="GJ401" s="5"/>
      <c r="GK401" s="4"/>
      <c r="GL401" s="6"/>
      <c r="GM401" s="4"/>
      <c r="GN401" s="6"/>
      <c r="GO401" s="5"/>
      <c r="GP401" s="5"/>
      <c r="GQ401" s="4"/>
      <c r="GR401" s="6"/>
      <c r="GS401" s="4"/>
      <c r="GT401" s="6"/>
      <c r="GU401" s="5"/>
      <c r="GV401" s="5"/>
      <c r="GW401" s="4"/>
      <c r="GX401" s="6"/>
      <c r="GY401" s="4"/>
      <c r="GZ401" s="6"/>
      <c r="HA401" s="5"/>
      <c r="HB401" s="5"/>
      <c r="HC401" s="4"/>
      <c r="HD401" s="6"/>
      <c r="HE401" s="4"/>
      <c r="HF401" s="6"/>
      <c r="HG401" s="5"/>
      <c r="HH401" s="5"/>
      <c r="HI401" s="4"/>
      <c r="HJ401" s="6"/>
      <c r="HK401" s="4"/>
      <c r="HL401" s="6"/>
      <c r="HM401" s="5"/>
      <c r="HN401" s="5"/>
      <c r="HO401" s="4"/>
      <c r="HP401" s="6"/>
      <c r="HQ401" s="4"/>
      <c r="HR401" s="6"/>
      <c r="HS401" s="5"/>
      <c r="HT401" s="5"/>
      <c r="HU401" s="4"/>
      <c r="HV401" s="6"/>
      <c r="HW401" s="4"/>
      <c r="HX401" s="6"/>
      <c r="HY401" s="5"/>
      <c r="HZ401" s="5"/>
      <c r="IA401" s="4"/>
      <c r="IB401" s="6"/>
      <c r="IC401" s="4"/>
      <c r="ID401" s="6"/>
      <c r="IE401" s="5"/>
      <c r="IF401" s="5"/>
      <c r="IG401" s="4"/>
      <c r="IH401" s="6"/>
      <c r="II401" s="4"/>
      <c r="IJ401" s="6"/>
      <c r="IK401" s="5"/>
      <c r="IL401" s="5"/>
      <c r="IM401" s="4"/>
      <c r="IN401" s="6"/>
      <c r="IO401" s="4"/>
      <c r="IP401" s="6"/>
      <c r="IQ401" s="5"/>
      <c r="IR401" s="5"/>
      <c r="IS401" s="4"/>
      <c r="IT401" s="6"/>
      <c r="IU401" s="4"/>
      <c r="IV401" s="6"/>
      <c r="IW401" s="5"/>
      <c r="IX401" s="5"/>
      <c r="IY401" s="4"/>
      <c r="IZ401" s="6"/>
      <c r="JA401" s="4"/>
      <c r="JB401" s="6"/>
      <c r="JC401" s="5"/>
      <c r="JD401" s="5"/>
      <c r="JE401" s="4"/>
      <c r="JF401" s="6"/>
      <c r="JG401" s="4"/>
      <c r="JH401" s="6"/>
      <c r="JI401" s="5"/>
      <c r="JJ401" s="5"/>
      <c r="JK401" s="4"/>
      <c r="JL401" s="6"/>
      <c r="JM401" s="4"/>
      <c r="JN401" s="6"/>
      <c r="JO401" s="5"/>
      <c r="JP401" s="5"/>
      <c r="JQ401" s="4"/>
      <c r="JR401" s="6"/>
      <c r="JS401" s="4"/>
      <c r="JT401" s="6"/>
      <c r="JU401" s="5"/>
      <c r="JV401" s="5"/>
      <c r="JW401" s="4"/>
      <c r="JX401" s="6"/>
      <c r="JY401" s="4"/>
      <c r="JZ401" s="6"/>
      <c r="KA401" s="5"/>
      <c r="KB401" s="5"/>
      <c r="KC401" s="4"/>
      <c r="KD401" s="6"/>
      <c r="KE401" s="4"/>
      <c r="KF401" s="6"/>
      <c r="KG401" s="5"/>
      <c r="KH401" s="5"/>
      <c r="KI401" s="4"/>
      <c r="KJ401" s="6"/>
      <c r="KK401" s="4"/>
      <c r="KL401" s="6"/>
      <c r="KM401" s="5"/>
      <c r="KN401" s="5"/>
    </row>
    <row r="402">
      <c r="A402" s="3" t="s">
        <v>85</v>
      </c>
      <c r="B402" s="3" t="s">
        <v>86</v>
      </c>
      <c r="C402" s="3" t="s">
        <v>522</v>
      </c>
      <c r="D402" s="3" t="s">
        <v>523</v>
      </c>
      <c r="E402" s="3" t="s">
        <v>382</v>
      </c>
      <c r="F402" s="3" t="s">
        <v>383</v>
      </c>
      <c r="G402" s="3" t="s">
        <v>384</v>
      </c>
      <c r="H402" s="3" t="s">
        <v>104</v>
      </c>
      <c r="I402" s="3" t="s">
        <v>1374</v>
      </c>
      <c r="J402" s="3" t="s">
        <v>1340</v>
      </c>
      <c r="K402" s="4">
        <v>53</v>
      </c>
      <c r="L402" s="4">
        <f>=ROUNDDOWN(7.57142857142857,0)</f>
      </c>
      <c r="M402" s="4"/>
      <c r="N402" s="5"/>
      <c r="O402" s="4"/>
      <c r="P402" s="4">
        <f>=ROUNDDOWN({0},0)</f>
      </c>
      <c r="Q402" s="4"/>
      <c r="R402" s="5"/>
      <c r="S402" s="4">
        <v>10</v>
      </c>
      <c r="T402" s="6">
        <v>601.75</v>
      </c>
      <c r="U402" s="4"/>
      <c r="V402" s="6"/>
      <c r="W402" s="5"/>
      <c r="X402" s="5"/>
      <c r="Y402" s="4">
        <v>2</v>
      </c>
      <c r="Z402" s="6">
        <v>128.82</v>
      </c>
      <c r="AA402" s="4"/>
      <c r="AB402" s="6"/>
      <c r="AC402" s="5"/>
      <c r="AD402" s="5"/>
      <c r="AE402" s="4">
        <v>2</v>
      </c>
      <c r="AF402" s="6">
        <v>96.91</v>
      </c>
      <c r="AG402" s="4"/>
      <c r="AH402" s="6"/>
      <c r="AI402" s="5"/>
      <c r="AJ402" s="5"/>
      <c r="AK402" s="4">
        <v>1</v>
      </c>
      <c r="AL402" s="6">
        <v>70.22</v>
      </c>
      <c r="AM402" s="4"/>
      <c r="AN402" s="6"/>
      <c r="AO402" s="5"/>
      <c r="AP402" s="5"/>
      <c r="AQ402" s="4">
        <v>1</v>
      </c>
      <c r="AR402" s="6">
        <v>55</v>
      </c>
      <c r="AS402" s="4"/>
      <c r="AT402" s="6"/>
      <c r="AU402" s="5"/>
      <c r="AV402" s="5"/>
      <c r="AW402" s="4"/>
      <c r="AX402" s="6"/>
      <c r="AY402" s="4"/>
      <c r="AZ402" s="6"/>
      <c r="BA402" s="5"/>
      <c r="BB402" s="5"/>
      <c r="BC402" s="4"/>
      <c r="BD402" s="6"/>
      <c r="BE402" s="4"/>
      <c r="BF402" s="6"/>
      <c r="BG402" s="5"/>
      <c r="BH402" s="5"/>
      <c r="BI402" s="4"/>
      <c r="BJ402" s="6"/>
      <c r="BK402" s="4"/>
      <c r="BL402" s="6"/>
      <c r="BM402" s="5"/>
      <c r="BN402" s="5"/>
      <c r="BO402" s="4"/>
      <c r="BP402" s="6"/>
      <c r="BQ402" s="4"/>
      <c r="BR402" s="6"/>
      <c r="BS402" s="5"/>
      <c r="BT402" s="5"/>
      <c r="BU402" s="4"/>
      <c r="BV402" s="6"/>
      <c r="BW402" s="4"/>
      <c r="BX402" s="6"/>
      <c r="BY402" s="5"/>
      <c r="BZ402" s="5"/>
      <c r="CA402" s="4"/>
      <c r="CB402" s="6"/>
      <c r="CC402" s="4"/>
      <c r="CD402" s="6"/>
      <c r="CE402" s="5"/>
      <c r="CF402" s="5"/>
      <c r="CG402" s="4">
        <v>2</v>
      </c>
      <c r="CH402" s="6">
        <v>117.02</v>
      </c>
      <c r="CI402" s="4"/>
      <c r="CJ402" s="6"/>
      <c r="CK402" s="5"/>
      <c r="CL402" s="5"/>
      <c r="CM402" s="4"/>
      <c r="CN402" s="6"/>
      <c r="CO402" s="4"/>
      <c r="CP402" s="6"/>
      <c r="CQ402" s="5"/>
      <c r="CR402" s="5"/>
      <c r="CS402" s="4"/>
      <c r="CT402" s="6"/>
      <c r="CU402" s="4"/>
      <c r="CV402" s="6"/>
      <c r="CW402" s="5"/>
      <c r="CX402" s="5"/>
      <c r="CY402" s="4">
        <v>2</v>
      </c>
      <c r="CZ402" s="6">
        <v>133.78</v>
      </c>
      <c r="DA402" s="4"/>
      <c r="DB402" s="6"/>
      <c r="DC402" s="5"/>
      <c r="DD402" s="5"/>
      <c r="DE402" s="4"/>
      <c r="DF402" s="6"/>
      <c r="DG402" s="4"/>
      <c r="DH402" s="6"/>
      <c r="DI402" s="5"/>
      <c r="DJ402" s="5"/>
      <c r="DK402" s="4"/>
      <c r="DL402" s="6"/>
      <c r="DM402" s="4"/>
      <c r="DN402" s="6"/>
      <c r="DO402" s="5"/>
      <c r="DP402" s="5"/>
      <c r="DQ402" s="4"/>
      <c r="DR402" s="6"/>
      <c r="DS402" s="4"/>
      <c r="DT402" s="6"/>
      <c r="DU402" s="5"/>
      <c r="DV402" s="5"/>
      <c r="DW402" s="4"/>
      <c r="DX402" s="6"/>
      <c r="DY402" s="4"/>
      <c r="DZ402" s="6"/>
      <c r="EA402" s="5"/>
      <c r="EB402" s="5"/>
      <c r="EC402" s="4"/>
      <c r="ED402" s="6"/>
      <c r="EE402" s="4"/>
      <c r="EF402" s="6"/>
      <c r="EG402" s="5"/>
      <c r="EH402" s="5"/>
      <c r="EI402" s="4"/>
      <c r="EJ402" s="6"/>
      <c r="EK402" s="4"/>
      <c r="EL402" s="6"/>
      <c r="EM402" s="5"/>
      <c r="EN402" s="5"/>
      <c r="EO402" s="4"/>
      <c r="EP402" s="6"/>
      <c r="EQ402" s="4"/>
      <c r="ER402" s="6"/>
      <c r="ES402" s="5"/>
      <c r="ET402" s="5"/>
      <c r="EU402" s="4"/>
      <c r="EV402" s="6"/>
      <c r="EW402" s="4"/>
      <c r="EX402" s="6"/>
      <c r="EY402" s="5"/>
      <c r="EZ402" s="5"/>
      <c r="FA402" s="4"/>
      <c r="FB402" s="6"/>
      <c r="FC402" s="4"/>
      <c r="FD402" s="6"/>
      <c r="FE402" s="5"/>
      <c r="FF402" s="5"/>
      <c r="FG402" s="4"/>
      <c r="FH402" s="6"/>
      <c r="FI402" s="4"/>
      <c r="FJ402" s="6"/>
      <c r="FK402" s="5"/>
      <c r="FL402" s="5"/>
      <c r="FM402" s="4"/>
      <c r="FN402" s="6"/>
      <c r="FO402" s="4"/>
      <c r="FP402" s="6"/>
      <c r="FQ402" s="5"/>
      <c r="FR402" s="5"/>
      <c r="FS402" s="4"/>
      <c r="FT402" s="6"/>
      <c r="FU402" s="4"/>
      <c r="FV402" s="6"/>
      <c r="FW402" s="5"/>
      <c r="FX402" s="5"/>
      <c r="FY402" s="4"/>
      <c r="FZ402" s="6"/>
      <c r="GA402" s="4"/>
      <c r="GB402" s="6"/>
      <c r="GC402" s="5"/>
      <c r="GD402" s="5"/>
      <c r="GE402" s="4"/>
      <c r="GF402" s="6"/>
      <c r="GG402" s="4"/>
      <c r="GH402" s="6"/>
      <c r="GI402" s="5"/>
      <c r="GJ402" s="5"/>
      <c r="GK402" s="4"/>
      <c r="GL402" s="6"/>
      <c r="GM402" s="4"/>
      <c r="GN402" s="6"/>
      <c r="GO402" s="5"/>
      <c r="GP402" s="5"/>
      <c r="GQ402" s="4"/>
      <c r="GR402" s="6"/>
      <c r="GS402" s="4"/>
      <c r="GT402" s="6"/>
      <c r="GU402" s="5"/>
      <c r="GV402" s="5"/>
      <c r="GW402" s="4"/>
      <c r="GX402" s="6"/>
      <c r="GY402" s="4"/>
      <c r="GZ402" s="6"/>
      <c r="HA402" s="5"/>
      <c r="HB402" s="5"/>
      <c r="HC402" s="4"/>
      <c r="HD402" s="6"/>
      <c r="HE402" s="4"/>
      <c r="HF402" s="6"/>
      <c r="HG402" s="5"/>
      <c r="HH402" s="5"/>
      <c r="HI402" s="4"/>
      <c r="HJ402" s="6"/>
      <c r="HK402" s="4"/>
      <c r="HL402" s="6"/>
      <c r="HM402" s="5"/>
      <c r="HN402" s="5"/>
      <c r="HO402" s="4"/>
      <c r="HP402" s="6"/>
      <c r="HQ402" s="4"/>
      <c r="HR402" s="6"/>
      <c r="HS402" s="5"/>
      <c r="HT402" s="5"/>
      <c r="HU402" s="4"/>
      <c r="HV402" s="6"/>
      <c r="HW402" s="4"/>
      <c r="HX402" s="6"/>
      <c r="HY402" s="5"/>
      <c r="HZ402" s="5"/>
      <c r="IA402" s="4"/>
      <c r="IB402" s="6"/>
      <c r="IC402" s="4"/>
      <c r="ID402" s="6"/>
      <c r="IE402" s="5"/>
      <c r="IF402" s="5"/>
      <c r="IG402" s="4"/>
      <c r="IH402" s="6"/>
      <c r="II402" s="4"/>
      <c r="IJ402" s="6"/>
      <c r="IK402" s="5"/>
      <c r="IL402" s="5"/>
      <c r="IM402" s="4"/>
      <c r="IN402" s="6"/>
      <c r="IO402" s="4"/>
      <c r="IP402" s="6"/>
      <c r="IQ402" s="5"/>
      <c r="IR402" s="5"/>
      <c r="IS402" s="4"/>
      <c r="IT402" s="6"/>
      <c r="IU402" s="4"/>
      <c r="IV402" s="6"/>
      <c r="IW402" s="5"/>
      <c r="IX402" s="5"/>
      <c r="IY402" s="4"/>
      <c r="IZ402" s="6"/>
      <c r="JA402" s="4"/>
      <c r="JB402" s="6"/>
      <c r="JC402" s="5"/>
      <c r="JD402" s="5"/>
      <c r="JE402" s="4"/>
      <c r="JF402" s="6"/>
      <c r="JG402" s="4"/>
      <c r="JH402" s="6"/>
      <c r="JI402" s="5"/>
      <c r="JJ402" s="5"/>
      <c r="JK402" s="4"/>
      <c r="JL402" s="6"/>
      <c r="JM402" s="4"/>
      <c r="JN402" s="6"/>
      <c r="JO402" s="5"/>
      <c r="JP402" s="5"/>
      <c r="JQ402" s="4"/>
      <c r="JR402" s="6"/>
      <c r="JS402" s="4"/>
      <c r="JT402" s="6"/>
      <c r="JU402" s="5"/>
      <c r="JV402" s="5"/>
      <c r="JW402" s="4"/>
      <c r="JX402" s="6"/>
      <c r="JY402" s="4"/>
      <c r="JZ402" s="6"/>
      <c r="KA402" s="5"/>
      <c r="KB402" s="5"/>
      <c r="KC402" s="4"/>
      <c r="KD402" s="6"/>
      <c r="KE402" s="4"/>
      <c r="KF402" s="6"/>
      <c r="KG402" s="5"/>
      <c r="KH402" s="5"/>
      <c r="KI402" s="4"/>
      <c r="KJ402" s="6"/>
      <c r="KK402" s="4"/>
      <c r="KL402" s="6"/>
      <c r="KM402" s="5"/>
      <c r="KN402" s="5"/>
    </row>
    <row r="403">
      <c r="A403" s="3" t="s">
        <v>85</v>
      </c>
      <c r="B403" s="3" t="s">
        <v>86</v>
      </c>
      <c r="C403" s="3" t="s">
        <v>522</v>
      </c>
      <c r="D403" s="3" t="s">
        <v>523</v>
      </c>
      <c r="E403" s="3" t="s">
        <v>287</v>
      </c>
      <c r="F403" s="3" t="s">
        <v>288</v>
      </c>
      <c r="G403" s="3" t="s">
        <v>289</v>
      </c>
      <c r="H403" s="3" t="s">
        <v>104</v>
      </c>
      <c r="I403" s="3" t="s">
        <v>1364</v>
      </c>
      <c r="J403" s="3" t="s">
        <v>1340</v>
      </c>
      <c r="K403" s="4">
        <v>170</v>
      </c>
      <c r="L403" s="4">
        <f>=ROUNDDOWN(24.2857142857143,0)</f>
      </c>
      <c r="M403" s="4"/>
      <c r="N403" s="5"/>
      <c r="O403" s="4"/>
      <c r="P403" s="4">
        <f>=ROUNDDOWN({0},0)</f>
      </c>
      <c r="Q403" s="4"/>
      <c r="R403" s="5"/>
      <c r="S403" s="4">
        <v>14</v>
      </c>
      <c r="T403" s="6">
        <v>515.81</v>
      </c>
      <c r="U403" s="4"/>
      <c r="V403" s="6"/>
      <c r="W403" s="5"/>
      <c r="X403" s="5"/>
      <c r="Y403" s="4"/>
      <c r="Z403" s="6"/>
      <c r="AA403" s="4"/>
      <c r="AB403" s="6"/>
      <c r="AC403" s="5"/>
      <c r="AD403" s="5"/>
      <c r="AE403" s="4"/>
      <c r="AF403" s="6"/>
      <c r="AG403" s="4"/>
      <c r="AH403" s="6"/>
      <c r="AI403" s="5"/>
      <c r="AJ403" s="5"/>
      <c r="AK403" s="4"/>
      <c r="AL403" s="6"/>
      <c r="AM403" s="4"/>
      <c r="AN403" s="6"/>
      <c r="AO403" s="5"/>
      <c r="AP403" s="5"/>
      <c r="AQ403" s="4">
        <v>1</v>
      </c>
      <c r="AR403" s="6">
        <v>36.87</v>
      </c>
      <c r="AS403" s="4"/>
      <c r="AT403" s="6"/>
      <c r="AU403" s="5"/>
      <c r="AV403" s="5"/>
      <c r="AW403" s="4">
        <v>10</v>
      </c>
      <c r="AX403" s="6">
        <v>388.9</v>
      </c>
      <c r="AY403" s="4"/>
      <c r="AZ403" s="6"/>
      <c r="BA403" s="5"/>
      <c r="BB403" s="5"/>
      <c r="BC403" s="4"/>
      <c r="BD403" s="6"/>
      <c r="BE403" s="4"/>
      <c r="BF403" s="6"/>
      <c r="BG403" s="5"/>
      <c r="BH403" s="5"/>
      <c r="BI403" s="4">
        <v>2</v>
      </c>
      <c r="BJ403" s="6">
        <v>42.32</v>
      </c>
      <c r="BK403" s="4"/>
      <c r="BL403" s="6"/>
      <c r="BM403" s="5"/>
      <c r="BN403" s="5"/>
      <c r="BO403" s="4"/>
      <c r="BP403" s="6"/>
      <c r="BQ403" s="4"/>
      <c r="BR403" s="6"/>
      <c r="BS403" s="5"/>
      <c r="BT403" s="5"/>
      <c r="BU403" s="4"/>
      <c r="BV403" s="6"/>
      <c r="BW403" s="4"/>
      <c r="BX403" s="6"/>
      <c r="BY403" s="5"/>
      <c r="BZ403" s="5"/>
      <c r="CA403" s="4"/>
      <c r="CB403" s="6"/>
      <c r="CC403" s="4"/>
      <c r="CD403" s="6"/>
      <c r="CE403" s="5"/>
      <c r="CF403" s="5"/>
      <c r="CG403" s="4">
        <v>1</v>
      </c>
      <c r="CH403" s="6">
        <v>47.72</v>
      </c>
      <c r="CI403" s="4"/>
      <c r="CJ403" s="6"/>
      <c r="CK403" s="5"/>
      <c r="CL403" s="5"/>
      <c r="CM403" s="4"/>
      <c r="CN403" s="6"/>
      <c r="CO403" s="4"/>
      <c r="CP403" s="6"/>
      <c r="CQ403" s="5"/>
      <c r="CR403" s="5"/>
      <c r="CS403" s="4"/>
      <c r="CT403" s="6"/>
      <c r="CU403" s="4"/>
      <c r="CV403" s="6"/>
      <c r="CW403" s="5"/>
      <c r="CX403" s="5"/>
      <c r="CY403" s="4"/>
      <c r="CZ403" s="6"/>
      <c r="DA403" s="4"/>
      <c r="DB403" s="6"/>
      <c r="DC403" s="5"/>
      <c r="DD403" s="5"/>
      <c r="DE403" s="4"/>
      <c r="DF403" s="6"/>
      <c r="DG403" s="4"/>
      <c r="DH403" s="6"/>
      <c r="DI403" s="5"/>
      <c r="DJ403" s="5"/>
      <c r="DK403" s="4"/>
      <c r="DL403" s="6"/>
      <c r="DM403" s="4"/>
      <c r="DN403" s="6"/>
      <c r="DO403" s="5"/>
      <c r="DP403" s="5"/>
      <c r="DQ403" s="4"/>
      <c r="DR403" s="6"/>
      <c r="DS403" s="4"/>
      <c r="DT403" s="6"/>
      <c r="DU403" s="5"/>
      <c r="DV403" s="5"/>
      <c r="DW403" s="4"/>
      <c r="DX403" s="6"/>
      <c r="DY403" s="4"/>
      <c r="DZ403" s="6"/>
      <c r="EA403" s="5"/>
      <c r="EB403" s="5"/>
      <c r="EC403" s="4"/>
      <c r="ED403" s="6"/>
      <c r="EE403" s="4"/>
      <c r="EF403" s="6"/>
      <c r="EG403" s="5"/>
      <c r="EH403" s="5"/>
      <c r="EI403" s="4"/>
      <c r="EJ403" s="6"/>
      <c r="EK403" s="4"/>
      <c r="EL403" s="6"/>
      <c r="EM403" s="5"/>
      <c r="EN403" s="5"/>
      <c r="EO403" s="4"/>
      <c r="EP403" s="6"/>
      <c r="EQ403" s="4"/>
      <c r="ER403" s="6"/>
      <c r="ES403" s="5"/>
      <c r="ET403" s="5"/>
      <c r="EU403" s="4"/>
      <c r="EV403" s="6"/>
      <c r="EW403" s="4"/>
      <c r="EX403" s="6"/>
      <c r="EY403" s="5"/>
      <c r="EZ403" s="5"/>
      <c r="FA403" s="4"/>
      <c r="FB403" s="6"/>
      <c r="FC403" s="4"/>
      <c r="FD403" s="6"/>
      <c r="FE403" s="5"/>
      <c r="FF403" s="5"/>
      <c r="FG403" s="4"/>
      <c r="FH403" s="6"/>
      <c r="FI403" s="4"/>
      <c r="FJ403" s="6"/>
      <c r="FK403" s="5"/>
      <c r="FL403" s="5"/>
      <c r="FM403" s="4"/>
      <c r="FN403" s="6"/>
      <c r="FO403" s="4"/>
      <c r="FP403" s="6"/>
      <c r="FQ403" s="5"/>
      <c r="FR403" s="5"/>
      <c r="FS403" s="4"/>
      <c r="FT403" s="6"/>
      <c r="FU403" s="4"/>
      <c r="FV403" s="6"/>
      <c r="FW403" s="5"/>
      <c r="FX403" s="5"/>
      <c r="FY403" s="4"/>
      <c r="FZ403" s="6"/>
      <c r="GA403" s="4"/>
      <c r="GB403" s="6"/>
      <c r="GC403" s="5"/>
      <c r="GD403" s="5"/>
      <c r="GE403" s="4"/>
      <c r="GF403" s="6"/>
      <c r="GG403" s="4"/>
      <c r="GH403" s="6"/>
      <c r="GI403" s="5"/>
      <c r="GJ403" s="5"/>
      <c r="GK403" s="4"/>
      <c r="GL403" s="6"/>
      <c r="GM403" s="4"/>
      <c r="GN403" s="6"/>
      <c r="GO403" s="5"/>
      <c r="GP403" s="5"/>
      <c r="GQ403" s="4"/>
      <c r="GR403" s="6"/>
      <c r="GS403" s="4"/>
      <c r="GT403" s="6"/>
      <c r="GU403" s="5"/>
      <c r="GV403" s="5"/>
      <c r="GW403" s="4"/>
      <c r="GX403" s="6"/>
      <c r="GY403" s="4"/>
      <c r="GZ403" s="6"/>
      <c r="HA403" s="5"/>
      <c r="HB403" s="5"/>
      <c r="HC403" s="4"/>
      <c r="HD403" s="6"/>
      <c r="HE403" s="4"/>
      <c r="HF403" s="6"/>
      <c r="HG403" s="5"/>
      <c r="HH403" s="5"/>
      <c r="HI403" s="4"/>
      <c r="HJ403" s="6"/>
      <c r="HK403" s="4"/>
      <c r="HL403" s="6"/>
      <c r="HM403" s="5"/>
      <c r="HN403" s="5"/>
      <c r="HO403" s="4"/>
      <c r="HP403" s="6"/>
      <c r="HQ403" s="4"/>
      <c r="HR403" s="6"/>
      <c r="HS403" s="5"/>
      <c r="HT403" s="5"/>
      <c r="HU403" s="4"/>
      <c r="HV403" s="6"/>
      <c r="HW403" s="4"/>
      <c r="HX403" s="6"/>
      <c r="HY403" s="5"/>
      <c r="HZ403" s="5"/>
      <c r="IA403" s="4"/>
      <c r="IB403" s="6"/>
      <c r="IC403" s="4"/>
      <c r="ID403" s="6"/>
      <c r="IE403" s="5"/>
      <c r="IF403" s="5"/>
      <c r="IG403" s="4"/>
      <c r="IH403" s="6"/>
      <c r="II403" s="4"/>
      <c r="IJ403" s="6"/>
      <c r="IK403" s="5"/>
      <c r="IL403" s="5"/>
      <c r="IM403" s="4"/>
      <c r="IN403" s="6"/>
      <c r="IO403" s="4"/>
      <c r="IP403" s="6"/>
      <c r="IQ403" s="5"/>
      <c r="IR403" s="5"/>
      <c r="IS403" s="4"/>
      <c r="IT403" s="6"/>
      <c r="IU403" s="4"/>
      <c r="IV403" s="6"/>
      <c r="IW403" s="5"/>
      <c r="IX403" s="5"/>
      <c r="IY403" s="4"/>
      <c r="IZ403" s="6"/>
      <c r="JA403" s="4"/>
      <c r="JB403" s="6"/>
      <c r="JC403" s="5"/>
      <c r="JD403" s="5"/>
      <c r="JE403" s="4"/>
      <c r="JF403" s="6"/>
      <c r="JG403" s="4"/>
      <c r="JH403" s="6"/>
      <c r="JI403" s="5"/>
      <c r="JJ403" s="5"/>
      <c r="JK403" s="4"/>
      <c r="JL403" s="6"/>
      <c r="JM403" s="4"/>
      <c r="JN403" s="6"/>
      <c r="JO403" s="5"/>
      <c r="JP403" s="5"/>
      <c r="JQ403" s="4"/>
      <c r="JR403" s="6"/>
      <c r="JS403" s="4"/>
      <c r="JT403" s="6"/>
      <c r="JU403" s="5"/>
      <c r="JV403" s="5"/>
      <c r="JW403" s="4"/>
      <c r="JX403" s="6"/>
      <c r="JY403" s="4"/>
      <c r="JZ403" s="6"/>
      <c r="KA403" s="5"/>
      <c r="KB403" s="5"/>
      <c r="KC403" s="4"/>
      <c r="KD403" s="6"/>
      <c r="KE403" s="4"/>
      <c r="KF403" s="6"/>
      <c r="KG403" s="5"/>
      <c r="KH403" s="5"/>
      <c r="KI403" s="4"/>
      <c r="KJ403" s="6"/>
      <c r="KK403" s="4"/>
      <c r="KL403" s="6"/>
      <c r="KM403" s="5"/>
      <c r="KN403" s="5"/>
    </row>
    <row r="404">
      <c r="A404" s="3" t="s">
        <v>85</v>
      </c>
      <c r="B404" s="3" t="s">
        <v>86</v>
      </c>
      <c r="C404" s="3" t="s">
        <v>522</v>
      </c>
      <c r="D404" s="3" t="s">
        <v>523</v>
      </c>
      <c r="E404" s="3" t="s">
        <v>414</v>
      </c>
      <c r="F404" s="3" t="s">
        <v>415</v>
      </c>
      <c r="G404" s="3" t="s">
        <v>416</v>
      </c>
      <c r="H404" s="3" t="s">
        <v>104</v>
      </c>
      <c r="I404" s="3" t="s">
        <v>1325</v>
      </c>
      <c r="J404" s="3" t="s">
        <v>1340</v>
      </c>
      <c r="K404" s="4">
        <v>114</v>
      </c>
      <c r="L404" s="4">
        <f>=ROUNDDOWN(11.875,0)</f>
      </c>
      <c r="M404" s="4"/>
      <c r="N404" s="5"/>
      <c r="O404" s="4"/>
      <c r="P404" s="4">
        <f>=ROUNDDOWN({0},0)</f>
      </c>
      <c r="Q404" s="4"/>
      <c r="R404" s="5"/>
      <c r="S404" s="4">
        <v>9</v>
      </c>
      <c r="T404" s="6">
        <v>433.73</v>
      </c>
      <c r="U404" s="4"/>
      <c r="V404" s="6"/>
      <c r="W404" s="5"/>
      <c r="X404" s="5"/>
      <c r="Y404" s="4"/>
      <c r="Z404" s="6"/>
      <c r="AA404" s="4"/>
      <c r="AB404" s="6"/>
      <c r="AC404" s="5"/>
      <c r="AD404" s="5"/>
      <c r="AE404" s="4">
        <v>2</v>
      </c>
      <c r="AF404" s="6">
        <v>73.23</v>
      </c>
      <c r="AG404" s="4"/>
      <c r="AH404" s="6"/>
      <c r="AI404" s="5"/>
      <c r="AJ404" s="5"/>
      <c r="AK404" s="4">
        <v>1</v>
      </c>
      <c r="AL404" s="6">
        <v>51.2</v>
      </c>
      <c r="AM404" s="4"/>
      <c r="AN404" s="6"/>
      <c r="AO404" s="5"/>
      <c r="AP404" s="5"/>
      <c r="AQ404" s="4"/>
      <c r="AR404" s="6"/>
      <c r="AS404" s="4"/>
      <c r="AT404" s="6"/>
      <c r="AU404" s="5"/>
      <c r="AV404" s="5"/>
      <c r="AW404" s="4"/>
      <c r="AX404" s="6"/>
      <c r="AY404" s="4"/>
      <c r="AZ404" s="6"/>
      <c r="BA404" s="5"/>
      <c r="BB404" s="5"/>
      <c r="BC404" s="4">
        <v>2</v>
      </c>
      <c r="BD404" s="6">
        <v>91.98</v>
      </c>
      <c r="BE404" s="4"/>
      <c r="BF404" s="6"/>
      <c r="BG404" s="5"/>
      <c r="BH404" s="5"/>
      <c r="BI404" s="4"/>
      <c r="BJ404" s="6"/>
      <c r="BK404" s="4"/>
      <c r="BL404" s="6"/>
      <c r="BM404" s="5"/>
      <c r="BN404" s="5"/>
      <c r="BO404" s="4"/>
      <c r="BP404" s="6"/>
      <c r="BQ404" s="4"/>
      <c r="BR404" s="6"/>
      <c r="BS404" s="5"/>
      <c r="BT404" s="5"/>
      <c r="BU404" s="4"/>
      <c r="BV404" s="6"/>
      <c r="BW404" s="4"/>
      <c r="BX404" s="6"/>
      <c r="BY404" s="5"/>
      <c r="BZ404" s="5"/>
      <c r="CA404" s="4"/>
      <c r="CB404" s="6"/>
      <c r="CC404" s="4"/>
      <c r="CD404" s="6"/>
      <c r="CE404" s="5"/>
      <c r="CF404" s="5"/>
      <c r="CG404" s="4">
        <v>2</v>
      </c>
      <c r="CH404" s="6">
        <v>117.02</v>
      </c>
      <c r="CI404" s="4"/>
      <c r="CJ404" s="6"/>
      <c r="CK404" s="5"/>
      <c r="CL404" s="5"/>
      <c r="CM404" s="4"/>
      <c r="CN404" s="6"/>
      <c r="CO404" s="4"/>
      <c r="CP404" s="6"/>
      <c r="CQ404" s="5"/>
      <c r="CR404" s="5"/>
      <c r="CS404" s="4"/>
      <c r="CT404" s="6"/>
      <c r="CU404" s="4"/>
      <c r="CV404" s="6"/>
      <c r="CW404" s="5"/>
      <c r="CX404" s="5"/>
      <c r="CY404" s="4">
        <v>1</v>
      </c>
      <c r="CZ404" s="6">
        <v>50.4</v>
      </c>
      <c r="DA404" s="4"/>
      <c r="DB404" s="6"/>
      <c r="DC404" s="5"/>
      <c r="DD404" s="5"/>
      <c r="DE404" s="4"/>
      <c r="DF404" s="6"/>
      <c r="DG404" s="4"/>
      <c r="DH404" s="6"/>
      <c r="DI404" s="5"/>
      <c r="DJ404" s="5"/>
      <c r="DK404" s="4">
        <v>1</v>
      </c>
      <c r="DL404" s="6">
        <v>49.9</v>
      </c>
      <c r="DM404" s="4"/>
      <c r="DN404" s="6"/>
      <c r="DO404" s="5"/>
      <c r="DP404" s="5"/>
      <c r="DQ404" s="4"/>
      <c r="DR404" s="6"/>
      <c r="DS404" s="4"/>
      <c r="DT404" s="6"/>
      <c r="DU404" s="5"/>
      <c r="DV404" s="5"/>
      <c r="DW404" s="4"/>
      <c r="DX404" s="6"/>
      <c r="DY404" s="4"/>
      <c r="DZ404" s="6"/>
      <c r="EA404" s="5"/>
      <c r="EB404" s="5"/>
      <c r="EC404" s="4"/>
      <c r="ED404" s="6"/>
      <c r="EE404" s="4"/>
      <c r="EF404" s="6"/>
      <c r="EG404" s="5"/>
      <c r="EH404" s="5"/>
      <c r="EI404" s="4"/>
      <c r="EJ404" s="6"/>
      <c r="EK404" s="4"/>
      <c r="EL404" s="6"/>
      <c r="EM404" s="5"/>
      <c r="EN404" s="5"/>
      <c r="EO404" s="4"/>
      <c r="EP404" s="6"/>
      <c r="EQ404" s="4"/>
      <c r="ER404" s="6"/>
      <c r="ES404" s="5"/>
      <c r="ET404" s="5"/>
      <c r="EU404" s="4"/>
      <c r="EV404" s="6"/>
      <c r="EW404" s="4"/>
      <c r="EX404" s="6"/>
      <c r="EY404" s="5"/>
      <c r="EZ404" s="5"/>
      <c r="FA404" s="4"/>
      <c r="FB404" s="6"/>
      <c r="FC404" s="4"/>
      <c r="FD404" s="6"/>
      <c r="FE404" s="5"/>
      <c r="FF404" s="5"/>
      <c r="FG404" s="4"/>
      <c r="FH404" s="6"/>
      <c r="FI404" s="4"/>
      <c r="FJ404" s="6"/>
      <c r="FK404" s="5"/>
      <c r="FL404" s="5"/>
      <c r="FM404" s="4"/>
      <c r="FN404" s="6"/>
      <c r="FO404" s="4"/>
      <c r="FP404" s="6"/>
      <c r="FQ404" s="5"/>
      <c r="FR404" s="5"/>
      <c r="FS404" s="4"/>
      <c r="FT404" s="6"/>
      <c r="FU404" s="4"/>
      <c r="FV404" s="6"/>
      <c r="FW404" s="5"/>
      <c r="FX404" s="5"/>
      <c r="FY404" s="4"/>
      <c r="FZ404" s="6"/>
      <c r="GA404" s="4"/>
      <c r="GB404" s="6"/>
      <c r="GC404" s="5"/>
      <c r="GD404" s="5"/>
      <c r="GE404" s="4"/>
      <c r="GF404" s="6"/>
      <c r="GG404" s="4"/>
      <c r="GH404" s="6"/>
      <c r="GI404" s="5"/>
      <c r="GJ404" s="5"/>
      <c r="GK404" s="4"/>
      <c r="GL404" s="6"/>
      <c r="GM404" s="4"/>
      <c r="GN404" s="6"/>
      <c r="GO404" s="5"/>
      <c r="GP404" s="5"/>
      <c r="GQ404" s="4"/>
      <c r="GR404" s="6"/>
      <c r="GS404" s="4"/>
      <c r="GT404" s="6"/>
      <c r="GU404" s="5"/>
      <c r="GV404" s="5"/>
      <c r="GW404" s="4"/>
      <c r="GX404" s="6"/>
      <c r="GY404" s="4"/>
      <c r="GZ404" s="6"/>
      <c r="HA404" s="5"/>
      <c r="HB404" s="5"/>
      <c r="HC404" s="4"/>
      <c r="HD404" s="6"/>
      <c r="HE404" s="4"/>
      <c r="HF404" s="6"/>
      <c r="HG404" s="5"/>
      <c r="HH404" s="5"/>
      <c r="HI404" s="4"/>
      <c r="HJ404" s="6"/>
      <c r="HK404" s="4"/>
      <c r="HL404" s="6"/>
      <c r="HM404" s="5"/>
      <c r="HN404" s="5"/>
      <c r="HO404" s="4"/>
      <c r="HP404" s="6"/>
      <c r="HQ404" s="4"/>
      <c r="HR404" s="6"/>
      <c r="HS404" s="5"/>
      <c r="HT404" s="5"/>
      <c r="HU404" s="4"/>
      <c r="HV404" s="6"/>
      <c r="HW404" s="4"/>
      <c r="HX404" s="6"/>
      <c r="HY404" s="5"/>
      <c r="HZ404" s="5"/>
      <c r="IA404" s="4"/>
      <c r="IB404" s="6"/>
      <c r="IC404" s="4"/>
      <c r="ID404" s="6"/>
      <c r="IE404" s="5"/>
      <c r="IF404" s="5"/>
      <c r="IG404" s="4"/>
      <c r="IH404" s="6"/>
      <c r="II404" s="4"/>
      <c r="IJ404" s="6"/>
      <c r="IK404" s="5"/>
      <c r="IL404" s="5"/>
      <c r="IM404" s="4"/>
      <c r="IN404" s="6"/>
      <c r="IO404" s="4"/>
      <c r="IP404" s="6"/>
      <c r="IQ404" s="5"/>
      <c r="IR404" s="5"/>
      <c r="IS404" s="4"/>
      <c r="IT404" s="6"/>
      <c r="IU404" s="4"/>
      <c r="IV404" s="6"/>
      <c r="IW404" s="5"/>
      <c r="IX404" s="5"/>
      <c r="IY404" s="4"/>
      <c r="IZ404" s="6"/>
      <c r="JA404" s="4"/>
      <c r="JB404" s="6"/>
      <c r="JC404" s="5"/>
      <c r="JD404" s="5"/>
      <c r="JE404" s="4"/>
      <c r="JF404" s="6"/>
      <c r="JG404" s="4"/>
      <c r="JH404" s="6"/>
      <c r="JI404" s="5"/>
      <c r="JJ404" s="5"/>
      <c r="JK404" s="4"/>
      <c r="JL404" s="6"/>
      <c r="JM404" s="4"/>
      <c r="JN404" s="6"/>
      <c r="JO404" s="5"/>
      <c r="JP404" s="5"/>
      <c r="JQ404" s="4"/>
      <c r="JR404" s="6"/>
      <c r="JS404" s="4"/>
      <c r="JT404" s="6"/>
      <c r="JU404" s="5"/>
      <c r="JV404" s="5"/>
      <c r="JW404" s="4"/>
      <c r="JX404" s="6"/>
      <c r="JY404" s="4"/>
      <c r="JZ404" s="6"/>
      <c r="KA404" s="5"/>
      <c r="KB404" s="5"/>
      <c r="KC404" s="4"/>
      <c r="KD404" s="6"/>
      <c r="KE404" s="4"/>
      <c r="KF404" s="6"/>
      <c r="KG404" s="5"/>
      <c r="KH404" s="5"/>
      <c r="KI404" s="4"/>
      <c r="KJ404" s="6"/>
      <c r="KK404" s="4"/>
      <c r="KL404" s="6"/>
      <c r="KM404" s="5"/>
      <c r="KN404" s="5"/>
    </row>
    <row r="405">
      <c r="A405" s="3" t="s">
        <v>85</v>
      </c>
      <c r="B405" s="3" t="s">
        <v>86</v>
      </c>
      <c r="C405" s="3" t="s">
        <v>522</v>
      </c>
      <c r="D405" s="3" t="s">
        <v>523</v>
      </c>
      <c r="E405" s="3" t="s">
        <v>307</v>
      </c>
      <c r="F405" s="3" t="s">
        <v>308</v>
      </c>
      <c r="G405" s="3" t="s">
        <v>309</v>
      </c>
      <c r="H405" s="3" t="s">
        <v>165</v>
      </c>
      <c r="I405" s="3" t="s">
        <v>1365</v>
      </c>
      <c r="J405" s="3" t="s">
        <v>1319</v>
      </c>
      <c r="K405" s="4">
        <v>52</v>
      </c>
      <c r="L405" s="4">
        <f>=ROUNDDOWN(5.84269662921348,0)</f>
      </c>
      <c r="M405" s="4">
        <v>310</v>
      </c>
      <c r="N405" s="5">
        <v>1</v>
      </c>
      <c r="O405" s="4"/>
      <c r="P405" s="4">
        <f>=ROUNDDOWN({0},0)</f>
      </c>
      <c r="Q405" s="4"/>
      <c r="R405" s="5"/>
      <c r="S405" s="4">
        <v>10</v>
      </c>
      <c r="T405" s="6">
        <v>407.42</v>
      </c>
      <c r="U405" s="4"/>
      <c r="V405" s="6"/>
      <c r="W405" s="5"/>
      <c r="X405" s="5"/>
      <c r="Y405" s="4">
        <v>5</v>
      </c>
      <c r="Z405" s="6">
        <v>202.17</v>
      </c>
      <c r="AA405" s="4"/>
      <c r="AB405" s="6"/>
      <c r="AC405" s="5"/>
      <c r="AD405" s="5"/>
      <c r="AE405" s="4"/>
      <c r="AF405" s="6"/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>
        <v>2</v>
      </c>
      <c r="AR405" s="6">
        <v>86.02</v>
      </c>
      <c r="AS405" s="4"/>
      <c r="AT405" s="6"/>
      <c r="AU405" s="5"/>
      <c r="AV405" s="5"/>
      <c r="AW405" s="4"/>
      <c r="AX405" s="6"/>
      <c r="AY405" s="4"/>
      <c r="AZ405" s="6"/>
      <c r="BA405" s="5"/>
      <c r="BB405" s="5"/>
      <c r="BC405" s="4"/>
      <c r="BD405" s="6"/>
      <c r="BE405" s="4"/>
      <c r="BF405" s="6"/>
      <c r="BG405" s="5"/>
      <c r="BH405" s="5"/>
      <c r="BI405" s="4"/>
      <c r="BJ405" s="6"/>
      <c r="BK405" s="4"/>
      <c r="BL405" s="6"/>
      <c r="BM405" s="5"/>
      <c r="BN405" s="5"/>
      <c r="BO405" s="4"/>
      <c r="BP405" s="6"/>
      <c r="BQ405" s="4"/>
      <c r="BR405" s="6"/>
      <c r="BS405" s="5"/>
      <c r="BT405" s="5"/>
      <c r="BU405" s="4"/>
      <c r="BV405" s="6"/>
      <c r="BW405" s="4"/>
      <c r="BX405" s="6"/>
      <c r="BY405" s="5"/>
      <c r="BZ405" s="5"/>
      <c r="CA405" s="4"/>
      <c r="CB405" s="6"/>
      <c r="CC405" s="4"/>
      <c r="CD405" s="6"/>
      <c r="CE405" s="5"/>
      <c r="CF405" s="5"/>
      <c r="CG405" s="4">
        <v>3</v>
      </c>
      <c r="CH405" s="6">
        <v>119.23</v>
      </c>
      <c r="CI405" s="4"/>
      <c r="CJ405" s="6"/>
      <c r="CK405" s="5"/>
      <c r="CL405" s="5"/>
      <c r="CM405" s="4"/>
      <c r="CN405" s="6"/>
      <c r="CO405" s="4"/>
      <c r="CP405" s="6"/>
      <c r="CQ405" s="5"/>
      <c r="CR405" s="5"/>
      <c r="CS405" s="4"/>
      <c r="CT405" s="6"/>
      <c r="CU405" s="4"/>
      <c r="CV405" s="6"/>
      <c r="CW405" s="5"/>
      <c r="CX405" s="5"/>
      <c r="CY405" s="4"/>
      <c r="CZ405" s="6"/>
      <c r="DA405" s="4"/>
      <c r="DB405" s="6"/>
      <c r="DC405" s="5"/>
      <c r="DD405" s="5"/>
      <c r="DE405" s="4"/>
      <c r="DF405" s="6"/>
      <c r="DG405" s="4"/>
      <c r="DH405" s="6"/>
      <c r="DI405" s="5"/>
      <c r="DJ405" s="5"/>
      <c r="DK405" s="4"/>
      <c r="DL405" s="6"/>
      <c r="DM405" s="4"/>
      <c r="DN405" s="6"/>
      <c r="DO405" s="5"/>
      <c r="DP405" s="5"/>
      <c r="DQ405" s="4"/>
      <c r="DR405" s="6"/>
      <c r="DS405" s="4"/>
      <c r="DT405" s="6"/>
      <c r="DU405" s="5"/>
      <c r="DV405" s="5"/>
      <c r="DW405" s="4"/>
      <c r="DX405" s="6"/>
      <c r="DY405" s="4"/>
      <c r="DZ405" s="6"/>
      <c r="EA405" s="5"/>
      <c r="EB405" s="5"/>
      <c r="EC405" s="4"/>
      <c r="ED405" s="6"/>
      <c r="EE405" s="4"/>
      <c r="EF405" s="6"/>
      <c r="EG405" s="5"/>
      <c r="EH405" s="5"/>
      <c r="EI405" s="4"/>
      <c r="EJ405" s="6"/>
      <c r="EK405" s="4"/>
      <c r="EL405" s="6"/>
      <c r="EM405" s="5"/>
      <c r="EN405" s="5"/>
      <c r="EO405" s="4"/>
      <c r="EP405" s="6"/>
      <c r="EQ405" s="4"/>
      <c r="ER405" s="6"/>
      <c r="ES405" s="5"/>
      <c r="ET405" s="5"/>
      <c r="EU405" s="4"/>
      <c r="EV405" s="6"/>
      <c r="EW405" s="4"/>
      <c r="EX405" s="6"/>
      <c r="EY405" s="5"/>
      <c r="EZ405" s="5"/>
      <c r="FA405" s="4"/>
      <c r="FB405" s="6"/>
      <c r="FC405" s="4"/>
      <c r="FD405" s="6"/>
      <c r="FE405" s="5"/>
      <c r="FF405" s="5"/>
      <c r="FG405" s="4"/>
      <c r="FH405" s="6"/>
      <c r="FI405" s="4"/>
      <c r="FJ405" s="6"/>
      <c r="FK405" s="5"/>
      <c r="FL405" s="5"/>
      <c r="FM405" s="4"/>
      <c r="FN405" s="6"/>
      <c r="FO405" s="4"/>
      <c r="FP405" s="6"/>
      <c r="FQ405" s="5"/>
      <c r="FR405" s="5"/>
      <c r="FS405" s="4"/>
      <c r="FT405" s="6"/>
      <c r="FU405" s="4"/>
      <c r="FV405" s="6"/>
      <c r="FW405" s="5"/>
      <c r="FX405" s="5"/>
      <c r="FY405" s="4"/>
      <c r="FZ405" s="6"/>
      <c r="GA405" s="4"/>
      <c r="GB405" s="6"/>
      <c r="GC405" s="5"/>
      <c r="GD405" s="5"/>
      <c r="GE405" s="4"/>
      <c r="GF405" s="6"/>
      <c r="GG405" s="4"/>
      <c r="GH405" s="6"/>
      <c r="GI405" s="5"/>
      <c r="GJ405" s="5"/>
      <c r="GK405" s="4"/>
      <c r="GL405" s="6"/>
      <c r="GM405" s="4"/>
      <c r="GN405" s="6"/>
      <c r="GO405" s="5"/>
      <c r="GP405" s="5"/>
      <c r="GQ405" s="4"/>
      <c r="GR405" s="6"/>
      <c r="GS405" s="4"/>
      <c r="GT405" s="6"/>
      <c r="GU405" s="5"/>
      <c r="GV405" s="5"/>
      <c r="GW405" s="4"/>
      <c r="GX405" s="6"/>
      <c r="GY405" s="4"/>
      <c r="GZ405" s="6"/>
      <c r="HA405" s="5"/>
      <c r="HB405" s="5"/>
      <c r="HC405" s="4"/>
      <c r="HD405" s="6"/>
      <c r="HE405" s="4"/>
      <c r="HF405" s="6"/>
      <c r="HG405" s="5"/>
      <c r="HH405" s="5"/>
      <c r="HI405" s="4"/>
      <c r="HJ405" s="6"/>
      <c r="HK405" s="4"/>
      <c r="HL405" s="6"/>
      <c r="HM405" s="5"/>
      <c r="HN405" s="5"/>
      <c r="HO405" s="4"/>
      <c r="HP405" s="6"/>
      <c r="HQ405" s="4"/>
      <c r="HR405" s="6"/>
      <c r="HS405" s="5"/>
      <c r="HT405" s="5"/>
      <c r="HU405" s="4"/>
      <c r="HV405" s="6"/>
      <c r="HW405" s="4"/>
      <c r="HX405" s="6"/>
      <c r="HY405" s="5"/>
      <c r="HZ405" s="5"/>
      <c r="IA405" s="4"/>
      <c r="IB405" s="6"/>
      <c r="IC405" s="4"/>
      <c r="ID405" s="6"/>
      <c r="IE405" s="5"/>
      <c r="IF405" s="5"/>
      <c r="IG405" s="4"/>
      <c r="IH405" s="6"/>
      <c r="II405" s="4"/>
      <c r="IJ405" s="6"/>
      <c r="IK405" s="5"/>
      <c r="IL405" s="5"/>
      <c r="IM405" s="4"/>
      <c r="IN405" s="6"/>
      <c r="IO405" s="4"/>
      <c r="IP405" s="6"/>
      <c r="IQ405" s="5"/>
      <c r="IR405" s="5"/>
      <c r="IS405" s="4"/>
      <c r="IT405" s="6"/>
      <c r="IU405" s="4"/>
      <c r="IV405" s="6"/>
      <c r="IW405" s="5"/>
      <c r="IX405" s="5"/>
      <c r="IY405" s="4"/>
      <c r="IZ405" s="6"/>
      <c r="JA405" s="4"/>
      <c r="JB405" s="6"/>
      <c r="JC405" s="5"/>
      <c r="JD405" s="5"/>
      <c r="JE405" s="4"/>
      <c r="JF405" s="6"/>
      <c r="JG405" s="4"/>
      <c r="JH405" s="6"/>
      <c r="JI405" s="5"/>
      <c r="JJ405" s="5"/>
      <c r="JK405" s="4"/>
      <c r="JL405" s="6"/>
      <c r="JM405" s="4"/>
      <c r="JN405" s="6"/>
      <c r="JO405" s="5"/>
      <c r="JP405" s="5"/>
      <c r="JQ405" s="4"/>
      <c r="JR405" s="6"/>
      <c r="JS405" s="4"/>
      <c r="JT405" s="6"/>
      <c r="JU405" s="5"/>
      <c r="JV405" s="5"/>
      <c r="JW405" s="4"/>
      <c r="JX405" s="6"/>
      <c r="JY405" s="4"/>
      <c r="JZ405" s="6"/>
      <c r="KA405" s="5"/>
      <c r="KB405" s="5"/>
      <c r="KC405" s="4"/>
      <c r="KD405" s="6"/>
      <c r="KE405" s="4"/>
      <c r="KF405" s="6"/>
      <c r="KG405" s="5"/>
      <c r="KH405" s="5"/>
      <c r="KI405" s="4"/>
      <c r="KJ405" s="6"/>
      <c r="KK405" s="4"/>
      <c r="KL405" s="6"/>
      <c r="KM405" s="5"/>
      <c r="KN405" s="5"/>
    </row>
    <row r="406">
      <c r="A406" s="3" t="s">
        <v>85</v>
      </c>
      <c r="B406" s="3" t="s">
        <v>86</v>
      </c>
      <c r="C406" s="3" t="s">
        <v>522</v>
      </c>
      <c r="D406" s="3" t="s">
        <v>523</v>
      </c>
      <c r="E406" s="3" t="s">
        <v>422</v>
      </c>
      <c r="F406" s="3" t="s">
        <v>423</v>
      </c>
      <c r="G406" s="3" t="s">
        <v>424</v>
      </c>
      <c r="H406" s="3" t="s">
        <v>280</v>
      </c>
      <c r="I406" s="3" t="s">
        <v>1374</v>
      </c>
      <c r="J406" s="3" t="s">
        <v>1319</v>
      </c>
      <c r="K406" s="4">
        <v>657</v>
      </c>
      <c r="L406" s="4">
        <f>=ROUNDDOWN(59.1891891891892,0)</f>
      </c>
      <c r="M406" s="4"/>
      <c r="N406" s="5">
        <v>1</v>
      </c>
      <c r="O406" s="4"/>
      <c r="P406" s="4">
        <f>=ROUNDDOWN({0},0)</f>
      </c>
      <c r="Q406" s="4"/>
      <c r="R406" s="5"/>
      <c r="S406" s="4">
        <v>6</v>
      </c>
      <c r="T406" s="6">
        <v>393.59</v>
      </c>
      <c r="U406" s="4"/>
      <c r="V406" s="6"/>
      <c r="W406" s="5"/>
      <c r="X406" s="5"/>
      <c r="Y406" s="4">
        <v>2</v>
      </c>
      <c r="Z406" s="6">
        <v>107.36</v>
      </c>
      <c r="AA406" s="4"/>
      <c r="AB406" s="6"/>
      <c r="AC406" s="5"/>
      <c r="AD406" s="5"/>
      <c r="AE406" s="4"/>
      <c r="AF406" s="6"/>
      <c r="AG406" s="4"/>
      <c r="AH406" s="6"/>
      <c r="AI406" s="5"/>
      <c r="AJ406" s="5"/>
      <c r="AK406" s="4">
        <v>2</v>
      </c>
      <c r="AL406" s="6">
        <v>140.44</v>
      </c>
      <c r="AM406" s="4"/>
      <c r="AN406" s="6"/>
      <c r="AO406" s="5"/>
      <c r="AP406" s="5"/>
      <c r="AQ406" s="4"/>
      <c r="AR406" s="6"/>
      <c r="AS406" s="4"/>
      <c r="AT406" s="6"/>
      <c r="AU406" s="5"/>
      <c r="AV406" s="5"/>
      <c r="AW406" s="4"/>
      <c r="AX406" s="6"/>
      <c r="AY406" s="4"/>
      <c r="AZ406" s="6"/>
      <c r="BA406" s="5"/>
      <c r="BB406" s="5"/>
      <c r="BC406" s="4"/>
      <c r="BD406" s="6"/>
      <c r="BE406" s="4"/>
      <c r="BF406" s="6"/>
      <c r="BG406" s="5"/>
      <c r="BH406" s="5"/>
      <c r="BI406" s="4"/>
      <c r="BJ406" s="6"/>
      <c r="BK406" s="4"/>
      <c r="BL406" s="6"/>
      <c r="BM406" s="5"/>
      <c r="BN406" s="5"/>
      <c r="BO406" s="4">
        <v>1</v>
      </c>
      <c r="BP406" s="6">
        <v>75.57</v>
      </c>
      <c r="BQ406" s="4"/>
      <c r="BR406" s="6"/>
      <c r="BS406" s="5"/>
      <c r="BT406" s="5"/>
      <c r="BU406" s="4"/>
      <c r="BV406" s="6"/>
      <c r="BW406" s="4"/>
      <c r="BX406" s="6"/>
      <c r="BY406" s="5"/>
      <c r="BZ406" s="5"/>
      <c r="CA406" s="4"/>
      <c r="CB406" s="6"/>
      <c r="CC406" s="4"/>
      <c r="CD406" s="6"/>
      <c r="CE406" s="5"/>
      <c r="CF406" s="5"/>
      <c r="CG406" s="4">
        <v>1</v>
      </c>
      <c r="CH406" s="6">
        <v>70.22</v>
      </c>
      <c r="CI406" s="4"/>
      <c r="CJ406" s="6"/>
      <c r="CK406" s="5"/>
      <c r="CL406" s="5"/>
      <c r="CM406" s="4"/>
      <c r="CN406" s="6"/>
      <c r="CO406" s="4"/>
      <c r="CP406" s="6"/>
      <c r="CQ406" s="5"/>
      <c r="CR406" s="5"/>
      <c r="CS406" s="4"/>
      <c r="CT406" s="6"/>
      <c r="CU406" s="4"/>
      <c r="CV406" s="6"/>
      <c r="CW406" s="5"/>
      <c r="CX406" s="5"/>
      <c r="CY406" s="4"/>
      <c r="CZ406" s="6"/>
      <c r="DA406" s="4"/>
      <c r="DB406" s="6"/>
      <c r="DC406" s="5"/>
      <c r="DD406" s="5"/>
      <c r="DE406" s="4"/>
      <c r="DF406" s="6"/>
      <c r="DG406" s="4"/>
      <c r="DH406" s="6"/>
      <c r="DI406" s="5"/>
      <c r="DJ406" s="5"/>
      <c r="DK406" s="4"/>
      <c r="DL406" s="6"/>
      <c r="DM406" s="4"/>
      <c r="DN406" s="6"/>
      <c r="DO406" s="5"/>
      <c r="DP406" s="5"/>
      <c r="DQ406" s="4"/>
      <c r="DR406" s="6"/>
      <c r="DS406" s="4"/>
      <c r="DT406" s="6"/>
      <c r="DU406" s="5"/>
      <c r="DV406" s="5"/>
      <c r="DW406" s="4"/>
      <c r="DX406" s="6"/>
      <c r="DY406" s="4"/>
      <c r="DZ406" s="6"/>
      <c r="EA406" s="5"/>
      <c r="EB406" s="5"/>
      <c r="EC406" s="4"/>
      <c r="ED406" s="6"/>
      <c r="EE406" s="4"/>
      <c r="EF406" s="6"/>
      <c r="EG406" s="5"/>
      <c r="EH406" s="5"/>
      <c r="EI406" s="4"/>
      <c r="EJ406" s="6"/>
      <c r="EK406" s="4"/>
      <c r="EL406" s="6"/>
      <c r="EM406" s="5"/>
      <c r="EN406" s="5"/>
      <c r="EO406" s="4"/>
      <c r="EP406" s="6"/>
      <c r="EQ406" s="4"/>
      <c r="ER406" s="6"/>
      <c r="ES406" s="5"/>
      <c r="ET406" s="5"/>
      <c r="EU406" s="4"/>
      <c r="EV406" s="6"/>
      <c r="EW406" s="4"/>
      <c r="EX406" s="6"/>
      <c r="EY406" s="5"/>
      <c r="EZ406" s="5"/>
      <c r="FA406" s="4"/>
      <c r="FB406" s="6"/>
      <c r="FC406" s="4"/>
      <c r="FD406" s="6"/>
      <c r="FE406" s="5"/>
      <c r="FF406" s="5"/>
      <c r="FG406" s="4"/>
      <c r="FH406" s="6"/>
      <c r="FI406" s="4"/>
      <c r="FJ406" s="6"/>
      <c r="FK406" s="5"/>
      <c r="FL406" s="5"/>
      <c r="FM406" s="4"/>
      <c r="FN406" s="6"/>
      <c r="FO406" s="4"/>
      <c r="FP406" s="6"/>
      <c r="FQ406" s="5"/>
      <c r="FR406" s="5"/>
      <c r="FS406" s="4"/>
      <c r="FT406" s="6"/>
      <c r="FU406" s="4"/>
      <c r="FV406" s="6"/>
      <c r="FW406" s="5"/>
      <c r="FX406" s="5"/>
      <c r="FY406" s="4"/>
      <c r="FZ406" s="6"/>
      <c r="GA406" s="4"/>
      <c r="GB406" s="6"/>
      <c r="GC406" s="5"/>
      <c r="GD406" s="5"/>
      <c r="GE406" s="4"/>
      <c r="GF406" s="6"/>
      <c r="GG406" s="4"/>
      <c r="GH406" s="6"/>
      <c r="GI406" s="5"/>
      <c r="GJ406" s="5"/>
      <c r="GK406" s="4"/>
      <c r="GL406" s="6"/>
      <c r="GM406" s="4"/>
      <c r="GN406" s="6"/>
      <c r="GO406" s="5"/>
      <c r="GP406" s="5"/>
      <c r="GQ406" s="4"/>
      <c r="GR406" s="6"/>
      <c r="GS406" s="4"/>
      <c r="GT406" s="6"/>
      <c r="GU406" s="5"/>
      <c r="GV406" s="5"/>
      <c r="GW406" s="4"/>
      <c r="GX406" s="6"/>
      <c r="GY406" s="4"/>
      <c r="GZ406" s="6"/>
      <c r="HA406" s="5"/>
      <c r="HB406" s="5"/>
      <c r="HC406" s="4"/>
      <c r="HD406" s="6"/>
      <c r="HE406" s="4"/>
      <c r="HF406" s="6"/>
      <c r="HG406" s="5"/>
      <c r="HH406" s="5"/>
      <c r="HI406" s="4"/>
      <c r="HJ406" s="6"/>
      <c r="HK406" s="4"/>
      <c r="HL406" s="6"/>
      <c r="HM406" s="5"/>
      <c r="HN406" s="5"/>
      <c r="HO406" s="4"/>
      <c r="HP406" s="6"/>
      <c r="HQ406" s="4"/>
      <c r="HR406" s="6"/>
      <c r="HS406" s="5"/>
      <c r="HT406" s="5"/>
      <c r="HU406" s="4"/>
      <c r="HV406" s="6"/>
      <c r="HW406" s="4"/>
      <c r="HX406" s="6"/>
      <c r="HY406" s="5"/>
      <c r="HZ406" s="5"/>
      <c r="IA406" s="4"/>
      <c r="IB406" s="6"/>
      <c r="IC406" s="4"/>
      <c r="ID406" s="6"/>
      <c r="IE406" s="5"/>
      <c r="IF406" s="5"/>
      <c r="IG406" s="4"/>
      <c r="IH406" s="6"/>
      <c r="II406" s="4"/>
      <c r="IJ406" s="6"/>
      <c r="IK406" s="5"/>
      <c r="IL406" s="5"/>
      <c r="IM406" s="4"/>
      <c r="IN406" s="6"/>
      <c r="IO406" s="4"/>
      <c r="IP406" s="6"/>
      <c r="IQ406" s="5"/>
      <c r="IR406" s="5"/>
      <c r="IS406" s="4"/>
      <c r="IT406" s="6"/>
      <c r="IU406" s="4"/>
      <c r="IV406" s="6"/>
      <c r="IW406" s="5"/>
      <c r="IX406" s="5"/>
      <c r="IY406" s="4"/>
      <c r="IZ406" s="6"/>
      <c r="JA406" s="4"/>
      <c r="JB406" s="6"/>
      <c r="JC406" s="5"/>
      <c r="JD406" s="5"/>
      <c r="JE406" s="4"/>
      <c r="JF406" s="6"/>
      <c r="JG406" s="4"/>
      <c r="JH406" s="6"/>
      <c r="JI406" s="5"/>
      <c r="JJ406" s="5"/>
      <c r="JK406" s="4"/>
      <c r="JL406" s="6"/>
      <c r="JM406" s="4"/>
      <c r="JN406" s="6"/>
      <c r="JO406" s="5"/>
      <c r="JP406" s="5"/>
      <c r="JQ406" s="4"/>
      <c r="JR406" s="6"/>
      <c r="JS406" s="4"/>
      <c r="JT406" s="6"/>
      <c r="JU406" s="5"/>
      <c r="JV406" s="5"/>
      <c r="JW406" s="4"/>
      <c r="JX406" s="6"/>
      <c r="JY406" s="4"/>
      <c r="JZ406" s="6"/>
      <c r="KA406" s="5"/>
      <c r="KB406" s="5"/>
      <c r="KC406" s="4"/>
      <c r="KD406" s="6"/>
      <c r="KE406" s="4"/>
      <c r="KF406" s="6"/>
      <c r="KG406" s="5"/>
      <c r="KH406" s="5"/>
      <c r="KI406" s="4"/>
      <c r="KJ406" s="6"/>
      <c r="KK406" s="4"/>
      <c r="KL406" s="6"/>
      <c r="KM406" s="5"/>
      <c r="KN406" s="5"/>
    </row>
    <row r="407">
      <c r="A407" s="3" t="s">
        <v>85</v>
      </c>
      <c r="B407" s="3" t="s">
        <v>86</v>
      </c>
      <c r="C407" s="3" t="s">
        <v>522</v>
      </c>
      <c r="D407" s="3" t="s">
        <v>523</v>
      </c>
      <c r="E407" s="3" t="s">
        <v>407</v>
      </c>
      <c r="F407" s="3" t="s">
        <v>408</v>
      </c>
      <c r="G407" s="3" t="s">
        <v>409</v>
      </c>
      <c r="H407" s="3" t="s">
        <v>410</v>
      </c>
      <c r="I407" s="3" t="s">
        <v>1323</v>
      </c>
      <c r="J407" s="3" t="s">
        <v>1319</v>
      </c>
      <c r="K407" s="4">
        <v>122</v>
      </c>
      <c r="L407" s="4">
        <f>=ROUNDDOWN(23.921568627451,0)</f>
      </c>
      <c r="M407" s="4"/>
      <c r="N407" s="5">
        <v>1</v>
      </c>
      <c r="O407" s="4"/>
      <c r="P407" s="4">
        <f>=ROUNDDOWN({0},0)</f>
      </c>
      <c r="Q407" s="4"/>
      <c r="R407" s="5"/>
      <c r="S407" s="4">
        <v>5</v>
      </c>
      <c r="T407" s="6">
        <v>349.2</v>
      </c>
      <c r="U407" s="4"/>
      <c r="V407" s="6"/>
      <c r="W407" s="5"/>
      <c r="X407" s="5"/>
      <c r="Y407" s="4">
        <v>1</v>
      </c>
      <c r="Z407" s="6">
        <v>69.78</v>
      </c>
      <c r="AA407" s="4"/>
      <c r="AB407" s="6"/>
      <c r="AC407" s="5"/>
      <c r="AD407" s="5"/>
      <c r="AE407" s="4"/>
      <c r="AF407" s="6"/>
      <c r="AG407" s="4"/>
      <c r="AH407" s="6"/>
      <c r="AI407" s="5"/>
      <c r="AJ407" s="5"/>
      <c r="AK407" s="4">
        <v>2</v>
      </c>
      <c r="AL407" s="6">
        <v>147.92</v>
      </c>
      <c r="AM407" s="4"/>
      <c r="AN407" s="6"/>
      <c r="AO407" s="5"/>
      <c r="AP407" s="5"/>
      <c r="AQ407" s="4"/>
      <c r="AR407" s="6"/>
      <c r="AS407" s="4"/>
      <c r="AT407" s="6"/>
      <c r="AU407" s="5"/>
      <c r="AV407" s="5"/>
      <c r="AW407" s="4"/>
      <c r="AX407" s="6"/>
      <c r="AY407" s="4"/>
      <c r="AZ407" s="6"/>
      <c r="BA407" s="5"/>
      <c r="BB407" s="5"/>
      <c r="BC407" s="4"/>
      <c r="BD407" s="6"/>
      <c r="BE407" s="4"/>
      <c r="BF407" s="6"/>
      <c r="BG407" s="5"/>
      <c r="BH407" s="5"/>
      <c r="BI407" s="4"/>
      <c r="BJ407" s="6"/>
      <c r="BK407" s="4"/>
      <c r="BL407" s="6"/>
      <c r="BM407" s="5"/>
      <c r="BN407" s="5"/>
      <c r="BO407" s="4">
        <v>1</v>
      </c>
      <c r="BP407" s="6">
        <v>69.76</v>
      </c>
      <c r="BQ407" s="4"/>
      <c r="BR407" s="6"/>
      <c r="BS407" s="5"/>
      <c r="BT407" s="5"/>
      <c r="BU407" s="4"/>
      <c r="BV407" s="6"/>
      <c r="BW407" s="4"/>
      <c r="BX407" s="6"/>
      <c r="BY407" s="5"/>
      <c r="BZ407" s="5"/>
      <c r="CA407" s="4"/>
      <c r="CB407" s="6"/>
      <c r="CC407" s="4"/>
      <c r="CD407" s="6"/>
      <c r="CE407" s="5"/>
      <c r="CF407" s="5"/>
      <c r="CG407" s="4"/>
      <c r="CH407" s="6"/>
      <c r="CI407" s="4"/>
      <c r="CJ407" s="6"/>
      <c r="CK407" s="5"/>
      <c r="CL407" s="5"/>
      <c r="CM407" s="4"/>
      <c r="CN407" s="6"/>
      <c r="CO407" s="4"/>
      <c r="CP407" s="6"/>
      <c r="CQ407" s="5"/>
      <c r="CR407" s="5"/>
      <c r="CS407" s="4"/>
      <c r="CT407" s="6"/>
      <c r="CU407" s="4"/>
      <c r="CV407" s="6"/>
      <c r="CW407" s="5"/>
      <c r="CX407" s="5"/>
      <c r="CY407" s="4">
        <v>1</v>
      </c>
      <c r="CZ407" s="6">
        <v>61.74</v>
      </c>
      <c r="DA407" s="4"/>
      <c r="DB407" s="6"/>
      <c r="DC407" s="5"/>
      <c r="DD407" s="5"/>
      <c r="DE407" s="4"/>
      <c r="DF407" s="6"/>
      <c r="DG407" s="4"/>
      <c r="DH407" s="6"/>
      <c r="DI407" s="5"/>
      <c r="DJ407" s="5"/>
      <c r="DK407" s="4"/>
      <c r="DL407" s="6"/>
      <c r="DM407" s="4"/>
      <c r="DN407" s="6"/>
      <c r="DO407" s="5"/>
      <c r="DP407" s="5"/>
      <c r="DQ407" s="4"/>
      <c r="DR407" s="6"/>
      <c r="DS407" s="4"/>
      <c r="DT407" s="6"/>
      <c r="DU407" s="5"/>
      <c r="DV407" s="5"/>
      <c r="DW407" s="4"/>
      <c r="DX407" s="6"/>
      <c r="DY407" s="4"/>
      <c r="DZ407" s="6"/>
      <c r="EA407" s="5"/>
      <c r="EB407" s="5"/>
      <c r="EC407" s="4"/>
      <c r="ED407" s="6"/>
      <c r="EE407" s="4"/>
      <c r="EF407" s="6"/>
      <c r="EG407" s="5"/>
      <c r="EH407" s="5"/>
      <c r="EI407" s="4"/>
      <c r="EJ407" s="6"/>
      <c r="EK407" s="4"/>
      <c r="EL407" s="6"/>
      <c r="EM407" s="5"/>
      <c r="EN407" s="5"/>
      <c r="EO407" s="4"/>
      <c r="EP407" s="6"/>
      <c r="EQ407" s="4"/>
      <c r="ER407" s="6"/>
      <c r="ES407" s="5"/>
      <c r="ET407" s="5"/>
      <c r="EU407" s="4"/>
      <c r="EV407" s="6"/>
      <c r="EW407" s="4"/>
      <c r="EX407" s="6"/>
      <c r="EY407" s="5"/>
      <c r="EZ407" s="5"/>
      <c r="FA407" s="4"/>
      <c r="FB407" s="6"/>
      <c r="FC407" s="4"/>
      <c r="FD407" s="6"/>
      <c r="FE407" s="5"/>
      <c r="FF407" s="5"/>
      <c r="FG407" s="4"/>
      <c r="FH407" s="6"/>
      <c r="FI407" s="4"/>
      <c r="FJ407" s="6"/>
      <c r="FK407" s="5"/>
      <c r="FL407" s="5"/>
      <c r="FM407" s="4"/>
      <c r="FN407" s="6"/>
      <c r="FO407" s="4"/>
      <c r="FP407" s="6"/>
      <c r="FQ407" s="5"/>
      <c r="FR407" s="5"/>
      <c r="FS407" s="4"/>
      <c r="FT407" s="6"/>
      <c r="FU407" s="4"/>
      <c r="FV407" s="6"/>
      <c r="FW407" s="5"/>
      <c r="FX407" s="5"/>
      <c r="FY407" s="4"/>
      <c r="FZ407" s="6"/>
      <c r="GA407" s="4"/>
      <c r="GB407" s="6"/>
      <c r="GC407" s="5"/>
      <c r="GD407" s="5"/>
      <c r="GE407" s="4"/>
      <c r="GF407" s="6"/>
      <c r="GG407" s="4"/>
      <c r="GH407" s="6"/>
      <c r="GI407" s="5"/>
      <c r="GJ407" s="5"/>
      <c r="GK407" s="4"/>
      <c r="GL407" s="6"/>
      <c r="GM407" s="4"/>
      <c r="GN407" s="6"/>
      <c r="GO407" s="5"/>
      <c r="GP407" s="5"/>
      <c r="GQ407" s="4"/>
      <c r="GR407" s="6"/>
      <c r="GS407" s="4"/>
      <c r="GT407" s="6"/>
      <c r="GU407" s="5"/>
      <c r="GV407" s="5"/>
      <c r="GW407" s="4"/>
      <c r="GX407" s="6"/>
      <c r="GY407" s="4"/>
      <c r="GZ407" s="6"/>
      <c r="HA407" s="5"/>
      <c r="HB407" s="5"/>
      <c r="HC407" s="4"/>
      <c r="HD407" s="6"/>
      <c r="HE407" s="4"/>
      <c r="HF407" s="6"/>
      <c r="HG407" s="5"/>
      <c r="HH407" s="5"/>
      <c r="HI407" s="4"/>
      <c r="HJ407" s="6"/>
      <c r="HK407" s="4"/>
      <c r="HL407" s="6"/>
      <c r="HM407" s="5"/>
      <c r="HN407" s="5"/>
      <c r="HO407" s="4"/>
      <c r="HP407" s="6"/>
      <c r="HQ407" s="4"/>
      <c r="HR407" s="6"/>
      <c r="HS407" s="5"/>
      <c r="HT407" s="5"/>
      <c r="HU407" s="4"/>
      <c r="HV407" s="6"/>
      <c r="HW407" s="4"/>
      <c r="HX407" s="6"/>
      <c r="HY407" s="5"/>
      <c r="HZ407" s="5"/>
      <c r="IA407" s="4"/>
      <c r="IB407" s="6"/>
      <c r="IC407" s="4"/>
      <c r="ID407" s="6"/>
      <c r="IE407" s="5"/>
      <c r="IF407" s="5"/>
      <c r="IG407" s="4"/>
      <c r="IH407" s="6"/>
      <c r="II407" s="4"/>
      <c r="IJ407" s="6"/>
      <c r="IK407" s="5"/>
      <c r="IL407" s="5"/>
      <c r="IM407" s="4"/>
      <c r="IN407" s="6"/>
      <c r="IO407" s="4"/>
      <c r="IP407" s="6"/>
      <c r="IQ407" s="5"/>
      <c r="IR407" s="5"/>
      <c r="IS407" s="4"/>
      <c r="IT407" s="6"/>
      <c r="IU407" s="4"/>
      <c r="IV407" s="6"/>
      <c r="IW407" s="5"/>
      <c r="IX407" s="5"/>
      <c r="IY407" s="4"/>
      <c r="IZ407" s="6"/>
      <c r="JA407" s="4"/>
      <c r="JB407" s="6"/>
      <c r="JC407" s="5"/>
      <c r="JD407" s="5"/>
      <c r="JE407" s="4"/>
      <c r="JF407" s="6"/>
      <c r="JG407" s="4"/>
      <c r="JH407" s="6"/>
      <c r="JI407" s="5"/>
      <c r="JJ407" s="5"/>
      <c r="JK407" s="4"/>
      <c r="JL407" s="6"/>
      <c r="JM407" s="4"/>
      <c r="JN407" s="6"/>
      <c r="JO407" s="5"/>
      <c r="JP407" s="5"/>
      <c r="JQ407" s="4"/>
      <c r="JR407" s="6"/>
      <c r="JS407" s="4"/>
      <c r="JT407" s="6"/>
      <c r="JU407" s="5"/>
      <c r="JV407" s="5"/>
      <c r="JW407" s="4"/>
      <c r="JX407" s="6"/>
      <c r="JY407" s="4"/>
      <c r="JZ407" s="6"/>
      <c r="KA407" s="5"/>
      <c r="KB407" s="5"/>
      <c r="KC407" s="4"/>
      <c r="KD407" s="6"/>
      <c r="KE407" s="4"/>
      <c r="KF407" s="6"/>
      <c r="KG407" s="5"/>
      <c r="KH407" s="5"/>
      <c r="KI407" s="4"/>
      <c r="KJ407" s="6"/>
      <c r="KK407" s="4"/>
      <c r="KL407" s="6"/>
      <c r="KM407" s="5"/>
      <c r="KN407" s="5"/>
    </row>
    <row r="408">
      <c r="A408" s="3" t="s">
        <v>85</v>
      </c>
      <c r="B408" s="3" t="s">
        <v>86</v>
      </c>
      <c r="C408" s="3" t="s">
        <v>522</v>
      </c>
      <c r="D408" s="3" t="s">
        <v>523</v>
      </c>
      <c r="E408" s="3" t="s">
        <v>311</v>
      </c>
      <c r="F408" s="3" t="s">
        <v>312</v>
      </c>
      <c r="G408" s="3" t="s">
        <v>313</v>
      </c>
      <c r="H408" s="3" t="s">
        <v>155</v>
      </c>
      <c r="I408" s="3" t="s">
        <v>1366</v>
      </c>
      <c r="J408" s="3" t="s">
        <v>1319</v>
      </c>
      <c r="K408" s="4">
        <v>74</v>
      </c>
      <c r="L408" s="4">
        <f>=ROUNDDOWN(14.2307692307692,0)</f>
      </c>
      <c r="M408" s="4"/>
      <c r="N408" s="5">
        <v>1</v>
      </c>
      <c r="O408" s="4"/>
      <c r="P408" s="4">
        <f>=ROUNDDOWN({0},0)</f>
      </c>
      <c r="Q408" s="4"/>
      <c r="R408" s="5"/>
      <c r="S408" s="4">
        <v>8</v>
      </c>
      <c r="T408" s="6">
        <v>256.05</v>
      </c>
      <c r="U408" s="4"/>
      <c r="V408" s="6"/>
      <c r="W408" s="5"/>
      <c r="X408" s="5"/>
      <c r="Y408" s="4">
        <v>1</v>
      </c>
      <c r="Z408" s="6">
        <v>31.09</v>
      </c>
      <c r="AA408" s="4"/>
      <c r="AB408" s="6"/>
      <c r="AC408" s="5"/>
      <c r="AD408" s="5"/>
      <c r="AE408" s="4">
        <v>1</v>
      </c>
      <c r="AF408" s="6">
        <v>33.6</v>
      </c>
      <c r="AG408" s="4"/>
      <c r="AH408" s="6"/>
      <c r="AI408" s="5"/>
      <c r="AJ408" s="5"/>
      <c r="AK408" s="4"/>
      <c r="AL408" s="6"/>
      <c r="AM408" s="4"/>
      <c r="AN408" s="6"/>
      <c r="AO408" s="5"/>
      <c r="AP408" s="5"/>
      <c r="AQ408" s="4">
        <v>1</v>
      </c>
      <c r="AR408" s="6">
        <v>37.63</v>
      </c>
      <c r="AS408" s="4"/>
      <c r="AT408" s="6"/>
      <c r="AU408" s="5"/>
      <c r="AV408" s="5"/>
      <c r="AW408" s="4"/>
      <c r="AX408" s="6"/>
      <c r="AY408" s="4"/>
      <c r="AZ408" s="6"/>
      <c r="BA408" s="5"/>
      <c r="BB408" s="5"/>
      <c r="BC408" s="4"/>
      <c r="BD408" s="6"/>
      <c r="BE408" s="4"/>
      <c r="BF408" s="6"/>
      <c r="BG408" s="5"/>
      <c r="BH408" s="5"/>
      <c r="BI408" s="4"/>
      <c r="BJ408" s="6"/>
      <c r="BK408" s="4"/>
      <c r="BL408" s="6"/>
      <c r="BM408" s="5"/>
      <c r="BN408" s="5"/>
      <c r="BO408" s="4">
        <v>4</v>
      </c>
      <c r="BP408" s="6">
        <v>122.64</v>
      </c>
      <c r="BQ408" s="4"/>
      <c r="BR408" s="6"/>
      <c r="BS408" s="5"/>
      <c r="BT408" s="5"/>
      <c r="BU408" s="4"/>
      <c r="BV408" s="6"/>
      <c r="BW408" s="4"/>
      <c r="BX408" s="6"/>
      <c r="BY408" s="5"/>
      <c r="BZ408" s="5"/>
      <c r="CA408" s="4"/>
      <c r="CB408" s="6"/>
      <c r="CC408" s="4"/>
      <c r="CD408" s="6"/>
      <c r="CE408" s="5"/>
      <c r="CF408" s="5"/>
      <c r="CG408" s="4">
        <v>1</v>
      </c>
      <c r="CH408" s="6">
        <v>31.09</v>
      </c>
      <c r="CI408" s="4"/>
      <c r="CJ408" s="6"/>
      <c r="CK408" s="5"/>
      <c r="CL408" s="5"/>
      <c r="CM408" s="4"/>
      <c r="CN408" s="6"/>
      <c r="CO408" s="4"/>
      <c r="CP408" s="6"/>
      <c r="CQ408" s="5"/>
      <c r="CR408" s="5"/>
      <c r="CS408" s="4"/>
      <c r="CT408" s="6"/>
      <c r="CU408" s="4"/>
      <c r="CV408" s="6"/>
      <c r="CW408" s="5"/>
      <c r="CX408" s="5"/>
      <c r="CY408" s="4"/>
      <c r="CZ408" s="6"/>
      <c r="DA408" s="4"/>
      <c r="DB408" s="6"/>
      <c r="DC408" s="5"/>
      <c r="DD408" s="5"/>
      <c r="DE408" s="4"/>
      <c r="DF408" s="6"/>
      <c r="DG408" s="4"/>
      <c r="DH408" s="6"/>
      <c r="DI408" s="5"/>
      <c r="DJ408" s="5"/>
      <c r="DK408" s="4"/>
      <c r="DL408" s="6"/>
      <c r="DM408" s="4"/>
      <c r="DN408" s="6"/>
      <c r="DO408" s="5"/>
      <c r="DP408" s="5"/>
      <c r="DQ408" s="4"/>
      <c r="DR408" s="6"/>
      <c r="DS408" s="4"/>
      <c r="DT408" s="6"/>
      <c r="DU408" s="5"/>
      <c r="DV408" s="5"/>
      <c r="DW408" s="4"/>
      <c r="DX408" s="6"/>
      <c r="DY408" s="4"/>
      <c r="DZ408" s="6"/>
      <c r="EA408" s="5"/>
      <c r="EB408" s="5"/>
      <c r="EC408" s="4"/>
      <c r="ED408" s="6"/>
      <c r="EE408" s="4"/>
      <c r="EF408" s="6"/>
      <c r="EG408" s="5"/>
      <c r="EH408" s="5"/>
      <c r="EI408" s="4"/>
      <c r="EJ408" s="6"/>
      <c r="EK408" s="4"/>
      <c r="EL408" s="6"/>
      <c r="EM408" s="5"/>
      <c r="EN408" s="5"/>
      <c r="EO408" s="4"/>
      <c r="EP408" s="6"/>
      <c r="EQ408" s="4"/>
      <c r="ER408" s="6"/>
      <c r="ES408" s="5"/>
      <c r="ET408" s="5"/>
      <c r="EU408" s="4"/>
      <c r="EV408" s="6"/>
      <c r="EW408" s="4"/>
      <c r="EX408" s="6"/>
      <c r="EY408" s="5"/>
      <c r="EZ408" s="5"/>
      <c r="FA408" s="4"/>
      <c r="FB408" s="6"/>
      <c r="FC408" s="4"/>
      <c r="FD408" s="6"/>
      <c r="FE408" s="5"/>
      <c r="FF408" s="5"/>
      <c r="FG408" s="4"/>
      <c r="FH408" s="6"/>
      <c r="FI408" s="4"/>
      <c r="FJ408" s="6"/>
      <c r="FK408" s="5"/>
      <c r="FL408" s="5"/>
      <c r="FM408" s="4"/>
      <c r="FN408" s="6"/>
      <c r="FO408" s="4"/>
      <c r="FP408" s="6"/>
      <c r="FQ408" s="5"/>
      <c r="FR408" s="5"/>
      <c r="FS408" s="4"/>
      <c r="FT408" s="6"/>
      <c r="FU408" s="4"/>
      <c r="FV408" s="6"/>
      <c r="FW408" s="5"/>
      <c r="FX408" s="5"/>
      <c r="FY408" s="4"/>
      <c r="FZ408" s="6"/>
      <c r="GA408" s="4"/>
      <c r="GB408" s="6"/>
      <c r="GC408" s="5"/>
      <c r="GD408" s="5"/>
      <c r="GE408" s="4"/>
      <c r="GF408" s="6"/>
      <c r="GG408" s="4"/>
      <c r="GH408" s="6"/>
      <c r="GI408" s="5"/>
      <c r="GJ408" s="5"/>
      <c r="GK408" s="4"/>
      <c r="GL408" s="6"/>
      <c r="GM408" s="4"/>
      <c r="GN408" s="6"/>
      <c r="GO408" s="5"/>
      <c r="GP408" s="5"/>
      <c r="GQ408" s="4"/>
      <c r="GR408" s="6"/>
      <c r="GS408" s="4"/>
      <c r="GT408" s="6"/>
      <c r="GU408" s="5"/>
      <c r="GV408" s="5"/>
      <c r="GW408" s="4"/>
      <c r="GX408" s="6"/>
      <c r="GY408" s="4"/>
      <c r="GZ408" s="6"/>
      <c r="HA408" s="5"/>
      <c r="HB408" s="5"/>
      <c r="HC408" s="4"/>
      <c r="HD408" s="6"/>
      <c r="HE408" s="4"/>
      <c r="HF408" s="6"/>
      <c r="HG408" s="5"/>
      <c r="HH408" s="5"/>
      <c r="HI408" s="4"/>
      <c r="HJ408" s="6"/>
      <c r="HK408" s="4"/>
      <c r="HL408" s="6"/>
      <c r="HM408" s="5"/>
      <c r="HN408" s="5"/>
      <c r="HO408" s="4"/>
      <c r="HP408" s="6"/>
      <c r="HQ408" s="4"/>
      <c r="HR408" s="6"/>
      <c r="HS408" s="5"/>
      <c r="HT408" s="5"/>
      <c r="HU408" s="4"/>
      <c r="HV408" s="6"/>
      <c r="HW408" s="4"/>
      <c r="HX408" s="6"/>
      <c r="HY408" s="5"/>
      <c r="HZ408" s="5"/>
      <c r="IA408" s="4"/>
      <c r="IB408" s="6"/>
      <c r="IC408" s="4"/>
      <c r="ID408" s="6"/>
      <c r="IE408" s="5"/>
      <c r="IF408" s="5"/>
      <c r="IG408" s="4"/>
      <c r="IH408" s="6"/>
      <c r="II408" s="4"/>
      <c r="IJ408" s="6"/>
      <c r="IK408" s="5"/>
      <c r="IL408" s="5"/>
      <c r="IM408" s="4"/>
      <c r="IN408" s="6"/>
      <c r="IO408" s="4"/>
      <c r="IP408" s="6"/>
      <c r="IQ408" s="5"/>
      <c r="IR408" s="5"/>
      <c r="IS408" s="4"/>
      <c r="IT408" s="6"/>
      <c r="IU408" s="4"/>
      <c r="IV408" s="6"/>
      <c r="IW408" s="5"/>
      <c r="IX408" s="5"/>
      <c r="IY408" s="4"/>
      <c r="IZ408" s="6"/>
      <c r="JA408" s="4"/>
      <c r="JB408" s="6"/>
      <c r="JC408" s="5"/>
      <c r="JD408" s="5"/>
      <c r="JE408" s="4"/>
      <c r="JF408" s="6"/>
      <c r="JG408" s="4"/>
      <c r="JH408" s="6"/>
      <c r="JI408" s="5"/>
      <c r="JJ408" s="5"/>
      <c r="JK408" s="4"/>
      <c r="JL408" s="6"/>
      <c r="JM408" s="4"/>
      <c r="JN408" s="6"/>
      <c r="JO408" s="5"/>
      <c r="JP408" s="5"/>
      <c r="JQ408" s="4"/>
      <c r="JR408" s="6"/>
      <c r="JS408" s="4"/>
      <c r="JT408" s="6"/>
      <c r="JU408" s="5"/>
      <c r="JV408" s="5"/>
      <c r="JW408" s="4"/>
      <c r="JX408" s="6"/>
      <c r="JY408" s="4"/>
      <c r="JZ408" s="6"/>
      <c r="KA408" s="5"/>
      <c r="KB408" s="5"/>
      <c r="KC408" s="4"/>
      <c r="KD408" s="6"/>
      <c r="KE408" s="4"/>
      <c r="KF408" s="6"/>
      <c r="KG408" s="5"/>
      <c r="KH408" s="5"/>
      <c r="KI408" s="4"/>
      <c r="KJ408" s="6"/>
      <c r="KK408" s="4"/>
      <c r="KL408" s="6"/>
      <c r="KM408" s="5"/>
      <c r="KN408" s="5"/>
    </row>
    <row r="409">
      <c r="A409" s="3" t="s">
        <v>85</v>
      </c>
      <c r="B409" s="3" t="s">
        <v>86</v>
      </c>
      <c r="C409" s="3" t="s">
        <v>522</v>
      </c>
      <c r="D409" s="3" t="s">
        <v>523</v>
      </c>
      <c r="E409" s="3" t="s">
        <v>229</v>
      </c>
      <c r="F409" s="3" t="s">
        <v>230</v>
      </c>
      <c r="G409" s="3" t="s">
        <v>231</v>
      </c>
      <c r="H409" s="3" t="s">
        <v>351</v>
      </c>
      <c r="I409" s="3" t="s">
        <v>1327</v>
      </c>
      <c r="J409" s="3" t="s">
        <v>1340</v>
      </c>
      <c r="K409" s="4">
        <v>10</v>
      </c>
      <c r="L409" s="4">
        <f>=ROUNDDOWN(0.588235294117647,0)</f>
      </c>
      <c r="M409" s="4"/>
      <c r="N409" s="5"/>
      <c r="O409" s="4"/>
      <c r="P409" s="4">
        <f>=ROUNDDOWN({0},0)</f>
      </c>
      <c r="Q409" s="4"/>
      <c r="R409" s="5"/>
      <c r="S409" s="4">
        <v>6</v>
      </c>
      <c r="T409" s="6">
        <v>233.71</v>
      </c>
      <c r="U409" s="4"/>
      <c r="V409" s="6"/>
      <c r="W409" s="5"/>
      <c r="X409" s="5"/>
      <c r="Y409" s="4">
        <v>2</v>
      </c>
      <c r="Z409" s="6">
        <v>67.48</v>
      </c>
      <c r="AA409" s="4"/>
      <c r="AB409" s="6"/>
      <c r="AC409" s="5"/>
      <c r="AD409" s="5"/>
      <c r="AE409" s="4"/>
      <c r="AF409" s="6"/>
      <c r="AG409" s="4"/>
      <c r="AH409" s="6"/>
      <c r="AI409" s="5"/>
      <c r="AJ409" s="5"/>
      <c r="AK409" s="4"/>
      <c r="AL409" s="6"/>
      <c r="AM409" s="4"/>
      <c r="AN409" s="6"/>
      <c r="AO409" s="5"/>
      <c r="AP409" s="5"/>
      <c r="AQ409" s="4">
        <v>1</v>
      </c>
      <c r="AR409" s="6">
        <v>36.39</v>
      </c>
      <c r="AS409" s="4"/>
      <c r="AT409" s="6"/>
      <c r="AU409" s="5"/>
      <c r="AV409" s="5"/>
      <c r="AW409" s="4">
        <v>1</v>
      </c>
      <c r="AX409" s="6">
        <v>33.34</v>
      </c>
      <c r="AY409" s="4"/>
      <c r="AZ409" s="6"/>
      <c r="BA409" s="5"/>
      <c r="BB409" s="5"/>
      <c r="BC409" s="4">
        <v>1</v>
      </c>
      <c r="BD409" s="6">
        <v>59.99</v>
      </c>
      <c r="BE409" s="4"/>
      <c r="BF409" s="6"/>
      <c r="BG409" s="5"/>
      <c r="BH409" s="5"/>
      <c r="BI409" s="4"/>
      <c r="BJ409" s="6"/>
      <c r="BK409" s="4"/>
      <c r="BL409" s="6"/>
      <c r="BM409" s="5"/>
      <c r="BN409" s="5"/>
      <c r="BO409" s="4"/>
      <c r="BP409" s="6"/>
      <c r="BQ409" s="4"/>
      <c r="BR409" s="6"/>
      <c r="BS409" s="5"/>
      <c r="BT409" s="5"/>
      <c r="BU409" s="4"/>
      <c r="BV409" s="6"/>
      <c r="BW409" s="4"/>
      <c r="BX409" s="6"/>
      <c r="BY409" s="5"/>
      <c r="BZ409" s="5"/>
      <c r="CA409" s="4"/>
      <c r="CB409" s="6"/>
      <c r="CC409" s="4"/>
      <c r="CD409" s="6"/>
      <c r="CE409" s="5"/>
      <c r="CF409" s="5"/>
      <c r="CG409" s="4"/>
      <c r="CH409" s="6"/>
      <c r="CI409" s="4"/>
      <c r="CJ409" s="6"/>
      <c r="CK409" s="5"/>
      <c r="CL409" s="5"/>
      <c r="CM409" s="4"/>
      <c r="CN409" s="6"/>
      <c r="CO409" s="4"/>
      <c r="CP409" s="6"/>
      <c r="CQ409" s="5"/>
      <c r="CR409" s="5"/>
      <c r="CS409" s="4"/>
      <c r="CT409" s="6"/>
      <c r="CU409" s="4"/>
      <c r="CV409" s="6"/>
      <c r="CW409" s="5"/>
      <c r="CX409" s="5"/>
      <c r="CY409" s="4"/>
      <c r="CZ409" s="6"/>
      <c r="DA409" s="4"/>
      <c r="DB409" s="6"/>
      <c r="DC409" s="5"/>
      <c r="DD409" s="5"/>
      <c r="DE409" s="4"/>
      <c r="DF409" s="6"/>
      <c r="DG409" s="4"/>
      <c r="DH409" s="6"/>
      <c r="DI409" s="5"/>
      <c r="DJ409" s="5"/>
      <c r="DK409" s="4"/>
      <c r="DL409" s="6"/>
      <c r="DM409" s="4"/>
      <c r="DN409" s="6"/>
      <c r="DO409" s="5"/>
      <c r="DP409" s="5"/>
      <c r="DQ409" s="4"/>
      <c r="DR409" s="6"/>
      <c r="DS409" s="4"/>
      <c r="DT409" s="6"/>
      <c r="DU409" s="5"/>
      <c r="DV409" s="5"/>
      <c r="DW409" s="4"/>
      <c r="DX409" s="6"/>
      <c r="DY409" s="4"/>
      <c r="DZ409" s="6"/>
      <c r="EA409" s="5"/>
      <c r="EB409" s="5"/>
      <c r="EC409" s="4"/>
      <c r="ED409" s="6"/>
      <c r="EE409" s="4"/>
      <c r="EF409" s="6"/>
      <c r="EG409" s="5"/>
      <c r="EH409" s="5"/>
      <c r="EI409" s="4"/>
      <c r="EJ409" s="6"/>
      <c r="EK409" s="4"/>
      <c r="EL409" s="6"/>
      <c r="EM409" s="5"/>
      <c r="EN409" s="5"/>
      <c r="EO409" s="4"/>
      <c r="EP409" s="6"/>
      <c r="EQ409" s="4"/>
      <c r="ER409" s="6"/>
      <c r="ES409" s="5"/>
      <c r="ET409" s="5"/>
      <c r="EU409" s="4"/>
      <c r="EV409" s="6"/>
      <c r="EW409" s="4"/>
      <c r="EX409" s="6"/>
      <c r="EY409" s="5"/>
      <c r="EZ409" s="5"/>
      <c r="FA409" s="4"/>
      <c r="FB409" s="6"/>
      <c r="FC409" s="4"/>
      <c r="FD409" s="6"/>
      <c r="FE409" s="5"/>
      <c r="FF409" s="5"/>
      <c r="FG409" s="4"/>
      <c r="FH409" s="6"/>
      <c r="FI409" s="4"/>
      <c r="FJ409" s="6"/>
      <c r="FK409" s="5"/>
      <c r="FL409" s="5"/>
      <c r="FM409" s="4"/>
      <c r="FN409" s="6"/>
      <c r="FO409" s="4"/>
      <c r="FP409" s="6"/>
      <c r="FQ409" s="5"/>
      <c r="FR409" s="5"/>
      <c r="FS409" s="4">
        <v>1</v>
      </c>
      <c r="FT409" s="6">
        <v>36.51</v>
      </c>
      <c r="FU409" s="4"/>
      <c r="FV409" s="6"/>
      <c r="FW409" s="5"/>
      <c r="FX409" s="5"/>
      <c r="FY409" s="4"/>
      <c r="FZ409" s="6"/>
      <c r="GA409" s="4"/>
      <c r="GB409" s="6"/>
      <c r="GC409" s="5"/>
      <c r="GD409" s="5"/>
      <c r="GE409" s="4"/>
      <c r="GF409" s="6"/>
      <c r="GG409" s="4"/>
      <c r="GH409" s="6"/>
      <c r="GI409" s="5"/>
      <c r="GJ409" s="5"/>
      <c r="GK409" s="4"/>
      <c r="GL409" s="6"/>
      <c r="GM409" s="4"/>
      <c r="GN409" s="6"/>
      <c r="GO409" s="5"/>
      <c r="GP409" s="5"/>
      <c r="GQ409" s="4"/>
      <c r="GR409" s="6"/>
      <c r="GS409" s="4"/>
      <c r="GT409" s="6"/>
      <c r="GU409" s="5"/>
      <c r="GV409" s="5"/>
      <c r="GW409" s="4"/>
      <c r="GX409" s="6"/>
      <c r="GY409" s="4"/>
      <c r="GZ409" s="6"/>
      <c r="HA409" s="5"/>
      <c r="HB409" s="5"/>
      <c r="HC409" s="4"/>
      <c r="HD409" s="6"/>
      <c r="HE409" s="4"/>
      <c r="HF409" s="6"/>
      <c r="HG409" s="5"/>
      <c r="HH409" s="5"/>
      <c r="HI409" s="4"/>
      <c r="HJ409" s="6"/>
      <c r="HK409" s="4"/>
      <c r="HL409" s="6"/>
      <c r="HM409" s="5"/>
      <c r="HN409" s="5"/>
      <c r="HO409" s="4"/>
      <c r="HP409" s="6"/>
      <c r="HQ409" s="4"/>
      <c r="HR409" s="6"/>
      <c r="HS409" s="5"/>
      <c r="HT409" s="5"/>
      <c r="HU409" s="4"/>
      <c r="HV409" s="6"/>
      <c r="HW409" s="4"/>
      <c r="HX409" s="6"/>
      <c r="HY409" s="5"/>
      <c r="HZ409" s="5"/>
      <c r="IA409" s="4"/>
      <c r="IB409" s="6"/>
      <c r="IC409" s="4"/>
      <c r="ID409" s="6"/>
      <c r="IE409" s="5"/>
      <c r="IF409" s="5"/>
      <c r="IG409" s="4"/>
      <c r="IH409" s="6"/>
      <c r="II409" s="4"/>
      <c r="IJ409" s="6"/>
      <c r="IK409" s="5"/>
      <c r="IL409" s="5"/>
      <c r="IM409" s="4"/>
      <c r="IN409" s="6"/>
      <c r="IO409" s="4"/>
      <c r="IP409" s="6"/>
      <c r="IQ409" s="5"/>
      <c r="IR409" s="5"/>
      <c r="IS409" s="4"/>
      <c r="IT409" s="6"/>
      <c r="IU409" s="4"/>
      <c r="IV409" s="6"/>
      <c r="IW409" s="5"/>
      <c r="IX409" s="5"/>
      <c r="IY409" s="4"/>
      <c r="IZ409" s="6"/>
      <c r="JA409" s="4"/>
      <c r="JB409" s="6"/>
      <c r="JC409" s="5"/>
      <c r="JD409" s="5"/>
      <c r="JE409" s="4"/>
      <c r="JF409" s="6"/>
      <c r="JG409" s="4"/>
      <c r="JH409" s="6"/>
      <c r="JI409" s="5"/>
      <c r="JJ409" s="5"/>
      <c r="JK409" s="4"/>
      <c r="JL409" s="6"/>
      <c r="JM409" s="4"/>
      <c r="JN409" s="6"/>
      <c r="JO409" s="5"/>
      <c r="JP409" s="5"/>
      <c r="JQ409" s="4"/>
      <c r="JR409" s="6"/>
      <c r="JS409" s="4"/>
      <c r="JT409" s="6"/>
      <c r="JU409" s="5"/>
      <c r="JV409" s="5"/>
      <c r="JW409" s="4"/>
      <c r="JX409" s="6"/>
      <c r="JY409" s="4"/>
      <c r="JZ409" s="6"/>
      <c r="KA409" s="5"/>
      <c r="KB409" s="5"/>
      <c r="KC409" s="4"/>
      <c r="KD409" s="6"/>
      <c r="KE409" s="4"/>
      <c r="KF409" s="6"/>
      <c r="KG409" s="5"/>
      <c r="KH409" s="5"/>
      <c r="KI409" s="4"/>
      <c r="KJ409" s="6"/>
      <c r="KK409" s="4"/>
      <c r="KL409" s="6"/>
      <c r="KM409" s="5"/>
      <c r="KN409" s="5"/>
    </row>
    <row r="410">
      <c r="A410" s="3" t="s">
        <v>85</v>
      </c>
      <c r="B410" s="3" t="s">
        <v>86</v>
      </c>
      <c r="C410" s="3" t="s">
        <v>522</v>
      </c>
      <c r="D410" s="3" t="s">
        <v>523</v>
      </c>
      <c r="E410" s="3" t="s">
        <v>292</v>
      </c>
      <c r="F410" s="3" t="s">
        <v>293</v>
      </c>
      <c r="G410" s="3" t="s">
        <v>294</v>
      </c>
      <c r="H410" s="3" t="s">
        <v>104</v>
      </c>
      <c r="I410" s="3" t="s">
        <v>1306</v>
      </c>
      <c r="J410" s="3" t="s">
        <v>1340</v>
      </c>
      <c r="K410" s="4">
        <v>13</v>
      </c>
      <c r="L410" s="4">
        <f>=ROUNDDOWN(3.25,0)</f>
      </c>
      <c r="M410" s="4"/>
      <c r="N410" s="5"/>
      <c r="O410" s="4"/>
      <c r="P410" s="4">
        <f>=ROUNDDOWN({0},0)</f>
      </c>
      <c r="Q410" s="4"/>
      <c r="R410" s="5"/>
      <c r="S410" s="4">
        <v>7</v>
      </c>
      <c r="T410" s="6">
        <v>215.7</v>
      </c>
      <c r="U410" s="4"/>
      <c r="V410" s="6"/>
      <c r="W410" s="5"/>
      <c r="X410" s="5"/>
      <c r="Y410" s="4">
        <v>1</v>
      </c>
      <c r="Z410" s="6">
        <v>32.4</v>
      </c>
      <c r="AA410" s="4"/>
      <c r="AB410" s="6"/>
      <c r="AC410" s="5"/>
      <c r="AD410" s="5"/>
      <c r="AE410" s="4">
        <v>1</v>
      </c>
      <c r="AF410" s="6">
        <v>24</v>
      </c>
      <c r="AG410" s="4"/>
      <c r="AH410" s="6"/>
      <c r="AI410" s="5"/>
      <c r="AJ410" s="5"/>
      <c r="AK410" s="4"/>
      <c r="AL410" s="6"/>
      <c r="AM410" s="4"/>
      <c r="AN410" s="6"/>
      <c r="AO410" s="5"/>
      <c r="AP410" s="5"/>
      <c r="AQ410" s="4"/>
      <c r="AR410" s="6"/>
      <c r="AS410" s="4"/>
      <c r="AT410" s="6"/>
      <c r="AU410" s="5"/>
      <c r="AV410" s="5"/>
      <c r="AW410" s="4">
        <v>2</v>
      </c>
      <c r="AX410" s="6">
        <v>63</v>
      </c>
      <c r="AY410" s="4"/>
      <c r="AZ410" s="6"/>
      <c r="BA410" s="5"/>
      <c r="BB410" s="5"/>
      <c r="BC410" s="4"/>
      <c r="BD410" s="6"/>
      <c r="BE410" s="4"/>
      <c r="BF410" s="6"/>
      <c r="BG410" s="5"/>
      <c r="BH410" s="5"/>
      <c r="BI410" s="4"/>
      <c r="BJ410" s="6"/>
      <c r="BK410" s="4"/>
      <c r="BL410" s="6"/>
      <c r="BM410" s="5"/>
      <c r="BN410" s="5"/>
      <c r="BO410" s="4">
        <v>2</v>
      </c>
      <c r="BP410" s="6">
        <v>63.9</v>
      </c>
      <c r="BQ410" s="4"/>
      <c r="BR410" s="6"/>
      <c r="BS410" s="5"/>
      <c r="BT410" s="5"/>
      <c r="BU410" s="4"/>
      <c r="BV410" s="6"/>
      <c r="BW410" s="4"/>
      <c r="BX410" s="6"/>
      <c r="BY410" s="5"/>
      <c r="BZ410" s="5"/>
      <c r="CA410" s="4"/>
      <c r="CB410" s="6"/>
      <c r="CC410" s="4"/>
      <c r="CD410" s="6"/>
      <c r="CE410" s="5"/>
      <c r="CF410" s="5"/>
      <c r="CG410" s="4">
        <v>1</v>
      </c>
      <c r="CH410" s="6">
        <v>32.4</v>
      </c>
      <c r="CI410" s="4"/>
      <c r="CJ410" s="6"/>
      <c r="CK410" s="5"/>
      <c r="CL410" s="5"/>
      <c r="CM410" s="4"/>
      <c r="CN410" s="6"/>
      <c r="CO410" s="4"/>
      <c r="CP410" s="6"/>
      <c r="CQ410" s="5"/>
      <c r="CR410" s="5"/>
      <c r="CS410" s="4"/>
      <c r="CT410" s="6"/>
      <c r="CU410" s="4"/>
      <c r="CV410" s="6"/>
      <c r="CW410" s="5"/>
      <c r="CX410" s="5"/>
      <c r="CY410" s="4"/>
      <c r="CZ410" s="6"/>
      <c r="DA410" s="4"/>
      <c r="DB410" s="6"/>
      <c r="DC410" s="5"/>
      <c r="DD410" s="5"/>
      <c r="DE410" s="4"/>
      <c r="DF410" s="6"/>
      <c r="DG410" s="4"/>
      <c r="DH410" s="6"/>
      <c r="DI410" s="5"/>
      <c r="DJ410" s="5"/>
      <c r="DK410" s="4"/>
      <c r="DL410" s="6"/>
      <c r="DM410" s="4"/>
      <c r="DN410" s="6"/>
      <c r="DO410" s="5"/>
      <c r="DP410" s="5"/>
      <c r="DQ410" s="4"/>
      <c r="DR410" s="6"/>
      <c r="DS410" s="4"/>
      <c r="DT410" s="6"/>
      <c r="DU410" s="5"/>
      <c r="DV410" s="5"/>
      <c r="DW410" s="4"/>
      <c r="DX410" s="6"/>
      <c r="DY410" s="4"/>
      <c r="DZ410" s="6"/>
      <c r="EA410" s="5"/>
      <c r="EB410" s="5"/>
      <c r="EC410" s="4"/>
      <c r="ED410" s="6"/>
      <c r="EE410" s="4"/>
      <c r="EF410" s="6"/>
      <c r="EG410" s="5"/>
      <c r="EH410" s="5"/>
      <c r="EI410" s="4"/>
      <c r="EJ410" s="6"/>
      <c r="EK410" s="4"/>
      <c r="EL410" s="6"/>
      <c r="EM410" s="5"/>
      <c r="EN410" s="5"/>
      <c r="EO410" s="4"/>
      <c r="EP410" s="6"/>
      <c r="EQ410" s="4"/>
      <c r="ER410" s="6"/>
      <c r="ES410" s="5"/>
      <c r="ET410" s="5"/>
      <c r="EU410" s="4"/>
      <c r="EV410" s="6"/>
      <c r="EW410" s="4"/>
      <c r="EX410" s="6"/>
      <c r="EY410" s="5"/>
      <c r="EZ410" s="5"/>
      <c r="FA410" s="4"/>
      <c r="FB410" s="6"/>
      <c r="FC410" s="4"/>
      <c r="FD410" s="6"/>
      <c r="FE410" s="5"/>
      <c r="FF410" s="5"/>
      <c r="FG410" s="4"/>
      <c r="FH410" s="6"/>
      <c r="FI410" s="4"/>
      <c r="FJ410" s="6"/>
      <c r="FK410" s="5"/>
      <c r="FL410" s="5"/>
      <c r="FM410" s="4"/>
      <c r="FN410" s="6"/>
      <c r="FO410" s="4"/>
      <c r="FP410" s="6"/>
      <c r="FQ410" s="5"/>
      <c r="FR410" s="5"/>
      <c r="FS410" s="4"/>
      <c r="FT410" s="6"/>
      <c r="FU410" s="4"/>
      <c r="FV410" s="6"/>
      <c r="FW410" s="5"/>
      <c r="FX410" s="5"/>
      <c r="FY410" s="4"/>
      <c r="FZ410" s="6"/>
      <c r="GA410" s="4"/>
      <c r="GB410" s="6"/>
      <c r="GC410" s="5"/>
      <c r="GD410" s="5"/>
      <c r="GE410" s="4"/>
      <c r="GF410" s="6"/>
      <c r="GG410" s="4"/>
      <c r="GH410" s="6"/>
      <c r="GI410" s="5"/>
      <c r="GJ410" s="5"/>
      <c r="GK410" s="4"/>
      <c r="GL410" s="6"/>
      <c r="GM410" s="4"/>
      <c r="GN410" s="6"/>
      <c r="GO410" s="5"/>
      <c r="GP410" s="5"/>
      <c r="GQ410" s="4"/>
      <c r="GR410" s="6"/>
      <c r="GS410" s="4"/>
      <c r="GT410" s="6"/>
      <c r="GU410" s="5"/>
      <c r="GV410" s="5"/>
      <c r="GW410" s="4"/>
      <c r="GX410" s="6"/>
      <c r="GY410" s="4"/>
      <c r="GZ410" s="6"/>
      <c r="HA410" s="5"/>
      <c r="HB410" s="5"/>
      <c r="HC410" s="4"/>
      <c r="HD410" s="6"/>
      <c r="HE410" s="4"/>
      <c r="HF410" s="6"/>
      <c r="HG410" s="5"/>
      <c r="HH410" s="5"/>
      <c r="HI410" s="4"/>
      <c r="HJ410" s="6"/>
      <c r="HK410" s="4"/>
      <c r="HL410" s="6"/>
      <c r="HM410" s="5"/>
      <c r="HN410" s="5"/>
      <c r="HO410" s="4"/>
      <c r="HP410" s="6"/>
      <c r="HQ410" s="4"/>
      <c r="HR410" s="6"/>
      <c r="HS410" s="5"/>
      <c r="HT410" s="5"/>
      <c r="HU410" s="4"/>
      <c r="HV410" s="6"/>
      <c r="HW410" s="4"/>
      <c r="HX410" s="6"/>
      <c r="HY410" s="5"/>
      <c r="HZ410" s="5"/>
      <c r="IA410" s="4"/>
      <c r="IB410" s="6"/>
      <c r="IC410" s="4"/>
      <c r="ID410" s="6"/>
      <c r="IE410" s="5"/>
      <c r="IF410" s="5"/>
      <c r="IG410" s="4"/>
      <c r="IH410" s="6"/>
      <c r="II410" s="4"/>
      <c r="IJ410" s="6"/>
      <c r="IK410" s="5"/>
      <c r="IL410" s="5"/>
      <c r="IM410" s="4"/>
      <c r="IN410" s="6"/>
      <c r="IO410" s="4"/>
      <c r="IP410" s="6"/>
      <c r="IQ410" s="5"/>
      <c r="IR410" s="5"/>
      <c r="IS410" s="4"/>
      <c r="IT410" s="6"/>
      <c r="IU410" s="4"/>
      <c r="IV410" s="6"/>
      <c r="IW410" s="5"/>
      <c r="IX410" s="5"/>
      <c r="IY410" s="4"/>
      <c r="IZ410" s="6"/>
      <c r="JA410" s="4"/>
      <c r="JB410" s="6"/>
      <c r="JC410" s="5"/>
      <c r="JD410" s="5"/>
      <c r="JE410" s="4"/>
      <c r="JF410" s="6"/>
      <c r="JG410" s="4"/>
      <c r="JH410" s="6"/>
      <c r="JI410" s="5"/>
      <c r="JJ410" s="5"/>
      <c r="JK410" s="4"/>
      <c r="JL410" s="6"/>
      <c r="JM410" s="4"/>
      <c r="JN410" s="6"/>
      <c r="JO410" s="5"/>
      <c r="JP410" s="5"/>
      <c r="JQ410" s="4"/>
      <c r="JR410" s="6"/>
      <c r="JS410" s="4"/>
      <c r="JT410" s="6"/>
      <c r="JU410" s="5"/>
      <c r="JV410" s="5"/>
      <c r="JW410" s="4"/>
      <c r="JX410" s="6"/>
      <c r="JY410" s="4"/>
      <c r="JZ410" s="6"/>
      <c r="KA410" s="5"/>
      <c r="KB410" s="5"/>
      <c r="KC410" s="4"/>
      <c r="KD410" s="6"/>
      <c r="KE410" s="4"/>
      <c r="KF410" s="6"/>
      <c r="KG410" s="5"/>
      <c r="KH410" s="5"/>
      <c r="KI410" s="4"/>
      <c r="KJ410" s="6"/>
      <c r="KK410" s="4"/>
      <c r="KL410" s="6"/>
      <c r="KM410" s="5"/>
      <c r="KN410" s="5"/>
    </row>
    <row r="411">
      <c r="A411" s="3" t="s">
        <v>85</v>
      </c>
      <c r="B411" s="3" t="s">
        <v>86</v>
      </c>
      <c r="C411" s="3" t="s">
        <v>522</v>
      </c>
      <c r="D411" s="3" t="s">
        <v>523</v>
      </c>
      <c r="E411" s="3" t="s">
        <v>350</v>
      </c>
      <c r="F411" s="3" t="s">
        <v>437</v>
      </c>
      <c r="G411" s="3" t="s">
        <v>438</v>
      </c>
      <c r="H411" s="3" t="s">
        <v>96</v>
      </c>
      <c r="I411" s="3" t="s">
        <v>1381</v>
      </c>
      <c r="J411" s="3" t="s">
        <v>1340</v>
      </c>
      <c r="K411" s="4">
        <v>159</v>
      </c>
      <c r="L411" s="4">
        <f>=ROUNDDOWN(31.8,0)</f>
      </c>
      <c r="M411" s="4"/>
      <c r="N411" s="5"/>
      <c r="O411" s="4"/>
      <c r="P411" s="4">
        <f>=ROUNDDOWN({0},0)</f>
      </c>
      <c r="Q411" s="4"/>
      <c r="R411" s="5"/>
      <c r="S411" s="4">
        <v>6</v>
      </c>
      <c r="T411" s="6">
        <v>196.94</v>
      </c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/>
      <c r="AF411" s="6"/>
      <c r="AG411" s="4"/>
      <c r="AH411" s="6"/>
      <c r="AI411" s="5"/>
      <c r="AJ411" s="5"/>
      <c r="AK411" s="4"/>
      <c r="AL411" s="6"/>
      <c r="AM411" s="4"/>
      <c r="AN411" s="6"/>
      <c r="AO411" s="5"/>
      <c r="AP411" s="5"/>
      <c r="AQ411" s="4"/>
      <c r="AR411" s="6"/>
      <c r="AS411" s="4"/>
      <c r="AT411" s="6"/>
      <c r="AU411" s="5"/>
      <c r="AV411" s="5"/>
      <c r="AW411" s="4"/>
      <c r="AX411" s="6"/>
      <c r="AY411" s="4"/>
      <c r="AZ411" s="6"/>
      <c r="BA411" s="5"/>
      <c r="BB411" s="5"/>
      <c r="BC411" s="4"/>
      <c r="BD411" s="6"/>
      <c r="BE411" s="4"/>
      <c r="BF411" s="6"/>
      <c r="BG411" s="5"/>
      <c r="BH411" s="5"/>
      <c r="BI411" s="4"/>
      <c r="BJ411" s="6"/>
      <c r="BK411" s="4"/>
      <c r="BL411" s="6"/>
      <c r="BM411" s="5"/>
      <c r="BN411" s="5"/>
      <c r="BO411" s="4"/>
      <c r="BP411" s="6"/>
      <c r="BQ411" s="4"/>
      <c r="BR411" s="6"/>
      <c r="BS411" s="5"/>
      <c r="BT411" s="5"/>
      <c r="BU411" s="4"/>
      <c r="BV411" s="6"/>
      <c r="BW411" s="4"/>
      <c r="BX411" s="6"/>
      <c r="BY411" s="5"/>
      <c r="BZ411" s="5"/>
      <c r="CA411" s="4"/>
      <c r="CB411" s="6"/>
      <c r="CC411" s="4"/>
      <c r="CD411" s="6"/>
      <c r="CE411" s="5"/>
      <c r="CF411" s="5"/>
      <c r="CG411" s="4">
        <v>6</v>
      </c>
      <c r="CH411" s="6">
        <v>196.94</v>
      </c>
      <c r="CI411" s="4"/>
      <c r="CJ411" s="6"/>
      <c r="CK411" s="5"/>
      <c r="CL411" s="5"/>
      <c r="CM411" s="4"/>
      <c r="CN411" s="6"/>
      <c r="CO411" s="4"/>
      <c r="CP411" s="6"/>
      <c r="CQ411" s="5"/>
      <c r="CR411" s="5"/>
      <c r="CS411" s="4"/>
      <c r="CT411" s="6"/>
      <c r="CU411" s="4"/>
      <c r="CV411" s="6"/>
      <c r="CW411" s="5"/>
      <c r="CX411" s="5"/>
      <c r="CY411" s="4"/>
      <c r="CZ411" s="6"/>
      <c r="DA411" s="4"/>
      <c r="DB411" s="6"/>
      <c r="DC411" s="5"/>
      <c r="DD411" s="5"/>
      <c r="DE411" s="4"/>
      <c r="DF411" s="6"/>
      <c r="DG411" s="4"/>
      <c r="DH411" s="6"/>
      <c r="DI411" s="5"/>
      <c r="DJ411" s="5"/>
      <c r="DK411" s="4"/>
      <c r="DL411" s="6"/>
      <c r="DM411" s="4"/>
      <c r="DN411" s="6"/>
      <c r="DO411" s="5"/>
      <c r="DP411" s="5"/>
      <c r="DQ411" s="4"/>
      <c r="DR411" s="6"/>
      <c r="DS411" s="4"/>
      <c r="DT411" s="6"/>
      <c r="DU411" s="5"/>
      <c r="DV411" s="5"/>
      <c r="DW411" s="4"/>
      <c r="DX411" s="6"/>
      <c r="DY411" s="4"/>
      <c r="DZ411" s="6"/>
      <c r="EA411" s="5"/>
      <c r="EB411" s="5"/>
      <c r="EC411" s="4"/>
      <c r="ED411" s="6"/>
      <c r="EE411" s="4"/>
      <c r="EF411" s="6"/>
      <c r="EG411" s="5"/>
      <c r="EH411" s="5"/>
      <c r="EI411" s="4"/>
      <c r="EJ411" s="6"/>
      <c r="EK411" s="4"/>
      <c r="EL411" s="6"/>
      <c r="EM411" s="5"/>
      <c r="EN411" s="5"/>
      <c r="EO411" s="4"/>
      <c r="EP411" s="6"/>
      <c r="EQ411" s="4"/>
      <c r="ER411" s="6"/>
      <c r="ES411" s="5"/>
      <c r="ET411" s="5"/>
      <c r="EU411" s="4"/>
      <c r="EV411" s="6"/>
      <c r="EW411" s="4"/>
      <c r="EX411" s="6"/>
      <c r="EY411" s="5"/>
      <c r="EZ411" s="5"/>
      <c r="FA411" s="4"/>
      <c r="FB411" s="6"/>
      <c r="FC411" s="4"/>
      <c r="FD411" s="6"/>
      <c r="FE411" s="5"/>
      <c r="FF411" s="5"/>
      <c r="FG411" s="4"/>
      <c r="FH411" s="6"/>
      <c r="FI411" s="4"/>
      <c r="FJ411" s="6"/>
      <c r="FK411" s="5"/>
      <c r="FL411" s="5"/>
      <c r="FM411" s="4"/>
      <c r="FN411" s="6"/>
      <c r="FO411" s="4"/>
      <c r="FP411" s="6"/>
      <c r="FQ411" s="5"/>
      <c r="FR411" s="5"/>
      <c r="FS411" s="4"/>
      <c r="FT411" s="6"/>
      <c r="FU411" s="4"/>
      <c r="FV411" s="6"/>
      <c r="FW411" s="5"/>
      <c r="FX411" s="5"/>
      <c r="FY411" s="4"/>
      <c r="FZ411" s="6"/>
      <c r="GA411" s="4"/>
      <c r="GB411" s="6"/>
      <c r="GC411" s="5"/>
      <c r="GD411" s="5"/>
      <c r="GE411" s="4"/>
      <c r="GF411" s="6"/>
      <c r="GG411" s="4"/>
      <c r="GH411" s="6"/>
      <c r="GI411" s="5"/>
      <c r="GJ411" s="5"/>
      <c r="GK411" s="4"/>
      <c r="GL411" s="6"/>
      <c r="GM411" s="4"/>
      <c r="GN411" s="6"/>
      <c r="GO411" s="5"/>
      <c r="GP411" s="5"/>
      <c r="GQ411" s="4"/>
      <c r="GR411" s="6"/>
      <c r="GS411" s="4"/>
      <c r="GT411" s="6"/>
      <c r="GU411" s="5"/>
      <c r="GV411" s="5"/>
      <c r="GW411" s="4"/>
      <c r="GX411" s="6"/>
      <c r="GY411" s="4"/>
      <c r="GZ411" s="6"/>
      <c r="HA411" s="5"/>
      <c r="HB411" s="5"/>
      <c r="HC411" s="4"/>
      <c r="HD411" s="6"/>
      <c r="HE411" s="4"/>
      <c r="HF411" s="6"/>
      <c r="HG411" s="5"/>
      <c r="HH411" s="5"/>
      <c r="HI411" s="4"/>
      <c r="HJ411" s="6"/>
      <c r="HK411" s="4"/>
      <c r="HL411" s="6"/>
      <c r="HM411" s="5"/>
      <c r="HN411" s="5"/>
      <c r="HO411" s="4"/>
      <c r="HP411" s="6"/>
      <c r="HQ411" s="4"/>
      <c r="HR411" s="6"/>
      <c r="HS411" s="5"/>
      <c r="HT411" s="5"/>
      <c r="HU411" s="4"/>
      <c r="HV411" s="6"/>
      <c r="HW411" s="4"/>
      <c r="HX411" s="6"/>
      <c r="HY411" s="5"/>
      <c r="HZ411" s="5"/>
      <c r="IA411" s="4"/>
      <c r="IB411" s="6"/>
      <c r="IC411" s="4"/>
      <c r="ID411" s="6"/>
      <c r="IE411" s="5"/>
      <c r="IF411" s="5"/>
      <c r="IG411" s="4"/>
      <c r="IH411" s="6"/>
      <c r="II411" s="4"/>
      <c r="IJ411" s="6"/>
      <c r="IK411" s="5"/>
      <c r="IL411" s="5"/>
      <c r="IM411" s="4"/>
      <c r="IN411" s="6"/>
      <c r="IO411" s="4"/>
      <c r="IP411" s="6"/>
      <c r="IQ411" s="5"/>
      <c r="IR411" s="5"/>
      <c r="IS411" s="4"/>
      <c r="IT411" s="6"/>
      <c r="IU411" s="4"/>
      <c r="IV411" s="6"/>
      <c r="IW411" s="5"/>
      <c r="IX411" s="5"/>
      <c r="IY411" s="4"/>
      <c r="IZ411" s="6"/>
      <c r="JA411" s="4"/>
      <c r="JB411" s="6"/>
      <c r="JC411" s="5"/>
      <c r="JD411" s="5"/>
      <c r="JE411" s="4"/>
      <c r="JF411" s="6"/>
      <c r="JG411" s="4"/>
      <c r="JH411" s="6"/>
      <c r="JI411" s="5"/>
      <c r="JJ411" s="5"/>
      <c r="JK411" s="4"/>
      <c r="JL411" s="6"/>
      <c r="JM411" s="4"/>
      <c r="JN411" s="6"/>
      <c r="JO411" s="5"/>
      <c r="JP411" s="5"/>
      <c r="JQ411" s="4"/>
      <c r="JR411" s="6"/>
      <c r="JS411" s="4"/>
      <c r="JT411" s="6"/>
      <c r="JU411" s="5"/>
      <c r="JV411" s="5"/>
      <c r="JW411" s="4"/>
      <c r="JX411" s="6"/>
      <c r="JY411" s="4"/>
      <c r="JZ411" s="6"/>
      <c r="KA411" s="5"/>
      <c r="KB411" s="5"/>
      <c r="KC411" s="4"/>
      <c r="KD411" s="6"/>
      <c r="KE411" s="4"/>
      <c r="KF411" s="6"/>
      <c r="KG411" s="5"/>
      <c r="KH411" s="5"/>
      <c r="KI411" s="4"/>
      <c r="KJ411" s="6"/>
      <c r="KK411" s="4"/>
      <c r="KL411" s="6"/>
      <c r="KM411" s="5"/>
      <c r="KN411" s="5"/>
    </row>
    <row r="412">
      <c r="A412" s="3" t="s">
        <v>85</v>
      </c>
      <c r="B412" s="3" t="s">
        <v>86</v>
      </c>
      <c r="C412" s="3" t="s">
        <v>522</v>
      </c>
      <c r="D412" s="3" t="s">
        <v>523</v>
      </c>
      <c r="E412" s="3" t="s">
        <v>425</v>
      </c>
      <c r="F412" s="3" t="s">
        <v>426</v>
      </c>
      <c r="G412" s="3" t="s">
        <v>427</v>
      </c>
      <c r="H412" s="3" t="s">
        <v>280</v>
      </c>
      <c r="I412" s="3" t="s">
        <v>1374</v>
      </c>
      <c r="J412" s="3" t="s">
        <v>1319</v>
      </c>
      <c r="K412" s="4">
        <v>343</v>
      </c>
      <c r="L412" s="4">
        <f>=ROUNDDOWN(39.8837209302326,0)</f>
      </c>
      <c r="M412" s="4"/>
      <c r="N412" s="5">
        <v>1</v>
      </c>
      <c r="O412" s="4"/>
      <c r="P412" s="4">
        <f>=ROUNDDOWN({0},0)</f>
      </c>
      <c r="Q412" s="4"/>
      <c r="R412" s="5"/>
      <c r="S412" s="4">
        <v>3</v>
      </c>
      <c r="T412" s="6">
        <v>182.04</v>
      </c>
      <c r="U412" s="4"/>
      <c r="V412" s="6"/>
      <c r="W412" s="5"/>
      <c r="X412" s="5"/>
      <c r="Y412" s="4"/>
      <c r="Z412" s="6"/>
      <c r="AA412" s="4"/>
      <c r="AB412" s="6"/>
      <c r="AC412" s="5"/>
      <c r="AD412" s="5"/>
      <c r="AE412" s="4"/>
      <c r="AF412" s="6"/>
      <c r="AG412" s="4"/>
      <c r="AH412" s="6"/>
      <c r="AI412" s="5"/>
      <c r="AJ412" s="5"/>
      <c r="AK412" s="4"/>
      <c r="AL412" s="6"/>
      <c r="AM412" s="4"/>
      <c r="AN412" s="6"/>
      <c r="AO412" s="5"/>
      <c r="AP412" s="5"/>
      <c r="AQ412" s="4"/>
      <c r="AR412" s="6"/>
      <c r="AS412" s="4"/>
      <c r="AT412" s="6"/>
      <c r="AU412" s="5"/>
      <c r="AV412" s="5"/>
      <c r="AW412" s="4"/>
      <c r="AX412" s="6"/>
      <c r="AY412" s="4"/>
      <c r="AZ412" s="6"/>
      <c r="BA412" s="5"/>
      <c r="BB412" s="5"/>
      <c r="BC412" s="4"/>
      <c r="BD412" s="6"/>
      <c r="BE412" s="4"/>
      <c r="BF412" s="6"/>
      <c r="BG412" s="5"/>
      <c r="BH412" s="5"/>
      <c r="BI412" s="4"/>
      <c r="BJ412" s="6"/>
      <c r="BK412" s="4"/>
      <c r="BL412" s="6"/>
      <c r="BM412" s="5"/>
      <c r="BN412" s="5"/>
      <c r="BO412" s="4"/>
      <c r="BP412" s="6"/>
      <c r="BQ412" s="4"/>
      <c r="BR412" s="6"/>
      <c r="BS412" s="5"/>
      <c r="BT412" s="5"/>
      <c r="BU412" s="4"/>
      <c r="BV412" s="6"/>
      <c r="BW412" s="4"/>
      <c r="BX412" s="6"/>
      <c r="BY412" s="5"/>
      <c r="BZ412" s="5"/>
      <c r="CA412" s="4"/>
      <c r="CB412" s="6"/>
      <c r="CC412" s="4"/>
      <c r="CD412" s="6"/>
      <c r="CE412" s="5"/>
      <c r="CF412" s="5"/>
      <c r="CG412" s="4">
        <v>3</v>
      </c>
      <c r="CH412" s="6">
        <v>182.04</v>
      </c>
      <c r="CI412" s="4"/>
      <c r="CJ412" s="6"/>
      <c r="CK412" s="5"/>
      <c r="CL412" s="5"/>
      <c r="CM412" s="4"/>
      <c r="CN412" s="6"/>
      <c r="CO412" s="4"/>
      <c r="CP412" s="6"/>
      <c r="CQ412" s="5"/>
      <c r="CR412" s="5"/>
      <c r="CS412" s="4"/>
      <c r="CT412" s="6"/>
      <c r="CU412" s="4"/>
      <c r="CV412" s="6"/>
      <c r="CW412" s="5"/>
      <c r="CX412" s="5"/>
      <c r="CY412" s="4"/>
      <c r="CZ412" s="6"/>
      <c r="DA412" s="4"/>
      <c r="DB412" s="6"/>
      <c r="DC412" s="5"/>
      <c r="DD412" s="5"/>
      <c r="DE412" s="4"/>
      <c r="DF412" s="6"/>
      <c r="DG412" s="4"/>
      <c r="DH412" s="6"/>
      <c r="DI412" s="5"/>
      <c r="DJ412" s="5"/>
      <c r="DK412" s="4"/>
      <c r="DL412" s="6"/>
      <c r="DM412" s="4"/>
      <c r="DN412" s="6"/>
      <c r="DO412" s="5"/>
      <c r="DP412" s="5"/>
      <c r="DQ412" s="4"/>
      <c r="DR412" s="6"/>
      <c r="DS412" s="4"/>
      <c r="DT412" s="6"/>
      <c r="DU412" s="5"/>
      <c r="DV412" s="5"/>
      <c r="DW412" s="4"/>
      <c r="DX412" s="6"/>
      <c r="DY412" s="4"/>
      <c r="DZ412" s="6"/>
      <c r="EA412" s="5"/>
      <c r="EB412" s="5"/>
      <c r="EC412" s="4"/>
      <c r="ED412" s="6"/>
      <c r="EE412" s="4"/>
      <c r="EF412" s="6"/>
      <c r="EG412" s="5"/>
      <c r="EH412" s="5"/>
      <c r="EI412" s="4"/>
      <c r="EJ412" s="6"/>
      <c r="EK412" s="4"/>
      <c r="EL412" s="6"/>
      <c r="EM412" s="5"/>
      <c r="EN412" s="5"/>
      <c r="EO412" s="4"/>
      <c r="EP412" s="6"/>
      <c r="EQ412" s="4"/>
      <c r="ER412" s="6"/>
      <c r="ES412" s="5"/>
      <c r="ET412" s="5"/>
      <c r="EU412" s="4"/>
      <c r="EV412" s="6"/>
      <c r="EW412" s="4"/>
      <c r="EX412" s="6"/>
      <c r="EY412" s="5"/>
      <c r="EZ412" s="5"/>
      <c r="FA412" s="4"/>
      <c r="FB412" s="6"/>
      <c r="FC412" s="4"/>
      <c r="FD412" s="6"/>
      <c r="FE412" s="5"/>
      <c r="FF412" s="5"/>
      <c r="FG412" s="4"/>
      <c r="FH412" s="6"/>
      <c r="FI412" s="4"/>
      <c r="FJ412" s="6"/>
      <c r="FK412" s="5"/>
      <c r="FL412" s="5"/>
      <c r="FM412" s="4"/>
      <c r="FN412" s="6"/>
      <c r="FO412" s="4"/>
      <c r="FP412" s="6"/>
      <c r="FQ412" s="5"/>
      <c r="FR412" s="5"/>
      <c r="FS412" s="4"/>
      <c r="FT412" s="6"/>
      <c r="FU412" s="4"/>
      <c r="FV412" s="6"/>
      <c r="FW412" s="5"/>
      <c r="FX412" s="5"/>
      <c r="FY412" s="4"/>
      <c r="FZ412" s="6"/>
      <c r="GA412" s="4"/>
      <c r="GB412" s="6"/>
      <c r="GC412" s="5"/>
      <c r="GD412" s="5"/>
      <c r="GE412" s="4"/>
      <c r="GF412" s="6"/>
      <c r="GG412" s="4"/>
      <c r="GH412" s="6"/>
      <c r="GI412" s="5"/>
      <c r="GJ412" s="5"/>
      <c r="GK412" s="4"/>
      <c r="GL412" s="6"/>
      <c r="GM412" s="4"/>
      <c r="GN412" s="6"/>
      <c r="GO412" s="5"/>
      <c r="GP412" s="5"/>
      <c r="GQ412" s="4"/>
      <c r="GR412" s="6"/>
      <c r="GS412" s="4"/>
      <c r="GT412" s="6"/>
      <c r="GU412" s="5"/>
      <c r="GV412" s="5"/>
      <c r="GW412" s="4"/>
      <c r="GX412" s="6"/>
      <c r="GY412" s="4"/>
      <c r="GZ412" s="6"/>
      <c r="HA412" s="5"/>
      <c r="HB412" s="5"/>
      <c r="HC412" s="4"/>
      <c r="HD412" s="6"/>
      <c r="HE412" s="4"/>
      <c r="HF412" s="6"/>
      <c r="HG412" s="5"/>
      <c r="HH412" s="5"/>
      <c r="HI412" s="4"/>
      <c r="HJ412" s="6"/>
      <c r="HK412" s="4"/>
      <c r="HL412" s="6"/>
      <c r="HM412" s="5"/>
      <c r="HN412" s="5"/>
      <c r="HO412" s="4"/>
      <c r="HP412" s="6"/>
      <c r="HQ412" s="4"/>
      <c r="HR412" s="6"/>
      <c r="HS412" s="5"/>
      <c r="HT412" s="5"/>
      <c r="HU412" s="4"/>
      <c r="HV412" s="6"/>
      <c r="HW412" s="4"/>
      <c r="HX412" s="6"/>
      <c r="HY412" s="5"/>
      <c r="HZ412" s="5"/>
      <c r="IA412" s="4"/>
      <c r="IB412" s="6"/>
      <c r="IC412" s="4"/>
      <c r="ID412" s="6"/>
      <c r="IE412" s="5"/>
      <c r="IF412" s="5"/>
      <c r="IG412" s="4"/>
      <c r="IH412" s="6"/>
      <c r="II412" s="4"/>
      <c r="IJ412" s="6"/>
      <c r="IK412" s="5"/>
      <c r="IL412" s="5"/>
      <c r="IM412" s="4"/>
      <c r="IN412" s="6"/>
      <c r="IO412" s="4"/>
      <c r="IP412" s="6"/>
      <c r="IQ412" s="5"/>
      <c r="IR412" s="5"/>
      <c r="IS412" s="4"/>
      <c r="IT412" s="6"/>
      <c r="IU412" s="4"/>
      <c r="IV412" s="6"/>
      <c r="IW412" s="5"/>
      <c r="IX412" s="5"/>
      <c r="IY412" s="4"/>
      <c r="IZ412" s="6"/>
      <c r="JA412" s="4"/>
      <c r="JB412" s="6"/>
      <c r="JC412" s="5"/>
      <c r="JD412" s="5"/>
      <c r="JE412" s="4"/>
      <c r="JF412" s="6"/>
      <c r="JG412" s="4"/>
      <c r="JH412" s="6"/>
      <c r="JI412" s="5"/>
      <c r="JJ412" s="5"/>
      <c r="JK412" s="4"/>
      <c r="JL412" s="6"/>
      <c r="JM412" s="4"/>
      <c r="JN412" s="6"/>
      <c r="JO412" s="5"/>
      <c r="JP412" s="5"/>
      <c r="JQ412" s="4"/>
      <c r="JR412" s="6"/>
      <c r="JS412" s="4"/>
      <c r="JT412" s="6"/>
      <c r="JU412" s="5"/>
      <c r="JV412" s="5"/>
      <c r="JW412" s="4"/>
      <c r="JX412" s="6"/>
      <c r="JY412" s="4"/>
      <c r="JZ412" s="6"/>
      <c r="KA412" s="5"/>
      <c r="KB412" s="5"/>
      <c r="KC412" s="4"/>
      <c r="KD412" s="6"/>
      <c r="KE412" s="4"/>
      <c r="KF412" s="6"/>
      <c r="KG412" s="5"/>
      <c r="KH412" s="5"/>
      <c r="KI412" s="4"/>
      <c r="KJ412" s="6"/>
      <c r="KK412" s="4"/>
      <c r="KL412" s="6"/>
      <c r="KM412" s="5"/>
      <c r="KN412" s="5"/>
    </row>
    <row r="413">
      <c r="A413" s="3" t="s">
        <v>85</v>
      </c>
      <c r="B413" s="3" t="s">
        <v>86</v>
      </c>
      <c r="C413" s="3" t="s">
        <v>522</v>
      </c>
      <c r="D413" s="3" t="s">
        <v>523</v>
      </c>
      <c r="E413" s="3" t="s">
        <v>419</v>
      </c>
      <c r="F413" s="3" t="s">
        <v>420</v>
      </c>
      <c r="G413" s="3" t="s">
        <v>421</v>
      </c>
      <c r="H413" s="3" t="s">
        <v>155</v>
      </c>
      <c r="I413" s="3" t="s">
        <v>1379</v>
      </c>
      <c r="J413" s="3" t="s">
        <v>1340</v>
      </c>
      <c r="K413" s="4">
        <v>196</v>
      </c>
      <c r="L413" s="4">
        <f>=ROUNDDOWN(49,0)</f>
      </c>
      <c r="M413" s="4"/>
      <c r="N413" s="5"/>
      <c r="O413" s="4"/>
      <c r="P413" s="4">
        <f>=ROUNDDOWN({0},0)</f>
      </c>
      <c r="Q413" s="4"/>
      <c r="R413" s="5"/>
      <c r="S413" s="4">
        <v>3</v>
      </c>
      <c r="T413" s="6">
        <v>156.6</v>
      </c>
      <c r="U413" s="4"/>
      <c r="V413" s="6"/>
      <c r="W413" s="5"/>
      <c r="X413" s="5"/>
      <c r="Y413" s="4">
        <v>1</v>
      </c>
      <c r="Z413" s="6">
        <v>36.29</v>
      </c>
      <c r="AA413" s="4"/>
      <c r="AB413" s="6"/>
      <c r="AC413" s="5"/>
      <c r="AD413" s="5"/>
      <c r="AE413" s="4"/>
      <c r="AF413" s="6"/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/>
      <c r="AR413" s="6"/>
      <c r="AS413" s="4"/>
      <c r="AT413" s="6"/>
      <c r="AU413" s="5"/>
      <c r="AV413" s="5"/>
      <c r="AW413" s="4">
        <v>1</v>
      </c>
      <c r="AX413" s="6">
        <v>40.32</v>
      </c>
      <c r="AY413" s="4"/>
      <c r="AZ413" s="6"/>
      <c r="BA413" s="5"/>
      <c r="BB413" s="5"/>
      <c r="BC413" s="4">
        <v>1</v>
      </c>
      <c r="BD413" s="6">
        <v>79.99</v>
      </c>
      <c r="BE413" s="4"/>
      <c r="BF413" s="6"/>
      <c r="BG413" s="5"/>
      <c r="BH413" s="5"/>
      <c r="BI413" s="4"/>
      <c r="BJ413" s="6"/>
      <c r="BK413" s="4"/>
      <c r="BL413" s="6"/>
      <c r="BM413" s="5"/>
      <c r="BN413" s="5"/>
      <c r="BO413" s="4"/>
      <c r="BP413" s="6"/>
      <c r="BQ413" s="4"/>
      <c r="BR413" s="6"/>
      <c r="BS413" s="5"/>
      <c r="BT413" s="5"/>
      <c r="BU413" s="4"/>
      <c r="BV413" s="6"/>
      <c r="BW413" s="4"/>
      <c r="BX413" s="6"/>
      <c r="BY413" s="5"/>
      <c r="BZ413" s="5"/>
      <c r="CA413" s="4"/>
      <c r="CB413" s="6"/>
      <c r="CC413" s="4"/>
      <c r="CD413" s="6"/>
      <c r="CE413" s="5"/>
      <c r="CF413" s="5"/>
      <c r="CG413" s="4"/>
      <c r="CH413" s="6"/>
      <c r="CI413" s="4"/>
      <c r="CJ413" s="6"/>
      <c r="CK413" s="5"/>
      <c r="CL413" s="5"/>
      <c r="CM413" s="4"/>
      <c r="CN413" s="6"/>
      <c r="CO413" s="4"/>
      <c r="CP413" s="6"/>
      <c r="CQ413" s="5"/>
      <c r="CR413" s="5"/>
      <c r="CS413" s="4"/>
      <c r="CT413" s="6"/>
      <c r="CU413" s="4"/>
      <c r="CV413" s="6"/>
      <c r="CW413" s="5"/>
      <c r="CX413" s="5"/>
      <c r="CY413" s="4"/>
      <c r="CZ413" s="6"/>
      <c r="DA413" s="4"/>
      <c r="DB413" s="6"/>
      <c r="DC413" s="5"/>
      <c r="DD413" s="5"/>
      <c r="DE413" s="4"/>
      <c r="DF413" s="6"/>
      <c r="DG413" s="4"/>
      <c r="DH413" s="6"/>
      <c r="DI413" s="5"/>
      <c r="DJ413" s="5"/>
      <c r="DK413" s="4"/>
      <c r="DL413" s="6"/>
      <c r="DM413" s="4"/>
      <c r="DN413" s="6"/>
      <c r="DO413" s="5"/>
      <c r="DP413" s="5"/>
      <c r="DQ413" s="4"/>
      <c r="DR413" s="6"/>
      <c r="DS413" s="4"/>
      <c r="DT413" s="6"/>
      <c r="DU413" s="5"/>
      <c r="DV413" s="5"/>
      <c r="DW413" s="4"/>
      <c r="DX413" s="6"/>
      <c r="DY413" s="4"/>
      <c r="DZ413" s="6"/>
      <c r="EA413" s="5"/>
      <c r="EB413" s="5"/>
      <c r="EC413" s="4"/>
      <c r="ED413" s="6"/>
      <c r="EE413" s="4"/>
      <c r="EF413" s="6"/>
      <c r="EG413" s="5"/>
      <c r="EH413" s="5"/>
      <c r="EI413" s="4"/>
      <c r="EJ413" s="6"/>
      <c r="EK413" s="4"/>
      <c r="EL413" s="6"/>
      <c r="EM413" s="5"/>
      <c r="EN413" s="5"/>
      <c r="EO413" s="4"/>
      <c r="EP413" s="6"/>
      <c r="EQ413" s="4"/>
      <c r="ER413" s="6"/>
      <c r="ES413" s="5"/>
      <c r="ET413" s="5"/>
      <c r="EU413" s="4"/>
      <c r="EV413" s="6"/>
      <c r="EW413" s="4"/>
      <c r="EX413" s="6"/>
      <c r="EY413" s="5"/>
      <c r="EZ413" s="5"/>
      <c r="FA413" s="4"/>
      <c r="FB413" s="6"/>
      <c r="FC413" s="4"/>
      <c r="FD413" s="6"/>
      <c r="FE413" s="5"/>
      <c r="FF413" s="5"/>
      <c r="FG413" s="4"/>
      <c r="FH413" s="6"/>
      <c r="FI413" s="4"/>
      <c r="FJ413" s="6"/>
      <c r="FK413" s="5"/>
      <c r="FL413" s="5"/>
      <c r="FM413" s="4"/>
      <c r="FN413" s="6"/>
      <c r="FO413" s="4"/>
      <c r="FP413" s="6"/>
      <c r="FQ413" s="5"/>
      <c r="FR413" s="5"/>
      <c r="FS413" s="4"/>
      <c r="FT413" s="6"/>
      <c r="FU413" s="4"/>
      <c r="FV413" s="6"/>
      <c r="FW413" s="5"/>
      <c r="FX413" s="5"/>
      <c r="FY413" s="4"/>
      <c r="FZ413" s="6"/>
      <c r="GA413" s="4"/>
      <c r="GB413" s="6"/>
      <c r="GC413" s="5"/>
      <c r="GD413" s="5"/>
      <c r="GE413" s="4"/>
      <c r="GF413" s="6"/>
      <c r="GG413" s="4"/>
      <c r="GH413" s="6"/>
      <c r="GI413" s="5"/>
      <c r="GJ413" s="5"/>
      <c r="GK413" s="4"/>
      <c r="GL413" s="6"/>
      <c r="GM413" s="4"/>
      <c r="GN413" s="6"/>
      <c r="GO413" s="5"/>
      <c r="GP413" s="5"/>
      <c r="GQ413" s="4"/>
      <c r="GR413" s="6"/>
      <c r="GS413" s="4"/>
      <c r="GT413" s="6"/>
      <c r="GU413" s="5"/>
      <c r="GV413" s="5"/>
      <c r="GW413" s="4"/>
      <c r="GX413" s="6"/>
      <c r="GY413" s="4"/>
      <c r="GZ413" s="6"/>
      <c r="HA413" s="5"/>
      <c r="HB413" s="5"/>
      <c r="HC413" s="4"/>
      <c r="HD413" s="6"/>
      <c r="HE413" s="4"/>
      <c r="HF413" s="6"/>
      <c r="HG413" s="5"/>
      <c r="HH413" s="5"/>
      <c r="HI413" s="4"/>
      <c r="HJ413" s="6"/>
      <c r="HK413" s="4"/>
      <c r="HL413" s="6"/>
      <c r="HM413" s="5"/>
      <c r="HN413" s="5"/>
      <c r="HO413" s="4"/>
      <c r="HP413" s="6"/>
      <c r="HQ413" s="4"/>
      <c r="HR413" s="6"/>
      <c r="HS413" s="5"/>
      <c r="HT413" s="5"/>
      <c r="HU413" s="4"/>
      <c r="HV413" s="6"/>
      <c r="HW413" s="4"/>
      <c r="HX413" s="6"/>
      <c r="HY413" s="5"/>
      <c r="HZ413" s="5"/>
      <c r="IA413" s="4"/>
      <c r="IB413" s="6"/>
      <c r="IC413" s="4"/>
      <c r="ID413" s="6"/>
      <c r="IE413" s="5"/>
      <c r="IF413" s="5"/>
      <c r="IG413" s="4"/>
      <c r="IH413" s="6"/>
      <c r="II413" s="4"/>
      <c r="IJ413" s="6"/>
      <c r="IK413" s="5"/>
      <c r="IL413" s="5"/>
      <c r="IM413" s="4"/>
      <c r="IN413" s="6"/>
      <c r="IO413" s="4"/>
      <c r="IP413" s="6"/>
      <c r="IQ413" s="5"/>
      <c r="IR413" s="5"/>
      <c r="IS413" s="4"/>
      <c r="IT413" s="6"/>
      <c r="IU413" s="4"/>
      <c r="IV413" s="6"/>
      <c r="IW413" s="5"/>
      <c r="IX413" s="5"/>
      <c r="IY413" s="4"/>
      <c r="IZ413" s="6"/>
      <c r="JA413" s="4"/>
      <c r="JB413" s="6"/>
      <c r="JC413" s="5"/>
      <c r="JD413" s="5"/>
      <c r="JE413" s="4"/>
      <c r="JF413" s="6"/>
      <c r="JG413" s="4"/>
      <c r="JH413" s="6"/>
      <c r="JI413" s="5"/>
      <c r="JJ413" s="5"/>
      <c r="JK413" s="4"/>
      <c r="JL413" s="6"/>
      <c r="JM413" s="4"/>
      <c r="JN413" s="6"/>
      <c r="JO413" s="5"/>
      <c r="JP413" s="5"/>
      <c r="JQ413" s="4"/>
      <c r="JR413" s="6"/>
      <c r="JS413" s="4"/>
      <c r="JT413" s="6"/>
      <c r="JU413" s="5"/>
      <c r="JV413" s="5"/>
      <c r="JW413" s="4"/>
      <c r="JX413" s="6"/>
      <c r="JY413" s="4"/>
      <c r="JZ413" s="6"/>
      <c r="KA413" s="5"/>
      <c r="KB413" s="5"/>
      <c r="KC413" s="4"/>
      <c r="KD413" s="6"/>
      <c r="KE413" s="4"/>
      <c r="KF413" s="6"/>
      <c r="KG413" s="5"/>
      <c r="KH413" s="5"/>
      <c r="KI413" s="4"/>
      <c r="KJ413" s="6"/>
      <c r="KK413" s="4"/>
      <c r="KL413" s="6"/>
      <c r="KM413" s="5"/>
      <c r="KN413" s="5"/>
    </row>
    <row r="414">
      <c r="A414" s="3" t="s">
        <v>85</v>
      </c>
      <c r="B414" s="3" t="s">
        <v>86</v>
      </c>
      <c r="C414" s="3" t="s">
        <v>522</v>
      </c>
      <c r="D414" s="3" t="s">
        <v>523</v>
      </c>
      <c r="E414" s="3" t="s">
        <v>431</v>
      </c>
      <c r="F414" s="3" t="s">
        <v>432</v>
      </c>
      <c r="G414" s="3" t="s">
        <v>433</v>
      </c>
      <c r="H414" s="3" t="s">
        <v>165</v>
      </c>
      <c r="I414" s="3" t="s">
        <v>1311</v>
      </c>
      <c r="J414" s="3" t="s">
        <v>1318</v>
      </c>
      <c r="K414" s="4">
        <v>135</v>
      </c>
      <c r="L414" s="4">
        <f>=ROUNDDOWN(31.3953488372093,0)</f>
      </c>
      <c r="M414" s="4"/>
      <c r="N414" s="5"/>
      <c r="O414" s="4"/>
      <c r="P414" s="4">
        <f>=ROUNDDOWN({0},0)</f>
      </c>
      <c r="Q414" s="4"/>
      <c r="R414" s="5"/>
      <c r="S414" s="4">
        <v>3</v>
      </c>
      <c r="T414" s="6">
        <v>114.05</v>
      </c>
      <c r="U414" s="4"/>
      <c r="V414" s="6"/>
      <c r="W414" s="5"/>
      <c r="X414" s="5"/>
      <c r="Y414" s="4">
        <v>2</v>
      </c>
      <c r="Z414" s="6">
        <v>72.58</v>
      </c>
      <c r="AA414" s="4"/>
      <c r="AB414" s="6"/>
      <c r="AC414" s="5"/>
      <c r="AD414" s="5"/>
      <c r="AE414" s="4"/>
      <c r="AF414" s="6"/>
      <c r="AG414" s="4"/>
      <c r="AH414" s="6"/>
      <c r="AI414" s="5"/>
      <c r="AJ414" s="5"/>
      <c r="AK414" s="4"/>
      <c r="AL414" s="6"/>
      <c r="AM414" s="4"/>
      <c r="AN414" s="6"/>
      <c r="AO414" s="5"/>
      <c r="AP414" s="5"/>
      <c r="AQ414" s="4"/>
      <c r="AR414" s="6"/>
      <c r="AS414" s="4"/>
      <c r="AT414" s="6"/>
      <c r="AU414" s="5"/>
      <c r="AV414" s="5"/>
      <c r="AW414" s="4"/>
      <c r="AX414" s="6"/>
      <c r="AY414" s="4"/>
      <c r="AZ414" s="6"/>
      <c r="BA414" s="5"/>
      <c r="BB414" s="5"/>
      <c r="BC414" s="4"/>
      <c r="BD414" s="6"/>
      <c r="BE414" s="4"/>
      <c r="BF414" s="6"/>
      <c r="BG414" s="5"/>
      <c r="BH414" s="5"/>
      <c r="BI414" s="4"/>
      <c r="BJ414" s="6"/>
      <c r="BK414" s="4"/>
      <c r="BL414" s="6"/>
      <c r="BM414" s="5"/>
      <c r="BN414" s="5"/>
      <c r="BO414" s="4"/>
      <c r="BP414" s="6"/>
      <c r="BQ414" s="4"/>
      <c r="BR414" s="6"/>
      <c r="BS414" s="5"/>
      <c r="BT414" s="5"/>
      <c r="BU414" s="4"/>
      <c r="BV414" s="6"/>
      <c r="BW414" s="4"/>
      <c r="BX414" s="6"/>
      <c r="BY414" s="5"/>
      <c r="BZ414" s="5"/>
      <c r="CA414" s="4"/>
      <c r="CB414" s="6"/>
      <c r="CC414" s="4"/>
      <c r="CD414" s="6"/>
      <c r="CE414" s="5"/>
      <c r="CF414" s="5"/>
      <c r="CG414" s="4">
        <v>1</v>
      </c>
      <c r="CH414" s="6">
        <v>41.47</v>
      </c>
      <c r="CI414" s="4"/>
      <c r="CJ414" s="6"/>
      <c r="CK414" s="5"/>
      <c r="CL414" s="5"/>
      <c r="CM414" s="4"/>
      <c r="CN414" s="6"/>
      <c r="CO414" s="4"/>
      <c r="CP414" s="6"/>
      <c r="CQ414" s="5"/>
      <c r="CR414" s="5"/>
      <c r="CS414" s="4"/>
      <c r="CT414" s="6"/>
      <c r="CU414" s="4"/>
      <c r="CV414" s="6"/>
      <c r="CW414" s="5"/>
      <c r="CX414" s="5"/>
      <c r="CY414" s="4"/>
      <c r="CZ414" s="6"/>
      <c r="DA414" s="4"/>
      <c r="DB414" s="6"/>
      <c r="DC414" s="5"/>
      <c r="DD414" s="5"/>
      <c r="DE414" s="4"/>
      <c r="DF414" s="6"/>
      <c r="DG414" s="4"/>
      <c r="DH414" s="6"/>
      <c r="DI414" s="5"/>
      <c r="DJ414" s="5"/>
      <c r="DK414" s="4"/>
      <c r="DL414" s="6"/>
      <c r="DM414" s="4"/>
      <c r="DN414" s="6"/>
      <c r="DO414" s="5"/>
      <c r="DP414" s="5"/>
      <c r="DQ414" s="4"/>
      <c r="DR414" s="6"/>
      <c r="DS414" s="4"/>
      <c r="DT414" s="6"/>
      <c r="DU414" s="5"/>
      <c r="DV414" s="5"/>
      <c r="DW414" s="4"/>
      <c r="DX414" s="6"/>
      <c r="DY414" s="4"/>
      <c r="DZ414" s="6"/>
      <c r="EA414" s="5"/>
      <c r="EB414" s="5"/>
      <c r="EC414" s="4"/>
      <c r="ED414" s="6"/>
      <c r="EE414" s="4"/>
      <c r="EF414" s="6"/>
      <c r="EG414" s="5"/>
      <c r="EH414" s="5"/>
      <c r="EI414" s="4"/>
      <c r="EJ414" s="6"/>
      <c r="EK414" s="4"/>
      <c r="EL414" s="6"/>
      <c r="EM414" s="5"/>
      <c r="EN414" s="5"/>
      <c r="EO414" s="4"/>
      <c r="EP414" s="6"/>
      <c r="EQ414" s="4"/>
      <c r="ER414" s="6"/>
      <c r="ES414" s="5"/>
      <c r="ET414" s="5"/>
      <c r="EU414" s="4"/>
      <c r="EV414" s="6"/>
      <c r="EW414" s="4"/>
      <c r="EX414" s="6"/>
      <c r="EY414" s="5"/>
      <c r="EZ414" s="5"/>
      <c r="FA414" s="4"/>
      <c r="FB414" s="6"/>
      <c r="FC414" s="4"/>
      <c r="FD414" s="6"/>
      <c r="FE414" s="5"/>
      <c r="FF414" s="5"/>
      <c r="FG414" s="4"/>
      <c r="FH414" s="6"/>
      <c r="FI414" s="4"/>
      <c r="FJ414" s="6"/>
      <c r="FK414" s="5"/>
      <c r="FL414" s="5"/>
      <c r="FM414" s="4"/>
      <c r="FN414" s="6"/>
      <c r="FO414" s="4"/>
      <c r="FP414" s="6"/>
      <c r="FQ414" s="5"/>
      <c r="FR414" s="5"/>
      <c r="FS414" s="4"/>
      <c r="FT414" s="6"/>
      <c r="FU414" s="4"/>
      <c r="FV414" s="6"/>
      <c r="FW414" s="5"/>
      <c r="FX414" s="5"/>
      <c r="FY414" s="4"/>
      <c r="FZ414" s="6"/>
      <c r="GA414" s="4"/>
      <c r="GB414" s="6"/>
      <c r="GC414" s="5"/>
      <c r="GD414" s="5"/>
      <c r="GE414" s="4"/>
      <c r="GF414" s="6"/>
      <c r="GG414" s="4"/>
      <c r="GH414" s="6"/>
      <c r="GI414" s="5"/>
      <c r="GJ414" s="5"/>
      <c r="GK414" s="4"/>
      <c r="GL414" s="6"/>
      <c r="GM414" s="4"/>
      <c r="GN414" s="6"/>
      <c r="GO414" s="5"/>
      <c r="GP414" s="5"/>
      <c r="GQ414" s="4"/>
      <c r="GR414" s="6"/>
      <c r="GS414" s="4"/>
      <c r="GT414" s="6"/>
      <c r="GU414" s="5"/>
      <c r="GV414" s="5"/>
      <c r="GW414" s="4"/>
      <c r="GX414" s="6"/>
      <c r="GY414" s="4"/>
      <c r="GZ414" s="6"/>
      <c r="HA414" s="5"/>
      <c r="HB414" s="5"/>
      <c r="HC414" s="4"/>
      <c r="HD414" s="6"/>
      <c r="HE414" s="4"/>
      <c r="HF414" s="6"/>
      <c r="HG414" s="5"/>
      <c r="HH414" s="5"/>
      <c r="HI414" s="4"/>
      <c r="HJ414" s="6"/>
      <c r="HK414" s="4"/>
      <c r="HL414" s="6"/>
      <c r="HM414" s="5"/>
      <c r="HN414" s="5"/>
      <c r="HO414" s="4"/>
      <c r="HP414" s="6"/>
      <c r="HQ414" s="4"/>
      <c r="HR414" s="6"/>
      <c r="HS414" s="5"/>
      <c r="HT414" s="5"/>
      <c r="HU414" s="4"/>
      <c r="HV414" s="6"/>
      <c r="HW414" s="4"/>
      <c r="HX414" s="6"/>
      <c r="HY414" s="5"/>
      <c r="HZ414" s="5"/>
      <c r="IA414" s="4"/>
      <c r="IB414" s="6"/>
      <c r="IC414" s="4"/>
      <c r="ID414" s="6"/>
      <c r="IE414" s="5"/>
      <c r="IF414" s="5"/>
      <c r="IG414" s="4"/>
      <c r="IH414" s="6"/>
      <c r="II414" s="4"/>
      <c r="IJ414" s="6"/>
      <c r="IK414" s="5"/>
      <c r="IL414" s="5"/>
      <c r="IM414" s="4"/>
      <c r="IN414" s="6"/>
      <c r="IO414" s="4"/>
      <c r="IP414" s="6"/>
      <c r="IQ414" s="5"/>
      <c r="IR414" s="5"/>
      <c r="IS414" s="4"/>
      <c r="IT414" s="6"/>
      <c r="IU414" s="4"/>
      <c r="IV414" s="6"/>
      <c r="IW414" s="5"/>
      <c r="IX414" s="5"/>
      <c r="IY414" s="4"/>
      <c r="IZ414" s="6"/>
      <c r="JA414" s="4"/>
      <c r="JB414" s="6"/>
      <c r="JC414" s="5"/>
      <c r="JD414" s="5"/>
      <c r="JE414" s="4"/>
      <c r="JF414" s="6"/>
      <c r="JG414" s="4"/>
      <c r="JH414" s="6"/>
      <c r="JI414" s="5"/>
      <c r="JJ414" s="5"/>
      <c r="JK414" s="4"/>
      <c r="JL414" s="6"/>
      <c r="JM414" s="4"/>
      <c r="JN414" s="6"/>
      <c r="JO414" s="5"/>
      <c r="JP414" s="5"/>
      <c r="JQ414" s="4"/>
      <c r="JR414" s="6"/>
      <c r="JS414" s="4"/>
      <c r="JT414" s="6"/>
      <c r="JU414" s="5"/>
      <c r="JV414" s="5"/>
      <c r="JW414" s="4"/>
      <c r="JX414" s="6"/>
      <c r="JY414" s="4"/>
      <c r="JZ414" s="6"/>
      <c r="KA414" s="5"/>
      <c r="KB414" s="5"/>
      <c r="KC414" s="4"/>
      <c r="KD414" s="6"/>
      <c r="KE414" s="4"/>
      <c r="KF414" s="6"/>
      <c r="KG414" s="5"/>
      <c r="KH414" s="5"/>
      <c r="KI414" s="4"/>
      <c r="KJ414" s="6"/>
      <c r="KK414" s="4"/>
      <c r="KL414" s="6"/>
      <c r="KM414" s="5"/>
      <c r="KN414" s="5"/>
    </row>
    <row r="415">
      <c r="A415" s="3" t="s">
        <v>85</v>
      </c>
      <c r="B415" s="3" t="s">
        <v>86</v>
      </c>
      <c r="C415" s="3" t="s">
        <v>522</v>
      </c>
      <c r="D415" s="3" t="s">
        <v>523</v>
      </c>
      <c r="E415" s="3" t="s">
        <v>428</v>
      </c>
      <c r="F415" s="3" t="s">
        <v>429</v>
      </c>
      <c r="G415" s="3" t="s">
        <v>430</v>
      </c>
      <c r="H415" s="3" t="s">
        <v>155</v>
      </c>
      <c r="I415" s="3" t="s">
        <v>1380</v>
      </c>
      <c r="J415" s="3" t="s">
        <v>1318</v>
      </c>
      <c r="K415" s="4">
        <v>128</v>
      </c>
      <c r="L415" s="4">
        <f>=ROUNDDOWN(32,0)</f>
      </c>
      <c r="M415" s="4"/>
      <c r="N415" s="5"/>
      <c r="O415" s="4"/>
      <c r="P415" s="4">
        <f>=ROUNDDOWN({0},0)</f>
      </c>
      <c r="Q415" s="4"/>
      <c r="R415" s="5"/>
      <c r="S415" s="4">
        <v>3</v>
      </c>
      <c r="T415" s="6">
        <v>104.05</v>
      </c>
      <c r="U415" s="4"/>
      <c r="V415" s="6"/>
      <c r="W415" s="5"/>
      <c r="X415" s="5"/>
      <c r="Y415" s="4"/>
      <c r="Z415" s="6"/>
      <c r="AA415" s="4"/>
      <c r="AB415" s="6"/>
      <c r="AC415" s="5"/>
      <c r="AD415" s="5"/>
      <c r="AE415" s="4">
        <v>1</v>
      </c>
      <c r="AF415" s="6">
        <v>28.79</v>
      </c>
      <c r="AG415" s="4"/>
      <c r="AH415" s="6"/>
      <c r="AI415" s="5"/>
      <c r="AJ415" s="5"/>
      <c r="AK415" s="4"/>
      <c r="AL415" s="6"/>
      <c r="AM415" s="4"/>
      <c r="AN415" s="6"/>
      <c r="AO415" s="5"/>
      <c r="AP415" s="5"/>
      <c r="AQ415" s="4">
        <v>2</v>
      </c>
      <c r="AR415" s="6">
        <v>75.26</v>
      </c>
      <c r="AS415" s="4"/>
      <c r="AT415" s="6"/>
      <c r="AU415" s="5"/>
      <c r="AV415" s="5"/>
      <c r="AW415" s="4"/>
      <c r="AX415" s="6"/>
      <c r="AY415" s="4"/>
      <c r="AZ415" s="6"/>
      <c r="BA415" s="5"/>
      <c r="BB415" s="5"/>
      <c r="BC415" s="4"/>
      <c r="BD415" s="6"/>
      <c r="BE415" s="4"/>
      <c r="BF415" s="6"/>
      <c r="BG415" s="5"/>
      <c r="BH415" s="5"/>
      <c r="BI415" s="4"/>
      <c r="BJ415" s="6"/>
      <c r="BK415" s="4"/>
      <c r="BL415" s="6"/>
      <c r="BM415" s="5"/>
      <c r="BN415" s="5"/>
      <c r="BO415" s="4"/>
      <c r="BP415" s="6"/>
      <c r="BQ415" s="4"/>
      <c r="BR415" s="6"/>
      <c r="BS415" s="5"/>
      <c r="BT415" s="5"/>
      <c r="BU415" s="4"/>
      <c r="BV415" s="6"/>
      <c r="BW415" s="4"/>
      <c r="BX415" s="6"/>
      <c r="BY415" s="5"/>
      <c r="BZ415" s="5"/>
      <c r="CA415" s="4"/>
      <c r="CB415" s="6"/>
      <c r="CC415" s="4"/>
      <c r="CD415" s="6"/>
      <c r="CE415" s="5"/>
      <c r="CF415" s="5"/>
      <c r="CG415" s="4"/>
      <c r="CH415" s="6"/>
      <c r="CI415" s="4"/>
      <c r="CJ415" s="6"/>
      <c r="CK415" s="5"/>
      <c r="CL415" s="5"/>
      <c r="CM415" s="4"/>
      <c r="CN415" s="6"/>
      <c r="CO415" s="4"/>
      <c r="CP415" s="6"/>
      <c r="CQ415" s="5"/>
      <c r="CR415" s="5"/>
      <c r="CS415" s="4"/>
      <c r="CT415" s="6"/>
      <c r="CU415" s="4"/>
      <c r="CV415" s="6"/>
      <c r="CW415" s="5"/>
      <c r="CX415" s="5"/>
      <c r="CY415" s="4"/>
      <c r="CZ415" s="6"/>
      <c r="DA415" s="4"/>
      <c r="DB415" s="6"/>
      <c r="DC415" s="5"/>
      <c r="DD415" s="5"/>
      <c r="DE415" s="4"/>
      <c r="DF415" s="6"/>
      <c r="DG415" s="4"/>
      <c r="DH415" s="6"/>
      <c r="DI415" s="5"/>
      <c r="DJ415" s="5"/>
      <c r="DK415" s="4"/>
      <c r="DL415" s="6"/>
      <c r="DM415" s="4"/>
      <c r="DN415" s="6"/>
      <c r="DO415" s="5"/>
      <c r="DP415" s="5"/>
      <c r="DQ415" s="4"/>
      <c r="DR415" s="6"/>
      <c r="DS415" s="4"/>
      <c r="DT415" s="6"/>
      <c r="DU415" s="5"/>
      <c r="DV415" s="5"/>
      <c r="DW415" s="4"/>
      <c r="DX415" s="6"/>
      <c r="DY415" s="4"/>
      <c r="DZ415" s="6"/>
      <c r="EA415" s="5"/>
      <c r="EB415" s="5"/>
      <c r="EC415" s="4"/>
      <c r="ED415" s="6"/>
      <c r="EE415" s="4"/>
      <c r="EF415" s="6"/>
      <c r="EG415" s="5"/>
      <c r="EH415" s="5"/>
      <c r="EI415" s="4"/>
      <c r="EJ415" s="6"/>
      <c r="EK415" s="4"/>
      <c r="EL415" s="6"/>
      <c r="EM415" s="5"/>
      <c r="EN415" s="5"/>
      <c r="EO415" s="4"/>
      <c r="EP415" s="6"/>
      <c r="EQ415" s="4"/>
      <c r="ER415" s="6"/>
      <c r="ES415" s="5"/>
      <c r="ET415" s="5"/>
      <c r="EU415" s="4"/>
      <c r="EV415" s="6"/>
      <c r="EW415" s="4"/>
      <c r="EX415" s="6"/>
      <c r="EY415" s="5"/>
      <c r="EZ415" s="5"/>
      <c r="FA415" s="4"/>
      <c r="FB415" s="6"/>
      <c r="FC415" s="4"/>
      <c r="FD415" s="6"/>
      <c r="FE415" s="5"/>
      <c r="FF415" s="5"/>
      <c r="FG415" s="4"/>
      <c r="FH415" s="6"/>
      <c r="FI415" s="4"/>
      <c r="FJ415" s="6"/>
      <c r="FK415" s="5"/>
      <c r="FL415" s="5"/>
      <c r="FM415" s="4"/>
      <c r="FN415" s="6"/>
      <c r="FO415" s="4"/>
      <c r="FP415" s="6"/>
      <c r="FQ415" s="5"/>
      <c r="FR415" s="5"/>
      <c r="FS415" s="4"/>
      <c r="FT415" s="6"/>
      <c r="FU415" s="4"/>
      <c r="FV415" s="6"/>
      <c r="FW415" s="5"/>
      <c r="FX415" s="5"/>
      <c r="FY415" s="4"/>
      <c r="FZ415" s="6"/>
      <c r="GA415" s="4"/>
      <c r="GB415" s="6"/>
      <c r="GC415" s="5"/>
      <c r="GD415" s="5"/>
      <c r="GE415" s="4"/>
      <c r="GF415" s="6"/>
      <c r="GG415" s="4"/>
      <c r="GH415" s="6"/>
      <c r="GI415" s="5"/>
      <c r="GJ415" s="5"/>
      <c r="GK415" s="4"/>
      <c r="GL415" s="6"/>
      <c r="GM415" s="4"/>
      <c r="GN415" s="6"/>
      <c r="GO415" s="5"/>
      <c r="GP415" s="5"/>
      <c r="GQ415" s="4"/>
      <c r="GR415" s="6"/>
      <c r="GS415" s="4"/>
      <c r="GT415" s="6"/>
      <c r="GU415" s="5"/>
      <c r="GV415" s="5"/>
      <c r="GW415" s="4"/>
      <c r="GX415" s="6"/>
      <c r="GY415" s="4"/>
      <c r="GZ415" s="6"/>
      <c r="HA415" s="5"/>
      <c r="HB415" s="5"/>
      <c r="HC415" s="4"/>
      <c r="HD415" s="6"/>
      <c r="HE415" s="4"/>
      <c r="HF415" s="6"/>
      <c r="HG415" s="5"/>
      <c r="HH415" s="5"/>
      <c r="HI415" s="4"/>
      <c r="HJ415" s="6"/>
      <c r="HK415" s="4"/>
      <c r="HL415" s="6"/>
      <c r="HM415" s="5"/>
      <c r="HN415" s="5"/>
      <c r="HO415" s="4"/>
      <c r="HP415" s="6"/>
      <c r="HQ415" s="4"/>
      <c r="HR415" s="6"/>
      <c r="HS415" s="5"/>
      <c r="HT415" s="5"/>
      <c r="HU415" s="4"/>
      <c r="HV415" s="6"/>
      <c r="HW415" s="4"/>
      <c r="HX415" s="6"/>
      <c r="HY415" s="5"/>
      <c r="HZ415" s="5"/>
      <c r="IA415" s="4"/>
      <c r="IB415" s="6"/>
      <c r="IC415" s="4"/>
      <c r="ID415" s="6"/>
      <c r="IE415" s="5"/>
      <c r="IF415" s="5"/>
      <c r="IG415" s="4"/>
      <c r="IH415" s="6"/>
      <c r="II415" s="4"/>
      <c r="IJ415" s="6"/>
      <c r="IK415" s="5"/>
      <c r="IL415" s="5"/>
      <c r="IM415" s="4"/>
      <c r="IN415" s="6"/>
      <c r="IO415" s="4"/>
      <c r="IP415" s="6"/>
      <c r="IQ415" s="5"/>
      <c r="IR415" s="5"/>
      <c r="IS415" s="4"/>
      <c r="IT415" s="6"/>
      <c r="IU415" s="4"/>
      <c r="IV415" s="6"/>
      <c r="IW415" s="5"/>
      <c r="IX415" s="5"/>
      <c r="IY415" s="4"/>
      <c r="IZ415" s="6"/>
      <c r="JA415" s="4"/>
      <c r="JB415" s="6"/>
      <c r="JC415" s="5"/>
      <c r="JD415" s="5"/>
      <c r="JE415" s="4"/>
      <c r="JF415" s="6"/>
      <c r="JG415" s="4"/>
      <c r="JH415" s="6"/>
      <c r="JI415" s="5"/>
      <c r="JJ415" s="5"/>
      <c r="JK415" s="4"/>
      <c r="JL415" s="6"/>
      <c r="JM415" s="4"/>
      <c r="JN415" s="6"/>
      <c r="JO415" s="5"/>
      <c r="JP415" s="5"/>
      <c r="JQ415" s="4"/>
      <c r="JR415" s="6"/>
      <c r="JS415" s="4"/>
      <c r="JT415" s="6"/>
      <c r="JU415" s="5"/>
      <c r="JV415" s="5"/>
      <c r="JW415" s="4"/>
      <c r="JX415" s="6"/>
      <c r="JY415" s="4"/>
      <c r="JZ415" s="6"/>
      <c r="KA415" s="5"/>
      <c r="KB415" s="5"/>
      <c r="KC415" s="4"/>
      <c r="KD415" s="6"/>
      <c r="KE415" s="4"/>
      <c r="KF415" s="6"/>
      <c r="KG415" s="5"/>
      <c r="KH415" s="5"/>
      <c r="KI415" s="4"/>
      <c r="KJ415" s="6"/>
      <c r="KK415" s="4"/>
      <c r="KL415" s="6"/>
      <c r="KM415" s="5"/>
      <c r="KN415" s="5"/>
    </row>
    <row r="416">
      <c r="A416" s="3" t="s">
        <v>85</v>
      </c>
      <c r="B416" s="3" t="s">
        <v>86</v>
      </c>
      <c r="C416" s="3" t="s">
        <v>522</v>
      </c>
      <c r="D416" s="3" t="s">
        <v>523</v>
      </c>
      <c r="E416" s="3" t="s">
        <v>342</v>
      </c>
      <c r="F416" s="3" t="s">
        <v>343</v>
      </c>
      <c r="G416" s="3" t="s">
        <v>344</v>
      </c>
      <c r="H416" s="3" t="s">
        <v>129</v>
      </c>
      <c r="I416" s="3" t="s">
        <v>1327</v>
      </c>
      <c r="J416" s="3" t="s">
        <v>1318</v>
      </c>
      <c r="K416" s="4">
        <v>171</v>
      </c>
      <c r="L416" s="4">
        <f>=ROUNDDOWN(42.75,0)</f>
      </c>
      <c r="M416" s="4"/>
      <c r="N416" s="5"/>
      <c r="O416" s="4"/>
      <c r="P416" s="4">
        <f>=ROUNDDOWN({0},0)</f>
      </c>
      <c r="Q416" s="4"/>
      <c r="R416" s="5"/>
      <c r="S416" s="4">
        <v>2</v>
      </c>
      <c r="T416" s="6">
        <v>92.24</v>
      </c>
      <c r="U416" s="4"/>
      <c r="V416" s="6"/>
      <c r="W416" s="5"/>
      <c r="X416" s="5"/>
      <c r="Y416" s="4"/>
      <c r="Z416" s="6"/>
      <c r="AA416" s="4"/>
      <c r="AB416" s="6"/>
      <c r="AC416" s="5"/>
      <c r="AD416" s="5"/>
      <c r="AE416" s="4"/>
      <c r="AF416" s="6"/>
      <c r="AG416" s="4"/>
      <c r="AH416" s="6"/>
      <c r="AI416" s="5"/>
      <c r="AJ416" s="5"/>
      <c r="AK416" s="4"/>
      <c r="AL416" s="6"/>
      <c r="AM416" s="4"/>
      <c r="AN416" s="6"/>
      <c r="AO416" s="5"/>
      <c r="AP416" s="5"/>
      <c r="AQ416" s="4">
        <v>1</v>
      </c>
      <c r="AR416" s="6">
        <v>32.25</v>
      </c>
      <c r="AS416" s="4"/>
      <c r="AT416" s="6"/>
      <c r="AU416" s="5"/>
      <c r="AV416" s="5"/>
      <c r="AW416" s="4"/>
      <c r="AX416" s="6"/>
      <c r="AY416" s="4"/>
      <c r="AZ416" s="6"/>
      <c r="BA416" s="5"/>
      <c r="BB416" s="5"/>
      <c r="BC416" s="4">
        <v>1</v>
      </c>
      <c r="BD416" s="6">
        <v>59.99</v>
      </c>
      <c r="BE416" s="4"/>
      <c r="BF416" s="6"/>
      <c r="BG416" s="5"/>
      <c r="BH416" s="5"/>
      <c r="BI416" s="4"/>
      <c r="BJ416" s="6"/>
      <c r="BK416" s="4"/>
      <c r="BL416" s="6"/>
      <c r="BM416" s="5"/>
      <c r="BN416" s="5"/>
      <c r="BO416" s="4"/>
      <c r="BP416" s="6"/>
      <c r="BQ416" s="4"/>
      <c r="BR416" s="6"/>
      <c r="BS416" s="5"/>
      <c r="BT416" s="5"/>
      <c r="BU416" s="4"/>
      <c r="BV416" s="6"/>
      <c r="BW416" s="4"/>
      <c r="BX416" s="6"/>
      <c r="BY416" s="5"/>
      <c r="BZ416" s="5"/>
      <c r="CA416" s="4"/>
      <c r="CB416" s="6"/>
      <c r="CC416" s="4"/>
      <c r="CD416" s="6"/>
      <c r="CE416" s="5"/>
      <c r="CF416" s="5"/>
      <c r="CG416" s="4"/>
      <c r="CH416" s="6"/>
      <c r="CI416" s="4"/>
      <c r="CJ416" s="6"/>
      <c r="CK416" s="5"/>
      <c r="CL416" s="5"/>
      <c r="CM416" s="4"/>
      <c r="CN416" s="6"/>
      <c r="CO416" s="4"/>
      <c r="CP416" s="6"/>
      <c r="CQ416" s="5"/>
      <c r="CR416" s="5"/>
      <c r="CS416" s="4"/>
      <c r="CT416" s="6"/>
      <c r="CU416" s="4"/>
      <c r="CV416" s="6"/>
      <c r="CW416" s="5"/>
      <c r="CX416" s="5"/>
      <c r="CY416" s="4"/>
      <c r="CZ416" s="6"/>
      <c r="DA416" s="4"/>
      <c r="DB416" s="6"/>
      <c r="DC416" s="5"/>
      <c r="DD416" s="5"/>
      <c r="DE416" s="4"/>
      <c r="DF416" s="6"/>
      <c r="DG416" s="4"/>
      <c r="DH416" s="6"/>
      <c r="DI416" s="5"/>
      <c r="DJ416" s="5"/>
      <c r="DK416" s="4"/>
      <c r="DL416" s="6"/>
      <c r="DM416" s="4"/>
      <c r="DN416" s="6"/>
      <c r="DO416" s="5"/>
      <c r="DP416" s="5"/>
      <c r="DQ416" s="4"/>
      <c r="DR416" s="6"/>
      <c r="DS416" s="4"/>
      <c r="DT416" s="6"/>
      <c r="DU416" s="5"/>
      <c r="DV416" s="5"/>
      <c r="DW416" s="4"/>
      <c r="DX416" s="6"/>
      <c r="DY416" s="4"/>
      <c r="DZ416" s="6"/>
      <c r="EA416" s="5"/>
      <c r="EB416" s="5"/>
      <c r="EC416" s="4"/>
      <c r="ED416" s="6"/>
      <c r="EE416" s="4"/>
      <c r="EF416" s="6"/>
      <c r="EG416" s="5"/>
      <c r="EH416" s="5"/>
      <c r="EI416" s="4"/>
      <c r="EJ416" s="6"/>
      <c r="EK416" s="4"/>
      <c r="EL416" s="6"/>
      <c r="EM416" s="5"/>
      <c r="EN416" s="5"/>
      <c r="EO416" s="4"/>
      <c r="EP416" s="6"/>
      <c r="EQ416" s="4"/>
      <c r="ER416" s="6"/>
      <c r="ES416" s="5"/>
      <c r="ET416" s="5"/>
      <c r="EU416" s="4"/>
      <c r="EV416" s="6"/>
      <c r="EW416" s="4"/>
      <c r="EX416" s="6"/>
      <c r="EY416" s="5"/>
      <c r="EZ416" s="5"/>
      <c r="FA416" s="4"/>
      <c r="FB416" s="6"/>
      <c r="FC416" s="4"/>
      <c r="FD416" s="6"/>
      <c r="FE416" s="5"/>
      <c r="FF416" s="5"/>
      <c r="FG416" s="4"/>
      <c r="FH416" s="6"/>
      <c r="FI416" s="4"/>
      <c r="FJ416" s="6"/>
      <c r="FK416" s="5"/>
      <c r="FL416" s="5"/>
      <c r="FM416" s="4"/>
      <c r="FN416" s="6"/>
      <c r="FO416" s="4"/>
      <c r="FP416" s="6"/>
      <c r="FQ416" s="5"/>
      <c r="FR416" s="5"/>
      <c r="FS416" s="4"/>
      <c r="FT416" s="6"/>
      <c r="FU416" s="4"/>
      <c r="FV416" s="6"/>
      <c r="FW416" s="5"/>
      <c r="FX416" s="5"/>
      <c r="FY416" s="4"/>
      <c r="FZ416" s="6"/>
      <c r="GA416" s="4"/>
      <c r="GB416" s="6"/>
      <c r="GC416" s="5"/>
      <c r="GD416" s="5"/>
      <c r="GE416" s="4"/>
      <c r="GF416" s="6"/>
      <c r="GG416" s="4"/>
      <c r="GH416" s="6"/>
      <c r="GI416" s="5"/>
      <c r="GJ416" s="5"/>
      <c r="GK416" s="4"/>
      <c r="GL416" s="6"/>
      <c r="GM416" s="4"/>
      <c r="GN416" s="6"/>
      <c r="GO416" s="5"/>
      <c r="GP416" s="5"/>
      <c r="GQ416" s="4"/>
      <c r="GR416" s="6"/>
      <c r="GS416" s="4"/>
      <c r="GT416" s="6"/>
      <c r="GU416" s="5"/>
      <c r="GV416" s="5"/>
      <c r="GW416" s="4"/>
      <c r="GX416" s="6"/>
      <c r="GY416" s="4"/>
      <c r="GZ416" s="6"/>
      <c r="HA416" s="5"/>
      <c r="HB416" s="5"/>
      <c r="HC416" s="4"/>
      <c r="HD416" s="6"/>
      <c r="HE416" s="4"/>
      <c r="HF416" s="6"/>
      <c r="HG416" s="5"/>
      <c r="HH416" s="5"/>
      <c r="HI416" s="4"/>
      <c r="HJ416" s="6"/>
      <c r="HK416" s="4"/>
      <c r="HL416" s="6"/>
      <c r="HM416" s="5"/>
      <c r="HN416" s="5"/>
      <c r="HO416" s="4"/>
      <c r="HP416" s="6"/>
      <c r="HQ416" s="4"/>
      <c r="HR416" s="6"/>
      <c r="HS416" s="5"/>
      <c r="HT416" s="5"/>
      <c r="HU416" s="4"/>
      <c r="HV416" s="6"/>
      <c r="HW416" s="4"/>
      <c r="HX416" s="6"/>
      <c r="HY416" s="5"/>
      <c r="HZ416" s="5"/>
      <c r="IA416" s="4"/>
      <c r="IB416" s="6"/>
      <c r="IC416" s="4"/>
      <c r="ID416" s="6"/>
      <c r="IE416" s="5"/>
      <c r="IF416" s="5"/>
      <c r="IG416" s="4"/>
      <c r="IH416" s="6"/>
      <c r="II416" s="4"/>
      <c r="IJ416" s="6"/>
      <c r="IK416" s="5"/>
      <c r="IL416" s="5"/>
      <c r="IM416" s="4"/>
      <c r="IN416" s="6"/>
      <c r="IO416" s="4"/>
      <c r="IP416" s="6"/>
      <c r="IQ416" s="5"/>
      <c r="IR416" s="5"/>
      <c r="IS416" s="4"/>
      <c r="IT416" s="6"/>
      <c r="IU416" s="4"/>
      <c r="IV416" s="6"/>
      <c r="IW416" s="5"/>
      <c r="IX416" s="5"/>
      <c r="IY416" s="4"/>
      <c r="IZ416" s="6"/>
      <c r="JA416" s="4"/>
      <c r="JB416" s="6"/>
      <c r="JC416" s="5"/>
      <c r="JD416" s="5"/>
      <c r="JE416" s="4"/>
      <c r="JF416" s="6"/>
      <c r="JG416" s="4"/>
      <c r="JH416" s="6"/>
      <c r="JI416" s="5"/>
      <c r="JJ416" s="5"/>
      <c r="JK416" s="4"/>
      <c r="JL416" s="6"/>
      <c r="JM416" s="4"/>
      <c r="JN416" s="6"/>
      <c r="JO416" s="5"/>
      <c r="JP416" s="5"/>
      <c r="JQ416" s="4"/>
      <c r="JR416" s="6"/>
      <c r="JS416" s="4"/>
      <c r="JT416" s="6"/>
      <c r="JU416" s="5"/>
      <c r="JV416" s="5"/>
      <c r="JW416" s="4"/>
      <c r="JX416" s="6"/>
      <c r="JY416" s="4"/>
      <c r="JZ416" s="6"/>
      <c r="KA416" s="5"/>
      <c r="KB416" s="5"/>
      <c r="KC416" s="4"/>
      <c r="KD416" s="6"/>
      <c r="KE416" s="4"/>
      <c r="KF416" s="6"/>
      <c r="KG416" s="5"/>
      <c r="KH416" s="5"/>
      <c r="KI416" s="4"/>
      <c r="KJ416" s="6"/>
      <c r="KK416" s="4"/>
      <c r="KL416" s="6"/>
      <c r="KM416" s="5"/>
      <c r="KN416" s="5"/>
    </row>
    <row r="417">
      <c r="A417" s="3" t="s">
        <v>85</v>
      </c>
      <c r="B417" s="3" t="s">
        <v>86</v>
      </c>
      <c r="C417" s="3" t="s">
        <v>522</v>
      </c>
      <c r="D417" s="3" t="s">
        <v>523</v>
      </c>
      <c r="E417" s="3" t="s">
        <v>346</v>
      </c>
      <c r="F417" s="3" t="s">
        <v>243</v>
      </c>
      <c r="G417" s="3" t="s">
        <v>347</v>
      </c>
      <c r="H417" s="3" t="s">
        <v>104</v>
      </c>
      <c r="I417" s="3" t="s">
        <v>1311</v>
      </c>
      <c r="J417" s="3" t="s">
        <v>1340</v>
      </c>
      <c r="K417" s="4">
        <v>71</v>
      </c>
      <c r="L417" s="4">
        <f>=ROUNDDOWN(47.3333333333333,0)</f>
      </c>
      <c r="M417" s="4"/>
      <c r="N417" s="5"/>
      <c r="O417" s="4"/>
      <c r="P417" s="4">
        <f>=ROUNDDOWN({0},0)</f>
      </c>
      <c r="Q417" s="4"/>
      <c r="R417" s="5"/>
      <c r="S417" s="4">
        <v>1</v>
      </c>
      <c r="T417" s="6">
        <v>32.39</v>
      </c>
      <c r="U417" s="4"/>
      <c r="V417" s="6"/>
      <c r="W417" s="5"/>
      <c r="X417" s="5"/>
      <c r="Y417" s="4"/>
      <c r="Z417" s="6"/>
      <c r="AA417" s="4"/>
      <c r="AB417" s="6"/>
      <c r="AC417" s="5"/>
      <c r="AD417" s="5"/>
      <c r="AE417" s="4"/>
      <c r="AF417" s="6"/>
      <c r="AG417" s="4"/>
      <c r="AH417" s="6"/>
      <c r="AI417" s="5"/>
      <c r="AJ417" s="5"/>
      <c r="AK417" s="4">
        <v>1</v>
      </c>
      <c r="AL417" s="6">
        <v>32.39</v>
      </c>
      <c r="AM417" s="4"/>
      <c r="AN417" s="6"/>
      <c r="AO417" s="5"/>
      <c r="AP417" s="5"/>
      <c r="AQ417" s="4"/>
      <c r="AR417" s="6"/>
      <c r="AS417" s="4"/>
      <c r="AT417" s="6"/>
      <c r="AU417" s="5"/>
      <c r="AV417" s="5"/>
      <c r="AW417" s="4"/>
      <c r="AX417" s="6"/>
      <c r="AY417" s="4"/>
      <c r="AZ417" s="6"/>
      <c r="BA417" s="5"/>
      <c r="BB417" s="5"/>
      <c r="BC417" s="4"/>
      <c r="BD417" s="6"/>
      <c r="BE417" s="4"/>
      <c r="BF417" s="6"/>
      <c r="BG417" s="5"/>
      <c r="BH417" s="5"/>
      <c r="BI417" s="4"/>
      <c r="BJ417" s="6"/>
      <c r="BK417" s="4"/>
      <c r="BL417" s="6"/>
      <c r="BM417" s="5"/>
      <c r="BN417" s="5"/>
      <c r="BO417" s="4"/>
      <c r="BP417" s="6"/>
      <c r="BQ417" s="4"/>
      <c r="BR417" s="6"/>
      <c r="BS417" s="5"/>
      <c r="BT417" s="5"/>
      <c r="BU417" s="4"/>
      <c r="BV417" s="6"/>
      <c r="BW417" s="4"/>
      <c r="BX417" s="6"/>
      <c r="BY417" s="5"/>
      <c r="BZ417" s="5"/>
      <c r="CA417" s="4"/>
      <c r="CB417" s="6"/>
      <c r="CC417" s="4"/>
      <c r="CD417" s="6"/>
      <c r="CE417" s="5"/>
      <c r="CF417" s="5"/>
      <c r="CG417" s="4"/>
      <c r="CH417" s="6"/>
      <c r="CI417" s="4"/>
      <c r="CJ417" s="6"/>
      <c r="CK417" s="5"/>
      <c r="CL417" s="5"/>
      <c r="CM417" s="4"/>
      <c r="CN417" s="6"/>
      <c r="CO417" s="4"/>
      <c r="CP417" s="6"/>
      <c r="CQ417" s="5"/>
      <c r="CR417" s="5"/>
      <c r="CS417" s="4"/>
      <c r="CT417" s="6"/>
      <c r="CU417" s="4"/>
      <c r="CV417" s="6"/>
      <c r="CW417" s="5"/>
      <c r="CX417" s="5"/>
      <c r="CY417" s="4"/>
      <c r="CZ417" s="6"/>
      <c r="DA417" s="4"/>
      <c r="DB417" s="6"/>
      <c r="DC417" s="5"/>
      <c r="DD417" s="5"/>
      <c r="DE417" s="4"/>
      <c r="DF417" s="6"/>
      <c r="DG417" s="4"/>
      <c r="DH417" s="6"/>
      <c r="DI417" s="5"/>
      <c r="DJ417" s="5"/>
      <c r="DK417" s="4"/>
      <c r="DL417" s="6"/>
      <c r="DM417" s="4"/>
      <c r="DN417" s="6"/>
      <c r="DO417" s="5"/>
      <c r="DP417" s="5"/>
      <c r="DQ417" s="4"/>
      <c r="DR417" s="6"/>
      <c r="DS417" s="4"/>
      <c r="DT417" s="6"/>
      <c r="DU417" s="5"/>
      <c r="DV417" s="5"/>
      <c r="DW417" s="4"/>
      <c r="DX417" s="6"/>
      <c r="DY417" s="4"/>
      <c r="DZ417" s="6"/>
      <c r="EA417" s="5"/>
      <c r="EB417" s="5"/>
      <c r="EC417" s="4"/>
      <c r="ED417" s="6"/>
      <c r="EE417" s="4"/>
      <c r="EF417" s="6"/>
      <c r="EG417" s="5"/>
      <c r="EH417" s="5"/>
      <c r="EI417" s="4"/>
      <c r="EJ417" s="6"/>
      <c r="EK417" s="4"/>
      <c r="EL417" s="6"/>
      <c r="EM417" s="5"/>
      <c r="EN417" s="5"/>
      <c r="EO417" s="4"/>
      <c r="EP417" s="6"/>
      <c r="EQ417" s="4"/>
      <c r="ER417" s="6"/>
      <c r="ES417" s="5"/>
      <c r="ET417" s="5"/>
      <c r="EU417" s="4"/>
      <c r="EV417" s="6"/>
      <c r="EW417" s="4"/>
      <c r="EX417" s="6"/>
      <c r="EY417" s="5"/>
      <c r="EZ417" s="5"/>
      <c r="FA417" s="4"/>
      <c r="FB417" s="6"/>
      <c r="FC417" s="4"/>
      <c r="FD417" s="6"/>
      <c r="FE417" s="5"/>
      <c r="FF417" s="5"/>
      <c r="FG417" s="4"/>
      <c r="FH417" s="6"/>
      <c r="FI417" s="4"/>
      <c r="FJ417" s="6"/>
      <c r="FK417" s="5"/>
      <c r="FL417" s="5"/>
      <c r="FM417" s="4"/>
      <c r="FN417" s="6"/>
      <c r="FO417" s="4"/>
      <c r="FP417" s="6"/>
      <c r="FQ417" s="5"/>
      <c r="FR417" s="5"/>
      <c r="FS417" s="4"/>
      <c r="FT417" s="6"/>
      <c r="FU417" s="4"/>
      <c r="FV417" s="6"/>
      <c r="FW417" s="5"/>
      <c r="FX417" s="5"/>
      <c r="FY417" s="4"/>
      <c r="FZ417" s="6"/>
      <c r="GA417" s="4"/>
      <c r="GB417" s="6"/>
      <c r="GC417" s="5"/>
      <c r="GD417" s="5"/>
      <c r="GE417" s="4"/>
      <c r="GF417" s="6"/>
      <c r="GG417" s="4"/>
      <c r="GH417" s="6"/>
      <c r="GI417" s="5"/>
      <c r="GJ417" s="5"/>
      <c r="GK417" s="4"/>
      <c r="GL417" s="6"/>
      <c r="GM417" s="4"/>
      <c r="GN417" s="6"/>
      <c r="GO417" s="5"/>
      <c r="GP417" s="5"/>
      <c r="GQ417" s="4"/>
      <c r="GR417" s="6"/>
      <c r="GS417" s="4"/>
      <c r="GT417" s="6"/>
      <c r="GU417" s="5"/>
      <c r="GV417" s="5"/>
      <c r="GW417" s="4"/>
      <c r="GX417" s="6"/>
      <c r="GY417" s="4"/>
      <c r="GZ417" s="6"/>
      <c r="HA417" s="5"/>
      <c r="HB417" s="5"/>
      <c r="HC417" s="4"/>
      <c r="HD417" s="6"/>
      <c r="HE417" s="4"/>
      <c r="HF417" s="6"/>
      <c r="HG417" s="5"/>
      <c r="HH417" s="5"/>
      <c r="HI417" s="4"/>
      <c r="HJ417" s="6"/>
      <c r="HK417" s="4"/>
      <c r="HL417" s="6"/>
      <c r="HM417" s="5"/>
      <c r="HN417" s="5"/>
      <c r="HO417" s="4"/>
      <c r="HP417" s="6"/>
      <c r="HQ417" s="4"/>
      <c r="HR417" s="6"/>
      <c r="HS417" s="5"/>
      <c r="HT417" s="5"/>
      <c r="HU417" s="4"/>
      <c r="HV417" s="6"/>
      <c r="HW417" s="4"/>
      <c r="HX417" s="6"/>
      <c r="HY417" s="5"/>
      <c r="HZ417" s="5"/>
      <c r="IA417" s="4"/>
      <c r="IB417" s="6"/>
      <c r="IC417" s="4"/>
      <c r="ID417" s="6"/>
      <c r="IE417" s="5"/>
      <c r="IF417" s="5"/>
      <c r="IG417" s="4"/>
      <c r="IH417" s="6"/>
      <c r="II417" s="4"/>
      <c r="IJ417" s="6"/>
      <c r="IK417" s="5"/>
      <c r="IL417" s="5"/>
      <c r="IM417" s="4"/>
      <c r="IN417" s="6"/>
      <c r="IO417" s="4"/>
      <c r="IP417" s="6"/>
      <c r="IQ417" s="5"/>
      <c r="IR417" s="5"/>
      <c r="IS417" s="4"/>
      <c r="IT417" s="6"/>
      <c r="IU417" s="4"/>
      <c r="IV417" s="6"/>
      <c r="IW417" s="5"/>
      <c r="IX417" s="5"/>
      <c r="IY417" s="4"/>
      <c r="IZ417" s="6"/>
      <c r="JA417" s="4"/>
      <c r="JB417" s="6"/>
      <c r="JC417" s="5"/>
      <c r="JD417" s="5"/>
      <c r="JE417" s="4"/>
      <c r="JF417" s="6"/>
      <c r="JG417" s="4"/>
      <c r="JH417" s="6"/>
      <c r="JI417" s="5"/>
      <c r="JJ417" s="5"/>
      <c r="JK417" s="4"/>
      <c r="JL417" s="6"/>
      <c r="JM417" s="4"/>
      <c r="JN417" s="6"/>
      <c r="JO417" s="5"/>
      <c r="JP417" s="5"/>
      <c r="JQ417" s="4"/>
      <c r="JR417" s="6"/>
      <c r="JS417" s="4"/>
      <c r="JT417" s="6"/>
      <c r="JU417" s="5"/>
      <c r="JV417" s="5"/>
      <c r="JW417" s="4"/>
      <c r="JX417" s="6"/>
      <c r="JY417" s="4"/>
      <c r="JZ417" s="6"/>
      <c r="KA417" s="5"/>
      <c r="KB417" s="5"/>
      <c r="KC417" s="4"/>
      <c r="KD417" s="6"/>
      <c r="KE417" s="4"/>
      <c r="KF417" s="6"/>
      <c r="KG417" s="5"/>
      <c r="KH417" s="5"/>
      <c r="KI417" s="4"/>
      <c r="KJ417" s="6"/>
      <c r="KK417" s="4"/>
      <c r="KL417" s="6"/>
      <c r="KM417" s="5"/>
      <c r="KN417" s="5"/>
    </row>
    <row r="418">
      <c r="A418" s="3" t="s">
        <v>85</v>
      </c>
      <c r="B418" s="3" t="s">
        <v>86</v>
      </c>
      <c r="C418" s="3" t="s">
        <v>522</v>
      </c>
      <c r="D418" s="3" t="s">
        <v>523</v>
      </c>
      <c r="E418" s="3" t="s">
        <v>325</v>
      </c>
      <c r="F418" s="3" t="s">
        <v>326</v>
      </c>
      <c r="G418" s="3" t="s">
        <v>327</v>
      </c>
      <c r="H418" s="3" t="s">
        <v>129</v>
      </c>
      <c r="I418" s="3" t="s">
        <v>1350</v>
      </c>
      <c r="J418" s="3" t="s">
        <v>1340</v>
      </c>
      <c r="K418" s="4">
        <v>147</v>
      </c>
      <c r="L418" s="4">
        <f>=ROUNDDOWN(21,0)</f>
      </c>
      <c r="M418" s="4"/>
      <c r="N418" s="5"/>
      <c r="O418" s="4"/>
      <c r="P418" s="4">
        <f>=ROUNDDOWN({0},0)</f>
      </c>
      <c r="Q418" s="4"/>
      <c r="R418" s="5"/>
      <c r="S418" s="4">
        <v>1</v>
      </c>
      <c r="T418" s="6">
        <v>25.91</v>
      </c>
      <c r="U418" s="4"/>
      <c r="V418" s="6"/>
      <c r="W418" s="5"/>
      <c r="X418" s="5"/>
      <c r="Y418" s="4">
        <v>1</v>
      </c>
      <c r="Z418" s="6">
        <v>25.91</v>
      </c>
      <c r="AA418" s="4"/>
      <c r="AB418" s="6"/>
      <c r="AC418" s="5"/>
      <c r="AD418" s="5"/>
      <c r="AE418" s="4"/>
      <c r="AF418" s="6"/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/>
      <c r="AR418" s="6"/>
      <c r="AS418" s="4"/>
      <c r="AT418" s="6"/>
      <c r="AU418" s="5"/>
      <c r="AV418" s="5"/>
      <c r="AW418" s="4"/>
      <c r="AX418" s="6"/>
      <c r="AY418" s="4"/>
      <c r="AZ418" s="6"/>
      <c r="BA418" s="5"/>
      <c r="BB418" s="5"/>
      <c r="BC418" s="4"/>
      <c r="BD418" s="6"/>
      <c r="BE418" s="4"/>
      <c r="BF418" s="6"/>
      <c r="BG418" s="5"/>
      <c r="BH418" s="5"/>
      <c r="BI418" s="4"/>
      <c r="BJ418" s="6"/>
      <c r="BK418" s="4"/>
      <c r="BL418" s="6"/>
      <c r="BM418" s="5"/>
      <c r="BN418" s="5"/>
      <c r="BO418" s="4"/>
      <c r="BP418" s="6"/>
      <c r="BQ418" s="4"/>
      <c r="BR418" s="6"/>
      <c r="BS418" s="5"/>
      <c r="BT418" s="5"/>
      <c r="BU418" s="4"/>
      <c r="BV418" s="6"/>
      <c r="BW418" s="4"/>
      <c r="BX418" s="6"/>
      <c r="BY418" s="5"/>
      <c r="BZ418" s="5"/>
      <c r="CA418" s="4"/>
      <c r="CB418" s="6"/>
      <c r="CC418" s="4"/>
      <c r="CD418" s="6"/>
      <c r="CE418" s="5"/>
      <c r="CF418" s="5"/>
      <c r="CG418" s="4"/>
      <c r="CH418" s="6"/>
      <c r="CI418" s="4"/>
      <c r="CJ418" s="6"/>
      <c r="CK418" s="5"/>
      <c r="CL418" s="5"/>
      <c r="CM418" s="4"/>
      <c r="CN418" s="6"/>
      <c r="CO418" s="4"/>
      <c r="CP418" s="6"/>
      <c r="CQ418" s="5"/>
      <c r="CR418" s="5"/>
      <c r="CS418" s="4"/>
      <c r="CT418" s="6"/>
      <c r="CU418" s="4"/>
      <c r="CV418" s="6"/>
      <c r="CW418" s="5"/>
      <c r="CX418" s="5"/>
      <c r="CY418" s="4"/>
      <c r="CZ418" s="6"/>
      <c r="DA418" s="4"/>
      <c r="DB418" s="6"/>
      <c r="DC418" s="5"/>
      <c r="DD418" s="5"/>
      <c r="DE418" s="4"/>
      <c r="DF418" s="6"/>
      <c r="DG418" s="4"/>
      <c r="DH418" s="6"/>
      <c r="DI418" s="5"/>
      <c r="DJ418" s="5"/>
      <c r="DK418" s="4"/>
      <c r="DL418" s="6"/>
      <c r="DM418" s="4"/>
      <c r="DN418" s="6"/>
      <c r="DO418" s="5"/>
      <c r="DP418" s="5"/>
      <c r="DQ418" s="4"/>
      <c r="DR418" s="6"/>
      <c r="DS418" s="4"/>
      <c r="DT418" s="6"/>
      <c r="DU418" s="5"/>
      <c r="DV418" s="5"/>
      <c r="DW418" s="4"/>
      <c r="DX418" s="6"/>
      <c r="DY418" s="4"/>
      <c r="DZ418" s="6"/>
      <c r="EA418" s="5"/>
      <c r="EB418" s="5"/>
      <c r="EC418" s="4"/>
      <c r="ED418" s="6"/>
      <c r="EE418" s="4"/>
      <c r="EF418" s="6"/>
      <c r="EG418" s="5"/>
      <c r="EH418" s="5"/>
      <c r="EI418" s="4"/>
      <c r="EJ418" s="6"/>
      <c r="EK418" s="4"/>
      <c r="EL418" s="6"/>
      <c r="EM418" s="5"/>
      <c r="EN418" s="5"/>
      <c r="EO418" s="4"/>
      <c r="EP418" s="6"/>
      <c r="EQ418" s="4"/>
      <c r="ER418" s="6"/>
      <c r="ES418" s="5"/>
      <c r="ET418" s="5"/>
      <c r="EU418" s="4"/>
      <c r="EV418" s="6"/>
      <c r="EW418" s="4"/>
      <c r="EX418" s="6"/>
      <c r="EY418" s="5"/>
      <c r="EZ418" s="5"/>
      <c r="FA418" s="4"/>
      <c r="FB418" s="6"/>
      <c r="FC418" s="4"/>
      <c r="FD418" s="6"/>
      <c r="FE418" s="5"/>
      <c r="FF418" s="5"/>
      <c r="FG418" s="4"/>
      <c r="FH418" s="6"/>
      <c r="FI418" s="4"/>
      <c r="FJ418" s="6"/>
      <c r="FK418" s="5"/>
      <c r="FL418" s="5"/>
      <c r="FM418" s="4"/>
      <c r="FN418" s="6"/>
      <c r="FO418" s="4"/>
      <c r="FP418" s="6"/>
      <c r="FQ418" s="5"/>
      <c r="FR418" s="5"/>
      <c r="FS418" s="4"/>
      <c r="FT418" s="6"/>
      <c r="FU418" s="4"/>
      <c r="FV418" s="6"/>
      <c r="FW418" s="5"/>
      <c r="FX418" s="5"/>
      <c r="FY418" s="4"/>
      <c r="FZ418" s="6"/>
      <c r="GA418" s="4"/>
      <c r="GB418" s="6"/>
      <c r="GC418" s="5"/>
      <c r="GD418" s="5"/>
      <c r="GE418" s="4"/>
      <c r="GF418" s="6"/>
      <c r="GG418" s="4"/>
      <c r="GH418" s="6"/>
      <c r="GI418" s="5"/>
      <c r="GJ418" s="5"/>
      <c r="GK418" s="4"/>
      <c r="GL418" s="6"/>
      <c r="GM418" s="4"/>
      <c r="GN418" s="6"/>
      <c r="GO418" s="5"/>
      <c r="GP418" s="5"/>
      <c r="GQ418" s="4"/>
      <c r="GR418" s="6"/>
      <c r="GS418" s="4"/>
      <c r="GT418" s="6"/>
      <c r="GU418" s="5"/>
      <c r="GV418" s="5"/>
      <c r="GW418" s="4"/>
      <c r="GX418" s="6"/>
      <c r="GY418" s="4"/>
      <c r="GZ418" s="6"/>
      <c r="HA418" s="5"/>
      <c r="HB418" s="5"/>
      <c r="HC418" s="4"/>
      <c r="HD418" s="6"/>
      <c r="HE418" s="4"/>
      <c r="HF418" s="6"/>
      <c r="HG418" s="5"/>
      <c r="HH418" s="5"/>
      <c r="HI418" s="4"/>
      <c r="HJ418" s="6"/>
      <c r="HK418" s="4"/>
      <c r="HL418" s="6"/>
      <c r="HM418" s="5"/>
      <c r="HN418" s="5"/>
      <c r="HO418" s="4"/>
      <c r="HP418" s="6"/>
      <c r="HQ418" s="4"/>
      <c r="HR418" s="6"/>
      <c r="HS418" s="5"/>
      <c r="HT418" s="5"/>
      <c r="HU418" s="4"/>
      <c r="HV418" s="6"/>
      <c r="HW418" s="4"/>
      <c r="HX418" s="6"/>
      <c r="HY418" s="5"/>
      <c r="HZ418" s="5"/>
      <c r="IA418" s="4"/>
      <c r="IB418" s="6"/>
      <c r="IC418" s="4"/>
      <c r="ID418" s="6"/>
      <c r="IE418" s="5"/>
      <c r="IF418" s="5"/>
      <c r="IG418" s="4"/>
      <c r="IH418" s="6"/>
      <c r="II418" s="4"/>
      <c r="IJ418" s="6"/>
      <c r="IK418" s="5"/>
      <c r="IL418" s="5"/>
      <c r="IM418" s="4"/>
      <c r="IN418" s="6"/>
      <c r="IO418" s="4"/>
      <c r="IP418" s="6"/>
      <c r="IQ418" s="5"/>
      <c r="IR418" s="5"/>
      <c r="IS418" s="4"/>
      <c r="IT418" s="6"/>
      <c r="IU418" s="4"/>
      <c r="IV418" s="6"/>
      <c r="IW418" s="5"/>
      <c r="IX418" s="5"/>
      <c r="IY418" s="4"/>
      <c r="IZ418" s="6"/>
      <c r="JA418" s="4"/>
      <c r="JB418" s="6"/>
      <c r="JC418" s="5"/>
      <c r="JD418" s="5"/>
      <c r="JE418" s="4"/>
      <c r="JF418" s="6"/>
      <c r="JG418" s="4"/>
      <c r="JH418" s="6"/>
      <c r="JI418" s="5"/>
      <c r="JJ418" s="5"/>
      <c r="JK418" s="4"/>
      <c r="JL418" s="6"/>
      <c r="JM418" s="4"/>
      <c r="JN418" s="6"/>
      <c r="JO418" s="5"/>
      <c r="JP418" s="5"/>
      <c r="JQ418" s="4"/>
      <c r="JR418" s="6"/>
      <c r="JS418" s="4"/>
      <c r="JT418" s="6"/>
      <c r="JU418" s="5"/>
      <c r="JV418" s="5"/>
      <c r="JW418" s="4"/>
      <c r="JX418" s="6"/>
      <c r="JY418" s="4"/>
      <c r="JZ418" s="6"/>
      <c r="KA418" s="5"/>
      <c r="KB418" s="5"/>
      <c r="KC418" s="4"/>
      <c r="KD418" s="6"/>
      <c r="KE418" s="4"/>
      <c r="KF418" s="6"/>
      <c r="KG418" s="5"/>
      <c r="KH418" s="5"/>
      <c r="KI418" s="4"/>
      <c r="KJ418" s="6"/>
      <c r="KK418" s="4"/>
      <c r="KL418" s="6"/>
      <c r="KM418" s="5"/>
      <c r="KN418" s="5"/>
    </row>
    <row r="419">
      <c r="A419" s="3" t="s">
        <v>85</v>
      </c>
      <c r="B419" s="3" t="s">
        <v>86</v>
      </c>
      <c r="C419" s="3" t="s">
        <v>522</v>
      </c>
      <c r="D419" s="3" t="s">
        <v>523</v>
      </c>
      <c r="E419" s="3" t="s">
        <v>225</v>
      </c>
      <c r="F419" s="3" t="s">
        <v>526</v>
      </c>
      <c r="G419" s="3" t="s">
        <v>527</v>
      </c>
      <c r="H419" s="3" t="s">
        <v>104</v>
      </c>
      <c r="I419" s="3" t="s">
        <v>1325</v>
      </c>
      <c r="J419" s="3" t="s">
        <v>1340</v>
      </c>
      <c r="K419" s="4">
        <v>549</v>
      </c>
      <c r="L419" s="4">
        <f>=ROUNDDOWN(166.363636363636,0)</f>
      </c>
      <c r="M419" s="4"/>
      <c r="N419" s="5"/>
      <c r="O419" s="4"/>
      <c r="P419" s="4">
        <f>=ROUNDDOWN({0},0)</f>
      </c>
      <c r="Q419" s="4"/>
      <c r="R419" s="5"/>
      <c r="S419" s="4"/>
      <c r="T419" s="6"/>
      <c r="U419" s="4"/>
      <c r="V419" s="6"/>
      <c r="W419" s="5"/>
      <c r="X419" s="5"/>
      <c r="Y419" s="4"/>
      <c r="Z419" s="6"/>
      <c r="AA419" s="4"/>
      <c r="AB419" s="6"/>
      <c r="AC419" s="5"/>
      <c r="AD419" s="5"/>
      <c r="AE419" s="4"/>
      <c r="AF419" s="6"/>
      <c r="AG419" s="4"/>
      <c r="AH419" s="6"/>
      <c r="AI419" s="5"/>
      <c r="AJ419" s="5"/>
      <c r="AK419" s="4"/>
      <c r="AL419" s="6"/>
      <c r="AM419" s="4"/>
      <c r="AN419" s="6"/>
      <c r="AO419" s="5"/>
      <c r="AP419" s="5"/>
      <c r="AQ419" s="4"/>
      <c r="AR419" s="6"/>
      <c r="AS419" s="4"/>
      <c r="AT419" s="6"/>
      <c r="AU419" s="5"/>
      <c r="AV419" s="5"/>
      <c r="AW419" s="4"/>
      <c r="AX419" s="6"/>
      <c r="AY419" s="4"/>
      <c r="AZ419" s="6"/>
      <c r="BA419" s="5"/>
      <c r="BB419" s="5"/>
      <c r="BC419" s="4"/>
      <c r="BD419" s="6"/>
      <c r="BE419" s="4"/>
      <c r="BF419" s="6"/>
      <c r="BG419" s="5"/>
      <c r="BH419" s="5"/>
      <c r="BI419" s="4"/>
      <c r="BJ419" s="6"/>
      <c r="BK419" s="4"/>
      <c r="BL419" s="6"/>
      <c r="BM419" s="5"/>
      <c r="BN419" s="5"/>
      <c r="BO419" s="4"/>
      <c r="BP419" s="6"/>
      <c r="BQ419" s="4"/>
      <c r="BR419" s="6"/>
      <c r="BS419" s="5"/>
      <c r="BT419" s="5"/>
      <c r="BU419" s="4"/>
      <c r="BV419" s="6"/>
      <c r="BW419" s="4"/>
      <c r="BX419" s="6"/>
      <c r="BY419" s="5"/>
      <c r="BZ419" s="5"/>
      <c r="CA419" s="4"/>
      <c r="CB419" s="6"/>
      <c r="CC419" s="4"/>
      <c r="CD419" s="6"/>
      <c r="CE419" s="5"/>
      <c r="CF419" s="5"/>
      <c r="CG419" s="4"/>
      <c r="CH419" s="6"/>
      <c r="CI419" s="4"/>
      <c r="CJ419" s="6"/>
      <c r="CK419" s="5"/>
      <c r="CL419" s="5"/>
      <c r="CM419" s="4"/>
      <c r="CN419" s="6"/>
      <c r="CO419" s="4"/>
      <c r="CP419" s="6"/>
      <c r="CQ419" s="5"/>
      <c r="CR419" s="5"/>
      <c r="CS419" s="4"/>
      <c r="CT419" s="6"/>
      <c r="CU419" s="4"/>
      <c r="CV419" s="6"/>
      <c r="CW419" s="5"/>
      <c r="CX419" s="5"/>
      <c r="CY419" s="4"/>
      <c r="CZ419" s="6"/>
      <c r="DA419" s="4"/>
      <c r="DB419" s="6"/>
      <c r="DC419" s="5"/>
      <c r="DD419" s="5"/>
      <c r="DE419" s="4"/>
      <c r="DF419" s="6"/>
      <c r="DG419" s="4"/>
      <c r="DH419" s="6"/>
      <c r="DI419" s="5"/>
      <c r="DJ419" s="5"/>
      <c r="DK419" s="4"/>
      <c r="DL419" s="6"/>
      <c r="DM419" s="4"/>
      <c r="DN419" s="6"/>
      <c r="DO419" s="5"/>
      <c r="DP419" s="5"/>
      <c r="DQ419" s="4"/>
      <c r="DR419" s="6"/>
      <c r="DS419" s="4"/>
      <c r="DT419" s="6"/>
      <c r="DU419" s="5"/>
      <c r="DV419" s="5"/>
      <c r="DW419" s="4"/>
      <c r="DX419" s="6"/>
      <c r="DY419" s="4"/>
      <c r="DZ419" s="6"/>
      <c r="EA419" s="5"/>
      <c r="EB419" s="5"/>
      <c r="EC419" s="4"/>
      <c r="ED419" s="6"/>
      <c r="EE419" s="4"/>
      <c r="EF419" s="6"/>
      <c r="EG419" s="5"/>
      <c r="EH419" s="5"/>
      <c r="EI419" s="4"/>
      <c r="EJ419" s="6"/>
      <c r="EK419" s="4"/>
      <c r="EL419" s="6"/>
      <c r="EM419" s="5"/>
      <c r="EN419" s="5"/>
      <c r="EO419" s="4"/>
      <c r="EP419" s="6"/>
      <c r="EQ419" s="4"/>
      <c r="ER419" s="6"/>
      <c r="ES419" s="5"/>
      <c r="ET419" s="5"/>
      <c r="EU419" s="4"/>
      <c r="EV419" s="6"/>
      <c r="EW419" s="4"/>
      <c r="EX419" s="6"/>
      <c r="EY419" s="5"/>
      <c r="EZ419" s="5"/>
      <c r="FA419" s="4"/>
      <c r="FB419" s="6"/>
      <c r="FC419" s="4"/>
      <c r="FD419" s="6"/>
      <c r="FE419" s="5"/>
      <c r="FF419" s="5"/>
      <c r="FG419" s="4"/>
      <c r="FH419" s="6"/>
      <c r="FI419" s="4"/>
      <c r="FJ419" s="6"/>
      <c r="FK419" s="5"/>
      <c r="FL419" s="5"/>
      <c r="FM419" s="4"/>
      <c r="FN419" s="6"/>
      <c r="FO419" s="4"/>
      <c r="FP419" s="6"/>
      <c r="FQ419" s="5"/>
      <c r="FR419" s="5"/>
      <c r="FS419" s="4"/>
      <c r="FT419" s="6"/>
      <c r="FU419" s="4"/>
      <c r="FV419" s="6"/>
      <c r="FW419" s="5"/>
      <c r="FX419" s="5"/>
      <c r="FY419" s="4"/>
      <c r="FZ419" s="6"/>
      <c r="GA419" s="4"/>
      <c r="GB419" s="6"/>
      <c r="GC419" s="5"/>
      <c r="GD419" s="5"/>
      <c r="GE419" s="4"/>
      <c r="GF419" s="6"/>
      <c r="GG419" s="4"/>
      <c r="GH419" s="6"/>
      <c r="GI419" s="5"/>
      <c r="GJ419" s="5"/>
      <c r="GK419" s="4"/>
      <c r="GL419" s="6"/>
      <c r="GM419" s="4"/>
      <c r="GN419" s="6"/>
      <c r="GO419" s="5"/>
      <c r="GP419" s="5"/>
      <c r="GQ419" s="4"/>
      <c r="GR419" s="6"/>
      <c r="GS419" s="4"/>
      <c r="GT419" s="6"/>
      <c r="GU419" s="5"/>
      <c r="GV419" s="5"/>
      <c r="GW419" s="4"/>
      <c r="GX419" s="6"/>
      <c r="GY419" s="4"/>
      <c r="GZ419" s="6"/>
      <c r="HA419" s="5"/>
      <c r="HB419" s="5"/>
      <c r="HC419" s="4"/>
      <c r="HD419" s="6"/>
      <c r="HE419" s="4"/>
      <c r="HF419" s="6"/>
      <c r="HG419" s="5"/>
      <c r="HH419" s="5"/>
      <c r="HI419" s="4"/>
      <c r="HJ419" s="6"/>
      <c r="HK419" s="4"/>
      <c r="HL419" s="6"/>
      <c r="HM419" s="5"/>
      <c r="HN419" s="5"/>
      <c r="HO419" s="4"/>
      <c r="HP419" s="6"/>
      <c r="HQ419" s="4"/>
      <c r="HR419" s="6"/>
      <c r="HS419" s="5"/>
      <c r="HT419" s="5"/>
      <c r="HU419" s="4"/>
      <c r="HV419" s="6"/>
      <c r="HW419" s="4"/>
      <c r="HX419" s="6"/>
      <c r="HY419" s="5"/>
      <c r="HZ419" s="5"/>
      <c r="IA419" s="4"/>
      <c r="IB419" s="6"/>
      <c r="IC419" s="4"/>
      <c r="ID419" s="6"/>
      <c r="IE419" s="5"/>
      <c r="IF419" s="5"/>
      <c r="IG419" s="4"/>
      <c r="IH419" s="6"/>
      <c r="II419" s="4"/>
      <c r="IJ419" s="6"/>
      <c r="IK419" s="5"/>
      <c r="IL419" s="5"/>
      <c r="IM419" s="4"/>
      <c r="IN419" s="6"/>
      <c r="IO419" s="4"/>
      <c r="IP419" s="6"/>
      <c r="IQ419" s="5"/>
      <c r="IR419" s="5"/>
      <c r="IS419" s="4"/>
      <c r="IT419" s="6"/>
      <c r="IU419" s="4"/>
      <c r="IV419" s="6"/>
      <c r="IW419" s="5"/>
      <c r="IX419" s="5"/>
      <c r="IY419" s="4"/>
      <c r="IZ419" s="6"/>
      <c r="JA419" s="4"/>
      <c r="JB419" s="6"/>
      <c r="JC419" s="5"/>
      <c r="JD419" s="5"/>
      <c r="JE419" s="4"/>
      <c r="JF419" s="6"/>
      <c r="JG419" s="4"/>
      <c r="JH419" s="6"/>
      <c r="JI419" s="5"/>
      <c r="JJ419" s="5"/>
      <c r="JK419" s="4"/>
      <c r="JL419" s="6"/>
      <c r="JM419" s="4"/>
      <c r="JN419" s="6"/>
      <c r="JO419" s="5"/>
      <c r="JP419" s="5"/>
      <c r="JQ419" s="4"/>
      <c r="JR419" s="6"/>
      <c r="JS419" s="4"/>
      <c r="JT419" s="6"/>
      <c r="JU419" s="5"/>
      <c r="JV419" s="5"/>
      <c r="JW419" s="4"/>
      <c r="JX419" s="6"/>
      <c r="JY419" s="4"/>
      <c r="JZ419" s="6"/>
      <c r="KA419" s="5"/>
      <c r="KB419" s="5"/>
      <c r="KC419" s="4"/>
      <c r="KD419" s="6"/>
      <c r="KE419" s="4"/>
      <c r="KF419" s="6"/>
      <c r="KG419" s="5"/>
      <c r="KH419" s="5"/>
      <c r="KI419" s="4"/>
      <c r="KJ419" s="6"/>
      <c r="KK419" s="4"/>
      <c r="KL419" s="6"/>
      <c r="KM419" s="5"/>
      <c r="KN419" s="5"/>
    </row>
    <row r="420">
      <c r="A420" s="3" t="s">
        <v>85</v>
      </c>
      <c r="B420" s="3" t="s">
        <v>86</v>
      </c>
      <c r="C420" s="3" t="s">
        <v>522</v>
      </c>
      <c r="D420" s="3" t="s">
        <v>523</v>
      </c>
      <c r="E420" s="3" t="s">
        <v>524</v>
      </c>
      <c r="F420" s="3" t="s">
        <v>524</v>
      </c>
      <c r="G420" s="3" t="s">
        <v>525</v>
      </c>
      <c r="H420" s="3" t="s">
        <v>129</v>
      </c>
      <c r="I420" s="3" t="s">
        <v>1346</v>
      </c>
      <c r="J420" s="3" t="s">
        <v>1340</v>
      </c>
      <c r="K420" s="4">
        <v>94</v>
      </c>
      <c r="L420" s="4">
        <f>=ROUNDDOWN(49.4736842105263,0)</f>
      </c>
      <c r="M420" s="4"/>
      <c r="N420" s="5"/>
      <c r="O420" s="4"/>
      <c r="P420" s="4">
        <f>=ROUNDDOWN({0},0)</f>
      </c>
      <c r="Q420" s="4"/>
      <c r="R420" s="5"/>
      <c r="S420" s="4"/>
      <c r="T420" s="6"/>
      <c r="U420" s="4"/>
      <c r="V420" s="6"/>
      <c r="W420" s="5"/>
      <c r="X420" s="5"/>
      <c r="Y420" s="4"/>
      <c r="Z420" s="6"/>
      <c r="AA420" s="4"/>
      <c r="AB420" s="6"/>
      <c r="AC420" s="5"/>
      <c r="AD420" s="5"/>
      <c r="AE420" s="4"/>
      <c r="AF420" s="6"/>
      <c r="AG420" s="4"/>
      <c r="AH420" s="6"/>
      <c r="AI420" s="5"/>
      <c r="AJ420" s="5"/>
      <c r="AK420" s="4"/>
      <c r="AL420" s="6"/>
      <c r="AM420" s="4"/>
      <c r="AN420" s="6"/>
      <c r="AO420" s="5"/>
      <c r="AP420" s="5"/>
      <c r="AQ420" s="4"/>
      <c r="AR420" s="6"/>
      <c r="AS420" s="4"/>
      <c r="AT420" s="6"/>
      <c r="AU420" s="5"/>
      <c r="AV420" s="5"/>
      <c r="AW420" s="4"/>
      <c r="AX420" s="6"/>
      <c r="AY420" s="4"/>
      <c r="AZ420" s="6"/>
      <c r="BA420" s="5"/>
      <c r="BB420" s="5"/>
      <c r="BC420" s="4"/>
      <c r="BD420" s="6"/>
      <c r="BE420" s="4"/>
      <c r="BF420" s="6"/>
      <c r="BG420" s="5"/>
      <c r="BH420" s="5"/>
      <c r="BI420" s="4"/>
      <c r="BJ420" s="6"/>
      <c r="BK420" s="4"/>
      <c r="BL420" s="6"/>
      <c r="BM420" s="5"/>
      <c r="BN420" s="5"/>
      <c r="BO420" s="4"/>
      <c r="BP420" s="6"/>
      <c r="BQ420" s="4"/>
      <c r="BR420" s="6"/>
      <c r="BS420" s="5"/>
      <c r="BT420" s="5"/>
      <c r="BU420" s="4"/>
      <c r="BV420" s="6"/>
      <c r="BW420" s="4"/>
      <c r="BX420" s="6"/>
      <c r="BY420" s="5"/>
      <c r="BZ420" s="5"/>
      <c r="CA420" s="4"/>
      <c r="CB420" s="6"/>
      <c r="CC420" s="4"/>
      <c r="CD420" s="6"/>
      <c r="CE420" s="5"/>
      <c r="CF420" s="5"/>
      <c r="CG420" s="4"/>
      <c r="CH420" s="6"/>
      <c r="CI420" s="4"/>
      <c r="CJ420" s="6"/>
      <c r="CK420" s="5"/>
      <c r="CL420" s="5"/>
      <c r="CM420" s="4"/>
      <c r="CN420" s="6"/>
      <c r="CO420" s="4"/>
      <c r="CP420" s="6"/>
      <c r="CQ420" s="5"/>
      <c r="CR420" s="5"/>
      <c r="CS420" s="4"/>
      <c r="CT420" s="6"/>
      <c r="CU420" s="4"/>
      <c r="CV420" s="6"/>
      <c r="CW420" s="5"/>
      <c r="CX420" s="5"/>
      <c r="CY420" s="4"/>
      <c r="CZ420" s="6"/>
      <c r="DA420" s="4"/>
      <c r="DB420" s="6"/>
      <c r="DC420" s="5"/>
      <c r="DD420" s="5"/>
      <c r="DE420" s="4"/>
      <c r="DF420" s="6"/>
      <c r="DG420" s="4"/>
      <c r="DH420" s="6"/>
      <c r="DI420" s="5"/>
      <c r="DJ420" s="5"/>
      <c r="DK420" s="4"/>
      <c r="DL420" s="6"/>
      <c r="DM420" s="4"/>
      <c r="DN420" s="6"/>
      <c r="DO420" s="5"/>
      <c r="DP420" s="5"/>
      <c r="DQ420" s="4"/>
      <c r="DR420" s="6"/>
      <c r="DS420" s="4"/>
      <c r="DT420" s="6"/>
      <c r="DU420" s="5"/>
      <c r="DV420" s="5"/>
      <c r="DW420" s="4"/>
      <c r="DX420" s="6"/>
      <c r="DY420" s="4"/>
      <c r="DZ420" s="6"/>
      <c r="EA420" s="5"/>
      <c r="EB420" s="5"/>
      <c r="EC420" s="4"/>
      <c r="ED420" s="6"/>
      <c r="EE420" s="4"/>
      <c r="EF420" s="6"/>
      <c r="EG420" s="5"/>
      <c r="EH420" s="5"/>
      <c r="EI420" s="4"/>
      <c r="EJ420" s="6"/>
      <c r="EK420" s="4"/>
      <c r="EL420" s="6"/>
      <c r="EM420" s="5"/>
      <c r="EN420" s="5"/>
      <c r="EO420" s="4"/>
      <c r="EP420" s="6"/>
      <c r="EQ420" s="4"/>
      <c r="ER420" s="6"/>
      <c r="ES420" s="5"/>
      <c r="ET420" s="5"/>
      <c r="EU420" s="4"/>
      <c r="EV420" s="6"/>
      <c r="EW420" s="4"/>
      <c r="EX420" s="6"/>
      <c r="EY420" s="5"/>
      <c r="EZ420" s="5"/>
      <c r="FA420" s="4"/>
      <c r="FB420" s="6"/>
      <c r="FC420" s="4"/>
      <c r="FD420" s="6"/>
      <c r="FE420" s="5"/>
      <c r="FF420" s="5"/>
      <c r="FG420" s="4"/>
      <c r="FH420" s="6"/>
      <c r="FI420" s="4"/>
      <c r="FJ420" s="6"/>
      <c r="FK420" s="5"/>
      <c r="FL420" s="5"/>
      <c r="FM420" s="4"/>
      <c r="FN420" s="6"/>
      <c r="FO420" s="4"/>
      <c r="FP420" s="6"/>
      <c r="FQ420" s="5"/>
      <c r="FR420" s="5"/>
      <c r="FS420" s="4"/>
      <c r="FT420" s="6"/>
      <c r="FU420" s="4"/>
      <c r="FV420" s="6"/>
      <c r="FW420" s="5"/>
      <c r="FX420" s="5"/>
      <c r="FY420" s="4"/>
      <c r="FZ420" s="6"/>
      <c r="GA420" s="4"/>
      <c r="GB420" s="6"/>
      <c r="GC420" s="5"/>
      <c r="GD420" s="5"/>
      <c r="GE420" s="4"/>
      <c r="GF420" s="6"/>
      <c r="GG420" s="4"/>
      <c r="GH420" s="6"/>
      <c r="GI420" s="5"/>
      <c r="GJ420" s="5"/>
      <c r="GK420" s="4"/>
      <c r="GL420" s="6"/>
      <c r="GM420" s="4"/>
      <c r="GN420" s="6"/>
      <c r="GO420" s="5"/>
      <c r="GP420" s="5"/>
      <c r="GQ420" s="4"/>
      <c r="GR420" s="6"/>
      <c r="GS420" s="4"/>
      <c r="GT420" s="6"/>
      <c r="GU420" s="5"/>
      <c r="GV420" s="5"/>
      <c r="GW420" s="4"/>
      <c r="GX420" s="6"/>
      <c r="GY420" s="4"/>
      <c r="GZ420" s="6"/>
      <c r="HA420" s="5"/>
      <c r="HB420" s="5"/>
      <c r="HC420" s="4"/>
      <c r="HD420" s="6"/>
      <c r="HE420" s="4"/>
      <c r="HF420" s="6"/>
      <c r="HG420" s="5"/>
      <c r="HH420" s="5"/>
      <c r="HI420" s="4"/>
      <c r="HJ420" s="6"/>
      <c r="HK420" s="4"/>
      <c r="HL420" s="6"/>
      <c r="HM420" s="5"/>
      <c r="HN420" s="5"/>
      <c r="HO420" s="4"/>
      <c r="HP420" s="6"/>
      <c r="HQ420" s="4"/>
      <c r="HR420" s="6"/>
      <c r="HS420" s="5"/>
      <c r="HT420" s="5"/>
      <c r="HU420" s="4"/>
      <c r="HV420" s="6"/>
      <c r="HW420" s="4"/>
      <c r="HX420" s="6"/>
      <c r="HY420" s="5"/>
      <c r="HZ420" s="5"/>
      <c r="IA420" s="4"/>
      <c r="IB420" s="6"/>
      <c r="IC420" s="4"/>
      <c r="ID420" s="6"/>
      <c r="IE420" s="5"/>
      <c r="IF420" s="5"/>
      <c r="IG420" s="4"/>
      <c r="IH420" s="6"/>
      <c r="II420" s="4"/>
      <c r="IJ420" s="6"/>
      <c r="IK420" s="5"/>
      <c r="IL420" s="5"/>
      <c r="IM420" s="4"/>
      <c r="IN420" s="6"/>
      <c r="IO420" s="4"/>
      <c r="IP420" s="6"/>
      <c r="IQ420" s="5"/>
      <c r="IR420" s="5"/>
      <c r="IS420" s="4"/>
      <c r="IT420" s="6"/>
      <c r="IU420" s="4"/>
      <c r="IV420" s="6"/>
      <c r="IW420" s="5"/>
      <c r="IX420" s="5"/>
      <c r="IY420" s="4"/>
      <c r="IZ420" s="6"/>
      <c r="JA420" s="4"/>
      <c r="JB420" s="6"/>
      <c r="JC420" s="5"/>
      <c r="JD420" s="5"/>
      <c r="JE420" s="4"/>
      <c r="JF420" s="6"/>
      <c r="JG420" s="4"/>
      <c r="JH420" s="6"/>
      <c r="JI420" s="5"/>
      <c r="JJ420" s="5"/>
      <c r="JK420" s="4"/>
      <c r="JL420" s="6"/>
      <c r="JM420" s="4"/>
      <c r="JN420" s="6"/>
      <c r="JO420" s="5"/>
      <c r="JP420" s="5"/>
      <c r="JQ420" s="4"/>
      <c r="JR420" s="6"/>
      <c r="JS420" s="4"/>
      <c r="JT420" s="6"/>
      <c r="JU420" s="5"/>
      <c r="JV420" s="5"/>
      <c r="JW420" s="4"/>
      <c r="JX420" s="6"/>
      <c r="JY420" s="4"/>
      <c r="JZ420" s="6"/>
      <c r="KA420" s="5"/>
      <c r="KB420" s="5"/>
      <c r="KC420" s="4"/>
      <c r="KD420" s="6"/>
      <c r="KE420" s="4"/>
      <c r="KF420" s="6"/>
      <c r="KG420" s="5"/>
      <c r="KH420" s="5"/>
      <c r="KI420" s="4"/>
      <c r="KJ420" s="6"/>
      <c r="KK420" s="4"/>
      <c r="KL420" s="6"/>
      <c r="KM420" s="5"/>
      <c r="KN420" s="5"/>
    </row>
    <row r="421">
      <c r="A421" s="3" t="s">
        <v>85</v>
      </c>
      <c r="B421" s="3" t="s">
        <v>86</v>
      </c>
      <c r="C421" s="3" t="s">
        <v>522</v>
      </c>
      <c r="D421" s="3" t="s">
        <v>528</v>
      </c>
      <c r="E421" s="3" t="s">
        <v>440</v>
      </c>
      <c r="F421" s="3" t="s">
        <v>441</v>
      </c>
      <c r="G421" s="3" t="s">
        <v>442</v>
      </c>
      <c r="H421" s="3" t="s">
        <v>98</v>
      </c>
      <c r="I421" s="3" t="s">
        <v>1372</v>
      </c>
      <c r="J421" s="3" t="s">
        <v>1319</v>
      </c>
      <c r="K421" s="4">
        <v>368</v>
      </c>
      <c r="L421" s="4">
        <f>=ROUNDDOWN(26.6666666666667,0)</f>
      </c>
      <c r="M421" s="4"/>
      <c r="N421" s="5">
        <v>1</v>
      </c>
      <c r="O421" s="4"/>
      <c r="P421" s="4">
        <f>=ROUNDDOWN({0},0)</f>
      </c>
      <c r="Q421" s="4"/>
      <c r="R421" s="5"/>
      <c r="S421" s="4">
        <v>21</v>
      </c>
      <c r="T421" s="6">
        <v>1307.34</v>
      </c>
      <c r="U421" s="4"/>
      <c r="V421" s="6"/>
      <c r="W421" s="5"/>
      <c r="X421" s="5"/>
      <c r="Y421" s="4">
        <v>3</v>
      </c>
      <c r="Z421" s="6">
        <v>170.41</v>
      </c>
      <c r="AA421" s="4"/>
      <c r="AB421" s="6"/>
      <c r="AC421" s="5"/>
      <c r="AD421" s="5"/>
      <c r="AE421" s="4">
        <v>2</v>
      </c>
      <c r="AF421" s="6">
        <v>111.53</v>
      </c>
      <c r="AG421" s="4"/>
      <c r="AH421" s="6"/>
      <c r="AI421" s="5"/>
      <c r="AJ421" s="5"/>
      <c r="AK421" s="4">
        <v>4</v>
      </c>
      <c r="AL421" s="6">
        <v>242.64</v>
      </c>
      <c r="AM421" s="4"/>
      <c r="AN421" s="6"/>
      <c r="AO421" s="5"/>
      <c r="AP421" s="5"/>
      <c r="AQ421" s="4">
        <v>7</v>
      </c>
      <c r="AR421" s="6">
        <v>418.13</v>
      </c>
      <c r="AS421" s="4"/>
      <c r="AT421" s="6"/>
      <c r="AU421" s="5"/>
      <c r="AV421" s="5"/>
      <c r="AW421" s="4"/>
      <c r="AX421" s="6"/>
      <c r="AY421" s="4"/>
      <c r="AZ421" s="6"/>
      <c r="BA421" s="5"/>
      <c r="BB421" s="5"/>
      <c r="BC421" s="4"/>
      <c r="BD421" s="6"/>
      <c r="BE421" s="4"/>
      <c r="BF421" s="6"/>
      <c r="BG421" s="5"/>
      <c r="BH421" s="5"/>
      <c r="BI421" s="4">
        <v>1</v>
      </c>
      <c r="BJ421" s="6">
        <v>66.38</v>
      </c>
      <c r="BK421" s="4"/>
      <c r="BL421" s="6"/>
      <c r="BM421" s="5"/>
      <c r="BN421" s="5"/>
      <c r="BO421" s="4"/>
      <c r="BP421" s="6"/>
      <c r="BQ421" s="4"/>
      <c r="BR421" s="6"/>
      <c r="BS421" s="5"/>
      <c r="BT421" s="5"/>
      <c r="BU421" s="4">
        <v>1</v>
      </c>
      <c r="BV421" s="6">
        <v>66.38</v>
      </c>
      <c r="BW421" s="4"/>
      <c r="BX421" s="6"/>
      <c r="BY421" s="5"/>
      <c r="BZ421" s="5"/>
      <c r="CA421" s="4"/>
      <c r="CB421" s="6"/>
      <c r="CC421" s="4"/>
      <c r="CD421" s="6"/>
      <c r="CE421" s="5"/>
      <c r="CF421" s="5"/>
      <c r="CG421" s="4">
        <v>1</v>
      </c>
      <c r="CH421" s="6">
        <v>62.07</v>
      </c>
      <c r="CI421" s="4"/>
      <c r="CJ421" s="6"/>
      <c r="CK421" s="5"/>
      <c r="CL421" s="5"/>
      <c r="CM421" s="4">
        <v>2</v>
      </c>
      <c r="CN421" s="6">
        <v>169.8</v>
      </c>
      <c r="CO421" s="4"/>
      <c r="CP421" s="6"/>
      <c r="CQ421" s="5"/>
      <c r="CR421" s="5"/>
      <c r="CS421" s="4"/>
      <c r="CT421" s="6"/>
      <c r="CU421" s="4"/>
      <c r="CV421" s="6"/>
      <c r="CW421" s="5"/>
      <c r="CX421" s="5"/>
      <c r="CY421" s="4"/>
      <c r="CZ421" s="6"/>
      <c r="DA421" s="4"/>
      <c r="DB421" s="6"/>
      <c r="DC421" s="5"/>
      <c r="DD421" s="5"/>
      <c r="DE421" s="4"/>
      <c r="DF421" s="6"/>
      <c r="DG421" s="4"/>
      <c r="DH421" s="6"/>
      <c r="DI421" s="5"/>
      <c r="DJ421" s="5"/>
      <c r="DK421" s="4"/>
      <c r="DL421" s="6"/>
      <c r="DM421" s="4"/>
      <c r="DN421" s="6"/>
      <c r="DO421" s="5"/>
      <c r="DP421" s="5"/>
      <c r="DQ421" s="4"/>
      <c r="DR421" s="6"/>
      <c r="DS421" s="4"/>
      <c r="DT421" s="6"/>
      <c r="DU421" s="5"/>
      <c r="DV421" s="5"/>
      <c r="DW421" s="4"/>
      <c r="DX421" s="6"/>
      <c r="DY421" s="4"/>
      <c r="DZ421" s="6"/>
      <c r="EA421" s="5"/>
      <c r="EB421" s="5"/>
      <c r="EC421" s="4"/>
      <c r="ED421" s="6"/>
      <c r="EE421" s="4"/>
      <c r="EF421" s="6"/>
      <c r="EG421" s="5"/>
      <c r="EH421" s="5"/>
      <c r="EI421" s="4"/>
      <c r="EJ421" s="6"/>
      <c r="EK421" s="4"/>
      <c r="EL421" s="6"/>
      <c r="EM421" s="5"/>
      <c r="EN421" s="5"/>
      <c r="EO421" s="4"/>
      <c r="EP421" s="6"/>
      <c r="EQ421" s="4"/>
      <c r="ER421" s="6"/>
      <c r="ES421" s="5"/>
      <c r="ET421" s="5"/>
      <c r="EU421" s="4"/>
      <c r="EV421" s="6"/>
      <c r="EW421" s="4"/>
      <c r="EX421" s="6"/>
      <c r="EY421" s="5"/>
      <c r="EZ421" s="5"/>
      <c r="FA421" s="4"/>
      <c r="FB421" s="6"/>
      <c r="FC421" s="4"/>
      <c r="FD421" s="6"/>
      <c r="FE421" s="5"/>
      <c r="FF421" s="5"/>
      <c r="FG421" s="4"/>
      <c r="FH421" s="6"/>
      <c r="FI421" s="4"/>
      <c r="FJ421" s="6"/>
      <c r="FK421" s="5"/>
      <c r="FL421" s="5"/>
      <c r="FM421" s="4"/>
      <c r="FN421" s="6"/>
      <c r="FO421" s="4"/>
      <c r="FP421" s="6"/>
      <c r="FQ421" s="5"/>
      <c r="FR421" s="5"/>
      <c r="FS421" s="4"/>
      <c r="FT421" s="6"/>
      <c r="FU421" s="4"/>
      <c r="FV421" s="6"/>
      <c r="FW421" s="5"/>
      <c r="FX421" s="5"/>
      <c r="FY421" s="4"/>
      <c r="FZ421" s="6"/>
      <c r="GA421" s="4"/>
      <c r="GB421" s="6"/>
      <c r="GC421" s="5"/>
      <c r="GD421" s="5"/>
      <c r="GE421" s="4"/>
      <c r="GF421" s="6"/>
      <c r="GG421" s="4"/>
      <c r="GH421" s="6"/>
      <c r="GI421" s="5"/>
      <c r="GJ421" s="5"/>
      <c r="GK421" s="4"/>
      <c r="GL421" s="6"/>
      <c r="GM421" s="4"/>
      <c r="GN421" s="6"/>
      <c r="GO421" s="5"/>
      <c r="GP421" s="5"/>
      <c r="GQ421" s="4"/>
      <c r="GR421" s="6"/>
      <c r="GS421" s="4"/>
      <c r="GT421" s="6"/>
      <c r="GU421" s="5"/>
      <c r="GV421" s="5"/>
      <c r="GW421" s="4"/>
      <c r="GX421" s="6"/>
      <c r="GY421" s="4"/>
      <c r="GZ421" s="6"/>
      <c r="HA421" s="5"/>
      <c r="HB421" s="5"/>
      <c r="HC421" s="4"/>
      <c r="HD421" s="6"/>
      <c r="HE421" s="4"/>
      <c r="HF421" s="6"/>
      <c r="HG421" s="5"/>
      <c r="HH421" s="5"/>
      <c r="HI421" s="4"/>
      <c r="HJ421" s="6"/>
      <c r="HK421" s="4"/>
      <c r="HL421" s="6"/>
      <c r="HM421" s="5"/>
      <c r="HN421" s="5"/>
      <c r="HO421" s="4"/>
      <c r="HP421" s="6"/>
      <c r="HQ421" s="4"/>
      <c r="HR421" s="6"/>
      <c r="HS421" s="5"/>
      <c r="HT421" s="5"/>
      <c r="HU421" s="4"/>
      <c r="HV421" s="6"/>
      <c r="HW421" s="4"/>
      <c r="HX421" s="6"/>
      <c r="HY421" s="5"/>
      <c r="HZ421" s="5"/>
      <c r="IA421" s="4"/>
      <c r="IB421" s="6"/>
      <c r="IC421" s="4"/>
      <c r="ID421" s="6"/>
      <c r="IE421" s="5"/>
      <c r="IF421" s="5"/>
      <c r="IG421" s="4"/>
      <c r="IH421" s="6"/>
      <c r="II421" s="4"/>
      <c r="IJ421" s="6"/>
      <c r="IK421" s="5"/>
      <c r="IL421" s="5"/>
      <c r="IM421" s="4"/>
      <c r="IN421" s="6"/>
      <c r="IO421" s="4"/>
      <c r="IP421" s="6"/>
      <c r="IQ421" s="5"/>
      <c r="IR421" s="5"/>
      <c r="IS421" s="4"/>
      <c r="IT421" s="6"/>
      <c r="IU421" s="4"/>
      <c r="IV421" s="6"/>
      <c r="IW421" s="5"/>
      <c r="IX421" s="5"/>
      <c r="IY421" s="4"/>
      <c r="IZ421" s="6"/>
      <c r="JA421" s="4"/>
      <c r="JB421" s="6"/>
      <c r="JC421" s="5"/>
      <c r="JD421" s="5"/>
      <c r="JE421" s="4"/>
      <c r="JF421" s="6"/>
      <c r="JG421" s="4"/>
      <c r="JH421" s="6"/>
      <c r="JI421" s="5"/>
      <c r="JJ421" s="5"/>
      <c r="JK421" s="4"/>
      <c r="JL421" s="6"/>
      <c r="JM421" s="4"/>
      <c r="JN421" s="6"/>
      <c r="JO421" s="5"/>
      <c r="JP421" s="5"/>
      <c r="JQ421" s="4"/>
      <c r="JR421" s="6"/>
      <c r="JS421" s="4"/>
      <c r="JT421" s="6"/>
      <c r="JU421" s="5"/>
      <c r="JV421" s="5"/>
      <c r="JW421" s="4"/>
      <c r="JX421" s="6"/>
      <c r="JY421" s="4"/>
      <c r="JZ421" s="6"/>
      <c r="KA421" s="5"/>
      <c r="KB421" s="5"/>
      <c r="KC421" s="4"/>
      <c r="KD421" s="6"/>
      <c r="KE421" s="4"/>
      <c r="KF421" s="6"/>
      <c r="KG421" s="5"/>
      <c r="KH421" s="5"/>
      <c r="KI421" s="4"/>
      <c r="KJ421" s="6"/>
      <c r="KK421" s="4"/>
      <c r="KL421" s="6"/>
      <c r="KM421" s="5"/>
      <c r="KN421" s="5"/>
    </row>
    <row r="422">
      <c r="A422" s="3" t="s">
        <v>85</v>
      </c>
      <c r="B422" s="3" t="s">
        <v>86</v>
      </c>
      <c r="C422" s="3" t="s">
        <v>522</v>
      </c>
      <c r="D422" s="3" t="s">
        <v>528</v>
      </c>
      <c r="E422" s="3" t="s">
        <v>115</v>
      </c>
      <c r="F422" s="3" t="s">
        <v>116</v>
      </c>
      <c r="G422" s="3" t="s">
        <v>117</v>
      </c>
      <c r="H422" s="3" t="s">
        <v>118</v>
      </c>
      <c r="I422" s="3" t="s">
        <v>1334</v>
      </c>
      <c r="J422" s="3" t="s">
        <v>1319</v>
      </c>
      <c r="K422" s="4">
        <v>383</v>
      </c>
      <c r="L422" s="4">
        <f>=ROUNDDOWN(18.4134615384615,0)</f>
      </c>
      <c r="M422" s="4">
        <v>250</v>
      </c>
      <c r="N422" s="5">
        <v>1</v>
      </c>
      <c r="O422" s="4"/>
      <c r="P422" s="4">
        <f>=ROUNDDOWN({0},0)</f>
      </c>
      <c r="Q422" s="4"/>
      <c r="R422" s="5"/>
      <c r="S422" s="4">
        <v>12</v>
      </c>
      <c r="T422" s="6">
        <v>730.29</v>
      </c>
      <c r="U422" s="4"/>
      <c r="V422" s="6"/>
      <c r="W422" s="5"/>
      <c r="X422" s="5"/>
      <c r="Y422" s="4"/>
      <c r="Z422" s="6"/>
      <c r="AA422" s="4"/>
      <c r="AB422" s="6"/>
      <c r="AC422" s="5"/>
      <c r="AD422" s="5"/>
      <c r="AE422" s="4">
        <v>2</v>
      </c>
      <c r="AF422" s="6">
        <v>91.64</v>
      </c>
      <c r="AG422" s="4"/>
      <c r="AH422" s="6"/>
      <c r="AI422" s="5"/>
      <c r="AJ422" s="5"/>
      <c r="AK422" s="4">
        <v>1</v>
      </c>
      <c r="AL422" s="6">
        <v>53.87</v>
      </c>
      <c r="AM422" s="4"/>
      <c r="AN422" s="6"/>
      <c r="AO422" s="5"/>
      <c r="AP422" s="5"/>
      <c r="AQ422" s="4">
        <v>7</v>
      </c>
      <c r="AR422" s="6">
        <v>469.71</v>
      </c>
      <c r="AS422" s="4"/>
      <c r="AT422" s="6"/>
      <c r="AU422" s="5"/>
      <c r="AV422" s="5"/>
      <c r="AW422" s="4"/>
      <c r="AX422" s="6"/>
      <c r="AY422" s="4"/>
      <c r="AZ422" s="6"/>
      <c r="BA422" s="5"/>
      <c r="BB422" s="5"/>
      <c r="BC422" s="4"/>
      <c r="BD422" s="6"/>
      <c r="BE422" s="4"/>
      <c r="BF422" s="6"/>
      <c r="BG422" s="5"/>
      <c r="BH422" s="5"/>
      <c r="BI422" s="4">
        <v>1</v>
      </c>
      <c r="BJ422" s="6">
        <v>55.81</v>
      </c>
      <c r="BK422" s="4"/>
      <c r="BL422" s="6"/>
      <c r="BM422" s="5"/>
      <c r="BN422" s="5"/>
      <c r="BO422" s="4"/>
      <c r="BP422" s="6"/>
      <c r="BQ422" s="4"/>
      <c r="BR422" s="6"/>
      <c r="BS422" s="5"/>
      <c r="BT422" s="5"/>
      <c r="BU422" s="4"/>
      <c r="BV422" s="6"/>
      <c r="BW422" s="4"/>
      <c r="BX422" s="6"/>
      <c r="BY422" s="5"/>
      <c r="BZ422" s="5"/>
      <c r="CA422" s="4"/>
      <c r="CB422" s="6"/>
      <c r="CC422" s="4"/>
      <c r="CD422" s="6"/>
      <c r="CE422" s="5"/>
      <c r="CF422" s="5"/>
      <c r="CG422" s="4">
        <v>1</v>
      </c>
      <c r="CH422" s="6">
        <v>59.26</v>
      </c>
      <c r="CI422" s="4"/>
      <c r="CJ422" s="6"/>
      <c r="CK422" s="5"/>
      <c r="CL422" s="5"/>
      <c r="CM422" s="4"/>
      <c r="CN422" s="6"/>
      <c r="CO422" s="4"/>
      <c r="CP422" s="6"/>
      <c r="CQ422" s="5"/>
      <c r="CR422" s="5"/>
      <c r="CS422" s="4"/>
      <c r="CT422" s="6"/>
      <c r="CU422" s="4"/>
      <c r="CV422" s="6"/>
      <c r="CW422" s="5"/>
      <c r="CX422" s="5"/>
      <c r="CY422" s="4"/>
      <c r="CZ422" s="6"/>
      <c r="DA422" s="4"/>
      <c r="DB422" s="6"/>
      <c r="DC422" s="5"/>
      <c r="DD422" s="5"/>
      <c r="DE422" s="4"/>
      <c r="DF422" s="6"/>
      <c r="DG422" s="4"/>
      <c r="DH422" s="6"/>
      <c r="DI422" s="5"/>
      <c r="DJ422" s="5"/>
      <c r="DK422" s="4"/>
      <c r="DL422" s="6"/>
      <c r="DM422" s="4"/>
      <c r="DN422" s="6"/>
      <c r="DO422" s="5"/>
      <c r="DP422" s="5"/>
      <c r="DQ422" s="4"/>
      <c r="DR422" s="6"/>
      <c r="DS422" s="4"/>
      <c r="DT422" s="6"/>
      <c r="DU422" s="5"/>
      <c r="DV422" s="5"/>
      <c r="DW422" s="4"/>
      <c r="DX422" s="6"/>
      <c r="DY422" s="4"/>
      <c r="DZ422" s="6"/>
      <c r="EA422" s="5"/>
      <c r="EB422" s="5"/>
      <c r="EC422" s="4"/>
      <c r="ED422" s="6"/>
      <c r="EE422" s="4"/>
      <c r="EF422" s="6"/>
      <c r="EG422" s="5"/>
      <c r="EH422" s="5"/>
      <c r="EI422" s="4"/>
      <c r="EJ422" s="6"/>
      <c r="EK422" s="4"/>
      <c r="EL422" s="6"/>
      <c r="EM422" s="5"/>
      <c r="EN422" s="5"/>
      <c r="EO422" s="4"/>
      <c r="EP422" s="6"/>
      <c r="EQ422" s="4"/>
      <c r="ER422" s="6"/>
      <c r="ES422" s="5"/>
      <c r="ET422" s="5"/>
      <c r="EU422" s="4"/>
      <c r="EV422" s="6"/>
      <c r="EW422" s="4"/>
      <c r="EX422" s="6"/>
      <c r="EY422" s="5"/>
      <c r="EZ422" s="5"/>
      <c r="FA422" s="4"/>
      <c r="FB422" s="6"/>
      <c r="FC422" s="4"/>
      <c r="FD422" s="6"/>
      <c r="FE422" s="5"/>
      <c r="FF422" s="5"/>
      <c r="FG422" s="4"/>
      <c r="FH422" s="6"/>
      <c r="FI422" s="4"/>
      <c r="FJ422" s="6"/>
      <c r="FK422" s="5"/>
      <c r="FL422" s="5"/>
      <c r="FM422" s="4"/>
      <c r="FN422" s="6"/>
      <c r="FO422" s="4"/>
      <c r="FP422" s="6"/>
      <c r="FQ422" s="5"/>
      <c r="FR422" s="5"/>
      <c r="FS422" s="4"/>
      <c r="FT422" s="6"/>
      <c r="FU422" s="4"/>
      <c r="FV422" s="6"/>
      <c r="FW422" s="5"/>
      <c r="FX422" s="5"/>
      <c r="FY422" s="4"/>
      <c r="FZ422" s="6"/>
      <c r="GA422" s="4"/>
      <c r="GB422" s="6"/>
      <c r="GC422" s="5"/>
      <c r="GD422" s="5"/>
      <c r="GE422" s="4"/>
      <c r="GF422" s="6"/>
      <c r="GG422" s="4"/>
      <c r="GH422" s="6"/>
      <c r="GI422" s="5"/>
      <c r="GJ422" s="5"/>
      <c r="GK422" s="4"/>
      <c r="GL422" s="6"/>
      <c r="GM422" s="4"/>
      <c r="GN422" s="6"/>
      <c r="GO422" s="5"/>
      <c r="GP422" s="5"/>
      <c r="GQ422" s="4"/>
      <c r="GR422" s="6"/>
      <c r="GS422" s="4"/>
      <c r="GT422" s="6"/>
      <c r="GU422" s="5"/>
      <c r="GV422" s="5"/>
      <c r="GW422" s="4"/>
      <c r="GX422" s="6"/>
      <c r="GY422" s="4"/>
      <c r="GZ422" s="6"/>
      <c r="HA422" s="5"/>
      <c r="HB422" s="5"/>
      <c r="HC422" s="4"/>
      <c r="HD422" s="6"/>
      <c r="HE422" s="4"/>
      <c r="HF422" s="6"/>
      <c r="HG422" s="5"/>
      <c r="HH422" s="5"/>
      <c r="HI422" s="4"/>
      <c r="HJ422" s="6"/>
      <c r="HK422" s="4"/>
      <c r="HL422" s="6"/>
      <c r="HM422" s="5"/>
      <c r="HN422" s="5"/>
      <c r="HO422" s="4"/>
      <c r="HP422" s="6"/>
      <c r="HQ422" s="4"/>
      <c r="HR422" s="6"/>
      <c r="HS422" s="5"/>
      <c r="HT422" s="5"/>
      <c r="HU422" s="4"/>
      <c r="HV422" s="6"/>
      <c r="HW422" s="4"/>
      <c r="HX422" s="6"/>
      <c r="HY422" s="5"/>
      <c r="HZ422" s="5"/>
      <c r="IA422" s="4"/>
      <c r="IB422" s="6"/>
      <c r="IC422" s="4"/>
      <c r="ID422" s="6"/>
      <c r="IE422" s="5"/>
      <c r="IF422" s="5"/>
      <c r="IG422" s="4"/>
      <c r="IH422" s="6"/>
      <c r="II422" s="4"/>
      <c r="IJ422" s="6"/>
      <c r="IK422" s="5"/>
      <c r="IL422" s="5"/>
      <c r="IM422" s="4"/>
      <c r="IN422" s="6"/>
      <c r="IO422" s="4"/>
      <c r="IP422" s="6"/>
      <c r="IQ422" s="5"/>
      <c r="IR422" s="5"/>
      <c r="IS422" s="4"/>
      <c r="IT422" s="6"/>
      <c r="IU422" s="4"/>
      <c r="IV422" s="6"/>
      <c r="IW422" s="5"/>
      <c r="IX422" s="5"/>
      <c r="IY422" s="4"/>
      <c r="IZ422" s="6"/>
      <c r="JA422" s="4"/>
      <c r="JB422" s="6"/>
      <c r="JC422" s="5"/>
      <c r="JD422" s="5"/>
      <c r="JE422" s="4"/>
      <c r="JF422" s="6"/>
      <c r="JG422" s="4"/>
      <c r="JH422" s="6"/>
      <c r="JI422" s="5"/>
      <c r="JJ422" s="5"/>
      <c r="JK422" s="4"/>
      <c r="JL422" s="6"/>
      <c r="JM422" s="4"/>
      <c r="JN422" s="6"/>
      <c r="JO422" s="5"/>
      <c r="JP422" s="5"/>
      <c r="JQ422" s="4"/>
      <c r="JR422" s="6"/>
      <c r="JS422" s="4"/>
      <c r="JT422" s="6"/>
      <c r="JU422" s="5"/>
      <c r="JV422" s="5"/>
      <c r="JW422" s="4"/>
      <c r="JX422" s="6"/>
      <c r="JY422" s="4"/>
      <c r="JZ422" s="6"/>
      <c r="KA422" s="5"/>
      <c r="KB422" s="5"/>
      <c r="KC422" s="4"/>
      <c r="KD422" s="6"/>
      <c r="KE422" s="4"/>
      <c r="KF422" s="6"/>
      <c r="KG422" s="5"/>
      <c r="KH422" s="5"/>
      <c r="KI422" s="4"/>
      <c r="KJ422" s="6"/>
      <c r="KK422" s="4"/>
      <c r="KL422" s="6"/>
      <c r="KM422" s="5"/>
      <c r="KN422" s="5"/>
    </row>
    <row r="423">
      <c r="A423" s="3" t="s">
        <v>85</v>
      </c>
      <c r="B423" s="3" t="s">
        <v>86</v>
      </c>
      <c r="C423" s="3" t="s">
        <v>522</v>
      </c>
      <c r="D423" s="3" t="s">
        <v>528</v>
      </c>
      <c r="E423" s="3" t="s">
        <v>115</v>
      </c>
      <c r="F423" s="3" t="s">
        <v>116</v>
      </c>
      <c r="G423" s="3" t="s">
        <v>117</v>
      </c>
      <c r="H423" s="3" t="s">
        <v>118</v>
      </c>
      <c r="I423" s="3" t="s">
        <v>1308</v>
      </c>
      <c r="J423" s="3" t="s">
        <v>1319</v>
      </c>
      <c r="K423" s="4">
        <v>243</v>
      </c>
      <c r="L423" s="4">
        <f>=ROUNDDOWN(43.3928571428571,0)</f>
      </c>
      <c r="M423" s="4">
        <v>20</v>
      </c>
      <c r="N423" s="5">
        <v>1</v>
      </c>
      <c r="O423" s="4"/>
      <c r="P423" s="4">
        <f>=ROUNDDOWN({0},0)</f>
      </c>
      <c r="Q423" s="4"/>
      <c r="R423" s="5"/>
      <c r="S423" s="4">
        <v>5</v>
      </c>
      <c r="T423" s="6">
        <v>314.05</v>
      </c>
      <c r="U423" s="4"/>
      <c r="V423" s="6"/>
      <c r="W423" s="5"/>
      <c r="X423" s="5"/>
      <c r="Y423" s="4"/>
      <c r="Z423" s="6"/>
      <c r="AA423" s="4"/>
      <c r="AB423" s="6"/>
      <c r="AC423" s="5"/>
      <c r="AD423" s="5"/>
      <c r="AE423" s="4"/>
      <c r="AF423" s="6"/>
      <c r="AG423" s="4"/>
      <c r="AH423" s="6"/>
      <c r="AI423" s="5"/>
      <c r="AJ423" s="5"/>
      <c r="AK423" s="4">
        <v>2</v>
      </c>
      <c r="AL423" s="6">
        <v>113.37</v>
      </c>
      <c r="AM423" s="4"/>
      <c r="AN423" s="6"/>
      <c r="AO423" s="5"/>
      <c r="AP423" s="5"/>
      <c r="AQ423" s="4">
        <v>1</v>
      </c>
      <c r="AR423" s="6">
        <v>67.91</v>
      </c>
      <c r="AS423" s="4"/>
      <c r="AT423" s="6"/>
      <c r="AU423" s="5"/>
      <c r="AV423" s="5"/>
      <c r="AW423" s="4"/>
      <c r="AX423" s="6"/>
      <c r="AY423" s="4"/>
      <c r="AZ423" s="6"/>
      <c r="BA423" s="5"/>
      <c r="BB423" s="5"/>
      <c r="BC423" s="4"/>
      <c r="BD423" s="6"/>
      <c r="BE423" s="4"/>
      <c r="BF423" s="6"/>
      <c r="BG423" s="5"/>
      <c r="BH423" s="5"/>
      <c r="BI423" s="4"/>
      <c r="BJ423" s="6"/>
      <c r="BK423" s="4"/>
      <c r="BL423" s="6"/>
      <c r="BM423" s="5"/>
      <c r="BN423" s="5"/>
      <c r="BO423" s="4"/>
      <c r="BP423" s="6"/>
      <c r="BQ423" s="4"/>
      <c r="BR423" s="6"/>
      <c r="BS423" s="5"/>
      <c r="BT423" s="5"/>
      <c r="BU423" s="4">
        <v>2</v>
      </c>
      <c r="BV423" s="6">
        <v>132.77</v>
      </c>
      <c r="BW423" s="4"/>
      <c r="BX423" s="6"/>
      <c r="BY423" s="5"/>
      <c r="BZ423" s="5"/>
      <c r="CA423" s="4"/>
      <c r="CB423" s="6"/>
      <c r="CC423" s="4"/>
      <c r="CD423" s="6"/>
      <c r="CE423" s="5"/>
      <c r="CF423" s="5"/>
      <c r="CG423" s="4"/>
      <c r="CH423" s="6"/>
      <c r="CI423" s="4"/>
      <c r="CJ423" s="6"/>
      <c r="CK423" s="5"/>
      <c r="CL423" s="5"/>
      <c r="CM423" s="4"/>
      <c r="CN423" s="6"/>
      <c r="CO423" s="4"/>
      <c r="CP423" s="6"/>
      <c r="CQ423" s="5"/>
      <c r="CR423" s="5"/>
      <c r="CS423" s="4"/>
      <c r="CT423" s="6"/>
      <c r="CU423" s="4"/>
      <c r="CV423" s="6"/>
      <c r="CW423" s="5"/>
      <c r="CX423" s="5"/>
      <c r="CY423" s="4"/>
      <c r="CZ423" s="6"/>
      <c r="DA423" s="4"/>
      <c r="DB423" s="6"/>
      <c r="DC423" s="5"/>
      <c r="DD423" s="5"/>
      <c r="DE423" s="4"/>
      <c r="DF423" s="6"/>
      <c r="DG423" s="4"/>
      <c r="DH423" s="6"/>
      <c r="DI423" s="5"/>
      <c r="DJ423" s="5"/>
      <c r="DK423" s="4"/>
      <c r="DL423" s="6"/>
      <c r="DM423" s="4"/>
      <c r="DN423" s="6"/>
      <c r="DO423" s="5"/>
      <c r="DP423" s="5"/>
      <c r="DQ423" s="4"/>
      <c r="DR423" s="6"/>
      <c r="DS423" s="4"/>
      <c r="DT423" s="6"/>
      <c r="DU423" s="5"/>
      <c r="DV423" s="5"/>
      <c r="DW423" s="4"/>
      <c r="DX423" s="6"/>
      <c r="DY423" s="4"/>
      <c r="DZ423" s="6"/>
      <c r="EA423" s="5"/>
      <c r="EB423" s="5"/>
      <c r="EC423" s="4"/>
      <c r="ED423" s="6"/>
      <c r="EE423" s="4"/>
      <c r="EF423" s="6"/>
      <c r="EG423" s="5"/>
      <c r="EH423" s="5"/>
      <c r="EI423" s="4"/>
      <c r="EJ423" s="6"/>
      <c r="EK423" s="4"/>
      <c r="EL423" s="6"/>
      <c r="EM423" s="5"/>
      <c r="EN423" s="5"/>
      <c r="EO423" s="4"/>
      <c r="EP423" s="6"/>
      <c r="EQ423" s="4"/>
      <c r="ER423" s="6"/>
      <c r="ES423" s="5"/>
      <c r="ET423" s="5"/>
      <c r="EU423" s="4"/>
      <c r="EV423" s="6"/>
      <c r="EW423" s="4"/>
      <c r="EX423" s="6"/>
      <c r="EY423" s="5"/>
      <c r="EZ423" s="5"/>
      <c r="FA423" s="4"/>
      <c r="FB423" s="6"/>
      <c r="FC423" s="4"/>
      <c r="FD423" s="6"/>
      <c r="FE423" s="5"/>
      <c r="FF423" s="5"/>
      <c r="FG423" s="4"/>
      <c r="FH423" s="6"/>
      <c r="FI423" s="4"/>
      <c r="FJ423" s="6"/>
      <c r="FK423" s="5"/>
      <c r="FL423" s="5"/>
      <c r="FM423" s="4"/>
      <c r="FN423" s="6"/>
      <c r="FO423" s="4"/>
      <c r="FP423" s="6"/>
      <c r="FQ423" s="5"/>
      <c r="FR423" s="5"/>
      <c r="FS423" s="4"/>
      <c r="FT423" s="6"/>
      <c r="FU423" s="4"/>
      <c r="FV423" s="6"/>
      <c r="FW423" s="5"/>
      <c r="FX423" s="5"/>
      <c r="FY423" s="4"/>
      <c r="FZ423" s="6"/>
      <c r="GA423" s="4"/>
      <c r="GB423" s="6"/>
      <c r="GC423" s="5"/>
      <c r="GD423" s="5"/>
      <c r="GE423" s="4"/>
      <c r="GF423" s="6"/>
      <c r="GG423" s="4"/>
      <c r="GH423" s="6"/>
      <c r="GI423" s="5"/>
      <c r="GJ423" s="5"/>
      <c r="GK423" s="4"/>
      <c r="GL423" s="6"/>
      <c r="GM423" s="4"/>
      <c r="GN423" s="6"/>
      <c r="GO423" s="5"/>
      <c r="GP423" s="5"/>
      <c r="GQ423" s="4"/>
      <c r="GR423" s="6"/>
      <c r="GS423" s="4"/>
      <c r="GT423" s="6"/>
      <c r="GU423" s="5"/>
      <c r="GV423" s="5"/>
      <c r="GW423" s="4"/>
      <c r="GX423" s="6"/>
      <c r="GY423" s="4"/>
      <c r="GZ423" s="6"/>
      <c r="HA423" s="5"/>
      <c r="HB423" s="5"/>
      <c r="HC423" s="4"/>
      <c r="HD423" s="6"/>
      <c r="HE423" s="4"/>
      <c r="HF423" s="6"/>
      <c r="HG423" s="5"/>
      <c r="HH423" s="5"/>
      <c r="HI423" s="4"/>
      <c r="HJ423" s="6"/>
      <c r="HK423" s="4"/>
      <c r="HL423" s="6"/>
      <c r="HM423" s="5"/>
      <c r="HN423" s="5"/>
      <c r="HO423" s="4"/>
      <c r="HP423" s="6"/>
      <c r="HQ423" s="4"/>
      <c r="HR423" s="6"/>
      <c r="HS423" s="5"/>
      <c r="HT423" s="5"/>
      <c r="HU423" s="4"/>
      <c r="HV423" s="6"/>
      <c r="HW423" s="4"/>
      <c r="HX423" s="6"/>
      <c r="HY423" s="5"/>
      <c r="HZ423" s="5"/>
      <c r="IA423" s="4"/>
      <c r="IB423" s="6"/>
      <c r="IC423" s="4"/>
      <c r="ID423" s="6"/>
      <c r="IE423" s="5"/>
      <c r="IF423" s="5"/>
      <c r="IG423" s="4"/>
      <c r="IH423" s="6"/>
      <c r="II423" s="4"/>
      <c r="IJ423" s="6"/>
      <c r="IK423" s="5"/>
      <c r="IL423" s="5"/>
      <c r="IM423" s="4"/>
      <c r="IN423" s="6"/>
      <c r="IO423" s="4"/>
      <c r="IP423" s="6"/>
      <c r="IQ423" s="5"/>
      <c r="IR423" s="5"/>
      <c r="IS423" s="4"/>
      <c r="IT423" s="6"/>
      <c r="IU423" s="4"/>
      <c r="IV423" s="6"/>
      <c r="IW423" s="5"/>
      <c r="IX423" s="5"/>
      <c r="IY423" s="4"/>
      <c r="IZ423" s="6"/>
      <c r="JA423" s="4"/>
      <c r="JB423" s="6"/>
      <c r="JC423" s="5"/>
      <c r="JD423" s="5"/>
      <c r="JE423" s="4"/>
      <c r="JF423" s="6"/>
      <c r="JG423" s="4"/>
      <c r="JH423" s="6"/>
      <c r="JI423" s="5"/>
      <c r="JJ423" s="5"/>
      <c r="JK423" s="4"/>
      <c r="JL423" s="6"/>
      <c r="JM423" s="4"/>
      <c r="JN423" s="6"/>
      <c r="JO423" s="5"/>
      <c r="JP423" s="5"/>
      <c r="JQ423" s="4"/>
      <c r="JR423" s="6"/>
      <c r="JS423" s="4"/>
      <c r="JT423" s="6"/>
      <c r="JU423" s="5"/>
      <c r="JV423" s="5"/>
      <c r="JW423" s="4"/>
      <c r="JX423" s="6"/>
      <c r="JY423" s="4"/>
      <c r="JZ423" s="6"/>
      <c r="KA423" s="5"/>
      <c r="KB423" s="5"/>
      <c r="KC423" s="4"/>
      <c r="KD423" s="6"/>
      <c r="KE423" s="4"/>
      <c r="KF423" s="6"/>
      <c r="KG423" s="5"/>
      <c r="KH423" s="5"/>
      <c r="KI423" s="4"/>
      <c r="KJ423" s="6"/>
      <c r="KK423" s="4"/>
      <c r="KL423" s="6"/>
      <c r="KM423" s="5"/>
      <c r="KN423" s="5"/>
    </row>
    <row r="424">
      <c r="A424" s="3" t="s">
        <v>85</v>
      </c>
      <c r="B424" s="3" t="s">
        <v>86</v>
      </c>
      <c r="C424" s="3" t="s">
        <v>522</v>
      </c>
      <c r="D424" s="3" t="s">
        <v>528</v>
      </c>
      <c r="E424" s="3" t="s">
        <v>115</v>
      </c>
      <c r="F424" s="3" t="s">
        <v>116</v>
      </c>
      <c r="G424" s="3" t="s">
        <v>117</v>
      </c>
      <c r="H424" s="3" t="s">
        <v>118</v>
      </c>
      <c r="I424" s="3" t="s">
        <v>1320</v>
      </c>
      <c r="J424" s="3" t="s">
        <v>1319</v>
      </c>
      <c r="K424" s="4">
        <v>325</v>
      </c>
      <c r="L424" s="4">
        <f>=ROUNDDOWN(51.5873015873016,0)</f>
      </c>
      <c r="M424" s="4"/>
      <c r="N424" s="5">
        <v>1</v>
      </c>
      <c r="O424" s="4"/>
      <c r="P424" s="4">
        <f>=ROUNDDOWN({0},0)</f>
      </c>
      <c r="Q424" s="4"/>
      <c r="R424" s="5"/>
      <c r="S424" s="4">
        <v>4</v>
      </c>
      <c r="T424" s="6">
        <v>219.01</v>
      </c>
      <c r="U424" s="4"/>
      <c r="V424" s="6"/>
      <c r="W424" s="5"/>
      <c r="X424" s="5"/>
      <c r="Y424" s="4">
        <v>1</v>
      </c>
      <c r="Z424" s="6">
        <v>50.99</v>
      </c>
      <c r="AA424" s="4"/>
      <c r="AB424" s="6"/>
      <c r="AC424" s="5"/>
      <c r="AD424" s="5"/>
      <c r="AE424" s="4">
        <v>2</v>
      </c>
      <c r="AF424" s="6">
        <v>106.91</v>
      </c>
      <c r="AG424" s="4"/>
      <c r="AH424" s="6"/>
      <c r="AI424" s="5"/>
      <c r="AJ424" s="5"/>
      <c r="AK424" s="4"/>
      <c r="AL424" s="6"/>
      <c r="AM424" s="4"/>
      <c r="AN424" s="6"/>
      <c r="AO424" s="5"/>
      <c r="AP424" s="5"/>
      <c r="AQ424" s="4"/>
      <c r="AR424" s="6"/>
      <c r="AS424" s="4"/>
      <c r="AT424" s="6"/>
      <c r="AU424" s="5"/>
      <c r="AV424" s="5"/>
      <c r="AW424" s="4"/>
      <c r="AX424" s="6"/>
      <c r="AY424" s="4"/>
      <c r="AZ424" s="6"/>
      <c r="BA424" s="5"/>
      <c r="BB424" s="5"/>
      <c r="BC424" s="4"/>
      <c r="BD424" s="6"/>
      <c r="BE424" s="4"/>
      <c r="BF424" s="6"/>
      <c r="BG424" s="5"/>
      <c r="BH424" s="5"/>
      <c r="BI424" s="4"/>
      <c r="BJ424" s="6"/>
      <c r="BK424" s="4"/>
      <c r="BL424" s="6"/>
      <c r="BM424" s="5"/>
      <c r="BN424" s="5"/>
      <c r="BO424" s="4"/>
      <c r="BP424" s="6"/>
      <c r="BQ424" s="4"/>
      <c r="BR424" s="6"/>
      <c r="BS424" s="5"/>
      <c r="BT424" s="5"/>
      <c r="BU424" s="4"/>
      <c r="BV424" s="6"/>
      <c r="BW424" s="4"/>
      <c r="BX424" s="6"/>
      <c r="BY424" s="5"/>
      <c r="BZ424" s="5"/>
      <c r="CA424" s="4"/>
      <c r="CB424" s="6"/>
      <c r="CC424" s="4"/>
      <c r="CD424" s="6"/>
      <c r="CE424" s="5"/>
      <c r="CF424" s="5"/>
      <c r="CG424" s="4"/>
      <c r="CH424" s="6"/>
      <c r="CI424" s="4"/>
      <c r="CJ424" s="6"/>
      <c r="CK424" s="5"/>
      <c r="CL424" s="5"/>
      <c r="CM424" s="4"/>
      <c r="CN424" s="6"/>
      <c r="CO424" s="4"/>
      <c r="CP424" s="6"/>
      <c r="CQ424" s="5"/>
      <c r="CR424" s="5"/>
      <c r="CS424" s="4"/>
      <c r="CT424" s="6"/>
      <c r="CU424" s="4"/>
      <c r="CV424" s="6"/>
      <c r="CW424" s="5"/>
      <c r="CX424" s="5"/>
      <c r="CY424" s="4"/>
      <c r="CZ424" s="6"/>
      <c r="DA424" s="4"/>
      <c r="DB424" s="6"/>
      <c r="DC424" s="5"/>
      <c r="DD424" s="5"/>
      <c r="DE424" s="4"/>
      <c r="DF424" s="6"/>
      <c r="DG424" s="4"/>
      <c r="DH424" s="6"/>
      <c r="DI424" s="5"/>
      <c r="DJ424" s="5"/>
      <c r="DK424" s="4"/>
      <c r="DL424" s="6"/>
      <c r="DM424" s="4"/>
      <c r="DN424" s="6"/>
      <c r="DO424" s="5"/>
      <c r="DP424" s="5"/>
      <c r="DQ424" s="4"/>
      <c r="DR424" s="6"/>
      <c r="DS424" s="4"/>
      <c r="DT424" s="6"/>
      <c r="DU424" s="5"/>
      <c r="DV424" s="5"/>
      <c r="DW424" s="4"/>
      <c r="DX424" s="6"/>
      <c r="DY424" s="4"/>
      <c r="DZ424" s="6"/>
      <c r="EA424" s="5"/>
      <c r="EB424" s="5"/>
      <c r="EC424" s="4">
        <v>1</v>
      </c>
      <c r="ED424" s="6">
        <v>61.11</v>
      </c>
      <c r="EE424" s="4"/>
      <c r="EF424" s="6"/>
      <c r="EG424" s="5"/>
      <c r="EH424" s="5"/>
      <c r="EI424" s="4"/>
      <c r="EJ424" s="6"/>
      <c r="EK424" s="4"/>
      <c r="EL424" s="6"/>
      <c r="EM424" s="5"/>
      <c r="EN424" s="5"/>
      <c r="EO424" s="4"/>
      <c r="EP424" s="6"/>
      <c r="EQ424" s="4"/>
      <c r="ER424" s="6"/>
      <c r="ES424" s="5"/>
      <c r="ET424" s="5"/>
      <c r="EU424" s="4"/>
      <c r="EV424" s="6"/>
      <c r="EW424" s="4"/>
      <c r="EX424" s="6"/>
      <c r="EY424" s="5"/>
      <c r="EZ424" s="5"/>
      <c r="FA424" s="4"/>
      <c r="FB424" s="6"/>
      <c r="FC424" s="4"/>
      <c r="FD424" s="6"/>
      <c r="FE424" s="5"/>
      <c r="FF424" s="5"/>
      <c r="FG424" s="4"/>
      <c r="FH424" s="6"/>
      <c r="FI424" s="4"/>
      <c r="FJ424" s="6"/>
      <c r="FK424" s="5"/>
      <c r="FL424" s="5"/>
      <c r="FM424" s="4"/>
      <c r="FN424" s="6"/>
      <c r="FO424" s="4"/>
      <c r="FP424" s="6"/>
      <c r="FQ424" s="5"/>
      <c r="FR424" s="5"/>
      <c r="FS424" s="4"/>
      <c r="FT424" s="6"/>
      <c r="FU424" s="4"/>
      <c r="FV424" s="6"/>
      <c r="FW424" s="5"/>
      <c r="FX424" s="5"/>
      <c r="FY424" s="4"/>
      <c r="FZ424" s="6"/>
      <c r="GA424" s="4"/>
      <c r="GB424" s="6"/>
      <c r="GC424" s="5"/>
      <c r="GD424" s="5"/>
      <c r="GE424" s="4"/>
      <c r="GF424" s="6"/>
      <c r="GG424" s="4"/>
      <c r="GH424" s="6"/>
      <c r="GI424" s="5"/>
      <c r="GJ424" s="5"/>
      <c r="GK424" s="4"/>
      <c r="GL424" s="6"/>
      <c r="GM424" s="4"/>
      <c r="GN424" s="6"/>
      <c r="GO424" s="5"/>
      <c r="GP424" s="5"/>
      <c r="GQ424" s="4"/>
      <c r="GR424" s="6"/>
      <c r="GS424" s="4"/>
      <c r="GT424" s="6"/>
      <c r="GU424" s="5"/>
      <c r="GV424" s="5"/>
      <c r="GW424" s="4"/>
      <c r="GX424" s="6"/>
      <c r="GY424" s="4"/>
      <c r="GZ424" s="6"/>
      <c r="HA424" s="5"/>
      <c r="HB424" s="5"/>
      <c r="HC424" s="4"/>
      <c r="HD424" s="6"/>
      <c r="HE424" s="4"/>
      <c r="HF424" s="6"/>
      <c r="HG424" s="5"/>
      <c r="HH424" s="5"/>
      <c r="HI424" s="4"/>
      <c r="HJ424" s="6"/>
      <c r="HK424" s="4"/>
      <c r="HL424" s="6"/>
      <c r="HM424" s="5"/>
      <c r="HN424" s="5"/>
      <c r="HO424" s="4"/>
      <c r="HP424" s="6"/>
      <c r="HQ424" s="4"/>
      <c r="HR424" s="6"/>
      <c r="HS424" s="5"/>
      <c r="HT424" s="5"/>
      <c r="HU424" s="4"/>
      <c r="HV424" s="6"/>
      <c r="HW424" s="4"/>
      <c r="HX424" s="6"/>
      <c r="HY424" s="5"/>
      <c r="HZ424" s="5"/>
      <c r="IA424" s="4"/>
      <c r="IB424" s="6"/>
      <c r="IC424" s="4"/>
      <c r="ID424" s="6"/>
      <c r="IE424" s="5"/>
      <c r="IF424" s="5"/>
      <c r="IG424" s="4"/>
      <c r="IH424" s="6"/>
      <c r="II424" s="4"/>
      <c r="IJ424" s="6"/>
      <c r="IK424" s="5"/>
      <c r="IL424" s="5"/>
      <c r="IM424" s="4"/>
      <c r="IN424" s="6"/>
      <c r="IO424" s="4"/>
      <c r="IP424" s="6"/>
      <c r="IQ424" s="5"/>
      <c r="IR424" s="5"/>
      <c r="IS424" s="4"/>
      <c r="IT424" s="6"/>
      <c r="IU424" s="4"/>
      <c r="IV424" s="6"/>
      <c r="IW424" s="5"/>
      <c r="IX424" s="5"/>
      <c r="IY424" s="4"/>
      <c r="IZ424" s="6"/>
      <c r="JA424" s="4"/>
      <c r="JB424" s="6"/>
      <c r="JC424" s="5"/>
      <c r="JD424" s="5"/>
      <c r="JE424" s="4"/>
      <c r="JF424" s="6"/>
      <c r="JG424" s="4"/>
      <c r="JH424" s="6"/>
      <c r="JI424" s="5"/>
      <c r="JJ424" s="5"/>
      <c r="JK424" s="4"/>
      <c r="JL424" s="6"/>
      <c r="JM424" s="4"/>
      <c r="JN424" s="6"/>
      <c r="JO424" s="5"/>
      <c r="JP424" s="5"/>
      <c r="JQ424" s="4"/>
      <c r="JR424" s="6"/>
      <c r="JS424" s="4"/>
      <c r="JT424" s="6"/>
      <c r="JU424" s="5"/>
      <c r="JV424" s="5"/>
      <c r="JW424" s="4"/>
      <c r="JX424" s="6"/>
      <c r="JY424" s="4"/>
      <c r="JZ424" s="6"/>
      <c r="KA424" s="5"/>
      <c r="KB424" s="5"/>
      <c r="KC424" s="4"/>
      <c r="KD424" s="6"/>
      <c r="KE424" s="4"/>
      <c r="KF424" s="6"/>
      <c r="KG424" s="5"/>
      <c r="KH424" s="5"/>
      <c r="KI424" s="4"/>
      <c r="KJ424" s="6"/>
      <c r="KK424" s="4"/>
      <c r="KL424" s="6"/>
      <c r="KM424" s="5"/>
      <c r="KN424" s="5"/>
    </row>
    <row r="425">
      <c r="A425" s="3" t="s">
        <v>85</v>
      </c>
      <c r="B425" s="3" t="s">
        <v>86</v>
      </c>
      <c r="C425" s="3" t="s">
        <v>522</v>
      </c>
      <c r="D425" s="3" t="s">
        <v>528</v>
      </c>
      <c r="E425" s="3" t="s">
        <v>138</v>
      </c>
      <c r="F425" s="3" t="s">
        <v>139</v>
      </c>
      <c r="G425" s="3" t="s">
        <v>140</v>
      </c>
      <c r="H425" s="3" t="s">
        <v>118</v>
      </c>
      <c r="I425" s="3" t="s">
        <v>1344</v>
      </c>
      <c r="J425" s="3" t="s">
        <v>1319</v>
      </c>
      <c r="K425" s="4">
        <v>260</v>
      </c>
      <c r="L425" s="4">
        <f>=ROUNDDOWN(32.5,0)</f>
      </c>
      <c r="M425" s="4"/>
      <c r="N425" s="5">
        <v>1</v>
      </c>
      <c r="O425" s="4"/>
      <c r="P425" s="4">
        <f>=ROUNDDOWN({0},0)</f>
      </c>
      <c r="Q425" s="4"/>
      <c r="R425" s="5"/>
      <c r="S425" s="4">
        <v>10</v>
      </c>
      <c r="T425" s="6">
        <v>577.82</v>
      </c>
      <c r="U425" s="4"/>
      <c r="V425" s="6"/>
      <c r="W425" s="5"/>
      <c r="X425" s="5"/>
      <c r="Y425" s="4">
        <v>1</v>
      </c>
      <c r="Z425" s="6">
        <v>53.25</v>
      </c>
      <c r="AA425" s="4"/>
      <c r="AB425" s="6"/>
      <c r="AC425" s="5"/>
      <c r="AD425" s="5"/>
      <c r="AE425" s="4">
        <v>1</v>
      </c>
      <c r="AF425" s="6">
        <v>53.12</v>
      </c>
      <c r="AG425" s="4"/>
      <c r="AH425" s="6"/>
      <c r="AI425" s="5"/>
      <c r="AJ425" s="5"/>
      <c r="AK425" s="4">
        <v>1</v>
      </c>
      <c r="AL425" s="6">
        <v>59.26</v>
      </c>
      <c r="AM425" s="4"/>
      <c r="AN425" s="6"/>
      <c r="AO425" s="5"/>
      <c r="AP425" s="5"/>
      <c r="AQ425" s="4">
        <v>6</v>
      </c>
      <c r="AR425" s="6">
        <v>351.84</v>
      </c>
      <c r="AS425" s="4"/>
      <c r="AT425" s="6"/>
      <c r="AU425" s="5"/>
      <c r="AV425" s="5"/>
      <c r="AW425" s="4"/>
      <c r="AX425" s="6"/>
      <c r="AY425" s="4"/>
      <c r="AZ425" s="6"/>
      <c r="BA425" s="5"/>
      <c r="BB425" s="5"/>
      <c r="BC425" s="4"/>
      <c r="BD425" s="6"/>
      <c r="BE425" s="4"/>
      <c r="BF425" s="6"/>
      <c r="BG425" s="5"/>
      <c r="BH425" s="5"/>
      <c r="BI425" s="4">
        <v>1</v>
      </c>
      <c r="BJ425" s="6">
        <v>60.35</v>
      </c>
      <c r="BK425" s="4"/>
      <c r="BL425" s="6"/>
      <c r="BM425" s="5"/>
      <c r="BN425" s="5"/>
      <c r="BO425" s="4"/>
      <c r="BP425" s="6"/>
      <c r="BQ425" s="4"/>
      <c r="BR425" s="6"/>
      <c r="BS425" s="5"/>
      <c r="BT425" s="5"/>
      <c r="BU425" s="4"/>
      <c r="BV425" s="6"/>
      <c r="BW425" s="4"/>
      <c r="BX425" s="6"/>
      <c r="BY425" s="5"/>
      <c r="BZ425" s="5"/>
      <c r="CA425" s="4"/>
      <c r="CB425" s="6"/>
      <c r="CC425" s="4"/>
      <c r="CD425" s="6"/>
      <c r="CE425" s="5"/>
      <c r="CF425" s="5"/>
      <c r="CG425" s="4"/>
      <c r="CH425" s="6"/>
      <c r="CI425" s="4"/>
      <c r="CJ425" s="6"/>
      <c r="CK425" s="5"/>
      <c r="CL425" s="5"/>
      <c r="CM425" s="4"/>
      <c r="CN425" s="6"/>
      <c r="CO425" s="4"/>
      <c r="CP425" s="6"/>
      <c r="CQ425" s="5"/>
      <c r="CR425" s="5"/>
      <c r="CS425" s="4"/>
      <c r="CT425" s="6"/>
      <c r="CU425" s="4"/>
      <c r="CV425" s="6"/>
      <c r="CW425" s="5"/>
      <c r="CX425" s="5"/>
      <c r="CY425" s="4"/>
      <c r="CZ425" s="6"/>
      <c r="DA425" s="4"/>
      <c r="DB425" s="6"/>
      <c r="DC425" s="5"/>
      <c r="DD425" s="5"/>
      <c r="DE425" s="4"/>
      <c r="DF425" s="6"/>
      <c r="DG425" s="4"/>
      <c r="DH425" s="6"/>
      <c r="DI425" s="5"/>
      <c r="DJ425" s="5"/>
      <c r="DK425" s="4"/>
      <c r="DL425" s="6"/>
      <c r="DM425" s="4"/>
      <c r="DN425" s="6"/>
      <c r="DO425" s="5"/>
      <c r="DP425" s="5"/>
      <c r="DQ425" s="4"/>
      <c r="DR425" s="6"/>
      <c r="DS425" s="4"/>
      <c r="DT425" s="6"/>
      <c r="DU425" s="5"/>
      <c r="DV425" s="5"/>
      <c r="DW425" s="4"/>
      <c r="DX425" s="6"/>
      <c r="DY425" s="4"/>
      <c r="DZ425" s="6"/>
      <c r="EA425" s="5"/>
      <c r="EB425" s="5"/>
      <c r="EC425" s="4"/>
      <c r="ED425" s="6"/>
      <c r="EE425" s="4"/>
      <c r="EF425" s="6"/>
      <c r="EG425" s="5"/>
      <c r="EH425" s="5"/>
      <c r="EI425" s="4"/>
      <c r="EJ425" s="6"/>
      <c r="EK425" s="4"/>
      <c r="EL425" s="6"/>
      <c r="EM425" s="5"/>
      <c r="EN425" s="5"/>
      <c r="EO425" s="4"/>
      <c r="EP425" s="6"/>
      <c r="EQ425" s="4"/>
      <c r="ER425" s="6"/>
      <c r="ES425" s="5"/>
      <c r="ET425" s="5"/>
      <c r="EU425" s="4"/>
      <c r="EV425" s="6"/>
      <c r="EW425" s="4"/>
      <c r="EX425" s="6"/>
      <c r="EY425" s="5"/>
      <c r="EZ425" s="5"/>
      <c r="FA425" s="4"/>
      <c r="FB425" s="6"/>
      <c r="FC425" s="4"/>
      <c r="FD425" s="6"/>
      <c r="FE425" s="5"/>
      <c r="FF425" s="5"/>
      <c r="FG425" s="4"/>
      <c r="FH425" s="6"/>
      <c r="FI425" s="4"/>
      <c r="FJ425" s="6"/>
      <c r="FK425" s="5"/>
      <c r="FL425" s="5"/>
      <c r="FM425" s="4"/>
      <c r="FN425" s="6"/>
      <c r="FO425" s="4"/>
      <c r="FP425" s="6"/>
      <c r="FQ425" s="5"/>
      <c r="FR425" s="5"/>
      <c r="FS425" s="4"/>
      <c r="FT425" s="6"/>
      <c r="FU425" s="4"/>
      <c r="FV425" s="6"/>
      <c r="FW425" s="5"/>
      <c r="FX425" s="5"/>
      <c r="FY425" s="4"/>
      <c r="FZ425" s="6"/>
      <c r="GA425" s="4"/>
      <c r="GB425" s="6"/>
      <c r="GC425" s="5"/>
      <c r="GD425" s="5"/>
      <c r="GE425" s="4"/>
      <c r="GF425" s="6"/>
      <c r="GG425" s="4"/>
      <c r="GH425" s="6"/>
      <c r="GI425" s="5"/>
      <c r="GJ425" s="5"/>
      <c r="GK425" s="4"/>
      <c r="GL425" s="6"/>
      <c r="GM425" s="4"/>
      <c r="GN425" s="6"/>
      <c r="GO425" s="5"/>
      <c r="GP425" s="5"/>
      <c r="GQ425" s="4"/>
      <c r="GR425" s="6"/>
      <c r="GS425" s="4"/>
      <c r="GT425" s="6"/>
      <c r="GU425" s="5"/>
      <c r="GV425" s="5"/>
      <c r="GW425" s="4"/>
      <c r="GX425" s="6"/>
      <c r="GY425" s="4"/>
      <c r="GZ425" s="6"/>
      <c r="HA425" s="5"/>
      <c r="HB425" s="5"/>
      <c r="HC425" s="4"/>
      <c r="HD425" s="6"/>
      <c r="HE425" s="4"/>
      <c r="HF425" s="6"/>
      <c r="HG425" s="5"/>
      <c r="HH425" s="5"/>
      <c r="HI425" s="4"/>
      <c r="HJ425" s="6"/>
      <c r="HK425" s="4"/>
      <c r="HL425" s="6"/>
      <c r="HM425" s="5"/>
      <c r="HN425" s="5"/>
      <c r="HO425" s="4"/>
      <c r="HP425" s="6"/>
      <c r="HQ425" s="4"/>
      <c r="HR425" s="6"/>
      <c r="HS425" s="5"/>
      <c r="HT425" s="5"/>
      <c r="HU425" s="4"/>
      <c r="HV425" s="6"/>
      <c r="HW425" s="4"/>
      <c r="HX425" s="6"/>
      <c r="HY425" s="5"/>
      <c r="HZ425" s="5"/>
      <c r="IA425" s="4"/>
      <c r="IB425" s="6"/>
      <c r="IC425" s="4"/>
      <c r="ID425" s="6"/>
      <c r="IE425" s="5"/>
      <c r="IF425" s="5"/>
      <c r="IG425" s="4"/>
      <c r="IH425" s="6"/>
      <c r="II425" s="4"/>
      <c r="IJ425" s="6"/>
      <c r="IK425" s="5"/>
      <c r="IL425" s="5"/>
      <c r="IM425" s="4"/>
      <c r="IN425" s="6"/>
      <c r="IO425" s="4"/>
      <c r="IP425" s="6"/>
      <c r="IQ425" s="5"/>
      <c r="IR425" s="5"/>
      <c r="IS425" s="4"/>
      <c r="IT425" s="6"/>
      <c r="IU425" s="4"/>
      <c r="IV425" s="6"/>
      <c r="IW425" s="5"/>
      <c r="IX425" s="5"/>
      <c r="IY425" s="4"/>
      <c r="IZ425" s="6"/>
      <c r="JA425" s="4"/>
      <c r="JB425" s="6"/>
      <c r="JC425" s="5"/>
      <c r="JD425" s="5"/>
      <c r="JE425" s="4"/>
      <c r="JF425" s="6"/>
      <c r="JG425" s="4"/>
      <c r="JH425" s="6"/>
      <c r="JI425" s="5"/>
      <c r="JJ425" s="5"/>
      <c r="JK425" s="4"/>
      <c r="JL425" s="6"/>
      <c r="JM425" s="4"/>
      <c r="JN425" s="6"/>
      <c r="JO425" s="5"/>
      <c r="JP425" s="5"/>
      <c r="JQ425" s="4"/>
      <c r="JR425" s="6"/>
      <c r="JS425" s="4"/>
      <c r="JT425" s="6"/>
      <c r="JU425" s="5"/>
      <c r="JV425" s="5"/>
      <c r="JW425" s="4"/>
      <c r="JX425" s="6"/>
      <c r="JY425" s="4"/>
      <c r="JZ425" s="6"/>
      <c r="KA425" s="5"/>
      <c r="KB425" s="5"/>
      <c r="KC425" s="4"/>
      <c r="KD425" s="6"/>
      <c r="KE425" s="4"/>
      <c r="KF425" s="6"/>
      <c r="KG425" s="5"/>
      <c r="KH425" s="5"/>
      <c r="KI425" s="4"/>
      <c r="KJ425" s="6"/>
      <c r="KK425" s="4"/>
      <c r="KL425" s="6"/>
      <c r="KM425" s="5"/>
      <c r="KN425" s="5"/>
    </row>
    <row r="426">
      <c r="A426" s="3" t="s">
        <v>85</v>
      </c>
      <c r="B426" s="3" t="s">
        <v>86</v>
      </c>
      <c r="C426" s="3" t="s">
        <v>522</v>
      </c>
      <c r="D426" s="3" t="s">
        <v>528</v>
      </c>
      <c r="E426" s="3" t="s">
        <v>138</v>
      </c>
      <c r="F426" s="3" t="s">
        <v>139</v>
      </c>
      <c r="G426" s="3" t="s">
        <v>140</v>
      </c>
      <c r="H426" s="3" t="s">
        <v>118</v>
      </c>
      <c r="I426" s="3" t="s">
        <v>1342</v>
      </c>
      <c r="J426" s="3" t="s">
        <v>1319</v>
      </c>
      <c r="K426" s="4">
        <v>410</v>
      </c>
      <c r="L426" s="4">
        <f>=ROUNDDOWN(37.2727272727273,0)</f>
      </c>
      <c r="M426" s="4">
        <v>210</v>
      </c>
      <c r="N426" s="5">
        <v>1</v>
      </c>
      <c r="O426" s="4"/>
      <c r="P426" s="4">
        <f>=ROUNDDOWN({0},0)</f>
      </c>
      <c r="Q426" s="4"/>
      <c r="R426" s="5"/>
      <c r="S426" s="4">
        <v>7</v>
      </c>
      <c r="T426" s="6">
        <v>405.71</v>
      </c>
      <c r="U426" s="4"/>
      <c r="V426" s="6"/>
      <c r="W426" s="5"/>
      <c r="X426" s="5"/>
      <c r="Y426" s="4"/>
      <c r="Z426" s="6"/>
      <c r="AA426" s="4"/>
      <c r="AB426" s="6"/>
      <c r="AC426" s="5"/>
      <c r="AD426" s="5"/>
      <c r="AE426" s="4">
        <v>1</v>
      </c>
      <c r="AF426" s="6">
        <v>43.82</v>
      </c>
      <c r="AG426" s="4"/>
      <c r="AH426" s="6"/>
      <c r="AI426" s="5"/>
      <c r="AJ426" s="5"/>
      <c r="AK426" s="4"/>
      <c r="AL426" s="6"/>
      <c r="AM426" s="4"/>
      <c r="AN426" s="6"/>
      <c r="AO426" s="5"/>
      <c r="AP426" s="5"/>
      <c r="AQ426" s="4">
        <v>5</v>
      </c>
      <c r="AR426" s="6">
        <v>295.75</v>
      </c>
      <c r="AS426" s="4"/>
      <c r="AT426" s="6"/>
      <c r="AU426" s="5"/>
      <c r="AV426" s="5"/>
      <c r="AW426" s="4">
        <v>1</v>
      </c>
      <c r="AX426" s="6">
        <v>66.14</v>
      </c>
      <c r="AY426" s="4"/>
      <c r="AZ426" s="6"/>
      <c r="BA426" s="5"/>
      <c r="BB426" s="5"/>
      <c r="BC426" s="4"/>
      <c r="BD426" s="6"/>
      <c r="BE426" s="4"/>
      <c r="BF426" s="6"/>
      <c r="BG426" s="5"/>
      <c r="BH426" s="5"/>
      <c r="BI426" s="4"/>
      <c r="BJ426" s="6"/>
      <c r="BK426" s="4"/>
      <c r="BL426" s="6"/>
      <c r="BM426" s="5"/>
      <c r="BN426" s="5"/>
      <c r="BO426" s="4"/>
      <c r="BP426" s="6"/>
      <c r="BQ426" s="4"/>
      <c r="BR426" s="6"/>
      <c r="BS426" s="5"/>
      <c r="BT426" s="5"/>
      <c r="BU426" s="4"/>
      <c r="BV426" s="6"/>
      <c r="BW426" s="4"/>
      <c r="BX426" s="6"/>
      <c r="BY426" s="5"/>
      <c r="BZ426" s="5"/>
      <c r="CA426" s="4"/>
      <c r="CB426" s="6"/>
      <c r="CC426" s="4"/>
      <c r="CD426" s="6"/>
      <c r="CE426" s="5"/>
      <c r="CF426" s="5"/>
      <c r="CG426" s="4"/>
      <c r="CH426" s="6"/>
      <c r="CI426" s="4"/>
      <c r="CJ426" s="6"/>
      <c r="CK426" s="5"/>
      <c r="CL426" s="5"/>
      <c r="CM426" s="4"/>
      <c r="CN426" s="6"/>
      <c r="CO426" s="4"/>
      <c r="CP426" s="6"/>
      <c r="CQ426" s="5"/>
      <c r="CR426" s="5"/>
      <c r="CS426" s="4"/>
      <c r="CT426" s="6"/>
      <c r="CU426" s="4"/>
      <c r="CV426" s="6"/>
      <c r="CW426" s="5"/>
      <c r="CX426" s="5"/>
      <c r="CY426" s="4"/>
      <c r="CZ426" s="6"/>
      <c r="DA426" s="4"/>
      <c r="DB426" s="6"/>
      <c r="DC426" s="5"/>
      <c r="DD426" s="5"/>
      <c r="DE426" s="4"/>
      <c r="DF426" s="6"/>
      <c r="DG426" s="4"/>
      <c r="DH426" s="6"/>
      <c r="DI426" s="5"/>
      <c r="DJ426" s="5"/>
      <c r="DK426" s="4"/>
      <c r="DL426" s="6"/>
      <c r="DM426" s="4"/>
      <c r="DN426" s="6"/>
      <c r="DO426" s="5"/>
      <c r="DP426" s="5"/>
      <c r="DQ426" s="4"/>
      <c r="DR426" s="6"/>
      <c r="DS426" s="4"/>
      <c r="DT426" s="6"/>
      <c r="DU426" s="5"/>
      <c r="DV426" s="5"/>
      <c r="DW426" s="4"/>
      <c r="DX426" s="6"/>
      <c r="DY426" s="4"/>
      <c r="DZ426" s="6"/>
      <c r="EA426" s="5"/>
      <c r="EB426" s="5"/>
      <c r="EC426" s="4"/>
      <c r="ED426" s="6"/>
      <c r="EE426" s="4"/>
      <c r="EF426" s="6"/>
      <c r="EG426" s="5"/>
      <c r="EH426" s="5"/>
      <c r="EI426" s="4"/>
      <c r="EJ426" s="6"/>
      <c r="EK426" s="4"/>
      <c r="EL426" s="6"/>
      <c r="EM426" s="5"/>
      <c r="EN426" s="5"/>
      <c r="EO426" s="4"/>
      <c r="EP426" s="6"/>
      <c r="EQ426" s="4"/>
      <c r="ER426" s="6"/>
      <c r="ES426" s="5"/>
      <c r="ET426" s="5"/>
      <c r="EU426" s="4"/>
      <c r="EV426" s="6"/>
      <c r="EW426" s="4"/>
      <c r="EX426" s="6"/>
      <c r="EY426" s="5"/>
      <c r="EZ426" s="5"/>
      <c r="FA426" s="4"/>
      <c r="FB426" s="6"/>
      <c r="FC426" s="4"/>
      <c r="FD426" s="6"/>
      <c r="FE426" s="5"/>
      <c r="FF426" s="5"/>
      <c r="FG426" s="4"/>
      <c r="FH426" s="6"/>
      <c r="FI426" s="4"/>
      <c r="FJ426" s="6"/>
      <c r="FK426" s="5"/>
      <c r="FL426" s="5"/>
      <c r="FM426" s="4"/>
      <c r="FN426" s="6"/>
      <c r="FO426" s="4"/>
      <c r="FP426" s="6"/>
      <c r="FQ426" s="5"/>
      <c r="FR426" s="5"/>
      <c r="FS426" s="4"/>
      <c r="FT426" s="6"/>
      <c r="FU426" s="4"/>
      <c r="FV426" s="6"/>
      <c r="FW426" s="5"/>
      <c r="FX426" s="5"/>
      <c r="FY426" s="4"/>
      <c r="FZ426" s="6"/>
      <c r="GA426" s="4"/>
      <c r="GB426" s="6"/>
      <c r="GC426" s="5"/>
      <c r="GD426" s="5"/>
      <c r="GE426" s="4"/>
      <c r="GF426" s="6"/>
      <c r="GG426" s="4"/>
      <c r="GH426" s="6"/>
      <c r="GI426" s="5"/>
      <c r="GJ426" s="5"/>
      <c r="GK426" s="4"/>
      <c r="GL426" s="6"/>
      <c r="GM426" s="4"/>
      <c r="GN426" s="6"/>
      <c r="GO426" s="5"/>
      <c r="GP426" s="5"/>
      <c r="GQ426" s="4"/>
      <c r="GR426" s="6"/>
      <c r="GS426" s="4"/>
      <c r="GT426" s="6"/>
      <c r="GU426" s="5"/>
      <c r="GV426" s="5"/>
      <c r="GW426" s="4"/>
      <c r="GX426" s="6"/>
      <c r="GY426" s="4"/>
      <c r="GZ426" s="6"/>
      <c r="HA426" s="5"/>
      <c r="HB426" s="5"/>
      <c r="HC426" s="4"/>
      <c r="HD426" s="6"/>
      <c r="HE426" s="4"/>
      <c r="HF426" s="6"/>
      <c r="HG426" s="5"/>
      <c r="HH426" s="5"/>
      <c r="HI426" s="4"/>
      <c r="HJ426" s="6"/>
      <c r="HK426" s="4"/>
      <c r="HL426" s="6"/>
      <c r="HM426" s="5"/>
      <c r="HN426" s="5"/>
      <c r="HO426" s="4"/>
      <c r="HP426" s="6"/>
      <c r="HQ426" s="4"/>
      <c r="HR426" s="6"/>
      <c r="HS426" s="5"/>
      <c r="HT426" s="5"/>
      <c r="HU426" s="4"/>
      <c r="HV426" s="6"/>
      <c r="HW426" s="4"/>
      <c r="HX426" s="6"/>
      <c r="HY426" s="5"/>
      <c r="HZ426" s="5"/>
      <c r="IA426" s="4"/>
      <c r="IB426" s="6"/>
      <c r="IC426" s="4"/>
      <c r="ID426" s="6"/>
      <c r="IE426" s="5"/>
      <c r="IF426" s="5"/>
      <c r="IG426" s="4"/>
      <c r="IH426" s="6"/>
      <c r="II426" s="4"/>
      <c r="IJ426" s="6"/>
      <c r="IK426" s="5"/>
      <c r="IL426" s="5"/>
      <c r="IM426" s="4"/>
      <c r="IN426" s="6"/>
      <c r="IO426" s="4"/>
      <c r="IP426" s="6"/>
      <c r="IQ426" s="5"/>
      <c r="IR426" s="5"/>
      <c r="IS426" s="4"/>
      <c r="IT426" s="6"/>
      <c r="IU426" s="4"/>
      <c r="IV426" s="6"/>
      <c r="IW426" s="5"/>
      <c r="IX426" s="5"/>
      <c r="IY426" s="4"/>
      <c r="IZ426" s="6"/>
      <c r="JA426" s="4"/>
      <c r="JB426" s="6"/>
      <c r="JC426" s="5"/>
      <c r="JD426" s="5"/>
      <c r="JE426" s="4"/>
      <c r="JF426" s="6"/>
      <c r="JG426" s="4"/>
      <c r="JH426" s="6"/>
      <c r="JI426" s="5"/>
      <c r="JJ426" s="5"/>
      <c r="JK426" s="4"/>
      <c r="JL426" s="6"/>
      <c r="JM426" s="4"/>
      <c r="JN426" s="6"/>
      <c r="JO426" s="5"/>
      <c r="JP426" s="5"/>
      <c r="JQ426" s="4"/>
      <c r="JR426" s="6"/>
      <c r="JS426" s="4"/>
      <c r="JT426" s="6"/>
      <c r="JU426" s="5"/>
      <c r="JV426" s="5"/>
      <c r="JW426" s="4"/>
      <c r="JX426" s="6"/>
      <c r="JY426" s="4"/>
      <c r="JZ426" s="6"/>
      <c r="KA426" s="5"/>
      <c r="KB426" s="5"/>
      <c r="KC426" s="4"/>
      <c r="KD426" s="6"/>
      <c r="KE426" s="4"/>
      <c r="KF426" s="6"/>
      <c r="KG426" s="5"/>
      <c r="KH426" s="5"/>
      <c r="KI426" s="4"/>
      <c r="KJ426" s="6"/>
      <c r="KK426" s="4"/>
      <c r="KL426" s="6"/>
      <c r="KM426" s="5"/>
      <c r="KN426" s="5"/>
    </row>
    <row r="427">
      <c r="A427" s="3" t="s">
        <v>85</v>
      </c>
      <c r="B427" s="3" t="s">
        <v>86</v>
      </c>
      <c r="C427" s="3" t="s">
        <v>522</v>
      </c>
      <c r="D427" s="3" t="s">
        <v>528</v>
      </c>
      <c r="E427" s="3" t="s">
        <v>138</v>
      </c>
      <c r="F427" s="3" t="s">
        <v>139</v>
      </c>
      <c r="G427" s="3" t="s">
        <v>140</v>
      </c>
      <c r="H427" s="3" t="s">
        <v>118</v>
      </c>
      <c r="I427" s="3" t="s">
        <v>1343</v>
      </c>
      <c r="J427" s="3" t="s">
        <v>1337</v>
      </c>
      <c r="K427" s="4">
        <v>221</v>
      </c>
      <c r="L427" s="4">
        <f>=ROUNDDOWN(27.625,0)</f>
      </c>
      <c r="M427" s="4"/>
      <c r="N427" s="5">
        <v>1</v>
      </c>
      <c r="O427" s="4"/>
      <c r="P427" s="4">
        <f>=ROUNDDOWN({0},0)</f>
      </c>
      <c r="Q427" s="4"/>
      <c r="R427" s="5"/>
      <c r="S427" s="4">
        <v>4</v>
      </c>
      <c r="T427" s="6">
        <v>230.21</v>
      </c>
      <c r="U427" s="4"/>
      <c r="V427" s="6"/>
      <c r="W427" s="5"/>
      <c r="X427" s="5"/>
      <c r="Y427" s="4"/>
      <c r="Z427" s="6"/>
      <c r="AA427" s="4"/>
      <c r="AB427" s="6"/>
      <c r="AC427" s="5"/>
      <c r="AD427" s="5"/>
      <c r="AE427" s="4">
        <v>1</v>
      </c>
      <c r="AF427" s="6">
        <v>53.12</v>
      </c>
      <c r="AG427" s="4"/>
      <c r="AH427" s="6"/>
      <c r="AI427" s="5"/>
      <c r="AJ427" s="5"/>
      <c r="AK427" s="4">
        <v>1</v>
      </c>
      <c r="AL427" s="6">
        <v>64.91</v>
      </c>
      <c r="AM427" s="4"/>
      <c r="AN427" s="6"/>
      <c r="AO427" s="5"/>
      <c r="AP427" s="5"/>
      <c r="AQ427" s="4">
        <v>2</v>
      </c>
      <c r="AR427" s="6">
        <v>112.18</v>
      </c>
      <c r="AS427" s="4"/>
      <c r="AT427" s="6"/>
      <c r="AU427" s="5"/>
      <c r="AV427" s="5"/>
      <c r="AW427" s="4"/>
      <c r="AX427" s="6"/>
      <c r="AY427" s="4"/>
      <c r="AZ427" s="6"/>
      <c r="BA427" s="5"/>
      <c r="BB427" s="5"/>
      <c r="BC427" s="4"/>
      <c r="BD427" s="6"/>
      <c r="BE427" s="4"/>
      <c r="BF427" s="6"/>
      <c r="BG427" s="5"/>
      <c r="BH427" s="5"/>
      <c r="BI427" s="4"/>
      <c r="BJ427" s="6"/>
      <c r="BK427" s="4"/>
      <c r="BL427" s="6"/>
      <c r="BM427" s="5"/>
      <c r="BN427" s="5"/>
      <c r="BO427" s="4"/>
      <c r="BP427" s="6"/>
      <c r="BQ427" s="4"/>
      <c r="BR427" s="6"/>
      <c r="BS427" s="5"/>
      <c r="BT427" s="5"/>
      <c r="BU427" s="4"/>
      <c r="BV427" s="6"/>
      <c r="BW427" s="4"/>
      <c r="BX427" s="6"/>
      <c r="BY427" s="5"/>
      <c r="BZ427" s="5"/>
      <c r="CA427" s="4"/>
      <c r="CB427" s="6"/>
      <c r="CC427" s="4"/>
      <c r="CD427" s="6"/>
      <c r="CE427" s="5"/>
      <c r="CF427" s="5"/>
      <c r="CG427" s="4"/>
      <c r="CH427" s="6"/>
      <c r="CI427" s="4"/>
      <c r="CJ427" s="6"/>
      <c r="CK427" s="5"/>
      <c r="CL427" s="5"/>
      <c r="CM427" s="4"/>
      <c r="CN427" s="6"/>
      <c r="CO427" s="4"/>
      <c r="CP427" s="6"/>
      <c r="CQ427" s="5"/>
      <c r="CR427" s="5"/>
      <c r="CS427" s="4"/>
      <c r="CT427" s="6"/>
      <c r="CU427" s="4"/>
      <c r="CV427" s="6"/>
      <c r="CW427" s="5"/>
      <c r="CX427" s="5"/>
      <c r="CY427" s="4"/>
      <c r="CZ427" s="6"/>
      <c r="DA427" s="4"/>
      <c r="DB427" s="6"/>
      <c r="DC427" s="5"/>
      <c r="DD427" s="5"/>
      <c r="DE427" s="4"/>
      <c r="DF427" s="6"/>
      <c r="DG427" s="4"/>
      <c r="DH427" s="6"/>
      <c r="DI427" s="5"/>
      <c r="DJ427" s="5"/>
      <c r="DK427" s="4"/>
      <c r="DL427" s="6"/>
      <c r="DM427" s="4"/>
      <c r="DN427" s="6"/>
      <c r="DO427" s="5"/>
      <c r="DP427" s="5"/>
      <c r="DQ427" s="4"/>
      <c r="DR427" s="6"/>
      <c r="DS427" s="4"/>
      <c r="DT427" s="6"/>
      <c r="DU427" s="5"/>
      <c r="DV427" s="5"/>
      <c r="DW427" s="4"/>
      <c r="DX427" s="6"/>
      <c r="DY427" s="4"/>
      <c r="DZ427" s="6"/>
      <c r="EA427" s="5"/>
      <c r="EB427" s="5"/>
      <c r="EC427" s="4"/>
      <c r="ED427" s="6"/>
      <c r="EE427" s="4"/>
      <c r="EF427" s="6"/>
      <c r="EG427" s="5"/>
      <c r="EH427" s="5"/>
      <c r="EI427" s="4"/>
      <c r="EJ427" s="6"/>
      <c r="EK427" s="4"/>
      <c r="EL427" s="6"/>
      <c r="EM427" s="5"/>
      <c r="EN427" s="5"/>
      <c r="EO427" s="4"/>
      <c r="EP427" s="6"/>
      <c r="EQ427" s="4"/>
      <c r="ER427" s="6"/>
      <c r="ES427" s="5"/>
      <c r="ET427" s="5"/>
      <c r="EU427" s="4"/>
      <c r="EV427" s="6"/>
      <c r="EW427" s="4"/>
      <c r="EX427" s="6"/>
      <c r="EY427" s="5"/>
      <c r="EZ427" s="5"/>
      <c r="FA427" s="4"/>
      <c r="FB427" s="6"/>
      <c r="FC427" s="4"/>
      <c r="FD427" s="6"/>
      <c r="FE427" s="5"/>
      <c r="FF427" s="5"/>
      <c r="FG427" s="4"/>
      <c r="FH427" s="6"/>
      <c r="FI427" s="4"/>
      <c r="FJ427" s="6"/>
      <c r="FK427" s="5"/>
      <c r="FL427" s="5"/>
      <c r="FM427" s="4"/>
      <c r="FN427" s="6"/>
      <c r="FO427" s="4"/>
      <c r="FP427" s="6"/>
      <c r="FQ427" s="5"/>
      <c r="FR427" s="5"/>
      <c r="FS427" s="4"/>
      <c r="FT427" s="6"/>
      <c r="FU427" s="4"/>
      <c r="FV427" s="6"/>
      <c r="FW427" s="5"/>
      <c r="FX427" s="5"/>
      <c r="FY427" s="4"/>
      <c r="FZ427" s="6"/>
      <c r="GA427" s="4"/>
      <c r="GB427" s="6"/>
      <c r="GC427" s="5"/>
      <c r="GD427" s="5"/>
      <c r="GE427" s="4"/>
      <c r="GF427" s="6"/>
      <c r="GG427" s="4"/>
      <c r="GH427" s="6"/>
      <c r="GI427" s="5"/>
      <c r="GJ427" s="5"/>
      <c r="GK427" s="4"/>
      <c r="GL427" s="6"/>
      <c r="GM427" s="4"/>
      <c r="GN427" s="6"/>
      <c r="GO427" s="5"/>
      <c r="GP427" s="5"/>
      <c r="GQ427" s="4"/>
      <c r="GR427" s="6"/>
      <c r="GS427" s="4"/>
      <c r="GT427" s="6"/>
      <c r="GU427" s="5"/>
      <c r="GV427" s="5"/>
      <c r="GW427" s="4"/>
      <c r="GX427" s="6"/>
      <c r="GY427" s="4"/>
      <c r="GZ427" s="6"/>
      <c r="HA427" s="5"/>
      <c r="HB427" s="5"/>
      <c r="HC427" s="4"/>
      <c r="HD427" s="6"/>
      <c r="HE427" s="4"/>
      <c r="HF427" s="6"/>
      <c r="HG427" s="5"/>
      <c r="HH427" s="5"/>
      <c r="HI427" s="4"/>
      <c r="HJ427" s="6"/>
      <c r="HK427" s="4"/>
      <c r="HL427" s="6"/>
      <c r="HM427" s="5"/>
      <c r="HN427" s="5"/>
      <c r="HO427" s="4"/>
      <c r="HP427" s="6"/>
      <c r="HQ427" s="4"/>
      <c r="HR427" s="6"/>
      <c r="HS427" s="5"/>
      <c r="HT427" s="5"/>
      <c r="HU427" s="4"/>
      <c r="HV427" s="6"/>
      <c r="HW427" s="4"/>
      <c r="HX427" s="6"/>
      <c r="HY427" s="5"/>
      <c r="HZ427" s="5"/>
      <c r="IA427" s="4"/>
      <c r="IB427" s="6"/>
      <c r="IC427" s="4"/>
      <c r="ID427" s="6"/>
      <c r="IE427" s="5"/>
      <c r="IF427" s="5"/>
      <c r="IG427" s="4"/>
      <c r="IH427" s="6"/>
      <c r="II427" s="4"/>
      <c r="IJ427" s="6"/>
      <c r="IK427" s="5"/>
      <c r="IL427" s="5"/>
      <c r="IM427" s="4"/>
      <c r="IN427" s="6"/>
      <c r="IO427" s="4"/>
      <c r="IP427" s="6"/>
      <c r="IQ427" s="5"/>
      <c r="IR427" s="5"/>
      <c r="IS427" s="4"/>
      <c r="IT427" s="6"/>
      <c r="IU427" s="4"/>
      <c r="IV427" s="6"/>
      <c r="IW427" s="5"/>
      <c r="IX427" s="5"/>
      <c r="IY427" s="4"/>
      <c r="IZ427" s="6"/>
      <c r="JA427" s="4"/>
      <c r="JB427" s="6"/>
      <c r="JC427" s="5"/>
      <c r="JD427" s="5"/>
      <c r="JE427" s="4"/>
      <c r="JF427" s="6"/>
      <c r="JG427" s="4"/>
      <c r="JH427" s="6"/>
      <c r="JI427" s="5"/>
      <c r="JJ427" s="5"/>
      <c r="JK427" s="4"/>
      <c r="JL427" s="6"/>
      <c r="JM427" s="4"/>
      <c r="JN427" s="6"/>
      <c r="JO427" s="5"/>
      <c r="JP427" s="5"/>
      <c r="JQ427" s="4"/>
      <c r="JR427" s="6"/>
      <c r="JS427" s="4"/>
      <c r="JT427" s="6"/>
      <c r="JU427" s="5"/>
      <c r="JV427" s="5"/>
      <c r="JW427" s="4"/>
      <c r="JX427" s="6"/>
      <c r="JY427" s="4"/>
      <c r="JZ427" s="6"/>
      <c r="KA427" s="5"/>
      <c r="KB427" s="5"/>
      <c r="KC427" s="4"/>
      <c r="KD427" s="6"/>
      <c r="KE427" s="4"/>
      <c r="KF427" s="6"/>
      <c r="KG427" s="5"/>
      <c r="KH427" s="5"/>
      <c r="KI427" s="4"/>
      <c r="KJ427" s="6"/>
      <c r="KK427" s="4"/>
      <c r="KL427" s="6"/>
      <c r="KM427" s="5"/>
      <c r="KN427" s="5"/>
    </row>
    <row r="428">
      <c r="A428" s="3" t="s">
        <v>85</v>
      </c>
      <c r="B428" s="3" t="s">
        <v>86</v>
      </c>
      <c r="C428" s="3" t="s">
        <v>522</v>
      </c>
      <c r="D428" s="3" t="s">
        <v>528</v>
      </c>
      <c r="E428" s="3" t="s">
        <v>166</v>
      </c>
      <c r="F428" s="3" t="s">
        <v>167</v>
      </c>
      <c r="G428" s="3" t="s">
        <v>168</v>
      </c>
      <c r="H428" s="3" t="s">
        <v>118</v>
      </c>
      <c r="I428" s="3" t="s">
        <v>1335</v>
      </c>
      <c r="J428" s="3" t="s">
        <v>1319</v>
      </c>
      <c r="K428" s="4">
        <v>166</v>
      </c>
      <c r="L428" s="4">
        <f>=ROUNDDOWN(20.75,0)</f>
      </c>
      <c r="M428" s="4"/>
      <c r="N428" s="5">
        <v>1</v>
      </c>
      <c r="O428" s="4"/>
      <c r="P428" s="4">
        <f>=ROUNDDOWN({0},0)</f>
      </c>
      <c r="Q428" s="4"/>
      <c r="R428" s="5"/>
      <c r="S428" s="4">
        <v>10</v>
      </c>
      <c r="T428" s="6">
        <v>608.32</v>
      </c>
      <c r="U428" s="4"/>
      <c r="V428" s="6"/>
      <c r="W428" s="5"/>
      <c r="X428" s="5"/>
      <c r="Y428" s="4">
        <v>2</v>
      </c>
      <c r="Z428" s="6">
        <v>122.68</v>
      </c>
      <c r="AA428" s="4"/>
      <c r="AB428" s="6"/>
      <c r="AC428" s="5"/>
      <c r="AD428" s="5"/>
      <c r="AE428" s="4">
        <v>3</v>
      </c>
      <c r="AF428" s="6">
        <v>158.07</v>
      </c>
      <c r="AG428" s="4"/>
      <c r="AH428" s="6"/>
      <c r="AI428" s="5"/>
      <c r="AJ428" s="5"/>
      <c r="AK428" s="4">
        <v>2</v>
      </c>
      <c r="AL428" s="6">
        <v>119.2</v>
      </c>
      <c r="AM428" s="4"/>
      <c r="AN428" s="6"/>
      <c r="AO428" s="5"/>
      <c r="AP428" s="5"/>
      <c r="AQ428" s="4">
        <v>2</v>
      </c>
      <c r="AR428" s="6">
        <v>141.48</v>
      </c>
      <c r="AS428" s="4"/>
      <c r="AT428" s="6"/>
      <c r="AU428" s="5"/>
      <c r="AV428" s="5"/>
      <c r="AW428" s="4"/>
      <c r="AX428" s="6"/>
      <c r="AY428" s="4"/>
      <c r="AZ428" s="6"/>
      <c r="BA428" s="5"/>
      <c r="BB428" s="5"/>
      <c r="BC428" s="4"/>
      <c r="BD428" s="6"/>
      <c r="BE428" s="4"/>
      <c r="BF428" s="6"/>
      <c r="BG428" s="5"/>
      <c r="BH428" s="5"/>
      <c r="BI428" s="4"/>
      <c r="BJ428" s="6"/>
      <c r="BK428" s="4"/>
      <c r="BL428" s="6"/>
      <c r="BM428" s="5"/>
      <c r="BN428" s="5"/>
      <c r="BO428" s="4">
        <v>1</v>
      </c>
      <c r="BP428" s="6">
        <v>66.89</v>
      </c>
      <c r="BQ428" s="4"/>
      <c r="BR428" s="6"/>
      <c r="BS428" s="5"/>
      <c r="BT428" s="5"/>
      <c r="BU428" s="4"/>
      <c r="BV428" s="6"/>
      <c r="BW428" s="4"/>
      <c r="BX428" s="6"/>
      <c r="BY428" s="5"/>
      <c r="BZ428" s="5"/>
      <c r="CA428" s="4"/>
      <c r="CB428" s="6"/>
      <c r="CC428" s="4"/>
      <c r="CD428" s="6"/>
      <c r="CE428" s="5"/>
      <c r="CF428" s="5"/>
      <c r="CG428" s="4"/>
      <c r="CH428" s="6"/>
      <c r="CI428" s="4"/>
      <c r="CJ428" s="6"/>
      <c r="CK428" s="5"/>
      <c r="CL428" s="5"/>
      <c r="CM428" s="4"/>
      <c r="CN428" s="6"/>
      <c r="CO428" s="4"/>
      <c r="CP428" s="6"/>
      <c r="CQ428" s="5"/>
      <c r="CR428" s="5"/>
      <c r="CS428" s="4"/>
      <c r="CT428" s="6"/>
      <c r="CU428" s="4"/>
      <c r="CV428" s="6"/>
      <c r="CW428" s="5"/>
      <c r="CX428" s="5"/>
      <c r="CY428" s="4"/>
      <c r="CZ428" s="6"/>
      <c r="DA428" s="4"/>
      <c r="DB428" s="6"/>
      <c r="DC428" s="5"/>
      <c r="DD428" s="5"/>
      <c r="DE428" s="4"/>
      <c r="DF428" s="6"/>
      <c r="DG428" s="4"/>
      <c r="DH428" s="6"/>
      <c r="DI428" s="5"/>
      <c r="DJ428" s="5"/>
      <c r="DK428" s="4"/>
      <c r="DL428" s="6"/>
      <c r="DM428" s="4"/>
      <c r="DN428" s="6"/>
      <c r="DO428" s="5"/>
      <c r="DP428" s="5"/>
      <c r="DQ428" s="4"/>
      <c r="DR428" s="6"/>
      <c r="DS428" s="4"/>
      <c r="DT428" s="6"/>
      <c r="DU428" s="5"/>
      <c r="DV428" s="5"/>
      <c r="DW428" s="4"/>
      <c r="DX428" s="6"/>
      <c r="DY428" s="4"/>
      <c r="DZ428" s="6"/>
      <c r="EA428" s="5"/>
      <c r="EB428" s="5"/>
      <c r="EC428" s="4"/>
      <c r="ED428" s="6"/>
      <c r="EE428" s="4"/>
      <c r="EF428" s="6"/>
      <c r="EG428" s="5"/>
      <c r="EH428" s="5"/>
      <c r="EI428" s="4"/>
      <c r="EJ428" s="6"/>
      <c r="EK428" s="4"/>
      <c r="EL428" s="6"/>
      <c r="EM428" s="5"/>
      <c r="EN428" s="5"/>
      <c r="EO428" s="4"/>
      <c r="EP428" s="6"/>
      <c r="EQ428" s="4"/>
      <c r="ER428" s="6"/>
      <c r="ES428" s="5"/>
      <c r="ET428" s="5"/>
      <c r="EU428" s="4"/>
      <c r="EV428" s="6"/>
      <c r="EW428" s="4"/>
      <c r="EX428" s="6"/>
      <c r="EY428" s="5"/>
      <c r="EZ428" s="5"/>
      <c r="FA428" s="4"/>
      <c r="FB428" s="6"/>
      <c r="FC428" s="4"/>
      <c r="FD428" s="6"/>
      <c r="FE428" s="5"/>
      <c r="FF428" s="5"/>
      <c r="FG428" s="4"/>
      <c r="FH428" s="6"/>
      <c r="FI428" s="4"/>
      <c r="FJ428" s="6"/>
      <c r="FK428" s="5"/>
      <c r="FL428" s="5"/>
      <c r="FM428" s="4"/>
      <c r="FN428" s="6"/>
      <c r="FO428" s="4"/>
      <c r="FP428" s="6"/>
      <c r="FQ428" s="5"/>
      <c r="FR428" s="5"/>
      <c r="FS428" s="4"/>
      <c r="FT428" s="6"/>
      <c r="FU428" s="4"/>
      <c r="FV428" s="6"/>
      <c r="FW428" s="5"/>
      <c r="FX428" s="5"/>
      <c r="FY428" s="4"/>
      <c r="FZ428" s="6"/>
      <c r="GA428" s="4"/>
      <c r="GB428" s="6"/>
      <c r="GC428" s="5"/>
      <c r="GD428" s="5"/>
      <c r="GE428" s="4"/>
      <c r="GF428" s="6"/>
      <c r="GG428" s="4"/>
      <c r="GH428" s="6"/>
      <c r="GI428" s="5"/>
      <c r="GJ428" s="5"/>
      <c r="GK428" s="4"/>
      <c r="GL428" s="6"/>
      <c r="GM428" s="4"/>
      <c r="GN428" s="6"/>
      <c r="GO428" s="5"/>
      <c r="GP428" s="5"/>
      <c r="GQ428" s="4"/>
      <c r="GR428" s="6"/>
      <c r="GS428" s="4"/>
      <c r="GT428" s="6"/>
      <c r="GU428" s="5"/>
      <c r="GV428" s="5"/>
      <c r="GW428" s="4"/>
      <c r="GX428" s="6"/>
      <c r="GY428" s="4"/>
      <c r="GZ428" s="6"/>
      <c r="HA428" s="5"/>
      <c r="HB428" s="5"/>
      <c r="HC428" s="4"/>
      <c r="HD428" s="6"/>
      <c r="HE428" s="4"/>
      <c r="HF428" s="6"/>
      <c r="HG428" s="5"/>
      <c r="HH428" s="5"/>
      <c r="HI428" s="4"/>
      <c r="HJ428" s="6"/>
      <c r="HK428" s="4"/>
      <c r="HL428" s="6"/>
      <c r="HM428" s="5"/>
      <c r="HN428" s="5"/>
      <c r="HO428" s="4"/>
      <c r="HP428" s="6"/>
      <c r="HQ428" s="4"/>
      <c r="HR428" s="6"/>
      <c r="HS428" s="5"/>
      <c r="HT428" s="5"/>
      <c r="HU428" s="4"/>
      <c r="HV428" s="6"/>
      <c r="HW428" s="4"/>
      <c r="HX428" s="6"/>
      <c r="HY428" s="5"/>
      <c r="HZ428" s="5"/>
      <c r="IA428" s="4"/>
      <c r="IB428" s="6"/>
      <c r="IC428" s="4"/>
      <c r="ID428" s="6"/>
      <c r="IE428" s="5"/>
      <c r="IF428" s="5"/>
      <c r="IG428" s="4"/>
      <c r="IH428" s="6"/>
      <c r="II428" s="4"/>
      <c r="IJ428" s="6"/>
      <c r="IK428" s="5"/>
      <c r="IL428" s="5"/>
      <c r="IM428" s="4"/>
      <c r="IN428" s="6"/>
      <c r="IO428" s="4"/>
      <c r="IP428" s="6"/>
      <c r="IQ428" s="5"/>
      <c r="IR428" s="5"/>
      <c r="IS428" s="4"/>
      <c r="IT428" s="6"/>
      <c r="IU428" s="4"/>
      <c r="IV428" s="6"/>
      <c r="IW428" s="5"/>
      <c r="IX428" s="5"/>
      <c r="IY428" s="4"/>
      <c r="IZ428" s="6"/>
      <c r="JA428" s="4"/>
      <c r="JB428" s="6"/>
      <c r="JC428" s="5"/>
      <c r="JD428" s="5"/>
      <c r="JE428" s="4"/>
      <c r="JF428" s="6"/>
      <c r="JG428" s="4"/>
      <c r="JH428" s="6"/>
      <c r="JI428" s="5"/>
      <c r="JJ428" s="5"/>
      <c r="JK428" s="4"/>
      <c r="JL428" s="6"/>
      <c r="JM428" s="4"/>
      <c r="JN428" s="6"/>
      <c r="JO428" s="5"/>
      <c r="JP428" s="5"/>
      <c r="JQ428" s="4"/>
      <c r="JR428" s="6"/>
      <c r="JS428" s="4"/>
      <c r="JT428" s="6"/>
      <c r="JU428" s="5"/>
      <c r="JV428" s="5"/>
      <c r="JW428" s="4"/>
      <c r="JX428" s="6"/>
      <c r="JY428" s="4"/>
      <c r="JZ428" s="6"/>
      <c r="KA428" s="5"/>
      <c r="KB428" s="5"/>
      <c r="KC428" s="4"/>
      <c r="KD428" s="6"/>
      <c r="KE428" s="4"/>
      <c r="KF428" s="6"/>
      <c r="KG428" s="5"/>
      <c r="KH428" s="5"/>
      <c r="KI428" s="4"/>
      <c r="KJ428" s="6"/>
      <c r="KK428" s="4"/>
      <c r="KL428" s="6"/>
      <c r="KM428" s="5"/>
      <c r="KN428" s="5"/>
    </row>
    <row r="429">
      <c r="A429" s="3" t="s">
        <v>85</v>
      </c>
      <c r="B429" s="3" t="s">
        <v>86</v>
      </c>
      <c r="C429" s="3" t="s">
        <v>522</v>
      </c>
      <c r="D429" s="3" t="s">
        <v>528</v>
      </c>
      <c r="E429" s="3" t="s">
        <v>166</v>
      </c>
      <c r="F429" s="3" t="s">
        <v>167</v>
      </c>
      <c r="G429" s="3" t="s">
        <v>168</v>
      </c>
      <c r="H429" s="3" t="s">
        <v>118</v>
      </c>
      <c r="I429" s="3" t="s">
        <v>1339</v>
      </c>
      <c r="J429" s="3" t="s">
        <v>1319</v>
      </c>
      <c r="K429" s="4">
        <v>299</v>
      </c>
      <c r="L429" s="4">
        <f>=ROUNDDOWN(46.71875,0)</f>
      </c>
      <c r="M429" s="4"/>
      <c r="N429" s="5">
        <v>1</v>
      </c>
      <c r="O429" s="4"/>
      <c r="P429" s="4">
        <f>=ROUNDDOWN({0},0)</f>
      </c>
      <c r="Q429" s="4"/>
      <c r="R429" s="5"/>
      <c r="S429" s="4">
        <v>4</v>
      </c>
      <c r="T429" s="6">
        <v>253.36</v>
      </c>
      <c r="U429" s="4"/>
      <c r="V429" s="6"/>
      <c r="W429" s="5"/>
      <c r="X429" s="5"/>
      <c r="Y429" s="4"/>
      <c r="Z429" s="6"/>
      <c r="AA429" s="4"/>
      <c r="AB429" s="6"/>
      <c r="AC429" s="5"/>
      <c r="AD429" s="5"/>
      <c r="AE429" s="4"/>
      <c r="AF429" s="6"/>
      <c r="AG429" s="4"/>
      <c r="AH429" s="6"/>
      <c r="AI429" s="5"/>
      <c r="AJ429" s="5"/>
      <c r="AK429" s="4">
        <v>3</v>
      </c>
      <c r="AL429" s="6">
        <v>189.64</v>
      </c>
      <c r="AM429" s="4"/>
      <c r="AN429" s="6"/>
      <c r="AO429" s="5"/>
      <c r="AP429" s="5"/>
      <c r="AQ429" s="4"/>
      <c r="AR429" s="6"/>
      <c r="AS429" s="4"/>
      <c r="AT429" s="6"/>
      <c r="AU429" s="5"/>
      <c r="AV429" s="5"/>
      <c r="AW429" s="4"/>
      <c r="AX429" s="6"/>
      <c r="AY429" s="4"/>
      <c r="AZ429" s="6"/>
      <c r="BA429" s="5"/>
      <c r="BB429" s="5"/>
      <c r="BC429" s="4"/>
      <c r="BD429" s="6"/>
      <c r="BE429" s="4"/>
      <c r="BF429" s="6"/>
      <c r="BG429" s="5"/>
      <c r="BH429" s="5"/>
      <c r="BI429" s="4">
        <v>1</v>
      </c>
      <c r="BJ429" s="6">
        <v>63.72</v>
      </c>
      <c r="BK429" s="4"/>
      <c r="BL429" s="6"/>
      <c r="BM429" s="5"/>
      <c r="BN429" s="5"/>
      <c r="BO429" s="4"/>
      <c r="BP429" s="6"/>
      <c r="BQ429" s="4"/>
      <c r="BR429" s="6"/>
      <c r="BS429" s="5"/>
      <c r="BT429" s="5"/>
      <c r="BU429" s="4"/>
      <c r="BV429" s="6"/>
      <c r="BW429" s="4"/>
      <c r="BX429" s="6"/>
      <c r="BY429" s="5"/>
      <c r="BZ429" s="5"/>
      <c r="CA429" s="4"/>
      <c r="CB429" s="6"/>
      <c r="CC429" s="4"/>
      <c r="CD429" s="6"/>
      <c r="CE429" s="5"/>
      <c r="CF429" s="5"/>
      <c r="CG429" s="4"/>
      <c r="CH429" s="6"/>
      <c r="CI429" s="4"/>
      <c r="CJ429" s="6"/>
      <c r="CK429" s="5"/>
      <c r="CL429" s="5"/>
      <c r="CM429" s="4"/>
      <c r="CN429" s="6"/>
      <c r="CO429" s="4"/>
      <c r="CP429" s="6"/>
      <c r="CQ429" s="5"/>
      <c r="CR429" s="5"/>
      <c r="CS429" s="4"/>
      <c r="CT429" s="6"/>
      <c r="CU429" s="4"/>
      <c r="CV429" s="6"/>
      <c r="CW429" s="5"/>
      <c r="CX429" s="5"/>
      <c r="CY429" s="4"/>
      <c r="CZ429" s="6"/>
      <c r="DA429" s="4"/>
      <c r="DB429" s="6"/>
      <c r="DC429" s="5"/>
      <c r="DD429" s="5"/>
      <c r="DE429" s="4"/>
      <c r="DF429" s="6"/>
      <c r="DG429" s="4"/>
      <c r="DH429" s="6"/>
      <c r="DI429" s="5"/>
      <c r="DJ429" s="5"/>
      <c r="DK429" s="4"/>
      <c r="DL429" s="6"/>
      <c r="DM429" s="4"/>
      <c r="DN429" s="6"/>
      <c r="DO429" s="5"/>
      <c r="DP429" s="5"/>
      <c r="DQ429" s="4"/>
      <c r="DR429" s="6"/>
      <c r="DS429" s="4"/>
      <c r="DT429" s="6"/>
      <c r="DU429" s="5"/>
      <c r="DV429" s="5"/>
      <c r="DW429" s="4"/>
      <c r="DX429" s="6"/>
      <c r="DY429" s="4"/>
      <c r="DZ429" s="6"/>
      <c r="EA429" s="5"/>
      <c r="EB429" s="5"/>
      <c r="EC429" s="4"/>
      <c r="ED429" s="6"/>
      <c r="EE429" s="4"/>
      <c r="EF429" s="6"/>
      <c r="EG429" s="5"/>
      <c r="EH429" s="5"/>
      <c r="EI429" s="4"/>
      <c r="EJ429" s="6"/>
      <c r="EK429" s="4"/>
      <c r="EL429" s="6"/>
      <c r="EM429" s="5"/>
      <c r="EN429" s="5"/>
      <c r="EO429" s="4"/>
      <c r="EP429" s="6"/>
      <c r="EQ429" s="4"/>
      <c r="ER429" s="6"/>
      <c r="ES429" s="5"/>
      <c r="ET429" s="5"/>
      <c r="EU429" s="4"/>
      <c r="EV429" s="6"/>
      <c r="EW429" s="4"/>
      <c r="EX429" s="6"/>
      <c r="EY429" s="5"/>
      <c r="EZ429" s="5"/>
      <c r="FA429" s="4"/>
      <c r="FB429" s="6"/>
      <c r="FC429" s="4"/>
      <c r="FD429" s="6"/>
      <c r="FE429" s="5"/>
      <c r="FF429" s="5"/>
      <c r="FG429" s="4"/>
      <c r="FH429" s="6"/>
      <c r="FI429" s="4"/>
      <c r="FJ429" s="6"/>
      <c r="FK429" s="5"/>
      <c r="FL429" s="5"/>
      <c r="FM429" s="4"/>
      <c r="FN429" s="6"/>
      <c r="FO429" s="4"/>
      <c r="FP429" s="6"/>
      <c r="FQ429" s="5"/>
      <c r="FR429" s="5"/>
      <c r="FS429" s="4"/>
      <c r="FT429" s="6"/>
      <c r="FU429" s="4"/>
      <c r="FV429" s="6"/>
      <c r="FW429" s="5"/>
      <c r="FX429" s="5"/>
      <c r="FY429" s="4"/>
      <c r="FZ429" s="6"/>
      <c r="GA429" s="4"/>
      <c r="GB429" s="6"/>
      <c r="GC429" s="5"/>
      <c r="GD429" s="5"/>
      <c r="GE429" s="4"/>
      <c r="GF429" s="6"/>
      <c r="GG429" s="4"/>
      <c r="GH429" s="6"/>
      <c r="GI429" s="5"/>
      <c r="GJ429" s="5"/>
      <c r="GK429" s="4"/>
      <c r="GL429" s="6"/>
      <c r="GM429" s="4"/>
      <c r="GN429" s="6"/>
      <c r="GO429" s="5"/>
      <c r="GP429" s="5"/>
      <c r="GQ429" s="4"/>
      <c r="GR429" s="6"/>
      <c r="GS429" s="4"/>
      <c r="GT429" s="6"/>
      <c r="GU429" s="5"/>
      <c r="GV429" s="5"/>
      <c r="GW429" s="4"/>
      <c r="GX429" s="6"/>
      <c r="GY429" s="4"/>
      <c r="GZ429" s="6"/>
      <c r="HA429" s="5"/>
      <c r="HB429" s="5"/>
      <c r="HC429" s="4"/>
      <c r="HD429" s="6"/>
      <c r="HE429" s="4"/>
      <c r="HF429" s="6"/>
      <c r="HG429" s="5"/>
      <c r="HH429" s="5"/>
      <c r="HI429" s="4"/>
      <c r="HJ429" s="6"/>
      <c r="HK429" s="4"/>
      <c r="HL429" s="6"/>
      <c r="HM429" s="5"/>
      <c r="HN429" s="5"/>
      <c r="HO429" s="4"/>
      <c r="HP429" s="6"/>
      <c r="HQ429" s="4"/>
      <c r="HR429" s="6"/>
      <c r="HS429" s="5"/>
      <c r="HT429" s="5"/>
      <c r="HU429" s="4"/>
      <c r="HV429" s="6"/>
      <c r="HW429" s="4"/>
      <c r="HX429" s="6"/>
      <c r="HY429" s="5"/>
      <c r="HZ429" s="5"/>
      <c r="IA429" s="4"/>
      <c r="IB429" s="6"/>
      <c r="IC429" s="4"/>
      <c r="ID429" s="6"/>
      <c r="IE429" s="5"/>
      <c r="IF429" s="5"/>
      <c r="IG429" s="4"/>
      <c r="IH429" s="6"/>
      <c r="II429" s="4"/>
      <c r="IJ429" s="6"/>
      <c r="IK429" s="5"/>
      <c r="IL429" s="5"/>
      <c r="IM429" s="4"/>
      <c r="IN429" s="6"/>
      <c r="IO429" s="4"/>
      <c r="IP429" s="6"/>
      <c r="IQ429" s="5"/>
      <c r="IR429" s="5"/>
      <c r="IS429" s="4"/>
      <c r="IT429" s="6"/>
      <c r="IU429" s="4"/>
      <c r="IV429" s="6"/>
      <c r="IW429" s="5"/>
      <c r="IX429" s="5"/>
      <c r="IY429" s="4"/>
      <c r="IZ429" s="6"/>
      <c r="JA429" s="4"/>
      <c r="JB429" s="6"/>
      <c r="JC429" s="5"/>
      <c r="JD429" s="5"/>
      <c r="JE429" s="4"/>
      <c r="JF429" s="6"/>
      <c r="JG429" s="4"/>
      <c r="JH429" s="6"/>
      <c r="JI429" s="5"/>
      <c r="JJ429" s="5"/>
      <c r="JK429" s="4"/>
      <c r="JL429" s="6"/>
      <c r="JM429" s="4"/>
      <c r="JN429" s="6"/>
      <c r="JO429" s="5"/>
      <c r="JP429" s="5"/>
      <c r="JQ429" s="4"/>
      <c r="JR429" s="6"/>
      <c r="JS429" s="4"/>
      <c r="JT429" s="6"/>
      <c r="JU429" s="5"/>
      <c r="JV429" s="5"/>
      <c r="JW429" s="4"/>
      <c r="JX429" s="6"/>
      <c r="JY429" s="4"/>
      <c r="JZ429" s="6"/>
      <c r="KA429" s="5"/>
      <c r="KB429" s="5"/>
      <c r="KC429" s="4"/>
      <c r="KD429" s="6"/>
      <c r="KE429" s="4"/>
      <c r="KF429" s="6"/>
      <c r="KG429" s="5"/>
      <c r="KH429" s="5"/>
      <c r="KI429" s="4"/>
      <c r="KJ429" s="6"/>
      <c r="KK429" s="4"/>
      <c r="KL429" s="6"/>
      <c r="KM429" s="5"/>
      <c r="KN429" s="5"/>
    </row>
    <row r="430">
      <c r="A430" s="3" t="s">
        <v>85</v>
      </c>
      <c r="B430" s="3" t="s">
        <v>86</v>
      </c>
      <c r="C430" s="3" t="s">
        <v>522</v>
      </c>
      <c r="D430" s="3" t="s">
        <v>528</v>
      </c>
      <c r="E430" s="3" t="s">
        <v>119</v>
      </c>
      <c r="F430" s="3" t="s">
        <v>120</v>
      </c>
      <c r="G430" s="3" t="s">
        <v>121</v>
      </c>
      <c r="H430" s="3" t="s">
        <v>122</v>
      </c>
      <c r="I430" s="3" t="s">
        <v>1335</v>
      </c>
      <c r="J430" s="3" t="s">
        <v>1319</v>
      </c>
      <c r="K430" s="4">
        <v>569</v>
      </c>
      <c r="L430" s="4">
        <f>=ROUNDDOWN(45.8870967741935,0)</f>
      </c>
      <c r="M430" s="4"/>
      <c r="N430" s="5">
        <v>1</v>
      </c>
      <c r="O430" s="4"/>
      <c r="P430" s="4">
        <f>=ROUNDDOWN({0},0)</f>
      </c>
      <c r="Q430" s="4"/>
      <c r="R430" s="5"/>
      <c r="S430" s="4">
        <v>9</v>
      </c>
      <c r="T430" s="6">
        <v>814.4</v>
      </c>
      <c r="U430" s="4"/>
      <c r="V430" s="6"/>
      <c r="W430" s="5"/>
      <c r="X430" s="5"/>
      <c r="Y430" s="4"/>
      <c r="Z430" s="6"/>
      <c r="AA430" s="4"/>
      <c r="AB430" s="6"/>
      <c r="AC430" s="5"/>
      <c r="AD430" s="5"/>
      <c r="AE430" s="4"/>
      <c r="AF430" s="6"/>
      <c r="AG430" s="4"/>
      <c r="AH430" s="6"/>
      <c r="AI430" s="5"/>
      <c r="AJ430" s="5"/>
      <c r="AK430" s="4"/>
      <c r="AL430" s="6"/>
      <c r="AM430" s="4"/>
      <c r="AN430" s="6"/>
      <c r="AO430" s="5"/>
      <c r="AP430" s="5"/>
      <c r="AQ430" s="4">
        <v>2</v>
      </c>
      <c r="AR430" s="6">
        <v>164.98</v>
      </c>
      <c r="AS430" s="4"/>
      <c r="AT430" s="6"/>
      <c r="AU430" s="5"/>
      <c r="AV430" s="5"/>
      <c r="AW430" s="4"/>
      <c r="AX430" s="6"/>
      <c r="AY430" s="4"/>
      <c r="AZ430" s="6"/>
      <c r="BA430" s="5"/>
      <c r="BB430" s="5"/>
      <c r="BC430" s="4"/>
      <c r="BD430" s="6"/>
      <c r="BE430" s="4"/>
      <c r="BF430" s="6"/>
      <c r="BG430" s="5"/>
      <c r="BH430" s="5"/>
      <c r="BI430" s="4">
        <v>4</v>
      </c>
      <c r="BJ430" s="6">
        <v>343.1</v>
      </c>
      <c r="BK430" s="4"/>
      <c r="BL430" s="6"/>
      <c r="BM430" s="5"/>
      <c r="BN430" s="5"/>
      <c r="BO430" s="4"/>
      <c r="BP430" s="6"/>
      <c r="BQ430" s="4"/>
      <c r="BR430" s="6"/>
      <c r="BS430" s="5"/>
      <c r="BT430" s="5"/>
      <c r="BU430" s="4"/>
      <c r="BV430" s="6"/>
      <c r="BW430" s="4"/>
      <c r="BX430" s="6"/>
      <c r="BY430" s="5"/>
      <c r="BZ430" s="5"/>
      <c r="CA430" s="4"/>
      <c r="CB430" s="6"/>
      <c r="CC430" s="4"/>
      <c r="CD430" s="6"/>
      <c r="CE430" s="5"/>
      <c r="CF430" s="5"/>
      <c r="CG430" s="4">
        <v>1</v>
      </c>
      <c r="CH430" s="6">
        <v>92.16</v>
      </c>
      <c r="CI430" s="4"/>
      <c r="CJ430" s="6"/>
      <c r="CK430" s="5"/>
      <c r="CL430" s="5"/>
      <c r="CM430" s="4">
        <v>1</v>
      </c>
      <c r="CN430" s="6">
        <v>138.59</v>
      </c>
      <c r="CO430" s="4"/>
      <c r="CP430" s="6"/>
      <c r="CQ430" s="5"/>
      <c r="CR430" s="5"/>
      <c r="CS430" s="4">
        <v>1</v>
      </c>
      <c r="CT430" s="6">
        <v>75.57</v>
      </c>
      <c r="CU430" s="4"/>
      <c r="CV430" s="6"/>
      <c r="CW430" s="5"/>
      <c r="CX430" s="5"/>
      <c r="CY430" s="4"/>
      <c r="CZ430" s="6"/>
      <c r="DA430" s="4"/>
      <c r="DB430" s="6"/>
      <c r="DC430" s="5"/>
      <c r="DD430" s="5"/>
      <c r="DE430" s="4"/>
      <c r="DF430" s="6"/>
      <c r="DG430" s="4"/>
      <c r="DH430" s="6"/>
      <c r="DI430" s="5"/>
      <c r="DJ430" s="5"/>
      <c r="DK430" s="4"/>
      <c r="DL430" s="6"/>
      <c r="DM430" s="4"/>
      <c r="DN430" s="6"/>
      <c r="DO430" s="5"/>
      <c r="DP430" s="5"/>
      <c r="DQ430" s="4"/>
      <c r="DR430" s="6"/>
      <c r="DS430" s="4"/>
      <c r="DT430" s="6"/>
      <c r="DU430" s="5"/>
      <c r="DV430" s="5"/>
      <c r="DW430" s="4"/>
      <c r="DX430" s="6"/>
      <c r="DY430" s="4"/>
      <c r="DZ430" s="6"/>
      <c r="EA430" s="5"/>
      <c r="EB430" s="5"/>
      <c r="EC430" s="4"/>
      <c r="ED430" s="6"/>
      <c r="EE430" s="4"/>
      <c r="EF430" s="6"/>
      <c r="EG430" s="5"/>
      <c r="EH430" s="5"/>
      <c r="EI430" s="4"/>
      <c r="EJ430" s="6"/>
      <c r="EK430" s="4"/>
      <c r="EL430" s="6"/>
      <c r="EM430" s="5"/>
      <c r="EN430" s="5"/>
      <c r="EO430" s="4"/>
      <c r="EP430" s="6"/>
      <c r="EQ430" s="4"/>
      <c r="ER430" s="6"/>
      <c r="ES430" s="5"/>
      <c r="ET430" s="5"/>
      <c r="EU430" s="4"/>
      <c r="EV430" s="6"/>
      <c r="EW430" s="4"/>
      <c r="EX430" s="6"/>
      <c r="EY430" s="5"/>
      <c r="EZ430" s="5"/>
      <c r="FA430" s="4"/>
      <c r="FB430" s="6"/>
      <c r="FC430" s="4"/>
      <c r="FD430" s="6"/>
      <c r="FE430" s="5"/>
      <c r="FF430" s="5"/>
      <c r="FG430" s="4"/>
      <c r="FH430" s="6"/>
      <c r="FI430" s="4"/>
      <c r="FJ430" s="6"/>
      <c r="FK430" s="5"/>
      <c r="FL430" s="5"/>
      <c r="FM430" s="4"/>
      <c r="FN430" s="6"/>
      <c r="FO430" s="4"/>
      <c r="FP430" s="6"/>
      <c r="FQ430" s="5"/>
      <c r="FR430" s="5"/>
      <c r="FS430" s="4"/>
      <c r="FT430" s="6"/>
      <c r="FU430" s="4"/>
      <c r="FV430" s="6"/>
      <c r="FW430" s="5"/>
      <c r="FX430" s="5"/>
      <c r="FY430" s="4"/>
      <c r="FZ430" s="6"/>
      <c r="GA430" s="4"/>
      <c r="GB430" s="6"/>
      <c r="GC430" s="5"/>
      <c r="GD430" s="5"/>
      <c r="GE430" s="4"/>
      <c r="GF430" s="6"/>
      <c r="GG430" s="4"/>
      <c r="GH430" s="6"/>
      <c r="GI430" s="5"/>
      <c r="GJ430" s="5"/>
      <c r="GK430" s="4"/>
      <c r="GL430" s="6"/>
      <c r="GM430" s="4"/>
      <c r="GN430" s="6"/>
      <c r="GO430" s="5"/>
      <c r="GP430" s="5"/>
      <c r="GQ430" s="4"/>
      <c r="GR430" s="6"/>
      <c r="GS430" s="4"/>
      <c r="GT430" s="6"/>
      <c r="GU430" s="5"/>
      <c r="GV430" s="5"/>
      <c r="GW430" s="4"/>
      <c r="GX430" s="6"/>
      <c r="GY430" s="4"/>
      <c r="GZ430" s="6"/>
      <c r="HA430" s="5"/>
      <c r="HB430" s="5"/>
      <c r="HC430" s="4"/>
      <c r="HD430" s="6"/>
      <c r="HE430" s="4"/>
      <c r="HF430" s="6"/>
      <c r="HG430" s="5"/>
      <c r="HH430" s="5"/>
      <c r="HI430" s="4"/>
      <c r="HJ430" s="6"/>
      <c r="HK430" s="4"/>
      <c r="HL430" s="6"/>
      <c r="HM430" s="5"/>
      <c r="HN430" s="5"/>
      <c r="HO430" s="4"/>
      <c r="HP430" s="6"/>
      <c r="HQ430" s="4"/>
      <c r="HR430" s="6"/>
      <c r="HS430" s="5"/>
      <c r="HT430" s="5"/>
      <c r="HU430" s="4"/>
      <c r="HV430" s="6"/>
      <c r="HW430" s="4"/>
      <c r="HX430" s="6"/>
      <c r="HY430" s="5"/>
      <c r="HZ430" s="5"/>
      <c r="IA430" s="4"/>
      <c r="IB430" s="6"/>
      <c r="IC430" s="4"/>
      <c r="ID430" s="6"/>
      <c r="IE430" s="5"/>
      <c r="IF430" s="5"/>
      <c r="IG430" s="4"/>
      <c r="IH430" s="6"/>
      <c r="II430" s="4"/>
      <c r="IJ430" s="6"/>
      <c r="IK430" s="5"/>
      <c r="IL430" s="5"/>
      <c r="IM430" s="4"/>
      <c r="IN430" s="6"/>
      <c r="IO430" s="4"/>
      <c r="IP430" s="6"/>
      <c r="IQ430" s="5"/>
      <c r="IR430" s="5"/>
      <c r="IS430" s="4"/>
      <c r="IT430" s="6"/>
      <c r="IU430" s="4"/>
      <c r="IV430" s="6"/>
      <c r="IW430" s="5"/>
      <c r="IX430" s="5"/>
      <c r="IY430" s="4"/>
      <c r="IZ430" s="6"/>
      <c r="JA430" s="4"/>
      <c r="JB430" s="6"/>
      <c r="JC430" s="5"/>
      <c r="JD430" s="5"/>
      <c r="JE430" s="4"/>
      <c r="JF430" s="6"/>
      <c r="JG430" s="4"/>
      <c r="JH430" s="6"/>
      <c r="JI430" s="5"/>
      <c r="JJ430" s="5"/>
      <c r="JK430" s="4"/>
      <c r="JL430" s="6"/>
      <c r="JM430" s="4"/>
      <c r="JN430" s="6"/>
      <c r="JO430" s="5"/>
      <c r="JP430" s="5"/>
      <c r="JQ430" s="4"/>
      <c r="JR430" s="6"/>
      <c r="JS430" s="4"/>
      <c r="JT430" s="6"/>
      <c r="JU430" s="5"/>
      <c r="JV430" s="5"/>
      <c r="JW430" s="4"/>
      <c r="JX430" s="6"/>
      <c r="JY430" s="4"/>
      <c r="JZ430" s="6"/>
      <c r="KA430" s="5"/>
      <c r="KB430" s="5"/>
      <c r="KC430" s="4"/>
      <c r="KD430" s="6"/>
      <c r="KE430" s="4"/>
      <c r="KF430" s="6"/>
      <c r="KG430" s="5"/>
      <c r="KH430" s="5"/>
      <c r="KI430" s="4"/>
      <c r="KJ430" s="6"/>
      <c r="KK430" s="4"/>
      <c r="KL430" s="6"/>
      <c r="KM430" s="5"/>
      <c r="KN430" s="5"/>
    </row>
    <row r="431">
      <c r="A431" s="3" t="s">
        <v>85</v>
      </c>
      <c r="B431" s="3" t="s">
        <v>86</v>
      </c>
      <c r="C431" s="3" t="s">
        <v>522</v>
      </c>
      <c r="D431" s="3" t="s">
        <v>528</v>
      </c>
      <c r="E431" s="3" t="s">
        <v>152</v>
      </c>
      <c r="F431" s="3" t="s">
        <v>153</v>
      </c>
      <c r="G431" s="3" t="s">
        <v>154</v>
      </c>
      <c r="H431" s="3" t="s">
        <v>155</v>
      </c>
      <c r="I431" s="3" t="s">
        <v>1346</v>
      </c>
      <c r="J431" s="3" t="s">
        <v>1319</v>
      </c>
      <c r="K431" s="4">
        <v>605</v>
      </c>
      <c r="L431" s="4">
        <f>=ROUNDDOWN(67.2222222222222,0)</f>
      </c>
      <c r="M431" s="4"/>
      <c r="N431" s="5">
        <v>1</v>
      </c>
      <c r="O431" s="4"/>
      <c r="P431" s="4">
        <f>=ROUNDDOWN({0},0)</f>
      </c>
      <c r="Q431" s="4"/>
      <c r="R431" s="5"/>
      <c r="S431" s="4">
        <v>10</v>
      </c>
      <c r="T431" s="6">
        <v>557.07</v>
      </c>
      <c r="U431" s="4"/>
      <c r="V431" s="6"/>
      <c r="W431" s="5"/>
      <c r="X431" s="5"/>
      <c r="Y431" s="4">
        <v>1</v>
      </c>
      <c r="Z431" s="6">
        <v>59.04</v>
      </c>
      <c r="AA431" s="4"/>
      <c r="AB431" s="6"/>
      <c r="AC431" s="5"/>
      <c r="AD431" s="5"/>
      <c r="AE431" s="4">
        <v>5</v>
      </c>
      <c r="AF431" s="6">
        <v>259.67</v>
      </c>
      <c r="AG431" s="4"/>
      <c r="AH431" s="6"/>
      <c r="AI431" s="5"/>
      <c r="AJ431" s="5"/>
      <c r="AK431" s="4">
        <v>2</v>
      </c>
      <c r="AL431" s="6">
        <v>125.16</v>
      </c>
      <c r="AM431" s="4"/>
      <c r="AN431" s="6"/>
      <c r="AO431" s="5"/>
      <c r="AP431" s="5"/>
      <c r="AQ431" s="4"/>
      <c r="AR431" s="6"/>
      <c r="AS431" s="4"/>
      <c r="AT431" s="6"/>
      <c r="AU431" s="5"/>
      <c r="AV431" s="5"/>
      <c r="AW431" s="4"/>
      <c r="AX431" s="6"/>
      <c r="AY431" s="4"/>
      <c r="AZ431" s="6"/>
      <c r="BA431" s="5"/>
      <c r="BB431" s="5"/>
      <c r="BC431" s="4"/>
      <c r="BD431" s="6"/>
      <c r="BE431" s="4"/>
      <c r="BF431" s="6"/>
      <c r="BG431" s="5"/>
      <c r="BH431" s="5"/>
      <c r="BI431" s="4"/>
      <c r="BJ431" s="6"/>
      <c r="BK431" s="4"/>
      <c r="BL431" s="6"/>
      <c r="BM431" s="5"/>
      <c r="BN431" s="5"/>
      <c r="BO431" s="4"/>
      <c r="BP431" s="6"/>
      <c r="BQ431" s="4"/>
      <c r="BR431" s="6"/>
      <c r="BS431" s="5"/>
      <c r="BT431" s="5"/>
      <c r="BU431" s="4"/>
      <c r="BV431" s="6"/>
      <c r="BW431" s="4"/>
      <c r="BX431" s="6"/>
      <c r="BY431" s="5"/>
      <c r="BZ431" s="5"/>
      <c r="CA431" s="4"/>
      <c r="CB431" s="6"/>
      <c r="CC431" s="4"/>
      <c r="CD431" s="6"/>
      <c r="CE431" s="5"/>
      <c r="CF431" s="5"/>
      <c r="CG431" s="4"/>
      <c r="CH431" s="6"/>
      <c r="CI431" s="4"/>
      <c r="CJ431" s="6"/>
      <c r="CK431" s="5"/>
      <c r="CL431" s="5"/>
      <c r="CM431" s="4"/>
      <c r="CN431" s="6"/>
      <c r="CO431" s="4"/>
      <c r="CP431" s="6"/>
      <c r="CQ431" s="5"/>
      <c r="CR431" s="5"/>
      <c r="CS431" s="4"/>
      <c r="CT431" s="6"/>
      <c r="CU431" s="4"/>
      <c r="CV431" s="6"/>
      <c r="CW431" s="5"/>
      <c r="CX431" s="5"/>
      <c r="CY431" s="4">
        <v>2</v>
      </c>
      <c r="CZ431" s="6">
        <v>113.2</v>
      </c>
      <c r="DA431" s="4"/>
      <c r="DB431" s="6"/>
      <c r="DC431" s="5"/>
      <c r="DD431" s="5"/>
      <c r="DE431" s="4"/>
      <c r="DF431" s="6"/>
      <c r="DG431" s="4"/>
      <c r="DH431" s="6"/>
      <c r="DI431" s="5"/>
      <c r="DJ431" s="5"/>
      <c r="DK431" s="4"/>
      <c r="DL431" s="6"/>
      <c r="DM431" s="4"/>
      <c r="DN431" s="6"/>
      <c r="DO431" s="5"/>
      <c r="DP431" s="5"/>
      <c r="DQ431" s="4"/>
      <c r="DR431" s="6"/>
      <c r="DS431" s="4"/>
      <c r="DT431" s="6"/>
      <c r="DU431" s="5"/>
      <c r="DV431" s="5"/>
      <c r="DW431" s="4"/>
      <c r="DX431" s="6"/>
      <c r="DY431" s="4"/>
      <c r="DZ431" s="6"/>
      <c r="EA431" s="5"/>
      <c r="EB431" s="5"/>
      <c r="EC431" s="4"/>
      <c r="ED431" s="6"/>
      <c r="EE431" s="4"/>
      <c r="EF431" s="6"/>
      <c r="EG431" s="5"/>
      <c r="EH431" s="5"/>
      <c r="EI431" s="4"/>
      <c r="EJ431" s="6"/>
      <c r="EK431" s="4"/>
      <c r="EL431" s="6"/>
      <c r="EM431" s="5"/>
      <c r="EN431" s="5"/>
      <c r="EO431" s="4"/>
      <c r="EP431" s="6"/>
      <c r="EQ431" s="4"/>
      <c r="ER431" s="6"/>
      <c r="ES431" s="5"/>
      <c r="ET431" s="5"/>
      <c r="EU431" s="4"/>
      <c r="EV431" s="6"/>
      <c r="EW431" s="4"/>
      <c r="EX431" s="6"/>
      <c r="EY431" s="5"/>
      <c r="EZ431" s="5"/>
      <c r="FA431" s="4"/>
      <c r="FB431" s="6"/>
      <c r="FC431" s="4"/>
      <c r="FD431" s="6"/>
      <c r="FE431" s="5"/>
      <c r="FF431" s="5"/>
      <c r="FG431" s="4"/>
      <c r="FH431" s="6"/>
      <c r="FI431" s="4"/>
      <c r="FJ431" s="6"/>
      <c r="FK431" s="5"/>
      <c r="FL431" s="5"/>
      <c r="FM431" s="4"/>
      <c r="FN431" s="6"/>
      <c r="FO431" s="4"/>
      <c r="FP431" s="6"/>
      <c r="FQ431" s="5"/>
      <c r="FR431" s="5"/>
      <c r="FS431" s="4"/>
      <c r="FT431" s="6"/>
      <c r="FU431" s="4"/>
      <c r="FV431" s="6"/>
      <c r="FW431" s="5"/>
      <c r="FX431" s="5"/>
      <c r="FY431" s="4"/>
      <c r="FZ431" s="6"/>
      <c r="GA431" s="4"/>
      <c r="GB431" s="6"/>
      <c r="GC431" s="5"/>
      <c r="GD431" s="5"/>
      <c r="GE431" s="4"/>
      <c r="GF431" s="6"/>
      <c r="GG431" s="4"/>
      <c r="GH431" s="6"/>
      <c r="GI431" s="5"/>
      <c r="GJ431" s="5"/>
      <c r="GK431" s="4"/>
      <c r="GL431" s="6"/>
      <c r="GM431" s="4"/>
      <c r="GN431" s="6"/>
      <c r="GO431" s="5"/>
      <c r="GP431" s="5"/>
      <c r="GQ431" s="4"/>
      <c r="GR431" s="6"/>
      <c r="GS431" s="4"/>
      <c r="GT431" s="6"/>
      <c r="GU431" s="5"/>
      <c r="GV431" s="5"/>
      <c r="GW431" s="4"/>
      <c r="GX431" s="6"/>
      <c r="GY431" s="4"/>
      <c r="GZ431" s="6"/>
      <c r="HA431" s="5"/>
      <c r="HB431" s="5"/>
      <c r="HC431" s="4"/>
      <c r="HD431" s="6"/>
      <c r="HE431" s="4"/>
      <c r="HF431" s="6"/>
      <c r="HG431" s="5"/>
      <c r="HH431" s="5"/>
      <c r="HI431" s="4"/>
      <c r="HJ431" s="6"/>
      <c r="HK431" s="4"/>
      <c r="HL431" s="6"/>
      <c r="HM431" s="5"/>
      <c r="HN431" s="5"/>
      <c r="HO431" s="4"/>
      <c r="HP431" s="6"/>
      <c r="HQ431" s="4"/>
      <c r="HR431" s="6"/>
      <c r="HS431" s="5"/>
      <c r="HT431" s="5"/>
      <c r="HU431" s="4"/>
      <c r="HV431" s="6"/>
      <c r="HW431" s="4"/>
      <c r="HX431" s="6"/>
      <c r="HY431" s="5"/>
      <c r="HZ431" s="5"/>
      <c r="IA431" s="4"/>
      <c r="IB431" s="6"/>
      <c r="IC431" s="4"/>
      <c r="ID431" s="6"/>
      <c r="IE431" s="5"/>
      <c r="IF431" s="5"/>
      <c r="IG431" s="4"/>
      <c r="IH431" s="6"/>
      <c r="II431" s="4"/>
      <c r="IJ431" s="6"/>
      <c r="IK431" s="5"/>
      <c r="IL431" s="5"/>
      <c r="IM431" s="4"/>
      <c r="IN431" s="6"/>
      <c r="IO431" s="4"/>
      <c r="IP431" s="6"/>
      <c r="IQ431" s="5"/>
      <c r="IR431" s="5"/>
      <c r="IS431" s="4"/>
      <c r="IT431" s="6"/>
      <c r="IU431" s="4"/>
      <c r="IV431" s="6"/>
      <c r="IW431" s="5"/>
      <c r="IX431" s="5"/>
      <c r="IY431" s="4"/>
      <c r="IZ431" s="6"/>
      <c r="JA431" s="4"/>
      <c r="JB431" s="6"/>
      <c r="JC431" s="5"/>
      <c r="JD431" s="5"/>
      <c r="JE431" s="4"/>
      <c r="JF431" s="6"/>
      <c r="JG431" s="4"/>
      <c r="JH431" s="6"/>
      <c r="JI431" s="5"/>
      <c r="JJ431" s="5"/>
      <c r="JK431" s="4"/>
      <c r="JL431" s="6"/>
      <c r="JM431" s="4"/>
      <c r="JN431" s="6"/>
      <c r="JO431" s="5"/>
      <c r="JP431" s="5"/>
      <c r="JQ431" s="4"/>
      <c r="JR431" s="6"/>
      <c r="JS431" s="4"/>
      <c r="JT431" s="6"/>
      <c r="JU431" s="5"/>
      <c r="JV431" s="5"/>
      <c r="JW431" s="4"/>
      <c r="JX431" s="6"/>
      <c r="JY431" s="4"/>
      <c r="JZ431" s="6"/>
      <c r="KA431" s="5"/>
      <c r="KB431" s="5"/>
      <c r="KC431" s="4"/>
      <c r="KD431" s="6"/>
      <c r="KE431" s="4"/>
      <c r="KF431" s="6"/>
      <c r="KG431" s="5"/>
      <c r="KH431" s="5"/>
      <c r="KI431" s="4"/>
      <c r="KJ431" s="6"/>
      <c r="KK431" s="4"/>
      <c r="KL431" s="6"/>
      <c r="KM431" s="5"/>
      <c r="KN431" s="5"/>
    </row>
    <row r="432">
      <c r="A432" s="3" t="s">
        <v>85</v>
      </c>
      <c r="B432" s="3" t="s">
        <v>86</v>
      </c>
      <c r="C432" s="3" t="s">
        <v>522</v>
      </c>
      <c r="D432" s="3" t="s">
        <v>528</v>
      </c>
      <c r="E432" s="3" t="s">
        <v>152</v>
      </c>
      <c r="F432" s="3" t="s">
        <v>153</v>
      </c>
      <c r="G432" s="3" t="s">
        <v>154</v>
      </c>
      <c r="H432" s="3" t="s">
        <v>155</v>
      </c>
      <c r="I432" s="3" t="s">
        <v>1312</v>
      </c>
      <c r="J432" s="3" t="s">
        <v>1319</v>
      </c>
      <c r="K432" s="4">
        <v>404</v>
      </c>
      <c r="L432" s="4">
        <f>=ROUNDDOWN(96.1904761904762,0)</f>
      </c>
      <c r="M432" s="4"/>
      <c r="N432" s="5">
        <v>1</v>
      </c>
      <c r="O432" s="4"/>
      <c r="P432" s="4">
        <f>=ROUNDDOWN({0},0)</f>
      </c>
      <c r="Q432" s="4"/>
      <c r="R432" s="5"/>
      <c r="S432" s="4">
        <v>2</v>
      </c>
      <c r="T432" s="6">
        <v>116.79</v>
      </c>
      <c r="U432" s="4"/>
      <c r="V432" s="6"/>
      <c r="W432" s="5"/>
      <c r="X432" s="5"/>
      <c r="Y432" s="4"/>
      <c r="Z432" s="6"/>
      <c r="AA432" s="4"/>
      <c r="AB432" s="6"/>
      <c r="AC432" s="5"/>
      <c r="AD432" s="5"/>
      <c r="AE432" s="4"/>
      <c r="AF432" s="6"/>
      <c r="AG432" s="4"/>
      <c r="AH432" s="6"/>
      <c r="AI432" s="5"/>
      <c r="AJ432" s="5"/>
      <c r="AK432" s="4"/>
      <c r="AL432" s="6"/>
      <c r="AM432" s="4"/>
      <c r="AN432" s="6"/>
      <c r="AO432" s="5"/>
      <c r="AP432" s="5"/>
      <c r="AQ432" s="4">
        <v>1</v>
      </c>
      <c r="AR432" s="6">
        <v>57.19</v>
      </c>
      <c r="AS432" s="4"/>
      <c r="AT432" s="6"/>
      <c r="AU432" s="5"/>
      <c r="AV432" s="5"/>
      <c r="AW432" s="4"/>
      <c r="AX432" s="6"/>
      <c r="AY432" s="4"/>
      <c r="AZ432" s="6"/>
      <c r="BA432" s="5"/>
      <c r="BB432" s="5"/>
      <c r="BC432" s="4"/>
      <c r="BD432" s="6"/>
      <c r="BE432" s="4"/>
      <c r="BF432" s="6"/>
      <c r="BG432" s="5"/>
      <c r="BH432" s="5"/>
      <c r="BI432" s="4"/>
      <c r="BJ432" s="6"/>
      <c r="BK432" s="4"/>
      <c r="BL432" s="6"/>
      <c r="BM432" s="5"/>
      <c r="BN432" s="5"/>
      <c r="BO432" s="4"/>
      <c r="BP432" s="6"/>
      <c r="BQ432" s="4"/>
      <c r="BR432" s="6"/>
      <c r="BS432" s="5"/>
      <c r="BT432" s="5"/>
      <c r="BU432" s="4"/>
      <c r="BV432" s="6"/>
      <c r="BW432" s="4"/>
      <c r="BX432" s="6"/>
      <c r="BY432" s="5"/>
      <c r="BZ432" s="5"/>
      <c r="CA432" s="4"/>
      <c r="CB432" s="6"/>
      <c r="CC432" s="4"/>
      <c r="CD432" s="6"/>
      <c r="CE432" s="5"/>
      <c r="CF432" s="5"/>
      <c r="CG432" s="4">
        <v>1</v>
      </c>
      <c r="CH432" s="6">
        <v>59.6</v>
      </c>
      <c r="CI432" s="4"/>
      <c r="CJ432" s="6"/>
      <c r="CK432" s="5"/>
      <c r="CL432" s="5"/>
      <c r="CM432" s="4"/>
      <c r="CN432" s="6"/>
      <c r="CO432" s="4"/>
      <c r="CP432" s="6"/>
      <c r="CQ432" s="5"/>
      <c r="CR432" s="5"/>
      <c r="CS432" s="4"/>
      <c r="CT432" s="6"/>
      <c r="CU432" s="4"/>
      <c r="CV432" s="6"/>
      <c r="CW432" s="5"/>
      <c r="CX432" s="5"/>
      <c r="CY432" s="4"/>
      <c r="CZ432" s="6"/>
      <c r="DA432" s="4"/>
      <c r="DB432" s="6"/>
      <c r="DC432" s="5"/>
      <c r="DD432" s="5"/>
      <c r="DE432" s="4"/>
      <c r="DF432" s="6"/>
      <c r="DG432" s="4"/>
      <c r="DH432" s="6"/>
      <c r="DI432" s="5"/>
      <c r="DJ432" s="5"/>
      <c r="DK432" s="4"/>
      <c r="DL432" s="6"/>
      <c r="DM432" s="4"/>
      <c r="DN432" s="6"/>
      <c r="DO432" s="5"/>
      <c r="DP432" s="5"/>
      <c r="DQ432" s="4"/>
      <c r="DR432" s="6"/>
      <c r="DS432" s="4"/>
      <c r="DT432" s="6"/>
      <c r="DU432" s="5"/>
      <c r="DV432" s="5"/>
      <c r="DW432" s="4"/>
      <c r="DX432" s="6"/>
      <c r="DY432" s="4"/>
      <c r="DZ432" s="6"/>
      <c r="EA432" s="5"/>
      <c r="EB432" s="5"/>
      <c r="EC432" s="4"/>
      <c r="ED432" s="6"/>
      <c r="EE432" s="4"/>
      <c r="EF432" s="6"/>
      <c r="EG432" s="5"/>
      <c r="EH432" s="5"/>
      <c r="EI432" s="4"/>
      <c r="EJ432" s="6"/>
      <c r="EK432" s="4"/>
      <c r="EL432" s="6"/>
      <c r="EM432" s="5"/>
      <c r="EN432" s="5"/>
      <c r="EO432" s="4"/>
      <c r="EP432" s="6"/>
      <c r="EQ432" s="4"/>
      <c r="ER432" s="6"/>
      <c r="ES432" s="5"/>
      <c r="ET432" s="5"/>
      <c r="EU432" s="4"/>
      <c r="EV432" s="6"/>
      <c r="EW432" s="4"/>
      <c r="EX432" s="6"/>
      <c r="EY432" s="5"/>
      <c r="EZ432" s="5"/>
      <c r="FA432" s="4"/>
      <c r="FB432" s="6"/>
      <c r="FC432" s="4"/>
      <c r="FD432" s="6"/>
      <c r="FE432" s="5"/>
      <c r="FF432" s="5"/>
      <c r="FG432" s="4"/>
      <c r="FH432" s="6"/>
      <c r="FI432" s="4"/>
      <c r="FJ432" s="6"/>
      <c r="FK432" s="5"/>
      <c r="FL432" s="5"/>
      <c r="FM432" s="4"/>
      <c r="FN432" s="6"/>
      <c r="FO432" s="4"/>
      <c r="FP432" s="6"/>
      <c r="FQ432" s="5"/>
      <c r="FR432" s="5"/>
      <c r="FS432" s="4"/>
      <c r="FT432" s="6"/>
      <c r="FU432" s="4"/>
      <c r="FV432" s="6"/>
      <c r="FW432" s="5"/>
      <c r="FX432" s="5"/>
      <c r="FY432" s="4"/>
      <c r="FZ432" s="6"/>
      <c r="GA432" s="4"/>
      <c r="GB432" s="6"/>
      <c r="GC432" s="5"/>
      <c r="GD432" s="5"/>
      <c r="GE432" s="4"/>
      <c r="GF432" s="6"/>
      <c r="GG432" s="4"/>
      <c r="GH432" s="6"/>
      <c r="GI432" s="5"/>
      <c r="GJ432" s="5"/>
      <c r="GK432" s="4"/>
      <c r="GL432" s="6"/>
      <c r="GM432" s="4"/>
      <c r="GN432" s="6"/>
      <c r="GO432" s="5"/>
      <c r="GP432" s="5"/>
      <c r="GQ432" s="4"/>
      <c r="GR432" s="6"/>
      <c r="GS432" s="4"/>
      <c r="GT432" s="6"/>
      <c r="GU432" s="5"/>
      <c r="GV432" s="5"/>
      <c r="GW432" s="4"/>
      <c r="GX432" s="6"/>
      <c r="GY432" s="4"/>
      <c r="GZ432" s="6"/>
      <c r="HA432" s="5"/>
      <c r="HB432" s="5"/>
      <c r="HC432" s="4"/>
      <c r="HD432" s="6"/>
      <c r="HE432" s="4"/>
      <c r="HF432" s="6"/>
      <c r="HG432" s="5"/>
      <c r="HH432" s="5"/>
      <c r="HI432" s="4"/>
      <c r="HJ432" s="6"/>
      <c r="HK432" s="4"/>
      <c r="HL432" s="6"/>
      <c r="HM432" s="5"/>
      <c r="HN432" s="5"/>
      <c r="HO432" s="4"/>
      <c r="HP432" s="6"/>
      <c r="HQ432" s="4"/>
      <c r="HR432" s="6"/>
      <c r="HS432" s="5"/>
      <c r="HT432" s="5"/>
      <c r="HU432" s="4"/>
      <c r="HV432" s="6"/>
      <c r="HW432" s="4"/>
      <c r="HX432" s="6"/>
      <c r="HY432" s="5"/>
      <c r="HZ432" s="5"/>
      <c r="IA432" s="4"/>
      <c r="IB432" s="6"/>
      <c r="IC432" s="4"/>
      <c r="ID432" s="6"/>
      <c r="IE432" s="5"/>
      <c r="IF432" s="5"/>
      <c r="IG432" s="4"/>
      <c r="IH432" s="6"/>
      <c r="II432" s="4"/>
      <c r="IJ432" s="6"/>
      <c r="IK432" s="5"/>
      <c r="IL432" s="5"/>
      <c r="IM432" s="4"/>
      <c r="IN432" s="6"/>
      <c r="IO432" s="4"/>
      <c r="IP432" s="6"/>
      <c r="IQ432" s="5"/>
      <c r="IR432" s="5"/>
      <c r="IS432" s="4"/>
      <c r="IT432" s="6"/>
      <c r="IU432" s="4"/>
      <c r="IV432" s="6"/>
      <c r="IW432" s="5"/>
      <c r="IX432" s="5"/>
      <c r="IY432" s="4"/>
      <c r="IZ432" s="6"/>
      <c r="JA432" s="4"/>
      <c r="JB432" s="6"/>
      <c r="JC432" s="5"/>
      <c r="JD432" s="5"/>
      <c r="JE432" s="4"/>
      <c r="JF432" s="6"/>
      <c r="JG432" s="4"/>
      <c r="JH432" s="6"/>
      <c r="JI432" s="5"/>
      <c r="JJ432" s="5"/>
      <c r="JK432" s="4"/>
      <c r="JL432" s="6"/>
      <c r="JM432" s="4"/>
      <c r="JN432" s="6"/>
      <c r="JO432" s="5"/>
      <c r="JP432" s="5"/>
      <c r="JQ432" s="4"/>
      <c r="JR432" s="6"/>
      <c r="JS432" s="4"/>
      <c r="JT432" s="6"/>
      <c r="JU432" s="5"/>
      <c r="JV432" s="5"/>
      <c r="JW432" s="4"/>
      <c r="JX432" s="6"/>
      <c r="JY432" s="4"/>
      <c r="JZ432" s="6"/>
      <c r="KA432" s="5"/>
      <c r="KB432" s="5"/>
      <c r="KC432" s="4"/>
      <c r="KD432" s="6"/>
      <c r="KE432" s="4"/>
      <c r="KF432" s="6"/>
      <c r="KG432" s="5"/>
      <c r="KH432" s="5"/>
      <c r="KI432" s="4"/>
      <c r="KJ432" s="6"/>
      <c r="KK432" s="4"/>
      <c r="KL432" s="6"/>
      <c r="KM432" s="5"/>
      <c r="KN432" s="5"/>
    </row>
    <row r="433">
      <c r="A433" s="3" t="s">
        <v>85</v>
      </c>
      <c r="B433" s="3" t="s">
        <v>86</v>
      </c>
      <c r="C433" s="3" t="s">
        <v>522</v>
      </c>
      <c r="D433" s="3" t="s">
        <v>528</v>
      </c>
      <c r="E433" s="3" t="s">
        <v>271</v>
      </c>
      <c r="F433" s="3" t="s">
        <v>272</v>
      </c>
      <c r="G433" s="3" t="s">
        <v>273</v>
      </c>
      <c r="H433" s="3" t="s">
        <v>129</v>
      </c>
      <c r="I433" s="3" t="s">
        <v>1363</v>
      </c>
      <c r="J433" s="3" t="s">
        <v>1319</v>
      </c>
      <c r="K433" s="4">
        <v>280</v>
      </c>
      <c r="L433" s="4">
        <f>=ROUNDDOWN(23.9316239316239,0)</f>
      </c>
      <c r="M433" s="4"/>
      <c r="N433" s="5">
        <v>1</v>
      </c>
      <c r="O433" s="4"/>
      <c r="P433" s="4">
        <f>=ROUNDDOWN({0},0)</f>
      </c>
      <c r="Q433" s="4"/>
      <c r="R433" s="5"/>
      <c r="S433" s="4">
        <v>21</v>
      </c>
      <c r="T433" s="6">
        <v>656.23</v>
      </c>
      <c r="U433" s="4"/>
      <c r="V433" s="6"/>
      <c r="W433" s="5"/>
      <c r="X433" s="5"/>
      <c r="Y433" s="4">
        <v>2</v>
      </c>
      <c r="Z433" s="6">
        <v>57</v>
      </c>
      <c r="AA433" s="4"/>
      <c r="AB433" s="6"/>
      <c r="AC433" s="5"/>
      <c r="AD433" s="5"/>
      <c r="AE433" s="4">
        <v>1</v>
      </c>
      <c r="AF433" s="6">
        <v>28.79</v>
      </c>
      <c r="AG433" s="4"/>
      <c r="AH433" s="6"/>
      <c r="AI433" s="5"/>
      <c r="AJ433" s="5"/>
      <c r="AK433" s="4"/>
      <c r="AL433" s="6"/>
      <c r="AM433" s="4"/>
      <c r="AN433" s="6"/>
      <c r="AO433" s="5"/>
      <c r="AP433" s="5"/>
      <c r="AQ433" s="4">
        <v>6</v>
      </c>
      <c r="AR433" s="6">
        <v>177.36</v>
      </c>
      <c r="AS433" s="4"/>
      <c r="AT433" s="6"/>
      <c r="AU433" s="5"/>
      <c r="AV433" s="5"/>
      <c r="AW433" s="4"/>
      <c r="AX433" s="6"/>
      <c r="AY433" s="4"/>
      <c r="AZ433" s="6"/>
      <c r="BA433" s="5"/>
      <c r="BB433" s="5"/>
      <c r="BC433" s="4">
        <v>1</v>
      </c>
      <c r="BD433" s="6">
        <v>74.99</v>
      </c>
      <c r="BE433" s="4"/>
      <c r="BF433" s="6"/>
      <c r="BG433" s="5"/>
      <c r="BH433" s="5"/>
      <c r="BI433" s="4">
        <v>2</v>
      </c>
      <c r="BJ433" s="6">
        <v>52.56</v>
      </c>
      <c r="BK433" s="4"/>
      <c r="BL433" s="6"/>
      <c r="BM433" s="5"/>
      <c r="BN433" s="5"/>
      <c r="BO433" s="4">
        <v>1</v>
      </c>
      <c r="BP433" s="6">
        <v>42.71</v>
      </c>
      <c r="BQ433" s="4"/>
      <c r="BR433" s="6"/>
      <c r="BS433" s="5"/>
      <c r="BT433" s="5"/>
      <c r="BU433" s="4"/>
      <c r="BV433" s="6"/>
      <c r="BW433" s="4"/>
      <c r="BX433" s="6"/>
      <c r="BY433" s="5"/>
      <c r="BZ433" s="5"/>
      <c r="CA433" s="4"/>
      <c r="CB433" s="6"/>
      <c r="CC433" s="4"/>
      <c r="CD433" s="6"/>
      <c r="CE433" s="5"/>
      <c r="CF433" s="5"/>
      <c r="CG433" s="4">
        <v>8</v>
      </c>
      <c r="CH433" s="6">
        <v>222.82</v>
      </c>
      <c r="CI433" s="4"/>
      <c r="CJ433" s="6"/>
      <c r="CK433" s="5"/>
      <c r="CL433" s="5"/>
      <c r="CM433" s="4"/>
      <c r="CN433" s="6"/>
      <c r="CO433" s="4"/>
      <c r="CP433" s="6"/>
      <c r="CQ433" s="5"/>
      <c r="CR433" s="5"/>
      <c r="CS433" s="4"/>
      <c r="CT433" s="6"/>
      <c r="CU433" s="4"/>
      <c r="CV433" s="6"/>
      <c r="CW433" s="5"/>
      <c r="CX433" s="5"/>
      <c r="CY433" s="4"/>
      <c r="CZ433" s="6"/>
      <c r="DA433" s="4"/>
      <c r="DB433" s="6"/>
      <c r="DC433" s="5"/>
      <c r="DD433" s="5"/>
      <c r="DE433" s="4"/>
      <c r="DF433" s="6"/>
      <c r="DG433" s="4"/>
      <c r="DH433" s="6"/>
      <c r="DI433" s="5"/>
      <c r="DJ433" s="5"/>
      <c r="DK433" s="4"/>
      <c r="DL433" s="6"/>
      <c r="DM433" s="4"/>
      <c r="DN433" s="6"/>
      <c r="DO433" s="5"/>
      <c r="DP433" s="5"/>
      <c r="DQ433" s="4"/>
      <c r="DR433" s="6"/>
      <c r="DS433" s="4"/>
      <c r="DT433" s="6"/>
      <c r="DU433" s="5"/>
      <c r="DV433" s="5"/>
      <c r="DW433" s="4"/>
      <c r="DX433" s="6"/>
      <c r="DY433" s="4"/>
      <c r="DZ433" s="6"/>
      <c r="EA433" s="5"/>
      <c r="EB433" s="5"/>
      <c r="EC433" s="4"/>
      <c r="ED433" s="6"/>
      <c r="EE433" s="4"/>
      <c r="EF433" s="6"/>
      <c r="EG433" s="5"/>
      <c r="EH433" s="5"/>
      <c r="EI433" s="4"/>
      <c r="EJ433" s="6"/>
      <c r="EK433" s="4"/>
      <c r="EL433" s="6"/>
      <c r="EM433" s="5"/>
      <c r="EN433" s="5"/>
      <c r="EO433" s="4"/>
      <c r="EP433" s="6"/>
      <c r="EQ433" s="4"/>
      <c r="ER433" s="6"/>
      <c r="ES433" s="5"/>
      <c r="ET433" s="5"/>
      <c r="EU433" s="4"/>
      <c r="EV433" s="6"/>
      <c r="EW433" s="4"/>
      <c r="EX433" s="6"/>
      <c r="EY433" s="5"/>
      <c r="EZ433" s="5"/>
      <c r="FA433" s="4"/>
      <c r="FB433" s="6"/>
      <c r="FC433" s="4"/>
      <c r="FD433" s="6"/>
      <c r="FE433" s="5"/>
      <c r="FF433" s="5"/>
      <c r="FG433" s="4"/>
      <c r="FH433" s="6"/>
      <c r="FI433" s="4"/>
      <c r="FJ433" s="6"/>
      <c r="FK433" s="5"/>
      <c r="FL433" s="5"/>
      <c r="FM433" s="4"/>
      <c r="FN433" s="6"/>
      <c r="FO433" s="4"/>
      <c r="FP433" s="6"/>
      <c r="FQ433" s="5"/>
      <c r="FR433" s="5"/>
      <c r="FS433" s="4"/>
      <c r="FT433" s="6"/>
      <c r="FU433" s="4"/>
      <c r="FV433" s="6"/>
      <c r="FW433" s="5"/>
      <c r="FX433" s="5"/>
      <c r="FY433" s="4"/>
      <c r="FZ433" s="6"/>
      <c r="GA433" s="4"/>
      <c r="GB433" s="6"/>
      <c r="GC433" s="5"/>
      <c r="GD433" s="5"/>
      <c r="GE433" s="4"/>
      <c r="GF433" s="6"/>
      <c r="GG433" s="4"/>
      <c r="GH433" s="6"/>
      <c r="GI433" s="5"/>
      <c r="GJ433" s="5"/>
      <c r="GK433" s="4"/>
      <c r="GL433" s="6"/>
      <c r="GM433" s="4"/>
      <c r="GN433" s="6"/>
      <c r="GO433" s="5"/>
      <c r="GP433" s="5"/>
      <c r="GQ433" s="4"/>
      <c r="GR433" s="6"/>
      <c r="GS433" s="4"/>
      <c r="GT433" s="6"/>
      <c r="GU433" s="5"/>
      <c r="GV433" s="5"/>
      <c r="GW433" s="4"/>
      <c r="GX433" s="6"/>
      <c r="GY433" s="4"/>
      <c r="GZ433" s="6"/>
      <c r="HA433" s="5"/>
      <c r="HB433" s="5"/>
      <c r="HC433" s="4"/>
      <c r="HD433" s="6"/>
      <c r="HE433" s="4"/>
      <c r="HF433" s="6"/>
      <c r="HG433" s="5"/>
      <c r="HH433" s="5"/>
      <c r="HI433" s="4"/>
      <c r="HJ433" s="6"/>
      <c r="HK433" s="4"/>
      <c r="HL433" s="6"/>
      <c r="HM433" s="5"/>
      <c r="HN433" s="5"/>
      <c r="HO433" s="4"/>
      <c r="HP433" s="6"/>
      <c r="HQ433" s="4"/>
      <c r="HR433" s="6"/>
      <c r="HS433" s="5"/>
      <c r="HT433" s="5"/>
      <c r="HU433" s="4"/>
      <c r="HV433" s="6"/>
      <c r="HW433" s="4"/>
      <c r="HX433" s="6"/>
      <c r="HY433" s="5"/>
      <c r="HZ433" s="5"/>
      <c r="IA433" s="4"/>
      <c r="IB433" s="6"/>
      <c r="IC433" s="4"/>
      <c r="ID433" s="6"/>
      <c r="IE433" s="5"/>
      <c r="IF433" s="5"/>
      <c r="IG433" s="4"/>
      <c r="IH433" s="6"/>
      <c r="II433" s="4"/>
      <c r="IJ433" s="6"/>
      <c r="IK433" s="5"/>
      <c r="IL433" s="5"/>
      <c r="IM433" s="4"/>
      <c r="IN433" s="6"/>
      <c r="IO433" s="4"/>
      <c r="IP433" s="6"/>
      <c r="IQ433" s="5"/>
      <c r="IR433" s="5"/>
      <c r="IS433" s="4"/>
      <c r="IT433" s="6"/>
      <c r="IU433" s="4"/>
      <c r="IV433" s="6"/>
      <c r="IW433" s="5"/>
      <c r="IX433" s="5"/>
      <c r="IY433" s="4"/>
      <c r="IZ433" s="6"/>
      <c r="JA433" s="4"/>
      <c r="JB433" s="6"/>
      <c r="JC433" s="5"/>
      <c r="JD433" s="5"/>
      <c r="JE433" s="4"/>
      <c r="JF433" s="6"/>
      <c r="JG433" s="4"/>
      <c r="JH433" s="6"/>
      <c r="JI433" s="5"/>
      <c r="JJ433" s="5"/>
      <c r="JK433" s="4"/>
      <c r="JL433" s="6"/>
      <c r="JM433" s="4"/>
      <c r="JN433" s="6"/>
      <c r="JO433" s="5"/>
      <c r="JP433" s="5"/>
      <c r="JQ433" s="4"/>
      <c r="JR433" s="6"/>
      <c r="JS433" s="4"/>
      <c r="JT433" s="6"/>
      <c r="JU433" s="5"/>
      <c r="JV433" s="5"/>
      <c r="JW433" s="4"/>
      <c r="JX433" s="6"/>
      <c r="JY433" s="4"/>
      <c r="JZ433" s="6"/>
      <c r="KA433" s="5"/>
      <c r="KB433" s="5"/>
      <c r="KC433" s="4"/>
      <c r="KD433" s="6"/>
      <c r="KE433" s="4"/>
      <c r="KF433" s="6"/>
      <c r="KG433" s="5"/>
      <c r="KH433" s="5"/>
      <c r="KI433" s="4"/>
      <c r="KJ433" s="6"/>
      <c r="KK433" s="4"/>
      <c r="KL433" s="6"/>
      <c r="KM433" s="5"/>
      <c r="KN433" s="5"/>
    </row>
    <row r="434">
      <c r="A434" s="3" t="s">
        <v>85</v>
      </c>
      <c r="B434" s="3" t="s">
        <v>86</v>
      </c>
      <c r="C434" s="3" t="s">
        <v>522</v>
      </c>
      <c r="D434" s="3" t="s">
        <v>528</v>
      </c>
      <c r="E434" s="3" t="s">
        <v>303</v>
      </c>
      <c r="F434" s="3" t="s">
        <v>218</v>
      </c>
      <c r="G434" s="3" t="s">
        <v>304</v>
      </c>
      <c r="H434" s="3" t="s">
        <v>129</v>
      </c>
      <c r="I434" s="3" t="s">
        <v>1323</v>
      </c>
      <c r="J434" s="3" t="s">
        <v>1337</v>
      </c>
      <c r="K434" s="4">
        <v>699</v>
      </c>
      <c r="L434" s="4">
        <f>=ROUNDDOWN(49.9285714285714,0)</f>
      </c>
      <c r="M434" s="4"/>
      <c r="N434" s="5">
        <v>1</v>
      </c>
      <c r="O434" s="4"/>
      <c r="P434" s="4">
        <f>=ROUNDDOWN({0},0)</f>
      </c>
      <c r="Q434" s="4"/>
      <c r="R434" s="5"/>
      <c r="S434" s="4">
        <v>12</v>
      </c>
      <c r="T434" s="6">
        <v>608.26</v>
      </c>
      <c r="U434" s="4"/>
      <c r="V434" s="6"/>
      <c r="W434" s="5"/>
      <c r="X434" s="5"/>
      <c r="Y434" s="4">
        <v>5</v>
      </c>
      <c r="Z434" s="6">
        <v>239.64</v>
      </c>
      <c r="AA434" s="4"/>
      <c r="AB434" s="6"/>
      <c r="AC434" s="5"/>
      <c r="AD434" s="5"/>
      <c r="AE434" s="4">
        <v>1</v>
      </c>
      <c r="AF434" s="6">
        <v>45.68</v>
      </c>
      <c r="AG434" s="4"/>
      <c r="AH434" s="6"/>
      <c r="AI434" s="5"/>
      <c r="AJ434" s="5"/>
      <c r="AK434" s="4"/>
      <c r="AL434" s="6"/>
      <c r="AM434" s="4"/>
      <c r="AN434" s="6"/>
      <c r="AO434" s="5"/>
      <c r="AP434" s="5"/>
      <c r="AQ434" s="4">
        <v>3</v>
      </c>
      <c r="AR434" s="6">
        <v>160</v>
      </c>
      <c r="AS434" s="4"/>
      <c r="AT434" s="6"/>
      <c r="AU434" s="5"/>
      <c r="AV434" s="5"/>
      <c r="AW434" s="4">
        <v>1</v>
      </c>
      <c r="AX434" s="6">
        <v>59.42</v>
      </c>
      <c r="AY434" s="4"/>
      <c r="AZ434" s="6"/>
      <c r="BA434" s="5"/>
      <c r="BB434" s="5"/>
      <c r="BC434" s="4"/>
      <c r="BD434" s="6"/>
      <c r="BE434" s="4"/>
      <c r="BF434" s="6"/>
      <c r="BG434" s="5"/>
      <c r="BH434" s="5"/>
      <c r="BI434" s="4"/>
      <c r="BJ434" s="6"/>
      <c r="BK434" s="4"/>
      <c r="BL434" s="6"/>
      <c r="BM434" s="5"/>
      <c r="BN434" s="5"/>
      <c r="BO434" s="4">
        <v>1</v>
      </c>
      <c r="BP434" s="6">
        <v>49.34</v>
      </c>
      <c r="BQ434" s="4"/>
      <c r="BR434" s="6"/>
      <c r="BS434" s="5"/>
      <c r="BT434" s="5"/>
      <c r="BU434" s="4"/>
      <c r="BV434" s="6"/>
      <c r="BW434" s="4"/>
      <c r="BX434" s="6"/>
      <c r="BY434" s="5"/>
      <c r="BZ434" s="5"/>
      <c r="CA434" s="4"/>
      <c r="CB434" s="6"/>
      <c r="CC434" s="4"/>
      <c r="CD434" s="6"/>
      <c r="CE434" s="5"/>
      <c r="CF434" s="5"/>
      <c r="CG434" s="4">
        <v>1</v>
      </c>
      <c r="CH434" s="6">
        <v>54.18</v>
      </c>
      <c r="CI434" s="4"/>
      <c r="CJ434" s="6"/>
      <c r="CK434" s="5"/>
      <c r="CL434" s="5"/>
      <c r="CM434" s="4"/>
      <c r="CN434" s="6"/>
      <c r="CO434" s="4"/>
      <c r="CP434" s="6"/>
      <c r="CQ434" s="5"/>
      <c r="CR434" s="5"/>
      <c r="CS434" s="4"/>
      <c r="CT434" s="6"/>
      <c r="CU434" s="4"/>
      <c r="CV434" s="6"/>
      <c r="CW434" s="5"/>
      <c r="CX434" s="5"/>
      <c r="CY434" s="4"/>
      <c r="CZ434" s="6"/>
      <c r="DA434" s="4"/>
      <c r="DB434" s="6"/>
      <c r="DC434" s="5"/>
      <c r="DD434" s="5"/>
      <c r="DE434" s="4"/>
      <c r="DF434" s="6"/>
      <c r="DG434" s="4"/>
      <c r="DH434" s="6"/>
      <c r="DI434" s="5"/>
      <c r="DJ434" s="5"/>
      <c r="DK434" s="4"/>
      <c r="DL434" s="6"/>
      <c r="DM434" s="4"/>
      <c r="DN434" s="6"/>
      <c r="DO434" s="5"/>
      <c r="DP434" s="5"/>
      <c r="DQ434" s="4"/>
      <c r="DR434" s="6"/>
      <c r="DS434" s="4"/>
      <c r="DT434" s="6"/>
      <c r="DU434" s="5"/>
      <c r="DV434" s="5"/>
      <c r="DW434" s="4"/>
      <c r="DX434" s="6"/>
      <c r="DY434" s="4"/>
      <c r="DZ434" s="6"/>
      <c r="EA434" s="5"/>
      <c r="EB434" s="5"/>
      <c r="EC434" s="4"/>
      <c r="ED434" s="6"/>
      <c r="EE434" s="4"/>
      <c r="EF434" s="6"/>
      <c r="EG434" s="5"/>
      <c r="EH434" s="5"/>
      <c r="EI434" s="4"/>
      <c r="EJ434" s="6"/>
      <c r="EK434" s="4"/>
      <c r="EL434" s="6"/>
      <c r="EM434" s="5"/>
      <c r="EN434" s="5"/>
      <c r="EO434" s="4"/>
      <c r="EP434" s="6"/>
      <c r="EQ434" s="4"/>
      <c r="ER434" s="6"/>
      <c r="ES434" s="5"/>
      <c r="ET434" s="5"/>
      <c r="EU434" s="4"/>
      <c r="EV434" s="6"/>
      <c r="EW434" s="4"/>
      <c r="EX434" s="6"/>
      <c r="EY434" s="5"/>
      <c r="EZ434" s="5"/>
      <c r="FA434" s="4"/>
      <c r="FB434" s="6"/>
      <c r="FC434" s="4"/>
      <c r="FD434" s="6"/>
      <c r="FE434" s="5"/>
      <c r="FF434" s="5"/>
      <c r="FG434" s="4"/>
      <c r="FH434" s="6"/>
      <c r="FI434" s="4"/>
      <c r="FJ434" s="6"/>
      <c r="FK434" s="5"/>
      <c r="FL434" s="5"/>
      <c r="FM434" s="4"/>
      <c r="FN434" s="6"/>
      <c r="FO434" s="4"/>
      <c r="FP434" s="6"/>
      <c r="FQ434" s="5"/>
      <c r="FR434" s="5"/>
      <c r="FS434" s="4"/>
      <c r="FT434" s="6"/>
      <c r="FU434" s="4"/>
      <c r="FV434" s="6"/>
      <c r="FW434" s="5"/>
      <c r="FX434" s="5"/>
      <c r="FY434" s="4"/>
      <c r="FZ434" s="6"/>
      <c r="GA434" s="4"/>
      <c r="GB434" s="6"/>
      <c r="GC434" s="5"/>
      <c r="GD434" s="5"/>
      <c r="GE434" s="4"/>
      <c r="GF434" s="6"/>
      <c r="GG434" s="4"/>
      <c r="GH434" s="6"/>
      <c r="GI434" s="5"/>
      <c r="GJ434" s="5"/>
      <c r="GK434" s="4"/>
      <c r="GL434" s="6"/>
      <c r="GM434" s="4"/>
      <c r="GN434" s="6"/>
      <c r="GO434" s="5"/>
      <c r="GP434" s="5"/>
      <c r="GQ434" s="4"/>
      <c r="GR434" s="6"/>
      <c r="GS434" s="4"/>
      <c r="GT434" s="6"/>
      <c r="GU434" s="5"/>
      <c r="GV434" s="5"/>
      <c r="GW434" s="4"/>
      <c r="GX434" s="6"/>
      <c r="GY434" s="4"/>
      <c r="GZ434" s="6"/>
      <c r="HA434" s="5"/>
      <c r="HB434" s="5"/>
      <c r="HC434" s="4"/>
      <c r="HD434" s="6"/>
      <c r="HE434" s="4"/>
      <c r="HF434" s="6"/>
      <c r="HG434" s="5"/>
      <c r="HH434" s="5"/>
      <c r="HI434" s="4"/>
      <c r="HJ434" s="6"/>
      <c r="HK434" s="4"/>
      <c r="HL434" s="6"/>
      <c r="HM434" s="5"/>
      <c r="HN434" s="5"/>
      <c r="HO434" s="4"/>
      <c r="HP434" s="6"/>
      <c r="HQ434" s="4"/>
      <c r="HR434" s="6"/>
      <c r="HS434" s="5"/>
      <c r="HT434" s="5"/>
      <c r="HU434" s="4"/>
      <c r="HV434" s="6"/>
      <c r="HW434" s="4"/>
      <c r="HX434" s="6"/>
      <c r="HY434" s="5"/>
      <c r="HZ434" s="5"/>
      <c r="IA434" s="4"/>
      <c r="IB434" s="6"/>
      <c r="IC434" s="4"/>
      <c r="ID434" s="6"/>
      <c r="IE434" s="5"/>
      <c r="IF434" s="5"/>
      <c r="IG434" s="4"/>
      <c r="IH434" s="6"/>
      <c r="II434" s="4"/>
      <c r="IJ434" s="6"/>
      <c r="IK434" s="5"/>
      <c r="IL434" s="5"/>
      <c r="IM434" s="4"/>
      <c r="IN434" s="6"/>
      <c r="IO434" s="4"/>
      <c r="IP434" s="6"/>
      <c r="IQ434" s="5"/>
      <c r="IR434" s="5"/>
      <c r="IS434" s="4"/>
      <c r="IT434" s="6"/>
      <c r="IU434" s="4"/>
      <c r="IV434" s="6"/>
      <c r="IW434" s="5"/>
      <c r="IX434" s="5"/>
      <c r="IY434" s="4"/>
      <c r="IZ434" s="6"/>
      <c r="JA434" s="4"/>
      <c r="JB434" s="6"/>
      <c r="JC434" s="5"/>
      <c r="JD434" s="5"/>
      <c r="JE434" s="4"/>
      <c r="JF434" s="6"/>
      <c r="JG434" s="4"/>
      <c r="JH434" s="6"/>
      <c r="JI434" s="5"/>
      <c r="JJ434" s="5"/>
      <c r="JK434" s="4"/>
      <c r="JL434" s="6"/>
      <c r="JM434" s="4"/>
      <c r="JN434" s="6"/>
      <c r="JO434" s="5"/>
      <c r="JP434" s="5"/>
      <c r="JQ434" s="4"/>
      <c r="JR434" s="6"/>
      <c r="JS434" s="4"/>
      <c r="JT434" s="6"/>
      <c r="JU434" s="5"/>
      <c r="JV434" s="5"/>
      <c r="JW434" s="4"/>
      <c r="JX434" s="6"/>
      <c r="JY434" s="4"/>
      <c r="JZ434" s="6"/>
      <c r="KA434" s="5"/>
      <c r="KB434" s="5"/>
      <c r="KC434" s="4"/>
      <c r="KD434" s="6"/>
      <c r="KE434" s="4"/>
      <c r="KF434" s="6"/>
      <c r="KG434" s="5"/>
      <c r="KH434" s="5"/>
      <c r="KI434" s="4"/>
      <c r="KJ434" s="6"/>
      <c r="KK434" s="4"/>
      <c r="KL434" s="6"/>
      <c r="KM434" s="5"/>
      <c r="KN434" s="5"/>
    </row>
    <row r="435">
      <c r="A435" s="3" t="s">
        <v>85</v>
      </c>
      <c r="B435" s="3" t="s">
        <v>86</v>
      </c>
      <c r="C435" s="3" t="s">
        <v>522</v>
      </c>
      <c r="D435" s="3" t="s">
        <v>528</v>
      </c>
      <c r="E435" s="3" t="s">
        <v>529</v>
      </c>
      <c r="F435" s="3" t="s">
        <v>364</v>
      </c>
      <c r="G435" s="3" t="s">
        <v>530</v>
      </c>
      <c r="H435" s="3" t="s">
        <v>104</v>
      </c>
      <c r="I435" s="3" t="s">
        <v>1323</v>
      </c>
      <c r="J435" s="3" t="s">
        <v>1340</v>
      </c>
      <c r="K435" s="4">
        <v>525</v>
      </c>
      <c r="L435" s="4">
        <f>=ROUNDDOWN(32.8125,0)</f>
      </c>
      <c r="M435" s="4"/>
      <c r="N435" s="5"/>
      <c r="O435" s="4"/>
      <c r="P435" s="4">
        <f>=ROUNDDOWN({0},0)</f>
      </c>
      <c r="Q435" s="4"/>
      <c r="R435" s="5"/>
      <c r="S435" s="4">
        <v>16</v>
      </c>
      <c r="T435" s="6">
        <v>570.88</v>
      </c>
      <c r="U435" s="4"/>
      <c r="V435" s="6"/>
      <c r="W435" s="5"/>
      <c r="X435" s="5"/>
      <c r="Y435" s="4">
        <v>1</v>
      </c>
      <c r="Z435" s="6">
        <v>67.9</v>
      </c>
      <c r="AA435" s="4"/>
      <c r="AB435" s="6"/>
      <c r="AC435" s="5"/>
      <c r="AD435" s="5"/>
      <c r="AE435" s="4">
        <v>1</v>
      </c>
      <c r="AF435" s="6">
        <v>49.04</v>
      </c>
      <c r="AG435" s="4"/>
      <c r="AH435" s="6"/>
      <c r="AI435" s="5"/>
      <c r="AJ435" s="5"/>
      <c r="AK435" s="4"/>
      <c r="AL435" s="6"/>
      <c r="AM435" s="4"/>
      <c r="AN435" s="6"/>
      <c r="AO435" s="5"/>
      <c r="AP435" s="5"/>
      <c r="AQ435" s="4">
        <v>1</v>
      </c>
      <c r="AR435" s="6">
        <v>54</v>
      </c>
      <c r="AS435" s="4"/>
      <c r="AT435" s="6"/>
      <c r="AU435" s="5"/>
      <c r="AV435" s="5"/>
      <c r="AW435" s="4"/>
      <c r="AX435" s="6"/>
      <c r="AY435" s="4"/>
      <c r="AZ435" s="6"/>
      <c r="BA435" s="5"/>
      <c r="BB435" s="5"/>
      <c r="BC435" s="4">
        <v>2</v>
      </c>
      <c r="BD435" s="6">
        <v>61.08</v>
      </c>
      <c r="BE435" s="4"/>
      <c r="BF435" s="6"/>
      <c r="BG435" s="5"/>
      <c r="BH435" s="5"/>
      <c r="BI435" s="4"/>
      <c r="BJ435" s="6"/>
      <c r="BK435" s="4"/>
      <c r="BL435" s="6"/>
      <c r="BM435" s="5"/>
      <c r="BN435" s="5"/>
      <c r="BO435" s="4"/>
      <c r="BP435" s="6"/>
      <c r="BQ435" s="4"/>
      <c r="BR435" s="6"/>
      <c r="BS435" s="5"/>
      <c r="BT435" s="5"/>
      <c r="BU435" s="4"/>
      <c r="BV435" s="6"/>
      <c r="BW435" s="4"/>
      <c r="BX435" s="6"/>
      <c r="BY435" s="5"/>
      <c r="BZ435" s="5"/>
      <c r="CA435" s="4"/>
      <c r="CB435" s="6"/>
      <c r="CC435" s="4"/>
      <c r="CD435" s="6"/>
      <c r="CE435" s="5"/>
      <c r="CF435" s="5"/>
      <c r="CG435" s="4">
        <v>5</v>
      </c>
      <c r="CH435" s="6">
        <v>338.86</v>
      </c>
      <c r="CI435" s="4"/>
      <c r="CJ435" s="6"/>
      <c r="CK435" s="5"/>
      <c r="CL435" s="5"/>
      <c r="CM435" s="4"/>
      <c r="CN435" s="6"/>
      <c r="CO435" s="4"/>
      <c r="CP435" s="6"/>
      <c r="CQ435" s="5"/>
      <c r="CR435" s="5"/>
      <c r="CS435" s="4"/>
      <c r="CT435" s="6"/>
      <c r="CU435" s="4"/>
      <c r="CV435" s="6"/>
      <c r="CW435" s="5"/>
      <c r="CX435" s="5"/>
      <c r="CY435" s="4"/>
      <c r="CZ435" s="6"/>
      <c r="DA435" s="4"/>
      <c r="DB435" s="6"/>
      <c r="DC435" s="5"/>
      <c r="DD435" s="5"/>
      <c r="DE435" s="4"/>
      <c r="DF435" s="6"/>
      <c r="DG435" s="4"/>
      <c r="DH435" s="6"/>
      <c r="DI435" s="5"/>
      <c r="DJ435" s="5"/>
      <c r="DK435" s="4"/>
      <c r="DL435" s="6"/>
      <c r="DM435" s="4"/>
      <c r="DN435" s="6"/>
      <c r="DO435" s="5"/>
      <c r="DP435" s="5"/>
      <c r="DQ435" s="4"/>
      <c r="DR435" s="6"/>
      <c r="DS435" s="4"/>
      <c r="DT435" s="6"/>
      <c r="DU435" s="5"/>
      <c r="DV435" s="5"/>
      <c r="DW435" s="4"/>
      <c r="DX435" s="6"/>
      <c r="DY435" s="4"/>
      <c r="DZ435" s="6"/>
      <c r="EA435" s="5"/>
      <c r="EB435" s="5"/>
      <c r="EC435" s="4"/>
      <c r="ED435" s="6"/>
      <c r="EE435" s="4"/>
      <c r="EF435" s="6"/>
      <c r="EG435" s="5"/>
      <c r="EH435" s="5"/>
      <c r="EI435" s="4"/>
      <c r="EJ435" s="6"/>
      <c r="EK435" s="4"/>
      <c r="EL435" s="6"/>
      <c r="EM435" s="5"/>
      <c r="EN435" s="5"/>
      <c r="EO435" s="4"/>
      <c r="EP435" s="6"/>
      <c r="EQ435" s="4"/>
      <c r="ER435" s="6"/>
      <c r="ES435" s="5"/>
      <c r="ET435" s="5"/>
      <c r="EU435" s="4"/>
      <c r="EV435" s="6"/>
      <c r="EW435" s="4"/>
      <c r="EX435" s="6"/>
      <c r="EY435" s="5"/>
      <c r="EZ435" s="5"/>
      <c r="FA435" s="4"/>
      <c r="FB435" s="6"/>
      <c r="FC435" s="4"/>
      <c r="FD435" s="6"/>
      <c r="FE435" s="5"/>
      <c r="FF435" s="5"/>
      <c r="FG435" s="4"/>
      <c r="FH435" s="6"/>
      <c r="FI435" s="4"/>
      <c r="FJ435" s="6"/>
      <c r="FK435" s="5"/>
      <c r="FL435" s="5"/>
      <c r="FM435" s="4"/>
      <c r="FN435" s="6"/>
      <c r="FO435" s="4"/>
      <c r="FP435" s="6"/>
      <c r="FQ435" s="5"/>
      <c r="FR435" s="5"/>
      <c r="FS435" s="4"/>
      <c r="FT435" s="6"/>
      <c r="FU435" s="4"/>
      <c r="FV435" s="6"/>
      <c r="FW435" s="5"/>
      <c r="FX435" s="5"/>
      <c r="FY435" s="4"/>
      <c r="FZ435" s="6"/>
      <c r="GA435" s="4"/>
      <c r="GB435" s="6"/>
      <c r="GC435" s="5"/>
      <c r="GD435" s="5"/>
      <c r="GE435" s="4"/>
      <c r="GF435" s="6"/>
      <c r="GG435" s="4"/>
      <c r="GH435" s="6"/>
      <c r="GI435" s="5"/>
      <c r="GJ435" s="5"/>
      <c r="GK435" s="4"/>
      <c r="GL435" s="6"/>
      <c r="GM435" s="4"/>
      <c r="GN435" s="6"/>
      <c r="GO435" s="5"/>
      <c r="GP435" s="5"/>
      <c r="GQ435" s="4"/>
      <c r="GR435" s="6"/>
      <c r="GS435" s="4"/>
      <c r="GT435" s="6"/>
      <c r="GU435" s="5"/>
      <c r="GV435" s="5"/>
      <c r="GW435" s="4">
        <v>6</v>
      </c>
      <c r="GX435" s="6"/>
      <c r="GY435" s="4"/>
      <c r="GZ435" s="6"/>
      <c r="HA435" s="5"/>
      <c r="HB435" s="5"/>
      <c r="HC435" s="4"/>
      <c r="HD435" s="6"/>
      <c r="HE435" s="4"/>
      <c r="HF435" s="6"/>
      <c r="HG435" s="5"/>
      <c r="HH435" s="5"/>
      <c r="HI435" s="4"/>
      <c r="HJ435" s="6"/>
      <c r="HK435" s="4"/>
      <c r="HL435" s="6"/>
      <c r="HM435" s="5"/>
      <c r="HN435" s="5"/>
      <c r="HO435" s="4"/>
      <c r="HP435" s="6"/>
      <c r="HQ435" s="4"/>
      <c r="HR435" s="6"/>
      <c r="HS435" s="5"/>
      <c r="HT435" s="5"/>
      <c r="HU435" s="4"/>
      <c r="HV435" s="6"/>
      <c r="HW435" s="4"/>
      <c r="HX435" s="6"/>
      <c r="HY435" s="5"/>
      <c r="HZ435" s="5"/>
      <c r="IA435" s="4"/>
      <c r="IB435" s="6"/>
      <c r="IC435" s="4"/>
      <c r="ID435" s="6"/>
      <c r="IE435" s="5"/>
      <c r="IF435" s="5"/>
      <c r="IG435" s="4"/>
      <c r="IH435" s="6"/>
      <c r="II435" s="4"/>
      <c r="IJ435" s="6"/>
      <c r="IK435" s="5"/>
      <c r="IL435" s="5"/>
      <c r="IM435" s="4"/>
      <c r="IN435" s="6"/>
      <c r="IO435" s="4"/>
      <c r="IP435" s="6"/>
      <c r="IQ435" s="5"/>
      <c r="IR435" s="5"/>
      <c r="IS435" s="4"/>
      <c r="IT435" s="6"/>
      <c r="IU435" s="4"/>
      <c r="IV435" s="6"/>
      <c r="IW435" s="5"/>
      <c r="IX435" s="5"/>
      <c r="IY435" s="4"/>
      <c r="IZ435" s="6"/>
      <c r="JA435" s="4"/>
      <c r="JB435" s="6"/>
      <c r="JC435" s="5"/>
      <c r="JD435" s="5"/>
      <c r="JE435" s="4"/>
      <c r="JF435" s="6"/>
      <c r="JG435" s="4"/>
      <c r="JH435" s="6"/>
      <c r="JI435" s="5"/>
      <c r="JJ435" s="5"/>
      <c r="JK435" s="4"/>
      <c r="JL435" s="6"/>
      <c r="JM435" s="4"/>
      <c r="JN435" s="6"/>
      <c r="JO435" s="5"/>
      <c r="JP435" s="5"/>
      <c r="JQ435" s="4"/>
      <c r="JR435" s="6"/>
      <c r="JS435" s="4"/>
      <c r="JT435" s="6"/>
      <c r="JU435" s="5"/>
      <c r="JV435" s="5"/>
      <c r="JW435" s="4"/>
      <c r="JX435" s="6"/>
      <c r="JY435" s="4"/>
      <c r="JZ435" s="6"/>
      <c r="KA435" s="5"/>
      <c r="KB435" s="5"/>
      <c r="KC435" s="4"/>
      <c r="KD435" s="6"/>
      <c r="KE435" s="4"/>
      <c r="KF435" s="6"/>
      <c r="KG435" s="5"/>
      <c r="KH435" s="5"/>
      <c r="KI435" s="4"/>
      <c r="KJ435" s="6"/>
      <c r="KK435" s="4"/>
      <c r="KL435" s="6"/>
      <c r="KM435" s="5"/>
      <c r="KN435" s="5"/>
    </row>
    <row r="436">
      <c r="A436" s="3" t="s">
        <v>85</v>
      </c>
      <c r="B436" s="3" t="s">
        <v>86</v>
      </c>
      <c r="C436" s="3" t="s">
        <v>522</v>
      </c>
      <c r="D436" s="3" t="s">
        <v>528</v>
      </c>
      <c r="E436" s="3" t="s">
        <v>195</v>
      </c>
      <c r="F436" s="3" t="s">
        <v>196</v>
      </c>
      <c r="G436" s="3" t="s">
        <v>197</v>
      </c>
      <c r="H436" s="3" t="s">
        <v>98</v>
      </c>
      <c r="I436" s="3" t="s">
        <v>1313</v>
      </c>
      <c r="J436" s="3" t="s">
        <v>1319</v>
      </c>
      <c r="K436" s="4">
        <v>190</v>
      </c>
      <c r="L436" s="4">
        <f>=ROUNDDOWN(16.6666666666667,0)</f>
      </c>
      <c r="M436" s="4"/>
      <c r="N436" s="5">
        <v>1</v>
      </c>
      <c r="O436" s="4"/>
      <c r="P436" s="4">
        <f>=ROUNDDOWN({0},0)</f>
      </c>
      <c r="Q436" s="4"/>
      <c r="R436" s="5"/>
      <c r="S436" s="4">
        <v>6</v>
      </c>
      <c r="T436" s="6">
        <v>318.92</v>
      </c>
      <c r="U436" s="4"/>
      <c r="V436" s="6"/>
      <c r="W436" s="5"/>
      <c r="X436" s="5"/>
      <c r="Y436" s="4">
        <v>1</v>
      </c>
      <c r="Z436" s="6">
        <v>55.91</v>
      </c>
      <c r="AA436" s="4"/>
      <c r="AB436" s="6"/>
      <c r="AC436" s="5"/>
      <c r="AD436" s="5"/>
      <c r="AE436" s="4">
        <v>2</v>
      </c>
      <c r="AF436" s="6">
        <v>96.94</v>
      </c>
      <c r="AG436" s="4"/>
      <c r="AH436" s="6"/>
      <c r="AI436" s="5"/>
      <c r="AJ436" s="5"/>
      <c r="AK436" s="4">
        <v>1</v>
      </c>
      <c r="AL436" s="6">
        <v>56.44</v>
      </c>
      <c r="AM436" s="4"/>
      <c r="AN436" s="6"/>
      <c r="AO436" s="5"/>
      <c r="AP436" s="5"/>
      <c r="AQ436" s="4">
        <v>2</v>
      </c>
      <c r="AR436" s="6">
        <v>109.63</v>
      </c>
      <c r="AS436" s="4"/>
      <c r="AT436" s="6"/>
      <c r="AU436" s="5"/>
      <c r="AV436" s="5"/>
      <c r="AW436" s="4"/>
      <c r="AX436" s="6"/>
      <c r="AY436" s="4"/>
      <c r="AZ436" s="6"/>
      <c r="BA436" s="5"/>
      <c r="BB436" s="5"/>
      <c r="BC436" s="4"/>
      <c r="BD436" s="6"/>
      <c r="BE436" s="4"/>
      <c r="BF436" s="6"/>
      <c r="BG436" s="5"/>
      <c r="BH436" s="5"/>
      <c r="BI436" s="4"/>
      <c r="BJ436" s="6"/>
      <c r="BK436" s="4"/>
      <c r="BL436" s="6"/>
      <c r="BM436" s="5"/>
      <c r="BN436" s="5"/>
      <c r="BO436" s="4"/>
      <c r="BP436" s="6"/>
      <c r="BQ436" s="4"/>
      <c r="BR436" s="6"/>
      <c r="BS436" s="5"/>
      <c r="BT436" s="5"/>
      <c r="BU436" s="4"/>
      <c r="BV436" s="6"/>
      <c r="BW436" s="4"/>
      <c r="BX436" s="6"/>
      <c r="BY436" s="5"/>
      <c r="BZ436" s="5"/>
      <c r="CA436" s="4"/>
      <c r="CB436" s="6"/>
      <c r="CC436" s="4"/>
      <c r="CD436" s="6"/>
      <c r="CE436" s="5"/>
      <c r="CF436" s="5"/>
      <c r="CG436" s="4"/>
      <c r="CH436" s="6"/>
      <c r="CI436" s="4"/>
      <c r="CJ436" s="6"/>
      <c r="CK436" s="5"/>
      <c r="CL436" s="5"/>
      <c r="CM436" s="4"/>
      <c r="CN436" s="6"/>
      <c r="CO436" s="4"/>
      <c r="CP436" s="6"/>
      <c r="CQ436" s="5"/>
      <c r="CR436" s="5"/>
      <c r="CS436" s="4"/>
      <c r="CT436" s="6"/>
      <c r="CU436" s="4"/>
      <c r="CV436" s="6"/>
      <c r="CW436" s="5"/>
      <c r="CX436" s="5"/>
      <c r="CY436" s="4"/>
      <c r="CZ436" s="6"/>
      <c r="DA436" s="4"/>
      <c r="DB436" s="6"/>
      <c r="DC436" s="5"/>
      <c r="DD436" s="5"/>
      <c r="DE436" s="4"/>
      <c r="DF436" s="6"/>
      <c r="DG436" s="4"/>
      <c r="DH436" s="6"/>
      <c r="DI436" s="5"/>
      <c r="DJ436" s="5"/>
      <c r="DK436" s="4"/>
      <c r="DL436" s="6"/>
      <c r="DM436" s="4"/>
      <c r="DN436" s="6"/>
      <c r="DO436" s="5"/>
      <c r="DP436" s="5"/>
      <c r="DQ436" s="4"/>
      <c r="DR436" s="6"/>
      <c r="DS436" s="4"/>
      <c r="DT436" s="6"/>
      <c r="DU436" s="5"/>
      <c r="DV436" s="5"/>
      <c r="DW436" s="4"/>
      <c r="DX436" s="6"/>
      <c r="DY436" s="4"/>
      <c r="DZ436" s="6"/>
      <c r="EA436" s="5"/>
      <c r="EB436" s="5"/>
      <c r="EC436" s="4"/>
      <c r="ED436" s="6"/>
      <c r="EE436" s="4"/>
      <c r="EF436" s="6"/>
      <c r="EG436" s="5"/>
      <c r="EH436" s="5"/>
      <c r="EI436" s="4"/>
      <c r="EJ436" s="6"/>
      <c r="EK436" s="4"/>
      <c r="EL436" s="6"/>
      <c r="EM436" s="5"/>
      <c r="EN436" s="5"/>
      <c r="EO436" s="4"/>
      <c r="EP436" s="6"/>
      <c r="EQ436" s="4"/>
      <c r="ER436" s="6"/>
      <c r="ES436" s="5"/>
      <c r="ET436" s="5"/>
      <c r="EU436" s="4"/>
      <c r="EV436" s="6"/>
      <c r="EW436" s="4"/>
      <c r="EX436" s="6"/>
      <c r="EY436" s="5"/>
      <c r="EZ436" s="5"/>
      <c r="FA436" s="4"/>
      <c r="FB436" s="6"/>
      <c r="FC436" s="4"/>
      <c r="FD436" s="6"/>
      <c r="FE436" s="5"/>
      <c r="FF436" s="5"/>
      <c r="FG436" s="4"/>
      <c r="FH436" s="6"/>
      <c r="FI436" s="4"/>
      <c r="FJ436" s="6"/>
      <c r="FK436" s="5"/>
      <c r="FL436" s="5"/>
      <c r="FM436" s="4"/>
      <c r="FN436" s="6"/>
      <c r="FO436" s="4"/>
      <c r="FP436" s="6"/>
      <c r="FQ436" s="5"/>
      <c r="FR436" s="5"/>
      <c r="FS436" s="4"/>
      <c r="FT436" s="6"/>
      <c r="FU436" s="4"/>
      <c r="FV436" s="6"/>
      <c r="FW436" s="5"/>
      <c r="FX436" s="5"/>
      <c r="FY436" s="4"/>
      <c r="FZ436" s="6"/>
      <c r="GA436" s="4"/>
      <c r="GB436" s="6"/>
      <c r="GC436" s="5"/>
      <c r="GD436" s="5"/>
      <c r="GE436" s="4"/>
      <c r="GF436" s="6"/>
      <c r="GG436" s="4"/>
      <c r="GH436" s="6"/>
      <c r="GI436" s="5"/>
      <c r="GJ436" s="5"/>
      <c r="GK436" s="4"/>
      <c r="GL436" s="6"/>
      <c r="GM436" s="4"/>
      <c r="GN436" s="6"/>
      <c r="GO436" s="5"/>
      <c r="GP436" s="5"/>
      <c r="GQ436" s="4"/>
      <c r="GR436" s="6"/>
      <c r="GS436" s="4"/>
      <c r="GT436" s="6"/>
      <c r="GU436" s="5"/>
      <c r="GV436" s="5"/>
      <c r="GW436" s="4"/>
      <c r="GX436" s="6"/>
      <c r="GY436" s="4"/>
      <c r="GZ436" s="6"/>
      <c r="HA436" s="5"/>
      <c r="HB436" s="5"/>
      <c r="HC436" s="4"/>
      <c r="HD436" s="6"/>
      <c r="HE436" s="4"/>
      <c r="HF436" s="6"/>
      <c r="HG436" s="5"/>
      <c r="HH436" s="5"/>
      <c r="HI436" s="4"/>
      <c r="HJ436" s="6"/>
      <c r="HK436" s="4"/>
      <c r="HL436" s="6"/>
      <c r="HM436" s="5"/>
      <c r="HN436" s="5"/>
      <c r="HO436" s="4"/>
      <c r="HP436" s="6"/>
      <c r="HQ436" s="4"/>
      <c r="HR436" s="6"/>
      <c r="HS436" s="5"/>
      <c r="HT436" s="5"/>
      <c r="HU436" s="4"/>
      <c r="HV436" s="6"/>
      <c r="HW436" s="4"/>
      <c r="HX436" s="6"/>
      <c r="HY436" s="5"/>
      <c r="HZ436" s="5"/>
      <c r="IA436" s="4"/>
      <c r="IB436" s="6"/>
      <c r="IC436" s="4"/>
      <c r="ID436" s="6"/>
      <c r="IE436" s="5"/>
      <c r="IF436" s="5"/>
      <c r="IG436" s="4"/>
      <c r="IH436" s="6"/>
      <c r="II436" s="4"/>
      <c r="IJ436" s="6"/>
      <c r="IK436" s="5"/>
      <c r="IL436" s="5"/>
      <c r="IM436" s="4"/>
      <c r="IN436" s="6"/>
      <c r="IO436" s="4"/>
      <c r="IP436" s="6"/>
      <c r="IQ436" s="5"/>
      <c r="IR436" s="5"/>
      <c r="IS436" s="4"/>
      <c r="IT436" s="6"/>
      <c r="IU436" s="4"/>
      <c r="IV436" s="6"/>
      <c r="IW436" s="5"/>
      <c r="IX436" s="5"/>
      <c r="IY436" s="4"/>
      <c r="IZ436" s="6"/>
      <c r="JA436" s="4"/>
      <c r="JB436" s="6"/>
      <c r="JC436" s="5"/>
      <c r="JD436" s="5"/>
      <c r="JE436" s="4"/>
      <c r="JF436" s="6"/>
      <c r="JG436" s="4"/>
      <c r="JH436" s="6"/>
      <c r="JI436" s="5"/>
      <c r="JJ436" s="5"/>
      <c r="JK436" s="4"/>
      <c r="JL436" s="6"/>
      <c r="JM436" s="4"/>
      <c r="JN436" s="6"/>
      <c r="JO436" s="5"/>
      <c r="JP436" s="5"/>
      <c r="JQ436" s="4"/>
      <c r="JR436" s="6"/>
      <c r="JS436" s="4"/>
      <c r="JT436" s="6"/>
      <c r="JU436" s="5"/>
      <c r="JV436" s="5"/>
      <c r="JW436" s="4"/>
      <c r="JX436" s="6"/>
      <c r="JY436" s="4"/>
      <c r="JZ436" s="6"/>
      <c r="KA436" s="5"/>
      <c r="KB436" s="5"/>
      <c r="KC436" s="4"/>
      <c r="KD436" s="6"/>
      <c r="KE436" s="4"/>
      <c r="KF436" s="6"/>
      <c r="KG436" s="5"/>
      <c r="KH436" s="5"/>
      <c r="KI436" s="4"/>
      <c r="KJ436" s="6"/>
      <c r="KK436" s="4"/>
      <c r="KL436" s="6"/>
      <c r="KM436" s="5"/>
      <c r="KN436" s="5"/>
    </row>
    <row r="437">
      <c r="A437" s="3" t="s">
        <v>85</v>
      </c>
      <c r="B437" s="3" t="s">
        <v>86</v>
      </c>
      <c r="C437" s="3" t="s">
        <v>522</v>
      </c>
      <c r="D437" s="3" t="s">
        <v>528</v>
      </c>
      <c r="E437" s="3" t="s">
        <v>195</v>
      </c>
      <c r="F437" s="3" t="s">
        <v>196</v>
      </c>
      <c r="G437" s="3" t="s">
        <v>197</v>
      </c>
      <c r="H437" s="3" t="s">
        <v>98</v>
      </c>
      <c r="I437" s="3" t="s">
        <v>1327</v>
      </c>
      <c r="J437" s="3" t="s">
        <v>1319</v>
      </c>
      <c r="K437" s="4">
        <v>92</v>
      </c>
      <c r="L437" s="4">
        <f>=ROUNDDOWN(6.43356643356643,0)</f>
      </c>
      <c r="M437" s="4"/>
      <c r="N437" s="5">
        <v>0.5</v>
      </c>
      <c r="O437" s="4"/>
      <c r="P437" s="4">
        <f>=ROUNDDOWN({0},0)</f>
      </c>
      <c r="Q437" s="4"/>
      <c r="R437" s="5"/>
      <c r="S437" s="4">
        <v>4</v>
      </c>
      <c r="T437" s="6">
        <v>248.94</v>
      </c>
      <c r="U437" s="4"/>
      <c r="V437" s="6"/>
      <c r="W437" s="5"/>
      <c r="X437" s="5"/>
      <c r="Y437" s="4"/>
      <c r="Z437" s="6"/>
      <c r="AA437" s="4"/>
      <c r="AB437" s="6"/>
      <c r="AC437" s="5"/>
      <c r="AD437" s="5"/>
      <c r="AE437" s="4"/>
      <c r="AF437" s="6"/>
      <c r="AG437" s="4"/>
      <c r="AH437" s="6"/>
      <c r="AI437" s="5"/>
      <c r="AJ437" s="5"/>
      <c r="AK437" s="4">
        <v>1</v>
      </c>
      <c r="AL437" s="6">
        <v>62.08</v>
      </c>
      <c r="AM437" s="4"/>
      <c r="AN437" s="6"/>
      <c r="AO437" s="5"/>
      <c r="AP437" s="5"/>
      <c r="AQ437" s="4">
        <v>2</v>
      </c>
      <c r="AR437" s="6">
        <v>124.78</v>
      </c>
      <c r="AS437" s="4"/>
      <c r="AT437" s="6"/>
      <c r="AU437" s="5"/>
      <c r="AV437" s="5"/>
      <c r="AW437" s="4"/>
      <c r="AX437" s="6"/>
      <c r="AY437" s="4"/>
      <c r="AZ437" s="6"/>
      <c r="BA437" s="5"/>
      <c r="BB437" s="5"/>
      <c r="BC437" s="4"/>
      <c r="BD437" s="6"/>
      <c r="BE437" s="4"/>
      <c r="BF437" s="6"/>
      <c r="BG437" s="5"/>
      <c r="BH437" s="5"/>
      <c r="BI437" s="4"/>
      <c r="BJ437" s="6"/>
      <c r="BK437" s="4"/>
      <c r="BL437" s="6"/>
      <c r="BM437" s="5"/>
      <c r="BN437" s="5"/>
      <c r="BO437" s="4"/>
      <c r="BP437" s="6"/>
      <c r="BQ437" s="4"/>
      <c r="BR437" s="6"/>
      <c r="BS437" s="5"/>
      <c r="BT437" s="5"/>
      <c r="BU437" s="4"/>
      <c r="BV437" s="6"/>
      <c r="BW437" s="4"/>
      <c r="BX437" s="6"/>
      <c r="BY437" s="5"/>
      <c r="BZ437" s="5"/>
      <c r="CA437" s="4"/>
      <c r="CB437" s="6"/>
      <c r="CC437" s="4"/>
      <c r="CD437" s="6"/>
      <c r="CE437" s="5"/>
      <c r="CF437" s="5"/>
      <c r="CG437" s="4">
        <v>1</v>
      </c>
      <c r="CH437" s="6">
        <v>62.08</v>
      </c>
      <c r="CI437" s="4"/>
      <c r="CJ437" s="6"/>
      <c r="CK437" s="5"/>
      <c r="CL437" s="5"/>
      <c r="CM437" s="4"/>
      <c r="CN437" s="6"/>
      <c r="CO437" s="4"/>
      <c r="CP437" s="6"/>
      <c r="CQ437" s="5"/>
      <c r="CR437" s="5"/>
      <c r="CS437" s="4"/>
      <c r="CT437" s="6"/>
      <c r="CU437" s="4"/>
      <c r="CV437" s="6"/>
      <c r="CW437" s="5"/>
      <c r="CX437" s="5"/>
      <c r="CY437" s="4"/>
      <c r="CZ437" s="6"/>
      <c r="DA437" s="4"/>
      <c r="DB437" s="6"/>
      <c r="DC437" s="5"/>
      <c r="DD437" s="5"/>
      <c r="DE437" s="4"/>
      <c r="DF437" s="6"/>
      <c r="DG437" s="4"/>
      <c r="DH437" s="6"/>
      <c r="DI437" s="5"/>
      <c r="DJ437" s="5"/>
      <c r="DK437" s="4"/>
      <c r="DL437" s="6"/>
      <c r="DM437" s="4"/>
      <c r="DN437" s="6"/>
      <c r="DO437" s="5"/>
      <c r="DP437" s="5"/>
      <c r="DQ437" s="4"/>
      <c r="DR437" s="6"/>
      <c r="DS437" s="4"/>
      <c r="DT437" s="6"/>
      <c r="DU437" s="5"/>
      <c r="DV437" s="5"/>
      <c r="DW437" s="4"/>
      <c r="DX437" s="6"/>
      <c r="DY437" s="4"/>
      <c r="DZ437" s="6"/>
      <c r="EA437" s="5"/>
      <c r="EB437" s="5"/>
      <c r="EC437" s="4"/>
      <c r="ED437" s="6"/>
      <c r="EE437" s="4"/>
      <c r="EF437" s="6"/>
      <c r="EG437" s="5"/>
      <c r="EH437" s="5"/>
      <c r="EI437" s="4"/>
      <c r="EJ437" s="6"/>
      <c r="EK437" s="4"/>
      <c r="EL437" s="6"/>
      <c r="EM437" s="5"/>
      <c r="EN437" s="5"/>
      <c r="EO437" s="4"/>
      <c r="EP437" s="6"/>
      <c r="EQ437" s="4"/>
      <c r="ER437" s="6"/>
      <c r="ES437" s="5"/>
      <c r="ET437" s="5"/>
      <c r="EU437" s="4"/>
      <c r="EV437" s="6"/>
      <c r="EW437" s="4"/>
      <c r="EX437" s="6"/>
      <c r="EY437" s="5"/>
      <c r="EZ437" s="5"/>
      <c r="FA437" s="4"/>
      <c r="FB437" s="6"/>
      <c r="FC437" s="4"/>
      <c r="FD437" s="6"/>
      <c r="FE437" s="5"/>
      <c r="FF437" s="5"/>
      <c r="FG437" s="4"/>
      <c r="FH437" s="6"/>
      <c r="FI437" s="4"/>
      <c r="FJ437" s="6"/>
      <c r="FK437" s="5"/>
      <c r="FL437" s="5"/>
      <c r="FM437" s="4"/>
      <c r="FN437" s="6"/>
      <c r="FO437" s="4"/>
      <c r="FP437" s="6"/>
      <c r="FQ437" s="5"/>
      <c r="FR437" s="5"/>
      <c r="FS437" s="4"/>
      <c r="FT437" s="6"/>
      <c r="FU437" s="4"/>
      <c r="FV437" s="6"/>
      <c r="FW437" s="5"/>
      <c r="FX437" s="5"/>
      <c r="FY437" s="4"/>
      <c r="FZ437" s="6"/>
      <c r="GA437" s="4"/>
      <c r="GB437" s="6"/>
      <c r="GC437" s="5"/>
      <c r="GD437" s="5"/>
      <c r="GE437" s="4"/>
      <c r="GF437" s="6"/>
      <c r="GG437" s="4"/>
      <c r="GH437" s="6"/>
      <c r="GI437" s="5"/>
      <c r="GJ437" s="5"/>
      <c r="GK437" s="4"/>
      <c r="GL437" s="6"/>
      <c r="GM437" s="4"/>
      <c r="GN437" s="6"/>
      <c r="GO437" s="5"/>
      <c r="GP437" s="5"/>
      <c r="GQ437" s="4"/>
      <c r="GR437" s="6"/>
      <c r="GS437" s="4"/>
      <c r="GT437" s="6"/>
      <c r="GU437" s="5"/>
      <c r="GV437" s="5"/>
      <c r="GW437" s="4"/>
      <c r="GX437" s="6"/>
      <c r="GY437" s="4"/>
      <c r="GZ437" s="6"/>
      <c r="HA437" s="5"/>
      <c r="HB437" s="5"/>
      <c r="HC437" s="4"/>
      <c r="HD437" s="6"/>
      <c r="HE437" s="4"/>
      <c r="HF437" s="6"/>
      <c r="HG437" s="5"/>
      <c r="HH437" s="5"/>
      <c r="HI437" s="4"/>
      <c r="HJ437" s="6"/>
      <c r="HK437" s="4"/>
      <c r="HL437" s="6"/>
      <c r="HM437" s="5"/>
      <c r="HN437" s="5"/>
      <c r="HO437" s="4"/>
      <c r="HP437" s="6"/>
      <c r="HQ437" s="4"/>
      <c r="HR437" s="6"/>
      <c r="HS437" s="5"/>
      <c r="HT437" s="5"/>
      <c r="HU437" s="4"/>
      <c r="HV437" s="6"/>
      <c r="HW437" s="4"/>
      <c r="HX437" s="6"/>
      <c r="HY437" s="5"/>
      <c r="HZ437" s="5"/>
      <c r="IA437" s="4"/>
      <c r="IB437" s="6"/>
      <c r="IC437" s="4"/>
      <c r="ID437" s="6"/>
      <c r="IE437" s="5"/>
      <c r="IF437" s="5"/>
      <c r="IG437" s="4"/>
      <c r="IH437" s="6"/>
      <c r="II437" s="4"/>
      <c r="IJ437" s="6"/>
      <c r="IK437" s="5"/>
      <c r="IL437" s="5"/>
      <c r="IM437" s="4"/>
      <c r="IN437" s="6"/>
      <c r="IO437" s="4"/>
      <c r="IP437" s="6"/>
      <c r="IQ437" s="5"/>
      <c r="IR437" s="5"/>
      <c r="IS437" s="4"/>
      <c r="IT437" s="6"/>
      <c r="IU437" s="4"/>
      <c r="IV437" s="6"/>
      <c r="IW437" s="5"/>
      <c r="IX437" s="5"/>
      <c r="IY437" s="4"/>
      <c r="IZ437" s="6"/>
      <c r="JA437" s="4"/>
      <c r="JB437" s="6"/>
      <c r="JC437" s="5"/>
      <c r="JD437" s="5"/>
      <c r="JE437" s="4"/>
      <c r="JF437" s="6"/>
      <c r="JG437" s="4"/>
      <c r="JH437" s="6"/>
      <c r="JI437" s="5"/>
      <c r="JJ437" s="5"/>
      <c r="JK437" s="4"/>
      <c r="JL437" s="6"/>
      <c r="JM437" s="4"/>
      <c r="JN437" s="6"/>
      <c r="JO437" s="5"/>
      <c r="JP437" s="5"/>
      <c r="JQ437" s="4"/>
      <c r="JR437" s="6"/>
      <c r="JS437" s="4"/>
      <c r="JT437" s="6"/>
      <c r="JU437" s="5"/>
      <c r="JV437" s="5"/>
      <c r="JW437" s="4"/>
      <c r="JX437" s="6"/>
      <c r="JY437" s="4"/>
      <c r="JZ437" s="6"/>
      <c r="KA437" s="5"/>
      <c r="KB437" s="5"/>
      <c r="KC437" s="4"/>
      <c r="KD437" s="6"/>
      <c r="KE437" s="4"/>
      <c r="KF437" s="6"/>
      <c r="KG437" s="5"/>
      <c r="KH437" s="5"/>
      <c r="KI437" s="4"/>
      <c r="KJ437" s="6"/>
      <c r="KK437" s="4"/>
      <c r="KL437" s="6"/>
      <c r="KM437" s="5"/>
      <c r="KN437" s="5"/>
    </row>
    <row r="438">
      <c r="A438" s="3" t="s">
        <v>85</v>
      </c>
      <c r="B438" s="3" t="s">
        <v>86</v>
      </c>
      <c r="C438" s="3" t="s">
        <v>522</v>
      </c>
      <c r="D438" s="3" t="s">
        <v>528</v>
      </c>
      <c r="E438" s="3" t="s">
        <v>211</v>
      </c>
      <c r="F438" s="3" t="s">
        <v>212</v>
      </c>
      <c r="G438" s="3" t="s">
        <v>213</v>
      </c>
      <c r="H438" s="3" t="s">
        <v>122</v>
      </c>
      <c r="I438" s="3" t="s">
        <v>1325</v>
      </c>
      <c r="J438" s="3" t="s">
        <v>1319</v>
      </c>
      <c r="K438" s="4">
        <v>429</v>
      </c>
      <c r="L438" s="4">
        <f>=ROUNDDOWN(39,0)</f>
      </c>
      <c r="M438" s="4"/>
      <c r="N438" s="5">
        <v>1</v>
      </c>
      <c r="O438" s="4"/>
      <c r="P438" s="4">
        <f>=ROUNDDOWN({0},0)</f>
      </c>
      <c r="Q438" s="4"/>
      <c r="R438" s="5"/>
      <c r="S438" s="4">
        <v>9</v>
      </c>
      <c r="T438" s="6">
        <v>519.26</v>
      </c>
      <c r="U438" s="4"/>
      <c r="V438" s="6"/>
      <c r="W438" s="5"/>
      <c r="X438" s="5"/>
      <c r="Y438" s="4">
        <v>2</v>
      </c>
      <c r="Z438" s="6">
        <v>107.36</v>
      </c>
      <c r="AA438" s="4"/>
      <c r="AB438" s="6"/>
      <c r="AC438" s="5"/>
      <c r="AD438" s="5"/>
      <c r="AE438" s="4">
        <v>1</v>
      </c>
      <c r="AF438" s="6">
        <v>52.04</v>
      </c>
      <c r="AG438" s="4"/>
      <c r="AH438" s="6"/>
      <c r="AI438" s="5"/>
      <c r="AJ438" s="5"/>
      <c r="AK438" s="4">
        <v>1</v>
      </c>
      <c r="AL438" s="6">
        <v>67.57</v>
      </c>
      <c r="AM438" s="4"/>
      <c r="AN438" s="6"/>
      <c r="AO438" s="5"/>
      <c r="AP438" s="5"/>
      <c r="AQ438" s="4">
        <v>4</v>
      </c>
      <c r="AR438" s="6">
        <v>233.96</v>
      </c>
      <c r="AS438" s="4"/>
      <c r="AT438" s="6"/>
      <c r="AU438" s="5"/>
      <c r="AV438" s="5"/>
      <c r="AW438" s="4">
        <v>1</v>
      </c>
      <c r="AX438" s="6">
        <v>58.33</v>
      </c>
      <c r="AY438" s="4"/>
      <c r="AZ438" s="6"/>
      <c r="BA438" s="5"/>
      <c r="BB438" s="5"/>
      <c r="BC438" s="4"/>
      <c r="BD438" s="6"/>
      <c r="BE438" s="4"/>
      <c r="BF438" s="6"/>
      <c r="BG438" s="5"/>
      <c r="BH438" s="5"/>
      <c r="BI438" s="4"/>
      <c r="BJ438" s="6"/>
      <c r="BK438" s="4"/>
      <c r="BL438" s="6"/>
      <c r="BM438" s="5"/>
      <c r="BN438" s="5"/>
      <c r="BO438" s="4"/>
      <c r="BP438" s="6"/>
      <c r="BQ438" s="4"/>
      <c r="BR438" s="6"/>
      <c r="BS438" s="5"/>
      <c r="BT438" s="5"/>
      <c r="BU438" s="4"/>
      <c r="BV438" s="6"/>
      <c r="BW438" s="4"/>
      <c r="BX438" s="6"/>
      <c r="BY438" s="5"/>
      <c r="BZ438" s="5"/>
      <c r="CA438" s="4"/>
      <c r="CB438" s="6"/>
      <c r="CC438" s="4"/>
      <c r="CD438" s="6"/>
      <c r="CE438" s="5"/>
      <c r="CF438" s="5"/>
      <c r="CG438" s="4"/>
      <c r="CH438" s="6"/>
      <c r="CI438" s="4"/>
      <c r="CJ438" s="6"/>
      <c r="CK438" s="5"/>
      <c r="CL438" s="5"/>
      <c r="CM438" s="4"/>
      <c r="CN438" s="6"/>
      <c r="CO438" s="4"/>
      <c r="CP438" s="6"/>
      <c r="CQ438" s="5"/>
      <c r="CR438" s="5"/>
      <c r="CS438" s="4"/>
      <c r="CT438" s="6"/>
      <c r="CU438" s="4"/>
      <c r="CV438" s="6"/>
      <c r="CW438" s="5"/>
      <c r="CX438" s="5"/>
      <c r="CY438" s="4"/>
      <c r="CZ438" s="6"/>
      <c r="DA438" s="4"/>
      <c r="DB438" s="6"/>
      <c r="DC438" s="5"/>
      <c r="DD438" s="5"/>
      <c r="DE438" s="4"/>
      <c r="DF438" s="6"/>
      <c r="DG438" s="4"/>
      <c r="DH438" s="6"/>
      <c r="DI438" s="5"/>
      <c r="DJ438" s="5"/>
      <c r="DK438" s="4"/>
      <c r="DL438" s="6"/>
      <c r="DM438" s="4"/>
      <c r="DN438" s="6"/>
      <c r="DO438" s="5"/>
      <c r="DP438" s="5"/>
      <c r="DQ438" s="4"/>
      <c r="DR438" s="6"/>
      <c r="DS438" s="4"/>
      <c r="DT438" s="6"/>
      <c r="DU438" s="5"/>
      <c r="DV438" s="5"/>
      <c r="DW438" s="4"/>
      <c r="DX438" s="6"/>
      <c r="DY438" s="4"/>
      <c r="DZ438" s="6"/>
      <c r="EA438" s="5"/>
      <c r="EB438" s="5"/>
      <c r="EC438" s="4"/>
      <c r="ED438" s="6"/>
      <c r="EE438" s="4"/>
      <c r="EF438" s="6"/>
      <c r="EG438" s="5"/>
      <c r="EH438" s="5"/>
      <c r="EI438" s="4"/>
      <c r="EJ438" s="6"/>
      <c r="EK438" s="4"/>
      <c r="EL438" s="6"/>
      <c r="EM438" s="5"/>
      <c r="EN438" s="5"/>
      <c r="EO438" s="4"/>
      <c r="EP438" s="6"/>
      <c r="EQ438" s="4"/>
      <c r="ER438" s="6"/>
      <c r="ES438" s="5"/>
      <c r="ET438" s="5"/>
      <c r="EU438" s="4"/>
      <c r="EV438" s="6"/>
      <c r="EW438" s="4"/>
      <c r="EX438" s="6"/>
      <c r="EY438" s="5"/>
      <c r="EZ438" s="5"/>
      <c r="FA438" s="4"/>
      <c r="FB438" s="6"/>
      <c r="FC438" s="4"/>
      <c r="FD438" s="6"/>
      <c r="FE438" s="5"/>
      <c r="FF438" s="5"/>
      <c r="FG438" s="4"/>
      <c r="FH438" s="6"/>
      <c r="FI438" s="4"/>
      <c r="FJ438" s="6"/>
      <c r="FK438" s="5"/>
      <c r="FL438" s="5"/>
      <c r="FM438" s="4"/>
      <c r="FN438" s="6"/>
      <c r="FO438" s="4"/>
      <c r="FP438" s="6"/>
      <c r="FQ438" s="5"/>
      <c r="FR438" s="5"/>
      <c r="FS438" s="4"/>
      <c r="FT438" s="6"/>
      <c r="FU438" s="4"/>
      <c r="FV438" s="6"/>
      <c r="FW438" s="5"/>
      <c r="FX438" s="5"/>
      <c r="FY438" s="4"/>
      <c r="FZ438" s="6"/>
      <c r="GA438" s="4"/>
      <c r="GB438" s="6"/>
      <c r="GC438" s="5"/>
      <c r="GD438" s="5"/>
      <c r="GE438" s="4"/>
      <c r="GF438" s="6"/>
      <c r="GG438" s="4"/>
      <c r="GH438" s="6"/>
      <c r="GI438" s="5"/>
      <c r="GJ438" s="5"/>
      <c r="GK438" s="4"/>
      <c r="GL438" s="6"/>
      <c r="GM438" s="4"/>
      <c r="GN438" s="6"/>
      <c r="GO438" s="5"/>
      <c r="GP438" s="5"/>
      <c r="GQ438" s="4"/>
      <c r="GR438" s="6"/>
      <c r="GS438" s="4"/>
      <c r="GT438" s="6"/>
      <c r="GU438" s="5"/>
      <c r="GV438" s="5"/>
      <c r="GW438" s="4"/>
      <c r="GX438" s="6"/>
      <c r="GY438" s="4"/>
      <c r="GZ438" s="6"/>
      <c r="HA438" s="5"/>
      <c r="HB438" s="5"/>
      <c r="HC438" s="4"/>
      <c r="HD438" s="6"/>
      <c r="HE438" s="4"/>
      <c r="HF438" s="6"/>
      <c r="HG438" s="5"/>
      <c r="HH438" s="5"/>
      <c r="HI438" s="4"/>
      <c r="HJ438" s="6"/>
      <c r="HK438" s="4"/>
      <c r="HL438" s="6"/>
      <c r="HM438" s="5"/>
      <c r="HN438" s="5"/>
      <c r="HO438" s="4"/>
      <c r="HP438" s="6"/>
      <c r="HQ438" s="4"/>
      <c r="HR438" s="6"/>
      <c r="HS438" s="5"/>
      <c r="HT438" s="5"/>
      <c r="HU438" s="4"/>
      <c r="HV438" s="6"/>
      <c r="HW438" s="4"/>
      <c r="HX438" s="6"/>
      <c r="HY438" s="5"/>
      <c r="HZ438" s="5"/>
      <c r="IA438" s="4"/>
      <c r="IB438" s="6"/>
      <c r="IC438" s="4"/>
      <c r="ID438" s="6"/>
      <c r="IE438" s="5"/>
      <c r="IF438" s="5"/>
      <c r="IG438" s="4"/>
      <c r="IH438" s="6"/>
      <c r="II438" s="4"/>
      <c r="IJ438" s="6"/>
      <c r="IK438" s="5"/>
      <c r="IL438" s="5"/>
      <c r="IM438" s="4"/>
      <c r="IN438" s="6"/>
      <c r="IO438" s="4"/>
      <c r="IP438" s="6"/>
      <c r="IQ438" s="5"/>
      <c r="IR438" s="5"/>
      <c r="IS438" s="4"/>
      <c r="IT438" s="6"/>
      <c r="IU438" s="4"/>
      <c r="IV438" s="6"/>
      <c r="IW438" s="5"/>
      <c r="IX438" s="5"/>
      <c r="IY438" s="4"/>
      <c r="IZ438" s="6"/>
      <c r="JA438" s="4"/>
      <c r="JB438" s="6"/>
      <c r="JC438" s="5"/>
      <c r="JD438" s="5"/>
      <c r="JE438" s="4"/>
      <c r="JF438" s="6"/>
      <c r="JG438" s="4"/>
      <c r="JH438" s="6"/>
      <c r="JI438" s="5"/>
      <c r="JJ438" s="5"/>
      <c r="JK438" s="4"/>
      <c r="JL438" s="6"/>
      <c r="JM438" s="4"/>
      <c r="JN438" s="6"/>
      <c r="JO438" s="5"/>
      <c r="JP438" s="5"/>
      <c r="JQ438" s="4"/>
      <c r="JR438" s="6"/>
      <c r="JS438" s="4"/>
      <c r="JT438" s="6"/>
      <c r="JU438" s="5"/>
      <c r="JV438" s="5"/>
      <c r="JW438" s="4"/>
      <c r="JX438" s="6"/>
      <c r="JY438" s="4"/>
      <c r="JZ438" s="6"/>
      <c r="KA438" s="5"/>
      <c r="KB438" s="5"/>
      <c r="KC438" s="4"/>
      <c r="KD438" s="6"/>
      <c r="KE438" s="4"/>
      <c r="KF438" s="6"/>
      <c r="KG438" s="5"/>
      <c r="KH438" s="5"/>
      <c r="KI438" s="4"/>
      <c r="KJ438" s="6"/>
      <c r="KK438" s="4"/>
      <c r="KL438" s="6"/>
      <c r="KM438" s="5"/>
      <c r="KN438" s="5"/>
    </row>
    <row r="439">
      <c r="A439" s="3" t="s">
        <v>85</v>
      </c>
      <c r="B439" s="3" t="s">
        <v>86</v>
      </c>
      <c r="C439" s="3" t="s">
        <v>522</v>
      </c>
      <c r="D439" s="3" t="s">
        <v>528</v>
      </c>
      <c r="E439" s="3" t="s">
        <v>217</v>
      </c>
      <c r="F439" s="3" t="s">
        <v>218</v>
      </c>
      <c r="G439" s="3" t="s">
        <v>219</v>
      </c>
      <c r="H439" s="3" t="s">
        <v>104</v>
      </c>
      <c r="I439" s="3" t="s">
        <v>1355</v>
      </c>
      <c r="J439" s="3" t="s">
        <v>1340</v>
      </c>
      <c r="K439" s="4">
        <v>52</v>
      </c>
      <c r="L439" s="4">
        <f>=ROUNDDOWN(10.4,0)</f>
      </c>
      <c r="M439" s="4"/>
      <c r="N439" s="5"/>
      <c r="O439" s="4"/>
      <c r="P439" s="4">
        <f>=ROUNDDOWN({0},0)</f>
      </c>
      <c r="Q439" s="4"/>
      <c r="R439" s="5"/>
      <c r="S439" s="4">
        <v>4</v>
      </c>
      <c r="T439" s="6">
        <v>235.39</v>
      </c>
      <c r="U439" s="4"/>
      <c r="V439" s="6"/>
      <c r="W439" s="5"/>
      <c r="X439" s="5"/>
      <c r="Y439" s="4"/>
      <c r="Z439" s="6"/>
      <c r="AA439" s="4"/>
      <c r="AB439" s="6"/>
      <c r="AC439" s="5"/>
      <c r="AD439" s="5"/>
      <c r="AE439" s="4">
        <v>1</v>
      </c>
      <c r="AF439" s="6">
        <v>48.19</v>
      </c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>
        <v>3</v>
      </c>
      <c r="AR439" s="6">
        <v>187.2</v>
      </c>
      <c r="AS439" s="4"/>
      <c r="AT439" s="6"/>
      <c r="AU439" s="5"/>
      <c r="AV439" s="5"/>
      <c r="AW439" s="4"/>
      <c r="AX439" s="6"/>
      <c r="AY439" s="4"/>
      <c r="AZ439" s="6"/>
      <c r="BA439" s="5"/>
      <c r="BB439" s="5"/>
      <c r="BC439" s="4"/>
      <c r="BD439" s="6"/>
      <c r="BE439" s="4"/>
      <c r="BF439" s="6"/>
      <c r="BG439" s="5"/>
      <c r="BH439" s="5"/>
      <c r="BI439" s="4"/>
      <c r="BJ439" s="6"/>
      <c r="BK439" s="4"/>
      <c r="BL439" s="6"/>
      <c r="BM439" s="5"/>
      <c r="BN439" s="5"/>
      <c r="BO439" s="4"/>
      <c r="BP439" s="6"/>
      <c r="BQ439" s="4"/>
      <c r="BR439" s="6"/>
      <c r="BS439" s="5"/>
      <c r="BT439" s="5"/>
      <c r="BU439" s="4"/>
      <c r="BV439" s="6"/>
      <c r="BW439" s="4"/>
      <c r="BX439" s="6"/>
      <c r="BY439" s="5"/>
      <c r="BZ439" s="5"/>
      <c r="CA439" s="4"/>
      <c r="CB439" s="6"/>
      <c r="CC439" s="4"/>
      <c r="CD439" s="6"/>
      <c r="CE439" s="5"/>
      <c r="CF439" s="5"/>
      <c r="CG439" s="4"/>
      <c r="CH439" s="6"/>
      <c r="CI439" s="4"/>
      <c r="CJ439" s="6"/>
      <c r="CK439" s="5"/>
      <c r="CL439" s="5"/>
      <c r="CM439" s="4"/>
      <c r="CN439" s="6"/>
      <c r="CO439" s="4"/>
      <c r="CP439" s="6"/>
      <c r="CQ439" s="5"/>
      <c r="CR439" s="5"/>
      <c r="CS439" s="4"/>
      <c r="CT439" s="6"/>
      <c r="CU439" s="4"/>
      <c r="CV439" s="6"/>
      <c r="CW439" s="5"/>
      <c r="CX439" s="5"/>
      <c r="CY439" s="4"/>
      <c r="CZ439" s="6"/>
      <c r="DA439" s="4"/>
      <c r="DB439" s="6"/>
      <c r="DC439" s="5"/>
      <c r="DD439" s="5"/>
      <c r="DE439" s="4"/>
      <c r="DF439" s="6"/>
      <c r="DG439" s="4"/>
      <c r="DH439" s="6"/>
      <c r="DI439" s="5"/>
      <c r="DJ439" s="5"/>
      <c r="DK439" s="4"/>
      <c r="DL439" s="6"/>
      <c r="DM439" s="4"/>
      <c r="DN439" s="6"/>
      <c r="DO439" s="5"/>
      <c r="DP439" s="5"/>
      <c r="DQ439" s="4"/>
      <c r="DR439" s="6"/>
      <c r="DS439" s="4"/>
      <c r="DT439" s="6"/>
      <c r="DU439" s="5"/>
      <c r="DV439" s="5"/>
      <c r="DW439" s="4"/>
      <c r="DX439" s="6"/>
      <c r="DY439" s="4"/>
      <c r="DZ439" s="6"/>
      <c r="EA439" s="5"/>
      <c r="EB439" s="5"/>
      <c r="EC439" s="4"/>
      <c r="ED439" s="6"/>
      <c r="EE439" s="4"/>
      <c r="EF439" s="6"/>
      <c r="EG439" s="5"/>
      <c r="EH439" s="5"/>
      <c r="EI439" s="4"/>
      <c r="EJ439" s="6"/>
      <c r="EK439" s="4"/>
      <c r="EL439" s="6"/>
      <c r="EM439" s="5"/>
      <c r="EN439" s="5"/>
      <c r="EO439" s="4"/>
      <c r="EP439" s="6"/>
      <c r="EQ439" s="4"/>
      <c r="ER439" s="6"/>
      <c r="ES439" s="5"/>
      <c r="ET439" s="5"/>
      <c r="EU439" s="4"/>
      <c r="EV439" s="6"/>
      <c r="EW439" s="4"/>
      <c r="EX439" s="6"/>
      <c r="EY439" s="5"/>
      <c r="EZ439" s="5"/>
      <c r="FA439" s="4"/>
      <c r="FB439" s="6"/>
      <c r="FC439" s="4"/>
      <c r="FD439" s="6"/>
      <c r="FE439" s="5"/>
      <c r="FF439" s="5"/>
      <c r="FG439" s="4"/>
      <c r="FH439" s="6"/>
      <c r="FI439" s="4"/>
      <c r="FJ439" s="6"/>
      <c r="FK439" s="5"/>
      <c r="FL439" s="5"/>
      <c r="FM439" s="4"/>
      <c r="FN439" s="6"/>
      <c r="FO439" s="4"/>
      <c r="FP439" s="6"/>
      <c r="FQ439" s="5"/>
      <c r="FR439" s="5"/>
      <c r="FS439" s="4"/>
      <c r="FT439" s="6"/>
      <c r="FU439" s="4"/>
      <c r="FV439" s="6"/>
      <c r="FW439" s="5"/>
      <c r="FX439" s="5"/>
      <c r="FY439" s="4"/>
      <c r="FZ439" s="6"/>
      <c r="GA439" s="4"/>
      <c r="GB439" s="6"/>
      <c r="GC439" s="5"/>
      <c r="GD439" s="5"/>
      <c r="GE439" s="4"/>
      <c r="GF439" s="6"/>
      <c r="GG439" s="4"/>
      <c r="GH439" s="6"/>
      <c r="GI439" s="5"/>
      <c r="GJ439" s="5"/>
      <c r="GK439" s="4"/>
      <c r="GL439" s="6"/>
      <c r="GM439" s="4"/>
      <c r="GN439" s="6"/>
      <c r="GO439" s="5"/>
      <c r="GP439" s="5"/>
      <c r="GQ439" s="4"/>
      <c r="GR439" s="6"/>
      <c r="GS439" s="4"/>
      <c r="GT439" s="6"/>
      <c r="GU439" s="5"/>
      <c r="GV439" s="5"/>
      <c r="GW439" s="4"/>
      <c r="GX439" s="6"/>
      <c r="GY439" s="4"/>
      <c r="GZ439" s="6"/>
      <c r="HA439" s="5"/>
      <c r="HB439" s="5"/>
      <c r="HC439" s="4"/>
      <c r="HD439" s="6"/>
      <c r="HE439" s="4"/>
      <c r="HF439" s="6"/>
      <c r="HG439" s="5"/>
      <c r="HH439" s="5"/>
      <c r="HI439" s="4"/>
      <c r="HJ439" s="6"/>
      <c r="HK439" s="4"/>
      <c r="HL439" s="6"/>
      <c r="HM439" s="5"/>
      <c r="HN439" s="5"/>
      <c r="HO439" s="4"/>
      <c r="HP439" s="6"/>
      <c r="HQ439" s="4"/>
      <c r="HR439" s="6"/>
      <c r="HS439" s="5"/>
      <c r="HT439" s="5"/>
      <c r="HU439" s="4"/>
      <c r="HV439" s="6"/>
      <c r="HW439" s="4"/>
      <c r="HX439" s="6"/>
      <c r="HY439" s="5"/>
      <c r="HZ439" s="5"/>
      <c r="IA439" s="4"/>
      <c r="IB439" s="6"/>
      <c r="IC439" s="4"/>
      <c r="ID439" s="6"/>
      <c r="IE439" s="5"/>
      <c r="IF439" s="5"/>
      <c r="IG439" s="4"/>
      <c r="IH439" s="6"/>
      <c r="II439" s="4"/>
      <c r="IJ439" s="6"/>
      <c r="IK439" s="5"/>
      <c r="IL439" s="5"/>
      <c r="IM439" s="4"/>
      <c r="IN439" s="6"/>
      <c r="IO439" s="4"/>
      <c r="IP439" s="6"/>
      <c r="IQ439" s="5"/>
      <c r="IR439" s="5"/>
      <c r="IS439" s="4"/>
      <c r="IT439" s="6"/>
      <c r="IU439" s="4"/>
      <c r="IV439" s="6"/>
      <c r="IW439" s="5"/>
      <c r="IX439" s="5"/>
      <c r="IY439" s="4"/>
      <c r="IZ439" s="6"/>
      <c r="JA439" s="4"/>
      <c r="JB439" s="6"/>
      <c r="JC439" s="5"/>
      <c r="JD439" s="5"/>
      <c r="JE439" s="4"/>
      <c r="JF439" s="6"/>
      <c r="JG439" s="4"/>
      <c r="JH439" s="6"/>
      <c r="JI439" s="5"/>
      <c r="JJ439" s="5"/>
      <c r="JK439" s="4"/>
      <c r="JL439" s="6"/>
      <c r="JM439" s="4"/>
      <c r="JN439" s="6"/>
      <c r="JO439" s="5"/>
      <c r="JP439" s="5"/>
      <c r="JQ439" s="4"/>
      <c r="JR439" s="6"/>
      <c r="JS439" s="4"/>
      <c r="JT439" s="6"/>
      <c r="JU439" s="5"/>
      <c r="JV439" s="5"/>
      <c r="JW439" s="4"/>
      <c r="JX439" s="6"/>
      <c r="JY439" s="4"/>
      <c r="JZ439" s="6"/>
      <c r="KA439" s="5"/>
      <c r="KB439" s="5"/>
      <c r="KC439" s="4"/>
      <c r="KD439" s="6"/>
      <c r="KE439" s="4"/>
      <c r="KF439" s="6"/>
      <c r="KG439" s="5"/>
      <c r="KH439" s="5"/>
      <c r="KI439" s="4"/>
      <c r="KJ439" s="6"/>
      <c r="KK439" s="4"/>
      <c r="KL439" s="6"/>
      <c r="KM439" s="5"/>
      <c r="KN439" s="5"/>
    </row>
    <row r="440">
      <c r="A440" s="3" t="s">
        <v>85</v>
      </c>
      <c r="B440" s="3" t="s">
        <v>86</v>
      </c>
      <c r="C440" s="3" t="s">
        <v>522</v>
      </c>
      <c r="D440" s="3" t="s">
        <v>528</v>
      </c>
      <c r="E440" s="3" t="s">
        <v>531</v>
      </c>
      <c r="F440" s="3" t="s">
        <v>532</v>
      </c>
      <c r="G440" s="3" t="s">
        <v>533</v>
      </c>
      <c r="H440" s="3" t="s">
        <v>534</v>
      </c>
      <c r="I440" s="3" t="s">
        <v>1395</v>
      </c>
      <c r="J440" s="3" t="s">
        <v>1318</v>
      </c>
      <c r="K440" s="4">
        <v>328</v>
      </c>
      <c r="L440" s="4">
        <f>=ROUNDDOWN({0},0)</f>
      </c>
      <c r="M440" s="4">
        <v>277</v>
      </c>
      <c r="N440" s="5"/>
      <c r="O440" s="4"/>
      <c r="P440" s="4">
        <f>=ROUNDDOWN({0},0)</f>
      </c>
      <c r="Q440" s="4"/>
      <c r="R440" s="5"/>
      <c r="S440" s="4">
        <v>2</v>
      </c>
      <c r="T440" s="6">
        <v>116.79</v>
      </c>
      <c r="U440" s="4"/>
      <c r="V440" s="6"/>
      <c r="W440" s="5"/>
      <c r="X440" s="5"/>
      <c r="Y440" s="4"/>
      <c r="Z440" s="6"/>
      <c r="AA440" s="4"/>
      <c r="AB440" s="6"/>
      <c r="AC440" s="5"/>
      <c r="AD440" s="5"/>
      <c r="AE440" s="4"/>
      <c r="AF440" s="6"/>
      <c r="AG440" s="4"/>
      <c r="AH440" s="6"/>
      <c r="AI440" s="5"/>
      <c r="AJ440" s="5"/>
      <c r="AK440" s="4"/>
      <c r="AL440" s="6"/>
      <c r="AM440" s="4"/>
      <c r="AN440" s="6"/>
      <c r="AO440" s="5"/>
      <c r="AP440" s="5"/>
      <c r="AQ440" s="4"/>
      <c r="AR440" s="6"/>
      <c r="AS440" s="4"/>
      <c r="AT440" s="6"/>
      <c r="AU440" s="5"/>
      <c r="AV440" s="5"/>
      <c r="AW440" s="4"/>
      <c r="AX440" s="6"/>
      <c r="AY440" s="4"/>
      <c r="AZ440" s="6"/>
      <c r="BA440" s="5"/>
      <c r="BB440" s="5"/>
      <c r="BC440" s="4"/>
      <c r="BD440" s="6"/>
      <c r="BE440" s="4"/>
      <c r="BF440" s="6"/>
      <c r="BG440" s="5"/>
      <c r="BH440" s="5"/>
      <c r="BI440" s="4"/>
      <c r="BJ440" s="6"/>
      <c r="BK440" s="4"/>
      <c r="BL440" s="6"/>
      <c r="BM440" s="5"/>
      <c r="BN440" s="5"/>
      <c r="BO440" s="4">
        <v>2</v>
      </c>
      <c r="BP440" s="6">
        <v>116.79</v>
      </c>
      <c r="BQ440" s="4"/>
      <c r="BR440" s="6"/>
      <c r="BS440" s="5"/>
      <c r="BT440" s="5"/>
      <c r="BU440" s="4"/>
      <c r="BV440" s="6"/>
      <c r="BW440" s="4"/>
      <c r="BX440" s="6"/>
      <c r="BY440" s="5"/>
      <c r="BZ440" s="5"/>
      <c r="CA440" s="4"/>
      <c r="CB440" s="6"/>
      <c r="CC440" s="4"/>
      <c r="CD440" s="6"/>
      <c r="CE440" s="5"/>
      <c r="CF440" s="5"/>
      <c r="CG440" s="4"/>
      <c r="CH440" s="6"/>
      <c r="CI440" s="4"/>
      <c r="CJ440" s="6"/>
      <c r="CK440" s="5"/>
      <c r="CL440" s="5"/>
      <c r="CM440" s="4"/>
      <c r="CN440" s="6"/>
      <c r="CO440" s="4"/>
      <c r="CP440" s="6"/>
      <c r="CQ440" s="5"/>
      <c r="CR440" s="5"/>
      <c r="CS440" s="4"/>
      <c r="CT440" s="6"/>
      <c r="CU440" s="4"/>
      <c r="CV440" s="6"/>
      <c r="CW440" s="5"/>
      <c r="CX440" s="5"/>
      <c r="CY440" s="4"/>
      <c r="CZ440" s="6"/>
      <c r="DA440" s="4"/>
      <c r="DB440" s="6"/>
      <c r="DC440" s="5"/>
      <c r="DD440" s="5"/>
      <c r="DE440" s="4"/>
      <c r="DF440" s="6"/>
      <c r="DG440" s="4"/>
      <c r="DH440" s="6"/>
      <c r="DI440" s="5"/>
      <c r="DJ440" s="5"/>
      <c r="DK440" s="4"/>
      <c r="DL440" s="6"/>
      <c r="DM440" s="4"/>
      <c r="DN440" s="6"/>
      <c r="DO440" s="5"/>
      <c r="DP440" s="5"/>
      <c r="DQ440" s="4"/>
      <c r="DR440" s="6"/>
      <c r="DS440" s="4"/>
      <c r="DT440" s="6"/>
      <c r="DU440" s="5"/>
      <c r="DV440" s="5"/>
      <c r="DW440" s="4"/>
      <c r="DX440" s="6"/>
      <c r="DY440" s="4"/>
      <c r="DZ440" s="6"/>
      <c r="EA440" s="5"/>
      <c r="EB440" s="5"/>
      <c r="EC440" s="4"/>
      <c r="ED440" s="6"/>
      <c r="EE440" s="4"/>
      <c r="EF440" s="6"/>
      <c r="EG440" s="5"/>
      <c r="EH440" s="5"/>
      <c r="EI440" s="4"/>
      <c r="EJ440" s="6"/>
      <c r="EK440" s="4"/>
      <c r="EL440" s="6"/>
      <c r="EM440" s="5"/>
      <c r="EN440" s="5"/>
      <c r="EO440" s="4"/>
      <c r="EP440" s="6"/>
      <c r="EQ440" s="4"/>
      <c r="ER440" s="6"/>
      <c r="ES440" s="5"/>
      <c r="ET440" s="5"/>
      <c r="EU440" s="4"/>
      <c r="EV440" s="6"/>
      <c r="EW440" s="4"/>
      <c r="EX440" s="6"/>
      <c r="EY440" s="5"/>
      <c r="EZ440" s="5"/>
      <c r="FA440" s="4"/>
      <c r="FB440" s="6"/>
      <c r="FC440" s="4"/>
      <c r="FD440" s="6"/>
      <c r="FE440" s="5"/>
      <c r="FF440" s="5"/>
      <c r="FG440" s="4"/>
      <c r="FH440" s="6"/>
      <c r="FI440" s="4"/>
      <c r="FJ440" s="6"/>
      <c r="FK440" s="5"/>
      <c r="FL440" s="5"/>
      <c r="FM440" s="4"/>
      <c r="FN440" s="6"/>
      <c r="FO440" s="4"/>
      <c r="FP440" s="6"/>
      <c r="FQ440" s="5"/>
      <c r="FR440" s="5"/>
      <c r="FS440" s="4"/>
      <c r="FT440" s="6"/>
      <c r="FU440" s="4"/>
      <c r="FV440" s="6"/>
      <c r="FW440" s="5"/>
      <c r="FX440" s="5"/>
      <c r="FY440" s="4"/>
      <c r="FZ440" s="6"/>
      <c r="GA440" s="4"/>
      <c r="GB440" s="6"/>
      <c r="GC440" s="5"/>
      <c r="GD440" s="5"/>
      <c r="GE440" s="4"/>
      <c r="GF440" s="6"/>
      <c r="GG440" s="4"/>
      <c r="GH440" s="6"/>
      <c r="GI440" s="5"/>
      <c r="GJ440" s="5"/>
      <c r="GK440" s="4"/>
      <c r="GL440" s="6"/>
      <c r="GM440" s="4"/>
      <c r="GN440" s="6"/>
      <c r="GO440" s="5"/>
      <c r="GP440" s="5"/>
      <c r="GQ440" s="4"/>
      <c r="GR440" s="6"/>
      <c r="GS440" s="4"/>
      <c r="GT440" s="6"/>
      <c r="GU440" s="5"/>
      <c r="GV440" s="5"/>
      <c r="GW440" s="4"/>
      <c r="GX440" s="6"/>
      <c r="GY440" s="4"/>
      <c r="GZ440" s="6"/>
      <c r="HA440" s="5"/>
      <c r="HB440" s="5"/>
      <c r="HC440" s="4"/>
      <c r="HD440" s="6"/>
      <c r="HE440" s="4"/>
      <c r="HF440" s="6"/>
      <c r="HG440" s="5"/>
      <c r="HH440" s="5"/>
      <c r="HI440" s="4"/>
      <c r="HJ440" s="6"/>
      <c r="HK440" s="4"/>
      <c r="HL440" s="6"/>
      <c r="HM440" s="5"/>
      <c r="HN440" s="5"/>
      <c r="HO440" s="4"/>
      <c r="HP440" s="6"/>
      <c r="HQ440" s="4"/>
      <c r="HR440" s="6"/>
      <c r="HS440" s="5"/>
      <c r="HT440" s="5"/>
      <c r="HU440" s="4"/>
      <c r="HV440" s="6"/>
      <c r="HW440" s="4"/>
      <c r="HX440" s="6"/>
      <c r="HY440" s="5"/>
      <c r="HZ440" s="5"/>
      <c r="IA440" s="4"/>
      <c r="IB440" s="6"/>
      <c r="IC440" s="4"/>
      <c r="ID440" s="6"/>
      <c r="IE440" s="5"/>
      <c r="IF440" s="5"/>
      <c r="IG440" s="4"/>
      <c r="IH440" s="6"/>
      <c r="II440" s="4"/>
      <c r="IJ440" s="6"/>
      <c r="IK440" s="5"/>
      <c r="IL440" s="5"/>
      <c r="IM440" s="4"/>
      <c r="IN440" s="6"/>
      <c r="IO440" s="4"/>
      <c r="IP440" s="6"/>
      <c r="IQ440" s="5"/>
      <c r="IR440" s="5"/>
      <c r="IS440" s="4"/>
      <c r="IT440" s="6"/>
      <c r="IU440" s="4"/>
      <c r="IV440" s="6"/>
      <c r="IW440" s="5"/>
      <c r="IX440" s="5"/>
      <c r="IY440" s="4"/>
      <c r="IZ440" s="6"/>
      <c r="JA440" s="4"/>
      <c r="JB440" s="6"/>
      <c r="JC440" s="5"/>
      <c r="JD440" s="5"/>
      <c r="JE440" s="4"/>
      <c r="JF440" s="6"/>
      <c r="JG440" s="4"/>
      <c r="JH440" s="6"/>
      <c r="JI440" s="5"/>
      <c r="JJ440" s="5"/>
      <c r="JK440" s="4"/>
      <c r="JL440" s="6"/>
      <c r="JM440" s="4"/>
      <c r="JN440" s="6"/>
      <c r="JO440" s="5"/>
      <c r="JP440" s="5"/>
      <c r="JQ440" s="4"/>
      <c r="JR440" s="6"/>
      <c r="JS440" s="4"/>
      <c r="JT440" s="6"/>
      <c r="JU440" s="5"/>
      <c r="JV440" s="5"/>
      <c r="JW440" s="4"/>
      <c r="JX440" s="6"/>
      <c r="JY440" s="4"/>
      <c r="JZ440" s="6"/>
      <c r="KA440" s="5"/>
      <c r="KB440" s="5"/>
      <c r="KC440" s="4"/>
      <c r="KD440" s="6"/>
      <c r="KE440" s="4"/>
      <c r="KF440" s="6"/>
      <c r="KG440" s="5"/>
      <c r="KH440" s="5"/>
      <c r="KI440" s="4"/>
      <c r="KJ440" s="6"/>
      <c r="KK440" s="4"/>
      <c r="KL440" s="6"/>
      <c r="KM440" s="5"/>
      <c r="KN440" s="5"/>
    </row>
    <row r="441">
      <c r="A441" s="3" t="s">
        <v>85</v>
      </c>
      <c r="B441" s="3" t="s">
        <v>86</v>
      </c>
      <c r="C441" s="3" t="s">
        <v>522</v>
      </c>
      <c r="D441" s="3" t="s">
        <v>528</v>
      </c>
      <c r="E441" s="3" t="s">
        <v>531</v>
      </c>
      <c r="F441" s="3" t="s">
        <v>532</v>
      </c>
      <c r="G441" s="3" t="s">
        <v>533</v>
      </c>
      <c r="H441" s="3" t="s">
        <v>534</v>
      </c>
      <c r="I441" s="3" t="s">
        <v>1341</v>
      </c>
      <c r="J441" s="3" t="s">
        <v>1318</v>
      </c>
      <c r="K441" s="4">
        <v>809</v>
      </c>
      <c r="L441" s="4">
        <f>=ROUNDDOWN({0},0)</f>
      </c>
      <c r="M441" s="4">
        <v>661</v>
      </c>
      <c r="N441" s="5"/>
      <c r="O441" s="4"/>
      <c r="P441" s="4">
        <f>=ROUNDDOWN({0},0)</f>
      </c>
      <c r="Q441" s="4"/>
      <c r="R441" s="5"/>
      <c r="S441" s="4">
        <v>1</v>
      </c>
      <c r="T441" s="6">
        <v>64</v>
      </c>
      <c r="U441" s="4"/>
      <c r="V441" s="6"/>
      <c r="W441" s="5"/>
      <c r="X441" s="5"/>
      <c r="Y441" s="4"/>
      <c r="Z441" s="6"/>
      <c r="AA441" s="4"/>
      <c r="AB441" s="6"/>
      <c r="AC441" s="5"/>
      <c r="AD441" s="5"/>
      <c r="AE441" s="4"/>
      <c r="AF441" s="6"/>
      <c r="AG441" s="4"/>
      <c r="AH441" s="6"/>
      <c r="AI441" s="5"/>
      <c r="AJ441" s="5"/>
      <c r="AK441" s="4"/>
      <c r="AL441" s="6"/>
      <c r="AM441" s="4"/>
      <c r="AN441" s="6"/>
      <c r="AO441" s="5"/>
      <c r="AP441" s="5"/>
      <c r="AQ441" s="4"/>
      <c r="AR441" s="6"/>
      <c r="AS441" s="4"/>
      <c r="AT441" s="6"/>
      <c r="AU441" s="5"/>
      <c r="AV441" s="5"/>
      <c r="AW441" s="4"/>
      <c r="AX441" s="6"/>
      <c r="AY441" s="4"/>
      <c r="AZ441" s="6"/>
      <c r="BA441" s="5"/>
      <c r="BB441" s="5"/>
      <c r="BC441" s="4"/>
      <c r="BD441" s="6"/>
      <c r="BE441" s="4"/>
      <c r="BF441" s="6"/>
      <c r="BG441" s="5"/>
      <c r="BH441" s="5"/>
      <c r="BI441" s="4"/>
      <c r="BJ441" s="6"/>
      <c r="BK441" s="4"/>
      <c r="BL441" s="6"/>
      <c r="BM441" s="5"/>
      <c r="BN441" s="5"/>
      <c r="BO441" s="4">
        <v>1</v>
      </c>
      <c r="BP441" s="6">
        <v>64</v>
      </c>
      <c r="BQ441" s="4"/>
      <c r="BR441" s="6"/>
      <c r="BS441" s="5"/>
      <c r="BT441" s="5"/>
      <c r="BU441" s="4"/>
      <c r="BV441" s="6"/>
      <c r="BW441" s="4"/>
      <c r="BX441" s="6"/>
      <c r="BY441" s="5"/>
      <c r="BZ441" s="5"/>
      <c r="CA441" s="4"/>
      <c r="CB441" s="6"/>
      <c r="CC441" s="4"/>
      <c r="CD441" s="6"/>
      <c r="CE441" s="5"/>
      <c r="CF441" s="5"/>
      <c r="CG441" s="4"/>
      <c r="CH441" s="6"/>
      <c r="CI441" s="4"/>
      <c r="CJ441" s="6"/>
      <c r="CK441" s="5"/>
      <c r="CL441" s="5"/>
      <c r="CM441" s="4"/>
      <c r="CN441" s="6"/>
      <c r="CO441" s="4"/>
      <c r="CP441" s="6"/>
      <c r="CQ441" s="5"/>
      <c r="CR441" s="5"/>
      <c r="CS441" s="4"/>
      <c r="CT441" s="6"/>
      <c r="CU441" s="4"/>
      <c r="CV441" s="6"/>
      <c r="CW441" s="5"/>
      <c r="CX441" s="5"/>
      <c r="CY441" s="4"/>
      <c r="CZ441" s="6"/>
      <c r="DA441" s="4"/>
      <c r="DB441" s="6"/>
      <c r="DC441" s="5"/>
      <c r="DD441" s="5"/>
      <c r="DE441" s="4"/>
      <c r="DF441" s="6"/>
      <c r="DG441" s="4"/>
      <c r="DH441" s="6"/>
      <c r="DI441" s="5"/>
      <c r="DJ441" s="5"/>
      <c r="DK441" s="4"/>
      <c r="DL441" s="6"/>
      <c r="DM441" s="4"/>
      <c r="DN441" s="6"/>
      <c r="DO441" s="5"/>
      <c r="DP441" s="5"/>
      <c r="DQ441" s="4"/>
      <c r="DR441" s="6"/>
      <c r="DS441" s="4"/>
      <c r="DT441" s="6"/>
      <c r="DU441" s="5"/>
      <c r="DV441" s="5"/>
      <c r="DW441" s="4"/>
      <c r="DX441" s="6"/>
      <c r="DY441" s="4"/>
      <c r="DZ441" s="6"/>
      <c r="EA441" s="5"/>
      <c r="EB441" s="5"/>
      <c r="EC441" s="4"/>
      <c r="ED441" s="6"/>
      <c r="EE441" s="4"/>
      <c r="EF441" s="6"/>
      <c r="EG441" s="5"/>
      <c r="EH441" s="5"/>
      <c r="EI441" s="4"/>
      <c r="EJ441" s="6"/>
      <c r="EK441" s="4"/>
      <c r="EL441" s="6"/>
      <c r="EM441" s="5"/>
      <c r="EN441" s="5"/>
      <c r="EO441" s="4"/>
      <c r="EP441" s="6"/>
      <c r="EQ441" s="4"/>
      <c r="ER441" s="6"/>
      <c r="ES441" s="5"/>
      <c r="ET441" s="5"/>
      <c r="EU441" s="4"/>
      <c r="EV441" s="6"/>
      <c r="EW441" s="4"/>
      <c r="EX441" s="6"/>
      <c r="EY441" s="5"/>
      <c r="EZ441" s="5"/>
      <c r="FA441" s="4"/>
      <c r="FB441" s="6"/>
      <c r="FC441" s="4"/>
      <c r="FD441" s="6"/>
      <c r="FE441" s="5"/>
      <c r="FF441" s="5"/>
      <c r="FG441" s="4"/>
      <c r="FH441" s="6"/>
      <c r="FI441" s="4"/>
      <c r="FJ441" s="6"/>
      <c r="FK441" s="5"/>
      <c r="FL441" s="5"/>
      <c r="FM441" s="4"/>
      <c r="FN441" s="6"/>
      <c r="FO441" s="4"/>
      <c r="FP441" s="6"/>
      <c r="FQ441" s="5"/>
      <c r="FR441" s="5"/>
      <c r="FS441" s="4"/>
      <c r="FT441" s="6"/>
      <c r="FU441" s="4"/>
      <c r="FV441" s="6"/>
      <c r="FW441" s="5"/>
      <c r="FX441" s="5"/>
      <c r="FY441" s="4"/>
      <c r="FZ441" s="6"/>
      <c r="GA441" s="4"/>
      <c r="GB441" s="6"/>
      <c r="GC441" s="5"/>
      <c r="GD441" s="5"/>
      <c r="GE441" s="4"/>
      <c r="GF441" s="6"/>
      <c r="GG441" s="4"/>
      <c r="GH441" s="6"/>
      <c r="GI441" s="5"/>
      <c r="GJ441" s="5"/>
      <c r="GK441" s="4"/>
      <c r="GL441" s="6"/>
      <c r="GM441" s="4"/>
      <c r="GN441" s="6"/>
      <c r="GO441" s="5"/>
      <c r="GP441" s="5"/>
      <c r="GQ441" s="4"/>
      <c r="GR441" s="6"/>
      <c r="GS441" s="4"/>
      <c r="GT441" s="6"/>
      <c r="GU441" s="5"/>
      <c r="GV441" s="5"/>
      <c r="GW441" s="4"/>
      <c r="GX441" s="6"/>
      <c r="GY441" s="4"/>
      <c r="GZ441" s="6"/>
      <c r="HA441" s="5"/>
      <c r="HB441" s="5"/>
      <c r="HC441" s="4"/>
      <c r="HD441" s="6"/>
      <c r="HE441" s="4"/>
      <c r="HF441" s="6"/>
      <c r="HG441" s="5"/>
      <c r="HH441" s="5"/>
      <c r="HI441" s="4"/>
      <c r="HJ441" s="6"/>
      <c r="HK441" s="4"/>
      <c r="HL441" s="6"/>
      <c r="HM441" s="5"/>
      <c r="HN441" s="5"/>
      <c r="HO441" s="4"/>
      <c r="HP441" s="6"/>
      <c r="HQ441" s="4"/>
      <c r="HR441" s="6"/>
      <c r="HS441" s="5"/>
      <c r="HT441" s="5"/>
      <c r="HU441" s="4"/>
      <c r="HV441" s="6"/>
      <c r="HW441" s="4"/>
      <c r="HX441" s="6"/>
      <c r="HY441" s="5"/>
      <c r="HZ441" s="5"/>
      <c r="IA441" s="4"/>
      <c r="IB441" s="6"/>
      <c r="IC441" s="4"/>
      <c r="ID441" s="6"/>
      <c r="IE441" s="5"/>
      <c r="IF441" s="5"/>
      <c r="IG441" s="4"/>
      <c r="IH441" s="6"/>
      <c r="II441" s="4"/>
      <c r="IJ441" s="6"/>
      <c r="IK441" s="5"/>
      <c r="IL441" s="5"/>
      <c r="IM441" s="4"/>
      <c r="IN441" s="6"/>
      <c r="IO441" s="4"/>
      <c r="IP441" s="6"/>
      <c r="IQ441" s="5"/>
      <c r="IR441" s="5"/>
      <c r="IS441" s="4"/>
      <c r="IT441" s="6"/>
      <c r="IU441" s="4"/>
      <c r="IV441" s="6"/>
      <c r="IW441" s="5"/>
      <c r="IX441" s="5"/>
      <c r="IY441" s="4"/>
      <c r="IZ441" s="6"/>
      <c r="JA441" s="4"/>
      <c r="JB441" s="6"/>
      <c r="JC441" s="5"/>
      <c r="JD441" s="5"/>
      <c r="JE441" s="4"/>
      <c r="JF441" s="6"/>
      <c r="JG441" s="4"/>
      <c r="JH441" s="6"/>
      <c r="JI441" s="5"/>
      <c r="JJ441" s="5"/>
      <c r="JK441" s="4"/>
      <c r="JL441" s="6"/>
      <c r="JM441" s="4"/>
      <c r="JN441" s="6"/>
      <c r="JO441" s="5"/>
      <c r="JP441" s="5"/>
      <c r="JQ441" s="4"/>
      <c r="JR441" s="6"/>
      <c r="JS441" s="4"/>
      <c r="JT441" s="6"/>
      <c r="JU441" s="5"/>
      <c r="JV441" s="5"/>
      <c r="JW441" s="4"/>
      <c r="JX441" s="6"/>
      <c r="JY441" s="4"/>
      <c r="JZ441" s="6"/>
      <c r="KA441" s="5"/>
      <c r="KB441" s="5"/>
      <c r="KC441" s="4"/>
      <c r="KD441" s="6"/>
      <c r="KE441" s="4"/>
      <c r="KF441" s="6"/>
      <c r="KG441" s="5"/>
      <c r="KH441" s="5"/>
      <c r="KI441" s="4"/>
      <c r="KJ441" s="6"/>
      <c r="KK441" s="4"/>
      <c r="KL441" s="6"/>
      <c r="KM441" s="5"/>
      <c r="KN441" s="5"/>
    </row>
    <row r="442">
      <c r="A442" s="3" t="s">
        <v>85</v>
      </c>
      <c r="B442" s="3" t="s">
        <v>86</v>
      </c>
      <c r="C442" s="3" t="s">
        <v>522</v>
      </c>
      <c r="D442" s="3" t="s">
        <v>528</v>
      </c>
      <c r="E442" s="3" t="s">
        <v>531</v>
      </c>
      <c r="F442" s="3" t="s">
        <v>532</v>
      </c>
      <c r="G442" s="3" t="s">
        <v>533</v>
      </c>
      <c r="H442" s="3" t="s">
        <v>534</v>
      </c>
      <c r="I442" s="3" t="s">
        <v>1320</v>
      </c>
      <c r="J442" s="3" t="s">
        <v>1318</v>
      </c>
      <c r="K442" s="4">
        <v>622</v>
      </c>
      <c r="L442" s="4">
        <f>=ROUNDDOWN({0},0)</f>
      </c>
      <c r="M442" s="4">
        <v>631</v>
      </c>
      <c r="N442" s="5"/>
      <c r="O442" s="4"/>
      <c r="P442" s="4">
        <f>=ROUNDDOWN({0},0)</f>
      </c>
      <c r="Q442" s="4"/>
      <c r="R442" s="5"/>
      <c r="S442" s="4">
        <v>1</v>
      </c>
      <c r="T442" s="6">
        <v>48</v>
      </c>
      <c r="U442" s="4"/>
      <c r="V442" s="6"/>
      <c r="W442" s="5"/>
      <c r="X442" s="5"/>
      <c r="Y442" s="4"/>
      <c r="Z442" s="6"/>
      <c r="AA442" s="4"/>
      <c r="AB442" s="6"/>
      <c r="AC442" s="5"/>
      <c r="AD442" s="5"/>
      <c r="AE442" s="4"/>
      <c r="AF442" s="6"/>
      <c r="AG442" s="4"/>
      <c r="AH442" s="6"/>
      <c r="AI442" s="5"/>
      <c r="AJ442" s="5"/>
      <c r="AK442" s="4"/>
      <c r="AL442" s="6"/>
      <c r="AM442" s="4"/>
      <c r="AN442" s="6"/>
      <c r="AO442" s="5"/>
      <c r="AP442" s="5"/>
      <c r="AQ442" s="4"/>
      <c r="AR442" s="6"/>
      <c r="AS442" s="4"/>
      <c r="AT442" s="6"/>
      <c r="AU442" s="5"/>
      <c r="AV442" s="5"/>
      <c r="AW442" s="4"/>
      <c r="AX442" s="6"/>
      <c r="AY442" s="4"/>
      <c r="AZ442" s="6"/>
      <c r="BA442" s="5"/>
      <c r="BB442" s="5"/>
      <c r="BC442" s="4"/>
      <c r="BD442" s="6"/>
      <c r="BE442" s="4"/>
      <c r="BF442" s="6"/>
      <c r="BG442" s="5"/>
      <c r="BH442" s="5"/>
      <c r="BI442" s="4"/>
      <c r="BJ442" s="6"/>
      <c r="BK442" s="4"/>
      <c r="BL442" s="6"/>
      <c r="BM442" s="5"/>
      <c r="BN442" s="5"/>
      <c r="BO442" s="4">
        <v>1</v>
      </c>
      <c r="BP442" s="6">
        <v>48</v>
      </c>
      <c r="BQ442" s="4"/>
      <c r="BR442" s="6"/>
      <c r="BS442" s="5"/>
      <c r="BT442" s="5"/>
      <c r="BU442" s="4"/>
      <c r="BV442" s="6"/>
      <c r="BW442" s="4"/>
      <c r="BX442" s="6"/>
      <c r="BY442" s="5"/>
      <c r="BZ442" s="5"/>
      <c r="CA442" s="4"/>
      <c r="CB442" s="6"/>
      <c r="CC442" s="4"/>
      <c r="CD442" s="6"/>
      <c r="CE442" s="5"/>
      <c r="CF442" s="5"/>
      <c r="CG442" s="4"/>
      <c r="CH442" s="6"/>
      <c r="CI442" s="4"/>
      <c r="CJ442" s="6"/>
      <c r="CK442" s="5"/>
      <c r="CL442" s="5"/>
      <c r="CM442" s="4"/>
      <c r="CN442" s="6"/>
      <c r="CO442" s="4"/>
      <c r="CP442" s="6"/>
      <c r="CQ442" s="5"/>
      <c r="CR442" s="5"/>
      <c r="CS442" s="4"/>
      <c r="CT442" s="6"/>
      <c r="CU442" s="4"/>
      <c r="CV442" s="6"/>
      <c r="CW442" s="5"/>
      <c r="CX442" s="5"/>
      <c r="CY442" s="4"/>
      <c r="CZ442" s="6"/>
      <c r="DA442" s="4"/>
      <c r="DB442" s="6"/>
      <c r="DC442" s="5"/>
      <c r="DD442" s="5"/>
      <c r="DE442" s="4"/>
      <c r="DF442" s="6"/>
      <c r="DG442" s="4"/>
      <c r="DH442" s="6"/>
      <c r="DI442" s="5"/>
      <c r="DJ442" s="5"/>
      <c r="DK442" s="4"/>
      <c r="DL442" s="6"/>
      <c r="DM442" s="4"/>
      <c r="DN442" s="6"/>
      <c r="DO442" s="5"/>
      <c r="DP442" s="5"/>
      <c r="DQ442" s="4"/>
      <c r="DR442" s="6"/>
      <c r="DS442" s="4"/>
      <c r="DT442" s="6"/>
      <c r="DU442" s="5"/>
      <c r="DV442" s="5"/>
      <c r="DW442" s="4"/>
      <c r="DX442" s="6"/>
      <c r="DY442" s="4"/>
      <c r="DZ442" s="6"/>
      <c r="EA442" s="5"/>
      <c r="EB442" s="5"/>
      <c r="EC442" s="4"/>
      <c r="ED442" s="6"/>
      <c r="EE442" s="4"/>
      <c r="EF442" s="6"/>
      <c r="EG442" s="5"/>
      <c r="EH442" s="5"/>
      <c r="EI442" s="4"/>
      <c r="EJ442" s="6"/>
      <c r="EK442" s="4"/>
      <c r="EL442" s="6"/>
      <c r="EM442" s="5"/>
      <c r="EN442" s="5"/>
      <c r="EO442" s="4"/>
      <c r="EP442" s="6"/>
      <c r="EQ442" s="4"/>
      <c r="ER442" s="6"/>
      <c r="ES442" s="5"/>
      <c r="ET442" s="5"/>
      <c r="EU442" s="4"/>
      <c r="EV442" s="6"/>
      <c r="EW442" s="4"/>
      <c r="EX442" s="6"/>
      <c r="EY442" s="5"/>
      <c r="EZ442" s="5"/>
      <c r="FA442" s="4"/>
      <c r="FB442" s="6"/>
      <c r="FC442" s="4"/>
      <c r="FD442" s="6"/>
      <c r="FE442" s="5"/>
      <c r="FF442" s="5"/>
      <c r="FG442" s="4"/>
      <c r="FH442" s="6"/>
      <c r="FI442" s="4"/>
      <c r="FJ442" s="6"/>
      <c r="FK442" s="5"/>
      <c r="FL442" s="5"/>
      <c r="FM442" s="4"/>
      <c r="FN442" s="6"/>
      <c r="FO442" s="4"/>
      <c r="FP442" s="6"/>
      <c r="FQ442" s="5"/>
      <c r="FR442" s="5"/>
      <c r="FS442" s="4"/>
      <c r="FT442" s="6"/>
      <c r="FU442" s="4"/>
      <c r="FV442" s="6"/>
      <c r="FW442" s="5"/>
      <c r="FX442" s="5"/>
      <c r="FY442" s="4"/>
      <c r="FZ442" s="6"/>
      <c r="GA442" s="4"/>
      <c r="GB442" s="6"/>
      <c r="GC442" s="5"/>
      <c r="GD442" s="5"/>
      <c r="GE442" s="4"/>
      <c r="GF442" s="6"/>
      <c r="GG442" s="4"/>
      <c r="GH442" s="6"/>
      <c r="GI442" s="5"/>
      <c r="GJ442" s="5"/>
      <c r="GK442" s="4"/>
      <c r="GL442" s="6"/>
      <c r="GM442" s="4"/>
      <c r="GN442" s="6"/>
      <c r="GO442" s="5"/>
      <c r="GP442" s="5"/>
      <c r="GQ442" s="4"/>
      <c r="GR442" s="6"/>
      <c r="GS442" s="4"/>
      <c r="GT442" s="6"/>
      <c r="GU442" s="5"/>
      <c r="GV442" s="5"/>
      <c r="GW442" s="4"/>
      <c r="GX442" s="6"/>
      <c r="GY442" s="4"/>
      <c r="GZ442" s="6"/>
      <c r="HA442" s="5"/>
      <c r="HB442" s="5"/>
      <c r="HC442" s="4"/>
      <c r="HD442" s="6"/>
      <c r="HE442" s="4"/>
      <c r="HF442" s="6"/>
      <c r="HG442" s="5"/>
      <c r="HH442" s="5"/>
      <c r="HI442" s="4"/>
      <c r="HJ442" s="6"/>
      <c r="HK442" s="4"/>
      <c r="HL442" s="6"/>
      <c r="HM442" s="5"/>
      <c r="HN442" s="5"/>
      <c r="HO442" s="4"/>
      <c r="HP442" s="6"/>
      <c r="HQ442" s="4"/>
      <c r="HR442" s="6"/>
      <c r="HS442" s="5"/>
      <c r="HT442" s="5"/>
      <c r="HU442" s="4"/>
      <c r="HV442" s="6"/>
      <c r="HW442" s="4"/>
      <c r="HX442" s="6"/>
      <c r="HY442" s="5"/>
      <c r="HZ442" s="5"/>
      <c r="IA442" s="4"/>
      <c r="IB442" s="6"/>
      <c r="IC442" s="4"/>
      <c r="ID442" s="6"/>
      <c r="IE442" s="5"/>
      <c r="IF442" s="5"/>
      <c r="IG442" s="4"/>
      <c r="IH442" s="6"/>
      <c r="II442" s="4"/>
      <c r="IJ442" s="6"/>
      <c r="IK442" s="5"/>
      <c r="IL442" s="5"/>
      <c r="IM442" s="4"/>
      <c r="IN442" s="6"/>
      <c r="IO442" s="4"/>
      <c r="IP442" s="6"/>
      <c r="IQ442" s="5"/>
      <c r="IR442" s="5"/>
      <c r="IS442" s="4"/>
      <c r="IT442" s="6"/>
      <c r="IU442" s="4"/>
      <c r="IV442" s="6"/>
      <c r="IW442" s="5"/>
      <c r="IX442" s="5"/>
      <c r="IY442" s="4"/>
      <c r="IZ442" s="6"/>
      <c r="JA442" s="4"/>
      <c r="JB442" s="6"/>
      <c r="JC442" s="5"/>
      <c r="JD442" s="5"/>
      <c r="JE442" s="4"/>
      <c r="JF442" s="6"/>
      <c r="JG442" s="4"/>
      <c r="JH442" s="6"/>
      <c r="JI442" s="5"/>
      <c r="JJ442" s="5"/>
      <c r="JK442" s="4"/>
      <c r="JL442" s="6"/>
      <c r="JM442" s="4"/>
      <c r="JN442" s="6"/>
      <c r="JO442" s="5"/>
      <c r="JP442" s="5"/>
      <c r="JQ442" s="4"/>
      <c r="JR442" s="6"/>
      <c r="JS442" s="4"/>
      <c r="JT442" s="6"/>
      <c r="JU442" s="5"/>
      <c r="JV442" s="5"/>
      <c r="JW442" s="4"/>
      <c r="JX442" s="6"/>
      <c r="JY442" s="4"/>
      <c r="JZ442" s="6"/>
      <c r="KA442" s="5"/>
      <c r="KB442" s="5"/>
      <c r="KC442" s="4"/>
      <c r="KD442" s="6"/>
      <c r="KE442" s="4"/>
      <c r="KF442" s="6"/>
      <c r="KG442" s="5"/>
      <c r="KH442" s="5"/>
      <c r="KI442" s="4"/>
      <c r="KJ442" s="6"/>
      <c r="KK442" s="4"/>
      <c r="KL442" s="6"/>
      <c r="KM442" s="5"/>
      <c r="KN442" s="5"/>
    </row>
    <row r="443">
      <c r="A443" s="3" t="s">
        <v>85</v>
      </c>
      <c r="B443" s="3" t="s">
        <v>86</v>
      </c>
      <c r="C443" s="3" t="s">
        <v>522</v>
      </c>
      <c r="D443" s="3" t="s">
        <v>528</v>
      </c>
      <c r="E443" s="3" t="s">
        <v>268</v>
      </c>
      <c r="F443" s="3" t="s">
        <v>269</v>
      </c>
      <c r="G443" s="3" t="s">
        <v>270</v>
      </c>
      <c r="H443" s="3" t="s">
        <v>104</v>
      </c>
      <c r="I443" s="3" t="s">
        <v>1312</v>
      </c>
      <c r="J443" s="3" t="s">
        <v>1340</v>
      </c>
      <c r="K443" s="4"/>
      <c r="L443" s="4">
        <f>=ROUNDDOWN({0},0)</f>
      </c>
      <c r="M443" s="4"/>
      <c r="N443" s="5"/>
      <c r="O443" s="4"/>
      <c r="P443" s="4">
        <f>=ROUNDDOWN({0},0)</f>
      </c>
      <c r="Q443" s="4"/>
      <c r="R443" s="5"/>
      <c r="S443" s="4">
        <v>1</v>
      </c>
      <c r="T443" s="6">
        <v>76.2</v>
      </c>
      <c r="U443" s="4"/>
      <c r="V443" s="6"/>
      <c r="W443" s="5"/>
      <c r="X443" s="5"/>
      <c r="Y443" s="4"/>
      <c r="Z443" s="6"/>
      <c r="AA443" s="4"/>
      <c r="AB443" s="6"/>
      <c r="AC443" s="5"/>
      <c r="AD443" s="5"/>
      <c r="AE443" s="4"/>
      <c r="AF443" s="6"/>
      <c r="AG443" s="4"/>
      <c r="AH443" s="6"/>
      <c r="AI443" s="5"/>
      <c r="AJ443" s="5"/>
      <c r="AK443" s="4"/>
      <c r="AL443" s="6"/>
      <c r="AM443" s="4"/>
      <c r="AN443" s="6"/>
      <c r="AO443" s="5"/>
      <c r="AP443" s="5"/>
      <c r="AQ443" s="4"/>
      <c r="AR443" s="6"/>
      <c r="AS443" s="4"/>
      <c r="AT443" s="6"/>
      <c r="AU443" s="5"/>
      <c r="AV443" s="5"/>
      <c r="AW443" s="4"/>
      <c r="AX443" s="6"/>
      <c r="AY443" s="4"/>
      <c r="AZ443" s="6"/>
      <c r="BA443" s="5"/>
      <c r="BB443" s="5"/>
      <c r="BC443" s="4"/>
      <c r="BD443" s="6"/>
      <c r="BE443" s="4"/>
      <c r="BF443" s="6"/>
      <c r="BG443" s="5"/>
      <c r="BH443" s="5"/>
      <c r="BI443" s="4"/>
      <c r="BJ443" s="6"/>
      <c r="BK443" s="4"/>
      <c r="BL443" s="6"/>
      <c r="BM443" s="5"/>
      <c r="BN443" s="5"/>
      <c r="BO443" s="4"/>
      <c r="BP443" s="6"/>
      <c r="BQ443" s="4"/>
      <c r="BR443" s="6"/>
      <c r="BS443" s="5"/>
      <c r="BT443" s="5"/>
      <c r="BU443" s="4"/>
      <c r="BV443" s="6"/>
      <c r="BW443" s="4"/>
      <c r="BX443" s="6"/>
      <c r="BY443" s="5"/>
      <c r="BZ443" s="5"/>
      <c r="CA443" s="4"/>
      <c r="CB443" s="6"/>
      <c r="CC443" s="4"/>
      <c r="CD443" s="6"/>
      <c r="CE443" s="5"/>
      <c r="CF443" s="5"/>
      <c r="CG443" s="4">
        <v>1</v>
      </c>
      <c r="CH443" s="6">
        <v>76.2</v>
      </c>
      <c r="CI443" s="4"/>
      <c r="CJ443" s="6"/>
      <c r="CK443" s="5"/>
      <c r="CL443" s="5"/>
      <c r="CM443" s="4"/>
      <c r="CN443" s="6"/>
      <c r="CO443" s="4"/>
      <c r="CP443" s="6"/>
      <c r="CQ443" s="5"/>
      <c r="CR443" s="5"/>
      <c r="CS443" s="4"/>
      <c r="CT443" s="6"/>
      <c r="CU443" s="4"/>
      <c r="CV443" s="6"/>
      <c r="CW443" s="5"/>
      <c r="CX443" s="5"/>
      <c r="CY443" s="4"/>
      <c r="CZ443" s="6"/>
      <c r="DA443" s="4"/>
      <c r="DB443" s="6"/>
      <c r="DC443" s="5"/>
      <c r="DD443" s="5"/>
      <c r="DE443" s="4"/>
      <c r="DF443" s="6"/>
      <c r="DG443" s="4"/>
      <c r="DH443" s="6"/>
      <c r="DI443" s="5"/>
      <c r="DJ443" s="5"/>
      <c r="DK443" s="4"/>
      <c r="DL443" s="6"/>
      <c r="DM443" s="4"/>
      <c r="DN443" s="6"/>
      <c r="DO443" s="5"/>
      <c r="DP443" s="5"/>
      <c r="DQ443" s="4"/>
      <c r="DR443" s="6"/>
      <c r="DS443" s="4"/>
      <c r="DT443" s="6"/>
      <c r="DU443" s="5"/>
      <c r="DV443" s="5"/>
      <c r="DW443" s="4"/>
      <c r="DX443" s="6"/>
      <c r="DY443" s="4"/>
      <c r="DZ443" s="6"/>
      <c r="EA443" s="5"/>
      <c r="EB443" s="5"/>
      <c r="EC443" s="4"/>
      <c r="ED443" s="6"/>
      <c r="EE443" s="4"/>
      <c r="EF443" s="6"/>
      <c r="EG443" s="5"/>
      <c r="EH443" s="5"/>
      <c r="EI443" s="4"/>
      <c r="EJ443" s="6"/>
      <c r="EK443" s="4"/>
      <c r="EL443" s="6"/>
      <c r="EM443" s="5"/>
      <c r="EN443" s="5"/>
      <c r="EO443" s="4"/>
      <c r="EP443" s="6"/>
      <c r="EQ443" s="4"/>
      <c r="ER443" s="6"/>
      <c r="ES443" s="5"/>
      <c r="ET443" s="5"/>
      <c r="EU443" s="4"/>
      <c r="EV443" s="6"/>
      <c r="EW443" s="4"/>
      <c r="EX443" s="6"/>
      <c r="EY443" s="5"/>
      <c r="EZ443" s="5"/>
      <c r="FA443" s="4"/>
      <c r="FB443" s="6"/>
      <c r="FC443" s="4"/>
      <c r="FD443" s="6"/>
      <c r="FE443" s="5"/>
      <c r="FF443" s="5"/>
      <c r="FG443" s="4"/>
      <c r="FH443" s="6"/>
      <c r="FI443" s="4"/>
      <c r="FJ443" s="6"/>
      <c r="FK443" s="5"/>
      <c r="FL443" s="5"/>
      <c r="FM443" s="4"/>
      <c r="FN443" s="6"/>
      <c r="FO443" s="4"/>
      <c r="FP443" s="6"/>
      <c r="FQ443" s="5"/>
      <c r="FR443" s="5"/>
      <c r="FS443" s="4"/>
      <c r="FT443" s="6"/>
      <c r="FU443" s="4"/>
      <c r="FV443" s="6"/>
      <c r="FW443" s="5"/>
      <c r="FX443" s="5"/>
      <c r="FY443" s="4"/>
      <c r="FZ443" s="6"/>
      <c r="GA443" s="4"/>
      <c r="GB443" s="6"/>
      <c r="GC443" s="5"/>
      <c r="GD443" s="5"/>
      <c r="GE443" s="4"/>
      <c r="GF443" s="6"/>
      <c r="GG443" s="4"/>
      <c r="GH443" s="6"/>
      <c r="GI443" s="5"/>
      <c r="GJ443" s="5"/>
      <c r="GK443" s="4"/>
      <c r="GL443" s="6"/>
      <c r="GM443" s="4"/>
      <c r="GN443" s="6"/>
      <c r="GO443" s="5"/>
      <c r="GP443" s="5"/>
      <c r="GQ443" s="4"/>
      <c r="GR443" s="6"/>
      <c r="GS443" s="4"/>
      <c r="GT443" s="6"/>
      <c r="GU443" s="5"/>
      <c r="GV443" s="5"/>
      <c r="GW443" s="4"/>
      <c r="GX443" s="6"/>
      <c r="GY443" s="4"/>
      <c r="GZ443" s="6"/>
      <c r="HA443" s="5"/>
      <c r="HB443" s="5"/>
      <c r="HC443" s="4"/>
      <c r="HD443" s="6"/>
      <c r="HE443" s="4"/>
      <c r="HF443" s="6"/>
      <c r="HG443" s="5"/>
      <c r="HH443" s="5"/>
      <c r="HI443" s="4"/>
      <c r="HJ443" s="6"/>
      <c r="HK443" s="4"/>
      <c r="HL443" s="6"/>
      <c r="HM443" s="5"/>
      <c r="HN443" s="5"/>
      <c r="HO443" s="4"/>
      <c r="HP443" s="6"/>
      <c r="HQ443" s="4"/>
      <c r="HR443" s="6"/>
      <c r="HS443" s="5"/>
      <c r="HT443" s="5"/>
      <c r="HU443" s="4"/>
      <c r="HV443" s="6"/>
      <c r="HW443" s="4"/>
      <c r="HX443" s="6"/>
      <c r="HY443" s="5"/>
      <c r="HZ443" s="5"/>
      <c r="IA443" s="4"/>
      <c r="IB443" s="6"/>
      <c r="IC443" s="4"/>
      <c r="ID443" s="6"/>
      <c r="IE443" s="5"/>
      <c r="IF443" s="5"/>
      <c r="IG443" s="4"/>
      <c r="IH443" s="6"/>
      <c r="II443" s="4"/>
      <c r="IJ443" s="6"/>
      <c r="IK443" s="5"/>
      <c r="IL443" s="5"/>
      <c r="IM443" s="4"/>
      <c r="IN443" s="6"/>
      <c r="IO443" s="4"/>
      <c r="IP443" s="6"/>
      <c r="IQ443" s="5"/>
      <c r="IR443" s="5"/>
      <c r="IS443" s="4"/>
      <c r="IT443" s="6"/>
      <c r="IU443" s="4"/>
      <c r="IV443" s="6"/>
      <c r="IW443" s="5"/>
      <c r="IX443" s="5"/>
      <c r="IY443" s="4"/>
      <c r="IZ443" s="6"/>
      <c r="JA443" s="4"/>
      <c r="JB443" s="6"/>
      <c r="JC443" s="5"/>
      <c r="JD443" s="5"/>
      <c r="JE443" s="4"/>
      <c r="JF443" s="6"/>
      <c r="JG443" s="4"/>
      <c r="JH443" s="6"/>
      <c r="JI443" s="5"/>
      <c r="JJ443" s="5"/>
      <c r="JK443" s="4"/>
      <c r="JL443" s="6"/>
      <c r="JM443" s="4"/>
      <c r="JN443" s="6"/>
      <c r="JO443" s="5"/>
      <c r="JP443" s="5"/>
      <c r="JQ443" s="4"/>
      <c r="JR443" s="6"/>
      <c r="JS443" s="4"/>
      <c r="JT443" s="6"/>
      <c r="JU443" s="5"/>
      <c r="JV443" s="5"/>
      <c r="JW443" s="4"/>
      <c r="JX443" s="6"/>
      <c r="JY443" s="4"/>
      <c r="JZ443" s="6"/>
      <c r="KA443" s="5"/>
      <c r="KB443" s="5"/>
      <c r="KC443" s="4"/>
      <c r="KD443" s="6"/>
      <c r="KE443" s="4"/>
      <c r="KF443" s="6"/>
      <c r="KG443" s="5"/>
      <c r="KH443" s="5"/>
      <c r="KI443" s="4"/>
      <c r="KJ443" s="6"/>
      <c r="KK443" s="4"/>
      <c r="KL443" s="6"/>
      <c r="KM443" s="5"/>
      <c r="KN443" s="5"/>
    </row>
    <row r="444">
      <c r="A444" s="3" t="s">
        <v>85</v>
      </c>
      <c r="B444" s="3" t="s">
        <v>86</v>
      </c>
      <c r="C444" s="3" t="s">
        <v>522</v>
      </c>
      <c r="D444" s="3" t="s">
        <v>528</v>
      </c>
      <c r="E444" s="3" t="s">
        <v>535</v>
      </c>
      <c r="F444" s="3" t="s">
        <v>535</v>
      </c>
      <c r="G444" s="3" t="s">
        <v>535</v>
      </c>
      <c r="H444" s="3" t="s">
        <v>104</v>
      </c>
      <c r="I444" s="3" t="s">
        <v>1345</v>
      </c>
      <c r="J444" s="3" t="s">
        <v>712</v>
      </c>
      <c r="K444" s="4"/>
      <c r="L444" s="4">
        <f>=ROUNDDOWN({0},0)</f>
      </c>
      <c r="M444" s="4"/>
      <c r="N444" s="5"/>
      <c r="O444" s="4"/>
      <c r="P444" s="4">
        <f>=ROUNDDOWN({0},0)</f>
      </c>
      <c r="Q444" s="4"/>
      <c r="R444" s="5"/>
      <c r="S444" s="4"/>
      <c r="T444" s="6"/>
      <c r="U444" s="4"/>
      <c r="V444" s="6"/>
      <c r="W444" s="5"/>
      <c r="X444" s="5"/>
      <c r="Y444" s="4"/>
      <c r="Z444" s="6"/>
      <c r="AA444" s="4"/>
      <c r="AB444" s="6"/>
      <c r="AC444" s="5"/>
      <c r="AD444" s="5"/>
      <c r="AE444" s="4"/>
      <c r="AF444" s="6"/>
      <c r="AG444" s="4"/>
      <c r="AH444" s="6"/>
      <c r="AI444" s="5"/>
      <c r="AJ444" s="5"/>
      <c r="AK444" s="4"/>
      <c r="AL444" s="6"/>
      <c r="AM444" s="4"/>
      <c r="AN444" s="6"/>
      <c r="AO444" s="5"/>
      <c r="AP444" s="5"/>
      <c r="AQ444" s="4"/>
      <c r="AR444" s="6"/>
      <c r="AS444" s="4"/>
      <c r="AT444" s="6"/>
      <c r="AU444" s="5"/>
      <c r="AV444" s="5"/>
      <c r="AW444" s="4"/>
      <c r="AX444" s="6"/>
      <c r="AY444" s="4"/>
      <c r="AZ444" s="6"/>
      <c r="BA444" s="5"/>
      <c r="BB444" s="5"/>
      <c r="BC444" s="4"/>
      <c r="BD444" s="6"/>
      <c r="BE444" s="4"/>
      <c r="BF444" s="6"/>
      <c r="BG444" s="5"/>
      <c r="BH444" s="5"/>
      <c r="BI444" s="4"/>
      <c r="BJ444" s="6"/>
      <c r="BK444" s="4"/>
      <c r="BL444" s="6"/>
      <c r="BM444" s="5"/>
      <c r="BN444" s="5"/>
      <c r="BO444" s="4"/>
      <c r="BP444" s="6"/>
      <c r="BQ444" s="4"/>
      <c r="BR444" s="6"/>
      <c r="BS444" s="5"/>
      <c r="BT444" s="5"/>
      <c r="BU444" s="4"/>
      <c r="BV444" s="6"/>
      <c r="BW444" s="4"/>
      <c r="BX444" s="6"/>
      <c r="BY444" s="5"/>
      <c r="BZ444" s="5"/>
      <c r="CA444" s="4"/>
      <c r="CB444" s="6"/>
      <c r="CC444" s="4"/>
      <c r="CD444" s="6"/>
      <c r="CE444" s="5"/>
      <c r="CF444" s="5"/>
      <c r="CG444" s="4"/>
      <c r="CH444" s="6"/>
      <c r="CI444" s="4"/>
      <c r="CJ444" s="6"/>
      <c r="CK444" s="5"/>
      <c r="CL444" s="5"/>
      <c r="CM444" s="4"/>
      <c r="CN444" s="6"/>
      <c r="CO444" s="4"/>
      <c r="CP444" s="6"/>
      <c r="CQ444" s="5"/>
      <c r="CR444" s="5"/>
      <c r="CS444" s="4"/>
      <c r="CT444" s="6"/>
      <c r="CU444" s="4"/>
      <c r="CV444" s="6"/>
      <c r="CW444" s="5"/>
      <c r="CX444" s="5"/>
      <c r="CY444" s="4"/>
      <c r="CZ444" s="6"/>
      <c r="DA444" s="4"/>
      <c r="DB444" s="6"/>
      <c r="DC444" s="5"/>
      <c r="DD444" s="5"/>
      <c r="DE444" s="4"/>
      <c r="DF444" s="6"/>
      <c r="DG444" s="4"/>
      <c r="DH444" s="6"/>
      <c r="DI444" s="5"/>
      <c r="DJ444" s="5"/>
      <c r="DK444" s="4"/>
      <c r="DL444" s="6"/>
      <c r="DM444" s="4"/>
      <c r="DN444" s="6"/>
      <c r="DO444" s="5"/>
      <c r="DP444" s="5"/>
      <c r="DQ444" s="4"/>
      <c r="DR444" s="6"/>
      <c r="DS444" s="4"/>
      <c r="DT444" s="6"/>
      <c r="DU444" s="5"/>
      <c r="DV444" s="5"/>
      <c r="DW444" s="4"/>
      <c r="DX444" s="6"/>
      <c r="DY444" s="4"/>
      <c r="DZ444" s="6"/>
      <c r="EA444" s="5"/>
      <c r="EB444" s="5"/>
      <c r="EC444" s="4"/>
      <c r="ED444" s="6"/>
      <c r="EE444" s="4"/>
      <c r="EF444" s="6"/>
      <c r="EG444" s="5"/>
      <c r="EH444" s="5"/>
      <c r="EI444" s="4"/>
      <c r="EJ444" s="6"/>
      <c r="EK444" s="4"/>
      <c r="EL444" s="6"/>
      <c r="EM444" s="5"/>
      <c r="EN444" s="5"/>
      <c r="EO444" s="4"/>
      <c r="EP444" s="6"/>
      <c r="EQ444" s="4"/>
      <c r="ER444" s="6"/>
      <c r="ES444" s="5"/>
      <c r="ET444" s="5"/>
      <c r="EU444" s="4"/>
      <c r="EV444" s="6"/>
      <c r="EW444" s="4"/>
      <c r="EX444" s="6"/>
      <c r="EY444" s="5"/>
      <c r="EZ444" s="5"/>
      <c r="FA444" s="4"/>
      <c r="FB444" s="6"/>
      <c r="FC444" s="4"/>
      <c r="FD444" s="6"/>
      <c r="FE444" s="5"/>
      <c r="FF444" s="5"/>
      <c r="FG444" s="4"/>
      <c r="FH444" s="6"/>
      <c r="FI444" s="4"/>
      <c r="FJ444" s="6"/>
      <c r="FK444" s="5"/>
      <c r="FL444" s="5"/>
      <c r="FM444" s="4"/>
      <c r="FN444" s="6"/>
      <c r="FO444" s="4"/>
      <c r="FP444" s="6"/>
      <c r="FQ444" s="5"/>
      <c r="FR444" s="5"/>
      <c r="FS444" s="4"/>
      <c r="FT444" s="6"/>
      <c r="FU444" s="4"/>
      <c r="FV444" s="6"/>
      <c r="FW444" s="5"/>
      <c r="FX444" s="5"/>
      <c r="FY444" s="4"/>
      <c r="FZ444" s="6"/>
      <c r="GA444" s="4"/>
      <c r="GB444" s="6"/>
      <c r="GC444" s="5"/>
      <c r="GD444" s="5"/>
      <c r="GE444" s="4"/>
      <c r="GF444" s="6"/>
      <c r="GG444" s="4"/>
      <c r="GH444" s="6"/>
      <c r="GI444" s="5"/>
      <c r="GJ444" s="5"/>
      <c r="GK444" s="4"/>
      <c r="GL444" s="6"/>
      <c r="GM444" s="4"/>
      <c r="GN444" s="6"/>
      <c r="GO444" s="5"/>
      <c r="GP444" s="5"/>
      <c r="GQ444" s="4"/>
      <c r="GR444" s="6"/>
      <c r="GS444" s="4"/>
      <c r="GT444" s="6"/>
      <c r="GU444" s="5"/>
      <c r="GV444" s="5"/>
      <c r="GW444" s="4"/>
      <c r="GX444" s="6"/>
      <c r="GY444" s="4"/>
      <c r="GZ444" s="6"/>
      <c r="HA444" s="5"/>
      <c r="HB444" s="5"/>
      <c r="HC444" s="4"/>
      <c r="HD444" s="6"/>
      <c r="HE444" s="4"/>
      <c r="HF444" s="6"/>
      <c r="HG444" s="5"/>
      <c r="HH444" s="5"/>
      <c r="HI444" s="4"/>
      <c r="HJ444" s="6"/>
      <c r="HK444" s="4"/>
      <c r="HL444" s="6"/>
      <c r="HM444" s="5"/>
      <c r="HN444" s="5"/>
      <c r="HO444" s="4"/>
      <c r="HP444" s="6"/>
      <c r="HQ444" s="4"/>
      <c r="HR444" s="6"/>
      <c r="HS444" s="5"/>
      <c r="HT444" s="5"/>
      <c r="HU444" s="4"/>
      <c r="HV444" s="6"/>
      <c r="HW444" s="4"/>
      <c r="HX444" s="6"/>
      <c r="HY444" s="5"/>
      <c r="HZ444" s="5"/>
      <c r="IA444" s="4"/>
      <c r="IB444" s="6"/>
      <c r="IC444" s="4"/>
      <c r="ID444" s="6"/>
      <c r="IE444" s="5"/>
      <c r="IF444" s="5"/>
      <c r="IG444" s="4"/>
      <c r="IH444" s="6"/>
      <c r="II444" s="4"/>
      <c r="IJ444" s="6"/>
      <c r="IK444" s="5"/>
      <c r="IL444" s="5"/>
      <c r="IM444" s="4"/>
      <c r="IN444" s="6"/>
      <c r="IO444" s="4"/>
      <c r="IP444" s="6"/>
      <c r="IQ444" s="5"/>
      <c r="IR444" s="5"/>
      <c r="IS444" s="4"/>
      <c r="IT444" s="6"/>
      <c r="IU444" s="4"/>
      <c r="IV444" s="6"/>
      <c r="IW444" s="5"/>
      <c r="IX444" s="5"/>
      <c r="IY444" s="4"/>
      <c r="IZ444" s="6"/>
      <c r="JA444" s="4"/>
      <c r="JB444" s="6"/>
      <c r="JC444" s="5"/>
      <c r="JD444" s="5"/>
      <c r="JE444" s="4"/>
      <c r="JF444" s="6"/>
      <c r="JG444" s="4"/>
      <c r="JH444" s="6"/>
      <c r="JI444" s="5"/>
      <c r="JJ444" s="5"/>
      <c r="JK444" s="4"/>
      <c r="JL444" s="6"/>
      <c r="JM444" s="4"/>
      <c r="JN444" s="6"/>
      <c r="JO444" s="5"/>
      <c r="JP444" s="5"/>
      <c r="JQ444" s="4"/>
      <c r="JR444" s="6"/>
      <c r="JS444" s="4"/>
      <c r="JT444" s="6"/>
      <c r="JU444" s="5"/>
      <c r="JV444" s="5"/>
      <c r="JW444" s="4"/>
      <c r="JX444" s="6"/>
      <c r="JY444" s="4"/>
      <c r="JZ444" s="6"/>
      <c r="KA444" s="5"/>
      <c r="KB444" s="5"/>
      <c r="KC444" s="4"/>
      <c r="KD444" s="6"/>
      <c r="KE444" s="4"/>
      <c r="KF444" s="6"/>
      <c r="KG444" s="5"/>
      <c r="KH444" s="5"/>
      <c r="KI444" s="4"/>
      <c r="KJ444" s="6"/>
      <c r="KK444" s="4"/>
      <c r="KL444" s="6"/>
      <c r="KM444" s="5"/>
      <c r="KN444" s="5"/>
    </row>
    <row r="445">
      <c r="A445" s="3" t="s">
        <v>85</v>
      </c>
      <c r="B445" s="3" t="s">
        <v>86</v>
      </c>
      <c r="C445" s="3" t="s">
        <v>522</v>
      </c>
      <c r="D445" s="3" t="s">
        <v>528</v>
      </c>
      <c r="E445" s="3" t="s">
        <v>536</v>
      </c>
      <c r="F445" s="3" t="s">
        <v>209</v>
      </c>
      <c r="G445" s="3" t="s">
        <v>537</v>
      </c>
      <c r="H445" s="3" t="s">
        <v>104</v>
      </c>
      <c r="I445" s="3" t="s">
        <v>1322</v>
      </c>
      <c r="J445" s="3" t="s">
        <v>1354</v>
      </c>
      <c r="K445" s="4"/>
      <c r="L445" s="4">
        <f>=ROUNDDOWN({0},0)</f>
      </c>
      <c r="M445" s="4"/>
      <c r="N445" s="5"/>
      <c r="O445" s="4"/>
      <c r="P445" s="4">
        <f>=ROUNDDOWN({0},0)</f>
      </c>
      <c r="Q445" s="4"/>
      <c r="R445" s="5"/>
      <c r="S445" s="4"/>
      <c r="T445" s="6"/>
      <c r="U445" s="4"/>
      <c r="V445" s="6"/>
      <c r="W445" s="5"/>
      <c r="X445" s="5"/>
      <c r="Y445" s="4"/>
      <c r="Z445" s="6"/>
      <c r="AA445" s="4"/>
      <c r="AB445" s="6"/>
      <c r="AC445" s="5"/>
      <c r="AD445" s="5"/>
      <c r="AE445" s="4"/>
      <c r="AF445" s="6"/>
      <c r="AG445" s="4"/>
      <c r="AH445" s="6"/>
      <c r="AI445" s="5"/>
      <c r="AJ445" s="5"/>
      <c r="AK445" s="4"/>
      <c r="AL445" s="6"/>
      <c r="AM445" s="4"/>
      <c r="AN445" s="6"/>
      <c r="AO445" s="5"/>
      <c r="AP445" s="5"/>
      <c r="AQ445" s="4"/>
      <c r="AR445" s="6"/>
      <c r="AS445" s="4"/>
      <c r="AT445" s="6"/>
      <c r="AU445" s="5"/>
      <c r="AV445" s="5"/>
      <c r="AW445" s="4"/>
      <c r="AX445" s="6"/>
      <c r="AY445" s="4"/>
      <c r="AZ445" s="6"/>
      <c r="BA445" s="5"/>
      <c r="BB445" s="5"/>
      <c r="BC445" s="4"/>
      <c r="BD445" s="6"/>
      <c r="BE445" s="4"/>
      <c r="BF445" s="6"/>
      <c r="BG445" s="5"/>
      <c r="BH445" s="5"/>
      <c r="BI445" s="4"/>
      <c r="BJ445" s="6"/>
      <c r="BK445" s="4"/>
      <c r="BL445" s="6"/>
      <c r="BM445" s="5"/>
      <c r="BN445" s="5"/>
      <c r="BO445" s="4"/>
      <c r="BP445" s="6"/>
      <c r="BQ445" s="4"/>
      <c r="BR445" s="6"/>
      <c r="BS445" s="5"/>
      <c r="BT445" s="5"/>
      <c r="BU445" s="4"/>
      <c r="BV445" s="6"/>
      <c r="BW445" s="4"/>
      <c r="BX445" s="6"/>
      <c r="BY445" s="5"/>
      <c r="BZ445" s="5"/>
      <c r="CA445" s="4"/>
      <c r="CB445" s="6"/>
      <c r="CC445" s="4"/>
      <c r="CD445" s="6"/>
      <c r="CE445" s="5"/>
      <c r="CF445" s="5"/>
      <c r="CG445" s="4"/>
      <c r="CH445" s="6"/>
      <c r="CI445" s="4"/>
      <c r="CJ445" s="6"/>
      <c r="CK445" s="5"/>
      <c r="CL445" s="5"/>
      <c r="CM445" s="4"/>
      <c r="CN445" s="6"/>
      <c r="CO445" s="4"/>
      <c r="CP445" s="6"/>
      <c r="CQ445" s="5"/>
      <c r="CR445" s="5"/>
      <c r="CS445" s="4"/>
      <c r="CT445" s="6"/>
      <c r="CU445" s="4"/>
      <c r="CV445" s="6"/>
      <c r="CW445" s="5"/>
      <c r="CX445" s="5"/>
      <c r="CY445" s="4"/>
      <c r="CZ445" s="6"/>
      <c r="DA445" s="4"/>
      <c r="DB445" s="6"/>
      <c r="DC445" s="5"/>
      <c r="DD445" s="5"/>
      <c r="DE445" s="4"/>
      <c r="DF445" s="6"/>
      <c r="DG445" s="4"/>
      <c r="DH445" s="6"/>
      <c r="DI445" s="5"/>
      <c r="DJ445" s="5"/>
      <c r="DK445" s="4"/>
      <c r="DL445" s="6"/>
      <c r="DM445" s="4"/>
      <c r="DN445" s="6"/>
      <c r="DO445" s="5"/>
      <c r="DP445" s="5"/>
      <c r="DQ445" s="4"/>
      <c r="DR445" s="6"/>
      <c r="DS445" s="4"/>
      <c r="DT445" s="6"/>
      <c r="DU445" s="5"/>
      <c r="DV445" s="5"/>
      <c r="DW445" s="4"/>
      <c r="DX445" s="6"/>
      <c r="DY445" s="4"/>
      <c r="DZ445" s="6"/>
      <c r="EA445" s="5"/>
      <c r="EB445" s="5"/>
      <c r="EC445" s="4"/>
      <c r="ED445" s="6"/>
      <c r="EE445" s="4"/>
      <c r="EF445" s="6"/>
      <c r="EG445" s="5"/>
      <c r="EH445" s="5"/>
      <c r="EI445" s="4"/>
      <c r="EJ445" s="6"/>
      <c r="EK445" s="4"/>
      <c r="EL445" s="6"/>
      <c r="EM445" s="5"/>
      <c r="EN445" s="5"/>
      <c r="EO445" s="4"/>
      <c r="EP445" s="6"/>
      <c r="EQ445" s="4"/>
      <c r="ER445" s="6"/>
      <c r="ES445" s="5"/>
      <c r="ET445" s="5"/>
      <c r="EU445" s="4"/>
      <c r="EV445" s="6"/>
      <c r="EW445" s="4"/>
      <c r="EX445" s="6"/>
      <c r="EY445" s="5"/>
      <c r="EZ445" s="5"/>
      <c r="FA445" s="4"/>
      <c r="FB445" s="6"/>
      <c r="FC445" s="4"/>
      <c r="FD445" s="6"/>
      <c r="FE445" s="5"/>
      <c r="FF445" s="5"/>
      <c r="FG445" s="4"/>
      <c r="FH445" s="6"/>
      <c r="FI445" s="4"/>
      <c r="FJ445" s="6"/>
      <c r="FK445" s="5"/>
      <c r="FL445" s="5"/>
      <c r="FM445" s="4"/>
      <c r="FN445" s="6"/>
      <c r="FO445" s="4"/>
      <c r="FP445" s="6"/>
      <c r="FQ445" s="5"/>
      <c r="FR445" s="5"/>
      <c r="FS445" s="4"/>
      <c r="FT445" s="6"/>
      <c r="FU445" s="4"/>
      <c r="FV445" s="6"/>
      <c r="FW445" s="5"/>
      <c r="FX445" s="5"/>
      <c r="FY445" s="4"/>
      <c r="FZ445" s="6"/>
      <c r="GA445" s="4"/>
      <c r="GB445" s="6"/>
      <c r="GC445" s="5"/>
      <c r="GD445" s="5"/>
      <c r="GE445" s="4"/>
      <c r="GF445" s="6"/>
      <c r="GG445" s="4"/>
      <c r="GH445" s="6"/>
      <c r="GI445" s="5"/>
      <c r="GJ445" s="5"/>
      <c r="GK445" s="4"/>
      <c r="GL445" s="6"/>
      <c r="GM445" s="4"/>
      <c r="GN445" s="6"/>
      <c r="GO445" s="5"/>
      <c r="GP445" s="5"/>
      <c r="GQ445" s="4"/>
      <c r="GR445" s="6"/>
      <c r="GS445" s="4"/>
      <c r="GT445" s="6"/>
      <c r="GU445" s="5"/>
      <c r="GV445" s="5"/>
      <c r="GW445" s="4"/>
      <c r="GX445" s="6"/>
      <c r="GY445" s="4"/>
      <c r="GZ445" s="6"/>
      <c r="HA445" s="5"/>
      <c r="HB445" s="5"/>
      <c r="HC445" s="4"/>
      <c r="HD445" s="6"/>
      <c r="HE445" s="4"/>
      <c r="HF445" s="6"/>
      <c r="HG445" s="5"/>
      <c r="HH445" s="5"/>
      <c r="HI445" s="4"/>
      <c r="HJ445" s="6"/>
      <c r="HK445" s="4"/>
      <c r="HL445" s="6"/>
      <c r="HM445" s="5"/>
      <c r="HN445" s="5"/>
      <c r="HO445" s="4"/>
      <c r="HP445" s="6"/>
      <c r="HQ445" s="4"/>
      <c r="HR445" s="6"/>
      <c r="HS445" s="5"/>
      <c r="HT445" s="5"/>
      <c r="HU445" s="4"/>
      <c r="HV445" s="6"/>
      <c r="HW445" s="4"/>
      <c r="HX445" s="6"/>
      <c r="HY445" s="5"/>
      <c r="HZ445" s="5"/>
      <c r="IA445" s="4"/>
      <c r="IB445" s="6"/>
      <c r="IC445" s="4"/>
      <c r="ID445" s="6"/>
      <c r="IE445" s="5"/>
      <c r="IF445" s="5"/>
      <c r="IG445" s="4"/>
      <c r="IH445" s="6"/>
      <c r="II445" s="4"/>
      <c r="IJ445" s="6"/>
      <c r="IK445" s="5"/>
      <c r="IL445" s="5"/>
      <c r="IM445" s="4"/>
      <c r="IN445" s="6"/>
      <c r="IO445" s="4"/>
      <c r="IP445" s="6"/>
      <c r="IQ445" s="5"/>
      <c r="IR445" s="5"/>
      <c r="IS445" s="4"/>
      <c r="IT445" s="6"/>
      <c r="IU445" s="4"/>
      <c r="IV445" s="6"/>
      <c r="IW445" s="5"/>
      <c r="IX445" s="5"/>
      <c r="IY445" s="4"/>
      <c r="IZ445" s="6"/>
      <c r="JA445" s="4"/>
      <c r="JB445" s="6"/>
      <c r="JC445" s="5"/>
      <c r="JD445" s="5"/>
      <c r="JE445" s="4"/>
      <c r="JF445" s="6"/>
      <c r="JG445" s="4"/>
      <c r="JH445" s="6"/>
      <c r="JI445" s="5"/>
      <c r="JJ445" s="5"/>
      <c r="JK445" s="4"/>
      <c r="JL445" s="6"/>
      <c r="JM445" s="4"/>
      <c r="JN445" s="6"/>
      <c r="JO445" s="5"/>
      <c r="JP445" s="5"/>
      <c r="JQ445" s="4"/>
      <c r="JR445" s="6"/>
      <c r="JS445" s="4"/>
      <c r="JT445" s="6"/>
      <c r="JU445" s="5"/>
      <c r="JV445" s="5"/>
      <c r="JW445" s="4"/>
      <c r="JX445" s="6"/>
      <c r="JY445" s="4"/>
      <c r="JZ445" s="6"/>
      <c r="KA445" s="5"/>
      <c r="KB445" s="5"/>
      <c r="KC445" s="4"/>
      <c r="KD445" s="6"/>
      <c r="KE445" s="4"/>
      <c r="KF445" s="6"/>
      <c r="KG445" s="5"/>
      <c r="KH445" s="5"/>
      <c r="KI445" s="4"/>
      <c r="KJ445" s="6"/>
      <c r="KK445" s="4"/>
      <c r="KL445" s="6"/>
      <c r="KM445" s="5"/>
      <c r="KN445" s="5"/>
    </row>
    <row r="446">
      <c r="A446" s="3" t="s">
        <v>85</v>
      </c>
      <c r="B446" s="3" t="s">
        <v>86</v>
      </c>
      <c r="C446" s="3" t="s">
        <v>538</v>
      </c>
      <c r="D446" s="3" t="s">
        <v>539</v>
      </c>
      <c r="E446" s="3" t="s">
        <v>93</v>
      </c>
      <c r="F446" s="3" t="s">
        <v>94</v>
      </c>
      <c r="G446" s="3" t="s">
        <v>95</v>
      </c>
      <c r="H446" s="3" t="s">
        <v>104</v>
      </c>
      <c r="I446" s="3" t="s">
        <v>1316</v>
      </c>
      <c r="J446" s="3" t="s">
        <v>1319</v>
      </c>
      <c r="K446" s="4">
        <v>295</v>
      </c>
      <c r="L446" s="4">
        <f>=ROUNDDOWN(16.3888888888889,0)</f>
      </c>
      <c r="M446" s="4">
        <v>180</v>
      </c>
      <c r="N446" s="5">
        <v>1</v>
      </c>
      <c r="O446" s="4"/>
      <c r="P446" s="4">
        <f>=ROUNDDOWN({0},0)</f>
      </c>
      <c r="Q446" s="4"/>
      <c r="R446" s="5"/>
      <c r="S446" s="4">
        <v>18</v>
      </c>
      <c r="T446" s="6">
        <v>458.93</v>
      </c>
      <c r="U446" s="4"/>
      <c r="V446" s="6"/>
      <c r="W446" s="5"/>
      <c r="X446" s="5"/>
      <c r="Y446" s="4">
        <v>3</v>
      </c>
      <c r="Z446" s="6">
        <v>78.33</v>
      </c>
      <c r="AA446" s="4"/>
      <c r="AB446" s="6"/>
      <c r="AC446" s="5"/>
      <c r="AD446" s="5"/>
      <c r="AE446" s="4">
        <v>2</v>
      </c>
      <c r="AF446" s="6">
        <v>44.75</v>
      </c>
      <c r="AG446" s="4"/>
      <c r="AH446" s="6"/>
      <c r="AI446" s="5"/>
      <c r="AJ446" s="5"/>
      <c r="AK446" s="4"/>
      <c r="AL446" s="6"/>
      <c r="AM446" s="4"/>
      <c r="AN446" s="6"/>
      <c r="AO446" s="5"/>
      <c r="AP446" s="5"/>
      <c r="AQ446" s="4">
        <v>5</v>
      </c>
      <c r="AR446" s="6">
        <v>126.8</v>
      </c>
      <c r="AS446" s="4"/>
      <c r="AT446" s="6"/>
      <c r="AU446" s="5"/>
      <c r="AV446" s="5"/>
      <c r="AW446" s="4">
        <v>2</v>
      </c>
      <c r="AX446" s="6">
        <v>50.72</v>
      </c>
      <c r="AY446" s="4"/>
      <c r="AZ446" s="6"/>
      <c r="BA446" s="5"/>
      <c r="BB446" s="5"/>
      <c r="BC446" s="4"/>
      <c r="BD446" s="6"/>
      <c r="BE446" s="4"/>
      <c r="BF446" s="6"/>
      <c r="BG446" s="5"/>
      <c r="BH446" s="5"/>
      <c r="BI446" s="4"/>
      <c r="BJ446" s="6"/>
      <c r="BK446" s="4"/>
      <c r="BL446" s="6"/>
      <c r="BM446" s="5"/>
      <c r="BN446" s="5"/>
      <c r="BO446" s="4"/>
      <c r="BP446" s="6"/>
      <c r="BQ446" s="4"/>
      <c r="BR446" s="6"/>
      <c r="BS446" s="5"/>
      <c r="BT446" s="5"/>
      <c r="BU446" s="4">
        <v>5</v>
      </c>
      <c r="BV446" s="6">
        <v>132.25</v>
      </c>
      <c r="BW446" s="4"/>
      <c r="BX446" s="6"/>
      <c r="BY446" s="5"/>
      <c r="BZ446" s="5"/>
      <c r="CA446" s="4"/>
      <c r="CB446" s="6"/>
      <c r="CC446" s="4"/>
      <c r="CD446" s="6"/>
      <c r="CE446" s="5"/>
      <c r="CF446" s="5"/>
      <c r="CG446" s="4">
        <v>1</v>
      </c>
      <c r="CH446" s="6">
        <v>26.08</v>
      </c>
      <c r="CI446" s="4"/>
      <c r="CJ446" s="6"/>
      <c r="CK446" s="5"/>
      <c r="CL446" s="5"/>
      <c r="CM446" s="4"/>
      <c r="CN446" s="6"/>
      <c r="CO446" s="4"/>
      <c r="CP446" s="6"/>
      <c r="CQ446" s="5"/>
      <c r="CR446" s="5"/>
      <c r="CS446" s="4"/>
      <c r="CT446" s="6"/>
      <c r="CU446" s="4"/>
      <c r="CV446" s="6"/>
      <c r="CW446" s="5"/>
      <c r="CX446" s="5"/>
      <c r="CY446" s="4"/>
      <c r="CZ446" s="6"/>
      <c r="DA446" s="4"/>
      <c r="DB446" s="6"/>
      <c r="DC446" s="5"/>
      <c r="DD446" s="5"/>
      <c r="DE446" s="4"/>
      <c r="DF446" s="6"/>
      <c r="DG446" s="4"/>
      <c r="DH446" s="6"/>
      <c r="DI446" s="5"/>
      <c r="DJ446" s="5"/>
      <c r="DK446" s="4"/>
      <c r="DL446" s="6"/>
      <c r="DM446" s="4"/>
      <c r="DN446" s="6"/>
      <c r="DO446" s="5"/>
      <c r="DP446" s="5"/>
      <c r="DQ446" s="4"/>
      <c r="DR446" s="6"/>
      <c r="DS446" s="4"/>
      <c r="DT446" s="6"/>
      <c r="DU446" s="5"/>
      <c r="DV446" s="5"/>
      <c r="DW446" s="4"/>
      <c r="DX446" s="6"/>
      <c r="DY446" s="4"/>
      <c r="DZ446" s="6"/>
      <c r="EA446" s="5"/>
      <c r="EB446" s="5"/>
      <c r="EC446" s="4"/>
      <c r="ED446" s="6"/>
      <c r="EE446" s="4"/>
      <c r="EF446" s="6"/>
      <c r="EG446" s="5"/>
      <c r="EH446" s="5"/>
      <c r="EI446" s="4"/>
      <c r="EJ446" s="6"/>
      <c r="EK446" s="4"/>
      <c r="EL446" s="6"/>
      <c r="EM446" s="5"/>
      <c r="EN446" s="5"/>
      <c r="EO446" s="4"/>
      <c r="EP446" s="6"/>
      <c r="EQ446" s="4"/>
      <c r="ER446" s="6"/>
      <c r="ES446" s="5"/>
      <c r="ET446" s="5"/>
      <c r="EU446" s="4"/>
      <c r="EV446" s="6"/>
      <c r="EW446" s="4"/>
      <c r="EX446" s="6"/>
      <c r="EY446" s="5"/>
      <c r="EZ446" s="5"/>
      <c r="FA446" s="4"/>
      <c r="FB446" s="6"/>
      <c r="FC446" s="4"/>
      <c r="FD446" s="6"/>
      <c r="FE446" s="5"/>
      <c r="FF446" s="5"/>
      <c r="FG446" s="4"/>
      <c r="FH446" s="6"/>
      <c r="FI446" s="4"/>
      <c r="FJ446" s="6"/>
      <c r="FK446" s="5"/>
      <c r="FL446" s="5"/>
      <c r="FM446" s="4"/>
      <c r="FN446" s="6"/>
      <c r="FO446" s="4"/>
      <c r="FP446" s="6"/>
      <c r="FQ446" s="5"/>
      <c r="FR446" s="5"/>
      <c r="FS446" s="4"/>
      <c r="FT446" s="6"/>
      <c r="FU446" s="4"/>
      <c r="FV446" s="6"/>
      <c r="FW446" s="5"/>
      <c r="FX446" s="5"/>
      <c r="FY446" s="4"/>
      <c r="FZ446" s="6"/>
      <c r="GA446" s="4"/>
      <c r="GB446" s="6"/>
      <c r="GC446" s="5"/>
      <c r="GD446" s="5"/>
      <c r="GE446" s="4"/>
      <c r="GF446" s="6"/>
      <c r="GG446" s="4"/>
      <c r="GH446" s="6"/>
      <c r="GI446" s="5"/>
      <c r="GJ446" s="5"/>
      <c r="GK446" s="4"/>
      <c r="GL446" s="6"/>
      <c r="GM446" s="4"/>
      <c r="GN446" s="6"/>
      <c r="GO446" s="5"/>
      <c r="GP446" s="5"/>
      <c r="GQ446" s="4"/>
      <c r="GR446" s="6"/>
      <c r="GS446" s="4"/>
      <c r="GT446" s="6"/>
      <c r="GU446" s="5"/>
      <c r="GV446" s="5"/>
      <c r="GW446" s="4"/>
      <c r="GX446" s="6"/>
      <c r="GY446" s="4"/>
      <c r="GZ446" s="6"/>
      <c r="HA446" s="5"/>
      <c r="HB446" s="5"/>
      <c r="HC446" s="4"/>
      <c r="HD446" s="6"/>
      <c r="HE446" s="4"/>
      <c r="HF446" s="6"/>
      <c r="HG446" s="5"/>
      <c r="HH446" s="5"/>
      <c r="HI446" s="4"/>
      <c r="HJ446" s="6"/>
      <c r="HK446" s="4"/>
      <c r="HL446" s="6"/>
      <c r="HM446" s="5"/>
      <c r="HN446" s="5"/>
      <c r="HO446" s="4"/>
      <c r="HP446" s="6"/>
      <c r="HQ446" s="4"/>
      <c r="HR446" s="6"/>
      <c r="HS446" s="5"/>
      <c r="HT446" s="5"/>
      <c r="HU446" s="4"/>
      <c r="HV446" s="6"/>
      <c r="HW446" s="4"/>
      <c r="HX446" s="6"/>
      <c r="HY446" s="5"/>
      <c r="HZ446" s="5"/>
      <c r="IA446" s="4"/>
      <c r="IB446" s="6"/>
      <c r="IC446" s="4"/>
      <c r="ID446" s="6"/>
      <c r="IE446" s="5"/>
      <c r="IF446" s="5"/>
      <c r="IG446" s="4"/>
      <c r="IH446" s="6"/>
      <c r="II446" s="4"/>
      <c r="IJ446" s="6"/>
      <c r="IK446" s="5"/>
      <c r="IL446" s="5"/>
      <c r="IM446" s="4"/>
      <c r="IN446" s="6"/>
      <c r="IO446" s="4"/>
      <c r="IP446" s="6"/>
      <c r="IQ446" s="5"/>
      <c r="IR446" s="5"/>
      <c r="IS446" s="4"/>
      <c r="IT446" s="6"/>
      <c r="IU446" s="4"/>
      <c r="IV446" s="6"/>
      <c r="IW446" s="5"/>
      <c r="IX446" s="5"/>
      <c r="IY446" s="4"/>
      <c r="IZ446" s="6"/>
      <c r="JA446" s="4"/>
      <c r="JB446" s="6"/>
      <c r="JC446" s="5"/>
      <c r="JD446" s="5"/>
      <c r="JE446" s="4"/>
      <c r="JF446" s="6"/>
      <c r="JG446" s="4"/>
      <c r="JH446" s="6"/>
      <c r="JI446" s="5"/>
      <c r="JJ446" s="5"/>
      <c r="JK446" s="4"/>
      <c r="JL446" s="6"/>
      <c r="JM446" s="4"/>
      <c r="JN446" s="6"/>
      <c r="JO446" s="5"/>
      <c r="JP446" s="5"/>
      <c r="JQ446" s="4"/>
      <c r="JR446" s="6"/>
      <c r="JS446" s="4"/>
      <c r="JT446" s="6"/>
      <c r="JU446" s="5"/>
      <c r="JV446" s="5"/>
      <c r="JW446" s="4"/>
      <c r="JX446" s="6"/>
      <c r="JY446" s="4"/>
      <c r="JZ446" s="6"/>
      <c r="KA446" s="5"/>
      <c r="KB446" s="5"/>
      <c r="KC446" s="4"/>
      <c r="KD446" s="6"/>
      <c r="KE446" s="4"/>
      <c r="KF446" s="6"/>
      <c r="KG446" s="5"/>
      <c r="KH446" s="5"/>
      <c r="KI446" s="4"/>
      <c r="KJ446" s="6"/>
      <c r="KK446" s="4"/>
      <c r="KL446" s="6"/>
      <c r="KM446" s="5"/>
      <c r="KN446" s="5"/>
    </row>
    <row r="447">
      <c r="A447" s="3" t="s">
        <v>85</v>
      </c>
      <c r="B447" s="3" t="s">
        <v>86</v>
      </c>
      <c r="C447" s="3" t="s">
        <v>538</v>
      </c>
      <c r="D447" s="3" t="s">
        <v>539</v>
      </c>
      <c r="E447" s="3" t="s">
        <v>93</v>
      </c>
      <c r="F447" s="3" t="s">
        <v>94</v>
      </c>
      <c r="G447" s="3" t="s">
        <v>95</v>
      </c>
      <c r="H447" s="3" t="s">
        <v>104</v>
      </c>
      <c r="I447" s="3" t="s">
        <v>1314</v>
      </c>
      <c r="J447" s="3" t="s">
        <v>1319</v>
      </c>
      <c r="K447" s="4">
        <v>208</v>
      </c>
      <c r="L447" s="4">
        <f>=ROUNDDOWN(9.45454545454545,0)</f>
      </c>
      <c r="M447" s="4">
        <v>380</v>
      </c>
      <c r="N447" s="5">
        <v>1</v>
      </c>
      <c r="O447" s="4"/>
      <c r="P447" s="4">
        <f>=ROUNDDOWN({0},0)</f>
      </c>
      <c r="Q447" s="4"/>
      <c r="R447" s="5"/>
      <c r="S447" s="4">
        <v>12</v>
      </c>
      <c r="T447" s="6">
        <v>309.03</v>
      </c>
      <c r="U447" s="4"/>
      <c r="V447" s="6"/>
      <c r="W447" s="5"/>
      <c r="X447" s="5"/>
      <c r="Y447" s="4">
        <v>2</v>
      </c>
      <c r="Z447" s="6">
        <v>52.22</v>
      </c>
      <c r="AA447" s="4"/>
      <c r="AB447" s="6"/>
      <c r="AC447" s="5"/>
      <c r="AD447" s="5"/>
      <c r="AE447" s="4">
        <v>2</v>
      </c>
      <c r="AF447" s="6">
        <v>44.75</v>
      </c>
      <c r="AG447" s="4"/>
      <c r="AH447" s="6"/>
      <c r="AI447" s="5"/>
      <c r="AJ447" s="5"/>
      <c r="AK447" s="4"/>
      <c r="AL447" s="6"/>
      <c r="AM447" s="4"/>
      <c r="AN447" s="6"/>
      <c r="AO447" s="5"/>
      <c r="AP447" s="5"/>
      <c r="AQ447" s="4">
        <v>3</v>
      </c>
      <c r="AR447" s="6">
        <v>79.47</v>
      </c>
      <c r="AS447" s="4"/>
      <c r="AT447" s="6"/>
      <c r="AU447" s="5"/>
      <c r="AV447" s="5"/>
      <c r="AW447" s="4">
        <v>2</v>
      </c>
      <c r="AX447" s="6">
        <v>50.72</v>
      </c>
      <c r="AY447" s="4"/>
      <c r="AZ447" s="6"/>
      <c r="BA447" s="5"/>
      <c r="BB447" s="5"/>
      <c r="BC447" s="4"/>
      <c r="BD447" s="6"/>
      <c r="BE447" s="4"/>
      <c r="BF447" s="6"/>
      <c r="BG447" s="5"/>
      <c r="BH447" s="5"/>
      <c r="BI447" s="4"/>
      <c r="BJ447" s="6"/>
      <c r="BK447" s="4"/>
      <c r="BL447" s="6"/>
      <c r="BM447" s="5"/>
      <c r="BN447" s="5"/>
      <c r="BO447" s="4">
        <v>3</v>
      </c>
      <c r="BP447" s="6">
        <v>81.87</v>
      </c>
      <c r="BQ447" s="4"/>
      <c r="BR447" s="6"/>
      <c r="BS447" s="5"/>
      <c r="BT447" s="5"/>
      <c r="BU447" s="4"/>
      <c r="BV447" s="6"/>
      <c r="BW447" s="4"/>
      <c r="BX447" s="6"/>
      <c r="BY447" s="5"/>
      <c r="BZ447" s="5"/>
      <c r="CA447" s="4"/>
      <c r="CB447" s="6"/>
      <c r="CC447" s="4"/>
      <c r="CD447" s="6"/>
      <c r="CE447" s="5"/>
      <c r="CF447" s="5"/>
      <c r="CG447" s="4"/>
      <c r="CH447" s="6"/>
      <c r="CI447" s="4"/>
      <c r="CJ447" s="6"/>
      <c r="CK447" s="5"/>
      <c r="CL447" s="5"/>
      <c r="CM447" s="4"/>
      <c r="CN447" s="6"/>
      <c r="CO447" s="4"/>
      <c r="CP447" s="6"/>
      <c r="CQ447" s="5"/>
      <c r="CR447" s="5"/>
      <c r="CS447" s="4"/>
      <c r="CT447" s="6"/>
      <c r="CU447" s="4"/>
      <c r="CV447" s="6"/>
      <c r="CW447" s="5"/>
      <c r="CX447" s="5"/>
      <c r="CY447" s="4"/>
      <c r="CZ447" s="6"/>
      <c r="DA447" s="4"/>
      <c r="DB447" s="6"/>
      <c r="DC447" s="5"/>
      <c r="DD447" s="5"/>
      <c r="DE447" s="4"/>
      <c r="DF447" s="6"/>
      <c r="DG447" s="4"/>
      <c r="DH447" s="6"/>
      <c r="DI447" s="5"/>
      <c r="DJ447" s="5"/>
      <c r="DK447" s="4"/>
      <c r="DL447" s="6"/>
      <c r="DM447" s="4"/>
      <c r="DN447" s="6"/>
      <c r="DO447" s="5"/>
      <c r="DP447" s="5"/>
      <c r="DQ447" s="4"/>
      <c r="DR447" s="6"/>
      <c r="DS447" s="4"/>
      <c r="DT447" s="6"/>
      <c r="DU447" s="5"/>
      <c r="DV447" s="5"/>
      <c r="DW447" s="4"/>
      <c r="DX447" s="6"/>
      <c r="DY447" s="4"/>
      <c r="DZ447" s="6"/>
      <c r="EA447" s="5"/>
      <c r="EB447" s="5"/>
      <c r="EC447" s="4"/>
      <c r="ED447" s="6"/>
      <c r="EE447" s="4"/>
      <c r="EF447" s="6"/>
      <c r="EG447" s="5"/>
      <c r="EH447" s="5"/>
      <c r="EI447" s="4"/>
      <c r="EJ447" s="6"/>
      <c r="EK447" s="4"/>
      <c r="EL447" s="6"/>
      <c r="EM447" s="5"/>
      <c r="EN447" s="5"/>
      <c r="EO447" s="4"/>
      <c r="EP447" s="6"/>
      <c r="EQ447" s="4"/>
      <c r="ER447" s="6"/>
      <c r="ES447" s="5"/>
      <c r="ET447" s="5"/>
      <c r="EU447" s="4"/>
      <c r="EV447" s="6"/>
      <c r="EW447" s="4"/>
      <c r="EX447" s="6"/>
      <c r="EY447" s="5"/>
      <c r="EZ447" s="5"/>
      <c r="FA447" s="4"/>
      <c r="FB447" s="6"/>
      <c r="FC447" s="4"/>
      <c r="FD447" s="6"/>
      <c r="FE447" s="5"/>
      <c r="FF447" s="5"/>
      <c r="FG447" s="4"/>
      <c r="FH447" s="6"/>
      <c r="FI447" s="4"/>
      <c r="FJ447" s="6"/>
      <c r="FK447" s="5"/>
      <c r="FL447" s="5"/>
      <c r="FM447" s="4"/>
      <c r="FN447" s="6"/>
      <c r="FO447" s="4"/>
      <c r="FP447" s="6"/>
      <c r="FQ447" s="5"/>
      <c r="FR447" s="5"/>
      <c r="FS447" s="4"/>
      <c r="FT447" s="6"/>
      <c r="FU447" s="4"/>
      <c r="FV447" s="6"/>
      <c r="FW447" s="5"/>
      <c r="FX447" s="5"/>
      <c r="FY447" s="4"/>
      <c r="FZ447" s="6"/>
      <c r="GA447" s="4"/>
      <c r="GB447" s="6"/>
      <c r="GC447" s="5"/>
      <c r="GD447" s="5"/>
      <c r="GE447" s="4"/>
      <c r="GF447" s="6"/>
      <c r="GG447" s="4"/>
      <c r="GH447" s="6"/>
      <c r="GI447" s="5"/>
      <c r="GJ447" s="5"/>
      <c r="GK447" s="4"/>
      <c r="GL447" s="6"/>
      <c r="GM447" s="4"/>
      <c r="GN447" s="6"/>
      <c r="GO447" s="5"/>
      <c r="GP447" s="5"/>
      <c r="GQ447" s="4"/>
      <c r="GR447" s="6"/>
      <c r="GS447" s="4"/>
      <c r="GT447" s="6"/>
      <c r="GU447" s="5"/>
      <c r="GV447" s="5"/>
      <c r="GW447" s="4"/>
      <c r="GX447" s="6"/>
      <c r="GY447" s="4"/>
      <c r="GZ447" s="6"/>
      <c r="HA447" s="5"/>
      <c r="HB447" s="5"/>
      <c r="HC447" s="4"/>
      <c r="HD447" s="6"/>
      <c r="HE447" s="4"/>
      <c r="HF447" s="6"/>
      <c r="HG447" s="5"/>
      <c r="HH447" s="5"/>
      <c r="HI447" s="4"/>
      <c r="HJ447" s="6"/>
      <c r="HK447" s="4"/>
      <c r="HL447" s="6"/>
      <c r="HM447" s="5"/>
      <c r="HN447" s="5"/>
      <c r="HO447" s="4"/>
      <c r="HP447" s="6"/>
      <c r="HQ447" s="4"/>
      <c r="HR447" s="6"/>
      <c r="HS447" s="5"/>
      <c r="HT447" s="5"/>
      <c r="HU447" s="4"/>
      <c r="HV447" s="6"/>
      <c r="HW447" s="4"/>
      <c r="HX447" s="6"/>
      <c r="HY447" s="5"/>
      <c r="HZ447" s="5"/>
      <c r="IA447" s="4"/>
      <c r="IB447" s="6"/>
      <c r="IC447" s="4"/>
      <c r="ID447" s="6"/>
      <c r="IE447" s="5"/>
      <c r="IF447" s="5"/>
      <c r="IG447" s="4"/>
      <c r="IH447" s="6"/>
      <c r="II447" s="4"/>
      <c r="IJ447" s="6"/>
      <c r="IK447" s="5"/>
      <c r="IL447" s="5"/>
      <c r="IM447" s="4"/>
      <c r="IN447" s="6"/>
      <c r="IO447" s="4"/>
      <c r="IP447" s="6"/>
      <c r="IQ447" s="5"/>
      <c r="IR447" s="5"/>
      <c r="IS447" s="4"/>
      <c r="IT447" s="6"/>
      <c r="IU447" s="4"/>
      <c r="IV447" s="6"/>
      <c r="IW447" s="5"/>
      <c r="IX447" s="5"/>
      <c r="IY447" s="4"/>
      <c r="IZ447" s="6"/>
      <c r="JA447" s="4"/>
      <c r="JB447" s="6"/>
      <c r="JC447" s="5"/>
      <c r="JD447" s="5"/>
      <c r="JE447" s="4"/>
      <c r="JF447" s="6"/>
      <c r="JG447" s="4"/>
      <c r="JH447" s="6"/>
      <c r="JI447" s="5"/>
      <c r="JJ447" s="5"/>
      <c r="JK447" s="4"/>
      <c r="JL447" s="6"/>
      <c r="JM447" s="4"/>
      <c r="JN447" s="6"/>
      <c r="JO447" s="5"/>
      <c r="JP447" s="5"/>
      <c r="JQ447" s="4"/>
      <c r="JR447" s="6"/>
      <c r="JS447" s="4"/>
      <c r="JT447" s="6"/>
      <c r="JU447" s="5"/>
      <c r="JV447" s="5"/>
      <c r="JW447" s="4"/>
      <c r="JX447" s="6"/>
      <c r="JY447" s="4"/>
      <c r="JZ447" s="6"/>
      <c r="KA447" s="5"/>
      <c r="KB447" s="5"/>
      <c r="KC447" s="4"/>
      <c r="KD447" s="6"/>
      <c r="KE447" s="4"/>
      <c r="KF447" s="6"/>
      <c r="KG447" s="5"/>
      <c r="KH447" s="5"/>
      <c r="KI447" s="4"/>
      <c r="KJ447" s="6"/>
      <c r="KK447" s="4"/>
      <c r="KL447" s="6"/>
      <c r="KM447" s="5"/>
      <c r="KN447" s="5"/>
    </row>
    <row r="448">
      <c r="A448" s="3" t="s">
        <v>85</v>
      </c>
      <c r="B448" s="3" t="s">
        <v>86</v>
      </c>
      <c r="C448" s="3" t="s">
        <v>538</v>
      </c>
      <c r="D448" s="3" t="s">
        <v>539</v>
      </c>
      <c r="E448" s="3" t="s">
        <v>93</v>
      </c>
      <c r="F448" s="3" t="s">
        <v>94</v>
      </c>
      <c r="G448" s="3" t="s">
        <v>95</v>
      </c>
      <c r="H448" s="3" t="s">
        <v>104</v>
      </c>
      <c r="I448" s="3" t="s">
        <v>1317</v>
      </c>
      <c r="J448" s="3" t="s">
        <v>1319</v>
      </c>
      <c r="K448" s="4">
        <v>198</v>
      </c>
      <c r="L448" s="4">
        <f>=ROUNDDOWN(19.8,0)</f>
      </c>
      <c r="M448" s="4">
        <v>120</v>
      </c>
      <c r="N448" s="5">
        <v>1</v>
      </c>
      <c r="O448" s="4"/>
      <c r="P448" s="4">
        <f>=ROUNDDOWN({0},0)</f>
      </c>
      <c r="Q448" s="4"/>
      <c r="R448" s="5"/>
      <c r="S448" s="4">
        <v>10</v>
      </c>
      <c r="T448" s="6">
        <v>259.3</v>
      </c>
      <c r="U448" s="4"/>
      <c r="V448" s="6"/>
      <c r="W448" s="5"/>
      <c r="X448" s="5"/>
      <c r="Y448" s="4">
        <v>2</v>
      </c>
      <c r="Z448" s="6">
        <v>52.22</v>
      </c>
      <c r="AA448" s="4"/>
      <c r="AB448" s="6"/>
      <c r="AC448" s="5"/>
      <c r="AD448" s="5"/>
      <c r="AE448" s="4">
        <v>1</v>
      </c>
      <c r="AF448" s="6">
        <v>25.57</v>
      </c>
      <c r="AG448" s="4"/>
      <c r="AH448" s="6"/>
      <c r="AI448" s="5"/>
      <c r="AJ448" s="5"/>
      <c r="AK448" s="4"/>
      <c r="AL448" s="6"/>
      <c r="AM448" s="4"/>
      <c r="AN448" s="6"/>
      <c r="AO448" s="5"/>
      <c r="AP448" s="5"/>
      <c r="AQ448" s="4">
        <v>1</v>
      </c>
      <c r="AR448" s="6">
        <v>25.36</v>
      </c>
      <c r="AS448" s="4"/>
      <c r="AT448" s="6"/>
      <c r="AU448" s="5"/>
      <c r="AV448" s="5"/>
      <c r="AW448" s="4">
        <v>1</v>
      </c>
      <c r="AX448" s="6">
        <v>25.36</v>
      </c>
      <c r="AY448" s="4"/>
      <c r="AZ448" s="6"/>
      <c r="BA448" s="5"/>
      <c r="BB448" s="5"/>
      <c r="BC448" s="4"/>
      <c r="BD448" s="6"/>
      <c r="BE448" s="4"/>
      <c r="BF448" s="6"/>
      <c r="BG448" s="5"/>
      <c r="BH448" s="5"/>
      <c r="BI448" s="4"/>
      <c r="BJ448" s="6"/>
      <c r="BK448" s="4"/>
      <c r="BL448" s="6"/>
      <c r="BM448" s="5"/>
      <c r="BN448" s="5"/>
      <c r="BO448" s="4"/>
      <c r="BP448" s="6"/>
      <c r="BQ448" s="4"/>
      <c r="BR448" s="6"/>
      <c r="BS448" s="5"/>
      <c r="BT448" s="5"/>
      <c r="BU448" s="4">
        <v>3</v>
      </c>
      <c r="BV448" s="6">
        <v>79.35</v>
      </c>
      <c r="BW448" s="4"/>
      <c r="BX448" s="6"/>
      <c r="BY448" s="5"/>
      <c r="BZ448" s="5"/>
      <c r="CA448" s="4"/>
      <c r="CB448" s="6"/>
      <c r="CC448" s="4"/>
      <c r="CD448" s="6"/>
      <c r="CE448" s="5"/>
      <c r="CF448" s="5"/>
      <c r="CG448" s="4">
        <v>1</v>
      </c>
      <c r="CH448" s="6">
        <v>26.08</v>
      </c>
      <c r="CI448" s="4"/>
      <c r="CJ448" s="6"/>
      <c r="CK448" s="5"/>
      <c r="CL448" s="5"/>
      <c r="CM448" s="4"/>
      <c r="CN448" s="6"/>
      <c r="CO448" s="4"/>
      <c r="CP448" s="6"/>
      <c r="CQ448" s="5"/>
      <c r="CR448" s="5"/>
      <c r="CS448" s="4"/>
      <c r="CT448" s="6"/>
      <c r="CU448" s="4"/>
      <c r="CV448" s="6"/>
      <c r="CW448" s="5"/>
      <c r="CX448" s="5"/>
      <c r="CY448" s="4"/>
      <c r="CZ448" s="6"/>
      <c r="DA448" s="4"/>
      <c r="DB448" s="6"/>
      <c r="DC448" s="5"/>
      <c r="DD448" s="5"/>
      <c r="DE448" s="4"/>
      <c r="DF448" s="6"/>
      <c r="DG448" s="4"/>
      <c r="DH448" s="6"/>
      <c r="DI448" s="5"/>
      <c r="DJ448" s="5"/>
      <c r="DK448" s="4"/>
      <c r="DL448" s="6"/>
      <c r="DM448" s="4"/>
      <c r="DN448" s="6"/>
      <c r="DO448" s="5"/>
      <c r="DP448" s="5"/>
      <c r="DQ448" s="4">
        <v>1</v>
      </c>
      <c r="DR448" s="6">
        <v>25.36</v>
      </c>
      <c r="DS448" s="4"/>
      <c r="DT448" s="6"/>
      <c r="DU448" s="5"/>
      <c r="DV448" s="5"/>
      <c r="DW448" s="4"/>
      <c r="DX448" s="6"/>
      <c r="DY448" s="4"/>
      <c r="DZ448" s="6"/>
      <c r="EA448" s="5"/>
      <c r="EB448" s="5"/>
      <c r="EC448" s="4"/>
      <c r="ED448" s="6"/>
      <c r="EE448" s="4"/>
      <c r="EF448" s="6"/>
      <c r="EG448" s="5"/>
      <c r="EH448" s="5"/>
      <c r="EI448" s="4"/>
      <c r="EJ448" s="6"/>
      <c r="EK448" s="4"/>
      <c r="EL448" s="6"/>
      <c r="EM448" s="5"/>
      <c r="EN448" s="5"/>
      <c r="EO448" s="4"/>
      <c r="EP448" s="6"/>
      <c r="EQ448" s="4"/>
      <c r="ER448" s="6"/>
      <c r="ES448" s="5"/>
      <c r="ET448" s="5"/>
      <c r="EU448" s="4"/>
      <c r="EV448" s="6"/>
      <c r="EW448" s="4"/>
      <c r="EX448" s="6"/>
      <c r="EY448" s="5"/>
      <c r="EZ448" s="5"/>
      <c r="FA448" s="4"/>
      <c r="FB448" s="6"/>
      <c r="FC448" s="4"/>
      <c r="FD448" s="6"/>
      <c r="FE448" s="5"/>
      <c r="FF448" s="5"/>
      <c r="FG448" s="4"/>
      <c r="FH448" s="6"/>
      <c r="FI448" s="4"/>
      <c r="FJ448" s="6"/>
      <c r="FK448" s="5"/>
      <c r="FL448" s="5"/>
      <c r="FM448" s="4"/>
      <c r="FN448" s="6"/>
      <c r="FO448" s="4"/>
      <c r="FP448" s="6"/>
      <c r="FQ448" s="5"/>
      <c r="FR448" s="5"/>
      <c r="FS448" s="4"/>
      <c r="FT448" s="6"/>
      <c r="FU448" s="4"/>
      <c r="FV448" s="6"/>
      <c r="FW448" s="5"/>
      <c r="FX448" s="5"/>
      <c r="FY448" s="4"/>
      <c r="FZ448" s="6"/>
      <c r="GA448" s="4"/>
      <c r="GB448" s="6"/>
      <c r="GC448" s="5"/>
      <c r="GD448" s="5"/>
      <c r="GE448" s="4"/>
      <c r="GF448" s="6"/>
      <c r="GG448" s="4"/>
      <c r="GH448" s="6"/>
      <c r="GI448" s="5"/>
      <c r="GJ448" s="5"/>
      <c r="GK448" s="4"/>
      <c r="GL448" s="6"/>
      <c r="GM448" s="4"/>
      <c r="GN448" s="6"/>
      <c r="GO448" s="5"/>
      <c r="GP448" s="5"/>
      <c r="GQ448" s="4"/>
      <c r="GR448" s="6"/>
      <c r="GS448" s="4"/>
      <c r="GT448" s="6"/>
      <c r="GU448" s="5"/>
      <c r="GV448" s="5"/>
      <c r="GW448" s="4"/>
      <c r="GX448" s="6"/>
      <c r="GY448" s="4"/>
      <c r="GZ448" s="6"/>
      <c r="HA448" s="5"/>
      <c r="HB448" s="5"/>
      <c r="HC448" s="4"/>
      <c r="HD448" s="6"/>
      <c r="HE448" s="4"/>
      <c r="HF448" s="6"/>
      <c r="HG448" s="5"/>
      <c r="HH448" s="5"/>
      <c r="HI448" s="4"/>
      <c r="HJ448" s="6"/>
      <c r="HK448" s="4"/>
      <c r="HL448" s="6"/>
      <c r="HM448" s="5"/>
      <c r="HN448" s="5"/>
      <c r="HO448" s="4"/>
      <c r="HP448" s="6"/>
      <c r="HQ448" s="4"/>
      <c r="HR448" s="6"/>
      <c r="HS448" s="5"/>
      <c r="HT448" s="5"/>
      <c r="HU448" s="4"/>
      <c r="HV448" s="6"/>
      <c r="HW448" s="4"/>
      <c r="HX448" s="6"/>
      <c r="HY448" s="5"/>
      <c r="HZ448" s="5"/>
      <c r="IA448" s="4"/>
      <c r="IB448" s="6"/>
      <c r="IC448" s="4"/>
      <c r="ID448" s="6"/>
      <c r="IE448" s="5"/>
      <c r="IF448" s="5"/>
      <c r="IG448" s="4"/>
      <c r="IH448" s="6"/>
      <c r="II448" s="4"/>
      <c r="IJ448" s="6"/>
      <c r="IK448" s="5"/>
      <c r="IL448" s="5"/>
      <c r="IM448" s="4"/>
      <c r="IN448" s="6"/>
      <c r="IO448" s="4"/>
      <c r="IP448" s="6"/>
      <c r="IQ448" s="5"/>
      <c r="IR448" s="5"/>
      <c r="IS448" s="4"/>
      <c r="IT448" s="6"/>
      <c r="IU448" s="4"/>
      <c r="IV448" s="6"/>
      <c r="IW448" s="5"/>
      <c r="IX448" s="5"/>
      <c r="IY448" s="4"/>
      <c r="IZ448" s="6"/>
      <c r="JA448" s="4"/>
      <c r="JB448" s="6"/>
      <c r="JC448" s="5"/>
      <c r="JD448" s="5"/>
      <c r="JE448" s="4"/>
      <c r="JF448" s="6"/>
      <c r="JG448" s="4"/>
      <c r="JH448" s="6"/>
      <c r="JI448" s="5"/>
      <c r="JJ448" s="5"/>
      <c r="JK448" s="4"/>
      <c r="JL448" s="6"/>
      <c r="JM448" s="4"/>
      <c r="JN448" s="6"/>
      <c r="JO448" s="5"/>
      <c r="JP448" s="5"/>
      <c r="JQ448" s="4"/>
      <c r="JR448" s="6"/>
      <c r="JS448" s="4"/>
      <c r="JT448" s="6"/>
      <c r="JU448" s="5"/>
      <c r="JV448" s="5"/>
      <c r="JW448" s="4"/>
      <c r="JX448" s="6"/>
      <c r="JY448" s="4"/>
      <c r="JZ448" s="6"/>
      <c r="KA448" s="5"/>
      <c r="KB448" s="5"/>
      <c r="KC448" s="4"/>
      <c r="KD448" s="6"/>
      <c r="KE448" s="4"/>
      <c r="KF448" s="6"/>
      <c r="KG448" s="5"/>
      <c r="KH448" s="5"/>
      <c r="KI448" s="4"/>
      <c r="KJ448" s="6"/>
      <c r="KK448" s="4"/>
      <c r="KL448" s="6"/>
      <c r="KM448" s="5"/>
      <c r="KN448" s="5"/>
    </row>
    <row r="449">
      <c r="A449" s="3" t="s">
        <v>85</v>
      </c>
      <c r="B449" s="3" t="s">
        <v>86</v>
      </c>
      <c r="C449" s="3" t="s">
        <v>538</v>
      </c>
      <c r="D449" s="3" t="s">
        <v>539</v>
      </c>
      <c r="E449" s="3" t="s">
        <v>93</v>
      </c>
      <c r="F449" s="3" t="s">
        <v>94</v>
      </c>
      <c r="G449" s="3" t="s">
        <v>95</v>
      </c>
      <c r="H449" s="3" t="s">
        <v>104</v>
      </c>
      <c r="I449" s="3" t="s">
        <v>1315</v>
      </c>
      <c r="J449" s="3" t="s">
        <v>1319</v>
      </c>
      <c r="K449" s="4">
        <v>283</v>
      </c>
      <c r="L449" s="4">
        <f>=ROUNDDOWN(19.2517006802721,0)</f>
      </c>
      <c r="M449" s="4">
        <v>220</v>
      </c>
      <c r="N449" s="5">
        <v>1</v>
      </c>
      <c r="O449" s="4"/>
      <c r="P449" s="4">
        <f>=ROUNDDOWN({0},0)</f>
      </c>
      <c r="Q449" s="4"/>
      <c r="R449" s="5"/>
      <c r="S449" s="4">
        <v>5</v>
      </c>
      <c r="T449" s="6">
        <v>127.51</v>
      </c>
      <c r="U449" s="4"/>
      <c r="V449" s="6"/>
      <c r="W449" s="5"/>
      <c r="X449" s="5"/>
      <c r="Y449" s="4"/>
      <c r="Z449" s="6"/>
      <c r="AA449" s="4"/>
      <c r="AB449" s="6"/>
      <c r="AC449" s="5"/>
      <c r="AD449" s="5"/>
      <c r="AE449" s="4">
        <v>1</v>
      </c>
      <c r="AF449" s="6">
        <v>23.01</v>
      </c>
      <c r="AG449" s="4"/>
      <c r="AH449" s="6"/>
      <c r="AI449" s="5"/>
      <c r="AJ449" s="5"/>
      <c r="AK449" s="4"/>
      <c r="AL449" s="6"/>
      <c r="AM449" s="4"/>
      <c r="AN449" s="6"/>
      <c r="AO449" s="5"/>
      <c r="AP449" s="5"/>
      <c r="AQ449" s="4">
        <v>2</v>
      </c>
      <c r="AR449" s="6">
        <v>51.85</v>
      </c>
      <c r="AS449" s="4"/>
      <c r="AT449" s="6"/>
      <c r="AU449" s="5"/>
      <c r="AV449" s="5"/>
      <c r="AW449" s="4">
        <v>1</v>
      </c>
      <c r="AX449" s="6">
        <v>25.36</v>
      </c>
      <c r="AY449" s="4"/>
      <c r="AZ449" s="6"/>
      <c r="BA449" s="5"/>
      <c r="BB449" s="5"/>
      <c r="BC449" s="4"/>
      <c r="BD449" s="6"/>
      <c r="BE449" s="4"/>
      <c r="BF449" s="6"/>
      <c r="BG449" s="5"/>
      <c r="BH449" s="5"/>
      <c r="BI449" s="4"/>
      <c r="BJ449" s="6"/>
      <c r="BK449" s="4"/>
      <c r="BL449" s="6"/>
      <c r="BM449" s="5"/>
      <c r="BN449" s="5"/>
      <c r="BO449" s="4">
        <v>1</v>
      </c>
      <c r="BP449" s="6">
        <v>27.29</v>
      </c>
      <c r="BQ449" s="4"/>
      <c r="BR449" s="6"/>
      <c r="BS449" s="5"/>
      <c r="BT449" s="5"/>
      <c r="BU449" s="4"/>
      <c r="BV449" s="6"/>
      <c r="BW449" s="4"/>
      <c r="BX449" s="6"/>
      <c r="BY449" s="5"/>
      <c r="BZ449" s="5"/>
      <c r="CA449" s="4"/>
      <c r="CB449" s="6"/>
      <c r="CC449" s="4"/>
      <c r="CD449" s="6"/>
      <c r="CE449" s="5"/>
      <c r="CF449" s="5"/>
      <c r="CG449" s="4"/>
      <c r="CH449" s="6"/>
      <c r="CI449" s="4"/>
      <c r="CJ449" s="6"/>
      <c r="CK449" s="5"/>
      <c r="CL449" s="5"/>
      <c r="CM449" s="4"/>
      <c r="CN449" s="6"/>
      <c r="CO449" s="4"/>
      <c r="CP449" s="6"/>
      <c r="CQ449" s="5"/>
      <c r="CR449" s="5"/>
      <c r="CS449" s="4"/>
      <c r="CT449" s="6"/>
      <c r="CU449" s="4"/>
      <c r="CV449" s="6"/>
      <c r="CW449" s="5"/>
      <c r="CX449" s="5"/>
      <c r="CY449" s="4"/>
      <c r="CZ449" s="6"/>
      <c r="DA449" s="4"/>
      <c r="DB449" s="6"/>
      <c r="DC449" s="5"/>
      <c r="DD449" s="5"/>
      <c r="DE449" s="4"/>
      <c r="DF449" s="6"/>
      <c r="DG449" s="4"/>
      <c r="DH449" s="6"/>
      <c r="DI449" s="5"/>
      <c r="DJ449" s="5"/>
      <c r="DK449" s="4"/>
      <c r="DL449" s="6"/>
      <c r="DM449" s="4"/>
      <c r="DN449" s="6"/>
      <c r="DO449" s="5"/>
      <c r="DP449" s="5"/>
      <c r="DQ449" s="4"/>
      <c r="DR449" s="6"/>
      <c r="DS449" s="4"/>
      <c r="DT449" s="6"/>
      <c r="DU449" s="5"/>
      <c r="DV449" s="5"/>
      <c r="DW449" s="4"/>
      <c r="DX449" s="6"/>
      <c r="DY449" s="4"/>
      <c r="DZ449" s="6"/>
      <c r="EA449" s="5"/>
      <c r="EB449" s="5"/>
      <c r="EC449" s="4"/>
      <c r="ED449" s="6"/>
      <c r="EE449" s="4"/>
      <c r="EF449" s="6"/>
      <c r="EG449" s="5"/>
      <c r="EH449" s="5"/>
      <c r="EI449" s="4"/>
      <c r="EJ449" s="6"/>
      <c r="EK449" s="4"/>
      <c r="EL449" s="6"/>
      <c r="EM449" s="5"/>
      <c r="EN449" s="5"/>
      <c r="EO449" s="4"/>
      <c r="EP449" s="6"/>
      <c r="EQ449" s="4"/>
      <c r="ER449" s="6"/>
      <c r="ES449" s="5"/>
      <c r="ET449" s="5"/>
      <c r="EU449" s="4"/>
      <c r="EV449" s="6"/>
      <c r="EW449" s="4"/>
      <c r="EX449" s="6"/>
      <c r="EY449" s="5"/>
      <c r="EZ449" s="5"/>
      <c r="FA449" s="4"/>
      <c r="FB449" s="6"/>
      <c r="FC449" s="4"/>
      <c r="FD449" s="6"/>
      <c r="FE449" s="5"/>
      <c r="FF449" s="5"/>
      <c r="FG449" s="4"/>
      <c r="FH449" s="6"/>
      <c r="FI449" s="4"/>
      <c r="FJ449" s="6"/>
      <c r="FK449" s="5"/>
      <c r="FL449" s="5"/>
      <c r="FM449" s="4"/>
      <c r="FN449" s="6"/>
      <c r="FO449" s="4"/>
      <c r="FP449" s="6"/>
      <c r="FQ449" s="5"/>
      <c r="FR449" s="5"/>
      <c r="FS449" s="4"/>
      <c r="FT449" s="6"/>
      <c r="FU449" s="4"/>
      <c r="FV449" s="6"/>
      <c r="FW449" s="5"/>
      <c r="FX449" s="5"/>
      <c r="FY449" s="4"/>
      <c r="FZ449" s="6"/>
      <c r="GA449" s="4"/>
      <c r="GB449" s="6"/>
      <c r="GC449" s="5"/>
      <c r="GD449" s="5"/>
      <c r="GE449" s="4"/>
      <c r="GF449" s="6"/>
      <c r="GG449" s="4"/>
      <c r="GH449" s="6"/>
      <c r="GI449" s="5"/>
      <c r="GJ449" s="5"/>
      <c r="GK449" s="4"/>
      <c r="GL449" s="6"/>
      <c r="GM449" s="4"/>
      <c r="GN449" s="6"/>
      <c r="GO449" s="5"/>
      <c r="GP449" s="5"/>
      <c r="GQ449" s="4"/>
      <c r="GR449" s="6"/>
      <c r="GS449" s="4"/>
      <c r="GT449" s="6"/>
      <c r="GU449" s="5"/>
      <c r="GV449" s="5"/>
      <c r="GW449" s="4"/>
      <c r="GX449" s="6"/>
      <c r="GY449" s="4"/>
      <c r="GZ449" s="6"/>
      <c r="HA449" s="5"/>
      <c r="HB449" s="5"/>
      <c r="HC449" s="4"/>
      <c r="HD449" s="6"/>
      <c r="HE449" s="4"/>
      <c r="HF449" s="6"/>
      <c r="HG449" s="5"/>
      <c r="HH449" s="5"/>
      <c r="HI449" s="4"/>
      <c r="HJ449" s="6"/>
      <c r="HK449" s="4"/>
      <c r="HL449" s="6"/>
      <c r="HM449" s="5"/>
      <c r="HN449" s="5"/>
      <c r="HO449" s="4"/>
      <c r="HP449" s="6"/>
      <c r="HQ449" s="4"/>
      <c r="HR449" s="6"/>
      <c r="HS449" s="5"/>
      <c r="HT449" s="5"/>
      <c r="HU449" s="4"/>
      <c r="HV449" s="6"/>
      <c r="HW449" s="4"/>
      <c r="HX449" s="6"/>
      <c r="HY449" s="5"/>
      <c r="HZ449" s="5"/>
      <c r="IA449" s="4"/>
      <c r="IB449" s="6"/>
      <c r="IC449" s="4"/>
      <c r="ID449" s="6"/>
      <c r="IE449" s="5"/>
      <c r="IF449" s="5"/>
      <c r="IG449" s="4"/>
      <c r="IH449" s="6"/>
      <c r="II449" s="4"/>
      <c r="IJ449" s="6"/>
      <c r="IK449" s="5"/>
      <c r="IL449" s="5"/>
      <c r="IM449" s="4"/>
      <c r="IN449" s="6"/>
      <c r="IO449" s="4"/>
      <c r="IP449" s="6"/>
      <c r="IQ449" s="5"/>
      <c r="IR449" s="5"/>
      <c r="IS449" s="4"/>
      <c r="IT449" s="6"/>
      <c r="IU449" s="4"/>
      <c r="IV449" s="6"/>
      <c r="IW449" s="5"/>
      <c r="IX449" s="5"/>
      <c r="IY449" s="4"/>
      <c r="IZ449" s="6"/>
      <c r="JA449" s="4"/>
      <c r="JB449" s="6"/>
      <c r="JC449" s="5"/>
      <c r="JD449" s="5"/>
      <c r="JE449" s="4"/>
      <c r="JF449" s="6"/>
      <c r="JG449" s="4"/>
      <c r="JH449" s="6"/>
      <c r="JI449" s="5"/>
      <c r="JJ449" s="5"/>
      <c r="JK449" s="4"/>
      <c r="JL449" s="6"/>
      <c r="JM449" s="4"/>
      <c r="JN449" s="6"/>
      <c r="JO449" s="5"/>
      <c r="JP449" s="5"/>
      <c r="JQ449" s="4"/>
      <c r="JR449" s="6"/>
      <c r="JS449" s="4"/>
      <c r="JT449" s="6"/>
      <c r="JU449" s="5"/>
      <c r="JV449" s="5"/>
      <c r="JW449" s="4"/>
      <c r="JX449" s="6"/>
      <c r="JY449" s="4"/>
      <c r="JZ449" s="6"/>
      <c r="KA449" s="5"/>
      <c r="KB449" s="5"/>
      <c r="KC449" s="4"/>
      <c r="KD449" s="6"/>
      <c r="KE449" s="4"/>
      <c r="KF449" s="6"/>
      <c r="KG449" s="5"/>
      <c r="KH449" s="5"/>
      <c r="KI449" s="4"/>
      <c r="KJ449" s="6"/>
      <c r="KK449" s="4"/>
      <c r="KL449" s="6"/>
      <c r="KM449" s="5"/>
      <c r="KN449" s="5"/>
    </row>
    <row r="450">
      <c r="A450" s="3" t="s">
        <v>85</v>
      </c>
      <c r="B450" s="3" t="s">
        <v>86</v>
      </c>
      <c r="C450" s="3" t="s">
        <v>538</v>
      </c>
      <c r="D450" s="3" t="s">
        <v>539</v>
      </c>
      <c r="E450" s="3" t="s">
        <v>175</v>
      </c>
      <c r="F450" s="3" t="s">
        <v>176</v>
      </c>
      <c r="G450" s="3" t="s">
        <v>177</v>
      </c>
      <c r="H450" s="3" t="s">
        <v>104</v>
      </c>
      <c r="I450" s="3" t="s">
        <v>1349</v>
      </c>
      <c r="J450" s="3" t="s">
        <v>1319</v>
      </c>
      <c r="K450" s="4">
        <v>344</v>
      </c>
      <c r="L450" s="4">
        <f>=ROUNDDOWN(6.25454545454545,0)</f>
      </c>
      <c r="M450" s="4">
        <v>600</v>
      </c>
      <c r="N450" s="5">
        <v>1</v>
      </c>
      <c r="O450" s="4"/>
      <c r="P450" s="4">
        <f>=ROUNDDOWN({0},0)</f>
      </c>
      <c r="Q450" s="4"/>
      <c r="R450" s="5"/>
      <c r="S450" s="4">
        <v>46</v>
      </c>
      <c r="T450" s="6">
        <v>789.01</v>
      </c>
      <c r="U450" s="4"/>
      <c r="V450" s="6"/>
      <c r="W450" s="5"/>
      <c r="X450" s="5"/>
      <c r="Y450" s="4">
        <v>15</v>
      </c>
      <c r="Z450" s="6">
        <v>255.9</v>
      </c>
      <c r="AA450" s="4"/>
      <c r="AB450" s="6"/>
      <c r="AC450" s="5"/>
      <c r="AD450" s="5"/>
      <c r="AE450" s="4">
        <v>2</v>
      </c>
      <c r="AF450" s="6">
        <v>32.47</v>
      </c>
      <c r="AG450" s="4"/>
      <c r="AH450" s="6"/>
      <c r="AI450" s="5"/>
      <c r="AJ450" s="5"/>
      <c r="AK450" s="4">
        <v>2</v>
      </c>
      <c r="AL450" s="6">
        <v>36.16</v>
      </c>
      <c r="AM450" s="4"/>
      <c r="AN450" s="6"/>
      <c r="AO450" s="5"/>
      <c r="AP450" s="5"/>
      <c r="AQ450" s="4">
        <v>3</v>
      </c>
      <c r="AR450" s="6">
        <v>55.5</v>
      </c>
      <c r="AS450" s="4"/>
      <c r="AT450" s="6"/>
      <c r="AU450" s="5"/>
      <c r="AV450" s="5"/>
      <c r="AW450" s="4">
        <v>1</v>
      </c>
      <c r="AX450" s="6">
        <v>17.95</v>
      </c>
      <c r="AY450" s="4"/>
      <c r="AZ450" s="6"/>
      <c r="BA450" s="5"/>
      <c r="BB450" s="5"/>
      <c r="BC450" s="4"/>
      <c r="BD450" s="6"/>
      <c r="BE450" s="4"/>
      <c r="BF450" s="6"/>
      <c r="BG450" s="5"/>
      <c r="BH450" s="5"/>
      <c r="BI450" s="4">
        <v>20</v>
      </c>
      <c r="BJ450" s="6">
        <v>338.8</v>
      </c>
      <c r="BK450" s="4"/>
      <c r="BL450" s="6"/>
      <c r="BM450" s="5"/>
      <c r="BN450" s="5"/>
      <c r="BO450" s="4"/>
      <c r="BP450" s="6"/>
      <c r="BQ450" s="4"/>
      <c r="BR450" s="6"/>
      <c r="BS450" s="5"/>
      <c r="BT450" s="5"/>
      <c r="BU450" s="4"/>
      <c r="BV450" s="6"/>
      <c r="BW450" s="4"/>
      <c r="BX450" s="6"/>
      <c r="BY450" s="5"/>
      <c r="BZ450" s="5"/>
      <c r="CA450" s="4"/>
      <c r="CB450" s="6"/>
      <c r="CC450" s="4"/>
      <c r="CD450" s="6"/>
      <c r="CE450" s="5"/>
      <c r="CF450" s="5"/>
      <c r="CG450" s="4">
        <v>2</v>
      </c>
      <c r="CH450" s="6">
        <v>34.44</v>
      </c>
      <c r="CI450" s="4"/>
      <c r="CJ450" s="6"/>
      <c r="CK450" s="5"/>
      <c r="CL450" s="5"/>
      <c r="CM450" s="4"/>
      <c r="CN450" s="6"/>
      <c r="CO450" s="4"/>
      <c r="CP450" s="6"/>
      <c r="CQ450" s="5"/>
      <c r="CR450" s="5"/>
      <c r="CS450" s="4"/>
      <c r="CT450" s="6"/>
      <c r="CU450" s="4"/>
      <c r="CV450" s="6"/>
      <c r="CW450" s="5"/>
      <c r="CX450" s="5"/>
      <c r="CY450" s="4"/>
      <c r="CZ450" s="6"/>
      <c r="DA450" s="4"/>
      <c r="DB450" s="6"/>
      <c r="DC450" s="5"/>
      <c r="DD450" s="5"/>
      <c r="DE450" s="4"/>
      <c r="DF450" s="6"/>
      <c r="DG450" s="4"/>
      <c r="DH450" s="6"/>
      <c r="DI450" s="5"/>
      <c r="DJ450" s="5"/>
      <c r="DK450" s="4">
        <v>1</v>
      </c>
      <c r="DL450" s="6">
        <v>17.79</v>
      </c>
      <c r="DM450" s="4"/>
      <c r="DN450" s="6"/>
      <c r="DO450" s="5"/>
      <c r="DP450" s="5"/>
      <c r="DQ450" s="4"/>
      <c r="DR450" s="6"/>
      <c r="DS450" s="4"/>
      <c r="DT450" s="6"/>
      <c r="DU450" s="5"/>
      <c r="DV450" s="5"/>
      <c r="DW450" s="4"/>
      <c r="DX450" s="6"/>
      <c r="DY450" s="4"/>
      <c r="DZ450" s="6"/>
      <c r="EA450" s="5"/>
      <c r="EB450" s="5"/>
      <c r="EC450" s="4"/>
      <c r="ED450" s="6"/>
      <c r="EE450" s="4"/>
      <c r="EF450" s="6"/>
      <c r="EG450" s="5"/>
      <c r="EH450" s="5"/>
      <c r="EI450" s="4"/>
      <c r="EJ450" s="6"/>
      <c r="EK450" s="4"/>
      <c r="EL450" s="6"/>
      <c r="EM450" s="5"/>
      <c r="EN450" s="5"/>
      <c r="EO450" s="4"/>
      <c r="EP450" s="6"/>
      <c r="EQ450" s="4"/>
      <c r="ER450" s="6"/>
      <c r="ES450" s="5"/>
      <c r="ET450" s="5"/>
      <c r="EU450" s="4"/>
      <c r="EV450" s="6"/>
      <c r="EW450" s="4"/>
      <c r="EX450" s="6"/>
      <c r="EY450" s="5"/>
      <c r="EZ450" s="5"/>
      <c r="FA450" s="4"/>
      <c r="FB450" s="6"/>
      <c r="FC450" s="4"/>
      <c r="FD450" s="6"/>
      <c r="FE450" s="5"/>
      <c r="FF450" s="5"/>
      <c r="FG450" s="4"/>
      <c r="FH450" s="6"/>
      <c r="FI450" s="4"/>
      <c r="FJ450" s="6"/>
      <c r="FK450" s="5"/>
      <c r="FL450" s="5"/>
      <c r="FM450" s="4"/>
      <c r="FN450" s="6"/>
      <c r="FO450" s="4"/>
      <c r="FP450" s="6"/>
      <c r="FQ450" s="5"/>
      <c r="FR450" s="5"/>
      <c r="FS450" s="4"/>
      <c r="FT450" s="6"/>
      <c r="FU450" s="4"/>
      <c r="FV450" s="6"/>
      <c r="FW450" s="5"/>
      <c r="FX450" s="5"/>
      <c r="FY450" s="4"/>
      <c r="FZ450" s="6"/>
      <c r="GA450" s="4"/>
      <c r="GB450" s="6"/>
      <c r="GC450" s="5"/>
      <c r="GD450" s="5"/>
      <c r="GE450" s="4"/>
      <c r="GF450" s="6"/>
      <c r="GG450" s="4"/>
      <c r="GH450" s="6"/>
      <c r="GI450" s="5"/>
      <c r="GJ450" s="5"/>
      <c r="GK450" s="4"/>
      <c r="GL450" s="6"/>
      <c r="GM450" s="4"/>
      <c r="GN450" s="6"/>
      <c r="GO450" s="5"/>
      <c r="GP450" s="5"/>
      <c r="GQ450" s="4"/>
      <c r="GR450" s="6"/>
      <c r="GS450" s="4"/>
      <c r="GT450" s="6"/>
      <c r="GU450" s="5"/>
      <c r="GV450" s="5"/>
      <c r="GW450" s="4"/>
      <c r="GX450" s="6"/>
      <c r="GY450" s="4"/>
      <c r="GZ450" s="6"/>
      <c r="HA450" s="5"/>
      <c r="HB450" s="5"/>
      <c r="HC450" s="4"/>
      <c r="HD450" s="6"/>
      <c r="HE450" s="4"/>
      <c r="HF450" s="6"/>
      <c r="HG450" s="5"/>
      <c r="HH450" s="5"/>
      <c r="HI450" s="4"/>
      <c r="HJ450" s="6"/>
      <c r="HK450" s="4"/>
      <c r="HL450" s="6"/>
      <c r="HM450" s="5"/>
      <c r="HN450" s="5"/>
      <c r="HO450" s="4"/>
      <c r="HP450" s="6"/>
      <c r="HQ450" s="4"/>
      <c r="HR450" s="6"/>
      <c r="HS450" s="5"/>
      <c r="HT450" s="5"/>
      <c r="HU450" s="4"/>
      <c r="HV450" s="6"/>
      <c r="HW450" s="4"/>
      <c r="HX450" s="6"/>
      <c r="HY450" s="5"/>
      <c r="HZ450" s="5"/>
      <c r="IA450" s="4"/>
      <c r="IB450" s="6"/>
      <c r="IC450" s="4"/>
      <c r="ID450" s="6"/>
      <c r="IE450" s="5"/>
      <c r="IF450" s="5"/>
      <c r="IG450" s="4"/>
      <c r="IH450" s="6"/>
      <c r="II450" s="4"/>
      <c r="IJ450" s="6"/>
      <c r="IK450" s="5"/>
      <c r="IL450" s="5"/>
      <c r="IM450" s="4"/>
      <c r="IN450" s="6"/>
      <c r="IO450" s="4"/>
      <c r="IP450" s="6"/>
      <c r="IQ450" s="5"/>
      <c r="IR450" s="5"/>
      <c r="IS450" s="4"/>
      <c r="IT450" s="6"/>
      <c r="IU450" s="4"/>
      <c r="IV450" s="6"/>
      <c r="IW450" s="5"/>
      <c r="IX450" s="5"/>
      <c r="IY450" s="4"/>
      <c r="IZ450" s="6"/>
      <c r="JA450" s="4"/>
      <c r="JB450" s="6"/>
      <c r="JC450" s="5"/>
      <c r="JD450" s="5"/>
      <c r="JE450" s="4"/>
      <c r="JF450" s="6"/>
      <c r="JG450" s="4"/>
      <c r="JH450" s="6"/>
      <c r="JI450" s="5"/>
      <c r="JJ450" s="5"/>
      <c r="JK450" s="4"/>
      <c r="JL450" s="6"/>
      <c r="JM450" s="4"/>
      <c r="JN450" s="6"/>
      <c r="JO450" s="5"/>
      <c r="JP450" s="5"/>
      <c r="JQ450" s="4"/>
      <c r="JR450" s="6"/>
      <c r="JS450" s="4"/>
      <c r="JT450" s="6"/>
      <c r="JU450" s="5"/>
      <c r="JV450" s="5"/>
      <c r="JW450" s="4"/>
      <c r="JX450" s="6"/>
      <c r="JY450" s="4"/>
      <c r="JZ450" s="6"/>
      <c r="KA450" s="5"/>
      <c r="KB450" s="5"/>
      <c r="KC450" s="4"/>
      <c r="KD450" s="6"/>
      <c r="KE450" s="4"/>
      <c r="KF450" s="6"/>
      <c r="KG450" s="5"/>
      <c r="KH450" s="5"/>
      <c r="KI450" s="4"/>
      <c r="KJ450" s="6"/>
      <c r="KK450" s="4"/>
      <c r="KL450" s="6"/>
      <c r="KM450" s="5"/>
      <c r="KN450" s="5"/>
    </row>
    <row r="451">
      <c r="A451" s="3" t="s">
        <v>85</v>
      </c>
      <c r="B451" s="3" t="s">
        <v>86</v>
      </c>
      <c r="C451" s="3" t="s">
        <v>538</v>
      </c>
      <c r="D451" s="3" t="s">
        <v>539</v>
      </c>
      <c r="E451" s="3" t="s">
        <v>281</v>
      </c>
      <c r="F451" s="3" t="s">
        <v>282</v>
      </c>
      <c r="G451" s="3" t="s">
        <v>283</v>
      </c>
      <c r="H451" s="3" t="s">
        <v>104</v>
      </c>
      <c r="I451" s="3" t="s">
        <v>1311</v>
      </c>
      <c r="J451" s="3" t="s">
        <v>1319</v>
      </c>
      <c r="K451" s="4">
        <v>512</v>
      </c>
      <c r="L451" s="4">
        <f>=ROUNDDOWN(13.4031413612565,0)</f>
      </c>
      <c r="M451" s="4">
        <v>500</v>
      </c>
      <c r="N451" s="5">
        <v>1</v>
      </c>
      <c r="O451" s="4"/>
      <c r="P451" s="4">
        <f>=ROUNDDOWN({0},0)</f>
      </c>
      <c r="Q451" s="4"/>
      <c r="R451" s="5"/>
      <c r="S451" s="4">
        <v>25</v>
      </c>
      <c r="T451" s="6">
        <v>401.68</v>
      </c>
      <c r="U451" s="4"/>
      <c r="V451" s="6"/>
      <c r="W451" s="5"/>
      <c r="X451" s="5"/>
      <c r="Y451" s="4">
        <v>11</v>
      </c>
      <c r="Z451" s="6">
        <v>164.89</v>
      </c>
      <c r="AA451" s="4"/>
      <c r="AB451" s="6"/>
      <c r="AC451" s="5"/>
      <c r="AD451" s="5"/>
      <c r="AE451" s="4">
        <v>2</v>
      </c>
      <c r="AF451" s="6">
        <v>30.5</v>
      </c>
      <c r="AG451" s="4"/>
      <c r="AH451" s="6"/>
      <c r="AI451" s="5"/>
      <c r="AJ451" s="5"/>
      <c r="AK451" s="4">
        <v>3</v>
      </c>
      <c r="AL451" s="6">
        <v>45.75</v>
      </c>
      <c r="AM451" s="4"/>
      <c r="AN451" s="6"/>
      <c r="AO451" s="5"/>
      <c r="AP451" s="5"/>
      <c r="AQ451" s="4">
        <v>3</v>
      </c>
      <c r="AR451" s="6">
        <v>49.5</v>
      </c>
      <c r="AS451" s="4"/>
      <c r="AT451" s="6"/>
      <c r="AU451" s="5"/>
      <c r="AV451" s="5"/>
      <c r="AW451" s="4">
        <v>4</v>
      </c>
      <c r="AX451" s="6">
        <v>64.04</v>
      </c>
      <c r="AY451" s="4"/>
      <c r="AZ451" s="6"/>
      <c r="BA451" s="5"/>
      <c r="BB451" s="5"/>
      <c r="BC451" s="4">
        <v>1</v>
      </c>
      <c r="BD451" s="6">
        <v>30.99</v>
      </c>
      <c r="BE451" s="4"/>
      <c r="BF451" s="6"/>
      <c r="BG451" s="5"/>
      <c r="BH451" s="5"/>
      <c r="BI451" s="4"/>
      <c r="BJ451" s="6"/>
      <c r="BK451" s="4"/>
      <c r="BL451" s="6"/>
      <c r="BM451" s="5"/>
      <c r="BN451" s="5"/>
      <c r="BO451" s="4"/>
      <c r="BP451" s="6"/>
      <c r="BQ451" s="4"/>
      <c r="BR451" s="6"/>
      <c r="BS451" s="5"/>
      <c r="BT451" s="5"/>
      <c r="BU451" s="4"/>
      <c r="BV451" s="6"/>
      <c r="BW451" s="4"/>
      <c r="BX451" s="6"/>
      <c r="BY451" s="5"/>
      <c r="BZ451" s="5"/>
      <c r="CA451" s="4"/>
      <c r="CB451" s="6"/>
      <c r="CC451" s="4"/>
      <c r="CD451" s="6"/>
      <c r="CE451" s="5"/>
      <c r="CF451" s="5"/>
      <c r="CG451" s="4"/>
      <c r="CH451" s="6"/>
      <c r="CI451" s="4"/>
      <c r="CJ451" s="6"/>
      <c r="CK451" s="5"/>
      <c r="CL451" s="5"/>
      <c r="CM451" s="4"/>
      <c r="CN451" s="6"/>
      <c r="CO451" s="4"/>
      <c r="CP451" s="6"/>
      <c r="CQ451" s="5"/>
      <c r="CR451" s="5"/>
      <c r="CS451" s="4"/>
      <c r="CT451" s="6"/>
      <c r="CU451" s="4"/>
      <c r="CV451" s="6"/>
      <c r="CW451" s="5"/>
      <c r="CX451" s="5"/>
      <c r="CY451" s="4"/>
      <c r="CZ451" s="6"/>
      <c r="DA451" s="4"/>
      <c r="DB451" s="6"/>
      <c r="DC451" s="5"/>
      <c r="DD451" s="5"/>
      <c r="DE451" s="4"/>
      <c r="DF451" s="6"/>
      <c r="DG451" s="4"/>
      <c r="DH451" s="6"/>
      <c r="DI451" s="5"/>
      <c r="DJ451" s="5"/>
      <c r="DK451" s="4"/>
      <c r="DL451" s="6"/>
      <c r="DM451" s="4"/>
      <c r="DN451" s="6"/>
      <c r="DO451" s="5"/>
      <c r="DP451" s="5"/>
      <c r="DQ451" s="4">
        <v>1</v>
      </c>
      <c r="DR451" s="6">
        <v>16.01</v>
      </c>
      <c r="DS451" s="4"/>
      <c r="DT451" s="6"/>
      <c r="DU451" s="5"/>
      <c r="DV451" s="5"/>
      <c r="DW451" s="4"/>
      <c r="DX451" s="6"/>
      <c r="DY451" s="4"/>
      <c r="DZ451" s="6"/>
      <c r="EA451" s="5"/>
      <c r="EB451" s="5"/>
      <c r="EC451" s="4"/>
      <c r="ED451" s="6"/>
      <c r="EE451" s="4"/>
      <c r="EF451" s="6"/>
      <c r="EG451" s="5"/>
      <c r="EH451" s="5"/>
      <c r="EI451" s="4"/>
      <c r="EJ451" s="6"/>
      <c r="EK451" s="4"/>
      <c r="EL451" s="6"/>
      <c r="EM451" s="5"/>
      <c r="EN451" s="5"/>
      <c r="EO451" s="4"/>
      <c r="EP451" s="6"/>
      <c r="EQ451" s="4"/>
      <c r="ER451" s="6"/>
      <c r="ES451" s="5"/>
      <c r="ET451" s="5"/>
      <c r="EU451" s="4"/>
      <c r="EV451" s="6"/>
      <c r="EW451" s="4"/>
      <c r="EX451" s="6"/>
      <c r="EY451" s="5"/>
      <c r="EZ451" s="5"/>
      <c r="FA451" s="4"/>
      <c r="FB451" s="6"/>
      <c r="FC451" s="4"/>
      <c r="FD451" s="6"/>
      <c r="FE451" s="5"/>
      <c r="FF451" s="5"/>
      <c r="FG451" s="4"/>
      <c r="FH451" s="6"/>
      <c r="FI451" s="4"/>
      <c r="FJ451" s="6"/>
      <c r="FK451" s="5"/>
      <c r="FL451" s="5"/>
      <c r="FM451" s="4"/>
      <c r="FN451" s="6"/>
      <c r="FO451" s="4"/>
      <c r="FP451" s="6"/>
      <c r="FQ451" s="5"/>
      <c r="FR451" s="5"/>
      <c r="FS451" s="4"/>
      <c r="FT451" s="6"/>
      <c r="FU451" s="4"/>
      <c r="FV451" s="6"/>
      <c r="FW451" s="5"/>
      <c r="FX451" s="5"/>
      <c r="FY451" s="4"/>
      <c r="FZ451" s="6"/>
      <c r="GA451" s="4"/>
      <c r="GB451" s="6"/>
      <c r="GC451" s="5"/>
      <c r="GD451" s="5"/>
      <c r="GE451" s="4"/>
      <c r="GF451" s="6"/>
      <c r="GG451" s="4"/>
      <c r="GH451" s="6"/>
      <c r="GI451" s="5"/>
      <c r="GJ451" s="5"/>
      <c r="GK451" s="4"/>
      <c r="GL451" s="6"/>
      <c r="GM451" s="4"/>
      <c r="GN451" s="6"/>
      <c r="GO451" s="5"/>
      <c r="GP451" s="5"/>
      <c r="GQ451" s="4"/>
      <c r="GR451" s="6"/>
      <c r="GS451" s="4"/>
      <c r="GT451" s="6"/>
      <c r="GU451" s="5"/>
      <c r="GV451" s="5"/>
      <c r="GW451" s="4"/>
      <c r="GX451" s="6"/>
      <c r="GY451" s="4"/>
      <c r="GZ451" s="6"/>
      <c r="HA451" s="5"/>
      <c r="HB451" s="5"/>
      <c r="HC451" s="4"/>
      <c r="HD451" s="6"/>
      <c r="HE451" s="4"/>
      <c r="HF451" s="6"/>
      <c r="HG451" s="5"/>
      <c r="HH451" s="5"/>
      <c r="HI451" s="4"/>
      <c r="HJ451" s="6"/>
      <c r="HK451" s="4"/>
      <c r="HL451" s="6"/>
      <c r="HM451" s="5"/>
      <c r="HN451" s="5"/>
      <c r="HO451" s="4"/>
      <c r="HP451" s="6"/>
      <c r="HQ451" s="4"/>
      <c r="HR451" s="6"/>
      <c r="HS451" s="5"/>
      <c r="HT451" s="5"/>
      <c r="HU451" s="4"/>
      <c r="HV451" s="6"/>
      <c r="HW451" s="4"/>
      <c r="HX451" s="6"/>
      <c r="HY451" s="5"/>
      <c r="HZ451" s="5"/>
      <c r="IA451" s="4"/>
      <c r="IB451" s="6"/>
      <c r="IC451" s="4"/>
      <c r="ID451" s="6"/>
      <c r="IE451" s="5"/>
      <c r="IF451" s="5"/>
      <c r="IG451" s="4"/>
      <c r="IH451" s="6"/>
      <c r="II451" s="4"/>
      <c r="IJ451" s="6"/>
      <c r="IK451" s="5"/>
      <c r="IL451" s="5"/>
      <c r="IM451" s="4"/>
      <c r="IN451" s="6"/>
      <c r="IO451" s="4"/>
      <c r="IP451" s="6"/>
      <c r="IQ451" s="5"/>
      <c r="IR451" s="5"/>
      <c r="IS451" s="4"/>
      <c r="IT451" s="6"/>
      <c r="IU451" s="4"/>
      <c r="IV451" s="6"/>
      <c r="IW451" s="5"/>
      <c r="IX451" s="5"/>
      <c r="IY451" s="4"/>
      <c r="IZ451" s="6"/>
      <c r="JA451" s="4"/>
      <c r="JB451" s="6"/>
      <c r="JC451" s="5"/>
      <c r="JD451" s="5"/>
      <c r="JE451" s="4"/>
      <c r="JF451" s="6"/>
      <c r="JG451" s="4"/>
      <c r="JH451" s="6"/>
      <c r="JI451" s="5"/>
      <c r="JJ451" s="5"/>
      <c r="JK451" s="4"/>
      <c r="JL451" s="6"/>
      <c r="JM451" s="4"/>
      <c r="JN451" s="6"/>
      <c r="JO451" s="5"/>
      <c r="JP451" s="5"/>
      <c r="JQ451" s="4"/>
      <c r="JR451" s="6"/>
      <c r="JS451" s="4"/>
      <c r="JT451" s="6"/>
      <c r="JU451" s="5"/>
      <c r="JV451" s="5"/>
      <c r="JW451" s="4"/>
      <c r="JX451" s="6"/>
      <c r="JY451" s="4"/>
      <c r="JZ451" s="6"/>
      <c r="KA451" s="5"/>
      <c r="KB451" s="5"/>
      <c r="KC451" s="4"/>
      <c r="KD451" s="6"/>
      <c r="KE451" s="4"/>
      <c r="KF451" s="6"/>
      <c r="KG451" s="5"/>
      <c r="KH451" s="5"/>
      <c r="KI451" s="4"/>
      <c r="KJ451" s="6"/>
      <c r="KK451" s="4"/>
      <c r="KL451" s="6"/>
      <c r="KM451" s="5"/>
      <c r="KN451" s="5"/>
    </row>
    <row r="452">
      <c r="A452" s="3" t="s">
        <v>85</v>
      </c>
      <c r="B452" s="3" t="s">
        <v>86</v>
      </c>
      <c r="C452" s="3" t="s">
        <v>538</v>
      </c>
      <c r="D452" s="3" t="s">
        <v>539</v>
      </c>
      <c r="E452" s="3" t="s">
        <v>281</v>
      </c>
      <c r="F452" s="3" t="s">
        <v>282</v>
      </c>
      <c r="G452" s="3" t="s">
        <v>283</v>
      </c>
      <c r="H452" s="3" t="s">
        <v>104</v>
      </c>
      <c r="I452" s="3" t="s">
        <v>1312</v>
      </c>
      <c r="J452" s="3" t="s">
        <v>1319</v>
      </c>
      <c r="K452" s="4">
        <v>490</v>
      </c>
      <c r="L452" s="4">
        <f>=ROUNDDOWN(21.9730941704036,0)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12</v>
      </c>
      <c r="T452" s="6">
        <v>189.51</v>
      </c>
      <c r="U452" s="4"/>
      <c r="V452" s="6"/>
      <c r="W452" s="5"/>
      <c r="X452" s="5"/>
      <c r="Y452" s="4">
        <v>4</v>
      </c>
      <c r="Z452" s="6">
        <v>59.96</v>
      </c>
      <c r="AA452" s="4"/>
      <c r="AB452" s="6"/>
      <c r="AC452" s="5"/>
      <c r="AD452" s="5"/>
      <c r="AE452" s="4"/>
      <c r="AF452" s="6"/>
      <c r="AG452" s="4"/>
      <c r="AH452" s="6"/>
      <c r="AI452" s="5"/>
      <c r="AJ452" s="5"/>
      <c r="AK452" s="4"/>
      <c r="AL452" s="6"/>
      <c r="AM452" s="4"/>
      <c r="AN452" s="6"/>
      <c r="AO452" s="5"/>
      <c r="AP452" s="5"/>
      <c r="AQ452" s="4">
        <v>3</v>
      </c>
      <c r="AR452" s="6">
        <v>49.5</v>
      </c>
      <c r="AS452" s="4"/>
      <c r="AT452" s="6"/>
      <c r="AU452" s="5"/>
      <c r="AV452" s="5"/>
      <c r="AW452" s="4">
        <v>3</v>
      </c>
      <c r="AX452" s="6">
        <v>48.03</v>
      </c>
      <c r="AY452" s="4"/>
      <c r="AZ452" s="6"/>
      <c r="BA452" s="5"/>
      <c r="BB452" s="5"/>
      <c r="BC452" s="4"/>
      <c r="BD452" s="6"/>
      <c r="BE452" s="4"/>
      <c r="BF452" s="6"/>
      <c r="BG452" s="5"/>
      <c r="BH452" s="5"/>
      <c r="BI452" s="4"/>
      <c r="BJ452" s="6"/>
      <c r="BK452" s="4"/>
      <c r="BL452" s="6"/>
      <c r="BM452" s="5"/>
      <c r="BN452" s="5"/>
      <c r="BO452" s="4"/>
      <c r="BP452" s="6"/>
      <c r="BQ452" s="4"/>
      <c r="BR452" s="6"/>
      <c r="BS452" s="5"/>
      <c r="BT452" s="5"/>
      <c r="BU452" s="4"/>
      <c r="BV452" s="6"/>
      <c r="BW452" s="4"/>
      <c r="BX452" s="6"/>
      <c r="BY452" s="5"/>
      <c r="BZ452" s="5"/>
      <c r="CA452" s="4"/>
      <c r="CB452" s="6"/>
      <c r="CC452" s="4"/>
      <c r="CD452" s="6"/>
      <c r="CE452" s="5"/>
      <c r="CF452" s="5"/>
      <c r="CG452" s="4"/>
      <c r="CH452" s="6"/>
      <c r="CI452" s="4"/>
      <c r="CJ452" s="6"/>
      <c r="CK452" s="5"/>
      <c r="CL452" s="5"/>
      <c r="CM452" s="4"/>
      <c r="CN452" s="6"/>
      <c r="CO452" s="4"/>
      <c r="CP452" s="6"/>
      <c r="CQ452" s="5"/>
      <c r="CR452" s="5"/>
      <c r="CS452" s="4"/>
      <c r="CT452" s="6"/>
      <c r="CU452" s="4"/>
      <c r="CV452" s="6"/>
      <c r="CW452" s="5"/>
      <c r="CX452" s="5"/>
      <c r="CY452" s="4"/>
      <c r="CZ452" s="6"/>
      <c r="DA452" s="4"/>
      <c r="DB452" s="6"/>
      <c r="DC452" s="5"/>
      <c r="DD452" s="5"/>
      <c r="DE452" s="4"/>
      <c r="DF452" s="6"/>
      <c r="DG452" s="4"/>
      <c r="DH452" s="6"/>
      <c r="DI452" s="5"/>
      <c r="DJ452" s="5"/>
      <c r="DK452" s="4"/>
      <c r="DL452" s="6"/>
      <c r="DM452" s="4"/>
      <c r="DN452" s="6"/>
      <c r="DO452" s="5"/>
      <c r="DP452" s="5"/>
      <c r="DQ452" s="4">
        <v>2</v>
      </c>
      <c r="DR452" s="6">
        <v>32.02</v>
      </c>
      <c r="DS452" s="4"/>
      <c r="DT452" s="6"/>
      <c r="DU452" s="5"/>
      <c r="DV452" s="5"/>
      <c r="DW452" s="4"/>
      <c r="DX452" s="6"/>
      <c r="DY452" s="4"/>
      <c r="DZ452" s="6"/>
      <c r="EA452" s="5"/>
      <c r="EB452" s="5"/>
      <c r="EC452" s="4"/>
      <c r="ED452" s="6"/>
      <c r="EE452" s="4"/>
      <c r="EF452" s="6"/>
      <c r="EG452" s="5"/>
      <c r="EH452" s="5"/>
      <c r="EI452" s="4"/>
      <c r="EJ452" s="6"/>
      <c r="EK452" s="4"/>
      <c r="EL452" s="6"/>
      <c r="EM452" s="5"/>
      <c r="EN452" s="5"/>
      <c r="EO452" s="4"/>
      <c r="EP452" s="6"/>
      <c r="EQ452" s="4"/>
      <c r="ER452" s="6"/>
      <c r="ES452" s="5"/>
      <c r="ET452" s="5"/>
      <c r="EU452" s="4"/>
      <c r="EV452" s="6"/>
      <c r="EW452" s="4"/>
      <c r="EX452" s="6"/>
      <c r="EY452" s="5"/>
      <c r="EZ452" s="5"/>
      <c r="FA452" s="4"/>
      <c r="FB452" s="6"/>
      <c r="FC452" s="4"/>
      <c r="FD452" s="6"/>
      <c r="FE452" s="5"/>
      <c r="FF452" s="5"/>
      <c r="FG452" s="4"/>
      <c r="FH452" s="6"/>
      <c r="FI452" s="4"/>
      <c r="FJ452" s="6"/>
      <c r="FK452" s="5"/>
      <c r="FL452" s="5"/>
      <c r="FM452" s="4"/>
      <c r="FN452" s="6"/>
      <c r="FO452" s="4"/>
      <c r="FP452" s="6"/>
      <c r="FQ452" s="5"/>
      <c r="FR452" s="5"/>
      <c r="FS452" s="4"/>
      <c r="FT452" s="6"/>
      <c r="FU452" s="4"/>
      <c r="FV452" s="6"/>
      <c r="FW452" s="5"/>
      <c r="FX452" s="5"/>
      <c r="FY452" s="4"/>
      <c r="FZ452" s="6"/>
      <c r="GA452" s="4"/>
      <c r="GB452" s="6"/>
      <c r="GC452" s="5"/>
      <c r="GD452" s="5"/>
      <c r="GE452" s="4"/>
      <c r="GF452" s="6"/>
      <c r="GG452" s="4"/>
      <c r="GH452" s="6"/>
      <c r="GI452" s="5"/>
      <c r="GJ452" s="5"/>
      <c r="GK452" s="4"/>
      <c r="GL452" s="6"/>
      <c r="GM452" s="4"/>
      <c r="GN452" s="6"/>
      <c r="GO452" s="5"/>
      <c r="GP452" s="5"/>
      <c r="GQ452" s="4"/>
      <c r="GR452" s="6"/>
      <c r="GS452" s="4"/>
      <c r="GT452" s="6"/>
      <c r="GU452" s="5"/>
      <c r="GV452" s="5"/>
      <c r="GW452" s="4"/>
      <c r="GX452" s="6"/>
      <c r="GY452" s="4"/>
      <c r="GZ452" s="6"/>
      <c r="HA452" s="5"/>
      <c r="HB452" s="5"/>
      <c r="HC452" s="4"/>
      <c r="HD452" s="6"/>
      <c r="HE452" s="4"/>
      <c r="HF452" s="6"/>
      <c r="HG452" s="5"/>
      <c r="HH452" s="5"/>
      <c r="HI452" s="4"/>
      <c r="HJ452" s="6"/>
      <c r="HK452" s="4"/>
      <c r="HL452" s="6"/>
      <c r="HM452" s="5"/>
      <c r="HN452" s="5"/>
      <c r="HO452" s="4"/>
      <c r="HP452" s="6"/>
      <c r="HQ452" s="4"/>
      <c r="HR452" s="6"/>
      <c r="HS452" s="5"/>
      <c r="HT452" s="5"/>
      <c r="HU452" s="4"/>
      <c r="HV452" s="6"/>
      <c r="HW452" s="4"/>
      <c r="HX452" s="6"/>
      <c r="HY452" s="5"/>
      <c r="HZ452" s="5"/>
      <c r="IA452" s="4"/>
      <c r="IB452" s="6"/>
      <c r="IC452" s="4"/>
      <c r="ID452" s="6"/>
      <c r="IE452" s="5"/>
      <c r="IF452" s="5"/>
      <c r="IG452" s="4"/>
      <c r="IH452" s="6"/>
      <c r="II452" s="4"/>
      <c r="IJ452" s="6"/>
      <c r="IK452" s="5"/>
      <c r="IL452" s="5"/>
      <c r="IM452" s="4"/>
      <c r="IN452" s="6"/>
      <c r="IO452" s="4"/>
      <c r="IP452" s="6"/>
      <c r="IQ452" s="5"/>
      <c r="IR452" s="5"/>
      <c r="IS452" s="4"/>
      <c r="IT452" s="6"/>
      <c r="IU452" s="4"/>
      <c r="IV452" s="6"/>
      <c r="IW452" s="5"/>
      <c r="IX452" s="5"/>
      <c r="IY452" s="4"/>
      <c r="IZ452" s="6"/>
      <c r="JA452" s="4"/>
      <c r="JB452" s="6"/>
      <c r="JC452" s="5"/>
      <c r="JD452" s="5"/>
      <c r="JE452" s="4"/>
      <c r="JF452" s="6"/>
      <c r="JG452" s="4"/>
      <c r="JH452" s="6"/>
      <c r="JI452" s="5"/>
      <c r="JJ452" s="5"/>
      <c r="JK452" s="4"/>
      <c r="JL452" s="6"/>
      <c r="JM452" s="4"/>
      <c r="JN452" s="6"/>
      <c r="JO452" s="5"/>
      <c r="JP452" s="5"/>
      <c r="JQ452" s="4"/>
      <c r="JR452" s="6"/>
      <c r="JS452" s="4"/>
      <c r="JT452" s="6"/>
      <c r="JU452" s="5"/>
      <c r="JV452" s="5"/>
      <c r="JW452" s="4"/>
      <c r="JX452" s="6"/>
      <c r="JY452" s="4"/>
      <c r="JZ452" s="6"/>
      <c r="KA452" s="5"/>
      <c r="KB452" s="5"/>
      <c r="KC452" s="4"/>
      <c r="KD452" s="6"/>
      <c r="KE452" s="4"/>
      <c r="KF452" s="6"/>
      <c r="KG452" s="5"/>
      <c r="KH452" s="5"/>
      <c r="KI452" s="4"/>
      <c r="KJ452" s="6"/>
      <c r="KK452" s="4"/>
      <c r="KL452" s="6"/>
      <c r="KM452" s="5"/>
      <c r="KN452" s="5"/>
    </row>
    <row r="453">
      <c r="A453" s="3" t="s">
        <v>85</v>
      </c>
      <c r="B453" s="3" t="s">
        <v>86</v>
      </c>
      <c r="C453" s="3" t="s">
        <v>538</v>
      </c>
      <c r="D453" s="3" t="s">
        <v>539</v>
      </c>
      <c r="E453" s="3" t="s">
        <v>109</v>
      </c>
      <c r="F453" s="3" t="s">
        <v>110</v>
      </c>
      <c r="G453" s="3" t="s">
        <v>111</v>
      </c>
      <c r="H453" s="3" t="s">
        <v>104</v>
      </c>
      <c r="I453" s="3" t="s">
        <v>1345</v>
      </c>
      <c r="J453" s="3" t="s">
        <v>1319</v>
      </c>
      <c r="K453" s="4">
        <v>646</v>
      </c>
      <c r="L453" s="4">
        <f>=ROUNDDOWN(17.8947368421053,0)</f>
      </c>
      <c r="M453" s="4">
        <v>300</v>
      </c>
      <c r="N453" s="5">
        <v>1</v>
      </c>
      <c r="O453" s="4"/>
      <c r="P453" s="4">
        <f>=ROUNDDOWN({0},0)</f>
      </c>
      <c r="Q453" s="4"/>
      <c r="R453" s="5"/>
      <c r="S453" s="4">
        <v>29</v>
      </c>
      <c r="T453" s="6">
        <v>478.73</v>
      </c>
      <c r="U453" s="4"/>
      <c r="V453" s="6"/>
      <c r="W453" s="5"/>
      <c r="X453" s="5"/>
      <c r="Y453" s="4">
        <v>11</v>
      </c>
      <c r="Z453" s="6">
        <v>164.89</v>
      </c>
      <c r="AA453" s="4"/>
      <c r="AB453" s="6"/>
      <c r="AC453" s="5"/>
      <c r="AD453" s="5"/>
      <c r="AE453" s="4">
        <v>3</v>
      </c>
      <c r="AF453" s="6">
        <v>41.94</v>
      </c>
      <c r="AG453" s="4"/>
      <c r="AH453" s="6"/>
      <c r="AI453" s="5"/>
      <c r="AJ453" s="5"/>
      <c r="AK453" s="4"/>
      <c r="AL453" s="6"/>
      <c r="AM453" s="4"/>
      <c r="AN453" s="6"/>
      <c r="AO453" s="5"/>
      <c r="AP453" s="5"/>
      <c r="AQ453" s="4">
        <v>3</v>
      </c>
      <c r="AR453" s="6">
        <v>49.5</v>
      </c>
      <c r="AS453" s="4"/>
      <c r="AT453" s="6"/>
      <c r="AU453" s="5"/>
      <c r="AV453" s="5"/>
      <c r="AW453" s="4">
        <v>2</v>
      </c>
      <c r="AX453" s="6">
        <v>32.02</v>
      </c>
      <c r="AY453" s="4"/>
      <c r="AZ453" s="6"/>
      <c r="BA453" s="5"/>
      <c r="BB453" s="5"/>
      <c r="BC453" s="4">
        <v>3</v>
      </c>
      <c r="BD453" s="6">
        <v>83.97</v>
      </c>
      <c r="BE453" s="4"/>
      <c r="BF453" s="6"/>
      <c r="BG453" s="5"/>
      <c r="BH453" s="5"/>
      <c r="BI453" s="4">
        <v>4</v>
      </c>
      <c r="BJ453" s="6">
        <v>65.16</v>
      </c>
      <c r="BK453" s="4"/>
      <c r="BL453" s="6"/>
      <c r="BM453" s="5"/>
      <c r="BN453" s="5"/>
      <c r="BO453" s="4">
        <v>1</v>
      </c>
      <c r="BP453" s="6">
        <v>17.23</v>
      </c>
      <c r="BQ453" s="4"/>
      <c r="BR453" s="6"/>
      <c r="BS453" s="5"/>
      <c r="BT453" s="5"/>
      <c r="BU453" s="4"/>
      <c r="BV453" s="6"/>
      <c r="BW453" s="4"/>
      <c r="BX453" s="6"/>
      <c r="BY453" s="5"/>
      <c r="BZ453" s="5"/>
      <c r="CA453" s="4"/>
      <c r="CB453" s="6"/>
      <c r="CC453" s="4"/>
      <c r="CD453" s="6"/>
      <c r="CE453" s="5"/>
      <c r="CF453" s="5"/>
      <c r="CG453" s="4"/>
      <c r="CH453" s="6"/>
      <c r="CI453" s="4"/>
      <c r="CJ453" s="6"/>
      <c r="CK453" s="5"/>
      <c r="CL453" s="5"/>
      <c r="CM453" s="4"/>
      <c r="CN453" s="6"/>
      <c r="CO453" s="4"/>
      <c r="CP453" s="6"/>
      <c r="CQ453" s="5"/>
      <c r="CR453" s="5"/>
      <c r="CS453" s="4"/>
      <c r="CT453" s="6"/>
      <c r="CU453" s="4"/>
      <c r="CV453" s="6"/>
      <c r="CW453" s="5"/>
      <c r="CX453" s="5"/>
      <c r="CY453" s="4"/>
      <c r="CZ453" s="6"/>
      <c r="DA453" s="4"/>
      <c r="DB453" s="6"/>
      <c r="DC453" s="5"/>
      <c r="DD453" s="5"/>
      <c r="DE453" s="4"/>
      <c r="DF453" s="6"/>
      <c r="DG453" s="4"/>
      <c r="DH453" s="6"/>
      <c r="DI453" s="5"/>
      <c r="DJ453" s="5"/>
      <c r="DK453" s="4"/>
      <c r="DL453" s="6"/>
      <c r="DM453" s="4"/>
      <c r="DN453" s="6"/>
      <c r="DO453" s="5"/>
      <c r="DP453" s="5"/>
      <c r="DQ453" s="4">
        <v>2</v>
      </c>
      <c r="DR453" s="6">
        <v>24.02</v>
      </c>
      <c r="DS453" s="4"/>
      <c r="DT453" s="6"/>
      <c r="DU453" s="5"/>
      <c r="DV453" s="5"/>
      <c r="DW453" s="4"/>
      <c r="DX453" s="6"/>
      <c r="DY453" s="4"/>
      <c r="DZ453" s="6"/>
      <c r="EA453" s="5"/>
      <c r="EB453" s="5"/>
      <c r="EC453" s="4"/>
      <c r="ED453" s="6"/>
      <c r="EE453" s="4"/>
      <c r="EF453" s="6"/>
      <c r="EG453" s="5"/>
      <c r="EH453" s="5"/>
      <c r="EI453" s="4"/>
      <c r="EJ453" s="6"/>
      <c r="EK453" s="4"/>
      <c r="EL453" s="6"/>
      <c r="EM453" s="5"/>
      <c r="EN453" s="5"/>
      <c r="EO453" s="4"/>
      <c r="EP453" s="6"/>
      <c r="EQ453" s="4"/>
      <c r="ER453" s="6"/>
      <c r="ES453" s="5"/>
      <c r="ET453" s="5"/>
      <c r="EU453" s="4"/>
      <c r="EV453" s="6"/>
      <c r="EW453" s="4"/>
      <c r="EX453" s="6"/>
      <c r="EY453" s="5"/>
      <c r="EZ453" s="5"/>
      <c r="FA453" s="4"/>
      <c r="FB453" s="6"/>
      <c r="FC453" s="4"/>
      <c r="FD453" s="6"/>
      <c r="FE453" s="5"/>
      <c r="FF453" s="5"/>
      <c r="FG453" s="4"/>
      <c r="FH453" s="6"/>
      <c r="FI453" s="4"/>
      <c r="FJ453" s="6"/>
      <c r="FK453" s="5"/>
      <c r="FL453" s="5"/>
      <c r="FM453" s="4"/>
      <c r="FN453" s="6"/>
      <c r="FO453" s="4"/>
      <c r="FP453" s="6"/>
      <c r="FQ453" s="5"/>
      <c r="FR453" s="5"/>
      <c r="FS453" s="4"/>
      <c r="FT453" s="6"/>
      <c r="FU453" s="4"/>
      <c r="FV453" s="6"/>
      <c r="FW453" s="5"/>
      <c r="FX453" s="5"/>
      <c r="FY453" s="4"/>
      <c r="FZ453" s="6"/>
      <c r="GA453" s="4"/>
      <c r="GB453" s="6"/>
      <c r="GC453" s="5"/>
      <c r="GD453" s="5"/>
      <c r="GE453" s="4"/>
      <c r="GF453" s="6"/>
      <c r="GG453" s="4"/>
      <c r="GH453" s="6"/>
      <c r="GI453" s="5"/>
      <c r="GJ453" s="5"/>
      <c r="GK453" s="4"/>
      <c r="GL453" s="6"/>
      <c r="GM453" s="4"/>
      <c r="GN453" s="6"/>
      <c r="GO453" s="5"/>
      <c r="GP453" s="5"/>
      <c r="GQ453" s="4"/>
      <c r="GR453" s="6"/>
      <c r="GS453" s="4"/>
      <c r="GT453" s="6"/>
      <c r="GU453" s="5"/>
      <c r="GV453" s="5"/>
      <c r="GW453" s="4"/>
      <c r="GX453" s="6"/>
      <c r="GY453" s="4"/>
      <c r="GZ453" s="6"/>
      <c r="HA453" s="5"/>
      <c r="HB453" s="5"/>
      <c r="HC453" s="4"/>
      <c r="HD453" s="6"/>
      <c r="HE453" s="4"/>
      <c r="HF453" s="6"/>
      <c r="HG453" s="5"/>
      <c r="HH453" s="5"/>
      <c r="HI453" s="4"/>
      <c r="HJ453" s="6"/>
      <c r="HK453" s="4"/>
      <c r="HL453" s="6"/>
      <c r="HM453" s="5"/>
      <c r="HN453" s="5"/>
      <c r="HO453" s="4"/>
      <c r="HP453" s="6"/>
      <c r="HQ453" s="4"/>
      <c r="HR453" s="6"/>
      <c r="HS453" s="5"/>
      <c r="HT453" s="5"/>
      <c r="HU453" s="4"/>
      <c r="HV453" s="6"/>
      <c r="HW453" s="4"/>
      <c r="HX453" s="6"/>
      <c r="HY453" s="5"/>
      <c r="HZ453" s="5"/>
      <c r="IA453" s="4"/>
      <c r="IB453" s="6"/>
      <c r="IC453" s="4"/>
      <c r="ID453" s="6"/>
      <c r="IE453" s="5"/>
      <c r="IF453" s="5"/>
      <c r="IG453" s="4"/>
      <c r="IH453" s="6"/>
      <c r="II453" s="4"/>
      <c r="IJ453" s="6"/>
      <c r="IK453" s="5"/>
      <c r="IL453" s="5"/>
      <c r="IM453" s="4"/>
      <c r="IN453" s="6"/>
      <c r="IO453" s="4"/>
      <c r="IP453" s="6"/>
      <c r="IQ453" s="5"/>
      <c r="IR453" s="5"/>
      <c r="IS453" s="4"/>
      <c r="IT453" s="6"/>
      <c r="IU453" s="4"/>
      <c r="IV453" s="6"/>
      <c r="IW453" s="5"/>
      <c r="IX453" s="5"/>
      <c r="IY453" s="4"/>
      <c r="IZ453" s="6"/>
      <c r="JA453" s="4"/>
      <c r="JB453" s="6"/>
      <c r="JC453" s="5"/>
      <c r="JD453" s="5"/>
      <c r="JE453" s="4"/>
      <c r="JF453" s="6"/>
      <c r="JG453" s="4"/>
      <c r="JH453" s="6"/>
      <c r="JI453" s="5"/>
      <c r="JJ453" s="5"/>
      <c r="JK453" s="4"/>
      <c r="JL453" s="6"/>
      <c r="JM453" s="4"/>
      <c r="JN453" s="6"/>
      <c r="JO453" s="5"/>
      <c r="JP453" s="5"/>
      <c r="JQ453" s="4"/>
      <c r="JR453" s="6"/>
      <c r="JS453" s="4"/>
      <c r="JT453" s="6"/>
      <c r="JU453" s="5"/>
      <c r="JV453" s="5"/>
      <c r="JW453" s="4"/>
      <c r="JX453" s="6"/>
      <c r="JY453" s="4"/>
      <c r="JZ453" s="6"/>
      <c r="KA453" s="5"/>
      <c r="KB453" s="5"/>
      <c r="KC453" s="4"/>
      <c r="KD453" s="6"/>
      <c r="KE453" s="4"/>
      <c r="KF453" s="6"/>
      <c r="KG453" s="5"/>
      <c r="KH453" s="5"/>
      <c r="KI453" s="4"/>
      <c r="KJ453" s="6"/>
      <c r="KK453" s="4"/>
      <c r="KL453" s="6"/>
      <c r="KM453" s="5"/>
      <c r="KN453" s="5"/>
    </row>
    <row r="454">
      <c r="A454" s="3" t="s">
        <v>85</v>
      </c>
      <c r="B454" s="3" t="s">
        <v>86</v>
      </c>
      <c r="C454" s="3" t="s">
        <v>538</v>
      </c>
      <c r="D454" s="3" t="s">
        <v>539</v>
      </c>
      <c r="E454" s="3" t="s">
        <v>119</v>
      </c>
      <c r="F454" s="3" t="s">
        <v>120</v>
      </c>
      <c r="G454" s="3" t="s">
        <v>121</v>
      </c>
      <c r="H454" s="3" t="s">
        <v>104</v>
      </c>
      <c r="I454" s="3" t="s">
        <v>1335</v>
      </c>
      <c r="J454" s="3" t="s">
        <v>1319</v>
      </c>
      <c r="K454" s="4">
        <v>556</v>
      </c>
      <c r="L454" s="4">
        <f>=ROUNDDOWN(27.2549019607843,0)</f>
      </c>
      <c r="M454" s="4"/>
      <c r="N454" s="5">
        <v>1</v>
      </c>
      <c r="O454" s="4"/>
      <c r="P454" s="4">
        <f>=ROUNDDOWN({0},0)</f>
      </c>
      <c r="Q454" s="4"/>
      <c r="R454" s="5"/>
      <c r="S454" s="4">
        <v>9</v>
      </c>
      <c r="T454" s="6">
        <v>170.88</v>
      </c>
      <c r="U454" s="4"/>
      <c r="V454" s="6"/>
      <c r="W454" s="5"/>
      <c r="X454" s="5"/>
      <c r="Y454" s="4">
        <v>6</v>
      </c>
      <c r="Z454" s="6">
        <v>110.76</v>
      </c>
      <c r="AA454" s="4"/>
      <c r="AB454" s="6"/>
      <c r="AC454" s="5"/>
      <c r="AD454" s="5"/>
      <c r="AE454" s="4"/>
      <c r="AF454" s="6"/>
      <c r="AG454" s="4"/>
      <c r="AH454" s="6"/>
      <c r="AI454" s="5"/>
      <c r="AJ454" s="5"/>
      <c r="AK454" s="4"/>
      <c r="AL454" s="6"/>
      <c r="AM454" s="4"/>
      <c r="AN454" s="6"/>
      <c r="AO454" s="5"/>
      <c r="AP454" s="5"/>
      <c r="AQ454" s="4">
        <v>1</v>
      </c>
      <c r="AR454" s="6">
        <v>20.5</v>
      </c>
      <c r="AS454" s="4"/>
      <c r="AT454" s="6"/>
      <c r="AU454" s="5"/>
      <c r="AV454" s="5"/>
      <c r="AW454" s="4">
        <v>1</v>
      </c>
      <c r="AX454" s="6">
        <v>19.4</v>
      </c>
      <c r="AY454" s="4"/>
      <c r="AZ454" s="6"/>
      <c r="BA454" s="5"/>
      <c r="BB454" s="5"/>
      <c r="BC454" s="4"/>
      <c r="BD454" s="6"/>
      <c r="BE454" s="4"/>
      <c r="BF454" s="6"/>
      <c r="BG454" s="5"/>
      <c r="BH454" s="5"/>
      <c r="BI454" s="4"/>
      <c r="BJ454" s="6"/>
      <c r="BK454" s="4"/>
      <c r="BL454" s="6"/>
      <c r="BM454" s="5"/>
      <c r="BN454" s="5"/>
      <c r="BO454" s="4"/>
      <c r="BP454" s="6"/>
      <c r="BQ454" s="4"/>
      <c r="BR454" s="6"/>
      <c r="BS454" s="5"/>
      <c r="BT454" s="5"/>
      <c r="BU454" s="4"/>
      <c r="BV454" s="6"/>
      <c r="BW454" s="4"/>
      <c r="BX454" s="6"/>
      <c r="BY454" s="5"/>
      <c r="BZ454" s="5"/>
      <c r="CA454" s="4"/>
      <c r="CB454" s="6"/>
      <c r="CC454" s="4"/>
      <c r="CD454" s="6"/>
      <c r="CE454" s="5"/>
      <c r="CF454" s="5"/>
      <c r="CG454" s="4"/>
      <c r="CH454" s="6"/>
      <c r="CI454" s="4"/>
      <c r="CJ454" s="6"/>
      <c r="CK454" s="5"/>
      <c r="CL454" s="5"/>
      <c r="CM454" s="4"/>
      <c r="CN454" s="6"/>
      <c r="CO454" s="4"/>
      <c r="CP454" s="6"/>
      <c r="CQ454" s="5"/>
      <c r="CR454" s="5"/>
      <c r="CS454" s="4"/>
      <c r="CT454" s="6"/>
      <c r="CU454" s="4"/>
      <c r="CV454" s="6"/>
      <c r="CW454" s="5"/>
      <c r="CX454" s="5"/>
      <c r="CY454" s="4"/>
      <c r="CZ454" s="6"/>
      <c r="DA454" s="4"/>
      <c r="DB454" s="6"/>
      <c r="DC454" s="5"/>
      <c r="DD454" s="5"/>
      <c r="DE454" s="4"/>
      <c r="DF454" s="6"/>
      <c r="DG454" s="4"/>
      <c r="DH454" s="6"/>
      <c r="DI454" s="5"/>
      <c r="DJ454" s="5"/>
      <c r="DK454" s="4">
        <v>1</v>
      </c>
      <c r="DL454" s="6">
        <v>20.22</v>
      </c>
      <c r="DM454" s="4"/>
      <c r="DN454" s="6"/>
      <c r="DO454" s="5"/>
      <c r="DP454" s="5"/>
      <c r="DQ454" s="4"/>
      <c r="DR454" s="6"/>
      <c r="DS454" s="4"/>
      <c r="DT454" s="6"/>
      <c r="DU454" s="5"/>
      <c r="DV454" s="5"/>
      <c r="DW454" s="4"/>
      <c r="DX454" s="6"/>
      <c r="DY454" s="4"/>
      <c r="DZ454" s="6"/>
      <c r="EA454" s="5"/>
      <c r="EB454" s="5"/>
      <c r="EC454" s="4"/>
      <c r="ED454" s="6"/>
      <c r="EE454" s="4"/>
      <c r="EF454" s="6"/>
      <c r="EG454" s="5"/>
      <c r="EH454" s="5"/>
      <c r="EI454" s="4"/>
      <c r="EJ454" s="6"/>
      <c r="EK454" s="4"/>
      <c r="EL454" s="6"/>
      <c r="EM454" s="5"/>
      <c r="EN454" s="5"/>
      <c r="EO454" s="4"/>
      <c r="EP454" s="6"/>
      <c r="EQ454" s="4"/>
      <c r="ER454" s="6"/>
      <c r="ES454" s="5"/>
      <c r="ET454" s="5"/>
      <c r="EU454" s="4"/>
      <c r="EV454" s="6"/>
      <c r="EW454" s="4"/>
      <c r="EX454" s="6"/>
      <c r="EY454" s="5"/>
      <c r="EZ454" s="5"/>
      <c r="FA454" s="4"/>
      <c r="FB454" s="6"/>
      <c r="FC454" s="4"/>
      <c r="FD454" s="6"/>
      <c r="FE454" s="5"/>
      <c r="FF454" s="5"/>
      <c r="FG454" s="4"/>
      <c r="FH454" s="6"/>
      <c r="FI454" s="4"/>
      <c r="FJ454" s="6"/>
      <c r="FK454" s="5"/>
      <c r="FL454" s="5"/>
      <c r="FM454" s="4"/>
      <c r="FN454" s="6"/>
      <c r="FO454" s="4"/>
      <c r="FP454" s="6"/>
      <c r="FQ454" s="5"/>
      <c r="FR454" s="5"/>
      <c r="FS454" s="4"/>
      <c r="FT454" s="6"/>
      <c r="FU454" s="4"/>
      <c r="FV454" s="6"/>
      <c r="FW454" s="5"/>
      <c r="FX454" s="5"/>
      <c r="FY454" s="4"/>
      <c r="FZ454" s="6"/>
      <c r="GA454" s="4"/>
      <c r="GB454" s="6"/>
      <c r="GC454" s="5"/>
      <c r="GD454" s="5"/>
      <c r="GE454" s="4"/>
      <c r="GF454" s="6"/>
      <c r="GG454" s="4"/>
      <c r="GH454" s="6"/>
      <c r="GI454" s="5"/>
      <c r="GJ454" s="5"/>
      <c r="GK454" s="4"/>
      <c r="GL454" s="6"/>
      <c r="GM454" s="4"/>
      <c r="GN454" s="6"/>
      <c r="GO454" s="5"/>
      <c r="GP454" s="5"/>
      <c r="GQ454" s="4"/>
      <c r="GR454" s="6"/>
      <c r="GS454" s="4"/>
      <c r="GT454" s="6"/>
      <c r="GU454" s="5"/>
      <c r="GV454" s="5"/>
      <c r="GW454" s="4"/>
      <c r="GX454" s="6"/>
      <c r="GY454" s="4"/>
      <c r="GZ454" s="6"/>
      <c r="HA454" s="5"/>
      <c r="HB454" s="5"/>
      <c r="HC454" s="4"/>
      <c r="HD454" s="6"/>
      <c r="HE454" s="4"/>
      <c r="HF454" s="6"/>
      <c r="HG454" s="5"/>
      <c r="HH454" s="5"/>
      <c r="HI454" s="4"/>
      <c r="HJ454" s="6"/>
      <c r="HK454" s="4"/>
      <c r="HL454" s="6"/>
      <c r="HM454" s="5"/>
      <c r="HN454" s="5"/>
      <c r="HO454" s="4"/>
      <c r="HP454" s="6"/>
      <c r="HQ454" s="4"/>
      <c r="HR454" s="6"/>
      <c r="HS454" s="5"/>
      <c r="HT454" s="5"/>
      <c r="HU454" s="4"/>
      <c r="HV454" s="6"/>
      <c r="HW454" s="4"/>
      <c r="HX454" s="6"/>
      <c r="HY454" s="5"/>
      <c r="HZ454" s="5"/>
      <c r="IA454" s="4"/>
      <c r="IB454" s="6"/>
      <c r="IC454" s="4"/>
      <c r="ID454" s="6"/>
      <c r="IE454" s="5"/>
      <c r="IF454" s="5"/>
      <c r="IG454" s="4"/>
      <c r="IH454" s="6"/>
      <c r="II454" s="4"/>
      <c r="IJ454" s="6"/>
      <c r="IK454" s="5"/>
      <c r="IL454" s="5"/>
      <c r="IM454" s="4"/>
      <c r="IN454" s="6"/>
      <c r="IO454" s="4"/>
      <c r="IP454" s="6"/>
      <c r="IQ454" s="5"/>
      <c r="IR454" s="5"/>
      <c r="IS454" s="4"/>
      <c r="IT454" s="6"/>
      <c r="IU454" s="4"/>
      <c r="IV454" s="6"/>
      <c r="IW454" s="5"/>
      <c r="IX454" s="5"/>
      <c r="IY454" s="4"/>
      <c r="IZ454" s="6"/>
      <c r="JA454" s="4"/>
      <c r="JB454" s="6"/>
      <c r="JC454" s="5"/>
      <c r="JD454" s="5"/>
      <c r="JE454" s="4"/>
      <c r="JF454" s="6"/>
      <c r="JG454" s="4"/>
      <c r="JH454" s="6"/>
      <c r="JI454" s="5"/>
      <c r="JJ454" s="5"/>
      <c r="JK454" s="4"/>
      <c r="JL454" s="6"/>
      <c r="JM454" s="4"/>
      <c r="JN454" s="6"/>
      <c r="JO454" s="5"/>
      <c r="JP454" s="5"/>
      <c r="JQ454" s="4"/>
      <c r="JR454" s="6"/>
      <c r="JS454" s="4"/>
      <c r="JT454" s="6"/>
      <c r="JU454" s="5"/>
      <c r="JV454" s="5"/>
      <c r="JW454" s="4"/>
      <c r="JX454" s="6"/>
      <c r="JY454" s="4"/>
      <c r="JZ454" s="6"/>
      <c r="KA454" s="5"/>
      <c r="KB454" s="5"/>
      <c r="KC454" s="4"/>
      <c r="KD454" s="6"/>
      <c r="KE454" s="4"/>
      <c r="KF454" s="6"/>
      <c r="KG454" s="5"/>
      <c r="KH454" s="5"/>
      <c r="KI454" s="4"/>
      <c r="KJ454" s="6"/>
      <c r="KK454" s="4"/>
      <c r="KL454" s="6"/>
      <c r="KM454" s="5"/>
      <c r="KN454" s="5"/>
    </row>
    <row r="455">
      <c r="A455" s="3" t="s">
        <v>85</v>
      </c>
      <c r="B455" s="3" t="s">
        <v>86</v>
      </c>
      <c r="C455" s="3" t="s">
        <v>538</v>
      </c>
      <c r="D455" s="3" t="s">
        <v>539</v>
      </c>
      <c r="E455" s="3" t="s">
        <v>119</v>
      </c>
      <c r="F455" s="3" t="s">
        <v>120</v>
      </c>
      <c r="G455" s="3" t="s">
        <v>121</v>
      </c>
      <c r="H455" s="3" t="s">
        <v>104</v>
      </c>
      <c r="I455" s="3" t="s">
        <v>1339</v>
      </c>
      <c r="J455" s="3" t="s">
        <v>1319</v>
      </c>
      <c r="K455" s="4">
        <v>383</v>
      </c>
      <c r="L455" s="4">
        <f>=ROUNDDOWN(31.6528925619835,0)</f>
      </c>
      <c r="M455" s="4"/>
      <c r="N455" s="5">
        <v>1</v>
      </c>
      <c r="O455" s="4"/>
      <c r="P455" s="4">
        <f>=ROUNDDOWN({0},0)</f>
      </c>
      <c r="Q455" s="4"/>
      <c r="R455" s="5"/>
      <c r="S455" s="4">
        <v>7</v>
      </c>
      <c r="T455" s="6">
        <v>135.06</v>
      </c>
      <c r="U455" s="4"/>
      <c r="V455" s="6"/>
      <c r="W455" s="5"/>
      <c r="X455" s="5"/>
      <c r="Y455" s="4">
        <v>4</v>
      </c>
      <c r="Z455" s="6">
        <v>73.84</v>
      </c>
      <c r="AA455" s="4"/>
      <c r="AB455" s="6"/>
      <c r="AC455" s="5"/>
      <c r="AD455" s="5"/>
      <c r="AE455" s="4"/>
      <c r="AF455" s="6"/>
      <c r="AG455" s="4"/>
      <c r="AH455" s="6"/>
      <c r="AI455" s="5"/>
      <c r="AJ455" s="5"/>
      <c r="AK455" s="4"/>
      <c r="AL455" s="6"/>
      <c r="AM455" s="4"/>
      <c r="AN455" s="6"/>
      <c r="AO455" s="5"/>
      <c r="AP455" s="5"/>
      <c r="AQ455" s="4">
        <v>2</v>
      </c>
      <c r="AR455" s="6">
        <v>41</v>
      </c>
      <c r="AS455" s="4"/>
      <c r="AT455" s="6"/>
      <c r="AU455" s="5"/>
      <c r="AV455" s="5"/>
      <c r="AW455" s="4"/>
      <c r="AX455" s="6"/>
      <c r="AY455" s="4"/>
      <c r="AZ455" s="6"/>
      <c r="BA455" s="5"/>
      <c r="BB455" s="5"/>
      <c r="BC455" s="4"/>
      <c r="BD455" s="6"/>
      <c r="BE455" s="4"/>
      <c r="BF455" s="6"/>
      <c r="BG455" s="5"/>
      <c r="BH455" s="5"/>
      <c r="BI455" s="4"/>
      <c r="BJ455" s="6"/>
      <c r="BK455" s="4"/>
      <c r="BL455" s="6"/>
      <c r="BM455" s="5"/>
      <c r="BN455" s="5"/>
      <c r="BO455" s="4"/>
      <c r="BP455" s="6"/>
      <c r="BQ455" s="4"/>
      <c r="BR455" s="6"/>
      <c r="BS455" s="5"/>
      <c r="BT455" s="5"/>
      <c r="BU455" s="4"/>
      <c r="BV455" s="6"/>
      <c r="BW455" s="4"/>
      <c r="BX455" s="6"/>
      <c r="BY455" s="5"/>
      <c r="BZ455" s="5"/>
      <c r="CA455" s="4"/>
      <c r="CB455" s="6"/>
      <c r="CC455" s="4"/>
      <c r="CD455" s="6"/>
      <c r="CE455" s="5"/>
      <c r="CF455" s="5"/>
      <c r="CG455" s="4"/>
      <c r="CH455" s="6"/>
      <c r="CI455" s="4"/>
      <c r="CJ455" s="6"/>
      <c r="CK455" s="5"/>
      <c r="CL455" s="5"/>
      <c r="CM455" s="4"/>
      <c r="CN455" s="6"/>
      <c r="CO455" s="4"/>
      <c r="CP455" s="6"/>
      <c r="CQ455" s="5"/>
      <c r="CR455" s="5"/>
      <c r="CS455" s="4"/>
      <c r="CT455" s="6"/>
      <c r="CU455" s="4"/>
      <c r="CV455" s="6"/>
      <c r="CW455" s="5"/>
      <c r="CX455" s="5"/>
      <c r="CY455" s="4"/>
      <c r="CZ455" s="6"/>
      <c r="DA455" s="4"/>
      <c r="DB455" s="6"/>
      <c r="DC455" s="5"/>
      <c r="DD455" s="5"/>
      <c r="DE455" s="4"/>
      <c r="DF455" s="6"/>
      <c r="DG455" s="4"/>
      <c r="DH455" s="6"/>
      <c r="DI455" s="5"/>
      <c r="DJ455" s="5"/>
      <c r="DK455" s="4">
        <v>1</v>
      </c>
      <c r="DL455" s="6">
        <v>20.22</v>
      </c>
      <c r="DM455" s="4"/>
      <c r="DN455" s="6"/>
      <c r="DO455" s="5"/>
      <c r="DP455" s="5"/>
      <c r="DQ455" s="4"/>
      <c r="DR455" s="6"/>
      <c r="DS455" s="4"/>
      <c r="DT455" s="6"/>
      <c r="DU455" s="5"/>
      <c r="DV455" s="5"/>
      <c r="DW455" s="4"/>
      <c r="DX455" s="6"/>
      <c r="DY455" s="4"/>
      <c r="DZ455" s="6"/>
      <c r="EA455" s="5"/>
      <c r="EB455" s="5"/>
      <c r="EC455" s="4"/>
      <c r="ED455" s="6"/>
      <c r="EE455" s="4"/>
      <c r="EF455" s="6"/>
      <c r="EG455" s="5"/>
      <c r="EH455" s="5"/>
      <c r="EI455" s="4"/>
      <c r="EJ455" s="6"/>
      <c r="EK455" s="4"/>
      <c r="EL455" s="6"/>
      <c r="EM455" s="5"/>
      <c r="EN455" s="5"/>
      <c r="EO455" s="4"/>
      <c r="EP455" s="6"/>
      <c r="EQ455" s="4"/>
      <c r="ER455" s="6"/>
      <c r="ES455" s="5"/>
      <c r="ET455" s="5"/>
      <c r="EU455" s="4"/>
      <c r="EV455" s="6"/>
      <c r="EW455" s="4"/>
      <c r="EX455" s="6"/>
      <c r="EY455" s="5"/>
      <c r="EZ455" s="5"/>
      <c r="FA455" s="4"/>
      <c r="FB455" s="6"/>
      <c r="FC455" s="4"/>
      <c r="FD455" s="6"/>
      <c r="FE455" s="5"/>
      <c r="FF455" s="5"/>
      <c r="FG455" s="4"/>
      <c r="FH455" s="6"/>
      <c r="FI455" s="4"/>
      <c r="FJ455" s="6"/>
      <c r="FK455" s="5"/>
      <c r="FL455" s="5"/>
      <c r="FM455" s="4"/>
      <c r="FN455" s="6"/>
      <c r="FO455" s="4"/>
      <c r="FP455" s="6"/>
      <c r="FQ455" s="5"/>
      <c r="FR455" s="5"/>
      <c r="FS455" s="4"/>
      <c r="FT455" s="6"/>
      <c r="FU455" s="4"/>
      <c r="FV455" s="6"/>
      <c r="FW455" s="5"/>
      <c r="FX455" s="5"/>
      <c r="FY455" s="4"/>
      <c r="FZ455" s="6"/>
      <c r="GA455" s="4"/>
      <c r="GB455" s="6"/>
      <c r="GC455" s="5"/>
      <c r="GD455" s="5"/>
      <c r="GE455" s="4"/>
      <c r="GF455" s="6"/>
      <c r="GG455" s="4"/>
      <c r="GH455" s="6"/>
      <c r="GI455" s="5"/>
      <c r="GJ455" s="5"/>
      <c r="GK455" s="4"/>
      <c r="GL455" s="6"/>
      <c r="GM455" s="4"/>
      <c r="GN455" s="6"/>
      <c r="GO455" s="5"/>
      <c r="GP455" s="5"/>
      <c r="GQ455" s="4"/>
      <c r="GR455" s="6"/>
      <c r="GS455" s="4"/>
      <c r="GT455" s="6"/>
      <c r="GU455" s="5"/>
      <c r="GV455" s="5"/>
      <c r="GW455" s="4"/>
      <c r="GX455" s="6"/>
      <c r="GY455" s="4"/>
      <c r="GZ455" s="6"/>
      <c r="HA455" s="5"/>
      <c r="HB455" s="5"/>
      <c r="HC455" s="4"/>
      <c r="HD455" s="6"/>
      <c r="HE455" s="4"/>
      <c r="HF455" s="6"/>
      <c r="HG455" s="5"/>
      <c r="HH455" s="5"/>
      <c r="HI455" s="4"/>
      <c r="HJ455" s="6"/>
      <c r="HK455" s="4"/>
      <c r="HL455" s="6"/>
      <c r="HM455" s="5"/>
      <c r="HN455" s="5"/>
      <c r="HO455" s="4"/>
      <c r="HP455" s="6"/>
      <c r="HQ455" s="4"/>
      <c r="HR455" s="6"/>
      <c r="HS455" s="5"/>
      <c r="HT455" s="5"/>
      <c r="HU455" s="4"/>
      <c r="HV455" s="6"/>
      <c r="HW455" s="4"/>
      <c r="HX455" s="6"/>
      <c r="HY455" s="5"/>
      <c r="HZ455" s="5"/>
      <c r="IA455" s="4"/>
      <c r="IB455" s="6"/>
      <c r="IC455" s="4"/>
      <c r="ID455" s="6"/>
      <c r="IE455" s="5"/>
      <c r="IF455" s="5"/>
      <c r="IG455" s="4"/>
      <c r="IH455" s="6"/>
      <c r="II455" s="4"/>
      <c r="IJ455" s="6"/>
      <c r="IK455" s="5"/>
      <c r="IL455" s="5"/>
      <c r="IM455" s="4"/>
      <c r="IN455" s="6"/>
      <c r="IO455" s="4"/>
      <c r="IP455" s="6"/>
      <c r="IQ455" s="5"/>
      <c r="IR455" s="5"/>
      <c r="IS455" s="4"/>
      <c r="IT455" s="6"/>
      <c r="IU455" s="4"/>
      <c r="IV455" s="6"/>
      <c r="IW455" s="5"/>
      <c r="IX455" s="5"/>
      <c r="IY455" s="4"/>
      <c r="IZ455" s="6"/>
      <c r="JA455" s="4"/>
      <c r="JB455" s="6"/>
      <c r="JC455" s="5"/>
      <c r="JD455" s="5"/>
      <c r="JE455" s="4"/>
      <c r="JF455" s="6"/>
      <c r="JG455" s="4"/>
      <c r="JH455" s="6"/>
      <c r="JI455" s="5"/>
      <c r="JJ455" s="5"/>
      <c r="JK455" s="4"/>
      <c r="JL455" s="6"/>
      <c r="JM455" s="4"/>
      <c r="JN455" s="6"/>
      <c r="JO455" s="5"/>
      <c r="JP455" s="5"/>
      <c r="JQ455" s="4"/>
      <c r="JR455" s="6"/>
      <c r="JS455" s="4"/>
      <c r="JT455" s="6"/>
      <c r="JU455" s="5"/>
      <c r="JV455" s="5"/>
      <c r="JW455" s="4"/>
      <c r="JX455" s="6"/>
      <c r="JY455" s="4"/>
      <c r="JZ455" s="6"/>
      <c r="KA455" s="5"/>
      <c r="KB455" s="5"/>
      <c r="KC455" s="4"/>
      <c r="KD455" s="6"/>
      <c r="KE455" s="4"/>
      <c r="KF455" s="6"/>
      <c r="KG455" s="5"/>
      <c r="KH455" s="5"/>
      <c r="KI455" s="4"/>
      <c r="KJ455" s="6"/>
      <c r="KK455" s="4"/>
      <c r="KL455" s="6"/>
      <c r="KM455" s="5"/>
      <c r="KN455" s="5"/>
    </row>
    <row r="456">
      <c r="A456" s="3" t="s">
        <v>85</v>
      </c>
      <c r="B456" s="3" t="s">
        <v>86</v>
      </c>
      <c r="C456" s="3" t="s">
        <v>538</v>
      </c>
      <c r="D456" s="3" t="s">
        <v>539</v>
      </c>
      <c r="E456" s="3" t="s">
        <v>407</v>
      </c>
      <c r="F456" s="3" t="s">
        <v>408</v>
      </c>
      <c r="G456" s="3" t="s">
        <v>409</v>
      </c>
      <c r="H456" s="3" t="s">
        <v>104</v>
      </c>
      <c r="I456" s="3" t="s">
        <v>1323</v>
      </c>
      <c r="J456" s="3" t="s">
        <v>1319</v>
      </c>
      <c r="K456" s="4">
        <v>194</v>
      </c>
      <c r="L456" s="4">
        <f>=ROUNDDOWN(17.4774774774775,0)</f>
      </c>
      <c r="M456" s="4"/>
      <c r="N456" s="5">
        <v>1</v>
      </c>
      <c r="O456" s="4"/>
      <c r="P456" s="4">
        <f>=ROUNDDOWN({0},0)</f>
      </c>
      <c r="Q456" s="4"/>
      <c r="R456" s="5"/>
      <c r="S456" s="4">
        <v>13</v>
      </c>
      <c r="T456" s="6">
        <v>293</v>
      </c>
      <c r="U456" s="4"/>
      <c r="V456" s="6"/>
      <c r="W456" s="5"/>
      <c r="X456" s="5"/>
      <c r="Y456" s="4">
        <v>7</v>
      </c>
      <c r="Z456" s="6">
        <v>136.5</v>
      </c>
      <c r="AA456" s="4"/>
      <c r="AB456" s="6"/>
      <c r="AC456" s="5"/>
      <c r="AD456" s="5"/>
      <c r="AE456" s="4"/>
      <c r="AF456" s="6"/>
      <c r="AG456" s="4"/>
      <c r="AH456" s="6"/>
      <c r="AI456" s="5"/>
      <c r="AJ456" s="5"/>
      <c r="AK456" s="4"/>
      <c r="AL456" s="6"/>
      <c r="AM456" s="4"/>
      <c r="AN456" s="6"/>
      <c r="AO456" s="5"/>
      <c r="AP456" s="5"/>
      <c r="AQ456" s="4"/>
      <c r="AR456" s="6"/>
      <c r="AS456" s="4"/>
      <c r="AT456" s="6"/>
      <c r="AU456" s="5"/>
      <c r="AV456" s="5"/>
      <c r="AW456" s="4">
        <v>2</v>
      </c>
      <c r="AX456" s="6">
        <v>38.62</v>
      </c>
      <c r="AY456" s="4"/>
      <c r="AZ456" s="6"/>
      <c r="BA456" s="5"/>
      <c r="BB456" s="5"/>
      <c r="BC456" s="4"/>
      <c r="BD456" s="6"/>
      <c r="BE456" s="4"/>
      <c r="BF456" s="6"/>
      <c r="BG456" s="5"/>
      <c r="BH456" s="5"/>
      <c r="BI456" s="4"/>
      <c r="BJ456" s="6"/>
      <c r="BK456" s="4"/>
      <c r="BL456" s="6"/>
      <c r="BM456" s="5"/>
      <c r="BN456" s="5"/>
      <c r="BO456" s="4">
        <v>4</v>
      </c>
      <c r="BP456" s="6">
        <v>117.88</v>
      </c>
      <c r="BQ456" s="4"/>
      <c r="BR456" s="6"/>
      <c r="BS456" s="5"/>
      <c r="BT456" s="5"/>
      <c r="BU456" s="4"/>
      <c r="BV456" s="6"/>
      <c r="BW456" s="4"/>
      <c r="BX456" s="6"/>
      <c r="BY456" s="5"/>
      <c r="BZ456" s="5"/>
      <c r="CA456" s="4"/>
      <c r="CB456" s="6"/>
      <c r="CC456" s="4"/>
      <c r="CD456" s="6"/>
      <c r="CE456" s="5"/>
      <c r="CF456" s="5"/>
      <c r="CG456" s="4"/>
      <c r="CH456" s="6"/>
      <c r="CI456" s="4"/>
      <c r="CJ456" s="6"/>
      <c r="CK456" s="5"/>
      <c r="CL456" s="5"/>
      <c r="CM456" s="4"/>
      <c r="CN456" s="6"/>
      <c r="CO456" s="4"/>
      <c r="CP456" s="6"/>
      <c r="CQ456" s="5"/>
      <c r="CR456" s="5"/>
      <c r="CS456" s="4"/>
      <c r="CT456" s="6"/>
      <c r="CU456" s="4"/>
      <c r="CV456" s="6"/>
      <c r="CW456" s="5"/>
      <c r="CX456" s="5"/>
      <c r="CY456" s="4"/>
      <c r="CZ456" s="6"/>
      <c r="DA456" s="4"/>
      <c r="DB456" s="6"/>
      <c r="DC456" s="5"/>
      <c r="DD456" s="5"/>
      <c r="DE456" s="4"/>
      <c r="DF456" s="6"/>
      <c r="DG456" s="4"/>
      <c r="DH456" s="6"/>
      <c r="DI456" s="5"/>
      <c r="DJ456" s="5"/>
      <c r="DK456" s="4"/>
      <c r="DL456" s="6"/>
      <c r="DM456" s="4"/>
      <c r="DN456" s="6"/>
      <c r="DO456" s="5"/>
      <c r="DP456" s="5"/>
      <c r="DQ456" s="4"/>
      <c r="DR456" s="6"/>
      <c r="DS456" s="4"/>
      <c r="DT456" s="6"/>
      <c r="DU456" s="5"/>
      <c r="DV456" s="5"/>
      <c r="DW456" s="4"/>
      <c r="DX456" s="6"/>
      <c r="DY456" s="4"/>
      <c r="DZ456" s="6"/>
      <c r="EA456" s="5"/>
      <c r="EB456" s="5"/>
      <c r="EC456" s="4"/>
      <c r="ED456" s="6"/>
      <c r="EE456" s="4"/>
      <c r="EF456" s="6"/>
      <c r="EG456" s="5"/>
      <c r="EH456" s="5"/>
      <c r="EI456" s="4"/>
      <c r="EJ456" s="6"/>
      <c r="EK456" s="4"/>
      <c r="EL456" s="6"/>
      <c r="EM456" s="5"/>
      <c r="EN456" s="5"/>
      <c r="EO456" s="4"/>
      <c r="EP456" s="6"/>
      <c r="EQ456" s="4"/>
      <c r="ER456" s="6"/>
      <c r="ES456" s="5"/>
      <c r="ET456" s="5"/>
      <c r="EU456" s="4"/>
      <c r="EV456" s="6"/>
      <c r="EW456" s="4"/>
      <c r="EX456" s="6"/>
      <c r="EY456" s="5"/>
      <c r="EZ456" s="5"/>
      <c r="FA456" s="4"/>
      <c r="FB456" s="6"/>
      <c r="FC456" s="4"/>
      <c r="FD456" s="6"/>
      <c r="FE456" s="5"/>
      <c r="FF456" s="5"/>
      <c r="FG456" s="4"/>
      <c r="FH456" s="6"/>
      <c r="FI456" s="4"/>
      <c r="FJ456" s="6"/>
      <c r="FK456" s="5"/>
      <c r="FL456" s="5"/>
      <c r="FM456" s="4"/>
      <c r="FN456" s="6"/>
      <c r="FO456" s="4"/>
      <c r="FP456" s="6"/>
      <c r="FQ456" s="5"/>
      <c r="FR456" s="5"/>
      <c r="FS456" s="4"/>
      <c r="FT456" s="6"/>
      <c r="FU456" s="4"/>
      <c r="FV456" s="6"/>
      <c r="FW456" s="5"/>
      <c r="FX456" s="5"/>
      <c r="FY456" s="4"/>
      <c r="FZ456" s="6"/>
      <c r="GA456" s="4"/>
      <c r="GB456" s="6"/>
      <c r="GC456" s="5"/>
      <c r="GD456" s="5"/>
      <c r="GE456" s="4"/>
      <c r="GF456" s="6"/>
      <c r="GG456" s="4"/>
      <c r="GH456" s="6"/>
      <c r="GI456" s="5"/>
      <c r="GJ456" s="5"/>
      <c r="GK456" s="4"/>
      <c r="GL456" s="6"/>
      <c r="GM456" s="4"/>
      <c r="GN456" s="6"/>
      <c r="GO456" s="5"/>
      <c r="GP456" s="5"/>
      <c r="GQ456" s="4"/>
      <c r="GR456" s="6"/>
      <c r="GS456" s="4"/>
      <c r="GT456" s="6"/>
      <c r="GU456" s="5"/>
      <c r="GV456" s="5"/>
      <c r="GW456" s="4"/>
      <c r="GX456" s="6"/>
      <c r="GY456" s="4"/>
      <c r="GZ456" s="6"/>
      <c r="HA456" s="5"/>
      <c r="HB456" s="5"/>
      <c r="HC456" s="4"/>
      <c r="HD456" s="6"/>
      <c r="HE456" s="4"/>
      <c r="HF456" s="6"/>
      <c r="HG456" s="5"/>
      <c r="HH456" s="5"/>
      <c r="HI456" s="4"/>
      <c r="HJ456" s="6"/>
      <c r="HK456" s="4"/>
      <c r="HL456" s="6"/>
      <c r="HM456" s="5"/>
      <c r="HN456" s="5"/>
      <c r="HO456" s="4"/>
      <c r="HP456" s="6"/>
      <c r="HQ456" s="4"/>
      <c r="HR456" s="6"/>
      <c r="HS456" s="5"/>
      <c r="HT456" s="5"/>
      <c r="HU456" s="4"/>
      <c r="HV456" s="6"/>
      <c r="HW456" s="4"/>
      <c r="HX456" s="6"/>
      <c r="HY456" s="5"/>
      <c r="HZ456" s="5"/>
      <c r="IA456" s="4"/>
      <c r="IB456" s="6"/>
      <c r="IC456" s="4"/>
      <c r="ID456" s="6"/>
      <c r="IE456" s="5"/>
      <c r="IF456" s="5"/>
      <c r="IG456" s="4"/>
      <c r="IH456" s="6"/>
      <c r="II456" s="4"/>
      <c r="IJ456" s="6"/>
      <c r="IK456" s="5"/>
      <c r="IL456" s="5"/>
      <c r="IM456" s="4"/>
      <c r="IN456" s="6"/>
      <c r="IO456" s="4"/>
      <c r="IP456" s="6"/>
      <c r="IQ456" s="5"/>
      <c r="IR456" s="5"/>
      <c r="IS456" s="4"/>
      <c r="IT456" s="6"/>
      <c r="IU456" s="4"/>
      <c r="IV456" s="6"/>
      <c r="IW456" s="5"/>
      <c r="IX456" s="5"/>
      <c r="IY456" s="4"/>
      <c r="IZ456" s="6"/>
      <c r="JA456" s="4"/>
      <c r="JB456" s="6"/>
      <c r="JC456" s="5"/>
      <c r="JD456" s="5"/>
      <c r="JE456" s="4"/>
      <c r="JF456" s="6"/>
      <c r="JG456" s="4"/>
      <c r="JH456" s="6"/>
      <c r="JI456" s="5"/>
      <c r="JJ456" s="5"/>
      <c r="JK456" s="4"/>
      <c r="JL456" s="6"/>
      <c r="JM456" s="4"/>
      <c r="JN456" s="6"/>
      <c r="JO456" s="5"/>
      <c r="JP456" s="5"/>
      <c r="JQ456" s="4"/>
      <c r="JR456" s="6"/>
      <c r="JS456" s="4"/>
      <c r="JT456" s="6"/>
      <c r="JU456" s="5"/>
      <c r="JV456" s="5"/>
      <c r="JW456" s="4"/>
      <c r="JX456" s="6"/>
      <c r="JY456" s="4"/>
      <c r="JZ456" s="6"/>
      <c r="KA456" s="5"/>
      <c r="KB456" s="5"/>
      <c r="KC456" s="4"/>
      <c r="KD456" s="6"/>
      <c r="KE456" s="4"/>
      <c r="KF456" s="6"/>
      <c r="KG456" s="5"/>
      <c r="KH456" s="5"/>
      <c r="KI456" s="4"/>
      <c r="KJ456" s="6"/>
      <c r="KK456" s="4"/>
      <c r="KL456" s="6"/>
      <c r="KM456" s="5"/>
      <c r="KN456" s="5"/>
    </row>
    <row r="457">
      <c r="A457" s="3" t="s">
        <v>85</v>
      </c>
      <c r="B457" s="3" t="s">
        <v>86</v>
      </c>
      <c r="C457" s="3" t="s">
        <v>538</v>
      </c>
      <c r="D457" s="3" t="s">
        <v>539</v>
      </c>
      <c r="E457" s="3" t="s">
        <v>138</v>
      </c>
      <c r="F457" s="3" t="s">
        <v>139</v>
      </c>
      <c r="G457" s="3" t="s">
        <v>540</v>
      </c>
      <c r="H457" s="3" t="s">
        <v>351</v>
      </c>
      <c r="I457" s="3" t="s">
        <v>1342</v>
      </c>
      <c r="J457" s="3" t="s">
        <v>1319</v>
      </c>
      <c r="K457" s="4">
        <v>887</v>
      </c>
      <c r="L457" s="4">
        <f>=ROUNDDOWN(47.945945945946,0)</f>
      </c>
      <c r="M457" s="4">
        <v>600</v>
      </c>
      <c r="N457" s="5">
        <v>1</v>
      </c>
      <c r="O457" s="4"/>
      <c r="P457" s="4">
        <f>=ROUNDDOWN({0},0)</f>
      </c>
      <c r="Q457" s="4"/>
      <c r="R457" s="5"/>
      <c r="S457" s="4">
        <v>11</v>
      </c>
      <c r="T457" s="6">
        <v>210.31</v>
      </c>
      <c r="U457" s="4"/>
      <c r="V457" s="6"/>
      <c r="W457" s="5"/>
      <c r="X457" s="5"/>
      <c r="Y457" s="4">
        <v>3</v>
      </c>
      <c r="Z457" s="6">
        <v>52.23</v>
      </c>
      <c r="AA457" s="4"/>
      <c r="AB457" s="6"/>
      <c r="AC457" s="5"/>
      <c r="AD457" s="5"/>
      <c r="AE457" s="4"/>
      <c r="AF457" s="6"/>
      <c r="AG457" s="4"/>
      <c r="AH457" s="6"/>
      <c r="AI457" s="5"/>
      <c r="AJ457" s="5"/>
      <c r="AK457" s="4"/>
      <c r="AL457" s="6"/>
      <c r="AM457" s="4"/>
      <c r="AN457" s="6"/>
      <c r="AO457" s="5"/>
      <c r="AP457" s="5"/>
      <c r="AQ457" s="4">
        <v>5</v>
      </c>
      <c r="AR457" s="6">
        <v>100</v>
      </c>
      <c r="AS457" s="4"/>
      <c r="AT457" s="6"/>
      <c r="AU457" s="5"/>
      <c r="AV457" s="5"/>
      <c r="AW457" s="4"/>
      <c r="AX457" s="6"/>
      <c r="AY457" s="4"/>
      <c r="AZ457" s="6"/>
      <c r="BA457" s="5"/>
      <c r="BB457" s="5"/>
      <c r="BC457" s="4"/>
      <c r="BD457" s="6"/>
      <c r="BE457" s="4"/>
      <c r="BF457" s="6"/>
      <c r="BG457" s="5"/>
      <c r="BH457" s="5"/>
      <c r="BI457" s="4"/>
      <c r="BJ457" s="6"/>
      <c r="BK457" s="4"/>
      <c r="BL457" s="6"/>
      <c r="BM457" s="5"/>
      <c r="BN457" s="5"/>
      <c r="BO457" s="4">
        <v>1</v>
      </c>
      <c r="BP457" s="6">
        <v>20.32</v>
      </c>
      <c r="BQ457" s="4"/>
      <c r="BR457" s="6"/>
      <c r="BS457" s="5"/>
      <c r="BT457" s="5"/>
      <c r="BU457" s="4"/>
      <c r="BV457" s="6"/>
      <c r="BW457" s="4"/>
      <c r="BX457" s="6"/>
      <c r="BY457" s="5"/>
      <c r="BZ457" s="5"/>
      <c r="CA457" s="4"/>
      <c r="CB457" s="6"/>
      <c r="CC457" s="4"/>
      <c r="CD457" s="6"/>
      <c r="CE457" s="5"/>
      <c r="CF457" s="5"/>
      <c r="CG457" s="4">
        <v>1</v>
      </c>
      <c r="CH457" s="6">
        <v>18.36</v>
      </c>
      <c r="CI457" s="4"/>
      <c r="CJ457" s="6"/>
      <c r="CK457" s="5"/>
      <c r="CL457" s="5"/>
      <c r="CM457" s="4"/>
      <c r="CN457" s="6"/>
      <c r="CO457" s="4"/>
      <c r="CP457" s="6"/>
      <c r="CQ457" s="5"/>
      <c r="CR457" s="5"/>
      <c r="CS457" s="4"/>
      <c r="CT457" s="6"/>
      <c r="CU457" s="4"/>
      <c r="CV457" s="6"/>
      <c r="CW457" s="5"/>
      <c r="CX457" s="5"/>
      <c r="CY457" s="4"/>
      <c r="CZ457" s="6"/>
      <c r="DA457" s="4"/>
      <c r="DB457" s="6"/>
      <c r="DC457" s="5"/>
      <c r="DD457" s="5"/>
      <c r="DE457" s="4"/>
      <c r="DF457" s="6"/>
      <c r="DG457" s="4"/>
      <c r="DH457" s="6"/>
      <c r="DI457" s="5"/>
      <c r="DJ457" s="5"/>
      <c r="DK457" s="4"/>
      <c r="DL457" s="6"/>
      <c r="DM457" s="4"/>
      <c r="DN457" s="6"/>
      <c r="DO457" s="5"/>
      <c r="DP457" s="5"/>
      <c r="DQ457" s="4">
        <v>1</v>
      </c>
      <c r="DR457" s="6">
        <v>19.4</v>
      </c>
      <c r="DS457" s="4"/>
      <c r="DT457" s="6"/>
      <c r="DU457" s="5"/>
      <c r="DV457" s="5"/>
      <c r="DW457" s="4"/>
      <c r="DX457" s="6"/>
      <c r="DY457" s="4"/>
      <c r="DZ457" s="6"/>
      <c r="EA457" s="5"/>
      <c r="EB457" s="5"/>
      <c r="EC457" s="4"/>
      <c r="ED457" s="6"/>
      <c r="EE457" s="4"/>
      <c r="EF457" s="6"/>
      <c r="EG457" s="5"/>
      <c r="EH457" s="5"/>
      <c r="EI457" s="4"/>
      <c r="EJ457" s="6"/>
      <c r="EK457" s="4"/>
      <c r="EL457" s="6"/>
      <c r="EM457" s="5"/>
      <c r="EN457" s="5"/>
      <c r="EO457" s="4"/>
      <c r="EP457" s="6"/>
      <c r="EQ457" s="4"/>
      <c r="ER457" s="6"/>
      <c r="ES457" s="5"/>
      <c r="ET457" s="5"/>
      <c r="EU457" s="4"/>
      <c r="EV457" s="6"/>
      <c r="EW457" s="4"/>
      <c r="EX457" s="6"/>
      <c r="EY457" s="5"/>
      <c r="EZ457" s="5"/>
      <c r="FA457" s="4"/>
      <c r="FB457" s="6"/>
      <c r="FC457" s="4"/>
      <c r="FD457" s="6"/>
      <c r="FE457" s="5"/>
      <c r="FF457" s="5"/>
      <c r="FG457" s="4"/>
      <c r="FH457" s="6"/>
      <c r="FI457" s="4"/>
      <c r="FJ457" s="6"/>
      <c r="FK457" s="5"/>
      <c r="FL457" s="5"/>
      <c r="FM457" s="4"/>
      <c r="FN457" s="6"/>
      <c r="FO457" s="4"/>
      <c r="FP457" s="6"/>
      <c r="FQ457" s="5"/>
      <c r="FR457" s="5"/>
      <c r="FS457" s="4"/>
      <c r="FT457" s="6"/>
      <c r="FU457" s="4"/>
      <c r="FV457" s="6"/>
      <c r="FW457" s="5"/>
      <c r="FX457" s="5"/>
      <c r="FY457" s="4"/>
      <c r="FZ457" s="6"/>
      <c r="GA457" s="4"/>
      <c r="GB457" s="6"/>
      <c r="GC457" s="5"/>
      <c r="GD457" s="5"/>
      <c r="GE457" s="4"/>
      <c r="GF457" s="6"/>
      <c r="GG457" s="4"/>
      <c r="GH457" s="6"/>
      <c r="GI457" s="5"/>
      <c r="GJ457" s="5"/>
      <c r="GK457" s="4"/>
      <c r="GL457" s="6"/>
      <c r="GM457" s="4"/>
      <c r="GN457" s="6"/>
      <c r="GO457" s="5"/>
      <c r="GP457" s="5"/>
      <c r="GQ457" s="4"/>
      <c r="GR457" s="6"/>
      <c r="GS457" s="4"/>
      <c r="GT457" s="6"/>
      <c r="GU457" s="5"/>
      <c r="GV457" s="5"/>
      <c r="GW457" s="4"/>
      <c r="GX457" s="6"/>
      <c r="GY457" s="4"/>
      <c r="GZ457" s="6"/>
      <c r="HA457" s="5"/>
      <c r="HB457" s="5"/>
      <c r="HC457" s="4"/>
      <c r="HD457" s="6"/>
      <c r="HE457" s="4"/>
      <c r="HF457" s="6"/>
      <c r="HG457" s="5"/>
      <c r="HH457" s="5"/>
      <c r="HI457" s="4"/>
      <c r="HJ457" s="6"/>
      <c r="HK457" s="4"/>
      <c r="HL457" s="6"/>
      <c r="HM457" s="5"/>
      <c r="HN457" s="5"/>
      <c r="HO457" s="4"/>
      <c r="HP457" s="6"/>
      <c r="HQ457" s="4"/>
      <c r="HR457" s="6"/>
      <c r="HS457" s="5"/>
      <c r="HT457" s="5"/>
      <c r="HU457" s="4"/>
      <c r="HV457" s="6"/>
      <c r="HW457" s="4"/>
      <c r="HX457" s="6"/>
      <c r="HY457" s="5"/>
      <c r="HZ457" s="5"/>
      <c r="IA457" s="4"/>
      <c r="IB457" s="6"/>
      <c r="IC457" s="4"/>
      <c r="ID457" s="6"/>
      <c r="IE457" s="5"/>
      <c r="IF457" s="5"/>
      <c r="IG457" s="4"/>
      <c r="IH457" s="6"/>
      <c r="II457" s="4"/>
      <c r="IJ457" s="6"/>
      <c r="IK457" s="5"/>
      <c r="IL457" s="5"/>
      <c r="IM457" s="4"/>
      <c r="IN457" s="6"/>
      <c r="IO457" s="4"/>
      <c r="IP457" s="6"/>
      <c r="IQ457" s="5"/>
      <c r="IR457" s="5"/>
      <c r="IS457" s="4"/>
      <c r="IT457" s="6"/>
      <c r="IU457" s="4"/>
      <c r="IV457" s="6"/>
      <c r="IW457" s="5"/>
      <c r="IX457" s="5"/>
      <c r="IY457" s="4"/>
      <c r="IZ457" s="6"/>
      <c r="JA457" s="4"/>
      <c r="JB457" s="6"/>
      <c r="JC457" s="5"/>
      <c r="JD457" s="5"/>
      <c r="JE457" s="4"/>
      <c r="JF457" s="6"/>
      <c r="JG457" s="4"/>
      <c r="JH457" s="6"/>
      <c r="JI457" s="5"/>
      <c r="JJ457" s="5"/>
      <c r="JK457" s="4"/>
      <c r="JL457" s="6"/>
      <c r="JM457" s="4"/>
      <c r="JN457" s="6"/>
      <c r="JO457" s="5"/>
      <c r="JP457" s="5"/>
      <c r="JQ457" s="4"/>
      <c r="JR457" s="6"/>
      <c r="JS457" s="4"/>
      <c r="JT457" s="6"/>
      <c r="JU457" s="5"/>
      <c r="JV457" s="5"/>
      <c r="JW457" s="4"/>
      <c r="JX457" s="6"/>
      <c r="JY457" s="4"/>
      <c r="JZ457" s="6"/>
      <c r="KA457" s="5"/>
      <c r="KB457" s="5"/>
      <c r="KC457" s="4"/>
      <c r="KD457" s="6"/>
      <c r="KE457" s="4"/>
      <c r="KF457" s="6"/>
      <c r="KG457" s="5"/>
      <c r="KH457" s="5"/>
      <c r="KI457" s="4"/>
      <c r="KJ457" s="6"/>
      <c r="KK457" s="4"/>
      <c r="KL457" s="6"/>
      <c r="KM457" s="5"/>
      <c r="KN457" s="5"/>
    </row>
    <row r="458">
      <c r="A458" s="3" t="s">
        <v>85</v>
      </c>
      <c r="B458" s="3" t="s">
        <v>86</v>
      </c>
      <c r="C458" s="3" t="s">
        <v>538</v>
      </c>
      <c r="D458" s="3" t="s">
        <v>539</v>
      </c>
      <c r="E458" s="3" t="s">
        <v>198</v>
      </c>
      <c r="F458" s="3" t="s">
        <v>199</v>
      </c>
      <c r="G458" s="3" t="s">
        <v>200</v>
      </c>
      <c r="H458" s="3" t="s">
        <v>104</v>
      </c>
      <c r="I458" s="3" t="s">
        <v>1312</v>
      </c>
      <c r="J458" s="3" t="s">
        <v>1319</v>
      </c>
      <c r="K458" s="4">
        <v>259</v>
      </c>
      <c r="L458" s="4">
        <f>=ROUNDDOWN(16.1875,0)</f>
      </c>
      <c r="M458" s="4"/>
      <c r="N458" s="5">
        <v>1</v>
      </c>
      <c r="O458" s="4"/>
      <c r="P458" s="4">
        <f>=ROUNDDOWN({0},0)</f>
      </c>
      <c r="Q458" s="4"/>
      <c r="R458" s="5"/>
      <c r="S458" s="4">
        <v>5</v>
      </c>
      <c r="T458" s="6">
        <v>101.38</v>
      </c>
      <c r="U458" s="4"/>
      <c r="V458" s="6"/>
      <c r="W458" s="5"/>
      <c r="X458" s="5"/>
      <c r="Y458" s="4">
        <v>2</v>
      </c>
      <c r="Z458" s="6">
        <v>39.88</v>
      </c>
      <c r="AA458" s="4"/>
      <c r="AB458" s="6"/>
      <c r="AC458" s="5"/>
      <c r="AD458" s="5"/>
      <c r="AE458" s="4">
        <v>1</v>
      </c>
      <c r="AF458" s="6">
        <v>19.87</v>
      </c>
      <c r="AG458" s="4"/>
      <c r="AH458" s="6"/>
      <c r="AI458" s="5"/>
      <c r="AJ458" s="5"/>
      <c r="AK458" s="4">
        <v>1</v>
      </c>
      <c r="AL458" s="6">
        <v>20.13</v>
      </c>
      <c r="AM458" s="4"/>
      <c r="AN458" s="6"/>
      <c r="AO458" s="5"/>
      <c r="AP458" s="5"/>
      <c r="AQ458" s="4">
        <v>1</v>
      </c>
      <c r="AR458" s="6">
        <v>21.5</v>
      </c>
      <c r="AS458" s="4"/>
      <c r="AT458" s="6"/>
      <c r="AU458" s="5"/>
      <c r="AV458" s="5"/>
      <c r="AW458" s="4"/>
      <c r="AX458" s="6"/>
      <c r="AY458" s="4"/>
      <c r="AZ458" s="6"/>
      <c r="BA458" s="5"/>
      <c r="BB458" s="5"/>
      <c r="BC458" s="4"/>
      <c r="BD458" s="6"/>
      <c r="BE458" s="4"/>
      <c r="BF458" s="6"/>
      <c r="BG458" s="5"/>
      <c r="BH458" s="5"/>
      <c r="BI458" s="4"/>
      <c r="BJ458" s="6"/>
      <c r="BK458" s="4"/>
      <c r="BL458" s="6"/>
      <c r="BM458" s="5"/>
      <c r="BN458" s="5"/>
      <c r="BO458" s="4"/>
      <c r="BP458" s="6"/>
      <c r="BQ458" s="4"/>
      <c r="BR458" s="6"/>
      <c r="BS458" s="5"/>
      <c r="BT458" s="5"/>
      <c r="BU458" s="4"/>
      <c r="BV458" s="6"/>
      <c r="BW458" s="4"/>
      <c r="BX458" s="6"/>
      <c r="BY458" s="5"/>
      <c r="BZ458" s="5"/>
      <c r="CA458" s="4"/>
      <c r="CB458" s="6"/>
      <c r="CC458" s="4"/>
      <c r="CD458" s="6"/>
      <c r="CE458" s="5"/>
      <c r="CF458" s="5"/>
      <c r="CG458" s="4"/>
      <c r="CH458" s="6"/>
      <c r="CI458" s="4"/>
      <c r="CJ458" s="6"/>
      <c r="CK458" s="5"/>
      <c r="CL458" s="5"/>
      <c r="CM458" s="4"/>
      <c r="CN458" s="6"/>
      <c r="CO458" s="4"/>
      <c r="CP458" s="6"/>
      <c r="CQ458" s="5"/>
      <c r="CR458" s="5"/>
      <c r="CS458" s="4"/>
      <c r="CT458" s="6"/>
      <c r="CU458" s="4"/>
      <c r="CV458" s="6"/>
      <c r="CW458" s="5"/>
      <c r="CX458" s="5"/>
      <c r="CY458" s="4"/>
      <c r="CZ458" s="6"/>
      <c r="DA458" s="4"/>
      <c r="DB458" s="6"/>
      <c r="DC458" s="5"/>
      <c r="DD458" s="5"/>
      <c r="DE458" s="4"/>
      <c r="DF458" s="6"/>
      <c r="DG458" s="4"/>
      <c r="DH458" s="6"/>
      <c r="DI458" s="5"/>
      <c r="DJ458" s="5"/>
      <c r="DK458" s="4"/>
      <c r="DL458" s="6"/>
      <c r="DM458" s="4"/>
      <c r="DN458" s="6"/>
      <c r="DO458" s="5"/>
      <c r="DP458" s="5"/>
      <c r="DQ458" s="4"/>
      <c r="DR458" s="6"/>
      <c r="DS458" s="4"/>
      <c r="DT458" s="6"/>
      <c r="DU458" s="5"/>
      <c r="DV458" s="5"/>
      <c r="DW458" s="4"/>
      <c r="DX458" s="6"/>
      <c r="DY458" s="4"/>
      <c r="DZ458" s="6"/>
      <c r="EA458" s="5"/>
      <c r="EB458" s="5"/>
      <c r="EC458" s="4"/>
      <c r="ED458" s="6"/>
      <c r="EE458" s="4"/>
      <c r="EF458" s="6"/>
      <c r="EG458" s="5"/>
      <c r="EH458" s="5"/>
      <c r="EI458" s="4"/>
      <c r="EJ458" s="6"/>
      <c r="EK458" s="4"/>
      <c r="EL458" s="6"/>
      <c r="EM458" s="5"/>
      <c r="EN458" s="5"/>
      <c r="EO458" s="4"/>
      <c r="EP458" s="6"/>
      <c r="EQ458" s="4"/>
      <c r="ER458" s="6"/>
      <c r="ES458" s="5"/>
      <c r="ET458" s="5"/>
      <c r="EU458" s="4"/>
      <c r="EV458" s="6"/>
      <c r="EW458" s="4"/>
      <c r="EX458" s="6"/>
      <c r="EY458" s="5"/>
      <c r="EZ458" s="5"/>
      <c r="FA458" s="4"/>
      <c r="FB458" s="6"/>
      <c r="FC458" s="4"/>
      <c r="FD458" s="6"/>
      <c r="FE458" s="5"/>
      <c r="FF458" s="5"/>
      <c r="FG458" s="4"/>
      <c r="FH458" s="6"/>
      <c r="FI458" s="4"/>
      <c r="FJ458" s="6"/>
      <c r="FK458" s="5"/>
      <c r="FL458" s="5"/>
      <c r="FM458" s="4"/>
      <c r="FN458" s="6"/>
      <c r="FO458" s="4"/>
      <c r="FP458" s="6"/>
      <c r="FQ458" s="5"/>
      <c r="FR458" s="5"/>
      <c r="FS458" s="4"/>
      <c r="FT458" s="6"/>
      <c r="FU458" s="4"/>
      <c r="FV458" s="6"/>
      <c r="FW458" s="5"/>
      <c r="FX458" s="5"/>
      <c r="FY458" s="4"/>
      <c r="FZ458" s="6"/>
      <c r="GA458" s="4"/>
      <c r="GB458" s="6"/>
      <c r="GC458" s="5"/>
      <c r="GD458" s="5"/>
      <c r="GE458" s="4"/>
      <c r="GF458" s="6"/>
      <c r="GG458" s="4"/>
      <c r="GH458" s="6"/>
      <c r="GI458" s="5"/>
      <c r="GJ458" s="5"/>
      <c r="GK458" s="4"/>
      <c r="GL458" s="6"/>
      <c r="GM458" s="4"/>
      <c r="GN458" s="6"/>
      <c r="GO458" s="5"/>
      <c r="GP458" s="5"/>
      <c r="GQ458" s="4"/>
      <c r="GR458" s="6"/>
      <c r="GS458" s="4"/>
      <c r="GT458" s="6"/>
      <c r="GU458" s="5"/>
      <c r="GV458" s="5"/>
      <c r="GW458" s="4"/>
      <c r="GX458" s="6"/>
      <c r="GY458" s="4"/>
      <c r="GZ458" s="6"/>
      <c r="HA458" s="5"/>
      <c r="HB458" s="5"/>
      <c r="HC458" s="4"/>
      <c r="HD458" s="6"/>
      <c r="HE458" s="4"/>
      <c r="HF458" s="6"/>
      <c r="HG458" s="5"/>
      <c r="HH458" s="5"/>
      <c r="HI458" s="4"/>
      <c r="HJ458" s="6"/>
      <c r="HK458" s="4"/>
      <c r="HL458" s="6"/>
      <c r="HM458" s="5"/>
      <c r="HN458" s="5"/>
      <c r="HO458" s="4"/>
      <c r="HP458" s="6"/>
      <c r="HQ458" s="4"/>
      <c r="HR458" s="6"/>
      <c r="HS458" s="5"/>
      <c r="HT458" s="5"/>
      <c r="HU458" s="4"/>
      <c r="HV458" s="6"/>
      <c r="HW458" s="4"/>
      <c r="HX458" s="6"/>
      <c r="HY458" s="5"/>
      <c r="HZ458" s="5"/>
      <c r="IA458" s="4"/>
      <c r="IB458" s="6"/>
      <c r="IC458" s="4"/>
      <c r="ID458" s="6"/>
      <c r="IE458" s="5"/>
      <c r="IF458" s="5"/>
      <c r="IG458" s="4"/>
      <c r="IH458" s="6"/>
      <c r="II458" s="4"/>
      <c r="IJ458" s="6"/>
      <c r="IK458" s="5"/>
      <c r="IL458" s="5"/>
      <c r="IM458" s="4"/>
      <c r="IN458" s="6"/>
      <c r="IO458" s="4"/>
      <c r="IP458" s="6"/>
      <c r="IQ458" s="5"/>
      <c r="IR458" s="5"/>
      <c r="IS458" s="4"/>
      <c r="IT458" s="6"/>
      <c r="IU458" s="4"/>
      <c r="IV458" s="6"/>
      <c r="IW458" s="5"/>
      <c r="IX458" s="5"/>
      <c r="IY458" s="4"/>
      <c r="IZ458" s="6"/>
      <c r="JA458" s="4"/>
      <c r="JB458" s="6"/>
      <c r="JC458" s="5"/>
      <c r="JD458" s="5"/>
      <c r="JE458" s="4"/>
      <c r="JF458" s="6"/>
      <c r="JG458" s="4"/>
      <c r="JH458" s="6"/>
      <c r="JI458" s="5"/>
      <c r="JJ458" s="5"/>
      <c r="JK458" s="4"/>
      <c r="JL458" s="6"/>
      <c r="JM458" s="4"/>
      <c r="JN458" s="6"/>
      <c r="JO458" s="5"/>
      <c r="JP458" s="5"/>
      <c r="JQ458" s="4"/>
      <c r="JR458" s="6"/>
      <c r="JS458" s="4"/>
      <c r="JT458" s="6"/>
      <c r="JU458" s="5"/>
      <c r="JV458" s="5"/>
      <c r="JW458" s="4"/>
      <c r="JX458" s="6"/>
      <c r="JY458" s="4"/>
      <c r="JZ458" s="6"/>
      <c r="KA458" s="5"/>
      <c r="KB458" s="5"/>
      <c r="KC458" s="4"/>
      <c r="KD458" s="6"/>
      <c r="KE458" s="4"/>
      <c r="KF458" s="6"/>
      <c r="KG458" s="5"/>
      <c r="KH458" s="5"/>
      <c r="KI458" s="4"/>
      <c r="KJ458" s="6"/>
      <c r="KK458" s="4"/>
      <c r="KL458" s="6"/>
      <c r="KM458" s="5"/>
      <c r="KN458" s="5"/>
    </row>
    <row r="459">
      <c r="A459" s="3" t="s">
        <v>85</v>
      </c>
      <c r="B459" s="3" t="s">
        <v>86</v>
      </c>
      <c r="C459" s="3" t="s">
        <v>538</v>
      </c>
      <c r="D459" s="3" t="s">
        <v>539</v>
      </c>
      <c r="E459" s="3" t="s">
        <v>198</v>
      </c>
      <c r="F459" s="3" t="s">
        <v>199</v>
      </c>
      <c r="G459" s="3" t="s">
        <v>200</v>
      </c>
      <c r="H459" s="3" t="s">
        <v>104</v>
      </c>
      <c r="I459" s="3" t="s">
        <v>1327</v>
      </c>
      <c r="J459" s="3" t="s">
        <v>1319</v>
      </c>
      <c r="K459" s="4">
        <v>160</v>
      </c>
      <c r="L459" s="4">
        <f>=ROUNDDOWN(8.88888888888889,0)</f>
      </c>
      <c r="M459" s="4"/>
      <c r="N459" s="5">
        <v>1</v>
      </c>
      <c r="O459" s="4"/>
      <c r="P459" s="4">
        <f>=ROUNDDOWN({0},0)</f>
      </c>
      <c r="Q459" s="4"/>
      <c r="R459" s="5"/>
      <c r="S459" s="4">
        <v>4</v>
      </c>
      <c r="T459" s="6">
        <v>80.8</v>
      </c>
      <c r="U459" s="4"/>
      <c r="V459" s="6"/>
      <c r="W459" s="5"/>
      <c r="X459" s="5"/>
      <c r="Y459" s="4">
        <v>1</v>
      </c>
      <c r="Z459" s="6">
        <v>19.94</v>
      </c>
      <c r="AA459" s="4"/>
      <c r="AB459" s="6"/>
      <c r="AC459" s="5"/>
      <c r="AD459" s="5"/>
      <c r="AE459" s="4">
        <v>1</v>
      </c>
      <c r="AF459" s="6">
        <v>19.87</v>
      </c>
      <c r="AG459" s="4"/>
      <c r="AH459" s="6"/>
      <c r="AI459" s="5"/>
      <c r="AJ459" s="5"/>
      <c r="AK459" s="4">
        <v>1</v>
      </c>
      <c r="AL459" s="6">
        <v>20.13</v>
      </c>
      <c r="AM459" s="4"/>
      <c r="AN459" s="6"/>
      <c r="AO459" s="5"/>
      <c r="AP459" s="5"/>
      <c r="AQ459" s="4"/>
      <c r="AR459" s="6"/>
      <c r="AS459" s="4"/>
      <c r="AT459" s="6"/>
      <c r="AU459" s="5"/>
      <c r="AV459" s="5"/>
      <c r="AW459" s="4">
        <v>1</v>
      </c>
      <c r="AX459" s="6">
        <v>20.86</v>
      </c>
      <c r="AY459" s="4"/>
      <c r="AZ459" s="6"/>
      <c r="BA459" s="5"/>
      <c r="BB459" s="5"/>
      <c r="BC459" s="4"/>
      <c r="BD459" s="6"/>
      <c r="BE459" s="4"/>
      <c r="BF459" s="6"/>
      <c r="BG459" s="5"/>
      <c r="BH459" s="5"/>
      <c r="BI459" s="4"/>
      <c r="BJ459" s="6"/>
      <c r="BK459" s="4"/>
      <c r="BL459" s="6"/>
      <c r="BM459" s="5"/>
      <c r="BN459" s="5"/>
      <c r="BO459" s="4"/>
      <c r="BP459" s="6"/>
      <c r="BQ459" s="4"/>
      <c r="BR459" s="6"/>
      <c r="BS459" s="5"/>
      <c r="BT459" s="5"/>
      <c r="BU459" s="4"/>
      <c r="BV459" s="6"/>
      <c r="BW459" s="4"/>
      <c r="BX459" s="6"/>
      <c r="BY459" s="5"/>
      <c r="BZ459" s="5"/>
      <c r="CA459" s="4"/>
      <c r="CB459" s="6"/>
      <c r="CC459" s="4"/>
      <c r="CD459" s="6"/>
      <c r="CE459" s="5"/>
      <c r="CF459" s="5"/>
      <c r="CG459" s="4"/>
      <c r="CH459" s="6"/>
      <c r="CI459" s="4"/>
      <c r="CJ459" s="6"/>
      <c r="CK459" s="5"/>
      <c r="CL459" s="5"/>
      <c r="CM459" s="4"/>
      <c r="CN459" s="6"/>
      <c r="CO459" s="4"/>
      <c r="CP459" s="6"/>
      <c r="CQ459" s="5"/>
      <c r="CR459" s="5"/>
      <c r="CS459" s="4"/>
      <c r="CT459" s="6"/>
      <c r="CU459" s="4"/>
      <c r="CV459" s="6"/>
      <c r="CW459" s="5"/>
      <c r="CX459" s="5"/>
      <c r="CY459" s="4"/>
      <c r="CZ459" s="6"/>
      <c r="DA459" s="4"/>
      <c r="DB459" s="6"/>
      <c r="DC459" s="5"/>
      <c r="DD459" s="5"/>
      <c r="DE459" s="4"/>
      <c r="DF459" s="6"/>
      <c r="DG459" s="4"/>
      <c r="DH459" s="6"/>
      <c r="DI459" s="5"/>
      <c r="DJ459" s="5"/>
      <c r="DK459" s="4"/>
      <c r="DL459" s="6"/>
      <c r="DM459" s="4"/>
      <c r="DN459" s="6"/>
      <c r="DO459" s="5"/>
      <c r="DP459" s="5"/>
      <c r="DQ459" s="4"/>
      <c r="DR459" s="6"/>
      <c r="DS459" s="4"/>
      <c r="DT459" s="6"/>
      <c r="DU459" s="5"/>
      <c r="DV459" s="5"/>
      <c r="DW459" s="4"/>
      <c r="DX459" s="6"/>
      <c r="DY459" s="4"/>
      <c r="DZ459" s="6"/>
      <c r="EA459" s="5"/>
      <c r="EB459" s="5"/>
      <c r="EC459" s="4"/>
      <c r="ED459" s="6"/>
      <c r="EE459" s="4"/>
      <c r="EF459" s="6"/>
      <c r="EG459" s="5"/>
      <c r="EH459" s="5"/>
      <c r="EI459" s="4"/>
      <c r="EJ459" s="6"/>
      <c r="EK459" s="4"/>
      <c r="EL459" s="6"/>
      <c r="EM459" s="5"/>
      <c r="EN459" s="5"/>
      <c r="EO459" s="4"/>
      <c r="EP459" s="6"/>
      <c r="EQ459" s="4"/>
      <c r="ER459" s="6"/>
      <c r="ES459" s="5"/>
      <c r="ET459" s="5"/>
      <c r="EU459" s="4"/>
      <c r="EV459" s="6"/>
      <c r="EW459" s="4"/>
      <c r="EX459" s="6"/>
      <c r="EY459" s="5"/>
      <c r="EZ459" s="5"/>
      <c r="FA459" s="4"/>
      <c r="FB459" s="6"/>
      <c r="FC459" s="4"/>
      <c r="FD459" s="6"/>
      <c r="FE459" s="5"/>
      <c r="FF459" s="5"/>
      <c r="FG459" s="4"/>
      <c r="FH459" s="6"/>
      <c r="FI459" s="4"/>
      <c r="FJ459" s="6"/>
      <c r="FK459" s="5"/>
      <c r="FL459" s="5"/>
      <c r="FM459" s="4"/>
      <c r="FN459" s="6"/>
      <c r="FO459" s="4"/>
      <c r="FP459" s="6"/>
      <c r="FQ459" s="5"/>
      <c r="FR459" s="5"/>
      <c r="FS459" s="4"/>
      <c r="FT459" s="6"/>
      <c r="FU459" s="4"/>
      <c r="FV459" s="6"/>
      <c r="FW459" s="5"/>
      <c r="FX459" s="5"/>
      <c r="FY459" s="4"/>
      <c r="FZ459" s="6"/>
      <c r="GA459" s="4"/>
      <c r="GB459" s="6"/>
      <c r="GC459" s="5"/>
      <c r="GD459" s="5"/>
      <c r="GE459" s="4"/>
      <c r="GF459" s="6"/>
      <c r="GG459" s="4"/>
      <c r="GH459" s="6"/>
      <c r="GI459" s="5"/>
      <c r="GJ459" s="5"/>
      <c r="GK459" s="4"/>
      <c r="GL459" s="6"/>
      <c r="GM459" s="4"/>
      <c r="GN459" s="6"/>
      <c r="GO459" s="5"/>
      <c r="GP459" s="5"/>
      <c r="GQ459" s="4"/>
      <c r="GR459" s="6"/>
      <c r="GS459" s="4"/>
      <c r="GT459" s="6"/>
      <c r="GU459" s="5"/>
      <c r="GV459" s="5"/>
      <c r="GW459" s="4"/>
      <c r="GX459" s="6"/>
      <c r="GY459" s="4"/>
      <c r="GZ459" s="6"/>
      <c r="HA459" s="5"/>
      <c r="HB459" s="5"/>
      <c r="HC459" s="4"/>
      <c r="HD459" s="6"/>
      <c r="HE459" s="4"/>
      <c r="HF459" s="6"/>
      <c r="HG459" s="5"/>
      <c r="HH459" s="5"/>
      <c r="HI459" s="4"/>
      <c r="HJ459" s="6"/>
      <c r="HK459" s="4"/>
      <c r="HL459" s="6"/>
      <c r="HM459" s="5"/>
      <c r="HN459" s="5"/>
      <c r="HO459" s="4"/>
      <c r="HP459" s="6"/>
      <c r="HQ459" s="4"/>
      <c r="HR459" s="6"/>
      <c r="HS459" s="5"/>
      <c r="HT459" s="5"/>
      <c r="HU459" s="4"/>
      <c r="HV459" s="6"/>
      <c r="HW459" s="4"/>
      <c r="HX459" s="6"/>
      <c r="HY459" s="5"/>
      <c r="HZ459" s="5"/>
      <c r="IA459" s="4"/>
      <c r="IB459" s="6"/>
      <c r="IC459" s="4"/>
      <c r="ID459" s="6"/>
      <c r="IE459" s="5"/>
      <c r="IF459" s="5"/>
      <c r="IG459" s="4"/>
      <c r="IH459" s="6"/>
      <c r="II459" s="4"/>
      <c r="IJ459" s="6"/>
      <c r="IK459" s="5"/>
      <c r="IL459" s="5"/>
      <c r="IM459" s="4"/>
      <c r="IN459" s="6"/>
      <c r="IO459" s="4"/>
      <c r="IP459" s="6"/>
      <c r="IQ459" s="5"/>
      <c r="IR459" s="5"/>
      <c r="IS459" s="4"/>
      <c r="IT459" s="6"/>
      <c r="IU459" s="4"/>
      <c r="IV459" s="6"/>
      <c r="IW459" s="5"/>
      <c r="IX459" s="5"/>
      <c r="IY459" s="4"/>
      <c r="IZ459" s="6"/>
      <c r="JA459" s="4"/>
      <c r="JB459" s="6"/>
      <c r="JC459" s="5"/>
      <c r="JD459" s="5"/>
      <c r="JE459" s="4"/>
      <c r="JF459" s="6"/>
      <c r="JG459" s="4"/>
      <c r="JH459" s="6"/>
      <c r="JI459" s="5"/>
      <c r="JJ459" s="5"/>
      <c r="JK459" s="4"/>
      <c r="JL459" s="6"/>
      <c r="JM459" s="4"/>
      <c r="JN459" s="6"/>
      <c r="JO459" s="5"/>
      <c r="JP459" s="5"/>
      <c r="JQ459" s="4"/>
      <c r="JR459" s="6"/>
      <c r="JS459" s="4"/>
      <c r="JT459" s="6"/>
      <c r="JU459" s="5"/>
      <c r="JV459" s="5"/>
      <c r="JW459" s="4"/>
      <c r="JX459" s="6"/>
      <c r="JY459" s="4"/>
      <c r="JZ459" s="6"/>
      <c r="KA459" s="5"/>
      <c r="KB459" s="5"/>
      <c r="KC459" s="4"/>
      <c r="KD459" s="6"/>
      <c r="KE459" s="4"/>
      <c r="KF459" s="6"/>
      <c r="KG459" s="5"/>
      <c r="KH459" s="5"/>
      <c r="KI459" s="4"/>
      <c r="KJ459" s="6"/>
      <c r="KK459" s="4"/>
      <c r="KL459" s="6"/>
      <c r="KM459" s="5"/>
      <c r="KN459" s="5"/>
    </row>
    <row r="460">
      <c r="A460" s="3" t="s">
        <v>85</v>
      </c>
      <c r="B460" s="3" t="s">
        <v>86</v>
      </c>
      <c r="C460" s="3" t="s">
        <v>538</v>
      </c>
      <c r="D460" s="3" t="s">
        <v>539</v>
      </c>
      <c r="E460" s="3" t="s">
        <v>253</v>
      </c>
      <c r="F460" s="3" t="s">
        <v>253</v>
      </c>
      <c r="G460" s="3" t="s">
        <v>253</v>
      </c>
      <c r="H460" s="3" t="s">
        <v>104</v>
      </c>
      <c r="I460" s="3" t="s">
        <v>1310</v>
      </c>
      <c r="J460" s="3" t="s">
        <v>1328</v>
      </c>
      <c r="K460" s="4"/>
      <c r="L460" s="4">
        <f>=ROUNDDOWN({0},0)</f>
      </c>
      <c r="M460" s="4"/>
      <c r="N460" s="5"/>
      <c r="O460" s="4"/>
      <c r="P460" s="4">
        <f>=ROUNDDOWN({0},0)</f>
      </c>
      <c r="Q460" s="4"/>
      <c r="R460" s="5"/>
      <c r="S460" s="4"/>
      <c r="T460" s="6"/>
      <c r="U460" s="4"/>
      <c r="V460" s="6"/>
      <c r="W460" s="5"/>
      <c r="X460" s="5"/>
      <c r="Y460" s="4"/>
      <c r="Z460" s="6"/>
      <c r="AA460" s="4"/>
      <c r="AB460" s="6"/>
      <c r="AC460" s="5"/>
      <c r="AD460" s="5"/>
      <c r="AE460" s="4"/>
      <c r="AF460" s="6"/>
      <c r="AG460" s="4"/>
      <c r="AH460" s="6"/>
      <c r="AI460" s="5"/>
      <c r="AJ460" s="5"/>
      <c r="AK460" s="4"/>
      <c r="AL460" s="6"/>
      <c r="AM460" s="4"/>
      <c r="AN460" s="6"/>
      <c r="AO460" s="5"/>
      <c r="AP460" s="5"/>
      <c r="AQ460" s="4"/>
      <c r="AR460" s="6"/>
      <c r="AS460" s="4"/>
      <c r="AT460" s="6"/>
      <c r="AU460" s="5"/>
      <c r="AV460" s="5"/>
      <c r="AW460" s="4"/>
      <c r="AX460" s="6"/>
      <c r="AY460" s="4"/>
      <c r="AZ460" s="6"/>
      <c r="BA460" s="5"/>
      <c r="BB460" s="5"/>
      <c r="BC460" s="4"/>
      <c r="BD460" s="6"/>
      <c r="BE460" s="4"/>
      <c r="BF460" s="6"/>
      <c r="BG460" s="5"/>
      <c r="BH460" s="5"/>
      <c r="BI460" s="4"/>
      <c r="BJ460" s="6"/>
      <c r="BK460" s="4"/>
      <c r="BL460" s="6"/>
      <c r="BM460" s="5"/>
      <c r="BN460" s="5"/>
      <c r="BO460" s="4"/>
      <c r="BP460" s="6"/>
      <c r="BQ460" s="4"/>
      <c r="BR460" s="6"/>
      <c r="BS460" s="5"/>
      <c r="BT460" s="5"/>
      <c r="BU460" s="4"/>
      <c r="BV460" s="6"/>
      <c r="BW460" s="4"/>
      <c r="BX460" s="6"/>
      <c r="BY460" s="5"/>
      <c r="BZ460" s="5"/>
      <c r="CA460" s="4"/>
      <c r="CB460" s="6"/>
      <c r="CC460" s="4"/>
      <c r="CD460" s="6"/>
      <c r="CE460" s="5"/>
      <c r="CF460" s="5"/>
      <c r="CG460" s="4"/>
      <c r="CH460" s="6"/>
      <c r="CI460" s="4"/>
      <c r="CJ460" s="6"/>
      <c r="CK460" s="5"/>
      <c r="CL460" s="5"/>
      <c r="CM460" s="4"/>
      <c r="CN460" s="6"/>
      <c r="CO460" s="4"/>
      <c r="CP460" s="6"/>
      <c r="CQ460" s="5"/>
      <c r="CR460" s="5"/>
      <c r="CS460" s="4"/>
      <c r="CT460" s="6"/>
      <c r="CU460" s="4"/>
      <c r="CV460" s="6"/>
      <c r="CW460" s="5"/>
      <c r="CX460" s="5"/>
      <c r="CY460" s="4"/>
      <c r="CZ460" s="6"/>
      <c r="DA460" s="4"/>
      <c r="DB460" s="6"/>
      <c r="DC460" s="5"/>
      <c r="DD460" s="5"/>
      <c r="DE460" s="4"/>
      <c r="DF460" s="6"/>
      <c r="DG460" s="4"/>
      <c r="DH460" s="6"/>
      <c r="DI460" s="5"/>
      <c r="DJ460" s="5"/>
      <c r="DK460" s="4"/>
      <c r="DL460" s="6"/>
      <c r="DM460" s="4"/>
      <c r="DN460" s="6"/>
      <c r="DO460" s="5"/>
      <c r="DP460" s="5"/>
      <c r="DQ460" s="4"/>
      <c r="DR460" s="6"/>
      <c r="DS460" s="4"/>
      <c r="DT460" s="6"/>
      <c r="DU460" s="5"/>
      <c r="DV460" s="5"/>
      <c r="DW460" s="4"/>
      <c r="DX460" s="6"/>
      <c r="DY460" s="4"/>
      <c r="DZ460" s="6"/>
      <c r="EA460" s="5"/>
      <c r="EB460" s="5"/>
      <c r="EC460" s="4"/>
      <c r="ED460" s="6"/>
      <c r="EE460" s="4"/>
      <c r="EF460" s="6"/>
      <c r="EG460" s="5"/>
      <c r="EH460" s="5"/>
      <c r="EI460" s="4"/>
      <c r="EJ460" s="6"/>
      <c r="EK460" s="4"/>
      <c r="EL460" s="6"/>
      <c r="EM460" s="5"/>
      <c r="EN460" s="5"/>
      <c r="EO460" s="4"/>
      <c r="EP460" s="6"/>
      <c r="EQ460" s="4"/>
      <c r="ER460" s="6"/>
      <c r="ES460" s="5"/>
      <c r="ET460" s="5"/>
      <c r="EU460" s="4"/>
      <c r="EV460" s="6"/>
      <c r="EW460" s="4"/>
      <c r="EX460" s="6"/>
      <c r="EY460" s="5"/>
      <c r="EZ460" s="5"/>
      <c r="FA460" s="4"/>
      <c r="FB460" s="6"/>
      <c r="FC460" s="4"/>
      <c r="FD460" s="6"/>
      <c r="FE460" s="5"/>
      <c r="FF460" s="5"/>
      <c r="FG460" s="4"/>
      <c r="FH460" s="6"/>
      <c r="FI460" s="4"/>
      <c r="FJ460" s="6"/>
      <c r="FK460" s="5"/>
      <c r="FL460" s="5"/>
      <c r="FM460" s="4"/>
      <c r="FN460" s="6"/>
      <c r="FO460" s="4"/>
      <c r="FP460" s="6"/>
      <c r="FQ460" s="5"/>
      <c r="FR460" s="5"/>
      <c r="FS460" s="4"/>
      <c r="FT460" s="6"/>
      <c r="FU460" s="4"/>
      <c r="FV460" s="6"/>
      <c r="FW460" s="5"/>
      <c r="FX460" s="5"/>
      <c r="FY460" s="4"/>
      <c r="FZ460" s="6"/>
      <c r="GA460" s="4"/>
      <c r="GB460" s="6"/>
      <c r="GC460" s="5"/>
      <c r="GD460" s="5"/>
      <c r="GE460" s="4"/>
      <c r="GF460" s="6"/>
      <c r="GG460" s="4"/>
      <c r="GH460" s="6"/>
      <c r="GI460" s="5"/>
      <c r="GJ460" s="5"/>
      <c r="GK460" s="4"/>
      <c r="GL460" s="6"/>
      <c r="GM460" s="4"/>
      <c r="GN460" s="6"/>
      <c r="GO460" s="5"/>
      <c r="GP460" s="5"/>
      <c r="GQ460" s="4"/>
      <c r="GR460" s="6"/>
      <c r="GS460" s="4"/>
      <c r="GT460" s="6"/>
      <c r="GU460" s="5"/>
      <c r="GV460" s="5"/>
      <c r="GW460" s="4"/>
      <c r="GX460" s="6"/>
      <c r="GY460" s="4"/>
      <c r="GZ460" s="6"/>
      <c r="HA460" s="5"/>
      <c r="HB460" s="5"/>
      <c r="HC460" s="4"/>
      <c r="HD460" s="6"/>
      <c r="HE460" s="4"/>
      <c r="HF460" s="6"/>
      <c r="HG460" s="5"/>
      <c r="HH460" s="5"/>
      <c r="HI460" s="4"/>
      <c r="HJ460" s="6"/>
      <c r="HK460" s="4"/>
      <c r="HL460" s="6"/>
      <c r="HM460" s="5"/>
      <c r="HN460" s="5"/>
      <c r="HO460" s="4"/>
      <c r="HP460" s="6"/>
      <c r="HQ460" s="4"/>
      <c r="HR460" s="6"/>
      <c r="HS460" s="5"/>
      <c r="HT460" s="5"/>
      <c r="HU460" s="4"/>
      <c r="HV460" s="6"/>
      <c r="HW460" s="4"/>
      <c r="HX460" s="6"/>
      <c r="HY460" s="5"/>
      <c r="HZ460" s="5"/>
      <c r="IA460" s="4"/>
      <c r="IB460" s="6"/>
      <c r="IC460" s="4"/>
      <c r="ID460" s="6"/>
      <c r="IE460" s="5"/>
      <c r="IF460" s="5"/>
      <c r="IG460" s="4"/>
      <c r="IH460" s="6"/>
      <c r="II460" s="4"/>
      <c r="IJ460" s="6"/>
      <c r="IK460" s="5"/>
      <c r="IL460" s="5"/>
      <c r="IM460" s="4"/>
      <c r="IN460" s="6"/>
      <c r="IO460" s="4"/>
      <c r="IP460" s="6"/>
      <c r="IQ460" s="5"/>
      <c r="IR460" s="5"/>
      <c r="IS460" s="4"/>
      <c r="IT460" s="6"/>
      <c r="IU460" s="4"/>
      <c r="IV460" s="6"/>
      <c r="IW460" s="5"/>
      <c r="IX460" s="5"/>
      <c r="IY460" s="4"/>
      <c r="IZ460" s="6"/>
      <c r="JA460" s="4"/>
      <c r="JB460" s="6"/>
      <c r="JC460" s="5"/>
      <c r="JD460" s="5"/>
      <c r="JE460" s="4"/>
      <c r="JF460" s="6"/>
      <c r="JG460" s="4"/>
      <c r="JH460" s="6"/>
      <c r="JI460" s="5"/>
      <c r="JJ460" s="5"/>
      <c r="JK460" s="4"/>
      <c r="JL460" s="6"/>
      <c r="JM460" s="4"/>
      <c r="JN460" s="6"/>
      <c r="JO460" s="5"/>
      <c r="JP460" s="5"/>
      <c r="JQ460" s="4"/>
      <c r="JR460" s="6"/>
      <c r="JS460" s="4"/>
      <c r="JT460" s="6"/>
      <c r="JU460" s="5"/>
      <c r="JV460" s="5"/>
      <c r="JW460" s="4"/>
      <c r="JX460" s="6"/>
      <c r="JY460" s="4"/>
      <c r="JZ460" s="6"/>
      <c r="KA460" s="5"/>
      <c r="KB460" s="5"/>
      <c r="KC460" s="4"/>
      <c r="KD460" s="6"/>
      <c r="KE460" s="4"/>
      <c r="KF460" s="6"/>
      <c r="KG460" s="5"/>
      <c r="KH460" s="5"/>
      <c r="KI460" s="4"/>
      <c r="KJ460" s="6"/>
      <c r="KK460" s="4"/>
      <c r="KL460" s="6"/>
      <c r="KM460" s="5"/>
      <c r="KN460" s="5"/>
    </row>
    <row r="461">
      <c r="A461" s="3" t="s">
        <v>85</v>
      </c>
      <c r="B461" s="3" t="s">
        <v>86</v>
      </c>
      <c r="C461" s="3" t="s">
        <v>538</v>
      </c>
      <c r="D461" s="3" t="s">
        <v>539</v>
      </c>
      <c r="E461" s="3" t="s">
        <v>428</v>
      </c>
      <c r="F461" s="3" t="s">
        <v>429</v>
      </c>
      <c r="G461" s="3" t="s">
        <v>430</v>
      </c>
      <c r="H461" s="3" t="s">
        <v>351</v>
      </c>
      <c r="I461" s="3" t="s">
        <v>1380</v>
      </c>
      <c r="J461" s="3" t="s">
        <v>1318</v>
      </c>
      <c r="K461" s="4">
        <v>2</v>
      </c>
      <c r="L461" s="4">
        <f>=ROUNDDOWN(0.2,0)</f>
      </c>
      <c r="M461" s="4"/>
      <c r="N461" s="5"/>
      <c r="O461" s="4"/>
      <c r="P461" s="4">
        <f>=ROUNDDOWN({0},0)</f>
      </c>
      <c r="Q461" s="4"/>
      <c r="R461" s="5"/>
      <c r="S461" s="4"/>
      <c r="T461" s="6"/>
      <c r="U461" s="4"/>
      <c r="V461" s="6"/>
      <c r="W461" s="5"/>
      <c r="X461" s="5"/>
      <c r="Y461" s="4"/>
      <c r="Z461" s="6"/>
      <c r="AA461" s="4"/>
      <c r="AB461" s="6"/>
      <c r="AC461" s="5"/>
      <c r="AD461" s="5"/>
      <c r="AE461" s="4"/>
      <c r="AF461" s="6"/>
      <c r="AG461" s="4"/>
      <c r="AH461" s="6"/>
      <c r="AI461" s="5"/>
      <c r="AJ461" s="5"/>
      <c r="AK461" s="4"/>
      <c r="AL461" s="6"/>
      <c r="AM461" s="4"/>
      <c r="AN461" s="6"/>
      <c r="AO461" s="5"/>
      <c r="AP461" s="5"/>
      <c r="AQ461" s="4"/>
      <c r="AR461" s="6"/>
      <c r="AS461" s="4"/>
      <c r="AT461" s="6"/>
      <c r="AU461" s="5"/>
      <c r="AV461" s="5"/>
      <c r="AW461" s="4"/>
      <c r="AX461" s="6"/>
      <c r="AY461" s="4"/>
      <c r="AZ461" s="6"/>
      <c r="BA461" s="5"/>
      <c r="BB461" s="5"/>
      <c r="BC461" s="4"/>
      <c r="BD461" s="6"/>
      <c r="BE461" s="4"/>
      <c r="BF461" s="6"/>
      <c r="BG461" s="5"/>
      <c r="BH461" s="5"/>
      <c r="BI461" s="4"/>
      <c r="BJ461" s="6"/>
      <c r="BK461" s="4"/>
      <c r="BL461" s="6"/>
      <c r="BM461" s="5"/>
      <c r="BN461" s="5"/>
      <c r="BO461" s="4"/>
      <c r="BP461" s="6"/>
      <c r="BQ461" s="4"/>
      <c r="BR461" s="6"/>
      <c r="BS461" s="5"/>
      <c r="BT461" s="5"/>
      <c r="BU461" s="4"/>
      <c r="BV461" s="6"/>
      <c r="BW461" s="4"/>
      <c r="BX461" s="6"/>
      <c r="BY461" s="5"/>
      <c r="BZ461" s="5"/>
      <c r="CA461" s="4"/>
      <c r="CB461" s="6"/>
      <c r="CC461" s="4"/>
      <c r="CD461" s="6"/>
      <c r="CE461" s="5"/>
      <c r="CF461" s="5"/>
      <c r="CG461" s="4"/>
      <c r="CH461" s="6"/>
      <c r="CI461" s="4"/>
      <c r="CJ461" s="6"/>
      <c r="CK461" s="5"/>
      <c r="CL461" s="5"/>
      <c r="CM461" s="4"/>
      <c r="CN461" s="6"/>
      <c r="CO461" s="4"/>
      <c r="CP461" s="6"/>
      <c r="CQ461" s="5"/>
      <c r="CR461" s="5"/>
      <c r="CS461" s="4"/>
      <c r="CT461" s="6"/>
      <c r="CU461" s="4"/>
      <c r="CV461" s="6"/>
      <c r="CW461" s="5"/>
      <c r="CX461" s="5"/>
      <c r="CY461" s="4"/>
      <c r="CZ461" s="6"/>
      <c r="DA461" s="4"/>
      <c r="DB461" s="6"/>
      <c r="DC461" s="5"/>
      <c r="DD461" s="5"/>
      <c r="DE461" s="4"/>
      <c r="DF461" s="6"/>
      <c r="DG461" s="4"/>
      <c r="DH461" s="6"/>
      <c r="DI461" s="5"/>
      <c r="DJ461" s="5"/>
      <c r="DK461" s="4"/>
      <c r="DL461" s="6"/>
      <c r="DM461" s="4"/>
      <c r="DN461" s="6"/>
      <c r="DO461" s="5"/>
      <c r="DP461" s="5"/>
      <c r="DQ461" s="4"/>
      <c r="DR461" s="6"/>
      <c r="DS461" s="4"/>
      <c r="DT461" s="6"/>
      <c r="DU461" s="5"/>
      <c r="DV461" s="5"/>
      <c r="DW461" s="4"/>
      <c r="DX461" s="6"/>
      <c r="DY461" s="4"/>
      <c r="DZ461" s="6"/>
      <c r="EA461" s="5"/>
      <c r="EB461" s="5"/>
      <c r="EC461" s="4"/>
      <c r="ED461" s="6"/>
      <c r="EE461" s="4"/>
      <c r="EF461" s="6"/>
      <c r="EG461" s="5"/>
      <c r="EH461" s="5"/>
      <c r="EI461" s="4"/>
      <c r="EJ461" s="6"/>
      <c r="EK461" s="4"/>
      <c r="EL461" s="6"/>
      <c r="EM461" s="5"/>
      <c r="EN461" s="5"/>
      <c r="EO461" s="4"/>
      <c r="EP461" s="6"/>
      <c r="EQ461" s="4"/>
      <c r="ER461" s="6"/>
      <c r="ES461" s="5"/>
      <c r="ET461" s="5"/>
      <c r="EU461" s="4"/>
      <c r="EV461" s="6"/>
      <c r="EW461" s="4"/>
      <c r="EX461" s="6"/>
      <c r="EY461" s="5"/>
      <c r="EZ461" s="5"/>
      <c r="FA461" s="4"/>
      <c r="FB461" s="6"/>
      <c r="FC461" s="4"/>
      <c r="FD461" s="6"/>
      <c r="FE461" s="5"/>
      <c r="FF461" s="5"/>
      <c r="FG461" s="4"/>
      <c r="FH461" s="6"/>
      <c r="FI461" s="4"/>
      <c r="FJ461" s="6"/>
      <c r="FK461" s="5"/>
      <c r="FL461" s="5"/>
      <c r="FM461" s="4"/>
      <c r="FN461" s="6"/>
      <c r="FO461" s="4"/>
      <c r="FP461" s="6"/>
      <c r="FQ461" s="5"/>
      <c r="FR461" s="5"/>
      <c r="FS461" s="4"/>
      <c r="FT461" s="6"/>
      <c r="FU461" s="4"/>
      <c r="FV461" s="6"/>
      <c r="FW461" s="5"/>
      <c r="FX461" s="5"/>
      <c r="FY461" s="4"/>
      <c r="FZ461" s="6"/>
      <c r="GA461" s="4"/>
      <c r="GB461" s="6"/>
      <c r="GC461" s="5"/>
      <c r="GD461" s="5"/>
      <c r="GE461" s="4"/>
      <c r="GF461" s="6"/>
      <c r="GG461" s="4"/>
      <c r="GH461" s="6"/>
      <c r="GI461" s="5"/>
      <c r="GJ461" s="5"/>
      <c r="GK461" s="4"/>
      <c r="GL461" s="6"/>
      <c r="GM461" s="4"/>
      <c r="GN461" s="6"/>
      <c r="GO461" s="5"/>
      <c r="GP461" s="5"/>
      <c r="GQ461" s="4"/>
      <c r="GR461" s="6"/>
      <c r="GS461" s="4"/>
      <c r="GT461" s="6"/>
      <c r="GU461" s="5"/>
      <c r="GV461" s="5"/>
      <c r="GW461" s="4"/>
      <c r="GX461" s="6"/>
      <c r="GY461" s="4"/>
      <c r="GZ461" s="6"/>
      <c r="HA461" s="5"/>
      <c r="HB461" s="5"/>
      <c r="HC461" s="4"/>
      <c r="HD461" s="6"/>
      <c r="HE461" s="4"/>
      <c r="HF461" s="6"/>
      <c r="HG461" s="5"/>
      <c r="HH461" s="5"/>
      <c r="HI461" s="4"/>
      <c r="HJ461" s="6"/>
      <c r="HK461" s="4"/>
      <c r="HL461" s="6"/>
      <c r="HM461" s="5"/>
      <c r="HN461" s="5"/>
      <c r="HO461" s="4"/>
      <c r="HP461" s="6"/>
      <c r="HQ461" s="4"/>
      <c r="HR461" s="6"/>
      <c r="HS461" s="5"/>
      <c r="HT461" s="5"/>
      <c r="HU461" s="4"/>
      <c r="HV461" s="6"/>
      <c r="HW461" s="4"/>
      <c r="HX461" s="6"/>
      <c r="HY461" s="5"/>
      <c r="HZ461" s="5"/>
      <c r="IA461" s="4"/>
      <c r="IB461" s="6"/>
      <c r="IC461" s="4"/>
      <c r="ID461" s="6"/>
      <c r="IE461" s="5"/>
      <c r="IF461" s="5"/>
      <c r="IG461" s="4"/>
      <c r="IH461" s="6"/>
      <c r="II461" s="4"/>
      <c r="IJ461" s="6"/>
      <c r="IK461" s="5"/>
      <c r="IL461" s="5"/>
      <c r="IM461" s="4"/>
      <c r="IN461" s="6"/>
      <c r="IO461" s="4"/>
      <c r="IP461" s="6"/>
      <c r="IQ461" s="5"/>
      <c r="IR461" s="5"/>
      <c r="IS461" s="4"/>
      <c r="IT461" s="6"/>
      <c r="IU461" s="4"/>
      <c r="IV461" s="6"/>
      <c r="IW461" s="5"/>
      <c r="IX461" s="5"/>
      <c r="IY461" s="4"/>
      <c r="IZ461" s="6"/>
      <c r="JA461" s="4"/>
      <c r="JB461" s="6"/>
      <c r="JC461" s="5"/>
      <c r="JD461" s="5"/>
      <c r="JE461" s="4"/>
      <c r="JF461" s="6"/>
      <c r="JG461" s="4"/>
      <c r="JH461" s="6"/>
      <c r="JI461" s="5"/>
      <c r="JJ461" s="5"/>
      <c r="JK461" s="4"/>
      <c r="JL461" s="6"/>
      <c r="JM461" s="4"/>
      <c r="JN461" s="6"/>
      <c r="JO461" s="5"/>
      <c r="JP461" s="5"/>
      <c r="JQ461" s="4"/>
      <c r="JR461" s="6"/>
      <c r="JS461" s="4"/>
      <c r="JT461" s="6"/>
      <c r="JU461" s="5"/>
      <c r="JV461" s="5"/>
      <c r="JW461" s="4"/>
      <c r="JX461" s="6"/>
      <c r="JY461" s="4"/>
      <c r="JZ461" s="6"/>
      <c r="KA461" s="5"/>
      <c r="KB461" s="5"/>
      <c r="KC461" s="4"/>
      <c r="KD461" s="6"/>
      <c r="KE461" s="4"/>
      <c r="KF461" s="6"/>
      <c r="KG461" s="5"/>
      <c r="KH461" s="5"/>
      <c r="KI461" s="4"/>
      <c r="KJ461" s="6"/>
      <c r="KK461" s="4"/>
      <c r="KL461" s="6"/>
      <c r="KM461" s="5"/>
      <c r="KN461" s="5"/>
    </row>
    <row r="462">
      <c r="A462" s="3" t="s">
        <v>85</v>
      </c>
      <c r="B462" s="3" t="s">
        <v>86</v>
      </c>
      <c r="C462" s="3" t="s">
        <v>538</v>
      </c>
      <c r="D462" s="3" t="s">
        <v>539</v>
      </c>
      <c r="E462" s="3" t="s">
        <v>310</v>
      </c>
      <c r="F462" s="3" t="s">
        <v>104</v>
      </c>
      <c r="G462" s="3" t="s">
        <v>104</v>
      </c>
      <c r="H462" s="3" t="s">
        <v>104</v>
      </c>
      <c r="I462" s="3" t="s">
        <v>1327</v>
      </c>
      <c r="J462" s="3" t="s">
        <v>1328</v>
      </c>
      <c r="K462" s="4"/>
      <c r="L462" s="4">
        <f>=ROUNDDOWN({0},0)</f>
      </c>
      <c r="M462" s="4"/>
      <c r="N462" s="5"/>
      <c r="O462" s="4"/>
      <c r="P462" s="4">
        <f>=ROUNDDOWN({0},0)</f>
      </c>
      <c r="Q462" s="4"/>
      <c r="R462" s="5"/>
      <c r="S462" s="4"/>
      <c r="T462" s="6"/>
      <c r="U462" s="4"/>
      <c r="V462" s="6"/>
      <c r="W462" s="5"/>
      <c r="X462" s="5"/>
      <c r="Y462" s="4"/>
      <c r="Z462" s="6"/>
      <c r="AA462" s="4"/>
      <c r="AB462" s="6"/>
      <c r="AC462" s="5"/>
      <c r="AD462" s="5"/>
      <c r="AE462" s="4"/>
      <c r="AF462" s="6"/>
      <c r="AG462" s="4"/>
      <c r="AH462" s="6"/>
      <c r="AI462" s="5"/>
      <c r="AJ462" s="5"/>
      <c r="AK462" s="4"/>
      <c r="AL462" s="6"/>
      <c r="AM462" s="4"/>
      <c r="AN462" s="6"/>
      <c r="AO462" s="5"/>
      <c r="AP462" s="5"/>
      <c r="AQ462" s="4"/>
      <c r="AR462" s="6"/>
      <c r="AS462" s="4"/>
      <c r="AT462" s="6"/>
      <c r="AU462" s="5"/>
      <c r="AV462" s="5"/>
      <c r="AW462" s="4"/>
      <c r="AX462" s="6"/>
      <c r="AY462" s="4"/>
      <c r="AZ462" s="6"/>
      <c r="BA462" s="5"/>
      <c r="BB462" s="5"/>
      <c r="BC462" s="4"/>
      <c r="BD462" s="6"/>
      <c r="BE462" s="4"/>
      <c r="BF462" s="6"/>
      <c r="BG462" s="5"/>
      <c r="BH462" s="5"/>
      <c r="BI462" s="4"/>
      <c r="BJ462" s="6"/>
      <c r="BK462" s="4"/>
      <c r="BL462" s="6"/>
      <c r="BM462" s="5"/>
      <c r="BN462" s="5"/>
      <c r="BO462" s="4"/>
      <c r="BP462" s="6"/>
      <c r="BQ462" s="4"/>
      <c r="BR462" s="6"/>
      <c r="BS462" s="5"/>
      <c r="BT462" s="5"/>
      <c r="BU462" s="4"/>
      <c r="BV462" s="6"/>
      <c r="BW462" s="4"/>
      <c r="BX462" s="6"/>
      <c r="BY462" s="5"/>
      <c r="BZ462" s="5"/>
      <c r="CA462" s="4"/>
      <c r="CB462" s="6"/>
      <c r="CC462" s="4"/>
      <c r="CD462" s="6"/>
      <c r="CE462" s="5"/>
      <c r="CF462" s="5"/>
      <c r="CG462" s="4"/>
      <c r="CH462" s="6"/>
      <c r="CI462" s="4"/>
      <c r="CJ462" s="6"/>
      <c r="CK462" s="5"/>
      <c r="CL462" s="5"/>
      <c r="CM462" s="4"/>
      <c r="CN462" s="6"/>
      <c r="CO462" s="4"/>
      <c r="CP462" s="6"/>
      <c r="CQ462" s="5"/>
      <c r="CR462" s="5"/>
      <c r="CS462" s="4"/>
      <c r="CT462" s="6"/>
      <c r="CU462" s="4"/>
      <c r="CV462" s="6"/>
      <c r="CW462" s="5"/>
      <c r="CX462" s="5"/>
      <c r="CY462" s="4"/>
      <c r="CZ462" s="6"/>
      <c r="DA462" s="4"/>
      <c r="DB462" s="6"/>
      <c r="DC462" s="5"/>
      <c r="DD462" s="5"/>
      <c r="DE462" s="4"/>
      <c r="DF462" s="6"/>
      <c r="DG462" s="4"/>
      <c r="DH462" s="6"/>
      <c r="DI462" s="5"/>
      <c r="DJ462" s="5"/>
      <c r="DK462" s="4"/>
      <c r="DL462" s="6"/>
      <c r="DM462" s="4"/>
      <c r="DN462" s="6"/>
      <c r="DO462" s="5"/>
      <c r="DP462" s="5"/>
      <c r="DQ462" s="4"/>
      <c r="DR462" s="6"/>
      <c r="DS462" s="4"/>
      <c r="DT462" s="6"/>
      <c r="DU462" s="5"/>
      <c r="DV462" s="5"/>
      <c r="DW462" s="4"/>
      <c r="DX462" s="6"/>
      <c r="DY462" s="4"/>
      <c r="DZ462" s="6"/>
      <c r="EA462" s="5"/>
      <c r="EB462" s="5"/>
      <c r="EC462" s="4"/>
      <c r="ED462" s="6"/>
      <c r="EE462" s="4"/>
      <c r="EF462" s="6"/>
      <c r="EG462" s="5"/>
      <c r="EH462" s="5"/>
      <c r="EI462" s="4"/>
      <c r="EJ462" s="6"/>
      <c r="EK462" s="4"/>
      <c r="EL462" s="6"/>
      <c r="EM462" s="5"/>
      <c r="EN462" s="5"/>
      <c r="EO462" s="4"/>
      <c r="EP462" s="6"/>
      <c r="EQ462" s="4"/>
      <c r="ER462" s="6"/>
      <c r="ES462" s="5"/>
      <c r="ET462" s="5"/>
      <c r="EU462" s="4"/>
      <c r="EV462" s="6"/>
      <c r="EW462" s="4"/>
      <c r="EX462" s="6"/>
      <c r="EY462" s="5"/>
      <c r="EZ462" s="5"/>
      <c r="FA462" s="4"/>
      <c r="FB462" s="6"/>
      <c r="FC462" s="4"/>
      <c r="FD462" s="6"/>
      <c r="FE462" s="5"/>
      <c r="FF462" s="5"/>
      <c r="FG462" s="4"/>
      <c r="FH462" s="6"/>
      <c r="FI462" s="4"/>
      <c r="FJ462" s="6"/>
      <c r="FK462" s="5"/>
      <c r="FL462" s="5"/>
      <c r="FM462" s="4"/>
      <c r="FN462" s="6"/>
      <c r="FO462" s="4"/>
      <c r="FP462" s="6"/>
      <c r="FQ462" s="5"/>
      <c r="FR462" s="5"/>
      <c r="FS462" s="4"/>
      <c r="FT462" s="6"/>
      <c r="FU462" s="4"/>
      <c r="FV462" s="6"/>
      <c r="FW462" s="5"/>
      <c r="FX462" s="5"/>
      <c r="FY462" s="4"/>
      <c r="FZ462" s="6"/>
      <c r="GA462" s="4"/>
      <c r="GB462" s="6"/>
      <c r="GC462" s="5"/>
      <c r="GD462" s="5"/>
      <c r="GE462" s="4"/>
      <c r="GF462" s="6"/>
      <c r="GG462" s="4"/>
      <c r="GH462" s="6"/>
      <c r="GI462" s="5"/>
      <c r="GJ462" s="5"/>
      <c r="GK462" s="4"/>
      <c r="GL462" s="6"/>
      <c r="GM462" s="4"/>
      <c r="GN462" s="6"/>
      <c r="GO462" s="5"/>
      <c r="GP462" s="5"/>
      <c r="GQ462" s="4"/>
      <c r="GR462" s="6"/>
      <c r="GS462" s="4"/>
      <c r="GT462" s="6"/>
      <c r="GU462" s="5"/>
      <c r="GV462" s="5"/>
      <c r="GW462" s="4"/>
      <c r="GX462" s="6"/>
      <c r="GY462" s="4"/>
      <c r="GZ462" s="6"/>
      <c r="HA462" s="5"/>
      <c r="HB462" s="5"/>
      <c r="HC462" s="4"/>
      <c r="HD462" s="6"/>
      <c r="HE462" s="4"/>
      <c r="HF462" s="6"/>
      <c r="HG462" s="5"/>
      <c r="HH462" s="5"/>
      <c r="HI462" s="4"/>
      <c r="HJ462" s="6"/>
      <c r="HK462" s="4"/>
      <c r="HL462" s="6"/>
      <c r="HM462" s="5"/>
      <c r="HN462" s="5"/>
      <c r="HO462" s="4"/>
      <c r="HP462" s="6"/>
      <c r="HQ462" s="4"/>
      <c r="HR462" s="6"/>
      <c r="HS462" s="5"/>
      <c r="HT462" s="5"/>
      <c r="HU462" s="4"/>
      <c r="HV462" s="6"/>
      <c r="HW462" s="4"/>
      <c r="HX462" s="6"/>
      <c r="HY462" s="5"/>
      <c r="HZ462" s="5"/>
      <c r="IA462" s="4"/>
      <c r="IB462" s="6"/>
      <c r="IC462" s="4"/>
      <c r="ID462" s="6"/>
      <c r="IE462" s="5"/>
      <c r="IF462" s="5"/>
      <c r="IG462" s="4"/>
      <c r="IH462" s="6"/>
      <c r="II462" s="4"/>
      <c r="IJ462" s="6"/>
      <c r="IK462" s="5"/>
      <c r="IL462" s="5"/>
      <c r="IM462" s="4"/>
      <c r="IN462" s="6"/>
      <c r="IO462" s="4"/>
      <c r="IP462" s="6"/>
      <c r="IQ462" s="5"/>
      <c r="IR462" s="5"/>
      <c r="IS462" s="4"/>
      <c r="IT462" s="6"/>
      <c r="IU462" s="4"/>
      <c r="IV462" s="6"/>
      <c r="IW462" s="5"/>
      <c r="IX462" s="5"/>
      <c r="IY462" s="4"/>
      <c r="IZ462" s="6"/>
      <c r="JA462" s="4"/>
      <c r="JB462" s="6"/>
      <c r="JC462" s="5"/>
      <c r="JD462" s="5"/>
      <c r="JE462" s="4"/>
      <c r="JF462" s="6"/>
      <c r="JG462" s="4"/>
      <c r="JH462" s="6"/>
      <c r="JI462" s="5"/>
      <c r="JJ462" s="5"/>
      <c r="JK462" s="4"/>
      <c r="JL462" s="6"/>
      <c r="JM462" s="4"/>
      <c r="JN462" s="6"/>
      <c r="JO462" s="5"/>
      <c r="JP462" s="5"/>
      <c r="JQ462" s="4"/>
      <c r="JR462" s="6"/>
      <c r="JS462" s="4"/>
      <c r="JT462" s="6"/>
      <c r="JU462" s="5"/>
      <c r="JV462" s="5"/>
      <c r="JW462" s="4"/>
      <c r="JX462" s="6"/>
      <c r="JY462" s="4"/>
      <c r="JZ462" s="6"/>
      <c r="KA462" s="5"/>
      <c r="KB462" s="5"/>
      <c r="KC462" s="4"/>
      <c r="KD462" s="6"/>
      <c r="KE462" s="4"/>
      <c r="KF462" s="6"/>
      <c r="KG462" s="5"/>
      <c r="KH462" s="5"/>
      <c r="KI462" s="4"/>
      <c r="KJ462" s="6"/>
      <c r="KK462" s="4"/>
      <c r="KL462" s="6"/>
      <c r="KM462" s="5"/>
      <c r="KN462" s="5"/>
    </row>
    <row r="463">
      <c r="A463" s="3" t="s">
        <v>85</v>
      </c>
      <c r="B463" s="3" t="s">
        <v>86</v>
      </c>
      <c r="C463" s="3" t="s">
        <v>541</v>
      </c>
      <c r="D463" s="3" t="s">
        <v>542</v>
      </c>
      <c r="E463" s="3" t="s">
        <v>483</v>
      </c>
      <c r="F463" s="3" t="s">
        <v>484</v>
      </c>
      <c r="G463" s="3" t="s">
        <v>485</v>
      </c>
      <c r="H463" s="3" t="s">
        <v>104</v>
      </c>
      <c r="I463" s="3" t="s">
        <v>1349</v>
      </c>
      <c r="J463" s="3" t="s">
        <v>1319</v>
      </c>
      <c r="K463" s="4">
        <v>687</v>
      </c>
      <c r="L463" s="4">
        <f>=ROUNDDOWN(23.6896551724138,0)</f>
      </c>
      <c r="M463" s="4">
        <v>400</v>
      </c>
      <c r="N463" s="5">
        <v>1</v>
      </c>
      <c r="O463" s="4"/>
      <c r="P463" s="4">
        <f>=ROUNDDOWN({0},0)</f>
      </c>
      <c r="Q463" s="4"/>
      <c r="R463" s="5"/>
      <c r="S463" s="4">
        <v>27</v>
      </c>
      <c r="T463" s="6">
        <v>462.68</v>
      </c>
      <c r="U463" s="4"/>
      <c r="V463" s="6"/>
      <c r="W463" s="5"/>
      <c r="X463" s="5"/>
      <c r="Y463" s="4">
        <v>6</v>
      </c>
      <c r="Z463" s="6">
        <v>100.56</v>
      </c>
      <c r="AA463" s="4"/>
      <c r="AB463" s="6"/>
      <c r="AC463" s="5"/>
      <c r="AD463" s="5"/>
      <c r="AE463" s="4">
        <v>1</v>
      </c>
      <c r="AF463" s="6">
        <v>15.93</v>
      </c>
      <c r="AG463" s="4"/>
      <c r="AH463" s="6"/>
      <c r="AI463" s="5"/>
      <c r="AJ463" s="5"/>
      <c r="AK463" s="4">
        <v>3</v>
      </c>
      <c r="AL463" s="6">
        <v>50.76</v>
      </c>
      <c r="AM463" s="4"/>
      <c r="AN463" s="6"/>
      <c r="AO463" s="5"/>
      <c r="AP463" s="5"/>
      <c r="AQ463" s="4">
        <v>4</v>
      </c>
      <c r="AR463" s="6">
        <v>71.36</v>
      </c>
      <c r="AS463" s="4"/>
      <c r="AT463" s="6"/>
      <c r="AU463" s="5"/>
      <c r="AV463" s="5"/>
      <c r="AW463" s="4"/>
      <c r="AX463" s="6"/>
      <c r="AY463" s="4"/>
      <c r="AZ463" s="6"/>
      <c r="BA463" s="5"/>
      <c r="BB463" s="5"/>
      <c r="BC463" s="4"/>
      <c r="BD463" s="6"/>
      <c r="BE463" s="4"/>
      <c r="BF463" s="6"/>
      <c r="BG463" s="5"/>
      <c r="BH463" s="5"/>
      <c r="BI463" s="4">
        <v>9</v>
      </c>
      <c r="BJ463" s="6">
        <v>156.69</v>
      </c>
      <c r="BK463" s="4"/>
      <c r="BL463" s="6"/>
      <c r="BM463" s="5"/>
      <c r="BN463" s="5"/>
      <c r="BO463" s="4"/>
      <c r="BP463" s="6"/>
      <c r="BQ463" s="4"/>
      <c r="BR463" s="6"/>
      <c r="BS463" s="5"/>
      <c r="BT463" s="5"/>
      <c r="BU463" s="4"/>
      <c r="BV463" s="6"/>
      <c r="BW463" s="4"/>
      <c r="BX463" s="6"/>
      <c r="BY463" s="5"/>
      <c r="BZ463" s="5"/>
      <c r="CA463" s="4"/>
      <c r="CB463" s="6"/>
      <c r="CC463" s="4"/>
      <c r="CD463" s="6"/>
      <c r="CE463" s="5"/>
      <c r="CF463" s="5"/>
      <c r="CG463" s="4">
        <v>2</v>
      </c>
      <c r="CH463" s="6">
        <v>33.86</v>
      </c>
      <c r="CI463" s="4"/>
      <c r="CJ463" s="6"/>
      <c r="CK463" s="5"/>
      <c r="CL463" s="5"/>
      <c r="CM463" s="4"/>
      <c r="CN463" s="6"/>
      <c r="CO463" s="4"/>
      <c r="CP463" s="6"/>
      <c r="CQ463" s="5"/>
      <c r="CR463" s="5"/>
      <c r="CS463" s="4">
        <v>2</v>
      </c>
      <c r="CT463" s="6">
        <v>33.52</v>
      </c>
      <c r="CU463" s="4"/>
      <c r="CV463" s="6"/>
      <c r="CW463" s="5"/>
      <c r="CX463" s="5"/>
      <c r="CY463" s="4"/>
      <c r="CZ463" s="6"/>
      <c r="DA463" s="4"/>
      <c r="DB463" s="6"/>
      <c r="DC463" s="5"/>
      <c r="DD463" s="5"/>
      <c r="DE463" s="4"/>
      <c r="DF463" s="6"/>
      <c r="DG463" s="4"/>
      <c r="DH463" s="6"/>
      <c r="DI463" s="5"/>
      <c r="DJ463" s="5"/>
      <c r="DK463" s="4"/>
      <c r="DL463" s="6"/>
      <c r="DM463" s="4"/>
      <c r="DN463" s="6"/>
      <c r="DO463" s="5"/>
      <c r="DP463" s="5"/>
      <c r="DQ463" s="4"/>
      <c r="DR463" s="6"/>
      <c r="DS463" s="4"/>
      <c r="DT463" s="6"/>
      <c r="DU463" s="5"/>
      <c r="DV463" s="5"/>
      <c r="DW463" s="4"/>
      <c r="DX463" s="6"/>
      <c r="DY463" s="4"/>
      <c r="DZ463" s="6"/>
      <c r="EA463" s="5"/>
      <c r="EB463" s="5"/>
      <c r="EC463" s="4"/>
      <c r="ED463" s="6"/>
      <c r="EE463" s="4"/>
      <c r="EF463" s="6"/>
      <c r="EG463" s="5"/>
      <c r="EH463" s="5"/>
      <c r="EI463" s="4"/>
      <c r="EJ463" s="6"/>
      <c r="EK463" s="4"/>
      <c r="EL463" s="6"/>
      <c r="EM463" s="5"/>
      <c r="EN463" s="5"/>
      <c r="EO463" s="4"/>
      <c r="EP463" s="6"/>
      <c r="EQ463" s="4"/>
      <c r="ER463" s="6"/>
      <c r="ES463" s="5"/>
      <c r="ET463" s="5"/>
      <c r="EU463" s="4"/>
      <c r="EV463" s="6"/>
      <c r="EW463" s="4"/>
      <c r="EX463" s="6"/>
      <c r="EY463" s="5"/>
      <c r="EZ463" s="5"/>
      <c r="FA463" s="4"/>
      <c r="FB463" s="6"/>
      <c r="FC463" s="4"/>
      <c r="FD463" s="6"/>
      <c r="FE463" s="5"/>
      <c r="FF463" s="5"/>
      <c r="FG463" s="4"/>
      <c r="FH463" s="6"/>
      <c r="FI463" s="4"/>
      <c r="FJ463" s="6"/>
      <c r="FK463" s="5"/>
      <c r="FL463" s="5"/>
      <c r="FM463" s="4"/>
      <c r="FN463" s="6"/>
      <c r="FO463" s="4"/>
      <c r="FP463" s="6"/>
      <c r="FQ463" s="5"/>
      <c r="FR463" s="5"/>
      <c r="FS463" s="4"/>
      <c r="FT463" s="6"/>
      <c r="FU463" s="4"/>
      <c r="FV463" s="6"/>
      <c r="FW463" s="5"/>
      <c r="FX463" s="5"/>
      <c r="FY463" s="4"/>
      <c r="FZ463" s="6"/>
      <c r="GA463" s="4"/>
      <c r="GB463" s="6"/>
      <c r="GC463" s="5"/>
      <c r="GD463" s="5"/>
      <c r="GE463" s="4"/>
      <c r="GF463" s="6"/>
      <c r="GG463" s="4"/>
      <c r="GH463" s="6"/>
      <c r="GI463" s="5"/>
      <c r="GJ463" s="5"/>
      <c r="GK463" s="4"/>
      <c r="GL463" s="6"/>
      <c r="GM463" s="4"/>
      <c r="GN463" s="6"/>
      <c r="GO463" s="5"/>
      <c r="GP463" s="5"/>
      <c r="GQ463" s="4"/>
      <c r="GR463" s="6"/>
      <c r="GS463" s="4"/>
      <c r="GT463" s="6"/>
      <c r="GU463" s="5"/>
      <c r="GV463" s="5"/>
      <c r="GW463" s="4"/>
      <c r="GX463" s="6"/>
      <c r="GY463" s="4"/>
      <c r="GZ463" s="6"/>
      <c r="HA463" s="5"/>
      <c r="HB463" s="5"/>
      <c r="HC463" s="4"/>
      <c r="HD463" s="6"/>
      <c r="HE463" s="4"/>
      <c r="HF463" s="6"/>
      <c r="HG463" s="5"/>
      <c r="HH463" s="5"/>
      <c r="HI463" s="4"/>
      <c r="HJ463" s="6"/>
      <c r="HK463" s="4"/>
      <c r="HL463" s="6"/>
      <c r="HM463" s="5"/>
      <c r="HN463" s="5"/>
      <c r="HO463" s="4"/>
      <c r="HP463" s="6"/>
      <c r="HQ463" s="4"/>
      <c r="HR463" s="6"/>
      <c r="HS463" s="5"/>
      <c r="HT463" s="5"/>
      <c r="HU463" s="4"/>
      <c r="HV463" s="6"/>
      <c r="HW463" s="4"/>
      <c r="HX463" s="6"/>
      <c r="HY463" s="5"/>
      <c r="HZ463" s="5"/>
      <c r="IA463" s="4"/>
      <c r="IB463" s="6"/>
      <c r="IC463" s="4"/>
      <c r="ID463" s="6"/>
      <c r="IE463" s="5"/>
      <c r="IF463" s="5"/>
      <c r="IG463" s="4"/>
      <c r="IH463" s="6"/>
      <c r="II463" s="4"/>
      <c r="IJ463" s="6"/>
      <c r="IK463" s="5"/>
      <c r="IL463" s="5"/>
      <c r="IM463" s="4"/>
      <c r="IN463" s="6"/>
      <c r="IO463" s="4"/>
      <c r="IP463" s="6"/>
      <c r="IQ463" s="5"/>
      <c r="IR463" s="5"/>
      <c r="IS463" s="4"/>
      <c r="IT463" s="6"/>
      <c r="IU463" s="4"/>
      <c r="IV463" s="6"/>
      <c r="IW463" s="5"/>
      <c r="IX463" s="5"/>
      <c r="IY463" s="4"/>
      <c r="IZ463" s="6"/>
      <c r="JA463" s="4"/>
      <c r="JB463" s="6"/>
      <c r="JC463" s="5"/>
      <c r="JD463" s="5"/>
      <c r="JE463" s="4"/>
      <c r="JF463" s="6"/>
      <c r="JG463" s="4"/>
      <c r="JH463" s="6"/>
      <c r="JI463" s="5"/>
      <c r="JJ463" s="5"/>
      <c r="JK463" s="4"/>
      <c r="JL463" s="6"/>
      <c r="JM463" s="4"/>
      <c r="JN463" s="6"/>
      <c r="JO463" s="5"/>
      <c r="JP463" s="5"/>
      <c r="JQ463" s="4"/>
      <c r="JR463" s="6"/>
      <c r="JS463" s="4"/>
      <c r="JT463" s="6"/>
      <c r="JU463" s="5"/>
      <c r="JV463" s="5"/>
      <c r="JW463" s="4"/>
      <c r="JX463" s="6"/>
      <c r="JY463" s="4"/>
      <c r="JZ463" s="6"/>
      <c r="KA463" s="5"/>
      <c r="KB463" s="5"/>
      <c r="KC463" s="4"/>
      <c r="KD463" s="6"/>
      <c r="KE463" s="4"/>
      <c r="KF463" s="6"/>
      <c r="KG463" s="5"/>
      <c r="KH463" s="5"/>
      <c r="KI463" s="4"/>
      <c r="KJ463" s="6"/>
      <c r="KK463" s="4"/>
      <c r="KL463" s="6"/>
      <c r="KM463" s="5"/>
      <c r="KN463" s="5"/>
    </row>
    <row r="464">
      <c r="A464" s="3" t="s">
        <v>85</v>
      </c>
      <c r="B464" s="3" t="s">
        <v>86</v>
      </c>
      <c r="C464" s="3" t="s">
        <v>541</v>
      </c>
      <c r="D464" s="3" t="s">
        <v>542</v>
      </c>
      <c r="E464" s="3" t="s">
        <v>483</v>
      </c>
      <c r="F464" s="3" t="s">
        <v>484</v>
      </c>
      <c r="G464" s="3" t="s">
        <v>485</v>
      </c>
      <c r="H464" s="3" t="s">
        <v>104</v>
      </c>
      <c r="I464" s="3" t="s">
        <v>1325</v>
      </c>
      <c r="J464" s="3" t="s">
        <v>1319</v>
      </c>
      <c r="K464" s="4">
        <v>695</v>
      </c>
      <c r="L464" s="4">
        <f>=ROUNDDOWN(16.547619047619,0)</f>
      </c>
      <c r="M464" s="4">
        <v>200</v>
      </c>
      <c r="N464" s="5">
        <v>1</v>
      </c>
      <c r="O464" s="4"/>
      <c r="P464" s="4">
        <f>=ROUNDDOWN({0},0)</f>
      </c>
      <c r="Q464" s="4"/>
      <c r="R464" s="5"/>
      <c r="S464" s="4">
        <v>27</v>
      </c>
      <c r="T464" s="6">
        <v>457.51</v>
      </c>
      <c r="U464" s="4"/>
      <c r="V464" s="6"/>
      <c r="W464" s="5"/>
      <c r="X464" s="5"/>
      <c r="Y464" s="4">
        <v>12</v>
      </c>
      <c r="Z464" s="6">
        <v>201.12</v>
      </c>
      <c r="AA464" s="4"/>
      <c r="AB464" s="6"/>
      <c r="AC464" s="5"/>
      <c r="AD464" s="5"/>
      <c r="AE464" s="4">
        <v>1</v>
      </c>
      <c r="AF464" s="6">
        <v>15.93</v>
      </c>
      <c r="AG464" s="4"/>
      <c r="AH464" s="6"/>
      <c r="AI464" s="5"/>
      <c r="AJ464" s="5"/>
      <c r="AK464" s="4">
        <v>1</v>
      </c>
      <c r="AL464" s="6">
        <v>16.92</v>
      </c>
      <c r="AM464" s="4"/>
      <c r="AN464" s="6"/>
      <c r="AO464" s="5"/>
      <c r="AP464" s="5"/>
      <c r="AQ464" s="4">
        <v>1</v>
      </c>
      <c r="AR464" s="6">
        <v>17.84</v>
      </c>
      <c r="AS464" s="4"/>
      <c r="AT464" s="6"/>
      <c r="AU464" s="5"/>
      <c r="AV464" s="5"/>
      <c r="AW464" s="4"/>
      <c r="AX464" s="6"/>
      <c r="AY464" s="4"/>
      <c r="AZ464" s="6"/>
      <c r="BA464" s="5"/>
      <c r="BB464" s="5"/>
      <c r="BC464" s="4"/>
      <c r="BD464" s="6"/>
      <c r="BE464" s="4"/>
      <c r="BF464" s="6"/>
      <c r="BG464" s="5"/>
      <c r="BH464" s="5"/>
      <c r="BI464" s="4">
        <v>6</v>
      </c>
      <c r="BJ464" s="6">
        <v>104.46</v>
      </c>
      <c r="BK464" s="4"/>
      <c r="BL464" s="6"/>
      <c r="BM464" s="5"/>
      <c r="BN464" s="5"/>
      <c r="BO464" s="4"/>
      <c r="BP464" s="6"/>
      <c r="BQ464" s="4"/>
      <c r="BR464" s="6"/>
      <c r="BS464" s="5"/>
      <c r="BT464" s="5"/>
      <c r="BU464" s="4"/>
      <c r="BV464" s="6"/>
      <c r="BW464" s="4"/>
      <c r="BX464" s="6"/>
      <c r="BY464" s="5"/>
      <c r="BZ464" s="5"/>
      <c r="CA464" s="4"/>
      <c r="CB464" s="6"/>
      <c r="CC464" s="4"/>
      <c r="CD464" s="6"/>
      <c r="CE464" s="5"/>
      <c r="CF464" s="5"/>
      <c r="CG464" s="4">
        <v>4</v>
      </c>
      <c r="CH464" s="6">
        <v>67.72</v>
      </c>
      <c r="CI464" s="4"/>
      <c r="CJ464" s="6"/>
      <c r="CK464" s="5"/>
      <c r="CL464" s="5"/>
      <c r="CM464" s="4"/>
      <c r="CN464" s="6"/>
      <c r="CO464" s="4"/>
      <c r="CP464" s="6"/>
      <c r="CQ464" s="5"/>
      <c r="CR464" s="5"/>
      <c r="CS464" s="4">
        <v>2</v>
      </c>
      <c r="CT464" s="6">
        <v>33.52</v>
      </c>
      <c r="CU464" s="4"/>
      <c r="CV464" s="6"/>
      <c r="CW464" s="5"/>
      <c r="CX464" s="5"/>
      <c r="CY464" s="4"/>
      <c r="CZ464" s="6"/>
      <c r="DA464" s="4"/>
      <c r="DB464" s="6"/>
      <c r="DC464" s="5"/>
      <c r="DD464" s="5"/>
      <c r="DE464" s="4"/>
      <c r="DF464" s="6"/>
      <c r="DG464" s="4"/>
      <c r="DH464" s="6"/>
      <c r="DI464" s="5"/>
      <c r="DJ464" s="5"/>
      <c r="DK464" s="4"/>
      <c r="DL464" s="6"/>
      <c r="DM464" s="4"/>
      <c r="DN464" s="6"/>
      <c r="DO464" s="5"/>
      <c r="DP464" s="5"/>
      <c r="DQ464" s="4"/>
      <c r="DR464" s="6"/>
      <c r="DS464" s="4"/>
      <c r="DT464" s="6"/>
      <c r="DU464" s="5"/>
      <c r="DV464" s="5"/>
      <c r="DW464" s="4"/>
      <c r="DX464" s="6"/>
      <c r="DY464" s="4"/>
      <c r="DZ464" s="6"/>
      <c r="EA464" s="5"/>
      <c r="EB464" s="5"/>
      <c r="EC464" s="4"/>
      <c r="ED464" s="6"/>
      <c r="EE464" s="4"/>
      <c r="EF464" s="6"/>
      <c r="EG464" s="5"/>
      <c r="EH464" s="5"/>
      <c r="EI464" s="4"/>
      <c r="EJ464" s="6"/>
      <c r="EK464" s="4"/>
      <c r="EL464" s="6"/>
      <c r="EM464" s="5"/>
      <c r="EN464" s="5"/>
      <c r="EO464" s="4"/>
      <c r="EP464" s="6"/>
      <c r="EQ464" s="4"/>
      <c r="ER464" s="6"/>
      <c r="ES464" s="5"/>
      <c r="ET464" s="5"/>
      <c r="EU464" s="4"/>
      <c r="EV464" s="6"/>
      <c r="EW464" s="4"/>
      <c r="EX464" s="6"/>
      <c r="EY464" s="5"/>
      <c r="EZ464" s="5"/>
      <c r="FA464" s="4"/>
      <c r="FB464" s="6"/>
      <c r="FC464" s="4"/>
      <c r="FD464" s="6"/>
      <c r="FE464" s="5"/>
      <c r="FF464" s="5"/>
      <c r="FG464" s="4"/>
      <c r="FH464" s="6"/>
      <c r="FI464" s="4"/>
      <c r="FJ464" s="6"/>
      <c r="FK464" s="5"/>
      <c r="FL464" s="5"/>
      <c r="FM464" s="4"/>
      <c r="FN464" s="6"/>
      <c r="FO464" s="4"/>
      <c r="FP464" s="6"/>
      <c r="FQ464" s="5"/>
      <c r="FR464" s="5"/>
      <c r="FS464" s="4"/>
      <c r="FT464" s="6"/>
      <c r="FU464" s="4"/>
      <c r="FV464" s="6"/>
      <c r="FW464" s="5"/>
      <c r="FX464" s="5"/>
      <c r="FY464" s="4"/>
      <c r="FZ464" s="6"/>
      <c r="GA464" s="4"/>
      <c r="GB464" s="6"/>
      <c r="GC464" s="5"/>
      <c r="GD464" s="5"/>
      <c r="GE464" s="4"/>
      <c r="GF464" s="6"/>
      <c r="GG464" s="4"/>
      <c r="GH464" s="6"/>
      <c r="GI464" s="5"/>
      <c r="GJ464" s="5"/>
      <c r="GK464" s="4"/>
      <c r="GL464" s="6"/>
      <c r="GM464" s="4"/>
      <c r="GN464" s="6"/>
      <c r="GO464" s="5"/>
      <c r="GP464" s="5"/>
      <c r="GQ464" s="4"/>
      <c r="GR464" s="6"/>
      <c r="GS464" s="4"/>
      <c r="GT464" s="6"/>
      <c r="GU464" s="5"/>
      <c r="GV464" s="5"/>
      <c r="GW464" s="4"/>
      <c r="GX464" s="6"/>
      <c r="GY464" s="4"/>
      <c r="GZ464" s="6"/>
      <c r="HA464" s="5"/>
      <c r="HB464" s="5"/>
      <c r="HC464" s="4"/>
      <c r="HD464" s="6"/>
      <c r="HE464" s="4"/>
      <c r="HF464" s="6"/>
      <c r="HG464" s="5"/>
      <c r="HH464" s="5"/>
      <c r="HI464" s="4"/>
      <c r="HJ464" s="6"/>
      <c r="HK464" s="4"/>
      <c r="HL464" s="6"/>
      <c r="HM464" s="5"/>
      <c r="HN464" s="5"/>
      <c r="HO464" s="4"/>
      <c r="HP464" s="6"/>
      <c r="HQ464" s="4"/>
      <c r="HR464" s="6"/>
      <c r="HS464" s="5"/>
      <c r="HT464" s="5"/>
      <c r="HU464" s="4"/>
      <c r="HV464" s="6"/>
      <c r="HW464" s="4"/>
      <c r="HX464" s="6"/>
      <c r="HY464" s="5"/>
      <c r="HZ464" s="5"/>
      <c r="IA464" s="4"/>
      <c r="IB464" s="6"/>
      <c r="IC464" s="4"/>
      <c r="ID464" s="6"/>
      <c r="IE464" s="5"/>
      <c r="IF464" s="5"/>
      <c r="IG464" s="4"/>
      <c r="IH464" s="6"/>
      <c r="II464" s="4"/>
      <c r="IJ464" s="6"/>
      <c r="IK464" s="5"/>
      <c r="IL464" s="5"/>
      <c r="IM464" s="4"/>
      <c r="IN464" s="6"/>
      <c r="IO464" s="4"/>
      <c r="IP464" s="6"/>
      <c r="IQ464" s="5"/>
      <c r="IR464" s="5"/>
      <c r="IS464" s="4"/>
      <c r="IT464" s="6"/>
      <c r="IU464" s="4"/>
      <c r="IV464" s="6"/>
      <c r="IW464" s="5"/>
      <c r="IX464" s="5"/>
      <c r="IY464" s="4"/>
      <c r="IZ464" s="6"/>
      <c r="JA464" s="4"/>
      <c r="JB464" s="6"/>
      <c r="JC464" s="5"/>
      <c r="JD464" s="5"/>
      <c r="JE464" s="4"/>
      <c r="JF464" s="6"/>
      <c r="JG464" s="4"/>
      <c r="JH464" s="6"/>
      <c r="JI464" s="5"/>
      <c r="JJ464" s="5"/>
      <c r="JK464" s="4"/>
      <c r="JL464" s="6"/>
      <c r="JM464" s="4"/>
      <c r="JN464" s="6"/>
      <c r="JO464" s="5"/>
      <c r="JP464" s="5"/>
      <c r="JQ464" s="4"/>
      <c r="JR464" s="6"/>
      <c r="JS464" s="4"/>
      <c r="JT464" s="6"/>
      <c r="JU464" s="5"/>
      <c r="JV464" s="5"/>
      <c r="JW464" s="4"/>
      <c r="JX464" s="6"/>
      <c r="JY464" s="4"/>
      <c r="JZ464" s="6"/>
      <c r="KA464" s="5"/>
      <c r="KB464" s="5"/>
      <c r="KC464" s="4"/>
      <c r="KD464" s="6"/>
      <c r="KE464" s="4"/>
      <c r="KF464" s="6"/>
      <c r="KG464" s="5"/>
      <c r="KH464" s="5"/>
      <c r="KI464" s="4"/>
      <c r="KJ464" s="6"/>
      <c r="KK464" s="4"/>
      <c r="KL464" s="6"/>
      <c r="KM464" s="5"/>
      <c r="KN464" s="5"/>
    </row>
    <row r="465">
      <c r="A465" s="3" t="s">
        <v>85</v>
      </c>
      <c r="B465" s="3" t="s">
        <v>86</v>
      </c>
      <c r="C465" s="3" t="s">
        <v>541</v>
      </c>
      <c r="D465" s="3" t="s">
        <v>542</v>
      </c>
      <c r="E465" s="3" t="s">
        <v>483</v>
      </c>
      <c r="F465" s="3" t="s">
        <v>484</v>
      </c>
      <c r="G465" s="3" t="s">
        <v>485</v>
      </c>
      <c r="H465" s="3" t="s">
        <v>104</v>
      </c>
      <c r="I465" s="3" t="s">
        <v>1326</v>
      </c>
      <c r="J465" s="3" t="s">
        <v>1319</v>
      </c>
      <c r="K465" s="4">
        <v>756</v>
      </c>
      <c r="L465" s="4">
        <f>=ROUNDDOWN(34.3636363636364,0)</f>
      </c>
      <c r="M465" s="4"/>
      <c r="N465" s="5">
        <v>1</v>
      </c>
      <c r="O465" s="4"/>
      <c r="P465" s="4">
        <f>=ROUNDDOWN({0},0)</f>
      </c>
      <c r="Q465" s="4"/>
      <c r="R465" s="5"/>
      <c r="S465" s="4">
        <v>14</v>
      </c>
      <c r="T465" s="6">
        <v>242.96</v>
      </c>
      <c r="U465" s="4"/>
      <c r="V465" s="6"/>
      <c r="W465" s="5"/>
      <c r="X465" s="5"/>
      <c r="Y465" s="4">
        <v>4</v>
      </c>
      <c r="Z465" s="6">
        <v>67.04</v>
      </c>
      <c r="AA465" s="4"/>
      <c r="AB465" s="6"/>
      <c r="AC465" s="5"/>
      <c r="AD465" s="5"/>
      <c r="AE465" s="4"/>
      <c r="AF465" s="6"/>
      <c r="AG465" s="4"/>
      <c r="AH465" s="6"/>
      <c r="AI465" s="5"/>
      <c r="AJ465" s="5"/>
      <c r="AK465" s="4">
        <v>2</v>
      </c>
      <c r="AL465" s="6">
        <v>33.84</v>
      </c>
      <c r="AM465" s="4"/>
      <c r="AN465" s="6"/>
      <c r="AO465" s="5"/>
      <c r="AP465" s="5"/>
      <c r="AQ465" s="4">
        <v>3</v>
      </c>
      <c r="AR465" s="6">
        <v>53.52</v>
      </c>
      <c r="AS465" s="4"/>
      <c r="AT465" s="6"/>
      <c r="AU465" s="5"/>
      <c r="AV465" s="5"/>
      <c r="AW465" s="4"/>
      <c r="AX465" s="6"/>
      <c r="AY465" s="4"/>
      <c r="AZ465" s="6"/>
      <c r="BA465" s="5"/>
      <c r="BB465" s="5"/>
      <c r="BC465" s="4"/>
      <c r="BD465" s="6"/>
      <c r="BE465" s="4"/>
      <c r="BF465" s="6"/>
      <c r="BG465" s="5"/>
      <c r="BH465" s="5"/>
      <c r="BI465" s="4">
        <v>3</v>
      </c>
      <c r="BJ465" s="6">
        <v>52.23</v>
      </c>
      <c r="BK465" s="4"/>
      <c r="BL465" s="6"/>
      <c r="BM465" s="5"/>
      <c r="BN465" s="5"/>
      <c r="BO465" s="4"/>
      <c r="BP465" s="6"/>
      <c r="BQ465" s="4"/>
      <c r="BR465" s="6"/>
      <c r="BS465" s="5"/>
      <c r="BT465" s="5"/>
      <c r="BU465" s="4"/>
      <c r="BV465" s="6"/>
      <c r="BW465" s="4"/>
      <c r="BX465" s="6"/>
      <c r="BY465" s="5"/>
      <c r="BZ465" s="5"/>
      <c r="CA465" s="4"/>
      <c r="CB465" s="6"/>
      <c r="CC465" s="4"/>
      <c r="CD465" s="6"/>
      <c r="CE465" s="5"/>
      <c r="CF465" s="5"/>
      <c r="CG465" s="4">
        <v>1</v>
      </c>
      <c r="CH465" s="6">
        <v>16.93</v>
      </c>
      <c r="CI465" s="4"/>
      <c r="CJ465" s="6"/>
      <c r="CK465" s="5"/>
      <c r="CL465" s="5"/>
      <c r="CM465" s="4"/>
      <c r="CN465" s="6"/>
      <c r="CO465" s="4"/>
      <c r="CP465" s="6"/>
      <c r="CQ465" s="5"/>
      <c r="CR465" s="5"/>
      <c r="CS465" s="4"/>
      <c r="CT465" s="6"/>
      <c r="CU465" s="4"/>
      <c r="CV465" s="6"/>
      <c r="CW465" s="5"/>
      <c r="CX465" s="5"/>
      <c r="CY465" s="4"/>
      <c r="CZ465" s="6"/>
      <c r="DA465" s="4"/>
      <c r="DB465" s="6"/>
      <c r="DC465" s="5"/>
      <c r="DD465" s="5"/>
      <c r="DE465" s="4"/>
      <c r="DF465" s="6"/>
      <c r="DG465" s="4"/>
      <c r="DH465" s="6"/>
      <c r="DI465" s="5"/>
      <c r="DJ465" s="5"/>
      <c r="DK465" s="4"/>
      <c r="DL465" s="6"/>
      <c r="DM465" s="4"/>
      <c r="DN465" s="6"/>
      <c r="DO465" s="5"/>
      <c r="DP465" s="5"/>
      <c r="DQ465" s="4"/>
      <c r="DR465" s="6"/>
      <c r="DS465" s="4"/>
      <c r="DT465" s="6"/>
      <c r="DU465" s="5"/>
      <c r="DV465" s="5"/>
      <c r="DW465" s="4"/>
      <c r="DX465" s="6"/>
      <c r="DY465" s="4"/>
      <c r="DZ465" s="6"/>
      <c r="EA465" s="5"/>
      <c r="EB465" s="5"/>
      <c r="EC465" s="4">
        <v>1</v>
      </c>
      <c r="ED465" s="6">
        <v>19.4</v>
      </c>
      <c r="EE465" s="4"/>
      <c r="EF465" s="6"/>
      <c r="EG465" s="5"/>
      <c r="EH465" s="5"/>
      <c r="EI465" s="4"/>
      <c r="EJ465" s="6"/>
      <c r="EK465" s="4"/>
      <c r="EL465" s="6"/>
      <c r="EM465" s="5"/>
      <c r="EN465" s="5"/>
      <c r="EO465" s="4"/>
      <c r="EP465" s="6"/>
      <c r="EQ465" s="4"/>
      <c r="ER465" s="6"/>
      <c r="ES465" s="5"/>
      <c r="ET465" s="5"/>
      <c r="EU465" s="4"/>
      <c r="EV465" s="6"/>
      <c r="EW465" s="4"/>
      <c r="EX465" s="6"/>
      <c r="EY465" s="5"/>
      <c r="EZ465" s="5"/>
      <c r="FA465" s="4"/>
      <c r="FB465" s="6"/>
      <c r="FC465" s="4"/>
      <c r="FD465" s="6"/>
      <c r="FE465" s="5"/>
      <c r="FF465" s="5"/>
      <c r="FG465" s="4"/>
      <c r="FH465" s="6"/>
      <c r="FI465" s="4"/>
      <c r="FJ465" s="6"/>
      <c r="FK465" s="5"/>
      <c r="FL465" s="5"/>
      <c r="FM465" s="4"/>
      <c r="FN465" s="6"/>
      <c r="FO465" s="4"/>
      <c r="FP465" s="6"/>
      <c r="FQ465" s="5"/>
      <c r="FR465" s="5"/>
      <c r="FS465" s="4"/>
      <c r="FT465" s="6"/>
      <c r="FU465" s="4"/>
      <c r="FV465" s="6"/>
      <c r="FW465" s="5"/>
      <c r="FX465" s="5"/>
      <c r="FY465" s="4"/>
      <c r="FZ465" s="6"/>
      <c r="GA465" s="4"/>
      <c r="GB465" s="6"/>
      <c r="GC465" s="5"/>
      <c r="GD465" s="5"/>
      <c r="GE465" s="4"/>
      <c r="GF465" s="6"/>
      <c r="GG465" s="4"/>
      <c r="GH465" s="6"/>
      <c r="GI465" s="5"/>
      <c r="GJ465" s="5"/>
      <c r="GK465" s="4"/>
      <c r="GL465" s="6"/>
      <c r="GM465" s="4"/>
      <c r="GN465" s="6"/>
      <c r="GO465" s="5"/>
      <c r="GP465" s="5"/>
      <c r="GQ465" s="4"/>
      <c r="GR465" s="6"/>
      <c r="GS465" s="4"/>
      <c r="GT465" s="6"/>
      <c r="GU465" s="5"/>
      <c r="GV465" s="5"/>
      <c r="GW465" s="4"/>
      <c r="GX465" s="6"/>
      <c r="GY465" s="4"/>
      <c r="GZ465" s="6"/>
      <c r="HA465" s="5"/>
      <c r="HB465" s="5"/>
      <c r="HC465" s="4"/>
      <c r="HD465" s="6"/>
      <c r="HE465" s="4"/>
      <c r="HF465" s="6"/>
      <c r="HG465" s="5"/>
      <c r="HH465" s="5"/>
      <c r="HI465" s="4"/>
      <c r="HJ465" s="6"/>
      <c r="HK465" s="4"/>
      <c r="HL465" s="6"/>
      <c r="HM465" s="5"/>
      <c r="HN465" s="5"/>
      <c r="HO465" s="4"/>
      <c r="HP465" s="6"/>
      <c r="HQ465" s="4"/>
      <c r="HR465" s="6"/>
      <c r="HS465" s="5"/>
      <c r="HT465" s="5"/>
      <c r="HU465" s="4"/>
      <c r="HV465" s="6"/>
      <c r="HW465" s="4"/>
      <c r="HX465" s="6"/>
      <c r="HY465" s="5"/>
      <c r="HZ465" s="5"/>
      <c r="IA465" s="4"/>
      <c r="IB465" s="6"/>
      <c r="IC465" s="4"/>
      <c r="ID465" s="6"/>
      <c r="IE465" s="5"/>
      <c r="IF465" s="5"/>
      <c r="IG465" s="4"/>
      <c r="IH465" s="6"/>
      <c r="II465" s="4"/>
      <c r="IJ465" s="6"/>
      <c r="IK465" s="5"/>
      <c r="IL465" s="5"/>
      <c r="IM465" s="4"/>
      <c r="IN465" s="6"/>
      <c r="IO465" s="4"/>
      <c r="IP465" s="6"/>
      <c r="IQ465" s="5"/>
      <c r="IR465" s="5"/>
      <c r="IS465" s="4"/>
      <c r="IT465" s="6"/>
      <c r="IU465" s="4"/>
      <c r="IV465" s="6"/>
      <c r="IW465" s="5"/>
      <c r="IX465" s="5"/>
      <c r="IY465" s="4"/>
      <c r="IZ465" s="6"/>
      <c r="JA465" s="4"/>
      <c r="JB465" s="6"/>
      <c r="JC465" s="5"/>
      <c r="JD465" s="5"/>
      <c r="JE465" s="4"/>
      <c r="JF465" s="6"/>
      <c r="JG465" s="4"/>
      <c r="JH465" s="6"/>
      <c r="JI465" s="5"/>
      <c r="JJ465" s="5"/>
      <c r="JK465" s="4"/>
      <c r="JL465" s="6"/>
      <c r="JM465" s="4"/>
      <c r="JN465" s="6"/>
      <c r="JO465" s="5"/>
      <c r="JP465" s="5"/>
      <c r="JQ465" s="4"/>
      <c r="JR465" s="6"/>
      <c r="JS465" s="4"/>
      <c r="JT465" s="6"/>
      <c r="JU465" s="5"/>
      <c r="JV465" s="5"/>
      <c r="JW465" s="4"/>
      <c r="JX465" s="6"/>
      <c r="JY465" s="4"/>
      <c r="JZ465" s="6"/>
      <c r="KA465" s="5"/>
      <c r="KB465" s="5"/>
      <c r="KC465" s="4"/>
      <c r="KD465" s="6"/>
      <c r="KE465" s="4"/>
      <c r="KF465" s="6"/>
      <c r="KG465" s="5"/>
      <c r="KH465" s="5"/>
      <c r="KI465" s="4"/>
      <c r="KJ465" s="6"/>
      <c r="KK465" s="4"/>
      <c r="KL465" s="6"/>
      <c r="KM465" s="5"/>
      <c r="KN465" s="5"/>
    </row>
    <row r="466">
      <c r="A466" s="3" t="s">
        <v>85</v>
      </c>
      <c r="B466" s="3" t="s">
        <v>86</v>
      </c>
      <c r="C466" s="3" t="s">
        <v>541</v>
      </c>
      <c r="D466" s="3" t="s">
        <v>542</v>
      </c>
      <c r="E466" s="3" t="s">
        <v>483</v>
      </c>
      <c r="F466" s="3" t="s">
        <v>484</v>
      </c>
      <c r="G466" s="3" t="s">
        <v>485</v>
      </c>
      <c r="H466" s="3" t="s">
        <v>104</v>
      </c>
      <c r="I466" s="3" t="s">
        <v>1323</v>
      </c>
      <c r="J466" s="3" t="s">
        <v>1319</v>
      </c>
      <c r="K466" s="4">
        <v>450</v>
      </c>
      <c r="L466" s="4">
        <f>=ROUNDDOWN(20.4545454545455,0)</f>
      </c>
      <c r="M466" s="4">
        <v>100</v>
      </c>
      <c r="N466" s="5">
        <v>1</v>
      </c>
      <c r="O466" s="4"/>
      <c r="P466" s="4">
        <f>=ROUNDDOWN({0},0)</f>
      </c>
      <c r="Q466" s="4"/>
      <c r="R466" s="5"/>
      <c r="S466" s="4">
        <v>10</v>
      </c>
      <c r="T466" s="6">
        <v>170.18</v>
      </c>
      <c r="U466" s="4"/>
      <c r="V466" s="6"/>
      <c r="W466" s="5"/>
      <c r="X466" s="5"/>
      <c r="Y466" s="4">
        <v>1</v>
      </c>
      <c r="Z466" s="6">
        <v>16.76</v>
      </c>
      <c r="AA466" s="4"/>
      <c r="AB466" s="6"/>
      <c r="AC466" s="5"/>
      <c r="AD466" s="5"/>
      <c r="AE466" s="4">
        <v>2</v>
      </c>
      <c r="AF466" s="6">
        <v>31.86</v>
      </c>
      <c r="AG466" s="4"/>
      <c r="AH466" s="6"/>
      <c r="AI466" s="5"/>
      <c r="AJ466" s="5"/>
      <c r="AK466" s="4"/>
      <c r="AL466" s="6"/>
      <c r="AM466" s="4"/>
      <c r="AN466" s="6"/>
      <c r="AO466" s="5"/>
      <c r="AP466" s="5"/>
      <c r="AQ466" s="4">
        <v>1</v>
      </c>
      <c r="AR466" s="6">
        <v>17.84</v>
      </c>
      <c r="AS466" s="4"/>
      <c r="AT466" s="6"/>
      <c r="AU466" s="5"/>
      <c r="AV466" s="5"/>
      <c r="AW466" s="4"/>
      <c r="AX466" s="6"/>
      <c r="AY466" s="4"/>
      <c r="AZ466" s="6"/>
      <c r="BA466" s="5"/>
      <c r="BB466" s="5"/>
      <c r="BC466" s="4"/>
      <c r="BD466" s="6"/>
      <c r="BE466" s="4"/>
      <c r="BF466" s="6"/>
      <c r="BG466" s="5"/>
      <c r="BH466" s="5"/>
      <c r="BI466" s="4">
        <v>3</v>
      </c>
      <c r="BJ466" s="6">
        <v>52.23</v>
      </c>
      <c r="BK466" s="4"/>
      <c r="BL466" s="6"/>
      <c r="BM466" s="5"/>
      <c r="BN466" s="5"/>
      <c r="BO466" s="4"/>
      <c r="BP466" s="6"/>
      <c r="BQ466" s="4"/>
      <c r="BR466" s="6"/>
      <c r="BS466" s="5"/>
      <c r="BT466" s="5"/>
      <c r="BU466" s="4"/>
      <c r="BV466" s="6"/>
      <c r="BW466" s="4"/>
      <c r="BX466" s="6"/>
      <c r="BY466" s="5"/>
      <c r="BZ466" s="5"/>
      <c r="CA466" s="4"/>
      <c r="CB466" s="6"/>
      <c r="CC466" s="4"/>
      <c r="CD466" s="6"/>
      <c r="CE466" s="5"/>
      <c r="CF466" s="5"/>
      <c r="CG466" s="4">
        <v>1</v>
      </c>
      <c r="CH466" s="6">
        <v>16.93</v>
      </c>
      <c r="CI466" s="4"/>
      <c r="CJ466" s="6"/>
      <c r="CK466" s="5"/>
      <c r="CL466" s="5"/>
      <c r="CM466" s="4"/>
      <c r="CN466" s="6"/>
      <c r="CO466" s="4"/>
      <c r="CP466" s="6"/>
      <c r="CQ466" s="5"/>
      <c r="CR466" s="5"/>
      <c r="CS466" s="4">
        <v>2</v>
      </c>
      <c r="CT466" s="6">
        <v>34.56</v>
      </c>
      <c r="CU466" s="4"/>
      <c r="CV466" s="6"/>
      <c r="CW466" s="5"/>
      <c r="CX466" s="5"/>
      <c r="CY466" s="4"/>
      <c r="CZ466" s="6"/>
      <c r="DA466" s="4"/>
      <c r="DB466" s="6"/>
      <c r="DC466" s="5"/>
      <c r="DD466" s="5"/>
      <c r="DE466" s="4"/>
      <c r="DF466" s="6"/>
      <c r="DG466" s="4"/>
      <c r="DH466" s="6"/>
      <c r="DI466" s="5"/>
      <c r="DJ466" s="5"/>
      <c r="DK466" s="4"/>
      <c r="DL466" s="6"/>
      <c r="DM466" s="4"/>
      <c r="DN466" s="6"/>
      <c r="DO466" s="5"/>
      <c r="DP466" s="5"/>
      <c r="DQ466" s="4"/>
      <c r="DR466" s="6"/>
      <c r="DS466" s="4"/>
      <c r="DT466" s="6"/>
      <c r="DU466" s="5"/>
      <c r="DV466" s="5"/>
      <c r="DW466" s="4"/>
      <c r="DX466" s="6"/>
      <c r="DY466" s="4"/>
      <c r="DZ466" s="6"/>
      <c r="EA466" s="5"/>
      <c r="EB466" s="5"/>
      <c r="EC466" s="4"/>
      <c r="ED466" s="6"/>
      <c r="EE466" s="4"/>
      <c r="EF466" s="6"/>
      <c r="EG466" s="5"/>
      <c r="EH466" s="5"/>
      <c r="EI466" s="4"/>
      <c r="EJ466" s="6"/>
      <c r="EK466" s="4"/>
      <c r="EL466" s="6"/>
      <c r="EM466" s="5"/>
      <c r="EN466" s="5"/>
      <c r="EO466" s="4"/>
      <c r="EP466" s="6"/>
      <c r="EQ466" s="4"/>
      <c r="ER466" s="6"/>
      <c r="ES466" s="5"/>
      <c r="ET466" s="5"/>
      <c r="EU466" s="4"/>
      <c r="EV466" s="6"/>
      <c r="EW466" s="4"/>
      <c r="EX466" s="6"/>
      <c r="EY466" s="5"/>
      <c r="EZ466" s="5"/>
      <c r="FA466" s="4"/>
      <c r="FB466" s="6"/>
      <c r="FC466" s="4"/>
      <c r="FD466" s="6"/>
      <c r="FE466" s="5"/>
      <c r="FF466" s="5"/>
      <c r="FG466" s="4"/>
      <c r="FH466" s="6"/>
      <c r="FI466" s="4"/>
      <c r="FJ466" s="6"/>
      <c r="FK466" s="5"/>
      <c r="FL466" s="5"/>
      <c r="FM466" s="4"/>
      <c r="FN466" s="6"/>
      <c r="FO466" s="4"/>
      <c r="FP466" s="6"/>
      <c r="FQ466" s="5"/>
      <c r="FR466" s="5"/>
      <c r="FS466" s="4"/>
      <c r="FT466" s="6"/>
      <c r="FU466" s="4"/>
      <c r="FV466" s="6"/>
      <c r="FW466" s="5"/>
      <c r="FX466" s="5"/>
      <c r="FY466" s="4"/>
      <c r="FZ466" s="6"/>
      <c r="GA466" s="4"/>
      <c r="GB466" s="6"/>
      <c r="GC466" s="5"/>
      <c r="GD466" s="5"/>
      <c r="GE466" s="4"/>
      <c r="GF466" s="6"/>
      <c r="GG466" s="4"/>
      <c r="GH466" s="6"/>
      <c r="GI466" s="5"/>
      <c r="GJ466" s="5"/>
      <c r="GK466" s="4"/>
      <c r="GL466" s="6"/>
      <c r="GM466" s="4"/>
      <c r="GN466" s="6"/>
      <c r="GO466" s="5"/>
      <c r="GP466" s="5"/>
      <c r="GQ466" s="4"/>
      <c r="GR466" s="6"/>
      <c r="GS466" s="4"/>
      <c r="GT466" s="6"/>
      <c r="GU466" s="5"/>
      <c r="GV466" s="5"/>
      <c r="GW466" s="4"/>
      <c r="GX466" s="6"/>
      <c r="GY466" s="4"/>
      <c r="GZ466" s="6"/>
      <c r="HA466" s="5"/>
      <c r="HB466" s="5"/>
      <c r="HC466" s="4"/>
      <c r="HD466" s="6"/>
      <c r="HE466" s="4"/>
      <c r="HF466" s="6"/>
      <c r="HG466" s="5"/>
      <c r="HH466" s="5"/>
      <c r="HI466" s="4"/>
      <c r="HJ466" s="6"/>
      <c r="HK466" s="4"/>
      <c r="HL466" s="6"/>
      <c r="HM466" s="5"/>
      <c r="HN466" s="5"/>
      <c r="HO466" s="4"/>
      <c r="HP466" s="6"/>
      <c r="HQ466" s="4"/>
      <c r="HR466" s="6"/>
      <c r="HS466" s="5"/>
      <c r="HT466" s="5"/>
      <c r="HU466" s="4"/>
      <c r="HV466" s="6"/>
      <c r="HW466" s="4"/>
      <c r="HX466" s="6"/>
      <c r="HY466" s="5"/>
      <c r="HZ466" s="5"/>
      <c r="IA466" s="4"/>
      <c r="IB466" s="6"/>
      <c r="IC466" s="4"/>
      <c r="ID466" s="6"/>
      <c r="IE466" s="5"/>
      <c r="IF466" s="5"/>
      <c r="IG466" s="4"/>
      <c r="IH466" s="6"/>
      <c r="II466" s="4"/>
      <c r="IJ466" s="6"/>
      <c r="IK466" s="5"/>
      <c r="IL466" s="5"/>
      <c r="IM466" s="4"/>
      <c r="IN466" s="6"/>
      <c r="IO466" s="4"/>
      <c r="IP466" s="6"/>
      <c r="IQ466" s="5"/>
      <c r="IR466" s="5"/>
      <c r="IS466" s="4"/>
      <c r="IT466" s="6"/>
      <c r="IU466" s="4"/>
      <c r="IV466" s="6"/>
      <c r="IW466" s="5"/>
      <c r="IX466" s="5"/>
      <c r="IY466" s="4"/>
      <c r="IZ466" s="6"/>
      <c r="JA466" s="4"/>
      <c r="JB466" s="6"/>
      <c r="JC466" s="5"/>
      <c r="JD466" s="5"/>
      <c r="JE466" s="4"/>
      <c r="JF466" s="6"/>
      <c r="JG466" s="4"/>
      <c r="JH466" s="6"/>
      <c r="JI466" s="5"/>
      <c r="JJ466" s="5"/>
      <c r="JK466" s="4"/>
      <c r="JL466" s="6"/>
      <c r="JM466" s="4"/>
      <c r="JN466" s="6"/>
      <c r="JO466" s="5"/>
      <c r="JP466" s="5"/>
      <c r="JQ466" s="4"/>
      <c r="JR466" s="6"/>
      <c r="JS466" s="4"/>
      <c r="JT466" s="6"/>
      <c r="JU466" s="5"/>
      <c r="JV466" s="5"/>
      <c r="JW466" s="4"/>
      <c r="JX466" s="6"/>
      <c r="JY466" s="4"/>
      <c r="JZ466" s="6"/>
      <c r="KA466" s="5"/>
      <c r="KB466" s="5"/>
      <c r="KC466" s="4"/>
      <c r="KD466" s="6"/>
      <c r="KE466" s="4"/>
      <c r="KF466" s="6"/>
      <c r="KG466" s="5"/>
      <c r="KH466" s="5"/>
      <c r="KI466" s="4"/>
      <c r="KJ466" s="6"/>
      <c r="KK466" s="4"/>
      <c r="KL466" s="6"/>
      <c r="KM466" s="5"/>
      <c r="KN466" s="5"/>
    </row>
    <row r="467">
      <c r="A467" s="3" t="s">
        <v>85</v>
      </c>
      <c r="B467" s="3" t="s">
        <v>86</v>
      </c>
      <c r="C467" s="3" t="s">
        <v>541</v>
      </c>
      <c r="D467" s="3" t="s">
        <v>542</v>
      </c>
      <c r="E467" s="3" t="s">
        <v>483</v>
      </c>
      <c r="F467" s="3" t="s">
        <v>484</v>
      </c>
      <c r="G467" s="3" t="s">
        <v>485</v>
      </c>
      <c r="H467" s="3" t="s">
        <v>104</v>
      </c>
      <c r="I467" s="3" t="s">
        <v>1311</v>
      </c>
      <c r="J467" s="3" t="s">
        <v>1319</v>
      </c>
      <c r="K467" s="4">
        <v>660</v>
      </c>
      <c r="L467" s="4">
        <f>=ROUNDDOWN(27.5,0)</f>
      </c>
      <c r="M467" s="4">
        <v>300</v>
      </c>
      <c r="N467" s="5">
        <v>1</v>
      </c>
      <c r="O467" s="4"/>
      <c r="P467" s="4">
        <f>=ROUNDDOWN({0},0)</f>
      </c>
      <c r="Q467" s="4"/>
      <c r="R467" s="5"/>
      <c r="S467" s="4">
        <v>10</v>
      </c>
      <c r="T467" s="6">
        <v>168.68</v>
      </c>
      <c r="U467" s="4"/>
      <c r="V467" s="6"/>
      <c r="W467" s="5"/>
      <c r="X467" s="5"/>
      <c r="Y467" s="4">
        <v>5</v>
      </c>
      <c r="Z467" s="6">
        <v>83.8</v>
      </c>
      <c r="AA467" s="4"/>
      <c r="AB467" s="6"/>
      <c r="AC467" s="5"/>
      <c r="AD467" s="5"/>
      <c r="AE467" s="4"/>
      <c r="AF467" s="6"/>
      <c r="AG467" s="4"/>
      <c r="AH467" s="6"/>
      <c r="AI467" s="5"/>
      <c r="AJ467" s="5"/>
      <c r="AK467" s="4"/>
      <c r="AL467" s="6"/>
      <c r="AM467" s="4"/>
      <c r="AN467" s="6"/>
      <c r="AO467" s="5"/>
      <c r="AP467" s="5"/>
      <c r="AQ467" s="4">
        <v>1</v>
      </c>
      <c r="AR467" s="6">
        <v>17.84</v>
      </c>
      <c r="AS467" s="4"/>
      <c r="AT467" s="6"/>
      <c r="AU467" s="5"/>
      <c r="AV467" s="5"/>
      <c r="AW467" s="4"/>
      <c r="AX467" s="6"/>
      <c r="AY467" s="4"/>
      <c r="AZ467" s="6"/>
      <c r="BA467" s="5"/>
      <c r="BB467" s="5"/>
      <c r="BC467" s="4"/>
      <c r="BD467" s="6"/>
      <c r="BE467" s="4"/>
      <c r="BF467" s="6"/>
      <c r="BG467" s="5"/>
      <c r="BH467" s="5"/>
      <c r="BI467" s="4"/>
      <c r="BJ467" s="6"/>
      <c r="BK467" s="4"/>
      <c r="BL467" s="6"/>
      <c r="BM467" s="5"/>
      <c r="BN467" s="5"/>
      <c r="BO467" s="4"/>
      <c r="BP467" s="6"/>
      <c r="BQ467" s="4"/>
      <c r="BR467" s="6"/>
      <c r="BS467" s="5"/>
      <c r="BT467" s="5"/>
      <c r="BU467" s="4"/>
      <c r="BV467" s="6"/>
      <c r="BW467" s="4"/>
      <c r="BX467" s="6"/>
      <c r="BY467" s="5"/>
      <c r="BZ467" s="5"/>
      <c r="CA467" s="4"/>
      <c r="CB467" s="6"/>
      <c r="CC467" s="4"/>
      <c r="CD467" s="6"/>
      <c r="CE467" s="5"/>
      <c r="CF467" s="5"/>
      <c r="CG467" s="4"/>
      <c r="CH467" s="6"/>
      <c r="CI467" s="4"/>
      <c r="CJ467" s="6"/>
      <c r="CK467" s="5"/>
      <c r="CL467" s="5"/>
      <c r="CM467" s="4"/>
      <c r="CN467" s="6"/>
      <c r="CO467" s="4"/>
      <c r="CP467" s="6"/>
      <c r="CQ467" s="5"/>
      <c r="CR467" s="5"/>
      <c r="CS467" s="4">
        <v>4</v>
      </c>
      <c r="CT467" s="6">
        <v>67.04</v>
      </c>
      <c r="CU467" s="4"/>
      <c r="CV467" s="6"/>
      <c r="CW467" s="5"/>
      <c r="CX467" s="5"/>
      <c r="CY467" s="4"/>
      <c r="CZ467" s="6"/>
      <c r="DA467" s="4"/>
      <c r="DB467" s="6"/>
      <c r="DC467" s="5"/>
      <c r="DD467" s="5"/>
      <c r="DE467" s="4"/>
      <c r="DF467" s="6"/>
      <c r="DG467" s="4"/>
      <c r="DH467" s="6"/>
      <c r="DI467" s="5"/>
      <c r="DJ467" s="5"/>
      <c r="DK467" s="4"/>
      <c r="DL467" s="6"/>
      <c r="DM467" s="4"/>
      <c r="DN467" s="6"/>
      <c r="DO467" s="5"/>
      <c r="DP467" s="5"/>
      <c r="DQ467" s="4"/>
      <c r="DR467" s="6"/>
      <c r="DS467" s="4"/>
      <c r="DT467" s="6"/>
      <c r="DU467" s="5"/>
      <c r="DV467" s="5"/>
      <c r="DW467" s="4"/>
      <c r="DX467" s="6"/>
      <c r="DY467" s="4"/>
      <c r="DZ467" s="6"/>
      <c r="EA467" s="5"/>
      <c r="EB467" s="5"/>
      <c r="EC467" s="4"/>
      <c r="ED467" s="6"/>
      <c r="EE467" s="4"/>
      <c r="EF467" s="6"/>
      <c r="EG467" s="5"/>
      <c r="EH467" s="5"/>
      <c r="EI467" s="4"/>
      <c r="EJ467" s="6"/>
      <c r="EK467" s="4"/>
      <c r="EL467" s="6"/>
      <c r="EM467" s="5"/>
      <c r="EN467" s="5"/>
      <c r="EO467" s="4"/>
      <c r="EP467" s="6"/>
      <c r="EQ467" s="4"/>
      <c r="ER467" s="6"/>
      <c r="ES467" s="5"/>
      <c r="ET467" s="5"/>
      <c r="EU467" s="4"/>
      <c r="EV467" s="6"/>
      <c r="EW467" s="4"/>
      <c r="EX467" s="6"/>
      <c r="EY467" s="5"/>
      <c r="EZ467" s="5"/>
      <c r="FA467" s="4"/>
      <c r="FB467" s="6"/>
      <c r="FC467" s="4"/>
      <c r="FD467" s="6"/>
      <c r="FE467" s="5"/>
      <c r="FF467" s="5"/>
      <c r="FG467" s="4"/>
      <c r="FH467" s="6"/>
      <c r="FI467" s="4"/>
      <c r="FJ467" s="6"/>
      <c r="FK467" s="5"/>
      <c r="FL467" s="5"/>
      <c r="FM467" s="4"/>
      <c r="FN467" s="6"/>
      <c r="FO467" s="4"/>
      <c r="FP467" s="6"/>
      <c r="FQ467" s="5"/>
      <c r="FR467" s="5"/>
      <c r="FS467" s="4"/>
      <c r="FT467" s="6"/>
      <c r="FU467" s="4"/>
      <c r="FV467" s="6"/>
      <c r="FW467" s="5"/>
      <c r="FX467" s="5"/>
      <c r="FY467" s="4"/>
      <c r="FZ467" s="6"/>
      <c r="GA467" s="4"/>
      <c r="GB467" s="6"/>
      <c r="GC467" s="5"/>
      <c r="GD467" s="5"/>
      <c r="GE467" s="4"/>
      <c r="GF467" s="6"/>
      <c r="GG467" s="4"/>
      <c r="GH467" s="6"/>
      <c r="GI467" s="5"/>
      <c r="GJ467" s="5"/>
      <c r="GK467" s="4"/>
      <c r="GL467" s="6"/>
      <c r="GM467" s="4"/>
      <c r="GN467" s="6"/>
      <c r="GO467" s="5"/>
      <c r="GP467" s="5"/>
      <c r="GQ467" s="4"/>
      <c r="GR467" s="6"/>
      <c r="GS467" s="4"/>
      <c r="GT467" s="6"/>
      <c r="GU467" s="5"/>
      <c r="GV467" s="5"/>
      <c r="GW467" s="4"/>
      <c r="GX467" s="6"/>
      <c r="GY467" s="4"/>
      <c r="GZ467" s="6"/>
      <c r="HA467" s="5"/>
      <c r="HB467" s="5"/>
      <c r="HC467" s="4"/>
      <c r="HD467" s="6"/>
      <c r="HE467" s="4"/>
      <c r="HF467" s="6"/>
      <c r="HG467" s="5"/>
      <c r="HH467" s="5"/>
      <c r="HI467" s="4"/>
      <c r="HJ467" s="6"/>
      <c r="HK467" s="4"/>
      <c r="HL467" s="6"/>
      <c r="HM467" s="5"/>
      <c r="HN467" s="5"/>
      <c r="HO467" s="4"/>
      <c r="HP467" s="6"/>
      <c r="HQ467" s="4"/>
      <c r="HR467" s="6"/>
      <c r="HS467" s="5"/>
      <c r="HT467" s="5"/>
      <c r="HU467" s="4"/>
      <c r="HV467" s="6"/>
      <c r="HW467" s="4"/>
      <c r="HX467" s="6"/>
      <c r="HY467" s="5"/>
      <c r="HZ467" s="5"/>
      <c r="IA467" s="4"/>
      <c r="IB467" s="6"/>
      <c r="IC467" s="4"/>
      <c r="ID467" s="6"/>
      <c r="IE467" s="5"/>
      <c r="IF467" s="5"/>
      <c r="IG467" s="4"/>
      <c r="IH467" s="6"/>
      <c r="II467" s="4"/>
      <c r="IJ467" s="6"/>
      <c r="IK467" s="5"/>
      <c r="IL467" s="5"/>
      <c r="IM467" s="4"/>
      <c r="IN467" s="6"/>
      <c r="IO467" s="4"/>
      <c r="IP467" s="6"/>
      <c r="IQ467" s="5"/>
      <c r="IR467" s="5"/>
      <c r="IS467" s="4"/>
      <c r="IT467" s="6"/>
      <c r="IU467" s="4"/>
      <c r="IV467" s="6"/>
      <c r="IW467" s="5"/>
      <c r="IX467" s="5"/>
      <c r="IY467" s="4"/>
      <c r="IZ467" s="6"/>
      <c r="JA467" s="4"/>
      <c r="JB467" s="6"/>
      <c r="JC467" s="5"/>
      <c r="JD467" s="5"/>
      <c r="JE467" s="4"/>
      <c r="JF467" s="6"/>
      <c r="JG467" s="4"/>
      <c r="JH467" s="6"/>
      <c r="JI467" s="5"/>
      <c r="JJ467" s="5"/>
      <c r="JK467" s="4"/>
      <c r="JL467" s="6"/>
      <c r="JM467" s="4"/>
      <c r="JN467" s="6"/>
      <c r="JO467" s="5"/>
      <c r="JP467" s="5"/>
      <c r="JQ467" s="4"/>
      <c r="JR467" s="6"/>
      <c r="JS467" s="4"/>
      <c r="JT467" s="6"/>
      <c r="JU467" s="5"/>
      <c r="JV467" s="5"/>
      <c r="JW467" s="4"/>
      <c r="JX467" s="6"/>
      <c r="JY467" s="4"/>
      <c r="JZ467" s="6"/>
      <c r="KA467" s="5"/>
      <c r="KB467" s="5"/>
      <c r="KC467" s="4"/>
      <c r="KD467" s="6"/>
      <c r="KE467" s="4"/>
      <c r="KF467" s="6"/>
      <c r="KG467" s="5"/>
      <c r="KH467" s="5"/>
      <c r="KI467" s="4"/>
      <c r="KJ467" s="6"/>
      <c r="KK467" s="4"/>
      <c r="KL467" s="6"/>
      <c r="KM467" s="5"/>
      <c r="KN467" s="5"/>
    </row>
    <row r="468">
      <c r="A468" s="3" t="s">
        <v>85</v>
      </c>
      <c r="B468" s="3" t="s">
        <v>86</v>
      </c>
      <c r="C468" s="3" t="s">
        <v>541</v>
      </c>
      <c r="D468" s="3" t="s">
        <v>542</v>
      </c>
      <c r="E468" s="3" t="s">
        <v>480</v>
      </c>
      <c r="F468" s="3" t="s">
        <v>481</v>
      </c>
      <c r="G468" s="3" t="s">
        <v>482</v>
      </c>
      <c r="H468" s="3" t="s">
        <v>129</v>
      </c>
      <c r="I468" s="3" t="s">
        <v>1326</v>
      </c>
      <c r="J468" s="3" t="s">
        <v>1319</v>
      </c>
      <c r="K468" s="4">
        <v>1321</v>
      </c>
      <c r="L468" s="4">
        <f>=ROUNDDOWN(44.0333333333333,0)</f>
      </c>
      <c r="M468" s="4"/>
      <c r="N468" s="5">
        <v>1</v>
      </c>
      <c r="O468" s="4"/>
      <c r="P468" s="4">
        <f>=ROUNDDOWN({0},0)</f>
      </c>
      <c r="Q468" s="4"/>
      <c r="R468" s="5"/>
      <c r="S468" s="4">
        <v>25</v>
      </c>
      <c r="T468" s="6">
        <v>518.06</v>
      </c>
      <c r="U468" s="4"/>
      <c r="V468" s="6"/>
      <c r="W468" s="5"/>
      <c r="X468" s="5"/>
      <c r="Y468" s="4">
        <v>1</v>
      </c>
      <c r="Z468" s="6">
        <v>18.64</v>
      </c>
      <c r="AA468" s="4"/>
      <c r="AB468" s="6"/>
      <c r="AC468" s="5"/>
      <c r="AD468" s="5"/>
      <c r="AE468" s="4">
        <v>2</v>
      </c>
      <c r="AF468" s="6">
        <v>37.16</v>
      </c>
      <c r="AG468" s="4"/>
      <c r="AH468" s="6"/>
      <c r="AI468" s="5"/>
      <c r="AJ468" s="5"/>
      <c r="AK468" s="4"/>
      <c r="AL468" s="6"/>
      <c r="AM468" s="4"/>
      <c r="AN468" s="6"/>
      <c r="AO468" s="5"/>
      <c r="AP468" s="5"/>
      <c r="AQ468" s="4">
        <v>6</v>
      </c>
      <c r="AR468" s="6">
        <v>124.74</v>
      </c>
      <c r="AS468" s="4"/>
      <c r="AT468" s="6"/>
      <c r="AU468" s="5"/>
      <c r="AV468" s="5"/>
      <c r="AW468" s="4"/>
      <c r="AX468" s="6"/>
      <c r="AY468" s="4"/>
      <c r="AZ468" s="6"/>
      <c r="BA468" s="5"/>
      <c r="BB468" s="5"/>
      <c r="BC468" s="4">
        <v>1</v>
      </c>
      <c r="BD468" s="6">
        <v>29.33</v>
      </c>
      <c r="BE468" s="4"/>
      <c r="BF468" s="6"/>
      <c r="BG468" s="5"/>
      <c r="BH468" s="5"/>
      <c r="BI468" s="4">
        <v>7</v>
      </c>
      <c r="BJ468" s="6">
        <v>143.57</v>
      </c>
      <c r="BK468" s="4"/>
      <c r="BL468" s="6"/>
      <c r="BM468" s="5"/>
      <c r="BN468" s="5"/>
      <c r="BO468" s="4"/>
      <c r="BP468" s="6"/>
      <c r="BQ468" s="4"/>
      <c r="BR468" s="6"/>
      <c r="BS468" s="5"/>
      <c r="BT468" s="5"/>
      <c r="BU468" s="4">
        <v>1</v>
      </c>
      <c r="BV468" s="6">
        <v>20.51</v>
      </c>
      <c r="BW468" s="4"/>
      <c r="BX468" s="6"/>
      <c r="BY468" s="5"/>
      <c r="BZ468" s="5"/>
      <c r="CA468" s="4"/>
      <c r="CB468" s="6"/>
      <c r="CC468" s="4"/>
      <c r="CD468" s="6"/>
      <c r="CE468" s="5"/>
      <c r="CF468" s="5"/>
      <c r="CG468" s="4"/>
      <c r="CH468" s="6"/>
      <c r="CI468" s="4"/>
      <c r="CJ468" s="6"/>
      <c r="CK468" s="5"/>
      <c r="CL468" s="5"/>
      <c r="CM468" s="4"/>
      <c r="CN468" s="6"/>
      <c r="CO468" s="4"/>
      <c r="CP468" s="6"/>
      <c r="CQ468" s="5"/>
      <c r="CR468" s="5"/>
      <c r="CS468" s="4">
        <v>2</v>
      </c>
      <c r="CT468" s="6">
        <v>40.32</v>
      </c>
      <c r="CU468" s="4"/>
      <c r="CV468" s="6"/>
      <c r="CW468" s="5"/>
      <c r="CX468" s="5"/>
      <c r="CY468" s="4"/>
      <c r="CZ468" s="6"/>
      <c r="DA468" s="4"/>
      <c r="DB468" s="6"/>
      <c r="DC468" s="5"/>
      <c r="DD468" s="5"/>
      <c r="DE468" s="4"/>
      <c r="DF468" s="6"/>
      <c r="DG468" s="4"/>
      <c r="DH468" s="6"/>
      <c r="DI468" s="5"/>
      <c r="DJ468" s="5"/>
      <c r="DK468" s="4">
        <v>2</v>
      </c>
      <c r="DL468" s="6">
        <v>39.68</v>
      </c>
      <c r="DM468" s="4"/>
      <c r="DN468" s="6"/>
      <c r="DO468" s="5"/>
      <c r="DP468" s="5"/>
      <c r="DQ468" s="4"/>
      <c r="DR468" s="6"/>
      <c r="DS468" s="4"/>
      <c r="DT468" s="6"/>
      <c r="DU468" s="5"/>
      <c r="DV468" s="5"/>
      <c r="DW468" s="4"/>
      <c r="DX468" s="6"/>
      <c r="DY468" s="4"/>
      <c r="DZ468" s="6"/>
      <c r="EA468" s="5"/>
      <c r="EB468" s="5"/>
      <c r="EC468" s="4">
        <v>1</v>
      </c>
      <c r="ED468" s="6">
        <v>22.18</v>
      </c>
      <c r="EE468" s="4"/>
      <c r="EF468" s="6"/>
      <c r="EG468" s="5"/>
      <c r="EH468" s="5"/>
      <c r="EI468" s="4"/>
      <c r="EJ468" s="6"/>
      <c r="EK468" s="4"/>
      <c r="EL468" s="6"/>
      <c r="EM468" s="5"/>
      <c r="EN468" s="5"/>
      <c r="EO468" s="4">
        <v>1</v>
      </c>
      <c r="EP468" s="6">
        <v>20.16</v>
      </c>
      <c r="EQ468" s="4"/>
      <c r="ER468" s="6"/>
      <c r="ES468" s="5"/>
      <c r="ET468" s="5"/>
      <c r="EU468" s="4"/>
      <c r="EV468" s="6"/>
      <c r="EW468" s="4"/>
      <c r="EX468" s="6"/>
      <c r="EY468" s="5"/>
      <c r="EZ468" s="5"/>
      <c r="FA468" s="4"/>
      <c r="FB468" s="6"/>
      <c r="FC468" s="4"/>
      <c r="FD468" s="6"/>
      <c r="FE468" s="5"/>
      <c r="FF468" s="5"/>
      <c r="FG468" s="4"/>
      <c r="FH468" s="6"/>
      <c r="FI468" s="4"/>
      <c r="FJ468" s="6"/>
      <c r="FK468" s="5"/>
      <c r="FL468" s="5"/>
      <c r="FM468" s="4"/>
      <c r="FN468" s="6"/>
      <c r="FO468" s="4"/>
      <c r="FP468" s="6"/>
      <c r="FQ468" s="5"/>
      <c r="FR468" s="5"/>
      <c r="FS468" s="4"/>
      <c r="FT468" s="6"/>
      <c r="FU468" s="4"/>
      <c r="FV468" s="6"/>
      <c r="FW468" s="5"/>
      <c r="FX468" s="5"/>
      <c r="FY468" s="4"/>
      <c r="FZ468" s="6"/>
      <c r="GA468" s="4"/>
      <c r="GB468" s="6"/>
      <c r="GC468" s="5"/>
      <c r="GD468" s="5"/>
      <c r="GE468" s="4"/>
      <c r="GF468" s="6"/>
      <c r="GG468" s="4"/>
      <c r="GH468" s="6"/>
      <c r="GI468" s="5"/>
      <c r="GJ468" s="5"/>
      <c r="GK468" s="4">
        <v>1</v>
      </c>
      <c r="GL468" s="6">
        <v>21.77</v>
      </c>
      <c r="GM468" s="4"/>
      <c r="GN468" s="6"/>
      <c r="GO468" s="5"/>
      <c r="GP468" s="5"/>
      <c r="GQ468" s="4"/>
      <c r="GR468" s="6"/>
      <c r="GS468" s="4"/>
      <c r="GT468" s="6"/>
      <c r="GU468" s="5"/>
      <c r="GV468" s="5"/>
      <c r="GW468" s="4"/>
      <c r="GX468" s="6"/>
      <c r="GY468" s="4"/>
      <c r="GZ468" s="6"/>
      <c r="HA468" s="5"/>
      <c r="HB468" s="5"/>
      <c r="HC468" s="4"/>
      <c r="HD468" s="6"/>
      <c r="HE468" s="4"/>
      <c r="HF468" s="6"/>
      <c r="HG468" s="5"/>
      <c r="HH468" s="5"/>
      <c r="HI468" s="4"/>
      <c r="HJ468" s="6"/>
      <c r="HK468" s="4"/>
      <c r="HL468" s="6"/>
      <c r="HM468" s="5"/>
      <c r="HN468" s="5"/>
      <c r="HO468" s="4"/>
      <c r="HP468" s="6"/>
      <c r="HQ468" s="4"/>
      <c r="HR468" s="6"/>
      <c r="HS468" s="5"/>
      <c r="HT468" s="5"/>
      <c r="HU468" s="4"/>
      <c r="HV468" s="6"/>
      <c r="HW468" s="4"/>
      <c r="HX468" s="6"/>
      <c r="HY468" s="5"/>
      <c r="HZ468" s="5"/>
      <c r="IA468" s="4"/>
      <c r="IB468" s="6"/>
      <c r="IC468" s="4"/>
      <c r="ID468" s="6"/>
      <c r="IE468" s="5"/>
      <c r="IF468" s="5"/>
      <c r="IG468" s="4"/>
      <c r="IH468" s="6"/>
      <c r="II468" s="4"/>
      <c r="IJ468" s="6"/>
      <c r="IK468" s="5"/>
      <c r="IL468" s="5"/>
      <c r="IM468" s="4"/>
      <c r="IN468" s="6"/>
      <c r="IO468" s="4"/>
      <c r="IP468" s="6"/>
      <c r="IQ468" s="5"/>
      <c r="IR468" s="5"/>
      <c r="IS468" s="4"/>
      <c r="IT468" s="6"/>
      <c r="IU468" s="4"/>
      <c r="IV468" s="6"/>
      <c r="IW468" s="5"/>
      <c r="IX468" s="5"/>
      <c r="IY468" s="4"/>
      <c r="IZ468" s="6"/>
      <c r="JA468" s="4"/>
      <c r="JB468" s="6"/>
      <c r="JC468" s="5"/>
      <c r="JD468" s="5"/>
      <c r="JE468" s="4"/>
      <c r="JF468" s="6"/>
      <c r="JG468" s="4"/>
      <c r="JH468" s="6"/>
      <c r="JI468" s="5"/>
      <c r="JJ468" s="5"/>
      <c r="JK468" s="4"/>
      <c r="JL468" s="6"/>
      <c r="JM468" s="4"/>
      <c r="JN468" s="6"/>
      <c r="JO468" s="5"/>
      <c r="JP468" s="5"/>
      <c r="JQ468" s="4"/>
      <c r="JR468" s="6"/>
      <c r="JS468" s="4"/>
      <c r="JT468" s="6"/>
      <c r="JU468" s="5"/>
      <c r="JV468" s="5"/>
      <c r="JW468" s="4"/>
      <c r="JX468" s="6"/>
      <c r="JY468" s="4"/>
      <c r="JZ468" s="6"/>
      <c r="KA468" s="5"/>
      <c r="KB468" s="5"/>
      <c r="KC468" s="4"/>
      <c r="KD468" s="6"/>
      <c r="KE468" s="4"/>
      <c r="KF468" s="6"/>
      <c r="KG468" s="5"/>
      <c r="KH468" s="5"/>
      <c r="KI468" s="4"/>
      <c r="KJ468" s="6"/>
      <c r="KK468" s="4"/>
      <c r="KL468" s="6"/>
      <c r="KM468" s="5"/>
      <c r="KN468" s="5"/>
    </row>
    <row r="469">
      <c r="A469" s="3" t="s">
        <v>85</v>
      </c>
      <c r="B469" s="3" t="s">
        <v>86</v>
      </c>
      <c r="C469" s="3" t="s">
        <v>541</v>
      </c>
      <c r="D469" s="3" t="s">
        <v>542</v>
      </c>
      <c r="E469" s="3" t="s">
        <v>480</v>
      </c>
      <c r="F469" s="3" t="s">
        <v>481</v>
      </c>
      <c r="G469" s="3" t="s">
        <v>482</v>
      </c>
      <c r="H469" s="3" t="s">
        <v>129</v>
      </c>
      <c r="I469" s="3" t="s">
        <v>1323</v>
      </c>
      <c r="J469" s="3" t="s">
        <v>1319</v>
      </c>
      <c r="K469" s="4">
        <v>621</v>
      </c>
      <c r="L469" s="4">
        <f>=ROUNDDOWN(31.05,0)</f>
      </c>
      <c r="M469" s="4"/>
      <c r="N469" s="5">
        <v>1</v>
      </c>
      <c r="O469" s="4"/>
      <c r="P469" s="4">
        <f>=ROUNDDOWN({0},0)</f>
      </c>
      <c r="Q469" s="4"/>
      <c r="R469" s="5"/>
      <c r="S469" s="4">
        <v>18</v>
      </c>
      <c r="T469" s="6">
        <v>347.59</v>
      </c>
      <c r="U469" s="4"/>
      <c r="V469" s="6"/>
      <c r="W469" s="5"/>
      <c r="X469" s="5"/>
      <c r="Y469" s="4"/>
      <c r="Z469" s="6"/>
      <c r="AA469" s="4"/>
      <c r="AB469" s="6"/>
      <c r="AC469" s="5"/>
      <c r="AD469" s="5"/>
      <c r="AE469" s="4">
        <v>6</v>
      </c>
      <c r="AF469" s="6">
        <v>99.77</v>
      </c>
      <c r="AG469" s="4"/>
      <c r="AH469" s="6"/>
      <c r="AI469" s="5"/>
      <c r="AJ469" s="5"/>
      <c r="AK469" s="4">
        <v>1</v>
      </c>
      <c r="AL469" s="6">
        <v>19.75</v>
      </c>
      <c r="AM469" s="4"/>
      <c r="AN469" s="6"/>
      <c r="AO469" s="5"/>
      <c r="AP469" s="5"/>
      <c r="AQ469" s="4">
        <v>5</v>
      </c>
      <c r="AR469" s="6">
        <v>103.95</v>
      </c>
      <c r="AS469" s="4"/>
      <c r="AT469" s="6"/>
      <c r="AU469" s="5"/>
      <c r="AV469" s="5"/>
      <c r="AW469" s="4"/>
      <c r="AX469" s="6"/>
      <c r="AY469" s="4"/>
      <c r="AZ469" s="6"/>
      <c r="BA469" s="5"/>
      <c r="BB469" s="5"/>
      <c r="BC469" s="4"/>
      <c r="BD469" s="6"/>
      <c r="BE469" s="4"/>
      <c r="BF469" s="6"/>
      <c r="BG469" s="5"/>
      <c r="BH469" s="5"/>
      <c r="BI469" s="4">
        <v>1</v>
      </c>
      <c r="BJ469" s="6">
        <v>20.51</v>
      </c>
      <c r="BK469" s="4"/>
      <c r="BL469" s="6"/>
      <c r="BM469" s="5"/>
      <c r="BN469" s="5"/>
      <c r="BO469" s="4"/>
      <c r="BP469" s="6"/>
      <c r="BQ469" s="4"/>
      <c r="BR469" s="6"/>
      <c r="BS469" s="5"/>
      <c r="BT469" s="5"/>
      <c r="BU469" s="4"/>
      <c r="BV469" s="6"/>
      <c r="BW469" s="4"/>
      <c r="BX469" s="6"/>
      <c r="BY469" s="5"/>
      <c r="BZ469" s="5"/>
      <c r="CA469" s="4"/>
      <c r="CB469" s="6"/>
      <c r="CC469" s="4"/>
      <c r="CD469" s="6"/>
      <c r="CE469" s="5"/>
      <c r="CF469" s="5"/>
      <c r="CG469" s="4">
        <v>1</v>
      </c>
      <c r="CH469" s="6">
        <v>19.75</v>
      </c>
      <c r="CI469" s="4"/>
      <c r="CJ469" s="6"/>
      <c r="CK469" s="5"/>
      <c r="CL469" s="5"/>
      <c r="CM469" s="4"/>
      <c r="CN469" s="6"/>
      <c r="CO469" s="4"/>
      <c r="CP469" s="6"/>
      <c r="CQ469" s="5"/>
      <c r="CR469" s="5"/>
      <c r="CS469" s="4">
        <v>1</v>
      </c>
      <c r="CT469" s="6">
        <v>20.16</v>
      </c>
      <c r="CU469" s="4"/>
      <c r="CV469" s="6"/>
      <c r="CW469" s="5"/>
      <c r="CX469" s="5"/>
      <c r="CY469" s="4">
        <v>1</v>
      </c>
      <c r="CZ469" s="6">
        <v>20.16</v>
      </c>
      <c r="DA469" s="4"/>
      <c r="DB469" s="6"/>
      <c r="DC469" s="5"/>
      <c r="DD469" s="5"/>
      <c r="DE469" s="4"/>
      <c r="DF469" s="6"/>
      <c r="DG469" s="4"/>
      <c r="DH469" s="6"/>
      <c r="DI469" s="5"/>
      <c r="DJ469" s="5"/>
      <c r="DK469" s="4"/>
      <c r="DL469" s="6"/>
      <c r="DM469" s="4"/>
      <c r="DN469" s="6"/>
      <c r="DO469" s="5"/>
      <c r="DP469" s="5"/>
      <c r="DQ469" s="4"/>
      <c r="DR469" s="6"/>
      <c r="DS469" s="4"/>
      <c r="DT469" s="6"/>
      <c r="DU469" s="5"/>
      <c r="DV469" s="5"/>
      <c r="DW469" s="4"/>
      <c r="DX469" s="6"/>
      <c r="DY469" s="4"/>
      <c r="DZ469" s="6"/>
      <c r="EA469" s="5"/>
      <c r="EB469" s="5"/>
      <c r="EC469" s="4"/>
      <c r="ED469" s="6"/>
      <c r="EE469" s="4"/>
      <c r="EF469" s="6"/>
      <c r="EG469" s="5"/>
      <c r="EH469" s="5"/>
      <c r="EI469" s="4"/>
      <c r="EJ469" s="6"/>
      <c r="EK469" s="4"/>
      <c r="EL469" s="6"/>
      <c r="EM469" s="5"/>
      <c r="EN469" s="5"/>
      <c r="EO469" s="4"/>
      <c r="EP469" s="6"/>
      <c r="EQ469" s="4"/>
      <c r="ER469" s="6"/>
      <c r="ES469" s="5"/>
      <c r="ET469" s="5"/>
      <c r="EU469" s="4"/>
      <c r="EV469" s="6"/>
      <c r="EW469" s="4"/>
      <c r="EX469" s="6"/>
      <c r="EY469" s="5"/>
      <c r="EZ469" s="5"/>
      <c r="FA469" s="4"/>
      <c r="FB469" s="6"/>
      <c r="FC469" s="4"/>
      <c r="FD469" s="6"/>
      <c r="FE469" s="5"/>
      <c r="FF469" s="5"/>
      <c r="FG469" s="4"/>
      <c r="FH469" s="6"/>
      <c r="FI469" s="4"/>
      <c r="FJ469" s="6"/>
      <c r="FK469" s="5"/>
      <c r="FL469" s="5"/>
      <c r="FM469" s="4"/>
      <c r="FN469" s="6"/>
      <c r="FO469" s="4"/>
      <c r="FP469" s="6"/>
      <c r="FQ469" s="5"/>
      <c r="FR469" s="5"/>
      <c r="FS469" s="4"/>
      <c r="FT469" s="6"/>
      <c r="FU469" s="4"/>
      <c r="FV469" s="6"/>
      <c r="FW469" s="5"/>
      <c r="FX469" s="5"/>
      <c r="FY469" s="4"/>
      <c r="FZ469" s="6"/>
      <c r="GA469" s="4"/>
      <c r="GB469" s="6"/>
      <c r="GC469" s="5"/>
      <c r="GD469" s="5"/>
      <c r="GE469" s="4"/>
      <c r="GF469" s="6"/>
      <c r="GG469" s="4"/>
      <c r="GH469" s="6"/>
      <c r="GI469" s="5"/>
      <c r="GJ469" s="5"/>
      <c r="GK469" s="4">
        <v>2</v>
      </c>
      <c r="GL469" s="6">
        <v>43.54</v>
      </c>
      <c r="GM469" s="4"/>
      <c r="GN469" s="6"/>
      <c r="GO469" s="5"/>
      <c r="GP469" s="5"/>
      <c r="GQ469" s="4"/>
      <c r="GR469" s="6"/>
      <c r="GS469" s="4"/>
      <c r="GT469" s="6"/>
      <c r="GU469" s="5"/>
      <c r="GV469" s="5"/>
      <c r="GW469" s="4"/>
      <c r="GX469" s="6"/>
      <c r="GY469" s="4"/>
      <c r="GZ469" s="6"/>
      <c r="HA469" s="5"/>
      <c r="HB469" s="5"/>
      <c r="HC469" s="4"/>
      <c r="HD469" s="6"/>
      <c r="HE469" s="4"/>
      <c r="HF469" s="6"/>
      <c r="HG469" s="5"/>
      <c r="HH469" s="5"/>
      <c r="HI469" s="4"/>
      <c r="HJ469" s="6"/>
      <c r="HK469" s="4"/>
      <c r="HL469" s="6"/>
      <c r="HM469" s="5"/>
      <c r="HN469" s="5"/>
      <c r="HO469" s="4"/>
      <c r="HP469" s="6"/>
      <c r="HQ469" s="4"/>
      <c r="HR469" s="6"/>
      <c r="HS469" s="5"/>
      <c r="HT469" s="5"/>
      <c r="HU469" s="4"/>
      <c r="HV469" s="6"/>
      <c r="HW469" s="4"/>
      <c r="HX469" s="6"/>
      <c r="HY469" s="5"/>
      <c r="HZ469" s="5"/>
      <c r="IA469" s="4"/>
      <c r="IB469" s="6"/>
      <c r="IC469" s="4"/>
      <c r="ID469" s="6"/>
      <c r="IE469" s="5"/>
      <c r="IF469" s="5"/>
      <c r="IG469" s="4"/>
      <c r="IH469" s="6"/>
      <c r="II469" s="4"/>
      <c r="IJ469" s="6"/>
      <c r="IK469" s="5"/>
      <c r="IL469" s="5"/>
      <c r="IM469" s="4"/>
      <c r="IN469" s="6"/>
      <c r="IO469" s="4"/>
      <c r="IP469" s="6"/>
      <c r="IQ469" s="5"/>
      <c r="IR469" s="5"/>
      <c r="IS469" s="4"/>
      <c r="IT469" s="6"/>
      <c r="IU469" s="4"/>
      <c r="IV469" s="6"/>
      <c r="IW469" s="5"/>
      <c r="IX469" s="5"/>
      <c r="IY469" s="4"/>
      <c r="IZ469" s="6"/>
      <c r="JA469" s="4"/>
      <c r="JB469" s="6"/>
      <c r="JC469" s="5"/>
      <c r="JD469" s="5"/>
      <c r="JE469" s="4"/>
      <c r="JF469" s="6"/>
      <c r="JG469" s="4"/>
      <c r="JH469" s="6"/>
      <c r="JI469" s="5"/>
      <c r="JJ469" s="5"/>
      <c r="JK469" s="4"/>
      <c r="JL469" s="6"/>
      <c r="JM469" s="4"/>
      <c r="JN469" s="6"/>
      <c r="JO469" s="5"/>
      <c r="JP469" s="5"/>
      <c r="JQ469" s="4"/>
      <c r="JR469" s="6"/>
      <c r="JS469" s="4"/>
      <c r="JT469" s="6"/>
      <c r="JU469" s="5"/>
      <c r="JV469" s="5"/>
      <c r="JW469" s="4"/>
      <c r="JX469" s="6"/>
      <c r="JY469" s="4"/>
      <c r="JZ469" s="6"/>
      <c r="KA469" s="5"/>
      <c r="KB469" s="5"/>
      <c r="KC469" s="4"/>
      <c r="KD469" s="6"/>
      <c r="KE469" s="4"/>
      <c r="KF469" s="6"/>
      <c r="KG469" s="5"/>
      <c r="KH469" s="5"/>
      <c r="KI469" s="4"/>
      <c r="KJ469" s="6"/>
      <c r="KK469" s="4"/>
      <c r="KL469" s="6"/>
      <c r="KM469" s="5"/>
      <c r="KN469" s="5"/>
    </row>
    <row r="470">
      <c r="A470" s="3" t="s">
        <v>85</v>
      </c>
      <c r="B470" s="3" t="s">
        <v>86</v>
      </c>
      <c r="C470" s="3" t="s">
        <v>541</v>
      </c>
      <c r="D470" s="3" t="s">
        <v>542</v>
      </c>
      <c r="E470" s="3" t="s">
        <v>480</v>
      </c>
      <c r="F470" s="3" t="s">
        <v>481</v>
      </c>
      <c r="G470" s="3" t="s">
        <v>482</v>
      </c>
      <c r="H470" s="3" t="s">
        <v>129</v>
      </c>
      <c r="I470" s="3" t="s">
        <v>1349</v>
      </c>
      <c r="J470" s="3" t="s">
        <v>1319</v>
      </c>
      <c r="K470" s="4">
        <v>541</v>
      </c>
      <c r="L470" s="4">
        <f>=ROUNDDOWN(24.9308755760369,0)</f>
      </c>
      <c r="M470" s="4"/>
      <c r="N470" s="5">
        <v>1</v>
      </c>
      <c r="O470" s="4"/>
      <c r="P470" s="4">
        <f>=ROUNDDOWN({0},0)</f>
      </c>
      <c r="Q470" s="4"/>
      <c r="R470" s="5"/>
      <c r="S470" s="4">
        <v>9</v>
      </c>
      <c r="T470" s="6">
        <v>180.81</v>
      </c>
      <c r="U470" s="4"/>
      <c r="V470" s="6"/>
      <c r="W470" s="5"/>
      <c r="X470" s="5"/>
      <c r="Y470" s="4">
        <v>1</v>
      </c>
      <c r="Z470" s="6">
        <v>18.64</v>
      </c>
      <c r="AA470" s="4"/>
      <c r="AB470" s="6"/>
      <c r="AC470" s="5"/>
      <c r="AD470" s="5"/>
      <c r="AE470" s="4"/>
      <c r="AF470" s="6"/>
      <c r="AG470" s="4"/>
      <c r="AH470" s="6"/>
      <c r="AI470" s="5"/>
      <c r="AJ470" s="5"/>
      <c r="AK470" s="4">
        <v>2</v>
      </c>
      <c r="AL470" s="6">
        <v>39.5</v>
      </c>
      <c r="AM470" s="4"/>
      <c r="AN470" s="6"/>
      <c r="AO470" s="5"/>
      <c r="AP470" s="5"/>
      <c r="AQ470" s="4">
        <v>3</v>
      </c>
      <c r="AR470" s="6">
        <v>62.37</v>
      </c>
      <c r="AS470" s="4"/>
      <c r="AT470" s="6"/>
      <c r="AU470" s="5"/>
      <c r="AV470" s="5"/>
      <c r="AW470" s="4"/>
      <c r="AX470" s="6"/>
      <c r="AY470" s="4"/>
      <c r="AZ470" s="6"/>
      <c r="BA470" s="5"/>
      <c r="BB470" s="5"/>
      <c r="BC470" s="4"/>
      <c r="BD470" s="6"/>
      <c r="BE470" s="4"/>
      <c r="BF470" s="6"/>
      <c r="BG470" s="5"/>
      <c r="BH470" s="5"/>
      <c r="BI470" s="4">
        <v>1</v>
      </c>
      <c r="BJ470" s="6">
        <v>20.8</v>
      </c>
      <c r="BK470" s="4"/>
      <c r="BL470" s="6"/>
      <c r="BM470" s="5"/>
      <c r="BN470" s="5"/>
      <c r="BO470" s="4"/>
      <c r="BP470" s="6"/>
      <c r="BQ470" s="4"/>
      <c r="BR470" s="6"/>
      <c r="BS470" s="5"/>
      <c r="BT470" s="5"/>
      <c r="BU470" s="4"/>
      <c r="BV470" s="6"/>
      <c r="BW470" s="4"/>
      <c r="BX470" s="6"/>
      <c r="BY470" s="5"/>
      <c r="BZ470" s="5"/>
      <c r="CA470" s="4"/>
      <c r="CB470" s="6"/>
      <c r="CC470" s="4"/>
      <c r="CD470" s="6"/>
      <c r="CE470" s="5"/>
      <c r="CF470" s="5"/>
      <c r="CG470" s="4">
        <v>2</v>
      </c>
      <c r="CH470" s="6">
        <v>39.5</v>
      </c>
      <c r="CI470" s="4"/>
      <c r="CJ470" s="6"/>
      <c r="CK470" s="5"/>
      <c r="CL470" s="5"/>
      <c r="CM470" s="4"/>
      <c r="CN470" s="6"/>
      <c r="CO470" s="4"/>
      <c r="CP470" s="6"/>
      <c r="CQ470" s="5"/>
      <c r="CR470" s="5"/>
      <c r="CS470" s="4"/>
      <c r="CT470" s="6"/>
      <c r="CU470" s="4"/>
      <c r="CV470" s="6"/>
      <c r="CW470" s="5"/>
      <c r="CX470" s="5"/>
      <c r="CY470" s="4"/>
      <c r="CZ470" s="6"/>
      <c r="DA470" s="4"/>
      <c r="DB470" s="6"/>
      <c r="DC470" s="5"/>
      <c r="DD470" s="5"/>
      <c r="DE470" s="4"/>
      <c r="DF470" s="6"/>
      <c r="DG470" s="4"/>
      <c r="DH470" s="6"/>
      <c r="DI470" s="5"/>
      <c r="DJ470" s="5"/>
      <c r="DK470" s="4"/>
      <c r="DL470" s="6"/>
      <c r="DM470" s="4"/>
      <c r="DN470" s="6"/>
      <c r="DO470" s="5"/>
      <c r="DP470" s="5"/>
      <c r="DQ470" s="4"/>
      <c r="DR470" s="6"/>
      <c r="DS470" s="4"/>
      <c r="DT470" s="6"/>
      <c r="DU470" s="5"/>
      <c r="DV470" s="5"/>
      <c r="DW470" s="4"/>
      <c r="DX470" s="6"/>
      <c r="DY470" s="4"/>
      <c r="DZ470" s="6"/>
      <c r="EA470" s="5"/>
      <c r="EB470" s="5"/>
      <c r="EC470" s="4"/>
      <c r="ED470" s="6"/>
      <c r="EE470" s="4"/>
      <c r="EF470" s="6"/>
      <c r="EG470" s="5"/>
      <c r="EH470" s="5"/>
      <c r="EI470" s="4"/>
      <c r="EJ470" s="6"/>
      <c r="EK470" s="4"/>
      <c r="EL470" s="6"/>
      <c r="EM470" s="5"/>
      <c r="EN470" s="5"/>
      <c r="EO470" s="4"/>
      <c r="EP470" s="6"/>
      <c r="EQ470" s="4"/>
      <c r="ER470" s="6"/>
      <c r="ES470" s="5"/>
      <c r="ET470" s="5"/>
      <c r="EU470" s="4"/>
      <c r="EV470" s="6"/>
      <c r="EW470" s="4"/>
      <c r="EX470" s="6"/>
      <c r="EY470" s="5"/>
      <c r="EZ470" s="5"/>
      <c r="FA470" s="4"/>
      <c r="FB470" s="6"/>
      <c r="FC470" s="4"/>
      <c r="FD470" s="6"/>
      <c r="FE470" s="5"/>
      <c r="FF470" s="5"/>
      <c r="FG470" s="4"/>
      <c r="FH470" s="6"/>
      <c r="FI470" s="4"/>
      <c r="FJ470" s="6"/>
      <c r="FK470" s="5"/>
      <c r="FL470" s="5"/>
      <c r="FM470" s="4"/>
      <c r="FN470" s="6"/>
      <c r="FO470" s="4"/>
      <c r="FP470" s="6"/>
      <c r="FQ470" s="5"/>
      <c r="FR470" s="5"/>
      <c r="FS470" s="4"/>
      <c r="FT470" s="6"/>
      <c r="FU470" s="4"/>
      <c r="FV470" s="6"/>
      <c r="FW470" s="5"/>
      <c r="FX470" s="5"/>
      <c r="FY470" s="4"/>
      <c r="FZ470" s="6"/>
      <c r="GA470" s="4"/>
      <c r="GB470" s="6"/>
      <c r="GC470" s="5"/>
      <c r="GD470" s="5"/>
      <c r="GE470" s="4"/>
      <c r="GF470" s="6"/>
      <c r="GG470" s="4"/>
      <c r="GH470" s="6"/>
      <c r="GI470" s="5"/>
      <c r="GJ470" s="5"/>
      <c r="GK470" s="4"/>
      <c r="GL470" s="6"/>
      <c r="GM470" s="4"/>
      <c r="GN470" s="6"/>
      <c r="GO470" s="5"/>
      <c r="GP470" s="5"/>
      <c r="GQ470" s="4"/>
      <c r="GR470" s="6"/>
      <c r="GS470" s="4"/>
      <c r="GT470" s="6"/>
      <c r="GU470" s="5"/>
      <c r="GV470" s="5"/>
      <c r="GW470" s="4"/>
      <c r="GX470" s="6"/>
      <c r="GY470" s="4"/>
      <c r="GZ470" s="6"/>
      <c r="HA470" s="5"/>
      <c r="HB470" s="5"/>
      <c r="HC470" s="4"/>
      <c r="HD470" s="6"/>
      <c r="HE470" s="4"/>
      <c r="HF470" s="6"/>
      <c r="HG470" s="5"/>
      <c r="HH470" s="5"/>
      <c r="HI470" s="4"/>
      <c r="HJ470" s="6"/>
      <c r="HK470" s="4"/>
      <c r="HL470" s="6"/>
      <c r="HM470" s="5"/>
      <c r="HN470" s="5"/>
      <c r="HO470" s="4"/>
      <c r="HP470" s="6"/>
      <c r="HQ470" s="4"/>
      <c r="HR470" s="6"/>
      <c r="HS470" s="5"/>
      <c r="HT470" s="5"/>
      <c r="HU470" s="4"/>
      <c r="HV470" s="6"/>
      <c r="HW470" s="4"/>
      <c r="HX470" s="6"/>
      <c r="HY470" s="5"/>
      <c r="HZ470" s="5"/>
      <c r="IA470" s="4"/>
      <c r="IB470" s="6"/>
      <c r="IC470" s="4"/>
      <c r="ID470" s="6"/>
      <c r="IE470" s="5"/>
      <c r="IF470" s="5"/>
      <c r="IG470" s="4"/>
      <c r="IH470" s="6"/>
      <c r="II470" s="4"/>
      <c r="IJ470" s="6"/>
      <c r="IK470" s="5"/>
      <c r="IL470" s="5"/>
      <c r="IM470" s="4"/>
      <c r="IN470" s="6"/>
      <c r="IO470" s="4"/>
      <c r="IP470" s="6"/>
      <c r="IQ470" s="5"/>
      <c r="IR470" s="5"/>
      <c r="IS470" s="4"/>
      <c r="IT470" s="6"/>
      <c r="IU470" s="4"/>
      <c r="IV470" s="6"/>
      <c r="IW470" s="5"/>
      <c r="IX470" s="5"/>
      <c r="IY470" s="4"/>
      <c r="IZ470" s="6"/>
      <c r="JA470" s="4"/>
      <c r="JB470" s="6"/>
      <c r="JC470" s="5"/>
      <c r="JD470" s="5"/>
      <c r="JE470" s="4"/>
      <c r="JF470" s="6"/>
      <c r="JG470" s="4"/>
      <c r="JH470" s="6"/>
      <c r="JI470" s="5"/>
      <c r="JJ470" s="5"/>
      <c r="JK470" s="4"/>
      <c r="JL470" s="6"/>
      <c r="JM470" s="4"/>
      <c r="JN470" s="6"/>
      <c r="JO470" s="5"/>
      <c r="JP470" s="5"/>
      <c r="JQ470" s="4"/>
      <c r="JR470" s="6"/>
      <c r="JS470" s="4"/>
      <c r="JT470" s="6"/>
      <c r="JU470" s="5"/>
      <c r="JV470" s="5"/>
      <c r="JW470" s="4"/>
      <c r="JX470" s="6"/>
      <c r="JY470" s="4"/>
      <c r="JZ470" s="6"/>
      <c r="KA470" s="5"/>
      <c r="KB470" s="5"/>
      <c r="KC470" s="4"/>
      <c r="KD470" s="6"/>
      <c r="KE470" s="4"/>
      <c r="KF470" s="6"/>
      <c r="KG470" s="5"/>
      <c r="KH470" s="5"/>
      <c r="KI470" s="4"/>
      <c r="KJ470" s="6"/>
      <c r="KK470" s="4"/>
      <c r="KL470" s="6"/>
      <c r="KM470" s="5"/>
      <c r="KN470" s="5"/>
    </row>
    <row r="471">
      <c r="A471" s="3" t="s">
        <v>85</v>
      </c>
      <c r="B471" s="3" t="s">
        <v>86</v>
      </c>
      <c r="C471" s="3" t="s">
        <v>541</v>
      </c>
      <c r="D471" s="3" t="s">
        <v>542</v>
      </c>
      <c r="E471" s="3" t="s">
        <v>480</v>
      </c>
      <c r="F471" s="3" t="s">
        <v>481</v>
      </c>
      <c r="G471" s="3" t="s">
        <v>482</v>
      </c>
      <c r="H471" s="3" t="s">
        <v>129</v>
      </c>
      <c r="I471" s="3" t="s">
        <v>1384</v>
      </c>
      <c r="J471" s="3" t="s">
        <v>1319</v>
      </c>
      <c r="K471" s="4">
        <v>671</v>
      </c>
      <c r="L471" s="4">
        <f>=ROUNDDOWN(24.8518518518519,0)</f>
      </c>
      <c r="M471" s="4"/>
      <c r="N471" s="5">
        <v>1</v>
      </c>
      <c r="O471" s="4"/>
      <c r="P471" s="4">
        <f>=ROUNDDOWN({0},0)</f>
      </c>
      <c r="Q471" s="4"/>
      <c r="R471" s="5"/>
      <c r="S471" s="4">
        <v>7</v>
      </c>
      <c r="T471" s="6">
        <v>129.9</v>
      </c>
      <c r="U471" s="4"/>
      <c r="V471" s="6"/>
      <c r="W471" s="5"/>
      <c r="X471" s="5"/>
      <c r="Y471" s="4"/>
      <c r="Z471" s="6"/>
      <c r="AA471" s="4"/>
      <c r="AB471" s="6"/>
      <c r="AC471" s="5"/>
      <c r="AD471" s="5"/>
      <c r="AE471" s="4">
        <v>3</v>
      </c>
      <c r="AF471" s="6">
        <v>47.37</v>
      </c>
      <c r="AG471" s="4"/>
      <c r="AH471" s="6"/>
      <c r="AI471" s="5"/>
      <c r="AJ471" s="5"/>
      <c r="AK471" s="4"/>
      <c r="AL471" s="6"/>
      <c r="AM471" s="4"/>
      <c r="AN471" s="6"/>
      <c r="AO471" s="5"/>
      <c r="AP471" s="5"/>
      <c r="AQ471" s="4">
        <v>3</v>
      </c>
      <c r="AR471" s="6">
        <v>62.37</v>
      </c>
      <c r="AS471" s="4"/>
      <c r="AT471" s="6"/>
      <c r="AU471" s="5"/>
      <c r="AV471" s="5"/>
      <c r="AW471" s="4"/>
      <c r="AX471" s="6"/>
      <c r="AY471" s="4"/>
      <c r="AZ471" s="6"/>
      <c r="BA471" s="5"/>
      <c r="BB471" s="5"/>
      <c r="BC471" s="4"/>
      <c r="BD471" s="6"/>
      <c r="BE471" s="4"/>
      <c r="BF471" s="6"/>
      <c r="BG471" s="5"/>
      <c r="BH471" s="5"/>
      <c r="BI471" s="4"/>
      <c r="BJ471" s="6"/>
      <c r="BK471" s="4"/>
      <c r="BL471" s="6"/>
      <c r="BM471" s="5"/>
      <c r="BN471" s="5"/>
      <c r="BO471" s="4"/>
      <c r="BP471" s="6"/>
      <c r="BQ471" s="4"/>
      <c r="BR471" s="6"/>
      <c r="BS471" s="5"/>
      <c r="BT471" s="5"/>
      <c r="BU471" s="4"/>
      <c r="BV471" s="6"/>
      <c r="BW471" s="4"/>
      <c r="BX471" s="6"/>
      <c r="BY471" s="5"/>
      <c r="BZ471" s="5"/>
      <c r="CA471" s="4"/>
      <c r="CB471" s="6"/>
      <c r="CC471" s="4"/>
      <c r="CD471" s="6"/>
      <c r="CE471" s="5"/>
      <c r="CF471" s="5"/>
      <c r="CG471" s="4"/>
      <c r="CH471" s="6"/>
      <c r="CI471" s="4"/>
      <c r="CJ471" s="6"/>
      <c r="CK471" s="5"/>
      <c r="CL471" s="5"/>
      <c r="CM471" s="4"/>
      <c r="CN471" s="6"/>
      <c r="CO471" s="4"/>
      <c r="CP471" s="6"/>
      <c r="CQ471" s="5"/>
      <c r="CR471" s="5"/>
      <c r="CS471" s="4"/>
      <c r="CT471" s="6"/>
      <c r="CU471" s="4"/>
      <c r="CV471" s="6"/>
      <c r="CW471" s="5"/>
      <c r="CX471" s="5"/>
      <c r="CY471" s="4">
        <v>1</v>
      </c>
      <c r="CZ471" s="6">
        <v>20.16</v>
      </c>
      <c r="DA471" s="4"/>
      <c r="DB471" s="6"/>
      <c r="DC471" s="5"/>
      <c r="DD471" s="5"/>
      <c r="DE471" s="4"/>
      <c r="DF471" s="6"/>
      <c r="DG471" s="4"/>
      <c r="DH471" s="6"/>
      <c r="DI471" s="5"/>
      <c r="DJ471" s="5"/>
      <c r="DK471" s="4"/>
      <c r="DL471" s="6"/>
      <c r="DM471" s="4"/>
      <c r="DN471" s="6"/>
      <c r="DO471" s="5"/>
      <c r="DP471" s="5"/>
      <c r="DQ471" s="4"/>
      <c r="DR471" s="6"/>
      <c r="DS471" s="4"/>
      <c r="DT471" s="6"/>
      <c r="DU471" s="5"/>
      <c r="DV471" s="5"/>
      <c r="DW471" s="4"/>
      <c r="DX471" s="6"/>
      <c r="DY471" s="4"/>
      <c r="DZ471" s="6"/>
      <c r="EA471" s="5"/>
      <c r="EB471" s="5"/>
      <c r="EC471" s="4"/>
      <c r="ED471" s="6"/>
      <c r="EE471" s="4"/>
      <c r="EF471" s="6"/>
      <c r="EG471" s="5"/>
      <c r="EH471" s="5"/>
      <c r="EI471" s="4"/>
      <c r="EJ471" s="6"/>
      <c r="EK471" s="4"/>
      <c r="EL471" s="6"/>
      <c r="EM471" s="5"/>
      <c r="EN471" s="5"/>
      <c r="EO471" s="4"/>
      <c r="EP471" s="6"/>
      <c r="EQ471" s="4"/>
      <c r="ER471" s="6"/>
      <c r="ES471" s="5"/>
      <c r="ET471" s="5"/>
      <c r="EU471" s="4"/>
      <c r="EV471" s="6"/>
      <c r="EW471" s="4"/>
      <c r="EX471" s="6"/>
      <c r="EY471" s="5"/>
      <c r="EZ471" s="5"/>
      <c r="FA471" s="4"/>
      <c r="FB471" s="6"/>
      <c r="FC471" s="4"/>
      <c r="FD471" s="6"/>
      <c r="FE471" s="5"/>
      <c r="FF471" s="5"/>
      <c r="FG471" s="4"/>
      <c r="FH471" s="6"/>
      <c r="FI471" s="4"/>
      <c r="FJ471" s="6"/>
      <c r="FK471" s="5"/>
      <c r="FL471" s="5"/>
      <c r="FM471" s="4"/>
      <c r="FN471" s="6"/>
      <c r="FO471" s="4"/>
      <c r="FP471" s="6"/>
      <c r="FQ471" s="5"/>
      <c r="FR471" s="5"/>
      <c r="FS471" s="4"/>
      <c r="FT471" s="6"/>
      <c r="FU471" s="4"/>
      <c r="FV471" s="6"/>
      <c r="FW471" s="5"/>
      <c r="FX471" s="5"/>
      <c r="FY471" s="4"/>
      <c r="FZ471" s="6"/>
      <c r="GA471" s="4"/>
      <c r="GB471" s="6"/>
      <c r="GC471" s="5"/>
      <c r="GD471" s="5"/>
      <c r="GE471" s="4"/>
      <c r="GF471" s="6"/>
      <c r="GG471" s="4"/>
      <c r="GH471" s="6"/>
      <c r="GI471" s="5"/>
      <c r="GJ471" s="5"/>
      <c r="GK471" s="4"/>
      <c r="GL471" s="6"/>
      <c r="GM471" s="4"/>
      <c r="GN471" s="6"/>
      <c r="GO471" s="5"/>
      <c r="GP471" s="5"/>
      <c r="GQ471" s="4"/>
      <c r="GR471" s="6"/>
      <c r="GS471" s="4"/>
      <c r="GT471" s="6"/>
      <c r="GU471" s="5"/>
      <c r="GV471" s="5"/>
      <c r="GW471" s="4"/>
      <c r="GX471" s="6"/>
      <c r="GY471" s="4"/>
      <c r="GZ471" s="6"/>
      <c r="HA471" s="5"/>
      <c r="HB471" s="5"/>
      <c r="HC471" s="4"/>
      <c r="HD471" s="6"/>
      <c r="HE471" s="4"/>
      <c r="HF471" s="6"/>
      <c r="HG471" s="5"/>
      <c r="HH471" s="5"/>
      <c r="HI471" s="4"/>
      <c r="HJ471" s="6"/>
      <c r="HK471" s="4"/>
      <c r="HL471" s="6"/>
      <c r="HM471" s="5"/>
      <c r="HN471" s="5"/>
      <c r="HO471" s="4"/>
      <c r="HP471" s="6"/>
      <c r="HQ471" s="4"/>
      <c r="HR471" s="6"/>
      <c r="HS471" s="5"/>
      <c r="HT471" s="5"/>
      <c r="HU471" s="4"/>
      <c r="HV471" s="6"/>
      <c r="HW471" s="4"/>
      <c r="HX471" s="6"/>
      <c r="HY471" s="5"/>
      <c r="HZ471" s="5"/>
      <c r="IA471" s="4"/>
      <c r="IB471" s="6"/>
      <c r="IC471" s="4"/>
      <c r="ID471" s="6"/>
      <c r="IE471" s="5"/>
      <c r="IF471" s="5"/>
      <c r="IG471" s="4"/>
      <c r="IH471" s="6"/>
      <c r="II471" s="4"/>
      <c r="IJ471" s="6"/>
      <c r="IK471" s="5"/>
      <c r="IL471" s="5"/>
      <c r="IM471" s="4"/>
      <c r="IN471" s="6"/>
      <c r="IO471" s="4"/>
      <c r="IP471" s="6"/>
      <c r="IQ471" s="5"/>
      <c r="IR471" s="5"/>
      <c r="IS471" s="4"/>
      <c r="IT471" s="6"/>
      <c r="IU471" s="4"/>
      <c r="IV471" s="6"/>
      <c r="IW471" s="5"/>
      <c r="IX471" s="5"/>
      <c r="IY471" s="4"/>
      <c r="IZ471" s="6"/>
      <c r="JA471" s="4"/>
      <c r="JB471" s="6"/>
      <c r="JC471" s="5"/>
      <c r="JD471" s="5"/>
      <c r="JE471" s="4"/>
      <c r="JF471" s="6"/>
      <c r="JG471" s="4"/>
      <c r="JH471" s="6"/>
      <c r="JI471" s="5"/>
      <c r="JJ471" s="5"/>
      <c r="JK471" s="4"/>
      <c r="JL471" s="6"/>
      <c r="JM471" s="4"/>
      <c r="JN471" s="6"/>
      <c r="JO471" s="5"/>
      <c r="JP471" s="5"/>
      <c r="JQ471" s="4"/>
      <c r="JR471" s="6"/>
      <c r="JS471" s="4"/>
      <c r="JT471" s="6"/>
      <c r="JU471" s="5"/>
      <c r="JV471" s="5"/>
      <c r="JW471" s="4"/>
      <c r="JX471" s="6"/>
      <c r="JY471" s="4"/>
      <c r="JZ471" s="6"/>
      <c r="KA471" s="5"/>
      <c r="KB471" s="5"/>
      <c r="KC471" s="4"/>
      <c r="KD471" s="6"/>
      <c r="KE471" s="4"/>
      <c r="KF471" s="6"/>
      <c r="KG471" s="5"/>
      <c r="KH471" s="5"/>
      <c r="KI471" s="4"/>
      <c r="KJ471" s="6"/>
      <c r="KK471" s="4"/>
      <c r="KL471" s="6"/>
      <c r="KM471" s="5"/>
      <c r="KN471" s="5"/>
    </row>
    <row r="472">
      <c r="A472" s="3" t="s">
        <v>85</v>
      </c>
      <c r="B472" s="3" t="s">
        <v>86</v>
      </c>
      <c r="C472" s="3" t="s">
        <v>541</v>
      </c>
      <c r="D472" s="3" t="s">
        <v>542</v>
      </c>
      <c r="E472" s="3" t="s">
        <v>480</v>
      </c>
      <c r="F472" s="3" t="s">
        <v>481</v>
      </c>
      <c r="G472" s="3" t="s">
        <v>482</v>
      </c>
      <c r="H472" s="3" t="s">
        <v>129</v>
      </c>
      <c r="I472" s="3" t="s">
        <v>1321</v>
      </c>
      <c r="J472" s="3" t="s">
        <v>1319</v>
      </c>
      <c r="K472" s="4">
        <v>933</v>
      </c>
      <c r="L472" s="4">
        <f>=ROUNDDOWN(44.4285714285714,0)</f>
      </c>
      <c r="M472" s="4"/>
      <c r="N472" s="5">
        <v>1</v>
      </c>
      <c r="O472" s="4"/>
      <c r="P472" s="4">
        <f>=ROUNDDOWN({0},0)</f>
      </c>
      <c r="Q472" s="4"/>
      <c r="R472" s="5"/>
      <c r="S472" s="4">
        <v>5</v>
      </c>
      <c r="T472" s="6">
        <v>94.44</v>
      </c>
      <c r="U472" s="4"/>
      <c r="V472" s="6"/>
      <c r="W472" s="5"/>
      <c r="X472" s="5"/>
      <c r="Y472" s="4"/>
      <c r="Z472" s="6"/>
      <c r="AA472" s="4"/>
      <c r="AB472" s="6"/>
      <c r="AC472" s="5"/>
      <c r="AD472" s="5"/>
      <c r="AE472" s="4">
        <v>2</v>
      </c>
      <c r="AF472" s="6">
        <v>34.37</v>
      </c>
      <c r="AG472" s="4"/>
      <c r="AH472" s="6"/>
      <c r="AI472" s="5"/>
      <c r="AJ472" s="5"/>
      <c r="AK472" s="4"/>
      <c r="AL472" s="6"/>
      <c r="AM472" s="4"/>
      <c r="AN472" s="6"/>
      <c r="AO472" s="5"/>
      <c r="AP472" s="5"/>
      <c r="AQ472" s="4"/>
      <c r="AR472" s="6"/>
      <c r="AS472" s="4"/>
      <c r="AT472" s="6"/>
      <c r="AU472" s="5"/>
      <c r="AV472" s="5"/>
      <c r="AW472" s="4"/>
      <c r="AX472" s="6"/>
      <c r="AY472" s="4"/>
      <c r="AZ472" s="6"/>
      <c r="BA472" s="5"/>
      <c r="BB472" s="5"/>
      <c r="BC472" s="4"/>
      <c r="BD472" s="6"/>
      <c r="BE472" s="4"/>
      <c r="BF472" s="6"/>
      <c r="BG472" s="5"/>
      <c r="BH472" s="5"/>
      <c r="BI472" s="4"/>
      <c r="BJ472" s="6"/>
      <c r="BK472" s="4"/>
      <c r="BL472" s="6"/>
      <c r="BM472" s="5"/>
      <c r="BN472" s="5"/>
      <c r="BO472" s="4"/>
      <c r="BP472" s="6"/>
      <c r="BQ472" s="4"/>
      <c r="BR472" s="6"/>
      <c r="BS472" s="5"/>
      <c r="BT472" s="5"/>
      <c r="BU472" s="4"/>
      <c r="BV472" s="6"/>
      <c r="BW472" s="4"/>
      <c r="BX472" s="6"/>
      <c r="BY472" s="5"/>
      <c r="BZ472" s="5"/>
      <c r="CA472" s="4"/>
      <c r="CB472" s="6"/>
      <c r="CC472" s="4"/>
      <c r="CD472" s="6"/>
      <c r="CE472" s="5"/>
      <c r="CF472" s="5"/>
      <c r="CG472" s="4">
        <v>1</v>
      </c>
      <c r="CH472" s="6">
        <v>19.75</v>
      </c>
      <c r="CI472" s="4"/>
      <c r="CJ472" s="6"/>
      <c r="CK472" s="5"/>
      <c r="CL472" s="5"/>
      <c r="CM472" s="4"/>
      <c r="CN472" s="6"/>
      <c r="CO472" s="4"/>
      <c r="CP472" s="6"/>
      <c r="CQ472" s="5"/>
      <c r="CR472" s="5"/>
      <c r="CS472" s="4">
        <v>2</v>
      </c>
      <c r="CT472" s="6">
        <v>40.32</v>
      </c>
      <c r="CU472" s="4"/>
      <c r="CV472" s="6"/>
      <c r="CW472" s="5"/>
      <c r="CX472" s="5"/>
      <c r="CY472" s="4"/>
      <c r="CZ472" s="6"/>
      <c r="DA472" s="4"/>
      <c r="DB472" s="6"/>
      <c r="DC472" s="5"/>
      <c r="DD472" s="5"/>
      <c r="DE472" s="4"/>
      <c r="DF472" s="6"/>
      <c r="DG472" s="4"/>
      <c r="DH472" s="6"/>
      <c r="DI472" s="5"/>
      <c r="DJ472" s="5"/>
      <c r="DK472" s="4"/>
      <c r="DL472" s="6"/>
      <c r="DM472" s="4"/>
      <c r="DN472" s="6"/>
      <c r="DO472" s="5"/>
      <c r="DP472" s="5"/>
      <c r="DQ472" s="4"/>
      <c r="DR472" s="6"/>
      <c r="DS472" s="4"/>
      <c r="DT472" s="6"/>
      <c r="DU472" s="5"/>
      <c r="DV472" s="5"/>
      <c r="DW472" s="4"/>
      <c r="DX472" s="6"/>
      <c r="DY472" s="4"/>
      <c r="DZ472" s="6"/>
      <c r="EA472" s="5"/>
      <c r="EB472" s="5"/>
      <c r="EC472" s="4"/>
      <c r="ED472" s="6"/>
      <c r="EE472" s="4"/>
      <c r="EF472" s="6"/>
      <c r="EG472" s="5"/>
      <c r="EH472" s="5"/>
      <c r="EI472" s="4"/>
      <c r="EJ472" s="6"/>
      <c r="EK472" s="4"/>
      <c r="EL472" s="6"/>
      <c r="EM472" s="5"/>
      <c r="EN472" s="5"/>
      <c r="EO472" s="4"/>
      <c r="EP472" s="6"/>
      <c r="EQ472" s="4"/>
      <c r="ER472" s="6"/>
      <c r="ES472" s="5"/>
      <c r="ET472" s="5"/>
      <c r="EU472" s="4"/>
      <c r="EV472" s="6"/>
      <c r="EW472" s="4"/>
      <c r="EX472" s="6"/>
      <c r="EY472" s="5"/>
      <c r="EZ472" s="5"/>
      <c r="FA472" s="4"/>
      <c r="FB472" s="6"/>
      <c r="FC472" s="4"/>
      <c r="FD472" s="6"/>
      <c r="FE472" s="5"/>
      <c r="FF472" s="5"/>
      <c r="FG472" s="4"/>
      <c r="FH472" s="6"/>
      <c r="FI472" s="4"/>
      <c r="FJ472" s="6"/>
      <c r="FK472" s="5"/>
      <c r="FL472" s="5"/>
      <c r="FM472" s="4"/>
      <c r="FN472" s="6"/>
      <c r="FO472" s="4"/>
      <c r="FP472" s="6"/>
      <c r="FQ472" s="5"/>
      <c r="FR472" s="5"/>
      <c r="FS472" s="4"/>
      <c r="FT472" s="6"/>
      <c r="FU472" s="4"/>
      <c r="FV472" s="6"/>
      <c r="FW472" s="5"/>
      <c r="FX472" s="5"/>
      <c r="FY472" s="4"/>
      <c r="FZ472" s="6"/>
      <c r="GA472" s="4"/>
      <c r="GB472" s="6"/>
      <c r="GC472" s="5"/>
      <c r="GD472" s="5"/>
      <c r="GE472" s="4"/>
      <c r="GF472" s="6"/>
      <c r="GG472" s="4"/>
      <c r="GH472" s="6"/>
      <c r="GI472" s="5"/>
      <c r="GJ472" s="5"/>
      <c r="GK472" s="4"/>
      <c r="GL472" s="6"/>
      <c r="GM472" s="4"/>
      <c r="GN472" s="6"/>
      <c r="GO472" s="5"/>
      <c r="GP472" s="5"/>
      <c r="GQ472" s="4"/>
      <c r="GR472" s="6"/>
      <c r="GS472" s="4"/>
      <c r="GT472" s="6"/>
      <c r="GU472" s="5"/>
      <c r="GV472" s="5"/>
      <c r="GW472" s="4"/>
      <c r="GX472" s="6"/>
      <c r="GY472" s="4"/>
      <c r="GZ472" s="6"/>
      <c r="HA472" s="5"/>
      <c r="HB472" s="5"/>
      <c r="HC472" s="4"/>
      <c r="HD472" s="6"/>
      <c r="HE472" s="4"/>
      <c r="HF472" s="6"/>
      <c r="HG472" s="5"/>
      <c r="HH472" s="5"/>
      <c r="HI472" s="4"/>
      <c r="HJ472" s="6"/>
      <c r="HK472" s="4"/>
      <c r="HL472" s="6"/>
      <c r="HM472" s="5"/>
      <c r="HN472" s="5"/>
      <c r="HO472" s="4"/>
      <c r="HP472" s="6"/>
      <c r="HQ472" s="4"/>
      <c r="HR472" s="6"/>
      <c r="HS472" s="5"/>
      <c r="HT472" s="5"/>
      <c r="HU472" s="4"/>
      <c r="HV472" s="6"/>
      <c r="HW472" s="4"/>
      <c r="HX472" s="6"/>
      <c r="HY472" s="5"/>
      <c r="HZ472" s="5"/>
      <c r="IA472" s="4"/>
      <c r="IB472" s="6"/>
      <c r="IC472" s="4"/>
      <c r="ID472" s="6"/>
      <c r="IE472" s="5"/>
      <c r="IF472" s="5"/>
      <c r="IG472" s="4"/>
      <c r="IH472" s="6"/>
      <c r="II472" s="4"/>
      <c r="IJ472" s="6"/>
      <c r="IK472" s="5"/>
      <c r="IL472" s="5"/>
      <c r="IM472" s="4"/>
      <c r="IN472" s="6"/>
      <c r="IO472" s="4"/>
      <c r="IP472" s="6"/>
      <c r="IQ472" s="5"/>
      <c r="IR472" s="5"/>
      <c r="IS472" s="4"/>
      <c r="IT472" s="6"/>
      <c r="IU472" s="4"/>
      <c r="IV472" s="6"/>
      <c r="IW472" s="5"/>
      <c r="IX472" s="5"/>
      <c r="IY472" s="4"/>
      <c r="IZ472" s="6"/>
      <c r="JA472" s="4"/>
      <c r="JB472" s="6"/>
      <c r="JC472" s="5"/>
      <c r="JD472" s="5"/>
      <c r="JE472" s="4"/>
      <c r="JF472" s="6"/>
      <c r="JG472" s="4"/>
      <c r="JH472" s="6"/>
      <c r="JI472" s="5"/>
      <c r="JJ472" s="5"/>
      <c r="JK472" s="4"/>
      <c r="JL472" s="6"/>
      <c r="JM472" s="4"/>
      <c r="JN472" s="6"/>
      <c r="JO472" s="5"/>
      <c r="JP472" s="5"/>
      <c r="JQ472" s="4"/>
      <c r="JR472" s="6"/>
      <c r="JS472" s="4"/>
      <c r="JT472" s="6"/>
      <c r="JU472" s="5"/>
      <c r="JV472" s="5"/>
      <c r="JW472" s="4"/>
      <c r="JX472" s="6"/>
      <c r="JY472" s="4"/>
      <c r="JZ472" s="6"/>
      <c r="KA472" s="5"/>
      <c r="KB472" s="5"/>
      <c r="KC472" s="4"/>
      <c r="KD472" s="6"/>
      <c r="KE472" s="4"/>
      <c r="KF472" s="6"/>
      <c r="KG472" s="5"/>
      <c r="KH472" s="5"/>
      <c r="KI472" s="4"/>
      <c r="KJ472" s="6"/>
      <c r="KK472" s="4"/>
      <c r="KL472" s="6"/>
      <c r="KM472" s="5"/>
      <c r="KN472" s="5"/>
    </row>
    <row r="473">
      <c r="A473" s="3" t="s">
        <v>85</v>
      </c>
      <c r="B473" s="3" t="s">
        <v>86</v>
      </c>
      <c r="C473" s="3" t="s">
        <v>541</v>
      </c>
      <c r="D473" s="3" t="s">
        <v>542</v>
      </c>
      <c r="E473" s="3" t="s">
        <v>480</v>
      </c>
      <c r="F473" s="3" t="s">
        <v>481</v>
      </c>
      <c r="G473" s="3" t="s">
        <v>482</v>
      </c>
      <c r="H473" s="3" t="s">
        <v>129</v>
      </c>
      <c r="I473" s="3" t="s">
        <v>1311</v>
      </c>
      <c r="J473" s="3" t="s">
        <v>1319</v>
      </c>
      <c r="K473" s="4">
        <v>14</v>
      </c>
      <c r="L473" s="4">
        <f>=ROUNDDOWN(0.583333333333333,0)</f>
      </c>
      <c r="M473" s="4">
        <v>600</v>
      </c>
      <c r="N473" s="5"/>
      <c r="O473" s="4"/>
      <c r="P473" s="4">
        <f>=ROUNDDOWN({0},0)</f>
      </c>
      <c r="Q473" s="4"/>
      <c r="R473" s="5"/>
      <c r="S473" s="4"/>
      <c r="T473" s="6"/>
      <c r="U473" s="4"/>
      <c r="V473" s="6"/>
      <c r="W473" s="5"/>
      <c r="X473" s="5"/>
      <c r="Y473" s="4"/>
      <c r="Z473" s="6"/>
      <c r="AA473" s="4"/>
      <c r="AB473" s="6"/>
      <c r="AC473" s="5"/>
      <c r="AD473" s="5"/>
      <c r="AE473" s="4"/>
      <c r="AF473" s="6"/>
      <c r="AG473" s="4"/>
      <c r="AH473" s="6"/>
      <c r="AI473" s="5"/>
      <c r="AJ473" s="5"/>
      <c r="AK473" s="4"/>
      <c r="AL473" s="6"/>
      <c r="AM473" s="4"/>
      <c r="AN473" s="6"/>
      <c r="AO473" s="5"/>
      <c r="AP473" s="5"/>
      <c r="AQ473" s="4"/>
      <c r="AR473" s="6"/>
      <c r="AS473" s="4"/>
      <c r="AT473" s="6"/>
      <c r="AU473" s="5"/>
      <c r="AV473" s="5"/>
      <c r="AW473" s="4"/>
      <c r="AX473" s="6"/>
      <c r="AY473" s="4"/>
      <c r="AZ473" s="6"/>
      <c r="BA473" s="5"/>
      <c r="BB473" s="5"/>
      <c r="BC473" s="4"/>
      <c r="BD473" s="6"/>
      <c r="BE473" s="4"/>
      <c r="BF473" s="6"/>
      <c r="BG473" s="5"/>
      <c r="BH473" s="5"/>
      <c r="BI473" s="4"/>
      <c r="BJ473" s="6"/>
      <c r="BK473" s="4"/>
      <c r="BL473" s="6"/>
      <c r="BM473" s="5"/>
      <c r="BN473" s="5"/>
      <c r="BO473" s="4"/>
      <c r="BP473" s="6"/>
      <c r="BQ473" s="4"/>
      <c r="BR473" s="6"/>
      <c r="BS473" s="5"/>
      <c r="BT473" s="5"/>
      <c r="BU473" s="4"/>
      <c r="BV473" s="6"/>
      <c r="BW473" s="4"/>
      <c r="BX473" s="6"/>
      <c r="BY473" s="5"/>
      <c r="BZ473" s="5"/>
      <c r="CA473" s="4"/>
      <c r="CB473" s="6"/>
      <c r="CC473" s="4"/>
      <c r="CD473" s="6"/>
      <c r="CE473" s="5"/>
      <c r="CF473" s="5"/>
      <c r="CG473" s="4"/>
      <c r="CH473" s="6"/>
      <c r="CI473" s="4"/>
      <c r="CJ473" s="6"/>
      <c r="CK473" s="5"/>
      <c r="CL473" s="5"/>
      <c r="CM473" s="4"/>
      <c r="CN473" s="6"/>
      <c r="CO473" s="4"/>
      <c r="CP473" s="6"/>
      <c r="CQ473" s="5"/>
      <c r="CR473" s="5"/>
      <c r="CS473" s="4"/>
      <c r="CT473" s="6"/>
      <c r="CU473" s="4"/>
      <c r="CV473" s="6"/>
      <c r="CW473" s="5"/>
      <c r="CX473" s="5"/>
      <c r="CY473" s="4"/>
      <c r="CZ473" s="6"/>
      <c r="DA473" s="4"/>
      <c r="DB473" s="6"/>
      <c r="DC473" s="5"/>
      <c r="DD473" s="5"/>
      <c r="DE473" s="4"/>
      <c r="DF473" s="6"/>
      <c r="DG473" s="4"/>
      <c r="DH473" s="6"/>
      <c r="DI473" s="5"/>
      <c r="DJ473" s="5"/>
      <c r="DK473" s="4"/>
      <c r="DL473" s="6"/>
      <c r="DM473" s="4"/>
      <c r="DN473" s="6"/>
      <c r="DO473" s="5"/>
      <c r="DP473" s="5"/>
      <c r="DQ473" s="4"/>
      <c r="DR473" s="6"/>
      <c r="DS473" s="4"/>
      <c r="DT473" s="6"/>
      <c r="DU473" s="5"/>
      <c r="DV473" s="5"/>
      <c r="DW473" s="4"/>
      <c r="DX473" s="6"/>
      <c r="DY473" s="4"/>
      <c r="DZ473" s="6"/>
      <c r="EA473" s="5"/>
      <c r="EB473" s="5"/>
      <c r="EC473" s="4"/>
      <c r="ED473" s="6"/>
      <c r="EE473" s="4"/>
      <c r="EF473" s="6"/>
      <c r="EG473" s="5"/>
      <c r="EH473" s="5"/>
      <c r="EI473" s="4"/>
      <c r="EJ473" s="6"/>
      <c r="EK473" s="4"/>
      <c r="EL473" s="6"/>
      <c r="EM473" s="5"/>
      <c r="EN473" s="5"/>
      <c r="EO473" s="4"/>
      <c r="EP473" s="6"/>
      <c r="EQ473" s="4"/>
      <c r="ER473" s="6"/>
      <c r="ES473" s="5"/>
      <c r="ET473" s="5"/>
      <c r="EU473" s="4"/>
      <c r="EV473" s="6"/>
      <c r="EW473" s="4"/>
      <c r="EX473" s="6"/>
      <c r="EY473" s="5"/>
      <c r="EZ473" s="5"/>
      <c r="FA473" s="4"/>
      <c r="FB473" s="6"/>
      <c r="FC473" s="4"/>
      <c r="FD473" s="6"/>
      <c r="FE473" s="5"/>
      <c r="FF473" s="5"/>
      <c r="FG473" s="4"/>
      <c r="FH473" s="6"/>
      <c r="FI473" s="4"/>
      <c r="FJ473" s="6"/>
      <c r="FK473" s="5"/>
      <c r="FL473" s="5"/>
      <c r="FM473" s="4"/>
      <c r="FN473" s="6"/>
      <c r="FO473" s="4"/>
      <c r="FP473" s="6"/>
      <c r="FQ473" s="5"/>
      <c r="FR473" s="5"/>
      <c r="FS473" s="4"/>
      <c r="FT473" s="6"/>
      <c r="FU473" s="4"/>
      <c r="FV473" s="6"/>
      <c r="FW473" s="5"/>
      <c r="FX473" s="5"/>
      <c r="FY473" s="4"/>
      <c r="FZ473" s="6"/>
      <c r="GA473" s="4"/>
      <c r="GB473" s="6"/>
      <c r="GC473" s="5"/>
      <c r="GD473" s="5"/>
      <c r="GE473" s="4"/>
      <c r="GF473" s="6"/>
      <c r="GG473" s="4"/>
      <c r="GH473" s="6"/>
      <c r="GI473" s="5"/>
      <c r="GJ473" s="5"/>
      <c r="GK473" s="4"/>
      <c r="GL473" s="6"/>
      <c r="GM473" s="4"/>
      <c r="GN473" s="6"/>
      <c r="GO473" s="5"/>
      <c r="GP473" s="5"/>
      <c r="GQ473" s="4"/>
      <c r="GR473" s="6"/>
      <c r="GS473" s="4"/>
      <c r="GT473" s="6"/>
      <c r="GU473" s="5"/>
      <c r="GV473" s="5"/>
      <c r="GW473" s="4"/>
      <c r="GX473" s="6"/>
      <c r="GY473" s="4"/>
      <c r="GZ473" s="6"/>
      <c r="HA473" s="5"/>
      <c r="HB473" s="5"/>
      <c r="HC473" s="4"/>
      <c r="HD473" s="6"/>
      <c r="HE473" s="4"/>
      <c r="HF473" s="6"/>
      <c r="HG473" s="5"/>
      <c r="HH473" s="5"/>
      <c r="HI473" s="4"/>
      <c r="HJ473" s="6"/>
      <c r="HK473" s="4"/>
      <c r="HL473" s="6"/>
      <c r="HM473" s="5"/>
      <c r="HN473" s="5"/>
      <c r="HO473" s="4"/>
      <c r="HP473" s="6"/>
      <c r="HQ473" s="4"/>
      <c r="HR473" s="6"/>
      <c r="HS473" s="5"/>
      <c r="HT473" s="5"/>
      <c r="HU473" s="4"/>
      <c r="HV473" s="6"/>
      <c r="HW473" s="4"/>
      <c r="HX473" s="6"/>
      <c r="HY473" s="5"/>
      <c r="HZ473" s="5"/>
      <c r="IA473" s="4"/>
      <c r="IB473" s="6"/>
      <c r="IC473" s="4"/>
      <c r="ID473" s="6"/>
      <c r="IE473" s="5"/>
      <c r="IF473" s="5"/>
      <c r="IG473" s="4"/>
      <c r="IH473" s="6"/>
      <c r="II473" s="4"/>
      <c r="IJ473" s="6"/>
      <c r="IK473" s="5"/>
      <c r="IL473" s="5"/>
      <c r="IM473" s="4"/>
      <c r="IN473" s="6"/>
      <c r="IO473" s="4"/>
      <c r="IP473" s="6"/>
      <c r="IQ473" s="5"/>
      <c r="IR473" s="5"/>
      <c r="IS473" s="4"/>
      <c r="IT473" s="6"/>
      <c r="IU473" s="4"/>
      <c r="IV473" s="6"/>
      <c r="IW473" s="5"/>
      <c r="IX473" s="5"/>
      <c r="IY473" s="4"/>
      <c r="IZ473" s="6"/>
      <c r="JA473" s="4"/>
      <c r="JB473" s="6"/>
      <c r="JC473" s="5"/>
      <c r="JD473" s="5"/>
      <c r="JE473" s="4"/>
      <c r="JF473" s="6"/>
      <c r="JG473" s="4"/>
      <c r="JH473" s="6"/>
      <c r="JI473" s="5"/>
      <c r="JJ473" s="5"/>
      <c r="JK473" s="4"/>
      <c r="JL473" s="6"/>
      <c r="JM473" s="4"/>
      <c r="JN473" s="6"/>
      <c r="JO473" s="5"/>
      <c r="JP473" s="5"/>
      <c r="JQ473" s="4"/>
      <c r="JR473" s="6"/>
      <c r="JS473" s="4"/>
      <c r="JT473" s="6"/>
      <c r="JU473" s="5"/>
      <c r="JV473" s="5"/>
      <c r="JW473" s="4"/>
      <c r="JX473" s="6"/>
      <c r="JY473" s="4"/>
      <c r="JZ473" s="6"/>
      <c r="KA473" s="5"/>
      <c r="KB473" s="5"/>
      <c r="KC473" s="4"/>
      <c r="KD473" s="6"/>
      <c r="KE473" s="4"/>
      <c r="KF473" s="6"/>
      <c r="KG473" s="5"/>
      <c r="KH473" s="5"/>
      <c r="KI473" s="4"/>
      <c r="KJ473" s="6"/>
      <c r="KK473" s="4"/>
      <c r="KL473" s="6"/>
      <c r="KM473" s="5"/>
      <c r="KN473" s="5"/>
    </row>
    <row r="474">
      <c r="A474" s="3" t="s">
        <v>85</v>
      </c>
      <c r="B474" s="3" t="s">
        <v>86</v>
      </c>
      <c r="C474" s="3" t="s">
        <v>541</v>
      </c>
      <c r="D474" s="3" t="s">
        <v>542</v>
      </c>
      <c r="E474" s="3" t="s">
        <v>265</v>
      </c>
      <c r="F474" s="3" t="s">
        <v>266</v>
      </c>
      <c r="G474" s="3" t="s">
        <v>104</v>
      </c>
      <c r="H474" s="3" t="s">
        <v>104</v>
      </c>
      <c r="I474" s="3" t="s">
        <v>1311</v>
      </c>
      <c r="J474" s="3" t="s">
        <v>1309</v>
      </c>
      <c r="K474" s="4">
        <v>553</v>
      </c>
      <c r="L474" s="4">
        <f>=ROUNDDOWN(7.47297297297297,0)</f>
      </c>
      <c r="M474" s="4">
        <v>2300</v>
      </c>
      <c r="N474" s="5">
        <v>1</v>
      </c>
      <c r="O474" s="4"/>
      <c r="P474" s="4">
        <f>=ROUNDDOWN({0},0)</f>
      </c>
      <c r="Q474" s="4"/>
      <c r="R474" s="5"/>
      <c r="S474" s="4">
        <v>29</v>
      </c>
      <c r="T474" s="6">
        <v>518.55</v>
      </c>
      <c r="U474" s="4"/>
      <c r="V474" s="6"/>
      <c r="W474" s="5"/>
      <c r="X474" s="5"/>
      <c r="Y474" s="4">
        <v>7</v>
      </c>
      <c r="Z474" s="6">
        <v>111.86</v>
      </c>
      <c r="AA474" s="4"/>
      <c r="AB474" s="6"/>
      <c r="AC474" s="5"/>
      <c r="AD474" s="5"/>
      <c r="AE474" s="4">
        <v>2</v>
      </c>
      <c r="AF474" s="6">
        <v>31.92</v>
      </c>
      <c r="AG474" s="4"/>
      <c r="AH474" s="6"/>
      <c r="AI474" s="5"/>
      <c r="AJ474" s="5"/>
      <c r="AK474" s="4"/>
      <c r="AL474" s="6"/>
      <c r="AM474" s="4"/>
      <c r="AN474" s="6"/>
      <c r="AO474" s="5"/>
      <c r="AP474" s="5"/>
      <c r="AQ474" s="4">
        <v>10</v>
      </c>
      <c r="AR474" s="6">
        <v>181.9</v>
      </c>
      <c r="AS474" s="4"/>
      <c r="AT474" s="6"/>
      <c r="AU474" s="5"/>
      <c r="AV474" s="5"/>
      <c r="AW474" s="4"/>
      <c r="AX474" s="6"/>
      <c r="AY474" s="4"/>
      <c r="AZ474" s="6"/>
      <c r="BA474" s="5"/>
      <c r="BB474" s="5"/>
      <c r="BC474" s="4"/>
      <c r="BD474" s="6"/>
      <c r="BE474" s="4"/>
      <c r="BF474" s="6"/>
      <c r="BG474" s="5"/>
      <c r="BH474" s="5"/>
      <c r="BI474" s="4"/>
      <c r="BJ474" s="6"/>
      <c r="BK474" s="4"/>
      <c r="BL474" s="6"/>
      <c r="BM474" s="5"/>
      <c r="BN474" s="5"/>
      <c r="BO474" s="4"/>
      <c r="BP474" s="6"/>
      <c r="BQ474" s="4"/>
      <c r="BR474" s="6"/>
      <c r="BS474" s="5"/>
      <c r="BT474" s="5"/>
      <c r="BU474" s="4">
        <v>3</v>
      </c>
      <c r="BV474" s="6">
        <v>52.77</v>
      </c>
      <c r="BW474" s="4"/>
      <c r="BX474" s="6"/>
      <c r="BY474" s="5"/>
      <c r="BZ474" s="5"/>
      <c r="CA474" s="4"/>
      <c r="CB474" s="6"/>
      <c r="CC474" s="4"/>
      <c r="CD474" s="6"/>
      <c r="CE474" s="5"/>
      <c r="CF474" s="5"/>
      <c r="CG474" s="4">
        <v>2</v>
      </c>
      <c r="CH474" s="6">
        <v>33.86</v>
      </c>
      <c r="CI474" s="4"/>
      <c r="CJ474" s="6"/>
      <c r="CK474" s="5"/>
      <c r="CL474" s="5"/>
      <c r="CM474" s="4">
        <v>1</v>
      </c>
      <c r="CN474" s="6">
        <v>34.64</v>
      </c>
      <c r="CO474" s="4"/>
      <c r="CP474" s="6"/>
      <c r="CQ474" s="5"/>
      <c r="CR474" s="5"/>
      <c r="CS474" s="4">
        <v>2</v>
      </c>
      <c r="CT474" s="6">
        <v>34.56</v>
      </c>
      <c r="CU474" s="4"/>
      <c r="CV474" s="6"/>
      <c r="CW474" s="5"/>
      <c r="CX474" s="5"/>
      <c r="CY474" s="4">
        <v>1</v>
      </c>
      <c r="CZ474" s="6">
        <v>17.64</v>
      </c>
      <c r="DA474" s="4"/>
      <c r="DB474" s="6"/>
      <c r="DC474" s="5"/>
      <c r="DD474" s="5"/>
      <c r="DE474" s="4"/>
      <c r="DF474" s="6"/>
      <c r="DG474" s="4"/>
      <c r="DH474" s="6"/>
      <c r="DI474" s="5"/>
      <c r="DJ474" s="5"/>
      <c r="DK474" s="4"/>
      <c r="DL474" s="6"/>
      <c r="DM474" s="4"/>
      <c r="DN474" s="6"/>
      <c r="DO474" s="5"/>
      <c r="DP474" s="5"/>
      <c r="DQ474" s="4"/>
      <c r="DR474" s="6"/>
      <c r="DS474" s="4"/>
      <c r="DT474" s="6"/>
      <c r="DU474" s="5"/>
      <c r="DV474" s="5"/>
      <c r="DW474" s="4"/>
      <c r="DX474" s="6"/>
      <c r="DY474" s="4"/>
      <c r="DZ474" s="6"/>
      <c r="EA474" s="5"/>
      <c r="EB474" s="5"/>
      <c r="EC474" s="4">
        <v>1</v>
      </c>
      <c r="ED474" s="6">
        <v>19.4</v>
      </c>
      <c r="EE474" s="4"/>
      <c r="EF474" s="6"/>
      <c r="EG474" s="5"/>
      <c r="EH474" s="5"/>
      <c r="EI474" s="4"/>
      <c r="EJ474" s="6"/>
      <c r="EK474" s="4"/>
      <c r="EL474" s="6"/>
      <c r="EM474" s="5"/>
      <c r="EN474" s="5"/>
      <c r="EO474" s="4"/>
      <c r="EP474" s="6"/>
      <c r="EQ474" s="4"/>
      <c r="ER474" s="6"/>
      <c r="ES474" s="5"/>
      <c r="ET474" s="5"/>
      <c r="EU474" s="4"/>
      <c r="EV474" s="6"/>
      <c r="EW474" s="4"/>
      <c r="EX474" s="6"/>
      <c r="EY474" s="5"/>
      <c r="EZ474" s="5"/>
      <c r="FA474" s="4"/>
      <c r="FB474" s="6"/>
      <c r="FC474" s="4"/>
      <c r="FD474" s="6"/>
      <c r="FE474" s="5"/>
      <c r="FF474" s="5"/>
      <c r="FG474" s="4"/>
      <c r="FH474" s="6"/>
      <c r="FI474" s="4"/>
      <c r="FJ474" s="6"/>
      <c r="FK474" s="5"/>
      <c r="FL474" s="5"/>
      <c r="FM474" s="4"/>
      <c r="FN474" s="6"/>
      <c r="FO474" s="4"/>
      <c r="FP474" s="6"/>
      <c r="FQ474" s="5"/>
      <c r="FR474" s="5"/>
      <c r="FS474" s="4"/>
      <c r="FT474" s="6"/>
      <c r="FU474" s="4"/>
      <c r="FV474" s="6"/>
      <c r="FW474" s="5"/>
      <c r="FX474" s="5"/>
      <c r="FY474" s="4"/>
      <c r="FZ474" s="6"/>
      <c r="GA474" s="4"/>
      <c r="GB474" s="6"/>
      <c r="GC474" s="5"/>
      <c r="GD474" s="5"/>
      <c r="GE474" s="4"/>
      <c r="GF474" s="6"/>
      <c r="GG474" s="4"/>
      <c r="GH474" s="6"/>
      <c r="GI474" s="5"/>
      <c r="GJ474" s="5"/>
      <c r="GK474" s="4"/>
      <c r="GL474" s="6"/>
      <c r="GM474" s="4"/>
      <c r="GN474" s="6"/>
      <c r="GO474" s="5"/>
      <c r="GP474" s="5"/>
      <c r="GQ474" s="4"/>
      <c r="GR474" s="6"/>
      <c r="GS474" s="4"/>
      <c r="GT474" s="6"/>
      <c r="GU474" s="5"/>
      <c r="GV474" s="5"/>
      <c r="GW474" s="4"/>
      <c r="GX474" s="6"/>
      <c r="GY474" s="4"/>
      <c r="GZ474" s="6"/>
      <c r="HA474" s="5"/>
      <c r="HB474" s="5"/>
      <c r="HC474" s="4"/>
      <c r="HD474" s="6"/>
      <c r="HE474" s="4"/>
      <c r="HF474" s="6"/>
      <c r="HG474" s="5"/>
      <c r="HH474" s="5"/>
      <c r="HI474" s="4"/>
      <c r="HJ474" s="6"/>
      <c r="HK474" s="4"/>
      <c r="HL474" s="6"/>
      <c r="HM474" s="5"/>
      <c r="HN474" s="5"/>
      <c r="HO474" s="4"/>
      <c r="HP474" s="6"/>
      <c r="HQ474" s="4"/>
      <c r="HR474" s="6"/>
      <c r="HS474" s="5"/>
      <c r="HT474" s="5"/>
      <c r="HU474" s="4"/>
      <c r="HV474" s="6"/>
      <c r="HW474" s="4"/>
      <c r="HX474" s="6"/>
      <c r="HY474" s="5"/>
      <c r="HZ474" s="5"/>
      <c r="IA474" s="4"/>
      <c r="IB474" s="6"/>
      <c r="IC474" s="4"/>
      <c r="ID474" s="6"/>
      <c r="IE474" s="5"/>
      <c r="IF474" s="5"/>
      <c r="IG474" s="4"/>
      <c r="IH474" s="6"/>
      <c r="II474" s="4"/>
      <c r="IJ474" s="6"/>
      <c r="IK474" s="5"/>
      <c r="IL474" s="5"/>
      <c r="IM474" s="4"/>
      <c r="IN474" s="6"/>
      <c r="IO474" s="4"/>
      <c r="IP474" s="6"/>
      <c r="IQ474" s="5"/>
      <c r="IR474" s="5"/>
      <c r="IS474" s="4"/>
      <c r="IT474" s="6"/>
      <c r="IU474" s="4"/>
      <c r="IV474" s="6"/>
      <c r="IW474" s="5"/>
      <c r="IX474" s="5"/>
      <c r="IY474" s="4"/>
      <c r="IZ474" s="6"/>
      <c r="JA474" s="4"/>
      <c r="JB474" s="6"/>
      <c r="JC474" s="5"/>
      <c r="JD474" s="5"/>
      <c r="JE474" s="4"/>
      <c r="JF474" s="6"/>
      <c r="JG474" s="4"/>
      <c r="JH474" s="6"/>
      <c r="JI474" s="5"/>
      <c r="JJ474" s="5"/>
      <c r="JK474" s="4"/>
      <c r="JL474" s="6"/>
      <c r="JM474" s="4"/>
      <c r="JN474" s="6"/>
      <c r="JO474" s="5"/>
      <c r="JP474" s="5"/>
      <c r="JQ474" s="4"/>
      <c r="JR474" s="6"/>
      <c r="JS474" s="4"/>
      <c r="JT474" s="6"/>
      <c r="JU474" s="5"/>
      <c r="JV474" s="5"/>
      <c r="JW474" s="4"/>
      <c r="JX474" s="6"/>
      <c r="JY474" s="4"/>
      <c r="JZ474" s="6"/>
      <c r="KA474" s="5"/>
      <c r="KB474" s="5"/>
      <c r="KC474" s="4"/>
      <c r="KD474" s="6"/>
      <c r="KE474" s="4"/>
      <c r="KF474" s="6"/>
      <c r="KG474" s="5"/>
      <c r="KH474" s="5"/>
      <c r="KI474" s="4"/>
      <c r="KJ474" s="6"/>
      <c r="KK474" s="4"/>
      <c r="KL474" s="6"/>
      <c r="KM474" s="5"/>
      <c r="KN474" s="5"/>
    </row>
    <row r="475">
      <c r="A475" s="3" t="s">
        <v>85</v>
      </c>
      <c r="B475" s="3" t="s">
        <v>86</v>
      </c>
      <c r="C475" s="3" t="s">
        <v>541</v>
      </c>
      <c r="D475" s="3" t="s">
        <v>542</v>
      </c>
      <c r="E475" s="3" t="s">
        <v>166</v>
      </c>
      <c r="F475" s="3" t="s">
        <v>167</v>
      </c>
      <c r="G475" s="3" t="s">
        <v>168</v>
      </c>
      <c r="H475" s="3" t="s">
        <v>104</v>
      </c>
      <c r="I475" s="3" t="s">
        <v>1339</v>
      </c>
      <c r="J475" s="3" t="s">
        <v>1319</v>
      </c>
      <c r="K475" s="4">
        <v>1545</v>
      </c>
      <c r="L475" s="4">
        <f>=ROUNDDOWN(49.8387096774194,0)</f>
      </c>
      <c r="M475" s="4"/>
      <c r="N475" s="5">
        <v>1</v>
      </c>
      <c r="O475" s="4"/>
      <c r="P475" s="4">
        <f>=ROUNDDOWN({0},0)</f>
      </c>
      <c r="Q475" s="4"/>
      <c r="R475" s="5"/>
      <c r="S475" s="4">
        <v>13</v>
      </c>
      <c r="T475" s="6">
        <v>260.24</v>
      </c>
      <c r="U475" s="4"/>
      <c r="V475" s="6"/>
      <c r="W475" s="5"/>
      <c r="X475" s="5"/>
      <c r="Y475" s="4">
        <v>4</v>
      </c>
      <c r="Z475" s="6">
        <v>78.28</v>
      </c>
      <c r="AA475" s="4"/>
      <c r="AB475" s="6"/>
      <c r="AC475" s="5"/>
      <c r="AD475" s="5"/>
      <c r="AE475" s="4"/>
      <c r="AF475" s="6"/>
      <c r="AG475" s="4"/>
      <c r="AH475" s="6"/>
      <c r="AI475" s="5"/>
      <c r="AJ475" s="5"/>
      <c r="AK475" s="4"/>
      <c r="AL475" s="6"/>
      <c r="AM475" s="4"/>
      <c r="AN475" s="6"/>
      <c r="AO475" s="5"/>
      <c r="AP475" s="5"/>
      <c r="AQ475" s="4">
        <v>4</v>
      </c>
      <c r="AR475" s="6">
        <v>83.16</v>
      </c>
      <c r="AS475" s="4"/>
      <c r="AT475" s="6"/>
      <c r="AU475" s="5"/>
      <c r="AV475" s="5"/>
      <c r="AW475" s="4"/>
      <c r="AX475" s="6"/>
      <c r="AY475" s="4"/>
      <c r="AZ475" s="6"/>
      <c r="BA475" s="5"/>
      <c r="BB475" s="5"/>
      <c r="BC475" s="4"/>
      <c r="BD475" s="6"/>
      <c r="BE475" s="4"/>
      <c r="BF475" s="6"/>
      <c r="BG475" s="5"/>
      <c r="BH475" s="5"/>
      <c r="BI475" s="4"/>
      <c r="BJ475" s="6"/>
      <c r="BK475" s="4"/>
      <c r="BL475" s="6"/>
      <c r="BM475" s="5"/>
      <c r="BN475" s="5"/>
      <c r="BO475" s="4"/>
      <c r="BP475" s="6"/>
      <c r="BQ475" s="4"/>
      <c r="BR475" s="6"/>
      <c r="BS475" s="5"/>
      <c r="BT475" s="5"/>
      <c r="BU475" s="4"/>
      <c r="BV475" s="6"/>
      <c r="BW475" s="4"/>
      <c r="BX475" s="6"/>
      <c r="BY475" s="5"/>
      <c r="BZ475" s="5"/>
      <c r="CA475" s="4"/>
      <c r="CB475" s="6"/>
      <c r="CC475" s="4"/>
      <c r="CD475" s="6"/>
      <c r="CE475" s="5"/>
      <c r="CF475" s="5"/>
      <c r="CG475" s="4">
        <v>2</v>
      </c>
      <c r="CH475" s="6">
        <v>39.52</v>
      </c>
      <c r="CI475" s="4"/>
      <c r="CJ475" s="6"/>
      <c r="CK475" s="5"/>
      <c r="CL475" s="5"/>
      <c r="CM475" s="4"/>
      <c r="CN475" s="6"/>
      <c r="CO475" s="4"/>
      <c r="CP475" s="6"/>
      <c r="CQ475" s="5"/>
      <c r="CR475" s="5"/>
      <c r="CS475" s="4">
        <v>2</v>
      </c>
      <c r="CT475" s="6">
        <v>39.12</v>
      </c>
      <c r="CU475" s="4"/>
      <c r="CV475" s="6"/>
      <c r="CW475" s="5"/>
      <c r="CX475" s="5"/>
      <c r="CY475" s="4">
        <v>1</v>
      </c>
      <c r="CZ475" s="6">
        <v>20.16</v>
      </c>
      <c r="DA475" s="4"/>
      <c r="DB475" s="6"/>
      <c r="DC475" s="5"/>
      <c r="DD475" s="5"/>
      <c r="DE475" s="4"/>
      <c r="DF475" s="6"/>
      <c r="DG475" s="4"/>
      <c r="DH475" s="6"/>
      <c r="DI475" s="5"/>
      <c r="DJ475" s="5"/>
      <c r="DK475" s="4"/>
      <c r="DL475" s="6"/>
      <c r="DM475" s="4"/>
      <c r="DN475" s="6"/>
      <c r="DO475" s="5"/>
      <c r="DP475" s="5"/>
      <c r="DQ475" s="4"/>
      <c r="DR475" s="6"/>
      <c r="DS475" s="4"/>
      <c r="DT475" s="6"/>
      <c r="DU475" s="5"/>
      <c r="DV475" s="5"/>
      <c r="DW475" s="4"/>
      <c r="DX475" s="6"/>
      <c r="DY475" s="4"/>
      <c r="DZ475" s="6"/>
      <c r="EA475" s="5"/>
      <c r="EB475" s="5"/>
      <c r="EC475" s="4"/>
      <c r="ED475" s="6"/>
      <c r="EE475" s="4"/>
      <c r="EF475" s="6"/>
      <c r="EG475" s="5"/>
      <c r="EH475" s="5"/>
      <c r="EI475" s="4"/>
      <c r="EJ475" s="6"/>
      <c r="EK475" s="4"/>
      <c r="EL475" s="6"/>
      <c r="EM475" s="5"/>
      <c r="EN475" s="5"/>
      <c r="EO475" s="4"/>
      <c r="EP475" s="6"/>
      <c r="EQ475" s="4"/>
      <c r="ER475" s="6"/>
      <c r="ES475" s="5"/>
      <c r="ET475" s="5"/>
      <c r="EU475" s="4"/>
      <c r="EV475" s="6"/>
      <c r="EW475" s="4"/>
      <c r="EX475" s="6"/>
      <c r="EY475" s="5"/>
      <c r="EZ475" s="5"/>
      <c r="FA475" s="4"/>
      <c r="FB475" s="6"/>
      <c r="FC475" s="4"/>
      <c r="FD475" s="6"/>
      <c r="FE475" s="5"/>
      <c r="FF475" s="5"/>
      <c r="FG475" s="4"/>
      <c r="FH475" s="6"/>
      <c r="FI475" s="4"/>
      <c r="FJ475" s="6"/>
      <c r="FK475" s="5"/>
      <c r="FL475" s="5"/>
      <c r="FM475" s="4"/>
      <c r="FN475" s="6"/>
      <c r="FO475" s="4"/>
      <c r="FP475" s="6"/>
      <c r="FQ475" s="5"/>
      <c r="FR475" s="5"/>
      <c r="FS475" s="4"/>
      <c r="FT475" s="6"/>
      <c r="FU475" s="4"/>
      <c r="FV475" s="6"/>
      <c r="FW475" s="5"/>
      <c r="FX475" s="5"/>
      <c r="FY475" s="4"/>
      <c r="FZ475" s="6"/>
      <c r="GA475" s="4"/>
      <c r="GB475" s="6"/>
      <c r="GC475" s="5"/>
      <c r="GD475" s="5"/>
      <c r="GE475" s="4"/>
      <c r="GF475" s="6"/>
      <c r="GG475" s="4"/>
      <c r="GH475" s="6"/>
      <c r="GI475" s="5"/>
      <c r="GJ475" s="5"/>
      <c r="GK475" s="4"/>
      <c r="GL475" s="6"/>
      <c r="GM475" s="4"/>
      <c r="GN475" s="6"/>
      <c r="GO475" s="5"/>
      <c r="GP475" s="5"/>
      <c r="GQ475" s="4"/>
      <c r="GR475" s="6"/>
      <c r="GS475" s="4"/>
      <c r="GT475" s="6"/>
      <c r="GU475" s="5"/>
      <c r="GV475" s="5"/>
      <c r="GW475" s="4"/>
      <c r="GX475" s="6"/>
      <c r="GY475" s="4"/>
      <c r="GZ475" s="6"/>
      <c r="HA475" s="5"/>
      <c r="HB475" s="5"/>
      <c r="HC475" s="4"/>
      <c r="HD475" s="6"/>
      <c r="HE475" s="4"/>
      <c r="HF475" s="6"/>
      <c r="HG475" s="5"/>
      <c r="HH475" s="5"/>
      <c r="HI475" s="4"/>
      <c r="HJ475" s="6"/>
      <c r="HK475" s="4"/>
      <c r="HL475" s="6"/>
      <c r="HM475" s="5"/>
      <c r="HN475" s="5"/>
      <c r="HO475" s="4"/>
      <c r="HP475" s="6"/>
      <c r="HQ475" s="4"/>
      <c r="HR475" s="6"/>
      <c r="HS475" s="5"/>
      <c r="HT475" s="5"/>
      <c r="HU475" s="4"/>
      <c r="HV475" s="6"/>
      <c r="HW475" s="4"/>
      <c r="HX475" s="6"/>
      <c r="HY475" s="5"/>
      <c r="HZ475" s="5"/>
      <c r="IA475" s="4"/>
      <c r="IB475" s="6"/>
      <c r="IC475" s="4"/>
      <c r="ID475" s="6"/>
      <c r="IE475" s="5"/>
      <c r="IF475" s="5"/>
      <c r="IG475" s="4"/>
      <c r="IH475" s="6"/>
      <c r="II475" s="4"/>
      <c r="IJ475" s="6"/>
      <c r="IK475" s="5"/>
      <c r="IL475" s="5"/>
      <c r="IM475" s="4"/>
      <c r="IN475" s="6"/>
      <c r="IO475" s="4"/>
      <c r="IP475" s="6"/>
      <c r="IQ475" s="5"/>
      <c r="IR475" s="5"/>
      <c r="IS475" s="4"/>
      <c r="IT475" s="6"/>
      <c r="IU475" s="4"/>
      <c r="IV475" s="6"/>
      <c r="IW475" s="5"/>
      <c r="IX475" s="5"/>
      <c r="IY475" s="4"/>
      <c r="IZ475" s="6"/>
      <c r="JA475" s="4"/>
      <c r="JB475" s="6"/>
      <c r="JC475" s="5"/>
      <c r="JD475" s="5"/>
      <c r="JE475" s="4"/>
      <c r="JF475" s="6"/>
      <c r="JG475" s="4"/>
      <c r="JH475" s="6"/>
      <c r="JI475" s="5"/>
      <c r="JJ475" s="5"/>
      <c r="JK475" s="4"/>
      <c r="JL475" s="6"/>
      <c r="JM475" s="4"/>
      <c r="JN475" s="6"/>
      <c r="JO475" s="5"/>
      <c r="JP475" s="5"/>
      <c r="JQ475" s="4"/>
      <c r="JR475" s="6"/>
      <c r="JS475" s="4"/>
      <c r="JT475" s="6"/>
      <c r="JU475" s="5"/>
      <c r="JV475" s="5"/>
      <c r="JW475" s="4"/>
      <c r="JX475" s="6"/>
      <c r="JY475" s="4"/>
      <c r="JZ475" s="6"/>
      <c r="KA475" s="5"/>
      <c r="KB475" s="5"/>
      <c r="KC475" s="4"/>
      <c r="KD475" s="6"/>
      <c r="KE475" s="4"/>
      <c r="KF475" s="6"/>
      <c r="KG475" s="5"/>
      <c r="KH475" s="5"/>
      <c r="KI475" s="4"/>
      <c r="KJ475" s="6"/>
      <c r="KK475" s="4"/>
      <c r="KL475" s="6"/>
      <c r="KM475" s="5"/>
      <c r="KN475" s="5"/>
    </row>
    <row r="476">
      <c r="A476" s="3" t="s">
        <v>85</v>
      </c>
      <c r="B476" s="3" t="s">
        <v>86</v>
      </c>
      <c r="C476" s="3" t="s">
        <v>543</v>
      </c>
      <c r="D476" s="3" t="s">
        <v>544</v>
      </c>
      <c r="E476" s="3" t="s">
        <v>123</v>
      </c>
      <c r="F476" s="3" t="s">
        <v>124</v>
      </c>
      <c r="G476" s="3" t="s">
        <v>125</v>
      </c>
      <c r="H476" s="3" t="s">
        <v>104</v>
      </c>
      <c r="I476" s="3" t="s">
        <v>1336</v>
      </c>
      <c r="J476" s="3" t="s">
        <v>1319</v>
      </c>
      <c r="K476" s="4">
        <v>452</v>
      </c>
      <c r="L476" s="4">
        <f>=ROUNDDOWN(64.5714285714286,0)</f>
      </c>
      <c r="M476" s="4"/>
      <c r="N476" s="5">
        <v>1</v>
      </c>
      <c r="O476" s="4"/>
      <c r="P476" s="4">
        <f>=ROUNDDOWN({0},0)</f>
      </c>
      <c r="Q476" s="4"/>
      <c r="R476" s="5"/>
      <c r="S476" s="4">
        <v>27</v>
      </c>
      <c r="T476" s="6">
        <v>442.82</v>
      </c>
      <c r="U476" s="4"/>
      <c r="V476" s="6"/>
      <c r="W476" s="5"/>
      <c r="X476" s="5"/>
      <c r="Y476" s="4">
        <v>2</v>
      </c>
      <c r="Z476" s="6">
        <v>33.24</v>
      </c>
      <c r="AA476" s="4"/>
      <c r="AB476" s="6"/>
      <c r="AC476" s="5"/>
      <c r="AD476" s="5"/>
      <c r="AE476" s="4">
        <v>6</v>
      </c>
      <c r="AF476" s="6">
        <v>94.68</v>
      </c>
      <c r="AG476" s="4"/>
      <c r="AH476" s="6"/>
      <c r="AI476" s="5"/>
      <c r="AJ476" s="5"/>
      <c r="AK476" s="4"/>
      <c r="AL476" s="6"/>
      <c r="AM476" s="4"/>
      <c r="AN476" s="6"/>
      <c r="AO476" s="5"/>
      <c r="AP476" s="5"/>
      <c r="AQ476" s="4"/>
      <c r="AR476" s="6"/>
      <c r="AS476" s="4"/>
      <c r="AT476" s="6"/>
      <c r="AU476" s="5"/>
      <c r="AV476" s="5"/>
      <c r="AW476" s="4">
        <v>1</v>
      </c>
      <c r="AX476" s="6">
        <v>18.14</v>
      </c>
      <c r="AY476" s="4"/>
      <c r="AZ476" s="6"/>
      <c r="BA476" s="5"/>
      <c r="BB476" s="5"/>
      <c r="BC476" s="4"/>
      <c r="BD476" s="6"/>
      <c r="BE476" s="4"/>
      <c r="BF476" s="6"/>
      <c r="BG476" s="5"/>
      <c r="BH476" s="5"/>
      <c r="BI476" s="4">
        <v>12</v>
      </c>
      <c r="BJ476" s="6">
        <v>193.08</v>
      </c>
      <c r="BK476" s="4"/>
      <c r="BL476" s="6"/>
      <c r="BM476" s="5"/>
      <c r="BN476" s="5"/>
      <c r="BO476" s="4"/>
      <c r="BP476" s="6"/>
      <c r="BQ476" s="4"/>
      <c r="BR476" s="6"/>
      <c r="BS476" s="5"/>
      <c r="BT476" s="5"/>
      <c r="BU476" s="4"/>
      <c r="BV476" s="6"/>
      <c r="BW476" s="4"/>
      <c r="BX476" s="6"/>
      <c r="BY476" s="5"/>
      <c r="BZ476" s="5"/>
      <c r="CA476" s="4"/>
      <c r="CB476" s="6"/>
      <c r="CC476" s="4"/>
      <c r="CD476" s="6"/>
      <c r="CE476" s="5"/>
      <c r="CF476" s="5"/>
      <c r="CG476" s="4"/>
      <c r="CH476" s="6"/>
      <c r="CI476" s="4"/>
      <c r="CJ476" s="6"/>
      <c r="CK476" s="5"/>
      <c r="CL476" s="5"/>
      <c r="CM476" s="4"/>
      <c r="CN476" s="6"/>
      <c r="CO476" s="4"/>
      <c r="CP476" s="6"/>
      <c r="CQ476" s="5"/>
      <c r="CR476" s="5"/>
      <c r="CS476" s="4">
        <v>6</v>
      </c>
      <c r="CT476" s="6">
        <v>103.68</v>
      </c>
      <c r="CU476" s="4"/>
      <c r="CV476" s="6"/>
      <c r="CW476" s="5"/>
      <c r="CX476" s="5"/>
      <c r="CY476" s="4"/>
      <c r="CZ476" s="6"/>
      <c r="DA476" s="4"/>
      <c r="DB476" s="6"/>
      <c r="DC476" s="5"/>
      <c r="DD476" s="5"/>
      <c r="DE476" s="4"/>
      <c r="DF476" s="6"/>
      <c r="DG476" s="4"/>
      <c r="DH476" s="6"/>
      <c r="DI476" s="5"/>
      <c r="DJ476" s="5"/>
      <c r="DK476" s="4"/>
      <c r="DL476" s="6"/>
      <c r="DM476" s="4"/>
      <c r="DN476" s="6"/>
      <c r="DO476" s="5"/>
      <c r="DP476" s="5"/>
      <c r="DQ476" s="4"/>
      <c r="DR476" s="6"/>
      <c r="DS476" s="4"/>
      <c r="DT476" s="6"/>
      <c r="DU476" s="5"/>
      <c r="DV476" s="5"/>
      <c r="DW476" s="4"/>
      <c r="DX476" s="6"/>
      <c r="DY476" s="4"/>
      <c r="DZ476" s="6"/>
      <c r="EA476" s="5"/>
      <c r="EB476" s="5"/>
      <c r="EC476" s="4"/>
      <c r="ED476" s="6"/>
      <c r="EE476" s="4"/>
      <c r="EF476" s="6"/>
      <c r="EG476" s="5"/>
      <c r="EH476" s="5"/>
      <c r="EI476" s="4"/>
      <c r="EJ476" s="6"/>
      <c r="EK476" s="4"/>
      <c r="EL476" s="6"/>
      <c r="EM476" s="5"/>
      <c r="EN476" s="5"/>
      <c r="EO476" s="4"/>
      <c r="EP476" s="6"/>
      <c r="EQ476" s="4"/>
      <c r="ER476" s="6"/>
      <c r="ES476" s="5"/>
      <c r="ET476" s="5"/>
      <c r="EU476" s="4"/>
      <c r="EV476" s="6"/>
      <c r="EW476" s="4"/>
      <c r="EX476" s="6"/>
      <c r="EY476" s="5"/>
      <c r="EZ476" s="5"/>
      <c r="FA476" s="4"/>
      <c r="FB476" s="6"/>
      <c r="FC476" s="4"/>
      <c r="FD476" s="6"/>
      <c r="FE476" s="5"/>
      <c r="FF476" s="5"/>
      <c r="FG476" s="4"/>
      <c r="FH476" s="6"/>
      <c r="FI476" s="4"/>
      <c r="FJ476" s="6"/>
      <c r="FK476" s="5"/>
      <c r="FL476" s="5"/>
      <c r="FM476" s="4"/>
      <c r="FN476" s="6"/>
      <c r="FO476" s="4"/>
      <c r="FP476" s="6"/>
      <c r="FQ476" s="5"/>
      <c r="FR476" s="5"/>
      <c r="FS476" s="4"/>
      <c r="FT476" s="6"/>
      <c r="FU476" s="4"/>
      <c r="FV476" s="6"/>
      <c r="FW476" s="5"/>
      <c r="FX476" s="5"/>
      <c r="FY476" s="4"/>
      <c r="FZ476" s="6"/>
      <c r="GA476" s="4"/>
      <c r="GB476" s="6"/>
      <c r="GC476" s="5"/>
      <c r="GD476" s="5"/>
      <c r="GE476" s="4"/>
      <c r="GF476" s="6"/>
      <c r="GG476" s="4"/>
      <c r="GH476" s="6"/>
      <c r="GI476" s="5"/>
      <c r="GJ476" s="5"/>
      <c r="GK476" s="4"/>
      <c r="GL476" s="6"/>
      <c r="GM476" s="4"/>
      <c r="GN476" s="6"/>
      <c r="GO476" s="5"/>
      <c r="GP476" s="5"/>
      <c r="GQ476" s="4"/>
      <c r="GR476" s="6"/>
      <c r="GS476" s="4"/>
      <c r="GT476" s="6"/>
      <c r="GU476" s="5"/>
      <c r="GV476" s="5"/>
      <c r="GW476" s="4"/>
      <c r="GX476" s="6"/>
      <c r="GY476" s="4"/>
      <c r="GZ476" s="6"/>
      <c r="HA476" s="5"/>
      <c r="HB476" s="5"/>
      <c r="HC476" s="4"/>
      <c r="HD476" s="6"/>
      <c r="HE476" s="4"/>
      <c r="HF476" s="6"/>
      <c r="HG476" s="5"/>
      <c r="HH476" s="5"/>
      <c r="HI476" s="4"/>
      <c r="HJ476" s="6"/>
      <c r="HK476" s="4"/>
      <c r="HL476" s="6"/>
      <c r="HM476" s="5"/>
      <c r="HN476" s="5"/>
      <c r="HO476" s="4"/>
      <c r="HP476" s="6"/>
      <c r="HQ476" s="4"/>
      <c r="HR476" s="6"/>
      <c r="HS476" s="5"/>
      <c r="HT476" s="5"/>
      <c r="HU476" s="4"/>
      <c r="HV476" s="6"/>
      <c r="HW476" s="4"/>
      <c r="HX476" s="6"/>
      <c r="HY476" s="5"/>
      <c r="HZ476" s="5"/>
      <c r="IA476" s="4"/>
      <c r="IB476" s="6"/>
      <c r="IC476" s="4"/>
      <c r="ID476" s="6"/>
      <c r="IE476" s="5"/>
      <c r="IF476" s="5"/>
      <c r="IG476" s="4"/>
      <c r="IH476" s="6"/>
      <c r="II476" s="4"/>
      <c r="IJ476" s="6"/>
      <c r="IK476" s="5"/>
      <c r="IL476" s="5"/>
      <c r="IM476" s="4"/>
      <c r="IN476" s="6"/>
      <c r="IO476" s="4"/>
      <c r="IP476" s="6"/>
      <c r="IQ476" s="5"/>
      <c r="IR476" s="5"/>
      <c r="IS476" s="4"/>
      <c r="IT476" s="6"/>
      <c r="IU476" s="4"/>
      <c r="IV476" s="6"/>
      <c r="IW476" s="5"/>
      <c r="IX476" s="5"/>
      <c r="IY476" s="4"/>
      <c r="IZ476" s="6"/>
      <c r="JA476" s="4"/>
      <c r="JB476" s="6"/>
      <c r="JC476" s="5"/>
      <c r="JD476" s="5"/>
      <c r="JE476" s="4"/>
      <c r="JF476" s="6"/>
      <c r="JG476" s="4"/>
      <c r="JH476" s="6"/>
      <c r="JI476" s="5"/>
      <c r="JJ476" s="5"/>
      <c r="JK476" s="4"/>
      <c r="JL476" s="6"/>
      <c r="JM476" s="4"/>
      <c r="JN476" s="6"/>
      <c r="JO476" s="5"/>
      <c r="JP476" s="5"/>
      <c r="JQ476" s="4"/>
      <c r="JR476" s="6"/>
      <c r="JS476" s="4"/>
      <c r="JT476" s="6"/>
      <c r="JU476" s="5"/>
      <c r="JV476" s="5"/>
      <c r="JW476" s="4"/>
      <c r="JX476" s="6"/>
      <c r="JY476" s="4"/>
      <c r="JZ476" s="6"/>
      <c r="KA476" s="5"/>
      <c r="KB476" s="5"/>
      <c r="KC476" s="4"/>
      <c r="KD476" s="6"/>
      <c r="KE476" s="4"/>
      <c r="KF476" s="6"/>
      <c r="KG476" s="5"/>
      <c r="KH476" s="5"/>
      <c r="KI476" s="4"/>
      <c r="KJ476" s="6"/>
      <c r="KK476" s="4"/>
      <c r="KL476" s="6"/>
      <c r="KM476" s="5"/>
      <c r="KN476" s="5"/>
    </row>
    <row r="477">
      <c r="A477" s="3" t="s">
        <v>85</v>
      </c>
      <c r="B477" s="3" t="s">
        <v>86</v>
      </c>
      <c r="C477" s="3" t="s">
        <v>543</v>
      </c>
      <c r="D477" s="3" t="s">
        <v>544</v>
      </c>
      <c r="E477" s="3" t="s">
        <v>123</v>
      </c>
      <c r="F477" s="3" t="s">
        <v>124</v>
      </c>
      <c r="G477" s="3" t="s">
        <v>125</v>
      </c>
      <c r="H477" s="3" t="s">
        <v>104</v>
      </c>
      <c r="I477" s="3" t="s">
        <v>1312</v>
      </c>
      <c r="J477" s="3" t="s">
        <v>1319</v>
      </c>
      <c r="K477" s="4">
        <v>775</v>
      </c>
      <c r="L477" s="4">
        <f>=ROUNDDOWN(72.4299065420561,0)</f>
      </c>
      <c r="M477" s="4"/>
      <c r="N477" s="5">
        <v>1</v>
      </c>
      <c r="O477" s="4"/>
      <c r="P477" s="4">
        <f>=ROUNDDOWN({0},0)</f>
      </c>
      <c r="Q477" s="4"/>
      <c r="R477" s="5"/>
      <c r="S477" s="4">
        <v>19</v>
      </c>
      <c r="T477" s="6">
        <v>310.5</v>
      </c>
      <c r="U477" s="4"/>
      <c r="V477" s="6"/>
      <c r="W477" s="5"/>
      <c r="X477" s="5"/>
      <c r="Y477" s="4">
        <v>3</v>
      </c>
      <c r="Z477" s="6">
        <v>49.86</v>
      </c>
      <c r="AA477" s="4"/>
      <c r="AB477" s="6"/>
      <c r="AC477" s="5"/>
      <c r="AD477" s="5"/>
      <c r="AE477" s="4"/>
      <c r="AF477" s="6"/>
      <c r="AG477" s="4"/>
      <c r="AH477" s="6"/>
      <c r="AI477" s="5"/>
      <c r="AJ477" s="5"/>
      <c r="AK477" s="4"/>
      <c r="AL477" s="6"/>
      <c r="AM477" s="4"/>
      <c r="AN477" s="6"/>
      <c r="AO477" s="5"/>
      <c r="AP477" s="5"/>
      <c r="AQ477" s="4"/>
      <c r="AR477" s="6"/>
      <c r="AS477" s="4"/>
      <c r="AT477" s="6"/>
      <c r="AU477" s="5"/>
      <c r="AV477" s="5"/>
      <c r="AW477" s="4"/>
      <c r="AX477" s="6"/>
      <c r="AY477" s="4"/>
      <c r="AZ477" s="6"/>
      <c r="BA477" s="5"/>
      <c r="BB477" s="5"/>
      <c r="BC477" s="4"/>
      <c r="BD477" s="6"/>
      <c r="BE477" s="4"/>
      <c r="BF477" s="6"/>
      <c r="BG477" s="5"/>
      <c r="BH477" s="5"/>
      <c r="BI477" s="4">
        <v>16</v>
      </c>
      <c r="BJ477" s="6">
        <v>260.64</v>
      </c>
      <c r="BK477" s="4"/>
      <c r="BL477" s="6"/>
      <c r="BM477" s="5"/>
      <c r="BN477" s="5"/>
      <c r="BO477" s="4"/>
      <c r="BP477" s="6"/>
      <c r="BQ477" s="4"/>
      <c r="BR477" s="6"/>
      <c r="BS477" s="5"/>
      <c r="BT477" s="5"/>
      <c r="BU477" s="4"/>
      <c r="BV477" s="6"/>
      <c r="BW477" s="4"/>
      <c r="BX477" s="6"/>
      <c r="BY477" s="5"/>
      <c r="BZ477" s="5"/>
      <c r="CA477" s="4"/>
      <c r="CB477" s="6"/>
      <c r="CC477" s="4"/>
      <c r="CD477" s="6"/>
      <c r="CE477" s="5"/>
      <c r="CF477" s="5"/>
      <c r="CG477" s="4"/>
      <c r="CH477" s="6"/>
      <c r="CI477" s="4"/>
      <c r="CJ477" s="6"/>
      <c r="CK477" s="5"/>
      <c r="CL477" s="5"/>
      <c r="CM477" s="4"/>
      <c r="CN477" s="6"/>
      <c r="CO477" s="4"/>
      <c r="CP477" s="6"/>
      <c r="CQ477" s="5"/>
      <c r="CR477" s="5"/>
      <c r="CS477" s="4"/>
      <c r="CT477" s="6"/>
      <c r="CU477" s="4"/>
      <c r="CV477" s="6"/>
      <c r="CW477" s="5"/>
      <c r="CX477" s="5"/>
      <c r="CY477" s="4"/>
      <c r="CZ477" s="6"/>
      <c r="DA477" s="4"/>
      <c r="DB477" s="6"/>
      <c r="DC477" s="5"/>
      <c r="DD477" s="5"/>
      <c r="DE477" s="4"/>
      <c r="DF477" s="6"/>
      <c r="DG477" s="4"/>
      <c r="DH477" s="6"/>
      <c r="DI477" s="5"/>
      <c r="DJ477" s="5"/>
      <c r="DK477" s="4"/>
      <c r="DL477" s="6"/>
      <c r="DM477" s="4"/>
      <c r="DN477" s="6"/>
      <c r="DO477" s="5"/>
      <c r="DP477" s="5"/>
      <c r="DQ477" s="4"/>
      <c r="DR477" s="6"/>
      <c r="DS477" s="4"/>
      <c r="DT477" s="6"/>
      <c r="DU477" s="5"/>
      <c r="DV477" s="5"/>
      <c r="DW477" s="4"/>
      <c r="DX477" s="6"/>
      <c r="DY477" s="4"/>
      <c r="DZ477" s="6"/>
      <c r="EA477" s="5"/>
      <c r="EB477" s="5"/>
      <c r="EC477" s="4"/>
      <c r="ED477" s="6"/>
      <c r="EE477" s="4"/>
      <c r="EF477" s="6"/>
      <c r="EG477" s="5"/>
      <c r="EH477" s="5"/>
      <c r="EI477" s="4"/>
      <c r="EJ477" s="6"/>
      <c r="EK477" s="4"/>
      <c r="EL477" s="6"/>
      <c r="EM477" s="5"/>
      <c r="EN477" s="5"/>
      <c r="EO477" s="4"/>
      <c r="EP477" s="6"/>
      <c r="EQ477" s="4"/>
      <c r="ER477" s="6"/>
      <c r="ES477" s="5"/>
      <c r="ET477" s="5"/>
      <c r="EU477" s="4"/>
      <c r="EV477" s="6"/>
      <c r="EW477" s="4"/>
      <c r="EX477" s="6"/>
      <c r="EY477" s="5"/>
      <c r="EZ477" s="5"/>
      <c r="FA477" s="4"/>
      <c r="FB477" s="6"/>
      <c r="FC477" s="4"/>
      <c r="FD477" s="6"/>
      <c r="FE477" s="5"/>
      <c r="FF477" s="5"/>
      <c r="FG477" s="4"/>
      <c r="FH477" s="6"/>
      <c r="FI477" s="4"/>
      <c r="FJ477" s="6"/>
      <c r="FK477" s="5"/>
      <c r="FL477" s="5"/>
      <c r="FM477" s="4"/>
      <c r="FN477" s="6"/>
      <c r="FO477" s="4"/>
      <c r="FP477" s="6"/>
      <c r="FQ477" s="5"/>
      <c r="FR477" s="5"/>
      <c r="FS477" s="4"/>
      <c r="FT477" s="6"/>
      <c r="FU477" s="4"/>
      <c r="FV477" s="6"/>
      <c r="FW477" s="5"/>
      <c r="FX477" s="5"/>
      <c r="FY477" s="4"/>
      <c r="FZ477" s="6"/>
      <c r="GA477" s="4"/>
      <c r="GB477" s="6"/>
      <c r="GC477" s="5"/>
      <c r="GD477" s="5"/>
      <c r="GE477" s="4"/>
      <c r="GF477" s="6"/>
      <c r="GG477" s="4"/>
      <c r="GH477" s="6"/>
      <c r="GI477" s="5"/>
      <c r="GJ477" s="5"/>
      <c r="GK477" s="4"/>
      <c r="GL477" s="6"/>
      <c r="GM477" s="4"/>
      <c r="GN477" s="6"/>
      <c r="GO477" s="5"/>
      <c r="GP477" s="5"/>
      <c r="GQ477" s="4"/>
      <c r="GR477" s="6"/>
      <c r="GS477" s="4"/>
      <c r="GT477" s="6"/>
      <c r="GU477" s="5"/>
      <c r="GV477" s="5"/>
      <c r="GW477" s="4"/>
      <c r="GX477" s="6"/>
      <c r="GY477" s="4"/>
      <c r="GZ477" s="6"/>
      <c r="HA477" s="5"/>
      <c r="HB477" s="5"/>
      <c r="HC477" s="4"/>
      <c r="HD477" s="6"/>
      <c r="HE477" s="4"/>
      <c r="HF477" s="6"/>
      <c r="HG477" s="5"/>
      <c r="HH477" s="5"/>
      <c r="HI477" s="4"/>
      <c r="HJ477" s="6"/>
      <c r="HK477" s="4"/>
      <c r="HL477" s="6"/>
      <c r="HM477" s="5"/>
      <c r="HN477" s="5"/>
      <c r="HO477" s="4"/>
      <c r="HP477" s="6"/>
      <c r="HQ477" s="4"/>
      <c r="HR477" s="6"/>
      <c r="HS477" s="5"/>
      <c r="HT477" s="5"/>
      <c r="HU477" s="4"/>
      <c r="HV477" s="6"/>
      <c r="HW477" s="4"/>
      <c r="HX477" s="6"/>
      <c r="HY477" s="5"/>
      <c r="HZ477" s="5"/>
      <c r="IA477" s="4"/>
      <c r="IB477" s="6"/>
      <c r="IC477" s="4"/>
      <c r="ID477" s="6"/>
      <c r="IE477" s="5"/>
      <c r="IF477" s="5"/>
      <c r="IG477" s="4"/>
      <c r="IH477" s="6"/>
      <c r="II477" s="4"/>
      <c r="IJ477" s="6"/>
      <c r="IK477" s="5"/>
      <c r="IL477" s="5"/>
      <c r="IM477" s="4"/>
      <c r="IN477" s="6"/>
      <c r="IO477" s="4"/>
      <c r="IP477" s="6"/>
      <c r="IQ477" s="5"/>
      <c r="IR477" s="5"/>
      <c r="IS477" s="4"/>
      <c r="IT477" s="6"/>
      <c r="IU477" s="4"/>
      <c r="IV477" s="6"/>
      <c r="IW477" s="5"/>
      <c r="IX477" s="5"/>
      <c r="IY477" s="4"/>
      <c r="IZ477" s="6"/>
      <c r="JA477" s="4"/>
      <c r="JB477" s="6"/>
      <c r="JC477" s="5"/>
      <c r="JD477" s="5"/>
      <c r="JE477" s="4"/>
      <c r="JF477" s="6"/>
      <c r="JG477" s="4"/>
      <c r="JH477" s="6"/>
      <c r="JI477" s="5"/>
      <c r="JJ477" s="5"/>
      <c r="JK477" s="4"/>
      <c r="JL477" s="6"/>
      <c r="JM477" s="4"/>
      <c r="JN477" s="6"/>
      <c r="JO477" s="5"/>
      <c r="JP477" s="5"/>
      <c r="JQ477" s="4"/>
      <c r="JR477" s="6"/>
      <c r="JS477" s="4"/>
      <c r="JT477" s="6"/>
      <c r="JU477" s="5"/>
      <c r="JV477" s="5"/>
      <c r="JW477" s="4"/>
      <c r="JX477" s="6"/>
      <c r="JY477" s="4"/>
      <c r="JZ477" s="6"/>
      <c r="KA477" s="5"/>
      <c r="KB477" s="5"/>
      <c r="KC477" s="4"/>
      <c r="KD477" s="6"/>
      <c r="KE477" s="4"/>
      <c r="KF477" s="6"/>
      <c r="KG477" s="5"/>
      <c r="KH477" s="5"/>
      <c r="KI477" s="4"/>
      <c r="KJ477" s="6"/>
      <c r="KK477" s="4"/>
      <c r="KL477" s="6"/>
      <c r="KM477" s="5"/>
      <c r="KN477" s="5"/>
    </row>
    <row r="478">
      <c r="A478" s="3" t="s">
        <v>85</v>
      </c>
      <c r="B478" s="3" t="s">
        <v>86</v>
      </c>
      <c r="C478" s="3" t="s">
        <v>543</v>
      </c>
      <c r="D478" s="3" t="s">
        <v>544</v>
      </c>
      <c r="E478" s="3" t="s">
        <v>123</v>
      </c>
      <c r="F478" s="3" t="s">
        <v>124</v>
      </c>
      <c r="G478" s="3" t="s">
        <v>125</v>
      </c>
      <c r="H478" s="3" t="s">
        <v>104</v>
      </c>
      <c r="I478" s="3" t="s">
        <v>1327</v>
      </c>
      <c r="J478" s="3" t="s">
        <v>1396</v>
      </c>
      <c r="K478" s="4">
        <v>201</v>
      </c>
      <c r="L478" s="4">
        <f>=ROUNDDOWN(23.3720930232558,0)</f>
      </c>
      <c r="M478" s="4"/>
      <c r="N478" s="5">
        <v>1</v>
      </c>
      <c r="O478" s="4"/>
      <c r="P478" s="4">
        <f>=ROUNDDOWN({0},0)</f>
      </c>
      <c r="Q478" s="4"/>
      <c r="R478" s="5"/>
      <c r="S478" s="4">
        <v>6</v>
      </c>
      <c r="T478" s="6">
        <v>106.96</v>
      </c>
      <c r="U478" s="4"/>
      <c r="V478" s="6"/>
      <c r="W478" s="5"/>
      <c r="X478" s="5"/>
      <c r="Y478" s="4"/>
      <c r="Z478" s="6"/>
      <c r="AA478" s="4"/>
      <c r="AB478" s="6"/>
      <c r="AC478" s="5"/>
      <c r="AD478" s="5"/>
      <c r="AE478" s="4"/>
      <c r="AF478" s="6"/>
      <c r="AG478" s="4"/>
      <c r="AH478" s="6"/>
      <c r="AI478" s="5"/>
      <c r="AJ478" s="5"/>
      <c r="AK478" s="4"/>
      <c r="AL478" s="6"/>
      <c r="AM478" s="4"/>
      <c r="AN478" s="6"/>
      <c r="AO478" s="5"/>
      <c r="AP478" s="5"/>
      <c r="AQ478" s="4"/>
      <c r="AR478" s="6"/>
      <c r="AS478" s="4"/>
      <c r="AT478" s="6"/>
      <c r="AU478" s="5"/>
      <c r="AV478" s="5"/>
      <c r="AW478" s="4"/>
      <c r="AX478" s="6"/>
      <c r="AY478" s="4"/>
      <c r="AZ478" s="6"/>
      <c r="BA478" s="5"/>
      <c r="BB478" s="5"/>
      <c r="BC478" s="4"/>
      <c r="BD478" s="6"/>
      <c r="BE478" s="4"/>
      <c r="BF478" s="6"/>
      <c r="BG478" s="5"/>
      <c r="BH478" s="5"/>
      <c r="BI478" s="4"/>
      <c r="BJ478" s="6"/>
      <c r="BK478" s="4"/>
      <c r="BL478" s="6"/>
      <c r="BM478" s="5"/>
      <c r="BN478" s="5"/>
      <c r="BO478" s="4"/>
      <c r="BP478" s="6"/>
      <c r="BQ478" s="4"/>
      <c r="BR478" s="6"/>
      <c r="BS478" s="5"/>
      <c r="BT478" s="5"/>
      <c r="BU478" s="4">
        <v>4</v>
      </c>
      <c r="BV478" s="6">
        <v>72.4</v>
      </c>
      <c r="BW478" s="4"/>
      <c r="BX478" s="6"/>
      <c r="BY478" s="5"/>
      <c r="BZ478" s="5"/>
      <c r="CA478" s="4"/>
      <c r="CB478" s="6"/>
      <c r="CC478" s="4"/>
      <c r="CD478" s="6"/>
      <c r="CE478" s="5"/>
      <c r="CF478" s="5"/>
      <c r="CG478" s="4"/>
      <c r="CH478" s="6"/>
      <c r="CI478" s="4"/>
      <c r="CJ478" s="6"/>
      <c r="CK478" s="5"/>
      <c r="CL478" s="5"/>
      <c r="CM478" s="4"/>
      <c r="CN478" s="6"/>
      <c r="CO478" s="4"/>
      <c r="CP478" s="6"/>
      <c r="CQ478" s="5"/>
      <c r="CR478" s="5"/>
      <c r="CS478" s="4">
        <v>2</v>
      </c>
      <c r="CT478" s="6">
        <v>34.56</v>
      </c>
      <c r="CU478" s="4"/>
      <c r="CV478" s="6"/>
      <c r="CW478" s="5"/>
      <c r="CX478" s="5"/>
      <c r="CY478" s="4"/>
      <c r="CZ478" s="6"/>
      <c r="DA478" s="4"/>
      <c r="DB478" s="6"/>
      <c r="DC478" s="5"/>
      <c r="DD478" s="5"/>
      <c r="DE478" s="4"/>
      <c r="DF478" s="6"/>
      <c r="DG478" s="4"/>
      <c r="DH478" s="6"/>
      <c r="DI478" s="5"/>
      <c r="DJ478" s="5"/>
      <c r="DK478" s="4"/>
      <c r="DL478" s="6"/>
      <c r="DM478" s="4"/>
      <c r="DN478" s="6"/>
      <c r="DO478" s="5"/>
      <c r="DP478" s="5"/>
      <c r="DQ478" s="4"/>
      <c r="DR478" s="6"/>
      <c r="DS478" s="4"/>
      <c r="DT478" s="6"/>
      <c r="DU478" s="5"/>
      <c r="DV478" s="5"/>
      <c r="DW478" s="4"/>
      <c r="DX478" s="6"/>
      <c r="DY478" s="4"/>
      <c r="DZ478" s="6"/>
      <c r="EA478" s="5"/>
      <c r="EB478" s="5"/>
      <c r="EC478" s="4"/>
      <c r="ED478" s="6"/>
      <c r="EE478" s="4"/>
      <c r="EF478" s="6"/>
      <c r="EG478" s="5"/>
      <c r="EH478" s="5"/>
      <c r="EI478" s="4"/>
      <c r="EJ478" s="6"/>
      <c r="EK478" s="4"/>
      <c r="EL478" s="6"/>
      <c r="EM478" s="5"/>
      <c r="EN478" s="5"/>
      <c r="EO478" s="4"/>
      <c r="EP478" s="6"/>
      <c r="EQ478" s="4"/>
      <c r="ER478" s="6"/>
      <c r="ES478" s="5"/>
      <c r="ET478" s="5"/>
      <c r="EU478" s="4"/>
      <c r="EV478" s="6"/>
      <c r="EW478" s="4"/>
      <c r="EX478" s="6"/>
      <c r="EY478" s="5"/>
      <c r="EZ478" s="5"/>
      <c r="FA478" s="4"/>
      <c r="FB478" s="6"/>
      <c r="FC478" s="4"/>
      <c r="FD478" s="6"/>
      <c r="FE478" s="5"/>
      <c r="FF478" s="5"/>
      <c r="FG478" s="4"/>
      <c r="FH478" s="6"/>
      <c r="FI478" s="4"/>
      <c r="FJ478" s="6"/>
      <c r="FK478" s="5"/>
      <c r="FL478" s="5"/>
      <c r="FM478" s="4"/>
      <c r="FN478" s="6"/>
      <c r="FO478" s="4"/>
      <c r="FP478" s="6"/>
      <c r="FQ478" s="5"/>
      <c r="FR478" s="5"/>
      <c r="FS478" s="4"/>
      <c r="FT478" s="6"/>
      <c r="FU478" s="4"/>
      <c r="FV478" s="6"/>
      <c r="FW478" s="5"/>
      <c r="FX478" s="5"/>
      <c r="FY478" s="4"/>
      <c r="FZ478" s="6"/>
      <c r="GA478" s="4"/>
      <c r="GB478" s="6"/>
      <c r="GC478" s="5"/>
      <c r="GD478" s="5"/>
      <c r="GE478" s="4"/>
      <c r="GF478" s="6"/>
      <c r="GG478" s="4"/>
      <c r="GH478" s="6"/>
      <c r="GI478" s="5"/>
      <c r="GJ478" s="5"/>
      <c r="GK478" s="4"/>
      <c r="GL478" s="6"/>
      <c r="GM478" s="4"/>
      <c r="GN478" s="6"/>
      <c r="GO478" s="5"/>
      <c r="GP478" s="5"/>
      <c r="GQ478" s="4"/>
      <c r="GR478" s="6"/>
      <c r="GS478" s="4"/>
      <c r="GT478" s="6"/>
      <c r="GU478" s="5"/>
      <c r="GV478" s="5"/>
      <c r="GW478" s="4"/>
      <c r="GX478" s="6"/>
      <c r="GY478" s="4"/>
      <c r="GZ478" s="6"/>
      <c r="HA478" s="5"/>
      <c r="HB478" s="5"/>
      <c r="HC478" s="4"/>
      <c r="HD478" s="6"/>
      <c r="HE478" s="4"/>
      <c r="HF478" s="6"/>
      <c r="HG478" s="5"/>
      <c r="HH478" s="5"/>
      <c r="HI478" s="4"/>
      <c r="HJ478" s="6"/>
      <c r="HK478" s="4"/>
      <c r="HL478" s="6"/>
      <c r="HM478" s="5"/>
      <c r="HN478" s="5"/>
      <c r="HO478" s="4"/>
      <c r="HP478" s="6"/>
      <c r="HQ478" s="4"/>
      <c r="HR478" s="6"/>
      <c r="HS478" s="5"/>
      <c r="HT478" s="5"/>
      <c r="HU478" s="4"/>
      <c r="HV478" s="6"/>
      <c r="HW478" s="4"/>
      <c r="HX478" s="6"/>
      <c r="HY478" s="5"/>
      <c r="HZ478" s="5"/>
      <c r="IA478" s="4"/>
      <c r="IB478" s="6"/>
      <c r="IC478" s="4"/>
      <c r="ID478" s="6"/>
      <c r="IE478" s="5"/>
      <c r="IF478" s="5"/>
      <c r="IG478" s="4"/>
      <c r="IH478" s="6"/>
      <c r="II478" s="4"/>
      <c r="IJ478" s="6"/>
      <c r="IK478" s="5"/>
      <c r="IL478" s="5"/>
      <c r="IM478" s="4"/>
      <c r="IN478" s="6"/>
      <c r="IO478" s="4"/>
      <c r="IP478" s="6"/>
      <c r="IQ478" s="5"/>
      <c r="IR478" s="5"/>
      <c r="IS478" s="4"/>
      <c r="IT478" s="6"/>
      <c r="IU478" s="4"/>
      <c r="IV478" s="6"/>
      <c r="IW478" s="5"/>
      <c r="IX478" s="5"/>
      <c r="IY478" s="4"/>
      <c r="IZ478" s="6"/>
      <c r="JA478" s="4"/>
      <c r="JB478" s="6"/>
      <c r="JC478" s="5"/>
      <c r="JD478" s="5"/>
      <c r="JE478" s="4"/>
      <c r="JF478" s="6"/>
      <c r="JG478" s="4"/>
      <c r="JH478" s="6"/>
      <c r="JI478" s="5"/>
      <c r="JJ478" s="5"/>
      <c r="JK478" s="4"/>
      <c r="JL478" s="6"/>
      <c r="JM478" s="4"/>
      <c r="JN478" s="6"/>
      <c r="JO478" s="5"/>
      <c r="JP478" s="5"/>
      <c r="JQ478" s="4"/>
      <c r="JR478" s="6"/>
      <c r="JS478" s="4"/>
      <c r="JT478" s="6"/>
      <c r="JU478" s="5"/>
      <c r="JV478" s="5"/>
      <c r="JW478" s="4"/>
      <c r="JX478" s="6"/>
      <c r="JY478" s="4"/>
      <c r="JZ478" s="6"/>
      <c r="KA478" s="5"/>
      <c r="KB478" s="5"/>
      <c r="KC478" s="4"/>
      <c r="KD478" s="6"/>
      <c r="KE478" s="4"/>
      <c r="KF478" s="6"/>
      <c r="KG478" s="5"/>
      <c r="KH478" s="5"/>
      <c r="KI478" s="4"/>
      <c r="KJ478" s="6"/>
      <c r="KK478" s="4"/>
      <c r="KL478" s="6"/>
      <c r="KM478" s="5"/>
      <c r="KN478" s="5"/>
    </row>
    <row r="479">
      <c r="A479" s="3" t="s">
        <v>85</v>
      </c>
      <c r="B479" s="3" t="s">
        <v>86</v>
      </c>
      <c r="C479" s="3" t="s">
        <v>543</v>
      </c>
      <c r="D479" s="3" t="s">
        <v>544</v>
      </c>
      <c r="E479" s="3" t="s">
        <v>545</v>
      </c>
      <c r="F479" s="3" t="s">
        <v>104</v>
      </c>
      <c r="G479" s="3" t="s">
        <v>104</v>
      </c>
      <c r="H479" s="3" t="s">
        <v>104</v>
      </c>
      <c r="I479" s="3" t="s">
        <v>1351</v>
      </c>
      <c r="J479" s="3" t="s">
        <v>712</v>
      </c>
      <c r="K479" s="4"/>
      <c r="L479" s="4">
        <f>=ROUNDDOWN({0},0)</f>
      </c>
      <c r="M479" s="4"/>
      <c r="N479" s="5"/>
      <c r="O479" s="4"/>
      <c r="P479" s="4">
        <f>=ROUNDDOWN({0},0)</f>
      </c>
      <c r="Q479" s="4"/>
      <c r="R479" s="5"/>
      <c r="S479" s="4"/>
      <c r="T479" s="6"/>
      <c r="U479" s="4"/>
      <c r="V479" s="6"/>
      <c r="W479" s="5"/>
      <c r="X479" s="5"/>
      <c r="Y479" s="4"/>
      <c r="Z479" s="6"/>
      <c r="AA479" s="4"/>
      <c r="AB479" s="6"/>
      <c r="AC479" s="5"/>
      <c r="AD479" s="5"/>
      <c r="AE479" s="4"/>
      <c r="AF479" s="6"/>
      <c r="AG479" s="4"/>
      <c r="AH479" s="6"/>
      <c r="AI479" s="5"/>
      <c r="AJ479" s="5"/>
      <c r="AK479" s="4"/>
      <c r="AL479" s="6"/>
      <c r="AM479" s="4"/>
      <c r="AN479" s="6"/>
      <c r="AO479" s="5"/>
      <c r="AP479" s="5"/>
      <c r="AQ479" s="4"/>
      <c r="AR479" s="6"/>
      <c r="AS479" s="4"/>
      <c r="AT479" s="6"/>
      <c r="AU479" s="5"/>
      <c r="AV479" s="5"/>
      <c r="AW479" s="4"/>
      <c r="AX479" s="6"/>
      <c r="AY479" s="4"/>
      <c r="AZ479" s="6"/>
      <c r="BA479" s="5"/>
      <c r="BB479" s="5"/>
      <c r="BC479" s="4"/>
      <c r="BD479" s="6"/>
      <c r="BE479" s="4"/>
      <c r="BF479" s="6"/>
      <c r="BG479" s="5"/>
      <c r="BH479" s="5"/>
      <c r="BI479" s="4"/>
      <c r="BJ479" s="6"/>
      <c r="BK479" s="4"/>
      <c r="BL479" s="6"/>
      <c r="BM479" s="5"/>
      <c r="BN479" s="5"/>
      <c r="BO479" s="4"/>
      <c r="BP479" s="6"/>
      <c r="BQ479" s="4"/>
      <c r="BR479" s="6"/>
      <c r="BS479" s="5"/>
      <c r="BT479" s="5"/>
      <c r="BU479" s="4"/>
      <c r="BV479" s="6"/>
      <c r="BW479" s="4"/>
      <c r="BX479" s="6"/>
      <c r="BY479" s="5"/>
      <c r="BZ479" s="5"/>
      <c r="CA479" s="4"/>
      <c r="CB479" s="6"/>
      <c r="CC479" s="4"/>
      <c r="CD479" s="6"/>
      <c r="CE479" s="5"/>
      <c r="CF479" s="5"/>
      <c r="CG479" s="4"/>
      <c r="CH479" s="6"/>
      <c r="CI479" s="4"/>
      <c r="CJ479" s="6"/>
      <c r="CK479" s="5"/>
      <c r="CL479" s="5"/>
      <c r="CM479" s="4"/>
      <c r="CN479" s="6"/>
      <c r="CO479" s="4"/>
      <c r="CP479" s="6"/>
      <c r="CQ479" s="5"/>
      <c r="CR479" s="5"/>
      <c r="CS479" s="4"/>
      <c r="CT479" s="6"/>
      <c r="CU479" s="4"/>
      <c r="CV479" s="6"/>
      <c r="CW479" s="5"/>
      <c r="CX479" s="5"/>
      <c r="CY479" s="4"/>
      <c r="CZ479" s="6"/>
      <c r="DA479" s="4"/>
      <c r="DB479" s="6"/>
      <c r="DC479" s="5"/>
      <c r="DD479" s="5"/>
      <c r="DE479" s="4"/>
      <c r="DF479" s="6"/>
      <c r="DG479" s="4"/>
      <c r="DH479" s="6"/>
      <c r="DI479" s="5"/>
      <c r="DJ479" s="5"/>
      <c r="DK479" s="4"/>
      <c r="DL479" s="6"/>
      <c r="DM479" s="4"/>
      <c r="DN479" s="6"/>
      <c r="DO479" s="5"/>
      <c r="DP479" s="5"/>
      <c r="DQ479" s="4"/>
      <c r="DR479" s="6"/>
      <c r="DS479" s="4"/>
      <c r="DT479" s="6"/>
      <c r="DU479" s="5"/>
      <c r="DV479" s="5"/>
      <c r="DW479" s="4"/>
      <c r="DX479" s="6"/>
      <c r="DY479" s="4"/>
      <c r="DZ479" s="6"/>
      <c r="EA479" s="5"/>
      <c r="EB479" s="5"/>
      <c r="EC479" s="4"/>
      <c r="ED479" s="6"/>
      <c r="EE479" s="4"/>
      <c r="EF479" s="6"/>
      <c r="EG479" s="5"/>
      <c r="EH479" s="5"/>
      <c r="EI479" s="4"/>
      <c r="EJ479" s="6"/>
      <c r="EK479" s="4"/>
      <c r="EL479" s="6"/>
      <c r="EM479" s="5"/>
      <c r="EN479" s="5"/>
      <c r="EO479" s="4"/>
      <c r="EP479" s="6"/>
      <c r="EQ479" s="4"/>
      <c r="ER479" s="6"/>
      <c r="ES479" s="5"/>
      <c r="ET479" s="5"/>
      <c r="EU479" s="4"/>
      <c r="EV479" s="6"/>
      <c r="EW479" s="4"/>
      <c r="EX479" s="6"/>
      <c r="EY479" s="5"/>
      <c r="EZ479" s="5"/>
      <c r="FA479" s="4"/>
      <c r="FB479" s="6"/>
      <c r="FC479" s="4"/>
      <c r="FD479" s="6"/>
      <c r="FE479" s="5"/>
      <c r="FF479" s="5"/>
      <c r="FG479" s="4"/>
      <c r="FH479" s="6"/>
      <c r="FI479" s="4"/>
      <c r="FJ479" s="6"/>
      <c r="FK479" s="5"/>
      <c r="FL479" s="5"/>
      <c r="FM479" s="4"/>
      <c r="FN479" s="6"/>
      <c r="FO479" s="4"/>
      <c r="FP479" s="6"/>
      <c r="FQ479" s="5"/>
      <c r="FR479" s="5"/>
      <c r="FS479" s="4"/>
      <c r="FT479" s="6"/>
      <c r="FU479" s="4"/>
      <c r="FV479" s="6"/>
      <c r="FW479" s="5"/>
      <c r="FX479" s="5"/>
      <c r="FY479" s="4"/>
      <c r="FZ479" s="6"/>
      <c r="GA479" s="4"/>
      <c r="GB479" s="6"/>
      <c r="GC479" s="5"/>
      <c r="GD479" s="5"/>
      <c r="GE479" s="4"/>
      <c r="GF479" s="6"/>
      <c r="GG479" s="4"/>
      <c r="GH479" s="6"/>
      <c r="GI479" s="5"/>
      <c r="GJ479" s="5"/>
      <c r="GK479" s="4"/>
      <c r="GL479" s="6"/>
      <c r="GM479" s="4"/>
      <c r="GN479" s="6"/>
      <c r="GO479" s="5"/>
      <c r="GP479" s="5"/>
      <c r="GQ479" s="4"/>
      <c r="GR479" s="6"/>
      <c r="GS479" s="4"/>
      <c r="GT479" s="6"/>
      <c r="GU479" s="5"/>
      <c r="GV479" s="5"/>
      <c r="GW479" s="4"/>
      <c r="GX479" s="6"/>
      <c r="GY479" s="4"/>
      <c r="GZ479" s="6"/>
      <c r="HA479" s="5"/>
      <c r="HB479" s="5"/>
      <c r="HC479" s="4"/>
      <c r="HD479" s="6"/>
      <c r="HE479" s="4"/>
      <c r="HF479" s="6"/>
      <c r="HG479" s="5"/>
      <c r="HH479" s="5"/>
      <c r="HI479" s="4"/>
      <c r="HJ479" s="6"/>
      <c r="HK479" s="4"/>
      <c r="HL479" s="6"/>
      <c r="HM479" s="5"/>
      <c r="HN479" s="5"/>
      <c r="HO479" s="4"/>
      <c r="HP479" s="6"/>
      <c r="HQ479" s="4"/>
      <c r="HR479" s="6"/>
      <c r="HS479" s="5"/>
      <c r="HT479" s="5"/>
      <c r="HU479" s="4"/>
      <c r="HV479" s="6"/>
      <c r="HW479" s="4"/>
      <c r="HX479" s="6"/>
      <c r="HY479" s="5"/>
      <c r="HZ479" s="5"/>
      <c r="IA479" s="4"/>
      <c r="IB479" s="6"/>
      <c r="IC479" s="4"/>
      <c r="ID479" s="6"/>
      <c r="IE479" s="5"/>
      <c r="IF479" s="5"/>
      <c r="IG479" s="4"/>
      <c r="IH479" s="6"/>
      <c r="II479" s="4"/>
      <c r="IJ479" s="6"/>
      <c r="IK479" s="5"/>
      <c r="IL479" s="5"/>
      <c r="IM479" s="4"/>
      <c r="IN479" s="6"/>
      <c r="IO479" s="4"/>
      <c r="IP479" s="6"/>
      <c r="IQ479" s="5"/>
      <c r="IR479" s="5"/>
      <c r="IS479" s="4"/>
      <c r="IT479" s="6"/>
      <c r="IU479" s="4"/>
      <c r="IV479" s="6"/>
      <c r="IW479" s="5"/>
      <c r="IX479" s="5"/>
      <c r="IY479" s="4"/>
      <c r="IZ479" s="6"/>
      <c r="JA479" s="4"/>
      <c r="JB479" s="6"/>
      <c r="JC479" s="5"/>
      <c r="JD479" s="5"/>
      <c r="JE479" s="4"/>
      <c r="JF479" s="6"/>
      <c r="JG479" s="4"/>
      <c r="JH479" s="6"/>
      <c r="JI479" s="5"/>
      <c r="JJ479" s="5"/>
      <c r="JK479" s="4"/>
      <c r="JL479" s="6"/>
      <c r="JM479" s="4"/>
      <c r="JN479" s="6"/>
      <c r="JO479" s="5"/>
      <c r="JP479" s="5"/>
      <c r="JQ479" s="4"/>
      <c r="JR479" s="6"/>
      <c r="JS479" s="4"/>
      <c r="JT479" s="6"/>
      <c r="JU479" s="5"/>
      <c r="JV479" s="5"/>
      <c r="JW479" s="4"/>
      <c r="JX479" s="6"/>
      <c r="JY479" s="4"/>
      <c r="JZ479" s="6"/>
      <c r="KA479" s="5"/>
      <c r="KB479" s="5"/>
      <c r="KC479" s="4"/>
      <c r="KD479" s="6"/>
      <c r="KE479" s="4"/>
      <c r="KF479" s="6"/>
      <c r="KG479" s="5"/>
      <c r="KH479" s="5"/>
      <c r="KI479" s="4"/>
      <c r="KJ479" s="6"/>
      <c r="KK479" s="4"/>
      <c r="KL479" s="6"/>
      <c r="KM479" s="5"/>
      <c r="KN479" s="5"/>
    </row>
    <row r="480">
      <c r="A480" s="3" t="s">
        <v>85</v>
      </c>
      <c r="B480" s="3" t="s">
        <v>86</v>
      </c>
      <c r="C480" s="3" t="s">
        <v>543</v>
      </c>
      <c r="D480" s="3" t="s">
        <v>544</v>
      </c>
      <c r="E480" s="3" t="s">
        <v>253</v>
      </c>
      <c r="F480" s="3" t="s">
        <v>253</v>
      </c>
      <c r="G480" s="3" t="s">
        <v>253</v>
      </c>
      <c r="H480" s="3" t="s">
        <v>104</v>
      </c>
      <c r="I480" s="3" t="s">
        <v>1310</v>
      </c>
      <c r="J480" s="3" t="s">
        <v>1328</v>
      </c>
      <c r="K480" s="4">
        <v>37</v>
      </c>
      <c r="L480" s="4">
        <f>=ROUNDDOWN(74,0)</f>
      </c>
      <c r="M480" s="4"/>
      <c r="N480" s="5">
        <v>1</v>
      </c>
      <c r="O480" s="4"/>
      <c r="P480" s="4">
        <f>=ROUNDDOWN({0},0)</f>
      </c>
      <c r="Q480" s="4"/>
      <c r="R480" s="5"/>
      <c r="S480" s="4"/>
      <c r="T480" s="6"/>
      <c r="U480" s="4"/>
      <c r="V480" s="6"/>
      <c r="W480" s="5"/>
      <c r="X480" s="5"/>
      <c r="Y480" s="4"/>
      <c r="Z480" s="6"/>
      <c r="AA480" s="4"/>
      <c r="AB480" s="6"/>
      <c r="AC480" s="5"/>
      <c r="AD480" s="5"/>
      <c r="AE480" s="4"/>
      <c r="AF480" s="6"/>
      <c r="AG480" s="4"/>
      <c r="AH480" s="6"/>
      <c r="AI480" s="5"/>
      <c r="AJ480" s="5"/>
      <c r="AK480" s="4"/>
      <c r="AL480" s="6"/>
      <c r="AM480" s="4"/>
      <c r="AN480" s="6"/>
      <c r="AO480" s="5"/>
      <c r="AP480" s="5"/>
      <c r="AQ480" s="4"/>
      <c r="AR480" s="6"/>
      <c r="AS480" s="4"/>
      <c r="AT480" s="6"/>
      <c r="AU480" s="5"/>
      <c r="AV480" s="5"/>
      <c r="AW480" s="4"/>
      <c r="AX480" s="6"/>
      <c r="AY480" s="4"/>
      <c r="AZ480" s="6"/>
      <c r="BA480" s="5"/>
      <c r="BB480" s="5"/>
      <c r="BC480" s="4"/>
      <c r="BD480" s="6"/>
      <c r="BE480" s="4"/>
      <c r="BF480" s="6"/>
      <c r="BG480" s="5"/>
      <c r="BH480" s="5"/>
      <c r="BI480" s="4"/>
      <c r="BJ480" s="6"/>
      <c r="BK480" s="4"/>
      <c r="BL480" s="6"/>
      <c r="BM480" s="5"/>
      <c r="BN480" s="5"/>
      <c r="BO480" s="4"/>
      <c r="BP480" s="6"/>
      <c r="BQ480" s="4"/>
      <c r="BR480" s="6"/>
      <c r="BS480" s="5"/>
      <c r="BT480" s="5"/>
      <c r="BU480" s="4"/>
      <c r="BV480" s="6"/>
      <c r="BW480" s="4"/>
      <c r="BX480" s="6"/>
      <c r="BY480" s="5"/>
      <c r="BZ480" s="5"/>
      <c r="CA480" s="4"/>
      <c r="CB480" s="6"/>
      <c r="CC480" s="4"/>
      <c r="CD480" s="6"/>
      <c r="CE480" s="5"/>
      <c r="CF480" s="5"/>
      <c r="CG480" s="4"/>
      <c r="CH480" s="6"/>
      <c r="CI480" s="4"/>
      <c r="CJ480" s="6"/>
      <c r="CK480" s="5"/>
      <c r="CL480" s="5"/>
      <c r="CM480" s="4"/>
      <c r="CN480" s="6"/>
      <c r="CO480" s="4"/>
      <c r="CP480" s="6"/>
      <c r="CQ480" s="5"/>
      <c r="CR480" s="5"/>
      <c r="CS480" s="4"/>
      <c r="CT480" s="6"/>
      <c r="CU480" s="4"/>
      <c r="CV480" s="6"/>
      <c r="CW480" s="5"/>
      <c r="CX480" s="5"/>
      <c r="CY480" s="4"/>
      <c r="CZ480" s="6"/>
      <c r="DA480" s="4"/>
      <c r="DB480" s="6"/>
      <c r="DC480" s="5"/>
      <c r="DD480" s="5"/>
      <c r="DE480" s="4"/>
      <c r="DF480" s="6"/>
      <c r="DG480" s="4"/>
      <c r="DH480" s="6"/>
      <c r="DI480" s="5"/>
      <c r="DJ480" s="5"/>
      <c r="DK480" s="4"/>
      <c r="DL480" s="6"/>
      <c r="DM480" s="4"/>
      <c r="DN480" s="6"/>
      <c r="DO480" s="5"/>
      <c r="DP480" s="5"/>
      <c r="DQ480" s="4"/>
      <c r="DR480" s="6"/>
      <c r="DS480" s="4"/>
      <c r="DT480" s="6"/>
      <c r="DU480" s="5"/>
      <c r="DV480" s="5"/>
      <c r="DW480" s="4"/>
      <c r="DX480" s="6"/>
      <c r="DY480" s="4"/>
      <c r="DZ480" s="6"/>
      <c r="EA480" s="5"/>
      <c r="EB480" s="5"/>
      <c r="EC480" s="4"/>
      <c r="ED480" s="6"/>
      <c r="EE480" s="4"/>
      <c r="EF480" s="6"/>
      <c r="EG480" s="5"/>
      <c r="EH480" s="5"/>
      <c r="EI480" s="4"/>
      <c r="EJ480" s="6"/>
      <c r="EK480" s="4"/>
      <c r="EL480" s="6"/>
      <c r="EM480" s="5"/>
      <c r="EN480" s="5"/>
      <c r="EO480" s="4"/>
      <c r="EP480" s="6"/>
      <c r="EQ480" s="4"/>
      <c r="ER480" s="6"/>
      <c r="ES480" s="5"/>
      <c r="ET480" s="5"/>
      <c r="EU480" s="4"/>
      <c r="EV480" s="6"/>
      <c r="EW480" s="4"/>
      <c r="EX480" s="6"/>
      <c r="EY480" s="5"/>
      <c r="EZ480" s="5"/>
      <c r="FA480" s="4"/>
      <c r="FB480" s="6"/>
      <c r="FC480" s="4"/>
      <c r="FD480" s="6"/>
      <c r="FE480" s="5"/>
      <c r="FF480" s="5"/>
      <c r="FG480" s="4"/>
      <c r="FH480" s="6"/>
      <c r="FI480" s="4"/>
      <c r="FJ480" s="6"/>
      <c r="FK480" s="5"/>
      <c r="FL480" s="5"/>
      <c r="FM480" s="4"/>
      <c r="FN480" s="6"/>
      <c r="FO480" s="4"/>
      <c r="FP480" s="6"/>
      <c r="FQ480" s="5"/>
      <c r="FR480" s="5"/>
      <c r="FS480" s="4"/>
      <c r="FT480" s="6"/>
      <c r="FU480" s="4"/>
      <c r="FV480" s="6"/>
      <c r="FW480" s="5"/>
      <c r="FX480" s="5"/>
      <c r="FY480" s="4"/>
      <c r="FZ480" s="6"/>
      <c r="GA480" s="4"/>
      <c r="GB480" s="6"/>
      <c r="GC480" s="5"/>
      <c r="GD480" s="5"/>
      <c r="GE480" s="4"/>
      <c r="GF480" s="6"/>
      <c r="GG480" s="4"/>
      <c r="GH480" s="6"/>
      <c r="GI480" s="5"/>
      <c r="GJ480" s="5"/>
      <c r="GK480" s="4"/>
      <c r="GL480" s="6"/>
      <c r="GM480" s="4"/>
      <c r="GN480" s="6"/>
      <c r="GO480" s="5"/>
      <c r="GP480" s="5"/>
      <c r="GQ480" s="4"/>
      <c r="GR480" s="6"/>
      <c r="GS480" s="4"/>
      <c r="GT480" s="6"/>
      <c r="GU480" s="5"/>
      <c r="GV480" s="5"/>
      <c r="GW480" s="4"/>
      <c r="GX480" s="6"/>
      <c r="GY480" s="4"/>
      <c r="GZ480" s="6"/>
      <c r="HA480" s="5"/>
      <c r="HB480" s="5"/>
      <c r="HC480" s="4"/>
      <c r="HD480" s="6"/>
      <c r="HE480" s="4"/>
      <c r="HF480" s="6"/>
      <c r="HG480" s="5"/>
      <c r="HH480" s="5"/>
      <c r="HI480" s="4"/>
      <c r="HJ480" s="6"/>
      <c r="HK480" s="4"/>
      <c r="HL480" s="6"/>
      <c r="HM480" s="5"/>
      <c r="HN480" s="5"/>
      <c r="HO480" s="4"/>
      <c r="HP480" s="6"/>
      <c r="HQ480" s="4"/>
      <c r="HR480" s="6"/>
      <c r="HS480" s="5"/>
      <c r="HT480" s="5"/>
      <c r="HU480" s="4"/>
      <c r="HV480" s="6"/>
      <c r="HW480" s="4"/>
      <c r="HX480" s="6"/>
      <c r="HY480" s="5"/>
      <c r="HZ480" s="5"/>
      <c r="IA480" s="4"/>
      <c r="IB480" s="6"/>
      <c r="IC480" s="4"/>
      <c r="ID480" s="6"/>
      <c r="IE480" s="5"/>
      <c r="IF480" s="5"/>
      <c r="IG480" s="4"/>
      <c r="IH480" s="6"/>
      <c r="II480" s="4"/>
      <c r="IJ480" s="6"/>
      <c r="IK480" s="5"/>
      <c r="IL480" s="5"/>
      <c r="IM480" s="4"/>
      <c r="IN480" s="6"/>
      <c r="IO480" s="4"/>
      <c r="IP480" s="6"/>
      <c r="IQ480" s="5"/>
      <c r="IR480" s="5"/>
      <c r="IS480" s="4"/>
      <c r="IT480" s="6"/>
      <c r="IU480" s="4"/>
      <c r="IV480" s="6"/>
      <c r="IW480" s="5"/>
      <c r="IX480" s="5"/>
      <c r="IY480" s="4"/>
      <c r="IZ480" s="6"/>
      <c r="JA480" s="4"/>
      <c r="JB480" s="6"/>
      <c r="JC480" s="5"/>
      <c r="JD480" s="5"/>
      <c r="JE480" s="4"/>
      <c r="JF480" s="6"/>
      <c r="JG480" s="4"/>
      <c r="JH480" s="6"/>
      <c r="JI480" s="5"/>
      <c r="JJ480" s="5"/>
      <c r="JK480" s="4"/>
      <c r="JL480" s="6"/>
      <c r="JM480" s="4"/>
      <c r="JN480" s="6"/>
      <c r="JO480" s="5"/>
      <c r="JP480" s="5"/>
      <c r="JQ480" s="4"/>
      <c r="JR480" s="6"/>
      <c r="JS480" s="4"/>
      <c r="JT480" s="6"/>
      <c r="JU480" s="5"/>
      <c r="JV480" s="5"/>
      <c r="JW480" s="4"/>
      <c r="JX480" s="6"/>
      <c r="JY480" s="4"/>
      <c r="JZ480" s="6"/>
      <c r="KA480" s="5"/>
      <c r="KB480" s="5"/>
      <c r="KC480" s="4"/>
      <c r="KD480" s="6"/>
      <c r="KE480" s="4"/>
      <c r="KF480" s="6"/>
      <c r="KG480" s="5"/>
      <c r="KH480" s="5"/>
      <c r="KI480" s="4"/>
      <c r="KJ480" s="6"/>
      <c r="KK480" s="4"/>
      <c r="KL480" s="6"/>
      <c r="KM480" s="5"/>
      <c r="KN480" s="5"/>
    </row>
    <row r="481">
      <c r="A481" s="3" t="s">
        <v>85</v>
      </c>
      <c r="B481" s="3" t="s">
        <v>86</v>
      </c>
      <c r="C481" s="3" t="s">
        <v>543</v>
      </c>
      <c r="D481" s="3" t="s">
        <v>544</v>
      </c>
      <c r="E481" s="3" t="s">
        <v>310</v>
      </c>
      <c r="F481" s="3" t="s">
        <v>104</v>
      </c>
      <c r="G481" s="3" t="s">
        <v>104</v>
      </c>
      <c r="H481" s="3" t="s">
        <v>104</v>
      </c>
      <c r="I481" s="3" t="s">
        <v>1327</v>
      </c>
      <c r="J481" s="3" t="s">
        <v>1328</v>
      </c>
      <c r="K481" s="4">
        <v>221</v>
      </c>
      <c r="L481" s="4">
        <f>=ROUNDDOWN(170,0)</f>
      </c>
      <c r="M481" s="4"/>
      <c r="N481" s="5">
        <v>1</v>
      </c>
      <c r="O481" s="4"/>
      <c r="P481" s="4">
        <f>=ROUNDDOWN({0},0)</f>
      </c>
      <c r="Q481" s="4"/>
      <c r="R481" s="5"/>
      <c r="S481" s="4"/>
      <c r="T481" s="6"/>
      <c r="U481" s="4"/>
      <c r="V481" s="6"/>
      <c r="W481" s="5"/>
      <c r="X481" s="5"/>
      <c r="Y481" s="4"/>
      <c r="Z481" s="6"/>
      <c r="AA481" s="4"/>
      <c r="AB481" s="6"/>
      <c r="AC481" s="5"/>
      <c r="AD481" s="5"/>
      <c r="AE481" s="4"/>
      <c r="AF481" s="6"/>
      <c r="AG481" s="4"/>
      <c r="AH481" s="6"/>
      <c r="AI481" s="5"/>
      <c r="AJ481" s="5"/>
      <c r="AK481" s="4"/>
      <c r="AL481" s="6"/>
      <c r="AM481" s="4"/>
      <c r="AN481" s="6"/>
      <c r="AO481" s="5"/>
      <c r="AP481" s="5"/>
      <c r="AQ481" s="4"/>
      <c r="AR481" s="6"/>
      <c r="AS481" s="4"/>
      <c r="AT481" s="6"/>
      <c r="AU481" s="5"/>
      <c r="AV481" s="5"/>
      <c r="AW481" s="4"/>
      <c r="AX481" s="6"/>
      <c r="AY481" s="4"/>
      <c r="AZ481" s="6"/>
      <c r="BA481" s="5"/>
      <c r="BB481" s="5"/>
      <c r="BC481" s="4"/>
      <c r="BD481" s="6"/>
      <c r="BE481" s="4"/>
      <c r="BF481" s="6"/>
      <c r="BG481" s="5"/>
      <c r="BH481" s="5"/>
      <c r="BI481" s="4"/>
      <c r="BJ481" s="6"/>
      <c r="BK481" s="4"/>
      <c r="BL481" s="6"/>
      <c r="BM481" s="5"/>
      <c r="BN481" s="5"/>
      <c r="BO481" s="4"/>
      <c r="BP481" s="6"/>
      <c r="BQ481" s="4"/>
      <c r="BR481" s="6"/>
      <c r="BS481" s="5"/>
      <c r="BT481" s="5"/>
      <c r="BU481" s="4"/>
      <c r="BV481" s="6"/>
      <c r="BW481" s="4"/>
      <c r="BX481" s="6"/>
      <c r="BY481" s="5"/>
      <c r="BZ481" s="5"/>
      <c r="CA481" s="4"/>
      <c r="CB481" s="6"/>
      <c r="CC481" s="4"/>
      <c r="CD481" s="6"/>
      <c r="CE481" s="5"/>
      <c r="CF481" s="5"/>
      <c r="CG481" s="4"/>
      <c r="CH481" s="6"/>
      <c r="CI481" s="4"/>
      <c r="CJ481" s="6"/>
      <c r="CK481" s="5"/>
      <c r="CL481" s="5"/>
      <c r="CM481" s="4"/>
      <c r="CN481" s="6"/>
      <c r="CO481" s="4"/>
      <c r="CP481" s="6"/>
      <c r="CQ481" s="5"/>
      <c r="CR481" s="5"/>
      <c r="CS481" s="4"/>
      <c r="CT481" s="6"/>
      <c r="CU481" s="4"/>
      <c r="CV481" s="6"/>
      <c r="CW481" s="5"/>
      <c r="CX481" s="5"/>
      <c r="CY481" s="4"/>
      <c r="CZ481" s="6"/>
      <c r="DA481" s="4"/>
      <c r="DB481" s="6"/>
      <c r="DC481" s="5"/>
      <c r="DD481" s="5"/>
      <c r="DE481" s="4"/>
      <c r="DF481" s="6"/>
      <c r="DG481" s="4"/>
      <c r="DH481" s="6"/>
      <c r="DI481" s="5"/>
      <c r="DJ481" s="5"/>
      <c r="DK481" s="4"/>
      <c r="DL481" s="6"/>
      <c r="DM481" s="4"/>
      <c r="DN481" s="6"/>
      <c r="DO481" s="5"/>
      <c r="DP481" s="5"/>
      <c r="DQ481" s="4"/>
      <c r="DR481" s="6"/>
      <c r="DS481" s="4"/>
      <c r="DT481" s="6"/>
      <c r="DU481" s="5"/>
      <c r="DV481" s="5"/>
      <c r="DW481" s="4"/>
      <c r="DX481" s="6"/>
      <c r="DY481" s="4"/>
      <c r="DZ481" s="6"/>
      <c r="EA481" s="5"/>
      <c r="EB481" s="5"/>
      <c r="EC481" s="4"/>
      <c r="ED481" s="6"/>
      <c r="EE481" s="4"/>
      <c r="EF481" s="6"/>
      <c r="EG481" s="5"/>
      <c r="EH481" s="5"/>
      <c r="EI481" s="4"/>
      <c r="EJ481" s="6"/>
      <c r="EK481" s="4"/>
      <c r="EL481" s="6"/>
      <c r="EM481" s="5"/>
      <c r="EN481" s="5"/>
      <c r="EO481" s="4"/>
      <c r="EP481" s="6"/>
      <c r="EQ481" s="4"/>
      <c r="ER481" s="6"/>
      <c r="ES481" s="5"/>
      <c r="ET481" s="5"/>
      <c r="EU481" s="4"/>
      <c r="EV481" s="6"/>
      <c r="EW481" s="4"/>
      <c r="EX481" s="6"/>
      <c r="EY481" s="5"/>
      <c r="EZ481" s="5"/>
      <c r="FA481" s="4"/>
      <c r="FB481" s="6"/>
      <c r="FC481" s="4"/>
      <c r="FD481" s="6"/>
      <c r="FE481" s="5"/>
      <c r="FF481" s="5"/>
      <c r="FG481" s="4"/>
      <c r="FH481" s="6"/>
      <c r="FI481" s="4"/>
      <c r="FJ481" s="6"/>
      <c r="FK481" s="5"/>
      <c r="FL481" s="5"/>
      <c r="FM481" s="4"/>
      <c r="FN481" s="6"/>
      <c r="FO481" s="4"/>
      <c r="FP481" s="6"/>
      <c r="FQ481" s="5"/>
      <c r="FR481" s="5"/>
      <c r="FS481" s="4"/>
      <c r="FT481" s="6"/>
      <c r="FU481" s="4"/>
      <c r="FV481" s="6"/>
      <c r="FW481" s="5"/>
      <c r="FX481" s="5"/>
      <c r="FY481" s="4"/>
      <c r="FZ481" s="6"/>
      <c r="GA481" s="4"/>
      <c r="GB481" s="6"/>
      <c r="GC481" s="5"/>
      <c r="GD481" s="5"/>
      <c r="GE481" s="4"/>
      <c r="GF481" s="6"/>
      <c r="GG481" s="4"/>
      <c r="GH481" s="6"/>
      <c r="GI481" s="5"/>
      <c r="GJ481" s="5"/>
      <c r="GK481" s="4"/>
      <c r="GL481" s="6"/>
      <c r="GM481" s="4"/>
      <c r="GN481" s="6"/>
      <c r="GO481" s="5"/>
      <c r="GP481" s="5"/>
      <c r="GQ481" s="4"/>
      <c r="GR481" s="6"/>
      <c r="GS481" s="4"/>
      <c r="GT481" s="6"/>
      <c r="GU481" s="5"/>
      <c r="GV481" s="5"/>
      <c r="GW481" s="4"/>
      <c r="GX481" s="6"/>
      <c r="GY481" s="4"/>
      <c r="GZ481" s="6"/>
      <c r="HA481" s="5"/>
      <c r="HB481" s="5"/>
      <c r="HC481" s="4"/>
      <c r="HD481" s="6"/>
      <c r="HE481" s="4"/>
      <c r="HF481" s="6"/>
      <c r="HG481" s="5"/>
      <c r="HH481" s="5"/>
      <c r="HI481" s="4"/>
      <c r="HJ481" s="6"/>
      <c r="HK481" s="4"/>
      <c r="HL481" s="6"/>
      <c r="HM481" s="5"/>
      <c r="HN481" s="5"/>
      <c r="HO481" s="4"/>
      <c r="HP481" s="6"/>
      <c r="HQ481" s="4"/>
      <c r="HR481" s="6"/>
      <c r="HS481" s="5"/>
      <c r="HT481" s="5"/>
      <c r="HU481" s="4"/>
      <c r="HV481" s="6"/>
      <c r="HW481" s="4"/>
      <c r="HX481" s="6"/>
      <c r="HY481" s="5"/>
      <c r="HZ481" s="5"/>
      <c r="IA481" s="4"/>
      <c r="IB481" s="6"/>
      <c r="IC481" s="4"/>
      <c r="ID481" s="6"/>
      <c r="IE481" s="5"/>
      <c r="IF481" s="5"/>
      <c r="IG481" s="4"/>
      <c r="IH481" s="6"/>
      <c r="II481" s="4"/>
      <c r="IJ481" s="6"/>
      <c r="IK481" s="5"/>
      <c r="IL481" s="5"/>
      <c r="IM481" s="4"/>
      <c r="IN481" s="6"/>
      <c r="IO481" s="4"/>
      <c r="IP481" s="6"/>
      <c r="IQ481" s="5"/>
      <c r="IR481" s="5"/>
      <c r="IS481" s="4"/>
      <c r="IT481" s="6"/>
      <c r="IU481" s="4"/>
      <c r="IV481" s="6"/>
      <c r="IW481" s="5"/>
      <c r="IX481" s="5"/>
      <c r="IY481" s="4"/>
      <c r="IZ481" s="6"/>
      <c r="JA481" s="4"/>
      <c r="JB481" s="6"/>
      <c r="JC481" s="5"/>
      <c r="JD481" s="5"/>
      <c r="JE481" s="4"/>
      <c r="JF481" s="6"/>
      <c r="JG481" s="4"/>
      <c r="JH481" s="6"/>
      <c r="JI481" s="5"/>
      <c r="JJ481" s="5"/>
      <c r="JK481" s="4"/>
      <c r="JL481" s="6"/>
      <c r="JM481" s="4"/>
      <c r="JN481" s="6"/>
      <c r="JO481" s="5"/>
      <c r="JP481" s="5"/>
      <c r="JQ481" s="4"/>
      <c r="JR481" s="6"/>
      <c r="JS481" s="4"/>
      <c r="JT481" s="6"/>
      <c r="JU481" s="5"/>
      <c r="JV481" s="5"/>
      <c r="JW481" s="4"/>
      <c r="JX481" s="6"/>
      <c r="JY481" s="4"/>
      <c r="JZ481" s="6"/>
      <c r="KA481" s="5"/>
      <c r="KB481" s="5"/>
      <c r="KC481" s="4"/>
      <c r="KD481" s="6"/>
      <c r="KE481" s="4"/>
      <c r="KF481" s="6"/>
      <c r="KG481" s="5"/>
      <c r="KH481" s="5"/>
      <c r="KI481" s="4"/>
      <c r="KJ481" s="6"/>
      <c r="KK481" s="4"/>
      <c r="KL481" s="6"/>
      <c r="KM481" s="5"/>
      <c r="KN481" s="5"/>
    </row>
    <row r="482">
      <c r="A482" s="3" t="s">
        <v>85</v>
      </c>
      <c r="B482" s="3" t="s">
        <v>86</v>
      </c>
      <c r="C482" s="3" t="s">
        <v>543</v>
      </c>
      <c r="D482" s="3" t="s">
        <v>544</v>
      </c>
      <c r="E482" s="3" t="s">
        <v>546</v>
      </c>
      <c r="F482" s="3" t="s">
        <v>104</v>
      </c>
      <c r="G482" s="3" t="s">
        <v>104</v>
      </c>
      <c r="H482" s="3" t="s">
        <v>104</v>
      </c>
      <c r="I482" s="3" t="s">
        <v>1313</v>
      </c>
      <c r="J482" s="3" t="s">
        <v>1367</v>
      </c>
      <c r="K482" s="4">
        <v>7</v>
      </c>
      <c r="L482" s="4">
        <f>=ROUNDDOWN({0},0)</f>
      </c>
      <c r="M482" s="4"/>
      <c r="N482" s="5">
        <v>1</v>
      </c>
      <c r="O482" s="4"/>
      <c r="P482" s="4">
        <f>=ROUNDDOWN({0},0)</f>
      </c>
      <c r="Q482" s="4"/>
      <c r="R482" s="5"/>
      <c r="S482" s="4"/>
      <c r="T482" s="6"/>
      <c r="U482" s="4"/>
      <c r="V482" s="6"/>
      <c r="W482" s="5"/>
      <c r="X482" s="5"/>
      <c r="Y482" s="4"/>
      <c r="Z482" s="6"/>
      <c r="AA482" s="4"/>
      <c r="AB482" s="6"/>
      <c r="AC482" s="5"/>
      <c r="AD482" s="5"/>
      <c r="AE482" s="4"/>
      <c r="AF482" s="6"/>
      <c r="AG482" s="4"/>
      <c r="AH482" s="6"/>
      <c r="AI482" s="5"/>
      <c r="AJ482" s="5"/>
      <c r="AK482" s="4"/>
      <c r="AL482" s="6"/>
      <c r="AM482" s="4"/>
      <c r="AN482" s="6"/>
      <c r="AO482" s="5"/>
      <c r="AP482" s="5"/>
      <c r="AQ482" s="4"/>
      <c r="AR482" s="6"/>
      <c r="AS482" s="4"/>
      <c r="AT482" s="6"/>
      <c r="AU482" s="5"/>
      <c r="AV482" s="5"/>
      <c r="AW482" s="4"/>
      <c r="AX482" s="6"/>
      <c r="AY482" s="4"/>
      <c r="AZ482" s="6"/>
      <c r="BA482" s="5"/>
      <c r="BB482" s="5"/>
      <c r="BC482" s="4"/>
      <c r="BD482" s="6"/>
      <c r="BE482" s="4"/>
      <c r="BF482" s="6"/>
      <c r="BG482" s="5"/>
      <c r="BH482" s="5"/>
      <c r="BI482" s="4"/>
      <c r="BJ482" s="6"/>
      <c r="BK482" s="4"/>
      <c r="BL482" s="6"/>
      <c r="BM482" s="5"/>
      <c r="BN482" s="5"/>
      <c r="BO482" s="4"/>
      <c r="BP482" s="6"/>
      <c r="BQ482" s="4"/>
      <c r="BR482" s="6"/>
      <c r="BS482" s="5"/>
      <c r="BT482" s="5"/>
      <c r="BU482" s="4"/>
      <c r="BV482" s="6"/>
      <c r="BW482" s="4"/>
      <c r="BX482" s="6"/>
      <c r="BY482" s="5"/>
      <c r="BZ482" s="5"/>
      <c r="CA482" s="4"/>
      <c r="CB482" s="6"/>
      <c r="CC482" s="4"/>
      <c r="CD482" s="6"/>
      <c r="CE482" s="5"/>
      <c r="CF482" s="5"/>
      <c r="CG482" s="4"/>
      <c r="CH482" s="6"/>
      <c r="CI482" s="4"/>
      <c r="CJ482" s="6"/>
      <c r="CK482" s="5"/>
      <c r="CL482" s="5"/>
      <c r="CM482" s="4"/>
      <c r="CN482" s="6"/>
      <c r="CO482" s="4"/>
      <c r="CP482" s="6"/>
      <c r="CQ482" s="5"/>
      <c r="CR482" s="5"/>
      <c r="CS482" s="4"/>
      <c r="CT482" s="6"/>
      <c r="CU482" s="4"/>
      <c r="CV482" s="6"/>
      <c r="CW482" s="5"/>
      <c r="CX482" s="5"/>
      <c r="CY482" s="4"/>
      <c r="CZ482" s="6"/>
      <c r="DA482" s="4"/>
      <c r="DB482" s="6"/>
      <c r="DC482" s="5"/>
      <c r="DD482" s="5"/>
      <c r="DE482" s="4"/>
      <c r="DF482" s="6"/>
      <c r="DG482" s="4"/>
      <c r="DH482" s="6"/>
      <c r="DI482" s="5"/>
      <c r="DJ482" s="5"/>
      <c r="DK482" s="4"/>
      <c r="DL482" s="6"/>
      <c r="DM482" s="4"/>
      <c r="DN482" s="6"/>
      <c r="DO482" s="5"/>
      <c r="DP482" s="5"/>
      <c r="DQ482" s="4"/>
      <c r="DR482" s="6"/>
      <c r="DS482" s="4"/>
      <c r="DT482" s="6"/>
      <c r="DU482" s="5"/>
      <c r="DV482" s="5"/>
      <c r="DW482" s="4"/>
      <c r="DX482" s="6"/>
      <c r="DY482" s="4"/>
      <c r="DZ482" s="6"/>
      <c r="EA482" s="5"/>
      <c r="EB482" s="5"/>
      <c r="EC482" s="4"/>
      <c r="ED482" s="6"/>
      <c r="EE482" s="4"/>
      <c r="EF482" s="6"/>
      <c r="EG482" s="5"/>
      <c r="EH482" s="5"/>
      <c r="EI482" s="4"/>
      <c r="EJ482" s="6"/>
      <c r="EK482" s="4"/>
      <c r="EL482" s="6"/>
      <c r="EM482" s="5"/>
      <c r="EN482" s="5"/>
      <c r="EO482" s="4"/>
      <c r="EP482" s="6"/>
      <c r="EQ482" s="4"/>
      <c r="ER482" s="6"/>
      <c r="ES482" s="5"/>
      <c r="ET482" s="5"/>
      <c r="EU482" s="4"/>
      <c r="EV482" s="6"/>
      <c r="EW482" s="4"/>
      <c r="EX482" s="6"/>
      <c r="EY482" s="5"/>
      <c r="EZ482" s="5"/>
      <c r="FA482" s="4"/>
      <c r="FB482" s="6"/>
      <c r="FC482" s="4"/>
      <c r="FD482" s="6"/>
      <c r="FE482" s="5"/>
      <c r="FF482" s="5"/>
      <c r="FG482" s="4"/>
      <c r="FH482" s="6"/>
      <c r="FI482" s="4"/>
      <c r="FJ482" s="6"/>
      <c r="FK482" s="5"/>
      <c r="FL482" s="5"/>
      <c r="FM482" s="4"/>
      <c r="FN482" s="6"/>
      <c r="FO482" s="4"/>
      <c r="FP482" s="6"/>
      <c r="FQ482" s="5"/>
      <c r="FR482" s="5"/>
      <c r="FS482" s="4"/>
      <c r="FT482" s="6"/>
      <c r="FU482" s="4"/>
      <c r="FV482" s="6"/>
      <c r="FW482" s="5"/>
      <c r="FX482" s="5"/>
      <c r="FY482" s="4"/>
      <c r="FZ482" s="6"/>
      <c r="GA482" s="4"/>
      <c r="GB482" s="6"/>
      <c r="GC482" s="5"/>
      <c r="GD482" s="5"/>
      <c r="GE482" s="4"/>
      <c r="GF482" s="6"/>
      <c r="GG482" s="4"/>
      <c r="GH482" s="6"/>
      <c r="GI482" s="5"/>
      <c r="GJ482" s="5"/>
      <c r="GK482" s="4"/>
      <c r="GL482" s="6"/>
      <c r="GM482" s="4"/>
      <c r="GN482" s="6"/>
      <c r="GO482" s="5"/>
      <c r="GP482" s="5"/>
      <c r="GQ482" s="4"/>
      <c r="GR482" s="6"/>
      <c r="GS482" s="4"/>
      <c r="GT482" s="6"/>
      <c r="GU482" s="5"/>
      <c r="GV482" s="5"/>
      <c r="GW482" s="4"/>
      <c r="GX482" s="6"/>
      <c r="GY482" s="4"/>
      <c r="GZ482" s="6"/>
      <c r="HA482" s="5"/>
      <c r="HB482" s="5"/>
      <c r="HC482" s="4"/>
      <c r="HD482" s="6"/>
      <c r="HE482" s="4"/>
      <c r="HF482" s="6"/>
      <c r="HG482" s="5"/>
      <c r="HH482" s="5"/>
      <c r="HI482" s="4"/>
      <c r="HJ482" s="6"/>
      <c r="HK482" s="4"/>
      <c r="HL482" s="6"/>
      <c r="HM482" s="5"/>
      <c r="HN482" s="5"/>
      <c r="HO482" s="4"/>
      <c r="HP482" s="6"/>
      <c r="HQ482" s="4"/>
      <c r="HR482" s="6"/>
      <c r="HS482" s="5"/>
      <c r="HT482" s="5"/>
      <c r="HU482" s="4"/>
      <c r="HV482" s="6"/>
      <c r="HW482" s="4"/>
      <c r="HX482" s="6"/>
      <c r="HY482" s="5"/>
      <c r="HZ482" s="5"/>
      <c r="IA482" s="4"/>
      <c r="IB482" s="6"/>
      <c r="IC482" s="4"/>
      <c r="ID482" s="6"/>
      <c r="IE482" s="5"/>
      <c r="IF482" s="5"/>
      <c r="IG482" s="4"/>
      <c r="IH482" s="6"/>
      <c r="II482" s="4"/>
      <c r="IJ482" s="6"/>
      <c r="IK482" s="5"/>
      <c r="IL482" s="5"/>
      <c r="IM482" s="4"/>
      <c r="IN482" s="6"/>
      <c r="IO482" s="4"/>
      <c r="IP482" s="6"/>
      <c r="IQ482" s="5"/>
      <c r="IR482" s="5"/>
      <c r="IS482" s="4"/>
      <c r="IT482" s="6"/>
      <c r="IU482" s="4"/>
      <c r="IV482" s="6"/>
      <c r="IW482" s="5"/>
      <c r="IX482" s="5"/>
      <c r="IY482" s="4"/>
      <c r="IZ482" s="6"/>
      <c r="JA482" s="4"/>
      <c r="JB482" s="6"/>
      <c r="JC482" s="5"/>
      <c r="JD482" s="5"/>
      <c r="JE482" s="4"/>
      <c r="JF482" s="6"/>
      <c r="JG482" s="4"/>
      <c r="JH482" s="6"/>
      <c r="JI482" s="5"/>
      <c r="JJ482" s="5"/>
      <c r="JK482" s="4"/>
      <c r="JL482" s="6"/>
      <c r="JM482" s="4"/>
      <c r="JN482" s="6"/>
      <c r="JO482" s="5"/>
      <c r="JP482" s="5"/>
      <c r="JQ482" s="4"/>
      <c r="JR482" s="6"/>
      <c r="JS482" s="4"/>
      <c r="JT482" s="6"/>
      <c r="JU482" s="5"/>
      <c r="JV482" s="5"/>
      <c r="JW482" s="4"/>
      <c r="JX482" s="6"/>
      <c r="JY482" s="4"/>
      <c r="JZ482" s="6"/>
      <c r="KA482" s="5"/>
      <c r="KB482" s="5"/>
      <c r="KC482" s="4"/>
      <c r="KD482" s="6"/>
      <c r="KE482" s="4"/>
      <c r="KF482" s="6"/>
      <c r="KG482" s="5"/>
      <c r="KH482" s="5"/>
      <c r="KI482" s="4"/>
      <c r="KJ482" s="6"/>
      <c r="KK482" s="4"/>
      <c r="KL482" s="6"/>
      <c r="KM482" s="5"/>
      <c r="KN482" s="5"/>
    </row>
    <row r="483">
      <c r="A483" s="3" t="s">
        <v>85</v>
      </c>
      <c r="B483" s="3" t="s">
        <v>86</v>
      </c>
      <c r="C483" s="3" t="s">
        <v>543</v>
      </c>
      <c r="D483" s="3" t="s">
        <v>544</v>
      </c>
      <c r="E483" s="3" t="s">
        <v>339</v>
      </c>
      <c r="F483" s="3" t="s">
        <v>339</v>
      </c>
      <c r="G483" s="3" t="s">
        <v>339</v>
      </c>
      <c r="H483" s="3" t="s">
        <v>104</v>
      </c>
      <c r="I483" s="3" t="s">
        <v>1341</v>
      </c>
      <c r="J483" s="3" t="s">
        <v>712</v>
      </c>
      <c r="K483" s="4"/>
      <c r="L483" s="4">
        <f>=ROUNDDOWN({0},0)</f>
      </c>
      <c r="M483" s="4"/>
      <c r="N483" s="5"/>
      <c r="O483" s="4"/>
      <c r="P483" s="4">
        <f>=ROUNDDOWN({0},0)</f>
      </c>
      <c r="Q483" s="4"/>
      <c r="R483" s="5"/>
      <c r="S483" s="4"/>
      <c r="T483" s="6"/>
      <c r="U483" s="4"/>
      <c r="V483" s="6"/>
      <c r="W483" s="5"/>
      <c r="X483" s="5"/>
      <c r="Y483" s="4"/>
      <c r="Z483" s="6"/>
      <c r="AA483" s="4"/>
      <c r="AB483" s="6"/>
      <c r="AC483" s="5"/>
      <c r="AD483" s="5"/>
      <c r="AE483" s="4"/>
      <c r="AF483" s="6"/>
      <c r="AG483" s="4"/>
      <c r="AH483" s="6"/>
      <c r="AI483" s="5"/>
      <c r="AJ483" s="5"/>
      <c r="AK483" s="4"/>
      <c r="AL483" s="6"/>
      <c r="AM483" s="4"/>
      <c r="AN483" s="6"/>
      <c r="AO483" s="5"/>
      <c r="AP483" s="5"/>
      <c r="AQ483" s="4"/>
      <c r="AR483" s="6"/>
      <c r="AS483" s="4"/>
      <c r="AT483" s="6"/>
      <c r="AU483" s="5"/>
      <c r="AV483" s="5"/>
      <c r="AW483" s="4"/>
      <c r="AX483" s="6"/>
      <c r="AY483" s="4"/>
      <c r="AZ483" s="6"/>
      <c r="BA483" s="5"/>
      <c r="BB483" s="5"/>
      <c r="BC483" s="4"/>
      <c r="BD483" s="6"/>
      <c r="BE483" s="4"/>
      <c r="BF483" s="6"/>
      <c r="BG483" s="5"/>
      <c r="BH483" s="5"/>
      <c r="BI483" s="4"/>
      <c r="BJ483" s="6"/>
      <c r="BK483" s="4"/>
      <c r="BL483" s="6"/>
      <c r="BM483" s="5"/>
      <c r="BN483" s="5"/>
      <c r="BO483" s="4"/>
      <c r="BP483" s="6"/>
      <c r="BQ483" s="4"/>
      <c r="BR483" s="6"/>
      <c r="BS483" s="5"/>
      <c r="BT483" s="5"/>
      <c r="BU483" s="4"/>
      <c r="BV483" s="6"/>
      <c r="BW483" s="4"/>
      <c r="BX483" s="6"/>
      <c r="BY483" s="5"/>
      <c r="BZ483" s="5"/>
      <c r="CA483" s="4"/>
      <c r="CB483" s="6"/>
      <c r="CC483" s="4"/>
      <c r="CD483" s="6"/>
      <c r="CE483" s="5"/>
      <c r="CF483" s="5"/>
      <c r="CG483" s="4"/>
      <c r="CH483" s="6"/>
      <c r="CI483" s="4"/>
      <c r="CJ483" s="6"/>
      <c r="CK483" s="5"/>
      <c r="CL483" s="5"/>
      <c r="CM483" s="4"/>
      <c r="CN483" s="6"/>
      <c r="CO483" s="4"/>
      <c r="CP483" s="6"/>
      <c r="CQ483" s="5"/>
      <c r="CR483" s="5"/>
      <c r="CS483" s="4"/>
      <c r="CT483" s="6"/>
      <c r="CU483" s="4"/>
      <c r="CV483" s="6"/>
      <c r="CW483" s="5"/>
      <c r="CX483" s="5"/>
      <c r="CY483" s="4"/>
      <c r="CZ483" s="6"/>
      <c r="DA483" s="4"/>
      <c r="DB483" s="6"/>
      <c r="DC483" s="5"/>
      <c r="DD483" s="5"/>
      <c r="DE483" s="4"/>
      <c r="DF483" s="6"/>
      <c r="DG483" s="4"/>
      <c r="DH483" s="6"/>
      <c r="DI483" s="5"/>
      <c r="DJ483" s="5"/>
      <c r="DK483" s="4"/>
      <c r="DL483" s="6"/>
      <c r="DM483" s="4"/>
      <c r="DN483" s="6"/>
      <c r="DO483" s="5"/>
      <c r="DP483" s="5"/>
      <c r="DQ483" s="4"/>
      <c r="DR483" s="6"/>
      <c r="DS483" s="4"/>
      <c r="DT483" s="6"/>
      <c r="DU483" s="5"/>
      <c r="DV483" s="5"/>
      <c r="DW483" s="4"/>
      <c r="DX483" s="6"/>
      <c r="DY483" s="4"/>
      <c r="DZ483" s="6"/>
      <c r="EA483" s="5"/>
      <c r="EB483" s="5"/>
      <c r="EC483" s="4"/>
      <c r="ED483" s="6"/>
      <c r="EE483" s="4"/>
      <c r="EF483" s="6"/>
      <c r="EG483" s="5"/>
      <c r="EH483" s="5"/>
      <c r="EI483" s="4"/>
      <c r="EJ483" s="6"/>
      <c r="EK483" s="4"/>
      <c r="EL483" s="6"/>
      <c r="EM483" s="5"/>
      <c r="EN483" s="5"/>
      <c r="EO483" s="4"/>
      <c r="EP483" s="6"/>
      <c r="EQ483" s="4"/>
      <c r="ER483" s="6"/>
      <c r="ES483" s="5"/>
      <c r="ET483" s="5"/>
      <c r="EU483" s="4"/>
      <c r="EV483" s="6"/>
      <c r="EW483" s="4"/>
      <c r="EX483" s="6"/>
      <c r="EY483" s="5"/>
      <c r="EZ483" s="5"/>
      <c r="FA483" s="4"/>
      <c r="FB483" s="6"/>
      <c r="FC483" s="4"/>
      <c r="FD483" s="6"/>
      <c r="FE483" s="5"/>
      <c r="FF483" s="5"/>
      <c r="FG483" s="4"/>
      <c r="FH483" s="6"/>
      <c r="FI483" s="4"/>
      <c r="FJ483" s="6"/>
      <c r="FK483" s="5"/>
      <c r="FL483" s="5"/>
      <c r="FM483" s="4"/>
      <c r="FN483" s="6"/>
      <c r="FO483" s="4"/>
      <c r="FP483" s="6"/>
      <c r="FQ483" s="5"/>
      <c r="FR483" s="5"/>
      <c r="FS483" s="4"/>
      <c r="FT483" s="6"/>
      <c r="FU483" s="4"/>
      <c r="FV483" s="6"/>
      <c r="FW483" s="5"/>
      <c r="FX483" s="5"/>
      <c r="FY483" s="4"/>
      <c r="FZ483" s="6"/>
      <c r="GA483" s="4"/>
      <c r="GB483" s="6"/>
      <c r="GC483" s="5"/>
      <c r="GD483" s="5"/>
      <c r="GE483" s="4"/>
      <c r="GF483" s="6"/>
      <c r="GG483" s="4"/>
      <c r="GH483" s="6"/>
      <c r="GI483" s="5"/>
      <c r="GJ483" s="5"/>
      <c r="GK483" s="4"/>
      <c r="GL483" s="6"/>
      <c r="GM483" s="4"/>
      <c r="GN483" s="6"/>
      <c r="GO483" s="5"/>
      <c r="GP483" s="5"/>
      <c r="GQ483" s="4"/>
      <c r="GR483" s="6"/>
      <c r="GS483" s="4"/>
      <c r="GT483" s="6"/>
      <c r="GU483" s="5"/>
      <c r="GV483" s="5"/>
      <c r="GW483" s="4"/>
      <c r="GX483" s="6"/>
      <c r="GY483" s="4"/>
      <c r="GZ483" s="6"/>
      <c r="HA483" s="5"/>
      <c r="HB483" s="5"/>
      <c r="HC483" s="4"/>
      <c r="HD483" s="6"/>
      <c r="HE483" s="4"/>
      <c r="HF483" s="6"/>
      <c r="HG483" s="5"/>
      <c r="HH483" s="5"/>
      <c r="HI483" s="4"/>
      <c r="HJ483" s="6"/>
      <c r="HK483" s="4"/>
      <c r="HL483" s="6"/>
      <c r="HM483" s="5"/>
      <c r="HN483" s="5"/>
      <c r="HO483" s="4"/>
      <c r="HP483" s="6"/>
      <c r="HQ483" s="4"/>
      <c r="HR483" s="6"/>
      <c r="HS483" s="5"/>
      <c r="HT483" s="5"/>
      <c r="HU483" s="4"/>
      <c r="HV483" s="6"/>
      <c r="HW483" s="4"/>
      <c r="HX483" s="6"/>
      <c r="HY483" s="5"/>
      <c r="HZ483" s="5"/>
      <c r="IA483" s="4"/>
      <c r="IB483" s="6"/>
      <c r="IC483" s="4"/>
      <c r="ID483" s="6"/>
      <c r="IE483" s="5"/>
      <c r="IF483" s="5"/>
      <c r="IG483" s="4"/>
      <c r="IH483" s="6"/>
      <c r="II483" s="4"/>
      <c r="IJ483" s="6"/>
      <c r="IK483" s="5"/>
      <c r="IL483" s="5"/>
      <c r="IM483" s="4"/>
      <c r="IN483" s="6"/>
      <c r="IO483" s="4"/>
      <c r="IP483" s="6"/>
      <c r="IQ483" s="5"/>
      <c r="IR483" s="5"/>
      <c r="IS483" s="4"/>
      <c r="IT483" s="6"/>
      <c r="IU483" s="4"/>
      <c r="IV483" s="6"/>
      <c r="IW483" s="5"/>
      <c r="IX483" s="5"/>
      <c r="IY483" s="4"/>
      <c r="IZ483" s="6"/>
      <c r="JA483" s="4"/>
      <c r="JB483" s="6"/>
      <c r="JC483" s="5"/>
      <c r="JD483" s="5"/>
      <c r="JE483" s="4"/>
      <c r="JF483" s="6"/>
      <c r="JG483" s="4"/>
      <c r="JH483" s="6"/>
      <c r="JI483" s="5"/>
      <c r="JJ483" s="5"/>
      <c r="JK483" s="4"/>
      <c r="JL483" s="6"/>
      <c r="JM483" s="4"/>
      <c r="JN483" s="6"/>
      <c r="JO483" s="5"/>
      <c r="JP483" s="5"/>
      <c r="JQ483" s="4"/>
      <c r="JR483" s="6"/>
      <c r="JS483" s="4"/>
      <c r="JT483" s="6"/>
      <c r="JU483" s="5"/>
      <c r="JV483" s="5"/>
      <c r="JW483" s="4"/>
      <c r="JX483" s="6"/>
      <c r="JY483" s="4"/>
      <c r="JZ483" s="6"/>
      <c r="KA483" s="5"/>
      <c r="KB483" s="5"/>
      <c r="KC483" s="4"/>
      <c r="KD483" s="6"/>
      <c r="KE483" s="4"/>
      <c r="KF483" s="6"/>
      <c r="KG483" s="5"/>
      <c r="KH483" s="5"/>
      <c r="KI483" s="4"/>
      <c r="KJ483" s="6"/>
      <c r="KK483" s="4"/>
      <c r="KL483" s="6"/>
      <c r="KM483" s="5"/>
      <c r="KN483" s="5"/>
    </row>
    <row r="484">
      <c r="A484" s="3" t="s">
        <v>85</v>
      </c>
      <c r="B484" s="3" t="s">
        <v>86</v>
      </c>
      <c r="C484" s="3" t="s">
        <v>547</v>
      </c>
      <c r="D484" s="3" t="s">
        <v>548</v>
      </c>
      <c r="E484" s="3" t="s">
        <v>549</v>
      </c>
      <c r="F484" s="3" t="s">
        <v>549</v>
      </c>
      <c r="G484" s="3" t="s">
        <v>549</v>
      </c>
      <c r="H484" s="3" t="s">
        <v>104</v>
      </c>
      <c r="I484" s="3" t="s">
        <v>1325</v>
      </c>
      <c r="J484" s="3" t="s">
        <v>1319</v>
      </c>
      <c r="K484" s="4">
        <v>978</v>
      </c>
      <c r="L484" s="4">
        <f>=ROUNDDOWN(23.2857142857143,0)</f>
      </c>
      <c r="M484" s="4">
        <v>240</v>
      </c>
      <c r="N484" s="5">
        <v>1</v>
      </c>
      <c r="O484" s="4"/>
      <c r="P484" s="4">
        <f>=ROUNDDOWN({0},0)</f>
      </c>
      <c r="Q484" s="4"/>
      <c r="R484" s="5"/>
      <c r="S484" s="4">
        <v>21</v>
      </c>
      <c r="T484" s="6">
        <v>180.59</v>
      </c>
      <c r="U484" s="4"/>
      <c r="V484" s="6"/>
      <c r="W484" s="5"/>
      <c r="X484" s="5"/>
      <c r="Y484" s="4">
        <v>5</v>
      </c>
      <c r="Z484" s="6">
        <v>33.55</v>
      </c>
      <c r="AA484" s="4"/>
      <c r="AB484" s="6"/>
      <c r="AC484" s="5"/>
      <c r="AD484" s="5"/>
      <c r="AE484" s="4">
        <v>1</v>
      </c>
      <c r="AF484" s="6">
        <v>6.7</v>
      </c>
      <c r="AG484" s="4"/>
      <c r="AH484" s="6"/>
      <c r="AI484" s="5"/>
      <c r="AJ484" s="5"/>
      <c r="AK484" s="4"/>
      <c r="AL484" s="6"/>
      <c r="AM484" s="4"/>
      <c r="AN484" s="6"/>
      <c r="AO484" s="5"/>
      <c r="AP484" s="5"/>
      <c r="AQ484" s="4"/>
      <c r="AR484" s="6"/>
      <c r="AS484" s="4"/>
      <c r="AT484" s="6"/>
      <c r="AU484" s="5"/>
      <c r="AV484" s="5"/>
      <c r="AW484" s="4">
        <v>1</v>
      </c>
      <c r="AX484" s="6">
        <v>7.06</v>
      </c>
      <c r="AY484" s="4"/>
      <c r="AZ484" s="6"/>
      <c r="BA484" s="5"/>
      <c r="BB484" s="5"/>
      <c r="BC484" s="4">
        <v>4</v>
      </c>
      <c r="BD484" s="6">
        <v>63.96</v>
      </c>
      <c r="BE484" s="4"/>
      <c r="BF484" s="6"/>
      <c r="BG484" s="5"/>
      <c r="BH484" s="5"/>
      <c r="BI484" s="4"/>
      <c r="BJ484" s="6"/>
      <c r="BK484" s="4"/>
      <c r="BL484" s="6"/>
      <c r="BM484" s="5"/>
      <c r="BN484" s="5"/>
      <c r="BO484" s="4">
        <v>2</v>
      </c>
      <c r="BP484" s="6">
        <v>15.16</v>
      </c>
      <c r="BQ484" s="4"/>
      <c r="BR484" s="6"/>
      <c r="BS484" s="5"/>
      <c r="BT484" s="5"/>
      <c r="BU484" s="4"/>
      <c r="BV484" s="6"/>
      <c r="BW484" s="4"/>
      <c r="BX484" s="6"/>
      <c r="BY484" s="5"/>
      <c r="BZ484" s="5"/>
      <c r="CA484" s="4"/>
      <c r="CB484" s="6"/>
      <c r="CC484" s="4"/>
      <c r="CD484" s="6"/>
      <c r="CE484" s="5"/>
      <c r="CF484" s="5"/>
      <c r="CG484" s="4">
        <v>8</v>
      </c>
      <c r="CH484" s="6">
        <v>54.16</v>
      </c>
      <c r="CI484" s="4"/>
      <c r="CJ484" s="6"/>
      <c r="CK484" s="5"/>
      <c r="CL484" s="5"/>
      <c r="CM484" s="4"/>
      <c r="CN484" s="6"/>
      <c r="CO484" s="4"/>
      <c r="CP484" s="6"/>
      <c r="CQ484" s="5"/>
      <c r="CR484" s="5"/>
      <c r="CS484" s="4"/>
      <c r="CT484" s="6"/>
      <c r="CU484" s="4"/>
      <c r="CV484" s="6"/>
      <c r="CW484" s="5"/>
      <c r="CX484" s="5"/>
      <c r="CY484" s="4"/>
      <c r="CZ484" s="6"/>
      <c r="DA484" s="4"/>
      <c r="DB484" s="6"/>
      <c r="DC484" s="5"/>
      <c r="DD484" s="5"/>
      <c r="DE484" s="4"/>
      <c r="DF484" s="6"/>
      <c r="DG484" s="4"/>
      <c r="DH484" s="6"/>
      <c r="DI484" s="5"/>
      <c r="DJ484" s="5"/>
      <c r="DK484" s="4"/>
      <c r="DL484" s="6"/>
      <c r="DM484" s="4"/>
      <c r="DN484" s="6"/>
      <c r="DO484" s="5"/>
      <c r="DP484" s="5"/>
      <c r="DQ484" s="4"/>
      <c r="DR484" s="6"/>
      <c r="DS484" s="4"/>
      <c r="DT484" s="6"/>
      <c r="DU484" s="5"/>
      <c r="DV484" s="5"/>
      <c r="DW484" s="4"/>
      <c r="DX484" s="6"/>
      <c r="DY484" s="4"/>
      <c r="DZ484" s="6"/>
      <c r="EA484" s="5"/>
      <c r="EB484" s="5"/>
      <c r="EC484" s="4"/>
      <c r="ED484" s="6"/>
      <c r="EE484" s="4"/>
      <c r="EF484" s="6"/>
      <c r="EG484" s="5"/>
      <c r="EH484" s="5"/>
      <c r="EI484" s="4"/>
      <c r="EJ484" s="6"/>
      <c r="EK484" s="4"/>
      <c r="EL484" s="6"/>
      <c r="EM484" s="5"/>
      <c r="EN484" s="5"/>
      <c r="EO484" s="4"/>
      <c r="EP484" s="6"/>
      <c r="EQ484" s="4"/>
      <c r="ER484" s="6"/>
      <c r="ES484" s="5"/>
      <c r="ET484" s="5"/>
      <c r="EU484" s="4"/>
      <c r="EV484" s="6"/>
      <c r="EW484" s="4"/>
      <c r="EX484" s="6"/>
      <c r="EY484" s="5"/>
      <c r="EZ484" s="5"/>
      <c r="FA484" s="4"/>
      <c r="FB484" s="6"/>
      <c r="FC484" s="4"/>
      <c r="FD484" s="6"/>
      <c r="FE484" s="5"/>
      <c r="FF484" s="5"/>
      <c r="FG484" s="4"/>
      <c r="FH484" s="6"/>
      <c r="FI484" s="4"/>
      <c r="FJ484" s="6"/>
      <c r="FK484" s="5"/>
      <c r="FL484" s="5"/>
      <c r="FM484" s="4"/>
      <c r="FN484" s="6"/>
      <c r="FO484" s="4"/>
      <c r="FP484" s="6"/>
      <c r="FQ484" s="5"/>
      <c r="FR484" s="5"/>
      <c r="FS484" s="4"/>
      <c r="FT484" s="6"/>
      <c r="FU484" s="4"/>
      <c r="FV484" s="6"/>
      <c r="FW484" s="5"/>
      <c r="FX484" s="5"/>
      <c r="FY484" s="4"/>
      <c r="FZ484" s="6"/>
      <c r="GA484" s="4"/>
      <c r="GB484" s="6"/>
      <c r="GC484" s="5"/>
      <c r="GD484" s="5"/>
      <c r="GE484" s="4"/>
      <c r="GF484" s="6"/>
      <c r="GG484" s="4"/>
      <c r="GH484" s="6"/>
      <c r="GI484" s="5"/>
      <c r="GJ484" s="5"/>
      <c r="GK484" s="4"/>
      <c r="GL484" s="6"/>
      <c r="GM484" s="4"/>
      <c r="GN484" s="6"/>
      <c r="GO484" s="5"/>
      <c r="GP484" s="5"/>
      <c r="GQ484" s="4"/>
      <c r="GR484" s="6"/>
      <c r="GS484" s="4"/>
      <c r="GT484" s="6"/>
      <c r="GU484" s="5"/>
      <c r="GV484" s="5"/>
      <c r="GW484" s="4"/>
      <c r="GX484" s="6"/>
      <c r="GY484" s="4"/>
      <c r="GZ484" s="6"/>
      <c r="HA484" s="5"/>
      <c r="HB484" s="5"/>
      <c r="HC484" s="4"/>
      <c r="HD484" s="6"/>
      <c r="HE484" s="4"/>
      <c r="HF484" s="6"/>
      <c r="HG484" s="5"/>
      <c r="HH484" s="5"/>
      <c r="HI484" s="4"/>
      <c r="HJ484" s="6"/>
      <c r="HK484" s="4"/>
      <c r="HL484" s="6"/>
      <c r="HM484" s="5"/>
      <c r="HN484" s="5"/>
      <c r="HO484" s="4"/>
      <c r="HP484" s="6"/>
      <c r="HQ484" s="4"/>
      <c r="HR484" s="6"/>
      <c r="HS484" s="5"/>
      <c r="HT484" s="5"/>
      <c r="HU484" s="4"/>
      <c r="HV484" s="6"/>
      <c r="HW484" s="4"/>
      <c r="HX484" s="6"/>
      <c r="HY484" s="5"/>
      <c r="HZ484" s="5"/>
      <c r="IA484" s="4"/>
      <c r="IB484" s="6"/>
      <c r="IC484" s="4"/>
      <c r="ID484" s="6"/>
      <c r="IE484" s="5"/>
      <c r="IF484" s="5"/>
      <c r="IG484" s="4"/>
      <c r="IH484" s="6"/>
      <c r="II484" s="4"/>
      <c r="IJ484" s="6"/>
      <c r="IK484" s="5"/>
      <c r="IL484" s="5"/>
      <c r="IM484" s="4"/>
      <c r="IN484" s="6"/>
      <c r="IO484" s="4"/>
      <c r="IP484" s="6"/>
      <c r="IQ484" s="5"/>
      <c r="IR484" s="5"/>
      <c r="IS484" s="4"/>
      <c r="IT484" s="6"/>
      <c r="IU484" s="4"/>
      <c r="IV484" s="6"/>
      <c r="IW484" s="5"/>
      <c r="IX484" s="5"/>
      <c r="IY484" s="4"/>
      <c r="IZ484" s="6"/>
      <c r="JA484" s="4"/>
      <c r="JB484" s="6"/>
      <c r="JC484" s="5"/>
      <c r="JD484" s="5"/>
      <c r="JE484" s="4"/>
      <c r="JF484" s="6"/>
      <c r="JG484" s="4"/>
      <c r="JH484" s="6"/>
      <c r="JI484" s="5"/>
      <c r="JJ484" s="5"/>
      <c r="JK484" s="4"/>
      <c r="JL484" s="6"/>
      <c r="JM484" s="4"/>
      <c r="JN484" s="6"/>
      <c r="JO484" s="5"/>
      <c r="JP484" s="5"/>
      <c r="JQ484" s="4"/>
      <c r="JR484" s="6"/>
      <c r="JS484" s="4"/>
      <c r="JT484" s="6"/>
      <c r="JU484" s="5"/>
      <c r="JV484" s="5"/>
      <c r="JW484" s="4"/>
      <c r="JX484" s="6"/>
      <c r="JY484" s="4"/>
      <c r="JZ484" s="6"/>
      <c r="KA484" s="5"/>
      <c r="KB484" s="5"/>
      <c r="KC484" s="4"/>
      <c r="KD484" s="6"/>
      <c r="KE484" s="4"/>
      <c r="KF484" s="6"/>
      <c r="KG484" s="5"/>
      <c r="KH484" s="5"/>
      <c r="KI484" s="4"/>
      <c r="KJ484" s="6"/>
      <c r="KK484" s="4"/>
      <c r="KL484" s="6"/>
      <c r="KM484" s="5"/>
      <c r="KN484" s="5"/>
    </row>
    <row r="485">
      <c r="A485" s="3" t="s">
        <v>85</v>
      </c>
      <c r="B485" s="3" t="s">
        <v>86</v>
      </c>
      <c r="C485" s="3" t="s">
        <v>547</v>
      </c>
      <c r="D485" s="3" t="s">
        <v>548</v>
      </c>
      <c r="E485" s="3" t="s">
        <v>549</v>
      </c>
      <c r="F485" s="3" t="s">
        <v>549</v>
      </c>
      <c r="G485" s="3" t="s">
        <v>549</v>
      </c>
      <c r="H485" s="3" t="s">
        <v>104</v>
      </c>
      <c r="I485" s="3" t="s">
        <v>1323</v>
      </c>
      <c r="J485" s="3" t="s">
        <v>1319</v>
      </c>
      <c r="K485" s="4">
        <v>663</v>
      </c>
      <c r="L485" s="4">
        <f>=ROUNDDOWN(12.75,0)</f>
      </c>
      <c r="M485" s="4">
        <v>840</v>
      </c>
      <c r="N485" s="5">
        <v>1</v>
      </c>
      <c r="O485" s="4"/>
      <c r="P485" s="4">
        <f>=ROUNDDOWN({0},0)</f>
      </c>
      <c r="Q485" s="4"/>
      <c r="R485" s="5"/>
      <c r="S485" s="4">
        <v>22</v>
      </c>
      <c r="T485" s="6">
        <v>166.46</v>
      </c>
      <c r="U485" s="4"/>
      <c r="V485" s="6"/>
      <c r="W485" s="5"/>
      <c r="X485" s="5"/>
      <c r="Y485" s="4">
        <v>5</v>
      </c>
      <c r="Z485" s="6">
        <v>33.55</v>
      </c>
      <c r="AA485" s="4"/>
      <c r="AB485" s="6"/>
      <c r="AC485" s="5"/>
      <c r="AD485" s="5"/>
      <c r="AE485" s="4">
        <v>3</v>
      </c>
      <c r="AF485" s="6">
        <v>20.1</v>
      </c>
      <c r="AG485" s="4"/>
      <c r="AH485" s="6"/>
      <c r="AI485" s="5"/>
      <c r="AJ485" s="5"/>
      <c r="AK485" s="4"/>
      <c r="AL485" s="6"/>
      <c r="AM485" s="4"/>
      <c r="AN485" s="6"/>
      <c r="AO485" s="5"/>
      <c r="AP485" s="5"/>
      <c r="AQ485" s="4"/>
      <c r="AR485" s="6"/>
      <c r="AS485" s="4"/>
      <c r="AT485" s="6"/>
      <c r="AU485" s="5"/>
      <c r="AV485" s="5"/>
      <c r="AW485" s="4">
        <v>1</v>
      </c>
      <c r="AX485" s="6">
        <v>7.06</v>
      </c>
      <c r="AY485" s="4"/>
      <c r="AZ485" s="6"/>
      <c r="BA485" s="5"/>
      <c r="BB485" s="5"/>
      <c r="BC485" s="4">
        <v>2</v>
      </c>
      <c r="BD485" s="6">
        <v>30.65</v>
      </c>
      <c r="BE485" s="4"/>
      <c r="BF485" s="6"/>
      <c r="BG485" s="5"/>
      <c r="BH485" s="5"/>
      <c r="BI485" s="4"/>
      <c r="BJ485" s="6"/>
      <c r="BK485" s="4"/>
      <c r="BL485" s="6"/>
      <c r="BM485" s="5"/>
      <c r="BN485" s="5"/>
      <c r="BO485" s="4">
        <v>4</v>
      </c>
      <c r="BP485" s="6">
        <v>27.71</v>
      </c>
      <c r="BQ485" s="4"/>
      <c r="BR485" s="6"/>
      <c r="BS485" s="5"/>
      <c r="BT485" s="5"/>
      <c r="BU485" s="4"/>
      <c r="BV485" s="6"/>
      <c r="BW485" s="4"/>
      <c r="BX485" s="6"/>
      <c r="BY485" s="5"/>
      <c r="BZ485" s="5"/>
      <c r="CA485" s="4"/>
      <c r="CB485" s="6"/>
      <c r="CC485" s="4"/>
      <c r="CD485" s="6"/>
      <c r="CE485" s="5"/>
      <c r="CF485" s="5"/>
      <c r="CG485" s="4">
        <v>7</v>
      </c>
      <c r="CH485" s="6">
        <v>47.39</v>
      </c>
      <c r="CI485" s="4"/>
      <c r="CJ485" s="6"/>
      <c r="CK485" s="5"/>
      <c r="CL485" s="5"/>
      <c r="CM485" s="4"/>
      <c r="CN485" s="6"/>
      <c r="CO485" s="4"/>
      <c r="CP485" s="6"/>
      <c r="CQ485" s="5"/>
      <c r="CR485" s="5"/>
      <c r="CS485" s="4"/>
      <c r="CT485" s="6"/>
      <c r="CU485" s="4"/>
      <c r="CV485" s="6"/>
      <c r="CW485" s="5"/>
      <c r="CX485" s="5"/>
      <c r="CY485" s="4"/>
      <c r="CZ485" s="6"/>
      <c r="DA485" s="4"/>
      <c r="DB485" s="6"/>
      <c r="DC485" s="5"/>
      <c r="DD485" s="5"/>
      <c r="DE485" s="4"/>
      <c r="DF485" s="6"/>
      <c r="DG485" s="4"/>
      <c r="DH485" s="6"/>
      <c r="DI485" s="5"/>
      <c r="DJ485" s="5"/>
      <c r="DK485" s="4"/>
      <c r="DL485" s="6"/>
      <c r="DM485" s="4"/>
      <c r="DN485" s="6"/>
      <c r="DO485" s="5"/>
      <c r="DP485" s="5"/>
      <c r="DQ485" s="4"/>
      <c r="DR485" s="6"/>
      <c r="DS485" s="4"/>
      <c r="DT485" s="6"/>
      <c r="DU485" s="5"/>
      <c r="DV485" s="5"/>
      <c r="DW485" s="4"/>
      <c r="DX485" s="6"/>
      <c r="DY485" s="4"/>
      <c r="DZ485" s="6"/>
      <c r="EA485" s="5"/>
      <c r="EB485" s="5"/>
      <c r="EC485" s="4"/>
      <c r="ED485" s="6"/>
      <c r="EE485" s="4"/>
      <c r="EF485" s="6"/>
      <c r="EG485" s="5"/>
      <c r="EH485" s="5"/>
      <c r="EI485" s="4"/>
      <c r="EJ485" s="6"/>
      <c r="EK485" s="4"/>
      <c r="EL485" s="6"/>
      <c r="EM485" s="5"/>
      <c r="EN485" s="5"/>
      <c r="EO485" s="4"/>
      <c r="EP485" s="6"/>
      <c r="EQ485" s="4"/>
      <c r="ER485" s="6"/>
      <c r="ES485" s="5"/>
      <c r="ET485" s="5"/>
      <c r="EU485" s="4"/>
      <c r="EV485" s="6"/>
      <c r="EW485" s="4"/>
      <c r="EX485" s="6"/>
      <c r="EY485" s="5"/>
      <c r="EZ485" s="5"/>
      <c r="FA485" s="4"/>
      <c r="FB485" s="6"/>
      <c r="FC485" s="4"/>
      <c r="FD485" s="6"/>
      <c r="FE485" s="5"/>
      <c r="FF485" s="5"/>
      <c r="FG485" s="4"/>
      <c r="FH485" s="6"/>
      <c r="FI485" s="4"/>
      <c r="FJ485" s="6"/>
      <c r="FK485" s="5"/>
      <c r="FL485" s="5"/>
      <c r="FM485" s="4"/>
      <c r="FN485" s="6"/>
      <c r="FO485" s="4"/>
      <c r="FP485" s="6"/>
      <c r="FQ485" s="5"/>
      <c r="FR485" s="5"/>
      <c r="FS485" s="4"/>
      <c r="FT485" s="6"/>
      <c r="FU485" s="4"/>
      <c r="FV485" s="6"/>
      <c r="FW485" s="5"/>
      <c r="FX485" s="5"/>
      <c r="FY485" s="4"/>
      <c r="FZ485" s="6"/>
      <c r="GA485" s="4"/>
      <c r="GB485" s="6"/>
      <c r="GC485" s="5"/>
      <c r="GD485" s="5"/>
      <c r="GE485" s="4"/>
      <c r="GF485" s="6"/>
      <c r="GG485" s="4"/>
      <c r="GH485" s="6"/>
      <c r="GI485" s="5"/>
      <c r="GJ485" s="5"/>
      <c r="GK485" s="4"/>
      <c r="GL485" s="6"/>
      <c r="GM485" s="4"/>
      <c r="GN485" s="6"/>
      <c r="GO485" s="5"/>
      <c r="GP485" s="5"/>
      <c r="GQ485" s="4"/>
      <c r="GR485" s="6"/>
      <c r="GS485" s="4"/>
      <c r="GT485" s="6"/>
      <c r="GU485" s="5"/>
      <c r="GV485" s="5"/>
      <c r="GW485" s="4"/>
      <c r="GX485" s="6"/>
      <c r="GY485" s="4"/>
      <c r="GZ485" s="6"/>
      <c r="HA485" s="5"/>
      <c r="HB485" s="5"/>
      <c r="HC485" s="4"/>
      <c r="HD485" s="6"/>
      <c r="HE485" s="4"/>
      <c r="HF485" s="6"/>
      <c r="HG485" s="5"/>
      <c r="HH485" s="5"/>
      <c r="HI485" s="4"/>
      <c r="HJ485" s="6"/>
      <c r="HK485" s="4"/>
      <c r="HL485" s="6"/>
      <c r="HM485" s="5"/>
      <c r="HN485" s="5"/>
      <c r="HO485" s="4"/>
      <c r="HP485" s="6"/>
      <c r="HQ485" s="4"/>
      <c r="HR485" s="6"/>
      <c r="HS485" s="5"/>
      <c r="HT485" s="5"/>
      <c r="HU485" s="4"/>
      <c r="HV485" s="6"/>
      <c r="HW485" s="4"/>
      <c r="HX485" s="6"/>
      <c r="HY485" s="5"/>
      <c r="HZ485" s="5"/>
      <c r="IA485" s="4"/>
      <c r="IB485" s="6"/>
      <c r="IC485" s="4"/>
      <c r="ID485" s="6"/>
      <c r="IE485" s="5"/>
      <c r="IF485" s="5"/>
      <c r="IG485" s="4"/>
      <c r="IH485" s="6"/>
      <c r="II485" s="4"/>
      <c r="IJ485" s="6"/>
      <c r="IK485" s="5"/>
      <c r="IL485" s="5"/>
      <c r="IM485" s="4"/>
      <c r="IN485" s="6"/>
      <c r="IO485" s="4"/>
      <c r="IP485" s="6"/>
      <c r="IQ485" s="5"/>
      <c r="IR485" s="5"/>
      <c r="IS485" s="4"/>
      <c r="IT485" s="6"/>
      <c r="IU485" s="4"/>
      <c r="IV485" s="6"/>
      <c r="IW485" s="5"/>
      <c r="IX485" s="5"/>
      <c r="IY485" s="4"/>
      <c r="IZ485" s="6"/>
      <c r="JA485" s="4"/>
      <c r="JB485" s="6"/>
      <c r="JC485" s="5"/>
      <c r="JD485" s="5"/>
      <c r="JE485" s="4"/>
      <c r="JF485" s="6"/>
      <c r="JG485" s="4"/>
      <c r="JH485" s="6"/>
      <c r="JI485" s="5"/>
      <c r="JJ485" s="5"/>
      <c r="JK485" s="4"/>
      <c r="JL485" s="6"/>
      <c r="JM485" s="4"/>
      <c r="JN485" s="6"/>
      <c r="JO485" s="5"/>
      <c r="JP485" s="5"/>
      <c r="JQ485" s="4"/>
      <c r="JR485" s="6"/>
      <c r="JS485" s="4"/>
      <c r="JT485" s="6"/>
      <c r="JU485" s="5"/>
      <c r="JV485" s="5"/>
      <c r="JW485" s="4"/>
      <c r="JX485" s="6"/>
      <c r="JY485" s="4"/>
      <c r="JZ485" s="6"/>
      <c r="KA485" s="5"/>
      <c r="KB485" s="5"/>
      <c r="KC485" s="4"/>
      <c r="KD485" s="6"/>
      <c r="KE485" s="4"/>
      <c r="KF485" s="6"/>
      <c r="KG485" s="5"/>
      <c r="KH485" s="5"/>
      <c r="KI485" s="4"/>
      <c r="KJ485" s="6"/>
      <c r="KK485" s="4"/>
      <c r="KL485" s="6"/>
      <c r="KM485" s="5"/>
      <c r="KN485" s="5"/>
    </row>
    <row r="486">
      <c r="A486" s="3" t="s">
        <v>85</v>
      </c>
      <c r="B486" s="3" t="s">
        <v>86</v>
      </c>
      <c r="C486" s="3" t="s">
        <v>547</v>
      </c>
      <c r="D486" s="3" t="s">
        <v>548</v>
      </c>
      <c r="E486" s="3" t="s">
        <v>549</v>
      </c>
      <c r="F486" s="3" t="s">
        <v>549</v>
      </c>
      <c r="G486" s="3" t="s">
        <v>549</v>
      </c>
      <c r="H486" s="3" t="s">
        <v>104</v>
      </c>
      <c r="I486" s="3" t="s">
        <v>1349</v>
      </c>
      <c r="J486" s="3" t="s">
        <v>1319</v>
      </c>
      <c r="K486" s="4">
        <v>534</v>
      </c>
      <c r="L486" s="4">
        <f>=ROUNDDOWN(13.0243902439024,0)</f>
      </c>
      <c r="M486" s="4">
        <v>720</v>
      </c>
      <c r="N486" s="5">
        <v>1</v>
      </c>
      <c r="O486" s="4"/>
      <c r="P486" s="4">
        <f>=ROUNDDOWN({0},0)</f>
      </c>
      <c r="Q486" s="4"/>
      <c r="R486" s="5"/>
      <c r="S486" s="4">
        <v>19</v>
      </c>
      <c r="T486" s="6">
        <v>147.63</v>
      </c>
      <c r="U486" s="4"/>
      <c r="V486" s="6"/>
      <c r="W486" s="5"/>
      <c r="X486" s="5"/>
      <c r="Y486" s="4">
        <v>2</v>
      </c>
      <c r="Z486" s="6">
        <v>13.42</v>
      </c>
      <c r="AA486" s="4"/>
      <c r="AB486" s="6"/>
      <c r="AC486" s="5"/>
      <c r="AD486" s="5"/>
      <c r="AE486" s="4">
        <v>1</v>
      </c>
      <c r="AF486" s="6">
        <v>6.7</v>
      </c>
      <c r="AG486" s="4"/>
      <c r="AH486" s="6"/>
      <c r="AI486" s="5"/>
      <c r="AJ486" s="5"/>
      <c r="AK486" s="4"/>
      <c r="AL486" s="6"/>
      <c r="AM486" s="4"/>
      <c r="AN486" s="6"/>
      <c r="AO486" s="5"/>
      <c r="AP486" s="5"/>
      <c r="AQ486" s="4"/>
      <c r="AR486" s="6"/>
      <c r="AS486" s="4"/>
      <c r="AT486" s="6"/>
      <c r="AU486" s="5"/>
      <c r="AV486" s="5"/>
      <c r="AW486" s="4"/>
      <c r="AX486" s="6"/>
      <c r="AY486" s="4"/>
      <c r="AZ486" s="6"/>
      <c r="BA486" s="5"/>
      <c r="BB486" s="5"/>
      <c r="BC486" s="4">
        <v>2</v>
      </c>
      <c r="BD486" s="6">
        <v>31.98</v>
      </c>
      <c r="BE486" s="4"/>
      <c r="BF486" s="6"/>
      <c r="BG486" s="5"/>
      <c r="BH486" s="5"/>
      <c r="BI486" s="4"/>
      <c r="BJ486" s="6"/>
      <c r="BK486" s="4"/>
      <c r="BL486" s="6"/>
      <c r="BM486" s="5"/>
      <c r="BN486" s="5"/>
      <c r="BO486" s="4">
        <v>2</v>
      </c>
      <c r="BP486" s="6">
        <v>14.29</v>
      </c>
      <c r="BQ486" s="4"/>
      <c r="BR486" s="6"/>
      <c r="BS486" s="5"/>
      <c r="BT486" s="5"/>
      <c r="BU486" s="4"/>
      <c r="BV486" s="6"/>
      <c r="BW486" s="4"/>
      <c r="BX486" s="6"/>
      <c r="BY486" s="5"/>
      <c r="BZ486" s="5"/>
      <c r="CA486" s="4"/>
      <c r="CB486" s="6"/>
      <c r="CC486" s="4"/>
      <c r="CD486" s="6"/>
      <c r="CE486" s="5"/>
      <c r="CF486" s="5"/>
      <c r="CG486" s="4">
        <v>12</v>
      </c>
      <c r="CH486" s="6">
        <v>81.24</v>
      </c>
      <c r="CI486" s="4"/>
      <c r="CJ486" s="6"/>
      <c r="CK486" s="5"/>
      <c r="CL486" s="5"/>
      <c r="CM486" s="4"/>
      <c r="CN486" s="6"/>
      <c r="CO486" s="4"/>
      <c r="CP486" s="6"/>
      <c r="CQ486" s="5"/>
      <c r="CR486" s="5"/>
      <c r="CS486" s="4"/>
      <c r="CT486" s="6"/>
      <c r="CU486" s="4"/>
      <c r="CV486" s="6"/>
      <c r="CW486" s="5"/>
      <c r="CX486" s="5"/>
      <c r="CY486" s="4"/>
      <c r="CZ486" s="6"/>
      <c r="DA486" s="4"/>
      <c r="DB486" s="6"/>
      <c r="DC486" s="5"/>
      <c r="DD486" s="5"/>
      <c r="DE486" s="4"/>
      <c r="DF486" s="6"/>
      <c r="DG486" s="4"/>
      <c r="DH486" s="6"/>
      <c r="DI486" s="5"/>
      <c r="DJ486" s="5"/>
      <c r="DK486" s="4"/>
      <c r="DL486" s="6"/>
      <c r="DM486" s="4"/>
      <c r="DN486" s="6"/>
      <c r="DO486" s="5"/>
      <c r="DP486" s="5"/>
      <c r="DQ486" s="4"/>
      <c r="DR486" s="6"/>
      <c r="DS486" s="4"/>
      <c r="DT486" s="6"/>
      <c r="DU486" s="5"/>
      <c r="DV486" s="5"/>
      <c r="DW486" s="4"/>
      <c r="DX486" s="6"/>
      <c r="DY486" s="4"/>
      <c r="DZ486" s="6"/>
      <c r="EA486" s="5"/>
      <c r="EB486" s="5"/>
      <c r="EC486" s="4"/>
      <c r="ED486" s="6"/>
      <c r="EE486" s="4"/>
      <c r="EF486" s="6"/>
      <c r="EG486" s="5"/>
      <c r="EH486" s="5"/>
      <c r="EI486" s="4"/>
      <c r="EJ486" s="6"/>
      <c r="EK486" s="4"/>
      <c r="EL486" s="6"/>
      <c r="EM486" s="5"/>
      <c r="EN486" s="5"/>
      <c r="EO486" s="4"/>
      <c r="EP486" s="6"/>
      <c r="EQ486" s="4"/>
      <c r="ER486" s="6"/>
      <c r="ES486" s="5"/>
      <c r="ET486" s="5"/>
      <c r="EU486" s="4"/>
      <c r="EV486" s="6"/>
      <c r="EW486" s="4"/>
      <c r="EX486" s="6"/>
      <c r="EY486" s="5"/>
      <c r="EZ486" s="5"/>
      <c r="FA486" s="4"/>
      <c r="FB486" s="6"/>
      <c r="FC486" s="4"/>
      <c r="FD486" s="6"/>
      <c r="FE486" s="5"/>
      <c r="FF486" s="5"/>
      <c r="FG486" s="4"/>
      <c r="FH486" s="6"/>
      <c r="FI486" s="4"/>
      <c r="FJ486" s="6"/>
      <c r="FK486" s="5"/>
      <c r="FL486" s="5"/>
      <c r="FM486" s="4"/>
      <c r="FN486" s="6"/>
      <c r="FO486" s="4"/>
      <c r="FP486" s="6"/>
      <c r="FQ486" s="5"/>
      <c r="FR486" s="5"/>
      <c r="FS486" s="4"/>
      <c r="FT486" s="6"/>
      <c r="FU486" s="4"/>
      <c r="FV486" s="6"/>
      <c r="FW486" s="5"/>
      <c r="FX486" s="5"/>
      <c r="FY486" s="4"/>
      <c r="FZ486" s="6"/>
      <c r="GA486" s="4"/>
      <c r="GB486" s="6"/>
      <c r="GC486" s="5"/>
      <c r="GD486" s="5"/>
      <c r="GE486" s="4"/>
      <c r="GF486" s="6"/>
      <c r="GG486" s="4"/>
      <c r="GH486" s="6"/>
      <c r="GI486" s="5"/>
      <c r="GJ486" s="5"/>
      <c r="GK486" s="4"/>
      <c r="GL486" s="6"/>
      <c r="GM486" s="4"/>
      <c r="GN486" s="6"/>
      <c r="GO486" s="5"/>
      <c r="GP486" s="5"/>
      <c r="GQ486" s="4"/>
      <c r="GR486" s="6"/>
      <c r="GS486" s="4"/>
      <c r="GT486" s="6"/>
      <c r="GU486" s="5"/>
      <c r="GV486" s="5"/>
      <c r="GW486" s="4"/>
      <c r="GX486" s="6"/>
      <c r="GY486" s="4"/>
      <c r="GZ486" s="6"/>
      <c r="HA486" s="5"/>
      <c r="HB486" s="5"/>
      <c r="HC486" s="4"/>
      <c r="HD486" s="6"/>
      <c r="HE486" s="4"/>
      <c r="HF486" s="6"/>
      <c r="HG486" s="5"/>
      <c r="HH486" s="5"/>
      <c r="HI486" s="4"/>
      <c r="HJ486" s="6"/>
      <c r="HK486" s="4"/>
      <c r="HL486" s="6"/>
      <c r="HM486" s="5"/>
      <c r="HN486" s="5"/>
      <c r="HO486" s="4"/>
      <c r="HP486" s="6"/>
      <c r="HQ486" s="4"/>
      <c r="HR486" s="6"/>
      <c r="HS486" s="5"/>
      <c r="HT486" s="5"/>
      <c r="HU486" s="4"/>
      <c r="HV486" s="6"/>
      <c r="HW486" s="4"/>
      <c r="HX486" s="6"/>
      <c r="HY486" s="5"/>
      <c r="HZ486" s="5"/>
      <c r="IA486" s="4"/>
      <c r="IB486" s="6"/>
      <c r="IC486" s="4"/>
      <c r="ID486" s="6"/>
      <c r="IE486" s="5"/>
      <c r="IF486" s="5"/>
      <c r="IG486" s="4"/>
      <c r="IH486" s="6"/>
      <c r="II486" s="4"/>
      <c r="IJ486" s="6"/>
      <c r="IK486" s="5"/>
      <c r="IL486" s="5"/>
      <c r="IM486" s="4"/>
      <c r="IN486" s="6"/>
      <c r="IO486" s="4"/>
      <c r="IP486" s="6"/>
      <c r="IQ486" s="5"/>
      <c r="IR486" s="5"/>
      <c r="IS486" s="4"/>
      <c r="IT486" s="6"/>
      <c r="IU486" s="4"/>
      <c r="IV486" s="6"/>
      <c r="IW486" s="5"/>
      <c r="IX486" s="5"/>
      <c r="IY486" s="4"/>
      <c r="IZ486" s="6"/>
      <c r="JA486" s="4"/>
      <c r="JB486" s="6"/>
      <c r="JC486" s="5"/>
      <c r="JD486" s="5"/>
      <c r="JE486" s="4"/>
      <c r="JF486" s="6"/>
      <c r="JG486" s="4"/>
      <c r="JH486" s="6"/>
      <c r="JI486" s="5"/>
      <c r="JJ486" s="5"/>
      <c r="JK486" s="4"/>
      <c r="JL486" s="6"/>
      <c r="JM486" s="4"/>
      <c r="JN486" s="6"/>
      <c r="JO486" s="5"/>
      <c r="JP486" s="5"/>
      <c r="JQ486" s="4"/>
      <c r="JR486" s="6"/>
      <c r="JS486" s="4"/>
      <c r="JT486" s="6"/>
      <c r="JU486" s="5"/>
      <c r="JV486" s="5"/>
      <c r="JW486" s="4"/>
      <c r="JX486" s="6"/>
      <c r="JY486" s="4"/>
      <c r="JZ486" s="6"/>
      <c r="KA486" s="5"/>
      <c r="KB486" s="5"/>
      <c r="KC486" s="4"/>
      <c r="KD486" s="6"/>
      <c r="KE486" s="4"/>
      <c r="KF486" s="6"/>
      <c r="KG486" s="5"/>
      <c r="KH486" s="5"/>
      <c r="KI486" s="4"/>
      <c r="KJ486" s="6"/>
      <c r="KK486" s="4"/>
      <c r="KL486" s="6"/>
      <c r="KM486" s="5"/>
      <c r="KN486" s="5"/>
    </row>
    <row r="487">
      <c r="A487" s="3" t="s">
        <v>85</v>
      </c>
      <c r="B487" s="3" t="s">
        <v>86</v>
      </c>
      <c r="C487" s="3" t="s">
        <v>547</v>
      </c>
      <c r="D487" s="3" t="s">
        <v>548</v>
      </c>
      <c r="E487" s="3" t="s">
        <v>549</v>
      </c>
      <c r="F487" s="3" t="s">
        <v>549</v>
      </c>
      <c r="G487" s="3" t="s">
        <v>549</v>
      </c>
      <c r="H487" s="3" t="s">
        <v>104</v>
      </c>
      <c r="I487" s="3" t="s">
        <v>1320</v>
      </c>
      <c r="J487" s="3" t="s">
        <v>1319</v>
      </c>
      <c r="K487" s="4">
        <v>550</v>
      </c>
      <c r="L487" s="4">
        <f>=ROUNDDOWN(20.3703703703704,0)</f>
      </c>
      <c r="M487" s="4">
        <v>330</v>
      </c>
      <c r="N487" s="5">
        <v>1</v>
      </c>
      <c r="O487" s="4"/>
      <c r="P487" s="4">
        <f>=ROUNDDOWN({0},0)</f>
      </c>
      <c r="Q487" s="4"/>
      <c r="R487" s="5"/>
      <c r="S487" s="4">
        <v>13</v>
      </c>
      <c r="T487" s="6">
        <v>113.65</v>
      </c>
      <c r="U487" s="4"/>
      <c r="V487" s="6"/>
      <c r="W487" s="5"/>
      <c r="X487" s="5"/>
      <c r="Y487" s="4">
        <v>6</v>
      </c>
      <c r="Z487" s="6">
        <v>40.26</v>
      </c>
      <c r="AA487" s="4"/>
      <c r="AB487" s="6"/>
      <c r="AC487" s="5"/>
      <c r="AD487" s="5"/>
      <c r="AE487" s="4">
        <v>2</v>
      </c>
      <c r="AF487" s="6">
        <v>12.4</v>
      </c>
      <c r="AG487" s="4"/>
      <c r="AH487" s="6"/>
      <c r="AI487" s="5"/>
      <c r="AJ487" s="5"/>
      <c r="AK487" s="4"/>
      <c r="AL487" s="6"/>
      <c r="AM487" s="4"/>
      <c r="AN487" s="6"/>
      <c r="AO487" s="5"/>
      <c r="AP487" s="5"/>
      <c r="AQ487" s="4"/>
      <c r="AR487" s="6"/>
      <c r="AS487" s="4"/>
      <c r="AT487" s="6"/>
      <c r="AU487" s="5"/>
      <c r="AV487" s="5"/>
      <c r="AW487" s="4"/>
      <c r="AX487" s="6"/>
      <c r="AY487" s="4"/>
      <c r="AZ487" s="6"/>
      <c r="BA487" s="5"/>
      <c r="BB487" s="5"/>
      <c r="BC487" s="4">
        <v>3</v>
      </c>
      <c r="BD487" s="6">
        <v>46.64</v>
      </c>
      <c r="BE487" s="4"/>
      <c r="BF487" s="6"/>
      <c r="BG487" s="5"/>
      <c r="BH487" s="5"/>
      <c r="BI487" s="4"/>
      <c r="BJ487" s="6"/>
      <c r="BK487" s="4"/>
      <c r="BL487" s="6"/>
      <c r="BM487" s="5"/>
      <c r="BN487" s="5"/>
      <c r="BO487" s="4">
        <v>1</v>
      </c>
      <c r="BP487" s="6">
        <v>7.58</v>
      </c>
      <c r="BQ487" s="4"/>
      <c r="BR487" s="6"/>
      <c r="BS487" s="5"/>
      <c r="BT487" s="5"/>
      <c r="BU487" s="4"/>
      <c r="BV487" s="6"/>
      <c r="BW487" s="4"/>
      <c r="BX487" s="6"/>
      <c r="BY487" s="5"/>
      <c r="BZ487" s="5"/>
      <c r="CA487" s="4"/>
      <c r="CB487" s="6"/>
      <c r="CC487" s="4"/>
      <c r="CD487" s="6"/>
      <c r="CE487" s="5"/>
      <c r="CF487" s="5"/>
      <c r="CG487" s="4">
        <v>1</v>
      </c>
      <c r="CH487" s="6">
        <v>6.77</v>
      </c>
      <c r="CI487" s="4"/>
      <c r="CJ487" s="6"/>
      <c r="CK487" s="5"/>
      <c r="CL487" s="5"/>
      <c r="CM487" s="4"/>
      <c r="CN487" s="6"/>
      <c r="CO487" s="4"/>
      <c r="CP487" s="6"/>
      <c r="CQ487" s="5"/>
      <c r="CR487" s="5"/>
      <c r="CS487" s="4"/>
      <c r="CT487" s="6"/>
      <c r="CU487" s="4"/>
      <c r="CV487" s="6"/>
      <c r="CW487" s="5"/>
      <c r="CX487" s="5"/>
      <c r="CY487" s="4"/>
      <c r="CZ487" s="6"/>
      <c r="DA487" s="4"/>
      <c r="DB487" s="6"/>
      <c r="DC487" s="5"/>
      <c r="DD487" s="5"/>
      <c r="DE487" s="4"/>
      <c r="DF487" s="6"/>
      <c r="DG487" s="4"/>
      <c r="DH487" s="6"/>
      <c r="DI487" s="5"/>
      <c r="DJ487" s="5"/>
      <c r="DK487" s="4"/>
      <c r="DL487" s="6"/>
      <c r="DM487" s="4"/>
      <c r="DN487" s="6"/>
      <c r="DO487" s="5"/>
      <c r="DP487" s="5"/>
      <c r="DQ487" s="4"/>
      <c r="DR487" s="6"/>
      <c r="DS487" s="4"/>
      <c r="DT487" s="6"/>
      <c r="DU487" s="5"/>
      <c r="DV487" s="5"/>
      <c r="DW487" s="4"/>
      <c r="DX487" s="6"/>
      <c r="DY487" s="4"/>
      <c r="DZ487" s="6"/>
      <c r="EA487" s="5"/>
      <c r="EB487" s="5"/>
      <c r="EC487" s="4"/>
      <c r="ED487" s="6"/>
      <c r="EE487" s="4"/>
      <c r="EF487" s="6"/>
      <c r="EG487" s="5"/>
      <c r="EH487" s="5"/>
      <c r="EI487" s="4"/>
      <c r="EJ487" s="6"/>
      <c r="EK487" s="4"/>
      <c r="EL487" s="6"/>
      <c r="EM487" s="5"/>
      <c r="EN487" s="5"/>
      <c r="EO487" s="4"/>
      <c r="EP487" s="6"/>
      <c r="EQ487" s="4"/>
      <c r="ER487" s="6"/>
      <c r="ES487" s="5"/>
      <c r="ET487" s="5"/>
      <c r="EU487" s="4"/>
      <c r="EV487" s="6"/>
      <c r="EW487" s="4"/>
      <c r="EX487" s="6"/>
      <c r="EY487" s="5"/>
      <c r="EZ487" s="5"/>
      <c r="FA487" s="4"/>
      <c r="FB487" s="6"/>
      <c r="FC487" s="4"/>
      <c r="FD487" s="6"/>
      <c r="FE487" s="5"/>
      <c r="FF487" s="5"/>
      <c r="FG487" s="4"/>
      <c r="FH487" s="6"/>
      <c r="FI487" s="4"/>
      <c r="FJ487" s="6"/>
      <c r="FK487" s="5"/>
      <c r="FL487" s="5"/>
      <c r="FM487" s="4"/>
      <c r="FN487" s="6"/>
      <c r="FO487" s="4"/>
      <c r="FP487" s="6"/>
      <c r="FQ487" s="5"/>
      <c r="FR487" s="5"/>
      <c r="FS487" s="4"/>
      <c r="FT487" s="6"/>
      <c r="FU487" s="4"/>
      <c r="FV487" s="6"/>
      <c r="FW487" s="5"/>
      <c r="FX487" s="5"/>
      <c r="FY487" s="4"/>
      <c r="FZ487" s="6"/>
      <c r="GA487" s="4"/>
      <c r="GB487" s="6"/>
      <c r="GC487" s="5"/>
      <c r="GD487" s="5"/>
      <c r="GE487" s="4"/>
      <c r="GF487" s="6"/>
      <c r="GG487" s="4"/>
      <c r="GH487" s="6"/>
      <c r="GI487" s="5"/>
      <c r="GJ487" s="5"/>
      <c r="GK487" s="4"/>
      <c r="GL487" s="6"/>
      <c r="GM487" s="4"/>
      <c r="GN487" s="6"/>
      <c r="GO487" s="5"/>
      <c r="GP487" s="5"/>
      <c r="GQ487" s="4"/>
      <c r="GR487" s="6"/>
      <c r="GS487" s="4"/>
      <c r="GT487" s="6"/>
      <c r="GU487" s="5"/>
      <c r="GV487" s="5"/>
      <c r="GW487" s="4"/>
      <c r="GX487" s="6"/>
      <c r="GY487" s="4"/>
      <c r="GZ487" s="6"/>
      <c r="HA487" s="5"/>
      <c r="HB487" s="5"/>
      <c r="HC487" s="4"/>
      <c r="HD487" s="6"/>
      <c r="HE487" s="4"/>
      <c r="HF487" s="6"/>
      <c r="HG487" s="5"/>
      <c r="HH487" s="5"/>
      <c r="HI487" s="4"/>
      <c r="HJ487" s="6"/>
      <c r="HK487" s="4"/>
      <c r="HL487" s="6"/>
      <c r="HM487" s="5"/>
      <c r="HN487" s="5"/>
      <c r="HO487" s="4"/>
      <c r="HP487" s="6"/>
      <c r="HQ487" s="4"/>
      <c r="HR487" s="6"/>
      <c r="HS487" s="5"/>
      <c r="HT487" s="5"/>
      <c r="HU487" s="4"/>
      <c r="HV487" s="6"/>
      <c r="HW487" s="4"/>
      <c r="HX487" s="6"/>
      <c r="HY487" s="5"/>
      <c r="HZ487" s="5"/>
      <c r="IA487" s="4"/>
      <c r="IB487" s="6"/>
      <c r="IC487" s="4"/>
      <c r="ID487" s="6"/>
      <c r="IE487" s="5"/>
      <c r="IF487" s="5"/>
      <c r="IG487" s="4"/>
      <c r="IH487" s="6"/>
      <c r="II487" s="4"/>
      <c r="IJ487" s="6"/>
      <c r="IK487" s="5"/>
      <c r="IL487" s="5"/>
      <c r="IM487" s="4"/>
      <c r="IN487" s="6"/>
      <c r="IO487" s="4"/>
      <c r="IP487" s="6"/>
      <c r="IQ487" s="5"/>
      <c r="IR487" s="5"/>
      <c r="IS487" s="4"/>
      <c r="IT487" s="6"/>
      <c r="IU487" s="4"/>
      <c r="IV487" s="6"/>
      <c r="IW487" s="5"/>
      <c r="IX487" s="5"/>
      <c r="IY487" s="4"/>
      <c r="IZ487" s="6"/>
      <c r="JA487" s="4"/>
      <c r="JB487" s="6"/>
      <c r="JC487" s="5"/>
      <c r="JD487" s="5"/>
      <c r="JE487" s="4"/>
      <c r="JF487" s="6"/>
      <c r="JG487" s="4"/>
      <c r="JH487" s="6"/>
      <c r="JI487" s="5"/>
      <c r="JJ487" s="5"/>
      <c r="JK487" s="4"/>
      <c r="JL487" s="6"/>
      <c r="JM487" s="4"/>
      <c r="JN487" s="6"/>
      <c r="JO487" s="5"/>
      <c r="JP487" s="5"/>
      <c r="JQ487" s="4"/>
      <c r="JR487" s="6"/>
      <c r="JS487" s="4"/>
      <c r="JT487" s="6"/>
      <c r="JU487" s="5"/>
      <c r="JV487" s="5"/>
      <c r="JW487" s="4"/>
      <c r="JX487" s="6"/>
      <c r="JY487" s="4"/>
      <c r="JZ487" s="6"/>
      <c r="KA487" s="5"/>
      <c r="KB487" s="5"/>
      <c r="KC487" s="4"/>
      <c r="KD487" s="6"/>
      <c r="KE487" s="4"/>
      <c r="KF487" s="6"/>
      <c r="KG487" s="5"/>
      <c r="KH487" s="5"/>
      <c r="KI487" s="4"/>
      <c r="KJ487" s="6"/>
      <c r="KK487" s="4"/>
      <c r="KL487" s="6"/>
      <c r="KM487" s="5"/>
      <c r="KN487" s="5"/>
    </row>
    <row r="488">
      <c r="A488" s="3" t="s">
        <v>85</v>
      </c>
      <c r="B488" s="3" t="s">
        <v>86</v>
      </c>
      <c r="C488" s="3" t="s">
        <v>550</v>
      </c>
      <c r="D488" s="3" t="s">
        <v>551</v>
      </c>
      <c r="E488" s="3" t="s">
        <v>123</v>
      </c>
      <c r="F488" s="3" t="s">
        <v>124</v>
      </c>
      <c r="G488" s="3" t="s">
        <v>125</v>
      </c>
      <c r="H488" s="3" t="s">
        <v>104</v>
      </c>
      <c r="I488" s="3" t="s">
        <v>1336</v>
      </c>
      <c r="J488" s="3" t="s">
        <v>1319</v>
      </c>
      <c r="K488" s="4">
        <v>346</v>
      </c>
      <c r="L488" s="4">
        <f>=ROUNDDOWN(51.6417910447761,0)</f>
      </c>
      <c r="M488" s="4"/>
      <c r="N488" s="5">
        <v>1</v>
      </c>
      <c r="O488" s="4"/>
      <c r="P488" s="4">
        <f>=ROUNDDOWN({0},0)</f>
      </c>
      <c r="Q488" s="4"/>
      <c r="R488" s="5"/>
      <c r="S488" s="4">
        <v>12</v>
      </c>
      <c r="T488" s="6">
        <v>132.96</v>
      </c>
      <c r="U488" s="4"/>
      <c r="V488" s="6"/>
      <c r="W488" s="5"/>
      <c r="X488" s="5"/>
      <c r="Y488" s="4">
        <v>12</v>
      </c>
      <c r="Z488" s="6">
        <v>132.96</v>
      </c>
      <c r="AA488" s="4"/>
      <c r="AB488" s="6"/>
      <c r="AC488" s="5"/>
      <c r="AD488" s="5"/>
      <c r="AE488" s="4"/>
      <c r="AF488" s="6"/>
      <c r="AG488" s="4"/>
      <c r="AH488" s="6"/>
      <c r="AI488" s="5"/>
      <c r="AJ488" s="5"/>
      <c r="AK488" s="4"/>
      <c r="AL488" s="6"/>
      <c r="AM488" s="4"/>
      <c r="AN488" s="6"/>
      <c r="AO488" s="5"/>
      <c r="AP488" s="5"/>
      <c r="AQ488" s="4"/>
      <c r="AR488" s="6"/>
      <c r="AS488" s="4"/>
      <c r="AT488" s="6"/>
      <c r="AU488" s="5"/>
      <c r="AV488" s="5"/>
      <c r="AW488" s="4"/>
      <c r="AX488" s="6"/>
      <c r="AY488" s="4"/>
      <c r="AZ488" s="6"/>
      <c r="BA488" s="5"/>
      <c r="BB488" s="5"/>
      <c r="BC488" s="4"/>
      <c r="BD488" s="6"/>
      <c r="BE488" s="4"/>
      <c r="BF488" s="6"/>
      <c r="BG488" s="5"/>
      <c r="BH488" s="5"/>
      <c r="BI488" s="4"/>
      <c r="BJ488" s="6"/>
      <c r="BK488" s="4"/>
      <c r="BL488" s="6"/>
      <c r="BM488" s="5"/>
      <c r="BN488" s="5"/>
      <c r="BO488" s="4"/>
      <c r="BP488" s="6"/>
      <c r="BQ488" s="4"/>
      <c r="BR488" s="6"/>
      <c r="BS488" s="5"/>
      <c r="BT488" s="5"/>
      <c r="BU488" s="4"/>
      <c r="BV488" s="6"/>
      <c r="BW488" s="4"/>
      <c r="BX488" s="6"/>
      <c r="BY488" s="5"/>
      <c r="BZ488" s="5"/>
      <c r="CA488" s="4"/>
      <c r="CB488" s="6"/>
      <c r="CC488" s="4"/>
      <c r="CD488" s="6"/>
      <c r="CE488" s="5"/>
      <c r="CF488" s="5"/>
      <c r="CG488" s="4"/>
      <c r="CH488" s="6"/>
      <c r="CI488" s="4"/>
      <c r="CJ488" s="6"/>
      <c r="CK488" s="5"/>
      <c r="CL488" s="5"/>
      <c r="CM488" s="4"/>
      <c r="CN488" s="6"/>
      <c r="CO488" s="4"/>
      <c r="CP488" s="6"/>
      <c r="CQ488" s="5"/>
      <c r="CR488" s="5"/>
      <c r="CS488" s="4"/>
      <c r="CT488" s="6"/>
      <c r="CU488" s="4"/>
      <c r="CV488" s="6"/>
      <c r="CW488" s="5"/>
      <c r="CX488" s="5"/>
      <c r="CY488" s="4"/>
      <c r="CZ488" s="6"/>
      <c r="DA488" s="4"/>
      <c r="DB488" s="6"/>
      <c r="DC488" s="5"/>
      <c r="DD488" s="5"/>
      <c r="DE488" s="4"/>
      <c r="DF488" s="6"/>
      <c r="DG488" s="4"/>
      <c r="DH488" s="6"/>
      <c r="DI488" s="5"/>
      <c r="DJ488" s="5"/>
      <c r="DK488" s="4"/>
      <c r="DL488" s="6"/>
      <c r="DM488" s="4"/>
      <c r="DN488" s="6"/>
      <c r="DO488" s="5"/>
      <c r="DP488" s="5"/>
      <c r="DQ488" s="4"/>
      <c r="DR488" s="6"/>
      <c r="DS488" s="4"/>
      <c r="DT488" s="6"/>
      <c r="DU488" s="5"/>
      <c r="DV488" s="5"/>
      <c r="DW488" s="4"/>
      <c r="DX488" s="6"/>
      <c r="DY488" s="4"/>
      <c r="DZ488" s="6"/>
      <c r="EA488" s="5"/>
      <c r="EB488" s="5"/>
      <c r="EC488" s="4"/>
      <c r="ED488" s="6"/>
      <c r="EE488" s="4"/>
      <c r="EF488" s="6"/>
      <c r="EG488" s="5"/>
      <c r="EH488" s="5"/>
      <c r="EI488" s="4"/>
      <c r="EJ488" s="6"/>
      <c r="EK488" s="4"/>
      <c r="EL488" s="6"/>
      <c r="EM488" s="5"/>
      <c r="EN488" s="5"/>
      <c r="EO488" s="4"/>
      <c r="EP488" s="6"/>
      <c r="EQ488" s="4"/>
      <c r="ER488" s="6"/>
      <c r="ES488" s="5"/>
      <c r="ET488" s="5"/>
      <c r="EU488" s="4"/>
      <c r="EV488" s="6"/>
      <c r="EW488" s="4"/>
      <c r="EX488" s="6"/>
      <c r="EY488" s="5"/>
      <c r="EZ488" s="5"/>
      <c r="FA488" s="4"/>
      <c r="FB488" s="6"/>
      <c r="FC488" s="4"/>
      <c r="FD488" s="6"/>
      <c r="FE488" s="5"/>
      <c r="FF488" s="5"/>
      <c r="FG488" s="4"/>
      <c r="FH488" s="6"/>
      <c r="FI488" s="4"/>
      <c r="FJ488" s="6"/>
      <c r="FK488" s="5"/>
      <c r="FL488" s="5"/>
      <c r="FM488" s="4"/>
      <c r="FN488" s="6"/>
      <c r="FO488" s="4"/>
      <c r="FP488" s="6"/>
      <c r="FQ488" s="5"/>
      <c r="FR488" s="5"/>
      <c r="FS488" s="4"/>
      <c r="FT488" s="6"/>
      <c r="FU488" s="4"/>
      <c r="FV488" s="6"/>
      <c r="FW488" s="5"/>
      <c r="FX488" s="5"/>
      <c r="FY488" s="4"/>
      <c r="FZ488" s="6"/>
      <c r="GA488" s="4"/>
      <c r="GB488" s="6"/>
      <c r="GC488" s="5"/>
      <c r="GD488" s="5"/>
      <c r="GE488" s="4"/>
      <c r="GF488" s="6"/>
      <c r="GG488" s="4"/>
      <c r="GH488" s="6"/>
      <c r="GI488" s="5"/>
      <c r="GJ488" s="5"/>
      <c r="GK488" s="4"/>
      <c r="GL488" s="6"/>
      <c r="GM488" s="4"/>
      <c r="GN488" s="6"/>
      <c r="GO488" s="5"/>
      <c r="GP488" s="5"/>
      <c r="GQ488" s="4"/>
      <c r="GR488" s="6"/>
      <c r="GS488" s="4"/>
      <c r="GT488" s="6"/>
      <c r="GU488" s="5"/>
      <c r="GV488" s="5"/>
      <c r="GW488" s="4"/>
      <c r="GX488" s="6"/>
      <c r="GY488" s="4"/>
      <c r="GZ488" s="6"/>
      <c r="HA488" s="5"/>
      <c r="HB488" s="5"/>
      <c r="HC488" s="4"/>
      <c r="HD488" s="6"/>
      <c r="HE488" s="4"/>
      <c r="HF488" s="6"/>
      <c r="HG488" s="5"/>
      <c r="HH488" s="5"/>
      <c r="HI488" s="4"/>
      <c r="HJ488" s="6"/>
      <c r="HK488" s="4"/>
      <c r="HL488" s="6"/>
      <c r="HM488" s="5"/>
      <c r="HN488" s="5"/>
      <c r="HO488" s="4"/>
      <c r="HP488" s="6"/>
      <c r="HQ488" s="4"/>
      <c r="HR488" s="6"/>
      <c r="HS488" s="5"/>
      <c r="HT488" s="5"/>
      <c r="HU488" s="4"/>
      <c r="HV488" s="6"/>
      <c r="HW488" s="4"/>
      <c r="HX488" s="6"/>
      <c r="HY488" s="5"/>
      <c r="HZ488" s="5"/>
      <c r="IA488" s="4"/>
      <c r="IB488" s="6"/>
      <c r="IC488" s="4"/>
      <c r="ID488" s="6"/>
      <c r="IE488" s="5"/>
      <c r="IF488" s="5"/>
      <c r="IG488" s="4"/>
      <c r="IH488" s="6"/>
      <c r="II488" s="4"/>
      <c r="IJ488" s="6"/>
      <c r="IK488" s="5"/>
      <c r="IL488" s="5"/>
      <c r="IM488" s="4"/>
      <c r="IN488" s="6"/>
      <c r="IO488" s="4"/>
      <c r="IP488" s="6"/>
      <c r="IQ488" s="5"/>
      <c r="IR488" s="5"/>
      <c r="IS488" s="4"/>
      <c r="IT488" s="6"/>
      <c r="IU488" s="4"/>
      <c r="IV488" s="6"/>
      <c r="IW488" s="5"/>
      <c r="IX488" s="5"/>
      <c r="IY488" s="4"/>
      <c r="IZ488" s="6"/>
      <c r="JA488" s="4"/>
      <c r="JB488" s="6"/>
      <c r="JC488" s="5"/>
      <c r="JD488" s="5"/>
      <c r="JE488" s="4"/>
      <c r="JF488" s="6"/>
      <c r="JG488" s="4"/>
      <c r="JH488" s="6"/>
      <c r="JI488" s="5"/>
      <c r="JJ488" s="5"/>
      <c r="JK488" s="4"/>
      <c r="JL488" s="6"/>
      <c r="JM488" s="4"/>
      <c r="JN488" s="6"/>
      <c r="JO488" s="5"/>
      <c r="JP488" s="5"/>
      <c r="JQ488" s="4"/>
      <c r="JR488" s="6"/>
      <c r="JS488" s="4"/>
      <c r="JT488" s="6"/>
      <c r="JU488" s="5"/>
      <c r="JV488" s="5"/>
      <c r="JW488" s="4"/>
      <c r="JX488" s="6"/>
      <c r="JY488" s="4"/>
      <c r="JZ488" s="6"/>
      <c r="KA488" s="5"/>
      <c r="KB488" s="5"/>
      <c r="KC488" s="4"/>
      <c r="KD488" s="6"/>
      <c r="KE488" s="4"/>
      <c r="KF488" s="6"/>
      <c r="KG488" s="5"/>
      <c r="KH488" s="5"/>
      <c r="KI488" s="4"/>
      <c r="KJ488" s="6"/>
      <c r="KK488" s="4"/>
      <c r="KL488" s="6"/>
      <c r="KM488" s="5"/>
      <c r="KN488" s="5"/>
    </row>
    <row r="489">
      <c r="A489" s="3" t="s">
        <v>85</v>
      </c>
      <c r="B489" s="3" t="s">
        <v>86</v>
      </c>
      <c r="C489" s="3" t="s">
        <v>550</v>
      </c>
      <c r="D489" s="3" t="s">
        <v>551</v>
      </c>
      <c r="E489" s="3" t="s">
        <v>123</v>
      </c>
      <c r="F489" s="3" t="s">
        <v>124</v>
      </c>
      <c r="G489" s="3" t="s">
        <v>125</v>
      </c>
      <c r="H489" s="3" t="s">
        <v>104</v>
      </c>
      <c r="I489" s="3" t="s">
        <v>1312</v>
      </c>
      <c r="J489" s="3" t="s">
        <v>1319</v>
      </c>
      <c r="K489" s="4">
        <v>327</v>
      </c>
      <c r="L489" s="4">
        <f>=ROUNDDOWN(36.3333333333333,0)</f>
      </c>
      <c r="M489" s="4"/>
      <c r="N489" s="5">
        <v>1</v>
      </c>
      <c r="O489" s="4"/>
      <c r="P489" s="4">
        <f>=ROUNDDOWN({0},0)</f>
      </c>
      <c r="Q489" s="4"/>
      <c r="R489" s="5"/>
      <c r="S489" s="4">
        <v>4</v>
      </c>
      <c r="T489" s="6">
        <v>49.6</v>
      </c>
      <c r="U489" s="4"/>
      <c r="V489" s="6"/>
      <c r="W489" s="5"/>
      <c r="X489" s="5"/>
      <c r="Y489" s="4"/>
      <c r="Z489" s="6"/>
      <c r="AA489" s="4"/>
      <c r="AB489" s="6"/>
      <c r="AC489" s="5"/>
      <c r="AD489" s="5"/>
      <c r="AE489" s="4"/>
      <c r="AF489" s="6"/>
      <c r="AG489" s="4"/>
      <c r="AH489" s="6"/>
      <c r="AI489" s="5"/>
      <c r="AJ489" s="5"/>
      <c r="AK489" s="4"/>
      <c r="AL489" s="6"/>
      <c r="AM489" s="4"/>
      <c r="AN489" s="6"/>
      <c r="AO489" s="5"/>
      <c r="AP489" s="5"/>
      <c r="AQ489" s="4"/>
      <c r="AR489" s="6"/>
      <c r="AS489" s="4"/>
      <c r="AT489" s="6"/>
      <c r="AU489" s="5"/>
      <c r="AV489" s="5"/>
      <c r="AW489" s="4">
        <v>2</v>
      </c>
      <c r="AX489" s="6">
        <v>24.8</v>
      </c>
      <c r="AY489" s="4"/>
      <c r="AZ489" s="6"/>
      <c r="BA489" s="5"/>
      <c r="BB489" s="5"/>
      <c r="BC489" s="4"/>
      <c r="BD489" s="6"/>
      <c r="BE489" s="4"/>
      <c r="BF489" s="6"/>
      <c r="BG489" s="5"/>
      <c r="BH489" s="5"/>
      <c r="BI489" s="4"/>
      <c r="BJ489" s="6"/>
      <c r="BK489" s="4"/>
      <c r="BL489" s="6"/>
      <c r="BM489" s="5"/>
      <c r="BN489" s="5"/>
      <c r="BO489" s="4"/>
      <c r="BP489" s="6"/>
      <c r="BQ489" s="4"/>
      <c r="BR489" s="6"/>
      <c r="BS489" s="5"/>
      <c r="BT489" s="5"/>
      <c r="BU489" s="4"/>
      <c r="BV489" s="6"/>
      <c r="BW489" s="4"/>
      <c r="BX489" s="6"/>
      <c r="BY489" s="5"/>
      <c r="BZ489" s="5"/>
      <c r="CA489" s="4"/>
      <c r="CB489" s="6"/>
      <c r="CC489" s="4"/>
      <c r="CD489" s="6"/>
      <c r="CE489" s="5"/>
      <c r="CF489" s="5"/>
      <c r="CG489" s="4"/>
      <c r="CH489" s="6"/>
      <c r="CI489" s="4"/>
      <c r="CJ489" s="6"/>
      <c r="CK489" s="5"/>
      <c r="CL489" s="5"/>
      <c r="CM489" s="4"/>
      <c r="CN489" s="6"/>
      <c r="CO489" s="4"/>
      <c r="CP489" s="6"/>
      <c r="CQ489" s="5"/>
      <c r="CR489" s="5"/>
      <c r="CS489" s="4"/>
      <c r="CT489" s="6"/>
      <c r="CU489" s="4"/>
      <c r="CV489" s="6"/>
      <c r="CW489" s="5"/>
      <c r="CX489" s="5"/>
      <c r="CY489" s="4"/>
      <c r="CZ489" s="6"/>
      <c r="DA489" s="4"/>
      <c r="DB489" s="6"/>
      <c r="DC489" s="5"/>
      <c r="DD489" s="5"/>
      <c r="DE489" s="4"/>
      <c r="DF489" s="6"/>
      <c r="DG489" s="4"/>
      <c r="DH489" s="6"/>
      <c r="DI489" s="5"/>
      <c r="DJ489" s="5"/>
      <c r="DK489" s="4"/>
      <c r="DL489" s="6"/>
      <c r="DM489" s="4"/>
      <c r="DN489" s="6"/>
      <c r="DO489" s="5"/>
      <c r="DP489" s="5"/>
      <c r="DQ489" s="4">
        <v>2</v>
      </c>
      <c r="DR489" s="6">
        <v>24.8</v>
      </c>
      <c r="DS489" s="4"/>
      <c r="DT489" s="6"/>
      <c r="DU489" s="5"/>
      <c r="DV489" s="5"/>
      <c r="DW489" s="4"/>
      <c r="DX489" s="6"/>
      <c r="DY489" s="4"/>
      <c r="DZ489" s="6"/>
      <c r="EA489" s="5"/>
      <c r="EB489" s="5"/>
      <c r="EC489" s="4"/>
      <c r="ED489" s="6"/>
      <c r="EE489" s="4"/>
      <c r="EF489" s="6"/>
      <c r="EG489" s="5"/>
      <c r="EH489" s="5"/>
      <c r="EI489" s="4"/>
      <c r="EJ489" s="6"/>
      <c r="EK489" s="4"/>
      <c r="EL489" s="6"/>
      <c r="EM489" s="5"/>
      <c r="EN489" s="5"/>
      <c r="EO489" s="4"/>
      <c r="EP489" s="6"/>
      <c r="EQ489" s="4"/>
      <c r="ER489" s="6"/>
      <c r="ES489" s="5"/>
      <c r="ET489" s="5"/>
      <c r="EU489" s="4"/>
      <c r="EV489" s="6"/>
      <c r="EW489" s="4"/>
      <c r="EX489" s="6"/>
      <c r="EY489" s="5"/>
      <c r="EZ489" s="5"/>
      <c r="FA489" s="4"/>
      <c r="FB489" s="6"/>
      <c r="FC489" s="4"/>
      <c r="FD489" s="6"/>
      <c r="FE489" s="5"/>
      <c r="FF489" s="5"/>
      <c r="FG489" s="4"/>
      <c r="FH489" s="6"/>
      <c r="FI489" s="4"/>
      <c r="FJ489" s="6"/>
      <c r="FK489" s="5"/>
      <c r="FL489" s="5"/>
      <c r="FM489" s="4"/>
      <c r="FN489" s="6"/>
      <c r="FO489" s="4"/>
      <c r="FP489" s="6"/>
      <c r="FQ489" s="5"/>
      <c r="FR489" s="5"/>
      <c r="FS489" s="4"/>
      <c r="FT489" s="6"/>
      <c r="FU489" s="4"/>
      <c r="FV489" s="6"/>
      <c r="FW489" s="5"/>
      <c r="FX489" s="5"/>
      <c r="FY489" s="4"/>
      <c r="FZ489" s="6"/>
      <c r="GA489" s="4"/>
      <c r="GB489" s="6"/>
      <c r="GC489" s="5"/>
      <c r="GD489" s="5"/>
      <c r="GE489" s="4"/>
      <c r="GF489" s="6"/>
      <c r="GG489" s="4"/>
      <c r="GH489" s="6"/>
      <c r="GI489" s="5"/>
      <c r="GJ489" s="5"/>
      <c r="GK489" s="4"/>
      <c r="GL489" s="6"/>
      <c r="GM489" s="4"/>
      <c r="GN489" s="6"/>
      <c r="GO489" s="5"/>
      <c r="GP489" s="5"/>
      <c r="GQ489" s="4"/>
      <c r="GR489" s="6"/>
      <c r="GS489" s="4"/>
      <c r="GT489" s="6"/>
      <c r="GU489" s="5"/>
      <c r="GV489" s="5"/>
      <c r="GW489" s="4"/>
      <c r="GX489" s="6"/>
      <c r="GY489" s="4"/>
      <c r="GZ489" s="6"/>
      <c r="HA489" s="5"/>
      <c r="HB489" s="5"/>
      <c r="HC489" s="4"/>
      <c r="HD489" s="6"/>
      <c r="HE489" s="4"/>
      <c r="HF489" s="6"/>
      <c r="HG489" s="5"/>
      <c r="HH489" s="5"/>
      <c r="HI489" s="4"/>
      <c r="HJ489" s="6"/>
      <c r="HK489" s="4"/>
      <c r="HL489" s="6"/>
      <c r="HM489" s="5"/>
      <c r="HN489" s="5"/>
      <c r="HO489" s="4"/>
      <c r="HP489" s="6"/>
      <c r="HQ489" s="4"/>
      <c r="HR489" s="6"/>
      <c r="HS489" s="5"/>
      <c r="HT489" s="5"/>
      <c r="HU489" s="4"/>
      <c r="HV489" s="6"/>
      <c r="HW489" s="4"/>
      <c r="HX489" s="6"/>
      <c r="HY489" s="5"/>
      <c r="HZ489" s="5"/>
      <c r="IA489" s="4"/>
      <c r="IB489" s="6"/>
      <c r="IC489" s="4"/>
      <c r="ID489" s="6"/>
      <c r="IE489" s="5"/>
      <c r="IF489" s="5"/>
      <c r="IG489" s="4"/>
      <c r="IH489" s="6"/>
      <c r="II489" s="4"/>
      <c r="IJ489" s="6"/>
      <c r="IK489" s="5"/>
      <c r="IL489" s="5"/>
      <c r="IM489" s="4"/>
      <c r="IN489" s="6"/>
      <c r="IO489" s="4"/>
      <c r="IP489" s="6"/>
      <c r="IQ489" s="5"/>
      <c r="IR489" s="5"/>
      <c r="IS489" s="4"/>
      <c r="IT489" s="6"/>
      <c r="IU489" s="4"/>
      <c r="IV489" s="6"/>
      <c r="IW489" s="5"/>
      <c r="IX489" s="5"/>
      <c r="IY489" s="4"/>
      <c r="IZ489" s="6"/>
      <c r="JA489" s="4"/>
      <c r="JB489" s="6"/>
      <c r="JC489" s="5"/>
      <c r="JD489" s="5"/>
      <c r="JE489" s="4"/>
      <c r="JF489" s="6"/>
      <c r="JG489" s="4"/>
      <c r="JH489" s="6"/>
      <c r="JI489" s="5"/>
      <c r="JJ489" s="5"/>
      <c r="JK489" s="4"/>
      <c r="JL489" s="6"/>
      <c r="JM489" s="4"/>
      <c r="JN489" s="6"/>
      <c r="JO489" s="5"/>
      <c r="JP489" s="5"/>
      <c r="JQ489" s="4"/>
      <c r="JR489" s="6"/>
      <c r="JS489" s="4"/>
      <c r="JT489" s="6"/>
      <c r="JU489" s="5"/>
      <c r="JV489" s="5"/>
      <c r="JW489" s="4"/>
      <c r="JX489" s="6"/>
      <c r="JY489" s="4"/>
      <c r="JZ489" s="6"/>
      <c r="KA489" s="5"/>
      <c r="KB489" s="5"/>
      <c r="KC489" s="4"/>
      <c r="KD489" s="6"/>
      <c r="KE489" s="4"/>
      <c r="KF489" s="6"/>
      <c r="KG489" s="5"/>
      <c r="KH489" s="5"/>
      <c r="KI489" s="4"/>
      <c r="KJ489" s="6"/>
      <c r="KK489" s="4"/>
      <c r="KL489" s="6"/>
      <c r="KM489" s="5"/>
      <c r="KN489" s="5"/>
    </row>
    <row r="490">
      <c r="A490" s="3" t="s">
        <v>85</v>
      </c>
      <c r="B490" s="3" t="s">
        <v>86</v>
      </c>
      <c r="C490" s="3" t="s">
        <v>550</v>
      </c>
      <c r="D490" s="3" t="s">
        <v>551</v>
      </c>
      <c r="E490" s="3" t="s">
        <v>123</v>
      </c>
      <c r="F490" s="3" t="s">
        <v>124</v>
      </c>
      <c r="G490" s="3" t="s">
        <v>125</v>
      </c>
      <c r="H490" s="3" t="s">
        <v>104</v>
      </c>
      <c r="I490" s="3" t="s">
        <v>1327</v>
      </c>
      <c r="J490" s="3" t="s">
        <v>1396</v>
      </c>
      <c r="K490" s="4">
        <v>136</v>
      </c>
      <c r="L490" s="4">
        <f>=ROUNDDOWN(27.2,0)</f>
      </c>
      <c r="M490" s="4"/>
      <c r="N490" s="5">
        <v>1</v>
      </c>
      <c r="O490" s="4"/>
      <c r="P490" s="4">
        <f>=ROUNDDOWN({0},0)</f>
      </c>
      <c r="Q490" s="4"/>
      <c r="R490" s="5"/>
      <c r="S490" s="4">
        <v>4</v>
      </c>
      <c r="T490" s="6">
        <v>44.32</v>
      </c>
      <c r="U490" s="4"/>
      <c r="V490" s="6"/>
      <c r="W490" s="5"/>
      <c r="X490" s="5"/>
      <c r="Y490" s="4">
        <v>4</v>
      </c>
      <c r="Z490" s="6">
        <v>44.32</v>
      </c>
      <c r="AA490" s="4"/>
      <c r="AB490" s="6"/>
      <c r="AC490" s="5"/>
      <c r="AD490" s="5"/>
      <c r="AE490" s="4"/>
      <c r="AF490" s="6"/>
      <c r="AG490" s="4"/>
      <c r="AH490" s="6"/>
      <c r="AI490" s="5"/>
      <c r="AJ490" s="5"/>
      <c r="AK490" s="4"/>
      <c r="AL490" s="6"/>
      <c r="AM490" s="4"/>
      <c r="AN490" s="6"/>
      <c r="AO490" s="5"/>
      <c r="AP490" s="5"/>
      <c r="AQ490" s="4"/>
      <c r="AR490" s="6"/>
      <c r="AS490" s="4"/>
      <c r="AT490" s="6"/>
      <c r="AU490" s="5"/>
      <c r="AV490" s="5"/>
      <c r="AW490" s="4"/>
      <c r="AX490" s="6"/>
      <c r="AY490" s="4"/>
      <c r="AZ490" s="6"/>
      <c r="BA490" s="5"/>
      <c r="BB490" s="5"/>
      <c r="BC490" s="4"/>
      <c r="BD490" s="6"/>
      <c r="BE490" s="4"/>
      <c r="BF490" s="6"/>
      <c r="BG490" s="5"/>
      <c r="BH490" s="5"/>
      <c r="BI490" s="4"/>
      <c r="BJ490" s="6"/>
      <c r="BK490" s="4"/>
      <c r="BL490" s="6"/>
      <c r="BM490" s="5"/>
      <c r="BN490" s="5"/>
      <c r="BO490" s="4"/>
      <c r="BP490" s="6"/>
      <c r="BQ490" s="4"/>
      <c r="BR490" s="6"/>
      <c r="BS490" s="5"/>
      <c r="BT490" s="5"/>
      <c r="BU490" s="4"/>
      <c r="BV490" s="6"/>
      <c r="BW490" s="4"/>
      <c r="BX490" s="6"/>
      <c r="BY490" s="5"/>
      <c r="BZ490" s="5"/>
      <c r="CA490" s="4"/>
      <c r="CB490" s="6"/>
      <c r="CC490" s="4"/>
      <c r="CD490" s="6"/>
      <c r="CE490" s="5"/>
      <c r="CF490" s="5"/>
      <c r="CG490" s="4"/>
      <c r="CH490" s="6"/>
      <c r="CI490" s="4"/>
      <c r="CJ490" s="6"/>
      <c r="CK490" s="5"/>
      <c r="CL490" s="5"/>
      <c r="CM490" s="4"/>
      <c r="CN490" s="6"/>
      <c r="CO490" s="4"/>
      <c r="CP490" s="6"/>
      <c r="CQ490" s="5"/>
      <c r="CR490" s="5"/>
      <c r="CS490" s="4"/>
      <c r="CT490" s="6"/>
      <c r="CU490" s="4"/>
      <c r="CV490" s="6"/>
      <c r="CW490" s="5"/>
      <c r="CX490" s="5"/>
      <c r="CY490" s="4"/>
      <c r="CZ490" s="6"/>
      <c r="DA490" s="4"/>
      <c r="DB490" s="6"/>
      <c r="DC490" s="5"/>
      <c r="DD490" s="5"/>
      <c r="DE490" s="4"/>
      <c r="DF490" s="6"/>
      <c r="DG490" s="4"/>
      <c r="DH490" s="6"/>
      <c r="DI490" s="5"/>
      <c r="DJ490" s="5"/>
      <c r="DK490" s="4"/>
      <c r="DL490" s="6"/>
      <c r="DM490" s="4"/>
      <c r="DN490" s="6"/>
      <c r="DO490" s="5"/>
      <c r="DP490" s="5"/>
      <c r="DQ490" s="4"/>
      <c r="DR490" s="6"/>
      <c r="DS490" s="4"/>
      <c r="DT490" s="6"/>
      <c r="DU490" s="5"/>
      <c r="DV490" s="5"/>
      <c r="DW490" s="4"/>
      <c r="DX490" s="6"/>
      <c r="DY490" s="4"/>
      <c r="DZ490" s="6"/>
      <c r="EA490" s="5"/>
      <c r="EB490" s="5"/>
      <c r="EC490" s="4"/>
      <c r="ED490" s="6"/>
      <c r="EE490" s="4"/>
      <c r="EF490" s="6"/>
      <c r="EG490" s="5"/>
      <c r="EH490" s="5"/>
      <c r="EI490" s="4"/>
      <c r="EJ490" s="6"/>
      <c r="EK490" s="4"/>
      <c r="EL490" s="6"/>
      <c r="EM490" s="5"/>
      <c r="EN490" s="5"/>
      <c r="EO490" s="4"/>
      <c r="EP490" s="6"/>
      <c r="EQ490" s="4"/>
      <c r="ER490" s="6"/>
      <c r="ES490" s="5"/>
      <c r="ET490" s="5"/>
      <c r="EU490" s="4"/>
      <c r="EV490" s="6"/>
      <c r="EW490" s="4"/>
      <c r="EX490" s="6"/>
      <c r="EY490" s="5"/>
      <c r="EZ490" s="5"/>
      <c r="FA490" s="4"/>
      <c r="FB490" s="6"/>
      <c r="FC490" s="4"/>
      <c r="FD490" s="6"/>
      <c r="FE490" s="5"/>
      <c r="FF490" s="5"/>
      <c r="FG490" s="4"/>
      <c r="FH490" s="6"/>
      <c r="FI490" s="4"/>
      <c r="FJ490" s="6"/>
      <c r="FK490" s="5"/>
      <c r="FL490" s="5"/>
      <c r="FM490" s="4"/>
      <c r="FN490" s="6"/>
      <c r="FO490" s="4"/>
      <c r="FP490" s="6"/>
      <c r="FQ490" s="5"/>
      <c r="FR490" s="5"/>
      <c r="FS490" s="4"/>
      <c r="FT490" s="6"/>
      <c r="FU490" s="4"/>
      <c r="FV490" s="6"/>
      <c r="FW490" s="5"/>
      <c r="FX490" s="5"/>
      <c r="FY490" s="4"/>
      <c r="FZ490" s="6"/>
      <c r="GA490" s="4"/>
      <c r="GB490" s="6"/>
      <c r="GC490" s="5"/>
      <c r="GD490" s="5"/>
      <c r="GE490" s="4"/>
      <c r="GF490" s="6"/>
      <c r="GG490" s="4"/>
      <c r="GH490" s="6"/>
      <c r="GI490" s="5"/>
      <c r="GJ490" s="5"/>
      <c r="GK490" s="4"/>
      <c r="GL490" s="6"/>
      <c r="GM490" s="4"/>
      <c r="GN490" s="6"/>
      <c r="GO490" s="5"/>
      <c r="GP490" s="5"/>
      <c r="GQ490" s="4"/>
      <c r="GR490" s="6"/>
      <c r="GS490" s="4"/>
      <c r="GT490" s="6"/>
      <c r="GU490" s="5"/>
      <c r="GV490" s="5"/>
      <c r="GW490" s="4"/>
      <c r="GX490" s="6"/>
      <c r="GY490" s="4"/>
      <c r="GZ490" s="6"/>
      <c r="HA490" s="5"/>
      <c r="HB490" s="5"/>
      <c r="HC490" s="4"/>
      <c r="HD490" s="6"/>
      <c r="HE490" s="4"/>
      <c r="HF490" s="6"/>
      <c r="HG490" s="5"/>
      <c r="HH490" s="5"/>
      <c r="HI490" s="4"/>
      <c r="HJ490" s="6"/>
      <c r="HK490" s="4"/>
      <c r="HL490" s="6"/>
      <c r="HM490" s="5"/>
      <c r="HN490" s="5"/>
      <c r="HO490" s="4"/>
      <c r="HP490" s="6"/>
      <c r="HQ490" s="4"/>
      <c r="HR490" s="6"/>
      <c r="HS490" s="5"/>
      <c r="HT490" s="5"/>
      <c r="HU490" s="4"/>
      <c r="HV490" s="6"/>
      <c r="HW490" s="4"/>
      <c r="HX490" s="6"/>
      <c r="HY490" s="5"/>
      <c r="HZ490" s="5"/>
      <c r="IA490" s="4"/>
      <c r="IB490" s="6"/>
      <c r="IC490" s="4"/>
      <c r="ID490" s="6"/>
      <c r="IE490" s="5"/>
      <c r="IF490" s="5"/>
      <c r="IG490" s="4"/>
      <c r="IH490" s="6"/>
      <c r="II490" s="4"/>
      <c r="IJ490" s="6"/>
      <c r="IK490" s="5"/>
      <c r="IL490" s="5"/>
      <c r="IM490" s="4"/>
      <c r="IN490" s="6"/>
      <c r="IO490" s="4"/>
      <c r="IP490" s="6"/>
      <c r="IQ490" s="5"/>
      <c r="IR490" s="5"/>
      <c r="IS490" s="4"/>
      <c r="IT490" s="6"/>
      <c r="IU490" s="4"/>
      <c r="IV490" s="6"/>
      <c r="IW490" s="5"/>
      <c r="IX490" s="5"/>
      <c r="IY490" s="4"/>
      <c r="IZ490" s="6"/>
      <c r="JA490" s="4"/>
      <c r="JB490" s="6"/>
      <c r="JC490" s="5"/>
      <c r="JD490" s="5"/>
      <c r="JE490" s="4"/>
      <c r="JF490" s="6"/>
      <c r="JG490" s="4"/>
      <c r="JH490" s="6"/>
      <c r="JI490" s="5"/>
      <c r="JJ490" s="5"/>
      <c r="JK490" s="4"/>
      <c r="JL490" s="6"/>
      <c r="JM490" s="4"/>
      <c r="JN490" s="6"/>
      <c r="JO490" s="5"/>
      <c r="JP490" s="5"/>
      <c r="JQ490" s="4"/>
      <c r="JR490" s="6"/>
      <c r="JS490" s="4"/>
      <c r="JT490" s="6"/>
      <c r="JU490" s="5"/>
      <c r="JV490" s="5"/>
      <c r="JW490" s="4"/>
      <c r="JX490" s="6"/>
      <c r="JY490" s="4"/>
      <c r="JZ490" s="6"/>
      <c r="KA490" s="5"/>
      <c r="KB490" s="5"/>
      <c r="KC490" s="4"/>
      <c r="KD490" s="6"/>
      <c r="KE490" s="4"/>
      <c r="KF490" s="6"/>
      <c r="KG490" s="5"/>
      <c r="KH490" s="5"/>
      <c r="KI490" s="4"/>
      <c r="KJ490" s="6"/>
      <c r="KK490" s="4"/>
      <c r="KL490" s="6"/>
      <c r="KM490" s="5"/>
      <c r="KN490" s="5"/>
    </row>
    <row r="491">
      <c r="A491" s="3" t="s">
        <v>85</v>
      </c>
      <c r="B491" s="3" t="s">
        <v>86</v>
      </c>
      <c r="C491" s="3" t="s">
        <v>550</v>
      </c>
      <c r="D491" s="3" t="s">
        <v>551</v>
      </c>
      <c r="E491" s="3" t="s">
        <v>119</v>
      </c>
      <c r="F491" s="3" t="s">
        <v>120</v>
      </c>
      <c r="G491" s="3" t="s">
        <v>121</v>
      </c>
      <c r="H491" s="3" t="s">
        <v>104</v>
      </c>
      <c r="I491" s="3" t="s">
        <v>1335</v>
      </c>
      <c r="J491" s="3" t="s">
        <v>1319</v>
      </c>
      <c r="K491" s="4">
        <v>1330</v>
      </c>
      <c r="L491" s="4">
        <f>=ROUNDDOWN(57.0815450643777,0)</f>
      </c>
      <c r="M491" s="4"/>
      <c r="N491" s="5">
        <v>1</v>
      </c>
      <c r="O491" s="4"/>
      <c r="P491" s="4">
        <f>=ROUNDDOWN({0},0)</f>
      </c>
      <c r="Q491" s="4"/>
      <c r="R491" s="5"/>
      <c r="S491" s="4">
        <v>19</v>
      </c>
      <c r="T491" s="6">
        <v>193.98</v>
      </c>
      <c r="U491" s="4"/>
      <c r="V491" s="6"/>
      <c r="W491" s="5"/>
      <c r="X491" s="5"/>
      <c r="Y491" s="4">
        <v>12</v>
      </c>
      <c r="Z491" s="6">
        <v>119.64</v>
      </c>
      <c r="AA491" s="4"/>
      <c r="AB491" s="6"/>
      <c r="AC491" s="5"/>
      <c r="AD491" s="5"/>
      <c r="AE491" s="4"/>
      <c r="AF491" s="6"/>
      <c r="AG491" s="4"/>
      <c r="AH491" s="6"/>
      <c r="AI491" s="5"/>
      <c r="AJ491" s="5"/>
      <c r="AK491" s="4">
        <v>1</v>
      </c>
      <c r="AL491" s="6">
        <v>10.56</v>
      </c>
      <c r="AM491" s="4"/>
      <c r="AN491" s="6"/>
      <c r="AO491" s="5"/>
      <c r="AP491" s="5"/>
      <c r="AQ491" s="4"/>
      <c r="AR491" s="6"/>
      <c r="AS491" s="4"/>
      <c r="AT491" s="6"/>
      <c r="AU491" s="5"/>
      <c r="AV491" s="5"/>
      <c r="AW491" s="4">
        <v>1</v>
      </c>
      <c r="AX491" s="6">
        <v>11.03</v>
      </c>
      <c r="AY491" s="4"/>
      <c r="AZ491" s="6"/>
      <c r="BA491" s="5"/>
      <c r="BB491" s="5"/>
      <c r="BC491" s="4"/>
      <c r="BD491" s="6"/>
      <c r="BE491" s="4"/>
      <c r="BF491" s="6"/>
      <c r="BG491" s="5"/>
      <c r="BH491" s="5"/>
      <c r="BI491" s="4"/>
      <c r="BJ491" s="6"/>
      <c r="BK491" s="4"/>
      <c r="BL491" s="6"/>
      <c r="BM491" s="5"/>
      <c r="BN491" s="5"/>
      <c r="BO491" s="4"/>
      <c r="BP491" s="6"/>
      <c r="BQ491" s="4"/>
      <c r="BR491" s="6"/>
      <c r="BS491" s="5"/>
      <c r="BT491" s="5"/>
      <c r="BU491" s="4"/>
      <c r="BV491" s="6"/>
      <c r="BW491" s="4"/>
      <c r="BX491" s="6"/>
      <c r="BY491" s="5"/>
      <c r="BZ491" s="5"/>
      <c r="CA491" s="4"/>
      <c r="CB491" s="6"/>
      <c r="CC491" s="4"/>
      <c r="CD491" s="6"/>
      <c r="CE491" s="5"/>
      <c r="CF491" s="5"/>
      <c r="CG491" s="4">
        <v>1</v>
      </c>
      <c r="CH491" s="6">
        <v>10.62</v>
      </c>
      <c r="CI491" s="4"/>
      <c r="CJ491" s="6"/>
      <c r="CK491" s="5"/>
      <c r="CL491" s="5"/>
      <c r="CM491" s="4"/>
      <c r="CN491" s="6"/>
      <c r="CO491" s="4"/>
      <c r="CP491" s="6"/>
      <c r="CQ491" s="5"/>
      <c r="CR491" s="5"/>
      <c r="CS491" s="4">
        <v>3</v>
      </c>
      <c r="CT491" s="6">
        <v>31.11</v>
      </c>
      <c r="CU491" s="4"/>
      <c r="CV491" s="6"/>
      <c r="CW491" s="5"/>
      <c r="CX491" s="5"/>
      <c r="CY491" s="4"/>
      <c r="CZ491" s="6"/>
      <c r="DA491" s="4"/>
      <c r="DB491" s="6"/>
      <c r="DC491" s="5"/>
      <c r="DD491" s="5"/>
      <c r="DE491" s="4"/>
      <c r="DF491" s="6"/>
      <c r="DG491" s="4"/>
      <c r="DH491" s="6"/>
      <c r="DI491" s="5"/>
      <c r="DJ491" s="5"/>
      <c r="DK491" s="4"/>
      <c r="DL491" s="6"/>
      <c r="DM491" s="4"/>
      <c r="DN491" s="6"/>
      <c r="DO491" s="5"/>
      <c r="DP491" s="5"/>
      <c r="DQ491" s="4">
        <v>1</v>
      </c>
      <c r="DR491" s="6">
        <v>11.02</v>
      </c>
      <c r="DS491" s="4"/>
      <c r="DT491" s="6"/>
      <c r="DU491" s="5"/>
      <c r="DV491" s="5"/>
      <c r="DW491" s="4"/>
      <c r="DX491" s="6"/>
      <c r="DY491" s="4"/>
      <c r="DZ491" s="6"/>
      <c r="EA491" s="5"/>
      <c r="EB491" s="5"/>
      <c r="EC491" s="4"/>
      <c r="ED491" s="6"/>
      <c r="EE491" s="4"/>
      <c r="EF491" s="6"/>
      <c r="EG491" s="5"/>
      <c r="EH491" s="5"/>
      <c r="EI491" s="4"/>
      <c r="EJ491" s="6"/>
      <c r="EK491" s="4"/>
      <c r="EL491" s="6"/>
      <c r="EM491" s="5"/>
      <c r="EN491" s="5"/>
      <c r="EO491" s="4"/>
      <c r="EP491" s="6"/>
      <c r="EQ491" s="4"/>
      <c r="ER491" s="6"/>
      <c r="ES491" s="5"/>
      <c r="ET491" s="5"/>
      <c r="EU491" s="4"/>
      <c r="EV491" s="6"/>
      <c r="EW491" s="4"/>
      <c r="EX491" s="6"/>
      <c r="EY491" s="5"/>
      <c r="EZ491" s="5"/>
      <c r="FA491" s="4"/>
      <c r="FB491" s="6"/>
      <c r="FC491" s="4"/>
      <c r="FD491" s="6"/>
      <c r="FE491" s="5"/>
      <c r="FF491" s="5"/>
      <c r="FG491" s="4"/>
      <c r="FH491" s="6"/>
      <c r="FI491" s="4"/>
      <c r="FJ491" s="6"/>
      <c r="FK491" s="5"/>
      <c r="FL491" s="5"/>
      <c r="FM491" s="4"/>
      <c r="FN491" s="6"/>
      <c r="FO491" s="4"/>
      <c r="FP491" s="6"/>
      <c r="FQ491" s="5"/>
      <c r="FR491" s="5"/>
      <c r="FS491" s="4"/>
      <c r="FT491" s="6"/>
      <c r="FU491" s="4"/>
      <c r="FV491" s="6"/>
      <c r="FW491" s="5"/>
      <c r="FX491" s="5"/>
      <c r="FY491" s="4"/>
      <c r="FZ491" s="6"/>
      <c r="GA491" s="4"/>
      <c r="GB491" s="6"/>
      <c r="GC491" s="5"/>
      <c r="GD491" s="5"/>
      <c r="GE491" s="4"/>
      <c r="GF491" s="6"/>
      <c r="GG491" s="4"/>
      <c r="GH491" s="6"/>
      <c r="GI491" s="5"/>
      <c r="GJ491" s="5"/>
      <c r="GK491" s="4"/>
      <c r="GL491" s="6"/>
      <c r="GM491" s="4"/>
      <c r="GN491" s="6"/>
      <c r="GO491" s="5"/>
      <c r="GP491" s="5"/>
      <c r="GQ491" s="4"/>
      <c r="GR491" s="6"/>
      <c r="GS491" s="4"/>
      <c r="GT491" s="6"/>
      <c r="GU491" s="5"/>
      <c r="GV491" s="5"/>
      <c r="GW491" s="4"/>
      <c r="GX491" s="6"/>
      <c r="GY491" s="4"/>
      <c r="GZ491" s="6"/>
      <c r="HA491" s="5"/>
      <c r="HB491" s="5"/>
      <c r="HC491" s="4"/>
      <c r="HD491" s="6"/>
      <c r="HE491" s="4"/>
      <c r="HF491" s="6"/>
      <c r="HG491" s="5"/>
      <c r="HH491" s="5"/>
      <c r="HI491" s="4"/>
      <c r="HJ491" s="6"/>
      <c r="HK491" s="4"/>
      <c r="HL491" s="6"/>
      <c r="HM491" s="5"/>
      <c r="HN491" s="5"/>
      <c r="HO491" s="4"/>
      <c r="HP491" s="6"/>
      <c r="HQ491" s="4"/>
      <c r="HR491" s="6"/>
      <c r="HS491" s="5"/>
      <c r="HT491" s="5"/>
      <c r="HU491" s="4"/>
      <c r="HV491" s="6"/>
      <c r="HW491" s="4"/>
      <c r="HX491" s="6"/>
      <c r="HY491" s="5"/>
      <c r="HZ491" s="5"/>
      <c r="IA491" s="4"/>
      <c r="IB491" s="6"/>
      <c r="IC491" s="4"/>
      <c r="ID491" s="6"/>
      <c r="IE491" s="5"/>
      <c r="IF491" s="5"/>
      <c r="IG491" s="4"/>
      <c r="IH491" s="6"/>
      <c r="II491" s="4"/>
      <c r="IJ491" s="6"/>
      <c r="IK491" s="5"/>
      <c r="IL491" s="5"/>
      <c r="IM491" s="4"/>
      <c r="IN491" s="6"/>
      <c r="IO491" s="4"/>
      <c r="IP491" s="6"/>
      <c r="IQ491" s="5"/>
      <c r="IR491" s="5"/>
      <c r="IS491" s="4"/>
      <c r="IT491" s="6"/>
      <c r="IU491" s="4"/>
      <c r="IV491" s="6"/>
      <c r="IW491" s="5"/>
      <c r="IX491" s="5"/>
      <c r="IY491" s="4"/>
      <c r="IZ491" s="6"/>
      <c r="JA491" s="4"/>
      <c r="JB491" s="6"/>
      <c r="JC491" s="5"/>
      <c r="JD491" s="5"/>
      <c r="JE491" s="4"/>
      <c r="JF491" s="6"/>
      <c r="JG491" s="4"/>
      <c r="JH491" s="6"/>
      <c r="JI491" s="5"/>
      <c r="JJ491" s="5"/>
      <c r="JK491" s="4"/>
      <c r="JL491" s="6"/>
      <c r="JM491" s="4"/>
      <c r="JN491" s="6"/>
      <c r="JO491" s="5"/>
      <c r="JP491" s="5"/>
      <c r="JQ491" s="4"/>
      <c r="JR491" s="6"/>
      <c r="JS491" s="4"/>
      <c r="JT491" s="6"/>
      <c r="JU491" s="5"/>
      <c r="JV491" s="5"/>
      <c r="JW491" s="4"/>
      <c r="JX491" s="6"/>
      <c r="JY491" s="4"/>
      <c r="JZ491" s="6"/>
      <c r="KA491" s="5"/>
      <c r="KB491" s="5"/>
      <c r="KC491" s="4"/>
      <c r="KD491" s="6"/>
      <c r="KE491" s="4"/>
      <c r="KF491" s="6"/>
      <c r="KG491" s="5"/>
      <c r="KH491" s="5"/>
      <c r="KI491" s="4"/>
      <c r="KJ491" s="6"/>
      <c r="KK491" s="4"/>
      <c r="KL491" s="6"/>
      <c r="KM491" s="5"/>
      <c r="KN491" s="5"/>
    </row>
    <row r="492">
      <c r="A492" s="3" t="s">
        <v>85</v>
      </c>
      <c r="B492" s="3" t="s">
        <v>86</v>
      </c>
      <c r="C492" s="3" t="s">
        <v>550</v>
      </c>
      <c r="D492" s="3" t="s">
        <v>551</v>
      </c>
      <c r="E492" s="3" t="s">
        <v>265</v>
      </c>
      <c r="F492" s="3" t="s">
        <v>266</v>
      </c>
      <c r="G492" s="3" t="s">
        <v>267</v>
      </c>
      <c r="H492" s="3" t="s">
        <v>104</v>
      </c>
      <c r="I492" s="3" t="s">
        <v>1327</v>
      </c>
      <c r="J492" s="3" t="s">
        <v>1319</v>
      </c>
      <c r="K492" s="4">
        <v>804</v>
      </c>
      <c r="L492" s="4">
        <f>=ROUNDDOWN(42.0942408376963,0)</f>
      </c>
      <c r="M492" s="4">
        <v>528</v>
      </c>
      <c r="N492" s="5">
        <v>1</v>
      </c>
      <c r="O492" s="4"/>
      <c r="P492" s="4">
        <f>=ROUNDDOWN({0},0)</f>
      </c>
      <c r="Q492" s="4"/>
      <c r="R492" s="5"/>
      <c r="S492" s="4">
        <v>8</v>
      </c>
      <c r="T492" s="6">
        <v>80.54</v>
      </c>
      <c r="U492" s="4"/>
      <c r="V492" s="6"/>
      <c r="W492" s="5"/>
      <c r="X492" s="5"/>
      <c r="Y492" s="4"/>
      <c r="Z492" s="6"/>
      <c r="AA492" s="4"/>
      <c r="AB492" s="6"/>
      <c r="AC492" s="5"/>
      <c r="AD492" s="5"/>
      <c r="AE492" s="4">
        <v>2</v>
      </c>
      <c r="AF492" s="6">
        <v>17.68</v>
      </c>
      <c r="AG492" s="4"/>
      <c r="AH492" s="6"/>
      <c r="AI492" s="5"/>
      <c r="AJ492" s="5"/>
      <c r="AK492" s="4"/>
      <c r="AL492" s="6"/>
      <c r="AM492" s="4"/>
      <c r="AN492" s="6"/>
      <c r="AO492" s="5"/>
      <c r="AP492" s="5"/>
      <c r="AQ492" s="4"/>
      <c r="AR492" s="6"/>
      <c r="AS492" s="4"/>
      <c r="AT492" s="6"/>
      <c r="AU492" s="5"/>
      <c r="AV492" s="5"/>
      <c r="AW492" s="4">
        <v>2</v>
      </c>
      <c r="AX492" s="6">
        <v>20.94</v>
      </c>
      <c r="AY492" s="4"/>
      <c r="AZ492" s="6"/>
      <c r="BA492" s="5"/>
      <c r="BB492" s="5"/>
      <c r="BC492" s="4"/>
      <c r="BD492" s="6"/>
      <c r="BE492" s="4"/>
      <c r="BF492" s="6"/>
      <c r="BG492" s="5"/>
      <c r="BH492" s="5"/>
      <c r="BI492" s="4"/>
      <c r="BJ492" s="6"/>
      <c r="BK492" s="4"/>
      <c r="BL492" s="6"/>
      <c r="BM492" s="5"/>
      <c r="BN492" s="5"/>
      <c r="BO492" s="4">
        <v>4</v>
      </c>
      <c r="BP492" s="6">
        <v>41.92</v>
      </c>
      <c r="BQ492" s="4"/>
      <c r="BR492" s="6"/>
      <c r="BS492" s="5"/>
      <c r="BT492" s="5"/>
      <c r="BU492" s="4"/>
      <c r="BV492" s="6"/>
      <c r="BW492" s="4"/>
      <c r="BX492" s="6"/>
      <c r="BY492" s="5"/>
      <c r="BZ492" s="5"/>
      <c r="CA492" s="4"/>
      <c r="CB492" s="6"/>
      <c r="CC492" s="4"/>
      <c r="CD492" s="6"/>
      <c r="CE492" s="5"/>
      <c r="CF492" s="5"/>
      <c r="CG492" s="4"/>
      <c r="CH492" s="6"/>
      <c r="CI492" s="4"/>
      <c r="CJ492" s="6"/>
      <c r="CK492" s="5"/>
      <c r="CL492" s="5"/>
      <c r="CM492" s="4"/>
      <c r="CN492" s="6"/>
      <c r="CO492" s="4"/>
      <c r="CP492" s="6"/>
      <c r="CQ492" s="5"/>
      <c r="CR492" s="5"/>
      <c r="CS492" s="4"/>
      <c r="CT492" s="6"/>
      <c r="CU492" s="4"/>
      <c r="CV492" s="6"/>
      <c r="CW492" s="5"/>
      <c r="CX492" s="5"/>
      <c r="CY492" s="4"/>
      <c r="CZ492" s="6"/>
      <c r="DA492" s="4"/>
      <c r="DB492" s="6"/>
      <c r="DC492" s="5"/>
      <c r="DD492" s="5"/>
      <c r="DE492" s="4"/>
      <c r="DF492" s="6"/>
      <c r="DG492" s="4"/>
      <c r="DH492" s="6"/>
      <c r="DI492" s="5"/>
      <c r="DJ492" s="5"/>
      <c r="DK492" s="4"/>
      <c r="DL492" s="6"/>
      <c r="DM492" s="4"/>
      <c r="DN492" s="6"/>
      <c r="DO492" s="5"/>
      <c r="DP492" s="5"/>
      <c r="DQ492" s="4"/>
      <c r="DR492" s="6"/>
      <c r="DS492" s="4"/>
      <c r="DT492" s="6"/>
      <c r="DU492" s="5"/>
      <c r="DV492" s="5"/>
      <c r="DW492" s="4"/>
      <c r="DX492" s="6"/>
      <c r="DY492" s="4"/>
      <c r="DZ492" s="6"/>
      <c r="EA492" s="5"/>
      <c r="EB492" s="5"/>
      <c r="EC492" s="4"/>
      <c r="ED492" s="6"/>
      <c r="EE492" s="4"/>
      <c r="EF492" s="6"/>
      <c r="EG492" s="5"/>
      <c r="EH492" s="5"/>
      <c r="EI492" s="4"/>
      <c r="EJ492" s="6"/>
      <c r="EK492" s="4"/>
      <c r="EL492" s="6"/>
      <c r="EM492" s="5"/>
      <c r="EN492" s="5"/>
      <c r="EO492" s="4"/>
      <c r="EP492" s="6"/>
      <c r="EQ492" s="4"/>
      <c r="ER492" s="6"/>
      <c r="ES492" s="5"/>
      <c r="ET492" s="5"/>
      <c r="EU492" s="4"/>
      <c r="EV492" s="6"/>
      <c r="EW492" s="4"/>
      <c r="EX492" s="6"/>
      <c r="EY492" s="5"/>
      <c r="EZ492" s="5"/>
      <c r="FA492" s="4"/>
      <c r="FB492" s="6"/>
      <c r="FC492" s="4"/>
      <c r="FD492" s="6"/>
      <c r="FE492" s="5"/>
      <c r="FF492" s="5"/>
      <c r="FG492" s="4"/>
      <c r="FH492" s="6"/>
      <c r="FI492" s="4"/>
      <c r="FJ492" s="6"/>
      <c r="FK492" s="5"/>
      <c r="FL492" s="5"/>
      <c r="FM492" s="4"/>
      <c r="FN492" s="6"/>
      <c r="FO492" s="4"/>
      <c r="FP492" s="6"/>
      <c r="FQ492" s="5"/>
      <c r="FR492" s="5"/>
      <c r="FS492" s="4"/>
      <c r="FT492" s="6"/>
      <c r="FU492" s="4"/>
      <c r="FV492" s="6"/>
      <c r="FW492" s="5"/>
      <c r="FX492" s="5"/>
      <c r="FY492" s="4"/>
      <c r="FZ492" s="6"/>
      <c r="GA492" s="4"/>
      <c r="GB492" s="6"/>
      <c r="GC492" s="5"/>
      <c r="GD492" s="5"/>
      <c r="GE492" s="4"/>
      <c r="GF492" s="6"/>
      <c r="GG492" s="4"/>
      <c r="GH492" s="6"/>
      <c r="GI492" s="5"/>
      <c r="GJ492" s="5"/>
      <c r="GK492" s="4"/>
      <c r="GL492" s="6"/>
      <c r="GM492" s="4"/>
      <c r="GN492" s="6"/>
      <c r="GO492" s="5"/>
      <c r="GP492" s="5"/>
      <c r="GQ492" s="4"/>
      <c r="GR492" s="6"/>
      <c r="GS492" s="4"/>
      <c r="GT492" s="6"/>
      <c r="GU492" s="5"/>
      <c r="GV492" s="5"/>
      <c r="GW492" s="4"/>
      <c r="GX492" s="6"/>
      <c r="GY492" s="4"/>
      <c r="GZ492" s="6"/>
      <c r="HA492" s="5"/>
      <c r="HB492" s="5"/>
      <c r="HC492" s="4"/>
      <c r="HD492" s="6"/>
      <c r="HE492" s="4"/>
      <c r="HF492" s="6"/>
      <c r="HG492" s="5"/>
      <c r="HH492" s="5"/>
      <c r="HI492" s="4"/>
      <c r="HJ492" s="6"/>
      <c r="HK492" s="4"/>
      <c r="HL492" s="6"/>
      <c r="HM492" s="5"/>
      <c r="HN492" s="5"/>
      <c r="HO492" s="4"/>
      <c r="HP492" s="6"/>
      <c r="HQ492" s="4"/>
      <c r="HR492" s="6"/>
      <c r="HS492" s="5"/>
      <c r="HT492" s="5"/>
      <c r="HU492" s="4"/>
      <c r="HV492" s="6"/>
      <c r="HW492" s="4"/>
      <c r="HX492" s="6"/>
      <c r="HY492" s="5"/>
      <c r="HZ492" s="5"/>
      <c r="IA492" s="4"/>
      <c r="IB492" s="6"/>
      <c r="IC492" s="4"/>
      <c r="ID492" s="6"/>
      <c r="IE492" s="5"/>
      <c r="IF492" s="5"/>
      <c r="IG492" s="4"/>
      <c r="IH492" s="6"/>
      <c r="II492" s="4"/>
      <c r="IJ492" s="6"/>
      <c r="IK492" s="5"/>
      <c r="IL492" s="5"/>
      <c r="IM492" s="4"/>
      <c r="IN492" s="6"/>
      <c r="IO492" s="4"/>
      <c r="IP492" s="6"/>
      <c r="IQ492" s="5"/>
      <c r="IR492" s="5"/>
      <c r="IS492" s="4"/>
      <c r="IT492" s="6"/>
      <c r="IU492" s="4"/>
      <c r="IV492" s="6"/>
      <c r="IW492" s="5"/>
      <c r="IX492" s="5"/>
      <c r="IY492" s="4"/>
      <c r="IZ492" s="6"/>
      <c r="JA492" s="4"/>
      <c r="JB492" s="6"/>
      <c r="JC492" s="5"/>
      <c r="JD492" s="5"/>
      <c r="JE492" s="4"/>
      <c r="JF492" s="6"/>
      <c r="JG492" s="4"/>
      <c r="JH492" s="6"/>
      <c r="JI492" s="5"/>
      <c r="JJ492" s="5"/>
      <c r="JK492" s="4"/>
      <c r="JL492" s="6"/>
      <c r="JM492" s="4"/>
      <c r="JN492" s="6"/>
      <c r="JO492" s="5"/>
      <c r="JP492" s="5"/>
      <c r="JQ492" s="4"/>
      <c r="JR492" s="6"/>
      <c r="JS492" s="4"/>
      <c r="JT492" s="6"/>
      <c r="JU492" s="5"/>
      <c r="JV492" s="5"/>
      <c r="JW492" s="4"/>
      <c r="JX492" s="6"/>
      <c r="JY492" s="4"/>
      <c r="JZ492" s="6"/>
      <c r="KA492" s="5"/>
      <c r="KB492" s="5"/>
      <c r="KC492" s="4"/>
      <c r="KD492" s="6"/>
      <c r="KE492" s="4"/>
      <c r="KF492" s="6"/>
      <c r="KG492" s="5"/>
      <c r="KH492" s="5"/>
      <c r="KI492" s="4"/>
      <c r="KJ492" s="6"/>
      <c r="KK492" s="4"/>
      <c r="KL492" s="6"/>
      <c r="KM492" s="5"/>
      <c r="KN492" s="5"/>
    </row>
    <row r="493">
      <c r="A493" s="3" t="s">
        <v>85</v>
      </c>
      <c r="B493" s="3" t="s">
        <v>86</v>
      </c>
      <c r="C493" s="3" t="s">
        <v>550</v>
      </c>
      <c r="D493" s="3" t="s">
        <v>551</v>
      </c>
      <c r="E493" s="3" t="s">
        <v>545</v>
      </c>
      <c r="F493" s="3" t="s">
        <v>104</v>
      </c>
      <c r="G493" s="3" t="s">
        <v>104</v>
      </c>
      <c r="H493" s="3" t="s">
        <v>104</v>
      </c>
      <c r="I493" s="3" t="s">
        <v>1351</v>
      </c>
      <c r="J493" s="3" t="s">
        <v>712</v>
      </c>
      <c r="K493" s="4"/>
      <c r="L493" s="4">
        <f>=ROUNDDOWN({0},0)</f>
      </c>
      <c r="M493" s="4"/>
      <c r="N493" s="5"/>
      <c r="O493" s="4"/>
      <c r="P493" s="4">
        <f>=ROUNDDOWN({0},0)</f>
      </c>
      <c r="Q493" s="4"/>
      <c r="R493" s="5"/>
      <c r="S493" s="4"/>
      <c r="T493" s="6"/>
      <c r="U493" s="4"/>
      <c r="V493" s="6"/>
      <c r="W493" s="5"/>
      <c r="X493" s="5"/>
      <c r="Y493" s="4"/>
      <c r="Z493" s="6"/>
      <c r="AA493" s="4"/>
      <c r="AB493" s="6"/>
      <c r="AC493" s="5"/>
      <c r="AD493" s="5"/>
      <c r="AE493" s="4"/>
      <c r="AF493" s="6"/>
      <c r="AG493" s="4"/>
      <c r="AH493" s="6"/>
      <c r="AI493" s="5"/>
      <c r="AJ493" s="5"/>
      <c r="AK493" s="4"/>
      <c r="AL493" s="6"/>
      <c r="AM493" s="4"/>
      <c r="AN493" s="6"/>
      <c r="AO493" s="5"/>
      <c r="AP493" s="5"/>
      <c r="AQ493" s="4"/>
      <c r="AR493" s="6"/>
      <c r="AS493" s="4"/>
      <c r="AT493" s="6"/>
      <c r="AU493" s="5"/>
      <c r="AV493" s="5"/>
      <c r="AW493" s="4"/>
      <c r="AX493" s="6"/>
      <c r="AY493" s="4"/>
      <c r="AZ493" s="6"/>
      <c r="BA493" s="5"/>
      <c r="BB493" s="5"/>
      <c r="BC493" s="4"/>
      <c r="BD493" s="6"/>
      <c r="BE493" s="4"/>
      <c r="BF493" s="6"/>
      <c r="BG493" s="5"/>
      <c r="BH493" s="5"/>
      <c r="BI493" s="4"/>
      <c r="BJ493" s="6"/>
      <c r="BK493" s="4"/>
      <c r="BL493" s="6"/>
      <c r="BM493" s="5"/>
      <c r="BN493" s="5"/>
      <c r="BO493" s="4"/>
      <c r="BP493" s="6"/>
      <c r="BQ493" s="4"/>
      <c r="BR493" s="6"/>
      <c r="BS493" s="5"/>
      <c r="BT493" s="5"/>
      <c r="BU493" s="4"/>
      <c r="BV493" s="6"/>
      <c r="BW493" s="4"/>
      <c r="BX493" s="6"/>
      <c r="BY493" s="5"/>
      <c r="BZ493" s="5"/>
      <c r="CA493" s="4"/>
      <c r="CB493" s="6"/>
      <c r="CC493" s="4"/>
      <c r="CD493" s="6"/>
      <c r="CE493" s="5"/>
      <c r="CF493" s="5"/>
      <c r="CG493" s="4"/>
      <c r="CH493" s="6"/>
      <c r="CI493" s="4"/>
      <c r="CJ493" s="6"/>
      <c r="CK493" s="5"/>
      <c r="CL493" s="5"/>
      <c r="CM493" s="4"/>
      <c r="CN493" s="6"/>
      <c r="CO493" s="4"/>
      <c r="CP493" s="6"/>
      <c r="CQ493" s="5"/>
      <c r="CR493" s="5"/>
      <c r="CS493" s="4"/>
      <c r="CT493" s="6"/>
      <c r="CU493" s="4"/>
      <c r="CV493" s="6"/>
      <c r="CW493" s="5"/>
      <c r="CX493" s="5"/>
      <c r="CY493" s="4"/>
      <c r="CZ493" s="6"/>
      <c r="DA493" s="4"/>
      <c r="DB493" s="6"/>
      <c r="DC493" s="5"/>
      <c r="DD493" s="5"/>
      <c r="DE493" s="4"/>
      <c r="DF493" s="6"/>
      <c r="DG493" s="4"/>
      <c r="DH493" s="6"/>
      <c r="DI493" s="5"/>
      <c r="DJ493" s="5"/>
      <c r="DK493" s="4"/>
      <c r="DL493" s="6"/>
      <c r="DM493" s="4"/>
      <c r="DN493" s="6"/>
      <c r="DO493" s="5"/>
      <c r="DP493" s="5"/>
      <c r="DQ493" s="4"/>
      <c r="DR493" s="6"/>
      <c r="DS493" s="4"/>
      <c r="DT493" s="6"/>
      <c r="DU493" s="5"/>
      <c r="DV493" s="5"/>
      <c r="DW493" s="4"/>
      <c r="DX493" s="6"/>
      <c r="DY493" s="4"/>
      <c r="DZ493" s="6"/>
      <c r="EA493" s="5"/>
      <c r="EB493" s="5"/>
      <c r="EC493" s="4"/>
      <c r="ED493" s="6"/>
      <c r="EE493" s="4"/>
      <c r="EF493" s="6"/>
      <c r="EG493" s="5"/>
      <c r="EH493" s="5"/>
      <c r="EI493" s="4"/>
      <c r="EJ493" s="6"/>
      <c r="EK493" s="4"/>
      <c r="EL493" s="6"/>
      <c r="EM493" s="5"/>
      <c r="EN493" s="5"/>
      <c r="EO493" s="4"/>
      <c r="EP493" s="6"/>
      <c r="EQ493" s="4"/>
      <c r="ER493" s="6"/>
      <c r="ES493" s="5"/>
      <c r="ET493" s="5"/>
      <c r="EU493" s="4"/>
      <c r="EV493" s="6"/>
      <c r="EW493" s="4"/>
      <c r="EX493" s="6"/>
      <c r="EY493" s="5"/>
      <c r="EZ493" s="5"/>
      <c r="FA493" s="4"/>
      <c r="FB493" s="6"/>
      <c r="FC493" s="4"/>
      <c r="FD493" s="6"/>
      <c r="FE493" s="5"/>
      <c r="FF493" s="5"/>
      <c r="FG493" s="4"/>
      <c r="FH493" s="6"/>
      <c r="FI493" s="4"/>
      <c r="FJ493" s="6"/>
      <c r="FK493" s="5"/>
      <c r="FL493" s="5"/>
      <c r="FM493" s="4"/>
      <c r="FN493" s="6"/>
      <c r="FO493" s="4"/>
      <c r="FP493" s="6"/>
      <c r="FQ493" s="5"/>
      <c r="FR493" s="5"/>
      <c r="FS493" s="4"/>
      <c r="FT493" s="6"/>
      <c r="FU493" s="4"/>
      <c r="FV493" s="6"/>
      <c r="FW493" s="5"/>
      <c r="FX493" s="5"/>
      <c r="FY493" s="4"/>
      <c r="FZ493" s="6"/>
      <c r="GA493" s="4"/>
      <c r="GB493" s="6"/>
      <c r="GC493" s="5"/>
      <c r="GD493" s="5"/>
      <c r="GE493" s="4"/>
      <c r="GF493" s="6"/>
      <c r="GG493" s="4"/>
      <c r="GH493" s="6"/>
      <c r="GI493" s="5"/>
      <c r="GJ493" s="5"/>
      <c r="GK493" s="4"/>
      <c r="GL493" s="6"/>
      <c r="GM493" s="4"/>
      <c r="GN493" s="6"/>
      <c r="GO493" s="5"/>
      <c r="GP493" s="5"/>
      <c r="GQ493" s="4"/>
      <c r="GR493" s="6"/>
      <c r="GS493" s="4"/>
      <c r="GT493" s="6"/>
      <c r="GU493" s="5"/>
      <c r="GV493" s="5"/>
      <c r="GW493" s="4"/>
      <c r="GX493" s="6"/>
      <c r="GY493" s="4"/>
      <c r="GZ493" s="6"/>
      <c r="HA493" s="5"/>
      <c r="HB493" s="5"/>
      <c r="HC493" s="4"/>
      <c r="HD493" s="6"/>
      <c r="HE493" s="4"/>
      <c r="HF493" s="6"/>
      <c r="HG493" s="5"/>
      <c r="HH493" s="5"/>
      <c r="HI493" s="4"/>
      <c r="HJ493" s="6"/>
      <c r="HK493" s="4"/>
      <c r="HL493" s="6"/>
      <c r="HM493" s="5"/>
      <c r="HN493" s="5"/>
      <c r="HO493" s="4"/>
      <c r="HP493" s="6"/>
      <c r="HQ493" s="4"/>
      <c r="HR493" s="6"/>
      <c r="HS493" s="5"/>
      <c r="HT493" s="5"/>
      <c r="HU493" s="4"/>
      <c r="HV493" s="6"/>
      <c r="HW493" s="4"/>
      <c r="HX493" s="6"/>
      <c r="HY493" s="5"/>
      <c r="HZ493" s="5"/>
      <c r="IA493" s="4"/>
      <c r="IB493" s="6"/>
      <c r="IC493" s="4"/>
      <c r="ID493" s="6"/>
      <c r="IE493" s="5"/>
      <c r="IF493" s="5"/>
      <c r="IG493" s="4"/>
      <c r="IH493" s="6"/>
      <c r="II493" s="4"/>
      <c r="IJ493" s="6"/>
      <c r="IK493" s="5"/>
      <c r="IL493" s="5"/>
      <c r="IM493" s="4"/>
      <c r="IN493" s="6"/>
      <c r="IO493" s="4"/>
      <c r="IP493" s="6"/>
      <c r="IQ493" s="5"/>
      <c r="IR493" s="5"/>
      <c r="IS493" s="4"/>
      <c r="IT493" s="6"/>
      <c r="IU493" s="4"/>
      <c r="IV493" s="6"/>
      <c r="IW493" s="5"/>
      <c r="IX493" s="5"/>
      <c r="IY493" s="4"/>
      <c r="IZ493" s="6"/>
      <c r="JA493" s="4"/>
      <c r="JB493" s="6"/>
      <c r="JC493" s="5"/>
      <c r="JD493" s="5"/>
      <c r="JE493" s="4"/>
      <c r="JF493" s="6"/>
      <c r="JG493" s="4"/>
      <c r="JH493" s="6"/>
      <c r="JI493" s="5"/>
      <c r="JJ493" s="5"/>
      <c r="JK493" s="4"/>
      <c r="JL493" s="6"/>
      <c r="JM493" s="4"/>
      <c r="JN493" s="6"/>
      <c r="JO493" s="5"/>
      <c r="JP493" s="5"/>
      <c r="JQ493" s="4"/>
      <c r="JR493" s="6"/>
      <c r="JS493" s="4"/>
      <c r="JT493" s="6"/>
      <c r="JU493" s="5"/>
      <c r="JV493" s="5"/>
      <c r="JW493" s="4"/>
      <c r="JX493" s="6"/>
      <c r="JY493" s="4"/>
      <c r="JZ493" s="6"/>
      <c r="KA493" s="5"/>
      <c r="KB493" s="5"/>
      <c r="KC493" s="4"/>
      <c r="KD493" s="6"/>
      <c r="KE493" s="4"/>
      <c r="KF493" s="6"/>
      <c r="KG493" s="5"/>
      <c r="KH493" s="5"/>
      <c r="KI493" s="4"/>
      <c r="KJ493" s="6"/>
      <c r="KK493" s="4"/>
      <c r="KL493" s="6"/>
      <c r="KM493" s="5"/>
      <c r="KN493" s="5"/>
    </row>
    <row r="494">
      <c r="A494" s="3" t="s">
        <v>85</v>
      </c>
      <c r="B494" s="3" t="s">
        <v>86</v>
      </c>
      <c r="C494" s="3" t="s">
        <v>550</v>
      </c>
      <c r="D494" s="3" t="s">
        <v>551</v>
      </c>
      <c r="E494" s="3" t="s">
        <v>546</v>
      </c>
      <c r="F494" s="3" t="s">
        <v>104</v>
      </c>
      <c r="G494" s="3" t="s">
        <v>104</v>
      </c>
      <c r="H494" s="3" t="s">
        <v>104</v>
      </c>
      <c r="I494" s="3" t="s">
        <v>1311</v>
      </c>
      <c r="J494" s="3" t="s">
        <v>1367</v>
      </c>
      <c r="K494" s="4">
        <v>329</v>
      </c>
      <c r="L494" s="4">
        <f>=ROUNDDOWN(658,0)</f>
      </c>
      <c r="M494" s="4"/>
      <c r="N494" s="5">
        <v>1</v>
      </c>
      <c r="O494" s="4"/>
      <c r="P494" s="4">
        <f>=ROUNDDOWN({0},0)</f>
      </c>
      <c r="Q494" s="4"/>
      <c r="R494" s="5"/>
      <c r="S494" s="4"/>
      <c r="T494" s="6"/>
      <c r="U494" s="4"/>
      <c r="V494" s="6"/>
      <c r="W494" s="5"/>
      <c r="X494" s="5"/>
      <c r="Y494" s="4"/>
      <c r="Z494" s="6"/>
      <c r="AA494" s="4"/>
      <c r="AB494" s="6"/>
      <c r="AC494" s="5"/>
      <c r="AD494" s="5"/>
      <c r="AE494" s="4"/>
      <c r="AF494" s="6"/>
      <c r="AG494" s="4"/>
      <c r="AH494" s="6"/>
      <c r="AI494" s="5"/>
      <c r="AJ494" s="5"/>
      <c r="AK494" s="4"/>
      <c r="AL494" s="6"/>
      <c r="AM494" s="4"/>
      <c r="AN494" s="6"/>
      <c r="AO494" s="5"/>
      <c r="AP494" s="5"/>
      <c r="AQ494" s="4"/>
      <c r="AR494" s="6"/>
      <c r="AS494" s="4"/>
      <c r="AT494" s="6"/>
      <c r="AU494" s="5"/>
      <c r="AV494" s="5"/>
      <c r="AW494" s="4"/>
      <c r="AX494" s="6"/>
      <c r="AY494" s="4"/>
      <c r="AZ494" s="6"/>
      <c r="BA494" s="5"/>
      <c r="BB494" s="5"/>
      <c r="BC494" s="4"/>
      <c r="BD494" s="6"/>
      <c r="BE494" s="4"/>
      <c r="BF494" s="6"/>
      <c r="BG494" s="5"/>
      <c r="BH494" s="5"/>
      <c r="BI494" s="4"/>
      <c r="BJ494" s="6"/>
      <c r="BK494" s="4"/>
      <c r="BL494" s="6"/>
      <c r="BM494" s="5"/>
      <c r="BN494" s="5"/>
      <c r="BO494" s="4"/>
      <c r="BP494" s="6"/>
      <c r="BQ494" s="4"/>
      <c r="BR494" s="6"/>
      <c r="BS494" s="5"/>
      <c r="BT494" s="5"/>
      <c r="BU494" s="4"/>
      <c r="BV494" s="6"/>
      <c r="BW494" s="4"/>
      <c r="BX494" s="6"/>
      <c r="BY494" s="5"/>
      <c r="BZ494" s="5"/>
      <c r="CA494" s="4"/>
      <c r="CB494" s="6"/>
      <c r="CC494" s="4"/>
      <c r="CD494" s="6"/>
      <c r="CE494" s="5"/>
      <c r="CF494" s="5"/>
      <c r="CG494" s="4"/>
      <c r="CH494" s="6"/>
      <c r="CI494" s="4"/>
      <c r="CJ494" s="6"/>
      <c r="CK494" s="5"/>
      <c r="CL494" s="5"/>
      <c r="CM494" s="4"/>
      <c r="CN494" s="6"/>
      <c r="CO494" s="4"/>
      <c r="CP494" s="6"/>
      <c r="CQ494" s="5"/>
      <c r="CR494" s="5"/>
      <c r="CS494" s="4"/>
      <c r="CT494" s="6"/>
      <c r="CU494" s="4"/>
      <c r="CV494" s="6"/>
      <c r="CW494" s="5"/>
      <c r="CX494" s="5"/>
      <c r="CY494" s="4"/>
      <c r="CZ494" s="6"/>
      <c r="DA494" s="4"/>
      <c r="DB494" s="6"/>
      <c r="DC494" s="5"/>
      <c r="DD494" s="5"/>
      <c r="DE494" s="4"/>
      <c r="DF494" s="6"/>
      <c r="DG494" s="4"/>
      <c r="DH494" s="6"/>
      <c r="DI494" s="5"/>
      <c r="DJ494" s="5"/>
      <c r="DK494" s="4"/>
      <c r="DL494" s="6"/>
      <c r="DM494" s="4"/>
      <c r="DN494" s="6"/>
      <c r="DO494" s="5"/>
      <c r="DP494" s="5"/>
      <c r="DQ494" s="4"/>
      <c r="DR494" s="6"/>
      <c r="DS494" s="4"/>
      <c r="DT494" s="6"/>
      <c r="DU494" s="5"/>
      <c r="DV494" s="5"/>
      <c r="DW494" s="4"/>
      <c r="DX494" s="6"/>
      <c r="DY494" s="4"/>
      <c r="DZ494" s="6"/>
      <c r="EA494" s="5"/>
      <c r="EB494" s="5"/>
      <c r="EC494" s="4"/>
      <c r="ED494" s="6"/>
      <c r="EE494" s="4"/>
      <c r="EF494" s="6"/>
      <c r="EG494" s="5"/>
      <c r="EH494" s="5"/>
      <c r="EI494" s="4"/>
      <c r="EJ494" s="6"/>
      <c r="EK494" s="4"/>
      <c r="EL494" s="6"/>
      <c r="EM494" s="5"/>
      <c r="EN494" s="5"/>
      <c r="EO494" s="4"/>
      <c r="EP494" s="6"/>
      <c r="EQ494" s="4"/>
      <c r="ER494" s="6"/>
      <c r="ES494" s="5"/>
      <c r="ET494" s="5"/>
      <c r="EU494" s="4"/>
      <c r="EV494" s="6"/>
      <c r="EW494" s="4"/>
      <c r="EX494" s="6"/>
      <c r="EY494" s="5"/>
      <c r="EZ494" s="5"/>
      <c r="FA494" s="4"/>
      <c r="FB494" s="6"/>
      <c r="FC494" s="4"/>
      <c r="FD494" s="6"/>
      <c r="FE494" s="5"/>
      <c r="FF494" s="5"/>
      <c r="FG494" s="4"/>
      <c r="FH494" s="6"/>
      <c r="FI494" s="4"/>
      <c r="FJ494" s="6"/>
      <c r="FK494" s="5"/>
      <c r="FL494" s="5"/>
      <c r="FM494" s="4"/>
      <c r="FN494" s="6"/>
      <c r="FO494" s="4"/>
      <c r="FP494" s="6"/>
      <c r="FQ494" s="5"/>
      <c r="FR494" s="5"/>
      <c r="FS494" s="4"/>
      <c r="FT494" s="6"/>
      <c r="FU494" s="4"/>
      <c r="FV494" s="6"/>
      <c r="FW494" s="5"/>
      <c r="FX494" s="5"/>
      <c r="FY494" s="4"/>
      <c r="FZ494" s="6"/>
      <c r="GA494" s="4"/>
      <c r="GB494" s="6"/>
      <c r="GC494" s="5"/>
      <c r="GD494" s="5"/>
      <c r="GE494" s="4"/>
      <c r="GF494" s="6"/>
      <c r="GG494" s="4"/>
      <c r="GH494" s="6"/>
      <c r="GI494" s="5"/>
      <c r="GJ494" s="5"/>
      <c r="GK494" s="4"/>
      <c r="GL494" s="6"/>
      <c r="GM494" s="4"/>
      <c r="GN494" s="6"/>
      <c r="GO494" s="5"/>
      <c r="GP494" s="5"/>
      <c r="GQ494" s="4"/>
      <c r="GR494" s="6"/>
      <c r="GS494" s="4"/>
      <c r="GT494" s="6"/>
      <c r="GU494" s="5"/>
      <c r="GV494" s="5"/>
      <c r="GW494" s="4"/>
      <c r="GX494" s="6"/>
      <c r="GY494" s="4"/>
      <c r="GZ494" s="6"/>
      <c r="HA494" s="5"/>
      <c r="HB494" s="5"/>
      <c r="HC494" s="4"/>
      <c r="HD494" s="6"/>
      <c r="HE494" s="4"/>
      <c r="HF494" s="6"/>
      <c r="HG494" s="5"/>
      <c r="HH494" s="5"/>
      <c r="HI494" s="4"/>
      <c r="HJ494" s="6"/>
      <c r="HK494" s="4"/>
      <c r="HL494" s="6"/>
      <c r="HM494" s="5"/>
      <c r="HN494" s="5"/>
      <c r="HO494" s="4"/>
      <c r="HP494" s="6"/>
      <c r="HQ494" s="4"/>
      <c r="HR494" s="6"/>
      <c r="HS494" s="5"/>
      <c r="HT494" s="5"/>
      <c r="HU494" s="4"/>
      <c r="HV494" s="6"/>
      <c r="HW494" s="4"/>
      <c r="HX494" s="6"/>
      <c r="HY494" s="5"/>
      <c r="HZ494" s="5"/>
      <c r="IA494" s="4"/>
      <c r="IB494" s="6"/>
      <c r="IC494" s="4"/>
      <c r="ID494" s="6"/>
      <c r="IE494" s="5"/>
      <c r="IF494" s="5"/>
      <c r="IG494" s="4"/>
      <c r="IH494" s="6"/>
      <c r="II494" s="4"/>
      <c r="IJ494" s="6"/>
      <c r="IK494" s="5"/>
      <c r="IL494" s="5"/>
      <c r="IM494" s="4"/>
      <c r="IN494" s="6"/>
      <c r="IO494" s="4"/>
      <c r="IP494" s="6"/>
      <c r="IQ494" s="5"/>
      <c r="IR494" s="5"/>
      <c r="IS494" s="4"/>
      <c r="IT494" s="6"/>
      <c r="IU494" s="4"/>
      <c r="IV494" s="6"/>
      <c r="IW494" s="5"/>
      <c r="IX494" s="5"/>
      <c r="IY494" s="4"/>
      <c r="IZ494" s="6"/>
      <c r="JA494" s="4"/>
      <c r="JB494" s="6"/>
      <c r="JC494" s="5"/>
      <c r="JD494" s="5"/>
      <c r="JE494" s="4"/>
      <c r="JF494" s="6"/>
      <c r="JG494" s="4"/>
      <c r="JH494" s="6"/>
      <c r="JI494" s="5"/>
      <c r="JJ494" s="5"/>
      <c r="JK494" s="4"/>
      <c r="JL494" s="6"/>
      <c r="JM494" s="4"/>
      <c r="JN494" s="6"/>
      <c r="JO494" s="5"/>
      <c r="JP494" s="5"/>
      <c r="JQ494" s="4"/>
      <c r="JR494" s="6"/>
      <c r="JS494" s="4"/>
      <c r="JT494" s="6"/>
      <c r="JU494" s="5"/>
      <c r="JV494" s="5"/>
      <c r="JW494" s="4"/>
      <c r="JX494" s="6"/>
      <c r="JY494" s="4"/>
      <c r="JZ494" s="6"/>
      <c r="KA494" s="5"/>
      <c r="KB494" s="5"/>
      <c r="KC494" s="4"/>
      <c r="KD494" s="6"/>
      <c r="KE494" s="4"/>
      <c r="KF494" s="6"/>
      <c r="KG494" s="5"/>
      <c r="KH494" s="5"/>
      <c r="KI494" s="4"/>
      <c r="KJ494" s="6"/>
      <c r="KK494" s="4"/>
      <c r="KL494" s="6"/>
      <c r="KM494" s="5"/>
      <c r="KN494" s="5"/>
    </row>
    <row r="495">
      <c r="A495" s="3" t="s">
        <v>85</v>
      </c>
      <c r="B495" s="3" t="s">
        <v>86</v>
      </c>
      <c r="C495" s="3" t="s">
        <v>550</v>
      </c>
      <c r="D495" s="3" t="s">
        <v>551</v>
      </c>
      <c r="E495" s="3" t="s">
        <v>253</v>
      </c>
      <c r="F495" s="3" t="s">
        <v>253</v>
      </c>
      <c r="G495" s="3" t="s">
        <v>253</v>
      </c>
      <c r="H495" s="3" t="s">
        <v>104</v>
      </c>
      <c r="I495" s="3" t="s">
        <v>1310</v>
      </c>
      <c r="J495" s="3" t="s">
        <v>1328</v>
      </c>
      <c r="K495" s="4">
        <v>132</v>
      </c>
      <c r="L495" s="4">
        <f>=ROUNDDOWN({0},0)</f>
      </c>
      <c r="M495" s="4"/>
      <c r="N495" s="5">
        <v>1</v>
      </c>
      <c r="O495" s="4"/>
      <c r="P495" s="4">
        <f>=ROUNDDOWN({0},0)</f>
      </c>
      <c r="Q495" s="4"/>
      <c r="R495" s="5"/>
      <c r="S495" s="4"/>
      <c r="T495" s="6"/>
      <c r="U495" s="4"/>
      <c r="V495" s="6"/>
      <c r="W495" s="5"/>
      <c r="X495" s="5"/>
      <c r="Y495" s="4"/>
      <c r="Z495" s="6"/>
      <c r="AA495" s="4"/>
      <c r="AB495" s="6"/>
      <c r="AC495" s="5"/>
      <c r="AD495" s="5"/>
      <c r="AE495" s="4"/>
      <c r="AF495" s="6"/>
      <c r="AG495" s="4"/>
      <c r="AH495" s="6"/>
      <c r="AI495" s="5"/>
      <c r="AJ495" s="5"/>
      <c r="AK495" s="4"/>
      <c r="AL495" s="6"/>
      <c r="AM495" s="4"/>
      <c r="AN495" s="6"/>
      <c r="AO495" s="5"/>
      <c r="AP495" s="5"/>
      <c r="AQ495" s="4"/>
      <c r="AR495" s="6"/>
      <c r="AS495" s="4"/>
      <c r="AT495" s="6"/>
      <c r="AU495" s="5"/>
      <c r="AV495" s="5"/>
      <c r="AW495" s="4"/>
      <c r="AX495" s="6"/>
      <c r="AY495" s="4"/>
      <c r="AZ495" s="6"/>
      <c r="BA495" s="5"/>
      <c r="BB495" s="5"/>
      <c r="BC495" s="4"/>
      <c r="BD495" s="6"/>
      <c r="BE495" s="4"/>
      <c r="BF495" s="6"/>
      <c r="BG495" s="5"/>
      <c r="BH495" s="5"/>
      <c r="BI495" s="4"/>
      <c r="BJ495" s="6"/>
      <c r="BK495" s="4"/>
      <c r="BL495" s="6"/>
      <c r="BM495" s="5"/>
      <c r="BN495" s="5"/>
      <c r="BO495" s="4"/>
      <c r="BP495" s="6"/>
      <c r="BQ495" s="4"/>
      <c r="BR495" s="6"/>
      <c r="BS495" s="5"/>
      <c r="BT495" s="5"/>
      <c r="BU495" s="4"/>
      <c r="BV495" s="6"/>
      <c r="BW495" s="4"/>
      <c r="BX495" s="6"/>
      <c r="BY495" s="5"/>
      <c r="BZ495" s="5"/>
      <c r="CA495" s="4"/>
      <c r="CB495" s="6"/>
      <c r="CC495" s="4"/>
      <c r="CD495" s="6"/>
      <c r="CE495" s="5"/>
      <c r="CF495" s="5"/>
      <c r="CG495" s="4"/>
      <c r="CH495" s="6"/>
      <c r="CI495" s="4"/>
      <c r="CJ495" s="6"/>
      <c r="CK495" s="5"/>
      <c r="CL495" s="5"/>
      <c r="CM495" s="4"/>
      <c r="CN495" s="6"/>
      <c r="CO495" s="4"/>
      <c r="CP495" s="6"/>
      <c r="CQ495" s="5"/>
      <c r="CR495" s="5"/>
      <c r="CS495" s="4"/>
      <c r="CT495" s="6"/>
      <c r="CU495" s="4"/>
      <c r="CV495" s="6"/>
      <c r="CW495" s="5"/>
      <c r="CX495" s="5"/>
      <c r="CY495" s="4"/>
      <c r="CZ495" s="6"/>
      <c r="DA495" s="4"/>
      <c r="DB495" s="6"/>
      <c r="DC495" s="5"/>
      <c r="DD495" s="5"/>
      <c r="DE495" s="4"/>
      <c r="DF495" s="6"/>
      <c r="DG495" s="4"/>
      <c r="DH495" s="6"/>
      <c r="DI495" s="5"/>
      <c r="DJ495" s="5"/>
      <c r="DK495" s="4"/>
      <c r="DL495" s="6"/>
      <c r="DM495" s="4"/>
      <c r="DN495" s="6"/>
      <c r="DO495" s="5"/>
      <c r="DP495" s="5"/>
      <c r="DQ495" s="4"/>
      <c r="DR495" s="6"/>
      <c r="DS495" s="4"/>
      <c r="DT495" s="6"/>
      <c r="DU495" s="5"/>
      <c r="DV495" s="5"/>
      <c r="DW495" s="4"/>
      <c r="DX495" s="6"/>
      <c r="DY495" s="4"/>
      <c r="DZ495" s="6"/>
      <c r="EA495" s="5"/>
      <c r="EB495" s="5"/>
      <c r="EC495" s="4"/>
      <c r="ED495" s="6"/>
      <c r="EE495" s="4"/>
      <c r="EF495" s="6"/>
      <c r="EG495" s="5"/>
      <c r="EH495" s="5"/>
      <c r="EI495" s="4"/>
      <c r="EJ495" s="6"/>
      <c r="EK495" s="4"/>
      <c r="EL495" s="6"/>
      <c r="EM495" s="5"/>
      <c r="EN495" s="5"/>
      <c r="EO495" s="4"/>
      <c r="EP495" s="6"/>
      <c r="EQ495" s="4"/>
      <c r="ER495" s="6"/>
      <c r="ES495" s="5"/>
      <c r="ET495" s="5"/>
      <c r="EU495" s="4"/>
      <c r="EV495" s="6"/>
      <c r="EW495" s="4"/>
      <c r="EX495" s="6"/>
      <c r="EY495" s="5"/>
      <c r="EZ495" s="5"/>
      <c r="FA495" s="4"/>
      <c r="FB495" s="6"/>
      <c r="FC495" s="4"/>
      <c r="FD495" s="6"/>
      <c r="FE495" s="5"/>
      <c r="FF495" s="5"/>
      <c r="FG495" s="4"/>
      <c r="FH495" s="6"/>
      <c r="FI495" s="4"/>
      <c r="FJ495" s="6"/>
      <c r="FK495" s="5"/>
      <c r="FL495" s="5"/>
      <c r="FM495" s="4"/>
      <c r="FN495" s="6"/>
      <c r="FO495" s="4"/>
      <c r="FP495" s="6"/>
      <c r="FQ495" s="5"/>
      <c r="FR495" s="5"/>
      <c r="FS495" s="4"/>
      <c r="FT495" s="6"/>
      <c r="FU495" s="4"/>
      <c r="FV495" s="6"/>
      <c r="FW495" s="5"/>
      <c r="FX495" s="5"/>
      <c r="FY495" s="4"/>
      <c r="FZ495" s="6"/>
      <c r="GA495" s="4"/>
      <c r="GB495" s="6"/>
      <c r="GC495" s="5"/>
      <c r="GD495" s="5"/>
      <c r="GE495" s="4"/>
      <c r="GF495" s="6"/>
      <c r="GG495" s="4"/>
      <c r="GH495" s="6"/>
      <c r="GI495" s="5"/>
      <c r="GJ495" s="5"/>
      <c r="GK495" s="4"/>
      <c r="GL495" s="6"/>
      <c r="GM495" s="4"/>
      <c r="GN495" s="6"/>
      <c r="GO495" s="5"/>
      <c r="GP495" s="5"/>
      <c r="GQ495" s="4"/>
      <c r="GR495" s="6"/>
      <c r="GS495" s="4"/>
      <c r="GT495" s="6"/>
      <c r="GU495" s="5"/>
      <c r="GV495" s="5"/>
      <c r="GW495" s="4"/>
      <c r="GX495" s="6"/>
      <c r="GY495" s="4"/>
      <c r="GZ495" s="6"/>
      <c r="HA495" s="5"/>
      <c r="HB495" s="5"/>
      <c r="HC495" s="4"/>
      <c r="HD495" s="6"/>
      <c r="HE495" s="4"/>
      <c r="HF495" s="6"/>
      <c r="HG495" s="5"/>
      <c r="HH495" s="5"/>
      <c r="HI495" s="4"/>
      <c r="HJ495" s="6"/>
      <c r="HK495" s="4"/>
      <c r="HL495" s="6"/>
      <c r="HM495" s="5"/>
      <c r="HN495" s="5"/>
      <c r="HO495" s="4"/>
      <c r="HP495" s="6"/>
      <c r="HQ495" s="4"/>
      <c r="HR495" s="6"/>
      <c r="HS495" s="5"/>
      <c r="HT495" s="5"/>
      <c r="HU495" s="4"/>
      <c r="HV495" s="6"/>
      <c r="HW495" s="4"/>
      <c r="HX495" s="6"/>
      <c r="HY495" s="5"/>
      <c r="HZ495" s="5"/>
      <c r="IA495" s="4"/>
      <c r="IB495" s="6"/>
      <c r="IC495" s="4"/>
      <c r="ID495" s="6"/>
      <c r="IE495" s="5"/>
      <c r="IF495" s="5"/>
      <c r="IG495" s="4"/>
      <c r="IH495" s="6"/>
      <c r="II495" s="4"/>
      <c r="IJ495" s="6"/>
      <c r="IK495" s="5"/>
      <c r="IL495" s="5"/>
      <c r="IM495" s="4"/>
      <c r="IN495" s="6"/>
      <c r="IO495" s="4"/>
      <c r="IP495" s="6"/>
      <c r="IQ495" s="5"/>
      <c r="IR495" s="5"/>
      <c r="IS495" s="4"/>
      <c r="IT495" s="6"/>
      <c r="IU495" s="4"/>
      <c r="IV495" s="6"/>
      <c r="IW495" s="5"/>
      <c r="IX495" s="5"/>
      <c r="IY495" s="4"/>
      <c r="IZ495" s="6"/>
      <c r="JA495" s="4"/>
      <c r="JB495" s="6"/>
      <c r="JC495" s="5"/>
      <c r="JD495" s="5"/>
      <c r="JE495" s="4"/>
      <c r="JF495" s="6"/>
      <c r="JG495" s="4"/>
      <c r="JH495" s="6"/>
      <c r="JI495" s="5"/>
      <c r="JJ495" s="5"/>
      <c r="JK495" s="4"/>
      <c r="JL495" s="6"/>
      <c r="JM495" s="4"/>
      <c r="JN495" s="6"/>
      <c r="JO495" s="5"/>
      <c r="JP495" s="5"/>
      <c r="JQ495" s="4"/>
      <c r="JR495" s="6"/>
      <c r="JS495" s="4"/>
      <c r="JT495" s="6"/>
      <c r="JU495" s="5"/>
      <c r="JV495" s="5"/>
      <c r="JW495" s="4"/>
      <c r="JX495" s="6"/>
      <c r="JY495" s="4"/>
      <c r="JZ495" s="6"/>
      <c r="KA495" s="5"/>
      <c r="KB495" s="5"/>
      <c r="KC495" s="4"/>
      <c r="KD495" s="6"/>
      <c r="KE495" s="4"/>
      <c r="KF495" s="6"/>
      <c r="KG495" s="5"/>
      <c r="KH495" s="5"/>
      <c r="KI495" s="4"/>
      <c r="KJ495" s="6"/>
      <c r="KK495" s="4"/>
      <c r="KL495" s="6"/>
      <c r="KM495" s="5"/>
      <c r="KN495" s="5"/>
    </row>
    <row r="496">
      <c r="A496" s="3" t="s">
        <v>85</v>
      </c>
      <c r="B496" s="3" t="s">
        <v>86</v>
      </c>
      <c r="C496" s="3" t="s">
        <v>550</v>
      </c>
      <c r="D496" s="3" t="s">
        <v>551</v>
      </c>
      <c r="E496" s="3" t="s">
        <v>339</v>
      </c>
      <c r="F496" s="3" t="s">
        <v>339</v>
      </c>
      <c r="G496" s="3" t="s">
        <v>339</v>
      </c>
      <c r="H496" s="3" t="s">
        <v>104</v>
      </c>
      <c r="I496" s="3" t="s">
        <v>1341</v>
      </c>
      <c r="J496" s="3" t="s">
        <v>712</v>
      </c>
      <c r="K496" s="4"/>
      <c r="L496" s="4">
        <f>=ROUNDDOWN({0},0)</f>
      </c>
      <c r="M496" s="4"/>
      <c r="N496" s="5"/>
      <c r="O496" s="4"/>
      <c r="P496" s="4">
        <f>=ROUNDDOWN({0},0)</f>
      </c>
      <c r="Q496" s="4"/>
      <c r="R496" s="5"/>
      <c r="S496" s="4"/>
      <c r="T496" s="6"/>
      <c r="U496" s="4"/>
      <c r="V496" s="6"/>
      <c r="W496" s="5"/>
      <c r="X496" s="5"/>
      <c r="Y496" s="4"/>
      <c r="Z496" s="6"/>
      <c r="AA496" s="4"/>
      <c r="AB496" s="6"/>
      <c r="AC496" s="5"/>
      <c r="AD496" s="5"/>
      <c r="AE496" s="4"/>
      <c r="AF496" s="6"/>
      <c r="AG496" s="4"/>
      <c r="AH496" s="6"/>
      <c r="AI496" s="5"/>
      <c r="AJ496" s="5"/>
      <c r="AK496" s="4"/>
      <c r="AL496" s="6"/>
      <c r="AM496" s="4"/>
      <c r="AN496" s="6"/>
      <c r="AO496" s="5"/>
      <c r="AP496" s="5"/>
      <c r="AQ496" s="4"/>
      <c r="AR496" s="6"/>
      <c r="AS496" s="4"/>
      <c r="AT496" s="6"/>
      <c r="AU496" s="5"/>
      <c r="AV496" s="5"/>
      <c r="AW496" s="4"/>
      <c r="AX496" s="6"/>
      <c r="AY496" s="4"/>
      <c r="AZ496" s="6"/>
      <c r="BA496" s="5"/>
      <c r="BB496" s="5"/>
      <c r="BC496" s="4"/>
      <c r="BD496" s="6"/>
      <c r="BE496" s="4"/>
      <c r="BF496" s="6"/>
      <c r="BG496" s="5"/>
      <c r="BH496" s="5"/>
      <c r="BI496" s="4"/>
      <c r="BJ496" s="6"/>
      <c r="BK496" s="4"/>
      <c r="BL496" s="6"/>
      <c r="BM496" s="5"/>
      <c r="BN496" s="5"/>
      <c r="BO496" s="4"/>
      <c r="BP496" s="6"/>
      <c r="BQ496" s="4"/>
      <c r="BR496" s="6"/>
      <c r="BS496" s="5"/>
      <c r="BT496" s="5"/>
      <c r="BU496" s="4"/>
      <c r="BV496" s="6"/>
      <c r="BW496" s="4"/>
      <c r="BX496" s="6"/>
      <c r="BY496" s="5"/>
      <c r="BZ496" s="5"/>
      <c r="CA496" s="4"/>
      <c r="CB496" s="6"/>
      <c r="CC496" s="4"/>
      <c r="CD496" s="6"/>
      <c r="CE496" s="5"/>
      <c r="CF496" s="5"/>
      <c r="CG496" s="4"/>
      <c r="CH496" s="6"/>
      <c r="CI496" s="4"/>
      <c r="CJ496" s="6"/>
      <c r="CK496" s="5"/>
      <c r="CL496" s="5"/>
      <c r="CM496" s="4"/>
      <c r="CN496" s="6"/>
      <c r="CO496" s="4"/>
      <c r="CP496" s="6"/>
      <c r="CQ496" s="5"/>
      <c r="CR496" s="5"/>
      <c r="CS496" s="4"/>
      <c r="CT496" s="6"/>
      <c r="CU496" s="4"/>
      <c r="CV496" s="6"/>
      <c r="CW496" s="5"/>
      <c r="CX496" s="5"/>
      <c r="CY496" s="4"/>
      <c r="CZ496" s="6"/>
      <c r="DA496" s="4"/>
      <c r="DB496" s="6"/>
      <c r="DC496" s="5"/>
      <c r="DD496" s="5"/>
      <c r="DE496" s="4"/>
      <c r="DF496" s="6"/>
      <c r="DG496" s="4"/>
      <c r="DH496" s="6"/>
      <c r="DI496" s="5"/>
      <c r="DJ496" s="5"/>
      <c r="DK496" s="4"/>
      <c r="DL496" s="6"/>
      <c r="DM496" s="4"/>
      <c r="DN496" s="6"/>
      <c r="DO496" s="5"/>
      <c r="DP496" s="5"/>
      <c r="DQ496" s="4"/>
      <c r="DR496" s="6"/>
      <c r="DS496" s="4"/>
      <c r="DT496" s="6"/>
      <c r="DU496" s="5"/>
      <c r="DV496" s="5"/>
      <c r="DW496" s="4"/>
      <c r="DX496" s="6"/>
      <c r="DY496" s="4"/>
      <c r="DZ496" s="6"/>
      <c r="EA496" s="5"/>
      <c r="EB496" s="5"/>
      <c r="EC496" s="4"/>
      <c r="ED496" s="6"/>
      <c r="EE496" s="4"/>
      <c r="EF496" s="6"/>
      <c r="EG496" s="5"/>
      <c r="EH496" s="5"/>
      <c r="EI496" s="4"/>
      <c r="EJ496" s="6"/>
      <c r="EK496" s="4"/>
      <c r="EL496" s="6"/>
      <c r="EM496" s="5"/>
      <c r="EN496" s="5"/>
      <c r="EO496" s="4"/>
      <c r="EP496" s="6"/>
      <c r="EQ496" s="4"/>
      <c r="ER496" s="6"/>
      <c r="ES496" s="5"/>
      <c r="ET496" s="5"/>
      <c r="EU496" s="4"/>
      <c r="EV496" s="6"/>
      <c r="EW496" s="4"/>
      <c r="EX496" s="6"/>
      <c r="EY496" s="5"/>
      <c r="EZ496" s="5"/>
      <c r="FA496" s="4"/>
      <c r="FB496" s="6"/>
      <c r="FC496" s="4"/>
      <c r="FD496" s="6"/>
      <c r="FE496" s="5"/>
      <c r="FF496" s="5"/>
      <c r="FG496" s="4"/>
      <c r="FH496" s="6"/>
      <c r="FI496" s="4"/>
      <c r="FJ496" s="6"/>
      <c r="FK496" s="5"/>
      <c r="FL496" s="5"/>
      <c r="FM496" s="4"/>
      <c r="FN496" s="6"/>
      <c r="FO496" s="4"/>
      <c r="FP496" s="6"/>
      <c r="FQ496" s="5"/>
      <c r="FR496" s="5"/>
      <c r="FS496" s="4"/>
      <c r="FT496" s="6"/>
      <c r="FU496" s="4"/>
      <c r="FV496" s="6"/>
      <c r="FW496" s="5"/>
      <c r="FX496" s="5"/>
      <c r="FY496" s="4"/>
      <c r="FZ496" s="6"/>
      <c r="GA496" s="4"/>
      <c r="GB496" s="6"/>
      <c r="GC496" s="5"/>
      <c r="GD496" s="5"/>
      <c r="GE496" s="4"/>
      <c r="GF496" s="6"/>
      <c r="GG496" s="4"/>
      <c r="GH496" s="6"/>
      <c r="GI496" s="5"/>
      <c r="GJ496" s="5"/>
      <c r="GK496" s="4"/>
      <c r="GL496" s="6"/>
      <c r="GM496" s="4"/>
      <c r="GN496" s="6"/>
      <c r="GO496" s="5"/>
      <c r="GP496" s="5"/>
      <c r="GQ496" s="4"/>
      <c r="GR496" s="6"/>
      <c r="GS496" s="4"/>
      <c r="GT496" s="6"/>
      <c r="GU496" s="5"/>
      <c r="GV496" s="5"/>
      <c r="GW496" s="4"/>
      <c r="GX496" s="6"/>
      <c r="GY496" s="4"/>
      <c r="GZ496" s="6"/>
      <c r="HA496" s="5"/>
      <c r="HB496" s="5"/>
      <c r="HC496" s="4"/>
      <c r="HD496" s="6"/>
      <c r="HE496" s="4"/>
      <c r="HF496" s="6"/>
      <c r="HG496" s="5"/>
      <c r="HH496" s="5"/>
      <c r="HI496" s="4"/>
      <c r="HJ496" s="6"/>
      <c r="HK496" s="4"/>
      <c r="HL496" s="6"/>
      <c r="HM496" s="5"/>
      <c r="HN496" s="5"/>
      <c r="HO496" s="4"/>
      <c r="HP496" s="6"/>
      <c r="HQ496" s="4"/>
      <c r="HR496" s="6"/>
      <c r="HS496" s="5"/>
      <c r="HT496" s="5"/>
      <c r="HU496" s="4"/>
      <c r="HV496" s="6"/>
      <c r="HW496" s="4"/>
      <c r="HX496" s="6"/>
      <c r="HY496" s="5"/>
      <c r="HZ496" s="5"/>
      <c r="IA496" s="4"/>
      <c r="IB496" s="6"/>
      <c r="IC496" s="4"/>
      <c r="ID496" s="6"/>
      <c r="IE496" s="5"/>
      <c r="IF496" s="5"/>
      <c r="IG496" s="4"/>
      <c r="IH496" s="6"/>
      <c r="II496" s="4"/>
      <c r="IJ496" s="6"/>
      <c r="IK496" s="5"/>
      <c r="IL496" s="5"/>
      <c r="IM496" s="4"/>
      <c r="IN496" s="6"/>
      <c r="IO496" s="4"/>
      <c r="IP496" s="6"/>
      <c r="IQ496" s="5"/>
      <c r="IR496" s="5"/>
      <c r="IS496" s="4"/>
      <c r="IT496" s="6"/>
      <c r="IU496" s="4"/>
      <c r="IV496" s="6"/>
      <c r="IW496" s="5"/>
      <c r="IX496" s="5"/>
      <c r="IY496" s="4"/>
      <c r="IZ496" s="6"/>
      <c r="JA496" s="4"/>
      <c r="JB496" s="6"/>
      <c r="JC496" s="5"/>
      <c r="JD496" s="5"/>
      <c r="JE496" s="4"/>
      <c r="JF496" s="6"/>
      <c r="JG496" s="4"/>
      <c r="JH496" s="6"/>
      <c r="JI496" s="5"/>
      <c r="JJ496" s="5"/>
      <c r="JK496" s="4"/>
      <c r="JL496" s="6"/>
      <c r="JM496" s="4"/>
      <c r="JN496" s="6"/>
      <c r="JO496" s="5"/>
      <c r="JP496" s="5"/>
      <c r="JQ496" s="4"/>
      <c r="JR496" s="6"/>
      <c r="JS496" s="4"/>
      <c r="JT496" s="6"/>
      <c r="JU496" s="5"/>
      <c r="JV496" s="5"/>
      <c r="JW496" s="4"/>
      <c r="JX496" s="6"/>
      <c r="JY496" s="4"/>
      <c r="JZ496" s="6"/>
      <c r="KA496" s="5"/>
      <c r="KB496" s="5"/>
      <c r="KC496" s="4"/>
      <c r="KD496" s="6"/>
      <c r="KE496" s="4"/>
      <c r="KF496" s="6"/>
      <c r="KG496" s="5"/>
      <c r="KH496" s="5"/>
      <c r="KI496" s="4"/>
      <c r="KJ496" s="6"/>
      <c r="KK496" s="4"/>
      <c r="KL496" s="6"/>
      <c r="KM496" s="5"/>
      <c r="KN496" s="5"/>
    </row>
    <row r="497">
      <c r="A497" s="3" t="s">
        <v>85</v>
      </c>
      <c r="B497" s="3" t="s">
        <v>552</v>
      </c>
      <c r="C497" s="3" t="s">
        <v>87</v>
      </c>
      <c r="D497" s="3" t="s">
        <v>396</v>
      </c>
      <c r="E497" s="3" t="s">
        <v>395</v>
      </c>
      <c r="F497" s="3" t="s">
        <v>553</v>
      </c>
      <c r="G497" s="3" t="s">
        <v>554</v>
      </c>
      <c r="H497" s="3" t="s">
        <v>129</v>
      </c>
      <c r="I497" s="3" t="s">
        <v>1346</v>
      </c>
      <c r="J497" s="3" t="s">
        <v>1332</v>
      </c>
      <c r="K497" s="4">
        <v>3417</v>
      </c>
      <c r="L497" s="4">
        <f>=ROUNDDOWN(6.01902413246433,0)</f>
      </c>
      <c r="M497" s="4">
        <v>6747</v>
      </c>
      <c r="N497" s="5">
        <v>0.8</v>
      </c>
      <c r="O497" s="4"/>
      <c r="P497" s="4">
        <f>=ROUNDDOWN({0},0)</f>
      </c>
      <c r="Q497" s="4"/>
      <c r="R497" s="5"/>
      <c r="S497" s="4">
        <v>930</v>
      </c>
      <c r="T497" s="6">
        <v>31788.08</v>
      </c>
      <c r="U497" s="4"/>
      <c r="V497" s="6"/>
      <c r="W497" s="5"/>
      <c r="X497" s="5"/>
      <c r="Y497" s="4">
        <v>223</v>
      </c>
      <c r="Z497" s="6">
        <v>5715.61</v>
      </c>
      <c r="AA497" s="4"/>
      <c r="AB497" s="6"/>
      <c r="AC497" s="5"/>
      <c r="AD497" s="5"/>
      <c r="AE497" s="4">
        <v>52</v>
      </c>
      <c r="AF497" s="6">
        <v>1315.59</v>
      </c>
      <c r="AG497" s="4"/>
      <c r="AH497" s="6"/>
      <c r="AI497" s="5"/>
      <c r="AJ497" s="5"/>
      <c r="AK497" s="4">
        <v>12</v>
      </c>
      <c r="AL497" s="6">
        <v>370.22</v>
      </c>
      <c r="AM497" s="4"/>
      <c r="AN497" s="6"/>
      <c r="AO497" s="5"/>
      <c r="AP497" s="5"/>
      <c r="AQ497" s="4">
        <v>11</v>
      </c>
      <c r="AR497" s="6">
        <v>345.57</v>
      </c>
      <c r="AS497" s="4"/>
      <c r="AT497" s="6"/>
      <c r="AU497" s="5"/>
      <c r="AV497" s="5"/>
      <c r="AW497" s="4">
        <v>3</v>
      </c>
      <c r="AX497" s="6">
        <v>70.56</v>
      </c>
      <c r="AY497" s="4"/>
      <c r="AZ497" s="6"/>
      <c r="BA497" s="5"/>
      <c r="BB497" s="5"/>
      <c r="BC497" s="4">
        <v>588</v>
      </c>
      <c r="BD497" s="6">
        <v>22573.17</v>
      </c>
      <c r="BE497" s="4"/>
      <c r="BF497" s="6"/>
      <c r="BG497" s="5"/>
      <c r="BH497" s="5"/>
      <c r="BI497" s="4">
        <v>9</v>
      </c>
      <c r="BJ497" s="6">
        <v>202.5</v>
      </c>
      <c r="BK497" s="4"/>
      <c r="BL497" s="6"/>
      <c r="BM497" s="5"/>
      <c r="BN497" s="5"/>
      <c r="BO497" s="4">
        <v>2</v>
      </c>
      <c r="BP497" s="6">
        <v>60</v>
      </c>
      <c r="BQ497" s="4"/>
      <c r="BR497" s="6"/>
      <c r="BS497" s="5"/>
      <c r="BT497" s="5"/>
      <c r="BU497" s="4"/>
      <c r="BV497" s="6"/>
      <c r="BW497" s="4"/>
      <c r="BX497" s="6"/>
      <c r="BY497" s="5"/>
      <c r="BZ497" s="5"/>
      <c r="CA497" s="4"/>
      <c r="CB497" s="6"/>
      <c r="CC497" s="4"/>
      <c r="CD497" s="6"/>
      <c r="CE497" s="5"/>
      <c r="CF497" s="5"/>
      <c r="CG497" s="4">
        <v>9</v>
      </c>
      <c r="CH497" s="6">
        <v>325.17</v>
      </c>
      <c r="CI497" s="4"/>
      <c r="CJ497" s="6"/>
      <c r="CK497" s="5"/>
      <c r="CL497" s="5"/>
      <c r="CM497" s="4">
        <v>18</v>
      </c>
      <c r="CN497" s="6">
        <v>707.42</v>
      </c>
      <c r="CO497" s="4"/>
      <c r="CP497" s="6"/>
      <c r="CQ497" s="5"/>
      <c r="CR497" s="5"/>
      <c r="CS497" s="4">
        <v>3</v>
      </c>
      <c r="CT497" s="6">
        <v>102.27</v>
      </c>
      <c r="CU497" s="4"/>
      <c r="CV497" s="6"/>
      <c r="CW497" s="5"/>
      <c r="CX497" s="5"/>
      <c r="CY497" s="4"/>
      <c r="CZ497" s="6"/>
      <c r="DA497" s="4"/>
      <c r="DB497" s="6"/>
      <c r="DC497" s="5"/>
      <c r="DD497" s="5"/>
      <c r="DE497" s="4"/>
      <c r="DF497" s="6"/>
      <c r="DG497" s="4"/>
      <c r="DH497" s="6"/>
      <c r="DI497" s="5"/>
      <c r="DJ497" s="5"/>
      <c r="DK497" s="4"/>
      <c r="DL497" s="6"/>
      <c r="DM497" s="4"/>
      <c r="DN497" s="6"/>
      <c r="DO497" s="5"/>
      <c r="DP497" s="5"/>
      <c r="DQ497" s="4"/>
      <c r="DR497" s="6"/>
      <c r="DS497" s="4"/>
      <c r="DT497" s="6"/>
      <c r="DU497" s="5"/>
      <c r="DV497" s="5"/>
      <c r="DW497" s="4"/>
      <c r="DX497" s="6"/>
      <c r="DY497" s="4"/>
      <c r="DZ497" s="6"/>
      <c r="EA497" s="5"/>
      <c r="EB497" s="5"/>
      <c r="EC497" s="4"/>
      <c r="ED497" s="6"/>
      <c r="EE497" s="4"/>
      <c r="EF497" s="6"/>
      <c r="EG497" s="5"/>
      <c r="EH497" s="5"/>
      <c r="EI497" s="4"/>
      <c r="EJ497" s="6"/>
      <c r="EK497" s="4"/>
      <c r="EL497" s="6"/>
      <c r="EM497" s="5"/>
      <c r="EN497" s="5"/>
      <c r="EO497" s="4"/>
      <c r="EP497" s="6"/>
      <c r="EQ497" s="4"/>
      <c r="ER497" s="6"/>
      <c r="ES497" s="5"/>
      <c r="ET497" s="5"/>
      <c r="EU497" s="4"/>
      <c r="EV497" s="6"/>
      <c r="EW497" s="4"/>
      <c r="EX497" s="6"/>
      <c r="EY497" s="5"/>
      <c r="EZ497" s="5"/>
      <c r="FA497" s="4"/>
      <c r="FB497" s="6"/>
      <c r="FC497" s="4"/>
      <c r="FD497" s="6"/>
      <c r="FE497" s="5"/>
      <c r="FF497" s="5"/>
      <c r="FG497" s="4"/>
      <c r="FH497" s="6"/>
      <c r="FI497" s="4"/>
      <c r="FJ497" s="6"/>
      <c r="FK497" s="5"/>
      <c r="FL497" s="5"/>
      <c r="FM497" s="4"/>
      <c r="FN497" s="6"/>
      <c r="FO497" s="4"/>
      <c r="FP497" s="6"/>
      <c r="FQ497" s="5"/>
      <c r="FR497" s="5"/>
      <c r="FS497" s="4"/>
      <c r="FT497" s="6"/>
      <c r="FU497" s="4"/>
      <c r="FV497" s="6"/>
      <c r="FW497" s="5"/>
      <c r="FX497" s="5"/>
      <c r="FY497" s="4"/>
      <c r="FZ497" s="6"/>
      <c r="GA497" s="4"/>
      <c r="GB497" s="6"/>
      <c r="GC497" s="5"/>
      <c r="GD497" s="5"/>
      <c r="GE497" s="4"/>
      <c r="GF497" s="6"/>
      <c r="GG497" s="4"/>
      <c r="GH497" s="6"/>
      <c r="GI497" s="5"/>
      <c r="GJ497" s="5"/>
      <c r="GK497" s="4"/>
      <c r="GL497" s="6"/>
      <c r="GM497" s="4"/>
      <c r="GN497" s="6"/>
      <c r="GO497" s="5"/>
      <c r="GP497" s="5"/>
      <c r="GQ497" s="4"/>
      <c r="GR497" s="6"/>
      <c r="GS497" s="4"/>
      <c r="GT497" s="6"/>
      <c r="GU497" s="5"/>
      <c r="GV497" s="5"/>
      <c r="GW497" s="4"/>
      <c r="GX497" s="6"/>
      <c r="GY497" s="4"/>
      <c r="GZ497" s="6"/>
      <c r="HA497" s="5"/>
      <c r="HB497" s="5"/>
      <c r="HC497" s="4"/>
      <c r="HD497" s="6"/>
      <c r="HE497" s="4"/>
      <c r="HF497" s="6"/>
      <c r="HG497" s="5"/>
      <c r="HH497" s="5"/>
      <c r="HI497" s="4"/>
      <c r="HJ497" s="6"/>
      <c r="HK497" s="4"/>
      <c r="HL497" s="6"/>
      <c r="HM497" s="5"/>
      <c r="HN497" s="5"/>
      <c r="HO497" s="4"/>
      <c r="HP497" s="6"/>
      <c r="HQ497" s="4"/>
      <c r="HR497" s="6"/>
      <c r="HS497" s="5"/>
      <c r="HT497" s="5"/>
      <c r="HU497" s="4"/>
      <c r="HV497" s="6"/>
      <c r="HW497" s="4"/>
      <c r="HX497" s="6"/>
      <c r="HY497" s="5"/>
      <c r="HZ497" s="5"/>
      <c r="IA497" s="4"/>
      <c r="IB497" s="6"/>
      <c r="IC497" s="4"/>
      <c r="ID497" s="6"/>
      <c r="IE497" s="5"/>
      <c r="IF497" s="5"/>
      <c r="IG497" s="4"/>
      <c r="IH497" s="6"/>
      <c r="II497" s="4"/>
      <c r="IJ497" s="6"/>
      <c r="IK497" s="5"/>
      <c r="IL497" s="5"/>
      <c r="IM497" s="4"/>
      <c r="IN497" s="6"/>
      <c r="IO497" s="4"/>
      <c r="IP497" s="6"/>
      <c r="IQ497" s="5"/>
      <c r="IR497" s="5"/>
      <c r="IS497" s="4"/>
      <c r="IT497" s="6"/>
      <c r="IU497" s="4"/>
      <c r="IV497" s="6"/>
      <c r="IW497" s="5"/>
      <c r="IX497" s="5"/>
      <c r="IY497" s="4"/>
      <c r="IZ497" s="6"/>
      <c r="JA497" s="4"/>
      <c r="JB497" s="6"/>
      <c r="JC497" s="5"/>
      <c r="JD497" s="5"/>
      <c r="JE497" s="4"/>
      <c r="JF497" s="6"/>
      <c r="JG497" s="4"/>
      <c r="JH497" s="6"/>
      <c r="JI497" s="5"/>
      <c r="JJ497" s="5"/>
      <c r="JK497" s="4"/>
      <c r="JL497" s="6"/>
      <c r="JM497" s="4"/>
      <c r="JN497" s="6"/>
      <c r="JO497" s="5"/>
      <c r="JP497" s="5"/>
      <c r="JQ497" s="4"/>
      <c r="JR497" s="6"/>
      <c r="JS497" s="4"/>
      <c r="JT497" s="6"/>
      <c r="JU497" s="5"/>
      <c r="JV497" s="5"/>
      <c r="JW497" s="4"/>
      <c r="JX497" s="6"/>
      <c r="JY497" s="4"/>
      <c r="JZ497" s="6"/>
      <c r="KA497" s="5"/>
      <c r="KB497" s="5"/>
      <c r="KC497" s="4"/>
      <c r="KD497" s="6"/>
      <c r="KE497" s="4"/>
      <c r="KF497" s="6"/>
      <c r="KG497" s="5"/>
      <c r="KH497" s="5"/>
      <c r="KI497" s="4"/>
      <c r="KJ497" s="6"/>
      <c r="KK497" s="4"/>
      <c r="KL497" s="6"/>
      <c r="KM497" s="5"/>
      <c r="KN497" s="5"/>
    </row>
    <row r="498">
      <c r="A498" s="3" t="s">
        <v>85</v>
      </c>
      <c r="B498" s="3" t="s">
        <v>552</v>
      </c>
      <c r="C498" s="3" t="s">
        <v>87</v>
      </c>
      <c r="D498" s="3" t="s">
        <v>396</v>
      </c>
      <c r="E498" s="3" t="s">
        <v>395</v>
      </c>
      <c r="F498" s="3" t="s">
        <v>553</v>
      </c>
      <c r="G498" s="3" t="s">
        <v>554</v>
      </c>
      <c r="H498" s="3" t="s">
        <v>129</v>
      </c>
      <c r="I498" s="3" t="s">
        <v>1397</v>
      </c>
      <c r="J498" s="3" t="s">
        <v>1332</v>
      </c>
      <c r="K498" s="4">
        <v>6067</v>
      </c>
      <c r="L498" s="4">
        <f>=ROUNDDOWN(17.2799772144688,0)</f>
      </c>
      <c r="M498" s="4">
        <v>1200</v>
      </c>
      <c r="N498" s="5">
        <v>0.6</v>
      </c>
      <c r="O498" s="4"/>
      <c r="P498" s="4">
        <f>=ROUNDDOWN({0},0)</f>
      </c>
      <c r="Q498" s="4"/>
      <c r="R498" s="5"/>
      <c r="S498" s="4">
        <v>301</v>
      </c>
      <c r="T498" s="6">
        <v>10182.85</v>
      </c>
      <c r="U498" s="4"/>
      <c r="V498" s="6"/>
      <c r="W498" s="5"/>
      <c r="X498" s="5"/>
      <c r="Y498" s="4">
        <v>117</v>
      </c>
      <c r="Z498" s="6">
        <v>3051.11</v>
      </c>
      <c r="AA498" s="4"/>
      <c r="AB498" s="6"/>
      <c r="AC498" s="5"/>
      <c r="AD498" s="5"/>
      <c r="AE498" s="4">
        <v>11</v>
      </c>
      <c r="AF498" s="6">
        <v>302.55</v>
      </c>
      <c r="AG498" s="4"/>
      <c r="AH498" s="6"/>
      <c r="AI498" s="5"/>
      <c r="AJ498" s="5"/>
      <c r="AK498" s="4">
        <v>2</v>
      </c>
      <c r="AL498" s="6">
        <v>59.4</v>
      </c>
      <c r="AM498" s="4"/>
      <c r="AN498" s="6"/>
      <c r="AO498" s="5"/>
      <c r="AP498" s="5"/>
      <c r="AQ498" s="4">
        <v>7</v>
      </c>
      <c r="AR498" s="6">
        <v>226.42</v>
      </c>
      <c r="AS498" s="4"/>
      <c r="AT498" s="6"/>
      <c r="AU498" s="5"/>
      <c r="AV498" s="5"/>
      <c r="AW498" s="4">
        <v>8</v>
      </c>
      <c r="AX498" s="6">
        <v>186.24</v>
      </c>
      <c r="AY498" s="4"/>
      <c r="AZ498" s="6"/>
      <c r="BA498" s="5"/>
      <c r="BB498" s="5"/>
      <c r="BC498" s="4">
        <v>148</v>
      </c>
      <c r="BD498" s="6">
        <v>6121.5</v>
      </c>
      <c r="BE498" s="4"/>
      <c r="BF498" s="6"/>
      <c r="BG498" s="5"/>
      <c r="BH498" s="5"/>
      <c r="BI498" s="4">
        <v>3</v>
      </c>
      <c r="BJ498" s="6">
        <v>69</v>
      </c>
      <c r="BK498" s="4"/>
      <c r="BL498" s="6"/>
      <c r="BM498" s="5"/>
      <c r="BN498" s="5"/>
      <c r="BO498" s="4"/>
      <c r="BP498" s="6"/>
      <c r="BQ498" s="4"/>
      <c r="BR498" s="6"/>
      <c r="BS498" s="5"/>
      <c r="BT498" s="5"/>
      <c r="BU498" s="4"/>
      <c r="BV498" s="6"/>
      <c r="BW498" s="4"/>
      <c r="BX498" s="6"/>
      <c r="BY498" s="5"/>
      <c r="BZ498" s="5"/>
      <c r="CA498" s="4"/>
      <c r="CB498" s="6"/>
      <c r="CC498" s="4"/>
      <c r="CD498" s="6"/>
      <c r="CE498" s="5"/>
      <c r="CF498" s="5"/>
      <c r="CG498" s="4">
        <v>1</v>
      </c>
      <c r="CH498" s="6">
        <v>30.59</v>
      </c>
      <c r="CI498" s="4"/>
      <c r="CJ498" s="6"/>
      <c r="CK498" s="5"/>
      <c r="CL498" s="5"/>
      <c r="CM498" s="4">
        <v>1</v>
      </c>
      <c r="CN498" s="6">
        <v>44.99</v>
      </c>
      <c r="CO498" s="4"/>
      <c r="CP498" s="6"/>
      <c r="CQ498" s="5"/>
      <c r="CR498" s="5"/>
      <c r="CS498" s="4">
        <v>2</v>
      </c>
      <c r="CT498" s="6">
        <v>63</v>
      </c>
      <c r="CU498" s="4"/>
      <c r="CV498" s="6"/>
      <c r="CW498" s="5"/>
      <c r="CX498" s="5"/>
      <c r="CY498" s="4"/>
      <c r="CZ498" s="6"/>
      <c r="DA498" s="4"/>
      <c r="DB498" s="6"/>
      <c r="DC498" s="5"/>
      <c r="DD498" s="5"/>
      <c r="DE498" s="4"/>
      <c r="DF498" s="6"/>
      <c r="DG498" s="4"/>
      <c r="DH498" s="6"/>
      <c r="DI498" s="5"/>
      <c r="DJ498" s="5"/>
      <c r="DK498" s="4"/>
      <c r="DL498" s="6"/>
      <c r="DM498" s="4"/>
      <c r="DN498" s="6"/>
      <c r="DO498" s="5"/>
      <c r="DP498" s="5"/>
      <c r="DQ498" s="4">
        <v>1</v>
      </c>
      <c r="DR498" s="6">
        <v>28.05</v>
      </c>
      <c r="DS498" s="4"/>
      <c r="DT498" s="6"/>
      <c r="DU498" s="5"/>
      <c r="DV498" s="5"/>
      <c r="DW498" s="4"/>
      <c r="DX498" s="6"/>
      <c r="DY498" s="4"/>
      <c r="DZ498" s="6"/>
      <c r="EA498" s="5"/>
      <c r="EB498" s="5"/>
      <c r="EC498" s="4"/>
      <c r="ED498" s="6"/>
      <c r="EE498" s="4"/>
      <c r="EF498" s="6"/>
      <c r="EG498" s="5"/>
      <c r="EH498" s="5"/>
      <c r="EI498" s="4"/>
      <c r="EJ498" s="6"/>
      <c r="EK498" s="4"/>
      <c r="EL498" s="6"/>
      <c r="EM498" s="5"/>
      <c r="EN498" s="5"/>
      <c r="EO498" s="4"/>
      <c r="EP498" s="6"/>
      <c r="EQ498" s="4"/>
      <c r="ER498" s="6"/>
      <c r="ES498" s="5"/>
      <c r="ET498" s="5"/>
      <c r="EU498" s="4"/>
      <c r="EV498" s="6"/>
      <c r="EW498" s="4"/>
      <c r="EX498" s="6"/>
      <c r="EY498" s="5"/>
      <c r="EZ498" s="5"/>
      <c r="FA498" s="4"/>
      <c r="FB498" s="6"/>
      <c r="FC498" s="4"/>
      <c r="FD498" s="6"/>
      <c r="FE498" s="5"/>
      <c r="FF498" s="5"/>
      <c r="FG498" s="4"/>
      <c r="FH498" s="6"/>
      <c r="FI498" s="4"/>
      <c r="FJ498" s="6"/>
      <c r="FK498" s="5"/>
      <c r="FL498" s="5"/>
      <c r="FM498" s="4"/>
      <c r="FN498" s="6"/>
      <c r="FO498" s="4"/>
      <c r="FP498" s="6"/>
      <c r="FQ498" s="5"/>
      <c r="FR498" s="5"/>
      <c r="FS498" s="4"/>
      <c r="FT498" s="6"/>
      <c r="FU498" s="4"/>
      <c r="FV498" s="6"/>
      <c r="FW498" s="5"/>
      <c r="FX498" s="5"/>
      <c r="FY498" s="4"/>
      <c r="FZ498" s="6"/>
      <c r="GA498" s="4"/>
      <c r="GB498" s="6"/>
      <c r="GC498" s="5"/>
      <c r="GD498" s="5"/>
      <c r="GE498" s="4"/>
      <c r="GF498" s="6"/>
      <c r="GG498" s="4"/>
      <c r="GH498" s="6"/>
      <c r="GI498" s="5"/>
      <c r="GJ498" s="5"/>
      <c r="GK498" s="4"/>
      <c r="GL498" s="6"/>
      <c r="GM498" s="4"/>
      <c r="GN498" s="6"/>
      <c r="GO498" s="5"/>
      <c r="GP498" s="5"/>
      <c r="GQ498" s="4"/>
      <c r="GR498" s="6"/>
      <c r="GS498" s="4"/>
      <c r="GT498" s="6"/>
      <c r="GU498" s="5"/>
      <c r="GV498" s="5"/>
      <c r="GW498" s="4"/>
      <c r="GX498" s="6"/>
      <c r="GY498" s="4"/>
      <c r="GZ498" s="6"/>
      <c r="HA498" s="5"/>
      <c r="HB498" s="5"/>
      <c r="HC498" s="4"/>
      <c r="HD498" s="6"/>
      <c r="HE498" s="4"/>
      <c r="HF498" s="6"/>
      <c r="HG498" s="5"/>
      <c r="HH498" s="5"/>
      <c r="HI498" s="4"/>
      <c r="HJ498" s="6"/>
      <c r="HK498" s="4"/>
      <c r="HL498" s="6"/>
      <c r="HM498" s="5"/>
      <c r="HN498" s="5"/>
      <c r="HO498" s="4"/>
      <c r="HP498" s="6"/>
      <c r="HQ498" s="4"/>
      <c r="HR498" s="6"/>
      <c r="HS498" s="5"/>
      <c r="HT498" s="5"/>
      <c r="HU498" s="4"/>
      <c r="HV498" s="6"/>
      <c r="HW498" s="4"/>
      <c r="HX498" s="6"/>
      <c r="HY498" s="5"/>
      <c r="HZ498" s="5"/>
      <c r="IA498" s="4"/>
      <c r="IB498" s="6"/>
      <c r="IC498" s="4"/>
      <c r="ID498" s="6"/>
      <c r="IE498" s="5"/>
      <c r="IF498" s="5"/>
      <c r="IG498" s="4"/>
      <c r="IH498" s="6"/>
      <c r="II498" s="4"/>
      <c r="IJ498" s="6"/>
      <c r="IK498" s="5"/>
      <c r="IL498" s="5"/>
      <c r="IM498" s="4"/>
      <c r="IN498" s="6"/>
      <c r="IO498" s="4"/>
      <c r="IP498" s="6"/>
      <c r="IQ498" s="5"/>
      <c r="IR498" s="5"/>
      <c r="IS498" s="4"/>
      <c r="IT498" s="6"/>
      <c r="IU498" s="4"/>
      <c r="IV498" s="6"/>
      <c r="IW498" s="5"/>
      <c r="IX498" s="5"/>
      <c r="IY498" s="4"/>
      <c r="IZ498" s="6"/>
      <c r="JA498" s="4"/>
      <c r="JB498" s="6"/>
      <c r="JC498" s="5"/>
      <c r="JD498" s="5"/>
      <c r="JE498" s="4"/>
      <c r="JF498" s="6"/>
      <c r="JG498" s="4"/>
      <c r="JH498" s="6"/>
      <c r="JI498" s="5"/>
      <c r="JJ498" s="5"/>
      <c r="JK498" s="4"/>
      <c r="JL498" s="6"/>
      <c r="JM498" s="4"/>
      <c r="JN498" s="6"/>
      <c r="JO498" s="5"/>
      <c r="JP498" s="5"/>
      <c r="JQ498" s="4"/>
      <c r="JR498" s="6"/>
      <c r="JS498" s="4"/>
      <c r="JT498" s="6"/>
      <c r="JU498" s="5"/>
      <c r="JV498" s="5"/>
      <c r="JW498" s="4"/>
      <c r="JX498" s="6"/>
      <c r="JY498" s="4"/>
      <c r="JZ498" s="6"/>
      <c r="KA498" s="5"/>
      <c r="KB498" s="5"/>
      <c r="KC498" s="4"/>
      <c r="KD498" s="6"/>
      <c r="KE498" s="4"/>
      <c r="KF498" s="6"/>
      <c r="KG498" s="5"/>
      <c r="KH498" s="5"/>
      <c r="KI498" s="4"/>
      <c r="KJ498" s="6"/>
      <c r="KK498" s="4"/>
      <c r="KL498" s="6"/>
      <c r="KM498" s="5"/>
      <c r="KN498" s="5"/>
    </row>
    <row r="499">
      <c r="A499" s="3" t="s">
        <v>85</v>
      </c>
      <c r="B499" s="3" t="s">
        <v>552</v>
      </c>
      <c r="C499" s="3" t="s">
        <v>87</v>
      </c>
      <c r="D499" s="3" t="s">
        <v>396</v>
      </c>
      <c r="E499" s="3" t="s">
        <v>395</v>
      </c>
      <c r="F499" s="3" t="s">
        <v>553</v>
      </c>
      <c r="G499" s="3" t="s">
        <v>554</v>
      </c>
      <c r="H499" s="3" t="s">
        <v>129</v>
      </c>
      <c r="I499" s="3" t="s">
        <v>1398</v>
      </c>
      <c r="J499" s="3" t="s">
        <v>1332</v>
      </c>
      <c r="K499" s="4">
        <v>2904</v>
      </c>
      <c r="L499" s="4">
        <f>=ROUNDDOWN(9.96568291008922,0)</f>
      </c>
      <c r="M499" s="4">
        <v>1800</v>
      </c>
      <c r="N499" s="5">
        <v>1</v>
      </c>
      <c r="O499" s="4"/>
      <c r="P499" s="4">
        <f>=ROUNDDOWN({0},0)</f>
      </c>
      <c r="Q499" s="4"/>
      <c r="R499" s="5"/>
      <c r="S499" s="4">
        <v>258</v>
      </c>
      <c r="T499" s="6">
        <v>8672.29</v>
      </c>
      <c r="U499" s="4"/>
      <c r="V499" s="6"/>
      <c r="W499" s="5"/>
      <c r="X499" s="5"/>
      <c r="Y499" s="4">
        <v>109</v>
      </c>
      <c r="Z499" s="6">
        <v>2954.26</v>
      </c>
      <c r="AA499" s="4"/>
      <c r="AB499" s="6"/>
      <c r="AC499" s="5"/>
      <c r="AD499" s="5"/>
      <c r="AE499" s="4">
        <v>5</v>
      </c>
      <c r="AF499" s="6">
        <v>145.23</v>
      </c>
      <c r="AG499" s="4"/>
      <c r="AH499" s="6"/>
      <c r="AI499" s="5"/>
      <c r="AJ499" s="5"/>
      <c r="AK499" s="4">
        <v>1</v>
      </c>
      <c r="AL499" s="6">
        <v>28.61</v>
      </c>
      <c r="AM499" s="4"/>
      <c r="AN499" s="6"/>
      <c r="AO499" s="5"/>
      <c r="AP499" s="5"/>
      <c r="AQ499" s="4">
        <v>10</v>
      </c>
      <c r="AR499" s="6">
        <v>322.38</v>
      </c>
      <c r="AS499" s="4"/>
      <c r="AT499" s="6"/>
      <c r="AU499" s="5"/>
      <c r="AV499" s="5"/>
      <c r="AW499" s="4">
        <v>7</v>
      </c>
      <c r="AX499" s="6">
        <v>159.2</v>
      </c>
      <c r="AY499" s="4"/>
      <c r="AZ499" s="6"/>
      <c r="BA499" s="5"/>
      <c r="BB499" s="5"/>
      <c r="BC499" s="4">
        <v>115</v>
      </c>
      <c r="BD499" s="6">
        <v>4639.97</v>
      </c>
      <c r="BE499" s="4"/>
      <c r="BF499" s="6"/>
      <c r="BG499" s="5"/>
      <c r="BH499" s="5"/>
      <c r="BI499" s="4"/>
      <c r="BJ499" s="6"/>
      <c r="BK499" s="4"/>
      <c r="BL499" s="6"/>
      <c r="BM499" s="5"/>
      <c r="BN499" s="5"/>
      <c r="BO499" s="4">
        <v>1</v>
      </c>
      <c r="BP499" s="6">
        <v>30</v>
      </c>
      <c r="BQ499" s="4"/>
      <c r="BR499" s="6"/>
      <c r="BS499" s="5"/>
      <c r="BT499" s="5"/>
      <c r="BU499" s="4">
        <v>1</v>
      </c>
      <c r="BV499" s="6">
        <v>33</v>
      </c>
      <c r="BW499" s="4"/>
      <c r="BX499" s="6"/>
      <c r="BY499" s="5"/>
      <c r="BZ499" s="5"/>
      <c r="CA499" s="4"/>
      <c r="CB499" s="6"/>
      <c r="CC499" s="4"/>
      <c r="CD499" s="6"/>
      <c r="CE499" s="5"/>
      <c r="CF499" s="5"/>
      <c r="CG499" s="4">
        <v>2</v>
      </c>
      <c r="CH499" s="6">
        <v>48.9</v>
      </c>
      <c r="CI499" s="4"/>
      <c r="CJ499" s="6"/>
      <c r="CK499" s="5"/>
      <c r="CL499" s="5"/>
      <c r="CM499" s="4">
        <v>6</v>
      </c>
      <c r="CN499" s="6">
        <v>270.75</v>
      </c>
      <c r="CO499" s="4"/>
      <c r="CP499" s="6"/>
      <c r="CQ499" s="5"/>
      <c r="CR499" s="5"/>
      <c r="CS499" s="4"/>
      <c r="CT499" s="6"/>
      <c r="CU499" s="4"/>
      <c r="CV499" s="6"/>
      <c r="CW499" s="5"/>
      <c r="CX499" s="5"/>
      <c r="CY499" s="4"/>
      <c r="CZ499" s="6"/>
      <c r="DA499" s="4"/>
      <c r="DB499" s="6"/>
      <c r="DC499" s="5"/>
      <c r="DD499" s="5"/>
      <c r="DE499" s="4">
        <v>1</v>
      </c>
      <c r="DF499" s="6">
        <v>39.99</v>
      </c>
      <c r="DG499" s="4"/>
      <c r="DH499" s="6"/>
      <c r="DI499" s="5"/>
      <c r="DJ499" s="5"/>
      <c r="DK499" s="4"/>
      <c r="DL499" s="6"/>
      <c r="DM499" s="4"/>
      <c r="DN499" s="6"/>
      <c r="DO499" s="5"/>
      <c r="DP499" s="5"/>
      <c r="DQ499" s="4"/>
      <c r="DR499" s="6"/>
      <c r="DS499" s="4"/>
      <c r="DT499" s="6"/>
      <c r="DU499" s="5"/>
      <c r="DV499" s="5"/>
      <c r="DW499" s="4"/>
      <c r="DX499" s="6"/>
      <c r="DY499" s="4"/>
      <c r="DZ499" s="6"/>
      <c r="EA499" s="5"/>
      <c r="EB499" s="5"/>
      <c r="EC499" s="4"/>
      <c r="ED499" s="6"/>
      <c r="EE499" s="4"/>
      <c r="EF499" s="6"/>
      <c r="EG499" s="5"/>
      <c r="EH499" s="5"/>
      <c r="EI499" s="4"/>
      <c r="EJ499" s="6"/>
      <c r="EK499" s="4"/>
      <c r="EL499" s="6"/>
      <c r="EM499" s="5"/>
      <c r="EN499" s="5"/>
      <c r="EO499" s="4"/>
      <c r="EP499" s="6"/>
      <c r="EQ499" s="4"/>
      <c r="ER499" s="6"/>
      <c r="ES499" s="5"/>
      <c r="ET499" s="5"/>
      <c r="EU499" s="4"/>
      <c r="EV499" s="6"/>
      <c r="EW499" s="4"/>
      <c r="EX499" s="6"/>
      <c r="EY499" s="5"/>
      <c r="EZ499" s="5"/>
      <c r="FA499" s="4"/>
      <c r="FB499" s="6"/>
      <c r="FC499" s="4"/>
      <c r="FD499" s="6"/>
      <c r="FE499" s="5"/>
      <c r="FF499" s="5"/>
      <c r="FG499" s="4"/>
      <c r="FH499" s="6"/>
      <c r="FI499" s="4"/>
      <c r="FJ499" s="6"/>
      <c r="FK499" s="5"/>
      <c r="FL499" s="5"/>
      <c r="FM499" s="4"/>
      <c r="FN499" s="6"/>
      <c r="FO499" s="4"/>
      <c r="FP499" s="6"/>
      <c r="FQ499" s="5"/>
      <c r="FR499" s="5"/>
      <c r="FS499" s="4"/>
      <c r="FT499" s="6"/>
      <c r="FU499" s="4"/>
      <c r="FV499" s="6"/>
      <c r="FW499" s="5"/>
      <c r="FX499" s="5"/>
      <c r="FY499" s="4"/>
      <c r="FZ499" s="6"/>
      <c r="GA499" s="4"/>
      <c r="GB499" s="6"/>
      <c r="GC499" s="5"/>
      <c r="GD499" s="5"/>
      <c r="GE499" s="4"/>
      <c r="GF499" s="6"/>
      <c r="GG499" s="4"/>
      <c r="GH499" s="6"/>
      <c r="GI499" s="5"/>
      <c r="GJ499" s="5"/>
      <c r="GK499" s="4"/>
      <c r="GL499" s="6"/>
      <c r="GM499" s="4"/>
      <c r="GN499" s="6"/>
      <c r="GO499" s="5"/>
      <c r="GP499" s="5"/>
      <c r="GQ499" s="4"/>
      <c r="GR499" s="6"/>
      <c r="GS499" s="4"/>
      <c r="GT499" s="6"/>
      <c r="GU499" s="5"/>
      <c r="GV499" s="5"/>
      <c r="GW499" s="4"/>
      <c r="GX499" s="6"/>
      <c r="GY499" s="4"/>
      <c r="GZ499" s="6"/>
      <c r="HA499" s="5"/>
      <c r="HB499" s="5"/>
      <c r="HC499" s="4"/>
      <c r="HD499" s="6"/>
      <c r="HE499" s="4"/>
      <c r="HF499" s="6"/>
      <c r="HG499" s="5"/>
      <c r="HH499" s="5"/>
      <c r="HI499" s="4"/>
      <c r="HJ499" s="6"/>
      <c r="HK499" s="4"/>
      <c r="HL499" s="6"/>
      <c r="HM499" s="5"/>
      <c r="HN499" s="5"/>
      <c r="HO499" s="4"/>
      <c r="HP499" s="6"/>
      <c r="HQ499" s="4"/>
      <c r="HR499" s="6"/>
      <c r="HS499" s="5"/>
      <c r="HT499" s="5"/>
      <c r="HU499" s="4"/>
      <c r="HV499" s="6"/>
      <c r="HW499" s="4"/>
      <c r="HX499" s="6"/>
      <c r="HY499" s="5"/>
      <c r="HZ499" s="5"/>
      <c r="IA499" s="4"/>
      <c r="IB499" s="6"/>
      <c r="IC499" s="4"/>
      <c r="ID499" s="6"/>
      <c r="IE499" s="5"/>
      <c r="IF499" s="5"/>
      <c r="IG499" s="4"/>
      <c r="IH499" s="6"/>
      <c r="II499" s="4"/>
      <c r="IJ499" s="6"/>
      <c r="IK499" s="5"/>
      <c r="IL499" s="5"/>
      <c r="IM499" s="4"/>
      <c r="IN499" s="6"/>
      <c r="IO499" s="4"/>
      <c r="IP499" s="6"/>
      <c r="IQ499" s="5"/>
      <c r="IR499" s="5"/>
      <c r="IS499" s="4"/>
      <c r="IT499" s="6"/>
      <c r="IU499" s="4"/>
      <c r="IV499" s="6"/>
      <c r="IW499" s="5"/>
      <c r="IX499" s="5"/>
      <c r="IY499" s="4"/>
      <c r="IZ499" s="6"/>
      <c r="JA499" s="4"/>
      <c r="JB499" s="6"/>
      <c r="JC499" s="5"/>
      <c r="JD499" s="5"/>
      <c r="JE499" s="4"/>
      <c r="JF499" s="6"/>
      <c r="JG499" s="4"/>
      <c r="JH499" s="6"/>
      <c r="JI499" s="5"/>
      <c r="JJ499" s="5"/>
      <c r="JK499" s="4"/>
      <c r="JL499" s="6"/>
      <c r="JM499" s="4"/>
      <c r="JN499" s="6"/>
      <c r="JO499" s="5"/>
      <c r="JP499" s="5"/>
      <c r="JQ499" s="4"/>
      <c r="JR499" s="6"/>
      <c r="JS499" s="4"/>
      <c r="JT499" s="6"/>
      <c r="JU499" s="5"/>
      <c r="JV499" s="5"/>
      <c r="JW499" s="4"/>
      <c r="JX499" s="6"/>
      <c r="JY499" s="4"/>
      <c r="JZ499" s="6"/>
      <c r="KA499" s="5"/>
      <c r="KB499" s="5"/>
      <c r="KC499" s="4"/>
      <c r="KD499" s="6"/>
      <c r="KE499" s="4"/>
      <c r="KF499" s="6"/>
      <c r="KG499" s="5"/>
      <c r="KH499" s="5"/>
      <c r="KI499" s="4"/>
      <c r="KJ499" s="6"/>
      <c r="KK499" s="4"/>
      <c r="KL499" s="6"/>
      <c r="KM499" s="5"/>
      <c r="KN499" s="5"/>
    </row>
    <row r="500">
      <c r="A500" s="3" t="s">
        <v>85</v>
      </c>
      <c r="B500" s="3" t="s">
        <v>552</v>
      </c>
      <c r="C500" s="3" t="s">
        <v>87</v>
      </c>
      <c r="D500" s="3" t="s">
        <v>396</v>
      </c>
      <c r="E500" s="3" t="s">
        <v>395</v>
      </c>
      <c r="F500" s="3" t="s">
        <v>553</v>
      </c>
      <c r="G500" s="3" t="s">
        <v>554</v>
      </c>
      <c r="H500" s="3" t="s">
        <v>129</v>
      </c>
      <c r="I500" s="3" t="s">
        <v>1327</v>
      </c>
      <c r="J500" s="3" t="s">
        <v>1332</v>
      </c>
      <c r="K500" s="4">
        <v>704</v>
      </c>
      <c r="L500" s="4">
        <f>=ROUNDDOWN(1.99038733389878,0)</f>
      </c>
      <c r="M500" s="4">
        <v>1800</v>
      </c>
      <c r="N500" s="5">
        <v>0.5429</v>
      </c>
      <c r="O500" s="4"/>
      <c r="P500" s="4">
        <f>=ROUNDDOWN({0},0)</f>
      </c>
      <c r="Q500" s="4"/>
      <c r="R500" s="5"/>
      <c r="S500" s="4">
        <v>224</v>
      </c>
      <c r="T500" s="6">
        <v>7200.08</v>
      </c>
      <c r="U500" s="4"/>
      <c r="V500" s="6"/>
      <c r="W500" s="5"/>
      <c r="X500" s="5"/>
      <c r="Y500" s="4">
        <v>101</v>
      </c>
      <c r="Z500" s="6">
        <v>2588.07</v>
      </c>
      <c r="AA500" s="4"/>
      <c r="AB500" s="6"/>
      <c r="AC500" s="5"/>
      <c r="AD500" s="5"/>
      <c r="AE500" s="4">
        <v>6</v>
      </c>
      <c r="AF500" s="6">
        <v>178.26</v>
      </c>
      <c r="AG500" s="4"/>
      <c r="AH500" s="6"/>
      <c r="AI500" s="5"/>
      <c r="AJ500" s="5"/>
      <c r="AK500" s="4">
        <v>1</v>
      </c>
      <c r="AL500" s="6">
        <v>29.7</v>
      </c>
      <c r="AM500" s="4"/>
      <c r="AN500" s="6"/>
      <c r="AO500" s="5"/>
      <c r="AP500" s="5"/>
      <c r="AQ500" s="4">
        <v>5</v>
      </c>
      <c r="AR500" s="6">
        <v>157.42</v>
      </c>
      <c r="AS500" s="4"/>
      <c r="AT500" s="6"/>
      <c r="AU500" s="5"/>
      <c r="AV500" s="5"/>
      <c r="AW500" s="4">
        <v>7</v>
      </c>
      <c r="AX500" s="6">
        <v>159.36</v>
      </c>
      <c r="AY500" s="4"/>
      <c r="AZ500" s="6"/>
      <c r="BA500" s="5"/>
      <c r="BB500" s="5"/>
      <c r="BC500" s="4">
        <v>98</v>
      </c>
      <c r="BD500" s="6">
        <v>3905.51</v>
      </c>
      <c r="BE500" s="4"/>
      <c r="BF500" s="6"/>
      <c r="BG500" s="5"/>
      <c r="BH500" s="5"/>
      <c r="BI500" s="4"/>
      <c r="BJ500" s="6"/>
      <c r="BK500" s="4"/>
      <c r="BL500" s="6"/>
      <c r="BM500" s="5"/>
      <c r="BN500" s="5"/>
      <c r="BO500" s="4">
        <v>1</v>
      </c>
      <c r="BP500" s="6">
        <v>27.5</v>
      </c>
      <c r="BQ500" s="4"/>
      <c r="BR500" s="6"/>
      <c r="BS500" s="5"/>
      <c r="BT500" s="5"/>
      <c r="BU500" s="4"/>
      <c r="BV500" s="6"/>
      <c r="BW500" s="4"/>
      <c r="BX500" s="6"/>
      <c r="BY500" s="5"/>
      <c r="BZ500" s="5"/>
      <c r="CA500" s="4"/>
      <c r="CB500" s="6"/>
      <c r="CC500" s="4"/>
      <c r="CD500" s="6"/>
      <c r="CE500" s="5"/>
      <c r="CF500" s="5"/>
      <c r="CG500" s="4">
        <v>3</v>
      </c>
      <c r="CH500" s="6">
        <v>82.77</v>
      </c>
      <c r="CI500" s="4"/>
      <c r="CJ500" s="6"/>
      <c r="CK500" s="5"/>
      <c r="CL500" s="5"/>
      <c r="CM500" s="4"/>
      <c r="CN500" s="6"/>
      <c r="CO500" s="4"/>
      <c r="CP500" s="6"/>
      <c r="CQ500" s="5"/>
      <c r="CR500" s="5"/>
      <c r="CS500" s="4">
        <v>1</v>
      </c>
      <c r="CT500" s="6">
        <v>31.5</v>
      </c>
      <c r="CU500" s="4"/>
      <c r="CV500" s="6"/>
      <c r="CW500" s="5"/>
      <c r="CX500" s="5"/>
      <c r="CY500" s="4"/>
      <c r="CZ500" s="6"/>
      <c r="DA500" s="4"/>
      <c r="DB500" s="6"/>
      <c r="DC500" s="5"/>
      <c r="DD500" s="5"/>
      <c r="DE500" s="4">
        <v>1</v>
      </c>
      <c r="DF500" s="6">
        <v>39.99</v>
      </c>
      <c r="DG500" s="4"/>
      <c r="DH500" s="6"/>
      <c r="DI500" s="5"/>
      <c r="DJ500" s="5"/>
      <c r="DK500" s="4"/>
      <c r="DL500" s="6"/>
      <c r="DM500" s="4"/>
      <c r="DN500" s="6"/>
      <c r="DO500" s="5"/>
      <c r="DP500" s="5"/>
      <c r="DQ500" s="4"/>
      <c r="DR500" s="6"/>
      <c r="DS500" s="4"/>
      <c r="DT500" s="6"/>
      <c r="DU500" s="5"/>
      <c r="DV500" s="5"/>
      <c r="DW500" s="4"/>
      <c r="DX500" s="6"/>
      <c r="DY500" s="4"/>
      <c r="DZ500" s="6"/>
      <c r="EA500" s="5"/>
      <c r="EB500" s="5"/>
      <c r="EC500" s="4"/>
      <c r="ED500" s="6"/>
      <c r="EE500" s="4"/>
      <c r="EF500" s="6"/>
      <c r="EG500" s="5"/>
      <c r="EH500" s="5"/>
      <c r="EI500" s="4"/>
      <c r="EJ500" s="6"/>
      <c r="EK500" s="4"/>
      <c r="EL500" s="6"/>
      <c r="EM500" s="5"/>
      <c r="EN500" s="5"/>
      <c r="EO500" s="4"/>
      <c r="EP500" s="6"/>
      <c r="EQ500" s="4"/>
      <c r="ER500" s="6"/>
      <c r="ES500" s="5"/>
      <c r="ET500" s="5"/>
      <c r="EU500" s="4"/>
      <c r="EV500" s="6"/>
      <c r="EW500" s="4"/>
      <c r="EX500" s="6"/>
      <c r="EY500" s="5"/>
      <c r="EZ500" s="5"/>
      <c r="FA500" s="4"/>
      <c r="FB500" s="6"/>
      <c r="FC500" s="4"/>
      <c r="FD500" s="6"/>
      <c r="FE500" s="5"/>
      <c r="FF500" s="5"/>
      <c r="FG500" s="4"/>
      <c r="FH500" s="6"/>
      <c r="FI500" s="4"/>
      <c r="FJ500" s="6"/>
      <c r="FK500" s="5"/>
      <c r="FL500" s="5"/>
      <c r="FM500" s="4"/>
      <c r="FN500" s="6"/>
      <c r="FO500" s="4"/>
      <c r="FP500" s="6"/>
      <c r="FQ500" s="5"/>
      <c r="FR500" s="5"/>
      <c r="FS500" s="4"/>
      <c r="FT500" s="6"/>
      <c r="FU500" s="4"/>
      <c r="FV500" s="6"/>
      <c r="FW500" s="5"/>
      <c r="FX500" s="5"/>
      <c r="FY500" s="4"/>
      <c r="FZ500" s="6"/>
      <c r="GA500" s="4"/>
      <c r="GB500" s="6"/>
      <c r="GC500" s="5"/>
      <c r="GD500" s="5"/>
      <c r="GE500" s="4"/>
      <c r="GF500" s="6"/>
      <c r="GG500" s="4"/>
      <c r="GH500" s="6"/>
      <c r="GI500" s="5"/>
      <c r="GJ500" s="5"/>
      <c r="GK500" s="4"/>
      <c r="GL500" s="6"/>
      <c r="GM500" s="4"/>
      <c r="GN500" s="6"/>
      <c r="GO500" s="5"/>
      <c r="GP500" s="5"/>
      <c r="GQ500" s="4"/>
      <c r="GR500" s="6"/>
      <c r="GS500" s="4"/>
      <c r="GT500" s="6"/>
      <c r="GU500" s="5"/>
      <c r="GV500" s="5"/>
      <c r="GW500" s="4"/>
      <c r="GX500" s="6"/>
      <c r="GY500" s="4"/>
      <c r="GZ500" s="6"/>
      <c r="HA500" s="5"/>
      <c r="HB500" s="5"/>
      <c r="HC500" s="4"/>
      <c r="HD500" s="6"/>
      <c r="HE500" s="4"/>
      <c r="HF500" s="6"/>
      <c r="HG500" s="5"/>
      <c r="HH500" s="5"/>
      <c r="HI500" s="4"/>
      <c r="HJ500" s="6"/>
      <c r="HK500" s="4"/>
      <c r="HL500" s="6"/>
      <c r="HM500" s="5"/>
      <c r="HN500" s="5"/>
      <c r="HO500" s="4"/>
      <c r="HP500" s="6"/>
      <c r="HQ500" s="4"/>
      <c r="HR500" s="6"/>
      <c r="HS500" s="5"/>
      <c r="HT500" s="5"/>
      <c r="HU500" s="4"/>
      <c r="HV500" s="6"/>
      <c r="HW500" s="4"/>
      <c r="HX500" s="6"/>
      <c r="HY500" s="5"/>
      <c r="HZ500" s="5"/>
      <c r="IA500" s="4"/>
      <c r="IB500" s="6"/>
      <c r="IC500" s="4"/>
      <c r="ID500" s="6"/>
      <c r="IE500" s="5"/>
      <c r="IF500" s="5"/>
      <c r="IG500" s="4"/>
      <c r="IH500" s="6"/>
      <c r="II500" s="4"/>
      <c r="IJ500" s="6"/>
      <c r="IK500" s="5"/>
      <c r="IL500" s="5"/>
      <c r="IM500" s="4"/>
      <c r="IN500" s="6"/>
      <c r="IO500" s="4"/>
      <c r="IP500" s="6"/>
      <c r="IQ500" s="5"/>
      <c r="IR500" s="5"/>
      <c r="IS500" s="4"/>
      <c r="IT500" s="6"/>
      <c r="IU500" s="4"/>
      <c r="IV500" s="6"/>
      <c r="IW500" s="5"/>
      <c r="IX500" s="5"/>
      <c r="IY500" s="4"/>
      <c r="IZ500" s="6"/>
      <c r="JA500" s="4"/>
      <c r="JB500" s="6"/>
      <c r="JC500" s="5"/>
      <c r="JD500" s="5"/>
      <c r="JE500" s="4"/>
      <c r="JF500" s="6"/>
      <c r="JG500" s="4"/>
      <c r="JH500" s="6"/>
      <c r="JI500" s="5"/>
      <c r="JJ500" s="5"/>
      <c r="JK500" s="4"/>
      <c r="JL500" s="6"/>
      <c r="JM500" s="4"/>
      <c r="JN500" s="6"/>
      <c r="JO500" s="5"/>
      <c r="JP500" s="5"/>
      <c r="JQ500" s="4"/>
      <c r="JR500" s="6"/>
      <c r="JS500" s="4"/>
      <c r="JT500" s="6"/>
      <c r="JU500" s="5"/>
      <c r="JV500" s="5"/>
      <c r="JW500" s="4"/>
      <c r="JX500" s="6"/>
      <c r="JY500" s="4"/>
      <c r="JZ500" s="6"/>
      <c r="KA500" s="5"/>
      <c r="KB500" s="5"/>
      <c r="KC500" s="4"/>
      <c r="KD500" s="6"/>
      <c r="KE500" s="4"/>
      <c r="KF500" s="6"/>
      <c r="KG500" s="5"/>
      <c r="KH500" s="5"/>
      <c r="KI500" s="4"/>
      <c r="KJ500" s="6"/>
      <c r="KK500" s="4"/>
      <c r="KL500" s="6"/>
      <c r="KM500" s="5"/>
      <c r="KN500" s="5"/>
    </row>
    <row r="501">
      <c r="A501" s="3" t="s">
        <v>85</v>
      </c>
      <c r="B501" s="3" t="s">
        <v>552</v>
      </c>
      <c r="C501" s="3" t="s">
        <v>87</v>
      </c>
      <c r="D501" s="3" t="s">
        <v>396</v>
      </c>
      <c r="E501" s="3" t="s">
        <v>395</v>
      </c>
      <c r="F501" s="3" t="s">
        <v>553</v>
      </c>
      <c r="G501" s="3" t="s">
        <v>554</v>
      </c>
      <c r="H501" s="3" t="s">
        <v>129</v>
      </c>
      <c r="I501" s="3" t="s">
        <v>1362</v>
      </c>
      <c r="J501" s="3" t="s">
        <v>1332</v>
      </c>
      <c r="K501" s="4">
        <v>724</v>
      </c>
      <c r="L501" s="4">
        <f>=ROUNDDOWN(2.22837796244998,0)</f>
      </c>
      <c r="M501" s="4">
        <v>600</v>
      </c>
      <c r="N501" s="5">
        <v>0.4286</v>
      </c>
      <c r="O501" s="4"/>
      <c r="P501" s="4">
        <f>=ROUNDDOWN({0},0)</f>
      </c>
      <c r="Q501" s="4"/>
      <c r="R501" s="5"/>
      <c r="S501" s="4">
        <v>198</v>
      </c>
      <c r="T501" s="6">
        <v>7175.84</v>
      </c>
      <c r="U501" s="4"/>
      <c r="V501" s="6"/>
      <c r="W501" s="5"/>
      <c r="X501" s="5"/>
      <c r="Y501" s="4">
        <v>51</v>
      </c>
      <c r="Z501" s="6">
        <v>1345.45</v>
      </c>
      <c r="AA501" s="4"/>
      <c r="AB501" s="6"/>
      <c r="AC501" s="5"/>
      <c r="AD501" s="5"/>
      <c r="AE501" s="4">
        <v>4</v>
      </c>
      <c r="AF501" s="6">
        <v>97.33</v>
      </c>
      <c r="AG501" s="4"/>
      <c r="AH501" s="6"/>
      <c r="AI501" s="5"/>
      <c r="AJ501" s="5"/>
      <c r="AK501" s="4">
        <v>3</v>
      </c>
      <c r="AL501" s="6">
        <v>93.41</v>
      </c>
      <c r="AM501" s="4"/>
      <c r="AN501" s="6"/>
      <c r="AO501" s="5"/>
      <c r="AP501" s="5"/>
      <c r="AQ501" s="4">
        <v>3</v>
      </c>
      <c r="AR501" s="6">
        <v>99.73</v>
      </c>
      <c r="AS501" s="4"/>
      <c r="AT501" s="6"/>
      <c r="AU501" s="5"/>
      <c r="AV501" s="5"/>
      <c r="AW501" s="4">
        <v>1</v>
      </c>
      <c r="AX501" s="6">
        <v>24</v>
      </c>
      <c r="AY501" s="4"/>
      <c r="AZ501" s="6"/>
      <c r="BA501" s="5"/>
      <c r="BB501" s="5"/>
      <c r="BC501" s="4">
        <v>122</v>
      </c>
      <c r="BD501" s="6">
        <v>4966.79</v>
      </c>
      <c r="BE501" s="4"/>
      <c r="BF501" s="6"/>
      <c r="BG501" s="5"/>
      <c r="BH501" s="5"/>
      <c r="BI501" s="4">
        <v>3</v>
      </c>
      <c r="BJ501" s="6">
        <v>94.5</v>
      </c>
      <c r="BK501" s="4"/>
      <c r="BL501" s="6"/>
      <c r="BM501" s="5"/>
      <c r="BN501" s="5"/>
      <c r="BO501" s="4">
        <v>1</v>
      </c>
      <c r="BP501" s="6">
        <v>30</v>
      </c>
      <c r="BQ501" s="4"/>
      <c r="BR501" s="6"/>
      <c r="BS501" s="5"/>
      <c r="BT501" s="5"/>
      <c r="BU501" s="4"/>
      <c r="BV501" s="6"/>
      <c r="BW501" s="4"/>
      <c r="BX501" s="6"/>
      <c r="BY501" s="5"/>
      <c r="BZ501" s="5"/>
      <c r="CA501" s="4"/>
      <c r="CB501" s="6"/>
      <c r="CC501" s="4"/>
      <c r="CD501" s="6"/>
      <c r="CE501" s="5"/>
      <c r="CF501" s="5"/>
      <c r="CG501" s="4"/>
      <c r="CH501" s="6"/>
      <c r="CI501" s="4"/>
      <c r="CJ501" s="6"/>
      <c r="CK501" s="5"/>
      <c r="CL501" s="5"/>
      <c r="CM501" s="4">
        <v>8</v>
      </c>
      <c r="CN501" s="6">
        <v>361.63</v>
      </c>
      <c r="CO501" s="4"/>
      <c r="CP501" s="6"/>
      <c r="CQ501" s="5"/>
      <c r="CR501" s="5"/>
      <c r="CS501" s="4">
        <v>2</v>
      </c>
      <c r="CT501" s="6">
        <v>63</v>
      </c>
      <c r="CU501" s="4"/>
      <c r="CV501" s="6"/>
      <c r="CW501" s="5"/>
      <c r="CX501" s="5"/>
      <c r="CY501" s="4"/>
      <c r="CZ501" s="6"/>
      <c r="DA501" s="4"/>
      <c r="DB501" s="6"/>
      <c r="DC501" s="5"/>
      <c r="DD501" s="5"/>
      <c r="DE501" s="4"/>
      <c r="DF501" s="6"/>
      <c r="DG501" s="4"/>
      <c r="DH501" s="6"/>
      <c r="DI501" s="5"/>
      <c r="DJ501" s="5"/>
      <c r="DK501" s="4"/>
      <c r="DL501" s="6"/>
      <c r="DM501" s="4"/>
      <c r="DN501" s="6"/>
      <c r="DO501" s="5"/>
      <c r="DP501" s="5"/>
      <c r="DQ501" s="4"/>
      <c r="DR501" s="6"/>
      <c r="DS501" s="4"/>
      <c r="DT501" s="6"/>
      <c r="DU501" s="5"/>
      <c r="DV501" s="5"/>
      <c r="DW501" s="4"/>
      <c r="DX501" s="6"/>
      <c r="DY501" s="4"/>
      <c r="DZ501" s="6"/>
      <c r="EA501" s="5"/>
      <c r="EB501" s="5"/>
      <c r="EC501" s="4"/>
      <c r="ED501" s="6"/>
      <c r="EE501" s="4"/>
      <c r="EF501" s="6"/>
      <c r="EG501" s="5"/>
      <c r="EH501" s="5"/>
      <c r="EI501" s="4"/>
      <c r="EJ501" s="6"/>
      <c r="EK501" s="4"/>
      <c r="EL501" s="6"/>
      <c r="EM501" s="5"/>
      <c r="EN501" s="5"/>
      <c r="EO501" s="4"/>
      <c r="EP501" s="6"/>
      <c r="EQ501" s="4"/>
      <c r="ER501" s="6"/>
      <c r="ES501" s="5"/>
      <c r="ET501" s="5"/>
      <c r="EU501" s="4"/>
      <c r="EV501" s="6"/>
      <c r="EW501" s="4"/>
      <c r="EX501" s="6"/>
      <c r="EY501" s="5"/>
      <c r="EZ501" s="5"/>
      <c r="FA501" s="4"/>
      <c r="FB501" s="6"/>
      <c r="FC501" s="4"/>
      <c r="FD501" s="6"/>
      <c r="FE501" s="5"/>
      <c r="FF501" s="5"/>
      <c r="FG501" s="4"/>
      <c r="FH501" s="6"/>
      <c r="FI501" s="4"/>
      <c r="FJ501" s="6"/>
      <c r="FK501" s="5"/>
      <c r="FL501" s="5"/>
      <c r="FM501" s="4"/>
      <c r="FN501" s="6"/>
      <c r="FO501" s="4"/>
      <c r="FP501" s="6"/>
      <c r="FQ501" s="5"/>
      <c r="FR501" s="5"/>
      <c r="FS501" s="4"/>
      <c r="FT501" s="6"/>
      <c r="FU501" s="4"/>
      <c r="FV501" s="6"/>
      <c r="FW501" s="5"/>
      <c r="FX501" s="5"/>
      <c r="FY501" s="4"/>
      <c r="FZ501" s="6"/>
      <c r="GA501" s="4"/>
      <c r="GB501" s="6"/>
      <c r="GC501" s="5"/>
      <c r="GD501" s="5"/>
      <c r="GE501" s="4"/>
      <c r="GF501" s="6"/>
      <c r="GG501" s="4"/>
      <c r="GH501" s="6"/>
      <c r="GI501" s="5"/>
      <c r="GJ501" s="5"/>
      <c r="GK501" s="4"/>
      <c r="GL501" s="6"/>
      <c r="GM501" s="4"/>
      <c r="GN501" s="6"/>
      <c r="GO501" s="5"/>
      <c r="GP501" s="5"/>
      <c r="GQ501" s="4"/>
      <c r="GR501" s="6"/>
      <c r="GS501" s="4"/>
      <c r="GT501" s="6"/>
      <c r="GU501" s="5"/>
      <c r="GV501" s="5"/>
      <c r="GW501" s="4"/>
      <c r="GX501" s="6"/>
      <c r="GY501" s="4"/>
      <c r="GZ501" s="6"/>
      <c r="HA501" s="5"/>
      <c r="HB501" s="5"/>
      <c r="HC501" s="4"/>
      <c r="HD501" s="6"/>
      <c r="HE501" s="4"/>
      <c r="HF501" s="6"/>
      <c r="HG501" s="5"/>
      <c r="HH501" s="5"/>
      <c r="HI501" s="4"/>
      <c r="HJ501" s="6"/>
      <c r="HK501" s="4"/>
      <c r="HL501" s="6"/>
      <c r="HM501" s="5"/>
      <c r="HN501" s="5"/>
      <c r="HO501" s="4"/>
      <c r="HP501" s="6"/>
      <c r="HQ501" s="4"/>
      <c r="HR501" s="6"/>
      <c r="HS501" s="5"/>
      <c r="HT501" s="5"/>
      <c r="HU501" s="4"/>
      <c r="HV501" s="6"/>
      <c r="HW501" s="4"/>
      <c r="HX501" s="6"/>
      <c r="HY501" s="5"/>
      <c r="HZ501" s="5"/>
      <c r="IA501" s="4"/>
      <c r="IB501" s="6"/>
      <c r="IC501" s="4"/>
      <c r="ID501" s="6"/>
      <c r="IE501" s="5"/>
      <c r="IF501" s="5"/>
      <c r="IG501" s="4"/>
      <c r="IH501" s="6"/>
      <c r="II501" s="4"/>
      <c r="IJ501" s="6"/>
      <c r="IK501" s="5"/>
      <c r="IL501" s="5"/>
      <c r="IM501" s="4"/>
      <c r="IN501" s="6"/>
      <c r="IO501" s="4"/>
      <c r="IP501" s="6"/>
      <c r="IQ501" s="5"/>
      <c r="IR501" s="5"/>
      <c r="IS501" s="4"/>
      <c r="IT501" s="6"/>
      <c r="IU501" s="4"/>
      <c r="IV501" s="6"/>
      <c r="IW501" s="5"/>
      <c r="IX501" s="5"/>
      <c r="IY501" s="4"/>
      <c r="IZ501" s="6"/>
      <c r="JA501" s="4"/>
      <c r="JB501" s="6"/>
      <c r="JC501" s="5"/>
      <c r="JD501" s="5"/>
      <c r="JE501" s="4"/>
      <c r="JF501" s="6"/>
      <c r="JG501" s="4"/>
      <c r="JH501" s="6"/>
      <c r="JI501" s="5"/>
      <c r="JJ501" s="5"/>
      <c r="JK501" s="4"/>
      <c r="JL501" s="6"/>
      <c r="JM501" s="4"/>
      <c r="JN501" s="6"/>
      <c r="JO501" s="5"/>
      <c r="JP501" s="5"/>
      <c r="JQ501" s="4"/>
      <c r="JR501" s="6"/>
      <c r="JS501" s="4"/>
      <c r="JT501" s="6"/>
      <c r="JU501" s="5"/>
      <c r="JV501" s="5"/>
      <c r="JW501" s="4"/>
      <c r="JX501" s="6"/>
      <c r="JY501" s="4"/>
      <c r="JZ501" s="6"/>
      <c r="KA501" s="5"/>
      <c r="KB501" s="5"/>
      <c r="KC501" s="4"/>
      <c r="KD501" s="6"/>
      <c r="KE501" s="4"/>
      <c r="KF501" s="6"/>
      <c r="KG501" s="5"/>
      <c r="KH501" s="5"/>
      <c r="KI501" s="4"/>
      <c r="KJ501" s="6"/>
      <c r="KK501" s="4"/>
      <c r="KL501" s="6"/>
      <c r="KM501" s="5"/>
      <c r="KN501" s="5"/>
    </row>
    <row r="502">
      <c r="A502" s="3" t="s">
        <v>85</v>
      </c>
      <c r="B502" s="3" t="s">
        <v>552</v>
      </c>
      <c r="C502" s="3" t="s">
        <v>87</v>
      </c>
      <c r="D502" s="3" t="s">
        <v>396</v>
      </c>
      <c r="E502" s="3" t="s">
        <v>395</v>
      </c>
      <c r="F502" s="3" t="s">
        <v>553</v>
      </c>
      <c r="G502" s="3" t="s">
        <v>554</v>
      </c>
      <c r="H502" s="3" t="s">
        <v>129</v>
      </c>
      <c r="I502" s="3" t="s">
        <v>1349</v>
      </c>
      <c r="J502" s="3" t="s">
        <v>1332</v>
      </c>
      <c r="K502" s="4">
        <v>466</v>
      </c>
      <c r="L502" s="4">
        <f>=ROUNDDOWN(1.64142303628038,0)</f>
      </c>
      <c r="M502" s="4">
        <v>1800</v>
      </c>
      <c r="N502" s="5">
        <v>0.6</v>
      </c>
      <c r="O502" s="4"/>
      <c r="P502" s="4">
        <f>=ROUNDDOWN({0},0)</f>
      </c>
      <c r="Q502" s="4"/>
      <c r="R502" s="5"/>
      <c r="S502" s="4">
        <v>194</v>
      </c>
      <c r="T502" s="6">
        <v>6240.2</v>
      </c>
      <c r="U502" s="4"/>
      <c r="V502" s="6"/>
      <c r="W502" s="5"/>
      <c r="X502" s="5"/>
      <c r="Y502" s="4">
        <v>98</v>
      </c>
      <c r="Z502" s="6">
        <v>2615.14</v>
      </c>
      <c r="AA502" s="4"/>
      <c r="AB502" s="6"/>
      <c r="AC502" s="5"/>
      <c r="AD502" s="5"/>
      <c r="AE502" s="4">
        <v>5</v>
      </c>
      <c r="AF502" s="6">
        <v>159.08</v>
      </c>
      <c r="AG502" s="4"/>
      <c r="AH502" s="6"/>
      <c r="AI502" s="5"/>
      <c r="AJ502" s="5"/>
      <c r="AK502" s="4">
        <v>7</v>
      </c>
      <c r="AL502" s="6">
        <v>194.36</v>
      </c>
      <c r="AM502" s="4"/>
      <c r="AN502" s="6"/>
      <c r="AO502" s="5"/>
      <c r="AP502" s="5"/>
      <c r="AQ502" s="4">
        <v>9</v>
      </c>
      <c r="AR502" s="6">
        <v>287.88</v>
      </c>
      <c r="AS502" s="4"/>
      <c r="AT502" s="6"/>
      <c r="AU502" s="5"/>
      <c r="AV502" s="5"/>
      <c r="AW502" s="4">
        <v>4</v>
      </c>
      <c r="AX502" s="6">
        <v>94.56</v>
      </c>
      <c r="AY502" s="4"/>
      <c r="AZ502" s="6"/>
      <c r="BA502" s="5"/>
      <c r="BB502" s="5"/>
      <c r="BC502" s="4">
        <v>61</v>
      </c>
      <c r="BD502" s="6">
        <v>2548.46</v>
      </c>
      <c r="BE502" s="4"/>
      <c r="BF502" s="6"/>
      <c r="BG502" s="5"/>
      <c r="BH502" s="5"/>
      <c r="BI502" s="4"/>
      <c r="BJ502" s="6"/>
      <c r="BK502" s="4"/>
      <c r="BL502" s="6"/>
      <c r="BM502" s="5"/>
      <c r="BN502" s="5"/>
      <c r="BO502" s="4">
        <v>1</v>
      </c>
      <c r="BP502" s="6">
        <v>30</v>
      </c>
      <c r="BQ502" s="4"/>
      <c r="BR502" s="6"/>
      <c r="BS502" s="5"/>
      <c r="BT502" s="5"/>
      <c r="BU502" s="4"/>
      <c r="BV502" s="6"/>
      <c r="BW502" s="4"/>
      <c r="BX502" s="6"/>
      <c r="BY502" s="5"/>
      <c r="BZ502" s="5"/>
      <c r="CA502" s="4"/>
      <c r="CB502" s="6"/>
      <c r="CC502" s="4"/>
      <c r="CD502" s="6"/>
      <c r="CE502" s="5"/>
      <c r="CF502" s="5"/>
      <c r="CG502" s="4">
        <v>1</v>
      </c>
      <c r="CH502" s="6">
        <v>24.45</v>
      </c>
      <c r="CI502" s="4"/>
      <c r="CJ502" s="6"/>
      <c r="CK502" s="5"/>
      <c r="CL502" s="5"/>
      <c r="CM502" s="4">
        <v>4</v>
      </c>
      <c r="CN502" s="6">
        <v>162.9</v>
      </c>
      <c r="CO502" s="4"/>
      <c r="CP502" s="6"/>
      <c r="CQ502" s="5"/>
      <c r="CR502" s="5"/>
      <c r="CS502" s="4">
        <v>4</v>
      </c>
      <c r="CT502" s="6">
        <v>123.37</v>
      </c>
      <c r="CU502" s="4"/>
      <c r="CV502" s="6"/>
      <c r="CW502" s="5"/>
      <c r="CX502" s="5"/>
      <c r="CY502" s="4"/>
      <c r="CZ502" s="6"/>
      <c r="DA502" s="4"/>
      <c r="DB502" s="6"/>
      <c r="DC502" s="5"/>
      <c r="DD502" s="5"/>
      <c r="DE502" s="4"/>
      <c r="DF502" s="6"/>
      <c r="DG502" s="4"/>
      <c r="DH502" s="6"/>
      <c r="DI502" s="5"/>
      <c r="DJ502" s="5"/>
      <c r="DK502" s="4"/>
      <c r="DL502" s="6"/>
      <c r="DM502" s="4"/>
      <c r="DN502" s="6"/>
      <c r="DO502" s="5"/>
      <c r="DP502" s="5"/>
      <c r="DQ502" s="4"/>
      <c r="DR502" s="6"/>
      <c r="DS502" s="4"/>
      <c r="DT502" s="6"/>
      <c r="DU502" s="5"/>
      <c r="DV502" s="5"/>
      <c r="DW502" s="4"/>
      <c r="DX502" s="6"/>
      <c r="DY502" s="4"/>
      <c r="DZ502" s="6"/>
      <c r="EA502" s="5"/>
      <c r="EB502" s="5"/>
      <c r="EC502" s="4"/>
      <c r="ED502" s="6"/>
      <c r="EE502" s="4"/>
      <c r="EF502" s="6"/>
      <c r="EG502" s="5"/>
      <c r="EH502" s="5"/>
      <c r="EI502" s="4"/>
      <c r="EJ502" s="6"/>
      <c r="EK502" s="4"/>
      <c r="EL502" s="6"/>
      <c r="EM502" s="5"/>
      <c r="EN502" s="5"/>
      <c r="EO502" s="4"/>
      <c r="EP502" s="6"/>
      <c r="EQ502" s="4"/>
      <c r="ER502" s="6"/>
      <c r="ES502" s="5"/>
      <c r="ET502" s="5"/>
      <c r="EU502" s="4"/>
      <c r="EV502" s="6"/>
      <c r="EW502" s="4"/>
      <c r="EX502" s="6"/>
      <c r="EY502" s="5"/>
      <c r="EZ502" s="5"/>
      <c r="FA502" s="4"/>
      <c r="FB502" s="6"/>
      <c r="FC502" s="4"/>
      <c r="FD502" s="6"/>
      <c r="FE502" s="5"/>
      <c r="FF502" s="5"/>
      <c r="FG502" s="4"/>
      <c r="FH502" s="6"/>
      <c r="FI502" s="4"/>
      <c r="FJ502" s="6"/>
      <c r="FK502" s="5"/>
      <c r="FL502" s="5"/>
      <c r="FM502" s="4"/>
      <c r="FN502" s="6"/>
      <c r="FO502" s="4"/>
      <c r="FP502" s="6"/>
      <c r="FQ502" s="5"/>
      <c r="FR502" s="5"/>
      <c r="FS502" s="4"/>
      <c r="FT502" s="6"/>
      <c r="FU502" s="4"/>
      <c r="FV502" s="6"/>
      <c r="FW502" s="5"/>
      <c r="FX502" s="5"/>
      <c r="FY502" s="4"/>
      <c r="FZ502" s="6"/>
      <c r="GA502" s="4"/>
      <c r="GB502" s="6"/>
      <c r="GC502" s="5"/>
      <c r="GD502" s="5"/>
      <c r="GE502" s="4"/>
      <c r="GF502" s="6"/>
      <c r="GG502" s="4"/>
      <c r="GH502" s="6"/>
      <c r="GI502" s="5"/>
      <c r="GJ502" s="5"/>
      <c r="GK502" s="4"/>
      <c r="GL502" s="6"/>
      <c r="GM502" s="4"/>
      <c r="GN502" s="6"/>
      <c r="GO502" s="5"/>
      <c r="GP502" s="5"/>
      <c r="GQ502" s="4"/>
      <c r="GR502" s="6"/>
      <c r="GS502" s="4"/>
      <c r="GT502" s="6"/>
      <c r="GU502" s="5"/>
      <c r="GV502" s="5"/>
      <c r="GW502" s="4"/>
      <c r="GX502" s="6"/>
      <c r="GY502" s="4"/>
      <c r="GZ502" s="6"/>
      <c r="HA502" s="5"/>
      <c r="HB502" s="5"/>
      <c r="HC502" s="4"/>
      <c r="HD502" s="6"/>
      <c r="HE502" s="4"/>
      <c r="HF502" s="6"/>
      <c r="HG502" s="5"/>
      <c r="HH502" s="5"/>
      <c r="HI502" s="4"/>
      <c r="HJ502" s="6"/>
      <c r="HK502" s="4"/>
      <c r="HL502" s="6"/>
      <c r="HM502" s="5"/>
      <c r="HN502" s="5"/>
      <c r="HO502" s="4"/>
      <c r="HP502" s="6"/>
      <c r="HQ502" s="4"/>
      <c r="HR502" s="6"/>
      <c r="HS502" s="5"/>
      <c r="HT502" s="5"/>
      <c r="HU502" s="4"/>
      <c r="HV502" s="6"/>
      <c r="HW502" s="4"/>
      <c r="HX502" s="6"/>
      <c r="HY502" s="5"/>
      <c r="HZ502" s="5"/>
      <c r="IA502" s="4"/>
      <c r="IB502" s="6"/>
      <c r="IC502" s="4"/>
      <c r="ID502" s="6"/>
      <c r="IE502" s="5"/>
      <c r="IF502" s="5"/>
      <c r="IG502" s="4"/>
      <c r="IH502" s="6"/>
      <c r="II502" s="4"/>
      <c r="IJ502" s="6"/>
      <c r="IK502" s="5"/>
      <c r="IL502" s="5"/>
      <c r="IM502" s="4"/>
      <c r="IN502" s="6"/>
      <c r="IO502" s="4"/>
      <c r="IP502" s="6"/>
      <c r="IQ502" s="5"/>
      <c r="IR502" s="5"/>
      <c r="IS502" s="4"/>
      <c r="IT502" s="6"/>
      <c r="IU502" s="4"/>
      <c r="IV502" s="6"/>
      <c r="IW502" s="5"/>
      <c r="IX502" s="5"/>
      <c r="IY502" s="4"/>
      <c r="IZ502" s="6"/>
      <c r="JA502" s="4"/>
      <c r="JB502" s="6"/>
      <c r="JC502" s="5"/>
      <c r="JD502" s="5"/>
      <c r="JE502" s="4"/>
      <c r="JF502" s="6"/>
      <c r="JG502" s="4"/>
      <c r="JH502" s="6"/>
      <c r="JI502" s="5"/>
      <c r="JJ502" s="5"/>
      <c r="JK502" s="4"/>
      <c r="JL502" s="6"/>
      <c r="JM502" s="4"/>
      <c r="JN502" s="6"/>
      <c r="JO502" s="5"/>
      <c r="JP502" s="5"/>
      <c r="JQ502" s="4"/>
      <c r="JR502" s="6"/>
      <c r="JS502" s="4"/>
      <c r="JT502" s="6"/>
      <c r="JU502" s="5"/>
      <c r="JV502" s="5"/>
      <c r="JW502" s="4"/>
      <c r="JX502" s="6"/>
      <c r="JY502" s="4"/>
      <c r="JZ502" s="6"/>
      <c r="KA502" s="5"/>
      <c r="KB502" s="5"/>
      <c r="KC502" s="4"/>
      <c r="KD502" s="6"/>
      <c r="KE502" s="4"/>
      <c r="KF502" s="6"/>
      <c r="KG502" s="5"/>
      <c r="KH502" s="5"/>
      <c r="KI502" s="4"/>
      <c r="KJ502" s="6"/>
      <c r="KK502" s="4"/>
      <c r="KL502" s="6"/>
      <c r="KM502" s="5"/>
      <c r="KN502" s="5"/>
    </row>
    <row r="503">
      <c r="A503" s="3" t="s">
        <v>85</v>
      </c>
      <c r="B503" s="3" t="s">
        <v>552</v>
      </c>
      <c r="C503" s="3" t="s">
        <v>87</v>
      </c>
      <c r="D503" s="3" t="s">
        <v>396</v>
      </c>
      <c r="E503" s="3" t="s">
        <v>395</v>
      </c>
      <c r="F503" s="3" t="s">
        <v>553</v>
      </c>
      <c r="G503" s="3" t="s">
        <v>554</v>
      </c>
      <c r="H503" s="3" t="s">
        <v>129</v>
      </c>
      <c r="I503" s="3" t="s">
        <v>1361</v>
      </c>
      <c r="J503" s="3" t="s">
        <v>1332</v>
      </c>
      <c r="K503" s="4">
        <v>8779</v>
      </c>
      <c r="L503" s="4">
        <f>=ROUNDDOWN(88.7664307381193,0)</f>
      </c>
      <c r="M503" s="4"/>
      <c r="N503" s="5">
        <v>1</v>
      </c>
      <c r="O503" s="4"/>
      <c r="P503" s="4">
        <f>=ROUNDDOWN({0},0)</f>
      </c>
      <c r="Q503" s="4"/>
      <c r="R503" s="5"/>
      <c r="S503" s="4">
        <v>187</v>
      </c>
      <c r="T503" s="6">
        <v>5406.86</v>
      </c>
      <c r="U503" s="4"/>
      <c r="V503" s="6"/>
      <c r="W503" s="5"/>
      <c r="X503" s="5"/>
      <c r="Y503" s="4">
        <v>88</v>
      </c>
      <c r="Z503" s="6">
        <v>2356.8</v>
      </c>
      <c r="AA503" s="4"/>
      <c r="AB503" s="6"/>
      <c r="AC503" s="5"/>
      <c r="AD503" s="5"/>
      <c r="AE503" s="4">
        <v>7</v>
      </c>
      <c r="AF503" s="6">
        <v>183.81</v>
      </c>
      <c r="AG503" s="4"/>
      <c r="AH503" s="6"/>
      <c r="AI503" s="5"/>
      <c r="AJ503" s="5"/>
      <c r="AK503" s="4">
        <v>2</v>
      </c>
      <c r="AL503" s="6">
        <v>67.5</v>
      </c>
      <c r="AM503" s="4"/>
      <c r="AN503" s="6"/>
      <c r="AO503" s="5"/>
      <c r="AP503" s="5"/>
      <c r="AQ503" s="4">
        <v>3</v>
      </c>
      <c r="AR503" s="6">
        <v>99.73</v>
      </c>
      <c r="AS503" s="4"/>
      <c r="AT503" s="6"/>
      <c r="AU503" s="5"/>
      <c r="AV503" s="5"/>
      <c r="AW503" s="4">
        <v>3</v>
      </c>
      <c r="AX503" s="6">
        <v>69.12</v>
      </c>
      <c r="AY503" s="4"/>
      <c r="AZ503" s="6"/>
      <c r="BA503" s="5"/>
      <c r="BB503" s="5"/>
      <c r="BC503" s="4">
        <v>74</v>
      </c>
      <c r="BD503" s="6">
        <v>2286.57</v>
      </c>
      <c r="BE503" s="4"/>
      <c r="BF503" s="6"/>
      <c r="BG503" s="5"/>
      <c r="BH503" s="5"/>
      <c r="BI503" s="4"/>
      <c r="BJ503" s="6"/>
      <c r="BK503" s="4"/>
      <c r="BL503" s="6"/>
      <c r="BM503" s="5"/>
      <c r="BN503" s="5"/>
      <c r="BO503" s="4"/>
      <c r="BP503" s="6"/>
      <c r="BQ503" s="4"/>
      <c r="BR503" s="6"/>
      <c r="BS503" s="5"/>
      <c r="BT503" s="5"/>
      <c r="BU503" s="4"/>
      <c r="BV503" s="6"/>
      <c r="BW503" s="4"/>
      <c r="BX503" s="6"/>
      <c r="BY503" s="5"/>
      <c r="BZ503" s="5"/>
      <c r="CA503" s="4"/>
      <c r="CB503" s="6"/>
      <c r="CC503" s="4"/>
      <c r="CD503" s="6"/>
      <c r="CE503" s="5"/>
      <c r="CF503" s="5"/>
      <c r="CG503" s="4">
        <v>2</v>
      </c>
      <c r="CH503" s="6">
        <v>68.18</v>
      </c>
      <c r="CI503" s="4"/>
      <c r="CJ503" s="6"/>
      <c r="CK503" s="5"/>
      <c r="CL503" s="5"/>
      <c r="CM503" s="4">
        <v>1</v>
      </c>
      <c r="CN503" s="6">
        <v>49.99</v>
      </c>
      <c r="CO503" s="4"/>
      <c r="CP503" s="6"/>
      <c r="CQ503" s="5"/>
      <c r="CR503" s="5"/>
      <c r="CS503" s="4">
        <v>3</v>
      </c>
      <c r="CT503" s="6">
        <v>102.36</v>
      </c>
      <c r="CU503" s="4"/>
      <c r="CV503" s="6"/>
      <c r="CW503" s="5"/>
      <c r="CX503" s="5"/>
      <c r="CY503" s="4"/>
      <c r="CZ503" s="6"/>
      <c r="DA503" s="4"/>
      <c r="DB503" s="6"/>
      <c r="DC503" s="5"/>
      <c r="DD503" s="5"/>
      <c r="DE503" s="4">
        <v>3</v>
      </c>
      <c r="DF503" s="6">
        <v>97.09</v>
      </c>
      <c r="DG503" s="4"/>
      <c r="DH503" s="6"/>
      <c r="DI503" s="5"/>
      <c r="DJ503" s="5"/>
      <c r="DK503" s="4"/>
      <c r="DL503" s="6"/>
      <c r="DM503" s="4"/>
      <c r="DN503" s="6"/>
      <c r="DO503" s="5"/>
      <c r="DP503" s="5"/>
      <c r="DQ503" s="4">
        <v>1</v>
      </c>
      <c r="DR503" s="6">
        <v>25.71</v>
      </c>
      <c r="DS503" s="4"/>
      <c r="DT503" s="6"/>
      <c r="DU503" s="5"/>
      <c r="DV503" s="5"/>
      <c r="DW503" s="4"/>
      <c r="DX503" s="6"/>
      <c r="DY503" s="4"/>
      <c r="DZ503" s="6"/>
      <c r="EA503" s="5"/>
      <c r="EB503" s="5"/>
      <c r="EC503" s="4"/>
      <c r="ED503" s="6"/>
      <c r="EE503" s="4"/>
      <c r="EF503" s="6"/>
      <c r="EG503" s="5"/>
      <c r="EH503" s="5"/>
      <c r="EI503" s="4"/>
      <c r="EJ503" s="6"/>
      <c r="EK503" s="4"/>
      <c r="EL503" s="6"/>
      <c r="EM503" s="5"/>
      <c r="EN503" s="5"/>
      <c r="EO503" s="4"/>
      <c r="EP503" s="6"/>
      <c r="EQ503" s="4"/>
      <c r="ER503" s="6"/>
      <c r="ES503" s="5"/>
      <c r="ET503" s="5"/>
      <c r="EU503" s="4"/>
      <c r="EV503" s="6"/>
      <c r="EW503" s="4"/>
      <c r="EX503" s="6"/>
      <c r="EY503" s="5"/>
      <c r="EZ503" s="5"/>
      <c r="FA503" s="4"/>
      <c r="FB503" s="6"/>
      <c r="FC503" s="4"/>
      <c r="FD503" s="6"/>
      <c r="FE503" s="5"/>
      <c r="FF503" s="5"/>
      <c r="FG503" s="4"/>
      <c r="FH503" s="6"/>
      <c r="FI503" s="4"/>
      <c r="FJ503" s="6"/>
      <c r="FK503" s="5"/>
      <c r="FL503" s="5"/>
      <c r="FM503" s="4"/>
      <c r="FN503" s="6"/>
      <c r="FO503" s="4"/>
      <c r="FP503" s="6"/>
      <c r="FQ503" s="5"/>
      <c r="FR503" s="5"/>
      <c r="FS503" s="4"/>
      <c r="FT503" s="6"/>
      <c r="FU503" s="4"/>
      <c r="FV503" s="6"/>
      <c r="FW503" s="5"/>
      <c r="FX503" s="5"/>
      <c r="FY503" s="4"/>
      <c r="FZ503" s="6"/>
      <c r="GA503" s="4"/>
      <c r="GB503" s="6"/>
      <c r="GC503" s="5"/>
      <c r="GD503" s="5"/>
      <c r="GE503" s="4"/>
      <c r="GF503" s="6"/>
      <c r="GG503" s="4"/>
      <c r="GH503" s="6"/>
      <c r="GI503" s="5"/>
      <c r="GJ503" s="5"/>
      <c r="GK503" s="4"/>
      <c r="GL503" s="6"/>
      <c r="GM503" s="4"/>
      <c r="GN503" s="6"/>
      <c r="GO503" s="5"/>
      <c r="GP503" s="5"/>
      <c r="GQ503" s="4"/>
      <c r="GR503" s="6"/>
      <c r="GS503" s="4"/>
      <c r="GT503" s="6"/>
      <c r="GU503" s="5"/>
      <c r="GV503" s="5"/>
      <c r="GW503" s="4"/>
      <c r="GX503" s="6"/>
      <c r="GY503" s="4"/>
      <c r="GZ503" s="6"/>
      <c r="HA503" s="5"/>
      <c r="HB503" s="5"/>
      <c r="HC503" s="4"/>
      <c r="HD503" s="6"/>
      <c r="HE503" s="4"/>
      <c r="HF503" s="6"/>
      <c r="HG503" s="5"/>
      <c r="HH503" s="5"/>
      <c r="HI503" s="4"/>
      <c r="HJ503" s="6"/>
      <c r="HK503" s="4"/>
      <c r="HL503" s="6"/>
      <c r="HM503" s="5"/>
      <c r="HN503" s="5"/>
      <c r="HO503" s="4"/>
      <c r="HP503" s="6"/>
      <c r="HQ503" s="4"/>
      <c r="HR503" s="6"/>
      <c r="HS503" s="5"/>
      <c r="HT503" s="5"/>
      <c r="HU503" s="4"/>
      <c r="HV503" s="6"/>
      <c r="HW503" s="4"/>
      <c r="HX503" s="6"/>
      <c r="HY503" s="5"/>
      <c r="HZ503" s="5"/>
      <c r="IA503" s="4"/>
      <c r="IB503" s="6"/>
      <c r="IC503" s="4"/>
      <c r="ID503" s="6"/>
      <c r="IE503" s="5"/>
      <c r="IF503" s="5"/>
      <c r="IG503" s="4"/>
      <c r="IH503" s="6"/>
      <c r="II503" s="4"/>
      <c r="IJ503" s="6"/>
      <c r="IK503" s="5"/>
      <c r="IL503" s="5"/>
      <c r="IM503" s="4"/>
      <c r="IN503" s="6"/>
      <c r="IO503" s="4"/>
      <c r="IP503" s="6"/>
      <c r="IQ503" s="5"/>
      <c r="IR503" s="5"/>
      <c r="IS503" s="4"/>
      <c r="IT503" s="6"/>
      <c r="IU503" s="4"/>
      <c r="IV503" s="6"/>
      <c r="IW503" s="5"/>
      <c r="IX503" s="5"/>
      <c r="IY503" s="4"/>
      <c r="IZ503" s="6"/>
      <c r="JA503" s="4"/>
      <c r="JB503" s="6"/>
      <c r="JC503" s="5"/>
      <c r="JD503" s="5"/>
      <c r="JE503" s="4"/>
      <c r="JF503" s="6"/>
      <c r="JG503" s="4"/>
      <c r="JH503" s="6"/>
      <c r="JI503" s="5"/>
      <c r="JJ503" s="5"/>
      <c r="JK503" s="4"/>
      <c r="JL503" s="6"/>
      <c r="JM503" s="4"/>
      <c r="JN503" s="6"/>
      <c r="JO503" s="5"/>
      <c r="JP503" s="5"/>
      <c r="JQ503" s="4"/>
      <c r="JR503" s="6"/>
      <c r="JS503" s="4"/>
      <c r="JT503" s="6"/>
      <c r="JU503" s="5"/>
      <c r="JV503" s="5"/>
      <c r="JW503" s="4"/>
      <c r="JX503" s="6"/>
      <c r="JY503" s="4"/>
      <c r="JZ503" s="6"/>
      <c r="KA503" s="5"/>
      <c r="KB503" s="5"/>
      <c r="KC503" s="4"/>
      <c r="KD503" s="6"/>
      <c r="KE503" s="4"/>
      <c r="KF503" s="6"/>
      <c r="KG503" s="5"/>
      <c r="KH503" s="5"/>
      <c r="KI503" s="4"/>
      <c r="KJ503" s="6"/>
      <c r="KK503" s="4"/>
      <c r="KL503" s="6"/>
      <c r="KM503" s="5"/>
      <c r="KN503" s="5"/>
    </row>
    <row r="504">
      <c r="A504" s="3" t="s">
        <v>85</v>
      </c>
      <c r="B504" s="3" t="s">
        <v>552</v>
      </c>
      <c r="C504" s="3" t="s">
        <v>87</v>
      </c>
      <c r="D504" s="3" t="s">
        <v>396</v>
      </c>
      <c r="E504" s="3" t="s">
        <v>395</v>
      </c>
      <c r="F504" s="3" t="s">
        <v>553</v>
      </c>
      <c r="G504" s="3" t="s">
        <v>554</v>
      </c>
      <c r="H504" s="3" t="s">
        <v>129</v>
      </c>
      <c r="I504" s="3" t="s">
        <v>1320</v>
      </c>
      <c r="J504" s="3" t="s">
        <v>1332</v>
      </c>
      <c r="K504" s="4">
        <v>7735</v>
      </c>
      <c r="L504" s="4">
        <f>=ROUNDDOWN(43.5529279279279,0)</f>
      </c>
      <c r="M504" s="4"/>
      <c r="N504" s="5">
        <v>1</v>
      </c>
      <c r="O504" s="4"/>
      <c r="P504" s="4">
        <f>=ROUNDDOWN({0},0)</f>
      </c>
      <c r="Q504" s="4"/>
      <c r="R504" s="5"/>
      <c r="S504" s="4">
        <v>184</v>
      </c>
      <c r="T504" s="6">
        <v>5352</v>
      </c>
      <c r="U504" s="4"/>
      <c r="V504" s="6"/>
      <c r="W504" s="5"/>
      <c r="X504" s="5"/>
      <c r="Y504" s="4">
        <v>117</v>
      </c>
      <c r="Z504" s="6">
        <v>3076.54</v>
      </c>
      <c r="AA504" s="4"/>
      <c r="AB504" s="6"/>
      <c r="AC504" s="5"/>
      <c r="AD504" s="5"/>
      <c r="AE504" s="4">
        <v>2</v>
      </c>
      <c r="AF504" s="6">
        <v>60.65</v>
      </c>
      <c r="AG504" s="4"/>
      <c r="AH504" s="6"/>
      <c r="AI504" s="5"/>
      <c r="AJ504" s="5"/>
      <c r="AK504" s="4">
        <v>7</v>
      </c>
      <c r="AL504" s="6">
        <v>226.59</v>
      </c>
      <c r="AM504" s="4"/>
      <c r="AN504" s="6"/>
      <c r="AO504" s="5"/>
      <c r="AP504" s="5"/>
      <c r="AQ504" s="4">
        <v>8</v>
      </c>
      <c r="AR504" s="6">
        <v>272.23</v>
      </c>
      <c r="AS504" s="4"/>
      <c r="AT504" s="6"/>
      <c r="AU504" s="5"/>
      <c r="AV504" s="5"/>
      <c r="AW504" s="4">
        <v>9</v>
      </c>
      <c r="AX504" s="6">
        <v>208.8</v>
      </c>
      <c r="AY504" s="4"/>
      <c r="AZ504" s="6"/>
      <c r="BA504" s="5"/>
      <c r="BB504" s="5"/>
      <c r="BC504" s="4">
        <v>26</v>
      </c>
      <c r="BD504" s="6">
        <v>913.7</v>
      </c>
      <c r="BE504" s="4"/>
      <c r="BF504" s="6"/>
      <c r="BG504" s="5"/>
      <c r="BH504" s="5"/>
      <c r="BI504" s="4"/>
      <c r="BJ504" s="6"/>
      <c r="BK504" s="4"/>
      <c r="BL504" s="6"/>
      <c r="BM504" s="5"/>
      <c r="BN504" s="5"/>
      <c r="BO504" s="4"/>
      <c r="BP504" s="6"/>
      <c r="BQ504" s="4"/>
      <c r="BR504" s="6"/>
      <c r="BS504" s="5"/>
      <c r="BT504" s="5"/>
      <c r="BU504" s="4"/>
      <c r="BV504" s="6"/>
      <c r="BW504" s="4"/>
      <c r="BX504" s="6"/>
      <c r="BY504" s="5"/>
      <c r="BZ504" s="5"/>
      <c r="CA504" s="4"/>
      <c r="CB504" s="6"/>
      <c r="CC504" s="4"/>
      <c r="CD504" s="6"/>
      <c r="CE504" s="5"/>
      <c r="CF504" s="5"/>
      <c r="CG504" s="4">
        <v>6</v>
      </c>
      <c r="CH504" s="6">
        <v>211.54</v>
      </c>
      <c r="CI504" s="4"/>
      <c r="CJ504" s="6"/>
      <c r="CK504" s="5"/>
      <c r="CL504" s="5"/>
      <c r="CM504" s="4">
        <v>4</v>
      </c>
      <c r="CN504" s="6">
        <v>208.96</v>
      </c>
      <c r="CO504" s="4"/>
      <c r="CP504" s="6"/>
      <c r="CQ504" s="5"/>
      <c r="CR504" s="5"/>
      <c r="CS504" s="4">
        <v>2</v>
      </c>
      <c r="CT504" s="6">
        <v>68.24</v>
      </c>
      <c r="CU504" s="4"/>
      <c r="CV504" s="6"/>
      <c r="CW504" s="5"/>
      <c r="CX504" s="5"/>
      <c r="CY504" s="4"/>
      <c r="CZ504" s="6"/>
      <c r="DA504" s="4"/>
      <c r="DB504" s="6"/>
      <c r="DC504" s="5"/>
      <c r="DD504" s="5"/>
      <c r="DE504" s="4">
        <v>2</v>
      </c>
      <c r="DF504" s="6">
        <v>79.98</v>
      </c>
      <c r="DG504" s="4"/>
      <c r="DH504" s="6"/>
      <c r="DI504" s="5"/>
      <c r="DJ504" s="5"/>
      <c r="DK504" s="4"/>
      <c r="DL504" s="6"/>
      <c r="DM504" s="4"/>
      <c r="DN504" s="6"/>
      <c r="DO504" s="5"/>
      <c r="DP504" s="5"/>
      <c r="DQ504" s="4">
        <v>1</v>
      </c>
      <c r="DR504" s="6">
        <v>24.77</v>
      </c>
      <c r="DS504" s="4"/>
      <c r="DT504" s="6"/>
      <c r="DU504" s="5"/>
      <c r="DV504" s="5"/>
      <c r="DW504" s="4"/>
      <c r="DX504" s="6"/>
      <c r="DY504" s="4"/>
      <c r="DZ504" s="6"/>
      <c r="EA504" s="5"/>
      <c r="EB504" s="5"/>
      <c r="EC504" s="4"/>
      <c r="ED504" s="6"/>
      <c r="EE504" s="4"/>
      <c r="EF504" s="6"/>
      <c r="EG504" s="5"/>
      <c r="EH504" s="5"/>
      <c r="EI504" s="4"/>
      <c r="EJ504" s="6"/>
      <c r="EK504" s="4"/>
      <c r="EL504" s="6"/>
      <c r="EM504" s="5"/>
      <c r="EN504" s="5"/>
      <c r="EO504" s="4"/>
      <c r="EP504" s="6"/>
      <c r="EQ504" s="4"/>
      <c r="ER504" s="6"/>
      <c r="ES504" s="5"/>
      <c r="ET504" s="5"/>
      <c r="EU504" s="4"/>
      <c r="EV504" s="6"/>
      <c r="EW504" s="4"/>
      <c r="EX504" s="6"/>
      <c r="EY504" s="5"/>
      <c r="EZ504" s="5"/>
      <c r="FA504" s="4"/>
      <c r="FB504" s="6"/>
      <c r="FC504" s="4"/>
      <c r="FD504" s="6"/>
      <c r="FE504" s="5"/>
      <c r="FF504" s="5"/>
      <c r="FG504" s="4"/>
      <c r="FH504" s="6"/>
      <c r="FI504" s="4"/>
      <c r="FJ504" s="6"/>
      <c r="FK504" s="5"/>
      <c r="FL504" s="5"/>
      <c r="FM504" s="4"/>
      <c r="FN504" s="6"/>
      <c r="FO504" s="4"/>
      <c r="FP504" s="6"/>
      <c r="FQ504" s="5"/>
      <c r="FR504" s="5"/>
      <c r="FS504" s="4"/>
      <c r="FT504" s="6"/>
      <c r="FU504" s="4"/>
      <c r="FV504" s="6"/>
      <c r="FW504" s="5"/>
      <c r="FX504" s="5"/>
      <c r="FY504" s="4"/>
      <c r="FZ504" s="6"/>
      <c r="GA504" s="4"/>
      <c r="GB504" s="6"/>
      <c r="GC504" s="5"/>
      <c r="GD504" s="5"/>
      <c r="GE504" s="4"/>
      <c r="GF504" s="6"/>
      <c r="GG504" s="4"/>
      <c r="GH504" s="6"/>
      <c r="GI504" s="5"/>
      <c r="GJ504" s="5"/>
      <c r="GK504" s="4"/>
      <c r="GL504" s="6"/>
      <c r="GM504" s="4"/>
      <c r="GN504" s="6"/>
      <c r="GO504" s="5"/>
      <c r="GP504" s="5"/>
      <c r="GQ504" s="4"/>
      <c r="GR504" s="6"/>
      <c r="GS504" s="4"/>
      <c r="GT504" s="6"/>
      <c r="GU504" s="5"/>
      <c r="GV504" s="5"/>
      <c r="GW504" s="4"/>
      <c r="GX504" s="6"/>
      <c r="GY504" s="4"/>
      <c r="GZ504" s="6"/>
      <c r="HA504" s="5"/>
      <c r="HB504" s="5"/>
      <c r="HC504" s="4"/>
      <c r="HD504" s="6"/>
      <c r="HE504" s="4"/>
      <c r="HF504" s="6"/>
      <c r="HG504" s="5"/>
      <c r="HH504" s="5"/>
      <c r="HI504" s="4"/>
      <c r="HJ504" s="6"/>
      <c r="HK504" s="4"/>
      <c r="HL504" s="6"/>
      <c r="HM504" s="5"/>
      <c r="HN504" s="5"/>
      <c r="HO504" s="4"/>
      <c r="HP504" s="6"/>
      <c r="HQ504" s="4"/>
      <c r="HR504" s="6"/>
      <c r="HS504" s="5"/>
      <c r="HT504" s="5"/>
      <c r="HU504" s="4"/>
      <c r="HV504" s="6"/>
      <c r="HW504" s="4"/>
      <c r="HX504" s="6"/>
      <c r="HY504" s="5"/>
      <c r="HZ504" s="5"/>
      <c r="IA504" s="4"/>
      <c r="IB504" s="6"/>
      <c r="IC504" s="4"/>
      <c r="ID504" s="6"/>
      <c r="IE504" s="5"/>
      <c r="IF504" s="5"/>
      <c r="IG504" s="4"/>
      <c r="IH504" s="6"/>
      <c r="II504" s="4"/>
      <c r="IJ504" s="6"/>
      <c r="IK504" s="5"/>
      <c r="IL504" s="5"/>
      <c r="IM504" s="4"/>
      <c r="IN504" s="6"/>
      <c r="IO504" s="4"/>
      <c r="IP504" s="6"/>
      <c r="IQ504" s="5"/>
      <c r="IR504" s="5"/>
      <c r="IS504" s="4"/>
      <c r="IT504" s="6"/>
      <c r="IU504" s="4"/>
      <c r="IV504" s="6"/>
      <c r="IW504" s="5"/>
      <c r="IX504" s="5"/>
      <c r="IY504" s="4"/>
      <c r="IZ504" s="6"/>
      <c r="JA504" s="4"/>
      <c r="JB504" s="6"/>
      <c r="JC504" s="5"/>
      <c r="JD504" s="5"/>
      <c r="JE504" s="4"/>
      <c r="JF504" s="6"/>
      <c r="JG504" s="4"/>
      <c r="JH504" s="6"/>
      <c r="JI504" s="5"/>
      <c r="JJ504" s="5"/>
      <c r="JK504" s="4"/>
      <c r="JL504" s="6"/>
      <c r="JM504" s="4"/>
      <c r="JN504" s="6"/>
      <c r="JO504" s="5"/>
      <c r="JP504" s="5"/>
      <c r="JQ504" s="4"/>
      <c r="JR504" s="6"/>
      <c r="JS504" s="4"/>
      <c r="JT504" s="6"/>
      <c r="JU504" s="5"/>
      <c r="JV504" s="5"/>
      <c r="JW504" s="4"/>
      <c r="JX504" s="6"/>
      <c r="JY504" s="4"/>
      <c r="JZ504" s="6"/>
      <c r="KA504" s="5"/>
      <c r="KB504" s="5"/>
      <c r="KC504" s="4"/>
      <c r="KD504" s="6"/>
      <c r="KE504" s="4"/>
      <c r="KF504" s="6"/>
      <c r="KG504" s="5"/>
      <c r="KH504" s="5"/>
      <c r="KI504" s="4"/>
      <c r="KJ504" s="6"/>
      <c r="KK504" s="4"/>
      <c r="KL504" s="6"/>
      <c r="KM504" s="5"/>
      <c r="KN504" s="5"/>
    </row>
    <row r="505">
      <c r="A505" s="3" t="s">
        <v>85</v>
      </c>
      <c r="B505" s="3" t="s">
        <v>552</v>
      </c>
      <c r="C505" s="3" t="s">
        <v>87</v>
      </c>
      <c r="D505" s="3" t="s">
        <v>396</v>
      </c>
      <c r="E505" s="3" t="s">
        <v>395</v>
      </c>
      <c r="F505" s="3" t="s">
        <v>553</v>
      </c>
      <c r="G505" s="3" t="s">
        <v>554</v>
      </c>
      <c r="H505" s="3" t="s">
        <v>129</v>
      </c>
      <c r="I505" s="3" t="s">
        <v>1321</v>
      </c>
      <c r="J505" s="3" t="s">
        <v>1332</v>
      </c>
      <c r="K505" s="4">
        <v>5735</v>
      </c>
      <c r="L505" s="4">
        <f>=ROUNDDOWN(61.5343347639485,0)</f>
      </c>
      <c r="M505" s="4"/>
      <c r="N505" s="5">
        <v>0.8</v>
      </c>
      <c r="O505" s="4"/>
      <c r="P505" s="4">
        <f>=ROUNDDOWN({0},0)</f>
      </c>
      <c r="Q505" s="4"/>
      <c r="R505" s="5"/>
      <c r="S505" s="4">
        <v>163</v>
      </c>
      <c r="T505" s="6">
        <v>4776.84</v>
      </c>
      <c r="U505" s="4"/>
      <c r="V505" s="6"/>
      <c r="W505" s="5"/>
      <c r="X505" s="5"/>
      <c r="Y505" s="4">
        <v>65</v>
      </c>
      <c r="Z505" s="6">
        <v>1735.49</v>
      </c>
      <c r="AA505" s="4"/>
      <c r="AB505" s="6"/>
      <c r="AC505" s="5"/>
      <c r="AD505" s="5"/>
      <c r="AE505" s="4">
        <v>3</v>
      </c>
      <c r="AF505" s="6">
        <v>90.41</v>
      </c>
      <c r="AG505" s="4"/>
      <c r="AH505" s="6"/>
      <c r="AI505" s="5"/>
      <c r="AJ505" s="5"/>
      <c r="AK505" s="4">
        <v>1</v>
      </c>
      <c r="AL505" s="6">
        <v>35.1</v>
      </c>
      <c r="AM505" s="4"/>
      <c r="AN505" s="6"/>
      <c r="AO505" s="5"/>
      <c r="AP505" s="5"/>
      <c r="AQ505" s="4">
        <v>4</v>
      </c>
      <c r="AR505" s="6">
        <v>122.92</v>
      </c>
      <c r="AS505" s="4"/>
      <c r="AT505" s="6"/>
      <c r="AU505" s="5"/>
      <c r="AV505" s="5"/>
      <c r="AW505" s="4">
        <v>3</v>
      </c>
      <c r="AX505" s="6">
        <v>72.02</v>
      </c>
      <c r="AY505" s="4"/>
      <c r="AZ505" s="6"/>
      <c r="BA505" s="5"/>
      <c r="BB505" s="5"/>
      <c r="BC505" s="4">
        <v>79</v>
      </c>
      <c r="BD505" s="6">
        <v>2495.44</v>
      </c>
      <c r="BE505" s="4"/>
      <c r="BF505" s="6"/>
      <c r="BG505" s="5"/>
      <c r="BH505" s="5"/>
      <c r="BI505" s="4">
        <v>6</v>
      </c>
      <c r="BJ505" s="6">
        <v>170.1</v>
      </c>
      <c r="BK505" s="4"/>
      <c r="BL505" s="6"/>
      <c r="BM505" s="5"/>
      <c r="BN505" s="5"/>
      <c r="BO505" s="4"/>
      <c r="BP505" s="6"/>
      <c r="BQ505" s="4"/>
      <c r="BR505" s="6"/>
      <c r="BS505" s="5"/>
      <c r="BT505" s="5"/>
      <c r="BU505" s="4"/>
      <c r="BV505" s="6"/>
      <c r="BW505" s="4"/>
      <c r="BX505" s="6"/>
      <c r="BY505" s="5"/>
      <c r="BZ505" s="5"/>
      <c r="CA505" s="4"/>
      <c r="CB505" s="6"/>
      <c r="CC505" s="4"/>
      <c r="CD505" s="6"/>
      <c r="CE505" s="5"/>
      <c r="CF505" s="5"/>
      <c r="CG505" s="4">
        <v>1</v>
      </c>
      <c r="CH505" s="6">
        <v>30.59</v>
      </c>
      <c r="CI505" s="4"/>
      <c r="CJ505" s="6"/>
      <c r="CK505" s="5"/>
      <c r="CL505" s="5"/>
      <c r="CM505" s="4"/>
      <c r="CN505" s="6"/>
      <c r="CO505" s="4"/>
      <c r="CP505" s="6"/>
      <c r="CQ505" s="5"/>
      <c r="CR505" s="5"/>
      <c r="CS505" s="4"/>
      <c r="CT505" s="6"/>
      <c r="CU505" s="4"/>
      <c r="CV505" s="6"/>
      <c r="CW505" s="5"/>
      <c r="CX505" s="5"/>
      <c r="CY505" s="4"/>
      <c r="CZ505" s="6"/>
      <c r="DA505" s="4"/>
      <c r="DB505" s="6"/>
      <c r="DC505" s="5"/>
      <c r="DD505" s="5"/>
      <c r="DE505" s="4"/>
      <c r="DF505" s="6"/>
      <c r="DG505" s="4"/>
      <c r="DH505" s="6"/>
      <c r="DI505" s="5"/>
      <c r="DJ505" s="5"/>
      <c r="DK505" s="4"/>
      <c r="DL505" s="6"/>
      <c r="DM505" s="4"/>
      <c r="DN505" s="6"/>
      <c r="DO505" s="5"/>
      <c r="DP505" s="5"/>
      <c r="DQ505" s="4">
        <v>1</v>
      </c>
      <c r="DR505" s="6">
        <v>24.77</v>
      </c>
      <c r="DS505" s="4"/>
      <c r="DT505" s="6"/>
      <c r="DU505" s="5"/>
      <c r="DV505" s="5"/>
      <c r="DW505" s="4"/>
      <c r="DX505" s="6"/>
      <c r="DY505" s="4"/>
      <c r="DZ505" s="6"/>
      <c r="EA505" s="5"/>
      <c r="EB505" s="5"/>
      <c r="EC505" s="4"/>
      <c r="ED505" s="6"/>
      <c r="EE505" s="4"/>
      <c r="EF505" s="6"/>
      <c r="EG505" s="5"/>
      <c r="EH505" s="5"/>
      <c r="EI505" s="4"/>
      <c r="EJ505" s="6"/>
      <c r="EK505" s="4"/>
      <c r="EL505" s="6"/>
      <c r="EM505" s="5"/>
      <c r="EN505" s="5"/>
      <c r="EO505" s="4"/>
      <c r="EP505" s="6"/>
      <c r="EQ505" s="4"/>
      <c r="ER505" s="6"/>
      <c r="ES505" s="5"/>
      <c r="ET505" s="5"/>
      <c r="EU505" s="4"/>
      <c r="EV505" s="6"/>
      <c r="EW505" s="4"/>
      <c r="EX505" s="6"/>
      <c r="EY505" s="5"/>
      <c r="EZ505" s="5"/>
      <c r="FA505" s="4"/>
      <c r="FB505" s="6"/>
      <c r="FC505" s="4"/>
      <c r="FD505" s="6"/>
      <c r="FE505" s="5"/>
      <c r="FF505" s="5"/>
      <c r="FG505" s="4"/>
      <c r="FH505" s="6"/>
      <c r="FI505" s="4"/>
      <c r="FJ505" s="6"/>
      <c r="FK505" s="5"/>
      <c r="FL505" s="5"/>
      <c r="FM505" s="4"/>
      <c r="FN505" s="6"/>
      <c r="FO505" s="4"/>
      <c r="FP505" s="6"/>
      <c r="FQ505" s="5"/>
      <c r="FR505" s="5"/>
      <c r="FS505" s="4"/>
      <c r="FT505" s="6"/>
      <c r="FU505" s="4"/>
      <c r="FV505" s="6"/>
      <c r="FW505" s="5"/>
      <c r="FX505" s="5"/>
      <c r="FY505" s="4"/>
      <c r="FZ505" s="6"/>
      <c r="GA505" s="4"/>
      <c r="GB505" s="6"/>
      <c r="GC505" s="5"/>
      <c r="GD505" s="5"/>
      <c r="GE505" s="4"/>
      <c r="GF505" s="6"/>
      <c r="GG505" s="4"/>
      <c r="GH505" s="6"/>
      <c r="GI505" s="5"/>
      <c r="GJ505" s="5"/>
      <c r="GK505" s="4"/>
      <c r="GL505" s="6"/>
      <c r="GM505" s="4"/>
      <c r="GN505" s="6"/>
      <c r="GO505" s="5"/>
      <c r="GP505" s="5"/>
      <c r="GQ505" s="4"/>
      <c r="GR505" s="6"/>
      <c r="GS505" s="4"/>
      <c r="GT505" s="6"/>
      <c r="GU505" s="5"/>
      <c r="GV505" s="5"/>
      <c r="GW505" s="4"/>
      <c r="GX505" s="6"/>
      <c r="GY505" s="4"/>
      <c r="GZ505" s="6"/>
      <c r="HA505" s="5"/>
      <c r="HB505" s="5"/>
      <c r="HC505" s="4"/>
      <c r="HD505" s="6"/>
      <c r="HE505" s="4"/>
      <c r="HF505" s="6"/>
      <c r="HG505" s="5"/>
      <c r="HH505" s="5"/>
      <c r="HI505" s="4"/>
      <c r="HJ505" s="6"/>
      <c r="HK505" s="4"/>
      <c r="HL505" s="6"/>
      <c r="HM505" s="5"/>
      <c r="HN505" s="5"/>
      <c r="HO505" s="4"/>
      <c r="HP505" s="6"/>
      <c r="HQ505" s="4"/>
      <c r="HR505" s="6"/>
      <c r="HS505" s="5"/>
      <c r="HT505" s="5"/>
      <c r="HU505" s="4"/>
      <c r="HV505" s="6"/>
      <c r="HW505" s="4"/>
      <c r="HX505" s="6"/>
      <c r="HY505" s="5"/>
      <c r="HZ505" s="5"/>
      <c r="IA505" s="4"/>
      <c r="IB505" s="6"/>
      <c r="IC505" s="4"/>
      <c r="ID505" s="6"/>
      <c r="IE505" s="5"/>
      <c r="IF505" s="5"/>
      <c r="IG505" s="4"/>
      <c r="IH505" s="6"/>
      <c r="II505" s="4"/>
      <c r="IJ505" s="6"/>
      <c r="IK505" s="5"/>
      <c r="IL505" s="5"/>
      <c r="IM505" s="4"/>
      <c r="IN505" s="6"/>
      <c r="IO505" s="4"/>
      <c r="IP505" s="6"/>
      <c r="IQ505" s="5"/>
      <c r="IR505" s="5"/>
      <c r="IS505" s="4"/>
      <c r="IT505" s="6"/>
      <c r="IU505" s="4"/>
      <c r="IV505" s="6"/>
      <c r="IW505" s="5"/>
      <c r="IX505" s="5"/>
      <c r="IY505" s="4"/>
      <c r="IZ505" s="6"/>
      <c r="JA505" s="4"/>
      <c r="JB505" s="6"/>
      <c r="JC505" s="5"/>
      <c r="JD505" s="5"/>
      <c r="JE505" s="4"/>
      <c r="JF505" s="6"/>
      <c r="JG505" s="4"/>
      <c r="JH505" s="6"/>
      <c r="JI505" s="5"/>
      <c r="JJ505" s="5"/>
      <c r="JK505" s="4"/>
      <c r="JL505" s="6"/>
      <c r="JM505" s="4"/>
      <c r="JN505" s="6"/>
      <c r="JO505" s="5"/>
      <c r="JP505" s="5"/>
      <c r="JQ505" s="4"/>
      <c r="JR505" s="6"/>
      <c r="JS505" s="4"/>
      <c r="JT505" s="6"/>
      <c r="JU505" s="5"/>
      <c r="JV505" s="5"/>
      <c r="JW505" s="4"/>
      <c r="JX505" s="6"/>
      <c r="JY505" s="4"/>
      <c r="JZ505" s="6"/>
      <c r="KA505" s="5"/>
      <c r="KB505" s="5"/>
      <c r="KC505" s="4"/>
      <c r="KD505" s="6"/>
      <c r="KE505" s="4"/>
      <c r="KF505" s="6"/>
      <c r="KG505" s="5"/>
      <c r="KH505" s="5"/>
      <c r="KI505" s="4"/>
      <c r="KJ505" s="6"/>
      <c r="KK505" s="4"/>
      <c r="KL505" s="6"/>
      <c r="KM505" s="5"/>
      <c r="KN505" s="5"/>
    </row>
    <row r="506">
      <c r="A506" s="3" t="s">
        <v>85</v>
      </c>
      <c r="B506" s="3" t="s">
        <v>552</v>
      </c>
      <c r="C506" s="3" t="s">
        <v>87</v>
      </c>
      <c r="D506" s="3" t="s">
        <v>396</v>
      </c>
      <c r="E506" s="3" t="s">
        <v>395</v>
      </c>
      <c r="F506" s="3" t="s">
        <v>553</v>
      </c>
      <c r="G506" s="3" t="s">
        <v>554</v>
      </c>
      <c r="H506" s="3" t="s">
        <v>129</v>
      </c>
      <c r="I506" s="3" t="s">
        <v>1323</v>
      </c>
      <c r="J506" s="3" t="s">
        <v>1332</v>
      </c>
      <c r="K506" s="4">
        <v>7037</v>
      </c>
      <c r="L506" s="4">
        <f>=ROUNDDOWN(41.0081585081585,0)</f>
      </c>
      <c r="M506" s="4">
        <v>600</v>
      </c>
      <c r="N506" s="5">
        <v>0.8</v>
      </c>
      <c r="O506" s="4"/>
      <c r="P506" s="4">
        <f>=ROUNDDOWN({0},0)</f>
      </c>
      <c r="Q506" s="4"/>
      <c r="R506" s="5"/>
      <c r="S506" s="4">
        <v>158</v>
      </c>
      <c r="T506" s="6">
        <v>4445</v>
      </c>
      <c r="U506" s="4"/>
      <c r="V506" s="6"/>
      <c r="W506" s="5"/>
      <c r="X506" s="5"/>
      <c r="Y506" s="4">
        <v>97</v>
      </c>
      <c r="Z506" s="6">
        <v>2464.35</v>
      </c>
      <c r="AA506" s="4"/>
      <c r="AB506" s="6"/>
      <c r="AC506" s="5"/>
      <c r="AD506" s="5"/>
      <c r="AE506" s="4">
        <v>6</v>
      </c>
      <c r="AF506" s="6">
        <v>157.39</v>
      </c>
      <c r="AG506" s="4"/>
      <c r="AH506" s="6"/>
      <c r="AI506" s="5"/>
      <c r="AJ506" s="5"/>
      <c r="AK506" s="4">
        <v>7</v>
      </c>
      <c r="AL506" s="6">
        <v>217.65</v>
      </c>
      <c r="AM506" s="4"/>
      <c r="AN506" s="6"/>
      <c r="AO506" s="5"/>
      <c r="AP506" s="5"/>
      <c r="AQ506" s="4">
        <v>6</v>
      </c>
      <c r="AR506" s="6">
        <v>184.38</v>
      </c>
      <c r="AS506" s="4"/>
      <c r="AT506" s="6"/>
      <c r="AU506" s="5"/>
      <c r="AV506" s="5"/>
      <c r="AW506" s="4">
        <v>2</v>
      </c>
      <c r="AX506" s="6">
        <v>48</v>
      </c>
      <c r="AY506" s="4"/>
      <c r="AZ506" s="6"/>
      <c r="BA506" s="5"/>
      <c r="BB506" s="5"/>
      <c r="BC506" s="4">
        <v>23</v>
      </c>
      <c r="BD506" s="6">
        <v>810.21</v>
      </c>
      <c r="BE506" s="4"/>
      <c r="BF506" s="6"/>
      <c r="BG506" s="5"/>
      <c r="BH506" s="5"/>
      <c r="BI506" s="4"/>
      <c r="BJ506" s="6"/>
      <c r="BK506" s="4"/>
      <c r="BL506" s="6"/>
      <c r="BM506" s="5"/>
      <c r="BN506" s="5"/>
      <c r="BO506" s="4"/>
      <c r="BP506" s="6"/>
      <c r="BQ506" s="4"/>
      <c r="BR506" s="6"/>
      <c r="BS506" s="5"/>
      <c r="BT506" s="5"/>
      <c r="BU506" s="4"/>
      <c r="BV506" s="6"/>
      <c r="BW506" s="4"/>
      <c r="BX506" s="6"/>
      <c r="BY506" s="5"/>
      <c r="BZ506" s="5"/>
      <c r="CA506" s="4"/>
      <c r="CB506" s="6"/>
      <c r="CC506" s="4"/>
      <c r="CD506" s="6"/>
      <c r="CE506" s="5"/>
      <c r="CF506" s="5"/>
      <c r="CG506" s="4">
        <v>8</v>
      </c>
      <c r="CH506" s="6">
        <v>265.72</v>
      </c>
      <c r="CI506" s="4"/>
      <c r="CJ506" s="6"/>
      <c r="CK506" s="5"/>
      <c r="CL506" s="5"/>
      <c r="CM506" s="4"/>
      <c r="CN506" s="6"/>
      <c r="CO506" s="4"/>
      <c r="CP506" s="6"/>
      <c r="CQ506" s="5"/>
      <c r="CR506" s="5"/>
      <c r="CS506" s="4">
        <v>7</v>
      </c>
      <c r="CT506" s="6">
        <v>229.26</v>
      </c>
      <c r="CU506" s="4"/>
      <c r="CV506" s="6"/>
      <c r="CW506" s="5"/>
      <c r="CX506" s="5"/>
      <c r="CY506" s="4"/>
      <c r="CZ506" s="6"/>
      <c r="DA506" s="4"/>
      <c r="DB506" s="6"/>
      <c r="DC506" s="5"/>
      <c r="DD506" s="5"/>
      <c r="DE506" s="4">
        <v>1</v>
      </c>
      <c r="DF506" s="6">
        <v>39.99</v>
      </c>
      <c r="DG506" s="4"/>
      <c r="DH506" s="6"/>
      <c r="DI506" s="5"/>
      <c r="DJ506" s="5"/>
      <c r="DK506" s="4"/>
      <c r="DL506" s="6"/>
      <c r="DM506" s="4"/>
      <c r="DN506" s="6"/>
      <c r="DO506" s="5"/>
      <c r="DP506" s="5"/>
      <c r="DQ506" s="4">
        <v>1</v>
      </c>
      <c r="DR506" s="6">
        <v>28.05</v>
      </c>
      <c r="DS506" s="4"/>
      <c r="DT506" s="6"/>
      <c r="DU506" s="5"/>
      <c r="DV506" s="5"/>
      <c r="DW506" s="4"/>
      <c r="DX506" s="6"/>
      <c r="DY506" s="4"/>
      <c r="DZ506" s="6"/>
      <c r="EA506" s="5"/>
      <c r="EB506" s="5"/>
      <c r="EC506" s="4"/>
      <c r="ED506" s="6"/>
      <c r="EE506" s="4"/>
      <c r="EF506" s="6"/>
      <c r="EG506" s="5"/>
      <c r="EH506" s="5"/>
      <c r="EI506" s="4"/>
      <c r="EJ506" s="6"/>
      <c r="EK506" s="4"/>
      <c r="EL506" s="6"/>
      <c r="EM506" s="5"/>
      <c r="EN506" s="5"/>
      <c r="EO506" s="4"/>
      <c r="EP506" s="6"/>
      <c r="EQ506" s="4"/>
      <c r="ER506" s="6"/>
      <c r="ES506" s="5"/>
      <c r="ET506" s="5"/>
      <c r="EU506" s="4"/>
      <c r="EV506" s="6"/>
      <c r="EW506" s="4"/>
      <c r="EX506" s="6"/>
      <c r="EY506" s="5"/>
      <c r="EZ506" s="5"/>
      <c r="FA506" s="4"/>
      <c r="FB506" s="6"/>
      <c r="FC506" s="4"/>
      <c r="FD506" s="6"/>
      <c r="FE506" s="5"/>
      <c r="FF506" s="5"/>
      <c r="FG506" s="4"/>
      <c r="FH506" s="6"/>
      <c r="FI506" s="4"/>
      <c r="FJ506" s="6"/>
      <c r="FK506" s="5"/>
      <c r="FL506" s="5"/>
      <c r="FM506" s="4"/>
      <c r="FN506" s="6"/>
      <c r="FO506" s="4"/>
      <c r="FP506" s="6"/>
      <c r="FQ506" s="5"/>
      <c r="FR506" s="5"/>
      <c r="FS506" s="4"/>
      <c r="FT506" s="6"/>
      <c r="FU506" s="4"/>
      <c r="FV506" s="6"/>
      <c r="FW506" s="5"/>
      <c r="FX506" s="5"/>
      <c r="FY506" s="4"/>
      <c r="FZ506" s="6"/>
      <c r="GA506" s="4"/>
      <c r="GB506" s="6"/>
      <c r="GC506" s="5"/>
      <c r="GD506" s="5"/>
      <c r="GE506" s="4"/>
      <c r="GF506" s="6"/>
      <c r="GG506" s="4"/>
      <c r="GH506" s="6"/>
      <c r="GI506" s="5"/>
      <c r="GJ506" s="5"/>
      <c r="GK506" s="4"/>
      <c r="GL506" s="6"/>
      <c r="GM506" s="4"/>
      <c r="GN506" s="6"/>
      <c r="GO506" s="5"/>
      <c r="GP506" s="5"/>
      <c r="GQ506" s="4"/>
      <c r="GR506" s="6"/>
      <c r="GS506" s="4"/>
      <c r="GT506" s="6"/>
      <c r="GU506" s="5"/>
      <c r="GV506" s="5"/>
      <c r="GW506" s="4"/>
      <c r="GX506" s="6"/>
      <c r="GY506" s="4"/>
      <c r="GZ506" s="6"/>
      <c r="HA506" s="5"/>
      <c r="HB506" s="5"/>
      <c r="HC506" s="4"/>
      <c r="HD506" s="6"/>
      <c r="HE506" s="4"/>
      <c r="HF506" s="6"/>
      <c r="HG506" s="5"/>
      <c r="HH506" s="5"/>
      <c r="HI506" s="4"/>
      <c r="HJ506" s="6"/>
      <c r="HK506" s="4"/>
      <c r="HL506" s="6"/>
      <c r="HM506" s="5"/>
      <c r="HN506" s="5"/>
      <c r="HO506" s="4"/>
      <c r="HP506" s="6"/>
      <c r="HQ506" s="4"/>
      <c r="HR506" s="6"/>
      <c r="HS506" s="5"/>
      <c r="HT506" s="5"/>
      <c r="HU506" s="4"/>
      <c r="HV506" s="6"/>
      <c r="HW506" s="4"/>
      <c r="HX506" s="6"/>
      <c r="HY506" s="5"/>
      <c r="HZ506" s="5"/>
      <c r="IA506" s="4"/>
      <c r="IB506" s="6"/>
      <c r="IC506" s="4"/>
      <c r="ID506" s="6"/>
      <c r="IE506" s="5"/>
      <c r="IF506" s="5"/>
      <c r="IG506" s="4"/>
      <c r="IH506" s="6"/>
      <c r="II506" s="4"/>
      <c r="IJ506" s="6"/>
      <c r="IK506" s="5"/>
      <c r="IL506" s="5"/>
      <c r="IM506" s="4"/>
      <c r="IN506" s="6"/>
      <c r="IO506" s="4"/>
      <c r="IP506" s="6"/>
      <c r="IQ506" s="5"/>
      <c r="IR506" s="5"/>
      <c r="IS506" s="4"/>
      <c r="IT506" s="6"/>
      <c r="IU506" s="4"/>
      <c r="IV506" s="6"/>
      <c r="IW506" s="5"/>
      <c r="IX506" s="5"/>
      <c r="IY506" s="4"/>
      <c r="IZ506" s="6"/>
      <c r="JA506" s="4"/>
      <c r="JB506" s="6"/>
      <c r="JC506" s="5"/>
      <c r="JD506" s="5"/>
      <c r="JE506" s="4"/>
      <c r="JF506" s="6"/>
      <c r="JG506" s="4"/>
      <c r="JH506" s="6"/>
      <c r="JI506" s="5"/>
      <c r="JJ506" s="5"/>
      <c r="JK506" s="4"/>
      <c r="JL506" s="6"/>
      <c r="JM506" s="4"/>
      <c r="JN506" s="6"/>
      <c r="JO506" s="5"/>
      <c r="JP506" s="5"/>
      <c r="JQ506" s="4"/>
      <c r="JR506" s="6"/>
      <c r="JS506" s="4"/>
      <c r="JT506" s="6"/>
      <c r="JU506" s="5"/>
      <c r="JV506" s="5"/>
      <c r="JW506" s="4"/>
      <c r="JX506" s="6"/>
      <c r="JY506" s="4"/>
      <c r="JZ506" s="6"/>
      <c r="KA506" s="5"/>
      <c r="KB506" s="5"/>
      <c r="KC506" s="4"/>
      <c r="KD506" s="6"/>
      <c r="KE506" s="4"/>
      <c r="KF506" s="6"/>
      <c r="KG506" s="5"/>
      <c r="KH506" s="5"/>
      <c r="KI506" s="4"/>
      <c r="KJ506" s="6"/>
      <c r="KK506" s="4"/>
      <c r="KL506" s="6"/>
      <c r="KM506" s="5"/>
      <c r="KN506" s="5"/>
    </row>
    <row r="507">
      <c r="A507" s="3" t="s">
        <v>85</v>
      </c>
      <c r="B507" s="3" t="s">
        <v>552</v>
      </c>
      <c r="C507" s="3" t="s">
        <v>87</v>
      </c>
      <c r="D507" s="3" t="s">
        <v>396</v>
      </c>
      <c r="E507" s="3" t="s">
        <v>395</v>
      </c>
      <c r="F507" s="3" t="s">
        <v>553</v>
      </c>
      <c r="G507" s="3" t="s">
        <v>554</v>
      </c>
      <c r="H507" s="3" t="s">
        <v>129</v>
      </c>
      <c r="I507" s="3" t="s">
        <v>1308</v>
      </c>
      <c r="J507" s="3" t="s">
        <v>1332</v>
      </c>
      <c r="K507" s="4">
        <v>4862</v>
      </c>
      <c r="L507" s="4">
        <f>=ROUNDDOWN(35.003599712023,0)</f>
      </c>
      <c r="M507" s="4"/>
      <c r="N507" s="5">
        <v>0.9714</v>
      </c>
      <c r="O507" s="4"/>
      <c r="P507" s="4">
        <f>=ROUNDDOWN({0},0)</f>
      </c>
      <c r="Q507" s="4"/>
      <c r="R507" s="5"/>
      <c r="S507" s="4">
        <v>150</v>
      </c>
      <c r="T507" s="6">
        <v>4221.67</v>
      </c>
      <c r="U507" s="4"/>
      <c r="V507" s="6"/>
      <c r="W507" s="5"/>
      <c r="X507" s="5"/>
      <c r="Y507" s="4">
        <v>50</v>
      </c>
      <c r="Z507" s="6">
        <v>1320.39</v>
      </c>
      <c r="AA507" s="4"/>
      <c r="AB507" s="6"/>
      <c r="AC507" s="5"/>
      <c r="AD507" s="5"/>
      <c r="AE507" s="4">
        <v>5</v>
      </c>
      <c r="AF507" s="6">
        <v>124.49</v>
      </c>
      <c r="AG507" s="4"/>
      <c r="AH507" s="6"/>
      <c r="AI507" s="5"/>
      <c r="AJ507" s="5"/>
      <c r="AK507" s="4">
        <v>1</v>
      </c>
      <c r="AL507" s="6">
        <v>29.7</v>
      </c>
      <c r="AM507" s="4"/>
      <c r="AN507" s="6"/>
      <c r="AO507" s="5"/>
      <c r="AP507" s="5"/>
      <c r="AQ507" s="4">
        <v>4</v>
      </c>
      <c r="AR507" s="6">
        <v>134.23</v>
      </c>
      <c r="AS507" s="4"/>
      <c r="AT507" s="6"/>
      <c r="AU507" s="5"/>
      <c r="AV507" s="5"/>
      <c r="AW507" s="4">
        <v>12</v>
      </c>
      <c r="AX507" s="6">
        <v>271.68</v>
      </c>
      <c r="AY507" s="4"/>
      <c r="AZ507" s="6"/>
      <c r="BA507" s="5"/>
      <c r="BB507" s="5"/>
      <c r="BC507" s="4">
        <v>66</v>
      </c>
      <c r="BD507" s="6">
        <v>1943.69</v>
      </c>
      <c r="BE507" s="4"/>
      <c r="BF507" s="6"/>
      <c r="BG507" s="5"/>
      <c r="BH507" s="5"/>
      <c r="BI507" s="4"/>
      <c r="BJ507" s="6"/>
      <c r="BK507" s="4"/>
      <c r="BL507" s="6"/>
      <c r="BM507" s="5"/>
      <c r="BN507" s="5"/>
      <c r="BO507" s="4">
        <v>1</v>
      </c>
      <c r="BP507" s="6">
        <v>30</v>
      </c>
      <c r="BQ507" s="4"/>
      <c r="BR507" s="6"/>
      <c r="BS507" s="5"/>
      <c r="BT507" s="5"/>
      <c r="BU507" s="4"/>
      <c r="BV507" s="6"/>
      <c r="BW507" s="4"/>
      <c r="BX507" s="6"/>
      <c r="BY507" s="5"/>
      <c r="BZ507" s="5"/>
      <c r="CA507" s="4"/>
      <c r="CB507" s="6"/>
      <c r="CC507" s="4"/>
      <c r="CD507" s="6"/>
      <c r="CE507" s="5"/>
      <c r="CF507" s="5"/>
      <c r="CG507" s="4">
        <v>8</v>
      </c>
      <c r="CH507" s="6">
        <v>292.72</v>
      </c>
      <c r="CI507" s="4"/>
      <c r="CJ507" s="6"/>
      <c r="CK507" s="5"/>
      <c r="CL507" s="5"/>
      <c r="CM507" s="4"/>
      <c r="CN507" s="6"/>
      <c r="CO507" s="4"/>
      <c r="CP507" s="6"/>
      <c r="CQ507" s="5"/>
      <c r="CR507" s="5"/>
      <c r="CS507" s="4"/>
      <c r="CT507" s="6"/>
      <c r="CU507" s="4"/>
      <c r="CV507" s="6"/>
      <c r="CW507" s="5"/>
      <c r="CX507" s="5"/>
      <c r="CY507" s="4"/>
      <c r="CZ507" s="6"/>
      <c r="DA507" s="4"/>
      <c r="DB507" s="6"/>
      <c r="DC507" s="5"/>
      <c r="DD507" s="5"/>
      <c r="DE507" s="4"/>
      <c r="DF507" s="6"/>
      <c r="DG507" s="4"/>
      <c r="DH507" s="6"/>
      <c r="DI507" s="5"/>
      <c r="DJ507" s="5"/>
      <c r="DK507" s="4"/>
      <c r="DL507" s="6"/>
      <c r="DM507" s="4"/>
      <c r="DN507" s="6"/>
      <c r="DO507" s="5"/>
      <c r="DP507" s="5"/>
      <c r="DQ507" s="4">
        <v>2</v>
      </c>
      <c r="DR507" s="6">
        <v>50.48</v>
      </c>
      <c r="DS507" s="4"/>
      <c r="DT507" s="6"/>
      <c r="DU507" s="5"/>
      <c r="DV507" s="5"/>
      <c r="DW507" s="4"/>
      <c r="DX507" s="6"/>
      <c r="DY507" s="4"/>
      <c r="DZ507" s="6"/>
      <c r="EA507" s="5"/>
      <c r="EB507" s="5"/>
      <c r="EC507" s="4"/>
      <c r="ED507" s="6"/>
      <c r="EE507" s="4"/>
      <c r="EF507" s="6"/>
      <c r="EG507" s="5"/>
      <c r="EH507" s="5"/>
      <c r="EI507" s="4"/>
      <c r="EJ507" s="6"/>
      <c r="EK507" s="4"/>
      <c r="EL507" s="6"/>
      <c r="EM507" s="5"/>
      <c r="EN507" s="5"/>
      <c r="EO507" s="4">
        <v>1</v>
      </c>
      <c r="EP507" s="6">
        <v>24.29</v>
      </c>
      <c r="EQ507" s="4"/>
      <c r="ER507" s="6"/>
      <c r="ES507" s="5"/>
      <c r="ET507" s="5"/>
      <c r="EU507" s="4"/>
      <c r="EV507" s="6"/>
      <c r="EW507" s="4"/>
      <c r="EX507" s="6"/>
      <c r="EY507" s="5"/>
      <c r="EZ507" s="5"/>
      <c r="FA507" s="4"/>
      <c r="FB507" s="6"/>
      <c r="FC507" s="4"/>
      <c r="FD507" s="6"/>
      <c r="FE507" s="5"/>
      <c r="FF507" s="5"/>
      <c r="FG507" s="4"/>
      <c r="FH507" s="6"/>
      <c r="FI507" s="4"/>
      <c r="FJ507" s="6"/>
      <c r="FK507" s="5"/>
      <c r="FL507" s="5"/>
      <c r="FM507" s="4"/>
      <c r="FN507" s="6"/>
      <c r="FO507" s="4"/>
      <c r="FP507" s="6"/>
      <c r="FQ507" s="5"/>
      <c r="FR507" s="5"/>
      <c r="FS507" s="4"/>
      <c r="FT507" s="6"/>
      <c r="FU507" s="4"/>
      <c r="FV507" s="6"/>
      <c r="FW507" s="5"/>
      <c r="FX507" s="5"/>
      <c r="FY507" s="4"/>
      <c r="FZ507" s="6"/>
      <c r="GA507" s="4"/>
      <c r="GB507" s="6"/>
      <c r="GC507" s="5"/>
      <c r="GD507" s="5"/>
      <c r="GE507" s="4"/>
      <c r="GF507" s="6"/>
      <c r="GG507" s="4"/>
      <c r="GH507" s="6"/>
      <c r="GI507" s="5"/>
      <c r="GJ507" s="5"/>
      <c r="GK507" s="4"/>
      <c r="GL507" s="6"/>
      <c r="GM507" s="4"/>
      <c r="GN507" s="6"/>
      <c r="GO507" s="5"/>
      <c r="GP507" s="5"/>
      <c r="GQ507" s="4"/>
      <c r="GR507" s="6"/>
      <c r="GS507" s="4"/>
      <c r="GT507" s="6"/>
      <c r="GU507" s="5"/>
      <c r="GV507" s="5"/>
      <c r="GW507" s="4"/>
      <c r="GX507" s="6"/>
      <c r="GY507" s="4"/>
      <c r="GZ507" s="6"/>
      <c r="HA507" s="5"/>
      <c r="HB507" s="5"/>
      <c r="HC507" s="4"/>
      <c r="HD507" s="6"/>
      <c r="HE507" s="4"/>
      <c r="HF507" s="6"/>
      <c r="HG507" s="5"/>
      <c r="HH507" s="5"/>
      <c r="HI507" s="4"/>
      <c r="HJ507" s="6"/>
      <c r="HK507" s="4"/>
      <c r="HL507" s="6"/>
      <c r="HM507" s="5"/>
      <c r="HN507" s="5"/>
      <c r="HO507" s="4"/>
      <c r="HP507" s="6"/>
      <c r="HQ507" s="4"/>
      <c r="HR507" s="6"/>
      <c r="HS507" s="5"/>
      <c r="HT507" s="5"/>
      <c r="HU507" s="4"/>
      <c r="HV507" s="6"/>
      <c r="HW507" s="4"/>
      <c r="HX507" s="6"/>
      <c r="HY507" s="5"/>
      <c r="HZ507" s="5"/>
      <c r="IA507" s="4"/>
      <c r="IB507" s="6"/>
      <c r="IC507" s="4"/>
      <c r="ID507" s="6"/>
      <c r="IE507" s="5"/>
      <c r="IF507" s="5"/>
      <c r="IG507" s="4"/>
      <c r="IH507" s="6"/>
      <c r="II507" s="4"/>
      <c r="IJ507" s="6"/>
      <c r="IK507" s="5"/>
      <c r="IL507" s="5"/>
      <c r="IM507" s="4"/>
      <c r="IN507" s="6"/>
      <c r="IO507" s="4"/>
      <c r="IP507" s="6"/>
      <c r="IQ507" s="5"/>
      <c r="IR507" s="5"/>
      <c r="IS507" s="4"/>
      <c r="IT507" s="6"/>
      <c r="IU507" s="4"/>
      <c r="IV507" s="6"/>
      <c r="IW507" s="5"/>
      <c r="IX507" s="5"/>
      <c r="IY507" s="4"/>
      <c r="IZ507" s="6"/>
      <c r="JA507" s="4"/>
      <c r="JB507" s="6"/>
      <c r="JC507" s="5"/>
      <c r="JD507" s="5"/>
      <c r="JE507" s="4"/>
      <c r="JF507" s="6"/>
      <c r="JG507" s="4"/>
      <c r="JH507" s="6"/>
      <c r="JI507" s="5"/>
      <c r="JJ507" s="5"/>
      <c r="JK507" s="4"/>
      <c r="JL507" s="6"/>
      <c r="JM507" s="4"/>
      <c r="JN507" s="6"/>
      <c r="JO507" s="5"/>
      <c r="JP507" s="5"/>
      <c r="JQ507" s="4"/>
      <c r="JR507" s="6"/>
      <c r="JS507" s="4"/>
      <c r="JT507" s="6"/>
      <c r="JU507" s="5"/>
      <c r="JV507" s="5"/>
      <c r="JW507" s="4"/>
      <c r="JX507" s="6"/>
      <c r="JY507" s="4"/>
      <c r="JZ507" s="6"/>
      <c r="KA507" s="5"/>
      <c r="KB507" s="5"/>
      <c r="KC507" s="4"/>
      <c r="KD507" s="6"/>
      <c r="KE507" s="4"/>
      <c r="KF507" s="6"/>
      <c r="KG507" s="5"/>
      <c r="KH507" s="5"/>
      <c r="KI507" s="4"/>
      <c r="KJ507" s="6"/>
      <c r="KK507" s="4"/>
      <c r="KL507" s="6"/>
      <c r="KM507" s="5"/>
      <c r="KN507" s="5"/>
    </row>
    <row r="508">
      <c r="A508" s="3" t="s">
        <v>85</v>
      </c>
      <c r="B508" s="3" t="s">
        <v>552</v>
      </c>
      <c r="C508" s="3" t="s">
        <v>87</v>
      </c>
      <c r="D508" s="3" t="s">
        <v>396</v>
      </c>
      <c r="E508" s="3" t="s">
        <v>395</v>
      </c>
      <c r="F508" s="3" t="s">
        <v>553</v>
      </c>
      <c r="G508" s="3" t="s">
        <v>554</v>
      </c>
      <c r="H508" s="3" t="s">
        <v>129</v>
      </c>
      <c r="I508" s="3" t="s">
        <v>1352</v>
      </c>
      <c r="J508" s="3" t="s">
        <v>1337</v>
      </c>
      <c r="K508" s="4">
        <v>1501</v>
      </c>
      <c r="L508" s="4">
        <f>=ROUNDDOWN(10.7830459770115,0)</f>
      </c>
      <c r="M508" s="4"/>
      <c r="N508" s="5">
        <v>0.9714</v>
      </c>
      <c r="O508" s="4"/>
      <c r="P508" s="4">
        <f>=ROUNDDOWN({0},0)</f>
      </c>
      <c r="Q508" s="4"/>
      <c r="R508" s="5"/>
      <c r="S508" s="4">
        <v>120</v>
      </c>
      <c r="T508" s="6">
        <v>4102.82</v>
      </c>
      <c r="U508" s="4"/>
      <c r="V508" s="6"/>
      <c r="W508" s="5"/>
      <c r="X508" s="5"/>
      <c r="Y508" s="4">
        <v>47</v>
      </c>
      <c r="Z508" s="6">
        <v>1329.62</v>
      </c>
      <c r="AA508" s="4"/>
      <c r="AB508" s="6"/>
      <c r="AC508" s="5"/>
      <c r="AD508" s="5"/>
      <c r="AE508" s="4">
        <v>2</v>
      </c>
      <c r="AF508" s="6">
        <v>73.68</v>
      </c>
      <c r="AG508" s="4"/>
      <c r="AH508" s="6"/>
      <c r="AI508" s="5"/>
      <c r="AJ508" s="5"/>
      <c r="AK508" s="4">
        <v>1</v>
      </c>
      <c r="AL508" s="6">
        <v>35.1</v>
      </c>
      <c r="AM508" s="4"/>
      <c r="AN508" s="6"/>
      <c r="AO508" s="5"/>
      <c r="AP508" s="5"/>
      <c r="AQ508" s="4">
        <v>5</v>
      </c>
      <c r="AR508" s="6">
        <v>162.93</v>
      </c>
      <c r="AS508" s="4"/>
      <c r="AT508" s="6"/>
      <c r="AU508" s="5"/>
      <c r="AV508" s="5"/>
      <c r="AW508" s="4">
        <v>1</v>
      </c>
      <c r="AX508" s="6">
        <v>26.9</v>
      </c>
      <c r="AY508" s="4"/>
      <c r="AZ508" s="6"/>
      <c r="BA508" s="5"/>
      <c r="BB508" s="5"/>
      <c r="BC508" s="4">
        <v>61</v>
      </c>
      <c r="BD508" s="6">
        <v>2380.09</v>
      </c>
      <c r="BE508" s="4"/>
      <c r="BF508" s="6"/>
      <c r="BG508" s="5"/>
      <c r="BH508" s="5"/>
      <c r="BI508" s="4">
        <v>3</v>
      </c>
      <c r="BJ508" s="6">
        <v>94.5</v>
      </c>
      <c r="BK508" s="4"/>
      <c r="BL508" s="6"/>
      <c r="BM508" s="5"/>
      <c r="BN508" s="5"/>
      <c r="BO508" s="4"/>
      <c r="BP508" s="6"/>
      <c r="BQ508" s="4"/>
      <c r="BR508" s="6"/>
      <c r="BS508" s="5"/>
      <c r="BT508" s="5"/>
      <c r="BU508" s="4"/>
      <c r="BV508" s="6"/>
      <c r="BW508" s="4"/>
      <c r="BX508" s="6"/>
      <c r="BY508" s="5"/>
      <c r="BZ508" s="5"/>
      <c r="CA508" s="4"/>
      <c r="CB508" s="6"/>
      <c r="CC508" s="4"/>
      <c r="CD508" s="6"/>
      <c r="CE508" s="5"/>
      <c r="CF508" s="5"/>
      <c r="CG508" s="4"/>
      <c r="CH508" s="6"/>
      <c r="CI508" s="4"/>
      <c r="CJ508" s="6"/>
      <c r="CK508" s="5"/>
      <c r="CL508" s="5"/>
      <c r="CM508" s="4"/>
      <c r="CN508" s="6"/>
      <c r="CO508" s="4"/>
      <c r="CP508" s="6"/>
      <c r="CQ508" s="5"/>
      <c r="CR508" s="5"/>
      <c r="CS508" s="4"/>
      <c r="CT508" s="6"/>
      <c r="CU508" s="4"/>
      <c r="CV508" s="6"/>
      <c r="CW508" s="5"/>
      <c r="CX508" s="5"/>
      <c r="CY508" s="4"/>
      <c r="CZ508" s="6"/>
      <c r="DA508" s="4"/>
      <c r="DB508" s="6"/>
      <c r="DC508" s="5"/>
      <c r="DD508" s="5"/>
      <c r="DE508" s="4"/>
      <c r="DF508" s="6"/>
      <c r="DG508" s="4"/>
      <c r="DH508" s="6"/>
      <c r="DI508" s="5"/>
      <c r="DJ508" s="5"/>
      <c r="DK508" s="4"/>
      <c r="DL508" s="6"/>
      <c r="DM508" s="4"/>
      <c r="DN508" s="6"/>
      <c r="DO508" s="5"/>
      <c r="DP508" s="5"/>
      <c r="DQ508" s="4"/>
      <c r="DR508" s="6"/>
      <c r="DS508" s="4"/>
      <c r="DT508" s="6"/>
      <c r="DU508" s="5"/>
      <c r="DV508" s="5"/>
      <c r="DW508" s="4"/>
      <c r="DX508" s="6"/>
      <c r="DY508" s="4"/>
      <c r="DZ508" s="6"/>
      <c r="EA508" s="5"/>
      <c r="EB508" s="5"/>
      <c r="EC508" s="4"/>
      <c r="ED508" s="6"/>
      <c r="EE508" s="4"/>
      <c r="EF508" s="6"/>
      <c r="EG508" s="5"/>
      <c r="EH508" s="5"/>
      <c r="EI508" s="4"/>
      <c r="EJ508" s="6"/>
      <c r="EK508" s="4"/>
      <c r="EL508" s="6"/>
      <c r="EM508" s="5"/>
      <c r="EN508" s="5"/>
      <c r="EO508" s="4"/>
      <c r="EP508" s="6"/>
      <c r="EQ508" s="4"/>
      <c r="ER508" s="6"/>
      <c r="ES508" s="5"/>
      <c r="ET508" s="5"/>
      <c r="EU508" s="4"/>
      <c r="EV508" s="6"/>
      <c r="EW508" s="4"/>
      <c r="EX508" s="6"/>
      <c r="EY508" s="5"/>
      <c r="EZ508" s="5"/>
      <c r="FA508" s="4"/>
      <c r="FB508" s="6"/>
      <c r="FC508" s="4"/>
      <c r="FD508" s="6"/>
      <c r="FE508" s="5"/>
      <c r="FF508" s="5"/>
      <c r="FG508" s="4"/>
      <c r="FH508" s="6"/>
      <c r="FI508" s="4"/>
      <c r="FJ508" s="6"/>
      <c r="FK508" s="5"/>
      <c r="FL508" s="5"/>
      <c r="FM508" s="4"/>
      <c r="FN508" s="6"/>
      <c r="FO508" s="4"/>
      <c r="FP508" s="6"/>
      <c r="FQ508" s="5"/>
      <c r="FR508" s="5"/>
      <c r="FS508" s="4"/>
      <c r="FT508" s="6"/>
      <c r="FU508" s="4"/>
      <c r="FV508" s="6"/>
      <c r="FW508" s="5"/>
      <c r="FX508" s="5"/>
      <c r="FY508" s="4"/>
      <c r="FZ508" s="6"/>
      <c r="GA508" s="4"/>
      <c r="GB508" s="6"/>
      <c r="GC508" s="5"/>
      <c r="GD508" s="5"/>
      <c r="GE508" s="4"/>
      <c r="GF508" s="6"/>
      <c r="GG508" s="4"/>
      <c r="GH508" s="6"/>
      <c r="GI508" s="5"/>
      <c r="GJ508" s="5"/>
      <c r="GK508" s="4"/>
      <c r="GL508" s="6"/>
      <c r="GM508" s="4"/>
      <c r="GN508" s="6"/>
      <c r="GO508" s="5"/>
      <c r="GP508" s="5"/>
      <c r="GQ508" s="4"/>
      <c r="GR508" s="6"/>
      <c r="GS508" s="4"/>
      <c r="GT508" s="6"/>
      <c r="GU508" s="5"/>
      <c r="GV508" s="5"/>
      <c r="GW508" s="4"/>
      <c r="GX508" s="6"/>
      <c r="GY508" s="4"/>
      <c r="GZ508" s="6"/>
      <c r="HA508" s="5"/>
      <c r="HB508" s="5"/>
      <c r="HC508" s="4"/>
      <c r="HD508" s="6"/>
      <c r="HE508" s="4"/>
      <c r="HF508" s="6"/>
      <c r="HG508" s="5"/>
      <c r="HH508" s="5"/>
      <c r="HI508" s="4"/>
      <c r="HJ508" s="6"/>
      <c r="HK508" s="4"/>
      <c r="HL508" s="6"/>
      <c r="HM508" s="5"/>
      <c r="HN508" s="5"/>
      <c r="HO508" s="4"/>
      <c r="HP508" s="6"/>
      <c r="HQ508" s="4"/>
      <c r="HR508" s="6"/>
      <c r="HS508" s="5"/>
      <c r="HT508" s="5"/>
      <c r="HU508" s="4"/>
      <c r="HV508" s="6"/>
      <c r="HW508" s="4"/>
      <c r="HX508" s="6"/>
      <c r="HY508" s="5"/>
      <c r="HZ508" s="5"/>
      <c r="IA508" s="4"/>
      <c r="IB508" s="6"/>
      <c r="IC508" s="4"/>
      <c r="ID508" s="6"/>
      <c r="IE508" s="5"/>
      <c r="IF508" s="5"/>
      <c r="IG508" s="4"/>
      <c r="IH508" s="6"/>
      <c r="II508" s="4"/>
      <c r="IJ508" s="6"/>
      <c r="IK508" s="5"/>
      <c r="IL508" s="5"/>
      <c r="IM508" s="4"/>
      <c r="IN508" s="6"/>
      <c r="IO508" s="4"/>
      <c r="IP508" s="6"/>
      <c r="IQ508" s="5"/>
      <c r="IR508" s="5"/>
      <c r="IS508" s="4"/>
      <c r="IT508" s="6"/>
      <c r="IU508" s="4"/>
      <c r="IV508" s="6"/>
      <c r="IW508" s="5"/>
      <c r="IX508" s="5"/>
      <c r="IY508" s="4"/>
      <c r="IZ508" s="6"/>
      <c r="JA508" s="4"/>
      <c r="JB508" s="6"/>
      <c r="JC508" s="5"/>
      <c r="JD508" s="5"/>
      <c r="JE508" s="4"/>
      <c r="JF508" s="6"/>
      <c r="JG508" s="4"/>
      <c r="JH508" s="6"/>
      <c r="JI508" s="5"/>
      <c r="JJ508" s="5"/>
      <c r="JK508" s="4"/>
      <c r="JL508" s="6"/>
      <c r="JM508" s="4"/>
      <c r="JN508" s="6"/>
      <c r="JO508" s="5"/>
      <c r="JP508" s="5"/>
      <c r="JQ508" s="4"/>
      <c r="JR508" s="6"/>
      <c r="JS508" s="4"/>
      <c r="JT508" s="6"/>
      <c r="JU508" s="5"/>
      <c r="JV508" s="5"/>
      <c r="JW508" s="4"/>
      <c r="JX508" s="6"/>
      <c r="JY508" s="4"/>
      <c r="JZ508" s="6"/>
      <c r="KA508" s="5"/>
      <c r="KB508" s="5"/>
      <c r="KC508" s="4"/>
      <c r="KD508" s="6"/>
      <c r="KE508" s="4"/>
      <c r="KF508" s="6"/>
      <c r="KG508" s="5"/>
      <c r="KH508" s="5"/>
      <c r="KI508" s="4"/>
      <c r="KJ508" s="6"/>
      <c r="KK508" s="4"/>
      <c r="KL508" s="6"/>
      <c r="KM508" s="5"/>
      <c r="KN508" s="5"/>
    </row>
    <row r="509">
      <c r="A509" s="3" t="s">
        <v>85</v>
      </c>
      <c r="B509" s="3" t="s">
        <v>552</v>
      </c>
      <c r="C509" s="3" t="s">
        <v>87</v>
      </c>
      <c r="D509" s="3" t="s">
        <v>396</v>
      </c>
      <c r="E509" s="3" t="s">
        <v>395</v>
      </c>
      <c r="F509" s="3" t="s">
        <v>553</v>
      </c>
      <c r="G509" s="3" t="s">
        <v>554</v>
      </c>
      <c r="H509" s="3" t="s">
        <v>129</v>
      </c>
      <c r="I509" s="3" t="s">
        <v>1313</v>
      </c>
      <c r="J509" s="3" t="s">
        <v>1309</v>
      </c>
      <c r="K509" s="4">
        <v>398</v>
      </c>
      <c r="L509" s="4">
        <f>=ROUNDDOWN(2.14786832164058,0)</f>
      </c>
      <c r="M509" s="4">
        <v>600</v>
      </c>
      <c r="N509" s="5">
        <v>0.6</v>
      </c>
      <c r="O509" s="4"/>
      <c r="P509" s="4">
        <f>=ROUNDDOWN({0},0)</f>
      </c>
      <c r="Q509" s="4"/>
      <c r="R509" s="5"/>
      <c r="S509" s="4">
        <v>56</v>
      </c>
      <c r="T509" s="6">
        <v>1562.09</v>
      </c>
      <c r="U509" s="4"/>
      <c r="V509" s="6"/>
      <c r="W509" s="5"/>
      <c r="X509" s="5"/>
      <c r="Y509" s="4">
        <v>37</v>
      </c>
      <c r="Z509" s="6">
        <v>970.58</v>
      </c>
      <c r="AA509" s="4"/>
      <c r="AB509" s="6"/>
      <c r="AC509" s="5"/>
      <c r="AD509" s="5"/>
      <c r="AE509" s="4">
        <v>1</v>
      </c>
      <c r="AF509" s="6">
        <v>25.08</v>
      </c>
      <c r="AG509" s="4"/>
      <c r="AH509" s="6"/>
      <c r="AI509" s="5"/>
      <c r="AJ509" s="5"/>
      <c r="AK509" s="4">
        <v>3</v>
      </c>
      <c r="AL509" s="6">
        <v>105.3</v>
      </c>
      <c r="AM509" s="4"/>
      <c r="AN509" s="6"/>
      <c r="AO509" s="5"/>
      <c r="AP509" s="5"/>
      <c r="AQ509" s="4">
        <v>2</v>
      </c>
      <c r="AR509" s="6">
        <v>65.23</v>
      </c>
      <c r="AS509" s="4"/>
      <c r="AT509" s="6"/>
      <c r="AU509" s="5"/>
      <c r="AV509" s="5"/>
      <c r="AW509" s="4">
        <v>2</v>
      </c>
      <c r="AX509" s="6">
        <v>49.3</v>
      </c>
      <c r="AY509" s="4"/>
      <c r="AZ509" s="6"/>
      <c r="BA509" s="5"/>
      <c r="BB509" s="5"/>
      <c r="BC509" s="4">
        <v>8</v>
      </c>
      <c r="BD509" s="6">
        <v>238.37</v>
      </c>
      <c r="BE509" s="4"/>
      <c r="BF509" s="6"/>
      <c r="BG509" s="5"/>
      <c r="BH509" s="5"/>
      <c r="BI509" s="4"/>
      <c r="BJ509" s="6"/>
      <c r="BK509" s="4"/>
      <c r="BL509" s="6"/>
      <c r="BM509" s="5"/>
      <c r="BN509" s="5"/>
      <c r="BO509" s="4"/>
      <c r="BP509" s="6"/>
      <c r="BQ509" s="4"/>
      <c r="BR509" s="6"/>
      <c r="BS509" s="5"/>
      <c r="BT509" s="5"/>
      <c r="BU509" s="4"/>
      <c r="BV509" s="6"/>
      <c r="BW509" s="4"/>
      <c r="BX509" s="6"/>
      <c r="BY509" s="5"/>
      <c r="BZ509" s="5"/>
      <c r="CA509" s="4"/>
      <c r="CB509" s="6"/>
      <c r="CC509" s="4"/>
      <c r="CD509" s="6"/>
      <c r="CE509" s="5"/>
      <c r="CF509" s="5"/>
      <c r="CG509" s="4"/>
      <c r="CH509" s="6"/>
      <c r="CI509" s="4"/>
      <c r="CJ509" s="6"/>
      <c r="CK509" s="5"/>
      <c r="CL509" s="5"/>
      <c r="CM509" s="4"/>
      <c r="CN509" s="6"/>
      <c r="CO509" s="4"/>
      <c r="CP509" s="6"/>
      <c r="CQ509" s="5"/>
      <c r="CR509" s="5"/>
      <c r="CS509" s="4">
        <v>2</v>
      </c>
      <c r="CT509" s="6">
        <v>68.24</v>
      </c>
      <c r="CU509" s="4"/>
      <c r="CV509" s="6"/>
      <c r="CW509" s="5"/>
      <c r="CX509" s="5"/>
      <c r="CY509" s="4"/>
      <c r="CZ509" s="6"/>
      <c r="DA509" s="4"/>
      <c r="DB509" s="6"/>
      <c r="DC509" s="5"/>
      <c r="DD509" s="5"/>
      <c r="DE509" s="4">
        <v>1</v>
      </c>
      <c r="DF509" s="6">
        <v>39.99</v>
      </c>
      <c r="DG509" s="4"/>
      <c r="DH509" s="6"/>
      <c r="DI509" s="5"/>
      <c r="DJ509" s="5"/>
      <c r="DK509" s="4"/>
      <c r="DL509" s="6"/>
      <c r="DM509" s="4"/>
      <c r="DN509" s="6"/>
      <c r="DO509" s="5"/>
      <c r="DP509" s="5"/>
      <c r="DQ509" s="4"/>
      <c r="DR509" s="6"/>
      <c r="DS509" s="4"/>
      <c r="DT509" s="6"/>
      <c r="DU509" s="5"/>
      <c r="DV509" s="5"/>
      <c r="DW509" s="4"/>
      <c r="DX509" s="6"/>
      <c r="DY509" s="4"/>
      <c r="DZ509" s="6"/>
      <c r="EA509" s="5"/>
      <c r="EB509" s="5"/>
      <c r="EC509" s="4"/>
      <c r="ED509" s="6"/>
      <c r="EE509" s="4"/>
      <c r="EF509" s="6"/>
      <c r="EG509" s="5"/>
      <c r="EH509" s="5"/>
      <c r="EI509" s="4"/>
      <c r="EJ509" s="6"/>
      <c r="EK509" s="4"/>
      <c r="EL509" s="6"/>
      <c r="EM509" s="5"/>
      <c r="EN509" s="5"/>
      <c r="EO509" s="4"/>
      <c r="EP509" s="6"/>
      <c r="EQ509" s="4"/>
      <c r="ER509" s="6"/>
      <c r="ES509" s="5"/>
      <c r="ET509" s="5"/>
      <c r="EU509" s="4"/>
      <c r="EV509" s="6"/>
      <c r="EW509" s="4"/>
      <c r="EX509" s="6"/>
      <c r="EY509" s="5"/>
      <c r="EZ509" s="5"/>
      <c r="FA509" s="4"/>
      <c r="FB509" s="6"/>
      <c r="FC509" s="4"/>
      <c r="FD509" s="6"/>
      <c r="FE509" s="5"/>
      <c r="FF509" s="5"/>
      <c r="FG509" s="4"/>
      <c r="FH509" s="6"/>
      <c r="FI509" s="4"/>
      <c r="FJ509" s="6"/>
      <c r="FK509" s="5"/>
      <c r="FL509" s="5"/>
      <c r="FM509" s="4"/>
      <c r="FN509" s="6"/>
      <c r="FO509" s="4"/>
      <c r="FP509" s="6"/>
      <c r="FQ509" s="5"/>
      <c r="FR509" s="5"/>
      <c r="FS509" s="4"/>
      <c r="FT509" s="6"/>
      <c r="FU509" s="4"/>
      <c r="FV509" s="6"/>
      <c r="FW509" s="5"/>
      <c r="FX509" s="5"/>
      <c r="FY509" s="4"/>
      <c r="FZ509" s="6"/>
      <c r="GA509" s="4"/>
      <c r="GB509" s="6"/>
      <c r="GC509" s="5"/>
      <c r="GD509" s="5"/>
      <c r="GE509" s="4"/>
      <c r="GF509" s="6"/>
      <c r="GG509" s="4"/>
      <c r="GH509" s="6"/>
      <c r="GI509" s="5"/>
      <c r="GJ509" s="5"/>
      <c r="GK509" s="4"/>
      <c r="GL509" s="6"/>
      <c r="GM509" s="4"/>
      <c r="GN509" s="6"/>
      <c r="GO509" s="5"/>
      <c r="GP509" s="5"/>
      <c r="GQ509" s="4"/>
      <c r="GR509" s="6"/>
      <c r="GS509" s="4"/>
      <c r="GT509" s="6"/>
      <c r="GU509" s="5"/>
      <c r="GV509" s="5"/>
      <c r="GW509" s="4"/>
      <c r="GX509" s="6"/>
      <c r="GY509" s="4"/>
      <c r="GZ509" s="6"/>
      <c r="HA509" s="5"/>
      <c r="HB509" s="5"/>
      <c r="HC509" s="4"/>
      <c r="HD509" s="6"/>
      <c r="HE509" s="4"/>
      <c r="HF509" s="6"/>
      <c r="HG509" s="5"/>
      <c r="HH509" s="5"/>
      <c r="HI509" s="4"/>
      <c r="HJ509" s="6"/>
      <c r="HK509" s="4"/>
      <c r="HL509" s="6"/>
      <c r="HM509" s="5"/>
      <c r="HN509" s="5"/>
      <c r="HO509" s="4"/>
      <c r="HP509" s="6"/>
      <c r="HQ509" s="4"/>
      <c r="HR509" s="6"/>
      <c r="HS509" s="5"/>
      <c r="HT509" s="5"/>
      <c r="HU509" s="4"/>
      <c r="HV509" s="6"/>
      <c r="HW509" s="4"/>
      <c r="HX509" s="6"/>
      <c r="HY509" s="5"/>
      <c r="HZ509" s="5"/>
      <c r="IA509" s="4"/>
      <c r="IB509" s="6"/>
      <c r="IC509" s="4"/>
      <c r="ID509" s="6"/>
      <c r="IE509" s="5"/>
      <c r="IF509" s="5"/>
      <c r="IG509" s="4"/>
      <c r="IH509" s="6"/>
      <c r="II509" s="4"/>
      <c r="IJ509" s="6"/>
      <c r="IK509" s="5"/>
      <c r="IL509" s="5"/>
      <c r="IM509" s="4"/>
      <c r="IN509" s="6"/>
      <c r="IO509" s="4"/>
      <c r="IP509" s="6"/>
      <c r="IQ509" s="5"/>
      <c r="IR509" s="5"/>
      <c r="IS509" s="4"/>
      <c r="IT509" s="6"/>
      <c r="IU509" s="4"/>
      <c r="IV509" s="6"/>
      <c r="IW509" s="5"/>
      <c r="IX509" s="5"/>
      <c r="IY509" s="4"/>
      <c r="IZ509" s="6"/>
      <c r="JA509" s="4"/>
      <c r="JB509" s="6"/>
      <c r="JC509" s="5"/>
      <c r="JD509" s="5"/>
      <c r="JE509" s="4"/>
      <c r="JF509" s="6"/>
      <c r="JG509" s="4"/>
      <c r="JH509" s="6"/>
      <c r="JI509" s="5"/>
      <c r="JJ509" s="5"/>
      <c r="JK509" s="4"/>
      <c r="JL509" s="6"/>
      <c r="JM509" s="4"/>
      <c r="JN509" s="6"/>
      <c r="JO509" s="5"/>
      <c r="JP509" s="5"/>
      <c r="JQ509" s="4"/>
      <c r="JR509" s="6"/>
      <c r="JS509" s="4"/>
      <c r="JT509" s="6"/>
      <c r="JU509" s="5"/>
      <c r="JV509" s="5"/>
      <c r="JW509" s="4"/>
      <c r="JX509" s="6"/>
      <c r="JY509" s="4"/>
      <c r="JZ509" s="6"/>
      <c r="KA509" s="5"/>
      <c r="KB509" s="5"/>
      <c r="KC509" s="4"/>
      <c r="KD509" s="6"/>
      <c r="KE509" s="4"/>
      <c r="KF509" s="6"/>
      <c r="KG509" s="5"/>
      <c r="KH509" s="5"/>
      <c r="KI509" s="4"/>
      <c r="KJ509" s="6"/>
      <c r="KK509" s="4"/>
      <c r="KL509" s="6"/>
      <c r="KM509" s="5"/>
      <c r="KN509" s="5"/>
    </row>
    <row r="510">
      <c r="A510" s="3" t="s">
        <v>85</v>
      </c>
      <c r="B510" s="3" t="s">
        <v>552</v>
      </c>
      <c r="C510" s="3" t="s">
        <v>87</v>
      </c>
      <c r="D510" s="3" t="s">
        <v>396</v>
      </c>
      <c r="E510" s="3" t="s">
        <v>555</v>
      </c>
      <c r="F510" s="3" t="s">
        <v>556</v>
      </c>
      <c r="G510" s="3" t="s">
        <v>557</v>
      </c>
      <c r="H510" s="3" t="s">
        <v>410</v>
      </c>
      <c r="I510" s="3" t="s">
        <v>1346</v>
      </c>
      <c r="J510" s="3" t="s">
        <v>1332</v>
      </c>
      <c r="K510" s="4">
        <v>3057</v>
      </c>
      <c r="L510" s="4">
        <f>=ROUNDDOWN(20.9383561643836,0)</f>
      </c>
      <c r="M510" s="4"/>
      <c r="N510" s="5">
        <v>1</v>
      </c>
      <c r="O510" s="4"/>
      <c r="P510" s="4">
        <f>=ROUNDDOWN({0},0)</f>
      </c>
      <c r="Q510" s="4"/>
      <c r="R510" s="5"/>
      <c r="S510" s="4">
        <v>113</v>
      </c>
      <c r="T510" s="6">
        <v>4440.05</v>
      </c>
      <c r="U510" s="4"/>
      <c r="V510" s="6"/>
      <c r="W510" s="5"/>
      <c r="X510" s="5"/>
      <c r="Y510" s="4">
        <v>29</v>
      </c>
      <c r="Z510" s="6">
        <v>831.31</v>
      </c>
      <c r="AA510" s="4"/>
      <c r="AB510" s="6"/>
      <c r="AC510" s="5"/>
      <c r="AD510" s="5"/>
      <c r="AE510" s="4">
        <v>4</v>
      </c>
      <c r="AF510" s="6">
        <v>128.22</v>
      </c>
      <c r="AG510" s="4"/>
      <c r="AH510" s="6"/>
      <c r="AI510" s="5"/>
      <c r="AJ510" s="5"/>
      <c r="AK510" s="4">
        <v>5</v>
      </c>
      <c r="AL510" s="6">
        <v>185.95</v>
      </c>
      <c r="AM510" s="4"/>
      <c r="AN510" s="6"/>
      <c r="AO510" s="5"/>
      <c r="AP510" s="5"/>
      <c r="AQ510" s="4"/>
      <c r="AR510" s="6"/>
      <c r="AS510" s="4"/>
      <c r="AT510" s="6"/>
      <c r="AU510" s="5"/>
      <c r="AV510" s="5"/>
      <c r="AW510" s="4">
        <v>6</v>
      </c>
      <c r="AX510" s="6">
        <v>148.8</v>
      </c>
      <c r="AY510" s="4"/>
      <c r="AZ510" s="6"/>
      <c r="BA510" s="5"/>
      <c r="BB510" s="5"/>
      <c r="BC510" s="4">
        <v>63</v>
      </c>
      <c r="BD510" s="6">
        <v>2988.27</v>
      </c>
      <c r="BE510" s="4"/>
      <c r="BF510" s="6"/>
      <c r="BG510" s="5"/>
      <c r="BH510" s="5"/>
      <c r="BI510" s="4">
        <v>3</v>
      </c>
      <c r="BJ510" s="6">
        <v>67.8</v>
      </c>
      <c r="BK510" s="4"/>
      <c r="BL510" s="6"/>
      <c r="BM510" s="5"/>
      <c r="BN510" s="5"/>
      <c r="BO510" s="4">
        <v>2</v>
      </c>
      <c r="BP510" s="6">
        <v>60</v>
      </c>
      <c r="BQ510" s="4"/>
      <c r="BR510" s="6"/>
      <c r="BS510" s="5"/>
      <c r="BT510" s="5"/>
      <c r="BU510" s="4"/>
      <c r="BV510" s="6"/>
      <c r="BW510" s="4"/>
      <c r="BX510" s="6"/>
      <c r="BY510" s="5"/>
      <c r="BZ510" s="5"/>
      <c r="CA510" s="4"/>
      <c r="CB510" s="6"/>
      <c r="CC510" s="4"/>
      <c r="CD510" s="6"/>
      <c r="CE510" s="5"/>
      <c r="CF510" s="5"/>
      <c r="CG510" s="4"/>
      <c r="CH510" s="6"/>
      <c r="CI510" s="4"/>
      <c r="CJ510" s="6"/>
      <c r="CK510" s="5"/>
      <c r="CL510" s="5"/>
      <c r="CM510" s="4"/>
      <c r="CN510" s="6"/>
      <c r="CO510" s="4"/>
      <c r="CP510" s="6"/>
      <c r="CQ510" s="5"/>
      <c r="CR510" s="5"/>
      <c r="CS510" s="4"/>
      <c r="CT510" s="6"/>
      <c r="CU510" s="4"/>
      <c r="CV510" s="6"/>
      <c r="CW510" s="5"/>
      <c r="CX510" s="5"/>
      <c r="CY510" s="4"/>
      <c r="CZ510" s="6"/>
      <c r="DA510" s="4"/>
      <c r="DB510" s="6"/>
      <c r="DC510" s="5"/>
      <c r="DD510" s="5"/>
      <c r="DE510" s="4"/>
      <c r="DF510" s="6"/>
      <c r="DG510" s="4"/>
      <c r="DH510" s="6"/>
      <c r="DI510" s="5"/>
      <c r="DJ510" s="5"/>
      <c r="DK510" s="4"/>
      <c r="DL510" s="6"/>
      <c r="DM510" s="4"/>
      <c r="DN510" s="6"/>
      <c r="DO510" s="5"/>
      <c r="DP510" s="5"/>
      <c r="DQ510" s="4">
        <v>1</v>
      </c>
      <c r="DR510" s="6">
        <v>29.7</v>
      </c>
      <c r="DS510" s="4"/>
      <c r="DT510" s="6"/>
      <c r="DU510" s="5"/>
      <c r="DV510" s="5"/>
      <c r="DW510" s="4"/>
      <c r="DX510" s="6"/>
      <c r="DY510" s="4"/>
      <c r="DZ510" s="6"/>
      <c r="EA510" s="5"/>
      <c r="EB510" s="5"/>
      <c r="EC510" s="4"/>
      <c r="ED510" s="6"/>
      <c r="EE510" s="4"/>
      <c r="EF510" s="6"/>
      <c r="EG510" s="5"/>
      <c r="EH510" s="5"/>
      <c r="EI510" s="4"/>
      <c r="EJ510" s="6"/>
      <c r="EK510" s="4"/>
      <c r="EL510" s="6"/>
      <c r="EM510" s="5"/>
      <c r="EN510" s="5"/>
      <c r="EO510" s="4"/>
      <c r="EP510" s="6"/>
      <c r="EQ510" s="4"/>
      <c r="ER510" s="6"/>
      <c r="ES510" s="5"/>
      <c r="ET510" s="5"/>
      <c r="EU510" s="4"/>
      <c r="EV510" s="6"/>
      <c r="EW510" s="4"/>
      <c r="EX510" s="6"/>
      <c r="EY510" s="5"/>
      <c r="EZ510" s="5"/>
      <c r="FA510" s="4"/>
      <c r="FB510" s="6"/>
      <c r="FC510" s="4"/>
      <c r="FD510" s="6"/>
      <c r="FE510" s="5"/>
      <c r="FF510" s="5"/>
      <c r="FG510" s="4"/>
      <c r="FH510" s="6"/>
      <c r="FI510" s="4"/>
      <c r="FJ510" s="6"/>
      <c r="FK510" s="5"/>
      <c r="FL510" s="5"/>
      <c r="FM510" s="4"/>
      <c r="FN510" s="6"/>
      <c r="FO510" s="4"/>
      <c r="FP510" s="6"/>
      <c r="FQ510" s="5"/>
      <c r="FR510" s="5"/>
      <c r="FS510" s="4"/>
      <c r="FT510" s="6"/>
      <c r="FU510" s="4"/>
      <c r="FV510" s="6"/>
      <c r="FW510" s="5"/>
      <c r="FX510" s="5"/>
      <c r="FY510" s="4"/>
      <c r="FZ510" s="6"/>
      <c r="GA510" s="4"/>
      <c r="GB510" s="6"/>
      <c r="GC510" s="5"/>
      <c r="GD510" s="5"/>
      <c r="GE510" s="4"/>
      <c r="GF510" s="6"/>
      <c r="GG510" s="4"/>
      <c r="GH510" s="6"/>
      <c r="GI510" s="5"/>
      <c r="GJ510" s="5"/>
      <c r="GK510" s="4"/>
      <c r="GL510" s="6"/>
      <c r="GM510" s="4"/>
      <c r="GN510" s="6"/>
      <c r="GO510" s="5"/>
      <c r="GP510" s="5"/>
      <c r="GQ510" s="4"/>
      <c r="GR510" s="6"/>
      <c r="GS510" s="4"/>
      <c r="GT510" s="6"/>
      <c r="GU510" s="5"/>
      <c r="GV510" s="5"/>
      <c r="GW510" s="4"/>
      <c r="GX510" s="6"/>
      <c r="GY510" s="4"/>
      <c r="GZ510" s="6"/>
      <c r="HA510" s="5"/>
      <c r="HB510" s="5"/>
      <c r="HC510" s="4"/>
      <c r="HD510" s="6"/>
      <c r="HE510" s="4"/>
      <c r="HF510" s="6"/>
      <c r="HG510" s="5"/>
      <c r="HH510" s="5"/>
      <c r="HI510" s="4"/>
      <c r="HJ510" s="6"/>
      <c r="HK510" s="4"/>
      <c r="HL510" s="6"/>
      <c r="HM510" s="5"/>
      <c r="HN510" s="5"/>
      <c r="HO510" s="4"/>
      <c r="HP510" s="6"/>
      <c r="HQ510" s="4"/>
      <c r="HR510" s="6"/>
      <c r="HS510" s="5"/>
      <c r="HT510" s="5"/>
      <c r="HU510" s="4"/>
      <c r="HV510" s="6"/>
      <c r="HW510" s="4"/>
      <c r="HX510" s="6"/>
      <c r="HY510" s="5"/>
      <c r="HZ510" s="5"/>
      <c r="IA510" s="4"/>
      <c r="IB510" s="6"/>
      <c r="IC510" s="4"/>
      <c r="ID510" s="6"/>
      <c r="IE510" s="5"/>
      <c r="IF510" s="5"/>
      <c r="IG510" s="4"/>
      <c r="IH510" s="6"/>
      <c r="II510" s="4"/>
      <c r="IJ510" s="6"/>
      <c r="IK510" s="5"/>
      <c r="IL510" s="5"/>
      <c r="IM510" s="4"/>
      <c r="IN510" s="6"/>
      <c r="IO510" s="4"/>
      <c r="IP510" s="6"/>
      <c r="IQ510" s="5"/>
      <c r="IR510" s="5"/>
      <c r="IS510" s="4"/>
      <c r="IT510" s="6"/>
      <c r="IU510" s="4"/>
      <c r="IV510" s="6"/>
      <c r="IW510" s="5"/>
      <c r="IX510" s="5"/>
      <c r="IY510" s="4"/>
      <c r="IZ510" s="6"/>
      <c r="JA510" s="4"/>
      <c r="JB510" s="6"/>
      <c r="JC510" s="5"/>
      <c r="JD510" s="5"/>
      <c r="JE510" s="4"/>
      <c r="JF510" s="6"/>
      <c r="JG510" s="4"/>
      <c r="JH510" s="6"/>
      <c r="JI510" s="5"/>
      <c r="JJ510" s="5"/>
      <c r="JK510" s="4"/>
      <c r="JL510" s="6"/>
      <c r="JM510" s="4"/>
      <c r="JN510" s="6"/>
      <c r="JO510" s="5"/>
      <c r="JP510" s="5"/>
      <c r="JQ510" s="4"/>
      <c r="JR510" s="6"/>
      <c r="JS510" s="4"/>
      <c r="JT510" s="6"/>
      <c r="JU510" s="5"/>
      <c r="JV510" s="5"/>
      <c r="JW510" s="4"/>
      <c r="JX510" s="6"/>
      <c r="JY510" s="4"/>
      <c r="JZ510" s="6"/>
      <c r="KA510" s="5"/>
      <c r="KB510" s="5"/>
      <c r="KC510" s="4"/>
      <c r="KD510" s="6"/>
      <c r="KE510" s="4"/>
      <c r="KF510" s="6"/>
      <c r="KG510" s="5"/>
      <c r="KH510" s="5"/>
      <c r="KI510" s="4"/>
      <c r="KJ510" s="6"/>
      <c r="KK510" s="4"/>
      <c r="KL510" s="6"/>
      <c r="KM510" s="5"/>
      <c r="KN510" s="5"/>
    </row>
    <row r="511">
      <c r="A511" s="3" t="s">
        <v>85</v>
      </c>
      <c r="B511" s="3" t="s">
        <v>552</v>
      </c>
      <c r="C511" s="3" t="s">
        <v>87</v>
      </c>
      <c r="D511" s="3" t="s">
        <v>396</v>
      </c>
      <c r="E511" s="3" t="s">
        <v>555</v>
      </c>
      <c r="F511" s="3" t="s">
        <v>556</v>
      </c>
      <c r="G511" s="3" t="s">
        <v>557</v>
      </c>
      <c r="H511" s="3" t="s">
        <v>410</v>
      </c>
      <c r="I511" s="3" t="s">
        <v>1323</v>
      </c>
      <c r="J511" s="3" t="s">
        <v>1332</v>
      </c>
      <c r="K511" s="4">
        <v>5589</v>
      </c>
      <c r="L511" s="4">
        <f>=ROUNDDOWN(45.0725806451613,0)</f>
      </c>
      <c r="M511" s="4"/>
      <c r="N511" s="5">
        <v>1</v>
      </c>
      <c r="O511" s="4"/>
      <c r="P511" s="4">
        <f>=ROUNDDOWN({0},0)</f>
      </c>
      <c r="Q511" s="4"/>
      <c r="R511" s="5"/>
      <c r="S511" s="4">
        <v>95</v>
      </c>
      <c r="T511" s="6">
        <v>3688.73</v>
      </c>
      <c r="U511" s="4"/>
      <c r="V511" s="6"/>
      <c r="W511" s="5"/>
      <c r="X511" s="5"/>
      <c r="Y511" s="4">
        <v>13</v>
      </c>
      <c r="Z511" s="6">
        <v>365.27</v>
      </c>
      <c r="AA511" s="4"/>
      <c r="AB511" s="6"/>
      <c r="AC511" s="5"/>
      <c r="AD511" s="5"/>
      <c r="AE511" s="4">
        <v>4</v>
      </c>
      <c r="AF511" s="6">
        <v>114.46</v>
      </c>
      <c r="AG511" s="4"/>
      <c r="AH511" s="6"/>
      <c r="AI511" s="5"/>
      <c r="AJ511" s="5"/>
      <c r="AK511" s="4">
        <v>9</v>
      </c>
      <c r="AL511" s="6">
        <v>315.91</v>
      </c>
      <c r="AM511" s="4"/>
      <c r="AN511" s="6"/>
      <c r="AO511" s="5"/>
      <c r="AP511" s="5"/>
      <c r="AQ511" s="4">
        <v>5</v>
      </c>
      <c r="AR511" s="6">
        <v>165.25</v>
      </c>
      <c r="AS511" s="4"/>
      <c r="AT511" s="6"/>
      <c r="AU511" s="5"/>
      <c r="AV511" s="5"/>
      <c r="AW511" s="4">
        <v>8</v>
      </c>
      <c r="AX511" s="6">
        <v>192.44</v>
      </c>
      <c r="AY511" s="4"/>
      <c r="AZ511" s="6"/>
      <c r="BA511" s="5"/>
      <c r="BB511" s="5"/>
      <c r="BC511" s="4">
        <v>42</v>
      </c>
      <c r="BD511" s="6">
        <v>2104.7</v>
      </c>
      <c r="BE511" s="4"/>
      <c r="BF511" s="6"/>
      <c r="BG511" s="5"/>
      <c r="BH511" s="5"/>
      <c r="BI511" s="4"/>
      <c r="BJ511" s="6"/>
      <c r="BK511" s="4"/>
      <c r="BL511" s="6"/>
      <c r="BM511" s="5"/>
      <c r="BN511" s="5"/>
      <c r="BO511" s="4">
        <v>6</v>
      </c>
      <c r="BP511" s="6">
        <v>175</v>
      </c>
      <c r="BQ511" s="4"/>
      <c r="BR511" s="6"/>
      <c r="BS511" s="5"/>
      <c r="BT511" s="5"/>
      <c r="BU511" s="4"/>
      <c r="BV511" s="6"/>
      <c r="BW511" s="4"/>
      <c r="BX511" s="6"/>
      <c r="BY511" s="5"/>
      <c r="BZ511" s="5"/>
      <c r="CA511" s="4"/>
      <c r="CB511" s="6"/>
      <c r="CC511" s="4"/>
      <c r="CD511" s="6"/>
      <c r="CE511" s="5"/>
      <c r="CF511" s="5"/>
      <c r="CG511" s="4">
        <v>4</v>
      </c>
      <c r="CH511" s="6">
        <v>110.08</v>
      </c>
      <c r="CI511" s="4"/>
      <c r="CJ511" s="6"/>
      <c r="CK511" s="5"/>
      <c r="CL511" s="5"/>
      <c r="CM511" s="4">
        <v>1</v>
      </c>
      <c r="CN511" s="6">
        <v>58.99</v>
      </c>
      <c r="CO511" s="4"/>
      <c r="CP511" s="6"/>
      <c r="CQ511" s="5"/>
      <c r="CR511" s="5"/>
      <c r="CS511" s="4"/>
      <c r="CT511" s="6"/>
      <c r="CU511" s="4"/>
      <c r="CV511" s="6"/>
      <c r="CW511" s="5"/>
      <c r="CX511" s="5"/>
      <c r="CY511" s="4"/>
      <c r="CZ511" s="6"/>
      <c r="DA511" s="4"/>
      <c r="DB511" s="6"/>
      <c r="DC511" s="5"/>
      <c r="DD511" s="5"/>
      <c r="DE511" s="4"/>
      <c r="DF511" s="6"/>
      <c r="DG511" s="4"/>
      <c r="DH511" s="6"/>
      <c r="DI511" s="5"/>
      <c r="DJ511" s="5"/>
      <c r="DK511" s="4"/>
      <c r="DL511" s="6"/>
      <c r="DM511" s="4"/>
      <c r="DN511" s="6"/>
      <c r="DO511" s="5"/>
      <c r="DP511" s="5"/>
      <c r="DQ511" s="4">
        <v>3</v>
      </c>
      <c r="DR511" s="6">
        <v>86.63</v>
      </c>
      <c r="DS511" s="4"/>
      <c r="DT511" s="6"/>
      <c r="DU511" s="5"/>
      <c r="DV511" s="5"/>
      <c r="DW511" s="4"/>
      <c r="DX511" s="6"/>
      <c r="DY511" s="4"/>
      <c r="DZ511" s="6"/>
      <c r="EA511" s="5"/>
      <c r="EB511" s="5"/>
      <c r="EC511" s="4"/>
      <c r="ED511" s="6"/>
      <c r="EE511" s="4"/>
      <c r="EF511" s="6"/>
      <c r="EG511" s="5"/>
      <c r="EH511" s="5"/>
      <c r="EI511" s="4"/>
      <c r="EJ511" s="6"/>
      <c r="EK511" s="4"/>
      <c r="EL511" s="6"/>
      <c r="EM511" s="5"/>
      <c r="EN511" s="5"/>
      <c r="EO511" s="4"/>
      <c r="EP511" s="6"/>
      <c r="EQ511" s="4"/>
      <c r="ER511" s="6"/>
      <c r="ES511" s="5"/>
      <c r="ET511" s="5"/>
      <c r="EU511" s="4"/>
      <c r="EV511" s="6"/>
      <c r="EW511" s="4"/>
      <c r="EX511" s="6"/>
      <c r="EY511" s="5"/>
      <c r="EZ511" s="5"/>
      <c r="FA511" s="4"/>
      <c r="FB511" s="6"/>
      <c r="FC511" s="4"/>
      <c r="FD511" s="6"/>
      <c r="FE511" s="5"/>
      <c r="FF511" s="5"/>
      <c r="FG511" s="4"/>
      <c r="FH511" s="6"/>
      <c r="FI511" s="4"/>
      <c r="FJ511" s="6"/>
      <c r="FK511" s="5"/>
      <c r="FL511" s="5"/>
      <c r="FM511" s="4"/>
      <c r="FN511" s="6"/>
      <c r="FO511" s="4"/>
      <c r="FP511" s="6"/>
      <c r="FQ511" s="5"/>
      <c r="FR511" s="5"/>
      <c r="FS511" s="4"/>
      <c r="FT511" s="6"/>
      <c r="FU511" s="4"/>
      <c r="FV511" s="6"/>
      <c r="FW511" s="5"/>
      <c r="FX511" s="5"/>
      <c r="FY511" s="4"/>
      <c r="FZ511" s="6"/>
      <c r="GA511" s="4"/>
      <c r="GB511" s="6"/>
      <c r="GC511" s="5"/>
      <c r="GD511" s="5"/>
      <c r="GE511" s="4"/>
      <c r="GF511" s="6"/>
      <c r="GG511" s="4"/>
      <c r="GH511" s="6"/>
      <c r="GI511" s="5"/>
      <c r="GJ511" s="5"/>
      <c r="GK511" s="4"/>
      <c r="GL511" s="6"/>
      <c r="GM511" s="4"/>
      <c r="GN511" s="6"/>
      <c r="GO511" s="5"/>
      <c r="GP511" s="5"/>
      <c r="GQ511" s="4"/>
      <c r="GR511" s="6"/>
      <c r="GS511" s="4"/>
      <c r="GT511" s="6"/>
      <c r="GU511" s="5"/>
      <c r="GV511" s="5"/>
      <c r="GW511" s="4"/>
      <c r="GX511" s="6"/>
      <c r="GY511" s="4"/>
      <c r="GZ511" s="6"/>
      <c r="HA511" s="5"/>
      <c r="HB511" s="5"/>
      <c r="HC511" s="4"/>
      <c r="HD511" s="6"/>
      <c r="HE511" s="4"/>
      <c r="HF511" s="6"/>
      <c r="HG511" s="5"/>
      <c r="HH511" s="5"/>
      <c r="HI511" s="4"/>
      <c r="HJ511" s="6"/>
      <c r="HK511" s="4"/>
      <c r="HL511" s="6"/>
      <c r="HM511" s="5"/>
      <c r="HN511" s="5"/>
      <c r="HO511" s="4"/>
      <c r="HP511" s="6"/>
      <c r="HQ511" s="4"/>
      <c r="HR511" s="6"/>
      <c r="HS511" s="5"/>
      <c r="HT511" s="5"/>
      <c r="HU511" s="4"/>
      <c r="HV511" s="6"/>
      <c r="HW511" s="4"/>
      <c r="HX511" s="6"/>
      <c r="HY511" s="5"/>
      <c r="HZ511" s="5"/>
      <c r="IA511" s="4"/>
      <c r="IB511" s="6"/>
      <c r="IC511" s="4"/>
      <c r="ID511" s="6"/>
      <c r="IE511" s="5"/>
      <c r="IF511" s="5"/>
      <c r="IG511" s="4"/>
      <c r="IH511" s="6"/>
      <c r="II511" s="4"/>
      <c r="IJ511" s="6"/>
      <c r="IK511" s="5"/>
      <c r="IL511" s="5"/>
      <c r="IM511" s="4"/>
      <c r="IN511" s="6"/>
      <c r="IO511" s="4"/>
      <c r="IP511" s="6"/>
      <c r="IQ511" s="5"/>
      <c r="IR511" s="5"/>
      <c r="IS511" s="4"/>
      <c r="IT511" s="6"/>
      <c r="IU511" s="4"/>
      <c r="IV511" s="6"/>
      <c r="IW511" s="5"/>
      <c r="IX511" s="5"/>
      <c r="IY511" s="4"/>
      <c r="IZ511" s="6"/>
      <c r="JA511" s="4"/>
      <c r="JB511" s="6"/>
      <c r="JC511" s="5"/>
      <c r="JD511" s="5"/>
      <c r="JE511" s="4"/>
      <c r="JF511" s="6"/>
      <c r="JG511" s="4"/>
      <c r="JH511" s="6"/>
      <c r="JI511" s="5"/>
      <c r="JJ511" s="5"/>
      <c r="JK511" s="4"/>
      <c r="JL511" s="6"/>
      <c r="JM511" s="4"/>
      <c r="JN511" s="6"/>
      <c r="JO511" s="5"/>
      <c r="JP511" s="5"/>
      <c r="JQ511" s="4"/>
      <c r="JR511" s="6"/>
      <c r="JS511" s="4"/>
      <c r="JT511" s="6"/>
      <c r="JU511" s="5"/>
      <c r="JV511" s="5"/>
      <c r="JW511" s="4"/>
      <c r="JX511" s="6"/>
      <c r="JY511" s="4"/>
      <c r="JZ511" s="6"/>
      <c r="KA511" s="5"/>
      <c r="KB511" s="5"/>
      <c r="KC511" s="4"/>
      <c r="KD511" s="6"/>
      <c r="KE511" s="4"/>
      <c r="KF511" s="6"/>
      <c r="KG511" s="5"/>
      <c r="KH511" s="5"/>
      <c r="KI511" s="4"/>
      <c r="KJ511" s="6"/>
      <c r="KK511" s="4"/>
      <c r="KL511" s="6"/>
      <c r="KM511" s="5"/>
      <c r="KN511" s="5"/>
    </row>
    <row r="512">
      <c r="A512" s="3" t="s">
        <v>85</v>
      </c>
      <c r="B512" s="3" t="s">
        <v>552</v>
      </c>
      <c r="C512" s="3" t="s">
        <v>87</v>
      </c>
      <c r="D512" s="3" t="s">
        <v>396</v>
      </c>
      <c r="E512" s="3" t="s">
        <v>555</v>
      </c>
      <c r="F512" s="3" t="s">
        <v>556</v>
      </c>
      <c r="G512" s="3" t="s">
        <v>557</v>
      </c>
      <c r="H512" s="3" t="s">
        <v>410</v>
      </c>
      <c r="I512" s="3" t="s">
        <v>1338</v>
      </c>
      <c r="J512" s="3" t="s">
        <v>1332</v>
      </c>
      <c r="K512" s="4">
        <v>3990</v>
      </c>
      <c r="L512" s="4">
        <f>=ROUNDDOWN(46.9411764705882,0)</f>
      </c>
      <c r="M512" s="4"/>
      <c r="N512" s="5">
        <v>1</v>
      </c>
      <c r="O512" s="4"/>
      <c r="P512" s="4">
        <f>=ROUNDDOWN({0},0)</f>
      </c>
      <c r="Q512" s="4"/>
      <c r="R512" s="5"/>
      <c r="S512" s="4">
        <v>98</v>
      </c>
      <c r="T512" s="6">
        <v>3530.18</v>
      </c>
      <c r="U512" s="4"/>
      <c r="V512" s="6"/>
      <c r="W512" s="5"/>
      <c r="X512" s="5"/>
      <c r="Y512" s="4">
        <v>31</v>
      </c>
      <c r="Z512" s="6">
        <v>884.21</v>
      </c>
      <c r="AA512" s="4"/>
      <c r="AB512" s="6"/>
      <c r="AC512" s="5"/>
      <c r="AD512" s="5"/>
      <c r="AE512" s="4"/>
      <c r="AF512" s="6"/>
      <c r="AG512" s="4"/>
      <c r="AH512" s="6"/>
      <c r="AI512" s="5"/>
      <c r="AJ512" s="5"/>
      <c r="AK512" s="4">
        <v>9</v>
      </c>
      <c r="AL512" s="6">
        <v>328.91</v>
      </c>
      <c r="AM512" s="4"/>
      <c r="AN512" s="6"/>
      <c r="AO512" s="5"/>
      <c r="AP512" s="5"/>
      <c r="AQ512" s="4">
        <v>3</v>
      </c>
      <c r="AR512" s="6">
        <v>101.47</v>
      </c>
      <c r="AS512" s="4"/>
      <c r="AT512" s="6"/>
      <c r="AU512" s="5"/>
      <c r="AV512" s="5"/>
      <c r="AW512" s="4">
        <v>4</v>
      </c>
      <c r="AX512" s="6">
        <v>97.71</v>
      </c>
      <c r="AY512" s="4"/>
      <c r="AZ512" s="6"/>
      <c r="BA512" s="5"/>
      <c r="BB512" s="5"/>
      <c r="BC512" s="4">
        <v>46</v>
      </c>
      <c r="BD512" s="6">
        <v>1935.87</v>
      </c>
      <c r="BE512" s="4"/>
      <c r="BF512" s="6"/>
      <c r="BG512" s="5"/>
      <c r="BH512" s="5"/>
      <c r="BI512" s="4"/>
      <c r="BJ512" s="6"/>
      <c r="BK512" s="4"/>
      <c r="BL512" s="6"/>
      <c r="BM512" s="5"/>
      <c r="BN512" s="5"/>
      <c r="BO512" s="4">
        <v>1</v>
      </c>
      <c r="BP512" s="6">
        <v>30</v>
      </c>
      <c r="BQ512" s="4"/>
      <c r="BR512" s="6"/>
      <c r="BS512" s="5"/>
      <c r="BT512" s="5"/>
      <c r="BU512" s="4"/>
      <c r="BV512" s="6"/>
      <c r="BW512" s="4"/>
      <c r="BX512" s="6"/>
      <c r="BY512" s="5"/>
      <c r="BZ512" s="5"/>
      <c r="CA512" s="4"/>
      <c r="CB512" s="6"/>
      <c r="CC512" s="4"/>
      <c r="CD512" s="6"/>
      <c r="CE512" s="5"/>
      <c r="CF512" s="5"/>
      <c r="CG512" s="4">
        <v>1</v>
      </c>
      <c r="CH512" s="6">
        <v>30.59</v>
      </c>
      <c r="CI512" s="4"/>
      <c r="CJ512" s="6"/>
      <c r="CK512" s="5"/>
      <c r="CL512" s="5"/>
      <c r="CM512" s="4">
        <v>1</v>
      </c>
      <c r="CN512" s="6">
        <v>54.99</v>
      </c>
      <c r="CO512" s="4"/>
      <c r="CP512" s="6"/>
      <c r="CQ512" s="5"/>
      <c r="CR512" s="5"/>
      <c r="CS512" s="4">
        <v>2</v>
      </c>
      <c r="CT512" s="6">
        <v>66.43</v>
      </c>
      <c r="CU512" s="4"/>
      <c r="CV512" s="6"/>
      <c r="CW512" s="5"/>
      <c r="CX512" s="5"/>
      <c r="CY512" s="4"/>
      <c r="CZ512" s="6"/>
      <c r="DA512" s="4"/>
      <c r="DB512" s="6"/>
      <c r="DC512" s="5"/>
      <c r="DD512" s="5"/>
      <c r="DE512" s="4"/>
      <c r="DF512" s="6"/>
      <c r="DG512" s="4"/>
      <c r="DH512" s="6"/>
      <c r="DI512" s="5"/>
      <c r="DJ512" s="5"/>
      <c r="DK512" s="4"/>
      <c r="DL512" s="6"/>
      <c r="DM512" s="4"/>
      <c r="DN512" s="6"/>
      <c r="DO512" s="5"/>
      <c r="DP512" s="5"/>
      <c r="DQ512" s="4"/>
      <c r="DR512" s="6"/>
      <c r="DS512" s="4"/>
      <c r="DT512" s="6"/>
      <c r="DU512" s="5"/>
      <c r="DV512" s="5"/>
      <c r="DW512" s="4"/>
      <c r="DX512" s="6"/>
      <c r="DY512" s="4"/>
      <c r="DZ512" s="6"/>
      <c r="EA512" s="5"/>
      <c r="EB512" s="5"/>
      <c r="EC512" s="4"/>
      <c r="ED512" s="6"/>
      <c r="EE512" s="4"/>
      <c r="EF512" s="6"/>
      <c r="EG512" s="5"/>
      <c r="EH512" s="5"/>
      <c r="EI512" s="4"/>
      <c r="EJ512" s="6"/>
      <c r="EK512" s="4"/>
      <c r="EL512" s="6"/>
      <c r="EM512" s="5"/>
      <c r="EN512" s="5"/>
      <c r="EO512" s="4"/>
      <c r="EP512" s="6"/>
      <c r="EQ512" s="4"/>
      <c r="ER512" s="6"/>
      <c r="ES512" s="5"/>
      <c r="ET512" s="5"/>
      <c r="EU512" s="4"/>
      <c r="EV512" s="6"/>
      <c r="EW512" s="4"/>
      <c r="EX512" s="6"/>
      <c r="EY512" s="5"/>
      <c r="EZ512" s="5"/>
      <c r="FA512" s="4"/>
      <c r="FB512" s="6"/>
      <c r="FC512" s="4"/>
      <c r="FD512" s="6"/>
      <c r="FE512" s="5"/>
      <c r="FF512" s="5"/>
      <c r="FG512" s="4"/>
      <c r="FH512" s="6"/>
      <c r="FI512" s="4"/>
      <c r="FJ512" s="6"/>
      <c r="FK512" s="5"/>
      <c r="FL512" s="5"/>
      <c r="FM512" s="4"/>
      <c r="FN512" s="6"/>
      <c r="FO512" s="4"/>
      <c r="FP512" s="6"/>
      <c r="FQ512" s="5"/>
      <c r="FR512" s="5"/>
      <c r="FS512" s="4"/>
      <c r="FT512" s="6"/>
      <c r="FU512" s="4"/>
      <c r="FV512" s="6"/>
      <c r="FW512" s="5"/>
      <c r="FX512" s="5"/>
      <c r="FY512" s="4"/>
      <c r="FZ512" s="6"/>
      <c r="GA512" s="4"/>
      <c r="GB512" s="6"/>
      <c r="GC512" s="5"/>
      <c r="GD512" s="5"/>
      <c r="GE512" s="4"/>
      <c r="GF512" s="6"/>
      <c r="GG512" s="4"/>
      <c r="GH512" s="6"/>
      <c r="GI512" s="5"/>
      <c r="GJ512" s="5"/>
      <c r="GK512" s="4"/>
      <c r="GL512" s="6"/>
      <c r="GM512" s="4"/>
      <c r="GN512" s="6"/>
      <c r="GO512" s="5"/>
      <c r="GP512" s="5"/>
      <c r="GQ512" s="4"/>
      <c r="GR512" s="6"/>
      <c r="GS512" s="4"/>
      <c r="GT512" s="6"/>
      <c r="GU512" s="5"/>
      <c r="GV512" s="5"/>
      <c r="GW512" s="4"/>
      <c r="GX512" s="6"/>
      <c r="GY512" s="4"/>
      <c r="GZ512" s="6"/>
      <c r="HA512" s="5"/>
      <c r="HB512" s="5"/>
      <c r="HC512" s="4"/>
      <c r="HD512" s="6"/>
      <c r="HE512" s="4"/>
      <c r="HF512" s="6"/>
      <c r="HG512" s="5"/>
      <c r="HH512" s="5"/>
      <c r="HI512" s="4"/>
      <c r="HJ512" s="6"/>
      <c r="HK512" s="4"/>
      <c r="HL512" s="6"/>
      <c r="HM512" s="5"/>
      <c r="HN512" s="5"/>
      <c r="HO512" s="4"/>
      <c r="HP512" s="6"/>
      <c r="HQ512" s="4"/>
      <c r="HR512" s="6"/>
      <c r="HS512" s="5"/>
      <c r="HT512" s="5"/>
      <c r="HU512" s="4"/>
      <c r="HV512" s="6"/>
      <c r="HW512" s="4"/>
      <c r="HX512" s="6"/>
      <c r="HY512" s="5"/>
      <c r="HZ512" s="5"/>
      <c r="IA512" s="4"/>
      <c r="IB512" s="6"/>
      <c r="IC512" s="4"/>
      <c r="ID512" s="6"/>
      <c r="IE512" s="5"/>
      <c r="IF512" s="5"/>
      <c r="IG512" s="4"/>
      <c r="IH512" s="6"/>
      <c r="II512" s="4"/>
      <c r="IJ512" s="6"/>
      <c r="IK512" s="5"/>
      <c r="IL512" s="5"/>
      <c r="IM512" s="4"/>
      <c r="IN512" s="6"/>
      <c r="IO512" s="4"/>
      <c r="IP512" s="6"/>
      <c r="IQ512" s="5"/>
      <c r="IR512" s="5"/>
      <c r="IS512" s="4"/>
      <c r="IT512" s="6"/>
      <c r="IU512" s="4"/>
      <c r="IV512" s="6"/>
      <c r="IW512" s="5"/>
      <c r="IX512" s="5"/>
      <c r="IY512" s="4"/>
      <c r="IZ512" s="6"/>
      <c r="JA512" s="4"/>
      <c r="JB512" s="6"/>
      <c r="JC512" s="5"/>
      <c r="JD512" s="5"/>
      <c r="JE512" s="4"/>
      <c r="JF512" s="6"/>
      <c r="JG512" s="4"/>
      <c r="JH512" s="6"/>
      <c r="JI512" s="5"/>
      <c r="JJ512" s="5"/>
      <c r="JK512" s="4"/>
      <c r="JL512" s="6"/>
      <c r="JM512" s="4"/>
      <c r="JN512" s="6"/>
      <c r="JO512" s="5"/>
      <c r="JP512" s="5"/>
      <c r="JQ512" s="4"/>
      <c r="JR512" s="6"/>
      <c r="JS512" s="4"/>
      <c r="JT512" s="6"/>
      <c r="JU512" s="5"/>
      <c r="JV512" s="5"/>
      <c r="JW512" s="4"/>
      <c r="JX512" s="6"/>
      <c r="JY512" s="4"/>
      <c r="JZ512" s="6"/>
      <c r="KA512" s="5"/>
      <c r="KB512" s="5"/>
      <c r="KC512" s="4"/>
      <c r="KD512" s="6"/>
      <c r="KE512" s="4"/>
      <c r="KF512" s="6"/>
      <c r="KG512" s="5"/>
      <c r="KH512" s="5"/>
      <c r="KI512" s="4"/>
      <c r="KJ512" s="6"/>
      <c r="KK512" s="4"/>
      <c r="KL512" s="6"/>
      <c r="KM512" s="5"/>
      <c r="KN512" s="5"/>
    </row>
    <row r="513">
      <c r="A513" s="3" t="s">
        <v>85</v>
      </c>
      <c r="B513" s="3" t="s">
        <v>552</v>
      </c>
      <c r="C513" s="3" t="s">
        <v>87</v>
      </c>
      <c r="D513" s="3" t="s">
        <v>396</v>
      </c>
      <c r="E513" s="3" t="s">
        <v>555</v>
      </c>
      <c r="F513" s="3" t="s">
        <v>556</v>
      </c>
      <c r="G513" s="3" t="s">
        <v>557</v>
      </c>
      <c r="H513" s="3" t="s">
        <v>410</v>
      </c>
      <c r="I513" s="3" t="s">
        <v>1399</v>
      </c>
      <c r="J513" s="3" t="s">
        <v>1307</v>
      </c>
      <c r="K513" s="4">
        <v>2296</v>
      </c>
      <c r="L513" s="4">
        <f>=ROUNDDOWN(34.3198804185351,0)</f>
      </c>
      <c r="M513" s="4"/>
      <c r="N513" s="5">
        <v>1</v>
      </c>
      <c r="O513" s="4"/>
      <c r="P513" s="4">
        <f>=ROUNDDOWN({0},0)</f>
      </c>
      <c r="Q513" s="4"/>
      <c r="R513" s="5"/>
      <c r="S513" s="4">
        <v>68</v>
      </c>
      <c r="T513" s="6">
        <v>2293.28</v>
      </c>
      <c r="U513" s="4"/>
      <c r="V513" s="6"/>
      <c r="W513" s="5"/>
      <c r="X513" s="5"/>
      <c r="Y513" s="4">
        <v>28</v>
      </c>
      <c r="Z513" s="6">
        <v>806.12</v>
      </c>
      <c r="AA513" s="4"/>
      <c r="AB513" s="6"/>
      <c r="AC513" s="5"/>
      <c r="AD513" s="5"/>
      <c r="AE513" s="4">
        <v>4</v>
      </c>
      <c r="AF513" s="6">
        <v>132.93</v>
      </c>
      <c r="AG513" s="4"/>
      <c r="AH513" s="6"/>
      <c r="AI513" s="5"/>
      <c r="AJ513" s="5"/>
      <c r="AK513" s="4">
        <v>5</v>
      </c>
      <c r="AL513" s="6">
        <v>180.15</v>
      </c>
      <c r="AM513" s="4"/>
      <c r="AN513" s="6"/>
      <c r="AO513" s="5"/>
      <c r="AP513" s="5"/>
      <c r="AQ513" s="4">
        <v>3</v>
      </c>
      <c r="AR513" s="6">
        <v>95.67</v>
      </c>
      <c r="AS513" s="4"/>
      <c r="AT513" s="6"/>
      <c r="AU513" s="5"/>
      <c r="AV513" s="5"/>
      <c r="AW513" s="4">
        <v>5</v>
      </c>
      <c r="AX513" s="6">
        <v>122.51</v>
      </c>
      <c r="AY513" s="4"/>
      <c r="AZ513" s="6"/>
      <c r="BA513" s="5"/>
      <c r="BB513" s="5"/>
      <c r="BC513" s="4">
        <v>23</v>
      </c>
      <c r="BD513" s="6">
        <v>955.9</v>
      </c>
      <c r="BE513" s="4"/>
      <c r="BF513" s="6"/>
      <c r="BG513" s="5"/>
      <c r="BH513" s="5"/>
      <c r="BI513" s="4"/>
      <c r="BJ513" s="6"/>
      <c r="BK513" s="4"/>
      <c r="BL513" s="6"/>
      <c r="BM513" s="5"/>
      <c r="BN513" s="5"/>
      <c r="BO513" s="4"/>
      <c r="BP513" s="6"/>
      <c r="BQ513" s="4"/>
      <c r="BR513" s="6"/>
      <c r="BS513" s="5"/>
      <c r="BT513" s="5"/>
      <c r="BU513" s="4"/>
      <c r="BV513" s="6"/>
      <c r="BW513" s="4"/>
      <c r="BX513" s="6"/>
      <c r="BY513" s="5"/>
      <c r="BZ513" s="5"/>
      <c r="CA513" s="4"/>
      <c r="CB513" s="6"/>
      <c r="CC513" s="4"/>
      <c r="CD513" s="6"/>
      <c r="CE513" s="5"/>
      <c r="CF513" s="5"/>
      <c r="CG513" s="4"/>
      <c r="CH513" s="6"/>
      <c r="CI513" s="4"/>
      <c r="CJ513" s="6"/>
      <c r="CK513" s="5"/>
      <c r="CL513" s="5"/>
      <c r="CM513" s="4"/>
      <c r="CN513" s="6"/>
      <c r="CO513" s="4"/>
      <c r="CP513" s="6"/>
      <c r="CQ513" s="5"/>
      <c r="CR513" s="5"/>
      <c r="CS513" s="4"/>
      <c r="CT513" s="6"/>
      <c r="CU513" s="4"/>
      <c r="CV513" s="6"/>
      <c r="CW513" s="5"/>
      <c r="CX513" s="5"/>
      <c r="CY513" s="4"/>
      <c r="CZ513" s="6"/>
      <c r="DA513" s="4"/>
      <c r="DB513" s="6"/>
      <c r="DC513" s="5"/>
      <c r="DD513" s="5"/>
      <c r="DE513" s="4"/>
      <c r="DF513" s="6"/>
      <c r="DG513" s="4"/>
      <c r="DH513" s="6"/>
      <c r="DI513" s="5"/>
      <c r="DJ513" s="5"/>
      <c r="DK513" s="4"/>
      <c r="DL513" s="6"/>
      <c r="DM513" s="4"/>
      <c r="DN513" s="6"/>
      <c r="DO513" s="5"/>
      <c r="DP513" s="5"/>
      <c r="DQ513" s="4"/>
      <c r="DR513" s="6"/>
      <c r="DS513" s="4"/>
      <c r="DT513" s="6"/>
      <c r="DU513" s="5"/>
      <c r="DV513" s="5"/>
      <c r="DW513" s="4"/>
      <c r="DX513" s="6"/>
      <c r="DY513" s="4"/>
      <c r="DZ513" s="6"/>
      <c r="EA513" s="5"/>
      <c r="EB513" s="5"/>
      <c r="EC513" s="4"/>
      <c r="ED513" s="6"/>
      <c r="EE513" s="4"/>
      <c r="EF513" s="6"/>
      <c r="EG513" s="5"/>
      <c r="EH513" s="5"/>
      <c r="EI513" s="4"/>
      <c r="EJ513" s="6"/>
      <c r="EK513" s="4"/>
      <c r="EL513" s="6"/>
      <c r="EM513" s="5"/>
      <c r="EN513" s="5"/>
      <c r="EO513" s="4"/>
      <c r="EP513" s="6"/>
      <c r="EQ513" s="4"/>
      <c r="ER513" s="6"/>
      <c r="ES513" s="5"/>
      <c r="ET513" s="5"/>
      <c r="EU513" s="4"/>
      <c r="EV513" s="6"/>
      <c r="EW513" s="4"/>
      <c r="EX513" s="6"/>
      <c r="EY513" s="5"/>
      <c r="EZ513" s="5"/>
      <c r="FA513" s="4"/>
      <c r="FB513" s="6"/>
      <c r="FC513" s="4"/>
      <c r="FD513" s="6"/>
      <c r="FE513" s="5"/>
      <c r="FF513" s="5"/>
      <c r="FG513" s="4"/>
      <c r="FH513" s="6"/>
      <c r="FI513" s="4"/>
      <c r="FJ513" s="6"/>
      <c r="FK513" s="5"/>
      <c r="FL513" s="5"/>
      <c r="FM513" s="4"/>
      <c r="FN513" s="6"/>
      <c r="FO513" s="4"/>
      <c r="FP513" s="6"/>
      <c r="FQ513" s="5"/>
      <c r="FR513" s="5"/>
      <c r="FS513" s="4"/>
      <c r="FT513" s="6"/>
      <c r="FU513" s="4"/>
      <c r="FV513" s="6"/>
      <c r="FW513" s="5"/>
      <c r="FX513" s="5"/>
      <c r="FY513" s="4"/>
      <c r="FZ513" s="6"/>
      <c r="GA513" s="4"/>
      <c r="GB513" s="6"/>
      <c r="GC513" s="5"/>
      <c r="GD513" s="5"/>
      <c r="GE513" s="4"/>
      <c r="GF513" s="6"/>
      <c r="GG513" s="4"/>
      <c r="GH513" s="6"/>
      <c r="GI513" s="5"/>
      <c r="GJ513" s="5"/>
      <c r="GK513" s="4"/>
      <c r="GL513" s="6"/>
      <c r="GM513" s="4"/>
      <c r="GN513" s="6"/>
      <c r="GO513" s="5"/>
      <c r="GP513" s="5"/>
      <c r="GQ513" s="4"/>
      <c r="GR513" s="6"/>
      <c r="GS513" s="4"/>
      <c r="GT513" s="6"/>
      <c r="GU513" s="5"/>
      <c r="GV513" s="5"/>
      <c r="GW513" s="4"/>
      <c r="GX513" s="6"/>
      <c r="GY513" s="4"/>
      <c r="GZ513" s="6"/>
      <c r="HA513" s="5"/>
      <c r="HB513" s="5"/>
      <c r="HC513" s="4"/>
      <c r="HD513" s="6"/>
      <c r="HE513" s="4"/>
      <c r="HF513" s="6"/>
      <c r="HG513" s="5"/>
      <c r="HH513" s="5"/>
      <c r="HI513" s="4"/>
      <c r="HJ513" s="6"/>
      <c r="HK513" s="4"/>
      <c r="HL513" s="6"/>
      <c r="HM513" s="5"/>
      <c r="HN513" s="5"/>
      <c r="HO513" s="4"/>
      <c r="HP513" s="6"/>
      <c r="HQ513" s="4"/>
      <c r="HR513" s="6"/>
      <c r="HS513" s="5"/>
      <c r="HT513" s="5"/>
      <c r="HU513" s="4"/>
      <c r="HV513" s="6"/>
      <c r="HW513" s="4"/>
      <c r="HX513" s="6"/>
      <c r="HY513" s="5"/>
      <c r="HZ513" s="5"/>
      <c r="IA513" s="4"/>
      <c r="IB513" s="6"/>
      <c r="IC513" s="4"/>
      <c r="ID513" s="6"/>
      <c r="IE513" s="5"/>
      <c r="IF513" s="5"/>
      <c r="IG513" s="4"/>
      <c r="IH513" s="6"/>
      <c r="II513" s="4"/>
      <c r="IJ513" s="6"/>
      <c r="IK513" s="5"/>
      <c r="IL513" s="5"/>
      <c r="IM513" s="4"/>
      <c r="IN513" s="6"/>
      <c r="IO513" s="4"/>
      <c r="IP513" s="6"/>
      <c r="IQ513" s="5"/>
      <c r="IR513" s="5"/>
      <c r="IS513" s="4"/>
      <c r="IT513" s="6"/>
      <c r="IU513" s="4"/>
      <c r="IV513" s="6"/>
      <c r="IW513" s="5"/>
      <c r="IX513" s="5"/>
      <c r="IY513" s="4"/>
      <c r="IZ513" s="6"/>
      <c r="JA513" s="4"/>
      <c r="JB513" s="6"/>
      <c r="JC513" s="5"/>
      <c r="JD513" s="5"/>
      <c r="JE513" s="4"/>
      <c r="JF513" s="6"/>
      <c r="JG513" s="4"/>
      <c r="JH513" s="6"/>
      <c r="JI513" s="5"/>
      <c r="JJ513" s="5"/>
      <c r="JK513" s="4"/>
      <c r="JL513" s="6"/>
      <c r="JM513" s="4"/>
      <c r="JN513" s="6"/>
      <c r="JO513" s="5"/>
      <c r="JP513" s="5"/>
      <c r="JQ513" s="4"/>
      <c r="JR513" s="6"/>
      <c r="JS513" s="4"/>
      <c r="JT513" s="6"/>
      <c r="JU513" s="5"/>
      <c r="JV513" s="5"/>
      <c r="JW513" s="4"/>
      <c r="JX513" s="6"/>
      <c r="JY513" s="4"/>
      <c r="JZ513" s="6"/>
      <c r="KA513" s="5"/>
      <c r="KB513" s="5"/>
      <c r="KC513" s="4"/>
      <c r="KD513" s="6"/>
      <c r="KE513" s="4"/>
      <c r="KF513" s="6"/>
      <c r="KG513" s="5"/>
      <c r="KH513" s="5"/>
      <c r="KI513" s="4"/>
      <c r="KJ513" s="6"/>
      <c r="KK513" s="4"/>
      <c r="KL513" s="6"/>
      <c r="KM513" s="5"/>
      <c r="KN513" s="5"/>
    </row>
    <row r="514">
      <c r="A514" s="3" t="s">
        <v>85</v>
      </c>
      <c r="B514" s="3" t="s">
        <v>552</v>
      </c>
      <c r="C514" s="3" t="s">
        <v>87</v>
      </c>
      <c r="D514" s="3" t="s">
        <v>396</v>
      </c>
      <c r="E514" s="3" t="s">
        <v>555</v>
      </c>
      <c r="F514" s="3" t="s">
        <v>555</v>
      </c>
      <c r="G514" s="3" t="s">
        <v>555</v>
      </c>
      <c r="H514" s="3" t="s">
        <v>104</v>
      </c>
      <c r="I514" s="3" t="s">
        <v>1312</v>
      </c>
      <c r="J514" s="3" t="s">
        <v>1400</v>
      </c>
      <c r="K514" s="4">
        <v>2191</v>
      </c>
      <c r="L514" s="4">
        <f>=ROUNDDOWN(168.538461538462,0)</f>
      </c>
      <c r="M514" s="4"/>
      <c r="N514" s="5"/>
      <c r="O514" s="4"/>
      <c r="P514" s="4">
        <f>=ROUNDDOWN({0},0)</f>
      </c>
      <c r="Q514" s="4"/>
      <c r="R514" s="5"/>
      <c r="S514" s="4"/>
      <c r="T514" s="6"/>
      <c r="U514" s="4"/>
      <c r="V514" s="6"/>
      <c r="W514" s="5"/>
      <c r="X514" s="5"/>
      <c r="Y514" s="4"/>
      <c r="Z514" s="6"/>
      <c r="AA514" s="4"/>
      <c r="AB514" s="6"/>
      <c r="AC514" s="5"/>
      <c r="AD514" s="5"/>
      <c r="AE514" s="4"/>
      <c r="AF514" s="6"/>
      <c r="AG514" s="4"/>
      <c r="AH514" s="6"/>
      <c r="AI514" s="5"/>
      <c r="AJ514" s="5"/>
      <c r="AK514" s="4"/>
      <c r="AL514" s="6"/>
      <c r="AM514" s="4"/>
      <c r="AN514" s="6"/>
      <c r="AO514" s="5"/>
      <c r="AP514" s="5"/>
      <c r="AQ514" s="4"/>
      <c r="AR514" s="6"/>
      <c r="AS514" s="4"/>
      <c r="AT514" s="6"/>
      <c r="AU514" s="5"/>
      <c r="AV514" s="5"/>
      <c r="AW514" s="4"/>
      <c r="AX514" s="6"/>
      <c r="AY514" s="4"/>
      <c r="AZ514" s="6"/>
      <c r="BA514" s="5"/>
      <c r="BB514" s="5"/>
      <c r="BC514" s="4"/>
      <c r="BD514" s="6"/>
      <c r="BE514" s="4"/>
      <c r="BF514" s="6"/>
      <c r="BG514" s="5"/>
      <c r="BH514" s="5"/>
      <c r="BI514" s="4"/>
      <c r="BJ514" s="6"/>
      <c r="BK514" s="4"/>
      <c r="BL514" s="6"/>
      <c r="BM514" s="5"/>
      <c r="BN514" s="5"/>
      <c r="BO514" s="4"/>
      <c r="BP514" s="6"/>
      <c r="BQ514" s="4"/>
      <c r="BR514" s="6"/>
      <c r="BS514" s="5"/>
      <c r="BT514" s="5"/>
      <c r="BU514" s="4"/>
      <c r="BV514" s="6"/>
      <c r="BW514" s="4"/>
      <c r="BX514" s="6"/>
      <c r="BY514" s="5"/>
      <c r="BZ514" s="5"/>
      <c r="CA514" s="4"/>
      <c r="CB514" s="6"/>
      <c r="CC514" s="4"/>
      <c r="CD514" s="6"/>
      <c r="CE514" s="5"/>
      <c r="CF514" s="5"/>
      <c r="CG514" s="4"/>
      <c r="CH514" s="6"/>
      <c r="CI514" s="4"/>
      <c r="CJ514" s="6"/>
      <c r="CK514" s="5"/>
      <c r="CL514" s="5"/>
      <c r="CM514" s="4"/>
      <c r="CN514" s="6"/>
      <c r="CO514" s="4"/>
      <c r="CP514" s="6"/>
      <c r="CQ514" s="5"/>
      <c r="CR514" s="5"/>
      <c r="CS514" s="4"/>
      <c r="CT514" s="6"/>
      <c r="CU514" s="4"/>
      <c r="CV514" s="6"/>
      <c r="CW514" s="5"/>
      <c r="CX514" s="5"/>
      <c r="CY514" s="4"/>
      <c r="CZ514" s="6"/>
      <c r="DA514" s="4"/>
      <c r="DB514" s="6"/>
      <c r="DC514" s="5"/>
      <c r="DD514" s="5"/>
      <c r="DE514" s="4"/>
      <c r="DF514" s="6"/>
      <c r="DG514" s="4"/>
      <c r="DH514" s="6"/>
      <c r="DI514" s="5"/>
      <c r="DJ514" s="5"/>
      <c r="DK514" s="4"/>
      <c r="DL514" s="6"/>
      <c r="DM514" s="4"/>
      <c r="DN514" s="6"/>
      <c r="DO514" s="5"/>
      <c r="DP514" s="5"/>
      <c r="DQ514" s="4"/>
      <c r="DR514" s="6"/>
      <c r="DS514" s="4"/>
      <c r="DT514" s="6"/>
      <c r="DU514" s="5"/>
      <c r="DV514" s="5"/>
      <c r="DW514" s="4"/>
      <c r="DX514" s="6"/>
      <c r="DY514" s="4"/>
      <c r="DZ514" s="6"/>
      <c r="EA514" s="5"/>
      <c r="EB514" s="5"/>
      <c r="EC514" s="4"/>
      <c r="ED514" s="6"/>
      <c r="EE514" s="4"/>
      <c r="EF514" s="6"/>
      <c r="EG514" s="5"/>
      <c r="EH514" s="5"/>
      <c r="EI514" s="4"/>
      <c r="EJ514" s="6"/>
      <c r="EK514" s="4"/>
      <c r="EL514" s="6"/>
      <c r="EM514" s="5"/>
      <c r="EN514" s="5"/>
      <c r="EO514" s="4"/>
      <c r="EP514" s="6"/>
      <c r="EQ514" s="4"/>
      <c r="ER514" s="6"/>
      <c r="ES514" s="5"/>
      <c r="ET514" s="5"/>
      <c r="EU514" s="4"/>
      <c r="EV514" s="6"/>
      <c r="EW514" s="4"/>
      <c r="EX514" s="6"/>
      <c r="EY514" s="5"/>
      <c r="EZ514" s="5"/>
      <c r="FA514" s="4"/>
      <c r="FB514" s="6"/>
      <c r="FC514" s="4"/>
      <c r="FD514" s="6"/>
      <c r="FE514" s="5"/>
      <c r="FF514" s="5"/>
      <c r="FG514" s="4"/>
      <c r="FH514" s="6"/>
      <c r="FI514" s="4"/>
      <c r="FJ514" s="6"/>
      <c r="FK514" s="5"/>
      <c r="FL514" s="5"/>
      <c r="FM514" s="4"/>
      <c r="FN514" s="6"/>
      <c r="FO514" s="4"/>
      <c r="FP514" s="6"/>
      <c r="FQ514" s="5"/>
      <c r="FR514" s="5"/>
      <c r="FS514" s="4"/>
      <c r="FT514" s="6"/>
      <c r="FU514" s="4"/>
      <c r="FV514" s="6"/>
      <c r="FW514" s="5"/>
      <c r="FX514" s="5"/>
      <c r="FY514" s="4"/>
      <c r="FZ514" s="6"/>
      <c r="GA514" s="4"/>
      <c r="GB514" s="6"/>
      <c r="GC514" s="5"/>
      <c r="GD514" s="5"/>
      <c r="GE514" s="4"/>
      <c r="GF514" s="6"/>
      <c r="GG514" s="4"/>
      <c r="GH514" s="6"/>
      <c r="GI514" s="5"/>
      <c r="GJ514" s="5"/>
      <c r="GK514" s="4"/>
      <c r="GL514" s="6"/>
      <c r="GM514" s="4"/>
      <c r="GN514" s="6"/>
      <c r="GO514" s="5"/>
      <c r="GP514" s="5"/>
      <c r="GQ514" s="4"/>
      <c r="GR514" s="6"/>
      <c r="GS514" s="4"/>
      <c r="GT514" s="6"/>
      <c r="GU514" s="5"/>
      <c r="GV514" s="5"/>
      <c r="GW514" s="4"/>
      <c r="GX514" s="6"/>
      <c r="GY514" s="4"/>
      <c r="GZ514" s="6"/>
      <c r="HA514" s="5"/>
      <c r="HB514" s="5"/>
      <c r="HC514" s="4"/>
      <c r="HD514" s="6"/>
      <c r="HE514" s="4"/>
      <c r="HF514" s="6"/>
      <c r="HG514" s="5"/>
      <c r="HH514" s="5"/>
      <c r="HI514" s="4"/>
      <c r="HJ514" s="6"/>
      <c r="HK514" s="4"/>
      <c r="HL514" s="6"/>
      <c r="HM514" s="5"/>
      <c r="HN514" s="5"/>
      <c r="HO514" s="4"/>
      <c r="HP514" s="6"/>
      <c r="HQ514" s="4"/>
      <c r="HR514" s="6"/>
      <c r="HS514" s="5"/>
      <c r="HT514" s="5"/>
      <c r="HU514" s="4"/>
      <c r="HV514" s="6"/>
      <c r="HW514" s="4"/>
      <c r="HX514" s="6"/>
      <c r="HY514" s="5"/>
      <c r="HZ514" s="5"/>
      <c r="IA514" s="4"/>
      <c r="IB514" s="6"/>
      <c r="IC514" s="4"/>
      <c r="ID514" s="6"/>
      <c r="IE514" s="5"/>
      <c r="IF514" s="5"/>
      <c r="IG514" s="4"/>
      <c r="IH514" s="6"/>
      <c r="II514" s="4"/>
      <c r="IJ514" s="6"/>
      <c r="IK514" s="5"/>
      <c r="IL514" s="5"/>
      <c r="IM514" s="4"/>
      <c r="IN514" s="6"/>
      <c r="IO514" s="4"/>
      <c r="IP514" s="6"/>
      <c r="IQ514" s="5"/>
      <c r="IR514" s="5"/>
      <c r="IS514" s="4"/>
      <c r="IT514" s="6"/>
      <c r="IU514" s="4"/>
      <c r="IV514" s="6"/>
      <c r="IW514" s="5"/>
      <c r="IX514" s="5"/>
      <c r="IY514" s="4"/>
      <c r="IZ514" s="6"/>
      <c r="JA514" s="4"/>
      <c r="JB514" s="6"/>
      <c r="JC514" s="5"/>
      <c r="JD514" s="5"/>
      <c r="JE514" s="4"/>
      <c r="JF514" s="6"/>
      <c r="JG514" s="4"/>
      <c r="JH514" s="6"/>
      <c r="JI514" s="5"/>
      <c r="JJ514" s="5"/>
      <c r="JK514" s="4"/>
      <c r="JL514" s="6"/>
      <c r="JM514" s="4"/>
      <c r="JN514" s="6"/>
      <c r="JO514" s="5"/>
      <c r="JP514" s="5"/>
      <c r="JQ514" s="4"/>
      <c r="JR514" s="6"/>
      <c r="JS514" s="4"/>
      <c r="JT514" s="6"/>
      <c r="JU514" s="5"/>
      <c r="JV514" s="5"/>
      <c r="JW514" s="4"/>
      <c r="JX514" s="6"/>
      <c r="JY514" s="4"/>
      <c r="JZ514" s="6"/>
      <c r="KA514" s="5"/>
      <c r="KB514" s="5"/>
      <c r="KC514" s="4"/>
      <c r="KD514" s="6"/>
      <c r="KE514" s="4"/>
      <c r="KF514" s="6"/>
      <c r="KG514" s="5"/>
      <c r="KH514" s="5"/>
      <c r="KI514" s="4"/>
      <c r="KJ514" s="6"/>
      <c r="KK514" s="4"/>
      <c r="KL514" s="6"/>
      <c r="KM514" s="5"/>
      <c r="KN514" s="5"/>
    </row>
    <row r="515">
      <c r="A515" s="3" t="s">
        <v>85</v>
      </c>
      <c r="B515" s="3" t="s">
        <v>552</v>
      </c>
      <c r="C515" s="3" t="s">
        <v>87</v>
      </c>
      <c r="D515" s="3" t="s">
        <v>396</v>
      </c>
      <c r="E515" s="3" t="s">
        <v>558</v>
      </c>
      <c r="F515" s="3" t="s">
        <v>559</v>
      </c>
      <c r="G515" s="3" t="s">
        <v>560</v>
      </c>
      <c r="H515" s="3" t="s">
        <v>129</v>
      </c>
      <c r="I515" s="3" t="s">
        <v>1325</v>
      </c>
      <c r="J515" s="3" t="s">
        <v>1332</v>
      </c>
      <c r="K515" s="4">
        <v>3770</v>
      </c>
      <c r="L515" s="4">
        <f>=ROUNDDOWN(33.8724168912848,0)</f>
      </c>
      <c r="M515" s="4"/>
      <c r="N515" s="5">
        <v>1</v>
      </c>
      <c r="O515" s="4"/>
      <c r="P515" s="4">
        <f>=ROUNDDOWN({0},0)</f>
      </c>
      <c r="Q515" s="4"/>
      <c r="R515" s="5"/>
      <c r="S515" s="4">
        <v>113</v>
      </c>
      <c r="T515" s="6">
        <v>3548.52</v>
      </c>
      <c r="U515" s="4"/>
      <c r="V515" s="6"/>
      <c r="W515" s="5"/>
      <c r="X515" s="5"/>
      <c r="Y515" s="4">
        <v>34</v>
      </c>
      <c r="Z515" s="6">
        <v>968.7</v>
      </c>
      <c r="AA515" s="4"/>
      <c r="AB515" s="6"/>
      <c r="AC515" s="5"/>
      <c r="AD515" s="5"/>
      <c r="AE515" s="4">
        <v>2</v>
      </c>
      <c r="AF515" s="6">
        <v>46.98</v>
      </c>
      <c r="AG515" s="4"/>
      <c r="AH515" s="6"/>
      <c r="AI515" s="5"/>
      <c r="AJ515" s="5"/>
      <c r="AK515" s="4">
        <v>5</v>
      </c>
      <c r="AL515" s="6">
        <v>149.54</v>
      </c>
      <c r="AM515" s="4"/>
      <c r="AN515" s="6"/>
      <c r="AO515" s="5"/>
      <c r="AP515" s="5"/>
      <c r="AQ515" s="4">
        <v>4</v>
      </c>
      <c r="AR515" s="6">
        <v>150.02</v>
      </c>
      <c r="AS515" s="4"/>
      <c r="AT515" s="6"/>
      <c r="AU515" s="5"/>
      <c r="AV515" s="5"/>
      <c r="AW515" s="4">
        <v>12</v>
      </c>
      <c r="AX515" s="6">
        <v>319.95</v>
      </c>
      <c r="AY515" s="4"/>
      <c r="AZ515" s="6"/>
      <c r="BA515" s="5"/>
      <c r="BB515" s="5"/>
      <c r="BC515" s="4">
        <v>36</v>
      </c>
      <c r="BD515" s="6">
        <v>1162.3</v>
      </c>
      <c r="BE515" s="4"/>
      <c r="BF515" s="6"/>
      <c r="BG515" s="5"/>
      <c r="BH515" s="5"/>
      <c r="BI515" s="4"/>
      <c r="BJ515" s="6"/>
      <c r="BK515" s="4"/>
      <c r="BL515" s="6"/>
      <c r="BM515" s="5"/>
      <c r="BN515" s="5"/>
      <c r="BO515" s="4">
        <v>1</v>
      </c>
      <c r="BP515" s="6">
        <v>28.99</v>
      </c>
      <c r="BQ515" s="4"/>
      <c r="BR515" s="6"/>
      <c r="BS515" s="5"/>
      <c r="BT515" s="5"/>
      <c r="BU515" s="4"/>
      <c r="BV515" s="6"/>
      <c r="BW515" s="4"/>
      <c r="BX515" s="6"/>
      <c r="BY515" s="5"/>
      <c r="BZ515" s="5"/>
      <c r="CA515" s="4"/>
      <c r="CB515" s="6"/>
      <c r="CC515" s="4"/>
      <c r="CD515" s="6"/>
      <c r="CE515" s="5"/>
      <c r="CF515" s="5"/>
      <c r="CG515" s="4">
        <v>3</v>
      </c>
      <c r="CH515" s="6">
        <v>83.97</v>
      </c>
      <c r="CI515" s="4"/>
      <c r="CJ515" s="6"/>
      <c r="CK515" s="5"/>
      <c r="CL515" s="5"/>
      <c r="CM515" s="4">
        <v>8</v>
      </c>
      <c r="CN515" s="6">
        <v>300.88</v>
      </c>
      <c r="CO515" s="4"/>
      <c r="CP515" s="6"/>
      <c r="CQ515" s="5"/>
      <c r="CR515" s="5"/>
      <c r="CS515" s="4">
        <v>1</v>
      </c>
      <c r="CT515" s="6">
        <v>30.44</v>
      </c>
      <c r="CU515" s="4"/>
      <c r="CV515" s="6"/>
      <c r="CW515" s="5"/>
      <c r="CX515" s="5"/>
      <c r="CY515" s="4"/>
      <c r="CZ515" s="6"/>
      <c r="DA515" s="4"/>
      <c r="DB515" s="6"/>
      <c r="DC515" s="5"/>
      <c r="DD515" s="5"/>
      <c r="DE515" s="4">
        <v>5</v>
      </c>
      <c r="DF515" s="6">
        <v>242.95</v>
      </c>
      <c r="DG515" s="4"/>
      <c r="DH515" s="6"/>
      <c r="DI515" s="5"/>
      <c r="DJ515" s="5"/>
      <c r="DK515" s="4"/>
      <c r="DL515" s="6"/>
      <c r="DM515" s="4"/>
      <c r="DN515" s="6"/>
      <c r="DO515" s="5"/>
      <c r="DP515" s="5"/>
      <c r="DQ515" s="4">
        <v>1</v>
      </c>
      <c r="DR515" s="6">
        <v>28.7</v>
      </c>
      <c r="DS515" s="4"/>
      <c r="DT515" s="6"/>
      <c r="DU515" s="5"/>
      <c r="DV515" s="5"/>
      <c r="DW515" s="4"/>
      <c r="DX515" s="6"/>
      <c r="DY515" s="4"/>
      <c r="DZ515" s="6"/>
      <c r="EA515" s="5"/>
      <c r="EB515" s="5"/>
      <c r="EC515" s="4"/>
      <c r="ED515" s="6"/>
      <c r="EE515" s="4"/>
      <c r="EF515" s="6"/>
      <c r="EG515" s="5"/>
      <c r="EH515" s="5"/>
      <c r="EI515" s="4"/>
      <c r="EJ515" s="6"/>
      <c r="EK515" s="4"/>
      <c r="EL515" s="6"/>
      <c r="EM515" s="5"/>
      <c r="EN515" s="5"/>
      <c r="EO515" s="4">
        <v>1</v>
      </c>
      <c r="EP515" s="6">
        <v>35.1</v>
      </c>
      <c r="EQ515" s="4"/>
      <c r="ER515" s="6"/>
      <c r="ES515" s="5"/>
      <c r="ET515" s="5"/>
      <c r="EU515" s="4"/>
      <c r="EV515" s="6"/>
      <c r="EW515" s="4"/>
      <c r="EX515" s="6"/>
      <c r="EY515" s="5"/>
      <c r="EZ515" s="5"/>
      <c r="FA515" s="4"/>
      <c r="FB515" s="6"/>
      <c r="FC515" s="4"/>
      <c r="FD515" s="6"/>
      <c r="FE515" s="5"/>
      <c r="FF515" s="5"/>
      <c r="FG515" s="4"/>
      <c r="FH515" s="6"/>
      <c r="FI515" s="4"/>
      <c r="FJ515" s="6"/>
      <c r="FK515" s="5"/>
      <c r="FL515" s="5"/>
      <c r="FM515" s="4"/>
      <c r="FN515" s="6"/>
      <c r="FO515" s="4"/>
      <c r="FP515" s="6"/>
      <c r="FQ515" s="5"/>
      <c r="FR515" s="5"/>
      <c r="FS515" s="4"/>
      <c r="FT515" s="6"/>
      <c r="FU515" s="4"/>
      <c r="FV515" s="6"/>
      <c r="FW515" s="5"/>
      <c r="FX515" s="5"/>
      <c r="FY515" s="4"/>
      <c r="FZ515" s="6"/>
      <c r="GA515" s="4"/>
      <c r="GB515" s="6"/>
      <c r="GC515" s="5"/>
      <c r="GD515" s="5"/>
      <c r="GE515" s="4"/>
      <c r="GF515" s="6"/>
      <c r="GG515" s="4"/>
      <c r="GH515" s="6"/>
      <c r="GI515" s="5"/>
      <c r="GJ515" s="5"/>
      <c r="GK515" s="4"/>
      <c r="GL515" s="6"/>
      <c r="GM515" s="4"/>
      <c r="GN515" s="6"/>
      <c r="GO515" s="5"/>
      <c r="GP515" s="5"/>
      <c r="GQ515" s="4"/>
      <c r="GR515" s="6"/>
      <c r="GS515" s="4"/>
      <c r="GT515" s="6"/>
      <c r="GU515" s="5"/>
      <c r="GV515" s="5"/>
      <c r="GW515" s="4"/>
      <c r="GX515" s="6"/>
      <c r="GY515" s="4"/>
      <c r="GZ515" s="6"/>
      <c r="HA515" s="5"/>
      <c r="HB515" s="5"/>
      <c r="HC515" s="4"/>
      <c r="HD515" s="6"/>
      <c r="HE515" s="4"/>
      <c r="HF515" s="6"/>
      <c r="HG515" s="5"/>
      <c r="HH515" s="5"/>
      <c r="HI515" s="4"/>
      <c r="HJ515" s="6"/>
      <c r="HK515" s="4"/>
      <c r="HL515" s="6"/>
      <c r="HM515" s="5"/>
      <c r="HN515" s="5"/>
      <c r="HO515" s="4"/>
      <c r="HP515" s="6"/>
      <c r="HQ515" s="4"/>
      <c r="HR515" s="6"/>
      <c r="HS515" s="5"/>
      <c r="HT515" s="5"/>
      <c r="HU515" s="4"/>
      <c r="HV515" s="6"/>
      <c r="HW515" s="4"/>
      <c r="HX515" s="6"/>
      <c r="HY515" s="5"/>
      <c r="HZ515" s="5"/>
      <c r="IA515" s="4"/>
      <c r="IB515" s="6"/>
      <c r="IC515" s="4"/>
      <c r="ID515" s="6"/>
      <c r="IE515" s="5"/>
      <c r="IF515" s="5"/>
      <c r="IG515" s="4"/>
      <c r="IH515" s="6"/>
      <c r="II515" s="4"/>
      <c r="IJ515" s="6"/>
      <c r="IK515" s="5"/>
      <c r="IL515" s="5"/>
      <c r="IM515" s="4"/>
      <c r="IN515" s="6"/>
      <c r="IO515" s="4"/>
      <c r="IP515" s="6"/>
      <c r="IQ515" s="5"/>
      <c r="IR515" s="5"/>
      <c r="IS515" s="4"/>
      <c r="IT515" s="6"/>
      <c r="IU515" s="4"/>
      <c r="IV515" s="6"/>
      <c r="IW515" s="5"/>
      <c r="IX515" s="5"/>
      <c r="IY515" s="4"/>
      <c r="IZ515" s="6"/>
      <c r="JA515" s="4"/>
      <c r="JB515" s="6"/>
      <c r="JC515" s="5"/>
      <c r="JD515" s="5"/>
      <c r="JE515" s="4"/>
      <c r="JF515" s="6"/>
      <c r="JG515" s="4"/>
      <c r="JH515" s="6"/>
      <c r="JI515" s="5"/>
      <c r="JJ515" s="5"/>
      <c r="JK515" s="4"/>
      <c r="JL515" s="6"/>
      <c r="JM515" s="4"/>
      <c r="JN515" s="6"/>
      <c r="JO515" s="5"/>
      <c r="JP515" s="5"/>
      <c r="JQ515" s="4"/>
      <c r="JR515" s="6"/>
      <c r="JS515" s="4"/>
      <c r="JT515" s="6"/>
      <c r="JU515" s="5"/>
      <c r="JV515" s="5"/>
      <c r="JW515" s="4"/>
      <c r="JX515" s="6"/>
      <c r="JY515" s="4"/>
      <c r="JZ515" s="6"/>
      <c r="KA515" s="5"/>
      <c r="KB515" s="5"/>
      <c r="KC515" s="4"/>
      <c r="KD515" s="6"/>
      <c r="KE515" s="4"/>
      <c r="KF515" s="6"/>
      <c r="KG515" s="5"/>
      <c r="KH515" s="5"/>
      <c r="KI515" s="4"/>
      <c r="KJ515" s="6"/>
      <c r="KK515" s="4"/>
      <c r="KL515" s="6"/>
      <c r="KM515" s="5"/>
      <c r="KN515" s="5"/>
    </row>
    <row r="516">
      <c r="A516" s="3" t="s">
        <v>85</v>
      </c>
      <c r="B516" s="3" t="s">
        <v>552</v>
      </c>
      <c r="C516" s="3" t="s">
        <v>87</v>
      </c>
      <c r="D516" s="3" t="s">
        <v>396</v>
      </c>
      <c r="E516" s="3" t="s">
        <v>558</v>
      </c>
      <c r="F516" s="3" t="s">
        <v>559</v>
      </c>
      <c r="G516" s="3" t="s">
        <v>560</v>
      </c>
      <c r="H516" s="3" t="s">
        <v>129</v>
      </c>
      <c r="I516" s="3" t="s">
        <v>1321</v>
      </c>
      <c r="J516" s="3" t="s">
        <v>1332</v>
      </c>
      <c r="K516" s="4">
        <v>1310</v>
      </c>
      <c r="L516" s="4">
        <f>=ROUNDDOWN(10.8264462809917,0)</f>
      </c>
      <c r="M516" s="4">
        <v>990</v>
      </c>
      <c r="N516" s="5">
        <v>1</v>
      </c>
      <c r="O516" s="4"/>
      <c r="P516" s="4">
        <f>=ROUNDDOWN({0},0)</f>
      </c>
      <c r="Q516" s="4"/>
      <c r="R516" s="5"/>
      <c r="S516" s="4">
        <v>112</v>
      </c>
      <c r="T516" s="6">
        <v>3234.32</v>
      </c>
      <c r="U516" s="4"/>
      <c r="V516" s="6"/>
      <c r="W516" s="5"/>
      <c r="X516" s="5"/>
      <c r="Y516" s="4">
        <v>41</v>
      </c>
      <c r="Z516" s="6">
        <v>1103.7</v>
      </c>
      <c r="AA516" s="4"/>
      <c r="AB516" s="6"/>
      <c r="AC516" s="5"/>
      <c r="AD516" s="5"/>
      <c r="AE516" s="4">
        <v>3</v>
      </c>
      <c r="AF516" s="6">
        <v>86.97</v>
      </c>
      <c r="AG516" s="4"/>
      <c r="AH516" s="6"/>
      <c r="AI516" s="5"/>
      <c r="AJ516" s="5"/>
      <c r="AK516" s="4">
        <v>3</v>
      </c>
      <c r="AL516" s="6">
        <v>97.72</v>
      </c>
      <c r="AM516" s="4"/>
      <c r="AN516" s="6"/>
      <c r="AO516" s="5"/>
      <c r="AP516" s="5"/>
      <c r="AQ516" s="4">
        <v>9</v>
      </c>
      <c r="AR516" s="6">
        <v>325.03</v>
      </c>
      <c r="AS516" s="4"/>
      <c r="AT516" s="6"/>
      <c r="AU516" s="5"/>
      <c r="AV516" s="5"/>
      <c r="AW516" s="4">
        <v>8</v>
      </c>
      <c r="AX516" s="6">
        <v>212.55</v>
      </c>
      <c r="AY516" s="4"/>
      <c r="AZ516" s="6"/>
      <c r="BA516" s="5"/>
      <c r="BB516" s="5"/>
      <c r="BC516" s="4">
        <v>29</v>
      </c>
      <c r="BD516" s="6">
        <v>703.7</v>
      </c>
      <c r="BE516" s="4"/>
      <c r="BF516" s="6"/>
      <c r="BG516" s="5"/>
      <c r="BH516" s="5"/>
      <c r="BI516" s="4">
        <v>3</v>
      </c>
      <c r="BJ516" s="6">
        <v>99</v>
      </c>
      <c r="BK516" s="4"/>
      <c r="BL516" s="6"/>
      <c r="BM516" s="5"/>
      <c r="BN516" s="5"/>
      <c r="BO516" s="4"/>
      <c r="BP516" s="6"/>
      <c r="BQ516" s="4"/>
      <c r="BR516" s="6"/>
      <c r="BS516" s="5"/>
      <c r="BT516" s="5"/>
      <c r="BU516" s="4"/>
      <c r="BV516" s="6"/>
      <c r="BW516" s="4"/>
      <c r="BX516" s="6"/>
      <c r="BY516" s="5"/>
      <c r="BZ516" s="5"/>
      <c r="CA516" s="4"/>
      <c r="CB516" s="6"/>
      <c r="CC516" s="4"/>
      <c r="CD516" s="6"/>
      <c r="CE516" s="5"/>
      <c r="CF516" s="5"/>
      <c r="CG516" s="4">
        <v>2</v>
      </c>
      <c r="CH516" s="6">
        <v>57.98</v>
      </c>
      <c r="CI516" s="4"/>
      <c r="CJ516" s="6"/>
      <c r="CK516" s="5"/>
      <c r="CL516" s="5"/>
      <c r="CM516" s="4">
        <v>4</v>
      </c>
      <c r="CN516" s="6">
        <v>173</v>
      </c>
      <c r="CO516" s="4"/>
      <c r="CP516" s="6"/>
      <c r="CQ516" s="5"/>
      <c r="CR516" s="5"/>
      <c r="CS516" s="4">
        <v>4</v>
      </c>
      <c r="CT516" s="6">
        <v>123.87</v>
      </c>
      <c r="CU516" s="4"/>
      <c r="CV516" s="6"/>
      <c r="CW516" s="5"/>
      <c r="CX516" s="5"/>
      <c r="CY516" s="4"/>
      <c r="CZ516" s="6"/>
      <c r="DA516" s="4"/>
      <c r="DB516" s="6"/>
      <c r="DC516" s="5"/>
      <c r="DD516" s="5"/>
      <c r="DE516" s="4">
        <v>3</v>
      </c>
      <c r="DF516" s="6">
        <v>170.97</v>
      </c>
      <c r="DG516" s="4"/>
      <c r="DH516" s="6"/>
      <c r="DI516" s="5"/>
      <c r="DJ516" s="5"/>
      <c r="DK516" s="4"/>
      <c r="DL516" s="6"/>
      <c r="DM516" s="4"/>
      <c r="DN516" s="6"/>
      <c r="DO516" s="5"/>
      <c r="DP516" s="5"/>
      <c r="DQ516" s="4">
        <v>3</v>
      </c>
      <c r="DR516" s="6">
        <v>79.83</v>
      </c>
      <c r="DS516" s="4"/>
      <c r="DT516" s="6"/>
      <c r="DU516" s="5"/>
      <c r="DV516" s="5"/>
      <c r="DW516" s="4"/>
      <c r="DX516" s="6"/>
      <c r="DY516" s="4"/>
      <c r="DZ516" s="6"/>
      <c r="EA516" s="5"/>
      <c r="EB516" s="5"/>
      <c r="EC516" s="4"/>
      <c r="ED516" s="6"/>
      <c r="EE516" s="4"/>
      <c r="EF516" s="6"/>
      <c r="EG516" s="5"/>
      <c r="EH516" s="5"/>
      <c r="EI516" s="4"/>
      <c r="EJ516" s="6"/>
      <c r="EK516" s="4"/>
      <c r="EL516" s="6"/>
      <c r="EM516" s="5"/>
      <c r="EN516" s="5"/>
      <c r="EO516" s="4"/>
      <c r="EP516" s="6"/>
      <c r="EQ516" s="4"/>
      <c r="ER516" s="6"/>
      <c r="ES516" s="5"/>
      <c r="ET516" s="5"/>
      <c r="EU516" s="4"/>
      <c r="EV516" s="6"/>
      <c r="EW516" s="4"/>
      <c r="EX516" s="6"/>
      <c r="EY516" s="5"/>
      <c r="EZ516" s="5"/>
      <c r="FA516" s="4"/>
      <c r="FB516" s="6"/>
      <c r="FC516" s="4"/>
      <c r="FD516" s="6"/>
      <c r="FE516" s="5"/>
      <c r="FF516" s="5"/>
      <c r="FG516" s="4"/>
      <c r="FH516" s="6"/>
      <c r="FI516" s="4"/>
      <c r="FJ516" s="6"/>
      <c r="FK516" s="5"/>
      <c r="FL516" s="5"/>
      <c r="FM516" s="4"/>
      <c r="FN516" s="6"/>
      <c r="FO516" s="4"/>
      <c r="FP516" s="6"/>
      <c r="FQ516" s="5"/>
      <c r="FR516" s="5"/>
      <c r="FS516" s="4"/>
      <c r="FT516" s="6"/>
      <c r="FU516" s="4"/>
      <c r="FV516" s="6"/>
      <c r="FW516" s="5"/>
      <c r="FX516" s="5"/>
      <c r="FY516" s="4"/>
      <c r="FZ516" s="6"/>
      <c r="GA516" s="4"/>
      <c r="GB516" s="6"/>
      <c r="GC516" s="5"/>
      <c r="GD516" s="5"/>
      <c r="GE516" s="4"/>
      <c r="GF516" s="6"/>
      <c r="GG516" s="4"/>
      <c r="GH516" s="6"/>
      <c r="GI516" s="5"/>
      <c r="GJ516" s="5"/>
      <c r="GK516" s="4"/>
      <c r="GL516" s="6"/>
      <c r="GM516" s="4"/>
      <c r="GN516" s="6"/>
      <c r="GO516" s="5"/>
      <c r="GP516" s="5"/>
      <c r="GQ516" s="4"/>
      <c r="GR516" s="6"/>
      <c r="GS516" s="4"/>
      <c r="GT516" s="6"/>
      <c r="GU516" s="5"/>
      <c r="GV516" s="5"/>
      <c r="GW516" s="4"/>
      <c r="GX516" s="6"/>
      <c r="GY516" s="4"/>
      <c r="GZ516" s="6"/>
      <c r="HA516" s="5"/>
      <c r="HB516" s="5"/>
      <c r="HC516" s="4"/>
      <c r="HD516" s="6"/>
      <c r="HE516" s="4"/>
      <c r="HF516" s="6"/>
      <c r="HG516" s="5"/>
      <c r="HH516" s="5"/>
      <c r="HI516" s="4"/>
      <c r="HJ516" s="6"/>
      <c r="HK516" s="4"/>
      <c r="HL516" s="6"/>
      <c r="HM516" s="5"/>
      <c r="HN516" s="5"/>
      <c r="HO516" s="4"/>
      <c r="HP516" s="6"/>
      <c r="HQ516" s="4"/>
      <c r="HR516" s="6"/>
      <c r="HS516" s="5"/>
      <c r="HT516" s="5"/>
      <c r="HU516" s="4"/>
      <c r="HV516" s="6"/>
      <c r="HW516" s="4"/>
      <c r="HX516" s="6"/>
      <c r="HY516" s="5"/>
      <c r="HZ516" s="5"/>
      <c r="IA516" s="4"/>
      <c r="IB516" s="6"/>
      <c r="IC516" s="4"/>
      <c r="ID516" s="6"/>
      <c r="IE516" s="5"/>
      <c r="IF516" s="5"/>
      <c r="IG516" s="4"/>
      <c r="IH516" s="6"/>
      <c r="II516" s="4"/>
      <c r="IJ516" s="6"/>
      <c r="IK516" s="5"/>
      <c r="IL516" s="5"/>
      <c r="IM516" s="4"/>
      <c r="IN516" s="6"/>
      <c r="IO516" s="4"/>
      <c r="IP516" s="6"/>
      <c r="IQ516" s="5"/>
      <c r="IR516" s="5"/>
      <c r="IS516" s="4"/>
      <c r="IT516" s="6"/>
      <c r="IU516" s="4"/>
      <c r="IV516" s="6"/>
      <c r="IW516" s="5"/>
      <c r="IX516" s="5"/>
      <c r="IY516" s="4"/>
      <c r="IZ516" s="6"/>
      <c r="JA516" s="4"/>
      <c r="JB516" s="6"/>
      <c r="JC516" s="5"/>
      <c r="JD516" s="5"/>
      <c r="JE516" s="4"/>
      <c r="JF516" s="6"/>
      <c r="JG516" s="4"/>
      <c r="JH516" s="6"/>
      <c r="JI516" s="5"/>
      <c r="JJ516" s="5"/>
      <c r="JK516" s="4"/>
      <c r="JL516" s="6"/>
      <c r="JM516" s="4"/>
      <c r="JN516" s="6"/>
      <c r="JO516" s="5"/>
      <c r="JP516" s="5"/>
      <c r="JQ516" s="4"/>
      <c r="JR516" s="6"/>
      <c r="JS516" s="4"/>
      <c r="JT516" s="6"/>
      <c r="JU516" s="5"/>
      <c r="JV516" s="5"/>
      <c r="JW516" s="4"/>
      <c r="JX516" s="6"/>
      <c r="JY516" s="4"/>
      <c r="JZ516" s="6"/>
      <c r="KA516" s="5"/>
      <c r="KB516" s="5"/>
      <c r="KC516" s="4"/>
      <c r="KD516" s="6"/>
      <c r="KE516" s="4"/>
      <c r="KF516" s="6"/>
      <c r="KG516" s="5"/>
      <c r="KH516" s="5"/>
      <c r="KI516" s="4"/>
      <c r="KJ516" s="6"/>
      <c r="KK516" s="4"/>
      <c r="KL516" s="6"/>
      <c r="KM516" s="5"/>
      <c r="KN516" s="5"/>
    </row>
    <row r="517">
      <c r="A517" s="3" t="s">
        <v>85</v>
      </c>
      <c r="B517" s="3" t="s">
        <v>552</v>
      </c>
      <c r="C517" s="3" t="s">
        <v>87</v>
      </c>
      <c r="D517" s="3" t="s">
        <v>396</v>
      </c>
      <c r="E517" s="3" t="s">
        <v>558</v>
      </c>
      <c r="F517" s="3" t="s">
        <v>559</v>
      </c>
      <c r="G517" s="3" t="s">
        <v>560</v>
      </c>
      <c r="H517" s="3" t="s">
        <v>129</v>
      </c>
      <c r="I517" s="3" t="s">
        <v>1346</v>
      </c>
      <c r="J517" s="3" t="s">
        <v>1332</v>
      </c>
      <c r="K517" s="4">
        <v>997</v>
      </c>
      <c r="L517" s="4">
        <f>=ROUNDDOWN(12.7820512820513,0)</f>
      </c>
      <c r="M517" s="4"/>
      <c r="N517" s="5">
        <v>1</v>
      </c>
      <c r="O517" s="4"/>
      <c r="P517" s="4">
        <f>=ROUNDDOWN({0},0)</f>
      </c>
      <c r="Q517" s="4"/>
      <c r="R517" s="5"/>
      <c r="S517" s="4">
        <v>71</v>
      </c>
      <c r="T517" s="6">
        <v>2418.49</v>
      </c>
      <c r="U517" s="4"/>
      <c r="V517" s="6"/>
      <c r="W517" s="5"/>
      <c r="X517" s="5"/>
      <c r="Y517" s="4">
        <v>24</v>
      </c>
      <c r="Z517" s="6">
        <v>690.1</v>
      </c>
      <c r="AA517" s="4"/>
      <c r="AB517" s="6"/>
      <c r="AC517" s="5"/>
      <c r="AD517" s="5"/>
      <c r="AE517" s="4"/>
      <c r="AF517" s="6"/>
      <c r="AG517" s="4"/>
      <c r="AH517" s="6"/>
      <c r="AI517" s="5"/>
      <c r="AJ517" s="5"/>
      <c r="AK517" s="4">
        <v>1</v>
      </c>
      <c r="AL517" s="6">
        <v>35.1</v>
      </c>
      <c r="AM517" s="4"/>
      <c r="AN517" s="6"/>
      <c r="AO517" s="5"/>
      <c r="AP517" s="5"/>
      <c r="AQ517" s="4">
        <v>7</v>
      </c>
      <c r="AR517" s="6">
        <v>246.05</v>
      </c>
      <c r="AS517" s="4"/>
      <c r="AT517" s="6"/>
      <c r="AU517" s="5"/>
      <c r="AV517" s="5"/>
      <c r="AW517" s="4">
        <v>5</v>
      </c>
      <c r="AX517" s="6">
        <v>140.15</v>
      </c>
      <c r="AY517" s="4"/>
      <c r="AZ517" s="6"/>
      <c r="BA517" s="5"/>
      <c r="BB517" s="5"/>
      <c r="BC517" s="4">
        <v>16</v>
      </c>
      <c r="BD517" s="6">
        <v>581.64</v>
      </c>
      <c r="BE517" s="4"/>
      <c r="BF517" s="6"/>
      <c r="BG517" s="5"/>
      <c r="BH517" s="5"/>
      <c r="BI517" s="4"/>
      <c r="BJ517" s="6"/>
      <c r="BK517" s="4"/>
      <c r="BL517" s="6"/>
      <c r="BM517" s="5"/>
      <c r="BN517" s="5"/>
      <c r="BO517" s="4"/>
      <c r="BP517" s="6"/>
      <c r="BQ517" s="4"/>
      <c r="BR517" s="6"/>
      <c r="BS517" s="5"/>
      <c r="BT517" s="5"/>
      <c r="BU517" s="4"/>
      <c r="BV517" s="6"/>
      <c r="BW517" s="4"/>
      <c r="BX517" s="6"/>
      <c r="BY517" s="5"/>
      <c r="BZ517" s="5"/>
      <c r="CA517" s="4"/>
      <c r="CB517" s="6"/>
      <c r="CC517" s="4"/>
      <c r="CD517" s="6"/>
      <c r="CE517" s="5"/>
      <c r="CF517" s="5"/>
      <c r="CG517" s="4">
        <v>1</v>
      </c>
      <c r="CH517" s="6">
        <v>31.99</v>
      </c>
      <c r="CI517" s="4"/>
      <c r="CJ517" s="6"/>
      <c r="CK517" s="5"/>
      <c r="CL517" s="5"/>
      <c r="CM517" s="4">
        <v>8</v>
      </c>
      <c r="CN517" s="6">
        <v>346</v>
      </c>
      <c r="CO517" s="4"/>
      <c r="CP517" s="6"/>
      <c r="CQ517" s="5"/>
      <c r="CR517" s="5"/>
      <c r="CS517" s="4">
        <v>4</v>
      </c>
      <c r="CT517" s="6">
        <v>132.8</v>
      </c>
      <c r="CU517" s="4"/>
      <c r="CV517" s="6"/>
      <c r="CW517" s="5"/>
      <c r="CX517" s="5"/>
      <c r="CY517" s="4"/>
      <c r="CZ517" s="6"/>
      <c r="DA517" s="4"/>
      <c r="DB517" s="6"/>
      <c r="DC517" s="5"/>
      <c r="DD517" s="5"/>
      <c r="DE517" s="4">
        <v>4</v>
      </c>
      <c r="DF517" s="6">
        <v>185.96</v>
      </c>
      <c r="DG517" s="4"/>
      <c r="DH517" s="6"/>
      <c r="DI517" s="5"/>
      <c r="DJ517" s="5"/>
      <c r="DK517" s="4"/>
      <c r="DL517" s="6"/>
      <c r="DM517" s="4"/>
      <c r="DN517" s="6"/>
      <c r="DO517" s="5"/>
      <c r="DP517" s="5"/>
      <c r="DQ517" s="4">
        <v>1</v>
      </c>
      <c r="DR517" s="6">
        <v>28.7</v>
      </c>
      <c r="DS517" s="4"/>
      <c r="DT517" s="6"/>
      <c r="DU517" s="5"/>
      <c r="DV517" s="5"/>
      <c r="DW517" s="4"/>
      <c r="DX517" s="6"/>
      <c r="DY517" s="4"/>
      <c r="DZ517" s="6"/>
      <c r="EA517" s="5"/>
      <c r="EB517" s="5"/>
      <c r="EC517" s="4"/>
      <c r="ED517" s="6"/>
      <c r="EE517" s="4"/>
      <c r="EF517" s="6"/>
      <c r="EG517" s="5"/>
      <c r="EH517" s="5"/>
      <c r="EI517" s="4"/>
      <c r="EJ517" s="6"/>
      <c r="EK517" s="4"/>
      <c r="EL517" s="6"/>
      <c r="EM517" s="5"/>
      <c r="EN517" s="5"/>
      <c r="EO517" s="4"/>
      <c r="EP517" s="6"/>
      <c r="EQ517" s="4"/>
      <c r="ER517" s="6"/>
      <c r="ES517" s="5"/>
      <c r="ET517" s="5"/>
      <c r="EU517" s="4"/>
      <c r="EV517" s="6"/>
      <c r="EW517" s="4"/>
      <c r="EX517" s="6"/>
      <c r="EY517" s="5"/>
      <c r="EZ517" s="5"/>
      <c r="FA517" s="4"/>
      <c r="FB517" s="6"/>
      <c r="FC517" s="4"/>
      <c r="FD517" s="6"/>
      <c r="FE517" s="5"/>
      <c r="FF517" s="5"/>
      <c r="FG517" s="4"/>
      <c r="FH517" s="6"/>
      <c r="FI517" s="4"/>
      <c r="FJ517" s="6"/>
      <c r="FK517" s="5"/>
      <c r="FL517" s="5"/>
      <c r="FM517" s="4"/>
      <c r="FN517" s="6"/>
      <c r="FO517" s="4"/>
      <c r="FP517" s="6"/>
      <c r="FQ517" s="5"/>
      <c r="FR517" s="5"/>
      <c r="FS517" s="4"/>
      <c r="FT517" s="6"/>
      <c r="FU517" s="4"/>
      <c r="FV517" s="6"/>
      <c r="FW517" s="5"/>
      <c r="FX517" s="5"/>
      <c r="FY517" s="4"/>
      <c r="FZ517" s="6"/>
      <c r="GA517" s="4"/>
      <c r="GB517" s="6"/>
      <c r="GC517" s="5"/>
      <c r="GD517" s="5"/>
      <c r="GE517" s="4"/>
      <c r="GF517" s="6"/>
      <c r="GG517" s="4"/>
      <c r="GH517" s="6"/>
      <c r="GI517" s="5"/>
      <c r="GJ517" s="5"/>
      <c r="GK517" s="4"/>
      <c r="GL517" s="6"/>
      <c r="GM517" s="4"/>
      <c r="GN517" s="6"/>
      <c r="GO517" s="5"/>
      <c r="GP517" s="5"/>
      <c r="GQ517" s="4"/>
      <c r="GR517" s="6"/>
      <c r="GS517" s="4"/>
      <c r="GT517" s="6"/>
      <c r="GU517" s="5"/>
      <c r="GV517" s="5"/>
      <c r="GW517" s="4"/>
      <c r="GX517" s="6"/>
      <c r="GY517" s="4"/>
      <c r="GZ517" s="6"/>
      <c r="HA517" s="5"/>
      <c r="HB517" s="5"/>
      <c r="HC517" s="4"/>
      <c r="HD517" s="6"/>
      <c r="HE517" s="4"/>
      <c r="HF517" s="6"/>
      <c r="HG517" s="5"/>
      <c r="HH517" s="5"/>
      <c r="HI517" s="4"/>
      <c r="HJ517" s="6"/>
      <c r="HK517" s="4"/>
      <c r="HL517" s="6"/>
      <c r="HM517" s="5"/>
      <c r="HN517" s="5"/>
      <c r="HO517" s="4"/>
      <c r="HP517" s="6"/>
      <c r="HQ517" s="4"/>
      <c r="HR517" s="6"/>
      <c r="HS517" s="5"/>
      <c r="HT517" s="5"/>
      <c r="HU517" s="4"/>
      <c r="HV517" s="6"/>
      <c r="HW517" s="4"/>
      <c r="HX517" s="6"/>
      <c r="HY517" s="5"/>
      <c r="HZ517" s="5"/>
      <c r="IA517" s="4"/>
      <c r="IB517" s="6"/>
      <c r="IC517" s="4"/>
      <c r="ID517" s="6"/>
      <c r="IE517" s="5"/>
      <c r="IF517" s="5"/>
      <c r="IG517" s="4"/>
      <c r="IH517" s="6"/>
      <c r="II517" s="4"/>
      <c r="IJ517" s="6"/>
      <c r="IK517" s="5"/>
      <c r="IL517" s="5"/>
      <c r="IM517" s="4"/>
      <c r="IN517" s="6"/>
      <c r="IO517" s="4"/>
      <c r="IP517" s="6"/>
      <c r="IQ517" s="5"/>
      <c r="IR517" s="5"/>
      <c r="IS517" s="4"/>
      <c r="IT517" s="6"/>
      <c r="IU517" s="4"/>
      <c r="IV517" s="6"/>
      <c r="IW517" s="5"/>
      <c r="IX517" s="5"/>
      <c r="IY517" s="4"/>
      <c r="IZ517" s="6"/>
      <c r="JA517" s="4"/>
      <c r="JB517" s="6"/>
      <c r="JC517" s="5"/>
      <c r="JD517" s="5"/>
      <c r="JE517" s="4"/>
      <c r="JF517" s="6"/>
      <c r="JG517" s="4"/>
      <c r="JH517" s="6"/>
      <c r="JI517" s="5"/>
      <c r="JJ517" s="5"/>
      <c r="JK517" s="4"/>
      <c r="JL517" s="6"/>
      <c r="JM517" s="4"/>
      <c r="JN517" s="6"/>
      <c r="JO517" s="5"/>
      <c r="JP517" s="5"/>
      <c r="JQ517" s="4"/>
      <c r="JR517" s="6"/>
      <c r="JS517" s="4"/>
      <c r="JT517" s="6"/>
      <c r="JU517" s="5"/>
      <c r="JV517" s="5"/>
      <c r="JW517" s="4"/>
      <c r="JX517" s="6"/>
      <c r="JY517" s="4"/>
      <c r="JZ517" s="6"/>
      <c r="KA517" s="5"/>
      <c r="KB517" s="5"/>
      <c r="KC517" s="4"/>
      <c r="KD517" s="6"/>
      <c r="KE517" s="4"/>
      <c r="KF517" s="6"/>
      <c r="KG517" s="5"/>
      <c r="KH517" s="5"/>
      <c r="KI517" s="4"/>
      <c r="KJ517" s="6"/>
      <c r="KK517" s="4"/>
      <c r="KL517" s="6"/>
      <c r="KM517" s="5"/>
      <c r="KN517" s="5"/>
    </row>
    <row r="518">
      <c r="A518" s="3" t="s">
        <v>85</v>
      </c>
      <c r="B518" s="3" t="s">
        <v>552</v>
      </c>
      <c r="C518" s="3" t="s">
        <v>87</v>
      </c>
      <c r="D518" s="3" t="s">
        <v>396</v>
      </c>
      <c r="E518" s="3" t="s">
        <v>558</v>
      </c>
      <c r="F518" s="3" t="s">
        <v>559</v>
      </c>
      <c r="G518" s="3" t="s">
        <v>560</v>
      </c>
      <c r="H518" s="3" t="s">
        <v>129</v>
      </c>
      <c r="I518" s="3" t="s">
        <v>1361</v>
      </c>
      <c r="J518" s="3" t="s">
        <v>1332</v>
      </c>
      <c r="K518" s="4">
        <v>1090</v>
      </c>
      <c r="L518" s="4">
        <f>=ROUNDDOWN(12.8994082840237,0)</f>
      </c>
      <c r="M518" s="4">
        <v>990</v>
      </c>
      <c r="N518" s="5">
        <v>1</v>
      </c>
      <c r="O518" s="4"/>
      <c r="P518" s="4">
        <f>=ROUNDDOWN({0},0)</f>
      </c>
      <c r="Q518" s="4"/>
      <c r="R518" s="5"/>
      <c r="S518" s="4">
        <v>72</v>
      </c>
      <c r="T518" s="6">
        <v>2179.68</v>
      </c>
      <c r="U518" s="4"/>
      <c r="V518" s="6"/>
      <c r="W518" s="5"/>
      <c r="X518" s="5"/>
      <c r="Y518" s="4">
        <v>33</v>
      </c>
      <c r="Z518" s="6">
        <v>968</v>
      </c>
      <c r="AA518" s="4"/>
      <c r="AB518" s="6"/>
      <c r="AC518" s="5"/>
      <c r="AD518" s="5"/>
      <c r="AE518" s="4">
        <v>3</v>
      </c>
      <c r="AF518" s="6">
        <v>68.7</v>
      </c>
      <c r="AG518" s="4"/>
      <c r="AH518" s="6"/>
      <c r="AI518" s="5"/>
      <c r="AJ518" s="5"/>
      <c r="AK518" s="4">
        <v>2</v>
      </c>
      <c r="AL518" s="6">
        <v>57.88</v>
      </c>
      <c r="AM518" s="4"/>
      <c r="AN518" s="6"/>
      <c r="AO518" s="5"/>
      <c r="AP518" s="5"/>
      <c r="AQ518" s="4">
        <v>4</v>
      </c>
      <c r="AR518" s="6">
        <v>126.37</v>
      </c>
      <c r="AS518" s="4"/>
      <c r="AT518" s="6"/>
      <c r="AU518" s="5"/>
      <c r="AV518" s="5"/>
      <c r="AW518" s="4">
        <v>4</v>
      </c>
      <c r="AX518" s="6">
        <v>113.35</v>
      </c>
      <c r="AY518" s="4"/>
      <c r="AZ518" s="6"/>
      <c r="BA518" s="5"/>
      <c r="BB518" s="5"/>
      <c r="BC518" s="4">
        <v>14</v>
      </c>
      <c r="BD518" s="6">
        <v>456.89</v>
      </c>
      <c r="BE518" s="4"/>
      <c r="BF518" s="6"/>
      <c r="BG518" s="5"/>
      <c r="BH518" s="5"/>
      <c r="BI518" s="4"/>
      <c r="BJ518" s="6"/>
      <c r="BK518" s="4"/>
      <c r="BL518" s="6"/>
      <c r="BM518" s="5"/>
      <c r="BN518" s="5"/>
      <c r="BO518" s="4"/>
      <c r="BP518" s="6"/>
      <c r="BQ518" s="4"/>
      <c r="BR518" s="6"/>
      <c r="BS518" s="5"/>
      <c r="BT518" s="5"/>
      <c r="BU518" s="4"/>
      <c r="BV518" s="6"/>
      <c r="BW518" s="4"/>
      <c r="BX518" s="6"/>
      <c r="BY518" s="5"/>
      <c r="BZ518" s="5"/>
      <c r="CA518" s="4"/>
      <c r="CB518" s="6"/>
      <c r="CC518" s="4"/>
      <c r="CD518" s="6"/>
      <c r="CE518" s="5"/>
      <c r="CF518" s="5"/>
      <c r="CG518" s="4">
        <v>6</v>
      </c>
      <c r="CH518" s="6">
        <v>189.94</v>
      </c>
      <c r="CI518" s="4"/>
      <c r="CJ518" s="6"/>
      <c r="CK518" s="5"/>
      <c r="CL518" s="5"/>
      <c r="CM518" s="4"/>
      <c r="CN518" s="6"/>
      <c r="CO518" s="4"/>
      <c r="CP518" s="6"/>
      <c r="CQ518" s="5"/>
      <c r="CR518" s="5"/>
      <c r="CS518" s="4">
        <v>3</v>
      </c>
      <c r="CT518" s="6">
        <v>98.68</v>
      </c>
      <c r="CU518" s="4"/>
      <c r="CV518" s="6"/>
      <c r="CW518" s="5"/>
      <c r="CX518" s="5"/>
      <c r="CY518" s="4"/>
      <c r="CZ518" s="6"/>
      <c r="DA518" s="4"/>
      <c r="DB518" s="6"/>
      <c r="DC518" s="5"/>
      <c r="DD518" s="5"/>
      <c r="DE518" s="4">
        <v>1</v>
      </c>
      <c r="DF518" s="6">
        <v>38.99</v>
      </c>
      <c r="DG518" s="4"/>
      <c r="DH518" s="6"/>
      <c r="DI518" s="5"/>
      <c r="DJ518" s="5"/>
      <c r="DK518" s="4"/>
      <c r="DL518" s="6"/>
      <c r="DM518" s="4"/>
      <c r="DN518" s="6"/>
      <c r="DO518" s="5"/>
      <c r="DP518" s="5"/>
      <c r="DQ518" s="4">
        <v>2</v>
      </c>
      <c r="DR518" s="6">
        <v>60.88</v>
      </c>
      <c r="DS518" s="4"/>
      <c r="DT518" s="6"/>
      <c r="DU518" s="5"/>
      <c r="DV518" s="5"/>
      <c r="DW518" s="4"/>
      <c r="DX518" s="6"/>
      <c r="DY518" s="4"/>
      <c r="DZ518" s="6"/>
      <c r="EA518" s="5"/>
      <c r="EB518" s="5"/>
      <c r="EC518" s="4"/>
      <c r="ED518" s="6"/>
      <c r="EE518" s="4"/>
      <c r="EF518" s="6"/>
      <c r="EG518" s="5"/>
      <c r="EH518" s="5"/>
      <c r="EI518" s="4"/>
      <c r="EJ518" s="6"/>
      <c r="EK518" s="4"/>
      <c r="EL518" s="6"/>
      <c r="EM518" s="5"/>
      <c r="EN518" s="5"/>
      <c r="EO518" s="4"/>
      <c r="EP518" s="6"/>
      <c r="EQ518" s="4"/>
      <c r="ER518" s="6"/>
      <c r="ES518" s="5"/>
      <c r="ET518" s="5"/>
      <c r="EU518" s="4"/>
      <c r="EV518" s="6"/>
      <c r="EW518" s="4"/>
      <c r="EX518" s="6"/>
      <c r="EY518" s="5"/>
      <c r="EZ518" s="5"/>
      <c r="FA518" s="4"/>
      <c r="FB518" s="6"/>
      <c r="FC518" s="4"/>
      <c r="FD518" s="6"/>
      <c r="FE518" s="5"/>
      <c r="FF518" s="5"/>
      <c r="FG518" s="4"/>
      <c r="FH518" s="6"/>
      <c r="FI518" s="4"/>
      <c r="FJ518" s="6"/>
      <c r="FK518" s="5"/>
      <c r="FL518" s="5"/>
      <c r="FM518" s="4"/>
      <c r="FN518" s="6"/>
      <c r="FO518" s="4"/>
      <c r="FP518" s="6"/>
      <c r="FQ518" s="5"/>
      <c r="FR518" s="5"/>
      <c r="FS518" s="4"/>
      <c r="FT518" s="6"/>
      <c r="FU518" s="4"/>
      <c r="FV518" s="6"/>
      <c r="FW518" s="5"/>
      <c r="FX518" s="5"/>
      <c r="FY518" s="4"/>
      <c r="FZ518" s="6"/>
      <c r="GA518" s="4"/>
      <c r="GB518" s="6"/>
      <c r="GC518" s="5"/>
      <c r="GD518" s="5"/>
      <c r="GE518" s="4"/>
      <c r="GF518" s="6"/>
      <c r="GG518" s="4"/>
      <c r="GH518" s="6"/>
      <c r="GI518" s="5"/>
      <c r="GJ518" s="5"/>
      <c r="GK518" s="4"/>
      <c r="GL518" s="6"/>
      <c r="GM518" s="4"/>
      <c r="GN518" s="6"/>
      <c r="GO518" s="5"/>
      <c r="GP518" s="5"/>
      <c r="GQ518" s="4"/>
      <c r="GR518" s="6"/>
      <c r="GS518" s="4"/>
      <c r="GT518" s="6"/>
      <c r="GU518" s="5"/>
      <c r="GV518" s="5"/>
      <c r="GW518" s="4"/>
      <c r="GX518" s="6"/>
      <c r="GY518" s="4"/>
      <c r="GZ518" s="6"/>
      <c r="HA518" s="5"/>
      <c r="HB518" s="5"/>
      <c r="HC518" s="4"/>
      <c r="HD518" s="6"/>
      <c r="HE518" s="4"/>
      <c r="HF518" s="6"/>
      <c r="HG518" s="5"/>
      <c r="HH518" s="5"/>
      <c r="HI518" s="4"/>
      <c r="HJ518" s="6"/>
      <c r="HK518" s="4"/>
      <c r="HL518" s="6"/>
      <c r="HM518" s="5"/>
      <c r="HN518" s="5"/>
      <c r="HO518" s="4"/>
      <c r="HP518" s="6"/>
      <c r="HQ518" s="4"/>
      <c r="HR518" s="6"/>
      <c r="HS518" s="5"/>
      <c r="HT518" s="5"/>
      <c r="HU518" s="4"/>
      <c r="HV518" s="6"/>
      <c r="HW518" s="4"/>
      <c r="HX518" s="6"/>
      <c r="HY518" s="5"/>
      <c r="HZ518" s="5"/>
      <c r="IA518" s="4"/>
      <c r="IB518" s="6"/>
      <c r="IC518" s="4"/>
      <c r="ID518" s="6"/>
      <c r="IE518" s="5"/>
      <c r="IF518" s="5"/>
      <c r="IG518" s="4"/>
      <c r="IH518" s="6"/>
      <c r="II518" s="4"/>
      <c r="IJ518" s="6"/>
      <c r="IK518" s="5"/>
      <c r="IL518" s="5"/>
      <c r="IM518" s="4"/>
      <c r="IN518" s="6"/>
      <c r="IO518" s="4"/>
      <c r="IP518" s="6"/>
      <c r="IQ518" s="5"/>
      <c r="IR518" s="5"/>
      <c r="IS518" s="4"/>
      <c r="IT518" s="6"/>
      <c r="IU518" s="4"/>
      <c r="IV518" s="6"/>
      <c r="IW518" s="5"/>
      <c r="IX518" s="5"/>
      <c r="IY518" s="4"/>
      <c r="IZ518" s="6"/>
      <c r="JA518" s="4"/>
      <c r="JB518" s="6"/>
      <c r="JC518" s="5"/>
      <c r="JD518" s="5"/>
      <c r="JE518" s="4"/>
      <c r="JF518" s="6"/>
      <c r="JG518" s="4"/>
      <c r="JH518" s="6"/>
      <c r="JI518" s="5"/>
      <c r="JJ518" s="5"/>
      <c r="JK518" s="4"/>
      <c r="JL518" s="6"/>
      <c r="JM518" s="4"/>
      <c r="JN518" s="6"/>
      <c r="JO518" s="5"/>
      <c r="JP518" s="5"/>
      <c r="JQ518" s="4"/>
      <c r="JR518" s="6"/>
      <c r="JS518" s="4"/>
      <c r="JT518" s="6"/>
      <c r="JU518" s="5"/>
      <c r="JV518" s="5"/>
      <c r="JW518" s="4"/>
      <c r="JX518" s="6"/>
      <c r="JY518" s="4"/>
      <c r="JZ518" s="6"/>
      <c r="KA518" s="5"/>
      <c r="KB518" s="5"/>
      <c r="KC518" s="4"/>
      <c r="KD518" s="6"/>
      <c r="KE518" s="4"/>
      <c r="KF518" s="6"/>
      <c r="KG518" s="5"/>
      <c r="KH518" s="5"/>
      <c r="KI518" s="4"/>
      <c r="KJ518" s="6"/>
      <c r="KK518" s="4"/>
      <c r="KL518" s="6"/>
      <c r="KM518" s="5"/>
      <c r="KN518" s="5"/>
    </row>
    <row r="519">
      <c r="A519" s="3" t="s">
        <v>85</v>
      </c>
      <c r="B519" s="3" t="s">
        <v>552</v>
      </c>
      <c r="C519" s="3" t="s">
        <v>87</v>
      </c>
      <c r="D519" s="3" t="s">
        <v>396</v>
      </c>
      <c r="E519" s="3" t="s">
        <v>558</v>
      </c>
      <c r="F519" s="3" t="s">
        <v>559</v>
      </c>
      <c r="G519" s="3" t="s">
        <v>560</v>
      </c>
      <c r="H519" s="3" t="s">
        <v>129</v>
      </c>
      <c r="I519" s="3" t="s">
        <v>1350</v>
      </c>
      <c r="J519" s="3" t="s">
        <v>1309</v>
      </c>
      <c r="K519" s="4">
        <v>1702</v>
      </c>
      <c r="L519" s="4">
        <f>=ROUNDDOWN(36.2127659574468,0)</f>
      </c>
      <c r="M519" s="4"/>
      <c r="N519" s="5">
        <v>1</v>
      </c>
      <c r="O519" s="4"/>
      <c r="P519" s="4">
        <f>=ROUNDDOWN({0},0)</f>
      </c>
      <c r="Q519" s="4"/>
      <c r="R519" s="5"/>
      <c r="S519" s="4">
        <v>50</v>
      </c>
      <c r="T519" s="6">
        <v>1563.75</v>
      </c>
      <c r="U519" s="4"/>
      <c r="V519" s="6"/>
      <c r="W519" s="5"/>
      <c r="X519" s="5"/>
      <c r="Y519" s="4">
        <v>26</v>
      </c>
      <c r="Z519" s="6">
        <v>735.7</v>
      </c>
      <c r="AA519" s="4"/>
      <c r="AB519" s="6"/>
      <c r="AC519" s="5"/>
      <c r="AD519" s="5"/>
      <c r="AE519" s="4"/>
      <c r="AF519" s="6"/>
      <c r="AG519" s="4"/>
      <c r="AH519" s="6"/>
      <c r="AI519" s="5"/>
      <c r="AJ519" s="5"/>
      <c r="AK519" s="4"/>
      <c r="AL519" s="6"/>
      <c r="AM519" s="4"/>
      <c r="AN519" s="6"/>
      <c r="AO519" s="5"/>
      <c r="AP519" s="5"/>
      <c r="AQ519" s="4">
        <v>2</v>
      </c>
      <c r="AR519" s="6">
        <v>71.04</v>
      </c>
      <c r="AS519" s="4"/>
      <c r="AT519" s="6"/>
      <c r="AU519" s="5"/>
      <c r="AV519" s="5"/>
      <c r="AW519" s="4">
        <v>5</v>
      </c>
      <c r="AX519" s="6">
        <v>140.15</v>
      </c>
      <c r="AY519" s="4"/>
      <c r="AZ519" s="6"/>
      <c r="BA519" s="5"/>
      <c r="BB519" s="5"/>
      <c r="BC519" s="4">
        <v>9</v>
      </c>
      <c r="BD519" s="6">
        <v>315.94</v>
      </c>
      <c r="BE519" s="4"/>
      <c r="BF519" s="6"/>
      <c r="BG519" s="5"/>
      <c r="BH519" s="5"/>
      <c r="BI519" s="4"/>
      <c r="BJ519" s="6"/>
      <c r="BK519" s="4"/>
      <c r="BL519" s="6"/>
      <c r="BM519" s="5"/>
      <c r="BN519" s="5"/>
      <c r="BO519" s="4"/>
      <c r="BP519" s="6"/>
      <c r="BQ519" s="4"/>
      <c r="BR519" s="6"/>
      <c r="BS519" s="5"/>
      <c r="BT519" s="5"/>
      <c r="BU519" s="4">
        <v>1</v>
      </c>
      <c r="BV519" s="6">
        <v>36.7</v>
      </c>
      <c r="BW519" s="4"/>
      <c r="BX519" s="6"/>
      <c r="BY519" s="5"/>
      <c r="BZ519" s="5"/>
      <c r="CA519" s="4"/>
      <c r="CB519" s="6"/>
      <c r="CC519" s="4"/>
      <c r="CD519" s="6"/>
      <c r="CE519" s="5"/>
      <c r="CF519" s="5"/>
      <c r="CG519" s="4">
        <v>1</v>
      </c>
      <c r="CH519" s="6">
        <v>31.99</v>
      </c>
      <c r="CI519" s="4"/>
      <c r="CJ519" s="6"/>
      <c r="CK519" s="5"/>
      <c r="CL519" s="5"/>
      <c r="CM519" s="4"/>
      <c r="CN519" s="6"/>
      <c r="CO519" s="4"/>
      <c r="CP519" s="6"/>
      <c r="CQ519" s="5"/>
      <c r="CR519" s="5"/>
      <c r="CS519" s="4">
        <v>3</v>
      </c>
      <c r="CT519" s="6">
        <v>86.07</v>
      </c>
      <c r="CU519" s="4"/>
      <c r="CV519" s="6"/>
      <c r="CW519" s="5"/>
      <c r="CX519" s="5"/>
      <c r="CY519" s="4"/>
      <c r="CZ519" s="6"/>
      <c r="DA519" s="4"/>
      <c r="DB519" s="6"/>
      <c r="DC519" s="5"/>
      <c r="DD519" s="5"/>
      <c r="DE519" s="4">
        <v>2</v>
      </c>
      <c r="DF519" s="6">
        <v>113.98</v>
      </c>
      <c r="DG519" s="4"/>
      <c r="DH519" s="6"/>
      <c r="DI519" s="5"/>
      <c r="DJ519" s="5"/>
      <c r="DK519" s="4"/>
      <c r="DL519" s="6"/>
      <c r="DM519" s="4"/>
      <c r="DN519" s="6"/>
      <c r="DO519" s="5"/>
      <c r="DP519" s="5"/>
      <c r="DQ519" s="4">
        <v>1</v>
      </c>
      <c r="DR519" s="6">
        <v>32.18</v>
      </c>
      <c r="DS519" s="4"/>
      <c r="DT519" s="6"/>
      <c r="DU519" s="5"/>
      <c r="DV519" s="5"/>
      <c r="DW519" s="4"/>
      <c r="DX519" s="6"/>
      <c r="DY519" s="4"/>
      <c r="DZ519" s="6"/>
      <c r="EA519" s="5"/>
      <c r="EB519" s="5"/>
      <c r="EC519" s="4"/>
      <c r="ED519" s="6"/>
      <c r="EE519" s="4"/>
      <c r="EF519" s="6"/>
      <c r="EG519" s="5"/>
      <c r="EH519" s="5"/>
      <c r="EI519" s="4"/>
      <c r="EJ519" s="6"/>
      <c r="EK519" s="4"/>
      <c r="EL519" s="6"/>
      <c r="EM519" s="5"/>
      <c r="EN519" s="5"/>
      <c r="EO519" s="4"/>
      <c r="EP519" s="6"/>
      <c r="EQ519" s="4"/>
      <c r="ER519" s="6"/>
      <c r="ES519" s="5"/>
      <c r="ET519" s="5"/>
      <c r="EU519" s="4"/>
      <c r="EV519" s="6"/>
      <c r="EW519" s="4"/>
      <c r="EX519" s="6"/>
      <c r="EY519" s="5"/>
      <c r="EZ519" s="5"/>
      <c r="FA519" s="4"/>
      <c r="FB519" s="6"/>
      <c r="FC519" s="4"/>
      <c r="FD519" s="6"/>
      <c r="FE519" s="5"/>
      <c r="FF519" s="5"/>
      <c r="FG519" s="4"/>
      <c r="FH519" s="6"/>
      <c r="FI519" s="4"/>
      <c r="FJ519" s="6"/>
      <c r="FK519" s="5"/>
      <c r="FL519" s="5"/>
      <c r="FM519" s="4"/>
      <c r="FN519" s="6"/>
      <c r="FO519" s="4"/>
      <c r="FP519" s="6"/>
      <c r="FQ519" s="5"/>
      <c r="FR519" s="5"/>
      <c r="FS519" s="4"/>
      <c r="FT519" s="6"/>
      <c r="FU519" s="4"/>
      <c r="FV519" s="6"/>
      <c r="FW519" s="5"/>
      <c r="FX519" s="5"/>
      <c r="FY519" s="4"/>
      <c r="FZ519" s="6"/>
      <c r="GA519" s="4"/>
      <c r="GB519" s="6"/>
      <c r="GC519" s="5"/>
      <c r="GD519" s="5"/>
      <c r="GE519" s="4"/>
      <c r="GF519" s="6"/>
      <c r="GG519" s="4"/>
      <c r="GH519" s="6"/>
      <c r="GI519" s="5"/>
      <c r="GJ519" s="5"/>
      <c r="GK519" s="4"/>
      <c r="GL519" s="6"/>
      <c r="GM519" s="4"/>
      <c r="GN519" s="6"/>
      <c r="GO519" s="5"/>
      <c r="GP519" s="5"/>
      <c r="GQ519" s="4"/>
      <c r="GR519" s="6"/>
      <c r="GS519" s="4"/>
      <c r="GT519" s="6"/>
      <c r="GU519" s="5"/>
      <c r="GV519" s="5"/>
      <c r="GW519" s="4"/>
      <c r="GX519" s="6"/>
      <c r="GY519" s="4"/>
      <c r="GZ519" s="6"/>
      <c r="HA519" s="5"/>
      <c r="HB519" s="5"/>
      <c r="HC519" s="4"/>
      <c r="HD519" s="6"/>
      <c r="HE519" s="4"/>
      <c r="HF519" s="6"/>
      <c r="HG519" s="5"/>
      <c r="HH519" s="5"/>
      <c r="HI519" s="4"/>
      <c r="HJ519" s="6"/>
      <c r="HK519" s="4"/>
      <c r="HL519" s="6"/>
      <c r="HM519" s="5"/>
      <c r="HN519" s="5"/>
      <c r="HO519" s="4"/>
      <c r="HP519" s="6"/>
      <c r="HQ519" s="4"/>
      <c r="HR519" s="6"/>
      <c r="HS519" s="5"/>
      <c r="HT519" s="5"/>
      <c r="HU519" s="4"/>
      <c r="HV519" s="6"/>
      <c r="HW519" s="4"/>
      <c r="HX519" s="6"/>
      <c r="HY519" s="5"/>
      <c r="HZ519" s="5"/>
      <c r="IA519" s="4"/>
      <c r="IB519" s="6"/>
      <c r="IC519" s="4"/>
      <c r="ID519" s="6"/>
      <c r="IE519" s="5"/>
      <c r="IF519" s="5"/>
      <c r="IG519" s="4"/>
      <c r="IH519" s="6"/>
      <c r="II519" s="4"/>
      <c r="IJ519" s="6"/>
      <c r="IK519" s="5"/>
      <c r="IL519" s="5"/>
      <c r="IM519" s="4"/>
      <c r="IN519" s="6"/>
      <c r="IO519" s="4"/>
      <c r="IP519" s="6"/>
      <c r="IQ519" s="5"/>
      <c r="IR519" s="5"/>
      <c r="IS519" s="4"/>
      <c r="IT519" s="6"/>
      <c r="IU519" s="4"/>
      <c r="IV519" s="6"/>
      <c r="IW519" s="5"/>
      <c r="IX519" s="5"/>
      <c r="IY519" s="4"/>
      <c r="IZ519" s="6"/>
      <c r="JA519" s="4"/>
      <c r="JB519" s="6"/>
      <c r="JC519" s="5"/>
      <c r="JD519" s="5"/>
      <c r="JE519" s="4"/>
      <c r="JF519" s="6"/>
      <c r="JG519" s="4"/>
      <c r="JH519" s="6"/>
      <c r="JI519" s="5"/>
      <c r="JJ519" s="5"/>
      <c r="JK519" s="4"/>
      <c r="JL519" s="6"/>
      <c r="JM519" s="4"/>
      <c r="JN519" s="6"/>
      <c r="JO519" s="5"/>
      <c r="JP519" s="5"/>
      <c r="JQ519" s="4"/>
      <c r="JR519" s="6"/>
      <c r="JS519" s="4"/>
      <c r="JT519" s="6"/>
      <c r="JU519" s="5"/>
      <c r="JV519" s="5"/>
      <c r="JW519" s="4"/>
      <c r="JX519" s="6"/>
      <c r="JY519" s="4"/>
      <c r="JZ519" s="6"/>
      <c r="KA519" s="5"/>
      <c r="KB519" s="5"/>
      <c r="KC519" s="4"/>
      <c r="KD519" s="6"/>
      <c r="KE519" s="4"/>
      <c r="KF519" s="6"/>
      <c r="KG519" s="5"/>
      <c r="KH519" s="5"/>
      <c r="KI519" s="4"/>
      <c r="KJ519" s="6"/>
      <c r="KK519" s="4"/>
      <c r="KL519" s="6"/>
      <c r="KM519" s="5"/>
      <c r="KN519" s="5"/>
    </row>
    <row r="520">
      <c r="A520" s="3" t="s">
        <v>85</v>
      </c>
      <c r="B520" s="3" t="s">
        <v>552</v>
      </c>
      <c r="C520" s="3" t="s">
        <v>87</v>
      </c>
      <c r="D520" s="3" t="s">
        <v>396</v>
      </c>
      <c r="E520" s="3" t="s">
        <v>561</v>
      </c>
      <c r="F520" s="3" t="s">
        <v>562</v>
      </c>
      <c r="G520" s="3" t="s">
        <v>563</v>
      </c>
      <c r="H520" s="3" t="s">
        <v>92</v>
      </c>
      <c r="I520" s="3" t="s">
        <v>1311</v>
      </c>
      <c r="J520" s="3" t="s">
        <v>1309</v>
      </c>
      <c r="K520" s="4">
        <v>1599</v>
      </c>
      <c r="L520" s="4">
        <f>=ROUNDDOWN(16.1515151515152,0)</f>
      </c>
      <c r="M520" s="4"/>
      <c r="N520" s="5">
        <v>1</v>
      </c>
      <c r="O520" s="4"/>
      <c r="P520" s="4">
        <f>=ROUNDDOWN({0},0)</f>
      </c>
      <c r="Q520" s="4"/>
      <c r="R520" s="5"/>
      <c r="S520" s="4">
        <v>86</v>
      </c>
      <c r="T520" s="6">
        <v>3028.02</v>
      </c>
      <c r="U520" s="4"/>
      <c r="V520" s="6"/>
      <c r="W520" s="5"/>
      <c r="X520" s="5"/>
      <c r="Y520" s="4">
        <v>42</v>
      </c>
      <c r="Z520" s="6">
        <v>1534.26</v>
      </c>
      <c r="AA520" s="4"/>
      <c r="AB520" s="6"/>
      <c r="AC520" s="5"/>
      <c r="AD520" s="5"/>
      <c r="AE520" s="4">
        <v>1</v>
      </c>
      <c r="AF520" s="6">
        <v>34.72</v>
      </c>
      <c r="AG520" s="4"/>
      <c r="AH520" s="6"/>
      <c r="AI520" s="5"/>
      <c r="AJ520" s="5"/>
      <c r="AK520" s="4">
        <v>2</v>
      </c>
      <c r="AL520" s="6">
        <v>71.48</v>
      </c>
      <c r="AM520" s="4"/>
      <c r="AN520" s="6"/>
      <c r="AO520" s="5"/>
      <c r="AP520" s="5"/>
      <c r="AQ520" s="4">
        <v>2</v>
      </c>
      <c r="AR520" s="6">
        <v>69.58</v>
      </c>
      <c r="AS520" s="4"/>
      <c r="AT520" s="6"/>
      <c r="AU520" s="5"/>
      <c r="AV520" s="5"/>
      <c r="AW520" s="4">
        <v>32</v>
      </c>
      <c r="AX520" s="6">
        <v>984.56</v>
      </c>
      <c r="AY520" s="4"/>
      <c r="AZ520" s="6"/>
      <c r="BA520" s="5"/>
      <c r="BB520" s="5"/>
      <c r="BC520" s="4">
        <v>4</v>
      </c>
      <c r="BD520" s="6">
        <v>204.06</v>
      </c>
      <c r="BE520" s="4"/>
      <c r="BF520" s="6"/>
      <c r="BG520" s="5"/>
      <c r="BH520" s="5"/>
      <c r="BI520" s="4"/>
      <c r="BJ520" s="6"/>
      <c r="BK520" s="4"/>
      <c r="BL520" s="6"/>
      <c r="BM520" s="5"/>
      <c r="BN520" s="5"/>
      <c r="BO520" s="4"/>
      <c r="BP520" s="6"/>
      <c r="BQ520" s="4"/>
      <c r="BR520" s="6"/>
      <c r="BS520" s="5"/>
      <c r="BT520" s="5"/>
      <c r="BU520" s="4"/>
      <c r="BV520" s="6"/>
      <c r="BW520" s="4"/>
      <c r="BX520" s="6"/>
      <c r="BY520" s="5"/>
      <c r="BZ520" s="5"/>
      <c r="CA520" s="4"/>
      <c r="CB520" s="6"/>
      <c r="CC520" s="4"/>
      <c r="CD520" s="6"/>
      <c r="CE520" s="5"/>
      <c r="CF520" s="5"/>
      <c r="CG520" s="4"/>
      <c r="CH520" s="6"/>
      <c r="CI520" s="4"/>
      <c r="CJ520" s="6"/>
      <c r="CK520" s="5"/>
      <c r="CL520" s="5"/>
      <c r="CM520" s="4">
        <v>1</v>
      </c>
      <c r="CN520" s="6">
        <v>59.99</v>
      </c>
      <c r="CO520" s="4"/>
      <c r="CP520" s="6"/>
      <c r="CQ520" s="5"/>
      <c r="CR520" s="5"/>
      <c r="CS520" s="4">
        <v>1</v>
      </c>
      <c r="CT520" s="6">
        <v>37.19</v>
      </c>
      <c r="CU520" s="4"/>
      <c r="CV520" s="6"/>
      <c r="CW520" s="5"/>
      <c r="CX520" s="5"/>
      <c r="CY520" s="4"/>
      <c r="CZ520" s="6"/>
      <c r="DA520" s="4"/>
      <c r="DB520" s="6"/>
      <c r="DC520" s="5"/>
      <c r="DD520" s="5"/>
      <c r="DE520" s="4"/>
      <c r="DF520" s="6"/>
      <c r="DG520" s="4"/>
      <c r="DH520" s="6"/>
      <c r="DI520" s="5"/>
      <c r="DJ520" s="5"/>
      <c r="DK520" s="4"/>
      <c r="DL520" s="6"/>
      <c r="DM520" s="4"/>
      <c r="DN520" s="6"/>
      <c r="DO520" s="5"/>
      <c r="DP520" s="5"/>
      <c r="DQ520" s="4">
        <v>1</v>
      </c>
      <c r="DR520" s="6">
        <v>32.18</v>
      </c>
      <c r="DS520" s="4"/>
      <c r="DT520" s="6"/>
      <c r="DU520" s="5"/>
      <c r="DV520" s="5"/>
      <c r="DW520" s="4"/>
      <c r="DX520" s="6"/>
      <c r="DY520" s="4"/>
      <c r="DZ520" s="6"/>
      <c r="EA520" s="5"/>
      <c r="EB520" s="5"/>
      <c r="EC520" s="4"/>
      <c r="ED520" s="6"/>
      <c r="EE520" s="4"/>
      <c r="EF520" s="6"/>
      <c r="EG520" s="5"/>
      <c r="EH520" s="5"/>
      <c r="EI520" s="4"/>
      <c r="EJ520" s="6"/>
      <c r="EK520" s="4"/>
      <c r="EL520" s="6"/>
      <c r="EM520" s="5"/>
      <c r="EN520" s="5"/>
      <c r="EO520" s="4"/>
      <c r="EP520" s="6"/>
      <c r="EQ520" s="4"/>
      <c r="ER520" s="6"/>
      <c r="ES520" s="5"/>
      <c r="ET520" s="5"/>
      <c r="EU520" s="4"/>
      <c r="EV520" s="6"/>
      <c r="EW520" s="4"/>
      <c r="EX520" s="6"/>
      <c r="EY520" s="5"/>
      <c r="EZ520" s="5"/>
      <c r="FA520" s="4"/>
      <c r="FB520" s="6"/>
      <c r="FC520" s="4"/>
      <c r="FD520" s="6"/>
      <c r="FE520" s="5"/>
      <c r="FF520" s="5"/>
      <c r="FG520" s="4"/>
      <c r="FH520" s="6"/>
      <c r="FI520" s="4"/>
      <c r="FJ520" s="6"/>
      <c r="FK520" s="5"/>
      <c r="FL520" s="5"/>
      <c r="FM520" s="4"/>
      <c r="FN520" s="6"/>
      <c r="FO520" s="4"/>
      <c r="FP520" s="6"/>
      <c r="FQ520" s="5"/>
      <c r="FR520" s="5"/>
      <c r="FS520" s="4"/>
      <c r="FT520" s="6"/>
      <c r="FU520" s="4"/>
      <c r="FV520" s="6"/>
      <c r="FW520" s="5"/>
      <c r="FX520" s="5"/>
      <c r="FY520" s="4"/>
      <c r="FZ520" s="6"/>
      <c r="GA520" s="4"/>
      <c r="GB520" s="6"/>
      <c r="GC520" s="5"/>
      <c r="GD520" s="5"/>
      <c r="GE520" s="4"/>
      <c r="GF520" s="6"/>
      <c r="GG520" s="4"/>
      <c r="GH520" s="6"/>
      <c r="GI520" s="5"/>
      <c r="GJ520" s="5"/>
      <c r="GK520" s="4"/>
      <c r="GL520" s="6"/>
      <c r="GM520" s="4"/>
      <c r="GN520" s="6"/>
      <c r="GO520" s="5"/>
      <c r="GP520" s="5"/>
      <c r="GQ520" s="4"/>
      <c r="GR520" s="6"/>
      <c r="GS520" s="4"/>
      <c r="GT520" s="6"/>
      <c r="GU520" s="5"/>
      <c r="GV520" s="5"/>
      <c r="GW520" s="4"/>
      <c r="GX520" s="6"/>
      <c r="GY520" s="4"/>
      <c r="GZ520" s="6"/>
      <c r="HA520" s="5"/>
      <c r="HB520" s="5"/>
      <c r="HC520" s="4"/>
      <c r="HD520" s="6"/>
      <c r="HE520" s="4"/>
      <c r="HF520" s="6"/>
      <c r="HG520" s="5"/>
      <c r="HH520" s="5"/>
      <c r="HI520" s="4"/>
      <c r="HJ520" s="6"/>
      <c r="HK520" s="4"/>
      <c r="HL520" s="6"/>
      <c r="HM520" s="5"/>
      <c r="HN520" s="5"/>
      <c r="HO520" s="4"/>
      <c r="HP520" s="6"/>
      <c r="HQ520" s="4"/>
      <c r="HR520" s="6"/>
      <c r="HS520" s="5"/>
      <c r="HT520" s="5"/>
      <c r="HU520" s="4"/>
      <c r="HV520" s="6"/>
      <c r="HW520" s="4"/>
      <c r="HX520" s="6"/>
      <c r="HY520" s="5"/>
      <c r="HZ520" s="5"/>
      <c r="IA520" s="4"/>
      <c r="IB520" s="6"/>
      <c r="IC520" s="4"/>
      <c r="ID520" s="6"/>
      <c r="IE520" s="5"/>
      <c r="IF520" s="5"/>
      <c r="IG520" s="4"/>
      <c r="IH520" s="6"/>
      <c r="II520" s="4"/>
      <c r="IJ520" s="6"/>
      <c r="IK520" s="5"/>
      <c r="IL520" s="5"/>
      <c r="IM520" s="4"/>
      <c r="IN520" s="6"/>
      <c r="IO520" s="4"/>
      <c r="IP520" s="6"/>
      <c r="IQ520" s="5"/>
      <c r="IR520" s="5"/>
      <c r="IS520" s="4"/>
      <c r="IT520" s="6"/>
      <c r="IU520" s="4"/>
      <c r="IV520" s="6"/>
      <c r="IW520" s="5"/>
      <c r="IX520" s="5"/>
      <c r="IY520" s="4"/>
      <c r="IZ520" s="6"/>
      <c r="JA520" s="4"/>
      <c r="JB520" s="6"/>
      <c r="JC520" s="5"/>
      <c r="JD520" s="5"/>
      <c r="JE520" s="4"/>
      <c r="JF520" s="6"/>
      <c r="JG520" s="4"/>
      <c r="JH520" s="6"/>
      <c r="JI520" s="5"/>
      <c r="JJ520" s="5"/>
      <c r="JK520" s="4"/>
      <c r="JL520" s="6"/>
      <c r="JM520" s="4"/>
      <c r="JN520" s="6"/>
      <c r="JO520" s="5"/>
      <c r="JP520" s="5"/>
      <c r="JQ520" s="4"/>
      <c r="JR520" s="6"/>
      <c r="JS520" s="4"/>
      <c r="JT520" s="6"/>
      <c r="JU520" s="5"/>
      <c r="JV520" s="5"/>
      <c r="JW520" s="4"/>
      <c r="JX520" s="6"/>
      <c r="JY520" s="4"/>
      <c r="JZ520" s="6"/>
      <c r="KA520" s="5"/>
      <c r="KB520" s="5"/>
      <c r="KC520" s="4"/>
      <c r="KD520" s="6"/>
      <c r="KE520" s="4"/>
      <c r="KF520" s="6"/>
      <c r="KG520" s="5"/>
      <c r="KH520" s="5"/>
      <c r="KI520" s="4"/>
      <c r="KJ520" s="6"/>
      <c r="KK520" s="4"/>
      <c r="KL520" s="6"/>
      <c r="KM520" s="5"/>
      <c r="KN520" s="5"/>
    </row>
    <row r="521">
      <c r="A521" s="3" t="s">
        <v>85</v>
      </c>
      <c r="B521" s="3" t="s">
        <v>552</v>
      </c>
      <c r="C521" s="3" t="s">
        <v>87</v>
      </c>
      <c r="D521" s="3" t="s">
        <v>396</v>
      </c>
      <c r="E521" s="3" t="s">
        <v>561</v>
      </c>
      <c r="F521" s="3" t="s">
        <v>562</v>
      </c>
      <c r="G521" s="3" t="s">
        <v>563</v>
      </c>
      <c r="H521" s="3" t="s">
        <v>92</v>
      </c>
      <c r="I521" s="3" t="s">
        <v>1308</v>
      </c>
      <c r="J521" s="3" t="s">
        <v>1309</v>
      </c>
      <c r="K521" s="4">
        <v>3197</v>
      </c>
      <c r="L521" s="4">
        <f>=ROUNDDOWN(58.5531135531136,0)</f>
      </c>
      <c r="M521" s="4"/>
      <c r="N521" s="5">
        <v>1</v>
      </c>
      <c r="O521" s="4"/>
      <c r="P521" s="4">
        <f>=ROUNDDOWN({0},0)</f>
      </c>
      <c r="Q521" s="4"/>
      <c r="R521" s="5"/>
      <c r="S521" s="4">
        <v>55</v>
      </c>
      <c r="T521" s="6">
        <v>1942.14</v>
      </c>
      <c r="U521" s="4"/>
      <c r="V521" s="6"/>
      <c r="W521" s="5"/>
      <c r="X521" s="5"/>
      <c r="Y521" s="4">
        <v>31</v>
      </c>
      <c r="Z521" s="6">
        <v>1103.21</v>
      </c>
      <c r="AA521" s="4"/>
      <c r="AB521" s="6"/>
      <c r="AC521" s="5"/>
      <c r="AD521" s="5"/>
      <c r="AE521" s="4"/>
      <c r="AF521" s="6"/>
      <c r="AG521" s="4"/>
      <c r="AH521" s="6"/>
      <c r="AI521" s="5"/>
      <c r="AJ521" s="5"/>
      <c r="AK521" s="4">
        <v>2</v>
      </c>
      <c r="AL521" s="6">
        <v>72.93</v>
      </c>
      <c r="AM521" s="4"/>
      <c r="AN521" s="6"/>
      <c r="AO521" s="5"/>
      <c r="AP521" s="5"/>
      <c r="AQ521" s="4">
        <v>4</v>
      </c>
      <c r="AR521" s="6">
        <v>150.76</v>
      </c>
      <c r="AS521" s="4"/>
      <c r="AT521" s="6"/>
      <c r="AU521" s="5"/>
      <c r="AV521" s="5"/>
      <c r="AW521" s="4">
        <v>12</v>
      </c>
      <c r="AX521" s="6">
        <v>362.08</v>
      </c>
      <c r="AY521" s="4"/>
      <c r="AZ521" s="6"/>
      <c r="BA521" s="5"/>
      <c r="BB521" s="5"/>
      <c r="BC521" s="4">
        <v>2</v>
      </c>
      <c r="BD521" s="6">
        <v>116.96</v>
      </c>
      <c r="BE521" s="4"/>
      <c r="BF521" s="6"/>
      <c r="BG521" s="5"/>
      <c r="BH521" s="5"/>
      <c r="BI521" s="4"/>
      <c r="BJ521" s="6"/>
      <c r="BK521" s="4"/>
      <c r="BL521" s="6"/>
      <c r="BM521" s="5"/>
      <c r="BN521" s="5"/>
      <c r="BO521" s="4"/>
      <c r="BP521" s="6"/>
      <c r="BQ521" s="4"/>
      <c r="BR521" s="6"/>
      <c r="BS521" s="5"/>
      <c r="BT521" s="5"/>
      <c r="BU521" s="4"/>
      <c r="BV521" s="6"/>
      <c r="BW521" s="4"/>
      <c r="BX521" s="6"/>
      <c r="BY521" s="5"/>
      <c r="BZ521" s="5"/>
      <c r="CA521" s="4"/>
      <c r="CB521" s="6"/>
      <c r="CC521" s="4"/>
      <c r="CD521" s="6"/>
      <c r="CE521" s="5"/>
      <c r="CF521" s="5"/>
      <c r="CG521" s="4"/>
      <c r="CH521" s="6"/>
      <c r="CI521" s="4"/>
      <c r="CJ521" s="6"/>
      <c r="CK521" s="5"/>
      <c r="CL521" s="5"/>
      <c r="CM521" s="4"/>
      <c r="CN521" s="6"/>
      <c r="CO521" s="4"/>
      <c r="CP521" s="6"/>
      <c r="CQ521" s="5"/>
      <c r="CR521" s="5"/>
      <c r="CS521" s="4">
        <v>1</v>
      </c>
      <c r="CT521" s="6">
        <v>37.19</v>
      </c>
      <c r="CU521" s="4"/>
      <c r="CV521" s="6"/>
      <c r="CW521" s="5"/>
      <c r="CX521" s="5"/>
      <c r="CY521" s="4"/>
      <c r="CZ521" s="6"/>
      <c r="DA521" s="4"/>
      <c r="DB521" s="6"/>
      <c r="DC521" s="5"/>
      <c r="DD521" s="5"/>
      <c r="DE521" s="4"/>
      <c r="DF521" s="6"/>
      <c r="DG521" s="4"/>
      <c r="DH521" s="6"/>
      <c r="DI521" s="5"/>
      <c r="DJ521" s="5"/>
      <c r="DK521" s="4"/>
      <c r="DL521" s="6"/>
      <c r="DM521" s="4"/>
      <c r="DN521" s="6"/>
      <c r="DO521" s="5"/>
      <c r="DP521" s="5"/>
      <c r="DQ521" s="4">
        <v>3</v>
      </c>
      <c r="DR521" s="6">
        <v>99.01</v>
      </c>
      <c r="DS521" s="4"/>
      <c r="DT521" s="6"/>
      <c r="DU521" s="5"/>
      <c r="DV521" s="5"/>
      <c r="DW521" s="4"/>
      <c r="DX521" s="6"/>
      <c r="DY521" s="4"/>
      <c r="DZ521" s="6"/>
      <c r="EA521" s="5"/>
      <c r="EB521" s="5"/>
      <c r="EC521" s="4"/>
      <c r="ED521" s="6"/>
      <c r="EE521" s="4"/>
      <c r="EF521" s="6"/>
      <c r="EG521" s="5"/>
      <c r="EH521" s="5"/>
      <c r="EI521" s="4"/>
      <c r="EJ521" s="6"/>
      <c r="EK521" s="4"/>
      <c r="EL521" s="6"/>
      <c r="EM521" s="5"/>
      <c r="EN521" s="5"/>
      <c r="EO521" s="4"/>
      <c r="EP521" s="6"/>
      <c r="EQ521" s="4"/>
      <c r="ER521" s="6"/>
      <c r="ES521" s="5"/>
      <c r="ET521" s="5"/>
      <c r="EU521" s="4"/>
      <c r="EV521" s="6"/>
      <c r="EW521" s="4"/>
      <c r="EX521" s="6"/>
      <c r="EY521" s="5"/>
      <c r="EZ521" s="5"/>
      <c r="FA521" s="4"/>
      <c r="FB521" s="6"/>
      <c r="FC521" s="4"/>
      <c r="FD521" s="6"/>
      <c r="FE521" s="5"/>
      <c r="FF521" s="5"/>
      <c r="FG521" s="4"/>
      <c r="FH521" s="6"/>
      <c r="FI521" s="4"/>
      <c r="FJ521" s="6"/>
      <c r="FK521" s="5"/>
      <c r="FL521" s="5"/>
      <c r="FM521" s="4"/>
      <c r="FN521" s="6"/>
      <c r="FO521" s="4"/>
      <c r="FP521" s="6"/>
      <c r="FQ521" s="5"/>
      <c r="FR521" s="5"/>
      <c r="FS521" s="4"/>
      <c r="FT521" s="6"/>
      <c r="FU521" s="4"/>
      <c r="FV521" s="6"/>
      <c r="FW521" s="5"/>
      <c r="FX521" s="5"/>
      <c r="FY521" s="4"/>
      <c r="FZ521" s="6"/>
      <c r="GA521" s="4"/>
      <c r="GB521" s="6"/>
      <c r="GC521" s="5"/>
      <c r="GD521" s="5"/>
      <c r="GE521" s="4"/>
      <c r="GF521" s="6"/>
      <c r="GG521" s="4"/>
      <c r="GH521" s="6"/>
      <c r="GI521" s="5"/>
      <c r="GJ521" s="5"/>
      <c r="GK521" s="4"/>
      <c r="GL521" s="6"/>
      <c r="GM521" s="4"/>
      <c r="GN521" s="6"/>
      <c r="GO521" s="5"/>
      <c r="GP521" s="5"/>
      <c r="GQ521" s="4"/>
      <c r="GR521" s="6"/>
      <c r="GS521" s="4"/>
      <c r="GT521" s="6"/>
      <c r="GU521" s="5"/>
      <c r="GV521" s="5"/>
      <c r="GW521" s="4"/>
      <c r="GX521" s="6"/>
      <c r="GY521" s="4"/>
      <c r="GZ521" s="6"/>
      <c r="HA521" s="5"/>
      <c r="HB521" s="5"/>
      <c r="HC521" s="4"/>
      <c r="HD521" s="6"/>
      <c r="HE521" s="4"/>
      <c r="HF521" s="6"/>
      <c r="HG521" s="5"/>
      <c r="HH521" s="5"/>
      <c r="HI521" s="4"/>
      <c r="HJ521" s="6"/>
      <c r="HK521" s="4"/>
      <c r="HL521" s="6"/>
      <c r="HM521" s="5"/>
      <c r="HN521" s="5"/>
      <c r="HO521" s="4"/>
      <c r="HP521" s="6"/>
      <c r="HQ521" s="4"/>
      <c r="HR521" s="6"/>
      <c r="HS521" s="5"/>
      <c r="HT521" s="5"/>
      <c r="HU521" s="4"/>
      <c r="HV521" s="6"/>
      <c r="HW521" s="4"/>
      <c r="HX521" s="6"/>
      <c r="HY521" s="5"/>
      <c r="HZ521" s="5"/>
      <c r="IA521" s="4"/>
      <c r="IB521" s="6"/>
      <c r="IC521" s="4"/>
      <c r="ID521" s="6"/>
      <c r="IE521" s="5"/>
      <c r="IF521" s="5"/>
      <c r="IG521" s="4"/>
      <c r="IH521" s="6"/>
      <c r="II521" s="4"/>
      <c r="IJ521" s="6"/>
      <c r="IK521" s="5"/>
      <c r="IL521" s="5"/>
      <c r="IM521" s="4"/>
      <c r="IN521" s="6"/>
      <c r="IO521" s="4"/>
      <c r="IP521" s="6"/>
      <c r="IQ521" s="5"/>
      <c r="IR521" s="5"/>
      <c r="IS521" s="4"/>
      <c r="IT521" s="6"/>
      <c r="IU521" s="4"/>
      <c r="IV521" s="6"/>
      <c r="IW521" s="5"/>
      <c r="IX521" s="5"/>
      <c r="IY521" s="4"/>
      <c r="IZ521" s="6"/>
      <c r="JA521" s="4"/>
      <c r="JB521" s="6"/>
      <c r="JC521" s="5"/>
      <c r="JD521" s="5"/>
      <c r="JE521" s="4"/>
      <c r="JF521" s="6"/>
      <c r="JG521" s="4"/>
      <c r="JH521" s="6"/>
      <c r="JI521" s="5"/>
      <c r="JJ521" s="5"/>
      <c r="JK521" s="4"/>
      <c r="JL521" s="6"/>
      <c r="JM521" s="4"/>
      <c r="JN521" s="6"/>
      <c r="JO521" s="5"/>
      <c r="JP521" s="5"/>
      <c r="JQ521" s="4"/>
      <c r="JR521" s="6"/>
      <c r="JS521" s="4"/>
      <c r="JT521" s="6"/>
      <c r="JU521" s="5"/>
      <c r="JV521" s="5"/>
      <c r="JW521" s="4"/>
      <c r="JX521" s="6"/>
      <c r="JY521" s="4"/>
      <c r="JZ521" s="6"/>
      <c r="KA521" s="5"/>
      <c r="KB521" s="5"/>
      <c r="KC521" s="4"/>
      <c r="KD521" s="6"/>
      <c r="KE521" s="4"/>
      <c r="KF521" s="6"/>
      <c r="KG521" s="5"/>
      <c r="KH521" s="5"/>
      <c r="KI521" s="4"/>
      <c r="KJ521" s="6"/>
      <c r="KK521" s="4"/>
      <c r="KL521" s="6"/>
      <c r="KM521" s="5"/>
      <c r="KN521" s="5"/>
    </row>
    <row r="522">
      <c r="A522" s="3" t="s">
        <v>85</v>
      </c>
      <c r="B522" s="3" t="s">
        <v>552</v>
      </c>
      <c r="C522" s="3" t="s">
        <v>87</v>
      </c>
      <c r="D522" s="3" t="s">
        <v>396</v>
      </c>
      <c r="E522" s="3" t="s">
        <v>561</v>
      </c>
      <c r="F522" s="3" t="s">
        <v>562</v>
      </c>
      <c r="G522" s="3" t="s">
        <v>563</v>
      </c>
      <c r="H522" s="3" t="s">
        <v>92</v>
      </c>
      <c r="I522" s="3" t="s">
        <v>1310</v>
      </c>
      <c r="J522" s="3" t="s">
        <v>1337</v>
      </c>
      <c r="K522" s="4">
        <v>2460</v>
      </c>
      <c r="L522" s="4">
        <f>=ROUNDDOWN(49.3975903614458,0)</f>
      </c>
      <c r="M522" s="4"/>
      <c r="N522" s="5">
        <v>1</v>
      </c>
      <c r="O522" s="4"/>
      <c r="P522" s="4">
        <f>=ROUNDDOWN({0},0)</f>
      </c>
      <c r="Q522" s="4"/>
      <c r="R522" s="5"/>
      <c r="S522" s="4">
        <v>36</v>
      </c>
      <c r="T522" s="6">
        <v>1386.64</v>
      </c>
      <c r="U522" s="4"/>
      <c r="V522" s="6"/>
      <c r="W522" s="5"/>
      <c r="X522" s="5"/>
      <c r="Y522" s="4">
        <v>12</v>
      </c>
      <c r="Z522" s="6">
        <v>454.2</v>
      </c>
      <c r="AA522" s="4"/>
      <c r="AB522" s="6"/>
      <c r="AC522" s="5"/>
      <c r="AD522" s="5"/>
      <c r="AE522" s="4">
        <v>1</v>
      </c>
      <c r="AF522" s="6">
        <v>26.04</v>
      </c>
      <c r="AG522" s="4"/>
      <c r="AH522" s="6"/>
      <c r="AI522" s="5"/>
      <c r="AJ522" s="5"/>
      <c r="AK522" s="4">
        <v>2</v>
      </c>
      <c r="AL522" s="6">
        <v>72.93</v>
      </c>
      <c r="AM522" s="4"/>
      <c r="AN522" s="6"/>
      <c r="AO522" s="5"/>
      <c r="AP522" s="5"/>
      <c r="AQ522" s="4">
        <v>2</v>
      </c>
      <c r="AR522" s="6">
        <v>75.38</v>
      </c>
      <c r="AS522" s="4"/>
      <c r="AT522" s="6"/>
      <c r="AU522" s="5"/>
      <c r="AV522" s="5"/>
      <c r="AW522" s="4">
        <v>9</v>
      </c>
      <c r="AX522" s="6">
        <v>270.32</v>
      </c>
      <c r="AY522" s="4"/>
      <c r="AZ522" s="6"/>
      <c r="BA522" s="5"/>
      <c r="BB522" s="5"/>
      <c r="BC522" s="4">
        <v>5</v>
      </c>
      <c r="BD522" s="6">
        <v>266.4</v>
      </c>
      <c r="BE522" s="4"/>
      <c r="BF522" s="6"/>
      <c r="BG522" s="5"/>
      <c r="BH522" s="5"/>
      <c r="BI522" s="4"/>
      <c r="BJ522" s="6"/>
      <c r="BK522" s="4"/>
      <c r="BL522" s="6"/>
      <c r="BM522" s="5"/>
      <c r="BN522" s="5"/>
      <c r="BO522" s="4"/>
      <c r="BP522" s="6"/>
      <c r="BQ522" s="4"/>
      <c r="BR522" s="6"/>
      <c r="BS522" s="5"/>
      <c r="BT522" s="5"/>
      <c r="BU522" s="4"/>
      <c r="BV522" s="6"/>
      <c r="BW522" s="4"/>
      <c r="BX522" s="6"/>
      <c r="BY522" s="5"/>
      <c r="BZ522" s="5"/>
      <c r="CA522" s="4"/>
      <c r="CB522" s="6"/>
      <c r="CC522" s="4"/>
      <c r="CD522" s="6"/>
      <c r="CE522" s="5"/>
      <c r="CF522" s="5"/>
      <c r="CG522" s="4"/>
      <c r="CH522" s="6"/>
      <c r="CI522" s="4"/>
      <c r="CJ522" s="6"/>
      <c r="CK522" s="5"/>
      <c r="CL522" s="5"/>
      <c r="CM522" s="4">
        <v>3</v>
      </c>
      <c r="CN522" s="6">
        <v>149.97</v>
      </c>
      <c r="CO522" s="4"/>
      <c r="CP522" s="6"/>
      <c r="CQ522" s="5"/>
      <c r="CR522" s="5"/>
      <c r="CS522" s="4">
        <v>1</v>
      </c>
      <c r="CT522" s="6">
        <v>36.75</v>
      </c>
      <c r="CU522" s="4"/>
      <c r="CV522" s="6"/>
      <c r="CW522" s="5"/>
      <c r="CX522" s="5"/>
      <c r="CY522" s="4"/>
      <c r="CZ522" s="6"/>
      <c r="DA522" s="4"/>
      <c r="DB522" s="6"/>
      <c r="DC522" s="5"/>
      <c r="DD522" s="5"/>
      <c r="DE522" s="4"/>
      <c r="DF522" s="6"/>
      <c r="DG522" s="4"/>
      <c r="DH522" s="6"/>
      <c r="DI522" s="5"/>
      <c r="DJ522" s="5"/>
      <c r="DK522" s="4"/>
      <c r="DL522" s="6"/>
      <c r="DM522" s="4"/>
      <c r="DN522" s="6"/>
      <c r="DO522" s="5"/>
      <c r="DP522" s="5"/>
      <c r="DQ522" s="4">
        <v>1</v>
      </c>
      <c r="DR522" s="6">
        <v>34.65</v>
      </c>
      <c r="DS522" s="4"/>
      <c r="DT522" s="6"/>
      <c r="DU522" s="5"/>
      <c r="DV522" s="5"/>
      <c r="DW522" s="4"/>
      <c r="DX522" s="6"/>
      <c r="DY522" s="4"/>
      <c r="DZ522" s="6"/>
      <c r="EA522" s="5"/>
      <c r="EB522" s="5"/>
      <c r="EC522" s="4"/>
      <c r="ED522" s="6"/>
      <c r="EE522" s="4"/>
      <c r="EF522" s="6"/>
      <c r="EG522" s="5"/>
      <c r="EH522" s="5"/>
      <c r="EI522" s="4"/>
      <c r="EJ522" s="6"/>
      <c r="EK522" s="4"/>
      <c r="EL522" s="6"/>
      <c r="EM522" s="5"/>
      <c r="EN522" s="5"/>
      <c r="EO522" s="4"/>
      <c r="EP522" s="6"/>
      <c r="EQ522" s="4"/>
      <c r="ER522" s="6"/>
      <c r="ES522" s="5"/>
      <c r="ET522" s="5"/>
      <c r="EU522" s="4"/>
      <c r="EV522" s="6"/>
      <c r="EW522" s="4"/>
      <c r="EX522" s="6"/>
      <c r="EY522" s="5"/>
      <c r="EZ522" s="5"/>
      <c r="FA522" s="4"/>
      <c r="FB522" s="6"/>
      <c r="FC522" s="4"/>
      <c r="FD522" s="6"/>
      <c r="FE522" s="5"/>
      <c r="FF522" s="5"/>
      <c r="FG522" s="4"/>
      <c r="FH522" s="6"/>
      <c r="FI522" s="4"/>
      <c r="FJ522" s="6"/>
      <c r="FK522" s="5"/>
      <c r="FL522" s="5"/>
      <c r="FM522" s="4"/>
      <c r="FN522" s="6"/>
      <c r="FO522" s="4"/>
      <c r="FP522" s="6"/>
      <c r="FQ522" s="5"/>
      <c r="FR522" s="5"/>
      <c r="FS522" s="4"/>
      <c r="FT522" s="6"/>
      <c r="FU522" s="4"/>
      <c r="FV522" s="6"/>
      <c r="FW522" s="5"/>
      <c r="FX522" s="5"/>
      <c r="FY522" s="4"/>
      <c r="FZ522" s="6"/>
      <c r="GA522" s="4"/>
      <c r="GB522" s="6"/>
      <c r="GC522" s="5"/>
      <c r="GD522" s="5"/>
      <c r="GE522" s="4"/>
      <c r="GF522" s="6"/>
      <c r="GG522" s="4"/>
      <c r="GH522" s="6"/>
      <c r="GI522" s="5"/>
      <c r="GJ522" s="5"/>
      <c r="GK522" s="4"/>
      <c r="GL522" s="6"/>
      <c r="GM522" s="4"/>
      <c r="GN522" s="6"/>
      <c r="GO522" s="5"/>
      <c r="GP522" s="5"/>
      <c r="GQ522" s="4"/>
      <c r="GR522" s="6"/>
      <c r="GS522" s="4"/>
      <c r="GT522" s="6"/>
      <c r="GU522" s="5"/>
      <c r="GV522" s="5"/>
      <c r="GW522" s="4"/>
      <c r="GX522" s="6"/>
      <c r="GY522" s="4"/>
      <c r="GZ522" s="6"/>
      <c r="HA522" s="5"/>
      <c r="HB522" s="5"/>
      <c r="HC522" s="4"/>
      <c r="HD522" s="6"/>
      <c r="HE522" s="4"/>
      <c r="HF522" s="6"/>
      <c r="HG522" s="5"/>
      <c r="HH522" s="5"/>
      <c r="HI522" s="4"/>
      <c r="HJ522" s="6"/>
      <c r="HK522" s="4"/>
      <c r="HL522" s="6"/>
      <c r="HM522" s="5"/>
      <c r="HN522" s="5"/>
      <c r="HO522" s="4"/>
      <c r="HP522" s="6"/>
      <c r="HQ522" s="4"/>
      <c r="HR522" s="6"/>
      <c r="HS522" s="5"/>
      <c r="HT522" s="5"/>
      <c r="HU522" s="4"/>
      <c r="HV522" s="6"/>
      <c r="HW522" s="4"/>
      <c r="HX522" s="6"/>
      <c r="HY522" s="5"/>
      <c r="HZ522" s="5"/>
      <c r="IA522" s="4"/>
      <c r="IB522" s="6"/>
      <c r="IC522" s="4"/>
      <c r="ID522" s="6"/>
      <c r="IE522" s="5"/>
      <c r="IF522" s="5"/>
      <c r="IG522" s="4"/>
      <c r="IH522" s="6"/>
      <c r="II522" s="4"/>
      <c r="IJ522" s="6"/>
      <c r="IK522" s="5"/>
      <c r="IL522" s="5"/>
      <c r="IM522" s="4"/>
      <c r="IN522" s="6"/>
      <c r="IO522" s="4"/>
      <c r="IP522" s="6"/>
      <c r="IQ522" s="5"/>
      <c r="IR522" s="5"/>
      <c r="IS522" s="4"/>
      <c r="IT522" s="6"/>
      <c r="IU522" s="4"/>
      <c r="IV522" s="6"/>
      <c r="IW522" s="5"/>
      <c r="IX522" s="5"/>
      <c r="IY522" s="4"/>
      <c r="IZ522" s="6"/>
      <c r="JA522" s="4"/>
      <c r="JB522" s="6"/>
      <c r="JC522" s="5"/>
      <c r="JD522" s="5"/>
      <c r="JE522" s="4"/>
      <c r="JF522" s="6"/>
      <c r="JG522" s="4"/>
      <c r="JH522" s="6"/>
      <c r="JI522" s="5"/>
      <c r="JJ522" s="5"/>
      <c r="JK522" s="4"/>
      <c r="JL522" s="6"/>
      <c r="JM522" s="4"/>
      <c r="JN522" s="6"/>
      <c r="JO522" s="5"/>
      <c r="JP522" s="5"/>
      <c r="JQ522" s="4"/>
      <c r="JR522" s="6"/>
      <c r="JS522" s="4"/>
      <c r="JT522" s="6"/>
      <c r="JU522" s="5"/>
      <c r="JV522" s="5"/>
      <c r="JW522" s="4"/>
      <c r="JX522" s="6"/>
      <c r="JY522" s="4"/>
      <c r="JZ522" s="6"/>
      <c r="KA522" s="5"/>
      <c r="KB522" s="5"/>
      <c r="KC522" s="4"/>
      <c r="KD522" s="6"/>
      <c r="KE522" s="4"/>
      <c r="KF522" s="6"/>
      <c r="KG522" s="5"/>
      <c r="KH522" s="5"/>
      <c r="KI522" s="4"/>
      <c r="KJ522" s="6"/>
      <c r="KK522" s="4"/>
      <c r="KL522" s="6"/>
      <c r="KM522" s="5"/>
      <c r="KN522" s="5"/>
    </row>
    <row r="523">
      <c r="A523" s="3" t="s">
        <v>85</v>
      </c>
      <c r="B523" s="3" t="s">
        <v>552</v>
      </c>
      <c r="C523" s="3" t="s">
        <v>87</v>
      </c>
      <c r="D523" s="3" t="s">
        <v>396</v>
      </c>
      <c r="E523" s="3" t="s">
        <v>561</v>
      </c>
      <c r="F523" s="3" t="s">
        <v>562</v>
      </c>
      <c r="G523" s="3" t="s">
        <v>563</v>
      </c>
      <c r="H523" s="3" t="s">
        <v>92</v>
      </c>
      <c r="I523" s="3" t="s">
        <v>1345</v>
      </c>
      <c r="J523" s="3" t="s">
        <v>1319</v>
      </c>
      <c r="K523" s="4">
        <v>1109</v>
      </c>
      <c r="L523" s="4">
        <f>=ROUNDDOWN(24.3736263736264,0)</f>
      </c>
      <c r="M523" s="4"/>
      <c r="N523" s="5">
        <v>1</v>
      </c>
      <c r="O523" s="4"/>
      <c r="P523" s="4">
        <f>=ROUNDDOWN({0},0)</f>
      </c>
      <c r="Q523" s="4"/>
      <c r="R523" s="5"/>
      <c r="S523" s="4">
        <v>35</v>
      </c>
      <c r="T523" s="6">
        <v>1283.33</v>
      </c>
      <c r="U523" s="4"/>
      <c r="V523" s="6"/>
      <c r="W523" s="5"/>
      <c r="X523" s="5"/>
      <c r="Y523" s="4">
        <v>12</v>
      </c>
      <c r="Z523" s="6">
        <v>449.16</v>
      </c>
      <c r="AA523" s="4"/>
      <c r="AB523" s="6"/>
      <c r="AC523" s="5"/>
      <c r="AD523" s="5"/>
      <c r="AE523" s="4">
        <v>1</v>
      </c>
      <c r="AF523" s="6">
        <v>34.72</v>
      </c>
      <c r="AG523" s="4"/>
      <c r="AH523" s="6"/>
      <c r="AI523" s="5"/>
      <c r="AJ523" s="5"/>
      <c r="AK523" s="4">
        <v>1</v>
      </c>
      <c r="AL523" s="6">
        <v>37.19</v>
      </c>
      <c r="AM523" s="4"/>
      <c r="AN523" s="6"/>
      <c r="AO523" s="5"/>
      <c r="AP523" s="5"/>
      <c r="AQ523" s="4">
        <v>8</v>
      </c>
      <c r="AR523" s="6">
        <v>313.12</v>
      </c>
      <c r="AS523" s="4"/>
      <c r="AT523" s="6"/>
      <c r="AU523" s="5"/>
      <c r="AV523" s="5"/>
      <c r="AW523" s="4">
        <v>6</v>
      </c>
      <c r="AX523" s="6">
        <v>188.48</v>
      </c>
      <c r="AY523" s="4"/>
      <c r="AZ523" s="6"/>
      <c r="BA523" s="5"/>
      <c r="BB523" s="5"/>
      <c r="BC523" s="4"/>
      <c r="BD523" s="6"/>
      <c r="BE523" s="4"/>
      <c r="BF523" s="6"/>
      <c r="BG523" s="5"/>
      <c r="BH523" s="5"/>
      <c r="BI523" s="4"/>
      <c r="BJ523" s="6"/>
      <c r="BK523" s="4"/>
      <c r="BL523" s="6"/>
      <c r="BM523" s="5"/>
      <c r="BN523" s="5"/>
      <c r="BO523" s="4"/>
      <c r="BP523" s="6"/>
      <c r="BQ523" s="4"/>
      <c r="BR523" s="6"/>
      <c r="BS523" s="5"/>
      <c r="BT523" s="5"/>
      <c r="BU523" s="4"/>
      <c r="BV523" s="6"/>
      <c r="BW523" s="4"/>
      <c r="BX523" s="6"/>
      <c r="BY523" s="5"/>
      <c r="BZ523" s="5"/>
      <c r="CA523" s="4"/>
      <c r="CB523" s="6"/>
      <c r="CC523" s="4"/>
      <c r="CD523" s="6"/>
      <c r="CE523" s="5"/>
      <c r="CF523" s="5"/>
      <c r="CG523" s="4"/>
      <c r="CH523" s="6"/>
      <c r="CI523" s="4"/>
      <c r="CJ523" s="6"/>
      <c r="CK523" s="5"/>
      <c r="CL523" s="5"/>
      <c r="CM523" s="4">
        <v>1</v>
      </c>
      <c r="CN523" s="6">
        <v>79.99</v>
      </c>
      <c r="CO523" s="4"/>
      <c r="CP523" s="6"/>
      <c r="CQ523" s="5"/>
      <c r="CR523" s="5"/>
      <c r="CS523" s="4"/>
      <c r="CT523" s="6"/>
      <c r="CU523" s="4"/>
      <c r="CV523" s="6"/>
      <c r="CW523" s="5"/>
      <c r="CX523" s="5"/>
      <c r="CY523" s="4"/>
      <c r="CZ523" s="6"/>
      <c r="DA523" s="4"/>
      <c r="DB523" s="6"/>
      <c r="DC523" s="5"/>
      <c r="DD523" s="5"/>
      <c r="DE523" s="4"/>
      <c r="DF523" s="6"/>
      <c r="DG523" s="4"/>
      <c r="DH523" s="6"/>
      <c r="DI523" s="5"/>
      <c r="DJ523" s="5"/>
      <c r="DK523" s="4"/>
      <c r="DL523" s="6"/>
      <c r="DM523" s="4"/>
      <c r="DN523" s="6"/>
      <c r="DO523" s="5"/>
      <c r="DP523" s="5"/>
      <c r="DQ523" s="4">
        <v>6</v>
      </c>
      <c r="DR523" s="6">
        <v>180.67</v>
      </c>
      <c r="DS523" s="4"/>
      <c r="DT523" s="6"/>
      <c r="DU523" s="5"/>
      <c r="DV523" s="5"/>
      <c r="DW523" s="4"/>
      <c r="DX523" s="6"/>
      <c r="DY523" s="4"/>
      <c r="DZ523" s="6"/>
      <c r="EA523" s="5"/>
      <c r="EB523" s="5"/>
      <c r="EC523" s="4"/>
      <c r="ED523" s="6"/>
      <c r="EE523" s="4"/>
      <c r="EF523" s="6"/>
      <c r="EG523" s="5"/>
      <c r="EH523" s="5"/>
      <c r="EI523" s="4"/>
      <c r="EJ523" s="6"/>
      <c r="EK523" s="4"/>
      <c r="EL523" s="6"/>
      <c r="EM523" s="5"/>
      <c r="EN523" s="5"/>
      <c r="EO523" s="4"/>
      <c r="EP523" s="6"/>
      <c r="EQ523" s="4"/>
      <c r="ER523" s="6"/>
      <c r="ES523" s="5"/>
      <c r="ET523" s="5"/>
      <c r="EU523" s="4"/>
      <c r="EV523" s="6"/>
      <c r="EW523" s="4"/>
      <c r="EX523" s="6"/>
      <c r="EY523" s="5"/>
      <c r="EZ523" s="5"/>
      <c r="FA523" s="4"/>
      <c r="FB523" s="6"/>
      <c r="FC523" s="4"/>
      <c r="FD523" s="6"/>
      <c r="FE523" s="5"/>
      <c r="FF523" s="5"/>
      <c r="FG523" s="4"/>
      <c r="FH523" s="6"/>
      <c r="FI523" s="4"/>
      <c r="FJ523" s="6"/>
      <c r="FK523" s="5"/>
      <c r="FL523" s="5"/>
      <c r="FM523" s="4"/>
      <c r="FN523" s="6"/>
      <c r="FO523" s="4"/>
      <c r="FP523" s="6"/>
      <c r="FQ523" s="5"/>
      <c r="FR523" s="5"/>
      <c r="FS523" s="4"/>
      <c r="FT523" s="6"/>
      <c r="FU523" s="4"/>
      <c r="FV523" s="6"/>
      <c r="FW523" s="5"/>
      <c r="FX523" s="5"/>
      <c r="FY523" s="4"/>
      <c r="FZ523" s="6"/>
      <c r="GA523" s="4"/>
      <c r="GB523" s="6"/>
      <c r="GC523" s="5"/>
      <c r="GD523" s="5"/>
      <c r="GE523" s="4"/>
      <c r="GF523" s="6"/>
      <c r="GG523" s="4"/>
      <c r="GH523" s="6"/>
      <c r="GI523" s="5"/>
      <c r="GJ523" s="5"/>
      <c r="GK523" s="4"/>
      <c r="GL523" s="6"/>
      <c r="GM523" s="4"/>
      <c r="GN523" s="6"/>
      <c r="GO523" s="5"/>
      <c r="GP523" s="5"/>
      <c r="GQ523" s="4"/>
      <c r="GR523" s="6"/>
      <c r="GS523" s="4"/>
      <c r="GT523" s="6"/>
      <c r="GU523" s="5"/>
      <c r="GV523" s="5"/>
      <c r="GW523" s="4"/>
      <c r="GX523" s="6"/>
      <c r="GY523" s="4"/>
      <c r="GZ523" s="6"/>
      <c r="HA523" s="5"/>
      <c r="HB523" s="5"/>
      <c r="HC523" s="4"/>
      <c r="HD523" s="6"/>
      <c r="HE523" s="4"/>
      <c r="HF523" s="6"/>
      <c r="HG523" s="5"/>
      <c r="HH523" s="5"/>
      <c r="HI523" s="4"/>
      <c r="HJ523" s="6"/>
      <c r="HK523" s="4"/>
      <c r="HL523" s="6"/>
      <c r="HM523" s="5"/>
      <c r="HN523" s="5"/>
      <c r="HO523" s="4"/>
      <c r="HP523" s="6"/>
      <c r="HQ523" s="4"/>
      <c r="HR523" s="6"/>
      <c r="HS523" s="5"/>
      <c r="HT523" s="5"/>
      <c r="HU523" s="4"/>
      <c r="HV523" s="6"/>
      <c r="HW523" s="4"/>
      <c r="HX523" s="6"/>
      <c r="HY523" s="5"/>
      <c r="HZ523" s="5"/>
      <c r="IA523" s="4"/>
      <c r="IB523" s="6"/>
      <c r="IC523" s="4"/>
      <c r="ID523" s="6"/>
      <c r="IE523" s="5"/>
      <c r="IF523" s="5"/>
      <c r="IG523" s="4"/>
      <c r="IH523" s="6"/>
      <c r="II523" s="4"/>
      <c r="IJ523" s="6"/>
      <c r="IK523" s="5"/>
      <c r="IL523" s="5"/>
      <c r="IM523" s="4"/>
      <c r="IN523" s="6"/>
      <c r="IO523" s="4"/>
      <c r="IP523" s="6"/>
      <c r="IQ523" s="5"/>
      <c r="IR523" s="5"/>
      <c r="IS523" s="4"/>
      <c r="IT523" s="6"/>
      <c r="IU523" s="4"/>
      <c r="IV523" s="6"/>
      <c r="IW523" s="5"/>
      <c r="IX523" s="5"/>
      <c r="IY523" s="4"/>
      <c r="IZ523" s="6"/>
      <c r="JA523" s="4"/>
      <c r="JB523" s="6"/>
      <c r="JC523" s="5"/>
      <c r="JD523" s="5"/>
      <c r="JE523" s="4"/>
      <c r="JF523" s="6"/>
      <c r="JG523" s="4"/>
      <c r="JH523" s="6"/>
      <c r="JI523" s="5"/>
      <c r="JJ523" s="5"/>
      <c r="JK523" s="4"/>
      <c r="JL523" s="6"/>
      <c r="JM523" s="4"/>
      <c r="JN523" s="6"/>
      <c r="JO523" s="5"/>
      <c r="JP523" s="5"/>
      <c r="JQ523" s="4"/>
      <c r="JR523" s="6"/>
      <c r="JS523" s="4"/>
      <c r="JT523" s="6"/>
      <c r="JU523" s="5"/>
      <c r="JV523" s="5"/>
      <c r="JW523" s="4"/>
      <c r="JX523" s="6"/>
      <c r="JY523" s="4"/>
      <c r="JZ523" s="6"/>
      <c r="KA523" s="5"/>
      <c r="KB523" s="5"/>
      <c r="KC523" s="4"/>
      <c r="KD523" s="6"/>
      <c r="KE523" s="4"/>
      <c r="KF523" s="6"/>
      <c r="KG523" s="5"/>
      <c r="KH523" s="5"/>
      <c r="KI523" s="4"/>
      <c r="KJ523" s="6"/>
      <c r="KK523" s="4"/>
      <c r="KL523" s="6"/>
      <c r="KM523" s="5"/>
      <c r="KN523" s="5"/>
    </row>
    <row r="524">
      <c r="A524" s="3" t="s">
        <v>85</v>
      </c>
      <c r="B524" s="3" t="s">
        <v>552</v>
      </c>
      <c r="C524" s="3" t="s">
        <v>87</v>
      </c>
      <c r="D524" s="3" t="s">
        <v>396</v>
      </c>
      <c r="E524" s="3" t="s">
        <v>561</v>
      </c>
      <c r="F524" s="3" t="s">
        <v>562</v>
      </c>
      <c r="G524" s="3" t="s">
        <v>563</v>
      </c>
      <c r="H524" s="3" t="s">
        <v>92</v>
      </c>
      <c r="I524" s="3" t="s">
        <v>1313</v>
      </c>
      <c r="J524" s="3" t="s">
        <v>1319</v>
      </c>
      <c r="K524" s="4">
        <v>1038</v>
      </c>
      <c r="L524" s="4">
        <f>=ROUNDDOWN(29.9135446685879,0)</f>
      </c>
      <c r="M524" s="4">
        <v>1000</v>
      </c>
      <c r="N524" s="5">
        <v>1</v>
      </c>
      <c r="O524" s="4"/>
      <c r="P524" s="4">
        <f>=ROUNDDOWN({0},0)</f>
      </c>
      <c r="Q524" s="4"/>
      <c r="R524" s="5"/>
      <c r="S524" s="4">
        <v>32</v>
      </c>
      <c r="T524" s="6">
        <v>1078.68</v>
      </c>
      <c r="U524" s="4"/>
      <c r="V524" s="6"/>
      <c r="W524" s="5"/>
      <c r="X524" s="5"/>
      <c r="Y524" s="4">
        <v>14</v>
      </c>
      <c r="Z524" s="6">
        <v>520.66</v>
      </c>
      <c r="AA524" s="4"/>
      <c r="AB524" s="6"/>
      <c r="AC524" s="5"/>
      <c r="AD524" s="5"/>
      <c r="AE524" s="4"/>
      <c r="AF524" s="6"/>
      <c r="AG524" s="4"/>
      <c r="AH524" s="6"/>
      <c r="AI524" s="5"/>
      <c r="AJ524" s="5"/>
      <c r="AK524" s="4">
        <v>6</v>
      </c>
      <c r="AL524" s="6">
        <v>196.39</v>
      </c>
      <c r="AM524" s="4"/>
      <c r="AN524" s="6"/>
      <c r="AO524" s="5"/>
      <c r="AP524" s="5"/>
      <c r="AQ524" s="4"/>
      <c r="AR524" s="6"/>
      <c r="AS524" s="4"/>
      <c r="AT524" s="6"/>
      <c r="AU524" s="5"/>
      <c r="AV524" s="5"/>
      <c r="AW524" s="4">
        <v>11</v>
      </c>
      <c r="AX524" s="6">
        <v>324.88</v>
      </c>
      <c r="AY524" s="4"/>
      <c r="AZ524" s="6"/>
      <c r="BA524" s="5"/>
      <c r="BB524" s="5"/>
      <c r="BC524" s="4"/>
      <c r="BD524" s="6"/>
      <c r="BE524" s="4"/>
      <c r="BF524" s="6"/>
      <c r="BG524" s="5"/>
      <c r="BH524" s="5"/>
      <c r="BI524" s="4"/>
      <c r="BJ524" s="6"/>
      <c r="BK524" s="4"/>
      <c r="BL524" s="6"/>
      <c r="BM524" s="5"/>
      <c r="BN524" s="5"/>
      <c r="BO524" s="4"/>
      <c r="BP524" s="6"/>
      <c r="BQ524" s="4"/>
      <c r="BR524" s="6"/>
      <c r="BS524" s="5"/>
      <c r="BT524" s="5"/>
      <c r="BU524" s="4"/>
      <c r="BV524" s="6"/>
      <c r="BW524" s="4"/>
      <c r="BX524" s="6"/>
      <c r="BY524" s="5"/>
      <c r="BZ524" s="5"/>
      <c r="CA524" s="4"/>
      <c r="CB524" s="6"/>
      <c r="CC524" s="4"/>
      <c r="CD524" s="6"/>
      <c r="CE524" s="5"/>
      <c r="CF524" s="5"/>
      <c r="CG524" s="4"/>
      <c r="CH524" s="6"/>
      <c r="CI524" s="4"/>
      <c r="CJ524" s="6"/>
      <c r="CK524" s="5"/>
      <c r="CL524" s="5"/>
      <c r="CM524" s="4"/>
      <c r="CN524" s="6"/>
      <c r="CO524" s="4"/>
      <c r="CP524" s="6"/>
      <c r="CQ524" s="5"/>
      <c r="CR524" s="5"/>
      <c r="CS524" s="4">
        <v>1</v>
      </c>
      <c r="CT524" s="6">
        <v>36.75</v>
      </c>
      <c r="CU524" s="4"/>
      <c r="CV524" s="6"/>
      <c r="CW524" s="5"/>
      <c r="CX524" s="5"/>
      <c r="CY524" s="4"/>
      <c r="CZ524" s="6"/>
      <c r="DA524" s="4"/>
      <c r="DB524" s="6"/>
      <c r="DC524" s="5"/>
      <c r="DD524" s="5"/>
      <c r="DE524" s="4"/>
      <c r="DF524" s="6"/>
      <c r="DG524" s="4"/>
      <c r="DH524" s="6"/>
      <c r="DI524" s="5"/>
      <c r="DJ524" s="5"/>
      <c r="DK524" s="4"/>
      <c r="DL524" s="6"/>
      <c r="DM524" s="4"/>
      <c r="DN524" s="6"/>
      <c r="DO524" s="5"/>
      <c r="DP524" s="5"/>
      <c r="DQ524" s="4"/>
      <c r="DR524" s="6"/>
      <c r="DS524" s="4"/>
      <c r="DT524" s="6"/>
      <c r="DU524" s="5"/>
      <c r="DV524" s="5"/>
      <c r="DW524" s="4"/>
      <c r="DX524" s="6"/>
      <c r="DY524" s="4"/>
      <c r="DZ524" s="6"/>
      <c r="EA524" s="5"/>
      <c r="EB524" s="5"/>
      <c r="EC524" s="4"/>
      <c r="ED524" s="6"/>
      <c r="EE524" s="4"/>
      <c r="EF524" s="6"/>
      <c r="EG524" s="5"/>
      <c r="EH524" s="5"/>
      <c r="EI524" s="4"/>
      <c r="EJ524" s="6"/>
      <c r="EK524" s="4"/>
      <c r="EL524" s="6"/>
      <c r="EM524" s="5"/>
      <c r="EN524" s="5"/>
      <c r="EO524" s="4"/>
      <c r="EP524" s="6"/>
      <c r="EQ524" s="4"/>
      <c r="ER524" s="6"/>
      <c r="ES524" s="5"/>
      <c r="ET524" s="5"/>
      <c r="EU524" s="4"/>
      <c r="EV524" s="6"/>
      <c r="EW524" s="4"/>
      <c r="EX524" s="6"/>
      <c r="EY524" s="5"/>
      <c r="EZ524" s="5"/>
      <c r="FA524" s="4"/>
      <c r="FB524" s="6"/>
      <c r="FC524" s="4"/>
      <c r="FD524" s="6"/>
      <c r="FE524" s="5"/>
      <c r="FF524" s="5"/>
      <c r="FG524" s="4"/>
      <c r="FH524" s="6"/>
      <c r="FI524" s="4"/>
      <c r="FJ524" s="6"/>
      <c r="FK524" s="5"/>
      <c r="FL524" s="5"/>
      <c r="FM524" s="4"/>
      <c r="FN524" s="6"/>
      <c r="FO524" s="4"/>
      <c r="FP524" s="6"/>
      <c r="FQ524" s="5"/>
      <c r="FR524" s="5"/>
      <c r="FS524" s="4"/>
      <c r="FT524" s="6"/>
      <c r="FU524" s="4"/>
      <c r="FV524" s="6"/>
      <c r="FW524" s="5"/>
      <c r="FX524" s="5"/>
      <c r="FY524" s="4"/>
      <c r="FZ524" s="6"/>
      <c r="GA524" s="4"/>
      <c r="GB524" s="6"/>
      <c r="GC524" s="5"/>
      <c r="GD524" s="5"/>
      <c r="GE524" s="4"/>
      <c r="GF524" s="6"/>
      <c r="GG524" s="4"/>
      <c r="GH524" s="6"/>
      <c r="GI524" s="5"/>
      <c r="GJ524" s="5"/>
      <c r="GK524" s="4"/>
      <c r="GL524" s="6"/>
      <c r="GM524" s="4"/>
      <c r="GN524" s="6"/>
      <c r="GO524" s="5"/>
      <c r="GP524" s="5"/>
      <c r="GQ524" s="4"/>
      <c r="GR524" s="6"/>
      <c r="GS524" s="4"/>
      <c r="GT524" s="6"/>
      <c r="GU524" s="5"/>
      <c r="GV524" s="5"/>
      <c r="GW524" s="4"/>
      <c r="GX524" s="6"/>
      <c r="GY524" s="4"/>
      <c r="GZ524" s="6"/>
      <c r="HA524" s="5"/>
      <c r="HB524" s="5"/>
      <c r="HC524" s="4"/>
      <c r="HD524" s="6"/>
      <c r="HE524" s="4"/>
      <c r="HF524" s="6"/>
      <c r="HG524" s="5"/>
      <c r="HH524" s="5"/>
      <c r="HI524" s="4"/>
      <c r="HJ524" s="6"/>
      <c r="HK524" s="4"/>
      <c r="HL524" s="6"/>
      <c r="HM524" s="5"/>
      <c r="HN524" s="5"/>
      <c r="HO524" s="4"/>
      <c r="HP524" s="6"/>
      <c r="HQ524" s="4"/>
      <c r="HR524" s="6"/>
      <c r="HS524" s="5"/>
      <c r="HT524" s="5"/>
      <c r="HU524" s="4"/>
      <c r="HV524" s="6"/>
      <c r="HW524" s="4"/>
      <c r="HX524" s="6"/>
      <c r="HY524" s="5"/>
      <c r="HZ524" s="5"/>
      <c r="IA524" s="4"/>
      <c r="IB524" s="6"/>
      <c r="IC524" s="4"/>
      <c r="ID524" s="6"/>
      <c r="IE524" s="5"/>
      <c r="IF524" s="5"/>
      <c r="IG524" s="4"/>
      <c r="IH524" s="6"/>
      <c r="II524" s="4"/>
      <c r="IJ524" s="6"/>
      <c r="IK524" s="5"/>
      <c r="IL524" s="5"/>
      <c r="IM524" s="4"/>
      <c r="IN524" s="6"/>
      <c r="IO524" s="4"/>
      <c r="IP524" s="6"/>
      <c r="IQ524" s="5"/>
      <c r="IR524" s="5"/>
      <c r="IS524" s="4"/>
      <c r="IT524" s="6"/>
      <c r="IU524" s="4"/>
      <c r="IV524" s="6"/>
      <c r="IW524" s="5"/>
      <c r="IX524" s="5"/>
      <c r="IY524" s="4"/>
      <c r="IZ524" s="6"/>
      <c r="JA524" s="4"/>
      <c r="JB524" s="6"/>
      <c r="JC524" s="5"/>
      <c r="JD524" s="5"/>
      <c r="JE524" s="4"/>
      <c r="JF524" s="6"/>
      <c r="JG524" s="4"/>
      <c r="JH524" s="6"/>
      <c r="JI524" s="5"/>
      <c r="JJ524" s="5"/>
      <c r="JK524" s="4"/>
      <c r="JL524" s="6"/>
      <c r="JM524" s="4"/>
      <c r="JN524" s="6"/>
      <c r="JO524" s="5"/>
      <c r="JP524" s="5"/>
      <c r="JQ524" s="4"/>
      <c r="JR524" s="6"/>
      <c r="JS524" s="4"/>
      <c r="JT524" s="6"/>
      <c r="JU524" s="5"/>
      <c r="JV524" s="5"/>
      <c r="JW524" s="4"/>
      <c r="JX524" s="6"/>
      <c r="JY524" s="4"/>
      <c r="JZ524" s="6"/>
      <c r="KA524" s="5"/>
      <c r="KB524" s="5"/>
      <c r="KC524" s="4"/>
      <c r="KD524" s="6"/>
      <c r="KE524" s="4"/>
      <c r="KF524" s="6"/>
      <c r="KG524" s="5"/>
      <c r="KH524" s="5"/>
      <c r="KI524" s="4"/>
      <c r="KJ524" s="6"/>
      <c r="KK524" s="4"/>
      <c r="KL524" s="6"/>
      <c r="KM524" s="5"/>
      <c r="KN524" s="5"/>
    </row>
    <row r="525">
      <c r="A525" s="3" t="s">
        <v>85</v>
      </c>
      <c r="B525" s="3" t="s">
        <v>552</v>
      </c>
      <c r="C525" s="3" t="s">
        <v>87</v>
      </c>
      <c r="D525" s="3" t="s">
        <v>396</v>
      </c>
      <c r="E525" s="3" t="s">
        <v>561</v>
      </c>
      <c r="F525" s="3" t="s">
        <v>562</v>
      </c>
      <c r="G525" s="3" t="s">
        <v>563</v>
      </c>
      <c r="H525" s="3" t="s">
        <v>92</v>
      </c>
      <c r="I525" s="3" t="s">
        <v>1401</v>
      </c>
      <c r="J525" s="3" t="s">
        <v>1319</v>
      </c>
      <c r="K525" s="4">
        <v>885</v>
      </c>
      <c r="L525" s="4">
        <f>=ROUNDDOWN(25.801749271137,0)</f>
      </c>
      <c r="M525" s="4">
        <v>1000</v>
      </c>
      <c r="N525" s="5">
        <v>1</v>
      </c>
      <c r="O525" s="4"/>
      <c r="P525" s="4">
        <f>=ROUNDDOWN({0},0)</f>
      </c>
      <c r="Q525" s="4"/>
      <c r="R525" s="5"/>
      <c r="S525" s="4">
        <v>23</v>
      </c>
      <c r="T525" s="6">
        <v>784.44</v>
      </c>
      <c r="U525" s="4"/>
      <c r="V525" s="6"/>
      <c r="W525" s="5"/>
      <c r="X525" s="5"/>
      <c r="Y525" s="4">
        <v>10</v>
      </c>
      <c r="Z525" s="6">
        <v>352.46</v>
      </c>
      <c r="AA525" s="4"/>
      <c r="AB525" s="6"/>
      <c r="AC525" s="5"/>
      <c r="AD525" s="5"/>
      <c r="AE525" s="4"/>
      <c r="AF525" s="6"/>
      <c r="AG525" s="4"/>
      <c r="AH525" s="6"/>
      <c r="AI525" s="5"/>
      <c r="AJ525" s="5"/>
      <c r="AK525" s="4"/>
      <c r="AL525" s="6"/>
      <c r="AM525" s="4"/>
      <c r="AN525" s="6"/>
      <c r="AO525" s="5"/>
      <c r="AP525" s="5"/>
      <c r="AQ525" s="4">
        <v>6</v>
      </c>
      <c r="AR525" s="6">
        <v>220.34</v>
      </c>
      <c r="AS525" s="4"/>
      <c r="AT525" s="6"/>
      <c r="AU525" s="5"/>
      <c r="AV525" s="5"/>
      <c r="AW525" s="4">
        <v>5</v>
      </c>
      <c r="AX525" s="6">
        <v>151.28</v>
      </c>
      <c r="AY525" s="4"/>
      <c r="AZ525" s="6"/>
      <c r="BA525" s="5"/>
      <c r="BB525" s="5"/>
      <c r="BC525" s="4"/>
      <c r="BD525" s="6"/>
      <c r="BE525" s="4"/>
      <c r="BF525" s="6"/>
      <c r="BG525" s="5"/>
      <c r="BH525" s="5"/>
      <c r="BI525" s="4"/>
      <c r="BJ525" s="6"/>
      <c r="BK525" s="4"/>
      <c r="BL525" s="6"/>
      <c r="BM525" s="5"/>
      <c r="BN525" s="5"/>
      <c r="BO525" s="4"/>
      <c r="BP525" s="6"/>
      <c r="BQ525" s="4"/>
      <c r="BR525" s="6"/>
      <c r="BS525" s="5"/>
      <c r="BT525" s="5"/>
      <c r="BU525" s="4"/>
      <c r="BV525" s="6"/>
      <c r="BW525" s="4"/>
      <c r="BX525" s="6"/>
      <c r="BY525" s="5"/>
      <c r="BZ525" s="5"/>
      <c r="CA525" s="4"/>
      <c r="CB525" s="6"/>
      <c r="CC525" s="4"/>
      <c r="CD525" s="6"/>
      <c r="CE525" s="5"/>
      <c r="CF525" s="5"/>
      <c r="CG525" s="4"/>
      <c r="CH525" s="6"/>
      <c r="CI525" s="4"/>
      <c r="CJ525" s="6"/>
      <c r="CK525" s="5"/>
      <c r="CL525" s="5"/>
      <c r="CM525" s="4"/>
      <c r="CN525" s="6"/>
      <c r="CO525" s="4"/>
      <c r="CP525" s="6"/>
      <c r="CQ525" s="5"/>
      <c r="CR525" s="5"/>
      <c r="CS525" s="4">
        <v>2</v>
      </c>
      <c r="CT525" s="6">
        <v>60.36</v>
      </c>
      <c r="CU525" s="4"/>
      <c r="CV525" s="6"/>
      <c r="CW525" s="5"/>
      <c r="CX525" s="5"/>
      <c r="CY525" s="4"/>
      <c r="CZ525" s="6"/>
      <c r="DA525" s="4"/>
      <c r="DB525" s="6"/>
      <c r="DC525" s="5"/>
      <c r="DD525" s="5"/>
      <c r="DE525" s="4"/>
      <c r="DF525" s="6"/>
      <c r="DG525" s="4"/>
      <c r="DH525" s="6"/>
      <c r="DI525" s="5"/>
      <c r="DJ525" s="5"/>
      <c r="DK525" s="4"/>
      <c r="DL525" s="6"/>
      <c r="DM525" s="4"/>
      <c r="DN525" s="6"/>
      <c r="DO525" s="5"/>
      <c r="DP525" s="5"/>
      <c r="DQ525" s="4"/>
      <c r="DR525" s="6"/>
      <c r="DS525" s="4"/>
      <c r="DT525" s="6"/>
      <c r="DU525" s="5"/>
      <c r="DV525" s="5"/>
      <c r="DW525" s="4"/>
      <c r="DX525" s="6"/>
      <c r="DY525" s="4"/>
      <c r="DZ525" s="6"/>
      <c r="EA525" s="5"/>
      <c r="EB525" s="5"/>
      <c r="EC525" s="4"/>
      <c r="ED525" s="6"/>
      <c r="EE525" s="4"/>
      <c r="EF525" s="6"/>
      <c r="EG525" s="5"/>
      <c r="EH525" s="5"/>
      <c r="EI525" s="4"/>
      <c r="EJ525" s="6"/>
      <c r="EK525" s="4"/>
      <c r="EL525" s="6"/>
      <c r="EM525" s="5"/>
      <c r="EN525" s="5"/>
      <c r="EO525" s="4"/>
      <c r="EP525" s="6"/>
      <c r="EQ525" s="4"/>
      <c r="ER525" s="6"/>
      <c r="ES525" s="5"/>
      <c r="ET525" s="5"/>
      <c r="EU525" s="4"/>
      <c r="EV525" s="6"/>
      <c r="EW525" s="4"/>
      <c r="EX525" s="6"/>
      <c r="EY525" s="5"/>
      <c r="EZ525" s="5"/>
      <c r="FA525" s="4"/>
      <c r="FB525" s="6"/>
      <c r="FC525" s="4"/>
      <c r="FD525" s="6"/>
      <c r="FE525" s="5"/>
      <c r="FF525" s="5"/>
      <c r="FG525" s="4"/>
      <c r="FH525" s="6"/>
      <c r="FI525" s="4"/>
      <c r="FJ525" s="6"/>
      <c r="FK525" s="5"/>
      <c r="FL525" s="5"/>
      <c r="FM525" s="4"/>
      <c r="FN525" s="6"/>
      <c r="FO525" s="4"/>
      <c r="FP525" s="6"/>
      <c r="FQ525" s="5"/>
      <c r="FR525" s="5"/>
      <c r="FS525" s="4"/>
      <c r="FT525" s="6"/>
      <c r="FU525" s="4"/>
      <c r="FV525" s="6"/>
      <c r="FW525" s="5"/>
      <c r="FX525" s="5"/>
      <c r="FY525" s="4"/>
      <c r="FZ525" s="6"/>
      <c r="GA525" s="4"/>
      <c r="GB525" s="6"/>
      <c r="GC525" s="5"/>
      <c r="GD525" s="5"/>
      <c r="GE525" s="4"/>
      <c r="GF525" s="6"/>
      <c r="GG525" s="4"/>
      <c r="GH525" s="6"/>
      <c r="GI525" s="5"/>
      <c r="GJ525" s="5"/>
      <c r="GK525" s="4"/>
      <c r="GL525" s="6"/>
      <c r="GM525" s="4"/>
      <c r="GN525" s="6"/>
      <c r="GO525" s="5"/>
      <c r="GP525" s="5"/>
      <c r="GQ525" s="4"/>
      <c r="GR525" s="6"/>
      <c r="GS525" s="4"/>
      <c r="GT525" s="6"/>
      <c r="GU525" s="5"/>
      <c r="GV525" s="5"/>
      <c r="GW525" s="4"/>
      <c r="GX525" s="6"/>
      <c r="GY525" s="4"/>
      <c r="GZ525" s="6"/>
      <c r="HA525" s="5"/>
      <c r="HB525" s="5"/>
      <c r="HC525" s="4"/>
      <c r="HD525" s="6"/>
      <c r="HE525" s="4"/>
      <c r="HF525" s="6"/>
      <c r="HG525" s="5"/>
      <c r="HH525" s="5"/>
      <c r="HI525" s="4"/>
      <c r="HJ525" s="6"/>
      <c r="HK525" s="4"/>
      <c r="HL525" s="6"/>
      <c r="HM525" s="5"/>
      <c r="HN525" s="5"/>
      <c r="HO525" s="4"/>
      <c r="HP525" s="6"/>
      <c r="HQ525" s="4"/>
      <c r="HR525" s="6"/>
      <c r="HS525" s="5"/>
      <c r="HT525" s="5"/>
      <c r="HU525" s="4"/>
      <c r="HV525" s="6"/>
      <c r="HW525" s="4"/>
      <c r="HX525" s="6"/>
      <c r="HY525" s="5"/>
      <c r="HZ525" s="5"/>
      <c r="IA525" s="4"/>
      <c r="IB525" s="6"/>
      <c r="IC525" s="4"/>
      <c r="ID525" s="6"/>
      <c r="IE525" s="5"/>
      <c r="IF525" s="5"/>
      <c r="IG525" s="4"/>
      <c r="IH525" s="6"/>
      <c r="II525" s="4"/>
      <c r="IJ525" s="6"/>
      <c r="IK525" s="5"/>
      <c r="IL525" s="5"/>
      <c r="IM525" s="4"/>
      <c r="IN525" s="6"/>
      <c r="IO525" s="4"/>
      <c r="IP525" s="6"/>
      <c r="IQ525" s="5"/>
      <c r="IR525" s="5"/>
      <c r="IS525" s="4"/>
      <c r="IT525" s="6"/>
      <c r="IU525" s="4"/>
      <c r="IV525" s="6"/>
      <c r="IW525" s="5"/>
      <c r="IX525" s="5"/>
      <c r="IY525" s="4"/>
      <c r="IZ525" s="6"/>
      <c r="JA525" s="4"/>
      <c r="JB525" s="6"/>
      <c r="JC525" s="5"/>
      <c r="JD525" s="5"/>
      <c r="JE525" s="4"/>
      <c r="JF525" s="6"/>
      <c r="JG525" s="4"/>
      <c r="JH525" s="6"/>
      <c r="JI525" s="5"/>
      <c r="JJ525" s="5"/>
      <c r="JK525" s="4"/>
      <c r="JL525" s="6"/>
      <c r="JM525" s="4"/>
      <c r="JN525" s="6"/>
      <c r="JO525" s="5"/>
      <c r="JP525" s="5"/>
      <c r="JQ525" s="4"/>
      <c r="JR525" s="6"/>
      <c r="JS525" s="4"/>
      <c r="JT525" s="6"/>
      <c r="JU525" s="5"/>
      <c r="JV525" s="5"/>
      <c r="JW525" s="4"/>
      <c r="JX525" s="6"/>
      <c r="JY525" s="4"/>
      <c r="JZ525" s="6"/>
      <c r="KA525" s="5"/>
      <c r="KB525" s="5"/>
      <c r="KC525" s="4"/>
      <c r="KD525" s="6"/>
      <c r="KE525" s="4"/>
      <c r="KF525" s="6"/>
      <c r="KG525" s="5"/>
      <c r="KH525" s="5"/>
      <c r="KI525" s="4"/>
      <c r="KJ525" s="6"/>
      <c r="KK525" s="4"/>
      <c r="KL525" s="6"/>
      <c r="KM525" s="5"/>
      <c r="KN525" s="5"/>
    </row>
    <row r="526">
      <c r="A526" s="3" t="s">
        <v>85</v>
      </c>
      <c r="B526" s="3" t="s">
        <v>552</v>
      </c>
      <c r="C526" s="3" t="s">
        <v>87</v>
      </c>
      <c r="D526" s="3" t="s">
        <v>396</v>
      </c>
      <c r="E526" s="3" t="s">
        <v>564</v>
      </c>
      <c r="F526" s="3" t="s">
        <v>565</v>
      </c>
      <c r="G526" s="3" t="s">
        <v>566</v>
      </c>
      <c r="H526" s="3" t="s">
        <v>147</v>
      </c>
      <c r="I526" s="3" t="s">
        <v>1402</v>
      </c>
      <c r="J526" s="3" t="s">
        <v>1332</v>
      </c>
      <c r="K526" s="4">
        <v>4148</v>
      </c>
      <c r="L526" s="4">
        <f>=ROUNDDOWN(45.9866962305987,0)</f>
      </c>
      <c r="M526" s="4"/>
      <c r="N526" s="5">
        <v>1</v>
      </c>
      <c r="O526" s="4"/>
      <c r="P526" s="4">
        <f>=ROUNDDOWN({0},0)</f>
      </c>
      <c r="Q526" s="4"/>
      <c r="R526" s="5"/>
      <c r="S526" s="4">
        <v>113</v>
      </c>
      <c r="T526" s="6">
        <v>2911.8</v>
      </c>
      <c r="U526" s="4"/>
      <c r="V526" s="6"/>
      <c r="W526" s="5"/>
      <c r="X526" s="5"/>
      <c r="Y526" s="4">
        <v>49</v>
      </c>
      <c r="Z526" s="6">
        <v>1417.2</v>
      </c>
      <c r="AA526" s="4"/>
      <c r="AB526" s="6"/>
      <c r="AC526" s="5"/>
      <c r="AD526" s="5"/>
      <c r="AE526" s="4">
        <v>2</v>
      </c>
      <c r="AF526" s="6">
        <v>55</v>
      </c>
      <c r="AG526" s="4"/>
      <c r="AH526" s="6"/>
      <c r="AI526" s="5"/>
      <c r="AJ526" s="5"/>
      <c r="AK526" s="4">
        <v>3</v>
      </c>
      <c r="AL526" s="6">
        <v>89.1</v>
      </c>
      <c r="AM526" s="4"/>
      <c r="AN526" s="6"/>
      <c r="AO526" s="5"/>
      <c r="AP526" s="5"/>
      <c r="AQ526" s="4">
        <v>7</v>
      </c>
      <c r="AR526" s="6">
        <v>194.23</v>
      </c>
      <c r="AS526" s="4"/>
      <c r="AT526" s="6"/>
      <c r="AU526" s="5"/>
      <c r="AV526" s="5"/>
      <c r="AW526" s="4">
        <v>24</v>
      </c>
      <c r="AX526" s="6">
        <v>486.72</v>
      </c>
      <c r="AY526" s="4"/>
      <c r="AZ526" s="6"/>
      <c r="BA526" s="5"/>
      <c r="BB526" s="5"/>
      <c r="BC526" s="4">
        <v>17</v>
      </c>
      <c r="BD526" s="6">
        <v>367.15</v>
      </c>
      <c r="BE526" s="4"/>
      <c r="BF526" s="6"/>
      <c r="BG526" s="5"/>
      <c r="BH526" s="5"/>
      <c r="BI526" s="4"/>
      <c r="BJ526" s="6"/>
      <c r="BK526" s="4"/>
      <c r="BL526" s="6"/>
      <c r="BM526" s="5"/>
      <c r="BN526" s="5"/>
      <c r="BO526" s="4"/>
      <c r="BP526" s="6"/>
      <c r="BQ526" s="4"/>
      <c r="BR526" s="6"/>
      <c r="BS526" s="5"/>
      <c r="BT526" s="5"/>
      <c r="BU526" s="4"/>
      <c r="BV526" s="6"/>
      <c r="BW526" s="4"/>
      <c r="BX526" s="6"/>
      <c r="BY526" s="5"/>
      <c r="BZ526" s="5"/>
      <c r="CA526" s="4"/>
      <c r="CB526" s="6"/>
      <c r="CC526" s="4"/>
      <c r="CD526" s="6"/>
      <c r="CE526" s="5"/>
      <c r="CF526" s="5"/>
      <c r="CG526" s="4">
        <v>3</v>
      </c>
      <c r="CH526" s="6">
        <v>83.68</v>
      </c>
      <c r="CI526" s="4"/>
      <c r="CJ526" s="6"/>
      <c r="CK526" s="5"/>
      <c r="CL526" s="5"/>
      <c r="CM526" s="4"/>
      <c r="CN526" s="6"/>
      <c r="CO526" s="4"/>
      <c r="CP526" s="6"/>
      <c r="CQ526" s="5"/>
      <c r="CR526" s="5"/>
      <c r="CS526" s="4">
        <v>1</v>
      </c>
      <c r="CT526" s="6">
        <v>28.87</v>
      </c>
      <c r="CU526" s="4"/>
      <c r="CV526" s="6"/>
      <c r="CW526" s="5"/>
      <c r="CX526" s="5"/>
      <c r="CY526" s="4"/>
      <c r="CZ526" s="6"/>
      <c r="DA526" s="4"/>
      <c r="DB526" s="6"/>
      <c r="DC526" s="5"/>
      <c r="DD526" s="5"/>
      <c r="DE526" s="4">
        <v>4</v>
      </c>
      <c r="DF526" s="6">
        <v>120.98</v>
      </c>
      <c r="DG526" s="4"/>
      <c r="DH526" s="6"/>
      <c r="DI526" s="5"/>
      <c r="DJ526" s="5"/>
      <c r="DK526" s="4"/>
      <c r="DL526" s="6"/>
      <c r="DM526" s="4"/>
      <c r="DN526" s="6"/>
      <c r="DO526" s="5"/>
      <c r="DP526" s="5"/>
      <c r="DQ526" s="4">
        <v>3</v>
      </c>
      <c r="DR526" s="6">
        <v>68.87</v>
      </c>
      <c r="DS526" s="4"/>
      <c r="DT526" s="6"/>
      <c r="DU526" s="5"/>
      <c r="DV526" s="5"/>
      <c r="DW526" s="4"/>
      <c r="DX526" s="6"/>
      <c r="DY526" s="4"/>
      <c r="DZ526" s="6"/>
      <c r="EA526" s="5"/>
      <c r="EB526" s="5"/>
      <c r="EC526" s="4"/>
      <c r="ED526" s="6"/>
      <c r="EE526" s="4"/>
      <c r="EF526" s="6"/>
      <c r="EG526" s="5"/>
      <c r="EH526" s="5"/>
      <c r="EI526" s="4"/>
      <c r="EJ526" s="6"/>
      <c r="EK526" s="4"/>
      <c r="EL526" s="6"/>
      <c r="EM526" s="5"/>
      <c r="EN526" s="5"/>
      <c r="EO526" s="4"/>
      <c r="EP526" s="6"/>
      <c r="EQ526" s="4"/>
      <c r="ER526" s="6"/>
      <c r="ES526" s="5"/>
      <c r="ET526" s="5"/>
      <c r="EU526" s="4"/>
      <c r="EV526" s="6"/>
      <c r="EW526" s="4"/>
      <c r="EX526" s="6"/>
      <c r="EY526" s="5"/>
      <c r="EZ526" s="5"/>
      <c r="FA526" s="4"/>
      <c r="FB526" s="6"/>
      <c r="FC526" s="4"/>
      <c r="FD526" s="6"/>
      <c r="FE526" s="5"/>
      <c r="FF526" s="5"/>
      <c r="FG526" s="4"/>
      <c r="FH526" s="6"/>
      <c r="FI526" s="4"/>
      <c r="FJ526" s="6"/>
      <c r="FK526" s="5"/>
      <c r="FL526" s="5"/>
      <c r="FM526" s="4"/>
      <c r="FN526" s="6"/>
      <c r="FO526" s="4"/>
      <c r="FP526" s="6"/>
      <c r="FQ526" s="5"/>
      <c r="FR526" s="5"/>
      <c r="FS526" s="4"/>
      <c r="FT526" s="6"/>
      <c r="FU526" s="4"/>
      <c r="FV526" s="6"/>
      <c r="FW526" s="5"/>
      <c r="FX526" s="5"/>
      <c r="FY526" s="4"/>
      <c r="FZ526" s="6"/>
      <c r="GA526" s="4"/>
      <c r="GB526" s="6"/>
      <c r="GC526" s="5"/>
      <c r="GD526" s="5"/>
      <c r="GE526" s="4"/>
      <c r="GF526" s="6"/>
      <c r="GG526" s="4"/>
      <c r="GH526" s="6"/>
      <c r="GI526" s="5"/>
      <c r="GJ526" s="5"/>
      <c r="GK526" s="4"/>
      <c r="GL526" s="6"/>
      <c r="GM526" s="4"/>
      <c r="GN526" s="6"/>
      <c r="GO526" s="5"/>
      <c r="GP526" s="5"/>
      <c r="GQ526" s="4"/>
      <c r="GR526" s="6"/>
      <c r="GS526" s="4"/>
      <c r="GT526" s="6"/>
      <c r="GU526" s="5"/>
      <c r="GV526" s="5"/>
      <c r="GW526" s="4"/>
      <c r="GX526" s="6"/>
      <c r="GY526" s="4"/>
      <c r="GZ526" s="6"/>
      <c r="HA526" s="5"/>
      <c r="HB526" s="5"/>
      <c r="HC526" s="4"/>
      <c r="HD526" s="6"/>
      <c r="HE526" s="4"/>
      <c r="HF526" s="6"/>
      <c r="HG526" s="5"/>
      <c r="HH526" s="5"/>
      <c r="HI526" s="4"/>
      <c r="HJ526" s="6"/>
      <c r="HK526" s="4"/>
      <c r="HL526" s="6"/>
      <c r="HM526" s="5"/>
      <c r="HN526" s="5"/>
      <c r="HO526" s="4"/>
      <c r="HP526" s="6"/>
      <c r="HQ526" s="4"/>
      <c r="HR526" s="6"/>
      <c r="HS526" s="5"/>
      <c r="HT526" s="5"/>
      <c r="HU526" s="4"/>
      <c r="HV526" s="6"/>
      <c r="HW526" s="4"/>
      <c r="HX526" s="6"/>
      <c r="HY526" s="5"/>
      <c r="HZ526" s="5"/>
      <c r="IA526" s="4"/>
      <c r="IB526" s="6"/>
      <c r="IC526" s="4"/>
      <c r="ID526" s="6"/>
      <c r="IE526" s="5"/>
      <c r="IF526" s="5"/>
      <c r="IG526" s="4"/>
      <c r="IH526" s="6"/>
      <c r="II526" s="4"/>
      <c r="IJ526" s="6"/>
      <c r="IK526" s="5"/>
      <c r="IL526" s="5"/>
      <c r="IM526" s="4"/>
      <c r="IN526" s="6"/>
      <c r="IO526" s="4"/>
      <c r="IP526" s="6"/>
      <c r="IQ526" s="5"/>
      <c r="IR526" s="5"/>
      <c r="IS526" s="4"/>
      <c r="IT526" s="6"/>
      <c r="IU526" s="4"/>
      <c r="IV526" s="6"/>
      <c r="IW526" s="5"/>
      <c r="IX526" s="5"/>
      <c r="IY526" s="4"/>
      <c r="IZ526" s="6"/>
      <c r="JA526" s="4"/>
      <c r="JB526" s="6"/>
      <c r="JC526" s="5"/>
      <c r="JD526" s="5"/>
      <c r="JE526" s="4"/>
      <c r="JF526" s="6"/>
      <c r="JG526" s="4"/>
      <c r="JH526" s="6"/>
      <c r="JI526" s="5"/>
      <c r="JJ526" s="5"/>
      <c r="JK526" s="4"/>
      <c r="JL526" s="6"/>
      <c r="JM526" s="4"/>
      <c r="JN526" s="6"/>
      <c r="JO526" s="5"/>
      <c r="JP526" s="5"/>
      <c r="JQ526" s="4"/>
      <c r="JR526" s="6"/>
      <c r="JS526" s="4"/>
      <c r="JT526" s="6"/>
      <c r="JU526" s="5"/>
      <c r="JV526" s="5"/>
      <c r="JW526" s="4"/>
      <c r="JX526" s="6"/>
      <c r="JY526" s="4"/>
      <c r="JZ526" s="6"/>
      <c r="KA526" s="5"/>
      <c r="KB526" s="5"/>
      <c r="KC526" s="4"/>
      <c r="KD526" s="6"/>
      <c r="KE526" s="4"/>
      <c r="KF526" s="6"/>
      <c r="KG526" s="5"/>
      <c r="KH526" s="5"/>
      <c r="KI526" s="4"/>
      <c r="KJ526" s="6"/>
      <c r="KK526" s="4"/>
      <c r="KL526" s="6"/>
      <c r="KM526" s="5"/>
      <c r="KN526" s="5"/>
    </row>
    <row r="527">
      <c r="A527" s="3" t="s">
        <v>85</v>
      </c>
      <c r="B527" s="3" t="s">
        <v>552</v>
      </c>
      <c r="C527" s="3" t="s">
        <v>87</v>
      </c>
      <c r="D527" s="3" t="s">
        <v>396</v>
      </c>
      <c r="E527" s="3" t="s">
        <v>564</v>
      </c>
      <c r="F527" s="3" t="s">
        <v>565</v>
      </c>
      <c r="G527" s="3" t="s">
        <v>566</v>
      </c>
      <c r="H527" s="3" t="s">
        <v>147</v>
      </c>
      <c r="I527" s="3" t="s">
        <v>1403</v>
      </c>
      <c r="J527" s="3" t="s">
        <v>1332</v>
      </c>
      <c r="K527" s="4">
        <v>2917</v>
      </c>
      <c r="L527" s="4">
        <f>=ROUNDDOWN(74.4132653061225,0)</f>
      </c>
      <c r="M527" s="4"/>
      <c r="N527" s="5">
        <v>1</v>
      </c>
      <c r="O527" s="4"/>
      <c r="P527" s="4">
        <f>=ROUNDDOWN({0},0)</f>
      </c>
      <c r="Q527" s="4"/>
      <c r="R527" s="5"/>
      <c r="S527" s="4">
        <v>29</v>
      </c>
      <c r="T527" s="6">
        <v>735.83</v>
      </c>
      <c r="U527" s="4"/>
      <c r="V527" s="6"/>
      <c r="W527" s="5"/>
      <c r="X527" s="5"/>
      <c r="Y527" s="4">
        <v>10</v>
      </c>
      <c r="Z527" s="6">
        <v>297.5</v>
      </c>
      <c r="AA527" s="4"/>
      <c r="AB527" s="6"/>
      <c r="AC527" s="5"/>
      <c r="AD527" s="5"/>
      <c r="AE527" s="4">
        <v>1</v>
      </c>
      <c r="AF527" s="6">
        <v>19.99</v>
      </c>
      <c r="AG527" s="4"/>
      <c r="AH527" s="6"/>
      <c r="AI527" s="5"/>
      <c r="AJ527" s="5"/>
      <c r="AK527" s="4"/>
      <c r="AL527" s="6"/>
      <c r="AM527" s="4"/>
      <c r="AN527" s="6"/>
      <c r="AO527" s="5"/>
      <c r="AP527" s="5"/>
      <c r="AQ527" s="4">
        <v>6</v>
      </c>
      <c r="AR527" s="6">
        <v>162.34</v>
      </c>
      <c r="AS527" s="4"/>
      <c r="AT527" s="6"/>
      <c r="AU527" s="5"/>
      <c r="AV527" s="5"/>
      <c r="AW527" s="4">
        <v>7</v>
      </c>
      <c r="AX527" s="6">
        <v>130.08</v>
      </c>
      <c r="AY527" s="4"/>
      <c r="AZ527" s="6"/>
      <c r="BA527" s="5"/>
      <c r="BB527" s="5"/>
      <c r="BC527" s="4">
        <v>2</v>
      </c>
      <c r="BD527" s="6">
        <v>43.98</v>
      </c>
      <c r="BE527" s="4"/>
      <c r="BF527" s="6"/>
      <c r="BG527" s="5"/>
      <c r="BH527" s="5"/>
      <c r="BI527" s="4"/>
      <c r="BJ527" s="6"/>
      <c r="BK527" s="4"/>
      <c r="BL527" s="6"/>
      <c r="BM527" s="5"/>
      <c r="BN527" s="5"/>
      <c r="BO527" s="4"/>
      <c r="BP527" s="6"/>
      <c r="BQ527" s="4"/>
      <c r="BR527" s="6"/>
      <c r="BS527" s="5"/>
      <c r="BT527" s="5"/>
      <c r="BU527" s="4"/>
      <c r="BV527" s="6"/>
      <c r="BW527" s="4"/>
      <c r="BX527" s="6"/>
      <c r="BY527" s="5"/>
      <c r="BZ527" s="5"/>
      <c r="CA527" s="4"/>
      <c r="CB527" s="6"/>
      <c r="CC527" s="4"/>
      <c r="CD527" s="6"/>
      <c r="CE527" s="5"/>
      <c r="CF527" s="5"/>
      <c r="CG527" s="4">
        <v>1</v>
      </c>
      <c r="CH527" s="6">
        <v>29.7</v>
      </c>
      <c r="CI527" s="4"/>
      <c r="CJ527" s="6"/>
      <c r="CK527" s="5"/>
      <c r="CL527" s="5"/>
      <c r="CM527" s="4"/>
      <c r="CN527" s="6"/>
      <c r="CO527" s="4"/>
      <c r="CP527" s="6"/>
      <c r="CQ527" s="5"/>
      <c r="CR527" s="5"/>
      <c r="CS527" s="4">
        <v>1</v>
      </c>
      <c r="CT527" s="6">
        <v>28.87</v>
      </c>
      <c r="CU527" s="4"/>
      <c r="CV527" s="6"/>
      <c r="CW527" s="5"/>
      <c r="CX527" s="5"/>
      <c r="CY527" s="4"/>
      <c r="CZ527" s="6"/>
      <c r="DA527" s="4"/>
      <c r="DB527" s="6"/>
      <c r="DC527" s="5"/>
      <c r="DD527" s="5"/>
      <c r="DE527" s="4"/>
      <c r="DF527" s="6"/>
      <c r="DG527" s="4"/>
      <c r="DH527" s="6"/>
      <c r="DI527" s="5"/>
      <c r="DJ527" s="5"/>
      <c r="DK527" s="4"/>
      <c r="DL527" s="6"/>
      <c r="DM527" s="4"/>
      <c r="DN527" s="6"/>
      <c r="DO527" s="5"/>
      <c r="DP527" s="5"/>
      <c r="DQ527" s="4">
        <v>1</v>
      </c>
      <c r="DR527" s="6">
        <v>23.37</v>
      </c>
      <c r="DS527" s="4"/>
      <c r="DT527" s="6"/>
      <c r="DU527" s="5"/>
      <c r="DV527" s="5"/>
      <c r="DW527" s="4"/>
      <c r="DX527" s="6"/>
      <c r="DY527" s="4"/>
      <c r="DZ527" s="6"/>
      <c r="EA527" s="5"/>
      <c r="EB527" s="5"/>
      <c r="EC527" s="4"/>
      <c r="ED527" s="6"/>
      <c r="EE527" s="4"/>
      <c r="EF527" s="6"/>
      <c r="EG527" s="5"/>
      <c r="EH527" s="5"/>
      <c r="EI527" s="4"/>
      <c r="EJ527" s="6"/>
      <c r="EK527" s="4"/>
      <c r="EL527" s="6"/>
      <c r="EM527" s="5"/>
      <c r="EN527" s="5"/>
      <c r="EO527" s="4"/>
      <c r="EP527" s="6"/>
      <c r="EQ527" s="4"/>
      <c r="ER527" s="6"/>
      <c r="ES527" s="5"/>
      <c r="ET527" s="5"/>
      <c r="EU527" s="4"/>
      <c r="EV527" s="6"/>
      <c r="EW527" s="4"/>
      <c r="EX527" s="6"/>
      <c r="EY527" s="5"/>
      <c r="EZ527" s="5"/>
      <c r="FA527" s="4"/>
      <c r="FB527" s="6"/>
      <c r="FC527" s="4"/>
      <c r="FD527" s="6"/>
      <c r="FE527" s="5"/>
      <c r="FF527" s="5"/>
      <c r="FG527" s="4"/>
      <c r="FH527" s="6"/>
      <c r="FI527" s="4"/>
      <c r="FJ527" s="6"/>
      <c r="FK527" s="5"/>
      <c r="FL527" s="5"/>
      <c r="FM527" s="4"/>
      <c r="FN527" s="6"/>
      <c r="FO527" s="4"/>
      <c r="FP527" s="6"/>
      <c r="FQ527" s="5"/>
      <c r="FR527" s="5"/>
      <c r="FS527" s="4"/>
      <c r="FT527" s="6"/>
      <c r="FU527" s="4"/>
      <c r="FV527" s="6"/>
      <c r="FW527" s="5"/>
      <c r="FX527" s="5"/>
      <c r="FY527" s="4"/>
      <c r="FZ527" s="6"/>
      <c r="GA527" s="4"/>
      <c r="GB527" s="6"/>
      <c r="GC527" s="5"/>
      <c r="GD527" s="5"/>
      <c r="GE527" s="4"/>
      <c r="GF527" s="6"/>
      <c r="GG527" s="4"/>
      <c r="GH527" s="6"/>
      <c r="GI527" s="5"/>
      <c r="GJ527" s="5"/>
      <c r="GK527" s="4"/>
      <c r="GL527" s="6"/>
      <c r="GM527" s="4"/>
      <c r="GN527" s="6"/>
      <c r="GO527" s="5"/>
      <c r="GP527" s="5"/>
      <c r="GQ527" s="4"/>
      <c r="GR527" s="6"/>
      <c r="GS527" s="4"/>
      <c r="GT527" s="6"/>
      <c r="GU527" s="5"/>
      <c r="GV527" s="5"/>
      <c r="GW527" s="4"/>
      <c r="GX527" s="6"/>
      <c r="GY527" s="4"/>
      <c r="GZ527" s="6"/>
      <c r="HA527" s="5"/>
      <c r="HB527" s="5"/>
      <c r="HC527" s="4"/>
      <c r="HD527" s="6"/>
      <c r="HE527" s="4"/>
      <c r="HF527" s="6"/>
      <c r="HG527" s="5"/>
      <c r="HH527" s="5"/>
      <c r="HI527" s="4"/>
      <c r="HJ527" s="6"/>
      <c r="HK527" s="4"/>
      <c r="HL527" s="6"/>
      <c r="HM527" s="5"/>
      <c r="HN527" s="5"/>
      <c r="HO527" s="4"/>
      <c r="HP527" s="6"/>
      <c r="HQ527" s="4"/>
      <c r="HR527" s="6"/>
      <c r="HS527" s="5"/>
      <c r="HT527" s="5"/>
      <c r="HU527" s="4"/>
      <c r="HV527" s="6"/>
      <c r="HW527" s="4"/>
      <c r="HX527" s="6"/>
      <c r="HY527" s="5"/>
      <c r="HZ527" s="5"/>
      <c r="IA527" s="4"/>
      <c r="IB527" s="6"/>
      <c r="IC527" s="4"/>
      <c r="ID527" s="6"/>
      <c r="IE527" s="5"/>
      <c r="IF527" s="5"/>
      <c r="IG527" s="4"/>
      <c r="IH527" s="6"/>
      <c r="II527" s="4"/>
      <c r="IJ527" s="6"/>
      <c r="IK527" s="5"/>
      <c r="IL527" s="5"/>
      <c r="IM527" s="4"/>
      <c r="IN527" s="6"/>
      <c r="IO527" s="4"/>
      <c r="IP527" s="6"/>
      <c r="IQ527" s="5"/>
      <c r="IR527" s="5"/>
      <c r="IS527" s="4"/>
      <c r="IT527" s="6"/>
      <c r="IU527" s="4"/>
      <c r="IV527" s="6"/>
      <c r="IW527" s="5"/>
      <c r="IX527" s="5"/>
      <c r="IY527" s="4"/>
      <c r="IZ527" s="6"/>
      <c r="JA527" s="4"/>
      <c r="JB527" s="6"/>
      <c r="JC527" s="5"/>
      <c r="JD527" s="5"/>
      <c r="JE527" s="4"/>
      <c r="JF527" s="6"/>
      <c r="JG527" s="4"/>
      <c r="JH527" s="6"/>
      <c r="JI527" s="5"/>
      <c r="JJ527" s="5"/>
      <c r="JK527" s="4"/>
      <c r="JL527" s="6"/>
      <c r="JM527" s="4"/>
      <c r="JN527" s="6"/>
      <c r="JO527" s="5"/>
      <c r="JP527" s="5"/>
      <c r="JQ527" s="4"/>
      <c r="JR527" s="6"/>
      <c r="JS527" s="4"/>
      <c r="JT527" s="6"/>
      <c r="JU527" s="5"/>
      <c r="JV527" s="5"/>
      <c r="JW527" s="4"/>
      <c r="JX527" s="6"/>
      <c r="JY527" s="4"/>
      <c r="JZ527" s="6"/>
      <c r="KA527" s="5"/>
      <c r="KB527" s="5"/>
      <c r="KC527" s="4"/>
      <c r="KD527" s="6"/>
      <c r="KE527" s="4"/>
      <c r="KF527" s="6"/>
      <c r="KG527" s="5"/>
      <c r="KH527" s="5"/>
      <c r="KI527" s="4"/>
      <c r="KJ527" s="6"/>
      <c r="KK527" s="4"/>
      <c r="KL527" s="6"/>
      <c r="KM527" s="5"/>
      <c r="KN527" s="5"/>
    </row>
    <row r="528">
      <c r="A528" s="3" t="s">
        <v>85</v>
      </c>
      <c r="B528" s="3" t="s">
        <v>552</v>
      </c>
      <c r="C528" s="3" t="s">
        <v>87</v>
      </c>
      <c r="D528" s="3" t="s">
        <v>396</v>
      </c>
      <c r="E528" s="3" t="s">
        <v>567</v>
      </c>
      <c r="F528" s="3" t="s">
        <v>568</v>
      </c>
      <c r="G528" s="3" t="s">
        <v>569</v>
      </c>
      <c r="H528" s="3" t="s">
        <v>129</v>
      </c>
      <c r="I528" s="3" t="s">
        <v>1338</v>
      </c>
      <c r="J528" s="3" t="s">
        <v>1307</v>
      </c>
      <c r="K528" s="4">
        <v>4241</v>
      </c>
      <c r="L528" s="4">
        <f>=ROUNDDOWN(64.160363086233,0)</f>
      </c>
      <c r="M528" s="4"/>
      <c r="N528" s="5">
        <v>1</v>
      </c>
      <c r="O528" s="4"/>
      <c r="P528" s="4">
        <f>=ROUNDDOWN({0},0)</f>
      </c>
      <c r="Q528" s="4"/>
      <c r="R528" s="5"/>
      <c r="S528" s="4">
        <v>67</v>
      </c>
      <c r="T528" s="6">
        <v>1686.82</v>
      </c>
      <c r="U528" s="4"/>
      <c r="V528" s="6"/>
      <c r="W528" s="5"/>
      <c r="X528" s="5"/>
      <c r="Y528" s="4">
        <v>33</v>
      </c>
      <c r="Z528" s="6">
        <v>856.84</v>
      </c>
      <c r="AA528" s="4"/>
      <c r="AB528" s="6"/>
      <c r="AC528" s="5"/>
      <c r="AD528" s="5"/>
      <c r="AE528" s="4">
        <v>4</v>
      </c>
      <c r="AF528" s="6">
        <v>93.24</v>
      </c>
      <c r="AG528" s="4"/>
      <c r="AH528" s="6"/>
      <c r="AI528" s="5"/>
      <c r="AJ528" s="5"/>
      <c r="AK528" s="4">
        <v>4</v>
      </c>
      <c r="AL528" s="6">
        <v>107.22</v>
      </c>
      <c r="AM528" s="4"/>
      <c r="AN528" s="6"/>
      <c r="AO528" s="5"/>
      <c r="AP528" s="5"/>
      <c r="AQ528" s="4">
        <v>8</v>
      </c>
      <c r="AR528" s="6">
        <v>197.12</v>
      </c>
      <c r="AS528" s="4"/>
      <c r="AT528" s="6"/>
      <c r="AU528" s="5"/>
      <c r="AV528" s="5"/>
      <c r="AW528" s="4">
        <v>1</v>
      </c>
      <c r="AX528" s="6">
        <v>19.2</v>
      </c>
      <c r="AY528" s="4"/>
      <c r="AZ528" s="6"/>
      <c r="BA528" s="5"/>
      <c r="BB528" s="5"/>
      <c r="BC528" s="4">
        <v>3</v>
      </c>
      <c r="BD528" s="6">
        <v>69.97</v>
      </c>
      <c r="BE528" s="4"/>
      <c r="BF528" s="6"/>
      <c r="BG528" s="5"/>
      <c r="BH528" s="5"/>
      <c r="BI528" s="4"/>
      <c r="BJ528" s="6"/>
      <c r="BK528" s="4"/>
      <c r="BL528" s="6"/>
      <c r="BM528" s="5"/>
      <c r="BN528" s="5"/>
      <c r="BO528" s="4"/>
      <c r="BP528" s="6"/>
      <c r="BQ528" s="4"/>
      <c r="BR528" s="6"/>
      <c r="BS528" s="5"/>
      <c r="BT528" s="5"/>
      <c r="BU528" s="4"/>
      <c r="BV528" s="6"/>
      <c r="BW528" s="4"/>
      <c r="BX528" s="6"/>
      <c r="BY528" s="5"/>
      <c r="BZ528" s="5"/>
      <c r="CA528" s="4"/>
      <c r="CB528" s="6"/>
      <c r="CC528" s="4"/>
      <c r="CD528" s="6"/>
      <c r="CE528" s="5"/>
      <c r="CF528" s="5"/>
      <c r="CG528" s="4">
        <v>11</v>
      </c>
      <c r="CH528" s="6">
        <v>268.99</v>
      </c>
      <c r="CI528" s="4"/>
      <c r="CJ528" s="6"/>
      <c r="CK528" s="5"/>
      <c r="CL528" s="5"/>
      <c r="CM528" s="4"/>
      <c r="CN528" s="6"/>
      <c r="CO528" s="4"/>
      <c r="CP528" s="6"/>
      <c r="CQ528" s="5"/>
      <c r="CR528" s="5"/>
      <c r="CS528" s="4"/>
      <c r="CT528" s="6"/>
      <c r="CU528" s="4"/>
      <c r="CV528" s="6"/>
      <c r="CW528" s="5"/>
      <c r="CX528" s="5"/>
      <c r="CY528" s="4"/>
      <c r="CZ528" s="6"/>
      <c r="DA528" s="4"/>
      <c r="DB528" s="6"/>
      <c r="DC528" s="5"/>
      <c r="DD528" s="5"/>
      <c r="DE528" s="4"/>
      <c r="DF528" s="6"/>
      <c r="DG528" s="4"/>
      <c r="DH528" s="6"/>
      <c r="DI528" s="5"/>
      <c r="DJ528" s="5"/>
      <c r="DK528" s="4"/>
      <c r="DL528" s="6"/>
      <c r="DM528" s="4"/>
      <c r="DN528" s="6"/>
      <c r="DO528" s="5"/>
      <c r="DP528" s="5"/>
      <c r="DQ528" s="4">
        <v>2</v>
      </c>
      <c r="DR528" s="6">
        <v>44.54</v>
      </c>
      <c r="DS528" s="4"/>
      <c r="DT528" s="6"/>
      <c r="DU528" s="5"/>
      <c r="DV528" s="5"/>
      <c r="DW528" s="4"/>
      <c r="DX528" s="6"/>
      <c r="DY528" s="4"/>
      <c r="DZ528" s="6"/>
      <c r="EA528" s="5"/>
      <c r="EB528" s="5"/>
      <c r="EC528" s="4"/>
      <c r="ED528" s="6"/>
      <c r="EE528" s="4"/>
      <c r="EF528" s="6"/>
      <c r="EG528" s="5"/>
      <c r="EH528" s="5"/>
      <c r="EI528" s="4"/>
      <c r="EJ528" s="6"/>
      <c r="EK528" s="4"/>
      <c r="EL528" s="6"/>
      <c r="EM528" s="5"/>
      <c r="EN528" s="5"/>
      <c r="EO528" s="4">
        <v>1</v>
      </c>
      <c r="EP528" s="6">
        <v>29.7</v>
      </c>
      <c r="EQ528" s="4"/>
      <c r="ER528" s="6"/>
      <c r="ES528" s="5"/>
      <c r="ET528" s="5"/>
      <c r="EU528" s="4"/>
      <c r="EV528" s="6"/>
      <c r="EW528" s="4"/>
      <c r="EX528" s="6"/>
      <c r="EY528" s="5"/>
      <c r="EZ528" s="5"/>
      <c r="FA528" s="4"/>
      <c r="FB528" s="6"/>
      <c r="FC528" s="4"/>
      <c r="FD528" s="6"/>
      <c r="FE528" s="5"/>
      <c r="FF528" s="5"/>
      <c r="FG528" s="4"/>
      <c r="FH528" s="6"/>
      <c r="FI528" s="4"/>
      <c r="FJ528" s="6"/>
      <c r="FK528" s="5"/>
      <c r="FL528" s="5"/>
      <c r="FM528" s="4"/>
      <c r="FN528" s="6"/>
      <c r="FO528" s="4"/>
      <c r="FP528" s="6"/>
      <c r="FQ528" s="5"/>
      <c r="FR528" s="5"/>
      <c r="FS528" s="4"/>
      <c r="FT528" s="6"/>
      <c r="FU528" s="4"/>
      <c r="FV528" s="6"/>
      <c r="FW528" s="5"/>
      <c r="FX528" s="5"/>
      <c r="FY528" s="4"/>
      <c r="FZ528" s="6"/>
      <c r="GA528" s="4"/>
      <c r="GB528" s="6"/>
      <c r="GC528" s="5"/>
      <c r="GD528" s="5"/>
      <c r="GE528" s="4"/>
      <c r="GF528" s="6"/>
      <c r="GG528" s="4"/>
      <c r="GH528" s="6"/>
      <c r="GI528" s="5"/>
      <c r="GJ528" s="5"/>
      <c r="GK528" s="4"/>
      <c r="GL528" s="6"/>
      <c r="GM528" s="4"/>
      <c r="GN528" s="6"/>
      <c r="GO528" s="5"/>
      <c r="GP528" s="5"/>
      <c r="GQ528" s="4"/>
      <c r="GR528" s="6"/>
      <c r="GS528" s="4"/>
      <c r="GT528" s="6"/>
      <c r="GU528" s="5"/>
      <c r="GV528" s="5"/>
      <c r="GW528" s="4"/>
      <c r="GX528" s="6"/>
      <c r="GY528" s="4"/>
      <c r="GZ528" s="6"/>
      <c r="HA528" s="5"/>
      <c r="HB528" s="5"/>
      <c r="HC528" s="4"/>
      <c r="HD528" s="6"/>
      <c r="HE528" s="4"/>
      <c r="HF528" s="6"/>
      <c r="HG528" s="5"/>
      <c r="HH528" s="5"/>
      <c r="HI528" s="4"/>
      <c r="HJ528" s="6"/>
      <c r="HK528" s="4"/>
      <c r="HL528" s="6"/>
      <c r="HM528" s="5"/>
      <c r="HN528" s="5"/>
      <c r="HO528" s="4"/>
      <c r="HP528" s="6"/>
      <c r="HQ528" s="4"/>
      <c r="HR528" s="6"/>
      <c r="HS528" s="5"/>
      <c r="HT528" s="5"/>
      <c r="HU528" s="4"/>
      <c r="HV528" s="6"/>
      <c r="HW528" s="4"/>
      <c r="HX528" s="6"/>
      <c r="HY528" s="5"/>
      <c r="HZ528" s="5"/>
      <c r="IA528" s="4"/>
      <c r="IB528" s="6"/>
      <c r="IC528" s="4"/>
      <c r="ID528" s="6"/>
      <c r="IE528" s="5"/>
      <c r="IF528" s="5"/>
      <c r="IG528" s="4"/>
      <c r="IH528" s="6"/>
      <c r="II528" s="4"/>
      <c r="IJ528" s="6"/>
      <c r="IK528" s="5"/>
      <c r="IL528" s="5"/>
      <c r="IM528" s="4"/>
      <c r="IN528" s="6"/>
      <c r="IO528" s="4"/>
      <c r="IP528" s="6"/>
      <c r="IQ528" s="5"/>
      <c r="IR528" s="5"/>
      <c r="IS528" s="4"/>
      <c r="IT528" s="6"/>
      <c r="IU528" s="4"/>
      <c r="IV528" s="6"/>
      <c r="IW528" s="5"/>
      <c r="IX528" s="5"/>
      <c r="IY528" s="4"/>
      <c r="IZ528" s="6"/>
      <c r="JA528" s="4"/>
      <c r="JB528" s="6"/>
      <c r="JC528" s="5"/>
      <c r="JD528" s="5"/>
      <c r="JE528" s="4"/>
      <c r="JF528" s="6"/>
      <c r="JG528" s="4"/>
      <c r="JH528" s="6"/>
      <c r="JI528" s="5"/>
      <c r="JJ528" s="5"/>
      <c r="JK528" s="4"/>
      <c r="JL528" s="6"/>
      <c r="JM528" s="4"/>
      <c r="JN528" s="6"/>
      <c r="JO528" s="5"/>
      <c r="JP528" s="5"/>
      <c r="JQ528" s="4"/>
      <c r="JR528" s="6"/>
      <c r="JS528" s="4"/>
      <c r="JT528" s="6"/>
      <c r="JU528" s="5"/>
      <c r="JV528" s="5"/>
      <c r="JW528" s="4"/>
      <c r="JX528" s="6"/>
      <c r="JY528" s="4"/>
      <c r="JZ528" s="6"/>
      <c r="KA528" s="5"/>
      <c r="KB528" s="5"/>
      <c r="KC528" s="4"/>
      <c r="KD528" s="6"/>
      <c r="KE528" s="4"/>
      <c r="KF528" s="6"/>
      <c r="KG528" s="5"/>
      <c r="KH528" s="5"/>
      <c r="KI528" s="4"/>
      <c r="KJ528" s="6"/>
      <c r="KK528" s="4"/>
      <c r="KL528" s="6"/>
      <c r="KM528" s="5"/>
      <c r="KN528" s="5"/>
    </row>
    <row r="529">
      <c r="A529" s="3" t="s">
        <v>85</v>
      </c>
      <c r="B529" s="3" t="s">
        <v>552</v>
      </c>
      <c r="C529" s="3" t="s">
        <v>87</v>
      </c>
      <c r="D529" s="3" t="s">
        <v>396</v>
      </c>
      <c r="E529" s="3" t="s">
        <v>567</v>
      </c>
      <c r="F529" s="3" t="s">
        <v>568</v>
      </c>
      <c r="G529" s="3" t="s">
        <v>569</v>
      </c>
      <c r="H529" s="3" t="s">
        <v>129</v>
      </c>
      <c r="I529" s="3" t="s">
        <v>1327</v>
      </c>
      <c r="J529" s="3" t="s">
        <v>1309</v>
      </c>
      <c r="K529" s="4">
        <v>3232</v>
      </c>
      <c r="L529" s="4">
        <f>=ROUNDDOWN(90.2793296089385,0)</f>
      </c>
      <c r="M529" s="4"/>
      <c r="N529" s="5">
        <v>1</v>
      </c>
      <c r="O529" s="4"/>
      <c r="P529" s="4">
        <f>=ROUNDDOWN({0},0)</f>
      </c>
      <c r="Q529" s="4"/>
      <c r="R529" s="5"/>
      <c r="S529" s="4">
        <v>39</v>
      </c>
      <c r="T529" s="6">
        <v>977.3</v>
      </c>
      <c r="U529" s="4"/>
      <c r="V529" s="6"/>
      <c r="W529" s="5"/>
      <c r="X529" s="5"/>
      <c r="Y529" s="4">
        <v>23</v>
      </c>
      <c r="Z529" s="6">
        <v>585.41</v>
      </c>
      <c r="AA529" s="4"/>
      <c r="AB529" s="6"/>
      <c r="AC529" s="5"/>
      <c r="AD529" s="5"/>
      <c r="AE529" s="4">
        <v>3</v>
      </c>
      <c r="AF529" s="6">
        <v>74.15</v>
      </c>
      <c r="AG529" s="4"/>
      <c r="AH529" s="6"/>
      <c r="AI529" s="5"/>
      <c r="AJ529" s="5"/>
      <c r="AK529" s="4">
        <v>2</v>
      </c>
      <c r="AL529" s="6">
        <v>48.96</v>
      </c>
      <c r="AM529" s="4"/>
      <c r="AN529" s="6"/>
      <c r="AO529" s="5"/>
      <c r="AP529" s="5"/>
      <c r="AQ529" s="4">
        <v>4</v>
      </c>
      <c r="AR529" s="6">
        <v>107.26</v>
      </c>
      <c r="AS529" s="4"/>
      <c r="AT529" s="6"/>
      <c r="AU529" s="5"/>
      <c r="AV529" s="5"/>
      <c r="AW529" s="4">
        <v>1</v>
      </c>
      <c r="AX529" s="6">
        <v>21.6</v>
      </c>
      <c r="AY529" s="4"/>
      <c r="AZ529" s="6"/>
      <c r="BA529" s="5"/>
      <c r="BB529" s="5"/>
      <c r="BC529" s="4"/>
      <c r="BD529" s="6"/>
      <c r="BE529" s="4"/>
      <c r="BF529" s="6"/>
      <c r="BG529" s="5"/>
      <c r="BH529" s="5"/>
      <c r="BI529" s="4"/>
      <c r="BJ529" s="6"/>
      <c r="BK529" s="4"/>
      <c r="BL529" s="6"/>
      <c r="BM529" s="5"/>
      <c r="BN529" s="5"/>
      <c r="BO529" s="4"/>
      <c r="BP529" s="6"/>
      <c r="BQ529" s="4"/>
      <c r="BR529" s="6"/>
      <c r="BS529" s="5"/>
      <c r="BT529" s="5"/>
      <c r="BU529" s="4"/>
      <c r="BV529" s="6"/>
      <c r="BW529" s="4"/>
      <c r="BX529" s="6"/>
      <c r="BY529" s="5"/>
      <c r="BZ529" s="5"/>
      <c r="CA529" s="4"/>
      <c r="CB529" s="6"/>
      <c r="CC529" s="4"/>
      <c r="CD529" s="6"/>
      <c r="CE529" s="5"/>
      <c r="CF529" s="5"/>
      <c r="CG529" s="4">
        <v>5</v>
      </c>
      <c r="CH529" s="6">
        <v>117.65</v>
      </c>
      <c r="CI529" s="4"/>
      <c r="CJ529" s="6"/>
      <c r="CK529" s="5"/>
      <c r="CL529" s="5"/>
      <c r="CM529" s="4"/>
      <c r="CN529" s="6"/>
      <c r="CO529" s="4"/>
      <c r="CP529" s="6"/>
      <c r="CQ529" s="5"/>
      <c r="CR529" s="5"/>
      <c r="CS529" s="4"/>
      <c r="CT529" s="6"/>
      <c r="CU529" s="4"/>
      <c r="CV529" s="6"/>
      <c r="CW529" s="5"/>
      <c r="CX529" s="5"/>
      <c r="CY529" s="4"/>
      <c r="CZ529" s="6"/>
      <c r="DA529" s="4"/>
      <c r="DB529" s="6"/>
      <c r="DC529" s="5"/>
      <c r="DD529" s="5"/>
      <c r="DE529" s="4"/>
      <c r="DF529" s="6"/>
      <c r="DG529" s="4"/>
      <c r="DH529" s="6"/>
      <c r="DI529" s="5"/>
      <c r="DJ529" s="5"/>
      <c r="DK529" s="4"/>
      <c r="DL529" s="6"/>
      <c r="DM529" s="4"/>
      <c r="DN529" s="6"/>
      <c r="DO529" s="5"/>
      <c r="DP529" s="5"/>
      <c r="DQ529" s="4">
        <v>1</v>
      </c>
      <c r="DR529" s="6">
        <v>22.27</v>
      </c>
      <c r="DS529" s="4"/>
      <c r="DT529" s="6"/>
      <c r="DU529" s="5"/>
      <c r="DV529" s="5"/>
      <c r="DW529" s="4"/>
      <c r="DX529" s="6"/>
      <c r="DY529" s="4"/>
      <c r="DZ529" s="6"/>
      <c r="EA529" s="5"/>
      <c r="EB529" s="5"/>
      <c r="EC529" s="4"/>
      <c r="ED529" s="6"/>
      <c r="EE529" s="4"/>
      <c r="EF529" s="6"/>
      <c r="EG529" s="5"/>
      <c r="EH529" s="5"/>
      <c r="EI529" s="4"/>
      <c r="EJ529" s="6"/>
      <c r="EK529" s="4"/>
      <c r="EL529" s="6"/>
      <c r="EM529" s="5"/>
      <c r="EN529" s="5"/>
      <c r="EO529" s="4"/>
      <c r="EP529" s="6"/>
      <c r="EQ529" s="4"/>
      <c r="ER529" s="6"/>
      <c r="ES529" s="5"/>
      <c r="ET529" s="5"/>
      <c r="EU529" s="4"/>
      <c r="EV529" s="6"/>
      <c r="EW529" s="4"/>
      <c r="EX529" s="6"/>
      <c r="EY529" s="5"/>
      <c r="EZ529" s="5"/>
      <c r="FA529" s="4"/>
      <c r="FB529" s="6"/>
      <c r="FC529" s="4"/>
      <c r="FD529" s="6"/>
      <c r="FE529" s="5"/>
      <c r="FF529" s="5"/>
      <c r="FG529" s="4"/>
      <c r="FH529" s="6"/>
      <c r="FI529" s="4"/>
      <c r="FJ529" s="6"/>
      <c r="FK529" s="5"/>
      <c r="FL529" s="5"/>
      <c r="FM529" s="4"/>
      <c r="FN529" s="6"/>
      <c r="FO529" s="4"/>
      <c r="FP529" s="6"/>
      <c r="FQ529" s="5"/>
      <c r="FR529" s="5"/>
      <c r="FS529" s="4"/>
      <c r="FT529" s="6"/>
      <c r="FU529" s="4"/>
      <c r="FV529" s="6"/>
      <c r="FW529" s="5"/>
      <c r="FX529" s="5"/>
      <c r="FY529" s="4"/>
      <c r="FZ529" s="6"/>
      <c r="GA529" s="4"/>
      <c r="GB529" s="6"/>
      <c r="GC529" s="5"/>
      <c r="GD529" s="5"/>
      <c r="GE529" s="4"/>
      <c r="GF529" s="6"/>
      <c r="GG529" s="4"/>
      <c r="GH529" s="6"/>
      <c r="GI529" s="5"/>
      <c r="GJ529" s="5"/>
      <c r="GK529" s="4"/>
      <c r="GL529" s="6"/>
      <c r="GM529" s="4"/>
      <c r="GN529" s="6"/>
      <c r="GO529" s="5"/>
      <c r="GP529" s="5"/>
      <c r="GQ529" s="4"/>
      <c r="GR529" s="6"/>
      <c r="GS529" s="4"/>
      <c r="GT529" s="6"/>
      <c r="GU529" s="5"/>
      <c r="GV529" s="5"/>
      <c r="GW529" s="4"/>
      <c r="GX529" s="6"/>
      <c r="GY529" s="4"/>
      <c r="GZ529" s="6"/>
      <c r="HA529" s="5"/>
      <c r="HB529" s="5"/>
      <c r="HC529" s="4"/>
      <c r="HD529" s="6"/>
      <c r="HE529" s="4"/>
      <c r="HF529" s="6"/>
      <c r="HG529" s="5"/>
      <c r="HH529" s="5"/>
      <c r="HI529" s="4"/>
      <c r="HJ529" s="6"/>
      <c r="HK529" s="4"/>
      <c r="HL529" s="6"/>
      <c r="HM529" s="5"/>
      <c r="HN529" s="5"/>
      <c r="HO529" s="4"/>
      <c r="HP529" s="6"/>
      <c r="HQ529" s="4"/>
      <c r="HR529" s="6"/>
      <c r="HS529" s="5"/>
      <c r="HT529" s="5"/>
      <c r="HU529" s="4"/>
      <c r="HV529" s="6"/>
      <c r="HW529" s="4"/>
      <c r="HX529" s="6"/>
      <c r="HY529" s="5"/>
      <c r="HZ529" s="5"/>
      <c r="IA529" s="4"/>
      <c r="IB529" s="6"/>
      <c r="IC529" s="4"/>
      <c r="ID529" s="6"/>
      <c r="IE529" s="5"/>
      <c r="IF529" s="5"/>
      <c r="IG529" s="4"/>
      <c r="IH529" s="6"/>
      <c r="II529" s="4"/>
      <c r="IJ529" s="6"/>
      <c r="IK529" s="5"/>
      <c r="IL529" s="5"/>
      <c r="IM529" s="4"/>
      <c r="IN529" s="6"/>
      <c r="IO529" s="4"/>
      <c r="IP529" s="6"/>
      <c r="IQ529" s="5"/>
      <c r="IR529" s="5"/>
      <c r="IS529" s="4"/>
      <c r="IT529" s="6"/>
      <c r="IU529" s="4"/>
      <c r="IV529" s="6"/>
      <c r="IW529" s="5"/>
      <c r="IX529" s="5"/>
      <c r="IY529" s="4"/>
      <c r="IZ529" s="6"/>
      <c r="JA529" s="4"/>
      <c r="JB529" s="6"/>
      <c r="JC529" s="5"/>
      <c r="JD529" s="5"/>
      <c r="JE529" s="4"/>
      <c r="JF529" s="6"/>
      <c r="JG529" s="4"/>
      <c r="JH529" s="6"/>
      <c r="JI529" s="5"/>
      <c r="JJ529" s="5"/>
      <c r="JK529" s="4"/>
      <c r="JL529" s="6"/>
      <c r="JM529" s="4"/>
      <c r="JN529" s="6"/>
      <c r="JO529" s="5"/>
      <c r="JP529" s="5"/>
      <c r="JQ529" s="4"/>
      <c r="JR529" s="6"/>
      <c r="JS529" s="4"/>
      <c r="JT529" s="6"/>
      <c r="JU529" s="5"/>
      <c r="JV529" s="5"/>
      <c r="JW529" s="4"/>
      <c r="JX529" s="6"/>
      <c r="JY529" s="4"/>
      <c r="JZ529" s="6"/>
      <c r="KA529" s="5"/>
      <c r="KB529" s="5"/>
      <c r="KC529" s="4"/>
      <c r="KD529" s="6"/>
      <c r="KE529" s="4"/>
      <c r="KF529" s="6"/>
      <c r="KG529" s="5"/>
      <c r="KH529" s="5"/>
      <c r="KI529" s="4"/>
      <c r="KJ529" s="6"/>
      <c r="KK529" s="4"/>
      <c r="KL529" s="6"/>
      <c r="KM529" s="5"/>
      <c r="KN529" s="5"/>
    </row>
    <row r="530">
      <c r="A530" s="3" t="s">
        <v>85</v>
      </c>
      <c r="B530" s="3" t="s">
        <v>552</v>
      </c>
      <c r="C530" s="3" t="s">
        <v>87</v>
      </c>
      <c r="D530" s="3" t="s">
        <v>396</v>
      </c>
      <c r="E530" s="3" t="s">
        <v>567</v>
      </c>
      <c r="F530" s="3" t="s">
        <v>568</v>
      </c>
      <c r="G530" s="3" t="s">
        <v>569</v>
      </c>
      <c r="H530" s="3" t="s">
        <v>129</v>
      </c>
      <c r="I530" s="3" t="s">
        <v>1346</v>
      </c>
      <c r="J530" s="3" t="s">
        <v>1309</v>
      </c>
      <c r="K530" s="4">
        <v>3481</v>
      </c>
      <c r="L530" s="4">
        <f>=ROUNDDOWN(142.66393442623,0)</f>
      </c>
      <c r="M530" s="4"/>
      <c r="N530" s="5">
        <v>1</v>
      </c>
      <c r="O530" s="4"/>
      <c r="P530" s="4">
        <f>=ROUNDDOWN({0},0)</f>
      </c>
      <c r="Q530" s="4"/>
      <c r="R530" s="5"/>
      <c r="S530" s="4">
        <v>18</v>
      </c>
      <c r="T530" s="6">
        <v>455.5</v>
      </c>
      <c r="U530" s="4"/>
      <c r="V530" s="6"/>
      <c r="W530" s="5"/>
      <c r="X530" s="5"/>
      <c r="Y530" s="4">
        <v>6</v>
      </c>
      <c r="Z530" s="6">
        <v>169.14</v>
      </c>
      <c r="AA530" s="4"/>
      <c r="AB530" s="6"/>
      <c r="AC530" s="5"/>
      <c r="AD530" s="5"/>
      <c r="AE530" s="4"/>
      <c r="AF530" s="6"/>
      <c r="AG530" s="4"/>
      <c r="AH530" s="6"/>
      <c r="AI530" s="5"/>
      <c r="AJ530" s="5"/>
      <c r="AK530" s="4"/>
      <c r="AL530" s="6"/>
      <c r="AM530" s="4"/>
      <c r="AN530" s="6"/>
      <c r="AO530" s="5"/>
      <c r="AP530" s="5"/>
      <c r="AQ530" s="4">
        <v>2</v>
      </c>
      <c r="AR530" s="6">
        <v>52.18</v>
      </c>
      <c r="AS530" s="4"/>
      <c r="AT530" s="6"/>
      <c r="AU530" s="5"/>
      <c r="AV530" s="5"/>
      <c r="AW530" s="4"/>
      <c r="AX530" s="6"/>
      <c r="AY530" s="4"/>
      <c r="AZ530" s="6"/>
      <c r="BA530" s="5"/>
      <c r="BB530" s="5"/>
      <c r="BC530" s="4"/>
      <c r="BD530" s="6"/>
      <c r="BE530" s="4"/>
      <c r="BF530" s="6"/>
      <c r="BG530" s="5"/>
      <c r="BH530" s="5"/>
      <c r="BI530" s="4"/>
      <c r="BJ530" s="6"/>
      <c r="BK530" s="4"/>
      <c r="BL530" s="6"/>
      <c r="BM530" s="5"/>
      <c r="BN530" s="5"/>
      <c r="BO530" s="4"/>
      <c r="BP530" s="6"/>
      <c r="BQ530" s="4"/>
      <c r="BR530" s="6"/>
      <c r="BS530" s="5"/>
      <c r="BT530" s="5"/>
      <c r="BU530" s="4"/>
      <c r="BV530" s="6"/>
      <c r="BW530" s="4"/>
      <c r="BX530" s="6"/>
      <c r="BY530" s="5"/>
      <c r="BZ530" s="5"/>
      <c r="CA530" s="4"/>
      <c r="CB530" s="6"/>
      <c r="CC530" s="4"/>
      <c r="CD530" s="6"/>
      <c r="CE530" s="5"/>
      <c r="CF530" s="5"/>
      <c r="CG530" s="4">
        <v>5</v>
      </c>
      <c r="CH530" s="6">
        <v>104.25</v>
      </c>
      <c r="CI530" s="4"/>
      <c r="CJ530" s="6"/>
      <c r="CK530" s="5"/>
      <c r="CL530" s="5"/>
      <c r="CM530" s="4"/>
      <c r="CN530" s="6"/>
      <c r="CO530" s="4"/>
      <c r="CP530" s="6"/>
      <c r="CQ530" s="5"/>
      <c r="CR530" s="5"/>
      <c r="CS530" s="4"/>
      <c r="CT530" s="6"/>
      <c r="CU530" s="4"/>
      <c r="CV530" s="6"/>
      <c r="CW530" s="5"/>
      <c r="CX530" s="5"/>
      <c r="CY530" s="4"/>
      <c r="CZ530" s="6"/>
      <c r="DA530" s="4"/>
      <c r="DB530" s="6"/>
      <c r="DC530" s="5"/>
      <c r="DD530" s="5"/>
      <c r="DE530" s="4">
        <v>1</v>
      </c>
      <c r="DF530" s="6">
        <v>25.99</v>
      </c>
      <c r="DG530" s="4"/>
      <c r="DH530" s="6"/>
      <c r="DI530" s="5"/>
      <c r="DJ530" s="5"/>
      <c r="DK530" s="4"/>
      <c r="DL530" s="6"/>
      <c r="DM530" s="4"/>
      <c r="DN530" s="6"/>
      <c r="DO530" s="5"/>
      <c r="DP530" s="5"/>
      <c r="DQ530" s="4">
        <v>2</v>
      </c>
      <c r="DR530" s="6">
        <v>44.54</v>
      </c>
      <c r="DS530" s="4"/>
      <c r="DT530" s="6"/>
      <c r="DU530" s="5"/>
      <c r="DV530" s="5"/>
      <c r="DW530" s="4"/>
      <c r="DX530" s="6"/>
      <c r="DY530" s="4"/>
      <c r="DZ530" s="6"/>
      <c r="EA530" s="5"/>
      <c r="EB530" s="5"/>
      <c r="EC530" s="4"/>
      <c r="ED530" s="6"/>
      <c r="EE530" s="4"/>
      <c r="EF530" s="6"/>
      <c r="EG530" s="5"/>
      <c r="EH530" s="5"/>
      <c r="EI530" s="4"/>
      <c r="EJ530" s="6"/>
      <c r="EK530" s="4"/>
      <c r="EL530" s="6"/>
      <c r="EM530" s="5"/>
      <c r="EN530" s="5"/>
      <c r="EO530" s="4">
        <v>2</v>
      </c>
      <c r="EP530" s="6">
        <v>59.4</v>
      </c>
      <c r="EQ530" s="4"/>
      <c r="ER530" s="6"/>
      <c r="ES530" s="5"/>
      <c r="ET530" s="5"/>
      <c r="EU530" s="4"/>
      <c r="EV530" s="6"/>
      <c r="EW530" s="4"/>
      <c r="EX530" s="6"/>
      <c r="EY530" s="5"/>
      <c r="EZ530" s="5"/>
      <c r="FA530" s="4"/>
      <c r="FB530" s="6"/>
      <c r="FC530" s="4"/>
      <c r="FD530" s="6"/>
      <c r="FE530" s="5"/>
      <c r="FF530" s="5"/>
      <c r="FG530" s="4"/>
      <c r="FH530" s="6"/>
      <c r="FI530" s="4"/>
      <c r="FJ530" s="6"/>
      <c r="FK530" s="5"/>
      <c r="FL530" s="5"/>
      <c r="FM530" s="4"/>
      <c r="FN530" s="6"/>
      <c r="FO530" s="4"/>
      <c r="FP530" s="6"/>
      <c r="FQ530" s="5"/>
      <c r="FR530" s="5"/>
      <c r="FS530" s="4"/>
      <c r="FT530" s="6"/>
      <c r="FU530" s="4"/>
      <c r="FV530" s="6"/>
      <c r="FW530" s="5"/>
      <c r="FX530" s="5"/>
      <c r="FY530" s="4"/>
      <c r="FZ530" s="6"/>
      <c r="GA530" s="4"/>
      <c r="GB530" s="6"/>
      <c r="GC530" s="5"/>
      <c r="GD530" s="5"/>
      <c r="GE530" s="4"/>
      <c r="GF530" s="6"/>
      <c r="GG530" s="4"/>
      <c r="GH530" s="6"/>
      <c r="GI530" s="5"/>
      <c r="GJ530" s="5"/>
      <c r="GK530" s="4"/>
      <c r="GL530" s="6"/>
      <c r="GM530" s="4"/>
      <c r="GN530" s="6"/>
      <c r="GO530" s="5"/>
      <c r="GP530" s="5"/>
      <c r="GQ530" s="4"/>
      <c r="GR530" s="6"/>
      <c r="GS530" s="4"/>
      <c r="GT530" s="6"/>
      <c r="GU530" s="5"/>
      <c r="GV530" s="5"/>
      <c r="GW530" s="4"/>
      <c r="GX530" s="6"/>
      <c r="GY530" s="4"/>
      <c r="GZ530" s="6"/>
      <c r="HA530" s="5"/>
      <c r="HB530" s="5"/>
      <c r="HC530" s="4"/>
      <c r="HD530" s="6"/>
      <c r="HE530" s="4"/>
      <c r="HF530" s="6"/>
      <c r="HG530" s="5"/>
      <c r="HH530" s="5"/>
      <c r="HI530" s="4"/>
      <c r="HJ530" s="6"/>
      <c r="HK530" s="4"/>
      <c r="HL530" s="6"/>
      <c r="HM530" s="5"/>
      <c r="HN530" s="5"/>
      <c r="HO530" s="4"/>
      <c r="HP530" s="6"/>
      <c r="HQ530" s="4"/>
      <c r="HR530" s="6"/>
      <c r="HS530" s="5"/>
      <c r="HT530" s="5"/>
      <c r="HU530" s="4"/>
      <c r="HV530" s="6"/>
      <c r="HW530" s="4"/>
      <c r="HX530" s="6"/>
      <c r="HY530" s="5"/>
      <c r="HZ530" s="5"/>
      <c r="IA530" s="4"/>
      <c r="IB530" s="6"/>
      <c r="IC530" s="4"/>
      <c r="ID530" s="6"/>
      <c r="IE530" s="5"/>
      <c r="IF530" s="5"/>
      <c r="IG530" s="4"/>
      <c r="IH530" s="6"/>
      <c r="II530" s="4"/>
      <c r="IJ530" s="6"/>
      <c r="IK530" s="5"/>
      <c r="IL530" s="5"/>
      <c r="IM530" s="4"/>
      <c r="IN530" s="6"/>
      <c r="IO530" s="4"/>
      <c r="IP530" s="6"/>
      <c r="IQ530" s="5"/>
      <c r="IR530" s="5"/>
      <c r="IS530" s="4"/>
      <c r="IT530" s="6"/>
      <c r="IU530" s="4"/>
      <c r="IV530" s="6"/>
      <c r="IW530" s="5"/>
      <c r="IX530" s="5"/>
      <c r="IY530" s="4"/>
      <c r="IZ530" s="6"/>
      <c r="JA530" s="4"/>
      <c r="JB530" s="6"/>
      <c r="JC530" s="5"/>
      <c r="JD530" s="5"/>
      <c r="JE530" s="4"/>
      <c r="JF530" s="6"/>
      <c r="JG530" s="4"/>
      <c r="JH530" s="6"/>
      <c r="JI530" s="5"/>
      <c r="JJ530" s="5"/>
      <c r="JK530" s="4"/>
      <c r="JL530" s="6"/>
      <c r="JM530" s="4"/>
      <c r="JN530" s="6"/>
      <c r="JO530" s="5"/>
      <c r="JP530" s="5"/>
      <c r="JQ530" s="4"/>
      <c r="JR530" s="6"/>
      <c r="JS530" s="4"/>
      <c r="JT530" s="6"/>
      <c r="JU530" s="5"/>
      <c r="JV530" s="5"/>
      <c r="JW530" s="4"/>
      <c r="JX530" s="6"/>
      <c r="JY530" s="4"/>
      <c r="JZ530" s="6"/>
      <c r="KA530" s="5"/>
      <c r="KB530" s="5"/>
      <c r="KC530" s="4"/>
      <c r="KD530" s="6"/>
      <c r="KE530" s="4"/>
      <c r="KF530" s="6"/>
      <c r="KG530" s="5"/>
      <c r="KH530" s="5"/>
      <c r="KI530" s="4"/>
      <c r="KJ530" s="6"/>
      <c r="KK530" s="4"/>
      <c r="KL530" s="6"/>
      <c r="KM530" s="5"/>
      <c r="KN530" s="5"/>
    </row>
    <row r="531">
      <c r="A531" s="3" t="s">
        <v>85</v>
      </c>
      <c r="B531" s="3" t="s">
        <v>552</v>
      </c>
      <c r="C531" s="3" t="s">
        <v>87</v>
      </c>
      <c r="D531" s="3" t="s">
        <v>396</v>
      </c>
      <c r="E531" s="3" t="s">
        <v>567</v>
      </c>
      <c r="F531" s="3" t="s">
        <v>568</v>
      </c>
      <c r="G531" s="3" t="s">
        <v>569</v>
      </c>
      <c r="H531" s="3" t="s">
        <v>129</v>
      </c>
      <c r="I531" s="3" t="s">
        <v>1320</v>
      </c>
      <c r="J531" s="3" t="s">
        <v>1309</v>
      </c>
      <c r="K531" s="4">
        <v>4386</v>
      </c>
      <c r="L531" s="4">
        <f>=ROUNDDOWN(162.444444444444,0)</f>
      </c>
      <c r="M531" s="4"/>
      <c r="N531" s="5">
        <v>1</v>
      </c>
      <c r="O531" s="4"/>
      <c r="P531" s="4">
        <f>=ROUNDDOWN({0},0)</f>
      </c>
      <c r="Q531" s="4"/>
      <c r="R531" s="5"/>
      <c r="S531" s="4">
        <v>17</v>
      </c>
      <c r="T531" s="6">
        <v>424.92</v>
      </c>
      <c r="U531" s="4"/>
      <c r="V531" s="6"/>
      <c r="W531" s="5"/>
      <c r="X531" s="5"/>
      <c r="Y531" s="4">
        <v>10</v>
      </c>
      <c r="Z531" s="6">
        <v>247.68</v>
      </c>
      <c r="AA531" s="4"/>
      <c r="AB531" s="6"/>
      <c r="AC531" s="5"/>
      <c r="AD531" s="5"/>
      <c r="AE531" s="4"/>
      <c r="AF531" s="6"/>
      <c r="AG531" s="4"/>
      <c r="AH531" s="6"/>
      <c r="AI531" s="5"/>
      <c r="AJ531" s="5"/>
      <c r="AK531" s="4">
        <v>1</v>
      </c>
      <c r="AL531" s="6">
        <v>24.48</v>
      </c>
      <c r="AM531" s="4"/>
      <c r="AN531" s="6"/>
      <c r="AO531" s="5"/>
      <c r="AP531" s="5"/>
      <c r="AQ531" s="4">
        <v>4</v>
      </c>
      <c r="AR531" s="6">
        <v>98.56</v>
      </c>
      <c r="AS531" s="4"/>
      <c r="AT531" s="6"/>
      <c r="AU531" s="5"/>
      <c r="AV531" s="5"/>
      <c r="AW531" s="4"/>
      <c r="AX531" s="6"/>
      <c r="AY531" s="4"/>
      <c r="AZ531" s="6"/>
      <c r="BA531" s="5"/>
      <c r="BB531" s="5"/>
      <c r="BC531" s="4"/>
      <c r="BD531" s="6"/>
      <c r="BE531" s="4"/>
      <c r="BF531" s="6"/>
      <c r="BG531" s="5"/>
      <c r="BH531" s="5"/>
      <c r="BI531" s="4"/>
      <c r="BJ531" s="6"/>
      <c r="BK531" s="4"/>
      <c r="BL531" s="6"/>
      <c r="BM531" s="5"/>
      <c r="BN531" s="5"/>
      <c r="BO531" s="4"/>
      <c r="BP531" s="6"/>
      <c r="BQ531" s="4"/>
      <c r="BR531" s="6"/>
      <c r="BS531" s="5"/>
      <c r="BT531" s="5"/>
      <c r="BU531" s="4"/>
      <c r="BV531" s="6"/>
      <c r="BW531" s="4"/>
      <c r="BX531" s="6"/>
      <c r="BY531" s="5"/>
      <c r="BZ531" s="5"/>
      <c r="CA531" s="4"/>
      <c r="CB531" s="6"/>
      <c r="CC531" s="4"/>
      <c r="CD531" s="6"/>
      <c r="CE531" s="5"/>
      <c r="CF531" s="5"/>
      <c r="CG531" s="4">
        <v>1</v>
      </c>
      <c r="CH531" s="6">
        <v>28.49</v>
      </c>
      <c r="CI531" s="4"/>
      <c r="CJ531" s="6"/>
      <c r="CK531" s="5"/>
      <c r="CL531" s="5"/>
      <c r="CM531" s="4"/>
      <c r="CN531" s="6"/>
      <c r="CO531" s="4"/>
      <c r="CP531" s="6"/>
      <c r="CQ531" s="5"/>
      <c r="CR531" s="5"/>
      <c r="CS531" s="4"/>
      <c r="CT531" s="6"/>
      <c r="CU531" s="4"/>
      <c r="CV531" s="6"/>
      <c r="CW531" s="5"/>
      <c r="CX531" s="5"/>
      <c r="CY531" s="4"/>
      <c r="CZ531" s="6"/>
      <c r="DA531" s="4"/>
      <c r="DB531" s="6"/>
      <c r="DC531" s="5"/>
      <c r="DD531" s="5"/>
      <c r="DE531" s="4"/>
      <c r="DF531" s="6"/>
      <c r="DG531" s="4"/>
      <c r="DH531" s="6"/>
      <c r="DI531" s="5"/>
      <c r="DJ531" s="5"/>
      <c r="DK531" s="4"/>
      <c r="DL531" s="6"/>
      <c r="DM531" s="4"/>
      <c r="DN531" s="6"/>
      <c r="DO531" s="5"/>
      <c r="DP531" s="5"/>
      <c r="DQ531" s="4">
        <v>1</v>
      </c>
      <c r="DR531" s="6">
        <v>25.71</v>
      </c>
      <c r="DS531" s="4"/>
      <c r="DT531" s="6"/>
      <c r="DU531" s="5"/>
      <c r="DV531" s="5"/>
      <c r="DW531" s="4"/>
      <c r="DX531" s="6"/>
      <c r="DY531" s="4"/>
      <c r="DZ531" s="6"/>
      <c r="EA531" s="5"/>
      <c r="EB531" s="5"/>
      <c r="EC531" s="4"/>
      <c r="ED531" s="6"/>
      <c r="EE531" s="4"/>
      <c r="EF531" s="6"/>
      <c r="EG531" s="5"/>
      <c r="EH531" s="5"/>
      <c r="EI531" s="4"/>
      <c r="EJ531" s="6"/>
      <c r="EK531" s="4"/>
      <c r="EL531" s="6"/>
      <c r="EM531" s="5"/>
      <c r="EN531" s="5"/>
      <c r="EO531" s="4"/>
      <c r="EP531" s="6"/>
      <c r="EQ531" s="4"/>
      <c r="ER531" s="6"/>
      <c r="ES531" s="5"/>
      <c r="ET531" s="5"/>
      <c r="EU531" s="4"/>
      <c r="EV531" s="6"/>
      <c r="EW531" s="4"/>
      <c r="EX531" s="6"/>
      <c r="EY531" s="5"/>
      <c r="EZ531" s="5"/>
      <c r="FA531" s="4"/>
      <c r="FB531" s="6"/>
      <c r="FC531" s="4"/>
      <c r="FD531" s="6"/>
      <c r="FE531" s="5"/>
      <c r="FF531" s="5"/>
      <c r="FG531" s="4"/>
      <c r="FH531" s="6"/>
      <c r="FI531" s="4"/>
      <c r="FJ531" s="6"/>
      <c r="FK531" s="5"/>
      <c r="FL531" s="5"/>
      <c r="FM531" s="4"/>
      <c r="FN531" s="6"/>
      <c r="FO531" s="4"/>
      <c r="FP531" s="6"/>
      <c r="FQ531" s="5"/>
      <c r="FR531" s="5"/>
      <c r="FS531" s="4"/>
      <c r="FT531" s="6"/>
      <c r="FU531" s="4"/>
      <c r="FV531" s="6"/>
      <c r="FW531" s="5"/>
      <c r="FX531" s="5"/>
      <c r="FY531" s="4"/>
      <c r="FZ531" s="6"/>
      <c r="GA531" s="4"/>
      <c r="GB531" s="6"/>
      <c r="GC531" s="5"/>
      <c r="GD531" s="5"/>
      <c r="GE531" s="4"/>
      <c r="GF531" s="6"/>
      <c r="GG531" s="4"/>
      <c r="GH531" s="6"/>
      <c r="GI531" s="5"/>
      <c r="GJ531" s="5"/>
      <c r="GK531" s="4"/>
      <c r="GL531" s="6"/>
      <c r="GM531" s="4"/>
      <c r="GN531" s="6"/>
      <c r="GO531" s="5"/>
      <c r="GP531" s="5"/>
      <c r="GQ531" s="4"/>
      <c r="GR531" s="6"/>
      <c r="GS531" s="4"/>
      <c r="GT531" s="6"/>
      <c r="GU531" s="5"/>
      <c r="GV531" s="5"/>
      <c r="GW531" s="4"/>
      <c r="GX531" s="6"/>
      <c r="GY531" s="4"/>
      <c r="GZ531" s="6"/>
      <c r="HA531" s="5"/>
      <c r="HB531" s="5"/>
      <c r="HC531" s="4"/>
      <c r="HD531" s="6"/>
      <c r="HE531" s="4"/>
      <c r="HF531" s="6"/>
      <c r="HG531" s="5"/>
      <c r="HH531" s="5"/>
      <c r="HI531" s="4"/>
      <c r="HJ531" s="6"/>
      <c r="HK531" s="4"/>
      <c r="HL531" s="6"/>
      <c r="HM531" s="5"/>
      <c r="HN531" s="5"/>
      <c r="HO531" s="4"/>
      <c r="HP531" s="6"/>
      <c r="HQ531" s="4"/>
      <c r="HR531" s="6"/>
      <c r="HS531" s="5"/>
      <c r="HT531" s="5"/>
      <c r="HU531" s="4"/>
      <c r="HV531" s="6"/>
      <c r="HW531" s="4"/>
      <c r="HX531" s="6"/>
      <c r="HY531" s="5"/>
      <c r="HZ531" s="5"/>
      <c r="IA531" s="4"/>
      <c r="IB531" s="6"/>
      <c r="IC531" s="4"/>
      <c r="ID531" s="6"/>
      <c r="IE531" s="5"/>
      <c r="IF531" s="5"/>
      <c r="IG531" s="4"/>
      <c r="IH531" s="6"/>
      <c r="II531" s="4"/>
      <c r="IJ531" s="6"/>
      <c r="IK531" s="5"/>
      <c r="IL531" s="5"/>
      <c r="IM531" s="4"/>
      <c r="IN531" s="6"/>
      <c r="IO531" s="4"/>
      <c r="IP531" s="6"/>
      <c r="IQ531" s="5"/>
      <c r="IR531" s="5"/>
      <c r="IS531" s="4"/>
      <c r="IT531" s="6"/>
      <c r="IU531" s="4"/>
      <c r="IV531" s="6"/>
      <c r="IW531" s="5"/>
      <c r="IX531" s="5"/>
      <c r="IY531" s="4"/>
      <c r="IZ531" s="6"/>
      <c r="JA531" s="4"/>
      <c r="JB531" s="6"/>
      <c r="JC531" s="5"/>
      <c r="JD531" s="5"/>
      <c r="JE531" s="4"/>
      <c r="JF531" s="6"/>
      <c r="JG531" s="4"/>
      <c r="JH531" s="6"/>
      <c r="JI531" s="5"/>
      <c r="JJ531" s="5"/>
      <c r="JK531" s="4"/>
      <c r="JL531" s="6"/>
      <c r="JM531" s="4"/>
      <c r="JN531" s="6"/>
      <c r="JO531" s="5"/>
      <c r="JP531" s="5"/>
      <c r="JQ531" s="4"/>
      <c r="JR531" s="6"/>
      <c r="JS531" s="4"/>
      <c r="JT531" s="6"/>
      <c r="JU531" s="5"/>
      <c r="JV531" s="5"/>
      <c r="JW531" s="4"/>
      <c r="JX531" s="6"/>
      <c r="JY531" s="4"/>
      <c r="JZ531" s="6"/>
      <c r="KA531" s="5"/>
      <c r="KB531" s="5"/>
      <c r="KC531" s="4"/>
      <c r="KD531" s="6"/>
      <c r="KE531" s="4"/>
      <c r="KF531" s="6"/>
      <c r="KG531" s="5"/>
      <c r="KH531" s="5"/>
      <c r="KI531" s="4"/>
      <c r="KJ531" s="6"/>
      <c r="KK531" s="4"/>
      <c r="KL531" s="6"/>
      <c r="KM531" s="5"/>
      <c r="KN531" s="5"/>
    </row>
    <row r="532">
      <c r="A532" s="3" t="s">
        <v>85</v>
      </c>
      <c r="B532" s="3" t="s">
        <v>552</v>
      </c>
      <c r="C532" s="3" t="s">
        <v>87</v>
      </c>
      <c r="D532" s="3" t="s">
        <v>396</v>
      </c>
      <c r="E532" s="3" t="s">
        <v>570</v>
      </c>
      <c r="F532" s="3" t="s">
        <v>571</v>
      </c>
      <c r="G532" s="3" t="s">
        <v>572</v>
      </c>
      <c r="H532" s="3" t="s">
        <v>129</v>
      </c>
      <c r="I532" s="3" t="s">
        <v>1361</v>
      </c>
      <c r="J532" s="3" t="s">
        <v>1340</v>
      </c>
      <c r="K532" s="4">
        <v>952</v>
      </c>
      <c r="L532" s="4">
        <f>=ROUNDDOWN(26.3711911357341,0)</f>
      </c>
      <c r="M532" s="4"/>
      <c r="N532" s="5"/>
      <c r="O532" s="4"/>
      <c r="P532" s="4">
        <f>=ROUNDDOWN({0},0)</f>
      </c>
      <c r="Q532" s="4"/>
      <c r="R532" s="5"/>
      <c r="S532" s="4">
        <v>48</v>
      </c>
      <c r="T532" s="6">
        <v>1320.72</v>
      </c>
      <c r="U532" s="4"/>
      <c r="V532" s="6"/>
      <c r="W532" s="5"/>
      <c r="X532" s="5"/>
      <c r="Y532" s="4">
        <v>16</v>
      </c>
      <c r="Z532" s="6">
        <v>328.75</v>
      </c>
      <c r="AA532" s="4"/>
      <c r="AB532" s="6"/>
      <c r="AC532" s="5"/>
      <c r="AD532" s="5"/>
      <c r="AE532" s="4"/>
      <c r="AF532" s="6"/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>
        <v>3</v>
      </c>
      <c r="AR532" s="6">
        <v>70.44</v>
      </c>
      <c r="AS532" s="4"/>
      <c r="AT532" s="6"/>
      <c r="AU532" s="5"/>
      <c r="AV532" s="5"/>
      <c r="AW532" s="4"/>
      <c r="AX532" s="6"/>
      <c r="AY532" s="4"/>
      <c r="AZ532" s="6"/>
      <c r="BA532" s="5"/>
      <c r="BB532" s="5"/>
      <c r="BC532" s="4">
        <v>5</v>
      </c>
      <c r="BD532" s="6">
        <v>244.95</v>
      </c>
      <c r="BE532" s="4"/>
      <c r="BF532" s="6"/>
      <c r="BG532" s="5"/>
      <c r="BH532" s="5"/>
      <c r="BI532" s="4"/>
      <c r="BJ532" s="6"/>
      <c r="BK532" s="4"/>
      <c r="BL532" s="6"/>
      <c r="BM532" s="5"/>
      <c r="BN532" s="5"/>
      <c r="BO532" s="4"/>
      <c r="BP532" s="6"/>
      <c r="BQ532" s="4"/>
      <c r="BR532" s="6"/>
      <c r="BS532" s="5"/>
      <c r="BT532" s="5"/>
      <c r="BU532" s="4"/>
      <c r="BV532" s="6"/>
      <c r="BW532" s="4"/>
      <c r="BX532" s="6"/>
      <c r="BY532" s="5"/>
      <c r="BZ532" s="5"/>
      <c r="CA532" s="4"/>
      <c r="CB532" s="6"/>
      <c r="CC532" s="4"/>
      <c r="CD532" s="6"/>
      <c r="CE532" s="5"/>
      <c r="CF532" s="5"/>
      <c r="CG532" s="4">
        <v>13</v>
      </c>
      <c r="CH532" s="6">
        <v>296.25</v>
      </c>
      <c r="CI532" s="4"/>
      <c r="CJ532" s="6"/>
      <c r="CK532" s="5"/>
      <c r="CL532" s="5"/>
      <c r="CM532" s="4">
        <v>8</v>
      </c>
      <c r="CN532" s="6">
        <v>306.54</v>
      </c>
      <c r="CO532" s="4"/>
      <c r="CP532" s="6"/>
      <c r="CQ532" s="5"/>
      <c r="CR532" s="5"/>
      <c r="CS532" s="4">
        <v>3</v>
      </c>
      <c r="CT532" s="6">
        <v>73.79</v>
      </c>
      <c r="CU532" s="4"/>
      <c r="CV532" s="6"/>
      <c r="CW532" s="5"/>
      <c r="CX532" s="5"/>
      <c r="CY532" s="4"/>
      <c r="CZ532" s="6"/>
      <c r="DA532" s="4"/>
      <c r="DB532" s="6"/>
      <c r="DC532" s="5"/>
      <c r="DD532" s="5"/>
      <c r="DE532" s="4"/>
      <c r="DF532" s="6"/>
      <c r="DG532" s="4"/>
      <c r="DH532" s="6"/>
      <c r="DI532" s="5"/>
      <c r="DJ532" s="5"/>
      <c r="DK532" s="4"/>
      <c r="DL532" s="6"/>
      <c r="DM532" s="4"/>
      <c r="DN532" s="6"/>
      <c r="DO532" s="5"/>
      <c r="DP532" s="5"/>
      <c r="DQ532" s="4"/>
      <c r="DR532" s="6"/>
      <c r="DS532" s="4"/>
      <c r="DT532" s="6"/>
      <c r="DU532" s="5"/>
      <c r="DV532" s="5"/>
      <c r="DW532" s="4"/>
      <c r="DX532" s="6"/>
      <c r="DY532" s="4"/>
      <c r="DZ532" s="6"/>
      <c r="EA532" s="5"/>
      <c r="EB532" s="5"/>
      <c r="EC532" s="4"/>
      <c r="ED532" s="6"/>
      <c r="EE532" s="4"/>
      <c r="EF532" s="6"/>
      <c r="EG532" s="5"/>
      <c r="EH532" s="5"/>
      <c r="EI532" s="4"/>
      <c r="EJ532" s="6"/>
      <c r="EK532" s="4"/>
      <c r="EL532" s="6"/>
      <c r="EM532" s="5"/>
      <c r="EN532" s="5"/>
      <c r="EO532" s="4"/>
      <c r="EP532" s="6"/>
      <c r="EQ532" s="4"/>
      <c r="ER532" s="6"/>
      <c r="ES532" s="5"/>
      <c r="ET532" s="5"/>
      <c r="EU532" s="4"/>
      <c r="EV532" s="6"/>
      <c r="EW532" s="4"/>
      <c r="EX532" s="6"/>
      <c r="EY532" s="5"/>
      <c r="EZ532" s="5"/>
      <c r="FA532" s="4"/>
      <c r="FB532" s="6"/>
      <c r="FC532" s="4"/>
      <c r="FD532" s="6"/>
      <c r="FE532" s="5"/>
      <c r="FF532" s="5"/>
      <c r="FG532" s="4"/>
      <c r="FH532" s="6"/>
      <c r="FI532" s="4"/>
      <c r="FJ532" s="6"/>
      <c r="FK532" s="5"/>
      <c r="FL532" s="5"/>
      <c r="FM532" s="4"/>
      <c r="FN532" s="6"/>
      <c r="FO532" s="4"/>
      <c r="FP532" s="6"/>
      <c r="FQ532" s="5"/>
      <c r="FR532" s="5"/>
      <c r="FS532" s="4"/>
      <c r="FT532" s="6"/>
      <c r="FU532" s="4"/>
      <c r="FV532" s="6"/>
      <c r="FW532" s="5"/>
      <c r="FX532" s="5"/>
      <c r="FY532" s="4"/>
      <c r="FZ532" s="6"/>
      <c r="GA532" s="4"/>
      <c r="GB532" s="6"/>
      <c r="GC532" s="5"/>
      <c r="GD532" s="5"/>
      <c r="GE532" s="4"/>
      <c r="GF532" s="6"/>
      <c r="GG532" s="4"/>
      <c r="GH532" s="6"/>
      <c r="GI532" s="5"/>
      <c r="GJ532" s="5"/>
      <c r="GK532" s="4"/>
      <c r="GL532" s="6"/>
      <c r="GM532" s="4"/>
      <c r="GN532" s="6"/>
      <c r="GO532" s="5"/>
      <c r="GP532" s="5"/>
      <c r="GQ532" s="4"/>
      <c r="GR532" s="6"/>
      <c r="GS532" s="4"/>
      <c r="GT532" s="6"/>
      <c r="GU532" s="5"/>
      <c r="GV532" s="5"/>
      <c r="GW532" s="4"/>
      <c r="GX532" s="6"/>
      <c r="GY532" s="4"/>
      <c r="GZ532" s="6"/>
      <c r="HA532" s="5"/>
      <c r="HB532" s="5"/>
      <c r="HC532" s="4"/>
      <c r="HD532" s="6"/>
      <c r="HE532" s="4"/>
      <c r="HF532" s="6"/>
      <c r="HG532" s="5"/>
      <c r="HH532" s="5"/>
      <c r="HI532" s="4"/>
      <c r="HJ532" s="6"/>
      <c r="HK532" s="4"/>
      <c r="HL532" s="6"/>
      <c r="HM532" s="5"/>
      <c r="HN532" s="5"/>
      <c r="HO532" s="4"/>
      <c r="HP532" s="6"/>
      <c r="HQ532" s="4"/>
      <c r="HR532" s="6"/>
      <c r="HS532" s="5"/>
      <c r="HT532" s="5"/>
      <c r="HU532" s="4"/>
      <c r="HV532" s="6"/>
      <c r="HW532" s="4"/>
      <c r="HX532" s="6"/>
      <c r="HY532" s="5"/>
      <c r="HZ532" s="5"/>
      <c r="IA532" s="4"/>
      <c r="IB532" s="6"/>
      <c r="IC532" s="4"/>
      <c r="ID532" s="6"/>
      <c r="IE532" s="5"/>
      <c r="IF532" s="5"/>
      <c r="IG532" s="4"/>
      <c r="IH532" s="6"/>
      <c r="II532" s="4"/>
      <c r="IJ532" s="6"/>
      <c r="IK532" s="5"/>
      <c r="IL532" s="5"/>
      <c r="IM532" s="4"/>
      <c r="IN532" s="6"/>
      <c r="IO532" s="4"/>
      <c r="IP532" s="6"/>
      <c r="IQ532" s="5"/>
      <c r="IR532" s="5"/>
      <c r="IS532" s="4"/>
      <c r="IT532" s="6"/>
      <c r="IU532" s="4"/>
      <c r="IV532" s="6"/>
      <c r="IW532" s="5"/>
      <c r="IX532" s="5"/>
      <c r="IY532" s="4"/>
      <c r="IZ532" s="6"/>
      <c r="JA532" s="4"/>
      <c r="JB532" s="6"/>
      <c r="JC532" s="5"/>
      <c r="JD532" s="5"/>
      <c r="JE532" s="4"/>
      <c r="JF532" s="6"/>
      <c r="JG532" s="4"/>
      <c r="JH532" s="6"/>
      <c r="JI532" s="5"/>
      <c r="JJ532" s="5"/>
      <c r="JK532" s="4"/>
      <c r="JL532" s="6"/>
      <c r="JM532" s="4"/>
      <c r="JN532" s="6"/>
      <c r="JO532" s="5"/>
      <c r="JP532" s="5"/>
      <c r="JQ532" s="4"/>
      <c r="JR532" s="6"/>
      <c r="JS532" s="4"/>
      <c r="JT532" s="6"/>
      <c r="JU532" s="5"/>
      <c r="JV532" s="5"/>
      <c r="JW532" s="4"/>
      <c r="JX532" s="6"/>
      <c r="JY532" s="4"/>
      <c r="JZ532" s="6"/>
      <c r="KA532" s="5"/>
      <c r="KB532" s="5"/>
      <c r="KC532" s="4"/>
      <c r="KD532" s="6"/>
      <c r="KE532" s="4"/>
      <c r="KF532" s="6"/>
      <c r="KG532" s="5"/>
      <c r="KH532" s="5"/>
      <c r="KI532" s="4"/>
      <c r="KJ532" s="6"/>
      <c r="KK532" s="4"/>
      <c r="KL532" s="6"/>
      <c r="KM532" s="5"/>
      <c r="KN532" s="5"/>
    </row>
    <row r="533">
      <c r="A533" s="3" t="s">
        <v>85</v>
      </c>
      <c r="B533" s="3" t="s">
        <v>552</v>
      </c>
      <c r="C533" s="3" t="s">
        <v>87</v>
      </c>
      <c r="D533" s="3" t="s">
        <v>396</v>
      </c>
      <c r="E533" s="3" t="s">
        <v>570</v>
      </c>
      <c r="F533" s="3" t="s">
        <v>571</v>
      </c>
      <c r="G533" s="3" t="s">
        <v>572</v>
      </c>
      <c r="H533" s="3" t="s">
        <v>129</v>
      </c>
      <c r="I533" s="3" t="s">
        <v>1308</v>
      </c>
      <c r="J533" s="3" t="s">
        <v>1340</v>
      </c>
      <c r="K533" s="4">
        <v>2845</v>
      </c>
      <c r="L533" s="4">
        <f>=ROUNDDOWN(128.733031674208,0)</f>
      </c>
      <c r="M533" s="4"/>
      <c r="N533" s="5"/>
      <c r="O533" s="4"/>
      <c r="P533" s="4">
        <f>=ROUNDDOWN({0},0)</f>
      </c>
      <c r="Q533" s="4"/>
      <c r="R533" s="5"/>
      <c r="S533" s="4">
        <v>25</v>
      </c>
      <c r="T533" s="6">
        <v>608.12</v>
      </c>
      <c r="U533" s="4"/>
      <c r="V533" s="6"/>
      <c r="W533" s="5"/>
      <c r="X533" s="5"/>
      <c r="Y533" s="4">
        <v>7</v>
      </c>
      <c r="Z533" s="6">
        <v>155.52</v>
      </c>
      <c r="AA533" s="4"/>
      <c r="AB533" s="6"/>
      <c r="AC533" s="5"/>
      <c r="AD533" s="5"/>
      <c r="AE533" s="4"/>
      <c r="AF533" s="6"/>
      <c r="AG533" s="4"/>
      <c r="AH533" s="6"/>
      <c r="AI533" s="5"/>
      <c r="AJ533" s="5"/>
      <c r="AK533" s="4"/>
      <c r="AL533" s="6"/>
      <c r="AM533" s="4"/>
      <c r="AN533" s="6"/>
      <c r="AO533" s="5"/>
      <c r="AP533" s="5"/>
      <c r="AQ533" s="4"/>
      <c r="AR533" s="6"/>
      <c r="AS533" s="4"/>
      <c r="AT533" s="6"/>
      <c r="AU533" s="5"/>
      <c r="AV533" s="5"/>
      <c r="AW533" s="4">
        <v>1</v>
      </c>
      <c r="AX533" s="6">
        <v>20.12</v>
      </c>
      <c r="AY533" s="4"/>
      <c r="AZ533" s="6"/>
      <c r="BA533" s="5"/>
      <c r="BB533" s="5"/>
      <c r="BC533" s="4">
        <v>3</v>
      </c>
      <c r="BD533" s="6">
        <v>92.97</v>
      </c>
      <c r="BE533" s="4"/>
      <c r="BF533" s="6"/>
      <c r="BG533" s="5"/>
      <c r="BH533" s="5"/>
      <c r="BI533" s="4"/>
      <c r="BJ533" s="6"/>
      <c r="BK533" s="4"/>
      <c r="BL533" s="6"/>
      <c r="BM533" s="5"/>
      <c r="BN533" s="5"/>
      <c r="BO533" s="4"/>
      <c r="BP533" s="6"/>
      <c r="BQ533" s="4"/>
      <c r="BR533" s="6"/>
      <c r="BS533" s="5"/>
      <c r="BT533" s="5"/>
      <c r="BU533" s="4"/>
      <c r="BV533" s="6"/>
      <c r="BW533" s="4"/>
      <c r="BX533" s="6"/>
      <c r="BY533" s="5"/>
      <c r="BZ533" s="5"/>
      <c r="CA533" s="4"/>
      <c r="CB533" s="6"/>
      <c r="CC533" s="4"/>
      <c r="CD533" s="6"/>
      <c r="CE533" s="5"/>
      <c r="CF533" s="5"/>
      <c r="CG533" s="4">
        <v>13</v>
      </c>
      <c r="CH533" s="6">
        <v>308.37</v>
      </c>
      <c r="CI533" s="4"/>
      <c r="CJ533" s="6"/>
      <c r="CK533" s="5"/>
      <c r="CL533" s="5"/>
      <c r="CM533" s="4">
        <v>1</v>
      </c>
      <c r="CN533" s="6">
        <v>31.14</v>
      </c>
      <c r="CO533" s="4"/>
      <c r="CP533" s="6"/>
      <c r="CQ533" s="5"/>
      <c r="CR533" s="5"/>
      <c r="CS533" s="4"/>
      <c r="CT533" s="6"/>
      <c r="CU533" s="4"/>
      <c r="CV533" s="6"/>
      <c r="CW533" s="5"/>
      <c r="CX533" s="5"/>
      <c r="CY533" s="4"/>
      <c r="CZ533" s="6"/>
      <c r="DA533" s="4"/>
      <c r="DB533" s="6"/>
      <c r="DC533" s="5"/>
      <c r="DD533" s="5"/>
      <c r="DE533" s="4"/>
      <c r="DF533" s="6"/>
      <c r="DG533" s="4"/>
      <c r="DH533" s="6"/>
      <c r="DI533" s="5"/>
      <c r="DJ533" s="5"/>
      <c r="DK533" s="4"/>
      <c r="DL533" s="6"/>
      <c r="DM533" s="4"/>
      <c r="DN533" s="6"/>
      <c r="DO533" s="5"/>
      <c r="DP533" s="5"/>
      <c r="DQ533" s="4"/>
      <c r="DR533" s="6"/>
      <c r="DS533" s="4"/>
      <c r="DT533" s="6"/>
      <c r="DU533" s="5"/>
      <c r="DV533" s="5"/>
      <c r="DW533" s="4"/>
      <c r="DX533" s="6"/>
      <c r="DY533" s="4"/>
      <c r="DZ533" s="6"/>
      <c r="EA533" s="5"/>
      <c r="EB533" s="5"/>
      <c r="EC533" s="4"/>
      <c r="ED533" s="6"/>
      <c r="EE533" s="4"/>
      <c r="EF533" s="6"/>
      <c r="EG533" s="5"/>
      <c r="EH533" s="5"/>
      <c r="EI533" s="4"/>
      <c r="EJ533" s="6"/>
      <c r="EK533" s="4"/>
      <c r="EL533" s="6"/>
      <c r="EM533" s="5"/>
      <c r="EN533" s="5"/>
      <c r="EO533" s="4"/>
      <c r="EP533" s="6"/>
      <c r="EQ533" s="4"/>
      <c r="ER533" s="6"/>
      <c r="ES533" s="5"/>
      <c r="ET533" s="5"/>
      <c r="EU533" s="4"/>
      <c r="EV533" s="6"/>
      <c r="EW533" s="4"/>
      <c r="EX533" s="6"/>
      <c r="EY533" s="5"/>
      <c r="EZ533" s="5"/>
      <c r="FA533" s="4"/>
      <c r="FB533" s="6"/>
      <c r="FC533" s="4"/>
      <c r="FD533" s="6"/>
      <c r="FE533" s="5"/>
      <c r="FF533" s="5"/>
      <c r="FG533" s="4"/>
      <c r="FH533" s="6"/>
      <c r="FI533" s="4"/>
      <c r="FJ533" s="6"/>
      <c r="FK533" s="5"/>
      <c r="FL533" s="5"/>
      <c r="FM533" s="4"/>
      <c r="FN533" s="6"/>
      <c r="FO533" s="4"/>
      <c r="FP533" s="6"/>
      <c r="FQ533" s="5"/>
      <c r="FR533" s="5"/>
      <c r="FS533" s="4"/>
      <c r="FT533" s="6"/>
      <c r="FU533" s="4"/>
      <c r="FV533" s="6"/>
      <c r="FW533" s="5"/>
      <c r="FX533" s="5"/>
      <c r="FY533" s="4"/>
      <c r="FZ533" s="6"/>
      <c r="GA533" s="4"/>
      <c r="GB533" s="6"/>
      <c r="GC533" s="5"/>
      <c r="GD533" s="5"/>
      <c r="GE533" s="4"/>
      <c r="GF533" s="6"/>
      <c r="GG533" s="4"/>
      <c r="GH533" s="6"/>
      <c r="GI533" s="5"/>
      <c r="GJ533" s="5"/>
      <c r="GK533" s="4"/>
      <c r="GL533" s="6"/>
      <c r="GM533" s="4"/>
      <c r="GN533" s="6"/>
      <c r="GO533" s="5"/>
      <c r="GP533" s="5"/>
      <c r="GQ533" s="4"/>
      <c r="GR533" s="6"/>
      <c r="GS533" s="4"/>
      <c r="GT533" s="6"/>
      <c r="GU533" s="5"/>
      <c r="GV533" s="5"/>
      <c r="GW533" s="4"/>
      <c r="GX533" s="6"/>
      <c r="GY533" s="4"/>
      <c r="GZ533" s="6"/>
      <c r="HA533" s="5"/>
      <c r="HB533" s="5"/>
      <c r="HC533" s="4"/>
      <c r="HD533" s="6"/>
      <c r="HE533" s="4"/>
      <c r="HF533" s="6"/>
      <c r="HG533" s="5"/>
      <c r="HH533" s="5"/>
      <c r="HI533" s="4"/>
      <c r="HJ533" s="6"/>
      <c r="HK533" s="4"/>
      <c r="HL533" s="6"/>
      <c r="HM533" s="5"/>
      <c r="HN533" s="5"/>
      <c r="HO533" s="4"/>
      <c r="HP533" s="6"/>
      <c r="HQ533" s="4"/>
      <c r="HR533" s="6"/>
      <c r="HS533" s="5"/>
      <c r="HT533" s="5"/>
      <c r="HU533" s="4"/>
      <c r="HV533" s="6"/>
      <c r="HW533" s="4"/>
      <c r="HX533" s="6"/>
      <c r="HY533" s="5"/>
      <c r="HZ533" s="5"/>
      <c r="IA533" s="4"/>
      <c r="IB533" s="6"/>
      <c r="IC533" s="4"/>
      <c r="ID533" s="6"/>
      <c r="IE533" s="5"/>
      <c r="IF533" s="5"/>
      <c r="IG533" s="4"/>
      <c r="IH533" s="6"/>
      <c r="II533" s="4"/>
      <c r="IJ533" s="6"/>
      <c r="IK533" s="5"/>
      <c r="IL533" s="5"/>
      <c r="IM533" s="4"/>
      <c r="IN533" s="6"/>
      <c r="IO533" s="4"/>
      <c r="IP533" s="6"/>
      <c r="IQ533" s="5"/>
      <c r="IR533" s="5"/>
      <c r="IS533" s="4"/>
      <c r="IT533" s="6"/>
      <c r="IU533" s="4"/>
      <c r="IV533" s="6"/>
      <c r="IW533" s="5"/>
      <c r="IX533" s="5"/>
      <c r="IY533" s="4"/>
      <c r="IZ533" s="6"/>
      <c r="JA533" s="4"/>
      <c r="JB533" s="6"/>
      <c r="JC533" s="5"/>
      <c r="JD533" s="5"/>
      <c r="JE533" s="4"/>
      <c r="JF533" s="6"/>
      <c r="JG533" s="4"/>
      <c r="JH533" s="6"/>
      <c r="JI533" s="5"/>
      <c r="JJ533" s="5"/>
      <c r="JK533" s="4"/>
      <c r="JL533" s="6"/>
      <c r="JM533" s="4"/>
      <c r="JN533" s="6"/>
      <c r="JO533" s="5"/>
      <c r="JP533" s="5"/>
      <c r="JQ533" s="4"/>
      <c r="JR533" s="6"/>
      <c r="JS533" s="4"/>
      <c r="JT533" s="6"/>
      <c r="JU533" s="5"/>
      <c r="JV533" s="5"/>
      <c r="JW533" s="4"/>
      <c r="JX533" s="6"/>
      <c r="JY533" s="4"/>
      <c r="JZ533" s="6"/>
      <c r="KA533" s="5"/>
      <c r="KB533" s="5"/>
      <c r="KC533" s="4"/>
      <c r="KD533" s="6"/>
      <c r="KE533" s="4"/>
      <c r="KF533" s="6"/>
      <c r="KG533" s="5"/>
      <c r="KH533" s="5"/>
      <c r="KI533" s="4"/>
      <c r="KJ533" s="6"/>
      <c r="KK533" s="4"/>
      <c r="KL533" s="6"/>
      <c r="KM533" s="5"/>
      <c r="KN533" s="5"/>
    </row>
    <row r="534">
      <c r="A534" s="3" t="s">
        <v>85</v>
      </c>
      <c r="B534" s="3" t="s">
        <v>552</v>
      </c>
      <c r="C534" s="3" t="s">
        <v>87</v>
      </c>
      <c r="D534" s="3" t="s">
        <v>396</v>
      </c>
      <c r="E534" s="3" t="s">
        <v>570</v>
      </c>
      <c r="F534" s="3" t="s">
        <v>571</v>
      </c>
      <c r="G534" s="3" t="s">
        <v>572</v>
      </c>
      <c r="H534" s="3" t="s">
        <v>129</v>
      </c>
      <c r="I534" s="3" t="s">
        <v>1350</v>
      </c>
      <c r="J534" s="3" t="s">
        <v>1340</v>
      </c>
      <c r="K534" s="4">
        <v>1744</v>
      </c>
      <c r="L534" s="4">
        <f>=ROUNDDOWN(140.645161290323,0)</f>
      </c>
      <c r="M534" s="4"/>
      <c r="N534" s="5"/>
      <c r="O534" s="4"/>
      <c r="P534" s="4">
        <f>=ROUNDDOWN({0},0)</f>
      </c>
      <c r="Q534" s="4"/>
      <c r="R534" s="5"/>
      <c r="S534" s="4">
        <v>19</v>
      </c>
      <c r="T534" s="6">
        <v>562.22</v>
      </c>
      <c r="U534" s="4"/>
      <c r="V534" s="6"/>
      <c r="W534" s="5"/>
      <c r="X534" s="5"/>
      <c r="Y534" s="4">
        <v>4</v>
      </c>
      <c r="Z534" s="6">
        <v>78</v>
      </c>
      <c r="AA534" s="4"/>
      <c r="AB534" s="6"/>
      <c r="AC534" s="5"/>
      <c r="AD534" s="5"/>
      <c r="AE534" s="4"/>
      <c r="AF534" s="6"/>
      <c r="AG534" s="4"/>
      <c r="AH534" s="6"/>
      <c r="AI534" s="5"/>
      <c r="AJ534" s="5"/>
      <c r="AK534" s="4">
        <v>1</v>
      </c>
      <c r="AL534" s="6">
        <v>26.99</v>
      </c>
      <c r="AM534" s="4"/>
      <c r="AN534" s="6"/>
      <c r="AO534" s="5"/>
      <c r="AP534" s="5"/>
      <c r="AQ534" s="4">
        <v>3</v>
      </c>
      <c r="AR534" s="6">
        <v>70.44</v>
      </c>
      <c r="AS534" s="4"/>
      <c r="AT534" s="6"/>
      <c r="AU534" s="5"/>
      <c r="AV534" s="5"/>
      <c r="AW534" s="4"/>
      <c r="AX534" s="6"/>
      <c r="AY534" s="4"/>
      <c r="AZ534" s="6"/>
      <c r="BA534" s="5"/>
      <c r="BB534" s="5"/>
      <c r="BC534" s="4">
        <v>1</v>
      </c>
      <c r="BD534" s="6">
        <v>39.99</v>
      </c>
      <c r="BE534" s="4"/>
      <c r="BF534" s="6"/>
      <c r="BG534" s="5"/>
      <c r="BH534" s="5"/>
      <c r="BI534" s="4"/>
      <c r="BJ534" s="6"/>
      <c r="BK534" s="4"/>
      <c r="BL534" s="6"/>
      <c r="BM534" s="5"/>
      <c r="BN534" s="5"/>
      <c r="BO534" s="4"/>
      <c r="BP534" s="6"/>
      <c r="BQ534" s="4"/>
      <c r="BR534" s="6"/>
      <c r="BS534" s="5"/>
      <c r="BT534" s="5"/>
      <c r="BU534" s="4"/>
      <c r="BV534" s="6"/>
      <c r="BW534" s="4"/>
      <c r="BX534" s="6"/>
      <c r="BY534" s="5"/>
      <c r="BZ534" s="5"/>
      <c r="CA534" s="4"/>
      <c r="CB534" s="6"/>
      <c r="CC534" s="4"/>
      <c r="CD534" s="6"/>
      <c r="CE534" s="5"/>
      <c r="CF534" s="5"/>
      <c r="CG534" s="4">
        <v>3</v>
      </c>
      <c r="CH534" s="6">
        <v>66.87</v>
      </c>
      <c r="CI534" s="4"/>
      <c r="CJ534" s="6"/>
      <c r="CK534" s="5"/>
      <c r="CL534" s="5"/>
      <c r="CM534" s="4">
        <v>7</v>
      </c>
      <c r="CN534" s="6">
        <v>279.93</v>
      </c>
      <c r="CO534" s="4"/>
      <c r="CP534" s="6"/>
      <c r="CQ534" s="5"/>
      <c r="CR534" s="5"/>
      <c r="CS534" s="4"/>
      <c r="CT534" s="6"/>
      <c r="CU534" s="4"/>
      <c r="CV534" s="6"/>
      <c r="CW534" s="5"/>
      <c r="CX534" s="5"/>
      <c r="CY534" s="4"/>
      <c r="CZ534" s="6"/>
      <c r="DA534" s="4"/>
      <c r="DB534" s="6"/>
      <c r="DC534" s="5"/>
      <c r="DD534" s="5"/>
      <c r="DE534" s="4"/>
      <c r="DF534" s="6"/>
      <c r="DG534" s="4"/>
      <c r="DH534" s="6"/>
      <c r="DI534" s="5"/>
      <c r="DJ534" s="5"/>
      <c r="DK534" s="4"/>
      <c r="DL534" s="6"/>
      <c r="DM534" s="4"/>
      <c r="DN534" s="6"/>
      <c r="DO534" s="5"/>
      <c r="DP534" s="5"/>
      <c r="DQ534" s="4"/>
      <c r="DR534" s="6"/>
      <c r="DS534" s="4"/>
      <c r="DT534" s="6"/>
      <c r="DU534" s="5"/>
      <c r="DV534" s="5"/>
      <c r="DW534" s="4"/>
      <c r="DX534" s="6"/>
      <c r="DY534" s="4"/>
      <c r="DZ534" s="6"/>
      <c r="EA534" s="5"/>
      <c r="EB534" s="5"/>
      <c r="EC534" s="4"/>
      <c r="ED534" s="6"/>
      <c r="EE534" s="4"/>
      <c r="EF534" s="6"/>
      <c r="EG534" s="5"/>
      <c r="EH534" s="5"/>
      <c r="EI534" s="4"/>
      <c r="EJ534" s="6"/>
      <c r="EK534" s="4"/>
      <c r="EL534" s="6"/>
      <c r="EM534" s="5"/>
      <c r="EN534" s="5"/>
      <c r="EO534" s="4"/>
      <c r="EP534" s="6"/>
      <c r="EQ534" s="4"/>
      <c r="ER534" s="6"/>
      <c r="ES534" s="5"/>
      <c r="ET534" s="5"/>
      <c r="EU534" s="4"/>
      <c r="EV534" s="6"/>
      <c r="EW534" s="4"/>
      <c r="EX534" s="6"/>
      <c r="EY534" s="5"/>
      <c r="EZ534" s="5"/>
      <c r="FA534" s="4"/>
      <c r="FB534" s="6"/>
      <c r="FC534" s="4"/>
      <c r="FD534" s="6"/>
      <c r="FE534" s="5"/>
      <c r="FF534" s="5"/>
      <c r="FG534" s="4"/>
      <c r="FH534" s="6"/>
      <c r="FI534" s="4"/>
      <c r="FJ534" s="6"/>
      <c r="FK534" s="5"/>
      <c r="FL534" s="5"/>
      <c r="FM534" s="4"/>
      <c r="FN534" s="6"/>
      <c r="FO534" s="4"/>
      <c r="FP534" s="6"/>
      <c r="FQ534" s="5"/>
      <c r="FR534" s="5"/>
      <c r="FS534" s="4"/>
      <c r="FT534" s="6"/>
      <c r="FU534" s="4"/>
      <c r="FV534" s="6"/>
      <c r="FW534" s="5"/>
      <c r="FX534" s="5"/>
      <c r="FY534" s="4"/>
      <c r="FZ534" s="6"/>
      <c r="GA534" s="4"/>
      <c r="GB534" s="6"/>
      <c r="GC534" s="5"/>
      <c r="GD534" s="5"/>
      <c r="GE534" s="4"/>
      <c r="GF534" s="6"/>
      <c r="GG534" s="4"/>
      <c r="GH534" s="6"/>
      <c r="GI534" s="5"/>
      <c r="GJ534" s="5"/>
      <c r="GK534" s="4"/>
      <c r="GL534" s="6"/>
      <c r="GM534" s="4"/>
      <c r="GN534" s="6"/>
      <c r="GO534" s="5"/>
      <c r="GP534" s="5"/>
      <c r="GQ534" s="4"/>
      <c r="GR534" s="6"/>
      <c r="GS534" s="4"/>
      <c r="GT534" s="6"/>
      <c r="GU534" s="5"/>
      <c r="GV534" s="5"/>
      <c r="GW534" s="4"/>
      <c r="GX534" s="6"/>
      <c r="GY534" s="4"/>
      <c r="GZ534" s="6"/>
      <c r="HA534" s="5"/>
      <c r="HB534" s="5"/>
      <c r="HC534" s="4"/>
      <c r="HD534" s="6"/>
      <c r="HE534" s="4"/>
      <c r="HF534" s="6"/>
      <c r="HG534" s="5"/>
      <c r="HH534" s="5"/>
      <c r="HI534" s="4"/>
      <c r="HJ534" s="6"/>
      <c r="HK534" s="4"/>
      <c r="HL534" s="6"/>
      <c r="HM534" s="5"/>
      <c r="HN534" s="5"/>
      <c r="HO534" s="4"/>
      <c r="HP534" s="6"/>
      <c r="HQ534" s="4"/>
      <c r="HR534" s="6"/>
      <c r="HS534" s="5"/>
      <c r="HT534" s="5"/>
      <c r="HU534" s="4"/>
      <c r="HV534" s="6"/>
      <c r="HW534" s="4"/>
      <c r="HX534" s="6"/>
      <c r="HY534" s="5"/>
      <c r="HZ534" s="5"/>
      <c r="IA534" s="4"/>
      <c r="IB534" s="6"/>
      <c r="IC534" s="4"/>
      <c r="ID534" s="6"/>
      <c r="IE534" s="5"/>
      <c r="IF534" s="5"/>
      <c r="IG534" s="4"/>
      <c r="IH534" s="6"/>
      <c r="II534" s="4"/>
      <c r="IJ534" s="6"/>
      <c r="IK534" s="5"/>
      <c r="IL534" s="5"/>
      <c r="IM534" s="4"/>
      <c r="IN534" s="6"/>
      <c r="IO534" s="4"/>
      <c r="IP534" s="6"/>
      <c r="IQ534" s="5"/>
      <c r="IR534" s="5"/>
      <c r="IS534" s="4"/>
      <c r="IT534" s="6"/>
      <c r="IU534" s="4"/>
      <c r="IV534" s="6"/>
      <c r="IW534" s="5"/>
      <c r="IX534" s="5"/>
      <c r="IY534" s="4"/>
      <c r="IZ534" s="6"/>
      <c r="JA534" s="4"/>
      <c r="JB534" s="6"/>
      <c r="JC534" s="5"/>
      <c r="JD534" s="5"/>
      <c r="JE534" s="4"/>
      <c r="JF534" s="6"/>
      <c r="JG534" s="4"/>
      <c r="JH534" s="6"/>
      <c r="JI534" s="5"/>
      <c r="JJ534" s="5"/>
      <c r="JK534" s="4"/>
      <c r="JL534" s="6"/>
      <c r="JM534" s="4"/>
      <c r="JN534" s="6"/>
      <c r="JO534" s="5"/>
      <c r="JP534" s="5"/>
      <c r="JQ534" s="4"/>
      <c r="JR534" s="6"/>
      <c r="JS534" s="4"/>
      <c r="JT534" s="6"/>
      <c r="JU534" s="5"/>
      <c r="JV534" s="5"/>
      <c r="JW534" s="4"/>
      <c r="JX534" s="6"/>
      <c r="JY534" s="4"/>
      <c r="JZ534" s="6"/>
      <c r="KA534" s="5"/>
      <c r="KB534" s="5"/>
      <c r="KC534" s="4"/>
      <c r="KD534" s="6"/>
      <c r="KE534" s="4"/>
      <c r="KF534" s="6"/>
      <c r="KG534" s="5"/>
      <c r="KH534" s="5"/>
      <c r="KI534" s="4"/>
      <c r="KJ534" s="6"/>
      <c r="KK534" s="4"/>
      <c r="KL534" s="6"/>
      <c r="KM534" s="5"/>
      <c r="KN534" s="5"/>
    </row>
    <row r="535">
      <c r="A535" s="3" t="s">
        <v>85</v>
      </c>
      <c r="B535" s="3" t="s">
        <v>552</v>
      </c>
      <c r="C535" s="3" t="s">
        <v>87</v>
      </c>
      <c r="D535" s="3" t="s">
        <v>396</v>
      </c>
      <c r="E535" s="3" t="s">
        <v>570</v>
      </c>
      <c r="F535" s="3" t="s">
        <v>571</v>
      </c>
      <c r="G535" s="3" t="s">
        <v>572</v>
      </c>
      <c r="H535" s="3" t="s">
        <v>129</v>
      </c>
      <c r="I535" s="3" t="s">
        <v>1311</v>
      </c>
      <c r="J535" s="3" t="s">
        <v>1340</v>
      </c>
      <c r="K535" s="4"/>
      <c r="L535" s="4">
        <f>=ROUNDDOWN({0},0)</f>
      </c>
      <c r="M535" s="4"/>
      <c r="N535" s="5"/>
      <c r="O535" s="4"/>
      <c r="P535" s="4">
        <f>=ROUNDDOWN({0},0)</f>
      </c>
      <c r="Q535" s="4"/>
      <c r="R535" s="5"/>
      <c r="S535" s="4">
        <v>14</v>
      </c>
      <c r="T535" s="6">
        <v>357.16</v>
      </c>
      <c r="U535" s="4"/>
      <c r="V535" s="6"/>
      <c r="W535" s="5"/>
      <c r="X535" s="5"/>
      <c r="Y535" s="4">
        <v>6</v>
      </c>
      <c r="Z535" s="6">
        <v>117</v>
      </c>
      <c r="AA535" s="4"/>
      <c r="AB535" s="6"/>
      <c r="AC535" s="5"/>
      <c r="AD535" s="5"/>
      <c r="AE535" s="4"/>
      <c r="AF535" s="6"/>
      <c r="AG535" s="4"/>
      <c r="AH535" s="6"/>
      <c r="AI535" s="5"/>
      <c r="AJ535" s="5"/>
      <c r="AK535" s="4">
        <v>1</v>
      </c>
      <c r="AL535" s="6">
        <v>28.24</v>
      </c>
      <c r="AM535" s="4"/>
      <c r="AN535" s="6"/>
      <c r="AO535" s="5"/>
      <c r="AP535" s="5"/>
      <c r="AQ535" s="4">
        <v>4</v>
      </c>
      <c r="AR535" s="6">
        <v>93.92</v>
      </c>
      <c r="AS535" s="4"/>
      <c r="AT535" s="6"/>
      <c r="AU535" s="5"/>
      <c r="AV535" s="5"/>
      <c r="AW535" s="4">
        <v>1</v>
      </c>
      <c r="AX535" s="6">
        <v>18.02</v>
      </c>
      <c r="AY535" s="4"/>
      <c r="AZ535" s="6"/>
      <c r="BA535" s="5"/>
      <c r="BB535" s="5"/>
      <c r="BC535" s="4">
        <v>2</v>
      </c>
      <c r="BD535" s="6">
        <v>99.98</v>
      </c>
      <c r="BE535" s="4"/>
      <c r="BF535" s="6"/>
      <c r="BG535" s="5"/>
      <c r="BH535" s="5"/>
      <c r="BI535" s="4"/>
      <c r="BJ535" s="6"/>
      <c r="BK535" s="4"/>
      <c r="BL535" s="6"/>
      <c r="BM535" s="5"/>
      <c r="BN535" s="5"/>
      <c r="BO535" s="4"/>
      <c r="BP535" s="6"/>
      <c r="BQ535" s="4"/>
      <c r="BR535" s="6"/>
      <c r="BS535" s="5"/>
      <c r="BT535" s="5"/>
      <c r="BU535" s="4"/>
      <c r="BV535" s="6"/>
      <c r="BW535" s="4"/>
      <c r="BX535" s="6"/>
      <c r="BY535" s="5"/>
      <c r="BZ535" s="5"/>
      <c r="CA535" s="4"/>
      <c r="CB535" s="6"/>
      <c r="CC535" s="4"/>
      <c r="CD535" s="6"/>
      <c r="CE535" s="5"/>
      <c r="CF535" s="5"/>
      <c r="CG535" s="4"/>
      <c r="CH535" s="6"/>
      <c r="CI535" s="4"/>
      <c r="CJ535" s="6"/>
      <c r="CK535" s="5"/>
      <c r="CL535" s="5"/>
      <c r="CM535" s="4"/>
      <c r="CN535" s="6"/>
      <c r="CO535" s="4"/>
      <c r="CP535" s="6"/>
      <c r="CQ535" s="5"/>
      <c r="CR535" s="5"/>
      <c r="CS535" s="4"/>
      <c r="CT535" s="6"/>
      <c r="CU535" s="4"/>
      <c r="CV535" s="6"/>
      <c r="CW535" s="5"/>
      <c r="CX535" s="5"/>
      <c r="CY535" s="4"/>
      <c r="CZ535" s="6"/>
      <c r="DA535" s="4"/>
      <c r="DB535" s="6"/>
      <c r="DC535" s="5"/>
      <c r="DD535" s="5"/>
      <c r="DE535" s="4"/>
      <c r="DF535" s="6"/>
      <c r="DG535" s="4"/>
      <c r="DH535" s="6"/>
      <c r="DI535" s="5"/>
      <c r="DJ535" s="5"/>
      <c r="DK535" s="4"/>
      <c r="DL535" s="6"/>
      <c r="DM535" s="4"/>
      <c r="DN535" s="6"/>
      <c r="DO535" s="5"/>
      <c r="DP535" s="5"/>
      <c r="DQ535" s="4"/>
      <c r="DR535" s="6"/>
      <c r="DS535" s="4"/>
      <c r="DT535" s="6"/>
      <c r="DU535" s="5"/>
      <c r="DV535" s="5"/>
      <c r="DW535" s="4"/>
      <c r="DX535" s="6"/>
      <c r="DY535" s="4"/>
      <c r="DZ535" s="6"/>
      <c r="EA535" s="5"/>
      <c r="EB535" s="5"/>
      <c r="EC535" s="4"/>
      <c r="ED535" s="6"/>
      <c r="EE535" s="4"/>
      <c r="EF535" s="6"/>
      <c r="EG535" s="5"/>
      <c r="EH535" s="5"/>
      <c r="EI535" s="4"/>
      <c r="EJ535" s="6"/>
      <c r="EK535" s="4"/>
      <c r="EL535" s="6"/>
      <c r="EM535" s="5"/>
      <c r="EN535" s="5"/>
      <c r="EO535" s="4"/>
      <c r="EP535" s="6"/>
      <c r="EQ535" s="4"/>
      <c r="ER535" s="6"/>
      <c r="ES535" s="5"/>
      <c r="ET535" s="5"/>
      <c r="EU535" s="4"/>
      <c r="EV535" s="6"/>
      <c r="EW535" s="4"/>
      <c r="EX535" s="6"/>
      <c r="EY535" s="5"/>
      <c r="EZ535" s="5"/>
      <c r="FA535" s="4"/>
      <c r="FB535" s="6"/>
      <c r="FC535" s="4"/>
      <c r="FD535" s="6"/>
      <c r="FE535" s="5"/>
      <c r="FF535" s="5"/>
      <c r="FG535" s="4"/>
      <c r="FH535" s="6"/>
      <c r="FI535" s="4"/>
      <c r="FJ535" s="6"/>
      <c r="FK535" s="5"/>
      <c r="FL535" s="5"/>
      <c r="FM535" s="4"/>
      <c r="FN535" s="6"/>
      <c r="FO535" s="4"/>
      <c r="FP535" s="6"/>
      <c r="FQ535" s="5"/>
      <c r="FR535" s="5"/>
      <c r="FS535" s="4"/>
      <c r="FT535" s="6"/>
      <c r="FU535" s="4"/>
      <c r="FV535" s="6"/>
      <c r="FW535" s="5"/>
      <c r="FX535" s="5"/>
      <c r="FY535" s="4"/>
      <c r="FZ535" s="6"/>
      <c r="GA535" s="4"/>
      <c r="GB535" s="6"/>
      <c r="GC535" s="5"/>
      <c r="GD535" s="5"/>
      <c r="GE535" s="4"/>
      <c r="GF535" s="6"/>
      <c r="GG535" s="4"/>
      <c r="GH535" s="6"/>
      <c r="GI535" s="5"/>
      <c r="GJ535" s="5"/>
      <c r="GK535" s="4"/>
      <c r="GL535" s="6"/>
      <c r="GM535" s="4"/>
      <c r="GN535" s="6"/>
      <c r="GO535" s="5"/>
      <c r="GP535" s="5"/>
      <c r="GQ535" s="4"/>
      <c r="GR535" s="6"/>
      <c r="GS535" s="4"/>
      <c r="GT535" s="6"/>
      <c r="GU535" s="5"/>
      <c r="GV535" s="5"/>
      <c r="GW535" s="4"/>
      <c r="GX535" s="6"/>
      <c r="GY535" s="4"/>
      <c r="GZ535" s="6"/>
      <c r="HA535" s="5"/>
      <c r="HB535" s="5"/>
      <c r="HC535" s="4"/>
      <c r="HD535" s="6"/>
      <c r="HE535" s="4"/>
      <c r="HF535" s="6"/>
      <c r="HG535" s="5"/>
      <c r="HH535" s="5"/>
      <c r="HI535" s="4"/>
      <c r="HJ535" s="6"/>
      <c r="HK535" s="4"/>
      <c r="HL535" s="6"/>
      <c r="HM535" s="5"/>
      <c r="HN535" s="5"/>
      <c r="HO535" s="4"/>
      <c r="HP535" s="6"/>
      <c r="HQ535" s="4"/>
      <c r="HR535" s="6"/>
      <c r="HS535" s="5"/>
      <c r="HT535" s="5"/>
      <c r="HU535" s="4"/>
      <c r="HV535" s="6"/>
      <c r="HW535" s="4"/>
      <c r="HX535" s="6"/>
      <c r="HY535" s="5"/>
      <c r="HZ535" s="5"/>
      <c r="IA535" s="4"/>
      <c r="IB535" s="6"/>
      <c r="IC535" s="4"/>
      <c r="ID535" s="6"/>
      <c r="IE535" s="5"/>
      <c r="IF535" s="5"/>
      <c r="IG535" s="4"/>
      <c r="IH535" s="6"/>
      <c r="II535" s="4"/>
      <c r="IJ535" s="6"/>
      <c r="IK535" s="5"/>
      <c r="IL535" s="5"/>
      <c r="IM535" s="4"/>
      <c r="IN535" s="6"/>
      <c r="IO535" s="4"/>
      <c r="IP535" s="6"/>
      <c r="IQ535" s="5"/>
      <c r="IR535" s="5"/>
      <c r="IS535" s="4"/>
      <c r="IT535" s="6"/>
      <c r="IU535" s="4"/>
      <c r="IV535" s="6"/>
      <c r="IW535" s="5"/>
      <c r="IX535" s="5"/>
      <c r="IY535" s="4"/>
      <c r="IZ535" s="6"/>
      <c r="JA535" s="4"/>
      <c r="JB535" s="6"/>
      <c r="JC535" s="5"/>
      <c r="JD535" s="5"/>
      <c r="JE535" s="4"/>
      <c r="JF535" s="6"/>
      <c r="JG535" s="4"/>
      <c r="JH535" s="6"/>
      <c r="JI535" s="5"/>
      <c r="JJ535" s="5"/>
      <c r="JK535" s="4"/>
      <c r="JL535" s="6"/>
      <c r="JM535" s="4"/>
      <c r="JN535" s="6"/>
      <c r="JO535" s="5"/>
      <c r="JP535" s="5"/>
      <c r="JQ535" s="4"/>
      <c r="JR535" s="6"/>
      <c r="JS535" s="4"/>
      <c r="JT535" s="6"/>
      <c r="JU535" s="5"/>
      <c r="JV535" s="5"/>
      <c r="JW535" s="4"/>
      <c r="JX535" s="6"/>
      <c r="JY535" s="4"/>
      <c r="JZ535" s="6"/>
      <c r="KA535" s="5"/>
      <c r="KB535" s="5"/>
      <c r="KC535" s="4"/>
      <c r="KD535" s="6"/>
      <c r="KE535" s="4"/>
      <c r="KF535" s="6"/>
      <c r="KG535" s="5"/>
      <c r="KH535" s="5"/>
      <c r="KI535" s="4"/>
      <c r="KJ535" s="6"/>
      <c r="KK535" s="4"/>
      <c r="KL535" s="6"/>
      <c r="KM535" s="5"/>
      <c r="KN535" s="5"/>
    </row>
    <row r="536">
      <c r="A536" s="3" t="s">
        <v>85</v>
      </c>
      <c r="B536" s="3" t="s">
        <v>552</v>
      </c>
      <c r="C536" s="3" t="s">
        <v>87</v>
      </c>
      <c r="D536" s="3" t="s">
        <v>396</v>
      </c>
      <c r="E536" s="3" t="s">
        <v>573</v>
      </c>
      <c r="F536" s="3" t="s">
        <v>574</v>
      </c>
      <c r="G536" s="3" t="s">
        <v>575</v>
      </c>
      <c r="H536" s="3" t="s">
        <v>129</v>
      </c>
      <c r="I536" s="3" t="s">
        <v>1311</v>
      </c>
      <c r="J536" s="3" t="s">
        <v>1318</v>
      </c>
      <c r="K536" s="4">
        <v>2508</v>
      </c>
      <c r="L536" s="4">
        <f>=ROUNDDOWN(98.3529411764706,0)</f>
      </c>
      <c r="M536" s="4"/>
      <c r="N536" s="5"/>
      <c r="O536" s="4"/>
      <c r="P536" s="4">
        <f>=ROUNDDOWN({0},0)</f>
      </c>
      <c r="Q536" s="4"/>
      <c r="R536" s="5"/>
      <c r="S536" s="4">
        <v>36</v>
      </c>
      <c r="T536" s="6">
        <v>921.23</v>
      </c>
      <c r="U536" s="4"/>
      <c r="V536" s="6"/>
      <c r="W536" s="5"/>
      <c r="X536" s="5"/>
      <c r="Y536" s="4">
        <v>11</v>
      </c>
      <c r="Z536" s="6">
        <v>246.6</v>
      </c>
      <c r="AA536" s="4"/>
      <c r="AB536" s="6"/>
      <c r="AC536" s="5"/>
      <c r="AD536" s="5"/>
      <c r="AE536" s="4"/>
      <c r="AF536" s="6"/>
      <c r="AG536" s="4"/>
      <c r="AH536" s="6"/>
      <c r="AI536" s="5"/>
      <c r="AJ536" s="5"/>
      <c r="AK536" s="4"/>
      <c r="AL536" s="6"/>
      <c r="AM536" s="4"/>
      <c r="AN536" s="6"/>
      <c r="AO536" s="5"/>
      <c r="AP536" s="5"/>
      <c r="AQ536" s="4">
        <v>3</v>
      </c>
      <c r="AR536" s="6">
        <v>78.26</v>
      </c>
      <c r="AS536" s="4"/>
      <c r="AT536" s="6"/>
      <c r="AU536" s="5"/>
      <c r="AV536" s="5"/>
      <c r="AW536" s="4">
        <v>6</v>
      </c>
      <c r="AX536" s="6">
        <v>127.98</v>
      </c>
      <c r="AY536" s="4"/>
      <c r="AZ536" s="6"/>
      <c r="BA536" s="5"/>
      <c r="BB536" s="5"/>
      <c r="BC536" s="4">
        <v>4</v>
      </c>
      <c r="BD536" s="6">
        <v>109.44</v>
      </c>
      <c r="BE536" s="4"/>
      <c r="BF536" s="6"/>
      <c r="BG536" s="5"/>
      <c r="BH536" s="5"/>
      <c r="BI536" s="4"/>
      <c r="BJ536" s="6"/>
      <c r="BK536" s="4"/>
      <c r="BL536" s="6"/>
      <c r="BM536" s="5"/>
      <c r="BN536" s="5"/>
      <c r="BO536" s="4"/>
      <c r="BP536" s="6"/>
      <c r="BQ536" s="4"/>
      <c r="BR536" s="6"/>
      <c r="BS536" s="5"/>
      <c r="BT536" s="5"/>
      <c r="BU536" s="4"/>
      <c r="BV536" s="6"/>
      <c r="BW536" s="4"/>
      <c r="BX536" s="6"/>
      <c r="BY536" s="5"/>
      <c r="BZ536" s="5"/>
      <c r="CA536" s="4"/>
      <c r="CB536" s="6"/>
      <c r="CC536" s="4"/>
      <c r="CD536" s="6"/>
      <c r="CE536" s="5"/>
      <c r="CF536" s="5"/>
      <c r="CG536" s="4"/>
      <c r="CH536" s="6"/>
      <c r="CI536" s="4"/>
      <c r="CJ536" s="6"/>
      <c r="CK536" s="5"/>
      <c r="CL536" s="5"/>
      <c r="CM536" s="4">
        <v>12</v>
      </c>
      <c r="CN536" s="6">
        <v>358.95</v>
      </c>
      <c r="CO536" s="4"/>
      <c r="CP536" s="6"/>
      <c r="CQ536" s="5"/>
      <c r="CR536" s="5"/>
      <c r="CS536" s="4"/>
      <c r="CT536" s="6"/>
      <c r="CU536" s="4"/>
      <c r="CV536" s="6"/>
      <c r="CW536" s="5"/>
      <c r="CX536" s="5"/>
      <c r="CY536" s="4"/>
      <c r="CZ536" s="6"/>
      <c r="DA536" s="4"/>
      <c r="DB536" s="6"/>
      <c r="DC536" s="5"/>
      <c r="DD536" s="5"/>
      <c r="DE536" s="4"/>
      <c r="DF536" s="6"/>
      <c r="DG536" s="4"/>
      <c r="DH536" s="6"/>
      <c r="DI536" s="5"/>
      <c r="DJ536" s="5"/>
      <c r="DK536" s="4"/>
      <c r="DL536" s="6"/>
      <c r="DM536" s="4"/>
      <c r="DN536" s="6"/>
      <c r="DO536" s="5"/>
      <c r="DP536" s="5"/>
      <c r="DQ536" s="4"/>
      <c r="DR536" s="6"/>
      <c r="DS536" s="4"/>
      <c r="DT536" s="6"/>
      <c r="DU536" s="5"/>
      <c r="DV536" s="5"/>
      <c r="DW536" s="4"/>
      <c r="DX536" s="6"/>
      <c r="DY536" s="4"/>
      <c r="DZ536" s="6"/>
      <c r="EA536" s="5"/>
      <c r="EB536" s="5"/>
      <c r="EC536" s="4"/>
      <c r="ED536" s="6"/>
      <c r="EE536" s="4"/>
      <c r="EF536" s="6"/>
      <c r="EG536" s="5"/>
      <c r="EH536" s="5"/>
      <c r="EI536" s="4"/>
      <c r="EJ536" s="6"/>
      <c r="EK536" s="4"/>
      <c r="EL536" s="6"/>
      <c r="EM536" s="5"/>
      <c r="EN536" s="5"/>
      <c r="EO536" s="4"/>
      <c r="EP536" s="6"/>
      <c r="EQ536" s="4"/>
      <c r="ER536" s="6"/>
      <c r="ES536" s="5"/>
      <c r="ET536" s="5"/>
      <c r="EU536" s="4"/>
      <c r="EV536" s="6"/>
      <c r="EW536" s="4"/>
      <c r="EX536" s="6"/>
      <c r="EY536" s="5"/>
      <c r="EZ536" s="5"/>
      <c r="FA536" s="4"/>
      <c r="FB536" s="6"/>
      <c r="FC536" s="4"/>
      <c r="FD536" s="6"/>
      <c r="FE536" s="5"/>
      <c r="FF536" s="5"/>
      <c r="FG536" s="4"/>
      <c r="FH536" s="6"/>
      <c r="FI536" s="4"/>
      <c r="FJ536" s="6"/>
      <c r="FK536" s="5"/>
      <c r="FL536" s="5"/>
      <c r="FM536" s="4"/>
      <c r="FN536" s="6"/>
      <c r="FO536" s="4"/>
      <c r="FP536" s="6"/>
      <c r="FQ536" s="5"/>
      <c r="FR536" s="5"/>
      <c r="FS536" s="4"/>
      <c r="FT536" s="6"/>
      <c r="FU536" s="4"/>
      <c r="FV536" s="6"/>
      <c r="FW536" s="5"/>
      <c r="FX536" s="5"/>
      <c r="FY536" s="4"/>
      <c r="FZ536" s="6"/>
      <c r="GA536" s="4"/>
      <c r="GB536" s="6"/>
      <c r="GC536" s="5"/>
      <c r="GD536" s="5"/>
      <c r="GE536" s="4"/>
      <c r="GF536" s="6"/>
      <c r="GG536" s="4"/>
      <c r="GH536" s="6"/>
      <c r="GI536" s="5"/>
      <c r="GJ536" s="5"/>
      <c r="GK536" s="4"/>
      <c r="GL536" s="6"/>
      <c r="GM536" s="4"/>
      <c r="GN536" s="6"/>
      <c r="GO536" s="5"/>
      <c r="GP536" s="5"/>
      <c r="GQ536" s="4"/>
      <c r="GR536" s="6"/>
      <c r="GS536" s="4"/>
      <c r="GT536" s="6"/>
      <c r="GU536" s="5"/>
      <c r="GV536" s="5"/>
      <c r="GW536" s="4"/>
      <c r="GX536" s="6"/>
      <c r="GY536" s="4"/>
      <c r="GZ536" s="6"/>
      <c r="HA536" s="5"/>
      <c r="HB536" s="5"/>
      <c r="HC536" s="4"/>
      <c r="HD536" s="6"/>
      <c r="HE536" s="4"/>
      <c r="HF536" s="6"/>
      <c r="HG536" s="5"/>
      <c r="HH536" s="5"/>
      <c r="HI536" s="4"/>
      <c r="HJ536" s="6"/>
      <c r="HK536" s="4"/>
      <c r="HL536" s="6"/>
      <c r="HM536" s="5"/>
      <c r="HN536" s="5"/>
      <c r="HO536" s="4"/>
      <c r="HP536" s="6"/>
      <c r="HQ536" s="4"/>
      <c r="HR536" s="6"/>
      <c r="HS536" s="5"/>
      <c r="HT536" s="5"/>
      <c r="HU536" s="4"/>
      <c r="HV536" s="6"/>
      <c r="HW536" s="4"/>
      <c r="HX536" s="6"/>
      <c r="HY536" s="5"/>
      <c r="HZ536" s="5"/>
      <c r="IA536" s="4"/>
      <c r="IB536" s="6"/>
      <c r="IC536" s="4"/>
      <c r="ID536" s="6"/>
      <c r="IE536" s="5"/>
      <c r="IF536" s="5"/>
      <c r="IG536" s="4"/>
      <c r="IH536" s="6"/>
      <c r="II536" s="4"/>
      <c r="IJ536" s="6"/>
      <c r="IK536" s="5"/>
      <c r="IL536" s="5"/>
      <c r="IM536" s="4"/>
      <c r="IN536" s="6"/>
      <c r="IO536" s="4"/>
      <c r="IP536" s="6"/>
      <c r="IQ536" s="5"/>
      <c r="IR536" s="5"/>
      <c r="IS536" s="4"/>
      <c r="IT536" s="6"/>
      <c r="IU536" s="4"/>
      <c r="IV536" s="6"/>
      <c r="IW536" s="5"/>
      <c r="IX536" s="5"/>
      <c r="IY536" s="4"/>
      <c r="IZ536" s="6"/>
      <c r="JA536" s="4"/>
      <c r="JB536" s="6"/>
      <c r="JC536" s="5"/>
      <c r="JD536" s="5"/>
      <c r="JE536" s="4"/>
      <c r="JF536" s="6"/>
      <c r="JG536" s="4"/>
      <c r="JH536" s="6"/>
      <c r="JI536" s="5"/>
      <c r="JJ536" s="5"/>
      <c r="JK536" s="4"/>
      <c r="JL536" s="6"/>
      <c r="JM536" s="4"/>
      <c r="JN536" s="6"/>
      <c r="JO536" s="5"/>
      <c r="JP536" s="5"/>
      <c r="JQ536" s="4"/>
      <c r="JR536" s="6"/>
      <c r="JS536" s="4"/>
      <c r="JT536" s="6"/>
      <c r="JU536" s="5"/>
      <c r="JV536" s="5"/>
      <c r="JW536" s="4"/>
      <c r="JX536" s="6"/>
      <c r="JY536" s="4"/>
      <c r="JZ536" s="6"/>
      <c r="KA536" s="5"/>
      <c r="KB536" s="5"/>
      <c r="KC536" s="4"/>
      <c r="KD536" s="6"/>
      <c r="KE536" s="4"/>
      <c r="KF536" s="6"/>
      <c r="KG536" s="5"/>
      <c r="KH536" s="5"/>
      <c r="KI536" s="4"/>
      <c r="KJ536" s="6"/>
      <c r="KK536" s="4"/>
      <c r="KL536" s="6"/>
      <c r="KM536" s="5"/>
      <c r="KN536" s="5"/>
    </row>
    <row r="537">
      <c r="A537" s="3" t="s">
        <v>85</v>
      </c>
      <c r="B537" s="3" t="s">
        <v>552</v>
      </c>
      <c r="C537" s="3" t="s">
        <v>87</v>
      </c>
      <c r="D537" s="3" t="s">
        <v>396</v>
      </c>
      <c r="E537" s="3" t="s">
        <v>573</v>
      </c>
      <c r="F537" s="3" t="s">
        <v>574</v>
      </c>
      <c r="G537" s="3" t="s">
        <v>575</v>
      </c>
      <c r="H537" s="3" t="s">
        <v>129</v>
      </c>
      <c r="I537" s="3" t="s">
        <v>1320</v>
      </c>
      <c r="J537" s="3" t="s">
        <v>1318</v>
      </c>
      <c r="K537" s="4">
        <v>3778</v>
      </c>
      <c r="L537" s="4">
        <f>=ROUNDDOWN(230.365853658537,0)</f>
      </c>
      <c r="M537" s="4"/>
      <c r="N537" s="5"/>
      <c r="O537" s="4"/>
      <c r="P537" s="4">
        <f>=ROUNDDOWN({0},0)</f>
      </c>
      <c r="Q537" s="4"/>
      <c r="R537" s="5"/>
      <c r="S537" s="4">
        <v>29</v>
      </c>
      <c r="T537" s="6">
        <v>716.71</v>
      </c>
      <c r="U537" s="4"/>
      <c r="V537" s="6"/>
      <c r="W537" s="5"/>
      <c r="X537" s="5"/>
      <c r="Y537" s="4">
        <v>22</v>
      </c>
      <c r="Z537" s="6">
        <v>480.8</v>
      </c>
      <c r="AA537" s="4"/>
      <c r="AB537" s="6"/>
      <c r="AC537" s="5"/>
      <c r="AD537" s="5"/>
      <c r="AE537" s="4"/>
      <c r="AF537" s="6"/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/>
      <c r="AR537" s="6"/>
      <c r="AS537" s="4"/>
      <c r="AT537" s="6"/>
      <c r="AU537" s="5"/>
      <c r="AV537" s="5"/>
      <c r="AW537" s="4"/>
      <c r="AX537" s="6"/>
      <c r="AY537" s="4"/>
      <c r="AZ537" s="6"/>
      <c r="BA537" s="5"/>
      <c r="BB537" s="5"/>
      <c r="BC537" s="4">
        <v>2</v>
      </c>
      <c r="BD537" s="6">
        <v>89.98</v>
      </c>
      <c r="BE537" s="4"/>
      <c r="BF537" s="6"/>
      <c r="BG537" s="5"/>
      <c r="BH537" s="5"/>
      <c r="BI537" s="4"/>
      <c r="BJ537" s="6"/>
      <c r="BK537" s="4"/>
      <c r="BL537" s="6"/>
      <c r="BM537" s="5"/>
      <c r="BN537" s="5"/>
      <c r="BO537" s="4"/>
      <c r="BP537" s="6"/>
      <c r="BQ537" s="4"/>
      <c r="BR537" s="6"/>
      <c r="BS537" s="5"/>
      <c r="BT537" s="5"/>
      <c r="BU537" s="4"/>
      <c r="BV537" s="6"/>
      <c r="BW537" s="4"/>
      <c r="BX537" s="6"/>
      <c r="BY537" s="5"/>
      <c r="BZ537" s="5"/>
      <c r="CA537" s="4"/>
      <c r="CB537" s="6"/>
      <c r="CC537" s="4"/>
      <c r="CD537" s="6"/>
      <c r="CE537" s="5"/>
      <c r="CF537" s="5"/>
      <c r="CG537" s="4"/>
      <c r="CH537" s="6"/>
      <c r="CI537" s="4"/>
      <c r="CJ537" s="6"/>
      <c r="CK537" s="5"/>
      <c r="CL537" s="5"/>
      <c r="CM537" s="4">
        <v>3</v>
      </c>
      <c r="CN537" s="6">
        <v>99.19</v>
      </c>
      <c r="CO537" s="4"/>
      <c r="CP537" s="6"/>
      <c r="CQ537" s="5"/>
      <c r="CR537" s="5"/>
      <c r="CS537" s="4"/>
      <c r="CT537" s="6"/>
      <c r="CU537" s="4"/>
      <c r="CV537" s="6"/>
      <c r="CW537" s="5"/>
      <c r="CX537" s="5"/>
      <c r="CY537" s="4"/>
      <c r="CZ537" s="6"/>
      <c r="DA537" s="4"/>
      <c r="DB537" s="6"/>
      <c r="DC537" s="5"/>
      <c r="DD537" s="5"/>
      <c r="DE537" s="4"/>
      <c r="DF537" s="6"/>
      <c r="DG537" s="4"/>
      <c r="DH537" s="6"/>
      <c r="DI537" s="5"/>
      <c r="DJ537" s="5"/>
      <c r="DK537" s="4"/>
      <c r="DL537" s="6"/>
      <c r="DM537" s="4"/>
      <c r="DN537" s="6"/>
      <c r="DO537" s="5"/>
      <c r="DP537" s="5"/>
      <c r="DQ537" s="4">
        <v>2</v>
      </c>
      <c r="DR537" s="6">
        <v>46.74</v>
      </c>
      <c r="DS537" s="4"/>
      <c r="DT537" s="6"/>
      <c r="DU537" s="5"/>
      <c r="DV537" s="5"/>
      <c r="DW537" s="4"/>
      <c r="DX537" s="6"/>
      <c r="DY537" s="4"/>
      <c r="DZ537" s="6"/>
      <c r="EA537" s="5"/>
      <c r="EB537" s="5"/>
      <c r="EC537" s="4"/>
      <c r="ED537" s="6"/>
      <c r="EE537" s="4"/>
      <c r="EF537" s="6"/>
      <c r="EG537" s="5"/>
      <c r="EH537" s="5"/>
      <c r="EI537" s="4"/>
      <c r="EJ537" s="6"/>
      <c r="EK537" s="4"/>
      <c r="EL537" s="6"/>
      <c r="EM537" s="5"/>
      <c r="EN537" s="5"/>
      <c r="EO537" s="4"/>
      <c r="EP537" s="6"/>
      <c r="EQ537" s="4"/>
      <c r="ER537" s="6"/>
      <c r="ES537" s="5"/>
      <c r="ET537" s="5"/>
      <c r="EU537" s="4"/>
      <c r="EV537" s="6"/>
      <c r="EW537" s="4"/>
      <c r="EX537" s="6"/>
      <c r="EY537" s="5"/>
      <c r="EZ537" s="5"/>
      <c r="FA537" s="4"/>
      <c r="FB537" s="6"/>
      <c r="FC537" s="4"/>
      <c r="FD537" s="6"/>
      <c r="FE537" s="5"/>
      <c r="FF537" s="5"/>
      <c r="FG537" s="4"/>
      <c r="FH537" s="6"/>
      <c r="FI537" s="4"/>
      <c r="FJ537" s="6"/>
      <c r="FK537" s="5"/>
      <c r="FL537" s="5"/>
      <c r="FM537" s="4"/>
      <c r="FN537" s="6"/>
      <c r="FO537" s="4"/>
      <c r="FP537" s="6"/>
      <c r="FQ537" s="5"/>
      <c r="FR537" s="5"/>
      <c r="FS537" s="4"/>
      <c r="FT537" s="6"/>
      <c r="FU537" s="4"/>
      <c r="FV537" s="6"/>
      <c r="FW537" s="5"/>
      <c r="FX537" s="5"/>
      <c r="FY537" s="4"/>
      <c r="FZ537" s="6"/>
      <c r="GA537" s="4"/>
      <c r="GB537" s="6"/>
      <c r="GC537" s="5"/>
      <c r="GD537" s="5"/>
      <c r="GE537" s="4"/>
      <c r="GF537" s="6"/>
      <c r="GG537" s="4"/>
      <c r="GH537" s="6"/>
      <c r="GI537" s="5"/>
      <c r="GJ537" s="5"/>
      <c r="GK537" s="4"/>
      <c r="GL537" s="6"/>
      <c r="GM537" s="4"/>
      <c r="GN537" s="6"/>
      <c r="GO537" s="5"/>
      <c r="GP537" s="5"/>
      <c r="GQ537" s="4"/>
      <c r="GR537" s="6"/>
      <c r="GS537" s="4"/>
      <c r="GT537" s="6"/>
      <c r="GU537" s="5"/>
      <c r="GV537" s="5"/>
      <c r="GW537" s="4"/>
      <c r="GX537" s="6"/>
      <c r="GY537" s="4"/>
      <c r="GZ537" s="6"/>
      <c r="HA537" s="5"/>
      <c r="HB537" s="5"/>
      <c r="HC537" s="4"/>
      <c r="HD537" s="6"/>
      <c r="HE537" s="4"/>
      <c r="HF537" s="6"/>
      <c r="HG537" s="5"/>
      <c r="HH537" s="5"/>
      <c r="HI537" s="4"/>
      <c r="HJ537" s="6"/>
      <c r="HK537" s="4"/>
      <c r="HL537" s="6"/>
      <c r="HM537" s="5"/>
      <c r="HN537" s="5"/>
      <c r="HO537" s="4"/>
      <c r="HP537" s="6"/>
      <c r="HQ537" s="4"/>
      <c r="HR537" s="6"/>
      <c r="HS537" s="5"/>
      <c r="HT537" s="5"/>
      <c r="HU537" s="4"/>
      <c r="HV537" s="6"/>
      <c r="HW537" s="4"/>
      <c r="HX537" s="6"/>
      <c r="HY537" s="5"/>
      <c r="HZ537" s="5"/>
      <c r="IA537" s="4"/>
      <c r="IB537" s="6"/>
      <c r="IC537" s="4"/>
      <c r="ID537" s="6"/>
      <c r="IE537" s="5"/>
      <c r="IF537" s="5"/>
      <c r="IG537" s="4"/>
      <c r="IH537" s="6"/>
      <c r="II537" s="4"/>
      <c r="IJ537" s="6"/>
      <c r="IK537" s="5"/>
      <c r="IL537" s="5"/>
      <c r="IM537" s="4"/>
      <c r="IN537" s="6"/>
      <c r="IO537" s="4"/>
      <c r="IP537" s="6"/>
      <c r="IQ537" s="5"/>
      <c r="IR537" s="5"/>
      <c r="IS537" s="4"/>
      <c r="IT537" s="6"/>
      <c r="IU537" s="4"/>
      <c r="IV537" s="6"/>
      <c r="IW537" s="5"/>
      <c r="IX537" s="5"/>
      <c r="IY537" s="4"/>
      <c r="IZ537" s="6"/>
      <c r="JA537" s="4"/>
      <c r="JB537" s="6"/>
      <c r="JC537" s="5"/>
      <c r="JD537" s="5"/>
      <c r="JE537" s="4"/>
      <c r="JF537" s="6"/>
      <c r="JG537" s="4"/>
      <c r="JH537" s="6"/>
      <c r="JI537" s="5"/>
      <c r="JJ537" s="5"/>
      <c r="JK537" s="4"/>
      <c r="JL537" s="6"/>
      <c r="JM537" s="4"/>
      <c r="JN537" s="6"/>
      <c r="JO537" s="5"/>
      <c r="JP537" s="5"/>
      <c r="JQ537" s="4"/>
      <c r="JR537" s="6"/>
      <c r="JS537" s="4"/>
      <c r="JT537" s="6"/>
      <c r="JU537" s="5"/>
      <c r="JV537" s="5"/>
      <c r="JW537" s="4"/>
      <c r="JX537" s="6"/>
      <c r="JY537" s="4"/>
      <c r="JZ537" s="6"/>
      <c r="KA537" s="5"/>
      <c r="KB537" s="5"/>
      <c r="KC537" s="4"/>
      <c r="KD537" s="6"/>
      <c r="KE537" s="4"/>
      <c r="KF537" s="6"/>
      <c r="KG537" s="5"/>
      <c r="KH537" s="5"/>
      <c r="KI537" s="4"/>
      <c r="KJ537" s="6"/>
      <c r="KK537" s="4"/>
      <c r="KL537" s="6"/>
      <c r="KM537" s="5"/>
      <c r="KN537" s="5"/>
    </row>
    <row r="538">
      <c r="A538" s="3" t="s">
        <v>85</v>
      </c>
      <c r="B538" s="3" t="s">
        <v>552</v>
      </c>
      <c r="C538" s="3" t="s">
        <v>87</v>
      </c>
      <c r="D538" s="3" t="s">
        <v>396</v>
      </c>
      <c r="E538" s="3" t="s">
        <v>573</v>
      </c>
      <c r="F538" s="3" t="s">
        <v>574</v>
      </c>
      <c r="G538" s="3" t="s">
        <v>575</v>
      </c>
      <c r="H538" s="3" t="s">
        <v>129</v>
      </c>
      <c r="I538" s="3" t="s">
        <v>1376</v>
      </c>
      <c r="J538" s="3" t="s">
        <v>1318</v>
      </c>
      <c r="K538" s="4">
        <v>3035</v>
      </c>
      <c r="L538" s="4">
        <f>=ROUNDDOWN(399.342105263158,0)</f>
      </c>
      <c r="M538" s="4"/>
      <c r="N538" s="5"/>
      <c r="O538" s="4"/>
      <c r="P538" s="4">
        <f>=ROUNDDOWN({0},0)</f>
      </c>
      <c r="Q538" s="4"/>
      <c r="R538" s="5"/>
      <c r="S538" s="4">
        <v>4</v>
      </c>
      <c r="T538" s="6">
        <v>122.12</v>
      </c>
      <c r="U538" s="4"/>
      <c r="V538" s="6"/>
      <c r="W538" s="5"/>
      <c r="X538" s="5"/>
      <c r="Y538" s="4"/>
      <c r="Z538" s="6"/>
      <c r="AA538" s="4"/>
      <c r="AB538" s="6"/>
      <c r="AC538" s="5"/>
      <c r="AD538" s="5"/>
      <c r="AE538" s="4"/>
      <c r="AF538" s="6"/>
      <c r="AG538" s="4"/>
      <c r="AH538" s="6"/>
      <c r="AI538" s="5"/>
      <c r="AJ538" s="5"/>
      <c r="AK538" s="4"/>
      <c r="AL538" s="6"/>
      <c r="AM538" s="4"/>
      <c r="AN538" s="6"/>
      <c r="AO538" s="5"/>
      <c r="AP538" s="5"/>
      <c r="AQ538" s="4"/>
      <c r="AR538" s="6"/>
      <c r="AS538" s="4"/>
      <c r="AT538" s="6"/>
      <c r="AU538" s="5"/>
      <c r="AV538" s="5"/>
      <c r="AW538" s="4">
        <v>1</v>
      </c>
      <c r="AX538" s="6">
        <v>22.15</v>
      </c>
      <c r="AY538" s="4"/>
      <c r="AZ538" s="6"/>
      <c r="BA538" s="5"/>
      <c r="BB538" s="5"/>
      <c r="BC538" s="4">
        <v>1</v>
      </c>
      <c r="BD538" s="6">
        <v>49.99</v>
      </c>
      <c r="BE538" s="4"/>
      <c r="BF538" s="6"/>
      <c r="BG538" s="5"/>
      <c r="BH538" s="5"/>
      <c r="BI538" s="4"/>
      <c r="BJ538" s="6"/>
      <c r="BK538" s="4"/>
      <c r="BL538" s="6"/>
      <c r="BM538" s="5"/>
      <c r="BN538" s="5"/>
      <c r="BO538" s="4"/>
      <c r="BP538" s="6"/>
      <c r="BQ538" s="4"/>
      <c r="BR538" s="6"/>
      <c r="BS538" s="5"/>
      <c r="BT538" s="5"/>
      <c r="BU538" s="4"/>
      <c r="BV538" s="6"/>
      <c r="BW538" s="4"/>
      <c r="BX538" s="6"/>
      <c r="BY538" s="5"/>
      <c r="BZ538" s="5"/>
      <c r="CA538" s="4"/>
      <c r="CB538" s="6"/>
      <c r="CC538" s="4"/>
      <c r="CD538" s="6"/>
      <c r="CE538" s="5"/>
      <c r="CF538" s="5"/>
      <c r="CG538" s="4">
        <v>2</v>
      </c>
      <c r="CH538" s="6">
        <v>49.98</v>
      </c>
      <c r="CI538" s="4"/>
      <c r="CJ538" s="6"/>
      <c r="CK538" s="5"/>
      <c r="CL538" s="5"/>
      <c r="CM538" s="4"/>
      <c r="CN538" s="6"/>
      <c r="CO538" s="4"/>
      <c r="CP538" s="6"/>
      <c r="CQ538" s="5"/>
      <c r="CR538" s="5"/>
      <c r="CS538" s="4"/>
      <c r="CT538" s="6"/>
      <c r="CU538" s="4"/>
      <c r="CV538" s="6"/>
      <c r="CW538" s="5"/>
      <c r="CX538" s="5"/>
      <c r="CY538" s="4"/>
      <c r="CZ538" s="6"/>
      <c r="DA538" s="4"/>
      <c r="DB538" s="6"/>
      <c r="DC538" s="5"/>
      <c r="DD538" s="5"/>
      <c r="DE538" s="4"/>
      <c r="DF538" s="6"/>
      <c r="DG538" s="4"/>
      <c r="DH538" s="6"/>
      <c r="DI538" s="5"/>
      <c r="DJ538" s="5"/>
      <c r="DK538" s="4"/>
      <c r="DL538" s="6"/>
      <c r="DM538" s="4"/>
      <c r="DN538" s="6"/>
      <c r="DO538" s="5"/>
      <c r="DP538" s="5"/>
      <c r="DQ538" s="4"/>
      <c r="DR538" s="6"/>
      <c r="DS538" s="4"/>
      <c r="DT538" s="6"/>
      <c r="DU538" s="5"/>
      <c r="DV538" s="5"/>
      <c r="DW538" s="4"/>
      <c r="DX538" s="6"/>
      <c r="DY538" s="4"/>
      <c r="DZ538" s="6"/>
      <c r="EA538" s="5"/>
      <c r="EB538" s="5"/>
      <c r="EC538" s="4"/>
      <c r="ED538" s="6"/>
      <c r="EE538" s="4"/>
      <c r="EF538" s="6"/>
      <c r="EG538" s="5"/>
      <c r="EH538" s="5"/>
      <c r="EI538" s="4"/>
      <c r="EJ538" s="6"/>
      <c r="EK538" s="4"/>
      <c r="EL538" s="6"/>
      <c r="EM538" s="5"/>
      <c r="EN538" s="5"/>
      <c r="EO538" s="4"/>
      <c r="EP538" s="6"/>
      <c r="EQ538" s="4"/>
      <c r="ER538" s="6"/>
      <c r="ES538" s="5"/>
      <c r="ET538" s="5"/>
      <c r="EU538" s="4"/>
      <c r="EV538" s="6"/>
      <c r="EW538" s="4"/>
      <c r="EX538" s="6"/>
      <c r="EY538" s="5"/>
      <c r="EZ538" s="5"/>
      <c r="FA538" s="4"/>
      <c r="FB538" s="6"/>
      <c r="FC538" s="4"/>
      <c r="FD538" s="6"/>
      <c r="FE538" s="5"/>
      <c r="FF538" s="5"/>
      <c r="FG538" s="4"/>
      <c r="FH538" s="6"/>
      <c r="FI538" s="4"/>
      <c r="FJ538" s="6"/>
      <c r="FK538" s="5"/>
      <c r="FL538" s="5"/>
      <c r="FM538" s="4"/>
      <c r="FN538" s="6"/>
      <c r="FO538" s="4"/>
      <c r="FP538" s="6"/>
      <c r="FQ538" s="5"/>
      <c r="FR538" s="5"/>
      <c r="FS538" s="4"/>
      <c r="FT538" s="6"/>
      <c r="FU538" s="4"/>
      <c r="FV538" s="6"/>
      <c r="FW538" s="5"/>
      <c r="FX538" s="5"/>
      <c r="FY538" s="4"/>
      <c r="FZ538" s="6"/>
      <c r="GA538" s="4"/>
      <c r="GB538" s="6"/>
      <c r="GC538" s="5"/>
      <c r="GD538" s="5"/>
      <c r="GE538" s="4"/>
      <c r="GF538" s="6"/>
      <c r="GG538" s="4"/>
      <c r="GH538" s="6"/>
      <c r="GI538" s="5"/>
      <c r="GJ538" s="5"/>
      <c r="GK538" s="4"/>
      <c r="GL538" s="6"/>
      <c r="GM538" s="4"/>
      <c r="GN538" s="6"/>
      <c r="GO538" s="5"/>
      <c r="GP538" s="5"/>
      <c r="GQ538" s="4"/>
      <c r="GR538" s="6"/>
      <c r="GS538" s="4"/>
      <c r="GT538" s="6"/>
      <c r="GU538" s="5"/>
      <c r="GV538" s="5"/>
      <c r="GW538" s="4"/>
      <c r="GX538" s="6"/>
      <c r="GY538" s="4"/>
      <c r="GZ538" s="6"/>
      <c r="HA538" s="5"/>
      <c r="HB538" s="5"/>
      <c r="HC538" s="4"/>
      <c r="HD538" s="6"/>
      <c r="HE538" s="4"/>
      <c r="HF538" s="6"/>
      <c r="HG538" s="5"/>
      <c r="HH538" s="5"/>
      <c r="HI538" s="4"/>
      <c r="HJ538" s="6"/>
      <c r="HK538" s="4"/>
      <c r="HL538" s="6"/>
      <c r="HM538" s="5"/>
      <c r="HN538" s="5"/>
      <c r="HO538" s="4"/>
      <c r="HP538" s="6"/>
      <c r="HQ538" s="4"/>
      <c r="HR538" s="6"/>
      <c r="HS538" s="5"/>
      <c r="HT538" s="5"/>
      <c r="HU538" s="4"/>
      <c r="HV538" s="6"/>
      <c r="HW538" s="4"/>
      <c r="HX538" s="6"/>
      <c r="HY538" s="5"/>
      <c r="HZ538" s="5"/>
      <c r="IA538" s="4"/>
      <c r="IB538" s="6"/>
      <c r="IC538" s="4"/>
      <c r="ID538" s="6"/>
      <c r="IE538" s="5"/>
      <c r="IF538" s="5"/>
      <c r="IG538" s="4"/>
      <c r="IH538" s="6"/>
      <c r="II538" s="4"/>
      <c r="IJ538" s="6"/>
      <c r="IK538" s="5"/>
      <c r="IL538" s="5"/>
      <c r="IM538" s="4"/>
      <c r="IN538" s="6"/>
      <c r="IO538" s="4"/>
      <c r="IP538" s="6"/>
      <c r="IQ538" s="5"/>
      <c r="IR538" s="5"/>
      <c r="IS538" s="4"/>
      <c r="IT538" s="6"/>
      <c r="IU538" s="4"/>
      <c r="IV538" s="6"/>
      <c r="IW538" s="5"/>
      <c r="IX538" s="5"/>
      <c r="IY538" s="4"/>
      <c r="IZ538" s="6"/>
      <c r="JA538" s="4"/>
      <c r="JB538" s="6"/>
      <c r="JC538" s="5"/>
      <c r="JD538" s="5"/>
      <c r="JE538" s="4"/>
      <c r="JF538" s="6"/>
      <c r="JG538" s="4"/>
      <c r="JH538" s="6"/>
      <c r="JI538" s="5"/>
      <c r="JJ538" s="5"/>
      <c r="JK538" s="4"/>
      <c r="JL538" s="6"/>
      <c r="JM538" s="4"/>
      <c r="JN538" s="6"/>
      <c r="JO538" s="5"/>
      <c r="JP538" s="5"/>
      <c r="JQ538" s="4"/>
      <c r="JR538" s="6"/>
      <c r="JS538" s="4"/>
      <c r="JT538" s="6"/>
      <c r="JU538" s="5"/>
      <c r="JV538" s="5"/>
      <c r="JW538" s="4"/>
      <c r="JX538" s="6"/>
      <c r="JY538" s="4"/>
      <c r="JZ538" s="6"/>
      <c r="KA538" s="5"/>
      <c r="KB538" s="5"/>
      <c r="KC538" s="4"/>
      <c r="KD538" s="6"/>
      <c r="KE538" s="4"/>
      <c r="KF538" s="6"/>
      <c r="KG538" s="5"/>
      <c r="KH538" s="5"/>
      <c r="KI538" s="4"/>
      <c r="KJ538" s="6"/>
      <c r="KK538" s="4"/>
      <c r="KL538" s="6"/>
      <c r="KM538" s="5"/>
      <c r="KN538" s="5"/>
    </row>
    <row r="539">
      <c r="A539" s="3" t="s">
        <v>85</v>
      </c>
      <c r="B539" s="3" t="s">
        <v>552</v>
      </c>
      <c r="C539" s="3" t="s">
        <v>87</v>
      </c>
      <c r="D539" s="3" t="s">
        <v>396</v>
      </c>
      <c r="E539" s="3" t="s">
        <v>240</v>
      </c>
      <c r="F539" s="3" t="s">
        <v>576</v>
      </c>
      <c r="G539" s="3" t="s">
        <v>577</v>
      </c>
      <c r="H539" s="3" t="s">
        <v>129</v>
      </c>
      <c r="I539" s="3" t="s">
        <v>1402</v>
      </c>
      <c r="J539" s="3" t="s">
        <v>1319</v>
      </c>
      <c r="K539" s="4">
        <v>2255</v>
      </c>
      <c r="L539" s="4">
        <f>=ROUNDDOWN(58.2687338501292,0)</f>
      </c>
      <c r="M539" s="4"/>
      <c r="N539" s="5">
        <v>1</v>
      </c>
      <c r="O539" s="4"/>
      <c r="P539" s="4">
        <f>=ROUNDDOWN({0},0)</f>
      </c>
      <c r="Q539" s="4"/>
      <c r="R539" s="5"/>
      <c r="S539" s="4">
        <v>33</v>
      </c>
      <c r="T539" s="6">
        <v>788.88</v>
      </c>
      <c r="U539" s="4"/>
      <c r="V539" s="6"/>
      <c r="W539" s="5"/>
      <c r="X539" s="5"/>
      <c r="Y539" s="4"/>
      <c r="Z539" s="6"/>
      <c r="AA539" s="4"/>
      <c r="AB539" s="6"/>
      <c r="AC539" s="5"/>
      <c r="AD539" s="5"/>
      <c r="AE539" s="4">
        <v>1</v>
      </c>
      <c r="AF539" s="6">
        <v>27.5</v>
      </c>
      <c r="AG539" s="4"/>
      <c r="AH539" s="6"/>
      <c r="AI539" s="5"/>
      <c r="AJ539" s="5"/>
      <c r="AK539" s="4"/>
      <c r="AL539" s="6"/>
      <c r="AM539" s="4"/>
      <c r="AN539" s="6"/>
      <c r="AO539" s="5"/>
      <c r="AP539" s="5"/>
      <c r="AQ539" s="4">
        <v>7</v>
      </c>
      <c r="AR539" s="6">
        <v>179.73</v>
      </c>
      <c r="AS539" s="4"/>
      <c r="AT539" s="6"/>
      <c r="AU539" s="5"/>
      <c r="AV539" s="5"/>
      <c r="AW539" s="4">
        <v>8</v>
      </c>
      <c r="AX539" s="6">
        <v>151.68</v>
      </c>
      <c r="AY539" s="4"/>
      <c r="AZ539" s="6"/>
      <c r="BA539" s="5"/>
      <c r="BB539" s="5"/>
      <c r="BC539" s="4"/>
      <c r="BD539" s="6"/>
      <c r="BE539" s="4"/>
      <c r="BF539" s="6"/>
      <c r="BG539" s="5"/>
      <c r="BH539" s="5"/>
      <c r="BI539" s="4"/>
      <c r="BJ539" s="6"/>
      <c r="BK539" s="4"/>
      <c r="BL539" s="6"/>
      <c r="BM539" s="5"/>
      <c r="BN539" s="5"/>
      <c r="BO539" s="4"/>
      <c r="BP539" s="6"/>
      <c r="BQ539" s="4"/>
      <c r="BR539" s="6"/>
      <c r="BS539" s="5"/>
      <c r="BT539" s="5"/>
      <c r="BU539" s="4"/>
      <c r="BV539" s="6"/>
      <c r="BW539" s="4"/>
      <c r="BX539" s="6"/>
      <c r="BY539" s="5"/>
      <c r="BZ539" s="5"/>
      <c r="CA539" s="4"/>
      <c r="CB539" s="6"/>
      <c r="CC539" s="4"/>
      <c r="CD539" s="6"/>
      <c r="CE539" s="5"/>
      <c r="CF539" s="5"/>
      <c r="CG539" s="4">
        <v>12</v>
      </c>
      <c r="CH539" s="6">
        <v>296.88</v>
      </c>
      <c r="CI539" s="4"/>
      <c r="CJ539" s="6"/>
      <c r="CK539" s="5"/>
      <c r="CL539" s="5"/>
      <c r="CM539" s="4">
        <v>1</v>
      </c>
      <c r="CN539" s="6">
        <v>29.41</v>
      </c>
      <c r="CO539" s="4"/>
      <c r="CP539" s="6"/>
      <c r="CQ539" s="5"/>
      <c r="CR539" s="5"/>
      <c r="CS539" s="4"/>
      <c r="CT539" s="6"/>
      <c r="CU539" s="4"/>
      <c r="CV539" s="6"/>
      <c r="CW539" s="5"/>
      <c r="CX539" s="5"/>
      <c r="CY539" s="4"/>
      <c r="CZ539" s="6"/>
      <c r="DA539" s="4"/>
      <c r="DB539" s="6"/>
      <c r="DC539" s="5"/>
      <c r="DD539" s="5"/>
      <c r="DE539" s="4">
        <v>3</v>
      </c>
      <c r="DF539" s="6">
        <v>77.97</v>
      </c>
      <c r="DG539" s="4"/>
      <c r="DH539" s="6"/>
      <c r="DI539" s="5"/>
      <c r="DJ539" s="5"/>
      <c r="DK539" s="4"/>
      <c r="DL539" s="6"/>
      <c r="DM539" s="4"/>
      <c r="DN539" s="6"/>
      <c r="DO539" s="5"/>
      <c r="DP539" s="5"/>
      <c r="DQ539" s="4">
        <v>1</v>
      </c>
      <c r="DR539" s="6">
        <v>25.71</v>
      </c>
      <c r="DS539" s="4"/>
      <c r="DT539" s="6"/>
      <c r="DU539" s="5"/>
      <c r="DV539" s="5"/>
      <c r="DW539" s="4"/>
      <c r="DX539" s="6"/>
      <c r="DY539" s="4"/>
      <c r="DZ539" s="6"/>
      <c r="EA539" s="5"/>
      <c r="EB539" s="5"/>
      <c r="EC539" s="4"/>
      <c r="ED539" s="6"/>
      <c r="EE539" s="4"/>
      <c r="EF539" s="6"/>
      <c r="EG539" s="5"/>
      <c r="EH539" s="5"/>
      <c r="EI539" s="4"/>
      <c r="EJ539" s="6"/>
      <c r="EK539" s="4"/>
      <c r="EL539" s="6"/>
      <c r="EM539" s="5"/>
      <c r="EN539" s="5"/>
      <c r="EO539" s="4"/>
      <c r="EP539" s="6"/>
      <c r="EQ539" s="4"/>
      <c r="ER539" s="6"/>
      <c r="ES539" s="5"/>
      <c r="ET539" s="5"/>
      <c r="EU539" s="4"/>
      <c r="EV539" s="6"/>
      <c r="EW539" s="4"/>
      <c r="EX539" s="6"/>
      <c r="EY539" s="5"/>
      <c r="EZ539" s="5"/>
      <c r="FA539" s="4"/>
      <c r="FB539" s="6"/>
      <c r="FC539" s="4"/>
      <c r="FD539" s="6"/>
      <c r="FE539" s="5"/>
      <c r="FF539" s="5"/>
      <c r="FG539" s="4"/>
      <c r="FH539" s="6"/>
      <c r="FI539" s="4"/>
      <c r="FJ539" s="6"/>
      <c r="FK539" s="5"/>
      <c r="FL539" s="5"/>
      <c r="FM539" s="4"/>
      <c r="FN539" s="6"/>
      <c r="FO539" s="4"/>
      <c r="FP539" s="6"/>
      <c r="FQ539" s="5"/>
      <c r="FR539" s="5"/>
      <c r="FS539" s="4"/>
      <c r="FT539" s="6"/>
      <c r="FU539" s="4"/>
      <c r="FV539" s="6"/>
      <c r="FW539" s="5"/>
      <c r="FX539" s="5"/>
      <c r="FY539" s="4"/>
      <c r="FZ539" s="6"/>
      <c r="GA539" s="4"/>
      <c r="GB539" s="6"/>
      <c r="GC539" s="5"/>
      <c r="GD539" s="5"/>
      <c r="GE539" s="4"/>
      <c r="GF539" s="6"/>
      <c r="GG539" s="4"/>
      <c r="GH539" s="6"/>
      <c r="GI539" s="5"/>
      <c r="GJ539" s="5"/>
      <c r="GK539" s="4"/>
      <c r="GL539" s="6"/>
      <c r="GM539" s="4"/>
      <c r="GN539" s="6"/>
      <c r="GO539" s="5"/>
      <c r="GP539" s="5"/>
      <c r="GQ539" s="4"/>
      <c r="GR539" s="6"/>
      <c r="GS539" s="4"/>
      <c r="GT539" s="6"/>
      <c r="GU539" s="5"/>
      <c r="GV539" s="5"/>
      <c r="GW539" s="4"/>
      <c r="GX539" s="6"/>
      <c r="GY539" s="4"/>
      <c r="GZ539" s="6"/>
      <c r="HA539" s="5"/>
      <c r="HB539" s="5"/>
      <c r="HC539" s="4"/>
      <c r="HD539" s="6"/>
      <c r="HE539" s="4"/>
      <c r="HF539" s="6"/>
      <c r="HG539" s="5"/>
      <c r="HH539" s="5"/>
      <c r="HI539" s="4"/>
      <c r="HJ539" s="6"/>
      <c r="HK539" s="4"/>
      <c r="HL539" s="6"/>
      <c r="HM539" s="5"/>
      <c r="HN539" s="5"/>
      <c r="HO539" s="4"/>
      <c r="HP539" s="6"/>
      <c r="HQ539" s="4"/>
      <c r="HR539" s="6"/>
      <c r="HS539" s="5"/>
      <c r="HT539" s="5"/>
      <c r="HU539" s="4"/>
      <c r="HV539" s="6"/>
      <c r="HW539" s="4"/>
      <c r="HX539" s="6"/>
      <c r="HY539" s="5"/>
      <c r="HZ539" s="5"/>
      <c r="IA539" s="4"/>
      <c r="IB539" s="6"/>
      <c r="IC539" s="4"/>
      <c r="ID539" s="6"/>
      <c r="IE539" s="5"/>
      <c r="IF539" s="5"/>
      <c r="IG539" s="4"/>
      <c r="IH539" s="6"/>
      <c r="II539" s="4"/>
      <c r="IJ539" s="6"/>
      <c r="IK539" s="5"/>
      <c r="IL539" s="5"/>
      <c r="IM539" s="4"/>
      <c r="IN539" s="6"/>
      <c r="IO539" s="4"/>
      <c r="IP539" s="6"/>
      <c r="IQ539" s="5"/>
      <c r="IR539" s="5"/>
      <c r="IS539" s="4"/>
      <c r="IT539" s="6"/>
      <c r="IU539" s="4"/>
      <c r="IV539" s="6"/>
      <c r="IW539" s="5"/>
      <c r="IX539" s="5"/>
      <c r="IY539" s="4"/>
      <c r="IZ539" s="6"/>
      <c r="JA539" s="4"/>
      <c r="JB539" s="6"/>
      <c r="JC539" s="5"/>
      <c r="JD539" s="5"/>
      <c r="JE539" s="4"/>
      <c r="JF539" s="6"/>
      <c r="JG539" s="4"/>
      <c r="JH539" s="6"/>
      <c r="JI539" s="5"/>
      <c r="JJ539" s="5"/>
      <c r="JK539" s="4"/>
      <c r="JL539" s="6"/>
      <c r="JM539" s="4"/>
      <c r="JN539" s="6"/>
      <c r="JO539" s="5"/>
      <c r="JP539" s="5"/>
      <c r="JQ539" s="4"/>
      <c r="JR539" s="6"/>
      <c r="JS539" s="4"/>
      <c r="JT539" s="6"/>
      <c r="JU539" s="5"/>
      <c r="JV539" s="5"/>
      <c r="JW539" s="4"/>
      <c r="JX539" s="6"/>
      <c r="JY539" s="4"/>
      <c r="JZ539" s="6"/>
      <c r="KA539" s="5"/>
      <c r="KB539" s="5"/>
      <c r="KC539" s="4"/>
      <c r="KD539" s="6"/>
      <c r="KE539" s="4"/>
      <c r="KF539" s="6"/>
      <c r="KG539" s="5"/>
      <c r="KH539" s="5"/>
      <c r="KI539" s="4"/>
      <c r="KJ539" s="6"/>
      <c r="KK539" s="4"/>
      <c r="KL539" s="6"/>
      <c r="KM539" s="5"/>
      <c r="KN539" s="5"/>
    </row>
    <row r="540">
      <c r="A540" s="3" t="s">
        <v>85</v>
      </c>
      <c r="B540" s="3" t="s">
        <v>552</v>
      </c>
      <c r="C540" s="3" t="s">
        <v>87</v>
      </c>
      <c r="D540" s="3" t="s">
        <v>396</v>
      </c>
      <c r="E540" s="3" t="s">
        <v>240</v>
      </c>
      <c r="F540" s="3" t="s">
        <v>576</v>
      </c>
      <c r="G540" s="3" t="s">
        <v>577</v>
      </c>
      <c r="H540" s="3" t="s">
        <v>129</v>
      </c>
      <c r="I540" s="3" t="s">
        <v>1404</v>
      </c>
      <c r="J540" s="3" t="s">
        <v>1319</v>
      </c>
      <c r="K540" s="4">
        <v>1377</v>
      </c>
      <c r="L540" s="4">
        <f>=ROUNDDOWN(76.0773480662983,0)</f>
      </c>
      <c r="M540" s="4"/>
      <c r="N540" s="5">
        <v>1</v>
      </c>
      <c r="O540" s="4"/>
      <c r="P540" s="4">
        <f>=ROUNDDOWN({0},0)</f>
      </c>
      <c r="Q540" s="4"/>
      <c r="R540" s="5"/>
      <c r="S540" s="4">
        <v>16</v>
      </c>
      <c r="T540" s="6">
        <v>358.42</v>
      </c>
      <c r="U540" s="4"/>
      <c r="V540" s="6"/>
      <c r="W540" s="5"/>
      <c r="X540" s="5"/>
      <c r="Y540" s="4">
        <v>10</v>
      </c>
      <c r="Z540" s="6">
        <v>218.17</v>
      </c>
      <c r="AA540" s="4"/>
      <c r="AB540" s="6"/>
      <c r="AC540" s="5"/>
      <c r="AD540" s="5"/>
      <c r="AE540" s="4"/>
      <c r="AF540" s="6"/>
      <c r="AG540" s="4"/>
      <c r="AH540" s="6"/>
      <c r="AI540" s="5"/>
      <c r="AJ540" s="5"/>
      <c r="AK540" s="4">
        <v>1</v>
      </c>
      <c r="AL540" s="6">
        <v>26.99</v>
      </c>
      <c r="AM540" s="4"/>
      <c r="AN540" s="6"/>
      <c r="AO540" s="5"/>
      <c r="AP540" s="5"/>
      <c r="AQ540" s="4">
        <v>2</v>
      </c>
      <c r="AR540" s="6">
        <v>46.38</v>
      </c>
      <c r="AS540" s="4"/>
      <c r="AT540" s="6"/>
      <c r="AU540" s="5"/>
      <c r="AV540" s="5"/>
      <c r="AW540" s="4">
        <v>1</v>
      </c>
      <c r="AX540" s="6">
        <v>19.2</v>
      </c>
      <c r="AY540" s="4"/>
      <c r="AZ540" s="6"/>
      <c r="BA540" s="5"/>
      <c r="BB540" s="5"/>
      <c r="BC540" s="4">
        <v>1</v>
      </c>
      <c r="BD540" s="6">
        <v>28.99</v>
      </c>
      <c r="BE540" s="4"/>
      <c r="BF540" s="6"/>
      <c r="BG540" s="5"/>
      <c r="BH540" s="5"/>
      <c r="BI540" s="4"/>
      <c r="BJ540" s="6"/>
      <c r="BK540" s="4"/>
      <c r="BL540" s="6"/>
      <c r="BM540" s="5"/>
      <c r="BN540" s="5"/>
      <c r="BO540" s="4"/>
      <c r="BP540" s="6"/>
      <c r="BQ540" s="4"/>
      <c r="BR540" s="6"/>
      <c r="BS540" s="5"/>
      <c r="BT540" s="5"/>
      <c r="BU540" s="4"/>
      <c r="BV540" s="6"/>
      <c r="BW540" s="4"/>
      <c r="BX540" s="6"/>
      <c r="BY540" s="5"/>
      <c r="BZ540" s="5"/>
      <c r="CA540" s="4"/>
      <c r="CB540" s="6"/>
      <c r="CC540" s="4"/>
      <c r="CD540" s="6"/>
      <c r="CE540" s="5"/>
      <c r="CF540" s="5"/>
      <c r="CG540" s="4"/>
      <c r="CH540" s="6"/>
      <c r="CI540" s="4"/>
      <c r="CJ540" s="6"/>
      <c r="CK540" s="5"/>
      <c r="CL540" s="5"/>
      <c r="CM540" s="4"/>
      <c r="CN540" s="6"/>
      <c r="CO540" s="4"/>
      <c r="CP540" s="6"/>
      <c r="CQ540" s="5"/>
      <c r="CR540" s="5"/>
      <c r="CS540" s="4"/>
      <c r="CT540" s="6"/>
      <c r="CU540" s="4"/>
      <c r="CV540" s="6"/>
      <c r="CW540" s="5"/>
      <c r="CX540" s="5"/>
      <c r="CY540" s="4"/>
      <c r="CZ540" s="6"/>
      <c r="DA540" s="4"/>
      <c r="DB540" s="6"/>
      <c r="DC540" s="5"/>
      <c r="DD540" s="5"/>
      <c r="DE540" s="4"/>
      <c r="DF540" s="6"/>
      <c r="DG540" s="4"/>
      <c r="DH540" s="6"/>
      <c r="DI540" s="5"/>
      <c r="DJ540" s="5"/>
      <c r="DK540" s="4"/>
      <c r="DL540" s="6"/>
      <c r="DM540" s="4"/>
      <c r="DN540" s="6"/>
      <c r="DO540" s="5"/>
      <c r="DP540" s="5"/>
      <c r="DQ540" s="4">
        <v>1</v>
      </c>
      <c r="DR540" s="6">
        <v>18.69</v>
      </c>
      <c r="DS540" s="4"/>
      <c r="DT540" s="6"/>
      <c r="DU540" s="5"/>
      <c r="DV540" s="5"/>
      <c r="DW540" s="4"/>
      <c r="DX540" s="6"/>
      <c r="DY540" s="4"/>
      <c r="DZ540" s="6"/>
      <c r="EA540" s="5"/>
      <c r="EB540" s="5"/>
      <c r="EC540" s="4"/>
      <c r="ED540" s="6"/>
      <c r="EE540" s="4"/>
      <c r="EF540" s="6"/>
      <c r="EG540" s="5"/>
      <c r="EH540" s="5"/>
      <c r="EI540" s="4"/>
      <c r="EJ540" s="6"/>
      <c r="EK540" s="4"/>
      <c r="EL540" s="6"/>
      <c r="EM540" s="5"/>
      <c r="EN540" s="5"/>
      <c r="EO540" s="4"/>
      <c r="EP540" s="6"/>
      <c r="EQ540" s="4"/>
      <c r="ER540" s="6"/>
      <c r="ES540" s="5"/>
      <c r="ET540" s="5"/>
      <c r="EU540" s="4"/>
      <c r="EV540" s="6"/>
      <c r="EW540" s="4"/>
      <c r="EX540" s="6"/>
      <c r="EY540" s="5"/>
      <c r="EZ540" s="5"/>
      <c r="FA540" s="4"/>
      <c r="FB540" s="6"/>
      <c r="FC540" s="4"/>
      <c r="FD540" s="6"/>
      <c r="FE540" s="5"/>
      <c r="FF540" s="5"/>
      <c r="FG540" s="4"/>
      <c r="FH540" s="6"/>
      <c r="FI540" s="4"/>
      <c r="FJ540" s="6"/>
      <c r="FK540" s="5"/>
      <c r="FL540" s="5"/>
      <c r="FM540" s="4"/>
      <c r="FN540" s="6"/>
      <c r="FO540" s="4"/>
      <c r="FP540" s="6"/>
      <c r="FQ540" s="5"/>
      <c r="FR540" s="5"/>
      <c r="FS540" s="4"/>
      <c r="FT540" s="6"/>
      <c r="FU540" s="4"/>
      <c r="FV540" s="6"/>
      <c r="FW540" s="5"/>
      <c r="FX540" s="5"/>
      <c r="FY540" s="4"/>
      <c r="FZ540" s="6"/>
      <c r="GA540" s="4"/>
      <c r="GB540" s="6"/>
      <c r="GC540" s="5"/>
      <c r="GD540" s="5"/>
      <c r="GE540" s="4"/>
      <c r="GF540" s="6"/>
      <c r="GG540" s="4"/>
      <c r="GH540" s="6"/>
      <c r="GI540" s="5"/>
      <c r="GJ540" s="5"/>
      <c r="GK540" s="4"/>
      <c r="GL540" s="6"/>
      <c r="GM540" s="4"/>
      <c r="GN540" s="6"/>
      <c r="GO540" s="5"/>
      <c r="GP540" s="5"/>
      <c r="GQ540" s="4"/>
      <c r="GR540" s="6"/>
      <c r="GS540" s="4"/>
      <c r="GT540" s="6"/>
      <c r="GU540" s="5"/>
      <c r="GV540" s="5"/>
      <c r="GW540" s="4"/>
      <c r="GX540" s="6"/>
      <c r="GY540" s="4"/>
      <c r="GZ540" s="6"/>
      <c r="HA540" s="5"/>
      <c r="HB540" s="5"/>
      <c r="HC540" s="4"/>
      <c r="HD540" s="6"/>
      <c r="HE540" s="4"/>
      <c r="HF540" s="6"/>
      <c r="HG540" s="5"/>
      <c r="HH540" s="5"/>
      <c r="HI540" s="4"/>
      <c r="HJ540" s="6"/>
      <c r="HK540" s="4"/>
      <c r="HL540" s="6"/>
      <c r="HM540" s="5"/>
      <c r="HN540" s="5"/>
      <c r="HO540" s="4"/>
      <c r="HP540" s="6"/>
      <c r="HQ540" s="4"/>
      <c r="HR540" s="6"/>
      <c r="HS540" s="5"/>
      <c r="HT540" s="5"/>
      <c r="HU540" s="4"/>
      <c r="HV540" s="6"/>
      <c r="HW540" s="4"/>
      <c r="HX540" s="6"/>
      <c r="HY540" s="5"/>
      <c r="HZ540" s="5"/>
      <c r="IA540" s="4"/>
      <c r="IB540" s="6"/>
      <c r="IC540" s="4"/>
      <c r="ID540" s="6"/>
      <c r="IE540" s="5"/>
      <c r="IF540" s="5"/>
      <c r="IG540" s="4"/>
      <c r="IH540" s="6"/>
      <c r="II540" s="4"/>
      <c r="IJ540" s="6"/>
      <c r="IK540" s="5"/>
      <c r="IL540" s="5"/>
      <c r="IM540" s="4"/>
      <c r="IN540" s="6"/>
      <c r="IO540" s="4"/>
      <c r="IP540" s="6"/>
      <c r="IQ540" s="5"/>
      <c r="IR540" s="5"/>
      <c r="IS540" s="4"/>
      <c r="IT540" s="6"/>
      <c r="IU540" s="4"/>
      <c r="IV540" s="6"/>
      <c r="IW540" s="5"/>
      <c r="IX540" s="5"/>
      <c r="IY540" s="4"/>
      <c r="IZ540" s="6"/>
      <c r="JA540" s="4"/>
      <c r="JB540" s="6"/>
      <c r="JC540" s="5"/>
      <c r="JD540" s="5"/>
      <c r="JE540" s="4"/>
      <c r="JF540" s="6"/>
      <c r="JG540" s="4"/>
      <c r="JH540" s="6"/>
      <c r="JI540" s="5"/>
      <c r="JJ540" s="5"/>
      <c r="JK540" s="4"/>
      <c r="JL540" s="6"/>
      <c r="JM540" s="4"/>
      <c r="JN540" s="6"/>
      <c r="JO540" s="5"/>
      <c r="JP540" s="5"/>
      <c r="JQ540" s="4"/>
      <c r="JR540" s="6"/>
      <c r="JS540" s="4"/>
      <c r="JT540" s="6"/>
      <c r="JU540" s="5"/>
      <c r="JV540" s="5"/>
      <c r="JW540" s="4"/>
      <c r="JX540" s="6"/>
      <c r="JY540" s="4"/>
      <c r="JZ540" s="6"/>
      <c r="KA540" s="5"/>
      <c r="KB540" s="5"/>
      <c r="KC540" s="4"/>
      <c r="KD540" s="6"/>
      <c r="KE540" s="4"/>
      <c r="KF540" s="6"/>
      <c r="KG540" s="5"/>
      <c r="KH540" s="5"/>
      <c r="KI540" s="4"/>
      <c r="KJ540" s="6"/>
      <c r="KK540" s="4"/>
      <c r="KL540" s="6"/>
      <c r="KM540" s="5"/>
      <c r="KN540" s="5"/>
    </row>
    <row r="541">
      <c r="A541" s="3" t="s">
        <v>85</v>
      </c>
      <c r="B541" s="3" t="s">
        <v>552</v>
      </c>
      <c r="C541" s="3" t="s">
        <v>87</v>
      </c>
      <c r="D541" s="3" t="s">
        <v>396</v>
      </c>
      <c r="E541" s="3" t="s">
        <v>578</v>
      </c>
      <c r="F541" s="3" t="s">
        <v>579</v>
      </c>
      <c r="G541" s="3" t="s">
        <v>580</v>
      </c>
      <c r="H541" s="3" t="s">
        <v>129</v>
      </c>
      <c r="I541" s="3" t="s">
        <v>1405</v>
      </c>
      <c r="J541" s="3" t="s">
        <v>1340</v>
      </c>
      <c r="K541" s="4">
        <v>732</v>
      </c>
      <c r="L541" s="4">
        <f>=ROUNDDOWN(29.1633466135458,0)</f>
      </c>
      <c r="M541" s="4"/>
      <c r="N541" s="5"/>
      <c r="O541" s="4"/>
      <c r="P541" s="4">
        <f>=ROUNDDOWN({0},0)</f>
      </c>
      <c r="Q541" s="4"/>
      <c r="R541" s="5"/>
      <c r="S541" s="4">
        <v>38</v>
      </c>
      <c r="T541" s="6">
        <v>768.99</v>
      </c>
      <c r="U541" s="4"/>
      <c r="V541" s="6"/>
      <c r="W541" s="5"/>
      <c r="X541" s="5"/>
      <c r="Y541" s="4">
        <v>22</v>
      </c>
      <c r="Z541" s="6">
        <v>425.81</v>
      </c>
      <c r="AA541" s="4"/>
      <c r="AB541" s="6"/>
      <c r="AC541" s="5"/>
      <c r="AD541" s="5"/>
      <c r="AE541" s="4">
        <v>5</v>
      </c>
      <c r="AF541" s="6">
        <v>78.79</v>
      </c>
      <c r="AG541" s="4"/>
      <c r="AH541" s="6"/>
      <c r="AI541" s="5"/>
      <c r="AJ541" s="5"/>
      <c r="AK541" s="4">
        <v>2</v>
      </c>
      <c r="AL541" s="6">
        <v>50.82</v>
      </c>
      <c r="AM541" s="4"/>
      <c r="AN541" s="6"/>
      <c r="AO541" s="5"/>
      <c r="AP541" s="5"/>
      <c r="AQ541" s="4">
        <v>1</v>
      </c>
      <c r="AR541" s="6">
        <v>23.48</v>
      </c>
      <c r="AS541" s="4"/>
      <c r="AT541" s="6"/>
      <c r="AU541" s="5"/>
      <c r="AV541" s="5"/>
      <c r="AW541" s="4">
        <v>2</v>
      </c>
      <c r="AX541" s="6">
        <v>32.6</v>
      </c>
      <c r="AY541" s="4"/>
      <c r="AZ541" s="6"/>
      <c r="BA541" s="5"/>
      <c r="BB541" s="5"/>
      <c r="BC541" s="4"/>
      <c r="BD541" s="6"/>
      <c r="BE541" s="4"/>
      <c r="BF541" s="6"/>
      <c r="BG541" s="5"/>
      <c r="BH541" s="5"/>
      <c r="BI541" s="4"/>
      <c r="BJ541" s="6"/>
      <c r="BK541" s="4"/>
      <c r="BL541" s="6"/>
      <c r="BM541" s="5"/>
      <c r="BN541" s="5"/>
      <c r="BO541" s="4"/>
      <c r="BP541" s="6"/>
      <c r="BQ541" s="4"/>
      <c r="BR541" s="6"/>
      <c r="BS541" s="5"/>
      <c r="BT541" s="5"/>
      <c r="BU541" s="4"/>
      <c r="BV541" s="6"/>
      <c r="BW541" s="4"/>
      <c r="BX541" s="6"/>
      <c r="BY541" s="5"/>
      <c r="BZ541" s="5"/>
      <c r="CA541" s="4"/>
      <c r="CB541" s="6"/>
      <c r="CC541" s="4"/>
      <c r="CD541" s="6"/>
      <c r="CE541" s="5"/>
      <c r="CF541" s="5"/>
      <c r="CG541" s="4">
        <v>4</v>
      </c>
      <c r="CH541" s="6">
        <v>90.36</v>
      </c>
      <c r="CI541" s="4"/>
      <c r="CJ541" s="6"/>
      <c r="CK541" s="5"/>
      <c r="CL541" s="5"/>
      <c r="CM541" s="4">
        <v>1</v>
      </c>
      <c r="CN541" s="6">
        <v>31.14</v>
      </c>
      <c r="CO541" s="4"/>
      <c r="CP541" s="6"/>
      <c r="CQ541" s="5"/>
      <c r="CR541" s="5"/>
      <c r="CS541" s="4"/>
      <c r="CT541" s="6"/>
      <c r="CU541" s="4"/>
      <c r="CV541" s="6"/>
      <c r="CW541" s="5"/>
      <c r="CX541" s="5"/>
      <c r="CY541" s="4"/>
      <c r="CZ541" s="6"/>
      <c r="DA541" s="4"/>
      <c r="DB541" s="6"/>
      <c r="DC541" s="5"/>
      <c r="DD541" s="5"/>
      <c r="DE541" s="4">
        <v>1</v>
      </c>
      <c r="DF541" s="6">
        <v>35.99</v>
      </c>
      <c r="DG541" s="4"/>
      <c r="DH541" s="6"/>
      <c r="DI541" s="5"/>
      <c r="DJ541" s="5"/>
      <c r="DK541" s="4"/>
      <c r="DL541" s="6"/>
      <c r="DM541" s="4"/>
      <c r="DN541" s="6"/>
      <c r="DO541" s="5"/>
      <c r="DP541" s="5"/>
      <c r="DQ541" s="4"/>
      <c r="DR541" s="6"/>
      <c r="DS541" s="4"/>
      <c r="DT541" s="6"/>
      <c r="DU541" s="5"/>
      <c r="DV541" s="5"/>
      <c r="DW541" s="4"/>
      <c r="DX541" s="6"/>
      <c r="DY541" s="4"/>
      <c r="DZ541" s="6"/>
      <c r="EA541" s="5"/>
      <c r="EB541" s="5"/>
      <c r="EC541" s="4"/>
      <c r="ED541" s="6"/>
      <c r="EE541" s="4"/>
      <c r="EF541" s="6"/>
      <c r="EG541" s="5"/>
      <c r="EH541" s="5"/>
      <c r="EI541" s="4"/>
      <c r="EJ541" s="6"/>
      <c r="EK541" s="4"/>
      <c r="EL541" s="6"/>
      <c r="EM541" s="5"/>
      <c r="EN541" s="5"/>
      <c r="EO541" s="4"/>
      <c r="EP541" s="6"/>
      <c r="EQ541" s="4"/>
      <c r="ER541" s="6"/>
      <c r="ES541" s="5"/>
      <c r="ET541" s="5"/>
      <c r="EU541" s="4"/>
      <c r="EV541" s="6"/>
      <c r="EW541" s="4"/>
      <c r="EX541" s="6"/>
      <c r="EY541" s="5"/>
      <c r="EZ541" s="5"/>
      <c r="FA541" s="4"/>
      <c r="FB541" s="6"/>
      <c r="FC541" s="4"/>
      <c r="FD541" s="6"/>
      <c r="FE541" s="5"/>
      <c r="FF541" s="5"/>
      <c r="FG541" s="4"/>
      <c r="FH541" s="6"/>
      <c r="FI541" s="4"/>
      <c r="FJ541" s="6"/>
      <c r="FK541" s="5"/>
      <c r="FL541" s="5"/>
      <c r="FM541" s="4"/>
      <c r="FN541" s="6"/>
      <c r="FO541" s="4"/>
      <c r="FP541" s="6"/>
      <c r="FQ541" s="5"/>
      <c r="FR541" s="5"/>
      <c r="FS541" s="4"/>
      <c r="FT541" s="6"/>
      <c r="FU541" s="4"/>
      <c r="FV541" s="6"/>
      <c r="FW541" s="5"/>
      <c r="FX541" s="5"/>
      <c r="FY541" s="4"/>
      <c r="FZ541" s="6"/>
      <c r="GA541" s="4"/>
      <c r="GB541" s="6"/>
      <c r="GC541" s="5"/>
      <c r="GD541" s="5"/>
      <c r="GE541" s="4"/>
      <c r="GF541" s="6"/>
      <c r="GG541" s="4"/>
      <c r="GH541" s="6"/>
      <c r="GI541" s="5"/>
      <c r="GJ541" s="5"/>
      <c r="GK541" s="4"/>
      <c r="GL541" s="6"/>
      <c r="GM541" s="4"/>
      <c r="GN541" s="6"/>
      <c r="GO541" s="5"/>
      <c r="GP541" s="5"/>
      <c r="GQ541" s="4"/>
      <c r="GR541" s="6"/>
      <c r="GS541" s="4"/>
      <c r="GT541" s="6"/>
      <c r="GU541" s="5"/>
      <c r="GV541" s="5"/>
      <c r="GW541" s="4"/>
      <c r="GX541" s="6"/>
      <c r="GY541" s="4"/>
      <c r="GZ541" s="6"/>
      <c r="HA541" s="5"/>
      <c r="HB541" s="5"/>
      <c r="HC541" s="4"/>
      <c r="HD541" s="6"/>
      <c r="HE541" s="4"/>
      <c r="HF541" s="6"/>
      <c r="HG541" s="5"/>
      <c r="HH541" s="5"/>
      <c r="HI541" s="4"/>
      <c r="HJ541" s="6"/>
      <c r="HK541" s="4"/>
      <c r="HL541" s="6"/>
      <c r="HM541" s="5"/>
      <c r="HN541" s="5"/>
      <c r="HO541" s="4"/>
      <c r="HP541" s="6"/>
      <c r="HQ541" s="4"/>
      <c r="HR541" s="6"/>
      <c r="HS541" s="5"/>
      <c r="HT541" s="5"/>
      <c r="HU541" s="4"/>
      <c r="HV541" s="6"/>
      <c r="HW541" s="4"/>
      <c r="HX541" s="6"/>
      <c r="HY541" s="5"/>
      <c r="HZ541" s="5"/>
      <c r="IA541" s="4"/>
      <c r="IB541" s="6"/>
      <c r="IC541" s="4"/>
      <c r="ID541" s="6"/>
      <c r="IE541" s="5"/>
      <c r="IF541" s="5"/>
      <c r="IG541" s="4"/>
      <c r="IH541" s="6"/>
      <c r="II541" s="4"/>
      <c r="IJ541" s="6"/>
      <c r="IK541" s="5"/>
      <c r="IL541" s="5"/>
      <c r="IM541" s="4"/>
      <c r="IN541" s="6"/>
      <c r="IO541" s="4"/>
      <c r="IP541" s="6"/>
      <c r="IQ541" s="5"/>
      <c r="IR541" s="5"/>
      <c r="IS541" s="4"/>
      <c r="IT541" s="6"/>
      <c r="IU541" s="4"/>
      <c r="IV541" s="6"/>
      <c r="IW541" s="5"/>
      <c r="IX541" s="5"/>
      <c r="IY541" s="4"/>
      <c r="IZ541" s="6"/>
      <c r="JA541" s="4"/>
      <c r="JB541" s="6"/>
      <c r="JC541" s="5"/>
      <c r="JD541" s="5"/>
      <c r="JE541" s="4"/>
      <c r="JF541" s="6"/>
      <c r="JG541" s="4"/>
      <c r="JH541" s="6"/>
      <c r="JI541" s="5"/>
      <c r="JJ541" s="5"/>
      <c r="JK541" s="4"/>
      <c r="JL541" s="6"/>
      <c r="JM541" s="4"/>
      <c r="JN541" s="6"/>
      <c r="JO541" s="5"/>
      <c r="JP541" s="5"/>
      <c r="JQ541" s="4"/>
      <c r="JR541" s="6"/>
      <c r="JS541" s="4"/>
      <c r="JT541" s="6"/>
      <c r="JU541" s="5"/>
      <c r="JV541" s="5"/>
      <c r="JW541" s="4"/>
      <c r="JX541" s="6"/>
      <c r="JY541" s="4"/>
      <c r="JZ541" s="6"/>
      <c r="KA541" s="5"/>
      <c r="KB541" s="5"/>
      <c r="KC541" s="4"/>
      <c r="KD541" s="6"/>
      <c r="KE541" s="4"/>
      <c r="KF541" s="6"/>
      <c r="KG541" s="5"/>
      <c r="KH541" s="5"/>
      <c r="KI541" s="4"/>
      <c r="KJ541" s="6"/>
      <c r="KK541" s="4"/>
      <c r="KL541" s="6"/>
      <c r="KM541" s="5"/>
      <c r="KN541" s="5"/>
    </row>
    <row r="542">
      <c r="A542" s="3" t="s">
        <v>85</v>
      </c>
      <c r="B542" s="3" t="s">
        <v>552</v>
      </c>
      <c r="C542" s="3" t="s">
        <v>87</v>
      </c>
      <c r="D542" s="3" t="s">
        <v>396</v>
      </c>
      <c r="E542" s="3" t="s">
        <v>578</v>
      </c>
      <c r="F542" s="3" t="s">
        <v>579</v>
      </c>
      <c r="G542" s="3" t="s">
        <v>580</v>
      </c>
      <c r="H542" s="3" t="s">
        <v>129</v>
      </c>
      <c r="I542" s="3" t="s">
        <v>1311</v>
      </c>
      <c r="J542" s="3" t="s">
        <v>1340</v>
      </c>
      <c r="K542" s="4">
        <v>327</v>
      </c>
      <c r="L542" s="4">
        <f>=ROUNDDOWN(11.160409556314,0)</f>
      </c>
      <c r="M542" s="4"/>
      <c r="N542" s="5"/>
      <c r="O542" s="4"/>
      <c r="P542" s="4">
        <f>=ROUNDDOWN({0},0)</f>
      </c>
      <c r="Q542" s="4"/>
      <c r="R542" s="5"/>
      <c r="S542" s="4">
        <v>6</v>
      </c>
      <c r="T542" s="6">
        <v>162.06</v>
      </c>
      <c r="U542" s="4"/>
      <c r="V542" s="6"/>
      <c r="W542" s="5"/>
      <c r="X542" s="5"/>
      <c r="Y542" s="4">
        <v>3</v>
      </c>
      <c r="Z542" s="6">
        <v>68.01</v>
      </c>
      <c r="AA542" s="4"/>
      <c r="AB542" s="6"/>
      <c r="AC542" s="5"/>
      <c r="AD542" s="5"/>
      <c r="AE542" s="4"/>
      <c r="AF542" s="6"/>
      <c r="AG542" s="4"/>
      <c r="AH542" s="6"/>
      <c r="AI542" s="5"/>
      <c r="AJ542" s="5"/>
      <c r="AK542" s="4">
        <v>1</v>
      </c>
      <c r="AL542" s="6">
        <v>31.07</v>
      </c>
      <c r="AM542" s="4"/>
      <c r="AN542" s="6"/>
      <c r="AO542" s="5"/>
      <c r="AP542" s="5"/>
      <c r="AQ542" s="4"/>
      <c r="AR542" s="6"/>
      <c r="AS542" s="4"/>
      <c r="AT542" s="6"/>
      <c r="AU542" s="5"/>
      <c r="AV542" s="5"/>
      <c r="AW542" s="4"/>
      <c r="AX542" s="6"/>
      <c r="AY542" s="4"/>
      <c r="AZ542" s="6"/>
      <c r="BA542" s="5"/>
      <c r="BB542" s="5"/>
      <c r="BC542" s="4">
        <v>1</v>
      </c>
      <c r="BD542" s="6">
        <v>22.99</v>
      </c>
      <c r="BE542" s="4"/>
      <c r="BF542" s="6"/>
      <c r="BG542" s="5"/>
      <c r="BH542" s="5"/>
      <c r="BI542" s="4"/>
      <c r="BJ542" s="6"/>
      <c r="BK542" s="4"/>
      <c r="BL542" s="6"/>
      <c r="BM542" s="5"/>
      <c r="BN542" s="5"/>
      <c r="BO542" s="4"/>
      <c r="BP542" s="6"/>
      <c r="BQ542" s="4"/>
      <c r="BR542" s="6"/>
      <c r="BS542" s="5"/>
      <c r="BT542" s="5"/>
      <c r="BU542" s="4"/>
      <c r="BV542" s="6"/>
      <c r="BW542" s="4"/>
      <c r="BX542" s="6"/>
      <c r="BY542" s="5"/>
      <c r="BZ542" s="5"/>
      <c r="CA542" s="4"/>
      <c r="CB542" s="6"/>
      <c r="CC542" s="4"/>
      <c r="CD542" s="6"/>
      <c r="CE542" s="5"/>
      <c r="CF542" s="5"/>
      <c r="CG542" s="4"/>
      <c r="CH542" s="6"/>
      <c r="CI542" s="4"/>
      <c r="CJ542" s="6"/>
      <c r="CK542" s="5"/>
      <c r="CL542" s="5"/>
      <c r="CM542" s="4">
        <v>1</v>
      </c>
      <c r="CN542" s="6">
        <v>39.99</v>
      </c>
      <c r="CO542" s="4"/>
      <c r="CP542" s="6"/>
      <c r="CQ542" s="5"/>
      <c r="CR542" s="5"/>
      <c r="CS542" s="4"/>
      <c r="CT542" s="6"/>
      <c r="CU542" s="4"/>
      <c r="CV542" s="6"/>
      <c r="CW542" s="5"/>
      <c r="CX542" s="5"/>
      <c r="CY542" s="4"/>
      <c r="CZ542" s="6"/>
      <c r="DA542" s="4"/>
      <c r="DB542" s="6"/>
      <c r="DC542" s="5"/>
      <c r="DD542" s="5"/>
      <c r="DE542" s="4"/>
      <c r="DF542" s="6"/>
      <c r="DG542" s="4"/>
      <c r="DH542" s="6"/>
      <c r="DI542" s="5"/>
      <c r="DJ542" s="5"/>
      <c r="DK542" s="4"/>
      <c r="DL542" s="6"/>
      <c r="DM542" s="4"/>
      <c r="DN542" s="6"/>
      <c r="DO542" s="5"/>
      <c r="DP542" s="5"/>
      <c r="DQ542" s="4"/>
      <c r="DR542" s="6"/>
      <c r="DS542" s="4"/>
      <c r="DT542" s="6"/>
      <c r="DU542" s="5"/>
      <c r="DV542" s="5"/>
      <c r="DW542" s="4"/>
      <c r="DX542" s="6"/>
      <c r="DY542" s="4"/>
      <c r="DZ542" s="6"/>
      <c r="EA542" s="5"/>
      <c r="EB542" s="5"/>
      <c r="EC542" s="4"/>
      <c r="ED542" s="6"/>
      <c r="EE542" s="4"/>
      <c r="EF542" s="6"/>
      <c r="EG542" s="5"/>
      <c r="EH542" s="5"/>
      <c r="EI542" s="4"/>
      <c r="EJ542" s="6"/>
      <c r="EK542" s="4"/>
      <c r="EL542" s="6"/>
      <c r="EM542" s="5"/>
      <c r="EN542" s="5"/>
      <c r="EO542" s="4"/>
      <c r="EP542" s="6"/>
      <c r="EQ542" s="4"/>
      <c r="ER542" s="6"/>
      <c r="ES542" s="5"/>
      <c r="ET542" s="5"/>
      <c r="EU542" s="4"/>
      <c r="EV542" s="6"/>
      <c r="EW542" s="4"/>
      <c r="EX542" s="6"/>
      <c r="EY542" s="5"/>
      <c r="EZ542" s="5"/>
      <c r="FA542" s="4"/>
      <c r="FB542" s="6"/>
      <c r="FC542" s="4"/>
      <c r="FD542" s="6"/>
      <c r="FE542" s="5"/>
      <c r="FF542" s="5"/>
      <c r="FG542" s="4"/>
      <c r="FH542" s="6"/>
      <c r="FI542" s="4"/>
      <c r="FJ542" s="6"/>
      <c r="FK542" s="5"/>
      <c r="FL542" s="5"/>
      <c r="FM542" s="4"/>
      <c r="FN542" s="6"/>
      <c r="FO542" s="4"/>
      <c r="FP542" s="6"/>
      <c r="FQ542" s="5"/>
      <c r="FR542" s="5"/>
      <c r="FS542" s="4"/>
      <c r="FT542" s="6"/>
      <c r="FU542" s="4"/>
      <c r="FV542" s="6"/>
      <c r="FW542" s="5"/>
      <c r="FX542" s="5"/>
      <c r="FY542" s="4"/>
      <c r="FZ542" s="6"/>
      <c r="GA542" s="4"/>
      <c r="GB542" s="6"/>
      <c r="GC542" s="5"/>
      <c r="GD542" s="5"/>
      <c r="GE542" s="4"/>
      <c r="GF542" s="6"/>
      <c r="GG542" s="4"/>
      <c r="GH542" s="6"/>
      <c r="GI542" s="5"/>
      <c r="GJ542" s="5"/>
      <c r="GK542" s="4"/>
      <c r="GL542" s="6"/>
      <c r="GM542" s="4"/>
      <c r="GN542" s="6"/>
      <c r="GO542" s="5"/>
      <c r="GP542" s="5"/>
      <c r="GQ542" s="4"/>
      <c r="GR542" s="6"/>
      <c r="GS542" s="4"/>
      <c r="GT542" s="6"/>
      <c r="GU542" s="5"/>
      <c r="GV542" s="5"/>
      <c r="GW542" s="4"/>
      <c r="GX542" s="6"/>
      <c r="GY542" s="4"/>
      <c r="GZ542" s="6"/>
      <c r="HA542" s="5"/>
      <c r="HB542" s="5"/>
      <c r="HC542" s="4"/>
      <c r="HD542" s="6"/>
      <c r="HE542" s="4"/>
      <c r="HF542" s="6"/>
      <c r="HG542" s="5"/>
      <c r="HH542" s="5"/>
      <c r="HI542" s="4"/>
      <c r="HJ542" s="6"/>
      <c r="HK542" s="4"/>
      <c r="HL542" s="6"/>
      <c r="HM542" s="5"/>
      <c r="HN542" s="5"/>
      <c r="HO542" s="4"/>
      <c r="HP542" s="6"/>
      <c r="HQ542" s="4"/>
      <c r="HR542" s="6"/>
      <c r="HS542" s="5"/>
      <c r="HT542" s="5"/>
      <c r="HU542" s="4"/>
      <c r="HV542" s="6"/>
      <c r="HW542" s="4"/>
      <c r="HX542" s="6"/>
      <c r="HY542" s="5"/>
      <c r="HZ542" s="5"/>
      <c r="IA542" s="4"/>
      <c r="IB542" s="6"/>
      <c r="IC542" s="4"/>
      <c r="ID542" s="6"/>
      <c r="IE542" s="5"/>
      <c r="IF542" s="5"/>
      <c r="IG542" s="4"/>
      <c r="IH542" s="6"/>
      <c r="II542" s="4"/>
      <c r="IJ542" s="6"/>
      <c r="IK542" s="5"/>
      <c r="IL542" s="5"/>
      <c r="IM542" s="4"/>
      <c r="IN542" s="6"/>
      <c r="IO542" s="4"/>
      <c r="IP542" s="6"/>
      <c r="IQ542" s="5"/>
      <c r="IR542" s="5"/>
      <c r="IS542" s="4"/>
      <c r="IT542" s="6"/>
      <c r="IU542" s="4"/>
      <c r="IV542" s="6"/>
      <c r="IW542" s="5"/>
      <c r="IX542" s="5"/>
      <c r="IY542" s="4"/>
      <c r="IZ542" s="6"/>
      <c r="JA542" s="4"/>
      <c r="JB542" s="6"/>
      <c r="JC542" s="5"/>
      <c r="JD542" s="5"/>
      <c r="JE542" s="4"/>
      <c r="JF542" s="6"/>
      <c r="JG542" s="4"/>
      <c r="JH542" s="6"/>
      <c r="JI542" s="5"/>
      <c r="JJ542" s="5"/>
      <c r="JK542" s="4"/>
      <c r="JL542" s="6"/>
      <c r="JM542" s="4"/>
      <c r="JN542" s="6"/>
      <c r="JO542" s="5"/>
      <c r="JP542" s="5"/>
      <c r="JQ542" s="4"/>
      <c r="JR542" s="6"/>
      <c r="JS542" s="4"/>
      <c r="JT542" s="6"/>
      <c r="JU542" s="5"/>
      <c r="JV542" s="5"/>
      <c r="JW542" s="4"/>
      <c r="JX542" s="6"/>
      <c r="JY542" s="4"/>
      <c r="JZ542" s="6"/>
      <c r="KA542" s="5"/>
      <c r="KB542" s="5"/>
      <c r="KC542" s="4"/>
      <c r="KD542" s="6"/>
      <c r="KE542" s="4"/>
      <c r="KF542" s="6"/>
      <c r="KG542" s="5"/>
      <c r="KH542" s="5"/>
      <c r="KI542" s="4"/>
      <c r="KJ542" s="6"/>
      <c r="KK542" s="4"/>
      <c r="KL542" s="6"/>
      <c r="KM542" s="5"/>
      <c r="KN542" s="5"/>
    </row>
    <row r="543">
      <c r="A543" s="3" t="s">
        <v>85</v>
      </c>
      <c r="B543" s="3" t="s">
        <v>552</v>
      </c>
      <c r="C543" s="3" t="s">
        <v>87</v>
      </c>
      <c r="D543" s="3" t="s">
        <v>88</v>
      </c>
      <c r="E543" s="3" t="s">
        <v>567</v>
      </c>
      <c r="F543" s="3" t="s">
        <v>568</v>
      </c>
      <c r="G543" s="3" t="s">
        <v>569</v>
      </c>
      <c r="H543" s="3" t="s">
        <v>129</v>
      </c>
      <c r="I543" s="3" t="s">
        <v>1346</v>
      </c>
      <c r="J543" s="3" t="s">
        <v>1309</v>
      </c>
      <c r="K543" s="4">
        <v>362</v>
      </c>
      <c r="L543" s="4">
        <f>=ROUNDDOWN(9.60212201591512,0)</f>
      </c>
      <c r="M543" s="4">
        <v>573</v>
      </c>
      <c r="N543" s="5">
        <v>0.75</v>
      </c>
      <c r="O543" s="4"/>
      <c r="P543" s="4">
        <f>=ROUNDDOWN({0},0)</f>
      </c>
      <c r="Q543" s="4"/>
      <c r="R543" s="5"/>
      <c r="S543" s="4">
        <v>20</v>
      </c>
      <c r="T543" s="6">
        <v>1040.24</v>
      </c>
      <c r="U543" s="4"/>
      <c r="V543" s="6"/>
      <c r="W543" s="5"/>
      <c r="X543" s="5"/>
      <c r="Y543" s="4">
        <v>1</v>
      </c>
      <c r="Z543" s="6">
        <v>38.32</v>
      </c>
      <c r="AA543" s="4"/>
      <c r="AB543" s="6"/>
      <c r="AC543" s="5"/>
      <c r="AD543" s="5"/>
      <c r="AE543" s="4">
        <v>1</v>
      </c>
      <c r="AF543" s="6">
        <v>22.45</v>
      </c>
      <c r="AG543" s="4"/>
      <c r="AH543" s="6"/>
      <c r="AI543" s="5"/>
      <c r="AJ543" s="5"/>
      <c r="AK543" s="4"/>
      <c r="AL543" s="6"/>
      <c r="AM543" s="4"/>
      <c r="AN543" s="6"/>
      <c r="AO543" s="5"/>
      <c r="AP543" s="5"/>
      <c r="AQ543" s="4">
        <v>5</v>
      </c>
      <c r="AR543" s="6">
        <v>204.81</v>
      </c>
      <c r="AS543" s="4"/>
      <c r="AT543" s="6"/>
      <c r="AU543" s="5"/>
      <c r="AV543" s="5"/>
      <c r="AW543" s="4"/>
      <c r="AX543" s="6"/>
      <c r="AY543" s="4"/>
      <c r="AZ543" s="6"/>
      <c r="BA543" s="5"/>
      <c r="BB543" s="5"/>
      <c r="BC543" s="4">
        <v>11</v>
      </c>
      <c r="BD543" s="6">
        <v>693.89</v>
      </c>
      <c r="BE543" s="4"/>
      <c r="BF543" s="6"/>
      <c r="BG543" s="5"/>
      <c r="BH543" s="5"/>
      <c r="BI543" s="4"/>
      <c r="BJ543" s="6"/>
      <c r="BK543" s="4"/>
      <c r="BL543" s="6"/>
      <c r="BM543" s="5"/>
      <c r="BN543" s="5"/>
      <c r="BO543" s="4"/>
      <c r="BP543" s="6"/>
      <c r="BQ543" s="4"/>
      <c r="BR543" s="6"/>
      <c r="BS543" s="5"/>
      <c r="BT543" s="5"/>
      <c r="BU543" s="4"/>
      <c r="BV543" s="6"/>
      <c r="BW543" s="4"/>
      <c r="BX543" s="6"/>
      <c r="BY543" s="5"/>
      <c r="BZ543" s="5"/>
      <c r="CA543" s="4"/>
      <c r="CB543" s="6"/>
      <c r="CC543" s="4"/>
      <c r="CD543" s="6"/>
      <c r="CE543" s="5"/>
      <c r="CF543" s="5"/>
      <c r="CG543" s="4">
        <v>1</v>
      </c>
      <c r="CH543" s="6">
        <v>35.74</v>
      </c>
      <c r="CI543" s="4"/>
      <c r="CJ543" s="6"/>
      <c r="CK543" s="5"/>
      <c r="CL543" s="5"/>
      <c r="CM543" s="4"/>
      <c r="CN543" s="6"/>
      <c r="CO543" s="4"/>
      <c r="CP543" s="6"/>
      <c r="CQ543" s="5"/>
      <c r="CR543" s="5"/>
      <c r="CS543" s="4"/>
      <c r="CT543" s="6"/>
      <c r="CU543" s="4"/>
      <c r="CV543" s="6"/>
      <c r="CW543" s="5"/>
      <c r="CX543" s="5"/>
      <c r="CY543" s="4"/>
      <c r="CZ543" s="6"/>
      <c r="DA543" s="4"/>
      <c r="DB543" s="6"/>
      <c r="DC543" s="5"/>
      <c r="DD543" s="5"/>
      <c r="DE543" s="4"/>
      <c r="DF543" s="6"/>
      <c r="DG543" s="4"/>
      <c r="DH543" s="6"/>
      <c r="DI543" s="5"/>
      <c r="DJ543" s="5"/>
      <c r="DK543" s="4"/>
      <c r="DL543" s="6"/>
      <c r="DM543" s="4"/>
      <c r="DN543" s="6"/>
      <c r="DO543" s="5"/>
      <c r="DP543" s="5"/>
      <c r="DQ543" s="4">
        <v>1</v>
      </c>
      <c r="DR543" s="6">
        <v>45.03</v>
      </c>
      <c r="DS543" s="4"/>
      <c r="DT543" s="6"/>
      <c r="DU543" s="5"/>
      <c r="DV543" s="5"/>
      <c r="DW543" s="4"/>
      <c r="DX543" s="6"/>
      <c r="DY543" s="4"/>
      <c r="DZ543" s="6"/>
      <c r="EA543" s="5"/>
      <c r="EB543" s="5"/>
      <c r="EC543" s="4"/>
      <c r="ED543" s="6"/>
      <c r="EE543" s="4"/>
      <c r="EF543" s="6"/>
      <c r="EG543" s="5"/>
      <c r="EH543" s="5"/>
      <c r="EI543" s="4"/>
      <c r="EJ543" s="6"/>
      <c r="EK543" s="4"/>
      <c r="EL543" s="6"/>
      <c r="EM543" s="5"/>
      <c r="EN543" s="5"/>
      <c r="EO543" s="4"/>
      <c r="EP543" s="6"/>
      <c r="EQ543" s="4"/>
      <c r="ER543" s="6"/>
      <c r="ES543" s="5"/>
      <c r="ET543" s="5"/>
      <c r="EU543" s="4"/>
      <c r="EV543" s="6"/>
      <c r="EW543" s="4"/>
      <c r="EX543" s="6"/>
      <c r="EY543" s="5"/>
      <c r="EZ543" s="5"/>
      <c r="FA543" s="4"/>
      <c r="FB543" s="6"/>
      <c r="FC543" s="4"/>
      <c r="FD543" s="6"/>
      <c r="FE543" s="5"/>
      <c r="FF543" s="5"/>
      <c r="FG543" s="4"/>
      <c r="FH543" s="6"/>
      <c r="FI543" s="4"/>
      <c r="FJ543" s="6"/>
      <c r="FK543" s="5"/>
      <c r="FL543" s="5"/>
      <c r="FM543" s="4"/>
      <c r="FN543" s="6"/>
      <c r="FO543" s="4"/>
      <c r="FP543" s="6"/>
      <c r="FQ543" s="5"/>
      <c r="FR543" s="5"/>
      <c r="FS543" s="4"/>
      <c r="FT543" s="6"/>
      <c r="FU543" s="4"/>
      <c r="FV543" s="6"/>
      <c r="FW543" s="5"/>
      <c r="FX543" s="5"/>
      <c r="FY543" s="4"/>
      <c r="FZ543" s="6"/>
      <c r="GA543" s="4"/>
      <c r="GB543" s="6"/>
      <c r="GC543" s="5"/>
      <c r="GD543" s="5"/>
      <c r="GE543" s="4"/>
      <c r="GF543" s="6"/>
      <c r="GG543" s="4"/>
      <c r="GH543" s="6"/>
      <c r="GI543" s="5"/>
      <c r="GJ543" s="5"/>
      <c r="GK543" s="4"/>
      <c r="GL543" s="6"/>
      <c r="GM543" s="4"/>
      <c r="GN543" s="6"/>
      <c r="GO543" s="5"/>
      <c r="GP543" s="5"/>
      <c r="GQ543" s="4"/>
      <c r="GR543" s="6"/>
      <c r="GS543" s="4"/>
      <c r="GT543" s="6"/>
      <c r="GU543" s="5"/>
      <c r="GV543" s="5"/>
      <c r="GW543" s="4"/>
      <c r="GX543" s="6"/>
      <c r="GY543" s="4"/>
      <c r="GZ543" s="6"/>
      <c r="HA543" s="5"/>
      <c r="HB543" s="5"/>
      <c r="HC543" s="4"/>
      <c r="HD543" s="6"/>
      <c r="HE543" s="4"/>
      <c r="HF543" s="6"/>
      <c r="HG543" s="5"/>
      <c r="HH543" s="5"/>
      <c r="HI543" s="4"/>
      <c r="HJ543" s="6"/>
      <c r="HK543" s="4"/>
      <c r="HL543" s="6"/>
      <c r="HM543" s="5"/>
      <c r="HN543" s="5"/>
      <c r="HO543" s="4"/>
      <c r="HP543" s="6"/>
      <c r="HQ543" s="4"/>
      <c r="HR543" s="6"/>
      <c r="HS543" s="5"/>
      <c r="HT543" s="5"/>
      <c r="HU543" s="4"/>
      <c r="HV543" s="6"/>
      <c r="HW543" s="4"/>
      <c r="HX543" s="6"/>
      <c r="HY543" s="5"/>
      <c r="HZ543" s="5"/>
      <c r="IA543" s="4"/>
      <c r="IB543" s="6"/>
      <c r="IC543" s="4"/>
      <c r="ID543" s="6"/>
      <c r="IE543" s="5"/>
      <c r="IF543" s="5"/>
      <c r="IG543" s="4"/>
      <c r="IH543" s="6"/>
      <c r="II543" s="4"/>
      <c r="IJ543" s="6"/>
      <c r="IK543" s="5"/>
      <c r="IL543" s="5"/>
      <c r="IM543" s="4"/>
      <c r="IN543" s="6"/>
      <c r="IO543" s="4"/>
      <c r="IP543" s="6"/>
      <c r="IQ543" s="5"/>
      <c r="IR543" s="5"/>
      <c r="IS543" s="4"/>
      <c r="IT543" s="6"/>
      <c r="IU543" s="4"/>
      <c r="IV543" s="6"/>
      <c r="IW543" s="5"/>
      <c r="IX543" s="5"/>
      <c r="IY543" s="4"/>
      <c r="IZ543" s="6"/>
      <c r="JA543" s="4"/>
      <c r="JB543" s="6"/>
      <c r="JC543" s="5"/>
      <c r="JD543" s="5"/>
      <c r="JE543" s="4"/>
      <c r="JF543" s="6"/>
      <c r="JG543" s="4"/>
      <c r="JH543" s="6"/>
      <c r="JI543" s="5"/>
      <c r="JJ543" s="5"/>
      <c r="JK543" s="4"/>
      <c r="JL543" s="6"/>
      <c r="JM543" s="4"/>
      <c r="JN543" s="6"/>
      <c r="JO543" s="5"/>
      <c r="JP543" s="5"/>
      <c r="JQ543" s="4"/>
      <c r="JR543" s="6"/>
      <c r="JS543" s="4"/>
      <c r="JT543" s="6"/>
      <c r="JU543" s="5"/>
      <c r="JV543" s="5"/>
      <c r="JW543" s="4"/>
      <c r="JX543" s="6"/>
      <c r="JY543" s="4"/>
      <c r="JZ543" s="6"/>
      <c r="KA543" s="5"/>
      <c r="KB543" s="5"/>
      <c r="KC543" s="4"/>
      <c r="KD543" s="6"/>
      <c r="KE543" s="4"/>
      <c r="KF543" s="6"/>
      <c r="KG543" s="5"/>
      <c r="KH543" s="5"/>
      <c r="KI543" s="4"/>
      <c r="KJ543" s="6"/>
      <c r="KK543" s="4"/>
      <c r="KL543" s="6"/>
      <c r="KM543" s="5"/>
      <c r="KN543" s="5"/>
    </row>
    <row r="544">
      <c r="A544" s="3" t="s">
        <v>85</v>
      </c>
      <c r="B544" s="3" t="s">
        <v>552</v>
      </c>
      <c r="C544" s="3" t="s">
        <v>87</v>
      </c>
      <c r="D544" s="3" t="s">
        <v>88</v>
      </c>
      <c r="E544" s="3" t="s">
        <v>567</v>
      </c>
      <c r="F544" s="3" t="s">
        <v>568</v>
      </c>
      <c r="G544" s="3" t="s">
        <v>569</v>
      </c>
      <c r="H544" s="3" t="s">
        <v>129</v>
      </c>
      <c r="I544" s="3" t="s">
        <v>1338</v>
      </c>
      <c r="J544" s="3" t="s">
        <v>1307</v>
      </c>
      <c r="K544" s="4">
        <v>73</v>
      </c>
      <c r="L544" s="4">
        <f>=ROUNDDOWN(1.42023346303502,0)</f>
      </c>
      <c r="M544" s="4"/>
      <c r="N544" s="5">
        <v>0.5</v>
      </c>
      <c r="O544" s="4"/>
      <c r="P544" s="4">
        <f>=ROUNDDOWN({0},0)</f>
      </c>
      <c r="Q544" s="4"/>
      <c r="R544" s="5"/>
      <c r="S544" s="4">
        <v>19</v>
      </c>
      <c r="T544" s="6">
        <v>1004.21</v>
      </c>
      <c r="U544" s="4"/>
      <c r="V544" s="6"/>
      <c r="W544" s="5"/>
      <c r="X544" s="5"/>
      <c r="Y544" s="4"/>
      <c r="Z544" s="6"/>
      <c r="AA544" s="4"/>
      <c r="AB544" s="6"/>
      <c r="AC544" s="5"/>
      <c r="AD544" s="5"/>
      <c r="AE544" s="4">
        <v>1</v>
      </c>
      <c r="AF544" s="6">
        <v>23.84</v>
      </c>
      <c r="AG544" s="4"/>
      <c r="AH544" s="6"/>
      <c r="AI544" s="5"/>
      <c r="AJ544" s="5"/>
      <c r="AK544" s="4"/>
      <c r="AL544" s="6"/>
      <c r="AM544" s="4"/>
      <c r="AN544" s="6"/>
      <c r="AO544" s="5"/>
      <c r="AP544" s="5"/>
      <c r="AQ544" s="4">
        <v>3</v>
      </c>
      <c r="AR544" s="6">
        <v>125.33</v>
      </c>
      <c r="AS544" s="4"/>
      <c r="AT544" s="6"/>
      <c r="AU544" s="5"/>
      <c r="AV544" s="5"/>
      <c r="AW544" s="4"/>
      <c r="AX544" s="6"/>
      <c r="AY544" s="4"/>
      <c r="AZ544" s="6"/>
      <c r="BA544" s="5"/>
      <c r="BB544" s="5"/>
      <c r="BC544" s="4">
        <v>7</v>
      </c>
      <c r="BD544" s="6">
        <v>449.93</v>
      </c>
      <c r="BE544" s="4"/>
      <c r="BF544" s="6"/>
      <c r="BG544" s="5"/>
      <c r="BH544" s="5"/>
      <c r="BI544" s="4"/>
      <c r="BJ544" s="6"/>
      <c r="BK544" s="4"/>
      <c r="BL544" s="6"/>
      <c r="BM544" s="5"/>
      <c r="BN544" s="5"/>
      <c r="BO544" s="4"/>
      <c r="BP544" s="6"/>
      <c r="BQ544" s="4"/>
      <c r="BR544" s="6"/>
      <c r="BS544" s="5"/>
      <c r="BT544" s="5"/>
      <c r="BU544" s="4"/>
      <c r="BV544" s="6"/>
      <c r="BW544" s="4"/>
      <c r="BX544" s="6"/>
      <c r="BY544" s="5"/>
      <c r="BZ544" s="5"/>
      <c r="CA544" s="4"/>
      <c r="CB544" s="6"/>
      <c r="CC544" s="4"/>
      <c r="CD544" s="6"/>
      <c r="CE544" s="5"/>
      <c r="CF544" s="5"/>
      <c r="CG544" s="4"/>
      <c r="CH544" s="6"/>
      <c r="CI544" s="4"/>
      <c r="CJ544" s="6"/>
      <c r="CK544" s="5"/>
      <c r="CL544" s="5"/>
      <c r="CM544" s="4">
        <v>7</v>
      </c>
      <c r="CN544" s="6">
        <v>367.86</v>
      </c>
      <c r="CO544" s="4"/>
      <c r="CP544" s="6"/>
      <c r="CQ544" s="5"/>
      <c r="CR544" s="5"/>
      <c r="CS544" s="4">
        <v>1</v>
      </c>
      <c r="CT544" s="6">
        <v>37.25</v>
      </c>
      <c r="CU544" s="4"/>
      <c r="CV544" s="6"/>
      <c r="CW544" s="5"/>
      <c r="CX544" s="5"/>
      <c r="CY544" s="4"/>
      <c r="CZ544" s="6"/>
      <c r="DA544" s="4"/>
      <c r="DB544" s="6"/>
      <c r="DC544" s="5"/>
      <c r="DD544" s="5"/>
      <c r="DE544" s="4"/>
      <c r="DF544" s="6"/>
      <c r="DG544" s="4"/>
      <c r="DH544" s="6"/>
      <c r="DI544" s="5"/>
      <c r="DJ544" s="5"/>
      <c r="DK544" s="4"/>
      <c r="DL544" s="6"/>
      <c r="DM544" s="4"/>
      <c r="DN544" s="6"/>
      <c r="DO544" s="5"/>
      <c r="DP544" s="5"/>
      <c r="DQ544" s="4"/>
      <c r="DR544" s="6"/>
      <c r="DS544" s="4"/>
      <c r="DT544" s="6"/>
      <c r="DU544" s="5"/>
      <c r="DV544" s="5"/>
      <c r="DW544" s="4"/>
      <c r="DX544" s="6"/>
      <c r="DY544" s="4"/>
      <c r="DZ544" s="6"/>
      <c r="EA544" s="5"/>
      <c r="EB544" s="5"/>
      <c r="EC544" s="4"/>
      <c r="ED544" s="6"/>
      <c r="EE544" s="4"/>
      <c r="EF544" s="6"/>
      <c r="EG544" s="5"/>
      <c r="EH544" s="5"/>
      <c r="EI544" s="4"/>
      <c r="EJ544" s="6"/>
      <c r="EK544" s="4"/>
      <c r="EL544" s="6"/>
      <c r="EM544" s="5"/>
      <c r="EN544" s="5"/>
      <c r="EO544" s="4"/>
      <c r="EP544" s="6"/>
      <c r="EQ544" s="4"/>
      <c r="ER544" s="6"/>
      <c r="ES544" s="5"/>
      <c r="ET544" s="5"/>
      <c r="EU544" s="4"/>
      <c r="EV544" s="6"/>
      <c r="EW544" s="4"/>
      <c r="EX544" s="6"/>
      <c r="EY544" s="5"/>
      <c r="EZ544" s="5"/>
      <c r="FA544" s="4"/>
      <c r="FB544" s="6"/>
      <c r="FC544" s="4"/>
      <c r="FD544" s="6"/>
      <c r="FE544" s="5"/>
      <c r="FF544" s="5"/>
      <c r="FG544" s="4"/>
      <c r="FH544" s="6"/>
      <c r="FI544" s="4"/>
      <c r="FJ544" s="6"/>
      <c r="FK544" s="5"/>
      <c r="FL544" s="5"/>
      <c r="FM544" s="4"/>
      <c r="FN544" s="6"/>
      <c r="FO544" s="4"/>
      <c r="FP544" s="6"/>
      <c r="FQ544" s="5"/>
      <c r="FR544" s="5"/>
      <c r="FS544" s="4"/>
      <c r="FT544" s="6"/>
      <c r="FU544" s="4"/>
      <c r="FV544" s="6"/>
      <c r="FW544" s="5"/>
      <c r="FX544" s="5"/>
      <c r="FY544" s="4"/>
      <c r="FZ544" s="6"/>
      <c r="GA544" s="4"/>
      <c r="GB544" s="6"/>
      <c r="GC544" s="5"/>
      <c r="GD544" s="5"/>
      <c r="GE544" s="4"/>
      <c r="GF544" s="6"/>
      <c r="GG544" s="4"/>
      <c r="GH544" s="6"/>
      <c r="GI544" s="5"/>
      <c r="GJ544" s="5"/>
      <c r="GK544" s="4"/>
      <c r="GL544" s="6"/>
      <c r="GM544" s="4"/>
      <c r="GN544" s="6"/>
      <c r="GO544" s="5"/>
      <c r="GP544" s="5"/>
      <c r="GQ544" s="4"/>
      <c r="GR544" s="6"/>
      <c r="GS544" s="4"/>
      <c r="GT544" s="6"/>
      <c r="GU544" s="5"/>
      <c r="GV544" s="5"/>
      <c r="GW544" s="4"/>
      <c r="GX544" s="6"/>
      <c r="GY544" s="4"/>
      <c r="GZ544" s="6"/>
      <c r="HA544" s="5"/>
      <c r="HB544" s="5"/>
      <c r="HC544" s="4"/>
      <c r="HD544" s="6"/>
      <c r="HE544" s="4"/>
      <c r="HF544" s="6"/>
      <c r="HG544" s="5"/>
      <c r="HH544" s="5"/>
      <c r="HI544" s="4"/>
      <c r="HJ544" s="6"/>
      <c r="HK544" s="4"/>
      <c r="HL544" s="6"/>
      <c r="HM544" s="5"/>
      <c r="HN544" s="5"/>
      <c r="HO544" s="4"/>
      <c r="HP544" s="6"/>
      <c r="HQ544" s="4"/>
      <c r="HR544" s="6"/>
      <c r="HS544" s="5"/>
      <c r="HT544" s="5"/>
      <c r="HU544" s="4"/>
      <c r="HV544" s="6"/>
      <c r="HW544" s="4"/>
      <c r="HX544" s="6"/>
      <c r="HY544" s="5"/>
      <c r="HZ544" s="5"/>
      <c r="IA544" s="4"/>
      <c r="IB544" s="6"/>
      <c r="IC544" s="4"/>
      <c r="ID544" s="6"/>
      <c r="IE544" s="5"/>
      <c r="IF544" s="5"/>
      <c r="IG544" s="4"/>
      <c r="IH544" s="6"/>
      <c r="II544" s="4"/>
      <c r="IJ544" s="6"/>
      <c r="IK544" s="5"/>
      <c r="IL544" s="5"/>
      <c r="IM544" s="4"/>
      <c r="IN544" s="6"/>
      <c r="IO544" s="4"/>
      <c r="IP544" s="6"/>
      <c r="IQ544" s="5"/>
      <c r="IR544" s="5"/>
      <c r="IS544" s="4"/>
      <c r="IT544" s="6"/>
      <c r="IU544" s="4"/>
      <c r="IV544" s="6"/>
      <c r="IW544" s="5"/>
      <c r="IX544" s="5"/>
      <c r="IY544" s="4"/>
      <c r="IZ544" s="6"/>
      <c r="JA544" s="4"/>
      <c r="JB544" s="6"/>
      <c r="JC544" s="5"/>
      <c r="JD544" s="5"/>
      <c r="JE544" s="4"/>
      <c r="JF544" s="6"/>
      <c r="JG544" s="4"/>
      <c r="JH544" s="6"/>
      <c r="JI544" s="5"/>
      <c r="JJ544" s="5"/>
      <c r="JK544" s="4"/>
      <c r="JL544" s="6"/>
      <c r="JM544" s="4"/>
      <c r="JN544" s="6"/>
      <c r="JO544" s="5"/>
      <c r="JP544" s="5"/>
      <c r="JQ544" s="4"/>
      <c r="JR544" s="6"/>
      <c r="JS544" s="4"/>
      <c r="JT544" s="6"/>
      <c r="JU544" s="5"/>
      <c r="JV544" s="5"/>
      <c r="JW544" s="4"/>
      <c r="JX544" s="6"/>
      <c r="JY544" s="4"/>
      <c r="JZ544" s="6"/>
      <c r="KA544" s="5"/>
      <c r="KB544" s="5"/>
      <c r="KC544" s="4"/>
      <c r="KD544" s="6"/>
      <c r="KE544" s="4"/>
      <c r="KF544" s="6"/>
      <c r="KG544" s="5"/>
      <c r="KH544" s="5"/>
      <c r="KI544" s="4"/>
      <c r="KJ544" s="6"/>
      <c r="KK544" s="4"/>
      <c r="KL544" s="6"/>
      <c r="KM544" s="5"/>
      <c r="KN544" s="5"/>
    </row>
    <row r="545">
      <c r="A545" s="3" t="s">
        <v>85</v>
      </c>
      <c r="B545" s="3" t="s">
        <v>552</v>
      </c>
      <c r="C545" s="3" t="s">
        <v>87</v>
      </c>
      <c r="D545" s="3" t="s">
        <v>88</v>
      </c>
      <c r="E545" s="3" t="s">
        <v>567</v>
      </c>
      <c r="F545" s="3" t="s">
        <v>568</v>
      </c>
      <c r="G545" s="3" t="s">
        <v>569</v>
      </c>
      <c r="H545" s="3" t="s">
        <v>129</v>
      </c>
      <c r="I545" s="3" t="s">
        <v>1350</v>
      </c>
      <c r="J545" s="3" t="s">
        <v>1309</v>
      </c>
      <c r="K545" s="4">
        <v>2182</v>
      </c>
      <c r="L545" s="4">
        <f>=ROUNDDOWN(67.7639751552795,0)</f>
      </c>
      <c r="M545" s="4">
        <v>519</v>
      </c>
      <c r="N545" s="5">
        <v>1</v>
      </c>
      <c r="O545" s="4"/>
      <c r="P545" s="4">
        <f>=ROUNDDOWN({0},0)</f>
      </c>
      <c r="Q545" s="4"/>
      <c r="R545" s="5"/>
      <c r="S545" s="4">
        <v>13</v>
      </c>
      <c r="T545" s="6">
        <v>622.97</v>
      </c>
      <c r="U545" s="4"/>
      <c r="V545" s="6"/>
      <c r="W545" s="5"/>
      <c r="X545" s="5"/>
      <c r="Y545" s="4">
        <v>2</v>
      </c>
      <c r="Z545" s="6">
        <v>73.69</v>
      </c>
      <c r="AA545" s="4"/>
      <c r="AB545" s="6"/>
      <c r="AC545" s="5"/>
      <c r="AD545" s="5"/>
      <c r="AE545" s="4">
        <v>1</v>
      </c>
      <c r="AF545" s="6">
        <v>23.84</v>
      </c>
      <c r="AG545" s="4"/>
      <c r="AH545" s="6"/>
      <c r="AI545" s="5"/>
      <c r="AJ545" s="5"/>
      <c r="AK545" s="4"/>
      <c r="AL545" s="6"/>
      <c r="AM545" s="4"/>
      <c r="AN545" s="6"/>
      <c r="AO545" s="5"/>
      <c r="AP545" s="5"/>
      <c r="AQ545" s="4">
        <v>2</v>
      </c>
      <c r="AR545" s="6">
        <v>79.48</v>
      </c>
      <c r="AS545" s="4"/>
      <c r="AT545" s="6"/>
      <c r="AU545" s="5"/>
      <c r="AV545" s="5"/>
      <c r="AW545" s="4"/>
      <c r="AX545" s="6"/>
      <c r="AY545" s="4"/>
      <c r="AZ545" s="6"/>
      <c r="BA545" s="5"/>
      <c r="BB545" s="5"/>
      <c r="BC545" s="4">
        <v>4</v>
      </c>
      <c r="BD545" s="6">
        <v>244.96</v>
      </c>
      <c r="BE545" s="4"/>
      <c r="BF545" s="6"/>
      <c r="BG545" s="5"/>
      <c r="BH545" s="5"/>
      <c r="BI545" s="4"/>
      <c r="BJ545" s="6"/>
      <c r="BK545" s="4"/>
      <c r="BL545" s="6"/>
      <c r="BM545" s="5"/>
      <c r="BN545" s="5"/>
      <c r="BO545" s="4"/>
      <c r="BP545" s="6"/>
      <c r="BQ545" s="4"/>
      <c r="BR545" s="6"/>
      <c r="BS545" s="5"/>
      <c r="BT545" s="5"/>
      <c r="BU545" s="4"/>
      <c r="BV545" s="6"/>
      <c r="BW545" s="4"/>
      <c r="BX545" s="6"/>
      <c r="BY545" s="5"/>
      <c r="BZ545" s="5"/>
      <c r="CA545" s="4"/>
      <c r="CB545" s="6"/>
      <c r="CC545" s="4"/>
      <c r="CD545" s="6"/>
      <c r="CE545" s="5"/>
      <c r="CF545" s="5"/>
      <c r="CG545" s="4"/>
      <c r="CH545" s="6"/>
      <c r="CI545" s="4"/>
      <c r="CJ545" s="6"/>
      <c r="CK545" s="5"/>
      <c r="CL545" s="5"/>
      <c r="CM545" s="4">
        <v>3</v>
      </c>
      <c r="CN545" s="6">
        <v>155.97</v>
      </c>
      <c r="CO545" s="4"/>
      <c r="CP545" s="6"/>
      <c r="CQ545" s="5"/>
      <c r="CR545" s="5"/>
      <c r="CS545" s="4"/>
      <c r="CT545" s="6"/>
      <c r="CU545" s="4"/>
      <c r="CV545" s="6"/>
      <c r="CW545" s="5"/>
      <c r="CX545" s="5"/>
      <c r="CY545" s="4"/>
      <c r="CZ545" s="6"/>
      <c r="DA545" s="4"/>
      <c r="DB545" s="6"/>
      <c r="DC545" s="5"/>
      <c r="DD545" s="5"/>
      <c r="DE545" s="4"/>
      <c r="DF545" s="6"/>
      <c r="DG545" s="4"/>
      <c r="DH545" s="6"/>
      <c r="DI545" s="5"/>
      <c r="DJ545" s="5"/>
      <c r="DK545" s="4"/>
      <c r="DL545" s="6"/>
      <c r="DM545" s="4"/>
      <c r="DN545" s="6"/>
      <c r="DO545" s="5"/>
      <c r="DP545" s="5"/>
      <c r="DQ545" s="4">
        <v>1</v>
      </c>
      <c r="DR545" s="6">
        <v>45.03</v>
      </c>
      <c r="DS545" s="4"/>
      <c r="DT545" s="6"/>
      <c r="DU545" s="5"/>
      <c r="DV545" s="5"/>
      <c r="DW545" s="4"/>
      <c r="DX545" s="6"/>
      <c r="DY545" s="4"/>
      <c r="DZ545" s="6"/>
      <c r="EA545" s="5"/>
      <c r="EB545" s="5"/>
      <c r="EC545" s="4"/>
      <c r="ED545" s="6"/>
      <c r="EE545" s="4"/>
      <c r="EF545" s="6"/>
      <c r="EG545" s="5"/>
      <c r="EH545" s="5"/>
      <c r="EI545" s="4"/>
      <c r="EJ545" s="6"/>
      <c r="EK545" s="4"/>
      <c r="EL545" s="6"/>
      <c r="EM545" s="5"/>
      <c r="EN545" s="5"/>
      <c r="EO545" s="4"/>
      <c r="EP545" s="6"/>
      <c r="EQ545" s="4"/>
      <c r="ER545" s="6"/>
      <c r="ES545" s="5"/>
      <c r="ET545" s="5"/>
      <c r="EU545" s="4"/>
      <c r="EV545" s="6"/>
      <c r="EW545" s="4"/>
      <c r="EX545" s="6"/>
      <c r="EY545" s="5"/>
      <c r="EZ545" s="5"/>
      <c r="FA545" s="4"/>
      <c r="FB545" s="6"/>
      <c r="FC545" s="4"/>
      <c r="FD545" s="6"/>
      <c r="FE545" s="5"/>
      <c r="FF545" s="5"/>
      <c r="FG545" s="4"/>
      <c r="FH545" s="6"/>
      <c r="FI545" s="4"/>
      <c r="FJ545" s="6"/>
      <c r="FK545" s="5"/>
      <c r="FL545" s="5"/>
      <c r="FM545" s="4"/>
      <c r="FN545" s="6"/>
      <c r="FO545" s="4"/>
      <c r="FP545" s="6"/>
      <c r="FQ545" s="5"/>
      <c r="FR545" s="5"/>
      <c r="FS545" s="4"/>
      <c r="FT545" s="6"/>
      <c r="FU545" s="4"/>
      <c r="FV545" s="6"/>
      <c r="FW545" s="5"/>
      <c r="FX545" s="5"/>
      <c r="FY545" s="4"/>
      <c r="FZ545" s="6"/>
      <c r="GA545" s="4"/>
      <c r="GB545" s="6"/>
      <c r="GC545" s="5"/>
      <c r="GD545" s="5"/>
      <c r="GE545" s="4"/>
      <c r="GF545" s="6"/>
      <c r="GG545" s="4"/>
      <c r="GH545" s="6"/>
      <c r="GI545" s="5"/>
      <c r="GJ545" s="5"/>
      <c r="GK545" s="4"/>
      <c r="GL545" s="6"/>
      <c r="GM545" s="4"/>
      <c r="GN545" s="6"/>
      <c r="GO545" s="5"/>
      <c r="GP545" s="5"/>
      <c r="GQ545" s="4"/>
      <c r="GR545" s="6"/>
      <c r="GS545" s="4"/>
      <c r="GT545" s="6"/>
      <c r="GU545" s="5"/>
      <c r="GV545" s="5"/>
      <c r="GW545" s="4"/>
      <c r="GX545" s="6"/>
      <c r="GY545" s="4"/>
      <c r="GZ545" s="6"/>
      <c r="HA545" s="5"/>
      <c r="HB545" s="5"/>
      <c r="HC545" s="4"/>
      <c r="HD545" s="6"/>
      <c r="HE545" s="4"/>
      <c r="HF545" s="6"/>
      <c r="HG545" s="5"/>
      <c r="HH545" s="5"/>
      <c r="HI545" s="4"/>
      <c r="HJ545" s="6"/>
      <c r="HK545" s="4"/>
      <c r="HL545" s="6"/>
      <c r="HM545" s="5"/>
      <c r="HN545" s="5"/>
      <c r="HO545" s="4"/>
      <c r="HP545" s="6"/>
      <c r="HQ545" s="4"/>
      <c r="HR545" s="6"/>
      <c r="HS545" s="5"/>
      <c r="HT545" s="5"/>
      <c r="HU545" s="4"/>
      <c r="HV545" s="6"/>
      <c r="HW545" s="4"/>
      <c r="HX545" s="6"/>
      <c r="HY545" s="5"/>
      <c r="HZ545" s="5"/>
      <c r="IA545" s="4"/>
      <c r="IB545" s="6"/>
      <c r="IC545" s="4"/>
      <c r="ID545" s="6"/>
      <c r="IE545" s="5"/>
      <c r="IF545" s="5"/>
      <c r="IG545" s="4"/>
      <c r="IH545" s="6"/>
      <c r="II545" s="4"/>
      <c r="IJ545" s="6"/>
      <c r="IK545" s="5"/>
      <c r="IL545" s="5"/>
      <c r="IM545" s="4"/>
      <c r="IN545" s="6"/>
      <c r="IO545" s="4"/>
      <c r="IP545" s="6"/>
      <c r="IQ545" s="5"/>
      <c r="IR545" s="5"/>
      <c r="IS545" s="4"/>
      <c r="IT545" s="6"/>
      <c r="IU545" s="4"/>
      <c r="IV545" s="6"/>
      <c r="IW545" s="5"/>
      <c r="IX545" s="5"/>
      <c r="IY545" s="4"/>
      <c r="IZ545" s="6"/>
      <c r="JA545" s="4"/>
      <c r="JB545" s="6"/>
      <c r="JC545" s="5"/>
      <c r="JD545" s="5"/>
      <c r="JE545" s="4"/>
      <c r="JF545" s="6"/>
      <c r="JG545" s="4"/>
      <c r="JH545" s="6"/>
      <c r="JI545" s="5"/>
      <c r="JJ545" s="5"/>
      <c r="JK545" s="4"/>
      <c r="JL545" s="6"/>
      <c r="JM545" s="4"/>
      <c r="JN545" s="6"/>
      <c r="JO545" s="5"/>
      <c r="JP545" s="5"/>
      <c r="JQ545" s="4"/>
      <c r="JR545" s="6"/>
      <c r="JS545" s="4"/>
      <c r="JT545" s="6"/>
      <c r="JU545" s="5"/>
      <c r="JV545" s="5"/>
      <c r="JW545" s="4"/>
      <c r="JX545" s="6"/>
      <c r="JY545" s="4"/>
      <c r="JZ545" s="6"/>
      <c r="KA545" s="5"/>
      <c r="KB545" s="5"/>
      <c r="KC545" s="4"/>
      <c r="KD545" s="6"/>
      <c r="KE545" s="4"/>
      <c r="KF545" s="6"/>
      <c r="KG545" s="5"/>
      <c r="KH545" s="5"/>
      <c r="KI545" s="4"/>
      <c r="KJ545" s="6"/>
      <c r="KK545" s="4"/>
      <c r="KL545" s="6"/>
      <c r="KM545" s="5"/>
      <c r="KN545" s="5"/>
    </row>
    <row r="546">
      <c r="A546" s="3" t="s">
        <v>85</v>
      </c>
      <c r="B546" s="3" t="s">
        <v>552</v>
      </c>
      <c r="C546" s="3" t="s">
        <v>87</v>
      </c>
      <c r="D546" s="3" t="s">
        <v>88</v>
      </c>
      <c r="E546" s="3" t="s">
        <v>567</v>
      </c>
      <c r="F546" s="3" t="s">
        <v>568</v>
      </c>
      <c r="G546" s="3" t="s">
        <v>569</v>
      </c>
      <c r="H546" s="3" t="s">
        <v>129</v>
      </c>
      <c r="I546" s="3" t="s">
        <v>1327</v>
      </c>
      <c r="J546" s="3" t="s">
        <v>1309</v>
      </c>
      <c r="K546" s="4">
        <v>734</v>
      </c>
      <c r="L546" s="4">
        <f>=ROUNDDOWN(33.8248847926267,0)</f>
      </c>
      <c r="M546" s="4"/>
      <c r="N546" s="5">
        <v>1</v>
      </c>
      <c r="O546" s="4"/>
      <c r="P546" s="4">
        <f>=ROUNDDOWN({0},0)</f>
      </c>
      <c r="Q546" s="4"/>
      <c r="R546" s="5"/>
      <c r="S546" s="4">
        <v>9</v>
      </c>
      <c r="T546" s="6">
        <v>485.55</v>
      </c>
      <c r="U546" s="4"/>
      <c r="V546" s="6"/>
      <c r="W546" s="5"/>
      <c r="X546" s="5"/>
      <c r="Y546" s="4">
        <v>1</v>
      </c>
      <c r="Z546" s="6">
        <v>38.32</v>
      </c>
      <c r="AA546" s="4"/>
      <c r="AB546" s="6"/>
      <c r="AC546" s="5"/>
      <c r="AD546" s="5"/>
      <c r="AE546" s="4">
        <v>1</v>
      </c>
      <c r="AF546" s="6">
        <v>21.44</v>
      </c>
      <c r="AG546" s="4"/>
      <c r="AH546" s="6"/>
      <c r="AI546" s="5"/>
      <c r="AJ546" s="5"/>
      <c r="AK546" s="4"/>
      <c r="AL546" s="6"/>
      <c r="AM546" s="4"/>
      <c r="AN546" s="6"/>
      <c r="AO546" s="5"/>
      <c r="AP546" s="5"/>
      <c r="AQ546" s="4">
        <v>1</v>
      </c>
      <c r="AR546" s="6">
        <v>45.85</v>
      </c>
      <c r="AS546" s="4"/>
      <c r="AT546" s="6"/>
      <c r="AU546" s="5"/>
      <c r="AV546" s="5"/>
      <c r="AW546" s="4"/>
      <c r="AX546" s="6"/>
      <c r="AY546" s="4"/>
      <c r="AZ546" s="6"/>
      <c r="BA546" s="5"/>
      <c r="BB546" s="5"/>
      <c r="BC546" s="4">
        <v>6</v>
      </c>
      <c r="BD546" s="6">
        <v>379.94</v>
      </c>
      <c r="BE546" s="4"/>
      <c r="BF546" s="6"/>
      <c r="BG546" s="5"/>
      <c r="BH546" s="5"/>
      <c r="BI546" s="4"/>
      <c r="BJ546" s="6"/>
      <c r="BK546" s="4"/>
      <c r="BL546" s="6"/>
      <c r="BM546" s="5"/>
      <c r="BN546" s="5"/>
      <c r="BO546" s="4"/>
      <c r="BP546" s="6"/>
      <c r="BQ546" s="4"/>
      <c r="BR546" s="6"/>
      <c r="BS546" s="5"/>
      <c r="BT546" s="5"/>
      <c r="BU546" s="4"/>
      <c r="BV546" s="6"/>
      <c r="BW546" s="4"/>
      <c r="BX546" s="6"/>
      <c r="BY546" s="5"/>
      <c r="BZ546" s="5"/>
      <c r="CA546" s="4"/>
      <c r="CB546" s="6"/>
      <c r="CC546" s="4"/>
      <c r="CD546" s="6"/>
      <c r="CE546" s="5"/>
      <c r="CF546" s="5"/>
      <c r="CG546" s="4"/>
      <c r="CH546" s="6"/>
      <c r="CI546" s="4"/>
      <c r="CJ546" s="6"/>
      <c r="CK546" s="5"/>
      <c r="CL546" s="5"/>
      <c r="CM546" s="4"/>
      <c r="CN546" s="6"/>
      <c r="CO546" s="4"/>
      <c r="CP546" s="6"/>
      <c r="CQ546" s="5"/>
      <c r="CR546" s="5"/>
      <c r="CS546" s="4"/>
      <c r="CT546" s="6"/>
      <c r="CU546" s="4"/>
      <c r="CV546" s="6"/>
      <c r="CW546" s="5"/>
      <c r="CX546" s="5"/>
      <c r="CY546" s="4"/>
      <c r="CZ546" s="6"/>
      <c r="DA546" s="4"/>
      <c r="DB546" s="6"/>
      <c r="DC546" s="5"/>
      <c r="DD546" s="5"/>
      <c r="DE546" s="4"/>
      <c r="DF546" s="6"/>
      <c r="DG546" s="4"/>
      <c r="DH546" s="6"/>
      <c r="DI546" s="5"/>
      <c r="DJ546" s="5"/>
      <c r="DK546" s="4"/>
      <c r="DL546" s="6"/>
      <c r="DM546" s="4"/>
      <c r="DN546" s="6"/>
      <c r="DO546" s="5"/>
      <c r="DP546" s="5"/>
      <c r="DQ546" s="4"/>
      <c r="DR546" s="6"/>
      <c r="DS546" s="4"/>
      <c r="DT546" s="6"/>
      <c r="DU546" s="5"/>
      <c r="DV546" s="5"/>
      <c r="DW546" s="4"/>
      <c r="DX546" s="6"/>
      <c r="DY546" s="4"/>
      <c r="DZ546" s="6"/>
      <c r="EA546" s="5"/>
      <c r="EB546" s="5"/>
      <c r="EC546" s="4"/>
      <c r="ED546" s="6"/>
      <c r="EE546" s="4"/>
      <c r="EF546" s="6"/>
      <c r="EG546" s="5"/>
      <c r="EH546" s="5"/>
      <c r="EI546" s="4"/>
      <c r="EJ546" s="6"/>
      <c r="EK546" s="4"/>
      <c r="EL546" s="6"/>
      <c r="EM546" s="5"/>
      <c r="EN546" s="5"/>
      <c r="EO546" s="4"/>
      <c r="EP546" s="6"/>
      <c r="EQ546" s="4"/>
      <c r="ER546" s="6"/>
      <c r="ES546" s="5"/>
      <c r="ET546" s="5"/>
      <c r="EU546" s="4"/>
      <c r="EV546" s="6"/>
      <c r="EW546" s="4"/>
      <c r="EX546" s="6"/>
      <c r="EY546" s="5"/>
      <c r="EZ546" s="5"/>
      <c r="FA546" s="4"/>
      <c r="FB546" s="6"/>
      <c r="FC546" s="4"/>
      <c r="FD546" s="6"/>
      <c r="FE546" s="5"/>
      <c r="FF546" s="5"/>
      <c r="FG546" s="4"/>
      <c r="FH546" s="6"/>
      <c r="FI546" s="4"/>
      <c r="FJ546" s="6"/>
      <c r="FK546" s="5"/>
      <c r="FL546" s="5"/>
      <c r="FM546" s="4"/>
      <c r="FN546" s="6"/>
      <c r="FO546" s="4"/>
      <c r="FP546" s="6"/>
      <c r="FQ546" s="5"/>
      <c r="FR546" s="5"/>
      <c r="FS546" s="4"/>
      <c r="FT546" s="6"/>
      <c r="FU546" s="4"/>
      <c r="FV546" s="6"/>
      <c r="FW546" s="5"/>
      <c r="FX546" s="5"/>
      <c r="FY546" s="4"/>
      <c r="FZ546" s="6"/>
      <c r="GA546" s="4"/>
      <c r="GB546" s="6"/>
      <c r="GC546" s="5"/>
      <c r="GD546" s="5"/>
      <c r="GE546" s="4"/>
      <c r="GF546" s="6"/>
      <c r="GG546" s="4"/>
      <c r="GH546" s="6"/>
      <c r="GI546" s="5"/>
      <c r="GJ546" s="5"/>
      <c r="GK546" s="4"/>
      <c r="GL546" s="6"/>
      <c r="GM546" s="4"/>
      <c r="GN546" s="6"/>
      <c r="GO546" s="5"/>
      <c r="GP546" s="5"/>
      <c r="GQ546" s="4"/>
      <c r="GR546" s="6"/>
      <c r="GS546" s="4"/>
      <c r="GT546" s="6"/>
      <c r="GU546" s="5"/>
      <c r="GV546" s="5"/>
      <c r="GW546" s="4"/>
      <c r="GX546" s="6"/>
      <c r="GY546" s="4"/>
      <c r="GZ546" s="6"/>
      <c r="HA546" s="5"/>
      <c r="HB546" s="5"/>
      <c r="HC546" s="4"/>
      <c r="HD546" s="6"/>
      <c r="HE546" s="4"/>
      <c r="HF546" s="6"/>
      <c r="HG546" s="5"/>
      <c r="HH546" s="5"/>
      <c r="HI546" s="4"/>
      <c r="HJ546" s="6"/>
      <c r="HK546" s="4"/>
      <c r="HL546" s="6"/>
      <c r="HM546" s="5"/>
      <c r="HN546" s="5"/>
      <c r="HO546" s="4"/>
      <c r="HP546" s="6"/>
      <c r="HQ546" s="4"/>
      <c r="HR546" s="6"/>
      <c r="HS546" s="5"/>
      <c r="HT546" s="5"/>
      <c r="HU546" s="4"/>
      <c r="HV546" s="6"/>
      <c r="HW546" s="4"/>
      <c r="HX546" s="6"/>
      <c r="HY546" s="5"/>
      <c r="HZ546" s="5"/>
      <c r="IA546" s="4"/>
      <c r="IB546" s="6"/>
      <c r="IC546" s="4"/>
      <c r="ID546" s="6"/>
      <c r="IE546" s="5"/>
      <c r="IF546" s="5"/>
      <c r="IG546" s="4"/>
      <c r="IH546" s="6"/>
      <c r="II546" s="4"/>
      <c r="IJ546" s="6"/>
      <c r="IK546" s="5"/>
      <c r="IL546" s="5"/>
      <c r="IM546" s="4"/>
      <c r="IN546" s="6"/>
      <c r="IO546" s="4"/>
      <c r="IP546" s="6"/>
      <c r="IQ546" s="5"/>
      <c r="IR546" s="5"/>
      <c r="IS546" s="4"/>
      <c r="IT546" s="6"/>
      <c r="IU546" s="4"/>
      <c r="IV546" s="6"/>
      <c r="IW546" s="5"/>
      <c r="IX546" s="5"/>
      <c r="IY546" s="4"/>
      <c r="IZ546" s="6"/>
      <c r="JA546" s="4"/>
      <c r="JB546" s="6"/>
      <c r="JC546" s="5"/>
      <c r="JD546" s="5"/>
      <c r="JE546" s="4"/>
      <c r="JF546" s="6"/>
      <c r="JG546" s="4"/>
      <c r="JH546" s="6"/>
      <c r="JI546" s="5"/>
      <c r="JJ546" s="5"/>
      <c r="JK546" s="4"/>
      <c r="JL546" s="6"/>
      <c r="JM546" s="4"/>
      <c r="JN546" s="6"/>
      <c r="JO546" s="5"/>
      <c r="JP546" s="5"/>
      <c r="JQ546" s="4"/>
      <c r="JR546" s="6"/>
      <c r="JS546" s="4"/>
      <c r="JT546" s="6"/>
      <c r="JU546" s="5"/>
      <c r="JV546" s="5"/>
      <c r="JW546" s="4"/>
      <c r="JX546" s="6"/>
      <c r="JY546" s="4"/>
      <c r="JZ546" s="6"/>
      <c r="KA546" s="5"/>
      <c r="KB546" s="5"/>
      <c r="KC546" s="4"/>
      <c r="KD546" s="6"/>
      <c r="KE546" s="4"/>
      <c r="KF546" s="6"/>
      <c r="KG546" s="5"/>
      <c r="KH546" s="5"/>
      <c r="KI546" s="4"/>
      <c r="KJ546" s="6"/>
      <c r="KK546" s="4"/>
      <c r="KL546" s="6"/>
      <c r="KM546" s="5"/>
      <c r="KN546" s="5"/>
    </row>
    <row r="547">
      <c r="A547" s="3" t="s">
        <v>85</v>
      </c>
      <c r="B547" s="3" t="s">
        <v>552</v>
      </c>
      <c r="C547" s="3" t="s">
        <v>87</v>
      </c>
      <c r="D547" s="3" t="s">
        <v>88</v>
      </c>
      <c r="E547" s="3" t="s">
        <v>581</v>
      </c>
      <c r="F547" s="3" t="s">
        <v>581</v>
      </c>
      <c r="G547" s="3" t="s">
        <v>581</v>
      </c>
      <c r="H547" s="3" t="s">
        <v>129</v>
      </c>
      <c r="I547" s="3" t="s">
        <v>1350</v>
      </c>
      <c r="J547" s="3" t="s">
        <v>1340</v>
      </c>
      <c r="K547" s="4">
        <v>2178</v>
      </c>
      <c r="L547" s="4">
        <f>=ROUNDDOWN(75.1034482758621,0)</f>
      </c>
      <c r="M547" s="4"/>
      <c r="N547" s="5"/>
      <c r="O547" s="4"/>
      <c r="P547" s="4">
        <f>=ROUNDDOWN({0},0)</f>
      </c>
      <c r="Q547" s="4"/>
      <c r="R547" s="5"/>
      <c r="S547" s="4">
        <v>74</v>
      </c>
      <c r="T547" s="6">
        <v>1514.35</v>
      </c>
      <c r="U547" s="4"/>
      <c r="V547" s="6"/>
      <c r="W547" s="5"/>
      <c r="X547" s="5"/>
      <c r="Y547" s="4">
        <v>6</v>
      </c>
      <c r="Z547" s="6">
        <v>145.19</v>
      </c>
      <c r="AA547" s="4"/>
      <c r="AB547" s="6"/>
      <c r="AC547" s="5"/>
      <c r="AD547" s="5"/>
      <c r="AE547" s="4"/>
      <c r="AF547" s="6"/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>
        <v>4</v>
      </c>
      <c r="AR547" s="6">
        <v>97.59</v>
      </c>
      <c r="AS547" s="4"/>
      <c r="AT547" s="6"/>
      <c r="AU547" s="5"/>
      <c r="AV547" s="5"/>
      <c r="AW547" s="4"/>
      <c r="AX547" s="6"/>
      <c r="AY547" s="4"/>
      <c r="AZ547" s="6"/>
      <c r="BA547" s="5"/>
      <c r="BB547" s="5"/>
      <c r="BC547" s="4">
        <v>60</v>
      </c>
      <c r="BD547" s="6">
        <v>1125.4</v>
      </c>
      <c r="BE547" s="4"/>
      <c r="BF547" s="6"/>
      <c r="BG547" s="5"/>
      <c r="BH547" s="5"/>
      <c r="BI547" s="4"/>
      <c r="BJ547" s="6"/>
      <c r="BK547" s="4"/>
      <c r="BL547" s="6"/>
      <c r="BM547" s="5"/>
      <c r="BN547" s="5"/>
      <c r="BO547" s="4"/>
      <c r="BP547" s="6"/>
      <c r="BQ547" s="4"/>
      <c r="BR547" s="6"/>
      <c r="BS547" s="5"/>
      <c r="BT547" s="5"/>
      <c r="BU547" s="4"/>
      <c r="BV547" s="6"/>
      <c r="BW547" s="4"/>
      <c r="BX547" s="6"/>
      <c r="BY547" s="5"/>
      <c r="BZ547" s="5"/>
      <c r="CA547" s="4"/>
      <c r="CB547" s="6"/>
      <c r="CC547" s="4"/>
      <c r="CD547" s="6"/>
      <c r="CE547" s="5"/>
      <c r="CF547" s="5"/>
      <c r="CG547" s="4"/>
      <c r="CH547" s="6"/>
      <c r="CI547" s="4"/>
      <c r="CJ547" s="6"/>
      <c r="CK547" s="5"/>
      <c r="CL547" s="5"/>
      <c r="CM547" s="4">
        <v>4</v>
      </c>
      <c r="CN547" s="6">
        <v>146.17</v>
      </c>
      <c r="CO547" s="4"/>
      <c r="CP547" s="6"/>
      <c r="CQ547" s="5"/>
      <c r="CR547" s="5"/>
      <c r="CS547" s="4"/>
      <c r="CT547" s="6"/>
      <c r="CU547" s="4"/>
      <c r="CV547" s="6"/>
      <c r="CW547" s="5"/>
      <c r="CX547" s="5"/>
      <c r="CY547" s="4"/>
      <c r="CZ547" s="6"/>
      <c r="DA547" s="4"/>
      <c r="DB547" s="6"/>
      <c r="DC547" s="5"/>
      <c r="DD547" s="5"/>
      <c r="DE547" s="4"/>
      <c r="DF547" s="6"/>
      <c r="DG547" s="4"/>
      <c r="DH547" s="6"/>
      <c r="DI547" s="5"/>
      <c r="DJ547" s="5"/>
      <c r="DK547" s="4"/>
      <c r="DL547" s="6"/>
      <c r="DM547" s="4"/>
      <c r="DN547" s="6"/>
      <c r="DO547" s="5"/>
      <c r="DP547" s="5"/>
      <c r="DQ547" s="4"/>
      <c r="DR547" s="6"/>
      <c r="DS547" s="4"/>
      <c r="DT547" s="6"/>
      <c r="DU547" s="5"/>
      <c r="DV547" s="5"/>
      <c r="DW547" s="4"/>
      <c r="DX547" s="6"/>
      <c r="DY547" s="4"/>
      <c r="DZ547" s="6"/>
      <c r="EA547" s="5"/>
      <c r="EB547" s="5"/>
      <c r="EC547" s="4"/>
      <c r="ED547" s="6"/>
      <c r="EE547" s="4"/>
      <c r="EF547" s="6"/>
      <c r="EG547" s="5"/>
      <c r="EH547" s="5"/>
      <c r="EI547" s="4"/>
      <c r="EJ547" s="6"/>
      <c r="EK547" s="4"/>
      <c r="EL547" s="6"/>
      <c r="EM547" s="5"/>
      <c r="EN547" s="5"/>
      <c r="EO547" s="4"/>
      <c r="EP547" s="6"/>
      <c r="EQ547" s="4"/>
      <c r="ER547" s="6"/>
      <c r="ES547" s="5"/>
      <c r="ET547" s="5"/>
      <c r="EU547" s="4"/>
      <c r="EV547" s="6"/>
      <c r="EW547" s="4"/>
      <c r="EX547" s="6"/>
      <c r="EY547" s="5"/>
      <c r="EZ547" s="5"/>
      <c r="FA547" s="4"/>
      <c r="FB547" s="6"/>
      <c r="FC547" s="4"/>
      <c r="FD547" s="6"/>
      <c r="FE547" s="5"/>
      <c r="FF547" s="5"/>
      <c r="FG547" s="4"/>
      <c r="FH547" s="6"/>
      <c r="FI547" s="4"/>
      <c r="FJ547" s="6"/>
      <c r="FK547" s="5"/>
      <c r="FL547" s="5"/>
      <c r="FM547" s="4"/>
      <c r="FN547" s="6"/>
      <c r="FO547" s="4"/>
      <c r="FP547" s="6"/>
      <c r="FQ547" s="5"/>
      <c r="FR547" s="5"/>
      <c r="FS547" s="4"/>
      <c r="FT547" s="6"/>
      <c r="FU547" s="4"/>
      <c r="FV547" s="6"/>
      <c r="FW547" s="5"/>
      <c r="FX547" s="5"/>
      <c r="FY547" s="4"/>
      <c r="FZ547" s="6"/>
      <c r="GA547" s="4"/>
      <c r="GB547" s="6"/>
      <c r="GC547" s="5"/>
      <c r="GD547" s="5"/>
      <c r="GE547" s="4"/>
      <c r="GF547" s="6"/>
      <c r="GG547" s="4"/>
      <c r="GH547" s="6"/>
      <c r="GI547" s="5"/>
      <c r="GJ547" s="5"/>
      <c r="GK547" s="4"/>
      <c r="GL547" s="6"/>
      <c r="GM547" s="4"/>
      <c r="GN547" s="6"/>
      <c r="GO547" s="5"/>
      <c r="GP547" s="5"/>
      <c r="GQ547" s="4"/>
      <c r="GR547" s="6"/>
      <c r="GS547" s="4"/>
      <c r="GT547" s="6"/>
      <c r="GU547" s="5"/>
      <c r="GV547" s="5"/>
      <c r="GW547" s="4"/>
      <c r="GX547" s="6"/>
      <c r="GY547" s="4"/>
      <c r="GZ547" s="6"/>
      <c r="HA547" s="5"/>
      <c r="HB547" s="5"/>
      <c r="HC547" s="4"/>
      <c r="HD547" s="6"/>
      <c r="HE547" s="4"/>
      <c r="HF547" s="6"/>
      <c r="HG547" s="5"/>
      <c r="HH547" s="5"/>
      <c r="HI547" s="4"/>
      <c r="HJ547" s="6"/>
      <c r="HK547" s="4"/>
      <c r="HL547" s="6"/>
      <c r="HM547" s="5"/>
      <c r="HN547" s="5"/>
      <c r="HO547" s="4"/>
      <c r="HP547" s="6"/>
      <c r="HQ547" s="4"/>
      <c r="HR547" s="6"/>
      <c r="HS547" s="5"/>
      <c r="HT547" s="5"/>
      <c r="HU547" s="4"/>
      <c r="HV547" s="6"/>
      <c r="HW547" s="4"/>
      <c r="HX547" s="6"/>
      <c r="HY547" s="5"/>
      <c r="HZ547" s="5"/>
      <c r="IA547" s="4"/>
      <c r="IB547" s="6"/>
      <c r="IC547" s="4"/>
      <c r="ID547" s="6"/>
      <c r="IE547" s="5"/>
      <c r="IF547" s="5"/>
      <c r="IG547" s="4"/>
      <c r="IH547" s="6"/>
      <c r="II547" s="4"/>
      <c r="IJ547" s="6"/>
      <c r="IK547" s="5"/>
      <c r="IL547" s="5"/>
      <c r="IM547" s="4"/>
      <c r="IN547" s="6"/>
      <c r="IO547" s="4"/>
      <c r="IP547" s="6"/>
      <c r="IQ547" s="5"/>
      <c r="IR547" s="5"/>
      <c r="IS547" s="4"/>
      <c r="IT547" s="6"/>
      <c r="IU547" s="4"/>
      <c r="IV547" s="6"/>
      <c r="IW547" s="5"/>
      <c r="IX547" s="5"/>
      <c r="IY547" s="4"/>
      <c r="IZ547" s="6"/>
      <c r="JA547" s="4"/>
      <c r="JB547" s="6"/>
      <c r="JC547" s="5"/>
      <c r="JD547" s="5"/>
      <c r="JE547" s="4"/>
      <c r="JF547" s="6"/>
      <c r="JG547" s="4"/>
      <c r="JH547" s="6"/>
      <c r="JI547" s="5"/>
      <c r="JJ547" s="5"/>
      <c r="JK547" s="4"/>
      <c r="JL547" s="6"/>
      <c r="JM547" s="4"/>
      <c r="JN547" s="6"/>
      <c r="JO547" s="5"/>
      <c r="JP547" s="5"/>
      <c r="JQ547" s="4"/>
      <c r="JR547" s="6"/>
      <c r="JS547" s="4"/>
      <c r="JT547" s="6"/>
      <c r="JU547" s="5"/>
      <c r="JV547" s="5"/>
      <c r="JW547" s="4"/>
      <c r="JX547" s="6"/>
      <c r="JY547" s="4"/>
      <c r="JZ547" s="6"/>
      <c r="KA547" s="5"/>
      <c r="KB547" s="5"/>
      <c r="KC547" s="4"/>
      <c r="KD547" s="6"/>
      <c r="KE547" s="4"/>
      <c r="KF547" s="6"/>
      <c r="KG547" s="5"/>
      <c r="KH547" s="5"/>
      <c r="KI547" s="4"/>
      <c r="KJ547" s="6"/>
      <c r="KK547" s="4"/>
      <c r="KL547" s="6"/>
      <c r="KM547" s="5"/>
      <c r="KN547" s="5"/>
    </row>
    <row r="548">
      <c r="A548" s="3" t="s">
        <v>85</v>
      </c>
      <c r="B548" s="3" t="s">
        <v>552</v>
      </c>
      <c r="C548" s="3" t="s">
        <v>87</v>
      </c>
      <c r="D548" s="3" t="s">
        <v>88</v>
      </c>
      <c r="E548" s="3" t="s">
        <v>581</v>
      </c>
      <c r="F548" s="3" t="s">
        <v>581</v>
      </c>
      <c r="G548" s="3" t="s">
        <v>581</v>
      </c>
      <c r="H548" s="3" t="s">
        <v>129</v>
      </c>
      <c r="I548" s="3" t="s">
        <v>1406</v>
      </c>
      <c r="J548" s="3" t="s">
        <v>1340</v>
      </c>
      <c r="K548" s="4"/>
      <c r="L548" s="4">
        <f>=ROUNDDOWN({0},0)</f>
      </c>
      <c r="M548" s="4"/>
      <c r="N548" s="5"/>
      <c r="O548" s="4"/>
      <c r="P548" s="4">
        <f>=ROUNDDOWN({0},0)</f>
      </c>
      <c r="Q548" s="4"/>
      <c r="R548" s="5"/>
      <c r="S548" s="4">
        <v>44</v>
      </c>
      <c r="T548" s="6">
        <v>884.74</v>
      </c>
      <c r="U548" s="4"/>
      <c r="V548" s="6"/>
      <c r="W548" s="5"/>
      <c r="X548" s="5"/>
      <c r="Y548" s="4">
        <v>2</v>
      </c>
      <c r="Z548" s="6">
        <v>49.99</v>
      </c>
      <c r="AA548" s="4"/>
      <c r="AB548" s="6"/>
      <c r="AC548" s="5"/>
      <c r="AD548" s="5"/>
      <c r="AE548" s="4"/>
      <c r="AF548" s="6"/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>
        <v>4</v>
      </c>
      <c r="AR548" s="6">
        <v>102.37</v>
      </c>
      <c r="AS548" s="4"/>
      <c r="AT548" s="6"/>
      <c r="AU548" s="5"/>
      <c r="AV548" s="5"/>
      <c r="AW548" s="4">
        <v>1</v>
      </c>
      <c r="AX548" s="6">
        <v>23.62</v>
      </c>
      <c r="AY548" s="4"/>
      <c r="AZ548" s="6"/>
      <c r="BA548" s="5"/>
      <c r="BB548" s="5"/>
      <c r="BC548" s="4">
        <v>33</v>
      </c>
      <c r="BD548" s="6">
        <v>621.67</v>
      </c>
      <c r="BE548" s="4"/>
      <c r="BF548" s="6"/>
      <c r="BG548" s="5"/>
      <c r="BH548" s="5"/>
      <c r="BI548" s="4"/>
      <c r="BJ548" s="6"/>
      <c r="BK548" s="4"/>
      <c r="BL548" s="6"/>
      <c r="BM548" s="5"/>
      <c r="BN548" s="5"/>
      <c r="BO548" s="4"/>
      <c r="BP548" s="6"/>
      <c r="BQ548" s="4"/>
      <c r="BR548" s="6"/>
      <c r="BS548" s="5"/>
      <c r="BT548" s="5"/>
      <c r="BU548" s="4">
        <v>3</v>
      </c>
      <c r="BV548" s="6">
        <v>44.1</v>
      </c>
      <c r="BW548" s="4"/>
      <c r="BX548" s="6"/>
      <c r="BY548" s="5"/>
      <c r="BZ548" s="5"/>
      <c r="CA548" s="4"/>
      <c r="CB548" s="6"/>
      <c r="CC548" s="4"/>
      <c r="CD548" s="6"/>
      <c r="CE548" s="5"/>
      <c r="CF548" s="5"/>
      <c r="CG548" s="4"/>
      <c r="CH548" s="6"/>
      <c r="CI548" s="4"/>
      <c r="CJ548" s="6"/>
      <c r="CK548" s="5"/>
      <c r="CL548" s="5"/>
      <c r="CM548" s="4">
        <v>1</v>
      </c>
      <c r="CN548" s="6">
        <v>42.99</v>
      </c>
      <c r="CO548" s="4"/>
      <c r="CP548" s="6"/>
      <c r="CQ548" s="5"/>
      <c r="CR548" s="5"/>
      <c r="CS548" s="4"/>
      <c r="CT548" s="6"/>
      <c r="CU548" s="4"/>
      <c r="CV548" s="6"/>
      <c r="CW548" s="5"/>
      <c r="CX548" s="5"/>
      <c r="CY548" s="4"/>
      <c r="CZ548" s="6"/>
      <c r="DA548" s="4"/>
      <c r="DB548" s="6"/>
      <c r="DC548" s="5"/>
      <c r="DD548" s="5"/>
      <c r="DE548" s="4"/>
      <c r="DF548" s="6"/>
      <c r="DG548" s="4"/>
      <c r="DH548" s="6"/>
      <c r="DI548" s="5"/>
      <c r="DJ548" s="5"/>
      <c r="DK548" s="4"/>
      <c r="DL548" s="6"/>
      <c r="DM548" s="4"/>
      <c r="DN548" s="6"/>
      <c r="DO548" s="5"/>
      <c r="DP548" s="5"/>
      <c r="DQ548" s="4"/>
      <c r="DR548" s="6"/>
      <c r="DS548" s="4"/>
      <c r="DT548" s="6"/>
      <c r="DU548" s="5"/>
      <c r="DV548" s="5"/>
      <c r="DW548" s="4"/>
      <c r="DX548" s="6"/>
      <c r="DY548" s="4"/>
      <c r="DZ548" s="6"/>
      <c r="EA548" s="5"/>
      <c r="EB548" s="5"/>
      <c r="EC548" s="4"/>
      <c r="ED548" s="6"/>
      <c r="EE548" s="4"/>
      <c r="EF548" s="6"/>
      <c r="EG548" s="5"/>
      <c r="EH548" s="5"/>
      <c r="EI548" s="4"/>
      <c r="EJ548" s="6"/>
      <c r="EK548" s="4"/>
      <c r="EL548" s="6"/>
      <c r="EM548" s="5"/>
      <c r="EN548" s="5"/>
      <c r="EO548" s="4"/>
      <c r="EP548" s="6"/>
      <c r="EQ548" s="4"/>
      <c r="ER548" s="6"/>
      <c r="ES548" s="5"/>
      <c r="ET548" s="5"/>
      <c r="EU548" s="4"/>
      <c r="EV548" s="6"/>
      <c r="EW548" s="4"/>
      <c r="EX548" s="6"/>
      <c r="EY548" s="5"/>
      <c r="EZ548" s="5"/>
      <c r="FA548" s="4"/>
      <c r="FB548" s="6"/>
      <c r="FC548" s="4"/>
      <c r="FD548" s="6"/>
      <c r="FE548" s="5"/>
      <c r="FF548" s="5"/>
      <c r="FG548" s="4"/>
      <c r="FH548" s="6"/>
      <c r="FI548" s="4"/>
      <c r="FJ548" s="6"/>
      <c r="FK548" s="5"/>
      <c r="FL548" s="5"/>
      <c r="FM548" s="4"/>
      <c r="FN548" s="6"/>
      <c r="FO548" s="4"/>
      <c r="FP548" s="6"/>
      <c r="FQ548" s="5"/>
      <c r="FR548" s="5"/>
      <c r="FS548" s="4"/>
      <c r="FT548" s="6"/>
      <c r="FU548" s="4"/>
      <c r="FV548" s="6"/>
      <c r="FW548" s="5"/>
      <c r="FX548" s="5"/>
      <c r="FY548" s="4"/>
      <c r="FZ548" s="6"/>
      <c r="GA548" s="4"/>
      <c r="GB548" s="6"/>
      <c r="GC548" s="5"/>
      <c r="GD548" s="5"/>
      <c r="GE548" s="4"/>
      <c r="GF548" s="6"/>
      <c r="GG548" s="4"/>
      <c r="GH548" s="6"/>
      <c r="GI548" s="5"/>
      <c r="GJ548" s="5"/>
      <c r="GK548" s="4"/>
      <c r="GL548" s="6"/>
      <c r="GM548" s="4"/>
      <c r="GN548" s="6"/>
      <c r="GO548" s="5"/>
      <c r="GP548" s="5"/>
      <c r="GQ548" s="4"/>
      <c r="GR548" s="6"/>
      <c r="GS548" s="4"/>
      <c r="GT548" s="6"/>
      <c r="GU548" s="5"/>
      <c r="GV548" s="5"/>
      <c r="GW548" s="4"/>
      <c r="GX548" s="6"/>
      <c r="GY548" s="4"/>
      <c r="GZ548" s="6"/>
      <c r="HA548" s="5"/>
      <c r="HB548" s="5"/>
      <c r="HC548" s="4"/>
      <c r="HD548" s="6"/>
      <c r="HE548" s="4"/>
      <c r="HF548" s="6"/>
      <c r="HG548" s="5"/>
      <c r="HH548" s="5"/>
      <c r="HI548" s="4"/>
      <c r="HJ548" s="6"/>
      <c r="HK548" s="4"/>
      <c r="HL548" s="6"/>
      <c r="HM548" s="5"/>
      <c r="HN548" s="5"/>
      <c r="HO548" s="4"/>
      <c r="HP548" s="6"/>
      <c r="HQ548" s="4"/>
      <c r="HR548" s="6"/>
      <c r="HS548" s="5"/>
      <c r="HT548" s="5"/>
      <c r="HU548" s="4"/>
      <c r="HV548" s="6"/>
      <c r="HW548" s="4"/>
      <c r="HX548" s="6"/>
      <c r="HY548" s="5"/>
      <c r="HZ548" s="5"/>
      <c r="IA548" s="4"/>
      <c r="IB548" s="6"/>
      <c r="IC548" s="4"/>
      <c r="ID548" s="6"/>
      <c r="IE548" s="5"/>
      <c r="IF548" s="5"/>
      <c r="IG548" s="4"/>
      <c r="IH548" s="6"/>
      <c r="II548" s="4"/>
      <c r="IJ548" s="6"/>
      <c r="IK548" s="5"/>
      <c r="IL548" s="5"/>
      <c r="IM548" s="4"/>
      <c r="IN548" s="6"/>
      <c r="IO548" s="4"/>
      <c r="IP548" s="6"/>
      <c r="IQ548" s="5"/>
      <c r="IR548" s="5"/>
      <c r="IS548" s="4"/>
      <c r="IT548" s="6"/>
      <c r="IU548" s="4"/>
      <c r="IV548" s="6"/>
      <c r="IW548" s="5"/>
      <c r="IX548" s="5"/>
      <c r="IY548" s="4"/>
      <c r="IZ548" s="6"/>
      <c r="JA548" s="4"/>
      <c r="JB548" s="6"/>
      <c r="JC548" s="5"/>
      <c r="JD548" s="5"/>
      <c r="JE548" s="4"/>
      <c r="JF548" s="6"/>
      <c r="JG548" s="4"/>
      <c r="JH548" s="6"/>
      <c r="JI548" s="5"/>
      <c r="JJ548" s="5"/>
      <c r="JK548" s="4"/>
      <c r="JL548" s="6"/>
      <c r="JM548" s="4"/>
      <c r="JN548" s="6"/>
      <c r="JO548" s="5"/>
      <c r="JP548" s="5"/>
      <c r="JQ548" s="4"/>
      <c r="JR548" s="6"/>
      <c r="JS548" s="4"/>
      <c r="JT548" s="6"/>
      <c r="JU548" s="5"/>
      <c r="JV548" s="5"/>
      <c r="JW548" s="4"/>
      <c r="JX548" s="6"/>
      <c r="JY548" s="4"/>
      <c r="JZ548" s="6"/>
      <c r="KA548" s="5"/>
      <c r="KB548" s="5"/>
      <c r="KC548" s="4"/>
      <c r="KD548" s="6"/>
      <c r="KE548" s="4"/>
      <c r="KF548" s="6"/>
      <c r="KG548" s="5"/>
      <c r="KH548" s="5"/>
      <c r="KI548" s="4"/>
      <c r="KJ548" s="6"/>
      <c r="KK548" s="4"/>
      <c r="KL548" s="6"/>
      <c r="KM548" s="5"/>
      <c r="KN548" s="5"/>
    </row>
    <row r="549">
      <c r="A549" s="3" t="s">
        <v>85</v>
      </c>
      <c r="B549" s="3" t="s">
        <v>552</v>
      </c>
      <c r="C549" s="3" t="s">
        <v>87</v>
      </c>
      <c r="D549" s="3" t="s">
        <v>88</v>
      </c>
      <c r="E549" s="3" t="s">
        <v>581</v>
      </c>
      <c r="F549" s="3" t="s">
        <v>581</v>
      </c>
      <c r="G549" s="3" t="s">
        <v>581</v>
      </c>
      <c r="H549" s="3" t="s">
        <v>129</v>
      </c>
      <c r="I549" s="3" t="s">
        <v>1322</v>
      </c>
      <c r="J549" s="3" t="s">
        <v>1340</v>
      </c>
      <c r="K549" s="4">
        <v>58</v>
      </c>
      <c r="L549" s="4">
        <f>=ROUNDDOWN(1.93333333333333,0)</f>
      </c>
      <c r="M549" s="4"/>
      <c r="N549" s="5"/>
      <c r="O549" s="4"/>
      <c r="P549" s="4">
        <f>=ROUNDDOWN({0},0)</f>
      </c>
      <c r="Q549" s="4"/>
      <c r="R549" s="5"/>
      <c r="S549" s="4">
        <v>13</v>
      </c>
      <c r="T549" s="6">
        <v>240.87</v>
      </c>
      <c r="U549" s="4"/>
      <c r="V549" s="6"/>
      <c r="W549" s="5"/>
      <c r="X549" s="5"/>
      <c r="Y549" s="4"/>
      <c r="Z549" s="6"/>
      <c r="AA549" s="4"/>
      <c r="AB549" s="6"/>
      <c r="AC549" s="5"/>
      <c r="AD549" s="5"/>
      <c r="AE549" s="4"/>
      <c r="AF549" s="6"/>
      <c r="AG549" s="4"/>
      <c r="AH549" s="6"/>
      <c r="AI549" s="5"/>
      <c r="AJ549" s="5"/>
      <c r="AK549" s="4"/>
      <c r="AL549" s="6"/>
      <c r="AM549" s="4"/>
      <c r="AN549" s="6"/>
      <c r="AO549" s="5"/>
      <c r="AP549" s="5"/>
      <c r="AQ549" s="4"/>
      <c r="AR549" s="6"/>
      <c r="AS549" s="4"/>
      <c r="AT549" s="6"/>
      <c r="AU549" s="5"/>
      <c r="AV549" s="5"/>
      <c r="AW549" s="4"/>
      <c r="AX549" s="6"/>
      <c r="AY549" s="4"/>
      <c r="AZ549" s="6"/>
      <c r="BA549" s="5"/>
      <c r="BB549" s="5"/>
      <c r="BC549" s="4">
        <v>13</v>
      </c>
      <c r="BD549" s="6">
        <v>240.87</v>
      </c>
      <c r="BE549" s="4"/>
      <c r="BF549" s="6"/>
      <c r="BG549" s="5"/>
      <c r="BH549" s="5"/>
      <c r="BI549" s="4"/>
      <c r="BJ549" s="6"/>
      <c r="BK549" s="4"/>
      <c r="BL549" s="6"/>
      <c r="BM549" s="5"/>
      <c r="BN549" s="5"/>
      <c r="BO549" s="4"/>
      <c r="BP549" s="6"/>
      <c r="BQ549" s="4"/>
      <c r="BR549" s="6"/>
      <c r="BS549" s="5"/>
      <c r="BT549" s="5"/>
      <c r="BU549" s="4"/>
      <c r="BV549" s="6"/>
      <c r="BW549" s="4"/>
      <c r="BX549" s="6"/>
      <c r="BY549" s="5"/>
      <c r="BZ549" s="5"/>
      <c r="CA549" s="4"/>
      <c r="CB549" s="6"/>
      <c r="CC549" s="4"/>
      <c r="CD549" s="6"/>
      <c r="CE549" s="5"/>
      <c r="CF549" s="5"/>
      <c r="CG549" s="4"/>
      <c r="CH549" s="6"/>
      <c r="CI549" s="4"/>
      <c r="CJ549" s="6"/>
      <c r="CK549" s="5"/>
      <c r="CL549" s="5"/>
      <c r="CM549" s="4"/>
      <c r="CN549" s="6"/>
      <c r="CO549" s="4"/>
      <c r="CP549" s="6"/>
      <c r="CQ549" s="5"/>
      <c r="CR549" s="5"/>
      <c r="CS549" s="4"/>
      <c r="CT549" s="6"/>
      <c r="CU549" s="4"/>
      <c r="CV549" s="6"/>
      <c r="CW549" s="5"/>
      <c r="CX549" s="5"/>
      <c r="CY549" s="4"/>
      <c r="CZ549" s="6"/>
      <c r="DA549" s="4"/>
      <c r="DB549" s="6"/>
      <c r="DC549" s="5"/>
      <c r="DD549" s="5"/>
      <c r="DE549" s="4"/>
      <c r="DF549" s="6"/>
      <c r="DG549" s="4"/>
      <c r="DH549" s="6"/>
      <c r="DI549" s="5"/>
      <c r="DJ549" s="5"/>
      <c r="DK549" s="4"/>
      <c r="DL549" s="6"/>
      <c r="DM549" s="4"/>
      <c r="DN549" s="6"/>
      <c r="DO549" s="5"/>
      <c r="DP549" s="5"/>
      <c r="DQ549" s="4"/>
      <c r="DR549" s="6"/>
      <c r="DS549" s="4"/>
      <c r="DT549" s="6"/>
      <c r="DU549" s="5"/>
      <c r="DV549" s="5"/>
      <c r="DW549" s="4"/>
      <c r="DX549" s="6"/>
      <c r="DY549" s="4"/>
      <c r="DZ549" s="6"/>
      <c r="EA549" s="5"/>
      <c r="EB549" s="5"/>
      <c r="EC549" s="4"/>
      <c r="ED549" s="6"/>
      <c r="EE549" s="4"/>
      <c r="EF549" s="6"/>
      <c r="EG549" s="5"/>
      <c r="EH549" s="5"/>
      <c r="EI549" s="4"/>
      <c r="EJ549" s="6"/>
      <c r="EK549" s="4"/>
      <c r="EL549" s="6"/>
      <c r="EM549" s="5"/>
      <c r="EN549" s="5"/>
      <c r="EO549" s="4"/>
      <c r="EP549" s="6"/>
      <c r="EQ549" s="4"/>
      <c r="ER549" s="6"/>
      <c r="ES549" s="5"/>
      <c r="ET549" s="5"/>
      <c r="EU549" s="4"/>
      <c r="EV549" s="6"/>
      <c r="EW549" s="4"/>
      <c r="EX549" s="6"/>
      <c r="EY549" s="5"/>
      <c r="EZ549" s="5"/>
      <c r="FA549" s="4"/>
      <c r="FB549" s="6"/>
      <c r="FC549" s="4"/>
      <c r="FD549" s="6"/>
      <c r="FE549" s="5"/>
      <c r="FF549" s="5"/>
      <c r="FG549" s="4"/>
      <c r="FH549" s="6"/>
      <c r="FI549" s="4"/>
      <c r="FJ549" s="6"/>
      <c r="FK549" s="5"/>
      <c r="FL549" s="5"/>
      <c r="FM549" s="4"/>
      <c r="FN549" s="6"/>
      <c r="FO549" s="4"/>
      <c r="FP549" s="6"/>
      <c r="FQ549" s="5"/>
      <c r="FR549" s="5"/>
      <c r="FS549" s="4"/>
      <c r="FT549" s="6"/>
      <c r="FU549" s="4"/>
      <c r="FV549" s="6"/>
      <c r="FW549" s="5"/>
      <c r="FX549" s="5"/>
      <c r="FY549" s="4"/>
      <c r="FZ549" s="6"/>
      <c r="GA549" s="4"/>
      <c r="GB549" s="6"/>
      <c r="GC549" s="5"/>
      <c r="GD549" s="5"/>
      <c r="GE549" s="4"/>
      <c r="GF549" s="6"/>
      <c r="GG549" s="4"/>
      <c r="GH549" s="6"/>
      <c r="GI549" s="5"/>
      <c r="GJ549" s="5"/>
      <c r="GK549" s="4"/>
      <c r="GL549" s="6"/>
      <c r="GM549" s="4"/>
      <c r="GN549" s="6"/>
      <c r="GO549" s="5"/>
      <c r="GP549" s="5"/>
      <c r="GQ549" s="4"/>
      <c r="GR549" s="6"/>
      <c r="GS549" s="4"/>
      <c r="GT549" s="6"/>
      <c r="GU549" s="5"/>
      <c r="GV549" s="5"/>
      <c r="GW549" s="4"/>
      <c r="GX549" s="6"/>
      <c r="GY549" s="4"/>
      <c r="GZ549" s="6"/>
      <c r="HA549" s="5"/>
      <c r="HB549" s="5"/>
      <c r="HC549" s="4"/>
      <c r="HD549" s="6"/>
      <c r="HE549" s="4"/>
      <c r="HF549" s="6"/>
      <c r="HG549" s="5"/>
      <c r="HH549" s="5"/>
      <c r="HI549" s="4"/>
      <c r="HJ549" s="6"/>
      <c r="HK549" s="4"/>
      <c r="HL549" s="6"/>
      <c r="HM549" s="5"/>
      <c r="HN549" s="5"/>
      <c r="HO549" s="4"/>
      <c r="HP549" s="6"/>
      <c r="HQ549" s="4"/>
      <c r="HR549" s="6"/>
      <c r="HS549" s="5"/>
      <c r="HT549" s="5"/>
      <c r="HU549" s="4"/>
      <c r="HV549" s="6"/>
      <c r="HW549" s="4"/>
      <c r="HX549" s="6"/>
      <c r="HY549" s="5"/>
      <c r="HZ549" s="5"/>
      <c r="IA549" s="4"/>
      <c r="IB549" s="6"/>
      <c r="IC549" s="4"/>
      <c r="ID549" s="6"/>
      <c r="IE549" s="5"/>
      <c r="IF549" s="5"/>
      <c r="IG549" s="4"/>
      <c r="IH549" s="6"/>
      <c r="II549" s="4"/>
      <c r="IJ549" s="6"/>
      <c r="IK549" s="5"/>
      <c r="IL549" s="5"/>
      <c r="IM549" s="4"/>
      <c r="IN549" s="6"/>
      <c r="IO549" s="4"/>
      <c r="IP549" s="6"/>
      <c r="IQ549" s="5"/>
      <c r="IR549" s="5"/>
      <c r="IS549" s="4"/>
      <c r="IT549" s="6"/>
      <c r="IU549" s="4"/>
      <c r="IV549" s="6"/>
      <c r="IW549" s="5"/>
      <c r="IX549" s="5"/>
      <c r="IY549" s="4"/>
      <c r="IZ549" s="6"/>
      <c r="JA549" s="4"/>
      <c r="JB549" s="6"/>
      <c r="JC549" s="5"/>
      <c r="JD549" s="5"/>
      <c r="JE549" s="4"/>
      <c r="JF549" s="6"/>
      <c r="JG549" s="4"/>
      <c r="JH549" s="6"/>
      <c r="JI549" s="5"/>
      <c r="JJ549" s="5"/>
      <c r="JK549" s="4"/>
      <c r="JL549" s="6"/>
      <c r="JM549" s="4"/>
      <c r="JN549" s="6"/>
      <c r="JO549" s="5"/>
      <c r="JP549" s="5"/>
      <c r="JQ549" s="4"/>
      <c r="JR549" s="6"/>
      <c r="JS549" s="4"/>
      <c r="JT549" s="6"/>
      <c r="JU549" s="5"/>
      <c r="JV549" s="5"/>
      <c r="JW549" s="4"/>
      <c r="JX549" s="6"/>
      <c r="JY549" s="4"/>
      <c r="JZ549" s="6"/>
      <c r="KA549" s="5"/>
      <c r="KB549" s="5"/>
      <c r="KC549" s="4"/>
      <c r="KD549" s="6"/>
      <c r="KE549" s="4"/>
      <c r="KF549" s="6"/>
      <c r="KG549" s="5"/>
      <c r="KH549" s="5"/>
      <c r="KI549" s="4"/>
      <c r="KJ549" s="6"/>
      <c r="KK549" s="4"/>
      <c r="KL549" s="6"/>
      <c r="KM549" s="5"/>
      <c r="KN549" s="5"/>
    </row>
    <row r="550">
      <c r="A550" s="3" t="s">
        <v>85</v>
      </c>
      <c r="B550" s="3" t="s">
        <v>552</v>
      </c>
      <c r="C550" s="3" t="s">
        <v>87</v>
      </c>
      <c r="D550" s="3" t="s">
        <v>88</v>
      </c>
      <c r="E550" s="3" t="s">
        <v>582</v>
      </c>
      <c r="F550" s="3" t="s">
        <v>138</v>
      </c>
      <c r="G550" s="3" t="s">
        <v>399</v>
      </c>
      <c r="H550" s="3" t="s">
        <v>96</v>
      </c>
      <c r="I550" s="3" t="s">
        <v>1395</v>
      </c>
      <c r="J550" s="3" t="s">
        <v>1318</v>
      </c>
      <c r="K550" s="4">
        <v>642</v>
      </c>
      <c r="L550" s="4">
        <f>=ROUNDDOWN(41.4193548387097,0)</f>
      </c>
      <c r="M550" s="4">
        <v>378</v>
      </c>
      <c r="N550" s="5"/>
      <c r="O550" s="4"/>
      <c r="P550" s="4">
        <f>=ROUNDDOWN({0},0)</f>
      </c>
      <c r="Q550" s="4"/>
      <c r="R550" s="5"/>
      <c r="S550" s="4">
        <v>13</v>
      </c>
      <c r="T550" s="6">
        <v>488.66</v>
      </c>
      <c r="U550" s="4"/>
      <c r="V550" s="6"/>
      <c r="W550" s="5"/>
      <c r="X550" s="5"/>
      <c r="Y550" s="4">
        <v>3</v>
      </c>
      <c r="Z550" s="6">
        <v>102.6</v>
      </c>
      <c r="AA550" s="4"/>
      <c r="AB550" s="6"/>
      <c r="AC550" s="5"/>
      <c r="AD550" s="5"/>
      <c r="AE550" s="4"/>
      <c r="AF550" s="6"/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  <c r="AW550" s="4"/>
      <c r="AX550" s="6"/>
      <c r="AY550" s="4"/>
      <c r="AZ550" s="6"/>
      <c r="BA550" s="5"/>
      <c r="BB550" s="5"/>
      <c r="BC550" s="4"/>
      <c r="BD550" s="6"/>
      <c r="BE550" s="4"/>
      <c r="BF550" s="6"/>
      <c r="BG550" s="5"/>
      <c r="BH550" s="5"/>
      <c r="BI550" s="4"/>
      <c r="BJ550" s="6"/>
      <c r="BK550" s="4"/>
      <c r="BL550" s="6"/>
      <c r="BM550" s="5"/>
      <c r="BN550" s="5"/>
      <c r="BO550" s="4"/>
      <c r="BP550" s="6"/>
      <c r="BQ550" s="4"/>
      <c r="BR550" s="6"/>
      <c r="BS550" s="5"/>
      <c r="BT550" s="5"/>
      <c r="BU550" s="4">
        <v>6</v>
      </c>
      <c r="BV550" s="6">
        <v>206.1</v>
      </c>
      <c r="BW550" s="4"/>
      <c r="BX550" s="6"/>
      <c r="BY550" s="5"/>
      <c r="BZ550" s="5"/>
      <c r="CA550" s="4"/>
      <c r="CB550" s="6"/>
      <c r="CC550" s="4"/>
      <c r="CD550" s="6"/>
      <c r="CE550" s="5"/>
      <c r="CF550" s="5"/>
      <c r="CG550" s="4"/>
      <c r="CH550" s="6"/>
      <c r="CI550" s="4"/>
      <c r="CJ550" s="6"/>
      <c r="CK550" s="5"/>
      <c r="CL550" s="5"/>
      <c r="CM550" s="4">
        <v>4</v>
      </c>
      <c r="CN550" s="6">
        <v>179.96</v>
      </c>
      <c r="CO550" s="4"/>
      <c r="CP550" s="6"/>
      <c r="CQ550" s="5"/>
      <c r="CR550" s="5"/>
      <c r="CS550" s="4"/>
      <c r="CT550" s="6"/>
      <c r="CU550" s="4"/>
      <c r="CV550" s="6"/>
      <c r="CW550" s="5"/>
      <c r="CX550" s="5"/>
      <c r="CY550" s="4"/>
      <c r="CZ550" s="6"/>
      <c r="DA550" s="4"/>
      <c r="DB550" s="6"/>
      <c r="DC550" s="5"/>
      <c r="DD550" s="5"/>
      <c r="DE550" s="4"/>
      <c r="DF550" s="6"/>
      <c r="DG550" s="4"/>
      <c r="DH550" s="6"/>
      <c r="DI550" s="5"/>
      <c r="DJ550" s="5"/>
      <c r="DK550" s="4"/>
      <c r="DL550" s="6"/>
      <c r="DM550" s="4"/>
      <c r="DN550" s="6"/>
      <c r="DO550" s="5"/>
      <c r="DP550" s="5"/>
      <c r="DQ550" s="4"/>
      <c r="DR550" s="6"/>
      <c r="DS550" s="4"/>
      <c r="DT550" s="6"/>
      <c r="DU550" s="5"/>
      <c r="DV550" s="5"/>
      <c r="DW550" s="4"/>
      <c r="DX550" s="6"/>
      <c r="DY550" s="4"/>
      <c r="DZ550" s="6"/>
      <c r="EA550" s="5"/>
      <c r="EB550" s="5"/>
      <c r="EC550" s="4"/>
      <c r="ED550" s="6"/>
      <c r="EE550" s="4"/>
      <c r="EF550" s="6"/>
      <c r="EG550" s="5"/>
      <c r="EH550" s="5"/>
      <c r="EI550" s="4"/>
      <c r="EJ550" s="6"/>
      <c r="EK550" s="4"/>
      <c r="EL550" s="6"/>
      <c r="EM550" s="5"/>
      <c r="EN550" s="5"/>
      <c r="EO550" s="4"/>
      <c r="EP550" s="6"/>
      <c r="EQ550" s="4"/>
      <c r="ER550" s="6"/>
      <c r="ES550" s="5"/>
      <c r="ET550" s="5"/>
      <c r="EU550" s="4"/>
      <c r="EV550" s="6"/>
      <c r="EW550" s="4"/>
      <c r="EX550" s="6"/>
      <c r="EY550" s="5"/>
      <c r="EZ550" s="5"/>
      <c r="FA550" s="4"/>
      <c r="FB550" s="6"/>
      <c r="FC550" s="4"/>
      <c r="FD550" s="6"/>
      <c r="FE550" s="5"/>
      <c r="FF550" s="5"/>
      <c r="FG550" s="4"/>
      <c r="FH550" s="6"/>
      <c r="FI550" s="4"/>
      <c r="FJ550" s="6"/>
      <c r="FK550" s="5"/>
      <c r="FL550" s="5"/>
      <c r="FM550" s="4"/>
      <c r="FN550" s="6"/>
      <c r="FO550" s="4"/>
      <c r="FP550" s="6"/>
      <c r="FQ550" s="5"/>
      <c r="FR550" s="5"/>
      <c r="FS550" s="4"/>
      <c r="FT550" s="6"/>
      <c r="FU550" s="4"/>
      <c r="FV550" s="6"/>
      <c r="FW550" s="5"/>
      <c r="FX550" s="5"/>
      <c r="FY550" s="4"/>
      <c r="FZ550" s="6"/>
      <c r="GA550" s="4"/>
      <c r="GB550" s="6"/>
      <c r="GC550" s="5"/>
      <c r="GD550" s="5"/>
      <c r="GE550" s="4"/>
      <c r="GF550" s="6"/>
      <c r="GG550" s="4"/>
      <c r="GH550" s="6"/>
      <c r="GI550" s="5"/>
      <c r="GJ550" s="5"/>
      <c r="GK550" s="4"/>
      <c r="GL550" s="6"/>
      <c r="GM550" s="4"/>
      <c r="GN550" s="6"/>
      <c r="GO550" s="5"/>
      <c r="GP550" s="5"/>
      <c r="GQ550" s="4"/>
      <c r="GR550" s="6"/>
      <c r="GS550" s="4"/>
      <c r="GT550" s="6"/>
      <c r="GU550" s="5"/>
      <c r="GV550" s="5"/>
      <c r="GW550" s="4"/>
      <c r="GX550" s="6"/>
      <c r="GY550" s="4"/>
      <c r="GZ550" s="6"/>
      <c r="HA550" s="5"/>
      <c r="HB550" s="5"/>
      <c r="HC550" s="4"/>
      <c r="HD550" s="6"/>
      <c r="HE550" s="4"/>
      <c r="HF550" s="6"/>
      <c r="HG550" s="5"/>
      <c r="HH550" s="5"/>
      <c r="HI550" s="4"/>
      <c r="HJ550" s="6"/>
      <c r="HK550" s="4"/>
      <c r="HL550" s="6"/>
      <c r="HM550" s="5"/>
      <c r="HN550" s="5"/>
      <c r="HO550" s="4"/>
      <c r="HP550" s="6"/>
      <c r="HQ550" s="4"/>
      <c r="HR550" s="6"/>
      <c r="HS550" s="5"/>
      <c r="HT550" s="5"/>
      <c r="HU550" s="4"/>
      <c r="HV550" s="6"/>
      <c r="HW550" s="4"/>
      <c r="HX550" s="6"/>
      <c r="HY550" s="5"/>
      <c r="HZ550" s="5"/>
      <c r="IA550" s="4"/>
      <c r="IB550" s="6"/>
      <c r="IC550" s="4"/>
      <c r="ID550" s="6"/>
      <c r="IE550" s="5"/>
      <c r="IF550" s="5"/>
      <c r="IG550" s="4"/>
      <c r="IH550" s="6"/>
      <c r="II550" s="4"/>
      <c r="IJ550" s="6"/>
      <c r="IK550" s="5"/>
      <c r="IL550" s="5"/>
      <c r="IM550" s="4"/>
      <c r="IN550" s="6"/>
      <c r="IO550" s="4"/>
      <c r="IP550" s="6"/>
      <c r="IQ550" s="5"/>
      <c r="IR550" s="5"/>
      <c r="IS550" s="4"/>
      <c r="IT550" s="6"/>
      <c r="IU550" s="4"/>
      <c r="IV550" s="6"/>
      <c r="IW550" s="5"/>
      <c r="IX550" s="5"/>
      <c r="IY550" s="4"/>
      <c r="IZ550" s="6"/>
      <c r="JA550" s="4"/>
      <c r="JB550" s="6"/>
      <c r="JC550" s="5"/>
      <c r="JD550" s="5"/>
      <c r="JE550" s="4"/>
      <c r="JF550" s="6"/>
      <c r="JG550" s="4"/>
      <c r="JH550" s="6"/>
      <c r="JI550" s="5"/>
      <c r="JJ550" s="5"/>
      <c r="JK550" s="4"/>
      <c r="JL550" s="6"/>
      <c r="JM550" s="4"/>
      <c r="JN550" s="6"/>
      <c r="JO550" s="5"/>
      <c r="JP550" s="5"/>
      <c r="JQ550" s="4"/>
      <c r="JR550" s="6"/>
      <c r="JS550" s="4"/>
      <c r="JT550" s="6"/>
      <c r="JU550" s="5"/>
      <c r="JV550" s="5"/>
      <c r="JW550" s="4"/>
      <c r="JX550" s="6"/>
      <c r="JY550" s="4"/>
      <c r="JZ550" s="6"/>
      <c r="KA550" s="5"/>
      <c r="KB550" s="5"/>
      <c r="KC550" s="4"/>
      <c r="KD550" s="6"/>
      <c r="KE550" s="4"/>
      <c r="KF550" s="6"/>
      <c r="KG550" s="5"/>
      <c r="KH550" s="5"/>
      <c r="KI550" s="4"/>
      <c r="KJ550" s="6"/>
      <c r="KK550" s="4"/>
      <c r="KL550" s="6"/>
      <c r="KM550" s="5"/>
      <c r="KN550" s="5"/>
    </row>
    <row r="551">
      <c r="A551" s="3" t="s">
        <v>85</v>
      </c>
      <c r="B551" s="3" t="s">
        <v>552</v>
      </c>
      <c r="C551" s="3" t="s">
        <v>87</v>
      </c>
      <c r="D551" s="3" t="s">
        <v>88</v>
      </c>
      <c r="E551" s="3" t="s">
        <v>582</v>
      </c>
      <c r="F551" s="3" t="s">
        <v>138</v>
      </c>
      <c r="G551" s="3" t="s">
        <v>399</v>
      </c>
      <c r="H551" s="3" t="s">
        <v>96</v>
      </c>
      <c r="I551" s="3" t="s">
        <v>1338</v>
      </c>
      <c r="J551" s="3" t="s">
        <v>1318</v>
      </c>
      <c r="K551" s="4">
        <v>952</v>
      </c>
      <c r="L551" s="4">
        <f>=ROUNDDOWN(112,0)</f>
      </c>
      <c r="M551" s="4">
        <v>555</v>
      </c>
      <c r="N551" s="5"/>
      <c r="O551" s="4"/>
      <c r="P551" s="4">
        <f>=ROUNDDOWN({0},0)</f>
      </c>
      <c r="Q551" s="4"/>
      <c r="R551" s="5"/>
      <c r="S551" s="4">
        <v>7</v>
      </c>
      <c r="T551" s="6">
        <v>285.89</v>
      </c>
      <c r="U551" s="4"/>
      <c r="V551" s="6"/>
      <c r="W551" s="5"/>
      <c r="X551" s="5"/>
      <c r="Y551" s="4">
        <v>1</v>
      </c>
      <c r="Z551" s="6">
        <v>37.8</v>
      </c>
      <c r="AA551" s="4"/>
      <c r="AB551" s="6"/>
      <c r="AC551" s="5"/>
      <c r="AD551" s="5"/>
      <c r="AE551" s="4"/>
      <c r="AF551" s="6"/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/>
      <c r="AR551" s="6"/>
      <c r="AS551" s="4"/>
      <c r="AT551" s="6"/>
      <c r="AU551" s="5"/>
      <c r="AV551" s="5"/>
      <c r="AW551" s="4"/>
      <c r="AX551" s="6"/>
      <c r="AY551" s="4"/>
      <c r="AZ551" s="6"/>
      <c r="BA551" s="5"/>
      <c r="BB551" s="5"/>
      <c r="BC551" s="4">
        <v>1</v>
      </c>
      <c r="BD551" s="6">
        <v>64.99</v>
      </c>
      <c r="BE551" s="4"/>
      <c r="BF551" s="6"/>
      <c r="BG551" s="5"/>
      <c r="BH551" s="5"/>
      <c r="BI551" s="4"/>
      <c r="BJ551" s="6"/>
      <c r="BK551" s="4"/>
      <c r="BL551" s="6"/>
      <c r="BM551" s="5"/>
      <c r="BN551" s="5"/>
      <c r="BO551" s="4"/>
      <c r="BP551" s="6"/>
      <c r="BQ551" s="4"/>
      <c r="BR551" s="6"/>
      <c r="BS551" s="5"/>
      <c r="BT551" s="5"/>
      <c r="BU551" s="4">
        <v>5</v>
      </c>
      <c r="BV551" s="6">
        <v>183.1</v>
      </c>
      <c r="BW551" s="4"/>
      <c r="BX551" s="6"/>
      <c r="BY551" s="5"/>
      <c r="BZ551" s="5"/>
      <c r="CA551" s="4"/>
      <c r="CB551" s="6"/>
      <c r="CC551" s="4"/>
      <c r="CD551" s="6"/>
      <c r="CE551" s="5"/>
      <c r="CF551" s="5"/>
      <c r="CG551" s="4"/>
      <c r="CH551" s="6"/>
      <c r="CI551" s="4"/>
      <c r="CJ551" s="6"/>
      <c r="CK551" s="5"/>
      <c r="CL551" s="5"/>
      <c r="CM551" s="4"/>
      <c r="CN551" s="6"/>
      <c r="CO551" s="4"/>
      <c r="CP551" s="6"/>
      <c r="CQ551" s="5"/>
      <c r="CR551" s="5"/>
      <c r="CS551" s="4"/>
      <c r="CT551" s="6"/>
      <c r="CU551" s="4"/>
      <c r="CV551" s="6"/>
      <c r="CW551" s="5"/>
      <c r="CX551" s="5"/>
      <c r="CY551" s="4"/>
      <c r="CZ551" s="6"/>
      <c r="DA551" s="4"/>
      <c r="DB551" s="6"/>
      <c r="DC551" s="5"/>
      <c r="DD551" s="5"/>
      <c r="DE551" s="4"/>
      <c r="DF551" s="6"/>
      <c r="DG551" s="4"/>
      <c r="DH551" s="6"/>
      <c r="DI551" s="5"/>
      <c r="DJ551" s="5"/>
      <c r="DK551" s="4"/>
      <c r="DL551" s="6"/>
      <c r="DM551" s="4"/>
      <c r="DN551" s="6"/>
      <c r="DO551" s="5"/>
      <c r="DP551" s="5"/>
      <c r="DQ551" s="4"/>
      <c r="DR551" s="6"/>
      <c r="DS551" s="4"/>
      <c r="DT551" s="6"/>
      <c r="DU551" s="5"/>
      <c r="DV551" s="5"/>
      <c r="DW551" s="4"/>
      <c r="DX551" s="6"/>
      <c r="DY551" s="4"/>
      <c r="DZ551" s="6"/>
      <c r="EA551" s="5"/>
      <c r="EB551" s="5"/>
      <c r="EC551" s="4"/>
      <c r="ED551" s="6"/>
      <c r="EE551" s="4"/>
      <c r="EF551" s="6"/>
      <c r="EG551" s="5"/>
      <c r="EH551" s="5"/>
      <c r="EI551" s="4"/>
      <c r="EJ551" s="6"/>
      <c r="EK551" s="4"/>
      <c r="EL551" s="6"/>
      <c r="EM551" s="5"/>
      <c r="EN551" s="5"/>
      <c r="EO551" s="4"/>
      <c r="EP551" s="6"/>
      <c r="EQ551" s="4"/>
      <c r="ER551" s="6"/>
      <c r="ES551" s="5"/>
      <c r="ET551" s="5"/>
      <c r="EU551" s="4"/>
      <c r="EV551" s="6"/>
      <c r="EW551" s="4"/>
      <c r="EX551" s="6"/>
      <c r="EY551" s="5"/>
      <c r="EZ551" s="5"/>
      <c r="FA551" s="4"/>
      <c r="FB551" s="6"/>
      <c r="FC551" s="4"/>
      <c r="FD551" s="6"/>
      <c r="FE551" s="5"/>
      <c r="FF551" s="5"/>
      <c r="FG551" s="4"/>
      <c r="FH551" s="6"/>
      <c r="FI551" s="4"/>
      <c r="FJ551" s="6"/>
      <c r="FK551" s="5"/>
      <c r="FL551" s="5"/>
      <c r="FM551" s="4"/>
      <c r="FN551" s="6"/>
      <c r="FO551" s="4"/>
      <c r="FP551" s="6"/>
      <c r="FQ551" s="5"/>
      <c r="FR551" s="5"/>
      <c r="FS551" s="4"/>
      <c r="FT551" s="6"/>
      <c r="FU551" s="4"/>
      <c r="FV551" s="6"/>
      <c r="FW551" s="5"/>
      <c r="FX551" s="5"/>
      <c r="FY551" s="4"/>
      <c r="FZ551" s="6"/>
      <c r="GA551" s="4"/>
      <c r="GB551" s="6"/>
      <c r="GC551" s="5"/>
      <c r="GD551" s="5"/>
      <c r="GE551" s="4"/>
      <c r="GF551" s="6"/>
      <c r="GG551" s="4"/>
      <c r="GH551" s="6"/>
      <c r="GI551" s="5"/>
      <c r="GJ551" s="5"/>
      <c r="GK551" s="4"/>
      <c r="GL551" s="6"/>
      <c r="GM551" s="4"/>
      <c r="GN551" s="6"/>
      <c r="GO551" s="5"/>
      <c r="GP551" s="5"/>
      <c r="GQ551" s="4"/>
      <c r="GR551" s="6"/>
      <c r="GS551" s="4"/>
      <c r="GT551" s="6"/>
      <c r="GU551" s="5"/>
      <c r="GV551" s="5"/>
      <c r="GW551" s="4"/>
      <c r="GX551" s="6"/>
      <c r="GY551" s="4"/>
      <c r="GZ551" s="6"/>
      <c r="HA551" s="5"/>
      <c r="HB551" s="5"/>
      <c r="HC551" s="4"/>
      <c r="HD551" s="6"/>
      <c r="HE551" s="4"/>
      <c r="HF551" s="6"/>
      <c r="HG551" s="5"/>
      <c r="HH551" s="5"/>
      <c r="HI551" s="4"/>
      <c r="HJ551" s="6"/>
      <c r="HK551" s="4"/>
      <c r="HL551" s="6"/>
      <c r="HM551" s="5"/>
      <c r="HN551" s="5"/>
      <c r="HO551" s="4"/>
      <c r="HP551" s="6"/>
      <c r="HQ551" s="4"/>
      <c r="HR551" s="6"/>
      <c r="HS551" s="5"/>
      <c r="HT551" s="5"/>
      <c r="HU551" s="4"/>
      <c r="HV551" s="6"/>
      <c r="HW551" s="4"/>
      <c r="HX551" s="6"/>
      <c r="HY551" s="5"/>
      <c r="HZ551" s="5"/>
      <c r="IA551" s="4"/>
      <c r="IB551" s="6"/>
      <c r="IC551" s="4"/>
      <c r="ID551" s="6"/>
      <c r="IE551" s="5"/>
      <c r="IF551" s="5"/>
      <c r="IG551" s="4"/>
      <c r="IH551" s="6"/>
      <c r="II551" s="4"/>
      <c r="IJ551" s="6"/>
      <c r="IK551" s="5"/>
      <c r="IL551" s="5"/>
      <c r="IM551" s="4"/>
      <c r="IN551" s="6"/>
      <c r="IO551" s="4"/>
      <c r="IP551" s="6"/>
      <c r="IQ551" s="5"/>
      <c r="IR551" s="5"/>
      <c r="IS551" s="4"/>
      <c r="IT551" s="6"/>
      <c r="IU551" s="4"/>
      <c r="IV551" s="6"/>
      <c r="IW551" s="5"/>
      <c r="IX551" s="5"/>
      <c r="IY551" s="4"/>
      <c r="IZ551" s="6"/>
      <c r="JA551" s="4"/>
      <c r="JB551" s="6"/>
      <c r="JC551" s="5"/>
      <c r="JD551" s="5"/>
      <c r="JE551" s="4"/>
      <c r="JF551" s="6"/>
      <c r="JG551" s="4"/>
      <c r="JH551" s="6"/>
      <c r="JI551" s="5"/>
      <c r="JJ551" s="5"/>
      <c r="JK551" s="4"/>
      <c r="JL551" s="6"/>
      <c r="JM551" s="4"/>
      <c r="JN551" s="6"/>
      <c r="JO551" s="5"/>
      <c r="JP551" s="5"/>
      <c r="JQ551" s="4"/>
      <c r="JR551" s="6"/>
      <c r="JS551" s="4"/>
      <c r="JT551" s="6"/>
      <c r="JU551" s="5"/>
      <c r="JV551" s="5"/>
      <c r="JW551" s="4"/>
      <c r="JX551" s="6"/>
      <c r="JY551" s="4"/>
      <c r="JZ551" s="6"/>
      <c r="KA551" s="5"/>
      <c r="KB551" s="5"/>
      <c r="KC551" s="4"/>
      <c r="KD551" s="6"/>
      <c r="KE551" s="4"/>
      <c r="KF551" s="6"/>
      <c r="KG551" s="5"/>
      <c r="KH551" s="5"/>
      <c r="KI551" s="4"/>
      <c r="KJ551" s="6"/>
      <c r="KK551" s="4"/>
      <c r="KL551" s="6"/>
      <c r="KM551" s="5"/>
      <c r="KN551" s="5"/>
    </row>
    <row r="552">
      <c r="A552" s="3" t="s">
        <v>85</v>
      </c>
      <c r="B552" s="3" t="s">
        <v>552</v>
      </c>
      <c r="C552" s="3" t="s">
        <v>87</v>
      </c>
      <c r="D552" s="3" t="s">
        <v>88</v>
      </c>
      <c r="E552" s="3" t="s">
        <v>582</v>
      </c>
      <c r="F552" s="3" t="s">
        <v>138</v>
      </c>
      <c r="G552" s="3" t="s">
        <v>399</v>
      </c>
      <c r="H552" s="3" t="s">
        <v>96</v>
      </c>
      <c r="I552" s="3" t="s">
        <v>1323</v>
      </c>
      <c r="J552" s="3" t="s">
        <v>1318</v>
      </c>
      <c r="K552" s="4">
        <v>1125</v>
      </c>
      <c r="L552" s="4">
        <f>=ROUNDDOWN(167.910447761194,0)</f>
      </c>
      <c r="M552" s="4">
        <v>636</v>
      </c>
      <c r="N552" s="5"/>
      <c r="O552" s="4"/>
      <c r="P552" s="4">
        <f>=ROUNDDOWN({0},0)</f>
      </c>
      <c r="Q552" s="4"/>
      <c r="R552" s="5"/>
      <c r="S552" s="4">
        <v>7</v>
      </c>
      <c r="T552" s="6">
        <v>275.46</v>
      </c>
      <c r="U552" s="4"/>
      <c r="V552" s="6"/>
      <c r="W552" s="5"/>
      <c r="X552" s="5"/>
      <c r="Y552" s="4">
        <v>1</v>
      </c>
      <c r="Z552" s="6">
        <v>26.99</v>
      </c>
      <c r="AA552" s="4"/>
      <c r="AB552" s="6"/>
      <c r="AC552" s="5"/>
      <c r="AD552" s="5"/>
      <c r="AE552" s="4"/>
      <c r="AF552" s="6"/>
      <c r="AG552" s="4"/>
      <c r="AH552" s="6"/>
      <c r="AI552" s="5"/>
      <c r="AJ552" s="5"/>
      <c r="AK552" s="4"/>
      <c r="AL552" s="6"/>
      <c r="AM552" s="4"/>
      <c r="AN552" s="6"/>
      <c r="AO552" s="5"/>
      <c r="AP552" s="5"/>
      <c r="AQ552" s="4"/>
      <c r="AR552" s="6"/>
      <c r="AS552" s="4"/>
      <c r="AT552" s="6"/>
      <c r="AU552" s="5"/>
      <c r="AV552" s="5"/>
      <c r="AW552" s="4"/>
      <c r="AX552" s="6"/>
      <c r="AY552" s="4"/>
      <c r="AZ552" s="6"/>
      <c r="BA552" s="5"/>
      <c r="BB552" s="5"/>
      <c r="BC552" s="4"/>
      <c r="BD552" s="6"/>
      <c r="BE552" s="4"/>
      <c r="BF552" s="6"/>
      <c r="BG552" s="5"/>
      <c r="BH552" s="5"/>
      <c r="BI552" s="4"/>
      <c r="BJ552" s="6"/>
      <c r="BK552" s="4"/>
      <c r="BL552" s="6"/>
      <c r="BM552" s="5"/>
      <c r="BN552" s="5"/>
      <c r="BO552" s="4"/>
      <c r="BP552" s="6"/>
      <c r="BQ552" s="4"/>
      <c r="BR552" s="6"/>
      <c r="BS552" s="5"/>
      <c r="BT552" s="5"/>
      <c r="BU552" s="4">
        <v>3</v>
      </c>
      <c r="BV552" s="6">
        <v>118.5</v>
      </c>
      <c r="BW552" s="4"/>
      <c r="BX552" s="6"/>
      <c r="BY552" s="5"/>
      <c r="BZ552" s="5"/>
      <c r="CA552" s="4"/>
      <c r="CB552" s="6"/>
      <c r="CC552" s="4"/>
      <c r="CD552" s="6"/>
      <c r="CE552" s="5"/>
      <c r="CF552" s="5"/>
      <c r="CG552" s="4"/>
      <c r="CH552" s="6"/>
      <c r="CI552" s="4"/>
      <c r="CJ552" s="6"/>
      <c r="CK552" s="5"/>
      <c r="CL552" s="5"/>
      <c r="CM552" s="4">
        <v>3</v>
      </c>
      <c r="CN552" s="6">
        <v>129.97</v>
      </c>
      <c r="CO552" s="4"/>
      <c r="CP552" s="6"/>
      <c r="CQ552" s="5"/>
      <c r="CR552" s="5"/>
      <c r="CS552" s="4"/>
      <c r="CT552" s="6"/>
      <c r="CU552" s="4"/>
      <c r="CV552" s="6"/>
      <c r="CW552" s="5"/>
      <c r="CX552" s="5"/>
      <c r="CY552" s="4"/>
      <c r="CZ552" s="6"/>
      <c r="DA552" s="4"/>
      <c r="DB552" s="6"/>
      <c r="DC552" s="5"/>
      <c r="DD552" s="5"/>
      <c r="DE552" s="4"/>
      <c r="DF552" s="6"/>
      <c r="DG552" s="4"/>
      <c r="DH552" s="6"/>
      <c r="DI552" s="5"/>
      <c r="DJ552" s="5"/>
      <c r="DK552" s="4"/>
      <c r="DL552" s="6"/>
      <c r="DM552" s="4"/>
      <c r="DN552" s="6"/>
      <c r="DO552" s="5"/>
      <c r="DP552" s="5"/>
      <c r="DQ552" s="4"/>
      <c r="DR552" s="6"/>
      <c r="DS552" s="4"/>
      <c r="DT552" s="6"/>
      <c r="DU552" s="5"/>
      <c r="DV552" s="5"/>
      <c r="DW552" s="4"/>
      <c r="DX552" s="6"/>
      <c r="DY552" s="4"/>
      <c r="DZ552" s="6"/>
      <c r="EA552" s="5"/>
      <c r="EB552" s="5"/>
      <c r="EC552" s="4"/>
      <c r="ED552" s="6"/>
      <c r="EE552" s="4"/>
      <c r="EF552" s="6"/>
      <c r="EG552" s="5"/>
      <c r="EH552" s="5"/>
      <c r="EI552" s="4"/>
      <c r="EJ552" s="6"/>
      <c r="EK552" s="4"/>
      <c r="EL552" s="6"/>
      <c r="EM552" s="5"/>
      <c r="EN552" s="5"/>
      <c r="EO552" s="4"/>
      <c r="EP552" s="6"/>
      <c r="EQ552" s="4"/>
      <c r="ER552" s="6"/>
      <c r="ES552" s="5"/>
      <c r="ET552" s="5"/>
      <c r="EU552" s="4"/>
      <c r="EV552" s="6"/>
      <c r="EW552" s="4"/>
      <c r="EX552" s="6"/>
      <c r="EY552" s="5"/>
      <c r="EZ552" s="5"/>
      <c r="FA552" s="4"/>
      <c r="FB552" s="6"/>
      <c r="FC552" s="4"/>
      <c r="FD552" s="6"/>
      <c r="FE552" s="5"/>
      <c r="FF552" s="5"/>
      <c r="FG552" s="4"/>
      <c r="FH552" s="6"/>
      <c r="FI552" s="4"/>
      <c r="FJ552" s="6"/>
      <c r="FK552" s="5"/>
      <c r="FL552" s="5"/>
      <c r="FM552" s="4"/>
      <c r="FN552" s="6"/>
      <c r="FO552" s="4"/>
      <c r="FP552" s="6"/>
      <c r="FQ552" s="5"/>
      <c r="FR552" s="5"/>
      <c r="FS552" s="4"/>
      <c r="FT552" s="6"/>
      <c r="FU552" s="4"/>
      <c r="FV552" s="6"/>
      <c r="FW552" s="5"/>
      <c r="FX552" s="5"/>
      <c r="FY552" s="4"/>
      <c r="FZ552" s="6"/>
      <c r="GA552" s="4"/>
      <c r="GB552" s="6"/>
      <c r="GC552" s="5"/>
      <c r="GD552" s="5"/>
      <c r="GE552" s="4"/>
      <c r="GF552" s="6"/>
      <c r="GG552" s="4"/>
      <c r="GH552" s="6"/>
      <c r="GI552" s="5"/>
      <c r="GJ552" s="5"/>
      <c r="GK552" s="4"/>
      <c r="GL552" s="6"/>
      <c r="GM552" s="4"/>
      <c r="GN552" s="6"/>
      <c r="GO552" s="5"/>
      <c r="GP552" s="5"/>
      <c r="GQ552" s="4"/>
      <c r="GR552" s="6"/>
      <c r="GS552" s="4"/>
      <c r="GT552" s="6"/>
      <c r="GU552" s="5"/>
      <c r="GV552" s="5"/>
      <c r="GW552" s="4"/>
      <c r="GX552" s="6"/>
      <c r="GY552" s="4"/>
      <c r="GZ552" s="6"/>
      <c r="HA552" s="5"/>
      <c r="HB552" s="5"/>
      <c r="HC552" s="4"/>
      <c r="HD552" s="6"/>
      <c r="HE552" s="4"/>
      <c r="HF552" s="6"/>
      <c r="HG552" s="5"/>
      <c r="HH552" s="5"/>
      <c r="HI552" s="4"/>
      <c r="HJ552" s="6"/>
      <c r="HK552" s="4"/>
      <c r="HL552" s="6"/>
      <c r="HM552" s="5"/>
      <c r="HN552" s="5"/>
      <c r="HO552" s="4"/>
      <c r="HP552" s="6"/>
      <c r="HQ552" s="4"/>
      <c r="HR552" s="6"/>
      <c r="HS552" s="5"/>
      <c r="HT552" s="5"/>
      <c r="HU552" s="4"/>
      <c r="HV552" s="6"/>
      <c r="HW552" s="4"/>
      <c r="HX552" s="6"/>
      <c r="HY552" s="5"/>
      <c r="HZ552" s="5"/>
      <c r="IA552" s="4"/>
      <c r="IB552" s="6"/>
      <c r="IC552" s="4"/>
      <c r="ID552" s="6"/>
      <c r="IE552" s="5"/>
      <c r="IF552" s="5"/>
      <c r="IG552" s="4"/>
      <c r="IH552" s="6"/>
      <c r="II552" s="4"/>
      <c r="IJ552" s="6"/>
      <c r="IK552" s="5"/>
      <c r="IL552" s="5"/>
      <c r="IM552" s="4"/>
      <c r="IN552" s="6"/>
      <c r="IO552" s="4"/>
      <c r="IP552" s="6"/>
      <c r="IQ552" s="5"/>
      <c r="IR552" s="5"/>
      <c r="IS552" s="4"/>
      <c r="IT552" s="6"/>
      <c r="IU552" s="4"/>
      <c r="IV552" s="6"/>
      <c r="IW552" s="5"/>
      <c r="IX552" s="5"/>
      <c r="IY552" s="4"/>
      <c r="IZ552" s="6"/>
      <c r="JA552" s="4"/>
      <c r="JB552" s="6"/>
      <c r="JC552" s="5"/>
      <c r="JD552" s="5"/>
      <c r="JE552" s="4"/>
      <c r="JF552" s="6"/>
      <c r="JG552" s="4"/>
      <c r="JH552" s="6"/>
      <c r="JI552" s="5"/>
      <c r="JJ552" s="5"/>
      <c r="JK552" s="4"/>
      <c r="JL552" s="6"/>
      <c r="JM552" s="4"/>
      <c r="JN552" s="6"/>
      <c r="JO552" s="5"/>
      <c r="JP552" s="5"/>
      <c r="JQ552" s="4"/>
      <c r="JR552" s="6"/>
      <c r="JS552" s="4"/>
      <c r="JT552" s="6"/>
      <c r="JU552" s="5"/>
      <c r="JV552" s="5"/>
      <c r="JW552" s="4"/>
      <c r="JX552" s="6"/>
      <c r="JY552" s="4"/>
      <c r="JZ552" s="6"/>
      <c r="KA552" s="5"/>
      <c r="KB552" s="5"/>
      <c r="KC552" s="4"/>
      <c r="KD552" s="6"/>
      <c r="KE552" s="4"/>
      <c r="KF552" s="6"/>
      <c r="KG552" s="5"/>
      <c r="KH552" s="5"/>
      <c r="KI552" s="4"/>
      <c r="KJ552" s="6"/>
      <c r="KK552" s="4"/>
      <c r="KL552" s="6"/>
      <c r="KM552" s="5"/>
      <c r="KN552" s="5"/>
    </row>
    <row r="553">
      <c r="A553" s="3" t="s">
        <v>85</v>
      </c>
      <c r="B553" s="3" t="s">
        <v>552</v>
      </c>
      <c r="C553" s="3" t="s">
        <v>87</v>
      </c>
      <c r="D553" s="3" t="s">
        <v>88</v>
      </c>
      <c r="E553" s="3" t="s">
        <v>582</v>
      </c>
      <c r="F553" s="3" t="s">
        <v>138</v>
      </c>
      <c r="G553" s="3" t="s">
        <v>399</v>
      </c>
      <c r="H553" s="3" t="s">
        <v>96</v>
      </c>
      <c r="I553" s="3" t="s">
        <v>1351</v>
      </c>
      <c r="J553" s="3" t="s">
        <v>1318</v>
      </c>
      <c r="K553" s="4">
        <v>1266</v>
      </c>
      <c r="L553" s="4">
        <f>=ROUNDDOWN(422,0)</f>
      </c>
      <c r="M553" s="4">
        <v>696</v>
      </c>
      <c r="N553" s="5"/>
      <c r="O553" s="4"/>
      <c r="P553" s="4">
        <f>=ROUNDDOWN({0},0)</f>
      </c>
      <c r="Q553" s="4"/>
      <c r="R553" s="5"/>
      <c r="S553" s="4">
        <v>4</v>
      </c>
      <c r="T553" s="6">
        <v>141.9</v>
      </c>
      <c r="U553" s="4"/>
      <c r="V553" s="6"/>
      <c r="W553" s="5"/>
      <c r="X553" s="5"/>
      <c r="Y553" s="4">
        <v>1</v>
      </c>
      <c r="Z553" s="6">
        <v>37.8</v>
      </c>
      <c r="AA553" s="4"/>
      <c r="AB553" s="6"/>
      <c r="AC553" s="5"/>
      <c r="AD553" s="5"/>
      <c r="AE553" s="4"/>
      <c r="AF553" s="6"/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/>
      <c r="AR553" s="6"/>
      <c r="AS553" s="4"/>
      <c r="AT553" s="6"/>
      <c r="AU553" s="5"/>
      <c r="AV553" s="5"/>
      <c r="AW553" s="4"/>
      <c r="AX553" s="6"/>
      <c r="AY553" s="4"/>
      <c r="AZ553" s="6"/>
      <c r="BA553" s="5"/>
      <c r="BB553" s="5"/>
      <c r="BC553" s="4"/>
      <c r="BD553" s="6"/>
      <c r="BE553" s="4"/>
      <c r="BF553" s="6"/>
      <c r="BG553" s="5"/>
      <c r="BH553" s="5"/>
      <c r="BI553" s="4"/>
      <c r="BJ553" s="6"/>
      <c r="BK553" s="4"/>
      <c r="BL553" s="6"/>
      <c r="BM553" s="5"/>
      <c r="BN553" s="5"/>
      <c r="BO553" s="4"/>
      <c r="BP553" s="6"/>
      <c r="BQ553" s="4"/>
      <c r="BR553" s="6"/>
      <c r="BS553" s="5"/>
      <c r="BT553" s="5"/>
      <c r="BU553" s="4">
        <v>3</v>
      </c>
      <c r="BV553" s="6">
        <v>104.1</v>
      </c>
      <c r="BW553" s="4"/>
      <c r="BX553" s="6"/>
      <c r="BY553" s="5"/>
      <c r="BZ553" s="5"/>
      <c r="CA553" s="4"/>
      <c r="CB553" s="6"/>
      <c r="CC553" s="4"/>
      <c r="CD553" s="6"/>
      <c r="CE553" s="5"/>
      <c r="CF553" s="5"/>
      <c r="CG553" s="4"/>
      <c r="CH553" s="6"/>
      <c r="CI553" s="4"/>
      <c r="CJ553" s="6"/>
      <c r="CK553" s="5"/>
      <c r="CL553" s="5"/>
      <c r="CM553" s="4"/>
      <c r="CN553" s="6"/>
      <c r="CO553" s="4"/>
      <c r="CP553" s="6"/>
      <c r="CQ553" s="5"/>
      <c r="CR553" s="5"/>
      <c r="CS553" s="4"/>
      <c r="CT553" s="6"/>
      <c r="CU553" s="4"/>
      <c r="CV553" s="6"/>
      <c r="CW553" s="5"/>
      <c r="CX553" s="5"/>
      <c r="CY553" s="4"/>
      <c r="CZ553" s="6"/>
      <c r="DA553" s="4"/>
      <c r="DB553" s="6"/>
      <c r="DC553" s="5"/>
      <c r="DD553" s="5"/>
      <c r="DE553" s="4"/>
      <c r="DF553" s="6"/>
      <c r="DG553" s="4"/>
      <c r="DH553" s="6"/>
      <c r="DI553" s="5"/>
      <c r="DJ553" s="5"/>
      <c r="DK553" s="4"/>
      <c r="DL553" s="6"/>
      <c r="DM553" s="4"/>
      <c r="DN553" s="6"/>
      <c r="DO553" s="5"/>
      <c r="DP553" s="5"/>
      <c r="DQ553" s="4"/>
      <c r="DR553" s="6"/>
      <c r="DS553" s="4"/>
      <c r="DT553" s="6"/>
      <c r="DU553" s="5"/>
      <c r="DV553" s="5"/>
      <c r="DW553" s="4"/>
      <c r="DX553" s="6"/>
      <c r="DY553" s="4"/>
      <c r="DZ553" s="6"/>
      <c r="EA553" s="5"/>
      <c r="EB553" s="5"/>
      <c r="EC553" s="4"/>
      <c r="ED553" s="6"/>
      <c r="EE553" s="4"/>
      <c r="EF553" s="6"/>
      <c r="EG553" s="5"/>
      <c r="EH553" s="5"/>
      <c r="EI553" s="4"/>
      <c r="EJ553" s="6"/>
      <c r="EK553" s="4"/>
      <c r="EL553" s="6"/>
      <c r="EM553" s="5"/>
      <c r="EN553" s="5"/>
      <c r="EO553" s="4"/>
      <c r="EP553" s="6"/>
      <c r="EQ553" s="4"/>
      <c r="ER553" s="6"/>
      <c r="ES553" s="5"/>
      <c r="ET553" s="5"/>
      <c r="EU553" s="4"/>
      <c r="EV553" s="6"/>
      <c r="EW553" s="4"/>
      <c r="EX553" s="6"/>
      <c r="EY553" s="5"/>
      <c r="EZ553" s="5"/>
      <c r="FA553" s="4"/>
      <c r="FB553" s="6"/>
      <c r="FC553" s="4"/>
      <c r="FD553" s="6"/>
      <c r="FE553" s="5"/>
      <c r="FF553" s="5"/>
      <c r="FG553" s="4"/>
      <c r="FH553" s="6"/>
      <c r="FI553" s="4"/>
      <c r="FJ553" s="6"/>
      <c r="FK553" s="5"/>
      <c r="FL553" s="5"/>
      <c r="FM553" s="4"/>
      <c r="FN553" s="6"/>
      <c r="FO553" s="4"/>
      <c r="FP553" s="6"/>
      <c r="FQ553" s="5"/>
      <c r="FR553" s="5"/>
      <c r="FS553" s="4"/>
      <c r="FT553" s="6"/>
      <c r="FU553" s="4"/>
      <c r="FV553" s="6"/>
      <c r="FW553" s="5"/>
      <c r="FX553" s="5"/>
      <c r="FY553" s="4"/>
      <c r="FZ553" s="6"/>
      <c r="GA553" s="4"/>
      <c r="GB553" s="6"/>
      <c r="GC553" s="5"/>
      <c r="GD553" s="5"/>
      <c r="GE553" s="4"/>
      <c r="GF553" s="6"/>
      <c r="GG553" s="4"/>
      <c r="GH553" s="6"/>
      <c r="GI553" s="5"/>
      <c r="GJ553" s="5"/>
      <c r="GK553" s="4"/>
      <c r="GL553" s="6"/>
      <c r="GM553" s="4"/>
      <c r="GN553" s="6"/>
      <c r="GO553" s="5"/>
      <c r="GP553" s="5"/>
      <c r="GQ553" s="4"/>
      <c r="GR553" s="6"/>
      <c r="GS553" s="4"/>
      <c r="GT553" s="6"/>
      <c r="GU553" s="5"/>
      <c r="GV553" s="5"/>
      <c r="GW553" s="4"/>
      <c r="GX553" s="6"/>
      <c r="GY553" s="4"/>
      <c r="GZ553" s="6"/>
      <c r="HA553" s="5"/>
      <c r="HB553" s="5"/>
      <c r="HC553" s="4"/>
      <c r="HD553" s="6"/>
      <c r="HE553" s="4"/>
      <c r="HF553" s="6"/>
      <c r="HG553" s="5"/>
      <c r="HH553" s="5"/>
      <c r="HI553" s="4"/>
      <c r="HJ553" s="6"/>
      <c r="HK553" s="4"/>
      <c r="HL553" s="6"/>
      <c r="HM553" s="5"/>
      <c r="HN553" s="5"/>
      <c r="HO553" s="4"/>
      <c r="HP553" s="6"/>
      <c r="HQ553" s="4"/>
      <c r="HR553" s="6"/>
      <c r="HS553" s="5"/>
      <c r="HT553" s="5"/>
      <c r="HU553" s="4"/>
      <c r="HV553" s="6"/>
      <c r="HW553" s="4"/>
      <c r="HX553" s="6"/>
      <c r="HY553" s="5"/>
      <c r="HZ553" s="5"/>
      <c r="IA553" s="4"/>
      <c r="IB553" s="6"/>
      <c r="IC553" s="4"/>
      <c r="ID553" s="6"/>
      <c r="IE553" s="5"/>
      <c r="IF553" s="5"/>
      <c r="IG553" s="4"/>
      <c r="IH553" s="6"/>
      <c r="II553" s="4"/>
      <c r="IJ553" s="6"/>
      <c r="IK553" s="5"/>
      <c r="IL553" s="5"/>
      <c r="IM553" s="4"/>
      <c r="IN553" s="6"/>
      <c r="IO553" s="4"/>
      <c r="IP553" s="6"/>
      <c r="IQ553" s="5"/>
      <c r="IR553" s="5"/>
      <c r="IS553" s="4"/>
      <c r="IT553" s="6"/>
      <c r="IU553" s="4"/>
      <c r="IV553" s="6"/>
      <c r="IW553" s="5"/>
      <c r="IX553" s="5"/>
      <c r="IY553" s="4"/>
      <c r="IZ553" s="6"/>
      <c r="JA553" s="4"/>
      <c r="JB553" s="6"/>
      <c r="JC553" s="5"/>
      <c r="JD553" s="5"/>
      <c r="JE553" s="4"/>
      <c r="JF553" s="6"/>
      <c r="JG553" s="4"/>
      <c r="JH553" s="6"/>
      <c r="JI553" s="5"/>
      <c r="JJ553" s="5"/>
      <c r="JK553" s="4"/>
      <c r="JL553" s="6"/>
      <c r="JM553" s="4"/>
      <c r="JN553" s="6"/>
      <c r="JO553" s="5"/>
      <c r="JP553" s="5"/>
      <c r="JQ553" s="4"/>
      <c r="JR553" s="6"/>
      <c r="JS553" s="4"/>
      <c r="JT553" s="6"/>
      <c r="JU553" s="5"/>
      <c r="JV553" s="5"/>
      <c r="JW553" s="4"/>
      <c r="JX553" s="6"/>
      <c r="JY553" s="4"/>
      <c r="JZ553" s="6"/>
      <c r="KA553" s="5"/>
      <c r="KB553" s="5"/>
      <c r="KC553" s="4"/>
      <c r="KD553" s="6"/>
      <c r="KE553" s="4"/>
      <c r="KF553" s="6"/>
      <c r="KG553" s="5"/>
      <c r="KH553" s="5"/>
      <c r="KI553" s="4"/>
      <c r="KJ553" s="6"/>
      <c r="KK553" s="4"/>
      <c r="KL553" s="6"/>
      <c r="KM553" s="5"/>
      <c r="KN553" s="5"/>
    </row>
    <row r="554">
      <c r="A554" s="3" t="s">
        <v>85</v>
      </c>
      <c r="B554" s="3" t="s">
        <v>552</v>
      </c>
      <c r="C554" s="3" t="s">
        <v>87</v>
      </c>
      <c r="D554" s="3" t="s">
        <v>88</v>
      </c>
      <c r="E554" s="3" t="s">
        <v>582</v>
      </c>
      <c r="F554" s="3" t="s">
        <v>138</v>
      </c>
      <c r="G554" s="3" t="s">
        <v>399</v>
      </c>
      <c r="H554" s="3" t="s">
        <v>96</v>
      </c>
      <c r="I554" s="3" t="s">
        <v>1376</v>
      </c>
      <c r="J554" s="3" t="s">
        <v>1318</v>
      </c>
      <c r="K554" s="4">
        <v>804</v>
      </c>
      <c r="L554" s="4">
        <f>=ROUNDDOWN(167.5,0)</f>
      </c>
      <c r="M554" s="4">
        <v>453</v>
      </c>
      <c r="N554" s="5"/>
      <c r="O554" s="4"/>
      <c r="P554" s="4">
        <f>=ROUNDDOWN({0},0)</f>
      </c>
      <c r="Q554" s="4"/>
      <c r="R554" s="5"/>
      <c r="S554" s="4">
        <v>3</v>
      </c>
      <c r="T554" s="6">
        <v>117.09</v>
      </c>
      <c r="U554" s="4"/>
      <c r="V554" s="6"/>
      <c r="W554" s="5"/>
      <c r="X554" s="5"/>
      <c r="Y554" s="4">
        <v>1</v>
      </c>
      <c r="Z554" s="6">
        <v>32.4</v>
      </c>
      <c r="AA554" s="4"/>
      <c r="AB554" s="6"/>
      <c r="AC554" s="5"/>
      <c r="AD554" s="5"/>
      <c r="AE554" s="4"/>
      <c r="AF554" s="6"/>
      <c r="AG554" s="4"/>
      <c r="AH554" s="6"/>
      <c r="AI554" s="5"/>
      <c r="AJ554" s="5"/>
      <c r="AK554" s="4"/>
      <c r="AL554" s="6"/>
      <c r="AM554" s="4"/>
      <c r="AN554" s="6"/>
      <c r="AO554" s="5"/>
      <c r="AP554" s="5"/>
      <c r="AQ554" s="4"/>
      <c r="AR554" s="6"/>
      <c r="AS554" s="4"/>
      <c r="AT554" s="6"/>
      <c r="AU554" s="5"/>
      <c r="AV554" s="5"/>
      <c r="AW554" s="4"/>
      <c r="AX554" s="6"/>
      <c r="AY554" s="4"/>
      <c r="AZ554" s="6"/>
      <c r="BA554" s="5"/>
      <c r="BB554" s="5"/>
      <c r="BC554" s="4"/>
      <c r="BD554" s="6"/>
      <c r="BE554" s="4"/>
      <c r="BF554" s="6"/>
      <c r="BG554" s="5"/>
      <c r="BH554" s="5"/>
      <c r="BI554" s="4"/>
      <c r="BJ554" s="6"/>
      <c r="BK554" s="4"/>
      <c r="BL554" s="6"/>
      <c r="BM554" s="5"/>
      <c r="BN554" s="5"/>
      <c r="BO554" s="4"/>
      <c r="BP554" s="6"/>
      <c r="BQ554" s="4"/>
      <c r="BR554" s="6"/>
      <c r="BS554" s="5"/>
      <c r="BT554" s="5"/>
      <c r="BU554" s="4">
        <v>1</v>
      </c>
      <c r="BV554" s="6">
        <v>34.7</v>
      </c>
      <c r="BW554" s="4"/>
      <c r="BX554" s="6"/>
      <c r="BY554" s="5"/>
      <c r="BZ554" s="5"/>
      <c r="CA554" s="4"/>
      <c r="CB554" s="6"/>
      <c r="CC554" s="4"/>
      <c r="CD554" s="6"/>
      <c r="CE554" s="5"/>
      <c r="CF554" s="5"/>
      <c r="CG554" s="4"/>
      <c r="CH554" s="6"/>
      <c r="CI554" s="4"/>
      <c r="CJ554" s="6"/>
      <c r="CK554" s="5"/>
      <c r="CL554" s="5"/>
      <c r="CM554" s="4">
        <v>1</v>
      </c>
      <c r="CN554" s="6">
        <v>49.99</v>
      </c>
      <c r="CO554" s="4"/>
      <c r="CP554" s="6"/>
      <c r="CQ554" s="5"/>
      <c r="CR554" s="5"/>
      <c r="CS554" s="4"/>
      <c r="CT554" s="6"/>
      <c r="CU554" s="4"/>
      <c r="CV554" s="6"/>
      <c r="CW554" s="5"/>
      <c r="CX554" s="5"/>
      <c r="CY554" s="4"/>
      <c r="CZ554" s="6"/>
      <c r="DA554" s="4"/>
      <c r="DB554" s="6"/>
      <c r="DC554" s="5"/>
      <c r="DD554" s="5"/>
      <c r="DE554" s="4"/>
      <c r="DF554" s="6"/>
      <c r="DG554" s="4"/>
      <c r="DH554" s="6"/>
      <c r="DI554" s="5"/>
      <c r="DJ554" s="5"/>
      <c r="DK554" s="4"/>
      <c r="DL554" s="6"/>
      <c r="DM554" s="4"/>
      <c r="DN554" s="6"/>
      <c r="DO554" s="5"/>
      <c r="DP554" s="5"/>
      <c r="DQ554" s="4"/>
      <c r="DR554" s="6"/>
      <c r="DS554" s="4"/>
      <c r="DT554" s="6"/>
      <c r="DU554" s="5"/>
      <c r="DV554" s="5"/>
      <c r="DW554" s="4"/>
      <c r="DX554" s="6"/>
      <c r="DY554" s="4"/>
      <c r="DZ554" s="6"/>
      <c r="EA554" s="5"/>
      <c r="EB554" s="5"/>
      <c r="EC554" s="4"/>
      <c r="ED554" s="6"/>
      <c r="EE554" s="4"/>
      <c r="EF554" s="6"/>
      <c r="EG554" s="5"/>
      <c r="EH554" s="5"/>
      <c r="EI554" s="4"/>
      <c r="EJ554" s="6"/>
      <c r="EK554" s="4"/>
      <c r="EL554" s="6"/>
      <c r="EM554" s="5"/>
      <c r="EN554" s="5"/>
      <c r="EO554" s="4"/>
      <c r="EP554" s="6"/>
      <c r="EQ554" s="4"/>
      <c r="ER554" s="6"/>
      <c r="ES554" s="5"/>
      <c r="ET554" s="5"/>
      <c r="EU554" s="4"/>
      <c r="EV554" s="6"/>
      <c r="EW554" s="4"/>
      <c r="EX554" s="6"/>
      <c r="EY554" s="5"/>
      <c r="EZ554" s="5"/>
      <c r="FA554" s="4"/>
      <c r="FB554" s="6"/>
      <c r="FC554" s="4"/>
      <c r="FD554" s="6"/>
      <c r="FE554" s="5"/>
      <c r="FF554" s="5"/>
      <c r="FG554" s="4"/>
      <c r="FH554" s="6"/>
      <c r="FI554" s="4"/>
      <c r="FJ554" s="6"/>
      <c r="FK554" s="5"/>
      <c r="FL554" s="5"/>
      <c r="FM554" s="4"/>
      <c r="FN554" s="6"/>
      <c r="FO554" s="4"/>
      <c r="FP554" s="6"/>
      <c r="FQ554" s="5"/>
      <c r="FR554" s="5"/>
      <c r="FS554" s="4"/>
      <c r="FT554" s="6"/>
      <c r="FU554" s="4"/>
      <c r="FV554" s="6"/>
      <c r="FW554" s="5"/>
      <c r="FX554" s="5"/>
      <c r="FY554" s="4"/>
      <c r="FZ554" s="6"/>
      <c r="GA554" s="4"/>
      <c r="GB554" s="6"/>
      <c r="GC554" s="5"/>
      <c r="GD554" s="5"/>
      <c r="GE554" s="4"/>
      <c r="GF554" s="6"/>
      <c r="GG554" s="4"/>
      <c r="GH554" s="6"/>
      <c r="GI554" s="5"/>
      <c r="GJ554" s="5"/>
      <c r="GK554" s="4"/>
      <c r="GL554" s="6"/>
      <c r="GM554" s="4"/>
      <c r="GN554" s="6"/>
      <c r="GO554" s="5"/>
      <c r="GP554" s="5"/>
      <c r="GQ554" s="4"/>
      <c r="GR554" s="6"/>
      <c r="GS554" s="4"/>
      <c r="GT554" s="6"/>
      <c r="GU554" s="5"/>
      <c r="GV554" s="5"/>
      <c r="GW554" s="4"/>
      <c r="GX554" s="6"/>
      <c r="GY554" s="4"/>
      <c r="GZ554" s="6"/>
      <c r="HA554" s="5"/>
      <c r="HB554" s="5"/>
      <c r="HC554" s="4"/>
      <c r="HD554" s="6"/>
      <c r="HE554" s="4"/>
      <c r="HF554" s="6"/>
      <c r="HG554" s="5"/>
      <c r="HH554" s="5"/>
      <c r="HI554" s="4"/>
      <c r="HJ554" s="6"/>
      <c r="HK554" s="4"/>
      <c r="HL554" s="6"/>
      <c r="HM554" s="5"/>
      <c r="HN554" s="5"/>
      <c r="HO554" s="4"/>
      <c r="HP554" s="6"/>
      <c r="HQ554" s="4"/>
      <c r="HR554" s="6"/>
      <c r="HS554" s="5"/>
      <c r="HT554" s="5"/>
      <c r="HU554" s="4"/>
      <c r="HV554" s="6"/>
      <c r="HW554" s="4"/>
      <c r="HX554" s="6"/>
      <c r="HY554" s="5"/>
      <c r="HZ554" s="5"/>
      <c r="IA554" s="4"/>
      <c r="IB554" s="6"/>
      <c r="IC554" s="4"/>
      <c r="ID554" s="6"/>
      <c r="IE554" s="5"/>
      <c r="IF554" s="5"/>
      <c r="IG554" s="4"/>
      <c r="IH554" s="6"/>
      <c r="II554" s="4"/>
      <c r="IJ554" s="6"/>
      <c r="IK554" s="5"/>
      <c r="IL554" s="5"/>
      <c r="IM554" s="4"/>
      <c r="IN554" s="6"/>
      <c r="IO554" s="4"/>
      <c r="IP554" s="6"/>
      <c r="IQ554" s="5"/>
      <c r="IR554" s="5"/>
      <c r="IS554" s="4"/>
      <c r="IT554" s="6"/>
      <c r="IU554" s="4"/>
      <c r="IV554" s="6"/>
      <c r="IW554" s="5"/>
      <c r="IX554" s="5"/>
      <c r="IY554" s="4"/>
      <c r="IZ554" s="6"/>
      <c r="JA554" s="4"/>
      <c r="JB554" s="6"/>
      <c r="JC554" s="5"/>
      <c r="JD554" s="5"/>
      <c r="JE554" s="4"/>
      <c r="JF554" s="6"/>
      <c r="JG554" s="4"/>
      <c r="JH554" s="6"/>
      <c r="JI554" s="5"/>
      <c r="JJ554" s="5"/>
      <c r="JK554" s="4"/>
      <c r="JL554" s="6"/>
      <c r="JM554" s="4"/>
      <c r="JN554" s="6"/>
      <c r="JO554" s="5"/>
      <c r="JP554" s="5"/>
      <c r="JQ554" s="4"/>
      <c r="JR554" s="6"/>
      <c r="JS554" s="4"/>
      <c r="JT554" s="6"/>
      <c r="JU554" s="5"/>
      <c r="JV554" s="5"/>
      <c r="JW554" s="4"/>
      <c r="JX554" s="6"/>
      <c r="JY554" s="4"/>
      <c r="JZ554" s="6"/>
      <c r="KA554" s="5"/>
      <c r="KB554" s="5"/>
      <c r="KC554" s="4"/>
      <c r="KD554" s="6"/>
      <c r="KE554" s="4"/>
      <c r="KF554" s="6"/>
      <c r="KG554" s="5"/>
      <c r="KH554" s="5"/>
      <c r="KI554" s="4"/>
      <c r="KJ554" s="6"/>
      <c r="KK554" s="4"/>
      <c r="KL554" s="6"/>
      <c r="KM554" s="5"/>
      <c r="KN554" s="5"/>
    </row>
    <row r="555">
      <c r="A555" s="3" t="s">
        <v>85</v>
      </c>
      <c r="B555" s="3" t="s">
        <v>552</v>
      </c>
      <c r="C555" s="3" t="s">
        <v>87</v>
      </c>
      <c r="D555" s="3" t="s">
        <v>88</v>
      </c>
      <c r="E555" s="3" t="s">
        <v>583</v>
      </c>
      <c r="F555" s="3" t="s">
        <v>584</v>
      </c>
      <c r="G555" s="3" t="s">
        <v>585</v>
      </c>
      <c r="H555" s="3" t="s">
        <v>96</v>
      </c>
      <c r="I555" s="3" t="s">
        <v>1376</v>
      </c>
      <c r="J555" s="3" t="s">
        <v>1318</v>
      </c>
      <c r="K555" s="4">
        <v>849</v>
      </c>
      <c r="L555" s="4">
        <f>=ROUNDDOWN(77.8899082568807,0)</f>
      </c>
      <c r="M555" s="4">
        <v>987</v>
      </c>
      <c r="N555" s="5"/>
      <c r="O555" s="4"/>
      <c r="P555" s="4">
        <f>=ROUNDDOWN({0},0)</f>
      </c>
      <c r="Q555" s="4"/>
      <c r="R555" s="5"/>
      <c r="S555" s="4">
        <v>9</v>
      </c>
      <c r="T555" s="6">
        <v>335.27</v>
      </c>
      <c r="U555" s="4"/>
      <c r="V555" s="6"/>
      <c r="W555" s="5"/>
      <c r="X555" s="5"/>
      <c r="Y555" s="4">
        <v>2</v>
      </c>
      <c r="Z555" s="6">
        <v>75.59</v>
      </c>
      <c r="AA555" s="4"/>
      <c r="AB555" s="6"/>
      <c r="AC555" s="5"/>
      <c r="AD555" s="5"/>
      <c r="AE555" s="4">
        <v>1</v>
      </c>
      <c r="AF555" s="6">
        <v>31.99</v>
      </c>
      <c r="AG555" s="4"/>
      <c r="AH555" s="6"/>
      <c r="AI555" s="5"/>
      <c r="AJ555" s="5"/>
      <c r="AK555" s="4">
        <v>1</v>
      </c>
      <c r="AL555" s="6">
        <v>37.8</v>
      </c>
      <c r="AM555" s="4"/>
      <c r="AN555" s="6"/>
      <c r="AO555" s="5"/>
      <c r="AP555" s="5"/>
      <c r="AQ555" s="4"/>
      <c r="AR555" s="6"/>
      <c r="AS555" s="4"/>
      <c r="AT555" s="6"/>
      <c r="AU555" s="5"/>
      <c r="AV555" s="5"/>
      <c r="AW555" s="4"/>
      <c r="AX555" s="6"/>
      <c r="AY555" s="4"/>
      <c r="AZ555" s="6"/>
      <c r="BA555" s="5"/>
      <c r="BB555" s="5"/>
      <c r="BC555" s="4"/>
      <c r="BD555" s="6"/>
      <c r="BE555" s="4"/>
      <c r="BF555" s="6"/>
      <c r="BG555" s="5"/>
      <c r="BH555" s="5"/>
      <c r="BI555" s="4"/>
      <c r="BJ555" s="6"/>
      <c r="BK555" s="4"/>
      <c r="BL555" s="6"/>
      <c r="BM555" s="5"/>
      <c r="BN555" s="5"/>
      <c r="BO555" s="4"/>
      <c r="BP555" s="6"/>
      <c r="BQ555" s="4"/>
      <c r="BR555" s="6"/>
      <c r="BS555" s="5"/>
      <c r="BT555" s="5"/>
      <c r="BU555" s="4">
        <v>4</v>
      </c>
      <c r="BV555" s="6">
        <v>144.9</v>
      </c>
      <c r="BW555" s="4"/>
      <c r="BX555" s="6"/>
      <c r="BY555" s="5"/>
      <c r="BZ555" s="5"/>
      <c r="CA555" s="4"/>
      <c r="CB555" s="6"/>
      <c r="CC555" s="4"/>
      <c r="CD555" s="6"/>
      <c r="CE555" s="5"/>
      <c r="CF555" s="5"/>
      <c r="CG555" s="4"/>
      <c r="CH555" s="6"/>
      <c r="CI555" s="4"/>
      <c r="CJ555" s="6"/>
      <c r="CK555" s="5"/>
      <c r="CL555" s="5"/>
      <c r="CM555" s="4">
        <v>1</v>
      </c>
      <c r="CN555" s="6">
        <v>44.99</v>
      </c>
      <c r="CO555" s="4"/>
      <c r="CP555" s="6"/>
      <c r="CQ555" s="5"/>
      <c r="CR555" s="5"/>
      <c r="CS555" s="4"/>
      <c r="CT555" s="6"/>
      <c r="CU555" s="4"/>
      <c r="CV555" s="6"/>
      <c r="CW555" s="5"/>
      <c r="CX555" s="5"/>
      <c r="CY555" s="4"/>
      <c r="CZ555" s="6"/>
      <c r="DA555" s="4"/>
      <c r="DB555" s="6"/>
      <c r="DC555" s="5"/>
      <c r="DD555" s="5"/>
      <c r="DE555" s="4"/>
      <c r="DF555" s="6"/>
      <c r="DG555" s="4"/>
      <c r="DH555" s="6"/>
      <c r="DI555" s="5"/>
      <c r="DJ555" s="5"/>
      <c r="DK555" s="4"/>
      <c r="DL555" s="6"/>
      <c r="DM555" s="4"/>
      <c r="DN555" s="6"/>
      <c r="DO555" s="5"/>
      <c r="DP555" s="5"/>
      <c r="DQ555" s="4"/>
      <c r="DR555" s="6"/>
      <c r="DS555" s="4"/>
      <c r="DT555" s="6"/>
      <c r="DU555" s="5"/>
      <c r="DV555" s="5"/>
      <c r="DW555" s="4"/>
      <c r="DX555" s="6"/>
      <c r="DY555" s="4"/>
      <c r="DZ555" s="6"/>
      <c r="EA555" s="5"/>
      <c r="EB555" s="5"/>
      <c r="EC555" s="4"/>
      <c r="ED555" s="6"/>
      <c r="EE555" s="4"/>
      <c r="EF555" s="6"/>
      <c r="EG555" s="5"/>
      <c r="EH555" s="5"/>
      <c r="EI555" s="4"/>
      <c r="EJ555" s="6"/>
      <c r="EK555" s="4"/>
      <c r="EL555" s="6"/>
      <c r="EM555" s="5"/>
      <c r="EN555" s="5"/>
      <c r="EO555" s="4"/>
      <c r="EP555" s="6"/>
      <c r="EQ555" s="4"/>
      <c r="ER555" s="6"/>
      <c r="ES555" s="5"/>
      <c r="ET555" s="5"/>
      <c r="EU555" s="4"/>
      <c r="EV555" s="6"/>
      <c r="EW555" s="4"/>
      <c r="EX555" s="6"/>
      <c r="EY555" s="5"/>
      <c r="EZ555" s="5"/>
      <c r="FA555" s="4"/>
      <c r="FB555" s="6"/>
      <c r="FC555" s="4"/>
      <c r="FD555" s="6"/>
      <c r="FE555" s="5"/>
      <c r="FF555" s="5"/>
      <c r="FG555" s="4"/>
      <c r="FH555" s="6"/>
      <c r="FI555" s="4"/>
      <c r="FJ555" s="6"/>
      <c r="FK555" s="5"/>
      <c r="FL555" s="5"/>
      <c r="FM555" s="4"/>
      <c r="FN555" s="6"/>
      <c r="FO555" s="4"/>
      <c r="FP555" s="6"/>
      <c r="FQ555" s="5"/>
      <c r="FR555" s="5"/>
      <c r="FS555" s="4"/>
      <c r="FT555" s="6"/>
      <c r="FU555" s="4"/>
      <c r="FV555" s="6"/>
      <c r="FW555" s="5"/>
      <c r="FX555" s="5"/>
      <c r="FY555" s="4"/>
      <c r="FZ555" s="6"/>
      <c r="GA555" s="4"/>
      <c r="GB555" s="6"/>
      <c r="GC555" s="5"/>
      <c r="GD555" s="5"/>
      <c r="GE555" s="4"/>
      <c r="GF555" s="6"/>
      <c r="GG555" s="4"/>
      <c r="GH555" s="6"/>
      <c r="GI555" s="5"/>
      <c r="GJ555" s="5"/>
      <c r="GK555" s="4"/>
      <c r="GL555" s="6"/>
      <c r="GM555" s="4"/>
      <c r="GN555" s="6"/>
      <c r="GO555" s="5"/>
      <c r="GP555" s="5"/>
      <c r="GQ555" s="4"/>
      <c r="GR555" s="6"/>
      <c r="GS555" s="4"/>
      <c r="GT555" s="6"/>
      <c r="GU555" s="5"/>
      <c r="GV555" s="5"/>
      <c r="GW555" s="4"/>
      <c r="GX555" s="6"/>
      <c r="GY555" s="4"/>
      <c r="GZ555" s="6"/>
      <c r="HA555" s="5"/>
      <c r="HB555" s="5"/>
      <c r="HC555" s="4"/>
      <c r="HD555" s="6"/>
      <c r="HE555" s="4"/>
      <c r="HF555" s="6"/>
      <c r="HG555" s="5"/>
      <c r="HH555" s="5"/>
      <c r="HI555" s="4"/>
      <c r="HJ555" s="6"/>
      <c r="HK555" s="4"/>
      <c r="HL555" s="6"/>
      <c r="HM555" s="5"/>
      <c r="HN555" s="5"/>
      <c r="HO555" s="4"/>
      <c r="HP555" s="6"/>
      <c r="HQ555" s="4"/>
      <c r="HR555" s="6"/>
      <c r="HS555" s="5"/>
      <c r="HT555" s="5"/>
      <c r="HU555" s="4"/>
      <c r="HV555" s="6"/>
      <c r="HW555" s="4"/>
      <c r="HX555" s="6"/>
      <c r="HY555" s="5"/>
      <c r="HZ555" s="5"/>
      <c r="IA555" s="4"/>
      <c r="IB555" s="6"/>
      <c r="IC555" s="4"/>
      <c r="ID555" s="6"/>
      <c r="IE555" s="5"/>
      <c r="IF555" s="5"/>
      <c r="IG555" s="4"/>
      <c r="IH555" s="6"/>
      <c r="II555" s="4"/>
      <c r="IJ555" s="6"/>
      <c r="IK555" s="5"/>
      <c r="IL555" s="5"/>
      <c r="IM555" s="4"/>
      <c r="IN555" s="6"/>
      <c r="IO555" s="4"/>
      <c r="IP555" s="6"/>
      <c r="IQ555" s="5"/>
      <c r="IR555" s="5"/>
      <c r="IS555" s="4"/>
      <c r="IT555" s="6"/>
      <c r="IU555" s="4"/>
      <c r="IV555" s="6"/>
      <c r="IW555" s="5"/>
      <c r="IX555" s="5"/>
      <c r="IY555" s="4"/>
      <c r="IZ555" s="6"/>
      <c r="JA555" s="4"/>
      <c r="JB555" s="6"/>
      <c r="JC555" s="5"/>
      <c r="JD555" s="5"/>
      <c r="JE555" s="4"/>
      <c r="JF555" s="6"/>
      <c r="JG555" s="4"/>
      <c r="JH555" s="6"/>
      <c r="JI555" s="5"/>
      <c r="JJ555" s="5"/>
      <c r="JK555" s="4"/>
      <c r="JL555" s="6"/>
      <c r="JM555" s="4"/>
      <c r="JN555" s="6"/>
      <c r="JO555" s="5"/>
      <c r="JP555" s="5"/>
      <c r="JQ555" s="4"/>
      <c r="JR555" s="6"/>
      <c r="JS555" s="4"/>
      <c r="JT555" s="6"/>
      <c r="JU555" s="5"/>
      <c r="JV555" s="5"/>
      <c r="JW555" s="4"/>
      <c r="JX555" s="6"/>
      <c r="JY555" s="4"/>
      <c r="JZ555" s="6"/>
      <c r="KA555" s="5"/>
      <c r="KB555" s="5"/>
      <c r="KC555" s="4"/>
      <c r="KD555" s="6"/>
      <c r="KE555" s="4"/>
      <c r="KF555" s="6"/>
      <c r="KG555" s="5"/>
      <c r="KH555" s="5"/>
      <c r="KI555" s="4"/>
      <c r="KJ555" s="6"/>
      <c r="KK555" s="4"/>
      <c r="KL555" s="6"/>
      <c r="KM555" s="5"/>
      <c r="KN555" s="5"/>
    </row>
    <row r="556">
      <c r="A556" s="3" t="s">
        <v>85</v>
      </c>
      <c r="B556" s="3" t="s">
        <v>552</v>
      </c>
      <c r="C556" s="3" t="s">
        <v>87</v>
      </c>
      <c r="D556" s="3" t="s">
        <v>88</v>
      </c>
      <c r="E556" s="3" t="s">
        <v>583</v>
      </c>
      <c r="F556" s="3" t="s">
        <v>584</v>
      </c>
      <c r="G556" s="3" t="s">
        <v>585</v>
      </c>
      <c r="H556" s="3" t="s">
        <v>96</v>
      </c>
      <c r="I556" s="3" t="s">
        <v>1350</v>
      </c>
      <c r="J556" s="3" t="s">
        <v>1318</v>
      </c>
      <c r="K556" s="4">
        <v>1125</v>
      </c>
      <c r="L556" s="4">
        <f>=ROUNDDOWN(142.405063291139,0)</f>
      </c>
      <c r="M556" s="4">
        <v>1284</v>
      </c>
      <c r="N556" s="5"/>
      <c r="O556" s="4"/>
      <c r="P556" s="4">
        <f>=ROUNDDOWN({0},0)</f>
      </c>
      <c r="Q556" s="4"/>
      <c r="R556" s="5"/>
      <c r="S556" s="4">
        <v>7</v>
      </c>
      <c r="T556" s="6">
        <v>273.89</v>
      </c>
      <c r="U556" s="4"/>
      <c r="V556" s="6"/>
      <c r="W556" s="5"/>
      <c r="X556" s="5"/>
      <c r="Y556" s="4"/>
      <c r="Z556" s="6"/>
      <c r="AA556" s="4"/>
      <c r="AB556" s="6"/>
      <c r="AC556" s="5"/>
      <c r="AD556" s="5"/>
      <c r="AE556" s="4">
        <v>1</v>
      </c>
      <c r="AF556" s="6">
        <v>35</v>
      </c>
      <c r="AG556" s="4"/>
      <c r="AH556" s="6"/>
      <c r="AI556" s="5"/>
      <c r="AJ556" s="5"/>
      <c r="AK556" s="4"/>
      <c r="AL556" s="6"/>
      <c r="AM556" s="4"/>
      <c r="AN556" s="6"/>
      <c r="AO556" s="5"/>
      <c r="AP556" s="5"/>
      <c r="AQ556" s="4">
        <v>1</v>
      </c>
      <c r="AR556" s="6">
        <v>39.2</v>
      </c>
      <c r="AS556" s="4"/>
      <c r="AT556" s="6"/>
      <c r="AU556" s="5"/>
      <c r="AV556" s="5"/>
      <c r="AW556" s="4"/>
      <c r="AX556" s="6"/>
      <c r="AY556" s="4"/>
      <c r="AZ556" s="6"/>
      <c r="BA556" s="5"/>
      <c r="BB556" s="5"/>
      <c r="BC556" s="4"/>
      <c r="BD556" s="6"/>
      <c r="BE556" s="4"/>
      <c r="BF556" s="6"/>
      <c r="BG556" s="5"/>
      <c r="BH556" s="5"/>
      <c r="BI556" s="4"/>
      <c r="BJ556" s="6"/>
      <c r="BK556" s="4"/>
      <c r="BL556" s="6"/>
      <c r="BM556" s="5"/>
      <c r="BN556" s="5"/>
      <c r="BO556" s="4"/>
      <c r="BP556" s="6"/>
      <c r="BQ556" s="4"/>
      <c r="BR556" s="6"/>
      <c r="BS556" s="5"/>
      <c r="BT556" s="5"/>
      <c r="BU556" s="4">
        <v>4</v>
      </c>
      <c r="BV556" s="6">
        <v>154.7</v>
      </c>
      <c r="BW556" s="4"/>
      <c r="BX556" s="6"/>
      <c r="BY556" s="5"/>
      <c r="BZ556" s="5"/>
      <c r="CA556" s="4"/>
      <c r="CB556" s="6"/>
      <c r="CC556" s="4"/>
      <c r="CD556" s="6"/>
      <c r="CE556" s="5"/>
      <c r="CF556" s="5"/>
      <c r="CG556" s="4"/>
      <c r="CH556" s="6"/>
      <c r="CI556" s="4"/>
      <c r="CJ556" s="6"/>
      <c r="CK556" s="5"/>
      <c r="CL556" s="5"/>
      <c r="CM556" s="4">
        <v>1</v>
      </c>
      <c r="CN556" s="6">
        <v>44.99</v>
      </c>
      <c r="CO556" s="4"/>
      <c r="CP556" s="6"/>
      <c r="CQ556" s="5"/>
      <c r="CR556" s="5"/>
      <c r="CS556" s="4"/>
      <c r="CT556" s="6"/>
      <c r="CU556" s="4"/>
      <c r="CV556" s="6"/>
      <c r="CW556" s="5"/>
      <c r="CX556" s="5"/>
      <c r="CY556" s="4"/>
      <c r="CZ556" s="6"/>
      <c r="DA556" s="4"/>
      <c r="DB556" s="6"/>
      <c r="DC556" s="5"/>
      <c r="DD556" s="5"/>
      <c r="DE556" s="4"/>
      <c r="DF556" s="6"/>
      <c r="DG556" s="4"/>
      <c r="DH556" s="6"/>
      <c r="DI556" s="5"/>
      <c r="DJ556" s="5"/>
      <c r="DK556" s="4"/>
      <c r="DL556" s="6"/>
      <c r="DM556" s="4"/>
      <c r="DN556" s="6"/>
      <c r="DO556" s="5"/>
      <c r="DP556" s="5"/>
      <c r="DQ556" s="4"/>
      <c r="DR556" s="6"/>
      <c r="DS556" s="4"/>
      <c r="DT556" s="6"/>
      <c r="DU556" s="5"/>
      <c r="DV556" s="5"/>
      <c r="DW556" s="4"/>
      <c r="DX556" s="6"/>
      <c r="DY556" s="4"/>
      <c r="DZ556" s="6"/>
      <c r="EA556" s="5"/>
      <c r="EB556" s="5"/>
      <c r="EC556" s="4"/>
      <c r="ED556" s="6"/>
      <c r="EE556" s="4"/>
      <c r="EF556" s="6"/>
      <c r="EG556" s="5"/>
      <c r="EH556" s="5"/>
      <c r="EI556" s="4"/>
      <c r="EJ556" s="6"/>
      <c r="EK556" s="4"/>
      <c r="EL556" s="6"/>
      <c r="EM556" s="5"/>
      <c r="EN556" s="5"/>
      <c r="EO556" s="4"/>
      <c r="EP556" s="6"/>
      <c r="EQ556" s="4"/>
      <c r="ER556" s="6"/>
      <c r="ES556" s="5"/>
      <c r="ET556" s="5"/>
      <c r="EU556" s="4"/>
      <c r="EV556" s="6"/>
      <c r="EW556" s="4"/>
      <c r="EX556" s="6"/>
      <c r="EY556" s="5"/>
      <c r="EZ556" s="5"/>
      <c r="FA556" s="4"/>
      <c r="FB556" s="6"/>
      <c r="FC556" s="4"/>
      <c r="FD556" s="6"/>
      <c r="FE556" s="5"/>
      <c r="FF556" s="5"/>
      <c r="FG556" s="4"/>
      <c r="FH556" s="6"/>
      <c r="FI556" s="4"/>
      <c r="FJ556" s="6"/>
      <c r="FK556" s="5"/>
      <c r="FL556" s="5"/>
      <c r="FM556" s="4"/>
      <c r="FN556" s="6"/>
      <c r="FO556" s="4"/>
      <c r="FP556" s="6"/>
      <c r="FQ556" s="5"/>
      <c r="FR556" s="5"/>
      <c r="FS556" s="4"/>
      <c r="FT556" s="6"/>
      <c r="FU556" s="4"/>
      <c r="FV556" s="6"/>
      <c r="FW556" s="5"/>
      <c r="FX556" s="5"/>
      <c r="FY556" s="4"/>
      <c r="FZ556" s="6"/>
      <c r="GA556" s="4"/>
      <c r="GB556" s="6"/>
      <c r="GC556" s="5"/>
      <c r="GD556" s="5"/>
      <c r="GE556" s="4"/>
      <c r="GF556" s="6"/>
      <c r="GG556" s="4"/>
      <c r="GH556" s="6"/>
      <c r="GI556" s="5"/>
      <c r="GJ556" s="5"/>
      <c r="GK556" s="4"/>
      <c r="GL556" s="6"/>
      <c r="GM556" s="4"/>
      <c r="GN556" s="6"/>
      <c r="GO556" s="5"/>
      <c r="GP556" s="5"/>
      <c r="GQ556" s="4"/>
      <c r="GR556" s="6"/>
      <c r="GS556" s="4"/>
      <c r="GT556" s="6"/>
      <c r="GU556" s="5"/>
      <c r="GV556" s="5"/>
      <c r="GW556" s="4"/>
      <c r="GX556" s="6"/>
      <c r="GY556" s="4"/>
      <c r="GZ556" s="6"/>
      <c r="HA556" s="5"/>
      <c r="HB556" s="5"/>
      <c r="HC556" s="4"/>
      <c r="HD556" s="6"/>
      <c r="HE556" s="4"/>
      <c r="HF556" s="6"/>
      <c r="HG556" s="5"/>
      <c r="HH556" s="5"/>
      <c r="HI556" s="4"/>
      <c r="HJ556" s="6"/>
      <c r="HK556" s="4"/>
      <c r="HL556" s="6"/>
      <c r="HM556" s="5"/>
      <c r="HN556" s="5"/>
      <c r="HO556" s="4"/>
      <c r="HP556" s="6"/>
      <c r="HQ556" s="4"/>
      <c r="HR556" s="6"/>
      <c r="HS556" s="5"/>
      <c r="HT556" s="5"/>
      <c r="HU556" s="4"/>
      <c r="HV556" s="6"/>
      <c r="HW556" s="4"/>
      <c r="HX556" s="6"/>
      <c r="HY556" s="5"/>
      <c r="HZ556" s="5"/>
      <c r="IA556" s="4"/>
      <c r="IB556" s="6"/>
      <c r="IC556" s="4"/>
      <c r="ID556" s="6"/>
      <c r="IE556" s="5"/>
      <c r="IF556" s="5"/>
      <c r="IG556" s="4"/>
      <c r="IH556" s="6"/>
      <c r="II556" s="4"/>
      <c r="IJ556" s="6"/>
      <c r="IK556" s="5"/>
      <c r="IL556" s="5"/>
      <c r="IM556" s="4"/>
      <c r="IN556" s="6"/>
      <c r="IO556" s="4"/>
      <c r="IP556" s="6"/>
      <c r="IQ556" s="5"/>
      <c r="IR556" s="5"/>
      <c r="IS556" s="4"/>
      <c r="IT556" s="6"/>
      <c r="IU556" s="4"/>
      <c r="IV556" s="6"/>
      <c r="IW556" s="5"/>
      <c r="IX556" s="5"/>
      <c r="IY556" s="4"/>
      <c r="IZ556" s="6"/>
      <c r="JA556" s="4"/>
      <c r="JB556" s="6"/>
      <c r="JC556" s="5"/>
      <c r="JD556" s="5"/>
      <c r="JE556" s="4"/>
      <c r="JF556" s="6"/>
      <c r="JG556" s="4"/>
      <c r="JH556" s="6"/>
      <c r="JI556" s="5"/>
      <c r="JJ556" s="5"/>
      <c r="JK556" s="4"/>
      <c r="JL556" s="6"/>
      <c r="JM556" s="4"/>
      <c r="JN556" s="6"/>
      <c r="JO556" s="5"/>
      <c r="JP556" s="5"/>
      <c r="JQ556" s="4"/>
      <c r="JR556" s="6"/>
      <c r="JS556" s="4"/>
      <c r="JT556" s="6"/>
      <c r="JU556" s="5"/>
      <c r="JV556" s="5"/>
      <c r="JW556" s="4"/>
      <c r="JX556" s="6"/>
      <c r="JY556" s="4"/>
      <c r="JZ556" s="6"/>
      <c r="KA556" s="5"/>
      <c r="KB556" s="5"/>
      <c r="KC556" s="4"/>
      <c r="KD556" s="6"/>
      <c r="KE556" s="4"/>
      <c r="KF556" s="6"/>
      <c r="KG556" s="5"/>
      <c r="KH556" s="5"/>
      <c r="KI556" s="4"/>
      <c r="KJ556" s="6"/>
      <c r="KK556" s="4"/>
      <c r="KL556" s="6"/>
      <c r="KM556" s="5"/>
      <c r="KN556" s="5"/>
    </row>
    <row r="557">
      <c r="A557" s="3" t="s">
        <v>85</v>
      </c>
      <c r="B557" s="3" t="s">
        <v>552</v>
      </c>
      <c r="C557" s="3" t="s">
        <v>87</v>
      </c>
      <c r="D557" s="3" t="s">
        <v>88</v>
      </c>
      <c r="E557" s="3" t="s">
        <v>583</v>
      </c>
      <c r="F557" s="3" t="s">
        <v>584</v>
      </c>
      <c r="G557" s="3" t="s">
        <v>585</v>
      </c>
      <c r="H557" s="3" t="s">
        <v>96</v>
      </c>
      <c r="I557" s="3" t="s">
        <v>1311</v>
      </c>
      <c r="J557" s="3" t="s">
        <v>1318</v>
      </c>
      <c r="K557" s="4">
        <v>569</v>
      </c>
      <c r="L557" s="4">
        <f>=ROUNDDOWN(67.7380952380952,0)</f>
      </c>
      <c r="M557" s="4">
        <v>1059</v>
      </c>
      <c r="N557" s="5"/>
      <c r="O557" s="4"/>
      <c r="P557" s="4">
        <f>=ROUNDDOWN({0},0)</f>
      </c>
      <c r="Q557" s="4"/>
      <c r="R557" s="5"/>
      <c r="S557" s="4">
        <v>7</v>
      </c>
      <c r="T557" s="6">
        <v>262.15</v>
      </c>
      <c r="U557" s="4"/>
      <c r="V557" s="6"/>
      <c r="W557" s="5"/>
      <c r="X557" s="5"/>
      <c r="Y557" s="4">
        <v>2</v>
      </c>
      <c r="Z557" s="6">
        <v>70.2</v>
      </c>
      <c r="AA557" s="4"/>
      <c r="AB557" s="6"/>
      <c r="AC557" s="5"/>
      <c r="AD557" s="5"/>
      <c r="AE557" s="4"/>
      <c r="AF557" s="6"/>
      <c r="AG557" s="4"/>
      <c r="AH557" s="6"/>
      <c r="AI557" s="5"/>
      <c r="AJ557" s="5"/>
      <c r="AK557" s="4"/>
      <c r="AL557" s="6"/>
      <c r="AM557" s="4"/>
      <c r="AN557" s="6"/>
      <c r="AO557" s="5"/>
      <c r="AP557" s="5"/>
      <c r="AQ557" s="4">
        <v>2</v>
      </c>
      <c r="AR557" s="6">
        <v>89.58</v>
      </c>
      <c r="AS557" s="4"/>
      <c r="AT557" s="6"/>
      <c r="AU557" s="5"/>
      <c r="AV557" s="5"/>
      <c r="AW557" s="4"/>
      <c r="AX557" s="6"/>
      <c r="AY557" s="4"/>
      <c r="AZ557" s="6"/>
      <c r="BA557" s="5"/>
      <c r="BB557" s="5"/>
      <c r="BC557" s="4"/>
      <c r="BD557" s="6"/>
      <c r="BE557" s="4"/>
      <c r="BF557" s="6"/>
      <c r="BG557" s="5"/>
      <c r="BH557" s="5"/>
      <c r="BI557" s="4"/>
      <c r="BJ557" s="6"/>
      <c r="BK557" s="4"/>
      <c r="BL557" s="6"/>
      <c r="BM557" s="5"/>
      <c r="BN557" s="5"/>
      <c r="BO557" s="4">
        <v>1</v>
      </c>
      <c r="BP557" s="6">
        <v>33.9</v>
      </c>
      <c r="BQ557" s="4"/>
      <c r="BR557" s="6"/>
      <c r="BS557" s="5"/>
      <c r="BT557" s="5"/>
      <c r="BU557" s="4">
        <v>2</v>
      </c>
      <c r="BV557" s="6">
        <v>68.47</v>
      </c>
      <c r="BW557" s="4"/>
      <c r="BX557" s="6"/>
      <c r="BY557" s="5"/>
      <c r="BZ557" s="5"/>
      <c r="CA557" s="4"/>
      <c r="CB557" s="6"/>
      <c r="CC557" s="4"/>
      <c r="CD557" s="6"/>
      <c r="CE557" s="5"/>
      <c r="CF557" s="5"/>
      <c r="CG557" s="4"/>
      <c r="CH557" s="6"/>
      <c r="CI557" s="4"/>
      <c r="CJ557" s="6"/>
      <c r="CK557" s="5"/>
      <c r="CL557" s="5"/>
      <c r="CM557" s="4"/>
      <c r="CN557" s="6"/>
      <c r="CO557" s="4"/>
      <c r="CP557" s="6"/>
      <c r="CQ557" s="5"/>
      <c r="CR557" s="5"/>
      <c r="CS557" s="4"/>
      <c r="CT557" s="6"/>
      <c r="CU557" s="4"/>
      <c r="CV557" s="6"/>
      <c r="CW557" s="5"/>
      <c r="CX557" s="5"/>
      <c r="CY557" s="4"/>
      <c r="CZ557" s="6"/>
      <c r="DA557" s="4"/>
      <c r="DB557" s="6"/>
      <c r="DC557" s="5"/>
      <c r="DD557" s="5"/>
      <c r="DE557" s="4"/>
      <c r="DF557" s="6"/>
      <c r="DG557" s="4"/>
      <c r="DH557" s="6"/>
      <c r="DI557" s="5"/>
      <c r="DJ557" s="5"/>
      <c r="DK557" s="4"/>
      <c r="DL557" s="6"/>
      <c r="DM557" s="4"/>
      <c r="DN557" s="6"/>
      <c r="DO557" s="5"/>
      <c r="DP557" s="5"/>
      <c r="DQ557" s="4"/>
      <c r="DR557" s="6"/>
      <c r="DS557" s="4"/>
      <c r="DT557" s="6"/>
      <c r="DU557" s="5"/>
      <c r="DV557" s="5"/>
      <c r="DW557" s="4"/>
      <c r="DX557" s="6"/>
      <c r="DY557" s="4"/>
      <c r="DZ557" s="6"/>
      <c r="EA557" s="5"/>
      <c r="EB557" s="5"/>
      <c r="EC557" s="4"/>
      <c r="ED557" s="6"/>
      <c r="EE557" s="4"/>
      <c r="EF557" s="6"/>
      <c r="EG557" s="5"/>
      <c r="EH557" s="5"/>
      <c r="EI557" s="4"/>
      <c r="EJ557" s="6"/>
      <c r="EK557" s="4"/>
      <c r="EL557" s="6"/>
      <c r="EM557" s="5"/>
      <c r="EN557" s="5"/>
      <c r="EO557" s="4"/>
      <c r="EP557" s="6"/>
      <c r="EQ557" s="4"/>
      <c r="ER557" s="6"/>
      <c r="ES557" s="5"/>
      <c r="ET557" s="5"/>
      <c r="EU557" s="4"/>
      <c r="EV557" s="6"/>
      <c r="EW557" s="4"/>
      <c r="EX557" s="6"/>
      <c r="EY557" s="5"/>
      <c r="EZ557" s="5"/>
      <c r="FA557" s="4"/>
      <c r="FB557" s="6"/>
      <c r="FC557" s="4"/>
      <c r="FD557" s="6"/>
      <c r="FE557" s="5"/>
      <c r="FF557" s="5"/>
      <c r="FG557" s="4"/>
      <c r="FH557" s="6"/>
      <c r="FI557" s="4"/>
      <c r="FJ557" s="6"/>
      <c r="FK557" s="5"/>
      <c r="FL557" s="5"/>
      <c r="FM557" s="4"/>
      <c r="FN557" s="6"/>
      <c r="FO557" s="4"/>
      <c r="FP557" s="6"/>
      <c r="FQ557" s="5"/>
      <c r="FR557" s="5"/>
      <c r="FS557" s="4"/>
      <c r="FT557" s="6"/>
      <c r="FU557" s="4"/>
      <c r="FV557" s="6"/>
      <c r="FW557" s="5"/>
      <c r="FX557" s="5"/>
      <c r="FY557" s="4"/>
      <c r="FZ557" s="6"/>
      <c r="GA557" s="4"/>
      <c r="GB557" s="6"/>
      <c r="GC557" s="5"/>
      <c r="GD557" s="5"/>
      <c r="GE557" s="4"/>
      <c r="GF557" s="6"/>
      <c r="GG557" s="4"/>
      <c r="GH557" s="6"/>
      <c r="GI557" s="5"/>
      <c r="GJ557" s="5"/>
      <c r="GK557" s="4"/>
      <c r="GL557" s="6"/>
      <c r="GM557" s="4"/>
      <c r="GN557" s="6"/>
      <c r="GO557" s="5"/>
      <c r="GP557" s="5"/>
      <c r="GQ557" s="4"/>
      <c r="GR557" s="6"/>
      <c r="GS557" s="4"/>
      <c r="GT557" s="6"/>
      <c r="GU557" s="5"/>
      <c r="GV557" s="5"/>
      <c r="GW557" s="4"/>
      <c r="GX557" s="6"/>
      <c r="GY557" s="4"/>
      <c r="GZ557" s="6"/>
      <c r="HA557" s="5"/>
      <c r="HB557" s="5"/>
      <c r="HC557" s="4"/>
      <c r="HD557" s="6"/>
      <c r="HE557" s="4"/>
      <c r="HF557" s="6"/>
      <c r="HG557" s="5"/>
      <c r="HH557" s="5"/>
      <c r="HI557" s="4"/>
      <c r="HJ557" s="6"/>
      <c r="HK557" s="4"/>
      <c r="HL557" s="6"/>
      <c r="HM557" s="5"/>
      <c r="HN557" s="5"/>
      <c r="HO557" s="4"/>
      <c r="HP557" s="6"/>
      <c r="HQ557" s="4"/>
      <c r="HR557" s="6"/>
      <c r="HS557" s="5"/>
      <c r="HT557" s="5"/>
      <c r="HU557" s="4"/>
      <c r="HV557" s="6"/>
      <c r="HW557" s="4"/>
      <c r="HX557" s="6"/>
      <c r="HY557" s="5"/>
      <c r="HZ557" s="5"/>
      <c r="IA557" s="4"/>
      <c r="IB557" s="6"/>
      <c r="IC557" s="4"/>
      <c r="ID557" s="6"/>
      <c r="IE557" s="5"/>
      <c r="IF557" s="5"/>
      <c r="IG557" s="4"/>
      <c r="IH557" s="6"/>
      <c r="II557" s="4"/>
      <c r="IJ557" s="6"/>
      <c r="IK557" s="5"/>
      <c r="IL557" s="5"/>
      <c r="IM557" s="4"/>
      <c r="IN557" s="6"/>
      <c r="IO557" s="4"/>
      <c r="IP557" s="6"/>
      <c r="IQ557" s="5"/>
      <c r="IR557" s="5"/>
      <c r="IS557" s="4"/>
      <c r="IT557" s="6"/>
      <c r="IU557" s="4"/>
      <c r="IV557" s="6"/>
      <c r="IW557" s="5"/>
      <c r="IX557" s="5"/>
      <c r="IY557" s="4"/>
      <c r="IZ557" s="6"/>
      <c r="JA557" s="4"/>
      <c r="JB557" s="6"/>
      <c r="JC557" s="5"/>
      <c r="JD557" s="5"/>
      <c r="JE557" s="4"/>
      <c r="JF557" s="6"/>
      <c r="JG557" s="4"/>
      <c r="JH557" s="6"/>
      <c r="JI557" s="5"/>
      <c r="JJ557" s="5"/>
      <c r="JK557" s="4"/>
      <c r="JL557" s="6"/>
      <c r="JM557" s="4"/>
      <c r="JN557" s="6"/>
      <c r="JO557" s="5"/>
      <c r="JP557" s="5"/>
      <c r="JQ557" s="4"/>
      <c r="JR557" s="6"/>
      <c r="JS557" s="4"/>
      <c r="JT557" s="6"/>
      <c r="JU557" s="5"/>
      <c r="JV557" s="5"/>
      <c r="JW557" s="4"/>
      <c r="JX557" s="6"/>
      <c r="JY557" s="4"/>
      <c r="JZ557" s="6"/>
      <c r="KA557" s="5"/>
      <c r="KB557" s="5"/>
      <c r="KC557" s="4"/>
      <c r="KD557" s="6"/>
      <c r="KE557" s="4"/>
      <c r="KF557" s="6"/>
      <c r="KG557" s="5"/>
      <c r="KH557" s="5"/>
      <c r="KI557" s="4"/>
      <c r="KJ557" s="6"/>
      <c r="KK557" s="4"/>
      <c r="KL557" s="6"/>
      <c r="KM557" s="5"/>
      <c r="KN557" s="5"/>
    </row>
    <row r="558">
      <c r="A558" s="3" t="s">
        <v>85</v>
      </c>
      <c r="B558" s="3" t="s">
        <v>552</v>
      </c>
      <c r="C558" s="3" t="s">
        <v>87</v>
      </c>
      <c r="D558" s="3" t="s">
        <v>88</v>
      </c>
      <c r="E558" s="3" t="s">
        <v>583</v>
      </c>
      <c r="F558" s="3" t="s">
        <v>584</v>
      </c>
      <c r="G558" s="3" t="s">
        <v>585</v>
      </c>
      <c r="H558" s="3" t="s">
        <v>96</v>
      </c>
      <c r="I558" s="3" t="s">
        <v>1310</v>
      </c>
      <c r="J558" s="3" t="s">
        <v>1318</v>
      </c>
      <c r="K558" s="4">
        <v>957</v>
      </c>
      <c r="L558" s="4">
        <f>=ROUNDDOWN(149.53125,0)</f>
      </c>
      <c r="M558" s="4">
        <v>1128</v>
      </c>
      <c r="N558" s="5"/>
      <c r="O558" s="4"/>
      <c r="P558" s="4">
        <f>=ROUNDDOWN({0},0)</f>
      </c>
      <c r="Q558" s="4"/>
      <c r="R558" s="5"/>
      <c r="S558" s="4">
        <v>6</v>
      </c>
      <c r="T558" s="6">
        <v>223.9</v>
      </c>
      <c r="U558" s="4"/>
      <c r="V558" s="6"/>
      <c r="W558" s="5"/>
      <c r="X558" s="5"/>
      <c r="Y558" s="4"/>
      <c r="Z558" s="6"/>
      <c r="AA558" s="4"/>
      <c r="AB558" s="6"/>
      <c r="AC558" s="5"/>
      <c r="AD558" s="5"/>
      <c r="AE558" s="4">
        <v>1</v>
      </c>
      <c r="AF558" s="6">
        <v>30</v>
      </c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>
        <v>1</v>
      </c>
      <c r="AR558" s="6">
        <v>39.2</v>
      </c>
      <c r="AS558" s="4"/>
      <c r="AT558" s="6"/>
      <c r="AU558" s="5"/>
      <c r="AV558" s="5"/>
      <c r="AW558" s="4"/>
      <c r="AX558" s="6"/>
      <c r="AY558" s="4"/>
      <c r="AZ558" s="6"/>
      <c r="BA558" s="5"/>
      <c r="BB558" s="5"/>
      <c r="BC558" s="4"/>
      <c r="BD558" s="6"/>
      <c r="BE558" s="4"/>
      <c r="BF558" s="6"/>
      <c r="BG558" s="5"/>
      <c r="BH558" s="5"/>
      <c r="BI558" s="4"/>
      <c r="BJ558" s="6"/>
      <c r="BK558" s="4"/>
      <c r="BL558" s="6"/>
      <c r="BM558" s="5"/>
      <c r="BN558" s="5"/>
      <c r="BO558" s="4"/>
      <c r="BP558" s="6"/>
      <c r="BQ558" s="4"/>
      <c r="BR558" s="6"/>
      <c r="BS558" s="5"/>
      <c r="BT558" s="5"/>
      <c r="BU558" s="4">
        <v>4</v>
      </c>
      <c r="BV558" s="6">
        <v>154.7</v>
      </c>
      <c r="BW558" s="4"/>
      <c r="BX558" s="6"/>
      <c r="BY558" s="5"/>
      <c r="BZ558" s="5"/>
      <c r="CA558" s="4"/>
      <c r="CB558" s="6"/>
      <c r="CC558" s="4"/>
      <c r="CD558" s="6"/>
      <c r="CE558" s="5"/>
      <c r="CF558" s="5"/>
      <c r="CG558" s="4"/>
      <c r="CH558" s="6"/>
      <c r="CI558" s="4"/>
      <c r="CJ558" s="6"/>
      <c r="CK558" s="5"/>
      <c r="CL558" s="5"/>
      <c r="CM558" s="4"/>
      <c r="CN558" s="6"/>
      <c r="CO558" s="4"/>
      <c r="CP558" s="6"/>
      <c r="CQ558" s="5"/>
      <c r="CR558" s="5"/>
      <c r="CS558" s="4"/>
      <c r="CT558" s="6"/>
      <c r="CU558" s="4"/>
      <c r="CV558" s="6"/>
      <c r="CW558" s="5"/>
      <c r="CX558" s="5"/>
      <c r="CY558" s="4"/>
      <c r="CZ558" s="6"/>
      <c r="DA558" s="4"/>
      <c r="DB558" s="6"/>
      <c r="DC558" s="5"/>
      <c r="DD558" s="5"/>
      <c r="DE558" s="4"/>
      <c r="DF558" s="6"/>
      <c r="DG558" s="4"/>
      <c r="DH558" s="6"/>
      <c r="DI558" s="5"/>
      <c r="DJ558" s="5"/>
      <c r="DK558" s="4"/>
      <c r="DL558" s="6"/>
      <c r="DM558" s="4"/>
      <c r="DN558" s="6"/>
      <c r="DO558" s="5"/>
      <c r="DP558" s="5"/>
      <c r="DQ558" s="4"/>
      <c r="DR558" s="6"/>
      <c r="DS558" s="4"/>
      <c r="DT558" s="6"/>
      <c r="DU558" s="5"/>
      <c r="DV558" s="5"/>
      <c r="DW558" s="4"/>
      <c r="DX558" s="6"/>
      <c r="DY558" s="4"/>
      <c r="DZ558" s="6"/>
      <c r="EA558" s="5"/>
      <c r="EB558" s="5"/>
      <c r="EC558" s="4"/>
      <c r="ED558" s="6"/>
      <c r="EE558" s="4"/>
      <c r="EF558" s="6"/>
      <c r="EG558" s="5"/>
      <c r="EH558" s="5"/>
      <c r="EI558" s="4"/>
      <c r="EJ558" s="6"/>
      <c r="EK558" s="4"/>
      <c r="EL558" s="6"/>
      <c r="EM558" s="5"/>
      <c r="EN558" s="5"/>
      <c r="EO558" s="4"/>
      <c r="EP558" s="6"/>
      <c r="EQ558" s="4"/>
      <c r="ER558" s="6"/>
      <c r="ES558" s="5"/>
      <c r="ET558" s="5"/>
      <c r="EU558" s="4"/>
      <c r="EV558" s="6"/>
      <c r="EW558" s="4"/>
      <c r="EX558" s="6"/>
      <c r="EY558" s="5"/>
      <c r="EZ558" s="5"/>
      <c r="FA558" s="4"/>
      <c r="FB558" s="6"/>
      <c r="FC558" s="4"/>
      <c r="FD558" s="6"/>
      <c r="FE558" s="5"/>
      <c r="FF558" s="5"/>
      <c r="FG558" s="4"/>
      <c r="FH558" s="6"/>
      <c r="FI558" s="4"/>
      <c r="FJ558" s="6"/>
      <c r="FK558" s="5"/>
      <c r="FL558" s="5"/>
      <c r="FM558" s="4"/>
      <c r="FN558" s="6"/>
      <c r="FO558" s="4"/>
      <c r="FP558" s="6"/>
      <c r="FQ558" s="5"/>
      <c r="FR558" s="5"/>
      <c r="FS558" s="4"/>
      <c r="FT558" s="6"/>
      <c r="FU558" s="4"/>
      <c r="FV558" s="6"/>
      <c r="FW558" s="5"/>
      <c r="FX558" s="5"/>
      <c r="FY558" s="4"/>
      <c r="FZ558" s="6"/>
      <c r="GA558" s="4"/>
      <c r="GB558" s="6"/>
      <c r="GC558" s="5"/>
      <c r="GD558" s="5"/>
      <c r="GE558" s="4"/>
      <c r="GF558" s="6"/>
      <c r="GG558" s="4"/>
      <c r="GH558" s="6"/>
      <c r="GI558" s="5"/>
      <c r="GJ558" s="5"/>
      <c r="GK558" s="4"/>
      <c r="GL558" s="6"/>
      <c r="GM558" s="4"/>
      <c r="GN558" s="6"/>
      <c r="GO558" s="5"/>
      <c r="GP558" s="5"/>
      <c r="GQ558" s="4"/>
      <c r="GR558" s="6"/>
      <c r="GS558" s="4"/>
      <c r="GT558" s="6"/>
      <c r="GU558" s="5"/>
      <c r="GV558" s="5"/>
      <c r="GW558" s="4"/>
      <c r="GX558" s="6"/>
      <c r="GY558" s="4"/>
      <c r="GZ558" s="6"/>
      <c r="HA558" s="5"/>
      <c r="HB558" s="5"/>
      <c r="HC558" s="4"/>
      <c r="HD558" s="6"/>
      <c r="HE558" s="4"/>
      <c r="HF558" s="6"/>
      <c r="HG558" s="5"/>
      <c r="HH558" s="5"/>
      <c r="HI558" s="4"/>
      <c r="HJ558" s="6"/>
      <c r="HK558" s="4"/>
      <c r="HL558" s="6"/>
      <c r="HM558" s="5"/>
      <c r="HN558" s="5"/>
      <c r="HO558" s="4"/>
      <c r="HP558" s="6"/>
      <c r="HQ558" s="4"/>
      <c r="HR558" s="6"/>
      <c r="HS558" s="5"/>
      <c r="HT558" s="5"/>
      <c r="HU558" s="4"/>
      <c r="HV558" s="6"/>
      <c r="HW558" s="4"/>
      <c r="HX558" s="6"/>
      <c r="HY558" s="5"/>
      <c r="HZ558" s="5"/>
      <c r="IA558" s="4"/>
      <c r="IB558" s="6"/>
      <c r="IC558" s="4"/>
      <c r="ID558" s="6"/>
      <c r="IE558" s="5"/>
      <c r="IF558" s="5"/>
      <c r="IG558" s="4"/>
      <c r="IH558" s="6"/>
      <c r="II558" s="4"/>
      <c r="IJ558" s="6"/>
      <c r="IK558" s="5"/>
      <c r="IL558" s="5"/>
      <c r="IM558" s="4"/>
      <c r="IN558" s="6"/>
      <c r="IO558" s="4"/>
      <c r="IP558" s="6"/>
      <c r="IQ558" s="5"/>
      <c r="IR558" s="5"/>
      <c r="IS558" s="4"/>
      <c r="IT558" s="6"/>
      <c r="IU558" s="4"/>
      <c r="IV558" s="6"/>
      <c r="IW558" s="5"/>
      <c r="IX558" s="5"/>
      <c r="IY558" s="4"/>
      <c r="IZ558" s="6"/>
      <c r="JA558" s="4"/>
      <c r="JB558" s="6"/>
      <c r="JC558" s="5"/>
      <c r="JD558" s="5"/>
      <c r="JE558" s="4"/>
      <c r="JF558" s="6"/>
      <c r="JG558" s="4"/>
      <c r="JH558" s="6"/>
      <c r="JI558" s="5"/>
      <c r="JJ558" s="5"/>
      <c r="JK558" s="4"/>
      <c r="JL558" s="6"/>
      <c r="JM558" s="4"/>
      <c r="JN558" s="6"/>
      <c r="JO558" s="5"/>
      <c r="JP558" s="5"/>
      <c r="JQ558" s="4"/>
      <c r="JR558" s="6"/>
      <c r="JS558" s="4"/>
      <c r="JT558" s="6"/>
      <c r="JU558" s="5"/>
      <c r="JV558" s="5"/>
      <c r="JW558" s="4"/>
      <c r="JX558" s="6"/>
      <c r="JY558" s="4"/>
      <c r="JZ558" s="6"/>
      <c r="KA558" s="5"/>
      <c r="KB558" s="5"/>
      <c r="KC558" s="4"/>
      <c r="KD558" s="6"/>
      <c r="KE558" s="4"/>
      <c r="KF558" s="6"/>
      <c r="KG558" s="5"/>
      <c r="KH558" s="5"/>
      <c r="KI558" s="4"/>
      <c r="KJ558" s="6"/>
      <c r="KK558" s="4"/>
      <c r="KL558" s="6"/>
      <c r="KM558" s="5"/>
      <c r="KN558" s="5"/>
    </row>
    <row r="559">
      <c r="A559" s="3" t="s">
        <v>85</v>
      </c>
      <c r="B559" s="3" t="s">
        <v>552</v>
      </c>
      <c r="C559" s="3" t="s">
        <v>87</v>
      </c>
      <c r="D559" s="3" t="s">
        <v>88</v>
      </c>
      <c r="E559" s="3" t="s">
        <v>583</v>
      </c>
      <c r="F559" s="3" t="s">
        <v>584</v>
      </c>
      <c r="G559" s="3" t="s">
        <v>585</v>
      </c>
      <c r="H559" s="3" t="s">
        <v>96</v>
      </c>
      <c r="I559" s="3" t="s">
        <v>1323</v>
      </c>
      <c r="J559" s="3" t="s">
        <v>1318</v>
      </c>
      <c r="K559" s="4">
        <v>1258</v>
      </c>
      <c r="L559" s="4">
        <f>=ROUNDDOWN(256.734693877551,0)</f>
      </c>
      <c r="M559" s="4">
        <v>1422</v>
      </c>
      <c r="N559" s="5"/>
      <c r="O559" s="4"/>
      <c r="P559" s="4">
        <f>=ROUNDDOWN({0},0)</f>
      </c>
      <c r="Q559" s="4"/>
      <c r="R559" s="5"/>
      <c r="S559" s="4">
        <v>4</v>
      </c>
      <c r="T559" s="6">
        <v>147.57</v>
      </c>
      <c r="U559" s="4"/>
      <c r="V559" s="6"/>
      <c r="W559" s="5"/>
      <c r="X559" s="5"/>
      <c r="Y559" s="4"/>
      <c r="Z559" s="6"/>
      <c r="AA559" s="4"/>
      <c r="AB559" s="6"/>
      <c r="AC559" s="5"/>
      <c r="AD559" s="5"/>
      <c r="AE559" s="4"/>
      <c r="AF559" s="6"/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>
        <v>1</v>
      </c>
      <c r="AR559" s="6">
        <v>39.2</v>
      </c>
      <c r="AS559" s="4"/>
      <c r="AT559" s="6"/>
      <c r="AU559" s="5"/>
      <c r="AV559" s="5"/>
      <c r="AW559" s="4"/>
      <c r="AX559" s="6"/>
      <c r="AY559" s="4"/>
      <c r="AZ559" s="6"/>
      <c r="BA559" s="5"/>
      <c r="BB559" s="5"/>
      <c r="BC559" s="4"/>
      <c r="BD559" s="6"/>
      <c r="BE559" s="4"/>
      <c r="BF559" s="6"/>
      <c r="BG559" s="5"/>
      <c r="BH559" s="5"/>
      <c r="BI559" s="4"/>
      <c r="BJ559" s="6"/>
      <c r="BK559" s="4"/>
      <c r="BL559" s="6"/>
      <c r="BM559" s="5"/>
      <c r="BN559" s="5"/>
      <c r="BO559" s="4"/>
      <c r="BP559" s="6"/>
      <c r="BQ559" s="4"/>
      <c r="BR559" s="6"/>
      <c r="BS559" s="5"/>
      <c r="BT559" s="5"/>
      <c r="BU559" s="4">
        <v>3</v>
      </c>
      <c r="BV559" s="6">
        <v>108.37</v>
      </c>
      <c r="BW559" s="4"/>
      <c r="BX559" s="6"/>
      <c r="BY559" s="5"/>
      <c r="BZ559" s="5"/>
      <c r="CA559" s="4"/>
      <c r="CB559" s="6"/>
      <c r="CC559" s="4"/>
      <c r="CD559" s="6"/>
      <c r="CE559" s="5"/>
      <c r="CF559" s="5"/>
      <c r="CG559" s="4"/>
      <c r="CH559" s="6"/>
      <c r="CI559" s="4"/>
      <c r="CJ559" s="6"/>
      <c r="CK559" s="5"/>
      <c r="CL559" s="5"/>
      <c r="CM559" s="4"/>
      <c r="CN559" s="6"/>
      <c r="CO559" s="4"/>
      <c r="CP559" s="6"/>
      <c r="CQ559" s="5"/>
      <c r="CR559" s="5"/>
      <c r="CS559" s="4"/>
      <c r="CT559" s="6"/>
      <c r="CU559" s="4"/>
      <c r="CV559" s="6"/>
      <c r="CW559" s="5"/>
      <c r="CX559" s="5"/>
      <c r="CY559" s="4"/>
      <c r="CZ559" s="6"/>
      <c r="DA559" s="4"/>
      <c r="DB559" s="6"/>
      <c r="DC559" s="5"/>
      <c r="DD559" s="5"/>
      <c r="DE559" s="4"/>
      <c r="DF559" s="6"/>
      <c r="DG559" s="4"/>
      <c r="DH559" s="6"/>
      <c r="DI559" s="5"/>
      <c r="DJ559" s="5"/>
      <c r="DK559" s="4"/>
      <c r="DL559" s="6"/>
      <c r="DM559" s="4"/>
      <c r="DN559" s="6"/>
      <c r="DO559" s="5"/>
      <c r="DP559" s="5"/>
      <c r="DQ559" s="4"/>
      <c r="DR559" s="6"/>
      <c r="DS559" s="4"/>
      <c r="DT559" s="6"/>
      <c r="DU559" s="5"/>
      <c r="DV559" s="5"/>
      <c r="DW559" s="4"/>
      <c r="DX559" s="6"/>
      <c r="DY559" s="4"/>
      <c r="DZ559" s="6"/>
      <c r="EA559" s="5"/>
      <c r="EB559" s="5"/>
      <c r="EC559" s="4"/>
      <c r="ED559" s="6"/>
      <c r="EE559" s="4"/>
      <c r="EF559" s="6"/>
      <c r="EG559" s="5"/>
      <c r="EH559" s="5"/>
      <c r="EI559" s="4"/>
      <c r="EJ559" s="6"/>
      <c r="EK559" s="4"/>
      <c r="EL559" s="6"/>
      <c r="EM559" s="5"/>
      <c r="EN559" s="5"/>
      <c r="EO559" s="4"/>
      <c r="EP559" s="6"/>
      <c r="EQ559" s="4"/>
      <c r="ER559" s="6"/>
      <c r="ES559" s="5"/>
      <c r="ET559" s="5"/>
      <c r="EU559" s="4"/>
      <c r="EV559" s="6"/>
      <c r="EW559" s="4"/>
      <c r="EX559" s="6"/>
      <c r="EY559" s="5"/>
      <c r="EZ559" s="5"/>
      <c r="FA559" s="4"/>
      <c r="FB559" s="6"/>
      <c r="FC559" s="4"/>
      <c r="FD559" s="6"/>
      <c r="FE559" s="5"/>
      <c r="FF559" s="5"/>
      <c r="FG559" s="4"/>
      <c r="FH559" s="6"/>
      <c r="FI559" s="4"/>
      <c r="FJ559" s="6"/>
      <c r="FK559" s="5"/>
      <c r="FL559" s="5"/>
      <c r="FM559" s="4"/>
      <c r="FN559" s="6"/>
      <c r="FO559" s="4"/>
      <c r="FP559" s="6"/>
      <c r="FQ559" s="5"/>
      <c r="FR559" s="5"/>
      <c r="FS559" s="4"/>
      <c r="FT559" s="6"/>
      <c r="FU559" s="4"/>
      <c r="FV559" s="6"/>
      <c r="FW559" s="5"/>
      <c r="FX559" s="5"/>
      <c r="FY559" s="4"/>
      <c r="FZ559" s="6"/>
      <c r="GA559" s="4"/>
      <c r="GB559" s="6"/>
      <c r="GC559" s="5"/>
      <c r="GD559" s="5"/>
      <c r="GE559" s="4"/>
      <c r="GF559" s="6"/>
      <c r="GG559" s="4"/>
      <c r="GH559" s="6"/>
      <c r="GI559" s="5"/>
      <c r="GJ559" s="5"/>
      <c r="GK559" s="4"/>
      <c r="GL559" s="6"/>
      <c r="GM559" s="4"/>
      <c r="GN559" s="6"/>
      <c r="GO559" s="5"/>
      <c r="GP559" s="5"/>
      <c r="GQ559" s="4"/>
      <c r="GR559" s="6"/>
      <c r="GS559" s="4"/>
      <c r="GT559" s="6"/>
      <c r="GU559" s="5"/>
      <c r="GV559" s="5"/>
      <c r="GW559" s="4"/>
      <c r="GX559" s="6"/>
      <c r="GY559" s="4"/>
      <c r="GZ559" s="6"/>
      <c r="HA559" s="5"/>
      <c r="HB559" s="5"/>
      <c r="HC559" s="4"/>
      <c r="HD559" s="6"/>
      <c r="HE559" s="4"/>
      <c r="HF559" s="6"/>
      <c r="HG559" s="5"/>
      <c r="HH559" s="5"/>
      <c r="HI559" s="4"/>
      <c r="HJ559" s="6"/>
      <c r="HK559" s="4"/>
      <c r="HL559" s="6"/>
      <c r="HM559" s="5"/>
      <c r="HN559" s="5"/>
      <c r="HO559" s="4"/>
      <c r="HP559" s="6"/>
      <c r="HQ559" s="4"/>
      <c r="HR559" s="6"/>
      <c r="HS559" s="5"/>
      <c r="HT559" s="5"/>
      <c r="HU559" s="4"/>
      <c r="HV559" s="6"/>
      <c r="HW559" s="4"/>
      <c r="HX559" s="6"/>
      <c r="HY559" s="5"/>
      <c r="HZ559" s="5"/>
      <c r="IA559" s="4"/>
      <c r="IB559" s="6"/>
      <c r="IC559" s="4"/>
      <c r="ID559" s="6"/>
      <c r="IE559" s="5"/>
      <c r="IF559" s="5"/>
      <c r="IG559" s="4"/>
      <c r="IH559" s="6"/>
      <c r="II559" s="4"/>
      <c r="IJ559" s="6"/>
      <c r="IK559" s="5"/>
      <c r="IL559" s="5"/>
      <c r="IM559" s="4"/>
      <c r="IN559" s="6"/>
      <c r="IO559" s="4"/>
      <c r="IP559" s="6"/>
      <c r="IQ559" s="5"/>
      <c r="IR559" s="5"/>
      <c r="IS559" s="4"/>
      <c r="IT559" s="6"/>
      <c r="IU559" s="4"/>
      <c r="IV559" s="6"/>
      <c r="IW559" s="5"/>
      <c r="IX559" s="5"/>
      <c r="IY559" s="4"/>
      <c r="IZ559" s="6"/>
      <c r="JA559" s="4"/>
      <c r="JB559" s="6"/>
      <c r="JC559" s="5"/>
      <c r="JD559" s="5"/>
      <c r="JE559" s="4"/>
      <c r="JF559" s="6"/>
      <c r="JG559" s="4"/>
      <c r="JH559" s="6"/>
      <c r="JI559" s="5"/>
      <c r="JJ559" s="5"/>
      <c r="JK559" s="4"/>
      <c r="JL559" s="6"/>
      <c r="JM559" s="4"/>
      <c r="JN559" s="6"/>
      <c r="JO559" s="5"/>
      <c r="JP559" s="5"/>
      <c r="JQ559" s="4"/>
      <c r="JR559" s="6"/>
      <c r="JS559" s="4"/>
      <c r="JT559" s="6"/>
      <c r="JU559" s="5"/>
      <c r="JV559" s="5"/>
      <c r="JW559" s="4"/>
      <c r="JX559" s="6"/>
      <c r="JY559" s="4"/>
      <c r="JZ559" s="6"/>
      <c r="KA559" s="5"/>
      <c r="KB559" s="5"/>
      <c r="KC559" s="4"/>
      <c r="KD559" s="6"/>
      <c r="KE559" s="4"/>
      <c r="KF559" s="6"/>
      <c r="KG559" s="5"/>
      <c r="KH559" s="5"/>
      <c r="KI559" s="4"/>
      <c r="KJ559" s="6"/>
      <c r="KK559" s="4"/>
      <c r="KL559" s="6"/>
      <c r="KM559" s="5"/>
      <c r="KN559" s="5"/>
    </row>
    <row r="560">
      <c r="A560" s="3" t="s">
        <v>85</v>
      </c>
      <c r="B560" s="3" t="s">
        <v>552</v>
      </c>
      <c r="C560" s="3" t="s">
        <v>522</v>
      </c>
      <c r="D560" s="3" t="s">
        <v>523</v>
      </c>
      <c r="E560" s="3" t="s">
        <v>395</v>
      </c>
      <c r="F560" s="3" t="s">
        <v>553</v>
      </c>
      <c r="G560" s="3" t="s">
        <v>554</v>
      </c>
      <c r="H560" s="3" t="s">
        <v>129</v>
      </c>
      <c r="I560" s="3" t="s">
        <v>1346</v>
      </c>
      <c r="J560" s="3" t="s">
        <v>1332</v>
      </c>
      <c r="K560" s="4">
        <v>7958</v>
      </c>
      <c r="L560" s="4">
        <f>=ROUNDDOWN(33.677528565383,0)</f>
      </c>
      <c r="M560" s="4">
        <v>600</v>
      </c>
      <c r="N560" s="5">
        <v>1</v>
      </c>
      <c r="O560" s="4"/>
      <c r="P560" s="4">
        <f>=ROUNDDOWN({0},0)</f>
      </c>
      <c r="Q560" s="4"/>
      <c r="R560" s="5"/>
      <c r="S560" s="4">
        <v>173</v>
      </c>
      <c r="T560" s="6">
        <v>4051.59</v>
      </c>
      <c r="U560" s="4"/>
      <c r="V560" s="6"/>
      <c r="W560" s="5"/>
      <c r="X560" s="5"/>
      <c r="Y560" s="4">
        <v>46</v>
      </c>
      <c r="Z560" s="6">
        <v>1018.1</v>
      </c>
      <c r="AA560" s="4"/>
      <c r="AB560" s="6"/>
      <c r="AC560" s="5"/>
      <c r="AD560" s="5"/>
      <c r="AE560" s="4">
        <v>7</v>
      </c>
      <c r="AF560" s="6">
        <v>149.71</v>
      </c>
      <c r="AG560" s="4"/>
      <c r="AH560" s="6"/>
      <c r="AI560" s="5"/>
      <c r="AJ560" s="5"/>
      <c r="AK560" s="4">
        <v>10</v>
      </c>
      <c r="AL560" s="6">
        <v>249.94</v>
      </c>
      <c r="AM560" s="4"/>
      <c r="AN560" s="6"/>
      <c r="AO560" s="5"/>
      <c r="AP560" s="5"/>
      <c r="AQ560" s="4">
        <v>21</v>
      </c>
      <c r="AR560" s="6">
        <v>492.21</v>
      </c>
      <c r="AS560" s="4"/>
      <c r="AT560" s="6"/>
      <c r="AU560" s="5"/>
      <c r="AV560" s="5"/>
      <c r="AW560" s="4"/>
      <c r="AX560" s="6"/>
      <c r="AY560" s="4"/>
      <c r="AZ560" s="6"/>
      <c r="BA560" s="5"/>
      <c r="BB560" s="5"/>
      <c r="BC560" s="4">
        <v>2</v>
      </c>
      <c r="BD560" s="6">
        <v>71.98</v>
      </c>
      <c r="BE560" s="4"/>
      <c r="BF560" s="6"/>
      <c r="BG560" s="5"/>
      <c r="BH560" s="5"/>
      <c r="BI560" s="4">
        <v>72</v>
      </c>
      <c r="BJ560" s="6">
        <v>1740.4</v>
      </c>
      <c r="BK560" s="4"/>
      <c r="BL560" s="6"/>
      <c r="BM560" s="5"/>
      <c r="BN560" s="5"/>
      <c r="BO560" s="4"/>
      <c r="BP560" s="6"/>
      <c r="BQ560" s="4"/>
      <c r="BR560" s="6"/>
      <c r="BS560" s="5"/>
      <c r="BT560" s="5"/>
      <c r="BU560" s="4"/>
      <c r="BV560" s="6"/>
      <c r="BW560" s="4"/>
      <c r="BX560" s="6"/>
      <c r="BY560" s="5"/>
      <c r="BZ560" s="5"/>
      <c r="CA560" s="4"/>
      <c r="CB560" s="6"/>
      <c r="CC560" s="4"/>
      <c r="CD560" s="6"/>
      <c r="CE560" s="5"/>
      <c r="CF560" s="5"/>
      <c r="CG560" s="4">
        <v>9</v>
      </c>
      <c r="CH560" s="6">
        <v>189.09</v>
      </c>
      <c r="CI560" s="4"/>
      <c r="CJ560" s="6"/>
      <c r="CK560" s="5"/>
      <c r="CL560" s="5"/>
      <c r="CM560" s="4"/>
      <c r="CN560" s="6"/>
      <c r="CO560" s="4"/>
      <c r="CP560" s="6"/>
      <c r="CQ560" s="5"/>
      <c r="CR560" s="5"/>
      <c r="CS560" s="4"/>
      <c r="CT560" s="6"/>
      <c r="CU560" s="4"/>
      <c r="CV560" s="6"/>
      <c r="CW560" s="5"/>
      <c r="CX560" s="5"/>
      <c r="CY560" s="4"/>
      <c r="CZ560" s="6"/>
      <c r="DA560" s="4"/>
      <c r="DB560" s="6"/>
      <c r="DC560" s="5"/>
      <c r="DD560" s="5"/>
      <c r="DE560" s="4">
        <v>1</v>
      </c>
      <c r="DF560" s="6">
        <v>38.99</v>
      </c>
      <c r="DG560" s="4"/>
      <c r="DH560" s="6"/>
      <c r="DI560" s="5"/>
      <c r="DJ560" s="5"/>
      <c r="DK560" s="4"/>
      <c r="DL560" s="6"/>
      <c r="DM560" s="4"/>
      <c r="DN560" s="6"/>
      <c r="DO560" s="5"/>
      <c r="DP560" s="5"/>
      <c r="DQ560" s="4">
        <v>5</v>
      </c>
      <c r="DR560" s="6">
        <v>101.17</v>
      </c>
      <c r="DS560" s="4"/>
      <c r="DT560" s="6"/>
      <c r="DU560" s="5"/>
      <c r="DV560" s="5"/>
      <c r="DW560" s="4"/>
      <c r="DX560" s="6"/>
      <c r="DY560" s="4"/>
      <c r="DZ560" s="6"/>
      <c r="EA560" s="5"/>
      <c r="EB560" s="5"/>
      <c r="EC560" s="4"/>
      <c r="ED560" s="6"/>
      <c r="EE560" s="4"/>
      <c r="EF560" s="6"/>
      <c r="EG560" s="5"/>
      <c r="EH560" s="5"/>
      <c r="EI560" s="4"/>
      <c r="EJ560" s="6"/>
      <c r="EK560" s="4"/>
      <c r="EL560" s="6"/>
      <c r="EM560" s="5"/>
      <c r="EN560" s="5"/>
      <c r="EO560" s="4"/>
      <c r="EP560" s="6"/>
      <c r="EQ560" s="4"/>
      <c r="ER560" s="6"/>
      <c r="ES560" s="5"/>
      <c r="ET560" s="5"/>
      <c r="EU560" s="4"/>
      <c r="EV560" s="6"/>
      <c r="EW560" s="4"/>
      <c r="EX560" s="6"/>
      <c r="EY560" s="5"/>
      <c r="EZ560" s="5"/>
      <c r="FA560" s="4"/>
      <c r="FB560" s="6"/>
      <c r="FC560" s="4"/>
      <c r="FD560" s="6"/>
      <c r="FE560" s="5"/>
      <c r="FF560" s="5"/>
      <c r="FG560" s="4"/>
      <c r="FH560" s="6"/>
      <c r="FI560" s="4"/>
      <c r="FJ560" s="6"/>
      <c r="FK560" s="5"/>
      <c r="FL560" s="5"/>
      <c r="FM560" s="4"/>
      <c r="FN560" s="6"/>
      <c r="FO560" s="4"/>
      <c r="FP560" s="6"/>
      <c r="FQ560" s="5"/>
      <c r="FR560" s="5"/>
      <c r="FS560" s="4"/>
      <c r="FT560" s="6"/>
      <c r="FU560" s="4"/>
      <c r="FV560" s="6"/>
      <c r="FW560" s="5"/>
      <c r="FX560" s="5"/>
      <c r="FY560" s="4"/>
      <c r="FZ560" s="6"/>
      <c r="GA560" s="4"/>
      <c r="GB560" s="6"/>
      <c r="GC560" s="5"/>
      <c r="GD560" s="5"/>
      <c r="GE560" s="4"/>
      <c r="GF560" s="6"/>
      <c r="GG560" s="4"/>
      <c r="GH560" s="6"/>
      <c r="GI560" s="5"/>
      <c r="GJ560" s="5"/>
      <c r="GK560" s="4"/>
      <c r="GL560" s="6"/>
      <c r="GM560" s="4"/>
      <c r="GN560" s="6"/>
      <c r="GO560" s="5"/>
      <c r="GP560" s="5"/>
      <c r="GQ560" s="4"/>
      <c r="GR560" s="6"/>
      <c r="GS560" s="4"/>
      <c r="GT560" s="6"/>
      <c r="GU560" s="5"/>
      <c r="GV560" s="5"/>
      <c r="GW560" s="4"/>
      <c r="GX560" s="6"/>
      <c r="GY560" s="4"/>
      <c r="GZ560" s="6"/>
      <c r="HA560" s="5"/>
      <c r="HB560" s="5"/>
      <c r="HC560" s="4"/>
      <c r="HD560" s="6"/>
      <c r="HE560" s="4"/>
      <c r="HF560" s="6"/>
      <c r="HG560" s="5"/>
      <c r="HH560" s="5"/>
      <c r="HI560" s="4"/>
      <c r="HJ560" s="6"/>
      <c r="HK560" s="4"/>
      <c r="HL560" s="6"/>
      <c r="HM560" s="5"/>
      <c r="HN560" s="5"/>
      <c r="HO560" s="4"/>
      <c r="HP560" s="6"/>
      <c r="HQ560" s="4"/>
      <c r="HR560" s="6"/>
      <c r="HS560" s="5"/>
      <c r="HT560" s="5"/>
      <c r="HU560" s="4"/>
      <c r="HV560" s="6"/>
      <c r="HW560" s="4"/>
      <c r="HX560" s="6"/>
      <c r="HY560" s="5"/>
      <c r="HZ560" s="5"/>
      <c r="IA560" s="4"/>
      <c r="IB560" s="6"/>
      <c r="IC560" s="4"/>
      <c r="ID560" s="6"/>
      <c r="IE560" s="5"/>
      <c r="IF560" s="5"/>
      <c r="IG560" s="4"/>
      <c r="IH560" s="6"/>
      <c r="II560" s="4"/>
      <c r="IJ560" s="6"/>
      <c r="IK560" s="5"/>
      <c r="IL560" s="5"/>
      <c r="IM560" s="4"/>
      <c r="IN560" s="6"/>
      <c r="IO560" s="4"/>
      <c r="IP560" s="6"/>
      <c r="IQ560" s="5"/>
      <c r="IR560" s="5"/>
      <c r="IS560" s="4"/>
      <c r="IT560" s="6"/>
      <c r="IU560" s="4"/>
      <c r="IV560" s="6"/>
      <c r="IW560" s="5"/>
      <c r="IX560" s="5"/>
      <c r="IY560" s="4"/>
      <c r="IZ560" s="6"/>
      <c r="JA560" s="4"/>
      <c r="JB560" s="6"/>
      <c r="JC560" s="5"/>
      <c r="JD560" s="5"/>
      <c r="JE560" s="4"/>
      <c r="JF560" s="6"/>
      <c r="JG560" s="4"/>
      <c r="JH560" s="6"/>
      <c r="JI560" s="5"/>
      <c r="JJ560" s="5"/>
      <c r="JK560" s="4"/>
      <c r="JL560" s="6"/>
      <c r="JM560" s="4"/>
      <c r="JN560" s="6"/>
      <c r="JO560" s="5"/>
      <c r="JP560" s="5"/>
      <c r="JQ560" s="4"/>
      <c r="JR560" s="6"/>
      <c r="JS560" s="4"/>
      <c r="JT560" s="6"/>
      <c r="JU560" s="5"/>
      <c r="JV560" s="5"/>
      <c r="JW560" s="4"/>
      <c r="JX560" s="6"/>
      <c r="JY560" s="4"/>
      <c r="JZ560" s="6"/>
      <c r="KA560" s="5"/>
      <c r="KB560" s="5"/>
      <c r="KC560" s="4"/>
      <c r="KD560" s="6"/>
      <c r="KE560" s="4"/>
      <c r="KF560" s="6"/>
      <c r="KG560" s="5"/>
      <c r="KH560" s="5"/>
      <c r="KI560" s="4"/>
      <c r="KJ560" s="6"/>
      <c r="KK560" s="4"/>
      <c r="KL560" s="6"/>
      <c r="KM560" s="5"/>
      <c r="KN560" s="5"/>
    </row>
    <row r="561">
      <c r="A561" s="3" t="s">
        <v>85</v>
      </c>
      <c r="B561" s="3" t="s">
        <v>552</v>
      </c>
      <c r="C561" s="3" t="s">
        <v>522</v>
      </c>
      <c r="D561" s="3" t="s">
        <v>523</v>
      </c>
      <c r="E561" s="3" t="s">
        <v>395</v>
      </c>
      <c r="F561" s="3" t="s">
        <v>553</v>
      </c>
      <c r="G561" s="3" t="s">
        <v>554</v>
      </c>
      <c r="H561" s="3" t="s">
        <v>129</v>
      </c>
      <c r="I561" s="3" t="s">
        <v>1397</v>
      </c>
      <c r="J561" s="3" t="s">
        <v>1332</v>
      </c>
      <c r="K561" s="4">
        <v>2759</v>
      </c>
      <c r="L561" s="4">
        <f>=ROUNDDOWN(22.4674267100977,0)</f>
      </c>
      <c r="M561" s="4">
        <v>200</v>
      </c>
      <c r="N561" s="5">
        <v>1</v>
      </c>
      <c r="O561" s="4"/>
      <c r="P561" s="4">
        <f>=ROUNDDOWN({0},0)</f>
      </c>
      <c r="Q561" s="4"/>
      <c r="R561" s="5"/>
      <c r="S561" s="4">
        <v>80</v>
      </c>
      <c r="T561" s="6">
        <v>1929.85</v>
      </c>
      <c r="U561" s="4"/>
      <c r="V561" s="6"/>
      <c r="W561" s="5"/>
      <c r="X561" s="5"/>
      <c r="Y561" s="4">
        <v>45</v>
      </c>
      <c r="Z561" s="6">
        <v>1049.37</v>
      </c>
      <c r="AA561" s="4"/>
      <c r="AB561" s="6"/>
      <c r="AC561" s="5"/>
      <c r="AD561" s="5"/>
      <c r="AE561" s="4">
        <v>2</v>
      </c>
      <c r="AF561" s="6">
        <v>44.14</v>
      </c>
      <c r="AG561" s="4"/>
      <c r="AH561" s="6"/>
      <c r="AI561" s="5"/>
      <c r="AJ561" s="5"/>
      <c r="AK561" s="4">
        <v>3</v>
      </c>
      <c r="AL561" s="6">
        <v>71.52</v>
      </c>
      <c r="AM561" s="4"/>
      <c r="AN561" s="6"/>
      <c r="AO561" s="5"/>
      <c r="AP561" s="5"/>
      <c r="AQ561" s="4">
        <v>14</v>
      </c>
      <c r="AR561" s="6">
        <v>309.58</v>
      </c>
      <c r="AS561" s="4"/>
      <c r="AT561" s="6"/>
      <c r="AU561" s="5"/>
      <c r="AV561" s="5"/>
      <c r="AW561" s="4">
        <v>4</v>
      </c>
      <c r="AX561" s="6">
        <v>84</v>
      </c>
      <c r="AY561" s="4"/>
      <c r="AZ561" s="6"/>
      <c r="BA561" s="5"/>
      <c r="BB561" s="5"/>
      <c r="BC561" s="4">
        <v>5</v>
      </c>
      <c r="BD561" s="6">
        <v>195.62</v>
      </c>
      <c r="BE561" s="4"/>
      <c r="BF561" s="6"/>
      <c r="BG561" s="5"/>
      <c r="BH561" s="5"/>
      <c r="BI561" s="4"/>
      <c r="BJ561" s="6"/>
      <c r="BK561" s="4"/>
      <c r="BL561" s="6"/>
      <c r="BM561" s="5"/>
      <c r="BN561" s="5"/>
      <c r="BO561" s="4"/>
      <c r="BP561" s="6"/>
      <c r="BQ561" s="4"/>
      <c r="BR561" s="6"/>
      <c r="BS561" s="5"/>
      <c r="BT561" s="5"/>
      <c r="BU561" s="4"/>
      <c r="BV561" s="6"/>
      <c r="BW561" s="4"/>
      <c r="BX561" s="6"/>
      <c r="BY561" s="5"/>
      <c r="BZ561" s="5"/>
      <c r="CA561" s="4"/>
      <c r="CB561" s="6"/>
      <c r="CC561" s="4"/>
      <c r="CD561" s="6"/>
      <c r="CE561" s="5"/>
      <c r="CF561" s="5"/>
      <c r="CG561" s="4">
        <v>4</v>
      </c>
      <c r="CH561" s="6">
        <v>92.78</v>
      </c>
      <c r="CI561" s="4"/>
      <c r="CJ561" s="6"/>
      <c r="CK561" s="5"/>
      <c r="CL561" s="5"/>
      <c r="CM561" s="4"/>
      <c r="CN561" s="6"/>
      <c r="CO561" s="4"/>
      <c r="CP561" s="6"/>
      <c r="CQ561" s="5"/>
      <c r="CR561" s="5"/>
      <c r="CS561" s="4">
        <v>1</v>
      </c>
      <c r="CT561" s="6">
        <v>25.99</v>
      </c>
      <c r="CU561" s="4"/>
      <c r="CV561" s="6"/>
      <c r="CW561" s="5"/>
      <c r="CX561" s="5"/>
      <c r="CY561" s="4"/>
      <c r="CZ561" s="6"/>
      <c r="DA561" s="4"/>
      <c r="DB561" s="6"/>
      <c r="DC561" s="5"/>
      <c r="DD561" s="5"/>
      <c r="DE561" s="4">
        <v>1</v>
      </c>
      <c r="DF561" s="6">
        <v>36.99</v>
      </c>
      <c r="DG561" s="4"/>
      <c r="DH561" s="6"/>
      <c r="DI561" s="5"/>
      <c r="DJ561" s="5"/>
      <c r="DK561" s="4"/>
      <c r="DL561" s="6"/>
      <c r="DM561" s="4"/>
      <c r="DN561" s="6"/>
      <c r="DO561" s="5"/>
      <c r="DP561" s="5"/>
      <c r="DQ561" s="4">
        <v>1</v>
      </c>
      <c r="DR561" s="6">
        <v>19.86</v>
      </c>
      <c r="DS561" s="4"/>
      <c r="DT561" s="6"/>
      <c r="DU561" s="5"/>
      <c r="DV561" s="5"/>
      <c r="DW561" s="4"/>
      <c r="DX561" s="6"/>
      <c r="DY561" s="4"/>
      <c r="DZ561" s="6"/>
      <c r="EA561" s="5"/>
      <c r="EB561" s="5"/>
      <c r="EC561" s="4"/>
      <c r="ED561" s="6"/>
      <c r="EE561" s="4"/>
      <c r="EF561" s="6"/>
      <c r="EG561" s="5"/>
      <c r="EH561" s="5"/>
      <c r="EI561" s="4"/>
      <c r="EJ561" s="6"/>
      <c r="EK561" s="4"/>
      <c r="EL561" s="6"/>
      <c r="EM561" s="5"/>
      <c r="EN561" s="5"/>
      <c r="EO561" s="4"/>
      <c r="EP561" s="6"/>
      <c r="EQ561" s="4"/>
      <c r="ER561" s="6"/>
      <c r="ES561" s="5"/>
      <c r="ET561" s="5"/>
      <c r="EU561" s="4"/>
      <c r="EV561" s="6"/>
      <c r="EW561" s="4"/>
      <c r="EX561" s="6"/>
      <c r="EY561" s="5"/>
      <c r="EZ561" s="5"/>
      <c r="FA561" s="4"/>
      <c r="FB561" s="6"/>
      <c r="FC561" s="4"/>
      <c r="FD561" s="6"/>
      <c r="FE561" s="5"/>
      <c r="FF561" s="5"/>
      <c r="FG561" s="4"/>
      <c r="FH561" s="6"/>
      <c r="FI561" s="4"/>
      <c r="FJ561" s="6"/>
      <c r="FK561" s="5"/>
      <c r="FL561" s="5"/>
      <c r="FM561" s="4"/>
      <c r="FN561" s="6"/>
      <c r="FO561" s="4"/>
      <c r="FP561" s="6"/>
      <c r="FQ561" s="5"/>
      <c r="FR561" s="5"/>
      <c r="FS561" s="4"/>
      <c r="FT561" s="6"/>
      <c r="FU561" s="4"/>
      <c r="FV561" s="6"/>
      <c r="FW561" s="5"/>
      <c r="FX561" s="5"/>
      <c r="FY561" s="4"/>
      <c r="FZ561" s="6"/>
      <c r="GA561" s="4"/>
      <c r="GB561" s="6"/>
      <c r="GC561" s="5"/>
      <c r="GD561" s="5"/>
      <c r="GE561" s="4"/>
      <c r="GF561" s="6"/>
      <c r="GG561" s="4"/>
      <c r="GH561" s="6"/>
      <c r="GI561" s="5"/>
      <c r="GJ561" s="5"/>
      <c r="GK561" s="4"/>
      <c r="GL561" s="6"/>
      <c r="GM561" s="4"/>
      <c r="GN561" s="6"/>
      <c r="GO561" s="5"/>
      <c r="GP561" s="5"/>
      <c r="GQ561" s="4"/>
      <c r="GR561" s="6"/>
      <c r="GS561" s="4"/>
      <c r="GT561" s="6"/>
      <c r="GU561" s="5"/>
      <c r="GV561" s="5"/>
      <c r="GW561" s="4"/>
      <c r="GX561" s="6"/>
      <c r="GY561" s="4"/>
      <c r="GZ561" s="6"/>
      <c r="HA561" s="5"/>
      <c r="HB561" s="5"/>
      <c r="HC561" s="4"/>
      <c r="HD561" s="6"/>
      <c r="HE561" s="4"/>
      <c r="HF561" s="6"/>
      <c r="HG561" s="5"/>
      <c r="HH561" s="5"/>
      <c r="HI561" s="4"/>
      <c r="HJ561" s="6"/>
      <c r="HK561" s="4"/>
      <c r="HL561" s="6"/>
      <c r="HM561" s="5"/>
      <c r="HN561" s="5"/>
      <c r="HO561" s="4"/>
      <c r="HP561" s="6"/>
      <c r="HQ561" s="4"/>
      <c r="HR561" s="6"/>
      <c r="HS561" s="5"/>
      <c r="HT561" s="5"/>
      <c r="HU561" s="4"/>
      <c r="HV561" s="6"/>
      <c r="HW561" s="4"/>
      <c r="HX561" s="6"/>
      <c r="HY561" s="5"/>
      <c r="HZ561" s="5"/>
      <c r="IA561" s="4"/>
      <c r="IB561" s="6"/>
      <c r="IC561" s="4"/>
      <c r="ID561" s="6"/>
      <c r="IE561" s="5"/>
      <c r="IF561" s="5"/>
      <c r="IG561" s="4"/>
      <c r="IH561" s="6"/>
      <c r="II561" s="4"/>
      <c r="IJ561" s="6"/>
      <c r="IK561" s="5"/>
      <c r="IL561" s="5"/>
      <c r="IM561" s="4"/>
      <c r="IN561" s="6"/>
      <c r="IO561" s="4"/>
      <c r="IP561" s="6"/>
      <c r="IQ561" s="5"/>
      <c r="IR561" s="5"/>
      <c r="IS561" s="4"/>
      <c r="IT561" s="6"/>
      <c r="IU561" s="4"/>
      <c r="IV561" s="6"/>
      <c r="IW561" s="5"/>
      <c r="IX561" s="5"/>
      <c r="IY561" s="4"/>
      <c r="IZ561" s="6"/>
      <c r="JA561" s="4"/>
      <c r="JB561" s="6"/>
      <c r="JC561" s="5"/>
      <c r="JD561" s="5"/>
      <c r="JE561" s="4"/>
      <c r="JF561" s="6"/>
      <c r="JG561" s="4"/>
      <c r="JH561" s="6"/>
      <c r="JI561" s="5"/>
      <c r="JJ561" s="5"/>
      <c r="JK561" s="4"/>
      <c r="JL561" s="6"/>
      <c r="JM561" s="4"/>
      <c r="JN561" s="6"/>
      <c r="JO561" s="5"/>
      <c r="JP561" s="5"/>
      <c r="JQ561" s="4"/>
      <c r="JR561" s="6"/>
      <c r="JS561" s="4"/>
      <c r="JT561" s="6"/>
      <c r="JU561" s="5"/>
      <c r="JV561" s="5"/>
      <c r="JW561" s="4"/>
      <c r="JX561" s="6"/>
      <c r="JY561" s="4"/>
      <c r="JZ561" s="6"/>
      <c r="KA561" s="5"/>
      <c r="KB561" s="5"/>
      <c r="KC561" s="4"/>
      <c r="KD561" s="6"/>
      <c r="KE561" s="4"/>
      <c r="KF561" s="6"/>
      <c r="KG561" s="5"/>
      <c r="KH561" s="5"/>
      <c r="KI561" s="4"/>
      <c r="KJ561" s="6"/>
      <c r="KK561" s="4"/>
      <c r="KL561" s="6"/>
      <c r="KM561" s="5"/>
      <c r="KN561" s="5"/>
    </row>
    <row r="562">
      <c r="A562" s="3" t="s">
        <v>85</v>
      </c>
      <c r="B562" s="3" t="s">
        <v>552</v>
      </c>
      <c r="C562" s="3" t="s">
        <v>522</v>
      </c>
      <c r="D562" s="3" t="s">
        <v>523</v>
      </c>
      <c r="E562" s="3" t="s">
        <v>395</v>
      </c>
      <c r="F562" s="3" t="s">
        <v>553</v>
      </c>
      <c r="G562" s="3" t="s">
        <v>554</v>
      </c>
      <c r="H562" s="3" t="s">
        <v>129</v>
      </c>
      <c r="I562" s="3" t="s">
        <v>1327</v>
      </c>
      <c r="J562" s="3" t="s">
        <v>1332</v>
      </c>
      <c r="K562" s="4">
        <v>1350</v>
      </c>
      <c r="L562" s="4">
        <f>=ROUNDDOWN(12.0320855614973,0)</f>
      </c>
      <c r="M562" s="4"/>
      <c r="N562" s="5">
        <v>0.8</v>
      </c>
      <c r="O562" s="4"/>
      <c r="P562" s="4">
        <f>=ROUNDDOWN({0},0)</f>
      </c>
      <c r="Q562" s="4"/>
      <c r="R562" s="5"/>
      <c r="S562" s="4">
        <v>66</v>
      </c>
      <c r="T562" s="6">
        <v>1606.78</v>
      </c>
      <c r="U562" s="4"/>
      <c r="V562" s="6"/>
      <c r="W562" s="5"/>
      <c r="X562" s="5"/>
      <c r="Y562" s="4">
        <v>21</v>
      </c>
      <c r="Z562" s="6">
        <v>489.09</v>
      </c>
      <c r="AA562" s="4"/>
      <c r="AB562" s="6"/>
      <c r="AC562" s="5"/>
      <c r="AD562" s="5"/>
      <c r="AE562" s="4">
        <v>3</v>
      </c>
      <c r="AF562" s="6">
        <v>68.17</v>
      </c>
      <c r="AG562" s="4"/>
      <c r="AH562" s="6"/>
      <c r="AI562" s="5"/>
      <c r="AJ562" s="5"/>
      <c r="AK562" s="4">
        <v>4</v>
      </c>
      <c r="AL562" s="6">
        <v>93.93</v>
      </c>
      <c r="AM562" s="4"/>
      <c r="AN562" s="6"/>
      <c r="AO562" s="5"/>
      <c r="AP562" s="5"/>
      <c r="AQ562" s="4">
        <v>12</v>
      </c>
      <c r="AR562" s="6">
        <v>275.96</v>
      </c>
      <c r="AS562" s="4"/>
      <c r="AT562" s="6"/>
      <c r="AU562" s="5"/>
      <c r="AV562" s="5"/>
      <c r="AW562" s="4">
        <v>3</v>
      </c>
      <c r="AX562" s="6">
        <v>57.6</v>
      </c>
      <c r="AY562" s="4"/>
      <c r="AZ562" s="6"/>
      <c r="BA562" s="5"/>
      <c r="BB562" s="5"/>
      <c r="BC562" s="4">
        <v>5</v>
      </c>
      <c r="BD562" s="6">
        <v>203.96</v>
      </c>
      <c r="BE562" s="4"/>
      <c r="BF562" s="6"/>
      <c r="BG562" s="5"/>
      <c r="BH562" s="5"/>
      <c r="BI562" s="4">
        <v>12</v>
      </c>
      <c r="BJ562" s="6">
        <v>283.48</v>
      </c>
      <c r="BK562" s="4"/>
      <c r="BL562" s="6"/>
      <c r="BM562" s="5"/>
      <c r="BN562" s="5"/>
      <c r="BO562" s="4"/>
      <c r="BP562" s="6"/>
      <c r="BQ562" s="4"/>
      <c r="BR562" s="6"/>
      <c r="BS562" s="5"/>
      <c r="BT562" s="5"/>
      <c r="BU562" s="4"/>
      <c r="BV562" s="6"/>
      <c r="BW562" s="4"/>
      <c r="BX562" s="6"/>
      <c r="BY562" s="5"/>
      <c r="BZ562" s="5"/>
      <c r="CA562" s="4"/>
      <c r="CB562" s="6"/>
      <c r="CC562" s="4"/>
      <c r="CD562" s="6"/>
      <c r="CE562" s="5"/>
      <c r="CF562" s="5"/>
      <c r="CG562" s="4">
        <v>2</v>
      </c>
      <c r="CH562" s="6">
        <v>43.7</v>
      </c>
      <c r="CI562" s="4"/>
      <c r="CJ562" s="6"/>
      <c r="CK562" s="5"/>
      <c r="CL562" s="5"/>
      <c r="CM562" s="4"/>
      <c r="CN562" s="6"/>
      <c r="CO562" s="4"/>
      <c r="CP562" s="6"/>
      <c r="CQ562" s="5"/>
      <c r="CR562" s="5"/>
      <c r="CS562" s="4">
        <v>1</v>
      </c>
      <c r="CT562" s="6">
        <v>24.93</v>
      </c>
      <c r="CU562" s="4"/>
      <c r="CV562" s="6"/>
      <c r="CW562" s="5"/>
      <c r="CX562" s="5"/>
      <c r="CY562" s="4"/>
      <c r="CZ562" s="6"/>
      <c r="DA562" s="4"/>
      <c r="DB562" s="6"/>
      <c r="DC562" s="5"/>
      <c r="DD562" s="5"/>
      <c r="DE562" s="4">
        <v>1</v>
      </c>
      <c r="DF562" s="6">
        <v>26.24</v>
      </c>
      <c r="DG562" s="4"/>
      <c r="DH562" s="6"/>
      <c r="DI562" s="5"/>
      <c r="DJ562" s="5"/>
      <c r="DK562" s="4"/>
      <c r="DL562" s="6"/>
      <c r="DM562" s="4"/>
      <c r="DN562" s="6"/>
      <c r="DO562" s="5"/>
      <c r="DP562" s="5"/>
      <c r="DQ562" s="4">
        <v>2</v>
      </c>
      <c r="DR562" s="6">
        <v>39.72</v>
      </c>
      <c r="DS562" s="4"/>
      <c r="DT562" s="6"/>
      <c r="DU562" s="5"/>
      <c r="DV562" s="5"/>
      <c r="DW562" s="4"/>
      <c r="DX562" s="6"/>
      <c r="DY562" s="4"/>
      <c r="DZ562" s="6"/>
      <c r="EA562" s="5"/>
      <c r="EB562" s="5"/>
      <c r="EC562" s="4"/>
      <c r="ED562" s="6"/>
      <c r="EE562" s="4"/>
      <c r="EF562" s="6"/>
      <c r="EG562" s="5"/>
      <c r="EH562" s="5"/>
      <c r="EI562" s="4"/>
      <c r="EJ562" s="6"/>
      <c r="EK562" s="4"/>
      <c r="EL562" s="6"/>
      <c r="EM562" s="5"/>
      <c r="EN562" s="5"/>
      <c r="EO562" s="4"/>
      <c r="EP562" s="6"/>
      <c r="EQ562" s="4"/>
      <c r="ER562" s="6"/>
      <c r="ES562" s="5"/>
      <c r="ET562" s="5"/>
      <c r="EU562" s="4"/>
      <c r="EV562" s="6"/>
      <c r="EW562" s="4"/>
      <c r="EX562" s="6"/>
      <c r="EY562" s="5"/>
      <c r="EZ562" s="5"/>
      <c r="FA562" s="4"/>
      <c r="FB562" s="6"/>
      <c r="FC562" s="4"/>
      <c r="FD562" s="6"/>
      <c r="FE562" s="5"/>
      <c r="FF562" s="5"/>
      <c r="FG562" s="4"/>
      <c r="FH562" s="6"/>
      <c r="FI562" s="4"/>
      <c r="FJ562" s="6"/>
      <c r="FK562" s="5"/>
      <c r="FL562" s="5"/>
      <c r="FM562" s="4"/>
      <c r="FN562" s="6"/>
      <c r="FO562" s="4"/>
      <c r="FP562" s="6"/>
      <c r="FQ562" s="5"/>
      <c r="FR562" s="5"/>
      <c r="FS562" s="4"/>
      <c r="FT562" s="6"/>
      <c r="FU562" s="4"/>
      <c r="FV562" s="6"/>
      <c r="FW562" s="5"/>
      <c r="FX562" s="5"/>
      <c r="FY562" s="4"/>
      <c r="FZ562" s="6"/>
      <c r="GA562" s="4"/>
      <c r="GB562" s="6"/>
      <c r="GC562" s="5"/>
      <c r="GD562" s="5"/>
      <c r="GE562" s="4"/>
      <c r="GF562" s="6"/>
      <c r="GG562" s="4"/>
      <c r="GH562" s="6"/>
      <c r="GI562" s="5"/>
      <c r="GJ562" s="5"/>
      <c r="GK562" s="4"/>
      <c r="GL562" s="6"/>
      <c r="GM562" s="4"/>
      <c r="GN562" s="6"/>
      <c r="GO562" s="5"/>
      <c r="GP562" s="5"/>
      <c r="GQ562" s="4"/>
      <c r="GR562" s="6"/>
      <c r="GS562" s="4"/>
      <c r="GT562" s="6"/>
      <c r="GU562" s="5"/>
      <c r="GV562" s="5"/>
      <c r="GW562" s="4"/>
      <c r="GX562" s="6"/>
      <c r="GY562" s="4"/>
      <c r="GZ562" s="6"/>
      <c r="HA562" s="5"/>
      <c r="HB562" s="5"/>
      <c r="HC562" s="4"/>
      <c r="HD562" s="6"/>
      <c r="HE562" s="4"/>
      <c r="HF562" s="6"/>
      <c r="HG562" s="5"/>
      <c r="HH562" s="5"/>
      <c r="HI562" s="4"/>
      <c r="HJ562" s="6"/>
      <c r="HK562" s="4"/>
      <c r="HL562" s="6"/>
      <c r="HM562" s="5"/>
      <c r="HN562" s="5"/>
      <c r="HO562" s="4"/>
      <c r="HP562" s="6"/>
      <c r="HQ562" s="4"/>
      <c r="HR562" s="6"/>
      <c r="HS562" s="5"/>
      <c r="HT562" s="5"/>
      <c r="HU562" s="4"/>
      <c r="HV562" s="6"/>
      <c r="HW562" s="4"/>
      <c r="HX562" s="6"/>
      <c r="HY562" s="5"/>
      <c r="HZ562" s="5"/>
      <c r="IA562" s="4"/>
      <c r="IB562" s="6"/>
      <c r="IC562" s="4"/>
      <c r="ID562" s="6"/>
      <c r="IE562" s="5"/>
      <c r="IF562" s="5"/>
      <c r="IG562" s="4"/>
      <c r="IH562" s="6"/>
      <c r="II562" s="4"/>
      <c r="IJ562" s="6"/>
      <c r="IK562" s="5"/>
      <c r="IL562" s="5"/>
      <c r="IM562" s="4"/>
      <c r="IN562" s="6"/>
      <c r="IO562" s="4"/>
      <c r="IP562" s="6"/>
      <c r="IQ562" s="5"/>
      <c r="IR562" s="5"/>
      <c r="IS562" s="4"/>
      <c r="IT562" s="6"/>
      <c r="IU562" s="4"/>
      <c r="IV562" s="6"/>
      <c r="IW562" s="5"/>
      <c r="IX562" s="5"/>
      <c r="IY562" s="4"/>
      <c r="IZ562" s="6"/>
      <c r="JA562" s="4"/>
      <c r="JB562" s="6"/>
      <c r="JC562" s="5"/>
      <c r="JD562" s="5"/>
      <c r="JE562" s="4"/>
      <c r="JF562" s="6"/>
      <c r="JG562" s="4"/>
      <c r="JH562" s="6"/>
      <c r="JI562" s="5"/>
      <c r="JJ562" s="5"/>
      <c r="JK562" s="4"/>
      <c r="JL562" s="6"/>
      <c r="JM562" s="4"/>
      <c r="JN562" s="6"/>
      <c r="JO562" s="5"/>
      <c r="JP562" s="5"/>
      <c r="JQ562" s="4"/>
      <c r="JR562" s="6"/>
      <c r="JS562" s="4"/>
      <c r="JT562" s="6"/>
      <c r="JU562" s="5"/>
      <c r="JV562" s="5"/>
      <c r="JW562" s="4"/>
      <c r="JX562" s="6"/>
      <c r="JY562" s="4"/>
      <c r="JZ562" s="6"/>
      <c r="KA562" s="5"/>
      <c r="KB562" s="5"/>
      <c r="KC562" s="4"/>
      <c r="KD562" s="6"/>
      <c r="KE562" s="4"/>
      <c r="KF562" s="6"/>
      <c r="KG562" s="5"/>
      <c r="KH562" s="5"/>
      <c r="KI562" s="4"/>
      <c r="KJ562" s="6"/>
      <c r="KK562" s="4"/>
      <c r="KL562" s="6"/>
      <c r="KM562" s="5"/>
      <c r="KN562" s="5"/>
    </row>
    <row r="563">
      <c r="A563" s="3" t="s">
        <v>85</v>
      </c>
      <c r="B563" s="3" t="s">
        <v>552</v>
      </c>
      <c r="C563" s="3" t="s">
        <v>522</v>
      </c>
      <c r="D563" s="3" t="s">
        <v>523</v>
      </c>
      <c r="E563" s="3" t="s">
        <v>395</v>
      </c>
      <c r="F563" s="3" t="s">
        <v>553</v>
      </c>
      <c r="G563" s="3" t="s">
        <v>554</v>
      </c>
      <c r="H563" s="3" t="s">
        <v>129</v>
      </c>
      <c r="I563" s="3" t="s">
        <v>1323</v>
      </c>
      <c r="J563" s="3" t="s">
        <v>1332</v>
      </c>
      <c r="K563" s="4">
        <v>2006</v>
      </c>
      <c r="L563" s="4">
        <f>=ROUNDDOWN(19.2699327569645,0)</f>
      </c>
      <c r="M563" s="4">
        <v>480</v>
      </c>
      <c r="N563" s="5">
        <v>1</v>
      </c>
      <c r="O563" s="4"/>
      <c r="P563" s="4">
        <f>=ROUNDDOWN({0},0)</f>
      </c>
      <c r="Q563" s="4"/>
      <c r="R563" s="5"/>
      <c r="S563" s="4">
        <v>65</v>
      </c>
      <c r="T563" s="6">
        <v>1508.02</v>
      </c>
      <c r="U563" s="4"/>
      <c r="V563" s="6"/>
      <c r="W563" s="5"/>
      <c r="X563" s="5"/>
      <c r="Y563" s="4">
        <v>36</v>
      </c>
      <c r="Z563" s="6">
        <v>766.8</v>
      </c>
      <c r="AA563" s="4"/>
      <c r="AB563" s="6"/>
      <c r="AC563" s="5"/>
      <c r="AD563" s="5"/>
      <c r="AE563" s="4">
        <v>1</v>
      </c>
      <c r="AF563" s="6">
        <v>22.32</v>
      </c>
      <c r="AG563" s="4"/>
      <c r="AH563" s="6"/>
      <c r="AI563" s="5"/>
      <c r="AJ563" s="5"/>
      <c r="AK563" s="4">
        <v>7</v>
      </c>
      <c r="AL563" s="6">
        <v>169.91</v>
      </c>
      <c r="AM563" s="4"/>
      <c r="AN563" s="6"/>
      <c r="AO563" s="5"/>
      <c r="AP563" s="5"/>
      <c r="AQ563" s="4">
        <v>18</v>
      </c>
      <c r="AR563" s="6">
        <v>429.02</v>
      </c>
      <c r="AS563" s="4"/>
      <c r="AT563" s="6"/>
      <c r="AU563" s="5"/>
      <c r="AV563" s="5"/>
      <c r="AW563" s="4"/>
      <c r="AX563" s="6"/>
      <c r="AY563" s="4"/>
      <c r="AZ563" s="6"/>
      <c r="BA563" s="5"/>
      <c r="BB563" s="5"/>
      <c r="BC563" s="4">
        <v>3</v>
      </c>
      <c r="BD563" s="6">
        <v>119.97</v>
      </c>
      <c r="BE563" s="4"/>
      <c r="BF563" s="6"/>
      <c r="BG563" s="5"/>
      <c r="BH563" s="5"/>
      <c r="BI563" s="4"/>
      <c r="BJ563" s="6"/>
      <c r="BK563" s="4"/>
      <c r="BL563" s="6"/>
      <c r="BM563" s="5"/>
      <c r="BN563" s="5"/>
      <c r="BO563" s="4"/>
      <c r="BP563" s="6"/>
      <c r="BQ563" s="4"/>
      <c r="BR563" s="6"/>
      <c r="BS563" s="5"/>
      <c r="BT563" s="5"/>
      <c r="BU563" s="4"/>
      <c r="BV563" s="6"/>
      <c r="BW563" s="4"/>
      <c r="BX563" s="6"/>
      <c r="BY563" s="5"/>
      <c r="BZ563" s="5"/>
      <c r="CA563" s="4"/>
      <c r="CB563" s="6"/>
      <c r="CC563" s="4"/>
      <c r="CD563" s="6"/>
      <c r="CE563" s="5"/>
      <c r="CF563" s="5"/>
      <c r="CG563" s="4"/>
      <c r="CH563" s="6"/>
      <c r="CI563" s="4"/>
      <c r="CJ563" s="6"/>
      <c r="CK563" s="5"/>
      <c r="CL563" s="5"/>
      <c r="CM563" s="4"/>
      <c r="CN563" s="6"/>
      <c r="CO563" s="4"/>
      <c r="CP563" s="6"/>
      <c r="CQ563" s="5"/>
      <c r="CR563" s="5"/>
      <c r="CS563" s="4"/>
      <c r="CT563" s="6"/>
      <c r="CU563" s="4"/>
      <c r="CV563" s="6"/>
      <c r="CW563" s="5"/>
      <c r="CX563" s="5"/>
      <c r="CY563" s="4"/>
      <c r="CZ563" s="6"/>
      <c r="DA563" s="4"/>
      <c r="DB563" s="6"/>
      <c r="DC563" s="5"/>
      <c r="DD563" s="5"/>
      <c r="DE563" s="4"/>
      <c r="DF563" s="6"/>
      <c r="DG563" s="4"/>
      <c r="DH563" s="6"/>
      <c r="DI563" s="5"/>
      <c r="DJ563" s="5"/>
      <c r="DK563" s="4"/>
      <c r="DL563" s="6"/>
      <c r="DM563" s="4"/>
      <c r="DN563" s="6"/>
      <c r="DO563" s="5"/>
      <c r="DP563" s="5"/>
      <c r="DQ563" s="4"/>
      <c r="DR563" s="6"/>
      <c r="DS563" s="4"/>
      <c r="DT563" s="6"/>
      <c r="DU563" s="5"/>
      <c r="DV563" s="5"/>
      <c r="DW563" s="4"/>
      <c r="DX563" s="6"/>
      <c r="DY563" s="4"/>
      <c r="DZ563" s="6"/>
      <c r="EA563" s="5"/>
      <c r="EB563" s="5"/>
      <c r="EC563" s="4"/>
      <c r="ED563" s="6"/>
      <c r="EE563" s="4"/>
      <c r="EF563" s="6"/>
      <c r="EG563" s="5"/>
      <c r="EH563" s="5"/>
      <c r="EI563" s="4"/>
      <c r="EJ563" s="6"/>
      <c r="EK563" s="4"/>
      <c r="EL563" s="6"/>
      <c r="EM563" s="5"/>
      <c r="EN563" s="5"/>
      <c r="EO563" s="4"/>
      <c r="EP563" s="6"/>
      <c r="EQ563" s="4"/>
      <c r="ER563" s="6"/>
      <c r="ES563" s="5"/>
      <c r="ET563" s="5"/>
      <c r="EU563" s="4"/>
      <c r="EV563" s="6"/>
      <c r="EW563" s="4"/>
      <c r="EX563" s="6"/>
      <c r="EY563" s="5"/>
      <c r="EZ563" s="5"/>
      <c r="FA563" s="4"/>
      <c r="FB563" s="6"/>
      <c r="FC563" s="4"/>
      <c r="FD563" s="6"/>
      <c r="FE563" s="5"/>
      <c r="FF563" s="5"/>
      <c r="FG563" s="4"/>
      <c r="FH563" s="6"/>
      <c r="FI563" s="4"/>
      <c r="FJ563" s="6"/>
      <c r="FK563" s="5"/>
      <c r="FL563" s="5"/>
      <c r="FM563" s="4"/>
      <c r="FN563" s="6"/>
      <c r="FO563" s="4"/>
      <c r="FP563" s="6"/>
      <c r="FQ563" s="5"/>
      <c r="FR563" s="5"/>
      <c r="FS563" s="4"/>
      <c r="FT563" s="6"/>
      <c r="FU563" s="4"/>
      <c r="FV563" s="6"/>
      <c r="FW563" s="5"/>
      <c r="FX563" s="5"/>
      <c r="FY563" s="4"/>
      <c r="FZ563" s="6"/>
      <c r="GA563" s="4"/>
      <c r="GB563" s="6"/>
      <c r="GC563" s="5"/>
      <c r="GD563" s="5"/>
      <c r="GE563" s="4"/>
      <c r="GF563" s="6"/>
      <c r="GG563" s="4"/>
      <c r="GH563" s="6"/>
      <c r="GI563" s="5"/>
      <c r="GJ563" s="5"/>
      <c r="GK563" s="4"/>
      <c r="GL563" s="6"/>
      <c r="GM563" s="4"/>
      <c r="GN563" s="6"/>
      <c r="GO563" s="5"/>
      <c r="GP563" s="5"/>
      <c r="GQ563" s="4"/>
      <c r="GR563" s="6"/>
      <c r="GS563" s="4"/>
      <c r="GT563" s="6"/>
      <c r="GU563" s="5"/>
      <c r="GV563" s="5"/>
      <c r="GW563" s="4"/>
      <c r="GX563" s="6"/>
      <c r="GY563" s="4"/>
      <c r="GZ563" s="6"/>
      <c r="HA563" s="5"/>
      <c r="HB563" s="5"/>
      <c r="HC563" s="4"/>
      <c r="HD563" s="6"/>
      <c r="HE563" s="4"/>
      <c r="HF563" s="6"/>
      <c r="HG563" s="5"/>
      <c r="HH563" s="5"/>
      <c r="HI563" s="4"/>
      <c r="HJ563" s="6"/>
      <c r="HK563" s="4"/>
      <c r="HL563" s="6"/>
      <c r="HM563" s="5"/>
      <c r="HN563" s="5"/>
      <c r="HO563" s="4"/>
      <c r="HP563" s="6"/>
      <c r="HQ563" s="4"/>
      <c r="HR563" s="6"/>
      <c r="HS563" s="5"/>
      <c r="HT563" s="5"/>
      <c r="HU563" s="4"/>
      <c r="HV563" s="6"/>
      <c r="HW563" s="4"/>
      <c r="HX563" s="6"/>
      <c r="HY563" s="5"/>
      <c r="HZ563" s="5"/>
      <c r="IA563" s="4"/>
      <c r="IB563" s="6"/>
      <c r="IC563" s="4"/>
      <c r="ID563" s="6"/>
      <c r="IE563" s="5"/>
      <c r="IF563" s="5"/>
      <c r="IG563" s="4"/>
      <c r="IH563" s="6"/>
      <c r="II563" s="4"/>
      <c r="IJ563" s="6"/>
      <c r="IK563" s="5"/>
      <c r="IL563" s="5"/>
      <c r="IM563" s="4"/>
      <c r="IN563" s="6"/>
      <c r="IO563" s="4"/>
      <c r="IP563" s="6"/>
      <c r="IQ563" s="5"/>
      <c r="IR563" s="5"/>
      <c r="IS563" s="4"/>
      <c r="IT563" s="6"/>
      <c r="IU563" s="4"/>
      <c r="IV563" s="6"/>
      <c r="IW563" s="5"/>
      <c r="IX563" s="5"/>
      <c r="IY563" s="4"/>
      <c r="IZ563" s="6"/>
      <c r="JA563" s="4"/>
      <c r="JB563" s="6"/>
      <c r="JC563" s="5"/>
      <c r="JD563" s="5"/>
      <c r="JE563" s="4"/>
      <c r="JF563" s="6"/>
      <c r="JG563" s="4"/>
      <c r="JH563" s="6"/>
      <c r="JI563" s="5"/>
      <c r="JJ563" s="5"/>
      <c r="JK563" s="4"/>
      <c r="JL563" s="6"/>
      <c r="JM563" s="4"/>
      <c r="JN563" s="6"/>
      <c r="JO563" s="5"/>
      <c r="JP563" s="5"/>
      <c r="JQ563" s="4"/>
      <c r="JR563" s="6"/>
      <c r="JS563" s="4"/>
      <c r="JT563" s="6"/>
      <c r="JU563" s="5"/>
      <c r="JV563" s="5"/>
      <c r="JW563" s="4"/>
      <c r="JX563" s="6"/>
      <c r="JY563" s="4"/>
      <c r="JZ563" s="6"/>
      <c r="KA563" s="5"/>
      <c r="KB563" s="5"/>
      <c r="KC563" s="4"/>
      <c r="KD563" s="6"/>
      <c r="KE563" s="4"/>
      <c r="KF563" s="6"/>
      <c r="KG563" s="5"/>
      <c r="KH563" s="5"/>
      <c r="KI563" s="4"/>
      <c r="KJ563" s="6"/>
      <c r="KK563" s="4"/>
      <c r="KL563" s="6"/>
      <c r="KM563" s="5"/>
      <c r="KN563" s="5"/>
    </row>
    <row r="564">
      <c r="A564" s="3" t="s">
        <v>85</v>
      </c>
      <c r="B564" s="3" t="s">
        <v>552</v>
      </c>
      <c r="C564" s="3" t="s">
        <v>522</v>
      </c>
      <c r="D564" s="3" t="s">
        <v>523</v>
      </c>
      <c r="E564" s="3" t="s">
        <v>395</v>
      </c>
      <c r="F564" s="3" t="s">
        <v>553</v>
      </c>
      <c r="G564" s="3" t="s">
        <v>554</v>
      </c>
      <c r="H564" s="3" t="s">
        <v>129</v>
      </c>
      <c r="I564" s="3" t="s">
        <v>1361</v>
      </c>
      <c r="J564" s="3" t="s">
        <v>1332</v>
      </c>
      <c r="K564" s="4">
        <v>1499</v>
      </c>
      <c r="L564" s="4">
        <f>=ROUNDDOWN(30.5295315682281,0)</f>
      </c>
      <c r="M564" s="4"/>
      <c r="N564" s="5">
        <v>1</v>
      </c>
      <c r="O564" s="4"/>
      <c r="P564" s="4">
        <f>=ROUNDDOWN({0},0)</f>
      </c>
      <c r="Q564" s="4"/>
      <c r="R564" s="5"/>
      <c r="S564" s="4">
        <v>56</v>
      </c>
      <c r="T564" s="6">
        <v>1240.52</v>
      </c>
      <c r="U564" s="4"/>
      <c r="V564" s="6"/>
      <c r="W564" s="5"/>
      <c r="X564" s="5"/>
      <c r="Y564" s="4">
        <v>25</v>
      </c>
      <c r="Z564" s="6">
        <v>566.57</v>
      </c>
      <c r="AA564" s="4"/>
      <c r="AB564" s="6"/>
      <c r="AC564" s="5"/>
      <c r="AD564" s="5"/>
      <c r="AE564" s="4">
        <v>7</v>
      </c>
      <c r="AF564" s="6">
        <v>141.73</v>
      </c>
      <c r="AG564" s="4"/>
      <c r="AH564" s="6"/>
      <c r="AI564" s="5"/>
      <c r="AJ564" s="5"/>
      <c r="AK564" s="4">
        <v>1</v>
      </c>
      <c r="AL564" s="6">
        <v>22.94</v>
      </c>
      <c r="AM564" s="4"/>
      <c r="AN564" s="6"/>
      <c r="AO564" s="5"/>
      <c r="AP564" s="5"/>
      <c r="AQ564" s="4">
        <v>7</v>
      </c>
      <c r="AR564" s="6">
        <v>155.95</v>
      </c>
      <c r="AS564" s="4"/>
      <c r="AT564" s="6"/>
      <c r="AU564" s="5"/>
      <c r="AV564" s="5"/>
      <c r="AW564" s="4">
        <v>2</v>
      </c>
      <c r="AX564" s="6">
        <v>42.6</v>
      </c>
      <c r="AY564" s="4"/>
      <c r="AZ564" s="6"/>
      <c r="BA564" s="5"/>
      <c r="BB564" s="5"/>
      <c r="BC564" s="4"/>
      <c r="BD564" s="6"/>
      <c r="BE564" s="4"/>
      <c r="BF564" s="6"/>
      <c r="BG564" s="5"/>
      <c r="BH564" s="5"/>
      <c r="BI564" s="4">
        <v>8</v>
      </c>
      <c r="BJ564" s="6">
        <v>186</v>
      </c>
      <c r="BK564" s="4"/>
      <c r="BL564" s="6"/>
      <c r="BM564" s="5"/>
      <c r="BN564" s="5"/>
      <c r="BO564" s="4"/>
      <c r="BP564" s="6"/>
      <c r="BQ564" s="4"/>
      <c r="BR564" s="6"/>
      <c r="BS564" s="5"/>
      <c r="BT564" s="5"/>
      <c r="BU564" s="4">
        <v>1</v>
      </c>
      <c r="BV564" s="6">
        <v>22</v>
      </c>
      <c r="BW564" s="4"/>
      <c r="BX564" s="6"/>
      <c r="BY564" s="5"/>
      <c r="BZ564" s="5"/>
      <c r="CA564" s="4"/>
      <c r="CB564" s="6"/>
      <c r="CC564" s="4"/>
      <c r="CD564" s="6"/>
      <c r="CE564" s="5"/>
      <c r="CF564" s="5"/>
      <c r="CG564" s="4">
        <v>3</v>
      </c>
      <c r="CH564" s="6">
        <v>58.35</v>
      </c>
      <c r="CI564" s="4"/>
      <c r="CJ564" s="6"/>
      <c r="CK564" s="5"/>
      <c r="CL564" s="5"/>
      <c r="CM564" s="4"/>
      <c r="CN564" s="6"/>
      <c r="CO564" s="4"/>
      <c r="CP564" s="6"/>
      <c r="CQ564" s="5"/>
      <c r="CR564" s="5"/>
      <c r="CS564" s="4"/>
      <c r="CT564" s="6"/>
      <c r="CU564" s="4"/>
      <c r="CV564" s="6"/>
      <c r="CW564" s="5"/>
      <c r="CX564" s="5"/>
      <c r="CY564" s="4"/>
      <c r="CZ564" s="6"/>
      <c r="DA564" s="4"/>
      <c r="DB564" s="6"/>
      <c r="DC564" s="5"/>
      <c r="DD564" s="5"/>
      <c r="DE564" s="4"/>
      <c r="DF564" s="6"/>
      <c r="DG564" s="4"/>
      <c r="DH564" s="6"/>
      <c r="DI564" s="5"/>
      <c r="DJ564" s="5"/>
      <c r="DK564" s="4"/>
      <c r="DL564" s="6"/>
      <c r="DM564" s="4"/>
      <c r="DN564" s="6"/>
      <c r="DO564" s="5"/>
      <c r="DP564" s="5"/>
      <c r="DQ564" s="4">
        <v>2</v>
      </c>
      <c r="DR564" s="6">
        <v>44.38</v>
      </c>
      <c r="DS564" s="4"/>
      <c r="DT564" s="6"/>
      <c r="DU564" s="5"/>
      <c r="DV564" s="5"/>
      <c r="DW564" s="4"/>
      <c r="DX564" s="6"/>
      <c r="DY564" s="4"/>
      <c r="DZ564" s="6"/>
      <c r="EA564" s="5"/>
      <c r="EB564" s="5"/>
      <c r="EC564" s="4"/>
      <c r="ED564" s="6"/>
      <c r="EE564" s="4"/>
      <c r="EF564" s="6"/>
      <c r="EG564" s="5"/>
      <c r="EH564" s="5"/>
      <c r="EI564" s="4"/>
      <c r="EJ564" s="6"/>
      <c r="EK564" s="4"/>
      <c r="EL564" s="6"/>
      <c r="EM564" s="5"/>
      <c r="EN564" s="5"/>
      <c r="EO564" s="4"/>
      <c r="EP564" s="6"/>
      <c r="EQ564" s="4"/>
      <c r="ER564" s="6"/>
      <c r="ES564" s="5"/>
      <c r="ET564" s="5"/>
      <c r="EU564" s="4"/>
      <c r="EV564" s="6"/>
      <c r="EW564" s="4"/>
      <c r="EX564" s="6"/>
      <c r="EY564" s="5"/>
      <c r="EZ564" s="5"/>
      <c r="FA564" s="4"/>
      <c r="FB564" s="6"/>
      <c r="FC564" s="4"/>
      <c r="FD564" s="6"/>
      <c r="FE564" s="5"/>
      <c r="FF564" s="5"/>
      <c r="FG564" s="4"/>
      <c r="FH564" s="6"/>
      <c r="FI564" s="4"/>
      <c r="FJ564" s="6"/>
      <c r="FK564" s="5"/>
      <c r="FL564" s="5"/>
      <c r="FM564" s="4"/>
      <c r="FN564" s="6"/>
      <c r="FO564" s="4"/>
      <c r="FP564" s="6"/>
      <c r="FQ564" s="5"/>
      <c r="FR564" s="5"/>
      <c r="FS564" s="4"/>
      <c r="FT564" s="6"/>
      <c r="FU564" s="4"/>
      <c r="FV564" s="6"/>
      <c r="FW564" s="5"/>
      <c r="FX564" s="5"/>
      <c r="FY564" s="4"/>
      <c r="FZ564" s="6"/>
      <c r="GA564" s="4"/>
      <c r="GB564" s="6"/>
      <c r="GC564" s="5"/>
      <c r="GD564" s="5"/>
      <c r="GE564" s="4"/>
      <c r="GF564" s="6"/>
      <c r="GG564" s="4"/>
      <c r="GH564" s="6"/>
      <c r="GI564" s="5"/>
      <c r="GJ564" s="5"/>
      <c r="GK564" s="4"/>
      <c r="GL564" s="6"/>
      <c r="GM564" s="4"/>
      <c r="GN564" s="6"/>
      <c r="GO564" s="5"/>
      <c r="GP564" s="5"/>
      <c r="GQ564" s="4"/>
      <c r="GR564" s="6"/>
      <c r="GS564" s="4"/>
      <c r="GT564" s="6"/>
      <c r="GU564" s="5"/>
      <c r="GV564" s="5"/>
      <c r="GW564" s="4"/>
      <c r="GX564" s="6"/>
      <c r="GY564" s="4"/>
      <c r="GZ564" s="6"/>
      <c r="HA564" s="5"/>
      <c r="HB564" s="5"/>
      <c r="HC564" s="4"/>
      <c r="HD564" s="6"/>
      <c r="HE564" s="4"/>
      <c r="HF564" s="6"/>
      <c r="HG564" s="5"/>
      <c r="HH564" s="5"/>
      <c r="HI564" s="4"/>
      <c r="HJ564" s="6"/>
      <c r="HK564" s="4"/>
      <c r="HL564" s="6"/>
      <c r="HM564" s="5"/>
      <c r="HN564" s="5"/>
      <c r="HO564" s="4"/>
      <c r="HP564" s="6"/>
      <c r="HQ564" s="4"/>
      <c r="HR564" s="6"/>
      <c r="HS564" s="5"/>
      <c r="HT564" s="5"/>
      <c r="HU564" s="4"/>
      <c r="HV564" s="6"/>
      <c r="HW564" s="4"/>
      <c r="HX564" s="6"/>
      <c r="HY564" s="5"/>
      <c r="HZ564" s="5"/>
      <c r="IA564" s="4"/>
      <c r="IB564" s="6"/>
      <c r="IC564" s="4"/>
      <c r="ID564" s="6"/>
      <c r="IE564" s="5"/>
      <c r="IF564" s="5"/>
      <c r="IG564" s="4"/>
      <c r="IH564" s="6"/>
      <c r="II564" s="4"/>
      <c r="IJ564" s="6"/>
      <c r="IK564" s="5"/>
      <c r="IL564" s="5"/>
      <c r="IM564" s="4"/>
      <c r="IN564" s="6"/>
      <c r="IO564" s="4"/>
      <c r="IP564" s="6"/>
      <c r="IQ564" s="5"/>
      <c r="IR564" s="5"/>
      <c r="IS564" s="4"/>
      <c r="IT564" s="6"/>
      <c r="IU564" s="4"/>
      <c r="IV564" s="6"/>
      <c r="IW564" s="5"/>
      <c r="IX564" s="5"/>
      <c r="IY564" s="4"/>
      <c r="IZ564" s="6"/>
      <c r="JA564" s="4"/>
      <c r="JB564" s="6"/>
      <c r="JC564" s="5"/>
      <c r="JD564" s="5"/>
      <c r="JE564" s="4"/>
      <c r="JF564" s="6"/>
      <c r="JG564" s="4"/>
      <c r="JH564" s="6"/>
      <c r="JI564" s="5"/>
      <c r="JJ564" s="5"/>
      <c r="JK564" s="4"/>
      <c r="JL564" s="6"/>
      <c r="JM564" s="4"/>
      <c r="JN564" s="6"/>
      <c r="JO564" s="5"/>
      <c r="JP564" s="5"/>
      <c r="JQ564" s="4"/>
      <c r="JR564" s="6"/>
      <c r="JS564" s="4"/>
      <c r="JT564" s="6"/>
      <c r="JU564" s="5"/>
      <c r="JV564" s="5"/>
      <c r="JW564" s="4"/>
      <c r="JX564" s="6"/>
      <c r="JY564" s="4"/>
      <c r="JZ564" s="6"/>
      <c r="KA564" s="5"/>
      <c r="KB564" s="5"/>
      <c r="KC564" s="4"/>
      <c r="KD564" s="6"/>
      <c r="KE564" s="4"/>
      <c r="KF564" s="6"/>
      <c r="KG564" s="5"/>
      <c r="KH564" s="5"/>
      <c r="KI564" s="4"/>
      <c r="KJ564" s="6"/>
      <c r="KK564" s="4"/>
      <c r="KL564" s="6"/>
      <c r="KM564" s="5"/>
      <c r="KN564" s="5"/>
    </row>
    <row r="565">
      <c r="A565" s="3" t="s">
        <v>85</v>
      </c>
      <c r="B565" s="3" t="s">
        <v>552</v>
      </c>
      <c r="C565" s="3" t="s">
        <v>522</v>
      </c>
      <c r="D565" s="3" t="s">
        <v>523</v>
      </c>
      <c r="E565" s="3" t="s">
        <v>395</v>
      </c>
      <c r="F565" s="3" t="s">
        <v>553</v>
      </c>
      <c r="G565" s="3" t="s">
        <v>554</v>
      </c>
      <c r="H565" s="3" t="s">
        <v>129</v>
      </c>
      <c r="I565" s="3" t="s">
        <v>1320</v>
      </c>
      <c r="J565" s="3" t="s">
        <v>1332</v>
      </c>
      <c r="K565" s="4">
        <v>2466</v>
      </c>
      <c r="L565" s="4">
        <f>=ROUNDDOWN(29.3921334922527,0)</f>
      </c>
      <c r="M565" s="4">
        <v>936</v>
      </c>
      <c r="N565" s="5">
        <v>1</v>
      </c>
      <c r="O565" s="4"/>
      <c r="P565" s="4">
        <f>=ROUNDDOWN({0},0)</f>
      </c>
      <c r="Q565" s="4"/>
      <c r="R565" s="5"/>
      <c r="S565" s="4">
        <v>49</v>
      </c>
      <c r="T565" s="6">
        <v>1144.81</v>
      </c>
      <c r="U565" s="4"/>
      <c r="V565" s="6"/>
      <c r="W565" s="5"/>
      <c r="X565" s="5"/>
      <c r="Y565" s="4">
        <v>21</v>
      </c>
      <c r="Z565" s="6">
        <v>480.33</v>
      </c>
      <c r="AA565" s="4"/>
      <c r="AB565" s="6"/>
      <c r="AC565" s="5"/>
      <c r="AD565" s="5"/>
      <c r="AE565" s="4">
        <v>4</v>
      </c>
      <c r="AF565" s="6">
        <v>91.14</v>
      </c>
      <c r="AG565" s="4"/>
      <c r="AH565" s="6"/>
      <c r="AI565" s="5"/>
      <c r="AJ565" s="5"/>
      <c r="AK565" s="4">
        <v>5</v>
      </c>
      <c r="AL565" s="6">
        <v>130.23</v>
      </c>
      <c r="AM565" s="4"/>
      <c r="AN565" s="6"/>
      <c r="AO565" s="5"/>
      <c r="AP565" s="5"/>
      <c r="AQ565" s="4">
        <v>9</v>
      </c>
      <c r="AR565" s="6">
        <v>205.23</v>
      </c>
      <c r="AS565" s="4"/>
      <c r="AT565" s="6"/>
      <c r="AU565" s="5"/>
      <c r="AV565" s="5"/>
      <c r="AW565" s="4">
        <v>6</v>
      </c>
      <c r="AX565" s="6">
        <v>115.2</v>
      </c>
      <c r="AY565" s="4"/>
      <c r="AZ565" s="6"/>
      <c r="BA565" s="5"/>
      <c r="BB565" s="5"/>
      <c r="BC565" s="4">
        <v>1</v>
      </c>
      <c r="BD565" s="6">
        <v>39.99</v>
      </c>
      <c r="BE565" s="4"/>
      <c r="BF565" s="6"/>
      <c r="BG565" s="5"/>
      <c r="BH565" s="5"/>
      <c r="BI565" s="4"/>
      <c r="BJ565" s="6"/>
      <c r="BK565" s="4"/>
      <c r="BL565" s="6"/>
      <c r="BM565" s="5"/>
      <c r="BN565" s="5"/>
      <c r="BO565" s="4"/>
      <c r="BP565" s="6"/>
      <c r="BQ565" s="4"/>
      <c r="BR565" s="6"/>
      <c r="BS565" s="5"/>
      <c r="BT565" s="5"/>
      <c r="BU565" s="4"/>
      <c r="BV565" s="6"/>
      <c r="BW565" s="4"/>
      <c r="BX565" s="6"/>
      <c r="BY565" s="5"/>
      <c r="BZ565" s="5"/>
      <c r="CA565" s="4"/>
      <c r="CB565" s="6"/>
      <c r="CC565" s="4"/>
      <c r="CD565" s="6"/>
      <c r="CE565" s="5"/>
      <c r="CF565" s="5"/>
      <c r="CG565" s="4">
        <v>2</v>
      </c>
      <c r="CH565" s="6">
        <v>43.7</v>
      </c>
      <c r="CI565" s="4"/>
      <c r="CJ565" s="6"/>
      <c r="CK565" s="5"/>
      <c r="CL565" s="5"/>
      <c r="CM565" s="4"/>
      <c r="CN565" s="6"/>
      <c r="CO565" s="4"/>
      <c r="CP565" s="6"/>
      <c r="CQ565" s="5"/>
      <c r="CR565" s="5"/>
      <c r="CS565" s="4"/>
      <c r="CT565" s="6"/>
      <c r="CU565" s="4"/>
      <c r="CV565" s="6"/>
      <c r="CW565" s="5"/>
      <c r="CX565" s="5"/>
      <c r="CY565" s="4"/>
      <c r="CZ565" s="6"/>
      <c r="DA565" s="4"/>
      <c r="DB565" s="6"/>
      <c r="DC565" s="5"/>
      <c r="DD565" s="5"/>
      <c r="DE565" s="4">
        <v>1</v>
      </c>
      <c r="DF565" s="6">
        <v>38.99</v>
      </c>
      <c r="DG565" s="4"/>
      <c r="DH565" s="6"/>
      <c r="DI565" s="5"/>
      <c r="DJ565" s="5"/>
      <c r="DK565" s="4"/>
      <c r="DL565" s="6"/>
      <c r="DM565" s="4"/>
      <c r="DN565" s="6"/>
      <c r="DO565" s="5"/>
      <c r="DP565" s="5"/>
      <c r="DQ565" s="4"/>
      <c r="DR565" s="6"/>
      <c r="DS565" s="4"/>
      <c r="DT565" s="6"/>
      <c r="DU565" s="5"/>
      <c r="DV565" s="5"/>
      <c r="DW565" s="4"/>
      <c r="DX565" s="6"/>
      <c r="DY565" s="4"/>
      <c r="DZ565" s="6"/>
      <c r="EA565" s="5"/>
      <c r="EB565" s="5"/>
      <c r="EC565" s="4"/>
      <c r="ED565" s="6"/>
      <c r="EE565" s="4"/>
      <c r="EF565" s="6"/>
      <c r="EG565" s="5"/>
      <c r="EH565" s="5"/>
      <c r="EI565" s="4"/>
      <c r="EJ565" s="6"/>
      <c r="EK565" s="4"/>
      <c r="EL565" s="6"/>
      <c r="EM565" s="5"/>
      <c r="EN565" s="5"/>
      <c r="EO565" s="4"/>
      <c r="EP565" s="6"/>
      <c r="EQ565" s="4"/>
      <c r="ER565" s="6"/>
      <c r="ES565" s="5"/>
      <c r="ET565" s="5"/>
      <c r="EU565" s="4"/>
      <c r="EV565" s="6"/>
      <c r="EW565" s="4"/>
      <c r="EX565" s="6"/>
      <c r="EY565" s="5"/>
      <c r="EZ565" s="5"/>
      <c r="FA565" s="4"/>
      <c r="FB565" s="6"/>
      <c r="FC565" s="4"/>
      <c r="FD565" s="6"/>
      <c r="FE565" s="5"/>
      <c r="FF565" s="5"/>
      <c r="FG565" s="4"/>
      <c r="FH565" s="6"/>
      <c r="FI565" s="4"/>
      <c r="FJ565" s="6"/>
      <c r="FK565" s="5"/>
      <c r="FL565" s="5"/>
      <c r="FM565" s="4"/>
      <c r="FN565" s="6"/>
      <c r="FO565" s="4"/>
      <c r="FP565" s="6"/>
      <c r="FQ565" s="5"/>
      <c r="FR565" s="5"/>
      <c r="FS565" s="4"/>
      <c r="FT565" s="6"/>
      <c r="FU565" s="4"/>
      <c r="FV565" s="6"/>
      <c r="FW565" s="5"/>
      <c r="FX565" s="5"/>
      <c r="FY565" s="4"/>
      <c r="FZ565" s="6"/>
      <c r="GA565" s="4"/>
      <c r="GB565" s="6"/>
      <c r="GC565" s="5"/>
      <c r="GD565" s="5"/>
      <c r="GE565" s="4"/>
      <c r="GF565" s="6"/>
      <c r="GG565" s="4"/>
      <c r="GH565" s="6"/>
      <c r="GI565" s="5"/>
      <c r="GJ565" s="5"/>
      <c r="GK565" s="4"/>
      <c r="GL565" s="6"/>
      <c r="GM565" s="4"/>
      <c r="GN565" s="6"/>
      <c r="GO565" s="5"/>
      <c r="GP565" s="5"/>
      <c r="GQ565" s="4"/>
      <c r="GR565" s="6"/>
      <c r="GS565" s="4"/>
      <c r="GT565" s="6"/>
      <c r="GU565" s="5"/>
      <c r="GV565" s="5"/>
      <c r="GW565" s="4"/>
      <c r="GX565" s="6"/>
      <c r="GY565" s="4"/>
      <c r="GZ565" s="6"/>
      <c r="HA565" s="5"/>
      <c r="HB565" s="5"/>
      <c r="HC565" s="4"/>
      <c r="HD565" s="6"/>
      <c r="HE565" s="4"/>
      <c r="HF565" s="6"/>
      <c r="HG565" s="5"/>
      <c r="HH565" s="5"/>
      <c r="HI565" s="4"/>
      <c r="HJ565" s="6"/>
      <c r="HK565" s="4"/>
      <c r="HL565" s="6"/>
      <c r="HM565" s="5"/>
      <c r="HN565" s="5"/>
      <c r="HO565" s="4"/>
      <c r="HP565" s="6"/>
      <c r="HQ565" s="4"/>
      <c r="HR565" s="6"/>
      <c r="HS565" s="5"/>
      <c r="HT565" s="5"/>
      <c r="HU565" s="4"/>
      <c r="HV565" s="6"/>
      <c r="HW565" s="4"/>
      <c r="HX565" s="6"/>
      <c r="HY565" s="5"/>
      <c r="HZ565" s="5"/>
      <c r="IA565" s="4"/>
      <c r="IB565" s="6"/>
      <c r="IC565" s="4"/>
      <c r="ID565" s="6"/>
      <c r="IE565" s="5"/>
      <c r="IF565" s="5"/>
      <c r="IG565" s="4"/>
      <c r="IH565" s="6"/>
      <c r="II565" s="4"/>
      <c r="IJ565" s="6"/>
      <c r="IK565" s="5"/>
      <c r="IL565" s="5"/>
      <c r="IM565" s="4"/>
      <c r="IN565" s="6"/>
      <c r="IO565" s="4"/>
      <c r="IP565" s="6"/>
      <c r="IQ565" s="5"/>
      <c r="IR565" s="5"/>
      <c r="IS565" s="4"/>
      <c r="IT565" s="6"/>
      <c r="IU565" s="4"/>
      <c r="IV565" s="6"/>
      <c r="IW565" s="5"/>
      <c r="IX565" s="5"/>
      <c r="IY565" s="4"/>
      <c r="IZ565" s="6"/>
      <c r="JA565" s="4"/>
      <c r="JB565" s="6"/>
      <c r="JC565" s="5"/>
      <c r="JD565" s="5"/>
      <c r="JE565" s="4"/>
      <c r="JF565" s="6"/>
      <c r="JG565" s="4"/>
      <c r="JH565" s="6"/>
      <c r="JI565" s="5"/>
      <c r="JJ565" s="5"/>
      <c r="JK565" s="4"/>
      <c r="JL565" s="6"/>
      <c r="JM565" s="4"/>
      <c r="JN565" s="6"/>
      <c r="JO565" s="5"/>
      <c r="JP565" s="5"/>
      <c r="JQ565" s="4"/>
      <c r="JR565" s="6"/>
      <c r="JS565" s="4"/>
      <c r="JT565" s="6"/>
      <c r="JU565" s="5"/>
      <c r="JV565" s="5"/>
      <c r="JW565" s="4"/>
      <c r="JX565" s="6"/>
      <c r="JY565" s="4"/>
      <c r="JZ565" s="6"/>
      <c r="KA565" s="5"/>
      <c r="KB565" s="5"/>
      <c r="KC565" s="4"/>
      <c r="KD565" s="6"/>
      <c r="KE565" s="4"/>
      <c r="KF565" s="6"/>
      <c r="KG565" s="5"/>
      <c r="KH565" s="5"/>
      <c r="KI565" s="4"/>
      <c r="KJ565" s="6"/>
      <c r="KK565" s="4"/>
      <c r="KL565" s="6"/>
      <c r="KM565" s="5"/>
      <c r="KN565" s="5"/>
    </row>
    <row r="566">
      <c r="A566" s="3" t="s">
        <v>85</v>
      </c>
      <c r="B566" s="3" t="s">
        <v>552</v>
      </c>
      <c r="C566" s="3" t="s">
        <v>522</v>
      </c>
      <c r="D566" s="3" t="s">
        <v>523</v>
      </c>
      <c r="E566" s="3" t="s">
        <v>395</v>
      </c>
      <c r="F566" s="3" t="s">
        <v>553</v>
      </c>
      <c r="G566" s="3" t="s">
        <v>554</v>
      </c>
      <c r="H566" s="3" t="s">
        <v>129</v>
      </c>
      <c r="I566" s="3" t="s">
        <v>1321</v>
      </c>
      <c r="J566" s="3" t="s">
        <v>1332</v>
      </c>
      <c r="K566" s="4">
        <v>817</v>
      </c>
      <c r="L566" s="4">
        <f>=ROUNDDOWN(18.695652173913,0)</f>
      </c>
      <c r="M566" s="4"/>
      <c r="N566" s="5">
        <v>1</v>
      </c>
      <c r="O566" s="4"/>
      <c r="P566" s="4">
        <f>=ROUNDDOWN({0},0)</f>
      </c>
      <c r="Q566" s="4"/>
      <c r="R566" s="5"/>
      <c r="S566" s="4">
        <v>41</v>
      </c>
      <c r="T566" s="6">
        <v>939.83</v>
      </c>
      <c r="U566" s="4"/>
      <c r="V566" s="6"/>
      <c r="W566" s="5"/>
      <c r="X566" s="5"/>
      <c r="Y566" s="4">
        <v>10</v>
      </c>
      <c r="Z566" s="6">
        <v>228.74</v>
      </c>
      <c r="AA566" s="4"/>
      <c r="AB566" s="6"/>
      <c r="AC566" s="5"/>
      <c r="AD566" s="5"/>
      <c r="AE566" s="4"/>
      <c r="AF566" s="6"/>
      <c r="AG566" s="4"/>
      <c r="AH566" s="6"/>
      <c r="AI566" s="5"/>
      <c r="AJ566" s="5"/>
      <c r="AK566" s="4">
        <v>1</v>
      </c>
      <c r="AL566" s="6">
        <v>25.64</v>
      </c>
      <c r="AM566" s="4"/>
      <c r="AN566" s="6"/>
      <c r="AO566" s="5"/>
      <c r="AP566" s="5"/>
      <c r="AQ566" s="4">
        <v>4</v>
      </c>
      <c r="AR566" s="6">
        <v>92.76</v>
      </c>
      <c r="AS566" s="4"/>
      <c r="AT566" s="6"/>
      <c r="AU566" s="5"/>
      <c r="AV566" s="5"/>
      <c r="AW566" s="4">
        <v>1</v>
      </c>
      <c r="AX566" s="6">
        <v>19.2</v>
      </c>
      <c r="AY566" s="4"/>
      <c r="AZ566" s="6"/>
      <c r="BA566" s="5"/>
      <c r="BB566" s="5"/>
      <c r="BC566" s="4"/>
      <c r="BD566" s="6"/>
      <c r="BE566" s="4"/>
      <c r="BF566" s="6"/>
      <c r="BG566" s="5"/>
      <c r="BH566" s="5"/>
      <c r="BI566" s="4">
        <v>16</v>
      </c>
      <c r="BJ566" s="6">
        <v>352.8</v>
      </c>
      <c r="BK566" s="4"/>
      <c r="BL566" s="6"/>
      <c r="BM566" s="5"/>
      <c r="BN566" s="5"/>
      <c r="BO566" s="4">
        <v>1</v>
      </c>
      <c r="BP566" s="6">
        <v>23.74</v>
      </c>
      <c r="BQ566" s="4"/>
      <c r="BR566" s="6"/>
      <c r="BS566" s="5"/>
      <c r="BT566" s="5"/>
      <c r="BU566" s="4"/>
      <c r="BV566" s="6"/>
      <c r="BW566" s="4"/>
      <c r="BX566" s="6"/>
      <c r="BY566" s="5"/>
      <c r="BZ566" s="5"/>
      <c r="CA566" s="4"/>
      <c r="CB566" s="6"/>
      <c r="CC566" s="4"/>
      <c r="CD566" s="6"/>
      <c r="CE566" s="5"/>
      <c r="CF566" s="5"/>
      <c r="CG566" s="4">
        <v>1</v>
      </c>
      <c r="CH566" s="6">
        <v>21.85</v>
      </c>
      <c r="CI566" s="4"/>
      <c r="CJ566" s="6"/>
      <c r="CK566" s="5"/>
      <c r="CL566" s="5"/>
      <c r="CM566" s="4">
        <v>4</v>
      </c>
      <c r="CN566" s="6">
        <v>104.84</v>
      </c>
      <c r="CO566" s="4"/>
      <c r="CP566" s="6"/>
      <c r="CQ566" s="5"/>
      <c r="CR566" s="5"/>
      <c r="CS566" s="4">
        <v>1</v>
      </c>
      <c r="CT566" s="6">
        <v>24.93</v>
      </c>
      <c r="CU566" s="4"/>
      <c r="CV566" s="6"/>
      <c r="CW566" s="5"/>
      <c r="CX566" s="5"/>
      <c r="CY566" s="4"/>
      <c r="CZ566" s="6"/>
      <c r="DA566" s="4"/>
      <c r="DB566" s="6"/>
      <c r="DC566" s="5"/>
      <c r="DD566" s="5"/>
      <c r="DE566" s="4"/>
      <c r="DF566" s="6"/>
      <c r="DG566" s="4"/>
      <c r="DH566" s="6"/>
      <c r="DI566" s="5"/>
      <c r="DJ566" s="5"/>
      <c r="DK566" s="4"/>
      <c r="DL566" s="6"/>
      <c r="DM566" s="4"/>
      <c r="DN566" s="6"/>
      <c r="DO566" s="5"/>
      <c r="DP566" s="5"/>
      <c r="DQ566" s="4">
        <v>2</v>
      </c>
      <c r="DR566" s="6">
        <v>45.33</v>
      </c>
      <c r="DS566" s="4"/>
      <c r="DT566" s="6"/>
      <c r="DU566" s="5"/>
      <c r="DV566" s="5"/>
      <c r="DW566" s="4"/>
      <c r="DX566" s="6"/>
      <c r="DY566" s="4"/>
      <c r="DZ566" s="6"/>
      <c r="EA566" s="5"/>
      <c r="EB566" s="5"/>
      <c r="EC566" s="4"/>
      <c r="ED566" s="6"/>
      <c r="EE566" s="4"/>
      <c r="EF566" s="6"/>
      <c r="EG566" s="5"/>
      <c r="EH566" s="5"/>
      <c r="EI566" s="4"/>
      <c r="EJ566" s="6"/>
      <c r="EK566" s="4"/>
      <c r="EL566" s="6"/>
      <c r="EM566" s="5"/>
      <c r="EN566" s="5"/>
      <c r="EO566" s="4"/>
      <c r="EP566" s="6"/>
      <c r="EQ566" s="4"/>
      <c r="ER566" s="6"/>
      <c r="ES566" s="5"/>
      <c r="ET566" s="5"/>
      <c r="EU566" s="4"/>
      <c r="EV566" s="6"/>
      <c r="EW566" s="4"/>
      <c r="EX566" s="6"/>
      <c r="EY566" s="5"/>
      <c r="EZ566" s="5"/>
      <c r="FA566" s="4"/>
      <c r="FB566" s="6"/>
      <c r="FC566" s="4"/>
      <c r="FD566" s="6"/>
      <c r="FE566" s="5"/>
      <c r="FF566" s="5"/>
      <c r="FG566" s="4"/>
      <c r="FH566" s="6"/>
      <c r="FI566" s="4"/>
      <c r="FJ566" s="6"/>
      <c r="FK566" s="5"/>
      <c r="FL566" s="5"/>
      <c r="FM566" s="4"/>
      <c r="FN566" s="6"/>
      <c r="FO566" s="4"/>
      <c r="FP566" s="6"/>
      <c r="FQ566" s="5"/>
      <c r="FR566" s="5"/>
      <c r="FS566" s="4"/>
      <c r="FT566" s="6"/>
      <c r="FU566" s="4"/>
      <c r="FV566" s="6"/>
      <c r="FW566" s="5"/>
      <c r="FX566" s="5"/>
      <c r="FY566" s="4"/>
      <c r="FZ566" s="6"/>
      <c r="GA566" s="4"/>
      <c r="GB566" s="6"/>
      <c r="GC566" s="5"/>
      <c r="GD566" s="5"/>
      <c r="GE566" s="4"/>
      <c r="GF566" s="6"/>
      <c r="GG566" s="4"/>
      <c r="GH566" s="6"/>
      <c r="GI566" s="5"/>
      <c r="GJ566" s="5"/>
      <c r="GK566" s="4"/>
      <c r="GL566" s="6"/>
      <c r="GM566" s="4"/>
      <c r="GN566" s="6"/>
      <c r="GO566" s="5"/>
      <c r="GP566" s="5"/>
      <c r="GQ566" s="4"/>
      <c r="GR566" s="6"/>
      <c r="GS566" s="4"/>
      <c r="GT566" s="6"/>
      <c r="GU566" s="5"/>
      <c r="GV566" s="5"/>
      <c r="GW566" s="4"/>
      <c r="GX566" s="6"/>
      <c r="GY566" s="4"/>
      <c r="GZ566" s="6"/>
      <c r="HA566" s="5"/>
      <c r="HB566" s="5"/>
      <c r="HC566" s="4"/>
      <c r="HD566" s="6"/>
      <c r="HE566" s="4"/>
      <c r="HF566" s="6"/>
      <c r="HG566" s="5"/>
      <c r="HH566" s="5"/>
      <c r="HI566" s="4"/>
      <c r="HJ566" s="6"/>
      <c r="HK566" s="4"/>
      <c r="HL566" s="6"/>
      <c r="HM566" s="5"/>
      <c r="HN566" s="5"/>
      <c r="HO566" s="4"/>
      <c r="HP566" s="6"/>
      <c r="HQ566" s="4"/>
      <c r="HR566" s="6"/>
      <c r="HS566" s="5"/>
      <c r="HT566" s="5"/>
      <c r="HU566" s="4"/>
      <c r="HV566" s="6"/>
      <c r="HW566" s="4"/>
      <c r="HX566" s="6"/>
      <c r="HY566" s="5"/>
      <c r="HZ566" s="5"/>
      <c r="IA566" s="4"/>
      <c r="IB566" s="6"/>
      <c r="IC566" s="4"/>
      <c r="ID566" s="6"/>
      <c r="IE566" s="5"/>
      <c r="IF566" s="5"/>
      <c r="IG566" s="4"/>
      <c r="IH566" s="6"/>
      <c r="II566" s="4"/>
      <c r="IJ566" s="6"/>
      <c r="IK566" s="5"/>
      <c r="IL566" s="5"/>
      <c r="IM566" s="4"/>
      <c r="IN566" s="6"/>
      <c r="IO566" s="4"/>
      <c r="IP566" s="6"/>
      <c r="IQ566" s="5"/>
      <c r="IR566" s="5"/>
      <c r="IS566" s="4"/>
      <c r="IT566" s="6"/>
      <c r="IU566" s="4"/>
      <c r="IV566" s="6"/>
      <c r="IW566" s="5"/>
      <c r="IX566" s="5"/>
      <c r="IY566" s="4"/>
      <c r="IZ566" s="6"/>
      <c r="JA566" s="4"/>
      <c r="JB566" s="6"/>
      <c r="JC566" s="5"/>
      <c r="JD566" s="5"/>
      <c r="JE566" s="4"/>
      <c r="JF566" s="6"/>
      <c r="JG566" s="4"/>
      <c r="JH566" s="6"/>
      <c r="JI566" s="5"/>
      <c r="JJ566" s="5"/>
      <c r="JK566" s="4"/>
      <c r="JL566" s="6"/>
      <c r="JM566" s="4"/>
      <c r="JN566" s="6"/>
      <c r="JO566" s="5"/>
      <c r="JP566" s="5"/>
      <c r="JQ566" s="4"/>
      <c r="JR566" s="6"/>
      <c r="JS566" s="4"/>
      <c r="JT566" s="6"/>
      <c r="JU566" s="5"/>
      <c r="JV566" s="5"/>
      <c r="JW566" s="4"/>
      <c r="JX566" s="6"/>
      <c r="JY566" s="4"/>
      <c r="JZ566" s="6"/>
      <c r="KA566" s="5"/>
      <c r="KB566" s="5"/>
      <c r="KC566" s="4"/>
      <c r="KD566" s="6"/>
      <c r="KE566" s="4"/>
      <c r="KF566" s="6"/>
      <c r="KG566" s="5"/>
      <c r="KH566" s="5"/>
      <c r="KI566" s="4"/>
      <c r="KJ566" s="6"/>
      <c r="KK566" s="4"/>
      <c r="KL566" s="6"/>
      <c r="KM566" s="5"/>
      <c r="KN566" s="5"/>
    </row>
    <row r="567">
      <c r="A567" s="3" t="s">
        <v>85</v>
      </c>
      <c r="B567" s="3" t="s">
        <v>552</v>
      </c>
      <c r="C567" s="3" t="s">
        <v>522</v>
      </c>
      <c r="D567" s="3" t="s">
        <v>523</v>
      </c>
      <c r="E567" s="3" t="s">
        <v>395</v>
      </c>
      <c r="F567" s="3" t="s">
        <v>553</v>
      </c>
      <c r="G567" s="3" t="s">
        <v>554</v>
      </c>
      <c r="H567" s="3" t="s">
        <v>129</v>
      </c>
      <c r="I567" s="3" t="s">
        <v>1308</v>
      </c>
      <c r="J567" s="3" t="s">
        <v>1332</v>
      </c>
      <c r="K567" s="4">
        <v>1490</v>
      </c>
      <c r="L567" s="4">
        <f>=ROUNDDOWN(25.8232235701906,0)</f>
      </c>
      <c r="M567" s="4"/>
      <c r="N567" s="5">
        <v>1</v>
      </c>
      <c r="O567" s="4"/>
      <c r="P567" s="4">
        <f>=ROUNDDOWN({0},0)</f>
      </c>
      <c r="Q567" s="4"/>
      <c r="R567" s="5"/>
      <c r="S567" s="4">
        <v>38</v>
      </c>
      <c r="T567" s="6">
        <v>836.95</v>
      </c>
      <c r="U567" s="4"/>
      <c r="V567" s="6"/>
      <c r="W567" s="5"/>
      <c r="X567" s="5"/>
      <c r="Y567" s="4">
        <v>13</v>
      </c>
      <c r="Z567" s="6">
        <v>293.45</v>
      </c>
      <c r="AA567" s="4"/>
      <c r="AB567" s="6"/>
      <c r="AC567" s="5"/>
      <c r="AD567" s="5"/>
      <c r="AE567" s="4">
        <v>5</v>
      </c>
      <c r="AF567" s="6">
        <v>112.96</v>
      </c>
      <c r="AG567" s="4"/>
      <c r="AH567" s="6"/>
      <c r="AI567" s="5"/>
      <c r="AJ567" s="5"/>
      <c r="AK567" s="4">
        <v>1</v>
      </c>
      <c r="AL567" s="6">
        <v>22.94</v>
      </c>
      <c r="AM567" s="4"/>
      <c r="AN567" s="6"/>
      <c r="AO567" s="5"/>
      <c r="AP567" s="5"/>
      <c r="AQ567" s="4">
        <v>7</v>
      </c>
      <c r="AR567" s="6">
        <v>144.93</v>
      </c>
      <c r="AS567" s="4"/>
      <c r="AT567" s="6"/>
      <c r="AU567" s="5"/>
      <c r="AV567" s="5"/>
      <c r="AW567" s="4">
        <v>1</v>
      </c>
      <c r="AX567" s="6">
        <v>19.2</v>
      </c>
      <c r="AY567" s="4"/>
      <c r="AZ567" s="6"/>
      <c r="BA567" s="5"/>
      <c r="BB567" s="5"/>
      <c r="BC567" s="4"/>
      <c r="BD567" s="6"/>
      <c r="BE567" s="4"/>
      <c r="BF567" s="6"/>
      <c r="BG567" s="5"/>
      <c r="BH567" s="5"/>
      <c r="BI567" s="4">
        <v>4</v>
      </c>
      <c r="BJ567" s="6">
        <v>88</v>
      </c>
      <c r="BK567" s="4"/>
      <c r="BL567" s="6"/>
      <c r="BM567" s="5"/>
      <c r="BN567" s="5"/>
      <c r="BO567" s="4"/>
      <c r="BP567" s="6"/>
      <c r="BQ567" s="4"/>
      <c r="BR567" s="6"/>
      <c r="BS567" s="5"/>
      <c r="BT567" s="5"/>
      <c r="BU567" s="4"/>
      <c r="BV567" s="6"/>
      <c r="BW567" s="4"/>
      <c r="BX567" s="6"/>
      <c r="BY567" s="5"/>
      <c r="BZ567" s="5"/>
      <c r="CA567" s="4"/>
      <c r="CB567" s="6"/>
      <c r="CC567" s="4"/>
      <c r="CD567" s="6"/>
      <c r="CE567" s="5"/>
      <c r="CF567" s="5"/>
      <c r="CG567" s="4">
        <v>7</v>
      </c>
      <c r="CH567" s="6">
        <v>155.47</v>
      </c>
      <c r="CI567" s="4"/>
      <c r="CJ567" s="6"/>
      <c r="CK567" s="5"/>
      <c r="CL567" s="5"/>
      <c r="CM567" s="4"/>
      <c r="CN567" s="6"/>
      <c r="CO567" s="4"/>
      <c r="CP567" s="6"/>
      <c r="CQ567" s="5"/>
      <c r="CR567" s="5"/>
      <c r="CS567" s="4"/>
      <c r="CT567" s="6"/>
      <c r="CU567" s="4"/>
      <c r="CV567" s="6"/>
      <c r="CW567" s="5"/>
      <c r="CX567" s="5"/>
      <c r="CY567" s="4"/>
      <c r="CZ567" s="6"/>
      <c r="DA567" s="4"/>
      <c r="DB567" s="6"/>
      <c r="DC567" s="5"/>
      <c r="DD567" s="5"/>
      <c r="DE567" s="4"/>
      <c r="DF567" s="6"/>
      <c r="DG567" s="4"/>
      <c r="DH567" s="6"/>
      <c r="DI567" s="5"/>
      <c r="DJ567" s="5"/>
      <c r="DK567" s="4"/>
      <c r="DL567" s="6"/>
      <c r="DM567" s="4"/>
      <c r="DN567" s="6"/>
      <c r="DO567" s="5"/>
      <c r="DP567" s="5"/>
      <c r="DQ567" s="4"/>
      <c r="DR567" s="6"/>
      <c r="DS567" s="4"/>
      <c r="DT567" s="6"/>
      <c r="DU567" s="5"/>
      <c r="DV567" s="5"/>
      <c r="DW567" s="4"/>
      <c r="DX567" s="6"/>
      <c r="DY567" s="4"/>
      <c r="DZ567" s="6"/>
      <c r="EA567" s="5"/>
      <c r="EB567" s="5"/>
      <c r="EC567" s="4"/>
      <c r="ED567" s="6"/>
      <c r="EE567" s="4"/>
      <c r="EF567" s="6"/>
      <c r="EG567" s="5"/>
      <c r="EH567" s="5"/>
      <c r="EI567" s="4"/>
      <c r="EJ567" s="6"/>
      <c r="EK567" s="4"/>
      <c r="EL567" s="6"/>
      <c r="EM567" s="5"/>
      <c r="EN567" s="5"/>
      <c r="EO567" s="4"/>
      <c r="EP567" s="6"/>
      <c r="EQ567" s="4"/>
      <c r="ER567" s="6"/>
      <c r="ES567" s="5"/>
      <c r="ET567" s="5"/>
      <c r="EU567" s="4"/>
      <c r="EV567" s="6"/>
      <c r="EW567" s="4"/>
      <c r="EX567" s="6"/>
      <c r="EY567" s="5"/>
      <c r="EZ567" s="5"/>
      <c r="FA567" s="4"/>
      <c r="FB567" s="6"/>
      <c r="FC567" s="4"/>
      <c r="FD567" s="6"/>
      <c r="FE567" s="5"/>
      <c r="FF567" s="5"/>
      <c r="FG567" s="4"/>
      <c r="FH567" s="6"/>
      <c r="FI567" s="4"/>
      <c r="FJ567" s="6"/>
      <c r="FK567" s="5"/>
      <c r="FL567" s="5"/>
      <c r="FM567" s="4"/>
      <c r="FN567" s="6"/>
      <c r="FO567" s="4"/>
      <c r="FP567" s="6"/>
      <c r="FQ567" s="5"/>
      <c r="FR567" s="5"/>
      <c r="FS567" s="4"/>
      <c r="FT567" s="6"/>
      <c r="FU567" s="4"/>
      <c r="FV567" s="6"/>
      <c r="FW567" s="5"/>
      <c r="FX567" s="5"/>
      <c r="FY567" s="4"/>
      <c r="FZ567" s="6"/>
      <c r="GA567" s="4"/>
      <c r="GB567" s="6"/>
      <c r="GC567" s="5"/>
      <c r="GD567" s="5"/>
      <c r="GE567" s="4"/>
      <c r="GF567" s="6"/>
      <c r="GG567" s="4"/>
      <c r="GH567" s="6"/>
      <c r="GI567" s="5"/>
      <c r="GJ567" s="5"/>
      <c r="GK567" s="4"/>
      <c r="GL567" s="6"/>
      <c r="GM567" s="4"/>
      <c r="GN567" s="6"/>
      <c r="GO567" s="5"/>
      <c r="GP567" s="5"/>
      <c r="GQ567" s="4"/>
      <c r="GR567" s="6"/>
      <c r="GS567" s="4"/>
      <c r="GT567" s="6"/>
      <c r="GU567" s="5"/>
      <c r="GV567" s="5"/>
      <c r="GW567" s="4"/>
      <c r="GX567" s="6"/>
      <c r="GY567" s="4"/>
      <c r="GZ567" s="6"/>
      <c r="HA567" s="5"/>
      <c r="HB567" s="5"/>
      <c r="HC567" s="4"/>
      <c r="HD567" s="6"/>
      <c r="HE567" s="4"/>
      <c r="HF567" s="6"/>
      <c r="HG567" s="5"/>
      <c r="HH567" s="5"/>
      <c r="HI567" s="4"/>
      <c r="HJ567" s="6"/>
      <c r="HK567" s="4"/>
      <c r="HL567" s="6"/>
      <c r="HM567" s="5"/>
      <c r="HN567" s="5"/>
      <c r="HO567" s="4"/>
      <c r="HP567" s="6"/>
      <c r="HQ567" s="4"/>
      <c r="HR567" s="6"/>
      <c r="HS567" s="5"/>
      <c r="HT567" s="5"/>
      <c r="HU567" s="4"/>
      <c r="HV567" s="6"/>
      <c r="HW567" s="4"/>
      <c r="HX567" s="6"/>
      <c r="HY567" s="5"/>
      <c r="HZ567" s="5"/>
      <c r="IA567" s="4"/>
      <c r="IB567" s="6"/>
      <c r="IC567" s="4"/>
      <c r="ID567" s="6"/>
      <c r="IE567" s="5"/>
      <c r="IF567" s="5"/>
      <c r="IG567" s="4"/>
      <c r="IH567" s="6"/>
      <c r="II567" s="4"/>
      <c r="IJ567" s="6"/>
      <c r="IK567" s="5"/>
      <c r="IL567" s="5"/>
      <c r="IM567" s="4"/>
      <c r="IN567" s="6"/>
      <c r="IO567" s="4"/>
      <c r="IP567" s="6"/>
      <c r="IQ567" s="5"/>
      <c r="IR567" s="5"/>
      <c r="IS567" s="4"/>
      <c r="IT567" s="6"/>
      <c r="IU567" s="4"/>
      <c r="IV567" s="6"/>
      <c r="IW567" s="5"/>
      <c r="IX567" s="5"/>
      <c r="IY567" s="4"/>
      <c r="IZ567" s="6"/>
      <c r="JA567" s="4"/>
      <c r="JB567" s="6"/>
      <c r="JC567" s="5"/>
      <c r="JD567" s="5"/>
      <c r="JE567" s="4"/>
      <c r="JF567" s="6"/>
      <c r="JG567" s="4"/>
      <c r="JH567" s="6"/>
      <c r="JI567" s="5"/>
      <c r="JJ567" s="5"/>
      <c r="JK567" s="4"/>
      <c r="JL567" s="6"/>
      <c r="JM567" s="4"/>
      <c r="JN567" s="6"/>
      <c r="JO567" s="5"/>
      <c r="JP567" s="5"/>
      <c r="JQ567" s="4"/>
      <c r="JR567" s="6"/>
      <c r="JS567" s="4"/>
      <c r="JT567" s="6"/>
      <c r="JU567" s="5"/>
      <c r="JV567" s="5"/>
      <c r="JW567" s="4"/>
      <c r="JX567" s="6"/>
      <c r="JY567" s="4"/>
      <c r="JZ567" s="6"/>
      <c r="KA567" s="5"/>
      <c r="KB567" s="5"/>
      <c r="KC567" s="4"/>
      <c r="KD567" s="6"/>
      <c r="KE567" s="4"/>
      <c r="KF567" s="6"/>
      <c r="KG567" s="5"/>
      <c r="KH567" s="5"/>
      <c r="KI567" s="4"/>
      <c r="KJ567" s="6"/>
      <c r="KK567" s="4"/>
      <c r="KL567" s="6"/>
      <c r="KM567" s="5"/>
      <c r="KN567" s="5"/>
    </row>
    <row r="568">
      <c r="A568" s="3" t="s">
        <v>85</v>
      </c>
      <c r="B568" s="3" t="s">
        <v>552</v>
      </c>
      <c r="C568" s="3" t="s">
        <v>522</v>
      </c>
      <c r="D568" s="3" t="s">
        <v>523</v>
      </c>
      <c r="E568" s="3" t="s">
        <v>395</v>
      </c>
      <c r="F568" s="3" t="s">
        <v>553</v>
      </c>
      <c r="G568" s="3" t="s">
        <v>554</v>
      </c>
      <c r="H568" s="3" t="s">
        <v>129</v>
      </c>
      <c r="I568" s="3" t="s">
        <v>1349</v>
      </c>
      <c r="J568" s="3" t="s">
        <v>1332</v>
      </c>
      <c r="K568" s="4">
        <v>778</v>
      </c>
      <c r="L568" s="4">
        <f>=ROUNDDOWN(8.23280423280423,0)</f>
      </c>
      <c r="M568" s="4">
        <v>600</v>
      </c>
      <c r="N568" s="5">
        <v>0.8</v>
      </c>
      <c r="O568" s="4"/>
      <c r="P568" s="4">
        <f>=ROUNDDOWN({0},0)</f>
      </c>
      <c r="Q568" s="4"/>
      <c r="R568" s="5"/>
      <c r="S568" s="4">
        <v>26</v>
      </c>
      <c r="T568" s="6">
        <v>624.58</v>
      </c>
      <c r="U568" s="4"/>
      <c r="V568" s="6"/>
      <c r="W568" s="5"/>
      <c r="X568" s="5"/>
      <c r="Y568" s="4">
        <v>13</v>
      </c>
      <c r="Z568" s="6">
        <v>290.21</v>
      </c>
      <c r="AA568" s="4"/>
      <c r="AB568" s="6"/>
      <c r="AC568" s="5"/>
      <c r="AD568" s="5"/>
      <c r="AE568" s="4"/>
      <c r="AF568" s="6"/>
      <c r="AG568" s="4"/>
      <c r="AH568" s="6"/>
      <c r="AI568" s="5"/>
      <c r="AJ568" s="5"/>
      <c r="AK568" s="4">
        <v>1</v>
      </c>
      <c r="AL568" s="6">
        <v>26.73</v>
      </c>
      <c r="AM568" s="4"/>
      <c r="AN568" s="6"/>
      <c r="AO568" s="5"/>
      <c r="AP568" s="5"/>
      <c r="AQ568" s="4">
        <v>7</v>
      </c>
      <c r="AR568" s="6">
        <v>161.17</v>
      </c>
      <c r="AS568" s="4"/>
      <c r="AT568" s="6"/>
      <c r="AU568" s="5"/>
      <c r="AV568" s="5"/>
      <c r="AW568" s="4">
        <v>1</v>
      </c>
      <c r="AX568" s="6">
        <v>19.2</v>
      </c>
      <c r="AY568" s="4"/>
      <c r="AZ568" s="6"/>
      <c r="BA568" s="5"/>
      <c r="BB568" s="5"/>
      <c r="BC568" s="4">
        <v>2</v>
      </c>
      <c r="BD568" s="6">
        <v>74.98</v>
      </c>
      <c r="BE568" s="4"/>
      <c r="BF568" s="6"/>
      <c r="BG568" s="5"/>
      <c r="BH568" s="5"/>
      <c r="BI568" s="4"/>
      <c r="BJ568" s="6"/>
      <c r="BK568" s="4"/>
      <c r="BL568" s="6"/>
      <c r="BM568" s="5"/>
      <c r="BN568" s="5"/>
      <c r="BO568" s="4"/>
      <c r="BP568" s="6"/>
      <c r="BQ568" s="4"/>
      <c r="BR568" s="6"/>
      <c r="BS568" s="5"/>
      <c r="BT568" s="5"/>
      <c r="BU568" s="4"/>
      <c r="BV568" s="6"/>
      <c r="BW568" s="4"/>
      <c r="BX568" s="6"/>
      <c r="BY568" s="5"/>
      <c r="BZ568" s="5"/>
      <c r="CA568" s="4"/>
      <c r="CB568" s="6"/>
      <c r="CC568" s="4"/>
      <c r="CD568" s="6"/>
      <c r="CE568" s="5"/>
      <c r="CF568" s="5"/>
      <c r="CG568" s="4"/>
      <c r="CH568" s="6"/>
      <c r="CI568" s="4"/>
      <c r="CJ568" s="6"/>
      <c r="CK568" s="5"/>
      <c r="CL568" s="5"/>
      <c r="CM568" s="4">
        <v>1</v>
      </c>
      <c r="CN568" s="6">
        <v>29.99</v>
      </c>
      <c r="CO568" s="4"/>
      <c r="CP568" s="6"/>
      <c r="CQ568" s="5"/>
      <c r="CR568" s="5"/>
      <c r="CS568" s="4">
        <v>1</v>
      </c>
      <c r="CT568" s="6">
        <v>22.3</v>
      </c>
      <c r="CU568" s="4"/>
      <c r="CV568" s="6"/>
      <c r="CW568" s="5"/>
      <c r="CX568" s="5"/>
      <c r="CY568" s="4"/>
      <c r="CZ568" s="6"/>
      <c r="DA568" s="4"/>
      <c r="DB568" s="6"/>
      <c r="DC568" s="5"/>
      <c r="DD568" s="5"/>
      <c r="DE568" s="4"/>
      <c r="DF568" s="6"/>
      <c r="DG568" s="4"/>
      <c r="DH568" s="6"/>
      <c r="DI568" s="5"/>
      <c r="DJ568" s="5"/>
      <c r="DK568" s="4"/>
      <c r="DL568" s="6"/>
      <c r="DM568" s="4"/>
      <c r="DN568" s="6"/>
      <c r="DO568" s="5"/>
      <c r="DP568" s="5"/>
      <c r="DQ568" s="4"/>
      <c r="DR568" s="6"/>
      <c r="DS568" s="4"/>
      <c r="DT568" s="6"/>
      <c r="DU568" s="5"/>
      <c r="DV568" s="5"/>
      <c r="DW568" s="4"/>
      <c r="DX568" s="6"/>
      <c r="DY568" s="4"/>
      <c r="DZ568" s="6"/>
      <c r="EA568" s="5"/>
      <c r="EB568" s="5"/>
      <c r="EC568" s="4"/>
      <c r="ED568" s="6"/>
      <c r="EE568" s="4"/>
      <c r="EF568" s="6"/>
      <c r="EG568" s="5"/>
      <c r="EH568" s="5"/>
      <c r="EI568" s="4"/>
      <c r="EJ568" s="6"/>
      <c r="EK568" s="4"/>
      <c r="EL568" s="6"/>
      <c r="EM568" s="5"/>
      <c r="EN568" s="5"/>
      <c r="EO568" s="4"/>
      <c r="EP568" s="6"/>
      <c r="EQ568" s="4"/>
      <c r="ER568" s="6"/>
      <c r="ES568" s="5"/>
      <c r="ET568" s="5"/>
      <c r="EU568" s="4"/>
      <c r="EV568" s="6"/>
      <c r="EW568" s="4"/>
      <c r="EX568" s="6"/>
      <c r="EY568" s="5"/>
      <c r="EZ568" s="5"/>
      <c r="FA568" s="4"/>
      <c r="FB568" s="6"/>
      <c r="FC568" s="4"/>
      <c r="FD568" s="6"/>
      <c r="FE568" s="5"/>
      <c r="FF568" s="5"/>
      <c r="FG568" s="4"/>
      <c r="FH568" s="6"/>
      <c r="FI568" s="4"/>
      <c r="FJ568" s="6"/>
      <c r="FK568" s="5"/>
      <c r="FL568" s="5"/>
      <c r="FM568" s="4"/>
      <c r="FN568" s="6"/>
      <c r="FO568" s="4"/>
      <c r="FP568" s="6"/>
      <c r="FQ568" s="5"/>
      <c r="FR568" s="5"/>
      <c r="FS568" s="4"/>
      <c r="FT568" s="6"/>
      <c r="FU568" s="4"/>
      <c r="FV568" s="6"/>
      <c r="FW568" s="5"/>
      <c r="FX568" s="5"/>
      <c r="FY568" s="4"/>
      <c r="FZ568" s="6"/>
      <c r="GA568" s="4"/>
      <c r="GB568" s="6"/>
      <c r="GC568" s="5"/>
      <c r="GD568" s="5"/>
      <c r="GE568" s="4"/>
      <c r="GF568" s="6"/>
      <c r="GG568" s="4"/>
      <c r="GH568" s="6"/>
      <c r="GI568" s="5"/>
      <c r="GJ568" s="5"/>
      <c r="GK568" s="4"/>
      <c r="GL568" s="6"/>
      <c r="GM568" s="4"/>
      <c r="GN568" s="6"/>
      <c r="GO568" s="5"/>
      <c r="GP568" s="5"/>
      <c r="GQ568" s="4"/>
      <c r="GR568" s="6"/>
      <c r="GS568" s="4"/>
      <c r="GT568" s="6"/>
      <c r="GU568" s="5"/>
      <c r="GV568" s="5"/>
      <c r="GW568" s="4"/>
      <c r="GX568" s="6"/>
      <c r="GY568" s="4"/>
      <c r="GZ568" s="6"/>
      <c r="HA568" s="5"/>
      <c r="HB568" s="5"/>
      <c r="HC568" s="4"/>
      <c r="HD568" s="6"/>
      <c r="HE568" s="4"/>
      <c r="HF568" s="6"/>
      <c r="HG568" s="5"/>
      <c r="HH568" s="5"/>
      <c r="HI568" s="4"/>
      <c r="HJ568" s="6"/>
      <c r="HK568" s="4"/>
      <c r="HL568" s="6"/>
      <c r="HM568" s="5"/>
      <c r="HN568" s="5"/>
      <c r="HO568" s="4"/>
      <c r="HP568" s="6"/>
      <c r="HQ568" s="4"/>
      <c r="HR568" s="6"/>
      <c r="HS568" s="5"/>
      <c r="HT568" s="5"/>
      <c r="HU568" s="4"/>
      <c r="HV568" s="6"/>
      <c r="HW568" s="4"/>
      <c r="HX568" s="6"/>
      <c r="HY568" s="5"/>
      <c r="HZ568" s="5"/>
      <c r="IA568" s="4"/>
      <c r="IB568" s="6"/>
      <c r="IC568" s="4"/>
      <c r="ID568" s="6"/>
      <c r="IE568" s="5"/>
      <c r="IF568" s="5"/>
      <c r="IG568" s="4"/>
      <c r="IH568" s="6"/>
      <c r="II568" s="4"/>
      <c r="IJ568" s="6"/>
      <c r="IK568" s="5"/>
      <c r="IL568" s="5"/>
      <c r="IM568" s="4"/>
      <c r="IN568" s="6"/>
      <c r="IO568" s="4"/>
      <c r="IP568" s="6"/>
      <c r="IQ568" s="5"/>
      <c r="IR568" s="5"/>
      <c r="IS568" s="4"/>
      <c r="IT568" s="6"/>
      <c r="IU568" s="4"/>
      <c r="IV568" s="6"/>
      <c r="IW568" s="5"/>
      <c r="IX568" s="5"/>
      <c r="IY568" s="4"/>
      <c r="IZ568" s="6"/>
      <c r="JA568" s="4"/>
      <c r="JB568" s="6"/>
      <c r="JC568" s="5"/>
      <c r="JD568" s="5"/>
      <c r="JE568" s="4"/>
      <c r="JF568" s="6"/>
      <c r="JG568" s="4"/>
      <c r="JH568" s="6"/>
      <c r="JI568" s="5"/>
      <c r="JJ568" s="5"/>
      <c r="JK568" s="4"/>
      <c r="JL568" s="6"/>
      <c r="JM568" s="4"/>
      <c r="JN568" s="6"/>
      <c r="JO568" s="5"/>
      <c r="JP568" s="5"/>
      <c r="JQ568" s="4"/>
      <c r="JR568" s="6"/>
      <c r="JS568" s="4"/>
      <c r="JT568" s="6"/>
      <c r="JU568" s="5"/>
      <c r="JV568" s="5"/>
      <c r="JW568" s="4"/>
      <c r="JX568" s="6"/>
      <c r="JY568" s="4"/>
      <c r="JZ568" s="6"/>
      <c r="KA568" s="5"/>
      <c r="KB568" s="5"/>
      <c r="KC568" s="4"/>
      <c r="KD568" s="6"/>
      <c r="KE568" s="4"/>
      <c r="KF568" s="6"/>
      <c r="KG568" s="5"/>
      <c r="KH568" s="5"/>
      <c r="KI568" s="4"/>
      <c r="KJ568" s="6"/>
      <c r="KK568" s="4"/>
      <c r="KL568" s="6"/>
      <c r="KM568" s="5"/>
      <c r="KN568" s="5"/>
    </row>
    <row r="569">
      <c r="A569" s="3" t="s">
        <v>85</v>
      </c>
      <c r="B569" s="3" t="s">
        <v>552</v>
      </c>
      <c r="C569" s="3" t="s">
        <v>522</v>
      </c>
      <c r="D569" s="3" t="s">
        <v>523</v>
      </c>
      <c r="E569" s="3" t="s">
        <v>395</v>
      </c>
      <c r="F569" s="3" t="s">
        <v>553</v>
      </c>
      <c r="G569" s="3" t="s">
        <v>554</v>
      </c>
      <c r="H569" s="3" t="s">
        <v>129</v>
      </c>
      <c r="I569" s="3" t="s">
        <v>1398</v>
      </c>
      <c r="J569" s="3" t="s">
        <v>1332</v>
      </c>
      <c r="K569" s="4">
        <v>87</v>
      </c>
      <c r="L569" s="4">
        <f>=ROUNDDOWN(0.93048128342246,0)</f>
      </c>
      <c r="M569" s="4">
        <v>608</v>
      </c>
      <c r="N569" s="5">
        <v>0.4</v>
      </c>
      <c r="O569" s="4"/>
      <c r="P569" s="4">
        <f>=ROUNDDOWN({0},0)</f>
      </c>
      <c r="Q569" s="4"/>
      <c r="R569" s="5"/>
      <c r="S569" s="4">
        <v>18</v>
      </c>
      <c r="T569" s="6">
        <v>423.4</v>
      </c>
      <c r="U569" s="4"/>
      <c r="V569" s="6"/>
      <c r="W569" s="5"/>
      <c r="X569" s="5"/>
      <c r="Y569" s="4">
        <v>9</v>
      </c>
      <c r="Z569" s="6">
        <v>192.69</v>
      </c>
      <c r="AA569" s="4"/>
      <c r="AB569" s="6"/>
      <c r="AC569" s="5"/>
      <c r="AD569" s="5"/>
      <c r="AE569" s="4"/>
      <c r="AF569" s="6"/>
      <c r="AG569" s="4"/>
      <c r="AH569" s="6"/>
      <c r="AI569" s="5"/>
      <c r="AJ569" s="5"/>
      <c r="AK569" s="4"/>
      <c r="AL569" s="6"/>
      <c r="AM569" s="4"/>
      <c r="AN569" s="6"/>
      <c r="AO569" s="5"/>
      <c r="AP569" s="5"/>
      <c r="AQ569" s="4">
        <v>1</v>
      </c>
      <c r="AR569" s="6">
        <v>22.03</v>
      </c>
      <c r="AS569" s="4"/>
      <c r="AT569" s="6"/>
      <c r="AU569" s="5"/>
      <c r="AV569" s="5"/>
      <c r="AW569" s="4"/>
      <c r="AX569" s="6"/>
      <c r="AY569" s="4"/>
      <c r="AZ569" s="6"/>
      <c r="BA569" s="5"/>
      <c r="BB569" s="5"/>
      <c r="BC569" s="4">
        <v>2</v>
      </c>
      <c r="BD569" s="6">
        <v>79.98</v>
      </c>
      <c r="BE569" s="4"/>
      <c r="BF569" s="6"/>
      <c r="BG569" s="5"/>
      <c r="BH569" s="5"/>
      <c r="BI569" s="4">
        <v>4</v>
      </c>
      <c r="BJ569" s="6">
        <v>88</v>
      </c>
      <c r="BK569" s="4"/>
      <c r="BL569" s="6"/>
      <c r="BM569" s="5"/>
      <c r="BN569" s="5"/>
      <c r="BO569" s="4"/>
      <c r="BP569" s="6"/>
      <c r="BQ569" s="4"/>
      <c r="BR569" s="6"/>
      <c r="BS569" s="5"/>
      <c r="BT569" s="5"/>
      <c r="BU569" s="4"/>
      <c r="BV569" s="6"/>
      <c r="BW569" s="4"/>
      <c r="BX569" s="6"/>
      <c r="BY569" s="5"/>
      <c r="BZ569" s="5"/>
      <c r="CA569" s="4"/>
      <c r="CB569" s="6"/>
      <c r="CC569" s="4"/>
      <c r="CD569" s="6"/>
      <c r="CE569" s="5"/>
      <c r="CF569" s="5"/>
      <c r="CG569" s="4">
        <v>2</v>
      </c>
      <c r="CH569" s="6">
        <v>40.7</v>
      </c>
      <c r="CI569" s="4"/>
      <c r="CJ569" s="6"/>
      <c r="CK569" s="5"/>
      <c r="CL569" s="5"/>
      <c r="CM569" s="4"/>
      <c r="CN569" s="6"/>
      <c r="CO569" s="4"/>
      <c r="CP569" s="6"/>
      <c r="CQ569" s="5"/>
      <c r="CR569" s="5"/>
      <c r="CS569" s="4"/>
      <c r="CT569" s="6"/>
      <c r="CU569" s="4"/>
      <c r="CV569" s="6"/>
      <c r="CW569" s="5"/>
      <c r="CX569" s="5"/>
      <c r="CY569" s="4"/>
      <c r="CZ569" s="6"/>
      <c r="DA569" s="4"/>
      <c r="DB569" s="6"/>
      <c r="DC569" s="5"/>
      <c r="DD569" s="5"/>
      <c r="DE569" s="4"/>
      <c r="DF569" s="6"/>
      <c r="DG569" s="4"/>
      <c r="DH569" s="6"/>
      <c r="DI569" s="5"/>
      <c r="DJ569" s="5"/>
      <c r="DK569" s="4"/>
      <c r="DL569" s="6"/>
      <c r="DM569" s="4"/>
      <c r="DN569" s="6"/>
      <c r="DO569" s="5"/>
      <c r="DP569" s="5"/>
      <c r="DQ569" s="4"/>
      <c r="DR569" s="6"/>
      <c r="DS569" s="4"/>
      <c r="DT569" s="6"/>
      <c r="DU569" s="5"/>
      <c r="DV569" s="5"/>
      <c r="DW569" s="4"/>
      <c r="DX569" s="6"/>
      <c r="DY569" s="4"/>
      <c r="DZ569" s="6"/>
      <c r="EA569" s="5"/>
      <c r="EB569" s="5"/>
      <c r="EC569" s="4"/>
      <c r="ED569" s="6"/>
      <c r="EE569" s="4"/>
      <c r="EF569" s="6"/>
      <c r="EG569" s="5"/>
      <c r="EH569" s="5"/>
      <c r="EI569" s="4"/>
      <c r="EJ569" s="6"/>
      <c r="EK569" s="4"/>
      <c r="EL569" s="6"/>
      <c r="EM569" s="5"/>
      <c r="EN569" s="5"/>
      <c r="EO569" s="4"/>
      <c r="EP569" s="6"/>
      <c r="EQ569" s="4"/>
      <c r="ER569" s="6"/>
      <c r="ES569" s="5"/>
      <c r="ET569" s="5"/>
      <c r="EU569" s="4"/>
      <c r="EV569" s="6"/>
      <c r="EW569" s="4"/>
      <c r="EX569" s="6"/>
      <c r="EY569" s="5"/>
      <c r="EZ569" s="5"/>
      <c r="FA569" s="4"/>
      <c r="FB569" s="6"/>
      <c r="FC569" s="4"/>
      <c r="FD569" s="6"/>
      <c r="FE569" s="5"/>
      <c r="FF569" s="5"/>
      <c r="FG569" s="4"/>
      <c r="FH569" s="6"/>
      <c r="FI569" s="4"/>
      <c r="FJ569" s="6"/>
      <c r="FK569" s="5"/>
      <c r="FL569" s="5"/>
      <c r="FM569" s="4"/>
      <c r="FN569" s="6"/>
      <c r="FO569" s="4"/>
      <c r="FP569" s="6"/>
      <c r="FQ569" s="5"/>
      <c r="FR569" s="5"/>
      <c r="FS569" s="4"/>
      <c r="FT569" s="6"/>
      <c r="FU569" s="4"/>
      <c r="FV569" s="6"/>
      <c r="FW569" s="5"/>
      <c r="FX569" s="5"/>
      <c r="FY569" s="4"/>
      <c r="FZ569" s="6"/>
      <c r="GA569" s="4"/>
      <c r="GB569" s="6"/>
      <c r="GC569" s="5"/>
      <c r="GD569" s="5"/>
      <c r="GE569" s="4"/>
      <c r="GF569" s="6"/>
      <c r="GG569" s="4"/>
      <c r="GH569" s="6"/>
      <c r="GI569" s="5"/>
      <c r="GJ569" s="5"/>
      <c r="GK569" s="4"/>
      <c r="GL569" s="6"/>
      <c r="GM569" s="4"/>
      <c r="GN569" s="6"/>
      <c r="GO569" s="5"/>
      <c r="GP569" s="5"/>
      <c r="GQ569" s="4"/>
      <c r="GR569" s="6"/>
      <c r="GS569" s="4"/>
      <c r="GT569" s="6"/>
      <c r="GU569" s="5"/>
      <c r="GV569" s="5"/>
      <c r="GW569" s="4"/>
      <c r="GX569" s="6"/>
      <c r="GY569" s="4"/>
      <c r="GZ569" s="6"/>
      <c r="HA569" s="5"/>
      <c r="HB569" s="5"/>
      <c r="HC569" s="4"/>
      <c r="HD569" s="6"/>
      <c r="HE569" s="4"/>
      <c r="HF569" s="6"/>
      <c r="HG569" s="5"/>
      <c r="HH569" s="5"/>
      <c r="HI569" s="4"/>
      <c r="HJ569" s="6"/>
      <c r="HK569" s="4"/>
      <c r="HL569" s="6"/>
      <c r="HM569" s="5"/>
      <c r="HN569" s="5"/>
      <c r="HO569" s="4"/>
      <c r="HP569" s="6"/>
      <c r="HQ569" s="4"/>
      <c r="HR569" s="6"/>
      <c r="HS569" s="5"/>
      <c r="HT569" s="5"/>
      <c r="HU569" s="4"/>
      <c r="HV569" s="6"/>
      <c r="HW569" s="4"/>
      <c r="HX569" s="6"/>
      <c r="HY569" s="5"/>
      <c r="HZ569" s="5"/>
      <c r="IA569" s="4"/>
      <c r="IB569" s="6"/>
      <c r="IC569" s="4"/>
      <c r="ID569" s="6"/>
      <c r="IE569" s="5"/>
      <c r="IF569" s="5"/>
      <c r="IG569" s="4"/>
      <c r="IH569" s="6"/>
      <c r="II569" s="4"/>
      <c r="IJ569" s="6"/>
      <c r="IK569" s="5"/>
      <c r="IL569" s="5"/>
      <c r="IM569" s="4"/>
      <c r="IN569" s="6"/>
      <c r="IO569" s="4"/>
      <c r="IP569" s="6"/>
      <c r="IQ569" s="5"/>
      <c r="IR569" s="5"/>
      <c r="IS569" s="4"/>
      <c r="IT569" s="6"/>
      <c r="IU569" s="4"/>
      <c r="IV569" s="6"/>
      <c r="IW569" s="5"/>
      <c r="IX569" s="5"/>
      <c r="IY569" s="4"/>
      <c r="IZ569" s="6"/>
      <c r="JA569" s="4"/>
      <c r="JB569" s="6"/>
      <c r="JC569" s="5"/>
      <c r="JD569" s="5"/>
      <c r="JE569" s="4"/>
      <c r="JF569" s="6"/>
      <c r="JG569" s="4"/>
      <c r="JH569" s="6"/>
      <c r="JI569" s="5"/>
      <c r="JJ569" s="5"/>
      <c r="JK569" s="4"/>
      <c r="JL569" s="6"/>
      <c r="JM569" s="4"/>
      <c r="JN569" s="6"/>
      <c r="JO569" s="5"/>
      <c r="JP569" s="5"/>
      <c r="JQ569" s="4"/>
      <c r="JR569" s="6"/>
      <c r="JS569" s="4"/>
      <c r="JT569" s="6"/>
      <c r="JU569" s="5"/>
      <c r="JV569" s="5"/>
      <c r="JW569" s="4"/>
      <c r="JX569" s="6"/>
      <c r="JY569" s="4"/>
      <c r="JZ569" s="6"/>
      <c r="KA569" s="5"/>
      <c r="KB569" s="5"/>
      <c r="KC569" s="4"/>
      <c r="KD569" s="6"/>
      <c r="KE569" s="4"/>
      <c r="KF569" s="6"/>
      <c r="KG569" s="5"/>
      <c r="KH569" s="5"/>
      <c r="KI569" s="4"/>
      <c r="KJ569" s="6"/>
      <c r="KK569" s="4"/>
      <c r="KL569" s="6"/>
      <c r="KM569" s="5"/>
      <c r="KN569" s="5"/>
    </row>
    <row r="570">
      <c r="A570" s="3" t="s">
        <v>85</v>
      </c>
      <c r="B570" s="3" t="s">
        <v>552</v>
      </c>
      <c r="C570" s="3" t="s">
        <v>522</v>
      </c>
      <c r="D570" s="3" t="s">
        <v>523</v>
      </c>
      <c r="E570" s="3" t="s">
        <v>395</v>
      </c>
      <c r="F570" s="3" t="s">
        <v>553</v>
      </c>
      <c r="G570" s="3" t="s">
        <v>554</v>
      </c>
      <c r="H570" s="3" t="s">
        <v>129</v>
      </c>
      <c r="I570" s="3" t="s">
        <v>1352</v>
      </c>
      <c r="J570" s="3" t="s">
        <v>1337</v>
      </c>
      <c r="K570" s="4">
        <v>577</v>
      </c>
      <c r="L570" s="4">
        <f>=ROUNDDOWN(13.2036613272311,0)</f>
      </c>
      <c r="M570" s="4"/>
      <c r="N570" s="5">
        <v>1</v>
      </c>
      <c r="O570" s="4"/>
      <c r="P570" s="4">
        <f>=ROUNDDOWN({0},0)</f>
      </c>
      <c r="Q570" s="4"/>
      <c r="R570" s="5"/>
      <c r="S570" s="4">
        <v>18</v>
      </c>
      <c r="T570" s="6">
        <v>409.58</v>
      </c>
      <c r="U570" s="4"/>
      <c r="V570" s="6"/>
      <c r="W570" s="5"/>
      <c r="X570" s="5"/>
      <c r="Y570" s="4">
        <v>8</v>
      </c>
      <c r="Z570" s="6">
        <v>171.28</v>
      </c>
      <c r="AA570" s="4"/>
      <c r="AB570" s="6"/>
      <c r="AC570" s="5"/>
      <c r="AD570" s="5"/>
      <c r="AE570" s="4"/>
      <c r="AF570" s="6"/>
      <c r="AG570" s="4"/>
      <c r="AH570" s="6"/>
      <c r="AI570" s="5"/>
      <c r="AJ570" s="5"/>
      <c r="AK570" s="4">
        <v>1</v>
      </c>
      <c r="AL570" s="6">
        <v>22.94</v>
      </c>
      <c r="AM570" s="4"/>
      <c r="AN570" s="6"/>
      <c r="AO570" s="5"/>
      <c r="AP570" s="5"/>
      <c r="AQ570" s="4">
        <v>7</v>
      </c>
      <c r="AR570" s="6">
        <v>161.17</v>
      </c>
      <c r="AS570" s="4"/>
      <c r="AT570" s="6"/>
      <c r="AU570" s="5"/>
      <c r="AV570" s="5"/>
      <c r="AW570" s="4">
        <v>1</v>
      </c>
      <c r="AX570" s="6">
        <v>19.2</v>
      </c>
      <c r="AY570" s="4"/>
      <c r="AZ570" s="6"/>
      <c r="BA570" s="5"/>
      <c r="BB570" s="5"/>
      <c r="BC570" s="4">
        <v>1</v>
      </c>
      <c r="BD570" s="6">
        <v>34.99</v>
      </c>
      <c r="BE570" s="4"/>
      <c r="BF570" s="6"/>
      <c r="BG570" s="5"/>
      <c r="BH570" s="5"/>
      <c r="BI570" s="4"/>
      <c r="BJ570" s="6"/>
      <c r="BK570" s="4"/>
      <c r="BL570" s="6"/>
      <c r="BM570" s="5"/>
      <c r="BN570" s="5"/>
      <c r="BO570" s="4"/>
      <c r="BP570" s="6"/>
      <c r="BQ570" s="4"/>
      <c r="BR570" s="6"/>
      <c r="BS570" s="5"/>
      <c r="BT570" s="5"/>
      <c r="BU570" s="4"/>
      <c r="BV570" s="6"/>
      <c r="BW570" s="4"/>
      <c r="BX570" s="6"/>
      <c r="BY570" s="5"/>
      <c r="BZ570" s="5"/>
      <c r="CA570" s="4"/>
      <c r="CB570" s="6"/>
      <c r="CC570" s="4"/>
      <c r="CD570" s="6"/>
      <c r="CE570" s="5"/>
      <c r="CF570" s="5"/>
      <c r="CG570" s="4"/>
      <c r="CH570" s="6"/>
      <c r="CI570" s="4"/>
      <c r="CJ570" s="6"/>
      <c r="CK570" s="5"/>
      <c r="CL570" s="5"/>
      <c r="CM570" s="4"/>
      <c r="CN570" s="6"/>
      <c r="CO570" s="4"/>
      <c r="CP570" s="6"/>
      <c r="CQ570" s="5"/>
      <c r="CR570" s="5"/>
      <c r="CS570" s="4"/>
      <c r="CT570" s="6"/>
      <c r="CU570" s="4"/>
      <c r="CV570" s="6"/>
      <c r="CW570" s="5"/>
      <c r="CX570" s="5"/>
      <c r="CY570" s="4"/>
      <c r="CZ570" s="6"/>
      <c r="DA570" s="4"/>
      <c r="DB570" s="6"/>
      <c r="DC570" s="5"/>
      <c r="DD570" s="5"/>
      <c r="DE570" s="4"/>
      <c r="DF570" s="6"/>
      <c r="DG570" s="4"/>
      <c r="DH570" s="6"/>
      <c r="DI570" s="5"/>
      <c r="DJ570" s="5"/>
      <c r="DK570" s="4"/>
      <c r="DL570" s="6"/>
      <c r="DM570" s="4"/>
      <c r="DN570" s="6"/>
      <c r="DO570" s="5"/>
      <c r="DP570" s="5"/>
      <c r="DQ570" s="4"/>
      <c r="DR570" s="6"/>
      <c r="DS570" s="4"/>
      <c r="DT570" s="6"/>
      <c r="DU570" s="5"/>
      <c r="DV570" s="5"/>
      <c r="DW570" s="4"/>
      <c r="DX570" s="6"/>
      <c r="DY570" s="4"/>
      <c r="DZ570" s="6"/>
      <c r="EA570" s="5"/>
      <c r="EB570" s="5"/>
      <c r="EC570" s="4"/>
      <c r="ED570" s="6"/>
      <c r="EE570" s="4"/>
      <c r="EF570" s="6"/>
      <c r="EG570" s="5"/>
      <c r="EH570" s="5"/>
      <c r="EI570" s="4"/>
      <c r="EJ570" s="6"/>
      <c r="EK570" s="4"/>
      <c r="EL570" s="6"/>
      <c r="EM570" s="5"/>
      <c r="EN570" s="5"/>
      <c r="EO570" s="4"/>
      <c r="EP570" s="6"/>
      <c r="EQ570" s="4"/>
      <c r="ER570" s="6"/>
      <c r="ES570" s="5"/>
      <c r="ET570" s="5"/>
      <c r="EU570" s="4"/>
      <c r="EV570" s="6"/>
      <c r="EW570" s="4"/>
      <c r="EX570" s="6"/>
      <c r="EY570" s="5"/>
      <c r="EZ570" s="5"/>
      <c r="FA570" s="4"/>
      <c r="FB570" s="6"/>
      <c r="FC570" s="4"/>
      <c r="FD570" s="6"/>
      <c r="FE570" s="5"/>
      <c r="FF570" s="5"/>
      <c r="FG570" s="4"/>
      <c r="FH570" s="6"/>
      <c r="FI570" s="4"/>
      <c r="FJ570" s="6"/>
      <c r="FK570" s="5"/>
      <c r="FL570" s="5"/>
      <c r="FM570" s="4"/>
      <c r="FN570" s="6"/>
      <c r="FO570" s="4"/>
      <c r="FP570" s="6"/>
      <c r="FQ570" s="5"/>
      <c r="FR570" s="5"/>
      <c r="FS570" s="4"/>
      <c r="FT570" s="6"/>
      <c r="FU570" s="4"/>
      <c r="FV570" s="6"/>
      <c r="FW570" s="5"/>
      <c r="FX570" s="5"/>
      <c r="FY570" s="4"/>
      <c r="FZ570" s="6"/>
      <c r="GA570" s="4"/>
      <c r="GB570" s="6"/>
      <c r="GC570" s="5"/>
      <c r="GD570" s="5"/>
      <c r="GE570" s="4"/>
      <c r="GF570" s="6"/>
      <c r="GG570" s="4"/>
      <c r="GH570" s="6"/>
      <c r="GI570" s="5"/>
      <c r="GJ570" s="5"/>
      <c r="GK570" s="4"/>
      <c r="GL570" s="6"/>
      <c r="GM570" s="4"/>
      <c r="GN570" s="6"/>
      <c r="GO570" s="5"/>
      <c r="GP570" s="5"/>
      <c r="GQ570" s="4"/>
      <c r="GR570" s="6"/>
      <c r="GS570" s="4"/>
      <c r="GT570" s="6"/>
      <c r="GU570" s="5"/>
      <c r="GV570" s="5"/>
      <c r="GW570" s="4"/>
      <c r="GX570" s="6"/>
      <c r="GY570" s="4"/>
      <c r="GZ570" s="6"/>
      <c r="HA570" s="5"/>
      <c r="HB570" s="5"/>
      <c r="HC570" s="4"/>
      <c r="HD570" s="6"/>
      <c r="HE570" s="4"/>
      <c r="HF570" s="6"/>
      <c r="HG570" s="5"/>
      <c r="HH570" s="5"/>
      <c r="HI570" s="4"/>
      <c r="HJ570" s="6"/>
      <c r="HK570" s="4"/>
      <c r="HL570" s="6"/>
      <c r="HM570" s="5"/>
      <c r="HN570" s="5"/>
      <c r="HO570" s="4"/>
      <c r="HP570" s="6"/>
      <c r="HQ570" s="4"/>
      <c r="HR570" s="6"/>
      <c r="HS570" s="5"/>
      <c r="HT570" s="5"/>
      <c r="HU570" s="4"/>
      <c r="HV570" s="6"/>
      <c r="HW570" s="4"/>
      <c r="HX570" s="6"/>
      <c r="HY570" s="5"/>
      <c r="HZ570" s="5"/>
      <c r="IA570" s="4"/>
      <c r="IB570" s="6"/>
      <c r="IC570" s="4"/>
      <c r="ID570" s="6"/>
      <c r="IE570" s="5"/>
      <c r="IF570" s="5"/>
      <c r="IG570" s="4"/>
      <c r="IH570" s="6"/>
      <c r="II570" s="4"/>
      <c r="IJ570" s="6"/>
      <c r="IK570" s="5"/>
      <c r="IL570" s="5"/>
      <c r="IM570" s="4"/>
      <c r="IN570" s="6"/>
      <c r="IO570" s="4"/>
      <c r="IP570" s="6"/>
      <c r="IQ570" s="5"/>
      <c r="IR570" s="5"/>
      <c r="IS570" s="4"/>
      <c r="IT570" s="6"/>
      <c r="IU570" s="4"/>
      <c r="IV570" s="6"/>
      <c r="IW570" s="5"/>
      <c r="IX570" s="5"/>
      <c r="IY570" s="4"/>
      <c r="IZ570" s="6"/>
      <c r="JA570" s="4"/>
      <c r="JB570" s="6"/>
      <c r="JC570" s="5"/>
      <c r="JD570" s="5"/>
      <c r="JE570" s="4"/>
      <c r="JF570" s="6"/>
      <c r="JG570" s="4"/>
      <c r="JH570" s="6"/>
      <c r="JI570" s="5"/>
      <c r="JJ570" s="5"/>
      <c r="JK570" s="4"/>
      <c r="JL570" s="6"/>
      <c r="JM570" s="4"/>
      <c r="JN570" s="6"/>
      <c r="JO570" s="5"/>
      <c r="JP570" s="5"/>
      <c r="JQ570" s="4"/>
      <c r="JR570" s="6"/>
      <c r="JS570" s="4"/>
      <c r="JT570" s="6"/>
      <c r="JU570" s="5"/>
      <c r="JV570" s="5"/>
      <c r="JW570" s="4"/>
      <c r="JX570" s="6"/>
      <c r="JY570" s="4"/>
      <c r="JZ570" s="6"/>
      <c r="KA570" s="5"/>
      <c r="KB570" s="5"/>
      <c r="KC570" s="4"/>
      <c r="KD570" s="6"/>
      <c r="KE570" s="4"/>
      <c r="KF570" s="6"/>
      <c r="KG570" s="5"/>
      <c r="KH570" s="5"/>
      <c r="KI570" s="4"/>
      <c r="KJ570" s="6"/>
      <c r="KK570" s="4"/>
      <c r="KL570" s="6"/>
      <c r="KM570" s="5"/>
      <c r="KN570" s="5"/>
    </row>
    <row r="571">
      <c r="A571" s="3" t="s">
        <v>85</v>
      </c>
      <c r="B571" s="3" t="s">
        <v>552</v>
      </c>
      <c r="C571" s="3" t="s">
        <v>522</v>
      </c>
      <c r="D571" s="3" t="s">
        <v>523</v>
      </c>
      <c r="E571" s="3" t="s">
        <v>395</v>
      </c>
      <c r="F571" s="3" t="s">
        <v>553</v>
      </c>
      <c r="G571" s="3" t="s">
        <v>554</v>
      </c>
      <c r="H571" s="3" t="s">
        <v>129</v>
      </c>
      <c r="I571" s="3" t="s">
        <v>1313</v>
      </c>
      <c r="J571" s="3" t="s">
        <v>1309</v>
      </c>
      <c r="K571" s="4">
        <v>275</v>
      </c>
      <c r="L571" s="4">
        <f>=ROUNDDOWN(3.97398843930636,0)</f>
      </c>
      <c r="M571" s="4"/>
      <c r="N571" s="5">
        <v>0.4286</v>
      </c>
      <c r="O571" s="4"/>
      <c r="P571" s="4">
        <f>=ROUNDDOWN({0},0)</f>
      </c>
      <c r="Q571" s="4"/>
      <c r="R571" s="5"/>
      <c r="S571" s="4">
        <v>17</v>
      </c>
      <c r="T571" s="6">
        <v>387.47</v>
      </c>
      <c r="U571" s="4"/>
      <c r="V571" s="6"/>
      <c r="W571" s="5"/>
      <c r="X571" s="5"/>
      <c r="Y571" s="4">
        <v>8</v>
      </c>
      <c r="Z571" s="6">
        <v>184</v>
      </c>
      <c r="AA571" s="4"/>
      <c r="AB571" s="6"/>
      <c r="AC571" s="5"/>
      <c r="AD571" s="5"/>
      <c r="AE571" s="4">
        <v>1</v>
      </c>
      <c r="AF571" s="6">
        <v>20.19</v>
      </c>
      <c r="AG571" s="4"/>
      <c r="AH571" s="6"/>
      <c r="AI571" s="5"/>
      <c r="AJ571" s="5"/>
      <c r="AK571" s="4"/>
      <c r="AL571" s="6"/>
      <c r="AM571" s="4"/>
      <c r="AN571" s="6"/>
      <c r="AO571" s="5"/>
      <c r="AP571" s="5"/>
      <c r="AQ571" s="4">
        <v>4</v>
      </c>
      <c r="AR571" s="6">
        <v>95.08</v>
      </c>
      <c r="AS571" s="4"/>
      <c r="AT571" s="6"/>
      <c r="AU571" s="5"/>
      <c r="AV571" s="5"/>
      <c r="AW571" s="4">
        <v>4</v>
      </c>
      <c r="AX571" s="6">
        <v>88.2</v>
      </c>
      <c r="AY571" s="4"/>
      <c r="AZ571" s="6"/>
      <c r="BA571" s="5"/>
      <c r="BB571" s="5"/>
      <c r="BC571" s="4"/>
      <c r="BD571" s="6"/>
      <c r="BE571" s="4"/>
      <c r="BF571" s="6"/>
      <c r="BG571" s="5"/>
      <c r="BH571" s="5"/>
      <c r="BI571" s="4"/>
      <c r="BJ571" s="6"/>
      <c r="BK571" s="4"/>
      <c r="BL571" s="6"/>
      <c r="BM571" s="5"/>
      <c r="BN571" s="5"/>
      <c r="BO571" s="4"/>
      <c r="BP571" s="6"/>
      <c r="BQ571" s="4"/>
      <c r="BR571" s="6"/>
      <c r="BS571" s="5"/>
      <c r="BT571" s="5"/>
      <c r="BU571" s="4"/>
      <c r="BV571" s="6"/>
      <c r="BW571" s="4"/>
      <c r="BX571" s="6"/>
      <c r="BY571" s="5"/>
      <c r="BZ571" s="5"/>
      <c r="CA571" s="4"/>
      <c r="CB571" s="6"/>
      <c r="CC571" s="4"/>
      <c r="CD571" s="6"/>
      <c r="CE571" s="5"/>
      <c r="CF571" s="5"/>
      <c r="CG571" s="4"/>
      <c r="CH571" s="6"/>
      <c r="CI571" s="4"/>
      <c r="CJ571" s="6"/>
      <c r="CK571" s="5"/>
      <c r="CL571" s="5"/>
      <c r="CM571" s="4"/>
      <c r="CN571" s="6"/>
      <c r="CO571" s="4"/>
      <c r="CP571" s="6"/>
      <c r="CQ571" s="5"/>
      <c r="CR571" s="5"/>
      <c r="CS571" s="4"/>
      <c r="CT571" s="6"/>
      <c r="CU571" s="4"/>
      <c r="CV571" s="6"/>
      <c r="CW571" s="5"/>
      <c r="CX571" s="5"/>
      <c r="CY571" s="4"/>
      <c r="CZ571" s="6"/>
      <c r="DA571" s="4"/>
      <c r="DB571" s="6"/>
      <c r="DC571" s="5"/>
      <c r="DD571" s="5"/>
      <c r="DE571" s="4"/>
      <c r="DF571" s="6"/>
      <c r="DG571" s="4"/>
      <c r="DH571" s="6"/>
      <c r="DI571" s="5"/>
      <c r="DJ571" s="5"/>
      <c r="DK571" s="4"/>
      <c r="DL571" s="6"/>
      <c r="DM571" s="4"/>
      <c r="DN571" s="6"/>
      <c r="DO571" s="5"/>
      <c r="DP571" s="5"/>
      <c r="DQ571" s="4"/>
      <c r="DR571" s="6"/>
      <c r="DS571" s="4"/>
      <c r="DT571" s="6"/>
      <c r="DU571" s="5"/>
      <c r="DV571" s="5"/>
      <c r="DW571" s="4"/>
      <c r="DX571" s="6"/>
      <c r="DY571" s="4"/>
      <c r="DZ571" s="6"/>
      <c r="EA571" s="5"/>
      <c r="EB571" s="5"/>
      <c r="EC571" s="4"/>
      <c r="ED571" s="6"/>
      <c r="EE571" s="4"/>
      <c r="EF571" s="6"/>
      <c r="EG571" s="5"/>
      <c r="EH571" s="5"/>
      <c r="EI571" s="4"/>
      <c r="EJ571" s="6"/>
      <c r="EK571" s="4"/>
      <c r="EL571" s="6"/>
      <c r="EM571" s="5"/>
      <c r="EN571" s="5"/>
      <c r="EO571" s="4"/>
      <c r="EP571" s="6"/>
      <c r="EQ571" s="4"/>
      <c r="ER571" s="6"/>
      <c r="ES571" s="5"/>
      <c r="ET571" s="5"/>
      <c r="EU571" s="4"/>
      <c r="EV571" s="6"/>
      <c r="EW571" s="4"/>
      <c r="EX571" s="6"/>
      <c r="EY571" s="5"/>
      <c r="EZ571" s="5"/>
      <c r="FA571" s="4"/>
      <c r="FB571" s="6"/>
      <c r="FC571" s="4"/>
      <c r="FD571" s="6"/>
      <c r="FE571" s="5"/>
      <c r="FF571" s="5"/>
      <c r="FG571" s="4"/>
      <c r="FH571" s="6"/>
      <c r="FI571" s="4"/>
      <c r="FJ571" s="6"/>
      <c r="FK571" s="5"/>
      <c r="FL571" s="5"/>
      <c r="FM571" s="4"/>
      <c r="FN571" s="6"/>
      <c r="FO571" s="4"/>
      <c r="FP571" s="6"/>
      <c r="FQ571" s="5"/>
      <c r="FR571" s="5"/>
      <c r="FS571" s="4"/>
      <c r="FT571" s="6"/>
      <c r="FU571" s="4"/>
      <c r="FV571" s="6"/>
      <c r="FW571" s="5"/>
      <c r="FX571" s="5"/>
      <c r="FY571" s="4"/>
      <c r="FZ571" s="6"/>
      <c r="GA571" s="4"/>
      <c r="GB571" s="6"/>
      <c r="GC571" s="5"/>
      <c r="GD571" s="5"/>
      <c r="GE571" s="4"/>
      <c r="GF571" s="6"/>
      <c r="GG571" s="4"/>
      <c r="GH571" s="6"/>
      <c r="GI571" s="5"/>
      <c r="GJ571" s="5"/>
      <c r="GK571" s="4"/>
      <c r="GL571" s="6"/>
      <c r="GM571" s="4"/>
      <c r="GN571" s="6"/>
      <c r="GO571" s="5"/>
      <c r="GP571" s="5"/>
      <c r="GQ571" s="4"/>
      <c r="GR571" s="6"/>
      <c r="GS571" s="4"/>
      <c r="GT571" s="6"/>
      <c r="GU571" s="5"/>
      <c r="GV571" s="5"/>
      <c r="GW571" s="4"/>
      <c r="GX571" s="6"/>
      <c r="GY571" s="4"/>
      <c r="GZ571" s="6"/>
      <c r="HA571" s="5"/>
      <c r="HB571" s="5"/>
      <c r="HC571" s="4"/>
      <c r="HD571" s="6"/>
      <c r="HE571" s="4"/>
      <c r="HF571" s="6"/>
      <c r="HG571" s="5"/>
      <c r="HH571" s="5"/>
      <c r="HI571" s="4"/>
      <c r="HJ571" s="6"/>
      <c r="HK571" s="4"/>
      <c r="HL571" s="6"/>
      <c r="HM571" s="5"/>
      <c r="HN571" s="5"/>
      <c r="HO571" s="4"/>
      <c r="HP571" s="6"/>
      <c r="HQ571" s="4"/>
      <c r="HR571" s="6"/>
      <c r="HS571" s="5"/>
      <c r="HT571" s="5"/>
      <c r="HU571" s="4"/>
      <c r="HV571" s="6"/>
      <c r="HW571" s="4"/>
      <c r="HX571" s="6"/>
      <c r="HY571" s="5"/>
      <c r="HZ571" s="5"/>
      <c r="IA571" s="4"/>
      <c r="IB571" s="6"/>
      <c r="IC571" s="4"/>
      <c r="ID571" s="6"/>
      <c r="IE571" s="5"/>
      <c r="IF571" s="5"/>
      <c r="IG571" s="4"/>
      <c r="IH571" s="6"/>
      <c r="II571" s="4"/>
      <c r="IJ571" s="6"/>
      <c r="IK571" s="5"/>
      <c r="IL571" s="5"/>
      <c r="IM571" s="4"/>
      <c r="IN571" s="6"/>
      <c r="IO571" s="4"/>
      <c r="IP571" s="6"/>
      <c r="IQ571" s="5"/>
      <c r="IR571" s="5"/>
      <c r="IS571" s="4"/>
      <c r="IT571" s="6"/>
      <c r="IU571" s="4"/>
      <c r="IV571" s="6"/>
      <c r="IW571" s="5"/>
      <c r="IX571" s="5"/>
      <c r="IY571" s="4"/>
      <c r="IZ571" s="6"/>
      <c r="JA571" s="4"/>
      <c r="JB571" s="6"/>
      <c r="JC571" s="5"/>
      <c r="JD571" s="5"/>
      <c r="JE571" s="4"/>
      <c r="JF571" s="6"/>
      <c r="JG571" s="4"/>
      <c r="JH571" s="6"/>
      <c r="JI571" s="5"/>
      <c r="JJ571" s="5"/>
      <c r="JK571" s="4"/>
      <c r="JL571" s="6"/>
      <c r="JM571" s="4"/>
      <c r="JN571" s="6"/>
      <c r="JO571" s="5"/>
      <c r="JP571" s="5"/>
      <c r="JQ571" s="4"/>
      <c r="JR571" s="6"/>
      <c r="JS571" s="4"/>
      <c r="JT571" s="6"/>
      <c r="JU571" s="5"/>
      <c r="JV571" s="5"/>
      <c r="JW571" s="4"/>
      <c r="JX571" s="6"/>
      <c r="JY571" s="4"/>
      <c r="JZ571" s="6"/>
      <c r="KA571" s="5"/>
      <c r="KB571" s="5"/>
      <c r="KC571" s="4"/>
      <c r="KD571" s="6"/>
      <c r="KE571" s="4"/>
      <c r="KF571" s="6"/>
      <c r="KG571" s="5"/>
      <c r="KH571" s="5"/>
      <c r="KI571" s="4"/>
      <c r="KJ571" s="6"/>
      <c r="KK571" s="4"/>
      <c r="KL571" s="6"/>
      <c r="KM571" s="5"/>
      <c r="KN571" s="5"/>
    </row>
    <row r="572">
      <c r="A572" s="3" t="s">
        <v>85</v>
      </c>
      <c r="B572" s="3" t="s">
        <v>552</v>
      </c>
      <c r="C572" s="3" t="s">
        <v>522</v>
      </c>
      <c r="D572" s="3" t="s">
        <v>523</v>
      </c>
      <c r="E572" s="3" t="s">
        <v>395</v>
      </c>
      <c r="F572" s="3" t="s">
        <v>553</v>
      </c>
      <c r="G572" s="3" t="s">
        <v>554</v>
      </c>
      <c r="H572" s="3" t="s">
        <v>129</v>
      </c>
      <c r="I572" s="3" t="s">
        <v>1362</v>
      </c>
      <c r="J572" s="3" t="s">
        <v>1332</v>
      </c>
      <c r="K572" s="4">
        <v>80</v>
      </c>
      <c r="L572" s="4">
        <f>=ROUNDDOWN(0.955794504181601,0)</f>
      </c>
      <c r="M572" s="4">
        <v>1604</v>
      </c>
      <c r="N572" s="5">
        <v>0.2</v>
      </c>
      <c r="O572" s="4"/>
      <c r="P572" s="4">
        <f>=ROUNDDOWN({0},0)</f>
      </c>
      <c r="Q572" s="4"/>
      <c r="R572" s="5"/>
      <c r="S572" s="4">
        <v>14</v>
      </c>
      <c r="T572" s="6">
        <v>369.12</v>
      </c>
      <c r="U572" s="4"/>
      <c r="V572" s="6"/>
      <c r="W572" s="5"/>
      <c r="X572" s="5"/>
      <c r="Y572" s="4">
        <v>1</v>
      </c>
      <c r="Z572" s="6">
        <v>28.73</v>
      </c>
      <c r="AA572" s="4"/>
      <c r="AB572" s="6"/>
      <c r="AC572" s="5"/>
      <c r="AD572" s="5"/>
      <c r="AE572" s="4"/>
      <c r="AF572" s="6"/>
      <c r="AG572" s="4"/>
      <c r="AH572" s="6"/>
      <c r="AI572" s="5"/>
      <c r="AJ572" s="5"/>
      <c r="AK572" s="4">
        <v>2</v>
      </c>
      <c r="AL572" s="6">
        <v>53.46</v>
      </c>
      <c r="AM572" s="4"/>
      <c r="AN572" s="6"/>
      <c r="AO572" s="5"/>
      <c r="AP572" s="5"/>
      <c r="AQ572" s="4">
        <v>1</v>
      </c>
      <c r="AR572" s="6">
        <v>24.35</v>
      </c>
      <c r="AS572" s="4"/>
      <c r="AT572" s="6"/>
      <c r="AU572" s="5"/>
      <c r="AV572" s="5"/>
      <c r="AW572" s="4"/>
      <c r="AX572" s="6"/>
      <c r="AY572" s="4"/>
      <c r="AZ572" s="6"/>
      <c r="BA572" s="5"/>
      <c r="BB572" s="5"/>
      <c r="BC572" s="4"/>
      <c r="BD572" s="6"/>
      <c r="BE572" s="4"/>
      <c r="BF572" s="6"/>
      <c r="BG572" s="5"/>
      <c r="BH572" s="5"/>
      <c r="BI572" s="4">
        <v>8</v>
      </c>
      <c r="BJ572" s="6">
        <v>196</v>
      </c>
      <c r="BK572" s="4"/>
      <c r="BL572" s="6"/>
      <c r="BM572" s="5"/>
      <c r="BN572" s="5"/>
      <c r="BO572" s="4"/>
      <c r="BP572" s="6"/>
      <c r="BQ572" s="4"/>
      <c r="BR572" s="6"/>
      <c r="BS572" s="5"/>
      <c r="BT572" s="5"/>
      <c r="BU572" s="4"/>
      <c r="BV572" s="6"/>
      <c r="BW572" s="4"/>
      <c r="BX572" s="6"/>
      <c r="BY572" s="5"/>
      <c r="BZ572" s="5"/>
      <c r="CA572" s="4"/>
      <c r="CB572" s="6"/>
      <c r="CC572" s="4"/>
      <c r="CD572" s="6"/>
      <c r="CE572" s="5"/>
      <c r="CF572" s="5"/>
      <c r="CG572" s="4">
        <v>1</v>
      </c>
      <c r="CH572" s="6">
        <v>27.59</v>
      </c>
      <c r="CI572" s="4"/>
      <c r="CJ572" s="6"/>
      <c r="CK572" s="5"/>
      <c r="CL572" s="5"/>
      <c r="CM572" s="4"/>
      <c r="CN572" s="6"/>
      <c r="CO572" s="4"/>
      <c r="CP572" s="6"/>
      <c r="CQ572" s="5"/>
      <c r="CR572" s="5"/>
      <c r="CS572" s="4"/>
      <c r="CT572" s="6"/>
      <c r="CU572" s="4"/>
      <c r="CV572" s="6"/>
      <c r="CW572" s="5"/>
      <c r="CX572" s="5"/>
      <c r="CY572" s="4"/>
      <c r="CZ572" s="6"/>
      <c r="DA572" s="4"/>
      <c r="DB572" s="6"/>
      <c r="DC572" s="5"/>
      <c r="DD572" s="5"/>
      <c r="DE572" s="4">
        <v>1</v>
      </c>
      <c r="DF572" s="6">
        <v>38.99</v>
      </c>
      <c r="DG572" s="4"/>
      <c r="DH572" s="6"/>
      <c r="DI572" s="5"/>
      <c r="DJ572" s="5"/>
      <c r="DK572" s="4"/>
      <c r="DL572" s="6"/>
      <c r="DM572" s="4"/>
      <c r="DN572" s="6"/>
      <c r="DO572" s="5"/>
      <c r="DP572" s="5"/>
      <c r="DQ572" s="4"/>
      <c r="DR572" s="6"/>
      <c r="DS572" s="4"/>
      <c r="DT572" s="6"/>
      <c r="DU572" s="5"/>
      <c r="DV572" s="5"/>
      <c r="DW572" s="4"/>
      <c r="DX572" s="6"/>
      <c r="DY572" s="4"/>
      <c r="DZ572" s="6"/>
      <c r="EA572" s="5"/>
      <c r="EB572" s="5"/>
      <c r="EC572" s="4"/>
      <c r="ED572" s="6"/>
      <c r="EE572" s="4"/>
      <c r="EF572" s="6"/>
      <c r="EG572" s="5"/>
      <c r="EH572" s="5"/>
      <c r="EI572" s="4"/>
      <c r="EJ572" s="6"/>
      <c r="EK572" s="4"/>
      <c r="EL572" s="6"/>
      <c r="EM572" s="5"/>
      <c r="EN572" s="5"/>
      <c r="EO572" s="4"/>
      <c r="EP572" s="6"/>
      <c r="EQ572" s="4"/>
      <c r="ER572" s="6"/>
      <c r="ES572" s="5"/>
      <c r="ET572" s="5"/>
      <c r="EU572" s="4"/>
      <c r="EV572" s="6"/>
      <c r="EW572" s="4"/>
      <c r="EX572" s="6"/>
      <c r="EY572" s="5"/>
      <c r="EZ572" s="5"/>
      <c r="FA572" s="4"/>
      <c r="FB572" s="6"/>
      <c r="FC572" s="4"/>
      <c r="FD572" s="6"/>
      <c r="FE572" s="5"/>
      <c r="FF572" s="5"/>
      <c r="FG572" s="4"/>
      <c r="FH572" s="6"/>
      <c r="FI572" s="4"/>
      <c r="FJ572" s="6"/>
      <c r="FK572" s="5"/>
      <c r="FL572" s="5"/>
      <c r="FM572" s="4"/>
      <c r="FN572" s="6"/>
      <c r="FO572" s="4"/>
      <c r="FP572" s="6"/>
      <c r="FQ572" s="5"/>
      <c r="FR572" s="5"/>
      <c r="FS572" s="4"/>
      <c r="FT572" s="6"/>
      <c r="FU572" s="4"/>
      <c r="FV572" s="6"/>
      <c r="FW572" s="5"/>
      <c r="FX572" s="5"/>
      <c r="FY572" s="4"/>
      <c r="FZ572" s="6"/>
      <c r="GA572" s="4"/>
      <c r="GB572" s="6"/>
      <c r="GC572" s="5"/>
      <c r="GD572" s="5"/>
      <c r="GE572" s="4"/>
      <c r="GF572" s="6"/>
      <c r="GG572" s="4"/>
      <c r="GH572" s="6"/>
      <c r="GI572" s="5"/>
      <c r="GJ572" s="5"/>
      <c r="GK572" s="4"/>
      <c r="GL572" s="6"/>
      <c r="GM572" s="4"/>
      <c r="GN572" s="6"/>
      <c r="GO572" s="5"/>
      <c r="GP572" s="5"/>
      <c r="GQ572" s="4"/>
      <c r="GR572" s="6"/>
      <c r="GS572" s="4"/>
      <c r="GT572" s="6"/>
      <c r="GU572" s="5"/>
      <c r="GV572" s="5"/>
      <c r="GW572" s="4"/>
      <c r="GX572" s="6"/>
      <c r="GY572" s="4"/>
      <c r="GZ572" s="6"/>
      <c r="HA572" s="5"/>
      <c r="HB572" s="5"/>
      <c r="HC572" s="4"/>
      <c r="HD572" s="6"/>
      <c r="HE572" s="4"/>
      <c r="HF572" s="6"/>
      <c r="HG572" s="5"/>
      <c r="HH572" s="5"/>
      <c r="HI572" s="4"/>
      <c r="HJ572" s="6"/>
      <c r="HK572" s="4"/>
      <c r="HL572" s="6"/>
      <c r="HM572" s="5"/>
      <c r="HN572" s="5"/>
      <c r="HO572" s="4"/>
      <c r="HP572" s="6"/>
      <c r="HQ572" s="4"/>
      <c r="HR572" s="6"/>
      <c r="HS572" s="5"/>
      <c r="HT572" s="5"/>
      <c r="HU572" s="4"/>
      <c r="HV572" s="6"/>
      <c r="HW572" s="4"/>
      <c r="HX572" s="6"/>
      <c r="HY572" s="5"/>
      <c r="HZ572" s="5"/>
      <c r="IA572" s="4"/>
      <c r="IB572" s="6"/>
      <c r="IC572" s="4"/>
      <c r="ID572" s="6"/>
      <c r="IE572" s="5"/>
      <c r="IF572" s="5"/>
      <c r="IG572" s="4"/>
      <c r="IH572" s="6"/>
      <c r="II572" s="4"/>
      <c r="IJ572" s="6"/>
      <c r="IK572" s="5"/>
      <c r="IL572" s="5"/>
      <c r="IM572" s="4"/>
      <c r="IN572" s="6"/>
      <c r="IO572" s="4"/>
      <c r="IP572" s="6"/>
      <c r="IQ572" s="5"/>
      <c r="IR572" s="5"/>
      <c r="IS572" s="4"/>
      <c r="IT572" s="6"/>
      <c r="IU572" s="4"/>
      <c r="IV572" s="6"/>
      <c r="IW572" s="5"/>
      <c r="IX572" s="5"/>
      <c r="IY572" s="4"/>
      <c r="IZ572" s="6"/>
      <c r="JA572" s="4"/>
      <c r="JB572" s="6"/>
      <c r="JC572" s="5"/>
      <c r="JD572" s="5"/>
      <c r="JE572" s="4"/>
      <c r="JF572" s="6"/>
      <c r="JG572" s="4"/>
      <c r="JH572" s="6"/>
      <c r="JI572" s="5"/>
      <c r="JJ572" s="5"/>
      <c r="JK572" s="4"/>
      <c r="JL572" s="6"/>
      <c r="JM572" s="4"/>
      <c r="JN572" s="6"/>
      <c r="JO572" s="5"/>
      <c r="JP572" s="5"/>
      <c r="JQ572" s="4"/>
      <c r="JR572" s="6"/>
      <c r="JS572" s="4"/>
      <c r="JT572" s="6"/>
      <c r="JU572" s="5"/>
      <c r="JV572" s="5"/>
      <c r="JW572" s="4"/>
      <c r="JX572" s="6"/>
      <c r="JY572" s="4"/>
      <c r="JZ572" s="6"/>
      <c r="KA572" s="5"/>
      <c r="KB572" s="5"/>
      <c r="KC572" s="4"/>
      <c r="KD572" s="6"/>
      <c r="KE572" s="4"/>
      <c r="KF572" s="6"/>
      <c r="KG572" s="5"/>
      <c r="KH572" s="5"/>
      <c r="KI572" s="4"/>
      <c r="KJ572" s="6"/>
      <c r="KK572" s="4"/>
      <c r="KL572" s="6"/>
      <c r="KM572" s="5"/>
      <c r="KN572" s="5"/>
    </row>
    <row r="573">
      <c r="A573" s="3" t="s">
        <v>85</v>
      </c>
      <c r="B573" s="3" t="s">
        <v>552</v>
      </c>
      <c r="C573" s="3" t="s">
        <v>522</v>
      </c>
      <c r="D573" s="3" t="s">
        <v>523</v>
      </c>
      <c r="E573" s="3" t="s">
        <v>555</v>
      </c>
      <c r="F573" s="3" t="s">
        <v>556</v>
      </c>
      <c r="G573" s="3" t="s">
        <v>557</v>
      </c>
      <c r="H573" s="3" t="s">
        <v>410</v>
      </c>
      <c r="I573" s="3" t="s">
        <v>1338</v>
      </c>
      <c r="J573" s="3" t="s">
        <v>1332</v>
      </c>
      <c r="K573" s="4">
        <v>1763</v>
      </c>
      <c r="L573" s="4">
        <f>=ROUNDDOWN(28.2532051282051,0)</f>
      </c>
      <c r="M573" s="4"/>
      <c r="N573" s="5">
        <v>1</v>
      </c>
      <c r="O573" s="4"/>
      <c r="P573" s="4">
        <f>=ROUNDDOWN({0},0)</f>
      </c>
      <c r="Q573" s="4"/>
      <c r="R573" s="5"/>
      <c r="S573" s="4">
        <v>72</v>
      </c>
      <c r="T573" s="6">
        <v>1746.88</v>
      </c>
      <c r="U573" s="4"/>
      <c r="V573" s="6"/>
      <c r="W573" s="5"/>
      <c r="X573" s="5"/>
      <c r="Y573" s="4">
        <v>37</v>
      </c>
      <c r="Z573" s="6">
        <v>848.65</v>
      </c>
      <c r="AA573" s="4"/>
      <c r="AB573" s="6"/>
      <c r="AC573" s="5"/>
      <c r="AD573" s="5"/>
      <c r="AE573" s="4"/>
      <c r="AF573" s="6"/>
      <c r="AG573" s="4"/>
      <c r="AH573" s="6"/>
      <c r="AI573" s="5"/>
      <c r="AJ573" s="5"/>
      <c r="AK573" s="4">
        <v>4</v>
      </c>
      <c r="AL573" s="6">
        <v>97.3</v>
      </c>
      <c r="AM573" s="4"/>
      <c r="AN573" s="6"/>
      <c r="AO573" s="5"/>
      <c r="AP573" s="5"/>
      <c r="AQ573" s="4">
        <v>7</v>
      </c>
      <c r="AR573" s="6">
        <v>182.63</v>
      </c>
      <c r="AS573" s="4"/>
      <c r="AT573" s="6"/>
      <c r="AU573" s="5"/>
      <c r="AV573" s="5"/>
      <c r="AW573" s="4">
        <v>12</v>
      </c>
      <c r="AX573" s="6">
        <v>254.4</v>
      </c>
      <c r="AY573" s="4"/>
      <c r="AZ573" s="6"/>
      <c r="BA573" s="5"/>
      <c r="BB573" s="5"/>
      <c r="BC573" s="4">
        <v>4</v>
      </c>
      <c r="BD573" s="6">
        <v>148.46</v>
      </c>
      <c r="BE573" s="4"/>
      <c r="BF573" s="6"/>
      <c r="BG573" s="5"/>
      <c r="BH573" s="5"/>
      <c r="BI573" s="4"/>
      <c r="BJ573" s="6"/>
      <c r="BK573" s="4"/>
      <c r="BL573" s="6"/>
      <c r="BM573" s="5"/>
      <c r="BN573" s="5"/>
      <c r="BO573" s="4"/>
      <c r="BP573" s="6"/>
      <c r="BQ573" s="4"/>
      <c r="BR573" s="6"/>
      <c r="BS573" s="5"/>
      <c r="BT573" s="5"/>
      <c r="BU573" s="4"/>
      <c r="BV573" s="6"/>
      <c r="BW573" s="4"/>
      <c r="BX573" s="6"/>
      <c r="BY573" s="5"/>
      <c r="BZ573" s="5"/>
      <c r="CA573" s="4"/>
      <c r="CB573" s="6"/>
      <c r="CC573" s="4"/>
      <c r="CD573" s="6"/>
      <c r="CE573" s="5"/>
      <c r="CF573" s="5"/>
      <c r="CG573" s="4">
        <v>3</v>
      </c>
      <c r="CH573" s="6">
        <v>81.39</v>
      </c>
      <c r="CI573" s="4"/>
      <c r="CJ573" s="6"/>
      <c r="CK573" s="5"/>
      <c r="CL573" s="5"/>
      <c r="CM573" s="4">
        <v>1</v>
      </c>
      <c r="CN573" s="6">
        <v>42.99</v>
      </c>
      <c r="CO573" s="4"/>
      <c r="CP573" s="6"/>
      <c r="CQ573" s="5"/>
      <c r="CR573" s="5"/>
      <c r="CS573" s="4"/>
      <c r="CT573" s="6"/>
      <c r="CU573" s="4"/>
      <c r="CV573" s="6"/>
      <c r="CW573" s="5"/>
      <c r="CX573" s="5"/>
      <c r="CY573" s="4"/>
      <c r="CZ573" s="6"/>
      <c r="DA573" s="4"/>
      <c r="DB573" s="6"/>
      <c r="DC573" s="5"/>
      <c r="DD573" s="5"/>
      <c r="DE573" s="4"/>
      <c r="DF573" s="6"/>
      <c r="DG573" s="4"/>
      <c r="DH573" s="6"/>
      <c r="DI573" s="5"/>
      <c r="DJ573" s="5"/>
      <c r="DK573" s="4"/>
      <c r="DL573" s="6"/>
      <c r="DM573" s="4"/>
      <c r="DN573" s="6"/>
      <c r="DO573" s="5"/>
      <c r="DP573" s="5"/>
      <c r="DQ573" s="4">
        <v>4</v>
      </c>
      <c r="DR573" s="6">
        <v>91.06</v>
      </c>
      <c r="DS573" s="4"/>
      <c r="DT573" s="6"/>
      <c r="DU573" s="5"/>
      <c r="DV573" s="5"/>
      <c r="DW573" s="4"/>
      <c r="DX573" s="6"/>
      <c r="DY573" s="4"/>
      <c r="DZ573" s="6"/>
      <c r="EA573" s="5"/>
      <c r="EB573" s="5"/>
      <c r="EC573" s="4"/>
      <c r="ED573" s="6"/>
      <c r="EE573" s="4"/>
      <c r="EF573" s="6"/>
      <c r="EG573" s="5"/>
      <c r="EH573" s="5"/>
      <c r="EI573" s="4"/>
      <c r="EJ573" s="6"/>
      <c r="EK573" s="4"/>
      <c r="EL573" s="6"/>
      <c r="EM573" s="5"/>
      <c r="EN573" s="5"/>
      <c r="EO573" s="4"/>
      <c r="EP573" s="6"/>
      <c r="EQ573" s="4"/>
      <c r="ER573" s="6"/>
      <c r="ES573" s="5"/>
      <c r="ET573" s="5"/>
      <c r="EU573" s="4"/>
      <c r="EV573" s="6"/>
      <c r="EW573" s="4"/>
      <c r="EX573" s="6"/>
      <c r="EY573" s="5"/>
      <c r="EZ573" s="5"/>
      <c r="FA573" s="4"/>
      <c r="FB573" s="6"/>
      <c r="FC573" s="4"/>
      <c r="FD573" s="6"/>
      <c r="FE573" s="5"/>
      <c r="FF573" s="5"/>
      <c r="FG573" s="4"/>
      <c r="FH573" s="6"/>
      <c r="FI573" s="4"/>
      <c r="FJ573" s="6"/>
      <c r="FK573" s="5"/>
      <c r="FL573" s="5"/>
      <c r="FM573" s="4"/>
      <c r="FN573" s="6"/>
      <c r="FO573" s="4"/>
      <c r="FP573" s="6"/>
      <c r="FQ573" s="5"/>
      <c r="FR573" s="5"/>
      <c r="FS573" s="4"/>
      <c r="FT573" s="6"/>
      <c r="FU573" s="4"/>
      <c r="FV573" s="6"/>
      <c r="FW573" s="5"/>
      <c r="FX573" s="5"/>
      <c r="FY573" s="4"/>
      <c r="FZ573" s="6"/>
      <c r="GA573" s="4"/>
      <c r="GB573" s="6"/>
      <c r="GC573" s="5"/>
      <c r="GD573" s="5"/>
      <c r="GE573" s="4"/>
      <c r="GF573" s="6"/>
      <c r="GG573" s="4"/>
      <c r="GH573" s="6"/>
      <c r="GI573" s="5"/>
      <c r="GJ573" s="5"/>
      <c r="GK573" s="4"/>
      <c r="GL573" s="6"/>
      <c r="GM573" s="4"/>
      <c r="GN573" s="6"/>
      <c r="GO573" s="5"/>
      <c r="GP573" s="5"/>
      <c r="GQ573" s="4"/>
      <c r="GR573" s="6"/>
      <c r="GS573" s="4"/>
      <c r="GT573" s="6"/>
      <c r="GU573" s="5"/>
      <c r="GV573" s="5"/>
      <c r="GW573" s="4"/>
      <c r="GX573" s="6"/>
      <c r="GY573" s="4"/>
      <c r="GZ573" s="6"/>
      <c r="HA573" s="5"/>
      <c r="HB573" s="5"/>
      <c r="HC573" s="4"/>
      <c r="HD573" s="6"/>
      <c r="HE573" s="4"/>
      <c r="HF573" s="6"/>
      <c r="HG573" s="5"/>
      <c r="HH573" s="5"/>
      <c r="HI573" s="4"/>
      <c r="HJ573" s="6"/>
      <c r="HK573" s="4"/>
      <c r="HL573" s="6"/>
      <c r="HM573" s="5"/>
      <c r="HN573" s="5"/>
      <c r="HO573" s="4"/>
      <c r="HP573" s="6"/>
      <c r="HQ573" s="4"/>
      <c r="HR573" s="6"/>
      <c r="HS573" s="5"/>
      <c r="HT573" s="5"/>
      <c r="HU573" s="4"/>
      <c r="HV573" s="6"/>
      <c r="HW573" s="4"/>
      <c r="HX573" s="6"/>
      <c r="HY573" s="5"/>
      <c r="HZ573" s="5"/>
      <c r="IA573" s="4"/>
      <c r="IB573" s="6"/>
      <c r="IC573" s="4"/>
      <c r="ID573" s="6"/>
      <c r="IE573" s="5"/>
      <c r="IF573" s="5"/>
      <c r="IG573" s="4"/>
      <c r="IH573" s="6"/>
      <c r="II573" s="4"/>
      <c r="IJ573" s="6"/>
      <c r="IK573" s="5"/>
      <c r="IL573" s="5"/>
      <c r="IM573" s="4"/>
      <c r="IN573" s="6"/>
      <c r="IO573" s="4"/>
      <c r="IP573" s="6"/>
      <c r="IQ573" s="5"/>
      <c r="IR573" s="5"/>
      <c r="IS573" s="4"/>
      <c r="IT573" s="6"/>
      <c r="IU573" s="4"/>
      <c r="IV573" s="6"/>
      <c r="IW573" s="5"/>
      <c r="IX573" s="5"/>
      <c r="IY573" s="4"/>
      <c r="IZ573" s="6"/>
      <c r="JA573" s="4"/>
      <c r="JB573" s="6"/>
      <c r="JC573" s="5"/>
      <c r="JD573" s="5"/>
      <c r="JE573" s="4"/>
      <c r="JF573" s="6"/>
      <c r="JG573" s="4"/>
      <c r="JH573" s="6"/>
      <c r="JI573" s="5"/>
      <c r="JJ573" s="5"/>
      <c r="JK573" s="4"/>
      <c r="JL573" s="6"/>
      <c r="JM573" s="4"/>
      <c r="JN573" s="6"/>
      <c r="JO573" s="5"/>
      <c r="JP573" s="5"/>
      <c r="JQ573" s="4"/>
      <c r="JR573" s="6"/>
      <c r="JS573" s="4"/>
      <c r="JT573" s="6"/>
      <c r="JU573" s="5"/>
      <c r="JV573" s="5"/>
      <c r="JW573" s="4"/>
      <c r="JX573" s="6"/>
      <c r="JY573" s="4"/>
      <c r="JZ573" s="6"/>
      <c r="KA573" s="5"/>
      <c r="KB573" s="5"/>
      <c r="KC573" s="4"/>
      <c r="KD573" s="6"/>
      <c r="KE573" s="4"/>
      <c r="KF573" s="6"/>
      <c r="KG573" s="5"/>
      <c r="KH573" s="5"/>
      <c r="KI573" s="4"/>
      <c r="KJ573" s="6"/>
      <c r="KK573" s="4"/>
      <c r="KL573" s="6"/>
      <c r="KM573" s="5"/>
      <c r="KN573" s="5"/>
    </row>
    <row r="574">
      <c r="A574" s="3" t="s">
        <v>85</v>
      </c>
      <c r="B574" s="3" t="s">
        <v>552</v>
      </c>
      <c r="C574" s="3" t="s">
        <v>522</v>
      </c>
      <c r="D574" s="3" t="s">
        <v>523</v>
      </c>
      <c r="E574" s="3" t="s">
        <v>555</v>
      </c>
      <c r="F574" s="3" t="s">
        <v>556</v>
      </c>
      <c r="G574" s="3" t="s">
        <v>557</v>
      </c>
      <c r="H574" s="3" t="s">
        <v>410</v>
      </c>
      <c r="I574" s="3" t="s">
        <v>1323</v>
      </c>
      <c r="J574" s="3" t="s">
        <v>1332</v>
      </c>
      <c r="K574" s="4">
        <v>3290</v>
      </c>
      <c r="L574" s="4">
        <f>=ROUNDDOWN(34.3423799582463,0)</f>
      </c>
      <c r="M574" s="4"/>
      <c r="N574" s="5">
        <v>1</v>
      </c>
      <c r="O574" s="4"/>
      <c r="P574" s="4">
        <f>=ROUNDDOWN({0},0)</f>
      </c>
      <c r="Q574" s="4"/>
      <c r="R574" s="5"/>
      <c r="S574" s="4">
        <v>64</v>
      </c>
      <c r="T574" s="6">
        <v>1603.67</v>
      </c>
      <c r="U574" s="4"/>
      <c r="V574" s="6"/>
      <c r="W574" s="5"/>
      <c r="X574" s="5"/>
      <c r="Y574" s="4">
        <v>13</v>
      </c>
      <c r="Z574" s="6">
        <v>310.1</v>
      </c>
      <c r="AA574" s="4"/>
      <c r="AB574" s="6"/>
      <c r="AC574" s="5"/>
      <c r="AD574" s="5"/>
      <c r="AE574" s="4">
        <v>4</v>
      </c>
      <c r="AF574" s="6">
        <v>91.96</v>
      </c>
      <c r="AG574" s="4"/>
      <c r="AH574" s="6"/>
      <c r="AI574" s="5"/>
      <c r="AJ574" s="5"/>
      <c r="AK574" s="4">
        <v>12</v>
      </c>
      <c r="AL574" s="6">
        <v>301.2</v>
      </c>
      <c r="AM574" s="4"/>
      <c r="AN574" s="6"/>
      <c r="AO574" s="5"/>
      <c r="AP574" s="5"/>
      <c r="AQ574" s="4">
        <v>9</v>
      </c>
      <c r="AR574" s="6">
        <v>240.61</v>
      </c>
      <c r="AS574" s="4"/>
      <c r="AT574" s="6"/>
      <c r="AU574" s="5"/>
      <c r="AV574" s="5"/>
      <c r="AW574" s="4">
        <v>5</v>
      </c>
      <c r="AX574" s="6">
        <v>110.4</v>
      </c>
      <c r="AY574" s="4"/>
      <c r="AZ574" s="6"/>
      <c r="BA574" s="5"/>
      <c r="BB574" s="5"/>
      <c r="BC574" s="4">
        <v>5</v>
      </c>
      <c r="BD574" s="6">
        <v>152.84</v>
      </c>
      <c r="BE574" s="4"/>
      <c r="BF574" s="6"/>
      <c r="BG574" s="5"/>
      <c r="BH574" s="5"/>
      <c r="BI574" s="4"/>
      <c r="BJ574" s="6"/>
      <c r="BK574" s="4"/>
      <c r="BL574" s="6"/>
      <c r="BM574" s="5"/>
      <c r="BN574" s="5"/>
      <c r="BO574" s="4">
        <v>4</v>
      </c>
      <c r="BP574" s="6">
        <v>91.98</v>
      </c>
      <c r="BQ574" s="4"/>
      <c r="BR574" s="6"/>
      <c r="BS574" s="5"/>
      <c r="BT574" s="5"/>
      <c r="BU574" s="4"/>
      <c r="BV574" s="6"/>
      <c r="BW574" s="4"/>
      <c r="BX574" s="6"/>
      <c r="BY574" s="5"/>
      <c r="BZ574" s="5"/>
      <c r="CA574" s="4"/>
      <c r="CB574" s="6"/>
      <c r="CC574" s="4"/>
      <c r="CD574" s="6"/>
      <c r="CE574" s="5"/>
      <c r="CF574" s="5"/>
      <c r="CG574" s="4">
        <v>11</v>
      </c>
      <c r="CH574" s="6">
        <v>283.55</v>
      </c>
      <c r="CI574" s="4"/>
      <c r="CJ574" s="6"/>
      <c r="CK574" s="5"/>
      <c r="CL574" s="5"/>
      <c r="CM574" s="4"/>
      <c r="CN574" s="6"/>
      <c r="CO574" s="4"/>
      <c r="CP574" s="6"/>
      <c r="CQ574" s="5"/>
      <c r="CR574" s="5"/>
      <c r="CS574" s="4"/>
      <c r="CT574" s="6"/>
      <c r="CU574" s="4"/>
      <c r="CV574" s="6"/>
      <c r="CW574" s="5"/>
      <c r="CX574" s="5"/>
      <c r="CY574" s="4"/>
      <c r="CZ574" s="6"/>
      <c r="DA574" s="4"/>
      <c r="DB574" s="6"/>
      <c r="DC574" s="5"/>
      <c r="DD574" s="5"/>
      <c r="DE574" s="4"/>
      <c r="DF574" s="6"/>
      <c r="DG574" s="4"/>
      <c r="DH574" s="6"/>
      <c r="DI574" s="5"/>
      <c r="DJ574" s="5"/>
      <c r="DK574" s="4"/>
      <c r="DL574" s="6"/>
      <c r="DM574" s="4"/>
      <c r="DN574" s="6"/>
      <c r="DO574" s="5"/>
      <c r="DP574" s="5"/>
      <c r="DQ574" s="4">
        <v>1</v>
      </c>
      <c r="DR574" s="6">
        <v>21.03</v>
      </c>
      <c r="DS574" s="4"/>
      <c r="DT574" s="6"/>
      <c r="DU574" s="5"/>
      <c r="DV574" s="5"/>
      <c r="DW574" s="4"/>
      <c r="DX574" s="6"/>
      <c r="DY574" s="4"/>
      <c r="DZ574" s="6"/>
      <c r="EA574" s="5"/>
      <c r="EB574" s="5"/>
      <c r="EC574" s="4"/>
      <c r="ED574" s="6"/>
      <c r="EE574" s="4"/>
      <c r="EF574" s="6"/>
      <c r="EG574" s="5"/>
      <c r="EH574" s="5"/>
      <c r="EI574" s="4"/>
      <c r="EJ574" s="6"/>
      <c r="EK574" s="4"/>
      <c r="EL574" s="6"/>
      <c r="EM574" s="5"/>
      <c r="EN574" s="5"/>
      <c r="EO574" s="4"/>
      <c r="EP574" s="6"/>
      <c r="EQ574" s="4"/>
      <c r="ER574" s="6"/>
      <c r="ES574" s="5"/>
      <c r="ET574" s="5"/>
      <c r="EU574" s="4"/>
      <c r="EV574" s="6"/>
      <c r="EW574" s="4"/>
      <c r="EX574" s="6"/>
      <c r="EY574" s="5"/>
      <c r="EZ574" s="5"/>
      <c r="FA574" s="4"/>
      <c r="FB574" s="6"/>
      <c r="FC574" s="4"/>
      <c r="FD574" s="6"/>
      <c r="FE574" s="5"/>
      <c r="FF574" s="5"/>
      <c r="FG574" s="4"/>
      <c r="FH574" s="6"/>
      <c r="FI574" s="4"/>
      <c r="FJ574" s="6"/>
      <c r="FK574" s="5"/>
      <c r="FL574" s="5"/>
      <c r="FM574" s="4"/>
      <c r="FN574" s="6"/>
      <c r="FO574" s="4"/>
      <c r="FP574" s="6"/>
      <c r="FQ574" s="5"/>
      <c r="FR574" s="5"/>
      <c r="FS574" s="4"/>
      <c r="FT574" s="6"/>
      <c r="FU574" s="4"/>
      <c r="FV574" s="6"/>
      <c r="FW574" s="5"/>
      <c r="FX574" s="5"/>
      <c r="FY574" s="4"/>
      <c r="FZ574" s="6"/>
      <c r="GA574" s="4"/>
      <c r="GB574" s="6"/>
      <c r="GC574" s="5"/>
      <c r="GD574" s="5"/>
      <c r="GE574" s="4"/>
      <c r="GF574" s="6"/>
      <c r="GG574" s="4"/>
      <c r="GH574" s="6"/>
      <c r="GI574" s="5"/>
      <c r="GJ574" s="5"/>
      <c r="GK574" s="4"/>
      <c r="GL574" s="6"/>
      <c r="GM574" s="4"/>
      <c r="GN574" s="6"/>
      <c r="GO574" s="5"/>
      <c r="GP574" s="5"/>
      <c r="GQ574" s="4"/>
      <c r="GR574" s="6"/>
      <c r="GS574" s="4"/>
      <c r="GT574" s="6"/>
      <c r="GU574" s="5"/>
      <c r="GV574" s="5"/>
      <c r="GW574" s="4"/>
      <c r="GX574" s="6"/>
      <c r="GY574" s="4"/>
      <c r="GZ574" s="6"/>
      <c r="HA574" s="5"/>
      <c r="HB574" s="5"/>
      <c r="HC574" s="4"/>
      <c r="HD574" s="6"/>
      <c r="HE574" s="4"/>
      <c r="HF574" s="6"/>
      <c r="HG574" s="5"/>
      <c r="HH574" s="5"/>
      <c r="HI574" s="4"/>
      <c r="HJ574" s="6"/>
      <c r="HK574" s="4"/>
      <c r="HL574" s="6"/>
      <c r="HM574" s="5"/>
      <c r="HN574" s="5"/>
      <c r="HO574" s="4"/>
      <c r="HP574" s="6"/>
      <c r="HQ574" s="4"/>
      <c r="HR574" s="6"/>
      <c r="HS574" s="5"/>
      <c r="HT574" s="5"/>
      <c r="HU574" s="4"/>
      <c r="HV574" s="6"/>
      <c r="HW574" s="4"/>
      <c r="HX574" s="6"/>
      <c r="HY574" s="5"/>
      <c r="HZ574" s="5"/>
      <c r="IA574" s="4"/>
      <c r="IB574" s="6"/>
      <c r="IC574" s="4"/>
      <c r="ID574" s="6"/>
      <c r="IE574" s="5"/>
      <c r="IF574" s="5"/>
      <c r="IG574" s="4"/>
      <c r="IH574" s="6"/>
      <c r="II574" s="4"/>
      <c r="IJ574" s="6"/>
      <c r="IK574" s="5"/>
      <c r="IL574" s="5"/>
      <c r="IM574" s="4"/>
      <c r="IN574" s="6"/>
      <c r="IO574" s="4"/>
      <c r="IP574" s="6"/>
      <c r="IQ574" s="5"/>
      <c r="IR574" s="5"/>
      <c r="IS574" s="4"/>
      <c r="IT574" s="6"/>
      <c r="IU574" s="4"/>
      <c r="IV574" s="6"/>
      <c r="IW574" s="5"/>
      <c r="IX574" s="5"/>
      <c r="IY574" s="4"/>
      <c r="IZ574" s="6"/>
      <c r="JA574" s="4"/>
      <c r="JB574" s="6"/>
      <c r="JC574" s="5"/>
      <c r="JD574" s="5"/>
      <c r="JE574" s="4"/>
      <c r="JF574" s="6"/>
      <c r="JG574" s="4"/>
      <c r="JH574" s="6"/>
      <c r="JI574" s="5"/>
      <c r="JJ574" s="5"/>
      <c r="JK574" s="4"/>
      <c r="JL574" s="6"/>
      <c r="JM574" s="4"/>
      <c r="JN574" s="6"/>
      <c r="JO574" s="5"/>
      <c r="JP574" s="5"/>
      <c r="JQ574" s="4"/>
      <c r="JR574" s="6"/>
      <c r="JS574" s="4"/>
      <c r="JT574" s="6"/>
      <c r="JU574" s="5"/>
      <c r="JV574" s="5"/>
      <c r="JW574" s="4"/>
      <c r="JX574" s="6"/>
      <c r="JY574" s="4"/>
      <c r="JZ574" s="6"/>
      <c r="KA574" s="5"/>
      <c r="KB574" s="5"/>
      <c r="KC574" s="4"/>
      <c r="KD574" s="6"/>
      <c r="KE574" s="4"/>
      <c r="KF574" s="6"/>
      <c r="KG574" s="5"/>
      <c r="KH574" s="5"/>
      <c r="KI574" s="4"/>
      <c r="KJ574" s="6"/>
      <c r="KK574" s="4"/>
      <c r="KL574" s="6"/>
      <c r="KM574" s="5"/>
      <c r="KN574" s="5"/>
    </row>
    <row r="575">
      <c r="A575" s="3" t="s">
        <v>85</v>
      </c>
      <c r="B575" s="3" t="s">
        <v>552</v>
      </c>
      <c r="C575" s="3" t="s">
        <v>522</v>
      </c>
      <c r="D575" s="3" t="s">
        <v>523</v>
      </c>
      <c r="E575" s="3" t="s">
        <v>555</v>
      </c>
      <c r="F575" s="3" t="s">
        <v>556</v>
      </c>
      <c r="G575" s="3" t="s">
        <v>557</v>
      </c>
      <c r="H575" s="3" t="s">
        <v>410</v>
      </c>
      <c r="I575" s="3" t="s">
        <v>1346</v>
      </c>
      <c r="J575" s="3" t="s">
        <v>1332</v>
      </c>
      <c r="K575" s="4">
        <v>2460</v>
      </c>
      <c r="L575" s="4">
        <f>=ROUNDDOWN(44.4043321299639,0)</f>
      </c>
      <c r="M575" s="4"/>
      <c r="N575" s="5">
        <v>1</v>
      </c>
      <c r="O575" s="4"/>
      <c r="P575" s="4">
        <f>=ROUNDDOWN({0},0)</f>
      </c>
      <c r="Q575" s="4"/>
      <c r="R575" s="5"/>
      <c r="S575" s="4">
        <v>50</v>
      </c>
      <c r="T575" s="6">
        <v>1268.71</v>
      </c>
      <c r="U575" s="4"/>
      <c r="V575" s="6"/>
      <c r="W575" s="5"/>
      <c r="X575" s="5"/>
      <c r="Y575" s="4">
        <v>24</v>
      </c>
      <c r="Z575" s="6">
        <v>577.38</v>
      </c>
      <c r="AA575" s="4"/>
      <c r="AB575" s="6"/>
      <c r="AC575" s="5"/>
      <c r="AD575" s="5"/>
      <c r="AE575" s="4"/>
      <c r="AF575" s="6"/>
      <c r="AG575" s="4"/>
      <c r="AH575" s="6"/>
      <c r="AI575" s="5"/>
      <c r="AJ575" s="5"/>
      <c r="AK575" s="4">
        <v>4</v>
      </c>
      <c r="AL575" s="6">
        <v>103.5</v>
      </c>
      <c r="AM575" s="4"/>
      <c r="AN575" s="6"/>
      <c r="AO575" s="5"/>
      <c r="AP575" s="5"/>
      <c r="AQ575" s="4">
        <v>12</v>
      </c>
      <c r="AR575" s="6">
        <v>331.64</v>
      </c>
      <c r="AS575" s="4"/>
      <c r="AT575" s="6"/>
      <c r="AU575" s="5"/>
      <c r="AV575" s="5"/>
      <c r="AW575" s="4">
        <v>3</v>
      </c>
      <c r="AX575" s="6">
        <v>57.6</v>
      </c>
      <c r="AY575" s="4"/>
      <c r="AZ575" s="6"/>
      <c r="BA575" s="5"/>
      <c r="BB575" s="5"/>
      <c r="BC575" s="4">
        <v>2</v>
      </c>
      <c r="BD575" s="6">
        <v>85.35</v>
      </c>
      <c r="BE575" s="4"/>
      <c r="BF575" s="6"/>
      <c r="BG575" s="5"/>
      <c r="BH575" s="5"/>
      <c r="BI575" s="4"/>
      <c r="BJ575" s="6"/>
      <c r="BK575" s="4"/>
      <c r="BL575" s="6"/>
      <c r="BM575" s="5"/>
      <c r="BN575" s="5"/>
      <c r="BO575" s="4">
        <v>1</v>
      </c>
      <c r="BP575" s="6">
        <v>21.24</v>
      </c>
      <c r="BQ575" s="4"/>
      <c r="BR575" s="6"/>
      <c r="BS575" s="5"/>
      <c r="BT575" s="5"/>
      <c r="BU575" s="4"/>
      <c r="BV575" s="6"/>
      <c r="BW575" s="4"/>
      <c r="BX575" s="6"/>
      <c r="BY575" s="5"/>
      <c r="BZ575" s="5"/>
      <c r="CA575" s="4"/>
      <c r="CB575" s="6"/>
      <c r="CC575" s="4"/>
      <c r="CD575" s="6"/>
      <c r="CE575" s="5"/>
      <c r="CF575" s="5"/>
      <c r="CG575" s="4">
        <v>1</v>
      </c>
      <c r="CH575" s="6">
        <v>23.29</v>
      </c>
      <c r="CI575" s="4"/>
      <c r="CJ575" s="6"/>
      <c r="CK575" s="5"/>
      <c r="CL575" s="5"/>
      <c r="CM575" s="4"/>
      <c r="CN575" s="6"/>
      <c r="CO575" s="4"/>
      <c r="CP575" s="6"/>
      <c r="CQ575" s="5"/>
      <c r="CR575" s="5"/>
      <c r="CS575" s="4">
        <v>1</v>
      </c>
      <c r="CT575" s="6">
        <v>26.65</v>
      </c>
      <c r="CU575" s="4"/>
      <c r="CV575" s="6"/>
      <c r="CW575" s="5"/>
      <c r="CX575" s="5"/>
      <c r="CY575" s="4"/>
      <c r="CZ575" s="6"/>
      <c r="DA575" s="4"/>
      <c r="DB575" s="6"/>
      <c r="DC575" s="5"/>
      <c r="DD575" s="5"/>
      <c r="DE575" s="4"/>
      <c r="DF575" s="6"/>
      <c r="DG575" s="4"/>
      <c r="DH575" s="6"/>
      <c r="DI575" s="5"/>
      <c r="DJ575" s="5"/>
      <c r="DK575" s="4"/>
      <c r="DL575" s="6"/>
      <c r="DM575" s="4"/>
      <c r="DN575" s="6"/>
      <c r="DO575" s="5"/>
      <c r="DP575" s="5"/>
      <c r="DQ575" s="4">
        <v>2</v>
      </c>
      <c r="DR575" s="6">
        <v>42.06</v>
      </c>
      <c r="DS575" s="4"/>
      <c r="DT575" s="6"/>
      <c r="DU575" s="5"/>
      <c r="DV575" s="5"/>
      <c r="DW575" s="4"/>
      <c r="DX575" s="6"/>
      <c r="DY575" s="4"/>
      <c r="DZ575" s="6"/>
      <c r="EA575" s="5"/>
      <c r="EB575" s="5"/>
      <c r="EC575" s="4"/>
      <c r="ED575" s="6"/>
      <c r="EE575" s="4"/>
      <c r="EF575" s="6"/>
      <c r="EG575" s="5"/>
      <c r="EH575" s="5"/>
      <c r="EI575" s="4"/>
      <c r="EJ575" s="6"/>
      <c r="EK575" s="4"/>
      <c r="EL575" s="6"/>
      <c r="EM575" s="5"/>
      <c r="EN575" s="5"/>
      <c r="EO575" s="4"/>
      <c r="EP575" s="6"/>
      <c r="EQ575" s="4"/>
      <c r="ER575" s="6"/>
      <c r="ES575" s="5"/>
      <c r="ET575" s="5"/>
      <c r="EU575" s="4"/>
      <c r="EV575" s="6"/>
      <c r="EW575" s="4"/>
      <c r="EX575" s="6"/>
      <c r="EY575" s="5"/>
      <c r="EZ575" s="5"/>
      <c r="FA575" s="4"/>
      <c r="FB575" s="6"/>
      <c r="FC575" s="4"/>
      <c r="FD575" s="6"/>
      <c r="FE575" s="5"/>
      <c r="FF575" s="5"/>
      <c r="FG575" s="4"/>
      <c r="FH575" s="6"/>
      <c r="FI575" s="4"/>
      <c r="FJ575" s="6"/>
      <c r="FK575" s="5"/>
      <c r="FL575" s="5"/>
      <c r="FM575" s="4"/>
      <c r="FN575" s="6"/>
      <c r="FO575" s="4"/>
      <c r="FP575" s="6"/>
      <c r="FQ575" s="5"/>
      <c r="FR575" s="5"/>
      <c r="FS575" s="4"/>
      <c r="FT575" s="6"/>
      <c r="FU575" s="4"/>
      <c r="FV575" s="6"/>
      <c r="FW575" s="5"/>
      <c r="FX575" s="5"/>
      <c r="FY575" s="4"/>
      <c r="FZ575" s="6"/>
      <c r="GA575" s="4"/>
      <c r="GB575" s="6"/>
      <c r="GC575" s="5"/>
      <c r="GD575" s="5"/>
      <c r="GE575" s="4"/>
      <c r="GF575" s="6"/>
      <c r="GG575" s="4"/>
      <c r="GH575" s="6"/>
      <c r="GI575" s="5"/>
      <c r="GJ575" s="5"/>
      <c r="GK575" s="4"/>
      <c r="GL575" s="6"/>
      <c r="GM575" s="4"/>
      <c r="GN575" s="6"/>
      <c r="GO575" s="5"/>
      <c r="GP575" s="5"/>
      <c r="GQ575" s="4"/>
      <c r="GR575" s="6"/>
      <c r="GS575" s="4"/>
      <c r="GT575" s="6"/>
      <c r="GU575" s="5"/>
      <c r="GV575" s="5"/>
      <c r="GW575" s="4"/>
      <c r="GX575" s="6"/>
      <c r="GY575" s="4"/>
      <c r="GZ575" s="6"/>
      <c r="HA575" s="5"/>
      <c r="HB575" s="5"/>
      <c r="HC575" s="4"/>
      <c r="HD575" s="6"/>
      <c r="HE575" s="4"/>
      <c r="HF575" s="6"/>
      <c r="HG575" s="5"/>
      <c r="HH575" s="5"/>
      <c r="HI575" s="4"/>
      <c r="HJ575" s="6"/>
      <c r="HK575" s="4"/>
      <c r="HL575" s="6"/>
      <c r="HM575" s="5"/>
      <c r="HN575" s="5"/>
      <c r="HO575" s="4"/>
      <c r="HP575" s="6"/>
      <c r="HQ575" s="4"/>
      <c r="HR575" s="6"/>
      <c r="HS575" s="5"/>
      <c r="HT575" s="5"/>
      <c r="HU575" s="4"/>
      <c r="HV575" s="6"/>
      <c r="HW575" s="4"/>
      <c r="HX575" s="6"/>
      <c r="HY575" s="5"/>
      <c r="HZ575" s="5"/>
      <c r="IA575" s="4"/>
      <c r="IB575" s="6"/>
      <c r="IC575" s="4"/>
      <c r="ID575" s="6"/>
      <c r="IE575" s="5"/>
      <c r="IF575" s="5"/>
      <c r="IG575" s="4"/>
      <c r="IH575" s="6"/>
      <c r="II575" s="4"/>
      <c r="IJ575" s="6"/>
      <c r="IK575" s="5"/>
      <c r="IL575" s="5"/>
      <c r="IM575" s="4"/>
      <c r="IN575" s="6"/>
      <c r="IO575" s="4"/>
      <c r="IP575" s="6"/>
      <c r="IQ575" s="5"/>
      <c r="IR575" s="5"/>
      <c r="IS575" s="4"/>
      <c r="IT575" s="6"/>
      <c r="IU575" s="4"/>
      <c r="IV575" s="6"/>
      <c r="IW575" s="5"/>
      <c r="IX575" s="5"/>
      <c r="IY575" s="4"/>
      <c r="IZ575" s="6"/>
      <c r="JA575" s="4"/>
      <c r="JB575" s="6"/>
      <c r="JC575" s="5"/>
      <c r="JD575" s="5"/>
      <c r="JE575" s="4"/>
      <c r="JF575" s="6"/>
      <c r="JG575" s="4"/>
      <c r="JH575" s="6"/>
      <c r="JI575" s="5"/>
      <c r="JJ575" s="5"/>
      <c r="JK575" s="4"/>
      <c r="JL575" s="6"/>
      <c r="JM575" s="4"/>
      <c r="JN575" s="6"/>
      <c r="JO575" s="5"/>
      <c r="JP575" s="5"/>
      <c r="JQ575" s="4"/>
      <c r="JR575" s="6"/>
      <c r="JS575" s="4"/>
      <c r="JT575" s="6"/>
      <c r="JU575" s="5"/>
      <c r="JV575" s="5"/>
      <c r="JW575" s="4"/>
      <c r="JX575" s="6"/>
      <c r="JY575" s="4"/>
      <c r="JZ575" s="6"/>
      <c r="KA575" s="5"/>
      <c r="KB575" s="5"/>
      <c r="KC575" s="4"/>
      <c r="KD575" s="6"/>
      <c r="KE575" s="4"/>
      <c r="KF575" s="6"/>
      <c r="KG575" s="5"/>
      <c r="KH575" s="5"/>
      <c r="KI575" s="4"/>
      <c r="KJ575" s="6"/>
      <c r="KK575" s="4"/>
      <c r="KL575" s="6"/>
      <c r="KM575" s="5"/>
      <c r="KN575" s="5"/>
    </row>
    <row r="576">
      <c r="A576" s="3" t="s">
        <v>85</v>
      </c>
      <c r="B576" s="3" t="s">
        <v>552</v>
      </c>
      <c r="C576" s="3" t="s">
        <v>522</v>
      </c>
      <c r="D576" s="3" t="s">
        <v>523</v>
      </c>
      <c r="E576" s="3" t="s">
        <v>555</v>
      </c>
      <c r="F576" s="3" t="s">
        <v>556</v>
      </c>
      <c r="G576" s="3" t="s">
        <v>557</v>
      </c>
      <c r="H576" s="3" t="s">
        <v>410</v>
      </c>
      <c r="I576" s="3" t="s">
        <v>1399</v>
      </c>
      <c r="J576" s="3" t="s">
        <v>1307</v>
      </c>
      <c r="K576" s="4">
        <v>1515</v>
      </c>
      <c r="L576" s="4">
        <f>=ROUNDDOWN(35.7311320754717,0)</f>
      </c>
      <c r="M576" s="4"/>
      <c r="N576" s="5">
        <v>1</v>
      </c>
      <c r="O576" s="4"/>
      <c r="P576" s="4">
        <f>=ROUNDDOWN({0},0)</f>
      </c>
      <c r="Q576" s="4"/>
      <c r="R576" s="5"/>
      <c r="S576" s="4">
        <v>41</v>
      </c>
      <c r="T576" s="6">
        <v>993.47</v>
      </c>
      <c r="U576" s="4"/>
      <c r="V576" s="6"/>
      <c r="W576" s="5"/>
      <c r="X576" s="5"/>
      <c r="Y576" s="4">
        <v>19</v>
      </c>
      <c r="Z576" s="6">
        <v>442.09</v>
      </c>
      <c r="AA576" s="4"/>
      <c r="AB576" s="6"/>
      <c r="AC576" s="5"/>
      <c r="AD576" s="5"/>
      <c r="AE576" s="4">
        <v>1</v>
      </c>
      <c r="AF576" s="6">
        <v>22.32</v>
      </c>
      <c r="AG576" s="4"/>
      <c r="AH576" s="6"/>
      <c r="AI576" s="5"/>
      <c r="AJ576" s="5"/>
      <c r="AK576" s="4"/>
      <c r="AL576" s="6"/>
      <c r="AM576" s="4"/>
      <c r="AN576" s="6"/>
      <c r="AO576" s="5"/>
      <c r="AP576" s="5"/>
      <c r="AQ576" s="4">
        <v>6</v>
      </c>
      <c r="AR576" s="6">
        <v>165.82</v>
      </c>
      <c r="AS576" s="4"/>
      <c r="AT576" s="6"/>
      <c r="AU576" s="5"/>
      <c r="AV576" s="5"/>
      <c r="AW576" s="4">
        <v>8</v>
      </c>
      <c r="AX576" s="6">
        <v>168</v>
      </c>
      <c r="AY576" s="4"/>
      <c r="AZ576" s="6"/>
      <c r="BA576" s="5"/>
      <c r="BB576" s="5"/>
      <c r="BC576" s="4"/>
      <c r="BD576" s="6"/>
      <c r="BE576" s="4"/>
      <c r="BF576" s="6"/>
      <c r="BG576" s="5"/>
      <c r="BH576" s="5"/>
      <c r="BI576" s="4"/>
      <c r="BJ576" s="6"/>
      <c r="BK576" s="4"/>
      <c r="BL576" s="6"/>
      <c r="BM576" s="5"/>
      <c r="BN576" s="5"/>
      <c r="BO576" s="4">
        <v>1</v>
      </c>
      <c r="BP576" s="6">
        <v>21.24</v>
      </c>
      <c r="BQ576" s="4"/>
      <c r="BR576" s="6"/>
      <c r="BS576" s="5"/>
      <c r="BT576" s="5"/>
      <c r="BU576" s="4"/>
      <c r="BV576" s="6"/>
      <c r="BW576" s="4"/>
      <c r="BX576" s="6"/>
      <c r="BY576" s="5"/>
      <c r="BZ576" s="5"/>
      <c r="CA576" s="4"/>
      <c r="CB576" s="6"/>
      <c r="CC576" s="4"/>
      <c r="CD576" s="6"/>
      <c r="CE576" s="5"/>
      <c r="CF576" s="5"/>
      <c r="CG576" s="4">
        <v>2</v>
      </c>
      <c r="CH576" s="6">
        <v>60.98</v>
      </c>
      <c r="CI576" s="4"/>
      <c r="CJ576" s="6"/>
      <c r="CK576" s="5"/>
      <c r="CL576" s="5"/>
      <c r="CM576" s="4">
        <v>1</v>
      </c>
      <c r="CN576" s="6">
        <v>42.99</v>
      </c>
      <c r="CO576" s="4"/>
      <c r="CP576" s="6"/>
      <c r="CQ576" s="5"/>
      <c r="CR576" s="5"/>
      <c r="CS576" s="4"/>
      <c r="CT576" s="6"/>
      <c r="CU576" s="4"/>
      <c r="CV576" s="6"/>
      <c r="CW576" s="5"/>
      <c r="CX576" s="5"/>
      <c r="CY576" s="4"/>
      <c r="CZ576" s="6"/>
      <c r="DA576" s="4"/>
      <c r="DB576" s="6"/>
      <c r="DC576" s="5"/>
      <c r="DD576" s="5"/>
      <c r="DE576" s="4"/>
      <c r="DF576" s="6"/>
      <c r="DG576" s="4"/>
      <c r="DH576" s="6"/>
      <c r="DI576" s="5"/>
      <c r="DJ576" s="5"/>
      <c r="DK576" s="4"/>
      <c r="DL576" s="6"/>
      <c r="DM576" s="4"/>
      <c r="DN576" s="6"/>
      <c r="DO576" s="5"/>
      <c r="DP576" s="5"/>
      <c r="DQ576" s="4">
        <v>3</v>
      </c>
      <c r="DR576" s="6">
        <v>70.03</v>
      </c>
      <c r="DS576" s="4"/>
      <c r="DT576" s="6"/>
      <c r="DU576" s="5"/>
      <c r="DV576" s="5"/>
      <c r="DW576" s="4"/>
      <c r="DX576" s="6"/>
      <c r="DY576" s="4"/>
      <c r="DZ576" s="6"/>
      <c r="EA576" s="5"/>
      <c r="EB576" s="5"/>
      <c r="EC576" s="4"/>
      <c r="ED576" s="6"/>
      <c r="EE576" s="4"/>
      <c r="EF576" s="6"/>
      <c r="EG576" s="5"/>
      <c r="EH576" s="5"/>
      <c r="EI576" s="4"/>
      <c r="EJ576" s="6"/>
      <c r="EK576" s="4"/>
      <c r="EL576" s="6"/>
      <c r="EM576" s="5"/>
      <c r="EN576" s="5"/>
      <c r="EO576" s="4"/>
      <c r="EP576" s="6"/>
      <c r="EQ576" s="4"/>
      <c r="ER576" s="6"/>
      <c r="ES576" s="5"/>
      <c r="ET576" s="5"/>
      <c r="EU576" s="4"/>
      <c r="EV576" s="6"/>
      <c r="EW576" s="4"/>
      <c r="EX576" s="6"/>
      <c r="EY576" s="5"/>
      <c r="EZ576" s="5"/>
      <c r="FA576" s="4"/>
      <c r="FB576" s="6"/>
      <c r="FC576" s="4"/>
      <c r="FD576" s="6"/>
      <c r="FE576" s="5"/>
      <c r="FF576" s="5"/>
      <c r="FG576" s="4"/>
      <c r="FH576" s="6"/>
      <c r="FI576" s="4"/>
      <c r="FJ576" s="6"/>
      <c r="FK576" s="5"/>
      <c r="FL576" s="5"/>
      <c r="FM576" s="4"/>
      <c r="FN576" s="6"/>
      <c r="FO576" s="4"/>
      <c r="FP576" s="6"/>
      <c r="FQ576" s="5"/>
      <c r="FR576" s="5"/>
      <c r="FS576" s="4"/>
      <c r="FT576" s="6"/>
      <c r="FU576" s="4"/>
      <c r="FV576" s="6"/>
      <c r="FW576" s="5"/>
      <c r="FX576" s="5"/>
      <c r="FY576" s="4"/>
      <c r="FZ576" s="6"/>
      <c r="GA576" s="4"/>
      <c r="GB576" s="6"/>
      <c r="GC576" s="5"/>
      <c r="GD576" s="5"/>
      <c r="GE576" s="4"/>
      <c r="GF576" s="6"/>
      <c r="GG576" s="4"/>
      <c r="GH576" s="6"/>
      <c r="GI576" s="5"/>
      <c r="GJ576" s="5"/>
      <c r="GK576" s="4"/>
      <c r="GL576" s="6"/>
      <c r="GM576" s="4"/>
      <c r="GN576" s="6"/>
      <c r="GO576" s="5"/>
      <c r="GP576" s="5"/>
      <c r="GQ576" s="4"/>
      <c r="GR576" s="6"/>
      <c r="GS576" s="4"/>
      <c r="GT576" s="6"/>
      <c r="GU576" s="5"/>
      <c r="GV576" s="5"/>
      <c r="GW576" s="4"/>
      <c r="GX576" s="6"/>
      <c r="GY576" s="4"/>
      <c r="GZ576" s="6"/>
      <c r="HA576" s="5"/>
      <c r="HB576" s="5"/>
      <c r="HC576" s="4"/>
      <c r="HD576" s="6"/>
      <c r="HE576" s="4"/>
      <c r="HF576" s="6"/>
      <c r="HG576" s="5"/>
      <c r="HH576" s="5"/>
      <c r="HI576" s="4"/>
      <c r="HJ576" s="6"/>
      <c r="HK576" s="4"/>
      <c r="HL576" s="6"/>
      <c r="HM576" s="5"/>
      <c r="HN576" s="5"/>
      <c r="HO576" s="4"/>
      <c r="HP576" s="6"/>
      <c r="HQ576" s="4"/>
      <c r="HR576" s="6"/>
      <c r="HS576" s="5"/>
      <c r="HT576" s="5"/>
      <c r="HU576" s="4"/>
      <c r="HV576" s="6"/>
      <c r="HW576" s="4"/>
      <c r="HX576" s="6"/>
      <c r="HY576" s="5"/>
      <c r="HZ576" s="5"/>
      <c r="IA576" s="4"/>
      <c r="IB576" s="6"/>
      <c r="IC576" s="4"/>
      <c r="ID576" s="6"/>
      <c r="IE576" s="5"/>
      <c r="IF576" s="5"/>
      <c r="IG576" s="4"/>
      <c r="IH576" s="6"/>
      <c r="II576" s="4"/>
      <c r="IJ576" s="6"/>
      <c r="IK576" s="5"/>
      <c r="IL576" s="5"/>
      <c r="IM576" s="4"/>
      <c r="IN576" s="6"/>
      <c r="IO576" s="4"/>
      <c r="IP576" s="6"/>
      <c r="IQ576" s="5"/>
      <c r="IR576" s="5"/>
      <c r="IS576" s="4"/>
      <c r="IT576" s="6"/>
      <c r="IU576" s="4"/>
      <c r="IV576" s="6"/>
      <c r="IW576" s="5"/>
      <c r="IX576" s="5"/>
      <c r="IY576" s="4"/>
      <c r="IZ576" s="6"/>
      <c r="JA576" s="4"/>
      <c r="JB576" s="6"/>
      <c r="JC576" s="5"/>
      <c r="JD576" s="5"/>
      <c r="JE576" s="4"/>
      <c r="JF576" s="6"/>
      <c r="JG576" s="4"/>
      <c r="JH576" s="6"/>
      <c r="JI576" s="5"/>
      <c r="JJ576" s="5"/>
      <c r="JK576" s="4"/>
      <c r="JL576" s="6"/>
      <c r="JM576" s="4"/>
      <c r="JN576" s="6"/>
      <c r="JO576" s="5"/>
      <c r="JP576" s="5"/>
      <c r="JQ576" s="4"/>
      <c r="JR576" s="6"/>
      <c r="JS576" s="4"/>
      <c r="JT576" s="6"/>
      <c r="JU576" s="5"/>
      <c r="JV576" s="5"/>
      <c r="JW576" s="4"/>
      <c r="JX576" s="6"/>
      <c r="JY576" s="4"/>
      <c r="JZ576" s="6"/>
      <c r="KA576" s="5"/>
      <c r="KB576" s="5"/>
      <c r="KC576" s="4"/>
      <c r="KD576" s="6"/>
      <c r="KE576" s="4"/>
      <c r="KF576" s="6"/>
      <c r="KG576" s="5"/>
      <c r="KH576" s="5"/>
      <c r="KI576" s="4"/>
      <c r="KJ576" s="6"/>
      <c r="KK576" s="4"/>
      <c r="KL576" s="6"/>
      <c r="KM576" s="5"/>
      <c r="KN576" s="5"/>
    </row>
    <row r="577">
      <c r="A577" s="3" t="s">
        <v>85</v>
      </c>
      <c r="B577" s="3" t="s">
        <v>552</v>
      </c>
      <c r="C577" s="3" t="s">
        <v>522</v>
      </c>
      <c r="D577" s="3" t="s">
        <v>523</v>
      </c>
      <c r="E577" s="3" t="s">
        <v>555</v>
      </c>
      <c r="F577" s="3" t="s">
        <v>556</v>
      </c>
      <c r="G577" s="3" t="s">
        <v>557</v>
      </c>
      <c r="H577" s="3" t="s">
        <v>96</v>
      </c>
      <c r="I577" s="3" t="s">
        <v>1312</v>
      </c>
      <c r="J577" s="3" t="s">
        <v>1400</v>
      </c>
      <c r="K577" s="4">
        <v>1278</v>
      </c>
      <c r="L577" s="4">
        <f>=ROUNDDOWN(255.6,0)</f>
      </c>
      <c r="M577" s="4"/>
      <c r="N577" s="5"/>
      <c r="O577" s="4"/>
      <c r="P577" s="4">
        <f>=ROUNDDOWN({0},0)</f>
      </c>
      <c r="Q577" s="4"/>
      <c r="R577" s="5"/>
      <c r="S577" s="4"/>
      <c r="T577" s="6"/>
      <c r="U577" s="4"/>
      <c r="V577" s="6"/>
      <c r="W577" s="5"/>
      <c r="X577" s="5"/>
      <c r="Y577" s="4"/>
      <c r="Z577" s="6"/>
      <c r="AA577" s="4"/>
      <c r="AB577" s="6"/>
      <c r="AC577" s="5"/>
      <c r="AD577" s="5"/>
      <c r="AE577" s="4"/>
      <c r="AF577" s="6"/>
      <c r="AG577" s="4"/>
      <c r="AH577" s="6"/>
      <c r="AI577" s="5"/>
      <c r="AJ577" s="5"/>
      <c r="AK577" s="4"/>
      <c r="AL577" s="6"/>
      <c r="AM577" s="4"/>
      <c r="AN577" s="6"/>
      <c r="AO577" s="5"/>
      <c r="AP577" s="5"/>
      <c r="AQ577" s="4"/>
      <c r="AR577" s="6"/>
      <c r="AS577" s="4"/>
      <c r="AT577" s="6"/>
      <c r="AU577" s="5"/>
      <c r="AV577" s="5"/>
      <c r="AW577" s="4"/>
      <c r="AX577" s="6"/>
      <c r="AY577" s="4"/>
      <c r="AZ577" s="6"/>
      <c r="BA577" s="5"/>
      <c r="BB577" s="5"/>
      <c r="BC577" s="4"/>
      <c r="BD577" s="6"/>
      <c r="BE577" s="4"/>
      <c r="BF577" s="6"/>
      <c r="BG577" s="5"/>
      <c r="BH577" s="5"/>
      <c r="BI577" s="4"/>
      <c r="BJ577" s="6"/>
      <c r="BK577" s="4"/>
      <c r="BL577" s="6"/>
      <c r="BM577" s="5"/>
      <c r="BN577" s="5"/>
      <c r="BO577" s="4"/>
      <c r="BP577" s="6"/>
      <c r="BQ577" s="4"/>
      <c r="BR577" s="6"/>
      <c r="BS577" s="5"/>
      <c r="BT577" s="5"/>
      <c r="BU577" s="4"/>
      <c r="BV577" s="6"/>
      <c r="BW577" s="4"/>
      <c r="BX577" s="6"/>
      <c r="BY577" s="5"/>
      <c r="BZ577" s="5"/>
      <c r="CA577" s="4"/>
      <c r="CB577" s="6"/>
      <c r="CC577" s="4"/>
      <c r="CD577" s="6"/>
      <c r="CE577" s="5"/>
      <c r="CF577" s="5"/>
      <c r="CG577" s="4"/>
      <c r="CH577" s="6"/>
      <c r="CI577" s="4"/>
      <c r="CJ577" s="6"/>
      <c r="CK577" s="5"/>
      <c r="CL577" s="5"/>
      <c r="CM577" s="4"/>
      <c r="CN577" s="6"/>
      <c r="CO577" s="4"/>
      <c r="CP577" s="6"/>
      <c r="CQ577" s="5"/>
      <c r="CR577" s="5"/>
      <c r="CS577" s="4"/>
      <c r="CT577" s="6"/>
      <c r="CU577" s="4"/>
      <c r="CV577" s="6"/>
      <c r="CW577" s="5"/>
      <c r="CX577" s="5"/>
      <c r="CY577" s="4"/>
      <c r="CZ577" s="6"/>
      <c r="DA577" s="4"/>
      <c r="DB577" s="6"/>
      <c r="DC577" s="5"/>
      <c r="DD577" s="5"/>
      <c r="DE577" s="4"/>
      <c r="DF577" s="6"/>
      <c r="DG577" s="4"/>
      <c r="DH577" s="6"/>
      <c r="DI577" s="5"/>
      <c r="DJ577" s="5"/>
      <c r="DK577" s="4"/>
      <c r="DL577" s="6"/>
      <c r="DM577" s="4"/>
      <c r="DN577" s="6"/>
      <c r="DO577" s="5"/>
      <c r="DP577" s="5"/>
      <c r="DQ577" s="4"/>
      <c r="DR577" s="6"/>
      <c r="DS577" s="4"/>
      <c r="DT577" s="6"/>
      <c r="DU577" s="5"/>
      <c r="DV577" s="5"/>
      <c r="DW577" s="4"/>
      <c r="DX577" s="6"/>
      <c r="DY577" s="4"/>
      <c r="DZ577" s="6"/>
      <c r="EA577" s="5"/>
      <c r="EB577" s="5"/>
      <c r="EC577" s="4"/>
      <c r="ED577" s="6"/>
      <c r="EE577" s="4"/>
      <c r="EF577" s="6"/>
      <c r="EG577" s="5"/>
      <c r="EH577" s="5"/>
      <c r="EI577" s="4"/>
      <c r="EJ577" s="6"/>
      <c r="EK577" s="4"/>
      <c r="EL577" s="6"/>
      <c r="EM577" s="5"/>
      <c r="EN577" s="5"/>
      <c r="EO577" s="4"/>
      <c r="EP577" s="6"/>
      <c r="EQ577" s="4"/>
      <c r="ER577" s="6"/>
      <c r="ES577" s="5"/>
      <c r="ET577" s="5"/>
      <c r="EU577" s="4"/>
      <c r="EV577" s="6"/>
      <c r="EW577" s="4"/>
      <c r="EX577" s="6"/>
      <c r="EY577" s="5"/>
      <c r="EZ577" s="5"/>
      <c r="FA577" s="4"/>
      <c r="FB577" s="6"/>
      <c r="FC577" s="4"/>
      <c r="FD577" s="6"/>
      <c r="FE577" s="5"/>
      <c r="FF577" s="5"/>
      <c r="FG577" s="4"/>
      <c r="FH577" s="6"/>
      <c r="FI577" s="4"/>
      <c r="FJ577" s="6"/>
      <c r="FK577" s="5"/>
      <c r="FL577" s="5"/>
      <c r="FM577" s="4"/>
      <c r="FN577" s="6"/>
      <c r="FO577" s="4"/>
      <c r="FP577" s="6"/>
      <c r="FQ577" s="5"/>
      <c r="FR577" s="5"/>
      <c r="FS577" s="4"/>
      <c r="FT577" s="6"/>
      <c r="FU577" s="4"/>
      <c r="FV577" s="6"/>
      <c r="FW577" s="5"/>
      <c r="FX577" s="5"/>
      <c r="FY577" s="4"/>
      <c r="FZ577" s="6"/>
      <c r="GA577" s="4"/>
      <c r="GB577" s="6"/>
      <c r="GC577" s="5"/>
      <c r="GD577" s="5"/>
      <c r="GE577" s="4"/>
      <c r="GF577" s="6"/>
      <c r="GG577" s="4"/>
      <c r="GH577" s="6"/>
      <c r="GI577" s="5"/>
      <c r="GJ577" s="5"/>
      <c r="GK577" s="4"/>
      <c r="GL577" s="6"/>
      <c r="GM577" s="4"/>
      <c r="GN577" s="6"/>
      <c r="GO577" s="5"/>
      <c r="GP577" s="5"/>
      <c r="GQ577" s="4"/>
      <c r="GR577" s="6"/>
      <c r="GS577" s="4"/>
      <c r="GT577" s="6"/>
      <c r="GU577" s="5"/>
      <c r="GV577" s="5"/>
      <c r="GW577" s="4"/>
      <c r="GX577" s="6"/>
      <c r="GY577" s="4"/>
      <c r="GZ577" s="6"/>
      <c r="HA577" s="5"/>
      <c r="HB577" s="5"/>
      <c r="HC577" s="4"/>
      <c r="HD577" s="6"/>
      <c r="HE577" s="4"/>
      <c r="HF577" s="6"/>
      <c r="HG577" s="5"/>
      <c r="HH577" s="5"/>
      <c r="HI577" s="4"/>
      <c r="HJ577" s="6"/>
      <c r="HK577" s="4"/>
      <c r="HL577" s="6"/>
      <c r="HM577" s="5"/>
      <c r="HN577" s="5"/>
      <c r="HO577" s="4"/>
      <c r="HP577" s="6"/>
      <c r="HQ577" s="4"/>
      <c r="HR577" s="6"/>
      <c r="HS577" s="5"/>
      <c r="HT577" s="5"/>
      <c r="HU577" s="4"/>
      <c r="HV577" s="6"/>
      <c r="HW577" s="4"/>
      <c r="HX577" s="6"/>
      <c r="HY577" s="5"/>
      <c r="HZ577" s="5"/>
      <c r="IA577" s="4"/>
      <c r="IB577" s="6"/>
      <c r="IC577" s="4"/>
      <c r="ID577" s="6"/>
      <c r="IE577" s="5"/>
      <c r="IF577" s="5"/>
      <c r="IG577" s="4"/>
      <c r="IH577" s="6"/>
      <c r="II577" s="4"/>
      <c r="IJ577" s="6"/>
      <c r="IK577" s="5"/>
      <c r="IL577" s="5"/>
      <c r="IM577" s="4"/>
      <c r="IN577" s="6"/>
      <c r="IO577" s="4"/>
      <c r="IP577" s="6"/>
      <c r="IQ577" s="5"/>
      <c r="IR577" s="5"/>
      <c r="IS577" s="4"/>
      <c r="IT577" s="6"/>
      <c r="IU577" s="4"/>
      <c r="IV577" s="6"/>
      <c r="IW577" s="5"/>
      <c r="IX577" s="5"/>
      <c r="IY577" s="4"/>
      <c r="IZ577" s="6"/>
      <c r="JA577" s="4"/>
      <c r="JB577" s="6"/>
      <c r="JC577" s="5"/>
      <c r="JD577" s="5"/>
      <c r="JE577" s="4"/>
      <c r="JF577" s="6"/>
      <c r="JG577" s="4"/>
      <c r="JH577" s="6"/>
      <c r="JI577" s="5"/>
      <c r="JJ577" s="5"/>
      <c r="JK577" s="4"/>
      <c r="JL577" s="6"/>
      <c r="JM577" s="4"/>
      <c r="JN577" s="6"/>
      <c r="JO577" s="5"/>
      <c r="JP577" s="5"/>
      <c r="JQ577" s="4"/>
      <c r="JR577" s="6"/>
      <c r="JS577" s="4"/>
      <c r="JT577" s="6"/>
      <c r="JU577" s="5"/>
      <c r="JV577" s="5"/>
      <c r="JW577" s="4"/>
      <c r="JX577" s="6"/>
      <c r="JY577" s="4"/>
      <c r="JZ577" s="6"/>
      <c r="KA577" s="5"/>
      <c r="KB577" s="5"/>
      <c r="KC577" s="4"/>
      <c r="KD577" s="6"/>
      <c r="KE577" s="4"/>
      <c r="KF577" s="6"/>
      <c r="KG577" s="5"/>
      <c r="KH577" s="5"/>
      <c r="KI577" s="4"/>
      <c r="KJ577" s="6"/>
      <c r="KK577" s="4"/>
      <c r="KL577" s="6"/>
      <c r="KM577" s="5"/>
      <c r="KN577" s="5"/>
    </row>
    <row r="578">
      <c r="A578" s="3" t="s">
        <v>85</v>
      </c>
      <c r="B578" s="3" t="s">
        <v>552</v>
      </c>
      <c r="C578" s="3" t="s">
        <v>522</v>
      </c>
      <c r="D578" s="3" t="s">
        <v>523</v>
      </c>
      <c r="E578" s="3" t="s">
        <v>558</v>
      </c>
      <c r="F578" s="3" t="s">
        <v>558</v>
      </c>
      <c r="G578" s="3" t="s">
        <v>558</v>
      </c>
      <c r="H578" s="3" t="s">
        <v>104</v>
      </c>
      <c r="I578" s="3" t="s">
        <v>1325</v>
      </c>
      <c r="J578" s="3" t="s">
        <v>1407</v>
      </c>
      <c r="K578" s="4">
        <v>840</v>
      </c>
      <c r="L578" s="4">
        <f>=ROUNDDOWN(83.1683168316832,0)</f>
      </c>
      <c r="M578" s="4"/>
      <c r="N578" s="5">
        <v>1</v>
      </c>
      <c r="O578" s="4"/>
      <c r="P578" s="4">
        <f>=ROUNDDOWN({0},0)</f>
      </c>
      <c r="Q578" s="4"/>
      <c r="R578" s="5"/>
      <c r="S578" s="4">
        <v>4</v>
      </c>
      <c r="T578" s="6">
        <v>140</v>
      </c>
      <c r="U578" s="4"/>
      <c r="V578" s="6"/>
      <c r="W578" s="5"/>
      <c r="X578" s="5"/>
      <c r="Y578" s="4"/>
      <c r="Z578" s="6"/>
      <c r="AA578" s="4"/>
      <c r="AB578" s="6"/>
      <c r="AC578" s="5"/>
      <c r="AD578" s="5"/>
      <c r="AE578" s="4"/>
      <c r="AF578" s="6"/>
      <c r="AG578" s="4"/>
      <c r="AH578" s="6"/>
      <c r="AI578" s="5"/>
      <c r="AJ578" s="5"/>
      <c r="AK578" s="4"/>
      <c r="AL578" s="6"/>
      <c r="AM578" s="4"/>
      <c r="AN578" s="6"/>
      <c r="AO578" s="5"/>
      <c r="AP578" s="5"/>
      <c r="AQ578" s="4"/>
      <c r="AR578" s="6"/>
      <c r="AS578" s="4"/>
      <c r="AT578" s="6"/>
      <c r="AU578" s="5"/>
      <c r="AV578" s="5"/>
      <c r="AW578" s="4"/>
      <c r="AX578" s="6"/>
      <c r="AY578" s="4"/>
      <c r="AZ578" s="6"/>
      <c r="BA578" s="5"/>
      <c r="BB578" s="5"/>
      <c r="BC578" s="4"/>
      <c r="BD578" s="6"/>
      <c r="BE578" s="4"/>
      <c r="BF578" s="6"/>
      <c r="BG578" s="5"/>
      <c r="BH578" s="5"/>
      <c r="BI578" s="4">
        <v>4</v>
      </c>
      <c r="BJ578" s="6">
        <v>140</v>
      </c>
      <c r="BK578" s="4"/>
      <c r="BL578" s="6"/>
      <c r="BM578" s="5"/>
      <c r="BN578" s="5"/>
      <c r="BO578" s="4"/>
      <c r="BP578" s="6"/>
      <c r="BQ578" s="4"/>
      <c r="BR578" s="6"/>
      <c r="BS578" s="5"/>
      <c r="BT578" s="5"/>
      <c r="BU578" s="4"/>
      <c r="BV578" s="6"/>
      <c r="BW578" s="4"/>
      <c r="BX578" s="6"/>
      <c r="BY578" s="5"/>
      <c r="BZ578" s="5"/>
      <c r="CA578" s="4"/>
      <c r="CB578" s="6"/>
      <c r="CC578" s="4"/>
      <c r="CD578" s="6"/>
      <c r="CE578" s="5"/>
      <c r="CF578" s="5"/>
      <c r="CG578" s="4"/>
      <c r="CH578" s="6"/>
      <c r="CI578" s="4"/>
      <c r="CJ578" s="6"/>
      <c r="CK578" s="5"/>
      <c r="CL578" s="5"/>
      <c r="CM578" s="4"/>
      <c r="CN578" s="6"/>
      <c r="CO578" s="4"/>
      <c r="CP578" s="6"/>
      <c r="CQ578" s="5"/>
      <c r="CR578" s="5"/>
      <c r="CS578" s="4"/>
      <c r="CT578" s="6"/>
      <c r="CU578" s="4"/>
      <c r="CV578" s="6"/>
      <c r="CW578" s="5"/>
      <c r="CX578" s="5"/>
      <c r="CY578" s="4"/>
      <c r="CZ578" s="6"/>
      <c r="DA578" s="4"/>
      <c r="DB578" s="6"/>
      <c r="DC578" s="5"/>
      <c r="DD578" s="5"/>
      <c r="DE578" s="4"/>
      <c r="DF578" s="6"/>
      <c r="DG578" s="4"/>
      <c r="DH578" s="6"/>
      <c r="DI578" s="5"/>
      <c r="DJ578" s="5"/>
      <c r="DK578" s="4"/>
      <c r="DL578" s="6"/>
      <c r="DM578" s="4"/>
      <c r="DN578" s="6"/>
      <c r="DO578" s="5"/>
      <c r="DP578" s="5"/>
      <c r="DQ578" s="4"/>
      <c r="DR578" s="6"/>
      <c r="DS578" s="4"/>
      <c r="DT578" s="6"/>
      <c r="DU578" s="5"/>
      <c r="DV578" s="5"/>
      <c r="DW578" s="4"/>
      <c r="DX578" s="6"/>
      <c r="DY578" s="4"/>
      <c r="DZ578" s="6"/>
      <c r="EA578" s="5"/>
      <c r="EB578" s="5"/>
      <c r="EC578" s="4"/>
      <c r="ED578" s="6"/>
      <c r="EE578" s="4"/>
      <c r="EF578" s="6"/>
      <c r="EG578" s="5"/>
      <c r="EH578" s="5"/>
      <c r="EI578" s="4"/>
      <c r="EJ578" s="6"/>
      <c r="EK578" s="4"/>
      <c r="EL578" s="6"/>
      <c r="EM578" s="5"/>
      <c r="EN578" s="5"/>
      <c r="EO578" s="4"/>
      <c r="EP578" s="6"/>
      <c r="EQ578" s="4"/>
      <c r="ER578" s="6"/>
      <c r="ES578" s="5"/>
      <c r="ET578" s="5"/>
      <c r="EU578" s="4"/>
      <c r="EV578" s="6"/>
      <c r="EW578" s="4"/>
      <c r="EX578" s="6"/>
      <c r="EY578" s="5"/>
      <c r="EZ578" s="5"/>
      <c r="FA578" s="4"/>
      <c r="FB578" s="6"/>
      <c r="FC578" s="4"/>
      <c r="FD578" s="6"/>
      <c r="FE578" s="5"/>
      <c r="FF578" s="5"/>
      <c r="FG578" s="4"/>
      <c r="FH578" s="6"/>
      <c r="FI578" s="4"/>
      <c r="FJ578" s="6"/>
      <c r="FK578" s="5"/>
      <c r="FL578" s="5"/>
      <c r="FM578" s="4"/>
      <c r="FN578" s="6"/>
      <c r="FO578" s="4"/>
      <c r="FP578" s="6"/>
      <c r="FQ578" s="5"/>
      <c r="FR578" s="5"/>
      <c r="FS578" s="4"/>
      <c r="FT578" s="6"/>
      <c r="FU578" s="4"/>
      <c r="FV578" s="6"/>
      <c r="FW578" s="5"/>
      <c r="FX578" s="5"/>
      <c r="FY578" s="4"/>
      <c r="FZ578" s="6"/>
      <c r="GA578" s="4"/>
      <c r="GB578" s="6"/>
      <c r="GC578" s="5"/>
      <c r="GD578" s="5"/>
      <c r="GE578" s="4"/>
      <c r="GF578" s="6"/>
      <c r="GG578" s="4"/>
      <c r="GH578" s="6"/>
      <c r="GI578" s="5"/>
      <c r="GJ578" s="5"/>
      <c r="GK578" s="4"/>
      <c r="GL578" s="6"/>
      <c r="GM578" s="4"/>
      <c r="GN578" s="6"/>
      <c r="GO578" s="5"/>
      <c r="GP578" s="5"/>
      <c r="GQ578" s="4"/>
      <c r="GR578" s="6"/>
      <c r="GS578" s="4"/>
      <c r="GT578" s="6"/>
      <c r="GU578" s="5"/>
      <c r="GV578" s="5"/>
      <c r="GW578" s="4"/>
      <c r="GX578" s="6"/>
      <c r="GY578" s="4"/>
      <c r="GZ578" s="6"/>
      <c r="HA578" s="5"/>
      <c r="HB578" s="5"/>
      <c r="HC578" s="4"/>
      <c r="HD578" s="6"/>
      <c r="HE578" s="4"/>
      <c r="HF578" s="6"/>
      <c r="HG578" s="5"/>
      <c r="HH578" s="5"/>
      <c r="HI578" s="4"/>
      <c r="HJ578" s="6"/>
      <c r="HK578" s="4"/>
      <c r="HL578" s="6"/>
      <c r="HM578" s="5"/>
      <c r="HN578" s="5"/>
      <c r="HO578" s="4"/>
      <c r="HP578" s="6"/>
      <c r="HQ578" s="4"/>
      <c r="HR578" s="6"/>
      <c r="HS578" s="5"/>
      <c r="HT578" s="5"/>
      <c r="HU578" s="4"/>
      <c r="HV578" s="6"/>
      <c r="HW578" s="4"/>
      <c r="HX578" s="6"/>
      <c r="HY578" s="5"/>
      <c r="HZ578" s="5"/>
      <c r="IA578" s="4"/>
      <c r="IB578" s="6"/>
      <c r="IC578" s="4"/>
      <c r="ID578" s="6"/>
      <c r="IE578" s="5"/>
      <c r="IF578" s="5"/>
      <c r="IG578" s="4"/>
      <c r="IH578" s="6"/>
      <c r="II578" s="4"/>
      <c r="IJ578" s="6"/>
      <c r="IK578" s="5"/>
      <c r="IL578" s="5"/>
      <c r="IM578" s="4"/>
      <c r="IN578" s="6"/>
      <c r="IO578" s="4"/>
      <c r="IP578" s="6"/>
      <c r="IQ578" s="5"/>
      <c r="IR578" s="5"/>
      <c r="IS578" s="4"/>
      <c r="IT578" s="6"/>
      <c r="IU578" s="4"/>
      <c r="IV578" s="6"/>
      <c r="IW578" s="5"/>
      <c r="IX578" s="5"/>
      <c r="IY578" s="4"/>
      <c r="IZ578" s="6"/>
      <c r="JA578" s="4"/>
      <c r="JB578" s="6"/>
      <c r="JC578" s="5"/>
      <c r="JD578" s="5"/>
      <c r="JE578" s="4"/>
      <c r="JF578" s="6"/>
      <c r="JG578" s="4"/>
      <c r="JH578" s="6"/>
      <c r="JI578" s="5"/>
      <c r="JJ578" s="5"/>
      <c r="JK578" s="4"/>
      <c r="JL578" s="6"/>
      <c r="JM578" s="4"/>
      <c r="JN578" s="6"/>
      <c r="JO578" s="5"/>
      <c r="JP578" s="5"/>
      <c r="JQ578" s="4"/>
      <c r="JR578" s="6"/>
      <c r="JS578" s="4"/>
      <c r="JT578" s="6"/>
      <c r="JU578" s="5"/>
      <c r="JV578" s="5"/>
      <c r="JW578" s="4"/>
      <c r="JX578" s="6"/>
      <c r="JY578" s="4"/>
      <c r="JZ578" s="6"/>
      <c r="KA578" s="5"/>
      <c r="KB578" s="5"/>
      <c r="KC578" s="4"/>
      <c r="KD578" s="6"/>
      <c r="KE578" s="4"/>
      <c r="KF578" s="6"/>
      <c r="KG578" s="5"/>
      <c r="KH578" s="5"/>
      <c r="KI578" s="4"/>
      <c r="KJ578" s="6"/>
      <c r="KK578" s="4"/>
      <c r="KL578" s="6"/>
      <c r="KM578" s="5"/>
      <c r="KN578" s="5"/>
    </row>
    <row r="579">
      <c r="A579" s="3" t="s">
        <v>85</v>
      </c>
      <c r="B579" s="3" t="s">
        <v>552</v>
      </c>
      <c r="C579" s="3" t="s">
        <v>522</v>
      </c>
      <c r="D579" s="3" t="s">
        <v>523</v>
      </c>
      <c r="E579" s="3" t="s">
        <v>558</v>
      </c>
      <c r="F579" s="3" t="s">
        <v>558</v>
      </c>
      <c r="G579" s="3" t="s">
        <v>558</v>
      </c>
      <c r="H579" s="3" t="s">
        <v>104</v>
      </c>
      <c r="I579" s="3" t="s">
        <v>1321</v>
      </c>
      <c r="J579" s="3" t="s">
        <v>1407</v>
      </c>
      <c r="K579" s="4">
        <v>1270</v>
      </c>
      <c r="L579" s="4">
        <f>=ROUNDDOWN(160.759493670886,0)</f>
      </c>
      <c r="M579" s="4"/>
      <c r="N579" s="5">
        <v>1</v>
      </c>
      <c r="O579" s="4"/>
      <c r="P579" s="4">
        <f>=ROUNDDOWN({0},0)</f>
      </c>
      <c r="Q579" s="4"/>
      <c r="R579" s="5"/>
      <c r="S579" s="4">
        <v>1</v>
      </c>
      <c r="T579" s="6">
        <v>23</v>
      </c>
      <c r="U579" s="4"/>
      <c r="V579" s="6"/>
      <c r="W579" s="5"/>
      <c r="X579" s="5"/>
      <c r="Y579" s="4"/>
      <c r="Z579" s="6"/>
      <c r="AA579" s="4"/>
      <c r="AB579" s="6"/>
      <c r="AC579" s="5"/>
      <c r="AD579" s="5"/>
      <c r="AE579" s="4"/>
      <c r="AF579" s="6"/>
      <c r="AG579" s="4"/>
      <c r="AH579" s="6"/>
      <c r="AI579" s="5"/>
      <c r="AJ579" s="5"/>
      <c r="AK579" s="4"/>
      <c r="AL579" s="6"/>
      <c r="AM579" s="4"/>
      <c r="AN579" s="6"/>
      <c r="AO579" s="5"/>
      <c r="AP579" s="5"/>
      <c r="AQ579" s="4"/>
      <c r="AR579" s="6"/>
      <c r="AS579" s="4"/>
      <c r="AT579" s="6"/>
      <c r="AU579" s="5"/>
      <c r="AV579" s="5"/>
      <c r="AW579" s="4"/>
      <c r="AX579" s="6"/>
      <c r="AY579" s="4"/>
      <c r="AZ579" s="6"/>
      <c r="BA579" s="5"/>
      <c r="BB579" s="5"/>
      <c r="BC579" s="4"/>
      <c r="BD579" s="6"/>
      <c r="BE579" s="4"/>
      <c r="BF579" s="6"/>
      <c r="BG579" s="5"/>
      <c r="BH579" s="5"/>
      <c r="BI579" s="4"/>
      <c r="BJ579" s="6"/>
      <c r="BK579" s="4"/>
      <c r="BL579" s="6"/>
      <c r="BM579" s="5"/>
      <c r="BN579" s="5"/>
      <c r="BO579" s="4"/>
      <c r="BP579" s="6"/>
      <c r="BQ579" s="4"/>
      <c r="BR579" s="6"/>
      <c r="BS579" s="5"/>
      <c r="BT579" s="5"/>
      <c r="BU579" s="4">
        <v>1</v>
      </c>
      <c r="BV579" s="6">
        <v>23</v>
      </c>
      <c r="BW579" s="4"/>
      <c r="BX579" s="6"/>
      <c r="BY579" s="5"/>
      <c r="BZ579" s="5"/>
      <c r="CA579" s="4"/>
      <c r="CB579" s="6"/>
      <c r="CC579" s="4"/>
      <c r="CD579" s="6"/>
      <c r="CE579" s="5"/>
      <c r="CF579" s="5"/>
      <c r="CG579" s="4"/>
      <c r="CH579" s="6"/>
      <c r="CI579" s="4"/>
      <c r="CJ579" s="6"/>
      <c r="CK579" s="5"/>
      <c r="CL579" s="5"/>
      <c r="CM579" s="4"/>
      <c r="CN579" s="6"/>
      <c r="CO579" s="4"/>
      <c r="CP579" s="6"/>
      <c r="CQ579" s="5"/>
      <c r="CR579" s="5"/>
      <c r="CS579" s="4"/>
      <c r="CT579" s="6"/>
      <c r="CU579" s="4"/>
      <c r="CV579" s="6"/>
      <c r="CW579" s="5"/>
      <c r="CX579" s="5"/>
      <c r="CY579" s="4"/>
      <c r="CZ579" s="6"/>
      <c r="DA579" s="4"/>
      <c r="DB579" s="6"/>
      <c r="DC579" s="5"/>
      <c r="DD579" s="5"/>
      <c r="DE579" s="4"/>
      <c r="DF579" s="6"/>
      <c r="DG579" s="4"/>
      <c r="DH579" s="6"/>
      <c r="DI579" s="5"/>
      <c r="DJ579" s="5"/>
      <c r="DK579" s="4"/>
      <c r="DL579" s="6"/>
      <c r="DM579" s="4"/>
      <c r="DN579" s="6"/>
      <c r="DO579" s="5"/>
      <c r="DP579" s="5"/>
      <c r="DQ579" s="4"/>
      <c r="DR579" s="6"/>
      <c r="DS579" s="4"/>
      <c r="DT579" s="6"/>
      <c r="DU579" s="5"/>
      <c r="DV579" s="5"/>
      <c r="DW579" s="4"/>
      <c r="DX579" s="6"/>
      <c r="DY579" s="4"/>
      <c r="DZ579" s="6"/>
      <c r="EA579" s="5"/>
      <c r="EB579" s="5"/>
      <c r="EC579" s="4"/>
      <c r="ED579" s="6"/>
      <c r="EE579" s="4"/>
      <c r="EF579" s="6"/>
      <c r="EG579" s="5"/>
      <c r="EH579" s="5"/>
      <c r="EI579" s="4"/>
      <c r="EJ579" s="6"/>
      <c r="EK579" s="4"/>
      <c r="EL579" s="6"/>
      <c r="EM579" s="5"/>
      <c r="EN579" s="5"/>
      <c r="EO579" s="4"/>
      <c r="EP579" s="6"/>
      <c r="EQ579" s="4"/>
      <c r="ER579" s="6"/>
      <c r="ES579" s="5"/>
      <c r="ET579" s="5"/>
      <c r="EU579" s="4"/>
      <c r="EV579" s="6"/>
      <c r="EW579" s="4"/>
      <c r="EX579" s="6"/>
      <c r="EY579" s="5"/>
      <c r="EZ579" s="5"/>
      <c r="FA579" s="4"/>
      <c r="FB579" s="6"/>
      <c r="FC579" s="4"/>
      <c r="FD579" s="6"/>
      <c r="FE579" s="5"/>
      <c r="FF579" s="5"/>
      <c r="FG579" s="4"/>
      <c r="FH579" s="6"/>
      <c r="FI579" s="4"/>
      <c r="FJ579" s="6"/>
      <c r="FK579" s="5"/>
      <c r="FL579" s="5"/>
      <c r="FM579" s="4"/>
      <c r="FN579" s="6"/>
      <c r="FO579" s="4"/>
      <c r="FP579" s="6"/>
      <c r="FQ579" s="5"/>
      <c r="FR579" s="5"/>
      <c r="FS579" s="4"/>
      <c r="FT579" s="6"/>
      <c r="FU579" s="4"/>
      <c r="FV579" s="6"/>
      <c r="FW579" s="5"/>
      <c r="FX579" s="5"/>
      <c r="FY579" s="4"/>
      <c r="FZ579" s="6"/>
      <c r="GA579" s="4"/>
      <c r="GB579" s="6"/>
      <c r="GC579" s="5"/>
      <c r="GD579" s="5"/>
      <c r="GE579" s="4"/>
      <c r="GF579" s="6"/>
      <c r="GG579" s="4"/>
      <c r="GH579" s="6"/>
      <c r="GI579" s="5"/>
      <c r="GJ579" s="5"/>
      <c r="GK579" s="4"/>
      <c r="GL579" s="6"/>
      <c r="GM579" s="4"/>
      <c r="GN579" s="6"/>
      <c r="GO579" s="5"/>
      <c r="GP579" s="5"/>
      <c r="GQ579" s="4"/>
      <c r="GR579" s="6"/>
      <c r="GS579" s="4"/>
      <c r="GT579" s="6"/>
      <c r="GU579" s="5"/>
      <c r="GV579" s="5"/>
      <c r="GW579" s="4"/>
      <c r="GX579" s="6"/>
      <c r="GY579" s="4"/>
      <c r="GZ579" s="6"/>
      <c r="HA579" s="5"/>
      <c r="HB579" s="5"/>
      <c r="HC579" s="4"/>
      <c r="HD579" s="6"/>
      <c r="HE579" s="4"/>
      <c r="HF579" s="6"/>
      <c r="HG579" s="5"/>
      <c r="HH579" s="5"/>
      <c r="HI579" s="4"/>
      <c r="HJ579" s="6"/>
      <c r="HK579" s="4"/>
      <c r="HL579" s="6"/>
      <c r="HM579" s="5"/>
      <c r="HN579" s="5"/>
      <c r="HO579" s="4"/>
      <c r="HP579" s="6"/>
      <c r="HQ579" s="4"/>
      <c r="HR579" s="6"/>
      <c r="HS579" s="5"/>
      <c r="HT579" s="5"/>
      <c r="HU579" s="4"/>
      <c r="HV579" s="6"/>
      <c r="HW579" s="4"/>
      <c r="HX579" s="6"/>
      <c r="HY579" s="5"/>
      <c r="HZ579" s="5"/>
      <c r="IA579" s="4"/>
      <c r="IB579" s="6"/>
      <c r="IC579" s="4"/>
      <c r="ID579" s="6"/>
      <c r="IE579" s="5"/>
      <c r="IF579" s="5"/>
      <c r="IG579" s="4"/>
      <c r="IH579" s="6"/>
      <c r="II579" s="4"/>
      <c r="IJ579" s="6"/>
      <c r="IK579" s="5"/>
      <c r="IL579" s="5"/>
      <c r="IM579" s="4"/>
      <c r="IN579" s="6"/>
      <c r="IO579" s="4"/>
      <c r="IP579" s="6"/>
      <c r="IQ579" s="5"/>
      <c r="IR579" s="5"/>
      <c r="IS579" s="4"/>
      <c r="IT579" s="6"/>
      <c r="IU579" s="4"/>
      <c r="IV579" s="6"/>
      <c r="IW579" s="5"/>
      <c r="IX579" s="5"/>
      <c r="IY579" s="4"/>
      <c r="IZ579" s="6"/>
      <c r="JA579" s="4"/>
      <c r="JB579" s="6"/>
      <c r="JC579" s="5"/>
      <c r="JD579" s="5"/>
      <c r="JE579" s="4"/>
      <c r="JF579" s="6"/>
      <c r="JG579" s="4"/>
      <c r="JH579" s="6"/>
      <c r="JI579" s="5"/>
      <c r="JJ579" s="5"/>
      <c r="JK579" s="4"/>
      <c r="JL579" s="6"/>
      <c r="JM579" s="4"/>
      <c r="JN579" s="6"/>
      <c r="JO579" s="5"/>
      <c r="JP579" s="5"/>
      <c r="JQ579" s="4"/>
      <c r="JR579" s="6"/>
      <c r="JS579" s="4"/>
      <c r="JT579" s="6"/>
      <c r="JU579" s="5"/>
      <c r="JV579" s="5"/>
      <c r="JW579" s="4"/>
      <c r="JX579" s="6"/>
      <c r="JY579" s="4"/>
      <c r="JZ579" s="6"/>
      <c r="KA579" s="5"/>
      <c r="KB579" s="5"/>
      <c r="KC579" s="4"/>
      <c r="KD579" s="6"/>
      <c r="KE579" s="4"/>
      <c r="KF579" s="6"/>
      <c r="KG579" s="5"/>
      <c r="KH579" s="5"/>
      <c r="KI579" s="4"/>
      <c r="KJ579" s="6"/>
      <c r="KK579" s="4"/>
      <c r="KL579" s="6"/>
      <c r="KM579" s="5"/>
      <c r="KN579" s="5"/>
    </row>
    <row r="580">
      <c r="A580" s="3" t="s">
        <v>85</v>
      </c>
      <c r="B580" s="3" t="s">
        <v>552</v>
      </c>
      <c r="C580" s="3" t="s">
        <v>522</v>
      </c>
      <c r="D580" s="3" t="s">
        <v>523</v>
      </c>
      <c r="E580" s="3" t="s">
        <v>558</v>
      </c>
      <c r="F580" s="3" t="s">
        <v>558</v>
      </c>
      <c r="G580" s="3" t="s">
        <v>558</v>
      </c>
      <c r="H580" s="3" t="s">
        <v>104</v>
      </c>
      <c r="I580" s="3" t="s">
        <v>1350</v>
      </c>
      <c r="J580" s="3" t="s">
        <v>1407</v>
      </c>
      <c r="K580" s="4">
        <v>891</v>
      </c>
      <c r="L580" s="4">
        <f>=ROUNDDOWN(636.428571428571,0)</f>
      </c>
      <c r="M580" s="4"/>
      <c r="N580" s="5">
        <v>1</v>
      </c>
      <c r="O580" s="4"/>
      <c r="P580" s="4">
        <f>=ROUNDDOWN({0},0)</f>
      </c>
      <c r="Q580" s="4"/>
      <c r="R580" s="5"/>
      <c r="S580" s="4"/>
      <c r="T580" s="6"/>
      <c r="U580" s="4"/>
      <c r="V580" s="6"/>
      <c r="W580" s="5"/>
      <c r="X580" s="5"/>
      <c r="Y580" s="4"/>
      <c r="Z580" s="6"/>
      <c r="AA580" s="4"/>
      <c r="AB580" s="6"/>
      <c r="AC580" s="5"/>
      <c r="AD580" s="5"/>
      <c r="AE580" s="4"/>
      <c r="AF580" s="6"/>
      <c r="AG580" s="4"/>
      <c r="AH580" s="6"/>
      <c r="AI580" s="5"/>
      <c r="AJ580" s="5"/>
      <c r="AK580" s="4"/>
      <c r="AL580" s="6"/>
      <c r="AM580" s="4"/>
      <c r="AN580" s="6"/>
      <c r="AO580" s="5"/>
      <c r="AP580" s="5"/>
      <c r="AQ580" s="4"/>
      <c r="AR580" s="6"/>
      <c r="AS580" s="4"/>
      <c r="AT580" s="6"/>
      <c r="AU580" s="5"/>
      <c r="AV580" s="5"/>
      <c r="AW580" s="4"/>
      <c r="AX580" s="6"/>
      <c r="AY580" s="4"/>
      <c r="AZ580" s="6"/>
      <c r="BA580" s="5"/>
      <c r="BB580" s="5"/>
      <c r="BC580" s="4"/>
      <c r="BD580" s="6"/>
      <c r="BE580" s="4"/>
      <c r="BF580" s="6"/>
      <c r="BG580" s="5"/>
      <c r="BH580" s="5"/>
      <c r="BI580" s="4"/>
      <c r="BJ580" s="6"/>
      <c r="BK580" s="4"/>
      <c r="BL580" s="6"/>
      <c r="BM580" s="5"/>
      <c r="BN580" s="5"/>
      <c r="BO580" s="4"/>
      <c r="BP580" s="6"/>
      <c r="BQ580" s="4"/>
      <c r="BR580" s="6"/>
      <c r="BS580" s="5"/>
      <c r="BT580" s="5"/>
      <c r="BU580" s="4"/>
      <c r="BV580" s="6"/>
      <c r="BW580" s="4"/>
      <c r="BX580" s="6"/>
      <c r="BY580" s="5"/>
      <c r="BZ580" s="5"/>
      <c r="CA580" s="4"/>
      <c r="CB580" s="6"/>
      <c r="CC580" s="4"/>
      <c r="CD580" s="6"/>
      <c r="CE580" s="5"/>
      <c r="CF580" s="5"/>
      <c r="CG580" s="4"/>
      <c r="CH580" s="6"/>
      <c r="CI580" s="4"/>
      <c r="CJ580" s="6"/>
      <c r="CK580" s="5"/>
      <c r="CL580" s="5"/>
      <c r="CM580" s="4"/>
      <c r="CN580" s="6"/>
      <c r="CO580" s="4"/>
      <c r="CP580" s="6"/>
      <c r="CQ580" s="5"/>
      <c r="CR580" s="5"/>
      <c r="CS580" s="4"/>
      <c r="CT580" s="6"/>
      <c r="CU580" s="4"/>
      <c r="CV580" s="6"/>
      <c r="CW580" s="5"/>
      <c r="CX580" s="5"/>
      <c r="CY580" s="4"/>
      <c r="CZ580" s="6"/>
      <c r="DA580" s="4"/>
      <c r="DB580" s="6"/>
      <c r="DC580" s="5"/>
      <c r="DD580" s="5"/>
      <c r="DE580" s="4"/>
      <c r="DF580" s="6"/>
      <c r="DG580" s="4"/>
      <c r="DH580" s="6"/>
      <c r="DI580" s="5"/>
      <c r="DJ580" s="5"/>
      <c r="DK580" s="4"/>
      <c r="DL580" s="6"/>
      <c r="DM580" s="4"/>
      <c r="DN580" s="6"/>
      <c r="DO580" s="5"/>
      <c r="DP580" s="5"/>
      <c r="DQ580" s="4"/>
      <c r="DR580" s="6"/>
      <c r="DS580" s="4"/>
      <c r="DT580" s="6"/>
      <c r="DU580" s="5"/>
      <c r="DV580" s="5"/>
      <c r="DW580" s="4"/>
      <c r="DX580" s="6"/>
      <c r="DY580" s="4"/>
      <c r="DZ580" s="6"/>
      <c r="EA580" s="5"/>
      <c r="EB580" s="5"/>
      <c r="EC580" s="4"/>
      <c r="ED580" s="6"/>
      <c r="EE580" s="4"/>
      <c r="EF580" s="6"/>
      <c r="EG580" s="5"/>
      <c r="EH580" s="5"/>
      <c r="EI580" s="4"/>
      <c r="EJ580" s="6"/>
      <c r="EK580" s="4"/>
      <c r="EL580" s="6"/>
      <c r="EM580" s="5"/>
      <c r="EN580" s="5"/>
      <c r="EO580" s="4"/>
      <c r="EP580" s="6"/>
      <c r="EQ580" s="4"/>
      <c r="ER580" s="6"/>
      <c r="ES580" s="5"/>
      <c r="ET580" s="5"/>
      <c r="EU580" s="4"/>
      <c r="EV580" s="6"/>
      <c r="EW580" s="4"/>
      <c r="EX580" s="6"/>
      <c r="EY580" s="5"/>
      <c r="EZ580" s="5"/>
      <c r="FA580" s="4"/>
      <c r="FB580" s="6"/>
      <c r="FC580" s="4"/>
      <c r="FD580" s="6"/>
      <c r="FE580" s="5"/>
      <c r="FF580" s="5"/>
      <c r="FG580" s="4"/>
      <c r="FH580" s="6"/>
      <c r="FI580" s="4"/>
      <c r="FJ580" s="6"/>
      <c r="FK580" s="5"/>
      <c r="FL580" s="5"/>
      <c r="FM580" s="4"/>
      <c r="FN580" s="6"/>
      <c r="FO580" s="4"/>
      <c r="FP580" s="6"/>
      <c r="FQ580" s="5"/>
      <c r="FR580" s="5"/>
      <c r="FS580" s="4"/>
      <c r="FT580" s="6"/>
      <c r="FU580" s="4"/>
      <c r="FV580" s="6"/>
      <c r="FW580" s="5"/>
      <c r="FX580" s="5"/>
      <c r="FY580" s="4"/>
      <c r="FZ580" s="6"/>
      <c r="GA580" s="4"/>
      <c r="GB580" s="6"/>
      <c r="GC580" s="5"/>
      <c r="GD580" s="5"/>
      <c r="GE580" s="4"/>
      <c r="GF580" s="6"/>
      <c r="GG580" s="4"/>
      <c r="GH580" s="6"/>
      <c r="GI580" s="5"/>
      <c r="GJ580" s="5"/>
      <c r="GK580" s="4"/>
      <c r="GL580" s="6"/>
      <c r="GM580" s="4"/>
      <c r="GN580" s="6"/>
      <c r="GO580" s="5"/>
      <c r="GP580" s="5"/>
      <c r="GQ580" s="4"/>
      <c r="GR580" s="6"/>
      <c r="GS580" s="4"/>
      <c r="GT580" s="6"/>
      <c r="GU580" s="5"/>
      <c r="GV580" s="5"/>
      <c r="GW580" s="4"/>
      <c r="GX580" s="6"/>
      <c r="GY580" s="4"/>
      <c r="GZ580" s="6"/>
      <c r="HA580" s="5"/>
      <c r="HB580" s="5"/>
      <c r="HC580" s="4"/>
      <c r="HD580" s="6"/>
      <c r="HE580" s="4"/>
      <c r="HF580" s="6"/>
      <c r="HG580" s="5"/>
      <c r="HH580" s="5"/>
      <c r="HI580" s="4"/>
      <c r="HJ580" s="6"/>
      <c r="HK580" s="4"/>
      <c r="HL580" s="6"/>
      <c r="HM580" s="5"/>
      <c r="HN580" s="5"/>
      <c r="HO580" s="4"/>
      <c r="HP580" s="6"/>
      <c r="HQ580" s="4"/>
      <c r="HR580" s="6"/>
      <c r="HS580" s="5"/>
      <c r="HT580" s="5"/>
      <c r="HU580" s="4"/>
      <c r="HV580" s="6"/>
      <c r="HW580" s="4"/>
      <c r="HX580" s="6"/>
      <c r="HY580" s="5"/>
      <c r="HZ580" s="5"/>
      <c r="IA580" s="4"/>
      <c r="IB580" s="6"/>
      <c r="IC580" s="4"/>
      <c r="ID580" s="6"/>
      <c r="IE580" s="5"/>
      <c r="IF580" s="5"/>
      <c r="IG580" s="4"/>
      <c r="IH580" s="6"/>
      <c r="II580" s="4"/>
      <c r="IJ580" s="6"/>
      <c r="IK580" s="5"/>
      <c r="IL580" s="5"/>
      <c r="IM580" s="4"/>
      <c r="IN580" s="6"/>
      <c r="IO580" s="4"/>
      <c r="IP580" s="6"/>
      <c r="IQ580" s="5"/>
      <c r="IR580" s="5"/>
      <c r="IS580" s="4"/>
      <c r="IT580" s="6"/>
      <c r="IU580" s="4"/>
      <c r="IV580" s="6"/>
      <c r="IW580" s="5"/>
      <c r="IX580" s="5"/>
      <c r="IY580" s="4"/>
      <c r="IZ580" s="6"/>
      <c r="JA580" s="4"/>
      <c r="JB580" s="6"/>
      <c r="JC580" s="5"/>
      <c r="JD580" s="5"/>
      <c r="JE580" s="4"/>
      <c r="JF580" s="6"/>
      <c r="JG580" s="4"/>
      <c r="JH580" s="6"/>
      <c r="JI580" s="5"/>
      <c r="JJ580" s="5"/>
      <c r="JK580" s="4"/>
      <c r="JL580" s="6"/>
      <c r="JM580" s="4"/>
      <c r="JN580" s="6"/>
      <c r="JO580" s="5"/>
      <c r="JP580" s="5"/>
      <c r="JQ580" s="4"/>
      <c r="JR580" s="6"/>
      <c r="JS580" s="4"/>
      <c r="JT580" s="6"/>
      <c r="JU580" s="5"/>
      <c r="JV580" s="5"/>
      <c r="JW580" s="4"/>
      <c r="JX580" s="6"/>
      <c r="JY580" s="4"/>
      <c r="JZ580" s="6"/>
      <c r="KA580" s="5"/>
      <c r="KB580" s="5"/>
      <c r="KC580" s="4"/>
      <c r="KD580" s="6"/>
      <c r="KE580" s="4"/>
      <c r="KF580" s="6"/>
      <c r="KG580" s="5"/>
      <c r="KH580" s="5"/>
      <c r="KI580" s="4"/>
      <c r="KJ580" s="6"/>
      <c r="KK580" s="4"/>
      <c r="KL580" s="6"/>
      <c r="KM580" s="5"/>
      <c r="KN580" s="5"/>
    </row>
    <row r="581">
      <c r="A581" s="3" t="s">
        <v>85</v>
      </c>
      <c r="B581" s="3" t="s">
        <v>552</v>
      </c>
      <c r="C581" s="3" t="s">
        <v>522</v>
      </c>
      <c r="D581" s="3" t="s">
        <v>523</v>
      </c>
      <c r="E581" s="3" t="s">
        <v>583</v>
      </c>
      <c r="F581" s="3" t="s">
        <v>584</v>
      </c>
      <c r="G581" s="3" t="s">
        <v>585</v>
      </c>
      <c r="H581" s="3" t="s">
        <v>96</v>
      </c>
      <c r="I581" s="3" t="s">
        <v>1320</v>
      </c>
      <c r="J581" s="3" t="s">
        <v>1318</v>
      </c>
      <c r="K581" s="4"/>
      <c r="L581" s="4">
        <f>=ROUNDDOWN({0},0)</f>
      </c>
      <c r="M581" s="4"/>
      <c r="N581" s="5"/>
      <c r="O581" s="4"/>
      <c r="P581" s="4">
        <f>=ROUNDDOWN({0},0)</f>
      </c>
      <c r="Q581" s="4"/>
      <c r="R581" s="5"/>
      <c r="S581" s="4"/>
      <c r="T581" s="6"/>
      <c r="U581" s="4"/>
      <c r="V581" s="6"/>
      <c r="W581" s="5"/>
      <c r="X581" s="5"/>
      <c r="Y581" s="4"/>
      <c r="Z581" s="6"/>
      <c r="AA581" s="4"/>
      <c r="AB581" s="6"/>
      <c r="AC581" s="5"/>
      <c r="AD581" s="5"/>
      <c r="AE581" s="4"/>
      <c r="AF581" s="6"/>
      <c r="AG581" s="4"/>
      <c r="AH581" s="6"/>
      <c r="AI581" s="5"/>
      <c r="AJ581" s="5"/>
      <c r="AK581" s="4"/>
      <c r="AL581" s="6"/>
      <c r="AM581" s="4"/>
      <c r="AN581" s="6"/>
      <c r="AO581" s="5"/>
      <c r="AP581" s="5"/>
      <c r="AQ581" s="4"/>
      <c r="AR581" s="6"/>
      <c r="AS581" s="4"/>
      <c r="AT581" s="6"/>
      <c r="AU581" s="5"/>
      <c r="AV581" s="5"/>
      <c r="AW581" s="4"/>
      <c r="AX581" s="6"/>
      <c r="AY581" s="4"/>
      <c r="AZ581" s="6"/>
      <c r="BA581" s="5"/>
      <c r="BB581" s="5"/>
      <c r="BC581" s="4"/>
      <c r="BD581" s="6"/>
      <c r="BE581" s="4"/>
      <c r="BF581" s="6"/>
      <c r="BG581" s="5"/>
      <c r="BH581" s="5"/>
      <c r="BI581" s="4"/>
      <c r="BJ581" s="6"/>
      <c r="BK581" s="4"/>
      <c r="BL581" s="6"/>
      <c r="BM581" s="5"/>
      <c r="BN581" s="5"/>
      <c r="BO581" s="4"/>
      <c r="BP581" s="6"/>
      <c r="BQ581" s="4"/>
      <c r="BR581" s="6"/>
      <c r="BS581" s="5"/>
      <c r="BT581" s="5"/>
      <c r="BU581" s="4"/>
      <c r="BV581" s="6"/>
      <c r="BW581" s="4"/>
      <c r="BX581" s="6"/>
      <c r="BY581" s="5"/>
      <c r="BZ581" s="5"/>
      <c r="CA581" s="4"/>
      <c r="CB581" s="6"/>
      <c r="CC581" s="4"/>
      <c r="CD581" s="6"/>
      <c r="CE581" s="5"/>
      <c r="CF581" s="5"/>
      <c r="CG581" s="4"/>
      <c r="CH581" s="6"/>
      <c r="CI581" s="4"/>
      <c r="CJ581" s="6"/>
      <c r="CK581" s="5"/>
      <c r="CL581" s="5"/>
      <c r="CM581" s="4"/>
      <c r="CN581" s="6"/>
      <c r="CO581" s="4"/>
      <c r="CP581" s="6"/>
      <c r="CQ581" s="5"/>
      <c r="CR581" s="5"/>
      <c r="CS581" s="4"/>
      <c r="CT581" s="6"/>
      <c r="CU581" s="4"/>
      <c r="CV581" s="6"/>
      <c r="CW581" s="5"/>
      <c r="CX581" s="5"/>
      <c r="CY581" s="4"/>
      <c r="CZ581" s="6"/>
      <c r="DA581" s="4"/>
      <c r="DB581" s="6"/>
      <c r="DC581" s="5"/>
      <c r="DD581" s="5"/>
      <c r="DE581" s="4"/>
      <c r="DF581" s="6"/>
      <c r="DG581" s="4"/>
      <c r="DH581" s="6"/>
      <c r="DI581" s="5"/>
      <c r="DJ581" s="5"/>
      <c r="DK581" s="4"/>
      <c r="DL581" s="6"/>
      <c r="DM581" s="4"/>
      <c r="DN581" s="6"/>
      <c r="DO581" s="5"/>
      <c r="DP581" s="5"/>
      <c r="DQ581" s="4"/>
      <c r="DR581" s="6"/>
      <c r="DS581" s="4"/>
      <c r="DT581" s="6"/>
      <c r="DU581" s="5"/>
      <c r="DV581" s="5"/>
      <c r="DW581" s="4"/>
      <c r="DX581" s="6"/>
      <c r="DY581" s="4"/>
      <c r="DZ581" s="6"/>
      <c r="EA581" s="5"/>
      <c r="EB581" s="5"/>
      <c r="EC581" s="4"/>
      <c r="ED581" s="6"/>
      <c r="EE581" s="4"/>
      <c r="EF581" s="6"/>
      <c r="EG581" s="5"/>
      <c r="EH581" s="5"/>
      <c r="EI581" s="4"/>
      <c r="EJ581" s="6"/>
      <c r="EK581" s="4"/>
      <c r="EL581" s="6"/>
      <c r="EM581" s="5"/>
      <c r="EN581" s="5"/>
      <c r="EO581" s="4"/>
      <c r="EP581" s="6"/>
      <c r="EQ581" s="4"/>
      <c r="ER581" s="6"/>
      <c r="ES581" s="5"/>
      <c r="ET581" s="5"/>
      <c r="EU581" s="4"/>
      <c r="EV581" s="6"/>
      <c r="EW581" s="4"/>
      <c r="EX581" s="6"/>
      <c r="EY581" s="5"/>
      <c r="EZ581" s="5"/>
      <c r="FA581" s="4"/>
      <c r="FB581" s="6"/>
      <c r="FC581" s="4"/>
      <c r="FD581" s="6"/>
      <c r="FE581" s="5"/>
      <c r="FF581" s="5"/>
      <c r="FG581" s="4"/>
      <c r="FH581" s="6"/>
      <c r="FI581" s="4"/>
      <c r="FJ581" s="6"/>
      <c r="FK581" s="5"/>
      <c r="FL581" s="5"/>
      <c r="FM581" s="4"/>
      <c r="FN581" s="6"/>
      <c r="FO581" s="4"/>
      <c r="FP581" s="6"/>
      <c r="FQ581" s="5"/>
      <c r="FR581" s="5"/>
      <c r="FS581" s="4"/>
      <c r="FT581" s="6"/>
      <c r="FU581" s="4"/>
      <c r="FV581" s="6"/>
      <c r="FW581" s="5"/>
      <c r="FX581" s="5"/>
      <c r="FY581" s="4"/>
      <c r="FZ581" s="6"/>
      <c r="GA581" s="4"/>
      <c r="GB581" s="6"/>
      <c r="GC581" s="5"/>
      <c r="GD581" s="5"/>
      <c r="GE581" s="4"/>
      <c r="GF581" s="6"/>
      <c r="GG581" s="4"/>
      <c r="GH581" s="6"/>
      <c r="GI581" s="5"/>
      <c r="GJ581" s="5"/>
      <c r="GK581" s="4"/>
      <c r="GL581" s="6"/>
      <c r="GM581" s="4"/>
      <c r="GN581" s="6"/>
      <c r="GO581" s="5"/>
      <c r="GP581" s="5"/>
      <c r="GQ581" s="4"/>
      <c r="GR581" s="6"/>
      <c r="GS581" s="4"/>
      <c r="GT581" s="6"/>
      <c r="GU581" s="5"/>
      <c r="GV581" s="5"/>
      <c r="GW581" s="4"/>
      <c r="GX581" s="6"/>
      <c r="GY581" s="4"/>
      <c r="GZ581" s="6"/>
      <c r="HA581" s="5"/>
      <c r="HB581" s="5"/>
      <c r="HC581" s="4"/>
      <c r="HD581" s="6"/>
      <c r="HE581" s="4"/>
      <c r="HF581" s="6"/>
      <c r="HG581" s="5"/>
      <c r="HH581" s="5"/>
      <c r="HI581" s="4"/>
      <c r="HJ581" s="6"/>
      <c r="HK581" s="4"/>
      <c r="HL581" s="6"/>
      <c r="HM581" s="5"/>
      <c r="HN581" s="5"/>
      <c r="HO581" s="4"/>
      <c r="HP581" s="6"/>
      <c r="HQ581" s="4"/>
      <c r="HR581" s="6"/>
      <c r="HS581" s="5"/>
      <c r="HT581" s="5"/>
      <c r="HU581" s="4"/>
      <c r="HV581" s="6"/>
      <c r="HW581" s="4"/>
      <c r="HX581" s="6"/>
      <c r="HY581" s="5"/>
      <c r="HZ581" s="5"/>
      <c r="IA581" s="4"/>
      <c r="IB581" s="6"/>
      <c r="IC581" s="4"/>
      <c r="ID581" s="6"/>
      <c r="IE581" s="5"/>
      <c r="IF581" s="5"/>
      <c r="IG581" s="4"/>
      <c r="IH581" s="6"/>
      <c r="II581" s="4"/>
      <c r="IJ581" s="6"/>
      <c r="IK581" s="5"/>
      <c r="IL581" s="5"/>
      <c r="IM581" s="4"/>
      <c r="IN581" s="6"/>
      <c r="IO581" s="4"/>
      <c r="IP581" s="6"/>
      <c r="IQ581" s="5"/>
      <c r="IR581" s="5"/>
      <c r="IS581" s="4"/>
      <c r="IT581" s="6"/>
      <c r="IU581" s="4"/>
      <c r="IV581" s="6"/>
      <c r="IW581" s="5"/>
      <c r="IX581" s="5"/>
      <c r="IY581" s="4"/>
      <c r="IZ581" s="6"/>
      <c r="JA581" s="4"/>
      <c r="JB581" s="6"/>
      <c r="JC581" s="5"/>
      <c r="JD581" s="5"/>
      <c r="JE581" s="4"/>
      <c r="JF581" s="6"/>
      <c r="JG581" s="4"/>
      <c r="JH581" s="6"/>
      <c r="JI581" s="5"/>
      <c r="JJ581" s="5"/>
      <c r="JK581" s="4"/>
      <c r="JL581" s="6"/>
      <c r="JM581" s="4"/>
      <c r="JN581" s="6"/>
      <c r="JO581" s="5"/>
      <c r="JP581" s="5"/>
      <c r="JQ581" s="4"/>
      <c r="JR581" s="6"/>
      <c r="JS581" s="4"/>
      <c r="JT581" s="6"/>
      <c r="JU581" s="5"/>
      <c r="JV581" s="5"/>
      <c r="JW581" s="4"/>
      <c r="JX581" s="6"/>
      <c r="JY581" s="4"/>
      <c r="JZ581" s="6"/>
      <c r="KA581" s="5"/>
      <c r="KB581" s="5"/>
      <c r="KC581" s="4"/>
      <c r="KD581" s="6"/>
      <c r="KE581" s="4"/>
      <c r="KF581" s="6"/>
      <c r="KG581" s="5"/>
      <c r="KH581" s="5"/>
      <c r="KI581" s="4"/>
      <c r="KJ581" s="6"/>
      <c r="KK581" s="4"/>
      <c r="KL581" s="6"/>
      <c r="KM581" s="5"/>
      <c r="KN581" s="5"/>
    </row>
    <row r="582">
      <c r="A582" s="3" t="s">
        <v>85</v>
      </c>
      <c r="B582" s="3" t="s">
        <v>552</v>
      </c>
      <c r="C582" s="3" t="s">
        <v>522</v>
      </c>
      <c r="D582" s="3" t="s">
        <v>523</v>
      </c>
      <c r="E582" s="3" t="s">
        <v>583</v>
      </c>
      <c r="F582" s="3" t="s">
        <v>584</v>
      </c>
      <c r="G582" s="3" t="s">
        <v>585</v>
      </c>
      <c r="H582" s="3" t="s">
        <v>96</v>
      </c>
      <c r="I582" s="3" t="s">
        <v>1361</v>
      </c>
      <c r="J582" s="3" t="s">
        <v>1318</v>
      </c>
      <c r="K582" s="4"/>
      <c r="L582" s="4">
        <f>=ROUNDDOWN({0},0)</f>
      </c>
      <c r="M582" s="4"/>
      <c r="N582" s="5"/>
      <c r="O582" s="4"/>
      <c r="P582" s="4">
        <f>=ROUNDDOWN({0},0)</f>
      </c>
      <c r="Q582" s="4"/>
      <c r="R582" s="5"/>
      <c r="S582" s="4"/>
      <c r="T582" s="6"/>
      <c r="U582" s="4"/>
      <c r="V582" s="6"/>
      <c r="W582" s="5"/>
      <c r="X582" s="5"/>
      <c r="Y582" s="4"/>
      <c r="Z582" s="6"/>
      <c r="AA582" s="4"/>
      <c r="AB582" s="6"/>
      <c r="AC582" s="5"/>
      <c r="AD582" s="5"/>
      <c r="AE582" s="4"/>
      <c r="AF582" s="6"/>
      <c r="AG582" s="4"/>
      <c r="AH582" s="6"/>
      <c r="AI582" s="5"/>
      <c r="AJ582" s="5"/>
      <c r="AK582" s="4"/>
      <c r="AL582" s="6"/>
      <c r="AM582" s="4"/>
      <c r="AN582" s="6"/>
      <c r="AO582" s="5"/>
      <c r="AP582" s="5"/>
      <c r="AQ582" s="4"/>
      <c r="AR582" s="6"/>
      <c r="AS582" s="4"/>
      <c r="AT582" s="6"/>
      <c r="AU582" s="5"/>
      <c r="AV582" s="5"/>
      <c r="AW582" s="4"/>
      <c r="AX582" s="6"/>
      <c r="AY582" s="4"/>
      <c r="AZ582" s="6"/>
      <c r="BA582" s="5"/>
      <c r="BB582" s="5"/>
      <c r="BC582" s="4"/>
      <c r="BD582" s="6"/>
      <c r="BE582" s="4"/>
      <c r="BF582" s="6"/>
      <c r="BG582" s="5"/>
      <c r="BH582" s="5"/>
      <c r="BI582" s="4"/>
      <c r="BJ582" s="6"/>
      <c r="BK582" s="4"/>
      <c r="BL582" s="6"/>
      <c r="BM582" s="5"/>
      <c r="BN582" s="5"/>
      <c r="BO582" s="4"/>
      <c r="BP582" s="6"/>
      <c r="BQ582" s="4"/>
      <c r="BR582" s="6"/>
      <c r="BS582" s="5"/>
      <c r="BT582" s="5"/>
      <c r="BU582" s="4"/>
      <c r="BV582" s="6"/>
      <c r="BW582" s="4"/>
      <c r="BX582" s="6"/>
      <c r="BY582" s="5"/>
      <c r="BZ582" s="5"/>
      <c r="CA582" s="4"/>
      <c r="CB582" s="6"/>
      <c r="CC582" s="4"/>
      <c r="CD582" s="6"/>
      <c r="CE582" s="5"/>
      <c r="CF582" s="5"/>
      <c r="CG582" s="4"/>
      <c r="CH582" s="6"/>
      <c r="CI582" s="4"/>
      <c r="CJ582" s="6"/>
      <c r="CK582" s="5"/>
      <c r="CL582" s="5"/>
      <c r="CM582" s="4"/>
      <c r="CN582" s="6"/>
      <c r="CO582" s="4"/>
      <c r="CP582" s="6"/>
      <c r="CQ582" s="5"/>
      <c r="CR582" s="5"/>
      <c r="CS582" s="4"/>
      <c r="CT582" s="6"/>
      <c r="CU582" s="4"/>
      <c r="CV582" s="6"/>
      <c r="CW582" s="5"/>
      <c r="CX582" s="5"/>
      <c r="CY582" s="4"/>
      <c r="CZ582" s="6"/>
      <c r="DA582" s="4"/>
      <c r="DB582" s="6"/>
      <c r="DC582" s="5"/>
      <c r="DD582" s="5"/>
      <c r="DE582" s="4"/>
      <c r="DF582" s="6"/>
      <c r="DG582" s="4"/>
      <c r="DH582" s="6"/>
      <c r="DI582" s="5"/>
      <c r="DJ582" s="5"/>
      <c r="DK582" s="4"/>
      <c r="DL582" s="6"/>
      <c r="DM582" s="4"/>
      <c r="DN582" s="6"/>
      <c r="DO582" s="5"/>
      <c r="DP582" s="5"/>
      <c r="DQ582" s="4"/>
      <c r="DR582" s="6"/>
      <c r="DS582" s="4"/>
      <c r="DT582" s="6"/>
      <c r="DU582" s="5"/>
      <c r="DV582" s="5"/>
      <c r="DW582" s="4"/>
      <c r="DX582" s="6"/>
      <c r="DY582" s="4"/>
      <c r="DZ582" s="6"/>
      <c r="EA582" s="5"/>
      <c r="EB582" s="5"/>
      <c r="EC582" s="4"/>
      <c r="ED582" s="6"/>
      <c r="EE582" s="4"/>
      <c r="EF582" s="6"/>
      <c r="EG582" s="5"/>
      <c r="EH582" s="5"/>
      <c r="EI582" s="4"/>
      <c r="EJ582" s="6"/>
      <c r="EK582" s="4"/>
      <c r="EL582" s="6"/>
      <c r="EM582" s="5"/>
      <c r="EN582" s="5"/>
      <c r="EO582" s="4"/>
      <c r="EP582" s="6"/>
      <c r="EQ582" s="4"/>
      <c r="ER582" s="6"/>
      <c r="ES582" s="5"/>
      <c r="ET582" s="5"/>
      <c r="EU582" s="4"/>
      <c r="EV582" s="6"/>
      <c r="EW582" s="4"/>
      <c r="EX582" s="6"/>
      <c r="EY582" s="5"/>
      <c r="EZ582" s="5"/>
      <c r="FA582" s="4"/>
      <c r="FB582" s="6"/>
      <c r="FC582" s="4"/>
      <c r="FD582" s="6"/>
      <c r="FE582" s="5"/>
      <c r="FF582" s="5"/>
      <c r="FG582" s="4"/>
      <c r="FH582" s="6"/>
      <c r="FI582" s="4"/>
      <c r="FJ582" s="6"/>
      <c r="FK582" s="5"/>
      <c r="FL582" s="5"/>
      <c r="FM582" s="4"/>
      <c r="FN582" s="6"/>
      <c r="FO582" s="4"/>
      <c r="FP582" s="6"/>
      <c r="FQ582" s="5"/>
      <c r="FR582" s="5"/>
      <c r="FS582" s="4"/>
      <c r="FT582" s="6"/>
      <c r="FU582" s="4"/>
      <c r="FV582" s="6"/>
      <c r="FW582" s="5"/>
      <c r="FX582" s="5"/>
      <c r="FY582" s="4"/>
      <c r="FZ582" s="6"/>
      <c r="GA582" s="4"/>
      <c r="GB582" s="6"/>
      <c r="GC582" s="5"/>
      <c r="GD582" s="5"/>
      <c r="GE582" s="4"/>
      <c r="GF582" s="6"/>
      <c r="GG582" s="4"/>
      <c r="GH582" s="6"/>
      <c r="GI582" s="5"/>
      <c r="GJ582" s="5"/>
      <c r="GK582" s="4"/>
      <c r="GL582" s="6"/>
      <c r="GM582" s="4"/>
      <c r="GN582" s="6"/>
      <c r="GO582" s="5"/>
      <c r="GP582" s="5"/>
      <c r="GQ582" s="4"/>
      <c r="GR582" s="6"/>
      <c r="GS582" s="4"/>
      <c r="GT582" s="6"/>
      <c r="GU582" s="5"/>
      <c r="GV582" s="5"/>
      <c r="GW582" s="4"/>
      <c r="GX582" s="6"/>
      <c r="GY582" s="4"/>
      <c r="GZ582" s="6"/>
      <c r="HA582" s="5"/>
      <c r="HB582" s="5"/>
      <c r="HC582" s="4"/>
      <c r="HD582" s="6"/>
      <c r="HE582" s="4"/>
      <c r="HF582" s="6"/>
      <c r="HG582" s="5"/>
      <c r="HH582" s="5"/>
      <c r="HI582" s="4"/>
      <c r="HJ582" s="6"/>
      <c r="HK582" s="4"/>
      <c r="HL582" s="6"/>
      <c r="HM582" s="5"/>
      <c r="HN582" s="5"/>
      <c r="HO582" s="4"/>
      <c r="HP582" s="6"/>
      <c r="HQ582" s="4"/>
      <c r="HR582" s="6"/>
      <c r="HS582" s="5"/>
      <c r="HT582" s="5"/>
      <c r="HU582" s="4"/>
      <c r="HV582" s="6"/>
      <c r="HW582" s="4"/>
      <c r="HX582" s="6"/>
      <c r="HY582" s="5"/>
      <c r="HZ582" s="5"/>
      <c r="IA582" s="4"/>
      <c r="IB582" s="6"/>
      <c r="IC582" s="4"/>
      <c r="ID582" s="6"/>
      <c r="IE582" s="5"/>
      <c r="IF582" s="5"/>
      <c r="IG582" s="4"/>
      <c r="IH582" s="6"/>
      <c r="II582" s="4"/>
      <c r="IJ582" s="6"/>
      <c r="IK582" s="5"/>
      <c r="IL582" s="5"/>
      <c r="IM582" s="4"/>
      <c r="IN582" s="6"/>
      <c r="IO582" s="4"/>
      <c r="IP582" s="6"/>
      <c r="IQ582" s="5"/>
      <c r="IR582" s="5"/>
      <c r="IS582" s="4"/>
      <c r="IT582" s="6"/>
      <c r="IU582" s="4"/>
      <c r="IV582" s="6"/>
      <c r="IW582" s="5"/>
      <c r="IX582" s="5"/>
      <c r="IY582" s="4"/>
      <c r="IZ582" s="6"/>
      <c r="JA582" s="4"/>
      <c r="JB582" s="6"/>
      <c r="JC582" s="5"/>
      <c r="JD582" s="5"/>
      <c r="JE582" s="4"/>
      <c r="JF582" s="6"/>
      <c r="JG582" s="4"/>
      <c r="JH582" s="6"/>
      <c r="JI582" s="5"/>
      <c r="JJ582" s="5"/>
      <c r="JK582" s="4"/>
      <c r="JL582" s="6"/>
      <c r="JM582" s="4"/>
      <c r="JN582" s="6"/>
      <c r="JO582" s="5"/>
      <c r="JP582" s="5"/>
      <c r="JQ582" s="4"/>
      <c r="JR582" s="6"/>
      <c r="JS582" s="4"/>
      <c r="JT582" s="6"/>
      <c r="JU582" s="5"/>
      <c r="JV582" s="5"/>
      <c r="JW582" s="4"/>
      <c r="JX582" s="6"/>
      <c r="JY582" s="4"/>
      <c r="JZ582" s="6"/>
      <c r="KA582" s="5"/>
      <c r="KB582" s="5"/>
      <c r="KC582" s="4"/>
      <c r="KD582" s="6"/>
      <c r="KE582" s="4"/>
      <c r="KF582" s="6"/>
      <c r="KG582" s="5"/>
      <c r="KH582" s="5"/>
      <c r="KI582" s="4"/>
      <c r="KJ582" s="6"/>
      <c r="KK582" s="4"/>
      <c r="KL582" s="6"/>
      <c r="KM582" s="5"/>
      <c r="KN582" s="5"/>
    </row>
    <row r="583">
      <c r="A583" s="3" t="s">
        <v>85</v>
      </c>
      <c r="B583" s="3" t="s">
        <v>552</v>
      </c>
      <c r="C583" s="3" t="s">
        <v>522</v>
      </c>
      <c r="D583" s="3" t="s">
        <v>523</v>
      </c>
      <c r="E583" s="3" t="s">
        <v>583</v>
      </c>
      <c r="F583" s="3" t="s">
        <v>584</v>
      </c>
      <c r="G583" s="3" t="s">
        <v>585</v>
      </c>
      <c r="H583" s="3" t="s">
        <v>96</v>
      </c>
      <c r="I583" s="3" t="s">
        <v>1323</v>
      </c>
      <c r="J583" s="3" t="s">
        <v>1318</v>
      </c>
      <c r="K583" s="4"/>
      <c r="L583" s="4">
        <f>=ROUNDDOWN({0},0)</f>
      </c>
      <c r="M583" s="4"/>
      <c r="N583" s="5"/>
      <c r="O583" s="4"/>
      <c r="P583" s="4">
        <f>=ROUNDDOWN({0},0)</f>
      </c>
      <c r="Q583" s="4"/>
      <c r="R583" s="5"/>
      <c r="S583" s="4"/>
      <c r="T583" s="6"/>
      <c r="U583" s="4"/>
      <c r="V583" s="6"/>
      <c r="W583" s="5"/>
      <c r="X583" s="5"/>
      <c r="Y583" s="4"/>
      <c r="Z583" s="6"/>
      <c r="AA583" s="4"/>
      <c r="AB583" s="6"/>
      <c r="AC583" s="5"/>
      <c r="AD583" s="5"/>
      <c r="AE583" s="4"/>
      <c r="AF583" s="6"/>
      <c r="AG583" s="4"/>
      <c r="AH583" s="6"/>
      <c r="AI583" s="5"/>
      <c r="AJ583" s="5"/>
      <c r="AK583" s="4"/>
      <c r="AL583" s="6"/>
      <c r="AM583" s="4"/>
      <c r="AN583" s="6"/>
      <c r="AO583" s="5"/>
      <c r="AP583" s="5"/>
      <c r="AQ583" s="4"/>
      <c r="AR583" s="6"/>
      <c r="AS583" s="4"/>
      <c r="AT583" s="6"/>
      <c r="AU583" s="5"/>
      <c r="AV583" s="5"/>
      <c r="AW583" s="4"/>
      <c r="AX583" s="6"/>
      <c r="AY583" s="4"/>
      <c r="AZ583" s="6"/>
      <c r="BA583" s="5"/>
      <c r="BB583" s="5"/>
      <c r="BC583" s="4"/>
      <c r="BD583" s="6"/>
      <c r="BE583" s="4"/>
      <c r="BF583" s="6"/>
      <c r="BG583" s="5"/>
      <c r="BH583" s="5"/>
      <c r="BI583" s="4"/>
      <c r="BJ583" s="6"/>
      <c r="BK583" s="4"/>
      <c r="BL583" s="6"/>
      <c r="BM583" s="5"/>
      <c r="BN583" s="5"/>
      <c r="BO583" s="4"/>
      <c r="BP583" s="6"/>
      <c r="BQ583" s="4"/>
      <c r="BR583" s="6"/>
      <c r="BS583" s="5"/>
      <c r="BT583" s="5"/>
      <c r="BU583" s="4"/>
      <c r="BV583" s="6"/>
      <c r="BW583" s="4"/>
      <c r="BX583" s="6"/>
      <c r="BY583" s="5"/>
      <c r="BZ583" s="5"/>
      <c r="CA583" s="4"/>
      <c r="CB583" s="6"/>
      <c r="CC583" s="4"/>
      <c r="CD583" s="6"/>
      <c r="CE583" s="5"/>
      <c r="CF583" s="5"/>
      <c r="CG583" s="4"/>
      <c r="CH583" s="6"/>
      <c r="CI583" s="4"/>
      <c r="CJ583" s="6"/>
      <c r="CK583" s="5"/>
      <c r="CL583" s="5"/>
      <c r="CM583" s="4"/>
      <c r="CN583" s="6"/>
      <c r="CO583" s="4"/>
      <c r="CP583" s="6"/>
      <c r="CQ583" s="5"/>
      <c r="CR583" s="5"/>
      <c r="CS583" s="4"/>
      <c r="CT583" s="6"/>
      <c r="CU583" s="4"/>
      <c r="CV583" s="6"/>
      <c r="CW583" s="5"/>
      <c r="CX583" s="5"/>
      <c r="CY583" s="4"/>
      <c r="CZ583" s="6"/>
      <c r="DA583" s="4"/>
      <c r="DB583" s="6"/>
      <c r="DC583" s="5"/>
      <c r="DD583" s="5"/>
      <c r="DE583" s="4"/>
      <c r="DF583" s="6"/>
      <c r="DG583" s="4"/>
      <c r="DH583" s="6"/>
      <c r="DI583" s="5"/>
      <c r="DJ583" s="5"/>
      <c r="DK583" s="4"/>
      <c r="DL583" s="6"/>
      <c r="DM583" s="4"/>
      <c r="DN583" s="6"/>
      <c r="DO583" s="5"/>
      <c r="DP583" s="5"/>
      <c r="DQ583" s="4"/>
      <c r="DR583" s="6"/>
      <c r="DS583" s="4"/>
      <c r="DT583" s="6"/>
      <c r="DU583" s="5"/>
      <c r="DV583" s="5"/>
      <c r="DW583" s="4"/>
      <c r="DX583" s="6"/>
      <c r="DY583" s="4"/>
      <c r="DZ583" s="6"/>
      <c r="EA583" s="5"/>
      <c r="EB583" s="5"/>
      <c r="EC583" s="4"/>
      <c r="ED583" s="6"/>
      <c r="EE583" s="4"/>
      <c r="EF583" s="6"/>
      <c r="EG583" s="5"/>
      <c r="EH583" s="5"/>
      <c r="EI583" s="4"/>
      <c r="EJ583" s="6"/>
      <c r="EK583" s="4"/>
      <c r="EL583" s="6"/>
      <c r="EM583" s="5"/>
      <c r="EN583" s="5"/>
      <c r="EO583" s="4"/>
      <c r="EP583" s="6"/>
      <c r="EQ583" s="4"/>
      <c r="ER583" s="6"/>
      <c r="ES583" s="5"/>
      <c r="ET583" s="5"/>
      <c r="EU583" s="4"/>
      <c r="EV583" s="6"/>
      <c r="EW583" s="4"/>
      <c r="EX583" s="6"/>
      <c r="EY583" s="5"/>
      <c r="EZ583" s="5"/>
      <c r="FA583" s="4"/>
      <c r="FB583" s="6"/>
      <c r="FC583" s="4"/>
      <c r="FD583" s="6"/>
      <c r="FE583" s="5"/>
      <c r="FF583" s="5"/>
      <c r="FG583" s="4"/>
      <c r="FH583" s="6"/>
      <c r="FI583" s="4"/>
      <c r="FJ583" s="6"/>
      <c r="FK583" s="5"/>
      <c r="FL583" s="5"/>
      <c r="FM583" s="4"/>
      <c r="FN583" s="6"/>
      <c r="FO583" s="4"/>
      <c r="FP583" s="6"/>
      <c r="FQ583" s="5"/>
      <c r="FR583" s="5"/>
      <c r="FS583" s="4"/>
      <c r="FT583" s="6"/>
      <c r="FU583" s="4"/>
      <c r="FV583" s="6"/>
      <c r="FW583" s="5"/>
      <c r="FX583" s="5"/>
      <c r="FY583" s="4"/>
      <c r="FZ583" s="6"/>
      <c r="GA583" s="4"/>
      <c r="GB583" s="6"/>
      <c r="GC583" s="5"/>
      <c r="GD583" s="5"/>
      <c r="GE583" s="4"/>
      <c r="GF583" s="6"/>
      <c r="GG583" s="4"/>
      <c r="GH583" s="6"/>
      <c r="GI583" s="5"/>
      <c r="GJ583" s="5"/>
      <c r="GK583" s="4"/>
      <c r="GL583" s="6"/>
      <c r="GM583" s="4"/>
      <c r="GN583" s="6"/>
      <c r="GO583" s="5"/>
      <c r="GP583" s="5"/>
      <c r="GQ583" s="4"/>
      <c r="GR583" s="6"/>
      <c r="GS583" s="4"/>
      <c r="GT583" s="6"/>
      <c r="GU583" s="5"/>
      <c r="GV583" s="5"/>
      <c r="GW583" s="4"/>
      <c r="GX583" s="6"/>
      <c r="GY583" s="4"/>
      <c r="GZ583" s="6"/>
      <c r="HA583" s="5"/>
      <c r="HB583" s="5"/>
      <c r="HC583" s="4"/>
      <c r="HD583" s="6"/>
      <c r="HE583" s="4"/>
      <c r="HF583" s="6"/>
      <c r="HG583" s="5"/>
      <c r="HH583" s="5"/>
      <c r="HI583" s="4"/>
      <c r="HJ583" s="6"/>
      <c r="HK583" s="4"/>
      <c r="HL583" s="6"/>
      <c r="HM583" s="5"/>
      <c r="HN583" s="5"/>
      <c r="HO583" s="4"/>
      <c r="HP583" s="6"/>
      <c r="HQ583" s="4"/>
      <c r="HR583" s="6"/>
      <c r="HS583" s="5"/>
      <c r="HT583" s="5"/>
      <c r="HU583" s="4"/>
      <c r="HV583" s="6"/>
      <c r="HW583" s="4"/>
      <c r="HX583" s="6"/>
      <c r="HY583" s="5"/>
      <c r="HZ583" s="5"/>
      <c r="IA583" s="4"/>
      <c r="IB583" s="6"/>
      <c r="IC583" s="4"/>
      <c r="ID583" s="6"/>
      <c r="IE583" s="5"/>
      <c r="IF583" s="5"/>
      <c r="IG583" s="4"/>
      <c r="IH583" s="6"/>
      <c r="II583" s="4"/>
      <c r="IJ583" s="6"/>
      <c r="IK583" s="5"/>
      <c r="IL583" s="5"/>
      <c r="IM583" s="4"/>
      <c r="IN583" s="6"/>
      <c r="IO583" s="4"/>
      <c r="IP583" s="6"/>
      <c r="IQ583" s="5"/>
      <c r="IR583" s="5"/>
      <c r="IS583" s="4"/>
      <c r="IT583" s="6"/>
      <c r="IU583" s="4"/>
      <c r="IV583" s="6"/>
      <c r="IW583" s="5"/>
      <c r="IX583" s="5"/>
      <c r="IY583" s="4"/>
      <c r="IZ583" s="6"/>
      <c r="JA583" s="4"/>
      <c r="JB583" s="6"/>
      <c r="JC583" s="5"/>
      <c r="JD583" s="5"/>
      <c r="JE583" s="4"/>
      <c r="JF583" s="6"/>
      <c r="JG583" s="4"/>
      <c r="JH583" s="6"/>
      <c r="JI583" s="5"/>
      <c r="JJ583" s="5"/>
      <c r="JK583" s="4"/>
      <c r="JL583" s="6"/>
      <c r="JM583" s="4"/>
      <c r="JN583" s="6"/>
      <c r="JO583" s="5"/>
      <c r="JP583" s="5"/>
      <c r="JQ583" s="4"/>
      <c r="JR583" s="6"/>
      <c r="JS583" s="4"/>
      <c r="JT583" s="6"/>
      <c r="JU583" s="5"/>
      <c r="JV583" s="5"/>
      <c r="JW583" s="4"/>
      <c r="JX583" s="6"/>
      <c r="JY583" s="4"/>
      <c r="JZ583" s="6"/>
      <c r="KA583" s="5"/>
      <c r="KB583" s="5"/>
      <c r="KC583" s="4"/>
      <c r="KD583" s="6"/>
      <c r="KE583" s="4"/>
      <c r="KF583" s="6"/>
      <c r="KG583" s="5"/>
      <c r="KH583" s="5"/>
      <c r="KI583" s="4"/>
      <c r="KJ583" s="6"/>
      <c r="KK583" s="4"/>
      <c r="KL583" s="6"/>
      <c r="KM583" s="5"/>
      <c r="KN583" s="5"/>
    </row>
    <row r="584">
      <c r="A584" s="3" t="s">
        <v>85</v>
      </c>
      <c r="B584" s="3" t="s">
        <v>552</v>
      </c>
      <c r="C584" s="3" t="s">
        <v>522</v>
      </c>
      <c r="D584" s="3" t="s">
        <v>528</v>
      </c>
      <c r="E584" s="3" t="s">
        <v>581</v>
      </c>
      <c r="F584" s="3" t="s">
        <v>581</v>
      </c>
      <c r="G584" s="3" t="s">
        <v>581</v>
      </c>
      <c r="H584" s="3" t="s">
        <v>129</v>
      </c>
      <c r="I584" s="3" t="s">
        <v>1350</v>
      </c>
      <c r="J584" s="3" t="s">
        <v>1340</v>
      </c>
      <c r="K584" s="4">
        <v>3455</v>
      </c>
      <c r="L584" s="4">
        <f>=ROUNDDOWN(93.3783783783784,0)</f>
      </c>
      <c r="M584" s="4"/>
      <c r="N584" s="5"/>
      <c r="O584" s="4"/>
      <c r="P584" s="4">
        <f>=ROUNDDOWN({0},0)</f>
      </c>
      <c r="Q584" s="4"/>
      <c r="R584" s="5"/>
      <c r="S584" s="4">
        <v>25</v>
      </c>
      <c r="T584" s="6">
        <v>410.15</v>
      </c>
      <c r="U584" s="4"/>
      <c r="V584" s="6"/>
      <c r="W584" s="5"/>
      <c r="X584" s="5"/>
      <c r="Y584" s="4">
        <v>8</v>
      </c>
      <c r="Z584" s="6">
        <v>142.8</v>
      </c>
      <c r="AA584" s="4"/>
      <c r="AB584" s="6"/>
      <c r="AC584" s="5"/>
      <c r="AD584" s="5"/>
      <c r="AE584" s="4"/>
      <c r="AF584" s="6"/>
      <c r="AG584" s="4"/>
      <c r="AH584" s="6"/>
      <c r="AI584" s="5"/>
      <c r="AJ584" s="5"/>
      <c r="AK584" s="4">
        <v>1</v>
      </c>
      <c r="AL584" s="6">
        <v>23.58</v>
      </c>
      <c r="AM584" s="4"/>
      <c r="AN584" s="6"/>
      <c r="AO584" s="5"/>
      <c r="AP584" s="5"/>
      <c r="AQ584" s="4"/>
      <c r="AR584" s="6"/>
      <c r="AS584" s="4"/>
      <c r="AT584" s="6"/>
      <c r="AU584" s="5"/>
      <c r="AV584" s="5"/>
      <c r="AW584" s="4"/>
      <c r="AX584" s="6"/>
      <c r="AY584" s="4"/>
      <c r="AZ584" s="6"/>
      <c r="BA584" s="5"/>
      <c r="BB584" s="5"/>
      <c r="BC584" s="4">
        <v>16</v>
      </c>
      <c r="BD584" s="6">
        <v>243.77</v>
      </c>
      <c r="BE584" s="4"/>
      <c r="BF584" s="6"/>
      <c r="BG584" s="5"/>
      <c r="BH584" s="5"/>
      <c r="BI584" s="4"/>
      <c r="BJ584" s="6"/>
      <c r="BK584" s="4"/>
      <c r="BL584" s="6"/>
      <c r="BM584" s="5"/>
      <c r="BN584" s="5"/>
      <c r="BO584" s="4"/>
      <c r="BP584" s="6"/>
      <c r="BQ584" s="4"/>
      <c r="BR584" s="6"/>
      <c r="BS584" s="5"/>
      <c r="BT584" s="5"/>
      <c r="BU584" s="4"/>
      <c r="BV584" s="6"/>
      <c r="BW584" s="4"/>
      <c r="BX584" s="6"/>
      <c r="BY584" s="5"/>
      <c r="BZ584" s="5"/>
      <c r="CA584" s="4"/>
      <c r="CB584" s="6"/>
      <c r="CC584" s="4"/>
      <c r="CD584" s="6"/>
      <c r="CE584" s="5"/>
      <c r="CF584" s="5"/>
      <c r="CG584" s="4"/>
      <c r="CH584" s="6"/>
      <c r="CI584" s="4"/>
      <c r="CJ584" s="6"/>
      <c r="CK584" s="5"/>
      <c r="CL584" s="5"/>
      <c r="CM584" s="4"/>
      <c r="CN584" s="6"/>
      <c r="CO584" s="4"/>
      <c r="CP584" s="6"/>
      <c r="CQ584" s="5"/>
      <c r="CR584" s="5"/>
      <c r="CS584" s="4"/>
      <c r="CT584" s="6"/>
      <c r="CU584" s="4"/>
      <c r="CV584" s="6"/>
      <c r="CW584" s="5"/>
      <c r="CX584" s="5"/>
      <c r="CY584" s="4"/>
      <c r="CZ584" s="6"/>
      <c r="DA584" s="4"/>
      <c r="DB584" s="6"/>
      <c r="DC584" s="5"/>
      <c r="DD584" s="5"/>
      <c r="DE584" s="4"/>
      <c r="DF584" s="6"/>
      <c r="DG584" s="4"/>
      <c r="DH584" s="6"/>
      <c r="DI584" s="5"/>
      <c r="DJ584" s="5"/>
      <c r="DK584" s="4"/>
      <c r="DL584" s="6"/>
      <c r="DM584" s="4"/>
      <c r="DN584" s="6"/>
      <c r="DO584" s="5"/>
      <c r="DP584" s="5"/>
      <c r="DQ584" s="4"/>
      <c r="DR584" s="6"/>
      <c r="DS584" s="4"/>
      <c r="DT584" s="6"/>
      <c r="DU584" s="5"/>
      <c r="DV584" s="5"/>
      <c r="DW584" s="4"/>
      <c r="DX584" s="6"/>
      <c r="DY584" s="4"/>
      <c r="DZ584" s="6"/>
      <c r="EA584" s="5"/>
      <c r="EB584" s="5"/>
      <c r="EC584" s="4"/>
      <c r="ED584" s="6"/>
      <c r="EE584" s="4"/>
      <c r="EF584" s="6"/>
      <c r="EG584" s="5"/>
      <c r="EH584" s="5"/>
      <c r="EI584" s="4"/>
      <c r="EJ584" s="6"/>
      <c r="EK584" s="4"/>
      <c r="EL584" s="6"/>
      <c r="EM584" s="5"/>
      <c r="EN584" s="5"/>
      <c r="EO584" s="4"/>
      <c r="EP584" s="6"/>
      <c r="EQ584" s="4"/>
      <c r="ER584" s="6"/>
      <c r="ES584" s="5"/>
      <c r="ET584" s="5"/>
      <c r="EU584" s="4"/>
      <c r="EV584" s="6"/>
      <c r="EW584" s="4"/>
      <c r="EX584" s="6"/>
      <c r="EY584" s="5"/>
      <c r="EZ584" s="5"/>
      <c r="FA584" s="4"/>
      <c r="FB584" s="6"/>
      <c r="FC584" s="4"/>
      <c r="FD584" s="6"/>
      <c r="FE584" s="5"/>
      <c r="FF584" s="5"/>
      <c r="FG584" s="4"/>
      <c r="FH584" s="6"/>
      <c r="FI584" s="4"/>
      <c r="FJ584" s="6"/>
      <c r="FK584" s="5"/>
      <c r="FL584" s="5"/>
      <c r="FM584" s="4"/>
      <c r="FN584" s="6"/>
      <c r="FO584" s="4"/>
      <c r="FP584" s="6"/>
      <c r="FQ584" s="5"/>
      <c r="FR584" s="5"/>
      <c r="FS584" s="4"/>
      <c r="FT584" s="6"/>
      <c r="FU584" s="4"/>
      <c r="FV584" s="6"/>
      <c r="FW584" s="5"/>
      <c r="FX584" s="5"/>
      <c r="FY584" s="4"/>
      <c r="FZ584" s="6"/>
      <c r="GA584" s="4"/>
      <c r="GB584" s="6"/>
      <c r="GC584" s="5"/>
      <c r="GD584" s="5"/>
      <c r="GE584" s="4"/>
      <c r="GF584" s="6"/>
      <c r="GG584" s="4"/>
      <c r="GH584" s="6"/>
      <c r="GI584" s="5"/>
      <c r="GJ584" s="5"/>
      <c r="GK584" s="4"/>
      <c r="GL584" s="6"/>
      <c r="GM584" s="4"/>
      <c r="GN584" s="6"/>
      <c r="GO584" s="5"/>
      <c r="GP584" s="5"/>
      <c r="GQ584" s="4"/>
      <c r="GR584" s="6"/>
      <c r="GS584" s="4"/>
      <c r="GT584" s="6"/>
      <c r="GU584" s="5"/>
      <c r="GV584" s="5"/>
      <c r="GW584" s="4"/>
      <c r="GX584" s="6"/>
      <c r="GY584" s="4"/>
      <c r="GZ584" s="6"/>
      <c r="HA584" s="5"/>
      <c r="HB584" s="5"/>
      <c r="HC584" s="4"/>
      <c r="HD584" s="6"/>
      <c r="HE584" s="4"/>
      <c r="HF584" s="6"/>
      <c r="HG584" s="5"/>
      <c r="HH584" s="5"/>
      <c r="HI584" s="4"/>
      <c r="HJ584" s="6"/>
      <c r="HK584" s="4"/>
      <c r="HL584" s="6"/>
      <c r="HM584" s="5"/>
      <c r="HN584" s="5"/>
      <c r="HO584" s="4"/>
      <c r="HP584" s="6"/>
      <c r="HQ584" s="4"/>
      <c r="HR584" s="6"/>
      <c r="HS584" s="5"/>
      <c r="HT584" s="5"/>
      <c r="HU584" s="4"/>
      <c r="HV584" s="6"/>
      <c r="HW584" s="4"/>
      <c r="HX584" s="6"/>
      <c r="HY584" s="5"/>
      <c r="HZ584" s="5"/>
      <c r="IA584" s="4"/>
      <c r="IB584" s="6"/>
      <c r="IC584" s="4"/>
      <c r="ID584" s="6"/>
      <c r="IE584" s="5"/>
      <c r="IF584" s="5"/>
      <c r="IG584" s="4"/>
      <c r="IH584" s="6"/>
      <c r="II584" s="4"/>
      <c r="IJ584" s="6"/>
      <c r="IK584" s="5"/>
      <c r="IL584" s="5"/>
      <c r="IM584" s="4"/>
      <c r="IN584" s="6"/>
      <c r="IO584" s="4"/>
      <c r="IP584" s="6"/>
      <c r="IQ584" s="5"/>
      <c r="IR584" s="5"/>
      <c r="IS584" s="4"/>
      <c r="IT584" s="6"/>
      <c r="IU584" s="4"/>
      <c r="IV584" s="6"/>
      <c r="IW584" s="5"/>
      <c r="IX584" s="5"/>
      <c r="IY584" s="4"/>
      <c r="IZ584" s="6"/>
      <c r="JA584" s="4"/>
      <c r="JB584" s="6"/>
      <c r="JC584" s="5"/>
      <c r="JD584" s="5"/>
      <c r="JE584" s="4"/>
      <c r="JF584" s="6"/>
      <c r="JG584" s="4"/>
      <c r="JH584" s="6"/>
      <c r="JI584" s="5"/>
      <c r="JJ584" s="5"/>
      <c r="JK584" s="4"/>
      <c r="JL584" s="6"/>
      <c r="JM584" s="4"/>
      <c r="JN584" s="6"/>
      <c r="JO584" s="5"/>
      <c r="JP584" s="5"/>
      <c r="JQ584" s="4"/>
      <c r="JR584" s="6"/>
      <c r="JS584" s="4"/>
      <c r="JT584" s="6"/>
      <c r="JU584" s="5"/>
      <c r="JV584" s="5"/>
      <c r="JW584" s="4"/>
      <c r="JX584" s="6"/>
      <c r="JY584" s="4"/>
      <c r="JZ584" s="6"/>
      <c r="KA584" s="5"/>
      <c r="KB584" s="5"/>
      <c r="KC584" s="4"/>
      <c r="KD584" s="6"/>
      <c r="KE584" s="4"/>
      <c r="KF584" s="6"/>
      <c r="KG584" s="5"/>
      <c r="KH584" s="5"/>
      <c r="KI584" s="4"/>
      <c r="KJ584" s="6"/>
      <c r="KK584" s="4"/>
      <c r="KL584" s="6"/>
      <c r="KM584" s="5"/>
      <c r="KN584" s="5"/>
    </row>
    <row r="585">
      <c r="A585" s="3" t="s">
        <v>85</v>
      </c>
      <c r="B585" s="3" t="s">
        <v>552</v>
      </c>
      <c r="C585" s="3" t="s">
        <v>522</v>
      </c>
      <c r="D585" s="3" t="s">
        <v>528</v>
      </c>
      <c r="E585" s="3" t="s">
        <v>581</v>
      </c>
      <c r="F585" s="3" t="s">
        <v>581</v>
      </c>
      <c r="G585" s="3" t="s">
        <v>581</v>
      </c>
      <c r="H585" s="3" t="s">
        <v>129</v>
      </c>
      <c r="I585" s="3" t="s">
        <v>1322</v>
      </c>
      <c r="J585" s="3" t="s">
        <v>1340</v>
      </c>
      <c r="K585" s="4">
        <v>621</v>
      </c>
      <c r="L585" s="4">
        <f>=ROUNDDOWN(23,0)</f>
      </c>
      <c r="M585" s="4"/>
      <c r="N585" s="5"/>
      <c r="O585" s="4"/>
      <c r="P585" s="4">
        <f>=ROUNDDOWN({0},0)</f>
      </c>
      <c r="Q585" s="4"/>
      <c r="R585" s="5"/>
      <c r="S585" s="4">
        <v>28</v>
      </c>
      <c r="T585" s="6">
        <v>409.19</v>
      </c>
      <c r="U585" s="4"/>
      <c r="V585" s="6"/>
      <c r="W585" s="5"/>
      <c r="X585" s="5"/>
      <c r="Y585" s="4">
        <v>4</v>
      </c>
      <c r="Z585" s="6">
        <v>76.16</v>
      </c>
      <c r="AA585" s="4"/>
      <c r="AB585" s="6"/>
      <c r="AC585" s="5"/>
      <c r="AD585" s="5"/>
      <c r="AE585" s="4">
        <v>1</v>
      </c>
      <c r="AF585" s="6">
        <v>9.56</v>
      </c>
      <c r="AG585" s="4"/>
      <c r="AH585" s="6"/>
      <c r="AI585" s="5"/>
      <c r="AJ585" s="5"/>
      <c r="AK585" s="4"/>
      <c r="AL585" s="6"/>
      <c r="AM585" s="4"/>
      <c r="AN585" s="6"/>
      <c r="AO585" s="5"/>
      <c r="AP585" s="5"/>
      <c r="AQ585" s="4">
        <v>6</v>
      </c>
      <c r="AR585" s="6">
        <v>98.77</v>
      </c>
      <c r="AS585" s="4"/>
      <c r="AT585" s="6"/>
      <c r="AU585" s="5"/>
      <c r="AV585" s="5"/>
      <c r="AW585" s="4"/>
      <c r="AX585" s="6"/>
      <c r="AY585" s="4"/>
      <c r="AZ585" s="6"/>
      <c r="BA585" s="5"/>
      <c r="BB585" s="5"/>
      <c r="BC585" s="4">
        <v>17</v>
      </c>
      <c r="BD585" s="6">
        <v>224.7</v>
      </c>
      <c r="BE585" s="4"/>
      <c r="BF585" s="6"/>
      <c r="BG585" s="5"/>
      <c r="BH585" s="5"/>
      <c r="BI585" s="4"/>
      <c r="BJ585" s="6"/>
      <c r="BK585" s="4"/>
      <c r="BL585" s="6"/>
      <c r="BM585" s="5"/>
      <c r="BN585" s="5"/>
      <c r="BO585" s="4"/>
      <c r="BP585" s="6"/>
      <c r="BQ585" s="4"/>
      <c r="BR585" s="6"/>
      <c r="BS585" s="5"/>
      <c r="BT585" s="5"/>
      <c r="BU585" s="4"/>
      <c r="BV585" s="6"/>
      <c r="BW585" s="4"/>
      <c r="BX585" s="6"/>
      <c r="BY585" s="5"/>
      <c r="BZ585" s="5"/>
      <c r="CA585" s="4"/>
      <c r="CB585" s="6"/>
      <c r="CC585" s="4"/>
      <c r="CD585" s="6"/>
      <c r="CE585" s="5"/>
      <c r="CF585" s="5"/>
      <c r="CG585" s="4"/>
      <c r="CH585" s="6"/>
      <c r="CI585" s="4"/>
      <c r="CJ585" s="6"/>
      <c r="CK585" s="5"/>
      <c r="CL585" s="5"/>
      <c r="CM585" s="4"/>
      <c r="CN585" s="6"/>
      <c r="CO585" s="4"/>
      <c r="CP585" s="6"/>
      <c r="CQ585" s="5"/>
      <c r="CR585" s="5"/>
      <c r="CS585" s="4"/>
      <c r="CT585" s="6"/>
      <c r="CU585" s="4"/>
      <c r="CV585" s="6"/>
      <c r="CW585" s="5"/>
      <c r="CX585" s="5"/>
      <c r="CY585" s="4"/>
      <c r="CZ585" s="6"/>
      <c r="DA585" s="4"/>
      <c r="DB585" s="6"/>
      <c r="DC585" s="5"/>
      <c r="DD585" s="5"/>
      <c r="DE585" s="4"/>
      <c r="DF585" s="6"/>
      <c r="DG585" s="4"/>
      <c r="DH585" s="6"/>
      <c r="DI585" s="5"/>
      <c r="DJ585" s="5"/>
      <c r="DK585" s="4"/>
      <c r="DL585" s="6"/>
      <c r="DM585" s="4"/>
      <c r="DN585" s="6"/>
      <c r="DO585" s="5"/>
      <c r="DP585" s="5"/>
      <c r="DQ585" s="4"/>
      <c r="DR585" s="6"/>
      <c r="DS585" s="4"/>
      <c r="DT585" s="6"/>
      <c r="DU585" s="5"/>
      <c r="DV585" s="5"/>
      <c r="DW585" s="4"/>
      <c r="DX585" s="6"/>
      <c r="DY585" s="4"/>
      <c r="DZ585" s="6"/>
      <c r="EA585" s="5"/>
      <c r="EB585" s="5"/>
      <c r="EC585" s="4"/>
      <c r="ED585" s="6"/>
      <c r="EE585" s="4"/>
      <c r="EF585" s="6"/>
      <c r="EG585" s="5"/>
      <c r="EH585" s="5"/>
      <c r="EI585" s="4"/>
      <c r="EJ585" s="6"/>
      <c r="EK585" s="4"/>
      <c r="EL585" s="6"/>
      <c r="EM585" s="5"/>
      <c r="EN585" s="5"/>
      <c r="EO585" s="4"/>
      <c r="EP585" s="6"/>
      <c r="EQ585" s="4"/>
      <c r="ER585" s="6"/>
      <c r="ES585" s="5"/>
      <c r="ET585" s="5"/>
      <c r="EU585" s="4"/>
      <c r="EV585" s="6"/>
      <c r="EW585" s="4"/>
      <c r="EX585" s="6"/>
      <c r="EY585" s="5"/>
      <c r="EZ585" s="5"/>
      <c r="FA585" s="4"/>
      <c r="FB585" s="6"/>
      <c r="FC585" s="4"/>
      <c r="FD585" s="6"/>
      <c r="FE585" s="5"/>
      <c r="FF585" s="5"/>
      <c r="FG585" s="4"/>
      <c r="FH585" s="6"/>
      <c r="FI585" s="4"/>
      <c r="FJ585" s="6"/>
      <c r="FK585" s="5"/>
      <c r="FL585" s="5"/>
      <c r="FM585" s="4"/>
      <c r="FN585" s="6"/>
      <c r="FO585" s="4"/>
      <c r="FP585" s="6"/>
      <c r="FQ585" s="5"/>
      <c r="FR585" s="5"/>
      <c r="FS585" s="4"/>
      <c r="FT585" s="6"/>
      <c r="FU585" s="4"/>
      <c r="FV585" s="6"/>
      <c r="FW585" s="5"/>
      <c r="FX585" s="5"/>
      <c r="FY585" s="4"/>
      <c r="FZ585" s="6"/>
      <c r="GA585" s="4"/>
      <c r="GB585" s="6"/>
      <c r="GC585" s="5"/>
      <c r="GD585" s="5"/>
      <c r="GE585" s="4"/>
      <c r="GF585" s="6"/>
      <c r="GG585" s="4"/>
      <c r="GH585" s="6"/>
      <c r="GI585" s="5"/>
      <c r="GJ585" s="5"/>
      <c r="GK585" s="4"/>
      <c r="GL585" s="6"/>
      <c r="GM585" s="4"/>
      <c r="GN585" s="6"/>
      <c r="GO585" s="5"/>
      <c r="GP585" s="5"/>
      <c r="GQ585" s="4"/>
      <c r="GR585" s="6"/>
      <c r="GS585" s="4"/>
      <c r="GT585" s="6"/>
      <c r="GU585" s="5"/>
      <c r="GV585" s="5"/>
      <c r="GW585" s="4"/>
      <c r="GX585" s="6"/>
      <c r="GY585" s="4"/>
      <c r="GZ585" s="6"/>
      <c r="HA585" s="5"/>
      <c r="HB585" s="5"/>
      <c r="HC585" s="4"/>
      <c r="HD585" s="6"/>
      <c r="HE585" s="4"/>
      <c r="HF585" s="6"/>
      <c r="HG585" s="5"/>
      <c r="HH585" s="5"/>
      <c r="HI585" s="4"/>
      <c r="HJ585" s="6"/>
      <c r="HK585" s="4"/>
      <c r="HL585" s="6"/>
      <c r="HM585" s="5"/>
      <c r="HN585" s="5"/>
      <c r="HO585" s="4"/>
      <c r="HP585" s="6"/>
      <c r="HQ585" s="4"/>
      <c r="HR585" s="6"/>
      <c r="HS585" s="5"/>
      <c r="HT585" s="5"/>
      <c r="HU585" s="4"/>
      <c r="HV585" s="6"/>
      <c r="HW585" s="4"/>
      <c r="HX585" s="6"/>
      <c r="HY585" s="5"/>
      <c r="HZ585" s="5"/>
      <c r="IA585" s="4"/>
      <c r="IB585" s="6"/>
      <c r="IC585" s="4"/>
      <c r="ID585" s="6"/>
      <c r="IE585" s="5"/>
      <c r="IF585" s="5"/>
      <c r="IG585" s="4"/>
      <c r="IH585" s="6"/>
      <c r="II585" s="4"/>
      <c r="IJ585" s="6"/>
      <c r="IK585" s="5"/>
      <c r="IL585" s="5"/>
      <c r="IM585" s="4"/>
      <c r="IN585" s="6"/>
      <c r="IO585" s="4"/>
      <c r="IP585" s="6"/>
      <c r="IQ585" s="5"/>
      <c r="IR585" s="5"/>
      <c r="IS585" s="4"/>
      <c r="IT585" s="6"/>
      <c r="IU585" s="4"/>
      <c r="IV585" s="6"/>
      <c r="IW585" s="5"/>
      <c r="IX585" s="5"/>
      <c r="IY585" s="4"/>
      <c r="IZ585" s="6"/>
      <c r="JA585" s="4"/>
      <c r="JB585" s="6"/>
      <c r="JC585" s="5"/>
      <c r="JD585" s="5"/>
      <c r="JE585" s="4"/>
      <c r="JF585" s="6"/>
      <c r="JG585" s="4"/>
      <c r="JH585" s="6"/>
      <c r="JI585" s="5"/>
      <c r="JJ585" s="5"/>
      <c r="JK585" s="4"/>
      <c r="JL585" s="6"/>
      <c r="JM585" s="4"/>
      <c r="JN585" s="6"/>
      <c r="JO585" s="5"/>
      <c r="JP585" s="5"/>
      <c r="JQ585" s="4"/>
      <c r="JR585" s="6"/>
      <c r="JS585" s="4"/>
      <c r="JT585" s="6"/>
      <c r="JU585" s="5"/>
      <c r="JV585" s="5"/>
      <c r="JW585" s="4"/>
      <c r="JX585" s="6"/>
      <c r="JY585" s="4"/>
      <c r="JZ585" s="6"/>
      <c r="KA585" s="5"/>
      <c r="KB585" s="5"/>
      <c r="KC585" s="4"/>
      <c r="KD585" s="6"/>
      <c r="KE585" s="4"/>
      <c r="KF585" s="6"/>
      <c r="KG585" s="5"/>
      <c r="KH585" s="5"/>
      <c r="KI585" s="4"/>
      <c r="KJ585" s="6"/>
      <c r="KK585" s="4"/>
      <c r="KL585" s="6"/>
      <c r="KM585" s="5"/>
      <c r="KN585" s="5"/>
    </row>
    <row r="586">
      <c r="A586" s="3" t="s">
        <v>85</v>
      </c>
      <c r="B586" s="3" t="s">
        <v>552</v>
      </c>
      <c r="C586" s="3" t="s">
        <v>522</v>
      </c>
      <c r="D586" s="3" t="s">
        <v>528</v>
      </c>
      <c r="E586" s="3" t="s">
        <v>581</v>
      </c>
      <c r="F586" s="3" t="s">
        <v>581</v>
      </c>
      <c r="G586" s="3" t="s">
        <v>581</v>
      </c>
      <c r="H586" s="3" t="s">
        <v>129</v>
      </c>
      <c r="I586" s="3" t="s">
        <v>1406</v>
      </c>
      <c r="J586" s="3" t="s">
        <v>1340</v>
      </c>
      <c r="K586" s="4">
        <v>661</v>
      </c>
      <c r="L586" s="4">
        <f>=ROUNDDOWN(22.7931034482759,0)</f>
      </c>
      <c r="M586" s="4"/>
      <c r="N586" s="5"/>
      <c r="O586" s="4"/>
      <c r="P586" s="4">
        <f>=ROUNDDOWN({0},0)</f>
      </c>
      <c r="Q586" s="4"/>
      <c r="R586" s="5"/>
      <c r="S586" s="4">
        <v>22</v>
      </c>
      <c r="T586" s="6">
        <v>301.8</v>
      </c>
      <c r="U586" s="4"/>
      <c r="V586" s="6"/>
      <c r="W586" s="5"/>
      <c r="X586" s="5"/>
      <c r="Y586" s="4">
        <v>5</v>
      </c>
      <c r="Z586" s="6">
        <v>90.44</v>
      </c>
      <c r="AA586" s="4"/>
      <c r="AB586" s="6"/>
      <c r="AC586" s="5"/>
      <c r="AD586" s="5"/>
      <c r="AE586" s="4"/>
      <c r="AF586" s="6"/>
      <c r="AG586" s="4"/>
      <c r="AH586" s="6"/>
      <c r="AI586" s="5"/>
      <c r="AJ586" s="5"/>
      <c r="AK586" s="4"/>
      <c r="AL586" s="6"/>
      <c r="AM586" s="4"/>
      <c r="AN586" s="6"/>
      <c r="AO586" s="5"/>
      <c r="AP586" s="5"/>
      <c r="AQ586" s="4">
        <v>2</v>
      </c>
      <c r="AR586" s="6">
        <v>40.46</v>
      </c>
      <c r="AS586" s="4"/>
      <c r="AT586" s="6"/>
      <c r="AU586" s="5"/>
      <c r="AV586" s="5"/>
      <c r="AW586" s="4"/>
      <c r="AX586" s="6"/>
      <c r="AY586" s="4"/>
      <c r="AZ586" s="6"/>
      <c r="BA586" s="5"/>
      <c r="BB586" s="5"/>
      <c r="BC586" s="4">
        <v>8</v>
      </c>
      <c r="BD586" s="6">
        <v>88.58</v>
      </c>
      <c r="BE586" s="4"/>
      <c r="BF586" s="6"/>
      <c r="BG586" s="5"/>
      <c r="BH586" s="5"/>
      <c r="BI586" s="4"/>
      <c r="BJ586" s="6"/>
      <c r="BK586" s="4"/>
      <c r="BL586" s="6"/>
      <c r="BM586" s="5"/>
      <c r="BN586" s="5"/>
      <c r="BO586" s="4"/>
      <c r="BP586" s="6"/>
      <c r="BQ586" s="4"/>
      <c r="BR586" s="6"/>
      <c r="BS586" s="5"/>
      <c r="BT586" s="5"/>
      <c r="BU586" s="4">
        <v>7</v>
      </c>
      <c r="BV586" s="6">
        <v>82.32</v>
      </c>
      <c r="BW586" s="4"/>
      <c r="BX586" s="6"/>
      <c r="BY586" s="5"/>
      <c r="BZ586" s="5"/>
      <c r="CA586" s="4"/>
      <c r="CB586" s="6"/>
      <c r="CC586" s="4"/>
      <c r="CD586" s="6"/>
      <c r="CE586" s="5"/>
      <c r="CF586" s="5"/>
      <c r="CG586" s="4"/>
      <c r="CH586" s="6"/>
      <c r="CI586" s="4"/>
      <c r="CJ586" s="6"/>
      <c r="CK586" s="5"/>
      <c r="CL586" s="5"/>
      <c r="CM586" s="4"/>
      <c r="CN586" s="6"/>
      <c r="CO586" s="4"/>
      <c r="CP586" s="6"/>
      <c r="CQ586" s="5"/>
      <c r="CR586" s="5"/>
      <c r="CS586" s="4"/>
      <c r="CT586" s="6"/>
      <c r="CU586" s="4"/>
      <c r="CV586" s="6"/>
      <c r="CW586" s="5"/>
      <c r="CX586" s="5"/>
      <c r="CY586" s="4"/>
      <c r="CZ586" s="6"/>
      <c r="DA586" s="4"/>
      <c r="DB586" s="6"/>
      <c r="DC586" s="5"/>
      <c r="DD586" s="5"/>
      <c r="DE586" s="4"/>
      <c r="DF586" s="6"/>
      <c r="DG586" s="4"/>
      <c r="DH586" s="6"/>
      <c r="DI586" s="5"/>
      <c r="DJ586" s="5"/>
      <c r="DK586" s="4"/>
      <c r="DL586" s="6"/>
      <c r="DM586" s="4"/>
      <c r="DN586" s="6"/>
      <c r="DO586" s="5"/>
      <c r="DP586" s="5"/>
      <c r="DQ586" s="4"/>
      <c r="DR586" s="6"/>
      <c r="DS586" s="4"/>
      <c r="DT586" s="6"/>
      <c r="DU586" s="5"/>
      <c r="DV586" s="5"/>
      <c r="DW586" s="4"/>
      <c r="DX586" s="6"/>
      <c r="DY586" s="4"/>
      <c r="DZ586" s="6"/>
      <c r="EA586" s="5"/>
      <c r="EB586" s="5"/>
      <c r="EC586" s="4"/>
      <c r="ED586" s="6"/>
      <c r="EE586" s="4"/>
      <c r="EF586" s="6"/>
      <c r="EG586" s="5"/>
      <c r="EH586" s="5"/>
      <c r="EI586" s="4"/>
      <c r="EJ586" s="6"/>
      <c r="EK586" s="4"/>
      <c r="EL586" s="6"/>
      <c r="EM586" s="5"/>
      <c r="EN586" s="5"/>
      <c r="EO586" s="4"/>
      <c r="EP586" s="6"/>
      <c r="EQ586" s="4"/>
      <c r="ER586" s="6"/>
      <c r="ES586" s="5"/>
      <c r="ET586" s="5"/>
      <c r="EU586" s="4"/>
      <c r="EV586" s="6"/>
      <c r="EW586" s="4"/>
      <c r="EX586" s="6"/>
      <c r="EY586" s="5"/>
      <c r="EZ586" s="5"/>
      <c r="FA586" s="4"/>
      <c r="FB586" s="6"/>
      <c r="FC586" s="4"/>
      <c r="FD586" s="6"/>
      <c r="FE586" s="5"/>
      <c r="FF586" s="5"/>
      <c r="FG586" s="4"/>
      <c r="FH586" s="6"/>
      <c r="FI586" s="4"/>
      <c r="FJ586" s="6"/>
      <c r="FK586" s="5"/>
      <c r="FL586" s="5"/>
      <c r="FM586" s="4"/>
      <c r="FN586" s="6"/>
      <c r="FO586" s="4"/>
      <c r="FP586" s="6"/>
      <c r="FQ586" s="5"/>
      <c r="FR586" s="5"/>
      <c r="FS586" s="4"/>
      <c r="FT586" s="6"/>
      <c r="FU586" s="4"/>
      <c r="FV586" s="6"/>
      <c r="FW586" s="5"/>
      <c r="FX586" s="5"/>
      <c r="FY586" s="4"/>
      <c r="FZ586" s="6"/>
      <c r="GA586" s="4"/>
      <c r="GB586" s="6"/>
      <c r="GC586" s="5"/>
      <c r="GD586" s="5"/>
      <c r="GE586" s="4"/>
      <c r="GF586" s="6"/>
      <c r="GG586" s="4"/>
      <c r="GH586" s="6"/>
      <c r="GI586" s="5"/>
      <c r="GJ586" s="5"/>
      <c r="GK586" s="4"/>
      <c r="GL586" s="6"/>
      <c r="GM586" s="4"/>
      <c r="GN586" s="6"/>
      <c r="GO586" s="5"/>
      <c r="GP586" s="5"/>
      <c r="GQ586" s="4"/>
      <c r="GR586" s="6"/>
      <c r="GS586" s="4"/>
      <c r="GT586" s="6"/>
      <c r="GU586" s="5"/>
      <c r="GV586" s="5"/>
      <c r="GW586" s="4"/>
      <c r="GX586" s="6"/>
      <c r="GY586" s="4"/>
      <c r="GZ586" s="6"/>
      <c r="HA586" s="5"/>
      <c r="HB586" s="5"/>
      <c r="HC586" s="4"/>
      <c r="HD586" s="6"/>
      <c r="HE586" s="4"/>
      <c r="HF586" s="6"/>
      <c r="HG586" s="5"/>
      <c r="HH586" s="5"/>
      <c r="HI586" s="4"/>
      <c r="HJ586" s="6"/>
      <c r="HK586" s="4"/>
      <c r="HL586" s="6"/>
      <c r="HM586" s="5"/>
      <c r="HN586" s="5"/>
      <c r="HO586" s="4"/>
      <c r="HP586" s="6"/>
      <c r="HQ586" s="4"/>
      <c r="HR586" s="6"/>
      <c r="HS586" s="5"/>
      <c r="HT586" s="5"/>
      <c r="HU586" s="4"/>
      <c r="HV586" s="6"/>
      <c r="HW586" s="4"/>
      <c r="HX586" s="6"/>
      <c r="HY586" s="5"/>
      <c r="HZ586" s="5"/>
      <c r="IA586" s="4"/>
      <c r="IB586" s="6"/>
      <c r="IC586" s="4"/>
      <c r="ID586" s="6"/>
      <c r="IE586" s="5"/>
      <c r="IF586" s="5"/>
      <c r="IG586" s="4"/>
      <c r="IH586" s="6"/>
      <c r="II586" s="4"/>
      <c r="IJ586" s="6"/>
      <c r="IK586" s="5"/>
      <c r="IL586" s="5"/>
      <c r="IM586" s="4"/>
      <c r="IN586" s="6"/>
      <c r="IO586" s="4"/>
      <c r="IP586" s="6"/>
      <c r="IQ586" s="5"/>
      <c r="IR586" s="5"/>
      <c r="IS586" s="4"/>
      <c r="IT586" s="6"/>
      <c r="IU586" s="4"/>
      <c r="IV586" s="6"/>
      <c r="IW586" s="5"/>
      <c r="IX586" s="5"/>
      <c r="IY586" s="4"/>
      <c r="IZ586" s="6"/>
      <c r="JA586" s="4"/>
      <c r="JB586" s="6"/>
      <c r="JC586" s="5"/>
      <c r="JD586" s="5"/>
      <c r="JE586" s="4"/>
      <c r="JF586" s="6"/>
      <c r="JG586" s="4"/>
      <c r="JH586" s="6"/>
      <c r="JI586" s="5"/>
      <c r="JJ586" s="5"/>
      <c r="JK586" s="4"/>
      <c r="JL586" s="6"/>
      <c r="JM586" s="4"/>
      <c r="JN586" s="6"/>
      <c r="JO586" s="5"/>
      <c r="JP586" s="5"/>
      <c r="JQ586" s="4"/>
      <c r="JR586" s="6"/>
      <c r="JS586" s="4"/>
      <c r="JT586" s="6"/>
      <c r="JU586" s="5"/>
      <c r="JV586" s="5"/>
      <c r="JW586" s="4"/>
      <c r="JX586" s="6"/>
      <c r="JY586" s="4"/>
      <c r="JZ586" s="6"/>
      <c r="KA586" s="5"/>
      <c r="KB586" s="5"/>
      <c r="KC586" s="4"/>
      <c r="KD586" s="6"/>
      <c r="KE586" s="4"/>
      <c r="KF586" s="6"/>
      <c r="KG586" s="5"/>
      <c r="KH586" s="5"/>
      <c r="KI586" s="4"/>
      <c r="KJ586" s="6"/>
      <c r="KK586" s="4"/>
      <c r="KL586" s="6"/>
      <c r="KM586" s="5"/>
      <c r="KN586" s="5"/>
    </row>
    <row r="587">
      <c r="A587" s="3" t="s">
        <v>85</v>
      </c>
      <c r="B587" s="3" t="s">
        <v>552</v>
      </c>
      <c r="C587" s="3" t="s">
        <v>586</v>
      </c>
      <c r="D587" s="3" t="s">
        <v>479</v>
      </c>
      <c r="E587" s="3" t="s">
        <v>555</v>
      </c>
      <c r="F587" s="3" t="s">
        <v>556</v>
      </c>
      <c r="G587" s="3" t="s">
        <v>557</v>
      </c>
      <c r="H587" s="3" t="s">
        <v>410</v>
      </c>
      <c r="I587" s="3" t="s">
        <v>1350</v>
      </c>
      <c r="J587" s="3" t="s">
        <v>1318</v>
      </c>
      <c r="K587" s="4">
        <v>1101</v>
      </c>
      <c r="L587" s="4">
        <f>=ROUNDDOWN(87.3809523809524,0)</f>
      </c>
      <c r="M587" s="4"/>
      <c r="N587" s="5"/>
      <c r="O587" s="4"/>
      <c r="P587" s="4">
        <f>=ROUNDDOWN({0},0)</f>
      </c>
      <c r="Q587" s="4"/>
      <c r="R587" s="5"/>
      <c r="S587" s="4">
        <v>19</v>
      </c>
      <c r="T587" s="6">
        <v>597.95</v>
      </c>
      <c r="U587" s="4"/>
      <c r="V587" s="6"/>
      <c r="W587" s="5"/>
      <c r="X587" s="5"/>
      <c r="Y587" s="4">
        <v>12</v>
      </c>
      <c r="Z587" s="6">
        <v>332.8</v>
      </c>
      <c r="AA587" s="4"/>
      <c r="AB587" s="6"/>
      <c r="AC587" s="5"/>
      <c r="AD587" s="5"/>
      <c r="AE587" s="4"/>
      <c r="AF587" s="6"/>
      <c r="AG587" s="4"/>
      <c r="AH587" s="6"/>
      <c r="AI587" s="5"/>
      <c r="AJ587" s="5"/>
      <c r="AK587" s="4"/>
      <c r="AL587" s="6"/>
      <c r="AM587" s="4"/>
      <c r="AN587" s="6"/>
      <c r="AO587" s="5"/>
      <c r="AP587" s="5"/>
      <c r="AQ587" s="4"/>
      <c r="AR587" s="6"/>
      <c r="AS587" s="4"/>
      <c r="AT587" s="6"/>
      <c r="AU587" s="5"/>
      <c r="AV587" s="5"/>
      <c r="AW587" s="4">
        <v>2</v>
      </c>
      <c r="AX587" s="6">
        <v>59.5</v>
      </c>
      <c r="AY587" s="4"/>
      <c r="AZ587" s="6"/>
      <c r="BA587" s="5"/>
      <c r="BB587" s="5"/>
      <c r="BC587" s="4">
        <v>2</v>
      </c>
      <c r="BD587" s="6">
        <v>109.98</v>
      </c>
      <c r="BE587" s="4"/>
      <c r="BF587" s="6"/>
      <c r="BG587" s="5"/>
      <c r="BH587" s="5"/>
      <c r="BI587" s="4"/>
      <c r="BJ587" s="6"/>
      <c r="BK587" s="4"/>
      <c r="BL587" s="6"/>
      <c r="BM587" s="5"/>
      <c r="BN587" s="5"/>
      <c r="BO587" s="4"/>
      <c r="BP587" s="6"/>
      <c r="BQ587" s="4"/>
      <c r="BR587" s="6"/>
      <c r="BS587" s="5"/>
      <c r="BT587" s="5"/>
      <c r="BU587" s="4"/>
      <c r="BV587" s="6"/>
      <c r="BW587" s="4"/>
      <c r="BX587" s="6"/>
      <c r="BY587" s="5"/>
      <c r="BZ587" s="5"/>
      <c r="CA587" s="4"/>
      <c r="CB587" s="6"/>
      <c r="CC587" s="4"/>
      <c r="CD587" s="6"/>
      <c r="CE587" s="5"/>
      <c r="CF587" s="5"/>
      <c r="CG587" s="4">
        <v>2</v>
      </c>
      <c r="CH587" s="6">
        <v>65.98</v>
      </c>
      <c r="CI587" s="4"/>
      <c r="CJ587" s="6"/>
      <c r="CK587" s="5"/>
      <c r="CL587" s="5"/>
      <c r="CM587" s="4"/>
      <c r="CN587" s="6"/>
      <c r="CO587" s="4"/>
      <c r="CP587" s="6"/>
      <c r="CQ587" s="5"/>
      <c r="CR587" s="5"/>
      <c r="CS587" s="4"/>
      <c r="CT587" s="6"/>
      <c r="CU587" s="4"/>
      <c r="CV587" s="6"/>
      <c r="CW587" s="5"/>
      <c r="CX587" s="5"/>
      <c r="CY587" s="4"/>
      <c r="CZ587" s="6"/>
      <c r="DA587" s="4"/>
      <c r="DB587" s="6"/>
      <c r="DC587" s="5"/>
      <c r="DD587" s="5"/>
      <c r="DE587" s="4"/>
      <c r="DF587" s="6"/>
      <c r="DG587" s="4"/>
      <c r="DH587" s="6"/>
      <c r="DI587" s="5"/>
      <c r="DJ587" s="5"/>
      <c r="DK587" s="4"/>
      <c r="DL587" s="6"/>
      <c r="DM587" s="4"/>
      <c r="DN587" s="6"/>
      <c r="DO587" s="5"/>
      <c r="DP587" s="5"/>
      <c r="DQ587" s="4">
        <v>1</v>
      </c>
      <c r="DR587" s="6">
        <v>29.69</v>
      </c>
      <c r="DS587" s="4"/>
      <c r="DT587" s="6"/>
      <c r="DU587" s="5"/>
      <c r="DV587" s="5"/>
      <c r="DW587" s="4"/>
      <c r="DX587" s="6"/>
      <c r="DY587" s="4"/>
      <c r="DZ587" s="6"/>
      <c r="EA587" s="5"/>
      <c r="EB587" s="5"/>
      <c r="EC587" s="4"/>
      <c r="ED587" s="6"/>
      <c r="EE587" s="4"/>
      <c r="EF587" s="6"/>
      <c r="EG587" s="5"/>
      <c r="EH587" s="5"/>
      <c r="EI587" s="4"/>
      <c r="EJ587" s="6"/>
      <c r="EK587" s="4"/>
      <c r="EL587" s="6"/>
      <c r="EM587" s="5"/>
      <c r="EN587" s="5"/>
      <c r="EO587" s="4"/>
      <c r="EP587" s="6"/>
      <c r="EQ587" s="4"/>
      <c r="ER587" s="6"/>
      <c r="ES587" s="5"/>
      <c r="ET587" s="5"/>
      <c r="EU587" s="4"/>
      <c r="EV587" s="6"/>
      <c r="EW587" s="4"/>
      <c r="EX587" s="6"/>
      <c r="EY587" s="5"/>
      <c r="EZ587" s="5"/>
      <c r="FA587" s="4"/>
      <c r="FB587" s="6"/>
      <c r="FC587" s="4"/>
      <c r="FD587" s="6"/>
      <c r="FE587" s="5"/>
      <c r="FF587" s="5"/>
      <c r="FG587" s="4"/>
      <c r="FH587" s="6"/>
      <c r="FI587" s="4"/>
      <c r="FJ587" s="6"/>
      <c r="FK587" s="5"/>
      <c r="FL587" s="5"/>
      <c r="FM587" s="4"/>
      <c r="FN587" s="6"/>
      <c r="FO587" s="4"/>
      <c r="FP587" s="6"/>
      <c r="FQ587" s="5"/>
      <c r="FR587" s="5"/>
      <c r="FS587" s="4"/>
      <c r="FT587" s="6"/>
      <c r="FU587" s="4"/>
      <c r="FV587" s="6"/>
      <c r="FW587" s="5"/>
      <c r="FX587" s="5"/>
      <c r="FY587" s="4"/>
      <c r="FZ587" s="6"/>
      <c r="GA587" s="4"/>
      <c r="GB587" s="6"/>
      <c r="GC587" s="5"/>
      <c r="GD587" s="5"/>
      <c r="GE587" s="4"/>
      <c r="GF587" s="6"/>
      <c r="GG587" s="4"/>
      <c r="GH587" s="6"/>
      <c r="GI587" s="5"/>
      <c r="GJ587" s="5"/>
      <c r="GK587" s="4"/>
      <c r="GL587" s="6"/>
      <c r="GM587" s="4"/>
      <c r="GN587" s="6"/>
      <c r="GO587" s="5"/>
      <c r="GP587" s="5"/>
      <c r="GQ587" s="4"/>
      <c r="GR587" s="6"/>
      <c r="GS587" s="4"/>
      <c r="GT587" s="6"/>
      <c r="GU587" s="5"/>
      <c r="GV587" s="5"/>
      <c r="GW587" s="4"/>
      <c r="GX587" s="6"/>
      <c r="GY587" s="4"/>
      <c r="GZ587" s="6"/>
      <c r="HA587" s="5"/>
      <c r="HB587" s="5"/>
      <c r="HC587" s="4"/>
      <c r="HD587" s="6"/>
      <c r="HE587" s="4"/>
      <c r="HF587" s="6"/>
      <c r="HG587" s="5"/>
      <c r="HH587" s="5"/>
      <c r="HI587" s="4"/>
      <c r="HJ587" s="6"/>
      <c r="HK587" s="4"/>
      <c r="HL587" s="6"/>
      <c r="HM587" s="5"/>
      <c r="HN587" s="5"/>
      <c r="HO587" s="4"/>
      <c r="HP587" s="6"/>
      <c r="HQ587" s="4"/>
      <c r="HR587" s="6"/>
      <c r="HS587" s="5"/>
      <c r="HT587" s="5"/>
      <c r="HU587" s="4"/>
      <c r="HV587" s="6"/>
      <c r="HW587" s="4"/>
      <c r="HX587" s="6"/>
      <c r="HY587" s="5"/>
      <c r="HZ587" s="5"/>
      <c r="IA587" s="4"/>
      <c r="IB587" s="6"/>
      <c r="IC587" s="4"/>
      <c r="ID587" s="6"/>
      <c r="IE587" s="5"/>
      <c r="IF587" s="5"/>
      <c r="IG587" s="4"/>
      <c r="IH587" s="6"/>
      <c r="II587" s="4"/>
      <c r="IJ587" s="6"/>
      <c r="IK587" s="5"/>
      <c r="IL587" s="5"/>
      <c r="IM587" s="4"/>
      <c r="IN587" s="6"/>
      <c r="IO587" s="4"/>
      <c r="IP587" s="6"/>
      <c r="IQ587" s="5"/>
      <c r="IR587" s="5"/>
      <c r="IS587" s="4"/>
      <c r="IT587" s="6"/>
      <c r="IU587" s="4"/>
      <c r="IV587" s="6"/>
      <c r="IW587" s="5"/>
      <c r="IX587" s="5"/>
      <c r="IY587" s="4"/>
      <c r="IZ587" s="6"/>
      <c r="JA587" s="4"/>
      <c r="JB587" s="6"/>
      <c r="JC587" s="5"/>
      <c r="JD587" s="5"/>
      <c r="JE587" s="4"/>
      <c r="JF587" s="6"/>
      <c r="JG587" s="4"/>
      <c r="JH587" s="6"/>
      <c r="JI587" s="5"/>
      <c r="JJ587" s="5"/>
      <c r="JK587" s="4"/>
      <c r="JL587" s="6"/>
      <c r="JM587" s="4"/>
      <c r="JN587" s="6"/>
      <c r="JO587" s="5"/>
      <c r="JP587" s="5"/>
      <c r="JQ587" s="4"/>
      <c r="JR587" s="6"/>
      <c r="JS587" s="4"/>
      <c r="JT587" s="6"/>
      <c r="JU587" s="5"/>
      <c r="JV587" s="5"/>
      <c r="JW587" s="4"/>
      <c r="JX587" s="6"/>
      <c r="JY587" s="4"/>
      <c r="JZ587" s="6"/>
      <c r="KA587" s="5"/>
      <c r="KB587" s="5"/>
      <c r="KC587" s="4"/>
      <c r="KD587" s="6"/>
      <c r="KE587" s="4"/>
      <c r="KF587" s="6"/>
      <c r="KG587" s="5"/>
      <c r="KH587" s="5"/>
      <c r="KI587" s="4"/>
      <c r="KJ587" s="6"/>
      <c r="KK587" s="4"/>
      <c r="KL587" s="6"/>
      <c r="KM587" s="5"/>
      <c r="KN587" s="5"/>
    </row>
    <row r="588">
      <c r="A588" s="3" t="s">
        <v>85</v>
      </c>
      <c r="B588" s="3" t="s">
        <v>552</v>
      </c>
      <c r="C588" s="3" t="s">
        <v>586</v>
      </c>
      <c r="D588" s="3" t="s">
        <v>479</v>
      </c>
      <c r="E588" s="3" t="s">
        <v>555</v>
      </c>
      <c r="F588" s="3" t="s">
        <v>556</v>
      </c>
      <c r="G588" s="3" t="s">
        <v>557</v>
      </c>
      <c r="H588" s="3" t="s">
        <v>410</v>
      </c>
      <c r="I588" s="3" t="s">
        <v>1346</v>
      </c>
      <c r="J588" s="3" t="s">
        <v>1318</v>
      </c>
      <c r="K588" s="4">
        <v>1356</v>
      </c>
      <c r="L588" s="4">
        <f>=ROUNDDOWN(88.051948051948,0)</f>
      </c>
      <c r="M588" s="4"/>
      <c r="N588" s="5"/>
      <c r="O588" s="4"/>
      <c r="P588" s="4">
        <f>=ROUNDDOWN({0},0)</f>
      </c>
      <c r="Q588" s="4"/>
      <c r="R588" s="5"/>
      <c r="S588" s="4">
        <v>20</v>
      </c>
      <c r="T588" s="6">
        <v>593.27</v>
      </c>
      <c r="U588" s="4"/>
      <c r="V588" s="6"/>
      <c r="W588" s="5"/>
      <c r="X588" s="5"/>
      <c r="Y588" s="4">
        <v>15</v>
      </c>
      <c r="Z588" s="6">
        <v>426</v>
      </c>
      <c r="AA588" s="4"/>
      <c r="AB588" s="6"/>
      <c r="AC588" s="5"/>
      <c r="AD588" s="5"/>
      <c r="AE588" s="4"/>
      <c r="AF588" s="6"/>
      <c r="AG588" s="4"/>
      <c r="AH588" s="6"/>
      <c r="AI588" s="5"/>
      <c r="AJ588" s="5"/>
      <c r="AK588" s="4"/>
      <c r="AL588" s="6"/>
      <c r="AM588" s="4"/>
      <c r="AN588" s="6"/>
      <c r="AO588" s="5"/>
      <c r="AP588" s="5"/>
      <c r="AQ588" s="4">
        <v>1</v>
      </c>
      <c r="AR588" s="6">
        <v>30.79</v>
      </c>
      <c r="AS588" s="4"/>
      <c r="AT588" s="6"/>
      <c r="AU588" s="5"/>
      <c r="AV588" s="5"/>
      <c r="AW588" s="4"/>
      <c r="AX588" s="6"/>
      <c r="AY588" s="4"/>
      <c r="AZ588" s="6"/>
      <c r="BA588" s="5"/>
      <c r="BB588" s="5"/>
      <c r="BC588" s="4"/>
      <c r="BD588" s="6"/>
      <c r="BE588" s="4"/>
      <c r="BF588" s="6"/>
      <c r="BG588" s="5"/>
      <c r="BH588" s="5"/>
      <c r="BI588" s="4"/>
      <c r="BJ588" s="6"/>
      <c r="BK588" s="4"/>
      <c r="BL588" s="6"/>
      <c r="BM588" s="5"/>
      <c r="BN588" s="5"/>
      <c r="BO588" s="4"/>
      <c r="BP588" s="6"/>
      <c r="BQ588" s="4"/>
      <c r="BR588" s="6"/>
      <c r="BS588" s="5"/>
      <c r="BT588" s="5"/>
      <c r="BU588" s="4">
        <v>2</v>
      </c>
      <c r="BV588" s="6">
        <v>59.5</v>
      </c>
      <c r="BW588" s="4"/>
      <c r="BX588" s="6"/>
      <c r="BY588" s="5"/>
      <c r="BZ588" s="5"/>
      <c r="CA588" s="4"/>
      <c r="CB588" s="6"/>
      <c r="CC588" s="4"/>
      <c r="CD588" s="6"/>
      <c r="CE588" s="5"/>
      <c r="CF588" s="5"/>
      <c r="CG588" s="4">
        <v>1</v>
      </c>
      <c r="CH588" s="6">
        <v>26.99</v>
      </c>
      <c r="CI588" s="4"/>
      <c r="CJ588" s="6"/>
      <c r="CK588" s="5"/>
      <c r="CL588" s="5"/>
      <c r="CM588" s="4">
        <v>1</v>
      </c>
      <c r="CN588" s="6">
        <v>49.99</v>
      </c>
      <c r="CO588" s="4"/>
      <c r="CP588" s="6"/>
      <c r="CQ588" s="5"/>
      <c r="CR588" s="5"/>
      <c r="CS588" s="4"/>
      <c r="CT588" s="6"/>
      <c r="CU588" s="4"/>
      <c r="CV588" s="6"/>
      <c r="CW588" s="5"/>
      <c r="CX588" s="5"/>
      <c r="CY588" s="4"/>
      <c r="CZ588" s="6"/>
      <c r="DA588" s="4"/>
      <c r="DB588" s="6"/>
      <c r="DC588" s="5"/>
      <c r="DD588" s="5"/>
      <c r="DE588" s="4"/>
      <c r="DF588" s="6"/>
      <c r="DG588" s="4"/>
      <c r="DH588" s="6"/>
      <c r="DI588" s="5"/>
      <c r="DJ588" s="5"/>
      <c r="DK588" s="4"/>
      <c r="DL588" s="6"/>
      <c r="DM588" s="4"/>
      <c r="DN588" s="6"/>
      <c r="DO588" s="5"/>
      <c r="DP588" s="5"/>
      <c r="DQ588" s="4"/>
      <c r="DR588" s="6"/>
      <c r="DS588" s="4"/>
      <c r="DT588" s="6"/>
      <c r="DU588" s="5"/>
      <c r="DV588" s="5"/>
      <c r="DW588" s="4"/>
      <c r="DX588" s="6"/>
      <c r="DY588" s="4"/>
      <c r="DZ588" s="6"/>
      <c r="EA588" s="5"/>
      <c r="EB588" s="5"/>
      <c r="EC588" s="4"/>
      <c r="ED588" s="6"/>
      <c r="EE588" s="4"/>
      <c r="EF588" s="6"/>
      <c r="EG588" s="5"/>
      <c r="EH588" s="5"/>
      <c r="EI588" s="4"/>
      <c r="EJ588" s="6"/>
      <c r="EK588" s="4"/>
      <c r="EL588" s="6"/>
      <c r="EM588" s="5"/>
      <c r="EN588" s="5"/>
      <c r="EO588" s="4"/>
      <c r="EP588" s="6"/>
      <c r="EQ588" s="4"/>
      <c r="ER588" s="6"/>
      <c r="ES588" s="5"/>
      <c r="ET588" s="5"/>
      <c r="EU588" s="4"/>
      <c r="EV588" s="6"/>
      <c r="EW588" s="4"/>
      <c r="EX588" s="6"/>
      <c r="EY588" s="5"/>
      <c r="EZ588" s="5"/>
      <c r="FA588" s="4"/>
      <c r="FB588" s="6"/>
      <c r="FC588" s="4"/>
      <c r="FD588" s="6"/>
      <c r="FE588" s="5"/>
      <c r="FF588" s="5"/>
      <c r="FG588" s="4"/>
      <c r="FH588" s="6"/>
      <c r="FI588" s="4"/>
      <c r="FJ588" s="6"/>
      <c r="FK588" s="5"/>
      <c r="FL588" s="5"/>
      <c r="FM588" s="4"/>
      <c r="FN588" s="6"/>
      <c r="FO588" s="4"/>
      <c r="FP588" s="6"/>
      <c r="FQ588" s="5"/>
      <c r="FR588" s="5"/>
      <c r="FS588" s="4"/>
      <c r="FT588" s="6"/>
      <c r="FU588" s="4"/>
      <c r="FV588" s="6"/>
      <c r="FW588" s="5"/>
      <c r="FX588" s="5"/>
      <c r="FY588" s="4"/>
      <c r="FZ588" s="6"/>
      <c r="GA588" s="4"/>
      <c r="GB588" s="6"/>
      <c r="GC588" s="5"/>
      <c r="GD588" s="5"/>
      <c r="GE588" s="4"/>
      <c r="GF588" s="6"/>
      <c r="GG588" s="4"/>
      <c r="GH588" s="6"/>
      <c r="GI588" s="5"/>
      <c r="GJ588" s="5"/>
      <c r="GK588" s="4"/>
      <c r="GL588" s="6"/>
      <c r="GM588" s="4"/>
      <c r="GN588" s="6"/>
      <c r="GO588" s="5"/>
      <c r="GP588" s="5"/>
      <c r="GQ588" s="4"/>
      <c r="GR588" s="6"/>
      <c r="GS588" s="4"/>
      <c r="GT588" s="6"/>
      <c r="GU588" s="5"/>
      <c r="GV588" s="5"/>
      <c r="GW588" s="4"/>
      <c r="GX588" s="6"/>
      <c r="GY588" s="4"/>
      <c r="GZ588" s="6"/>
      <c r="HA588" s="5"/>
      <c r="HB588" s="5"/>
      <c r="HC588" s="4"/>
      <c r="HD588" s="6"/>
      <c r="HE588" s="4"/>
      <c r="HF588" s="6"/>
      <c r="HG588" s="5"/>
      <c r="HH588" s="5"/>
      <c r="HI588" s="4"/>
      <c r="HJ588" s="6"/>
      <c r="HK588" s="4"/>
      <c r="HL588" s="6"/>
      <c r="HM588" s="5"/>
      <c r="HN588" s="5"/>
      <c r="HO588" s="4"/>
      <c r="HP588" s="6"/>
      <c r="HQ588" s="4"/>
      <c r="HR588" s="6"/>
      <c r="HS588" s="5"/>
      <c r="HT588" s="5"/>
      <c r="HU588" s="4"/>
      <c r="HV588" s="6"/>
      <c r="HW588" s="4"/>
      <c r="HX588" s="6"/>
      <c r="HY588" s="5"/>
      <c r="HZ588" s="5"/>
      <c r="IA588" s="4"/>
      <c r="IB588" s="6"/>
      <c r="IC588" s="4"/>
      <c r="ID588" s="6"/>
      <c r="IE588" s="5"/>
      <c r="IF588" s="5"/>
      <c r="IG588" s="4"/>
      <c r="IH588" s="6"/>
      <c r="II588" s="4"/>
      <c r="IJ588" s="6"/>
      <c r="IK588" s="5"/>
      <c r="IL588" s="5"/>
      <c r="IM588" s="4"/>
      <c r="IN588" s="6"/>
      <c r="IO588" s="4"/>
      <c r="IP588" s="6"/>
      <c r="IQ588" s="5"/>
      <c r="IR588" s="5"/>
      <c r="IS588" s="4"/>
      <c r="IT588" s="6"/>
      <c r="IU588" s="4"/>
      <c r="IV588" s="6"/>
      <c r="IW588" s="5"/>
      <c r="IX588" s="5"/>
      <c r="IY588" s="4"/>
      <c r="IZ588" s="6"/>
      <c r="JA588" s="4"/>
      <c r="JB588" s="6"/>
      <c r="JC588" s="5"/>
      <c r="JD588" s="5"/>
      <c r="JE588" s="4"/>
      <c r="JF588" s="6"/>
      <c r="JG588" s="4"/>
      <c r="JH588" s="6"/>
      <c r="JI588" s="5"/>
      <c r="JJ588" s="5"/>
      <c r="JK588" s="4"/>
      <c r="JL588" s="6"/>
      <c r="JM588" s="4"/>
      <c r="JN588" s="6"/>
      <c r="JO588" s="5"/>
      <c r="JP588" s="5"/>
      <c r="JQ588" s="4"/>
      <c r="JR588" s="6"/>
      <c r="JS588" s="4"/>
      <c r="JT588" s="6"/>
      <c r="JU588" s="5"/>
      <c r="JV588" s="5"/>
      <c r="JW588" s="4"/>
      <c r="JX588" s="6"/>
      <c r="JY588" s="4"/>
      <c r="JZ588" s="6"/>
      <c r="KA588" s="5"/>
      <c r="KB588" s="5"/>
      <c r="KC588" s="4"/>
      <c r="KD588" s="6"/>
      <c r="KE588" s="4"/>
      <c r="KF588" s="6"/>
      <c r="KG588" s="5"/>
      <c r="KH588" s="5"/>
      <c r="KI588" s="4"/>
      <c r="KJ588" s="6"/>
      <c r="KK588" s="4"/>
      <c r="KL588" s="6"/>
      <c r="KM588" s="5"/>
      <c r="KN588" s="5"/>
    </row>
    <row r="589">
      <c r="A589" s="3" t="s">
        <v>85</v>
      </c>
      <c r="B589" s="3" t="s">
        <v>552</v>
      </c>
      <c r="C589" s="3" t="s">
        <v>586</v>
      </c>
      <c r="D589" s="3" t="s">
        <v>479</v>
      </c>
      <c r="E589" s="3" t="s">
        <v>555</v>
      </c>
      <c r="F589" s="3" t="s">
        <v>556</v>
      </c>
      <c r="G589" s="3" t="s">
        <v>557</v>
      </c>
      <c r="H589" s="3" t="s">
        <v>410</v>
      </c>
      <c r="I589" s="3" t="s">
        <v>1310</v>
      </c>
      <c r="J589" s="3" t="s">
        <v>1318</v>
      </c>
      <c r="K589" s="4">
        <v>1887</v>
      </c>
      <c r="L589" s="4">
        <f>=ROUNDDOWN(159.915254237288,0)</f>
      </c>
      <c r="M589" s="4"/>
      <c r="N589" s="5"/>
      <c r="O589" s="4"/>
      <c r="P589" s="4">
        <f>=ROUNDDOWN({0},0)</f>
      </c>
      <c r="Q589" s="4"/>
      <c r="R589" s="5"/>
      <c r="S589" s="4">
        <v>12</v>
      </c>
      <c r="T589" s="6">
        <v>367.54</v>
      </c>
      <c r="U589" s="4"/>
      <c r="V589" s="6"/>
      <c r="W589" s="5"/>
      <c r="X589" s="5"/>
      <c r="Y589" s="4">
        <v>3</v>
      </c>
      <c r="Z589" s="6">
        <v>82.1</v>
      </c>
      <c r="AA589" s="4"/>
      <c r="AB589" s="6"/>
      <c r="AC589" s="5"/>
      <c r="AD589" s="5"/>
      <c r="AE589" s="4"/>
      <c r="AF589" s="6"/>
      <c r="AG589" s="4"/>
      <c r="AH589" s="6"/>
      <c r="AI589" s="5"/>
      <c r="AJ589" s="5"/>
      <c r="AK589" s="4"/>
      <c r="AL589" s="6"/>
      <c r="AM589" s="4"/>
      <c r="AN589" s="6"/>
      <c r="AO589" s="5"/>
      <c r="AP589" s="5"/>
      <c r="AQ589" s="4"/>
      <c r="AR589" s="6"/>
      <c r="AS589" s="4"/>
      <c r="AT589" s="6"/>
      <c r="AU589" s="5"/>
      <c r="AV589" s="5"/>
      <c r="AW589" s="4">
        <v>3</v>
      </c>
      <c r="AX589" s="6">
        <v>68.22</v>
      </c>
      <c r="AY589" s="4"/>
      <c r="AZ589" s="6"/>
      <c r="BA589" s="5"/>
      <c r="BB589" s="5"/>
      <c r="BC589" s="4"/>
      <c r="BD589" s="6"/>
      <c r="BE589" s="4"/>
      <c r="BF589" s="6"/>
      <c r="BG589" s="5"/>
      <c r="BH589" s="5"/>
      <c r="BI589" s="4">
        <v>3</v>
      </c>
      <c r="BJ589" s="6">
        <v>117</v>
      </c>
      <c r="BK589" s="4"/>
      <c r="BL589" s="6"/>
      <c r="BM589" s="5"/>
      <c r="BN589" s="5"/>
      <c r="BO589" s="4">
        <v>1</v>
      </c>
      <c r="BP589" s="6">
        <v>40</v>
      </c>
      <c r="BQ589" s="4"/>
      <c r="BR589" s="6"/>
      <c r="BS589" s="5"/>
      <c r="BT589" s="5"/>
      <c r="BU589" s="4">
        <v>1</v>
      </c>
      <c r="BV589" s="6">
        <v>33</v>
      </c>
      <c r="BW589" s="4"/>
      <c r="BX589" s="6"/>
      <c r="BY589" s="5"/>
      <c r="BZ589" s="5"/>
      <c r="CA589" s="4"/>
      <c r="CB589" s="6"/>
      <c r="CC589" s="4"/>
      <c r="CD589" s="6"/>
      <c r="CE589" s="5"/>
      <c r="CF589" s="5"/>
      <c r="CG589" s="4"/>
      <c r="CH589" s="6"/>
      <c r="CI589" s="4"/>
      <c r="CJ589" s="6"/>
      <c r="CK589" s="5"/>
      <c r="CL589" s="5"/>
      <c r="CM589" s="4"/>
      <c r="CN589" s="6"/>
      <c r="CO589" s="4"/>
      <c r="CP589" s="6"/>
      <c r="CQ589" s="5"/>
      <c r="CR589" s="5"/>
      <c r="CS589" s="4"/>
      <c r="CT589" s="6"/>
      <c r="CU589" s="4"/>
      <c r="CV589" s="6"/>
      <c r="CW589" s="5"/>
      <c r="CX589" s="5"/>
      <c r="CY589" s="4"/>
      <c r="CZ589" s="6"/>
      <c r="DA589" s="4"/>
      <c r="DB589" s="6"/>
      <c r="DC589" s="5"/>
      <c r="DD589" s="5"/>
      <c r="DE589" s="4"/>
      <c r="DF589" s="6"/>
      <c r="DG589" s="4"/>
      <c r="DH589" s="6"/>
      <c r="DI589" s="5"/>
      <c r="DJ589" s="5"/>
      <c r="DK589" s="4"/>
      <c r="DL589" s="6"/>
      <c r="DM589" s="4"/>
      <c r="DN589" s="6"/>
      <c r="DO589" s="5"/>
      <c r="DP589" s="5"/>
      <c r="DQ589" s="4">
        <v>1</v>
      </c>
      <c r="DR589" s="6">
        <v>27.22</v>
      </c>
      <c r="DS589" s="4"/>
      <c r="DT589" s="6"/>
      <c r="DU589" s="5"/>
      <c r="DV589" s="5"/>
      <c r="DW589" s="4"/>
      <c r="DX589" s="6"/>
      <c r="DY589" s="4"/>
      <c r="DZ589" s="6"/>
      <c r="EA589" s="5"/>
      <c r="EB589" s="5"/>
      <c r="EC589" s="4"/>
      <c r="ED589" s="6"/>
      <c r="EE589" s="4"/>
      <c r="EF589" s="6"/>
      <c r="EG589" s="5"/>
      <c r="EH589" s="5"/>
      <c r="EI589" s="4"/>
      <c r="EJ589" s="6"/>
      <c r="EK589" s="4"/>
      <c r="EL589" s="6"/>
      <c r="EM589" s="5"/>
      <c r="EN589" s="5"/>
      <c r="EO589" s="4"/>
      <c r="EP589" s="6"/>
      <c r="EQ589" s="4"/>
      <c r="ER589" s="6"/>
      <c r="ES589" s="5"/>
      <c r="ET589" s="5"/>
      <c r="EU589" s="4"/>
      <c r="EV589" s="6"/>
      <c r="EW589" s="4"/>
      <c r="EX589" s="6"/>
      <c r="EY589" s="5"/>
      <c r="EZ589" s="5"/>
      <c r="FA589" s="4"/>
      <c r="FB589" s="6"/>
      <c r="FC589" s="4"/>
      <c r="FD589" s="6"/>
      <c r="FE589" s="5"/>
      <c r="FF589" s="5"/>
      <c r="FG589" s="4"/>
      <c r="FH589" s="6"/>
      <c r="FI589" s="4"/>
      <c r="FJ589" s="6"/>
      <c r="FK589" s="5"/>
      <c r="FL589" s="5"/>
      <c r="FM589" s="4"/>
      <c r="FN589" s="6"/>
      <c r="FO589" s="4"/>
      <c r="FP589" s="6"/>
      <c r="FQ589" s="5"/>
      <c r="FR589" s="5"/>
      <c r="FS589" s="4"/>
      <c r="FT589" s="6"/>
      <c r="FU589" s="4"/>
      <c r="FV589" s="6"/>
      <c r="FW589" s="5"/>
      <c r="FX589" s="5"/>
      <c r="FY589" s="4"/>
      <c r="FZ589" s="6"/>
      <c r="GA589" s="4"/>
      <c r="GB589" s="6"/>
      <c r="GC589" s="5"/>
      <c r="GD589" s="5"/>
      <c r="GE589" s="4"/>
      <c r="GF589" s="6"/>
      <c r="GG589" s="4"/>
      <c r="GH589" s="6"/>
      <c r="GI589" s="5"/>
      <c r="GJ589" s="5"/>
      <c r="GK589" s="4"/>
      <c r="GL589" s="6"/>
      <c r="GM589" s="4"/>
      <c r="GN589" s="6"/>
      <c r="GO589" s="5"/>
      <c r="GP589" s="5"/>
      <c r="GQ589" s="4"/>
      <c r="GR589" s="6"/>
      <c r="GS589" s="4"/>
      <c r="GT589" s="6"/>
      <c r="GU589" s="5"/>
      <c r="GV589" s="5"/>
      <c r="GW589" s="4"/>
      <c r="GX589" s="6"/>
      <c r="GY589" s="4"/>
      <c r="GZ589" s="6"/>
      <c r="HA589" s="5"/>
      <c r="HB589" s="5"/>
      <c r="HC589" s="4"/>
      <c r="HD589" s="6"/>
      <c r="HE589" s="4"/>
      <c r="HF589" s="6"/>
      <c r="HG589" s="5"/>
      <c r="HH589" s="5"/>
      <c r="HI589" s="4"/>
      <c r="HJ589" s="6"/>
      <c r="HK589" s="4"/>
      <c r="HL589" s="6"/>
      <c r="HM589" s="5"/>
      <c r="HN589" s="5"/>
      <c r="HO589" s="4"/>
      <c r="HP589" s="6"/>
      <c r="HQ589" s="4"/>
      <c r="HR589" s="6"/>
      <c r="HS589" s="5"/>
      <c r="HT589" s="5"/>
      <c r="HU589" s="4"/>
      <c r="HV589" s="6"/>
      <c r="HW589" s="4"/>
      <c r="HX589" s="6"/>
      <c r="HY589" s="5"/>
      <c r="HZ589" s="5"/>
      <c r="IA589" s="4"/>
      <c r="IB589" s="6"/>
      <c r="IC589" s="4"/>
      <c r="ID589" s="6"/>
      <c r="IE589" s="5"/>
      <c r="IF589" s="5"/>
      <c r="IG589" s="4"/>
      <c r="IH589" s="6"/>
      <c r="II589" s="4"/>
      <c r="IJ589" s="6"/>
      <c r="IK589" s="5"/>
      <c r="IL589" s="5"/>
      <c r="IM589" s="4"/>
      <c r="IN589" s="6"/>
      <c r="IO589" s="4"/>
      <c r="IP589" s="6"/>
      <c r="IQ589" s="5"/>
      <c r="IR589" s="5"/>
      <c r="IS589" s="4"/>
      <c r="IT589" s="6"/>
      <c r="IU589" s="4"/>
      <c r="IV589" s="6"/>
      <c r="IW589" s="5"/>
      <c r="IX589" s="5"/>
      <c r="IY589" s="4"/>
      <c r="IZ589" s="6"/>
      <c r="JA589" s="4"/>
      <c r="JB589" s="6"/>
      <c r="JC589" s="5"/>
      <c r="JD589" s="5"/>
      <c r="JE589" s="4"/>
      <c r="JF589" s="6"/>
      <c r="JG589" s="4"/>
      <c r="JH589" s="6"/>
      <c r="JI589" s="5"/>
      <c r="JJ589" s="5"/>
      <c r="JK589" s="4"/>
      <c r="JL589" s="6"/>
      <c r="JM589" s="4"/>
      <c r="JN589" s="6"/>
      <c r="JO589" s="5"/>
      <c r="JP589" s="5"/>
      <c r="JQ589" s="4"/>
      <c r="JR589" s="6"/>
      <c r="JS589" s="4"/>
      <c r="JT589" s="6"/>
      <c r="JU589" s="5"/>
      <c r="JV589" s="5"/>
      <c r="JW589" s="4"/>
      <c r="JX589" s="6"/>
      <c r="JY589" s="4"/>
      <c r="JZ589" s="6"/>
      <c r="KA589" s="5"/>
      <c r="KB589" s="5"/>
      <c r="KC589" s="4"/>
      <c r="KD589" s="6"/>
      <c r="KE589" s="4"/>
      <c r="KF589" s="6"/>
      <c r="KG589" s="5"/>
      <c r="KH589" s="5"/>
      <c r="KI589" s="4"/>
      <c r="KJ589" s="6"/>
      <c r="KK589" s="4"/>
      <c r="KL589" s="6"/>
      <c r="KM589" s="5"/>
      <c r="KN589" s="5"/>
    </row>
    <row r="590">
      <c r="A590" s="3" t="s">
        <v>85</v>
      </c>
      <c r="B590" s="3" t="s">
        <v>552</v>
      </c>
      <c r="C590" s="3" t="s">
        <v>586</v>
      </c>
      <c r="D590" s="3" t="s">
        <v>479</v>
      </c>
      <c r="E590" s="3" t="s">
        <v>555</v>
      </c>
      <c r="F590" s="3" t="s">
        <v>556</v>
      </c>
      <c r="G590" s="3" t="s">
        <v>557</v>
      </c>
      <c r="H590" s="3" t="s">
        <v>410</v>
      </c>
      <c r="I590" s="3" t="s">
        <v>1323</v>
      </c>
      <c r="J590" s="3" t="s">
        <v>1318</v>
      </c>
      <c r="K590" s="4">
        <v>2836</v>
      </c>
      <c r="L590" s="4">
        <f>=ROUNDDOWN(329.767441860465,0)</f>
      </c>
      <c r="M590" s="4"/>
      <c r="N590" s="5"/>
      <c r="O590" s="4"/>
      <c r="P590" s="4">
        <f>=ROUNDDOWN({0},0)</f>
      </c>
      <c r="Q590" s="4"/>
      <c r="R590" s="5"/>
      <c r="S590" s="4">
        <v>4</v>
      </c>
      <c r="T590" s="6">
        <v>116.2</v>
      </c>
      <c r="U590" s="4"/>
      <c r="V590" s="6"/>
      <c r="W590" s="5"/>
      <c r="X590" s="5"/>
      <c r="Y590" s="4">
        <v>2</v>
      </c>
      <c r="Z590" s="6">
        <v>56.7</v>
      </c>
      <c r="AA590" s="4"/>
      <c r="AB590" s="6"/>
      <c r="AC590" s="5"/>
      <c r="AD590" s="5"/>
      <c r="AE590" s="4"/>
      <c r="AF590" s="6"/>
      <c r="AG590" s="4"/>
      <c r="AH590" s="6"/>
      <c r="AI590" s="5"/>
      <c r="AJ590" s="5"/>
      <c r="AK590" s="4"/>
      <c r="AL590" s="6"/>
      <c r="AM590" s="4"/>
      <c r="AN590" s="6"/>
      <c r="AO590" s="5"/>
      <c r="AP590" s="5"/>
      <c r="AQ590" s="4"/>
      <c r="AR590" s="6"/>
      <c r="AS590" s="4"/>
      <c r="AT590" s="6"/>
      <c r="AU590" s="5"/>
      <c r="AV590" s="5"/>
      <c r="AW590" s="4">
        <v>2</v>
      </c>
      <c r="AX590" s="6">
        <v>59.5</v>
      </c>
      <c r="AY590" s="4"/>
      <c r="AZ590" s="6"/>
      <c r="BA590" s="5"/>
      <c r="BB590" s="5"/>
      <c r="BC590" s="4"/>
      <c r="BD590" s="6"/>
      <c r="BE590" s="4"/>
      <c r="BF590" s="6"/>
      <c r="BG590" s="5"/>
      <c r="BH590" s="5"/>
      <c r="BI590" s="4"/>
      <c r="BJ590" s="6"/>
      <c r="BK590" s="4"/>
      <c r="BL590" s="6"/>
      <c r="BM590" s="5"/>
      <c r="BN590" s="5"/>
      <c r="BO590" s="4"/>
      <c r="BP590" s="6"/>
      <c r="BQ590" s="4"/>
      <c r="BR590" s="6"/>
      <c r="BS590" s="5"/>
      <c r="BT590" s="5"/>
      <c r="BU590" s="4"/>
      <c r="BV590" s="6"/>
      <c r="BW590" s="4"/>
      <c r="BX590" s="6"/>
      <c r="BY590" s="5"/>
      <c r="BZ590" s="5"/>
      <c r="CA590" s="4"/>
      <c r="CB590" s="6"/>
      <c r="CC590" s="4"/>
      <c r="CD590" s="6"/>
      <c r="CE590" s="5"/>
      <c r="CF590" s="5"/>
      <c r="CG590" s="4"/>
      <c r="CH590" s="6"/>
      <c r="CI590" s="4"/>
      <c r="CJ590" s="6"/>
      <c r="CK590" s="5"/>
      <c r="CL590" s="5"/>
      <c r="CM590" s="4"/>
      <c r="CN590" s="6"/>
      <c r="CO590" s="4"/>
      <c r="CP590" s="6"/>
      <c r="CQ590" s="5"/>
      <c r="CR590" s="5"/>
      <c r="CS590" s="4"/>
      <c r="CT590" s="6"/>
      <c r="CU590" s="4"/>
      <c r="CV590" s="6"/>
      <c r="CW590" s="5"/>
      <c r="CX590" s="5"/>
      <c r="CY590" s="4"/>
      <c r="CZ590" s="6"/>
      <c r="DA590" s="4"/>
      <c r="DB590" s="6"/>
      <c r="DC590" s="5"/>
      <c r="DD590" s="5"/>
      <c r="DE590" s="4"/>
      <c r="DF590" s="6"/>
      <c r="DG590" s="4"/>
      <c r="DH590" s="6"/>
      <c r="DI590" s="5"/>
      <c r="DJ590" s="5"/>
      <c r="DK590" s="4"/>
      <c r="DL590" s="6"/>
      <c r="DM590" s="4"/>
      <c r="DN590" s="6"/>
      <c r="DO590" s="5"/>
      <c r="DP590" s="5"/>
      <c r="DQ590" s="4"/>
      <c r="DR590" s="6"/>
      <c r="DS590" s="4"/>
      <c r="DT590" s="6"/>
      <c r="DU590" s="5"/>
      <c r="DV590" s="5"/>
      <c r="DW590" s="4"/>
      <c r="DX590" s="6"/>
      <c r="DY590" s="4"/>
      <c r="DZ590" s="6"/>
      <c r="EA590" s="5"/>
      <c r="EB590" s="5"/>
      <c r="EC590" s="4"/>
      <c r="ED590" s="6"/>
      <c r="EE590" s="4"/>
      <c r="EF590" s="6"/>
      <c r="EG590" s="5"/>
      <c r="EH590" s="5"/>
      <c r="EI590" s="4"/>
      <c r="EJ590" s="6"/>
      <c r="EK590" s="4"/>
      <c r="EL590" s="6"/>
      <c r="EM590" s="5"/>
      <c r="EN590" s="5"/>
      <c r="EO590" s="4"/>
      <c r="EP590" s="6"/>
      <c r="EQ590" s="4"/>
      <c r="ER590" s="6"/>
      <c r="ES590" s="5"/>
      <c r="ET590" s="5"/>
      <c r="EU590" s="4"/>
      <c r="EV590" s="6"/>
      <c r="EW590" s="4"/>
      <c r="EX590" s="6"/>
      <c r="EY590" s="5"/>
      <c r="EZ590" s="5"/>
      <c r="FA590" s="4"/>
      <c r="FB590" s="6"/>
      <c r="FC590" s="4"/>
      <c r="FD590" s="6"/>
      <c r="FE590" s="5"/>
      <c r="FF590" s="5"/>
      <c r="FG590" s="4"/>
      <c r="FH590" s="6"/>
      <c r="FI590" s="4"/>
      <c r="FJ590" s="6"/>
      <c r="FK590" s="5"/>
      <c r="FL590" s="5"/>
      <c r="FM590" s="4"/>
      <c r="FN590" s="6"/>
      <c r="FO590" s="4"/>
      <c r="FP590" s="6"/>
      <c r="FQ590" s="5"/>
      <c r="FR590" s="5"/>
      <c r="FS590" s="4"/>
      <c r="FT590" s="6"/>
      <c r="FU590" s="4"/>
      <c r="FV590" s="6"/>
      <c r="FW590" s="5"/>
      <c r="FX590" s="5"/>
      <c r="FY590" s="4"/>
      <c r="FZ590" s="6"/>
      <c r="GA590" s="4"/>
      <c r="GB590" s="6"/>
      <c r="GC590" s="5"/>
      <c r="GD590" s="5"/>
      <c r="GE590" s="4"/>
      <c r="GF590" s="6"/>
      <c r="GG590" s="4"/>
      <c r="GH590" s="6"/>
      <c r="GI590" s="5"/>
      <c r="GJ590" s="5"/>
      <c r="GK590" s="4"/>
      <c r="GL590" s="6"/>
      <c r="GM590" s="4"/>
      <c r="GN590" s="6"/>
      <c r="GO590" s="5"/>
      <c r="GP590" s="5"/>
      <c r="GQ590" s="4"/>
      <c r="GR590" s="6"/>
      <c r="GS590" s="4"/>
      <c r="GT590" s="6"/>
      <c r="GU590" s="5"/>
      <c r="GV590" s="5"/>
      <c r="GW590" s="4"/>
      <c r="GX590" s="6"/>
      <c r="GY590" s="4"/>
      <c r="GZ590" s="6"/>
      <c r="HA590" s="5"/>
      <c r="HB590" s="5"/>
      <c r="HC590" s="4"/>
      <c r="HD590" s="6"/>
      <c r="HE590" s="4"/>
      <c r="HF590" s="6"/>
      <c r="HG590" s="5"/>
      <c r="HH590" s="5"/>
      <c r="HI590" s="4"/>
      <c r="HJ590" s="6"/>
      <c r="HK590" s="4"/>
      <c r="HL590" s="6"/>
      <c r="HM590" s="5"/>
      <c r="HN590" s="5"/>
      <c r="HO590" s="4"/>
      <c r="HP590" s="6"/>
      <c r="HQ590" s="4"/>
      <c r="HR590" s="6"/>
      <c r="HS590" s="5"/>
      <c r="HT590" s="5"/>
      <c r="HU590" s="4"/>
      <c r="HV590" s="6"/>
      <c r="HW590" s="4"/>
      <c r="HX590" s="6"/>
      <c r="HY590" s="5"/>
      <c r="HZ590" s="5"/>
      <c r="IA590" s="4"/>
      <c r="IB590" s="6"/>
      <c r="IC590" s="4"/>
      <c r="ID590" s="6"/>
      <c r="IE590" s="5"/>
      <c r="IF590" s="5"/>
      <c r="IG590" s="4"/>
      <c r="IH590" s="6"/>
      <c r="II590" s="4"/>
      <c r="IJ590" s="6"/>
      <c r="IK590" s="5"/>
      <c r="IL590" s="5"/>
      <c r="IM590" s="4"/>
      <c r="IN590" s="6"/>
      <c r="IO590" s="4"/>
      <c r="IP590" s="6"/>
      <c r="IQ590" s="5"/>
      <c r="IR590" s="5"/>
      <c r="IS590" s="4"/>
      <c r="IT590" s="6"/>
      <c r="IU590" s="4"/>
      <c r="IV590" s="6"/>
      <c r="IW590" s="5"/>
      <c r="IX590" s="5"/>
      <c r="IY590" s="4"/>
      <c r="IZ590" s="6"/>
      <c r="JA590" s="4"/>
      <c r="JB590" s="6"/>
      <c r="JC590" s="5"/>
      <c r="JD590" s="5"/>
      <c r="JE590" s="4"/>
      <c r="JF590" s="6"/>
      <c r="JG590" s="4"/>
      <c r="JH590" s="6"/>
      <c r="JI590" s="5"/>
      <c r="JJ590" s="5"/>
      <c r="JK590" s="4"/>
      <c r="JL590" s="6"/>
      <c r="JM590" s="4"/>
      <c r="JN590" s="6"/>
      <c r="JO590" s="5"/>
      <c r="JP590" s="5"/>
      <c r="JQ590" s="4"/>
      <c r="JR590" s="6"/>
      <c r="JS590" s="4"/>
      <c r="JT590" s="6"/>
      <c r="JU590" s="5"/>
      <c r="JV590" s="5"/>
      <c r="JW590" s="4"/>
      <c r="JX590" s="6"/>
      <c r="JY590" s="4"/>
      <c r="JZ590" s="6"/>
      <c r="KA590" s="5"/>
      <c r="KB590" s="5"/>
      <c r="KC590" s="4"/>
      <c r="KD590" s="6"/>
      <c r="KE590" s="4"/>
      <c r="KF590" s="6"/>
      <c r="KG590" s="5"/>
      <c r="KH590" s="5"/>
      <c r="KI590" s="4"/>
      <c r="KJ590" s="6"/>
      <c r="KK590" s="4"/>
      <c r="KL590" s="6"/>
      <c r="KM590" s="5"/>
      <c r="KN590" s="5"/>
    </row>
    <row r="591">
      <c r="A591" s="3" t="s">
        <v>85</v>
      </c>
      <c r="B591" s="3" t="s">
        <v>587</v>
      </c>
      <c r="C591" s="3" t="s">
        <v>87</v>
      </c>
      <c r="D591" s="3" t="s">
        <v>588</v>
      </c>
      <c r="E591" s="3" t="s">
        <v>589</v>
      </c>
      <c r="F591" s="3" t="s">
        <v>590</v>
      </c>
      <c r="G591" s="3" t="s">
        <v>218</v>
      </c>
      <c r="H591" s="3" t="s">
        <v>98</v>
      </c>
      <c r="I591" s="3" t="s">
        <v>1353</v>
      </c>
      <c r="J591" s="3" t="s">
        <v>1332</v>
      </c>
      <c r="K591" s="4">
        <v>1829</v>
      </c>
      <c r="L591" s="4">
        <f>=ROUNDDOWN(9.7807486631016,0)</f>
      </c>
      <c r="M591" s="4">
        <v>3500</v>
      </c>
      <c r="N591" s="5">
        <v>1</v>
      </c>
      <c r="O591" s="4"/>
      <c r="P591" s="4">
        <f>=ROUNDDOWN({0},0)</f>
      </c>
      <c r="Q591" s="4"/>
      <c r="R591" s="5"/>
      <c r="S591" s="4">
        <v>97</v>
      </c>
      <c r="T591" s="6">
        <v>9761.66</v>
      </c>
      <c r="U591" s="4"/>
      <c r="V591" s="6"/>
      <c r="W591" s="5"/>
      <c r="X591" s="5"/>
      <c r="Y591" s="4">
        <v>5</v>
      </c>
      <c r="Z591" s="6">
        <v>516.75</v>
      </c>
      <c r="AA591" s="4"/>
      <c r="AB591" s="6"/>
      <c r="AC591" s="5"/>
      <c r="AD591" s="5"/>
      <c r="AE591" s="4">
        <v>25</v>
      </c>
      <c r="AF591" s="6">
        <v>2180.18</v>
      </c>
      <c r="AG591" s="4"/>
      <c r="AH591" s="6"/>
      <c r="AI591" s="5"/>
      <c r="AJ591" s="5"/>
      <c r="AK591" s="4">
        <v>5</v>
      </c>
      <c r="AL591" s="6">
        <v>555.59</v>
      </c>
      <c r="AM591" s="4"/>
      <c r="AN591" s="6"/>
      <c r="AO591" s="5"/>
      <c r="AP591" s="5"/>
      <c r="AQ591" s="4">
        <v>2</v>
      </c>
      <c r="AR591" s="6">
        <v>242.55</v>
      </c>
      <c r="AS591" s="4"/>
      <c r="AT591" s="6"/>
      <c r="AU591" s="5"/>
      <c r="AV591" s="5"/>
      <c r="AW591" s="4">
        <v>29</v>
      </c>
      <c r="AX591" s="6">
        <v>2815.18</v>
      </c>
      <c r="AY591" s="4"/>
      <c r="AZ591" s="6"/>
      <c r="BA591" s="5"/>
      <c r="BB591" s="5"/>
      <c r="BC591" s="4">
        <v>8</v>
      </c>
      <c r="BD591" s="6">
        <v>857.11</v>
      </c>
      <c r="BE591" s="4"/>
      <c r="BF591" s="6"/>
      <c r="BG591" s="5"/>
      <c r="BH591" s="5"/>
      <c r="BI591" s="4">
        <v>7</v>
      </c>
      <c r="BJ591" s="6">
        <v>745.01</v>
      </c>
      <c r="BK591" s="4"/>
      <c r="BL591" s="6"/>
      <c r="BM591" s="5"/>
      <c r="BN591" s="5"/>
      <c r="BO591" s="4">
        <v>1</v>
      </c>
      <c r="BP591" s="6">
        <v>138.59</v>
      </c>
      <c r="BQ591" s="4"/>
      <c r="BR591" s="6"/>
      <c r="BS591" s="5"/>
      <c r="BT591" s="5"/>
      <c r="BU591" s="4">
        <v>6</v>
      </c>
      <c r="BV591" s="6">
        <v>650.4</v>
      </c>
      <c r="BW591" s="4"/>
      <c r="BX591" s="6"/>
      <c r="BY591" s="5"/>
      <c r="BZ591" s="5"/>
      <c r="CA591" s="4"/>
      <c r="CB591" s="6"/>
      <c r="CC591" s="4"/>
      <c r="CD591" s="6"/>
      <c r="CE591" s="5"/>
      <c r="CF591" s="5"/>
      <c r="CG591" s="4"/>
      <c r="CH591" s="6"/>
      <c r="CI591" s="4"/>
      <c r="CJ591" s="6"/>
      <c r="CK591" s="5"/>
      <c r="CL591" s="5"/>
      <c r="CM591" s="4">
        <v>3</v>
      </c>
      <c r="CN591" s="6">
        <v>411.34</v>
      </c>
      <c r="CO591" s="4"/>
      <c r="CP591" s="6"/>
      <c r="CQ591" s="5"/>
      <c r="CR591" s="5"/>
      <c r="CS591" s="4">
        <v>3</v>
      </c>
      <c r="CT591" s="6">
        <v>341.7</v>
      </c>
      <c r="CU591" s="4"/>
      <c r="CV591" s="6"/>
      <c r="CW591" s="5"/>
      <c r="CX591" s="5"/>
      <c r="CY591" s="4"/>
      <c r="CZ591" s="6"/>
      <c r="DA591" s="4"/>
      <c r="DB591" s="6"/>
      <c r="DC591" s="5"/>
      <c r="DD591" s="5"/>
      <c r="DE591" s="4"/>
      <c r="DF591" s="6"/>
      <c r="DG591" s="4"/>
      <c r="DH591" s="6"/>
      <c r="DI591" s="5"/>
      <c r="DJ591" s="5"/>
      <c r="DK591" s="4"/>
      <c r="DL591" s="6"/>
      <c r="DM591" s="4"/>
      <c r="DN591" s="6"/>
      <c r="DO591" s="5"/>
      <c r="DP591" s="5"/>
      <c r="DQ591" s="4"/>
      <c r="DR591" s="6"/>
      <c r="DS591" s="4"/>
      <c r="DT591" s="6"/>
      <c r="DU591" s="5"/>
      <c r="DV591" s="5"/>
      <c r="DW591" s="4">
        <v>2</v>
      </c>
      <c r="DX591" s="6">
        <v>203.32</v>
      </c>
      <c r="DY591" s="4"/>
      <c r="DZ591" s="6"/>
      <c r="EA591" s="5"/>
      <c r="EB591" s="5"/>
      <c r="EC591" s="4">
        <v>1</v>
      </c>
      <c r="ED591" s="6">
        <v>103.94</v>
      </c>
      <c r="EE591" s="4"/>
      <c r="EF591" s="6"/>
      <c r="EG591" s="5"/>
      <c r="EH591" s="5"/>
      <c r="EI591" s="4"/>
      <c r="EJ591" s="6"/>
      <c r="EK591" s="4"/>
      <c r="EL591" s="6"/>
      <c r="EM591" s="5"/>
      <c r="EN591" s="5"/>
      <c r="EO591" s="4"/>
      <c r="EP591" s="6"/>
      <c r="EQ591" s="4"/>
      <c r="ER591" s="6"/>
      <c r="ES591" s="5"/>
      <c r="ET591" s="5"/>
      <c r="EU591" s="4"/>
      <c r="EV591" s="6"/>
      <c r="EW591" s="4"/>
      <c r="EX591" s="6"/>
      <c r="EY591" s="5"/>
      <c r="EZ591" s="5"/>
      <c r="FA591" s="4"/>
      <c r="FB591" s="6"/>
      <c r="FC591" s="4"/>
      <c r="FD591" s="6"/>
      <c r="FE591" s="5"/>
      <c r="FF591" s="5"/>
      <c r="FG591" s="4"/>
      <c r="FH591" s="6"/>
      <c r="FI591" s="4"/>
      <c r="FJ591" s="6"/>
      <c r="FK591" s="5"/>
      <c r="FL591" s="5"/>
      <c r="FM591" s="4"/>
      <c r="FN591" s="6"/>
      <c r="FO591" s="4"/>
      <c r="FP591" s="6"/>
      <c r="FQ591" s="5"/>
      <c r="FR591" s="5"/>
      <c r="FS591" s="4"/>
      <c r="FT591" s="6"/>
      <c r="FU591" s="4"/>
      <c r="FV591" s="6"/>
      <c r="FW591" s="5"/>
      <c r="FX591" s="5"/>
      <c r="FY591" s="4"/>
      <c r="FZ591" s="6"/>
      <c r="GA591" s="4"/>
      <c r="GB591" s="6"/>
      <c r="GC591" s="5"/>
      <c r="GD591" s="5"/>
      <c r="GE591" s="4"/>
      <c r="GF591" s="6"/>
      <c r="GG591" s="4"/>
      <c r="GH591" s="6"/>
      <c r="GI591" s="5"/>
      <c r="GJ591" s="5"/>
      <c r="GK591" s="4"/>
      <c r="GL591" s="6"/>
      <c r="GM591" s="4"/>
      <c r="GN591" s="6"/>
      <c r="GO591" s="5"/>
      <c r="GP591" s="5"/>
      <c r="GQ591" s="4"/>
      <c r="GR591" s="6"/>
      <c r="GS591" s="4"/>
      <c r="GT591" s="6"/>
      <c r="GU591" s="5"/>
      <c r="GV591" s="5"/>
      <c r="GW591" s="4"/>
      <c r="GX591" s="6"/>
      <c r="GY591" s="4"/>
      <c r="GZ591" s="6"/>
      <c r="HA591" s="5"/>
      <c r="HB591" s="5"/>
      <c r="HC591" s="4"/>
      <c r="HD591" s="6"/>
      <c r="HE591" s="4"/>
      <c r="HF591" s="6"/>
      <c r="HG591" s="5"/>
      <c r="HH591" s="5"/>
      <c r="HI591" s="4"/>
      <c r="HJ591" s="6"/>
      <c r="HK591" s="4"/>
      <c r="HL591" s="6"/>
      <c r="HM591" s="5"/>
      <c r="HN591" s="5"/>
      <c r="HO591" s="4"/>
      <c r="HP591" s="6"/>
      <c r="HQ591" s="4"/>
      <c r="HR591" s="6"/>
      <c r="HS591" s="5"/>
      <c r="HT591" s="5"/>
      <c r="HU591" s="4"/>
      <c r="HV591" s="6"/>
      <c r="HW591" s="4"/>
      <c r="HX591" s="6"/>
      <c r="HY591" s="5"/>
      <c r="HZ591" s="5"/>
      <c r="IA591" s="4"/>
      <c r="IB591" s="6"/>
      <c r="IC591" s="4"/>
      <c r="ID591" s="6"/>
      <c r="IE591" s="5"/>
      <c r="IF591" s="5"/>
      <c r="IG591" s="4"/>
      <c r="IH591" s="6"/>
      <c r="II591" s="4"/>
      <c r="IJ591" s="6"/>
      <c r="IK591" s="5"/>
      <c r="IL591" s="5"/>
      <c r="IM591" s="4"/>
      <c r="IN591" s="6"/>
      <c r="IO591" s="4"/>
      <c r="IP591" s="6"/>
      <c r="IQ591" s="5"/>
      <c r="IR591" s="5"/>
      <c r="IS591" s="4"/>
      <c r="IT591" s="6"/>
      <c r="IU591" s="4"/>
      <c r="IV591" s="6"/>
      <c r="IW591" s="5"/>
      <c r="IX591" s="5"/>
      <c r="IY591" s="4"/>
      <c r="IZ591" s="6"/>
      <c r="JA591" s="4"/>
      <c r="JB591" s="6"/>
      <c r="JC591" s="5"/>
      <c r="JD591" s="5"/>
      <c r="JE591" s="4"/>
      <c r="JF591" s="6"/>
      <c r="JG591" s="4"/>
      <c r="JH591" s="6"/>
      <c r="JI591" s="5"/>
      <c r="JJ591" s="5"/>
      <c r="JK591" s="4"/>
      <c r="JL591" s="6"/>
      <c r="JM591" s="4"/>
      <c r="JN591" s="6"/>
      <c r="JO591" s="5"/>
      <c r="JP591" s="5"/>
      <c r="JQ591" s="4"/>
      <c r="JR591" s="6"/>
      <c r="JS591" s="4"/>
      <c r="JT591" s="6"/>
      <c r="JU591" s="5"/>
      <c r="JV591" s="5"/>
      <c r="JW591" s="4"/>
      <c r="JX591" s="6"/>
      <c r="JY591" s="4"/>
      <c r="JZ591" s="6"/>
      <c r="KA591" s="5"/>
      <c r="KB591" s="5"/>
      <c r="KC591" s="4"/>
      <c r="KD591" s="6"/>
      <c r="KE591" s="4"/>
      <c r="KF591" s="6"/>
      <c r="KG591" s="5"/>
      <c r="KH591" s="5"/>
      <c r="KI591" s="4"/>
      <c r="KJ591" s="6"/>
      <c r="KK591" s="4"/>
      <c r="KL591" s="6"/>
      <c r="KM591" s="5"/>
      <c r="KN591" s="5"/>
    </row>
    <row r="592">
      <c r="A592" s="3" t="s">
        <v>85</v>
      </c>
      <c r="B592" s="3" t="s">
        <v>587</v>
      </c>
      <c r="C592" s="3" t="s">
        <v>87</v>
      </c>
      <c r="D592" s="3" t="s">
        <v>588</v>
      </c>
      <c r="E592" s="3" t="s">
        <v>589</v>
      </c>
      <c r="F592" s="3" t="s">
        <v>590</v>
      </c>
      <c r="G592" s="3" t="s">
        <v>218</v>
      </c>
      <c r="H592" s="3" t="s">
        <v>98</v>
      </c>
      <c r="I592" s="3" t="s">
        <v>1327</v>
      </c>
      <c r="J592" s="3" t="s">
        <v>1309</v>
      </c>
      <c r="K592" s="4">
        <v>1422</v>
      </c>
      <c r="L592" s="4">
        <f>=ROUNDDOWN(15.6263736263736,0)</f>
      </c>
      <c r="M592" s="4">
        <v>1600</v>
      </c>
      <c r="N592" s="5">
        <v>1</v>
      </c>
      <c r="O592" s="4"/>
      <c r="P592" s="4">
        <f>=ROUNDDOWN({0},0)</f>
      </c>
      <c r="Q592" s="4"/>
      <c r="R592" s="5"/>
      <c r="S592" s="4">
        <v>88</v>
      </c>
      <c r="T592" s="6">
        <v>9173.59</v>
      </c>
      <c r="U592" s="4"/>
      <c r="V592" s="6"/>
      <c r="W592" s="5"/>
      <c r="X592" s="5"/>
      <c r="Y592" s="4">
        <v>3</v>
      </c>
      <c r="Z592" s="6">
        <v>295.28</v>
      </c>
      <c r="AA592" s="4"/>
      <c r="AB592" s="6"/>
      <c r="AC592" s="5"/>
      <c r="AD592" s="5"/>
      <c r="AE592" s="4">
        <v>18</v>
      </c>
      <c r="AF592" s="6">
        <v>1543.16</v>
      </c>
      <c r="AG592" s="4"/>
      <c r="AH592" s="6"/>
      <c r="AI592" s="5"/>
      <c r="AJ592" s="5"/>
      <c r="AK592" s="4">
        <v>21</v>
      </c>
      <c r="AL592" s="6">
        <v>2378.01</v>
      </c>
      <c r="AM592" s="4"/>
      <c r="AN592" s="6"/>
      <c r="AO592" s="5"/>
      <c r="AP592" s="5"/>
      <c r="AQ592" s="4">
        <v>2</v>
      </c>
      <c r="AR592" s="6">
        <v>242.55</v>
      </c>
      <c r="AS592" s="4"/>
      <c r="AT592" s="6"/>
      <c r="AU592" s="5"/>
      <c r="AV592" s="5"/>
      <c r="AW592" s="4">
        <v>20</v>
      </c>
      <c r="AX592" s="6">
        <v>1900.24</v>
      </c>
      <c r="AY592" s="4"/>
      <c r="AZ592" s="6"/>
      <c r="BA592" s="5"/>
      <c r="BB592" s="5"/>
      <c r="BC592" s="4">
        <v>9</v>
      </c>
      <c r="BD592" s="6">
        <v>1030.22</v>
      </c>
      <c r="BE592" s="4"/>
      <c r="BF592" s="6"/>
      <c r="BG592" s="5"/>
      <c r="BH592" s="5"/>
      <c r="BI592" s="4"/>
      <c r="BJ592" s="6"/>
      <c r="BK592" s="4"/>
      <c r="BL592" s="6"/>
      <c r="BM592" s="5"/>
      <c r="BN592" s="5"/>
      <c r="BO592" s="4">
        <v>2</v>
      </c>
      <c r="BP592" s="6">
        <v>207.88</v>
      </c>
      <c r="BQ592" s="4"/>
      <c r="BR592" s="6"/>
      <c r="BS592" s="5"/>
      <c r="BT592" s="5"/>
      <c r="BU592" s="4">
        <v>5</v>
      </c>
      <c r="BV592" s="6">
        <v>548.09</v>
      </c>
      <c r="BW592" s="4"/>
      <c r="BX592" s="6"/>
      <c r="BY592" s="5"/>
      <c r="BZ592" s="5"/>
      <c r="CA592" s="4"/>
      <c r="CB592" s="6"/>
      <c r="CC592" s="4"/>
      <c r="CD592" s="6"/>
      <c r="CE592" s="5"/>
      <c r="CF592" s="5"/>
      <c r="CG592" s="4">
        <v>2</v>
      </c>
      <c r="CH592" s="6">
        <v>249.48</v>
      </c>
      <c r="CI592" s="4"/>
      <c r="CJ592" s="6"/>
      <c r="CK592" s="5"/>
      <c r="CL592" s="5"/>
      <c r="CM592" s="4">
        <v>3</v>
      </c>
      <c r="CN592" s="6">
        <v>436.98</v>
      </c>
      <c r="CO592" s="4"/>
      <c r="CP592" s="6"/>
      <c r="CQ592" s="5"/>
      <c r="CR592" s="5"/>
      <c r="CS592" s="4">
        <v>3</v>
      </c>
      <c r="CT592" s="6">
        <v>341.7</v>
      </c>
      <c r="CU592" s="4"/>
      <c r="CV592" s="6"/>
      <c r="CW592" s="5"/>
      <c r="CX592" s="5"/>
      <c r="CY592" s="4"/>
      <c r="CZ592" s="6"/>
      <c r="DA592" s="4"/>
      <c r="DB592" s="6"/>
      <c r="DC592" s="5"/>
      <c r="DD592" s="5"/>
      <c r="DE592" s="4"/>
      <c r="DF592" s="6"/>
      <c r="DG592" s="4"/>
      <c r="DH592" s="6"/>
      <c r="DI592" s="5"/>
      <c r="DJ592" s="5"/>
      <c r="DK592" s="4"/>
      <c r="DL592" s="6"/>
      <c r="DM592" s="4"/>
      <c r="DN592" s="6"/>
      <c r="DO592" s="5"/>
      <c r="DP592" s="5"/>
      <c r="DQ592" s="4"/>
      <c r="DR592" s="6"/>
      <c r="DS592" s="4"/>
      <c r="DT592" s="6"/>
      <c r="DU592" s="5"/>
      <c r="DV592" s="5"/>
      <c r="DW592" s="4"/>
      <c r="DX592" s="6"/>
      <c r="DY592" s="4"/>
      <c r="DZ592" s="6"/>
      <c r="EA592" s="5"/>
      <c r="EB592" s="5"/>
      <c r="EC592" s="4"/>
      <c r="ED592" s="6"/>
      <c r="EE592" s="4"/>
      <c r="EF592" s="6"/>
      <c r="EG592" s="5"/>
      <c r="EH592" s="5"/>
      <c r="EI592" s="4"/>
      <c r="EJ592" s="6"/>
      <c r="EK592" s="4"/>
      <c r="EL592" s="6"/>
      <c r="EM592" s="5"/>
      <c r="EN592" s="5"/>
      <c r="EO592" s="4"/>
      <c r="EP592" s="6"/>
      <c r="EQ592" s="4"/>
      <c r="ER592" s="6"/>
      <c r="ES592" s="5"/>
      <c r="ET592" s="5"/>
      <c r="EU592" s="4"/>
      <c r="EV592" s="6"/>
      <c r="EW592" s="4"/>
      <c r="EX592" s="6"/>
      <c r="EY592" s="5"/>
      <c r="EZ592" s="5"/>
      <c r="FA592" s="4"/>
      <c r="FB592" s="6"/>
      <c r="FC592" s="4"/>
      <c r="FD592" s="6"/>
      <c r="FE592" s="5"/>
      <c r="FF592" s="5"/>
      <c r="FG592" s="4"/>
      <c r="FH592" s="6"/>
      <c r="FI592" s="4"/>
      <c r="FJ592" s="6"/>
      <c r="FK592" s="5"/>
      <c r="FL592" s="5"/>
      <c r="FM592" s="4"/>
      <c r="FN592" s="6"/>
      <c r="FO592" s="4"/>
      <c r="FP592" s="6"/>
      <c r="FQ592" s="5"/>
      <c r="FR592" s="5"/>
      <c r="FS592" s="4"/>
      <c r="FT592" s="6"/>
      <c r="FU592" s="4"/>
      <c r="FV592" s="6"/>
      <c r="FW592" s="5"/>
      <c r="FX592" s="5"/>
      <c r="FY592" s="4"/>
      <c r="FZ592" s="6"/>
      <c r="GA592" s="4"/>
      <c r="GB592" s="6"/>
      <c r="GC592" s="5"/>
      <c r="GD592" s="5"/>
      <c r="GE592" s="4"/>
      <c r="GF592" s="6"/>
      <c r="GG592" s="4"/>
      <c r="GH592" s="6"/>
      <c r="GI592" s="5"/>
      <c r="GJ592" s="5"/>
      <c r="GK592" s="4"/>
      <c r="GL592" s="6"/>
      <c r="GM592" s="4"/>
      <c r="GN592" s="6"/>
      <c r="GO592" s="5"/>
      <c r="GP592" s="5"/>
      <c r="GQ592" s="4"/>
      <c r="GR592" s="6"/>
      <c r="GS592" s="4"/>
      <c r="GT592" s="6"/>
      <c r="GU592" s="5"/>
      <c r="GV592" s="5"/>
      <c r="GW592" s="4"/>
      <c r="GX592" s="6"/>
      <c r="GY592" s="4"/>
      <c r="GZ592" s="6"/>
      <c r="HA592" s="5"/>
      <c r="HB592" s="5"/>
      <c r="HC592" s="4"/>
      <c r="HD592" s="6"/>
      <c r="HE592" s="4"/>
      <c r="HF592" s="6"/>
      <c r="HG592" s="5"/>
      <c r="HH592" s="5"/>
      <c r="HI592" s="4"/>
      <c r="HJ592" s="6"/>
      <c r="HK592" s="4"/>
      <c r="HL592" s="6"/>
      <c r="HM592" s="5"/>
      <c r="HN592" s="5"/>
      <c r="HO592" s="4"/>
      <c r="HP592" s="6"/>
      <c r="HQ592" s="4"/>
      <c r="HR592" s="6"/>
      <c r="HS592" s="5"/>
      <c r="HT592" s="5"/>
      <c r="HU592" s="4"/>
      <c r="HV592" s="6"/>
      <c r="HW592" s="4"/>
      <c r="HX592" s="6"/>
      <c r="HY592" s="5"/>
      <c r="HZ592" s="5"/>
      <c r="IA592" s="4"/>
      <c r="IB592" s="6"/>
      <c r="IC592" s="4"/>
      <c r="ID592" s="6"/>
      <c r="IE592" s="5"/>
      <c r="IF592" s="5"/>
      <c r="IG592" s="4"/>
      <c r="IH592" s="6"/>
      <c r="II592" s="4"/>
      <c r="IJ592" s="6"/>
      <c r="IK592" s="5"/>
      <c r="IL592" s="5"/>
      <c r="IM592" s="4"/>
      <c r="IN592" s="6"/>
      <c r="IO592" s="4"/>
      <c r="IP592" s="6"/>
      <c r="IQ592" s="5"/>
      <c r="IR592" s="5"/>
      <c r="IS592" s="4"/>
      <c r="IT592" s="6"/>
      <c r="IU592" s="4"/>
      <c r="IV592" s="6"/>
      <c r="IW592" s="5"/>
      <c r="IX592" s="5"/>
      <c r="IY592" s="4"/>
      <c r="IZ592" s="6"/>
      <c r="JA592" s="4"/>
      <c r="JB592" s="6"/>
      <c r="JC592" s="5"/>
      <c r="JD592" s="5"/>
      <c r="JE592" s="4"/>
      <c r="JF592" s="6"/>
      <c r="JG592" s="4"/>
      <c r="JH592" s="6"/>
      <c r="JI592" s="5"/>
      <c r="JJ592" s="5"/>
      <c r="JK592" s="4"/>
      <c r="JL592" s="6"/>
      <c r="JM592" s="4"/>
      <c r="JN592" s="6"/>
      <c r="JO592" s="5"/>
      <c r="JP592" s="5"/>
      <c r="JQ592" s="4"/>
      <c r="JR592" s="6"/>
      <c r="JS592" s="4"/>
      <c r="JT592" s="6"/>
      <c r="JU592" s="5"/>
      <c r="JV592" s="5"/>
      <c r="JW592" s="4"/>
      <c r="JX592" s="6"/>
      <c r="JY592" s="4"/>
      <c r="JZ592" s="6"/>
      <c r="KA592" s="5"/>
      <c r="KB592" s="5"/>
      <c r="KC592" s="4"/>
      <c r="KD592" s="6"/>
      <c r="KE592" s="4"/>
      <c r="KF592" s="6"/>
      <c r="KG592" s="5"/>
      <c r="KH592" s="5"/>
      <c r="KI592" s="4"/>
      <c r="KJ592" s="6"/>
      <c r="KK592" s="4"/>
      <c r="KL592" s="6"/>
      <c r="KM592" s="5"/>
      <c r="KN592" s="5"/>
    </row>
    <row r="593">
      <c r="A593" s="3" t="s">
        <v>85</v>
      </c>
      <c r="B593" s="3" t="s">
        <v>587</v>
      </c>
      <c r="C593" s="3" t="s">
        <v>87</v>
      </c>
      <c r="D593" s="3" t="s">
        <v>588</v>
      </c>
      <c r="E593" s="3" t="s">
        <v>589</v>
      </c>
      <c r="F593" s="3" t="s">
        <v>590</v>
      </c>
      <c r="G593" s="3" t="s">
        <v>218</v>
      </c>
      <c r="H593" s="3" t="s">
        <v>98</v>
      </c>
      <c r="I593" s="3" t="s">
        <v>1345</v>
      </c>
      <c r="J593" s="3" t="s">
        <v>1307</v>
      </c>
      <c r="K593" s="4">
        <v>2844</v>
      </c>
      <c r="L593" s="4">
        <f>=ROUNDDOWN(31.2527472527473,0)</f>
      </c>
      <c r="M593" s="4">
        <v>780</v>
      </c>
      <c r="N593" s="5">
        <v>1</v>
      </c>
      <c r="O593" s="4"/>
      <c r="P593" s="4">
        <f>=ROUNDDOWN({0},0)</f>
      </c>
      <c r="Q593" s="4"/>
      <c r="R593" s="5"/>
      <c r="S593" s="4">
        <v>59</v>
      </c>
      <c r="T593" s="6">
        <v>5914.72</v>
      </c>
      <c r="U593" s="4"/>
      <c r="V593" s="6"/>
      <c r="W593" s="5"/>
      <c r="X593" s="5"/>
      <c r="Y593" s="4">
        <v>1</v>
      </c>
      <c r="Z593" s="6">
        <v>94.91</v>
      </c>
      <c r="AA593" s="4"/>
      <c r="AB593" s="6"/>
      <c r="AC593" s="5"/>
      <c r="AD593" s="5"/>
      <c r="AE593" s="4">
        <v>17</v>
      </c>
      <c r="AF593" s="6">
        <v>1445.09</v>
      </c>
      <c r="AG593" s="4"/>
      <c r="AH593" s="6"/>
      <c r="AI593" s="5"/>
      <c r="AJ593" s="5"/>
      <c r="AK593" s="4">
        <v>7</v>
      </c>
      <c r="AL593" s="6">
        <v>792.67</v>
      </c>
      <c r="AM593" s="4"/>
      <c r="AN593" s="6"/>
      <c r="AO593" s="5"/>
      <c r="AP593" s="5"/>
      <c r="AQ593" s="4">
        <v>3</v>
      </c>
      <c r="AR593" s="6">
        <v>381.15</v>
      </c>
      <c r="AS593" s="4"/>
      <c r="AT593" s="6"/>
      <c r="AU593" s="5"/>
      <c r="AV593" s="5"/>
      <c r="AW593" s="4">
        <v>14</v>
      </c>
      <c r="AX593" s="6">
        <v>1323.52</v>
      </c>
      <c r="AY593" s="4"/>
      <c r="AZ593" s="6"/>
      <c r="BA593" s="5"/>
      <c r="BB593" s="5"/>
      <c r="BC593" s="4">
        <v>6</v>
      </c>
      <c r="BD593" s="6">
        <v>675.94</v>
      </c>
      <c r="BE593" s="4"/>
      <c r="BF593" s="6"/>
      <c r="BG593" s="5"/>
      <c r="BH593" s="5"/>
      <c r="BI593" s="4"/>
      <c r="BJ593" s="6"/>
      <c r="BK593" s="4"/>
      <c r="BL593" s="6"/>
      <c r="BM593" s="5"/>
      <c r="BN593" s="5"/>
      <c r="BO593" s="4"/>
      <c r="BP593" s="6"/>
      <c r="BQ593" s="4"/>
      <c r="BR593" s="6"/>
      <c r="BS593" s="5"/>
      <c r="BT593" s="5"/>
      <c r="BU593" s="4">
        <v>4</v>
      </c>
      <c r="BV593" s="6">
        <v>449.36</v>
      </c>
      <c r="BW593" s="4"/>
      <c r="BX593" s="6"/>
      <c r="BY593" s="5"/>
      <c r="BZ593" s="5"/>
      <c r="CA593" s="4"/>
      <c r="CB593" s="6"/>
      <c r="CC593" s="4"/>
      <c r="CD593" s="6"/>
      <c r="CE593" s="5"/>
      <c r="CF593" s="5"/>
      <c r="CG593" s="4"/>
      <c r="CH593" s="6"/>
      <c r="CI593" s="4"/>
      <c r="CJ593" s="6"/>
      <c r="CK593" s="5"/>
      <c r="CL593" s="5"/>
      <c r="CM593" s="4"/>
      <c r="CN593" s="6"/>
      <c r="CO593" s="4"/>
      <c r="CP593" s="6"/>
      <c r="CQ593" s="5"/>
      <c r="CR593" s="5"/>
      <c r="CS593" s="4">
        <v>4</v>
      </c>
      <c r="CT593" s="6">
        <v>432.82</v>
      </c>
      <c r="CU593" s="4"/>
      <c r="CV593" s="6"/>
      <c r="CW593" s="5"/>
      <c r="CX593" s="5"/>
      <c r="CY593" s="4"/>
      <c r="CZ593" s="6"/>
      <c r="DA593" s="4"/>
      <c r="DB593" s="6"/>
      <c r="DC593" s="5"/>
      <c r="DD593" s="5"/>
      <c r="DE593" s="4">
        <v>1</v>
      </c>
      <c r="DF593" s="6">
        <v>100.99</v>
      </c>
      <c r="DG593" s="4"/>
      <c r="DH593" s="6"/>
      <c r="DI593" s="5"/>
      <c r="DJ593" s="5"/>
      <c r="DK593" s="4"/>
      <c r="DL593" s="6"/>
      <c r="DM593" s="4"/>
      <c r="DN593" s="6"/>
      <c r="DO593" s="5"/>
      <c r="DP593" s="5"/>
      <c r="DQ593" s="4"/>
      <c r="DR593" s="6"/>
      <c r="DS593" s="4"/>
      <c r="DT593" s="6"/>
      <c r="DU593" s="5"/>
      <c r="DV593" s="5"/>
      <c r="DW593" s="4"/>
      <c r="DX593" s="6"/>
      <c r="DY593" s="4"/>
      <c r="DZ593" s="6"/>
      <c r="EA593" s="5"/>
      <c r="EB593" s="5"/>
      <c r="EC593" s="4">
        <v>2</v>
      </c>
      <c r="ED593" s="6">
        <v>218.27</v>
      </c>
      <c r="EE593" s="4"/>
      <c r="EF593" s="6"/>
      <c r="EG593" s="5"/>
      <c r="EH593" s="5"/>
      <c r="EI593" s="4"/>
      <c r="EJ593" s="6"/>
      <c r="EK593" s="4"/>
      <c r="EL593" s="6"/>
      <c r="EM593" s="5"/>
      <c r="EN593" s="5"/>
      <c r="EO593" s="4"/>
      <c r="EP593" s="6"/>
      <c r="EQ593" s="4"/>
      <c r="ER593" s="6"/>
      <c r="ES593" s="5"/>
      <c r="ET593" s="5"/>
      <c r="EU593" s="4"/>
      <c r="EV593" s="6"/>
      <c r="EW593" s="4"/>
      <c r="EX593" s="6"/>
      <c r="EY593" s="5"/>
      <c r="EZ593" s="5"/>
      <c r="FA593" s="4"/>
      <c r="FB593" s="6"/>
      <c r="FC593" s="4"/>
      <c r="FD593" s="6"/>
      <c r="FE593" s="5"/>
      <c r="FF593" s="5"/>
      <c r="FG593" s="4"/>
      <c r="FH593" s="6"/>
      <c r="FI593" s="4"/>
      <c r="FJ593" s="6"/>
      <c r="FK593" s="5"/>
      <c r="FL593" s="5"/>
      <c r="FM593" s="4"/>
      <c r="FN593" s="6"/>
      <c r="FO593" s="4"/>
      <c r="FP593" s="6"/>
      <c r="FQ593" s="5"/>
      <c r="FR593" s="5"/>
      <c r="FS593" s="4"/>
      <c r="FT593" s="6"/>
      <c r="FU593" s="4"/>
      <c r="FV593" s="6"/>
      <c r="FW593" s="5"/>
      <c r="FX593" s="5"/>
      <c r="FY593" s="4"/>
      <c r="FZ593" s="6"/>
      <c r="GA593" s="4"/>
      <c r="GB593" s="6"/>
      <c r="GC593" s="5"/>
      <c r="GD593" s="5"/>
      <c r="GE593" s="4"/>
      <c r="GF593" s="6"/>
      <c r="GG593" s="4"/>
      <c r="GH593" s="6"/>
      <c r="GI593" s="5"/>
      <c r="GJ593" s="5"/>
      <c r="GK593" s="4"/>
      <c r="GL593" s="6"/>
      <c r="GM593" s="4"/>
      <c r="GN593" s="6"/>
      <c r="GO593" s="5"/>
      <c r="GP593" s="5"/>
      <c r="GQ593" s="4"/>
      <c r="GR593" s="6"/>
      <c r="GS593" s="4"/>
      <c r="GT593" s="6"/>
      <c r="GU593" s="5"/>
      <c r="GV593" s="5"/>
      <c r="GW593" s="4"/>
      <c r="GX593" s="6"/>
      <c r="GY593" s="4"/>
      <c r="GZ593" s="6"/>
      <c r="HA593" s="5"/>
      <c r="HB593" s="5"/>
      <c r="HC593" s="4"/>
      <c r="HD593" s="6"/>
      <c r="HE593" s="4"/>
      <c r="HF593" s="6"/>
      <c r="HG593" s="5"/>
      <c r="HH593" s="5"/>
      <c r="HI593" s="4"/>
      <c r="HJ593" s="6"/>
      <c r="HK593" s="4"/>
      <c r="HL593" s="6"/>
      <c r="HM593" s="5"/>
      <c r="HN593" s="5"/>
      <c r="HO593" s="4"/>
      <c r="HP593" s="6"/>
      <c r="HQ593" s="4"/>
      <c r="HR593" s="6"/>
      <c r="HS593" s="5"/>
      <c r="HT593" s="5"/>
      <c r="HU593" s="4"/>
      <c r="HV593" s="6"/>
      <c r="HW593" s="4"/>
      <c r="HX593" s="6"/>
      <c r="HY593" s="5"/>
      <c r="HZ593" s="5"/>
      <c r="IA593" s="4"/>
      <c r="IB593" s="6"/>
      <c r="IC593" s="4"/>
      <c r="ID593" s="6"/>
      <c r="IE593" s="5"/>
      <c r="IF593" s="5"/>
      <c r="IG593" s="4"/>
      <c r="IH593" s="6"/>
      <c r="II593" s="4"/>
      <c r="IJ593" s="6"/>
      <c r="IK593" s="5"/>
      <c r="IL593" s="5"/>
      <c r="IM593" s="4"/>
      <c r="IN593" s="6"/>
      <c r="IO593" s="4"/>
      <c r="IP593" s="6"/>
      <c r="IQ593" s="5"/>
      <c r="IR593" s="5"/>
      <c r="IS593" s="4"/>
      <c r="IT593" s="6"/>
      <c r="IU593" s="4"/>
      <c r="IV593" s="6"/>
      <c r="IW593" s="5"/>
      <c r="IX593" s="5"/>
      <c r="IY593" s="4"/>
      <c r="IZ593" s="6"/>
      <c r="JA593" s="4"/>
      <c r="JB593" s="6"/>
      <c r="JC593" s="5"/>
      <c r="JD593" s="5"/>
      <c r="JE593" s="4"/>
      <c r="JF593" s="6"/>
      <c r="JG593" s="4"/>
      <c r="JH593" s="6"/>
      <c r="JI593" s="5"/>
      <c r="JJ593" s="5"/>
      <c r="JK593" s="4"/>
      <c r="JL593" s="6"/>
      <c r="JM593" s="4"/>
      <c r="JN593" s="6"/>
      <c r="JO593" s="5"/>
      <c r="JP593" s="5"/>
      <c r="JQ593" s="4"/>
      <c r="JR593" s="6"/>
      <c r="JS593" s="4"/>
      <c r="JT593" s="6"/>
      <c r="JU593" s="5"/>
      <c r="JV593" s="5"/>
      <c r="JW593" s="4"/>
      <c r="JX593" s="6"/>
      <c r="JY593" s="4"/>
      <c r="JZ593" s="6"/>
      <c r="KA593" s="5"/>
      <c r="KB593" s="5"/>
      <c r="KC593" s="4"/>
      <c r="KD593" s="6"/>
      <c r="KE593" s="4"/>
      <c r="KF593" s="6"/>
      <c r="KG593" s="5"/>
      <c r="KH593" s="5"/>
      <c r="KI593" s="4"/>
      <c r="KJ593" s="6"/>
      <c r="KK593" s="4"/>
      <c r="KL593" s="6"/>
      <c r="KM593" s="5"/>
      <c r="KN593" s="5"/>
    </row>
    <row r="594">
      <c r="A594" s="3" t="s">
        <v>85</v>
      </c>
      <c r="B594" s="3" t="s">
        <v>587</v>
      </c>
      <c r="C594" s="3" t="s">
        <v>87</v>
      </c>
      <c r="D594" s="3" t="s">
        <v>588</v>
      </c>
      <c r="E594" s="3" t="s">
        <v>589</v>
      </c>
      <c r="F594" s="3" t="s">
        <v>590</v>
      </c>
      <c r="G594" s="3" t="s">
        <v>218</v>
      </c>
      <c r="H594" s="3" t="s">
        <v>98</v>
      </c>
      <c r="I594" s="3" t="s">
        <v>1311</v>
      </c>
      <c r="J594" s="3" t="s">
        <v>1309</v>
      </c>
      <c r="K594" s="4">
        <v>2743</v>
      </c>
      <c r="L594" s="4">
        <f>=ROUNDDOWN(47.2931034482759,0)</f>
      </c>
      <c r="M594" s="4"/>
      <c r="N594" s="5">
        <v>1</v>
      </c>
      <c r="O594" s="4"/>
      <c r="P594" s="4">
        <f>=ROUNDDOWN({0},0)</f>
      </c>
      <c r="Q594" s="4"/>
      <c r="R594" s="5"/>
      <c r="S594" s="4">
        <v>44</v>
      </c>
      <c r="T594" s="6">
        <v>4292.3</v>
      </c>
      <c r="U594" s="4"/>
      <c r="V594" s="6"/>
      <c r="W594" s="5"/>
      <c r="X594" s="5"/>
      <c r="Y594" s="4">
        <v>3</v>
      </c>
      <c r="Z594" s="6">
        <v>295.28</v>
      </c>
      <c r="AA594" s="4"/>
      <c r="AB594" s="6"/>
      <c r="AC594" s="5"/>
      <c r="AD594" s="5"/>
      <c r="AE594" s="4">
        <v>13</v>
      </c>
      <c r="AF594" s="6">
        <v>1073.43</v>
      </c>
      <c r="AG594" s="4"/>
      <c r="AH594" s="6"/>
      <c r="AI594" s="5"/>
      <c r="AJ594" s="5"/>
      <c r="AK594" s="4">
        <v>4</v>
      </c>
      <c r="AL594" s="6">
        <v>461.79</v>
      </c>
      <c r="AM594" s="4"/>
      <c r="AN594" s="6"/>
      <c r="AO594" s="5"/>
      <c r="AP594" s="5"/>
      <c r="AQ594" s="4">
        <v>1</v>
      </c>
      <c r="AR594" s="6">
        <v>127.05</v>
      </c>
      <c r="AS594" s="4"/>
      <c r="AT594" s="6"/>
      <c r="AU594" s="5"/>
      <c r="AV594" s="5"/>
      <c r="AW594" s="4">
        <v>15</v>
      </c>
      <c r="AX594" s="6">
        <v>1436.26</v>
      </c>
      <c r="AY594" s="4"/>
      <c r="AZ594" s="6"/>
      <c r="BA594" s="5"/>
      <c r="BB594" s="5"/>
      <c r="BC594" s="4"/>
      <c r="BD594" s="6"/>
      <c r="BE594" s="4"/>
      <c r="BF594" s="6"/>
      <c r="BG594" s="5"/>
      <c r="BH594" s="5"/>
      <c r="BI594" s="4">
        <v>2</v>
      </c>
      <c r="BJ594" s="6">
        <v>236.5</v>
      </c>
      <c r="BK594" s="4"/>
      <c r="BL594" s="6"/>
      <c r="BM594" s="5"/>
      <c r="BN594" s="5"/>
      <c r="BO594" s="4"/>
      <c r="BP594" s="6"/>
      <c r="BQ594" s="4"/>
      <c r="BR594" s="6"/>
      <c r="BS594" s="5"/>
      <c r="BT594" s="5"/>
      <c r="BU594" s="4">
        <v>4</v>
      </c>
      <c r="BV594" s="6">
        <v>473</v>
      </c>
      <c r="BW594" s="4"/>
      <c r="BX594" s="6"/>
      <c r="BY594" s="5"/>
      <c r="BZ594" s="5"/>
      <c r="CA594" s="4"/>
      <c r="CB594" s="6"/>
      <c r="CC594" s="4"/>
      <c r="CD594" s="6"/>
      <c r="CE594" s="5"/>
      <c r="CF594" s="5"/>
      <c r="CG594" s="4"/>
      <c r="CH594" s="6"/>
      <c r="CI594" s="4"/>
      <c r="CJ594" s="6"/>
      <c r="CK594" s="5"/>
      <c r="CL594" s="5"/>
      <c r="CM594" s="4"/>
      <c r="CN594" s="6"/>
      <c r="CO594" s="4"/>
      <c r="CP594" s="6"/>
      <c r="CQ594" s="5"/>
      <c r="CR594" s="5"/>
      <c r="CS594" s="4"/>
      <c r="CT594" s="6"/>
      <c r="CU594" s="4"/>
      <c r="CV594" s="6"/>
      <c r="CW594" s="5"/>
      <c r="CX594" s="5"/>
      <c r="CY594" s="4"/>
      <c r="CZ594" s="6"/>
      <c r="DA594" s="4"/>
      <c r="DB594" s="6"/>
      <c r="DC594" s="5"/>
      <c r="DD594" s="5"/>
      <c r="DE594" s="4"/>
      <c r="DF594" s="6"/>
      <c r="DG594" s="4"/>
      <c r="DH594" s="6"/>
      <c r="DI594" s="5"/>
      <c r="DJ594" s="5"/>
      <c r="DK594" s="4"/>
      <c r="DL594" s="6"/>
      <c r="DM594" s="4"/>
      <c r="DN594" s="6"/>
      <c r="DO594" s="5"/>
      <c r="DP594" s="5"/>
      <c r="DQ594" s="4"/>
      <c r="DR594" s="6"/>
      <c r="DS594" s="4"/>
      <c r="DT594" s="6"/>
      <c r="DU594" s="5"/>
      <c r="DV594" s="5"/>
      <c r="DW594" s="4">
        <v>1</v>
      </c>
      <c r="DX594" s="6">
        <v>94.5</v>
      </c>
      <c r="DY594" s="4"/>
      <c r="DZ594" s="6"/>
      <c r="EA594" s="5"/>
      <c r="EB594" s="5"/>
      <c r="EC594" s="4"/>
      <c r="ED594" s="6"/>
      <c r="EE594" s="4"/>
      <c r="EF594" s="6"/>
      <c r="EG594" s="5"/>
      <c r="EH594" s="5"/>
      <c r="EI594" s="4"/>
      <c r="EJ594" s="6"/>
      <c r="EK594" s="4"/>
      <c r="EL594" s="6"/>
      <c r="EM594" s="5"/>
      <c r="EN594" s="5"/>
      <c r="EO594" s="4"/>
      <c r="EP594" s="6"/>
      <c r="EQ594" s="4"/>
      <c r="ER594" s="6"/>
      <c r="ES594" s="5"/>
      <c r="ET594" s="5"/>
      <c r="EU594" s="4"/>
      <c r="EV594" s="6"/>
      <c r="EW594" s="4"/>
      <c r="EX594" s="6"/>
      <c r="EY594" s="5"/>
      <c r="EZ594" s="5"/>
      <c r="FA594" s="4">
        <v>1</v>
      </c>
      <c r="FB594" s="6">
        <v>94.49</v>
      </c>
      <c r="FC594" s="4"/>
      <c r="FD594" s="6"/>
      <c r="FE594" s="5"/>
      <c r="FF594" s="5"/>
      <c r="FG594" s="4"/>
      <c r="FH594" s="6"/>
      <c r="FI594" s="4"/>
      <c r="FJ594" s="6"/>
      <c r="FK594" s="5"/>
      <c r="FL594" s="5"/>
      <c r="FM594" s="4"/>
      <c r="FN594" s="6"/>
      <c r="FO594" s="4"/>
      <c r="FP594" s="6"/>
      <c r="FQ594" s="5"/>
      <c r="FR594" s="5"/>
      <c r="FS594" s="4"/>
      <c r="FT594" s="6"/>
      <c r="FU594" s="4"/>
      <c r="FV594" s="6"/>
      <c r="FW594" s="5"/>
      <c r="FX594" s="5"/>
      <c r="FY594" s="4"/>
      <c r="FZ594" s="6"/>
      <c r="GA594" s="4"/>
      <c r="GB594" s="6"/>
      <c r="GC594" s="5"/>
      <c r="GD594" s="5"/>
      <c r="GE594" s="4"/>
      <c r="GF594" s="6"/>
      <c r="GG594" s="4"/>
      <c r="GH594" s="6"/>
      <c r="GI594" s="5"/>
      <c r="GJ594" s="5"/>
      <c r="GK594" s="4"/>
      <c r="GL594" s="6"/>
      <c r="GM594" s="4"/>
      <c r="GN594" s="6"/>
      <c r="GO594" s="5"/>
      <c r="GP594" s="5"/>
      <c r="GQ594" s="4"/>
      <c r="GR594" s="6"/>
      <c r="GS594" s="4"/>
      <c r="GT594" s="6"/>
      <c r="GU594" s="5"/>
      <c r="GV594" s="5"/>
      <c r="GW594" s="4"/>
      <c r="GX594" s="6"/>
      <c r="GY594" s="4"/>
      <c r="GZ594" s="6"/>
      <c r="HA594" s="5"/>
      <c r="HB594" s="5"/>
      <c r="HC594" s="4"/>
      <c r="HD594" s="6"/>
      <c r="HE594" s="4"/>
      <c r="HF594" s="6"/>
      <c r="HG594" s="5"/>
      <c r="HH594" s="5"/>
      <c r="HI594" s="4"/>
      <c r="HJ594" s="6"/>
      <c r="HK594" s="4"/>
      <c r="HL594" s="6"/>
      <c r="HM594" s="5"/>
      <c r="HN594" s="5"/>
      <c r="HO594" s="4"/>
      <c r="HP594" s="6"/>
      <c r="HQ594" s="4"/>
      <c r="HR594" s="6"/>
      <c r="HS594" s="5"/>
      <c r="HT594" s="5"/>
      <c r="HU594" s="4"/>
      <c r="HV594" s="6"/>
      <c r="HW594" s="4"/>
      <c r="HX594" s="6"/>
      <c r="HY594" s="5"/>
      <c r="HZ594" s="5"/>
      <c r="IA594" s="4"/>
      <c r="IB594" s="6"/>
      <c r="IC594" s="4"/>
      <c r="ID594" s="6"/>
      <c r="IE594" s="5"/>
      <c r="IF594" s="5"/>
      <c r="IG594" s="4"/>
      <c r="IH594" s="6"/>
      <c r="II594" s="4"/>
      <c r="IJ594" s="6"/>
      <c r="IK594" s="5"/>
      <c r="IL594" s="5"/>
      <c r="IM594" s="4"/>
      <c r="IN594" s="6"/>
      <c r="IO594" s="4"/>
      <c r="IP594" s="6"/>
      <c r="IQ594" s="5"/>
      <c r="IR594" s="5"/>
      <c r="IS594" s="4"/>
      <c r="IT594" s="6"/>
      <c r="IU594" s="4"/>
      <c r="IV594" s="6"/>
      <c r="IW594" s="5"/>
      <c r="IX594" s="5"/>
      <c r="IY594" s="4"/>
      <c r="IZ594" s="6"/>
      <c r="JA594" s="4"/>
      <c r="JB594" s="6"/>
      <c r="JC594" s="5"/>
      <c r="JD594" s="5"/>
      <c r="JE594" s="4"/>
      <c r="JF594" s="6"/>
      <c r="JG594" s="4"/>
      <c r="JH594" s="6"/>
      <c r="JI594" s="5"/>
      <c r="JJ594" s="5"/>
      <c r="JK594" s="4"/>
      <c r="JL594" s="6"/>
      <c r="JM594" s="4"/>
      <c r="JN594" s="6"/>
      <c r="JO594" s="5"/>
      <c r="JP594" s="5"/>
      <c r="JQ594" s="4"/>
      <c r="JR594" s="6"/>
      <c r="JS594" s="4"/>
      <c r="JT594" s="6"/>
      <c r="JU594" s="5"/>
      <c r="JV594" s="5"/>
      <c r="JW594" s="4"/>
      <c r="JX594" s="6"/>
      <c r="JY594" s="4"/>
      <c r="JZ594" s="6"/>
      <c r="KA594" s="5"/>
      <c r="KB594" s="5"/>
      <c r="KC594" s="4"/>
      <c r="KD594" s="6"/>
      <c r="KE594" s="4"/>
      <c r="KF594" s="6"/>
      <c r="KG594" s="5"/>
      <c r="KH594" s="5"/>
      <c r="KI594" s="4"/>
      <c r="KJ594" s="6"/>
      <c r="KK594" s="4"/>
      <c r="KL594" s="6"/>
      <c r="KM594" s="5"/>
      <c r="KN594" s="5"/>
    </row>
    <row r="595">
      <c r="A595" s="3" t="s">
        <v>85</v>
      </c>
      <c r="B595" s="3" t="s">
        <v>587</v>
      </c>
      <c r="C595" s="3" t="s">
        <v>87</v>
      </c>
      <c r="D595" s="3" t="s">
        <v>588</v>
      </c>
      <c r="E595" s="3" t="s">
        <v>589</v>
      </c>
      <c r="F595" s="3" t="s">
        <v>590</v>
      </c>
      <c r="G595" s="3" t="s">
        <v>218</v>
      </c>
      <c r="H595" s="3" t="s">
        <v>98</v>
      </c>
      <c r="I595" s="3" t="s">
        <v>1312</v>
      </c>
      <c r="J595" s="3" t="s">
        <v>1309</v>
      </c>
      <c r="K595" s="4">
        <v>1277</v>
      </c>
      <c r="L595" s="4">
        <f>=ROUNDDOWN(20.9344262295082,0)</f>
      </c>
      <c r="M595" s="4">
        <v>1000</v>
      </c>
      <c r="N595" s="5">
        <v>1</v>
      </c>
      <c r="O595" s="4"/>
      <c r="P595" s="4">
        <f>=ROUNDDOWN({0},0)</f>
      </c>
      <c r="Q595" s="4"/>
      <c r="R595" s="5"/>
      <c r="S595" s="4">
        <v>40</v>
      </c>
      <c r="T595" s="6">
        <v>4075.23</v>
      </c>
      <c r="U595" s="4"/>
      <c r="V595" s="6"/>
      <c r="W595" s="5"/>
      <c r="X595" s="5"/>
      <c r="Y595" s="4">
        <v>2</v>
      </c>
      <c r="Z595" s="6">
        <v>189.82</v>
      </c>
      <c r="AA595" s="4"/>
      <c r="AB595" s="6"/>
      <c r="AC595" s="5"/>
      <c r="AD595" s="5"/>
      <c r="AE595" s="4">
        <v>11</v>
      </c>
      <c r="AF595" s="6">
        <v>951.26</v>
      </c>
      <c r="AG595" s="4"/>
      <c r="AH595" s="6"/>
      <c r="AI595" s="5"/>
      <c r="AJ595" s="5"/>
      <c r="AK595" s="4">
        <v>4</v>
      </c>
      <c r="AL595" s="6">
        <v>474.16</v>
      </c>
      <c r="AM595" s="4"/>
      <c r="AN595" s="6"/>
      <c r="AO595" s="5"/>
      <c r="AP595" s="5"/>
      <c r="AQ595" s="4">
        <v>1</v>
      </c>
      <c r="AR595" s="6">
        <v>115.5</v>
      </c>
      <c r="AS595" s="4"/>
      <c r="AT595" s="6"/>
      <c r="AU595" s="5"/>
      <c r="AV595" s="5"/>
      <c r="AW595" s="4">
        <v>6</v>
      </c>
      <c r="AX595" s="6">
        <v>565.64</v>
      </c>
      <c r="AY595" s="4"/>
      <c r="AZ595" s="6"/>
      <c r="BA595" s="5"/>
      <c r="BB595" s="5"/>
      <c r="BC595" s="4">
        <v>3</v>
      </c>
      <c r="BD595" s="6">
        <v>324.16</v>
      </c>
      <c r="BE595" s="4"/>
      <c r="BF595" s="6"/>
      <c r="BG595" s="5"/>
      <c r="BH595" s="5"/>
      <c r="BI595" s="4">
        <v>5</v>
      </c>
      <c r="BJ595" s="6">
        <v>579.43</v>
      </c>
      <c r="BK595" s="4"/>
      <c r="BL595" s="6"/>
      <c r="BM595" s="5"/>
      <c r="BN595" s="5"/>
      <c r="BO595" s="4">
        <v>2</v>
      </c>
      <c r="BP595" s="6">
        <v>205.99</v>
      </c>
      <c r="BQ595" s="4"/>
      <c r="BR595" s="6"/>
      <c r="BS595" s="5"/>
      <c r="BT595" s="5"/>
      <c r="BU595" s="4">
        <v>5</v>
      </c>
      <c r="BV595" s="6">
        <v>567.61</v>
      </c>
      <c r="BW595" s="4"/>
      <c r="BX595" s="6"/>
      <c r="BY595" s="5"/>
      <c r="BZ595" s="5"/>
      <c r="CA595" s="4"/>
      <c r="CB595" s="6"/>
      <c r="CC595" s="4"/>
      <c r="CD595" s="6"/>
      <c r="CE595" s="5"/>
      <c r="CF595" s="5"/>
      <c r="CG595" s="4"/>
      <c r="CH595" s="6"/>
      <c r="CI595" s="4"/>
      <c r="CJ595" s="6"/>
      <c r="CK595" s="5"/>
      <c r="CL595" s="5"/>
      <c r="CM595" s="4"/>
      <c r="CN595" s="6"/>
      <c r="CO595" s="4"/>
      <c r="CP595" s="6"/>
      <c r="CQ595" s="5"/>
      <c r="CR595" s="5"/>
      <c r="CS595" s="4"/>
      <c r="CT595" s="6"/>
      <c r="CU595" s="4"/>
      <c r="CV595" s="6"/>
      <c r="CW595" s="5"/>
      <c r="CX595" s="5"/>
      <c r="CY595" s="4"/>
      <c r="CZ595" s="6"/>
      <c r="DA595" s="4"/>
      <c r="DB595" s="6"/>
      <c r="DC595" s="5"/>
      <c r="DD595" s="5"/>
      <c r="DE595" s="4"/>
      <c r="DF595" s="6"/>
      <c r="DG595" s="4"/>
      <c r="DH595" s="6"/>
      <c r="DI595" s="5"/>
      <c r="DJ595" s="5"/>
      <c r="DK595" s="4"/>
      <c r="DL595" s="6"/>
      <c r="DM595" s="4"/>
      <c r="DN595" s="6"/>
      <c r="DO595" s="5"/>
      <c r="DP595" s="5"/>
      <c r="DQ595" s="4"/>
      <c r="DR595" s="6"/>
      <c r="DS595" s="4"/>
      <c r="DT595" s="6"/>
      <c r="DU595" s="5"/>
      <c r="DV595" s="5"/>
      <c r="DW595" s="4">
        <v>1</v>
      </c>
      <c r="DX595" s="6">
        <v>101.66</v>
      </c>
      <c r="DY595" s="4"/>
      <c r="DZ595" s="6"/>
      <c r="EA595" s="5"/>
      <c r="EB595" s="5"/>
      <c r="EC595" s="4"/>
      <c r="ED595" s="6"/>
      <c r="EE595" s="4"/>
      <c r="EF595" s="6"/>
      <c r="EG595" s="5"/>
      <c r="EH595" s="5"/>
      <c r="EI595" s="4"/>
      <c r="EJ595" s="6"/>
      <c r="EK595" s="4"/>
      <c r="EL595" s="6"/>
      <c r="EM595" s="5"/>
      <c r="EN595" s="5"/>
      <c r="EO595" s="4"/>
      <c r="EP595" s="6"/>
      <c r="EQ595" s="4"/>
      <c r="ER595" s="6"/>
      <c r="ES595" s="5"/>
      <c r="ET595" s="5"/>
      <c r="EU595" s="4"/>
      <c r="EV595" s="6"/>
      <c r="EW595" s="4"/>
      <c r="EX595" s="6"/>
      <c r="EY595" s="5"/>
      <c r="EZ595" s="5"/>
      <c r="FA595" s="4"/>
      <c r="FB595" s="6"/>
      <c r="FC595" s="4"/>
      <c r="FD595" s="6"/>
      <c r="FE595" s="5"/>
      <c r="FF595" s="5"/>
      <c r="FG595" s="4"/>
      <c r="FH595" s="6"/>
      <c r="FI595" s="4"/>
      <c r="FJ595" s="6"/>
      <c r="FK595" s="5"/>
      <c r="FL595" s="5"/>
      <c r="FM595" s="4"/>
      <c r="FN595" s="6"/>
      <c r="FO595" s="4"/>
      <c r="FP595" s="6"/>
      <c r="FQ595" s="5"/>
      <c r="FR595" s="5"/>
      <c r="FS595" s="4"/>
      <c r="FT595" s="6"/>
      <c r="FU595" s="4"/>
      <c r="FV595" s="6"/>
      <c r="FW595" s="5"/>
      <c r="FX595" s="5"/>
      <c r="FY595" s="4"/>
      <c r="FZ595" s="6"/>
      <c r="GA595" s="4"/>
      <c r="GB595" s="6"/>
      <c r="GC595" s="5"/>
      <c r="GD595" s="5"/>
      <c r="GE595" s="4"/>
      <c r="GF595" s="6"/>
      <c r="GG595" s="4"/>
      <c r="GH595" s="6"/>
      <c r="GI595" s="5"/>
      <c r="GJ595" s="5"/>
      <c r="GK595" s="4"/>
      <c r="GL595" s="6"/>
      <c r="GM595" s="4"/>
      <c r="GN595" s="6"/>
      <c r="GO595" s="5"/>
      <c r="GP595" s="5"/>
      <c r="GQ595" s="4"/>
      <c r="GR595" s="6"/>
      <c r="GS595" s="4"/>
      <c r="GT595" s="6"/>
      <c r="GU595" s="5"/>
      <c r="GV595" s="5"/>
      <c r="GW595" s="4"/>
      <c r="GX595" s="6"/>
      <c r="GY595" s="4"/>
      <c r="GZ595" s="6"/>
      <c r="HA595" s="5"/>
      <c r="HB595" s="5"/>
      <c r="HC595" s="4"/>
      <c r="HD595" s="6"/>
      <c r="HE595" s="4"/>
      <c r="HF595" s="6"/>
      <c r="HG595" s="5"/>
      <c r="HH595" s="5"/>
      <c r="HI595" s="4"/>
      <c r="HJ595" s="6"/>
      <c r="HK595" s="4"/>
      <c r="HL595" s="6"/>
      <c r="HM595" s="5"/>
      <c r="HN595" s="5"/>
      <c r="HO595" s="4"/>
      <c r="HP595" s="6"/>
      <c r="HQ595" s="4"/>
      <c r="HR595" s="6"/>
      <c r="HS595" s="5"/>
      <c r="HT595" s="5"/>
      <c r="HU595" s="4"/>
      <c r="HV595" s="6"/>
      <c r="HW595" s="4"/>
      <c r="HX595" s="6"/>
      <c r="HY595" s="5"/>
      <c r="HZ595" s="5"/>
      <c r="IA595" s="4"/>
      <c r="IB595" s="6"/>
      <c r="IC595" s="4"/>
      <c r="ID595" s="6"/>
      <c r="IE595" s="5"/>
      <c r="IF595" s="5"/>
      <c r="IG595" s="4"/>
      <c r="IH595" s="6"/>
      <c r="II595" s="4"/>
      <c r="IJ595" s="6"/>
      <c r="IK595" s="5"/>
      <c r="IL595" s="5"/>
      <c r="IM595" s="4"/>
      <c r="IN595" s="6"/>
      <c r="IO595" s="4"/>
      <c r="IP595" s="6"/>
      <c r="IQ595" s="5"/>
      <c r="IR595" s="5"/>
      <c r="IS595" s="4"/>
      <c r="IT595" s="6"/>
      <c r="IU595" s="4"/>
      <c r="IV595" s="6"/>
      <c r="IW595" s="5"/>
      <c r="IX595" s="5"/>
      <c r="IY595" s="4"/>
      <c r="IZ595" s="6"/>
      <c r="JA595" s="4"/>
      <c r="JB595" s="6"/>
      <c r="JC595" s="5"/>
      <c r="JD595" s="5"/>
      <c r="JE595" s="4"/>
      <c r="JF595" s="6"/>
      <c r="JG595" s="4"/>
      <c r="JH595" s="6"/>
      <c r="JI595" s="5"/>
      <c r="JJ595" s="5"/>
      <c r="JK595" s="4"/>
      <c r="JL595" s="6"/>
      <c r="JM595" s="4"/>
      <c r="JN595" s="6"/>
      <c r="JO595" s="5"/>
      <c r="JP595" s="5"/>
      <c r="JQ595" s="4"/>
      <c r="JR595" s="6"/>
      <c r="JS595" s="4"/>
      <c r="JT595" s="6"/>
      <c r="JU595" s="5"/>
      <c r="JV595" s="5"/>
      <c r="JW595" s="4"/>
      <c r="JX595" s="6"/>
      <c r="JY595" s="4"/>
      <c r="JZ595" s="6"/>
      <c r="KA595" s="5"/>
      <c r="KB595" s="5"/>
      <c r="KC595" s="4"/>
      <c r="KD595" s="6"/>
      <c r="KE595" s="4"/>
      <c r="KF595" s="6"/>
      <c r="KG595" s="5"/>
      <c r="KH595" s="5"/>
      <c r="KI595" s="4"/>
      <c r="KJ595" s="6"/>
      <c r="KK595" s="4"/>
      <c r="KL595" s="6"/>
      <c r="KM595" s="5"/>
      <c r="KN595" s="5"/>
    </row>
    <row r="596">
      <c r="A596" s="3" t="s">
        <v>85</v>
      </c>
      <c r="B596" s="3" t="s">
        <v>587</v>
      </c>
      <c r="C596" s="3" t="s">
        <v>87</v>
      </c>
      <c r="D596" s="3" t="s">
        <v>588</v>
      </c>
      <c r="E596" s="3" t="s">
        <v>589</v>
      </c>
      <c r="F596" s="3" t="s">
        <v>590</v>
      </c>
      <c r="G596" s="3" t="s">
        <v>218</v>
      </c>
      <c r="H596" s="3" t="s">
        <v>98</v>
      </c>
      <c r="I596" s="3" t="s">
        <v>1308</v>
      </c>
      <c r="J596" s="3" t="s">
        <v>1319</v>
      </c>
      <c r="K596" s="4">
        <v>404</v>
      </c>
      <c r="L596" s="4">
        <f>=ROUNDDOWN(10.0248138957816,0)</f>
      </c>
      <c r="M596" s="4">
        <v>600</v>
      </c>
      <c r="N596" s="5">
        <v>1</v>
      </c>
      <c r="O596" s="4"/>
      <c r="P596" s="4">
        <f>=ROUNDDOWN({0},0)</f>
      </c>
      <c r="Q596" s="4"/>
      <c r="R596" s="5"/>
      <c r="S596" s="4">
        <v>33</v>
      </c>
      <c r="T596" s="6">
        <v>3608.05</v>
      </c>
      <c r="U596" s="4"/>
      <c r="V596" s="6"/>
      <c r="W596" s="5"/>
      <c r="X596" s="5"/>
      <c r="Y596" s="4"/>
      <c r="Z596" s="6"/>
      <c r="AA596" s="4"/>
      <c r="AB596" s="6"/>
      <c r="AC596" s="5"/>
      <c r="AD596" s="5"/>
      <c r="AE596" s="4">
        <v>3</v>
      </c>
      <c r="AF596" s="6">
        <v>298.67</v>
      </c>
      <c r="AG596" s="4"/>
      <c r="AH596" s="6"/>
      <c r="AI596" s="5"/>
      <c r="AJ596" s="5"/>
      <c r="AK596" s="4">
        <v>12</v>
      </c>
      <c r="AL596" s="6">
        <v>1385.37</v>
      </c>
      <c r="AM596" s="4"/>
      <c r="AN596" s="6"/>
      <c r="AO596" s="5"/>
      <c r="AP596" s="5"/>
      <c r="AQ596" s="4"/>
      <c r="AR596" s="6"/>
      <c r="AS596" s="4"/>
      <c r="AT596" s="6"/>
      <c r="AU596" s="5"/>
      <c r="AV596" s="5"/>
      <c r="AW596" s="4">
        <v>5</v>
      </c>
      <c r="AX596" s="6">
        <v>486.14</v>
      </c>
      <c r="AY596" s="4"/>
      <c r="AZ596" s="6"/>
      <c r="BA596" s="5"/>
      <c r="BB596" s="5"/>
      <c r="BC596" s="4">
        <v>4</v>
      </c>
      <c r="BD596" s="6">
        <v>435.96</v>
      </c>
      <c r="BE596" s="4"/>
      <c r="BF596" s="6"/>
      <c r="BG596" s="5"/>
      <c r="BH596" s="5"/>
      <c r="BI596" s="4"/>
      <c r="BJ596" s="6"/>
      <c r="BK596" s="4"/>
      <c r="BL596" s="6"/>
      <c r="BM596" s="5"/>
      <c r="BN596" s="5"/>
      <c r="BO596" s="4"/>
      <c r="BP596" s="6"/>
      <c r="BQ596" s="4"/>
      <c r="BR596" s="6"/>
      <c r="BS596" s="5"/>
      <c r="BT596" s="5"/>
      <c r="BU596" s="4">
        <v>7</v>
      </c>
      <c r="BV596" s="6">
        <v>792.29</v>
      </c>
      <c r="BW596" s="4"/>
      <c r="BX596" s="6"/>
      <c r="BY596" s="5"/>
      <c r="BZ596" s="5"/>
      <c r="CA596" s="4"/>
      <c r="CB596" s="6"/>
      <c r="CC596" s="4"/>
      <c r="CD596" s="6"/>
      <c r="CE596" s="5"/>
      <c r="CF596" s="5"/>
      <c r="CG596" s="4"/>
      <c r="CH596" s="6"/>
      <c r="CI596" s="4"/>
      <c r="CJ596" s="6"/>
      <c r="CK596" s="5"/>
      <c r="CL596" s="5"/>
      <c r="CM596" s="4"/>
      <c r="CN596" s="6"/>
      <c r="CO596" s="4"/>
      <c r="CP596" s="6"/>
      <c r="CQ596" s="5"/>
      <c r="CR596" s="5"/>
      <c r="CS596" s="4">
        <v>1</v>
      </c>
      <c r="CT596" s="6">
        <v>105.68</v>
      </c>
      <c r="CU596" s="4"/>
      <c r="CV596" s="6"/>
      <c r="CW596" s="5"/>
      <c r="CX596" s="5"/>
      <c r="CY596" s="4"/>
      <c r="CZ596" s="6"/>
      <c r="DA596" s="4"/>
      <c r="DB596" s="6"/>
      <c r="DC596" s="5"/>
      <c r="DD596" s="5"/>
      <c r="DE596" s="4"/>
      <c r="DF596" s="6"/>
      <c r="DG596" s="4"/>
      <c r="DH596" s="6"/>
      <c r="DI596" s="5"/>
      <c r="DJ596" s="5"/>
      <c r="DK596" s="4"/>
      <c r="DL596" s="6"/>
      <c r="DM596" s="4"/>
      <c r="DN596" s="6"/>
      <c r="DO596" s="5"/>
      <c r="DP596" s="5"/>
      <c r="DQ596" s="4">
        <v>1</v>
      </c>
      <c r="DR596" s="6">
        <v>103.94</v>
      </c>
      <c r="DS596" s="4"/>
      <c r="DT596" s="6"/>
      <c r="DU596" s="5"/>
      <c r="DV596" s="5"/>
      <c r="DW596" s="4"/>
      <c r="DX596" s="6"/>
      <c r="DY596" s="4"/>
      <c r="DZ596" s="6"/>
      <c r="EA596" s="5"/>
      <c r="EB596" s="5"/>
      <c r="EC596" s="4"/>
      <c r="ED596" s="6"/>
      <c r="EE596" s="4"/>
      <c r="EF596" s="6"/>
      <c r="EG596" s="5"/>
      <c r="EH596" s="5"/>
      <c r="EI596" s="4"/>
      <c r="EJ596" s="6"/>
      <c r="EK596" s="4"/>
      <c r="EL596" s="6"/>
      <c r="EM596" s="5"/>
      <c r="EN596" s="5"/>
      <c r="EO596" s="4"/>
      <c r="EP596" s="6"/>
      <c r="EQ596" s="4"/>
      <c r="ER596" s="6"/>
      <c r="ES596" s="5"/>
      <c r="ET596" s="5"/>
      <c r="EU596" s="4"/>
      <c r="EV596" s="6"/>
      <c r="EW596" s="4"/>
      <c r="EX596" s="6"/>
      <c r="EY596" s="5"/>
      <c r="EZ596" s="5"/>
      <c r="FA596" s="4"/>
      <c r="FB596" s="6"/>
      <c r="FC596" s="4"/>
      <c r="FD596" s="6"/>
      <c r="FE596" s="5"/>
      <c r="FF596" s="5"/>
      <c r="FG596" s="4"/>
      <c r="FH596" s="6"/>
      <c r="FI596" s="4"/>
      <c r="FJ596" s="6"/>
      <c r="FK596" s="5"/>
      <c r="FL596" s="5"/>
      <c r="FM596" s="4"/>
      <c r="FN596" s="6"/>
      <c r="FO596" s="4"/>
      <c r="FP596" s="6"/>
      <c r="FQ596" s="5"/>
      <c r="FR596" s="5"/>
      <c r="FS596" s="4"/>
      <c r="FT596" s="6"/>
      <c r="FU596" s="4"/>
      <c r="FV596" s="6"/>
      <c r="FW596" s="5"/>
      <c r="FX596" s="5"/>
      <c r="FY596" s="4"/>
      <c r="FZ596" s="6"/>
      <c r="GA596" s="4"/>
      <c r="GB596" s="6"/>
      <c r="GC596" s="5"/>
      <c r="GD596" s="5"/>
      <c r="GE596" s="4"/>
      <c r="GF596" s="6"/>
      <c r="GG596" s="4"/>
      <c r="GH596" s="6"/>
      <c r="GI596" s="5"/>
      <c r="GJ596" s="5"/>
      <c r="GK596" s="4"/>
      <c r="GL596" s="6"/>
      <c r="GM596" s="4"/>
      <c r="GN596" s="6"/>
      <c r="GO596" s="5"/>
      <c r="GP596" s="5"/>
      <c r="GQ596" s="4"/>
      <c r="GR596" s="6"/>
      <c r="GS596" s="4"/>
      <c r="GT596" s="6"/>
      <c r="GU596" s="5"/>
      <c r="GV596" s="5"/>
      <c r="GW596" s="4"/>
      <c r="GX596" s="6"/>
      <c r="GY596" s="4"/>
      <c r="GZ596" s="6"/>
      <c r="HA596" s="5"/>
      <c r="HB596" s="5"/>
      <c r="HC596" s="4"/>
      <c r="HD596" s="6"/>
      <c r="HE596" s="4"/>
      <c r="HF596" s="6"/>
      <c r="HG596" s="5"/>
      <c r="HH596" s="5"/>
      <c r="HI596" s="4"/>
      <c r="HJ596" s="6"/>
      <c r="HK596" s="4"/>
      <c r="HL596" s="6"/>
      <c r="HM596" s="5"/>
      <c r="HN596" s="5"/>
      <c r="HO596" s="4"/>
      <c r="HP596" s="6"/>
      <c r="HQ596" s="4"/>
      <c r="HR596" s="6"/>
      <c r="HS596" s="5"/>
      <c r="HT596" s="5"/>
      <c r="HU596" s="4"/>
      <c r="HV596" s="6"/>
      <c r="HW596" s="4"/>
      <c r="HX596" s="6"/>
      <c r="HY596" s="5"/>
      <c r="HZ596" s="5"/>
      <c r="IA596" s="4"/>
      <c r="IB596" s="6"/>
      <c r="IC596" s="4"/>
      <c r="ID596" s="6"/>
      <c r="IE596" s="5"/>
      <c r="IF596" s="5"/>
      <c r="IG596" s="4"/>
      <c r="IH596" s="6"/>
      <c r="II596" s="4"/>
      <c r="IJ596" s="6"/>
      <c r="IK596" s="5"/>
      <c r="IL596" s="5"/>
      <c r="IM596" s="4"/>
      <c r="IN596" s="6"/>
      <c r="IO596" s="4"/>
      <c r="IP596" s="6"/>
      <c r="IQ596" s="5"/>
      <c r="IR596" s="5"/>
      <c r="IS596" s="4"/>
      <c r="IT596" s="6"/>
      <c r="IU596" s="4"/>
      <c r="IV596" s="6"/>
      <c r="IW596" s="5"/>
      <c r="IX596" s="5"/>
      <c r="IY596" s="4"/>
      <c r="IZ596" s="6"/>
      <c r="JA596" s="4"/>
      <c r="JB596" s="6"/>
      <c r="JC596" s="5"/>
      <c r="JD596" s="5"/>
      <c r="JE596" s="4"/>
      <c r="JF596" s="6"/>
      <c r="JG596" s="4"/>
      <c r="JH596" s="6"/>
      <c r="JI596" s="5"/>
      <c r="JJ596" s="5"/>
      <c r="JK596" s="4"/>
      <c r="JL596" s="6"/>
      <c r="JM596" s="4"/>
      <c r="JN596" s="6"/>
      <c r="JO596" s="5"/>
      <c r="JP596" s="5"/>
      <c r="JQ596" s="4"/>
      <c r="JR596" s="6"/>
      <c r="JS596" s="4"/>
      <c r="JT596" s="6"/>
      <c r="JU596" s="5"/>
      <c r="JV596" s="5"/>
      <c r="JW596" s="4"/>
      <c r="JX596" s="6"/>
      <c r="JY596" s="4"/>
      <c r="JZ596" s="6"/>
      <c r="KA596" s="5"/>
      <c r="KB596" s="5"/>
      <c r="KC596" s="4"/>
      <c r="KD596" s="6"/>
      <c r="KE596" s="4"/>
      <c r="KF596" s="6"/>
      <c r="KG596" s="5"/>
      <c r="KH596" s="5"/>
      <c r="KI596" s="4"/>
      <c r="KJ596" s="6"/>
      <c r="KK596" s="4"/>
      <c r="KL596" s="6"/>
      <c r="KM596" s="5"/>
      <c r="KN596" s="5"/>
    </row>
    <row r="597">
      <c r="A597" s="3" t="s">
        <v>85</v>
      </c>
      <c r="B597" s="3" t="s">
        <v>587</v>
      </c>
      <c r="C597" s="3" t="s">
        <v>87</v>
      </c>
      <c r="D597" s="3" t="s">
        <v>588</v>
      </c>
      <c r="E597" s="3" t="s">
        <v>591</v>
      </c>
      <c r="F597" s="3" t="s">
        <v>592</v>
      </c>
      <c r="G597" s="3" t="s">
        <v>593</v>
      </c>
      <c r="H597" s="3" t="s">
        <v>102</v>
      </c>
      <c r="I597" s="3" t="s">
        <v>1322</v>
      </c>
      <c r="J597" s="3" t="s">
        <v>1307</v>
      </c>
      <c r="K597" s="4">
        <v>1934</v>
      </c>
      <c r="L597" s="4">
        <f>=ROUNDDOWN(24.4810126582278,0)</f>
      </c>
      <c r="M597" s="4">
        <v>1000</v>
      </c>
      <c r="N597" s="5">
        <v>1</v>
      </c>
      <c r="O597" s="4"/>
      <c r="P597" s="4">
        <f>=ROUNDDOWN({0},0)</f>
      </c>
      <c r="Q597" s="4"/>
      <c r="R597" s="5"/>
      <c r="S597" s="4">
        <v>116</v>
      </c>
      <c r="T597" s="6">
        <v>12518.98</v>
      </c>
      <c r="U597" s="4"/>
      <c r="V597" s="6"/>
      <c r="W597" s="5"/>
      <c r="X597" s="5"/>
      <c r="Y597" s="4">
        <v>1</v>
      </c>
      <c r="Z597" s="6">
        <v>110.73</v>
      </c>
      <c r="AA597" s="4"/>
      <c r="AB597" s="6"/>
      <c r="AC597" s="5"/>
      <c r="AD597" s="5"/>
      <c r="AE597" s="4">
        <v>17</v>
      </c>
      <c r="AF597" s="6">
        <v>1469.24</v>
      </c>
      <c r="AG597" s="4"/>
      <c r="AH597" s="6"/>
      <c r="AI597" s="5"/>
      <c r="AJ597" s="5"/>
      <c r="AK597" s="4">
        <v>27</v>
      </c>
      <c r="AL597" s="6">
        <v>3071.11</v>
      </c>
      <c r="AM597" s="4"/>
      <c r="AN597" s="6"/>
      <c r="AO597" s="5"/>
      <c r="AP597" s="5"/>
      <c r="AQ597" s="4">
        <v>3</v>
      </c>
      <c r="AR597" s="6">
        <v>337.17</v>
      </c>
      <c r="AS597" s="4"/>
      <c r="AT597" s="6"/>
      <c r="AU597" s="5"/>
      <c r="AV597" s="5"/>
      <c r="AW597" s="4">
        <v>11</v>
      </c>
      <c r="AX597" s="6">
        <v>1062.86</v>
      </c>
      <c r="AY597" s="4"/>
      <c r="AZ597" s="6"/>
      <c r="BA597" s="5"/>
      <c r="BB597" s="5"/>
      <c r="BC597" s="4">
        <v>5</v>
      </c>
      <c r="BD597" s="6">
        <v>517.77</v>
      </c>
      <c r="BE597" s="4"/>
      <c r="BF597" s="6"/>
      <c r="BG597" s="5"/>
      <c r="BH597" s="5"/>
      <c r="BI597" s="4">
        <v>20</v>
      </c>
      <c r="BJ597" s="6">
        <v>2128.9</v>
      </c>
      <c r="BK597" s="4"/>
      <c r="BL597" s="6"/>
      <c r="BM597" s="5"/>
      <c r="BN597" s="5"/>
      <c r="BO597" s="4">
        <v>3</v>
      </c>
      <c r="BP597" s="6">
        <v>326.74</v>
      </c>
      <c r="BQ597" s="4"/>
      <c r="BR597" s="6"/>
      <c r="BS597" s="5"/>
      <c r="BT597" s="5"/>
      <c r="BU597" s="4">
        <v>26</v>
      </c>
      <c r="BV597" s="6">
        <v>3076.15</v>
      </c>
      <c r="BW597" s="4"/>
      <c r="BX597" s="6"/>
      <c r="BY597" s="5"/>
      <c r="BZ597" s="5"/>
      <c r="CA597" s="4"/>
      <c r="CB597" s="6"/>
      <c r="CC597" s="4"/>
      <c r="CD597" s="6"/>
      <c r="CE597" s="5"/>
      <c r="CF597" s="5"/>
      <c r="CG597" s="4"/>
      <c r="CH597" s="6"/>
      <c r="CI597" s="4"/>
      <c r="CJ597" s="6"/>
      <c r="CK597" s="5"/>
      <c r="CL597" s="5"/>
      <c r="CM597" s="4">
        <v>2</v>
      </c>
      <c r="CN597" s="6">
        <v>303.98</v>
      </c>
      <c r="CO597" s="4"/>
      <c r="CP597" s="6"/>
      <c r="CQ597" s="5"/>
      <c r="CR597" s="5"/>
      <c r="CS597" s="4"/>
      <c r="CT597" s="6"/>
      <c r="CU597" s="4"/>
      <c r="CV597" s="6"/>
      <c r="CW597" s="5"/>
      <c r="CX597" s="5"/>
      <c r="CY597" s="4"/>
      <c r="CZ597" s="6"/>
      <c r="DA597" s="4"/>
      <c r="DB597" s="6"/>
      <c r="DC597" s="5"/>
      <c r="DD597" s="5"/>
      <c r="DE597" s="4"/>
      <c r="DF597" s="6"/>
      <c r="DG597" s="4"/>
      <c r="DH597" s="6"/>
      <c r="DI597" s="5"/>
      <c r="DJ597" s="5"/>
      <c r="DK597" s="4"/>
      <c r="DL597" s="6"/>
      <c r="DM597" s="4"/>
      <c r="DN597" s="6"/>
      <c r="DO597" s="5"/>
      <c r="DP597" s="5"/>
      <c r="DQ597" s="4"/>
      <c r="DR597" s="6"/>
      <c r="DS597" s="4"/>
      <c r="DT597" s="6"/>
      <c r="DU597" s="5"/>
      <c r="DV597" s="5"/>
      <c r="DW597" s="4"/>
      <c r="DX597" s="6"/>
      <c r="DY597" s="4"/>
      <c r="DZ597" s="6"/>
      <c r="EA597" s="5"/>
      <c r="EB597" s="5"/>
      <c r="EC597" s="4">
        <v>1</v>
      </c>
      <c r="ED597" s="6">
        <v>114.33</v>
      </c>
      <c r="EE597" s="4"/>
      <c r="EF597" s="6"/>
      <c r="EG597" s="5"/>
      <c r="EH597" s="5"/>
      <c r="EI597" s="4"/>
      <c r="EJ597" s="6"/>
      <c r="EK597" s="4"/>
      <c r="EL597" s="6"/>
      <c r="EM597" s="5"/>
      <c r="EN597" s="5"/>
      <c r="EO597" s="4"/>
      <c r="EP597" s="6"/>
      <c r="EQ597" s="4"/>
      <c r="ER597" s="6"/>
      <c r="ES597" s="5"/>
      <c r="ET597" s="5"/>
      <c r="EU597" s="4"/>
      <c r="EV597" s="6"/>
      <c r="EW597" s="4"/>
      <c r="EX597" s="6"/>
      <c r="EY597" s="5"/>
      <c r="EZ597" s="5"/>
      <c r="FA597" s="4"/>
      <c r="FB597" s="6"/>
      <c r="FC597" s="4"/>
      <c r="FD597" s="6"/>
      <c r="FE597" s="5"/>
      <c r="FF597" s="5"/>
      <c r="FG597" s="4"/>
      <c r="FH597" s="6"/>
      <c r="FI597" s="4"/>
      <c r="FJ597" s="6"/>
      <c r="FK597" s="5"/>
      <c r="FL597" s="5"/>
      <c r="FM597" s="4"/>
      <c r="FN597" s="6"/>
      <c r="FO597" s="4"/>
      <c r="FP597" s="6"/>
      <c r="FQ597" s="5"/>
      <c r="FR597" s="5"/>
      <c r="FS597" s="4"/>
      <c r="FT597" s="6"/>
      <c r="FU597" s="4"/>
      <c r="FV597" s="6"/>
      <c r="FW597" s="5"/>
      <c r="FX597" s="5"/>
      <c r="FY597" s="4"/>
      <c r="FZ597" s="6"/>
      <c r="GA597" s="4"/>
      <c r="GB597" s="6"/>
      <c r="GC597" s="5"/>
      <c r="GD597" s="5"/>
      <c r="GE597" s="4"/>
      <c r="GF597" s="6"/>
      <c r="GG597" s="4"/>
      <c r="GH597" s="6"/>
      <c r="GI597" s="5"/>
      <c r="GJ597" s="5"/>
      <c r="GK597" s="4"/>
      <c r="GL597" s="6"/>
      <c r="GM597" s="4"/>
      <c r="GN597" s="6"/>
      <c r="GO597" s="5"/>
      <c r="GP597" s="5"/>
      <c r="GQ597" s="4"/>
      <c r="GR597" s="6"/>
      <c r="GS597" s="4"/>
      <c r="GT597" s="6"/>
      <c r="GU597" s="5"/>
      <c r="GV597" s="5"/>
      <c r="GW597" s="4"/>
      <c r="GX597" s="6"/>
      <c r="GY597" s="4"/>
      <c r="GZ597" s="6"/>
      <c r="HA597" s="5"/>
      <c r="HB597" s="5"/>
      <c r="HC597" s="4"/>
      <c r="HD597" s="6"/>
      <c r="HE597" s="4"/>
      <c r="HF597" s="6"/>
      <c r="HG597" s="5"/>
      <c r="HH597" s="5"/>
      <c r="HI597" s="4"/>
      <c r="HJ597" s="6"/>
      <c r="HK597" s="4"/>
      <c r="HL597" s="6"/>
      <c r="HM597" s="5"/>
      <c r="HN597" s="5"/>
      <c r="HO597" s="4"/>
      <c r="HP597" s="6"/>
      <c r="HQ597" s="4"/>
      <c r="HR597" s="6"/>
      <c r="HS597" s="5"/>
      <c r="HT597" s="5"/>
      <c r="HU597" s="4"/>
      <c r="HV597" s="6"/>
      <c r="HW597" s="4"/>
      <c r="HX597" s="6"/>
      <c r="HY597" s="5"/>
      <c r="HZ597" s="5"/>
      <c r="IA597" s="4"/>
      <c r="IB597" s="6"/>
      <c r="IC597" s="4"/>
      <c r="ID597" s="6"/>
      <c r="IE597" s="5"/>
      <c r="IF597" s="5"/>
      <c r="IG597" s="4"/>
      <c r="IH597" s="6"/>
      <c r="II597" s="4"/>
      <c r="IJ597" s="6"/>
      <c r="IK597" s="5"/>
      <c r="IL597" s="5"/>
      <c r="IM597" s="4"/>
      <c r="IN597" s="6"/>
      <c r="IO597" s="4"/>
      <c r="IP597" s="6"/>
      <c r="IQ597" s="5"/>
      <c r="IR597" s="5"/>
      <c r="IS597" s="4"/>
      <c r="IT597" s="6"/>
      <c r="IU597" s="4"/>
      <c r="IV597" s="6"/>
      <c r="IW597" s="5"/>
      <c r="IX597" s="5"/>
      <c r="IY597" s="4"/>
      <c r="IZ597" s="6"/>
      <c r="JA597" s="4"/>
      <c r="JB597" s="6"/>
      <c r="JC597" s="5"/>
      <c r="JD597" s="5"/>
      <c r="JE597" s="4"/>
      <c r="JF597" s="6"/>
      <c r="JG597" s="4"/>
      <c r="JH597" s="6"/>
      <c r="JI597" s="5"/>
      <c r="JJ597" s="5"/>
      <c r="JK597" s="4"/>
      <c r="JL597" s="6"/>
      <c r="JM597" s="4"/>
      <c r="JN597" s="6"/>
      <c r="JO597" s="5"/>
      <c r="JP597" s="5"/>
      <c r="JQ597" s="4"/>
      <c r="JR597" s="6"/>
      <c r="JS597" s="4"/>
      <c r="JT597" s="6"/>
      <c r="JU597" s="5"/>
      <c r="JV597" s="5"/>
      <c r="JW597" s="4"/>
      <c r="JX597" s="6"/>
      <c r="JY597" s="4"/>
      <c r="JZ597" s="6"/>
      <c r="KA597" s="5"/>
      <c r="KB597" s="5"/>
      <c r="KC597" s="4"/>
      <c r="KD597" s="6"/>
      <c r="KE597" s="4"/>
      <c r="KF597" s="6"/>
      <c r="KG597" s="5"/>
      <c r="KH597" s="5"/>
      <c r="KI597" s="4"/>
      <c r="KJ597" s="6"/>
      <c r="KK597" s="4"/>
      <c r="KL597" s="6"/>
      <c r="KM597" s="5"/>
      <c r="KN597" s="5"/>
    </row>
    <row r="598">
      <c r="A598" s="3" t="s">
        <v>85</v>
      </c>
      <c r="B598" s="3" t="s">
        <v>587</v>
      </c>
      <c r="C598" s="3" t="s">
        <v>87</v>
      </c>
      <c r="D598" s="3" t="s">
        <v>588</v>
      </c>
      <c r="E598" s="3" t="s">
        <v>591</v>
      </c>
      <c r="F598" s="3" t="s">
        <v>592</v>
      </c>
      <c r="G598" s="3" t="s">
        <v>593</v>
      </c>
      <c r="H598" s="3" t="s">
        <v>102</v>
      </c>
      <c r="I598" s="3" t="s">
        <v>1324</v>
      </c>
      <c r="J598" s="3" t="s">
        <v>1309</v>
      </c>
      <c r="K598" s="4">
        <v>1752</v>
      </c>
      <c r="L598" s="4">
        <f>=ROUNDDOWN(24,0)</f>
      </c>
      <c r="M598" s="4">
        <v>1100</v>
      </c>
      <c r="N598" s="5">
        <v>1</v>
      </c>
      <c r="O598" s="4"/>
      <c r="P598" s="4">
        <f>=ROUNDDOWN({0},0)</f>
      </c>
      <c r="Q598" s="4"/>
      <c r="R598" s="5"/>
      <c r="S598" s="4">
        <v>59</v>
      </c>
      <c r="T598" s="6">
        <v>6036.54</v>
      </c>
      <c r="U598" s="4"/>
      <c r="V598" s="6"/>
      <c r="W598" s="5"/>
      <c r="X598" s="5"/>
      <c r="Y598" s="4">
        <v>3</v>
      </c>
      <c r="Z598" s="6">
        <v>356.81</v>
      </c>
      <c r="AA598" s="4"/>
      <c r="AB598" s="6"/>
      <c r="AC598" s="5"/>
      <c r="AD598" s="5"/>
      <c r="AE598" s="4">
        <v>19</v>
      </c>
      <c r="AF598" s="6">
        <v>1669.38</v>
      </c>
      <c r="AG598" s="4"/>
      <c r="AH598" s="6"/>
      <c r="AI598" s="5"/>
      <c r="AJ598" s="5"/>
      <c r="AK598" s="4">
        <v>6</v>
      </c>
      <c r="AL598" s="6">
        <v>672.42</v>
      </c>
      <c r="AM598" s="4"/>
      <c r="AN598" s="6"/>
      <c r="AO598" s="5"/>
      <c r="AP598" s="5"/>
      <c r="AQ598" s="4">
        <v>2</v>
      </c>
      <c r="AR598" s="6">
        <v>233.18</v>
      </c>
      <c r="AS598" s="4"/>
      <c r="AT598" s="6"/>
      <c r="AU598" s="5"/>
      <c r="AV598" s="5"/>
      <c r="AW598" s="4">
        <v>8</v>
      </c>
      <c r="AX598" s="6">
        <v>791.12</v>
      </c>
      <c r="AY598" s="4"/>
      <c r="AZ598" s="6"/>
      <c r="BA598" s="5"/>
      <c r="BB598" s="5"/>
      <c r="BC598" s="4">
        <v>4</v>
      </c>
      <c r="BD598" s="6">
        <v>425.53</v>
      </c>
      <c r="BE598" s="4"/>
      <c r="BF598" s="6"/>
      <c r="BG598" s="5"/>
      <c r="BH598" s="5"/>
      <c r="BI598" s="4">
        <v>5</v>
      </c>
      <c r="BJ598" s="6">
        <v>591.25</v>
      </c>
      <c r="BK598" s="4"/>
      <c r="BL598" s="6"/>
      <c r="BM598" s="5"/>
      <c r="BN598" s="5"/>
      <c r="BO598" s="4">
        <v>1</v>
      </c>
      <c r="BP598" s="6">
        <v>99.41</v>
      </c>
      <c r="BQ598" s="4"/>
      <c r="BR598" s="6"/>
      <c r="BS598" s="5"/>
      <c r="BT598" s="5"/>
      <c r="BU598" s="4">
        <v>7</v>
      </c>
      <c r="BV598" s="6">
        <v>764.79</v>
      </c>
      <c r="BW598" s="4"/>
      <c r="BX598" s="6"/>
      <c r="BY598" s="5"/>
      <c r="BZ598" s="5"/>
      <c r="CA598" s="4"/>
      <c r="CB598" s="6"/>
      <c r="CC598" s="4"/>
      <c r="CD598" s="6"/>
      <c r="CE598" s="5"/>
      <c r="CF598" s="5"/>
      <c r="CG598" s="4">
        <v>1</v>
      </c>
      <c r="CH598" s="6">
        <v>111.76</v>
      </c>
      <c r="CI598" s="4"/>
      <c r="CJ598" s="6"/>
      <c r="CK598" s="5"/>
      <c r="CL598" s="5"/>
      <c r="CM598" s="4"/>
      <c r="CN598" s="6"/>
      <c r="CO598" s="4"/>
      <c r="CP598" s="6"/>
      <c r="CQ598" s="5"/>
      <c r="CR598" s="5"/>
      <c r="CS598" s="4">
        <v>1</v>
      </c>
      <c r="CT598" s="6">
        <v>102.51</v>
      </c>
      <c r="CU598" s="4"/>
      <c r="CV598" s="6"/>
      <c r="CW598" s="5"/>
      <c r="CX598" s="5"/>
      <c r="CY598" s="4"/>
      <c r="CZ598" s="6"/>
      <c r="DA598" s="4"/>
      <c r="DB598" s="6"/>
      <c r="DC598" s="5"/>
      <c r="DD598" s="5"/>
      <c r="DE598" s="4"/>
      <c r="DF598" s="6"/>
      <c r="DG598" s="4"/>
      <c r="DH598" s="6"/>
      <c r="DI598" s="5"/>
      <c r="DJ598" s="5"/>
      <c r="DK598" s="4"/>
      <c r="DL598" s="6"/>
      <c r="DM598" s="4"/>
      <c r="DN598" s="6"/>
      <c r="DO598" s="5"/>
      <c r="DP598" s="5"/>
      <c r="DQ598" s="4"/>
      <c r="DR598" s="6"/>
      <c r="DS598" s="4"/>
      <c r="DT598" s="6"/>
      <c r="DU598" s="5"/>
      <c r="DV598" s="5"/>
      <c r="DW598" s="4">
        <v>2</v>
      </c>
      <c r="DX598" s="6">
        <v>218.38</v>
      </c>
      <c r="DY598" s="4"/>
      <c r="DZ598" s="6"/>
      <c r="EA598" s="5"/>
      <c r="EB598" s="5"/>
      <c r="EC598" s="4"/>
      <c r="ED598" s="6"/>
      <c r="EE598" s="4"/>
      <c r="EF598" s="6"/>
      <c r="EG598" s="5"/>
      <c r="EH598" s="5"/>
      <c r="EI598" s="4"/>
      <c r="EJ598" s="6"/>
      <c r="EK598" s="4"/>
      <c r="EL598" s="6"/>
      <c r="EM598" s="5"/>
      <c r="EN598" s="5"/>
      <c r="EO598" s="4"/>
      <c r="EP598" s="6"/>
      <c r="EQ598" s="4"/>
      <c r="ER598" s="6"/>
      <c r="ES598" s="5"/>
      <c r="ET598" s="5"/>
      <c r="EU598" s="4"/>
      <c r="EV598" s="6"/>
      <c r="EW598" s="4"/>
      <c r="EX598" s="6"/>
      <c r="EY598" s="5"/>
      <c r="EZ598" s="5"/>
      <c r="FA598" s="4"/>
      <c r="FB598" s="6"/>
      <c r="FC598" s="4"/>
      <c r="FD598" s="6"/>
      <c r="FE598" s="5"/>
      <c r="FF598" s="5"/>
      <c r="FG598" s="4"/>
      <c r="FH598" s="6"/>
      <c r="FI598" s="4"/>
      <c r="FJ598" s="6"/>
      <c r="FK598" s="5"/>
      <c r="FL598" s="5"/>
      <c r="FM598" s="4"/>
      <c r="FN598" s="6"/>
      <c r="FO598" s="4"/>
      <c r="FP598" s="6"/>
      <c r="FQ598" s="5"/>
      <c r="FR598" s="5"/>
      <c r="FS598" s="4"/>
      <c r="FT598" s="6"/>
      <c r="FU598" s="4"/>
      <c r="FV598" s="6"/>
      <c r="FW598" s="5"/>
      <c r="FX598" s="5"/>
      <c r="FY598" s="4"/>
      <c r="FZ598" s="6"/>
      <c r="GA598" s="4"/>
      <c r="GB598" s="6"/>
      <c r="GC598" s="5"/>
      <c r="GD598" s="5"/>
      <c r="GE598" s="4"/>
      <c r="GF598" s="6"/>
      <c r="GG598" s="4"/>
      <c r="GH598" s="6"/>
      <c r="GI598" s="5"/>
      <c r="GJ598" s="5"/>
      <c r="GK598" s="4"/>
      <c r="GL598" s="6"/>
      <c r="GM598" s="4"/>
      <c r="GN598" s="6"/>
      <c r="GO598" s="5"/>
      <c r="GP598" s="5"/>
      <c r="GQ598" s="4"/>
      <c r="GR598" s="6"/>
      <c r="GS598" s="4"/>
      <c r="GT598" s="6"/>
      <c r="GU598" s="5"/>
      <c r="GV598" s="5"/>
      <c r="GW598" s="4"/>
      <c r="GX598" s="6"/>
      <c r="GY598" s="4"/>
      <c r="GZ598" s="6"/>
      <c r="HA598" s="5"/>
      <c r="HB598" s="5"/>
      <c r="HC598" s="4"/>
      <c r="HD598" s="6"/>
      <c r="HE598" s="4"/>
      <c r="HF598" s="6"/>
      <c r="HG598" s="5"/>
      <c r="HH598" s="5"/>
      <c r="HI598" s="4"/>
      <c r="HJ598" s="6"/>
      <c r="HK598" s="4"/>
      <c r="HL598" s="6"/>
      <c r="HM598" s="5"/>
      <c r="HN598" s="5"/>
      <c r="HO598" s="4"/>
      <c r="HP598" s="6"/>
      <c r="HQ598" s="4"/>
      <c r="HR598" s="6"/>
      <c r="HS598" s="5"/>
      <c r="HT598" s="5"/>
      <c r="HU598" s="4"/>
      <c r="HV598" s="6"/>
      <c r="HW598" s="4"/>
      <c r="HX598" s="6"/>
      <c r="HY598" s="5"/>
      <c r="HZ598" s="5"/>
      <c r="IA598" s="4"/>
      <c r="IB598" s="6"/>
      <c r="IC598" s="4"/>
      <c r="ID598" s="6"/>
      <c r="IE598" s="5"/>
      <c r="IF598" s="5"/>
      <c r="IG598" s="4"/>
      <c r="IH598" s="6"/>
      <c r="II598" s="4"/>
      <c r="IJ598" s="6"/>
      <c r="IK598" s="5"/>
      <c r="IL598" s="5"/>
      <c r="IM598" s="4"/>
      <c r="IN598" s="6"/>
      <c r="IO598" s="4"/>
      <c r="IP598" s="6"/>
      <c r="IQ598" s="5"/>
      <c r="IR598" s="5"/>
      <c r="IS598" s="4"/>
      <c r="IT598" s="6"/>
      <c r="IU598" s="4"/>
      <c r="IV598" s="6"/>
      <c r="IW598" s="5"/>
      <c r="IX598" s="5"/>
      <c r="IY598" s="4"/>
      <c r="IZ598" s="6"/>
      <c r="JA598" s="4"/>
      <c r="JB598" s="6"/>
      <c r="JC598" s="5"/>
      <c r="JD598" s="5"/>
      <c r="JE598" s="4"/>
      <c r="JF598" s="6"/>
      <c r="JG598" s="4"/>
      <c r="JH598" s="6"/>
      <c r="JI598" s="5"/>
      <c r="JJ598" s="5"/>
      <c r="JK598" s="4"/>
      <c r="JL598" s="6"/>
      <c r="JM598" s="4"/>
      <c r="JN598" s="6"/>
      <c r="JO598" s="5"/>
      <c r="JP598" s="5"/>
      <c r="JQ598" s="4"/>
      <c r="JR598" s="6"/>
      <c r="JS598" s="4"/>
      <c r="JT598" s="6"/>
      <c r="JU598" s="5"/>
      <c r="JV598" s="5"/>
      <c r="JW598" s="4"/>
      <c r="JX598" s="6"/>
      <c r="JY598" s="4"/>
      <c r="JZ598" s="6"/>
      <c r="KA598" s="5"/>
      <c r="KB598" s="5"/>
      <c r="KC598" s="4"/>
      <c r="KD598" s="6"/>
      <c r="KE598" s="4"/>
      <c r="KF598" s="6"/>
      <c r="KG598" s="5"/>
      <c r="KH598" s="5"/>
      <c r="KI598" s="4"/>
      <c r="KJ598" s="6"/>
      <c r="KK598" s="4"/>
      <c r="KL598" s="6"/>
      <c r="KM598" s="5"/>
      <c r="KN598" s="5"/>
    </row>
    <row r="599">
      <c r="A599" s="3" t="s">
        <v>85</v>
      </c>
      <c r="B599" s="3" t="s">
        <v>587</v>
      </c>
      <c r="C599" s="3" t="s">
        <v>87</v>
      </c>
      <c r="D599" s="3" t="s">
        <v>588</v>
      </c>
      <c r="E599" s="3" t="s">
        <v>591</v>
      </c>
      <c r="F599" s="3" t="s">
        <v>592</v>
      </c>
      <c r="G599" s="3" t="s">
        <v>593</v>
      </c>
      <c r="H599" s="3" t="s">
        <v>102</v>
      </c>
      <c r="I599" s="3" t="s">
        <v>1320</v>
      </c>
      <c r="J599" s="3" t="s">
        <v>1319</v>
      </c>
      <c r="K599" s="4">
        <v>1171</v>
      </c>
      <c r="L599" s="4">
        <f>=ROUNDDOWN(30.8970976253298,0)</f>
      </c>
      <c r="M599" s="4">
        <v>600</v>
      </c>
      <c r="N599" s="5">
        <v>1</v>
      </c>
      <c r="O599" s="4"/>
      <c r="P599" s="4">
        <f>=ROUNDDOWN({0},0)</f>
      </c>
      <c r="Q599" s="4"/>
      <c r="R599" s="5"/>
      <c r="S599" s="4">
        <v>41</v>
      </c>
      <c r="T599" s="6">
        <v>4271.16</v>
      </c>
      <c r="U599" s="4"/>
      <c r="V599" s="6"/>
      <c r="W599" s="5"/>
      <c r="X599" s="5"/>
      <c r="Y599" s="4"/>
      <c r="Z599" s="6"/>
      <c r="AA599" s="4"/>
      <c r="AB599" s="6"/>
      <c r="AC599" s="5"/>
      <c r="AD599" s="5"/>
      <c r="AE599" s="4">
        <v>9</v>
      </c>
      <c r="AF599" s="6">
        <v>770.59</v>
      </c>
      <c r="AG599" s="4"/>
      <c r="AH599" s="6"/>
      <c r="AI599" s="5"/>
      <c r="AJ599" s="5"/>
      <c r="AK599" s="4">
        <v>6</v>
      </c>
      <c r="AL599" s="6">
        <v>711.18</v>
      </c>
      <c r="AM599" s="4"/>
      <c r="AN599" s="6"/>
      <c r="AO599" s="5"/>
      <c r="AP599" s="5"/>
      <c r="AQ599" s="4">
        <v>4</v>
      </c>
      <c r="AR599" s="6">
        <v>415.96</v>
      </c>
      <c r="AS599" s="4"/>
      <c r="AT599" s="6"/>
      <c r="AU599" s="5"/>
      <c r="AV599" s="5"/>
      <c r="AW599" s="4">
        <v>5</v>
      </c>
      <c r="AX599" s="6">
        <v>486.14</v>
      </c>
      <c r="AY599" s="4"/>
      <c r="AZ599" s="6"/>
      <c r="BA599" s="5"/>
      <c r="BB599" s="5"/>
      <c r="BC599" s="4">
        <v>2</v>
      </c>
      <c r="BD599" s="6">
        <v>240.79</v>
      </c>
      <c r="BE599" s="4"/>
      <c r="BF599" s="6"/>
      <c r="BG599" s="5"/>
      <c r="BH599" s="5"/>
      <c r="BI599" s="4">
        <v>11</v>
      </c>
      <c r="BJ599" s="6">
        <v>1190.57</v>
      </c>
      <c r="BK599" s="4"/>
      <c r="BL599" s="6"/>
      <c r="BM599" s="5"/>
      <c r="BN599" s="5"/>
      <c r="BO599" s="4"/>
      <c r="BP599" s="6"/>
      <c r="BQ599" s="4"/>
      <c r="BR599" s="6"/>
      <c r="BS599" s="5"/>
      <c r="BT599" s="5"/>
      <c r="BU599" s="4">
        <v>2</v>
      </c>
      <c r="BV599" s="6">
        <v>236.5</v>
      </c>
      <c r="BW599" s="4"/>
      <c r="BX599" s="6"/>
      <c r="BY599" s="5"/>
      <c r="BZ599" s="5"/>
      <c r="CA599" s="4"/>
      <c r="CB599" s="6"/>
      <c r="CC599" s="4"/>
      <c r="CD599" s="6"/>
      <c r="CE599" s="5"/>
      <c r="CF599" s="5"/>
      <c r="CG599" s="4"/>
      <c r="CH599" s="6"/>
      <c r="CI599" s="4"/>
      <c r="CJ599" s="6"/>
      <c r="CK599" s="5"/>
      <c r="CL599" s="5"/>
      <c r="CM599" s="4"/>
      <c r="CN599" s="6"/>
      <c r="CO599" s="4"/>
      <c r="CP599" s="6"/>
      <c r="CQ599" s="5"/>
      <c r="CR599" s="5"/>
      <c r="CS599" s="4"/>
      <c r="CT599" s="6"/>
      <c r="CU599" s="4"/>
      <c r="CV599" s="6"/>
      <c r="CW599" s="5"/>
      <c r="CX599" s="5"/>
      <c r="CY599" s="4"/>
      <c r="CZ599" s="6"/>
      <c r="DA599" s="4"/>
      <c r="DB599" s="6"/>
      <c r="DC599" s="5"/>
      <c r="DD599" s="5"/>
      <c r="DE599" s="4"/>
      <c r="DF599" s="6"/>
      <c r="DG599" s="4"/>
      <c r="DH599" s="6"/>
      <c r="DI599" s="5"/>
      <c r="DJ599" s="5"/>
      <c r="DK599" s="4"/>
      <c r="DL599" s="6"/>
      <c r="DM599" s="4"/>
      <c r="DN599" s="6"/>
      <c r="DO599" s="5"/>
      <c r="DP599" s="5"/>
      <c r="DQ599" s="4"/>
      <c r="DR599" s="6"/>
      <c r="DS599" s="4"/>
      <c r="DT599" s="6"/>
      <c r="DU599" s="5"/>
      <c r="DV599" s="5"/>
      <c r="DW599" s="4">
        <v>1</v>
      </c>
      <c r="DX599" s="6">
        <v>115.49</v>
      </c>
      <c r="DY599" s="4"/>
      <c r="DZ599" s="6"/>
      <c r="EA599" s="5"/>
      <c r="EB599" s="5"/>
      <c r="EC599" s="4"/>
      <c r="ED599" s="6"/>
      <c r="EE599" s="4"/>
      <c r="EF599" s="6"/>
      <c r="EG599" s="5"/>
      <c r="EH599" s="5"/>
      <c r="EI599" s="4"/>
      <c r="EJ599" s="6"/>
      <c r="EK599" s="4"/>
      <c r="EL599" s="6"/>
      <c r="EM599" s="5"/>
      <c r="EN599" s="5"/>
      <c r="EO599" s="4"/>
      <c r="EP599" s="6"/>
      <c r="EQ599" s="4"/>
      <c r="ER599" s="6"/>
      <c r="ES599" s="5"/>
      <c r="ET599" s="5"/>
      <c r="EU599" s="4"/>
      <c r="EV599" s="6"/>
      <c r="EW599" s="4"/>
      <c r="EX599" s="6"/>
      <c r="EY599" s="5"/>
      <c r="EZ599" s="5"/>
      <c r="FA599" s="4"/>
      <c r="FB599" s="6"/>
      <c r="FC599" s="4"/>
      <c r="FD599" s="6"/>
      <c r="FE599" s="5"/>
      <c r="FF599" s="5"/>
      <c r="FG599" s="4">
        <v>1</v>
      </c>
      <c r="FH599" s="6">
        <v>103.94</v>
      </c>
      <c r="FI599" s="4"/>
      <c r="FJ599" s="6"/>
      <c r="FK599" s="5"/>
      <c r="FL599" s="5"/>
      <c r="FM599" s="4"/>
      <c r="FN599" s="6"/>
      <c r="FO599" s="4"/>
      <c r="FP599" s="6"/>
      <c r="FQ599" s="5"/>
      <c r="FR599" s="5"/>
      <c r="FS599" s="4"/>
      <c r="FT599" s="6"/>
      <c r="FU599" s="4"/>
      <c r="FV599" s="6"/>
      <c r="FW599" s="5"/>
      <c r="FX599" s="5"/>
      <c r="FY599" s="4"/>
      <c r="FZ599" s="6"/>
      <c r="GA599" s="4"/>
      <c r="GB599" s="6"/>
      <c r="GC599" s="5"/>
      <c r="GD599" s="5"/>
      <c r="GE599" s="4"/>
      <c r="GF599" s="6"/>
      <c r="GG599" s="4"/>
      <c r="GH599" s="6"/>
      <c r="GI599" s="5"/>
      <c r="GJ599" s="5"/>
      <c r="GK599" s="4"/>
      <c r="GL599" s="6"/>
      <c r="GM599" s="4"/>
      <c r="GN599" s="6"/>
      <c r="GO599" s="5"/>
      <c r="GP599" s="5"/>
      <c r="GQ599" s="4"/>
      <c r="GR599" s="6"/>
      <c r="GS599" s="4"/>
      <c r="GT599" s="6"/>
      <c r="GU599" s="5"/>
      <c r="GV599" s="5"/>
      <c r="GW599" s="4"/>
      <c r="GX599" s="6"/>
      <c r="GY599" s="4"/>
      <c r="GZ599" s="6"/>
      <c r="HA599" s="5"/>
      <c r="HB599" s="5"/>
      <c r="HC599" s="4"/>
      <c r="HD599" s="6"/>
      <c r="HE599" s="4"/>
      <c r="HF599" s="6"/>
      <c r="HG599" s="5"/>
      <c r="HH599" s="5"/>
      <c r="HI599" s="4"/>
      <c r="HJ599" s="6"/>
      <c r="HK599" s="4"/>
      <c r="HL599" s="6"/>
      <c r="HM599" s="5"/>
      <c r="HN599" s="5"/>
      <c r="HO599" s="4"/>
      <c r="HP599" s="6"/>
      <c r="HQ599" s="4"/>
      <c r="HR599" s="6"/>
      <c r="HS599" s="5"/>
      <c r="HT599" s="5"/>
      <c r="HU599" s="4"/>
      <c r="HV599" s="6"/>
      <c r="HW599" s="4"/>
      <c r="HX599" s="6"/>
      <c r="HY599" s="5"/>
      <c r="HZ599" s="5"/>
      <c r="IA599" s="4"/>
      <c r="IB599" s="6"/>
      <c r="IC599" s="4"/>
      <c r="ID599" s="6"/>
      <c r="IE599" s="5"/>
      <c r="IF599" s="5"/>
      <c r="IG599" s="4"/>
      <c r="IH599" s="6"/>
      <c r="II599" s="4"/>
      <c r="IJ599" s="6"/>
      <c r="IK599" s="5"/>
      <c r="IL599" s="5"/>
      <c r="IM599" s="4"/>
      <c r="IN599" s="6"/>
      <c r="IO599" s="4"/>
      <c r="IP599" s="6"/>
      <c r="IQ599" s="5"/>
      <c r="IR599" s="5"/>
      <c r="IS599" s="4"/>
      <c r="IT599" s="6"/>
      <c r="IU599" s="4"/>
      <c r="IV599" s="6"/>
      <c r="IW599" s="5"/>
      <c r="IX599" s="5"/>
      <c r="IY599" s="4"/>
      <c r="IZ599" s="6"/>
      <c r="JA599" s="4"/>
      <c r="JB599" s="6"/>
      <c r="JC599" s="5"/>
      <c r="JD599" s="5"/>
      <c r="JE599" s="4"/>
      <c r="JF599" s="6"/>
      <c r="JG599" s="4"/>
      <c r="JH599" s="6"/>
      <c r="JI599" s="5"/>
      <c r="JJ599" s="5"/>
      <c r="JK599" s="4"/>
      <c r="JL599" s="6"/>
      <c r="JM599" s="4"/>
      <c r="JN599" s="6"/>
      <c r="JO599" s="5"/>
      <c r="JP599" s="5"/>
      <c r="JQ599" s="4"/>
      <c r="JR599" s="6"/>
      <c r="JS599" s="4"/>
      <c r="JT599" s="6"/>
      <c r="JU599" s="5"/>
      <c r="JV599" s="5"/>
      <c r="JW599" s="4"/>
      <c r="JX599" s="6"/>
      <c r="JY599" s="4"/>
      <c r="JZ599" s="6"/>
      <c r="KA599" s="5"/>
      <c r="KB599" s="5"/>
      <c r="KC599" s="4"/>
      <c r="KD599" s="6"/>
      <c r="KE599" s="4"/>
      <c r="KF599" s="6"/>
      <c r="KG599" s="5"/>
      <c r="KH599" s="5"/>
      <c r="KI599" s="4"/>
      <c r="KJ599" s="6"/>
      <c r="KK599" s="4"/>
      <c r="KL599" s="6"/>
      <c r="KM599" s="5"/>
      <c r="KN599" s="5"/>
    </row>
    <row r="600">
      <c r="A600" s="3" t="s">
        <v>85</v>
      </c>
      <c r="B600" s="3" t="s">
        <v>587</v>
      </c>
      <c r="C600" s="3" t="s">
        <v>87</v>
      </c>
      <c r="D600" s="3" t="s">
        <v>588</v>
      </c>
      <c r="E600" s="3" t="s">
        <v>591</v>
      </c>
      <c r="F600" s="3" t="s">
        <v>592</v>
      </c>
      <c r="G600" s="3" t="s">
        <v>593</v>
      </c>
      <c r="H600" s="3" t="s">
        <v>102</v>
      </c>
      <c r="I600" s="3" t="s">
        <v>1325</v>
      </c>
      <c r="J600" s="3" t="s">
        <v>1319</v>
      </c>
      <c r="K600" s="4">
        <v>981</v>
      </c>
      <c r="L600" s="4">
        <f>=ROUNDDOWN(30.7523510971787,0)</f>
      </c>
      <c r="M600" s="4">
        <v>600</v>
      </c>
      <c r="N600" s="5">
        <v>1</v>
      </c>
      <c r="O600" s="4"/>
      <c r="P600" s="4">
        <f>=ROUNDDOWN({0},0)</f>
      </c>
      <c r="Q600" s="4"/>
      <c r="R600" s="5"/>
      <c r="S600" s="4">
        <v>35</v>
      </c>
      <c r="T600" s="6">
        <v>3559.92</v>
      </c>
      <c r="U600" s="4"/>
      <c r="V600" s="6"/>
      <c r="W600" s="5"/>
      <c r="X600" s="5"/>
      <c r="Y600" s="4"/>
      <c r="Z600" s="6"/>
      <c r="AA600" s="4"/>
      <c r="AB600" s="6"/>
      <c r="AC600" s="5"/>
      <c r="AD600" s="5"/>
      <c r="AE600" s="4">
        <v>9</v>
      </c>
      <c r="AF600" s="6">
        <v>788.34</v>
      </c>
      <c r="AG600" s="4"/>
      <c r="AH600" s="6"/>
      <c r="AI600" s="5"/>
      <c r="AJ600" s="5"/>
      <c r="AK600" s="4">
        <v>8</v>
      </c>
      <c r="AL600" s="6">
        <v>870.72</v>
      </c>
      <c r="AM600" s="4"/>
      <c r="AN600" s="6"/>
      <c r="AO600" s="5"/>
      <c r="AP600" s="5"/>
      <c r="AQ600" s="4">
        <v>1</v>
      </c>
      <c r="AR600" s="6">
        <v>103.99</v>
      </c>
      <c r="AS600" s="4"/>
      <c r="AT600" s="6"/>
      <c r="AU600" s="5"/>
      <c r="AV600" s="5"/>
      <c r="AW600" s="4">
        <v>4</v>
      </c>
      <c r="AX600" s="6">
        <v>395.56</v>
      </c>
      <c r="AY600" s="4"/>
      <c r="AZ600" s="6"/>
      <c r="BA600" s="5"/>
      <c r="BB600" s="5"/>
      <c r="BC600" s="4">
        <v>2</v>
      </c>
      <c r="BD600" s="6">
        <v>210.36</v>
      </c>
      <c r="BE600" s="4"/>
      <c r="BF600" s="6"/>
      <c r="BG600" s="5"/>
      <c r="BH600" s="5"/>
      <c r="BI600" s="4">
        <v>8</v>
      </c>
      <c r="BJ600" s="6">
        <v>851.56</v>
      </c>
      <c r="BK600" s="4"/>
      <c r="BL600" s="6"/>
      <c r="BM600" s="5"/>
      <c r="BN600" s="5"/>
      <c r="BO600" s="4"/>
      <c r="BP600" s="6"/>
      <c r="BQ600" s="4"/>
      <c r="BR600" s="6"/>
      <c r="BS600" s="5"/>
      <c r="BT600" s="5"/>
      <c r="BU600" s="4">
        <v>2</v>
      </c>
      <c r="BV600" s="6">
        <v>236.5</v>
      </c>
      <c r="BW600" s="4"/>
      <c r="BX600" s="6"/>
      <c r="BY600" s="5"/>
      <c r="BZ600" s="5"/>
      <c r="CA600" s="4"/>
      <c r="CB600" s="6"/>
      <c r="CC600" s="4"/>
      <c r="CD600" s="6"/>
      <c r="CE600" s="5"/>
      <c r="CF600" s="5"/>
      <c r="CG600" s="4"/>
      <c r="CH600" s="6"/>
      <c r="CI600" s="4"/>
      <c r="CJ600" s="6"/>
      <c r="CK600" s="5"/>
      <c r="CL600" s="5"/>
      <c r="CM600" s="4"/>
      <c r="CN600" s="6"/>
      <c r="CO600" s="4"/>
      <c r="CP600" s="6"/>
      <c r="CQ600" s="5"/>
      <c r="CR600" s="5"/>
      <c r="CS600" s="4"/>
      <c r="CT600" s="6"/>
      <c r="CU600" s="4"/>
      <c r="CV600" s="6"/>
      <c r="CW600" s="5"/>
      <c r="CX600" s="5"/>
      <c r="CY600" s="4"/>
      <c r="CZ600" s="6"/>
      <c r="DA600" s="4"/>
      <c r="DB600" s="6"/>
      <c r="DC600" s="5"/>
      <c r="DD600" s="5"/>
      <c r="DE600" s="4"/>
      <c r="DF600" s="6"/>
      <c r="DG600" s="4"/>
      <c r="DH600" s="6"/>
      <c r="DI600" s="5"/>
      <c r="DJ600" s="5"/>
      <c r="DK600" s="4"/>
      <c r="DL600" s="6"/>
      <c r="DM600" s="4"/>
      <c r="DN600" s="6"/>
      <c r="DO600" s="5"/>
      <c r="DP600" s="5"/>
      <c r="DQ600" s="4"/>
      <c r="DR600" s="6"/>
      <c r="DS600" s="4"/>
      <c r="DT600" s="6"/>
      <c r="DU600" s="5"/>
      <c r="DV600" s="5"/>
      <c r="DW600" s="4">
        <v>1</v>
      </c>
      <c r="DX600" s="6">
        <v>102.89</v>
      </c>
      <c r="DY600" s="4"/>
      <c r="DZ600" s="6"/>
      <c r="EA600" s="5"/>
      <c r="EB600" s="5"/>
      <c r="EC600" s="4"/>
      <c r="ED600" s="6"/>
      <c r="EE600" s="4"/>
      <c r="EF600" s="6"/>
      <c r="EG600" s="5"/>
      <c r="EH600" s="5"/>
      <c r="EI600" s="4"/>
      <c r="EJ600" s="6"/>
      <c r="EK600" s="4"/>
      <c r="EL600" s="6"/>
      <c r="EM600" s="5"/>
      <c r="EN600" s="5"/>
      <c r="EO600" s="4"/>
      <c r="EP600" s="6"/>
      <c r="EQ600" s="4"/>
      <c r="ER600" s="6"/>
      <c r="ES600" s="5"/>
      <c r="ET600" s="5"/>
      <c r="EU600" s="4"/>
      <c r="EV600" s="6"/>
      <c r="EW600" s="4"/>
      <c r="EX600" s="6"/>
      <c r="EY600" s="5"/>
      <c r="EZ600" s="5"/>
      <c r="FA600" s="4"/>
      <c r="FB600" s="6"/>
      <c r="FC600" s="4"/>
      <c r="FD600" s="6"/>
      <c r="FE600" s="5"/>
      <c r="FF600" s="5"/>
      <c r="FG600" s="4"/>
      <c r="FH600" s="6"/>
      <c r="FI600" s="4"/>
      <c r="FJ600" s="6"/>
      <c r="FK600" s="5"/>
      <c r="FL600" s="5"/>
      <c r="FM600" s="4"/>
      <c r="FN600" s="6"/>
      <c r="FO600" s="4"/>
      <c r="FP600" s="6"/>
      <c r="FQ600" s="5"/>
      <c r="FR600" s="5"/>
      <c r="FS600" s="4"/>
      <c r="FT600" s="6"/>
      <c r="FU600" s="4"/>
      <c r="FV600" s="6"/>
      <c r="FW600" s="5"/>
      <c r="FX600" s="5"/>
      <c r="FY600" s="4"/>
      <c r="FZ600" s="6"/>
      <c r="GA600" s="4"/>
      <c r="GB600" s="6"/>
      <c r="GC600" s="5"/>
      <c r="GD600" s="5"/>
      <c r="GE600" s="4"/>
      <c r="GF600" s="6"/>
      <c r="GG600" s="4"/>
      <c r="GH600" s="6"/>
      <c r="GI600" s="5"/>
      <c r="GJ600" s="5"/>
      <c r="GK600" s="4"/>
      <c r="GL600" s="6"/>
      <c r="GM600" s="4"/>
      <c r="GN600" s="6"/>
      <c r="GO600" s="5"/>
      <c r="GP600" s="5"/>
      <c r="GQ600" s="4"/>
      <c r="GR600" s="6"/>
      <c r="GS600" s="4"/>
      <c r="GT600" s="6"/>
      <c r="GU600" s="5"/>
      <c r="GV600" s="5"/>
      <c r="GW600" s="4"/>
      <c r="GX600" s="6"/>
      <c r="GY600" s="4"/>
      <c r="GZ600" s="6"/>
      <c r="HA600" s="5"/>
      <c r="HB600" s="5"/>
      <c r="HC600" s="4"/>
      <c r="HD600" s="6"/>
      <c r="HE600" s="4"/>
      <c r="HF600" s="6"/>
      <c r="HG600" s="5"/>
      <c r="HH600" s="5"/>
      <c r="HI600" s="4"/>
      <c r="HJ600" s="6"/>
      <c r="HK600" s="4"/>
      <c r="HL600" s="6"/>
      <c r="HM600" s="5"/>
      <c r="HN600" s="5"/>
      <c r="HO600" s="4"/>
      <c r="HP600" s="6"/>
      <c r="HQ600" s="4"/>
      <c r="HR600" s="6"/>
      <c r="HS600" s="5"/>
      <c r="HT600" s="5"/>
      <c r="HU600" s="4"/>
      <c r="HV600" s="6"/>
      <c r="HW600" s="4"/>
      <c r="HX600" s="6"/>
      <c r="HY600" s="5"/>
      <c r="HZ600" s="5"/>
      <c r="IA600" s="4"/>
      <c r="IB600" s="6"/>
      <c r="IC600" s="4"/>
      <c r="ID600" s="6"/>
      <c r="IE600" s="5"/>
      <c r="IF600" s="5"/>
      <c r="IG600" s="4"/>
      <c r="IH600" s="6"/>
      <c r="II600" s="4"/>
      <c r="IJ600" s="6"/>
      <c r="IK600" s="5"/>
      <c r="IL600" s="5"/>
      <c r="IM600" s="4"/>
      <c r="IN600" s="6"/>
      <c r="IO600" s="4"/>
      <c r="IP600" s="6"/>
      <c r="IQ600" s="5"/>
      <c r="IR600" s="5"/>
      <c r="IS600" s="4"/>
      <c r="IT600" s="6"/>
      <c r="IU600" s="4"/>
      <c r="IV600" s="6"/>
      <c r="IW600" s="5"/>
      <c r="IX600" s="5"/>
      <c r="IY600" s="4"/>
      <c r="IZ600" s="6"/>
      <c r="JA600" s="4"/>
      <c r="JB600" s="6"/>
      <c r="JC600" s="5"/>
      <c r="JD600" s="5"/>
      <c r="JE600" s="4"/>
      <c r="JF600" s="6"/>
      <c r="JG600" s="4"/>
      <c r="JH600" s="6"/>
      <c r="JI600" s="5"/>
      <c r="JJ600" s="5"/>
      <c r="JK600" s="4"/>
      <c r="JL600" s="6"/>
      <c r="JM600" s="4"/>
      <c r="JN600" s="6"/>
      <c r="JO600" s="5"/>
      <c r="JP600" s="5"/>
      <c r="JQ600" s="4"/>
      <c r="JR600" s="6"/>
      <c r="JS600" s="4"/>
      <c r="JT600" s="6"/>
      <c r="JU600" s="5"/>
      <c r="JV600" s="5"/>
      <c r="JW600" s="4"/>
      <c r="JX600" s="6"/>
      <c r="JY600" s="4"/>
      <c r="JZ600" s="6"/>
      <c r="KA600" s="5"/>
      <c r="KB600" s="5"/>
      <c r="KC600" s="4"/>
      <c r="KD600" s="6"/>
      <c r="KE600" s="4"/>
      <c r="KF600" s="6"/>
      <c r="KG600" s="5"/>
      <c r="KH600" s="5"/>
      <c r="KI600" s="4"/>
      <c r="KJ600" s="6"/>
      <c r="KK600" s="4"/>
      <c r="KL600" s="6"/>
      <c r="KM600" s="5"/>
      <c r="KN600" s="5"/>
    </row>
    <row r="601">
      <c r="A601" s="3" t="s">
        <v>85</v>
      </c>
      <c r="B601" s="3" t="s">
        <v>587</v>
      </c>
      <c r="C601" s="3" t="s">
        <v>87</v>
      </c>
      <c r="D601" s="3" t="s">
        <v>588</v>
      </c>
      <c r="E601" s="3" t="s">
        <v>591</v>
      </c>
      <c r="F601" s="3" t="s">
        <v>592</v>
      </c>
      <c r="G601" s="3" t="s">
        <v>593</v>
      </c>
      <c r="H601" s="3" t="s">
        <v>102</v>
      </c>
      <c r="I601" s="3" t="s">
        <v>1321</v>
      </c>
      <c r="J601" s="3" t="s">
        <v>1319</v>
      </c>
      <c r="K601" s="4">
        <v>886</v>
      </c>
      <c r="L601" s="4">
        <f>=ROUNDDOWN(31.4184397163121,0)</f>
      </c>
      <c r="M601" s="4"/>
      <c r="N601" s="5">
        <v>1</v>
      </c>
      <c r="O601" s="4"/>
      <c r="P601" s="4">
        <f>=ROUNDDOWN({0},0)</f>
      </c>
      <c r="Q601" s="4"/>
      <c r="R601" s="5"/>
      <c r="S601" s="4">
        <v>21</v>
      </c>
      <c r="T601" s="6">
        <v>2199.86</v>
      </c>
      <c r="U601" s="4"/>
      <c r="V601" s="6"/>
      <c r="W601" s="5"/>
      <c r="X601" s="5"/>
      <c r="Y601" s="4">
        <v>1</v>
      </c>
      <c r="Z601" s="6">
        <v>110.73</v>
      </c>
      <c r="AA601" s="4"/>
      <c r="AB601" s="6"/>
      <c r="AC601" s="5"/>
      <c r="AD601" s="5"/>
      <c r="AE601" s="4">
        <v>7</v>
      </c>
      <c r="AF601" s="6">
        <v>609.34</v>
      </c>
      <c r="AG601" s="4"/>
      <c r="AH601" s="6"/>
      <c r="AI601" s="5"/>
      <c r="AJ601" s="5"/>
      <c r="AK601" s="4">
        <v>3</v>
      </c>
      <c r="AL601" s="6">
        <v>355.59</v>
      </c>
      <c r="AM601" s="4"/>
      <c r="AN601" s="6"/>
      <c r="AO601" s="5"/>
      <c r="AP601" s="5"/>
      <c r="AQ601" s="4">
        <v>2</v>
      </c>
      <c r="AR601" s="6">
        <v>207.98</v>
      </c>
      <c r="AS601" s="4"/>
      <c r="AT601" s="6"/>
      <c r="AU601" s="5"/>
      <c r="AV601" s="5"/>
      <c r="AW601" s="4">
        <v>4</v>
      </c>
      <c r="AX601" s="6">
        <v>395.56</v>
      </c>
      <c r="AY601" s="4"/>
      <c r="AZ601" s="6"/>
      <c r="BA601" s="5"/>
      <c r="BB601" s="5"/>
      <c r="BC601" s="4"/>
      <c r="BD601" s="6"/>
      <c r="BE601" s="4"/>
      <c r="BF601" s="6"/>
      <c r="BG601" s="5"/>
      <c r="BH601" s="5"/>
      <c r="BI601" s="4">
        <v>1</v>
      </c>
      <c r="BJ601" s="6">
        <v>118.25</v>
      </c>
      <c r="BK601" s="4"/>
      <c r="BL601" s="6"/>
      <c r="BM601" s="5"/>
      <c r="BN601" s="5"/>
      <c r="BO601" s="4"/>
      <c r="BP601" s="6"/>
      <c r="BQ601" s="4"/>
      <c r="BR601" s="6"/>
      <c r="BS601" s="5"/>
      <c r="BT601" s="5"/>
      <c r="BU601" s="4">
        <v>1</v>
      </c>
      <c r="BV601" s="6">
        <v>118.25</v>
      </c>
      <c r="BW601" s="4"/>
      <c r="BX601" s="6"/>
      <c r="BY601" s="5"/>
      <c r="BZ601" s="5"/>
      <c r="CA601" s="4"/>
      <c r="CB601" s="6"/>
      <c r="CC601" s="4"/>
      <c r="CD601" s="6"/>
      <c r="CE601" s="5"/>
      <c r="CF601" s="5"/>
      <c r="CG601" s="4">
        <v>1</v>
      </c>
      <c r="CH601" s="6">
        <v>124.17</v>
      </c>
      <c r="CI601" s="4"/>
      <c r="CJ601" s="6"/>
      <c r="CK601" s="5"/>
      <c r="CL601" s="5"/>
      <c r="CM601" s="4">
        <v>1</v>
      </c>
      <c r="CN601" s="6">
        <v>159.99</v>
      </c>
      <c r="CO601" s="4"/>
      <c r="CP601" s="6"/>
      <c r="CQ601" s="5"/>
      <c r="CR601" s="5"/>
      <c r="CS601" s="4"/>
      <c r="CT601" s="6"/>
      <c r="CU601" s="4"/>
      <c r="CV601" s="6"/>
      <c r="CW601" s="5"/>
      <c r="CX601" s="5"/>
      <c r="CY601" s="4"/>
      <c r="CZ601" s="6"/>
      <c r="DA601" s="4"/>
      <c r="DB601" s="6"/>
      <c r="DC601" s="5"/>
      <c r="DD601" s="5"/>
      <c r="DE601" s="4"/>
      <c r="DF601" s="6"/>
      <c r="DG601" s="4"/>
      <c r="DH601" s="6"/>
      <c r="DI601" s="5"/>
      <c r="DJ601" s="5"/>
      <c r="DK601" s="4"/>
      <c r="DL601" s="6"/>
      <c r="DM601" s="4"/>
      <c r="DN601" s="6"/>
      <c r="DO601" s="5"/>
      <c r="DP601" s="5"/>
      <c r="DQ601" s="4"/>
      <c r="DR601" s="6"/>
      <c r="DS601" s="4"/>
      <c r="DT601" s="6"/>
      <c r="DU601" s="5"/>
      <c r="DV601" s="5"/>
      <c r="DW601" s="4"/>
      <c r="DX601" s="6"/>
      <c r="DY601" s="4"/>
      <c r="DZ601" s="6"/>
      <c r="EA601" s="5"/>
      <c r="EB601" s="5"/>
      <c r="EC601" s="4"/>
      <c r="ED601" s="6"/>
      <c r="EE601" s="4"/>
      <c r="EF601" s="6"/>
      <c r="EG601" s="5"/>
      <c r="EH601" s="5"/>
      <c r="EI601" s="4"/>
      <c r="EJ601" s="6"/>
      <c r="EK601" s="4"/>
      <c r="EL601" s="6"/>
      <c r="EM601" s="5"/>
      <c r="EN601" s="5"/>
      <c r="EO601" s="4"/>
      <c r="EP601" s="6"/>
      <c r="EQ601" s="4"/>
      <c r="ER601" s="6"/>
      <c r="ES601" s="5"/>
      <c r="ET601" s="5"/>
      <c r="EU601" s="4"/>
      <c r="EV601" s="6"/>
      <c r="EW601" s="4"/>
      <c r="EX601" s="6"/>
      <c r="EY601" s="5"/>
      <c r="EZ601" s="5"/>
      <c r="FA601" s="4"/>
      <c r="FB601" s="6"/>
      <c r="FC601" s="4"/>
      <c r="FD601" s="6"/>
      <c r="FE601" s="5"/>
      <c r="FF601" s="5"/>
      <c r="FG601" s="4"/>
      <c r="FH601" s="6"/>
      <c r="FI601" s="4"/>
      <c r="FJ601" s="6"/>
      <c r="FK601" s="5"/>
      <c r="FL601" s="5"/>
      <c r="FM601" s="4"/>
      <c r="FN601" s="6"/>
      <c r="FO601" s="4"/>
      <c r="FP601" s="6"/>
      <c r="FQ601" s="5"/>
      <c r="FR601" s="5"/>
      <c r="FS601" s="4"/>
      <c r="FT601" s="6"/>
      <c r="FU601" s="4"/>
      <c r="FV601" s="6"/>
      <c r="FW601" s="5"/>
      <c r="FX601" s="5"/>
      <c r="FY601" s="4"/>
      <c r="FZ601" s="6"/>
      <c r="GA601" s="4"/>
      <c r="GB601" s="6"/>
      <c r="GC601" s="5"/>
      <c r="GD601" s="5"/>
      <c r="GE601" s="4"/>
      <c r="GF601" s="6"/>
      <c r="GG601" s="4"/>
      <c r="GH601" s="6"/>
      <c r="GI601" s="5"/>
      <c r="GJ601" s="5"/>
      <c r="GK601" s="4"/>
      <c r="GL601" s="6"/>
      <c r="GM601" s="4"/>
      <c r="GN601" s="6"/>
      <c r="GO601" s="5"/>
      <c r="GP601" s="5"/>
      <c r="GQ601" s="4"/>
      <c r="GR601" s="6"/>
      <c r="GS601" s="4"/>
      <c r="GT601" s="6"/>
      <c r="GU601" s="5"/>
      <c r="GV601" s="5"/>
      <c r="GW601" s="4"/>
      <c r="GX601" s="6"/>
      <c r="GY601" s="4"/>
      <c r="GZ601" s="6"/>
      <c r="HA601" s="5"/>
      <c r="HB601" s="5"/>
      <c r="HC601" s="4"/>
      <c r="HD601" s="6"/>
      <c r="HE601" s="4"/>
      <c r="HF601" s="6"/>
      <c r="HG601" s="5"/>
      <c r="HH601" s="5"/>
      <c r="HI601" s="4"/>
      <c r="HJ601" s="6"/>
      <c r="HK601" s="4"/>
      <c r="HL601" s="6"/>
      <c r="HM601" s="5"/>
      <c r="HN601" s="5"/>
      <c r="HO601" s="4"/>
      <c r="HP601" s="6"/>
      <c r="HQ601" s="4"/>
      <c r="HR601" s="6"/>
      <c r="HS601" s="5"/>
      <c r="HT601" s="5"/>
      <c r="HU601" s="4"/>
      <c r="HV601" s="6"/>
      <c r="HW601" s="4"/>
      <c r="HX601" s="6"/>
      <c r="HY601" s="5"/>
      <c r="HZ601" s="5"/>
      <c r="IA601" s="4"/>
      <c r="IB601" s="6"/>
      <c r="IC601" s="4"/>
      <c r="ID601" s="6"/>
      <c r="IE601" s="5"/>
      <c r="IF601" s="5"/>
      <c r="IG601" s="4"/>
      <c r="IH601" s="6"/>
      <c r="II601" s="4"/>
      <c r="IJ601" s="6"/>
      <c r="IK601" s="5"/>
      <c r="IL601" s="5"/>
      <c r="IM601" s="4"/>
      <c r="IN601" s="6"/>
      <c r="IO601" s="4"/>
      <c r="IP601" s="6"/>
      <c r="IQ601" s="5"/>
      <c r="IR601" s="5"/>
      <c r="IS601" s="4"/>
      <c r="IT601" s="6"/>
      <c r="IU601" s="4"/>
      <c r="IV601" s="6"/>
      <c r="IW601" s="5"/>
      <c r="IX601" s="5"/>
      <c r="IY601" s="4"/>
      <c r="IZ601" s="6"/>
      <c r="JA601" s="4"/>
      <c r="JB601" s="6"/>
      <c r="JC601" s="5"/>
      <c r="JD601" s="5"/>
      <c r="JE601" s="4"/>
      <c r="JF601" s="6"/>
      <c r="JG601" s="4"/>
      <c r="JH601" s="6"/>
      <c r="JI601" s="5"/>
      <c r="JJ601" s="5"/>
      <c r="JK601" s="4"/>
      <c r="JL601" s="6"/>
      <c r="JM601" s="4"/>
      <c r="JN601" s="6"/>
      <c r="JO601" s="5"/>
      <c r="JP601" s="5"/>
      <c r="JQ601" s="4"/>
      <c r="JR601" s="6"/>
      <c r="JS601" s="4"/>
      <c r="JT601" s="6"/>
      <c r="JU601" s="5"/>
      <c r="JV601" s="5"/>
      <c r="JW601" s="4"/>
      <c r="JX601" s="6"/>
      <c r="JY601" s="4"/>
      <c r="JZ601" s="6"/>
      <c r="KA601" s="5"/>
      <c r="KB601" s="5"/>
      <c r="KC601" s="4"/>
      <c r="KD601" s="6"/>
      <c r="KE601" s="4"/>
      <c r="KF601" s="6"/>
      <c r="KG601" s="5"/>
      <c r="KH601" s="5"/>
      <c r="KI601" s="4"/>
      <c r="KJ601" s="6"/>
      <c r="KK601" s="4"/>
      <c r="KL601" s="6"/>
      <c r="KM601" s="5"/>
      <c r="KN601" s="5"/>
    </row>
    <row r="602">
      <c r="A602" s="3" t="s">
        <v>85</v>
      </c>
      <c r="B602" s="3" t="s">
        <v>587</v>
      </c>
      <c r="C602" s="3" t="s">
        <v>87</v>
      </c>
      <c r="D602" s="3" t="s">
        <v>588</v>
      </c>
      <c r="E602" s="3" t="s">
        <v>594</v>
      </c>
      <c r="F602" s="3" t="s">
        <v>595</v>
      </c>
      <c r="G602" s="3" t="s">
        <v>596</v>
      </c>
      <c r="H602" s="3" t="s">
        <v>98</v>
      </c>
      <c r="I602" s="3" t="s">
        <v>1327</v>
      </c>
      <c r="J602" s="3" t="s">
        <v>1319</v>
      </c>
      <c r="K602" s="4">
        <v>985</v>
      </c>
      <c r="L602" s="4">
        <f>=ROUNDDOWN(25.2564102564103,0)</f>
      </c>
      <c r="M602" s="4"/>
      <c r="N602" s="5">
        <v>1</v>
      </c>
      <c r="O602" s="4"/>
      <c r="P602" s="4">
        <f>=ROUNDDOWN({0},0)</f>
      </c>
      <c r="Q602" s="4"/>
      <c r="R602" s="5"/>
      <c r="S602" s="4">
        <v>40</v>
      </c>
      <c r="T602" s="6">
        <v>4493.03</v>
      </c>
      <c r="U602" s="4"/>
      <c r="V602" s="6"/>
      <c r="W602" s="5"/>
      <c r="X602" s="5"/>
      <c r="Y602" s="4">
        <v>1</v>
      </c>
      <c r="Z602" s="6">
        <v>123.04</v>
      </c>
      <c r="AA602" s="4"/>
      <c r="AB602" s="6"/>
      <c r="AC602" s="5"/>
      <c r="AD602" s="5"/>
      <c r="AE602" s="4">
        <v>6</v>
      </c>
      <c r="AF602" s="6">
        <v>562.5</v>
      </c>
      <c r="AG602" s="4"/>
      <c r="AH602" s="6"/>
      <c r="AI602" s="5"/>
      <c r="AJ602" s="5"/>
      <c r="AK602" s="4">
        <v>3</v>
      </c>
      <c r="AL602" s="6">
        <v>352.02</v>
      </c>
      <c r="AM602" s="4"/>
      <c r="AN602" s="6"/>
      <c r="AO602" s="5"/>
      <c r="AP602" s="5"/>
      <c r="AQ602" s="4"/>
      <c r="AR602" s="6"/>
      <c r="AS602" s="4"/>
      <c r="AT602" s="6"/>
      <c r="AU602" s="5"/>
      <c r="AV602" s="5"/>
      <c r="AW602" s="4">
        <v>2</v>
      </c>
      <c r="AX602" s="6">
        <v>212.47</v>
      </c>
      <c r="AY602" s="4"/>
      <c r="AZ602" s="6"/>
      <c r="BA602" s="5"/>
      <c r="BB602" s="5"/>
      <c r="BC602" s="4">
        <v>6</v>
      </c>
      <c r="BD602" s="6">
        <v>637.96</v>
      </c>
      <c r="BE602" s="4"/>
      <c r="BF602" s="6"/>
      <c r="BG602" s="5"/>
      <c r="BH602" s="5"/>
      <c r="BI602" s="4">
        <v>10</v>
      </c>
      <c r="BJ602" s="6">
        <v>1199</v>
      </c>
      <c r="BK602" s="4"/>
      <c r="BL602" s="6"/>
      <c r="BM602" s="5"/>
      <c r="BN602" s="5"/>
      <c r="BO602" s="4"/>
      <c r="BP602" s="6"/>
      <c r="BQ602" s="4"/>
      <c r="BR602" s="6"/>
      <c r="BS602" s="5"/>
      <c r="BT602" s="5"/>
      <c r="BU602" s="4">
        <v>8</v>
      </c>
      <c r="BV602" s="6">
        <v>863.28</v>
      </c>
      <c r="BW602" s="4"/>
      <c r="BX602" s="6"/>
      <c r="BY602" s="5"/>
      <c r="BZ602" s="5"/>
      <c r="CA602" s="4"/>
      <c r="CB602" s="6"/>
      <c r="CC602" s="4"/>
      <c r="CD602" s="6"/>
      <c r="CE602" s="5"/>
      <c r="CF602" s="5"/>
      <c r="CG602" s="4"/>
      <c r="CH602" s="6"/>
      <c r="CI602" s="4"/>
      <c r="CJ602" s="6"/>
      <c r="CK602" s="5"/>
      <c r="CL602" s="5"/>
      <c r="CM602" s="4">
        <v>3</v>
      </c>
      <c r="CN602" s="6">
        <v>437.77</v>
      </c>
      <c r="CO602" s="4"/>
      <c r="CP602" s="6"/>
      <c r="CQ602" s="5"/>
      <c r="CR602" s="5"/>
      <c r="CS602" s="4"/>
      <c r="CT602" s="6"/>
      <c r="CU602" s="4"/>
      <c r="CV602" s="6"/>
      <c r="CW602" s="5"/>
      <c r="CX602" s="5"/>
      <c r="CY602" s="4"/>
      <c r="CZ602" s="6"/>
      <c r="DA602" s="4"/>
      <c r="DB602" s="6"/>
      <c r="DC602" s="5"/>
      <c r="DD602" s="5"/>
      <c r="DE602" s="4"/>
      <c r="DF602" s="6"/>
      <c r="DG602" s="4"/>
      <c r="DH602" s="6"/>
      <c r="DI602" s="5"/>
      <c r="DJ602" s="5"/>
      <c r="DK602" s="4"/>
      <c r="DL602" s="6"/>
      <c r="DM602" s="4"/>
      <c r="DN602" s="6"/>
      <c r="DO602" s="5"/>
      <c r="DP602" s="5"/>
      <c r="DQ602" s="4"/>
      <c r="DR602" s="6"/>
      <c r="DS602" s="4"/>
      <c r="DT602" s="6"/>
      <c r="DU602" s="5"/>
      <c r="DV602" s="5"/>
      <c r="DW602" s="4"/>
      <c r="DX602" s="6"/>
      <c r="DY602" s="4"/>
      <c r="DZ602" s="6"/>
      <c r="EA602" s="5"/>
      <c r="EB602" s="5"/>
      <c r="EC602" s="4"/>
      <c r="ED602" s="6"/>
      <c r="EE602" s="4"/>
      <c r="EF602" s="6"/>
      <c r="EG602" s="5"/>
      <c r="EH602" s="5"/>
      <c r="EI602" s="4"/>
      <c r="EJ602" s="6"/>
      <c r="EK602" s="4"/>
      <c r="EL602" s="6"/>
      <c r="EM602" s="5"/>
      <c r="EN602" s="5"/>
      <c r="EO602" s="4"/>
      <c r="EP602" s="6"/>
      <c r="EQ602" s="4"/>
      <c r="ER602" s="6"/>
      <c r="ES602" s="5"/>
      <c r="ET602" s="5"/>
      <c r="EU602" s="4"/>
      <c r="EV602" s="6"/>
      <c r="EW602" s="4"/>
      <c r="EX602" s="6"/>
      <c r="EY602" s="5"/>
      <c r="EZ602" s="5"/>
      <c r="FA602" s="4">
        <v>1</v>
      </c>
      <c r="FB602" s="6">
        <v>104.99</v>
      </c>
      <c r="FC602" s="4"/>
      <c r="FD602" s="6"/>
      <c r="FE602" s="5"/>
      <c r="FF602" s="5"/>
      <c r="FG602" s="4"/>
      <c r="FH602" s="6"/>
      <c r="FI602" s="4"/>
      <c r="FJ602" s="6"/>
      <c r="FK602" s="5"/>
      <c r="FL602" s="5"/>
      <c r="FM602" s="4"/>
      <c r="FN602" s="6"/>
      <c r="FO602" s="4"/>
      <c r="FP602" s="6"/>
      <c r="FQ602" s="5"/>
      <c r="FR602" s="5"/>
      <c r="FS602" s="4"/>
      <c r="FT602" s="6"/>
      <c r="FU602" s="4"/>
      <c r="FV602" s="6"/>
      <c r="FW602" s="5"/>
      <c r="FX602" s="5"/>
      <c r="FY602" s="4"/>
      <c r="FZ602" s="6"/>
      <c r="GA602" s="4"/>
      <c r="GB602" s="6"/>
      <c r="GC602" s="5"/>
      <c r="GD602" s="5"/>
      <c r="GE602" s="4"/>
      <c r="GF602" s="6"/>
      <c r="GG602" s="4"/>
      <c r="GH602" s="6"/>
      <c r="GI602" s="5"/>
      <c r="GJ602" s="5"/>
      <c r="GK602" s="4"/>
      <c r="GL602" s="6"/>
      <c r="GM602" s="4"/>
      <c r="GN602" s="6"/>
      <c r="GO602" s="5"/>
      <c r="GP602" s="5"/>
      <c r="GQ602" s="4"/>
      <c r="GR602" s="6"/>
      <c r="GS602" s="4"/>
      <c r="GT602" s="6"/>
      <c r="GU602" s="5"/>
      <c r="GV602" s="5"/>
      <c r="GW602" s="4"/>
      <c r="GX602" s="6"/>
      <c r="GY602" s="4"/>
      <c r="GZ602" s="6"/>
      <c r="HA602" s="5"/>
      <c r="HB602" s="5"/>
      <c r="HC602" s="4"/>
      <c r="HD602" s="6"/>
      <c r="HE602" s="4"/>
      <c r="HF602" s="6"/>
      <c r="HG602" s="5"/>
      <c r="HH602" s="5"/>
      <c r="HI602" s="4"/>
      <c r="HJ602" s="6"/>
      <c r="HK602" s="4"/>
      <c r="HL602" s="6"/>
      <c r="HM602" s="5"/>
      <c r="HN602" s="5"/>
      <c r="HO602" s="4"/>
      <c r="HP602" s="6"/>
      <c r="HQ602" s="4"/>
      <c r="HR602" s="6"/>
      <c r="HS602" s="5"/>
      <c r="HT602" s="5"/>
      <c r="HU602" s="4"/>
      <c r="HV602" s="6"/>
      <c r="HW602" s="4"/>
      <c r="HX602" s="6"/>
      <c r="HY602" s="5"/>
      <c r="HZ602" s="5"/>
      <c r="IA602" s="4"/>
      <c r="IB602" s="6"/>
      <c r="IC602" s="4"/>
      <c r="ID602" s="6"/>
      <c r="IE602" s="5"/>
      <c r="IF602" s="5"/>
      <c r="IG602" s="4"/>
      <c r="IH602" s="6"/>
      <c r="II602" s="4"/>
      <c r="IJ602" s="6"/>
      <c r="IK602" s="5"/>
      <c r="IL602" s="5"/>
      <c r="IM602" s="4"/>
      <c r="IN602" s="6"/>
      <c r="IO602" s="4"/>
      <c r="IP602" s="6"/>
      <c r="IQ602" s="5"/>
      <c r="IR602" s="5"/>
      <c r="IS602" s="4"/>
      <c r="IT602" s="6"/>
      <c r="IU602" s="4"/>
      <c r="IV602" s="6"/>
      <c r="IW602" s="5"/>
      <c r="IX602" s="5"/>
      <c r="IY602" s="4"/>
      <c r="IZ602" s="6"/>
      <c r="JA602" s="4"/>
      <c r="JB602" s="6"/>
      <c r="JC602" s="5"/>
      <c r="JD602" s="5"/>
      <c r="JE602" s="4"/>
      <c r="JF602" s="6"/>
      <c r="JG602" s="4"/>
      <c r="JH602" s="6"/>
      <c r="JI602" s="5"/>
      <c r="JJ602" s="5"/>
      <c r="JK602" s="4"/>
      <c r="JL602" s="6"/>
      <c r="JM602" s="4"/>
      <c r="JN602" s="6"/>
      <c r="JO602" s="5"/>
      <c r="JP602" s="5"/>
      <c r="JQ602" s="4"/>
      <c r="JR602" s="6"/>
      <c r="JS602" s="4"/>
      <c r="JT602" s="6"/>
      <c r="JU602" s="5"/>
      <c r="JV602" s="5"/>
      <c r="JW602" s="4"/>
      <c r="JX602" s="6"/>
      <c r="JY602" s="4"/>
      <c r="JZ602" s="6"/>
      <c r="KA602" s="5"/>
      <c r="KB602" s="5"/>
      <c r="KC602" s="4"/>
      <c r="KD602" s="6"/>
      <c r="KE602" s="4"/>
      <c r="KF602" s="6"/>
      <c r="KG602" s="5"/>
      <c r="KH602" s="5"/>
      <c r="KI602" s="4"/>
      <c r="KJ602" s="6"/>
      <c r="KK602" s="4"/>
      <c r="KL602" s="6"/>
      <c r="KM602" s="5"/>
      <c r="KN602" s="5"/>
    </row>
    <row r="603">
      <c r="A603" s="3" t="s">
        <v>85</v>
      </c>
      <c r="B603" s="3" t="s">
        <v>587</v>
      </c>
      <c r="C603" s="3" t="s">
        <v>87</v>
      </c>
      <c r="D603" s="3" t="s">
        <v>588</v>
      </c>
      <c r="E603" s="3" t="s">
        <v>594</v>
      </c>
      <c r="F603" s="3" t="s">
        <v>595</v>
      </c>
      <c r="G603" s="3" t="s">
        <v>596</v>
      </c>
      <c r="H603" s="3" t="s">
        <v>98</v>
      </c>
      <c r="I603" s="3" t="s">
        <v>1312</v>
      </c>
      <c r="J603" s="3" t="s">
        <v>1309</v>
      </c>
      <c r="K603" s="4">
        <v>816</v>
      </c>
      <c r="L603" s="4">
        <f>=ROUNDDOWN(25.5,0)</f>
      </c>
      <c r="M603" s="4">
        <v>800</v>
      </c>
      <c r="N603" s="5">
        <v>1</v>
      </c>
      <c r="O603" s="4"/>
      <c r="P603" s="4">
        <f>=ROUNDDOWN({0},0)</f>
      </c>
      <c r="Q603" s="4"/>
      <c r="R603" s="5"/>
      <c r="S603" s="4">
        <v>35</v>
      </c>
      <c r="T603" s="6">
        <v>3824.83</v>
      </c>
      <c r="U603" s="4"/>
      <c r="V603" s="6"/>
      <c r="W603" s="5"/>
      <c r="X603" s="5"/>
      <c r="Y603" s="4">
        <v>1</v>
      </c>
      <c r="Z603" s="6">
        <v>123.04</v>
      </c>
      <c r="AA603" s="4"/>
      <c r="AB603" s="6"/>
      <c r="AC603" s="5"/>
      <c r="AD603" s="5"/>
      <c r="AE603" s="4">
        <v>9</v>
      </c>
      <c r="AF603" s="6">
        <v>838.64</v>
      </c>
      <c r="AG603" s="4"/>
      <c r="AH603" s="6"/>
      <c r="AI603" s="5"/>
      <c r="AJ603" s="5"/>
      <c r="AK603" s="4">
        <v>4</v>
      </c>
      <c r="AL603" s="6">
        <v>482.4</v>
      </c>
      <c r="AM603" s="4"/>
      <c r="AN603" s="6"/>
      <c r="AO603" s="5"/>
      <c r="AP603" s="5"/>
      <c r="AQ603" s="4">
        <v>1</v>
      </c>
      <c r="AR603" s="6">
        <v>118.79</v>
      </c>
      <c r="AS603" s="4"/>
      <c r="AT603" s="6"/>
      <c r="AU603" s="5"/>
      <c r="AV603" s="5"/>
      <c r="AW603" s="4">
        <v>4</v>
      </c>
      <c r="AX603" s="6">
        <v>436.13</v>
      </c>
      <c r="AY603" s="4"/>
      <c r="AZ603" s="6"/>
      <c r="BA603" s="5"/>
      <c r="BB603" s="5"/>
      <c r="BC603" s="4">
        <v>3</v>
      </c>
      <c r="BD603" s="6">
        <v>326.59</v>
      </c>
      <c r="BE603" s="4"/>
      <c r="BF603" s="6"/>
      <c r="BG603" s="5"/>
      <c r="BH603" s="5"/>
      <c r="BI603" s="4">
        <v>7</v>
      </c>
      <c r="BJ603" s="6">
        <v>829.4</v>
      </c>
      <c r="BK603" s="4"/>
      <c r="BL603" s="6"/>
      <c r="BM603" s="5"/>
      <c r="BN603" s="5"/>
      <c r="BO603" s="4">
        <v>1</v>
      </c>
      <c r="BP603" s="6">
        <v>118.64</v>
      </c>
      <c r="BQ603" s="4"/>
      <c r="BR603" s="6"/>
      <c r="BS603" s="5"/>
      <c r="BT603" s="5"/>
      <c r="BU603" s="4"/>
      <c r="BV603" s="6"/>
      <c r="BW603" s="4"/>
      <c r="BX603" s="6"/>
      <c r="BY603" s="5"/>
      <c r="BZ603" s="5"/>
      <c r="CA603" s="4"/>
      <c r="CB603" s="6"/>
      <c r="CC603" s="4"/>
      <c r="CD603" s="6"/>
      <c r="CE603" s="5"/>
      <c r="CF603" s="5"/>
      <c r="CG603" s="4"/>
      <c r="CH603" s="6"/>
      <c r="CI603" s="4"/>
      <c r="CJ603" s="6"/>
      <c r="CK603" s="5"/>
      <c r="CL603" s="5"/>
      <c r="CM603" s="4"/>
      <c r="CN603" s="6"/>
      <c r="CO603" s="4"/>
      <c r="CP603" s="6"/>
      <c r="CQ603" s="5"/>
      <c r="CR603" s="5"/>
      <c r="CS603" s="4"/>
      <c r="CT603" s="6"/>
      <c r="CU603" s="4"/>
      <c r="CV603" s="6"/>
      <c r="CW603" s="5"/>
      <c r="CX603" s="5"/>
      <c r="CY603" s="4"/>
      <c r="CZ603" s="6"/>
      <c r="DA603" s="4"/>
      <c r="DB603" s="6"/>
      <c r="DC603" s="5"/>
      <c r="DD603" s="5"/>
      <c r="DE603" s="4"/>
      <c r="DF603" s="6"/>
      <c r="DG603" s="4"/>
      <c r="DH603" s="6"/>
      <c r="DI603" s="5"/>
      <c r="DJ603" s="5"/>
      <c r="DK603" s="4"/>
      <c r="DL603" s="6"/>
      <c r="DM603" s="4"/>
      <c r="DN603" s="6"/>
      <c r="DO603" s="5"/>
      <c r="DP603" s="5"/>
      <c r="DQ603" s="4"/>
      <c r="DR603" s="6"/>
      <c r="DS603" s="4"/>
      <c r="DT603" s="6"/>
      <c r="DU603" s="5"/>
      <c r="DV603" s="5"/>
      <c r="DW603" s="4">
        <v>4</v>
      </c>
      <c r="DX603" s="6">
        <v>446.2</v>
      </c>
      <c r="DY603" s="4"/>
      <c r="DZ603" s="6"/>
      <c r="EA603" s="5"/>
      <c r="EB603" s="5"/>
      <c r="EC603" s="4"/>
      <c r="ED603" s="6"/>
      <c r="EE603" s="4"/>
      <c r="EF603" s="6"/>
      <c r="EG603" s="5"/>
      <c r="EH603" s="5"/>
      <c r="EI603" s="4"/>
      <c r="EJ603" s="6"/>
      <c r="EK603" s="4"/>
      <c r="EL603" s="6"/>
      <c r="EM603" s="5"/>
      <c r="EN603" s="5"/>
      <c r="EO603" s="4"/>
      <c r="EP603" s="6"/>
      <c r="EQ603" s="4"/>
      <c r="ER603" s="6"/>
      <c r="ES603" s="5"/>
      <c r="ET603" s="5"/>
      <c r="EU603" s="4"/>
      <c r="EV603" s="6"/>
      <c r="EW603" s="4"/>
      <c r="EX603" s="6"/>
      <c r="EY603" s="5"/>
      <c r="EZ603" s="5"/>
      <c r="FA603" s="4"/>
      <c r="FB603" s="6"/>
      <c r="FC603" s="4"/>
      <c r="FD603" s="6"/>
      <c r="FE603" s="5"/>
      <c r="FF603" s="5"/>
      <c r="FG603" s="4">
        <v>1</v>
      </c>
      <c r="FH603" s="6">
        <v>105</v>
      </c>
      <c r="FI603" s="4"/>
      <c r="FJ603" s="6"/>
      <c r="FK603" s="5"/>
      <c r="FL603" s="5"/>
      <c r="FM603" s="4"/>
      <c r="FN603" s="6"/>
      <c r="FO603" s="4"/>
      <c r="FP603" s="6"/>
      <c r="FQ603" s="5"/>
      <c r="FR603" s="5"/>
      <c r="FS603" s="4"/>
      <c r="FT603" s="6"/>
      <c r="FU603" s="4"/>
      <c r="FV603" s="6"/>
      <c r="FW603" s="5"/>
      <c r="FX603" s="5"/>
      <c r="FY603" s="4"/>
      <c r="FZ603" s="6"/>
      <c r="GA603" s="4"/>
      <c r="GB603" s="6"/>
      <c r="GC603" s="5"/>
      <c r="GD603" s="5"/>
      <c r="GE603" s="4"/>
      <c r="GF603" s="6"/>
      <c r="GG603" s="4"/>
      <c r="GH603" s="6"/>
      <c r="GI603" s="5"/>
      <c r="GJ603" s="5"/>
      <c r="GK603" s="4"/>
      <c r="GL603" s="6"/>
      <c r="GM603" s="4"/>
      <c r="GN603" s="6"/>
      <c r="GO603" s="5"/>
      <c r="GP603" s="5"/>
      <c r="GQ603" s="4"/>
      <c r="GR603" s="6"/>
      <c r="GS603" s="4"/>
      <c r="GT603" s="6"/>
      <c r="GU603" s="5"/>
      <c r="GV603" s="5"/>
      <c r="GW603" s="4"/>
      <c r="GX603" s="6"/>
      <c r="GY603" s="4"/>
      <c r="GZ603" s="6"/>
      <c r="HA603" s="5"/>
      <c r="HB603" s="5"/>
      <c r="HC603" s="4"/>
      <c r="HD603" s="6"/>
      <c r="HE603" s="4"/>
      <c r="HF603" s="6"/>
      <c r="HG603" s="5"/>
      <c r="HH603" s="5"/>
      <c r="HI603" s="4"/>
      <c r="HJ603" s="6"/>
      <c r="HK603" s="4"/>
      <c r="HL603" s="6"/>
      <c r="HM603" s="5"/>
      <c r="HN603" s="5"/>
      <c r="HO603" s="4"/>
      <c r="HP603" s="6"/>
      <c r="HQ603" s="4"/>
      <c r="HR603" s="6"/>
      <c r="HS603" s="5"/>
      <c r="HT603" s="5"/>
      <c r="HU603" s="4"/>
      <c r="HV603" s="6"/>
      <c r="HW603" s="4"/>
      <c r="HX603" s="6"/>
      <c r="HY603" s="5"/>
      <c r="HZ603" s="5"/>
      <c r="IA603" s="4"/>
      <c r="IB603" s="6"/>
      <c r="IC603" s="4"/>
      <c r="ID603" s="6"/>
      <c r="IE603" s="5"/>
      <c r="IF603" s="5"/>
      <c r="IG603" s="4"/>
      <c r="IH603" s="6"/>
      <c r="II603" s="4"/>
      <c r="IJ603" s="6"/>
      <c r="IK603" s="5"/>
      <c r="IL603" s="5"/>
      <c r="IM603" s="4"/>
      <c r="IN603" s="6"/>
      <c r="IO603" s="4"/>
      <c r="IP603" s="6"/>
      <c r="IQ603" s="5"/>
      <c r="IR603" s="5"/>
      <c r="IS603" s="4"/>
      <c r="IT603" s="6"/>
      <c r="IU603" s="4"/>
      <c r="IV603" s="6"/>
      <c r="IW603" s="5"/>
      <c r="IX603" s="5"/>
      <c r="IY603" s="4"/>
      <c r="IZ603" s="6"/>
      <c r="JA603" s="4"/>
      <c r="JB603" s="6"/>
      <c r="JC603" s="5"/>
      <c r="JD603" s="5"/>
      <c r="JE603" s="4"/>
      <c r="JF603" s="6"/>
      <c r="JG603" s="4"/>
      <c r="JH603" s="6"/>
      <c r="JI603" s="5"/>
      <c r="JJ603" s="5"/>
      <c r="JK603" s="4"/>
      <c r="JL603" s="6"/>
      <c r="JM603" s="4"/>
      <c r="JN603" s="6"/>
      <c r="JO603" s="5"/>
      <c r="JP603" s="5"/>
      <c r="JQ603" s="4"/>
      <c r="JR603" s="6"/>
      <c r="JS603" s="4"/>
      <c r="JT603" s="6"/>
      <c r="JU603" s="5"/>
      <c r="JV603" s="5"/>
      <c r="JW603" s="4"/>
      <c r="JX603" s="6"/>
      <c r="JY603" s="4"/>
      <c r="JZ603" s="6"/>
      <c r="KA603" s="5"/>
      <c r="KB603" s="5"/>
      <c r="KC603" s="4"/>
      <c r="KD603" s="6"/>
      <c r="KE603" s="4"/>
      <c r="KF603" s="6"/>
      <c r="KG603" s="5"/>
      <c r="KH603" s="5"/>
      <c r="KI603" s="4"/>
      <c r="KJ603" s="6"/>
      <c r="KK603" s="4"/>
      <c r="KL603" s="6"/>
      <c r="KM603" s="5"/>
      <c r="KN603" s="5"/>
    </row>
    <row r="604">
      <c r="A604" s="3" t="s">
        <v>85</v>
      </c>
      <c r="B604" s="3" t="s">
        <v>587</v>
      </c>
      <c r="C604" s="3" t="s">
        <v>87</v>
      </c>
      <c r="D604" s="3" t="s">
        <v>439</v>
      </c>
      <c r="E604" s="3" t="s">
        <v>597</v>
      </c>
      <c r="F604" s="3" t="s">
        <v>598</v>
      </c>
      <c r="G604" s="3" t="s">
        <v>599</v>
      </c>
      <c r="H604" s="3" t="s">
        <v>129</v>
      </c>
      <c r="I604" s="3" t="s">
        <v>1397</v>
      </c>
      <c r="J604" s="3" t="s">
        <v>1307</v>
      </c>
      <c r="K604" s="4">
        <v>3468</v>
      </c>
      <c r="L604" s="4">
        <f>=ROUNDDOWN(15.9082568807339,0)</f>
      </c>
      <c r="M604" s="4">
        <v>3780</v>
      </c>
      <c r="N604" s="5">
        <v>1</v>
      </c>
      <c r="O604" s="4"/>
      <c r="P604" s="4">
        <f>=ROUNDDOWN({0},0)</f>
      </c>
      <c r="Q604" s="4"/>
      <c r="R604" s="5"/>
      <c r="S604" s="4">
        <v>186</v>
      </c>
      <c r="T604" s="6">
        <v>7864.93</v>
      </c>
      <c r="U604" s="4"/>
      <c r="V604" s="6"/>
      <c r="W604" s="5"/>
      <c r="X604" s="5"/>
      <c r="Y604" s="4">
        <v>98</v>
      </c>
      <c r="Z604" s="6">
        <v>4148.49</v>
      </c>
      <c r="AA604" s="4"/>
      <c r="AB604" s="6"/>
      <c r="AC604" s="5"/>
      <c r="AD604" s="5"/>
      <c r="AE604" s="4">
        <v>11</v>
      </c>
      <c r="AF604" s="6">
        <v>402.93</v>
      </c>
      <c r="AG604" s="4"/>
      <c r="AH604" s="6"/>
      <c r="AI604" s="5"/>
      <c r="AJ604" s="5"/>
      <c r="AK604" s="4">
        <v>19</v>
      </c>
      <c r="AL604" s="6">
        <v>791.02</v>
      </c>
      <c r="AM604" s="4"/>
      <c r="AN604" s="6"/>
      <c r="AO604" s="5"/>
      <c r="AP604" s="5"/>
      <c r="AQ604" s="4">
        <v>15</v>
      </c>
      <c r="AR604" s="6">
        <v>615.95</v>
      </c>
      <c r="AS604" s="4"/>
      <c r="AT604" s="6"/>
      <c r="AU604" s="5"/>
      <c r="AV604" s="5"/>
      <c r="AW604" s="4">
        <v>20</v>
      </c>
      <c r="AX604" s="6">
        <v>824.07</v>
      </c>
      <c r="AY604" s="4"/>
      <c r="AZ604" s="6"/>
      <c r="BA604" s="5"/>
      <c r="BB604" s="5"/>
      <c r="BC604" s="4"/>
      <c r="BD604" s="6"/>
      <c r="BE604" s="4"/>
      <c r="BF604" s="6"/>
      <c r="BG604" s="5"/>
      <c r="BH604" s="5"/>
      <c r="BI604" s="4">
        <v>4</v>
      </c>
      <c r="BJ604" s="6">
        <v>197.12</v>
      </c>
      <c r="BK604" s="4"/>
      <c r="BL604" s="6"/>
      <c r="BM604" s="5"/>
      <c r="BN604" s="5"/>
      <c r="BO604" s="4">
        <v>7</v>
      </c>
      <c r="BP604" s="6">
        <v>313.54</v>
      </c>
      <c r="BQ604" s="4"/>
      <c r="BR604" s="6"/>
      <c r="BS604" s="5"/>
      <c r="BT604" s="5"/>
      <c r="BU604" s="4"/>
      <c r="BV604" s="6"/>
      <c r="BW604" s="4"/>
      <c r="BX604" s="6"/>
      <c r="BY604" s="5"/>
      <c r="BZ604" s="5"/>
      <c r="CA604" s="4"/>
      <c r="CB604" s="6"/>
      <c r="CC604" s="4"/>
      <c r="CD604" s="6"/>
      <c r="CE604" s="5"/>
      <c r="CF604" s="5"/>
      <c r="CG604" s="4">
        <v>6</v>
      </c>
      <c r="CH604" s="6">
        <v>248.36</v>
      </c>
      <c r="CI604" s="4"/>
      <c r="CJ604" s="6"/>
      <c r="CK604" s="5"/>
      <c r="CL604" s="5"/>
      <c r="CM604" s="4">
        <v>3</v>
      </c>
      <c r="CN604" s="6">
        <v>203.97</v>
      </c>
      <c r="CO604" s="4"/>
      <c r="CP604" s="6"/>
      <c r="CQ604" s="5"/>
      <c r="CR604" s="5"/>
      <c r="CS604" s="4">
        <v>1</v>
      </c>
      <c r="CT604" s="6">
        <v>41.99</v>
      </c>
      <c r="CU604" s="4"/>
      <c r="CV604" s="6"/>
      <c r="CW604" s="5"/>
      <c r="CX604" s="5"/>
      <c r="CY604" s="4"/>
      <c r="CZ604" s="6"/>
      <c r="DA604" s="4"/>
      <c r="DB604" s="6"/>
      <c r="DC604" s="5"/>
      <c r="DD604" s="5"/>
      <c r="DE604" s="4"/>
      <c r="DF604" s="6"/>
      <c r="DG604" s="4"/>
      <c r="DH604" s="6"/>
      <c r="DI604" s="5"/>
      <c r="DJ604" s="5"/>
      <c r="DK604" s="4"/>
      <c r="DL604" s="6"/>
      <c r="DM604" s="4"/>
      <c r="DN604" s="6"/>
      <c r="DO604" s="5"/>
      <c r="DP604" s="5"/>
      <c r="DQ604" s="4"/>
      <c r="DR604" s="6"/>
      <c r="DS604" s="4"/>
      <c r="DT604" s="6"/>
      <c r="DU604" s="5"/>
      <c r="DV604" s="5"/>
      <c r="DW604" s="4">
        <v>2</v>
      </c>
      <c r="DX604" s="6">
        <v>77.49</v>
      </c>
      <c r="DY604" s="4"/>
      <c r="DZ604" s="6"/>
      <c r="EA604" s="5"/>
      <c r="EB604" s="5"/>
      <c r="EC604" s="4"/>
      <c r="ED604" s="6"/>
      <c r="EE604" s="4"/>
      <c r="EF604" s="6"/>
      <c r="EG604" s="5"/>
      <c r="EH604" s="5"/>
      <c r="EI604" s="4"/>
      <c r="EJ604" s="6"/>
      <c r="EK604" s="4"/>
      <c r="EL604" s="6"/>
      <c r="EM604" s="5"/>
      <c r="EN604" s="5"/>
      <c r="EO604" s="4"/>
      <c r="EP604" s="6"/>
      <c r="EQ604" s="4"/>
      <c r="ER604" s="6"/>
      <c r="ES604" s="5"/>
      <c r="ET604" s="5"/>
      <c r="EU604" s="4"/>
      <c r="EV604" s="6"/>
      <c r="EW604" s="4"/>
      <c r="EX604" s="6"/>
      <c r="EY604" s="5"/>
      <c r="EZ604" s="5"/>
      <c r="FA604" s="4"/>
      <c r="FB604" s="6"/>
      <c r="FC604" s="4"/>
      <c r="FD604" s="6"/>
      <c r="FE604" s="5"/>
      <c r="FF604" s="5"/>
      <c r="FG604" s="4"/>
      <c r="FH604" s="6"/>
      <c r="FI604" s="4"/>
      <c r="FJ604" s="6"/>
      <c r="FK604" s="5"/>
      <c r="FL604" s="5"/>
      <c r="FM604" s="4"/>
      <c r="FN604" s="6"/>
      <c r="FO604" s="4"/>
      <c r="FP604" s="6"/>
      <c r="FQ604" s="5"/>
      <c r="FR604" s="5"/>
      <c r="FS604" s="4"/>
      <c r="FT604" s="6"/>
      <c r="FU604" s="4"/>
      <c r="FV604" s="6"/>
      <c r="FW604" s="5"/>
      <c r="FX604" s="5"/>
      <c r="FY604" s="4"/>
      <c r="FZ604" s="6"/>
      <c r="GA604" s="4"/>
      <c r="GB604" s="6"/>
      <c r="GC604" s="5"/>
      <c r="GD604" s="5"/>
      <c r="GE604" s="4"/>
      <c r="GF604" s="6"/>
      <c r="GG604" s="4"/>
      <c r="GH604" s="6"/>
      <c r="GI604" s="5"/>
      <c r="GJ604" s="5"/>
      <c r="GK604" s="4"/>
      <c r="GL604" s="6"/>
      <c r="GM604" s="4"/>
      <c r="GN604" s="6"/>
      <c r="GO604" s="5"/>
      <c r="GP604" s="5"/>
      <c r="GQ604" s="4"/>
      <c r="GR604" s="6"/>
      <c r="GS604" s="4"/>
      <c r="GT604" s="6"/>
      <c r="GU604" s="5"/>
      <c r="GV604" s="5"/>
      <c r="GW604" s="4"/>
      <c r="GX604" s="6"/>
      <c r="GY604" s="4"/>
      <c r="GZ604" s="6"/>
      <c r="HA604" s="5"/>
      <c r="HB604" s="5"/>
      <c r="HC604" s="4"/>
      <c r="HD604" s="6"/>
      <c r="HE604" s="4"/>
      <c r="HF604" s="6"/>
      <c r="HG604" s="5"/>
      <c r="HH604" s="5"/>
      <c r="HI604" s="4"/>
      <c r="HJ604" s="6"/>
      <c r="HK604" s="4"/>
      <c r="HL604" s="6"/>
      <c r="HM604" s="5"/>
      <c r="HN604" s="5"/>
      <c r="HO604" s="4"/>
      <c r="HP604" s="6"/>
      <c r="HQ604" s="4"/>
      <c r="HR604" s="6"/>
      <c r="HS604" s="5"/>
      <c r="HT604" s="5"/>
      <c r="HU604" s="4"/>
      <c r="HV604" s="6"/>
      <c r="HW604" s="4"/>
      <c r="HX604" s="6"/>
      <c r="HY604" s="5"/>
      <c r="HZ604" s="5"/>
      <c r="IA604" s="4"/>
      <c r="IB604" s="6"/>
      <c r="IC604" s="4"/>
      <c r="ID604" s="6"/>
      <c r="IE604" s="5"/>
      <c r="IF604" s="5"/>
      <c r="IG604" s="4"/>
      <c r="IH604" s="6"/>
      <c r="II604" s="4"/>
      <c r="IJ604" s="6"/>
      <c r="IK604" s="5"/>
      <c r="IL604" s="5"/>
      <c r="IM604" s="4"/>
      <c r="IN604" s="6"/>
      <c r="IO604" s="4"/>
      <c r="IP604" s="6"/>
      <c r="IQ604" s="5"/>
      <c r="IR604" s="5"/>
      <c r="IS604" s="4"/>
      <c r="IT604" s="6"/>
      <c r="IU604" s="4"/>
      <c r="IV604" s="6"/>
      <c r="IW604" s="5"/>
      <c r="IX604" s="5"/>
      <c r="IY604" s="4"/>
      <c r="IZ604" s="6"/>
      <c r="JA604" s="4"/>
      <c r="JB604" s="6"/>
      <c r="JC604" s="5"/>
      <c r="JD604" s="5"/>
      <c r="JE604" s="4"/>
      <c r="JF604" s="6"/>
      <c r="JG604" s="4"/>
      <c r="JH604" s="6"/>
      <c r="JI604" s="5"/>
      <c r="JJ604" s="5"/>
      <c r="JK604" s="4"/>
      <c r="JL604" s="6"/>
      <c r="JM604" s="4"/>
      <c r="JN604" s="6"/>
      <c r="JO604" s="5"/>
      <c r="JP604" s="5"/>
      <c r="JQ604" s="4"/>
      <c r="JR604" s="6"/>
      <c r="JS604" s="4"/>
      <c r="JT604" s="6"/>
      <c r="JU604" s="5"/>
      <c r="JV604" s="5"/>
      <c r="JW604" s="4"/>
      <c r="JX604" s="6"/>
      <c r="JY604" s="4"/>
      <c r="JZ604" s="6"/>
      <c r="KA604" s="5"/>
      <c r="KB604" s="5"/>
      <c r="KC604" s="4"/>
      <c r="KD604" s="6"/>
      <c r="KE604" s="4"/>
      <c r="KF604" s="6"/>
      <c r="KG604" s="5"/>
      <c r="KH604" s="5"/>
      <c r="KI604" s="4"/>
      <c r="KJ604" s="6"/>
      <c r="KK604" s="4"/>
      <c r="KL604" s="6"/>
      <c r="KM604" s="5"/>
      <c r="KN604" s="5"/>
    </row>
    <row r="605">
      <c r="A605" s="3" t="s">
        <v>85</v>
      </c>
      <c r="B605" s="3" t="s">
        <v>587</v>
      </c>
      <c r="C605" s="3" t="s">
        <v>87</v>
      </c>
      <c r="D605" s="3" t="s">
        <v>439</v>
      </c>
      <c r="E605" s="3" t="s">
        <v>597</v>
      </c>
      <c r="F605" s="3" t="s">
        <v>598</v>
      </c>
      <c r="G605" s="3" t="s">
        <v>599</v>
      </c>
      <c r="H605" s="3" t="s">
        <v>129</v>
      </c>
      <c r="I605" s="3" t="s">
        <v>1408</v>
      </c>
      <c r="J605" s="3" t="s">
        <v>1319</v>
      </c>
      <c r="K605" s="4">
        <v>2096</v>
      </c>
      <c r="L605" s="4">
        <f>=ROUNDDOWN(14.8127208480565,0)</f>
      </c>
      <c r="M605" s="4">
        <v>600</v>
      </c>
      <c r="N605" s="5">
        <v>1</v>
      </c>
      <c r="O605" s="4"/>
      <c r="P605" s="4">
        <f>=ROUNDDOWN({0},0)</f>
      </c>
      <c r="Q605" s="4"/>
      <c r="R605" s="5"/>
      <c r="S605" s="4">
        <v>76</v>
      </c>
      <c r="T605" s="6">
        <v>3326.79</v>
      </c>
      <c r="U605" s="4"/>
      <c r="V605" s="6"/>
      <c r="W605" s="5"/>
      <c r="X605" s="5"/>
      <c r="Y605" s="4">
        <v>23</v>
      </c>
      <c r="Z605" s="6">
        <v>1013.29</v>
      </c>
      <c r="AA605" s="4"/>
      <c r="AB605" s="6"/>
      <c r="AC605" s="5"/>
      <c r="AD605" s="5"/>
      <c r="AE605" s="4">
        <v>3</v>
      </c>
      <c r="AF605" s="6">
        <v>119.98</v>
      </c>
      <c r="AG605" s="4"/>
      <c r="AH605" s="6"/>
      <c r="AI605" s="5"/>
      <c r="AJ605" s="5"/>
      <c r="AK605" s="4">
        <v>9</v>
      </c>
      <c r="AL605" s="6">
        <v>396.84</v>
      </c>
      <c r="AM605" s="4"/>
      <c r="AN605" s="6"/>
      <c r="AO605" s="5"/>
      <c r="AP605" s="5"/>
      <c r="AQ605" s="4">
        <v>5</v>
      </c>
      <c r="AR605" s="6">
        <v>217.21</v>
      </c>
      <c r="AS605" s="4"/>
      <c r="AT605" s="6"/>
      <c r="AU605" s="5"/>
      <c r="AV605" s="5"/>
      <c r="AW605" s="4">
        <v>13</v>
      </c>
      <c r="AX605" s="6">
        <v>561.63</v>
      </c>
      <c r="AY605" s="4"/>
      <c r="AZ605" s="6"/>
      <c r="BA605" s="5"/>
      <c r="BB605" s="5"/>
      <c r="BC605" s="4"/>
      <c r="BD605" s="6"/>
      <c r="BE605" s="4"/>
      <c r="BF605" s="6"/>
      <c r="BG605" s="5"/>
      <c r="BH605" s="5"/>
      <c r="BI605" s="4">
        <v>15</v>
      </c>
      <c r="BJ605" s="6">
        <v>670.75</v>
      </c>
      <c r="BK605" s="4"/>
      <c r="BL605" s="6"/>
      <c r="BM605" s="5"/>
      <c r="BN605" s="5"/>
      <c r="BO605" s="4">
        <v>1</v>
      </c>
      <c r="BP605" s="6">
        <v>41.25</v>
      </c>
      <c r="BQ605" s="4"/>
      <c r="BR605" s="6"/>
      <c r="BS605" s="5"/>
      <c r="BT605" s="5"/>
      <c r="BU605" s="4"/>
      <c r="BV605" s="6"/>
      <c r="BW605" s="4"/>
      <c r="BX605" s="6"/>
      <c r="BY605" s="5"/>
      <c r="BZ605" s="5"/>
      <c r="CA605" s="4"/>
      <c r="CB605" s="6"/>
      <c r="CC605" s="4"/>
      <c r="CD605" s="6"/>
      <c r="CE605" s="5"/>
      <c r="CF605" s="5"/>
      <c r="CG605" s="4">
        <v>6</v>
      </c>
      <c r="CH605" s="6">
        <v>261.85</v>
      </c>
      <c r="CI605" s="4"/>
      <c r="CJ605" s="6"/>
      <c r="CK605" s="5"/>
      <c r="CL605" s="5"/>
      <c r="CM605" s="4"/>
      <c r="CN605" s="6"/>
      <c r="CO605" s="4"/>
      <c r="CP605" s="6"/>
      <c r="CQ605" s="5"/>
      <c r="CR605" s="5"/>
      <c r="CS605" s="4"/>
      <c r="CT605" s="6"/>
      <c r="CU605" s="4"/>
      <c r="CV605" s="6"/>
      <c r="CW605" s="5"/>
      <c r="CX605" s="5"/>
      <c r="CY605" s="4"/>
      <c r="CZ605" s="6"/>
      <c r="DA605" s="4"/>
      <c r="DB605" s="6"/>
      <c r="DC605" s="5"/>
      <c r="DD605" s="5"/>
      <c r="DE605" s="4"/>
      <c r="DF605" s="6"/>
      <c r="DG605" s="4"/>
      <c r="DH605" s="6"/>
      <c r="DI605" s="5"/>
      <c r="DJ605" s="5"/>
      <c r="DK605" s="4"/>
      <c r="DL605" s="6"/>
      <c r="DM605" s="4"/>
      <c r="DN605" s="6"/>
      <c r="DO605" s="5"/>
      <c r="DP605" s="5"/>
      <c r="DQ605" s="4">
        <v>1</v>
      </c>
      <c r="DR605" s="6">
        <v>43.99</v>
      </c>
      <c r="DS605" s="4"/>
      <c r="DT605" s="6"/>
      <c r="DU605" s="5"/>
      <c r="DV605" s="5"/>
      <c r="DW605" s="4"/>
      <c r="DX605" s="6"/>
      <c r="DY605" s="4"/>
      <c r="DZ605" s="6"/>
      <c r="EA605" s="5"/>
      <c r="EB605" s="5"/>
      <c r="EC605" s="4"/>
      <c r="ED605" s="6"/>
      <c r="EE605" s="4"/>
      <c r="EF605" s="6"/>
      <c r="EG605" s="5"/>
      <c r="EH605" s="5"/>
      <c r="EI605" s="4"/>
      <c r="EJ605" s="6"/>
      <c r="EK605" s="4"/>
      <c r="EL605" s="6"/>
      <c r="EM605" s="5"/>
      <c r="EN605" s="5"/>
      <c r="EO605" s="4"/>
      <c r="EP605" s="6"/>
      <c r="EQ605" s="4"/>
      <c r="ER605" s="6"/>
      <c r="ES605" s="5"/>
      <c r="ET605" s="5"/>
      <c r="EU605" s="4"/>
      <c r="EV605" s="6"/>
      <c r="EW605" s="4"/>
      <c r="EX605" s="6"/>
      <c r="EY605" s="5"/>
      <c r="EZ605" s="5"/>
      <c r="FA605" s="4"/>
      <c r="FB605" s="6"/>
      <c r="FC605" s="4"/>
      <c r="FD605" s="6"/>
      <c r="FE605" s="5"/>
      <c r="FF605" s="5"/>
      <c r="FG605" s="4"/>
      <c r="FH605" s="6"/>
      <c r="FI605" s="4"/>
      <c r="FJ605" s="6"/>
      <c r="FK605" s="5"/>
      <c r="FL605" s="5"/>
      <c r="FM605" s="4"/>
      <c r="FN605" s="6"/>
      <c r="FO605" s="4"/>
      <c r="FP605" s="6"/>
      <c r="FQ605" s="5"/>
      <c r="FR605" s="5"/>
      <c r="FS605" s="4"/>
      <c r="FT605" s="6"/>
      <c r="FU605" s="4"/>
      <c r="FV605" s="6"/>
      <c r="FW605" s="5"/>
      <c r="FX605" s="5"/>
      <c r="FY605" s="4"/>
      <c r="FZ605" s="6"/>
      <c r="GA605" s="4"/>
      <c r="GB605" s="6"/>
      <c r="GC605" s="5"/>
      <c r="GD605" s="5"/>
      <c r="GE605" s="4"/>
      <c r="GF605" s="6"/>
      <c r="GG605" s="4"/>
      <c r="GH605" s="6"/>
      <c r="GI605" s="5"/>
      <c r="GJ605" s="5"/>
      <c r="GK605" s="4"/>
      <c r="GL605" s="6"/>
      <c r="GM605" s="4"/>
      <c r="GN605" s="6"/>
      <c r="GO605" s="5"/>
      <c r="GP605" s="5"/>
      <c r="GQ605" s="4"/>
      <c r="GR605" s="6"/>
      <c r="GS605" s="4"/>
      <c r="GT605" s="6"/>
      <c r="GU605" s="5"/>
      <c r="GV605" s="5"/>
      <c r="GW605" s="4"/>
      <c r="GX605" s="6"/>
      <c r="GY605" s="4"/>
      <c r="GZ605" s="6"/>
      <c r="HA605" s="5"/>
      <c r="HB605" s="5"/>
      <c r="HC605" s="4"/>
      <c r="HD605" s="6"/>
      <c r="HE605" s="4"/>
      <c r="HF605" s="6"/>
      <c r="HG605" s="5"/>
      <c r="HH605" s="5"/>
      <c r="HI605" s="4"/>
      <c r="HJ605" s="6"/>
      <c r="HK605" s="4"/>
      <c r="HL605" s="6"/>
      <c r="HM605" s="5"/>
      <c r="HN605" s="5"/>
      <c r="HO605" s="4"/>
      <c r="HP605" s="6"/>
      <c r="HQ605" s="4"/>
      <c r="HR605" s="6"/>
      <c r="HS605" s="5"/>
      <c r="HT605" s="5"/>
      <c r="HU605" s="4"/>
      <c r="HV605" s="6"/>
      <c r="HW605" s="4"/>
      <c r="HX605" s="6"/>
      <c r="HY605" s="5"/>
      <c r="HZ605" s="5"/>
      <c r="IA605" s="4"/>
      <c r="IB605" s="6"/>
      <c r="IC605" s="4"/>
      <c r="ID605" s="6"/>
      <c r="IE605" s="5"/>
      <c r="IF605" s="5"/>
      <c r="IG605" s="4"/>
      <c r="IH605" s="6"/>
      <c r="II605" s="4"/>
      <c r="IJ605" s="6"/>
      <c r="IK605" s="5"/>
      <c r="IL605" s="5"/>
      <c r="IM605" s="4"/>
      <c r="IN605" s="6"/>
      <c r="IO605" s="4"/>
      <c r="IP605" s="6"/>
      <c r="IQ605" s="5"/>
      <c r="IR605" s="5"/>
      <c r="IS605" s="4"/>
      <c r="IT605" s="6"/>
      <c r="IU605" s="4"/>
      <c r="IV605" s="6"/>
      <c r="IW605" s="5"/>
      <c r="IX605" s="5"/>
      <c r="IY605" s="4"/>
      <c r="IZ605" s="6"/>
      <c r="JA605" s="4"/>
      <c r="JB605" s="6"/>
      <c r="JC605" s="5"/>
      <c r="JD605" s="5"/>
      <c r="JE605" s="4"/>
      <c r="JF605" s="6"/>
      <c r="JG605" s="4"/>
      <c r="JH605" s="6"/>
      <c r="JI605" s="5"/>
      <c r="JJ605" s="5"/>
      <c r="JK605" s="4"/>
      <c r="JL605" s="6"/>
      <c r="JM605" s="4"/>
      <c r="JN605" s="6"/>
      <c r="JO605" s="5"/>
      <c r="JP605" s="5"/>
      <c r="JQ605" s="4"/>
      <c r="JR605" s="6"/>
      <c r="JS605" s="4"/>
      <c r="JT605" s="6"/>
      <c r="JU605" s="5"/>
      <c r="JV605" s="5"/>
      <c r="JW605" s="4"/>
      <c r="JX605" s="6"/>
      <c r="JY605" s="4"/>
      <c r="JZ605" s="6"/>
      <c r="KA605" s="5"/>
      <c r="KB605" s="5"/>
      <c r="KC605" s="4"/>
      <c r="KD605" s="6"/>
      <c r="KE605" s="4"/>
      <c r="KF605" s="6"/>
      <c r="KG605" s="5"/>
      <c r="KH605" s="5"/>
      <c r="KI605" s="4"/>
      <c r="KJ605" s="6"/>
      <c r="KK605" s="4"/>
      <c r="KL605" s="6"/>
      <c r="KM605" s="5"/>
      <c r="KN605" s="5"/>
    </row>
    <row r="606">
      <c r="A606" s="3" t="s">
        <v>85</v>
      </c>
      <c r="B606" s="3" t="s">
        <v>587</v>
      </c>
      <c r="C606" s="3" t="s">
        <v>87</v>
      </c>
      <c r="D606" s="3" t="s">
        <v>439</v>
      </c>
      <c r="E606" s="3" t="s">
        <v>597</v>
      </c>
      <c r="F606" s="3" t="s">
        <v>598</v>
      </c>
      <c r="G606" s="3" t="s">
        <v>599</v>
      </c>
      <c r="H606" s="3" t="s">
        <v>129</v>
      </c>
      <c r="I606" s="3" t="s">
        <v>1409</v>
      </c>
      <c r="J606" s="3" t="s">
        <v>1319</v>
      </c>
      <c r="K606" s="4">
        <v>1015</v>
      </c>
      <c r="L606" s="4">
        <f>=ROUNDDOWN(16.9166666666667,0)</f>
      </c>
      <c r="M606" s="4">
        <v>550</v>
      </c>
      <c r="N606" s="5">
        <v>1</v>
      </c>
      <c r="O606" s="4"/>
      <c r="P606" s="4">
        <f>=ROUNDDOWN({0},0)</f>
      </c>
      <c r="Q606" s="4"/>
      <c r="R606" s="5"/>
      <c r="S606" s="4">
        <v>46</v>
      </c>
      <c r="T606" s="6">
        <v>1976.93</v>
      </c>
      <c r="U606" s="4"/>
      <c r="V606" s="6"/>
      <c r="W606" s="5"/>
      <c r="X606" s="5"/>
      <c r="Y606" s="4">
        <v>32</v>
      </c>
      <c r="Z606" s="6">
        <v>1373.12</v>
      </c>
      <c r="AA606" s="4"/>
      <c r="AB606" s="6"/>
      <c r="AC606" s="5"/>
      <c r="AD606" s="5"/>
      <c r="AE606" s="4">
        <v>4</v>
      </c>
      <c r="AF606" s="6">
        <v>154.47</v>
      </c>
      <c r="AG606" s="4"/>
      <c r="AH606" s="6"/>
      <c r="AI606" s="5"/>
      <c r="AJ606" s="5"/>
      <c r="AK606" s="4">
        <v>2</v>
      </c>
      <c r="AL606" s="6">
        <v>91.78</v>
      </c>
      <c r="AM606" s="4"/>
      <c r="AN606" s="6"/>
      <c r="AO606" s="5"/>
      <c r="AP606" s="5"/>
      <c r="AQ606" s="4"/>
      <c r="AR606" s="6"/>
      <c r="AS606" s="4"/>
      <c r="AT606" s="6"/>
      <c r="AU606" s="5"/>
      <c r="AV606" s="5"/>
      <c r="AW606" s="4">
        <v>3</v>
      </c>
      <c r="AX606" s="6">
        <v>131.22</v>
      </c>
      <c r="AY606" s="4"/>
      <c r="AZ606" s="6"/>
      <c r="BA606" s="5"/>
      <c r="BB606" s="5"/>
      <c r="BC606" s="4"/>
      <c r="BD606" s="6"/>
      <c r="BE606" s="4"/>
      <c r="BF606" s="6"/>
      <c r="BG606" s="5"/>
      <c r="BH606" s="5"/>
      <c r="BI606" s="4">
        <v>2</v>
      </c>
      <c r="BJ606" s="6">
        <v>98.56</v>
      </c>
      <c r="BK606" s="4"/>
      <c r="BL606" s="6"/>
      <c r="BM606" s="5"/>
      <c r="BN606" s="5"/>
      <c r="BO606" s="4">
        <v>1</v>
      </c>
      <c r="BP606" s="6">
        <v>49.49</v>
      </c>
      <c r="BQ606" s="4"/>
      <c r="BR606" s="6"/>
      <c r="BS606" s="5"/>
      <c r="BT606" s="5"/>
      <c r="BU606" s="4"/>
      <c r="BV606" s="6"/>
      <c r="BW606" s="4"/>
      <c r="BX606" s="6"/>
      <c r="BY606" s="5"/>
      <c r="BZ606" s="5"/>
      <c r="CA606" s="4"/>
      <c r="CB606" s="6"/>
      <c r="CC606" s="4"/>
      <c r="CD606" s="6"/>
      <c r="CE606" s="5"/>
      <c r="CF606" s="5"/>
      <c r="CG606" s="4">
        <v>2</v>
      </c>
      <c r="CH606" s="6">
        <v>78.29</v>
      </c>
      <c r="CI606" s="4"/>
      <c r="CJ606" s="6"/>
      <c r="CK606" s="5"/>
      <c r="CL606" s="5"/>
      <c r="CM606" s="4"/>
      <c r="CN606" s="6"/>
      <c r="CO606" s="4"/>
      <c r="CP606" s="6"/>
      <c r="CQ606" s="5"/>
      <c r="CR606" s="5"/>
      <c r="CS606" s="4"/>
      <c r="CT606" s="6"/>
      <c r="CU606" s="4"/>
      <c r="CV606" s="6"/>
      <c r="CW606" s="5"/>
      <c r="CX606" s="5"/>
      <c r="CY606" s="4"/>
      <c r="CZ606" s="6"/>
      <c r="DA606" s="4"/>
      <c r="DB606" s="6"/>
      <c r="DC606" s="5"/>
      <c r="DD606" s="5"/>
      <c r="DE606" s="4"/>
      <c r="DF606" s="6"/>
      <c r="DG606" s="4"/>
      <c r="DH606" s="6"/>
      <c r="DI606" s="5"/>
      <c r="DJ606" s="5"/>
      <c r="DK606" s="4"/>
      <c r="DL606" s="6"/>
      <c r="DM606" s="4"/>
      <c r="DN606" s="6"/>
      <c r="DO606" s="5"/>
      <c r="DP606" s="5"/>
      <c r="DQ606" s="4"/>
      <c r="DR606" s="6"/>
      <c r="DS606" s="4"/>
      <c r="DT606" s="6"/>
      <c r="DU606" s="5"/>
      <c r="DV606" s="5"/>
      <c r="DW606" s="4"/>
      <c r="DX606" s="6"/>
      <c r="DY606" s="4"/>
      <c r="DZ606" s="6"/>
      <c r="EA606" s="5"/>
      <c r="EB606" s="5"/>
      <c r="EC606" s="4"/>
      <c r="ED606" s="6"/>
      <c r="EE606" s="4"/>
      <c r="EF606" s="6"/>
      <c r="EG606" s="5"/>
      <c r="EH606" s="5"/>
      <c r="EI606" s="4"/>
      <c r="EJ606" s="6"/>
      <c r="EK606" s="4"/>
      <c r="EL606" s="6"/>
      <c r="EM606" s="5"/>
      <c r="EN606" s="5"/>
      <c r="EO606" s="4"/>
      <c r="EP606" s="6"/>
      <c r="EQ606" s="4"/>
      <c r="ER606" s="6"/>
      <c r="ES606" s="5"/>
      <c r="ET606" s="5"/>
      <c r="EU606" s="4"/>
      <c r="EV606" s="6"/>
      <c r="EW606" s="4"/>
      <c r="EX606" s="6"/>
      <c r="EY606" s="5"/>
      <c r="EZ606" s="5"/>
      <c r="FA606" s="4"/>
      <c r="FB606" s="6"/>
      <c r="FC606" s="4"/>
      <c r="FD606" s="6"/>
      <c r="FE606" s="5"/>
      <c r="FF606" s="5"/>
      <c r="FG606" s="4"/>
      <c r="FH606" s="6"/>
      <c r="FI606" s="4"/>
      <c r="FJ606" s="6"/>
      <c r="FK606" s="5"/>
      <c r="FL606" s="5"/>
      <c r="FM606" s="4"/>
      <c r="FN606" s="6"/>
      <c r="FO606" s="4"/>
      <c r="FP606" s="6"/>
      <c r="FQ606" s="5"/>
      <c r="FR606" s="5"/>
      <c r="FS606" s="4"/>
      <c r="FT606" s="6"/>
      <c r="FU606" s="4"/>
      <c r="FV606" s="6"/>
      <c r="FW606" s="5"/>
      <c r="FX606" s="5"/>
      <c r="FY606" s="4"/>
      <c r="FZ606" s="6"/>
      <c r="GA606" s="4"/>
      <c r="GB606" s="6"/>
      <c r="GC606" s="5"/>
      <c r="GD606" s="5"/>
      <c r="GE606" s="4"/>
      <c r="GF606" s="6"/>
      <c r="GG606" s="4"/>
      <c r="GH606" s="6"/>
      <c r="GI606" s="5"/>
      <c r="GJ606" s="5"/>
      <c r="GK606" s="4"/>
      <c r="GL606" s="6"/>
      <c r="GM606" s="4"/>
      <c r="GN606" s="6"/>
      <c r="GO606" s="5"/>
      <c r="GP606" s="5"/>
      <c r="GQ606" s="4"/>
      <c r="GR606" s="6"/>
      <c r="GS606" s="4"/>
      <c r="GT606" s="6"/>
      <c r="GU606" s="5"/>
      <c r="GV606" s="5"/>
      <c r="GW606" s="4"/>
      <c r="GX606" s="6"/>
      <c r="GY606" s="4"/>
      <c r="GZ606" s="6"/>
      <c r="HA606" s="5"/>
      <c r="HB606" s="5"/>
      <c r="HC606" s="4"/>
      <c r="HD606" s="6"/>
      <c r="HE606" s="4"/>
      <c r="HF606" s="6"/>
      <c r="HG606" s="5"/>
      <c r="HH606" s="5"/>
      <c r="HI606" s="4"/>
      <c r="HJ606" s="6"/>
      <c r="HK606" s="4"/>
      <c r="HL606" s="6"/>
      <c r="HM606" s="5"/>
      <c r="HN606" s="5"/>
      <c r="HO606" s="4"/>
      <c r="HP606" s="6"/>
      <c r="HQ606" s="4"/>
      <c r="HR606" s="6"/>
      <c r="HS606" s="5"/>
      <c r="HT606" s="5"/>
      <c r="HU606" s="4"/>
      <c r="HV606" s="6"/>
      <c r="HW606" s="4"/>
      <c r="HX606" s="6"/>
      <c r="HY606" s="5"/>
      <c r="HZ606" s="5"/>
      <c r="IA606" s="4"/>
      <c r="IB606" s="6"/>
      <c r="IC606" s="4"/>
      <c r="ID606" s="6"/>
      <c r="IE606" s="5"/>
      <c r="IF606" s="5"/>
      <c r="IG606" s="4"/>
      <c r="IH606" s="6"/>
      <c r="II606" s="4"/>
      <c r="IJ606" s="6"/>
      <c r="IK606" s="5"/>
      <c r="IL606" s="5"/>
      <c r="IM606" s="4"/>
      <c r="IN606" s="6"/>
      <c r="IO606" s="4"/>
      <c r="IP606" s="6"/>
      <c r="IQ606" s="5"/>
      <c r="IR606" s="5"/>
      <c r="IS606" s="4"/>
      <c r="IT606" s="6"/>
      <c r="IU606" s="4"/>
      <c r="IV606" s="6"/>
      <c r="IW606" s="5"/>
      <c r="IX606" s="5"/>
      <c r="IY606" s="4"/>
      <c r="IZ606" s="6"/>
      <c r="JA606" s="4"/>
      <c r="JB606" s="6"/>
      <c r="JC606" s="5"/>
      <c r="JD606" s="5"/>
      <c r="JE606" s="4"/>
      <c r="JF606" s="6"/>
      <c r="JG606" s="4"/>
      <c r="JH606" s="6"/>
      <c r="JI606" s="5"/>
      <c r="JJ606" s="5"/>
      <c r="JK606" s="4"/>
      <c r="JL606" s="6"/>
      <c r="JM606" s="4"/>
      <c r="JN606" s="6"/>
      <c r="JO606" s="5"/>
      <c r="JP606" s="5"/>
      <c r="JQ606" s="4"/>
      <c r="JR606" s="6"/>
      <c r="JS606" s="4"/>
      <c r="JT606" s="6"/>
      <c r="JU606" s="5"/>
      <c r="JV606" s="5"/>
      <c r="JW606" s="4"/>
      <c r="JX606" s="6"/>
      <c r="JY606" s="4"/>
      <c r="JZ606" s="6"/>
      <c r="KA606" s="5"/>
      <c r="KB606" s="5"/>
      <c r="KC606" s="4"/>
      <c r="KD606" s="6"/>
      <c r="KE606" s="4"/>
      <c r="KF606" s="6"/>
      <c r="KG606" s="5"/>
      <c r="KH606" s="5"/>
      <c r="KI606" s="4"/>
      <c r="KJ606" s="6"/>
      <c r="KK606" s="4"/>
      <c r="KL606" s="6"/>
      <c r="KM606" s="5"/>
      <c r="KN606" s="5"/>
    </row>
    <row r="607">
      <c r="A607" s="3" t="s">
        <v>85</v>
      </c>
      <c r="B607" s="3" t="s">
        <v>587</v>
      </c>
      <c r="C607" s="3" t="s">
        <v>87</v>
      </c>
      <c r="D607" s="3" t="s">
        <v>439</v>
      </c>
      <c r="E607" s="3" t="s">
        <v>597</v>
      </c>
      <c r="F607" s="3" t="s">
        <v>598</v>
      </c>
      <c r="G607" s="3" t="s">
        <v>599</v>
      </c>
      <c r="H607" s="3" t="s">
        <v>129</v>
      </c>
      <c r="I607" s="3" t="s">
        <v>1410</v>
      </c>
      <c r="J607" s="3" t="s">
        <v>1319</v>
      </c>
      <c r="K607" s="4">
        <v>1233</v>
      </c>
      <c r="L607" s="4">
        <f>=ROUNDDOWN(22.8333333333333,0)</f>
      </c>
      <c r="M607" s="4">
        <v>550</v>
      </c>
      <c r="N607" s="5">
        <v>1</v>
      </c>
      <c r="O607" s="4"/>
      <c r="P607" s="4">
        <f>=ROUNDDOWN({0},0)</f>
      </c>
      <c r="Q607" s="4"/>
      <c r="R607" s="5"/>
      <c r="S607" s="4">
        <v>39</v>
      </c>
      <c r="T607" s="6">
        <v>1631.07</v>
      </c>
      <c r="U607" s="4"/>
      <c r="V607" s="6"/>
      <c r="W607" s="5"/>
      <c r="X607" s="5"/>
      <c r="Y607" s="4">
        <v>27</v>
      </c>
      <c r="Z607" s="6">
        <v>1132.39</v>
      </c>
      <c r="AA607" s="4"/>
      <c r="AB607" s="6"/>
      <c r="AC607" s="5"/>
      <c r="AD607" s="5"/>
      <c r="AE607" s="4">
        <v>1</v>
      </c>
      <c r="AF607" s="6">
        <v>27.63</v>
      </c>
      <c r="AG607" s="4"/>
      <c r="AH607" s="6"/>
      <c r="AI607" s="5"/>
      <c r="AJ607" s="5"/>
      <c r="AK607" s="4">
        <v>3</v>
      </c>
      <c r="AL607" s="6">
        <v>124.19</v>
      </c>
      <c r="AM607" s="4"/>
      <c r="AN607" s="6"/>
      <c r="AO607" s="5"/>
      <c r="AP607" s="5"/>
      <c r="AQ607" s="4">
        <v>1</v>
      </c>
      <c r="AR607" s="6">
        <v>49.49</v>
      </c>
      <c r="AS607" s="4"/>
      <c r="AT607" s="6"/>
      <c r="AU607" s="5"/>
      <c r="AV607" s="5"/>
      <c r="AW607" s="4">
        <v>4</v>
      </c>
      <c r="AX607" s="6">
        <v>160.09</v>
      </c>
      <c r="AY607" s="4"/>
      <c r="AZ607" s="6"/>
      <c r="BA607" s="5"/>
      <c r="BB607" s="5"/>
      <c r="BC607" s="4"/>
      <c r="BD607" s="6"/>
      <c r="BE607" s="4"/>
      <c r="BF607" s="6"/>
      <c r="BG607" s="5"/>
      <c r="BH607" s="5"/>
      <c r="BI607" s="4">
        <v>1</v>
      </c>
      <c r="BJ607" s="6">
        <v>43.8</v>
      </c>
      <c r="BK607" s="4"/>
      <c r="BL607" s="6"/>
      <c r="BM607" s="5"/>
      <c r="BN607" s="5"/>
      <c r="BO607" s="4">
        <v>1</v>
      </c>
      <c r="BP607" s="6">
        <v>49.49</v>
      </c>
      <c r="BQ607" s="4"/>
      <c r="BR607" s="6"/>
      <c r="BS607" s="5"/>
      <c r="BT607" s="5"/>
      <c r="BU607" s="4"/>
      <c r="BV607" s="6"/>
      <c r="BW607" s="4"/>
      <c r="BX607" s="6"/>
      <c r="BY607" s="5"/>
      <c r="BZ607" s="5"/>
      <c r="CA607" s="4"/>
      <c r="CB607" s="6"/>
      <c r="CC607" s="4"/>
      <c r="CD607" s="6"/>
      <c r="CE607" s="5"/>
      <c r="CF607" s="5"/>
      <c r="CG607" s="4"/>
      <c r="CH607" s="6"/>
      <c r="CI607" s="4"/>
      <c r="CJ607" s="6"/>
      <c r="CK607" s="5"/>
      <c r="CL607" s="5"/>
      <c r="CM607" s="4"/>
      <c r="CN607" s="6"/>
      <c r="CO607" s="4"/>
      <c r="CP607" s="6"/>
      <c r="CQ607" s="5"/>
      <c r="CR607" s="5"/>
      <c r="CS607" s="4"/>
      <c r="CT607" s="6"/>
      <c r="CU607" s="4"/>
      <c r="CV607" s="6"/>
      <c r="CW607" s="5"/>
      <c r="CX607" s="5"/>
      <c r="CY607" s="4"/>
      <c r="CZ607" s="6"/>
      <c r="DA607" s="4"/>
      <c r="DB607" s="6"/>
      <c r="DC607" s="5"/>
      <c r="DD607" s="5"/>
      <c r="DE607" s="4"/>
      <c r="DF607" s="6"/>
      <c r="DG607" s="4"/>
      <c r="DH607" s="6"/>
      <c r="DI607" s="5"/>
      <c r="DJ607" s="5"/>
      <c r="DK607" s="4"/>
      <c r="DL607" s="6"/>
      <c r="DM607" s="4"/>
      <c r="DN607" s="6"/>
      <c r="DO607" s="5"/>
      <c r="DP607" s="5"/>
      <c r="DQ607" s="4">
        <v>1</v>
      </c>
      <c r="DR607" s="6">
        <v>43.99</v>
      </c>
      <c r="DS607" s="4"/>
      <c r="DT607" s="6"/>
      <c r="DU607" s="5"/>
      <c r="DV607" s="5"/>
      <c r="DW607" s="4"/>
      <c r="DX607" s="6"/>
      <c r="DY607" s="4"/>
      <c r="DZ607" s="6"/>
      <c r="EA607" s="5"/>
      <c r="EB607" s="5"/>
      <c r="EC607" s="4"/>
      <c r="ED607" s="6"/>
      <c r="EE607" s="4"/>
      <c r="EF607" s="6"/>
      <c r="EG607" s="5"/>
      <c r="EH607" s="5"/>
      <c r="EI607" s="4"/>
      <c r="EJ607" s="6"/>
      <c r="EK607" s="4"/>
      <c r="EL607" s="6"/>
      <c r="EM607" s="5"/>
      <c r="EN607" s="5"/>
      <c r="EO607" s="4"/>
      <c r="EP607" s="6"/>
      <c r="EQ607" s="4"/>
      <c r="ER607" s="6"/>
      <c r="ES607" s="5"/>
      <c r="ET607" s="5"/>
      <c r="EU607" s="4"/>
      <c r="EV607" s="6"/>
      <c r="EW607" s="4"/>
      <c r="EX607" s="6"/>
      <c r="EY607" s="5"/>
      <c r="EZ607" s="5"/>
      <c r="FA607" s="4"/>
      <c r="FB607" s="6"/>
      <c r="FC607" s="4"/>
      <c r="FD607" s="6"/>
      <c r="FE607" s="5"/>
      <c r="FF607" s="5"/>
      <c r="FG607" s="4"/>
      <c r="FH607" s="6"/>
      <c r="FI607" s="4"/>
      <c r="FJ607" s="6"/>
      <c r="FK607" s="5"/>
      <c r="FL607" s="5"/>
      <c r="FM607" s="4"/>
      <c r="FN607" s="6"/>
      <c r="FO607" s="4"/>
      <c r="FP607" s="6"/>
      <c r="FQ607" s="5"/>
      <c r="FR607" s="5"/>
      <c r="FS607" s="4"/>
      <c r="FT607" s="6"/>
      <c r="FU607" s="4"/>
      <c r="FV607" s="6"/>
      <c r="FW607" s="5"/>
      <c r="FX607" s="5"/>
      <c r="FY607" s="4"/>
      <c r="FZ607" s="6"/>
      <c r="GA607" s="4"/>
      <c r="GB607" s="6"/>
      <c r="GC607" s="5"/>
      <c r="GD607" s="5"/>
      <c r="GE607" s="4"/>
      <c r="GF607" s="6"/>
      <c r="GG607" s="4"/>
      <c r="GH607" s="6"/>
      <c r="GI607" s="5"/>
      <c r="GJ607" s="5"/>
      <c r="GK607" s="4"/>
      <c r="GL607" s="6"/>
      <c r="GM607" s="4"/>
      <c r="GN607" s="6"/>
      <c r="GO607" s="5"/>
      <c r="GP607" s="5"/>
      <c r="GQ607" s="4"/>
      <c r="GR607" s="6"/>
      <c r="GS607" s="4"/>
      <c r="GT607" s="6"/>
      <c r="GU607" s="5"/>
      <c r="GV607" s="5"/>
      <c r="GW607" s="4"/>
      <c r="GX607" s="6"/>
      <c r="GY607" s="4"/>
      <c r="GZ607" s="6"/>
      <c r="HA607" s="5"/>
      <c r="HB607" s="5"/>
      <c r="HC607" s="4"/>
      <c r="HD607" s="6"/>
      <c r="HE607" s="4"/>
      <c r="HF607" s="6"/>
      <c r="HG607" s="5"/>
      <c r="HH607" s="5"/>
      <c r="HI607" s="4"/>
      <c r="HJ607" s="6"/>
      <c r="HK607" s="4"/>
      <c r="HL607" s="6"/>
      <c r="HM607" s="5"/>
      <c r="HN607" s="5"/>
      <c r="HO607" s="4"/>
      <c r="HP607" s="6"/>
      <c r="HQ607" s="4"/>
      <c r="HR607" s="6"/>
      <c r="HS607" s="5"/>
      <c r="HT607" s="5"/>
      <c r="HU607" s="4"/>
      <c r="HV607" s="6"/>
      <c r="HW607" s="4"/>
      <c r="HX607" s="6"/>
      <c r="HY607" s="5"/>
      <c r="HZ607" s="5"/>
      <c r="IA607" s="4"/>
      <c r="IB607" s="6"/>
      <c r="IC607" s="4"/>
      <c r="ID607" s="6"/>
      <c r="IE607" s="5"/>
      <c r="IF607" s="5"/>
      <c r="IG607" s="4"/>
      <c r="IH607" s="6"/>
      <c r="II607" s="4"/>
      <c r="IJ607" s="6"/>
      <c r="IK607" s="5"/>
      <c r="IL607" s="5"/>
      <c r="IM607" s="4"/>
      <c r="IN607" s="6"/>
      <c r="IO607" s="4"/>
      <c r="IP607" s="6"/>
      <c r="IQ607" s="5"/>
      <c r="IR607" s="5"/>
      <c r="IS607" s="4"/>
      <c r="IT607" s="6"/>
      <c r="IU607" s="4"/>
      <c r="IV607" s="6"/>
      <c r="IW607" s="5"/>
      <c r="IX607" s="5"/>
      <c r="IY607" s="4"/>
      <c r="IZ607" s="6"/>
      <c r="JA607" s="4"/>
      <c r="JB607" s="6"/>
      <c r="JC607" s="5"/>
      <c r="JD607" s="5"/>
      <c r="JE607" s="4"/>
      <c r="JF607" s="6"/>
      <c r="JG607" s="4"/>
      <c r="JH607" s="6"/>
      <c r="JI607" s="5"/>
      <c r="JJ607" s="5"/>
      <c r="JK607" s="4"/>
      <c r="JL607" s="6"/>
      <c r="JM607" s="4"/>
      <c r="JN607" s="6"/>
      <c r="JO607" s="5"/>
      <c r="JP607" s="5"/>
      <c r="JQ607" s="4"/>
      <c r="JR607" s="6"/>
      <c r="JS607" s="4"/>
      <c r="JT607" s="6"/>
      <c r="JU607" s="5"/>
      <c r="JV607" s="5"/>
      <c r="JW607" s="4"/>
      <c r="JX607" s="6"/>
      <c r="JY607" s="4"/>
      <c r="JZ607" s="6"/>
      <c r="KA607" s="5"/>
      <c r="KB607" s="5"/>
      <c r="KC607" s="4"/>
      <c r="KD607" s="6"/>
      <c r="KE607" s="4"/>
      <c r="KF607" s="6"/>
      <c r="KG607" s="5"/>
      <c r="KH607" s="5"/>
      <c r="KI607" s="4"/>
      <c r="KJ607" s="6"/>
      <c r="KK607" s="4"/>
      <c r="KL607" s="6"/>
      <c r="KM607" s="5"/>
      <c r="KN607" s="5"/>
    </row>
    <row r="608">
      <c r="A608" s="3" t="s">
        <v>85</v>
      </c>
      <c r="B608" s="3" t="s">
        <v>587</v>
      </c>
      <c r="C608" s="3" t="s">
        <v>87</v>
      </c>
      <c r="D608" s="3" t="s">
        <v>439</v>
      </c>
      <c r="E608" s="3" t="s">
        <v>597</v>
      </c>
      <c r="F608" s="3" t="s">
        <v>598</v>
      </c>
      <c r="G608" s="3" t="s">
        <v>599</v>
      </c>
      <c r="H608" s="3" t="s">
        <v>129</v>
      </c>
      <c r="I608" s="3" t="s">
        <v>1411</v>
      </c>
      <c r="J608" s="3" t="s">
        <v>1318</v>
      </c>
      <c r="K608" s="4">
        <v>1485</v>
      </c>
      <c r="L608" s="4">
        <f>=ROUNDDOWN(34.5348837209302,0)</f>
      </c>
      <c r="M608" s="4"/>
      <c r="N608" s="5"/>
      <c r="O608" s="4"/>
      <c r="P608" s="4">
        <f>=ROUNDDOWN({0},0)</f>
      </c>
      <c r="Q608" s="4"/>
      <c r="R608" s="5"/>
      <c r="S608" s="4">
        <v>31</v>
      </c>
      <c r="T608" s="6">
        <v>1287.64</v>
      </c>
      <c r="U608" s="4"/>
      <c r="V608" s="6"/>
      <c r="W608" s="5"/>
      <c r="X608" s="5"/>
      <c r="Y608" s="4">
        <v>18</v>
      </c>
      <c r="Z608" s="6">
        <v>761.97</v>
      </c>
      <c r="AA608" s="4"/>
      <c r="AB608" s="6"/>
      <c r="AC608" s="5"/>
      <c r="AD608" s="5"/>
      <c r="AE608" s="4">
        <v>2</v>
      </c>
      <c r="AF608" s="6">
        <v>65</v>
      </c>
      <c r="AG608" s="4"/>
      <c r="AH608" s="6"/>
      <c r="AI608" s="5"/>
      <c r="AJ608" s="5"/>
      <c r="AK608" s="4">
        <v>3</v>
      </c>
      <c r="AL608" s="6">
        <v>110.7</v>
      </c>
      <c r="AM608" s="4"/>
      <c r="AN608" s="6"/>
      <c r="AO608" s="5"/>
      <c r="AP608" s="5"/>
      <c r="AQ608" s="4">
        <v>2</v>
      </c>
      <c r="AR608" s="6">
        <v>87.98</v>
      </c>
      <c r="AS608" s="4"/>
      <c r="AT608" s="6"/>
      <c r="AU608" s="5"/>
      <c r="AV608" s="5"/>
      <c r="AW608" s="4">
        <v>2</v>
      </c>
      <c r="AX608" s="6">
        <v>89.23</v>
      </c>
      <c r="AY608" s="4"/>
      <c r="AZ608" s="6"/>
      <c r="BA608" s="5"/>
      <c r="BB608" s="5"/>
      <c r="BC608" s="4"/>
      <c r="BD608" s="6"/>
      <c r="BE608" s="4"/>
      <c r="BF608" s="6"/>
      <c r="BG608" s="5"/>
      <c r="BH608" s="5"/>
      <c r="BI608" s="4"/>
      <c r="BJ608" s="6"/>
      <c r="BK608" s="4"/>
      <c r="BL608" s="6"/>
      <c r="BM608" s="5"/>
      <c r="BN608" s="5"/>
      <c r="BO608" s="4"/>
      <c r="BP608" s="6"/>
      <c r="BQ608" s="4"/>
      <c r="BR608" s="6"/>
      <c r="BS608" s="5"/>
      <c r="BT608" s="5"/>
      <c r="BU608" s="4"/>
      <c r="BV608" s="6"/>
      <c r="BW608" s="4"/>
      <c r="BX608" s="6"/>
      <c r="BY608" s="5"/>
      <c r="BZ608" s="5"/>
      <c r="CA608" s="4"/>
      <c r="CB608" s="6"/>
      <c r="CC608" s="4"/>
      <c r="CD608" s="6"/>
      <c r="CE608" s="5"/>
      <c r="CF608" s="5"/>
      <c r="CG608" s="4">
        <v>4</v>
      </c>
      <c r="CH608" s="6">
        <v>172.76</v>
      </c>
      <c r="CI608" s="4"/>
      <c r="CJ608" s="6"/>
      <c r="CK608" s="5"/>
      <c r="CL608" s="5"/>
      <c r="CM608" s="4"/>
      <c r="CN608" s="6"/>
      <c r="CO608" s="4"/>
      <c r="CP608" s="6"/>
      <c r="CQ608" s="5"/>
      <c r="CR608" s="5"/>
      <c r="CS608" s="4"/>
      <c r="CT608" s="6"/>
      <c r="CU608" s="4"/>
      <c r="CV608" s="6"/>
      <c r="CW608" s="5"/>
      <c r="CX608" s="5"/>
      <c r="CY608" s="4"/>
      <c r="CZ608" s="6"/>
      <c r="DA608" s="4"/>
      <c r="DB608" s="6"/>
      <c r="DC608" s="5"/>
      <c r="DD608" s="5"/>
      <c r="DE608" s="4"/>
      <c r="DF608" s="6"/>
      <c r="DG608" s="4"/>
      <c r="DH608" s="6"/>
      <c r="DI608" s="5"/>
      <c r="DJ608" s="5"/>
      <c r="DK608" s="4"/>
      <c r="DL608" s="6"/>
      <c r="DM608" s="4"/>
      <c r="DN608" s="6"/>
      <c r="DO608" s="5"/>
      <c r="DP608" s="5"/>
      <c r="DQ608" s="4"/>
      <c r="DR608" s="6"/>
      <c r="DS608" s="4"/>
      <c r="DT608" s="6"/>
      <c r="DU608" s="5"/>
      <c r="DV608" s="5"/>
      <c r="DW608" s="4"/>
      <c r="DX608" s="6"/>
      <c r="DY608" s="4"/>
      <c r="DZ608" s="6"/>
      <c r="EA608" s="5"/>
      <c r="EB608" s="5"/>
      <c r="EC608" s="4"/>
      <c r="ED608" s="6"/>
      <c r="EE608" s="4"/>
      <c r="EF608" s="6"/>
      <c r="EG608" s="5"/>
      <c r="EH608" s="5"/>
      <c r="EI608" s="4"/>
      <c r="EJ608" s="6"/>
      <c r="EK608" s="4"/>
      <c r="EL608" s="6"/>
      <c r="EM608" s="5"/>
      <c r="EN608" s="5"/>
      <c r="EO608" s="4"/>
      <c r="EP608" s="6"/>
      <c r="EQ608" s="4"/>
      <c r="ER608" s="6"/>
      <c r="ES608" s="5"/>
      <c r="ET608" s="5"/>
      <c r="EU608" s="4"/>
      <c r="EV608" s="6"/>
      <c r="EW608" s="4"/>
      <c r="EX608" s="6"/>
      <c r="EY608" s="5"/>
      <c r="EZ608" s="5"/>
      <c r="FA608" s="4"/>
      <c r="FB608" s="6"/>
      <c r="FC608" s="4"/>
      <c r="FD608" s="6"/>
      <c r="FE608" s="5"/>
      <c r="FF608" s="5"/>
      <c r="FG608" s="4"/>
      <c r="FH608" s="6"/>
      <c r="FI608" s="4"/>
      <c r="FJ608" s="6"/>
      <c r="FK608" s="5"/>
      <c r="FL608" s="5"/>
      <c r="FM608" s="4"/>
      <c r="FN608" s="6"/>
      <c r="FO608" s="4"/>
      <c r="FP608" s="6"/>
      <c r="FQ608" s="5"/>
      <c r="FR608" s="5"/>
      <c r="FS608" s="4"/>
      <c r="FT608" s="6"/>
      <c r="FU608" s="4"/>
      <c r="FV608" s="6"/>
      <c r="FW608" s="5"/>
      <c r="FX608" s="5"/>
      <c r="FY608" s="4"/>
      <c r="FZ608" s="6"/>
      <c r="GA608" s="4"/>
      <c r="GB608" s="6"/>
      <c r="GC608" s="5"/>
      <c r="GD608" s="5"/>
      <c r="GE608" s="4"/>
      <c r="GF608" s="6"/>
      <c r="GG608" s="4"/>
      <c r="GH608" s="6"/>
      <c r="GI608" s="5"/>
      <c r="GJ608" s="5"/>
      <c r="GK608" s="4"/>
      <c r="GL608" s="6"/>
      <c r="GM608" s="4"/>
      <c r="GN608" s="6"/>
      <c r="GO608" s="5"/>
      <c r="GP608" s="5"/>
      <c r="GQ608" s="4"/>
      <c r="GR608" s="6"/>
      <c r="GS608" s="4"/>
      <c r="GT608" s="6"/>
      <c r="GU608" s="5"/>
      <c r="GV608" s="5"/>
      <c r="GW608" s="4"/>
      <c r="GX608" s="6"/>
      <c r="GY608" s="4"/>
      <c r="GZ608" s="6"/>
      <c r="HA608" s="5"/>
      <c r="HB608" s="5"/>
      <c r="HC608" s="4"/>
      <c r="HD608" s="6"/>
      <c r="HE608" s="4"/>
      <c r="HF608" s="6"/>
      <c r="HG608" s="5"/>
      <c r="HH608" s="5"/>
      <c r="HI608" s="4"/>
      <c r="HJ608" s="6"/>
      <c r="HK608" s="4"/>
      <c r="HL608" s="6"/>
      <c r="HM608" s="5"/>
      <c r="HN608" s="5"/>
      <c r="HO608" s="4"/>
      <c r="HP608" s="6"/>
      <c r="HQ608" s="4"/>
      <c r="HR608" s="6"/>
      <c r="HS608" s="5"/>
      <c r="HT608" s="5"/>
      <c r="HU608" s="4"/>
      <c r="HV608" s="6"/>
      <c r="HW608" s="4"/>
      <c r="HX608" s="6"/>
      <c r="HY608" s="5"/>
      <c r="HZ608" s="5"/>
      <c r="IA608" s="4"/>
      <c r="IB608" s="6"/>
      <c r="IC608" s="4"/>
      <c r="ID608" s="6"/>
      <c r="IE608" s="5"/>
      <c r="IF608" s="5"/>
      <c r="IG608" s="4"/>
      <c r="IH608" s="6"/>
      <c r="II608" s="4"/>
      <c r="IJ608" s="6"/>
      <c r="IK608" s="5"/>
      <c r="IL608" s="5"/>
      <c r="IM608" s="4"/>
      <c r="IN608" s="6"/>
      <c r="IO608" s="4"/>
      <c r="IP608" s="6"/>
      <c r="IQ608" s="5"/>
      <c r="IR608" s="5"/>
      <c r="IS608" s="4"/>
      <c r="IT608" s="6"/>
      <c r="IU608" s="4"/>
      <c r="IV608" s="6"/>
      <c r="IW608" s="5"/>
      <c r="IX608" s="5"/>
      <c r="IY608" s="4"/>
      <c r="IZ608" s="6"/>
      <c r="JA608" s="4"/>
      <c r="JB608" s="6"/>
      <c r="JC608" s="5"/>
      <c r="JD608" s="5"/>
      <c r="JE608" s="4"/>
      <c r="JF608" s="6"/>
      <c r="JG608" s="4"/>
      <c r="JH608" s="6"/>
      <c r="JI608" s="5"/>
      <c r="JJ608" s="5"/>
      <c r="JK608" s="4"/>
      <c r="JL608" s="6"/>
      <c r="JM608" s="4"/>
      <c r="JN608" s="6"/>
      <c r="JO608" s="5"/>
      <c r="JP608" s="5"/>
      <c r="JQ608" s="4"/>
      <c r="JR608" s="6"/>
      <c r="JS608" s="4"/>
      <c r="JT608" s="6"/>
      <c r="JU608" s="5"/>
      <c r="JV608" s="5"/>
      <c r="JW608" s="4"/>
      <c r="JX608" s="6"/>
      <c r="JY608" s="4"/>
      <c r="JZ608" s="6"/>
      <c r="KA608" s="5"/>
      <c r="KB608" s="5"/>
      <c r="KC608" s="4"/>
      <c r="KD608" s="6"/>
      <c r="KE608" s="4"/>
      <c r="KF608" s="6"/>
      <c r="KG608" s="5"/>
      <c r="KH608" s="5"/>
      <c r="KI608" s="4"/>
      <c r="KJ608" s="6"/>
      <c r="KK608" s="4"/>
      <c r="KL608" s="6"/>
      <c r="KM608" s="5"/>
      <c r="KN608" s="5"/>
    </row>
    <row r="609">
      <c r="A609" s="3" t="s">
        <v>85</v>
      </c>
      <c r="B609" s="3" t="s">
        <v>587</v>
      </c>
      <c r="C609" s="3" t="s">
        <v>87</v>
      </c>
      <c r="D609" s="3" t="s">
        <v>439</v>
      </c>
      <c r="E609" s="3" t="s">
        <v>600</v>
      </c>
      <c r="F609" s="3" t="s">
        <v>150</v>
      </c>
      <c r="G609" s="3" t="s">
        <v>601</v>
      </c>
      <c r="H609" s="3" t="s">
        <v>129</v>
      </c>
      <c r="I609" s="3" t="s">
        <v>1412</v>
      </c>
      <c r="J609" s="3" t="s">
        <v>1319</v>
      </c>
      <c r="K609" s="4">
        <v>666</v>
      </c>
      <c r="L609" s="4">
        <f>=ROUNDDOWN(11.1,0)</f>
      </c>
      <c r="M609" s="4">
        <v>766</v>
      </c>
      <c r="N609" s="5">
        <v>0.9429</v>
      </c>
      <c r="O609" s="4"/>
      <c r="P609" s="4">
        <f>=ROUNDDOWN({0},0)</f>
      </c>
      <c r="Q609" s="4"/>
      <c r="R609" s="5"/>
      <c r="S609" s="4">
        <v>56</v>
      </c>
      <c r="T609" s="6">
        <v>3672.18</v>
      </c>
      <c r="U609" s="4"/>
      <c r="V609" s="6"/>
      <c r="W609" s="5"/>
      <c r="X609" s="5"/>
      <c r="Y609" s="4">
        <v>18</v>
      </c>
      <c r="Z609" s="6">
        <v>1253.57</v>
      </c>
      <c r="AA609" s="4"/>
      <c r="AB609" s="6"/>
      <c r="AC609" s="5"/>
      <c r="AD609" s="5"/>
      <c r="AE609" s="4">
        <v>25</v>
      </c>
      <c r="AF609" s="6">
        <v>1513.42</v>
      </c>
      <c r="AG609" s="4"/>
      <c r="AH609" s="6"/>
      <c r="AI609" s="5"/>
      <c r="AJ609" s="5"/>
      <c r="AK609" s="4"/>
      <c r="AL609" s="6"/>
      <c r="AM609" s="4"/>
      <c r="AN609" s="6"/>
      <c r="AO609" s="5"/>
      <c r="AP609" s="5"/>
      <c r="AQ609" s="4">
        <v>9</v>
      </c>
      <c r="AR609" s="6">
        <v>647.52</v>
      </c>
      <c r="AS609" s="4"/>
      <c r="AT609" s="6"/>
      <c r="AU609" s="5"/>
      <c r="AV609" s="5"/>
      <c r="AW609" s="4">
        <v>1</v>
      </c>
      <c r="AX609" s="6">
        <v>58.38</v>
      </c>
      <c r="AY609" s="4"/>
      <c r="AZ609" s="6"/>
      <c r="BA609" s="5"/>
      <c r="BB609" s="5"/>
      <c r="BC609" s="4"/>
      <c r="BD609" s="6"/>
      <c r="BE609" s="4"/>
      <c r="BF609" s="6"/>
      <c r="BG609" s="5"/>
      <c r="BH609" s="5"/>
      <c r="BI609" s="4"/>
      <c r="BJ609" s="6"/>
      <c r="BK609" s="4"/>
      <c r="BL609" s="6"/>
      <c r="BM609" s="5"/>
      <c r="BN609" s="5"/>
      <c r="BO609" s="4">
        <v>1</v>
      </c>
      <c r="BP609" s="6">
        <v>69.81</v>
      </c>
      <c r="BQ609" s="4"/>
      <c r="BR609" s="6"/>
      <c r="BS609" s="5"/>
      <c r="BT609" s="5"/>
      <c r="BU609" s="4"/>
      <c r="BV609" s="6"/>
      <c r="BW609" s="4"/>
      <c r="BX609" s="6"/>
      <c r="BY609" s="5"/>
      <c r="BZ609" s="5"/>
      <c r="CA609" s="4"/>
      <c r="CB609" s="6"/>
      <c r="CC609" s="4"/>
      <c r="CD609" s="6"/>
      <c r="CE609" s="5"/>
      <c r="CF609" s="5"/>
      <c r="CG609" s="4">
        <v>2</v>
      </c>
      <c r="CH609" s="6">
        <v>129.48</v>
      </c>
      <c r="CI609" s="4"/>
      <c r="CJ609" s="6"/>
      <c r="CK609" s="5"/>
      <c r="CL609" s="5"/>
      <c r="CM609" s="4"/>
      <c r="CN609" s="6"/>
      <c r="CO609" s="4"/>
      <c r="CP609" s="6"/>
      <c r="CQ609" s="5"/>
      <c r="CR609" s="5"/>
      <c r="CS609" s="4"/>
      <c r="CT609" s="6"/>
      <c r="CU609" s="4"/>
      <c r="CV609" s="6"/>
      <c r="CW609" s="5"/>
      <c r="CX609" s="5"/>
      <c r="CY609" s="4"/>
      <c r="CZ609" s="6"/>
      <c r="DA609" s="4"/>
      <c r="DB609" s="6"/>
      <c r="DC609" s="5"/>
      <c r="DD609" s="5"/>
      <c r="DE609" s="4"/>
      <c r="DF609" s="6"/>
      <c r="DG609" s="4"/>
      <c r="DH609" s="6"/>
      <c r="DI609" s="5"/>
      <c r="DJ609" s="5"/>
      <c r="DK609" s="4"/>
      <c r="DL609" s="6"/>
      <c r="DM609" s="4"/>
      <c r="DN609" s="6"/>
      <c r="DO609" s="5"/>
      <c r="DP609" s="5"/>
      <c r="DQ609" s="4"/>
      <c r="DR609" s="6"/>
      <c r="DS609" s="4"/>
      <c r="DT609" s="6"/>
      <c r="DU609" s="5"/>
      <c r="DV609" s="5"/>
      <c r="DW609" s="4"/>
      <c r="DX609" s="6"/>
      <c r="DY609" s="4"/>
      <c r="DZ609" s="6"/>
      <c r="EA609" s="5"/>
      <c r="EB609" s="5"/>
      <c r="EC609" s="4"/>
      <c r="ED609" s="6"/>
      <c r="EE609" s="4"/>
      <c r="EF609" s="6"/>
      <c r="EG609" s="5"/>
      <c r="EH609" s="5"/>
      <c r="EI609" s="4"/>
      <c r="EJ609" s="6"/>
      <c r="EK609" s="4"/>
      <c r="EL609" s="6"/>
      <c r="EM609" s="5"/>
      <c r="EN609" s="5"/>
      <c r="EO609" s="4"/>
      <c r="EP609" s="6"/>
      <c r="EQ609" s="4"/>
      <c r="ER609" s="6"/>
      <c r="ES609" s="5"/>
      <c r="ET609" s="5"/>
      <c r="EU609" s="4"/>
      <c r="EV609" s="6"/>
      <c r="EW609" s="4"/>
      <c r="EX609" s="6"/>
      <c r="EY609" s="5"/>
      <c r="EZ609" s="5"/>
      <c r="FA609" s="4"/>
      <c r="FB609" s="6"/>
      <c r="FC609" s="4"/>
      <c r="FD609" s="6"/>
      <c r="FE609" s="5"/>
      <c r="FF609" s="5"/>
      <c r="FG609" s="4"/>
      <c r="FH609" s="6"/>
      <c r="FI609" s="4"/>
      <c r="FJ609" s="6"/>
      <c r="FK609" s="5"/>
      <c r="FL609" s="5"/>
      <c r="FM609" s="4"/>
      <c r="FN609" s="6"/>
      <c r="FO609" s="4"/>
      <c r="FP609" s="6"/>
      <c r="FQ609" s="5"/>
      <c r="FR609" s="5"/>
      <c r="FS609" s="4"/>
      <c r="FT609" s="6"/>
      <c r="FU609" s="4"/>
      <c r="FV609" s="6"/>
      <c r="FW609" s="5"/>
      <c r="FX609" s="5"/>
      <c r="FY609" s="4"/>
      <c r="FZ609" s="6"/>
      <c r="GA609" s="4"/>
      <c r="GB609" s="6"/>
      <c r="GC609" s="5"/>
      <c r="GD609" s="5"/>
      <c r="GE609" s="4"/>
      <c r="GF609" s="6"/>
      <c r="GG609" s="4"/>
      <c r="GH609" s="6"/>
      <c r="GI609" s="5"/>
      <c r="GJ609" s="5"/>
      <c r="GK609" s="4"/>
      <c r="GL609" s="6"/>
      <c r="GM609" s="4"/>
      <c r="GN609" s="6"/>
      <c r="GO609" s="5"/>
      <c r="GP609" s="5"/>
      <c r="GQ609" s="4"/>
      <c r="GR609" s="6"/>
      <c r="GS609" s="4"/>
      <c r="GT609" s="6"/>
      <c r="GU609" s="5"/>
      <c r="GV609" s="5"/>
      <c r="GW609" s="4"/>
      <c r="GX609" s="6"/>
      <c r="GY609" s="4"/>
      <c r="GZ609" s="6"/>
      <c r="HA609" s="5"/>
      <c r="HB609" s="5"/>
      <c r="HC609" s="4"/>
      <c r="HD609" s="6"/>
      <c r="HE609" s="4"/>
      <c r="HF609" s="6"/>
      <c r="HG609" s="5"/>
      <c r="HH609" s="5"/>
      <c r="HI609" s="4"/>
      <c r="HJ609" s="6"/>
      <c r="HK609" s="4"/>
      <c r="HL609" s="6"/>
      <c r="HM609" s="5"/>
      <c r="HN609" s="5"/>
      <c r="HO609" s="4"/>
      <c r="HP609" s="6"/>
      <c r="HQ609" s="4"/>
      <c r="HR609" s="6"/>
      <c r="HS609" s="5"/>
      <c r="HT609" s="5"/>
      <c r="HU609" s="4"/>
      <c r="HV609" s="6"/>
      <c r="HW609" s="4"/>
      <c r="HX609" s="6"/>
      <c r="HY609" s="5"/>
      <c r="HZ609" s="5"/>
      <c r="IA609" s="4"/>
      <c r="IB609" s="6"/>
      <c r="IC609" s="4"/>
      <c r="ID609" s="6"/>
      <c r="IE609" s="5"/>
      <c r="IF609" s="5"/>
      <c r="IG609" s="4"/>
      <c r="IH609" s="6"/>
      <c r="II609" s="4"/>
      <c r="IJ609" s="6"/>
      <c r="IK609" s="5"/>
      <c r="IL609" s="5"/>
      <c r="IM609" s="4"/>
      <c r="IN609" s="6"/>
      <c r="IO609" s="4"/>
      <c r="IP609" s="6"/>
      <c r="IQ609" s="5"/>
      <c r="IR609" s="5"/>
      <c r="IS609" s="4"/>
      <c r="IT609" s="6"/>
      <c r="IU609" s="4"/>
      <c r="IV609" s="6"/>
      <c r="IW609" s="5"/>
      <c r="IX609" s="5"/>
      <c r="IY609" s="4"/>
      <c r="IZ609" s="6"/>
      <c r="JA609" s="4"/>
      <c r="JB609" s="6"/>
      <c r="JC609" s="5"/>
      <c r="JD609" s="5"/>
      <c r="JE609" s="4"/>
      <c r="JF609" s="6"/>
      <c r="JG609" s="4"/>
      <c r="JH609" s="6"/>
      <c r="JI609" s="5"/>
      <c r="JJ609" s="5"/>
      <c r="JK609" s="4"/>
      <c r="JL609" s="6"/>
      <c r="JM609" s="4"/>
      <c r="JN609" s="6"/>
      <c r="JO609" s="5"/>
      <c r="JP609" s="5"/>
      <c r="JQ609" s="4"/>
      <c r="JR609" s="6"/>
      <c r="JS609" s="4"/>
      <c r="JT609" s="6"/>
      <c r="JU609" s="5"/>
      <c r="JV609" s="5"/>
      <c r="JW609" s="4"/>
      <c r="JX609" s="6"/>
      <c r="JY609" s="4"/>
      <c r="JZ609" s="6"/>
      <c r="KA609" s="5"/>
      <c r="KB609" s="5"/>
      <c r="KC609" s="4"/>
      <c r="KD609" s="6"/>
      <c r="KE609" s="4"/>
      <c r="KF609" s="6"/>
      <c r="KG609" s="5"/>
      <c r="KH609" s="5"/>
      <c r="KI609" s="4"/>
      <c r="KJ609" s="6"/>
      <c r="KK609" s="4"/>
      <c r="KL609" s="6"/>
      <c r="KM609" s="5"/>
      <c r="KN609" s="5"/>
    </row>
    <row r="610">
      <c r="A610" s="3" t="s">
        <v>85</v>
      </c>
      <c r="B610" s="3" t="s">
        <v>587</v>
      </c>
      <c r="C610" s="3" t="s">
        <v>87</v>
      </c>
      <c r="D610" s="3" t="s">
        <v>439</v>
      </c>
      <c r="E610" s="3" t="s">
        <v>600</v>
      </c>
      <c r="F610" s="3" t="s">
        <v>150</v>
      </c>
      <c r="G610" s="3" t="s">
        <v>601</v>
      </c>
      <c r="H610" s="3" t="s">
        <v>129</v>
      </c>
      <c r="I610" s="3" t="s">
        <v>1335</v>
      </c>
      <c r="J610" s="3" t="s">
        <v>1319</v>
      </c>
      <c r="K610" s="4">
        <v>1635</v>
      </c>
      <c r="L610" s="4">
        <f>=ROUNDDOWN(41.9230769230769,0)</f>
      </c>
      <c r="M610" s="4"/>
      <c r="N610" s="5">
        <v>1</v>
      </c>
      <c r="O610" s="4"/>
      <c r="P610" s="4">
        <f>=ROUNDDOWN({0},0)</f>
      </c>
      <c r="Q610" s="4"/>
      <c r="R610" s="5"/>
      <c r="S610" s="4">
        <v>28</v>
      </c>
      <c r="T610" s="6">
        <v>1915.65</v>
      </c>
      <c r="U610" s="4"/>
      <c r="V610" s="6"/>
      <c r="W610" s="5"/>
      <c r="X610" s="5"/>
      <c r="Y610" s="4">
        <v>14</v>
      </c>
      <c r="Z610" s="6">
        <v>980.13</v>
      </c>
      <c r="AA610" s="4"/>
      <c r="AB610" s="6"/>
      <c r="AC610" s="5"/>
      <c r="AD610" s="5"/>
      <c r="AE610" s="4">
        <v>3</v>
      </c>
      <c r="AF610" s="6">
        <v>179.4</v>
      </c>
      <c r="AG610" s="4"/>
      <c r="AH610" s="6"/>
      <c r="AI610" s="5"/>
      <c r="AJ610" s="5"/>
      <c r="AK610" s="4">
        <v>3</v>
      </c>
      <c r="AL610" s="6">
        <v>196.87</v>
      </c>
      <c r="AM610" s="4"/>
      <c r="AN610" s="6"/>
      <c r="AO610" s="5"/>
      <c r="AP610" s="5"/>
      <c r="AQ610" s="4">
        <v>4</v>
      </c>
      <c r="AR610" s="6">
        <v>270.57</v>
      </c>
      <c r="AS610" s="4"/>
      <c r="AT610" s="6"/>
      <c r="AU610" s="5"/>
      <c r="AV610" s="5"/>
      <c r="AW610" s="4">
        <v>1</v>
      </c>
      <c r="AX610" s="6">
        <v>64.04</v>
      </c>
      <c r="AY610" s="4"/>
      <c r="AZ610" s="6"/>
      <c r="BA610" s="5"/>
      <c r="BB610" s="5"/>
      <c r="BC610" s="4"/>
      <c r="BD610" s="6"/>
      <c r="BE610" s="4"/>
      <c r="BF610" s="6"/>
      <c r="BG610" s="5"/>
      <c r="BH610" s="5"/>
      <c r="BI610" s="4">
        <v>1</v>
      </c>
      <c r="BJ610" s="6">
        <v>77.13</v>
      </c>
      <c r="BK610" s="4"/>
      <c r="BL610" s="6"/>
      <c r="BM610" s="5"/>
      <c r="BN610" s="5"/>
      <c r="BO610" s="4"/>
      <c r="BP610" s="6"/>
      <c r="BQ610" s="4"/>
      <c r="BR610" s="6"/>
      <c r="BS610" s="5"/>
      <c r="BT610" s="5"/>
      <c r="BU610" s="4"/>
      <c r="BV610" s="6"/>
      <c r="BW610" s="4"/>
      <c r="BX610" s="6"/>
      <c r="BY610" s="5"/>
      <c r="BZ610" s="5"/>
      <c r="CA610" s="4"/>
      <c r="CB610" s="6"/>
      <c r="CC610" s="4"/>
      <c r="CD610" s="6"/>
      <c r="CE610" s="5"/>
      <c r="CF610" s="5"/>
      <c r="CG610" s="4"/>
      <c r="CH610" s="6"/>
      <c r="CI610" s="4"/>
      <c r="CJ610" s="6"/>
      <c r="CK610" s="5"/>
      <c r="CL610" s="5"/>
      <c r="CM610" s="4">
        <v>1</v>
      </c>
      <c r="CN610" s="6">
        <v>87.32</v>
      </c>
      <c r="CO610" s="4"/>
      <c r="CP610" s="6"/>
      <c r="CQ610" s="5"/>
      <c r="CR610" s="5"/>
      <c r="CS610" s="4">
        <v>1</v>
      </c>
      <c r="CT610" s="6">
        <v>60.19</v>
      </c>
      <c r="CU610" s="4"/>
      <c r="CV610" s="6"/>
      <c r="CW610" s="5"/>
      <c r="CX610" s="5"/>
      <c r="CY610" s="4"/>
      <c r="CZ610" s="6"/>
      <c r="DA610" s="4"/>
      <c r="DB610" s="6"/>
      <c r="DC610" s="5"/>
      <c r="DD610" s="5"/>
      <c r="DE610" s="4"/>
      <c r="DF610" s="6"/>
      <c r="DG610" s="4"/>
      <c r="DH610" s="6"/>
      <c r="DI610" s="5"/>
      <c r="DJ610" s="5"/>
      <c r="DK610" s="4"/>
      <c r="DL610" s="6"/>
      <c r="DM610" s="4"/>
      <c r="DN610" s="6"/>
      <c r="DO610" s="5"/>
      <c r="DP610" s="5"/>
      <c r="DQ610" s="4"/>
      <c r="DR610" s="6"/>
      <c r="DS610" s="4"/>
      <c r="DT610" s="6"/>
      <c r="DU610" s="5"/>
      <c r="DV610" s="5"/>
      <c r="DW610" s="4"/>
      <c r="DX610" s="6"/>
      <c r="DY610" s="4"/>
      <c r="DZ610" s="6"/>
      <c r="EA610" s="5"/>
      <c r="EB610" s="5"/>
      <c r="EC610" s="4"/>
      <c r="ED610" s="6"/>
      <c r="EE610" s="4"/>
      <c r="EF610" s="6"/>
      <c r="EG610" s="5"/>
      <c r="EH610" s="5"/>
      <c r="EI610" s="4"/>
      <c r="EJ610" s="6"/>
      <c r="EK610" s="4"/>
      <c r="EL610" s="6"/>
      <c r="EM610" s="5"/>
      <c r="EN610" s="5"/>
      <c r="EO610" s="4"/>
      <c r="EP610" s="6"/>
      <c r="EQ610" s="4"/>
      <c r="ER610" s="6"/>
      <c r="ES610" s="5"/>
      <c r="ET610" s="5"/>
      <c r="EU610" s="4"/>
      <c r="EV610" s="6"/>
      <c r="EW610" s="4"/>
      <c r="EX610" s="6"/>
      <c r="EY610" s="5"/>
      <c r="EZ610" s="5"/>
      <c r="FA610" s="4"/>
      <c r="FB610" s="6"/>
      <c r="FC610" s="4"/>
      <c r="FD610" s="6"/>
      <c r="FE610" s="5"/>
      <c r="FF610" s="5"/>
      <c r="FG610" s="4"/>
      <c r="FH610" s="6"/>
      <c r="FI610" s="4"/>
      <c r="FJ610" s="6"/>
      <c r="FK610" s="5"/>
      <c r="FL610" s="5"/>
      <c r="FM610" s="4"/>
      <c r="FN610" s="6"/>
      <c r="FO610" s="4"/>
      <c r="FP610" s="6"/>
      <c r="FQ610" s="5"/>
      <c r="FR610" s="5"/>
      <c r="FS610" s="4"/>
      <c r="FT610" s="6"/>
      <c r="FU610" s="4"/>
      <c r="FV610" s="6"/>
      <c r="FW610" s="5"/>
      <c r="FX610" s="5"/>
      <c r="FY610" s="4"/>
      <c r="FZ610" s="6"/>
      <c r="GA610" s="4"/>
      <c r="GB610" s="6"/>
      <c r="GC610" s="5"/>
      <c r="GD610" s="5"/>
      <c r="GE610" s="4"/>
      <c r="GF610" s="6"/>
      <c r="GG610" s="4"/>
      <c r="GH610" s="6"/>
      <c r="GI610" s="5"/>
      <c r="GJ610" s="5"/>
      <c r="GK610" s="4"/>
      <c r="GL610" s="6"/>
      <c r="GM610" s="4"/>
      <c r="GN610" s="6"/>
      <c r="GO610" s="5"/>
      <c r="GP610" s="5"/>
      <c r="GQ610" s="4"/>
      <c r="GR610" s="6"/>
      <c r="GS610" s="4"/>
      <c r="GT610" s="6"/>
      <c r="GU610" s="5"/>
      <c r="GV610" s="5"/>
      <c r="GW610" s="4"/>
      <c r="GX610" s="6"/>
      <c r="GY610" s="4"/>
      <c r="GZ610" s="6"/>
      <c r="HA610" s="5"/>
      <c r="HB610" s="5"/>
      <c r="HC610" s="4"/>
      <c r="HD610" s="6"/>
      <c r="HE610" s="4"/>
      <c r="HF610" s="6"/>
      <c r="HG610" s="5"/>
      <c r="HH610" s="5"/>
      <c r="HI610" s="4"/>
      <c r="HJ610" s="6"/>
      <c r="HK610" s="4"/>
      <c r="HL610" s="6"/>
      <c r="HM610" s="5"/>
      <c r="HN610" s="5"/>
      <c r="HO610" s="4"/>
      <c r="HP610" s="6"/>
      <c r="HQ610" s="4"/>
      <c r="HR610" s="6"/>
      <c r="HS610" s="5"/>
      <c r="HT610" s="5"/>
      <c r="HU610" s="4"/>
      <c r="HV610" s="6"/>
      <c r="HW610" s="4"/>
      <c r="HX610" s="6"/>
      <c r="HY610" s="5"/>
      <c r="HZ610" s="5"/>
      <c r="IA610" s="4"/>
      <c r="IB610" s="6"/>
      <c r="IC610" s="4"/>
      <c r="ID610" s="6"/>
      <c r="IE610" s="5"/>
      <c r="IF610" s="5"/>
      <c r="IG610" s="4"/>
      <c r="IH610" s="6"/>
      <c r="II610" s="4"/>
      <c r="IJ610" s="6"/>
      <c r="IK610" s="5"/>
      <c r="IL610" s="5"/>
      <c r="IM610" s="4"/>
      <c r="IN610" s="6"/>
      <c r="IO610" s="4"/>
      <c r="IP610" s="6"/>
      <c r="IQ610" s="5"/>
      <c r="IR610" s="5"/>
      <c r="IS610" s="4"/>
      <c r="IT610" s="6"/>
      <c r="IU610" s="4"/>
      <c r="IV610" s="6"/>
      <c r="IW610" s="5"/>
      <c r="IX610" s="5"/>
      <c r="IY610" s="4"/>
      <c r="IZ610" s="6"/>
      <c r="JA610" s="4"/>
      <c r="JB610" s="6"/>
      <c r="JC610" s="5"/>
      <c r="JD610" s="5"/>
      <c r="JE610" s="4"/>
      <c r="JF610" s="6"/>
      <c r="JG610" s="4"/>
      <c r="JH610" s="6"/>
      <c r="JI610" s="5"/>
      <c r="JJ610" s="5"/>
      <c r="JK610" s="4"/>
      <c r="JL610" s="6"/>
      <c r="JM610" s="4"/>
      <c r="JN610" s="6"/>
      <c r="JO610" s="5"/>
      <c r="JP610" s="5"/>
      <c r="JQ610" s="4"/>
      <c r="JR610" s="6"/>
      <c r="JS610" s="4"/>
      <c r="JT610" s="6"/>
      <c r="JU610" s="5"/>
      <c r="JV610" s="5"/>
      <c r="JW610" s="4"/>
      <c r="JX610" s="6"/>
      <c r="JY610" s="4"/>
      <c r="JZ610" s="6"/>
      <c r="KA610" s="5"/>
      <c r="KB610" s="5"/>
      <c r="KC610" s="4"/>
      <c r="KD610" s="6"/>
      <c r="KE610" s="4"/>
      <c r="KF610" s="6"/>
      <c r="KG610" s="5"/>
      <c r="KH610" s="5"/>
      <c r="KI610" s="4"/>
      <c r="KJ610" s="6"/>
      <c r="KK610" s="4"/>
      <c r="KL610" s="6"/>
      <c r="KM610" s="5"/>
      <c r="KN610" s="5"/>
    </row>
    <row r="611">
      <c r="A611" s="3" t="s">
        <v>85</v>
      </c>
      <c r="B611" s="3" t="s">
        <v>587</v>
      </c>
      <c r="C611" s="3" t="s">
        <v>87</v>
      </c>
      <c r="D611" s="3" t="s">
        <v>439</v>
      </c>
      <c r="E611" s="3" t="s">
        <v>600</v>
      </c>
      <c r="F611" s="3" t="s">
        <v>150</v>
      </c>
      <c r="G611" s="3" t="s">
        <v>601</v>
      </c>
      <c r="H611" s="3" t="s">
        <v>129</v>
      </c>
      <c r="I611" s="3" t="s">
        <v>1313</v>
      </c>
      <c r="J611" s="3" t="s">
        <v>1319</v>
      </c>
      <c r="K611" s="4">
        <v>1278</v>
      </c>
      <c r="L611" s="4">
        <f>=ROUNDDOWN(36.4102564102564,0)</f>
      </c>
      <c r="M611" s="4"/>
      <c r="N611" s="5">
        <v>1</v>
      </c>
      <c r="O611" s="4"/>
      <c r="P611" s="4">
        <f>=ROUNDDOWN({0},0)</f>
      </c>
      <c r="Q611" s="4"/>
      <c r="R611" s="5"/>
      <c r="S611" s="4">
        <v>17</v>
      </c>
      <c r="T611" s="6">
        <v>1080.57</v>
      </c>
      <c r="U611" s="4"/>
      <c r="V611" s="6"/>
      <c r="W611" s="5"/>
      <c r="X611" s="5"/>
      <c r="Y611" s="4">
        <v>3</v>
      </c>
      <c r="Z611" s="6">
        <v>215.78</v>
      </c>
      <c r="AA611" s="4"/>
      <c r="AB611" s="6"/>
      <c r="AC611" s="5"/>
      <c r="AD611" s="5"/>
      <c r="AE611" s="4">
        <v>1</v>
      </c>
      <c r="AF611" s="6">
        <v>45.56</v>
      </c>
      <c r="AG611" s="4"/>
      <c r="AH611" s="6"/>
      <c r="AI611" s="5"/>
      <c r="AJ611" s="5"/>
      <c r="AK611" s="4">
        <v>2</v>
      </c>
      <c r="AL611" s="6">
        <v>131.22</v>
      </c>
      <c r="AM611" s="4"/>
      <c r="AN611" s="6"/>
      <c r="AO611" s="5"/>
      <c r="AP611" s="5"/>
      <c r="AQ611" s="4">
        <v>1</v>
      </c>
      <c r="AR611" s="6">
        <v>75.39</v>
      </c>
      <c r="AS611" s="4"/>
      <c r="AT611" s="6"/>
      <c r="AU611" s="5"/>
      <c r="AV611" s="5"/>
      <c r="AW611" s="4">
        <v>7</v>
      </c>
      <c r="AX611" s="6">
        <v>414.36</v>
      </c>
      <c r="AY611" s="4"/>
      <c r="AZ611" s="6"/>
      <c r="BA611" s="5"/>
      <c r="BB611" s="5"/>
      <c r="BC611" s="4"/>
      <c r="BD611" s="6"/>
      <c r="BE611" s="4"/>
      <c r="BF611" s="6"/>
      <c r="BG611" s="5"/>
      <c r="BH611" s="5"/>
      <c r="BI611" s="4"/>
      <c r="BJ611" s="6"/>
      <c r="BK611" s="4"/>
      <c r="BL611" s="6"/>
      <c r="BM611" s="5"/>
      <c r="BN611" s="5"/>
      <c r="BO611" s="4"/>
      <c r="BP611" s="6"/>
      <c r="BQ611" s="4"/>
      <c r="BR611" s="6"/>
      <c r="BS611" s="5"/>
      <c r="BT611" s="5"/>
      <c r="BU611" s="4"/>
      <c r="BV611" s="6"/>
      <c r="BW611" s="4"/>
      <c r="BX611" s="6"/>
      <c r="BY611" s="5"/>
      <c r="BZ611" s="5"/>
      <c r="CA611" s="4"/>
      <c r="CB611" s="6"/>
      <c r="CC611" s="4"/>
      <c r="CD611" s="6"/>
      <c r="CE611" s="5"/>
      <c r="CF611" s="5"/>
      <c r="CG611" s="4"/>
      <c r="CH611" s="6"/>
      <c r="CI611" s="4"/>
      <c r="CJ611" s="6"/>
      <c r="CK611" s="5"/>
      <c r="CL611" s="5"/>
      <c r="CM611" s="4"/>
      <c r="CN611" s="6"/>
      <c r="CO611" s="4"/>
      <c r="CP611" s="6"/>
      <c r="CQ611" s="5"/>
      <c r="CR611" s="5"/>
      <c r="CS611" s="4"/>
      <c r="CT611" s="6"/>
      <c r="CU611" s="4"/>
      <c r="CV611" s="6"/>
      <c r="CW611" s="5"/>
      <c r="CX611" s="5"/>
      <c r="CY611" s="4"/>
      <c r="CZ611" s="6"/>
      <c r="DA611" s="4"/>
      <c r="DB611" s="6"/>
      <c r="DC611" s="5"/>
      <c r="DD611" s="5"/>
      <c r="DE611" s="4"/>
      <c r="DF611" s="6"/>
      <c r="DG611" s="4"/>
      <c r="DH611" s="6"/>
      <c r="DI611" s="5"/>
      <c r="DJ611" s="5"/>
      <c r="DK611" s="4"/>
      <c r="DL611" s="6"/>
      <c r="DM611" s="4"/>
      <c r="DN611" s="6"/>
      <c r="DO611" s="5"/>
      <c r="DP611" s="5"/>
      <c r="DQ611" s="4"/>
      <c r="DR611" s="6"/>
      <c r="DS611" s="4"/>
      <c r="DT611" s="6"/>
      <c r="DU611" s="5"/>
      <c r="DV611" s="5"/>
      <c r="DW611" s="4"/>
      <c r="DX611" s="6"/>
      <c r="DY611" s="4"/>
      <c r="DZ611" s="6"/>
      <c r="EA611" s="5"/>
      <c r="EB611" s="5"/>
      <c r="EC611" s="4">
        <v>3</v>
      </c>
      <c r="ED611" s="6">
        <v>198.26</v>
      </c>
      <c r="EE611" s="4"/>
      <c r="EF611" s="6"/>
      <c r="EG611" s="5"/>
      <c r="EH611" s="5"/>
      <c r="EI611" s="4"/>
      <c r="EJ611" s="6"/>
      <c r="EK611" s="4"/>
      <c r="EL611" s="6"/>
      <c r="EM611" s="5"/>
      <c r="EN611" s="5"/>
      <c r="EO611" s="4"/>
      <c r="EP611" s="6"/>
      <c r="EQ611" s="4"/>
      <c r="ER611" s="6"/>
      <c r="ES611" s="5"/>
      <c r="ET611" s="5"/>
      <c r="EU611" s="4"/>
      <c r="EV611" s="6"/>
      <c r="EW611" s="4"/>
      <c r="EX611" s="6"/>
      <c r="EY611" s="5"/>
      <c r="EZ611" s="5"/>
      <c r="FA611" s="4"/>
      <c r="FB611" s="6"/>
      <c r="FC611" s="4"/>
      <c r="FD611" s="6"/>
      <c r="FE611" s="5"/>
      <c r="FF611" s="5"/>
      <c r="FG611" s="4"/>
      <c r="FH611" s="6"/>
      <c r="FI611" s="4"/>
      <c r="FJ611" s="6"/>
      <c r="FK611" s="5"/>
      <c r="FL611" s="5"/>
      <c r="FM611" s="4"/>
      <c r="FN611" s="6"/>
      <c r="FO611" s="4"/>
      <c r="FP611" s="6"/>
      <c r="FQ611" s="5"/>
      <c r="FR611" s="5"/>
      <c r="FS611" s="4"/>
      <c r="FT611" s="6"/>
      <c r="FU611" s="4"/>
      <c r="FV611" s="6"/>
      <c r="FW611" s="5"/>
      <c r="FX611" s="5"/>
      <c r="FY611" s="4"/>
      <c r="FZ611" s="6"/>
      <c r="GA611" s="4"/>
      <c r="GB611" s="6"/>
      <c r="GC611" s="5"/>
      <c r="GD611" s="5"/>
      <c r="GE611" s="4"/>
      <c r="GF611" s="6"/>
      <c r="GG611" s="4"/>
      <c r="GH611" s="6"/>
      <c r="GI611" s="5"/>
      <c r="GJ611" s="5"/>
      <c r="GK611" s="4"/>
      <c r="GL611" s="6"/>
      <c r="GM611" s="4"/>
      <c r="GN611" s="6"/>
      <c r="GO611" s="5"/>
      <c r="GP611" s="5"/>
      <c r="GQ611" s="4"/>
      <c r="GR611" s="6"/>
      <c r="GS611" s="4"/>
      <c r="GT611" s="6"/>
      <c r="GU611" s="5"/>
      <c r="GV611" s="5"/>
      <c r="GW611" s="4"/>
      <c r="GX611" s="6"/>
      <c r="GY611" s="4"/>
      <c r="GZ611" s="6"/>
      <c r="HA611" s="5"/>
      <c r="HB611" s="5"/>
      <c r="HC611" s="4"/>
      <c r="HD611" s="6"/>
      <c r="HE611" s="4"/>
      <c r="HF611" s="6"/>
      <c r="HG611" s="5"/>
      <c r="HH611" s="5"/>
      <c r="HI611" s="4"/>
      <c r="HJ611" s="6"/>
      <c r="HK611" s="4"/>
      <c r="HL611" s="6"/>
      <c r="HM611" s="5"/>
      <c r="HN611" s="5"/>
      <c r="HO611" s="4"/>
      <c r="HP611" s="6"/>
      <c r="HQ611" s="4"/>
      <c r="HR611" s="6"/>
      <c r="HS611" s="5"/>
      <c r="HT611" s="5"/>
      <c r="HU611" s="4"/>
      <c r="HV611" s="6"/>
      <c r="HW611" s="4"/>
      <c r="HX611" s="6"/>
      <c r="HY611" s="5"/>
      <c r="HZ611" s="5"/>
      <c r="IA611" s="4"/>
      <c r="IB611" s="6"/>
      <c r="IC611" s="4"/>
      <c r="ID611" s="6"/>
      <c r="IE611" s="5"/>
      <c r="IF611" s="5"/>
      <c r="IG611" s="4"/>
      <c r="IH611" s="6"/>
      <c r="II611" s="4"/>
      <c r="IJ611" s="6"/>
      <c r="IK611" s="5"/>
      <c r="IL611" s="5"/>
      <c r="IM611" s="4"/>
      <c r="IN611" s="6"/>
      <c r="IO611" s="4"/>
      <c r="IP611" s="6"/>
      <c r="IQ611" s="5"/>
      <c r="IR611" s="5"/>
      <c r="IS611" s="4"/>
      <c r="IT611" s="6"/>
      <c r="IU611" s="4"/>
      <c r="IV611" s="6"/>
      <c r="IW611" s="5"/>
      <c r="IX611" s="5"/>
      <c r="IY611" s="4"/>
      <c r="IZ611" s="6"/>
      <c r="JA611" s="4"/>
      <c r="JB611" s="6"/>
      <c r="JC611" s="5"/>
      <c r="JD611" s="5"/>
      <c r="JE611" s="4"/>
      <c r="JF611" s="6"/>
      <c r="JG611" s="4"/>
      <c r="JH611" s="6"/>
      <c r="JI611" s="5"/>
      <c r="JJ611" s="5"/>
      <c r="JK611" s="4"/>
      <c r="JL611" s="6"/>
      <c r="JM611" s="4"/>
      <c r="JN611" s="6"/>
      <c r="JO611" s="5"/>
      <c r="JP611" s="5"/>
      <c r="JQ611" s="4"/>
      <c r="JR611" s="6"/>
      <c r="JS611" s="4"/>
      <c r="JT611" s="6"/>
      <c r="JU611" s="5"/>
      <c r="JV611" s="5"/>
      <c r="JW611" s="4"/>
      <c r="JX611" s="6"/>
      <c r="JY611" s="4"/>
      <c r="JZ611" s="6"/>
      <c r="KA611" s="5"/>
      <c r="KB611" s="5"/>
      <c r="KC611" s="4"/>
      <c r="KD611" s="6"/>
      <c r="KE611" s="4"/>
      <c r="KF611" s="6"/>
      <c r="KG611" s="5"/>
      <c r="KH611" s="5"/>
      <c r="KI611" s="4"/>
      <c r="KJ611" s="6"/>
      <c r="KK611" s="4"/>
      <c r="KL611" s="6"/>
      <c r="KM611" s="5"/>
      <c r="KN611" s="5"/>
    </row>
    <row r="612">
      <c r="A612" s="3" t="s">
        <v>85</v>
      </c>
      <c r="B612" s="3" t="s">
        <v>587</v>
      </c>
      <c r="C612" s="3" t="s">
        <v>87</v>
      </c>
      <c r="D612" s="3" t="s">
        <v>439</v>
      </c>
      <c r="E612" s="3" t="s">
        <v>304</v>
      </c>
      <c r="F612" s="3" t="s">
        <v>602</v>
      </c>
      <c r="G612" s="3" t="s">
        <v>603</v>
      </c>
      <c r="H612" s="3" t="s">
        <v>129</v>
      </c>
      <c r="I612" s="3" t="s">
        <v>1311</v>
      </c>
      <c r="J612" s="3" t="s">
        <v>1319</v>
      </c>
      <c r="K612" s="4">
        <v>1043</v>
      </c>
      <c r="L612" s="4">
        <f>=ROUNDDOWN(10.9558823529412,0)</f>
      </c>
      <c r="M612" s="4">
        <v>1650</v>
      </c>
      <c r="N612" s="5">
        <v>1</v>
      </c>
      <c r="O612" s="4"/>
      <c r="P612" s="4">
        <f>=ROUNDDOWN({0},0)</f>
      </c>
      <c r="Q612" s="4"/>
      <c r="R612" s="5"/>
      <c r="S612" s="4">
        <v>75</v>
      </c>
      <c r="T612" s="6">
        <v>2668.02</v>
      </c>
      <c r="U612" s="4"/>
      <c r="V612" s="6"/>
      <c r="W612" s="5"/>
      <c r="X612" s="5"/>
      <c r="Y612" s="4">
        <v>34</v>
      </c>
      <c r="Z612" s="6">
        <v>1140.36</v>
      </c>
      <c r="AA612" s="4"/>
      <c r="AB612" s="6"/>
      <c r="AC612" s="5"/>
      <c r="AD612" s="5"/>
      <c r="AE612" s="4">
        <v>3</v>
      </c>
      <c r="AF612" s="6">
        <v>71.82</v>
      </c>
      <c r="AG612" s="4"/>
      <c r="AH612" s="6"/>
      <c r="AI612" s="5"/>
      <c r="AJ612" s="5"/>
      <c r="AK612" s="4">
        <v>2</v>
      </c>
      <c r="AL612" s="6">
        <v>68.04</v>
      </c>
      <c r="AM612" s="4"/>
      <c r="AN612" s="6"/>
      <c r="AO612" s="5"/>
      <c r="AP612" s="5"/>
      <c r="AQ612" s="4">
        <v>4</v>
      </c>
      <c r="AR612" s="6">
        <v>118.53</v>
      </c>
      <c r="AS612" s="4"/>
      <c r="AT612" s="6"/>
      <c r="AU612" s="5"/>
      <c r="AV612" s="5"/>
      <c r="AW612" s="4">
        <v>2</v>
      </c>
      <c r="AX612" s="6">
        <v>58.21</v>
      </c>
      <c r="AY612" s="4"/>
      <c r="AZ612" s="6"/>
      <c r="BA612" s="5"/>
      <c r="BB612" s="5"/>
      <c r="BC612" s="4"/>
      <c r="BD612" s="6"/>
      <c r="BE612" s="4"/>
      <c r="BF612" s="6"/>
      <c r="BG612" s="5"/>
      <c r="BH612" s="5"/>
      <c r="BI612" s="4">
        <v>1</v>
      </c>
      <c r="BJ612" s="6">
        <v>33.12</v>
      </c>
      <c r="BK612" s="4"/>
      <c r="BL612" s="6"/>
      <c r="BM612" s="5"/>
      <c r="BN612" s="5"/>
      <c r="BO612" s="4"/>
      <c r="BP612" s="6"/>
      <c r="BQ612" s="4"/>
      <c r="BR612" s="6"/>
      <c r="BS612" s="5"/>
      <c r="BT612" s="5"/>
      <c r="BU612" s="4">
        <v>4</v>
      </c>
      <c r="BV612" s="6">
        <v>110.4</v>
      </c>
      <c r="BW612" s="4"/>
      <c r="BX612" s="6"/>
      <c r="BY612" s="5"/>
      <c r="BZ612" s="5"/>
      <c r="CA612" s="4"/>
      <c r="CB612" s="6"/>
      <c r="CC612" s="4"/>
      <c r="CD612" s="6"/>
      <c r="CE612" s="5"/>
      <c r="CF612" s="5"/>
      <c r="CG612" s="4">
        <v>13</v>
      </c>
      <c r="CH612" s="6">
        <v>421.86</v>
      </c>
      <c r="CI612" s="4"/>
      <c r="CJ612" s="6"/>
      <c r="CK612" s="5"/>
      <c r="CL612" s="5"/>
      <c r="CM612" s="4">
        <v>12</v>
      </c>
      <c r="CN612" s="6">
        <v>645.68</v>
      </c>
      <c r="CO612" s="4"/>
      <c r="CP612" s="6"/>
      <c r="CQ612" s="5"/>
      <c r="CR612" s="5"/>
      <c r="CS612" s="4"/>
      <c r="CT612" s="6"/>
      <c r="CU612" s="4"/>
      <c r="CV612" s="6"/>
      <c r="CW612" s="5"/>
      <c r="CX612" s="5"/>
      <c r="CY612" s="4"/>
      <c r="CZ612" s="6"/>
      <c r="DA612" s="4"/>
      <c r="DB612" s="6"/>
      <c r="DC612" s="5"/>
      <c r="DD612" s="5"/>
      <c r="DE612" s="4"/>
      <c r="DF612" s="6"/>
      <c r="DG612" s="4"/>
      <c r="DH612" s="6"/>
      <c r="DI612" s="5"/>
      <c r="DJ612" s="5"/>
      <c r="DK612" s="4"/>
      <c r="DL612" s="6"/>
      <c r="DM612" s="4"/>
      <c r="DN612" s="6"/>
      <c r="DO612" s="5"/>
      <c r="DP612" s="5"/>
      <c r="DQ612" s="4"/>
      <c r="DR612" s="6"/>
      <c r="DS612" s="4"/>
      <c r="DT612" s="6"/>
      <c r="DU612" s="5"/>
      <c r="DV612" s="5"/>
      <c r="DW612" s="4"/>
      <c r="DX612" s="6"/>
      <c r="DY612" s="4"/>
      <c r="DZ612" s="6"/>
      <c r="EA612" s="5"/>
      <c r="EB612" s="5"/>
      <c r="EC612" s="4"/>
      <c r="ED612" s="6"/>
      <c r="EE612" s="4"/>
      <c r="EF612" s="6"/>
      <c r="EG612" s="5"/>
      <c r="EH612" s="5"/>
      <c r="EI612" s="4"/>
      <c r="EJ612" s="6"/>
      <c r="EK612" s="4"/>
      <c r="EL612" s="6"/>
      <c r="EM612" s="5"/>
      <c r="EN612" s="5"/>
      <c r="EO612" s="4"/>
      <c r="EP612" s="6"/>
      <c r="EQ612" s="4"/>
      <c r="ER612" s="6"/>
      <c r="ES612" s="5"/>
      <c r="ET612" s="5"/>
      <c r="EU612" s="4"/>
      <c r="EV612" s="6"/>
      <c r="EW612" s="4"/>
      <c r="EX612" s="6"/>
      <c r="EY612" s="5"/>
      <c r="EZ612" s="5"/>
      <c r="FA612" s="4"/>
      <c r="FB612" s="6"/>
      <c r="FC612" s="4"/>
      <c r="FD612" s="6"/>
      <c r="FE612" s="5"/>
      <c r="FF612" s="5"/>
      <c r="FG612" s="4"/>
      <c r="FH612" s="6"/>
      <c r="FI612" s="4"/>
      <c r="FJ612" s="6"/>
      <c r="FK612" s="5"/>
      <c r="FL612" s="5"/>
      <c r="FM612" s="4"/>
      <c r="FN612" s="6"/>
      <c r="FO612" s="4"/>
      <c r="FP612" s="6"/>
      <c r="FQ612" s="5"/>
      <c r="FR612" s="5"/>
      <c r="FS612" s="4"/>
      <c r="FT612" s="6"/>
      <c r="FU612" s="4"/>
      <c r="FV612" s="6"/>
      <c r="FW612" s="5"/>
      <c r="FX612" s="5"/>
      <c r="FY612" s="4"/>
      <c r="FZ612" s="6"/>
      <c r="GA612" s="4"/>
      <c r="GB612" s="6"/>
      <c r="GC612" s="5"/>
      <c r="GD612" s="5"/>
      <c r="GE612" s="4"/>
      <c r="GF612" s="6"/>
      <c r="GG612" s="4"/>
      <c r="GH612" s="6"/>
      <c r="GI612" s="5"/>
      <c r="GJ612" s="5"/>
      <c r="GK612" s="4"/>
      <c r="GL612" s="6"/>
      <c r="GM612" s="4"/>
      <c r="GN612" s="6"/>
      <c r="GO612" s="5"/>
      <c r="GP612" s="5"/>
      <c r="GQ612" s="4"/>
      <c r="GR612" s="6"/>
      <c r="GS612" s="4"/>
      <c r="GT612" s="6"/>
      <c r="GU612" s="5"/>
      <c r="GV612" s="5"/>
      <c r="GW612" s="4"/>
      <c r="GX612" s="6"/>
      <c r="GY612" s="4"/>
      <c r="GZ612" s="6"/>
      <c r="HA612" s="5"/>
      <c r="HB612" s="5"/>
      <c r="HC612" s="4"/>
      <c r="HD612" s="6"/>
      <c r="HE612" s="4"/>
      <c r="HF612" s="6"/>
      <c r="HG612" s="5"/>
      <c r="HH612" s="5"/>
      <c r="HI612" s="4"/>
      <c r="HJ612" s="6"/>
      <c r="HK612" s="4"/>
      <c r="HL612" s="6"/>
      <c r="HM612" s="5"/>
      <c r="HN612" s="5"/>
      <c r="HO612" s="4"/>
      <c r="HP612" s="6"/>
      <c r="HQ612" s="4"/>
      <c r="HR612" s="6"/>
      <c r="HS612" s="5"/>
      <c r="HT612" s="5"/>
      <c r="HU612" s="4"/>
      <c r="HV612" s="6"/>
      <c r="HW612" s="4"/>
      <c r="HX612" s="6"/>
      <c r="HY612" s="5"/>
      <c r="HZ612" s="5"/>
      <c r="IA612" s="4"/>
      <c r="IB612" s="6"/>
      <c r="IC612" s="4"/>
      <c r="ID612" s="6"/>
      <c r="IE612" s="5"/>
      <c r="IF612" s="5"/>
      <c r="IG612" s="4"/>
      <c r="IH612" s="6"/>
      <c r="II612" s="4"/>
      <c r="IJ612" s="6"/>
      <c r="IK612" s="5"/>
      <c r="IL612" s="5"/>
      <c r="IM612" s="4"/>
      <c r="IN612" s="6"/>
      <c r="IO612" s="4"/>
      <c r="IP612" s="6"/>
      <c r="IQ612" s="5"/>
      <c r="IR612" s="5"/>
      <c r="IS612" s="4"/>
      <c r="IT612" s="6"/>
      <c r="IU612" s="4"/>
      <c r="IV612" s="6"/>
      <c r="IW612" s="5"/>
      <c r="IX612" s="5"/>
      <c r="IY612" s="4"/>
      <c r="IZ612" s="6"/>
      <c r="JA612" s="4"/>
      <c r="JB612" s="6"/>
      <c r="JC612" s="5"/>
      <c r="JD612" s="5"/>
      <c r="JE612" s="4"/>
      <c r="JF612" s="6"/>
      <c r="JG612" s="4"/>
      <c r="JH612" s="6"/>
      <c r="JI612" s="5"/>
      <c r="JJ612" s="5"/>
      <c r="JK612" s="4"/>
      <c r="JL612" s="6"/>
      <c r="JM612" s="4"/>
      <c r="JN612" s="6"/>
      <c r="JO612" s="5"/>
      <c r="JP612" s="5"/>
      <c r="JQ612" s="4"/>
      <c r="JR612" s="6"/>
      <c r="JS612" s="4"/>
      <c r="JT612" s="6"/>
      <c r="JU612" s="5"/>
      <c r="JV612" s="5"/>
      <c r="JW612" s="4"/>
      <c r="JX612" s="6"/>
      <c r="JY612" s="4"/>
      <c r="JZ612" s="6"/>
      <c r="KA612" s="5"/>
      <c r="KB612" s="5"/>
      <c r="KC612" s="4"/>
      <c r="KD612" s="6"/>
      <c r="KE612" s="4"/>
      <c r="KF612" s="6"/>
      <c r="KG612" s="5"/>
      <c r="KH612" s="5"/>
      <c r="KI612" s="4"/>
      <c r="KJ612" s="6"/>
      <c r="KK612" s="4"/>
      <c r="KL612" s="6"/>
      <c r="KM612" s="5"/>
      <c r="KN612" s="5"/>
    </row>
    <row r="613">
      <c r="A613" s="3" t="s">
        <v>85</v>
      </c>
      <c r="B613" s="3" t="s">
        <v>587</v>
      </c>
      <c r="C613" s="3" t="s">
        <v>87</v>
      </c>
      <c r="D613" s="3" t="s">
        <v>439</v>
      </c>
      <c r="E613" s="3" t="s">
        <v>304</v>
      </c>
      <c r="F613" s="3" t="s">
        <v>602</v>
      </c>
      <c r="G613" s="3" t="s">
        <v>603</v>
      </c>
      <c r="H613" s="3" t="s">
        <v>129</v>
      </c>
      <c r="I613" s="3" t="s">
        <v>1336</v>
      </c>
      <c r="J613" s="3" t="s">
        <v>1319</v>
      </c>
      <c r="K613" s="4">
        <v>2719</v>
      </c>
      <c r="L613" s="4">
        <f>=ROUNDDOWN(28.0309278350515,0)</f>
      </c>
      <c r="M613" s="4">
        <v>440</v>
      </c>
      <c r="N613" s="5">
        <v>1</v>
      </c>
      <c r="O613" s="4"/>
      <c r="P613" s="4">
        <f>=ROUNDDOWN({0},0)</f>
      </c>
      <c r="Q613" s="4"/>
      <c r="R613" s="5"/>
      <c r="S613" s="4">
        <v>68</v>
      </c>
      <c r="T613" s="6">
        <v>2247.62</v>
      </c>
      <c r="U613" s="4"/>
      <c r="V613" s="6"/>
      <c r="W613" s="5"/>
      <c r="X613" s="5"/>
      <c r="Y613" s="4">
        <v>37</v>
      </c>
      <c r="Z613" s="6">
        <v>1175.78</v>
      </c>
      <c r="AA613" s="4"/>
      <c r="AB613" s="6"/>
      <c r="AC613" s="5"/>
      <c r="AD613" s="5"/>
      <c r="AE613" s="4">
        <v>3</v>
      </c>
      <c r="AF613" s="6">
        <v>85.43</v>
      </c>
      <c r="AG613" s="4"/>
      <c r="AH613" s="6"/>
      <c r="AI613" s="5"/>
      <c r="AJ613" s="5"/>
      <c r="AK613" s="4">
        <v>3</v>
      </c>
      <c r="AL613" s="6">
        <v>92.54</v>
      </c>
      <c r="AM613" s="4"/>
      <c r="AN613" s="6"/>
      <c r="AO613" s="5"/>
      <c r="AP613" s="5"/>
      <c r="AQ613" s="4">
        <v>10</v>
      </c>
      <c r="AR613" s="6">
        <v>344.31</v>
      </c>
      <c r="AS613" s="4"/>
      <c r="AT613" s="6"/>
      <c r="AU613" s="5"/>
      <c r="AV613" s="5"/>
      <c r="AW613" s="4">
        <v>3</v>
      </c>
      <c r="AX613" s="6">
        <v>95.25</v>
      </c>
      <c r="AY613" s="4"/>
      <c r="AZ613" s="6"/>
      <c r="BA613" s="5"/>
      <c r="BB613" s="5"/>
      <c r="BC613" s="4">
        <v>1</v>
      </c>
      <c r="BD613" s="6">
        <v>64.99</v>
      </c>
      <c r="BE613" s="4"/>
      <c r="BF613" s="6"/>
      <c r="BG613" s="5"/>
      <c r="BH613" s="5"/>
      <c r="BI613" s="4">
        <v>4</v>
      </c>
      <c r="BJ613" s="6">
        <v>155.26</v>
      </c>
      <c r="BK613" s="4"/>
      <c r="BL613" s="6"/>
      <c r="BM613" s="5"/>
      <c r="BN613" s="5"/>
      <c r="BO613" s="4"/>
      <c r="BP613" s="6"/>
      <c r="BQ613" s="4"/>
      <c r="BR613" s="6"/>
      <c r="BS613" s="5"/>
      <c r="BT613" s="5"/>
      <c r="BU613" s="4"/>
      <c r="BV613" s="6"/>
      <c r="BW613" s="4"/>
      <c r="BX613" s="6"/>
      <c r="BY613" s="5"/>
      <c r="BZ613" s="5"/>
      <c r="CA613" s="4"/>
      <c r="CB613" s="6"/>
      <c r="CC613" s="4"/>
      <c r="CD613" s="6"/>
      <c r="CE613" s="5"/>
      <c r="CF613" s="5"/>
      <c r="CG613" s="4">
        <v>7</v>
      </c>
      <c r="CH613" s="6">
        <v>234.06</v>
      </c>
      <c r="CI613" s="4"/>
      <c r="CJ613" s="6"/>
      <c r="CK613" s="5"/>
      <c r="CL613" s="5"/>
      <c r="CM613" s="4"/>
      <c r="CN613" s="6"/>
      <c r="CO613" s="4"/>
      <c r="CP613" s="6"/>
      <c r="CQ613" s="5"/>
      <c r="CR613" s="5"/>
      <c r="CS613" s="4"/>
      <c r="CT613" s="6"/>
      <c r="CU613" s="4"/>
      <c r="CV613" s="6"/>
      <c r="CW613" s="5"/>
      <c r="CX613" s="5"/>
      <c r="CY613" s="4"/>
      <c r="CZ613" s="6"/>
      <c r="DA613" s="4"/>
      <c r="DB613" s="6"/>
      <c r="DC613" s="5"/>
      <c r="DD613" s="5"/>
      <c r="DE613" s="4"/>
      <c r="DF613" s="6"/>
      <c r="DG613" s="4"/>
      <c r="DH613" s="6"/>
      <c r="DI613" s="5"/>
      <c r="DJ613" s="5"/>
      <c r="DK613" s="4"/>
      <c r="DL613" s="6"/>
      <c r="DM613" s="4"/>
      <c r="DN613" s="6"/>
      <c r="DO613" s="5"/>
      <c r="DP613" s="5"/>
      <c r="DQ613" s="4"/>
      <c r="DR613" s="6"/>
      <c r="DS613" s="4"/>
      <c r="DT613" s="6"/>
      <c r="DU613" s="5"/>
      <c r="DV613" s="5"/>
      <c r="DW613" s="4"/>
      <c r="DX613" s="6"/>
      <c r="DY613" s="4"/>
      <c r="DZ613" s="6"/>
      <c r="EA613" s="5"/>
      <c r="EB613" s="5"/>
      <c r="EC613" s="4"/>
      <c r="ED613" s="6"/>
      <c r="EE613" s="4"/>
      <c r="EF613" s="6"/>
      <c r="EG613" s="5"/>
      <c r="EH613" s="5"/>
      <c r="EI613" s="4"/>
      <c r="EJ613" s="6"/>
      <c r="EK613" s="4"/>
      <c r="EL613" s="6"/>
      <c r="EM613" s="5"/>
      <c r="EN613" s="5"/>
      <c r="EO613" s="4"/>
      <c r="EP613" s="6"/>
      <c r="EQ613" s="4"/>
      <c r="ER613" s="6"/>
      <c r="ES613" s="5"/>
      <c r="ET613" s="5"/>
      <c r="EU613" s="4"/>
      <c r="EV613" s="6"/>
      <c r="EW613" s="4"/>
      <c r="EX613" s="6"/>
      <c r="EY613" s="5"/>
      <c r="EZ613" s="5"/>
      <c r="FA613" s="4"/>
      <c r="FB613" s="6"/>
      <c r="FC613" s="4"/>
      <c r="FD613" s="6"/>
      <c r="FE613" s="5"/>
      <c r="FF613" s="5"/>
      <c r="FG613" s="4"/>
      <c r="FH613" s="6"/>
      <c r="FI613" s="4"/>
      <c r="FJ613" s="6"/>
      <c r="FK613" s="5"/>
      <c r="FL613" s="5"/>
      <c r="FM613" s="4"/>
      <c r="FN613" s="6"/>
      <c r="FO613" s="4"/>
      <c r="FP613" s="6"/>
      <c r="FQ613" s="5"/>
      <c r="FR613" s="5"/>
      <c r="FS613" s="4"/>
      <c r="FT613" s="6"/>
      <c r="FU613" s="4"/>
      <c r="FV613" s="6"/>
      <c r="FW613" s="5"/>
      <c r="FX613" s="5"/>
      <c r="FY613" s="4"/>
      <c r="FZ613" s="6"/>
      <c r="GA613" s="4"/>
      <c r="GB613" s="6"/>
      <c r="GC613" s="5"/>
      <c r="GD613" s="5"/>
      <c r="GE613" s="4"/>
      <c r="GF613" s="6"/>
      <c r="GG613" s="4"/>
      <c r="GH613" s="6"/>
      <c r="GI613" s="5"/>
      <c r="GJ613" s="5"/>
      <c r="GK613" s="4"/>
      <c r="GL613" s="6"/>
      <c r="GM613" s="4"/>
      <c r="GN613" s="6"/>
      <c r="GO613" s="5"/>
      <c r="GP613" s="5"/>
      <c r="GQ613" s="4"/>
      <c r="GR613" s="6"/>
      <c r="GS613" s="4"/>
      <c r="GT613" s="6"/>
      <c r="GU613" s="5"/>
      <c r="GV613" s="5"/>
      <c r="GW613" s="4"/>
      <c r="GX613" s="6"/>
      <c r="GY613" s="4"/>
      <c r="GZ613" s="6"/>
      <c r="HA613" s="5"/>
      <c r="HB613" s="5"/>
      <c r="HC613" s="4"/>
      <c r="HD613" s="6"/>
      <c r="HE613" s="4"/>
      <c r="HF613" s="6"/>
      <c r="HG613" s="5"/>
      <c r="HH613" s="5"/>
      <c r="HI613" s="4"/>
      <c r="HJ613" s="6"/>
      <c r="HK613" s="4"/>
      <c r="HL613" s="6"/>
      <c r="HM613" s="5"/>
      <c r="HN613" s="5"/>
      <c r="HO613" s="4"/>
      <c r="HP613" s="6"/>
      <c r="HQ613" s="4"/>
      <c r="HR613" s="6"/>
      <c r="HS613" s="5"/>
      <c r="HT613" s="5"/>
      <c r="HU613" s="4"/>
      <c r="HV613" s="6"/>
      <c r="HW613" s="4"/>
      <c r="HX613" s="6"/>
      <c r="HY613" s="5"/>
      <c r="HZ613" s="5"/>
      <c r="IA613" s="4"/>
      <c r="IB613" s="6"/>
      <c r="IC613" s="4"/>
      <c r="ID613" s="6"/>
      <c r="IE613" s="5"/>
      <c r="IF613" s="5"/>
      <c r="IG613" s="4"/>
      <c r="IH613" s="6"/>
      <c r="II613" s="4"/>
      <c r="IJ613" s="6"/>
      <c r="IK613" s="5"/>
      <c r="IL613" s="5"/>
      <c r="IM613" s="4"/>
      <c r="IN613" s="6"/>
      <c r="IO613" s="4"/>
      <c r="IP613" s="6"/>
      <c r="IQ613" s="5"/>
      <c r="IR613" s="5"/>
      <c r="IS613" s="4"/>
      <c r="IT613" s="6"/>
      <c r="IU613" s="4"/>
      <c r="IV613" s="6"/>
      <c r="IW613" s="5"/>
      <c r="IX613" s="5"/>
      <c r="IY613" s="4"/>
      <c r="IZ613" s="6"/>
      <c r="JA613" s="4"/>
      <c r="JB613" s="6"/>
      <c r="JC613" s="5"/>
      <c r="JD613" s="5"/>
      <c r="JE613" s="4"/>
      <c r="JF613" s="6"/>
      <c r="JG613" s="4"/>
      <c r="JH613" s="6"/>
      <c r="JI613" s="5"/>
      <c r="JJ613" s="5"/>
      <c r="JK613" s="4"/>
      <c r="JL613" s="6"/>
      <c r="JM613" s="4"/>
      <c r="JN613" s="6"/>
      <c r="JO613" s="5"/>
      <c r="JP613" s="5"/>
      <c r="JQ613" s="4"/>
      <c r="JR613" s="6"/>
      <c r="JS613" s="4"/>
      <c r="JT613" s="6"/>
      <c r="JU613" s="5"/>
      <c r="JV613" s="5"/>
      <c r="JW613" s="4"/>
      <c r="JX613" s="6"/>
      <c r="JY613" s="4"/>
      <c r="JZ613" s="6"/>
      <c r="KA613" s="5"/>
      <c r="KB613" s="5"/>
      <c r="KC613" s="4"/>
      <c r="KD613" s="6"/>
      <c r="KE613" s="4"/>
      <c r="KF613" s="6"/>
      <c r="KG613" s="5"/>
      <c r="KH613" s="5"/>
      <c r="KI613" s="4"/>
      <c r="KJ613" s="6"/>
      <c r="KK613" s="4"/>
      <c r="KL613" s="6"/>
      <c r="KM613" s="5"/>
      <c r="KN613" s="5"/>
    </row>
    <row r="614">
      <c r="A614" s="3" t="s">
        <v>85</v>
      </c>
      <c r="B614" s="3" t="s">
        <v>587</v>
      </c>
      <c r="C614" s="3" t="s">
        <v>87</v>
      </c>
      <c r="D614" s="3" t="s">
        <v>439</v>
      </c>
      <c r="E614" s="3" t="s">
        <v>604</v>
      </c>
      <c r="F614" s="3" t="s">
        <v>605</v>
      </c>
      <c r="G614" s="3" t="s">
        <v>606</v>
      </c>
      <c r="H614" s="3" t="s">
        <v>129</v>
      </c>
      <c r="I614" s="3" t="s">
        <v>1311</v>
      </c>
      <c r="J614" s="3" t="s">
        <v>1332</v>
      </c>
      <c r="K614" s="4">
        <v>2448</v>
      </c>
      <c r="L614" s="4">
        <f>=ROUNDDOWN(34.4788732394366,0)</f>
      </c>
      <c r="M614" s="4"/>
      <c r="N614" s="5">
        <v>0.8333</v>
      </c>
      <c r="O614" s="4"/>
      <c r="P614" s="4">
        <f>=ROUNDDOWN({0},0)</f>
      </c>
      <c r="Q614" s="4"/>
      <c r="R614" s="5"/>
      <c r="S614" s="4">
        <v>70</v>
      </c>
      <c r="T614" s="6">
        <v>3579.08</v>
      </c>
      <c r="U614" s="4"/>
      <c r="V614" s="6"/>
      <c r="W614" s="5"/>
      <c r="X614" s="5"/>
      <c r="Y614" s="4">
        <v>10</v>
      </c>
      <c r="Z614" s="6">
        <v>566.95</v>
      </c>
      <c r="AA614" s="4"/>
      <c r="AB614" s="6"/>
      <c r="AC614" s="5"/>
      <c r="AD614" s="5"/>
      <c r="AE614" s="4">
        <v>21</v>
      </c>
      <c r="AF614" s="6">
        <v>960</v>
      </c>
      <c r="AG614" s="4"/>
      <c r="AH614" s="6"/>
      <c r="AI614" s="5"/>
      <c r="AJ614" s="5"/>
      <c r="AK614" s="4">
        <v>7</v>
      </c>
      <c r="AL614" s="6">
        <v>409.79</v>
      </c>
      <c r="AM614" s="4"/>
      <c r="AN614" s="6"/>
      <c r="AO614" s="5"/>
      <c r="AP614" s="5"/>
      <c r="AQ614" s="4">
        <v>20</v>
      </c>
      <c r="AR614" s="6">
        <v>1029.4</v>
      </c>
      <c r="AS614" s="4"/>
      <c r="AT614" s="6"/>
      <c r="AU614" s="5"/>
      <c r="AV614" s="5"/>
      <c r="AW614" s="4">
        <v>2</v>
      </c>
      <c r="AX614" s="6">
        <v>115.76</v>
      </c>
      <c r="AY614" s="4"/>
      <c r="AZ614" s="6"/>
      <c r="BA614" s="5"/>
      <c r="BB614" s="5"/>
      <c r="BC614" s="4"/>
      <c r="BD614" s="6"/>
      <c r="BE614" s="4"/>
      <c r="BF614" s="6"/>
      <c r="BG614" s="5"/>
      <c r="BH614" s="5"/>
      <c r="BI614" s="4">
        <v>2</v>
      </c>
      <c r="BJ614" s="6">
        <v>120.73</v>
      </c>
      <c r="BK614" s="4"/>
      <c r="BL614" s="6"/>
      <c r="BM614" s="5"/>
      <c r="BN614" s="5"/>
      <c r="BO614" s="4">
        <v>7</v>
      </c>
      <c r="BP614" s="6">
        <v>318.71</v>
      </c>
      <c r="BQ614" s="4"/>
      <c r="BR614" s="6"/>
      <c r="BS614" s="5"/>
      <c r="BT614" s="5"/>
      <c r="BU614" s="4"/>
      <c r="BV614" s="6"/>
      <c r="BW614" s="4"/>
      <c r="BX614" s="6"/>
      <c r="BY614" s="5"/>
      <c r="BZ614" s="5"/>
      <c r="CA614" s="4"/>
      <c r="CB614" s="6"/>
      <c r="CC614" s="4"/>
      <c r="CD614" s="6"/>
      <c r="CE614" s="5"/>
      <c r="CF614" s="5"/>
      <c r="CG614" s="4"/>
      <c r="CH614" s="6"/>
      <c r="CI614" s="4"/>
      <c r="CJ614" s="6"/>
      <c r="CK614" s="5"/>
      <c r="CL614" s="5"/>
      <c r="CM614" s="4"/>
      <c r="CN614" s="6"/>
      <c r="CO614" s="4"/>
      <c r="CP614" s="6"/>
      <c r="CQ614" s="5"/>
      <c r="CR614" s="5"/>
      <c r="CS614" s="4"/>
      <c r="CT614" s="6"/>
      <c r="CU614" s="4"/>
      <c r="CV614" s="6"/>
      <c r="CW614" s="5"/>
      <c r="CX614" s="5"/>
      <c r="CY614" s="4">
        <v>1</v>
      </c>
      <c r="CZ614" s="6">
        <v>57.74</v>
      </c>
      <c r="DA614" s="4"/>
      <c r="DB614" s="6"/>
      <c r="DC614" s="5"/>
      <c r="DD614" s="5"/>
      <c r="DE614" s="4"/>
      <c r="DF614" s="6"/>
      <c r="DG614" s="4"/>
      <c r="DH614" s="6"/>
      <c r="DI614" s="5"/>
      <c r="DJ614" s="5"/>
      <c r="DK614" s="4"/>
      <c r="DL614" s="6"/>
      <c r="DM614" s="4"/>
      <c r="DN614" s="6"/>
      <c r="DO614" s="5"/>
      <c r="DP614" s="5"/>
      <c r="DQ614" s="4"/>
      <c r="DR614" s="6"/>
      <c r="DS614" s="4"/>
      <c r="DT614" s="6"/>
      <c r="DU614" s="5"/>
      <c r="DV614" s="5"/>
      <c r="DW614" s="4"/>
      <c r="DX614" s="6"/>
      <c r="DY614" s="4"/>
      <c r="DZ614" s="6"/>
      <c r="EA614" s="5"/>
      <c r="EB614" s="5"/>
      <c r="EC614" s="4"/>
      <c r="ED614" s="6"/>
      <c r="EE614" s="4"/>
      <c r="EF614" s="6"/>
      <c r="EG614" s="5"/>
      <c r="EH614" s="5"/>
      <c r="EI614" s="4"/>
      <c r="EJ614" s="6"/>
      <c r="EK614" s="4"/>
      <c r="EL614" s="6"/>
      <c r="EM614" s="5"/>
      <c r="EN614" s="5"/>
      <c r="EO614" s="4"/>
      <c r="EP614" s="6"/>
      <c r="EQ614" s="4"/>
      <c r="ER614" s="6"/>
      <c r="ES614" s="5"/>
      <c r="ET614" s="5"/>
      <c r="EU614" s="4"/>
      <c r="EV614" s="6"/>
      <c r="EW614" s="4"/>
      <c r="EX614" s="6"/>
      <c r="EY614" s="5"/>
      <c r="EZ614" s="5"/>
      <c r="FA614" s="4"/>
      <c r="FB614" s="6"/>
      <c r="FC614" s="4"/>
      <c r="FD614" s="6"/>
      <c r="FE614" s="5"/>
      <c r="FF614" s="5"/>
      <c r="FG614" s="4"/>
      <c r="FH614" s="6"/>
      <c r="FI614" s="4"/>
      <c r="FJ614" s="6"/>
      <c r="FK614" s="5"/>
      <c r="FL614" s="5"/>
      <c r="FM614" s="4"/>
      <c r="FN614" s="6"/>
      <c r="FO614" s="4"/>
      <c r="FP614" s="6"/>
      <c r="FQ614" s="5"/>
      <c r="FR614" s="5"/>
      <c r="FS614" s="4"/>
      <c r="FT614" s="6"/>
      <c r="FU614" s="4"/>
      <c r="FV614" s="6"/>
      <c r="FW614" s="5"/>
      <c r="FX614" s="5"/>
      <c r="FY614" s="4"/>
      <c r="FZ614" s="6"/>
      <c r="GA614" s="4"/>
      <c r="GB614" s="6"/>
      <c r="GC614" s="5"/>
      <c r="GD614" s="5"/>
      <c r="GE614" s="4"/>
      <c r="GF614" s="6"/>
      <c r="GG614" s="4"/>
      <c r="GH614" s="6"/>
      <c r="GI614" s="5"/>
      <c r="GJ614" s="5"/>
      <c r="GK614" s="4"/>
      <c r="GL614" s="6"/>
      <c r="GM614" s="4"/>
      <c r="GN614" s="6"/>
      <c r="GO614" s="5"/>
      <c r="GP614" s="5"/>
      <c r="GQ614" s="4"/>
      <c r="GR614" s="6"/>
      <c r="GS614" s="4"/>
      <c r="GT614" s="6"/>
      <c r="GU614" s="5"/>
      <c r="GV614" s="5"/>
      <c r="GW614" s="4"/>
      <c r="GX614" s="6"/>
      <c r="GY614" s="4"/>
      <c r="GZ614" s="6"/>
      <c r="HA614" s="5"/>
      <c r="HB614" s="5"/>
      <c r="HC614" s="4"/>
      <c r="HD614" s="6"/>
      <c r="HE614" s="4"/>
      <c r="HF614" s="6"/>
      <c r="HG614" s="5"/>
      <c r="HH614" s="5"/>
      <c r="HI614" s="4"/>
      <c r="HJ614" s="6"/>
      <c r="HK614" s="4"/>
      <c r="HL614" s="6"/>
      <c r="HM614" s="5"/>
      <c r="HN614" s="5"/>
      <c r="HO614" s="4"/>
      <c r="HP614" s="6"/>
      <c r="HQ614" s="4"/>
      <c r="HR614" s="6"/>
      <c r="HS614" s="5"/>
      <c r="HT614" s="5"/>
      <c r="HU614" s="4"/>
      <c r="HV614" s="6"/>
      <c r="HW614" s="4"/>
      <c r="HX614" s="6"/>
      <c r="HY614" s="5"/>
      <c r="HZ614" s="5"/>
      <c r="IA614" s="4"/>
      <c r="IB614" s="6"/>
      <c r="IC614" s="4"/>
      <c r="ID614" s="6"/>
      <c r="IE614" s="5"/>
      <c r="IF614" s="5"/>
      <c r="IG614" s="4"/>
      <c r="IH614" s="6"/>
      <c r="II614" s="4"/>
      <c r="IJ614" s="6"/>
      <c r="IK614" s="5"/>
      <c r="IL614" s="5"/>
      <c r="IM614" s="4"/>
      <c r="IN614" s="6"/>
      <c r="IO614" s="4"/>
      <c r="IP614" s="6"/>
      <c r="IQ614" s="5"/>
      <c r="IR614" s="5"/>
      <c r="IS614" s="4"/>
      <c r="IT614" s="6"/>
      <c r="IU614" s="4"/>
      <c r="IV614" s="6"/>
      <c r="IW614" s="5"/>
      <c r="IX614" s="5"/>
      <c r="IY614" s="4"/>
      <c r="IZ614" s="6"/>
      <c r="JA614" s="4"/>
      <c r="JB614" s="6"/>
      <c r="JC614" s="5"/>
      <c r="JD614" s="5"/>
      <c r="JE614" s="4"/>
      <c r="JF614" s="6"/>
      <c r="JG614" s="4"/>
      <c r="JH614" s="6"/>
      <c r="JI614" s="5"/>
      <c r="JJ614" s="5"/>
      <c r="JK614" s="4"/>
      <c r="JL614" s="6"/>
      <c r="JM614" s="4"/>
      <c r="JN614" s="6"/>
      <c r="JO614" s="5"/>
      <c r="JP614" s="5"/>
      <c r="JQ614" s="4"/>
      <c r="JR614" s="6"/>
      <c r="JS614" s="4"/>
      <c r="JT614" s="6"/>
      <c r="JU614" s="5"/>
      <c r="JV614" s="5"/>
      <c r="JW614" s="4"/>
      <c r="JX614" s="6"/>
      <c r="JY614" s="4"/>
      <c r="JZ614" s="6"/>
      <c r="KA614" s="5"/>
      <c r="KB614" s="5"/>
      <c r="KC614" s="4"/>
      <c r="KD614" s="6"/>
      <c r="KE614" s="4"/>
      <c r="KF614" s="6"/>
      <c r="KG614" s="5"/>
      <c r="KH614" s="5"/>
      <c r="KI614" s="4"/>
      <c r="KJ614" s="6"/>
      <c r="KK614" s="4"/>
      <c r="KL614" s="6"/>
      <c r="KM614" s="5"/>
      <c r="KN614" s="5"/>
    </row>
    <row r="615">
      <c r="A615" s="3" t="s">
        <v>85</v>
      </c>
      <c r="B615" s="3" t="s">
        <v>587</v>
      </c>
      <c r="C615" s="3" t="s">
        <v>87</v>
      </c>
      <c r="D615" s="3" t="s">
        <v>439</v>
      </c>
      <c r="E615" s="3" t="s">
        <v>607</v>
      </c>
      <c r="F615" s="3" t="s">
        <v>608</v>
      </c>
      <c r="G615" s="3" t="s">
        <v>609</v>
      </c>
      <c r="H615" s="3" t="s">
        <v>129</v>
      </c>
      <c r="I615" s="3" t="s">
        <v>1320</v>
      </c>
      <c r="J615" s="3" t="s">
        <v>1319</v>
      </c>
      <c r="K615" s="4">
        <v>858</v>
      </c>
      <c r="L615" s="4">
        <f>=ROUNDDOWN(31.7777777777778,0)</f>
      </c>
      <c r="M615" s="4">
        <v>250</v>
      </c>
      <c r="N615" s="5">
        <v>1</v>
      </c>
      <c r="O615" s="4"/>
      <c r="P615" s="4">
        <f>=ROUNDDOWN({0},0)</f>
      </c>
      <c r="Q615" s="4"/>
      <c r="R615" s="5"/>
      <c r="S615" s="4">
        <v>30</v>
      </c>
      <c r="T615" s="6">
        <v>1993.61</v>
      </c>
      <c r="U615" s="4"/>
      <c r="V615" s="6"/>
      <c r="W615" s="5"/>
      <c r="X615" s="5"/>
      <c r="Y615" s="4"/>
      <c r="Z615" s="6"/>
      <c r="AA615" s="4"/>
      <c r="AB615" s="6"/>
      <c r="AC615" s="5"/>
      <c r="AD615" s="5"/>
      <c r="AE615" s="4">
        <v>5</v>
      </c>
      <c r="AF615" s="6">
        <v>290.68</v>
      </c>
      <c r="AG615" s="4"/>
      <c r="AH615" s="6"/>
      <c r="AI615" s="5"/>
      <c r="AJ615" s="5"/>
      <c r="AK615" s="4">
        <v>3</v>
      </c>
      <c r="AL615" s="6">
        <v>225.93</v>
      </c>
      <c r="AM615" s="4"/>
      <c r="AN615" s="6"/>
      <c r="AO615" s="5"/>
      <c r="AP615" s="5"/>
      <c r="AQ615" s="4">
        <v>4</v>
      </c>
      <c r="AR615" s="6">
        <v>275.36</v>
      </c>
      <c r="AS615" s="4"/>
      <c r="AT615" s="6"/>
      <c r="AU615" s="5"/>
      <c r="AV615" s="5"/>
      <c r="AW615" s="4">
        <v>4</v>
      </c>
      <c r="AX615" s="6">
        <v>267.44</v>
      </c>
      <c r="AY615" s="4"/>
      <c r="AZ615" s="6"/>
      <c r="BA615" s="5"/>
      <c r="BB615" s="5"/>
      <c r="BC615" s="4"/>
      <c r="BD615" s="6"/>
      <c r="BE615" s="4"/>
      <c r="BF615" s="6"/>
      <c r="BG615" s="5"/>
      <c r="BH615" s="5"/>
      <c r="BI615" s="4">
        <v>9</v>
      </c>
      <c r="BJ615" s="6">
        <v>600.03</v>
      </c>
      <c r="BK615" s="4"/>
      <c r="BL615" s="6"/>
      <c r="BM615" s="5"/>
      <c r="BN615" s="5"/>
      <c r="BO615" s="4"/>
      <c r="BP615" s="6"/>
      <c r="BQ615" s="4"/>
      <c r="BR615" s="6"/>
      <c r="BS615" s="5"/>
      <c r="BT615" s="5"/>
      <c r="BU615" s="4">
        <v>1</v>
      </c>
      <c r="BV615" s="6">
        <v>64.39</v>
      </c>
      <c r="BW615" s="4"/>
      <c r="BX615" s="6"/>
      <c r="BY615" s="5"/>
      <c r="BZ615" s="5"/>
      <c r="CA615" s="4"/>
      <c r="CB615" s="6"/>
      <c r="CC615" s="4"/>
      <c r="CD615" s="6"/>
      <c r="CE615" s="5"/>
      <c r="CF615" s="5"/>
      <c r="CG615" s="4"/>
      <c r="CH615" s="6"/>
      <c r="CI615" s="4"/>
      <c r="CJ615" s="6"/>
      <c r="CK615" s="5"/>
      <c r="CL615" s="5"/>
      <c r="CM615" s="4"/>
      <c r="CN615" s="6"/>
      <c r="CO615" s="4"/>
      <c r="CP615" s="6"/>
      <c r="CQ615" s="5"/>
      <c r="CR615" s="5"/>
      <c r="CS615" s="4">
        <v>1</v>
      </c>
      <c r="CT615" s="6">
        <v>73.25</v>
      </c>
      <c r="CU615" s="4"/>
      <c r="CV615" s="6"/>
      <c r="CW615" s="5"/>
      <c r="CX615" s="5"/>
      <c r="CY615" s="4">
        <v>3</v>
      </c>
      <c r="CZ615" s="6">
        <v>196.53</v>
      </c>
      <c r="DA615" s="4"/>
      <c r="DB615" s="6"/>
      <c r="DC615" s="5"/>
      <c r="DD615" s="5"/>
      <c r="DE615" s="4"/>
      <c r="DF615" s="6"/>
      <c r="DG615" s="4"/>
      <c r="DH615" s="6"/>
      <c r="DI615" s="5"/>
      <c r="DJ615" s="5"/>
      <c r="DK615" s="4"/>
      <c r="DL615" s="6"/>
      <c r="DM615" s="4"/>
      <c r="DN615" s="6"/>
      <c r="DO615" s="5"/>
      <c r="DP615" s="5"/>
      <c r="DQ615" s="4"/>
      <c r="DR615" s="6"/>
      <c r="DS615" s="4"/>
      <c r="DT615" s="6"/>
      <c r="DU615" s="5"/>
      <c r="DV615" s="5"/>
      <c r="DW615" s="4"/>
      <c r="DX615" s="6"/>
      <c r="DY615" s="4"/>
      <c r="DZ615" s="6"/>
      <c r="EA615" s="5"/>
      <c r="EB615" s="5"/>
      <c r="EC615" s="4"/>
      <c r="ED615" s="6"/>
      <c r="EE615" s="4"/>
      <c r="EF615" s="6"/>
      <c r="EG615" s="5"/>
      <c r="EH615" s="5"/>
      <c r="EI615" s="4"/>
      <c r="EJ615" s="6"/>
      <c r="EK615" s="4"/>
      <c r="EL615" s="6"/>
      <c r="EM615" s="5"/>
      <c r="EN615" s="5"/>
      <c r="EO615" s="4"/>
      <c r="EP615" s="6"/>
      <c r="EQ615" s="4"/>
      <c r="ER615" s="6"/>
      <c r="ES615" s="5"/>
      <c r="ET615" s="5"/>
      <c r="EU615" s="4"/>
      <c r="EV615" s="6"/>
      <c r="EW615" s="4"/>
      <c r="EX615" s="6"/>
      <c r="EY615" s="5"/>
      <c r="EZ615" s="5"/>
      <c r="FA615" s="4"/>
      <c r="FB615" s="6"/>
      <c r="FC615" s="4"/>
      <c r="FD615" s="6"/>
      <c r="FE615" s="5"/>
      <c r="FF615" s="5"/>
      <c r="FG615" s="4"/>
      <c r="FH615" s="6"/>
      <c r="FI615" s="4"/>
      <c r="FJ615" s="6"/>
      <c r="FK615" s="5"/>
      <c r="FL615" s="5"/>
      <c r="FM615" s="4"/>
      <c r="FN615" s="6"/>
      <c r="FO615" s="4"/>
      <c r="FP615" s="6"/>
      <c r="FQ615" s="5"/>
      <c r="FR615" s="5"/>
      <c r="FS615" s="4"/>
      <c r="FT615" s="6"/>
      <c r="FU615" s="4"/>
      <c r="FV615" s="6"/>
      <c r="FW615" s="5"/>
      <c r="FX615" s="5"/>
      <c r="FY615" s="4"/>
      <c r="FZ615" s="6"/>
      <c r="GA615" s="4"/>
      <c r="GB615" s="6"/>
      <c r="GC615" s="5"/>
      <c r="GD615" s="5"/>
      <c r="GE615" s="4"/>
      <c r="GF615" s="6"/>
      <c r="GG615" s="4"/>
      <c r="GH615" s="6"/>
      <c r="GI615" s="5"/>
      <c r="GJ615" s="5"/>
      <c r="GK615" s="4"/>
      <c r="GL615" s="6"/>
      <c r="GM615" s="4"/>
      <c r="GN615" s="6"/>
      <c r="GO615" s="5"/>
      <c r="GP615" s="5"/>
      <c r="GQ615" s="4"/>
      <c r="GR615" s="6"/>
      <c r="GS615" s="4"/>
      <c r="GT615" s="6"/>
      <c r="GU615" s="5"/>
      <c r="GV615" s="5"/>
      <c r="GW615" s="4"/>
      <c r="GX615" s="6"/>
      <c r="GY615" s="4"/>
      <c r="GZ615" s="6"/>
      <c r="HA615" s="5"/>
      <c r="HB615" s="5"/>
      <c r="HC615" s="4"/>
      <c r="HD615" s="6"/>
      <c r="HE615" s="4"/>
      <c r="HF615" s="6"/>
      <c r="HG615" s="5"/>
      <c r="HH615" s="5"/>
      <c r="HI615" s="4"/>
      <c r="HJ615" s="6"/>
      <c r="HK615" s="4"/>
      <c r="HL615" s="6"/>
      <c r="HM615" s="5"/>
      <c r="HN615" s="5"/>
      <c r="HO615" s="4"/>
      <c r="HP615" s="6"/>
      <c r="HQ615" s="4"/>
      <c r="HR615" s="6"/>
      <c r="HS615" s="5"/>
      <c r="HT615" s="5"/>
      <c r="HU615" s="4"/>
      <c r="HV615" s="6"/>
      <c r="HW615" s="4"/>
      <c r="HX615" s="6"/>
      <c r="HY615" s="5"/>
      <c r="HZ615" s="5"/>
      <c r="IA615" s="4"/>
      <c r="IB615" s="6"/>
      <c r="IC615" s="4"/>
      <c r="ID615" s="6"/>
      <c r="IE615" s="5"/>
      <c r="IF615" s="5"/>
      <c r="IG615" s="4"/>
      <c r="IH615" s="6"/>
      <c r="II615" s="4"/>
      <c r="IJ615" s="6"/>
      <c r="IK615" s="5"/>
      <c r="IL615" s="5"/>
      <c r="IM615" s="4"/>
      <c r="IN615" s="6"/>
      <c r="IO615" s="4"/>
      <c r="IP615" s="6"/>
      <c r="IQ615" s="5"/>
      <c r="IR615" s="5"/>
      <c r="IS615" s="4"/>
      <c r="IT615" s="6"/>
      <c r="IU615" s="4"/>
      <c r="IV615" s="6"/>
      <c r="IW615" s="5"/>
      <c r="IX615" s="5"/>
      <c r="IY615" s="4"/>
      <c r="IZ615" s="6"/>
      <c r="JA615" s="4"/>
      <c r="JB615" s="6"/>
      <c r="JC615" s="5"/>
      <c r="JD615" s="5"/>
      <c r="JE615" s="4"/>
      <c r="JF615" s="6"/>
      <c r="JG615" s="4"/>
      <c r="JH615" s="6"/>
      <c r="JI615" s="5"/>
      <c r="JJ615" s="5"/>
      <c r="JK615" s="4"/>
      <c r="JL615" s="6"/>
      <c r="JM615" s="4"/>
      <c r="JN615" s="6"/>
      <c r="JO615" s="5"/>
      <c r="JP615" s="5"/>
      <c r="JQ615" s="4"/>
      <c r="JR615" s="6"/>
      <c r="JS615" s="4"/>
      <c r="JT615" s="6"/>
      <c r="JU615" s="5"/>
      <c r="JV615" s="5"/>
      <c r="JW615" s="4"/>
      <c r="JX615" s="6"/>
      <c r="JY615" s="4"/>
      <c r="JZ615" s="6"/>
      <c r="KA615" s="5"/>
      <c r="KB615" s="5"/>
      <c r="KC615" s="4"/>
      <c r="KD615" s="6"/>
      <c r="KE615" s="4"/>
      <c r="KF615" s="6"/>
      <c r="KG615" s="5"/>
      <c r="KH615" s="5"/>
      <c r="KI615" s="4"/>
      <c r="KJ615" s="6"/>
      <c r="KK615" s="4"/>
      <c r="KL615" s="6"/>
      <c r="KM615" s="5"/>
      <c r="KN615" s="5"/>
    </row>
    <row r="616">
      <c r="A616" s="3" t="s">
        <v>85</v>
      </c>
      <c r="B616" s="3" t="s">
        <v>587</v>
      </c>
      <c r="C616" s="3" t="s">
        <v>87</v>
      </c>
      <c r="D616" s="3" t="s">
        <v>439</v>
      </c>
      <c r="E616" s="3" t="s">
        <v>607</v>
      </c>
      <c r="F616" s="3" t="s">
        <v>608</v>
      </c>
      <c r="G616" s="3" t="s">
        <v>609</v>
      </c>
      <c r="H616" s="3" t="s">
        <v>129</v>
      </c>
      <c r="I616" s="3" t="s">
        <v>1335</v>
      </c>
      <c r="J616" s="3" t="s">
        <v>1319</v>
      </c>
      <c r="K616" s="4">
        <v>1005</v>
      </c>
      <c r="L616" s="4">
        <f>=ROUNDDOWN(20.9375,0)</f>
      </c>
      <c r="M616" s="4">
        <v>800</v>
      </c>
      <c r="N616" s="5">
        <v>1</v>
      </c>
      <c r="O616" s="4"/>
      <c r="P616" s="4">
        <f>=ROUNDDOWN({0},0)</f>
      </c>
      <c r="Q616" s="4"/>
      <c r="R616" s="5"/>
      <c r="S616" s="4">
        <v>25</v>
      </c>
      <c r="T616" s="6">
        <v>1559.96</v>
      </c>
      <c r="U616" s="4"/>
      <c r="V616" s="6"/>
      <c r="W616" s="5"/>
      <c r="X616" s="5"/>
      <c r="Y616" s="4">
        <v>4</v>
      </c>
      <c r="Z616" s="6">
        <v>242.85</v>
      </c>
      <c r="AA616" s="4"/>
      <c r="AB616" s="6"/>
      <c r="AC616" s="5"/>
      <c r="AD616" s="5"/>
      <c r="AE616" s="4">
        <v>13</v>
      </c>
      <c r="AF616" s="6">
        <v>763.3</v>
      </c>
      <c r="AG616" s="4"/>
      <c r="AH616" s="6"/>
      <c r="AI616" s="5"/>
      <c r="AJ616" s="5"/>
      <c r="AK616" s="4">
        <v>1</v>
      </c>
      <c r="AL616" s="6">
        <v>56.49</v>
      </c>
      <c r="AM616" s="4"/>
      <c r="AN616" s="6"/>
      <c r="AO616" s="5"/>
      <c r="AP616" s="5"/>
      <c r="AQ616" s="4">
        <v>4</v>
      </c>
      <c r="AR616" s="6">
        <v>264.56</v>
      </c>
      <c r="AS616" s="4"/>
      <c r="AT616" s="6"/>
      <c r="AU616" s="5"/>
      <c r="AV616" s="5"/>
      <c r="AW616" s="4"/>
      <c r="AX616" s="6"/>
      <c r="AY616" s="4"/>
      <c r="AZ616" s="6"/>
      <c r="BA616" s="5"/>
      <c r="BB616" s="5"/>
      <c r="BC616" s="4"/>
      <c r="BD616" s="6"/>
      <c r="BE616" s="4"/>
      <c r="BF616" s="6"/>
      <c r="BG616" s="5"/>
      <c r="BH616" s="5"/>
      <c r="BI616" s="4"/>
      <c r="BJ616" s="6"/>
      <c r="BK616" s="4"/>
      <c r="BL616" s="6"/>
      <c r="BM616" s="5"/>
      <c r="BN616" s="5"/>
      <c r="BO616" s="4">
        <v>3</v>
      </c>
      <c r="BP616" s="6">
        <v>232.76</v>
      </c>
      <c r="BQ616" s="4"/>
      <c r="BR616" s="6"/>
      <c r="BS616" s="5"/>
      <c r="BT616" s="5"/>
      <c r="BU616" s="4"/>
      <c r="BV616" s="6"/>
      <c r="BW616" s="4"/>
      <c r="BX616" s="6"/>
      <c r="BY616" s="5"/>
      <c r="BZ616" s="5"/>
      <c r="CA616" s="4"/>
      <c r="CB616" s="6"/>
      <c r="CC616" s="4"/>
      <c r="CD616" s="6"/>
      <c r="CE616" s="5"/>
      <c r="CF616" s="5"/>
      <c r="CG616" s="4"/>
      <c r="CH616" s="6"/>
      <c r="CI616" s="4"/>
      <c r="CJ616" s="6"/>
      <c r="CK616" s="5"/>
      <c r="CL616" s="5"/>
      <c r="CM616" s="4"/>
      <c r="CN616" s="6"/>
      <c r="CO616" s="4"/>
      <c r="CP616" s="6"/>
      <c r="CQ616" s="5"/>
      <c r="CR616" s="5"/>
      <c r="CS616" s="4"/>
      <c r="CT616" s="6"/>
      <c r="CU616" s="4"/>
      <c r="CV616" s="6"/>
      <c r="CW616" s="5"/>
      <c r="CX616" s="5"/>
      <c r="CY616" s="4"/>
      <c r="CZ616" s="6"/>
      <c r="DA616" s="4"/>
      <c r="DB616" s="6"/>
      <c r="DC616" s="5"/>
      <c r="DD616" s="5"/>
      <c r="DE616" s="4"/>
      <c r="DF616" s="6"/>
      <c r="DG616" s="4"/>
      <c r="DH616" s="6"/>
      <c r="DI616" s="5"/>
      <c r="DJ616" s="5"/>
      <c r="DK616" s="4"/>
      <c r="DL616" s="6"/>
      <c r="DM616" s="4"/>
      <c r="DN616" s="6"/>
      <c r="DO616" s="5"/>
      <c r="DP616" s="5"/>
      <c r="DQ616" s="4"/>
      <c r="DR616" s="6"/>
      <c r="DS616" s="4"/>
      <c r="DT616" s="6"/>
      <c r="DU616" s="5"/>
      <c r="DV616" s="5"/>
      <c r="DW616" s="4"/>
      <c r="DX616" s="6"/>
      <c r="DY616" s="4"/>
      <c r="DZ616" s="6"/>
      <c r="EA616" s="5"/>
      <c r="EB616" s="5"/>
      <c r="EC616" s="4"/>
      <c r="ED616" s="6"/>
      <c r="EE616" s="4"/>
      <c r="EF616" s="6"/>
      <c r="EG616" s="5"/>
      <c r="EH616" s="5"/>
      <c r="EI616" s="4"/>
      <c r="EJ616" s="6"/>
      <c r="EK616" s="4"/>
      <c r="EL616" s="6"/>
      <c r="EM616" s="5"/>
      <c r="EN616" s="5"/>
      <c r="EO616" s="4"/>
      <c r="EP616" s="6"/>
      <c r="EQ616" s="4"/>
      <c r="ER616" s="6"/>
      <c r="ES616" s="5"/>
      <c r="ET616" s="5"/>
      <c r="EU616" s="4"/>
      <c r="EV616" s="6"/>
      <c r="EW616" s="4"/>
      <c r="EX616" s="6"/>
      <c r="EY616" s="5"/>
      <c r="EZ616" s="5"/>
      <c r="FA616" s="4"/>
      <c r="FB616" s="6"/>
      <c r="FC616" s="4"/>
      <c r="FD616" s="6"/>
      <c r="FE616" s="5"/>
      <c r="FF616" s="5"/>
      <c r="FG616" s="4"/>
      <c r="FH616" s="6"/>
      <c r="FI616" s="4"/>
      <c r="FJ616" s="6"/>
      <c r="FK616" s="5"/>
      <c r="FL616" s="5"/>
      <c r="FM616" s="4"/>
      <c r="FN616" s="6"/>
      <c r="FO616" s="4"/>
      <c r="FP616" s="6"/>
      <c r="FQ616" s="5"/>
      <c r="FR616" s="5"/>
      <c r="FS616" s="4"/>
      <c r="FT616" s="6"/>
      <c r="FU616" s="4"/>
      <c r="FV616" s="6"/>
      <c r="FW616" s="5"/>
      <c r="FX616" s="5"/>
      <c r="FY616" s="4"/>
      <c r="FZ616" s="6"/>
      <c r="GA616" s="4"/>
      <c r="GB616" s="6"/>
      <c r="GC616" s="5"/>
      <c r="GD616" s="5"/>
      <c r="GE616" s="4"/>
      <c r="GF616" s="6"/>
      <c r="GG616" s="4"/>
      <c r="GH616" s="6"/>
      <c r="GI616" s="5"/>
      <c r="GJ616" s="5"/>
      <c r="GK616" s="4"/>
      <c r="GL616" s="6"/>
      <c r="GM616" s="4"/>
      <c r="GN616" s="6"/>
      <c r="GO616" s="5"/>
      <c r="GP616" s="5"/>
      <c r="GQ616" s="4"/>
      <c r="GR616" s="6"/>
      <c r="GS616" s="4"/>
      <c r="GT616" s="6"/>
      <c r="GU616" s="5"/>
      <c r="GV616" s="5"/>
      <c r="GW616" s="4"/>
      <c r="GX616" s="6"/>
      <c r="GY616" s="4"/>
      <c r="GZ616" s="6"/>
      <c r="HA616" s="5"/>
      <c r="HB616" s="5"/>
      <c r="HC616" s="4"/>
      <c r="HD616" s="6"/>
      <c r="HE616" s="4"/>
      <c r="HF616" s="6"/>
      <c r="HG616" s="5"/>
      <c r="HH616" s="5"/>
      <c r="HI616" s="4"/>
      <c r="HJ616" s="6"/>
      <c r="HK616" s="4"/>
      <c r="HL616" s="6"/>
      <c r="HM616" s="5"/>
      <c r="HN616" s="5"/>
      <c r="HO616" s="4"/>
      <c r="HP616" s="6"/>
      <c r="HQ616" s="4"/>
      <c r="HR616" s="6"/>
      <c r="HS616" s="5"/>
      <c r="HT616" s="5"/>
      <c r="HU616" s="4"/>
      <c r="HV616" s="6"/>
      <c r="HW616" s="4"/>
      <c r="HX616" s="6"/>
      <c r="HY616" s="5"/>
      <c r="HZ616" s="5"/>
      <c r="IA616" s="4"/>
      <c r="IB616" s="6"/>
      <c r="IC616" s="4"/>
      <c r="ID616" s="6"/>
      <c r="IE616" s="5"/>
      <c r="IF616" s="5"/>
      <c r="IG616" s="4"/>
      <c r="IH616" s="6"/>
      <c r="II616" s="4"/>
      <c r="IJ616" s="6"/>
      <c r="IK616" s="5"/>
      <c r="IL616" s="5"/>
      <c r="IM616" s="4"/>
      <c r="IN616" s="6"/>
      <c r="IO616" s="4"/>
      <c r="IP616" s="6"/>
      <c r="IQ616" s="5"/>
      <c r="IR616" s="5"/>
      <c r="IS616" s="4"/>
      <c r="IT616" s="6"/>
      <c r="IU616" s="4"/>
      <c r="IV616" s="6"/>
      <c r="IW616" s="5"/>
      <c r="IX616" s="5"/>
      <c r="IY616" s="4"/>
      <c r="IZ616" s="6"/>
      <c r="JA616" s="4"/>
      <c r="JB616" s="6"/>
      <c r="JC616" s="5"/>
      <c r="JD616" s="5"/>
      <c r="JE616" s="4"/>
      <c r="JF616" s="6"/>
      <c r="JG616" s="4"/>
      <c r="JH616" s="6"/>
      <c r="JI616" s="5"/>
      <c r="JJ616" s="5"/>
      <c r="JK616" s="4"/>
      <c r="JL616" s="6"/>
      <c r="JM616" s="4"/>
      <c r="JN616" s="6"/>
      <c r="JO616" s="5"/>
      <c r="JP616" s="5"/>
      <c r="JQ616" s="4"/>
      <c r="JR616" s="6"/>
      <c r="JS616" s="4"/>
      <c r="JT616" s="6"/>
      <c r="JU616" s="5"/>
      <c r="JV616" s="5"/>
      <c r="JW616" s="4"/>
      <c r="JX616" s="6"/>
      <c r="JY616" s="4"/>
      <c r="JZ616" s="6"/>
      <c r="KA616" s="5"/>
      <c r="KB616" s="5"/>
      <c r="KC616" s="4"/>
      <c r="KD616" s="6"/>
      <c r="KE616" s="4"/>
      <c r="KF616" s="6"/>
      <c r="KG616" s="5"/>
      <c r="KH616" s="5"/>
      <c r="KI616" s="4"/>
      <c r="KJ616" s="6"/>
      <c r="KK616" s="4"/>
      <c r="KL616" s="6"/>
      <c r="KM616" s="5"/>
      <c r="KN616" s="5"/>
    </row>
    <row r="617">
      <c r="A617" s="3" t="s">
        <v>85</v>
      </c>
      <c r="B617" s="3" t="s">
        <v>587</v>
      </c>
      <c r="C617" s="3" t="s">
        <v>87</v>
      </c>
      <c r="D617" s="3" t="s">
        <v>439</v>
      </c>
      <c r="E617" s="3" t="s">
        <v>607</v>
      </c>
      <c r="F617" s="3" t="s">
        <v>610</v>
      </c>
      <c r="G617" s="3" t="s">
        <v>609</v>
      </c>
      <c r="H617" s="3" t="s">
        <v>104</v>
      </c>
      <c r="I617" s="3" t="s">
        <v>1339</v>
      </c>
      <c r="J617" s="3" t="s">
        <v>1354</v>
      </c>
      <c r="K617" s="4"/>
      <c r="L617" s="4">
        <f>=ROUNDDOWN({0},0)</f>
      </c>
      <c r="M617" s="4"/>
      <c r="N617" s="5"/>
      <c r="O617" s="4"/>
      <c r="P617" s="4">
        <f>=ROUNDDOWN({0},0)</f>
      </c>
      <c r="Q617" s="4"/>
      <c r="R617" s="5"/>
      <c r="S617" s="4"/>
      <c r="T617" s="6"/>
      <c r="U617" s="4"/>
      <c r="V617" s="6"/>
      <c r="W617" s="5"/>
      <c r="X617" s="5"/>
      <c r="Y617" s="4"/>
      <c r="Z617" s="6"/>
      <c r="AA617" s="4"/>
      <c r="AB617" s="6"/>
      <c r="AC617" s="5"/>
      <c r="AD617" s="5"/>
      <c r="AE617" s="4"/>
      <c r="AF617" s="6"/>
      <c r="AG617" s="4"/>
      <c r="AH617" s="6"/>
      <c r="AI617" s="5"/>
      <c r="AJ617" s="5"/>
      <c r="AK617" s="4"/>
      <c r="AL617" s="6"/>
      <c r="AM617" s="4"/>
      <c r="AN617" s="6"/>
      <c r="AO617" s="5"/>
      <c r="AP617" s="5"/>
      <c r="AQ617" s="4"/>
      <c r="AR617" s="6"/>
      <c r="AS617" s="4"/>
      <c r="AT617" s="6"/>
      <c r="AU617" s="5"/>
      <c r="AV617" s="5"/>
      <c r="AW617" s="4"/>
      <c r="AX617" s="6"/>
      <c r="AY617" s="4"/>
      <c r="AZ617" s="6"/>
      <c r="BA617" s="5"/>
      <c r="BB617" s="5"/>
      <c r="BC617" s="4"/>
      <c r="BD617" s="6"/>
      <c r="BE617" s="4"/>
      <c r="BF617" s="6"/>
      <c r="BG617" s="5"/>
      <c r="BH617" s="5"/>
      <c r="BI617" s="4"/>
      <c r="BJ617" s="6"/>
      <c r="BK617" s="4"/>
      <c r="BL617" s="6"/>
      <c r="BM617" s="5"/>
      <c r="BN617" s="5"/>
      <c r="BO617" s="4"/>
      <c r="BP617" s="6"/>
      <c r="BQ617" s="4"/>
      <c r="BR617" s="6"/>
      <c r="BS617" s="5"/>
      <c r="BT617" s="5"/>
      <c r="BU617" s="4"/>
      <c r="BV617" s="6"/>
      <c r="BW617" s="4"/>
      <c r="BX617" s="6"/>
      <c r="BY617" s="5"/>
      <c r="BZ617" s="5"/>
      <c r="CA617" s="4"/>
      <c r="CB617" s="6"/>
      <c r="CC617" s="4"/>
      <c r="CD617" s="6"/>
      <c r="CE617" s="5"/>
      <c r="CF617" s="5"/>
      <c r="CG617" s="4"/>
      <c r="CH617" s="6"/>
      <c r="CI617" s="4"/>
      <c r="CJ617" s="6"/>
      <c r="CK617" s="5"/>
      <c r="CL617" s="5"/>
      <c r="CM617" s="4"/>
      <c r="CN617" s="6"/>
      <c r="CO617" s="4"/>
      <c r="CP617" s="6"/>
      <c r="CQ617" s="5"/>
      <c r="CR617" s="5"/>
      <c r="CS617" s="4"/>
      <c r="CT617" s="6"/>
      <c r="CU617" s="4"/>
      <c r="CV617" s="6"/>
      <c r="CW617" s="5"/>
      <c r="CX617" s="5"/>
      <c r="CY617" s="4"/>
      <c r="CZ617" s="6"/>
      <c r="DA617" s="4"/>
      <c r="DB617" s="6"/>
      <c r="DC617" s="5"/>
      <c r="DD617" s="5"/>
      <c r="DE617" s="4"/>
      <c r="DF617" s="6"/>
      <c r="DG617" s="4"/>
      <c r="DH617" s="6"/>
      <c r="DI617" s="5"/>
      <c r="DJ617" s="5"/>
      <c r="DK617" s="4"/>
      <c r="DL617" s="6"/>
      <c r="DM617" s="4"/>
      <c r="DN617" s="6"/>
      <c r="DO617" s="5"/>
      <c r="DP617" s="5"/>
      <c r="DQ617" s="4"/>
      <c r="DR617" s="6"/>
      <c r="DS617" s="4"/>
      <c r="DT617" s="6"/>
      <c r="DU617" s="5"/>
      <c r="DV617" s="5"/>
      <c r="DW617" s="4"/>
      <c r="DX617" s="6"/>
      <c r="DY617" s="4"/>
      <c r="DZ617" s="6"/>
      <c r="EA617" s="5"/>
      <c r="EB617" s="5"/>
      <c r="EC617" s="4"/>
      <c r="ED617" s="6"/>
      <c r="EE617" s="4"/>
      <c r="EF617" s="6"/>
      <c r="EG617" s="5"/>
      <c r="EH617" s="5"/>
      <c r="EI617" s="4"/>
      <c r="EJ617" s="6"/>
      <c r="EK617" s="4"/>
      <c r="EL617" s="6"/>
      <c r="EM617" s="5"/>
      <c r="EN617" s="5"/>
      <c r="EO617" s="4"/>
      <c r="EP617" s="6"/>
      <c r="EQ617" s="4"/>
      <c r="ER617" s="6"/>
      <c r="ES617" s="5"/>
      <c r="ET617" s="5"/>
      <c r="EU617" s="4"/>
      <c r="EV617" s="6"/>
      <c r="EW617" s="4"/>
      <c r="EX617" s="6"/>
      <c r="EY617" s="5"/>
      <c r="EZ617" s="5"/>
      <c r="FA617" s="4"/>
      <c r="FB617" s="6"/>
      <c r="FC617" s="4"/>
      <c r="FD617" s="6"/>
      <c r="FE617" s="5"/>
      <c r="FF617" s="5"/>
      <c r="FG617" s="4"/>
      <c r="FH617" s="6"/>
      <c r="FI617" s="4"/>
      <c r="FJ617" s="6"/>
      <c r="FK617" s="5"/>
      <c r="FL617" s="5"/>
      <c r="FM617" s="4"/>
      <c r="FN617" s="6"/>
      <c r="FO617" s="4"/>
      <c r="FP617" s="6"/>
      <c r="FQ617" s="5"/>
      <c r="FR617" s="5"/>
      <c r="FS617" s="4"/>
      <c r="FT617" s="6"/>
      <c r="FU617" s="4"/>
      <c r="FV617" s="6"/>
      <c r="FW617" s="5"/>
      <c r="FX617" s="5"/>
      <c r="FY617" s="4"/>
      <c r="FZ617" s="6"/>
      <c r="GA617" s="4"/>
      <c r="GB617" s="6"/>
      <c r="GC617" s="5"/>
      <c r="GD617" s="5"/>
      <c r="GE617" s="4"/>
      <c r="GF617" s="6"/>
      <c r="GG617" s="4"/>
      <c r="GH617" s="6"/>
      <c r="GI617" s="5"/>
      <c r="GJ617" s="5"/>
      <c r="GK617" s="4"/>
      <c r="GL617" s="6"/>
      <c r="GM617" s="4"/>
      <c r="GN617" s="6"/>
      <c r="GO617" s="5"/>
      <c r="GP617" s="5"/>
      <c r="GQ617" s="4"/>
      <c r="GR617" s="6"/>
      <c r="GS617" s="4"/>
      <c r="GT617" s="6"/>
      <c r="GU617" s="5"/>
      <c r="GV617" s="5"/>
      <c r="GW617" s="4"/>
      <c r="GX617" s="6"/>
      <c r="GY617" s="4"/>
      <c r="GZ617" s="6"/>
      <c r="HA617" s="5"/>
      <c r="HB617" s="5"/>
      <c r="HC617" s="4"/>
      <c r="HD617" s="6"/>
      <c r="HE617" s="4"/>
      <c r="HF617" s="6"/>
      <c r="HG617" s="5"/>
      <c r="HH617" s="5"/>
      <c r="HI617" s="4"/>
      <c r="HJ617" s="6"/>
      <c r="HK617" s="4"/>
      <c r="HL617" s="6"/>
      <c r="HM617" s="5"/>
      <c r="HN617" s="5"/>
      <c r="HO617" s="4"/>
      <c r="HP617" s="6"/>
      <c r="HQ617" s="4"/>
      <c r="HR617" s="6"/>
      <c r="HS617" s="5"/>
      <c r="HT617" s="5"/>
      <c r="HU617" s="4"/>
      <c r="HV617" s="6"/>
      <c r="HW617" s="4"/>
      <c r="HX617" s="6"/>
      <c r="HY617" s="5"/>
      <c r="HZ617" s="5"/>
      <c r="IA617" s="4"/>
      <c r="IB617" s="6"/>
      <c r="IC617" s="4"/>
      <c r="ID617" s="6"/>
      <c r="IE617" s="5"/>
      <c r="IF617" s="5"/>
      <c r="IG617" s="4"/>
      <c r="IH617" s="6"/>
      <c r="II617" s="4"/>
      <c r="IJ617" s="6"/>
      <c r="IK617" s="5"/>
      <c r="IL617" s="5"/>
      <c r="IM617" s="4"/>
      <c r="IN617" s="6"/>
      <c r="IO617" s="4"/>
      <c r="IP617" s="6"/>
      <c r="IQ617" s="5"/>
      <c r="IR617" s="5"/>
      <c r="IS617" s="4"/>
      <c r="IT617" s="6"/>
      <c r="IU617" s="4"/>
      <c r="IV617" s="6"/>
      <c r="IW617" s="5"/>
      <c r="IX617" s="5"/>
      <c r="IY617" s="4"/>
      <c r="IZ617" s="6"/>
      <c r="JA617" s="4"/>
      <c r="JB617" s="6"/>
      <c r="JC617" s="5"/>
      <c r="JD617" s="5"/>
      <c r="JE617" s="4"/>
      <c r="JF617" s="6"/>
      <c r="JG617" s="4"/>
      <c r="JH617" s="6"/>
      <c r="JI617" s="5"/>
      <c r="JJ617" s="5"/>
      <c r="JK617" s="4"/>
      <c r="JL617" s="6"/>
      <c r="JM617" s="4"/>
      <c r="JN617" s="6"/>
      <c r="JO617" s="5"/>
      <c r="JP617" s="5"/>
      <c r="JQ617" s="4"/>
      <c r="JR617" s="6"/>
      <c r="JS617" s="4"/>
      <c r="JT617" s="6"/>
      <c r="JU617" s="5"/>
      <c r="JV617" s="5"/>
      <c r="JW617" s="4"/>
      <c r="JX617" s="6"/>
      <c r="JY617" s="4"/>
      <c r="JZ617" s="6"/>
      <c r="KA617" s="5"/>
      <c r="KB617" s="5"/>
      <c r="KC617" s="4"/>
      <c r="KD617" s="6"/>
      <c r="KE617" s="4"/>
      <c r="KF617" s="6"/>
      <c r="KG617" s="5"/>
      <c r="KH617" s="5"/>
      <c r="KI617" s="4"/>
      <c r="KJ617" s="6"/>
      <c r="KK617" s="4"/>
      <c r="KL617" s="6"/>
      <c r="KM617" s="5"/>
      <c r="KN617" s="5"/>
    </row>
    <row r="618">
      <c r="A618" s="3" t="s">
        <v>85</v>
      </c>
      <c r="B618" s="3" t="s">
        <v>587</v>
      </c>
      <c r="C618" s="3" t="s">
        <v>87</v>
      </c>
      <c r="D618" s="3" t="s">
        <v>439</v>
      </c>
      <c r="E618" s="3" t="s">
        <v>611</v>
      </c>
      <c r="F618" s="3" t="s">
        <v>612</v>
      </c>
      <c r="G618" s="3" t="s">
        <v>613</v>
      </c>
      <c r="H618" s="3" t="s">
        <v>129</v>
      </c>
      <c r="I618" s="3" t="s">
        <v>1335</v>
      </c>
      <c r="J618" s="3" t="s">
        <v>1332</v>
      </c>
      <c r="K618" s="4">
        <v>4161</v>
      </c>
      <c r="L618" s="4">
        <f>=ROUNDDOWN(40.0096153846154,0)</f>
      </c>
      <c r="M618" s="4"/>
      <c r="N618" s="5">
        <v>1</v>
      </c>
      <c r="O618" s="4"/>
      <c r="P618" s="4">
        <f>=ROUNDDOWN({0},0)</f>
      </c>
      <c r="Q618" s="4"/>
      <c r="R618" s="5"/>
      <c r="S618" s="4">
        <v>33</v>
      </c>
      <c r="T618" s="6">
        <v>2344.73</v>
      </c>
      <c r="U618" s="4"/>
      <c r="V618" s="6"/>
      <c r="W618" s="5"/>
      <c r="X618" s="5"/>
      <c r="Y618" s="4">
        <v>12</v>
      </c>
      <c r="Z618" s="6">
        <v>861.52</v>
      </c>
      <c r="AA618" s="4"/>
      <c r="AB618" s="6"/>
      <c r="AC618" s="5"/>
      <c r="AD618" s="5"/>
      <c r="AE618" s="4">
        <v>6</v>
      </c>
      <c r="AF618" s="6">
        <v>370.7</v>
      </c>
      <c r="AG618" s="4"/>
      <c r="AH618" s="6"/>
      <c r="AI618" s="5"/>
      <c r="AJ618" s="5"/>
      <c r="AK618" s="4">
        <v>3</v>
      </c>
      <c r="AL618" s="6">
        <v>238.18</v>
      </c>
      <c r="AM618" s="4"/>
      <c r="AN618" s="6"/>
      <c r="AO618" s="5"/>
      <c r="AP618" s="5"/>
      <c r="AQ618" s="4">
        <v>1</v>
      </c>
      <c r="AR618" s="6">
        <v>67.5</v>
      </c>
      <c r="AS618" s="4"/>
      <c r="AT618" s="6"/>
      <c r="AU618" s="5"/>
      <c r="AV618" s="5"/>
      <c r="AW618" s="4"/>
      <c r="AX618" s="6"/>
      <c r="AY618" s="4"/>
      <c r="AZ618" s="6"/>
      <c r="BA618" s="5"/>
      <c r="BB618" s="5"/>
      <c r="BC618" s="4"/>
      <c r="BD618" s="6"/>
      <c r="BE618" s="4"/>
      <c r="BF618" s="6"/>
      <c r="BG618" s="5"/>
      <c r="BH618" s="5"/>
      <c r="BI618" s="4">
        <v>7</v>
      </c>
      <c r="BJ618" s="6">
        <v>502.12</v>
      </c>
      <c r="BK618" s="4"/>
      <c r="BL618" s="6"/>
      <c r="BM618" s="5"/>
      <c r="BN618" s="5"/>
      <c r="BO618" s="4"/>
      <c r="BP618" s="6"/>
      <c r="BQ618" s="4"/>
      <c r="BR618" s="6"/>
      <c r="BS618" s="5"/>
      <c r="BT618" s="5"/>
      <c r="BU618" s="4">
        <v>1</v>
      </c>
      <c r="BV618" s="6">
        <v>73.7</v>
      </c>
      <c r="BW618" s="4"/>
      <c r="BX618" s="6"/>
      <c r="BY618" s="5"/>
      <c r="BZ618" s="5"/>
      <c r="CA618" s="4"/>
      <c r="CB618" s="6"/>
      <c r="CC618" s="4"/>
      <c r="CD618" s="6"/>
      <c r="CE618" s="5"/>
      <c r="CF618" s="5"/>
      <c r="CG618" s="4"/>
      <c r="CH618" s="6"/>
      <c r="CI618" s="4"/>
      <c r="CJ618" s="6"/>
      <c r="CK618" s="5"/>
      <c r="CL618" s="5"/>
      <c r="CM618" s="4"/>
      <c r="CN618" s="6"/>
      <c r="CO618" s="4"/>
      <c r="CP618" s="6"/>
      <c r="CQ618" s="5"/>
      <c r="CR618" s="5"/>
      <c r="CS618" s="4"/>
      <c r="CT618" s="6"/>
      <c r="CU618" s="4"/>
      <c r="CV618" s="6"/>
      <c r="CW618" s="5"/>
      <c r="CX618" s="5"/>
      <c r="CY618" s="4"/>
      <c r="CZ618" s="6"/>
      <c r="DA618" s="4"/>
      <c r="DB618" s="6"/>
      <c r="DC618" s="5"/>
      <c r="DD618" s="5"/>
      <c r="DE618" s="4"/>
      <c r="DF618" s="6"/>
      <c r="DG618" s="4"/>
      <c r="DH618" s="6"/>
      <c r="DI618" s="5"/>
      <c r="DJ618" s="5"/>
      <c r="DK618" s="4"/>
      <c r="DL618" s="6"/>
      <c r="DM618" s="4"/>
      <c r="DN618" s="6"/>
      <c r="DO618" s="5"/>
      <c r="DP618" s="5"/>
      <c r="DQ618" s="4"/>
      <c r="DR618" s="6"/>
      <c r="DS618" s="4"/>
      <c r="DT618" s="6"/>
      <c r="DU618" s="5"/>
      <c r="DV618" s="5"/>
      <c r="DW618" s="4">
        <v>2</v>
      </c>
      <c r="DX618" s="6">
        <v>160.96</v>
      </c>
      <c r="DY618" s="4"/>
      <c r="DZ618" s="6"/>
      <c r="EA618" s="5"/>
      <c r="EB618" s="5"/>
      <c r="EC618" s="4">
        <v>1</v>
      </c>
      <c r="ED618" s="6">
        <v>70.05</v>
      </c>
      <c r="EE618" s="4"/>
      <c r="EF618" s="6"/>
      <c r="EG618" s="5"/>
      <c r="EH618" s="5"/>
      <c r="EI618" s="4"/>
      <c r="EJ618" s="6"/>
      <c r="EK618" s="4"/>
      <c r="EL618" s="6"/>
      <c r="EM618" s="5"/>
      <c r="EN618" s="5"/>
      <c r="EO618" s="4"/>
      <c r="EP618" s="6"/>
      <c r="EQ618" s="4"/>
      <c r="ER618" s="6"/>
      <c r="ES618" s="5"/>
      <c r="ET618" s="5"/>
      <c r="EU618" s="4"/>
      <c r="EV618" s="6"/>
      <c r="EW618" s="4"/>
      <c r="EX618" s="6"/>
      <c r="EY618" s="5"/>
      <c r="EZ618" s="5"/>
      <c r="FA618" s="4"/>
      <c r="FB618" s="6"/>
      <c r="FC618" s="4"/>
      <c r="FD618" s="6"/>
      <c r="FE618" s="5"/>
      <c r="FF618" s="5"/>
      <c r="FG618" s="4"/>
      <c r="FH618" s="6"/>
      <c r="FI618" s="4"/>
      <c r="FJ618" s="6"/>
      <c r="FK618" s="5"/>
      <c r="FL618" s="5"/>
      <c r="FM618" s="4"/>
      <c r="FN618" s="6"/>
      <c r="FO618" s="4"/>
      <c r="FP618" s="6"/>
      <c r="FQ618" s="5"/>
      <c r="FR618" s="5"/>
      <c r="FS618" s="4"/>
      <c r="FT618" s="6"/>
      <c r="FU618" s="4"/>
      <c r="FV618" s="6"/>
      <c r="FW618" s="5"/>
      <c r="FX618" s="5"/>
      <c r="FY618" s="4"/>
      <c r="FZ618" s="6"/>
      <c r="GA618" s="4"/>
      <c r="GB618" s="6"/>
      <c r="GC618" s="5"/>
      <c r="GD618" s="5"/>
      <c r="GE618" s="4"/>
      <c r="GF618" s="6"/>
      <c r="GG618" s="4"/>
      <c r="GH618" s="6"/>
      <c r="GI618" s="5"/>
      <c r="GJ618" s="5"/>
      <c r="GK618" s="4"/>
      <c r="GL618" s="6"/>
      <c r="GM618" s="4"/>
      <c r="GN618" s="6"/>
      <c r="GO618" s="5"/>
      <c r="GP618" s="5"/>
      <c r="GQ618" s="4"/>
      <c r="GR618" s="6"/>
      <c r="GS618" s="4"/>
      <c r="GT618" s="6"/>
      <c r="GU618" s="5"/>
      <c r="GV618" s="5"/>
      <c r="GW618" s="4"/>
      <c r="GX618" s="6"/>
      <c r="GY618" s="4"/>
      <c r="GZ618" s="6"/>
      <c r="HA618" s="5"/>
      <c r="HB618" s="5"/>
      <c r="HC618" s="4"/>
      <c r="HD618" s="6"/>
      <c r="HE618" s="4"/>
      <c r="HF618" s="6"/>
      <c r="HG618" s="5"/>
      <c r="HH618" s="5"/>
      <c r="HI618" s="4"/>
      <c r="HJ618" s="6"/>
      <c r="HK618" s="4"/>
      <c r="HL618" s="6"/>
      <c r="HM618" s="5"/>
      <c r="HN618" s="5"/>
      <c r="HO618" s="4"/>
      <c r="HP618" s="6"/>
      <c r="HQ618" s="4"/>
      <c r="HR618" s="6"/>
      <c r="HS618" s="5"/>
      <c r="HT618" s="5"/>
      <c r="HU618" s="4"/>
      <c r="HV618" s="6"/>
      <c r="HW618" s="4"/>
      <c r="HX618" s="6"/>
      <c r="HY618" s="5"/>
      <c r="HZ618" s="5"/>
      <c r="IA618" s="4"/>
      <c r="IB618" s="6"/>
      <c r="IC618" s="4"/>
      <c r="ID618" s="6"/>
      <c r="IE618" s="5"/>
      <c r="IF618" s="5"/>
      <c r="IG618" s="4"/>
      <c r="IH618" s="6"/>
      <c r="II618" s="4"/>
      <c r="IJ618" s="6"/>
      <c r="IK618" s="5"/>
      <c r="IL618" s="5"/>
      <c r="IM618" s="4"/>
      <c r="IN618" s="6"/>
      <c r="IO618" s="4"/>
      <c r="IP618" s="6"/>
      <c r="IQ618" s="5"/>
      <c r="IR618" s="5"/>
      <c r="IS618" s="4"/>
      <c r="IT618" s="6"/>
      <c r="IU618" s="4"/>
      <c r="IV618" s="6"/>
      <c r="IW618" s="5"/>
      <c r="IX618" s="5"/>
      <c r="IY618" s="4"/>
      <c r="IZ618" s="6"/>
      <c r="JA618" s="4"/>
      <c r="JB618" s="6"/>
      <c r="JC618" s="5"/>
      <c r="JD618" s="5"/>
      <c r="JE618" s="4"/>
      <c r="JF618" s="6"/>
      <c r="JG618" s="4"/>
      <c r="JH618" s="6"/>
      <c r="JI618" s="5"/>
      <c r="JJ618" s="5"/>
      <c r="JK618" s="4"/>
      <c r="JL618" s="6"/>
      <c r="JM618" s="4"/>
      <c r="JN618" s="6"/>
      <c r="JO618" s="5"/>
      <c r="JP618" s="5"/>
      <c r="JQ618" s="4"/>
      <c r="JR618" s="6"/>
      <c r="JS618" s="4"/>
      <c r="JT618" s="6"/>
      <c r="JU618" s="5"/>
      <c r="JV618" s="5"/>
      <c r="JW618" s="4"/>
      <c r="JX618" s="6"/>
      <c r="JY618" s="4"/>
      <c r="JZ618" s="6"/>
      <c r="KA618" s="5"/>
      <c r="KB618" s="5"/>
      <c r="KC618" s="4"/>
      <c r="KD618" s="6"/>
      <c r="KE618" s="4"/>
      <c r="KF618" s="6"/>
      <c r="KG618" s="5"/>
      <c r="KH618" s="5"/>
      <c r="KI618" s="4"/>
      <c r="KJ618" s="6"/>
      <c r="KK618" s="4"/>
      <c r="KL618" s="6"/>
      <c r="KM618" s="5"/>
      <c r="KN618" s="5"/>
    </row>
    <row r="619">
      <c r="A619" s="3" t="s">
        <v>85</v>
      </c>
      <c r="B619" s="3" t="s">
        <v>587</v>
      </c>
      <c r="C619" s="3" t="s">
        <v>87</v>
      </c>
      <c r="D619" s="3" t="s">
        <v>439</v>
      </c>
      <c r="E619" s="3" t="s">
        <v>611</v>
      </c>
      <c r="F619" s="3" t="s">
        <v>612</v>
      </c>
      <c r="G619" s="3" t="s">
        <v>613</v>
      </c>
      <c r="H619" s="3" t="s">
        <v>129</v>
      </c>
      <c r="I619" s="3" t="s">
        <v>1322</v>
      </c>
      <c r="J619" s="3" t="s">
        <v>1309</v>
      </c>
      <c r="K619" s="4">
        <v>822</v>
      </c>
      <c r="L619" s="4">
        <f>=ROUNDDOWN(30.4444444444444,0)</f>
      </c>
      <c r="M619" s="4">
        <v>530</v>
      </c>
      <c r="N619" s="5">
        <v>1</v>
      </c>
      <c r="O619" s="4"/>
      <c r="P619" s="4">
        <f>=ROUNDDOWN({0},0)</f>
      </c>
      <c r="Q619" s="4"/>
      <c r="R619" s="5"/>
      <c r="S619" s="4">
        <v>10</v>
      </c>
      <c r="T619" s="6">
        <v>637.86</v>
      </c>
      <c r="U619" s="4"/>
      <c r="V619" s="6"/>
      <c r="W619" s="5"/>
      <c r="X619" s="5"/>
      <c r="Y619" s="4">
        <v>8</v>
      </c>
      <c r="Z619" s="6">
        <v>506.8</v>
      </c>
      <c r="AA619" s="4"/>
      <c r="AB619" s="6"/>
      <c r="AC619" s="5"/>
      <c r="AD619" s="5"/>
      <c r="AE619" s="4">
        <v>1</v>
      </c>
      <c r="AF619" s="6">
        <v>55.18</v>
      </c>
      <c r="AG619" s="4"/>
      <c r="AH619" s="6"/>
      <c r="AI619" s="5"/>
      <c r="AJ619" s="5"/>
      <c r="AK619" s="4"/>
      <c r="AL619" s="6"/>
      <c r="AM619" s="4"/>
      <c r="AN619" s="6"/>
      <c r="AO619" s="5"/>
      <c r="AP619" s="5"/>
      <c r="AQ619" s="4"/>
      <c r="AR619" s="6"/>
      <c r="AS619" s="4"/>
      <c r="AT619" s="6"/>
      <c r="AU619" s="5"/>
      <c r="AV619" s="5"/>
      <c r="AW619" s="4"/>
      <c r="AX619" s="6"/>
      <c r="AY619" s="4"/>
      <c r="AZ619" s="6"/>
      <c r="BA619" s="5"/>
      <c r="BB619" s="5"/>
      <c r="BC619" s="4"/>
      <c r="BD619" s="6"/>
      <c r="BE619" s="4"/>
      <c r="BF619" s="6"/>
      <c r="BG619" s="5"/>
      <c r="BH619" s="5"/>
      <c r="BI619" s="4"/>
      <c r="BJ619" s="6"/>
      <c r="BK619" s="4"/>
      <c r="BL619" s="6"/>
      <c r="BM619" s="5"/>
      <c r="BN619" s="5"/>
      <c r="BO619" s="4"/>
      <c r="BP619" s="6"/>
      <c r="BQ619" s="4"/>
      <c r="BR619" s="6"/>
      <c r="BS619" s="5"/>
      <c r="BT619" s="5"/>
      <c r="BU619" s="4"/>
      <c r="BV619" s="6"/>
      <c r="BW619" s="4"/>
      <c r="BX619" s="6"/>
      <c r="BY619" s="5"/>
      <c r="BZ619" s="5"/>
      <c r="CA619" s="4"/>
      <c r="CB619" s="6"/>
      <c r="CC619" s="4"/>
      <c r="CD619" s="6"/>
      <c r="CE619" s="5"/>
      <c r="CF619" s="5"/>
      <c r="CG619" s="4"/>
      <c r="CH619" s="6"/>
      <c r="CI619" s="4"/>
      <c r="CJ619" s="6"/>
      <c r="CK619" s="5"/>
      <c r="CL619" s="5"/>
      <c r="CM619" s="4"/>
      <c r="CN619" s="6"/>
      <c r="CO619" s="4"/>
      <c r="CP619" s="6"/>
      <c r="CQ619" s="5"/>
      <c r="CR619" s="5"/>
      <c r="CS619" s="4"/>
      <c r="CT619" s="6"/>
      <c r="CU619" s="4"/>
      <c r="CV619" s="6"/>
      <c r="CW619" s="5"/>
      <c r="CX619" s="5"/>
      <c r="CY619" s="4"/>
      <c r="CZ619" s="6"/>
      <c r="DA619" s="4"/>
      <c r="DB619" s="6"/>
      <c r="DC619" s="5"/>
      <c r="DD619" s="5"/>
      <c r="DE619" s="4"/>
      <c r="DF619" s="6"/>
      <c r="DG619" s="4"/>
      <c r="DH619" s="6"/>
      <c r="DI619" s="5"/>
      <c r="DJ619" s="5"/>
      <c r="DK619" s="4"/>
      <c r="DL619" s="6"/>
      <c r="DM619" s="4"/>
      <c r="DN619" s="6"/>
      <c r="DO619" s="5"/>
      <c r="DP619" s="5"/>
      <c r="DQ619" s="4"/>
      <c r="DR619" s="6"/>
      <c r="DS619" s="4"/>
      <c r="DT619" s="6"/>
      <c r="DU619" s="5"/>
      <c r="DV619" s="5"/>
      <c r="DW619" s="4"/>
      <c r="DX619" s="6"/>
      <c r="DY619" s="4"/>
      <c r="DZ619" s="6"/>
      <c r="EA619" s="5"/>
      <c r="EB619" s="5"/>
      <c r="EC619" s="4">
        <v>1</v>
      </c>
      <c r="ED619" s="6">
        <v>75.88</v>
      </c>
      <c r="EE619" s="4"/>
      <c r="EF619" s="6"/>
      <c r="EG619" s="5"/>
      <c r="EH619" s="5"/>
      <c r="EI619" s="4"/>
      <c r="EJ619" s="6"/>
      <c r="EK619" s="4"/>
      <c r="EL619" s="6"/>
      <c r="EM619" s="5"/>
      <c r="EN619" s="5"/>
      <c r="EO619" s="4"/>
      <c r="EP619" s="6"/>
      <c r="EQ619" s="4"/>
      <c r="ER619" s="6"/>
      <c r="ES619" s="5"/>
      <c r="ET619" s="5"/>
      <c r="EU619" s="4"/>
      <c r="EV619" s="6"/>
      <c r="EW619" s="4"/>
      <c r="EX619" s="6"/>
      <c r="EY619" s="5"/>
      <c r="EZ619" s="5"/>
      <c r="FA619" s="4"/>
      <c r="FB619" s="6"/>
      <c r="FC619" s="4"/>
      <c r="FD619" s="6"/>
      <c r="FE619" s="5"/>
      <c r="FF619" s="5"/>
      <c r="FG619" s="4"/>
      <c r="FH619" s="6"/>
      <c r="FI619" s="4"/>
      <c r="FJ619" s="6"/>
      <c r="FK619" s="5"/>
      <c r="FL619" s="5"/>
      <c r="FM619" s="4"/>
      <c r="FN619" s="6"/>
      <c r="FO619" s="4"/>
      <c r="FP619" s="6"/>
      <c r="FQ619" s="5"/>
      <c r="FR619" s="5"/>
      <c r="FS619" s="4"/>
      <c r="FT619" s="6"/>
      <c r="FU619" s="4"/>
      <c r="FV619" s="6"/>
      <c r="FW619" s="5"/>
      <c r="FX619" s="5"/>
      <c r="FY619" s="4"/>
      <c r="FZ619" s="6"/>
      <c r="GA619" s="4"/>
      <c r="GB619" s="6"/>
      <c r="GC619" s="5"/>
      <c r="GD619" s="5"/>
      <c r="GE619" s="4"/>
      <c r="GF619" s="6"/>
      <c r="GG619" s="4"/>
      <c r="GH619" s="6"/>
      <c r="GI619" s="5"/>
      <c r="GJ619" s="5"/>
      <c r="GK619" s="4"/>
      <c r="GL619" s="6"/>
      <c r="GM619" s="4"/>
      <c r="GN619" s="6"/>
      <c r="GO619" s="5"/>
      <c r="GP619" s="5"/>
      <c r="GQ619" s="4"/>
      <c r="GR619" s="6"/>
      <c r="GS619" s="4"/>
      <c r="GT619" s="6"/>
      <c r="GU619" s="5"/>
      <c r="GV619" s="5"/>
      <c r="GW619" s="4"/>
      <c r="GX619" s="6"/>
      <c r="GY619" s="4"/>
      <c r="GZ619" s="6"/>
      <c r="HA619" s="5"/>
      <c r="HB619" s="5"/>
      <c r="HC619" s="4"/>
      <c r="HD619" s="6"/>
      <c r="HE619" s="4"/>
      <c r="HF619" s="6"/>
      <c r="HG619" s="5"/>
      <c r="HH619" s="5"/>
      <c r="HI619" s="4"/>
      <c r="HJ619" s="6"/>
      <c r="HK619" s="4"/>
      <c r="HL619" s="6"/>
      <c r="HM619" s="5"/>
      <c r="HN619" s="5"/>
      <c r="HO619" s="4"/>
      <c r="HP619" s="6"/>
      <c r="HQ619" s="4"/>
      <c r="HR619" s="6"/>
      <c r="HS619" s="5"/>
      <c r="HT619" s="5"/>
      <c r="HU619" s="4"/>
      <c r="HV619" s="6"/>
      <c r="HW619" s="4"/>
      <c r="HX619" s="6"/>
      <c r="HY619" s="5"/>
      <c r="HZ619" s="5"/>
      <c r="IA619" s="4"/>
      <c r="IB619" s="6"/>
      <c r="IC619" s="4"/>
      <c r="ID619" s="6"/>
      <c r="IE619" s="5"/>
      <c r="IF619" s="5"/>
      <c r="IG619" s="4"/>
      <c r="IH619" s="6"/>
      <c r="II619" s="4"/>
      <c r="IJ619" s="6"/>
      <c r="IK619" s="5"/>
      <c r="IL619" s="5"/>
      <c r="IM619" s="4"/>
      <c r="IN619" s="6"/>
      <c r="IO619" s="4"/>
      <c r="IP619" s="6"/>
      <c r="IQ619" s="5"/>
      <c r="IR619" s="5"/>
      <c r="IS619" s="4"/>
      <c r="IT619" s="6"/>
      <c r="IU619" s="4"/>
      <c r="IV619" s="6"/>
      <c r="IW619" s="5"/>
      <c r="IX619" s="5"/>
      <c r="IY619" s="4"/>
      <c r="IZ619" s="6"/>
      <c r="JA619" s="4"/>
      <c r="JB619" s="6"/>
      <c r="JC619" s="5"/>
      <c r="JD619" s="5"/>
      <c r="JE619" s="4"/>
      <c r="JF619" s="6"/>
      <c r="JG619" s="4"/>
      <c r="JH619" s="6"/>
      <c r="JI619" s="5"/>
      <c r="JJ619" s="5"/>
      <c r="JK619" s="4"/>
      <c r="JL619" s="6"/>
      <c r="JM619" s="4"/>
      <c r="JN619" s="6"/>
      <c r="JO619" s="5"/>
      <c r="JP619" s="5"/>
      <c r="JQ619" s="4"/>
      <c r="JR619" s="6"/>
      <c r="JS619" s="4"/>
      <c r="JT619" s="6"/>
      <c r="JU619" s="5"/>
      <c r="JV619" s="5"/>
      <c r="JW619" s="4"/>
      <c r="JX619" s="6"/>
      <c r="JY619" s="4"/>
      <c r="JZ619" s="6"/>
      <c r="KA619" s="5"/>
      <c r="KB619" s="5"/>
      <c r="KC619" s="4"/>
      <c r="KD619" s="6"/>
      <c r="KE619" s="4"/>
      <c r="KF619" s="6"/>
      <c r="KG619" s="5"/>
      <c r="KH619" s="5"/>
      <c r="KI619" s="4"/>
      <c r="KJ619" s="6"/>
      <c r="KK619" s="4"/>
      <c r="KL619" s="6"/>
      <c r="KM619" s="5"/>
      <c r="KN619" s="5"/>
    </row>
    <row r="620">
      <c r="A620" s="3" t="s">
        <v>85</v>
      </c>
      <c r="B620" s="3" t="s">
        <v>587</v>
      </c>
      <c r="C620" s="3" t="s">
        <v>87</v>
      </c>
      <c r="D620" s="3" t="s">
        <v>439</v>
      </c>
      <c r="E620" s="3" t="s">
        <v>614</v>
      </c>
      <c r="F620" s="3" t="s">
        <v>615</v>
      </c>
      <c r="G620" s="3" t="s">
        <v>616</v>
      </c>
      <c r="H620" s="3" t="s">
        <v>129</v>
      </c>
      <c r="I620" s="3" t="s">
        <v>1313</v>
      </c>
      <c r="J620" s="3" t="s">
        <v>1319</v>
      </c>
      <c r="K620" s="4">
        <v>525</v>
      </c>
      <c r="L620" s="4">
        <f>=ROUNDDOWN(11.9589977220957,0)</f>
      </c>
      <c r="M620" s="4">
        <v>755</v>
      </c>
      <c r="N620" s="5">
        <v>1</v>
      </c>
      <c r="O620" s="4"/>
      <c r="P620" s="4">
        <f>=ROUNDDOWN({0},0)</f>
      </c>
      <c r="Q620" s="4"/>
      <c r="R620" s="5"/>
      <c r="S620" s="4">
        <v>32</v>
      </c>
      <c r="T620" s="6">
        <v>2235.08</v>
      </c>
      <c r="U620" s="4"/>
      <c r="V620" s="6"/>
      <c r="W620" s="5"/>
      <c r="X620" s="5"/>
      <c r="Y620" s="4">
        <v>12</v>
      </c>
      <c r="Z620" s="6">
        <v>820.95</v>
      </c>
      <c r="AA620" s="4"/>
      <c r="AB620" s="6"/>
      <c r="AC620" s="5"/>
      <c r="AD620" s="5"/>
      <c r="AE620" s="4"/>
      <c r="AF620" s="6"/>
      <c r="AG620" s="4"/>
      <c r="AH620" s="6"/>
      <c r="AI620" s="5"/>
      <c r="AJ620" s="5"/>
      <c r="AK620" s="4">
        <v>1</v>
      </c>
      <c r="AL620" s="6">
        <v>79.4</v>
      </c>
      <c r="AM620" s="4"/>
      <c r="AN620" s="6"/>
      <c r="AO620" s="5"/>
      <c r="AP620" s="5"/>
      <c r="AQ620" s="4">
        <v>3</v>
      </c>
      <c r="AR620" s="6">
        <v>181.7</v>
      </c>
      <c r="AS620" s="4"/>
      <c r="AT620" s="6"/>
      <c r="AU620" s="5"/>
      <c r="AV620" s="5"/>
      <c r="AW620" s="4">
        <v>6</v>
      </c>
      <c r="AX620" s="6">
        <v>406.96</v>
      </c>
      <c r="AY620" s="4"/>
      <c r="AZ620" s="6"/>
      <c r="BA620" s="5"/>
      <c r="BB620" s="5"/>
      <c r="BC620" s="4"/>
      <c r="BD620" s="6"/>
      <c r="BE620" s="4"/>
      <c r="BF620" s="6"/>
      <c r="BG620" s="5"/>
      <c r="BH620" s="5"/>
      <c r="BI620" s="4">
        <v>2</v>
      </c>
      <c r="BJ620" s="6">
        <v>141.14</v>
      </c>
      <c r="BK620" s="4"/>
      <c r="BL620" s="6"/>
      <c r="BM620" s="5"/>
      <c r="BN620" s="5"/>
      <c r="BO620" s="4">
        <v>2</v>
      </c>
      <c r="BP620" s="6">
        <v>150.14</v>
      </c>
      <c r="BQ620" s="4"/>
      <c r="BR620" s="6"/>
      <c r="BS620" s="5"/>
      <c r="BT620" s="5"/>
      <c r="BU620" s="4"/>
      <c r="BV620" s="6"/>
      <c r="BW620" s="4"/>
      <c r="BX620" s="6"/>
      <c r="BY620" s="5"/>
      <c r="BZ620" s="5"/>
      <c r="CA620" s="4"/>
      <c r="CB620" s="6"/>
      <c r="CC620" s="4"/>
      <c r="CD620" s="6"/>
      <c r="CE620" s="5"/>
      <c r="CF620" s="5"/>
      <c r="CG620" s="4">
        <v>1</v>
      </c>
      <c r="CH620" s="6">
        <v>75.37</v>
      </c>
      <c r="CI620" s="4"/>
      <c r="CJ620" s="6"/>
      <c r="CK620" s="5"/>
      <c r="CL620" s="5"/>
      <c r="CM620" s="4">
        <v>1</v>
      </c>
      <c r="CN620" s="6">
        <v>97.74</v>
      </c>
      <c r="CO620" s="4"/>
      <c r="CP620" s="6"/>
      <c r="CQ620" s="5"/>
      <c r="CR620" s="5"/>
      <c r="CS620" s="4">
        <v>1</v>
      </c>
      <c r="CT620" s="6">
        <v>68.78</v>
      </c>
      <c r="CU620" s="4"/>
      <c r="CV620" s="6"/>
      <c r="CW620" s="5"/>
      <c r="CX620" s="5"/>
      <c r="CY620" s="4"/>
      <c r="CZ620" s="6"/>
      <c r="DA620" s="4"/>
      <c r="DB620" s="6"/>
      <c r="DC620" s="5"/>
      <c r="DD620" s="5"/>
      <c r="DE620" s="4"/>
      <c r="DF620" s="6"/>
      <c r="DG620" s="4"/>
      <c r="DH620" s="6"/>
      <c r="DI620" s="5"/>
      <c r="DJ620" s="5"/>
      <c r="DK620" s="4"/>
      <c r="DL620" s="6"/>
      <c r="DM620" s="4"/>
      <c r="DN620" s="6"/>
      <c r="DO620" s="5"/>
      <c r="DP620" s="5"/>
      <c r="DQ620" s="4"/>
      <c r="DR620" s="6"/>
      <c r="DS620" s="4"/>
      <c r="DT620" s="6"/>
      <c r="DU620" s="5"/>
      <c r="DV620" s="5"/>
      <c r="DW620" s="4">
        <v>1</v>
      </c>
      <c r="DX620" s="6">
        <v>68.78</v>
      </c>
      <c r="DY620" s="4"/>
      <c r="DZ620" s="6"/>
      <c r="EA620" s="5"/>
      <c r="EB620" s="5"/>
      <c r="EC620" s="4">
        <v>2</v>
      </c>
      <c r="ED620" s="6">
        <v>144.12</v>
      </c>
      <c r="EE620" s="4"/>
      <c r="EF620" s="6"/>
      <c r="EG620" s="5"/>
      <c r="EH620" s="5"/>
      <c r="EI620" s="4"/>
      <c r="EJ620" s="6"/>
      <c r="EK620" s="4"/>
      <c r="EL620" s="6"/>
      <c r="EM620" s="5"/>
      <c r="EN620" s="5"/>
      <c r="EO620" s="4"/>
      <c r="EP620" s="6"/>
      <c r="EQ620" s="4"/>
      <c r="ER620" s="6"/>
      <c r="ES620" s="5"/>
      <c r="ET620" s="5"/>
      <c r="EU620" s="4"/>
      <c r="EV620" s="6"/>
      <c r="EW620" s="4"/>
      <c r="EX620" s="6"/>
      <c r="EY620" s="5"/>
      <c r="EZ620" s="5"/>
      <c r="FA620" s="4"/>
      <c r="FB620" s="6"/>
      <c r="FC620" s="4"/>
      <c r="FD620" s="6"/>
      <c r="FE620" s="5"/>
      <c r="FF620" s="5"/>
      <c r="FG620" s="4"/>
      <c r="FH620" s="6"/>
      <c r="FI620" s="4"/>
      <c r="FJ620" s="6"/>
      <c r="FK620" s="5"/>
      <c r="FL620" s="5"/>
      <c r="FM620" s="4"/>
      <c r="FN620" s="6"/>
      <c r="FO620" s="4"/>
      <c r="FP620" s="6"/>
      <c r="FQ620" s="5"/>
      <c r="FR620" s="5"/>
      <c r="FS620" s="4"/>
      <c r="FT620" s="6"/>
      <c r="FU620" s="4"/>
      <c r="FV620" s="6"/>
      <c r="FW620" s="5"/>
      <c r="FX620" s="5"/>
      <c r="FY620" s="4"/>
      <c r="FZ620" s="6"/>
      <c r="GA620" s="4"/>
      <c r="GB620" s="6"/>
      <c r="GC620" s="5"/>
      <c r="GD620" s="5"/>
      <c r="GE620" s="4"/>
      <c r="GF620" s="6"/>
      <c r="GG620" s="4"/>
      <c r="GH620" s="6"/>
      <c r="GI620" s="5"/>
      <c r="GJ620" s="5"/>
      <c r="GK620" s="4"/>
      <c r="GL620" s="6"/>
      <c r="GM620" s="4"/>
      <c r="GN620" s="6"/>
      <c r="GO620" s="5"/>
      <c r="GP620" s="5"/>
      <c r="GQ620" s="4"/>
      <c r="GR620" s="6"/>
      <c r="GS620" s="4"/>
      <c r="GT620" s="6"/>
      <c r="GU620" s="5"/>
      <c r="GV620" s="5"/>
      <c r="GW620" s="4"/>
      <c r="GX620" s="6"/>
      <c r="GY620" s="4"/>
      <c r="GZ620" s="6"/>
      <c r="HA620" s="5"/>
      <c r="HB620" s="5"/>
      <c r="HC620" s="4"/>
      <c r="HD620" s="6"/>
      <c r="HE620" s="4"/>
      <c r="HF620" s="6"/>
      <c r="HG620" s="5"/>
      <c r="HH620" s="5"/>
      <c r="HI620" s="4"/>
      <c r="HJ620" s="6"/>
      <c r="HK620" s="4"/>
      <c r="HL620" s="6"/>
      <c r="HM620" s="5"/>
      <c r="HN620" s="5"/>
      <c r="HO620" s="4"/>
      <c r="HP620" s="6"/>
      <c r="HQ620" s="4"/>
      <c r="HR620" s="6"/>
      <c r="HS620" s="5"/>
      <c r="HT620" s="5"/>
      <c r="HU620" s="4"/>
      <c r="HV620" s="6"/>
      <c r="HW620" s="4"/>
      <c r="HX620" s="6"/>
      <c r="HY620" s="5"/>
      <c r="HZ620" s="5"/>
      <c r="IA620" s="4"/>
      <c r="IB620" s="6"/>
      <c r="IC620" s="4"/>
      <c r="ID620" s="6"/>
      <c r="IE620" s="5"/>
      <c r="IF620" s="5"/>
      <c r="IG620" s="4"/>
      <c r="IH620" s="6"/>
      <c r="II620" s="4"/>
      <c r="IJ620" s="6"/>
      <c r="IK620" s="5"/>
      <c r="IL620" s="5"/>
      <c r="IM620" s="4"/>
      <c r="IN620" s="6"/>
      <c r="IO620" s="4"/>
      <c r="IP620" s="6"/>
      <c r="IQ620" s="5"/>
      <c r="IR620" s="5"/>
      <c r="IS620" s="4"/>
      <c r="IT620" s="6"/>
      <c r="IU620" s="4"/>
      <c r="IV620" s="6"/>
      <c r="IW620" s="5"/>
      <c r="IX620" s="5"/>
      <c r="IY620" s="4"/>
      <c r="IZ620" s="6"/>
      <c r="JA620" s="4"/>
      <c r="JB620" s="6"/>
      <c r="JC620" s="5"/>
      <c r="JD620" s="5"/>
      <c r="JE620" s="4"/>
      <c r="JF620" s="6"/>
      <c r="JG620" s="4"/>
      <c r="JH620" s="6"/>
      <c r="JI620" s="5"/>
      <c r="JJ620" s="5"/>
      <c r="JK620" s="4"/>
      <c r="JL620" s="6"/>
      <c r="JM620" s="4"/>
      <c r="JN620" s="6"/>
      <c r="JO620" s="5"/>
      <c r="JP620" s="5"/>
      <c r="JQ620" s="4"/>
      <c r="JR620" s="6"/>
      <c r="JS620" s="4"/>
      <c r="JT620" s="6"/>
      <c r="JU620" s="5"/>
      <c r="JV620" s="5"/>
      <c r="JW620" s="4"/>
      <c r="JX620" s="6"/>
      <c r="JY620" s="4"/>
      <c r="JZ620" s="6"/>
      <c r="KA620" s="5"/>
      <c r="KB620" s="5"/>
      <c r="KC620" s="4"/>
      <c r="KD620" s="6"/>
      <c r="KE620" s="4"/>
      <c r="KF620" s="6"/>
      <c r="KG620" s="5"/>
      <c r="KH620" s="5"/>
      <c r="KI620" s="4"/>
      <c r="KJ620" s="6"/>
      <c r="KK620" s="4"/>
      <c r="KL620" s="6"/>
      <c r="KM620" s="5"/>
      <c r="KN620" s="5"/>
    </row>
    <row r="621">
      <c r="A621" s="3" t="s">
        <v>85</v>
      </c>
      <c r="B621" s="3" t="s">
        <v>587</v>
      </c>
      <c r="C621" s="3" t="s">
        <v>87</v>
      </c>
      <c r="D621" s="3" t="s">
        <v>439</v>
      </c>
      <c r="E621" s="3" t="s">
        <v>617</v>
      </c>
      <c r="F621" s="3" t="s">
        <v>427</v>
      </c>
      <c r="G621" s="3" t="s">
        <v>514</v>
      </c>
      <c r="H621" s="3" t="s">
        <v>129</v>
      </c>
      <c r="I621" s="3" t="s">
        <v>1413</v>
      </c>
      <c r="J621" s="3" t="s">
        <v>1319</v>
      </c>
      <c r="K621" s="4">
        <v>483</v>
      </c>
      <c r="L621" s="4">
        <f>=ROUNDDOWN(9.85714285714286,0)</f>
      </c>
      <c r="M621" s="4">
        <v>800</v>
      </c>
      <c r="N621" s="5">
        <v>1</v>
      </c>
      <c r="O621" s="4"/>
      <c r="P621" s="4">
        <f>=ROUNDDOWN({0},0)</f>
      </c>
      <c r="Q621" s="4"/>
      <c r="R621" s="5"/>
      <c r="S621" s="4">
        <v>52</v>
      </c>
      <c r="T621" s="6">
        <v>1939.63</v>
      </c>
      <c r="U621" s="4"/>
      <c r="V621" s="6"/>
      <c r="W621" s="5"/>
      <c r="X621" s="5"/>
      <c r="Y621" s="4">
        <v>13</v>
      </c>
      <c r="Z621" s="6">
        <v>494.1</v>
      </c>
      <c r="AA621" s="4"/>
      <c r="AB621" s="6"/>
      <c r="AC621" s="5"/>
      <c r="AD621" s="5"/>
      <c r="AE621" s="4">
        <v>9</v>
      </c>
      <c r="AF621" s="6">
        <v>282.14</v>
      </c>
      <c r="AG621" s="4"/>
      <c r="AH621" s="6"/>
      <c r="AI621" s="5"/>
      <c r="AJ621" s="5"/>
      <c r="AK621" s="4">
        <v>2</v>
      </c>
      <c r="AL621" s="6">
        <v>81</v>
      </c>
      <c r="AM621" s="4"/>
      <c r="AN621" s="6"/>
      <c r="AO621" s="5"/>
      <c r="AP621" s="5"/>
      <c r="AQ621" s="4">
        <v>8</v>
      </c>
      <c r="AR621" s="6">
        <v>293.97</v>
      </c>
      <c r="AS621" s="4"/>
      <c r="AT621" s="6"/>
      <c r="AU621" s="5"/>
      <c r="AV621" s="5"/>
      <c r="AW621" s="4">
        <v>9</v>
      </c>
      <c r="AX621" s="6">
        <v>314.96</v>
      </c>
      <c r="AY621" s="4"/>
      <c r="AZ621" s="6"/>
      <c r="BA621" s="5"/>
      <c r="BB621" s="5"/>
      <c r="BC621" s="4"/>
      <c r="BD621" s="6"/>
      <c r="BE621" s="4"/>
      <c r="BF621" s="6"/>
      <c r="BG621" s="5"/>
      <c r="BH621" s="5"/>
      <c r="BI621" s="4"/>
      <c r="BJ621" s="6"/>
      <c r="BK621" s="4"/>
      <c r="BL621" s="6"/>
      <c r="BM621" s="5"/>
      <c r="BN621" s="5"/>
      <c r="BO621" s="4"/>
      <c r="BP621" s="6"/>
      <c r="BQ621" s="4"/>
      <c r="BR621" s="6"/>
      <c r="BS621" s="5"/>
      <c r="BT621" s="5"/>
      <c r="BU621" s="4"/>
      <c r="BV621" s="6"/>
      <c r="BW621" s="4"/>
      <c r="BX621" s="6"/>
      <c r="BY621" s="5"/>
      <c r="BZ621" s="5"/>
      <c r="CA621" s="4"/>
      <c r="CB621" s="6"/>
      <c r="CC621" s="4"/>
      <c r="CD621" s="6"/>
      <c r="CE621" s="5"/>
      <c r="CF621" s="5"/>
      <c r="CG621" s="4">
        <v>6</v>
      </c>
      <c r="CH621" s="6">
        <v>210.6</v>
      </c>
      <c r="CI621" s="4"/>
      <c r="CJ621" s="6"/>
      <c r="CK621" s="5"/>
      <c r="CL621" s="5"/>
      <c r="CM621" s="4">
        <v>4</v>
      </c>
      <c r="CN621" s="6">
        <v>231.36</v>
      </c>
      <c r="CO621" s="4"/>
      <c r="CP621" s="6"/>
      <c r="CQ621" s="5"/>
      <c r="CR621" s="5"/>
      <c r="CS621" s="4">
        <v>1</v>
      </c>
      <c r="CT621" s="6">
        <v>31.5</v>
      </c>
      <c r="CU621" s="4"/>
      <c r="CV621" s="6"/>
      <c r="CW621" s="5"/>
      <c r="CX621" s="5"/>
      <c r="CY621" s="4"/>
      <c r="CZ621" s="6"/>
      <c r="DA621" s="4"/>
      <c r="DB621" s="6"/>
      <c r="DC621" s="5"/>
      <c r="DD621" s="5"/>
      <c r="DE621" s="4"/>
      <c r="DF621" s="6"/>
      <c r="DG621" s="4"/>
      <c r="DH621" s="6"/>
      <c r="DI621" s="5"/>
      <c r="DJ621" s="5"/>
      <c r="DK621" s="4"/>
      <c r="DL621" s="6"/>
      <c r="DM621" s="4"/>
      <c r="DN621" s="6"/>
      <c r="DO621" s="5"/>
      <c r="DP621" s="5"/>
      <c r="DQ621" s="4"/>
      <c r="DR621" s="6"/>
      <c r="DS621" s="4"/>
      <c r="DT621" s="6"/>
      <c r="DU621" s="5"/>
      <c r="DV621" s="5"/>
      <c r="DW621" s="4"/>
      <c r="DX621" s="6"/>
      <c r="DY621" s="4"/>
      <c r="DZ621" s="6"/>
      <c r="EA621" s="5"/>
      <c r="EB621" s="5"/>
      <c r="EC621" s="4"/>
      <c r="ED621" s="6"/>
      <c r="EE621" s="4"/>
      <c r="EF621" s="6"/>
      <c r="EG621" s="5"/>
      <c r="EH621" s="5"/>
      <c r="EI621" s="4"/>
      <c r="EJ621" s="6"/>
      <c r="EK621" s="4"/>
      <c r="EL621" s="6"/>
      <c r="EM621" s="5"/>
      <c r="EN621" s="5"/>
      <c r="EO621" s="4"/>
      <c r="EP621" s="6"/>
      <c r="EQ621" s="4"/>
      <c r="ER621" s="6"/>
      <c r="ES621" s="5"/>
      <c r="ET621" s="5"/>
      <c r="EU621" s="4"/>
      <c r="EV621" s="6"/>
      <c r="EW621" s="4"/>
      <c r="EX621" s="6"/>
      <c r="EY621" s="5"/>
      <c r="EZ621" s="5"/>
      <c r="FA621" s="4"/>
      <c r="FB621" s="6"/>
      <c r="FC621" s="4"/>
      <c r="FD621" s="6"/>
      <c r="FE621" s="5"/>
      <c r="FF621" s="5"/>
      <c r="FG621" s="4"/>
      <c r="FH621" s="6"/>
      <c r="FI621" s="4"/>
      <c r="FJ621" s="6"/>
      <c r="FK621" s="5"/>
      <c r="FL621" s="5"/>
      <c r="FM621" s="4"/>
      <c r="FN621" s="6"/>
      <c r="FO621" s="4"/>
      <c r="FP621" s="6"/>
      <c r="FQ621" s="5"/>
      <c r="FR621" s="5"/>
      <c r="FS621" s="4"/>
      <c r="FT621" s="6"/>
      <c r="FU621" s="4"/>
      <c r="FV621" s="6"/>
      <c r="FW621" s="5"/>
      <c r="FX621" s="5"/>
      <c r="FY621" s="4"/>
      <c r="FZ621" s="6"/>
      <c r="GA621" s="4"/>
      <c r="GB621" s="6"/>
      <c r="GC621" s="5"/>
      <c r="GD621" s="5"/>
      <c r="GE621" s="4"/>
      <c r="GF621" s="6"/>
      <c r="GG621" s="4"/>
      <c r="GH621" s="6"/>
      <c r="GI621" s="5"/>
      <c r="GJ621" s="5"/>
      <c r="GK621" s="4"/>
      <c r="GL621" s="6"/>
      <c r="GM621" s="4"/>
      <c r="GN621" s="6"/>
      <c r="GO621" s="5"/>
      <c r="GP621" s="5"/>
      <c r="GQ621" s="4"/>
      <c r="GR621" s="6"/>
      <c r="GS621" s="4"/>
      <c r="GT621" s="6"/>
      <c r="GU621" s="5"/>
      <c r="GV621" s="5"/>
      <c r="GW621" s="4"/>
      <c r="GX621" s="6"/>
      <c r="GY621" s="4"/>
      <c r="GZ621" s="6"/>
      <c r="HA621" s="5"/>
      <c r="HB621" s="5"/>
      <c r="HC621" s="4"/>
      <c r="HD621" s="6"/>
      <c r="HE621" s="4"/>
      <c r="HF621" s="6"/>
      <c r="HG621" s="5"/>
      <c r="HH621" s="5"/>
      <c r="HI621" s="4"/>
      <c r="HJ621" s="6"/>
      <c r="HK621" s="4"/>
      <c r="HL621" s="6"/>
      <c r="HM621" s="5"/>
      <c r="HN621" s="5"/>
      <c r="HO621" s="4"/>
      <c r="HP621" s="6"/>
      <c r="HQ621" s="4"/>
      <c r="HR621" s="6"/>
      <c r="HS621" s="5"/>
      <c r="HT621" s="5"/>
      <c r="HU621" s="4"/>
      <c r="HV621" s="6"/>
      <c r="HW621" s="4"/>
      <c r="HX621" s="6"/>
      <c r="HY621" s="5"/>
      <c r="HZ621" s="5"/>
      <c r="IA621" s="4"/>
      <c r="IB621" s="6"/>
      <c r="IC621" s="4"/>
      <c r="ID621" s="6"/>
      <c r="IE621" s="5"/>
      <c r="IF621" s="5"/>
      <c r="IG621" s="4"/>
      <c r="IH621" s="6"/>
      <c r="II621" s="4"/>
      <c r="IJ621" s="6"/>
      <c r="IK621" s="5"/>
      <c r="IL621" s="5"/>
      <c r="IM621" s="4"/>
      <c r="IN621" s="6"/>
      <c r="IO621" s="4"/>
      <c r="IP621" s="6"/>
      <c r="IQ621" s="5"/>
      <c r="IR621" s="5"/>
      <c r="IS621" s="4"/>
      <c r="IT621" s="6"/>
      <c r="IU621" s="4"/>
      <c r="IV621" s="6"/>
      <c r="IW621" s="5"/>
      <c r="IX621" s="5"/>
      <c r="IY621" s="4"/>
      <c r="IZ621" s="6"/>
      <c r="JA621" s="4"/>
      <c r="JB621" s="6"/>
      <c r="JC621" s="5"/>
      <c r="JD621" s="5"/>
      <c r="JE621" s="4"/>
      <c r="JF621" s="6"/>
      <c r="JG621" s="4"/>
      <c r="JH621" s="6"/>
      <c r="JI621" s="5"/>
      <c r="JJ621" s="5"/>
      <c r="JK621" s="4"/>
      <c r="JL621" s="6"/>
      <c r="JM621" s="4"/>
      <c r="JN621" s="6"/>
      <c r="JO621" s="5"/>
      <c r="JP621" s="5"/>
      <c r="JQ621" s="4"/>
      <c r="JR621" s="6"/>
      <c r="JS621" s="4"/>
      <c r="JT621" s="6"/>
      <c r="JU621" s="5"/>
      <c r="JV621" s="5"/>
      <c r="JW621" s="4"/>
      <c r="JX621" s="6"/>
      <c r="JY621" s="4"/>
      <c r="JZ621" s="6"/>
      <c r="KA621" s="5"/>
      <c r="KB621" s="5"/>
      <c r="KC621" s="4"/>
      <c r="KD621" s="6"/>
      <c r="KE621" s="4"/>
      <c r="KF621" s="6"/>
      <c r="KG621" s="5"/>
      <c r="KH621" s="5"/>
      <c r="KI621" s="4"/>
      <c r="KJ621" s="6"/>
      <c r="KK621" s="4"/>
      <c r="KL621" s="6"/>
      <c r="KM621" s="5"/>
      <c r="KN621" s="5"/>
    </row>
    <row r="622">
      <c r="A622" s="3" t="s">
        <v>85</v>
      </c>
      <c r="B622" s="3" t="s">
        <v>587</v>
      </c>
      <c r="C622" s="3" t="s">
        <v>87</v>
      </c>
      <c r="D622" s="3" t="s">
        <v>439</v>
      </c>
      <c r="E622" s="3" t="s">
        <v>618</v>
      </c>
      <c r="F622" s="3" t="s">
        <v>619</v>
      </c>
      <c r="G622" s="3" t="s">
        <v>620</v>
      </c>
      <c r="H622" s="3" t="s">
        <v>104</v>
      </c>
      <c r="I622" s="3" t="s">
        <v>1322</v>
      </c>
      <c r="J622" s="3" t="s">
        <v>1340</v>
      </c>
      <c r="K622" s="4">
        <v>228</v>
      </c>
      <c r="L622" s="4">
        <f>=ROUNDDOWN(5.46762589928058,0)</f>
      </c>
      <c r="M622" s="4"/>
      <c r="N622" s="5"/>
      <c r="O622" s="4"/>
      <c r="P622" s="4">
        <f>=ROUNDDOWN({0},0)</f>
      </c>
      <c r="Q622" s="4"/>
      <c r="R622" s="5"/>
      <c r="S622" s="4">
        <v>39</v>
      </c>
      <c r="T622" s="6">
        <v>1687.98</v>
      </c>
      <c r="U622" s="4"/>
      <c r="V622" s="6"/>
      <c r="W622" s="5"/>
      <c r="X622" s="5"/>
      <c r="Y622" s="4">
        <v>5</v>
      </c>
      <c r="Z622" s="6">
        <v>328.05</v>
      </c>
      <c r="AA622" s="4"/>
      <c r="AB622" s="6"/>
      <c r="AC622" s="5"/>
      <c r="AD622" s="5"/>
      <c r="AE622" s="4">
        <v>21</v>
      </c>
      <c r="AF622" s="6">
        <v>681.22</v>
      </c>
      <c r="AG622" s="4"/>
      <c r="AH622" s="6"/>
      <c r="AI622" s="5"/>
      <c r="AJ622" s="5"/>
      <c r="AK622" s="4"/>
      <c r="AL622" s="6"/>
      <c r="AM622" s="4"/>
      <c r="AN622" s="6"/>
      <c r="AO622" s="5"/>
      <c r="AP622" s="5"/>
      <c r="AQ622" s="4">
        <v>2</v>
      </c>
      <c r="AR622" s="6">
        <v>126.15</v>
      </c>
      <c r="AS622" s="4"/>
      <c r="AT622" s="6"/>
      <c r="AU622" s="5"/>
      <c r="AV622" s="5"/>
      <c r="AW622" s="4"/>
      <c r="AX622" s="6"/>
      <c r="AY622" s="4"/>
      <c r="AZ622" s="6"/>
      <c r="BA622" s="5"/>
      <c r="BB622" s="5"/>
      <c r="BC622" s="4">
        <v>6</v>
      </c>
      <c r="BD622" s="6">
        <v>228.9</v>
      </c>
      <c r="BE622" s="4"/>
      <c r="BF622" s="6"/>
      <c r="BG622" s="5"/>
      <c r="BH622" s="5"/>
      <c r="BI622" s="4">
        <v>2</v>
      </c>
      <c r="BJ622" s="6">
        <v>91.45</v>
      </c>
      <c r="BK622" s="4"/>
      <c r="BL622" s="6"/>
      <c r="BM622" s="5"/>
      <c r="BN622" s="5"/>
      <c r="BO622" s="4"/>
      <c r="BP622" s="6"/>
      <c r="BQ622" s="4"/>
      <c r="BR622" s="6"/>
      <c r="BS622" s="5"/>
      <c r="BT622" s="5"/>
      <c r="BU622" s="4">
        <v>1</v>
      </c>
      <c r="BV622" s="6">
        <v>54.53</v>
      </c>
      <c r="BW622" s="4"/>
      <c r="BX622" s="6"/>
      <c r="BY622" s="5"/>
      <c r="BZ622" s="5"/>
      <c r="CA622" s="4"/>
      <c r="CB622" s="6"/>
      <c r="CC622" s="4"/>
      <c r="CD622" s="6"/>
      <c r="CE622" s="5"/>
      <c r="CF622" s="5"/>
      <c r="CG622" s="4"/>
      <c r="CH622" s="6"/>
      <c r="CI622" s="4"/>
      <c r="CJ622" s="6"/>
      <c r="CK622" s="5"/>
      <c r="CL622" s="5"/>
      <c r="CM622" s="4">
        <v>1</v>
      </c>
      <c r="CN622" s="6">
        <v>108.89</v>
      </c>
      <c r="CO622" s="4"/>
      <c r="CP622" s="6"/>
      <c r="CQ622" s="5"/>
      <c r="CR622" s="5"/>
      <c r="CS622" s="4"/>
      <c r="CT622" s="6"/>
      <c r="CU622" s="4"/>
      <c r="CV622" s="6"/>
      <c r="CW622" s="5"/>
      <c r="CX622" s="5"/>
      <c r="CY622" s="4"/>
      <c r="CZ622" s="6"/>
      <c r="DA622" s="4"/>
      <c r="DB622" s="6"/>
      <c r="DC622" s="5"/>
      <c r="DD622" s="5"/>
      <c r="DE622" s="4"/>
      <c r="DF622" s="6"/>
      <c r="DG622" s="4"/>
      <c r="DH622" s="6"/>
      <c r="DI622" s="5"/>
      <c r="DJ622" s="5"/>
      <c r="DK622" s="4">
        <v>1</v>
      </c>
      <c r="DL622" s="6">
        <v>68.79</v>
      </c>
      <c r="DM622" s="4"/>
      <c r="DN622" s="6"/>
      <c r="DO622" s="5"/>
      <c r="DP622" s="5"/>
      <c r="DQ622" s="4"/>
      <c r="DR622" s="6"/>
      <c r="DS622" s="4"/>
      <c r="DT622" s="6"/>
      <c r="DU622" s="5"/>
      <c r="DV622" s="5"/>
      <c r="DW622" s="4"/>
      <c r="DX622" s="6"/>
      <c r="DY622" s="4"/>
      <c r="DZ622" s="6"/>
      <c r="EA622" s="5"/>
      <c r="EB622" s="5"/>
      <c r="EC622" s="4"/>
      <c r="ED622" s="6"/>
      <c r="EE622" s="4"/>
      <c r="EF622" s="6"/>
      <c r="EG622" s="5"/>
      <c r="EH622" s="5"/>
      <c r="EI622" s="4"/>
      <c r="EJ622" s="6"/>
      <c r="EK622" s="4"/>
      <c r="EL622" s="6"/>
      <c r="EM622" s="5"/>
      <c r="EN622" s="5"/>
      <c r="EO622" s="4"/>
      <c r="EP622" s="6"/>
      <c r="EQ622" s="4"/>
      <c r="ER622" s="6"/>
      <c r="ES622" s="5"/>
      <c r="ET622" s="5"/>
      <c r="EU622" s="4"/>
      <c r="EV622" s="6"/>
      <c r="EW622" s="4"/>
      <c r="EX622" s="6"/>
      <c r="EY622" s="5"/>
      <c r="EZ622" s="5"/>
      <c r="FA622" s="4"/>
      <c r="FB622" s="6"/>
      <c r="FC622" s="4"/>
      <c r="FD622" s="6"/>
      <c r="FE622" s="5"/>
      <c r="FF622" s="5"/>
      <c r="FG622" s="4"/>
      <c r="FH622" s="6"/>
      <c r="FI622" s="4"/>
      <c r="FJ622" s="6"/>
      <c r="FK622" s="5"/>
      <c r="FL622" s="5"/>
      <c r="FM622" s="4"/>
      <c r="FN622" s="6"/>
      <c r="FO622" s="4"/>
      <c r="FP622" s="6"/>
      <c r="FQ622" s="5"/>
      <c r="FR622" s="5"/>
      <c r="FS622" s="4"/>
      <c r="FT622" s="6"/>
      <c r="FU622" s="4"/>
      <c r="FV622" s="6"/>
      <c r="FW622" s="5"/>
      <c r="FX622" s="5"/>
      <c r="FY622" s="4"/>
      <c r="FZ622" s="6"/>
      <c r="GA622" s="4"/>
      <c r="GB622" s="6"/>
      <c r="GC622" s="5"/>
      <c r="GD622" s="5"/>
      <c r="GE622" s="4"/>
      <c r="GF622" s="6"/>
      <c r="GG622" s="4"/>
      <c r="GH622" s="6"/>
      <c r="GI622" s="5"/>
      <c r="GJ622" s="5"/>
      <c r="GK622" s="4"/>
      <c r="GL622" s="6"/>
      <c r="GM622" s="4"/>
      <c r="GN622" s="6"/>
      <c r="GO622" s="5"/>
      <c r="GP622" s="5"/>
      <c r="GQ622" s="4"/>
      <c r="GR622" s="6"/>
      <c r="GS622" s="4"/>
      <c r="GT622" s="6"/>
      <c r="GU622" s="5"/>
      <c r="GV622" s="5"/>
      <c r="GW622" s="4"/>
      <c r="GX622" s="6"/>
      <c r="GY622" s="4"/>
      <c r="GZ622" s="6"/>
      <c r="HA622" s="5"/>
      <c r="HB622" s="5"/>
      <c r="HC622" s="4"/>
      <c r="HD622" s="6"/>
      <c r="HE622" s="4"/>
      <c r="HF622" s="6"/>
      <c r="HG622" s="5"/>
      <c r="HH622" s="5"/>
      <c r="HI622" s="4"/>
      <c r="HJ622" s="6"/>
      <c r="HK622" s="4"/>
      <c r="HL622" s="6"/>
      <c r="HM622" s="5"/>
      <c r="HN622" s="5"/>
      <c r="HO622" s="4"/>
      <c r="HP622" s="6"/>
      <c r="HQ622" s="4"/>
      <c r="HR622" s="6"/>
      <c r="HS622" s="5"/>
      <c r="HT622" s="5"/>
      <c r="HU622" s="4"/>
      <c r="HV622" s="6"/>
      <c r="HW622" s="4"/>
      <c r="HX622" s="6"/>
      <c r="HY622" s="5"/>
      <c r="HZ622" s="5"/>
      <c r="IA622" s="4"/>
      <c r="IB622" s="6"/>
      <c r="IC622" s="4"/>
      <c r="ID622" s="6"/>
      <c r="IE622" s="5"/>
      <c r="IF622" s="5"/>
      <c r="IG622" s="4"/>
      <c r="IH622" s="6"/>
      <c r="II622" s="4"/>
      <c r="IJ622" s="6"/>
      <c r="IK622" s="5"/>
      <c r="IL622" s="5"/>
      <c r="IM622" s="4"/>
      <c r="IN622" s="6"/>
      <c r="IO622" s="4"/>
      <c r="IP622" s="6"/>
      <c r="IQ622" s="5"/>
      <c r="IR622" s="5"/>
      <c r="IS622" s="4"/>
      <c r="IT622" s="6"/>
      <c r="IU622" s="4"/>
      <c r="IV622" s="6"/>
      <c r="IW622" s="5"/>
      <c r="IX622" s="5"/>
      <c r="IY622" s="4"/>
      <c r="IZ622" s="6"/>
      <c r="JA622" s="4"/>
      <c r="JB622" s="6"/>
      <c r="JC622" s="5"/>
      <c r="JD622" s="5"/>
      <c r="JE622" s="4"/>
      <c r="JF622" s="6"/>
      <c r="JG622" s="4"/>
      <c r="JH622" s="6"/>
      <c r="JI622" s="5"/>
      <c r="JJ622" s="5"/>
      <c r="JK622" s="4"/>
      <c r="JL622" s="6"/>
      <c r="JM622" s="4"/>
      <c r="JN622" s="6"/>
      <c r="JO622" s="5"/>
      <c r="JP622" s="5"/>
      <c r="JQ622" s="4"/>
      <c r="JR622" s="6"/>
      <c r="JS622" s="4"/>
      <c r="JT622" s="6"/>
      <c r="JU622" s="5"/>
      <c r="JV622" s="5"/>
      <c r="JW622" s="4"/>
      <c r="JX622" s="6"/>
      <c r="JY622" s="4"/>
      <c r="JZ622" s="6"/>
      <c r="KA622" s="5"/>
      <c r="KB622" s="5"/>
      <c r="KC622" s="4"/>
      <c r="KD622" s="6"/>
      <c r="KE622" s="4"/>
      <c r="KF622" s="6"/>
      <c r="KG622" s="5"/>
      <c r="KH622" s="5"/>
      <c r="KI622" s="4"/>
      <c r="KJ622" s="6"/>
      <c r="KK622" s="4"/>
      <c r="KL622" s="6"/>
      <c r="KM622" s="5"/>
      <c r="KN622" s="5"/>
    </row>
    <row r="623">
      <c r="A623" s="3" t="s">
        <v>85</v>
      </c>
      <c r="B623" s="3" t="s">
        <v>587</v>
      </c>
      <c r="C623" s="3" t="s">
        <v>87</v>
      </c>
      <c r="D623" s="3" t="s">
        <v>439</v>
      </c>
      <c r="E623" s="3" t="s">
        <v>618</v>
      </c>
      <c r="F623" s="3" t="s">
        <v>619</v>
      </c>
      <c r="G623" s="3" t="s">
        <v>620</v>
      </c>
      <c r="H623" s="3" t="s">
        <v>104</v>
      </c>
      <c r="I623" s="3" t="s">
        <v>1339</v>
      </c>
      <c r="J623" s="3" t="s">
        <v>1340</v>
      </c>
      <c r="K623" s="4">
        <v>62</v>
      </c>
      <c r="L623" s="4">
        <f>=ROUNDDOWN(8.85714285714286,0)</f>
      </c>
      <c r="M623" s="4"/>
      <c r="N623" s="5"/>
      <c r="O623" s="4"/>
      <c r="P623" s="4">
        <f>=ROUNDDOWN({0},0)</f>
      </c>
      <c r="Q623" s="4"/>
      <c r="R623" s="5"/>
      <c r="S623" s="4">
        <v>2</v>
      </c>
      <c r="T623" s="6">
        <v>88.81</v>
      </c>
      <c r="U623" s="4"/>
      <c r="V623" s="6"/>
      <c r="W623" s="5"/>
      <c r="X623" s="5"/>
      <c r="Y623" s="4"/>
      <c r="Z623" s="6"/>
      <c r="AA623" s="4"/>
      <c r="AB623" s="6"/>
      <c r="AC623" s="5"/>
      <c r="AD623" s="5"/>
      <c r="AE623" s="4">
        <v>1</v>
      </c>
      <c r="AF623" s="6">
        <v>35.36</v>
      </c>
      <c r="AG623" s="4"/>
      <c r="AH623" s="6"/>
      <c r="AI623" s="5"/>
      <c r="AJ623" s="5"/>
      <c r="AK623" s="4"/>
      <c r="AL623" s="6"/>
      <c r="AM623" s="4"/>
      <c r="AN623" s="6"/>
      <c r="AO623" s="5"/>
      <c r="AP623" s="5"/>
      <c r="AQ623" s="4"/>
      <c r="AR623" s="6"/>
      <c r="AS623" s="4"/>
      <c r="AT623" s="6"/>
      <c r="AU623" s="5"/>
      <c r="AV623" s="5"/>
      <c r="AW623" s="4"/>
      <c r="AX623" s="6"/>
      <c r="AY623" s="4"/>
      <c r="AZ623" s="6"/>
      <c r="BA623" s="5"/>
      <c r="BB623" s="5"/>
      <c r="BC623" s="4"/>
      <c r="BD623" s="6"/>
      <c r="BE623" s="4"/>
      <c r="BF623" s="6"/>
      <c r="BG623" s="5"/>
      <c r="BH623" s="5"/>
      <c r="BI623" s="4"/>
      <c r="BJ623" s="6"/>
      <c r="BK623" s="4"/>
      <c r="BL623" s="6"/>
      <c r="BM623" s="5"/>
      <c r="BN623" s="5"/>
      <c r="BO623" s="4"/>
      <c r="BP623" s="6"/>
      <c r="BQ623" s="4"/>
      <c r="BR623" s="6"/>
      <c r="BS623" s="5"/>
      <c r="BT623" s="5"/>
      <c r="BU623" s="4"/>
      <c r="BV623" s="6"/>
      <c r="BW623" s="4"/>
      <c r="BX623" s="6"/>
      <c r="BY623" s="5"/>
      <c r="BZ623" s="5"/>
      <c r="CA623" s="4"/>
      <c r="CB623" s="6"/>
      <c r="CC623" s="4"/>
      <c r="CD623" s="6"/>
      <c r="CE623" s="5"/>
      <c r="CF623" s="5"/>
      <c r="CG623" s="4">
        <v>1</v>
      </c>
      <c r="CH623" s="6">
        <v>53.45</v>
      </c>
      <c r="CI623" s="4"/>
      <c r="CJ623" s="6"/>
      <c r="CK623" s="5"/>
      <c r="CL623" s="5"/>
      <c r="CM623" s="4"/>
      <c r="CN623" s="6"/>
      <c r="CO623" s="4"/>
      <c r="CP623" s="6"/>
      <c r="CQ623" s="5"/>
      <c r="CR623" s="5"/>
      <c r="CS623" s="4"/>
      <c r="CT623" s="6"/>
      <c r="CU623" s="4"/>
      <c r="CV623" s="6"/>
      <c r="CW623" s="5"/>
      <c r="CX623" s="5"/>
      <c r="CY623" s="4"/>
      <c r="CZ623" s="6"/>
      <c r="DA623" s="4"/>
      <c r="DB623" s="6"/>
      <c r="DC623" s="5"/>
      <c r="DD623" s="5"/>
      <c r="DE623" s="4"/>
      <c r="DF623" s="6"/>
      <c r="DG623" s="4"/>
      <c r="DH623" s="6"/>
      <c r="DI623" s="5"/>
      <c r="DJ623" s="5"/>
      <c r="DK623" s="4"/>
      <c r="DL623" s="6"/>
      <c r="DM623" s="4"/>
      <c r="DN623" s="6"/>
      <c r="DO623" s="5"/>
      <c r="DP623" s="5"/>
      <c r="DQ623" s="4"/>
      <c r="DR623" s="6"/>
      <c r="DS623" s="4"/>
      <c r="DT623" s="6"/>
      <c r="DU623" s="5"/>
      <c r="DV623" s="5"/>
      <c r="DW623" s="4"/>
      <c r="DX623" s="6"/>
      <c r="DY623" s="4"/>
      <c r="DZ623" s="6"/>
      <c r="EA623" s="5"/>
      <c r="EB623" s="5"/>
      <c r="EC623" s="4"/>
      <c r="ED623" s="6"/>
      <c r="EE623" s="4"/>
      <c r="EF623" s="6"/>
      <c r="EG623" s="5"/>
      <c r="EH623" s="5"/>
      <c r="EI623" s="4"/>
      <c r="EJ623" s="6"/>
      <c r="EK623" s="4"/>
      <c r="EL623" s="6"/>
      <c r="EM623" s="5"/>
      <c r="EN623" s="5"/>
      <c r="EO623" s="4"/>
      <c r="EP623" s="6"/>
      <c r="EQ623" s="4"/>
      <c r="ER623" s="6"/>
      <c r="ES623" s="5"/>
      <c r="ET623" s="5"/>
      <c r="EU623" s="4"/>
      <c r="EV623" s="6"/>
      <c r="EW623" s="4"/>
      <c r="EX623" s="6"/>
      <c r="EY623" s="5"/>
      <c r="EZ623" s="5"/>
      <c r="FA623" s="4"/>
      <c r="FB623" s="6"/>
      <c r="FC623" s="4"/>
      <c r="FD623" s="6"/>
      <c r="FE623" s="5"/>
      <c r="FF623" s="5"/>
      <c r="FG623" s="4"/>
      <c r="FH623" s="6"/>
      <c r="FI623" s="4"/>
      <c r="FJ623" s="6"/>
      <c r="FK623" s="5"/>
      <c r="FL623" s="5"/>
      <c r="FM623" s="4"/>
      <c r="FN623" s="6"/>
      <c r="FO623" s="4"/>
      <c r="FP623" s="6"/>
      <c r="FQ623" s="5"/>
      <c r="FR623" s="5"/>
      <c r="FS623" s="4"/>
      <c r="FT623" s="6"/>
      <c r="FU623" s="4"/>
      <c r="FV623" s="6"/>
      <c r="FW623" s="5"/>
      <c r="FX623" s="5"/>
      <c r="FY623" s="4"/>
      <c r="FZ623" s="6"/>
      <c r="GA623" s="4"/>
      <c r="GB623" s="6"/>
      <c r="GC623" s="5"/>
      <c r="GD623" s="5"/>
      <c r="GE623" s="4"/>
      <c r="GF623" s="6"/>
      <c r="GG623" s="4"/>
      <c r="GH623" s="6"/>
      <c r="GI623" s="5"/>
      <c r="GJ623" s="5"/>
      <c r="GK623" s="4"/>
      <c r="GL623" s="6"/>
      <c r="GM623" s="4"/>
      <c r="GN623" s="6"/>
      <c r="GO623" s="5"/>
      <c r="GP623" s="5"/>
      <c r="GQ623" s="4"/>
      <c r="GR623" s="6"/>
      <c r="GS623" s="4"/>
      <c r="GT623" s="6"/>
      <c r="GU623" s="5"/>
      <c r="GV623" s="5"/>
      <c r="GW623" s="4"/>
      <c r="GX623" s="6"/>
      <c r="GY623" s="4"/>
      <c r="GZ623" s="6"/>
      <c r="HA623" s="5"/>
      <c r="HB623" s="5"/>
      <c r="HC623" s="4"/>
      <c r="HD623" s="6"/>
      <c r="HE623" s="4"/>
      <c r="HF623" s="6"/>
      <c r="HG623" s="5"/>
      <c r="HH623" s="5"/>
      <c r="HI623" s="4"/>
      <c r="HJ623" s="6"/>
      <c r="HK623" s="4"/>
      <c r="HL623" s="6"/>
      <c r="HM623" s="5"/>
      <c r="HN623" s="5"/>
      <c r="HO623" s="4"/>
      <c r="HP623" s="6"/>
      <c r="HQ623" s="4"/>
      <c r="HR623" s="6"/>
      <c r="HS623" s="5"/>
      <c r="HT623" s="5"/>
      <c r="HU623" s="4"/>
      <c r="HV623" s="6"/>
      <c r="HW623" s="4"/>
      <c r="HX623" s="6"/>
      <c r="HY623" s="5"/>
      <c r="HZ623" s="5"/>
      <c r="IA623" s="4"/>
      <c r="IB623" s="6"/>
      <c r="IC623" s="4"/>
      <c r="ID623" s="6"/>
      <c r="IE623" s="5"/>
      <c r="IF623" s="5"/>
      <c r="IG623" s="4"/>
      <c r="IH623" s="6"/>
      <c r="II623" s="4"/>
      <c r="IJ623" s="6"/>
      <c r="IK623" s="5"/>
      <c r="IL623" s="5"/>
      <c r="IM623" s="4"/>
      <c r="IN623" s="6"/>
      <c r="IO623" s="4"/>
      <c r="IP623" s="6"/>
      <c r="IQ623" s="5"/>
      <c r="IR623" s="5"/>
      <c r="IS623" s="4"/>
      <c r="IT623" s="6"/>
      <c r="IU623" s="4"/>
      <c r="IV623" s="6"/>
      <c r="IW623" s="5"/>
      <c r="IX623" s="5"/>
      <c r="IY623" s="4"/>
      <c r="IZ623" s="6"/>
      <c r="JA623" s="4"/>
      <c r="JB623" s="6"/>
      <c r="JC623" s="5"/>
      <c r="JD623" s="5"/>
      <c r="JE623" s="4"/>
      <c r="JF623" s="6"/>
      <c r="JG623" s="4"/>
      <c r="JH623" s="6"/>
      <c r="JI623" s="5"/>
      <c r="JJ623" s="5"/>
      <c r="JK623" s="4"/>
      <c r="JL623" s="6"/>
      <c r="JM623" s="4"/>
      <c r="JN623" s="6"/>
      <c r="JO623" s="5"/>
      <c r="JP623" s="5"/>
      <c r="JQ623" s="4"/>
      <c r="JR623" s="6"/>
      <c r="JS623" s="4"/>
      <c r="JT623" s="6"/>
      <c r="JU623" s="5"/>
      <c r="JV623" s="5"/>
      <c r="JW623" s="4"/>
      <c r="JX623" s="6"/>
      <c r="JY623" s="4"/>
      <c r="JZ623" s="6"/>
      <c r="KA623" s="5"/>
      <c r="KB623" s="5"/>
      <c r="KC623" s="4"/>
      <c r="KD623" s="6"/>
      <c r="KE623" s="4"/>
      <c r="KF623" s="6"/>
      <c r="KG623" s="5"/>
      <c r="KH623" s="5"/>
      <c r="KI623" s="4"/>
      <c r="KJ623" s="6"/>
      <c r="KK623" s="4"/>
      <c r="KL623" s="6"/>
      <c r="KM623" s="5"/>
      <c r="KN623" s="5"/>
    </row>
    <row r="624">
      <c r="A624" s="3" t="s">
        <v>85</v>
      </c>
      <c r="B624" s="3" t="s">
        <v>587</v>
      </c>
      <c r="C624" s="3" t="s">
        <v>87</v>
      </c>
      <c r="D624" s="3" t="s">
        <v>439</v>
      </c>
      <c r="E624" s="3" t="s">
        <v>418</v>
      </c>
      <c r="F624" s="3" t="s">
        <v>451</v>
      </c>
      <c r="G624" s="3" t="s">
        <v>236</v>
      </c>
      <c r="H624" s="3" t="s">
        <v>129</v>
      </c>
      <c r="I624" s="3" t="s">
        <v>1311</v>
      </c>
      <c r="J624" s="3" t="s">
        <v>1319</v>
      </c>
      <c r="K624" s="4">
        <v>522</v>
      </c>
      <c r="L624" s="4">
        <f>=ROUNDDOWN(13.7368421052632,0)</f>
      </c>
      <c r="M624" s="4">
        <v>800</v>
      </c>
      <c r="N624" s="5">
        <v>1</v>
      </c>
      <c r="O624" s="4"/>
      <c r="P624" s="4">
        <f>=ROUNDDOWN({0},0)</f>
      </c>
      <c r="Q624" s="4"/>
      <c r="R624" s="5"/>
      <c r="S624" s="4">
        <v>38</v>
      </c>
      <c r="T624" s="6">
        <v>1368.72</v>
      </c>
      <c r="U624" s="4"/>
      <c r="V624" s="6"/>
      <c r="W624" s="5"/>
      <c r="X624" s="5"/>
      <c r="Y624" s="4">
        <v>19</v>
      </c>
      <c r="Z624" s="6">
        <v>680.4</v>
      </c>
      <c r="AA624" s="4"/>
      <c r="AB624" s="6"/>
      <c r="AC624" s="5"/>
      <c r="AD624" s="5"/>
      <c r="AE624" s="4"/>
      <c r="AF624" s="6"/>
      <c r="AG624" s="4"/>
      <c r="AH624" s="6"/>
      <c r="AI624" s="5"/>
      <c r="AJ624" s="5"/>
      <c r="AK624" s="4">
        <v>4</v>
      </c>
      <c r="AL624" s="6">
        <v>148.5</v>
      </c>
      <c r="AM624" s="4"/>
      <c r="AN624" s="6"/>
      <c r="AO624" s="5"/>
      <c r="AP624" s="5"/>
      <c r="AQ624" s="4">
        <v>2</v>
      </c>
      <c r="AR624" s="6">
        <v>72.8</v>
      </c>
      <c r="AS624" s="4"/>
      <c r="AT624" s="6"/>
      <c r="AU624" s="5"/>
      <c r="AV624" s="5"/>
      <c r="AW624" s="4">
        <v>5</v>
      </c>
      <c r="AX624" s="6">
        <v>181.1</v>
      </c>
      <c r="AY624" s="4"/>
      <c r="AZ624" s="6"/>
      <c r="BA624" s="5"/>
      <c r="BB624" s="5"/>
      <c r="BC624" s="4"/>
      <c r="BD624" s="6"/>
      <c r="BE624" s="4"/>
      <c r="BF624" s="6"/>
      <c r="BG624" s="5"/>
      <c r="BH624" s="5"/>
      <c r="BI624" s="4">
        <v>2</v>
      </c>
      <c r="BJ624" s="6">
        <v>65.72</v>
      </c>
      <c r="BK624" s="4"/>
      <c r="BL624" s="6"/>
      <c r="BM624" s="5"/>
      <c r="BN624" s="5"/>
      <c r="BO624" s="4">
        <v>2</v>
      </c>
      <c r="BP624" s="6">
        <v>82.5</v>
      </c>
      <c r="BQ624" s="4"/>
      <c r="BR624" s="6"/>
      <c r="BS624" s="5"/>
      <c r="BT624" s="5"/>
      <c r="BU624" s="4"/>
      <c r="BV624" s="6"/>
      <c r="BW624" s="4"/>
      <c r="BX624" s="6"/>
      <c r="BY624" s="5"/>
      <c r="BZ624" s="5"/>
      <c r="CA624" s="4"/>
      <c r="CB624" s="6"/>
      <c r="CC624" s="4"/>
      <c r="CD624" s="6"/>
      <c r="CE624" s="5"/>
      <c r="CF624" s="5"/>
      <c r="CG624" s="4">
        <v>4</v>
      </c>
      <c r="CH624" s="6">
        <v>137.7</v>
      </c>
      <c r="CI624" s="4"/>
      <c r="CJ624" s="6"/>
      <c r="CK624" s="5"/>
      <c r="CL624" s="5"/>
      <c r="CM624" s="4"/>
      <c r="CN624" s="6"/>
      <c r="CO624" s="4"/>
      <c r="CP624" s="6"/>
      <c r="CQ624" s="5"/>
      <c r="CR624" s="5"/>
      <c r="CS624" s="4"/>
      <c r="CT624" s="6"/>
      <c r="CU624" s="4"/>
      <c r="CV624" s="6"/>
      <c r="CW624" s="5"/>
      <c r="CX624" s="5"/>
      <c r="CY624" s="4"/>
      <c r="CZ624" s="6"/>
      <c r="DA624" s="4"/>
      <c r="DB624" s="6"/>
      <c r="DC624" s="5"/>
      <c r="DD624" s="5"/>
      <c r="DE624" s="4"/>
      <c r="DF624" s="6"/>
      <c r="DG624" s="4"/>
      <c r="DH624" s="6"/>
      <c r="DI624" s="5"/>
      <c r="DJ624" s="5"/>
      <c r="DK624" s="4"/>
      <c r="DL624" s="6"/>
      <c r="DM624" s="4"/>
      <c r="DN624" s="6"/>
      <c r="DO624" s="5"/>
      <c r="DP624" s="5"/>
      <c r="DQ624" s="4"/>
      <c r="DR624" s="6"/>
      <c r="DS624" s="4"/>
      <c r="DT624" s="6"/>
      <c r="DU624" s="5"/>
      <c r="DV624" s="5"/>
      <c r="DW624" s="4"/>
      <c r="DX624" s="6"/>
      <c r="DY624" s="4"/>
      <c r="DZ624" s="6"/>
      <c r="EA624" s="5"/>
      <c r="EB624" s="5"/>
      <c r="EC624" s="4"/>
      <c r="ED624" s="6"/>
      <c r="EE624" s="4"/>
      <c r="EF624" s="6"/>
      <c r="EG624" s="5"/>
      <c r="EH624" s="5"/>
      <c r="EI624" s="4"/>
      <c r="EJ624" s="6"/>
      <c r="EK624" s="4"/>
      <c r="EL624" s="6"/>
      <c r="EM624" s="5"/>
      <c r="EN624" s="5"/>
      <c r="EO624" s="4"/>
      <c r="EP624" s="6"/>
      <c r="EQ624" s="4"/>
      <c r="ER624" s="6"/>
      <c r="ES624" s="5"/>
      <c r="ET624" s="5"/>
      <c r="EU624" s="4"/>
      <c r="EV624" s="6"/>
      <c r="EW624" s="4"/>
      <c r="EX624" s="6"/>
      <c r="EY624" s="5"/>
      <c r="EZ624" s="5"/>
      <c r="FA624" s="4"/>
      <c r="FB624" s="6"/>
      <c r="FC624" s="4"/>
      <c r="FD624" s="6"/>
      <c r="FE624" s="5"/>
      <c r="FF624" s="5"/>
      <c r="FG624" s="4"/>
      <c r="FH624" s="6"/>
      <c r="FI624" s="4"/>
      <c r="FJ624" s="6"/>
      <c r="FK624" s="5"/>
      <c r="FL624" s="5"/>
      <c r="FM624" s="4"/>
      <c r="FN624" s="6"/>
      <c r="FO624" s="4"/>
      <c r="FP624" s="6"/>
      <c r="FQ624" s="5"/>
      <c r="FR624" s="5"/>
      <c r="FS624" s="4"/>
      <c r="FT624" s="6"/>
      <c r="FU624" s="4"/>
      <c r="FV624" s="6"/>
      <c r="FW624" s="5"/>
      <c r="FX624" s="5"/>
      <c r="FY624" s="4"/>
      <c r="FZ624" s="6"/>
      <c r="GA624" s="4"/>
      <c r="GB624" s="6"/>
      <c r="GC624" s="5"/>
      <c r="GD624" s="5"/>
      <c r="GE624" s="4"/>
      <c r="GF624" s="6"/>
      <c r="GG624" s="4"/>
      <c r="GH624" s="6"/>
      <c r="GI624" s="5"/>
      <c r="GJ624" s="5"/>
      <c r="GK624" s="4"/>
      <c r="GL624" s="6"/>
      <c r="GM624" s="4"/>
      <c r="GN624" s="6"/>
      <c r="GO624" s="5"/>
      <c r="GP624" s="5"/>
      <c r="GQ624" s="4"/>
      <c r="GR624" s="6"/>
      <c r="GS624" s="4"/>
      <c r="GT624" s="6"/>
      <c r="GU624" s="5"/>
      <c r="GV624" s="5"/>
      <c r="GW624" s="4"/>
      <c r="GX624" s="6"/>
      <c r="GY624" s="4"/>
      <c r="GZ624" s="6"/>
      <c r="HA624" s="5"/>
      <c r="HB624" s="5"/>
      <c r="HC624" s="4"/>
      <c r="HD624" s="6"/>
      <c r="HE624" s="4"/>
      <c r="HF624" s="6"/>
      <c r="HG624" s="5"/>
      <c r="HH624" s="5"/>
      <c r="HI624" s="4"/>
      <c r="HJ624" s="6"/>
      <c r="HK624" s="4"/>
      <c r="HL624" s="6"/>
      <c r="HM624" s="5"/>
      <c r="HN624" s="5"/>
      <c r="HO624" s="4"/>
      <c r="HP624" s="6"/>
      <c r="HQ624" s="4"/>
      <c r="HR624" s="6"/>
      <c r="HS624" s="5"/>
      <c r="HT624" s="5"/>
      <c r="HU624" s="4"/>
      <c r="HV624" s="6"/>
      <c r="HW624" s="4"/>
      <c r="HX624" s="6"/>
      <c r="HY624" s="5"/>
      <c r="HZ624" s="5"/>
      <c r="IA624" s="4"/>
      <c r="IB624" s="6"/>
      <c r="IC624" s="4"/>
      <c r="ID624" s="6"/>
      <c r="IE624" s="5"/>
      <c r="IF624" s="5"/>
      <c r="IG624" s="4"/>
      <c r="IH624" s="6"/>
      <c r="II624" s="4"/>
      <c r="IJ624" s="6"/>
      <c r="IK624" s="5"/>
      <c r="IL624" s="5"/>
      <c r="IM624" s="4"/>
      <c r="IN624" s="6"/>
      <c r="IO624" s="4"/>
      <c r="IP624" s="6"/>
      <c r="IQ624" s="5"/>
      <c r="IR624" s="5"/>
      <c r="IS624" s="4"/>
      <c r="IT624" s="6"/>
      <c r="IU624" s="4"/>
      <c r="IV624" s="6"/>
      <c r="IW624" s="5"/>
      <c r="IX624" s="5"/>
      <c r="IY624" s="4"/>
      <c r="IZ624" s="6"/>
      <c r="JA624" s="4"/>
      <c r="JB624" s="6"/>
      <c r="JC624" s="5"/>
      <c r="JD624" s="5"/>
      <c r="JE624" s="4"/>
      <c r="JF624" s="6"/>
      <c r="JG624" s="4"/>
      <c r="JH624" s="6"/>
      <c r="JI624" s="5"/>
      <c r="JJ624" s="5"/>
      <c r="JK624" s="4"/>
      <c r="JL624" s="6"/>
      <c r="JM624" s="4"/>
      <c r="JN624" s="6"/>
      <c r="JO624" s="5"/>
      <c r="JP624" s="5"/>
      <c r="JQ624" s="4"/>
      <c r="JR624" s="6"/>
      <c r="JS624" s="4"/>
      <c r="JT624" s="6"/>
      <c r="JU624" s="5"/>
      <c r="JV624" s="5"/>
      <c r="JW624" s="4"/>
      <c r="JX624" s="6"/>
      <c r="JY624" s="4"/>
      <c r="JZ624" s="6"/>
      <c r="KA624" s="5"/>
      <c r="KB624" s="5"/>
      <c r="KC624" s="4"/>
      <c r="KD624" s="6"/>
      <c r="KE624" s="4"/>
      <c r="KF624" s="6"/>
      <c r="KG624" s="5"/>
      <c r="KH624" s="5"/>
      <c r="KI624" s="4"/>
      <c r="KJ624" s="6"/>
      <c r="KK624" s="4"/>
      <c r="KL624" s="6"/>
      <c r="KM624" s="5"/>
      <c r="KN624" s="5"/>
    </row>
    <row r="625">
      <c r="A625" s="3" t="s">
        <v>85</v>
      </c>
      <c r="B625" s="3" t="s">
        <v>587</v>
      </c>
      <c r="C625" s="3" t="s">
        <v>87</v>
      </c>
      <c r="D625" s="3" t="s">
        <v>439</v>
      </c>
      <c r="E625" s="3" t="s">
        <v>418</v>
      </c>
      <c r="F625" s="3" t="s">
        <v>451</v>
      </c>
      <c r="G625" s="3" t="s">
        <v>236</v>
      </c>
      <c r="H625" s="3" t="s">
        <v>129</v>
      </c>
      <c r="I625" s="3" t="s">
        <v>1322</v>
      </c>
      <c r="J625" s="3" t="s">
        <v>1319</v>
      </c>
      <c r="K625" s="4">
        <v>183</v>
      </c>
      <c r="L625" s="4">
        <f>=ROUNDDOWN(3.66,0)</f>
      </c>
      <c r="M625" s="4">
        <v>800</v>
      </c>
      <c r="N625" s="5">
        <v>0.7429</v>
      </c>
      <c r="O625" s="4"/>
      <c r="P625" s="4">
        <f>=ROUNDDOWN({0},0)</f>
      </c>
      <c r="Q625" s="4"/>
      <c r="R625" s="5"/>
      <c r="S625" s="4">
        <v>10</v>
      </c>
      <c r="T625" s="6">
        <v>352.26</v>
      </c>
      <c r="U625" s="4"/>
      <c r="V625" s="6"/>
      <c r="W625" s="5"/>
      <c r="X625" s="5"/>
      <c r="Y625" s="4">
        <v>2</v>
      </c>
      <c r="Z625" s="6">
        <v>70.2</v>
      </c>
      <c r="AA625" s="4"/>
      <c r="AB625" s="6"/>
      <c r="AC625" s="5"/>
      <c r="AD625" s="5"/>
      <c r="AE625" s="4"/>
      <c r="AF625" s="6"/>
      <c r="AG625" s="4"/>
      <c r="AH625" s="6"/>
      <c r="AI625" s="5"/>
      <c r="AJ625" s="5"/>
      <c r="AK625" s="4"/>
      <c r="AL625" s="6"/>
      <c r="AM625" s="4"/>
      <c r="AN625" s="6"/>
      <c r="AO625" s="5"/>
      <c r="AP625" s="5"/>
      <c r="AQ625" s="4">
        <v>5</v>
      </c>
      <c r="AR625" s="6">
        <v>170.79</v>
      </c>
      <c r="AS625" s="4"/>
      <c r="AT625" s="6"/>
      <c r="AU625" s="5"/>
      <c r="AV625" s="5"/>
      <c r="AW625" s="4"/>
      <c r="AX625" s="6"/>
      <c r="AY625" s="4"/>
      <c r="AZ625" s="6"/>
      <c r="BA625" s="5"/>
      <c r="BB625" s="5"/>
      <c r="BC625" s="4"/>
      <c r="BD625" s="6"/>
      <c r="BE625" s="4"/>
      <c r="BF625" s="6"/>
      <c r="BG625" s="5"/>
      <c r="BH625" s="5"/>
      <c r="BI625" s="4">
        <v>1</v>
      </c>
      <c r="BJ625" s="6">
        <v>41.07</v>
      </c>
      <c r="BK625" s="4"/>
      <c r="BL625" s="6"/>
      <c r="BM625" s="5"/>
      <c r="BN625" s="5"/>
      <c r="BO625" s="4"/>
      <c r="BP625" s="6"/>
      <c r="BQ625" s="4"/>
      <c r="BR625" s="6"/>
      <c r="BS625" s="5"/>
      <c r="BT625" s="5"/>
      <c r="BU625" s="4"/>
      <c r="BV625" s="6"/>
      <c r="BW625" s="4"/>
      <c r="BX625" s="6"/>
      <c r="BY625" s="5"/>
      <c r="BZ625" s="5"/>
      <c r="CA625" s="4"/>
      <c r="CB625" s="6"/>
      <c r="CC625" s="4"/>
      <c r="CD625" s="6"/>
      <c r="CE625" s="5"/>
      <c r="CF625" s="5"/>
      <c r="CG625" s="4">
        <v>2</v>
      </c>
      <c r="CH625" s="6">
        <v>70.2</v>
      </c>
      <c r="CI625" s="4"/>
      <c r="CJ625" s="6"/>
      <c r="CK625" s="5"/>
      <c r="CL625" s="5"/>
      <c r="CM625" s="4"/>
      <c r="CN625" s="6"/>
      <c r="CO625" s="4"/>
      <c r="CP625" s="6"/>
      <c r="CQ625" s="5"/>
      <c r="CR625" s="5"/>
      <c r="CS625" s="4"/>
      <c r="CT625" s="6"/>
      <c r="CU625" s="4"/>
      <c r="CV625" s="6"/>
      <c r="CW625" s="5"/>
      <c r="CX625" s="5"/>
      <c r="CY625" s="4"/>
      <c r="CZ625" s="6"/>
      <c r="DA625" s="4"/>
      <c r="DB625" s="6"/>
      <c r="DC625" s="5"/>
      <c r="DD625" s="5"/>
      <c r="DE625" s="4"/>
      <c r="DF625" s="6"/>
      <c r="DG625" s="4"/>
      <c r="DH625" s="6"/>
      <c r="DI625" s="5"/>
      <c r="DJ625" s="5"/>
      <c r="DK625" s="4"/>
      <c r="DL625" s="6"/>
      <c r="DM625" s="4"/>
      <c r="DN625" s="6"/>
      <c r="DO625" s="5"/>
      <c r="DP625" s="5"/>
      <c r="DQ625" s="4"/>
      <c r="DR625" s="6"/>
      <c r="DS625" s="4"/>
      <c r="DT625" s="6"/>
      <c r="DU625" s="5"/>
      <c r="DV625" s="5"/>
      <c r="DW625" s="4"/>
      <c r="DX625" s="6"/>
      <c r="DY625" s="4"/>
      <c r="DZ625" s="6"/>
      <c r="EA625" s="5"/>
      <c r="EB625" s="5"/>
      <c r="EC625" s="4"/>
      <c r="ED625" s="6"/>
      <c r="EE625" s="4"/>
      <c r="EF625" s="6"/>
      <c r="EG625" s="5"/>
      <c r="EH625" s="5"/>
      <c r="EI625" s="4"/>
      <c r="EJ625" s="6"/>
      <c r="EK625" s="4"/>
      <c r="EL625" s="6"/>
      <c r="EM625" s="5"/>
      <c r="EN625" s="5"/>
      <c r="EO625" s="4"/>
      <c r="EP625" s="6"/>
      <c r="EQ625" s="4"/>
      <c r="ER625" s="6"/>
      <c r="ES625" s="5"/>
      <c r="ET625" s="5"/>
      <c r="EU625" s="4"/>
      <c r="EV625" s="6"/>
      <c r="EW625" s="4"/>
      <c r="EX625" s="6"/>
      <c r="EY625" s="5"/>
      <c r="EZ625" s="5"/>
      <c r="FA625" s="4"/>
      <c r="FB625" s="6"/>
      <c r="FC625" s="4"/>
      <c r="FD625" s="6"/>
      <c r="FE625" s="5"/>
      <c r="FF625" s="5"/>
      <c r="FG625" s="4"/>
      <c r="FH625" s="6"/>
      <c r="FI625" s="4"/>
      <c r="FJ625" s="6"/>
      <c r="FK625" s="5"/>
      <c r="FL625" s="5"/>
      <c r="FM625" s="4"/>
      <c r="FN625" s="6"/>
      <c r="FO625" s="4"/>
      <c r="FP625" s="6"/>
      <c r="FQ625" s="5"/>
      <c r="FR625" s="5"/>
      <c r="FS625" s="4"/>
      <c r="FT625" s="6"/>
      <c r="FU625" s="4"/>
      <c r="FV625" s="6"/>
      <c r="FW625" s="5"/>
      <c r="FX625" s="5"/>
      <c r="FY625" s="4"/>
      <c r="FZ625" s="6"/>
      <c r="GA625" s="4"/>
      <c r="GB625" s="6"/>
      <c r="GC625" s="5"/>
      <c r="GD625" s="5"/>
      <c r="GE625" s="4"/>
      <c r="GF625" s="6"/>
      <c r="GG625" s="4"/>
      <c r="GH625" s="6"/>
      <c r="GI625" s="5"/>
      <c r="GJ625" s="5"/>
      <c r="GK625" s="4"/>
      <c r="GL625" s="6"/>
      <c r="GM625" s="4"/>
      <c r="GN625" s="6"/>
      <c r="GO625" s="5"/>
      <c r="GP625" s="5"/>
      <c r="GQ625" s="4"/>
      <c r="GR625" s="6"/>
      <c r="GS625" s="4"/>
      <c r="GT625" s="6"/>
      <c r="GU625" s="5"/>
      <c r="GV625" s="5"/>
      <c r="GW625" s="4"/>
      <c r="GX625" s="6"/>
      <c r="GY625" s="4"/>
      <c r="GZ625" s="6"/>
      <c r="HA625" s="5"/>
      <c r="HB625" s="5"/>
      <c r="HC625" s="4"/>
      <c r="HD625" s="6"/>
      <c r="HE625" s="4"/>
      <c r="HF625" s="6"/>
      <c r="HG625" s="5"/>
      <c r="HH625" s="5"/>
      <c r="HI625" s="4"/>
      <c r="HJ625" s="6"/>
      <c r="HK625" s="4"/>
      <c r="HL625" s="6"/>
      <c r="HM625" s="5"/>
      <c r="HN625" s="5"/>
      <c r="HO625" s="4"/>
      <c r="HP625" s="6"/>
      <c r="HQ625" s="4"/>
      <c r="HR625" s="6"/>
      <c r="HS625" s="5"/>
      <c r="HT625" s="5"/>
      <c r="HU625" s="4"/>
      <c r="HV625" s="6"/>
      <c r="HW625" s="4"/>
      <c r="HX625" s="6"/>
      <c r="HY625" s="5"/>
      <c r="HZ625" s="5"/>
      <c r="IA625" s="4"/>
      <c r="IB625" s="6"/>
      <c r="IC625" s="4"/>
      <c r="ID625" s="6"/>
      <c r="IE625" s="5"/>
      <c r="IF625" s="5"/>
      <c r="IG625" s="4"/>
      <c r="IH625" s="6"/>
      <c r="II625" s="4"/>
      <c r="IJ625" s="6"/>
      <c r="IK625" s="5"/>
      <c r="IL625" s="5"/>
      <c r="IM625" s="4"/>
      <c r="IN625" s="6"/>
      <c r="IO625" s="4"/>
      <c r="IP625" s="6"/>
      <c r="IQ625" s="5"/>
      <c r="IR625" s="5"/>
      <c r="IS625" s="4"/>
      <c r="IT625" s="6"/>
      <c r="IU625" s="4"/>
      <c r="IV625" s="6"/>
      <c r="IW625" s="5"/>
      <c r="IX625" s="5"/>
      <c r="IY625" s="4"/>
      <c r="IZ625" s="6"/>
      <c r="JA625" s="4"/>
      <c r="JB625" s="6"/>
      <c r="JC625" s="5"/>
      <c r="JD625" s="5"/>
      <c r="JE625" s="4"/>
      <c r="JF625" s="6"/>
      <c r="JG625" s="4"/>
      <c r="JH625" s="6"/>
      <c r="JI625" s="5"/>
      <c r="JJ625" s="5"/>
      <c r="JK625" s="4"/>
      <c r="JL625" s="6"/>
      <c r="JM625" s="4"/>
      <c r="JN625" s="6"/>
      <c r="JO625" s="5"/>
      <c r="JP625" s="5"/>
      <c r="JQ625" s="4"/>
      <c r="JR625" s="6"/>
      <c r="JS625" s="4"/>
      <c r="JT625" s="6"/>
      <c r="JU625" s="5"/>
      <c r="JV625" s="5"/>
      <c r="JW625" s="4"/>
      <c r="JX625" s="6"/>
      <c r="JY625" s="4"/>
      <c r="JZ625" s="6"/>
      <c r="KA625" s="5"/>
      <c r="KB625" s="5"/>
      <c r="KC625" s="4"/>
      <c r="KD625" s="6"/>
      <c r="KE625" s="4"/>
      <c r="KF625" s="6"/>
      <c r="KG625" s="5"/>
      <c r="KH625" s="5"/>
      <c r="KI625" s="4"/>
      <c r="KJ625" s="6"/>
      <c r="KK625" s="4"/>
      <c r="KL625" s="6"/>
      <c r="KM625" s="5"/>
      <c r="KN625" s="5"/>
    </row>
    <row r="626">
      <c r="A626" s="3" t="s">
        <v>85</v>
      </c>
      <c r="B626" s="3" t="s">
        <v>587</v>
      </c>
      <c r="C626" s="3" t="s">
        <v>87</v>
      </c>
      <c r="D626" s="3" t="s">
        <v>439</v>
      </c>
      <c r="E626" s="3" t="s">
        <v>621</v>
      </c>
      <c r="F626" s="3" t="s">
        <v>622</v>
      </c>
      <c r="G626" s="3" t="s">
        <v>623</v>
      </c>
      <c r="H626" s="3" t="s">
        <v>98</v>
      </c>
      <c r="I626" s="3" t="s">
        <v>1345</v>
      </c>
      <c r="J626" s="3" t="s">
        <v>1319</v>
      </c>
      <c r="K626" s="4">
        <v>439</v>
      </c>
      <c r="L626" s="4">
        <f>=ROUNDDOWN(13.1831831831832,0)</f>
      </c>
      <c r="M626" s="4">
        <v>503</v>
      </c>
      <c r="N626" s="5">
        <v>1</v>
      </c>
      <c r="O626" s="4"/>
      <c r="P626" s="4">
        <f>=ROUNDDOWN({0},0)</f>
      </c>
      <c r="Q626" s="4"/>
      <c r="R626" s="5"/>
      <c r="S626" s="4">
        <v>18</v>
      </c>
      <c r="T626" s="6">
        <v>1589.89</v>
      </c>
      <c r="U626" s="4"/>
      <c r="V626" s="6"/>
      <c r="W626" s="5"/>
      <c r="X626" s="5"/>
      <c r="Y626" s="4">
        <v>3</v>
      </c>
      <c r="Z626" s="6">
        <v>251.55</v>
      </c>
      <c r="AA626" s="4"/>
      <c r="AB626" s="6"/>
      <c r="AC626" s="5"/>
      <c r="AD626" s="5"/>
      <c r="AE626" s="4">
        <v>3</v>
      </c>
      <c r="AF626" s="6">
        <v>246.87</v>
      </c>
      <c r="AG626" s="4"/>
      <c r="AH626" s="6"/>
      <c r="AI626" s="5"/>
      <c r="AJ626" s="5"/>
      <c r="AK626" s="4">
        <v>4</v>
      </c>
      <c r="AL626" s="6">
        <v>375.49</v>
      </c>
      <c r="AM626" s="4"/>
      <c r="AN626" s="6"/>
      <c r="AO626" s="5"/>
      <c r="AP626" s="5"/>
      <c r="AQ626" s="4">
        <v>2</v>
      </c>
      <c r="AR626" s="6">
        <v>175</v>
      </c>
      <c r="AS626" s="4"/>
      <c r="AT626" s="6"/>
      <c r="AU626" s="5"/>
      <c r="AV626" s="5"/>
      <c r="AW626" s="4">
        <v>4</v>
      </c>
      <c r="AX626" s="6">
        <v>362.72</v>
      </c>
      <c r="AY626" s="4"/>
      <c r="AZ626" s="6"/>
      <c r="BA626" s="5"/>
      <c r="BB626" s="5"/>
      <c r="BC626" s="4"/>
      <c r="BD626" s="6"/>
      <c r="BE626" s="4"/>
      <c r="BF626" s="6"/>
      <c r="BG626" s="5"/>
      <c r="BH626" s="5"/>
      <c r="BI626" s="4"/>
      <c r="BJ626" s="6"/>
      <c r="BK626" s="4"/>
      <c r="BL626" s="6"/>
      <c r="BM626" s="5"/>
      <c r="BN626" s="5"/>
      <c r="BO626" s="4"/>
      <c r="BP626" s="6"/>
      <c r="BQ626" s="4"/>
      <c r="BR626" s="6"/>
      <c r="BS626" s="5"/>
      <c r="BT626" s="5"/>
      <c r="BU626" s="4"/>
      <c r="BV626" s="6"/>
      <c r="BW626" s="4"/>
      <c r="BX626" s="6"/>
      <c r="BY626" s="5"/>
      <c r="BZ626" s="5"/>
      <c r="CA626" s="4"/>
      <c r="CB626" s="6"/>
      <c r="CC626" s="4"/>
      <c r="CD626" s="6"/>
      <c r="CE626" s="5"/>
      <c r="CF626" s="5"/>
      <c r="CG626" s="4"/>
      <c r="CH626" s="6"/>
      <c r="CI626" s="4"/>
      <c r="CJ626" s="6"/>
      <c r="CK626" s="5"/>
      <c r="CL626" s="5"/>
      <c r="CM626" s="4"/>
      <c r="CN626" s="6"/>
      <c r="CO626" s="4"/>
      <c r="CP626" s="6"/>
      <c r="CQ626" s="5"/>
      <c r="CR626" s="5"/>
      <c r="CS626" s="4">
        <v>1</v>
      </c>
      <c r="CT626" s="6">
        <v>88.09</v>
      </c>
      <c r="CU626" s="4"/>
      <c r="CV626" s="6"/>
      <c r="CW626" s="5"/>
      <c r="CX626" s="5"/>
      <c r="CY626" s="4"/>
      <c r="CZ626" s="6"/>
      <c r="DA626" s="4"/>
      <c r="DB626" s="6"/>
      <c r="DC626" s="5"/>
      <c r="DD626" s="5"/>
      <c r="DE626" s="4"/>
      <c r="DF626" s="6"/>
      <c r="DG626" s="4"/>
      <c r="DH626" s="6"/>
      <c r="DI626" s="5"/>
      <c r="DJ626" s="5"/>
      <c r="DK626" s="4"/>
      <c r="DL626" s="6"/>
      <c r="DM626" s="4"/>
      <c r="DN626" s="6"/>
      <c r="DO626" s="5"/>
      <c r="DP626" s="5"/>
      <c r="DQ626" s="4"/>
      <c r="DR626" s="6"/>
      <c r="DS626" s="4"/>
      <c r="DT626" s="6"/>
      <c r="DU626" s="5"/>
      <c r="DV626" s="5"/>
      <c r="DW626" s="4">
        <v>1</v>
      </c>
      <c r="DX626" s="6">
        <v>90.17</v>
      </c>
      <c r="DY626" s="4"/>
      <c r="DZ626" s="6"/>
      <c r="EA626" s="5"/>
      <c r="EB626" s="5"/>
      <c r="EC626" s="4"/>
      <c r="ED626" s="6"/>
      <c r="EE626" s="4"/>
      <c r="EF626" s="6"/>
      <c r="EG626" s="5"/>
      <c r="EH626" s="5"/>
      <c r="EI626" s="4"/>
      <c r="EJ626" s="6"/>
      <c r="EK626" s="4"/>
      <c r="EL626" s="6"/>
      <c r="EM626" s="5"/>
      <c r="EN626" s="5"/>
      <c r="EO626" s="4"/>
      <c r="EP626" s="6"/>
      <c r="EQ626" s="4"/>
      <c r="ER626" s="6"/>
      <c r="ES626" s="5"/>
      <c r="ET626" s="5"/>
      <c r="EU626" s="4"/>
      <c r="EV626" s="6"/>
      <c r="EW626" s="4"/>
      <c r="EX626" s="6"/>
      <c r="EY626" s="5"/>
      <c r="EZ626" s="5"/>
      <c r="FA626" s="4"/>
      <c r="FB626" s="6"/>
      <c r="FC626" s="4"/>
      <c r="FD626" s="6"/>
      <c r="FE626" s="5"/>
      <c r="FF626" s="5"/>
      <c r="FG626" s="4"/>
      <c r="FH626" s="6"/>
      <c r="FI626" s="4"/>
      <c r="FJ626" s="6"/>
      <c r="FK626" s="5"/>
      <c r="FL626" s="5"/>
      <c r="FM626" s="4"/>
      <c r="FN626" s="6"/>
      <c r="FO626" s="4"/>
      <c r="FP626" s="6"/>
      <c r="FQ626" s="5"/>
      <c r="FR626" s="5"/>
      <c r="FS626" s="4"/>
      <c r="FT626" s="6"/>
      <c r="FU626" s="4"/>
      <c r="FV626" s="6"/>
      <c r="FW626" s="5"/>
      <c r="FX626" s="5"/>
      <c r="FY626" s="4"/>
      <c r="FZ626" s="6"/>
      <c r="GA626" s="4"/>
      <c r="GB626" s="6"/>
      <c r="GC626" s="5"/>
      <c r="GD626" s="5"/>
      <c r="GE626" s="4"/>
      <c r="GF626" s="6"/>
      <c r="GG626" s="4"/>
      <c r="GH626" s="6"/>
      <c r="GI626" s="5"/>
      <c r="GJ626" s="5"/>
      <c r="GK626" s="4"/>
      <c r="GL626" s="6"/>
      <c r="GM626" s="4"/>
      <c r="GN626" s="6"/>
      <c r="GO626" s="5"/>
      <c r="GP626" s="5"/>
      <c r="GQ626" s="4"/>
      <c r="GR626" s="6"/>
      <c r="GS626" s="4"/>
      <c r="GT626" s="6"/>
      <c r="GU626" s="5"/>
      <c r="GV626" s="5"/>
      <c r="GW626" s="4"/>
      <c r="GX626" s="6"/>
      <c r="GY626" s="4"/>
      <c r="GZ626" s="6"/>
      <c r="HA626" s="5"/>
      <c r="HB626" s="5"/>
      <c r="HC626" s="4"/>
      <c r="HD626" s="6"/>
      <c r="HE626" s="4"/>
      <c r="HF626" s="6"/>
      <c r="HG626" s="5"/>
      <c r="HH626" s="5"/>
      <c r="HI626" s="4"/>
      <c r="HJ626" s="6"/>
      <c r="HK626" s="4"/>
      <c r="HL626" s="6"/>
      <c r="HM626" s="5"/>
      <c r="HN626" s="5"/>
      <c r="HO626" s="4"/>
      <c r="HP626" s="6"/>
      <c r="HQ626" s="4"/>
      <c r="HR626" s="6"/>
      <c r="HS626" s="5"/>
      <c r="HT626" s="5"/>
      <c r="HU626" s="4"/>
      <c r="HV626" s="6"/>
      <c r="HW626" s="4"/>
      <c r="HX626" s="6"/>
      <c r="HY626" s="5"/>
      <c r="HZ626" s="5"/>
      <c r="IA626" s="4"/>
      <c r="IB626" s="6"/>
      <c r="IC626" s="4"/>
      <c r="ID626" s="6"/>
      <c r="IE626" s="5"/>
      <c r="IF626" s="5"/>
      <c r="IG626" s="4"/>
      <c r="IH626" s="6"/>
      <c r="II626" s="4"/>
      <c r="IJ626" s="6"/>
      <c r="IK626" s="5"/>
      <c r="IL626" s="5"/>
      <c r="IM626" s="4"/>
      <c r="IN626" s="6"/>
      <c r="IO626" s="4"/>
      <c r="IP626" s="6"/>
      <c r="IQ626" s="5"/>
      <c r="IR626" s="5"/>
      <c r="IS626" s="4"/>
      <c r="IT626" s="6"/>
      <c r="IU626" s="4"/>
      <c r="IV626" s="6"/>
      <c r="IW626" s="5"/>
      <c r="IX626" s="5"/>
      <c r="IY626" s="4"/>
      <c r="IZ626" s="6"/>
      <c r="JA626" s="4"/>
      <c r="JB626" s="6"/>
      <c r="JC626" s="5"/>
      <c r="JD626" s="5"/>
      <c r="JE626" s="4"/>
      <c r="JF626" s="6"/>
      <c r="JG626" s="4"/>
      <c r="JH626" s="6"/>
      <c r="JI626" s="5"/>
      <c r="JJ626" s="5"/>
      <c r="JK626" s="4"/>
      <c r="JL626" s="6"/>
      <c r="JM626" s="4"/>
      <c r="JN626" s="6"/>
      <c r="JO626" s="5"/>
      <c r="JP626" s="5"/>
      <c r="JQ626" s="4"/>
      <c r="JR626" s="6"/>
      <c r="JS626" s="4"/>
      <c r="JT626" s="6"/>
      <c r="JU626" s="5"/>
      <c r="JV626" s="5"/>
      <c r="JW626" s="4"/>
      <c r="JX626" s="6"/>
      <c r="JY626" s="4"/>
      <c r="JZ626" s="6"/>
      <c r="KA626" s="5"/>
      <c r="KB626" s="5"/>
      <c r="KC626" s="4"/>
      <c r="KD626" s="6"/>
      <c r="KE626" s="4"/>
      <c r="KF626" s="6"/>
      <c r="KG626" s="5"/>
      <c r="KH626" s="5"/>
      <c r="KI626" s="4"/>
      <c r="KJ626" s="6"/>
      <c r="KK626" s="4"/>
      <c r="KL626" s="6"/>
      <c r="KM626" s="5"/>
      <c r="KN626" s="5"/>
    </row>
    <row r="627">
      <c r="A627" s="3" t="s">
        <v>85</v>
      </c>
      <c r="B627" s="3" t="s">
        <v>587</v>
      </c>
      <c r="C627" s="3" t="s">
        <v>87</v>
      </c>
      <c r="D627" s="3" t="s">
        <v>439</v>
      </c>
      <c r="E627" s="3" t="s">
        <v>624</v>
      </c>
      <c r="F627" s="3" t="s">
        <v>625</v>
      </c>
      <c r="G627" s="3" t="s">
        <v>626</v>
      </c>
      <c r="H627" s="3" t="s">
        <v>104</v>
      </c>
      <c r="I627" s="3" t="s">
        <v>1327</v>
      </c>
      <c r="J627" s="3" t="s">
        <v>1340</v>
      </c>
      <c r="K627" s="4">
        <v>599</v>
      </c>
      <c r="L627" s="4">
        <f>=ROUNDDOWN(11.1753731343284,0)</f>
      </c>
      <c r="M627" s="4"/>
      <c r="N627" s="5"/>
      <c r="O627" s="4"/>
      <c r="P627" s="4">
        <f>=ROUNDDOWN({0},0)</f>
      </c>
      <c r="Q627" s="4"/>
      <c r="R627" s="5"/>
      <c r="S627" s="4">
        <v>18</v>
      </c>
      <c r="T627" s="6">
        <v>877.23</v>
      </c>
      <c r="U627" s="4"/>
      <c r="V627" s="6"/>
      <c r="W627" s="5"/>
      <c r="X627" s="5"/>
      <c r="Y627" s="4">
        <v>1</v>
      </c>
      <c r="Z627" s="6">
        <v>47.74</v>
      </c>
      <c r="AA627" s="4"/>
      <c r="AB627" s="6"/>
      <c r="AC627" s="5"/>
      <c r="AD627" s="5"/>
      <c r="AE627" s="4">
        <v>3</v>
      </c>
      <c r="AF627" s="6">
        <v>108.14</v>
      </c>
      <c r="AG627" s="4"/>
      <c r="AH627" s="6"/>
      <c r="AI627" s="5"/>
      <c r="AJ627" s="5"/>
      <c r="AK627" s="4">
        <v>2</v>
      </c>
      <c r="AL627" s="6">
        <v>86.92</v>
      </c>
      <c r="AM627" s="4"/>
      <c r="AN627" s="6"/>
      <c r="AO627" s="5"/>
      <c r="AP627" s="5"/>
      <c r="AQ627" s="4">
        <v>3</v>
      </c>
      <c r="AR627" s="6">
        <v>145.57</v>
      </c>
      <c r="AS627" s="4"/>
      <c r="AT627" s="6"/>
      <c r="AU627" s="5"/>
      <c r="AV627" s="5"/>
      <c r="AW627" s="4"/>
      <c r="AX627" s="6"/>
      <c r="AY627" s="4"/>
      <c r="AZ627" s="6"/>
      <c r="BA627" s="5"/>
      <c r="BB627" s="5"/>
      <c r="BC627" s="4">
        <v>2</v>
      </c>
      <c r="BD627" s="6">
        <v>110.02</v>
      </c>
      <c r="BE627" s="4"/>
      <c r="BF627" s="6"/>
      <c r="BG627" s="5"/>
      <c r="BH627" s="5"/>
      <c r="BI627" s="4"/>
      <c r="BJ627" s="6"/>
      <c r="BK627" s="4"/>
      <c r="BL627" s="6"/>
      <c r="BM627" s="5"/>
      <c r="BN627" s="5"/>
      <c r="BO627" s="4">
        <v>4</v>
      </c>
      <c r="BP627" s="6">
        <v>230.98</v>
      </c>
      <c r="BQ627" s="4"/>
      <c r="BR627" s="6"/>
      <c r="BS627" s="5"/>
      <c r="BT627" s="5"/>
      <c r="BU627" s="4"/>
      <c r="BV627" s="6"/>
      <c r="BW627" s="4"/>
      <c r="BX627" s="6"/>
      <c r="BY627" s="5"/>
      <c r="BZ627" s="5"/>
      <c r="CA627" s="4"/>
      <c r="CB627" s="6"/>
      <c r="CC627" s="4"/>
      <c r="CD627" s="6"/>
      <c r="CE627" s="5"/>
      <c r="CF627" s="5"/>
      <c r="CG627" s="4">
        <v>1</v>
      </c>
      <c r="CH627" s="6">
        <v>43.46</v>
      </c>
      <c r="CI627" s="4"/>
      <c r="CJ627" s="6"/>
      <c r="CK627" s="5"/>
      <c r="CL627" s="5"/>
      <c r="CM627" s="4"/>
      <c r="CN627" s="6"/>
      <c r="CO627" s="4"/>
      <c r="CP627" s="6"/>
      <c r="CQ627" s="5"/>
      <c r="CR627" s="5"/>
      <c r="CS627" s="4"/>
      <c r="CT627" s="6"/>
      <c r="CU627" s="4"/>
      <c r="CV627" s="6"/>
      <c r="CW627" s="5"/>
      <c r="CX627" s="5"/>
      <c r="CY627" s="4"/>
      <c r="CZ627" s="6"/>
      <c r="DA627" s="4"/>
      <c r="DB627" s="6"/>
      <c r="DC627" s="5"/>
      <c r="DD627" s="5"/>
      <c r="DE627" s="4">
        <v>1</v>
      </c>
      <c r="DF627" s="6">
        <v>60.3</v>
      </c>
      <c r="DG627" s="4"/>
      <c r="DH627" s="6"/>
      <c r="DI627" s="5"/>
      <c r="DJ627" s="5"/>
      <c r="DK627" s="4">
        <v>1</v>
      </c>
      <c r="DL627" s="6">
        <v>44.1</v>
      </c>
      <c r="DM627" s="4"/>
      <c r="DN627" s="6"/>
      <c r="DO627" s="5"/>
      <c r="DP627" s="5"/>
      <c r="DQ627" s="4"/>
      <c r="DR627" s="6"/>
      <c r="DS627" s="4"/>
      <c r="DT627" s="6"/>
      <c r="DU627" s="5"/>
      <c r="DV627" s="5"/>
      <c r="DW627" s="4"/>
      <c r="DX627" s="6"/>
      <c r="DY627" s="4"/>
      <c r="DZ627" s="6"/>
      <c r="EA627" s="5"/>
      <c r="EB627" s="5"/>
      <c r="EC627" s="4"/>
      <c r="ED627" s="6"/>
      <c r="EE627" s="4"/>
      <c r="EF627" s="6"/>
      <c r="EG627" s="5"/>
      <c r="EH627" s="5"/>
      <c r="EI627" s="4"/>
      <c r="EJ627" s="6"/>
      <c r="EK627" s="4"/>
      <c r="EL627" s="6"/>
      <c r="EM627" s="5"/>
      <c r="EN627" s="5"/>
      <c r="EO627" s="4"/>
      <c r="EP627" s="6"/>
      <c r="EQ627" s="4"/>
      <c r="ER627" s="6"/>
      <c r="ES627" s="5"/>
      <c r="ET627" s="5"/>
      <c r="EU627" s="4"/>
      <c r="EV627" s="6"/>
      <c r="EW627" s="4"/>
      <c r="EX627" s="6"/>
      <c r="EY627" s="5"/>
      <c r="EZ627" s="5"/>
      <c r="FA627" s="4"/>
      <c r="FB627" s="6"/>
      <c r="FC627" s="4"/>
      <c r="FD627" s="6"/>
      <c r="FE627" s="5"/>
      <c r="FF627" s="5"/>
      <c r="FG627" s="4"/>
      <c r="FH627" s="6"/>
      <c r="FI627" s="4"/>
      <c r="FJ627" s="6"/>
      <c r="FK627" s="5"/>
      <c r="FL627" s="5"/>
      <c r="FM627" s="4"/>
      <c r="FN627" s="6"/>
      <c r="FO627" s="4"/>
      <c r="FP627" s="6"/>
      <c r="FQ627" s="5"/>
      <c r="FR627" s="5"/>
      <c r="FS627" s="4"/>
      <c r="FT627" s="6"/>
      <c r="FU627" s="4"/>
      <c r="FV627" s="6"/>
      <c r="FW627" s="5"/>
      <c r="FX627" s="5"/>
      <c r="FY627" s="4"/>
      <c r="FZ627" s="6"/>
      <c r="GA627" s="4"/>
      <c r="GB627" s="6"/>
      <c r="GC627" s="5"/>
      <c r="GD627" s="5"/>
      <c r="GE627" s="4"/>
      <c r="GF627" s="6"/>
      <c r="GG627" s="4"/>
      <c r="GH627" s="6"/>
      <c r="GI627" s="5"/>
      <c r="GJ627" s="5"/>
      <c r="GK627" s="4"/>
      <c r="GL627" s="6"/>
      <c r="GM627" s="4"/>
      <c r="GN627" s="6"/>
      <c r="GO627" s="5"/>
      <c r="GP627" s="5"/>
      <c r="GQ627" s="4"/>
      <c r="GR627" s="6"/>
      <c r="GS627" s="4"/>
      <c r="GT627" s="6"/>
      <c r="GU627" s="5"/>
      <c r="GV627" s="5"/>
      <c r="GW627" s="4"/>
      <c r="GX627" s="6"/>
      <c r="GY627" s="4"/>
      <c r="GZ627" s="6"/>
      <c r="HA627" s="5"/>
      <c r="HB627" s="5"/>
      <c r="HC627" s="4"/>
      <c r="HD627" s="6"/>
      <c r="HE627" s="4"/>
      <c r="HF627" s="6"/>
      <c r="HG627" s="5"/>
      <c r="HH627" s="5"/>
      <c r="HI627" s="4"/>
      <c r="HJ627" s="6"/>
      <c r="HK627" s="4"/>
      <c r="HL627" s="6"/>
      <c r="HM627" s="5"/>
      <c r="HN627" s="5"/>
      <c r="HO627" s="4"/>
      <c r="HP627" s="6"/>
      <c r="HQ627" s="4"/>
      <c r="HR627" s="6"/>
      <c r="HS627" s="5"/>
      <c r="HT627" s="5"/>
      <c r="HU627" s="4"/>
      <c r="HV627" s="6"/>
      <c r="HW627" s="4"/>
      <c r="HX627" s="6"/>
      <c r="HY627" s="5"/>
      <c r="HZ627" s="5"/>
      <c r="IA627" s="4"/>
      <c r="IB627" s="6"/>
      <c r="IC627" s="4"/>
      <c r="ID627" s="6"/>
      <c r="IE627" s="5"/>
      <c r="IF627" s="5"/>
      <c r="IG627" s="4"/>
      <c r="IH627" s="6"/>
      <c r="II627" s="4"/>
      <c r="IJ627" s="6"/>
      <c r="IK627" s="5"/>
      <c r="IL627" s="5"/>
      <c r="IM627" s="4"/>
      <c r="IN627" s="6"/>
      <c r="IO627" s="4"/>
      <c r="IP627" s="6"/>
      <c r="IQ627" s="5"/>
      <c r="IR627" s="5"/>
      <c r="IS627" s="4"/>
      <c r="IT627" s="6"/>
      <c r="IU627" s="4"/>
      <c r="IV627" s="6"/>
      <c r="IW627" s="5"/>
      <c r="IX627" s="5"/>
      <c r="IY627" s="4"/>
      <c r="IZ627" s="6"/>
      <c r="JA627" s="4"/>
      <c r="JB627" s="6"/>
      <c r="JC627" s="5"/>
      <c r="JD627" s="5"/>
      <c r="JE627" s="4"/>
      <c r="JF627" s="6"/>
      <c r="JG627" s="4"/>
      <c r="JH627" s="6"/>
      <c r="JI627" s="5"/>
      <c r="JJ627" s="5"/>
      <c r="JK627" s="4"/>
      <c r="JL627" s="6"/>
      <c r="JM627" s="4"/>
      <c r="JN627" s="6"/>
      <c r="JO627" s="5"/>
      <c r="JP627" s="5"/>
      <c r="JQ627" s="4"/>
      <c r="JR627" s="6"/>
      <c r="JS627" s="4"/>
      <c r="JT627" s="6"/>
      <c r="JU627" s="5"/>
      <c r="JV627" s="5"/>
      <c r="JW627" s="4"/>
      <c r="JX627" s="6"/>
      <c r="JY627" s="4"/>
      <c r="JZ627" s="6"/>
      <c r="KA627" s="5"/>
      <c r="KB627" s="5"/>
      <c r="KC627" s="4"/>
      <c r="KD627" s="6"/>
      <c r="KE627" s="4"/>
      <c r="KF627" s="6"/>
      <c r="KG627" s="5"/>
      <c r="KH627" s="5"/>
      <c r="KI627" s="4"/>
      <c r="KJ627" s="6"/>
      <c r="KK627" s="4"/>
      <c r="KL627" s="6"/>
      <c r="KM627" s="5"/>
      <c r="KN627" s="5"/>
    </row>
    <row r="628">
      <c r="A628" s="3" t="s">
        <v>85</v>
      </c>
      <c r="B628" s="3" t="s">
        <v>587</v>
      </c>
      <c r="C628" s="3" t="s">
        <v>87</v>
      </c>
      <c r="D628" s="3" t="s">
        <v>439</v>
      </c>
      <c r="E628" s="3" t="s">
        <v>627</v>
      </c>
      <c r="F628" s="3" t="s">
        <v>628</v>
      </c>
      <c r="G628" s="3" t="s">
        <v>629</v>
      </c>
      <c r="H628" s="3" t="s">
        <v>104</v>
      </c>
      <c r="I628" s="3" t="s">
        <v>1320</v>
      </c>
      <c r="J628" s="3" t="s">
        <v>1340</v>
      </c>
      <c r="K628" s="4">
        <v>470</v>
      </c>
      <c r="L628" s="4">
        <f>=ROUNDDOWN(50,0)</f>
      </c>
      <c r="M628" s="4"/>
      <c r="N628" s="5"/>
      <c r="O628" s="4"/>
      <c r="P628" s="4">
        <f>=ROUNDDOWN({0},0)</f>
      </c>
      <c r="Q628" s="4"/>
      <c r="R628" s="5"/>
      <c r="S628" s="4">
        <v>11</v>
      </c>
      <c r="T628" s="6">
        <v>650.14</v>
      </c>
      <c r="U628" s="4"/>
      <c r="V628" s="6"/>
      <c r="W628" s="5"/>
      <c r="X628" s="5"/>
      <c r="Y628" s="4">
        <v>1</v>
      </c>
      <c r="Z628" s="6">
        <v>53.99</v>
      </c>
      <c r="AA628" s="4"/>
      <c r="AB628" s="6"/>
      <c r="AC628" s="5"/>
      <c r="AD628" s="5"/>
      <c r="AE628" s="4"/>
      <c r="AF628" s="6"/>
      <c r="AG628" s="4"/>
      <c r="AH628" s="6"/>
      <c r="AI628" s="5"/>
      <c r="AJ628" s="5"/>
      <c r="AK628" s="4"/>
      <c r="AL628" s="6"/>
      <c r="AM628" s="4"/>
      <c r="AN628" s="6"/>
      <c r="AO628" s="5"/>
      <c r="AP628" s="5"/>
      <c r="AQ628" s="4"/>
      <c r="AR628" s="6"/>
      <c r="AS628" s="4"/>
      <c r="AT628" s="6"/>
      <c r="AU628" s="5"/>
      <c r="AV628" s="5"/>
      <c r="AW628" s="4">
        <v>2</v>
      </c>
      <c r="AX628" s="6">
        <v>115.5</v>
      </c>
      <c r="AY628" s="4"/>
      <c r="AZ628" s="6"/>
      <c r="BA628" s="5"/>
      <c r="BB628" s="5"/>
      <c r="BC628" s="4"/>
      <c r="BD628" s="6"/>
      <c r="BE628" s="4"/>
      <c r="BF628" s="6"/>
      <c r="BG628" s="5"/>
      <c r="BH628" s="5"/>
      <c r="BI628" s="4"/>
      <c r="BJ628" s="6"/>
      <c r="BK628" s="4"/>
      <c r="BL628" s="6"/>
      <c r="BM628" s="5"/>
      <c r="BN628" s="5"/>
      <c r="BO628" s="4">
        <v>5</v>
      </c>
      <c r="BP628" s="6">
        <v>302.45</v>
      </c>
      <c r="BQ628" s="4"/>
      <c r="BR628" s="6"/>
      <c r="BS628" s="5"/>
      <c r="BT628" s="5"/>
      <c r="BU628" s="4"/>
      <c r="BV628" s="6"/>
      <c r="BW628" s="4"/>
      <c r="BX628" s="6"/>
      <c r="BY628" s="5"/>
      <c r="BZ628" s="5"/>
      <c r="CA628" s="4"/>
      <c r="CB628" s="6"/>
      <c r="CC628" s="4"/>
      <c r="CD628" s="6"/>
      <c r="CE628" s="5"/>
      <c r="CF628" s="5"/>
      <c r="CG628" s="4">
        <v>3</v>
      </c>
      <c r="CH628" s="6">
        <v>178.2</v>
      </c>
      <c r="CI628" s="4"/>
      <c r="CJ628" s="6"/>
      <c r="CK628" s="5"/>
      <c r="CL628" s="5"/>
      <c r="CM628" s="4"/>
      <c r="CN628" s="6"/>
      <c r="CO628" s="4"/>
      <c r="CP628" s="6"/>
      <c r="CQ628" s="5"/>
      <c r="CR628" s="5"/>
      <c r="CS628" s="4"/>
      <c r="CT628" s="6"/>
      <c r="CU628" s="4"/>
      <c r="CV628" s="6"/>
      <c r="CW628" s="5"/>
      <c r="CX628" s="5"/>
      <c r="CY628" s="4"/>
      <c r="CZ628" s="6"/>
      <c r="DA628" s="4"/>
      <c r="DB628" s="6"/>
      <c r="DC628" s="5"/>
      <c r="DD628" s="5"/>
      <c r="DE628" s="4"/>
      <c r="DF628" s="6"/>
      <c r="DG628" s="4"/>
      <c r="DH628" s="6"/>
      <c r="DI628" s="5"/>
      <c r="DJ628" s="5"/>
      <c r="DK628" s="4"/>
      <c r="DL628" s="6"/>
      <c r="DM628" s="4"/>
      <c r="DN628" s="6"/>
      <c r="DO628" s="5"/>
      <c r="DP628" s="5"/>
      <c r="DQ628" s="4"/>
      <c r="DR628" s="6"/>
      <c r="DS628" s="4"/>
      <c r="DT628" s="6"/>
      <c r="DU628" s="5"/>
      <c r="DV628" s="5"/>
      <c r="DW628" s="4"/>
      <c r="DX628" s="6"/>
      <c r="DY628" s="4"/>
      <c r="DZ628" s="6"/>
      <c r="EA628" s="5"/>
      <c r="EB628" s="5"/>
      <c r="EC628" s="4"/>
      <c r="ED628" s="6"/>
      <c r="EE628" s="4"/>
      <c r="EF628" s="6"/>
      <c r="EG628" s="5"/>
      <c r="EH628" s="5"/>
      <c r="EI628" s="4"/>
      <c r="EJ628" s="6"/>
      <c r="EK628" s="4"/>
      <c r="EL628" s="6"/>
      <c r="EM628" s="5"/>
      <c r="EN628" s="5"/>
      <c r="EO628" s="4"/>
      <c r="EP628" s="6"/>
      <c r="EQ628" s="4"/>
      <c r="ER628" s="6"/>
      <c r="ES628" s="5"/>
      <c r="ET628" s="5"/>
      <c r="EU628" s="4"/>
      <c r="EV628" s="6"/>
      <c r="EW628" s="4"/>
      <c r="EX628" s="6"/>
      <c r="EY628" s="5"/>
      <c r="EZ628" s="5"/>
      <c r="FA628" s="4"/>
      <c r="FB628" s="6"/>
      <c r="FC628" s="4"/>
      <c r="FD628" s="6"/>
      <c r="FE628" s="5"/>
      <c r="FF628" s="5"/>
      <c r="FG628" s="4"/>
      <c r="FH628" s="6"/>
      <c r="FI628" s="4"/>
      <c r="FJ628" s="6"/>
      <c r="FK628" s="5"/>
      <c r="FL628" s="5"/>
      <c r="FM628" s="4"/>
      <c r="FN628" s="6"/>
      <c r="FO628" s="4"/>
      <c r="FP628" s="6"/>
      <c r="FQ628" s="5"/>
      <c r="FR628" s="5"/>
      <c r="FS628" s="4"/>
      <c r="FT628" s="6"/>
      <c r="FU628" s="4"/>
      <c r="FV628" s="6"/>
      <c r="FW628" s="5"/>
      <c r="FX628" s="5"/>
      <c r="FY628" s="4"/>
      <c r="FZ628" s="6"/>
      <c r="GA628" s="4"/>
      <c r="GB628" s="6"/>
      <c r="GC628" s="5"/>
      <c r="GD628" s="5"/>
      <c r="GE628" s="4"/>
      <c r="GF628" s="6"/>
      <c r="GG628" s="4"/>
      <c r="GH628" s="6"/>
      <c r="GI628" s="5"/>
      <c r="GJ628" s="5"/>
      <c r="GK628" s="4"/>
      <c r="GL628" s="6"/>
      <c r="GM628" s="4"/>
      <c r="GN628" s="6"/>
      <c r="GO628" s="5"/>
      <c r="GP628" s="5"/>
      <c r="GQ628" s="4"/>
      <c r="GR628" s="6"/>
      <c r="GS628" s="4"/>
      <c r="GT628" s="6"/>
      <c r="GU628" s="5"/>
      <c r="GV628" s="5"/>
      <c r="GW628" s="4"/>
      <c r="GX628" s="6"/>
      <c r="GY628" s="4"/>
      <c r="GZ628" s="6"/>
      <c r="HA628" s="5"/>
      <c r="HB628" s="5"/>
      <c r="HC628" s="4"/>
      <c r="HD628" s="6"/>
      <c r="HE628" s="4"/>
      <c r="HF628" s="6"/>
      <c r="HG628" s="5"/>
      <c r="HH628" s="5"/>
      <c r="HI628" s="4"/>
      <c r="HJ628" s="6"/>
      <c r="HK628" s="4"/>
      <c r="HL628" s="6"/>
      <c r="HM628" s="5"/>
      <c r="HN628" s="5"/>
      <c r="HO628" s="4"/>
      <c r="HP628" s="6"/>
      <c r="HQ628" s="4"/>
      <c r="HR628" s="6"/>
      <c r="HS628" s="5"/>
      <c r="HT628" s="5"/>
      <c r="HU628" s="4"/>
      <c r="HV628" s="6"/>
      <c r="HW628" s="4"/>
      <c r="HX628" s="6"/>
      <c r="HY628" s="5"/>
      <c r="HZ628" s="5"/>
      <c r="IA628" s="4"/>
      <c r="IB628" s="6"/>
      <c r="IC628" s="4"/>
      <c r="ID628" s="6"/>
      <c r="IE628" s="5"/>
      <c r="IF628" s="5"/>
      <c r="IG628" s="4"/>
      <c r="IH628" s="6"/>
      <c r="II628" s="4"/>
      <c r="IJ628" s="6"/>
      <c r="IK628" s="5"/>
      <c r="IL628" s="5"/>
      <c r="IM628" s="4"/>
      <c r="IN628" s="6"/>
      <c r="IO628" s="4"/>
      <c r="IP628" s="6"/>
      <c r="IQ628" s="5"/>
      <c r="IR628" s="5"/>
      <c r="IS628" s="4"/>
      <c r="IT628" s="6"/>
      <c r="IU628" s="4"/>
      <c r="IV628" s="6"/>
      <c r="IW628" s="5"/>
      <c r="IX628" s="5"/>
      <c r="IY628" s="4"/>
      <c r="IZ628" s="6"/>
      <c r="JA628" s="4"/>
      <c r="JB628" s="6"/>
      <c r="JC628" s="5"/>
      <c r="JD628" s="5"/>
      <c r="JE628" s="4"/>
      <c r="JF628" s="6"/>
      <c r="JG628" s="4"/>
      <c r="JH628" s="6"/>
      <c r="JI628" s="5"/>
      <c r="JJ628" s="5"/>
      <c r="JK628" s="4"/>
      <c r="JL628" s="6"/>
      <c r="JM628" s="4"/>
      <c r="JN628" s="6"/>
      <c r="JO628" s="5"/>
      <c r="JP628" s="5"/>
      <c r="JQ628" s="4"/>
      <c r="JR628" s="6"/>
      <c r="JS628" s="4"/>
      <c r="JT628" s="6"/>
      <c r="JU628" s="5"/>
      <c r="JV628" s="5"/>
      <c r="JW628" s="4"/>
      <c r="JX628" s="6"/>
      <c r="JY628" s="4"/>
      <c r="JZ628" s="6"/>
      <c r="KA628" s="5"/>
      <c r="KB628" s="5"/>
      <c r="KC628" s="4"/>
      <c r="KD628" s="6"/>
      <c r="KE628" s="4"/>
      <c r="KF628" s="6"/>
      <c r="KG628" s="5"/>
      <c r="KH628" s="5"/>
      <c r="KI628" s="4"/>
      <c r="KJ628" s="6"/>
      <c r="KK628" s="4"/>
      <c r="KL628" s="6"/>
      <c r="KM628" s="5"/>
      <c r="KN628" s="5"/>
    </row>
    <row r="629">
      <c r="A629" s="3" t="s">
        <v>85</v>
      </c>
      <c r="B629" s="3" t="s">
        <v>587</v>
      </c>
      <c r="C629" s="3" t="s">
        <v>87</v>
      </c>
      <c r="D629" s="3" t="s">
        <v>439</v>
      </c>
      <c r="E629" s="3" t="s">
        <v>630</v>
      </c>
      <c r="F629" s="3" t="s">
        <v>631</v>
      </c>
      <c r="G629" s="3" t="s">
        <v>632</v>
      </c>
      <c r="H629" s="3" t="s">
        <v>104</v>
      </c>
      <c r="I629" s="3" t="s">
        <v>1414</v>
      </c>
      <c r="J629" s="3" t="s">
        <v>1340</v>
      </c>
      <c r="K629" s="4">
        <v>756</v>
      </c>
      <c r="L629" s="4">
        <f>=ROUNDDOWN(50.4,0)</f>
      </c>
      <c r="M629" s="4"/>
      <c r="N629" s="5"/>
      <c r="O629" s="4"/>
      <c r="P629" s="4">
        <f>=ROUNDDOWN({0},0)</f>
      </c>
      <c r="Q629" s="4"/>
      <c r="R629" s="5"/>
      <c r="S629" s="4">
        <v>14</v>
      </c>
      <c r="T629" s="6">
        <v>582.85</v>
      </c>
      <c r="U629" s="4"/>
      <c r="V629" s="6"/>
      <c r="W629" s="5"/>
      <c r="X629" s="5"/>
      <c r="Y629" s="4">
        <v>1</v>
      </c>
      <c r="Z629" s="6">
        <v>43</v>
      </c>
      <c r="AA629" s="4"/>
      <c r="AB629" s="6"/>
      <c r="AC629" s="5"/>
      <c r="AD629" s="5"/>
      <c r="AE629" s="4">
        <v>1</v>
      </c>
      <c r="AF629" s="6">
        <v>29.9</v>
      </c>
      <c r="AG629" s="4"/>
      <c r="AH629" s="6"/>
      <c r="AI629" s="5"/>
      <c r="AJ629" s="5"/>
      <c r="AK629" s="4"/>
      <c r="AL629" s="6"/>
      <c r="AM629" s="4"/>
      <c r="AN629" s="6"/>
      <c r="AO629" s="5"/>
      <c r="AP629" s="5"/>
      <c r="AQ629" s="4">
        <v>1</v>
      </c>
      <c r="AR629" s="6">
        <v>31.05</v>
      </c>
      <c r="AS629" s="4"/>
      <c r="AT629" s="6"/>
      <c r="AU629" s="5"/>
      <c r="AV629" s="5"/>
      <c r="AW629" s="4"/>
      <c r="AX629" s="6"/>
      <c r="AY629" s="4"/>
      <c r="AZ629" s="6"/>
      <c r="BA629" s="5"/>
      <c r="BB629" s="5"/>
      <c r="BC629" s="4"/>
      <c r="BD629" s="6"/>
      <c r="BE629" s="4"/>
      <c r="BF629" s="6"/>
      <c r="BG629" s="5"/>
      <c r="BH629" s="5"/>
      <c r="BI629" s="4">
        <v>6</v>
      </c>
      <c r="BJ629" s="6">
        <v>191.7</v>
      </c>
      <c r="BK629" s="4"/>
      <c r="BL629" s="6"/>
      <c r="BM629" s="5"/>
      <c r="BN629" s="5"/>
      <c r="BO629" s="4">
        <v>1</v>
      </c>
      <c r="BP629" s="6">
        <v>68.46</v>
      </c>
      <c r="BQ629" s="4"/>
      <c r="BR629" s="6"/>
      <c r="BS629" s="5"/>
      <c r="BT629" s="5"/>
      <c r="BU629" s="4"/>
      <c r="BV629" s="6"/>
      <c r="BW629" s="4"/>
      <c r="BX629" s="6"/>
      <c r="BY629" s="5"/>
      <c r="BZ629" s="5"/>
      <c r="CA629" s="4"/>
      <c r="CB629" s="6"/>
      <c r="CC629" s="4"/>
      <c r="CD629" s="6"/>
      <c r="CE629" s="5"/>
      <c r="CF629" s="5"/>
      <c r="CG629" s="4">
        <v>2</v>
      </c>
      <c r="CH629" s="6">
        <v>136.2</v>
      </c>
      <c r="CI629" s="4"/>
      <c r="CJ629" s="6"/>
      <c r="CK629" s="5"/>
      <c r="CL629" s="5"/>
      <c r="CM629" s="4"/>
      <c r="CN629" s="6"/>
      <c r="CO629" s="4"/>
      <c r="CP629" s="6"/>
      <c r="CQ629" s="5"/>
      <c r="CR629" s="5"/>
      <c r="CS629" s="4">
        <v>2</v>
      </c>
      <c r="CT629" s="6">
        <v>82.54</v>
      </c>
      <c r="CU629" s="4"/>
      <c r="CV629" s="6"/>
      <c r="CW629" s="5"/>
      <c r="CX629" s="5"/>
      <c r="CY629" s="4"/>
      <c r="CZ629" s="6"/>
      <c r="DA629" s="4"/>
      <c r="DB629" s="6"/>
      <c r="DC629" s="5"/>
      <c r="DD629" s="5"/>
      <c r="DE629" s="4"/>
      <c r="DF629" s="6"/>
      <c r="DG629" s="4"/>
      <c r="DH629" s="6"/>
      <c r="DI629" s="5"/>
      <c r="DJ629" s="5"/>
      <c r="DK629" s="4"/>
      <c r="DL629" s="6"/>
      <c r="DM629" s="4"/>
      <c r="DN629" s="6"/>
      <c r="DO629" s="5"/>
      <c r="DP629" s="5"/>
      <c r="DQ629" s="4"/>
      <c r="DR629" s="6"/>
      <c r="DS629" s="4"/>
      <c r="DT629" s="6"/>
      <c r="DU629" s="5"/>
      <c r="DV629" s="5"/>
      <c r="DW629" s="4"/>
      <c r="DX629" s="6"/>
      <c r="DY629" s="4"/>
      <c r="DZ629" s="6"/>
      <c r="EA629" s="5"/>
      <c r="EB629" s="5"/>
      <c r="EC629" s="4"/>
      <c r="ED629" s="6"/>
      <c r="EE629" s="4"/>
      <c r="EF629" s="6"/>
      <c r="EG629" s="5"/>
      <c r="EH629" s="5"/>
      <c r="EI629" s="4"/>
      <c r="EJ629" s="6"/>
      <c r="EK629" s="4"/>
      <c r="EL629" s="6"/>
      <c r="EM629" s="5"/>
      <c r="EN629" s="5"/>
      <c r="EO629" s="4"/>
      <c r="EP629" s="6"/>
      <c r="EQ629" s="4"/>
      <c r="ER629" s="6"/>
      <c r="ES629" s="5"/>
      <c r="ET629" s="5"/>
      <c r="EU629" s="4"/>
      <c r="EV629" s="6"/>
      <c r="EW629" s="4"/>
      <c r="EX629" s="6"/>
      <c r="EY629" s="5"/>
      <c r="EZ629" s="5"/>
      <c r="FA629" s="4"/>
      <c r="FB629" s="6"/>
      <c r="FC629" s="4"/>
      <c r="FD629" s="6"/>
      <c r="FE629" s="5"/>
      <c r="FF629" s="5"/>
      <c r="FG629" s="4"/>
      <c r="FH629" s="6"/>
      <c r="FI629" s="4"/>
      <c r="FJ629" s="6"/>
      <c r="FK629" s="5"/>
      <c r="FL629" s="5"/>
      <c r="FM629" s="4"/>
      <c r="FN629" s="6"/>
      <c r="FO629" s="4"/>
      <c r="FP629" s="6"/>
      <c r="FQ629" s="5"/>
      <c r="FR629" s="5"/>
      <c r="FS629" s="4"/>
      <c r="FT629" s="6"/>
      <c r="FU629" s="4"/>
      <c r="FV629" s="6"/>
      <c r="FW629" s="5"/>
      <c r="FX629" s="5"/>
      <c r="FY629" s="4"/>
      <c r="FZ629" s="6"/>
      <c r="GA629" s="4"/>
      <c r="GB629" s="6"/>
      <c r="GC629" s="5"/>
      <c r="GD629" s="5"/>
      <c r="GE629" s="4"/>
      <c r="GF629" s="6"/>
      <c r="GG629" s="4"/>
      <c r="GH629" s="6"/>
      <c r="GI629" s="5"/>
      <c r="GJ629" s="5"/>
      <c r="GK629" s="4"/>
      <c r="GL629" s="6"/>
      <c r="GM629" s="4"/>
      <c r="GN629" s="6"/>
      <c r="GO629" s="5"/>
      <c r="GP629" s="5"/>
      <c r="GQ629" s="4"/>
      <c r="GR629" s="6"/>
      <c r="GS629" s="4"/>
      <c r="GT629" s="6"/>
      <c r="GU629" s="5"/>
      <c r="GV629" s="5"/>
      <c r="GW629" s="4"/>
      <c r="GX629" s="6"/>
      <c r="GY629" s="4"/>
      <c r="GZ629" s="6"/>
      <c r="HA629" s="5"/>
      <c r="HB629" s="5"/>
      <c r="HC629" s="4"/>
      <c r="HD629" s="6"/>
      <c r="HE629" s="4"/>
      <c r="HF629" s="6"/>
      <c r="HG629" s="5"/>
      <c r="HH629" s="5"/>
      <c r="HI629" s="4"/>
      <c r="HJ629" s="6"/>
      <c r="HK629" s="4"/>
      <c r="HL629" s="6"/>
      <c r="HM629" s="5"/>
      <c r="HN629" s="5"/>
      <c r="HO629" s="4"/>
      <c r="HP629" s="6"/>
      <c r="HQ629" s="4"/>
      <c r="HR629" s="6"/>
      <c r="HS629" s="5"/>
      <c r="HT629" s="5"/>
      <c r="HU629" s="4"/>
      <c r="HV629" s="6"/>
      <c r="HW629" s="4"/>
      <c r="HX629" s="6"/>
      <c r="HY629" s="5"/>
      <c r="HZ629" s="5"/>
      <c r="IA629" s="4"/>
      <c r="IB629" s="6"/>
      <c r="IC629" s="4"/>
      <c r="ID629" s="6"/>
      <c r="IE629" s="5"/>
      <c r="IF629" s="5"/>
      <c r="IG629" s="4"/>
      <c r="IH629" s="6"/>
      <c r="II629" s="4"/>
      <c r="IJ629" s="6"/>
      <c r="IK629" s="5"/>
      <c r="IL629" s="5"/>
      <c r="IM629" s="4"/>
      <c r="IN629" s="6"/>
      <c r="IO629" s="4"/>
      <c r="IP629" s="6"/>
      <c r="IQ629" s="5"/>
      <c r="IR629" s="5"/>
      <c r="IS629" s="4"/>
      <c r="IT629" s="6"/>
      <c r="IU629" s="4"/>
      <c r="IV629" s="6"/>
      <c r="IW629" s="5"/>
      <c r="IX629" s="5"/>
      <c r="IY629" s="4"/>
      <c r="IZ629" s="6"/>
      <c r="JA629" s="4"/>
      <c r="JB629" s="6"/>
      <c r="JC629" s="5"/>
      <c r="JD629" s="5"/>
      <c r="JE629" s="4"/>
      <c r="JF629" s="6"/>
      <c r="JG629" s="4"/>
      <c r="JH629" s="6"/>
      <c r="JI629" s="5"/>
      <c r="JJ629" s="5"/>
      <c r="JK629" s="4"/>
      <c r="JL629" s="6"/>
      <c r="JM629" s="4"/>
      <c r="JN629" s="6"/>
      <c r="JO629" s="5"/>
      <c r="JP629" s="5"/>
      <c r="JQ629" s="4"/>
      <c r="JR629" s="6"/>
      <c r="JS629" s="4"/>
      <c r="JT629" s="6"/>
      <c r="JU629" s="5"/>
      <c r="JV629" s="5"/>
      <c r="JW629" s="4"/>
      <c r="JX629" s="6"/>
      <c r="JY629" s="4"/>
      <c r="JZ629" s="6"/>
      <c r="KA629" s="5"/>
      <c r="KB629" s="5"/>
      <c r="KC629" s="4"/>
      <c r="KD629" s="6"/>
      <c r="KE629" s="4"/>
      <c r="KF629" s="6"/>
      <c r="KG629" s="5"/>
      <c r="KH629" s="5"/>
      <c r="KI629" s="4"/>
      <c r="KJ629" s="6"/>
      <c r="KK629" s="4"/>
      <c r="KL629" s="6"/>
      <c r="KM629" s="5"/>
      <c r="KN629" s="5"/>
    </row>
    <row r="630">
      <c r="A630" s="3" t="s">
        <v>85</v>
      </c>
      <c r="B630" s="3" t="s">
        <v>587</v>
      </c>
      <c r="C630" s="3" t="s">
        <v>87</v>
      </c>
      <c r="D630" s="3" t="s">
        <v>439</v>
      </c>
      <c r="E630" s="3" t="s">
        <v>633</v>
      </c>
      <c r="F630" s="3" t="s">
        <v>634</v>
      </c>
      <c r="G630" s="3" t="s">
        <v>635</v>
      </c>
      <c r="H630" s="3" t="s">
        <v>129</v>
      </c>
      <c r="I630" s="3" t="s">
        <v>1415</v>
      </c>
      <c r="J630" s="3" t="s">
        <v>1340</v>
      </c>
      <c r="K630" s="4">
        <v>5</v>
      </c>
      <c r="L630" s="4">
        <f>=ROUNDDOWN(0.549450549450549,0)</f>
      </c>
      <c r="M630" s="4"/>
      <c r="N630" s="5"/>
      <c r="O630" s="4"/>
      <c r="P630" s="4">
        <f>=ROUNDDOWN({0},0)</f>
      </c>
      <c r="Q630" s="4"/>
      <c r="R630" s="5"/>
      <c r="S630" s="4">
        <v>3</v>
      </c>
      <c r="T630" s="6">
        <v>119.2</v>
      </c>
      <c r="U630" s="4"/>
      <c r="V630" s="6"/>
      <c r="W630" s="5"/>
      <c r="X630" s="5"/>
      <c r="Y630" s="4"/>
      <c r="Z630" s="6"/>
      <c r="AA630" s="4"/>
      <c r="AB630" s="6"/>
      <c r="AC630" s="5"/>
      <c r="AD630" s="5"/>
      <c r="AE630" s="4"/>
      <c r="AF630" s="6"/>
      <c r="AG630" s="4"/>
      <c r="AH630" s="6"/>
      <c r="AI630" s="5"/>
      <c r="AJ630" s="5"/>
      <c r="AK630" s="4"/>
      <c r="AL630" s="6"/>
      <c r="AM630" s="4"/>
      <c r="AN630" s="6"/>
      <c r="AO630" s="5"/>
      <c r="AP630" s="5"/>
      <c r="AQ630" s="4"/>
      <c r="AR630" s="6"/>
      <c r="AS630" s="4"/>
      <c r="AT630" s="6"/>
      <c r="AU630" s="5"/>
      <c r="AV630" s="5"/>
      <c r="AW630" s="4">
        <v>1</v>
      </c>
      <c r="AX630" s="6">
        <v>44.09</v>
      </c>
      <c r="AY630" s="4"/>
      <c r="AZ630" s="6"/>
      <c r="BA630" s="5"/>
      <c r="BB630" s="5"/>
      <c r="BC630" s="4">
        <v>2</v>
      </c>
      <c r="BD630" s="6">
        <v>75.11</v>
      </c>
      <c r="BE630" s="4"/>
      <c r="BF630" s="6"/>
      <c r="BG630" s="5"/>
      <c r="BH630" s="5"/>
      <c r="BI630" s="4"/>
      <c r="BJ630" s="6"/>
      <c r="BK630" s="4"/>
      <c r="BL630" s="6"/>
      <c r="BM630" s="5"/>
      <c r="BN630" s="5"/>
      <c r="BO630" s="4"/>
      <c r="BP630" s="6"/>
      <c r="BQ630" s="4"/>
      <c r="BR630" s="6"/>
      <c r="BS630" s="5"/>
      <c r="BT630" s="5"/>
      <c r="BU630" s="4"/>
      <c r="BV630" s="6"/>
      <c r="BW630" s="4"/>
      <c r="BX630" s="6"/>
      <c r="BY630" s="5"/>
      <c r="BZ630" s="5"/>
      <c r="CA630" s="4"/>
      <c r="CB630" s="6"/>
      <c r="CC630" s="4"/>
      <c r="CD630" s="6"/>
      <c r="CE630" s="5"/>
      <c r="CF630" s="5"/>
      <c r="CG630" s="4"/>
      <c r="CH630" s="6"/>
      <c r="CI630" s="4"/>
      <c r="CJ630" s="6"/>
      <c r="CK630" s="5"/>
      <c r="CL630" s="5"/>
      <c r="CM630" s="4"/>
      <c r="CN630" s="6"/>
      <c r="CO630" s="4"/>
      <c r="CP630" s="6"/>
      <c r="CQ630" s="5"/>
      <c r="CR630" s="5"/>
      <c r="CS630" s="4"/>
      <c r="CT630" s="6"/>
      <c r="CU630" s="4"/>
      <c r="CV630" s="6"/>
      <c r="CW630" s="5"/>
      <c r="CX630" s="5"/>
      <c r="CY630" s="4"/>
      <c r="CZ630" s="6"/>
      <c r="DA630" s="4"/>
      <c r="DB630" s="6"/>
      <c r="DC630" s="5"/>
      <c r="DD630" s="5"/>
      <c r="DE630" s="4"/>
      <c r="DF630" s="6"/>
      <c r="DG630" s="4"/>
      <c r="DH630" s="6"/>
      <c r="DI630" s="5"/>
      <c r="DJ630" s="5"/>
      <c r="DK630" s="4"/>
      <c r="DL630" s="6"/>
      <c r="DM630" s="4"/>
      <c r="DN630" s="6"/>
      <c r="DO630" s="5"/>
      <c r="DP630" s="5"/>
      <c r="DQ630" s="4"/>
      <c r="DR630" s="6"/>
      <c r="DS630" s="4"/>
      <c r="DT630" s="6"/>
      <c r="DU630" s="5"/>
      <c r="DV630" s="5"/>
      <c r="DW630" s="4"/>
      <c r="DX630" s="6"/>
      <c r="DY630" s="4"/>
      <c r="DZ630" s="6"/>
      <c r="EA630" s="5"/>
      <c r="EB630" s="5"/>
      <c r="EC630" s="4"/>
      <c r="ED630" s="6"/>
      <c r="EE630" s="4"/>
      <c r="EF630" s="6"/>
      <c r="EG630" s="5"/>
      <c r="EH630" s="5"/>
      <c r="EI630" s="4"/>
      <c r="EJ630" s="6"/>
      <c r="EK630" s="4"/>
      <c r="EL630" s="6"/>
      <c r="EM630" s="5"/>
      <c r="EN630" s="5"/>
      <c r="EO630" s="4"/>
      <c r="EP630" s="6"/>
      <c r="EQ630" s="4"/>
      <c r="ER630" s="6"/>
      <c r="ES630" s="5"/>
      <c r="ET630" s="5"/>
      <c r="EU630" s="4"/>
      <c r="EV630" s="6"/>
      <c r="EW630" s="4"/>
      <c r="EX630" s="6"/>
      <c r="EY630" s="5"/>
      <c r="EZ630" s="5"/>
      <c r="FA630" s="4"/>
      <c r="FB630" s="6"/>
      <c r="FC630" s="4"/>
      <c r="FD630" s="6"/>
      <c r="FE630" s="5"/>
      <c r="FF630" s="5"/>
      <c r="FG630" s="4"/>
      <c r="FH630" s="6"/>
      <c r="FI630" s="4"/>
      <c r="FJ630" s="6"/>
      <c r="FK630" s="5"/>
      <c r="FL630" s="5"/>
      <c r="FM630" s="4"/>
      <c r="FN630" s="6"/>
      <c r="FO630" s="4"/>
      <c r="FP630" s="6"/>
      <c r="FQ630" s="5"/>
      <c r="FR630" s="5"/>
      <c r="FS630" s="4"/>
      <c r="FT630" s="6"/>
      <c r="FU630" s="4"/>
      <c r="FV630" s="6"/>
      <c r="FW630" s="5"/>
      <c r="FX630" s="5"/>
      <c r="FY630" s="4"/>
      <c r="FZ630" s="6"/>
      <c r="GA630" s="4"/>
      <c r="GB630" s="6"/>
      <c r="GC630" s="5"/>
      <c r="GD630" s="5"/>
      <c r="GE630" s="4"/>
      <c r="GF630" s="6"/>
      <c r="GG630" s="4"/>
      <c r="GH630" s="6"/>
      <c r="GI630" s="5"/>
      <c r="GJ630" s="5"/>
      <c r="GK630" s="4"/>
      <c r="GL630" s="6"/>
      <c r="GM630" s="4"/>
      <c r="GN630" s="6"/>
      <c r="GO630" s="5"/>
      <c r="GP630" s="5"/>
      <c r="GQ630" s="4"/>
      <c r="GR630" s="6"/>
      <c r="GS630" s="4"/>
      <c r="GT630" s="6"/>
      <c r="GU630" s="5"/>
      <c r="GV630" s="5"/>
      <c r="GW630" s="4"/>
      <c r="GX630" s="6"/>
      <c r="GY630" s="4"/>
      <c r="GZ630" s="6"/>
      <c r="HA630" s="5"/>
      <c r="HB630" s="5"/>
      <c r="HC630" s="4"/>
      <c r="HD630" s="6"/>
      <c r="HE630" s="4"/>
      <c r="HF630" s="6"/>
      <c r="HG630" s="5"/>
      <c r="HH630" s="5"/>
      <c r="HI630" s="4"/>
      <c r="HJ630" s="6"/>
      <c r="HK630" s="4"/>
      <c r="HL630" s="6"/>
      <c r="HM630" s="5"/>
      <c r="HN630" s="5"/>
      <c r="HO630" s="4"/>
      <c r="HP630" s="6"/>
      <c r="HQ630" s="4"/>
      <c r="HR630" s="6"/>
      <c r="HS630" s="5"/>
      <c r="HT630" s="5"/>
      <c r="HU630" s="4"/>
      <c r="HV630" s="6"/>
      <c r="HW630" s="4"/>
      <c r="HX630" s="6"/>
      <c r="HY630" s="5"/>
      <c r="HZ630" s="5"/>
      <c r="IA630" s="4"/>
      <c r="IB630" s="6"/>
      <c r="IC630" s="4"/>
      <c r="ID630" s="6"/>
      <c r="IE630" s="5"/>
      <c r="IF630" s="5"/>
      <c r="IG630" s="4"/>
      <c r="IH630" s="6"/>
      <c r="II630" s="4"/>
      <c r="IJ630" s="6"/>
      <c r="IK630" s="5"/>
      <c r="IL630" s="5"/>
      <c r="IM630" s="4"/>
      <c r="IN630" s="6"/>
      <c r="IO630" s="4"/>
      <c r="IP630" s="6"/>
      <c r="IQ630" s="5"/>
      <c r="IR630" s="5"/>
      <c r="IS630" s="4"/>
      <c r="IT630" s="6"/>
      <c r="IU630" s="4"/>
      <c r="IV630" s="6"/>
      <c r="IW630" s="5"/>
      <c r="IX630" s="5"/>
      <c r="IY630" s="4"/>
      <c r="IZ630" s="6"/>
      <c r="JA630" s="4"/>
      <c r="JB630" s="6"/>
      <c r="JC630" s="5"/>
      <c r="JD630" s="5"/>
      <c r="JE630" s="4"/>
      <c r="JF630" s="6"/>
      <c r="JG630" s="4"/>
      <c r="JH630" s="6"/>
      <c r="JI630" s="5"/>
      <c r="JJ630" s="5"/>
      <c r="JK630" s="4"/>
      <c r="JL630" s="6"/>
      <c r="JM630" s="4"/>
      <c r="JN630" s="6"/>
      <c r="JO630" s="5"/>
      <c r="JP630" s="5"/>
      <c r="JQ630" s="4"/>
      <c r="JR630" s="6"/>
      <c r="JS630" s="4"/>
      <c r="JT630" s="6"/>
      <c r="JU630" s="5"/>
      <c r="JV630" s="5"/>
      <c r="JW630" s="4"/>
      <c r="JX630" s="6"/>
      <c r="JY630" s="4"/>
      <c r="JZ630" s="6"/>
      <c r="KA630" s="5"/>
      <c r="KB630" s="5"/>
      <c r="KC630" s="4"/>
      <c r="KD630" s="6"/>
      <c r="KE630" s="4"/>
      <c r="KF630" s="6"/>
      <c r="KG630" s="5"/>
      <c r="KH630" s="5"/>
      <c r="KI630" s="4"/>
      <c r="KJ630" s="6"/>
      <c r="KK630" s="4"/>
      <c r="KL630" s="6"/>
      <c r="KM630" s="5"/>
      <c r="KN630" s="5"/>
    </row>
    <row r="631">
      <c r="A631" s="3" t="s">
        <v>85</v>
      </c>
      <c r="B631" s="3" t="s">
        <v>587</v>
      </c>
      <c r="C631" s="3" t="s">
        <v>87</v>
      </c>
      <c r="D631" s="3" t="s">
        <v>439</v>
      </c>
      <c r="E631" s="3" t="s">
        <v>644</v>
      </c>
      <c r="F631" s="3" t="s">
        <v>645</v>
      </c>
      <c r="G631" s="3" t="s">
        <v>646</v>
      </c>
      <c r="H631" s="3" t="s">
        <v>104</v>
      </c>
      <c r="I631" s="3" t="s">
        <v>1335</v>
      </c>
      <c r="J631" s="3" t="s">
        <v>712</v>
      </c>
      <c r="K631" s="4"/>
      <c r="L631" s="4">
        <f>=ROUNDDOWN({0},0)</f>
      </c>
      <c r="M631" s="4"/>
      <c r="N631" s="5"/>
      <c r="O631" s="4"/>
      <c r="P631" s="4">
        <f>=ROUNDDOWN({0},0)</f>
      </c>
      <c r="Q631" s="4"/>
      <c r="R631" s="5"/>
      <c r="S631" s="4"/>
      <c r="T631" s="6"/>
      <c r="U631" s="4"/>
      <c r="V631" s="6"/>
      <c r="W631" s="5"/>
      <c r="X631" s="5"/>
      <c r="Y631" s="4"/>
      <c r="Z631" s="6"/>
      <c r="AA631" s="4"/>
      <c r="AB631" s="6"/>
      <c r="AC631" s="5"/>
      <c r="AD631" s="5"/>
      <c r="AE631" s="4"/>
      <c r="AF631" s="6"/>
      <c r="AG631" s="4"/>
      <c r="AH631" s="6"/>
      <c r="AI631" s="5"/>
      <c r="AJ631" s="5"/>
      <c r="AK631" s="4"/>
      <c r="AL631" s="6"/>
      <c r="AM631" s="4"/>
      <c r="AN631" s="6"/>
      <c r="AO631" s="5"/>
      <c r="AP631" s="5"/>
      <c r="AQ631" s="4"/>
      <c r="AR631" s="6"/>
      <c r="AS631" s="4"/>
      <c r="AT631" s="6"/>
      <c r="AU631" s="5"/>
      <c r="AV631" s="5"/>
      <c r="AW631" s="4"/>
      <c r="AX631" s="6"/>
      <c r="AY631" s="4"/>
      <c r="AZ631" s="6"/>
      <c r="BA631" s="5"/>
      <c r="BB631" s="5"/>
      <c r="BC631" s="4"/>
      <c r="BD631" s="6"/>
      <c r="BE631" s="4"/>
      <c r="BF631" s="6"/>
      <c r="BG631" s="5"/>
      <c r="BH631" s="5"/>
      <c r="BI631" s="4"/>
      <c r="BJ631" s="6"/>
      <c r="BK631" s="4"/>
      <c r="BL631" s="6"/>
      <c r="BM631" s="5"/>
      <c r="BN631" s="5"/>
      <c r="BO631" s="4"/>
      <c r="BP631" s="6"/>
      <c r="BQ631" s="4"/>
      <c r="BR631" s="6"/>
      <c r="BS631" s="5"/>
      <c r="BT631" s="5"/>
      <c r="BU631" s="4"/>
      <c r="BV631" s="6"/>
      <c r="BW631" s="4"/>
      <c r="BX631" s="6"/>
      <c r="BY631" s="5"/>
      <c r="BZ631" s="5"/>
      <c r="CA631" s="4"/>
      <c r="CB631" s="6"/>
      <c r="CC631" s="4"/>
      <c r="CD631" s="6"/>
      <c r="CE631" s="5"/>
      <c r="CF631" s="5"/>
      <c r="CG631" s="4"/>
      <c r="CH631" s="6"/>
      <c r="CI631" s="4"/>
      <c r="CJ631" s="6"/>
      <c r="CK631" s="5"/>
      <c r="CL631" s="5"/>
      <c r="CM631" s="4"/>
      <c r="CN631" s="6"/>
      <c r="CO631" s="4"/>
      <c r="CP631" s="6"/>
      <c r="CQ631" s="5"/>
      <c r="CR631" s="5"/>
      <c r="CS631" s="4"/>
      <c r="CT631" s="6"/>
      <c r="CU631" s="4"/>
      <c r="CV631" s="6"/>
      <c r="CW631" s="5"/>
      <c r="CX631" s="5"/>
      <c r="CY631" s="4"/>
      <c r="CZ631" s="6"/>
      <c r="DA631" s="4"/>
      <c r="DB631" s="6"/>
      <c r="DC631" s="5"/>
      <c r="DD631" s="5"/>
      <c r="DE631" s="4"/>
      <c r="DF631" s="6"/>
      <c r="DG631" s="4"/>
      <c r="DH631" s="6"/>
      <c r="DI631" s="5"/>
      <c r="DJ631" s="5"/>
      <c r="DK631" s="4"/>
      <c r="DL631" s="6"/>
      <c r="DM631" s="4"/>
      <c r="DN631" s="6"/>
      <c r="DO631" s="5"/>
      <c r="DP631" s="5"/>
      <c r="DQ631" s="4"/>
      <c r="DR631" s="6"/>
      <c r="DS631" s="4"/>
      <c r="DT631" s="6"/>
      <c r="DU631" s="5"/>
      <c r="DV631" s="5"/>
      <c r="DW631" s="4"/>
      <c r="DX631" s="6"/>
      <c r="DY631" s="4"/>
      <c r="DZ631" s="6"/>
      <c r="EA631" s="5"/>
      <c r="EB631" s="5"/>
      <c r="EC631" s="4"/>
      <c r="ED631" s="6"/>
      <c r="EE631" s="4"/>
      <c r="EF631" s="6"/>
      <c r="EG631" s="5"/>
      <c r="EH631" s="5"/>
      <c r="EI631" s="4"/>
      <c r="EJ631" s="6"/>
      <c r="EK631" s="4"/>
      <c r="EL631" s="6"/>
      <c r="EM631" s="5"/>
      <c r="EN631" s="5"/>
      <c r="EO631" s="4"/>
      <c r="EP631" s="6"/>
      <c r="EQ631" s="4"/>
      <c r="ER631" s="6"/>
      <c r="ES631" s="5"/>
      <c r="ET631" s="5"/>
      <c r="EU631" s="4"/>
      <c r="EV631" s="6"/>
      <c r="EW631" s="4"/>
      <c r="EX631" s="6"/>
      <c r="EY631" s="5"/>
      <c r="EZ631" s="5"/>
      <c r="FA631" s="4"/>
      <c r="FB631" s="6"/>
      <c r="FC631" s="4"/>
      <c r="FD631" s="6"/>
      <c r="FE631" s="5"/>
      <c r="FF631" s="5"/>
      <c r="FG631" s="4"/>
      <c r="FH631" s="6"/>
      <c r="FI631" s="4"/>
      <c r="FJ631" s="6"/>
      <c r="FK631" s="5"/>
      <c r="FL631" s="5"/>
      <c r="FM631" s="4"/>
      <c r="FN631" s="6"/>
      <c r="FO631" s="4"/>
      <c r="FP631" s="6"/>
      <c r="FQ631" s="5"/>
      <c r="FR631" s="5"/>
      <c r="FS631" s="4"/>
      <c r="FT631" s="6"/>
      <c r="FU631" s="4"/>
      <c r="FV631" s="6"/>
      <c r="FW631" s="5"/>
      <c r="FX631" s="5"/>
      <c r="FY631" s="4"/>
      <c r="FZ631" s="6"/>
      <c r="GA631" s="4"/>
      <c r="GB631" s="6"/>
      <c r="GC631" s="5"/>
      <c r="GD631" s="5"/>
      <c r="GE631" s="4"/>
      <c r="GF631" s="6"/>
      <c r="GG631" s="4"/>
      <c r="GH631" s="6"/>
      <c r="GI631" s="5"/>
      <c r="GJ631" s="5"/>
      <c r="GK631" s="4"/>
      <c r="GL631" s="6"/>
      <c r="GM631" s="4"/>
      <c r="GN631" s="6"/>
      <c r="GO631" s="5"/>
      <c r="GP631" s="5"/>
      <c r="GQ631" s="4"/>
      <c r="GR631" s="6"/>
      <c r="GS631" s="4"/>
      <c r="GT631" s="6"/>
      <c r="GU631" s="5"/>
      <c r="GV631" s="5"/>
      <c r="GW631" s="4"/>
      <c r="GX631" s="6"/>
      <c r="GY631" s="4"/>
      <c r="GZ631" s="6"/>
      <c r="HA631" s="5"/>
      <c r="HB631" s="5"/>
      <c r="HC631" s="4"/>
      <c r="HD631" s="6"/>
      <c r="HE631" s="4"/>
      <c r="HF631" s="6"/>
      <c r="HG631" s="5"/>
      <c r="HH631" s="5"/>
      <c r="HI631" s="4"/>
      <c r="HJ631" s="6"/>
      <c r="HK631" s="4"/>
      <c r="HL631" s="6"/>
      <c r="HM631" s="5"/>
      <c r="HN631" s="5"/>
      <c r="HO631" s="4"/>
      <c r="HP631" s="6"/>
      <c r="HQ631" s="4"/>
      <c r="HR631" s="6"/>
      <c r="HS631" s="5"/>
      <c r="HT631" s="5"/>
      <c r="HU631" s="4"/>
      <c r="HV631" s="6"/>
      <c r="HW631" s="4"/>
      <c r="HX631" s="6"/>
      <c r="HY631" s="5"/>
      <c r="HZ631" s="5"/>
      <c r="IA631" s="4"/>
      <c r="IB631" s="6"/>
      <c r="IC631" s="4"/>
      <c r="ID631" s="6"/>
      <c r="IE631" s="5"/>
      <c r="IF631" s="5"/>
      <c r="IG631" s="4"/>
      <c r="IH631" s="6"/>
      <c r="II631" s="4"/>
      <c r="IJ631" s="6"/>
      <c r="IK631" s="5"/>
      <c r="IL631" s="5"/>
      <c r="IM631" s="4"/>
      <c r="IN631" s="6"/>
      <c r="IO631" s="4"/>
      <c r="IP631" s="6"/>
      <c r="IQ631" s="5"/>
      <c r="IR631" s="5"/>
      <c r="IS631" s="4"/>
      <c r="IT631" s="6"/>
      <c r="IU631" s="4"/>
      <c r="IV631" s="6"/>
      <c r="IW631" s="5"/>
      <c r="IX631" s="5"/>
      <c r="IY631" s="4"/>
      <c r="IZ631" s="6"/>
      <c r="JA631" s="4"/>
      <c r="JB631" s="6"/>
      <c r="JC631" s="5"/>
      <c r="JD631" s="5"/>
      <c r="JE631" s="4"/>
      <c r="JF631" s="6"/>
      <c r="JG631" s="4"/>
      <c r="JH631" s="6"/>
      <c r="JI631" s="5"/>
      <c r="JJ631" s="5"/>
      <c r="JK631" s="4"/>
      <c r="JL631" s="6"/>
      <c r="JM631" s="4"/>
      <c r="JN631" s="6"/>
      <c r="JO631" s="5"/>
      <c r="JP631" s="5"/>
      <c r="JQ631" s="4"/>
      <c r="JR631" s="6"/>
      <c r="JS631" s="4"/>
      <c r="JT631" s="6"/>
      <c r="JU631" s="5"/>
      <c r="JV631" s="5"/>
      <c r="JW631" s="4"/>
      <c r="JX631" s="6"/>
      <c r="JY631" s="4"/>
      <c r="JZ631" s="6"/>
      <c r="KA631" s="5"/>
      <c r="KB631" s="5"/>
      <c r="KC631" s="4"/>
      <c r="KD631" s="6"/>
      <c r="KE631" s="4"/>
      <c r="KF631" s="6"/>
      <c r="KG631" s="5"/>
      <c r="KH631" s="5"/>
      <c r="KI631" s="4"/>
      <c r="KJ631" s="6"/>
      <c r="KK631" s="4"/>
      <c r="KL631" s="6"/>
      <c r="KM631" s="5"/>
      <c r="KN631" s="5"/>
    </row>
    <row r="632">
      <c r="A632" s="3" t="s">
        <v>85</v>
      </c>
      <c r="B632" s="3" t="s">
        <v>587</v>
      </c>
      <c r="C632" s="3" t="s">
        <v>87</v>
      </c>
      <c r="D632" s="3" t="s">
        <v>439</v>
      </c>
      <c r="E632" s="3" t="s">
        <v>638</v>
      </c>
      <c r="F632" s="3" t="s">
        <v>639</v>
      </c>
      <c r="G632" s="3" t="s">
        <v>640</v>
      </c>
      <c r="H632" s="3" t="s">
        <v>104</v>
      </c>
      <c r="I632" s="3" t="s">
        <v>1416</v>
      </c>
      <c r="J632" s="3" t="s">
        <v>712</v>
      </c>
      <c r="K632" s="4"/>
      <c r="L632" s="4">
        <f>=ROUNDDOWN({0},0)</f>
      </c>
      <c r="M632" s="4"/>
      <c r="N632" s="5"/>
      <c r="O632" s="4"/>
      <c r="P632" s="4">
        <f>=ROUNDDOWN({0},0)</f>
      </c>
      <c r="Q632" s="4"/>
      <c r="R632" s="5"/>
      <c r="S632" s="4"/>
      <c r="T632" s="6"/>
      <c r="U632" s="4"/>
      <c r="V632" s="6"/>
      <c r="W632" s="5"/>
      <c r="X632" s="5"/>
      <c r="Y632" s="4"/>
      <c r="Z632" s="6"/>
      <c r="AA632" s="4"/>
      <c r="AB632" s="6"/>
      <c r="AC632" s="5"/>
      <c r="AD632" s="5"/>
      <c r="AE632" s="4"/>
      <c r="AF632" s="6"/>
      <c r="AG632" s="4"/>
      <c r="AH632" s="6"/>
      <c r="AI632" s="5"/>
      <c r="AJ632" s="5"/>
      <c r="AK632" s="4"/>
      <c r="AL632" s="6"/>
      <c r="AM632" s="4"/>
      <c r="AN632" s="6"/>
      <c r="AO632" s="5"/>
      <c r="AP632" s="5"/>
      <c r="AQ632" s="4"/>
      <c r="AR632" s="6"/>
      <c r="AS632" s="4"/>
      <c r="AT632" s="6"/>
      <c r="AU632" s="5"/>
      <c r="AV632" s="5"/>
      <c r="AW632" s="4"/>
      <c r="AX632" s="6"/>
      <c r="AY632" s="4"/>
      <c r="AZ632" s="6"/>
      <c r="BA632" s="5"/>
      <c r="BB632" s="5"/>
      <c r="BC632" s="4"/>
      <c r="BD632" s="6"/>
      <c r="BE632" s="4"/>
      <c r="BF632" s="6"/>
      <c r="BG632" s="5"/>
      <c r="BH632" s="5"/>
      <c r="BI632" s="4"/>
      <c r="BJ632" s="6"/>
      <c r="BK632" s="4"/>
      <c r="BL632" s="6"/>
      <c r="BM632" s="5"/>
      <c r="BN632" s="5"/>
      <c r="BO632" s="4"/>
      <c r="BP632" s="6"/>
      <c r="BQ632" s="4"/>
      <c r="BR632" s="6"/>
      <c r="BS632" s="5"/>
      <c r="BT632" s="5"/>
      <c r="BU632" s="4"/>
      <c r="BV632" s="6"/>
      <c r="BW632" s="4"/>
      <c r="BX632" s="6"/>
      <c r="BY632" s="5"/>
      <c r="BZ632" s="5"/>
      <c r="CA632" s="4"/>
      <c r="CB632" s="6"/>
      <c r="CC632" s="4"/>
      <c r="CD632" s="6"/>
      <c r="CE632" s="5"/>
      <c r="CF632" s="5"/>
      <c r="CG632" s="4"/>
      <c r="CH632" s="6"/>
      <c r="CI632" s="4"/>
      <c r="CJ632" s="6"/>
      <c r="CK632" s="5"/>
      <c r="CL632" s="5"/>
      <c r="CM632" s="4"/>
      <c r="CN632" s="6"/>
      <c r="CO632" s="4"/>
      <c r="CP632" s="6"/>
      <c r="CQ632" s="5"/>
      <c r="CR632" s="5"/>
      <c r="CS632" s="4"/>
      <c r="CT632" s="6"/>
      <c r="CU632" s="4"/>
      <c r="CV632" s="6"/>
      <c r="CW632" s="5"/>
      <c r="CX632" s="5"/>
      <c r="CY632" s="4"/>
      <c r="CZ632" s="6"/>
      <c r="DA632" s="4"/>
      <c r="DB632" s="6"/>
      <c r="DC632" s="5"/>
      <c r="DD632" s="5"/>
      <c r="DE632" s="4"/>
      <c r="DF632" s="6"/>
      <c r="DG632" s="4"/>
      <c r="DH632" s="6"/>
      <c r="DI632" s="5"/>
      <c r="DJ632" s="5"/>
      <c r="DK632" s="4"/>
      <c r="DL632" s="6"/>
      <c r="DM632" s="4"/>
      <c r="DN632" s="6"/>
      <c r="DO632" s="5"/>
      <c r="DP632" s="5"/>
      <c r="DQ632" s="4"/>
      <c r="DR632" s="6"/>
      <c r="DS632" s="4"/>
      <c r="DT632" s="6"/>
      <c r="DU632" s="5"/>
      <c r="DV632" s="5"/>
      <c r="DW632" s="4"/>
      <c r="DX632" s="6"/>
      <c r="DY632" s="4"/>
      <c r="DZ632" s="6"/>
      <c r="EA632" s="5"/>
      <c r="EB632" s="5"/>
      <c r="EC632" s="4"/>
      <c r="ED632" s="6"/>
      <c r="EE632" s="4"/>
      <c r="EF632" s="6"/>
      <c r="EG632" s="5"/>
      <c r="EH632" s="5"/>
      <c r="EI632" s="4"/>
      <c r="EJ632" s="6"/>
      <c r="EK632" s="4"/>
      <c r="EL632" s="6"/>
      <c r="EM632" s="5"/>
      <c r="EN632" s="5"/>
      <c r="EO632" s="4"/>
      <c r="EP632" s="6"/>
      <c r="EQ632" s="4"/>
      <c r="ER632" s="6"/>
      <c r="ES632" s="5"/>
      <c r="ET632" s="5"/>
      <c r="EU632" s="4"/>
      <c r="EV632" s="6"/>
      <c r="EW632" s="4"/>
      <c r="EX632" s="6"/>
      <c r="EY632" s="5"/>
      <c r="EZ632" s="5"/>
      <c r="FA632" s="4"/>
      <c r="FB632" s="6"/>
      <c r="FC632" s="4"/>
      <c r="FD632" s="6"/>
      <c r="FE632" s="5"/>
      <c r="FF632" s="5"/>
      <c r="FG632" s="4"/>
      <c r="FH632" s="6"/>
      <c r="FI632" s="4"/>
      <c r="FJ632" s="6"/>
      <c r="FK632" s="5"/>
      <c r="FL632" s="5"/>
      <c r="FM632" s="4"/>
      <c r="FN632" s="6"/>
      <c r="FO632" s="4"/>
      <c r="FP632" s="6"/>
      <c r="FQ632" s="5"/>
      <c r="FR632" s="5"/>
      <c r="FS632" s="4"/>
      <c r="FT632" s="6"/>
      <c r="FU632" s="4"/>
      <c r="FV632" s="6"/>
      <c r="FW632" s="5"/>
      <c r="FX632" s="5"/>
      <c r="FY632" s="4"/>
      <c r="FZ632" s="6"/>
      <c r="GA632" s="4"/>
      <c r="GB632" s="6"/>
      <c r="GC632" s="5"/>
      <c r="GD632" s="5"/>
      <c r="GE632" s="4"/>
      <c r="GF632" s="6"/>
      <c r="GG632" s="4"/>
      <c r="GH632" s="6"/>
      <c r="GI632" s="5"/>
      <c r="GJ632" s="5"/>
      <c r="GK632" s="4"/>
      <c r="GL632" s="6"/>
      <c r="GM632" s="4"/>
      <c r="GN632" s="6"/>
      <c r="GO632" s="5"/>
      <c r="GP632" s="5"/>
      <c r="GQ632" s="4"/>
      <c r="GR632" s="6"/>
      <c r="GS632" s="4"/>
      <c r="GT632" s="6"/>
      <c r="GU632" s="5"/>
      <c r="GV632" s="5"/>
      <c r="GW632" s="4"/>
      <c r="GX632" s="6"/>
      <c r="GY632" s="4"/>
      <c r="GZ632" s="6"/>
      <c r="HA632" s="5"/>
      <c r="HB632" s="5"/>
      <c r="HC632" s="4"/>
      <c r="HD632" s="6"/>
      <c r="HE632" s="4"/>
      <c r="HF632" s="6"/>
      <c r="HG632" s="5"/>
      <c r="HH632" s="5"/>
      <c r="HI632" s="4"/>
      <c r="HJ632" s="6"/>
      <c r="HK632" s="4"/>
      <c r="HL632" s="6"/>
      <c r="HM632" s="5"/>
      <c r="HN632" s="5"/>
      <c r="HO632" s="4"/>
      <c r="HP632" s="6"/>
      <c r="HQ632" s="4"/>
      <c r="HR632" s="6"/>
      <c r="HS632" s="5"/>
      <c r="HT632" s="5"/>
      <c r="HU632" s="4"/>
      <c r="HV632" s="6"/>
      <c r="HW632" s="4"/>
      <c r="HX632" s="6"/>
      <c r="HY632" s="5"/>
      <c r="HZ632" s="5"/>
      <c r="IA632" s="4"/>
      <c r="IB632" s="6"/>
      <c r="IC632" s="4"/>
      <c r="ID632" s="6"/>
      <c r="IE632" s="5"/>
      <c r="IF632" s="5"/>
      <c r="IG632" s="4"/>
      <c r="IH632" s="6"/>
      <c r="II632" s="4"/>
      <c r="IJ632" s="6"/>
      <c r="IK632" s="5"/>
      <c r="IL632" s="5"/>
      <c r="IM632" s="4"/>
      <c r="IN632" s="6"/>
      <c r="IO632" s="4"/>
      <c r="IP632" s="6"/>
      <c r="IQ632" s="5"/>
      <c r="IR632" s="5"/>
      <c r="IS632" s="4"/>
      <c r="IT632" s="6"/>
      <c r="IU632" s="4"/>
      <c r="IV632" s="6"/>
      <c r="IW632" s="5"/>
      <c r="IX632" s="5"/>
      <c r="IY632" s="4"/>
      <c r="IZ632" s="6"/>
      <c r="JA632" s="4"/>
      <c r="JB632" s="6"/>
      <c r="JC632" s="5"/>
      <c r="JD632" s="5"/>
      <c r="JE632" s="4"/>
      <c r="JF632" s="6"/>
      <c r="JG632" s="4"/>
      <c r="JH632" s="6"/>
      <c r="JI632" s="5"/>
      <c r="JJ632" s="5"/>
      <c r="JK632" s="4"/>
      <c r="JL632" s="6"/>
      <c r="JM632" s="4"/>
      <c r="JN632" s="6"/>
      <c r="JO632" s="5"/>
      <c r="JP632" s="5"/>
      <c r="JQ632" s="4"/>
      <c r="JR632" s="6"/>
      <c r="JS632" s="4"/>
      <c r="JT632" s="6"/>
      <c r="JU632" s="5"/>
      <c r="JV632" s="5"/>
      <c r="JW632" s="4"/>
      <c r="JX632" s="6"/>
      <c r="JY632" s="4"/>
      <c r="JZ632" s="6"/>
      <c r="KA632" s="5"/>
      <c r="KB632" s="5"/>
      <c r="KC632" s="4"/>
      <c r="KD632" s="6"/>
      <c r="KE632" s="4"/>
      <c r="KF632" s="6"/>
      <c r="KG632" s="5"/>
      <c r="KH632" s="5"/>
      <c r="KI632" s="4"/>
      <c r="KJ632" s="6"/>
      <c r="KK632" s="4"/>
      <c r="KL632" s="6"/>
      <c r="KM632" s="5"/>
      <c r="KN632" s="5"/>
    </row>
    <row r="633">
      <c r="A633" s="3" t="s">
        <v>85</v>
      </c>
      <c r="B633" s="3" t="s">
        <v>587</v>
      </c>
      <c r="C633" s="3" t="s">
        <v>87</v>
      </c>
      <c r="D633" s="3" t="s">
        <v>439</v>
      </c>
      <c r="E633" s="3" t="s">
        <v>537</v>
      </c>
      <c r="F633" s="3" t="s">
        <v>647</v>
      </c>
      <c r="G633" s="3" t="s">
        <v>648</v>
      </c>
      <c r="H633" s="3" t="s">
        <v>104</v>
      </c>
      <c r="I633" s="3" t="s">
        <v>1327</v>
      </c>
      <c r="J633" s="3" t="s">
        <v>712</v>
      </c>
      <c r="K633" s="4"/>
      <c r="L633" s="4">
        <f>=ROUNDDOWN({0},0)</f>
      </c>
      <c r="M633" s="4"/>
      <c r="N633" s="5"/>
      <c r="O633" s="4"/>
      <c r="P633" s="4">
        <f>=ROUNDDOWN({0},0)</f>
      </c>
      <c r="Q633" s="4"/>
      <c r="R633" s="5"/>
      <c r="S633" s="4"/>
      <c r="T633" s="6"/>
      <c r="U633" s="4"/>
      <c r="V633" s="6"/>
      <c r="W633" s="5"/>
      <c r="X633" s="5"/>
      <c r="Y633" s="4"/>
      <c r="Z633" s="6"/>
      <c r="AA633" s="4"/>
      <c r="AB633" s="6"/>
      <c r="AC633" s="5"/>
      <c r="AD633" s="5"/>
      <c r="AE633" s="4"/>
      <c r="AF633" s="6"/>
      <c r="AG633" s="4"/>
      <c r="AH633" s="6"/>
      <c r="AI633" s="5"/>
      <c r="AJ633" s="5"/>
      <c r="AK633" s="4"/>
      <c r="AL633" s="6"/>
      <c r="AM633" s="4"/>
      <c r="AN633" s="6"/>
      <c r="AO633" s="5"/>
      <c r="AP633" s="5"/>
      <c r="AQ633" s="4"/>
      <c r="AR633" s="6"/>
      <c r="AS633" s="4"/>
      <c r="AT633" s="6"/>
      <c r="AU633" s="5"/>
      <c r="AV633" s="5"/>
      <c r="AW633" s="4"/>
      <c r="AX633" s="6"/>
      <c r="AY633" s="4"/>
      <c r="AZ633" s="6"/>
      <c r="BA633" s="5"/>
      <c r="BB633" s="5"/>
      <c r="BC633" s="4"/>
      <c r="BD633" s="6"/>
      <c r="BE633" s="4"/>
      <c r="BF633" s="6"/>
      <c r="BG633" s="5"/>
      <c r="BH633" s="5"/>
      <c r="BI633" s="4"/>
      <c r="BJ633" s="6"/>
      <c r="BK633" s="4"/>
      <c r="BL633" s="6"/>
      <c r="BM633" s="5"/>
      <c r="BN633" s="5"/>
      <c r="BO633" s="4"/>
      <c r="BP633" s="6"/>
      <c r="BQ633" s="4"/>
      <c r="BR633" s="6"/>
      <c r="BS633" s="5"/>
      <c r="BT633" s="5"/>
      <c r="BU633" s="4"/>
      <c r="BV633" s="6"/>
      <c r="BW633" s="4"/>
      <c r="BX633" s="6"/>
      <c r="BY633" s="5"/>
      <c r="BZ633" s="5"/>
      <c r="CA633" s="4"/>
      <c r="CB633" s="6"/>
      <c r="CC633" s="4"/>
      <c r="CD633" s="6"/>
      <c r="CE633" s="5"/>
      <c r="CF633" s="5"/>
      <c r="CG633" s="4"/>
      <c r="CH633" s="6"/>
      <c r="CI633" s="4"/>
      <c r="CJ633" s="6"/>
      <c r="CK633" s="5"/>
      <c r="CL633" s="5"/>
      <c r="CM633" s="4"/>
      <c r="CN633" s="6"/>
      <c r="CO633" s="4"/>
      <c r="CP633" s="6"/>
      <c r="CQ633" s="5"/>
      <c r="CR633" s="5"/>
      <c r="CS633" s="4"/>
      <c r="CT633" s="6"/>
      <c r="CU633" s="4"/>
      <c r="CV633" s="6"/>
      <c r="CW633" s="5"/>
      <c r="CX633" s="5"/>
      <c r="CY633" s="4"/>
      <c r="CZ633" s="6"/>
      <c r="DA633" s="4"/>
      <c r="DB633" s="6"/>
      <c r="DC633" s="5"/>
      <c r="DD633" s="5"/>
      <c r="DE633" s="4"/>
      <c r="DF633" s="6"/>
      <c r="DG633" s="4"/>
      <c r="DH633" s="6"/>
      <c r="DI633" s="5"/>
      <c r="DJ633" s="5"/>
      <c r="DK633" s="4"/>
      <c r="DL633" s="6"/>
      <c r="DM633" s="4"/>
      <c r="DN633" s="6"/>
      <c r="DO633" s="5"/>
      <c r="DP633" s="5"/>
      <c r="DQ633" s="4"/>
      <c r="DR633" s="6"/>
      <c r="DS633" s="4"/>
      <c r="DT633" s="6"/>
      <c r="DU633" s="5"/>
      <c r="DV633" s="5"/>
      <c r="DW633" s="4"/>
      <c r="DX633" s="6"/>
      <c r="DY633" s="4"/>
      <c r="DZ633" s="6"/>
      <c r="EA633" s="5"/>
      <c r="EB633" s="5"/>
      <c r="EC633" s="4"/>
      <c r="ED633" s="6"/>
      <c r="EE633" s="4"/>
      <c r="EF633" s="6"/>
      <c r="EG633" s="5"/>
      <c r="EH633" s="5"/>
      <c r="EI633" s="4"/>
      <c r="EJ633" s="6"/>
      <c r="EK633" s="4"/>
      <c r="EL633" s="6"/>
      <c r="EM633" s="5"/>
      <c r="EN633" s="5"/>
      <c r="EO633" s="4"/>
      <c r="EP633" s="6"/>
      <c r="EQ633" s="4"/>
      <c r="ER633" s="6"/>
      <c r="ES633" s="5"/>
      <c r="ET633" s="5"/>
      <c r="EU633" s="4"/>
      <c r="EV633" s="6"/>
      <c r="EW633" s="4"/>
      <c r="EX633" s="6"/>
      <c r="EY633" s="5"/>
      <c r="EZ633" s="5"/>
      <c r="FA633" s="4"/>
      <c r="FB633" s="6"/>
      <c r="FC633" s="4"/>
      <c r="FD633" s="6"/>
      <c r="FE633" s="5"/>
      <c r="FF633" s="5"/>
      <c r="FG633" s="4"/>
      <c r="FH633" s="6"/>
      <c r="FI633" s="4"/>
      <c r="FJ633" s="6"/>
      <c r="FK633" s="5"/>
      <c r="FL633" s="5"/>
      <c r="FM633" s="4"/>
      <c r="FN633" s="6"/>
      <c r="FO633" s="4"/>
      <c r="FP633" s="6"/>
      <c r="FQ633" s="5"/>
      <c r="FR633" s="5"/>
      <c r="FS633" s="4"/>
      <c r="FT633" s="6"/>
      <c r="FU633" s="4"/>
      <c r="FV633" s="6"/>
      <c r="FW633" s="5"/>
      <c r="FX633" s="5"/>
      <c r="FY633" s="4"/>
      <c r="FZ633" s="6"/>
      <c r="GA633" s="4"/>
      <c r="GB633" s="6"/>
      <c r="GC633" s="5"/>
      <c r="GD633" s="5"/>
      <c r="GE633" s="4"/>
      <c r="GF633" s="6"/>
      <c r="GG633" s="4"/>
      <c r="GH633" s="6"/>
      <c r="GI633" s="5"/>
      <c r="GJ633" s="5"/>
      <c r="GK633" s="4"/>
      <c r="GL633" s="6"/>
      <c r="GM633" s="4"/>
      <c r="GN633" s="6"/>
      <c r="GO633" s="5"/>
      <c r="GP633" s="5"/>
      <c r="GQ633" s="4"/>
      <c r="GR633" s="6"/>
      <c r="GS633" s="4"/>
      <c r="GT633" s="6"/>
      <c r="GU633" s="5"/>
      <c r="GV633" s="5"/>
      <c r="GW633" s="4"/>
      <c r="GX633" s="6"/>
      <c r="GY633" s="4"/>
      <c r="GZ633" s="6"/>
      <c r="HA633" s="5"/>
      <c r="HB633" s="5"/>
      <c r="HC633" s="4"/>
      <c r="HD633" s="6"/>
      <c r="HE633" s="4"/>
      <c r="HF633" s="6"/>
      <c r="HG633" s="5"/>
      <c r="HH633" s="5"/>
      <c r="HI633" s="4"/>
      <c r="HJ633" s="6"/>
      <c r="HK633" s="4"/>
      <c r="HL633" s="6"/>
      <c r="HM633" s="5"/>
      <c r="HN633" s="5"/>
      <c r="HO633" s="4"/>
      <c r="HP633" s="6"/>
      <c r="HQ633" s="4"/>
      <c r="HR633" s="6"/>
      <c r="HS633" s="5"/>
      <c r="HT633" s="5"/>
      <c r="HU633" s="4"/>
      <c r="HV633" s="6"/>
      <c r="HW633" s="4"/>
      <c r="HX633" s="6"/>
      <c r="HY633" s="5"/>
      <c r="HZ633" s="5"/>
      <c r="IA633" s="4"/>
      <c r="IB633" s="6"/>
      <c r="IC633" s="4"/>
      <c r="ID633" s="6"/>
      <c r="IE633" s="5"/>
      <c r="IF633" s="5"/>
      <c r="IG633" s="4"/>
      <c r="IH633" s="6"/>
      <c r="II633" s="4"/>
      <c r="IJ633" s="6"/>
      <c r="IK633" s="5"/>
      <c r="IL633" s="5"/>
      <c r="IM633" s="4"/>
      <c r="IN633" s="6"/>
      <c r="IO633" s="4"/>
      <c r="IP633" s="6"/>
      <c r="IQ633" s="5"/>
      <c r="IR633" s="5"/>
      <c r="IS633" s="4"/>
      <c r="IT633" s="6"/>
      <c r="IU633" s="4"/>
      <c r="IV633" s="6"/>
      <c r="IW633" s="5"/>
      <c r="IX633" s="5"/>
      <c r="IY633" s="4"/>
      <c r="IZ633" s="6"/>
      <c r="JA633" s="4"/>
      <c r="JB633" s="6"/>
      <c r="JC633" s="5"/>
      <c r="JD633" s="5"/>
      <c r="JE633" s="4"/>
      <c r="JF633" s="6"/>
      <c r="JG633" s="4"/>
      <c r="JH633" s="6"/>
      <c r="JI633" s="5"/>
      <c r="JJ633" s="5"/>
      <c r="JK633" s="4"/>
      <c r="JL633" s="6"/>
      <c r="JM633" s="4"/>
      <c r="JN633" s="6"/>
      <c r="JO633" s="5"/>
      <c r="JP633" s="5"/>
      <c r="JQ633" s="4"/>
      <c r="JR633" s="6"/>
      <c r="JS633" s="4"/>
      <c r="JT633" s="6"/>
      <c r="JU633" s="5"/>
      <c r="JV633" s="5"/>
      <c r="JW633" s="4"/>
      <c r="JX633" s="6"/>
      <c r="JY633" s="4"/>
      <c r="JZ633" s="6"/>
      <c r="KA633" s="5"/>
      <c r="KB633" s="5"/>
      <c r="KC633" s="4"/>
      <c r="KD633" s="6"/>
      <c r="KE633" s="4"/>
      <c r="KF633" s="6"/>
      <c r="KG633" s="5"/>
      <c r="KH633" s="5"/>
      <c r="KI633" s="4"/>
      <c r="KJ633" s="6"/>
      <c r="KK633" s="4"/>
      <c r="KL633" s="6"/>
      <c r="KM633" s="5"/>
      <c r="KN633" s="5"/>
    </row>
    <row r="634">
      <c r="A634" s="3" t="s">
        <v>85</v>
      </c>
      <c r="B634" s="3" t="s">
        <v>587</v>
      </c>
      <c r="C634" s="3" t="s">
        <v>87</v>
      </c>
      <c r="D634" s="3" t="s">
        <v>439</v>
      </c>
      <c r="E634" s="3" t="s">
        <v>636</v>
      </c>
      <c r="F634" s="3" t="s">
        <v>529</v>
      </c>
      <c r="G634" s="3" t="s">
        <v>637</v>
      </c>
      <c r="H634" s="3" t="s">
        <v>104</v>
      </c>
      <c r="I634" s="3" t="s">
        <v>1313</v>
      </c>
      <c r="J634" s="3" t="s">
        <v>1340</v>
      </c>
      <c r="K634" s="4">
        <v>3</v>
      </c>
      <c r="L634" s="4">
        <f>=ROUNDDOWN(0.230769230769231,0)</f>
      </c>
      <c r="M634" s="4"/>
      <c r="N634" s="5"/>
      <c r="O634" s="4"/>
      <c r="P634" s="4">
        <f>=ROUNDDOWN({0},0)</f>
      </c>
      <c r="Q634" s="4"/>
      <c r="R634" s="5"/>
      <c r="S634" s="4"/>
      <c r="T634" s="6"/>
      <c r="U634" s="4"/>
      <c r="V634" s="6"/>
      <c r="W634" s="5"/>
      <c r="X634" s="5"/>
      <c r="Y634" s="4"/>
      <c r="Z634" s="6"/>
      <c r="AA634" s="4"/>
      <c r="AB634" s="6"/>
      <c r="AC634" s="5"/>
      <c r="AD634" s="5"/>
      <c r="AE634" s="4"/>
      <c r="AF634" s="6"/>
      <c r="AG634" s="4"/>
      <c r="AH634" s="6"/>
      <c r="AI634" s="5"/>
      <c r="AJ634" s="5"/>
      <c r="AK634" s="4"/>
      <c r="AL634" s="6"/>
      <c r="AM634" s="4"/>
      <c r="AN634" s="6"/>
      <c r="AO634" s="5"/>
      <c r="AP634" s="5"/>
      <c r="AQ634" s="4"/>
      <c r="AR634" s="6"/>
      <c r="AS634" s="4"/>
      <c r="AT634" s="6"/>
      <c r="AU634" s="5"/>
      <c r="AV634" s="5"/>
      <c r="AW634" s="4"/>
      <c r="AX634" s="6"/>
      <c r="AY634" s="4"/>
      <c r="AZ634" s="6"/>
      <c r="BA634" s="5"/>
      <c r="BB634" s="5"/>
      <c r="BC634" s="4"/>
      <c r="BD634" s="6"/>
      <c r="BE634" s="4"/>
      <c r="BF634" s="6"/>
      <c r="BG634" s="5"/>
      <c r="BH634" s="5"/>
      <c r="BI634" s="4"/>
      <c r="BJ634" s="6"/>
      <c r="BK634" s="4"/>
      <c r="BL634" s="6"/>
      <c r="BM634" s="5"/>
      <c r="BN634" s="5"/>
      <c r="BO634" s="4"/>
      <c r="BP634" s="6"/>
      <c r="BQ634" s="4"/>
      <c r="BR634" s="6"/>
      <c r="BS634" s="5"/>
      <c r="BT634" s="5"/>
      <c r="BU634" s="4"/>
      <c r="BV634" s="6"/>
      <c r="BW634" s="4"/>
      <c r="BX634" s="6"/>
      <c r="BY634" s="5"/>
      <c r="BZ634" s="5"/>
      <c r="CA634" s="4"/>
      <c r="CB634" s="6"/>
      <c r="CC634" s="4"/>
      <c r="CD634" s="6"/>
      <c r="CE634" s="5"/>
      <c r="CF634" s="5"/>
      <c r="CG634" s="4"/>
      <c r="CH634" s="6"/>
      <c r="CI634" s="4"/>
      <c r="CJ634" s="6"/>
      <c r="CK634" s="5"/>
      <c r="CL634" s="5"/>
      <c r="CM634" s="4"/>
      <c r="CN634" s="6"/>
      <c r="CO634" s="4"/>
      <c r="CP634" s="6"/>
      <c r="CQ634" s="5"/>
      <c r="CR634" s="5"/>
      <c r="CS634" s="4"/>
      <c r="CT634" s="6"/>
      <c r="CU634" s="4"/>
      <c r="CV634" s="6"/>
      <c r="CW634" s="5"/>
      <c r="CX634" s="5"/>
      <c r="CY634" s="4"/>
      <c r="CZ634" s="6"/>
      <c r="DA634" s="4"/>
      <c r="DB634" s="6"/>
      <c r="DC634" s="5"/>
      <c r="DD634" s="5"/>
      <c r="DE634" s="4"/>
      <c r="DF634" s="6"/>
      <c r="DG634" s="4"/>
      <c r="DH634" s="6"/>
      <c r="DI634" s="5"/>
      <c r="DJ634" s="5"/>
      <c r="DK634" s="4"/>
      <c r="DL634" s="6"/>
      <c r="DM634" s="4"/>
      <c r="DN634" s="6"/>
      <c r="DO634" s="5"/>
      <c r="DP634" s="5"/>
      <c r="DQ634" s="4"/>
      <c r="DR634" s="6"/>
      <c r="DS634" s="4"/>
      <c r="DT634" s="6"/>
      <c r="DU634" s="5"/>
      <c r="DV634" s="5"/>
      <c r="DW634" s="4"/>
      <c r="DX634" s="6"/>
      <c r="DY634" s="4"/>
      <c r="DZ634" s="6"/>
      <c r="EA634" s="5"/>
      <c r="EB634" s="5"/>
      <c r="EC634" s="4"/>
      <c r="ED634" s="6"/>
      <c r="EE634" s="4"/>
      <c r="EF634" s="6"/>
      <c r="EG634" s="5"/>
      <c r="EH634" s="5"/>
      <c r="EI634" s="4"/>
      <c r="EJ634" s="6"/>
      <c r="EK634" s="4"/>
      <c r="EL634" s="6"/>
      <c r="EM634" s="5"/>
      <c r="EN634" s="5"/>
      <c r="EO634" s="4"/>
      <c r="EP634" s="6"/>
      <c r="EQ634" s="4"/>
      <c r="ER634" s="6"/>
      <c r="ES634" s="5"/>
      <c r="ET634" s="5"/>
      <c r="EU634" s="4"/>
      <c r="EV634" s="6"/>
      <c r="EW634" s="4"/>
      <c r="EX634" s="6"/>
      <c r="EY634" s="5"/>
      <c r="EZ634" s="5"/>
      <c r="FA634" s="4"/>
      <c r="FB634" s="6"/>
      <c r="FC634" s="4"/>
      <c r="FD634" s="6"/>
      <c r="FE634" s="5"/>
      <c r="FF634" s="5"/>
      <c r="FG634" s="4"/>
      <c r="FH634" s="6"/>
      <c r="FI634" s="4"/>
      <c r="FJ634" s="6"/>
      <c r="FK634" s="5"/>
      <c r="FL634" s="5"/>
      <c r="FM634" s="4"/>
      <c r="FN634" s="6"/>
      <c r="FO634" s="4"/>
      <c r="FP634" s="6"/>
      <c r="FQ634" s="5"/>
      <c r="FR634" s="5"/>
      <c r="FS634" s="4"/>
      <c r="FT634" s="6"/>
      <c r="FU634" s="4"/>
      <c r="FV634" s="6"/>
      <c r="FW634" s="5"/>
      <c r="FX634" s="5"/>
      <c r="FY634" s="4"/>
      <c r="FZ634" s="6"/>
      <c r="GA634" s="4"/>
      <c r="GB634" s="6"/>
      <c r="GC634" s="5"/>
      <c r="GD634" s="5"/>
      <c r="GE634" s="4"/>
      <c r="GF634" s="6"/>
      <c r="GG634" s="4"/>
      <c r="GH634" s="6"/>
      <c r="GI634" s="5"/>
      <c r="GJ634" s="5"/>
      <c r="GK634" s="4"/>
      <c r="GL634" s="6"/>
      <c r="GM634" s="4"/>
      <c r="GN634" s="6"/>
      <c r="GO634" s="5"/>
      <c r="GP634" s="5"/>
      <c r="GQ634" s="4"/>
      <c r="GR634" s="6"/>
      <c r="GS634" s="4"/>
      <c r="GT634" s="6"/>
      <c r="GU634" s="5"/>
      <c r="GV634" s="5"/>
      <c r="GW634" s="4"/>
      <c r="GX634" s="6"/>
      <c r="GY634" s="4"/>
      <c r="GZ634" s="6"/>
      <c r="HA634" s="5"/>
      <c r="HB634" s="5"/>
      <c r="HC634" s="4"/>
      <c r="HD634" s="6"/>
      <c r="HE634" s="4"/>
      <c r="HF634" s="6"/>
      <c r="HG634" s="5"/>
      <c r="HH634" s="5"/>
      <c r="HI634" s="4"/>
      <c r="HJ634" s="6"/>
      <c r="HK634" s="4"/>
      <c r="HL634" s="6"/>
      <c r="HM634" s="5"/>
      <c r="HN634" s="5"/>
      <c r="HO634" s="4"/>
      <c r="HP634" s="6"/>
      <c r="HQ634" s="4"/>
      <c r="HR634" s="6"/>
      <c r="HS634" s="5"/>
      <c r="HT634" s="5"/>
      <c r="HU634" s="4"/>
      <c r="HV634" s="6"/>
      <c r="HW634" s="4"/>
      <c r="HX634" s="6"/>
      <c r="HY634" s="5"/>
      <c r="HZ634" s="5"/>
      <c r="IA634" s="4"/>
      <c r="IB634" s="6"/>
      <c r="IC634" s="4"/>
      <c r="ID634" s="6"/>
      <c r="IE634" s="5"/>
      <c r="IF634" s="5"/>
      <c r="IG634" s="4"/>
      <c r="IH634" s="6"/>
      <c r="II634" s="4"/>
      <c r="IJ634" s="6"/>
      <c r="IK634" s="5"/>
      <c r="IL634" s="5"/>
      <c r="IM634" s="4"/>
      <c r="IN634" s="6"/>
      <c r="IO634" s="4"/>
      <c r="IP634" s="6"/>
      <c r="IQ634" s="5"/>
      <c r="IR634" s="5"/>
      <c r="IS634" s="4"/>
      <c r="IT634" s="6"/>
      <c r="IU634" s="4"/>
      <c r="IV634" s="6"/>
      <c r="IW634" s="5"/>
      <c r="IX634" s="5"/>
      <c r="IY634" s="4"/>
      <c r="IZ634" s="6"/>
      <c r="JA634" s="4"/>
      <c r="JB634" s="6"/>
      <c r="JC634" s="5"/>
      <c r="JD634" s="5"/>
      <c r="JE634" s="4"/>
      <c r="JF634" s="6"/>
      <c r="JG634" s="4"/>
      <c r="JH634" s="6"/>
      <c r="JI634" s="5"/>
      <c r="JJ634" s="5"/>
      <c r="JK634" s="4"/>
      <c r="JL634" s="6"/>
      <c r="JM634" s="4"/>
      <c r="JN634" s="6"/>
      <c r="JO634" s="5"/>
      <c r="JP634" s="5"/>
      <c r="JQ634" s="4"/>
      <c r="JR634" s="6"/>
      <c r="JS634" s="4"/>
      <c r="JT634" s="6"/>
      <c r="JU634" s="5"/>
      <c r="JV634" s="5"/>
      <c r="JW634" s="4"/>
      <c r="JX634" s="6"/>
      <c r="JY634" s="4"/>
      <c r="JZ634" s="6"/>
      <c r="KA634" s="5"/>
      <c r="KB634" s="5"/>
      <c r="KC634" s="4"/>
      <c r="KD634" s="6"/>
      <c r="KE634" s="4"/>
      <c r="KF634" s="6"/>
      <c r="KG634" s="5"/>
      <c r="KH634" s="5"/>
      <c r="KI634" s="4"/>
      <c r="KJ634" s="6"/>
      <c r="KK634" s="4"/>
      <c r="KL634" s="6"/>
      <c r="KM634" s="5"/>
      <c r="KN634" s="5"/>
    </row>
    <row r="635">
      <c r="A635" s="3" t="s">
        <v>85</v>
      </c>
      <c r="B635" s="3" t="s">
        <v>587</v>
      </c>
      <c r="C635" s="3" t="s">
        <v>87</v>
      </c>
      <c r="D635" s="3" t="s">
        <v>439</v>
      </c>
      <c r="E635" s="3" t="s">
        <v>641</v>
      </c>
      <c r="F635" s="3" t="s">
        <v>642</v>
      </c>
      <c r="G635" s="3" t="s">
        <v>643</v>
      </c>
      <c r="H635" s="3" t="s">
        <v>129</v>
      </c>
      <c r="I635" s="3" t="s">
        <v>1417</v>
      </c>
      <c r="J635" s="3" t="s">
        <v>1340</v>
      </c>
      <c r="K635" s="4"/>
      <c r="L635" s="4">
        <f>=ROUNDDOWN({0},0)</f>
      </c>
      <c r="M635" s="4"/>
      <c r="N635" s="5"/>
      <c r="O635" s="4"/>
      <c r="P635" s="4">
        <f>=ROUNDDOWN({0},0)</f>
      </c>
      <c r="Q635" s="4"/>
      <c r="R635" s="5"/>
      <c r="S635" s="4"/>
      <c r="T635" s="6"/>
      <c r="U635" s="4"/>
      <c r="V635" s="6"/>
      <c r="W635" s="5"/>
      <c r="X635" s="5"/>
      <c r="Y635" s="4"/>
      <c r="Z635" s="6"/>
      <c r="AA635" s="4"/>
      <c r="AB635" s="6"/>
      <c r="AC635" s="5"/>
      <c r="AD635" s="5"/>
      <c r="AE635" s="4"/>
      <c r="AF635" s="6"/>
      <c r="AG635" s="4"/>
      <c r="AH635" s="6"/>
      <c r="AI635" s="5"/>
      <c r="AJ635" s="5"/>
      <c r="AK635" s="4"/>
      <c r="AL635" s="6"/>
      <c r="AM635" s="4"/>
      <c r="AN635" s="6"/>
      <c r="AO635" s="5"/>
      <c r="AP635" s="5"/>
      <c r="AQ635" s="4"/>
      <c r="AR635" s="6"/>
      <c r="AS635" s="4"/>
      <c r="AT635" s="6"/>
      <c r="AU635" s="5"/>
      <c r="AV635" s="5"/>
      <c r="AW635" s="4"/>
      <c r="AX635" s="6"/>
      <c r="AY635" s="4"/>
      <c r="AZ635" s="6"/>
      <c r="BA635" s="5"/>
      <c r="BB635" s="5"/>
      <c r="BC635" s="4"/>
      <c r="BD635" s="6"/>
      <c r="BE635" s="4"/>
      <c r="BF635" s="6"/>
      <c r="BG635" s="5"/>
      <c r="BH635" s="5"/>
      <c r="BI635" s="4"/>
      <c r="BJ635" s="6"/>
      <c r="BK635" s="4"/>
      <c r="BL635" s="6"/>
      <c r="BM635" s="5"/>
      <c r="BN635" s="5"/>
      <c r="BO635" s="4"/>
      <c r="BP635" s="6"/>
      <c r="BQ635" s="4"/>
      <c r="BR635" s="6"/>
      <c r="BS635" s="5"/>
      <c r="BT635" s="5"/>
      <c r="BU635" s="4"/>
      <c r="BV635" s="6"/>
      <c r="BW635" s="4"/>
      <c r="BX635" s="6"/>
      <c r="BY635" s="5"/>
      <c r="BZ635" s="5"/>
      <c r="CA635" s="4"/>
      <c r="CB635" s="6"/>
      <c r="CC635" s="4"/>
      <c r="CD635" s="6"/>
      <c r="CE635" s="5"/>
      <c r="CF635" s="5"/>
      <c r="CG635" s="4"/>
      <c r="CH635" s="6"/>
      <c r="CI635" s="4"/>
      <c r="CJ635" s="6"/>
      <c r="CK635" s="5"/>
      <c r="CL635" s="5"/>
      <c r="CM635" s="4"/>
      <c r="CN635" s="6"/>
      <c r="CO635" s="4"/>
      <c r="CP635" s="6"/>
      <c r="CQ635" s="5"/>
      <c r="CR635" s="5"/>
      <c r="CS635" s="4"/>
      <c r="CT635" s="6"/>
      <c r="CU635" s="4"/>
      <c r="CV635" s="6"/>
      <c r="CW635" s="5"/>
      <c r="CX635" s="5"/>
      <c r="CY635" s="4"/>
      <c r="CZ635" s="6"/>
      <c r="DA635" s="4"/>
      <c r="DB635" s="6"/>
      <c r="DC635" s="5"/>
      <c r="DD635" s="5"/>
      <c r="DE635" s="4"/>
      <c r="DF635" s="6"/>
      <c r="DG635" s="4"/>
      <c r="DH635" s="6"/>
      <c r="DI635" s="5"/>
      <c r="DJ635" s="5"/>
      <c r="DK635" s="4"/>
      <c r="DL635" s="6"/>
      <c r="DM635" s="4"/>
      <c r="DN635" s="6"/>
      <c r="DO635" s="5"/>
      <c r="DP635" s="5"/>
      <c r="DQ635" s="4"/>
      <c r="DR635" s="6"/>
      <c r="DS635" s="4"/>
      <c r="DT635" s="6"/>
      <c r="DU635" s="5"/>
      <c r="DV635" s="5"/>
      <c r="DW635" s="4"/>
      <c r="DX635" s="6"/>
      <c r="DY635" s="4"/>
      <c r="DZ635" s="6"/>
      <c r="EA635" s="5"/>
      <c r="EB635" s="5"/>
      <c r="EC635" s="4"/>
      <c r="ED635" s="6"/>
      <c r="EE635" s="4"/>
      <c r="EF635" s="6"/>
      <c r="EG635" s="5"/>
      <c r="EH635" s="5"/>
      <c r="EI635" s="4"/>
      <c r="EJ635" s="6"/>
      <c r="EK635" s="4"/>
      <c r="EL635" s="6"/>
      <c r="EM635" s="5"/>
      <c r="EN635" s="5"/>
      <c r="EO635" s="4"/>
      <c r="EP635" s="6"/>
      <c r="EQ635" s="4"/>
      <c r="ER635" s="6"/>
      <c r="ES635" s="5"/>
      <c r="ET635" s="5"/>
      <c r="EU635" s="4"/>
      <c r="EV635" s="6"/>
      <c r="EW635" s="4"/>
      <c r="EX635" s="6"/>
      <c r="EY635" s="5"/>
      <c r="EZ635" s="5"/>
      <c r="FA635" s="4"/>
      <c r="FB635" s="6"/>
      <c r="FC635" s="4"/>
      <c r="FD635" s="6"/>
      <c r="FE635" s="5"/>
      <c r="FF635" s="5"/>
      <c r="FG635" s="4"/>
      <c r="FH635" s="6"/>
      <c r="FI635" s="4"/>
      <c r="FJ635" s="6"/>
      <c r="FK635" s="5"/>
      <c r="FL635" s="5"/>
      <c r="FM635" s="4"/>
      <c r="FN635" s="6"/>
      <c r="FO635" s="4"/>
      <c r="FP635" s="6"/>
      <c r="FQ635" s="5"/>
      <c r="FR635" s="5"/>
      <c r="FS635" s="4"/>
      <c r="FT635" s="6"/>
      <c r="FU635" s="4"/>
      <c r="FV635" s="6"/>
      <c r="FW635" s="5"/>
      <c r="FX635" s="5"/>
      <c r="FY635" s="4"/>
      <c r="FZ635" s="6"/>
      <c r="GA635" s="4"/>
      <c r="GB635" s="6"/>
      <c r="GC635" s="5"/>
      <c r="GD635" s="5"/>
      <c r="GE635" s="4"/>
      <c r="GF635" s="6"/>
      <c r="GG635" s="4"/>
      <c r="GH635" s="6"/>
      <c r="GI635" s="5"/>
      <c r="GJ635" s="5"/>
      <c r="GK635" s="4"/>
      <c r="GL635" s="6"/>
      <c r="GM635" s="4"/>
      <c r="GN635" s="6"/>
      <c r="GO635" s="5"/>
      <c r="GP635" s="5"/>
      <c r="GQ635" s="4"/>
      <c r="GR635" s="6"/>
      <c r="GS635" s="4"/>
      <c r="GT635" s="6"/>
      <c r="GU635" s="5"/>
      <c r="GV635" s="5"/>
      <c r="GW635" s="4"/>
      <c r="GX635" s="6"/>
      <c r="GY635" s="4"/>
      <c r="GZ635" s="6"/>
      <c r="HA635" s="5"/>
      <c r="HB635" s="5"/>
      <c r="HC635" s="4"/>
      <c r="HD635" s="6"/>
      <c r="HE635" s="4"/>
      <c r="HF635" s="6"/>
      <c r="HG635" s="5"/>
      <c r="HH635" s="5"/>
      <c r="HI635" s="4"/>
      <c r="HJ635" s="6"/>
      <c r="HK635" s="4"/>
      <c r="HL635" s="6"/>
      <c r="HM635" s="5"/>
      <c r="HN635" s="5"/>
      <c r="HO635" s="4"/>
      <c r="HP635" s="6"/>
      <c r="HQ635" s="4"/>
      <c r="HR635" s="6"/>
      <c r="HS635" s="5"/>
      <c r="HT635" s="5"/>
      <c r="HU635" s="4"/>
      <c r="HV635" s="6"/>
      <c r="HW635" s="4"/>
      <c r="HX635" s="6"/>
      <c r="HY635" s="5"/>
      <c r="HZ635" s="5"/>
      <c r="IA635" s="4"/>
      <c r="IB635" s="6"/>
      <c r="IC635" s="4"/>
      <c r="ID635" s="6"/>
      <c r="IE635" s="5"/>
      <c r="IF635" s="5"/>
      <c r="IG635" s="4"/>
      <c r="IH635" s="6"/>
      <c r="II635" s="4"/>
      <c r="IJ635" s="6"/>
      <c r="IK635" s="5"/>
      <c r="IL635" s="5"/>
      <c r="IM635" s="4"/>
      <c r="IN635" s="6"/>
      <c r="IO635" s="4"/>
      <c r="IP635" s="6"/>
      <c r="IQ635" s="5"/>
      <c r="IR635" s="5"/>
      <c r="IS635" s="4"/>
      <c r="IT635" s="6"/>
      <c r="IU635" s="4"/>
      <c r="IV635" s="6"/>
      <c r="IW635" s="5"/>
      <c r="IX635" s="5"/>
      <c r="IY635" s="4"/>
      <c r="IZ635" s="6"/>
      <c r="JA635" s="4"/>
      <c r="JB635" s="6"/>
      <c r="JC635" s="5"/>
      <c r="JD635" s="5"/>
      <c r="JE635" s="4"/>
      <c r="JF635" s="6"/>
      <c r="JG635" s="4"/>
      <c r="JH635" s="6"/>
      <c r="JI635" s="5"/>
      <c r="JJ635" s="5"/>
      <c r="JK635" s="4"/>
      <c r="JL635" s="6"/>
      <c r="JM635" s="4"/>
      <c r="JN635" s="6"/>
      <c r="JO635" s="5"/>
      <c r="JP635" s="5"/>
      <c r="JQ635" s="4"/>
      <c r="JR635" s="6"/>
      <c r="JS635" s="4"/>
      <c r="JT635" s="6"/>
      <c r="JU635" s="5"/>
      <c r="JV635" s="5"/>
      <c r="JW635" s="4"/>
      <c r="JX635" s="6"/>
      <c r="JY635" s="4"/>
      <c r="JZ635" s="6"/>
      <c r="KA635" s="5"/>
      <c r="KB635" s="5"/>
      <c r="KC635" s="4"/>
      <c r="KD635" s="6"/>
      <c r="KE635" s="4"/>
      <c r="KF635" s="6"/>
      <c r="KG635" s="5"/>
      <c r="KH635" s="5"/>
      <c r="KI635" s="4"/>
      <c r="KJ635" s="6"/>
      <c r="KK635" s="4"/>
      <c r="KL635" s="6"/>
      <c r="KM635" s="5"/>
      <c r="KN635" s="5"/>
    </row>
    <row r="636">
      <c r="A636" s="3" t="s">
        <v>85</v>
      </c>
      <c r="B636" s="3" t="s">
        <v>587</v>
      </c>
      <c r="C636" s="3" t="s">
        <v>586</v>
      </c>
      <c r="D636" s="3" t="s">
        <v>649</v>
      </c>
      <c r="E636" s="3" t="s">
        <v>650</v>
      </c>
      <c r="F636" s="3" t="s">
        <v>104</v>
      </c>
      <c r="G636" s="3" t="s">
        <v>104</v>
      </c>
      <c r="H636" s="3" t="s">
        <v>96</v>
      </c>
      <c r="I636" s="3" t="s">
        <v>1335</v>
      </c>
      <c r="J636" s="3" t="s">
        <v>1329</v>
      </c>
      <c r="K636" s="4">
        <v>926</v>
      </c>
      <c r="L636" s="4">
        <f>=ROUNDDOWN(8.76064333017975,0)</f>
      </c>
      <c r="M636" s="4">
        <v>770</v>
      </c>
      <c r="N636" s="5">
        <v>1</v>
      </c>
      <c r="O636" s="4"/>
      <c r="P636" s="4">
        <f>=ROUNDDOWN({0},0)</f>
      </c>
      <c r="Q636" s="4"/>
      <c r="R636" s="5"/>
      <c r="S636" s="4">
        <v>123</v>
      </c>
      <c r="T636" s="6">
        <v>1985.76</v>
      </c>
      <c r="U636" s="4"/>
      <c r="V636" s="6"/>
      <c r="W636" s="5"/>
      <c r="X636" s="5"/>
      <c r="Y636" s="4">
        <v>123</v>
      </c>
      <c r="Z636" s="6">
        <v>1985.76</v>
      </c>
      <c r="AA636" s="4"/>
      <c r="AB636" s="6"/>
      <c r="AC636" s="5"/>
      <c r="AD636" s="5"/>
      <c r="AE636" s="4"/>
      <c r="AF636" s="6"/>
      <c r="AG636" s="4"/>
      <c r="AH636" s="6"/>
      <c r="AI636" s="5"/>
      <c r="AJ636" s="5"/>
      <c r="AK636" s="4"/>
      <c r="AL636" s="6"/>
      <c r="AM636" s="4"/>
      <c r="AN636" s="6"/>
      <c r="AO636" s="5"/>
      <c r="AP636" s="5"/>
      <c r="AQ636" s="4"/>
      <c r="AR636" s="6"/>
      <c r="AS636" s="4"/>
      <c r="AT636" s="6"/>
      <c r="AU636" s="5"/>
      <c r="AV636" s="5"/>
      <c r="AW636" s="4"/>
      <c r="AX636" s="6"/>
      <c r="AY636" s="4"/>
      <c r="AZ636" s="6"/>
      <c r="BA636" s="5"/>
      <c r="BB636" s="5"/>
      <c r="BC636" s="4"/>
      <c r="BD636" s="6"/>
      <c r="BE636" s="4"/>
      <c r="BF636" s="6"/>
      <c r="BG636" s="5"/>
      <c r="BH636" s="5"/>
      <c r="BI636" s="4"/>
      <c r="BJ636" s="6"/>
      <c r="BK636" s="4"/>
      <c r="BL636" s="6"/>
      <c r="BM636" s="5"/>
      <c r="BN636" s="5"/>
      <c r="BO636" s="4"/>
      <c r="BP636" s="6"/>
      <c r="BQ636" s="4"/>
      <c r="BR636" s="6"/>
      <c r="BS636" s="5"/>
      <c r="BT636" s="5"/>
      <c r="BU636" s="4"/>
      <c r="BV636" s="6"/>
      <c r="BW636" s="4"/>
      <c r="BX636" s="6"/>
      <c r="BY636" s="5"/>
      <c r="BZ636" s="5"/>
      <c r="CA636" s="4"/>
      <c r="CB636" s="6"/>
      <c r="CC636" s="4"/>
      <c r="CD636" s="6"/>
      <c r="CE636" s="5"/>
      <c r="CF636" s="5"/>
      <c r="CG636" s="4"/>
      <c r="CH636" s="6"/>
      <c r="CI636" s="4"/>
      <c r="CJ636" s="6"/>
      <c r="CK636" s="5"/>
      <c r="CL636" s="5"/>
      <c r="CM636" s="4"/>
      <c r="CN636" s="6"/>
      <c r="CO636" s="4"/>
      <c r="CP636" s="6"/>
      <c r="CQ636" s="5"/>
      <c r="CR636" s="5"/>
      <c r="CS636" s="4"/>
      <c r="CT636" s="6"/>
      <c r="CU636" s="4"/>
      <c r="CV636" s="6"/>
      <c r="CW636" s="5"/>
      <c r="CX636" s="5"/>
      <c r="CY636" s="4"/>
      <c r="CZ636" s="6"/>
      <c r="DA636" s="4"/>
      <c r="DB636" s="6"/>
      <c r="DC636" s="5"/>
      <c r="DD636" s="5"/>
      <c r="DE636" s="4"/>
      <c r="DF636" s="6"/>
      <c r="DG636" s="4"/>
      <c r="DH636" s="6"/>
      <c r="DI636" s="5"/>
      <c r="DJ636" s="5"/>
      <c r="DK636" s="4"/>
      <c r="DL636" s="6"/>
      <c r="DM636" s="4"/>
      <c r="DN636" s="6"/>
      <c r="DO636" s="5"/>
      <c r="DP636" s="5"/>
      <c r="DQ636" s="4"/>
      <c r="DR636" s="6"/>
      <c r="DS636" s="4"/>
      <c r="DT636" s="6"/>
      <c r="DU636" s="5"/>
      <c r="DV636" s="5"/>
      <c r="DW636" s="4"/>
      <c r="DX636" s="6"/>
      <c r="DY636" s="4"/>
      <c r="DZ636" s="6"/>
      <c r="EA636" s="5"/>
      <c r="EB636" s="5"/>
      <c r="EC636" s="4"/>
      <c r="ED636" s="6"/>
      <c r="EE636" s="4"/>
      <c r="EF636" s="6"/>
      <c r="EG636" s="5"/>
      <c r="EH636" s="5"/>
      <c r="EI636" s="4"/>
      <c r="EJ636" s="6"/>
      <c r="EK636" s="4"/>
      <c r="EL636" s="6"/>
      <c r="EM636" s="5"/>
      <c r="EN636" s="5"/>
      <c r="EO636" s="4"/>
      <c r="EP636" s="6"/>
      <c r="EQ636" s="4"/>
      <c r="ER636" s="6"/>
      <c r="ES636" s="5"/>
      <c r="ET636" s="5"/>
      <c r="EU636" s="4"/>
      <c r="EV636" s="6"/>
      <c r="EW636" s="4"/>
      <c r="EX636" s="6"/>
      <c r="EY636" s="5"/>
      <c r="EZ636" s="5"/>
      <c r="FA636" s="4"/>
      <c r="FB636" s="6"/>
      <c r="FC636" s="4"/>
      <c r="FD636" s="6"/>
      <c r="FE636" s="5"/>
      <c r="FF636" s="5"/>
      <c r="FG636" s="4"/>
      <c r="FH636" s="6"/>
      <c r="FI636" s="4"/>
      <c r="FJ636" s="6"/>
      <c r="FK636" s="5"/>
      <c r="FL636" s="5"/>
      <c r="FM636" s="4"/>
      <c r="FN636" s="6"/>
      <c r="FO636" s="4"/>
      <c r="FP636" s="6"/>
      <c r="FQ636" s="5"/>
      <c r="FR636" s="5"/>
      <c r="FS636" s="4"/>
      <c r="FT636" s="6"/>
      <c r="FU636" s="4"/>
      <c r="FV636" s="6"/>
      <c r="FW636" s="5"/>
      <c r="FX636" s="5"/>
      <c r="FY636" s="4"/>
      <c r="FZ636" s="6"/>
      <c r="GA636" s="4"/>
      <c r="GB636" s="6"/>
      <c r="GC636" s="5"/>
      <c r="GD636" s="5"/>
      <c r="GE636" s="4"/>
      <c r="GF636" s="6"/>
      <c r="GG636" s="4"/>
      <c r="GH636" s="6"/>
      <c r="GI636" s="5"/>
      <c r="GJ636" s="5"/>
      <c r="GK636" s="4"/>
      <c r="GL636" s="6"/>
      <c r="GM636" s="4"/>
      <c r="GN636" s="6"/>
      <c r="GO636" s="5"/>
      <c r="GP636" s="5"/>
      <c r="GQ636" s="4"/>
      <c r="GR636" s="6"/>
      <c r="GS636" s="4"/>
      <c r="GT636" s="6"/>
      <c r="GU636" s="5"/>
      <c r="GV636" s="5"/>
      <c r="GW636" s="4"/>
      <c r="GX636" s="6"/>
      <c r="GY636" s="4"/>
      <c r="GZ636" s="6"/>
      <c r="HA636" s="5"/>
      <c r="HB636" s="5"/>
      <c r="HC636" s="4"/>
      <c r="HD636" s="6"/>
      <c r="HE636" s="4"/>
      <c r="HF636" s="6"/>
      <c r="HG636" s="5"/>
      <c r="HH636" s="5"/>
      <c r="HI636" s="4"/>
      <c r="HJ636" s="6"/>
      <c r="HK636" s="4"/>
      <c r="HL636" s="6"/>
      <c r="HM636" s="5"/>
      <c r="HN636" s="5"/>
      <c r="HO636" s="4"/>
      <c r="HP636" s="6"/>
      <c r="HQ636" s="4"/>
      <c r="HR636" s="6"/>
      <c r="HS636" s="5"/>
      <c r="HT636" s="5"/>
      <c r="HU636" s="4"/>
      <c r="HV636" s="6"/>
      <c r="HW636" s="4"/>
      <c r="HX636" s="6"/>
      <c r="HY636" s="5"/>
      <c r="HZ636" s="5"/>
      <c r="IA636" s="4"/>
      <c r="IB636" s="6"/>
      <c r="IC636" s="4"/>
      <c r="ID636" s="6"/>
      <c r="IE636" s="5"/>
      <c r="IF636" s="5"/>
      <c r="IG636" s="4"/>
      <c r="IH636" s="6"/>
      <c r="II636" s="4"/>
      <c r="IJ636" s="6"/>
      <c r="IK636" s="5"/>
      <c r="IL636" s="5"/>
      <c r="IM636" s="4"/>
      <c r="IN636" s="6"/>
      <c r="IO636" s="4"/>
      <c r="IP636" s="6"/>
      <c r="IQ636" s="5"/>
      <c r="IR636" s="5"/>
      <c r="IS636" s="4"/>
      <c r="IT636" s="6"/>
      <c r="IU636" s="4"/>
      <c r="IV636" s="6"/>
      <c r="IW636" s="5"/>
      <c r="IX636" s="5"/>
      <c r="IY636" s="4"/>
      <c r="IZ636" s="6"/>
      <c r="JA636" s="4"/>
      <c r="JB636" s="6"/>
      <c r="JC636" s="5"/>
      <c r="JD636" s="5"/>
      <c r="JE636" s="4"/>
      <c r="JF636" s="6"/>
      <c r="JG636" s="4"/>
      <c r="JH636" s="6"/>
      <c r="JI636" s="5"/>
      <c r="JJ636" s="5"/>
      <c r="JK636" s="4"/>
      <c r="JL636" s="6"/>
      <c r="JM636" s="4"/>
      <c r="JN636" s="6"/>
      <c r="JO636" s="5"/>
      <c r="JP636" s="5"/>
      <c r="JQ636" s="4"/>
      <c r="JR636" s="6"/>
      <c r="JS636" s="4"/>
      <c r="JT636" s="6"/>
      <c r="JU636" s="5"/>
      <c r="JV636" s="5"/>
      <c r="JW636" s="4"/>
      <c r="JX636" s="6"/>
      <c r="JY636" s="4"/>
      <c r="JZ636" s="6"/>
      <c r="KA636" s="5"/>
      <c r="KB636" s="5"/>
      <c r="KC636" s="4"/>
      <c r="KD636" s="6"/>
      <c r="KE636" s="4"/>
      <c r="KF636" s="6"/>
      <c r="KG636" s="5"/>
      <c r="KH636" s="5"/>
      <c r="KI636" s="4"/>
      <c r="KJ636" s="6"/>
      <c r="KK636" s="4"/>
      <c r="KL636" s="6"/>
      <c r="KM636" s="5"/>
      <c r="KN636" s="5"/>
    </row>
    <row r="637">
      <c r="A637" s="3" t="s">
        <v>85</v>
      </c>
      <c r="B637" s="3" t="s">
        <v>587</v>
      </c>
      <c r="C637" s="3" t="s">
        <v>586</v>
      </c>
      <c r="D637" s="3" t="s">
        <v>649</v>
      </c>
      <c r="E637" s="3" t="s">
        <v>651</v>
      </c>
      <c r="F637" s="3" t="s">
        <v>651</v>
      </c>
      <c r="G637" s="3" t="s">
        <v>651</v>
      </c>
      <c r="H637" s="3" t="s">
        <v>104</v>
      </c>
      <c r="I637" s="3" t="s">
        <v>1311</v>
      </c>
      <c r="J637" s="3" t="s">
        <v>1328</v>
      </c>
      <c r="K637" s="4">
        <v>2285</v>
      </c>
      <c r="L637" s="4">
        <f>=ROUNDDOWN(18.3977455716586,0)</f>
      </c>
      <c r="M637" s="4"/>
      <c r="N637" s="5">
        <v>1</v>
      </c>
      <c r="O637" s="4"/>
      <c r="P637" s="4">
        <f>=ROUNDDOWN({0},0)</f>
      </c>
      <c r="Q637" s="4"/>
      <c r="R637" s="5"/>
      <c r="S637" s="4">
        <v>123</v>
      </c>
      <c r="T637" s="6">
        <v>1971.93</v>
      </c>
      <c r="U637" s="4"/>
      <c r="V637" s="6"/>
      <c r="W637" s="5"/>
      <c r="X637" s="5"/>
      <c r="Y637" s="4">
        <v>123</v>
      </c>
      <c r="Z637" s="6">
        <v>1971.93</v>
      </c>
      <c r="AA637" s="4"/>
      <c r="AB637" s="6"/>
      <c r="AC637" s="5"/>
      <c r="AD637" s="5"/>
      <c r="AE637" s="4"/>
      <c r="AF637" s="6"/>
      <c r="AG637" s="4"/>
      <c r="AH637" s="6"/>
      <c r="AI637" s="5"/>
      <c r="AJ637" s="5"/>
      <c r="AK637" s="4"/>
      <c r="AL637" s="6"/>
      <c r="AM637" s="4"/>
      <c r="AN637" s="6"/>
      <c r="AO637" s="5"/>
      <c r="AP637" s="5"/>
      <c r="AQ637" s="4"/>
      <c r="AR637" s="6"/>
      <c r="AS637" s="4"/>
      <c r="AT637" s="6"/>
      <c r="AU637" s="5"/>
      <c r="AV637" s="5"/>
      <c r="AW637" s="4"/>
      <c r="AX637" s="6"/>
      <c r="AY637" s="4"/>
      <c r="AZ637" s="6"/>
      <c r="BA637" s="5"/>
      <c r="BB637" s="5"/>
      <c r="BC637" s="4"/>
      <c r="BD637" s="6"/>
      <c r="BE637" s="4"/>
      <c r="BF637" s="6"/>
      <c r="BG637" s="5"/>
      <c r="BH637" s="5"/>
      <c r="BI637" s="4"/>
      <c r="BJ637" s="6"/>
      <c r="BK637" s="4"/>
      <c r="BL637" s="6"/>
      <c r="BM637" s="5"/>
      <c r="BN637" s="5"/>
      <c r="BO637" s="4"/>
      <c r="BP637" s="6"/>
      <c r="BQ637" s="4"/>
      <c r="BR637" s="6"/>
      <c r="BS637" s="5"/>
      <c r="BT637" s="5"/>
      <c r="BU637" s="4"/>
      <c r="BV637" s="6"/>
      <c r="BW637" s="4"/>
      <c r="BX637" s="6"/>
      <c r="BY637" s="5"/>
      <c r="BZ637" s="5"/>
      <c r="CA637" s="4"/>
      <c r="CB637" s="6"/>
      <c r="CC637" s="4"/>
      <c r="CD637" s="6"/>
      <c r="CE637" s="5"/>
      <c r="CF637" s="5"/>
      <c r="CG637" s="4"/>
      <c r="CH637" s="6"/>
      <c r="CI637" s="4"/>
      <c r="CJ637" s="6"/>
      <c r="CK637" s="5"/>
      <c r="CL637" s="5"/>
      <c r="CM637" s="4"/>
      <c r="CN637" s="6"/>
      <c r="CO637" s="4"/>
      <c r="CP637" s="6"/>
      <c r="CQ637" s="5"/>
      <c r="CR637" s="5"/>
      <c r="CS637" s="4"/>
      <c r="CT637" s="6"/>
      <c r="CU637" s="4"/>
      <c r="CV637" s="6"/>
      <c r="CW637" s="5"/>
      <c r="CX637" s="5"/>
      <c r="CY637" s="4"/>
      <c r="CZ637" s="6"/>
      <c r="DA637" s="4"/>
      <c r="DB637" s="6"/>
      <c r="DC637" s="5"/>
      <c r="DD637" s="5"/>
      <c r="DE637" s="4"/>
      <c r="DF637" s="6"/>
      <c r="DG637" s="4"/>
      <c r="DH637" s="6"/>
      <c r="DI637" s="5"/>
      <c r="DJ637" s="5"/>
      <c r="DK637" s="4"/>
      <c r="DL637" s="6"/>
      <c r="DM637" s="4"/>
      <c r="DN637" s="6"/>
      <c r="DO637" s="5"/>
      <c r="DP637" s="5"/>
      <c r="DQ637" s="4"/>
      <c r="DR637" s="6"/>
      <c r="DS637" s="4"/>
      <c r="DT637" s="6"/>
      <c r="DU637" s="5"/>
      <c r="DV637" s="5"/>
      <c r="DW637" s="4"/>
      <c r="DX637" s="6"/>
      <c r="DY637" s="4"/>
      <c r="DZ637" s="6"/>
      <c r="EA637" s="5"/>
      <c r="EB637" s="5"/>
      <c r="EC637" s="4"/>
      <c r="ED637" s="6"/>
      <c r="EE637" s="4"/>
      <c r="EF637" s="6"/>
      <c r="EG637" s="5"/>
      <c r="EH637" s="5"/>
      <c r="EI637" s="4"/>
      <c r="EJ637" s="6"/>
      <c r="EK637" s="4"/>
      <c r="EL637" s="6"/>
      <c r="EM637" s="5"/>
      <c r="EN637" s="5"/>
      <c r="EO637" s="4"/>
      <c r="EP637" s="6"/>
      <c r="EQ637" s="4"/>
      <c r="ER637" s="6"/>
      <c r="ES637" s="5"/>
      <c r="ET637" s="5"/>
      <c r="EU637" s="4"/>
      <c r="EV637" s="6"/>
      <c r="EW637" s="4"/>
      <c r="EX637" s="6"/>
      <c r="EY637" s="5"/>
      <c r="EZ637" s="5"/>
      <c r="FA637" s="4"/>
      <c r="FB637" s="6"/>
      <c r="FC637" s="4"/>
      <c r="FD637" s="6"/>
      <c r="FE637" s="5"/>
      <c r="FF637" s="5"/>
      <c r="FG637" s="4"/>
      <c r="FH637" s="6"/>
      <c r="FI637" s="4"/>
      <c r="FJ637" s="6"/>
      <c r="FK637" s="5"/>
      <c r="FL637" s="5"/>
      <c r="FM637" s="4"/>
      <c r="FN637" s="6"/>
      <c r="FO637" s="4"/>
      <c r="FP637" s="6"/>
      <c r="FQ637" s="5"/>
      <c r="FR637" s="5"/>
      <c r="FS637" s="4"/>
      <c r="FT637" s="6"/>
      <c r="FU637" s="4"/>
      <c r="FV637" s="6"/>
      <c r="FW637" s="5"/>
      <c r="FX637" s="5"/>
      <c r="FY637" s="4"/>
      <c r="FZ637" s="6"/>
      <c r="GA637" s="4"/>
      <c r="GB637" s="6"/>
      <c r="GC637" s="5"/>
      <c r="GD637" s="5"/>
      <c r="GE637" s="4"/>
      <c r="GF637" s="6"/>
      <c r="GG637" s="4"/>
      <c r="GH637" s="6"/>
      <c r="GI637" s="5"/>
      <c r="GJ637" s="5"/>
      <c r="GK637" s="4"/>
      <c r="GL637" s="6"/>
      <c r="GM637" s="4"/>
      <c r="GN637" s="6"/>
      <c r="GO637" s="5"/>
      <c r="GP637" s="5"/>
      <c r="GQ637" s="4"/>
      <c r="GR637" s="6"/>
      <c r="GS637" s="4"/>
      <c r="GT637" s="6"/>
      <c r="GU637" s="5"/>
      <c r="GV637" s="5"/>
      <c r="GW637" s="4"/>
      <c r="GX637" s="6"/>
      <c r="GY637" s="4"/>
      <c r="GZ637" s="6"/>
      <c r="HA637" s="5"/>
      <c r="HB637" s="5"/>
      <c r="HC637" s="4"/>
      <c r="HD637" s="6"/>
      <c r="HE637" s="4"/>
      <c r="HF637" s="6"/>
      <c r="HG637" s="5"/>
      <c r="HH637" s="5"/>
      <c r="HI637" s="4"/>
      <c r="HJ637" s="6"/>
      <c r="HK637" s="4"/>
      <c r="HL637" s="6"/>
      <c r="HM637" s="5"/>
      <c r="HN637" s="5"/>
      <c r="HO637" s="4"/>
      <c r="HP637" s="6"/>
      <c r="HQ637" s="4"/>
      <c r="HR637" s="6"/>
      <c r="HS637" s="5"/>
      <c r="HT637" s="5"/>
      <c r="HU637" s="4"/>
      <c r="HV637" s="6"/>
      <c r="HW637" s="4"/>
      <c r="HX637" s="6"/>
      <c r="HY637" s="5"/>
      <c r="HZ637" s="5"/>
      <c r="IA637" s="4"/>
      <c r="IB637" s="6"/>
      <c r="IC637" s="4"/>
      <c r="ID637" s="6"/>
      <c r="IE637" s="5"/>
      <c r="IF637" s="5"/>
      <c r="IG637" s="4"/>
      <c r="IH637" s="6"/>
      <c r="II637" s="4"/>
      <c r="IJ637" s="6"/>
      <c r="IK637" s="5"/>
      <c r="IL637" s="5"/>
      <c r="IM637" s="4"/>
      <c r="IN637" s="6"/>
      <c r="IO637" s="4"/>
      <c r="IP637" s="6"/>
      <c r="IQ637" s="5"/>
      <c r="IR637" s="5"/>
      <c r="IS637" s="4"/>
      <c r="IT637" s="6"/>
      <c r="IU637" s="4"/>
      <c r="IV637" s="6"/>
      <c r="IW637" s="5"/>
      <c r="IX637" s="5"/>
      <c r="IY637" s="4"/>
      <c r="IZ637" s="6"/>
      <c r="JA637" s="4"/>
      <c r="JB637" s="6"/>
      <c r="JC637" s="5"/>
      <c r="JD637" s="5"/>
      <c r="JE637" s="4"/>
      <c r="JF637" s="6"/>
      <c r="JG637" s="4"/>
      <c r="JH637" s="6"/>
      <c r="JI637" s="5"/>
      <c r="JJ637" s="5"/>
      <c r="JK637" s="4"/>
      <c r="JL637" s="6"/>
      <c r="JM637" s="4"/>
      <c r="JN637" s="6"/>
      <c r="JO637" s="5"/>
      <c r="JP637" s="5"/>
      <c r="JQ637" s="4"/>
      <c r="JR637" s="6"/>
      <c r="JS637" s="4"/>
      <c r="JT637" s="6"/>
      <c r="JU637" s="5"/>
      <c r="JV637" s="5"/>
      <c r="JW637" s="4"/>
      <c r="JX637" s="6"/>
      <c r="JY637" s="4"/>
      <c r="JZ637" s="6"/>
      <c r="KA637" s="5"/>
      <c r="KB637" s="5"/>
      <c r="KC637" s="4"/>
      <c r="KD637" s="6"/>
      <c r="KE637" s="4"/>
      <c r="KF637" s="6"/>
      <c r="KG637" s="5"/>
      <c r="KH637" s="5"/>
      <c r="KI637" s="4"/>
      <c r="KJ637" s="6"/>
      <c r="KK637" s="4"/>
      <c r="KL637" s="6"/>
      <c r="KM637" s="5"/>
      <c r="KN637" s="5"/>
    </row>
    <row r="638">
      <c r="A638" s="3" t="s">
        <v>85</v>
      </c>
      <c r="B638" s="3" t="s">
        <v>587</v>
      </c>
      <c r="C638" s="3" t="s">
        <v>586</v>
      </c>
      <c r="D638" s="3" t="s">
        <v>649</v>
      </c>
      <c r="E638" s="3" t="s">
        <v>652</v>
      </c>
      <c r="F638" s="3" t="s">
        <v>104</v>
      </c>
      <c r="G638" s="3" t="s">
        <v>104</v>
      </c>
      <c r="H638" s="3" t="s">
        <v>104</v>
      </c>
      <c r="I638" s="3" t="s">
        <v>1335</v>
      </c>
      <c r="J638" s="3" t="s">
        <v>1328</v>
      </c>
      <c r="K638" s="4">
        <v>747</v>
      </c>
      <c r="L638" s="4">
        <f>=ROUNDDOWN(15.3073770491803,0)</f>
      </c>
      <c r="M638" s="4"/>
      <c r="N638" s="5">
        <v>1</v>
      </c>
      <c r="O638" s="4"/>
      <c r="P638" s="4">
        <f>=ROUNDDOWN({0},0)</f>
      </c>
      <c r="Q638" s="4"/>
      <c r="R638" s="5"/>
      <c r="S638" s="4">
        <v>71</v>
      </c>
      <c r="T638" s="6">
        <v>1146.49</v>
      </c>
      <c r="U638" s="4"/>
      <c r="V638" s="6"/>
      <c r="W638" s="5"/>
      <c r="X638" s="5"/>
      <c r="Y638" s="4">
        <v>71</v>
      </c>
      <c r="Z638" s="6">
        <v>1146.49</v>
      </c>
      <c r="AA638" s="4"/>
      <c r="AB638" s="6"/>
      <c r="AC638" s="5"/>
      <c r="AD638" s="5"/>
      <c r="AE638" s="4"/>
      <c r="AF638" s="6"/>
      <c r="AG638" s="4"/>
      <c r="AH638" s="6"/>
      <c r="AI638" s="5"/>
      <c r="AJ638" s="5"/>
      <c r="AK638" s="4"/>
      <c r="AL638" s="6"/>
      <c r="AM638" s="4"/>
      <c r="AN638" s="6"/>
      <c r="AO638" s="5"/>
      <c r="AP638" s="5"/>
      <c r="AQ638" s="4"/>
      <c r="AR638" s="6"/>
      <c r="AS638" s="4"/>
      <c r="AT638" s="6"/>
      <c r="AU638" s="5"/>
      <c r="AV638" s="5"/>
      <c r="AW638" s="4"/>
      <c r="AX638" s="6"/>
      <c r="AY638" s="4"/>
      <c r="AZ638" s="6"/>
      <c r="BA638" s="5"/>
      <c r="BB638" s="5"/>
      <c r="BC638" s="4"/>
      <c r="BD638" s="6"/>
      <c r="BE638" s="4"/>
      <c r="BF638" s="6"/>
      <c r="BG638" s="5"/>
      <c r="BH638" s="5"/>
      <c r="BI638" s="4"/>
      <c r="BJ638" s="6"/>
      <c r="BK638" s="4"/>
      <c r="BL638" s="6"/>
      <c r="BM638" s="5"/>
      <c r="BN638" s="5"/>
      <c r="BO638" s="4"/>
      <c r="BP638" s="6"/>
      <c r="BQ638" s="4"/>
      <c r="BR638" s="6"/>
      <c r="BS638" s="5"/>
      <c r="BT638" s="5"/>
      <c r="BU638" s="4"/>
      <c r="BV638" s="6"/>
      <c r="BW638" s="4"/>
      <c r="BX638" s="6"/>
      <c r="BY638" s="5"/>
      <c r="BZ638" s="5"/>
      <c r="CA638" s="4"/>
      <c r="CB638" s="6"/>
      <c r="CC638" s="4"/>
      <c r="CD638" s="6"/>
      <c r="CE638" s="5"/>
      <c r="CF638" s="5"/>
      <c r="CG638" s="4"/>
      <c r="CH638" s="6"/>
      <c r="CI638" s="4"/>
      <c r="CJ638" s="6"/>
      <c r="CK638" s="5"/>
      <c r="CL638" s="5"/>
      <c r="CM638" s="4"/>
      <c r="CN638" s="6"/>
      <c r="CO638" s="4"/>
      <c r="CP638" s="6"/>
      <c r="CQ638" s="5"/>
      <c r="CR638" s="5"/>
      <c r="CS638" s="4"/>
      <c r="CT638" s="6"/>
      <c r="CU638" s="4"/>
      <c r="CV638" s="6"/>
      <c r="CW638" s="5"/>
      <c r="CX638" s="5"/>
      <c r="CY638" s="4"/>
      <c r="CZ638" s="6"/>
      <c r="DA638" s="4"/>
      <c r="DB638" s="6"/>
      <c r="DC638" s="5"/>
      <c r="DD638" s="5"/>
      <c r="DE638" s="4"/>
      <c r="DF638" s="6"/>
      <c r="DG638" s="4"/>
      <c r="DH638" s="6"/>
      <c r="DI638" s="5"/>
      <c r="DJ638" s="5"/>
      <c r="DK638" s="4"/>
      <c r="DL638" s="6"/>
      <c r="DM638" s="4"/>
      <c r="DN638" s="6"/>
      <c r="DO638" s="5"/>
      <c r="DP638" s="5"/>
      <c r="DQ638" s="4"/>
      <c r="DR638" s="6"/>
      <c r="DS638" s="4"/>
      <c r="DT638" s="6"/>
      <c r="DU638" s="5"/>
      <c r="DV638" s="5"/>
      <c r="DW638" s="4"/>
      <c r="DX638" s="6"/>
      <c r="DY638" s="4"/>
      <c r="DZ638" s="6"/>
      <c r="EA638" s="5"/>
      <c r="EB638" s="5"/>
      <c r="EC638" s="4"/>
      <c r="ED638" s="6"/>
      <c r="EE638" s="4"/>
      <c r="EF638" s="6"/>
      <c r="EG638" s="5"/>
      <c r="EH638" s="5"/>
      <c r="EI638" s="4"/>
      <c r="EJ638" s="6"/>
      <c r="EK638" s="4"/>
      <c r="EL638" s="6"/>
      <c r="EM638" s="5"/>
      <c r="EN638" s="5"/>
      <c r="EO638" s="4"/>
      <c r="EP638" s="6"/>
      <c r="EQ638" s="4"/>
      <c r="ER638" s="6"/>
      <c r="ES638" s="5"/>
      <c r="ET638" s="5"/>
      <c r="EU638" s="4"/>
      <c r="EV638" s="6"/>
      <c r="EW638" s="4"/>
      <c r="EX638" s="6"/>
      <c r="EY638" s="5"/>
      <c r="EZ638" s="5"/>
      <c r="FA638" s="4"/>
      <c r="FB638" s="6"/>
      <c r="FC638" s="4"/>
      <c r="FD638" s="6"/>
      <c r="FE638" s="5"/>
      <c r="FF638" s="5"/>
      <c r="FG638" s="4"/>
      <c r="FH638" s="6"/>
      <c r="FI638" s="4"/>
      <c r="FJ638" s="6"/>
      <c r="FK638" s="5"/>
      <c r="FL638" s="5"/>
      <c r="FM638" s="4"/>
      <c r="FN638" s="6"/>
      <c r="FO638" s="4"/>
      <c r="FP638" s="6"/>
      <c r="FQ638" s="5"/>
      <c r="FR638" s="5"/>
      <c r="FS638" s="4"/>
      <c r="FT638" s="6"/>
      <c r="FU638" s="4"/>
      <c r="FV638" s="6"/>
      <c r="FW638" s="5"/>
      <c r="FX638" s="5"/>
      <c r="FY638" s="4"/>
      <c r="FZ638" s="6"/>
      <c r="GA638" s="4"/>
      <c r="GB638" s="6"/>
      <c r="GC638" s="5"/>
      <c r="GD638" s="5"/>
      <c r="GE638" s="4"/>
      <c r="GF638" s="6"/>
      <c r="GG638" s="4"/>
      <c r="GH638" s="6"/>
      <c r="GI638" s="5"/>
      <c r="GJ638" s="5"/>
      <c r="GK638" s="4"/>
      <c r="GL638" s="6"/>
      <c r="GM638" s="4"/>
      <c r="GN638" s="6"/>
      <c r="GO638" s="5"/>
      <c r="GP638" s="5"/>
      <c r="GQ638" s="4"/>
      <c r="GR638" s="6"/>
      <c r="GS638" s="4"/>
      <c r="GT638" s="6"/>
      <c r="GU638" s="5"/>
      <c r="GV638" s="5"/>
      <c r="GW638" s="4"/>
      <c r="GX638" s="6"/>
      <c r="GY638" s="4"/>
      <c r="GZ638" s="6"/>
      <c r="HA638" s="5"/>
      <c r="HB638" s="5"/>
      <c r="HC638" s="4"/>
      <c r="HD638" s="6"/>
      <c r="HE638" s="4"/>
      <c r="HF638" s="6"/>
      <c r="HG638" s="5"/>
      <c r="HH638" s="5"/>
      <c r="HI638" s="4"/>
      <c r="HJ638" s="6"/>
      <c r="HK638" s="4"/>
      <c r="HL638" s="6"/>
      <c r="HM638" s="5"/>
      <c r="HN638" s="5"/>
      <c r="HO638" s="4"/>
      <c r="HP638" s="6"/>
      <c r="HQ638" s="4"/>
      <c r="HR638" s="6"/>
      <c r="HS638" s="5"/>
      <c r="HT638" s="5"/>
      <c r="HU638" s="4"/>
      <c r="HV638" s="6"/>
      <c r="HW638" s="4"/>
      <c r="HX638" s="6"/>
      <c r="HY638" s="5"/>
      <c r="HZ638" s="5"/>
      <c r="IA638" s="4"/>
      <c r="IB638" s="6"/>
      <c r="IC638" s="4"/>
      <c r="ID638" s="6"/>
      <c r="IE638" s="5"/>
      <c r="IF638" s="5"/>
      <c r="IG638" s="4"/>
      <c r="IH638" s="6"/>
      <c r="II638" s="4"/>
      <c r="IJ638" s="6"/>
      <c r="IK638" s="5"/>
      <c r="IL638" s="5"/>
      <c r="IM638" s="4"/>
      <c r="IN638" s="6"/>
      <c r="IO638" s="4"/>
      <c r="IP638" s="6"/>
      <c r="IQ638" s="5"/>
      <c r="IR638" s="5"/>
      <c r="IS638" s="4"/>
      <c r="IT638" s="6"/>
      <c r="IU638" s="4"/>
      <c r="IV638" s="6"/>
      <c r="IW638" s="5"/>
      <c r="IX638" s="5"/>
      <c r="IY638" s="4"/>
      <c r="IZ638" s="6"/>
      <c r="JA638" s="4"/>
      <c r="JB638" s="6"/>
      <c r="JC638" s="5"/>
      <c r="JD638" s="5"/>
      <c r="JE638" s="4"/>
      <c r="JF638" s="6"/>
      <c r="JG638" s="4"/>
      <c r="JH638" s="6"/>
      <c r="JI638" s="5"/>
      <c r="JJ638" s="5"/>
      <c r="JK638" s="4"/>
      <c r="JL638" s="6"/>
      <c r="JM638" s="4"/>
      <c r="JN638" s="6"/>
      <c r="JO638" s="5"/>
      <c r="JP638" s="5"/>
      <c r="JQ638" s="4"/>
      <c r="JR638" s="6"/>
      <c r="JS638" s="4"/>
      <c r="JT638" s="6"/>
      <c r="JU638" s="5"/>
      <c r="JV638" s="5"/>
      <c r="JW638" s="4"/>
      <c r="JX638" s="6"/>
      <c r="JY638" s="4"/>
      <c r="JZ638" s="6"/>
      <c r="KA638" s="5"/>
      <c r="KB638" s="5"/>
      <c r="KC638" s="4"/>
      <c r="KD638" s="6"/>
      <c r="KE638" s="4"/>
      <c r="KF638" s="6"/>
      <c r="KG638" s="5"/>
      <c r="KH638" s="5"/>
      <c r="KI638" s="4"/>
      <c r="KJ638" s="6"/>
      <c r="KK638" s="4"/>
      <c r="KL638" s="6"/>
      <c r="KM638" s="5"/>
      <c r="KN638" s="5"/>
    </row>
    <row r="639">
      <c r="A639" s="3" t="s">
        <v>85</v>
      </c>
      <c r="B639" s="3" t="s">
        <v>587</v>
      </c>
      <c r="C639" s="3" t="s">
        <v>586</v>
      </c>
      <c r="D639" s="3" t="s">
        <v>649</v>
      </c>
      <c r="E639" s="3" t="s">
        <v>653</v>
      </c>
      <c r="F639" s="3" t="s">
        <v>104</v>
      </c>
      <c r="G639" s="3" t="s">
        <v>104</v>
      </c>
      <c r="H639" s="3" t="s">
        <v>104</v>
      </c>
      <c r="I639" s="3" t="s">
        <v>1361</v>
      </c>
      <c r="J639" s="3" t="s">
        <v>1328</v>
      </c>
      <c r="K639" s="4">
        <v>1763</v>
      </c>
      <c r="L639" s="4">
        <f>=ROUNDDOWN(29.9320882852292,0)</f>
      </c>
      <c r="M639" s="4"/>
      <c r="N639" s="5">
        <v>1</v>
      </c>
      <c r="O639" s="4"/>
      <c r="P639" s="4">
        <f>=ROUNDDOWN({0},0)</f>
      </c>
      <c r="Q639" s="4"/>
      <c r="R639" s="5"/>
      <c r="S639" s="4">
        <v>65</v>
      </c>
      <c r="T639" s="6">
        <v>1048.93</v>
      </c>
      <c r="U639" s="4"/>
      <c r="V639" s="6"/>
      <c r="W639" s="5"/>
      <c r="X639" s="5"/>
      <c r="Y639" s="4">
        <v>65</v>
      </c>
      <c r="Z639" s="6">
        <v>1048.93</v>
      </c>
      <c r="AA639" s="4"/>
      <c r="AB639" s="6"/>
      <c r="AC639" s="5"/>
      <c r="AD639" s="5"/>
      <c r="AE639" s="4"/>
      <c r="AF639" s="6"/>
      <c r="AG639" s="4"/>
      <c r="AH639" s="6"/>
      <c r="AI639" s="5"/>
      <c r="AJ639" s="5"/>
      <c r="AK639" s="4"/>
      <c r="AL639" s="6"/>
      <c r="AM639" s="4"/>
      <c r="AN639" s="6"/>
      <c r="AO639" s="5"/>
      <c r="AP639" s="5"/>
      <c r="AQ639" s="4"/>
      <c r="AR639" s="6"/>
      <c r="AS639" s="4"/>
      <c r="AT639" s="6"/>
      <c r="AU639" s="5"/>
      <c r="AV639" s="5"/>
      <c r="AW639" s="4"/>
      <c r="AX639" s="6"/>
      <c r="AY639" s="4"/>
      <c r="AZ639" s="6"/>
      <c r="BA639" s="5"/>
      <c r="BB639" s="5"/>
      <c r="BC639" s="4"/>
      <c r="BD639" s="6"/>
      <c r="BE639" s="4"/>
      <c r="BF639" s="6"/>
      <c r="BG639" s="5"/>
      <c r="BH639" s="5"/>
      <c r="BI639" s="4"/>
      <c r="BJ639" s="6"/>
      <c r="BK639" s="4"/>
      <c r="BL639" s="6"/>
      <c r="BM639" s="5"/>
      <c r="BN639" s="5"/>
      <c r="BO639" s="4"/>
      <c r="BP639" s="6"/>
      <c r="BQ639" s="4"/>
      <c r="BR639" s="6"/>
      <c r="BS639" s="5"/>
      <c r="BT639" s="5"/>
      <c r="BU639" s="4"/>
      <c r="BV639" s="6"/>
      <c r="BW639" s="4"/>
      <c r="BX639" s="6"/>
      <c r="BY639" s="5"/>
      <c r="BZ639" s="5"/>
      <c r="CA639" s="4"/>
      <c r="CB639" s="6"/>
      <c r="CC639" s="4"/>
      <c r="CD639" s="6"/>
      <c r="CE639" s="5"/>
      <c r="CF639" s="5"/>
      <c r="CG639" s="4"/>
      <c r="CH639" s="6"/>
      <c r="CI639" s="4"/>
      <c r="CJ639" s="6"/>
      <c r="CK639" s="5"/>
      <c r="CL639" s="5"/>
      <c r="CM639" s="4"/>
      <c r="CN639" s="6"/>
      <c r="CO639" s="4"/>
      <c r="CP639" s="6"/>
      <c r="CQ639" s="5"/>
      <c r="CR639" s="5"/>
      <c r="CS639" s="4"/>
      <c r="CT639" s="6"/>
      <c r="CU639" s="4"/>
      <c r="CV639" s="6"/>
      <c r="CW639" s="5"/>
      <c r="CX639" s="5"/>
      <c r="CY639" s="4"/>
      <c r="CZ639" s="6"/>
      <c r="DA639" s="4"/>
      <c r="DB639" s="6"/>
      <c r="DC639" s="5"/>
      <c r="DD639" s="5"/>
      <c r="DE639" s="4"/>
      <c r="DF639" s="6"/>
      <c r="DG639" s="4"/>
      <c r="DH639" s="6"/>
      <c r="DI639" s="5"/>
      <c r="DJ639" s="5"/>
      <c r="DK639" s="4"/>
      <c r="DL639" s="6"/>
      <c r="DM639" s="4"/>
      <c r="DN639" s="6"/>
      <c r="DO639" s="5"/>
      <c r="DP639" s="5"/>
      <c r="DQ639" s="4"/>
      <c r="DR639" s="6"/>
      <c r="DS639" s="4"/>
      <c r="DT639" s="6"/>
      <c r="DU639" s="5"/>
      <c r="DV639" s="5"/>
      <c r="DW639" s="4"/>
      <c r="DX639" s="6"/>
      <c r="DY639" s="4"/>
      <c r="DZ639" s="6"/>
      <c r="EA639" s="5"/>
      <c r="EB639" s="5"/>
      <c r="EC639" s="4"/>
      <c r="ED639" s="6"/>
      <c r="EE639" s="4"/>
      <c r="EF639" s="6"/>
      <c r="EG639" s="5"/>
      <c r="EH639" s="5"/>
      <c r="EI639" s="4"/>
      <c r="EJ639" s="6"/>
      <c r="EK639" s="4"/>
      <c r="EL639" s="6"/>
      <c r="EM639" s="5"/>
      <c r="EN639" s="5"/>
      <c r="EO639" s="4"/>
      <c r="EP639" s="6"/>
      <c r="EQ639" s="4"/>
      <c r="ER639" s="6"/>
      <c r="ES639" s="5"/>
      <c r="ET639" s="5"/>
      <c r="EU639" s="4"/>
      <c r="EV639" s="6"/>
      <c r="EW639" s="4"/>
      <c r="EX639" s="6"/>
      <c r="EY639" s="5"/>
      <c r="EZ639" s="5"/>
      <c r="FA639" s="4"/>
      <c r="FB639" s="6"/>
      <c r="FC639" s="4"/>
      <c r="FD639" s="6"/>
      <c r="FE639" s="5"/>
      <c r="FF639" s="5"/>
      <c r="FG639" s="4"/>
      <c r="FH639" s="6"/>
      <c r="FI639" s="4"/>
      <c r="FJ639" s="6"/>
      <c r="FK639" s="5"/>
      <c r="FL639" s="5"/>
      <c r="FM639" s="4"/>
      <c r="FN639" s="6"/>
      <c r="FO639" s="4"/>
      <c r="FP639" s="6"/>
      <c r="FQ639" s="5"/>
      <c r="FR639" s="5"/>
      <c r="FS639" s="4"/>
      <c r="FT639" s="6"/>
      <c r="FU639" s="4"/>
      <c r="FV639" s="6"/>
      <c r="FW639" s="5"/>
      <c r="FX639" s="5"/>
      <c r="FY639" s="4"/>
      <c r="FZ639" s="6"/>
      <c r="GA639" s="4"/>
      <c r="GB639" s="6"/>
      <c r="GC639" s="5"/>
      <c r="GD639" s="5"/>
      <c r="GE639" s="4"/>
      <c r="GF639" s="6"/>
      <c r="GG639" s="4"/>
      <c r="GH639" s="6"/>
      <c r="GI639" s="5"/>
      <c r="GJ639" s="5"/>
      <c r="GK639" s="4"/>
      <c r="GL639" s="6"/>
      <c r="GM639" s="4"/>
      <c r="GN639" s="6"/>
      <c r="GO639" s="5"/>
      <c r="GP639" s="5"/>
      <c r="GQ639" s="4"/>
      <c r="GR639" s="6"/>
      <c r="GS639" s="4"/>
      <c r="GT639" s="6"/>
      <c r="GU639" s="5"/>
      <c r="GV639" s="5"/>
      <c r="GW639" s="4"/>
      <c r="GX639" s="6"/>
      <c r="GY639" s="4"/>
      <c r="GZ639" s="6"/>
      <c r="HA639" s="5"/>
      <c r="HB639" s="5"/>
      <c r="HC639" s="4"/>
      <c r="HD639" s="6"/>
      <c r="HE639" s="4"/>
      <c r="HF639" s="6"/>
      <c r="HG639" s="5"/>
      <c r="HH639" s="5"/>
      <c r="HI639" s="4"/>
      <c r="HJ639" s="6"/>
      <c r="HK639" s="4"/>
      <c r="HL639" s="6"/>
      <c r="HM639" s="5"/>
      <c r="HN639" s="5"/>
      <c r="HO639" s="4"/>
      <c r="HP639" s="6"/>
      <c r="HQ639" s="4"/>
      <c r="HR639" s="6"/>
      <c r="HS639" s="5"/>
      <c r="HT639" s="5"/>
      <c r="HU639" s="4"/>
      <c r="HV639" s="6"/>
      <c r="HW639" s="4"/>
      <c r="HX639" s="6"/>
      <c r="HY639" s="5"/>
      <c r="HZ639" s="5"/>
      <c r="IA639" s="4"/>
      <c r="IB639" s="6"/>
      <c r="IC639" s="4"/>
      <c r="ID639" s="6"/>
      <c r="IE639" s="5"/>
      <c r="IF639" s="5"/>
      <c r="IG639" s="4"/>
      <c r="IH639" s="6"/>
      <c r="II639" s="4"/>
      <c r="IJ639" s="6"/>
      <c r="IK639" s="5"/>
      <c r="IL639" s="5"/>
      <c r="IM639" s="4"/>
      <c r="IN639" s="6"/>
      <c r="IO639" s="4"/>
      <c r="IP639" s="6"/>
      <c r="IQ639" s="5"/>
      <c r="IR639" s="5"/>
      <c r="IS639" s="4"/>
      <c r="IT639" s="6"/>
      <c r="IU639" s="4"/>
      <c r="IV639" s="6"/>
      <c r="IW639" s="5"/>
      <c r="IX639" s="5"/>
      <c r="IY639" s="4"/>
      <c r="IZ639" s="6"/>
      <c r="JA639" s="4"/>
      <c r="JB639" s="6"/>
      <c r="JC639" s="5"/>
      <c r="JD639" s="5"/>
      <c r="JE639" s="4"/>
      <c r="JF639" s="6"/>
      <c r="JG639" s="4"/>
      <c r="JH639" s="6"/>
      <c r="JI639" s="5"/>
      <c r="JJ639" s="5"/>
      <c r="JK639" s="4"/>
      <c r="JL639" s="6"/>
      <c r="JM639" s="4"/>
      <c r="JN639" s="6"/>
      <c r="JO639" s="5"/>
      <c r="JP639" s="5"/>
      <c r="JQ639" s="4"/>
      <c r="JR639" s="6"/>
      <c r="JS639" s="4"/>
      <c r="JT639" s="6"/>
      <c r="JU639" s="5"/>
      <c r="JV639" s="5"/>
      <c r="JW639" s="4"/>
      <c r="JX639" s="6"/>
      <c r="JY639" s="4"/>
      <c r="JZ639" s="6"/>
      <c r="KA639" s="5"/>
      <c r="KB639" s="5"/>
      <c r="KC639" s="4"/>
      <c r="KD639" s="6"/>
      <c r="KE639" s="4"/>
      <c r="KF639" s="6"/>
      <c r="KG639" s="5"/>
      <c r="KH639" s="5"/>
      <c r="KI639" s="4"/>
      <c r="KJ639" s="6"/>
      <c r="KK639" s="4"/>
      <c r="KL639" s="6"/>
      <c r="KM639" s="5"/>
      <c r="KN639" s="5"/>
    </row>
    <row r="640">
      <c r="A640" s="3" t="s">
        <v>85</v>
      </c>
      <c r="B640" s="3" t="s">
        <v>587</v>
      </c>
      <c r="C640" s="3" t="s">
        <v>586</v>
      </c>
      <c r="D640" s="3" t="s">
        <v>649</v>
      </c>
      <c r="E640" s="3" t="s">
        <v>654</v>
      </c>
      <c r="F640" s="3" t="s">
        <v>104</v>
      </c>
      <c r="G640" s="3" t="s">
        <v>104</v>
      </c>
      <c r="H640" s="3" t="s">
        <v>104</v>
      </c>
      <c r="I640" s="3" t="s">
        <v>1353</v>
      </c>
      <c r="J640" s="3" t="s">
        <v>1328</v>
      </c>
      <c r="K640" s="4">
        <v>1385</v>
      </c>
      <c r="L640" s="4">
        <f>=ROUNDDOWN(26.7374517374517,0)</f>
      </c>
      <c r="M640" s="4"/>
      <c r="N640" s="5">
        <v>1</v>
      </c>
      <c r="O640" s="4"/>
      <c r="P640" s="4">
        <f>=ROUNDDOWN({0},0)</f>
      </c>
      <c r="Q640" s="4"/>
      <c r="R640" s="5"/>
      <c r="S640" s="4">
        <v>32</v>
      </c>
      <c r="T640" s="6">
        <v>533.89</v>
      </c>
      <c r="U640" s="4"/>
      <c r="V640" s="6"/>
      <c r="W640" s="5"/>
      <c r="X640" s="5"/>
      <c r="Y640" s="4">
        <v>32</v>
      </c>
      <c r="Z640" s="6">
        <v>533.89</v>
      </c>
      <c r="AA640" s="4"/>
      <c r="AB640" s="6"/>
      <c r="AC640" s="5"/>
      <c r="AD640" s="5"/>
      <c r="AE640" s="4"/>
      <c r="AF640" s="6"/>
      <c r="AG640" s="4"/>
      <c r="AH640" s="6"/>
      <c r="AI640" s="5"/>
      <c r="AJ640" s="5"/>
      <c r="AK640" s="4"/>
      <c r="AL640" s="6"/>
      <c r="AM640" s="4"/>
      <c r="AN640" s="6"/>
      <c r="AO640" s="5"/>
      <c r="AP640" s="5"/>
      <c r="AQ640" s="4"/>
      <c r="AR640" s="6"/>
      <c r="AS640" s="4"/>
      <c r="AT640" s="6"/>
      <c r="AU640" s="5"/>
      <c r="AV640" s="5"/>
      <c r="AW640" s="4"/>
      <c r="AX640" s="6"/>
      <c r="AY640" s="4"/>
      <c r="AZ640" s="6"/>
      <c r="BA640" s="5"/>
      <c r="BB640" s="5"/>
      <c r="BC640" s="4"/>
      <c r="BD640" s="6"/>
      <c r="BE640" s="4"/>
      <c r="BF640" s="6"/>
      <c r="BG640" s="5"/>
      <c r="BH640" s="5"/>
      <c r="BI640" s="4"/>
      <c r="BJ640" s="6"/>
      <c r="BK640" s="4"/>
      <c r="BL640" s="6"/>
      <c r="BM640" s="5"/>
      <c r="BN640" s="5"/>
      <c r="BO640" s="4"/>
      <c r="BP640" s="6"/>
      <c r="BQ640" s="4"/>
      <c r="BR640" s="6"/>
      <c r="BS640" s="5"/>
      <c r="BT640" s="5"/>
      <c r="BU640" s="4"/>
      <c r="BV640" s="6"/>
      <c r="BW640" s="4"/>
      <c r="BX640" s="6"/>
      <c r="BY640" s="5"/>
      <c r="BZ640" s="5"/>
      <c r="CA640" s="4"/>
      <c r="CB640" s="6"/>
      <c r="CC640" s="4"/>
      <c r="CD640" s="6"/>
      <c r="CE640" s="5"/>
      <c r="CF640" s="5"/>
      <c r="CG640" s="4"/>
      <c r="CH640" s="6"/>
      <c r="CI640" s="4"/>
      <c r="CJ640" s="6"/>
      <c r="CK640" s="5"/>
      <c r="CL640" s="5"/>
      <c r="CM640" s="4"/>
      <c r="CN640" s="6"/>
      <c r="CO640" s="4"/>
      <c r="CP640" s="6"/>
      <c r="CQ640" s="5"/>
      <c r="CR640" s="5"/>
      <c r="CS640" s="4"/>
      <c r="CT640" s="6"/>
      <c r="CU640" s="4"/>
      <c r="CV640" s="6"/>
      <c r="CW640" s="5"/>
      <c r="CX640" s="5"/>
      <c r="CY640" s="4"/>
      <c r="CZ640" s="6"/>
      <c r="DA640" s="4"/>
      <c r="DB640" s="6"/>
      <c r="DC640" s="5"/>
      <c r="DD640" s="5"/>
      <c r="DE640" s="4"/>
      <c r="DF640" s="6"/>
      <c r="DG640" s="4"/>
      <c r="DH640" s="6"/>
      <c r="DI640" s="5"/>
      <c r="DJ640" s="5"/>
      <c r="DK640" s="4"/>
      <c r="DL640" s="6"/>
      <c r="DM640" s="4"/>
      <c r="DN640" s="6"/>
      <c r="DO640" s="5"/>
      <c r="DP640" s="5"/>
      <c r="DQ640" s="4"/>
      <c r="DR640" s="6"/>
      <c r="DS640" s="4"/>
      <c r="DT640" s="6"/>
      <c r="DU640" s="5"/>
      <c r="DV640" s="5"/>
      <c r="DW640" s="4"/>
      <c r="DX640" s="6"/>
      <c r="DY640" s="4"/>
      <c r="DZ640" s="6"/>
      <c r="EA640" s="5"/>
      <c r="EB640" s="5"/>
      <c r="EC640" s="4"/>
      <c r="ED640" s="6"/>
      <c r="EE640" s="4"/>
      <c r="EF640" s="6"/>
      <c r="EG640" s="5"/>
      <c r="EH640" s="5"/>
      <c r="EI640" s="4"/>
      <c r="EJ640" s="6"/>
      <c r="EK640" s="4"/>
      <c r="EL640" s="6"/>
      <c r="EM640" s="5"/>
      <c r="EN640" s="5"/>
      <c r="EO640" s="4"/>
      <c r="EP640" s="6"/>
      <c r="EQ640" s="4"/>
      <c r="ER640" s="6"/>
      <c r="ES640" s="5"/>
      <c r="ET640" s="5"/>
      <c r="EU640" s="4"/>
      <c r="EV640" s="6"/>
      <c r="EW640" s="4"/>
      <c r="EX640" s="6"/>
      <c r="EY640" s="5"/>
      <c r="EZ640" s="5"/>
      <c r="FA640" s="4"/>
      <c r="FB640" s="6"/>
      <c r="FC640" s="4"/>
      <c r="FD640" s="6"/>
      <c r="FE640" s="5"/>
      <c r="FF640" s="5"/>
      <c r="FG640" s="4"/>
      <c r="FH640" s="6"/>
      <c r="FI640" s="4"/>
      <c r="FJ640" s="6"/>
      <c r="FK640" s="5"/>
      <c r="FL640" s="5"/>
      <c r="FM640" s="4"/>
      <c r="FN640" s="6"/>
      <c r="FO640" s="4"/>
      <c r="FP640" s="6"/>
      <c r="FQ640" s="5"/>
      <c r="FR640" s="5"/>
      <c r="FS640" s="4"/>
      <c r="FT640" s="6"/>
      <c r="FU640" s="4"/>
      <c r="FV640" s="6"/>
      <c r="FW640" s="5"/>
      <c r="FX640" s="5"/>
      <c r="FY640" s="4"/>
      <c r="FZ640" s="6"/>
      <c r="GA640" s="4"/>
      <c r="GB640" s="6"/>
      <c r="GC640" s="5"/>
      <c r="GD640" s="5"/>
      <c r="GE640" s="4"/>
      <c r="GF640" s="6"/>
      <c r="GG640" s="4"/>
      <c r="GH640" s="6"/>
      <c r="GI640" s="5"/>
      <c r="GJ640" s="5"/>
      <c r="GK640" s="4"/>
      <c r="GL640" s="6"/>
      <c r="GM640" s="4"/>
      <c r="GN640" s="6"/>
      <c r="GO640" s="5"/>
      <c r="GP640" s="5"/>
      <c r="GQ640" s="4"/>
      <c r="GR640" s="6"/>
      <c r="GS640" s="4"/>
      <c r="GT640" s="6"/>
      <c r="GU640" s="5"/>
      <c r="GV640" s="5"/>
      <c r="GW640" s="4"/>
      <c r="GX640" s="6"/>
      <c r="GY640" s="4"/>
      <c r="GZ640" s="6"/>
      <c r="HA640" s="5"/>
      <c r="HB640" s="5"/>
      <c r="HC640" s="4"/>
      <c r="HD640" s="6"/>
      <c r="HE640" s="4"/>
      <c r="HF640" s="6"/>
      <c r="HG640" s="5"/>
      <c r="HH640" s="5"/>
      <c r="HI640" s="4"/>
      <c r="HJ640" s="6"/>
      <c r="HK640" s="4"/>
      <c r="HL640" s="6"/>
      <c r="HM640" s="5"/>
      <c r="HN640" s="5"/>
      <c r="HO640" s="4"/>
      <c r="HP640" s="6"/>
      <c r="HQ640" s="4"/>
      <c r="HR640" s="6"/>
      <c r="HS640" s="5"/>
      <c r="HT640" s="5"/>
      <c r="HU640" s="4"/>
      <c r="HV640" s="6"/>
      <c r="HW640" s="4"/>
      <c r="HX640" s="6"/>
      <c r="HY640" s="5"/>
      <c r="HZ640" s="5"/>
      <c r="IA640" s="4"/>
      <c r="IB640" s="6"/>
      <c r="IC640" s="4"/>
      <c r="ID640" s="6"/>
      <c r="IE640" s="5"/>
      <c r="IF640" s="5"/>
      <c r="IG640" s="4"/>
      <c r="IH640" s="6"/>
      <c r="II640" s="4"/>
      <c r="IJ640" s="6"/>
      <c r="IK640" s="5"/>
      <c r="IL640" s="5"/>
      <c r="IM640" s="4"/>
      <c r="IN640" s="6"/>
      <c r="IO640" s="4"/>
      <c r="IP640" s="6"/>
      <c r="IQ640" s="5"/>
      <c r="IR640" s="5"/>
      <c r="IS640" s="4"/>
      <c r="IT640" s="6"/>
      <c r="IU640" s="4"/>
      <c r="IV640" s="6"/>
      <c r="IW640" s="5"/>
      <c r="IX640" s="5"/>
      <c r="IY640" s="4"/>
      <c r="IZ640" s="6"/>
      <c r="JA640" s="4"/>
      <c r="JB640" s="6"/>
      <c r="JC640" s="5"/>
      <c r="JD640" s="5"/>
      <c r="JE640" s="4"/>
      <c r="JF640" s="6"/>
      <c r="JG640" s="4"/>
      <c r="JH640" s="6"/>
      <c r="JI640" s="5"/>
      <c r="JJ640" s="5"/>
      <c r="JK640" s="4"/>
      <c r="JL640" s="6"/>
      <c r="JM640" s="4"/>
      <c r="JN640" s="6"/>
      <c r="JO640" s="5"/>
      <c r="JP640" s="5"/>
      <c r="JQ640" s="4"/>
      <c r="JR640" s="6"/>
      <c r="JS640" s="4"/>
      <c r="JT640" s="6"/>
      <c r="JU640" s="5"/>
      <c r="JV640" s="5"/>
      <c r="JW640" s="4"/>
      <c r="JX640" s="6"/>
      <c r="JY640" s="4"/>
      <c r="JZ640" s="6"/>
      <c r="KA640" s="5"/>
      <c r="KB640" s="5"/>
      <c r="KC640" s="4"/>
      <c r="KD640" s="6"/>
      <c r="KE640" s="4"/>
      <c r="KF640" s="6"/>
      <c r="KG640" s="5"/>
      <c r="KH640" s="5"/>
      <c r="KI640" s="4"/>
      <c r="KJ640" s="6"/>
      <c r="KK640" s="4"/>
      <c r="KL640" s="6"/>
      <c r="KM640" s="5"/>
      <c r="KN640" s="5"/>
    </row>
    <row r="641">
      <c r="A641" s="3" t="s">
        <v>85</v>
      </c>
      <c r="B641" s="3" t="s">
        <v>587</v>
      </c>
      <c r="C641" s="3" t="s">
        <v>586</v>
      </c>
      <c r="D641" s="3" t="s">
        <v>649</v>
      </c>
      <c r="E641" s="3" t="s">
        <v>655</v>
      </c>
      <c r="F641" s="3" t="s">
        <v>104</v>
      </c>
      <c r="G641" s="3" t="s">
        <v>104</v>
      </c>
      <c r="H641" s="3" t="s">
        <v>96</v>
      </c>
      <c r="I641" s="3" t="s">
        <v>1311</v>
      </c>
      <c r="J641" s="3" t="s">
        <v>1329</v>
      </c>
      <c r="K641" s="4">
        <v>1755</v>
      </c>
      <c r="L641" s="4">
        <f>=ROUNDDOWN(52.8614457831325,0)</f>
      </c>
      <c r="M641" s="4"/>
      <c r="N641" s="5">
        <v>1</v>
      </c>
      <c r="O641" s="4"/>
      <c r="P641" s="4">
        <f>=ROUNDDOWN({0},0)</f>
      </c>
      <c r="Q641" s="4"/>
      <c r="R641" s="5"/>
      <c r="S641" s="4">
        <v>22</v>
      </c>
      <c r="T641" s="6">
        <v>356.63</v>
      </c>
      <c r="U641" s="4"/>
      <c r="V641" s="6"/>
      <c r="W641" s="5"/>
      <c r="X641" s="5"/>
      <c r="Y641" s="4">
        <v>22</v>
      </c>
      <c r="Z641" s="6">
        <v>356.63</v>
      </c>
      <c r="AA641" s="4"/>
      <c r="AB641" s="6"/>
      <c r="AC641" s="5"/>
      <c r="AD641" s="5"/>
      <c r="AE641" s="4"/>
      <c r="AF641" s="6"/>
      <c r="AG641" s="4"/>
      <c r="AH641" s="6"/>
      <c r="AI641" s="5"/>
      <c r="AJ641" s="5"/>
      <c r="AK641" s="4"/>
      <c r="AL641" s="6"/>
      <c r="AM641" s="4"/>
      <c r="AN641" s="6"/>
      <c r="AO641" s="5"/>
      <c r="AP641" s="5"/>
      <c r="AQ641" s="4"/>
      <c r="AR641" s="6"/>
      <c r="AS641" s="4"/>
      <c r="AT641" s="6"/>
      <c r="AU641" s="5"/>
      <c r="AV641" s="5"/>
      <c r="AW641" s="4"/>
      <c r="AX641" s="6"/>
      <c r="AY641" s="4"/>
      <c r="AZ641" s="6"/>
      <c r="BA641" s="5"/>
      <c r="BB641" s="5"/>
      <c r="BC641" s="4"/>
      <c r="BD641" s="6"/>
      <c r="BE641" s="4"/>
      <c r="BF641" s="6"/>
      <c r="BG641" s="5"/>
      <c r="BH641" s="5"/>
      <c r="BI641" s="4"/>
      <c r="BJ641" s="6"/>
      <c r="BK641" s="4"/>
      <c r="BL641" s="6"/>
      <c r="BM641" s="5"/>
      <c r="BN641" s="5"/>
      <c r="BO641" s="4"/>
      <c r="BP641" s="6"/>
      <c r="BQ641" s="4"/>
      <c r="BR641" s="6"/>
      <c r="BS641" s="5"/>
      <c r="BT641" s="5"/>
      <c r="BU641" s="4"/>
      <c r="BV641" s="6"/>
      <c r="BW641" s="4"/>
      <c r="BX641" s="6"/>
      <c r="BY641" s="5"/>
      <c r="BZ641" s="5"/>
      <c r="CA641" s="4"/>
      <c r="CB641" s="6"/>
      <c r="CC641" s="4"/>
      <c r="CD641" s="6"/>
      <c r="CE641" s="5"/>
      <c r="CF641" s="5"/>
      <c r="CG641" s="4"/>
      <c r="CH641" s="6"/>
      <c r="CI641" s="4"/>
      <c r="CJ641" s="6"/>
      <c r="CK641" s="5"/>
      <c r="CL641" s="5"/>
      <c r="CM641" s="4"/>
      <c r="CN641" s="6"/>
      <c r="CO641" s="4"/>
      <c r="CP641" s="6"/>
      <c r="CQ641" s="5"/>
      <c r="CR641" s="5"/>
      <c r="CS641" s="4"/>
      <c r="CT641" s="6"/>
      <c r="CU641" s="4"/>
      <c r="CV641" s="6"/>
      <c r="CW641" s="5"/>
      <c r="CX641" s="5"/>
      <c r="CY641" s="4"/>
      <c r="CZ641" s="6"/>
      <c r="DA641" s="4"/>
      <c r="DB641" s="6"/>
      <c r="DC641" s="5"/>
      <c r="DD641" s="5"/>
      <c r="DE641" s="4"/>
      <c r="DF641" s="6"/>
      <c r="DG641" s="4"/>
      <c r="DH641" s="6"/>
      <c r="DI641" s="5"/>
      <c r="DJ641" s="5"/>
      <c r="DK641" s="4"/>
      <c r="DL641" s="6"/>
      <c r="DM641" s="4"/>
      <c r="DN641" s="6"/>
      <c r="DO641" s="5"/>
      <c r="DP641" s="5"/>
      <c r="DQ641" s="4"/>
      <c r="DR641" s="6"/>
      <c r="DS641" s="4"/>
      <c r="DT641" s="6"/>
      <c r="DU641" s="5"/>
      <c r="DV641" s="5"/>
      <c r="DW641" s="4"/>
      <c r="DX641" s="6"/>
      <c r="DY641" s="4"/>
      <c r="DZ641" s="6"/>
      <c r="EA641" s="5"/>
      <c r="EB641" s="5"/>
      <c r="EC641" s="4"/>
      <c r="ED641" s="6"/>
      <c r="EE641" s="4"/>
      <c r="EF641" s="6"/>
      <c r="EG641" s="5"/>
      <c r="EH641" s="5"/>
      <c r="EI641" s="4"/>
      <c r="EJ641" s="6"/>
      <c r="EK641" s="4"/>
      <c r="EL641" s="6"/>
      <c r="EM641" s="5"/>
      <c r="EN641" s="5"/>
      <c r="EO641" s="4"/>
      <c r="EP641" s="6"/>
      <c r="EQ641" s="4"/>
      <c r="ER641" s="6"/>
      <c r="ES641" s="5"/>
      <c r="ET641" s="5"/>
      <c r="EU641" s="4"/>
      <c r="EV641" s="6"/>
      <c r="EW641" s="4"/>
      <c r="EX641" s="6"/>
      <c r="EY641" s="5"/>
      <c r="EZ641" s="5"/>
      <c r="FA641" s="4"/>
      <c r="FB641" s="6"/>
      <c r="FC641" s="4"/>
      <c r="FD641" s="6"/>
      <c r="FE641" s="5"/>
      <c r="FF641" s="5"/>
      <c r="FG641" s="4"/>
      <c r="FH641" s="6"/>
      <c r="FI641" s="4"/>
      <c r="FJ641" s="6"/>
      <c r="FK641" s="5"/>
      <c r="FL641" s="5"/>
      <c r="FM641" s="4"/>
      <c r="FN641" s="6"/>
      <c r="FO641" s="4"/>
      <c r="FP641" s="6"/>
      <c r="FQ641" s="5"/>
      <c r="FR641" s="5"/>
      <c r="FS641" s="4"/>
      <c r="FT641" s="6"/>
      <c r="FU641" s="4"/>
      <c r="FV641" s="6"/>
      <c r="FW641" s="5"/>
      <c r="FX641" s="5"/>
      <c r="FY641" s="4"/>
      <c r="FZ641" s="6"/>
      <c r="GA641" s="4"/>
      <c r="GB641" s="6"/>
      <c r="GC641" s="5"/>
      <c r="GD641" s="5"/>
      <c r="GE641" s="4"/>
      <c r="GF641" s="6"/>
      <c r="GG641" s="4"/>
      <c r="GH641" s="6"/>
      <c r="GI641" s="5"/>
      <c r="GJ641" s="5"/>
      <c r="GK641" s="4"/>
      <c r="GL641" s="6"/>
      <c r="GM641" s="4"/>
      <c r="GN641" s="6"/>
      <c r="GO641" s="5"/>
      <c r="GP641" s="5"/>
      <c r="GQ641" s="4"/>
      <c r="GR641" s="6"/>
      <c r="GS641" s="4"/>
      <c r="GT641" s="6"/>
      <c r="GU641" s="5"/>
      <c r="GV641" s="5"/>
      <c r="GW641" s="4"/>
      <c r="GX641" s="6"/>
      <c r="GY641" s="4"/>
      <c r="GZ641" s="6"/>
      <c r="HA641" s="5"/>
      <c r="HB641" s="5"/>
      <c r="HC641" s="4"/>
      <c r="HD641" s="6"/>
      <c r="HE641" s="4"/>
      <c r="HF641" s="6"/>
      <c r="HG641" s="5"/>
      <c r="HH641" s="5"/>
      <c r="HI641" s="4"/>
      <c r="HJ641" s="6"/>
      <c r="HK641" s="4"/>
      <c r="HL641" s="6"/>
      <c r="HM641" s="5"/>
      <c r="HN641" s="5"/>
      <c r="HO641" s="4"/>
      <c r="HP641" s="6"/>
      <c r="HQ641" s="4"/>
      <c r="HR641" s="6"/>
      <c r="HS641" s="5"/>
      <c r="HT641" s="5"/>
      <c r="HU641" s="4"/>
      <c r="HV641" s="6"/>
      <c r="HW641" s="4"/>
      <c r="HX641" s="6"/>
      <c r="HY641" s="5"/>
      <c r="HZ641" s="5"/>
      <c r="IA641" s="4"/>
      <c r="IB641" s="6"/>
      <c r="IC641" s="4"/>
      <c r="ID641" s="6"/>
      <c r="IE641" s="5"/>
      <c r="IF641" s="5"/>
      <c r="IG641" s="4"/>
      <c r="IH641" s="6"/>
      <c r="II641" s="4"/>
      <c r="IJ641" s="6"/>
      <c r="IK641" s="5"/>
      <c r="IL641" s="5"/>
      <c r="IM641" s="4"/>
      <c r="IN641" s="6"/>
      <c r="IO641" s="4"/>
      <c r="IP641" s="6"/>
      <c r="IQ641" s="5"/>
      <c r="IR641" s="5"/>
      <c r="IS641" s="4"/>
      <c r="IT641" s="6"/>
      <c r="IU641" s="4"/>
      <c r="IV641" s="6"/>
      <c r="IW641" s="5"/>
      <c r="IX641" s="5"/>
      <c r="IY641" s="4"/>
      <c r="IZ641" s="6"/>
      <c r="JA641" s="4"/>
      <c r="JB641" s="6"/>
      <c r="JC641" s="5"/>
      <c r="JD641" s="5"/>
      <c r="JE641" s="4"/>
      <c r="JF641" s="6"/>
      <c r="JG641" s="4"/>
      <c r="JH641" s="6"/>
      <c r="JI641" s="5"/>
      <c r="JJ641" s="5"/>
      <c r="JK641" s="4"/>
      <c r="JL641" s="6"/>
      <c r="JM641" s="4"/>
      <c r="JN641" s="6"/>
      <c r="JO641" s="5"/>
      <c r="JP641" s="5"/>
      <c r="JQ641" s="4"/>
      <c r="JR641" s="6"/>
      <c r="JS641" s="4"/>
      <c r="JT641" s="6"/>
      <c r="JU641" s="5"/>
      <c r="JV641" s="5"/>
      <c r="JW641" s="4"/>
      <c r="JX641" s="6"/>
      <c r="JY641" s="4"/>
      <c r="JZ641" s="6"/>
      <c r="KA641" s="5"/>
      <c r="KB641" s="5"/>
      <c r="KC641" s="4"/>
      <c r="KD641" s="6"/>
      <c r="KE641" s="4"/>
      <c r="KF641" s="6"/>
      <c r="KG641" s="5"/>
      <c r="KH641" s="5"/>
      <c r="KI641" s="4"/>
      <c r="KJ641" s="6"/>
      <c r="KK641" s="4"/>
      <c r="KL641" s="6"/>
      <c r="KM641" s="5"/>
      <c r="KN641" s="5"/>
    </row>
    <row r="642">
      <c r="A642" s="3" t="s">
        <v>85</v>
      </c>
      <c r="B642" s="3" t="s">
        <v>587</v>
      </c>
      <c r="C642" s="3" t="s">
        <v>586</v>
      </c>
      <c r="D642" s="3" t="s">
        <v>649</v>
      </c>
      <c r="E642" s="3" t="s">
        <v>656</v>
      </c>
      <c r="F642" s="3" t="s">
        <v>104</v>
      </c>
      <c r="G642" s="3" t="s">
        <v>104</v>
      </c>
      <c r="H642" s="3" t="s">
        <v>104</v>
      </c>
      <c r="I642" s="3" t="s">
        <v>1361</v>
      </c>
      <c r="J642" s="3" t="s">
        <v>1328</v>
      </c>
      <c r="K642" s="4"/>
      <c r="L642" s="4">
        <f>=ROUNDDOWN({0},0)</f>
      </c>
      <c r="M642" s="4"/>
      <c r="N642" s="5"/>
      <c r="O642" s="4"/>
      <c r="P642" s="4">
        <f>=ROUNDDOWN({0},0)</f>
      </c>
      <c r="Q642" s="4"/>
      <c r="R642" s="5"/>
      <c r="S642" s="4"/>
      <c r="T642" s="6"/>
      <c r="U642" s="4"/>
      <c r="V642" s="6"/>
      <c r="W642" s="5"/>
      <c r="X642" s="5"/>
      <c r="Y642" s="4"/>
      <c r="Z642" s="6"/>
      <c r="AA642" s="4"/>
      <c r="AB642" s="6"/>
      <c r="AC642" s="5"/>
      <c r="AD642" s="5"/>
      <c r="AE642" s="4"/>
      <c r="AF642" s="6"/>
      <c r="AG642" s="4"/>
      <c r="AH642" s="6"/>
      <c r="AI642" s="5"/>
      <c r="AJ642" s="5"/>
      <c r="AK642" s="4"/>
      <c r="AL642" s="6"/>
      <c r="AM642" s="4"/>
      <c r="AN642" s="6"/>
      <c r="AO642" s="5"/>
      <c r="AP642" s="5"/>
      <c r="AQ642" s="4"/>
      <c r="AR642" s="6"/>
      <c r="AS642" s="4"/>
      <c r="AT642" s="6"/>
      <c r="AU642" s="5"/>
      <c r="AV642" s="5"/>
      <c r="AW642" s="4"/>
      <c r="AX642" s="6"/>
      <c r="AY642" s="4"/>
      <c r="AZ642" s="6"/>
      <c r="BA642" s="5"/>
      <c r="BB642" s="5"/>
      <c r="BC642" s="4"/>
      <c r="BD642" s="6"/>
      <c r="BE642" s="4"/>
      <c r="BF642" s="6"/>
      <c r="BG642" s="5"/>
      <c r="BH642" s="5"/>
      <c r="BI642" s="4"/>
      <c r="BJ642" s="6"/>
      <c r="BK642" s="4"/>
      <c r="BL642" s="6"/>
      <c r="BM642" s="5"/>
      <c r="BN642" s="5"/>
      <c r="BO642" s="4"/>
      <c r="BP642" s="6"/>
      <c r="BQ642" s="4"/>
      <c r="BR642" s="6"/>
      <c r="BS642" s="5"/>
      <c r="BT642" s="5"/>
      <c r="BU642" s="4"/>
      <c r="BV642" s="6"/>
      <c r="BW642" s="4"/>
      <c r="BX642" s="6"/>
      <c r="BY642" s="5"/>
      <c r="BZ642" s="5"/>
      <c r="CA642" s="4"/>
      <c r="CB642" s="6"/>
      <c r="CC642" s="4"/>
      <c r="CD642" s="6"/>
      <c r="CE642" s="5"/>
      <c r="CF642" s="5"/>
      <c r="CG642" s="4"/>
      <c r="CH642" s="6"/>
      <c r="CI642" s="4"/>
      <c r="CJ642" s="6"/>
      <c r="CK642" s="5"/>
      <c r="CL642" s="5"/>
      <c r="CM642" s="4"/>
      <c r="CN642" s="6"/>
      <c r="CO642" s="4"/>
      <c r="CP642" s="6"/>
      <c r="CQ642" s="5"/>
      <c r="CR642" s="5"/>
      <c r="CS642" s="4"/>
      <c r="CT642" s="6"/>
      <c r="CU642" s="4"/>
      <c r="CV642" s="6"/>
      <c r="CW642" s="5"/>
      <c r="CX642" s="5"/>
      <c r="CY642" s="4"/>
      <c r="CZ642" s="6"/>
      <c r="DA642" s="4"/>
      <c r="DB642" s="6"/>
      <c r="DC642" s="5"/>
      <c r="DD642" s="5"/>
      <c r="DE642" s="4"/>
      <c r="DF642" s="6"/>
      <c r="DG642" s="4"/>
      <c r="DH642" s="6"/>
      <c r="DI642" s="5"/>
      <c r="DJ642" s="5"/>
      <c r="DK642" s="4"/>
      <c r="DL642" s="6"/>
      <c r="DM642" s="4"/>
      <c r="DN642" s="6"/>
      <c r="DO642" s="5"/>
      <c r="DP642" s="5"/>
      <c r="DQ642" s="4"/>
      <c r="DR642" s="6"/>
      <c r="DS642" s="4"/>
      <c r="DT642" s="6"/>
      <c r="DU642" s="5"/>
      <c r="DV642" s="5"/>
      <c r="DW642" s="4"/>
      <c r="DX642" s="6"/>
      <c r="DY642" s="4"/>
      <c r="DZ642" s="6"/>
      <c r="EA642" s="5"/>
      <c r="EB642" s="5"/>
      <c r="EC642" s="4"/>
      <c r="ED642" s="6"/>
      <c r="EE642" s="4"/>
      <c r="EF642" s="6"/>
      <c r="EG642" s="5"/>
      <c r="EH642" s="5"/>
      <c r="EI642" s="4"/>
      <c r="EJ642" s="6"/>
      <c r="EK642" s="4"/>
      <c r="EL642" s="6"/>
      <c r="EM642" s="5"/>
      <c r="EN642" s="5"/>
      <c r="EO642" s="4"/>
      <c r="EP642" s="6"/>
      <c r="EQ642" s="4"/>
      <c r="ER642" s="6"/>
      <c r="ES642" s="5"/>
      <c r="ET642" s="5"/>
      <c r="EU642" s="4"/>
      <c r="EV642" s="6"/>
      <c r="EW642" s="4"/>
      <c r="EX642" s="6"/>
      <c r="EY642" s="5"/>
      <c r="EZ642" s="5"/>
      <c r="FA642" s="4"/>
      <c r="FB642" s="6"/>
      <c r="FC642" s="4"/>
      <c r="FD642" s="6"/>
      <c r="FE642" s="5"/>
      <c r="FF642" s="5"/>
      <c r="FG642" s="4"/>
      <c r="FH642" s="6"/>
      <c r="FI642" s="4"/>
      <c r="FJ642" s="6"/>
      <c r="FK642" s="5"/>
      <c r="FL642" s="5"/>
      <c r="FM642" s="4"/>
      <c r="FN642" s="6"/>
      <c r="FO642" s="4"/>
      <c r="FP642" s="6"/>
      <c r="FQ642" s="5"/>
      <c r="FR642" s="5"/>
      <c r="FS642" s="4"/>
      <c r="FT642" s="6"/>
      <c r="FU642" s="4"/>
      <c r="FV642" s="6"/>
      <c r="FW642" s="5"/>
      <c r="FX642" s="5"/>
      <c r="FY642" s="4"/>
      <c r="FZ642" s="6"/>
      <c r="GA642" s="4"/>
      <c r="GB642" s="6"/>
      <c r="GC642" s="5"/>
      <c r="GD642" s="5"/>
      <c r="GE642" s="4"/>
      <c r="GF642" s="6"/>
      <c r="GG642" s="4"/>
      <c r="GH642" s="6"/>
      <c r="GI642" s="5"/>
      <c r="GJ642" s="5"/>
      <c r="GK642" s="4"/>
      <c r="GL642" s="6"/>
      <c r="GM642" s="4"/>
      <c r="GN642" s="6"/>
      <c r="GO642" s="5"/>
      <c r="GP642" s="5"/>
      <c r="GQ642" s="4"/>
      <c r="GR642" s="6"/>
      <c r="GS642" s="4"/>
      <c r="GT642" s="6"/>
      <c r="GU642" s="5"/>
      <c r="GV642" s="5"/>
      <c r="GW642" s="4"/>
      <c r="GX642" s="6"/>
      <c r="GY642" s="4"/>
      <c r="GZ642" s="6"/>
      <c r="HA642" s="5"/>
      <c r="HB642" s="5"/>
      <c r="HC642" s="4"/>
      <c r="HD642" s="6"/>
      <c r="HE642" s="4"/>
      <c r="HF642" s="6"/>
      <c r="HG642" s="5"/>
      <c r="HH642" s="5"/>
      <c r="HI642" s="4"/>
      <c r="HJ642" s="6"/>
      <c r="HK642" s="4"/>
      <c r="HL642" s="6"/>
      <c r="HM642" s="5"/>
      <c r="HN642" s="5"/>
      <c r="HO642" s="4"/>
      <c r="HP642" s="6"/>
      <c r="HQ642" s="4"/>
      <c r="HR642" s="6"/>
      <c r="HS642" s="5"/>
      <c r="HT642" s="5"/>
      <c r="HU642" s="4"/>
      <c r="HV642" s="6"/>
      <c r="HW642" s="4"/>
      <c r="HX642" s="6"/>
      <c r="HY642" s="5"/>
      <c r="HZ642" s="5"/>
      <c r="IA642" s="4"/>
      <c r="IB642" s="6"/>
      <c r="IC642" s="4"/>
      <c r="ID642" s="6"/>
      <c r="IE642" s="5"/>
      <c r="IF642" s="5"/>
      <c r="IG642" s="4"/>
      <c r="IH642" s="6"/>
      <c r="II642" s="4"/>
      <c r="IJ642" s="6"/>
      <c r="IK642" s="5"/>
      <c r="IL642" s="5"/>
      <c r="IM642" s="4"/>
      <c r="IN642" s="6"/>
      <c r="IO642" s="4"/>
      <c r="IP642" s="6"/>
      <c r="IQ642" s="5"/>
      <c r="IR642" s="5"/>
      <c r="IS642" s="4"/>
      <c r="IT642" s="6"/>
      <c r="IU642" s="4"/>
      <c r="IV642" s="6"/>
      <c r="IW642" s="5"/>
      <c r="IX642" s="5"/>
      <c r="IY642" s="4"/>
      <c r="IZ642" s="6"/>
      <c r="JA642" s="4"/>
      <c r="JB642" s="6"/>
      <c r="JC642" s="5"/>
      <c r="JD642" s="5"/>
      <c r="JE642" s="4"/>
      <c r="JF642" s="6"/>
      <c r="JG642" s="4"/>
      <c r="JH642" s="6"/>
      <c r="JI642" s="5"/>
      <c r="JJ642" s="5"/>
      <c r="JK642" s="4"/>
      <c r="JL642" s="6"/>
      <c r="JM642" s="4"/>
      <c r="JN642" s="6"/>
      <c r="JO642" s="5"/>
      <c r="JP642" s="5"/>
      <c r="JQ642" s="4"/>
      <c r="JR642" s="6"/>
      <c r="JS642" s="4"/>
      <c r="JT642" s="6"/>
      <c r="JU642" s="5"/>
      <c r="JV642" s="5"/>
      <c r="JW642" s="4"/>
      <c r="JX642" s="6"/>
      <c r="JY642" s="4"/>
      <c r="JZ642" s="6"/>
      <c r="KA642" s="5"/>
      <c r="KB642" s="5"/>
      <c r="KC642" s="4"/>
      <c r="KD642" s="6"/>
      <c r="KE642" s="4"/>
      <c r="KF642" s="6"/>
      <c r="KG642" s="5"/>
      <c r="KH642" s="5"/>
      <c r="KI642" s="4"/>
      <c r="KJ642" s="6"/>
      <c r="KK642" s="4"/>
      <c r="KL642" s="6"/>
      <c r="KM642" s="5"/>
      <c r="KN642" s="5"/>
    </row>
    <row r="643">
      <c r="A643" s="3" t="s">
        <v>85</v>
      </c>
      <c r="B643" s="3" t="s">
        <v>587</v>
      </c>
      <c r="C643" s="3" t="s">
        <v>449</v>
      </c>
      <c r="D643" s="3" t="s">
        <v>439</v>
      </c>
      <c r="E643" s="3" t="s">
        <v>607</v>
      </c>
      <c r="F643" s="3" t="s">
        <v>608</v>
      </c>
      <c r="G643" s="3" t="s">
        <v>609</v>
      </c>
      <c r="H643" s="3" t="s">
        <v>129</v>
      </c>
      <c r="I643" s="3" t="s">
        <v>1320</v>
      </c>
      <c r="J643" s="3" t="s">
        <v>1319</v>
      </c>
      <c r="K643" s="4">
        <v>390</v>
      </c>
      <c r="L643" s="4">
        <f>=ROUNDDOWN(12.3809523809524,0)</f>
      </c>
      <c r="M643" s="4">
        <v>550</v>
      </c>
      <c r="N643" s="5">
        <v>1</v>
      </c>
      <c r="O643" s="4"/>
      <c r="P643" s="4">
        <f>=ROUNDDOWN({0},0)</f>
      </c>
      <c r="Q643" s="4"/>
      <c r="R643" s="5"/>
      <c r="S643" s="4">
        <v>30</v>
      </c>
      <c r="T643" s="6">
        <v>1791.08</v>
      </c>
      <c r="U643" s="4"/>
      <c r="V643" s="6"/>
      <c r="W643" s="5"/>
      <c r="X643" s="5"/>
      <c r="Y643" s="4">
        <v>9</v>
      </c>
      <c r="Z643" s="6">
        <v>533.67</v>
      </c>
      <c r="AA643" s="4"/>
      <c r="AB643" s="6"/>
      <c r="AC643" s="5"/>
      <c r="AD643" s="5"/>
      <c r="AE643" s="4">
        <v>3</v>
      </c>
      <c r="AF643" s="6">
        <v>188.79</v>
      </c>
      <c r="AG643" s="4"/>
      <c r="AH643" s="6"/>
      <c r="AI643" s="5"/>
      <c r="AJ643" s="5"/>
      <c r="AK643" s="4">
        <v>2</v>
      </c>
      <c r="AL643" s="6">
        <v>131.68</v>
      </c>
      <c r="AM643" s="4"/>
      <c r="AN643" s="6"/>
      <c r="AO643" s="5"/>
      <c r="AP643" s="5"/>
      <c r="AQ643" s="4">
        <v>2</v>
      </c>
      <c r="AR643" s="6">
        <v>125.7</v>
      </c>
      <c r="AS643" s="4"/>
      <c r="AT643" s="6"/>
      <c r="AU643" s="5"/>
      <c r="AV643" s="5"/>
      <c r="AW643" s="4">
        <v>8</v>
      </c>
      <c r="AX643" s="6">
        <v>481.27</v>
      </c>
      <c r="AY643" s="4"/>
      <c r="AZ643" s="6"/>
      <c r="BA643" s="5"/>
      <c r="BB643" s="5"/>
      <c r="BC643" s="4"/>
      <c r="BD643" s="6"/>
      <c r="BE643" s="4"/>
      <c r="BF643" s="6"/>
      <c r="BG643" s="5"/>
      <c r="BH643" s="5"/>
      <c r="BI643" s="4"/>
      <c r="BJ643" s="6"/>
      <c r="BK643" s="4"/>
      <c r="BL643" s="6"/>
      <c r="BM643" s="5"/>
      <c r="BN643" s="5"/>
      <c r="BO643" s="4">
        <v>1</v>
      </c>
      <c r="BP643" s="6">
        <v>67.98</v>
      </c>
      <c r="BQ643" s="4"/>
      <c r="BR643" s="6"/>
      <c r="BS643" s="5"/>
      <c r="BT643" s="5"/>
      <c r="BU643" s="4"/>
      <c r="BV643" s="6"/>
      <c r="BW643" s="4"/>
      <c r="BX643" s="6"/>
      <c r="BY643" s="5"/>
      <c r="BZ643" s="5"/>
      <c r="CA643" s="4"/>
      <c r="CB643" s="6"/>
      <c r="CC643" s="4"/>
      <c r="CD643" s="6"/>
      <c r="CE643" s="5"/>
      <c r="CF643" s="5"/>
      <c r="CG643" s="4">
        <v>4</v>
      </c>
      <c r="CH643" s="6">
        <v>212.46</v>
      </c>
      <c r="CI643" s="4"/>
      <c r="CJ643" s="6"/>
      <c r="CK643" s="5"/>
      <c r="CL643" s="5"/>
      <c r="CM643" s="4"/>
      <c r="CN643" s="6"/>
      <c r="CO643" s="4"/>
      <c r="CP643" s="6"/>
      <c r="CQ643" s="5"/>
      <c r="CR643" s="5"/>
      <c r="CS643" s="4"/>
      <c r="CT643" s="6"/>
      <c r="CU643" s="4"/>
      <c r="CV643" s="6"/>
      <c r="CW643" s="5"/>
      <c r="CX643" s="5"/>
      <c r="CY643" s="4">
        <v>1</v>
      </c>
      <c r="CZ643" s="6">
        <v>49.53</v>
      </c>
      <c r="DA643" s="4"/>
      <c r="DB643" s="6"/>
      <c r="DC643" s="5"/>
      <c r="DD643" s="5"/>
      <c r="DE643" s="4"/>
      <c r="DF643" s="6"/>
      <c r="DG643" s="4"/>
      <c r="DH643" s="6"/>
      <c r="DI643" s="5"/>
      <c r="DJ643" s="5"/>
      <c r="DK643" s="4"/>
      <c r="DL643" s="6"/>
      <c r="DM643" s="4"/>
      <c r="DN643" s="6"/>
      <c r="DO643" s="5"/>
      <c r="DP643" s="5"/>
      <c r="DQ643" s="4"/>
      <c r="DR643" s="6"/>
      <c r="DS643" s="4"/>
      <c r="DT643" s="6"/>
      <c r="DU643" s="5"/>
      <c r="DV643" s="5"/>
      <c r="DW643" s="4"/>
      <c r="DX643" s="6"/>
      <c r="DY643" s="4"/>
      <c r="DZ643" s="6"/>
      <c r="EA643" s="5"/>
      <c r="EB643" s="5"/>
      <c r="EC643" s="4"/>
      <c r="ED643" s="6"/>
      <c r="EE643" s="4"/>
      <c r="EF643" s="6"/>
      <c r="EG643" s="5"/>
      <c r="EH643" s="5"/>
      <c r="EI643" s="4"/>
      <c r="EJ643" s="6"/>
      <c r="EK643" s="4"/>
      <c r="EL643" s="6"/>
      <c r="EM643" s="5"/>
      <c r="EN643" s="5"/>
      <c r="EO643" s="4"/>
      <c r="EP643" s="6"/>
      <c r="EQ643" s="4"/>
      <c r="ER643" s="6"/>
      <c r="ES643" s="5"/>
      <c r="ET643" s="5"/>
      <c r="EU643" s="4"/>
      <c r="EV643" s="6"/>
      <c r="EW643" s="4"/>
      <c r="EX643" s="6"/>
      <c r="EY643" s="5"/>
      <c r="EZ643" s="5"/>
      <c r="FA643" s="4"/>
      <c r="FB643" s="6"/>
      <c r="FC643" s="4"/>
      <c r="FD643" s="6"/>
      <c r="FE643" s="5"/>
      <c r="FF643" s="5"/>
      <c r="FG643" s="4"/>
      <c r="FH643" s="6"/>
      <c r="FI643" s="4"/>
      <c r="FJ643" s="6"/>
      <c r="FK643" s="5"/>
      <c r="FL643" s="5"/>
      <c r="FM643" s="4"/>
      <c r="FN643" s="6"/>
      <c r="FO643" s="4"/>
      <c r="FP643" s="6"/>
      <c r="FQ643" s="5"/>
      <c r="FR643" s="5"/>
      <c r="FS643" s="4"/>
      <c r="FT643" s="6"/>
      <c r="FU643" s="4"/>
      <c r="FV643" s="6"/>
      <c r="FW643" s="5"/>
      <c r="FX643" s="5"/>
      <c r="FY643" s="4"/>
      <c r="FZ643" s="6"/>
      <c r="GA643" s="4"/>
      <c r="GB643" s="6"/>
      <c r="GC643" s="5"/>
      <c r="GD643" s="5"/>
      <c r="GE643" s="4"/>
      <c r="GF643" s="6"/>
      <c r="GG643" s="4"/>
      <c r="GH643" s="6"/>
      <c r="GI643" s="5"/>
      <c r="GJ643" s="5"/>
      <c r="GK643" s="4"/>
      <c r="GL643" s="6"/>
      <c r="GM643" s="4"/>
      <c r="GN643" s="6"/>
      <c r="GO643" s="5"/>
      <c r="GP643" s="5"/>
      <c r="GQ643" s="4"/>
      <c r="GR643" s="6"/>
      <c r="GS643" s="4"/>
      <c r="GT643" s="6"/>
      <c r="GU643" s="5"/>
      <c r="GV643" s="5"/>
      <c r="GW643" s="4"/>
      <c r="GX643" s="6"/>
      <c r="GY643" s="4"/>
      <c r="GZ643" s="6"/>
      <c r="HA643" s="5"/>
      <c r="HB643" s="5"/>
      <c r="HC643" s="4"/>
      <c r="HD643" s="6"/>
      <c r="HE643" s="4"/>
      <c r="HF643" s="6"/>
      <c r="HG643" s="5"/>
      <c r="HH643" s="5"/>
      <c r="HI643" s="4"/>
      <c r="HJ643" s="6"/>
      <c r="HK643" s="4"/>
      <c r="HL643" s="6"/>
      <c r="HM643" s="5"/>
      <c r="HN643" s="5"/>
      <c r="HO643" s="4"/>
      <c r="HP643" s="6"/>
      <c r="HQ643" s="4"/>
      <c r="HR643" s="6"/>
      <c r="HS643" s="5"/>
      <c r="HT643" s="5"/>
      <c r="HU643" s="4"/>
      <c r="HV643" s="6"/>
      <c r="HW643" s="4"/>
      <c r="HX643" s="6"/>
      <c r="HY643" s="5"/>
      <c r="HZ643" s="5"/>
      <c r="IA643" s="4"/>
      <c r="IB643" s="6"/>
      <c r="IC643" s="4"/>
      <c r="ID643" s="6"/>
      <c r="IE643" s="5"/>
      <c r="IF643" s="5"/>
      <c r="IG643" s="4"/>
      <c r="IH643" s="6"/>
      <c r="II643" s="4"/>
      <c r="IJ643" s="6"/>
      <c r="IK643" s="5"/>
      <c r="IL643" s="5"/>
      <c r="IM643" s="4"/>
      <c r="IN643" s="6"/>
      <c r="IO643" s="4"/>
      <c r="IP643" s="6"/>
      <c r="IQ643" s="5"/>
      <c r="IR643" s="5"/>
      <c r="IS643" s="4"/>
      <c r="IT643" s="6"/>
      <c r="IU643" s="4"/>
      <c r="IV643" s="6"/>
      <c r="IW643" s="5"/>
      <c r="IX643" s="5"/>
      <c r="IY643" s="4"/>
      <c r="IZ643" s="6"/>
      <c r="JA643" s="4"/>
      <c r="JB643" s="6"/>
      <c r="JC643" s="5"/>
      <c r="JD643" s="5"/>
      <c r="JE643" s="4"/>
      <c r="JF643" s="6"/>
      <c r="JG643" s="4"/>
      <c r="JH643" s="6"/>
      <c r="JI643" s="5"/>
      <c r="JJ643" s="5"/>
      <c r="JK643" s="4"/>
      <c r="JL643" s="6"/>
      <c r="JM643" s="4"/>
      <c r="JN643" s="6"/>
      <c r="JO643" s="5"/>
      <c r="JP643" s="5"/>
      <c r="JQ643" s="4"/>
      <c r="JR643" s="6"/>
      <c r="JS643" s="4"/>
      <c r="JT643" s="6"/>
      <c r="JU643" s="5"/>
      <c r="JV643" s="5"/>
      <c r="JW643" s="4"/>
      <c r="JX643" s="6"/>
      <c r="JY643" s="4"/>
      <c r="JZ643" s="6"/>
      <c r="KA643" s="5"/>
      <c r="KB643" s="5"/>
      <c r="KC643" s="4"/>
      <c r="KD643" s="6"/>
      <c r="KE643" s="4"/>
      <c r="KF643" s="6"/>
      <c r="KG643" s="5"/>
      <c r="KH643" s="5"/>
      <c r="KI643" s="4"/>
      <c r="KJ643" s="6"/>
      <c r="KK643" s="4"/>
      <c r="KL643" s="6"/>
      <c r="KM643" s="5"/>
      <c r="KN643" s="5"/>
    </row>
    <row r="644">
      <c r="A644" s="3" t="s">
        <v>85</v>
      </c>
      <c r="B644" s="3" t="s">
        <v>587</v>
      </c>
      <c r="C644" s="3" t="s">
        <v>449</v>
      </c>
      <c r="D644" s="3" t="s">
        <v>439</v>
      </c>
      <c r="E644" s="3" t="s">
        <v>611</v>
      </c>
      <c r="F644" s="3" t="s">
        <v>612</v>
      </c>
      <c r="G644" s="3" t="s">
        <v>613</v>
      </c>
      <c r="H644" s="3" t="s">
        <v>129</v>
      </c>
      <c r="I644" s="3" t="s">
        <v>1322</v>
      </c>
      <c r="J644" s="3" t="s">
        <v>1319</v>
      </c>
      <c r="K644" s="4">
        <v>443</v>
      </c>
      <c r="L644" s="4">
        <f>=ROUNDDOWN(24.207650273224,0)</f>
      </c>
      <c r="M644" s="4">
        <v>330</v>
      </c>
      <c r="N644" s="5">
        <v>1</v>
      </c>
      <c r="O644" s="4"/>
      <c r="P644" s="4">
        <f>=ROUNDDOWN({0},0)</f>
      </c>
      <c r="Q644" s="4"/>
      <c r="R644" s="5"/>
      <c r="S644" s="4">
        <v>15</v>
      </c>
      <c r="T644" s="6">
        <v>916.24</v>
      </c>
      <c r="U644" s="4"/>
      <c r="V644" s="6"/>
      <c r="W644" s="5"/>
      <c r="X644" s="5"/>
      <c r="Y644" s="4">
        <v>3</v>
      </c>
      <c r="Z644" s="6">
        <v>177.24</v>
      </c>
      <c r="AA644" s="4"/>
      <c r="AB644" s="6"/>
      <c r="AC644" s="5"/>
      <c r="AD644" s="5"/>
      <c r="AE644" s="4">
        <v>3</v>
      </c>
      <c r="AF644" s="6">
        <v>161.11</v>
      </c>
      <c r="AG644" s="4"/>
      <c r="AH644" s="6"/>
      <c r="AI644" s="5"/>
      <c r="AJ644" s="5"/>
      <c r="AK644" s="4">
        <v>2</v>
      </c>
      <c r="AL644" s="6">
        <v>125.42</v>
      </c>
      <c r="AM644" s="4"/>
      <c r="AN644" s="6"/>
      <c r="AO644" s="5"/>
      <c r="AP644" s="5"/>
      <c r="AQ644" s="4"/>
      <c r="AR644" s="6"/>
      <c r="AS644" s="4"/>
      <c r="AT644" s="6"/>
      <c r="AU644" s="5"/>
      <c r="AV644" s="5"/>
      <c r="AW644" s="4">
        <v>6</v>
      </c>
      <c r="AX644" s="6">
        <v>396.19</v>
      </c>
      <c r="AY644" s="4"/>
      <c r="AZ644" s="6"/>
      <c r="BA644" s="5"/>
      <c r="BB644" s="5"/>
      <c r="BC644" s="4"/>
      <c r="BD644" s="6"/>
      <c r="BE644" s="4"/>
      <c r="BF644" s="6"/>
      <c r="BG644" s="5"/>
      <c r="BH644" s="5"/>
      <c r="BI644" s="4"/>
      <c r="BJ644" s="6"/>
      <c r="BK644" s="4"/>
      <c r="BL644" s="6"/>
      <c r="BM644" s="5"/>
      <c r="BN644" s="5"/>
      <c r="BO644" s="4"/>
      <c r="BP644" s="6"/>
      <c r="BQ644" s="4"/>
      <c r="BR644" s="6"/>
      <c r="BS644" s="5"/>
      <c r="BT644" s="5"/>
      <c r="BU644" s="4"/>
      <c r="BV644" s="6"/>
      <c r="BW644" s="4"/>
      <c r="BX644" s="6"/>
      <c r="BY644" s="5"/>
      <c r="BZ644" s="5"/>
      <c r="CA644" s="4"/>
      <c r="CB644" s="6"/>
      <c r="CC644" s="4"/>
      <c r="CD644" s="6"/>
      <c r="CE644" s="5"/>
      <c r="CF644" s="5"/>
      <c r="CG644" s="4">
        <v>1</v>
      </c>
      <c r="CH644" s="6">
        <v>56.28</v>
      </c>
      <c r="CI644" s="4"/>
      <c r="CJ644" s="6"/>
      <c r="CK644" s="5"/>
      <c r="CL644" s="5"/>
      <c r="CM644" s="4"/>
      <c r="CN644" s="6"/>
      <c r="CO644" s="4"/>
      <c r="CP644" s="6"/>
      <c r="CQ644" s="5"/>
      <c r="CR644" s="5"/>
      <c r="CS644" s="4"/>
      <c r="CT644" s="6"/>
      <c r="CU644" s="4"/>
      <c r="CV644" s="6"/>
      <c r="CW644" s="5"/>
      <c r="CX644" s="5"/>
      <c r="CY644" s="4"/>
      <c r="CZ644" s="6"/>
      <c r="DA644" s="4"/>
      <c r="DB644" s="6"/>
      <c r="DC644" s="5"/>
      <c r="DD644" s="5"/>
      <c r="DE644" s="4"/>
      <c r="DF644" s="6"/>
      <c r="DG644" s="4"/>
      <c r="DH644" s="6"/>
      <c r="DI644" s="5"/>
      <c r="DJ644" s="5"/>
      <c r="DK644" s="4"/>
      <c r="DL644" s="6"/>
      <c r="DM644" s="4"/>
      <c r="DN644" s="6"/>
      <c r="DO644" s="5"/>
      <c r="DP644" s="5"/>
      <c r="DQ644" s="4"/>
      <c r="DR644" s="6"/>
      <c r="DS644" s="4"/>
      <c r="DT644" s="6"/>
      <c r="DU644" s="5"/>
      <c r="DV644" s="5"/>
      <c r="DW644" s="4"/>
      <c r="DX644" s="6"/>
      <c r="DY644" s="4"/>
      <c r="DZ644" s="6"/>
      <c r="EA644" s="5"/>
      <c r="EB644" s="5"/>
      <c r="EC644" s="4"/>
      <c r="ED644" s="6"/>
      <c r="EE644" s="4"/>
      <c r="EF644" s="6"/>
      <c r="EG644" s="5"/>
      <c r="EH644" s="5"/>
      <c r="EI644" s="4"/>
      <c r="EJ644" s="6"/>
      <c r="EK644" s="4"/>
      <c r="EL644" s="6"/>
      <c r="EM644" s="5"/>
      <c r="EN644" s="5"/>
      <c r="EO644" s="4"/>
      <c r="EP644" s="6"/>
      <c r="EQ644" s="4"/>
      <c r="ER644" s="6"/>
      <c r="ES644" s="5"/>
      <c r="ET644" s="5"/>
      <c r="EU644" s="4"/>
      <c r="EV644" s="6"/>
      <c r="EW644" s="4"/>
      <c r="EX644" s="6"/>
      <c r="EY644" s="5"/>
      <c r="EZ644" s="5"/>
      <c r="FA644" s="4"/>
      <c r="FB644" s="6"/>
      <c r="FC644" s="4"/>
      <c r="FD644" s="6"/>
      <c r="FE644" s="5"/>
      <c r="FF644" s="5"/>
      <c r="FG644" s="4"/>
      <c r="FH644" s="6"/>
      <c r="FI644" s="4"/>
      <c r="FJ644" s="6"/>
      <c r="FK644" s="5"/>
      <c r="FL644" s="5"/>
      <c r="FM644" s="4"/>
      <c r="FN644" s="6"/>
      <c r="FO644" s="4"/>
      <c r="FP644" s="6"/>
      <c r="FQ644" s="5"/>
      <c r="FR644" s="5"/>
      <c r="FS644" s="4"/>
      <c r="FT644" s="6"/>
      <c r="FU644" s="4"/>
      <c r="FV644" s="6"/>
      <c r="FW644" s="5"/>
      <c r="FX644" s="5"/>
      <c r="FY644" s="4"/>
      <c r="FZ644" s="6"/>
      <c r="GA644" s="4"/>
      <c r="GB644" s="6"/>
      <c r="GC644" s="5"/>
      <c r="GD644" s="5"/>
      <c r="GE644" s="4"/>
      <c r="GF644" s="6"/>
      <c r="GG644" s="4"/>
      <c r="GH644" s="6"/>
      <c r="GI644" s="5"/>
      <c r="GJ644" s="5"/>
      <c r="GK644" s="4"/>
      <c r="GL644" s="6"/>
      <c r="GM644" s="4"/>
      <c r="GN644" s="6"/>
      <c r="GO644" s="5"/>
      <c r="GP644" s="5"/>
      <c r="GQ644" s="4"/>
      <c r="GR644" s="6"/>
      <c r="GS644" s="4"/>
      <c r="GT644" s="6"/>
      <c r="GU644" s="5"/>
      <c r="GV644" s="5"/>
      <c r="GW644" s="4"/>
      <c r="GX644" s="6"/>
      <c r="GY644" s="4"/>
      <c r="GZ644" s="6"/>
      <c r="HA644" s="5"/>
      <c r="HB644" s="5"/>
      <c r="HC644" s="4"/>
      <c r="HD644" s="6"/>
      <c r="HE644" s="4"/>
      <c r="HF644" s="6"/>
      <c r="HG644" s="5"/>
      <c r="HH644" s="5"/>
      <c r="HI644" s="4"/>
      <c r="HJ644" s="6"/>
      <c r="HK644" s="4"/>
      <c r="HL644" s="6"/>
      <c r="HM644" s="5"/>
      <c r="HN644" s="5"/>
      <c r="HO644" s="4"/>
      <c r="HP644" s="6"/>
      <c r="HQ644" s="4"/>
      <c r="HR644" s="6"/>
      <c r="HS644" s="5"/>
      <c r="HT644" s="5"/>
      <c r="HU644" s="4"/>
      <c r="HV644" s="6"/>
      <c r="HW644" s="4"/>
      <c r="HX644" s="6"/>
      <c r="HY644" s="5"/>
      <c r="HZ644" s="5"/>
      <c r="IA644" s="4"/>
      <c r="IB644" s="6"/>
      <c r="IC644" s="4"/>
      <c r="ID644" s="6"/>
      <c r="IE644" s="5"/>
      <c r="IF644" s="5"/>
      <c r="IG644" s="4"/>
      <c r="IH644" s="6"/>
      <c r="II644" s="4"/>
      <c r="IJ644" s="6"/>
      <c r="IK644" s="5"/>
      <c r="IL644" s="5"/>
      <c r="IM644" s="4"/>
      <c r="IN644" s="6"/>
      <c r="IO644" s="4"/>
      <c r="IP644" s="6"/>
      <c r="IQ644" s="5"/>
      <c r="IR644" s="5"/>
      <c r="IS644" s="4"/>
      <c r="IT644" s="6"/>
      <c r="IU644" s="4"/>
      <c r="IV644" s="6"/>
      <c r="IW644" s="5"/>
      <c r="IX644" s="5"/>
      <c r="IY644" s="4"/>
      <c r="IZ644" s="6"/>
      <c r="JA644" s="4"/>
      <c r="JB644" s="6"/>
      <c r="JC644" s="5"/>
      <c r="JD644" s="5"/>
      <c r="JE644" s="4"/>
      <c r="JF644" s="6"/>
      <c r="JG644" s="4"/>
      <c r="JH644" s="6"/>
      <c r="JI644" s="5"/>
      <c r="JJ644" s="5"/>
      <c r="JK644" s="4"/>
      <c r="JL644" s="6"/>
      <c r="JM644" s="4"/>
      <c r="JN644" s="6"/>
      <c r="JO644" s="5"/>
      <c r="JP644" s="5"/>
      <c r="JQ644" s="4"/>
      <c r="JR644" s="6"/>
      <c r="JS644" s="4"/>
      <c r="JT644" s="6"/>
      <c r="JU644" s="5"/>
      <c r="JV644" s="5"/>
      <c r="JW644" s="4"/>
      <c r="JX644" s="6"/>
      <c r="JY644" s="4"/>
      <c r="JZ644" s="6"/>
      <c r="KA644" s="5"/>
      <c r="KB644" s="5"/>
      <c r="KC644" s="4"/>
      <c r="KD644" s="6"/>
      <c r="KE644" s="4"/>
      <c r="KF644" s="6"/>
      <c r="KG644" s="5"/>
      <c r="KH644" s="5"/>
      <c r="KI644" s="4"/>
      <c r="KJ644" s="6"/>
      <c r="KK644" s="4"/>
      <c r="KL644" s="6"/>
      <c r="KM644" s="5"/>
      <c r="KN644" s="5"/>
    </row>
    <row r="645">
      <c r="A645" s="3" t="s">
        <v>85</v>
      </c>
      <c r="B645" s="3" t="s">
        <v>587</v>
      </c>
      <c r="C645" s="3" t="s">
        <v>449</v>
      </c>
      <c r="D645" s="3" t="s">
        <v>439</v>
      </c>
      <c r="E645" s="3" t="s">
        <v>611</v>
      </c>
      <c r="F645" s="3" t="s">
        <v>612</v>
      </c>
      <c r="G645" s="3" t="s">
        <v>613</v>
      </c>
      <c r="H645" s="3" t="s">
        <v>129</v>
      </c>
      <c r="I645" s="3" t="s">
        <v>1335</v>
      </c>
      <c r="J645" s="3" t="s">
        <v>1319</v>
      </c>
      <c r="K645" s="4">
        <v>1102</v>
      </c>
      <c r="L645" s="4">
        <f>=ROUNDDOWN(40.6642066420664,0)</f>
      </c>
      <c r="M645" s="4"/>
      <c r="N645" s="5">
        <v>1</v>
      </c>
      <c r="O645" s="4"/>
      <c r="P645" s="4">
        <f>=ROUNDDOWN({0},0)</f>
      </c>
      <c r="Q645" s="4"/>
      <c r="R645" s="5"/>
      <c r="S645" s="4">
        <v>13</v>
      </c>
      <c r="T645" s="6">
        <v>795.57</v>
      </c>
      <c r="U645" s="4"/>
      <c r="V645" s="6"/>
      <c r="W645" s="5"/>
      <c r="X645" s="5"/>
      <c r="Y645" s="4">
        <v>6</v>
      </c>
      <c r="Z645" s="6">
        <v>354.78</v>
      </c>
      <c r="AA645" s="4"/>
      <c r="AB645" s="6"/>
      <c r="AC645" s="5"/>
      <c r="AD645" s="5"/>
      <c r="AE645" s="4">
        <v>1</v>
      </c>
      <c r="AF645" s="6">
        <v>59.03</v>
      </c>
      <c r="AG645" s="4"/>
      <c r="AH645" s="6"/>
      <c r="AI645" s="5"/>
      <c r="AJ645" s="5"/>
      <c r="AK645" s="4"/>
      <c r="AL645" s="6"/>
      <c r="AM645" s="4"/>
      <c r="AN645" s="6"/>
      <c r="AO645" s="5"/>
      <c r="AP645" s="5"/>
      <c r="AQ645" s="4"/>
      <c r="AR645" s="6"/>
      <c r="AS645" s="4"/>
      <c r="AT645" s="6"/>
      <c r="AU645" s="5"/>
      <c r="AV645" s="5"/>
      <c r="AW645" s="4">
        <v>3</v>
      </c>
      <c r="AX645" s="6">
        <v>189.02</v>
      </c>
      <c r="AY645" s="4"/>
      <c r="AZ645" s="6"/>
      <c r="BA645" s="5"/>
      <c r="BB645" s="5"/>
      <c r="BC645" s="4"/>
      <c r="BD645" s="6"/>
      <c r="BE645" s="4"/>
      <c r="BF645" s="6"/>
      <c r="BG645" s="5"/>
      <c r="BH645" s="5"/>
      <c r="BI645" s="4">
        <v>2</v>
      </c>
      <c r="BJ645" s="6">
        <v>142.79</v>
      </c>
      <c r="BK645" s="4"/>
      <c r="BL645" s="6"/>
      <c r="BM645" s="5"/>
      <c r="BN645" s="5"/>
      <c r="BO645" s="4"/>
      <c r="BP645" s="6"/>
      <c r="BQ645" s="4"/>
      <c r="BR645" s="6"/>
      <c r="BS645" s="5"/>
      <c r="BT645" s="5"/>
      <c r="BU645" s="4"/>
      <c r="BV645" s="6"/>
      <c r="BW645" s="4"/>
      <c r="BX645" s="6"/>
      <c r="BY645" s="5"/>
      <c r="BZ645" s="5"/>
      <c r="CA645" s="4"/>
      <c r="CB645" s="6"/>
      <c r="CC645" s="4"/>
      <c r="CD645" s="6"/>
      <c r="CE645" s="5"/>
      <c r="CF645" s="5"/>
      <c r="CG645" s="4">
        <v>1</v>
      </c>
      <c r="CH645" s="6">
        <v>49.95</v>
      </c>
      <c r="CI645" s="4"/>
      <c r="CJ645" s="6"/>
      <c r="CK645" s="5"/>
      <c r="CL645" s="5"/>
      <c r="CM645" s="4"/>
      <c r="CN645" s="6"/>
      <c r="CO645" s="4"/>
      <c r="CP645" s="6"/>
      <c r="CQ645" s="5"/>
      <c r="CR645" s="5"/>
      <c r="CS645" s="4"/>
      <c r="CT645" s="6"/>
      <c r="CU645" s="4"/>
      <c r="CV645" s="6"/>
      <c r="CW645" s="5"/>
      <c r="CX645" s="5"/>
      <c r="CY645" s="4"/>
      <c r="CZ645" s="6"/>
      <c r="DA645" s="4"/>
      <c r="DB645" s="6"/>
      <c r="DC645" s="5"/>
      <c r="DD645" s="5"/>
      <c r="DE645" s="4"/>
      <c r="DF645" s="6"/>
      <c r="DG645" s="4"/>
      <c r="DH645" s="6"/>
      <c r="DI645" s="5"/>
      <c r="DJ645" s="5"/>
      <c r="DK645" s="4"/>
      <c r="DL645" s="6"/>
      <c r="DM645" s="4"/>
      <c r="DN645" s="6"/>
      <c r="DO645" s="5"/>
      <c r="DP645" s="5"/>
      <c r="DQ645" s="4"/>
      <c r="DR645" s="6"/>
      <c r="DS645" s="4"/>
      <c r="DT645" s="6"/>
      <c r="DU645" s="5"/>
      <c r="DV645" s="5"/>
      <c r="DW645" s="4"/>
      <c r="DX645" s="6"/>
      <c r="DY645" s="4"/>
      <c r="DZ645" s="6"/>
      <c r="EA645" s="5"/>
      <c r="EB645" s="5"/>
      <c r="EC645" s="4"/>
      <c r="ED645" s="6"/>
      <c r="EE645" s="4"/>
      <c r="EF645" s="6"/>
      <c r="EG645" s="5"/>
      <c r="EH645" s="5"/>
      <c r="EI645" s="4"/>
      <c r="EJ645" s="6"/>
      <c r="EK645" s="4"/>
      <c r="EL645" s="6"/>
      <c r="EM645" s="5"/>
      <c r="EN645" s="5"/>
      <c r="EO645" s="4"/>
      <c r="EP645" s="6"/>
      <c r="EQ645" s="4"/>
      <c r="ER645" s="6"/>
      <c r="ES645" s="5"/>
      <c r="ET645" s="5"/>
      <c r="EU645" s="4"/>
      <c r="EV645" s="6"/>
      <c r="EW645" s="4"/>
      <c r="EX645" s="6"/>
      <c r="EY645" s="5"/>
      <c r="EZ645" s="5"/>
      <c r="FA645" s="4"/>
      <c r="FB645" s="6"/>
      <c r="FC645" s="4"/>
      <c r="FD645" s="6"/>
      <c r="FE645" s="5"/>
      <c r="FF645" s="5"/>
      <c r="FG645" s="4"/>
      <c r="FH645" s="6"/>
      <c r="FI645" s="4"/>
      <c r="FJ645" s="6"/>
      <c r="FK645" s="5"/>
      <c r="FL645" s="5"/>
      <c r="FM645" s="4"/>
      <c r="FN645" s="6"/>
      <c r="FO645" s="4"/>
      <c r="FP645" s="6"/>
      <c r="FQ645" s="5"/>
      <c r="FR645" s="5"/>
      <c r="FS645" s="4"/>
      <c r="FT645" s="6"/>
      <c r="FU645" s="4"/>
      <c r="FV645" s="6"/>
      <c r="FW645" s="5"/>
      <c r="FX645" s="5"/>
      <c r="FY645" s="4"/>
      <c r="FZ645" s="6"/>
      <c r="GA645" s="4"/>
      <c r="GB645" s="6"/>
      <c r="GC645" s="5"/>
      <c r="GD645" s="5"/>
      <c r="GE645" s="4"/>
      <c r="GF645" s="6"/>
      <c r="GG645" s="4"/>
      <c r="GH645" s="6"/>
      <c r="GI645" s="5"/>
      <c r="GJ645" s="5"/>
      <c r="GK645" s="4"/>
      <c r="GL645" s="6"/>
      <c r="GM645" s="4"/>
      <c r="GN645" s="6"/>
      <c r="GO645" s="5"/>
      <c r="GP645" s="5"/>
      <c r="GQ645" s="4"/>
      <c r="GR645" s="6"/>
      <c r="GS645" s="4"/>
      <c r="GT645" s="6"/>
      <c r="GU645" s="5"/>
      <c r="GV645" s="5"/>
      <c r="GW645" s="4"/>
      <c r="GX645" s="6"/>
      <c r="GY645" s="4"/>
      <c r="GZ645" s="6"/>
      <c r="HA645" s="5"/>
      <c r="HB645" s="5"/>
      <c r="HC645" s="4"/>
      <c r="HD645" s="6"/>
      <c r="HE645" s="4"/>
      <c r="HF645" s="6"/>
      <c r="HG645" s="5"/>
      <c r="HH645" s="5"/>
      <c r="HI645" s="4"/>
      <c r="HJ645" s="6"/>
      <c r="HK645" s="4"/>
      <c r="HL645" s="6"/>
      <c r="HM645" s="5"/>
      <c r="HN645" s="5"/>
      <c r="HO645" s="4"/>
      <c r="HP645" s="6"/>
      <c r="HQ645" s="4"/>
      <c r="HR645" s="6"/>
      <c r="HS645" s="5"/>
      <c r="HT645" s="5"/>
      <c r="HU645" s="4"/>
      <c r="HV645" s="6"/>
      <c r="HW645" s="4"/>
      <c r="HX645" s="6"/>
      <c r="HY645" s="5"/>
      <c r="HZ645" s="5"/>
      <c r="IA645" s="4"/>
      <c r="IB645" s="6"/>
      <c r="IC645" s="4"/>
      <c r="ID645" s="6"/>
      <c r="IE645" s="5"/>
      <c r="IF645" s="5"/>
      <c r="IG645" s="4"/>
      <c r="IH645" s="6"/>
      <c r="II645" s="4"/>
      <c r="IJ645" s="6"/>
      <c r="IK645" s="5"/>
      <c r="IL645" s="5"/>
      <c r="IM645" s="4"/>
      <c r="IN645" s="6"/>
      <c r="IO645" s="4"/>
      <c r="IP645" s="6"/>
      <c r="IQ645" s="5"/>
      <c r="IR645" s="5"/>
      <c r="IS645" s="4"/>
      <c r="IT645" s="6"/>
      <c r="IU645" s="4"/>
      <c r="IV645" s="6"/>
      <c r="IW645" s="5"/>
      <c r="IX645" s="5"/>
      <c r="IY645" s="4"/>
      <c r="IZ645" s="6"/>
      <c r="JA645" s="4"/>
      <c r="JB645" s="6"/>
      <c r="JC645" s="5"/>
      <c r="JD645" s="5"/>
      <c r="JE645" s="4"/>
      <c r="JF645" s="6"/>
      <c r="JG645" s="4"/>
      <c r="JH645" s="6"/>
      <c r="JI645" s="5"/>
      <c r="JJ645" s="5"/>
      <c r="JK645" s="4"/>
      <c r="JL645" s="6"/>
      <c r="JM645" s="4"/>
      <c r="JN645" s="6"/>
      <c r="JO645" s="5"/>
      <c r="JP645" s="5"/>
      <c r="JQ645" s="4"/>
      <c r="JR645" s="6"/>
      <c r="JS645" s="4"/>
      <c r="JT645" s="6"/>
      <c r="JU645" s="5"/>
      <c r="JV645" s="5"/>
      <c r="JW645" s="4"/>
      <c r="JX645" s="6"/>
      <c r="JY645" s="4"/>
      <c r="JZ645" s="6"/>
      <c r="KA645" s="5"/>
      <c r="KB645" s="5"/>
      <c r="KC645" s="4"/>
      <c r="KD645" s="6"/>
      <c r="KE645" s="4"/>
      <c r="KF645" s="6"/>
      <c r="KG645" s="5"/>
      <c r="KH645" s="5"/>
      <c r="KI645" s="4"/>
      <c r="KJ645" s="6"/>
      <c r="KK645" s="4"/>
      <c r="KL645" s="6"/>
      <c r="KM645" s="5"/>
      <c r="KN645" s="5"/>
    </row>
    <row r="646">
      <c r="A646" s="3" t="s">
        <v>85</v>
      </c>
      <c r="B646" s="3" t="s">
        <v>587</v>
      </c>
      <c r="C646" s="3" t="s">
        <v>449</v>
      </c>
      <c r="D646" s="3" t="s">
        <v>439</v>
      </c>
      <c r="E646" s="3" t="s">
        <v>657</v>
      </c>
      <c r="F646" s="3" t="s">
        <v>658</v>
      </c>
      <c r="G646" s="3" t="s">
        <v>659</v>
      </c>
      <c r="H646" s="3" t="s">
        <v>104</v>
      </c>
      <c r="I646" s="3" t="s">
        <v>1311</v>
      </c>
      <c r="J646" s="3" t="s">
        <v>1340</v>
      </c>
      <c r="K646" s="4">
        <v>28</v>
      </c>
      <c r="L646" s="4">
        <f>=ROUNDDOWN(16.4705882352941,0)</f>
      </c>
      <c r="M646" s="4"/>
      <c r="N646" s="5"/>
      <c r="O646" s="4"/>
      <c r="P646" s="4">
        <f>=ROUNDDOWN({0},0)</f>
      </c>
      <c r="Q646" s="4"/>
      <c r="R646" s="5"/>
      <c r="S646" s="4"/>
      <c r="T646" s="6"/>
      <c r="U646" s="4"/>
      <c r="V646" s="6"/>
      <c r="W646" s="5"/>
      <c r="X646" s="5"/>
      <c r="Y646" s="4"/>
      <c r="Z646" s="6"/>
      <c r="AA646" s="4"/>
      <c r="AB646" s="6"/>
      <c r="AC646" s="5"/>
      <c r="AD646" s="5"/>
      <c r="AE646" s="4"/>
      <c r="AF646" s="6"/>
      <c r="AG646" s="4"/>
      <c r="AH646" s="6"/>
      <c r="AI646" s="5"/>
      <c r="AJ646" s="5"/>
      <c r="AK646" s="4"/>
      <c r="AL646" s="6"/>
      <c r="AM646" s="4"/>
      <c r="AN646" s="6"/>
      <c r="AO646" s="5"/>
      <c r="AP646" s="5"/>
      <c r="AQ646" s="4"/>
      <c r="AR646" s="6"/>
      <c r="AS646" s="4"/>
      <c r="AT646" s="6"/>
      <c r="AU646" s="5"/>
      <c r="AV646" s="5"/>
      <c r="AW646" s="4"/>
      <c r="AX646" s="6"/>
      <c r="AY646" s="4"/>
      <c r="AZ646" s="6"/>
      <c r="BA646" s="5"/>
      <c r="BB646" s="5"/>
      <c r="BC646" s="4"/>
      <c r="BD646" s="6"/>
      <c r="BE646" s="4"/>
      <c r="BF646" s="6"/>
      <c r="BG646" s="5"/>
      <c r="BH646" s="5"/>
      <c r="BI646" s="4"/>
      <c r="BJ646" s="6"/>
      <c r="BK646" s="4"/>
      <c r="BL646" s="6"/>
      <c r="BM646" s="5"/>
      <c r="BN646" s="5"/>
      <c r="BO646" s="4"/>
      <c r="BP646" s="6"/>
      <c r="BQ646" s="4"/>
      <c r="BR646" s="6"/>
      <c r="BS646" s="5"/>
      <c r="BT646" s="5"/>
      <c r="BU646" s="4"/>
      <c r="BV646" s="6"/>
      <c r="BW646" s="4"/>
      <c r="BX646" s="6"/>
      <c r="BY646" s="5"/>
      <c r="BZ646" s="5"/>
      <c r="CA646" s="4"/>
      <c r="CB646" s="6"/>
      <c r="CC646" s="4"/>
      <c r="CD646" s="6"/>
      <c r="CE646" s="5"/>
      <c r="CF646" s="5"/>
      <c r="CG646" s="4"/>
      <c r="CH646" s="6"/>
      <c r="CI646" s="4"/>
      <c r="CJ646" s="6"/>
      <c r="CK646" s="5"/>
      <c r="CL646" s="5"/>
      <c r="CM646" s="4"/>
      <c r="CN646" s="6"/>
      <c r="CO646" s="4"/>
      <c r="CP646" s="6"/>
      <c r="CQ646" s="5"/>
      <c r="CR646" s="5"/>
      <c r="CS646" s="4"/>
      <c r="CT646" s="6"/>
      <c r="CU646" s="4"/>
      <c r="CV646" s="6"/>
      <c r="CW646" s="5"/>
      <c r="CX646" s="5"/>
      <c r="CY646" s="4"/>
      <c r="CZ646" s="6"/>
      <c r="DA646" s="4"/>
      <c r="DB646" s="6"/>
      <c r="DC646" s="5"/>
      <c r="DD646" s="5"/>
      <c r="DE646" s="4"/>
      <c r="DF646" s="6"/>
      <c r="DG646" s="4"/>
      <c r="DH646" s="6"/>
      <c r="DI646" s="5"/>
      <c r="DJ646" s="5"/>
      <c r="DK646" s="4"/>
      <c r="DL646" s="6"/>
      <c r="DM646" s="4"/>
      <c r="DN646" s="6"/>
      <c r="DO646" s="5"/>
      <c r="DP646" s="5"/>
      <c r="DQ646" s="4"/>
      <c r="DR646" s="6"/>
      <c r="DS646" s="4"/>
      <c r="DT646" s="6"/>
      <c r="DU646" s="5"/>
      <c r="DV646" s="5"/>
      <c r="DW646" s="4"/>
      <c r="DX646" s="6"/>
      <c r="DY646" s="4"/>
      <c r="DZ646" s="6"/>
      <c r="EA646" s="5"/>
      <c r="EB646" s="5"/>
      <c r="EC646" s="4"/>
      <c r="ED646" s="6"/>
      <c r="EE646" s="4"/>
      <c r="EF646" s="6"/>
      <c r="EG646" s="5"/>
      <c r="EH646" s="5"/>
      <c r="EI646" s="4"/>
      <c r="EJ646" s="6"/>
      <c r="EK646" s="4"/>
      <c r="EL646" s="6"/>
      <c r="EM646" s="5"/>
      <c r="EN646" s="5"/>
      <c r="EO646" s="4"/>
      <c r="EP646" s="6"/>
      <c r="EQ646" s="4"/>
      <c r="ER646" s="6"/>
      <c r="ES646" s="5"/>
      <c r="ET646" s="5"/>
      <c r="EU646" s="4"/>
      <c r="EV646" s="6"/>
      <c r="EW646" s="4"/>
      <c r="EX646" s="6"/>
      <c r="EY646" s="5"/>
      <c r="EZ646" s="5"/>
      <c r="FA646" s="4"/>
      <c r="FB646" s="6"/>
      <c r="FC646" s="4"/>
      <c r="FD646" s="6"/>
      <c r="FE646" s="5"/>
      <c r="FF646" s="5"/>
      <c r="FG646" s="4"/>
      <c r="FH646" s="6"/>
      <c r="FI646" s="4"/>
      <c r="FJ646" s="6"/>
      <c r="FK646" s="5"/>
      <c r="FL646" s="5"/>
      <c r="FM646" s="4"/>
      <c r="FN646" s="6"/>
      <c r="FO646" s="4"/>
      <c r="FP646" s="6"/>
      <c r="FQ646" s="5"/>
      <c r="FR646" s="5"/>
      <c r="FS646" s="4"/>
      <c r="FT646" s="6"/>
      <c r="FU646" s="4"/>
      <c r="FV646" s="6"/>
      <c r="FW646" s="5"/>
      <c r="FX646" s="5"/>
      <c r="FY646" s="4"/>
      <c r="FZ646" s="6"/>
      <c r="GA646" s="4"/>
      <c r="GB646" s="6"/>
      <c r="GC646" s="5"/>
      <c r="GD646" s="5"/>
      <c r="GE646" s="4"/>
      <c r="GF646" s="6"/>
      <c r="GG646" s="4"/>
      <c r="GH646" s="6"/>
      <c r="GI646" s="5"/>
      <c r="GJ646" s="5"/>
      <c r="GK646" s="4"/>
      <c r="GL646" s="6"/>
      <c r="GM646" s="4"/>
      <c r="GN646" s="6"/>
      <c r="GO646" s="5"/>
      <c r="GP646" s="5"/>
      <c r="GQ646" s="4"/>
      <c r="GR646" s="6"/>
      <c r="GS646" s="4"/>
      <c r="GT646" s="6"/>
      <c r="GU646" s="5"/>
      <c r="GV646" s="5"/>
      <c r="GW646" s="4"/>
      <c r="GX646" s="6"/>
      <c r="GY646" s="4"/>
      <c r="GZ646" s="6"/>
      <c r="HA646" s="5"/>
      <c r="HB646" s="5"/>
      <c r="HC646" s="4"/>
      <c r="HD646" s="6"/>
      <c r="HE646" s="4"/>
      <c r="HF646" s="6"/>
      <c r="HG646" s="5"/>
      <c r="HH646" s="5"/>
      <c r="HI646" s="4"/>
      <c r="HJ646" s="6"/>
      <c r="HK646" s="4"/>
      <c r="HL646" s="6"/>
      <c r="HM646" s="5"/>
      <c r="HN646" s="5"/>
      <c r="HO646" s="4"/>
      <c r="HP646" s="6"/>
      <c r="HQ646" s="4"/>
      <c r="HR646" s="6"/>
      <c r="HS646" s="5"/>
      <c r="HT646" s="5"/>
      <c r="HU646" s="4"/>
      <c r="HV646" s="6"/>
      <c r="HW646" s="4"/>
      <c r="HX646" s="6"/>
      <c r="HY646" s="5"/>
      <c r="HZ646" s="5"/>
      <c r="IA646" s="4"/>
      <c r="IB646" s="6"/>
      <c r="IC646" s="4"/>
      <c r="ID646" s="6"/>
      <c r="IE646" s="5"/>
      <c r="IF646" s="5"/>
      <c r="IG646" s="4"/>
      <c r="IH646" s="6"/>
      <c r="II646" s="4"/>
      <c r="IJ646" s="6"/>
      <c r="IK646" s="5"/>
      <c r="IL646" s="5"/>
      <c r="IM646" s="4"/>
      <c r="IN646" s="6"/>
      <c r="IO646" s="4"/>
      <c r="IP646" s="6"/>
      <c r="IQ646" s="5"/>
      <c r="IR646" s="5"/>
      <c r="IS646" s="4"/>
      <c r="IT646" s="6"/>
      <c r="IU646" s="4"/>
      <c r="IV646" s="6"/>
      <c r="IW646" s="5"/>
      <c r="IX646" s="5"/>
      <c r="IY646" s="4"/>
      <c r="IZ646" s="6"/>
      <c r="JA646" s="4"/>
      <c r="JB646" s="6"/>
      <c r="JC646" s="5"/>
      <c r="JD646" s="5"/>
      <c r="JE646" s="4"/>
      <c r="JF646" s="6"/>
      <c r="JG646" s="4"/>
      <c r="JH646" s="6"/>
      <c r="JI646" s="5"/>
      <c r="JJ646" s="5"/>
      <c r="JK646" s="4"/>
      <c r="JL646" s="6"/>
      <c r="JM646" s="4"/>
      <c r="JN646" s="6"/>
      <c r="JO646" s="5"/>
      <c r="JP646" s="5"/>
      <c r="JQ646" s="4"/>
      <c r="JR646" s="6"/>
      <c r="JS646" s="4"/>
      <c r="JT646" s="6"/>
      <c r="JU646" s="5"/>
      <c r="JV646" s="5"/>
      <c r="JW646" s="4"/>
      <c r="JX646" s="6"/>
      <c r="JY646" s="4"/>
      <c r="JZ646" s="6"/>
      <c r="KA646" s="5"/>
      <c r="KB646" s="5"/>
      <c r="KC646" s="4"/>
      <c r="KD646" s="6"/>
      <c r="KE646" s="4"/>
      <c r="KF646" s="6"/>
      <c r="KG646" s="5"/>
      <c r="KH646" s="5"/>
      <c r="KI646" s="4"/>
      <c r="KJ646" s="6"/>
      <c r="KK646" s="4"/>
      <c r="KL646" s="6"/>
      <c r="KM646" s="5"/>
      <c r="KN646" s="5"/>
    </row>
    <row r="647">
      <c r="A647" s="3" t="s">
        <v>85</v>
      </c>
      <c r="B647" s="3" t="s">
        <v>587</v>
      </c>
      <c r="C647" s="3" t="s">
        <v>538</v>
      </c>
      <c r="D647" s="3" t="s">
        <v>539</v>
      </c>
      <c r="E647" s="3" t="s">
        <v>607</v>
      </c>
      <c r="F647" s="3" t="s">
        <v>608</v>
      </c>
      <c r="G647" s="3" t="s">
        <v>609</v>
      </c>
      <c r="H647" s="3" t="s">
        <v>104</v>
      </c>
      <c r="I647" s="3" t="s">
        <v>1320</v>
      </c>
      <c r="J647" s="3" t="s">
        <v>1319</v>
      </c>
      <c r="K647" s="4">
        <v>156</v>
      </c>
      <c r="L647" s="4">
        <f>=ROUNDDOWN(7.09090909090909,0)</f>
      </c>
      <c r="M647" s="4">
        <v>500</v>
      </c>
      <c r="N647" s="5">
        <v>1</v>
      </c>
      <c r="O647" s="4"/>
      <c r="P647" s="4">
        <f>=ROUNDDOWN({0},0)</f>
      </c>
      <c r="Q647" s="4"/>
      <c r="R647" s="5"/>
      <c r="S647" s="4">
        <v>14</v>
      </c>
      <c r="T647" s="6">
        <v>195.86</v>
      </c>
      <c r="U647" s="4"/>
      <c r="V647" s="6"/>
      <c r="W647" s="5"/>
      <c r="X647" s="5"/>
      <c r="Y647" s="4">
        <v>4</v>
      </c>
      <c r="Z647" s="6">
        <v>52.76</v>
      </c>
      <c r="AA647" s="4"/>
      <c r="AB647" s="6"/>
      <c r="AC647" s="5"/>
      <c r="AD647" s="5"/>
      <c r="AE647" s="4"/>
      <c r="AF647" s="6"/>
      <c r="AG647" s="4"/>
      <c r="AH647" s="6"/>
      <c r="AI647" s="5"/>
      <c r="AJ647" s="5"/>
      <c r="AK647" s="4">
        <v>5</v>
      </c>
      <c r="AL647" s="6">
        <v>69.9</v>
      </c>
      <c r="AM647" s="4"/>
      <c r="AN647" s="6"/>
      <c r="AO647" s="5"/>
      <c r="AP647" s="5"/>
      <c r="AQ647" s="4">
        <v>1</v>
      </c>
      <c r="AR647" s="6">
        <v>15</v>
      </c>
      <c r="AS647" s="4"/>
      <c r="AT647" s="6"/>
      <c r="AU647" s="5"/>
      <c r="AV647" s="5"/>
      <c r="AW647" s="4">
        <v>4</v>
      </c>
      <c r="AX647" s="6">
        <v>58.2</v>
      </c>
      <c r="AY647" s="4"/>
      <c r="AZ647" s="6"/>
      <c r="BA647" s="5"/>
      <c r="BB647" s="5"/>
      <c r="BC647" s="4"/>
      <c r="BD647" s="6"/>
      <c r="BE647" s="4"/>
      <c r="BF647" s="6"/>
      <c r="BG647" s="5"/>
      <c r="BH647" s="5"/>
      <c r="BI647" s="4"/>
      <c r="BJ647" s="6"/>
      <c r="BK647" s="4"/>
      <c r="BL647" s="6"/>
      <c r="BM647" s="5"/>
      <c r="BN647" s="5"/>
      <c r="BO647" s="4"/>
      <c r="BP647" s="6"/>
      <c r="BQ647" s="4"/>
      <c r="BR647" s="6"/>
      <c r="BS647" s="5"/>
      <c r="BT647" s="5"/>
      <c r="BU647" s="4"/>
      <c r="BV647" s="6"/>
      <c r="BW647" s="4"/>
      <c r="BX647" s="6"/>
      <c r="BY647" s="5"/>
      <c r="BZ647" s="5"/>
      <c r="CA647" s="4"/>
      <c r="CB647" s="6"/>
      <c r="CC647" s="4"/>
      <c r="CD647" s="6"/>
      <c r="CE647" s="5"/>
      <c r="CF647" s="5"/>
      <c r="CG647" s="4"/>
      <c r="CH647" s="6"/>
      <c r="CI647" s="4"/>
      <c r="CJ647" s="6"/>
      <c r="CK647" s="5"/>
      <c r="CL647" s="5"/>
      <c r="CM647" s="4"/>
      <c r="CN647" s="6"/>
      <c r="CO647" s="4"/>
      <c r="CP647" s="6"/>
      <c r="CQ647" s="5"/>
      <c r="CR647" s="5"/>
      <c r="CS647" s="4"/>
      <c r="CT647" s="6"/>
      <c r="CU647" s="4"/>
      <c r="CV647" s="6"/>
      <c r="CW647" s="5"/>
      <c r="CX647" s="5"/>
      <c r="CY647" s="4"/>
      <c r="CZ647" s="6"/>
      <c r="DA647" s="4"/>
      <c r="DB647" s="6"/>
      <c r="DC647" s="5"/>
      <c r="DD647" s="5"/>
      <c r="DE647" s="4"/>
      <c r="DF647" s="6"/>
      <c r="DG647" s="4"/>
      <c r="DH647" s="6"/>
      <c r="DI647" s="5"/>
      <c r="DJ647" s="5"/>
      <c r="DK647" s="4"/>
      <c r="DL647" s="6"/>
      <c r="DM647" s="4"/>
      <c r="DN647" s="6"/>
      <c r="DO647" s="5"/>
      <c r="DP647" s="5"/>
      <c r="DQ647" s="4"/>
      <c r="DR647" s="6"/>
      <c r="DS647" s="4"/>
      <c r="DT647" s="6"/>
      <c r="DU647" s="5"/>
      <c r="DV647" s="5"/>
      <c r="DW647" s="4"/>
      <c r="DX647" s="6"/>
      <c r="DY647" s="4"/>
      <c r="DZ647" s="6"/>
      <c r="EA647" s="5"/>
      <c r="EB647" s="5"/>
      <c r="EC647" s="4"/>
      <c r="ED647" s="6"/>
      <c r="EE647" s="4"/>
      <c r="EF647" s="6"/>
      <c r="EG647" s="5"/>
      <c r="EH647" s="5"/>
      <c r="EI647" s="4"/>
      <c r="EJ647" s="6"/>
      <c r="EK647" s="4"/>
      <c r="EL647" s="6"/>
      <c r="EM647" s="5"/>
      <c r="EN647" s="5"/>
      <c r="EO647" s="4"/>
      <c r="EP647" s="6"/>
      <c r="EQ647" s="4"/>
      <c r="ER647" s="6"/>
      <c r="ES647" s="5"/>
      <c r="ET647" s="5"/>
      <c r="EU647" s="4"/>
      <c r="EV647" s="6"/>
      <c r="EW647" s="4"/>
      <c r="EX647" s="6"/>
      <c r="EY647" s="5"/>
      <c r="EZ647" s="5"/>
      <c r="FA647" s="4"/>
      <c r="FB647" s="6"/>
      <c r="FC647" s="4"/>
      <c r="FD647" s="6"/>
      <c r="FE647" s="5"/>
      <c r="FF647" s="5"/>
      <c r="FG647" s="4"/>
      <c r="FH647" s="6"/>
      <c r="FI647" s="4"/>
      <c r="FJ647" s="6"/>
      <c r="FK647" s="5"/>
      <c r="FL647" s="5"/>
      <c r="FM647" s="4"/>
      <c r="FN647" s="6"/>
      <c r="FO647" s="4"/>
      <c r="FP647" s="6"/>
      <c r="FQ647" s="5"/>
      <c r="FR647" s="5"/>
      <c r="FS647" s="4"/>
      <c r="FT647" s="6"/>
      <c r="FU647" s="4"/>
      <c r="FV647" s="6"/>
      <c r="FW647" s="5"/>
      <c r="FX647" s="5"/>
      <c r="FY647" s="4"/>
      <c r="FZ647" s="6"/>
      <c r="GA647" s="4"/>
      <c r="GB647" s="6"/>
      <c r="GC647" s="5"/>
      <c r="GD647" s="5"/>
      <c r="GE647" s="4"/>
      <c r="GF647" s="6"/>
      <c r="GG647" s="4"/>
      <c r="GH647" s="6"/>
      <c r="GI647" s="5"/>
      <c r="GJ647" s="5"/>
      <c r="GK647" s="4"/>
      <c r="GL647" s="6"/>
      <c r="GM647" s="4"/>
      <c r="GN647" s="6"/>
      <c r="GO647" s="5"/>
      <c r="GP647" s="5"/>
      <c r="GQ647" s="4"/>
      <c r="GR647" s="6"/>
      <c r="GS647" s="4"/>
      <c r="GT647" s="6"/>
      <c r="GU647" s="5"/>
      <c r="GV647" s="5"/>
      <c r="GW647" s="4"/>
      <c r="GX647" s="6"/>
      <c r="GY647" s="4"/>
      <c r="GZ647" s="6"/>
      <c r="HA647" s="5"/>
      <c r="HB647" s="5"/>
      <c r="HC647" s="4"/>
      <c r="HD647" s="6"/>
      <c r="HE647" s="4"/>
      <c r="HF647" s="6"/>
      <c r="HG647" s="5"/>
      <c r="HH647" s="5"/>
      <c r="HI647" s="4"/>
      <c r="HJ647" s="6"/>
      <c r="HK647" s="4"/>
      <c r="HL647" s="6"/>
      <c r="HM647" s="5"/>
      <c r="HN647" s="5"/>
      <c r="HO647" s="4"/>
      <c r="HP647" s="6"/>
      <c r="HQ647" s="4"/>
      <c r="HR647" s="6"/>
      <c r="HS647" s="5"/>
      <c r="HT647" s="5"/>
      <c r="HU647" s="4"/>
      <c r="HV647" s="6"/>
      <c r="HW647" s="4"/>
      <c r="HX647" s="6"/>
      <c r="HY647" s="5"/>
      <c r="HZ647" s="5"/>
      <c r="IA647" s="4"/>
      <c r="IB647" s="6"/>
      <c r="IC647" s="4"/>
      <c r="ID647" s="6"/>
      <c r="IE647" s="5"/>
      <c r="IF647" s="5"/>
      <c r="IG647" s="4"/>
      <c r="IH647" s="6"/>
      <c r="II647" s="4"/>
      <c r="IJ647" s="6"/>
      <c r="IK647" s="5"/>
      <c r="IL647" s="5"/>
      <c r="IM647" s="4"/>
      <c r="IN647" s="6"/>
      <c r="IO647" s="4"/>
      <c r="IP647" s="6"/>
      <c r="IQ647" s="5"/>
      <c r="IR647" s="5"/>
      <c r="IS647" s="4"/>
      <c r="IT647" s="6"/>
      <c r="IU647" s="4"/>
      <c r="IV647" s="6"/>
      <c r="IW647" s="5"/>
      <c r="IX647" s="5"/>
      <c r="IY647" s="4"/>
      <c r="IZ647" s="6"/>
      <c r="JA647" s="4"/>
      <c r="JB647" s="6"/>
      <c r="JC647" s="5"/>
      <c r="JD647" s="5"/>
      <c r="JE647" s="4"/>
      <c r="JF647" s="6"/>
      <c r="JG647" s="4"/>
      <c r="JH647" s="6"/>
      <c r="JI647" s="5"/>
      <c r="JJ647" s="5"/>
      <c r="JK647" s="4"/>
      <c r="JL647" s="6"/>
      <c r="JM647" s="4"/>
      <c r="JN647" s="6"/>
      <c r="JO647" s="5"/>
      <c r="JP647" s="5"/>
      <c r="JQ647" s="4"/>
      <c r="JR647" s="6"/>
      <c r="JS647" s="4"/>
      <c r="JT647" s="6"/>
      <c r="JU647" s="5"/>
      <c r="JV647" s="5"/>
      <c r="JW647" s="4"/>
      <c r="JX647" s="6"/>
      <c r="JY647" s="4"/>
      <c r="JZ647" s="6"/>
      <c r="KA647" s="5"/>
      <c r="KB647" s="5"/>
      <c r="KC647" s="4"/>
      <c r="KD647" s="6"/>
      <c r="KE647" s="4"/>
      <c r="KF647" s="6"/>
      <c r="KG647" s="5"/>
      <c r="KH647" s="5"/>
      <c r="KI647" s="4"/>
      <c r="KJ647" s="6"/>
      <c r="KK647" s="4"/>
      <c r="KL647" s="6"/>
      <c r="KM647" s="5"/>
      <c r="KN647" s="5"/>
    </row>
    <row r="648">
      <c r="A648" s="3" t="s">
        <v>85</v>
      </c>
      <c r="B648" s="3" t="s">
        <v>660</v>
      </c>
      <c r="C648" s="3" t="s">
        <v>87</v>
      </c>
      <c r="D648" s="3" t="s">
        <v>88</v>
      </c>
      <c r="E648" s="3" t="s">
        <v>661</v>
      </c>
      <c r="F648" s="3" t="s">
        <v>661</v>
      </c>
      <c r="G648" s="3" t="s">
        <v>661</v>
      </c>
      <c r="H648" s="3" t="s">
        <v>98</v>
      </c>
      <c r="I648" s="3" t="s">
        <v>1311</v>
      </c>
      <c r="J648" s="3" t="s">
        <v>1309</v>
      </c>
      <c r="K648" s="4">
        <v>891</v>
      </c>
      <c r="L648" s="4">
        <f>=ROUNDDOWN(12.7285714285714,0)</f>
      </c>
      <c r="M648" s="4">
        <v>1280</v>
      </c>
      <c r="N648" s="5">
        <v>1</v>
      </c>
      <c r="O648" s="4"/>
      <c r="P648" s="4">
        <f>=ROUNDDOWN({0},0)</f>
      </c>
      <c r="Q648" s="4"/>
      <c r="R648" s="5"/>
      <c r="S648" s="4">
        <v>96</v>
      </c>
      <c r="T648" s="6">
        <v>18376.35</v>
      </c>
      <c r="U648" s="4"/>
      <c r="V648" s="6"/>
      <c r="W648" s="5"/>
      <c r="X648" s="5"/>
      <c r="Y648" s="4">
        <v>15</v>
      </c>
      <c r="Z648" s="6">
        <v>3013.58</v>
      </c>
      <c r="AA648" s="4"/>
      <c r="AB648" s="6"/>
      <c r="AC648" s="5"/>
      <c r="AD648" s="5"/>
      <c r="AE648" s="4">
        <v>34</v>
      </c>
      <c r="AF648" s="6">
        <v>5522.61</v>
      </c>
      <c r="AG648" s="4"/>
      <c r="AH648" s="6"/>
      <c r="AI648" s="5"/>
      <c r="AJ648" s="5"/>
      <c r="AK648" s="4">
        <v>25</v>
      </c>
      <c r="AL648" s="6">
        <v>5153.14</v>
      </c>
      <c r="AM648" s="4"/>
      <c r="AN648" s="6"/>
      <c r="AO648" s="5"/>
      <c r="AP648" s="5"/>
      <c r="AQ648" s="4">
        <v>4</v>
      </c>
      <c r="AR648" s="6">
        <v>877.8</v>
      </c>
      <c r="AS648" s="4"/>
      <c r="AT648" s="6"/>
      <c r="AU648" s="5"/>
      <c r="AV648" s="5"/>
      <c r="AW648" s="4">
        <v>5</v>
      </c>
      <c r="AX648" s="6">
        <v>1019.83</v>
      </c>
      <c r="AY648" s="4"/>
      <c r="AZ648" s="6"/>
      <c r="BA648" s="5"/>
      <c r="BB648" s="5"/>
      <c r="BC648" s="4"/>
      <c r="BD648" s="6"/>
      <c r="BE648" s="4"/>
      <c r="BF648" s="6"/>
      <c r="BG648" s="5"/>
      <c r="BH648" s="5"/>
      <c r="BI648" s="4">
        <v>10</v>
      </c>
      <c r="BJ648" s="6">
        <v>2127.5</v>
      </c>
      <c r="BK648" s="4"/>
      <c r="BL648" s="6"/>
      <c r="BM648" s="5"/>
      <c r="BN648" s="5"/>
      <c r="BO648" s="4">
        <v>3</v>
      </c>
      <c r="BP648" s="6">
        <v>661.89</v>
      </c>
      <c r="BQ648" s="4"/>
      <c r="BR648" s="6"/>
      <c r="BS648" s="5"/>
      <c r="BT648" s="5"/>
      <c r="BU648" s="4"/>
      <c r="BV648" s="6"/>
      <c r="BW648" s="4"/>
      <c r="BX648" s="6"/>
      <c r="BY648" s="5"/>
      <c r="BZ648" s="5"/>
      <c r="CA648" s="4"/>
      <c r="CB648" s="6"/>
      <c r="CC648" s="4"/>
      <c r="CD648" s="6"/>
      <c r="CE648" s="5"/>
      <c r="CF648" s="5"/>
      <c r="CG648" s="4"/>
      <c r="CH648" s="6"/>
      <c r="CI648" s="4"/>
      <c r="CJ648" s="6"/>
      <c r="CK648" s="5"/>
      <c r="CL648" s="5"/>
      <c r="CM648" s="4"/>
      <c r="CN648" s="6"/>
      <c r="CO648" s="4"/>
      <c r="CP648" s="6"/>
      <c r="CQ648" s="5"/>
      <c r="CR648" s="5"/>
      <c r="CS648" s="4"/>
      <c r="CT648" s="6"/>
      <c r="CU648" s="4"/>
      <c r="CV648" s="6"/>
      <c r="CW648" s="5"/>
      <c r="CX648" s="5"/>
      <c r="CY648" s="4"/>
      <c r="CZ648" s="6"/>
      <c r="DA648" s="4"/>
      <c r="DB648" s="6"/>
      <c r="DC648" s="5"/>
      <c r="DD648" s="5"/>
      <c r="DE648" s="4"/>
      <c r="DF648" s="6"/>
      <c r="DG648" s="4"/>
      <c r="DH648" s="6"/>
      <c r="DI648" s="5"/>
      <c r="DJ648" s="5"/>
      <c r="DK648" s="4"/>
      <c r="DL648" s="6"/>
      <c r="DM648" s="4"/>
      <c r="DN648" s="6"/>
      <c r="DO648" s="5"/>
      <c r="DP648" s="5"/>
      <c r="DQ648" s="4"/>
      <c r="DR648" s="6"/>
      <c r="DS648" s="4"/>
      <c r="DT648" s="6"/>
      <c r="DU648" s="5"/>
      <c r="DV648" s="5"/>
      <c r="DW648" s="4"/>
      <c r="DX648" s="6"/>
      <c r="DY648" s="4"/>
      <c r="DZ648" s="6"/>
      <c r="EA648" s="5"/>
      <c r="EB648" s="5"/>
      <c r="EC648" s="4"/>
      <c r="ED648" s="6"/>
      <c r="EE648" s="4"/>
      <c r="EF648" s="6"/>
      <c r="EG648" s="5"/>
      <c r="EH648" s="5"/>
      <c r="EI648" s="4"/>
      <c r="EJ648" s="6"/>
      <c r="EK648" s="4"/>
      <c r="EL648" s="6"/>
      <c r="EM648" s="5"/>
      <c r="EN648" s="5"/>
      <c r="EO648" s="4"/>
      <c r="EP648" s="6"/>
      <c r="EQ648" s="4"/>
      <c r="ER648" s="6"/>
      <c r="ES648" s="5"/>
      <c r="ET648" s="5"/>
      <c r="EU648" s="4"/>
      <c r="EV648" s="6"/>
      <c r="EW648" s="4"/>
      <c r="EX648" s="6"/>
      <c r="EY648" s="5"/>
      <c r="EZ648" s="5"/>
      <c r="FA648" s="4"/>
      <c r="FB648" s="6"/>
      <c r="FC648" s="4"/>
      <c r="FD648" s="6"/>
      <c r="FE648" s="5"/>
      <c r="FF648" s="5"/>
      <c r="FG648" s="4"/>
      <c r="FH648" s="6"/>
      <c r="FI648" s="4"/>
      <c r="FJ648" s="6"/>
      <c r="FK648" s="5"/>
      <c r="FL648" s="5"/>
      <c r="FM648" s="4"/>
      <c r="FN648" s="6"/>
      <c r="FO648" s="4"/>
      <c r="FP648" s="6"/>
      <c r="FQ648" s="5"/>
      <c r="FR648" s="5"/>
      <c r="FS648" s="4"/>
      <c r="FT648" s="6"/>
      <c r="FU648" s="4"/>
      <c r="FV648" s="6"/>
      <c r="FW648" s="5"/>
      <c r="FX648" s="5"/>
      <c r="FY648" s="4"/>
      <c r="FZ648" s="6"/>
      <c r="GA648" s="4"/>
      <c r="GB648" s="6"/>
      <c r="GC648" s="5"/>
      <c r="GD648" s="5"/>
      <c r="GE648" s="4"/>
      <c r="GF648" s="6"/>
      <c r="GG648" s="4"/>
      <c r="GH648" s="6"/>
      <c r="GI648" s="5"/>
      <c r="GJ648" s="5"/>
      <c r="GK648" s="4"/>
      <c r="GL648" s="6"/>
      <c r="GM648" s="4"/>
      <c r="GN648" s="6"/>
      <c r="GO648" s="5"/>
      <c r="GP648" s="5"/>
      <c r="GQ648" s="4"/>
      <c r="GR648" s="6"/>
      <c r="GS648" s="4"/>
      <c r="GT648" s="6"/>
      <c r="GU648" s="5"/>
      <c r="GV648" s="5"/>
      <c r="GW648" s="4"/>
      <c r="GX648" s="6"/>
      <c r="GY648" s="4"/>
      <c r="GZ648" s="6"/>
      <c r="HA648" s="5"/>
      <c r="HB648" s="5"/>
      <c r="HC648" s="4"/>
      <c r="HD648" s="6"/>
      <c r="HE648" s="4"/>
      <c r="HF648" s="6"/>
      <c r="HG648" s="5"/>
      <c r="HH648" s="5"/>
      <c r="HI648" s="4"/>
      <c r="HJ648" s="6"/>
      <c r="HK648" s="4"/>
      <c r="HL648" s="6"/>
      <c r="HM648" s="5"/>
      <c r="HN648" s="5"/>
      <c r="HO648" s="4"/>
      <c r="HP648" s="6"/>
      <c r="HQ648" s="4"/>
      <c r="HR648" s="6"/>
      <c r="HS648" s="5"/>
      <c r="HT648" s="5"/>
      <c r="HU648" s="4"/>
      <c r="HV648" s="6"/>
      <c r="HW648" s="4"/>
      <c r="HX648" s="6"/>
      <c r="HY648" s="5"/>
      <c r="HZ648" s="5"/>
      <c r="IA648" s="4"/>
      <c r="IB648" s="6"/>
      <c r="IC648" s="4"/>
      <c r="ID648" s="6"/>
      <c r="IE648" s="5"/>
      <c r="IF648" s="5"/>
      <c r="IG648" s="4"/>
      <c r="IH648" s="6"/>
      <c r="II648" s="4"/>
      <c r="IJ648" s="6"/>
      <c r="IK648" s="5"/>
      <c r="IL648" s="5"/>
      <c r="IM648" s="4"/>
      <c r="IN648" s="6"/>
      <c r="IO648" s="4"/>
      <c r="IP648" s="6"/>
      <c r="IQ648" s="5"/>
      <c r="IR648" s="5"/>
      <c r="IS648" s="4"/>
      <c r="IT648" s="6"/>
      <c r="IU648" s="4"/>
      <c r="IV648" s="6"/>
      <c r="IW648" s="5"/>
      <c r="IX648" s="5"/>
      <c r="IY648" s="4"/>
      <c r="IZ648" s="6"/>
      <c r="JA648" s="4"/>
      <c r="JB648" s="6"/>
      <c r="JC648" s="5"/>
      <c r="JD648" s="5"/>
      <c r="JE648" s="4"/>
      <c r="JF648" s="6"/>
      <c r="JG648" s="4"/>
      <c r="JH648" s="6"/>
      <c r="JI648" s="5"/>
      <c r="JJ648" s="5"/>
      <c r="JK648" s="4"/>
      <c r="JL648" s="6"/>
      <c r="JM648" s="4"/>
      <c r="JN648" s="6"/>
      <c r="JO648" s="5"/>
      <c r="JP648" s="5"/>
      <c r="JQ648" s="4"/>
      <c r="JR648" s="6"/>
      <c r="JS648" s="4"/>
      <c r="JT648" s="6"/>
      <c r="JU648" s="5"/>
      <c r="JV648" s="5"/>
      <c r="JW648" s="4"/>
      <c r="JX648" s="6"/>
      <c r="JY648" s="4"/>
      <c r="JZ648" s="6"/>
      <c r="KA648" s="5"/>
      <c r="KB648" s="5"/>
      <c r="KC648" s="4"/>
      <c r="KD648" s="6"/>
      <c r="KE648" s="4"/>
      <c r="KF648" s="6"/>
      <c r="KG648" s="5"/>
      <c r="KH648" s="5"/>
      <c r="KI648" s="4"/>
      <c r="KJ648" s="6"/>
      <c r="KK648" s="4"/>
      <c r="KL648" s="6"/>
      <c r="KM648" s="5"/>
      <c r="KN648" s="5"/>
    </row>
    <row r="649">
      <c r="A649" s="3" t="s">
        <v>85</v>
      </c>
      <c r="B649" s="3" t="s">
        <v>660</v>
      </c>
      <c r="C649" s="3" t="s">
        <v>87</v>
      </c>
      <c r="D649" s="3" t="s">
        <v>88</v>
      </c>
      <c r="E649" s="3" t="s">
        <v>661</v>
      </c>
      <c r="F649" s="3" t="s">
        <v>661</v>
      </c>
      <c r="G649" s="3" t="s">
        <v>661</v>
      </c>
      <c r="H649" s="3" t="s">
        <v>98</v>
      </c>
      <c r="I649" s="3" t="s">
        <v>1325</v>
      </c>
      <c r="J649" s="3" t="s">
        <v>1332</v>
      </c>
      <c r="K649" s="4">
        <v>2634</v>
      </c>
      <c r="L649" s="4">
        <f>=ROUNDDOWN(26.34,0)</f>
      </c>
      <c r="M649" s="4">
        <v>920</v>
      </c>
      <c r="N649" s="5">
        <v>1</v>
      </c>
      <c r="O649" s="4"/>
      <c r="P649" s="4">
        <f>=ROUNDDOWN({0},0)</f>
      </c>
      <c r="Q649" s="4"/>
      <c r="R649" s="5"/>
      <c r="S649" s="4">
        <v>72</v>
      </c>
      <c r="T649" s="6">
        <v>13848.81</v>
      </c>
      <c r="U649" s="4"/>
      <c r="V649" s="6"/>
      <c r="W649" s="5"/>
      <c r="X649" s="5"/>
      <c r="Y649" s="4">
        <v>16</v>
      </c>
      <c r="Z649" s="6">
        <v>3162.78</v>
      </c>
      <c r="AA649" s="4"/>
      <c r="AB649" s="6"/>
      <c r="AC649" s="5"/>
      <c r="AD649" s="5"/>
      <c r="AE649" s="4">
        <v>25</v>
      </c>
      <c r="AF649" s="6">
        <v>4333.79</v>
      </c>
      <c r="AG649" s="4"/>
      <c r="AH649" s="6"/>
      <c r="AI649" s="5"/>
      <c r="AJ649" s="5"/>
      <c r="AK649" s="4">
        <v>20</v>
      </c>
      <c r="AL649" s="6">
        <v>4159.76</v>
      </c>
      <c r="AM649" s="4"/>
      <c r="AN649" s="6"/>
      <c r="AO649" s="5"/>
      <c r="AP649" s="5"/>
      <c r="AQ649" s="4">
        <v>2</v>
      </c>
      <c r="AR649" s="6">
        <v>410.03</v>
      </c>
      <c r="AS649" s="4"/>
      <c r="AT649" s="6"/>
      <c r="AU649" s="5"/>
      <c r="AV649" s="5"/>
      <c r="AW649" s="4">
        <v>2</v>
      </c>
      <c r="AX649" s="6">
        <v>418.96</v>
      </c>
      <c r="AY649" s="4"/>
      <c r="AZ649" s="6"/>
      <c r="BA649" s="5"/>
      <c r="BB649" s="5"/>
      <c r="BC649" s="4">
        <v>1</v>
      </c>
      <c r="BD649" s="6">
        <v>124.99</v>
      </c>
      <c r="BE649" s="4"/>
      <c r="BF649" s="6"/>
      <c r="BG649" s="5"/>
      <c r="BH649" s="5"/>
      <c r="BI649" s="4"/>
      <c r="BJ649" s="6"/>
      <c r="BK649" s="4"/>
      <c r="BL649" s="6"/>
      <c r="BM649" s="5"/>
      <c r="BN649" s="5"/>
      <c r="BO649" s="4">
        <v>4</v>
      </c>
      <c r="BP649" s="6">
        <v>861.64</v>
      </c>
      <c r="BQ649" s="4"/>
      <c r="BR649" s="6"/>
      <c r="BS649" s="5"/>
      <c r="BT649" s="5"/>
      <c r="BU649" s="4">
        <v>1</v>
      </c>
      <c r="BV649" s="6">
        <v>189.75</v>
      </c>
      <c r="BW649" s="4"/>
      <c r="BX649" s="6"/>
      <c r="BY649" s="5"/>
      <c r="BZ649" s="5"/>
      <c r="CA649" s="4"/>
      <c r="CB649" s="6"/>
      <c r="CC649" s="4"/>
      <c r="CD649" s="6"/>
      <c r="CE649" s="5"/>
      <c r="CF649" s="5"/>
      <c r="CG649" s="4">
        <v>1</v>
      </c>
      <c r="CH649" s="6">
        <v>187.11</v>
      </c>
      <c r="CI649" s="4"/>
      <c r="CJ649" s="6"/>
      <c r="CK649" s="5"/>
      <c r="CL649" s="5"/>
      <c r="CM649" s="4"/>
      <c r="CN649" s="6"/>
      <c r="CO649" s="4"/>
      <c r="CP649" s="6"/>
      <c r="CQ649" s="5"/>
      <c r="CR649" s="5"/>
      <c r="CS649" s="4"/>
      <c r="CT649" s="6"/>
      <c r="CU649" s="4"/>
      <c r="CV649" s="6"/>
      <c r="CW649" s="5"/>
      <c r="CX649" s="5"/>
      <c r="CY649" s="4"/>
      <c r="CZ649" s="6"/>
      <c r="DA649" s="4"/>
      <c r="DB649" s="6"/>
      <c r="DC649" s="5"/>
      <c r="DD649" s="5"/>
      <c r="DE649" s="4"/>
      <c r="DF649" s="6"/>
      <c r="DG649" s="4"/>
      <c r="DH649" s="6"/>
      <c r="DI649" s="5"/>
      <c r="DJ649" s="5"/>
      <c r="DK649" s="4"/>
      <c r="DL649" s="6"/>
      <c r="DM649" s="4"/>
      <c r="DN649" s="6"/>
      <c r="DO649" s="5"/>
      <c r="DP649" s="5"/>
      <c r="DQ649" s="4"/>
      <c r="DR649" s="6"/>
      <c r="DS649" s="4"/>
      <c r="DT649" s="6"/>
      <c r="DU649" s="5"/>
      <c r="DV649" s="5"/>
      <c r="DW649" s="4"/>
      <c r="DX649" s="6"/>
      <c r="DY649" s="4"/>
      <c r="DZ649" s="6"/>
      <c r="EA649" s="5"/>
      <c r="EB649" s="5"/>
      <c r="EC649" s="4"/>
      <c r="ED649" s="6"/>
      <c r="EE649" s="4"/>
      <c r="EF649" s="6"/>
      <c r="EG649" s="5"/>
      <c r="EH649" s="5"/>
      <c r="EI649" s="4"/>
      <c r="EJ649" s="6"/>
      <c r="EK649" s="4"/>
      <c r="EL649" s="6"/>
      <c r="EM649" s="5"/>
      <c r="EN649" s="5"/>
      <c r="EO649" s="4"/>
      <c r="EP649" s="6"/>
      <c r="EQ649" s="4"/>
      <c r="ER649" s="6"/>
      <c r="ES649" s="5"/>
      <c r="ET649" s="5"/>
      <c r="EU649" s="4"/>
      <c r="EV649" s="6"/>
      <c r="EW649" s="4"/>
      <c r="EX649" s="6"/>
      <c r="EY649" s="5"/>
      <c r="EZ649" s="5"/>
      <c r="FA649" s="4"/>
      <c r="FB649" s="6"/>
      <c r="FC649" s="4"/>
      <c r="FD649" s="6"/>
      <c r="FE649" s="5"/>
      <c r="FF649" s="5"/>
      <c r="FG649" s="4"/>
      <c r="FH649" s="6"/>
      <c r="FI649" s="4"/>
      <c r="FJ649" s="6"/>
      <c r="FK649" s="5"/>
      <c r="FL649" s="5"/>
      <c r="FM649" s="4"/>
      <c r="FN649" s="6"/>
      <c r="FO649" s="4"/>
      <c r="FP649" s="6"/>
      <c r="FQ649" s="5"/>
      <c r="FR649" s="5"/>
      <c r="FS649" s="4"/>
      <c r="FT649" s="6"/>
      <c r="FU649" s="4"/>
      <c r="FV649" s="6"/>
      <c r="FW649" s="5"/>
      <c r="FX649" s="5"/>
      <c r="FY649" s="4"/>
      <c r="FZ649" s="6"/>
      <c r="GA649" s="4"/>
      <c r="GB649" s="6"/>
      <c r="GC649" s="5"/>
      <c r="GD649" s="5"/>
      <c r="GE649" s="4"/>
      <c r="GF649" s="6"/>
      <c r="GG649" s="4"/>
      <c r="GH649" s="6"/>
      <c r="GI649" s="5"/>
      <c r="GJ649" s="5"/>
      <c r="GK649" s="4"/>
      <c r="GL649" s="6"/>
      <c r="GM649" s="4"/>
      <c r="GN649" s="6"/>
      <c r="GO649" s="5"/>
      <c r="GP649" s="5"/>
      <c r="GQ649" s="4"/>
      <c r="GR649" s="6"/>
      <c r="GS649" s="4"/>
      <c r="GT649" s="6"/>
      <c r="GU649" s="5"/>
      <c r="GV649" s="5"/>
      <c r="GW649" s="4"/>
      <c r="GX649" s="6"/>
      <c r="GY649" s="4"/>
      <c r="GZ649" s="6"/>
      <c r="HA649" s="5"/>
      <c r="HB649" s="5"/>
      <c r="HC649" s="4"/>
      <c r="HD649" s="6"/>
      <c r="HE649" s="4"/>
      <c r="HF649" s="6"/>
      <c r="HG649" s="5"/>
      <c r="HH649" s="5"/>
      <c r="HI649" s="4"/>
      <c r="HJ649" s="6"/>
      <c r="HK649" s="4"/>
      <c r="HL649" s="6"/>
      <c r="HM649" s="5"/>
      <c r="HN649" s="5"/>
      <c r="HO649" s="4"/>
      <c r="HP649" s="6"/>
      <c r="HQ649" s="4"/>
      <c r="HR649" s="6"/>
      <c r="HS649" s="5"/>
      <c r="HT649" s="5"/>
      <c r="HU649" s="4"/>
      <c r="HV649" s="6"/>
      <c r="HW649" s="4"/>
      <c r="HX649" s="6"/>
      <c r="HY649" s="5"/>
      <c r="HZ649" s="5"/>
      <c r="IA649" s="4"/>
      <c r="IB649" s="6"/>
      <c r="IC649" s="4"/>
      <c r="ID649" s="6"/>
      <c r="IE649" s="5"/>
      <c r="IF649" s="5"/>
      <c r="IG649" s="4"/>
      <c r="IH649" s="6"/>
      <c r="II649" s="4"/>
      <c r="IJ649" s="6"/>
      <c r="IK649" s="5"/>
      <c r="IL649" s="5"/>
      <c r="IM649" s="4"/>
      <c r="IN649" s="6"/>
      <c r="IO649" s="4"/>
      <c r="IP649" s="6"/>
      <c r="IQ649" s="5"/>
      <c r="IR649" s="5"/>
      <c r="IS649" s="4"/>
      <c r="IT649" s="6"/>
      <c r="IU649" s="4"/>
      <c r="IV649" s="6"/>
      <c r="IW649" s="5"/>
      <c r="IX649" s="5"/>
      <c r="IY649" s="4"/>
      <c r="IZ649" s="6"/>
      <c r="JA649" s="4"/>
      <c r="JB649" s="6"/>
      <c r="JC649" s="5"/>
      <c r="JD649" s="5"/>
      <c r="JE649" s="4"/>
      <c r="JF649" s="6"/>
      <c r="JG649" s="4"/>
      <c r="JH649" s="6"/>
      <c r="JI649" s="5"/>
      <c r="JJ649" s="5"/>
      <c r="JK649" s="4"/>
      <c r="JL649" s="6"/>
      <c r="JM649" s="4"/>
      <c r="JN649" s="6"/>
      <c r="JO649" s="5"/>
      <c r="JP649" s="5"/>
      <c r="JQ649" s="4"/>
      <c r="JR649" s="6"/>
      <c r="JS649" s="4"/>
      <c r="JT649" s="6"/>
      <c r="JU649" s="5"/>
      <c r="JV649" s="5"/>
      <c r="JW649" s="4"/>
      <c r="JX649" s="6"/>
      <c r="JY649" s="4"/>
      <c r="JZ649" s="6"/>
      <c r="KA649" s="5"/>
      <c r="KB649" s="5"/>
      <c r="KC649" s="4"/>
      <c r="KD649" s="6"/>
      <c r="KE649" s="4"/>
      <c r="KF649" s="6"/>
      <c r="KG649" s="5"/>
      <c r="KH649" s="5"/>
      <c r="KI649" s="4"/>
      <c r="KJ649" s="6"/>
      <c r="KK649" s="4"/>
      <c r="KL649" s="6"/>
      <c r="KM649" s="5"/>
      <c r="KN649" s="5"/>
    </row>
    <row r="650">
      <c r="A650" s="3" t="s">
        <v>85</v>
      </c>
      <c r="B650" s="3" t="s">
        <v>660</v>
      </c>
      <c r="C650" s="3" t="s">
        <v>87</v>
      </c>
      <c r="D650" s="3" t="s">
        <v>88</v>
      </c>
      <c r="E650" s="3" t="s">
        <v>661</v>
      </c>
      <c r="F650" s="3" t="s">
        <v>661</v>
      </c>
      <c r="G650" s="3" t="s">
        <v>661</v>
      </c>
      <c r="H650" s="3" t="s">
        <v>98</v>
      </c>
      <c r="I650" s="3" t="s">
        <v>1350</v>
      </c>
      <c r="J650" s="3" t="s">
        <v>1332</v>
      </c>
      <c r="K650" s="4">
        <v>1668</v>
      </c>
      <c r="L650" s="4">
        <f>=ROUNDDOWN(26.4761904761905,0)</f>
      </c>
      <c r="M650" s="4">
        <v>520</v>
      </c>
      <c r="N650" s="5">
        <v>1</v>
      </c>
      <c r="O650" s="4"/>
      <c r="P650" s="4">
        <f>=ROUNDDOWN({0},0)</f>
      </c>
      <c r="Q650" s="4">
        <v>480</v>
      </c>
      <c r="R650" s="5">
        <v>1</v>
      </c>
      <c r="S650" s="4">
        <v>40</v>
      </c>
      <c r="T650" s="6">
        <v>7892.48</v>
      </c>
      <c r="U650" s="4"/>
      <c r="V650" s="6"/>
      <c r="W650" s="5"/>
      <c r="X650" s="5"/>
      <c r="Y650" s="4">
        <v>12</v>
      </c>
      <c r="Z650" s="6">
        <v>2297.51</v>
      </c>
      <c r="AA650" s="4"/>
      <c r="AB650" s="6"/>
      <c r="AC650" s="5"/>
      <c r="AD650" s="5"/>
      <c r="AE650" s="4">
        <v>3</v>
      </c>
      <c r="AF650" s="6">
        <v>490.95</v>
      </c>
      <c r="AG650" s="4"/>
      <c r="AH650" s="6"/>
      <c r="AI650" s="5"/>
      <c r="AJ650" s="5"/>
      <c r="AK650" s="4">
        <v>12</v>
      </c>
      <c r="AL650" s="6">
        <v>2514.48</v>
      </c>
      <c r="AM650" s="4"/>
      <c r="AN650" s="6"/>
      <c r="AO650" s="5"/>
      <c r="AP650" s="5"/>
      <c r="AQ650" s="4">
        <v>7</v>
      </c>
      <c r="AR650" s="6">
        <v>1420.67</v>
      </c>
      <c r="AS650" s="4"/>
      <c r="AT650" s="6"/>
      <c r="AU650" s="5"/>
      <c r="AV650" s="5"/>
      <c r="AW650" s="4">
        <v>1</v>
      </c>
      <c r="AX650" s="6">
        <v>181.91</v>
      </c>
      <c r="AY650" s="4"/>
      <c r="AZ650" s="6"/>
      <c r="BA650" s="5"/>
      <c r="BB650" s="5"/>
      <c r="BC650" s="4">
        <v>1</v>
      </c>
      <c r="BD650" s="6">
        <v>169.99</v>
      </c>
      <c r="BE650" s="4"/>
      <c r="BF650" s="6"/>
      <c r="BG650" s="5"/>
      <c r="BH650" s="5"/>
      <c r="BI650" s="4">
        <v>1</v>
      </c>
      <c r="BJ650" s="6">
        <v>218.5</v>
      </c>
      <c r="BK650" s="4"/>
      <c r="BL650" s="6"/>
      <c r="BM650" s="5"/>
      <c r="BN650" s="5"/>
      <c r="BO650" s="4">
        <v>3</v>
      </c>
      <c r="BP650" s="6">
        <v>598.47</v>
      </c>
      <c r="BQ650" s="4"/>
      <c r="BR650" s="6"/>
      <c r="BS650" s="5"/>
      <c r="BT650" s="5"/>
      <c r="BU650" s="4"/>
      <c r="BV650" s="6"/>
      <c r="BW650" s="4"/>
      <c r="BX650" s="6"/>
      <c r="BY650" s="5"/>
      <c r="BZ650" s="5"/>
      <c r="CA650" s="4"/>
      <c r="CB650" s="6"/>
      <c r="CC650" s="4"/>
      <c r="CD650" s="6"/>
      <c r="CE650" s="5"/>
      <c r="CF650" s="5"/>
      <c r="CG650" s="4"/>
      <c r="CH650" s="6"/>
      <c r="CI650" s="4"/>
      <c r="CJ650" s="6"/>
      <c r="CK650" s="5"/>
      <c r="CL650" s="5"/>
      <c r="CM650" s="4"/>
      <c r="CN650" s="6"/>
      <c r="CO650" s="4"/>
      <c r="CP650" s="6"/>
      <c r="CQ650" s="5"/>
      <c r="CR650" s="5"/>
      <c r="CS650" s="4"/>
      <c r="CT650" s="6"/>
      <c r="CU650" s="4"/>
      <c r="CV650" s="6"/>
      <c r="CW650" s="5"/>
      <c r="CX650" s="5"/>
      <c r="CY650" s="4"/>
      <c r="CZ650" s="6"/>
      <c r="DA650" s="4"/>
      <c r="DB650" s="6"/>
      <c r="DC650" s="5"/>
      <c r="DD650" s="5"/>
      <c r="DE650" s="4"/>
      <c r="DF650" s="6"/>
      <c r="DG650" s="4"/>
      <c r="DH650" s="6"/>
      <c r="DI650" s="5"/>
      <c r="DJ650" s="5"/>
      <c r="DK650" s="4"/>
      <c r="DL650" s="6"/>
      <c r="DM650" s="4"/>
      <c r="DN650" s="6"/>
      <c r="DO650" s="5"/>
      <c r="DP650" s="5"/>
      <c r="DQ650" s="4"/>
      <c r="DR650" s="6"/>
      <c r="DS650" s="4"/>
      <c r="DT650" s="6"/>
      <c r="DU650" s="5"/>
      <c r="DV650" s="5"/>
      <c r="DW650" s="4"/>
      <c r="DX650" s="6"/>
      <c r="DY650" s="4"/>
      <c r="DZ650" s="6"/>
      <c r="EA650" s="5"/>
      <c r="EB650" s="5"/>
      <c r="EC650" s="4"/>
      <c r="ED650" s="6"/>
      <c r="EE650" s="4"/>
      <c r="EF650" s="6"/>
      <c r="EG650" s="5"/>
      <c r="EH650" s="5"/>
      <c r="EI650" s="4"/>
      <c r="EJ650" s="6"/>
      <c r="EK650" s="4"/>
      <c r="EL650" s="6"/>
      <c r="EM650" s="5"/>
      <c r="EN650" s="5"/>
      <c r="EO650" s="4"/>
      <c r="EP650" s="6"/>
      <c r="EQ650" s="4"/>
      <c r="ER650" s="6"/>
      <c r="ES650" s="5"/>
      <c r="ET650" s="5"/>
      <c r="EU650" s="4"/>
      <c r="EV650" s="6"/>
      <c r="EW650" s="4"/>
      <c r="EX650" s="6"/>
      <c r="EY650" s="5"/>
      <c r="EZ650" s="5"/>
      <c r="FA650" s="4"/>
      <c r="FB650" s="6"/>
      <c r="FC650" s="4"/>
      <c r="FD650" s="6"/>
      <c r="FE650" s="5"/>
      <c r="FF650" s="5"/>
      <c r="FG650" s="4"/>
      <c r="FH650" s="6"/>
      <c r="FI650" s="4"/>
      <c r="FJ650" s="6"/>
      <c r="FK650" s="5"/>
      <c r="FL650" s="5"/>
      <c r="FM650" s="4"/>
      <c r="FN650" s="6"/>
      <c r="FO650" s="4"/>
      <c r="FP650" s="6"/>
      <c r="FQ650" s="5"/>
      <c r="FR650" s="5"/>
      <c r="FS650" s="4"/>
      <c r="FT650" s="6"/>
      <c r="FU650" s="4"/>
      <c r="FV650" s="6"/>
      <c r="FW650" s="5"/>
      <c r="FX650" s="5"/>
      <c r="FY650" s="4"/>
      <c r="FZ650" s="6"/>
      <c r="GA650" s="4"/>
      <c r="GB650" s="6"/>
      <c r="GC650" s="5"/>
      <c r="GD650" s="5"/>
      <c r="GE650" s="4"/>
      <c r="GF650" s="6"/>
      <c r="GG650" s="4"/>
      <c r="GH650" s="6"/>
      <c r="GI650" s="5"/>
      <c r="GJ650" s="5"/>
      <c r="GK650" s="4"/>
      <c r="GL650" s="6"/>
      <c r="GM650" s="4"/>
      <c r="GN650" s="6"/>
      <c r="GO650" s="5"/>
      <c r="GP650" s="5"/>
      <c r="GQ650" s="4"/>
      <c r="GR650" s="6"/>
      <c r="GS650" s="4"/>
      <c r="GT650" s="6"/>
      <c r="GU650" s="5"/>
      <c r="GV650" s="5"/>
      <c r="GW650" s="4"/>
      <c r="GX650" s="6"/>
      <c r="GY650" s="4"/>
      <c r="GZ650" s="6"/>
      <c r="HA650" s="5"/>
      <c r="HB650" s="5"/>
      <c r="HC650" s="4"/>
      <c r="HD650" s="6"/>
      <c r="HE650" s="4"/>
      <c r="HF650" s="6"/>
      <c r="HG650" s="5"/>
      <c r="HH650" s="5"/>
      <c r="HI650" s="4"/>
      <c r="HJ650" s="6"/>
      <c r="HK650" s="4"/>
      <c r="HL650" s="6"/>
      <c r="HM650" s="5"/>
      <c r="HN650" s="5"/>
      <c r="HO650" s="4"/>
      <c r="HP650" s="6"/>
      <c r="HQ650" s="4"/>
      <c r="HR650" s="6"/>
      <c r="HS650" s="5"/>
      <c r="HT650" s="5"/>
      <c r="HU650" s="4"/>
      <c r="HV650" s="6"/>
      <c r="HW650" s="4"/>
      <c r="HX650" s="6"/>
      <c r="HY650" s="5"/>
      <c r="HZ650" s="5"/>
      <c r="IA650" s="4"/>
      <c r="IB650" s="6"/>
      <c r="IC650" s="4"/>
      <c r="ID650" s="6"/>
      <c r="IE650" s="5"/>
      <c r="IF650" s="5"/>
      <c r="IG650" s="4"/>
      <c r="IH650" s="6"/>
      <c r="II650" s="4"/>
      <c r="IJ650" s="6"/>
      <c r="IK650" s="5"/>
      <c r="IL650" s="5"/>
      <c r="IM650" s="4"/>
      <c r="IN650" s="6"/>
      <c r="IO650" s="4"/>
      <c r="IP650" s="6"/>
      <c r="IQ650" s="5"/>
      <c r="IR650" s="5"/>
      <c r="IS650" s="4"/>
      <c r="IT650" s="6"/>
      <c r="IU650" s="4"/>
      <c r="IV650" s="6"/>
      <c r="IW650" s="5"/>
      <c r="IX650" s="5"/>
      <c r="IY650" s="4"/>
      <c r="IZ650" s="6"/>
      <c r="JA650" s="4"/>
      <c r="JB650" s="6"/>
      <c r="JC650" s="5"/>
      <c r="JD650" s="5"/>
      <c r="JE650" s="4"/>
      <c r="JF650" s="6"/>
      <c r="JG650" s="4"/>
      <c r="JH650" s="6"/>
      <c r="JI650" s="5"/>
      <c r="JJ650" s="5"/>
      <c r="JK650" s="4"/>
      <c r="JL650" s="6"/>
      <c r="JM650" s="4"/>
      <c r="JN650" s="6"/>
      <c r="JO650" s="5"/>
      <c r="JP650" s="5"/>
      <c r="JQ650" s="4"/>
      <c r="JR650" s="6"/>
      <c r="JS650" s="4"/>
      <c r="JT650" s="6"/>
      <c r="JU650" s="5"/>
      <c r="JV650" s="5"/>
      <c r="JW650" s="4"/>
      <c r="JX650" s="6"/>
      <c r="JY650" s="4"/>
      <c r="JZ650" s="6"/>
      <c r="KA650" s="5"/>
      <c r="KB650" s="5"/>
      <c r="KC650" s="4"/>
      <c r="KD650" s="6"/>
      <c r="KE650" s="4"/>
      <c r="KF650" s="6"/>
      <c r="KG650" s="5"/>
      <c r="KH650" s="5"/>
      <c r="KI650" s="4"/>
      <c r="KJ650" s="6"/>
      <c r="KK650" s="4"/>
      <c r="KL650" s="6"/>
      <c r="KM650" s="5"/>
      <c r="KN650" s="5"/>
    </row>
    <row r="651">
      <c r="A651" s="3" t="s">
        <v>85</v>
      </c>
      <c r="B651" s="3" t="s">
        <v>660</v>
      </c>
      <c r="C651" s="3" t="s">
        <v>87</v>
      </c>
      <c r="D651" s="3" t="s">
        <v>88</v>
      </c>
      <c r="E651" s="3" t="s">
        <v>661</v>
      </c>
      <c r="F651" s="3" t="s">
        <v>661</v>
      </c>
      <c r="G651" s="3" t="s">
        <v>661</v>
      </c>
      <c r="H651" s="3" t="s">
        <v>98</v>
      </c>
      <c r="I651" s="3" t="s">
        <v>1310</v>
      </c>
      <c r="J651" s="3" t="s">
        <v>1318</v>
      </c>
      <c r="K651" s="4">
        <v>543</v>
      </c>
      <c r="L651" s="4">
        <f>=ROUNDDOWN(63.1395348837209,0)</f>
      </c>
      <c r="M651" s="4"/>
      <c r="N651" s="5"/>
      <c r="O651" s="4"/>
      <c r="P651" s="4">
        <f>=ROUNDDOWN({0},0)</f>
      </c>
      <c r="Q651" s="4"/>
      <c r="R651" s="5"/>
      <c r="S651" s="4">
        <v>11</v>
      </c>
      <c r="T651" s="6">
        <v>2258.23</v>
      </c>
      <c r="U651" s="4"/>
      <c r="V651" s="6"/>
      <c r="W651" s="5"/>
      <c r="X651" s="5"/>
      <c r="Y651" s="4">
        <v>5</v>
      </c>
      <c r="Z651" s="6">
        <v>924.98</v>
      </c>
      <c r="AA651" s="4"/>
      <c r="AB651" s="6"/>
      <c r="AC651" s="5"/>
      <c r="AD651" s="5"/>
      <c r="AE651" s="4"/>
      <c r="AF651" s="6"/>
      <c r="AG651" s="4"/>
      <c r="AH651" s="6"/>
      <c r="AI651" s="5"/>
      <c r="AJ651" s="5"/>
      <c r="AK651" s="4">
        <v>5</v>
      </c>
      <c r="AL651" s="6">
        <v>1102.26</v>
      </c>
      <c r="AM651" s="4"/>
      <c r="AN651" s="6"/>
      <c r="AO651" s="5"/>
      <c r="AP651" s="5"/>
      <c r="AQ651" s="4"/>
      <c r="AR651" s="6"/>
      <c r="AS651" s="4"/>
      <c r="AT651" s="6"/>
      <c r="AU651" s="5"/>
      <c r="AV651" s="5"/>
      <c r="AW651" s="4"/>
      <c r="AX651" s="6"/>
      <c r="AY651" s="4"/>
      <c r="AZ651" s="6"/>
      <c r="BA651" s="5"/>
      <c r="BB651" s="5"/>
      <c r="BC651" s="4"/>
      <c r="BD651" s="6"/>
      <c r="BE651" s="4"/>
      <c r="BF651" s="6"/>
      <c r="BG651" s="5"/>
      <c r="BH651" s="5"/>
      <c r="BI651" s="4"/>
      <c r="BJ651" s="6"/>
      <c r="BK651" s="4"/>
      <c r="BL651" s="6"/>
      <c r="BM651" s="5"/>
      <c r="BN651" s="5"/>
      <c r="BO651" s="4">
        <v>1</v>
      </c>
      <c r="BP651" s="6">
        <v>230.99</v>
      </c>
      <c r="BQ651" s="4"/>
      <c r="BR651" s="6"/>
      <c r="BS651" s="5"/>
      <c r="BT651" s="5"/>
      <c r="BU651" s="4"/>
      <c r="BV651" s="6"/>
      <c r="BW651" s="4"/>
      <c r="BX651" s="6"/>
      <c r="BY651" s="5"/>
      <c r="BZ651" s="5"/>
      <c r="CA651" s="4"/>
      <c r="CB651" s="6"/>
      <c r="CC651" s="4"/>
      <c r="CD651" s="6"/>
      <c r="CE651" s="5"/>
      <c r="CF651" s="5"/>
      <c r="CG651" s="4"/>
      <c r="CH651" s="6"/>
      <c r="CI651" s="4"/>
      <c r="CJ651" s="6"/>
      <c r="CK651" s="5"/>
      <c r="CL651" s="5"/>
      <c r="CM651" s="4"/>
      <c r="CN651" s="6"/>
      <c r="CO651" s="4"/>
      <c r="CP651" s="6"/>
      <c r="CQ651" s="5"/>
      <c r="CR651" s="5"/>
      <c r="CS651" s="4"/>
      <c r="CT651" s="6"/>
      <c r="CU651" s="4"/>
      <c r="CV651" s="6"/>
      <c r="CW651" s="5"/>
      <c r="CX651" s="5"/>
      <c r="CY651" s="4"/>
      <c r="CZ651" s="6"/>
      <c r="DA651" s="4"/>
      <c r="DB651" s="6"/>
      <c r="DC651" s="5"/>
      <c r="DD651" s="5"/>
      <c r="DE651" s="4"/>
      <c r="DF651" s="6"/>
      <c r="DG651" s="4"/>
      <c r="DH651" s="6"/>
      <c r="DI651" s="5"/>
      <c r="DJ651" s="5"/>
      <c r="DK651" s="4"/>
      <c r="DL651" s="6"/>
      <c r="DM651" s="4"/>
      <c r="DN651" s="6"/>
      <c r="DO651" s="5"/>
      <c r="DP651" s="5"/>
      <c r="DQ651" s="4"/>
      <c r="DR651" s="6"/>
      <c r="DS651" s="4"/>
      <c r="DT651" s="6"/>
      <c r="DU651" s="5"/>
      <c r="DV651" s="5"/>
      <c r="DW651" s="4"/>
      <c r="DX651" s="6"/>
      <c r="DY651" s="4"/>
      <c r="DZ651" s="6"/>
      <c r="EA651" s="5"/>
      <c r="EB651" s="5"/>
      <c r="EC651" s="4"/>
      <c r="ED651" s="6"/>
      <c r="EE651" s="4"/>
      <c r="EF651" s="6"/>
      <c r="EG651" s="5"/>
      <c r="EH651" s="5"/>
      <c r="EI651" s="4"/>
      <c r="EJ651" s="6"/>
      <c r="EK651" s="4"/>
      <c r="EL651" s="6"/>
      <c r="EM651" s="5"/>
      <c r="EN651" s="5"/>
      <c r="EO651" s="4"/>
      <c r="EP651" s="6"/>
      <c r="EQ651" s="4"/>
      <c r="ER651" s="6"/>
      <c r="ES651" s="5"/>
      <c r="ET651" s="5"/>
      <c r="EU651" s="4"/>
      <c r="EV651" s="6"/>
      <c r="EW651" s="4"/>
      <c r="EX651" s="6"/>
      <c r="EY651" s="5"/>
      <c r="EZ651" s="5"/>
      <c r="FA651" s="4"/>
      <c r="FB651" s="6"/>
      <c r="FC651" s="4"/>
      <c r="FD651" s="6"/>
      <c r="FE651" s="5"/>
      <c r="FF651" s="5"/>
      <c r="FG651" s="4"/>
      <c r="FH651" s="6"/>
      <c r="FI651" s="4"/>
      <c r="FJ651" s="6"/>
      <c r="FK651" s="5"/>
      <c r="FL651" s="5"/>
      <c r="FM651" s="4"/>
      <c r="FN651" s="6"/>
      <c r="FO651" s="4"/>
      <c r="FP651" s="6"/>
      <c r="FQ651" s="5"/>
      <c r="FR651" s="5"/>
      <c r="FS651" s="4"/>
      <c r="FT651" s="6"/>
      <c r="FU651" s="4"/>
      <c r="FV651" s="6"/>
      <c r="FW651" s="5"/>
      <c r="FX651" s="5"/>
      <c r="FY651" s="4"/>
      <c r="FZ651" s="6"/>
      <c r="GA651" s="4"/>
      <c r="GB651" s="6"/>
      <c r="GC651" s="5"/>
      <c r="GD651" s="5"/>
      <c r="GE651" s="4"/>
      <c r="GF651" s="6"/>
      <c r="GG651" s="4"/>
      <c r="GH651" s="6"/>
      <c r="GI651" s="5"/>
      <c r="GJ651" s="5"/>
      <c r="GK651" s="4"/>
      <c r="GL651" s="6"/>
      <c r="GM651" s="4"/>
      <c r="GN651" s="6"/>
      <c r="GO651" s="5"/>
      <c r="GP651" s="5"/>
      <c r="GQ651" s="4"/>
      <c r="GR651" s="6"/>
      <c r="GS651" s="4"/>
      <c r="GT651" s="6"/>
      <c r="GU651" s="5"/>
      <c r="GV651" s="5"/>
      <c r="GW651" s="4"/>
      <c r="GX651" s="6"/>
      <c r="GY651" s="4"/>
      <c r="GZ651" s="6"/>
      <c r="HA651" s="5"/>
      <c r="HB651" s="5"/>
      <c r="HC651" s="4"/>
      <c r="HD651" s="6"/>
      <c r="HE651" s="4"/>
      <c r="HF651" s="6"/>
      <c r="HG651" s="5"/>
      <c r="HH651" s="5"/>
      <c r="HI651" s="4"/>
      <c r="HJ651" s="6"/>
      <c r="HK651" s="4"/>
      <c r="HL651" s="6"/>
      <c r="HM651" s="5"/>
      <c r="HN651" s="5"/>
      <c r="HO651" s="4"/>
      <c r="HP651" s="6"/>
      <c r="HQ651" s="4"/>
      <c r="HR651" s="6"/>
      <c r="HS651" s="5"/>
      <c r="HT651" s="5"/>
      <c r="HU651" s="4"/>
      <c r="HV651" s="6"/>
      <c r="HW651" s="4"/>
      <c r="HX651" s="6"/>
      <c r="HY651" s="5"/>
      <c r="HZ651" s="5"/>
      <c r="IA651" s="4"/>
      <c r="IB651" s="6"/>
      <c r="IC651" s="4"/>
      <c r="ID651" s="6"/>
      <c r="IE651" s="5"/>
      <c r="IF651" s="5"/>
      <c r="IG651" s="4"/>
      <c r="IH651" s="6"/>
      <c r="II651" s="4"/>
      <c r="IJ651" s="6"/>
      <c r="IK651" s="5"/>
      <c r="IL651" s="5"/>
      <c r="IM651" s="4"/>
      <c r="IN651" s="6"/>
      <c r="IO651" s="4"/>
      <c r="IP651" s="6"/>
      <c r="IQ651" s="5"/>
      <c r="IR651" s="5"/>
      <c r="IS651" s="4"/>
      <c r="IT651" s="6"/>
      <c r="IU651" s="4"/>
      <c r="IV651" s="6"/>
      <c r="IW651" s="5"/>
      <c r="IX651" s="5"/>
      <c r="IY651" s="4"/>
      <c r="IZ651" s="6"/>
      <c r="JA651" s="4"/>
      <c r="JB651" s="6"/>
      <c r="JC651" s="5"/>
      <c r="JD651" s="5"/>
      <c r="JE651" s="4"/>
      <c r="JF651" s="6"/>
      <c r="JG651" s="4"/>
      <c r="JH651" s="6"/>
      <c r="JI651" s="5"/>
      <c r="JJ651" s="5"/>
      <c r="JK651" s="4"/>
      <c r="JL651" s="6"/>
      <c r="JM651" s="4"/>
      <c r="JN651" s="6"/>
      <c r="JO651" s="5"/>
      <c r="JP651" s="5"/>
      <c r="JQ651" s="4"/>
      <c r="JR651" s="6"/>
      <c r="JS651" s="4"/>
      <c r="JT651" s="6"/>
      <c r="JU651" s="5"/>
      <c r="JV651" s="5"/>
      <c r="JW651" s="4"/>
      <c r="JX651" s="6"/>
      <c r="JY651" s="4"/>
      <c r="JZ651" s="6"/>
      <c r="KA651" s="5"/>
      <c r="KB651" s="5"/>
      <c r="KC651" s="4"/>
      <c r="KD651" s="6"/>
      <c r="KE651" s="4"/>
      <c r="KF651" s="6"/>
      <c r="KG651" s="5"/>
      <c r="KH651" s="5"/>
      <c r="KI651" s="4"/>
      <c r="KJ651" s="6"/>
      <c r="KK651" s="4"/>
      <c r="KL651" s="6"/>
      <c r="KM651" s="5"/>
      <c r="KN651" s="5"/>
    </row>
    <row r="652">
      <c r="A652" s="3" t="s">
        <v>85</v>
      </c>
      <c r="B652" s="3" t="s">
        <v>660</v>
      </c>
      <c r="C652" s="3" t="s">
        <v>87</v>
      </c>
      <c r="D652" s="3" t="s">
        <v>88</v>
      </c>
      <c r="E652" s="3" t="s">
        <v>662</v>
      </c>
      <c r="F652" s="3" t="s">
        <v>104</v>
      </c>
      <c r="G652" s="3" t="s">
        <v>104</v>
      </c>
      <c r="H652" s="3" t="s">
        <v>98</v>
      </c>
      <c r="I652" s="3" t="s">
        <v>1320</v>
      </c>
      <c r="J652" s="3" t="s">
        <v>1332</v>
      </c>
      <c r="K652" s="4">
        <v>637</v>
      </c>
      <c r="L652" s="4">
        <f>=ROUNDDOWN(10.2741935483871,0)</f>
      </c>
      <c r="M652" s="4">
        <v>1050</v>
      </c>
      <c r="N652" s="5">
        <v>1</v>
      </c>
      <c r="O652" s="4"/>
      <c r="P652" s="4">
        <f>=ROUNDDOWN({0},0)</f>
      </c>
      <c r="Q652" s="4"/>
      <c r="R652" s="5"/>
      <c r="S652" s="4">
        <v>53</v>
      </c>
      <c r="T652" s="6">
        <v>8076.08</v>
      </c>
      <c r="U652" s="4"/>
      <c r="V652" s="6"/>
      <c r="W652" s="5"/>
      <c r="X652" s="5"/>
      <c r="Y652" s="4">
        <v>1</v>
      </c>
      <c r="Z652" s="6">
        <v>170.89</v>
      </c>
      <c r="AA652" s="4"/>
      <c r="AB652" s="6"/>
      <c r="AC652" s="5"/>
      <c r="AD652" s="5"/>
      <c r="AE652" s="4">
        <v>32</v>
      </c>
      <c r="AF652" s="6">
        <v>4423.77</v>
      </c>
      <c r="AG652" s="4"/>
      <c r="AH652" s="6"/>
      <c r="AI652" s="5"/>
      <c r="AJ652" s="5"/>
      <c r="AK652" s="4">
        <v>12</v>
      </c>
      <c r="AL652" s="6">
        <v>1991.94</v>
      </c>
      <c r="AM652" s="4"/>
      <c r="AN652" s="6"/>
      <c r="AO652" s="5"/>
      <c r="AP652" s="5"/>
      <c r="AQ652" s="4"/>
      <c r="AR652" s="6"/>
      <c r="AS652" s="4"/>
      <c r="AT652" s="6"/>
      <c r="AU652" s="5"/>
      <c r="AV652" s="5"/>
      <c r="AW652" s="4"/>
      <c r="AX652" s="6"/>
      <c r="AY652" s="4"/>
      <c r="AZ652" s="6"/>
      <c r="BA652" s="5"/>
      <c r="BB652" s="5"/>
      <c r="BC652" s="4"/>
      <c r="BD652" s="6"/>
      <c r="BE652" s="4"/>
      <c r="BF652" s="6"/>
      <c r="BG652" s="5"/>
      <c r="BH652" s="5"/>
      <c r="BI652" s="4"/>
      <c r="BJ652" s="6"/>
      <c r="BK652" s="4"/>
      <c r="BL652" s="6"/>
      <c r="BM652" s="5"/>
      <c r="BN652" s="5"/>
      <c r="BO652" s="4">
        <v>6</v>
      </c>
      <c r="BP652" s="6">
        <v>1136.28</v>
      </c>
      <c r="BQ652" s="4"/>
      <c r="BR652" s="6"/>
      <c r="BS652" s="5"/>
      <c r="BT652" s="5"/>
      <c r="BU652" s="4"/>
      <c r="BV652" s="6"/>
      <c r="BW652" s="4"/>
      <c r="BX652" s="6"/>
      <c r="BY652" s="5"/>
      <c r="BZ652" s="5"/>
      <c r="CA652" s="4"/>
      <c r="CB652" s="6"/>
      <c r="CC652" s="4"/>
      <c r="CD652" s="6"/>
      <c r="CE652" s="5"/>
      <c r="CF652" s="5"/>
      <c r="CG652" s="4"/>
      <c r="CH652" s="6"/>
      <c r="CI652" s="4"/>
      <c r="CJ652" s="6"/>
      <c r="CK652" s="5"/>
      <c r="CL652" s="5"/>
      <c r="CM652" s="4"/>
      <c r="CN652" s="6"/>
      <c r="CO652" s="4"/>
      <c r="CP652" s="6"/>
      <c r="CQ652" s="5"/>
      <c r="CR652" s="5"/>
      <c r="CS652" s="4">
        <v>1</v>
      </c>
      <c r="CT652" s="6">
        <v>170.63</v>
      </c>
      <c r="CU652" s="4"/>
      <c r="CV652" s="6"/>
      <c r="CW652" s="5"/>
      <c r="CX652" s="5"/>
      <c r="CY652" s="4"/>
      <c r="CZ652" s="6"/>
      <c r="DA652" s="4"/>
      <c r="DB652" s="6"/>
      <c r="DC652" s="5"/>
      <c r="DD652" s="5"/>
      <c r="DE652" s="4"/>
      <c r="DF652" s="6"/>
      <c r="DG652" s="4"/>
      <c r="DH652" s="6"/>
      <c r="DI652" s="5"/>
      <c r="DJ652" s="5"/>
      <c r="DK652" s="4"/>
      <c r="DL652" s="6"/>
      <c r="DM652" s="4"/>
      <c r="DN652" s="6"/>
      <c r="DO652" s="5"/>
      <c r="DP652" s="5"/>
      <c r="DQ652" s="4">
        <v>1</v>
      </c>
      <c r="DR652" s="6">
        <v>182.57</v>
      </c>
      <c r="DS652" s="4"/>
      <c r="DT652" s="6"/>
      <c r="DU652" s="5"/>
      <c r="DV652" s="5"/>
      <c r="DW652" s="4"/>
      <c r="DX652" s="6"/>
      <c r="DY652" s="4"/>
      <c r="DZ652" s="6"/>
      <c r="EA652" s="5"/>
      <c r="EB652" s="5"/>
      <c r="EC652" s="4"/>
      <c r="ED652" s="6"/>
      <c r="EE652" s="4"/>
      <c r="EF652" s="6"/>
      <c r="EG652" s="5"/>
      <c r="EH652" s="5"/>
      <c r="EI652" s="4"/>
      <c r="EJ652" s="6"/>
      <c r="EK652" s="4"/>
      <c r="EL652" s="6"/>
      <c r="EM652" s="5"/>
      <c r="EN652" s="5"/>
      <c r="EO652" s="4"/>
      <c r="EP652" s="6"/>
      <c r="EQ652" s="4"/>
      <c r="ER652" s="6"/>
      <c r="ES652" s="5"/>
      <c r="ET652" s="5"/>
      <c r="EU652" s="4"/>
      <c r="EV652" s="6"/>
      <c r="EW652" s="4"/>
      <c r="EX652" s="6"/>
      <c r="EY652" s="5"/>
      <c r="EZ652" s="5"/>
      <c r="FA652" s="4"/>
      <c r="FB652" s="6"/>
      <c r="FC652" s="4"/>
      <c r="FD652" s="6"/>
      <c r="FE652" s="5"/>
      <c r="FF652" s="5"/>
      <c r="FG652" s="4"/>
      <c r="FH652" s="6"/>
      <c r="FI652" s="4"/>
      <c r="FJ652" s="6"/>
      <c r="FK652" s="5"/>
      <c r="FL652" s="5"/>
      <c r="FM652" s="4"/>
      <c r="FN652" s="6"/>
      <c r="FO652" s="4"/>
      <c r="FP652" s="6"/>
      <c r="FQ652" s="5"/>
      <c r="FR652" s="5"/>
      <c r="FS652" s="4"/>
      <c r="FT652" s="6"/>
      <c r="FU652" s="4"/>
      <c r="FV652" s="6"/>
      <c r="FW652" s="5"/>
      <c r="FX652" s="5"/>
      <c r="FY652" s="4"/>
      <c r="FZ652" s="6"/>
      <c r="GA652" s="4"/>
      <c r="GB652" s="6"/>
      <c r="GC652" s="5"/>
      <c r="GD652" s="5"/>
      <c r="GE652" s="4"/>
      <c r="GF652" s="6"/>
      <c r="GG652" s="4"/>
      <c r="GH652" s="6"/>
      <c r="GI652" s="5"/>
      <c r="GJ652" s="5"/>
      <c r="GK652" s="4"/>
      <c r="GL652" s="6"/>
      <c r="GM652" s="4"/>
      <c r="GN652" s="6"/>
      <c r="GO652" s="5"/>
      <c r="GP652" s="5"/>
      <c r="GQ652" s="4"/>
      <c r="GR652" s="6"/>
      <c r="GS652" s="4"/>
      <c r="GT652" s="6"/>
      <c r="GU652" s="5"/>
      <c r="GV652" s="5"/>
      <c r="GW652" s="4"/>
      <c r="GX652" s="6"/>
      <c r="GY652" s="4"/>
      <c r="GZ652" s="6"/>
      <c r="HA652" s="5"/>
      <c r="HB652" s="5"/>
      <c r="HC652" s="4"/>
      <c r="HD652" s="6"/>
      <c r="HE652" s="4"/>
      <c r="HF652" s="6"/>
      <c r="HG652" s="5"/>
      <c r="HH652" s="5"/>
      <c r="HI652" s="4"/>
      <c r="HJ652" s="6"/>
      <c r="HK652" s="4"/>
      <c r="HL652" s="6"/>
      <c r="HM652" s="5"/>
      <c r="HN652" s="5"/>
      <c r="HO652" s="4"/>
      <c r="HP652" s="6"/>
      <c r="HQ652" s="4"/>
      <c r="HR652" s="6"/>
      <c r="HS652" s="5"/>
      <c r="HT652" s="5"/>
      <c r="HU652" s="4"/>
      <c r="HV652" s="6"/>
      <c r="HW652" s="4"/>
      <c r="HX652" s="6"/>
      <c r="HY652" s="5"/>
      <c r="HZ652" s="5"/>
      <c r="IA652" s="4"/>
      <c r="IB652" s="6"/>
      <c r="IC652" s="4"/>
      <c r="ID652" s="6"/>
      <c r="IE652" s="5"/>
      <c r="IF652" s="5"/>
      <c r="IG652" s="4"/>
      <c r="IH652" s="6"/>
      <c r="II652" s="4"/>
      <c r="IJ652" s="6"/>
      <c r="IK652" s="5"/>
      <c r="IL652" s="5"/>
      <c r="IM652" s="4"/>
      <c r="IN652" s="6"/>
      <c r="IO652" s="4"/>
      <c r="IP652" s="6"/>
      <c r="IQ652" s="5"/>
      <c r="IR652" s="5"/>
      <c r="IS652" s="4"/>
      <c r="IT652" s="6"/>
      <c r="IU652" s="4"/>
      <c r="IV652" s="6"/>
      <c r="IW652" s="5"/>
      <c r="IX652" s="5"/>
      <c r="IY652" s="4"/>
      <c r="IZ652" s="6"/>
      <c r="JA652" s="4"/>
      <c r="JB652" s="6"/>
      <c r="JC652" s="5"/>
      <c r="JD652" s="5"/>
      <c r="JE652" s="4"/>
      <c r="JF652" s="6"/>
      <c r="JG652" s="4"/>
      <c r="JH652" s="6"/>
      <c r="JI652" s="5"/>
      <c r="JJ652" s="5"/>
      <c r="JK652" s="4"/>
      <c r="JL652" s="6"/>
      <c r="JM652" s="4"/>
      <c r="JN652" s="6"/>
      <c r="JO652" s="5"/>
      <c r="JP652" s="5"/>
      <c r="JQ652" s="4"/>
      <c r="JR652" s="6"/>
      <c r="JS652" s="4"/>
      <c r="JT652" s="6"/>
      <c r="JU652" s="5"/>
      <c r="JV652" s="5"/>
      <c r="JW652" s="4"/>
      <c r="JX652" s="6"/>
      <c r="JY652" s="4"/>
      <c r="JZ652" s="6"/>
      <c r="KA652" s="5"/>
      <c r="KB652" s="5"/>
      <c r="KC652" s="4"/>
      <c r="KD652" s="6"/>
      <c r="KE652" s="4"/>
      <c r="KF652" s="6"/>
      <c r="KG652" s="5"/>
      <c r="KH652" s="5"/>
      <c r="KI652" s="4"/>
      <c r="KJ652" s="6"/>
      <c r="KK652" s="4"/>
      <c r="KL652" s="6"/>
      <c r="KM652" s="5"/>
      <c r="KN652" s="5"/>
    </row>
    <row r="653">
      <c r="A653" s="3" t="s">
        <v>85</v>
      </c>
      <c r="B653" s="3" t="s">
        <v>660</v>
      </c>
      <c r="C653" s="3" t="s">
        <v>87</v>
      </c>
      <c r="D653" s="3" t="s">
        <v>88</v>
      </c>
      <c r="E653" s="3" t="s">
        <v>663</v>
      </c>
      <c r="F653" s="3" t="s">
        <v>663</v>
      </c>
      <c r="G653" s="3" t="s">
        <v>663</v>
      </c>
      <c r="H653" s="3" t="s">
        <v>98</v>
      </c>
      <c r="I653" s="3" t="s">
        <v>1345</v>
      </c>
      <c r="J653" s="3" t="s">
        <v>1332</v>
      </c>
      <c r="K653" s="4">
        <v>784</v>
      </c>
      <c r="L653" s="4">
        <f>=ROUNDDOWN(21.7777777777778,0)</f>
      </c>
      <c r="M653" s="4">
        <v>400</v>
      </c>
      <c r="N653" s="5">
        <v>1</v>
      </c>
      <c r="O653" s="4"/>
      <c r="P653" s="4">
        <f>=ROUNDDOWN({0},0)</f>
      </c>
      <c r="Q653" s="4"/>
      <c r="R653" s="5"/>
      <c r="S653" s="4">
        <v>30</v>
      </c>
      <c r="T653" s="6">
        <v>5143.17</v>
      </c>
      <c r="U653" s="4"/>
      <c r="V653" s="6"/>
      <c r="W653" s="5"/>
      <c r="X653" s="5"/>
      <c r="Y653" s="4"/>
      <c r="Z653" s="6"/>
      <c r="AA653" s="4"/>
      <c r="AB653" s="6"/>
      <c r="AC653" s="5"/>
      <c r="AD653" s="5"/>
      <c r="AE653" s="4">
        <v>23</v>
      </c>
      <c r="AF653" s="6">
        <v>3796.97</v>
      </c>
      <c r="AG653" s="4"/>
      <c r="AH653" s="6"/>
      <c r="AI653" s="5"/>
      <c r="AJ653" s="5"/>
      <c r="AK653" s="4">
        <v>5</v>
      </c>
      <c r="AL653" s="6">
        <v>965.81</v>
      </c>
      <c r="AM653" s="4"/>
      <c r="AN653" s="6"/>
      <c r="AO653" s="5"/>
      <c r="AP653" s="5"/>
      <c r="AQ653" s="4"/>
      <c r="AR653" s="6"/>
      <c r="AS653" s="4"/>
      <c r="AT653" s="6"/>
      <c r="AU653" s="5"/>
      <c r="AV653" s="5"/>
      <c r="AW653" s="4"/>
      <c r="AX653" s="6"/>
      <c r="AY653" s="4"/>
      <c r="AZ653" s="6"/>
      <c r="BA653" s="5"/>
      <c r="BB653" s="5"/>
      <c r="BC653" s="4"/>
      <c r="BD653" s="6"/>
      <c r="BE653" s="4"/>
      <c r="BF653" s="6"/>
      <c r="BG653" s="5"/>
      <c r="BH653" s="5"/>
      <c r="BI653" s="4">
        <v>1</v>
      </c>
      <c r="BJ653" s="6">
        <v>181.5</v>
      </c>
      <c r="BK653" s="4"/>
      <c r="BL653" s="6"/>
      <c r="BM653" s="5"/>
      <c r="BN653" s="5"/>
      <c r="BO653" s="4">
        <v>1</v>
      </c>
      <c r="BP653" s="6">
        <v>198.89</v>
      </c>
      <c r="BQ653" s="4"/>
      <c r="BR653" s="6"/>
      <c r="BS653" s="5"/>
      <c r="BT653" s="5"/>
      <c r="BU653" s="4"/>
      <c r="BV653" s="6"/>
      <c r="BW653" s="4"/>
      <c r="BX653" s="6"/>
      <c r="BY653" s="5"/>
      <c r="BZ653" s="5"/>
      <c r="CA653" s="4"/>
      <c r="CB653" s="6"/>
      <c r="CC653" s="4"/>
      <c r="CD653" s="6"/>
      <c r="CE653" s="5"/>
      <c r="CF653" s="5"/>
      <c r="CG653" s="4"/>
      <c r="CH653" s="6"/>
      <c r="CI653" s="4"/>
      <c r="CJ653" s="6"/>
      <c r="CK653" s="5"/>
      <c r="CL653" s="5"/>
      <c r="CM653" s="4"/>
      <c r="CN653" s="6"/>
      <c r="CO653" s="4"/>
      <c r="CP653" s="6"/>
      <c r="CQ653" s="5"/>
      <c r="CR653" s="5"/>
      <c r="CS653" s="4"/>
      <c r="CT653" s="6"/>
      <c r="CU653" s="4"/>
      <c r="CV653" s="6"/>
      <c r="CW653" s="5"/>
      <c r="CX653" s="5"/>
      <c r="CY653" s="4"/>
      <c r="CZ653" s="6"/>
      <c r="DA653" s="4"/>
      <c r="DB653" s="6"/>
      <c r="DC653" s="5"/>
      <c r="DD653" s="5"/>
      <c r="DE653" s="4"/>
      <c r="DF653" s="6"/>
      <c r="DG653" s="4"/>
      <c r="DH653" s="6"/>
      <c r="DI653" s="5"/>
      <c r="DJ653" s="5"/>
      <c r="DK653" s="4"/>
      <c r="DL653" s="6"/>
      <c r="DM653" s="4"/>
      <c r="DN653" s="6"/>
      <c r="DO653" s="5"/>
      <c r="DP653" s="5"/>
      <c r="DQ653" s="4"/>
      <c r="DR653" s="6"/>
      <c r="DS653" s="4"/>
      <c r="DT653" s="6"/>
      <c r="DU653" s="5"/>
      <c r="DV653" s="5"/>
      <c r="DW653" s="4"/>
      <c r="DX653" s="6"/>
      <c r="DY653" s="4"/>
      <c r="DZ653" s="6"/>
      <c r="EA653" s="5"/>
      <c r="EB653" s="5"/>
      <c r="EC653" s="4"/>
      <c r="ED653" s="6"/>
      <c r="EE653" s="4"/>
      <c r="EF653" s="6"/>
      <c r="EG653" s="5"/>
      <c r="EH653" s="5"/>
      <c r="EI653" s="4"/>
      <c r="EJ653" s="6"/>
      <c r="EK653" s="4"/>
      <c r="EL653" s="6"/>
      <c r="EM653" s="5"/>
      <c r="EN653" s="5"/>
      <c r="EO653" s="4"/>
      <c r="EP653" s="6"/>
      <c r="EQ653" s="4"/>
      <c r="ER653" s="6"/>
      <c r="ES653" s="5"/>
      <c r="ET653" s="5"/>
      <c r="EU653" s="4"/>
      <c r="EV653" s="6"/>
      <c r="EW653" s="4"/>
      <c r="EX653" s="6"/>
      <c r="EY653" s="5"/>
      <c r="EZ653" s="5"/>
      <c r="FA653" s="4"/>
      <c r="FB653" s="6"/>
      <c r="FC653" s="4"/>
      <c r="FD653" s="6"/>
      <c r="FE653" s="5"/>
      <c r="FF653" s="5"/>
      <c r="FG653" s="4"/>
      <c r="FH653" s="6"/>
      <c r="FI653" s="4"/>
      <c r="FJ653" s="6"/>
      <c r="FK653" s="5"/>
      <c r="FL653" s="5"/>
      <c r="FM653" s="4"/>
      <c r="FN653" s="6"/>
      <c r="FO653" s="4"/>
      <c r="FP653" s="6"/>
      <c r="FQ653" s="5"/>
      <c r="FR653" s="5"/>
      <c r="FS653" s="4"/>
      <c r="FT653" s="6"/>
      <c r="FU653" s="4"/>
      <c r="FV653" s="6"/>
      <c r="FW653" s="5"/>
      <c r="FX653" s="5"/>
      <c r="FY653" s="4"/>
      <c r="FZ653" s="6"/>
      <c r="GA653" s="4"/>
      <c r="GB653" s="6"/>
      <c r="GC653" s="5"/>
      <c r="GD653" s="5"/>
      <c r="GE653" s="4"/>
      <c r="GF653" s="6"/>
      <c r="GG653" s="4"/>
      <c r="GH653" s="6"/>
      <c r="GI653" s="5"/>
      <c r="GJ653" s="5"/>
      <c r="GK653" s="4"/>
      <c r="GL653" s="6"/>
      <c r="GM653" s="4"/>
      <c r="GN653" s="6"/>
      <c r="GO653" s="5"/>
      <c r="GP653" s="5"/>
      <c r="GQ653" s="4"/>
      <c r="GR653" s="6"/>
      <c r="GS653" s="4"/>
      <c r="GT653" s="6"/>
      <c r="GU653" s="5"/>
      <c r="GV653" s="5"/>
      <c r="GW653" s="4"/>
      <c r="GX653" s="6"/>
      <c r="GY653" s="4"/>
      <c r="GZ653" s="6"/>
      <c r="HA653" s="5"/>
      <c r="HB653" s="5"/>
      <c r="HC653" s="4"/>
      <c r="HD653" s="6"/>
      <c r="HE653" s="4"/>
      <c r="HF653" s="6"/>
      <c r="HG653" s="5"/>
      <c r="HH653" s="5"/>
      <c r="HI653" s="4"/>
      <c r="HJ653" s="6"/>
      <c r="HK653" s="4"/>
      <c r="HL653" s="6"/>
      <c r="HM653" s="5"/>
      <c r="HN653" s="5"/>
      <c r="HO653" s="4"/>
      <c r="HP653" s="6"/>
      <c r="HQ653" s="4"/>
      <c r="HR653" s="6"/>
      <c r="HS653" s="5"/>
      <c r="HT653" s="5"/>
      <c r="HU653" s="4"/>
      <c r="HV653" s="6"/>
      <c r="HW653" s="4"/>
      <c r="HX653" s="6"/>
      <c r="HY653" s="5"/>
      <c r="HZ653" s="5"/>
      <c r="IA653" s="4"/>
      <c r="IB653" s="6"/>
      <c r="IC653" s="4"/>
      <c r="ID653" s="6"/>
      <c r="IE653" s="5"/>
      <c r="IF653" s="5"/>
      <c r="IG653" s="4"/>
      <c r="IH653" s="6"/>
      <c r="II653" s="4"/>
      <c r="IJ653" s="6"/>
      <c r="IK653" s="5"/>
      <c r="IL653" s="5"/>
      <c r="IM653" s="4"/>
      <c r="IN653" s="6"/>
      <c r="IO653" s="4"/>
      <c r="IP653" s="6"/>
      <c r="IQ653" s="5"/>
      <c r="IR653" s="5"/>
      <c r="IS653" s="4"/>
      <c r="IT653" s="6"/>
      <c r="IU653" s="4"/>
      <c r="IV653" s="6"/>
      <c r="IW653" s="5"/>
      <c r="IX653" s="5"/>
      <c r="IY653" s="4"/>
      <c r="IZ653" s="6"/>
      <c r="JA653" s="4"/>
      <c r="JB653" s="6"/>
      <c r="JC653" s="5"/>
      <c r="JD653" s="5"/>
      <c r="JE653" s="4"/>
      <c r="JF653" s="6"/>
      <c r="JG653" s="4"/>
      <c r="JH653" s="6"/>
      <c r="JI653" s="5"/>
      <c r="JJ653" s="5"/>
      <c r="JK653" s="4"/>
      <c r="JL653" s="6"/>
      <c r="JM653" s="4"/>
      <c r="JN653" s="6"/>
      <c r="JO653" s="5"/>
      <c r="JP653" s="5"/>
      <c r="JQ653" s="4"/>
      <c r="JR653" s="6"/>
      <c r="JS653" s="4"/>
      <c r="JT653" s="6"/>
      <c r="JU653" s="5"/>
      <c r="JV653" s="5"/>
      <c r="JW653" s="4"/>
      <c r="JX653" s="6"/>
      <c r="JY653" s="4"/>
      <c r="JZ653" s="6"/>
      <c r="KA653" s="5"/>
      <c r="KB653" s="5"/>
      <c r="KC653" s="4"/>
      <c r="KD653" s="6"/>
      <c r="KE653" s="4"/>
      <c r="KF653" s="6"/>
      <c r="KG653" s="5"/>
      <c r="KH653" s="5"/>
      <c r="KI653" s="4"/>
      <c r="KJ653" s="6"/>
      <c r="KK653" s="4"/>
      <c r="KL653" s="6"/>
      <c r="KM653" s="5"/>
      <c r="KN653" s="5"/>
    </row>
    <row r="654">
      <c r="A654" s="3" t="s">
        <v>85</v>
      </c>
      <c r="B654" s="3" t="s">
        <v>660</v>
      </c>
      <c r="C654" s="3" t="s">
        <v>87</v>
      </c>
      <c r="D654" s="3" t="s">
        <v>88</v>
      </c>
      <c r="E654" s="3" t="s">
        <v>663</v>
      </c>
      <c r="F654" s="3" t="s">
        <v>663</v>
      </c>
      <c r="G654" s="3" t="s">
        <v>663</v>
      </c>
      <c r="H654" s="3" t="s">
        <v>98</v>
      </c>
      <c r="I654" s="3" t="s">
        <v>1346</v>
      </c>
      <c r="J654" s="3" t="s">
        <v>1318</v>
      </c>
      <c r="K654" s="4">
        <v>451</v>
      </c>
      <c r="L654" s="4">
        <f>=ROUNDDOWN(34.6923076923077,0)</f>
      </c>
      <c r="M654" s="4"/>
      <c r="N654" s="5"/>
      <c r="O654" s="4"/>
      <c r="P654" s="4">
        <f>=ROUNDDOWN({0},0)</f>
      </c>
      <c r="Q654" s="4"/>
      <c r="R654" s="5"/>
      <c r="S654" s="4">
        <v>6</v>
      </c>
      <c r="T654" s="6">
        <v>1261.98</v>
      </c>
      <c r="U654" s="4"/>
      <c r="V654" s="6"/>
      <c r="W654" s="5"/>
      <c r="X654" s="5"/>
      <c r="Y654" s="4">
        <v>2</v>
      </c>
      <c r="Z654" s="6">
        <v>341.78</v>
      </c>
      <c r="AA654" s="4"/>
      <c r="AB654" s="6"/>
      <c r="AC654" s="5"/>
      <c r="AD654" s="5"/>
      <c r="AE654" s="4">
        <v>1</v>
      </c>
      <c r="AF654" s="6">
        <v>212.52</v>
      </c>
      <c r="AG654" s="4"/>
      <c r="AH654" s="6"/>
      <c r="AI654" s="5"/>
      <c r="AJ654" s="5"/>
      <c r="AK654" s="4">
        <v>1</v>
      </c>
      <c r="AL654" s="6">
        <v>229.52</v>
      </c>
      <c r="AM654" s="4"/>
      <c r="AN654" s="6"/>
      <c r="AO654" s="5"/>
      <c r="AP654" s="5"/>
      <c r="AQ654" s="4"/>
      <c r="AR654" s="6"/>
      <c r="AS654" s="4"/>
      <c r="AT654" s="6"/>
      <c r="AU654" s="5"/>
      <c r="AV654" s="5"/>
      <c r="AW654" s="4"/>
      <c r="AX654" s="6"/>
      <c r="AY654" s="4"/>
      <c r="AZ654" s="6"/>
      <c r="BA654" s="5"/>
      <c r="BB654" s="5"/>
      <c r="BC654" s="4"/>
      <c r="BD654" s="6"/>
      <c r="BE654" s="4"/>
      <c r="BF654" s="6"/>
      <c r="BG654" s="5"/>
      <c r="BH654" s="5"/>
      <c r="BI654" s="4"/>
      <c r="BJ654" s="6"/>
      <c r="BK654" s="4"/>
      <c r="BL654" s="6"/>
      <c r="BM654" s="5"/>
      <c r="BN654" s="5"/>
      <c r="BO654" s="4">
        <v>1</v>
      </c>
      <c r="BP654" s="6">
        <v>255.01</v>
      </c>
      <c r="BQ654" s="4"/>
      <c r="BR654" s="6"/>
      <c r="BS654" s="5"/>
      <c r="BT654" s="5"/>
      <c r="BU654" s="4"/>
      <c r="BV654" s="6"/>
      <c r="BW654" s="4"/>
      <c r="BX654" s="6"/>
      <c r="BY654" s="5"/>
      <c r="BZ654" s="5"/>
      <c r="CA654" s="4"/>
      <c r="CB654" s="6"/>
      <c r="CC654" s="4"/>
      <c r="CD654" s="6"/>
      <c r="CE654" s="5"/>
      <c r="CF654" s="5"/>
      <c r="CG654" s="4"/>
      <c r="CH654" s="6"/>
      <c r="CI654" s="4"/>
      <c r="CJ654" s="6"/>
      <c r="CK654" s="5"/>
      <c r="CL654" s="5"/>
      <c r="CM654" s="4"/>
      <c r="CN654" s="6"/>
      <c r="CO654" s="4"/>
      <c r="CP654" s="6"/>
      <c r="CQ654" s="5"/>
      <c r="CR654" s="5"/>
      <c r="CS654" s="4">
        <v>1</v>
      </c>
      <c r="CT654" s="6">
        <v>223.15</v>
      </c>
      <c r="CU654" s="4"/>
      <c r="CV654" s="6"/>
      <c r="CW654" s="5"/>
      <c r="CX654" s="5"/>
      <c r="CY654" s="4"/>
      <c r="CZ654" s="6"/>
      <c r="DA654" s="4"/>
      <c r="DB654" s="6"/>
      <c r="DC654" s="5"/>
      <c r="DD654" s="5"/>
      <c r="DE654" s="4"/>
      <c r="DF654" s="6"/>
      <c r="DG654" s="4"/>
      <c r="DH654" s="6"/>
      <c r="DI654" s="5"/>
      <c r="DJ654" s="5"/>
      <c r="DK654" s="4"/>
      <c r="DL654" s="6"/>
      <c r="DM654" s="4"/>
      <c r="DN654" s="6"/>
      <c r="DO654" s="5"/>
      <c r="DP654" s="5"/>
      <c r="DQ654" s="4"/>
      <c r="DR654" s="6"/>
      <c r="DS654" s="4"/>
      <c r="DT654" s="6"/>
      <c r="DU654" s="5"/>
      <c r="DV654" s="5"/>
      <c r="DW654" s="4"/>
      <c r="DX654" s="6"/>
      <c r="DY654" s="4"/>
      <c r="DZ654" s="6"/>
      <c r="EA654" s="5"/>
      <c r="EB654" s="5"/>
      <c r="EC654" s="4"/>
      <c r="ED654" s="6"/>
      <c r="EE654" s="4"/>
      <c r="EF654" s="6"/>
      <c r="EG654" s="5"/>
      <c r="EH654" s="5"/>
      <c r="EI654" s="4"/>
      <c r="EJ654" s="6"/>
      <c r="EK654" s="4"/>
      <c r="EL654" s="6"/>
      <c r="EM654" s="5"/>
      <c r="EN654" s="5"/>
      <c r="EO654" s="4"/>
      <c r="EP654" s="6"/>
      <c r="EQ654" s="4"/>
      <c r="ER654" s="6"/>
      <c r="ES654" s="5"/>
      <c r="ET654" s="5"/>
      <c r="EU654" s="4"/>
      <c r="EV654" s="6"/>
      <c r="EW654" s="4"/>
      <c r="EX654" s="6"/>
      <c r="EY654" s="5"/>
      <c r="EZ654" s="5"/>
      <c r="FA654" s="4"/>
      <c r="FB654" s="6"/>
      <c r="FC654" s="4"/>
      <c r="FD654" s="6"/>
      <c r="FE654" s="5"/>
      <c r="FF654" s="5"/>
      <c r="FG654" s="4"/>
      <c r="FH654" s="6"/>
      <c r="FI654" s="4"/>
      <c r="FJ654" s="6"/>
      <c r="FK654" s="5"/>
      <c r="FL654" s="5"/>
      <c r="FM654" s="4"/>
      <c r="FN654" s="6"/>
      <c r="FO654" s="4"/>
      <c r="FP654" s="6"/>
      <c r="FQ654" s="5"/>
      <c r="FR654" s="5"/>
      <c r="FS654" s="4"/>
      <c r="FT654" s="6"/>
      <c r="FU654" s="4"/>
      <c r="FV654" s="6"/>
      <c r="FW654" s="5"/>
      <c r="FX654" s="5"/>
      <c r="FY654" s="4"/>
      <c r="FZ654" s="6"/>
      <c r="GA654" s="4"/>
      <c r="GB654" s="6"/>
      <c r="GC654" s="5"/>
      <c r="GD654" s="5"/>
      <c r="GE654" s="4"/>
      <c r="GF654" s="6"/>
      <c r="GG654" s="4"/>
      <c r="GH654" s="6"/>
      <c r="GI654" s="5"/>
      <c r="GJ654" s="5"/>
      <c r="GK654" s="4"/>
      <c r="GL654" s="6"/>
      <c r="GM654" s="4"/>
      <c r="GN654" s="6"/>
      <c r="GO654" s="5"/>
      <c r="GP654" s="5"/>
      <c r="GQ654" s="4"/>
      <c r="GR654" s="6"/>
      <c r="GS654" s="4"/>
      <c r="GT654" s="6"/>
      <c r="GU654" s="5"/>
      <c r="GV654" s="5"/>
      <c r="GW654" s="4"/>
      <c r="GX654" s="6"/>
      <c r="GY654" s="4"/>
      <c r="GZ654" s="6"/>
      <c r="HA654" s="5"/>
      <c r="HB654" s="5"/>
      <c r="HC654" s="4"/>
      <c r="HD654" s="6"/>
      <c r="HE654" s="4"/>
      <c r="HF654" s="6"/>
      <c r="HG654" s="5"/>
      <c r="HH654" s="5"/>
      <c r="HI654" s="4"/>
      <c r="HJ654" s="6"/>
      <c r="HK654" s="4"/>
      <c r="HL654" s="6"/>
      <c r="HM654" s="5"/>
      <c r="HN654" s="5"/>
      <c r="HO654" s="4"/>
      <c r="HP654" s="6"/>
      <c r="HQ654" s="4"/>
      <c r="HR654" s="6"/>
      <c r="HS654" s="5"/>
      <c r="HT654" s="5"/>
      <c r="HU654" s="4"/>
      <c r="HV654" s="6"/>
      <c r="HW654" s="4"/>
      <c r="HX654" s="6"/>
      <c r="HY654" s="5"/>
      <c r="HZ654" s="5"/>
      <c r="IA654" s="4"/>
      <c r="IB654" s="6"/>
      <c r="IC654" s="4"/>
      <c r="ID654" s="6"/>
      <c r="IE654" s="5"/>
      <c r="IF654" s="5"/>
      <c r="IG654" s="4"/>
      <c r="IH654" s="6"/>
      <c r="II654" s="4"/>
      <c r="IJ654" s="6"/>
      <c r="IK654" s="5"/>
      <c r="IL654" s="5"/>
      <c r="IM654" s="4"/>
      <c r="IN654" s="6"/>
      <c r="IO654" s="4"/>
      <c r="IP654" s="6"/>
      <c r="IQ654" s="5"/>
      <c r="IR654" s="5"/>
      <c r="IS654" s="4"/>
      <c r="IT654" s="6"/>
      <c r="IU654" s="4"/>
      <c r="IV654" s="6"/>
      <c r="IW654" s="5"/>
      <c r="IX654" s="5"/>
      <c r="IY654" s="4"/>
      <c r="IZ654" s="6"/>
      <c r="JA654" s="4"/>
      <c r="JB654" s="6"/>
      <c r="JC654" s="5"/>
      <c r="JD654" s="5"/>
      <c r="JE654" s="4"/>
      <c r="JF654" s="6"/>
      <c r="JG654" s="4"/>
      <c r="JH654" s="6"/>
      <c r="JI654" s="5"/>
      <c r="JJ654" s="5"/>
      <c r="JK654" s="4"/>
      <c r="JL654" s="6"/>
      <c r="JM654" s="4"/>
      <c r="JN654" s="6"/>
      <c r="JO654" s="5"/>
      <c r="JP654" s="5"/>
      <c r="JQ654" s="4"/>
      <c r="JR654" s="6"/>
      <c r="JS654" s="4"/>
      <c r="JT654" s="6"/>
      <c r="JU654" s="5"/>
      <c r="JV654" s="5"/>
      <c r="JW654" s="4"/>
      <c r="JX654" s="6"/>
      <c r="JY654" s="4"/>
      <c r="JZ654" s="6"/>
      <c r="KA654" s="5"/>
      <c r="KB654" s="5"/>
      <c r="KC654" s="4"/>
      <c r="KD654" s="6"/>
      <c r="KE654" s="4"/>
      <c r="KF654" s="6"/>
      <c r="KG654" s="5"/>
      <c r="KH654" s="5"/>
      <c r="KI654" s="4"/>
      <c r="KJ654" s="6"/>
      <c r="KK654" s="4"/>
      <c r="KL654" s="6"/>
      <c r="KM654" s="5"/>
      <c r="KN654" s="5"/>
    </row>
    <row r="655">
      <c r="A655" s="3" t="s">
        <v>85</v>
      </c>
      <c r="B655" s="3" t="s">
        <v>660</v>
      </c>
      <c r="C655" s="3" t="s">
        <v>87</v>
      </c>
      <c r="D655" s="3" t="s">
        <v>88</v>
      </c>
      <c r="E655" s="3" t="s">
        <v>448</v>
      </c>
      <c r="F655" s="3" t="s">
        <v>664</v>
      </c>
      <c r="G655" s="3" t="s">
        <v>448</v>
      </c>
      <c r="H655" s="3" t="s">
        <v>98</v>
      </c>
      <c r="I655" s="3" t="s">
        <v>1322</v>
      </c>
      <c r="J655" s="3" t="s">
        <v>1309</v>
      </c>
      <c r="K655" s="4">
        <v>443</v>
      </c>
      <c r="L655" s="4">
        <f>=ROUNDDOWN(15.8214285714286,0)</f>
      </c>
      <c r="M655" s="4">
        <v>500</v>
      </c>
      <c r="N655" s="5">
        <v>1</v>
      </c>
      <c r="O655" s="4"/>
      <c r="P655" s="4">
        <f>=ROUNDDOWN({0},0)</f>
      </c>
      <c r="Q655" s="4"/>
      <c r="R655" s="5"/>
      <c r="S655" s="4">
        <v>30</v>
      </c>
      <c r="T655" s="6">
        <v>4949.73</v>
      </c>
      <c r="U655" s="4"/>
      <c r="V655" s="6"/>
      <c r="W655" s="5"/>
      <c r="X655" s="5"/>
      <c r="Y655" s="4">
        <v>3</v>
      </c>
      <c r="Z655" s="6">
        <v>514.8</v>
      </c>
      <c r="AA655" s="4"/>
      <c r="AB655" s="6"/>
      <c r="AC655" s="5"/>
      <c r="AD655" s="5"/>
      <c r="AE655" s="4">
        <v>17</v>
      </c>
      <c r="AF655" s="6">
        <v>2638.93</v>
      </c>
      <c r="AG655" s="4"/>
      <c r="AH655" s="6"/>
      <c r="AI655" s="5"/>
      <c r="AJ655" s="5"/>
      <c r="AK655" s="4">
        <v>4</v>
      </c>
      <c r="AL655" s="6">
        <v>724.62</v>
      </c>
      <c r="AM655" s="4"/>
      <c r="AN655" s="6"/>
      <c r="AO655" s="5"/>
      <c r="AP655" s="5"/>
      <c r="AQ655" s="4">
        <v>2</v>
      </c>
      <c r="AR655" s="6">
        <v>369.03</v>
      </c>
      <c r="AS655" s="4"/>
      <c r="AT655" s="6"/>
      <c r="AU655" s="5"/>
      <c r="AV655" s="5"/>
      <c r="AW655" s="4"/>
      <c r="AX655" s="6"/>
      <c r="AY655" s="4"/>
      <c r="AZ655" s="6"/>
      <c r="BA655" s="5"/>
      <c r="BB655" s="5"/>
      <c r="BC655" s="4">
        <v>1</v>
      </c>
      <c r="BD655" s="6">
        <v>178.99</v>
      </c>
      <c r="BE655" s="4"/>
      <c r="BF655" s="6"/>
      <c r="BG655" s="5"/>
      <c r="BH655" s="5"/>
      <c r="BI655" s="4">
        <v>2</v>
      </c>
      <c r="BJ655" s="6">
        <v>367.43</v>
      </c>
      <c r="BK655" s="4"/>
      <c r="BL655" s="6"/>
      <c r="BM655" s="5"/>
      <c r="BN655" s="5"/>
      <c r="BO655" s="4">
        <v>1</v>
      </c>
      <c r="BP655" s="6">
        <v>155.93</v>
      </c>
      <c r="BQ655" s="4"/>
      <c r="BR655" s="6"/>
      <c r="BS655" s="5"/>
      <c r="BT655" s="5"/>
      <c r="BU655" s="4"/>
      <c r="BV655" s="6"/>
      <c r="BW655" s="4"/>
      <c r="BX655" s="6"/>
      <c r="BY655" s="5"/>
      <c r="BZ655" s="5"/>
      <c r="CA655" s="4"/>
      <c r="CB655" s="6"/>
      <c r="CC655" s="4"/>
      <c r="CD655" s="6"/>
      <c r="CE655" s="5"/>
      <c r="CF655" s="5"/>
      <c r="CG655" s="4"/>
      <c r="CH655" s="6"/>
      <c r="CI655" s="4"/>
      <c r="CJ655" s="6"/>
      <c r="CK655" s="5"/>
      <c r="CL655" s="5"/>
      <c r="CM655" s="4"/>
      <c r="CN655" s="6"/>
      <c r="CO655" s="4"/>
      <c r="CP655" s="6"/>
      <c r="CQ655" s="5"/>
      <c r="CR655" s="5"/>
      <c r="CS655" s="4"/>
      <c r="CT655" s="6"/>
      <c r="CU655" s="4"/>
      <c r="CV655" s="6"/>
      <c r="CW655" s="5"/>
      <c r="CX655" s="5"/>
      <c r="CY655" s="4"/>
      <c r="CZ655" s="6"/>
      <c r="DA655" s="4"/>
      <c r="DB655" s="6"/>
      <c r="DC655" s="5"/>
      <c r="DD655" s="5"/>
      <c r="DE655" s="4"/>
      <c r="DF655" s="6"/>
      <c r="DG655" s="4"/>
      <c r="DH655" s="6"/>
      <c r="DI655" s="5"/>
      <c r="DJ655" s="5"/>
      <c r="DK655" s="4"/>
      <c r="DL655" s="6"/>
      <c r="DM655" s="4"/>
      <c r="DN655" s="6"/>
      <c r="DO655" s="5"/>
      <c r="DP655" s="5"/>
      <c r="DQ655" s="4"/>
      <c r="DR655" s="6"/>
      <c r="DS655" s="4"/>
      <c r="DT655" s="6"/>
      <c r="DU655" s="5"/>
      <c r="DV655" s="5"/>
      <c r="DW655" s="4"/>
      <c r="DX655" s="6"/>
      <c r="DY655" s="4"/>
      <c r="DZ655" s="6"/>
      <c r="EA655" s="5"/>
      <c r="EB655" s="5"/>
      <c r="EC655" s="4"/>
      <c r="ED655" s="6"/>
      <c r="EE655" s="4"/>
      <c r="EF655" s="6"/>
      <c r="EG655" s="5"/>
      <c r="EH655" s="5"/>
      <c r="EI655" s="4"/>
      <c r="EJ655" s="6"/>
      <c r="EK655" s="4"/>
      <c r="EL655" s="6"/>
      <c r="EM655" s="5"/>
      <c r="EN655" s="5"/>
      <c r="EO655" s="4"/>
      <c r="EP655" s="6"/>
      <c r="EQ655" s="4"/>
      <c r="ER655" s="6"/>
      <c r="ES655" s="5"/>
      <c r="ET655" s="5"/>
      <c r="EU655" s="4"/>
      <c r="EV655" s="6"/>
      <c r="EW655" s="4"/>
      <c r="EX655" s="6"/>
      <c r="EY655" s="5"/>
      <c r="EZ655" s="5"/>
      <c r="FA655" s="4"/>
      <c r="FB655" s="6"/>
      <c r="FC655" s="4"/>
      <c r="FD655" s="6"/>
      <c r="FE655" s="5"/>
      <c r="FF655" s="5"/>
      <c r="FG655" s="4"/>
      <c r="FH655" s="6"/>
      <c r="FI655" s="4"/>
      <c r="FJ655" s="6"/>
      <c r="FK655" s="5"/>
      <c r="FL655" s="5"/>
      <c r="FM655" s="4"/>
      <c r="FN655" s="6"/>
      <c r="FO655" s="4"/>
      <c r="FP655" s="6"/>
      <c r="FQ655" s="5"/>
      <c r="FR655" s="5"/>
      <c r="FS655" s="4"/>
      <c r="FT655" s="6"/>
      <c r="FU655" s="4"/>
      <c r="FV655" s="6"/>
      <c r="FW655" s="5"/>
      <c r="FX655" s="5"/>
      <c r="FY655" s="4"/>
      <c r="FZ655" s="6"/>
      <c r="GA655" s="4"/>
      <c r="GB655" s="6"/>
      <c r="GC655" s="5"/>
      <c r="GD655" s="5"/>
      <c r="GE655" s="4"/>
      <c r="GF655" s="6"/>
      <c r="GG655" s="4"/>
      <c r="GH655" s="6"/>
      <c r="GI655" s="5"/>
      <c r="GJ655" s="5"/>
      <c r="GK655" s="4"/>
      <c r="GL655" s="6"/>
      <c r="GM655" s="4"/>
      <c r="GN655" s="6"/>
      <c r="GO655" s="5"/>
      <c r="GP655" s="5"/>
      <c r="GQ655" s="4"/>
      <c r="GR655" s="6"/>
      <c r="GS655" s="4"/>
      <c r="GT655" s="6"/>
      <c r="GU655" s="5"/>
      <c r="GV655" s="5"/>
      <c r="GW655" s="4"/>
      <c r="GX655" s="6"/>
      <c r="GY655" s="4"/>
      <c r="GZ655" s="6"/>
      <c r="HA655" s="5"/>
      <c r="HB655" s="5"/>
      <c r="HC655" s="4"/>
      <c r="HD655" s="6"/>
      <c r="HE655" s="4"/>
      <c r="HF655" s="6"/>
      <c r="HG655" s="5"/>
      <c r="HH655" s="5"/>
      <c r="HI655" s="4"/>
      <c r="HJ655" s="6"/>
      <c r="HK655" s="4"/>
      <c r="HL655" s="6"/>
      <c r="HM655" s="5"/>
      <c r="HN655" s="5"/>
      <c r="HO655" s="4"/>
      <c r="HP655" s="6"/>
      <c r="HQ655" s="4"/>
      <c r="HR655" s="6"/>
      <c r="HS655" s="5"/>
      <c r="HT655" s="5"/>
      <c r="HU655" s="4"/>
      <c r="HV655" s="6"/>
      <c r="HW655" s="4"/>
      <c r="HX655" s="6"/>
      <c r="HY655" s="5"/>
      <c r="HZ655" s="5"/>
      <c r="IA655" s="4"/>
      <c r="IB655" s="6"/>
      <c r="IC655" s="4"/>
      <c r="ID655" s="6"/>
      <c r="IE655" s="5"/>
      <c r="IF655" s="5"/>
      <c r="IG655" s="4"/>
      <c r="IH655" s="6"/>
      <c r="II655" s="4"/>
      <c r="IJ655" s="6"/>
      <c r="IK655" s="5"/>
      <c r="IL655" s="5"/>
      <c r="IM655" s="4"/>
      <c r="IN655" s="6"/>
      <c r="IO655" s="4"/>
      <c r="IP655" s="6"/>
      <c r="IQ655" s="5"/>
      <c r="IR655" s="5"/>
      <c r="IS655" s="4"/>
      <c r="IT655" s="6"/>
      <c r="IU655" s="4"/>
      <c r="IV655" s="6"/>
      <c r="IW655" s="5"/>
      <c r="IX655" s="5"/>
      <c r="IY655" s="4"/>
      <c r="IZ655" s="6"/>
      <c r="JA655" s="4"/>
      <c r="JB655" s="6"/>
      <c r="JC655" s="5"/>
      <c r="JD655" s="5"/>
      <c r="JE655" s="4"/>
      <c r="JF655" s="6"/>
      <c r="JG655" s="4"/>
      <c r="JH655" s="6"/>
      <c r="JI655" s="5"/>
      <c r="JJ655" s="5"/>
      <c r="JK655" s="4"/>
      <c r="JL655" s="6"/>
      <c r="JM655" s="4"/>
      <c r="JN655" s="6"/>
      <c r="JO655" s="5"/>
      <c r="JP655" s="5"/>
      <c r="JQ655" s="4"/>
      <c r="JR655" s="6"/>
      <c r="JS655" s="4"/>
      <c r="JT655" s="6"/>
      <c r="JU655" s="5"/>
      <c r="JV655" s="5"/>
      <c r="JW655" s="4"/>
      <c r="JX655" s="6"/>
      <c r="JY655" s="4"/>
      <c r="JZ655" s="6"/>
      <c r="KA655" s="5"/>
      <c r="KB655" s="5"/>
      <c r="KC655" s="4"/>
      <c r="KD655" s="6"/>
      <c r="KE655" s="4"/>
      <c r="KF655" s="6"/>
      <c r="KG655" s="5"/>
      <c r="KH655" s="5"/>
      <c r="KI655" s="4"/>
      <c r="KJ655" s="6"/>
      <c r="KK655" s="4"/>
      <c r="KL655" s="6"/>
      <c r="KM655" s="5"/>
      <c r="KN655" s="5"/>
    </row>
    <row r="656">
      <c r="A656" s="3" t="s">
        <v>85</v>
      </c>
      <c r="B656" s="3" t="s">
        <v>660</v>
      </c>
      <c r="C656" s="3" t="s">
        <v>87</v>
      </c>
      <c r="D656" s="3" t="s">
        <v>88</v>
      </c>
      <c r="E656" s="3" t="s">
        <v>665</v>
      </c>
      <c r="F656" s="3" t="s">
        <v>665</v>
      </c>
      <c r="G656" s="3" t="s">
        <v>665</v>
      </c>
      <c r="H656" s="3" t="s">
        <v>96</v>
      </c>
      <c r="I656" s="3" t="s">
        <v>1418</v>
      </c>
      <c r="J656" s="3" t="s">
        <v>1318</v>
      </c>
      <c r="K656" s="4">
        <v>144</v>
      </c>
      <c r="L656" s="4">
        <f>=ROUNDDOWN({0},0)</f>
      </c>
      <c r="M656" s="4">
        <v>178</v>
      </c>
      <c r="N656" s="5"/>
      <c r="O656" s="4"/>
      <c r="P656" s="4">
        <f>=ROUNDDOWN({0},0)</f>
      </c>
      <c r="Q656" s="4"/>
      <c r="R656" s="5"/>
      <c r="S656" s="4">
        <v>23</v>
      </c>
      <c r="T656" s="6">
        <v>4287.5</v>
      </c>
      <c r="U656" s="4"/>
      <c r="V656" s="6"/>
      <c r="W656" s="5"/>
      <c r="X656" s="5"/>
      <c r="Y656" s="4"/>
      <c r="Z656" s="6"/>
      <c r="AA656" s="4"/>
      <c r="AB656" s="6"/>
      <c r="AC656" s="5"/>
      <c r="AD656" s="5"/>
      <c r="AE656" s="4"/>
      <c r="AF656" s="6"/>
      <c r="AG656" s="4"/>
      <c r="AH656" s="6"/>
      <c r="AI656" s="5"/>
      <c r="AJ656" s="5"/>
      <c r="AK656" s="4"/>
      <c r="AL656" s="6"/>
      <c r="AM656" s="4"/>
      <c r="AN656" s="6"/>
      <c r="AO656" s="5"/>
      <c r="AP656" s="5"/>
      <c r="AQ656" s="4"/>
      <c r="AR656" s="6"/>
      <c r="AS656" s="4"/>
      <c r="AT656" s="6"/>
      <c r="AU656" s="5"/>
      <c r="AV656" s="5"/>
      <c r="AW656" s="4"/>
      <c r="AX656" s="6"/>
      <c r="AY656" s="4"/>
      <c r="AZ656" s="6"/>
      <c r="BA656" s="5"/>
      <c r="BB656" s="5"/>
      <c r="BC656" s="4"/>
      <c r="BD656" s="6"/>
      <c r="BE656" s="4"/>
      <c r="BF656" s="6"/>
      <c r="BG656" s="5"/>
      <c r="BH656" s="5"/>
      <c r="BI656" s="4"/>
      <c r="BJ656" s="6"/>
      <c r="BK656" s="4"/>
      <c r="BL656" s="6"/>
      <c r="BM656" s="5"/>
      <c r="BN656" s="5"/>
      <c r="BO656" s="4">
        <v>23</v>
      </c>
      <c r="BP656" s="6">
        <v>4287.5</v>
      </c>
      <c r="BQ656" s="4"/>
      <c r="BR656" s="6"/>
      <c r="BS656" s="5"/>
      <c r="BT656" s="5"/>
      <c r="BU656" s="4"/>
      <c r="BV656" s="6"/>
      <c r="BW656" s="4"/>
      <c r="BX656" s="6"/>
      <c r="BY656" s="5"/>
      <c r="BZ656" s="5"/>
      <c r="CA656" s="4"/>
      <c r="CB656" s="6"/>
      <c r="CC656" s="4"/>
      <c r="CD656" s="6"/>
      <c r="CE656" s="5"/>
      <c r="CF656" s="5"/>
      <c r="CG656" s="4"/>
      <c r="CH656" s="6"/>
      <c r="CI656" s="4"/>
      <c r="CJ656" s="6"/>
      <c r="CK656" s="5"/>
      <c r="CL656" s="5"/>
      <c r="CM656" s="4"/>
      <c r="CN656" s="6"/>
      <c r="CO656" s="4"/>
      <c r="CP656" s="6"/>
      <c r="CQ656" s="5"/>
      <c r="CR656" s="5"/>
      <c r="CS656" s="4"/>
      <c r="CT656" s="6"/>
      <c r="CU656" s="4"/>
      <c r="CV656" s="6"/>
      <c r="CW656" s="5"/>
      <c r="CX656" s="5"/>
      <c r="CY656" s="4"/>
      <c r="CZ656" s="6"/>
      <c r="DA656" s="4"/>
      <c r="DB656" s="6"/>
      <c r="DC656" s="5"/>
      <c r="DD656" s="5"/>
      <c r="DE656" s="4"/>
      <c r="DF656" s="6"/>
      <c r="DG656" s="4"/>
      <c r="DH656" s="6"/>
      <c r="DI656" s="5"/>
      <c r="DJ656" s="5"/>
      <c r="DK656" s="4"/>
      <c r="DL656" s="6"/>
      <c r="DM656" s="4"/>
      <c r="DN656" s="6"/>
      <c r="DO656" s="5"/>
      <c r="DP656" s="5"/>
      <c r="DQ656" s="4"/>
      <c r="DR656" s="6"/>
      <c r="DS656" s="4"/>
      <c r="DT656" s="6"/>
      <c r="DU656" s="5"/>
      <c r="DV656" s="5"/>
      <c r="DW656" s="4"/>
      <c r="DX656" s="6"/>
      <c r="DY656" s="4"/>
      <c r="DZ656" s="6"/>
      <c r="EA656" s="5"/>
      <c r="EB656" s="5"/>
      <c r="EC656" s="4"/>
      <c r="ED656" s="6"/>
      <c r="EE656" s="4"/>
      <c r="EF656" s="6"/>
      <c r="EG656" s="5"/>
      <c r="EH656" s="5"/>
      <c r="EI656" s="4"/>
      <c r="EJ656" s="6"/>
      <c r="EK656" s="4"/>
      <c r="EL656" s="6"/>
      <c r="EM656" s="5"/>
      <c r="EN656" s="5"/>
      <c r="EO656" s="4"/>
      <c r="EP656" s="6"/>
      <c r="EQ656" s="4"/>
      <c r="ER656" s="6"/>
      <c r="ES656" s="5"/>
      <c r="ET656" s="5"/>
      <c r="EU656" s="4"/>
      <c r="EV656" s="6"/>
      <c r="EW656" s="4"/>
      <c r="EX656" s="6"/>
      <c r="EY656" s="5"/>
      <c r="EZ656" s="5"/>
      <c r="FA656" s="4"/>
      <c r="FB656" s="6"/>
      <c r="FC656" s="4"/>
      <c r="FD656" s="6"/>
      <c r="FE656" s="5"/>
      <c r="FF656" s="5"/>
      <c r="FG656" s="4"/>
      <c r="FH656" s="6"/>
      <c r="FI656" s="4"/>
      <c r="FJ656" s="6"/>
      <c r="FK656" s="5"/>
      <c r="FL656" s="5"/>
      <c r="FM656" s="4"/>
      <c r="FN656" s="6"/>
      <c r="FO656" s="4"/>
      <c r="FP656" s="6"/>
      <c r="FQ656" s="5"/>
      <c r="FR656" s="5"/>
      <c r="FS656" s="4"/>
      <c r="FT656" s="6"/>
      <c r="FU656" s="4"/>
      <c r="FV656" s="6"/>
      <c r="FW656" s="5"/>
      <c r="FX656" s="5"/>
      <c r="FY656" s="4"/>
      <c r="FZ656" s="6"/>
      <c r="GA656" s="4"/>
      <c r="GB656" s="6"/>
      <c r="GC656" s="5"/>
      <c r="GD656" s="5"/>
      <c r="GE656" s="4"/>
      <c r="GF656" s="6"/>
      <c r="GG656" s="4"/>
      <c r="GH656" s="6"/>
      <c r="GI656" s="5"/>
      <c r="GJ656" s="5"/>
      <c r="GK656" s="4"/>
      <c r="GL656" s="6"/>
      <c r="GM656" s="4"/>
      <c r="GN656" s="6"/>
      <c r="GO656" s="5"/>
      <c r="GP656" s="5"/>
      <c r="GQ656" s="4"/>
      <c r="GR656" s="6"/>
      <c r="GS656" s="4"/>
      <c r="GT656" s="6"/>
      <c r="GU656" s="5"/>
      <c r="GV656" s="5"/>
      <c r="GW656" s="4"/>
      <c r="GX656" s="6"/>
      <c r="GY656" s="4"/>
      <c r="GZ656" s="6"/>
      <c r="HA656" s="5"/>
      <c r="HB656" s="5"/>
      <c r="HC656" s="4"/>
      <c r="HD656" s="6"/>
      <c r="HE656" s="4"/>
      <c r="HF656" s="6"/>
      <c r="HG656" s="5"/>
      <c r="HH656" s="5"/>
      <c r="HI656" s="4"/>
      <c r="HJ656" s="6"/>
      <c r="HK656" s="4"/>
      <c r="HL656" s="6"/>
      <c r="HM656" s="5"/>
      <c r="HN656" s="5"/>
      <c r="HO656" s="4"/>
      <c r="HP656" s="6"/>
      <c r="HQ656" s="4"/>
      <c r="HR656" s="6"/>
      <c r="HS656" s="5"/>
      <c r="HT656" s="5"/>
      <c r="HU656" s="4"/>
      <c r="HV656" s="6"/>
      <c r="HW656" s="4"/>
      <c r="HX656" s="6"/>
      <c r="HY656" s="5"/>
      <c r="HZ656" s="5"/>
      <c r="IA656" s="4"/>
      <c r="IB656" s="6"/>
      <c r="IC656" s="4"/>
      <c r="ID656" s="6"/>
      <c r="IE656" s="5"/>
      <c r="IF656" s="5"/>
      <c r="IG656" s="4"/>
      <c r="IH656" s="6"/>
      <c r="II656" s="4"/>
      <c r="IJ656" s="6"/>
      <c r="IK656" s="5"/>
      <c r="IL656" s="5"/>
      <c r="IM656" s="4"/>
      <c r="IN656" s="6"/>
      <c r="IO656" s="4"/>
      <c r="IP656" s="6"/>
      <c r="IQ656" s="5"/>
      <c r="IR656" s="5"/>
      <c r="IS656" s="4"/>
      <c r="IT656" s="6"/>
      <c r="IU656" s="4"/>
      <c r="IV656" s="6"/>
      <c r="IW656" s="5"/>
      <c r="IX656" s="5"/>
      <c r="IY656" s="4"/>
      <c r="IZ656" s="6"/>
      <c r="JA656" s="4"/>
      <c r="JB656" s="6"/>
      <c r="JC656" s="5"/>
      <c r="JD656" s="5"/>
      <c r="JE656" s="4"/>
      <c r="JF656" s="6"/>
      <c r="JG656" s="4"/>
      <c r="JH656" s="6"/>
      <c r="JI656" s="5"/>
      <c r="JJ656" s="5"/>
      <c r="JK656" s="4"/>
      <c r="JL656" s="6"/>
      <c r="JM656" s="4"/>
      <c r="JN656" s="6"/>
      <c r="JO656" s="5"/>
      <c r="JP656" s="5"/>
      <c r="JQ656" s="4"/>
      <c r="JR656" s="6"/>
      <c r="JS656" s="4"/>
      <c r="JT656" s="6"/>
      <c r="JU656" s="5"/>
      <c r="JV656" s="5"/>
      <c r="JW656" s="4"/>
      <c r="JX656" s="6"/>
      <c r="JY656" s="4"/>
      <c r="JZ656" s="6"/>
      <c r="KA656" s="5"/>
      <c r="KB656" s="5"/>
      <c r="KC656" s="4"/>
      <c r="KD656" s="6"/>
      <c r="KE656" s="4"/>
      <c r="KF656" s="6"/>
      <c r="KG656" s="5"/>
      <c r="KH656" s="5"/>
      <c r="KI656" s="4"/>
      <c r="KJ656" s="6"/>
      <c r="KK656" s="4"/>
      <c r="KL656" s="6"/>
      <c r="KM656" s="5"/>
      <c r="KN656" s="5"/>
    </row>
    <row r="657">
      <c r="A657" s="3" t="s">
        <v>85</v>
      </c>
      <c r="B657" s="3" t="s">
        <v>660</v>
      </c>
      <c r="C657" s="3" t="s">
        <v>87</v>
      </c>
      <c r="D657" s="3" t="s">
        <v>88</v>
      </c>
      <c r="E657" s="3" t="s">
        <v>666</v>
      </c>
      <c r="F657" s="3" t="s">
        <v>666</v>
      </c>
      <c r="G657" s="3" t="s">
        <v>666</v>
      </c>
      <c r="H657" s="3" t="s">
        <v>155</v>
      </c>
      <c r="I657" s="3" t="s">
        <v>1306</v>
      </c>
      <c r="J657" s="3" t="s">
        <v>1309</v>
      </c>
      <c r="K657" s="4">
        <v>453</v>
      </c>
      <c r="L657" s="4">
        <f>=ROUNDDOWN(37.75,0)</f>
      </c>
      <c r="M657" s="4"/>
      <c r="N657" s="5">
        <v>1</v>
      </c>
      <c r="O657" s="4"/>
      <c r="P657" s="4">
        <f>=ROUNDDOWN({0},0)</f>
      </c>
      <c r="Q657" s="4"/>
      <c r="R657" s="5"/>
      <c r="S657" s="4">
        <v>12</v>
      </c>
      <c r="T657" s="6">
        <v>2363.56</v>
      </c>
      <c r="U657" s="4"/>
      <c r="V657" s="6"/>
      <c r="W657" s="5"/>
      <c r="X657" s="5"/>
      <c r="Y657" s="4"/>
      <c r="Z657" s="6"/>
      <c r="AA657" s="4"/>
      <c r="AB657" s="6"/>
      <c r="AC657" s="5"/>
      <c r="AD657" s="5"/>
      <c r="AE657" s="4">
        <v>1</v>
      </c>
      <c r="AF657" s="6">
        <v>153.13</v>
      </c>
      <c r="AG657" s="4"/>
      <c r="AH657" s="6"/>
      <c r="AI657" s="5"/>
      <c r="AJ657" s="5"/>
      <c r="AK657" s="4">
        <v>1</v>
      </c>
      <c r="AL657" s="6">
        <v>181.09</v>
      </c>
      <c r="AM657" s="4"/>
      <c r="AN657" s="6"/>
      <c r="AO657" s="5"/>
      <c r="AP657" s="5"/>
      <c r="AQ657" s="4"/>
      <c r="AR657" s="6"/>
      <c r="AS657" s="4"/>
      <c r="AT657" s="6"/>
      <c r="AU657" s="5"/>
      <c r="AV657" s="5"/>
      <c r="AW657" s="4"/>
      <c r="AX657" s="6"/>
      <c r="AY657" s="4"/>
      <c r="AZ657" s="6"/>
      <c r="BA657" s="5"/>
      <c r="BB657" s="5"/>
      <c r="BC657" s="4"/>
      <c r="BD657" s="6"/>
      <c r="BE657" s="4"/>
      <c r="BF657" s="6"/>
      <c r="BG657" s="5"/>
      <c r="BH657" s="5"/>
      <c r="BI657" s="4"/>
      <c r="BJ657" s="6"/>
      <c r="BK657" s="4"/>
      <c r="BL657" s="6"/>
      <c r="BM657" s="5"/>
      <c r="BN657" s="5"/>
      <c r="BO657" s="4">
        <v>4</v>
      </c>
      <c r="BP657" s="6">
        <v>841.11</v>
      </c>
      <c r="BQ657" s="4"/>
      <c r="BR657" s="6"/>
      <c r="BS657" s="5"/>
      <c r="BT657" s="5"/>
      <c r="BU657" s="4">
        <v>1</v>
      </c>
      <c r="BV657" s="6">
        <v>178.4</v>
      </c>
      <c r="BW657" s="4"/>
      <c r="BX657" s="6"/>
      <c r="BY657" s="5"/>
      <c r="BZ657" s="5"/>
      <c r="CA657" s="4"/>
      <c r="CB657" s="6"/>
      <c r="CC657" s="4"/>
      <c r="CD657" s="6"/>
      <c r="CE657" s="5"/>
      <c r="CF657" s="5"/>
      <c r="CG657" s="4"/>
      <c r="CH657" s="6"/>
      <c r="CI657" s="4"/>
      <c r="CJ657" s="6"/>
      <c r="CK657" s="5"/>
      <c r="CL657" s="5"/>
      <c r="CM657" s="4"/>
      <c r="CN657" s="6"/>
      <c r="CO657" s="4"/>
      <c r="CP657" s="6"/>
      <c r="CQ657" s="5"/>
      <c r="CR657" s="5"/>
      <c r="CS657" s="4">
        <v>1</v>
      </c>
      <c r="CT657" s="6">
        <v>205.7</v>
      </c>
      <c r="CU657" s="4"/>
      <c r="CV657" s="6"/>
      <c r="CW657" s="5"/>
      <c r="CX657" s="5"/>
      <c r="CY657" s="4">
        <v>1</v>
      </c>
      <c r="CZ657" s="6">
        <v>180.81</v>
      </c>
      <c r="DA657" s="4"/>
      <c r="DB657" s="6"/>
      <c r="DC657" s="5"/>
      <c r="DD657" s="5"/>
      <c r="DE657" s="4"/>
      <c r="DF657" s="6"/>
      <c r="DG657" s="4"/>
      <c r="DH657" s="6"/>
      <c r="DI657" s="5"/>
      <c r="DJ657" s="5"/>
      <c r="DK657" s="4"/>
      <c r="DL657" s="6"/>
      <c r="DM657" s="4"/>
      <c r="DN657" s="6"/>
      <c r="DO657" s="5"/>
      <c r="DP657" s="5"/>
      <c r="DQ657" s="4"/>
      <c r="DR657" s="6"/>
      <c r="DS657" s="4"/>
      <c r="DT657" s="6"/>
      <c r="DU657" s="5"/>
      <c r="DV657" s="5"/>
      <c r="DW657" s="4"/>
      <c r="DX657" s="6"/>
      <c r="DY657" s="4"/>
      <c r="DZ657" s="6"/>
      <c r="EA657" s="5"/>
      <c r="EB657" s="5"/>
      <c r="EC657" s="4"/>
      <c r="ED657" s="6"/>
      <c r="EE657" s="4"/>
      <c r="EF657" s="6"/>
      <c r="EG657" s="5"/>
      <c r="EH657" s="5"/>
      <c r="EI657" s="4"/>
      <c r="EJ657" s="6"/>
      <c r="EK657" s="4"/>
      <c r="EL657" s="6"/>
      <c r="EM657" s="5"/>
      <c r="EN657" s="5"/>
      <c r="EO657" s="4"/>
      <c r="EP657" s="6"/>
      <c r="EQ657" s="4"/>
      <c r="ER657" s="6"/>
      <c r="ES657" s="5"/>
      <c r="ET657" s="5"/>
      <c r="EU657" s="4">
        <v>3</v>
      </c>
      <c r="EV657" s="6">
        <v>623.32</v>
      </c>
      <c r="EW657" s="4"/>
      <c r="EX657" s="6"/>
      <c r="EY657" s="5"/>
      <c r="EZ657" s="5"/>
      <c r="FA657" s="4"/>
      <c r="FB657" s="6"/>
      <c r="FC657" s="4"/>
      <c r="FD657" s="6"/>
      <c r="FE657" s="5"/>
      <c r="FF657" s="5"/>
      <c r="FG657" s="4"/>
      <c r="FH657" s="6"/>
      <c r="FI657" s="4"/>
      <c r="FJ657" s="6"/>
      <c r="FK657" s="5"/>
      <c r="FL657" s="5"/>
      <c r="FM657" s="4"/>
      <c r="FN657" s="6"/>
      <c r="FO657" s="4"/>
      <c r="FP657" s="6"/>
      <c r="FQ657" s="5"/>
      <c r="FR657" s="5"/>
      <c r="FS657" s="4"/>
      <c r="FT657" s="6"/>
      <c r="FU657" s="4"/>
      <c r="FV657" s="6"/>
      <c r="FW657" s="5"/>
      <c r="FX657" s="5"/>
      <c r="FY657" s="4"/>
      <c r="FZ657" s="6"/>
      <c r="GA657" s="4"/>
      <c r="GB657" s="6"/>
      <c r="GC657" s="5"/>
      <c r="GD657" s="5"/>
      <c r="GE657" s="4"/>
      <c r="GF657" s="6"/>
      <c r="GG657" s="4"/>
      <c r="GH657" s="6"/>
      <c r="GI657" s="5"/>
      <c r="GJ657" s="5"/>
      <c r="GK657" s="4"/>
      <c r="GL657" s="6"/>
      <c r="GM657" s="4"/>
      <c r="GN657" s="6"/>
      <c r="GO657" s="5"/>
      <c r="GP657" s="5"/>
      <c r="GQ657" s="4"/>
      <c r="GR657" s="6"/>
      <c r="GS657" s="4"/>
      <c r="GT657" s="6"/>
      <c r="GU657" s="5"/>
      <c r="GV657" s="5"/>
      <c r="GW657" s="4"/>
      <c r="GX657" s="6"/>
      <c r="GY657" s="4"/>
      <c r="GZ657" s="6"/>
      <c r="HA657" s="5"/>
      <c r="HB657" s="5"/>
      <c r="HC657" s="4"/>
      <c r="HD657" s="6"/>
      <c r="HE657" s="4"/>
      <c r="HF657" s="6"/>
      <c r="HG657" s="5"/>
      <c r="HH657" s="5"/>
      <c r="HI657" s="4"/>
      <c r="HJ657" s="6"/>
      <c r="HK657" s="4"/>
      <c r="HL657" s="6"/>
      <c r="HM657" s="5"/>
      <c r="HN657" s="5"/>
      <c r="HO657" s="4"/>
      <c r="HP657" s="6"/>
      <c r="HQ657" s="4"/>
      <c r="HR657" s="6"/>
      <c r="HS657" s="5"/>
      <c r="HT657" s="5"/>
      <c r="HU657" s="4"/>
      <c r="HV657" s="6"/>
      <c r="HW657" s="4"/>
      <c r="HX657" s="6"/>
      <c r="HY657" s="5"/>
      <c r="HZ657" s="5"/>
      <c r="IA657" s="4"/>
      <c r="IB657" s="6"/>
      <c r="IC657" s="4"/>
      <c r="ID657" s="6"/>
      <c r="IE657" s="5"/>
      <c r="IF657" s="5"/>
      <c r="IG657" s="4"/>
      <c r="IH657" s="6"/>
      <c r="II657" s="4"/>
      <c r="IJ657" s="6"/>
      <c r="IK657" s="5"/>
      <c r="IL657" s="5"/>
      <c r="IM657" s="4"/>
      <c r="IN657" s="6"/>
      <c r="IO657" s="4"/>
      <c r="IP657" s="6"/>
      <c r="IQ657" s="5"/>
      <c r="IR657" s="5"/>
      <c r="IS657" s="4"/>
      <c r="IT657" s="6"/>
      <c r="IU657" s="4"/>
      <c r="IV657" s="6"/>
      <c r="IW657" s="5"/>
      <c r="IX657" s="5"/>
      <c r="IY657" s="4"/>
      <c r="IZ657" s="6"/>
      <c r="JA657" s="4"/>
      <c r="JB657" s="6"/>
      <c r="JC657" s="5"/>
      <c r="JD657" s="5"/>
      <c r="JE657" s="4"/>
      <c r="JF657" s="6"/>
      <c r="JG657" s="4"/>
      <c r="JH657" s="6"/>
      <c r="JI657" s="5"/>
      <c r="JJ657" s="5"/>
      <c r="JK657" s="4"/>
      <c r="JL657" s="6"/>
      <c r="JM657" s="4"/>
      <c r="JN657" s="6"/>
      <c r="JO657" s="5"/>
      <c r="JP657" s="5"/>
      <c r="JQ657" s="4"/>
      <c r="JR657" s="6"/>
      <c r="JS657" s="4"/>
      <c r="JT657" s="6"/>
      <c r="JU657" s="5"/>
      <c r="JV657" s="5"/>
      <c r="JW657" s="4"/>
      <c r="JX657" s="6"/>
      <c r="JY657" s="4"/>
      <c r="JZ657" s="6"/>
      <c r="KA657" s="5"/>
      <c r="KB657" s="5"/>
      <c r="KC657" s="4"/>
      <c r="KD657" s="6"/>
      <c r="KE657" s="4"/>
      <c r="KF657" s="6"/>
      <c r="KG657" s="5"/>
      <c r="KH657" s="5"/>
      <c r="KI657" s="4"/>
      <c r="KJ657" s="6"/>
      <c r="KK657" s="4"/>
      <c r="KL657" s="6"/>
      <c r="KM657" s="5"/>
      <c r="KN657" s="5"/>
    </row>
    <row r="658">
      <c r="A658" s="3" t="s">
        <v>85</v>
      </c>
      <c r="B658" s="3" t="s">
        <v>660</v>
      </c>
      <c r="C658" s="3" t="s">
        <v>87</v>
      </c>
      <c r="D658" s="3" t="s">
        <v>88</v>
      </c>
      <c r="E658" s="3" t="s">
        <v>667</v>
      </c>
      <c r="F658" s="3" t="s">
        <v>104</v>
      </c>
      <c r="G658" s="3" t="s">
        <v>104</v>
      </c>
      <c r="H658" s="3" t="s">
        <v>98</v>
      </c>
      <c r="I658" s="3" t="s">
        <v>1311</v>
      </c>
      <c r="J658" s="3" t="s">
        <v>1319</v>
      </c>
      <c r="K658" s="4">
        <v>304</v>
      </c>
      <c r="L658" s="4">
        <f>=ROUNDDOWN(24.32,0)</f>
      </c>
      <c r="M658" s="4">
        <v>361</v>
      </c>
      <c r="N658" s="5">
        <v>1</v>
      </c>
      <c r="O658" s="4"/>
      <c r="P658" s="4">
        <f>=ROUNDDOWN({0},0)</f>
      </c>
      <c r="Q658" s="4"/>
      <c r="R658" s="5"/>
      <c r="S658" s="4">
        <v>13</v>
      </c>
      <c r="T658" s="6">
        <v>2304.42</v>
      </c>
      <c r="U658" s="4"/>
      <c r="V658" s="6"/>
      <c r="W658" s="5"/>
      <c r="X658" s="5"/>
      <c r="Y658" s="4">
        <v>1</v>
      </c>
      <c r="Z658" s="6">
        <v>170.67</v>
      </c>
      <c r="AA658" s="4"/>
      <c r="AB658" s="6"/>
      <c r="AC658" s="5"/>
      <c r="AD658" s="5"/>
      <c r="AE658" s="4">
        <v>1</v>
      </c>
      <c r="AF658" s="6">
        <v>170.25</v>
      </c>
      <c r="AG658" s="4"/>
      <c r="AH658" s="6"/>
      <c r="AI658" s="5"/>
      <c r="AJ658" s="5"/>
      <c r="AK658" s="4">
        <v>1</v>
      </c>
      <c r="AL658" s="6">
        <v>180.86</v>
      </c>
      <c r="AM658" s="4"/>
      <c r="AN658" s="6"/>
      <c r="AO658" s="5"/>
      <c r="AP658" s="5"/>
      <c r="AQ658" s="4">
        <v>1</v>
      </c>
      <c r="AR658" s="6">
        <v>162</v>
      </c>
      <c r="AS658" s="4"/>
      <c r="AT658" s="6"/>
      <c r="AU658" s="5"/>
      <c r="AV658" s="5"/>
      <c r="AW658" s="4"/>
      <c r="AX658" s="6"/>
      <c r="AY658" s="4"/>
      <c r="AZ658" s="6"/>
      <c r="BA658" s="5"/>
      <c r="BB658" s="5"/>
      <c r="BC658" s="4"/>
      <c r="BD658" s="6"/>
      <c r="BE658" s="4"/>
      <c r="BF658" s="6"/>
      <c r="BG658" s="5"/>
      <c r="BH658" s="5"/>
      <c r="BI658" s="4">
        <v>3</v>
      </c>
      <c r="BJ658" s="6">
        <v>563.37</v>
      </c>
      <c r="BK658" s="4"/>
      <c r="BL658" s="6"/>
      <c r="BM658" s="5"/>
      <c r="BN658" s="5"/>
      <c r="BO658" s="4">
        <v>6</v>
      </c>
      <c r="BP658" s="6">
        <v>1057.27</v>
      </c>
      <c r="BQ658" s="4"/>
      <c r="BR658" s="6"/>
      <c r="BS658" s="5"/>
      <c r="BT658" s="5"/>
      <c r="BU658" s="4"/>
      <c r="BV658" s="6"/>
      <c r="BW658" s="4"/>
      <c r="BX658" s="6"/>
      <c r="BY658" s="5"/>
      <c r="BZ658" s="5"/>
      <c r="CA658" s="4"/>
      <c r="CB658" s="6"/>
      <c r="CC658" s="4"/>
      <c r="CD658" s="6"/>
      <c r="CE658" s="5"/>
      <c r="CF658" s="5"/>
      <c r="CG658" s="4"/>
      <c r="CH658" s="6"/>
      <c r="CI658" s="4"/>
      <c r="CJ658" s="6"/>
      <c r="CK658" s="5"/>
      <c r="CL658" s="5"/>
      <c r="CM658" s="4"/>
      <c r="CN658" s="6"/>
      <c r="CO658" s="4"/>
      <c r="CP658" s="6"/>
      <c r="CQ658" s="5"/>
      <c r="CR658" s="5"/>
      <c r="CS658" s="4"/>
      <c r="CT658" s="6"/>
      <c r="CU658" s="4"/>
      <c r="CV658" s="6"/>
      <c r="CW658" s="5"/>
      <c r="CX658" s="5"/>
      <c r="CY658" s="4"/>
      <c r="CZ658" s="6"/>
      <c r="DA658" s="4"/>
      <c r="DB658" s="6"/>
      <c r="DC658" s="5"/>
      <c r="DD658" s="5"/>
      <c r="DE658" s="4"/>
      <c r="DF658" s="6"/>
      <c r="DG658" s="4"/>
      <c r="DH658" s="6"/>
      <c r="DI658" s="5"/>
      <c r="DJ658" s="5"/>
      <c r="DK658" s="4"/>
      <c r="DL658" s="6"/>
      <c r="DM658" s="4"/>
      <c r="DN658" s="6"/>
      <c r="DO658" s="5"/>
      <c r="DP658" s="5"/>
      <c r="DQ658" s="4"/>
      <c r="DR658" s="6"/>
      <c r="DS658" s="4"/>
      <c r="DT658" s="6"/>
      <c r="DU658" s="5"/>
      <c r="DV658" s="5"/>
      <c r="DW658" s="4"/>
      <c r="DX658" s="6"/>
      <c r="DY658" s="4"/>
      <c r="DZ658" s="6"/>
      <c r="EA658" s="5"/>
      <c r="EB658" s="5"/>
      <c r="EC658" s="4"/>
      <c r="ED658" s="6"/>
      <c r="EE658" s="4"/>
      <c r="EF658" s="6"/>
      <c r="EG658" s="5"/>
      <c r="EH658" s="5"/>
      <c r="EI658" s="4"/>
      <c r="EJ658" s="6"/>
      <c r="EK658" s="4"/>
      <c r="EL658" s="6"/>
      <c r="EM658" s="5"/>
      <c r="EN658" s="5"/>
      <c r="EO658" s="4"/>
      <c r="EP658" s="6"/>
      <c r="EQ658" s="4"/>
      <c r="ER658" s="6"/>
      <c r="ES658" s="5"/>
      <c r="ET658" s="5"/>
      <c r="EU658" s="4"/>
      <c r="EV658" s="6"/>
      <c r="EW658" s="4"/>
      <c r="EX658" s="6"/>
      <c r="EY658" s="5"/>
      <c r="EZ658" s="5"/>
      <c r="FA658" s="4"/>
      <c r="FB658" s="6"/>
      <c r="FC658" s="4"/>
      <c r="FD658" s="6"/>
      <c r="FE658" s="5"/>
      <c r="FF658" s="5"/>
      <c r="FG658" s="4"/>
      <c r="FH658" s="6"/>
      <c r="FI658" s="4"/>
      <c r="FJ658" s="6"/>
      <c r="FK658" s="5"/>
      <c r="FL658" s="5"/>
      <c r="FM658" s="4"/>
      <c r="FN658" s="6"/>
      <c r="FO658" s="4"/>
      <c r="FP658" s="6"/>
      <c r="FQ658" s="5"/>
      <c r="FR658" s="5"/>
      <c r="FS658" s="4"/>
      <c r="FT658" s="6"/>
      <c r="FU658" s="4"/>
      <c r="FV658" s="6"/>
      <c r="FW658" s="5"/>
      <c r="FX658" s="5"/>
      <c r="FY658" s="4"/>
      <c r="FZ658" s="6"/>
      <c r="GA658" s="4"/>
      <c r="GB658" s="6"/>
      <c r="GC658" s="5"/>
      <c r="GD658" s="5"/>
      <c r="GE658" s="4"/>
      <c r="GF658" s="6"/>
      <c r="GG658" s="4"/>
      <c r="GH658" s="6"/>
      <c r="GI658" s="5"/>
      <c r="GJ658" s="5"/>
      <c r="GK658" s="4"/>
      <c r="GL658" s="6"/>
      <c r="GM658" s="4"/>
      <c r="GN658" s="6"/>
      <c r="GO658" s="5"/>
      <c r="GP658" s="5"/>
      <c r="GQ658" s="4"/>
      <c r="GR658" s="6"/>
      <c r="GS658" s="4"/>
      <c r="GT658" s="6"/>
      <c r="GU658" s="5"/>
      <c r="GV658" s="5"/>
      <c r="GW658" s="4"/>
      <c r="GX658" s="6"/>
      <c r="GY658" s="4"/>
      <c r="GZ658" s="6"/>
      <c r="HA658" s="5"/>
      <c r="HB658" s="5"/>
      <c r="HC658" s="4"/>
      <c r="HD658" s="6"/>
      <c r="HE658" s="4"/>
      <c r="HF658" s="6"/>
      <c r="HG658" s="5"/>
      <c r="HH658" s="5"/>
      <c r="HI658" s="4"/>
      <c r="HJ658" s="6"/>
      <c r="HK658" s="4"/>
      <c r="HL658" s="6"/>
      <c r="HM658" s="5"/>
      <c r="HN658" s="5"/>
      <c r="HO658" s="4"/>
      <c r="HP658" s="6"/>
      <c r="HQ658" s="4"/>
      <c r="HR658" s="6"/>
      <c r="HS658" s="5"/>
      <c r="HT658" s="5"/>
      <c r="HU658" s="4"/>
      <c r="HV658" s="6"/>
      <c r="HW658" s="4"/>
      <c r="HX658" s="6"/>
      <c r="HY658" s="5"/>
      <c r="HZ658" s="5"/>
      <c r="IA658" s="4"/>
      <c r="IB658" s="6"/>
      <c r="IC658" s="4"/>
      <c r="ID658" s="6"/>
      <c r="IE658" s="5"/>
      <c r="IF658" s="5"/>
      <c r="IG658" s="4"/>
      <c r="IH658" s="6"/>
      <c r="II658" s="4"/>
      <c r="IJ658" s="6"/>
      <c r="IK658" s="5"/>
      <c r="IL658" s="5"/>
      <c r="IM658" s="4"/>
      <c r="IN658" s="6"/>
      <c r="IO658" s="4"/>
      <c r="IP658" s="6"/>
      <c r="IQ658" s="5"/>
      <c r="IR658" s="5"/>
      <c r="IS658" s="4"/>
      <c r="IT658" s="6"/>
      <c r="IU658" s="4"/>
      <c r="IV658" s="6"/>
      <c r="IW658" s="5"/>
      <c r="IX658" s="5"/>
      <c r="IY658" s="4"/>
      <c r="IZ658" s="6"/>
      <c r="JA658" s="4"/>
      <c r="JB658" s="6"/>
      <c r="JC658" s="5"/>
      <c r="JD658" s="5"/>
      <c r="JE658" s="4"/>
      <c r="JF658" s="6"/>
      <c r="JG658" s="4"/>
      <c r="JH658" s="6"/>
      <c r="JI658" s="5"/>
      <c r="JJ658" s="5"/>
      <c r="JK658" s="4"/>
      <c r="JL658" s="6"/>
      <c r="JM658" s="4"/>
      <c r="JN658" s="6"/>
      <c r="JO658" s="5"/>
      <c r="JP658" s="5"/>
      <c r="JQ658" s="4"/>
      <c r="JR658" s="6"/>
      <c r="JS658" s="4"/>
      <c r="JT658" s="6"/>
      <c r="JU658" s="5"/>
      <c r="JV658" s="5"/>
      <c r="JW658" s="4"/>
      <c r="JX658" s="6"/>
      <c r="JY658" s="4"/>
      <c r="JZ658" s="6"/>
      <c r="KA658" s="5"/>
      <c r="KB658" s="5"/>
      <c r="KC658" s="4"/>
      <c r="KD658" s="6"/>
      <c r="KE658" s="4"/>
      <c r="KF658" s="6"/>
      <c r="KG658" s="5"/>
      <c r="KH658" s="5"/>
      <c r="KI658" s="4"/>
      <c r="KJ658" s="6"/>
      <c r="KK658" s="4"/>
      <c r="KL658" s="6"/>
      <c r="KM658" s="5"/>
      <c r="KN658" s="5"/>
    </row>
    <row r="659">
      <c r="A659" s="3" t="s">
        <v>85</v>
      </c>
      <c r="B659" s="3" t="s">
        <v>660</v>
      </c>
      <c r="C659" s="3" t="s">
        <v>87</v>
      </c>
      <c r="D659" s="3" t="s">
        <v>88</v>
      </c>
      <c r="E659" s="3" t="s">
        <v>668</v>
      </c>
      <c r="F659" s="3" t="s">
        <v>104</v>
      </c>
      <c r="G659" s="3" t="s">
        <v>104</v>
      </c>
      <c r="H659" s="3" t="s">
        <v>155</v>
      </c>
      <c r="I659" s="3" t="s">
        <v>534</v>
      </c>
      <c r="J659" s="3" t="s">
        <v>1307</v>
      </c>
      <c r="K659" s="4">
        <v>310</v>
      </c>
      <c r="L659" s="4">
        <f>=ROUNDDOWN(16.3157894736842,0)</f>
      </c>
      <c r="M659" s="4">
        <v>200</v>
      </c>
      <c r="N659" s="5">
        <v>1</v>
      </c>
      <c r="O659" s="4"/>
      <c r="P659" s="4">
        <f>=ROUNDDOWN({0},0)</f>
      </c>
      <c r="Q659" s="4"/>
      <c r="R659" s="5"/>
      <c r="S659" s="4">
        <v>11</v>
      </c>
      <c r="T659" s="6">
        <v>2135.1</v>
      </c>
      <c r="U659" s="4"/>
      <c r="V659" s="6"/>
      <c r="W659" s="5"/>
      <c r="X659" s="5"/>
      <c r="Y659" s="4"/>
      <c r="Z659" s="6"/>
      <c r="AA659" s="4"/>
      <c r="AB659" s="6"/>
      <c r="AC659" s="5"/>
      <c r="AD659" s="5"/>
      <c r="AE659" s="4">
        <v>3</v>
      </c>
      <c r="AF659" s="6">
        <v>500.02</v>
      </c>
      <c r="AG659" s="4"/>
      <c r="AH659" s="6"/>
      <c r="AI659" s="5"/>
      <c r="AJ659" s="5"/>
      <c r="AK659" s="4">
        <v>4</v>
      </c>
      <c r="AL659" s="6">
        <v>814.9</v>
      </c>
      <c r="AM659" s="4"/>
      <c r="AN659" s="6"/>
      <c r="AO659" s="5"/>
      <c r="AP659" s="5"/>
      <c r="AQ659" s="4">
        <v>1</v>
      </c>
      <c r="AR659" s="6">
        <v>208.66</v>
      </c>
      <c r="AS659" s="4"/>
      <c r="AT659" s="6"/>
      <c r="AU659" s="5"/>
      <c r="AV659" s="5"/>
      <c r="AW659" s="4"/>
      <c r="AX659" s="6"/>
      <c r="AY659" s="4"/>
      <c r="AZ659" s="6"/>
      <c r="BA659" s="5"/>
      <c r="BB659" s="5"/>
      <c r="BC659" s="4"/>
      <c r="BD659" s="6"/>
      <c r="BE659" s="4"/>
      <c r="BF659" s="6"/>
      <c r="BG659" s="5"/>
      <c r="BH659" s="5"/>
      <c r="BI659" s="4"/>
      <c r="BJ659" s="6"/>
      <c r="BK659" s="4"/>
      <c r="BL659" s="6"/>
      <c r="BM659" s="5"/>
      <c r="BN659" s="5"/>
      <c r="BO659" s="4">
        <v>2</v>
      </c>
      <c r="BP659" s="6">
        <v>411.99</v>
      </c>
      <c r="BQ659" s="4"/>
      <c r="BR659" s="6"/>
      <c r="BS659" s="5"/>
      <c r="BT659" s="5"/>
      <c r="BU659" s="4"/>
      <c r="BV659" s="6"/>
      <c r="BW659" s="4"/>
      <c r="BX659" s="6"/>
      <c r="BY659" s="5"/>
      <c r="BZ659" s="5"/>
      <c r="CA659" s="4"/>
      <c r="CB659" s="6"/>
      <c r="CC659" s="4"/>
      <c r="CD659" s="6"/>
      <c r="CE659" s="5"/>
      <c r="CF659" s="5"/>
      <c r="CG659" s="4"/>
      <c r="CH659" s="6"/>
      <c r="CI659" s="4"/>
      <c r="CJ659" s="6"/>
      <c r="CK659" s="5"/>
      <c r="CL659" s="5"/>
      <c r="CM659" s="4"/>
      <c r="CN659" s="6"/>
      <c r="CO659" s="4"/>
      <c r="CP659" s="6"/>
      <c r="CQ659" s="5"/>
      <c r="CR659" s="5"/>
      <c r="CS659" s="4">
        <v>1</v>
      </c>
      <c r="CT659" s="6">
        <v>199.53</v>
      </c>
      <c r="CU659" s="4"/>
      <c r="CV659" s="6"/>
      <c r="CW659" s="5"/>
      <c r="CX659" s="5"/>
      <c r="CY659" s="4"/>
      <c r="CZ659" s="6"/>
      <c r="DA659" s="4"/>
      <c r="DB659" s="6"/>
      <c r="DC659" s="5"/>
      <c r="DD659" s="5"/>
      <c r="DE659" s="4"/>
      <c r="DF659" s="6"/>
      <c r="DG659" s="4"/>
      <c r="DH659" s="6"/>
      <c r="DI659" s="5"/>
      <c r="DJ659" s="5"/>
      <c r="DK659" s="4"/>
      <c r="DL659" s="6"/>
      <c r="DM659" s="4"/>
      <c r="DN659" s="6"/>
      <c r="DO659" s="5"/>
      <c r="DP659" s="5"/>
      <c r="DQ659" s="4"/>
      <c r="DR659" s="6"/>
      <c r="DS659" s="4"/>
      <c r="DT659" s="6"/>
      <c r="DU659" s="5"/>
      <c r="DV659" s="5"/>
      <c r="DW659" s="4"/>
      <c r="DX659" s="6"/>
      <c r="DY659" s="4"/>
      <c r="DZ659" s="6"/>
      <c r="EA659" s="5"/>
      <c r="EB659" s="5"/>
      <c r="EC659" s="4"/>
      <c r="ED659" s="6"/>
      <c r="EE659" s="4"/>
      <c r="EF659" s="6"/>
      <c r="EG659" s="5"/>
      <c r="EH659" s="5"/>
      <c r="EI659" s="4"/>
      <c r="EJ659" s="6"/>
      <c r="EK659" s="4"/>
      <c r="EL659" s="6"/>
      <c r="EM659" s="5"/>
      <c r="EN659" s="5"/>
      <c r="EO659" s="4"/>
      <c r="EP659" s="6"/>
      <c r="EQ659" s="4"/>
      <c r="ER659" s="6"/>
      <c r="ES659" s="5"/>
      <c r="ET659" s="5"/>
      <c r="EU659" s="4"/>
      <c r="EV659" s="6"/>
      <c r="EW659" s="4"/>
      <c r="EX659" s="6"/>
      <c r="EY659" s="5"/>
      <c r="EZ659" s="5"/>
      <c r="FA659" s="4"/>
      <c r="FB659" s="6"/>
      <c r="FC659" s="4"/>
      <c r="FD659" s="6"/>
      <c r="FE659" s="5"/>
      <c r="FF659" s="5"/>
      <c r="FG659" s="4"/>
      <c r="FH659" s="6"/>
      <c r="FI659" s="4"/>
      <c r="FJ659" s="6"/>
      <c r="FK659" s="5"/>
      <c r="FL659" s="5"/>
      <c r="FM659" s="4"/>
      <c r="FN659" s="6"/>
      <c r="FO659" s="4"/>
      <c r="FP659" s="6"/>
      <c r="FQ659" s="5"/>
      <c r="FR659" s="5"/>
      <c r="FS659" s="4"/>
      <c r="FT659" s="6"/>
      <c r="FU659" s="4"/>
      <c r="FV659" s="6"/>
      <c r="FW659" s="5"/>
      <c r="FX659" s="5"/>
      <c r="FY659" s="4"/>
      <c r="FZ659" s="6"/>
      <c r="GA659" s="4"/>
      <c r="GB659" s="6"/>
      <c r="GC659" s="5"/>
      <c r="GD659" s="5"/>
      <c r="GE659" s="4"/>
      <c r="GF659" s="6"/>
      <c r="GG659" s="4"/>
      <c r="GH659" s="6"/>
      <c r="GI659" s="5"/>
      <c r="GJ659" s="5"/>
      <c r="GK659" s="4"/>
      <c r="GL659" s="6"/>
      <c r="GM659" s="4"/>
      <c r="GN659" s="6"/>
      <c r="GO659" s="5"/>
      <c r="GP659" s="5"/>
      <c r="GQ659" s="4"/>
      <c r="GR659" s="6"/>
      <c r="GS659" s="4"/>
      <c r="GT659" s="6"/>
      <c r="GU659" s="5"/>
      <c r="GV659" s="5"/>
      <c r="GW659" s="4"/>
      <c r="GX659" s="6"/>
      <c r="GY659" s="4"/>
      <c r="GZ659" s="6"/>
      <c r="HA659" s="5"/>
      <c r="HB659" s="5"/>
      <c r="HC659" s="4"/>
      <c r="HD659" s="6"/>
      <c r="HE659" s="4"/>
      <c r="HF659" s="6"/>
      <c r="HG659" s="5"/>
      <c r="HH659" s="5"/>
      <c r="HI659" s="4"/>
      <c r="HJ659" s="6"/>
      <c r="HK659" s="4"/>
      <c r="HL659" s="6"/>
      <c r="HM659" s="5"/>
      <c r="HN659" s="5"/>
      <c r="HO659" s="4"/>
      <c r="HP659" s="6"/>
      <c r="HQ659" s="4"/>
      <c r="HR659" s="6"/>
      <c r="HS659" s="5"/>
      <c r="HT659" s="5"/>
      <c r="HU659" s="4"/>
      <c r="HV659" s="6"/>
      <c r="HW659" s="4"/>
      <c r="HX659" s="6"/>
      <c r="HY659" s="5"/>
      <c r="HZ659" s="5"/>
      <c r="IA659" s="4"/>
      <c r="IB659" s="6"/>
      <c r="IC659" s="4"/>
      <c r="ID659" s="6"/>
      <c r="IE659" s="5"/>
      <c r="IF659" s="5"/>
      <c r="IG659" s="4"/>
      <c r="IH659" s="6"/>
      <c r="II659" s="4"/>
      <c r="IJ659" s="6"/>
      <c r="IK659" s="5"/>
      <c r="IL659" s="5"/>
      <c r="IM659" s="4"/>
      <c r="IN659" s="6"/>
      <c r="IO659" s="4"/>
      <c r="IP659" s="6"/>
      <c r="IQ659" s="5"/>
      <c r="IR659" s="5"/>
      <c r="IS659" s="4"/>
      <c r="IT659" s="6"/>
      <c r="IU659" s="4"/>
      <c r="IV659" s="6"/>
      <c r="IW659" s="5"/>
      <c r="IX659" s="5"/>
      <c r="IY659" s="4"/>
      <c r="IZ659" s="6"/>
      <c r="JA659" s="4"/>
      <c r="JB659" s="6"/>
      <c r="JC659" s="5"/>
      <c r="JD659" s="5"/>
      <c r="JE659" s="4"/>
      <c r="JF659" s="6"/>
      <c r="JG659" s="4"/>
      <c r="JH659" s="6"/>
      <c r="JI659" s="5"/>
      <c r="JJ659" s="5"/>
      <c r="JK659" s="4"/>
      <c r="JL659" s="6"/>
      <c r="JM659" s="4"/>
      <c r="JN659" s="6"/>
      <c r="JO659" s="5"/>
      <c r="JP659" s="5"/>
      <c r="JQ659" s="4"/>
      <c r="JR659" s="6"/>
      <c r="JS659" s="4"/>
      <c r="JT659" s="6"/>
      <c r="JU659" s="5"/>
      <c r="JV659" s="5"/>
      <c r="JW659" s="4"/>
      <c r="JX659" s="6"/>
      <c r="JY659" s="4"/>
      <c r="JZ659" s="6"/>
      <c r="KA659" s="5"/>
      <c r="KB659" s="5"/>
      <c r="KC659" s="4"/>
      <c r="KD659" s="6"/>
      <c r="KE659" s="4"/>
      <c r="KF659" s="6"/>
      <c r="KG659" s="5"/>
      <c r="KH659" s="5"/>
      <c r="KI659" s="4"/>
      <c r="KJ659" s="6"/>
      <c r="KK659" s="4"/>
      <c r="KL659" s="6"/>
      <c r="KM659" s="5"/>
      <c r="KN659" s="5"/>
    </row>
    <row r="660">
      <c r="A660" s="3" t="s">
        <v>85</v>
      </c>
      <c r="B660" s="3" t="s">
        <v>660</v>
      </c>
      <c r="C660" s="3" t="s">
        <v>87</v>
      </c>
      <c r="D660" s="3" t="s">
        <v>88</v>
      </c>
      <c r="E660" s="3" t="s">
        <v>669</v>
      </c>
      <c r="F660" s="3" t="s">
        <v>669</v>
      </c>
      <c r="G660" s="3" t="s">
        <v>669</v>
      </c>
      <c r="H660" s="3" t="s">
        <v>98</v>
      </c>
      <c r="I660" s="3" t="s">
        <v>1419</v>
      </c>
      <c r="J660" s="3" t="s">
        <v>1319</v>
      </c>
      <c r="K660" s="4">
        <v>350</v>
      </c>
      <c r="L660" s="4">
        <f>=ROUNDDOWN(20.5882352941176,0)</f>
      </c>
      <c r="M660" s="4">
        <v>350</v>
      </c>
      <c r="N660" s="5">
        <v>1</v>
      </c>
      <c r="O660" s="4"/>
      <c r="P660" s="4">
        <f>=ROUNDDOWN({0},0)</f>
      </c>
      <c r="Q660" s="4"/>
      <c r="R660" s="5"/>
      <c r="S660" s="4">
        <v>9</v>
      </c>
      <c r="T660" s="6">
        <v>1841.23</v>
      </c>
      <c r="U660" s="4"/>
      <c r="V660" s="6"/>
      <c r="W660" s="5"/>
      <c r="X660" s="5"/>
      <c r="Y660" s="4">
        <v>3</v>
      </c>
      <c r="Z660" s="6">
        <v>566.92</v>
      </c>
      <c r="AA660" s="4"/>
      <c r="AB660" s="6"/>
      <c r="AC660" s="5"/>
      <c r="AD660" s="5"/>
      <c r="AE660" s="4"/>
      <c r="AF660" s="6"/>
      <c r="AG660" s="4"/>
      <c r="AH660" s="6"/>
      <c r="AI660" s="5"/>
      <c r="AJ660" s="5"/>
      <c r="AK660" s="4">
        <v>2</v>
      </c>
      <c r="AL660" s="6">
        <v>434.6</v>
      </c>
      <c r="AM660" s="4"/>
      <c r="AN660" s="6"/>
      <c r="AO660" s="5"/>
      <c r="AP660" s="5"/>
      <c r="AQ660" s="4">
        <v>2</v>
      </c>
      <c r="AR660" s="6">
        <v>421.72</v>
      </c>
      <c r="AS660" s="4"/>
      <c r="AT660" s="6"/>
      <c r="AU660" s="5"/>
      <c r="AV660" s="5"/>
      <c r="AW660" s="4"/>
      <c r="AX660" s="6"/>
      <c r="AY660" s="4"/>
      <c r="AZ660" s="6"/>
      <c r="BA660" s="5"/>
      <c r="BB660" s="5"/>
      <c r="BC660" s="4"/>
      <c r="BD660" s="6"/>
      <c r="BE660" s="4"/>
      <c r="BF660" s="6"/>
      <c r="BG660" s="5"/>
      <c r="BH660" s="5"/>
      <c r="BI660" s="4">
        <v>1</v>
      </c>
      <c r="BJ660" s="6">
        <v>218.5</v>
      </c>
      <c r="BK660" s="4"/>
      <c r="BL660" s="6"/>
      <c r="BM660" s="5"/>
      <c r="BN660" s="5"/>
      <c r="BO660" s="4">
        <v>1</v>
      </c>
      <c r="BP660" s="6">
        <v>199.49</v>
      </c>
      <c r="BQ660" s="4"/>
      <c r="BR660" s="6"/>
      <c r="BS660" s="5"/>
      <c r="BT660" s="5"/>
      <c r="BU660" s="4"/>
      <c r="BV660" s="6"/>
      <c r="BW660" s="4"/>
      <c r="BX660" s="6"/>
      <c r="BY660" s="5"/>
      <c r="BZ660" s="5"/>
      <c r="CA660" s="4"/>
      <c r="CB660" s="6"/>
      <c r="CC660" s="4"/>
      <c r="CD660" s="6"/>
      <c r="CE660" s="5"/>
      <c r="CF660" s="5"/>
      <c r="CG660" s="4"/>
      <c r="CH660" s="6"/>
      <c r="CI660" s="4"/>
      <c r="CJ660" s="6"/>
      <c r="CK660" s="5"/>
      <c r="CL660" s="5"/>
      <c r="CM660" s="4"/>
      <c r="CN660" s="6"/>
      <c r="CO660" s="4"/>
      <c r="CP660" s="6"/>
      <c r="CQ660" s="5"/>
      <c r="CR660" s="5"/>
      <c r="CS660" s="4"/>
      <c r="CT660" s="6"/>
      <c r="CU660" s="4"/>
      <c r="CV660" s="6"/>
      <c r="CW660" s="5"/>
      <c r="CX660" s="5"/>
      <c r="CY660" s="4"/>
      <c r="CZ660" s="6"/>
      <c r="DA660" s="4"/>
      <c r="DB660" s="6"/>
      <c r="DC660" s="5"/>
      <c r="DD660" s="5"/>
      <c r="DE660" s="4"/>
      <c r="DF660" s="6"/>
      <c r="DG660" s="4"/>
      <c r="DH660" s="6"/>
      <c r="DI660" s="5"/>
      <c r="DJ660" s="5"/>
      <c r="DK660" s="4"/>
      <c r="DL660" s="6"/>
      <c r="DM660" s="4"/>
      <c r="DN660" s="6"/>
      <c r="DO660" s="5"/>
      <c r="DP660" s="5"/>
      <c r="DQ660" s="4"/>
      <c r="DR660" s="6"/>
      <c r="DS660" s="4"/>
      <c r="DT660" s="6"/>
      <c r="DU660" s="5"/>
      <c r="DV660" s="5"/>
      <c r="DW660" s="4"/>
      <c r="DX660" s="6"/>
      <c r="DY660" s="4"/>
      <c r="DZ660" s="6"/>
      <c r="EA660" s="5"/>
      <c r="EB660" s="5"/>
      <c r="EC660" s="4"/>
      <c r="ED660" s="6"/>
      <c r="EE660" s="4"/>
      <c r="EF660" s="6"/>
      <c r="EG660" s="5"/>
      <c r="EH660" s="5"/>
      <c r="EI660" s="4"/>
      <c r="EJ660" s="6"/>
      <c r="EK660" s="4"/>
      <c r="EL660" s="6"/>
      <c r="EM660" s="5"/>
      <c r="EN660" s="5"/>
      <c r="EO660" s="4"/>
      <c r="EP660" s="6"/>
      <c r="EQ660" s="4"/>
      <c r="ER660" s="6"/>
      <c r="ES660" s="5"/>
      <c r="ET660" s="5"/>
      <c r="EU660" s="4"/>
      <c r="EV660" s="6"/>
      <c r="EW660" s="4"/>
      <c r="EX660" s="6"/>
      <c r="EY660" s="5"/>
      <c r="EZ660" s="5"/>
      <c r="FA660" s="4"/>
      <c r="FB660" s="6"/>
      <c r="FC660" s="4"/>
      <c r="FD660" s="6"/>
      <c r="FE660" s="5"/>
      <c r="FF660" s="5"/>
      <c r="FG660" s="4"/>
      <c r="FH660" s="6"/>
      <c r="FI660" s="4"/>
      <c r="FJ660" s="6"/>
      <c r="FK660" s="5"/>
      <c r="FL660" s="5"/>
      <c r="FM660" s="4"/>
      <c r="FN660" s="6"/>
      <c r="FO660" s="4"/>
      <c r="FP660" s="6"/>
      <c r="FQ660" s="5"/>
      <c r="FR660" s="5"/>
      <c r="FS660" s="4"/>
      <c r="FT660" s="6"/>
      <c r="FU660" s="4"/>
      <c r="FV660" s="6"/>
      <c r="FW660" s="5"/>
      <c r="FX660" s="5"/>
      <c r="FY660" s="4"/>
      <c r="FZ660" s="6"/>
      <c r="GA660" s="4"/>
      <c r="GB660" s="6"/>
      <c r="GC660" s="5"/>
      <c r="GD660" s="5"/>
      <c r="GE660" s="4"/>
      <c r="GF660" s="6"/>
      <c r="GG660" s="4"/>
      <c r="GH660" s="6"/>
      <c r="GI660" s="5"/>
      <c r="GJ660" s="5"/>
      <c r="GK660" s="4"/>
      <c r="GL660" s="6"/>
      <c r="GM660" s="4"/>
      <c r="GN660" s="6"/>
      <c r="GO660" s="5"/>
      <c r="GP660" s="5"/>
      <c r="GQ660" s="4"/>
      <c r="GR660" s="6"/>
      <c r="GS660" s="4"/>
      <c r="GT660" s="6"/>
      <c r="GU660" s="5"/>
      <c r="GV660" s="5"/>
      <c r="GW660" s="4"/>
      <c r="GX660" s="6"/>
      <c r="GY660" s="4"/>
      <c r="GZ660" s="6"/>
      <c r="HA660" s="5"/>
      <c r="HB660" s="5"/>
      <c r="HC660" s="4"/>
      <c r="HD660" s="6"/>
      <c r="HE660" s="4"/>
      <c r="HF660" s="6"/>
      <c r="HG660" s="5"/>
      <c r="HH660" s="5"/>
      <c r="HI660" s="4"/>
      <c r="HJ660" s="6"/>
      <c r="HK660" s="4"/>
      <c r="HL660" s="6"/>
      <c r="HM660" s="5"/>
      <c r="HN660" s="5"/>
      <c r="HO660" s="4"/>
      <c r="HP660" s="6"/>
      <c r="HQ660" s="4"/>
      <c r="HR660" s="6"/>
      <c r="HS660" s="5"/>
      <c r="HT660" s="5"/>
      <c r="HU660" s="4"/>
      <c r="HV660" s="6"/>
      <c r="HW660" s="4"/>
      <c r="HX660" s="6"/>
      <c r="HY660" s="5"/>
      <c r="HZ660" s="5"/>
      <c r="IA660" s="4"/>
      <c r="IB660" s="6"/>
      <c r="IC660" s="4"/>
      <c r="ID660" s="6"/>
      <c r="IE660" s="5"/>
      <c r="IF660" s="5"/>
      <c r="IG660" s="4"/>
      <c r="IH660" s="6"/>
      <c r="II660" s="4"/>
      <c r="IJ660" s="6"/>
      <c r="IK660" s="5"/>
      <c r="IL660" s="5"/>
      <c r="IM660" s="4"/>
      <c r="IN660" s="6"/>
      <c r="IO660" s="4"/>
      <c r="IP660" s="6"/>
      <c r="IQ660" s="5"/>
      <c r="IR660" s="5"/>
      <c r="IS660" s="4"/>
      <c r="IT660" s="6"/>
      <c r="IU660" s="4"/>
      <c r="IV660" s="6"/>
      <c r="IW660" s="5"/>
      <c r="IX660" s="5"/>
      <c r="IY660" s="4"/>
      <c r="IZ660" s="6"/>
      <c r="JA660" s="4"/>
      <c r="JB660" s="6"/>
      <c r="JC660" s="5"/>
      <c r="JD660" s="5"/>
      <c r="JE660" s="4"/>
      <c r="JF660" s="6"/>
      <c r="JG660" s="4"/>
      <c r="JH660" s="6"/>
      <c r="JI660" s="5"/>
      <c r="JJ660" s="5"/>
      <c r="JK660" s="4"/>
      <c r="JL660" s="6"/>
      <c r="JM660" s="4"/>
      <c r="JN660" s="6"/>
      <c r="JO660" s="5"/>
      <c r="JP660" s="5"/>
      <c r="JQ660" s="4"/>
      <c r="JR660" s="6"/>
      <c r="JS660" s="4"/>
      <c r="JT660" s="6"/>
      <c r="JU660" s="5"/>
      <c r="JV660" s="5"/>
      <c r="JW660" s="4"/>
      <c r="JX660" s="6"/>
      <c r="JY660" s="4"/>
      <c r="JZ660" s="6"/>
      <c r="KA660" s="5"/>
      <c r="KB660" s="5"/>
      <c r="KC660" s="4"/>
      <c r="KD660" s="6"/>
      <c r="KE660" s="4"/>
      <c r="KF660" s="6"/>
      <c r="KG660" s="5"/>
      <c r="KH660" s="5"/>
      <c r="KI660" s="4"/>
      <c r="KJ660" s="6"/>
      <c r="KK660" s="4"/>
      <c r="KL660" s="6"/>
      <c r="KM660" s="5"/>
      <c r="KN660" s="5"/>
    </row>
    <row r="661">
      <c r="A661" s="3" t="s">
        <v>85</v>
      </c>
      <c r="B661" s="3" t="s">
        <v>660</v>
      </c>
      <c r="C661" s="3" t="s">
        <v>87</v>
      </c>
      <c r="D661" s="3" t="s">
        <v>88</v>
      </c>
      <c r="E661" s="3" t="s">
        <v>670</v>
      </c>
      <c r="F661" s="3" t="s">
        <v>670</v>
      </c>
      <c r="G661" s="3" t="s">
        <v>670</v>
      </c>
      <c r="H661" s="3" t="s">
        <v>280</v>
      </c>
      <c r="I661" s="3" t="s">
        <v>1420</v>
      </c>
      <c r="J661" s="3" t="s">
        <v>1318</v>
      </c>
      <c r="K661" s="4">
        <v>234</v>
      </c>
      <c r="L661" s="4">
        <f>=ROUNDDOWN(13,0)</f>
      </c>
      <c r="M661" s="4">
        <v>500</v>
      </c>
      <c r="N661" s="5"/>
      <c r="O661" s="4"/>
      <c r="P661" s="4">
        <f>=ROUNDDOWN({0},0)</f>
      </c>
      <c r="Q661" s="4"/>
      <c r="R661" s="5"/>
      <c r="S661" s="4">
        <v>6</v>
      </c>
      <c r="T661" s="6">
        <v>1189.78</v>
      </c>
      <c r="U661" s="4"/>
      <c r="V661" s="6"/>
      <c r="W661" s="5"/>
      <c r="X661" s="5"/>
      <c r="Y661" s="4"/>
      <c r="Z661" s="6"/>
      <c r="AA661" s="4"/>
      <c r="AB661" s="6"/>
      <c r="AC661" s="5"/>
      <c r="AD661" s="5"/>
      <c r="AE661" s="4">
        <v>1</v>
      </c>
      <c r="AF661" s="6">
        <v>198.45</v>
      </c>
      <c r="AG661" s="4"/>
      <c r="AH661" s="6"/>
      <c r="AI661" s="5"/>
      <c r="AJ661" s="5"/>
      <c r="AK661" s="4">
        <v>1</v>
      </c>
      <c r="AL661" s="6">
        <v>214.33</v>
      </c>
      <c r="AM661" s="4"/>
      <c r="AN661" s="6"/>
      <c r="AO661" s="5"/>
      <c r="AP661" s="5"/>
      <c r="AQ661" s="4"/>
      <c r="AR661" s="6"/>
      <c r="AS661" s="4"/>
      <c r="AT661" s="6"/>
      <c r="AU661" s="5"/>
      <c r="AV661" s="5"/>
      <c r="AW661" s="4"/>
      <c r="AX661" s="6"/>
      <c r="AY661" s="4"/>
      <c r="AZ661" s="6"/>
      <c r="BA661" s="5"/>
      <c r="BB661" s="5"/>
      <c r="BC661" s="4"/>
      <c r="BD661" s="6"/>
      <c r="BE661" s="4"/>
      <c r="BF661" s="6"/>
      <c r="BG661" s="5"/>
      <c r="BH661" s="5"/>
      <c r="BI661" s="4"/>
      <c r="BJ661" s="6"/>
      <c r="BK661" s="4"/>
      <c r="BL661" s="6"/>
      <c r="BM661" s="5"/>
      <c r="BN661" s="5"/>
      <c r="BO661" s="4">
        <v>4</v>
      </c>
      <c r="BP661" s="6">
        <v>777</v>
      </c>
      <c r="BQ661" s="4"/>
      <c r="BR661" s="6"/>
      <c r="BS661" s="5"/>
      <c r="BT661" s="5"/>
      <c r="BU661" s="4"/>
      <c r="BV661" s="6"/>
      <c r="BW661" s="4"/>
      <c r="BX661" s="6"/>
      <c r="BY661" s="5"/>
      <c r="BZ661" s="5"/>
      <c r="CA661" s="4"/>
      <c r="CB661" s="6"/>
      <c r="CC661" s="4"/>
      <c r="CD661" s="6"/>
      <c r="CE661" s="5"/>
      <c r="CF661" s="5"/>
      <c r="CG661" s="4"/>
      <c r="CH661" s="6"/>
      <c r="CI661" s="4"/>
      <c r="CJ661" s="6"/>
      <c r="CK661" s="5"/>
      <c r="CL661" s="5"/>
      <c r="CM661" s="4"/>
      <c r="CN661" s="6"/>
      <c r="CO661" s="4"/>
      <c r="CP661" s="6"/>
      <c r="CQ661" s="5"/>
      <c r="CR661" s="5"/>
      <c r="CS661" s="4"/>
      <c r="CT661" s="6"/>
      <c r="CU661" s="4"/>
      <c r="CV661" s="6"/>
      <c r="CW661" s="5"/>
      <c r="CX661" s="5"/>
      <c r="CY661" s="4"/>
      <c r="CZ661" s="6"/>
      <c r="DA661" s="4"/>
      <c r="DB661" s="6"/>
      <c r="DC661" s="5"/>
      <c r="DD661" s="5"/>
      <c r="DE661" s="4"/>
      <c r="DF661" s="6"/>
      <c r="DG661" s="4"/>
      <c r="DH661" s="6"/>
      <c r="DI661" s="5"/>
      <c r="DJ661" s="5"/>
      <c r="DK661" s="4"/>
      <c r="DL661" s="6"/>
      <c r="DM661" s="4"/>
      <c r="DN661" s="6"/>
      <c r="DO661" s="5"/>
      <c r="DP661" s="5"/>
      <c r="DQ661" s="4"/>
      <c r="DR661" s="6"/>
      <c r="DS661" s="4"/>
      <c r="DT661" s="6"/>
      <c r="DU661" s="5"/>
      <c r="DV661" s="5"/>
      <c r="DW661" s="4"/>
      <c r="DX661" s="6"/>
      <c r="DY661" s="4"/>
      <c r="DZ661" s="6"/>
      <c r="EA661" s="5"/>
      <c r="EB661" s="5"/>
      <c r="EC661" s="4"/>
      <c r="ED661" s="6"/>
      <c r="EE661" s="4"/>
      <c r="EF661" s="6"/>
      <c r="EG661" s="5"/>
      <c r="EH661" s="5"/>
      <c r="EI661" s="4"/>
      <c r="EJ661" s="6"/>
      <c r="EK661" s="4"/>
      <c r="EL661" s="6"/>
      <c r="EM661" s="5"/>
      <c r="EN661" s="5"/>
      <c r="EO661" s="4"/>
      <c r="EP661" s="6"/>
      <c r="EQ661" s="4"/>
      <c r="ER661" s="6"/>
      <c r="ES661" s="5"/>
      <c r="ET661" s="5"/>
      <c r="EU661" s="4"/>
      <c r="EV661" s="6"/>
      <c r="EW661" s="4"/>
      <c r="EX661" s="6"/>
      <c r="EY661" s="5"/>
      <c r="EZ661" s="5"/>
      <c r="FA661" s="4"/>
      <c r="FB661" s="6"/>
      <c r="FC661" s="4"/>
      <c r="FD661" s="6"/>
      <c r="FE661" s="5"/>
      <c r="FF661" s="5"/>
      <c r="FG661" s="4"/>
      <c r="FH661" s="6"/>
      <c r="FI661" s="4"/>
      <c r="FJ661" s="6"/>
      <c r="FK661" s="5"/>
      <c r="FL661" s="5"/>
      <c r="FM661" s="4"/>
      <c r="FN661" s="6"/>
      <c r="FO661" s="4"/>
      <c r="FP661" s="6"/>
      <c r="FQ661" s="5"/>
      <c r="FR661" s="5"/>
      <c r="FS661" s="4"/>
      <c r="FT661" s="6"/>
      <c r="FU661" s="4"/>
      <c r="FV661" s="6"/>
      <c r="FW661" s="5"/>
      <c r="FX661" s="5"/>
      <c r="FY661" s="4"/>
      <c r="FZ661" s="6"/>
      <c r="GA661" s="4"/>
      <c r="GB661" s="6"/>
      <c r="GC661" s="5"/>
      <c r="GD661" s="5"/>
      <c r="GE661" s="4"/>
      <c r="GF661" s="6"/>
      <c r="GG661" s="4"/>
      <c r="GH661" s="6"/>
      <c r="GI661" s="5"/>
      <c r="GJ661" s="5"/>
      <c r="GK661" s="4"/>
      <c r="GL661" s="6"/>
      <c r="GM661" s="4"/>
      <c r="GN661" s="6"/>
      <c r="GO661" s="5"/>
      <c r="GP661" s="5"/>
      <c r="GQ661" s="4"/>
      <c r="GR661" s="6"/>
      <c r="GS661" s="4"/>
      <c r="GT661" s="6"/>
      <c r="GU661" s="5"/>
      <c r="GV661" s="5"/>
      <c r="GW661" s="4"/>
      <c r="GX661" s="6"/>
      <c r="GY661" s="4"/>
      <c r="GZ661" s="6"/>
      <c r="HA661" s="5"/>
      <c r="HB661" s="5"/>
      <c r="HC661" s="4"/>
      <c r="HD661" s="6"/>
      <c r="HE661" s="4"/>
      <c r="HF661" s="6"/>
      <c r="HG661" s="5"/>
      <c r="HH661" s="5"/>
      <c r="HI661" s="4"/>
      <c r="HJ661" s="6"/>
      <c r="HK661" s="4"/>
      <c r="HL661" s="6"/>
      <c r="HM661" s="5"/>
      <c r="HN661" s="5"/>
      <c r="HO661" s="4"/>
      <c r="HP661" s="6"/>
      <c r="HQ661" s="4"/>
      <c r="HR661" s="6"/>
      <c r="HS661" s="5"/>
      <c r="HT661" s="5"/>
      <c r="HU661" s="4"/>
      <c r="HV661" s="6"/>
      <c r="HW661" s="4"/>
      <c r="HX661" s="6"/>
      <c r="HY661" s="5"/>
      <c r="HZ661" s="5"/>
      <c r="IA661" s="4"/>
      <c r="IB661" s="6"/>
      <c r="IC661" s="4"/>
      <c r="ID661" s="6"/>
      <c r="IE661" s="5"/>
      <c r="IF661" s="5"/>
      <c r="IG661" s="4"/>
      <c r="IH661" s="6"/>
      <c r="II661" s="4"/>
      <c r="IJ661" s="6"/>
      <c r="IK661" s="5"/>
      <c r="IL661" s="5"/>
      <c r="IM661" s="4"/>
      <c r="IN661" s="6"/>
      <c r="IO661" s="4"/>
      <c r="IP661" s="6"/>
      <c r="IQ661" s="5"/>
      <c r="IR661" s="5"/>
      <c r="IS661" s="4"/>
      <c r="IT661" s="6"/>
      <c r="IU661" s="4"/>
      <c r="IV661" s="6"/>
      <c r="IW661" s="5"/>
      <c r="IX661" s="5"/>
      <c r="IY661" s="4"/>
      <c r="IZ661" s="6"/>
      <c r="JA661" s="4"/>
      <c r="JB661" s="6"/>
      <c r="JC661" s="5"/>
      <c r="JD661" s="5"/>
      <c r="JE661" s="4"/>
      <c r="JF661" s="6"/>
      <c r="JG661" s="4"/>
      <c r="JH661" s="6"/>
      <c r="JI661" s="5"/>
      <c r="JJ661" s="5"/>
      <c r="JK661" s="4"/>
      <c r="JL661" s="6"/>
      <c r="JM661" s="4"/>
      <c r="JN661" s="6"/>
      <c r="JO661" s="5"/>
      <c r="JP661" s="5"/>
      <c r="JQ661" s="4"/>
      <c r="JR661" s="6"/>
      <c r="JS661" s="4"/>
      <c r="JT661" s="6"/>
      <c r="JU661" s="5"/>
      <c r="JV661" s="5"/>
      <c r="JW661" s="4"/>
      <c r="JX661" s="6"/>
      <c r="JY661" s="4"/>
      <c r="JZ661" s="6"/>
      <c r="KA661" s="5"/>
      <c r="KB661" s="5"/>
      <c r="KC661" s="4"/>
      <c r="KD661" s="6"/>
      <c r="KE661" s="4"/>
      <c r="KF661" s="6"/>
      <c r="KG661" s="5"/>
      <c r="KH661" s="5"/>
      <c r="KI661" s="4"/>
      <c r="KJ661" s="6"/>
      <c r="KK661" s="4"/>
      <c r="KL661" s="6"/>
      <c r="KM661" s="5"/>
      <c r="KN661" s="5"/>
    </row>
    <row r="662">
      <c r="A662" s="3" t="s">
        <v>85</v>
      </c>
      <c r="B662" s="3" t="s">
        <v>660</v>
      </c>
      <c r="C662" s="3" t="s">
        <v>87</v>
      </c>
      <c r="D662" s="3" t="s">
        <v>88</v>
      </c>
      <c r="E662" s="3" t="s">
        <v>671</v>
      </c>
      <c r="F662" s="3" t="s">
        <v>671</v>
      </c>
      <c r="G662" s="3" t="s">
        <v>671</v>
      </c>
      <c r="H662" s="3" t="s">
        <v>96</v>
      </c>
      <c r="I662" s="3" t="s">
        <v>1421</v>
      </c>
      <c r="J662" s="3" t="s">
        <v>1318</v>
      </c>
      <c r="K662" s="4">
        <v>159</v>
      </c>
      <c r="L662" s="4">
        <f>=ROUNDDOWN({0},0)</f>
      </c>
      <c r="M662" s="4">
        <v>184</v>
      </c>
      <c r="N662" s="5"/>
      <c r="O662" s="4"/>
      <c r="P662" s="4">
        <f>=ROUNDDOWN({0},0)</f>
      </c>
      <c r="Q662" s="4"/>
      <c r="R662" s="5"/>
      <c r="S662" s="4">
        <v>5</v>
      </c>
      <c r="T662" s="6">
        <v>1120</v>
      </c>
      <c r="U662" s="4"/>
      <c r="V662" s="6"/>
      <c r="W662" s="5"/>
      <c r="X662" s="5"/>
      <c r="Y662" s="4"/>
      <c r="Z662" s="6"/>
      <c r="AA662" s="4"/>
      <c r="AB662" s="6"/>
      <c r="AC662" s="5"/>
      <c r="AD662" s="5"/>
      <c r="AE662" s="4"/>
      <c r="AF662" s="6"/>
      <c r="AG662" s="4"/>
      <c r="AH662" s="6"/>
      <c r="AI662" s="5"/>
      <c r="AJ662" s="5"/>
      <c r="AK662" s="4"/>
      <c r="AL662" s="6"/>
      <c r="AM662" s="4"/>
      <c r="AN662" s="6"/>
      <c r="AO662" s="5"/>
      <c r="AP662" s="5"/>
      <c r="AQ662" s="4"/>
      <c r="AR662" s="6"/>
      <c r="AS662" s="4"/>
      <c r="AT662" s="6"/>
      <c r="AU662" s="5"/>
      <c r="AV662" s="5"/>
      <c r="AW662" s="4"/>
      <c r="AX662" s="6"/>
      <c r="AY662" s="4"/>
      <c r="AZ662" s="6"/>
      <c r="BA662" s="5"/>
      <c r="BB662" s="5"/>
      <c r="BC662" s="4"/>
      <c r="BD662" s="6"/>
      <c r="BE662" s="4"/>
      <c r="BF662" s="6"/>
      <c r="BG662" s="5"/>
      <c r="BH662" s="5"/>
      <c r="BI662" s="4"/>
      <c r="BJ662" s="6"/>
      <c r="BK662" s="4"/>
      <c r="BL662" s="6"/>
      <c r="BM662" s="5"/>
      <c r="BN662" s="5"/>
      <c r="BO662" s="4">
        <v>5</v>
      </c>
      <c r="BP662" s="6">
        <v>1120</v>
      </c>
      <c r="BQ662" s="4"/>
      <c r="BR662" s="6"/>
      <c r="BS662" s="5"/>
      <c r="BT662" s="5"/>
      <c r="BU662" s="4"/>
      <c r="BV662" s="6"/>
      <c r="BW662" s="4"/>
      <c r="BX662" s="6"/>
      <c r="BY662" s="5"/>
      <c r="BZ662" s="5"/>
      <c r="CA662" s="4"/>
      <c r="CB662" s="6"/>
      <c r="CC662" s="4"/>
      <c r="CD662" s="6"/>
      <c r="CE662" s="5"/>
      <c r="CF662" s="5"/>
      <c r="CG662" s="4"/>
      <c r="CH662" s="6"/>
      <c r="CI662" s="4"/>
      <c r="CJ662" s="6"/>
      <c r="CK662" s="5"/>
      <c r="CL662" s="5"/>
      <c r="CM662" s="4"/>
      <c r="CN662" s="6"/>
      <c r="CO662" s="4"/>
      <c r="CP662" s="6"/>
      <c r="CQ662" s="5"/>
      <c r="CR662" s="5"/>
      <c r="CS662" s="4"/>
      <c r="CT662" s="6"/>
      <c r="CU662" s="4"/>
      <c r="CV662" s="6"/>
      <c r="CW662" s="5"/>
      <c r="CX662" s="5"/>
      <c r="CY662" s="4"/>
      <c r="CZ662" s="6"/>
      <c r="DA662" s="4"/>
      <c r="DB662" s="6"/>
      <c r="DC662" s="5"/>
      <c r="DD662" s="5"/>
      <c r="DE662" s="4"/>
      <c r="DF662" s="6"/>
      <c r="DG662" s="4"/>
      <c r="DH662" s="6"/>
      <c r="DI662" s="5"/>
      <c r="DJ662" s="5"/>
      <c r="DK662" s="4"/>
      <c r="DL662" s="6"/>
      <c r="DM662" s="4"/>
      <c r="DN662" s="6"/>
      <c r="DO662" s="5"/>
      <c r="DP662" s="5"/>
      <c r="DQ662" s="4"/>
      <c r="DR662" s="6"/>
      <c r="DS662" s="4"/>
      <c r="DT662" s="6"/>
      <c r="DU662" s="5"/>
      <c r="DV662" s="5"/>
      <c r="DW662" s="4"/>
      <c r="DX662" s="6"/>
      <c r="DY662" s="4"/>
      <c r="DZ662" s="6"/>
      <c r="EA662" s="5"/>
      <c r="EB662" s="5"/>
      <c r="EC662" s="4"/>
      <c r="ED662" s="6"/>
      <c r="EE662" s="4"/>
      <c r="EF662" s="6"/>
      <c r="EG662" s="5"/>
      <c r="EH662" s="5"/>
      <c r="EI662" s="4"/>
      <c r="EJ662" s="6"/>
      <c r="EK662" s="4"/>
      <c r="EL662" s="6"/>
      <c r="EM662" s="5"/>
      <c r="EN662" s="5"/>
      <c r="EO662" s="4"/>
      <c r="EP662" s="6"/>
      <c r="EQ662" s="4"/>
      <c r="ER662" s="6"/>
      <c r="ES662" s="5"/>
      <c r="ET662" s="5"/>
      <c r="EU662" s="4"/>
      <c r="EV662" s="6"/>
      <c r="EW662" s="4"/>
      <c r="EX662" s="6"/>
      <c r="EY662" s="5"/>
      <c r="EZ662" s="5"/>
      <c r="FA662" s="4"/>
      <c r="FB662" s="6"/>
      <c r="FC662" s="4"/>
      <c r="FD662" s="6"/>
      <c r="FE662" s="5"/>
      <c r="FF662" s="5"/>
      <c r="FG662" s="4"/>
      <c r="FH662" s="6"/>
      <c r="FI662" s="4"/>
      <c r="FJ662" s="6"/>
      <c r="FK662" s="5"/>
      <c r="FL662" s="5"/>
      <c r="FM662" s="4"/>
      <c r="FN662" s="6"/>
      <c r="FO662" s="4"/>
      <c r="FP662" s="6"/>
      <c r="FQ662" s="5"/>
      <c r="FR662" s="5"/>
      <c r="FS662" s="4"/>
      <c r="FT662" s="6"/>
      <c r="FU662" s="4"/>
      <c r="FV662" s="6"/>
      <c r="FW662" s="5"/>
      <c r="FX662" s="5"/>
      <c r="FY662" s="4"/>
      <c r="FZ662" s="6"/>
      <c r="GA662" s="4"/>
      <c r="GB662" s="6"/>
      <c r="GC662" s="5"/>
      <c r="GD662" s="5"/>
      <c r="GE662" s="4"/>
      <c r="GF662" s="6"/>
      <c r="GG662" s="4"/>
      <c r="GH662" s="6"/>
      <c r="GI662" s="5"/>
      <c r="GJ662" s="5"/>
      <c r="GK662" s="4"/>
      <c r="GL662" s="6"/>
      <c r="GM662" s="4"/>
      <c r="GN662" s="6"/>
      <c r="GO662" s="5"/>
      <c r="GP662" s="5"/>
      <c r="GQ662" s="4"/>
      <c r="GR662" s="6"/>
      <c r="GS662" s="4"/>
      <c r="GT662" s="6"/>
      <c r="GU662" s="5"/>
      <c r="GV662" s="5"/>
      <c r="GW662" s="4"/>
      <c r="GX662" s="6"/>
      <c r="GY662" s="4"/>
      <c r="GZ662" s="6"/>
      <c r="HA662" s="5"/>
      <c r="HB662" s="5"/>
      <c r="HC662" s="4"/>
      <c r="HD662" s="6"/>
      <c r="HE662" s="4"/>
      <c r="HF662" s="6"/>
      <c r="HG662" s="5"/>
      <c r="HH662" s="5"/>
      <c r="HI662" s="4"/>
      <c r="HJ662" s="6"/>
      <c r="HK662" s="4"/>
      <c r="HL662" s="6"/>
      <c r="HM662" s="5"/>
      <c r="HN662" s="5"/>
      <c r="HO662" s="4"/>
      <c r="HP662" s="6"/>
      <c r="HQ662" s="4"/>
      <c r="HR662" s="6"/>
      <c r="HS662" s="5"/>
      <c r="HT662" s="5"/>
      <c r="HU662" s="4"/>
      <c r="HV662" s="6"/>
      <c r="HW662" s="4"/>
      <c r="HX662" s="6"/>
      <c r="HY662" s="5"/>
      <c r="HZ662" s="5"/>
      <c r="IA662" s="4"/>
      <c r="IB662" s="6"/>
      <c r="IC662" s="4"/>
      <c r="ID662" s="6"/>
      <c r="IE662" s="5"/>
      <c r="IF662" s="5"/>
      <c r="IG662" s="4"/>
      <c r="IH662" s="6"/>
      <c r="II662" s="4"/>
      <c r="IJ662" s="6"/>
      <c r="IK662" s="5"/>
      <c r="IL662" s="5"/>
      <c r="IM662" s="4"/>
      <c r="IN662" s="6"/>
      <c r="IO662" s="4"/>
      <c r="IP662" s="6"/>
      <c r="IQ662" s="5"/>
      <c r="IR662" s="5"/>
      <c r="IS662" s="4"/>
      <c r="IT662" s="6"/>
      <c r="IU662" s="4"/>
      <c r="IV662" s="6"/>
      <c r="IW662" s="5"/>
      <c r="IX662" s="5"/>
      <c r="IY662" s="4"/>
      <c r="IZ662" s="6"/>
      <c r="JA662" s="4"/>
      <c r="JB662" s="6"/>
      <c r="JC662" s="5"/>
      <c r="JD662" s="5"/>
      <c r="JE662" s="4"/>
      <c r="JF662" s="6"/>
      <c r="JG662" s="4"/>
      <c r="JH662" s="6"/>
      <c r="JI662" s="5"/>
      <c r="JJ662" s="5"/>
      <c r="JK662" s="4"/>
      <c r="JL662" s="6"/>
      <c r="JM662" s="4"/>
      <c r="JN662" s="6"/>
      <c r="JO662" s="5"/>
      <c r="JP662" s="5"/>
      <c r="JQ662" s="4"/>
      <c r="JR662" s="6"/>
      <c r="JS662" s="4"/>
      <c r="JT662" s="6"/>
      <c r="JU662" s="5"/>
      <c r="JV662" s="5"/>
      <c r="JW662" s="4"/>
      <c r="JX662" s="6"/>
      <c r="JY662" s="4"/>
      <c r="JZ662" s="6"/>
      <c r="KA662" s="5"/>
      <c r="KB662" s="5"/>
      <c r="KC662" s="4"/>
      <c r="KD662" s="6"/>
      <c r="KE662" s="4"/>
      <c r="KF662" s="6"/>
      <c r="KG662" s="5"/>
      <c r="KH662" s="5"/>
      <c r="KI662" s="4"/>
      <c r="KJ662" s="6"/>
      <c r="KK662" s="4"/>
      <c r="KL662" s="6"/>
      <c r="KM662" s="5"/>
      <c r="KN662" s="5"/>
    </row>
    <row r="663">
      <c r="A663" s="3" t="s">
        <v>85</v>
      </c>
      <c r="B663" s="3" t="s">
        <v>660</v>
      </c>
      <c r="C663" s="3" t="s">
        <v>87</v>
      </c>
      <c r="D663" s="3" t="s">
        <v>88</v>
      </c>
      <c r="E663" s="3" t="s">
        <v>672</v>
      </c>
      <c r="F663" s="3" t="s">
        <v>104</v>
      </c>
      <c r="G663" s="3" t="s">
        <v>104</v>
      </c>
      <c r="H663" s="3" t="s">
        <v>98</v>
      </c>
      <c r="I663" s="3" t="s">
        <v>1323</v>
      </c>
      <c r="J663" s="3" t="s">
        <v>1319</v>
      </c>
      <c r="K663" s="4">
        <v>468</v>
      </c>
      <c r="L663" s="4">
        <f>=ROUNDDOWN(36,0)</f>
      </c>
      <c r="M663" s="4">
        <v>190</v>
      </c>
      <c r="N663" s="5">
        <v>1</v>
      </c>
      <c r="O663" s="4"/>
      <c r="P663" s="4">
        <f>=ROUNDDOWN({0},0)</f>
      </c>
      <c r="Q663" s="4"/>
      <c r="R663" s="5"/>
      <c r="S663" s="4">
        <v>6</v>
      </c>
      <c r="T663" s="6">
        <v>1068.82</v>
      </c>
      <c r="U663" s="4"/>
      <c r="V663" s="6"/>
      <c r="W663" s="5"/>
      <c r="X663" s="5"/>
      <c r="Y663" s="4"/>
      <c r="Z663" s="6"/>
      <c r="AA663" s="4"/>
      <c r="AB663" s="6"/>
      <c r="AC663" s="5"/>
      <c r="AD663" s="5"/>
      <c r="AE663" s="4">
        <v>2</v>
      </c>
      <c r="AF663" s="6">
        <v>204.54</v>
      </c>
      <c r="AG663" s="4"/>
      <c r="AH663" s="6"/>
      <c r="AI663" s="5"/>
      <c r="AJ663" s="5"/>
      <c r="AK663" s="4">
        <v>2</v>
      </c>
      <c r="AL663" s="6">
        <v>422.54</v>
      </c>
      <c r="AM663" s="4"/>
      <c r="AN663" s="6"/>
      <c r="AO663" s="5"/>
      <c r="AP663" s="5"/>
      <c r="AQ663" s="4">
        <v>1</v>
      </c>
      <c r="AR663" s="6">
        <v>218.59</v>
      </c>
      <c r="AS663" s="4"/>
      <c r="AT663" s="6"/>
      <c r="AU663" s="5"/>
      <c r="AV663" s="5"/>
      <c r="AW663" s="4">
        <v>1</v>
      </c>
      <c r="AX663" s="6">
        <v>223.15</v>
      </c>
      <c r="AY663" s="4"/>
      <c r="AZ663" s="6"/>
      <c r="BA663" s="5"/>
      <c r="BB663" s="5"/>
      <c r="BC663" s="4"/>
      <c r="BD663" s="6"/>
      <c r="BE663" s="4"/>
      <c r="BF663" s="6"/>
      <c r="BG663" s="5"/>
      <c r="BH663" s="5"/>
      <c r="BI663" s="4"/>
      <c r="BJ663" s="6"/>
      <c r="BK663" s="4"/>
      <c r="BL663" s="6"/>
      <c r="BM663" s="5"/>
      <c r="BN663" s="5"/>
      <c r="BO663" s="4"/>
      <c r="BP663" s="6"/>
      <c r="BQ663" s="4"/>
      <c r="BR663" s="6"/>
      <c r="BS663" s="5"/>
      <c r="BT663" s="5"/>
      <c r="BU663" s="4"/>
      <c r="BV663" s="6"/>
      <c r="BW663" s="4"/>
      <c r="BX663" s="6"/>
      <c r="BY663" s="5"/>
      <c r="BZ663" s="5"/>
      <c r="CA663" s="4"/>
      <c r="CB663" s="6"/>
      <c r="CC663" s="4"/>
      <c r="CD663" s="6"/>
      <c r="CE663" s="5"/>
      <c r="CF663" s="5"/>
      <c r="CG663" s="4"/>
      <c r="CH663" s="6"/>
      <c r="CI663" s="4"/>
      <c r="CJ663" s="6"/>
      <c r="CK663" s="5"/>
      <c r="CL663" s="5"/>
      <c r="CM663" s="4"/>
      <c r="CN663" s="6"/>
      <c r="CO663" s="4"/>
      <c r="CP663" s="6"/>
      <c r="CQ663" s="5"/>
      <c r="CR663" s="5"/>
      <c r="CS663" s="4"/>
      <c r="CT663" s="6"/>
      <c r="CU663" s="4"/>
      <c r="CV663" s="6"/>
      <c r="CW663" s="5"/>
      <c r="CX663" s="5"/>
      <c r="CY663" s="4"/>
      <c r="CZ663" s="6"/>
      <c r="DA663" s="4"/>
      <c r="DB663" s="6"/>
      <c r="DC663" s="5"/>
      <c r="DD663" s="5"/>
      <c r="DE663" s="4"/>
      <c r="DF663" s="6"/>
      <c r="DG663" s="4"/>
      <c r="DH663" s="6"/>
      <c r="DI663" s="5"/>
      <c r="DJ663" s="5"/>
      <c r="DK663" s="4"/>
      <c r="DL663" s="6"/>
      <c r="DM663" s="4"/>
      <c r="DN663" s="6"/>
      <c r="DO663" s="5"/>
      <c r="DP663" s="5"/>
      <c r="DQ663" s="4"/>
      <c r="DR663" s="6"/>
      <c r="DS663" s="4"/>
      <c r="DT663" s="6"/>
      <c r="DU663" s="5"/>
      <c r="DV663" s="5"/>
      <c r="DW663" s="4"/>
      <c r="DX663" s="6"/>
      <c r="DY663" s="4"/>
      <c r="DZ663" s="6"/>
      <c r="EA663" s="5"/>
      <c r="EB663" s="5"/>
      <c r="EC663" s="4"/>
      <c r="ED663" s="6"/>
      <c r="EE663" s="4"/>
      <c r="EF663" s="6"/>
      <c r="EG663" s="5"/>
      <c r="EH663" s="5"/>
      <c r="EI663" s="4"/>
      <c r="EJ663" s="6"/>
      <c r="EK663" s="4"/>
      <c r="EL663" s="6"/>
      <c r="EM663" s="5"/>
      <c r="EN663" s="5"/>
      <c r="EO663" s="4"/>
      <c r="EP663" s="6"/>
      <c r="EQ663" s="4"/>
      <c r="ER663" s="6"/>
      <c r="ES663" s="5"/>
      <c r="ET663" s="5"/>
      <c r="EU663" s="4"/>
      <c r="EV663" s="6"/>
      <c r="EW663" s="4"/>
      <c r="EX663" s="6"/>
      <c r="EY663" s="5"/>
      <c r="EZ663" s="5"/>
      <c r="FA663" s="4"/>
      <c r="FB663" s="6"/>
      <c r="FC663" s="4"/>
      <c r="FD663" s="6"/>
      <c r="FE663" s="5"/>
      <c r="FF663" s="5"/>
      <c r="FG663" s="4"/>
      <c r="FH663" s="6"/>
      <c r="FI663" s="4"/>
      <c r="FJ663" s="6"/>
      <c r="FK663" s="5"/>
      <c r="FL663" s="5"/>
      <c r="FM663" s="4"/>
      <c r="FN663" s="6"/>
      <c r="FO663" s="4"/>
      <c r="FP663" s="6"/>
      <c r="FQ663" s="5"/>
      <c r="FR663" s="5"/>
      <c r="FS663" s="4"/>
      <c r="FT663" s="6"/>
      <c r="FU663" s="4"/>
      <c r="FV663" s="6"/>
      <c r="FW663" s="5"/>
      <c r="FX663" s="5"/>
      <c r="FY663" s="4"/>
      <c r="FZ663" s="6"/>
      <c r="GA663" s="4"/>
      <c r="GB663" s="6"/>
      <c r="GC663" s="5"/>
      <c r="GD663" s="5"/>
      <c r="GE663" s="4"/>
      <c r="GF663" s="6"/>
      <c r="GG663" s="4"/>
      <c r="GH663" s="6"/>
      <c r="GI663" s="5"/>
      <c r="GJ663" s="5"/>
      <c r="GK663" s="4"/>
      <c r="GL663" s="6"/>
      <c r="GM663" s="4"/>
      <c r="GN663" s="6"/>
      <c r="GO663" s="5"/>
      <c r="GP663" s="5"/>
      <c r="GQ663" s="4"/>
      <c r="GR663" s="6"/>
      <c r="GS663" s="4"/>
      <c r="GT663" s="6"/>
      <c r="GU663" s="5"/>
      <c r="GV663" s="5"/>
      <c r="GW663" s="4"/>
      <c r="GX663" s="6"/>
      <c r="GY663" s="4"/>
      <c r="GZ663" s="6"/>
      <c r="HA663" s="5"/>
      <c r="HB663" s="5"/>
      <c r="HC663" s="4"/>
      <c r="HD663" s="6"/>
      <c r="HE663" s="4"/>
      <c r="HF663" s="6"/>
      <c r="HG663" s="5"/>
      <c r="HH663" s="5"/>
      <c r="HI663" s="4"/>
      <c r="HJ663" s="6"/>
      <c r="HK663" s="4"/>
      <c r="HL663" s="6"/>
      <c r="HM663" s="5"/>
      <c r="HN663" s="5"/>
      <c r="HO663" s="4"/>
      <c r="HP663" s="6"/>
      <c r="HQ663" s="4"/>
      <c r="HR663" s="6"/>
      <c r="HS663" s="5"/>
      <c r="HT663" s="5"/>
      <c r="HU663" s="4"/>
      <c r="HV663" s="6"/>
      <c r="HW663" s="4"/>
      <c r="HX663" s="6"/>
      <c r="HY663" s="5"/>
      <c r="HZ663" s="5"/>
      <c r="IA663" s="4"/>
      <c r="IB663" s="6"/>
      <c r="IC663" s="4"/>
      <c r="ID663" s="6"/>
      <c r="IE663" s="5"/>
      <c r="IF663" s="5"/>
      <c r="IG663" s="4"/>
      <c r="IH663" s="6"/>
      <c r="II663" s="4"/>
      <c r="IJ663" s="6"/>
      <c r="IK663" s="5"/>
      <c r="IL663" s="5"/>
      <c r="IM663" s="4"/>
      <c r="IN663" s="6"/>
      <c r="IO663" s="4"/>
      <c r="IP663" s="6"/>
      <c r="IQ663" s="5"/>
      <c r="IR663" s="5"/>
      <c r="IS663" s="4"/>
      <c r="IT663" s="6"/>
      <c r="IU663" s="4"/>
      <c r="IV663" s="6"/>
      <c r="IW663" s="5"/>
      <c r="IX663" s="5"/>
      <c r="IY663" s="4"/>
      <c r="IZ663" s="6"/>
      <c r="JA663" s="4"/>
      <c r="JB663" s="6"/>
      <c r="JC663" s="5"/>
      <c r="JD663" s="5"/>
      <c r="JE663" s="4"/>
      <c r="JF663" s="6"/>
      <c r="JG663" s="4"/>
      <c r="JH663" s="6"/>
      <c r="JI663" s="5"/>
      <c r="JJ663" s="5"/>
      <c r="JK663" s="4"/>
      <c r="JL663" s="6"/>
      <c r="JM663" s="4"/>
      <c r="JN663" s="6"/>
      <c r="JO663" s="5"/>
      <c r="JP663" s="5"/>
      <c r="JQ663" s="4"/>
      <c r="JR663" s="6"/>
      <c r="JS663" s="4"/>
      <c r="JT663" s="6"/>
      <c r="JU663" s="5"/>
      <c r="JV663" s="5"/>
      <c r="JW663" s="4"/>
      <c r="JX663" s="6"/>
      <c r="JY663" s="4"/>
      <c r="JZ663" s="6"/>
      <c r="KA663" s="5"/>
      <c r="KB663" s="5"/>
      <c r="KC663" s="4"/>
      <c r="KD663" s="6"/>
      <c r="KE663" s="4"/>
      <c r="KF663" s="6"/>
      <c r="KG663" s="5"/>
      <c r="KH663" s="5"/>
      <c r="KI663" s="4"/>
      <c r="KJ663" s="6"/>
      <c r="KK663" s="4"/>
      <c r="KL663" s="6"/>
      <c r="KM663" s="5"/>
      <c r="KN663" s="5"/>
    </row>
    <row r="664">
      <c r="A664" s="3" t="s">
        <v>85</v>
      </c>
      <c r="B664" s="3" t="s">
        <v>660</v>
      </c>
      <c r="C664" s="3" t="s">
        <v>87</v>
      </c>
      <c r="D664" s="3" t="s">
        <v>88</v>
      </c>
      <c r="E664" s="3" t="s">
        <v>673</v>
      </c>
      <c r="F664" s="3" t="s">
        <v>673</v>
      </c>
      <c r="G664" s="3" t="s">
        <v>673</v>
      </c>
      <c r="H664" s="3" t="s">
        <v>191</v>
      </c>
      <c r="I664" s="3" t="s">
        <v>1351</v>
      </c>
      <c r="J664" s="3" t="s">
        <v>1318</v>
      </c>
      <c r="K664" s="4">
        <v>332</v>
      </c>
      <c r="L664" s="4">
        <f>=ROUNDDOWN(47.4285714285714,0)</f>
      </c>
      <c r="M664" s="4"/>
      <c r="N664" s="5"/>
      <c r="O664" s="4"/>
      <c r="P664" s="4">
        <f>=ROUNDDOWN({0},0)</f>
      </c>
      <c r="Q664" s="4"/>
      <c r="R664" s="5"/>
      <c r="S664" s="4">
        <v>3</v>
      </c>
      <c r="T664" s="6">
        <v>549.99</v>
      </c>
      <c r="U664" s="4"/>
      <c r="V664" s="6"/>
      <c r="W664" s="5"/>
      <c r="X664" s="5"/>
      <c r="Y664" s="4">
        <v>1</v>
      </c>
      <c r="Z664" s="6">
        <v>198.45</v>
      </c>
      <c r="AA664" s="4"/>
      <c r="AB664" s="6"/>
      <c r="AC664" s="5"/>
      <c r="AD664" s="5"/>
      <c r="AE664" s="4">
        <v>1</v>
      </c>
      <c r="AF664" s="6">
        <v>153.09</v>
      </c>
      <c r="AG664" s="4"/>
      <c r="AH664" s="6"/>
      <c r="AI664" s="5"/>
      <c r="AJ664" s="5"/>
      <c r="AK664" s="4"/>
      <c r="AL664" s="6"/>
      <c r="AM664" s="4"/>
      <c r="AN664" s="6"/>
      <c r="AO664" s="5"/>
      <c r="AP664" s="5"/>
      <c r="AQ664" s="4"/>
      <c r="AR664" s="6"/>
      <c r="AS664" s="4"/>
      <c r="AT664" s="6"/>
      <c r="AU664" s="5"/>
      <c r="AV664" s="5"/>
      <c r="AW664" s="4"/>
      <c r="AX664" s="6"/>
      <c r="AY664" s="4"/>
      <c r="AZ664" s="6"/>
      <c r="BA664" s="5"/>
      <c r="BB664" s="5"/>
      <c r="BC664" s="4"/>
      <c r="BD664" s="6"/>
      <c r="BE664" s="4"/>
      <c r="BF664" s="6"/>
      <c r="BG664" s="5"/>
      <c r="BH664" s="5"/>
      <c r="BI664" s="4"/>
      <c r="BJ664" s="6"/>
      <c r="BK664" s="4"/>
      <c r="BL664" s="6"/>
      <c r="BM664" s="5"/>
      <c r="BN664" s="5"/>
      <c r="BO664" s="4">
        <v>1</v>
      </c>
      <c r="BP664" s="6">
        <v>198.45</v>
      </c>
      <c r="BQ664" s="4"/>
      <c r="BR664" s="6"/>
      <c r="BS664" s="5"/>
      <c r="BT664" s="5"/>
      <c r="BU664" s="4"/>
      <c r="BV664" s="6"/>
      <c r="BW664" s="4"/>
      <c r="BX664" s="6"/>
      <c r="BY664" s="5"/>
      <c r="BZ664" s="5"/>
      <c r="CA664" s="4"/>
      <c r="CB664" s="6"/>
      <c r="CC664" s="4"/>
      <c r="CD664" s="6"/>
      <c r="CE664" s="5"/>
      <c r="CF664" s="5"/>
      <c r="CG664" s="4"/>
      <c r="CH664" s="6"/>
      <c r="CI664" s="4"/>
      <c r="CJ664" s="6"/>
      <c r="CK664" s="5"/>
      <c r="CL664" s="5"/>
      <c r="CM664" s="4"/>
      <c r="CN664" s="6"/>
      <c r="CO664" s="4"/>
      <c r="CP664" s="6"/>
      <c r="CQ664" s="5"/>
      <c r="CR664" s="5"/>
      <c r="CS664" s="4"/>
      <c r="CT664" s="6"/>
      <c r="CU664" s="4"/>
      <c r="CV664" s="6"/>
      <c r="CW664" s="5"/>
      <c r="CX664" s="5"/>
      <c r="CY664" s="4"/>
      <c r="CZ664" s="6"/>
      <c r="DA664" s="4"/>
      <c r="DB664" s="6"/>
      <c r="DC664" s="5"/>
      <c r="DD664" s="5"/>
      <c r="DE664" s="4"/>
      <c r="DF664" s="6"/>
      <c r="DG664" s="4"/>
      <c r="DH664" s="6"/>
      <c r="DI664" s="5"/>
      <c r="DJ664" s="5"/>
      <c r="DK664" s="4"/>
      <c r="DL664" s="6"/>
      <c r="DM664" s="4"/>
      <c r="DN664" s="6"/>
      <c r="DO664" s="5"/>
      <c r="DP664" s="5"/>
      <c r="DQ664" s="4"/>
      <c r="DR664" s="6"/>
      <c r="DS664" s="4"/>
      <c r="DT664" s="6"/>
      <c r="DU664" s="5"/>
      <c r="DV664" s="5"/>
      <c r="DW664" s="4"/>
      <c r="DX664" s="6"/>
      <c r="DY664" s="4"/>
      <c r="DZ664" s="6"/>
      <c r="EA664" s="5"/>
      <c r="EB664" s="5"/>
      <c r="EC664" s="4"/>
      <c r="ED664" s="6"/>
      <c r="EE664" s="4"/>
      <c r="EF664" s="6"/>
      <c r="EG664" s="5"/>
      <c r="EH664" s="5"/>
      <c r="EI664" s="4"/>
      <c r="EJ664" s="6"/>
      <c r="EK664" s="4"/>
      <c r="EL664" s="6"/>
      <c r="EM664" s="5"/>
      <c r="EN664" s="5"/>
      <c r="EO664" s="4"/>
      <c r="EP664" s="6"/>
      <c r="EQ664" s="4"/>
      <c r="ER664" s="6"/>
      <c r="ES664" s="5"/>
      <c r="ET664" s="5"/>
      <c r="EU664" s="4"/>
      <c r="EV664" s="6"/>
      <c r="EW664" s="4"/>
      <c r="EX664" s="6"/>
      <c r="EY664" s="5"/>
      <c r="EZ664" s="5"/>
      <c r="FA664" s="4"/>
      <c r="FB664" s="6"/>
      <c r="FC664" s="4"/>
      <c r="FD664" s="6"/>
      <c r="FE664" s="5"/>
      <c r="FF664" s="5"/>
      <c r="FG664" s="4"/>
      <c r="FH664" s="6"/>
      <c r="FI664" s="4"/>
      <c r="FJ664" s="6"/>
      <c r="FK664" s="5"/>
      <c r="FL664" s="5"/>
      <c r="FM664" s="4"/>
      <c r="FN664" s="6"/>
      <c r="FO664" s="4"/>
      <c r="FP664" s="6"/>
      <c r="FQ664" s="5"/>
      <c r="FR664" s="5"/>
      <c r="FS664" s="4"/>
      <c r="FT664" s="6"/>
      <c r="FU664" s="4"/>
      <c r="FV664" s="6"/>
      <c r="FW664" s="5"/>
      <c r="FX664" s="5"/>
      <c r="FY664" s="4"/>
      <c r="FZ664" s="6"/>
      <c r="GA664" s="4"/>
      <c r="GB664" s="6"/>
      <c r="GC664" s="5"/>
      <c r="GD664" s="5"/>
      <c r="GE664" s="4"/>
      <c r="GF664" s="6"/>
      <c r="GG664" s="4"/>
      <c r="GH664" s="6"/>
      <c r="GI664" s="5"/>
      <c r="GJ664" s="5"/>
      <c r="GK664" s="4"/>
      <c r="GL664" s="6"/>
      <c r="GM664" s="4"/>
      <c r="GN664" s="6"/>
      <c r="GO664" s="5"/>
      <c r="GP664" s="5"/>
      <c r="GQ664" s="4"/>
      <c r="GR664" s="6"/>
      <c r="GS664" s="4"/>
      <c r="GT664" s="6"/>
      <c r="GU664" s="5"/>
      <c r="GV664" s="5"/>
      <c r="GW664" s="4"/>
      <c r="GX664" s="6"/>
      <c r="GY664" s="4"/>
      <c r="GZ664" s="6"/>
      <c r="HA664" s="5"/>
      <c r="HB664" s="5"/>
      <c r="HC664" s="4"/>
      <c r="HD664" s="6"/>
      <c r="HE664" s="4"/>
      <c r="HF664" s="6"/>
      <c r="HG664" s="5"/>
      <c r="HH664" s="5"/>
      <c r="HI664" s="4"/>
      <c r="HJ664" s="6"/>
      <c r="HK664" s="4"/>
      <c r="HL664" s="6"/>
      <c r="HM664" s="5"/>
      <c r="HN664" s="5"/>
      <c r="HO664" s="4"/>
      <c r="HP664" s="6"/>
      <c r="HQ664" s="4"/>
      <c r="HR664" s="6"/>
      <c r="HS664" s="5"/>
      <c r="HT664" s="5"/>
      <c r="HU664" s="4"/>
      <c r="HV664" s="6"/>
      <c r="HW664" s="4"/>
      <c r="HX664" s="6"/>
      <c r="HY664" s="5"/>
      <c r="HZ664" s="5"/>
      <c r="IA664" s="4"/>
      <c r="IB664" s="6"/>
      <c r="IC664" s="4"/>
      <c r="ID664" s="6"/>
      <c r="IE664" s="5"/>
      <c r="IF664" s="5"/>
      <c r="IG664" s="4"/>
      <c r="IH664" s="6"/>
      <c r="II664" s="4"/>
      <c r="IJ664" s="6"/>
      <c r="IK664" s="5"/>
      <c r="IL664" s="5"/>
      <c r="IM664" s="4"/>
      <c r="IN664" s="6"/>
      <c r="IO664" s="4"/>
      <c r="IP664" s="6"/>
      <c r="IQ664" s="5"/>
      <c r="IR664" s="5"/>
      <c r="IS664" s="4"/>
      <c r="IT664" s="6"/>
      <c r="IU664" s="4"/>
      <c r="IV664" s="6"/>
      <c r="IW664" s="5"/>
      <c r="IX664" s="5"/>
      <c r="IY664" s="4"/>
      <c r="IZ664" s="6"/>
      <c r="JA664" s="4"/>
      <c r="JB664" s="6"/>
      <c r="JC664" s="5"/>
      <c r="JD664" s="5"/>
      <c r="JE664" s="4"/>
      <c r="JF664" s="6"/>
      <c r="JG664" s="4"/>
      <c r="JH664" s="6"/>
      <c r="JI664" s="5"/>
      <c r="JJ664" s="5"/>
      <c r="JK664" s="4"/>
      <c r="JL664" s="6"/>
      <c r="JM664" s="4"/>
      <c r="JN664" s="6"/>
      <c r="JO664" s="5"/>
      <c r="JP664" s="5"/>
      <c r="JQ664" s="4"/>
      <c r="JR664" s="6"/>
      <c r="JS664" s="4"/>
      <c r="JT664" s="6"/>
      <c r="JU664" s="5"/>
      <c r="JV664" s="5"/>
      <c r="JW664" s="4"/>
      <c r="JX664" s="6"/>
      <c r="JY664" s="4"/>
      <c r="JZ664" s="6"/>
      <c r="KA664" s="5"/>
      <c r="KB664" s="5"/>
      <c r="KC664" s="4"/>
      <c r="KD664" s="6"/>
      <c r="KE664" s="4"/>
      <c r="KF664" s="6"/>
      <c r="KG664" s="5"/>
      <c r="KH664" s="5"/>
      <c r="KI664" s="4"/>
      <c r="KJ664" s="6"/>
      <c r="KK664" s="4"/>
      <c r="KL664" s="6"/>
      <c r="KM664" s="5"/>
      <c r="KN664" s="5"/>
    </row>
    <row r="665">
      <c r="A665" s="3" t="s">
        <v>85</v>
      </c>
      <c r="B665" s="3" t="s">
        <v>660</v>
      </c>
      <c r="C665" s="3" t="s">
        <v>87</v>
      </c>
      <c r="D665" s="3" t="s">
        <v>88</v>
      </c>
      <c r="E665" s="3" t="s">
        <v>674</v>
      </c>
      <c r="F665" s="3" t="s">
        <v>674</v>
      </c>
      <c r="G665" s="3" t="s">
        <v>674</v>
      </c>
      <c r="H665" s="3" t="s">
        <v>98</v>
      </c>
      <c r="I665" s="3" t="s">
        <v>1422</v>
      </c>
      <c r="J665" s="3" t="s">
        <v>1340</v>
      </c>
      <c r="K665" s="4">
        <v>157</v>
      </c>
      <c r="L665" s="4">
        <f>=ROUNDDOWN(78.5,0)</f>
      </c>
      <c r="M665" s="4"/>
      <c r="N665" s="5"/>
      <c r="O665" s="4"/>
      <c r="P665" s="4">
        <f>=ROUNDDOWN({0},0)</f>
      </c>
      <c r="Q665" s="4"/>
      <c r="R665" s="5"/>
      <c r="S665" s="4">
        <v>2</v>
      </c>
      <c r="T665" s="6">
        <v>389.55</v>
      </c>
      <c r="U665" s="4"/>
      <c r="V665" s="6"/>
      <c r="W665" s="5"/>
      <c r="X665" s="5"/>
      <c r="Y665" s="4"/>
      <c r="Z665" s="6"/>
      <c r="AA665" s="4"/>
      <c r="AB665" s="6"/>
      <c r="AC665" s="5"/>
      <c r="AD665" s="5"/>
      <c r="AE665" s="4"/>
      <c r="AF665" s="6"/>
      <c r="AG665" s="4"/>
      <c r="AH665" s="6"/>
      <c r="AI665" s="5"/>
      <c r="AJ665" s="5"/>
      <c r="AK665" s="4"/>
      <c r="AL665" s="6"/>
      <c r="AM665" s="4"/>
      <c r="AN665" s="6"/>
      <c r="AO665" s="5"/>
      <c r="AP665" s="5"/>
      <c r="AQ665" s="4">
        <v>1</v>
      </c>
      <c r="AR665" s="6">
        <v>205.8</v>
      </c>
      <c r="AS665" s="4"/>
      <c r="AT665" s="6"/>
      <c r="AU665" s="5"/>
      <c r="AV665" s="5"/>
      <c r="AW665" s="4"/>
      <c r="AX665" s="6"/>
      <c r="AY665" s="4"/>
      <c r="AZ665" s="6"/>
      <c r="BA665" s="5"/>
      <c r="BB665" s="5"/>
      <c r="BC665" s="4"/>
      <c r="BD665" s="6"/>
      <c r="BE665" s="4"/>
      <c r="BF665" s="6"/>
      <c r="BG665" s="5"/>
      <c r="BH665" s="5"/>
      <c r="BI665" s="4"/>
      <c r="BJ665" s="6"/>
      <c r="BK665" s="4"/>
      <c r="BL665" s="6"/>
      <c r="BM665" s="5"/>
      <c r="BN665" s="5"/>
      <c r="BO665" s="4">
        <v>1</v>
      </c>
      <c r="BP665" s="6">
        <v>183.75</v>
      </c>
      <c r="BQ665" s="4"/>
      <c r="BR665" s="6"/>
      <c r="BS665" s="5"/>
      <c r="BT665" s="5"/>
      <c r="BU665" s="4"/>
      <c r="BV665" s="6"/>
      <c r="BW665" s="4"/>
      <c r="BX665" s="6"/>
      <c r="BY665" s="5"/>
      <c r="BZ665" s="5"/>
      <c r="CA665" s="4"/>
      <c r="CB665" s="6"/>
      <c r="CC665" s="4"/>
      <c r="CD665" s="6"/>
      <c r="CE665" s="5"/>
      <c r="CF665" s="5"/>
      <c r="CG665" s="4"/>
      <c r="CH665" s="6"/>
      <c r="CI665" s="4"/>
      <c r="CJ665" s="6"/>
      <c r="CK665" s="5"/>
      <c r="CL665" s="5"/>
      <c r="CM665" s="4"/>
      <c r="CN665" s="6"/>
      <c r="CO665" s="4"/>
      <c r="CP665" s="6"/>
      <c r="CQ665" s="5"/>
      <c r="CR665" s="5"/>
      <c r="CS665" s="4"/>
      <c r="CT665" s="6"/>
      <c r="CU665" s="4"/>
      <c r="CV665" s="6"/>
      <c r="CW665" s="5"/>
      <c r="CX665" s="5"/>
      <c r="CY665" s="4"/>
      <c r="CZ665" s="6"/>
      <c r="DA665" s="4"/>
      <c r="DB665" s="6"/>
      <c r="DC665" s="5"/>
      <c r="DD665" s="5"/>
      <c r="DE665" s="4"/>
      <c r="DF665" s="6"/>
      <c r="DG665" s="4"/>
      <c r="DH665" s="6"/>
      <c r="DI665" s="5"/>
      <c r="DJ665" s="5"/>
      <c r="DK665" s="4"/>
      <c r="DL665" s="6"/>
      <c r="DM665" s="4"/>
      <c r="DN665" s="6"/>
      <c r="DO665" s="5"/>
      <c r="DP665" s="5"/>
      <c r="DQ665" s="4"/>
      <c r="DR665" s="6"/>
      <c r="DS665" s="4"/>
      <c r="DT665" s="6"/>
      <c r="DU665" s="5"/>
      <c r="DV665" s="5"/>
      <c r="DW665" s="4"/>
      <c r="DX665" s="6"/>
      <c r="DY665" s="4"/>
      <c r="DZ665" s="6"/>
      <c r="EA665" s="5"/>
      <c r="EB665" s="5"/>
      <c r="EC665" s="4"/>
      <c r="ED665" s="6"/>
      <c r="EE665" s="4"/>
      <c r="EF665" s="6"/>
      <c r="EG665" s="5"/>
      <c r="EH665" s="5"/>
      <c r="EI665" s="4"/>
      <c r="EJ665" s="6"/>
      <c r="EK665" s="4"/>
      <c r="EL665" s="6"/>
      <c r="EM665" s="5"/>
      <c r="EN665" s="5"/>
      <c r="EO665" s="4"/>
      <c r="EP665" s="6"/>
      <c r="EQ665" s="4"/>
      <c r="ER665" s="6"/>
      <c r="ES665" s="5"/>
      <c r="ET665" s="5"/>
      <c r="EU665" s="4"/>
      <c r="EV665" s="6"/>
      <c r="EW665" s="4"/>
      <c r="EX665" s="6"/>
      <c r="EY665" s="5"/>
      <c r="EZ665" s="5"/>
      <c r="FA665" s="4"/>
      <c r="FB665" s="6"/>
      <c r="FC665" s="4"/>
      <c r="FD665" s="6"/>
      <c r="FE665" s="5"/>
      <c r="FF665" s="5"/>
      <c r="FG665" s="4"/>
      <c r="FH665" s="6"/>
      <c r="FI665" s="4"/>
      <c r="FJ665" s="6"/>
      <c r="FK665" s="5"/>
      <c r="FL665" s="5"/>
      <c r="FM665" s="4"/>
      <c r="FN665" s="6"/>
      <c r="FO665" s="4"/>
      <c r="FP665" s="6"/>
      <c r="FQ665" s="5"/>
      <c r="FR665" s="5"/>
      <c r="FS665" s="4"/>
      <c r="FT665" s="6"/>
      <c r="FU665" s="4"/>
      <c r="FV665" s="6"/>
      <c r="FW665" s="5"/>
      <c r="FX665" s="5"/>
      <c r="FY665" s="4"/>
      <c r="FZ665" s="6"/>
      <c r="GA665" s="4"/>
      <c r="GB665" s="6"/>
      <c r="GC665" s="5"/>
      <c r="GD665" s="5"/>
      <c r="GE665" s="4"/>
      <c r="GF665" s="6"/>
      <c r="GG665" s="4"/>
      <c r="GH665" s="6"/>
      <c r="GI665" s="5"/>
      <c r="GJ665" s="5"/>
      <c r="GK665" s="4"/>
      <c r="GL665" s="6"/>
      <c r="GM665" s="4"/>
      <c r="GN665" s="6"/>
      <c r="GO665" s="5"/>
      <c r="GP665" s="5"/>
      <c r="GQ665" s="4"/>
      <c r="GR665" s="6"/>
      <c r="GS665" s="4"/>
      <c r="GT665" s="6"/>
      <c r="GU665" s="5"/>
      <c r="GV665" s="5"/>
      <c r="GW665" s="4"/>
      <c r="GX665" s="6"/>
      <c r="GY665" s="4"/>
      <c r="GZ665" s="6"/>
      <c r="HA665" s="5"/>
      <c r="HB665" s="5"/>
      <c r="HC665" s="4"/>
      <c r="HD665" s="6"/>
      <c r="HE665" s="4"/>
      <c r="HF665" s="6"/>
      <c r="HG665" s="5"/>
      <c r="HH665" s="5"/>
      <c r="HI665" s="4"/>
      <c r="HJ665" s="6"/>
      <c r="HK665" s="4"/>
      <c r="HL665" s="6"/>
      <c r="HM665" s="5"/>
      <c r="HN665" s="5"/>
      <c r="HO665" s="4"/>
      <c r="HP665" s="6"/>
      <c r="HQ665" s="4"/>
      <c r="HR665" s="6"/>
      <c r="HS665" s="5"/>
      <c r="HT665" s="5"/>
      <c r="HU665" s="4"/>
      <c r="HV665" s="6"/>
      <c r="HW665" s="4"/>
      <c r="HX665" s="6"/>
      <c r="HY665" s="5"/>
      <c r="HZ665" s="5"/>
      <c r="IA665" s="4"/>
      <c r="IB665" s="6"/>
      <c r="IC665" s="4"/>
      <c r="ID665" s="6"/>
      <c r="IE665" s="5"/>
      <c r="IF665" s="5"/>
      <c r="IG665" s="4"/>
      <c r="IH665" s="6"/>
      <c r="II665" s="4"/>
      <c r="IJ665" s="6"/>
      <c r="IK665" s="5"/>
      <c r="IL665" s="5"/>
      <c r="IM665" s="4"/>
      <c r="IN665" s="6"/>
      <c r="IO665" s="4"/>
      <c r="IP665" s="6"/>
      <c r="IQ665" s="5"/>
      <c r="IR665" s="5"/>
      <c r="IS665" s="4"/>
      <c r="IT665" s="6"/>
      <c r="IU665" s="4"/>
      <c r="IV665" s="6"/>
      <c r="IW665" s="5"/>
      <c r="IX665" s="5"/>
      <c r="IY665" s="4"/>
      <c r="IZ665" s="6"/>
      <c r="JA665" s="4"/>
      <c r="JB665" s="6"/>
      <c r="JC665" s="5"/>
      <c r="JD665" s="5"/>
      <c r="JE665" s="4"/>
      <c r="JF665" s="6"/>
      <c r="JG665" s="4"/>
      <c r="JH665" s="6"/>
      <c r="JI665" s="5"/>
      <c r="JJ665" s="5"/>
      <c r="JK665" s="4"/>
      <c r="JL665" s="6"/>
      <c r="JM665" s="4"/>
      <c r="JN665" s="6"/>
      <c r="JO665" s="5"/>
      <c r="JP665" s="5"/>
      <c r="JQ665" s="4"/>
      <c r="JR665" s="6"/>
      <c r="JS665" s="4"/>
      <c r="JT665" s="6"/>
      <c r="JU665" s="5"/>
      <c r="JV665" s="5"/>
      <c r="JW665" s="4"/>
      <c r="JX665" s="6"/>
      <c r="JY665" s="4"/>
      <c r="JZ665" s="6"/>
      <c r="KA665" s="5"/>
      <c r="KB665" s="5"/>
      <c r="KC665" s="4"/>
      <c r="KD665" s="6"/>
      <c r="KE665" s="4"/>
      <c r="KF665" s="6"/>
      <c r="KG665" s="5"/>
      <c r="KH665" s="5"/>
      <c r="KI665" s="4"/>
      <c r="KJ665" s="6"/>
      <c r="KK665" s="4"/>
      <c r="KL665" s="6"/>
      <c r="KM665" s="5"/>
      <c r="KN665" s="5"/>
    </row>
    <row r="666">
      <c r="A666" s="3" t="s">
        <v>85</v>
      </c>
      <c r="B666" s="3" t="s">
        <v>660</v>
      </c>
      <c r="C666" s="3" t="s">
        <v>87</v>
      </c>
      <c r="D666" s="3" t="s">
        <v>88</v>
      </c>
      <c r="E666" s="3" t="s">
        <v>675</v>
      </c>
      <c r="F666" s="3" t="s">
        <v>675</v>
      </c>
      <c r="G666" s="3" t="s">
        <v>675</v>
      </c>
      <c r="H666" s="3" t="s">
        <v>96</v>
      </c>
      <c r="I666" s="3" t="s">
        <v>1322</v>
      </c>
      <c r="J666" s="3" t="s">
        <v>1318</v>
      </c>
      <c r="K666" s="4">
        <v>167</v>
      </c>
      <c r="L666" s="4">
        <f>=ROUNDDOWN({0},0)</f>
      </c>
      <c r="M666" s="4">
        <v>184</v>
      </c>
      <c r="N666" s="5"/>
      <c r="O666" s="4"/>
      <c r="P666" s="4">
        <f>=ROUNDDOWN({0},0)</f>
      </c>
      <c r="Q666" s="4"/>
      <c r="R666" s="5"/>
      <c r="S666" s="4">
        <v>1</v>
      </c>
      <c r="T666" s="6">
        <v>210</v>
      </c>
      <c r="U666" s="4"/>
      <c r="V666" s="6"/>
      <c r="W666" s="5"/>
      <c r="X666" s="5"/>
      <c r="Y666" s="4"/>
      <c r="Z666" s="6"/>
      <c r="AA666" s="4"/>
      <c r="AB666" s="6"/>
      <c r="AC666" s="5"/>
      <c r="AD666" s="5"/>
      <c r="AE666" s="4"/>
      <c r="AF666" s="6"/>
      <c r="AG666" s="4"/>
      <c r="AH666" s="6"/>
      <c r="AI666" s="5"/>
      <c r="AJ666" s="5"/>
      <c r="AK666" s="4"/>
      <c r="AL666" s="6"/>
      <c r="AM666" s="4"/>
      <c r="AN666" s="6"/>
      <c r="AO666" s="5"/>
      <c r="AP666" s="5"/>
      <c r="AQ666" s="4"/>
      <c r="AR666" s="6"/>
      <c r="AS666" s="4"/>
      <c r="AT666" s="6"/>
      <c r="AU666" s="5"/>
      <c r="AV666" s="5"/>
      <c r="AW666" s="4"/>
      <c r="AX666" s="6"/>
      <c r="AY666" s="4"/>
      <c r="AZ666" s="6"/>
      <c r="BA666" s="5"/>
      <c r="BB666" s="5"/>
      <c r="BC666" s="4"/>
      <c r="BD666" s="6"/>
      <c r="BE666" s="4"/>
      <c r="BF666" s="6"/>
      <c r="BG666" s="5"/>
      <c r="BH666" s="5"/>
      <c r="BI666" s="4"/>
      <c r="BJ666" s="6"/>
      <c r="BK666" s="4"/>
      <c r="BL666" s="6"/>
      <c r="BM666" s="5"/>
      <c r="BN666" s="5"/>
      <c r="BO666" s="4">
        <v>1</v>
      </c>
      <c r="BP666" s="6">
        <v>210</v>
      </c>
      <c r="BQ666" s="4"/>
      <c r="BR666" s="6"/>
      <c r="BS666" s="5"/>
      <c r="BT666" s="5"/>
      <c r="BU666" s="4"/>
      <c r="BV666" s="6"/>
      <c r="BW666" s="4"/>
      <c r="BX666" s="6"/>
      <c r="BY666" s="5"/>
      <c r="BZ666" s="5"/>
      <c r="CA666" s="4"/>
      <c r="CB666" s="6"/>
      <c r="CC666" s="4"/>
      <c r="CD666" s="6"/>
      <c r="CE666" s="5"/>
      <c r="CF666" s="5"/>
      <c r="CG666" s="4"/>
      <c r="CH666" s="6"/>
      <c r="CI666" s="4"/>
      <c r="CJ666" s="6"/>
      <c r="CK666" s="5"/>
      <c r="CL666" s="5"/>
      <c r="CM666" s="4"/>
      <c r="CN666" s="6"/>
      <c r="CO666" s="4"/>
      <c r="CP666" s="6"/>
      <c r="CQ666" s="5"/>
      <c r="CR666" s="5"/>
      <c r="CS666" s="4"/>
      <c r="CT666" s="6"/>
      <c r="CU666" s="4"/>
      <c r="CV666" s="6"/>
      <c r="CW666" s="5"/>
      <c r="CX666" s="5"/>
      <c r="CY666" s="4"/>
      <c r="CZ666" s="6"/>
      <c r="DA666" s="4"/>
      <c r="DB666" s="6"/>
      <c r="DC666" s="5"/>
      <c r="DD666" s="5"/>
      <c r="DE666" s="4"/>
      <c r="DF666" s="6"/>
      <c r="DG666" s="4"/>
      <c r="DH666" s="6"/>
      <c r="DI666" s="5"/>
      <c r="DJ666" s="5"/>
      <c r="DK666" s="4"/>
      <c r="DL666" s="6"/>
      <c r="DM666" s="4"/>
      <c r="DN666" s="6"/>
      <c r="DO666" s="5"/>
      <c r="DP666" s="5"/>
      <c r="DQ666" s="4"/>
      <c r="DR666" s="6"/>
      <c r="DS666" s="4"/>
      <c r="DT666" s="6"/>
      <c r="DU666" s="5"/>
      <c r="DV666" s="5"/>
      <c r="DW666" s="4"/>
      <c r="DX666" s="6"/>
      <c r="DY666" s="4"/>
      <c r="DZ666" s="6"/>
      <c r="EA666" s="5"/>
      <c r="EB666" s="5"/>
      <c r="EC666" s="4"/>
      <c r="ED666" s="6"/>
      <c r="EE666" s="4"/>
      <c r="EF666" s="6"/>
      <c r="EG666" s="5"/>
      <c r="EH666" s="5"/>
      <c r="EI666" s="4"/>
      <c r="EJ666" s="6"/>
      <c r="EK666" s="4"/>
      <c r="EL666" s="6"/>
      <c r="EM666" s="5"/>
      <c r="EN666" s="5"/>
      <c r="EO666" s="4"/>
      <c r="EP666" s="6"/>
      <c r="EQ666" s="4"/>
      <c r="ER666" s="6"/>
      <c r="ES666" s="5"/>
      <c r="ET666" s="5"/>
      <c r="EU666" s="4"/>
      <c r="EV666" s="6"/>
      <c r="EW666" s="4"/>
      <c r="EX666" s="6"/>
      <c r="EY666" s="5"/>
      <c r="EZ666" s="5"/>
      <c r="FA666" s="4"/>
      <c r="FB666" s="6"/>
      <c r="FC666" s="4"/>
      <c r="FD666" s="6"/>
      <c r="FE666" s="5"/>
      <c r="FF666" s="5"/>
      <c r="FG666" s="4"/>
      <c r="FH666" s="6"/>
      <c r="FI666" s="4"/>
      <c r="FJ666" s="6"/>
      <c r="FK666" s="5"/>
      <c r="FL666" s="5"/>
      <c r="FM666" s="4"/>
      <c r="FN666" s="6"/>
      <c r="FO666" s="4"/>
      <c r="FP666" s="6"/>
      <c r="FQ666" s="5"/>
      <c r="FR666" s="5"/>
      <c r="FS666" s="4"/>
      <c r="FT666" s="6"/>
      <c r="FU666" s="4"/>
      <c r="FV666" s="6"/>
      <c r="FW666" s="5"/>
      <c r="FX666" s="5"/>
      <c r="FY666" s="4"/>
      <c r="FZ666" s="6"/>
      <c r="GA666" s="4"/>
      <c r="GB666" s="6"/>
      <c r="GC666" s="5"/>
      <c r="GD666" s="5"/>
      <c r="GE666" s="4"/>
      <c r="GF666" s="6"/>
      <c r="GG666" s="4"/>
      <c r="GH666" s="6"/>
      <c r="GI666" s="5"/>
      <c r="GJ666" s="5"/>
      <c r="GK666" s="4"/>
      <c r="GL666" s="6"/>
      <c r="GM666" s="4"/>
      <c r="GN666" s="6"/>
      <c r="GO666" s="5"/>
      <c r="GP666" s="5"/>
      <c r="GQ666" s="4"/>
      <c r="GR666" s="6"/>
      <c r="GS666" s="4"/>
      <c r="GT666" s="6"/>
      <c r="GU666" s="5"/>
      <c r="GV666" s="5"/>
      <c r="GW666" s="4"/>
      <c r="GX666" s="6"/>
      <c r="GY666" s="4"/>
      <c r="GZ666" s="6"/>
      <c r="HA666" s="5"/>
      <c r="HB666" s="5"/>
      <c r="HC666" s="4"/>
      <c r="HD666" s="6"/>
      <c r="HE666" s="4"/>
      <c r="HF666" s="6"/>
      <c r="HG666" s="5"/>
      <c r="HH666" s="5"/>
      <c r="HI666" s="4"/>
      <c r="HJ666" s="6"/>
      <c r="HK666" s="4"/>
      <c r="HL666" s="6"/>
      <c r="HM666" s="5"/>
      <c r="HN666" s="5"/>
      <c r="HO666" s="4"/>
      <c r="HP666" s="6"/>
      <c r="HQ666" s="4"/>
      <c r="HR666" s="6"/>
      <c r="HS666" s="5"/>
      <c r="HT666" s="5"/>
      <c r="HU666" s="4"/>
      <c r="HV666" s="6"/>
      <c r="HW666" s="4"/>
      <c r="HX666" s="6"/>
      <c r="HY666" s="5"/>
      <c r="HZ666" s="5"/>
      <c r="IA666" s="4"/>
      <c r="IB666" s="6"/>
      <c r="IC666" s="4"/>
      <c r="ID666" s="6"/>
      <c r="IE666" s="5"/>
      <c r="IF666" s="5"/>
      <c r="IG666" s="4"/>
      <c r="IH666" s="6"/>
      <c r="II666" s="4"/>
      <c r="IJ666" s="6"/>
      <c r="IK666" s="5"/>
      <c r="IL666" s="5"/>
      <c r="IM666" s="4"/>
      <c r="IN666" s="6"/>
      <c r="IO666" s="4"/>
      <c r="IP666" s="6"/>
      <c r="IQ666" s="5"/>
      <c r="IR666" s="5"/>
      <c r="IS666" s="4"/>
      <c r="IT666" s="6"/>
      <c r="IU666" s="4"/>
      <c r="IV666" s="6"/>
      <c r="IW666" s="5"/>
      <c r="IX666" s="5"/>
      <c r="IY666" s="4"/>
      <c r="IZ666" s="6"/>
      <c r="JA666" s="4"/>
      <c r="JB666" s="6"/>
      <c r="JC666" s="5"/>
      <c r="JD666" s="5"/>
      <c r="JE666" s="4"/>
      <c r="JF666" s="6"/>
      <c r="JG666" s="4"/>
      <c r="JH666" s="6"/>
      <c r="JI666" s="5"/>
      <c r="JJ666" s="5"/>
      <c r="JK666" s="4"/>
      <c r="JL666" s="6"/>
      <c r="JM666" s="4"/>
      <c r="JN666" s="6"/>
      <c r="JO666" s="5"/>
      <c r="JP666" s="5"/>
      <c r="JQ666" s="4"/>
      <c r="JR666" s="6"/>
      <c r="JS666" s="4"/>
      <c r="JT666" s="6"/>
      <c r="JU666" s="5"/>
      <c r="JV666" s="5"/>
      <c r="JW666" s="4"/>
      <c r="JX666" s="6"/>
      <c r="JY666" s="4"/>
      <c r="JZ666" s="6"/>
      <c r="KA666" s="5"/>
      <c r="KB666" s="5"/>
      <c r="KC666" s="4"/>
      <c r="KD666" s="6"/>
      <c r="KE666" s="4"/>
      <c r="KF666" s="6"/>
      <c r="KG666" s="5"/>
      <c r="KH666" s="5"/>
      <c r="KI666" s="4"/>
      <c r="KJ666" s="6"/>
      <c r="KK666" s="4"/>
      <c r="KL666" s="6"/>
      <c r="KM666" s="5"/>
      <c r="KN666" s="5"/>
    </row>
    <row r="667">
      <c r="A667" s="3" t="s">
        <v>85</v>
      </c>
      <c r="B667" s="3" t="s">
        <v>660</v>
      </c>
      <c r="C667" s="3" t="s">
        <v>87</v>
      </c>
      <c r="D667" s="3" t="s">
        <v>88</v>
      </c>
      <c r="E667" s="3" t="s">
        <v>676</v>
      </c>
      <c r="F667" s="3" t="s">
        <v>676</v>
      </c>
      <c r="G667" s="3" t="s">
        <v>676</v>
      </c>
      <c r="H667" s="3" t="s">
        <v>98</v>
      </c>
      <c r="I667" s="3" t="s">
        <v>1350</v>
      </c>
      <c r="J667" s="3" t="s">
        <v>1318</v>
      </c>
      <c r="K667" s="4">
        <v>380</v>
      </c>
      <c r="L667" s="4">
        <f>=ROUNDDOWN(38,0)</f>
      </c>
      <c r="M667" s="4"/>
      <c r="N667" s="5"/>
      <c r="O667" s="4"/>
      <c r="P667" s="4">
        <f>=ROUNDDOWN({0},0)</f>
      </c>
      <c r="Q667" s="4"/>
      <c r="R667" s="5"/>
      <c r="S667" s="4">
        <v>1</v>
      </c>
      <c r="T667" s="6">
        <v>183.71</v>
      </c>
      <c r="U667" s="4"/>
      <c r="V667" s="6"/>
      <c r="W667" s="5"/>
      <c r="X667" s="5"/>
      <c r="Y667" s="4"/>
      <c r="Z667" s="6"/>
      <c r="AA667" s="4"/>
      <c r="AB667" s="6"/>
      <c r="AC667" s="5"/>
      <c r="AD667" s="5"/>
      <c r="AE667" s="4"/>
      <c r="AF667" s="6"/>
      <c r="AG667" s="4"/>
      <c r="AH667" s="6"/>
      <c r="AI667" s="5"/>
      <c r="AJ667" s="5"/>
      <c r="AK667" s="4">
        <v>1</v>
      </c>
      <c r="AL667" s="6">
        <v>183.71</v>
      </c>
      <c r="AM667" s="4"/>
      <c r="AN667" s="6"/>
      <c r="AO667" s="5"/>
      <c r="AP667" s="5"/>
      <c r="AQ667" s="4"/>
      <c r="AR667" s="6"/>
      <c r="AS667" s="4"/>
      <c r="AT667" s="6"/>
      <c r="AU667" s="5"/>
      <c r="AV667" s="5"/>
      <c r="AW667" s="4"/>
      <c r="AX667" s="6"/>
      <c r="AY667" s="4"/>
      <c r="AZ667" s="6"/>
      <c r="BA667" s="5"/>
      <c r="BB667" s="5"/>
      <c r="BC667" s="4"/>
      <c r="BD667" s="6"/>
      <c r="BE667" s="4"/>
      <c r="BF667" s="6"/>
      <c r="BG667" s="5"/>
      <c r="BH667" s="5"/>
      <c r="BI667" s="4"/>
      <c r="BJ667" s="6"/>
      <c r="BK667" s="4"/>
      <c r="BL667" s="6"/>
      <c r="BM667" s="5"/>
      <c r="BN667" s="5"/>
      <c r="BO667" s="4"/>
      <c r="BP667" s="6"/>
      <c r="BQ667" s="4"/>
      <c r="BR667" s="6"/>
      <c r="BS667" s="5"/>
      <c r="BT667" s="5"/>
      <c r="BU667" s="4"/>
      <c r="BV667" s="6"/>
      <c r="BW667" s="4"/>
      <c r="BX667" s="6"/>
      <c r="BY667" s="5"/>
      <c r="BZ667" s="5"/>
      <c r="CA667" s="4"/>
      <c r="CB667" s="6"/>
      <c r="CC667" s="4"/>
      <c r="CD667" s="6"/>
      <c r="CE667" s="5"/>
      <c r="CF667" s="5"/>
      <c r="CG667" s="4"/>
      <c r="CH667" s="6"/>
      <c r="CI667" s="4"/>
      <c r="CJ667" s="6"/>
      <c r="CK667" s="5"/>
      <c r="CL667" s="5"/>
      <c r="CM667" s="4"/>
      <c r="CN667" s="6"/>
      <c r="CO667" s="4"/>
      <c r="CP667" s="6"/>
      <c r="CQ667" s="5"/>
      <c r="CR667" s="5"/>
      <c r="CS667" s="4"/>
      <c r="CT667" s="6"/>
      <c r="CU667" s="4"/>
      <c r="CV667" s="6"/>
      <c r="CW667" s="5"/>
      <c r="CX667" s="5"/>
      <c r="CY667" s="4"/>
      <c r="CZ667" s="6"/>
      <c r="DA667" s="4"/>
      <c r="DB667" s="6"/>
      <c r="DC667" s="5"/>
      <c r="DD667" s="5"/>
      <c r="DE667" s="4"/>
      <c r="DF667" s="6"/>
      <c r="DG667" s="4"/>
      <c r="DH667" s="6"/>
      <c r="DI667" s="5"/>
      <c r="DJ667" s="5"/>
      <c r="DK667" s="4"/>
      <c r="DL667" s="6"/>
      <c r="DM667" s="4"/>
      <c r="DN667" s="6"/>
      <c r="DO667" s="5"/>
      <c r="DP667" s="5"/>
      <c r="DQ667" s="4"/>
      <c r="DR667" s="6"/>
      <c r="DS667" s="4"/>
      <c r="DT667" s="6"/>
      <c r="DU667" s="5"/>
      <c r="DV667" s="5"/>
      <c r="DW667" s="4"/>
      <c r="DX667" s="6"/>
      <c r="DY667" s="4"/>
      <c r="DZ667" s="6"/>
      <c r="EA667" s="5"/>
      <c r="EB667" s="5"/>
      <c r="EC667" s="4"/>
      <c r="ED667" s="6"/>
      <c r="EE667" s="4"/>
      <c r="EF667" s="6"/>
      <c r="EG667" s="5"/>
      <c r="EH667" s="5"/>
      <c r="EI667" s="4"/>
      <c r="EJ667" s="6"/>
      <c r="EK667" s="4"/>
      <c r="EL667" s="6"/>
      <c r="EM667" s="5"/>
      <c r="EN667" s="5"/>
      <c r="EO667" s="4"/>
      <c r="EP667" s="6"/>
      <c r="EQ667" s="4"/>
      <c r="ER667" s="6"/>
      <c r="ES667" s="5"/>
      <c r="ET667" s="5"/>
      <c r="EU667" s="4"/>
      <c r="EV667" s="6"/>
      <c r="EW667" s="4"/>
      <c r="EX667" s="6"/>
      <c r="EY667" s="5"/>
      <c r="EZ667" s="5"/>
      <c r="FA667" s="4"/>
      <c r="FB667" s="6"/>
      <c r="FC667" s="4"/>
      <c r="FD667" s="6"/>
      <c r="FE667" s="5"/>
      <c r="FF667" s="5"/>
      <c r="FG667" s="4"/>
      <c r="FH667" s="6"/>
      <c r="FI667" s="4"/>
      <c r="FJ667" s="6"/>
      <c r="FK667" s="5"/>
      <c r="FL667" s="5"/>
      <c r="FM667" s="4"/>
      <c r="FN667" s="6"/>
      <c r="FO667" s="4"/>
      <c r="FP667" s="6"/>
      <c r="FQ667" s="5"/>
      <c r="FR667" s="5"/>
      <c r="FS667" s="4"/>
      <c r="FT667" s="6"/>
      <c r="FU667" s="4"/>
      <c r="FV667" s="6"/>
      <c r="FW667" s="5"/>
      <c r="FX667" s="5"/>
      <c r="FY667" s="4"/>
      <c r="FZ667" s="6"/>
      <c r="GA667" s="4"/>
      <c r="GB667" s="6"/>
      <c r="GC667" s="5"/>
      <c r="GD667" s="5"/>
      <c r="GE667" s="4"/>
      <c r="GF667" s="6"/>
      <c r="GG667" s="4"/>
      <c r="GH667" s="6"/>
      <c r="GI667" s="5"/>
      <c r="GJ667" s="5"/>
      <c r="GK667" s="4"/>
      <c r="GL667" s="6"/>
      <c r="GM667" s="4"/>
      <c r="GN667" s="6"/>
      <c r="GO667" s="5"/>
      <c r="GP667" s="5"/>
      <c r="GQ667" s="4"/>
      <c r="GR667" s="6"/>
      <c r="GS667" s="4"/>
      <c r="GT667" s="6"/>
      <c r="GU667" s="5"/>
      <c r="GV667" s="5"/>
      <c r="GW667" s="4"/>
      <c r="GX667" s="6"/>
      <c r="GY667" s="4"/>
      <c r="GZ667" s="6"/>
      <c r="HA667" s="5"/>
      <c r="HB667" s="5"/>
      <c r="HC667" s="4"/>
      <c r="HD667" s="6"/>
      <c r="HE667" s="4"/>
      <c r="HF667" s="6"/>
      <c r="HG667" s="5"/>
      <c r="HH667" s="5"/>
      <c r="HI667" s="4"/>
      <c r="HJ667" s="6"/>
      <c r="HK667" s="4"/>
      <c r="HL667" s="6"/>
      <c r="HM667" s="5"/>
      <c r="HN667" s="5"/>
      <c r="HO667" s="4"/>
      <c r="HP667" s="6"/>
      <c r="HQ667" s="4"/>
      <c r="HR667" s="6"/>
      <c r="HS667" s="5"/>
      <c r="HT667" s="5"/>
      <c r="HU667" s="4"/>
      <c r="HV667" s="6"/>
      <c r="HW667" s="4"/>
      <c r="HX667" s="6"/>
      <c r="HY667" s="5"/>
      <c r="HZ667" s="5"/>
      <c r="IA667" s="4"/>
      <c r="IB667" s="6"/>
      <c r="IC667" s="4"/>
      <c r="ID667" s="6"/>
      <c r="IE667" s="5"/>
      <c r="IF667" s="5"/>
      <c r="IG667" s="4"/>
      <c r="IH667" s="6"/>
      <c r="II667" s="4"/>
      <c r="IJ667" s="6"/>
      <c r="IK667" s="5"/>
      <c r="IL667" s="5"/>
      <c r="IM667" s="4"/>
      <c r="IN667" s="6"/>
      <c r="IO667" s="4"/>
      <c r="IP667" s="6"/>
      <c r="IQ667" s="5"/>
      <c r="IR667" s="5"/>
      <c r="IS667" s="4"/>
      <c r="IT667" s="6"/>
      <c r="IU667" s="4"/>
      <c r="IV667" s="6"/>
      <c r="IW667" s="5"/>
      <c r="IX667" s="5"/>
      <c r="IY667" s="4"/>
      <c r="IZ667" s="6"/>
      <c r="JA667" s="4"/>
      <c r="JB667" s="6"/>
      <c r="JC667" s="5"/>
      <c r="JD667" s="5"/>
      <c r="JE667" s="4"/>
      <c r="JF667" s="6"/>
      <c r="JG667" s="4"/>
      <c r="JH667" s="6"/>
      <c r="JI667" s="5"/>
      <c r="JJ667" s="5"/>
      <c r="JK667" s="4"/>
      <c r="JL667" s="6"/>
      <c r="JM667" s="4"/>
      <c r="JN667" s="6"/>
      <c r="JO667" s="5"/>
      <c r="JP667" s="5"/>
      <c r="JQ667" s="4"/>
      <c r="JR667" s="6"/>
      <c r="JS667" s="4"/>
      <c r="JT667" s="6"/>
      <c r="JU667" s="5"/>
      <c r="JV667" s="5"/>
      <c r="JW667" s="4"/>
      <c r="JX667" s="6"/>
      <c r="JY667" s="4"/>
      <c r="JZ667" s="6"/>
      <c r="KA667" s="5"/>
      <c r="KB667" s="5"/>
      <c r="KC667" s="4"/>
      <c r="KD667" s="6"/>
      <c r="KE667" s="4"/>
      <c r="KF667" s="6"/>
      <c r="KG667" s="5"/>
      <c r="KH667" s="5"/>
      <c r="KI667" s="4"/>
      <c r="KJ667" s="6"/>
      <c r="KK667" s="4"/>
      <c r="KL667" s="6"/>
      <c r="KM667" s="5"/>
      <c r="KN667" s="5"/>
    </row>
    <row r="668">
      <c r="A668" s="3" t="s">
        <v>85</v>
      </c>
      <c r="B668" s="3" t="s">
        <v>660</v>
      </c>
      <c r="C668" s="3" t="s">
        <v>87</v>
      </c>
      <c r="D668" s="3" t="s">
        <v>88</v>
      </c>
      <c r="E668" s="3" t="s">
        <v>677</v>
      </c>
      <c r="F668" s="3" t="s">
        <v>677</v>
      </c>
      <c r="G668" s="3" t="s">
        <v>677</v>
      </c>
      <c r="H668" s="3" t="s">
        <v>98</v>
      </c>
      <c r="I668" s="3" t="s">
        <v>1311</v>
      </c>
      <c r="J668" s="3" t="s">
        <v>1318</v>
      </c>
      <c r="K668" s="4">
        <v>265</v>
      </c>
      <c r="L668" s="4">
        <f>=ROUNDDOWN(29.4444444444444,0)</f>
      </c>
      <c r="M668" s="4"/>
      <c r="N668" s="5"/>
      <c r="O668" s="4"/>
      <c r="P668" s="4">
        <f>=ROUNDDOWN({0},0)</f>
      </c>
      <c r="Q668" s="4"/>
      <c r="R668" s="5"/>
      <c r="S668" s="4">
        <v>1</v>
      </c>
      <c r="T668" s="6">
        <v>170.1</v>
      </c>
      <c r="U668" s="4"/>
      <c r="V668" s="6"/>
      <c r="W668" s="5"/>
      <c r="X668" s="5"/>
      <c r="Y668" s="4"/>
      <c r="Z668" s="6"/>
      <c r="AA668" s="4"/>
      <c r="AB668" s="6"/>
      <c r="AC668" s="5"/>
      <c r="AD668" s="5"/>
      <c r="AE668" s="4">
        <v>1</v>
      </c>
      <c r="AF668" s="6">
        <v>170.1</v>
      </c>
      <c r="AG668" s="4"/>
      <c r="AH668" s="6"/>
      <c r="AI668" s="5"/>
      <c r="AJ668" s="5"/>
      <c r="AK668" s="4"/>
      <c r="AL668" s="6"/>
      <c r="AM668" s="4"/>
      <c r="AN668" s="6"/>
      <c r="AO668" s="5"/>
      <c r="AP668" s="5"/>
      <c r="AQ668" s="4"/>
      <c r="AR668" s="6"/>
      <c r="AS668" s="4"/>
      <c r="AT668" s="6"/>
      <c r="AU668" s="5"/>
      <c r="AV668" s="5"/>
      <c r="AW668" s="4"/>
      <c r="AX668" s="6"/>
      <c r="AY668" s="4"/>
      <c r="AZ668" s="6"/>
      <c r="BA668" s="5"/>
      <c r="BB668" s="5"/>
      <c r="BC668" s="4"/>
      <c r="BD668" s="6"/>
      <c r="BE668" s="4"/>
      <c r="BF668" s="6"/>
      <c r="BG668" s="5"/>
      <c r="BH668" s="5"/>
      <c r="BI668" s="4"/>
      <c r="BJ668" s="6"/>
      <c r="BK668" s="4"/>
      <c r="BL668" s="6"/>
      <c r="BM668" s="5"/>
      <c r="BN668" s="5"/>
      <c r="BO668" s="4"/>
      <c r="BP668" s="6"/>
      <c r="BQ668" s="4"/>
      <c r="BR668" s="6"/>
      <c r="BS668" s="5"/>
      <c r="BT668" s="5"/>
      <c r="BU668" s="4"/>
      <c r="BV668" s="6"/>
      <c r="BW668" s="4"/>
      <c r="BX668" s="6"/>
      <c r="BY668" s="5"/>
      <c r="BZ668" s="5"/>
      <c r="CA668" s="4"/>
      <c r="CB668" s="6"/>
      <c r="CC668" s="4"/>
      <c r="CD668" s="6"/>
      <c r="CE668" s="5"/>
      <c r="CF668" s="5"/>
      <c r="CG668" s="4"/>
      <c r="CH668" s="6"/>
      <c r="CI668" s="4"/>
      <c r="CJ668" s="6"/>
      <c r="CK668" s="5"/>
      <c r="CL668" s="5"/>
      <c r="CM668" s="4"/>
      <c r="CN668" s="6"/>
      <c r="CO668" s="4"/>
      <c r="CP668" s="6"/>
      <c r="CQ668" s="5"/>
      <c r="CR668" s="5"/>
      <c r="CS668" s="4"/>
      <c r="CT668" s="6"/>
      <c r="CU668" s="4"/>
      <c r="CV668" s="6"/>
      <c r="CW668" s="5"/>
      <c r="CX668" s="5"/>
      <c r="CY668" s="4"/>
      <c r="CZ668" s="6"/>
      <c r="DA668" s="4"/>
      <c r="DB668" s="6"/>
      <c r="DC668" s="5"/>
      <c r="DD668" s="5"/>
      <c r="DE668" s="4"/>
      <c r="DF668" s="6"/>
      <c r="DG668" s="4"/>
      <c r="DH668" s="6"/>
      <c r="DI668" s="5"/>
      <c r="DJ668" s="5"/>
      <c r="DK668" s="4"/>
      <c r="DL668" s="6"/>
      <c r="DM668" s="4"/>
      <c r="DN668" s="6"/>
      <c r="DO668" s="5"/>
      <c r="DP668" s="5"/>
      <c r="DQ668" s="4"/>
      <c r="DR668" s="6"/>
      <c r="DS668" s="4"/>
      <c r="DT668" s="6"/>
      <c r="DU668" s="5"/>
      <c r="DV668" s="5"/>
      <c r="DW668" s="4"/>
      <c r="DX668" s="6"/>
      <c r="DY668" s="4"/>
      <c r="DZ668" s="6"/>
      <c r="EA668" s="5"/>
      <c r="EB668" s="5"/>
      <c r="EC668" s="4"/>
      <c r="ED668" s="6"/>
      <c r="EE668" s="4"/>
      <c r="EF668" s="6"/>
      <c r="EG668" s="5"/>
      <c r="EH668" s="5"/>
      <c r="EI668" s="4"/>
      <c r="EJ668" s="6"/>
      <c r="EK668" s="4"/>
      <c r="EL668" s="6"/>
      <c r="EM668" s="5"/>
      <c r="EN668" s="5"/>
      <c r="EO668" s="4"/>
      <c r="EP668" s="6"/>
      <c r="EQ668" s="4"/>
      <c r="ER668" s="6"/>
      <c r="ES668" s="5"/>
      <c r="ET668" s="5"/>
      <c r="EU668" s="4"/>
      <c r="EV668" s="6"/>
      <c r="EW668" s="4"/>
      <c r="EX668" s="6"/>
      <c r="EY668" s="5"/>
      <c r="EZ668" s="5"/>
      <c r="FA668" s="4"/>
      <c r="FB668" s="6"/>
      <c r="FC668" s="4"/>
      <c r="FD668" s="6"/>
      <c r="FE668" s="5"/>
      <c r="FF668" s="5"/>
      <c r="FG668" s="4"/>
      <c r="FH668" s="6"/>
      <c r="FI668" s="4"/>
      <c r="FJ668" s="6"/>
      <c r="FK668" s="5"/>
      <c r="FL668" s="5"/>
      <c r="FM668" s="4"/>
      <c r="FN668" s="6"/>
      <c r="FO668" s="4"/>
      <c r="FP668" s="6"/>
      <c r="FQ668" s="5"/>
      <c r="FR668" s="5"/>
      <c r="FS668" s="4"/>
      <c r="FT668" s="6"/>
      <c r="FU668" s="4"/>
      <c r="FV668" s="6"/>
      <c r="FW668" s="5"/>
      <c r="FX668" s="5"/>
      <c r="FY668" s="4"/>
      <c r="FZ668" s="6"/>
      <c r="GA668" s="4"/>
      <c r="GB668" s="6"/>
      <c r="GC668" s="5"/>
      <c r="GD668" s="5"/>
      <c r="GE668" s="4"/>
      <c r="GF668" s="6"/>
      <c r="GG668" s="4"/>
      <c r="GH668" s="6"/>
      <c r="GI668" s="5"/>
      <c r="GJ668" s="5"/>
      <c r="GK668" s="4"/>
      <c r="GL668" s="6"/>
      <c r="GM668" s="4"/>
      <c r="GN668" s="6"/>
      <c r="GO668" s="5"/>
      <c r="GP668" s="5"/>
      <c r="GQ668" s="4"/>
      <c r="GR668" s="6"/>
      <c r="GS668" s="4"/>
      <c r="GT668" s="6"/>
      <c r="GU668" s="5"/>
      <c r="GV668" s="5"/>
      <c r="GW668" s="4"/>
      <c r="GX668" s="6"/>
      <c r="GY668" s="4"/>
      <c r="GZ668" s="6"/>
      <c r="HA668" s="5"/>
      <c r="HB668" s="5"/>
      <c r="HC668" s="4"/>
      <c r="HD668" s="6"/>
      <c r="HE668" s="4"/>
      <c r="HF668" s="6"/>
      <c r="HG668" s="5"/>
      <c r="HH668" s="5"/>
      <c r="HI668" s="4"/>
      <c r="HJ668" s="6"/>
      <c r="HK668" s="4"/>
      <c r="HL668" s="6"/>
      <c r="HM668" s="5"/>
      <c r="HN668" s="5"/>
      <c r="HO668" s="4"/>
      <c r="HP668" s="6"/>
      <c r="HQ668" s="4"/>
      <c r="HR668" s="6"/>
      <c r="HS668" s="5"/>
      <c r="HT668" s="5"/>
      <c r="HU668" s="4"/>
      <c r="HV668" s="6"/>
      <c r="HW668" s="4"/>
      <c r="HX668" s="6"/>
      <c r="HY668" s="5"/>
      <c r="HZ668" s="5"/>
      <c r="IA668" s="4"/>
      <c r="IB668" s="6"/>
      <c r="IC668" s="4"/>
      <c r="ID668" s="6"/>
      <c r="IE668" s="5"/>
      <c r="IF668" s="5"/>
      <c r="IG668" s="4"/>
      <c r="IH668" s="6"/>
      <c r="II668" s="4"/>
      <c r="IJ668" s="6"/>
      <c r="IK668" s="5"/>
      <c r="IL668" s="5"/>
      <c r="IM668" s="4"/>
      <c r="IN668" s="6"/>
      <c r="IO668" s="4"/>
      <c r="IP668" s="6"/>
      <c r="IQ668" s="5"/>
      <c r="IR668" s="5"/>
      <c r="IS668" s="4"/>
      <c r="IT668" s="6"/>
      <c r="IU668" s="4"/>
      <c r="IV668" s="6"/>
      <c r="IW668" s="5"/>
      <c r="IX668" s="5"/>
      <c r="IY668" s="4"/>
      <c r="IZ668" s="6"/>
      <c r="JA668" s="4"/>
      <c r="JB668" s="6"/>
      <c r="JC668" s="5"/>
      <c r="JD668" s="5"/>
      <c r="JE668" s="4"/>
      <c r="JF668" s="6"/>
      <c r="JG668" s="4"/>
      <c r="JH668" s="6"/>
      <c r="JI668" s="5"/>
      <c r="JJ668" s="5"/>
      <c r="JK668" s="4"/>
      <c r="JL668" s="6"/>
      <c r="JM668" s="4"/>
      <c r="JN668" s="6"/>
      <c r="JO668" s="5"/>
      <c r="JP668" s="5"/>
      <c r="JQ668" s="4"/>
      <c r="JR668" s="6"/>
      <c r="JS668" s="4"/>
      <c r="JT668" s="6"/>
      <c r="JU668" s="5"/>
      <c r="JV668" s="5"/>
      <c r="JW668" s="4"/>
      <c r="JX668" s="6"/>
      <c r="JY668" s="4"/>
      <c r="JZ668" s="6"/>
      <c r="KA668" s="5"/>
      <c r="KB668" s="5"/>
      <c r="KC668" s="4"/>
      <c r="KD668" s="6"/>
      <c r="KE668" s="4"/>
      <c r="KF668" s="6"/>
      <c r="KG668" s="5"/>
      <c r="KH668" s="5"/>
      <c r="KI668" s="4"/>
      <c r="KJ668" s="6"/>
      <c r="KK668" s="4"/>
      <c r="KL668" s="6"/>
      <c r="KM668" s="5"/>
      <c r="KN668" s="5"/>
    </row>
    <row r="669">
      <c r="A669" s="3" t="s">
        <v>85</v>
      </c>
      <c r="B669" s="3" t="s">
        <v>660</v>
      </c>
      <c r="C669" s="3" t="s">
        <v>87</v>
      </c>
      <c r="D669" s="3" t="s">
        <v>88</v>
      </c>
      <c r="E669" s="3" t="s">
        <v>678</v>
      </c>
      <c r="F669" s="3" t="s">
        <v>678</v>
      </c>
      <c r="G669" s="3" t="s">
        <v>678</v>
      </c>
      <c r="H669" s="3" t="s">
        <v>104</v>
      </c>
      <c r="I669" s="3" t="s">
        <v>1325</v>
      </c>
      <c r="J669" s="3" t="s">
        <v>1340</v>
      </c>
      <c r="K669" s="4"/>
      <c r="L669" s="4">
        <f>=ROUNDDOWN({0},0)</f>
      </c>
      <c r="M669" s="4"/>
      <c r="N669" s="5"/>
      <c r="O669" s="4"/>
      <c r="P669" s="4">
        <f>=ROUNDDOWN({0},0)</f>
      </c>
      <c r="Q669" s="4"/>
      <c r="R669" s="5"/>
      <c r="S669" s="4"/>
      <c r="T669" s="6"/>
      <c r="U669" s="4"/>
      <c r="V669" s="6"/>
      <c r="W669" s="5"/>
      <c r="X669" s="5"/>
      <c r="Y669" s="4"/>
      <c r="Z669" s="6"/>
      <c r="AA669" s="4"/>
      <c r="AB669" s="6"/>
      <c r="AC669" s="5"/>
      <c r="AD669" s="5"/>
      <c r="AE669" s="4"/>
      <c r="AF669" s="6"/>
      <c r="AG669" s="4"/>
      <c r="AH669" s="6"/>
      <c r="AI669" s="5"/>
      <c r="AJ669" s="5"/>
      <c r="AK669" s="4"/>
      <c r="AL669" s="6"/>
      <c r="AM669" s="4"/>
      <c r="AN669" s="6"/>
      <c r="AO669" s="5"/>
      <c r="AP669" s="5"/>
      <c r="AQ669" s="4"/>
      <c r="AR669" s="6"/>
      <c r="AS669" s="4"/>
      <c r="AT669" s="6"/>
      <c r="AU669" s="5"/>
      <c r="AV669" s="5"/>
      <c r="AW669" s="4"/>
      <c r="AX669" s="6"/>
      <c r="AY669" s="4"/>
      <c r="AZ669" s="6"/>
      <c r="BA669" s="5"/>
      <c r="BB669" s="5"/>
      <c r="BC669" s="4"/>
      <c r="BD669" s="6"/>
      <c r="BE669" s="4"/>
      <c r="BF669" s="6"/>
      <c r="BG669" s="5"/>
      <c r="BH669" s="5"/>
      <c r="BI669" s="4"/>
      <c r="BJ669" s="6"/>
      <c r="BK669" s="4"/>
      <c r="BL669" s="6"/>
      <c r="BM669" s="5"/>
      <c r="BN669" s="5"/>
      <c r="BO669" s="4"/>
      <c r="BP669" s="6"/>
      <c r="BQ669" s="4"/>
      <c r="BR669" s="6"/>
      <c r="BS669" s="5"/>
      <c r="BT669" s="5"/>
      <c r="BU669" s="4"/>
      <c r="BV669" s="6"/>
      <c r="BW669" s="4"/>
      <c r="BX669" s="6"/>
      <c r="BY669" s="5"/>
      <c r="BZ669" s="5"/>
      <c r="CA669" s="4"/>
      <c r="CB669" s="6"/>
      <c r="CC669" s="4"/>
      <c r="CD669" s="6"/>
      <c r="CE669" s="5"/>
      <c r="CF669" s="5"/>
      <c r="CG669" s="4"/>
      <c r="CH669" s="6"/>
      <c r="CI669" s="4"/>
      <c r="CJ669" s="6"/>
      <c r="CK669" s="5"/>
      <c r="CL669" s="5"/>
      <c r="CM669" s="4"/>
      <c r="CN669" s="6"/>
      <c r="CO669" s="4"/>
      <c r="CP669" s="6"/>
      <c r="CQ669" s="5"/>
      <c r="CR669" s="5"/>
      <c r="CS669" s="4"/>
      <c r="CT669" s="6"/>
      <c r="CU669" s="4"/>
      <c r="CV669" s="6"/>
      <c r="CW669" s="5"/>
      <c r="CX669" s="5"/>
      <c r="CY669" s="4"/>
      <c r="CZ669" s="6"/>
      <c r="DA669" s="4"/>
      <c r="DB669" s="6"/>
      <c r="DC669" s="5"/>
      <c r="DD669" s="5"/>
      <c r="DE669" s="4"/>
      <c r="DF669" s="6"/>
      <c r="DG669" s="4"/>
      <c r="DH669" s="6"/>
      <c r="DI669" s="5"/>
      <c r="DJ669" s="5"/>
      <c r="DK669" s="4"/>
      <c r="DL669" s="6"/>
      <c r="DM669" s="4"/>
      <c r="DN669" s="6"/>
      <c r="DO669" s="5"/>
      <c r="DP669" s="5"/>
      <c r="DQ669" s="4"/>
      <c r="DR669" s="6"/>
      <c r="DS669" s="4"/>
      <c r="DT669" s="6"/>
      <c r="DU669" s="5"/>
      <c r="DV669" s="5"/>
      <c r="DW669" s="4"/>
      <c r="DX669" s="6"/>
      <c r="DY669" s="4"/>
      <c r="DZ669" s="6"/>
      <c r="EA669" s="5"/>
      <c r="EB669" s="5"/>
      <c r="EC669" s="4"/>
      <c r="ED669" s="6"/>
      <c r="EE669" s="4"/>
      <c r="EF669" s="6"/>
      <c r="EG669" s="5"/>
      <c r="EH669" s="5"/>
      <c r="EI669" s="4"/>
      <c r="EJ669" s="6"/>
      <c r="EK669" s="4"/>
      <c r="EL669" s="6"/>
      <c r="EM669" s="5"/>
      <c r="EN669" s="5"/>
      <c r="EO669" s="4"/>
      <c r="EP669" s="6"/>
      <c r="EQ669" s="4"/>
      <c r="ER669" s="6"/>
      <c r="ES669" s="5"/>
      <c r="ET669" s="5"/>
      <c r="EU669" s="4"/>
      <c r="EV669" s="6"/>
      <c r="EW669" s="4"/>
      <c r="EX669" s="6"/>
      <c r="EY669" s="5"/>
      <c r="EZ669" s="5"/>
      <c r="FA669" s="4"/>
      <c r="FB669" s="6"/>
      <c r="FC669" s="4"/>
      <c r="FD669" s="6"/>
      <c r="FE669" s="5"/>
      <c r="FF669" s="5"/>
      <c r="FG669" s="4"/>
      <c r="FH669" s="6"/>
      <c r="FI669" s="4"/>
      <c r="FJ669" s="6"/>
      <c r="FK669" s="5"/>
      <c r="FL669" s="5"/>
      <c r="FM669" s="4"/>
      <c r="FN669" s="6"/>
      <c r="FO669" s="4"/>
      <c r="FP669" s="6"/>
      <c r="FQ669" s="5"/>
      <c r="FR669" s="5"/>
      <c r="FS669" s="4"/>
      <c r="FT669" s="6"/>
      <c r="FU669" s="4"/>
      <c r="FV669" s="6"/>
      <c r="FW669" s="5"/>
      <c r="FX669" s="5"/>
      <c r="FY669" s="4"/>
      <c r="FZ669" s="6"/>
      <c r="GA669" s="4"/>
      <c r="GB669" s="6"/>
      <c r="GC669" s="5"/>
      <c r="GD669" s="5"/>
      <c r="GE669" s="4"/>
      <c r="GF669" s="6"/>
      <c r="GG669" s="4"/>
      <c r="GH669" s="6"/>
      <c r="GI669" s="5"/>
      <c r="GJ669" s="5"/>
      <c r="GK669" s="4"/>
      <c r="GL669" s="6"/>
      <c r="GM669" s="4"/>
      <c r="GN669" s="6"/>
      <c r="GO669" s="5"/>
      <c r="GP669" s="5"/>
      <c r="GQ669" s="4"/>
      <c r="GR669" s="6"/>
      <c r="GS669" s="4"/>
      <c r="GT669" s="6"/>
      <c r="GU669" s="5"/>
      <c r="GV669" s="5"/>
      <c r="GW669" s="4"/>
      <c r="GX669" s="6"/>
      <c r="GY669" s="4"/>
      <c r="GZ669" s="6"/>
      <c r="HA669" s="5"/>
      <c r="HB669" s="5"/>
      <c r="HC669" s="4"/>
      <c r="HD669" s="6"/>
      <c r="HE669" s="4"/>
      <c r="HF669" s="6"/>
      <c r="HG669" s="5"/>
      <c r="HH669" s="5"/>
      <c r="HI669" s="4"/>
      <c r="HJ669" s="6"/>
      <c r="HK669" s="4"/>
      <c r="HL669" s="6"/>
      <c r="HM669" s="5"/>
      <c r="HN669" s="5"/>
      <c r="HO669" s="4"/>
      <c r="HP669" s="6"/>
      <c r="HQ669" s="4"/>
      <c r="HR669" s="6"/>
      <c r="HS669" s="5"/>
      <c r="HT669" s="5"/>
      <c r="HU669" s="4"/>
      <c r="HV669" s="6"/>
      <c r="HW669" s="4"/>
      <c r="HX669" s="6"/>
      <c r="HY669" s="5"/>
      <c r="HZ669" s="5"/>
      <c r="IA669" s="4"/>
      <c r="IB669" s="6"/>
      <c r="IC669" s="4"/>
      <c r="ID669" s="6"/>
      <c r="IE669" s="5"/>
      <c r="IF669" s="5"/>
      <c r="IG669" s="4"/>
      <c r="IH669" s="6"/>
      <c r="II669" s="4"/>
      <c r="IJ669" s="6"/>
      <c r="IK669" s="5"/>
      <c r="IL669" s="5"/>
      <c r="IM669" s="4"/>
      <c r="IN669" s="6"/>
      <c r="IO669" s="4"/>
      <c r="IP669" s="6"/>
      <c r="IQ669" s="5"/>
      <c r="IR669" s="5"/>
      <c r="IS669" s="4"/>
      <c r="IT669" s="6"/>
      <c r="IU669" s="4"/>
      <c r="IV669" s="6"/>
      <c r="IW669" s="5"/>
      <c r="IX669" s="5"/>
      <c r="IY669" s="4"/>
      <c r="IZ669" s="6"/>
      <c r="JA669" s="4"/>
      <c r="JB669" s="6"/>
      <c r="JC669" s="5"/>
      <c r="JD669" s="5"/>
      <c r="JE669" s="4"/>
      <c r="JF669" s="6"/>
      <c r="JG669" s="4"/>
      <c r="JH669" s="6"/>
      <c r="JI669" s="5"/>
      <c r="JJ669" s="5"/>
      <c r="JK669" s="4"/>
      <c r="JL669" s="6"/>
      <c r="JM669" s="4"/>
      <c r="JN669" s="6"/>
      <c r="JO669" s="5"/>
      <c r="JP669" s="5"/>
      <c r="JQ669" s="4"/>
      <c r="JR669" s="6"/>
      <c r="JS669" s="4"/>
      <c r="JT669" s="6"/>
      <c r="JU669" s="5"/>
      <c r="JV669" s="5"/>
      <c r="JW669" s="4"/>
      <c r="JX669" s="6"/>
      <c r="JY669" s="4"/>
      <c r="JZ669" s="6"/>
      <c r="KA669" s="5"/>
      <c r="KB669" s="5"/>
      <c r="KC669" s="4"/>
      <c r="KD669" s="6"/>
      <c r="KE669" s="4"/>
      <c r="KF669" s="6"/>
      <c r="KG669" s="5"/>
      <c r="KH669" s="5"/>
      <c r="KI669" s="4"/>
      <c r="KJ669" s="6"/>
      <c r="KK669" s="4"/>
      <c r="KL669" s="6"/>
      <c r="KM669" s="5"/>
      <c r="KN669" s="5"/>
    </row>
    <row r="670">
      <c r="A670" s="3" t="s">
        <v>85</v>
      </c>
      <c r="B670" s="3" t="s">
        <v>660</v>
      </c>
      <c r="C670" s="3" t="s">
        <v>449</v>
      </c>
      <c r="D670" s="3" t="s">
        <v>519</v>
      </c>
      <c r="E670" s="3" t="s">
        <v>123</v>
      </c>
      <c r="F670" s="3" t="s">
        <v>123</v>
      </c>
      <c r="G670" s="3" t="s">
        <v>123</v>
      </c>
      <c r="H670" s="3" t="s">
        <v>165</v>
      </c>
      <c r="I670" s="3" t="s">
        <v>1320</v>
      </c>
      <c r="J670" s="3" t="s">
        <v>1319</v>
      </c>
      <c r="K670" s="4">
        <v>137</v>
      </c>
      <c r="L670" s="4">
        <f>=ROUNDDOWN(10.5384615384615,0)</f>
      </c>
      <c r="M670" s="4">
        <v>247</v>
      </c>
      <c r="N670" s="5">
        <v>1</v>
      </c>
      <c r="O670" s="4"/>
      <c r="P670" s="4">
        <f>=ROUNDDOWN({0},0)</f>
      </c>
      <c r="Q670" s="4"/>
      <c r="R670" s="5"/>
      <c r="S670" s="4">
        <v>12</v>
      </c>
      <c r="T670" s="6">
        <v>1248.07</v>
      </c>
      <c r="U670" s="4"/>
      <c r="V670" s="6"/>
      <c r="W670" s="5"/>
      <c r="X670" s="5"/>
      <c r="Y670" s="4"/>
      <c r="Z670" s="6"/>
      <c r="AA670" s="4"/>
      <c r="AB670" s="6"/>
      <c r="AC670" s="5"/>
      <c r="AD670" s="5"/>
      <c r="AE670" s="4">
        <v>3</v>
      </c>
      <c r="AF670" s="6">
        <v>250.63</v>
      </c>
      <c r="AG670" s="4"/>
      <c r="AH670" s="6"/>
      <c r="AI670" s="5"/>
      <c r="AJ670" s="5"/>
      <c r="AK670" s="4">
        <v>7</v>
      </c>
      <c r="AL670" s="6">
        <v>766.07</v>
      </c>
      <c r="AM670" s="4"/>
      <c r="AN670" s="6"/>
      <c r="AO670" s="5"/>
      <c r="AP670" s="5"/>
      <c r="AQ670" s="4">
        <v>1</v>
      </c>
      <c r="AR670" s="6">
        <v>95.1</v>
      </c>
      <c r="AS670" s="4"/>
      <c r="AT670" s="6"/>
      <c r="AU670" s="5"/>
      <c r="AV670" s="5"/>
      <c r="AW670" s="4"/>
      <c r="AX670" s="6"/>
      <c r="AY670" s="4"/>
      <c r="AZ670" s="6"/>
      <c r="BA670" s="5"/>
      <c r="BB670" s="5"/>
      <c r="BC670" s="4"/>
      <c r="BD670" s="6"/>
      <c r="BE670" s="4"/>
      <c r="BF670" s="6"/>
      <c r="BG670" s="5"/>
      <c r="BH670" s="5"/>
      <c r="BI670" s="4"/>
      <c r="BJ670" s="6"/>
      <c r="BK670" s="4"/>
      <c r="BL670" s="6"/>
      <c r="BM670" s="5"/>
      <c r="BN670" s="5"/>
      <c r="BO670" s="4">
        <v>1</v>
      </c>
      <c r="BP670" s="6">
        <v>136.27</v>
      </c>
      <c r="BQ670" s="4"/>
      <c r="BR670" s="6"/>
      <c r="BS670" s="5"/>
      <c r="BT670" s="5"/>
      <c r="BU670" s="4"/>
      <c r="BV670" s="6"/>
      <c r="BW670" s="4"/>
      <c r="BX670" s="6"/>
      <c r="BY670" s="5"/>
      <c r="BZ670" s="5"/>
      <c r="CA670" s="4"/>
      <c r="CB670" s="6"/>
      <c r="CC670" s="4"/>
      <c r="CD670" s="6"/>
      <c r="CE670" s="5"/>
      <c r="CF670" s="5"/>
      <c r="CG670" s="4"/>
      <c r="CH670" s="6"/>
      <c r="CI670" s="4"/>
      <c r="CJ670" s="6"/>
      <c r="CK670" s="5"/>
      <c r="CL670" s="5"/>
      <c r="CM670" s="4"/>
      <c r="CN670" s="6"/>
      <c r="CO670" s="4"/>
      <c r="CP670" s="6"/>
      <c r="CQ670" s="5"/>
      <c r="CR670" s="5"/>
      <c r="CS670" s="4"/>
      <c r="CT670" s="6"/>
      <c r="CU670" s="4"/>
      <c r="CV670" s="6"/>
      <c r="CW670" s="5"/>
      <c r="CX670" s="5"/>
      <c r="CY670" s="4"/>
      <c r="CZ670" s="6"/>
      <c r="DA670" s="4"/>
      <c r="DB670" s="6"/>
      <c r="DC670" s="5"/>
      <c r="DD670" s="5"/>
      <c r="DE670" s="4"/>
      <c r="DF670" s="6"/>
      <c r="DG670" s="4"/>
      <c r="DH670" s="6"/>
      <c r="DI670" s="5"/>
      <c r="DJ670" s="5"/>
      <c r="DK670" s="4"/>
      <c r="DL670" s="6"/>
      <c r="DM670" s="4"/>
      <c r="DN670" s="6"/>
      <c r="DO670" s="5"/>
      <c r="DP670" s="5"/>
      <c r="DQ670" s="4"/>
      <c r="DR670" s="6"/>
      <c r="DS670" s="4"/>
      <c r="DT670" s="6"/>
      <c r="DU670" s="5"/>
      <c r="DV670" s="5"/>
      <c r="DW670" s="4"/>
      <c r="DX670" s="6"/>
      <c r="DY670" s="4"/>
      <c r="DZ670" s="6"/>
      <c r="EA670" s="5"/>
      <c r="EB670" s="5"/>
      <c r="EC670" s="4"/>
      <c r="ED670" s="6"/>
      <c r="EE670" s="4"/>
      <c r="EF670" s="6"/>
      <c r="EG670" s="5"/>
      <c r="EH670" s="5"/>
      <c r="EI670" s="4"/>
      <c r="EJ670" s="6"/>
      <c r="EK670" s="4"/>
      <c r="EL670" s="6"/>
      <c r="EM670" s="5"/>
      <c r="EN670" s="5"/>
      <c r="EO670" s="4"/>
      <c r="EP670" s="6"/>
      <c r="EQ670" s="4"/>
      <c r="ER670" s="6"/>
      <c r="ES670" s="5"/>
      <c r="ET670" s="5"/>
      <c r="EU670" s="4"/>
      <c r="EV670" s="6"/>
      <c r="EW670" s="4"/>
      <c r="EX670" s="6"/>
      <c r="EY670" s="5"/>
      <c r="EZ670" s="5"/>
      <c r="FA670" s="4"/>
      <c r="FB670" s="6"/>
      <c r="FC670" s="4"/>
      <c r="FD670" s="6"/>
      <c r="FE670" s="5"/>
      <c r="FF670" s="5"/>
      <c r="FG670" s="4"/>
      <c r="FH670" s="6"/>
      <c r="FI670" s="4"/>
      <c r="FJ670" s="6"/>
      <c r="FK670" s="5"/>
      <c r="FL670" s="5"/>
      <c r="FM670" s="4"/>
      <c r="FN670" s="6"/>
      <c r="FO670" s="4"/>
      <c r="FP670" s="6"/>
      <c r="FQ670" s="5"/>
      <c r="FR670" s="5"/>
      <c r="FS670" s="4"/>
      <c r="FT670" s="6"/>
      <c r="FU670" s="4"/>
      <c r="FV670" s="6"/>
      <c r="FW670" s="5"/>
      <c r="FX670" s="5"/>
      <c r="FY670" s="4"/>
      <c r="FZ670" s="6"/>
      <c r="GA670" s="4"/>
      <c r="GB670" s="6"/>
      <c r="GC670" s="5"/>
      <c r="GD670" s="5"/>
      <c r="GE670" s="4"/>
      <c r="GF670" s="6"/>
      <c r="GG670" s="4"/>
      <c r="GH670" s="6"/>
      <c r="GI670" s="5"/>
      <c r="GJ670" s="5"/>
      <c r="GK670" s="4"/>
      <c r="GL670" s="6"/>
      <c r="GM670" s="4"/>
      <c r="GN670" s="6"/>
      <c r="GO670" s="5"/>
      <c r="GP670" s="5"/>
      <c r="GQ670" s="4"/>
      <c r="GR670" s="6"/>
      <c r="GS670" s="4"/>
      <c r="GT670" s="6"/>
      <c r="GU670" s="5"/>
      <c r="GV670" s="5"/>
      <c r="GW670" s="4"/>
      <c r="GX670" s="6"/>
      <c r="GY670" s="4"/>
      <c r="GZ670" s="6"/>
      <c r="HA670" s="5"/>
      <c r="HB670" s="5"/>
      <c r="HC670" s="4"/>
      <c r="HD670" s="6"/>
      <c r="HE670" s="4"/>
      <c r="HF670" s="6"/>
      <c r="HG670" s="5"/>
      <c r="HH670" s="5"/>
      <c r="HI670" s="4"/>
      <c r="HJ670" s="6"/>
      <c r="HK670" s="4"/>
      <c r="HL670" s="6"/>
      <c r="HM670" s="5"/>
      <c r="HN670" s="5"/>
      <c r="HO670" s="4"/>
      <c r="HP670" s="6"/>
      <c r="HQ670" s="4"/>
      <c r="HR670" s="6"/>
      <c r="HS670" s="5"/>
      <c r="HT670" s="5"/>
      <c r="HU670" s="4"/>
      <c r="HV670" s="6"/>
      <c r="HW670" s="4"/>
      <c r="HX670" s="6"/>
      <c r="HY670" s="5"/>
      <c r="HZ670" s="5"/>
      <c r="IA670" s="4"/>
      <c r="IB670" s="6"/>
      <c r="IC670" s="4"/>
      <c r="ID670" s="6"/>
      <c r="IE670" s="5"/>
      <c r="IF670" s="5"/>
      <c r="IG670" s="4"/>
      <c r="IH670" s="6"/>
      <c r="II670" s="4"/>
      <c r="IJ670" s="6"/>
      <c r="IK670" s="5"/>
      <c r="IL670" s="5"/>
      <c r="IM670" s="4"/>
      <c r="IN670" s="6"/>
      <c r="IO670" s="4"/>
      <c r="IP670" s="6"/>
      <c r="IQ670" s="5"/>
      <c r="IR670" s="5"/>
      <c r="IS670" s="4"/>
      <c r="IT670" s="6"/>
      <c r="IU670" s="4"/>
      <c r="IV670" s="6"/>
      <c r="IW670" s="5"/>
      <c r="IX670" s="5"/>
      <c r="IY670" s="4"/>
      <c r="IZ670" s="6"/>
      <c r="JA670" s="4"/>
      <c r="JB670" s="6"/>
      <c r="JC670" s="5"/>
      <c r="JD670" s="5"/>
      <c r="JE670" s="4"/>
      <c r="JF670" s="6"/>
      <c r="JG670" s="4"/>
      <c r="JH670" s="6"/>
      <c r="JI670" s="5"/>
      <c r="JJ670" s="5"/>
      <c r="JK670" s="4"/>
      <c r="JL670" s="6"/>
      <c r="JM670" s="4"/>
      <c r="JN670" s="6"/>
      <c r="JO670" s="5"/>
      <c r="JP670" s="5"/>
      <c r="JQ670" s="4"/>
      <c r="JR670" s="6"/>
      <c r="JS670" s="4"/>
      <c r="JT670" s="6"/>
      <c r="JU670" s="5"/>
      <c r="JV670" s="5"/>
      <c r="JW670" s="4"/>
      <c r="JX670" s="6"/>
      <c r="JY670" s="4"/>
      <c r="JZ670" s="6"/>
      <c r="KA670" s="5"/>
      <c r="KB670" s="5"/>
      <c r="KC670" s="4"/>
      <c r="KD670" s="6"/>
      <c r="KE670" s="4"/>
      <c r="KF670" s="6"/>
      <c r="KG670" s="5"/>
      <c r="KH670" s="5"/>
      <c r="KI670" s="4"/>
      <c r="KJ670" s="6"/>
      <c r="KK670" s="4"/>
      <c r="KL670" s="6"/>
      <c r="KM670" s="5"/>
      <c r="KN670" s="5"/>
    </row>
    <row r="671">
      <c r="A671" s="3" t="s">
        <v>85</v>
      </c>
      <c r="B671" s="3" t="s">
        <v>660</v>
      </c>
      <c r="C671" s="3" t="s">
        <v>449</v>
      </c>
      <c r="D671" s="3" t="s">
        <v>519</v>
      </c>
      <c r="E671" s="3" t="s">
        <v>123</v>
      </c>
      <c r="F671" s="3" t="s">
        <v>123</v>
      </c>
      <c r="G671" s="3" t="s">
        <v>123</v>
      </c>
      <c r="H671" s="3" t="s">
        <v>165</v>
      </c>
      <c r="I671" s="3" t="s">
        <v>534</v>
      </c>
      <c r="J671" s="3" t="s">
        <v>1319</v>
      </c>
      <c r="K671" s="4">
        <v>423</v>
      </c>
      <c r="L671" s="4">
        <f>=ROUNDDOWN(23.7640449438202,0)</f>
      </c>
      <c r="M671" s="4">
        <v>495</v>
      </c>
      <c r="N671" s="5">
        <v>1</v>
      </c>
      <c r="O671" s="4"/>
      <c r="P671" s="4">
        <f>=ROUNDDOWN({0},0)</f>
      </c>
      <c r="Q671" s="4"/>
      <c r="R671" s="5"/>
      <c r="S671" s="4">
        <v>12</v>
      </c>
      <c r="T671" s="6">
        <v>1211.57</v>
      </c>
      <c r="U671" s="4"/>
      <c r="V671" s="6"/>
      <c r="W671" s="5"/>
      <c r="X671" s="5"/>
      <c r="Y671" s="4"/>
      <c r="Z671" s="6"/>
      <c r="AA671" s="4"/>
      <c r="AB671" s="6"/>
      <c r="AC671" s="5"/>
      <c r="AD671" s="5"/>
      <c r="AE671" s="4">
        <v>1</v>
      </c>
      <c r="AF671" s="6">
        <v>79.15</v>
      </c>
      <c r="AG671" s="4"/>
      <c r="AH671" s="6"/>
      <c r="AI671" s="5"/>
      <c r="AJ671" s="5"/>
      <c r="AK671" s="4">
        <v>4</v>
      </c>
      <c r="AL671" s="6">
        <v>429.74</v>
      </c>
      <c r="AM671" s="4"/>
      <c r="AN671" s="6"/>
      <c r="AO671" s="5"/>
      <c r="AP671" s="5"/>
      <c r="AQ671" s="4">
        <v>4</v>
      </c>
      <c r="AR671" s="6">
        <v>398.76</v>
      </c>
      <c r="AS671" s="4"/>
      <c r="AT671" s="6"/>
      <c r="AU671" s="5"/>
      <c r="AV671" s="5"/>
      <c r="AW671" s="4"/>
      <c r="AX671" s="6"/>
      <c r="AY671" s="4"/>
      <c r="AZ671" s="6"/>
      <c r="BA671" s="5"/>
      <c r="BB671" s="5"/>
      <c r="BC671" s="4"/>
      <c r="BD671" s="6"/>
      <c r="BE671" s="4"/>
      <c r="BF671" s="6"/>
      <c r="BG671" s="5"/>
      <c r="BH671" s="5"/>
      <c r="BI671" s="4"/>
      <c r="BJ671" s="6"/>
      <c r="BK671" s="4"/>
      <c r="BL671" s="6"/>
      <c r="BM671" s="5"/>
      <c r="BN671" s="5"/>
      <c r="BO671" s="4">
        <v>3</v>
      </c>
      <c r="BP671" s="6">
        <v>303.92</v>
      </c>
      <c r="BQ671" s="4"/>
      <c r="BR671" s="6"/>
      <c r="BS671" s="5"/>
      <c r="BT671" s="5"/>
      <c r="BU671" s="4"/>
      <c r="BV671" s="6"/>
      <c r="BW671" s="4"/>
      <c r="BX671" s="6"/>
      <c r="BY671" s="5"/>
      <c r="BZ671" s="5"/>
      <c r="CA671" s="4"/>
      <c r="CB671" s="6"/>
      <c r="CC671" s="4"/>
      <c r="CD671" s="6"/>
      <c r="CE671" s="5"/>
      <c r="CF671" s="5"/>
      <c r="CG671" s="4"/>
      <c r="CH671" s="6"/>
      <c r="CI671" s="4"/>
      <c r="CJ671" s="6"/>
      <c r="CK671" s="5"/>
      <c r="CL671" s="5"/>
      <c r="CM671" s="4"/>
      <c r="CN671" s="6"/>
      <c r="CO671" s="4"/>
      <c r="CP671" s="6"/>
      <c r="CQ671" s="5"/>
      <c r="CR671" s="5"/>
      <c r="CS671" s="4"/>
      <c r="CT671" s="6"/>
      <c r="CU671" s="4"/>
      <c r="CV671" s="6"/>
      <c r="CW671" s="5"/>
      <c r="CX671" s="5"/>
      <c r="CY671" s="4"/>
      <c r="CZ671" s="6"/>
      <c r="DA671" s="4"/>
      <c r="DB671" s="6"/>
      <c r="DC671" s="5"/>
      <c r="DD671" s="5"/>
      <c r="DE671" s="4"/>
      <c r="DF671" s="6"/>
      <c r="DG671" s="4"/>
      <c r="DH671" s="6"/>
      <c r="DI671" s="5"/>
      <c r="DJ671" s="5"/>
      <c r="DK671" s="4"/>
      <c r="DL671" s="6"/>
      <c r="DM671" s="4"/>
      <c r="DN671" s="6"/>
      <c r="DO671" s="5"/>
      <c r="DP671" s="5"/>
      <c r="DQ671" s="4"/>
      <c r="DR671" s="6"/>
      <c r="DS671" s="4"/>
      <c r="DT671" s="6"/>
      <c r="DU671" s="5"/>
      <c r="DV671" s="5"/>
      <c r="DW671" s="4"/>
      <c r="DX671" s="6"/>
      <c r="DY671" s="4"/>
      <c r="DZ671" s="6"/>
      <c r="EA671" s="5"/>
      <c r="EB671" s="5"/>
      <c r="EC671" s="4"/>
      <c r="ED671" s="6"/>
      <c r="EE671" s="4"/>
      <c r="EF671" s="6"/>
      <c r="EG671" s="5"/>
      <c r="EH671" s="5"/>
      <c r="EI671" s="4"/>
      <c r="EJ671" s="6"/>
      <c r="EK671" s="4"/>
      <c r="EL671" s="6"/>
      <c r="EM671" s="5"/>
      <c r="EN671" s="5"/>
      <c r="EO671" s="4"/>
      <c r="EP671" s="6"/>
      <c r="EQ671" s="4"/>
      <c r="ER671" s="6"/>
      <c r="ES671" s="5"/>
      <c r="ET671" s="5"/>
      <c r="EU671" s="4"/>
      <c r="EV671" s="6"/>
      <c r="EW671" s="4"/>
      <c r="EX671" s="6"/>
      <c r="EY671" s="5"/>
      <c r="EZ671" s="5"/>
      <c r="FA671" s="4"/>
      <c r="FB671" s="6"/>
      <c r="FC671" s="4"/>
      <c r="FD671" s="6"/>
      <c r="FE671" s="5"/>
      <c r="FF671" s="5"/>
      <c r="FG671" s="4"/>
      <c r="FH671" s="6"/>
      <c r="FI671" s="4"/>
      <c r="FJ671" s="6"/>
      <c r="FK671" s="5"/>
      <c r="FL671" s="5"/>
      <c r="FM671" s="4"/>
      <c r="FN671" s="6"/>
      <c r="FO671" s="4"/>
      <c r="FP671" s="6"/>
      <c r="FQ671" s="5"/>
      <c r="FR671" s="5"/>
      <c r="FS671" s="4"/>
      <c r="FT671" s="6"/>
      <c r="FU671" s="4"/>
      <c r="FV671" s="6"/>
      <c r="FW671" s="5"/>
      <c r="FX671" s="5"/>
      <c r="FY671" s="4"/>
      <c r="FZ671" s="6"/>
      <c r="GA671" s="4"/>
      <c r="GB671" s="6"/>
      <c r="GC671" s="5"/>
      <c r="GD671" s="5"/>
      <c r="GE671" s="4"/>
      <c r="GF671" s="6"/>
      <c r="GG671" s="4"/>
      <c r="GH671" s="6"/>
      <c r="GI671" s="5"/>
      <c r="GJ671" s="5"/>
      <c r="GK671" s="4"/>
      <c r="GL671" s="6"/>
      <c r="GM671" s="4"/>
      <c r="GN671" s="6"/>
      <c r="GO671" s="5"/>
      <c r="GP671" s="5"/>
      <c r="GQ671" s="4"/>
      <c r="GR671" s="6"/>
      <c r="GS671" s="4"/>
      <c r="GT671" s="6"/>
      <c r="GU671" s="5"/>
      <c r="GV671" s="5"/>
      <c r="GW671" s="4"/>
      <c r="GX671" s="6"/>
      <c r="GY671" s="4"/>
      <c r="GZ671" s="6"/>
      <c r="HA671" s="5"/>
      <c r="HB671" s="5"/>
      <c r="HC671" s="4"/>
      <c r="HD671" s="6"/>
      <c r="HE671" s="4"/>
      <c r="HF671" s="6"/>
      <c r="HG671" s="5"/>
      <c r="HH671" s="5"/>
      <c r="HI671" s="4"/>
      <c r="HJ671" s="6"/>
      <c r="HK671" s="4"/>
      <c r="HL671" s="6"/>
      <c r="HM671" s="5"/>
      <c r="HN671" s="5"/>
      <c r="HO671" s="4"/>
      <c r="HP671" s="6"/>
      <c r="HQ671" s="4"/>
      <c r="HR671" s="6"/>
      <c r="HS671" s="5"/>
      <c r="HT671" s="5"/>
      <c r="HU671" s="4"/>
      <c r="HV671" s="6"/>
      <c r="HW671" s="4"/>
      <c r="HX671" s="6"/>
      <c r="HY671" s="5"/>
      <c r="HZ671" s="5"/>
      <c r="IA671" s="4"/>
      <c r="IB671" s="6"/>
      <c r="IC671" s="4"/>
      <c r="ID671" s="6"/>
      <c r="IE671" s="5"/>
      <c r="IF671" s="5"/>
      <c r="IG671" s="4"/>
      <c r="IH671" s="6"/>
      <c r="II671" s="4"/>
      <c r="IJ671" s="6"/>
      <c r="IK671" s="5"/>
      <c r="IL671" s="5"/>
      <c r="IM671" s="4"/>
      <c r="IN671" s="6"/>
      <c r="IO671" s="4"/>
      <c r="IP671" s="6"/>
      <c r="IQ671" s="5"/>
      <c r="IR671" s="5"/>
      <c r="IS671" s="4"/>
      <c r="IT671" s="6"/>
      <c r="IU671" s="4"/>
      <c r="IV671" s="6"/>
      <c r="IW671" s="5"/>
      <c r="IX671" s="5"/>
      <c r="IY671" s="4"/>
      <c r="IZ671" s="6"/>
      <c r="JA671" s="4"/>
      <c r="JB671" s="6"/>
      <c r="JC671" s="5"/>
      <c r="JD671" s="5"/>
      <c r="JE671" s="4"/>
      <c r="JF671" s="6"/>
      <c r="JG671" s="4"/>
      <c r="JH671" s="6"/>
      <c r="JI671" s="5"/>
      <c r="JJ671" s="5"/>
      <c r="JK671" s="4"/>
      <c r="JL671" s="6"/>
      <c r="JM671" s="4"/>
      <c r="JN671" s="6"/>
      <c r="JO671" s="5"/>
      <c r="JP671" s="5"/>
      <c r="JQ671" s="4"/>
      <c r="JR671" s="6"/>
      <c r="JS671" s="4"/>
      <c r="JT671" s="6"/>
      <c r="JU671" s="5"/>
      <c r="JV671" s="5"/>
      <c r="JW671" s="4"/>
      <c r="JX671" s="6"/>
      <c r="JY671" s="4"/>
      <c r="JZ671" s="6"/>
      <c r="KA671" s="5"/>
      <c r="KB671" s="5"/>
      <c r="KC671" s="4"/>
      <c r="KD671" s="6"/>
      <c r="KE671" s="4"/>
      <c r="KF671" s="6"/>
      <c r="KG671" s="5"/>
      <c r="KH671" s="5"/>
      <c r="KI671" s="4"/>
      <c r="KJ671" s="6"/>
      <c r="KK671" s="4"/>
      <c r="KL671" s="6"/>
      <c r="KM671" s="5"/>
      <c r="KN671" s="5"/>
    </row>
    <row r="672">
      <c r="A672" s="3" t="s">
        <v>85</v>
      </c>
      <c r="B672" s="3" t="s">
        <v>660</v>
      </c>
      <c r="C672" s="3" t="s">
        <v>449</v>
      </c>
      <c r="D672" s="3" t="s">
        <v>519</v>
      </c>
      <c r="E672" s="3" t="s">
        <v>123</v>
      </c>
      <c r="F672" s="3" t="s">
        <v>123</v>
      </c>
      <c r="G672" s="3" t="s">
        <v>123</v>
      </c>
      <c r="H672" s="3" t="s">
        <v>165</v>
      </c>
      <c r="I672" s="3" t="s">
        <v>1311</v>
      </c>
      <c r="J672" s="3" t="s">
        <v>1319</v>
      </c>
      <c r="K672" s="4">
        <v>268</v>
      </c>
      <c r="L672" s="4">
        <f>=ROUNDDOWN(20.9375,0)</f>
      </c>
      <c r="M672" s="4">
        <v>250</v>
      </c>
      <c r="N672" s="5">
        <v>1</v>
      </c>
      <c r="O672" s="4"/>
      <c r="P672" s="4">
        <f>=ROUNDDOWN({0},0)</f>
      </c>
      <c r="Q672" s="4"/>
      <c r="R672" s="5"/>
      <c r="S672" s="4">
        <v>4</v>
      </c>
      <c r="T672" s="6">
        <v>422.12</v>
      </c>
      <c r="U672" s="4"/>
      <c r="V672" s="6"/>
      <c r="W672" s="5"/>
      <c r="X672" s="5"/>
      <c r="Y672" s="4"/>
      <c r="Z672" s="6"/>
      <c r="AA672" s="4"/>
      <c r="AB672" s="6"/>
      <c r="AC672" s="5"/>
      <c r="AD672" s="5"/>
      <c r="AE672" s="4">
        <v>4</v>
      </c>
      <c r="AF672" s="6">
        <v>422.12</v>
      </c>
      <c r="AG672" s="4"/>
      <c r="AH672" s="6"/>
      <c r="AI672" s="5"/>
      <c r="AJ672" s="5"/>
      <c r="AK672" s="4"/>
      <c r="AL672" s="6"/>
      <c r="AM672" s="4"/>
      <c r="AN672" s="6"/>
      <c r="AO672" s="5"/>
      <c r="AP672" s="5"/>
      <c r="AQ672" s="4"/>
      <c r="AR672" s="6"/>
      <c r="AS672" s="4"/>
      <c r="AT672" s="6"/>
      <c r="AU672" s="5"/>
      <c r="AV672" s="5"/>
      <c r="AW672" s="4"/>
      <c r="AX672" s="6"/>
      <c r="AY672" s="4"/>
      <c r="AZ672" s="6"/>
      <c r="BA672" s="5"/>
      <c r="BB672" s="5"/>
      <c r="BC672" s="4"/>
      <c r="BD672" s="6"/>
      <c r="BE672" s="4"/>
      <c r="BF672" s="6"/>
      <c r="BG672" s="5"/>
      <c r="BH672" s="5"/>
      <c r="BI672" s="4"/>
      <c r="BJ672" s="6"/>
      <c r="BK672" s="4"/>
      <c r="BL672" s="6"/>
      <c r="BM672" s="5"/>
      <c r="BN672" s="5"/>
      <c r="BO672" s="4"/>
      <c r="BP672" s="6"/>
      <c r="BQ672" s="4"/>
      <c r="BR672" s="6"/>
      <c r="BS672" s="5"/>
      <c r="BT672" s="5"/>
      <c r="BU672" s="4"/>
      <c r="BV672" s="6"/>
      <c r="BW672" s="4"/>
      <c r="BX672" s="6"/>
      <c r="BY672" s="5"/>
      <c r="BZ672" s="5"/>
      <c r="CA672" s="4"/>
      <c r="CB672" s="6"/>
      <c r="CC672" s="4"/>
      <c r="CD672" s="6"/>
      <c r="CE672" s="5"/>
      <c r="CF672" s="5"/>
      <c r="CG672" s="4"/>
      <c r="CH672" s="6"/>
      <c r="CI672" s="4"/>
      <c r="CJ672" s="6"/>
      <c r="CK672" s="5"/>
      <c r="CL672" s="5"/>
      <c r="CM672" s="4"/>
      <c r="CN672" s="6"/>
      <c r="CO672" s="4"/>
      <c r="CP672" s="6"/>
      <c r="CQ672" s="5"/>
      <c r="CR672" s="5"/>
      <c r="CS672" s="4"/>
      <c r="CT672" s="6"/>
      <c r="CU672" s="4"/>
      <c r="CV672" s="6"/>
      <c r="CW672" s="5"/>
      <c r="CX672" s="5"/>
      <c r="CY672" s="4"/>
      <c r="CZ672" s="6"/>
      <c r="DA672" s="4"/>
      <c r="DB672" s="6"/>
      <c r="DC672" s="5"/>
      <c r="DD672" s="5"/>
      <c r="DE672" s="4"/>
      <c r="DF672" s="6"/>
      <c r="DG672" s="4"/>
      <c r="DH672" s="6"/>
      <c r="DI672" s="5"/>
      <c r="DJ672" s="5"/>
      <c r="DK672" s="4"/>
      <c r="DL672" s="6"/>
      <c r="DM672" s="4"/>
      <c r="DN672" s="6"/>
      <c r="DO672" s="5"/>
      <c r="DP672" s="5"/>
      <c r="DQ672" s="4"/>
      <c r="DR672" s="6"/>
      <c r="DS672" s="4"/>
      <c r="DT672" s="6"/>
      <c r="DU672" s="5"/>
      <c r="DV672" s="5"/>
      <c r="DW672" s="4"/>
      <c r="DX672" s="6"/>
      <c r="DY672" s="4"/>
      <c r="DZ672" s="6"/>
      <c r="EA672" s="5"/>
      <c r="EB672" s="5"/>
      <c r="EC672" s="4"/>
      <c r="ED672" s="6"/>
      <c r="EE672" s="4"/>
      <c r="EF672" s="6"/>
      <c r="EG672" s="5"/>
      <c r="EH672" s="5"/>
      <c r="EI672" s="4"/>
      <c r="EJ672" s="6"/>
      <c r="EK672" s="4"/>
      <c r="EL672" s="6"/>
      <c r="EM672" s="5"/>
      <c r="EN672" s="5"/>
      <c r="EO672" s="4"/>
      <c r="EP672" s="6"/>
      <c r="EQ672" s="4"/>
      <c r="ER672" s="6"/>
      <c r="ES672" s="5"/>
      <c r="ET672" s="5"/>
      <c r="EU672" s="4"/>
      <c r="EV672" s="6"/>
      <c r="EW672" s="4"/>
      <c r="EX672" s="6"/>
      <c r="EY672" s="5"/>
      <c r="EZ672" s="5"/>
      <c r="FA672" s="4"/>
      <c r="FB672" s="6"/>
      <c r="FC672" s="4"/>
      <c r="FD672" s="6"/>
      <c r="FE672" s="5"/>
      <c r="FF672" s="5"/>
      <c r="FG672" s="4"/>
      <c r="FH672" s="6"/>
      <c r="FI672" s="4"/>
      <c r="FJ672" s="6"/>
      <c r="FK672" s="5"/>
      <c r="FL672" s="5"/>
      <c r="FM672" s="4"/>
      <c r="FN672" s="6"/>
      <c r="FO672" s="4"/>
      <c r="FP672" s="6"/>
      <c r="FQ672" s="5"/>
      <c r="FR672" s="5"/>
      <c r="FS672" s="4"/>
      <c r="FT672" s="6"/>
      <c r="FU672" s="4"/>
      <c r="FV672" s="6"/>
      <c r="FW672" s="5"/>
      <c r="FX672" s="5"/>
      <c r="FY672" s="4"/>
      <c r="FZ672" s="6"/>
      <c r="GA672" s="4"/>
      <c r="GB672" s="6"/>
      <c r="GC672" s="5"/>
      <c r="GD672" s="5"/>
      <c r="GE672" s="4"/>
      <c r="GF672" s="6"/>
      <c r="GG672" s="4"/>
      <c r="GH672" s="6"/>
      <c r="GI672" s="5"/>
      <c r="GJ672" s="5"/>
      <c r="GK672" s="4"/>
      <c r="GL672" s="6"/>
      <c r="GM672" s="4"/>
      <c r="GN672" s="6"/>
      <c r="GO672" s="5"/>
      <c r="GP672" s="5"/>
      <c r="GQ672" s="4"/>
      <c r="GR672" s="6"/>
      <c r="GS672" s="4"/>
      <c r="GT672" s="6"/>
      <c r="GU672" s="5"/>
      <c r="GV672" s="5"/>
      <c r="GW672" s="4"/>
      <c r="GX672" s="6"/>
      <c r="GY672" s="4"/>
      <c r="GZ672" s="6"/>
      <c r="HA672" s="5"/>
      <c r="HB672" s="5"/>
      <c r="HC672" s="4"/>
      <c r="HD672" s="6"/>
      <c r="HE672" s="4"/>
      <c r="HF672" s="6"/>
      <c r="HG672" s="5"/>
      <c r="HH672" s="5"/>
      <c r="HI672" s="4"/>
      <c r="HJ672" s="6"/>
      <c r="HK672" s="4"/>
      <c r="HL672" s="6"/>
      <c r="HM672" s="5"/>
      <c r="HN672" s="5"/>
      <c r="HO672" s="4"/>
      <c r="HP672" s="6"/>
      <c r="HQ672" s="4"/>
      <c r="HR672" s="6"/>
      <c r="HS672" s="5"/>
      <c r="HT672" s="5"/>
      <c r="HU672" s="4"/>
      <c r="HV672" s="6"/>
      <c r="HW672" s="4"/>
      <c r="HX672" s="6"/>
      <c r="HY672" s="5"/>
      <c r="HZ672" s="5"/>
      <c r="IA672" s="4"/>
      <c r="IB672" s="6"/>
      <c r="IC672" s="4"/>
      <c r="ID672" s="6"/>
      <c r="IE672" s="5"/>
      <c r="IF672" s="5"/>
      <c r="IG672" s="4"/>
      <c r="IH672" s="6"/>
      <c r="II672" s="4"/>
      <c r="IJ672" s="6"/>
      <c r="IK672" s="5"/>
      <c r="IL672" s="5"/>
      <c r="IM672" s="4"/>
      <c r="IN672" s="6"/>
      <c r="IO672" s="4"/>
      <c r="IP672" s="6"/>
      <c r="IQ672" s="5"/>
      <c r="IR672" s="5"/>
      <c r="IS672" s="4"/>
      <c r="IT672" s="6"/>
      <c r="IU672" s="4"/>
      <c r="IV672" s="6"/>
      <c r="IW672" s="5"/>
      <c r="IX672" s="5"/>
      <c r="IY672" s="4"/>
      <c r="IZ672" s="6"/>
      <c r="JA672" s="4"/>
      <c r="JB672" s="6"/>
      <c r="JC672" s="5"/>
      <c r="JD672" s="5"/>
      <c r="JE672" s="4"/>
      <c r="JF672" s="6"/>
      <c r="JG672" s="4"/>
      <c r="JH672" s="6"/>
      <c r="JI672" s="5"/>
      <c r="JJ672" s="5"/>
      <c r="JK672" s="4"/>
      <c r="JL672" s="6"/>
      <c r="JM672" s="4"/>
      <c r="JN672" s="6"/>
      <c r="JO672" s="5"/>
      <c r="JP672" s="5"/>
      <c r="JQ672" s="4"/>
      <c r="JR672" s="6"/>
      <c r="JS672" s="4"/>
      <c r="JT672" s="6"/>
      <c r="JU672" s="5"/>
      <c r="JV672" s="5"/>
      <c r="JW672" s="4"/>
      <c r="JX672" s="6"/>
      <c r="JY672" s="4"/>
      <c r="JZ672" s="6"/>
      <c r="KA672" s="5"/>
      <c r="KB672" s="5"/>
      <c r="KC672" s="4"/>
      <c r="KD672" s="6"/>
      <c r="KE672" s="4"/>
      <c r="KF672" s="6"/>
      <c r="KG672" s="5"/>
      <c r="KH672" s="5"/>
      <c r="KI672" s="4"/>
      <c r="KJ672" s="6"/>
      <c r="KK672" s="4"/>
      <c r="KL672" s="6"/>
      <c r="KM672" s="5"/>
      <c r="KN672" s="5"/>
    </row>
    <row r="673">
      <c r="A673" s="3" t="s">
        <v>85</v>
      </c>
      <c r="B673" s="3" t="s">
        <v>660</v>
      </c>
      <c r="C673" s="3" t="s">
        <v>449</v>
      </c>
      <c r="D673" s="3" t="s">
        <v>519</v>
      </c>
      <c r="E673" s="3" t="s">
        <v>114</v>
      </c>
      <c r="F673" s="3" t="s">
        <v>114</v>
      </c>
      <c r="G673" s="3" t="s">
        <v>114</v>
      </c>
      <c r="H673" s="3" t="s">
        <v>679</v>
      </c>
      <c r="I673" s="3" t="s">
        <v>1311</v>
      </c>
      <c r="J673" s="3" t="s">
        <v>1337</v>
      </c>
      <c r="K673" s="4">
        <v>581</v>
      </c>
      <c r="L673" s="4">
        <f>=ROUNDDOWN(20.0344827586207,0)</f>
      </c>
      <c r="M673" s="4">
        <v>200</v>
      </c>
      <c r="N673" s="5">
        <v>1</v>
      </c>
      <c r="O673" s="4"/>
      <c r="P673" s="4">
        <f>=ROUNDDOWN({0},0)</f>
      </c>
      <c r="Q673" s="4"/>
      <c r="R673" s="5"/>
      <c r="S673" s="4">
        <v>17</v>
      </c>
      <c r="T673" s="6">
        <v>1467.11</v>
      </c>
      <c r="U673" s="4"/>
      <c r="V673" s="6"/>
      <c r="W673" s="5"/>
      <c r="X673" s="5"/>
      <c r="Y673" s="4">
        <v>4</v>
      </c>
      <c r="Z673" s="6">
        <v>361.96</v>
      </c>
      <c r="AA673" s="4"/>
      <c r="AB673" s="6"/>
      <c r="AC673" s="5"/>
      <c r="AD673" s="5"/>
      <c r="AE673" s="4">
        <v>2</v>
      </c>
      <c r="AF673" s="6">
        <v>141.12</v>
      </c>
      <c r="AG673" s="4"/>
      <c r="AH673" s="6"/>
      <c r="AI673" s="5"/>
      <c r="AJ673" s="5"/>
      <c r="AK673" s="4">
        <v>1</v>
      </c>
      <c r="AL673" s="6">
        <v>90.49</v>
      </c>
      <c r="AM673" s="4"/>
      <c r="AN673" s="6"/>
      <c r="AO673" s="5"/>
      <c r="AP673" s="5"/>
      <c r="AQ673" s="4">
        <v>4</v>
      </c>
      <c r="AR673" s="6">
        <v>360.55</v>
      </c>
      <c r="AS673" s="4"/>
      <c r="AT673" s="6"/>
      <c r="AU673" s="5"/>
      <c r="AV673" s="5"/>
      <c r="AW673" s="4">
        <v>4</v>
      </c>
      <c r="AX673" s="6">
        <v>351.92</v>
      </c>
      <c r="AY673" s="4"/>
      <c r="AZ673" s="6"/>
      <c r="BA673" s="5"/>
      <c r="BB673" s="5"/>
      <c r="BC673" s="4"/>
      <c r="BD673" s="6"/>
      <c r="BE673" s="4"/>
      <c r="BF673" s="6"/>
      <c r="BG673" s="5"/>
      <c r="BH673" s="5"/>
      <c r="BI673" s="4">
        <v>1</v>
      </c>
      <c r="BJ673" s="6">
        <v>77.28</v>
      </c>
      <c r="BK673" s="4"/>
      <c r="BL673" s="6"/>
      <c r="BM673" s="5"/>
      <c r="BN673" s="5"/>
      <c r="BO673" s="4">
        <v>1</v>
      </c>
      <c r="BP673" s="6">
        <v>83.79</v>
      </c>
      <c r="BQ673" s="4"/>
      <c r="BR673" s="6"/>
      <c r="BS673" s="5"/>
      <c r="BT673" s="5"/>
      <c r="BU673" s="4"/>
      <c r="BV673" s="6"/>
      <c r="BW673" s="4"/>
      <c r="BX673" s="6"/>
      <c r="BY673" s="5"/>
      <c r="BZ673" s="5"/>
      <c r="CA673" s="4"/>
      <c r="CB673" s="6"/>
      <c r="CC673" s="4"/>
      <c r="CD673" s="6"/>
      <c r="CE673" s="5"/>
      <c r="CF673" s="5"/>
      <c r="CG673" s="4"/>
      <c r="CH673" s="6"/>
      <c r="CI673" s="4"/>
      <c r="CJ673" s="6"/>
      <c r="CK673" s="5"/>
      <c r="CL673" s="5"/>
      <c r="CM673" s="4"/>
      <c r="CN673" s="6"/>
      <c r="CO673" s="4"/>
      <c r="CP673" s="6"/>
      <c r="CQ673" s="5"/>
      <c r="CR673" s="5"/>
      <c r="CS673" s="4"/>
      <c r="CT673" s="6"/>
      <c r="CU673" s="4"/>
      <c r="CV673" s="6"/>
      <c r="CW673" s="5"/>
      <c r="CX673" s="5"/>
      <c r="CY673" s="4"/>
      <c r="CZ673" s="6"/>
      <c r="DA673" s="4"/>
      <c r="DB673" s="6"/>
      <c r="DC673" s="5"/>
      <c r="DD673" s="5"/>
      <c r="DE673" s="4"/>
      <c r="DF673" s="6"/>
      <c r="DG673" s="4"/>
      <c r="DH673" s="6"/>
      <c r="DI673" s="5"/>
      <c r="DJ673" s="5"/>
      <c r="DK673" s="4"/>
      <c r="DL673" s="6"/>
      <c r="DM673" s="4"/>
      <c r="DN673" s="6"/>
      <c r="DO673" s="5"/>
      <c r="DP673" s="5"/>
      <c r="DQ673" s="4"/>
      <c r="DR673" s="6"/>
      <c r="DS673" s="4"/>
      <c r="DT673" s="6"/>
      <c r="DU673" s="5"/>
      <c r="DV673" s="5"/>
      <c r="DW673" s="4"/>
      <c r="DX673" s="6"/>
      <c r="DY673" s="4"/>
      <c r="DZ673" s="6"/>
      <c r="EA673" s="5"/>
      <c r="EB673" s="5"/>
      <c r="EC673" s="4"/>
      <c r="ED673" s="6"/>
      <c r="EE673" s="4"/>
      <c r="EF673" s="6"/>
      <c r="EG673" s="5"/>
      <c r="EH673" s="5"/>
      <c r="EI673" s="4"/>
      <c r="EJ673" s="6"/>
      <c r="EK673" s="4"/>
      <c r="EL673" s="6"/>
      <c r="EM673" s="5"/>
      <c r="EN673" s="5"/>
      <c r="EO673" s="4"/>
      <c r="EP673" s="6"/>
      <c r="EQ673" s="4"/>
      <c r="ER673" s="6"/>
      <c r="ES673" s="5"/>
      <c r="ET673" s="5"/>
      <c r="EU673" s="4"/>
      <c r="EV673" s="6"/>
      <c r="EW673" s="4"/>
      <c r="EX673" s="6"/>
      <c r="EY673" s="5"/>
      <c r="EZ673" s="5"/>
      <c r="FA673" s="4"/>
      <c r="FB673" s="6"/>
      <c r="FC673" s="4"/>
      <c r="FD673" s="6"/>
      <c r="FE673" s="5"/>
      <c r="FF673" s="5"/>
      <c r="FG673" s="4"/>
      <c r="FH673" s="6"/>
      <c r="FI673" s="4"/>
      <c r="FJ673" s="6"/>
      <c r="FK673" s="5"/>
      <c r="FL673" s="5"/>
      <c r="FM673" s="4"/>
      <c r="FN673" s="6"/>
      <c r="FO673" s="4"/>
      <c r="FP673" s="6"/>
      <c r="FQ673" s="5"/>
      <c r="FR673" s="5"/>
      <c r="FS673" s="4"/>
      <c r="FT673" s="6"/>
      <c r="FU673" s="4"/>
      <c r="FV673" s="6"/>
      <c r="FW673" s="5"/>
      <c r="FX673" s="5"/>
      <c r="FY673" s="4"/>
      <c r="FZ673" s="6"/>
      <c r="GA673" s="4"/>
      <c r="GB673" s="6"/>
      <c r="GC673" s="5"/>
      <c r="GD673" s="5"/>
      <c r="GE673" s="4"/>
      <c r="GF673" s="6"/>
      <c r="GG673" s="4"/>
      <c r="GH673" s="6"/>
      <c r="GI673" s="5"/>
      <c r="GJ673" s="5"/>
      <c r="GK673" s="4"/>
      <c r="GL673" s="6"/>
      <c r="GM673" s="4"/>
      <c r="GN673" s="6"/>
      <c r="GO673" s="5"/>
      <c r="GP673" s="5"/>
      <c r="GQ673" s="4"/>
      <c r="GR673" s="6"/>
      <c r="GS673" s="4"/>
      <c r="GT673" s="6"/>
      <c r="GU673" s="5"/>
      <c r="GV673" s="5"/>
      <c r="GW673" s="4"/>
      <c r="GX673" s="6"/>
      <c r="GY673" s="4"/>
      <c r="GZ673" s="6"/>
      <c r="HA673" s="5"/>
      <c r="HB673" s="5"/>
      <c r="HC673" s="4"/>
      <c r="HD673" s="6"/>
      <c r="HE673" s="4"/>
      <c r="HF673" s="6"/>
      <c r="HG673" s="5"/>
      <c r="HH673" s="5"/>
      <c r="HI673" s="4"/>
      <c r="HJ673" s="6"/>
      <c r="HK673" s="4"/>
      <c r="HL673" s="6"/>
      <c r="HM673" s="5"/>
      <c r="HN673" s="5"/>
      <c r="HO673" s="4"/>
      <c r="HP673" s="6"/>
      <c r="HQ673" s="4"/>
      <c r="HR673" s="6"/>
      <c r="HS673" s="5"/>
      <c r="HT673" s="5"/>
      <c r="HU673" s="4"/>
      <c r="HV673" s="6"/>
      <c r="HW673" s="4"/>
      <c r="HX673" s="6"/>
      <c r="HY673" s="5"/>
      <c r="HZ673" s="5"/>
      <c r="IA673" s="4"/>
      <c r="IB673" s="6"/>
      <c r="IC673" s="4"/>
      <c r="ID673" s="6"/>
      <c r="IE673" s="5"/>
      <c r="IF673" s="5"/>
      <c r="IG673" s="4"/>
      <c r="IH673" s="6"/>
      <c r="II673" s="4"/>
      <c r="IJ673" s="6"/>
      <c r="IK673" s="5"/>
      <c r="IL673" s="5"/>
      <c r="IM673" s="4"/>
      <c r="IN673" s="6"/>
      <c r="IO673" s="4"/>
      <c r="IP673" s="6"/>
      <c r="IQ673" s="5"/>
      <c r="IR673" s="5"/>
      <c r="IS673" s="4"/>
      <c r="IT673" s="6"/>
      <c r="IU673" s="4"/>
      <c r="IV673" s="6"/>
      <c r="IW673" s="5"/>
      <c r="IX673" s="5"/>
      <c r="IY673" s="4"/>
      <c r="IZ673" s="6"/>
      <c r="JA673" s="4"/>
      <c r="JB673" s="6"/>
      <c r="JC673" s="5"/>
      <c r="JD673" s="5"/>
      <c r="JE673" s="4"/>
      <c r="JF673" s="6"/>
      <c r="JG673" s="4"/>
      <c r="JH673" s="6"/>
      <c r="JI673" s="5"/>
      <c r="JJ673" s="5"/>
      <c r="JK673" s="4"/>
      <c r="JL673" s="6"/>
      <c r="JM673" s="4"/>
      <c r="JN673" s="6"/>
      <c r="JO673" s="5"/>
      <c r="JP673" s="5"/>
      <c r="JQ673" s="4"/>
      <c r="JR673" s="6"/>
      <c r="JS673" s="4"/>
      <c r="JT673" s="6"/>
      <c r="JU673" s="5"/>
      <c r="JV673" s="5"/>
      <c r="JW673" s="4"/>
      <c r="JX673" s="6"/>
      <c r="JY673" s="4"/>
      <c r="JZ673" s="6"/>
      <c r="KA673" s="5"/>
      <c r="KB673" s="5"/>
      <c r="KC673" s="4"/>
      <c r="KD673" s="6"/>
      <c r="KE673" s="4"/>
      <c r="KF673" s="6"/>
      <c r="KG673" s="5"/>
      <c r="KH673" s="5"/>
      <c r="KI673" s="4"/>
      <c r="KJ673" s="6"/>
      <c r="KK673" s="4"/>
      <c r="KL673" s="6"/>
      <c r="KM673" s="5"/>
      <c r="KN673" s="5"/>
    </row>
    <row r="674">
      <c r="A674" s="3" t="s">
        <v>85</v>
      </c>
      <c r="B674" s="3" t="s">
        <v>680</v>
      </c>
      <c r="C674" s="3" t="s">
        <v>87</v>
      </c>
      <c r="D674" s="3" t="s">
        <v>396</v>
      </c>
      <c r="E674" s="3" t="s">
        <v>681</v>
      </c>
      <c r="F674" s="3" t="s">
        <v>681</v>
      </c>
      <c r="G674" s="3" t="s">
        <v>681</v>
      </c>
      <c r="H674" s="3" t="s">
        <v>165</v>
      </c>
      <c r="I674" s="3" t="s">
        <v>1325</v>
      </c>
      <c r="J674" s="3" t="s">
        <v>1307</v>
      </c>
      <c r="K674" s="4">
        <v>4506</v>
      </c>
      <c r="L674" s="4">
        <f>=ROUNDDOWN(56.325,0)</f>
      </c>
      <c r="M674" s="4"/>
      <c r="N674" s="5">
        <v>1</v>
      </c>
      <c r="O674" s="4"/>
      <c r="P674" s="4">
        <f>=ROUNDDOWN({0},0)</f>
      </c>
      <c r="Q674" s="4"/>
      <c r="R674" s="5">
        <v>1</v>
      </c>
      <c r="S674" s="4">
        <v>45</v>
      </c>
      <c r="T674" s="6">
        <v>3339.54</v>
      </c>
      <c r="U674" s="4"/>
      <c r="V674" s="6"/>
      <c r="W674" s="5"/>
      <c r="X674" s="5"/>
      <c r="Y674" s="4">
        <v>13</v>
      </c>
      <c r="Z674" s="6">
        <v>942.32</v>
      </c>
      <c r="AA674" s="4"/>
      <c r="AB674" s="6"/>
      <c r="AC674" s="5"/>
      <c r="AD674" s="5"/>
      <c r="AE674" s="4">
        <v>6</v>
      </c>
      <c r="AF674" s="6">
        <v>408.29</v>
      </c>
      <c r="AG674" s="4"/>
      <c r="AH674" s="6"/>
      <c r="AI674" s="5"/>
      <c r="AJ674" s="5"/>
      <c r="AK674" s="4">
        <v>6</v>
      </c>
      <c r="AL674" s="6">
        <v>458.4</v>
      </c>
      <c r="AM674" s="4"/>
      <c r="AN674" s="6"/>
      <c r="AO674" s="5"/>
      <c r="AP674" s="5"/>
      <c r="AQ674" s="4">
        <v>3</v>
      </c>
      <c r="AR674" s="6">
        <v>255</v>
      </c>
      <c r="AS674" s="4"/>
      <c r="AT674" s="6"/>
      <c r="AU674" s="5"/>
      <c r="AV674" s="5"/>
      <c r="AW674" s="4"/>
      <c r="AX674" s="6"/>
      <c r="AY674" s="4"/>
      <c r="AZ674" s="6"/>
      <c r="BA674" s="5"/>
      <c r="BB674" s="5"/>
      <c r="BC674" s="4"/>
      <c r="BD674" s="6"/>
      <c r="BE674" s="4"/>
      <c r="BF674" s="6"/>
      <c r="BG674" s="5"/>
      <c r="BH674" s="5"/>
      <c r="BI674" s="4">
        <v>1</v>
      </c>
      <c r="BJ674" s="6">
        <v>69.18</v>
      </c>
      <c r="BK674" s="4"/>
      <c r="BL674" s="6"/>
      <c r="BM674" s="5"/>
      <c r="BN674" s="5"/>
      <c r="BO674" s="4">
        <v>8</v>
      </c>
      <c r="BP674" s="6">
        <v>605.99</v>
      </c>
      <c r="BQ674" s="4"/>
      <c r="BR674" s="6"/>
      <c r="BS674" s="5"/>
      <c r="BT674" s="5"/>
      <c r="BU674" s="4"/>
      <c r="BV674" s="6"/>
      <c r="BW674" s="4"/>
      <c r="BX674" s="6"/>
      <c r="BY674" s="5"/>
      <c r="BZ674" s="5"/>
      <c r="CA674" s="4"/>
      <c r="CB674" s="6"/>
      <c r="CC674" s="4"/>
      <c r="CD674" s="6"/>
      <c r="CE674" s="5"/>
      <c r="CF674" s="5"/>
      <c r="CG674" s="4">
        <v>4</v>
      </c>
      <c r="CH674" s="6">
        <v>282.52</v>
      </c>
      <c r="CI674" s="4"/>
      <c r="CJ674" s="6"/>
      <c r="CK674" s="5"/>
      <c r="CL674" s="5"/>
      <c r="CM674" s="4"/>
      <c r="CN674" s="6"/>
      <c r="CO674" s="4"/>
      <c r="CP674" s="6"/>
      <c r="CQ674" s="5"/>
      <c r="CR674" s="5"/>
      <c r="CS674" s="4">
        <v>1</v>
      </c>
      <c r="CT674" s="6">
        <v>82</v>
      </c>
      <c r="CU674" s="4"/>
      <c r="CV674" s="6"/>
      <c r="CW674" s="5"/>
      <c r="CX674" s="5"/>
      <c r="CY674" s="4">
        <v>1</v>
      </c>
      <c r="CZ674" s="6">
        <v>64.24</v>
      </c>
      <c r="DA674" s="4"/>
      <c r="DB674" s="6"/>
      <c r="DC674" s="5"/>
      <c r="DD674" s="5"/>
      <c r="DE674" s="4"/>
      <c r="DF674" s="6"/>
      <c r="DG674" s="4"/>
      <c r="DH674" s="6"/>
      <c r="DI674" s="5"/>
      <c r="DJ674" s="5"/>
      <c r="DK674" s="4"/>
      <c r="DL674" s="6"/>
      <c r="DM674" s="4"/>
      <c r="DN674" s="6"/>
      <c r="DO674" s="5"/>
      <c r="DP674" s="5"/>
      <c r="DQ674" s="4"/>
      <c r="DR674" s="6"/>
      <c r="DS674" s="4"/>
      <c r="DT674" s="6"/>
      <c r="DU674" s="5"/>
      <c r="DV674" s="5"/>
      <c r="DW674" s="4"/>
      <c r="DX674" s="6"/>
      <c r="DY674" s="4"/>
      <c r="DZ674" s="6"/>
      <c r="EA674" s="5"/>
      <c r="EB674" s="5"/>
      <c r="EC674" s="4"/>
      <c r="ED674" s="6"/>
      <c r="EE674" s="4"/>
      <c r="EF674" s="6"/>
      <c r="EG674" s="5"/>
      <c r="EH674" s="5"/>
      <c r="EI674" s="4"/>
      <c r="EJ674" s="6"/>
      <c r="EK674" s="4"/>
      <c r="EL674" s="6"/>
      <c r="EM674" s="5"/>
      <c r="EN674" s="5"/>
      <c r="EO674" s="4"/>
      <c r="EP674" s="6"/>
      <c r="EQ674" s="4"/>
      <c r="ER674" s="6"/>
      <c r="ES674" s="5"/>
      <c r="ET674" s="5"/>
      <c r="EU674" s="4"/>
      <c r="EV674" s="6"/>
      <c r="EW674" s="4"/>
      <c r="EX674" s="6"/>
      <c r="EY674" s="5"/>
      <c r="EZ674" s="5"/>
      <c r="FA674" s="4"/>
      <c r="FB674" s="6"/>
      <c r="FC674" s="4"/>
      <c r="FD674" s="6"/>
      <c r="FE674" s="5"/>
      <c r="FF674" s="5"/>
      <c r="FG674" s="4"/>
      <c r="FH674" s="6"/>
      <c r="FI674" s="4"/>
      <c r="FJ674" s="6"/>
      <c r="FK674" s="5"/>
      <c r="FL674" s="5"/>
      <c r="FM674" s="4"/>
      <c r="FN674" s="6"/>
      <c r="FO674" s="4"/>
      <c r="FP674" s="6"/>
      <c r="FQ674" s="5"/>
      <c r="FR674" s="5"/>
      <c r="FS674" s="4"/>
      <c r="FT674" s="6"/>
      <c r="FU674" s="4"/>
      <c r="FV674" s="6"/>
      <c r="FW674" s="5"/>
      <c r="FX674" s="5"/>
      <c r="FY674" s="4"/>
      <c r="FZ674" s="6"/>
      <c r="GA674" s="4"/>
      <c r="GB674" s="6"/>
      <c r="GC674" s="5"/>
      <c r="GD674" s="5"/>
      <c r="GE674" s="4">
        <v>2</v>
      </c>
      <c r="GF674" s="6">
        <v>171.6</v>
      </c>
      <c r="GG674" s="4"/>
      <c r="GH674" s="6"/>
      <c r="GI674" s="5"/>
      <c r="GJ674" s="5"/>
      <c r="GK674" s="4"/>
      <c r="GL674" s="6"/>
      <c r="GM674" s="4"/>
      <c r="GN674" s="6"/>
      <c r="GO674" s="5"/>
      <c r="GP674" s="5"/>
      <c r="GQ674" s="4"/>
      <c r="GR674" s="6"/>
      <c r="GS674" s="4"/>
      <c r="GT674" s="6"/>
      <c r="GU674" s="5"/>
      <c r="GV674" s="5"/>
      <c r="GW674" s="4"/>
      <c r="GX674" s="6"/>
      <c r="GY674" s="4"/>
      <c r="GZ674" s="6"/>
      <c r="HA674" s="5"/>
      <c r="HB674" s="5"/>
      <c r="HC674" s="4"/>
      <c r="HD674" s="6"/>
      <c r="HE674" s="4"/>
      <c r="HF674" s="6"/>
      <c r="HG674" s="5"/>
      <c r="HH674" s="5"/>
      <c r="HI674" s="4"/>
      <c r="HJ674" s="6"/>
      <c r="HK674" s="4"/>
      <c r="HL674" s="6"/>
      <c r="HM674" s="5"/>
      <c r="HN674" s="5"/>
      <c r="HO674" s="4"/>
      <c r="HP674" s="6"/>
      <c r="HQ674" s="4"/>
      <c r="HR674" s="6"/>
      <c r="HS674" s="5"/>
      <c r="HT674" s="5"/>
      <c r="HU674" s="4"/>
      <c r="HV674" s="6"/>
      <c r="HW674" s="4"/>
      <c r="HX674" s="6"/>
      <c r="HY674" s="5"/>
      <c r="HZ674" s="5"/>
      <c r="IA674" s="4"/>
      <c r="IB674" s="6"/>
      <c r="IC674" s="4"/>
      <c r="ID674" s="6"/>
      <c r="IE674" s="5"/>
      <c r="IF674" s="5"/>
      <c r="IG674" s="4"/>
      <c r="IH674" s="6"/>
      <c r="II674" s="4"/>
      <c r="IJ674" s="6"/>
      <c r="IK674" s="5"/>
      <c r="IL674" s="5"/>
      <c r="IM674" s="4"/>
      <c r="IN674" s="6"/>
      <c r="IO674" s="4"/>
      <c r="IP674" s="6"/>
      <c r="IQ674" s="5"/>
      <c r="IR674" s="5"/>
      <c r="IS674" s="4"/>
      <c r="IT674" s="6"/>
      <c r="IU674" s="4"/>
      <c r="IV674" s="6"/>
      <c r="IW674" s="5"/>
      <c r="IX674" s="5"/>
      <c r="IY674" s="4"/>
      <c r="IZ674" s="6"/>
      <c r="JA674" s="4"/>
      <c r="JB674" s="6"/>
      <c r="JC674" s="5"/>
      <c r="JD674" s="5"/>
      <c r="JE674" s="4"/>
      <c r="JF674" s="6"/>
      <c r="JG674" s="4"/>
      <c r="JH674" s="6"/>
      <c r="JI674" s="5"/>
      <c r="JJ674" s="5"/>
      <c r="JK674" s="4"/>
      <c r="JL674" s="6"/>
      <c r="JM674" s="4"/>
      <c r="JN674" s="6"/>
      <c r="JO674" s="5"/>
      <c r="JP674" s="5"/>
      <c r="JQ674" s="4"/>
      <c r="JR674" s="6"/>
      <c r="JS674" s="4"/>
      <c r="JT674" s="6"/>
      <c r="JU674" s="5"/>
      <c r="JV674" s="5"/>
      <c r="JW674" s="4"/>
      <c r="JX674" s="6"/>
      <c r="JY674" s="4"/>
      <c r="JZ674" s="6"/>
      <c r="KA674" s="5"/>
      <c r="KB674" s="5"/>
      <c r="KC674" s="4"/>
      <c r="KD674" s="6"/>
      <c r="KE674" s="4"/>
      <c r="KF674" s="6"/>
      <c r="KG674" s="5"/>
      <c r="KH674" s="5"/>
      <c r="KI674" s="4"/>
      <c r="KJ674" s="6"/>
      <c r="KK674" s="4"/>
      <c r="KL674" s="6"/>
      <c r="KM674" s="5"/>
      <c r="KN674" s="5"/>
    </row>
    <row r="675">
      <c r="A675" s="3" t="s">
        <v>85</v>
      </c>
      <c r="B675" s="3" t="s">
        <v>680</v>
      </c>
      <c r="C675" s="3" t="s">
        <v>87</v>
      </c>
      <c r="D675" s="3" t="s">
        <v>396</v>
      </c>
      <c r="E675" s="3" t="s">
        <v>681</v>
      </c>
      <c r="F675" s="3" t="s">
        <v>681</v>
      </c>
      <c r="G675" s="3" t="s">
        <v>681</v>
      </c>
      <c r="H675" s="3" t="s">
        <v>165</v>
      </c>
      <c r="I675" s="3" t="s">
        <v>1423</v>
      </c>
      <c r="J675" s="3" t="s">
        <v>1307</v>
      </c>
      <c r="K675" s="4">
        <v>1894</v>
      </c>
      <c r="L675" s="4">
        <f>=ROUNDDOWN(44.046511627907,0)</f>
      </c>
      <c r="M675" s="4"/>
      <c r="N675" s="5">
        <v>1</v>
      </c>
      <c r="O675" s="4"/>
      <c r="P675" s="4">
        <f>=ROUNDDOWN({0},0)</f>
      </c>
      <c r="Q675" s="4"/>
      <c r="R675" s="5"/>
      <c r="S675" s="4">
        <v>33</v>
      </c>
      <c r="T675" s="6">
        <v>2644.74</v>
      </c>
      <c r="U675" s="4"/>
      <c r="V675" s="6"/>
      <c r="W675" s="5"/>
      <c r="X675" s="5"/>
      <c r="Y675" s="4">
        <v>6</v>
      </c>
      <c r="Z675" s="6">
        <v>417.24</v>
      </c>
      <c r="AA675" s="4"/>
      <c r="AB675" s="6"/>
      <c r="AC675" s="5"/>
      <c r="AD675" s="5"/>
      <c r="AE675" s="4">
        <v>2</v>
      </c>
      <c r="AF675" s="6">
        <v>138.75</v>
      </c>
      <c r="AG675" s="4"/>
      <c r="AH675" s="6"/>
      <c r="AI675" s="5"/>
      <c r="AJ675" s="5"/>
      <c r="AK675" s="4">
        <v>4</v>
      </c>
      <c r="AL675" s="6">
        <v>311.01</v>
      </c>
      <c r="AM675" s="4"/>
      <c r="AN675" s="6"/>
      <c r="AO675" s="5"/>
      <c r="AP675" s="5"/>
      <c r="AQ675" s="4">
        <v>2</v>
      </c>
      <c r="AR675" s="6">
        <v>140</v>
      </c>
      <c r="AS675" s="4"/>
      <c r="AT675" s="6"/>
      <c r="AU675" s="5"/>
      <c r="AV675" s="5"/>
      <c r="AW675" s="4"/>
      <c r="AX675" s="6"/>
      <c r="AY675" s="4"/>
      <c r="AZ675" s="6"/>
      <c r="BA675" s="5"/>
      <c r="BB675" s="5"/>
      <c r="BC675" s="4"/>
      <c r="BD675" s="6"/>
      <c r="BE675" s="4"/>
      <c r="BF675" s="6"/>
      <c r="BG675" s="5"/>
      <c r="BH675" s="5"/>
      <c r="BI675" s="4"/>
      <c r="BJ675" s="6"/>
      <c r="BK675" s="4"/>
      <c r="BL675" s="6"/>
      <c r="BM675" s="5"/>
      <c r="BN675" s="5"/>
      <c r="BO675" s="4"/>
      <c r="BP675" s="6"/>
      <c r="BQ675" s="4"/>
      <c r="BR675" s="6"/>
      <c r="BS675" s="5"/>
      <c r="BT675" s="5"/>
      <c r="BU675" s="4">
        <v>18</v>
      </c>
      <c r="BV675" s="6">
        <v>1559.74</v>
      </c>
      <c r="BW675" s="4"/>
      <c r="BX675" s="6"/>
      <c r="BY675" s="5"/>
      <c r="BZ675" s="5"/>
      <c r="CA675" s="4"/>
      <c r="CB675" s="6"/>
      <c r="CC675" s="4"/>
      <c r="CD675" s="6"/>
      <c r="CE675" s="5"/>
      <c r="CF675" s="5"/>
      <c r="CG675" s="4"/>
      <c r="CH675" s="6"/>
      <c r="CI675" s="4"/>
      <c r="CJ675" s="6"/>
      <c r="CK675" s="5"/>
      <c r="CL675" s="5"/>
      <c r="CM675" s="4"/>
      <c r="CN675" s="6"/>
      <c r="CO675" s="4"/>
      <c r="CP675" s="6"/>
      <c r="CQ675" s="5"/>
      <c r="CR675" s="5"/>
      <c r="CS675" s="4"/>
      <c r="CT675" s="6"/>
      <c r="CU675" s="4"/>
      <c r="CV675" s="6"/>
      <c r="CW675" s="5"/>
      <c r="CX675" s="5"/>
      <c r="CY675" s="4">
        <v>1</v>
      </c>
      <c r="CZ675" s="6">
        <v>78</v>
      </c>
      <c r="DA675" s="4"/>
      <c r="DB675" s="6"/>
      <c r="DC675" s="5"/>
      <c r="DD675" s="5"/>
      <c r="DE675" s="4"/>
      <c r="DF675" s="6"/>
      <c r="DG675" s="4"/>
      <c r="DH675" s="6"/>
      <c r="DI675" s="5"/>
      <c r="DJ675" s="5"/>
      <c r="DK675" s="4"/>
      <c r="DL675" s="6"/>
      <c r="DM675" s="4"/>
      <c r="DN675" s="6"/>
      <c r="DO675" s="5"/>
      <c r="DP675" s="5"/>
      <c r="DQ675" s="4"/>
      <c r="DR675" s="6"/>
      <c r="DS675" s="4"/>
      <c r="DT675" s="6"/>
      <c r="DU675" s="5"/>
      <c r="DV675" s="5"/>
      <c r="DW675" s="4"/>
      <c r="DX675" s="6"/>
      <c r="DY675" s="4"/>
      <c r="DZ675" s="6"/>
      <c r="EA675" s="5"/>
      <c r="EB675" s="5"/>
      <c r="EC675" s="4"/>
      <c r="ED675" s="6"/>
      <c r="EE675" s="4"/>
      <c r="EF675" s="6"/>
      <c r="EG675" s="5"/>
      <c r="EH675" s="5"/>
      <c r="EI675" s="4"/>
      <c r="EJ675" s="6"/>
      <c r="EK675" s="4"/>
      <c r="EL675" s="6"/>
      <c r="EM675" s="5"/>
      <c r="EN675" s="5"/>
      <c r="EO675" s="4"/>
      <c r="EP675" s="6"/>
      <c r="EQ675" s="4"/>
      <c r="ER675" s="6"/>
      <c r="ES675" s="5"/>
      <c r="ET675" s="5"/>
      <c r="EU675" s="4"/>
      <c r="EV675" s="6"/>
      <c r="EW675" s="4"/>
      <c r="EX675" s="6"/>
      <c r="EY675" s="5"/>
      <c r="EZ675" s="5"/>
      <c r="FA675" s="4"/>
      <c r="FB675" s="6"/>
      <c r="FC675" s="4"/>
      <c r="FD675" s="6"/>
      <c r="FE675" s="5"/>
      <c r="FF675" s="5"/>
      <c r="FG675" s="4"/>
      <c r="FH675" s="6"/>
      <c r="FI675" s="4"/>
      <c r="FJ675" s="6"/>
      <c r="FK675" s="5"/>
      <c r="FL675" s="5"/>
      <c r="FM675" s="4"/>
      <c r="FN675" s="6"/>
      <c r="FO675" s="4"/>
      <c r="FP675" s="6"/>
      <c r="FQ675" s="5"/>
      <c r="FR675" s="5"/>
      <c r="FS675" s="4"/>
      <c r="FT675" s="6"/>
      <c r="FU675" s="4"/>
      <c r="FV675" s="6"/>
      <c r="FW675" s="5"/>
      <c r="FX675" s="5"/>
      <c r="FY675" s="4"/>
      <c r="FZ675" s="6"/>
      <c r="GA675" s="4"/>
      <c r="GB675" s="6"/>
      <c r="GC675" s="5"/>
      <c r="GD675" s="5"/>
      <c r="GE675" s="4"/>
      <c r="GF675" s="6"/>
      <c r="GG675" s="4"/>
      <c r="GH675" s="6"/>
      <c r="GI675" s="5"/>
      <c r="GJ675" s="5"/>
      <c r="GK675" s="4"/>
      <c r="GL675" s="6"/>
      <c r="GM675" s="4"/>
      <c r="GN675" s="6"/>
      <c r="GO675" s="5"/>
      <c r="GP675" s="5"/>
      <c r="GQ675" s="4"/>
      <c r="GR675" s="6"/>
      <c r="GS675" s="4"/>
      <c r="GT675" s="6"/>
      <c r="GU675" s="5"/>
      <c r="GV675" s="5"/>
      <c r="GW675" s="4"/>
      <c r="GX675" s="6"/>
      <c r="GY675" s="4"/>
      <c r="GZ675" s="6"/>
      <c r="HA675" s="5"/>
      <c r="HB675" s="5"/>
      <c r="HC675" s="4"/>
      <c r="HD675" s="6"/>
      <c r="HE675" s="4"/>
      <c r="HF675" s="6"/>
      <c r="HG675" s="5"/>
      <c r="HH675" s="5"/>
      <c r="HI675" s="4"/>
      <c r="HJ675" s="6"/>
      <c r="HK675" s="4"/>
      <c r="HL675" s="6"/>
      <c r="HM675" s="5"/>
      <c r="HN675" s="5"/>
      <c r="HO675" s="4"/>
      <c r="HP675" s="6"/>
      <c r="HQ675" s="4"/>
      <c r="HR675" s="6"/>
      <c r="HS675" s="5"/>
      <c r="HT675" s="5"/>
      <c r="HU675" s="4"/>
      <c r="HV675" s="6"/>
      <c r="HW675" s="4"/>
      <c r="HX675" s="6"/>
      <c r="HY675" s="5"/>
      <c r="HZ675" s="5"/>
      <c r="IA675" s="4"/>
      <c r="IB675" s="6"/>
      <c r="IC675" s="4"/>
      <c r="ID675" s="6"/>
      <c r="IE675" s="5"/>
      <c r="IF675" s="5"/>
      <c r="IG675" s="4"/>
      <c r="IH675" s="6"/>
      <c r="II675" s="4"/>
      <c r="IJ675" s="6"/>
      <c r="IK675" s="5"/>
      <c r="IL675" s="5"/>
      <c r="IM675" s="4"/>
      <c r="IN675" s="6"/>
      <c r="IO675" s="4"/>
      <c r="IP675" s="6"/>
      <c r="IQ675" s="5"/>
      <c r="IR675" s="5"/>
      <c r="IS675" s="4"/>
      <c r="IT675" s="6"/>
      <c r="IU675" s="4"/>
      <c r="IV675" s="6"/>
      <c r="IW675" s="5"/>
      <c r="IX675" s="5"/>
      <c r="IY675" s="4"/>
      <c r="IZ675" s="6"/>
      <c r="JA675" s="4"/>
      <c r="JB675" s="6"/>
      <c r="JC675" s="5"/>
      <c r="JD675" s="5"/>
      <c r="JE675" s="4"/>
      <c r="JF675" s="6"/>
      <c r="JG675" s="4"/>
      <c r="JH675" s="6"/>
      <c r="JI675" s="5"/>
      <c r="JJ675" s="5"/>
      <c r="JK675" s="4"/>
      <c r="JL675" s="6"/>
      <c r="JM675" s="4"/>
      <c r="JN675" s="6"/>
      <c r="JO675" s="5"/>
      <c r="JP675" s="5"/>
      <c r="JQ675" s="4"/>
      <c r="JR675" s="6"/>
      <c r="JS675" s="4"/>
      <c r="JT675" s="6"/>
      <c r="JU675" s="5"/>
      <c r="JV675" s="5"/>
      <c r="JW675" s="4"/>
      <c r="JX675" s="6"/>
      <c r="JY675" s="4"/>
      <c r="JZ675" s="6"/>
      <c r="KA675" s="5"/>
      <c r="KB675" s="5"/>
      <c r="KC675" s="4"/>
      <c r="KD675" s="6"/>
      <c r="KE675" s="4"/>
      <c r="KF675" s="6"/>
      <c r="KG675" s="5"/>
      <c r="KH675" s="5"/>
      <c r="KI675" s="4"/>
      <c r="KJ675" s="6"/>
      <c r="KK675" s="4"/>
      <c r="KL675" s="6"/>
      <c r="KM675" s="5"/>
      <c r="KN675" s="5"/>
    </row>
    <row r="676">
      <c r="A676" s="3" t="s">
        <v>85</v>
      </c>
      <c r="B676" s="3" t="s">
        <v>680</v>
      </c>
      <c r="C676" s="3" t="s">
        <v>87</v>
      </c>
      <c r="D676" s="3" t="s">
        <v>396</v>
      </c>
      <c r="E676" s="3" t="s">
        <v>681</v>
      </c>
      <c r="F676" s="3" t="s">
        <v>681</v>
      </c>
      <c r="G676" s="3" t="s">
        <v>681</v>
      </c>
      <c r="H676" s="3" t="s">
        <v>165</v>
      </c>
      <c r="I676" s="3" t="s">
        <v>1350</v>
      </c>
      <c r="J676" s="3" t="s">
        <v>1307</v>
      </c>
      <c r="K676" s="4">
        <v>1840</v>
      </c>
      <c r="L676" s="4">
        <f>=ROUNDDOWN(34.7169811320755,0)</f>
      </c>
      <c r="M676" s="4">
        <v>800</v>
      </c>
      <c r="N676" s="5">
        <v>1</v>
      </c>
      <c r="O676" s="4"/>
      <c r="P676" s="4">
        <f>=ROUNDDOWN({0},0)</f>
      </c>
      <c r="Q676" s="4"/>
      <c r="R676" s="5"/>
      <c r="S676" s="4">
        <v>17</v>
      </c>
      <c r="T676" s="6">
        <v>1306.49</v>
      </c>
      <c r="U676" s="4"/>
      <c r="V676" s="6"/>
      <c r="W676" s="5"/>
      <c r="X676" s="5"/>
      <c r="Y676" s="4">
        <v>6</v>
      </c>
      <c r="Z676" s="6">
        <v>463.2</v>
      </c>
      <c r="AA676" s="4"/>
      <c r="AB676" s="6"/>
      <c r="AC676" s="5"/>
      <c r="AD676" s="5"/>
      <c r="AE676" s="4"/>
      <c r="AF676" s="6"/>
      <c r="AG676" s="4"/>
      <c r="AH676" s="6"/>
      <c r="AI676" s="5"/>
      <c r="AJ676" s="5"/>
      <c r="AK676" s="4"/>
      <c r="AL676" s="6"/>
      <c r="AM676" s="4"/>
      <c r="AN676" s="6"/>
      <c r="AO676" s="5"/>
      <c r="AP676" s="5"/>
      <c r="AQ676" s="4">
        <v>3</v>
      </c>
      <c r="AR676" s="6">
        <v>240</v>
      </c>
      <c r="AS676" s="4"/>
      <c r="AT676" s="6"/>
      <c r="AU676" s="5"/>
      <c r="AV676" s="5"/>
      <c r="AW676" s="4">
        <v>1</v>
      </c>
      <c r="AX676" s="6">
        <v>67.73</v>
      </c>
      <c r="AY676" s="4"/>
      <c r="AZ676" s="6"/>
      <c r="BA676" s="5"/>
      <c r="BB676" s="5"/>
      <c r="BC676" s="4"/>
      <c r="BD676" s="6"/>
      <c r="BE676" s="4"/>
      <c r="BF676" s="6"/>
      <c r="BG676" s="5"/>
      <c r="BH676" s="5"/>
      <c r="BI676" s="4">
        <v>1</v>
      </c>
      <c r="BJ676" s="6">
        <v>72.33</v>
      </c>
      <c r="BK676" s="4"/>
      <c r="BL676" s="6"/>
      <c r="BM676" s="5"/>
      <c r="BN676" s="5"/>
      <c r="BO676" s="4"/>
      <c r="BP676" s="6"/>
      <c r="BQ676" s="4"/>
      <c r="BR676" s="6"/>
      <c r="BS676" s="5"/>
      <c r="BT676" s="5"/>
      <c r="BU676" s="4">
        <v>2</v>
      </c>
      <c r="BV676" s="6">
        <v>144.66</v>
      </c>
      <c r="BW676" s="4"/>
      <c r="BX676" s="6"/>
      <c r="BY676" s="5"/>
      <c r="BZ676" s="5"/>
      <c r="CA676" s="4"/>
      <c r="CB676" s="6"/>
      <c r="CC676" s="4"/>
      <c r="CD676" s="6"/>
      <c r="CE676" s="5"/>
      <c r="CF676" s="5"/>
      <c r="CG676" s="4"/>
      <c r="CH676" s="6"/>
      <c r="CI676" s="4"/>
      <c r="CJ676" s="6"/>
      <c r="CK676" s="5"/>
      <c r="CL676" s="5"/>
      <c r="CM676" s="4"/>
      <c r="CN676" s="6"/>
      <c r="CO676" s="4"/>
      <c r="CP676" s="6"/>
      <c r="CQ676" s="5"/>
      <c r="CR676" s="5"/>
      <c r="CS676" s="4">
        <v>1</v>
      </c>
      <c r="CT676" s="6">
        <v>84.54</v>
      </c>
      <c r="CU676" s="4"/>
      <c r="CV676" s="6"/>
      <c r="CW676" s="5"/>
      <c r="CX676" s="5"/>
      <c r="CY676" s="4">
        <v>3</v>
      </c>
      <c r="CZ676" s="6">
        <v>234.03</v>
      </c>
      <c r="DA676" s="4"/>
      <c r="DB676" s="6"/>
      <c r="DC676" s="5"/>
      <c r="DD676" s="5"/>
      <c r="DE676" s="4"/>
      <c r="DF676" s="6"/>
      <c r="DG676" s="4"/>
      <c r="DH676" s="6"/>
      <c r="DI676" s="5"/>
      <c r="DJ676" s="5"/>
      <c r="DK676" s="4"/>
      <c r="DL676" s="6"/>
      <c r="DM676" s="4"/>
      <c r="DN676" s="6"/>
      <c r="DO676" s="5"/>
      <c r="DP676" s="5"/>
      <c r="DQ676" s="4"/>
      <c r="DR676" s="6"/>
      <c r="DS676" s="4"/>
      <c r="DT676" s="6"/>
      <c r="DU676" s="5"/>
      <c r="DV676" s="5"/>
      <c r="DW676" s="4"/>
      <c r="DX676" s="6"/>
      <c r="DY676" s="4"/>
      <c r="DZ676" s="6"/>
      <c r="EA676" s="5"/>
      <c r="EB676" s="5"/>
      <c r="EC676" s="4"/>
      <c r="ED676" s="6"/>
      <c r="EE676" s="4"/>
      <c r="EF676" s="6"/>
      <c r="EG676" s="5"/>
      <c r="EH676" s="5"/>
      <c r="EI676" s="4"/>
      <c r="EJ676" s="6"/>
      <c r="EK676" s="4"/>
      <c r="EL676" s="6"/>
      <c r="EM676" s="5"/>
      <c r="EN676" s="5"/>
      <c r="EO676" s="4"/>
      <c r="EP676" s="6"/>
      <c r="EQ676" s="4"/>
      <c r="ER676" s="6"/>
      <c r="ES676" s="5"/>
      <c r="ET676" s="5"/>
      <c r="EU676" s="4"/>
      <c r="EV676" s="6"/>
      <c r="EW676" s="4"/>
      <c r="EX676" s="6"/>
      <c r="EY676" s="5"/>
      <c r="EZ676" s="5"/>
      <c r="FA676" s="4"/>
      <c r="FB676" s="6"/>
      <c r="FC676" s="4"/>
      <c r="FD676" s="6"/>
      <c r="FE676" s="5"/>
      <c r="FF676" s="5"/>
      <c r="FG676" s="4"/>
      <c r="FH676" s="6"/>
      <c r="FI676" s="4"/>
      <c r="FJ676" s="6"/>
      <c r="FK676" s="5"/>
      <c r="FL676" s="5"/>
      <c r="FM676" s="4"/>
      <c r="FN676" s="6"/>
      <c r="FO676" s="4"/>
      <c r="FP676" s="6"/>
      <c r="FQ676" s="5"/>
      <c r="FR676" s="5"/>
      <c r="FS676" s="4"/>
      <c r="FT676" s="6"/>
      <c r="FU676" s="4"/>
      <c r="FV676" s="6"/>
      <c r="FW676" s="5"/>
      <c r="FX676" s="5"/>
      <c r="FY676" s="4"/>
      <c r="FZ676" s="6"/>
      <c r="GA676" s="4"/>
      <c r="GB676" s="6"/>
      <c r="GC676" s="5"/>
      <c r="GD676" s="5"/>
      <c r="GE676" s="4"/>
      <c r="GF676" s="6"/>
      <c r="GG676" s="4"/>
      <c r="GH676" s="6"/>
      <c r="GI676" s="5"/>
      <c r="GJ676" s="5"/>
      <c r="GK676" s="4"/>
      <c r="GL676" s="6"/>
      <c r="GM676" s="4"/>
      <c r="GN676" s="6"/>
      <c r="GO676" s="5"/>
      <c r="GP676" s="5"/>
      <c r="GQ676" s="4"/>
      <c r="GR676" s="6"/>
      <c r="GS676" s="4"/>
      <c r="GT676" s="6"/>
      <c r="GU676" s="5"/>
      <c r="GV676" s="5"/>
      <c r="GW676" s="4"/>
      <c r="GX676" s="6"/>
      <c r="GY676" s="4"/>
      <c r="GZ676" s="6"/>
      <c r="HA676" s="5"/>
      <c r="HB676" s="5"/>
      <c r="HC676" s="4"/>
      <c r="HD676" s="6"/>
      <c r="HE676" s="4"/>
      <c r="HF676" s="6"/>
      <c r="HG676" s="5"/>
      <c r="HH676" s="5"/>
      <c r="HI676" s="4"/>
      <c r="HJ676" s="6"/>
      <c r="HK676" s="4"/>
      <c r="HL676" s="6"/>
      <c r="HM676" s="5"/>
      <c r="HN676" s="5"/>
      <c r="HO676" s="4"/>
      <c r="HP676" s="6"/>
      <c r="HQ676" s="4"/>
      <c r="HR676" s="6"/>
      <c r="HS676" s="5"/>
      <c r="HT676" s="5"/>
      <c r="HU676" s="4"/>
      <c r="HV676" s="6"/>
      <c r="HW676" s="4"/>
      <c r="HX676" s="6"/>
      <c r="HY676" s="5"/>
      <c r="HZ676" s="5"/>
      <c r="IA676" s="4"/>
      <c r="IB676" s="6"/>
      <c r="IC676" s="4"/>
      <c r="ID676" s="6"/>
      <c r="IE676" s="5"/>
      <c r="IF676" s="5"/>
      <c r="IG676" s="4"/>
      <c r="IH676" s="6"/>
      <c r="II676" s="4"/>
      <c r="IJ676" s="6"/>
      <c r="IK676" s="5"/>
      <c r="IL676" s="5"/>
      <c r="IM676" s="4"/>
      <c r="IN676" s="6"/>
      <c r="IO676" s="4"/>
      <c r="IP676" s="6"/>
      <c r="IQ676" s="5"/>
      <c r="IR676" s="5"/>
      <c r="IS676" s="4"/>
      <c r="IT676" s="6"/>
      <c r="IU676" s="4"/>
      <c r="IV676" s="6"/>
      <c r="IW676" s="5"/>
      <c r="IX676" s="5"/>
      <c r="IY676" s="4"/>
      <c r="IZ676" s="6"/>
      <c r="JA676" s="4"/>
      <c r="JB676" s="6"/>
      <c r="JC676" s="5"/>
      <c r="JD676" s="5"/>
      <c r="JE676" s="4"/>
      <c r="JF676" s="6"/>
      <c r="JG676" s="4"/>
      <c r="JH676" s="6"/>
      <c r="JI676" s="5"/>
      <c r="JJ676" s="5"/>
      <c r="JK676" s="4"/>
      <c r="JL676" s="6"/>
      <c r="JM676" s="4"/>
      <c r="JN676" s="6"/>
      <c r="JO676" s="5"/>
      <c r="JP676" s="5"/>
      <c r="JQ676" s="4"/>
      <c r="JR676" s="6"/>
      <c r="JS676" s="4"/>
      <c r="JT676" s="6"/>
      <c r="JU676" s="5"/>
      <c r="JV676" s="5"/>
      <c r="JW676" s="4"/>
      <c r="JX676" s="6"/>
      <c r="JY676" s="4"/>
      <c r="JZ676" s="6"/>
      <c r="KA676" s="5"/>
      <c r="KB676" s="5"/>
      <c r="KC676" s="4"/>
      <c r="KD676" s="6"/>
      <c r="KE676" s="4"/>
      <c r="KF676" s="6"/>
      <c r="KG676" s="5"/>
      <c r="KH676" s="5"/>
      <c r="KI676" s="4"/>
      <c r="KJ676" s="6"/>
      <c r="KK676" s="4"/>
      <c r="KL676" s="6"/>
      <c r="KM676" s="5"/>
      <c r="KN676" s="5"/>
    </row>
    <row r="677">
      <c r="A677" s="3" t="s">
        <v>85</v>
      </c>
      <c r="B677" s="3" t="s">
        <v>680</v>
      </c>
      <c r="C677" s="3" t="s">
        <v>87</v>
      </c>
      <c r="D677" s="3" t="s">
        <v>396</v>
      </c>
      <c r="E677" s="3" t="s">
        <v>681</v>
      </c>
      <c r="F677" s="3" t="s">
        <v>681</v>
      </c>
      <c r="G677" s="3" t="s">
        <v>681</v>
      </c>
      <c r="H677" s="3" t="s">
        <v>165</v>
      </c>
      <c r="I677" s="3" t="s">
        <v>1424</v>
      </c>
      <c r="J677" s="3" t="s">
        <v>1318</v>
      </c>
      <c r="K677" s="4">
        <v>805</v>
      </c>
      <c r="L677" s="4">
        <f>=ROUNDDOWN(59.1911764705882,0)</f>
      </c>
      <c r="M677" s="4">
        <v>661</v>
      </c>
      <c r="N677" s="5"/>
      <c r="O677" s="4"/>
      <c r="P677" s="4">
        <f>=ROUNDDOWN({0},0)</f>
      </c>
      <c r="Q677" s="4"/>
      <c r="R677" s="5"/>
      <c r="S677" s="4">
        <v>13</v>
      </c>
      <c r="T677" s="6">
        <v>928.88</v>
      </c>
      <c r="U677" s="4"/>
      <c r="V677" s="6"/>
      <c r="W677" s="5"/>
      <c r="X677" s="5"/>
      <c r="Y677" s="4">
        <v>9</v>
      </c>
      <c r="Z677" s="6">
        <v>633.52</v>
      </c>
      <c r="AA677" s="4"/>
      <c r="AB677" s="6"/>
      <c r="AC677" s="5"/>
      <c r="AD677" s="5"/>
      <c r="AE677" s="4"/>
      <c r="AF677" s="6"/>
      <c r="AG677" s="4"/>
      <c r="AH677" s="6"/>
      <c r="AI677" s="5"/>
      <c r="AJ677" s="5"/>
      <c r="AK677" s="4"/>
      <c r="AL677" s="6"/>
      <c r="AM677" s="4"/>
      <c r="AN677" s="6"/>
      <c r="AO677" s="5"/>
      <c r="AP677" s="5"/>
      <c r="AQ677" s="4">
        <v>3</v>
      </c>
      <c r="AR677" s="6">
        <v>225</v>
      </c>
      <c r="AS677" s="4"/>
      <c r="AT677" s="6"/>
      <c r="AU677" s="5"/>
      <c r="AV677" s="5"/>
      <c r="AW677" s="4"/>
      <c r="AX677" s="6"/>
      <c r="AY677" s="4"/>
      <c r="AZ677" s="6"/>
      <c r="BA677" s="5"/>
      <c r="BB677" s="5"/>
      <c r="BC677" s="4"/>
      <c r="BD677" s="6"/>
      <c r="BE677" s="4"/>
      <c r="BF677" s="6"/>
      <c r="BG677" s="5"/>
      <c r="BH677" s="5"/>
      <c r="BI677" s="4"/>
      <c r="BJ677" s="6"/>
      <c r="BK677" s="4"/>
      <c r="BL677" s="6"/>
      <c r="BM677" s="5"/>
      <c r="BN677" s="5"/>
      <c r="BO677" s="4"/>
      <c r="BP677" s="6"/>
      <c r="BQ677" s="4"/>
      <c r="BR677" s="6"/>
      <c r="BS677" s="5"/>
      <c r="BT677" s="5"/>
      <c r="BU677" s="4">
        <v>1</v>
      </c>
      <c r="BV677" s="6">
        <v>70.36</v>
      </c>
      <c r="BW677" s="4"/>
      <c r="BX677" s="6"/>
      <c r="BY677" s="5"/>
      <c r="BZ677" s="5"/>
      <c r="CA677" s="4"/>
      <c r="CB677" s="6"/>
      <c r="CC677" s="4"/>
      <c r="CD677" s="6"/>
      <c r="CE677" s="5"/>
      <c r="CF677" s="5"/>
      <c r="CG677" s="4"/>
      <c r="CH677" s="6"/>
      <c r="CI677" s="4"/>
      <c r="CJ677" s="6"/>
      <c r="CK677" s="5"/>
      <c r="CL677" s="5"/>
      <c r="CM677" s="4"/>
      <c r="CN677" s="6"/>
      <c r="CO677" s="4"/>
      <c r="CP677" s="6"/>
      <c r="CQ677" s="5"/>
      <c r="CR677" s="5"/>
      <c r="CS677" s="4"/>
      <c r="CT677" s="6"/>
      <c r="CU677" s="4"/>
      <c r="CV677" s="6"/>
      <c r="CW677" s="5"/>
      <c r="CX677" s="5"/>
      <c r="CY677" s="4"/>
      <c r="CZ677" s="6"/>
      <c r="DA677" s="4"/>
      <c r="DB677" s="6"/>
      <c r="DC677" s="5"/>
      <c r="DD677" s="5"/>
      <c r="DE677" s="4"/>
      <c r="DF677" s="6"/>
      <c r="DG677" s="4"/>
      <c r="DH677" s="6"/>
      <c r="DI677" s="5"/>
      <c r="DJ677" s="5"/>
      <c r="DK677" s="4"/>
      <c r="DL677" s="6"/>
      <c r="DM677" s="4"/>
      <c r="DN677" s="6"/>
      <c r="DO677" s="5"/>
      <c r="DP677" s="5"/>
      <c r="DQ677" s="4"/>
      <c r="DR677" s="6"/>
      <c r="DS677" s="4"/>
      <c r="DT677" s="6"/>
      <c r="DU677" s="5"/>
      <c r="DV677" s="5"/>
      <c r="DW677" s="4"/>
      <c r="DX677" s="6"/>
      <c r="DY677" s="4"/>
      <c r="DZ677" s="6"/>
      <c r="EA677" s="5"/>
      <c r="EB677" s="5"/>
      <c r="EC677" s="4"/>
      <c r="ED677" s="6"/>
      <c r="EE677" s="4"/>
      <c r="EF677" s="6"/>
      <c r="EG677" s="5"/>
      <c r="EH677" s="5"/>
      <c r="EI677" s="4"/>
      <c r="EJ677" s="6"/>
      <c r="EK677" s="4"/>
      <c r="EL677" s="6"/>
      <c r="EM677" s="5"/>
      <c r="EN677" s="5"/>
      <c r="EO677" s="4"/>
      <c r="EP677" s="6"/>
      <c r="EQ677" s="4"/>
      <c r="ER677" s="6"/>
      <c r="ES677" s="5"/>
      <c r="ET677" s="5"/>
      <c r="EU677" s="4"/>
      <c r="EV677" s="6"/>
      <c r="EW677" s="4"/>
      <c r="EX677" s="6"/>
      <c r="EY677" s="5"/>
      <c r="EZ677" s="5"/>
      <c r="FA677" s="4"/>
      <c r="FB677" s="6"/>
      <c r="FC677" s="4"/>
      <c r="FD677" s="6"/>
      <c r="FE677" s="5"/>
      <c r="FF677" s="5"/>
      <c r="FG677" s="4"/>
      <c r="FH677" s="6"/>
      <c r="FI677" s="4"/>
      <c r="FJ677" s="6"/>
      <c r="FK677" s="5"/>
      <c r="FL677" s="5"/>
      <c r="FM677" s="4"/>
      <c r="FN677" s="6"/>
      <c r="FO677" s="4"/>
      <c r="FP677" s="6"/>
      <c r="FQ677" s="5"/>
      <c r="FR677" s="5"/>
      <c r="FS677" s="4"/>
      <c r="FT677" s="6"/>
      <c r="FU677" s="4"/>
      <c r="FV677" s="6"/>
      <c r="FW677" s="5"/>
      <c r="FX677" s="5"/>
      <c r="FY677" s="4"/>
      <c r="FZ677" s="6"/>
      <c r="GA677" s="4"/>
      <c r="GB677" s="6"/>
      <c r="GC677" s="5"/>
      <c r="GD677" s="5"/>
      <c r="GE677" s="4"/>
      <c r="GF677" s="6"/>
      <c r="GG677" s="4"/>
      <c r="GH677" s="6"/>
      <c r="GI677" s="5"/>
      <c r="GJ677" s="5"/>
      <c r="GK677" s="4"/>
      <c r="GL677" s="6"/>
      <c r="GM677" s="4"/>
      <c r="GN677" s="6"/>
      <c r="GO677" s="5"/>
      <c r="GP677" s="5"/>
      <c r="GQ677" s="4"/>
      <c r="GR677" s="6"/>
      <c r="GS677" s="4"/>
      <c r="GT677" s="6"/>
      <c r="GU677" s="5"/>
      <c r="GV677" s="5"/>
      <c r="GW677" s="4"/>
      <c r="GX677" s="6"/>
      <c r="GY677" s="4"/>
      <c r="GZ677" s="6"/>
      <c r="HA677" s="5"/>
      <c r="HB677" s="5"/>
      <c r="HC677" s="4"/>
      <c r="HD677" s="6"/>
      <c r="HE677" s="4"/>
      <c r="HF677" s="6"/>
      <c r="HG677" s="5"/>
      <c r="HH677" s="5"/>
      <c r="HI677" s="4"/>
      <c r="HJ677" s="6"/>
      <c r="HK677" s="4"/>
      <c r="HL677" s="6"/>
      <c r="HM677" s="5"/>
      <c r="HN677" s="5"/>
      <c r="HO677" s="4"/>
      <c r="HP677" s="6"/>
      <c r="HQ677" s="4"/>
      <c r="HR677" s="6"/>
      <c r="HS677" s="5"/>
      <c r="HT677" s="5"/>
      <c r="HU677" s="4"/>
      <c r="HV677" s="6"/>
      <c r="HW677" s="4"/>
      <c r="HX677" s="6"/>
      <c r="HY677" s="5"/>
      <c r="HZ677" s="5"/>
      <c r="IA677" s="4"/>
      <c r="IB677" s="6"/>
      <c r="IC677" s="4"/>
      <c r="ID677" s="6"/>
      <c r="IE677" s="5"/>
      <c r="IF677" s="5"/>
      <c r="IG677" s="4"/>
      <c r="IH677" s="6"/>
      <c r="II677" s="4"/>
      <c r="IJ677" s="6"/>
      <c r="IK677" s="5"/>
      <c r="IL677" s="5"/>
      <c r="IM677" s="4"/>
      <c r="IN677" s="6"/>
      <c r="IO677" s="4"/>
      <c r="IP677" s="6"/>
      <c r="IQ677" s="5"/>
      <c r="IR677" s="5"/>
      <c r="IS677" s="4"/>
      <c r="IT677" s="6"/>
      <c r="IU677" s="4"/>
      <c r="IV677" s="6"/>
      <c r="IW677" s="5"/>
      <c r="IX677" s="5"/>
      <c r="IY677" s="4"/>
      <c r="IZ677" s="6"/>
      <c r="JA677" s="4"/>
      <c r="JB677" s="6"/>
      <c r="JC677" s="5"/>
      <c r="JD677" s="5"/>
      <c r="JE677" s="4"/>
      <c r="JF677" s="6"/>
      <c r="JG677" s="4"/>
      <c r="JH677" s="6"/>
      <c r="JI677" s="5"/>
      <c r="JJ677" s="5"/>
      <c r="JK677" s="4"/>
      <c r="JL677" s="6"/>
      <c r="JM677" s="4"/>
      <c r="JN677" s="6"/>
      <c r="JO677" s="5"/>
      <c r="JP677" s="5"/>
      <c r="JQ677" s="4"/>
      <c r="JR677" s="6"/>
      <c r="JS677" s="4"/>
      <c r="JT677" s="6"/>
      <c r="JU677" s="5"/>
      <c r="JV677" s="5"/>
      <c r="JW677" s="4"/>
      <c r="JX677" s="6"/>
      <c r="JY677" s="4"/>
      <c r="JZ677" s="6"/>
      <c r="KA677" s="5"/>
      <c r="KB677" s="5"/>
      <c r="KC677" s="4"/>
      <c r="KD677" s="6"/>
      <c r="KE677" s="4"/>
      <c r="KF677" s="6"/>
      <c r="KG677" s="5"/>
      <c r="KH677" s="5"/>
      <c r="KI677" s="4"/>
      <c r="KJ677" s="6"/>
      <c r="KK677" s="4"/>
      <c r="KL677" s="6"/>
      <c r="KM677" s="5"/>
      <c r="KN677" s="5"/>
    </row>
    <row r="678">
      <c r="A678" s="3" t="s">
        <v>85</v>
      </c>
      <c r="B678" s="3" t="s">
        <v>680</v>
      </c>
      <c r="C678" s="3" t="s">
        <v>87</v>
      </c>
      <c r="D678" s="3" t="s">
        <v>396</v>
      </c>
      <c r="E678" s="3" t="s">
        <v>682</v>
      </c>
      <c r="F678" s="3" t="s">
        <v>682</v>
      </c>
      <c r="G678" s="3" t="s">
        <v>682</v>
      </c>
      <c r="H678" s="3" t="s">
        <v>165</v>
      </c>
      <c r="I678" s="3" t="s">
        <v>1327</v>
      </c>
      <c r="J678" s="3" t="s">
        <v>1309</v>
      </c>
      <c r="K678" s="4">
        <v>1119</v>
      </c>
      <c r="L678" s="4">
        <f>=ROUNDDOWN(48.8646288209607,0)</f>
      </c>
      <c r="M678" s="4"/>
      <c r="N678" s="5">
        <v>1</v>
      </c>
      <c r="O678" s="4"/>
      <c r="P678" s="4">
        <f>=ROUNDDOWN({0},0)</f>
      </c>
      <c r="Q678" s="4"/>
      <c r="R678" s="5"/>
      <c r="S678" s="4">
        <v>15</v>
      </c>
      <c r="T678" s="6">
        <v>1180.77</v>
      </c>
      <c r="U678" s="4"/>
      <c r="V678" s="6"/>
      <c r="W678" s="5"/>
      <c r="X678" s="5"/>
      <c r="Y678" s="4">
        <v>3</v>
      </c>
      <c r="Z678" s="6">
        <v>226.57</v>
      </c>
      <c r="AA678" s="4"/>
      <c r="AB678" s="6"/>
      <c r="AC678" s="5"/>
      <c r="AD678" s="5"/>
      <c r="AE678" s="4">
        <v>1</v>
      </c>
      <c r="AF678" s="6">
        <v>79.21</v>
      </c>
      <c r="AG678" s="4"/>
      <c r="AH678" s="6"/>
      <c r="AI678" s="5"/>
      <c r="AJ678" s="5"/>
      <c r="AK678" s="4">
        <v>2</v>
      </c>
      <c r="AL678" s="6">
        <v>168.3</v>
      </c>
      <c r="AM678" s="4"/>
      <c r="AN678" s="6"/>
      <c r="AO678" s="5"/>
      <c r="AP678" s="5"/>
      <c r="AQ678" s="4">
        <v>5</v>
      </c>
      <c r="AR678" s="6">
        <v>395.15</v>
      </c>
      <c r="AS678" s="4"/>
      <c r="AT678" s="6"/>
      <c r="AU678" s="5"/>
      <c r="AV678" s="5"/>
      <c r="AW678" s="4"/>
      <c r="AX678" s="6"/>
      <c r="AY678" s="4"/>
      <c r="AZ678" s="6"/>
      <c r="BA678" s="5"/>
      <c r="BB678" s="5"/>
      <c r="BC678" s="4"/>
      <c r="BD678" s="6"/>
      <c r="BE678" s="4"/>
      <c r="BF678" s="6"/>
      <c r="BG678" s="5"/>
      <c r="BH678" s="5"/>
      <c r="BI678" s="4">
        <v>1</v>
      </c>
      <c r="BJ678" s="6">
        <v>85.43</v>
      </c>
      <c r="BK678" s="4"/>
      <c r="BL678" s="6"/>
      <c r="BM678" s="5"/>
      <c r="BN678" s="5"/>
      <c r="BO678" s="4"/>
      <c r="BP678" s="6"/>
      <c r="BQ678" s="4"/>
      <c r="BR678" s="6"/>
      <c r="BS678" s="5"/>
      <c r="BT678" s="5"/>
      <c r="BU678" s="4">
        <v>1</v>
      </c>
      <c r="BV678" s="6">
        <v>68.83</v>
      </c>
      <c r="BW678" s="4"/>
      <c r="BX678" s="6"/>
      <c r="BY678" s="5"/>
      <c r="BZ678" s="5"/>
      <c r="CA678" s="4"/>
      <c r="CB678" s="6"/>
      <c r="CC678" s="4"/>
      <c r="CD678" s="6"/>
      <c r="CE678" s="5"/>
      <c r="CF678" s="5"/>
      <c r="CG678" s="4">
        <v>1</v>
      </c>
      <c r="CH678" s="6">
        <v>89.41</v>
      </c>
      <c r="CI678" s="4"/>
      <c r="CJ678" s="6"/>
      <c r="CK678" s="5"/>
      <c r="CL678" s="5"/>
      <c r="CM678" s="4"/>
      <c r="CN678" s="6"/>
      <c r="CO678" s="4"/>
      <c r="CP678" s="6"/>
      <c r="CQ678" s="5"/>
      <c r="CR678" s="5"/>
      <c r="CS678" s="4"/>
      <c r="CT678" s="6"/>
      <c r="CU678" s="4"/>
      <c r="CV678" s="6"/>
      <c r="CW678" s="5"/>
      <c r="CX678" s="5"/>
      <c r="CY678" s="4"/>
      <c r="CZ678" s="6"/>
      <c r="DA678" s="4"/>
      <c r="DB678" s="6"/>
      <c r="DC678" s="5"/>
      <c r="DD678" s="5"/>
      <c r="DE678" s="4"/>
      <c r="DF678" s="6"/>
      <c r="DG678" s="4"/>
      <c r="DH678" s="6"/>
      <c r="DI678" s="5"/>
      <c r="DJ678" s="5"/>
      <c r="DK678" s="4"/>
      <c r="DL678" s="6"/>
      <c r="DM678" s="4"/>
      <c r="DN678" s="6"/>
      <c r="DO678" s="5"/>
      <c r="DP678" s="5"/>
      <c r="DQ678" s="4"/>
      <c r="DR678" s="6"/>
      <c r="DS678" s="4"/>
      <c r="DT678" s="6"/>
      <c r="DU678" s="5"/>
      <c r="DV678" s="5"/>
      <c r="DW678" s="4"/>
      <c r="DX678" s="6"/>
      <c r="DY678" s="4"/>
      <c r="DZ678" s="6"/>
      <c r="EA678" s="5"/>
      <c r="EB678" s="5"/>
      <c r="EC678" s="4"/>
      <c r="ED678" s="6"/>
      <c r="EE678" s="4"/>
      <c r="EF678" s="6"/>
      <c r="EG678" s="5"/>
      <c r="EH678" s="5"/>
      <c r="EI678" s="4"/>
      <c r="EJ678" s="6"/>
      <c r="EK678" s="4"/>
      <c r="EL678" s="6"/>
      <c r="EM678" s="5"/>
      <c r="EN678" s="5"/>
      <c r="EO678" s="4">
        <v>1</v>
      </c>
      <c r="EP678" s="6">
        <v>67.87</v>
      </c>
      <c r="EQ678" s="4"/>
      <c r="ER678" s="6"/>
      <c r="ES678" s="5"/>
      <c r="ET678" s="5"/>
      <c r="EU678" s="4"/>
      <c r="EV678" s="6"/>
      <c r="EW678" s="4"/>
      <c r="EX678" s="6"/>
      <c r="EY678" s="5"/>
      <c r="EZ678" s="5"/>
      <c r="FA678" s="4"/>
      <c r="FB678" s="6"/>
      <c r="FC678" s="4"/>
      <c r="FD678" s="6"/>
      <c r="FE678" s="5"/>
      <c r="FF678" s="5"/>
      <c r="FG678" s="4"/>
      <c r="FH678" s="6"/>
      <c r="FI678" s="4"/>
      <c r="FJ678" s="6"/>
      <c r="FK678" s="5"/>
      <c r="FL678" s="5"/>
      <c r="FM678" s="4"/>
      <c r="FN678" s="6"/>
      <c r="FO678" s="4"/>
      <c r="FP678" s="6"/>
      <c r="FQ678" s="5"/>
      <c r="FR678" s="5"/>
      <c r="FS678" s="4"/>
      <c r="FT678" s="6"/>
      <c r="FU678" s="4"/>
      <c r="FV678" s="6"/>
      <c r="FW678" s="5"/>
      <c r="FX678" s="5"/>
      <c r="FY678" s="4"/>
      <c r="FZ678" s="6"/>
      <c r="GA678" s="4"/>
      <c r="GB678" s="6"/>
      <c r="GC678" s="5"/>
      <c r="GD678" s="5"/>
      <c r="GE678" s="4"/>
      <c r="GF678" s="6"/>
      <c r="GG678" s="4"/>
      <c r="GH678" s="6"/>
      <c r="GI678" s="5"/>
      <c r="GJ678" s="5"/>
      <c r="GK678" s="4"/>
      <c r="GL678" s="6"/>
      <c r="GM678" s="4"/>
      <c r="GN678" s="6"/>
      <c r="GO678" s="5"/>
      <c r="GP678" s="5"/>
      <c r="GQ678" s="4"/>
      <c r="GR678" s="6"/>
      <c r="GS678" s="4"/>
      <c r="GT678" s="6"/>
      <c r="GU678" s="5"/>
      <c r="GV678" s="5"/>
      <c r="GW678" s="4"/>
      <c r="GX678" s="6"/>
      <c r="GY678" s="4"/>
      <c r="GZ678" s="6"/>
      <c r="HA678" s="5"/>
      <c r="HB678" s="5"/>
      <c r="HC678" s="4"/>
      <c r="HD678" s="6"/>
      <c r="HE678" s="4"/>
      <c r="HF678" s="6"/>
      <c r="HG678" s="5"/>
      <c r="HH678" s="5"/>
      <c r="HI678" s="4"/>
      <c r="HJ678" s="6"/>
      <c r="HK678" s="4"/>
      <c r="HL678" s="6"/>
      <c r="HM678" s="5"/>
      <c r="HN678" s="5"/>
      <c r="HO678" s="4"/>
      <c r="HP678" s="6"/>
      <c r="HQ678" s="4"/>
      <c r="HR678" s="6"/>
      <c r="HS678" s="5"/>
      <c r="HT678" s="5"/>
      <c r="HU678" s="4"/>
      <c r="HV678" s="6"/>
      <c r="HW678" s="4"/>
      <c r="HX678" s="6"/>
      <c r="HY678" s="5"/>
      <c r="HZ678" s="5"/>
      <c r="IA678" s="4"/>
      <c r="IB678" s="6"/>
      <c r="IC678" s="4"/>
      <c r="ID678" s="6"/>
      <c r="IE678" s="5"/>
      <c r="IF678" s="5"/>
      <c r="IG678" s="4"/>
      <c r="IH678" s="6"/>
      <c r="II678" s="4"/>
      <c r="IJ678" s="6"/>
      <c r="IK678" s="5"/>
      <c r="IL678" s="5"/>
      <c r="IM678" s="4"/>
      <c r="IN678" s="6"/>
      <c r="IO678" s="4"/>
      <c r="IP678" s="6"/>
      <c r="IQ678" s="5"/>
      <c r="IR678" s="5"/>
      <c r="IS678" s="4"/>
      <c r="IT678" s="6"/>
      <c r="IU678" s="4"/>
      <c r="IV678" s="6"/>
      <c r="IW678" s="5"/>
      <c r="IX678" s="5"/>
      <c r="IY678" s="4"/>
      <c r="IZ678" s="6"/>
      <c r="JA678" s="4"/>
      <c r="JB678" s="6"/>
      <c r="JC678" s="5"/>
      <c r="JD678" s="5"/>
      <c r="JE678" s="4"/>
      <c r="JF678" s="6"/>
      <c r="JG678" s="4"/>
      <c r="JH678" s="6"/>
      <c r="JI678" s="5"/>
      <c r="JJ678" s="5"/>
      <c r="JK678" s="4"/>
      <c r="JL678" s="6"/>
      <c r="JM678" s="4"/>
      <c r="JN678" s="6"/>
      <c r="JO678" s="5"/>
      <c r="JP678" s="5"/>
      <c r="JQ678" s="4"/>
      <c r="JR678" s="6"/>
      <c r="JS678" s="4"/>
      <c r="JT678" s="6"/>
      <c r="JU678" s="5"/>
      <c r="JV678" s="5"/>
      <c r="JW678" s="4"/>
      <c r="JX678" s="6"/>
      <c r="JY678" s="4"/>
      <c r="JZ678" s="6"/>
      <c r="KA678" s="5"/>
      <c r="KB678" s="5"/>
      <c r="KC678" s="4"/>
      <c r="KD678" s="6"/>
      <c r="KE678" s="4"/>
      <c r="KF678" s="6"/>
      <c r="KG678" s="5"/>
      <c r="KH678" s="5"/>
      <c r="KI678" s="4"/>
      <c r="KJ678" s="6"/>
      <c r="KK678" s="4"/>
      <c r="KL678" s="6"/>
      <c r="KM678" s="5"/>
      <c r="KN678" s="5"/>
    </row>
    <row r="679">
      <c r="A679" s="3" t="s">
        <v>85</v>
      </c>
      <c r="B679" s="3" t="s">
        <v>680</v>
      </c>
      <c r="C679" s="3" t="s">
        <v>87</v>
      </c>
      <c r="D679" s="3" t="s">
        <v>396</v>
      </c>
      <c r="E679" s="3" t="s">
        <v>682</v>
      </c>
      <c r="F679" s="3" t="s">
        <v>682</v>
      </c>
      <c r="G679" s="3" t="s">
        <v>682</v>
      </c>
      <c r="H679" s="3" t="s">
        <v>165</v>
      </c>
      <c r="I679" s="3" t="s">
        <v>1322</v>
      </c>
      <c r="J679" s="3" t="s">
        <v>1309</v>
      </c>
      <c r="K679" s="4">
        <v>1035</v>
      </c>
      <c r="L679" s="4">
        <f>=ROUNDDOWN(43.125,0)</f>
      </c>
      <c r="M679" s="4">
        <v>630</v>
      </c>
      <c r="N679" s="5">
        <v>1</v>
      </c>
      <c r="O679" s="4"/>
      <c r="P679" s="4">
        <f>=ROUNDDOWN({0},0)</f>
      </c>
      <c r="Q679" s="4"/>
      <c r="R679" s="5"/>
      <c r="S679" s="4">
        <v>14</v>
      </c>
      <c r="T679" s="6">
        <v>1096.94</v>
      </c>
      <c r="U679" s="4"/>
      <c r="V679" s="6"/>
      <c r="W679" s="5"/>
      <c r="X679" s="5"/>
      <c r="Y679" s="4">
        <v>1</v>
      </c>
      <c r="Z679" s="6">
        <v>64.83</v>
      </c>
      <c r="AA679" s="4"/>
      <c r="AB679" s="6"/>
      <c r="AC679" s="5"/>
      <c r="AD679" s="5"/>
      <c r="AE679" s="4">
        <v>1</v>
      </c>
      <c r="AF679" s="6">
        <v>79.21</v>
      </c>
      <c r="AG679" s="4"/>
      <c r="AH679" s="6"/>
      <c r="AI679" s="5"/>
      <c r="AJ679" s="5"/>
      <c r="AK679" s="4">
        <v>1</v>
      </c>
      <c r="AL679" s="6">
        <v>67.45</v>
      </c>
      <c r="AM679" s="4"/>
      <c r="AN679" s="6"/>
      <c r="AO679" s="5"/>
      <c r="AP679" s="5"/>
      <c r="AQ679" s="4">
        <v>7</v>
      </c>
      <c r="AR679" s="6">
        <v>603.13</v>
      </c>
      <c r="AS679" s="4"/>
      <c r="AT679" s="6"/>
      <c r="AU679" s="5"/>
      <c r="AV679" s="5"/>
      <c r="AW679" s="4"/>
      <c r="AX679" s="6"/>
      <c r="AY679" s="4"/>
      <c r="AZ679" s="6"/>
      <c r="BA679" s="5"/>
      <c r="BB679" s="5"/>
      <c r="BC679" s="4"/>
      <c r="BD679" s="6"/>
      <c r="BE679" s="4"/>
      <c r="BF679" s="6"/>
      <c r="BG679" s="5"/>
      <c r="BH679" s="5"/>
      <c r="BI679" s="4">
        <v>1</v>
      </c>
      <c r="BJ679" s="6">
        <v>68.83</v>
      </c>
      <c r="BK679" s="4"/>
      <c r="BL679" s="6"/>
      <c r="BM679" s="5"/>
      <c r="BN679" s="5"/>
      <c r="BO679" s="4">
        <v>2</v>
      </c>
      <c r="BP679" s="6">
        <v>140.85</v>
      </c>
      <c r="BQ679" s="4"/>
      <c r="BR679" s="6"/>
      <c r="BS679" s="5"/>
      <c r="BT679" s="5"/>
      <c r="BU679" s="4"/>
      <c r="BV679" s="6"/>
      <c r="BW679" s="4"/>
      <c r="BX679" s="6"/>
      <c r="BY679" s="5"/>
      <c r="BZ679" s="5"/>
      <c r="CA679" s="4"/>
      <c r="CB679" s="6"/>
      <c r="CC679" s="4"/>
      <c r="CD679" s="6"/>
      <c r="CE679" s="5"/>
      <c r="CF679" s="5"/>
      <c r="CG679" s="4">
        <v>1</v>
      </c>
      <c r="CH679" s="6">
        <v>72.64</v>
      </c>
      <c r="CI679" s="4"/>
      <c r="CJ679" s="6"/>
      <c r="CK679" s="5"/>
      <c r="CL679" s="5"/>
      <c r="CM679" s="4"/>
      <c r="CN679" s="6"/>
      <c r="CO679" s="4"/>
      <c r="CP679" s="6"/>
      <c r="CQ679" s="5"/>
      <c r="CR679" s="5"/>
      <c r="CS679" s="4"/>
      <c r="CT679" s="6"/>
      <c r="CU679" s="4"/>
      <c r="CV679" s="6"/>
      <c r="CW679" s="5"/>
      <c r="CX679" s="5"/>
      <c r="CY679" s="4"/>
      <c r="CZ679" s="6"/>
      <c r="DA679" s="4"/>
      <c r="DB679" s="6"/>
      <c r="DC679" s="5"/>
      <c r="DD679" s="5"/>
      <c r="DE679" s="4"/>
      <c r="DF679" s="6"/>
      <c r="DG679" s="4"/>
      <c r="DH679" s="6"/>
      <c r="DI679" s="5"/>
      <c r="DJ679" s="5"/>
      <c r="DK679" s="4"/>
      <c r="DL679" s="6"/>
      <c r="DM679" s="4"/>
      <c r="DN679" s="6"/>
      <c r="DO679" s="5"/>
      <c r="DP679" s="5"/>
      <c r="DQ679" s="4"/>
      <c r="DR679" s="6"/>
      <c r="DS679" s="4"/>
      <c r="DT679" s="6"/>
      <c r="DU679" s="5"/>
      <c r="DV679" s="5"/>
      <c r="DW679" s="4"/>
      <c r="DX679" s="6"/>
      <c r="DY679" s="4"/>
      <c r="DZ679" s="6"/>
      <c r="EA679" s="5"/>
      <c r="EB679" s="5"/>
      <c r="EC679" s="4"/>
      <c r="ED679" s="6"/>
      <c r="EE679" s="4"/>
      <c r="EF679" s="6"/>
      <c r="EG679" s="5"/>
      <c r="EH679" s="5"/>
      <c r="EI679" s="4"/>
      <c r="EJ679" s="6"/>
      <c r="EK679" s="4"/>
      <c r="EL679" s="6"/>
      <c r="EM679" s="5"/>
      <c r="EN679" s="5"/>
      <c r="EO679" s="4"/>
      <c r="EP679" s="6"/>
      <c r="EQ679" s="4"/>
      <c r="ER679" s="6"/>
      <c r="ES679" s="5"/>
      <c r="ET679" s="5"/>
      <c r="EU679" s="4"/>
      <c r="EV679" s="6"/>
      <c r="EW679" s="4"/>
      <c r="EX679" s="6"/>
      <c r="EY679" s="5"/>
      <c r="EZ679" s="5"/>
      <c r="FA679" s="4"/>
      <c r="FB679" s="6"/>
      <c r="FC679" s="4"/>
      <c r="FD679" s="6"/>
      <c r="FE679" s="5"/>
      <c r="FF679" s="5"/>
      <c r="FG679" s="4"/>
      <c r="FH679" s="6"/>
      <c r="FI679" s="4"/>
      <c r="FJ679" s="6"/>
      <c r="FK679" s="5"/>
      <c r="FL679" s="5"/>
      <c r="FM679" s="4"/>
      <c r="FN679" s="6"/>
      <c r="FO679" s="4"/>
      <c r="FP679" s="6"/>
      <c r="FQ679" s="5"/>
      <c r="FR679" s="5"/>
      <c r="FS679" s="4"/>
      <c r="FT679" s="6"/>
      <c r="FU679" s="4"/>
      <c r="FV679" s="6"/>
      <c r="FW679" s="5"/>
      <c r="FX679" s="5"/>
      <c r="FY679" s="4"/>
      <c r="FZ679" s="6"/>
      <c r="GA679" s="4"/>
      <c r="GB679" s="6"/>
      <c r="GC679" s="5"/>
      <c r="GD679" s="5"/>
      <c r="GE679" s="4"/>
      <c r="GF679" s="6"/>
      <c r="GG679" s="4"/>
      <c r="GH679" s="6"/>
      <c r="GI679" s="5"/>
      <c r="GJ679" s="5"/>
      <c r="GK679" s="4"/>
      <c r="GL679" s="6"/>
      <c r="GM679" s="4"/>
      <c r="GN679" s="6"/>
      <c r="GO679" s="5"/>
      <c r="GP679" s="5"/>
      <c r="GQ679" s="4"/>
      <c r="GR679" s="6"/>
      <c r="GS679" s="4"/>
      <c r="GT679" s="6"/>
      <c r="GU679" s="5"/>
      <c r="GV679" s="5"/>
      <c r="GW679" s="4"/>
      <c r="GX679" s="6"/>
      <c r="GY679" s="4"/>
      <c r="GZ679" s="6"/>
      <c r="HA679" s="5"/>
      <c r="HB679" s="5"/>
      <c r="HC679" s="4"/>
      <c r="HD679" s="6"/>
      <c r="HE679" s="4"/>
      <c r="HF679" s="6"/>
      <c r="HG679" s="5"/>
      <c r="HH679" s="5"/>
      <c r="HI679" s="4"/>
      <c r="HJ679" s="6"/>
      <c r="HK679" s="4"/>
      <c r="HL679" s="6"/>
      <c r="HM679" s="5"/>
      <c r="HN679" s="5"/>
      <c r="HO679" s="4"/>
      <c r="HP679" s="6"/>
      <c r="HQ679" s="4"/>
      <c r="HR679" s="6"/>
      <c r="HS679" s="5"/>
      <c r="HT679" s="5"/>
      <c r="HU679" s="4"/>
      <c r="HV679" s="6"/>
      <c r="HW679" s="4"/>
      <c r="HX679" s="6"/>
      <c r="HY679" s="5"/>
      <c r="HZ679" s="5"/>
      <c r="IA679" s="4"/>
      <c r="IB679" s="6"/>
      <c r="IC679" s="4"/>
      <c r="ID679" s="6"/>
      <c r="IE679" s="5"/>
      <c r="IF679" s="5"/>
      <c r="IG679" s="4"/>
      <c r="IH679" s="6"/>
      <c r="II679" s="4"/>
      <c r="IJ679" s="6"/>
      <c r="IK679" s="5"/>
      <c r="IL679" s="5"/>
      <c r="IM679" s="4"/>
      <c r="IN679" s="6"/>
      <c r="IO679" s="4"/>
      <c r="IP679" s="6"/>
      <c r="IQ679" s="5"/>
      <c r="IR679" s="5"/>
      <c r="IS679" s="4"/>
      <c r="IT679" s="6"/>
      <c r="IU679" s="4"/>
      <c r="IV679" s="6"/>
      <c r="IW679" s="5"/>
      <c r="IX679" s="5"/>
      <c r="IY679" s="4"/>
      <c r="IZ679" s="6"/>
      <c r="JA679" s="4"/>
      <c r="JB679" s="6"/>
      <c r="JC679" s="5"/>
      <c r="JD679" s="5"/>
      <c r="JE679" s="4"/>
      <c r="JF679" s="6"/>
      <c r="JG679" s="4"/>
      <c r="JH679" s="6"/>
      <c r="JI679" s="5"/>
      <c r="JJ679" s="5"/>
      <c r="JK679" s="4"/>
      <c r="JL679" s="6"/>
      <c r="JM679" s="4"/>
      <c r="JN679" s="6"/>
      <c r="JO679" s="5"/>
      <c r="JP679" s="5"/>
      <c r="JQ679" s="4"/>
      <c r="JR679" s="6"/>
      <c r="JS679" s="4"/>
      <c r="JT679" s="6"/>
      <c r="JU679" s="5"/>
      <c r="JV679" s="5"/>
      <c r="JW679" s="4"/>
      <c r="JX679" s="6"/>
      <c r="JY679" s="4"/>
      <c r="JZ679" s="6"/>
      <c r="KA679" s="5"/>
      <c r="KB679" s="5"/>
      <c r="KC679" s="4"/>
      <c r="KD679" s="6"/>
      <c r="KE679" s="4"/>
      <c r="KF679" s="6"/>
      <c r="KG679" s="5"/>
      <c r="KH679" s="5"/>
      <c r="KI679" s="4"/>
      <c r="KJ679" s="6"/>
      <c r="KK679" s="4"/>
      <c r="KL679" s="6"/>
      <c r="KM679" s="5"/>
      <c r="KN679" s="5"/>
    </row>
    <row r="680">
      <c r="A680" s="3" t="s">
        <v>85</v>
      </c>
      <c r="B680" s="3" t="s">
        <v>680</v>
      </c>
      <c r="C680" s="3" t="s">
        <v>87</v>
      </c>
      <c r="D680" s="3" t="s">
        <v>396</v>
      </c>
      <c r="E680" s="3" t="s">
        <v>682</v>
      </c>
      <c r="F680" s="3" t="s">
        <v>682</v>
      </c>
      <c r="G680" s="3" t="s">
        <v>682</v>
      </c>
      <c r="H680" s="3" t="s">
        <v>165</v>
      </c>
      <c r="I680" s="3" t="s">
        <v>1350</v>
      </c>
      <c r="J680" s="3" t="s">
        <v>1340</v>
      </c>
      <c r="K680" s="4">
        <v>572</v>
      </c>
      <c r="L680" s="4">
        <f>=ROUNDDOWN(57.2,0)</f>
      </c>
      <c r="M680" s="4"/>
      <c r="N680" s="5"/>
      <c r="O680" s="4"/>
      <c r="P680" s="4">
        <f>=ROUNDDOWN({0},0)</f>
      </c>
      <c r="Q680" s="4"/>
      <c r="R680" s="5"/>
      <c r="S680" s="4">
        <v>8</v>
      </c>
      <c r="T680" s="6">
        <v>579.3</v>
      </c>
      <c r="U680" s="4"/>
      <c r="V680" s="6"/>
      <c r="W680" s="5"/>
      <c r="X680" s="5"/>
      <c r="Y680" s="4">
        <v>2</v>
      </c>
      <c r="Z680" s="6">
        <v>129.66</v>
      </c>
      <c r="AA680" s="4"/>
      <c r="AB680" s="6"/>
      <c r="AC680" s="5"/>
      <c r="AD680" s="5"/>
      <c r="AE680" s="4">
        <v>2</v>
      </c>
      <c r="AF680" s="6">
        <v>110.9</v>
      </c>
      <c r="AG680" s="4"/>
      <c r="AH680" s="6"/>
      <c r="AI680" s="5"/>
      <c r="AJ680" s="5"/>
      <c r="AK680" s="4"/>
      <c r="AL680" s="6"/>
      <c r="AM680" s="4"/>
      <c r="AN680" s="6"/>
      <c r="AO680" s="5"/>
      <c r="AP680" s="5"/>
      <c r="AQ680" s="4">
        <v>1</v>
      </c>
      <c r="AR680" s="6">
        <v>88.39</v>
      </c>
      <c r="AS680" s="4"/>
      <c r="AT680" s="6"/>
      <c r="AU680" s="5"/>
      <c r="AV680" s="5"/>
      <c r="AW680" s="4"/>
      <c r="AX680" s="6"/>
      <c r="AY680" s="4"/>
      <c r="AZ680" s="6"/>
      <c r="BA680" s="5"/>
      <c r="BB680" s="5"/>
      <c r="BC680" s="4"/>
      <c r="BD680" s="6"/>
      <c r="BE680" s="4"/>
      <c r="BF680" s="6"/>
      <c r="BG680" s="5"/>
      <c r="BH680" s="5"/>
      <c r="BI680" s="4"/>
      <c r="BJ680" s="6"/>
      <c r="BK680" s="4"/>
      <c r="BL680" s="6"/>
      <c r="BM680" s="5"/>
      <c r="BN680" s="5"/>
      <c r="BO680" s="4">
        <v>1</v>
      </c>
      <c r="BP680" s="6">
        <v>71.01</v>
      </c>
      <c r="BQ680" s="4"/>
      <c r="BR680" s="6"/>
      <c r="BS680" s="5"/>
      <c r="BT680" s="5"/>
      <c r="BU680" s="4">
        <v>1</v>
      </c>
      <c r="BV680" s="6">
        <v>89.93</v>
      </c>
      <c r="BW680" s="4"/>
      <c r="BX680" s="6"/>
      <c r="BY680" s="5"/>
      <c r="BZ680" s="5"/>
      <c r="CA680" s="4"/>
      <c r="CB680" s="6"/>
      <c r="CC680" s="4"/>
      <c r="CD680" s="6"/>
      <c r="CE680" s="5"/>
      <c r="CF680" s="5"/>
      <c r="CG680" s="4">
        <v>1</v>
      </c>
      <c r="CH680" s="6">
        <v>89.41</v>
      </c>
      <c r="CI680" s="4"/>
      <c r="CJ680" s="6"/>
      <c r="CK680" s="5"/>
      <c r="CL680" s="5"/>
      <c r="CM680" s="4"/>
      <c r="CN680" s="6"/>
      <c r="CO680" s="4"/>
      <c r="CP680" s="6"/>
      <c r="CQ680" s="5"/>
      <c r="CR680" s="5"/>
      <c r="CS680" s="4"/>
      <c r="CT680" s="6"/>
      <c r="CU680" s="4"/>
      <c r="CV680" s="6"/>
      <c r="CW680" s="5"/>
      <c r="CX680" s="5"/>
      <c r="CY680" s="4"/>
      <c r="CZ680" s="6"/>
      <c r="DA680" s="4"/>
      <c r="DB680" s="6"/>
      <c r="DC680" s="5"/>
      <c r="DD680" s="5"/>
      <c r="DE680" s="4"/>
      <c r="DF680" s="6"/>
      <c r="DG680" s="4"/>
      <c r="DH680" s="6"/>
      <c r="DI680" s="5"/>
      <c r="DJ680" s="5"/>
      <c r="DK680" s="4"/>
      <c r="DL680" s="6"/>
      <c r="DM680" s="4"/>
      <c r="DN680" s="6"/>
      <c r="DO680" s="5"/>
      <c r="DP680" s="5"/>
      <c r="DQ680" s="4"/>
      <c r="DR680" s="6"/>
      <c r="DS680" s="4"/>
      <c r="DT680" s="6"/>
      <c r="DU680" s="5"/>
      <c r="DV680" s="5"/>
      <c r="DW680" s="4"/>
      <c r="DX680" s="6"/>
      <c r="DY680" s="4"/>
      <c r="DZ680" s="6"/>
      <c r="EA680" s="5"/>
      <c r="EB680" s="5"/>
      <c r="EC680" s="4"/>
      <c r="ED680" s="6"/>
      <c r="EE680" s="4"/>
      <c r="EF680" s="6"/>
      <c r="EG680" s="5"/>
      <c r="EH680" s="5"/>
      <c r="EI680" s="4"/>
      <c r="EJ680" s="6"/>
      <c r="EK680" s="4"/>
      <c r="EL680" s="6"/>
      <c r="EM680" s="5"/>
      <c r="EN680" s="5"/>
      <c r="EO680" s="4"/>
      <c r="EP680" s="6"/>
      <c r="EQ680" s="4"/>
      <c r="ER680" s="6"/>
      <c r="ES680" s="5"/>
      <c r="ET680" s="5"/>
      <c r="EU680" s="4"/>
      <c r="EV680" s="6"/>
      <c r="EW680" s="4"/>
      <c r="EX680" s="6"/>
      <c r="EY680" s="5"/>
      <c r="EZ680" s="5"/>
      <c r="FA680" s="4"/>
      <c r="FB680" s="6"/>
      <c r="FC680" s="4"/>
      <c r="FD680" s="6"/>
      <c r="FE680" s="5"/>
      <c r="FF680" s="5"/>
      <c r="FG680" s="4"/>
      <c r="FH680" s="6"/>
      <c r="FI680" s="4"/>
      <c r="FJ680" s="6"/>
      <c r="FK680" s="5"/>
      <c r="FL680" s="5"/>
      <c r="FM680" s="4"/>
      <c r="FN680" s="6"/>
      <c r="FO680" s="4"/>
      <c r="FP680" s="6"/>
      <c r="FQ680" s="5"/>
      <c r="FR680" s="5"/>
      <c r="FS680" s="4"/>
      <c r="FT680" s="6"/>
      <c r="FU680" s="4"/>
      <c r="FV680" s="6"/>
      <c r="FW680" s="5"/>
      <c r="FX680" s="5"/>
      <c r="FY680" s="4"/>
      <c r="FZ680" s="6"/>
      <c r="GA680" s="4"/>
      <c r="GB680" s="6"/>
      <c r="GC680" s="5"/>
      <c r="GD680" s="5"/>
      <c r="GE680" s="4"/>
      <c r="GF680" s="6"/>
      <c r="GG680" s="4"/>
      <c r="GH680" s="6"/>
      <c r="GI680" s="5"/>
      <c r="GJ680" s="5"/>
      <c r="GK680" s="4"/>
      <c r="GL680" s="6"/>
      <c r="GM680" s="4"/>
      <c r="GN680" s="6"/>
      <c r="GO680" s="5"/>
      <c r="GP680" s="5"/>
      <c r="GQ680" s="4"/>
      <c r="GR680" s="6"/>
      <c r="GS680" s="4"/>
      <c r="GT680" s="6"/>
      <c r="GU680" s="5"/>
      <c r="GV680" s="5"/>
      <c r="GW680" s="4"/>
      <c r="GX680" s="6"/>
      <c r="GY680" s="4"/>
      <c r="GZ680" s="6"/>
      <c r="HA680" s="5"/>
      <c r="HB680" s="5"/>
      <c r="HC680" s="4"/>
      <c r="HD680" s="6"/>
      <c r="HE680" s="4"/>
      <c r="HF680" s="6"/>
      <c r="HG680" s="5"/>
      <c r="HH680" s="5"/>
      <c r="HI680" s="4"/>
      <c r="HJ680" s="6"/>
      <c r="HK680" s="4"/>
      <c r="HL680" s="6"/>
      <c r="HM680" s="5"/>
      <c r="HN680" s="5"/>
      <c r="HO680" s="4"/>
      <c r="HP680" s="6"/>
      <c r="HQ680" s="4"/>
      <c r="HR680" s="6"/>
      <c r="HS680" s="5"/>
      <c r="HT680" s="5"/>
      <c r="HU680" s="4"/>
      <c r="HV680" s="6"/>
      <c r="HW680" s="4"/>
      <c r="HX680" s="6"/>
      <c r="HY680" s="5"/>
      <c r="HZ680" s="5"/>
      <c r="IA680" s="4"/>
      <c r="IB680" s="6"/>
      <c r="IC680" s="4"/>
      <c r="ID680" s="6"/>
      <c r="IE680" s="5"/>
      <c r="IF680" s="5"/>
      <c r="IG680" s="4"/>
      <c r="IH680" s="6"/>
      <c r="II680" s="4"/>
      <c r="IJ680" s="6"/>
      <c r="IK680" s="5"/>
      <c r="IL680" s="5"/>
      <c r="IM680" s="4"/>
      <c r="IN680" s="6"/>
      <c r="IO680" s="4"/>
      <c r="IP680" s="6"/>
      <c r="IQ680" s="5"/>
      <c r="IR680" s="5"/>
      <c r="IS680" s="4"/>
      <c r="IT680" s="6"/>
      <c r="IU680" s="4"/>
      <c r="IV680" s="6"/>
      <c r="IW680" s="5"/>
      <c r="IX680" s="5"/>
      <c r="IY680" s="4"/>
      <c r="IZ680" s="6"/>
      <c r="JA680" s="4"/>
      <c r="JB680" s="6"/>
      <c r="JC680" s="5"/>
      <c r="JD680" s="5"/>
      <c r="JE680" s="4"/>
      <c r="JF680" s="6"/>
      <c r="JG680" s="4"/>
      <c r="JH680" s="6"/>
      <c r="JI680" s="5"/>
      <c r="JJ680" s="5"/>
      <c r="JK680" s="4"/>
      <c r="JL680" s="6"/>
      <c r="JM680" s="4"/>
      <c r="JN680" s="6"/>
      <c r="JO680" s="5"/>
      <c r="JP680" s="5"/>
      <c r="JQ680" s="4"/>
      <c r="JR680" s="6"/>
      <c r="JS680" s="4"/>
      <c r="JT680" s="6"/>
      <c r="JU680" s="5"/>
      <c r="JV680" s="5"/>
      <c r="JW680" s="4"/>
      <c r="JX680" s="6"/>
      <c r="JY680" s="4"/>
      <c r="JZ680" s="6"/>
      <c r="KA680" s="5"/>
      <c r="KB680" s="5"/>
      <c r="KC680" s="4"/>
      <c r="KD680" s="6"/>
      <c r="KE680" s="4"/>
      <c r="KF680" s="6"/>
      <c r="KG680" s="5"/>
      <c r="KH680" s="5"/>
      <c r="KI680" s="4"/>
      <c r="KJ680" s="6"/>
      <c r="KK680" s="4"/>
      <c r="KL680" s="6"/>
      <c r="KM680" s="5"/>
      <c r="KN680" s="5"/>
    </row>
    <row r="681">
      <c r="A681" s="3" t="s">
        <v>85</v>
      </c>
      <c r="B681" s="3" t="s">
        <v>680</v>
      </c>
      <c r="C681" s="3" t="s">
        <v>87</v>
      </c>
      <c r="D681" s="3" t="s">
        <v>396</v>
      </c>
      <c r="E681" s="3" t="s">
        <v>682</v>
      </c>
      <c r="F681" s="3" t="s">
        <v>682</v>
      </c>
      <c r="G681" s="3" t="s">
        <v>682</v>
      </c>
      <c r="H681" s="3" t="s">
        <v>351</v>
      </c>
      <c r="I681" s="3" t="s">
        <v>1425</v>
      </c>
      <c r="J681" s="3" t="s">
        <v>1340</v>
      </c>
      <c r="K681" s="4">
        <v>327</v>
      </c>
      <c r="L681" s="4">
        <f>=ROUNDDOWN(109,0)</f>
      </c>
      <c r="M681" s="4"/>
      <c r="N681" s="5"/>
      <c r="O681" s="4"/>
      <c r="P681" s="4">
        <f>=ROUNDDOWN({0},0)</f>
      </c>
      <c r="Q681" s="4"/>
      <c r="R681" s="5"/>
      <c r="S681" s="4">
        <v>2</v>
      </c>
      <c r="T681" s="6">
        <v>176.5</v>
      </c>
      <c r="U681" s="4"/>
      <c r="V681" s="6"/>
      <c r="W681" s="5"/>
      <c r="X681" s="5"/>
      <c r="Y681" s="4"/>
      <c r="Z681" s="6"/>
      <c r="AA681" s="4"/>
      <c r="AB681" s="6"/>
      <c r="AC681" s="5"/>
      <c r="AD681" s="5"/>
      <c r="AE681" s="4"/>
      <c r="AF681" s="6"/>
      <c r="AG681" s="4"/>
      <c r="AH681" s="6"/>
      <c r="AI681" s="5"/>
      <c r="AJ681" s="5"/>
      <c r="AK681" s="4">
        <v>1</v>
      </c>
      <c r="AL681" s="6">
        <v>87.09</v>
      </c>
      <c r="AM681" s="4"/>
      <c r="AN681" s="6"/>
      <c r="AO681" s="5"/>
      <c r="AP681" s="5"/>
      <c r="AQ681" s="4"/>
      <c r="AR681" s="6"/>
      <c r="AS681" s="4"/>
      <c r="AT681" s="6"/>
      <c r="AU681" s="5"/>
      <c r="AV681" s="5"/>
      <c r="AW681" s="4"/>
      <c r="AX681" s="6"/>
      <c r="AY681" s="4"/>
      <c r="AZ681" s="6"/>
      <c r="BA681" s="5"/>
      <c r="BB681" s="5"/>
      <c r="BC681" s="4"/>
      <c r="BD681" s="6"/>
      <c r="BE681" s="4"/>
      <c r="BF681" s="6"/>
      <c r="BG681" s="5"/>
      <c r="BH681" s="5"/>
      <c r="BI681" s="4"/>
      <c r="BJ681" s="6"/>
      <c r="BK681" s="4"/>
      <c r="BL681" s="6"/>
      <c r="BM681" s="5"/>
      <c r="BN681" s="5"/>
      <c r="BO681" s="4"/>
      <c r="BP681" s="6"/>
      <c r="BQ681" s="4"/>
      <c r="BR681" s="6"/>
      <c r="BS681" s="5"/>
      <c r="BT681" s="5"/>
      <c r="BU681" s="4"/>
      <c r="BV681" s="6"/>
      <c r="BW681" s="4"/>
      <c r="BX681" s="6"/>
      <c r="BY681" s="5"/>
      <c r="BZ681" s="5"/>
      <c r="CA681" s="4"/>
      <c r="CB681" s="6"/>
      <c r="CC681" s="4"/>
      <c r="CD681" s="6"/>
      <c r="CE681" s="5"/>
      <c r="CF681" s="5"/>
      <c r="CG681" s="4">
        <v>1</v>
      </c>
      <c r="CH681" s="6">
        <v>89.41</v>
      </c>
      <c r="CI681" s="4"/>
      <c r="CJ681" s="6"/>
      <c r="CK681" s="5"/>
      <c r="CL681" s="5"/>
      <c r="CM681" s="4"/>
      <c r="CN681" s="6"/>
      <c r="CO681" s="4"/>
      <c r="CP681" s="6"/>
      <c r="CQ681" s="5"/>
      <c r="CR681" s="5"/>
      <c r="CS681" s="4"/>
      <c r="CT681" s="6"/>
      <c r="CU681" s="4"/>
      <c r="CV681" s="6"/>
      <c r="CW681" s="5"/>
      <c r="CX681" s="5"/>
      <c r="CY681" s="4"/>
      <c r="CZ681" s="6"/>
      <c r="DA681" s="4"/>
      <c r="DB681" s="6"/>
      <c r="DC681" s="5"/>
      <c r="DD681" s="5"/>
      <c r="DE681" s="4"/>
      <c r="DF681" s="6"/>
      <c r="DG681" s="4"/>
      <c r="DH681" s="6"/>
      <c r="DI681" s="5"/>
      <c r="DJ681" s="5"/>
      <c r="DK681" s="4"/>
      <c r="DL681" s="6"/>
      <c r="DM681" s="4"/>
      <c r="DN681" s="6"/>
      <c r="DO681" s="5"/>
      <c r="DP681" s="5"/>
      <c r="DQ681" s="4"/>
      <c r="DR681" s="6"/>
      <c r="DS681" s="4"/>
      <c r="DT681" s="6"/>
      <c r="DU681" s="5"/>
      <c r="DV681" s="5"/>
      <c r="DW681" s="4"/>
      <c r="DX681" s="6"/>
      <c r="DY681" s="4"/>
      <c r="DZ681" s="6"/>
      <c r="EA681" s="5"/>
      <c r="EB681" s="5"/>
      <c r="EC681" s="4"/>
      <c r="ED681" s="6"/>
      <c r="EE681" s="4"/>
      <c r="EF681" s="6"/>
      <c r="EG681" s="5"/>
      <c r="EH681" s="5"/>
      <c r="EI681" s="4"/>
      <c r="EJ681" s="6"/>
      <c r="EK681" s="4"/>
      <c r="EL681" s="6"/>
      <c r="EM681" s="5"/>
      <c r="EN681" s="5"/>
      <c r="EO681" s="4"/>
      <c r="EP681" s="6"/>
      <c r="EQ681" s="4"/>
      <c r="ER681" s="6"/>
      <c r="ES681" s="5"/>
      <c r="ET681" s="5"/>
      <c r="EU681" s="4"/>
      <c r="EV681" s="6"/>
      <c r="EW681" s="4"/>
      <c r="EX681" s="6"/>
      <c r="EY681" s="5"/>
      <c r="EZ681" s="5"/>
      <c r="FA681" s="4"/>
      <c r="FB681" s="6"/>
      <c r="FC681" s="4"/>
      <c r="FD681" s="6"/>
      <c r="FE681" s="5"/>
      <c r="FF681" s="5"/>
      <c r="FG681" s="4"/>
      <c r="FH681" s="6"/>
      <c r="FI681" s="4"/>
      <c r="FJ681" s="6"/>
      <c r="FK681" s="5"/>
      <c r="FL681" s="5"/>
      <c r="FM681" s="4"/>
      <c r="FN681" s="6"/>
      <c r="FO681" s="4"/>
      <c r="FP681" s="6"/>
      <c r="FQ681" s="5"/>
      <c r="FR681" s="5"/>
      <c r="FS681" s="4"/>
      <c r="FT681" s="6"/>
      <c r="FU681" s="4"/>
      <c r="FV681" s="6"/>
      <c r="FW681" s="5"/>
      <c r="FX681" s="5"/>
      <c r="FY681" s="4"/>
      <c r="FZ681" s="6"/>
      <c r="GA681" s="4"/>
      <c r="GB681" s="6"/>
      <c r="GC681" s="5"/>
      <c r="GD681" s="5"/>
      <c r="GE681" s="4"/>
      <c r="GF681" s="6"/>
      <c r="GG681" s="4"/>
      <c r="GH681" s="6"/>
      <c r="GI681" s="5"/>
      <c r="GJ681" s="5"/>
      <c r="GK681" s="4"/>
      <c r="GL681" s="6"/>
      <c r="GM681" s="4"/>
      <c r="GN681" s="6"/>
      <c r="GO681" s="5"/>
      <c r="GP681" s="5"/>
      <c r="GQ681" s="4"/>
      <c r="GR681" s="6"/>
      <c r="GS681" s="4"/>
      <c r="GT681" s="6"/>
      <c r="GU681" s="5"/>
      <c r="GV681" s="5"/>
      <c r="GW681" s="4"/>
      <c r="GX681" s="6"/>
      <c r="GY681" s="4"/>
      <c r="GZ681" s="6"/>
      <c r="HA681" s="5"/>
      <c r="HB681" s="5"/>
      <c r="HC681" s="4"/>
      <c r="HD681" s="6"/>
      <c r="HE681" s="4"/>
      <c r="HF681" s="6"/>
      <c r="HG681" s="5"/>
      <c r="HH681" s="5"/>
      <c r="HI681" s="4"/>
      <c r="HJ681" s="6"/>
      <c r="HK681" s="4"/>
      <c r="HL681" s="6"/>
      <c r="HM681" s="5"/>
      <c r="HN681" s="5"/>
      <c r="HO681" s="4"/>
      <c r="HP681" s="6"/>
      <c r="HQ681" s="4"/>
      <c r="HR681" s="6"/>
      <c r="HS681" s="5"/>
      <c r="HT681" s="5"/>
      <c r="HU681" s="4"/>
      <c r="HV681" s="6"/>
      <c r="HW681" s="4"/>
      <c r="HX681" s="6"/>
      <c r="HY681" s="5"/>
      <c r="HZ681" s="5"/>
      <c r="IA681" s="4"/>
      <c r="IB681" s="6"/>
      <c r="IC681" s="4"/>
      <c r="ID681" s="6"/>
      <c r="IE681" s="5"/>
      <c r="IF681" s="5"/>
      <c r="IG681" s="4"/>
      <c r="IH681" s="6"/>
      <c r="II681" s="4"/>
      <c r="IJ681" s="6"/>
      <c r="IK681" s="5"/>
      <c r="IL681" s="5"/>
      <c r="IM681" s="4"/>
      <c r="IN681" s="6"/>
      <c r="IO681" s="4"/>
      <c r="IP681" s="6"/>
      <c r="IQ681" s="5"/>
      <c r="IR681" s="5"/>
      <c r="IS681" s="4"/>
      <c r="IT681" s="6"/>
      <c r="IU681" s="4"/>
      <c r="IV681" s="6"/>
      <c r="IW681" s="5"/>
      <c r="IX681" s="5"/>
      <c r="IY681" s="4"/>
      <c r="IZ681" s="6"/>
      <c r="JA681" s="4"/>
      <c r="JB681" s="6"/>
      <c r="JC681" s="5"/>
      <c r="JD681" s="5"/>
      <c r="JE681" s="4"/>
      <c r="JF681" s="6"/>
      <c r="JG681" s="4"/>
      <c r="JH681" s="6"/>
      <c r="JI681" s="5"/>
      <c r="JJ681" s="5"/>
      <c r="JK681" s="4"/>
      <c r="JL681" s="6"/>
      <c r="JM681" s="4"/>
      <c r="JN681" s="6"/>
      <c r="JO681" s="5"/>
      <c r="JP681" s="5"/>
      <c r="JQ681" s="4"/>
      <c r="JR681" s="6"/>
      <c r="JS681" s="4"/>
      <c r="JT681" s="6"/>
      <c r="JU681" s="5"/>
      <c r="JV681" s="5"/>
      <c r="JW681" s="4"/>
      <c r="JX681" s="6"/>
      <c r="JY681" s="4"/>
      <c r="JZ681" s="6"/>
      <c r="KA681" s="5"/>
      <c r="KB681" s="5"/>
      <c r="KC681" s="4"/>
      <c r="KD681" s="6"/>
      <c r="KE681" s="4"/>
      <c r="KF681" s="6"/>
      <c r="KG681" s="5"/>
      <c r="KH681" s="5"/>
      <c r="KI681" s="4"/>
      <c r="KJ681" s="6"/>
      <c r="KK681" s="4"/>
      <c r="KL681" s="6"/>
      <c r="KM681" s="5"/>
      <c r="KN681" s="5"/>
    </row>
    <row r="682">
      <c r="A682" s="3" t="s">
        <v>85</v>
      </c>
      <c r="B682" s="3" t="s">
        <v>680</v>
      </c>
      <c r="C682" s="3" t="s">
        <v>87</v>
      </c>
      <c r="D682" s="3" t="s">
        <v>396</v>
      </c>
      <c r="E682" s="3" t="s">
        <v>683</v>
      </c>
      <c r="F682" s="3" t="s">
        <v>683</v>
      </c>
      <c r="G682" s="3" t="s">
        <v>683</v>
      </c>
      <c r="H682" s="3" t="s">
        <v>351</v>
      </c>
      <c r="I682" s="3" t="s">
        <v>1325</v>
      </c>
      <c r="J682" s="3" t="s">
        <v>1340</v>
      </c>
      <c r="K682" s="4">
        <v>291</v>
      </c>
      <c r="L682" s="4">
        <f>=ROUNDDOWN(29.1,0)</f>
      </c>
      <c r="M682" s="4"/>
      <c r="N682" s="5"/>
      <c r="O682" s="4"/>
      <c r="P682" s="4">
        <f>=ROUNDDOWN({0},0)</f>
      </c>
      <c r="Q682" s="4"/>
      <c r="R682" s="5"/>
      <c r="S682" s="4">
        <v>16</v>
      </c>
      <c r="T682" s="6">
        <v>909.45</v>
      </c>
      <c r="U682" s="4"/>
      <c r="V682" s="6"/>
      <c r="W682" s="5"/>
      <c r="X682" s="5"/>
      <c r="Y682" s="4"/>
      <c r="Z682" s="6"/>
      <c r="AA682" s="4"/>
      <c r="AB682" s="6"/>
      <c r="AC682" s="5"/>
      <c r="AD682" s="5"/>
      <c r="AE682" s="4"/>
      <c r="AF682" s="6"/>
      <c r="AG682" s="4"/>
      <c r="AH682" s="6"/>
      <c r="AI682" s="5"/>
      <c r="AJ682" s="5"/>
      <c r="AK682" s="4"/>
      <c r="AL682" s="6"/>
      <c r="AM682" s="4"/>
      <c r="AN682" s="6"/>
      <c r="AO682" s="5"/>
      <c r="AP682" s="5"/>
      <c r="AQ682" s="4"/>
      <c r="AR682" s="6"/>
      <c r="AS682" s="4"/>
      <c r="AT682" s="6"/>
      <c r="AU682" s="5"/>
      <c r="AV682" s="5"/>
      <c r="AW682" s="4"/>
      <c r="AX682" s="6"/>
      <c r="AY682" s="4"/>
      <c r="AZ682" s="6"/>
      <c r="BA682" s="5"/>
      <c r="BB682" s="5"/>
      <c r="BC682" s="4">
        <v>8</v>
      </c>
      <c r="BD682" s="6">
        <v>274.32</v>
      </c>
      <c r="BE682" s="4"/>
      <c r="BF682" s="6"/>
      <c r="BG682" s="5"/>
      <c r="BH682" s="5"/>
      <c r="BI682" s="4"/>
      <c r="BJ682" s="6"/>
      <c r="BK682" s="4"/>
      <c r="BL682" s="6"/>
      <c r="BM682" s="5"/>
      <c r="BN682" s="5"/>
      <c r="BO682" s="4">
        <v>4</v>
      </c>
      <c r="BP682" s="6">
        <v>334</v>
      </c>
      <c r="BQ682" s="4"/>
      <c r="BR682" s="6"/>
      <c r="BS682" s="5"/>
      <c r="BT682" s="5"/>
      <c r="BU682" s="4">
        <v>1</v>
      </c>
      <c r="BV682" s="6">
        <v>46</v>
      </c>
      <c r="BW682" s="4"/>
      <c r="BX682" s="6"/>
      <c r="BY682" s="5"/>
      <c r="BZ682" s="5"/>
      <c r="CA682" s="4"/>
      <c r="CB682" s="6"/>
      <c r="CC682" s="4"/>
      <c r="CD682" s="6"/>
      <c r="CE682" s="5"/>
      <c r="CF682" s="5"/>
      <c r="CG682" s="4">
        <v>3</v>
      </c>
      <c r="CH682" s="6">
        <v>255.13</v>
      </c>
      <c r="CI682" s="4"/>
      <c r="CJ682" s="6"/>
      <c r="CK682" s="5"/>
      <c r="CL682" s="5"/>
      <c r="CM682" s="4"/>
      <c r="CN682" s="6"/>
      <c r="CO682" s="4"/>
      <c r="CP682" s="6"/>
      <c r="CQ682" s="5"/>
      <c r="CR682" s="5"/>
      <c r="CS682" s="4"/>
      <c r="CT682" s="6"/>
      <c r="CU682" s="4"/>
      <c r="CV682" s="6"/>
      <c r="CW682" s="5"/>
      <c r="CX682" s="5"/>
      <c r="CY682" s="4"/>
      <c r="CZ682" s="6"/>
      <c r="DA682" s="4"/>
      <c r="DB682" s="6"/>
      <c r="DC682" s="5"/>
      <c r="DD682" s="5"/>
      <c r="DE682" s="4"/>
      <c r="DF682" s="6"/>
      <c r="DG682" s="4"/>
      <c r="DH682" s="6"/>
      <c r="DI682" s="5"/>
      <c r="DJ682" s="5"/>
      <c r="DK682" s="4"/>
      <c r="DL682" s="6"/>
      <c r="DM682" s="4"/>
      <c r="DN682" s="6"/>
      <c r="DO682" s="5"/>
      <c r="DP682" s="5"/>
      <c r="DQ682" s="4"/>
      <c r="DR682" s="6"/>
      <c r="DS682" s="4"/>
      <c r="DT682" s="6"/>
      <c r="DU682" s="5"/>
      <c r="DV682" s="5"/>
      <c r="DW682" s="4"/>
      <c r="DX682" s="6"/>
      <c r="DY682" s="4"/>
      <c r="DZ682" s="6"/>
      <c r="EA682" s="5"/>
      <c r="EB682" s="5"/>
      <c r="EC682" s="4"/>
      <c r="ED682" s="6"/>
      <c r="EE682" s="4"/>
      <c r="EF682" s="6"/>
      <c r="EG682" s="5"/>
      <c r="EH682" s="5"/>
      <c r="EI682" s="4"/>
      <c r="EJ682" s="6"/>
      <c r="EK682" s="4"/>
      <c r="EL682" s="6"/>
      <c r="EM682" s="5"/>
      <c r="EN682" s="5"/>
      <c r="EO682" s="4"/>
      <c r="EP682" s="6"/>
      <c r="EQ682" s="4"/>
      <c r="ER682" s="6"/>
      <c r="ES682" s="5"/>
      <c r="ET682" s="5"/>
      <c r="EU682" s="4"/>
      <c r="EV682" s="6"/>
      <c r="EW682" s="4"/>
      <c r="EX682" s="6"/>
      <c r="EY682" s="5"/>
      <c r="EZ682" s="5"/>
      <c r="FA682" s="4"/>
      <c r="FB682" s="6"/>
      <c r="FC682" s="4"/>
      <c r="FD682" s="6"/>
      <c r="FE682" s="5"/>
      <c r="FF682" s="5"/>
      <c r="FG682" s="4"/>
      <c r="FH682" s="6"/>
      <c r="FI682" s="4"/>
      <c r="FJ682" s="6"/>
      <c r="FK682" s="5"/>
      <c r="FL682" s="5"/>
      <c r="FM682" s="4"/>
      <c r="FN682" s="6"/>
      <c r="FO682" s="4"/>
      <c r="FP682" s="6"/>
      <c r="FQ682" s="5"/>
      <c r="FR682" s="5"/>
      <c r="FS682" s="4"/>
      <c r="FT682" s="6"/>
      <c r="FU682" s="4"/>
      <c r="FV682" s="6"/>
      <c r="FW682" s="5"/>
      <c r="FX682" s="5"/>
      <c r="FY682" s="4"/>
      <c r="FZ682" s="6"/>
      <c r="GA682" s="4"/>
      <c r="GB682" s="6"/>
      <c r="GC682" s="5"/>
      <c r="GD682" s="5"/>
      <c r="GE682" s="4"/>
      <c r="GF682" s="6"/>
      <c r="GG682" s="4"/>
      <c r="GH682" s="6"/>
      <c r="GI682" s="5"/>
      <c r="GJ682" s="5"/>
      <c r="GK682" s="4"/>
      <c r="GL682" s="6"/>
      <c r="GM682" s="4"/>
      <c r="GN682" s="6"/>
      <c r="GO682" s="5"/>
      <c r="GP682" s="5"/>
      <c r="GQ682" s="4"/>
      <c r="GR682" s="6"/>
      <c r="GS682" s="4"/>
      <c r="GT682" s="6"/>
      <c r="GU682" s="5"/>
      <c r="GV682" s="5"/>
      <c r="GW682" s="4"/>
      <c r="GX682" s="6"/>
      <c r="GY682" s="4"/>
      <c r="GZ682" s="6"/>
      <c r="HA682" s="5"/>
      <c r="HB682" s="5"/>
      <c r="HC682" s="4"/>
      <c r="HD682" s="6"/>
      <c r="HE682" s="4"/>
      <c r="HF682" s="6"/>
      <c r="HG682" s="5"/>
      <c r="HH682" s="5"/>
      <c r="HI682" s="4"/>
      <c r="HJ682" s="6"/>
      <c r="HK682" s="4"/>
      <c r="HL682" s="6"/>
      <c r="HM682" s="5"/>
      <c r="HN682" s="5"/>
      <c r="HO682" s="4"/>
      <c r="HP682" s="6"/>
      <c r="HQ682" s="4"/>
      <c r="HR682" s="6"/>
      <c r="HS682" s="5"/>
      <c r="HT682" s="5"/>
      <c r="HU682" s="4"/>
      <c r="HV682" s="6"/>
      <c r="HW682" s="4"/>
      <c r="HX682" s="6"/>
      <c r="HY682" s="5"/>
      <c r="HZ682" s="5"/>
      <c r="IA682" s="4"/>
      <c r="IB682" s="6"/>
      <c r="IC682" s="4"/>
      <c r="ID682" s="6"/>
      <c r="IE682" s="5"/>
      <c r="IF682" s="5"/>
      <c r="IG682" s="4"/>
      <c r="IH682" s="6"/>
      <c r="II682" s="4"/>
      <c r="IJ682" s="6"/>
      <c r="IK682" s="5"/>
      <c r="IL682" s="5"/>
      <c r="IM682" s="4"/>
      <c r="IN682" s="6"/>
      <c r="IO682" s="4"/>
      <c r="IP682" s="6"/>
      <c r="IQ682" s="5"/>
      <c r="IR682" s="5"/>
      <c r="IS682" s="4"/>
      <c r="IT682" s="6"/>
      <c r="IU682" s="4"/>
      <c r="IV682" s="6"/>
      <c r="IW682" s="5"/>
      <c r="IX682" s="5"/>
      <c r="IY682" s="4"/>
      <c r="IZ682" s="6"/>
      <c r="JA682" s="4"/>
      <c r="JB682" s="6"/>
      <c r="JC682" s="5"/>
      <c r="JD682" s="5"/>
      <c r="JE682" s="4"/>
      <c r="JF682" s="6"/>
      <c r="JG682" s="4"/>
      <c r="JH682" s="6"/>
      <c r="JI682" s="5"/>
      <c r="JJ682" s="5"/>
      <c r="JK682" s="4"/>
      <c r="JL682" s="6"/>
      <c r="JM682" s="4"/>
      <c r="JN682" s="6"/>
      <c r="JO682" s="5"/>
      <c r="JP682" s="5"/>
      <c r="JQ682" s="4"/>
      <c r="JR682" s="6"/>
      <c r="JS682" s="4"/>
      <c r="JT682" s="6"/>
      <c r="JU682" s="5"/>
      <c r="JV682" s="5"/>
      <c r="JW682" s="4"/>
      <c r="JX682" s="6"/>
      <c r="JY682" s="4"/>
      <c r="JZ682" s="6"/>
      <c r="KA682" s="5"/>
      <c r="KB682" s="5"/>
      <c r="KC682" s="4"/>
      <c r="KD682" s="6"/>
      <c r="KE682" s="4"/>
      <c r="KF682" s="6"/>
      <c r="KG682" s="5"/>
      <c r="KH682" s="5"/>
      <c r="KI682" s="4"/>
      <c r="KJ682" s="6"/>
      <c r="KK682" s="4"/>
      <c r="KL682" s="6"/>
      <c r="KM682" s="5"/>
      <c r="KN682" s="5"/>
    </row>
    <row r="683">
      <c r="A683" s="3" t="s">
        <v>85</v>
      </c>
      <c r="B683" s="3" t="s">
        <v>680</v>
      </c>
      <c r="C683" s="3" t="s">
        <v>87</v>
      </c>
      <c r="D683" s="3" t="s">
        <v>396</v>
      </c>
      <c r="E683" s="3" t="s">
        <v>683</v>
      </c>
      <c r="F683" s="3" t="s">
        <v>683</v>
      </c>
      <c r="G683" s="3" t="s">
        <v>683</v>
      </c>
      <c r="H683" s="3" t="s">
        <v>98</v>
      </c>
      <c r="I683" s="3" t="s">
        <v>1335</v>
      </c>
      <c r="J683" s="3" t="s">
        <v>1337</v>
      </c>
      <c r="K683" s="4">
        <v>813</v>
      </c>
      <c r="L683" s="4">
        <f>=ROUNDDOWN(56.8531468531468,0)</f>
      </c>
      <c r="M683" s="4"/>
      <c r="N683" s="5">
        <v>1</v>
      </c>
      <c r="O683" s="4"/>
      <c r="P683" s="4">
        <f>=ROUNDDOWN({0},0)</f>
      </c>
      <c r="Q683" s="4"/>
      <c r="R683" s="5"/>
      <c r="S683" s="4">
        <v>10</v>
      </c>
      <c r="T683" s="6">
        <v>852.07</v>
      </c>
      <c r="U683" s="4"/>
      <c r="V683" s="6"/>
      <c r="W683" s="5"/>
      <c r="X683" s="5"/>
      <c r="Y683" s="4">
        <v>5</v>
      </c>
      <c r="Z683" s="6">
        <v>453.55</v>
      </c>
      <c r="AA683" s="4"/>
      <c r="AB683" s="6"/>
      <c r="AC683" s="5"/>
      <c r="AD683" s="5"/>
      <c r="AE683" s="4">
        <v>1</v>
      </c>
      <c r="AF683" s="6">
        <v>83.99</v>
      </c>
      <c r="AG683" s="4"/>
      <c r="AH683" s="6"/>
      <c r="AI683" s="5"/>
      <c r="AJ683" s="5"/>
      <c r="AK683" s="4"/>
      <c r="AL683" s="6"/>
      <c r="AM683" s="4"/>
      <c r="AN683" s="6"/>
      <c r="AO683" s="5"/>
      <c r="AP683" s="5"/>
      <c r="AQ683" s="4">
        <v>1</v>
      </c>
      <c r="AR683" s="6">
        <v>92.39</v>
      </c>
      <c r="AS683" s="4"/>
      <c r="AT683" s="6"/>
      <c r="AU683" s="5"/>
      <c r="AV683" s="5"/>
      <c r="AW683" s="4"/>
      <c r="AX683" s="6"/>
      <c r="AY683" s="4"/>
      <c r="AZ683" s="6"/>
      <c r="BA683" s="5"/>
      <c r="BB683" s="5"/>
      <c r="BC683" s="4"/>
      <c r="BD683" s="6"/>
      <c r="BE683" s="4"/>
      <c r="BF683" s="6"/>
      <c r="BG683" s="5"/>
      <c r="BH683" s="5"/>
      <c r="BI683" s="4"/>
      <c r="BJ683" s="6"/>
      <c r="BK683" s="4"/>
      <c r="BL683" s="6"/>
      <c r="BM683" s="5"/>
      <c r="BN683" s="5"/>
      <c r="BO683" s="4"/>
      <c r="BP683" s="6"/>
      <c r="BQ683" s="4"/>
      <c r="BR683" s="6"/>
      <c r="BS683" s="5"/>
      <c r="BT683" s="5"/>
      <c r="BU683" s="4">
        <v>1</v>
      </c>
      <c r="BV683" s="6">
        <v>74.74</v>
      </c>
      <c r="BW683" s="4"/>
      <c r="BX683" s="6"/>
      <c r="BY683" s="5"/>
      <c r="BZ683" s="5"/>
      <c r="CA683" s="4"/>
      <c r="CB683" s="6"/>
      <c r="CC683" s="4"/>
      <c r="CD683" s="6"/>
      <c r="CE683" s="5"/>
      <c r="CF683" s="5"/>
      <c r="CG683" s="4">
        <v>2</v>
      </c>
      <c r="CH683" s="6">
        <v>147.4</v>
      </c>
      <c r="CI683" s="4"/>
      <c r="CJ683" s="6"/>
      <c r="CK683" s="5"/>
      <c r="CL683" s="5"/>
      <c r="CM683" s="4"/>
      <c r="CN683" s="6"/>
      <c r="CO683" s="4"/>
      <c r="CP683" s="6"/>
      <c r="CQ683" s="5"/>
      <c r="CR683" s="5"/>
      <c r="CS683" s="4"/>
      <c r="CT683" s="6"/>
      <c r="CU683" s="4"/>
      <c r="CV683" s="6"/>
      <c r="CW683" s="5"/>
      <c r="CX683" s="5"/>
      <c r="CY683" s="4"/>
      <c r="CZ683" s="6"/>
      <c r="DA683" s="4"/>
      <c r="DB683" s="6"/>
      <c r="DC683" s="5"/>
      <c r="DD683" s="5"/>
      <c r="DE683" s="4"/>
      <c r="DF683" s="6"/>
      <c r="DG683" s="4"/>
      <c r="DH683" s="6"/>
      <c r="DI683" s="5"/>
      <c r="DJ683" s="5"/>
      <c r="DK683" s="4"/>
      <c r="DL683" s="6"/>
      <c r="DM683" s="4"/>
      <c r="DN683" s="6"/>
      <c r="DO683" s="5"/>
      <c r="DP683" s="5"/>
      <c r="DQ683" s="4"/>
      <c r="DR683" s="6"/>
      <c r="DS683" s="4"/>
      <c r="DT683" s="6"/>
      <c r="DU683" s="5"/>
      <c r="DV683" s="5"/>
      <c r="DW683" s="4"/>
      <c r="DX683" s="6"/>
      <c r="DY683" s="4"/>
      <c r="DZ683" s="6"/>
      <c r="EA683" s="5"/>
      <c r="EB683" s="5"/>
      <c r="EC683" s="4"/>
      <c r="ED683" s="6"/>
      <c r="EE683" s="4"/>
      <c r="EF683" s="6"/>
      <c r="EG683" s="5"/>
      <c r="EH683" s="5"/>
      <c r="EI683" s="4"/>
      <c r="EJ683" s="6"/>
      <c r="EK683" s="4"/>
      <c r="EL683" s="6"/>
      <c r="EM683" s="5"/>
      <c r="EN683" s="5"/>
      <c r="EO683" s="4"/>
      <c r="EP683" s="6"/>
      <c r="EQ683" s="4"/>
      <c r="ER683" s="6"/>
      <c r="ES683" s="5"/>
      <c r="ET683" s="5"/>
      <c r="EU683" s="4"/>
      <c r="EV683" s="6"/>
      <c r="EW683" s="4"/>
      <c r="EX683" s="6"/>
      <c r="EY683" s="5"/>
      <c r="EZ683" s="5"/>
      <c r="FA683" s="4"/>
      <c r="FB683" s="6"/>
      <c r="FC683" s="4"/>
      <c r="FD683" s="6"/>
      <c r="FE683" s="5"/>
      <c r="FF683" s="5"/>
      <c r="FG683" s="4"/>
      <c r="FH683" s="6"/>
      <c r="FI683" s="4"/>
      <c r="FJ683" s="6"/>
      <c r="FK683" s="5"/>
      <c r="FL683" s="5"/>
      <c r="FM683" s="4"/>
      <c r="FN683" s="6"/>
      <c r="FO683" s="4"/>
      <c r="FP683" s="6"/>
      <c r="FQ683" s="5"/>
      <c r="FR683" s="5"/>
      <c r="FS683" s="4"/>
      <c r="FT683" s="6"/>
      <c r="FU683" s="4"/>
      <c r="FV683" s="6"/>
      <c r="FW683" s="5"/>
      <c r="FX683" s="5"/>
      <c r="FY683" s="4"/>
      <c r="FZ683" s="6"/>
      <c r="GA683" s="4"/>
      <c r="GB683" s="6"/>
      <c r="GC683" s="5"/>
      <c r="GD683" s="5"/>
      <c r="GE683" s="4"/>
      <c r="GF683" s="6"/>
      <c r="GG683" s="4"/>
      <c r="GH683" s="6"/>
      <c r="GI683" s="5"/>
      <c r="GJ683" s="5"/>
      <c r="GK683" s="4"/>
      <c r="GL683" s="6"/>
      <c r="GM683" s="4"/>
      <c r="GN683" s="6"/>
      <c r="GO683" s="5"/>
      <c r="GP683" s="5"/>
      <c r="GQ683" s="4"/>
      <c r="GR683" s="6"/>
      <c r="GS683" s="4"/>
      <c r="GT683" s="6"/>
      <c r="GU683" s="5"/>
      <c r="GV683" s="5"/>
      <c r="GW683" s="4"/>
      <c r="GX683" s="6"/>
      <c r="GY683" s="4"/>
      <c r="GZ683" s="6"/>
      <c r="HA683" s="5"/>
      <c r="HB683" s="5"/>
      <c r="HC683" s="4"/>
      <c r="HD683" s="6"/>
      <c r="HE683" s="4"/>
      <c r="HF683" s="6"/>
      <c r="HG683" s="5"/>
      <c r="HH683" s="5"/>
      <c r="HI683" s="4"/>
      <c r="HJ683" s="6"/>
      <c r="HK683" s="4"/>
      <c r="HL683" s="6"/>
      <c r="HM683" s="5"/>
      <c r="HN683" s="5"/>
      <c r="HO683" s="4"/>
      <c r="HP683" s="6"/>
      <c r="HQ683" s="4"/>
      <c r="HR683" s="6"/>
      <c r="HS683" s="5"/>
      <c r="HT683" s="5"/>
      <c r="HU683" s="4"/>
      <c r="HV683" s="6"/>
      <c r="HW683" s="4"/>
      <c r="HX683" s="6"/>
      <c r="HY683" s="5"/>
      <c r="HZ683" s="5"/>
      <c r="IA683" s="4"/>
      <c r="IB683" s="6"/>
      <c r="IC683" s="4"/>
      <c r="ID683" s="6"/>
      <c r="IE683" s="5"/>
      <c r="IF683" s="5"/>
      <c r="IG683" s="4"/>
      <c r="IH683" s="6"/>
      <c r="II683" s="4"/>
      <c r="IJ683" s="6"/>
      <c r="IK683" s="5"/>
      <c r="IL683" s="5"/>
      <c r="IM683" s="4"/>
      <c r="IN683" s="6"/>
      <c r="IO683" s="4"/>
      <c r="IP683" s="6"/>
      <c r="IQ683" s="5"/>
      <c r="IR683" s="5"/>
      <c r="IS683" s="4"/>
      <c r="IT683" s="6"/>
      <c r="IU683" s="4"/>
      <c r="IV683" s="6"/>
      <c r="IW683" s="5"/>
      <c r="IX683" s="5"/>
      <c r="IY683" s="4"/>
      <c r="IZ683" s="6"/>
      <c r="JA683" s="4"/>
      <c r="JB683" s="6"/>
      <c r="JC683" s="5"/>
      <c r="JD683" s="5"/>
      <c r="JE683" s="4"/>
      <c r="JF683" s="6"/>
      <c r="JG683" s="4"/>
      <c r="JH683" s="6"/>
      <c r="JI683" s="5"/>
      <c r="JJ683" s="5"/>
      <c r="JK683" s="4"/>
      <c r="JL683" s="6"/>
      <c r="JM683" s="4"/>
      <c r="JN683" s="6"/>
      <c r="JO683" s="5"/>
      <c r="JP683" s="5"/>
      <c r="JQ683" s="4"/>
      <c r="JR683" s="6"/>
      <c r="JS683" s="4"/>
      <c r="JT683" s="6"/>
      <c r="JU683" s="5"/>
      <c r="JV683" s="5"/>
      <c r="JW683" s="4"/>
      <c r="JX683" s="6"/>
      <c r="JY683" s="4"/>
      <c r="JZ683" s="6"/>
      <c r="KA683" s="5"/>
      <c r="KB683" s="5"/>
      <c r="KC683" s="4"/>
      <c r="KD683" s="6"/>
      <c r="KE683" s="4"/>
      <c r="KF683" s="6"/>
      <c r="KG683" s="5"/>
      <c r="KH683" s="5"/>
      <c r="KI683" s="4"/>
      <c r="KJ683" s="6"/>
      <c r="KK683" s="4"/>
      <c r="KL683" s="6"/>
      <c r="KM683" s="5"/>
      <c r="KN683" s="5"/>
    </row>
    <row r="684">
      <c r="A684" s="3" t="s">
        <v>85</v>
      </c>
      <c r="B684" s="3" t="s">
        <v>680</v>
      </c>
      <c r="C684" s="3" t="s">
        <v>87</v>
      </c>
      <c r="D684" s="3" t="s">
        <v>396</v>
      </c>
      <c r="E684" s="3" t="s">
        <v>683</v>
      </c>
      <c r="F684" s="3" t="s">
        <v>683</v>
      </c>
      <c r="G684" s="3" t="s">
        <v>683</v>
      </c>
      <c r="H684" s="3" t="s">
        <v>98</v>
      </c>
      <c r="I684" s="3" t="s">
        <v>1350</v>
      </c>
      <c r="J684" s="3" t="s">
        <v>1340</v>
      </c>
      <c r="K684" s="4">
        <v>213</v>
      </c>
      <c r="L684" s="4">
        <f>=ROUNDDOWN(20.8823529411765,0)</f>
      </c>
      <c r="M684" s="4"/>
      <c r="N684" s="5"/>
      <c r="O684" s="4"/>
      <c r="P684" s="4">
        <f>=ROUNDDOWN({0},0)</f>
      </c>
      <c r="Q684" s="4"/>
      <c r="R684" s="5"/>
      <c r="S684" s="4">
        <v>6</v>
      </c>
      <c r="T684" s="6">
        <v>446.33</v>
      </c>
      <c r="U684" s="4"/>
      <c r="V684" s="6"/>
      <c r="W684" s="5"/>
      <c r="X684" s="5"/>
      <c r="Y684" s="4">
        <v>2</v>
      </c>
      <c r="Z684" s="6">
        <v>147.4</v>
      </c>
      <c r="AA684" s="4"/>
      <c r="AB684" s="6"/>
      <c r="AC684" s="5"/>
      <c r="AD684" s="5"/>
      <c r="AE684" s="4"/>
      <c r="AF684" s="6"/>
      <c r="AG684" s="4"/>
      <c r="AH684" s="6"/>
      <c r="AI684" s="5"/>
      <c r="AJ684" s="5"/>
      <c r="AK684" s="4"/>
      <c r="AL684" s="6"/>
      <c r="AM684" s="4"/>
      <c r="AN684" s="6"/>
      <c r="AO684" s="5"/>
      <c r="AP684" s="5"/>
      <c r="AQ684" s="4">
        <v>2</v>
      </c>
      <c r="AR684" s="6">
        <v>150.14</v>
      </c>
      <c r="AS684" s="4"/>
      <c r="AT684" s="6"/>
      <c r="AU684" s="5"/>
      <c r="AV684" s="5"/>
      <c r="AW684" s="4"/>
      <c r="AX684" s="6"/>
      <c r="AY684" s="4"/>
      <c r="AZ684" s="6"/>
      <c r="BA684" s="5"/>
      <c r="BB684" s="5"/>
      <c r="BC684" s="4"/>
      <c r="BD684" s="6"/>
      <c r="BE684" s="4"/>
      <c r="BF684" s="6"/>
      <c r="BG684" s="5"/>
      <c r="BH684" s="5"/>
      <c r="BI684" s="4"/>
      <c r="BJ684" s="6"/>
      <c r="BK684" s="4"/>
      <c r="BL684" s="6"/>
      <c r="BM684" s="5"/>
      <c r="BN684" s="5"/>
      <c r="BO684" s="4"/>
      <c r="BP684" s="6"/>
      <c r="BQ684" s="4"/>
      <c r="BR684" s="6"/>
      <c r="BS684" s="5"/>
      <c r="BT684" s="5"/>
      <c r="BU684" s="4"/>
      <c r="BV684" s="6"/>
      <c r="BW684" s="4"/>
      <c r="BX684" s="6"/>
      <c r="BY684" s="5"/>
      <c r="BZ684" s="5"/>
      <c r="CA684" s="4"/>
      <c r="CB684" s="6"/>
      <c r="CC684" s="4"/>
      <c r="CD684" s="6"/>
      <c r="CE684" s="5"/>
      <c r="CF684" s="5"/>
      <c r="CG684" s="4">
        <v>1</v>
      </c>
      <c r="CH684" s="6">
        <v>73.71</v>
      </c>
      <c r="CI684" s="4"/>
      <c r="CJ684" s="6"/>
      <c r="CK684" s="5"/>
      <c r="CL684" s="5"/>
      <c r="CM684" s="4"/>
      <c r="CN684" s="6"/>
      <c r="CO684" s="4"/>
      <c r="CP684" s="6"/>
      <c r="CQ684" s="5"/>
      <c r="CR684" s="5"/>
      <c r="CS684" s="4"/>
      <c r="CT684" s="6"/>
      <c r="CU684" s="4"/>
      <c r="CV684" s="6"/>
      <c r="CW684" s="5"/>
      <c r="CX684" s="5"/>
      <c r="CY684" s="4"/>
      <c r="CZ684" s="6"/>
      <c r="DA684" s="4"/>
      <c r="DB684" s="6"/>
      <c r="DC684" s="5"/>
      <c r="DD684" s="5"/>
      <c r="DE684" s="4"/>
      <c r="DF684" s="6"/>
      <c r="DG684" s="4"/>
      <c r="DH684" s="6"/>
      <c r="DI684" s="5"/>
      <c r="DJ684" s="5"/>
      <c r="DK684" s="4"/>
      <c r="DL684" s="6"/>
      <c r="DM684" s="4"/>
      <c r="DN684" s="6"/>
      <c r="DO684" s="5"/>
      <c r="DP684" s="5"/>
      <c r="DQ684" s="4">
        <v>1</v>
      </c>
      <c r="DR684" s="6">
        <v>75.08</v>
      </c>
      <c r="DS684" s="4"/>
      <c r="DT684" s="6"/>
      <c r="DU684" s="5"/>
      <c r="DV684" s="5"/>
      <c r="DW684" s="4"/>
      <c r="DX684" s="6"/>
      <c r="DY684" s="4"/>
      <c r="DZ684" s="6"/>
      <c r="EA684" s="5"/>
      <c r="EB684" s="5"/>
      <c r="EC684" s="4"/>
      <c r="ED684" s="6"/>
      <c r="EE684" s="4"/>
      <c r="EF684" s="6"/>
      <c r="EG684" s="5"/>
      <c r="EH684" s="5"/>
      <c r="EI684" s="4"/>
      <c r="EJ684" s="6"/>
      <c r="EK684" s="4"/>
      <c r="EL684" s="6"/>
      <c r="EM684" s="5"/>
      <c r="EN684" s="5"/>
      <c r="EO684" s="4"/>
      <c r="EP684" s="6"/>
      <c r="EQ684" s="4"/>
      <c r="ER684" s="6"/>
      <c r="ES684" s="5"/>
      <c r="ET684" s="5"/>
      <c r="EU684" s="4"/>
      <c r="EV684" s="6"/>
      <c r="EW684" s="4"/>
      <c r="EX684" s="6"/>
      <c r="EY684" s="5"/>
      <c r="EZ684" s="5"/>
      <c r="FA684" s="4"/>
      <c r="FB684" s="6"/>
      <c r="FC684" s="4"/>
      <c r="FD684" s="6"/>
      <c r="FE684" s="5"/>
      <c r="FF684" s="5"/>
      <c r="FG684" s="4"/>
      <c r="FH684" s="6"/>
      <c r="FI684" s="4"/>
      <c r="FJ684" s="6"/>
      <c r="FK684" s="5"/>
      <c r="FL684" s="5"/>
      <c r="FM684" s="4"/>
      <c r="FN684" s="6"/>
      <c r="FO684" s="4"/>
      <c r="FP684" s="6"/>
      <c r="FQ684" s="5"/>
      <c r="FR684" s="5"/>
      <c r="FS684" s="4"/>
      <c r="FT684" s="6"/>
      <c r="FU684" s="4"/>
      <c r="FV684" s="6"/>
      <c r="FW684" s="5"/>
      <c r="FX684" s="5"/>
      <c r="FY684" s="4"/>
      <c r="FZ684" s="6"/>
      <c r="GA684" s="4"/>
      <c r="GB684" s="6"/>
      <c r="GC684" s="5"/>
      <c r="GD684" s="5"/>
      <c r="GE684" s="4"/>
      <c r="GF684" s="6"/>
      <c r="GG684" s="4"/>
      <c r="GH684" s="6"/>
      <c r="GI684" s="5"/>
      <c r="GJ684" s="5"/>
      <c r="GK684" s="4"/>
      <c r="GL684" s="6"/>
      <c r="GM684" s="4"/>
      <c r="GN684" s="6"/>
      <c r="GO684" s="5"/>
      <c r="GP684" s="5"/>
      <c r="GQ684" s="4"/>
      <c r="GR684" s="6"/>
      <c r="GS684" s="4"/>
      <c r="GT684" s="6"/>
      <c r="GU684" s="5"/>
      <c r="GV684" s="5"/>
      <c r="GW684" s="4"/>
      <c r="GX684" s="6"/>
      <c r="GY684" s="4"/>
      <c r="GZ684" s="6"/>
      <c r="HA684" s="5"/>
      <c r="HB684" s="5"/>
      <c r="HC684" s="4"/>
      <c r="HD684" s="6"/>
      <c r="HE684" s="4"/>
      <c r="HF684" s="6"/>
      <c r="HG684" s="5"/>
      <c r="HH684" s="5"/>
      <c r="HI684" s="4"/>
      <c r="HJ684" s="6"/>
      <c r="HK684" s="4"/>
      <c r="HL684" s="6"/>
      <c r="HM684" s="5"/>
      <c r="HN684" s="5"/>
      <c r="HO684" s="4"/>
      <c r="HP684" s="6"/>
      <c r="HQ684" s="4"/>
      <c r="HR684" s="6"/>
      <c r="HS684" s="5"/>
      <c r="HT684" s="5"/>
      <c r="HU684" s="4"/>
      <c r="HV684" s="6"/>
      <c r="HW684" s="4"/>
      <c r="HX684" s="6"/>
      <c r="HY684" s="5"/>
      <c r="HZ684" s="5"/>
      <c r="IA684" s="4"/>
      <c r="IB684" s="6"/>
      <c r="IC684" s="4"/>
      <c r="ID684" s="6"/>
      <c r="IE684" s="5"/>
      <c r="IF684" s="5"/>
      <c r="IG684" s="4"/>
      <c r="IH684" s="6"/>
      <c r="II684" s="4"/>
      <c r="IJ684" s="6"/>
      <c r="IK684" s="5"/>
      <c r="IL684" s="5"/>
      <c r="IM684" s="4"/>
      <c r="IN684" s="6"/>
      <c r="IO684" s="4"/>
      <c r="IP684" s="6"/>
      <c r="IQ684" s="5"/>
      <c r="IR684" s="5"/>
      <c r="IS684" s="4"/>
      <c r="IT684" s="6"/>
      <c r="IU684" s="4"/>
      <c r="IV684" s="6"/>
      <c r="IW684" s="5"/>
      <c r="IX684" s="5"/>
      <c r="IY684" s="4"/>
      <c r="IZ684" s="6"/>
      <c r="JA684" s="4"/>
      <c r="JB684" s="6"/>
      <c r="JC684" s="5"/>
      <c r="JD684" s="5"/>
      <c r="JE684" s="4"/>
      <c r="JF684" s="6"/>
      <c r="JG684" s="4"/>
      <c r="JH684" s="6"/>
      <c r="JI684" s="5"/>
      <c r="JJ684" s="5"/>
      <c r="JK684" s="4"/>
      <c r="JL684" s="6"/>
      <c r="JM684" s="4"/>
      <c r="JN684" s="6"/>
      <c r="JO684" s="5"/>
      <c r="JP684" s="5"/>
      <c r="JQ684" s="4"/>
      <c r="JR684" s="6"/>
      <c r="JS684" s="4"/>
      <c r="JT684" s="6"/>
      <c r="JU684" s="5"/>
      <c r="JV684" s="5"/>
      <c r="JW684" s="4"/>
      <c r="JX684" s="6"/>
      <c r="JY684" s="4"/>
      <c r="JZ684" s="6"/>
      <c r="KA684" s="5"/>
      <c r="KB684" s="5"/>
      <c r="KC684" s="4"/>
      <c r="KD684" s="6"/>
      <c r="KE684" s="4"/>
      <c r="KF684" s="6"/>
      <c r="KG684" s="5"/>
      <c r="KH684" s="5"/>
      <c r="KI684" s="4"/>
      <c r="KJ684" s="6"/>
      <c r="KK684" s="4"/>
      <c r="KL684" s="6"/>
      <c r="KM684" s="5"/>
      <c r="KN684" s="5"/>
    </row>
    <row r="685">
      <c r="A685" s="3" t="s">
        <v>85</v>
      </c>
      <c r="B685" s="3" t="s">
        <v>680</v>
      </c>
      <c r="C685" s="3" t="s">
        <v>87</v>
      </c>
      <c r="D685" s="3" t="s">
        <v>396</v>
      </c>
      <c r="E685" s="3" t="s">
        <v>683</v>
      </c>
      <c r="F685" s="3" t="s">
        <v>683</v>
      </c>
      <c r="G685" s="3" t="s">
        <v>683</v>
      </c>
      <c r="H685" s="3" t="s">
        <v>351</v>
      </c>
      <c r="I685" s="3" t="s">
        <v>1321</v>
      </c>
      <c r="J685" s="3" t="s">
        <v>1340</v>
      </c>
      <c r="K685" s="4">
        <v>310</v>
      </c>
      <c r="L685" s="4">
        <f>=ROUNDDOWN(28.1818181818182,0)</f>
      </c>
      <c r="M685" s="4"/>
      <c r="N685" s="5"/>
      <c r="O685" s="4"/>
      <c r="P685" s="4">
        <f>=ROUNDDOWN({0},0)</f>
      </c>
      <c r="Q685" s="4"/>
      <c r="R685" s="5"/>
      <c r="S685" s="4">
        <v>4</v>
      </c>
      <c r="T685" s="6">
        <v>305.2</v>
      </c>
      <c r="U685" s="4"/>
      <c r="V685" s="6"/>
      <c r="W685" s="5"/>
      <c r="X685" s="5"/>
      <c r="Y685" s="4"/>
      <c r="Z685" s="6"/>
      <c r="AA685" s="4"/>
      <c r="AB685" s="6"/>
      <c r="AC685" s="5"/>
      <c r="AD685" s="5"/>
      <c r="AE685" s="4"/>
      <c r="AF685" s="6"/>
      <c r="AG685" s="4"/>
      <c r="AH685" s="6"/>
      <c r="AI685" s="5"/>
      <c r="AJ685" s="5"/>
      <c r="AK685" s="4"/>
      <c r="AL685" s="6"/>
      <c r="AM685" s="4"/>
      <c r="AN685" s="6"/>
      <c r="AO685" s="5"/>
      <c r="AP685" s="5"/>
      <c r="AQ685" s="4">
        <v>1</v>
      </c>
      <c r="AR685" s="6">
        <v>75.07</v>
      </c>
      <c r="AS685" s="4"/>
      <c r="AT685" s="6"/>
      <c r="AU685" s="5"/>
      <c r="AV685" s="5"/>
      <c r="AW685" s="4">
        <v>1</v>
      </c>
      <c r="AX685" s="6">
        <v>88.19</v>
      </c>
      <c r="AY685" s="4"/>
      <c r="AZ685" s="6"/>
      <c r="BA685" s="5"/>
      <c r="BB685" s="5"/>
      <c r="BC685" s="4"/>
      <c r="BD685" s="6"/>
      <c r="BE685" s="4"/>
      <c r="BF685" s="6"/>
      <c r="BG685" s="5"/>
      <c r="BH685" s="5"/>
      <c r="BI685" s="4"/>
      <c r="BJ685" s="6"/>
      <c r="BK685" s="4"/>
      <c r="BL685" s="6"/>
      <c r="BM685" s="5"/>
      <c r="BN685" s="5"/>
      <c r="BO685" s="4">
        <v>1</v>
      </c>
      <c r="BP685" s="6">
        <v>68.24</v>
      </c>
      <c r="BQ685" s="4"/>
      <c r="BR685" s="6"/>
      <c r="BS685" s="5"/>
      <c r="BT685" s="5"/>
      <c r="BU685" s="4"/>
      <c r="BV685" s="6"/>
      <c r="BW685" s="4"/>
      <c r="BX685" s="6"/>
      <c r="BY685" s="5"/>
      <c r="BZ685" s="5"/>
      <c r="CA685" s="4"/>
      <c r="CB685" s="6"/>
      <c r="CC685" s="4"/>
      <c r="CD685" s="6"/>
      <c r="CE685" s="5"/>
      <c r="CF685" s="5"/>
      <c r="CG685" s="4">
        <v>1</v>
      </c>
      <c r="CH685" s="6">
        <v>73.7</v>
      </c>
      <c r="CI685" s="4"/>
      <c r="CJ685" s="6"/>
      <c r="CK685" s="5"/>
      <c r="CL685" s="5"/>
      <c r="CM685" s="4"/>
      <c r="CN685" s="6"/>
      <c r="CO685" s="4"/>
      <c r="CP685" s="6"/>
      <c r="CQ685" s="5"/>
      <c r="CR685" s="5"/>
      <c r="CS685" s="4"/>
      <c r="CT685" s="6"/>
      <c r="CU685" s="4"/>
      <c r="CV685" s="6"/>
      <c r="CW685" s="5"/>
      <c r="CX685" s="5"/>
      <c r="CY685" s="4"/>
      <c r="CZ685" s="6"/>
      <c r="DA685" s="4"/>
      <c r="DB685" s="6"/>
      <c r="DC685" s="5"/>
      <c r="DD685" s="5"/>
      <c r="DE685" s="4"/>
      <c r="DF685" s="6"/>
      <c r="DG685" s="4"/>
      <c r="DH685" s="6"/>
      <c r="DI685" s="5"/>
      <c r="DJ685" s="5"/>
      <c r="DK685" s="4"/>
      <c r="DL685" s="6"/>
      <c r="DM685" s="4"/>
      <c r="DN685" s="6"/>
      <c r="DO685" s="5"/>
      <c r="DP685" s="5"/>
      <c r="DQ685" s="4"/>
      <c r="DR685" s="6"/>
      <c r="DS685" s="4"/>
      <c r="DT685" s="6"/>
      <c r="DU685" s="5"/>
      <c r="DV685" s="5"/>
      <c r="DW685" s="4"/>
      <c r="DX685" s="6"/>
      <c r="DY685" s="4"/>
      <c r="DZ685" s="6"/>
      <c r="EA685" s="5"/>
      <c r="EB685" s="5"/>
      <c r="EC685" s="4"/>
      <c r="ED685" s="6"/>
      <c r="EE685" s="4"/>
      <c r="EF685" s="6"/>
      <c r="EG685" s="5"/>
      <c r="EH685" s="5"/>
      <c r="EI685" s="4"/>
      <c r="EJ685" s="6"/>
      <c r="EK685" s="4"/>
      <c r="EL685" s="6"/>
      <c r="EM685" s="5"/>
      <c r="EN685" s="5"/>
      <c r="EO685" s="4"/>
      <c r="EP685" s="6"/>
      <c r="EQ685" s="4"/>
      <c r="ER685" s="6"/>
      <c r="ES685" s="5"/>
      <c r="ET685" s="5"/>
      <c r="EU685" s="4"/>
      <c r="EV685" s="6"/>
      <c r="EW685" s="4"/>
      <c r="EX685" s="6"/>
      <c r="EY685" s="5"/>
      <c r="EZ685" s="5"/>
      <c r="FA685" s="4"/>
      <c r="FB685" s="6"/>
      <c r="FC685" s="4"/>
      <c r="FD685" s="6"/>
      <c r="FE685" s="5"/>
      <c r="FF685" s="5"/>
      <c r="FG685" s="4"/>
      <c r="FH685" s="6"/>
      <c r="FI685" s="4"/>
      <c r="FJ685" s="6"/>
      <c r="FK685" s="5"/>
      <c r="FL685" s="5"/>
      <c r="FM685" s="4"/>
      <c r="FN685" s="6"/>
      <c r="FO685" s="4"/>
      <c r="FP685" s="6"/>
      <c r="FQ685" s="5"/>
      <c r="FR685" s="5"/>
      <c r="FS685" s="4"/>
      <c r="FT685" s="6"/>
      <c r="FU685" s="4"/>
      <c r="FV685" s="6"/>
      <c r="FW685" s="5"/>
      <c r="FX685" s="5"/>
      <c r="FY685" s="4"/>
      <c r="FZ685" s="6"/>
      <c r="GA685" s="4"/>
      <c r="GB685" s="6"/>
      <c r="GC685" s="5"/>
      <c r="GD685" s="5"/>
      <c r="GE685" s="4"/>
      <c r="GF685" s="6"/>
      <c r="GG685" s="4"/>
      <c r="GH685" s="6"/>
      <c r="GI685" s="5"/>
      <c r="GJ685" s="5"/>
      <c r="GK685" s="4"/>
      <c r="GL685" s="6"/>
      <c r="GM685" s="4"/>
      <c r="GN685" s="6"/>
      <c r="GO685" s="5"/>
      <c r="GP685" s="5"/>
      <c r="GQ685" s="4"/>
      <c r="GR685" s="6"/>
      <c r="GS685" s="4"/>
      <c r="GT685" s="6"/>
      <c r="GU685" s="5"/>
      <c r="GV685" s="5"/>
      <c r="GW685" s="4"/>
      <c r="GX685" s="6"/>
      <c r="GY685" s="4"/>
      <c r="GZ685" s="6"/>
      <c r="HA685" s="5"/>
      <c r="HB685" s="5"/>
      <c r="HC685" s="4"/>
      <c r="HD685" s="6"/>
      <c r="HE685" s="4"/>
      <c r="HF685" s="6"/>
      <c r="HG685" s="5"/>
      <c r="HH685" s="5"/>
      <c r="HI685" s="4"/>
      <c r="HJ685" s="6"/>
      <c r="HK685" s="4"/>
      <c r="HL685" s="6"/>
      <c r="HM685" s="5"/>
      <c r="HN685" s="5"/>
      <c r="HO685" s="4"/>
      <c r="HP685" s="6"/>
      <c r="HQ685" s="4"/>
      <c r="HR685" s="6"/>
      <c r="HS685" s="5"/>
      <c r="HT685" s="5"/>
      <c r="HU685" s="4"/>
      <c r="HV685" s="6"/>
      <c r="HW685" s="4"/>
      <c r="HX685" s="6"/>
      <c r="HY685" s="5"/>
      <c r="HZ685" s="5"/>
      <c r="IA685" s="4"/>
      <c r="IB685" s="6"/>
      <c r="IC685" s="4"/>
      <c r="ID685" s="6"/>
      <c r="IE685" s="5"/>
      <c r="IF685" s="5"/>
      <c r="IG685" s="4"/>
      <c r="IH685" s="6"/>
      <c r="II685" s="4"/>
      <c r="IJ685" s="6"/>
      <c r="IK685" s="5"/>
      <c r="IL685" s="5"/>
      <c r="IM685" s="4"/>
      <c r="IN685" s="6"/>
      <c r="IO685" s="4"/>
      <c r="IP685" s="6"/>
      <c r="IQ685" s="5"/>
      <c r="IR685" s="5"/>
      <c r="IS685" s="4"/>
      <c r="IT685" s="6"/>
      <c r="IU685" s="4"/>
      <c r="IV685" s="6"/>
      <c r="IW685" s="5"/>
      <c r="IX685" s="5"/>
      <c r="IY685" s="4"/>
      <c r="IZ685" s="6"/>
      <c r="JA685" s="4"/>
      <c r="JB685" s="6"/>
      <c r="JC685" s="5"/>
      <c r="JD685" s="5"/>
      <c r="JE685" s="4"/>
      <c r="JF685" s="6"/>
      <c r="JG685" s="4"/>
      <c r="JH685" s="6"/>
      <c r="JI685" s="5"/>
      <c r="JJ685" s="5"/>
      <c r="JK685" s="4"/>
      <c r="JL685" s="6"/>
      <c r="JM685" s="4"/>
      <c r="JN685" s="6"/>
      <c r="JO685" s="5"/>
      <c r="JP685" s="5"/>
      <c r="JQ685" s="4"/>
      <c r="JR685" s="6"/>
      <c r="JS685" s="4"/>
      <c r="JT685" s="6"/>
      <c r="JU685" s="5"/>
      <c r="JV685" s="5"/>
      <c r="JW685" s="4"/>
      <c r="JX685" s="6"/>
      <c r="JY685" s="4"/>
      <c r="JZ685" s="6"/>
      <c r="KA685" s="5"/>
      <c r="KB685" s="5"/>
      <c r="KC685" s="4"/>
      <c r="KD685" s="6"/>
      <c r="KE685" s="4"/>
      <c r="KF685" s="6"/>
      <c r="KG685" s="5"/>
      <c r="KH685" s="5"/>
      <c r="KI685" s="4"/>
      <c r="KJ685" s="6"/>
      <c r="KK685" s="4"/>
      <c r="KL685" s="6"/>
      <c r="KM685" s="5"/>
      <c r="KN685" s="5"/>
    </row>
    <row r="686">
      <c r="A686" s="3" t="s">
        <v>85</v>
      </c>
      <c r="B686" s="3" t="s">
        <v>680</v>
      </c>
      <c r="C686" s="3" t="s">
        <v>87</v>
      </c>
      <c r="D686" s="3" t="s">
        <v>396</v>
      </c>
      <c r="E686" s="3" t="s">
        <v>684</v>
      </c>
      <c r="F686" s="3" t="s">
        <v>684</v>
      </c>
      <c r="G686" s="3" t="s">
        <v>684</v>
      </c>
      <c r="H686" s="3" t="s">
        <v>165</v>
      </c>
      <c r="I686" s="3" t="s">
        <v>1426</v>
      </c>
      <c r="J686" s="3" t="s">
        <v>1309</v>
      </c>
      <c r="K686" s="4">
        <v>558</v>
      </c>
      <c r="L686" s="4">
        <f>=ROUNDDOWN(45.7377049180328,0)</f>
      </c>
      <c r="M686" s="4"/>
      <c r="N686" s="5">
        <v>1</v>
      </c>
      <c r="O686" s="4"/>
      <c r="P686" s="4">
        <f>=ROUNDDOWN({0},0)</f>
      </c>
      <c r="Q686" s="4"/>
      <c r="R686" s="5"/>
      <c r="S686" s="4">
        <v>15</v>
      </c>
      <c r="T686" s="6">
        <v>1221.33</v>
      </c>
      <c r="U686" s="4"/>
      <c r="V686" s="6"/>
      <c r="W686" s="5"/>
      <c r="X686" s="5"/>
      <c r="Y686" s="4"/>
      <c r="Z686" s="6"/>
      <c r="AA686" s="4"/>
      <c r="AB686" s="6"/>
      <c r="AC686" s="5"/>
      <c r="AD686" s="5"/>
      <c r="AE686" s="4">
        <v>7</v>
      </c>
      <c r="AF686" s="6">
        <v>543.95</v>
      </c>
      <c r="AG686" s="4"/>
      <c r="AH686" s="6"/>
      <c r="AI686" s="5"/>
      <c r="AJ686" s="5"/>
      <c r="AK686" s="4">
        <v>2</v>
      </c>
      <c r="AL686" s="6">
        <v>156.22</v>
      </c>
      <c r="AM686" s="4"/>
      <c r="AN686" s="6"/>
      <c r="AO686" s="5"/>
      <c r="AP686" s="5"/>
      <c r="AQ686" s="4">
        <v>2</v>
      </c>
      <c r="AR686" s="6">
        <v>179.03</v>
      </c>
      <c r="AS686" s="4"/>
      <c r="AT686" s="6"/>
      <c r="AU686" s="5"/>
      <c r="AV686" s="5"/>
      <c r="AW686" s="4"/>
      <c r="AX686" s="6"/>
      <c r="AY686" s="4"/>
      <c r="AZ686" s="6"/>
      <c r="BA686" s="5"/>
      <c r="BB686" s="5"/>
      <c r="BC686" s="4"/>
      <c r="BD686" s="6"/>
      <c r="BE686" s="4"/>
      <c r="BF686" s="6"/>
      <c r="BG686" s="5"/>
      <c r="BH686" s="5"/>
      <c r="BI686" s="4">
        <v>1</v>
      </c>
      <c r="BJ686" s="6">
        <v>97.75</v>
      </c>
      <c r="BK686" s="4"/>
      <c r="BL686" s="6"/>
      <c r="BM686" s="5"/>
      <c r="BN686" s="5"/>
      <c r="BO686" s="4">
        <v>1</v>
      </c>
      <c r="BP686" s="6">
        <v>77.17</v>
      </c>
      <c r="BQ686" s="4"/>
      <c r="BR686" s="6"/>
      <c r="BS686" s="5"/>
      <c r="BT686" s="5"/>
      <c r="BU686" s="4"/>
      <c r="BV686" s="6"/>
      <c r="BW686" s="4"/>
      <c r="BX686" s="6"/>
      <c r="BY686" s="5"/>
      <c r="BZ686" s="5"/>
      <c r="CA686" s="4"/>
      <c r="CB686" s="6"/>
      <c r="CC686" s="4"/>
      <c r="CD686" s="6"/>
      <c r="CE686" s="5"/>
      <c r="CF686" s="5"/>
      <c r="CG686" s="4"/>
      <c r="CH686" s="6"/>
      <c r="CI686" s="4"/>
      <c r="CJ686" s="6"/>
      <c r="CK686" s="5"/>
      <c r="CL686" s="5"/>
      <c r="CM686" s="4"/>
      <c r="CN686" s="6"/>
      <c r="CO686" s="4"/>
      <c r="CP686" s="6"/>
      <c r="CQ686" s="5"/>
      <c r="CR686" s="5"/>
      <c r="CS686" s="4"/>
      <c r="CT686" s="6"/>
      <c r="CU686" s="4"/>
      <c r="CV686" s="6"/>
      <c r="CW686" s="5"/>
      <c r="CX686" s="5"/>
      <c r="CY686" s="4">
        <v>1</v>
      </c>
      <c r="CZ686" s="6">
        <v>73.5</v>
      </c>
      <c r="DA686" s="4"/>
      <c r="DB686" s="6"/>
      <c r="DC686" s="5"/>
      <c r="DD686" s="5"/>
      <c r="DE686" s="4"/>
      <c r="DF686" s="6"/>
      <c r="DG686" s="4"/>
      <c r="DH686" s="6"/>
      <c r="DI686" s="5"/>
      <c r="DJ686" s="5"/>
      <c r="DK686" s="4"/>
      <c r="DL686" s="6"/>
      <c r="DM686" s="4"/>
      <c r="DN686" s="6"/>
      <c r="DO686" s="5"/>
      <c r="DP686" s="5"/>
      <c r="DQ686" s="4">
        <v>1</v>
      </c>
      <c r="DR686" s="6">
        <v>93.71</v>
      </c>
      <c r="DS686" s="4"/>
      <c r="DT686" s="6"/>
      <c r="DU686" s="5"/>
      <c r="DV686" s="5"/>
      <c r="DW686" s="4"/>
      <c r="DX686" s="6"/>
      <c r="DY686" s="4"/>
      <c r="DZ686" s="6"/>
      <c r="EA686" s="5"/>
      <c r="EB686" s="5"/>
      <c r="EC686" s="4"/>
      <c r="ED686" s="6"/>
      <c r="EE686" s="4"/>
      <c r="EF686" s="6"/>
      <c r="EG686" s="5"/>
      <c r="EH686" s="5"/>
      <c r="EI686" s="4"/>
      <c r="EJ686" s="6"/>
      <c r="EK686" s="4"/>
      <c r="EL686" s="6"/>
      <c r="EM686" s="5"/>
      <c r="EN686" s="5"/>
      <c r="EO686" s="4"/>
      <c r="EP686" s="6"/>
      <c r="EQ686" s="4"/>
      <c r="ER686" s="6"/>
      <c r="ES686" s="5"/>
      <c r="ET686" s="5"/>
      <c r="EU686" s="4"/>
      <c r="EV686" s="6"/>
      <c r="EW686" s="4"/>
      <c r="EX686" s="6"/>
      <c r="EY686" s="5"/>
      <c r="EZ686" s="5"/>
      <c r="FA686" s="4"/>
      <c r="FB686" s="6"/>
      <c r="FC686" s="4"/>
      <c r="FD686" s="6"/>
      <c r="FE686" s="5"/>
      <c r="FF686" s="5"/>
      <c r="FG686" s="4"/>
      <c r="FH686" s="6"/>
      <c r="FI686" s="4"/>
      <c r="FJ686" s="6"/>
      <c r="FK686" s="5"/>
      <c r="FL686" s="5"/>
      <c r="FM686" s="4"/>
      <c r="FN686" s="6"/>
      <c r="FO686" s="4"/>
      <c r="FP686" s="6"/>
      <c r="FQ686" s="5"/>
      <c r="FR686" s="5"/>
      <c r="FS686" s="4"/>
      <c r="FT686" s="6"/>
      <c r="FU686" s="4"/>
      <c r="FV686" s="6"/>
      <c r="FW686" s="5"/>
      <c r="FX686" s="5"/>
      <c r="FY686" s="4"/>
      <c r="FZ686" s="6"/>
      <c r="GA686" s="4"/>
      <c r="GB686" s="6"/>
      <c r="GC686" s="5"/>
      <c r="GD686" s="5"/>
      <c r="GE686" s="4"/>
      <c r="GF686" s="6"/>
      <c r="GG686" s="4"/>
      <c r="GH686" s="6"/>
      <c r="GI686" s="5"/>
      <c r="GJ686" s="5"/>
      <c r="GK686" s="4"/>
      <c r="GL686" s="6"/>
      <c r="GM686" s="4"/>
      <c r="GN686" s="6"/>
      <c r="GO686" s="5"/>
      <c r="GP686" s="5"/>
      <c r="GQ686" s="4"/>
      <c r="GR686" s="6"/>
      <c r="GS686" s="4"/>
      <c r="GT686" s="6"/>
      <c r="GU686" s="5"/>
      <c r="GV686" s="5"/>
      <c r="GW686" s="4"/>
      <c r="GX686" s="6"/>
      <c r="GY686" s="4"/>
      <c r="GZ686" s="6"/>
      <c r="HA686" s="5"/>
      <c r="HB686" s="5"/>
      <c r="HC686" s="4"/>
      <c r="HD686" s="6"/>
      <c r="HE686" s="4"/>
      <c r="HF686" s="6"/>
      <c r="HG686" s="5"/>
      <c r="HH686" s="5"/>
      <c r="HI686" s="4"/>
      <c r="HJ686" s="6"/>
      <c r="HK686" s="4"/>
      <c r="HL686" s="6"/>
      <c r="HM686" s="5"/>
      <c r="HN686" s="5"/>
      <c r="HO686" s="4"/>
      <c r="HP686" s="6"/>
      <c r="HQ686" s="4"/>
      <c r="HR686" s="6"/>
      <c r="HS686" s="5"/>
      <c r="HT686" s="5"/>
      <c r="HU686" s="4"/>
      <c r="HV686" s="6"/>
      <c r="HW686" s="4"/>
      <c r="HX686" s="6"/>
      <c r="HY686" s="5"/>
      <c r="HZ686" s="5"/>
      <c r="IA686" s="4"/>
      <c r="IB686" s="6"/>
      <c r="IC686" s="4"/>
      <c r="ID686" s="6"/>
      <c r="IE686" s="5"/>
      <c r="IF686" s="5"/>
      <c r="IG686" s="4"/>
      <c r="IH686" s="6"/>
      <c r="II686" s="4"/>
      <c r="IJ686" s="6"/>
      <c r="IK686" s="5"/>
      <c r="IL686" s="5"/>
      <c r="IM686" s="4"/>
      <c r="IN686" s="6"/>
      <c r="IO686" s="4"/>
      <c r="IP686" s="6"/>
      <c r="IQ686" s="5"/>
      <c r="IR686" s="5"/>
      <c r="IS686" s="4"/>
      <c r="IT686" s="6"/>
      <c r="IU686" s="4"/>
      <c r="IV686" s="6"/>
      <c r="IW686" s="5"/>
      <c r="IX686" s="5"/>
      <c r="IY686" s="4"/>
      <c r="IZ686" s="6"/>
      <c r="JA686" s="4"/>
      <c r="JB686" s="6"/>
      <c r="JC686" s="5"/>
      <c r="JD686" s="5"/>
      <c r="JE686" s="4"/>
      <c r="JF686" s="6"/>
      <c r="JG686" s="4"/>
      <c r="JH686" s="6"/>
      <c r="JI686" s="5"/>
      <c r="JJ686" s="5"/>
      <c r="JK686" s="4"/>
      <c r="JL686" s="6"/>
      <c r="JM686" s="4"/>
      <c r="JN686" s="6"/>
      <c r="JO686" s="5"/>
      <c r="JP686" s="5"/>
      <c r="JQ686" s="4"/>
      <c r="JR686" s="6"/>
      <c r="JS686" s="4"/>
      <c r="JT686" s="6"/>
      <c r="JU686" s="5"/>
      <c r="JV686" s="5"/>
      <c r="JW686" s="4"/>
      <c r="JX686" s="6"/>
      <c r="JY686" s="4"/>
      <c r="JZ686" s="6"/>
      <c r="KA686" s="5"/>
      <c r="KB686" s="5"/>
      <c r="KC686" s="4"/>
      <c r="KD686" s="6"/>
      <c r="KE686" s="4"/>
      <c r="KF686" s="6"/>
      <c r="KG686" s="5"/>
      <c r="KH686" s="5"/>
      <c r="KI686" s="4"/>
      <c r="KJ686" s="6"/>
      <c r="KK686" s="4"/>
      <c r="KL686" s="6"/>
      <c r="KM686" s="5"/>
      <c r="KN686" s="5"/>
    </row>
    <row r="687">
      <c r="A687" s="3" t="s">
        <v>85</v>
      </c>
      <c r="B687" s="3" t="s">
        <v>680</v>
      </c>
      <c r="C687" s="3" t="s">
        <v>87</v>
      </c>
      <c r="D687" s="3" t="s">
        <v>396</v>
      </c>
      <c r="E687" s="3" t="s">
        <v>684</v>
      </c>
      <c r="F687" s="3" t="s">
        <v>684</v>
      </c>
      <c r="G687" s="3" t="s">
        <v>684</v>
      </c>
      <c r="H687" s="3" t="s">
        <v>351</v>
      </c>
      <c r="I687" s="3" t="s">
        <v>1427</v>
      </c>
      <c r="J687" s="3" t="s">
        <v>1340</v>
      </c>
      <c r="K687" s="4">
        <v>1</v>
      </c>
      <c r="L687" s="4">
        <f>=ROUNDDOWN(0.0392156862745098,0)</f>
      </c>
      <c r="M687" s="4"/>
      <c r="N687" s="5"/>
      <c r="O687" s="4"/>
      <c r="P687" s="4">
        <f>=ROUNDDOWN({0},0)</f>
      </c>
      <c r="Q687" s="4"/>
      <c r="R687" s="5"/>
      <c r="S687" s="4">
        <v>24</v>
      </c>
      <c r="T687" s="6">
        <v>1082.65</v>
      </c>
      <c r="U687" s="4"/>
      <c r="V687" s="6"/>
      <c r="W687" s="5"/>
      <c r="X687" s="5"/>
      <c r="Y687" s="4">
        <v>2</v>
      </c>
      <c r="Z687" s="6">
        <v>183.32</v>
      </c>
      <c r="AA687" s="4"/>
      <c r="AB687" s="6"/>
      <c r="AC687" s="5"/>
      <c r="AD687" s="5"/>
      <c r="AE687" s="4">
        <v>1</v>
      </c>
      <c r="AF687" s="6">
        <v>38.7</v>
      </c>
      <c r="AG687" s="4"/>
      <c r="AH687" s="6"/>
      <c r="AI687" s="5"/>
      <c r="AJ687" s="5"/>
      <c r="AK687" s="4">
        <v>2</v>
      </c>
      <c r="AL687" s="6">
        <v>117.16</v>
      </c>
      <c r="AM687" s="4"/>
      <c r="AN687" s="6"/>
      <c r="AO687" s="5"/>
      <c r="AP687" s="5"/>
      <c r="AQ687" s="4"/>
      <c r="AR687" s="6"/>
      <c r="AS687" s="4"/>
      <c r="AT687" s="6"/>
      <c r="AU687" s="5"/>
      <c r="AV687" s="5"/>
      <c r="AW687" s="4"/>
      <c r="AX687" s="6"/>
      <c r="AY687" s="4"/>
      <c r="AZ687" s="6"/>
      <c r="BA687" s="5"/>
      <c r="BB687" s="5"/>
      <c r="BC687" s="4">
        <v>15</v>
      </c>
      <c r="BD687" s="6">
        <v>540.8</v>
      </c>
      <c r="BE687" s="4"/>
      <c r="BF687" s="6"/>
      <c r="BG687" s="5"/>
      <c r="BH687" s="5"/>
      <c r="BI687" s="4"/>
      <c r="BJ687" s="6"/>
      <c r="BK687" s="4"/>
      <c r="BL687" s="6"/>
      <c r="BM687" s="5"/>
      <c r="BN687" s="5"/>
      <c r="BO687" s="4"/>
      <c r="BP687" s="6"/>
      <c r="BQ687" s="4"/>
      <c r="BR687" s="6"/>
      <c r="BS687" s="5"/>
      <c r="BT687" s="5"/>
      <c r="BU687" s="4"/>
      <c r="BV687" s="6"/>
      <c r="BW687" s="4"/>
      <c r="BX687" s="6"/>
      <c r="BY687" s="5"/>
      <c r="BZ687" s="5"/>
      <c r="CA687" s="4"/>
      <c r="CB687" s="6"/>
      <c r="CC687" s="4"/>
      <c r="CD687" s="6"/>
      <c r="CE687" s="5"/>
      <c r="CF687" s="5"/>
      <c r="CG687" s="4">
        <v>1</v>
      </c>
      <c r="CH687" s="6">
        <v>79.38</v>
      </c>
      <c r="CI687" s="4"/>
      <c r="CJ687" s="6"/>
      <c r="CK687" s="5"/>
      <c r="CL687" s="5"/>
      <c r="CM687" s="4"/>
      <c r="CN687" s="6"/>
      <c r="CO687" s="4"/>
      <c r="CP687" s="6"/>
      <c r="CQ687" s="5"/>
      <c r="CR687" s="5"/>
      <c r="CS687" s="4"/>
      <c r="CT687" s="6"/>
      <c r="CU687" s="4"/>
      <c r="CV687" s="6"/>
      <c r="CW687" s="5"/>
      <c r="CX687" s="5"/>
      <c r="CY687" s="4"/>
      <c r="CZ687" s="6"/>
      <c r="DA687" s="4"/>
      <c r="DB687" s="6"/>
      <c r="DC687" s="5"/>
      <c r="DD687" s="5"/>
      <c r="DE687" s="4">
        <v>3</v>
      </c>
      <c r="DF687" s="6">
        <v>123.29</v>
      </c>
      <c r="DG687" s="4"/>
      <c r="DH687" s="6"/>
      <c r="DI687" s="5"/>
      <c r="DJ687" s="5"/>
      <c r="DK687" s="4"/>
      <c r="DL687" s="6"/>
      <c r="DM687" s="4"/>
      <c r="DN687" s="6"/>
      <c r="DO687" s="5"/>
      <c r="DP687" s="5"/>
      <c r="DQ687" s="4"/>
      <c r="DR687" s="6"/>
      <c r="DS687" s="4"/>
      <c r="DT687" s="6"/>
      <c r="DU687" s="5"/>
      <c r="DV687" s="5"/>
      <c r="DW687" s="4"/>
      <c r="DX687" s="6"/>
      <c r="DY687" s="4"/>
      <c r="DZ687" s="6"/>
      <c r="EA687" s="5"/>
      <c r="EB687" s="5"/>
      <c r="EC687" s="4"/>
      <c r="ED687" s="6"/>
      <c r="EE687" s="4"/>
      <c r="EF687" s="6"/>
      <c r="EG687" s="5"/>
      <c r="EH687" s="5"/>
      <c r="EI687" s="4"/>
      <c r="EJ687" s="6"/>
      <c r="EK687" s="4"/>
      <c r="EL687" s="6"/>
      <c r="EM687" s="5"/>
      <c r="EN687" s="5"/>
      <c r="EO687" s="4"/>
      <c r="EP687" s="6"/>
      <c r="EQ687" s="4"/>
      <c r="ER687" s="6"/>
      <c r="ES687" s="5"/>
      <c r="ET687" s="5"/>
      <c r="EU687" s="4"/>
      <c r="EV687" s="6"/>
      <c r="EW687" s="4"/>
      <c r="EX687" s="6"/>
      <c r="EY687" s="5"/>
      <c r="EZ687" s="5"/>
      <c r="FA687" s="4"/>
      <c r="FB687" s="6"/>
      <c r="FC687" s="4"/>
      <c r="FD687" s="6"/>
      <c r="FE687" s="5"/>
      <c r="FF687" s="5"/>
      <c r="FG687" s="4"/>
      <c r="FH687" s="6"/>
      <c r="FI687" s="4"/>
      <c r="FJ687" s="6"/>
      <c r="FK687" s="5"/>
      <c r="FL687" s="5"/>
      <c r="FM687" s="4"/>
      <c r="FN687" s="6"/>
      <c r="FO687" s="4"/>
      <c r="FP687" s="6"/>
      <c r="FQ687" s="5"/>
      <c r="FR687" s="5"/>
      <c r="FS687" s="4"/>
      <c r="FT687" s="6"/>
      <c r="FU687" s="4"/>
      <c r="FV687" s="6"/>
      <c r="FW687" s="5"/>
      <c r="FX687" s="5"/>
      <c r="FY687" s="4"/>
      <c r="FZ687" s="6"/>
      <c r="GA687" s="4"/>
      <c r="GB687" s="6"/>
      <c r="GC687" s="5"/>
      <c r="GD687" s="5"/>
      <c r="GE687" s="4"/>
      <c r="GF687" s="6"/>
      <c r="GG687" s="4"/>
      <c r="GH687" s="6"/>
      <c r="GI687" s="5"/>
      <c r="GJ687" s="5"/>
      <c r="GK687" s="4"/>
      <c r="GL687" s="6"/>
      <c r="GM687" s="4"/>
      <c r="GN687" s="6"/>
      <c r="GO687" s="5"/>
      <c r="GP687" s="5"/>
      <c r="GQ687" s="4"/>
      <c r="GR687" s="6"/>
      <c r="GS687" s="4"/>
      <c r="GT687" s="6"/>
      <c r="GU687" s="5"/>
      <c r="GV687" s="5"/>
      <c r="GW687" s="4"/>
      <c r="GX687" s="6"/>
      <c r="GY687" s="4"/>
      <c r="GZ687" s="6"/>
      <c r="HA687" s="5"/>
      <c r="HB687" s="5"/>
      <c r="HC687" s="4"/>
      <c r="HD687" s="6"/>
      <c r="HE687" s="4"/>
      <c r="HF687" s="6"/>
      <c r="HG687" s="5"/>
      <c r="HH687" s="5"/>
      <c r="HI687" s="4"/>
      <c r="HJ687" s="6"/>
      <c r="HK687" s="4"/>
      <c r="HL687" s="6"/>
      <c r="HM687" s="5"/>
      <c r="HN687" s="5"/>
      <c r="HO687" s="4"/>
      <c r="HP687" s="6"/>
      <c r="HQ687" s="4"/>
      <c r="HR687" s="6"/>
      <c r="HS687" s="5"/>
      <c r="HT687" s="5"/>
      <c r="HU687" s="4"/>
      <c r="HV687" s="6"/>
      <c r="HW687" s="4"/>
      <c r="HX687" s="6"/>
      <c r="HY687" s="5"/>
      <c r="HZ687" s="5"/>
      <c r="IA687" s="4"/>
      <c r="IB687" s="6"/>
      <c r="IC687" s="4"/>
      <c r="ID687" s="6"/>
      <c r="IE687" s="5"/>
      <c r="IF687" s="5"/>
      <c r="IG687" s="4"/>
      <c r="IH687" s="6"/>
      <c r="II687" s="4"/>
      <c r="IJ687" s="6"/>
      <c r="IK687" s="5"/>
      <c r="IL687" s="5"/>
      <c r="IM687" s="4"/>
      <c r="IN687" s="6"/>
      <c r="IO687" s="4"/>
      <c r="IP687" s="6"/>
      <c r="IQ687" s="5"/>
      <c r="IR687" s="5"/>
      <c r="IS687" s="4"/>
      <c r="IT687" s="6"/>
      <c r="IU687" s="4"/>
      <c r="IV687" s="6"/>
      <c r="IW687" s="5"/>
      <c r="IX687" s="5"/>
      <c r="IY687" s="4"/>
      <c r="IZ687" s="6"/>
      <c r="JA687" s="4"/>
      <c r="JB687" s="6"/>
      <c r="JC687" s="5"/>
      <c r="JD687" s="5"/>
      <c r="JE687" s="4"/>
      <c r="JF687" s="6"/>
      <c r="JG687" s="4"/>
      <c r="JH687" s="6"/>
      <c r="JI687" s="5"/>
      <c r="JJ687" s="5"/>
      <c r="JK687" s="4"/>
      <c r="JL687" s="6"/>
      <c r="JM687" s="4"/>
      <c r="JN687" s="6"/>
      <c r="JO687" s="5"/>
      <c r="JP687" s="5"/>
      <c r="JQ687" s="4"/>
      <c r="JR687" s="6"/>
      <c r="JS687" s="4"/>
      <c r="JT687" s="6"/>
      <c r="JU687" s="5"/>
      <c r="JV687" s="5"/>
      <c r="JW687" s="4"/>
      <c r="JX687" s="6"/>
      <c r="JY687" s="4"/>
      <c r="JZ687" s="6"/>
      <c r="KA687" s="5"/>
      <c r="KB687" s="5"/>
      <c r="KC687" s="4"/>
      <c r="KD687" s="6"/>
      <c r="KE687" s="4"/>
      <c r="KF687" s="6"/>
      <c r="KG687" s="5"/>
      <c r="KH687" s="5"/>
      <c r="KI687" s="4"/>
      <c r="KJ687" s="6"/>
      <c r="KK687" s="4"/>
      <c r="KL687" s="6"/>
      <c r="KM687" s="5"/>
      <c r="KN687" s="5"/>
    </row>
    <row r="688">
      <c r="A688" s="3" t="s">
        <v>85</v>
      </c>
      <c r="B688" s="3" t="s">
        <v>680</v>
      </c>
      <c r="C688" s="3" t="s">
        <v>87</v>
      </c>
      <c r="D688" s="3" t="s">
        <v>396</v>
      </c>
      <c r="E688" s="3" t="s">
        <v>685</v>
      </c>
      <c r="F688" s="3" t="s">
        <v>685</v>
      </c>
      <c r="G688" s="3" t="s">
        <v>685</v>
      </c>
      <c r="H688" s="3" t="s">
        <v>165</v>
      </c>
      <c r="I688" s="3" t="s">
        <v>1327</v>
      </c>
      <c r="J688" s="3" t="s">
        <v>1309</v>
      </c>
      <c r="K688" s="4">
        <v>1002</v>
      </c>
      <c r="L688" s="4">
        <f>=ROUNDDOWN(50.1,0)</f>
      </c>
      <c r="M688" s="4"/>
      <c r="N688" s="5">
        <v>1</v>
      </c>
      <c r="O688" s="4"/>
      <c r="P688" s="4">
        <f>=ROUNDDOWN({0},0)</f>
      </c>
      <c r="Q688" s="4"/>
      <c r="R688" s="5"/>
      <c r="S688" s="4">
        <v>15</v>
      </c>
      <c r="T688" s="6">
        <v>916.65</v>
      </c>
      <c r="U688" s="4"/>
      <c r="V688" s="6"/>
      <c r="W688" s="5"/>
      <c r="X688" s="5"/>
      <c r="Y688" s="4">
        <v>4</v>
      </c>
      <c r="Z688" s="6">
        <v>235.02</v>
      </c>
      <c r="AA688" s="4"/>
      <c r="AB688" s="6"/>
      <c r="AC688" s="5"/>
      <c r="AD688" s="5"/>
      <c r="AE688" s="4"/>
      <c r="AF688" s="6"/>
      <c r="AG688" s="4"/>
      <c r="AH688" s="6"/>
      <c r="AI688" s="5"/>
      <c r="AJ688" s="5"/>
      <c r="AK688" s="4"/>
      <c r="AL688" s="6"/>
      <c r="AM688" s="4"/>
      <c r="AN688" s="6"/>
      <c r="AO688" s="5"/>
      <c r="AP688" s="5"/>
      <c r="AQ688" s="4">
        <v>2</v>
      </c>
      <c r="AR688" s="6">
        <v>128</v>
      </c>
      <c r="AS688" s="4"/>
      <c r="AT688" s="6"/>
      <c r="AU688" s="5"/>
      <c r="AV688" s="5"/>
      <c r="AW688" s="4"/>
      <c r="AX688" s="6"/>
      <c r="AY688" s="4"/>
      <c r="AZ688" s="6"/>
      <c r="BA688" s="5"/>
      <c r="BB688" s="5"/>
      <c r="BC688" s="4"/>
      <c r="BD688" s="6"/>
      <c r="BE688" s="4"/>
      <c r="BF688" s="6"/>
      <c r="BG688" s="5"/>
      <c r="BH688" s="5"/>
      <c r="BI688" s="4">
        <v>3</v>
      </c>
      <c r="BJ688" s="6">
        <v>197.07</v>
      </c>
      <c r="BK688" s="4"/>
      <c r="BL688" s="6"/>
      <c r="BM688" s="5"/>
      <c r="BN688" s="5"/>
      <c r="BO688" s="4">
        <v>5</v>
      </c>
      <c r="BP688" s="6">
        <v>290.87</v>
      </c>
      <c r="BQ688" s="4"/>
      <c r="BR688" s="6"/>
      <c r="BS688" s="5"/>
      <c r="BT688" s="5"/>
      <c r="BU688" s="4">
        <v>1</v>
      </c>
      <c r="BV688" s="6">
        <v>65.69</v>
      </c>
      <c r="BW688" s="4"/>
      <c r="BX688" s="6"/>
      <c r="BY688" s="5"/>
      <c r="BZ688" s="5"/>
      <c r="CA688" s="4"/>
      <c r="CB688" s="6"/>
      <c r="CC688" s="4"/>
      <c r="CD688" s="6"/>
      <c r="CE688" s="5"/>
      <c r="CF688" s="5"/>
      <c r="CG688" s="4"/>
      <c r="CH688" s="6"/>
      <c r="CI688" s="4"/>
      <c r="CJ688" s="6"/>
      <c r="CK688" s="5"/>
      <c r="CL688" s="5"/>
      <c r="CM688" s="4"/>
      <c r="CN688" s="6"/>
      <c r="CO688" s="4"/>
      <c r="CP688" s="6"/>
      <c r="CQ688" s="5"/>
      <c r="CR688" s="5"/>
      <c r="CS688" s="4"/>
      <c r="CT688" s="6"/>
      <c r="CU688" s="4"/>
      <c r="CV688" s="6"/>
      <c r="CW688" s="5"/>
      <c r="CX688" s="5"/>
      <c r="CY688" s="4"/>
      <c r="CZ688" s="6"/>
      <c r="DA688" s="4"/>
      <c r="DB688" s="6"/>
      <c r="DC688" s="5"/>
      <c r="DD688" s="5"/>
      <c r="DE688" s="4"/>
      <c r="DF688" s="6"/>
      <c r="DG688" s="4"/>
      <c r="DH688" s="6"/>
      <c r="DI688" s="5"/>
      <c r="DJ688" s="5"/>
      <c r="DK688" s="4"/>
      <c r="DL688" s="6"/>
      <c r="DM688" s="4"/>
      <c r="DN688" s="6"/>
      <c r="DO688" s="5"/>
      <c r="DP688" s="5"/>
      <c r="DQ688" s="4"/>
      <c r="DR688" s="6"/>
      <c r="DS688" s="4"/>
      <c r="DT688" s="6"/>
      <c r="DU688" s="5"/>
      <c r="DV688" s="5"/>
      <c r="DW688" s="4"/>
      <c r="DX688" s="6"/>
      <c r="DY688" s="4"/>
      <c r="DZ688" s="6"/>
      <c r="EA688" s="5"/>
      <c r="EB688" s="5"/>
      <c r="EC688" s="4"/>
      <c r="ED688" s="6"/>
      <c r="EE688" s="4"/>
      <c r="EF688" s="6"/>
      <c r="EG688" s="5"/>
      <c r="EH688" s="5"/>
      <c r="EI688" s="4"/>
      <c r="EJ688" s="6"/>
      <c r="EK688" s="4"/>
      <c r="EL688" s="6"/>
      <c r="EM688" s="5"/>
      <c r="EN688" s="5"/>
      <c r="EO688" s="4"/>
      <c r="EP688" s="6"/>
      <c r="EQ688" s="4"/>
      <c r="ER688" s="6"/>
      <c r="ES688" s="5"/>
      <c r="ET688" s="5"/>
      <c r="EU688" s="4"/>
      <c r="EV688" s="6"/>
      <c r="EW688" s="4"/>
      <c r="EX688" s="6"/>
      <c r="EY688" s="5"/>
      <c r="EZ688" s="5"/>
      <c r="FA688" s="4"/>
      <c r="FB688" s="6"/>
      <c r="FC688" s="4"/>
      <c r="FD688" s="6"/>
      <c r="FE688" s="5"/>
      <c r="FF688" s="5"/>
      <c r="FG688" s="4"/>
      <c r="FH688" s="6"/>
      <c r="FI688" s="4"/>
      <c r="FJ688" s="6"/>
      <c r="FK688" s="5"/>
      <c r="FL688" s="5"/>
      <c r="FM688" s="4"/>
      <c r="FN688" s="6"/>
      <c r="FO688" s="4"/>
      <c r="FP688" s="6"/>
      <c r="FQ688" s="5"/>
      <c r="FR688" s="5"/>
      <c r="FS688" s="4"/>
      <c r="FT688" s="6"/>
      <c r="FU688" s="4"/>
      <c r="FV688" s="6"/>
      <c r="FW688" s="5"/>
      <c r="FX688" s="5"/>
      <c r="FY688" s="4"/>
      <c r="FZ688" s="6"/>
      <c r="GA688" s="4"/>
      <c r="GB688" s="6"/>
      <c r="GC688" s="5"/>
      <c r="GD688" s="5"/>
      <c r="GE688" s="4"/>
      <c r="GF688" s="6"/>
      <c r="GG688" s="4"/>
      <c r="GH688" s="6"/>
      <c r="GI688" s="5"/>
      <c r="GJ688" s="5"/>
      <c r="GK688" s="4"/>
      <c r="GL688" s="6"/>
      <c r="GM688" s="4"/>
      <c r="GN688" s="6"/>
      <c r="GO688" s="5"/>
      <c r="GP688" s="5"/>
      <c r="GQ688" s="4"/>
      <c r="GR688" s="6"/>
      <c r="GS688" s="4"/>
      <c r="GT688" s="6"/>
      <c r="GU688" s="5"/>
      <c r="GV688" s="5"/>
      <c r="GW688" s="4"/>
      <c r="GX688" s="6"/>
      <c r="GY688" s="4"/>
      <c r="GZ688" s="6"/>
      <c r="HA688" s="5"/>
      <c r="HB688" s="5"/>
      <c r="HC688" s="4"/>
      <c r="HD688" s="6"/>
      <c r="HE688" s="4"/>
      <c r="HF688" s="6"/>
      <c r="HG688" s="5"/>
      <c r="HH688" s="5"/>
      <c r="HI688" s="4"/>
      <c r="HJ688" s="6"/>
      <c r="HK688" s="4"/>
      <c r="HL688" s="6"/>
      <c r="HM688" s="5"/>
      <c r="HN688" s="5"/>
      <c r="HO688" s="4"/>
      <c r="HP688" s="6"/>
      <c r="HQ688" s="4"/>
      <c r="HR688" s="6"/>
      <c r="HS688" s="5"/>
      <c r="HT688" s="5"/>
      <c r="HU688" s="4"/>
      <c r="HV688" s="6"/>
      <c r="HW688" s="4"/>
      <c r="HX688" s="6"/>
      <c r="HY688" s="5"/>
      <c r="HZ688" s="5"/>
      <c r="IA688" s="4"/>
      <c r="IB688" s="6"/>
      <c r="IC688" s="4"/>
      <c r="ID688" s="6"/>
      <c r="IE688" s="5"/>
      <c r="IF688" s="5"/>
      <c r="IG688" s="4"/>
      <c r="IH688" s="6"/>
      <c r="II688" s="4"/>
      <c r="IJ688" s="6"/>
      <c r="IK688" s="5"/>
      <c r="IL688" s="5"/>
      <c r="IM688" s="4"/>
      <c r="IN688" s="6"/>
      <c r="IO688" s="4"/>
      <c r="IP688" s="6"/>
      <c r="IQ688" s="5"/>
      <c r="IR688" s="5"/>
      <c r="IS688" s="4"/>
      <c r="IT688" s="6"/>
      <c r="IU688" s="4"/>
      <c r="IV688" s="6"/>
      <c r="IW688" s="5"/>
      <c r="IX688" s="5"/>
      <c r="IY688" s="4"/>
      <c r="IZ688" s="6"/>
      <c r="JA688" s="4"/>
      <c r="JB688" s="6"/>
      <c r="JC688" s="5"/>
      <c r="JD688" s="5"/>
      <c r="JE688" s="4"/>
      <c r="JF688" s="6"/>
      <c r="JG688" s="4"/>
      <c r="JH688" s="6"/>
      <c r="JI688" s="5"/>
      <c r="JJ688" s="5"/>
      <c r="JK688" s="4"/>
      <c r="JL688" s="6"/>
      <c r="JM688" s="4"/>
      <c r="JN688" s="6"/>
      <c r="JO688" s="5"/>
      <c r="JP688" s="5"/>
      <c r="JQ688" s="4"/>
      <c r="JR688" s="6"/>
      <c r="JS688" s="4"/>
      <c r="JT688" s="6"/>
      <c r="JU688" s="5"/>
      <c r="JV688" s="5"/>
      <c r="JW688" s="4"/>
      <c r="JX688" s="6"/>
      <c r="JY688" s="4"/>
      <c r="JZ688" s="6"/>
      <c r="KA688" s="5"/>
      <c r="KB688" s="5"/>
      <c r="KC688" s="4"/>
      <c r="KD688" s="6"/>
      <c r="KE688" s="4"/>
      <c r="KF688" s="6"/>
      <c r="KG688" s="5"/>
      <c r="KH688" s="5"/>
      <c r="KI688" s="4"/>
      <c r="KJ688" s="6"/>
      <c r="KK688" s="4"/>
      <c r="KL688" s="6"/>
      <c r="KM688" s="5"/>
      <c r="KN688" s="5"/>
    </row>
    <row r="689">
      <c r="A689" s="3" t="s">
        <v>85</v>
      </c>
      <c r="B689" s="3" t="s">
        <v>680</v>
      </c>
      <c r="C689" s="3" t="s">
        <v>87</v>
      </c>
      <c r="D689" s="3" t="s">
        <v>396</v>
      </c>
      <c r="E689" s="3" t="s">
        <v>685</v>
      </c>
      <c r="F689" s="3" t="s">
        <v>685</v>
      </c>
      <c r="G689" s="3" t="s">
        <v>685</v>
      </c>
      <c r="H689" s="3" t="s">
        <v>165</v>
      </c>
      <c r="I689" s="3" t="s">
        <v>1336</v>
      </c>
      <c r="J689" s="3" t="s">
        <v>1340</v>
      </c>
      <c r="K689" s="4">
        <v>840</v>
      </c>
      <c r="L689" s="4">
        <f>=ROUNDDOWN(60,0)</f>
      </c>
      <c r="M689" s="4"/>
      <c r="N689" s="5"/>
      <c r="O689" s="4"/>
      <c r="P689" s="4">
        <f>=ROUNDDOWN({0},0)</f>
      </c>
      <c r="Q689" s="4"/>
      <c r="R689" s="5"/>
      <c r="S689" s="4">
        <v>8</v>
      </c>
      <c r="T689" s="6">
        <v>559.48</v>
      </c>
      <c r="U689" s="4"/>
      <c r="V689" s="6"/>
      <c r="W689" s="5"/>
      <c r="X689" s="5"/>
      <c r="Y689" s="4"/>
      <c r="Z689" s="6"/>
      <c r="AA689" s="4"/>
      <c r="AB689" s="6"/>
      <c r="AC689" s="5"/>
      <c r="AD689" s="5"/>
      <c r="AE689" s="4"/>
      <c r="AF689" s="6"/>
      <c r="AG689" s="4"/>
      <c r="AH689" s="6"/>
      <c r="AI689" s="5"/>
      <c r="AJ689" s="5"/>
      <c r="AK689" s="4">
        <v>2</v>
      </c>
      <c r="AL689" s="6">
        <v>115.94</v>
      </c>
      <c r="AM689" s="4"/>
      <c r="AN689" s="6"/>
      <c r="AO689" s="5"/>
      <c r="AP689" s="5"/>
      <c r="AQ689" s="4">
        <v>5</v>
      </c>
      <c r="AR689" s="6">
        <v>368</v>
      </c>
      <c r="AS689" s="4"/>
      <c r="AT689" s="6"/>
      <c r="AU689" s="5"/>
      <c r="AV689" s="5"/>
      <c r="AW689" s="4"/>
      <c r="AX689" s="6"/>
      <c r="AY689" s="4"/>
      <c r="AZ689" s="6"/>
      <c r="BA689" s="5"/>
      <c r="BB689" s="5"/>
      <c r="BC689" s="4"/>
      <c r="BD689" s="6"/>
      <c r="BE689" s="4"/>
      <c r="BF689" s="6"/>
      <c r="BG689" s="5"/>
      <c r="BH689" s="5"/>
      <c r="BI689" s="4">
        <v>1</v>
      </c>
      <c r="BJ689" s="6">
        <v>75.54</v>
      </c>
      <c r="BK689" s="4"/>
      <c r="BL689" s="6"/>
      <c r="BM689" s="5"/>
      <c r="BN689" s="5"/>
      <c r="BO689" s="4"/>
      <c r="BP689" s="6"/>
      <c r="BQ689" s="4"/>
      <c r="BR689" s="6"/>
      <c r="BS689" s="5"/>
      <c r="BT689" s="5"/>
      <c r="BU689" s="4"/>
      <c r="BV689" s="6"/>
      <c r="BW689" s="4"/>
      <c r="BX689" s="6"/>
      <c r="BY689" s="5"/>
      <c r="BZ689" s="5"/>
      <c r="CA689" s="4"/>
      <c r="CB689" s="6"/>
      <c r="CC689" s="4"/>
      <c r="CD689" s="6"/>
      <c r="CE689" s="5"/>
      <c r="CF689" s="5"/>
      <c r="CG689" s="4"/>
      <c r="CH689" s="6"/>
      <c r="CI689" s="4"/>
      <c r="CJ689" s="6"/>
      <c r="CK689" s="5"/>
      <c r="CL689" s="5"/>
      <c r="CM689" s="4"/>
      <c r="CN689" s="6"/>
      <c r="CO689" s="4"/>
      <c r="CP689" s="6"/>
      <c r="CQ689" s="5"/>
      <c r="CR689" s="5"/>
      <c r="CS689" s="4"/>
      <c r="CT689" s="6"/>
      <c r="CU689" s="4"/>
      <c r="CV689" s="6"/>
      <c r="CW689" s="5"/>
      <c r="CX689" s="5"/>
      <c r="CY689" s="4"/>
      <c r="CZ689" s="6"/>
      <c r="DA689" s="4"/>
      <c r="DB689" s="6"/>
      <c r="DC689" s="5"/>
      <c r="DD689" s="5"/>
      <c r="DE689" s="4"/>
      <c r="DF689" s="6"/>
      <c r="DG689" s="4"/>
      <c r="DH689" s="6"/>
      <c r="DI689" s="5"/>
      <c r="DJ689" s="5"/>
      <c r="DK689" s="4"/>
      <c r="DL689" s="6"/>
      <c r="DM689" s="4"/>
      <c r="DN689" s="6"/>
      <c r="DO689" s="5"/>
      <c r="DP689" s="5"/>
      <c r="DQ689" s="4"/>
      <c r="DR689" s="6"/>
      <c r="DS689" s="4"/>
      <c r="DT689" s="6"/>
      <c r="DU689" s="5"/>
      <c r="DV689" s="5"/>
      <c r="DW689" s="4"/>
      <c r="DX689" s="6"/>
      <c r="DY689" s="4"/>
      <c r="DZ689" s="6"/>
      <c r="EA689" s="5"/>
      <c r="EB689" s="5"/>
      <c r="EC689" s="4"/>
      <c r="ED689" s="6"/>
      <c r="EE689" s="4"/>
      <c r="EF689" s="6"/>
      <c r="EG689" s="5"/>
      <c r="EH689" s="5"/>
      <c r="EI689" s="4"/>
      <c r="EJ689" s="6"/>
      <c r="EK689" s="4"/>
      <c r="EL689" s="6"/>
      <c r="EM689" s="5"/>
      <c r="EN689" s="5"/>
      <c r="EO689" s="4"/>
      <c r="EP689" s="6"/>
      <c r="EQ689" s="4"/>
      <c r="ER689" s="6"/>
      <c r="ES689" s="5"/>
      <c r="ET689" s="5"/>
      <c r="EU689" s="4"/>
      <c r="EV689" s="6"/>
      <c r="EW689" s="4"/>
      <c r="EX689" s="6"/>
      <c r="EY689" s="5"/>
      <c r="EZ689" s="5"/>
      <c r="FA689" s="4"/>
      <c r="FB689" s="6"/>
      <c r="FC689" s="4"/>
      <c r="FD689" s="6"/>
      <c r="FE689" s="5"/>
      <c r="FF689" s="5"/>
      <c r="FG689" s="4"/>
      <c r="FH689" s="6"/>
      <c r="FI689" s="4"/>
      <c r="FJ689" s="6"/>
      <c r="FK689" s="5"/>
      <c r="FL689" s="5"/>
      <c r="FM689" s="4"/>
      <c r="FN689" s="6"/>
      <c r="FO689" s="4"/>
      <c r="FP689" s="6"/>
      <c r="FQ689" s="5"/>
      <c r="FR689" s="5"/>
      <c r="FS689" s="4"/>
      <c r="FT689" s="6"/>
      <c r="FU689" s="4"/>
      <c r="FV689" s="6"/>
      <c r="FW689" s="5"/>
      <c r="FX689" s="5"/>
      <c r="FY689" s="4"/>
      <c r="FZ689" s="6"/>
      <c r="GA689" s="4"/>
      <c r="GB689" s="6"/>
      <c r="GC689" s="5"/>
      <c r="GD689" s="5"/>
      <c r="GE689" s="4"/>
      <c r="GF689" s="6"/>
      <c r="GG689" s="4"/>
      <c r="GH689" s="6"/>
      <c r="GI689" s="5"/>
      <c r="GJ689" s="5"/>
      <c r="GK689" s="4"/>
      <c r="GL689" s="6"/>
      <c r="GM689" s="4"/>
      <c r="GN689" s="6"/>
      <c r="GO689" s="5"/>
      <c r="GP689" s="5"/>
      <c r="GQ689" s="4"/>
      <c r="GR689" s="6"/>
      <c r="GS689" s="4"/>
      <c r="GT689" s="6"/>
      <c r="GU689" s="5"/>
      <c r="GV689" s="5"/>
      <c r="GW689" s="4"/>
      <c r="GX689" s="6"/>
      <c r="GY689" s="4"/>
      <c r="GZ689" s="6"/>
      <c r="HA689" s="5"/>
      <c r="HB689" s="5"/>
      <c r="HC689" s="4"/>
      <c r="HD689" s="6"/>
      <c r="HE689" s="4"/>
      <c r="HF689" s="6"/>
      <c r="HG689" s="5"/>
      <c r="HH689" s="5"/>
      <c r="HI689" s="4"/>
      <c r="HJ689" s="6"/>
      <c r="HK689" s="4"/>
      <c r="HL689" s="6"/>
      <c r="HM689" s="5"/>
      <c r="HN689" s="5"/>
      <c r="HO689" s="4"/>
      <c r="HP689" s="6"/>
      <c r="HQ689" s="4"/>
      <c r="HR689" s="6"/>
      <c r="HS689" s="5"/>
      <c r="HT689" s="5"/>
      <c r="HU689" s="4"/>
      <c r="HV689" s="6"/>
      <c r="HW689" s="4"/>
      <c r="HX689" s="6"/>
      <c r="HY689" s="5"/>
      <c r="HZ689" s="5"/>
      <c r="IA689" s="4"/>
      <c r="IB689" s="6"/>
      <c r="IC689" s="4"/>
      <c r="ID689" s="6"/>
      <c r="IE689" s="5"/>
      <c r="IF689" s="5"/>
      <c r="IG689" s="4"/>
      <c r="IH689" s="6"/>
      <c r="II689" s="4"/>
      <c r="IJ689" s="6"/>
      <c r="IK689" s="5"/>
      <c r="IL689" s="5"/>
      <c r="IM689" s="4"/>
      <c r="IN689" s="6"/>
      <c r="IO689" s="4"/>
      <c r="IP689" s="6"/>
      <c r="IQ689" s="5"/>
      <c r="IR689" s="5"/>
      <c r="IS689" s="4"/>
      <c r="IT689" s="6"/>
      <c r="IU689" s="4"/>
      <c r="IV689" s="6"/>
      <c r="IW689" s="5"/>
      <c r="IX689" s="5"/>
      <c r="IY689" s="4"/>
      <c r="IZ689" s="6"/>
      <c r="JA689" s="4"/>
      <c r="JB689" s="6"/>
      <c r="JC689" s="5"/>
      <c r="JD689" s="5"/>
      <c r="JE689" s="4"/>
      <c r="JF689" s="6"/>
      <c r="JG689" s="4"/>
      <c r="JH689" s="6"/>
      <c r="JI689" s="5"/>
      <c r="JJ689" s="5"/>
      <c r="JK689" s="4"/>
      <c r="JL689" s="6"/>
      <c r="JM689" s="4"/>
      <c r="JN689" s="6"/>
      <c r="JO689" s="5"/>
      <c r="JP689" s="5"/>
      <c r="JQ689" s="4"/>
      <c r="JR689" s="6"/>
      <c r="JS689" s="4"/>
      <c r="JT689" s="6"/>
      <c r="JU689" s="5"/>
      <c r="JV689" s="5"/>
      <c r="JW689" s="4"/>
      <c r="JX689" s="6"/>
      <c r="JY689" s="4"/>
      <c r="JZ689" s="6"/>
      <c r="KA689" s="5"/>
      <c r="KB689" s="5"/>
      <c r="KC689" s="4"/>
      <c r="KD689" s="6"/>
      <c r="KE689" s="4"/>
      <c r="KF689" s="6"/>
      <c r="KG689" s="5"/>
      <c r="KH689" s="5"/>
      <c r="KI689" s="4"/>
      <c r="KJ689" s="6"/>
      <c r="KK689" s="4"/>
      <c r="KL689" s="6"/>
      <c r="KM689" s="5"/>
      <c r="KN689" s="5"/>
    </row>
    <row r="690">
      <c r="A690" s="3" t="s">
        <v>85</v>
      </c>
      <c r="B690" s="3" t="s">
        <v>680</v>
      </c>
      <c r="C690" s="3" t="s">
        <v>87</v>
      </c>
      <c r="D690" s="3" t="s">
        <v>396</v>
      </c>
      <c r="E690" s="3" t="s">
        <v>685</v>
      </c>
      <c r="F690" s="3" t="s">
        <v>685</v>
      </c>
      <c r="G690" s="3" t="s">
        <v>685</v>
      </c>
      <c r="H690" s="3" t="s">
        <v>165</v>
      </c>
      <c r="I690" s="3" t="s">
        <v>1335</v>
      </c>
      <c r="J690" s="3" t="s">
        <v>1309</v>
      </c>
      <c r="K690" s="4">
        <v>932</v>
      </c>
      <c r="L690" s="4">
        <f>=ROUNDDOWN(94.1414141414141,0)</f>
      </c>
      <c r="M690" s="4"/>
      <c r="N690" s="5">
        <v>1</v>
      </c>
      <c r="O690" s="4"/>
      <c r="P690" s="4">
        <f>=ROUNDDOWN({0},0)</f>
      </c>
      <c r="Q690" s="4"/>
      <c r="R690" s="5"/>
      <c r="S690" s="4">
        <v>4</v>
      </c>
      <c r="T690" s="6">
        <v>289.94</v>
      </c>
      <c r="U690" s="4"/>
      <c r="V690" s="6"/>
      <c r="W690" s="5"/>
      <c r="X690" s="5"/>
      <c r="Y690" s="4"/>
      <c r="Z690" s="6"/>
      <c r="AA690" s="4"/>
      <c r="AB690" s="6"/>
      <c r="AC690" s="5"/>
      <c r="AD690" s="5"/>
      <c r="AE690" s="4"/>
      <c r="AF690" s="6"/>
      <c r="AG690" s="4"/>
      <c r="AH690" s="6"/>
      <c r="AI690" s="5"/>
      <c r="AJ690" s="5"/>
      <c r="AK690" s="4"/>
      <c r="AL690" s="6"/>
      <c r="AM690" s="4"/>
      <c r="AN690" s="6"/>
      <c r="AO690" s="5"/>
      <c r="AP690" s="5"/>
      <c r="AQ690" s="4"/>
      <c r="AR690" s="6"/>
      <c r="AS690" s="4"/>
      <c r="AT690" s="6"/>
      <c r="AU690" s="5"/>
      <c r="AV690" s="5"/>
      <c r="AW690" s="4">
        <v>1</v>
      </c>
      <c r="AX690" s="6">
        <v>73.06</v>
      </c>
      <c r="AY690" s="4"/>
      <c r="AZ690" s="6"/>
      <c r="BA690" s="5"/>
      <c r="BB690" s="5"/>
      <c r="BC690" s="4"/>
      <c r="BD690" s="6"/>
      <c r="BE690" s="4"/>
      <c r="BF690" s="6"/>
      <c r="BG690" s="5"/>
      <c r="BH690" s="5"/>
      <c r="BI690" s="4"/>
      <c r="BJ690" s="6"/>
      <c r="BK690" s="4"/>
      <c r="BL690" s="6"/>
      <c r="BM690" s="5"/>
      <c r="BN690" s="5"/>
      <c r="BO690" s="4">
        <v>3</v>
      </c>
      <c r="BP690" s="6">
        <v>216.88</v>
      </c>
      <c r="BQ690" s="4"/>
      <c r="BR690" s="6"/>
      <c r="BS690" s="5"/>
      <c r="BT690" s="5"/>
      <c r="BU690" s="4"/>
      <c r="BV690" s="6"/>
      <c r="BW690" s="4"/>
      <c r="BX690" s="6"/>
      <c r="BY690" s="5"/>
      <c r="BZ690" s="5"/>
      <c r="CA690" s="4"/>
      <c r="CB690" s="6"/>
      <c r="CC690" s="4"/>
      <c r="CD690" s="6"/>
      <c r="CE690" s="5"/>
      <c r="CF690" s="5"/>
      <c r="CG690" s="4"/>
      <c r="CH690" s="6"/>
      <c r="CI690" s="4"/>
      <c r="CJ690" s="6"/>
      <c r="CK690" s="5"/>
      <c r="CL690" s="5"/>
      <c r="CM690" s="4"/>
      <c r="CN690" s="6"/>
      <c r="CO690" s="4"/>
      <c r="CP690" s="6"/>
      <c r="CQ690" s="5"/>
      <c r="CR690" s="5"/>
      <c r="CS690" s="4"/>
      <c r="CT690" s="6"/>
      <c r="CU690" s="4"/>
      <c r="CV690" s="6"/>
      <c r="CW690" s="5"/>
      <c r="CX690" s="5"/>
      <c r="CY690" s="4"/>
      <c r="CZ690" s="6"/>
      <c r="DA690" s="4"/>
      <c r="DB690" s="6"/>
      <c r="DC690" s="5"/>
      <c r="DD690" s="5"/>
      <c r="DE690" s="4"/>
      <c r="DF690" s="6"/>
      <c r="DG690" s="4"/>
      <c r="DH690" s="6"/>
      <c r="DI690" s="5"/>
      <c r="DJ690" s="5"/>
      <c r="DK690" s="4"/>
      <c r="DL690" s="6"/>
      <c r="DM690" s="4"/>
      <c r="DN690" s="6"/>
      <c r="DO690" s="5"/>
      <c r="DP690" s="5"/>
      <c r="DQ690" s="4"/>
      <c r="DR690" s="6"/>
      <c r="DS690" s="4"/>
      <c r="DT690" s="6"/>
      <c r="DU690" s="5"/>
      <c r="DV690" s="5"/>
      <c r="DW690" s="4"/>
      <c r="DX690" s="6"/>
      <c r="DY690" s="4"/>
      <c r="DZ690" s="6"/>
      <c r="EA690" s="5"/>
      <c r="EB690" s="5"/>
      <c r="EC690" s="4"/>
      <c r="ED690" s="6"/>
      <c r="EE690" s="4"/>
      <c r="EF690" s="6"/>
      <c r="EG690" s="5"/>
      <c r="EH690" s="5"/>
      <c r="EI690" s="4"/>
      <c r="EJ690" s="6"/>
      <c r="EK690" s="4"/>
      <c r="EL690" s="6"/>
      <c r="EM690" s="5"/>
      <c r="EN690" s="5"/>
      <c r="EO690" s="4"/>
      <c r="EP690" s="6"/>
      <c r="EQ690" s="4"/>
      <c r="ER690" s="6"/>
      <c r="ES690" s="5"/>
      <c r="ET690" s="5"/>
      <c r="EU690" s="4"/>
      <c r="EV690" s="6"/>
      <c r="EW690" s="4"/>
      <c r="EX690" s="6"/>
      <c r="EY690" s="5"/>
      <c r="EZ690" s="5"/>
      <c r="FA690" s="4"/>
      <c r="FB690" s="6"/>
      <c r="FC690" s="4"/>
      <c r="FD690" s="6"/>
      <c r="FE690" s="5"/>
      <c r="FF690" s="5"/>
      <c r="FG690" s="4"/>
      <c r="FH690" s="6"/>
      <c r="FI690" s="4"/>
      <c r="FJ690" s="6"/>
      <c r="FK690" s="5"/>
      <c r="FL690" s="5"/>
      <c r="FM690" s="4"/>
      <c r="FN690" s="6"/>
      <c r="FO690" s="4"/>
      <c r="FP690" s="6"/>
      <c r="FQ690" s="5"/>
      <c r="FR690" s="5"/>
      <c r="FS690" s="4"/>
      <c r="FT690" s="6"/>
      <c r="FU690" s="4"/>
      <c r="FV690" s="6"/>
      <c r="FW690" s="5"/>
      <c r="FX690" s="5"/>
      <c r="FY690" s="4"/>
      <c r="FZ690" s="6"/>
      <c r="GA690" s="4"/>
      <c r="GB690" s="6"/>
      <c r="GC690" s="5"/>
      <c r="GD690" s="5"/>
      <c r="GE690" s="4"/>
      <c r="GF690" s="6"/>
      <c r="GG690" s="4"/>
      <c r="GH690" s="6"/>
      <c r="GI690" s="5"/>
      <c r="GJ690" s="5"/>
      <c r="GK690" s="4"/>
      <c r="GL690" s="6"/>
      <c r="GM690" s="4"/>
      <c r="GN690" s="6"/>
      <c r="GO690" s="5"/>
      <c r="GP690" s="5"/>
      <c r="GQ690" s="4"/>
      <c r="GR690" s="6"/>
      <c r="GS690" s="4"/>
      <c r="GT690" s="6"/>
      <c r="GU690" s="5"/>
      <c r="GV690" s="5"/>
      <c r="GW690" s="4"/>
      <c r="GX690" s="6"/>
      <c r="GY690" s="4"/>
      <c r="GZ690" s="6"/>
      <c r="HA690" s="5"/>
      <c r="HB690" s="5"/>
      <c r="HC690" s="4"/>
      <c r="HD690" s="6"/>
      <c r="HE690" s="4"/>
      <c r="HF690" s="6"/>
      <c r="HG690" s="5"/>
      <c r="HH690" s="5"/>
      <c r="HI690" s="4"/>
      <c r="HJ690" s="6"/>
      <c r="HK690" s="4"/>
      <c r="HL690" s="6"/>
      <c r="HM690" s="5"/>
      <c r="HN690" s="5"/>
      <c r="HO690" s="4"/>
      <c r="HP690" s="6"/>
      <c r="HQ690" s="4"/>
      <c r="HR690" s="6"/>
      <c r="HS690" s="5"/>
      <c r="HT690" s="5"/>
      <c r="HU690" s="4"/>
      <c r="HV690" s="6"/>
      <c r="HW690" s="4"/>
      <c r="HX690" s="6"/>
      <c r="HY690" s="5"/>
      <c r="HZ690" s="5"/>
      <c r="IA690" s="4"/>
      <c r="IB690" s="6"/>
      <c r="IC690" s="4"/>
      <c r="ID690" s="6"/>
      <c r="IE690" s="5"/>
      <c r="IF690" s="5"/>
      <c r="IG690" s="4"/>
      <c r="IH690" s="6"/>
      <c r="II690" s="4"/>
      <c r="IJ690" s="6"/>
      <c r="IK690" s="5"/>
      <c r="IL690" s="5"/>
      <c r="IM690" s="4"/>
      <c r="IN690" s="6"/>
      <c r="IO690" s="4"/>
      <c r="IP690" s="6"/>
      <c r="IQ690" s="5"/>
      <c r="IR690" s="5"/>
      <c r="IS690" s="4"/>
      <c r="IT690" s="6"/>
      <c r="IU690" s="4"/>
      <c r="IV690" s="6"/>
      <c r="IW690" s="5"/>
      <c r="IX690" s="5"/>
      <c r="IY690" s="4"/>
      <c r="IZ690" s="6"/>
      <c r="JA690" s="4"/>
      <c r="JB690" s="6"/>
      <c r="JC690" s="5"/>
      <c r="JD690" s="5"/>
      <c r="JE690" s="4"/>
      <c r="JF690" s="6"/>
      <c r="JG690" s="4"/>
      <c r="JH690" s="6"/>
      <c r="JI690" s="5"/>
      <c r="JJ690" s="5"/>
      <c r="JK690" s="4"/>
      <c r="JL690" s="6"/>
      <c r="JM690" s="4"/>
      <c r="JN690" s="6"/>
      <c r="JO690" s="5"/>
      <c r="JP690" s="5"/>
      <c r="JQ690" s="4"/>
      <c r="JR690" s="6"/>
      <c r="JS690" s="4"/>
      <c r="JT690" s="6"/>
      <c r="JU690" s="5"/>
      <c r="JV690" s="5"/>
      <c r="JW690" s="4"/>
      <c r="JX690" s="6"/>
      <c r="JY690" s="4"/>
      <c r="JZ690" s="6"/>
      <c r="KA690" s="5"/>
      <c r="KB690" s="5"/>
      <c r="KC690" s="4"/>
      <c r="KD690" s="6"/>
      <c r="KE690" s="4"/>
      <c r="KF690" s="6"/>
      <c r="KG690" s="5"/>
      <c r="KH690" s="5"/>
      <c r="KI690" s="4"/>
      <c r="KJ690" s="6"/>
      <c r="KK690" s="4"/>
      <c r="KL690" s="6"/>
      <c r="KM690" s="5"/>
      <c r="KN690" s="5"/>
    </row>
    <row r="691">
      <c r="A691" s="3" t="s">
        <v>85</v>
      </c>
      <c r="B691" s="3" t="s">
        <v>680</v>
      </c>
      <c r="C691" s="3" t="s">
        <v>87</v>
      </c>
      <c r="D691" s="3" t="s">
        <v>396</v>
      </c>
      <c r="E691" s="3" t="s">
        <v>686</v>
      </c>
      <c r="F691" s="3" t="s">
        <v>686</v>
      </c>
      <c r="G691" s="3" t="s">
        <v>686</v>
      </c>
      <c r="H691" s="3" t="s">
        <v>280</v>
      </c>
      <c r="I691" s="3" t="s">
        <v>1428</v>
      </c>
      <c r="J691" s="3" t="s">
        <v>1319</v>
      </c>
      <c r="K691" s="4">
        <v>231</v>
      </c>
      <c r="L691" s="4">
        <f>=ROUNDDOWN(12.1578947368421,0)</f>
      </c>
      <c r="M691" s="4">
        <v>508</v>
      </c>
      <c r="N691" s="5">
        <v>1</v>
      </c>
      <c r="O691" s="4"/>
      <c r="P691" s="4">
        <f>=ROUNDDOWN({0},0)</f>
      </c>
      <c r="Q691" s="4"/>
      <c r="R691" s="5"/>
      <c r="S691" s="4">
        <v>20</v>
      </c>
      <c r="T691" s="6">
        <v>1734.4</v>
      </c>
      <c r="U691" s="4"/>
      <c r="V691" s="6"/>
      <c r="W691" s="5"/>
      <c r="X691" s="5"/>
      <c r="Y691" s="4">
        <v>1</v>
      </c>
      <c r="Z691" s="6">
        <v>90.72</v>
      </c>
      <c r="AA691" s="4"/>
      <c r="AB691" s="6"/>
      <c r="AC691" s="5"/>
      <c r="AD691" s="5"/>
      <c r="AE691" s="4">
        <v>5</v>
      </c>
      <c r="AF691" s="6">
        <v>369.86</v>
      </c>
      <c r="AG691" s="4"/>
      <c r="AH691" s="6"/>
      <c r="AI691" s="5"/>
      <c r="AJ691" s="5"/>
      <c r="AK691" s="4">
        <v>1</v>
      </c>
      <c r="AL691" s="6">
        <v>73.71</v>
      </c>
      <c r="AM691" s="4"/>
      <c r="AN691" s="6"/>
      <c r="AO691" s="5"/>
      <c r="AP691" s="5"/>
      <c r="AQ691" s="4">
        <v>9</v>
      </c>
      <c r="AR691" s="6">
        <v>776.16</v>
      </c>
      <c r="AS691" s="4"/>
      <c r="AT691" s="6"/>
      <c r="AU691" s="5"/>
      <c r="AV691" s="5"/>
      <c r="AW691" s="4"/>
      <c r="AX691" s="6"/>
      <c r="AY691" s="4"/>
      <c r="AZ691" s="6"/>
      <c r="BA691" s="5"/>
      <c r="BB691" s="5"/>
      <c r="BC691" s="4">
        <v>1</v>
      </c>
      <c r="BD691" s="6">
        <v>129.99</v>
      </c>
      <c r="BE691" s="4"/>
      <c r="BF691" s="6"/>
      <c r="BG691" s="5"/>
      <c r="BH691" s="5"/>
      <c r="BI691" s="4"/>
      <c r="BJ691" s="6"/>
      <c r="BK691" s="4"/>
      <c r="BL691" s="6"/>
      <c r="BM691" s="5"/>
      <c r="BN691" s="5"/>
      <c r="BO691" s="4">
        <v>2</v>
      </c>
      <c r="BP691" s="6">
        <v>203.24</v>
      </c>
      <c r="BQ691" s="4"/>
      <c r="BR691" s="6"/>
      <c r="BS691" s="5"/>
      <c r="BT691" s="5"/>
      <c r="BU691" s="4"/>
      <c r="BV691" s="6"/>
      <c r="BW691" s="4"/>
      <c r="BX691" s="6"/>
      <c r="BY691" s="5"/>
      <c r="BZ691" s="5"/>
      <c r="CA691" s="4"/>
      <c r="CB691" s="6"/>
      <c r="CC691" s="4"/>
      <c r="CD691" s="6"/>
      <c r="CE691" s="5"/>
      <c r="CF691" s="5"/>
      <c r="CG691" s="4"/>
      <c r="CH691" s="6"/>
      <c r="CI691" s="4"/>
      <c r="CJ691" s="6"/>
      <c r="CK691" s="5"/>
      <c r="CL691" s="5"/>
      <c r="CM691" s="4"/>
      <c r="CN691" s="6"/>
      <c r="CO691" s="4"/>
      <c r="CP691" s="6"/>
      <c r="CQ691" s="5"/>
      <c r="CR691" s="5"/>
      <c r="CS691" s="4"/>
      <c r="CT691" s="6"/>
      <c r="CU691" s="4"/>
      <c r="CV691" s="6"/>
      <c r="CW691" s="5"/>
      <c r="CX691" s="5"/>
      <c r="CY691" s="4"/>
      <c r="CZ691" s="6"/>
      <c r="DA691" s="4"/>
      <c r="DB691" s="6"/>
      <c r="DC691" s="5"/>
      <c r="DD691" s="5"/>
      <c r="DE691" s="4"/>
      <c r="DF691" s="6"/>
      <c r="DG691" s="4"/>
      <c r="DH691" s="6"/>
      <c r="DI691" s="5"/>
      <c r="DJ691" s="5"/>
      <c r="DK691" s="4"/>
      <c r="DL691" s="6"/>
      <c r="DM691" s="4"/>
      <c r="DN691" s="6"/>
      <c r="DO691" s="5"/>
      <c r="DP691" s="5"/>
      <c r="DQ691" s="4"/>
      <c r="DR691" s="6"/>
      <c r="DS691" s="4"/>
      <c r="DT691" s="6"/>
      <c r="DU691" s="5"/>
      <c r="DV691" s="5"/>
      <c r="DW691" s="4"/>
      <c r="DX691" s="6"/>
      <c r="DY691" s="4"/>
      <c r="DZ691" s="6"/>
      <c r="EA691" s="5"/>
      <c r="EB691" s="5"/>
      <c r="EC691" s="4"/>
      <c r="ED691" s="6"/>
      <c r="EE691" s="4"/>
      <c r="EF691" s="6"/>
      <c r="EG691" s="5"/>
      <c r="EH691" s="5"/>
      <c r="EI691" s="4"/>
      <c r="EJ691" s="6"/>
      <c r="EK691" s="4"/>
      <c r="EL691" s="6"/>
      <c r="EM691" s="5"/>
      <c r="EN691" s="5"/>
      <c r="EO691" s="4"/>
      <c r="EP691" s="6"/>
      <c r="EQ691" s="4"/>
      <c r="ER691" s="6"/>
      <c r="ES691" s="5"/>
      <c r="ET691" s="5"/>
      <c r="EU691" s="4"/>
      <c r="EV691" s="6"/>
      <c r="EW691" s="4"/>
      <c r="EX691" s="6"/>
      <c r="EY691" s="5"/>
      <c r="EZ691" s="5"/>
      <c r="FA691" s="4"/>
      <c r="FB691" s="6"/>
      <c r="FC691" s="4"/>
      <c r="FD691" s="6"/>
      <c r="FE691" s="5"/>
      <c r="FF691" s="5"/>
      <c r="FG691" s="4"/>
      <c r="FH691" s="6"/>
      <c r="FI691" s="4"/>
      <c r="FJ691" s="6"/>
      <c r="FK691" s="5"/>
      <c r="FL691" s="5"/>
      <c r="FM691" s="4"/>
      <c r="FN691" s="6"/>
      <c r="FO691" s="4"/>
      <c r="FP691" s="6"/>
      <c r="FQ691" s="5"/>
      <c r="FR691" s="5"/>
      <c r="FS691" s="4"/>
      <c r="FT691" s="6"/>
      <c r="FU691" s="4"/>
      <c r="FV691" s="6"/>
      <c r="FW691" s="5"/>
      <c r="FX691" s="5"/>
      <c r="FY691" s="4"/>
      <c r="FZ691" s="6"/>
      <c r="GA691" s="4"/>
      <c r="GB691" s="6"/>
      <c r="GC691" s="5"/>
      <c r="GD691" s="5"/>
      <c r="GE691" s="4"/>
      <c r="GF691" s="6"/>
      <c r="GG691" s="4"/>
      <c r="GH691" s="6"/>
      <c r="GI691" s="5"/>
      <c r="GJ691" s="5"/>
      <c r="GK691" s="4">
        <v>1</v>
      </c>
      <c r="GL691" s="6">
        <v>90.72</v>
      </c>
      <c r="GM691" s="4"/>
      <c r="GN691" s="6"/>
      <c r="GO691" s="5"/>
      <c r="GP691" s="5"/>
      <c r="GQ691" s="4"/>
      <c r="GR691" s="6"/>
      <c r="GS691" s="4"/>
      <c r="GT691" s="6"/>
      <c r="GU691" s="5"/>
      <c r="GV691" s="5"/>
      <c r="GW691" s="4"/>
      <c r="GX691" s="6"/>
      <c r="GY691" s="4"/>
      <c r="GZ691" s="6"/>
      <c r="HA691" s="5"/>
      <c r="HB691" s="5"/>
      <c r="HC691" s="4"/>
      <c r="HD691" s="6"/>
      <c r="HE691" s="4"/>
      <c r="HF691" s="6"/>
      <c r="HG691" s="5"/>
      <c r="HH691" s="5"/>
      <c r="HI691" s="4"/>
      <c r="HJ691" s="6"/>
      <c r="HK691" s="4"/>
      <c r="HL691" s="6"/>
      <c r="HM691" s="5"/>
      <c r="HN691" s="5"/>
      <c r="HO691" s="4"/>
      <c r="HP691" s="6"/>
      <c r="HQ691" s="4"/>
      <c r="HR691" s="6"/>
      <c r="HS691" s="5"/>
      <c r="HT691" s="5"/>
      <c r="HU691" s="4"/>
      <c r="HV691" s="6"/>
      <c r="HW691" s="4"/>
      <c r="HX691" s="6"/>
      <c r="HY691" s="5"/>
      <c r="HZ691" s="5"/>
      <c r="IA691" s="4"/>
      <c r="IB691" s="6"/>
      <c r="IC691" s="4"/>
      <c r="ID691" s="6"/>
      <c r="IE691" s="5"/>
      <c r="IF691" s="5"/>
      <c r="IG691" s="4"/>
      <c r="IH691" s="6"/>
      <c r="II691" s="4"/>
      <c r="IJ691" s="6"/>
      <c r="IK691" s="5"/>
      <c r="IL691" s="5"/>
      <c r="IM691" s="4"/>
      <c r="IN691" s="6"/>
      <c r="IO691" s="4"/>
      <c r="IP691" s="6"/>
      <c r="IQ691" s="5"/>
      <c r="IR691" s="5"/>
      <c r="IS691" s="4"/>
      <c r="IT691" s="6"/>
      <c r="IU691" s="4"/>
      <c r="IV691" s="6"/>
      <c r="IW691" s="5"/>
      <c r="IX691" s="5"/>
      <c r="IY691" s="4"/>
      <c r="IZ691" s="6"/>
      <c r="JA691" s="4"/>
      <c r="JB691" s="6"/>
      <c r="JC691" s="5"/>
      <c r="JD691" s="5"/>
      <c r="JE691" s="4"/>
      <c r="JF691" s="6"/>
      <c r="JG691" s="4"/>
      <c r="JH691" s="6"/>
      <c r="JI691" s="5"/>
      <c r="JJ691" s="5"/>
      <c r="JK691" s="4"/>
      <c r="JL691" s="6"/>
      <c r="JM691" s="4"/>
      <c r="JN691" s="6"/>
      <c r="JO691" s="5"/>
      <c r="JP691" s="5"/>
      <c r="JQ691" s="4"/>
      <c r="JR691" s="6"/>
      <c r="JS691" s="4"/>
      <c r="JT691" s="6"/>
      <c r="JU691" s="5"/>
      <c r="JV691" s="5"/>
      <c r="JW691" s="4"/>
      <c r="JX691" s="6"/>
      <c r="JY691" s="4"/>
      <c r="JZ691" s="6"/>
      <c r="KA691" s="5"/>
      <c r="KB691" s="5"/>
      <c r="KC691" s="4"/>
      <c r="KD691" s="6"/>
      <c r="KE691" s="4"/>
      <c r="KF691" s="6"/>
      <c r="KG691" s="5"/>
      <c r="KH691" s="5"/>
      <c r="KI691" s="4"/>
      <c r="KJ691" s="6"/>
      <c r="KK691" s="4"/>
      <c r="KL691" s="6"/>
      <c r="KM691" s="5"/>
      <c r="KN691" s="5"/>
    </row>
    <row r="692">
      <c r="A692" s="3" t="s">
        <v>85</v>
      </c>
      <c r="B692" s="3" t="s">
        <v>680</v>
      </c>
      <c r="C692" s="3" t="s">
        <v>87</v>
      </c>
      <c r="D692" s="3" t="s">
        <v>396</v>
      </c>
      <c r="E692" s="3" t="s">
        <v>687</v>
      </c>
      <c r="F692" s="3" t="s">
        <v>687</v>
      </c>
      <c r="G692" s="3" t="s">
        <v>687</v>
      </c>
      <c r="H692" s="3" t="s">
        <v>122</v>
      </c>
      <c r="I692" s="3" t="s">
        <v>1421</v>
      </c>
      <c r="J692" s="3" t="s">
        <v>1337</v>
      </c>
      <c r="K692" s="4">
        <v>704</v>
      </c>
      <c r="L692" s="4">
        <f>=ROUNDDOWN(54.1538461538462,0)</f>
      </c>
      <c r="M692" s="4"/>
      <c r="N692" s="5">
        <v>1</v>
      </c>
      <c r="O692" s="4"/>
      <c r="P692" s="4">
        <f>=ROUNDDOWN({0},0)</f>
      </c>
      <c r="Q692" s="4"/>
      <c r="R692" s="5"/>
      <c r="S692" s="4">
        <v>14</v>
      </c>
      <c r="T692" s="6">
        <v>899.48</v>
      </c>
      <c r="U692" s="4"/>
      <c r="V692" s="6"/>
      <c r="W692" s="5"/>
      <c r="X692" s="5"/>
      <c r="Y692" s="4">
        <v>7</v>
      </c>
      <c r="Z692" s="6">
        <v>417.22</v>
      </c>
      <c r="AA692" s="4"/>
      <c r="AB692" s="6"/>
      <c r="AC692" s="5"/>
      <c r="AD692" s="5"/>
      <c r="AE692" s="4">
        <v>2</v>
      </c>
      <c r="AF692" s="6">
        <v>129.97</v>
      </c>
      <c r="AG692" s="4"/>
      <c r="AH692" s="6"/>
      <c r="AI692" s="5"/>
      <c r="AJ692" s="5"/>
      <c r="AK692" s="4"/>
      <c r="AL692" s="6"/>
      <c r="AM692" s="4"/>
      <c r="AN692" s="6"/>
      <c r="AO692" s="5"/>
      <c r="AP692" s="5"/>
      <c r="AQ692" s="4">
        <v>1</v>
      </c>
      <c r="AR692" s="6">
        <v>79.49</v>
      </c>
      <c r="AS692" s="4"/>
      <c r="AT692" s="6"/>
      <c r="AU692" s="5"/>
      <c r="AV692" s="5"/>
      <c r="AW692" s="4"/>
      <c r="AX692" s="6"/>
      <c r="AY692" s="4"/>
      <c r="AZ692" s="6"/>
      <c r="BA692" s="5"/>
      <c r="BB692" s="5"/>
      <c r="BC692" s="4"/>
      <c r="BD692" s="6"/>
      <c r="BE692" s="4"/>
      <c r="BF692" s="6"/>
      <c r="BG692" s="5"/>
      <c r="BH692" s="5"/>
      <c r="BI692" s="4"/>
      <c r="BJ692" s="6"/>
      <c r="BK692" s="4"/>
      <c r="BL692" s="6"/>
      <c r="BM692" s="5"/>
      <c r="BN692" s="5"/>
      <c r="BO692" s="4">
        <v>1</v>
      </c>
      <c r="BP692" s="6">
        <v>80.09</v>
      </c>
      <c r="BQ692" s="4"/>
      <c r="BR692" s="6"/>
      <c r="BS692" s="5"/>
      <c r="BT692" s="5"/>
      <c r="BU692" s="4"/>
      <c r="BV692" s="6"/>
      <c r="BW692" s="4"/>
      <c r="BX692" s="6"/>
      <c r="BY692" s="5"/>
      <c r="BZ692" s="5"/>
      <c r="CA692" s="4"/>
      <c r="CB692" s="6"/>
      <c r="CC692" s="4"/>
      <c r="CD692" s="6"/>
      <c r="CE692" s="5"/>
      <c r="CF692" s="5"/>
      <c r="CG692" s="4">
        <v>1</v>
      </c>
      <c r="CH692" s="6">
        <v>57.37</v>
      </c>
      <c r="CI692" s="4"/>
      <c r="CJ692" s="6"/>
      <c r="CK692" s="5"/>
      <c r="CL692" s="5"/>
      <c r="CM692" s="4"/>
      <c r="CN692" s="6"/>
      <c r="CO692" s="4"/>
      <c r="CP692" s="6"/>
      <c r="CQ692" s="5"/>
      <c r="CR692" s="5"/>
      <c r="CS692" s="4"/>
      <c r="CT692" s="6"/>
      <c r="CU692" s="4"/>
      <c r="CV692" s="6"/>
      <c r="CW692" s="5"/>
      <c r="CX692" s="5"/>
      <c r="CY692" s="4"/>
      <c r="CZ692" s="6"/>
      <c r="DA692" s="4"/>
      <c r="DB692" s="6"/>
      <c r="DC692" s="5"/>
      <c r="DD692" s="5"/>
      <c r="DE692" s="4"/>
      <c r="DF692" s="6"/>
      <c r="DG692" s="4"/>
      <c r="DH692" s="6"/>
      <c r="DI692" s="5"/>
      <c r="DJ692" s="5"/>
      <c r="DK692" s="4"/>
      <c r="DL692" s="6"/>
      <c r="DM692" s="4"/>
      <c r="DN692" s="6"/>
      <c r="DO692" s="5"/>
      <c r="DP692" s="5"/>
      <c r="DQ692" s="4"/>
      <c r="DR692" s="6"/>
      <c r="DS692" s="4"/>
      <c r="DT692" s="6"/>
      <c r="DU692" s="5"/>
      <c r="DV692" s="5"/>
      <c r="DW692" s="4"/>
      <c r="DX692" s="6"/>
      <c r="DY692" s="4"/>
      <c r="DZ692" s="6"/>
      <c r="EA692" s="5"/>
      <c r="EB692" s="5"/>
      <c r="EC692" s="4"/>
      <c r="ED692" s="6"/>
      <c r="EE692" s="4"/>
      <c r="EF692" s="6"/>
      <c r="EG692" s="5"/>
      <c r="EH692" s="5"/>
      <c r="EI692" s="4"/>
      <c r="EJ692" s="6"/>
      <c r="EK692" s="4"/>
      <c r="EL692" s="6"/>
      <c r="EM692" s="5"/>
      <c r="EN692" s="5"/>
      <c r="EO692" s="4"/>
      <c r="EP692" s="6"/>
      <c r="EQ692" s="4"/>
      <c r="ER692" s="6"/>
      <c r="ES692" s="5"/>
      <c r="ET692" s="5"/>
      <c r="EU692" s="4"/>
      <c r="EV692" s="6"/>
      <c r="EW692" s="4"/>
      <c r="EX692" s="6"/>
      <c r="EY692" s="5"/>
      <c r="EZ692" s="5"/>
      <c r="FA692" s="4"/>
      <c r="FB692" s="6"/>
      <c r="FC692" s="4"/>
      <c r="FD692" s="6"/>
      <c r="FE692" s="5"/>
      <c r="FF692" s="5"/>
      <c r="FG692" s="4"/>
      <c r="FH692" s="6"/>
      <c r="FI692" s="4"/>
      <c r="FJ692" s="6"/>
      <c r="FK692" s="5"/>
      <c r="FL692" s="5"/>
      <c r="FM692" s="4"/>
      <c r="FN692" s="6"/>
      <c r="FO692" s="4"/>
      <c r="FP692" s="6"/>
      <c r="FQ692" s="5"/>
      <c r="FR692" s="5"/>
      <c r="FS692" s="4"/>
      <c r="FT692" s="6"/>
      <c r="FU692" s="4"/>
      <c r="FV692" s="6"/>
      <c r="FW692" s="5"/>
      <c r="FX692" s="5"/>
      <c r="FY692" s="4"/>
      <c r="FZ692" s="6"/>
      <c r="GA692" s="4"/>
      <c r="GB692" s="6"/>
      <c r="GC692" s="5"/>
      <c r="GD692" s="5"/>
      <c r="GE692" s="4"/>
      <c r="GF692" s="6"/>
      <c r="GG692" s="4"/>
      <c r="GH692" s="6"/>
      <c r="GI692" s="5"/>
      <c r="GJ692" s="5"/>
      <c r="GK692" s="4">
        <v>2</v>
      </c>
      <c r="GL692" s="6">
        <v>135.34</v>
      </c>
      <c r="GM692" s="4"/>
      <c r="GN692" s="6"/>
      <c r="GO692" s="5"/>
      <c r="GP692" s="5"/>
      <c r="GQ692" s="4"/>
      <c r="GR692" s="6"/>
      <c r="GS692" s="4"/>
      <c r="GT692" s="6"/>
      <c r="GU692" s="5"/>
      <c r="GV692" s="5"/>
      <c r="GW692" s="4"/>
      <c r="GX692" s="6"/>
      <c r="GY692" s="4"/>
      <c r="GZ692" s="6"/>
      <c r="HA692" s="5"/>
      <c r="HB692" s="5"/>
      <c r="HC692" s="4"/>
      <c r="HD692" s="6"/>
      <c r="HE692" s="4"/>
      <c r="HF692" s="6"/>
      <c r="HG692" s="5"/>
      <c r="HH692" s="5"/>
      <c r="HI692" s="4"/>
      <c r="HJ692" s="6"/>
      <c r="HK692" s="4"/>
      <c r="HL692" s="6"/>
      <c r="HM692" s="5"/>
      <c r="HN692" s="5"/>
      <c r="HO692" s="4"/>
      <c r="HP692" s="6"/>
      <c r="HQ692" s="4"/>
      <c r="HR692" s="6"/>
      <c r="HS692" s="5"/>
      <c r="HT692" s="5"/>
      <c r="HU692" s="4"/>
      <c r="HV692" s="6"/>
      <c r="HW692" s="4"/>
      <c r="HX692" s="6"/>
      <c r="HY692" s="5"/>
      <c r="HZ692" s="5"/>
      <c r="IA692" s="4"/>
      <c r="IB692" s="6"/>
      <c r="IC692" s="4"/>
      <c r="ID692" s="6"/>
      <c r="IE692" s="5"/>
      <c r="IF692" s="5"/>
      <c r="IG692" s="4"/>
      <c r="IH692" s="6"/>
      <c r="II692" s="4"/>
      <c r="IJ692" s="6"/>
      <c r="IK692" s="5"/>
      <c r="IL692" s="5"/>
      <c r="IM692" s="4"/>
      <c r="IN692" s="6"/>
      <c r="IO692" s="4"/>
      <c r="IP692" s="6"/>
      <c r="IQ692" s="5"/>
      <c r="IR692" s="5"/>
      <c r="IS692" s="4"/>
      <c r="IT692" s="6"/>
      <c r="IU692" s="4"/>
      <c r="IV692" s="6"/>
      <c r="IW692" s="5"/>
      <c r="IX692" s="5"/>
      <c r="IY692" s="4"/>
      <c r="IZ692" s="6"/>
      <c r="JA692" s="4"/>
      <c r="JB692" s="6"/>
      <c r="JC692" s="5"/>
      <c r="JD692" s="5"/>
      <c r="JE692" s="4"/>
      <c r="JF692" s="6"/>
      <c r="JG692" s="4"/>
      <c r="JH692" s="6"/>
      <c r="JI692" s="5"/>
      <c r="JJ692" s="5"/>
      <c r="JK692" s="4"/>
      <c r="JL692" s="6"/>
      <c r="JM692" s="4"/>
      <c r="JN692" s="6"/>
      <c r="JO692" s="5"/>
      <c r="JP692" s="5"/>
      <c r="JQ692" s="4"/>
      <c r="JR692" s="6"/>
      <c r="JS692" s="4"/>
      <c r="JT692" s="6"/>
      <c r="JU692" s="5"/>
      <c r="JV692" s="5"/>
      <c r="JW692" s="4"/>
      <c r="JX692" s="6"/>
      <c r="JY692" s="4"/>
      <c r="JZ692" s="6"/>
      <c r="KA692" s="5"/>
      <c r="KB692" s="5"/>
      <c r="KC692" s="4"/>
      <c r="KD692" s="6"/>
      <c r="KE692" s="4"/>
      <c r="KF692" s="6"/>
      <c r="KG692" s="5"/>
      <c r="KH692" s="5"/>
      <c r="KI692" s="4"/>
      <c r="KJ692" s="6"/>
      <c r="KK692" s="4"/>
      <c r="KL692" s="6"/>
      <c r="KM692" s="5"/>
      <c r="KN692" s="5"/>
    </row>
    <row r="693">
      <c r="A693" s="3" t="s">
        <v>85</v>
      </c>
      <c r="B693" s="3" t="s">
        <v>680</v>
      </c>
      <c r="C693" s="3" t="s">
        <v>87</v>
      </c>
      <c r="D693" s="3" t="s">
        <v>396</v>
      </c>
      <c r="E693" s="3" t="s">
        <v>687</v>
      </c>
      <c r="F693" s="3" t="s">
        <v>687</v>
      </c>
      <c r="G693" s="3" t="s">
        <v>687</v>
      </c>
      <c r="H693" s="3" t="s">
        <v>122</v>
      </c>
      <c r="I693" s="3" t="s">
        <v>1429</v>
      </c>
      <c r="J693" s="3" t="s">
        <v>1337</v>
      </c>
      <c r="K693" s="4">
        <v>527</v>
      </c>
      <c r="L693" s="4">
        <f>=ROUNDDOWN(35.1333333333333,0)</f>
      </c>
      <c r="M693" s="4">
        <v>160</v>
      </c>
      <c r="N693" s="5">
        <v>1</v>
      </c>
      <c r="O693" s="4"/>
      <c r="P693" s="4">
        <f>=ROUNDDOWN({0},0)</f>
      </c>
      <c r="Q693" s="4"/>
      <c r="R693" s="5"/>
      <c r="S693" s="4">
        <v>10</v>
      </c>
      <c r="T693" s="6">
        <v>701.39</v>
      </c>
      <c r="U693" s="4"/>
      <c r="V693" s="6"/>
      <c r="W693" s="5"/>
      <c r="X693" s="5"/>
      <c r="Y693" s="4"/>
      <c r="Z693" s="6"/>
      <c r="AA693" s="4"/>
      <c r="AB693" s="6"/>
      <c r="AC693" s="5"/>
      <c r="AD693" s="5"/>
      <c r="AE693" s="4">
        <v>2</v>
      </c>
      <c r="AF693" s="6">
        <v>148.82</v>
      </c>
      <c r="AG693" s="4"/>
      <c r="AH693" s="6"/>
      <c r="AI693" s="5"/>
      <c r="AJ693" s="5"/>
      <c r="AK693" s="4"/>
      <c r="AL693" s="6"/>
      <c r="AM693" s="4"/>
      <c r="AN693" s="6"/>
      <c r="AO693" s="5"/>
      <c r="AP693" s="5"/>
      <c r="AQ693" s="4"/>
      <c r="AR693" s="6"/>
      <c r="AS693" s="4"/>
      <c r="AT693" s="6"/>
      <c r="AU693" s="5"/>
      <c r="AV693" s="5"/>
      <c r="AW693" s="4"/>
      <c r="AX693" s="6"/>
      <c r="AY693" s="4"/>
      <c r="AZ693" s="6"/>
      <c r="BA693" s="5"/>
      <c r="BB693" s="5"/>
      <c r="BC693" s="4"/>
      <c r="BD693" s="6"/>
      <c r="BE693" s="4"/>
      <c r="BF693" s="6"/>
      <c r="BG693" s="5"/>
      <c r="BH693" s="5"/>
      <c r="BI693" s="4">
        <v>1</v>
      </c>
      <c r="BJ693" s="6">
        <v>65.27</v>
      </c>
      <c r="BK693" s="4"/>
      <c r="BL693" s="6"/>
      <c r="BM693" s="5"/>
      <c r="BN693" s="5"/>
      <c r="BO693" s="4"/>
      <c r="BP693" s="6"/>
      <c r="BQ693" s="4"/>
      <c r="BR693" s="6"/>
      <c r="BS693" s="5"/>
      <c r="BT693" s="5"/>
      <c r="BU693" s="4"/>
      <c r="BV693" s="6"/>
      <c r="BW693" s="4"/>
      <c r="BX693" s="6"/>
      <c r="BY693" s="5"/>
      <c r="BZ693" s="5"/>
      <c r="CA693" s="4"/>
      <c r="CB693" s="6"/>
      <c r="CC693" s="4"/>
      <c r="CD693" s="6"/>
      <c r="CE693" s="5"/>
      <c r="CF693" s="5"/>
      <c r="CG693" s="4">
        <v>6</v>
      </c>
      <c r="CH693" s="6">
        <v>432.87</v>
      </c>
      <c r="CI693" s="4"/>
      <c r="CJ693" s="6"/>
      <c r="CK693" s="5"/>
      <c r="CL693" s="5"/>
      <c r="CM693" s="4"/>
      <c r="CN693" s="6"/>
      <c r="CO693" s="4"/>
      <c r="CP693" s="6"/>
      <c r="CQ693" s="5"/>
      <c r="CR693" s="5"/>
      <c r="CS693" s="4"/>
      <c r="CT693" s="6"/>
      <c r="CU693" s="4"/>
      <c r="CV693" s="6"/>
      <c r="CW693" s="5"/>
      <c r="CX693" s="5"/>
      <c r="CY693" s="4"/>
      <c r="CZ693" s="6"/>
      <c r="DA693" s="4"/>
      <c r="DB693" s="6"/>
      <c r="DC693" s="5"/>
      <c r="DD693" s="5"/>
      <c r="DE693" s="4"/>
      <c r="DF693" s="6"/>
      <c r="DG693" s="4"/>
      <c r="DH693" s="6"/>
      <c r="DI693" s="5"/>
      <c r="DJ693" s="5"/>
      <c r="DK693" s="4"/>
      <c r="DL693" s="6"/>
      <c r="DM693" s="4"/>
      <c r="DN693" s="6"/>
      <c r="DO693" s="5"/>
      <c r="DP693" s="5"/>
      <c r="DQ693" s="4"/>
      <c r="DR693" s="6"/>
      <c r="DS693" s="4"/>
      <c r="DT693" s="6"/>
      <c r="DU693" s="5"/>
      <c r="DV693" s="5"/>
      <c r="DW693" s="4"/>
      <c r="DX693" s="6"/>
      <c r="DY693" s="4"/>
      <c r="DZ693" s="6"/>
      <c r="EA693" s="5"/>
      <c r="EB693" s="5"/>
      <c r="EC693" s="4"/>
      <c r="ED693" s="6"/>
      <c r="EE693" s="4"/>
      <c r="EF693" s="6"/>
      <c r="EG693" s="5"/>
      <c r="EH693" s="5"/>
      <c r="EI693" s="4"/>
      <c r="EJ693" s="6"/>
      <c r="EK693" s="4"/>
      <c r="EL693" s="6"/>
      <c r="EM693" s="5"/>
      <c r="EN693" s="5"/>
      <c r="EO693" s="4"/>
      <c r="EP693" s="6"/>
      <c r="EQ693" s="4"/>
      <c r="ER693" s="6"/>
      <c r="ES693" s="5"/>
      <c r="ET693" s="5"/>
      <c r="EU693" s="4"/>
      <c r="EV693" s="6"/>
      <c r="EW693" s="4"/>
      <c r="EX693" s="6"/>
      <c r="EY693" s="5"/>
      <c r="EZ693" s="5"/>
      <c r="FA693" s="4"/>
      <c r="FB693" s="6"/>
      <c r="FC693" s="4"/>
      <c r="FD693" s="6"/>
      <c r="FE693" s="5"/>
      <c r="FF693" s="5"/>
      <c r="FG693" s="4"/>
      <c r="FH693" s="6"/>
      <c r="FI693" s="4"/>
      <c r="FJ693" s="6"/>
      <c r="FK693" s="5"/>
      <c r="FL693" s="5"/>
      <c r="FM693" s="4">
        <v>1</v>
      </c>
      <c r="FN693" s="6">
        <v>54.43</v>
      </c>
      <c r="FO693" s="4"/>
      <c r="FP693" s="6"/>
      <c r="FQ693" s="5"/>
      <c r="FR693" s="5"/>
      <c r="FS693" s="4"/>
      <c r="FT693" s="6"/>
      <c r="FU693" s="4"/>
      <c r="FV693" s="6"/>
      <c r="FW693" s="5"/>
      <c r="FX693" s="5"/>
      <c r="FY693" s="4"/>
      <c r="FZ693" s="6"/>
      <c r="GA693" s="4"/>
      <c r="GB693" s="6"/>
      <c r="GC693" s="5"/>
      <c r="GD693" s="5"/>
      <c r="GE693" s="4"/>
      <c r="GF693" s="6"/>
      <c r="GG693" s="4"/>
      <c r="GH693" s="6"/>
      <c r="GI693" s="5"/>
      <c r="GJ693" s="5"/>
      <c r="GK693" s="4"/>
      <c r="GL693" s="6"/>
      <c r="GM693" s="4"/>
      <c r="GN693" s="6"/>
      <c r="GO693" s="5"/>
      <c r="GP693" s="5"/>
      <c r="GQ693" s="4"/>
      <c r="GR693" s="6"/>
      <c r="GS693" s="4"/>
      <c r="GT693" s="6"/>
      <c r="GU693" s="5"/>
      <c r="GV693" s="5"/>
      <c r="GW693" s="4"/>
      <c r="GX693" s="6"/>
      <c r="GY693" s="4"/>
      <c r="GZ693" s="6"/>
      <c r="HA693" s="5"/>
      <c r="HB693" s="5"/>
      <c r="HC693" s="4"/>
      <c r="HD693" s="6"/>
      <c r="HE693" s="4"/>
      <c r="HF693" s="6"/>
      <c r="HG693" s="5"/>
      <c r="HH693" s="5"/>
      <c r="HI693" s="4"/>
      <c r="HJ693" s="6"/>
      <c r="HK693" s="4"/>
      <c r="HL693" s="6"/>
      <c r="HM693" s="5"/>
      <c r="HN693" s="5"/>
      <c r="HO693" s="4"/>
      <c r="HP693" s="6"/>
      <c r="HQ693" s="4"/>
      <c r="HR693" s="6"/>
      <c r="HS693" s="5"/>
      <c r="HT693" s="5"/>
      <c r="HU693" s="4"/>
      <c r="HV693" s="6"/>
      <c r="HW693" s="4"/>
      <c r="HX693" s="6"/>
      <c r="HY693" s="5"/>
      <c r="HZ693" s="5"/>
      <c r="IA693" s="4"/>
      <c r="IB693" s="6"/>
      <c r="IC693" s="4"/>
      <c r="ID693" s="6"/>
      <c r="IE693" s="5"/>
      <c r="IF693" s="5"/>
      <c r="IG693" s="4"/>
      <c r="IH693" s="6"/>
      <c r="II693" s="4"/>
      <c r="IJ693" s="6"/>
      <c r="IK693" s="5"/>
      <c r="IL693" s="5"/>
      <c r="IM693" s="4"/>
      <c r="IN693" s="6"/>
      <c r="IO693" s="4"/>
      <c r="IP693" s="6"/>
      <c r="IQ693" s="5"/>
      <c r="IR693" s="5"/>
      <c r="IS693" s="4"/>
      <c r="IT693" s="6"/>
      <c r="IU693" s="4"/>
      <c r="IV693" s="6"/>
      <c r="IW693" s="5"/>
      <c r="IX693" s="5"/>
      <c r="IY693" s="4"/>
      <c r="IZ693" s="6"/>
      <c r="JA693" s="4"/>
      <c r="JB693" s="6"/>
      <c r="JC693" s="5"/>
      <c r="JD693" s="5"/>
      <c r="JE693" s="4"/>
      <c r="JF693" s="6"/>
      <c r="JG693" s="4"/>
      <c r="JH693" s="6"/>
      <c r="JI693" s="5"/>
      <c r="JJ693" s="5"/>
      <c r="JK693" s="4"/>
      <c r="JL693" s="6"/>
      <c r="JM693" s="4"/>
      <c r="JN693" s="6"/>
      <c r="JO693" s="5"/>
      <c r="JP693" s="5"/>
      <c r="JQ693" s="4"/>
      <c r="JR693" s="6"/>
      <c r="JS693" s="4"/>
      <c r="JT693" s="6"/>
      <c r="JU693" s="5"/>
      <c r="JV693" s="5"/>
      <c r="JW693" s="4"/>
      <c r="JX693" s="6"/>
      <c r="JY693" s="4"/>
      <c r="JZ693" s="6"/>
      <c r="KA693" s="5"/>
      <c r="KB693" s="5"/>
      <c r="KC693" s="4"/>
      <c r="KD693" s="6"/>
      <c r="KE693" s="4"/>
      <c r="KF693" s="6"/>
      <c r="KG693" s="5"/>
      <c r="KH693" s="5"/>
      <c r="KI693" s="4"/>
      <c r="KJ693" s="6"/>
      <c r="KK693" s="4"/>
      <c r="KL693" s="6"/>
      <c r="KM693" s="5"/>
      <c r="KN693" s="5"/>
    </row>
    <row r="694">
      <c r="A694" s="3" t="s">
        <v>85</v>
      </c>
      <c r="B694" s="3" t="s">
        <v>680</v>
      </c>
      <c r="C694" s="3" t="s">
        <v>87</v>
      </c>
      <c r="D694" s="3" t="s">
        <v>396</v>
      </c>
      <c r="E694" s="3" t="s">
        <v>329</v>
      </c>
      <c r="F694" s="3" t="s">
        <v>329</v>
      </c>
      <c r="G694" s="3" t="s">
        <v>329</v>
      </c>
      <c r="H694" s="3" t="s">
        <v>98</v>
      </c>
      <c r="I694" s="3" t="s">
        <v>1361</v>
      </c>
      <c r="J694" s="3" t="s">
        <v>1319</v>
      </c>
      <c r="K694" s="4">
        <v>127</v>
      </c>
      <c r="L694" s="4">
        <f>=ROUNDDOWN(7.65060240963855,0)</f>
      </c>
      <c r="M694" s="4">
        <v>290</v>
      </c>
      <c r="N694" s="5">
        <v>1</v>
      </c>
      <c r="O694" s="4"/>
      <c r="P694" s="4">
        <f>=ROUNDDOWN({0},0)</f>
      </c>
      <c r="Q694" s="4"/>
      <c r="R694" s="5"/>
      <c r="S694" s="4">
        <v>16</v>
      </c>
      <c r="T694" s="6">
        <v>1132.36</v>
      </c>
      <c r="U694" s="4"/>
      <c r="V694" s="6"/>
      <c r="W694" s="5"/>
      <c r="X694" s="5"/>
      <c r="Y694" s="4">
        <v>4</v>
      </c>
      <c r="Z694" s="6">
        <v>279.94</v>
      </c>
      <c r="AA694" s="4"/>
      <c r="AB694" s="6"/>
      <c r="AC694" s="5"/>
      <c r="AD694" s="5"/>
      <c r="AE694" s="4"/>
      <c r="AF694" s="6"/>
      <c r="AG694" s="4"/>
      <c r="AH694" s="6"/>
      <c r="AI694" s="5"/>
      <c r="AJ694" s="5"/>
      <c r="AK694" s="4">
        <v>3</v>
      </c>
      <c r="AL694" s="6">
        <v>217.74</v>
      </c>
      <c r="AM694" s="4"/>
      <c r="AN694" s="6"/>
      <c r="AO694" s="5"/>
      <c r="AP694" s="5"/>
      <c r="AQ694" s="4"/>
      <c r="AR694" s="6"/>
      <c r="AS694" s="4"/>
      <c r="AT694" s="6"/>
      <c r="AU694" s="5"/>
      <c r="AV694" s="5"/>
      <c r="AW694" s="4">
        <v>2</v>
      </c>
      <c r="AX694" s="6">
        <v>120.94</v>
      </c>
      <c r="AY694" s="4"/>
      <c r="AZ694" s="6"/>
      <c r="BA694" s="5"/>
      <c r="BB694" s="5"/>
      <c r="BC694" s="4">
        <v>1</v>
      </c>
      <c r="BD694" s="6">
        <v>119.99</v>
      </c>
      <c r="BE694" s="4"/>
      <c r="BF694" s="6"/>
      <c r="BG694" s="5"/>
      <c r="BH694" s="5"/>
      <c r="BI694" s="4">
        <v>1</v>
      </c>
      <c r="BJ694" s="6">
        <v>63.08</v>
      </c>
      <c r="BK694" s="4"/>
      <c r="BL694" s="6"/>
      <c r="BM694" s="5"/>
      <c r="BN694" s="5"/>
      <c r="BO694" s="4">
        <v>3</v>
      </c>
      <c r="BP694" s="6">
        <v>196.6</v>
      </c>
      <c r="BQ694" s="4"/>
      <c r="BR694" s="6"/>
      <c r="BS694" s="5"/>
      <c r="BT694" s="5"/>
      <c r="BU694" s="4">
        <v>1</v>
      </c>
      <c r="BV694" s="6">
        <v>73.6</v>
      </c>
      <c r="BW694" s="4"/>
      <c r="BX694" s="6"/>
      <c r="BY694" s="5"/>
      <c r="BZ694" s="5"/>
      <c r="CA694" s="4"/>
      <c r="CB694" s="6"/>
      <c r="CC694" s="4"/>
      <c r="CD694" s="6"/>
      <c r="CE694" s="5"/>
      <c r="CF694" s="5"/>
      <c r="CG694" s="4"/>
      <c r="CH694" s="6"/>
      <c r="CI694" s="4"/>
      <c r="CJ694" s="6"/>
      <c r="CK694" s="5"/>
      <c r="CL694" s="5"/>
      <c r="CM694" s="4"/>
      <c r="CN694" s="6"/>
      <c r="CO694" s="4"/>
      <c r="CP694" s="6"/>
      <c r="CQ694" s="5"/>
      <c r="CR694" s="5"/>
      <c r="CS694" s="4">
        <v>1</v>
      </c>
      <c r="CT694" s="6">
        <v>60.47</v>
      </c>
      <c r="CU694" s="4"/>
      <c r="CV694" s="6"/>
      <c r="CW694" s="5"/>
      <c r="CX694" s="5"/>
      <c r="CY694" s="4"/>
      <c r="CZ694" s="6"/>
      <c r="DA694" s="4"/>
      <c r="DB694" s="6"/>
      <c r="DC694" s="5"/>
      <c r="DD694" s="5"/>
      <c r="DE694" s="4"/>
      <c r="DF694" s="6"/>
      <c r="DG694" s="4"/>
      <c r="DH694" s="6"/>
      <c r="DI694" s="5"/>
      <c r="DJ694" s="5"/>
      <c r="DK694" s="4"/>
      <c r="DL694" s="6"/>
      <c r="DM694" s="4"/>
      <c r="DN694" s="6"/>
      <c r="DO694" s="5"/>
      <c r="DP694" s="5"/>
      <c r="DQ694" s="4"/>
      <c r="DR694" s="6"/>
      <c r="DS694" s="4"/>
      <c r="DT694" s="6"/>
      <c r="DU694" s="5"/>
      <c r="DV694" s="5"/>
      <c r="DW694" s="4"/>
      <c r="DX694" s="6"/>
      <c r="DY694" s="4"/>
      <c r="DZ694" s="6"/>
      <c r="EA694" s="5"/>
      <c r="EB694" s="5"/>
      <c r="EC694" s="4"/>
      <c r="ED694" s="6"/>
      <c r="EE694" s="4"/>
      <c r="EF694" s="6"/>
      <c r="EG694" s="5"/>
      <c r="EH694" s="5"/>
      <c r="EI694" s="4"/>
      <c r="EJ694" s="6"/>
      <c r="EK694" s="4"/>
      <c r="EL694" s="6"/>
      <c r="EM694" s="5"/>
      <c r="EN694" s="5"/>
      <c r="EO694" s="4"/>
      <c r="EP694" s="6"/>
      <c r="EQ694" s="4"/>
      <c r="ER694" s="6"/>
      <c r="ES694" s="5"/>
      <c r="ET694" s="5"/>
      <c r="EU694" s="4"/>
      <c r="EV694" s="6"/>
      <c r="EW694" s="4"/>
      <c r="EX694" s="6"/>
      <c r="EY694" s="5"/>
      <c r="EZ694" s="5"/>
      <c r="FA694" s="4"/>
      <c r="FB694" s="6"/>
      <c r="FC694" s="4"/>
      <c r="FD694" s="6"/>
      <c r="FE694" s="5"/>
      <c r="FF694" s="5"/>
      <c r="FG694" s="4"/>
      <c r="FH694" s="6"/>
      <c r="FI694" s="4"/>
      <c r="FJ694" s="6"/>
      <c r="FK694" s="5"/>
      <c r="FL694" s="5"/>
      <c r="FM694" s="4"/>
      <c r="FN694" s="6"/>
      <c r="FO694" s="4"/>
      <c r="FP694" s="6"/>
      <c r="FQ694" s="5"/>
      <c r="FR694" s="5"/>
      <c r="FS694" s="4"/>
      <c r="FT694" s="6"/>
      <c r="FU694" s="4"/>
      <c r="FV694" s="6"/>
      <c r="FW694" s="5"/>
      <c r="FX694" s="5"/>
      <c r="FY694" s="4"/>
      <c r="FZ694" s="6"/>
      <c r="GA694" s="4"/>
      <c r="GB694" s="6"/>
      <c r="GC694" s="5"/>
      <c r="GD694" s="5"/>
      <c r="GE694" s="4"/>
      <c r="GF694" s="6"/>
      <c r="GG694" s="4"/>
      <c r="GH694" s="6"/>
      <c r="GI694" s="5"/>
      <c r="GJ694" s="5"/>
      <c r="GK694" s="4"/>
      <c r="GL694" s="6"/>
      <c r="GM694" s="4"/>
      <c r="GN694" s="6"/>
      <c r="GO694" s="5"/>
      <c r="GP694" s="5"/>
      <c r="GQ694" s="4"/>
      <c r="GR694" s="6"/>
      <c r="GS694" s="4"/>
      <c r="GT694" s="6"/>
      <c r="GU694" s="5"/>
      <c r="GV694" s="5"/>
      <c r="GW694" s="4"/>
      <c r="GX694" s="6"/>
      <c r="GY694" s="4"/>
      <c r="GZ694" s="6"/>
      <c r="HA694" s="5"/>
      <c r="HB694" s="5"/>
      <c r="HC694" s="4"/>
      <c r="HD694" s="6"/>
      <c r="HE694" s="4"/>
      <c r="HF694" s="6"/>
      <c r="HG694" s="5"/>
      <c r="HH694" s="5"/>
      <c r="HI694" s="4"/>
      <c r="HJ694" s="6"/>
      <c r="HK694" s="4"/>
      <c r="HL694" s="6"/>
      <c r="HM694" s="5"/>
      <c r="HN694" s="5"/>
      <c r="HO694" s="4"/>
      <c r="HP694" s="6"/>
      <c r="HQ694" s="4"/>
      <c r="HR694" s="6"/>
      <c r="HS694" s="5"/>
      <c r="HT694" s="5"/>
      <c r="HU694" s="4"/>
      <c r="HV694" s="6"/>
      <c r="HW694" s="4"/>
      <c r="HX694" s="6"/>
      <c r="HY694" s="5"/>
      <c r="HZ694" s="5"/>
      <c r="IA694" s="4"/>
      <c r="IB694" s="6"/>
      <c r="IC694" s="4"/>
      <c r="ID694" s="6"/>
      <c r="IE694" s="5"/>
      <c r="IF694" s="5"/>
      <c r="IG694" s="4"/>
      <c r="IH694" s="6"/>
      <c r="II694" s="4"/>
      <c r="IJ694" s="6"/>
      <c r="IK694" s="5"/>
      <c r="IL694" s="5"/>
      <c r="IM694" s="4"/>
      <c r="IN694" s="6"/>
      <c r="IO694" s="4"/>
      <c r="IP694" s="6"/>
      <c r="IQ694" s="5"/>
      <c r="IR694" s="5"/>
      <c r="IS694" s="4"/>
      <c r="IT694" s="6"/>
      <c r="IU694" s="4"/>
      <c r="IV694" s="6"/>
      <c r="IW694" s="5"/>
      <c r="IX694" s="5"/>
      <c r="IY694" s="4"/>
      <c r="IZ694" s="6"/>
      <c r="JA694" s="4"/>
      <c r="JB694" s="6"/>
      <c r="JC694" s="5"/>
      <c r="JD694" s="5"/>
      <c r="JE694" s="4"/>
      <c r="JF694" s="6"/>
      <c r="JG694" s="4"/>
      <c r="JH694" s="6"/>
      <c r="JI694" s="5"/>
      <c r="JJ694" s="5"/>
      <c r="JK694" s="4"/>
      <c r="JL694" s="6"/>
      <c r="JM694" s="4"/>
      <c r="JN694" s="6"/>
      <c r="JO694" s="5"/>
      <c r="JP694" s="5"/>
      <c r="JQ694" s="4"/>
      <c r="JR694" s="6"/>
      <c r="JS694" s="4"/>
      <c r="JT694" s="6"/>
      <c r="JU694" s="5"/>
      <c r="JV694" s="5"/>
      <c r="JW694" s="4"/>
      <c r="JX694" s="6"/>
      <c r="JY694" s="4"/>
      <c r="JZ694" s="6"/>
      <c r="KA694" s="5"/>
      <c r="KB694" s="5"/>
      <c r="KC694" s="4"/>
      <c r="KD694" s="6"/>
      <c r="KE694" s="4"/>
      <c r="KF694" s="6"/>
      <c r="KG694" s="5"/>
      <c r="KH694" s="5"/>
      <c r="KI694" s="4"/>
      <c r="KJ694" s="6"/>
      <c r="KK694" s="4"/>
      <c r="KL694" s="6"/>
      <c r="KM694" s="5"/>
      <c r="KN694" s="5"/>
    </row>
    <row r="695">
      <c r="A695" s="3" t="s">
        <v>85</v>
      </c>
      <c r="B695" s="3" t="s">
        <v>680</v>
      </c>
      <c r="C695" s="3" t="s">
        <v>87</v>
      </c>
      <c r="D695" s="3" t="s">
        <v>396</v>
      </c>
      <c r="E695" s="3" t="s">
        <v>329</v>
      </c>
      <c r="F695" s="3" t="s">
        <v>329</v>
      </c>
      <c r="G695" s="3" t="s">
        <v>329</v>
      </c>
      <c r="H695" s="3" t="s">
        <v>98</v>
      </c>
      <c r="I695" s="3" t="s">
        <v>1322</v>
      </c>
      <c r="J695" s="3" t="s">
        <v>1319</v>
      </c>
      <c r="K695" s="4">
        <v>364</v>
      </c>
      <c r="L695" s="4">
        <f>=ROUNDDOWN(36.4,0)</f>
      </c>
      <c r="M695" s="4">
        <v>200</v>
      </c>
      <c r="N695" s="5">
        <v>1</v>
      </c>
      <c r="O695" s="4"/>
      <c r="P695" s="4">
        <f>=ROUNDDOWN({0},0)</f>
      </c>
      <c r="Q695" s="4"/>
      <c r="R695" s="5"/>
      <c r="S695" s="4">
        <v>6</v>
      </c>
      <c r="T695" s="6">
        <v>427.16</v>
      </c>
      <c r="U695" s="4"/>
      <c r="V695" s="6"/>
      <c r="W695" s="5"/>
      <c r="X695" s="5"/>
      <c r="Y695" s="4"/>
      <c r="Z695" s="6"/>
      <c r="AA695" s="4"/>
      <c r="AB695" s="6"/>
      <c r="AC695" s="5"/>
      <c r="AD695" s="5"/>
      <c r="AE695" s="4"/>
      <c r="AF695" s="6"/>
      <c r="AG695" s="4"/>
      <c r="AH695" s="6"/>
      <c r="AI695" s="5"/>
      <c r="AJ695" s="5"/>
      <c r="AK695" s="4">
        <v>1</v>
      </c>
      <c r="AL695" s="6">
        <v>62.2</v>
      </c>
      <c r="AM695" s="4"/>
      <c r="AN695" s="6"/>
      <c r="AO695" s="5"/>
      <c r="AP695" s="5"/>
      <c r="AQ695" s="4"/>
      <c r="AR695" s="6"/>
      <c r="AS695" s="4"/>
      <c r="AT695" s="6"/>
      <c r="AU695" s="5"/>
      <c r="AV695" s="5"/>
      <c r="AW695" s="4">
        <v>1</v>
      </c>
      <c r="AX695" s="6">
        <v>70.56</v>
      </c>
      <c r="AY695" s="4"/>
      <c r="AZ695" s="6"/>
      <c r="BA695" s="5"/>
      <c r="BB695" s="5"/>
      <c r="BC695" s="4"/>
      <c r="BD695" s="6"/>
      <c r="BE695" s="4"/>
      <c r="BF695" s="6"/>
      <c r="BG695" s="5"/>
      <c r="BH695" s="5"/>
      <c r="BI695" s="4">
        <v>3</v>
      </c>
      <c r="BJ695" s="6">
        <v>220.8</v>
      </c>
      <c r="BK695" s="4"/>
      <c r="BL695" s="6"/>
      <c r="BM695" s="5"/>
      <c r="BN695" s="5"/>
      <c r="BO695" s="4"/>
      <c r="BP695" s="6"/>
      <c r="BQ695" s="4"/>
      <c r="BR695" s="6"/>
      <c r="BS695" s="5"/>
      <c r="BT695" s="5"/>
      <c r="BU695" s="4">
        <v>1</v>
      </c>
      <c r="BV695" s="6">
        <v>73.6</v>
      </c>
      <c r="BW695" s="4"/>
      <c r="BX695" s="6"/>
      <c r="BY695" s="5"/>
      <c r="BZ695" s="5"/>
      <c r="CA695" s="4"/>
      <c r="CB695" s="6"/>
      <c r="CC695" s="4"/>
      <c r="CD695" s="6"/>
      <c r="CE695" s="5"/>
      <c r="CF695" s="5"/>
      <c r="CG695" s="4"/>
      <c r="CH695" s="6"/>
      <c r="CI695" s="4"/>
      <c r="CJ695" s="6"/>
      <c r="CK695" s="5"/>
      <c r="CL695" s="5"/>
      <c r="CM695" s="4"/>
      <c r="CN695" s="6"/>
      <c r="CO695" s="4"/>
      <c r="CP695" s="6"/>
      <c r="CQ695" s="5"/>
      <c r="CR695" s="5"/>
      <c r="CS695" s="4"/>
      <c r="CT695" s="6"/>
      <c r="CU695" s="4"/>
      <c r="CV695" s="6"/>
      <c r="CW695" s="5"/>
      <c r="CX695" s="5"/>
      <c r="CY695" s="4"/>
      <c r="CZ695" s="6"/>
      <c r="DA695" s="4"/>
      <c r="DB695" s="6"/>
      <c r="DC695" s="5"/>
      <c r="DD695" s="5"/>
      <c r="DE695" s="4"/>
      <c r="DF695" s="6"/>
      <c r="DG695" s="4"/>
      <c r="DH695" s="6"/>
      <c r="DI695" s="5"/>
      <c r="DJ695" s="5"/>
      <c r="DK695" s="4"/>
      <c r="DL695" s="6"/>
      <c r="DM695" s="4"/>
      <c r="DN695" s="6"/>
      <c r="DO695" s="5"/>
      <c r="DP695" s="5"/>
      <c r="DQ695" s="4"/>
      <c r="DR695" s="6"/>
      <c r="DS695" s="4"/>
      <c r="DT695" s="6"/>
      <c r="DU695" s="5"/>
      <c r="DV695" s="5"/>
      <c r="DW695" s="4"/>
      <c r="DX695" s="6"/>
      <c r="DY695" s="4"/>
      <c r="DZ695" s="6"/>
      <c r="EA695" s="5"/>
      <c r="EB695" s="5"/>
      <c r="EC695" s="4"/>
      <c r="ED695" s="6"/>
      <c r="EE695" s="4"/>
      <c r="EF695" s="6"/>
      <c r="EG695" s="5"/>
      <c r="EH695" s="5"/>
      <c r="EI695" s="4"/>
      <c r="EJ695" s="6"/>
      <c r="EK695" s="4"/>
      <c r="EL695" s="6"/>
      <c r="EM695" s="5"/>
      <c r="EN695" s="5"/>
      <c r="EO695" s="4"/>
      <c r="EP695" s="6"/>
      <c r="EQ695" s="4"/>
      <c r="ER695" s="6"/>
      <c r="ES695" s="5"/>
      <c r="ET695" s="5"/>
      <c r="EU695" s="4"/>
      <c r="EV695" s="6"/>
      <c r="EW695" s="4"/>
      <c r="EX695" s="6"/>
      <c r="EY695" s="5"/>
      <c r="EZ695" s="5"/>
      <c r="FA695" s="4"/>
      <c r="FB695" s="6"/>
      <c r="FC695" s="4"/>
      <c r="FD695" s="6"/>
      <c r="FE695" s="5"/>
      <c r="FF695" s="5"/>
      <c r="FG695" s="4"/>
      <c r="FH695" s="6"/>
      <c r="FI695" s="4"/>
      <c r="FJ695" s="6"/>
      <c r="FK695" s="5"/>
      <c r="FL695" s="5"/>
      <c r="FM695" s="4"/>
      <c r="FN695" s="6"/>
      <c r="FO695" s="4"/>
      <c r="FP695" s="6"/>
      <c r="FQ695" s="5"/>
      <c r="FR695" s="5"/>
      <c r="FS695" s="4"/>
      <c r="FT695" s="6"/>
      <c r="FU695" s="4"/>
      <c r="FV695" s="6"/>
      <c r="FW695" s="5"/>
      <c r="FX695" s="5"/>
      <c r="FY695" s="4"/>
      <c r="FZ695" s="6"/>
      <c r="GA695" s="4"/>
      <c r="GB695" s="6"/>
      <c r="GC695" s="5"/>
      <c r="GD695" s="5"/>
      <c r="GE695" s="4"/>
      <c r="GF695" s="6"/>
      <c r="GG695" s="4"/>
      <c r="GH695" s="6"/>
      <c r="GI695" s="5"/>
      <c r="GJ695" s="5"/>
      <c r="GK695" s="4"/>
      <c r="GL695" s="6"/>
      <c r="GM695" s="4"/>
      <c r="GN695" s="6"/>
      <c r="GO695" s="5"/>
      <c r="GP695" s="5"/>
      <c r="GQ695" s="4"/>
      <c r="GR695" s="6"/>
      <c r="GS695" s="4"/>
      <c r="GT695" s="6"/>
      <c r="GU695" s="5"/>
      <c r="GV695" s="5"/>
      <c r="GW695" s="4"/>
      <c r="GX695" s="6"/>
      <c r="GY695" s="4"/>
      <c r="GZ695" s="6"/>
      <c r="HA695" s="5"/>
      <c r="HB695" s="5"/>
      <c r="HC695" s="4"/>
      <c r="HD695" s="6"/>
      <c r="HE695" s="4"/>
      <c r="HF695" s="6"/>
      <c r="HG695" s="5"/>
      <c r="HH695" s="5"/>
      <c r="HI695" s="4"/>
      <c r="HJ695" s="6"/>
      <c r="HK695" s="4"/>
      <c r="HL695" s="6"/>
      <c r="HM695" s="5"/>
      <c r="HN695" s="5"/>
      <c r="HO695" s="4"/>
      <c r="HP695" s="6"/>
      <c r="HQ695" s="4"/>
      <c r="HR695" s="6"/>
      <c r="HS695" s="5"/>
      <c r="HT695" s="5"/>
      <c r="HU695" s="4"/>
      <c r="HV695" s="6"/>
      <c r="HW695" s="4"/>
      <c r="HX695" s="6"/>
      <c r="HY695" s="5"/>
      <c r="HZ695" s="5"/>
      <c r="IA695" s="4"/>
      <c r="IB695" s="6"/>
      <c r="IC695" s="4"/>
      <c r="ID695" s="6"/>
      <c r="IE695" s="5"/>
      <c r="IF695" s="5"/>
      <c r="IG695" s="4"/>
      <c r="IH695" s="6"/>
      <c r="II695" s="4"/>
      <c r="IJ695" s="6"/>
      <c r="IK695" s="5"/>
      <c r="IL695" s="5"/>
      <c r="IM695" s="4"/>
      <c r="IN695" s="6"/>
      <c r="IO695" s="4"/>
      <c r="IP695" s="6"/>
      <c r="IQ695" s="5"/>
      <c r="IR695" s="5"/>
      <c r="IS695" s="4"/>
      <c r="IT695" s="6"/>
      <c r="IU695" s="4"/>
      <c r="IV695" s="6"/>
      <c r="IW695" s="5"/>
      <c r="IX695" s="5"/>
      <c r="IY695" s="4"/>
      <c r="IZ695" s="6"/>
      <c r="JA695" s="4"/>
      <c r="JB695" s="6"/>
      <c r="JC695" s="5"/>
      <c r="JD695" s="5"/>
      <c r="JE695" s="4"/>
      <c r="JF695" s="6"/>
      <c r="JG695" s="4"/>
      <c r="JH695" s="6"/>
      <c r="JI695" s="5"/>
      <c r="JJ695" s="5"/>
      <c r="JK695" s="4"/>
      <c r="JL695" s="6"/>
      <c r="JM695" s="4"/>
      <c r="JN695" s="6"/>
      <c r="JO695" s="5"/>
      <c r="JP695" s="5"/>
      <c r="JQ695" s="4"/>
      <c r="JR695" s="6"/>
      <c r="JS695" s="4"/>
      <c r="JT695" s="6"/>
      <c r="JU695" s="5"/>
      <c r="JV695" s="5"/>
      <c r="JW695" s="4"/>
      <c r="JX695" s="6"/>
      <c r="JY695" s="4"/>
      <c r="JZ695" s="6"/>
      <c r="KA695" s="5"/>
      <c r="KB695" s="5"/>
      <c r="KC695" s="4"/>
      <c r="KD695" s="6"/>
      <c r="KE695" s="4"/>
      <c r="KF695" s="6"/>
      <c r="KG695" s="5"/>
      <c r="KH695" s="5"/>
      <c r="KI695" s="4"/>
      <c r="KJ695" s="6"/>
      <c r="KK695" s="4"/>
      <c r="KL695" s="6"/>
      <c r="KM695" s="5"/>
      <c r="KN695" s="5"/>
    </row>
    <row r="696">
      <c r="A696" s="3" t="s">
        <v>85</v>
      </c>
      <c r="B696" s="3" t="s">
        <v>680</v>
      </c>
      <c r="C696" s="3" t="s">
        <v>87</v>
      </c>
      <c r="D696" s="3" t="s">
        <v>396</v>
      </c>
      <c r="E696" s="3" t="s">
        <v>688</v>
      </c>
      <c r="F696" s="3" t="s">
        <v>688</v>
      </c>
      <c r="G696" s="3" t="s">
        <v>688</v>
      </c>
      <c r="H696" s="3" t="s">
        <v>98</v>
      </c>
      <c r="I696" s="3" t="s">
        <v>1430</v>
      </c>
      <c r="J696" s="3" t="s">
        <v>1309</v>
      </c>
      <c r="K696" s="4">
        <v>5791</v>
      </c>
      <c r="L696" s="4">
        <f>=ROUNDDOWN(137.227488151659,0)</f>
      </c>
      <c r="M696" s="4">
        <v>300</v>
      </c>
      <c r="N696" s="5">
        <v>1</v>
      </c>
      <c r="O696" s="4"/>
      <c r="P696" s="4">
        <f>=ROUNDDOWN({0},0)</f>
      </c>
      <c r="Q696" s="4"/>
      <c r="R696" s="5"/>
      <c r="S696" s="4">
        <v>14</v>
      </c>
      <c r="T696" s="6">
        <v>918.72</v>
      </c>
      <c r="U696" s="4"/>
      <c r="V696" s="6"/>
      <c r="W696" s="5"/>
      <c r="X696" s="5"/>
      <c r="Y696" s="4">
        <v>1</v>
      </c>
      <c r="Z696" s="6">
        <v>68.9</v>
      </c>
      <c r="AA696" s="4"/>
      <c r="AB696" s="6"/>
      <c r="AC696" s="5"/>
      <c r="AD696" s="5"/>
      <c r="AE696" s="4">
        <v>1</v>
      </c>
      <c r="AF696" s="6">
        <v>48</v>
      </c>
      <c r="AG696" s="4"/>
      <c r="AH696" s="6"/>
      <c r="AI696" s="5"/>
      <c r="AJ696" s="5"/>
      <c r="AK696" s="4"/>
      <c r="AL696" s="6"/>
      <c r="AM696" s="4"/>
      <c r="AN696" s="6"/>
      <c r="AO696" s="5"/>
      <c r="AP696" s="5"/>
      <c r="AQ696" s="4"/>
      <c r="AR696" s="6"/>
      <c r="AS696" s="4"/>
      <c r="AT696" s="6"/>
      <c r="AU696" s="5"/>
      <c r="AV696" s="5"/>
      <c r="AW696" s="4">
        <v>5</v>
      </c>
      <c r="AX696" s="6">
        <v>336.72</v>
      </c>
      <c r="AY696" s="4"/>
      <c r="AZ696" s="6"/>
      <c r="BA696" s="5"/>
      <c r="BB696" s="5"/>
      <c r="BC696" s="4"/>
      <c r="BD696" s="6"/>
      <c r="BE696" s="4"/>
      <c r="BF696" s="6"/>
      <c r="BG696" s="5"/>
      <c r="BH696" s="5"/>
      <c r="BI696" s="4">
        <v>2</v>
      </c>
      <c r="BJ696" s="6">
        <v>132.36</v>
      </c>
      <c r="BK696" s="4"/>
      <c r="BL696" s="6"/>
      <c r="BM696" s="5"/>
      <c r="BN696" s="5"/>
      <c r="BO696" s="4">
        <v>2</v>
      </c>
      <c r="BP696" s="6">
        <v>142.04</v>
      </c>
      <c r="BQ696" s="4"/>
      <c r="BR696" s="6"/>
      <c r="BS696" s="5"/>
      <c r="BT696" s="5"/>
      <c r="BU696" s="4"/>
      <c r="BV696" s="6"/>
      <c r="BW696" s="4"/>
      <c r="BX696" s="6"/>
      <c r="BY696" s="5"/>
      <c r="BZ696" s="5"/>
      <c r="CA696" s="4"/>
      <c r="CB696" s="6"/>
      <c r="CC696" s="4"/>
      <c r="CD696" s="6"/>
      <c r="CE696" s="5"/>
      <c r="CF696" s="5"/>
      <c r="CG696" s="4">
        <v>2</v>
      </c>
      <c r="CH696" s="6">
        <v>111</v>
      </c>
      <c r="CI696" s="4"/>
      <c r="CJ696" s="6"/>
      <c r="CK696" s="5"/>
      <c r="CL696" s="5"/>
      <c r="CM696" s="4"/>
      <c r="CN696" s="6"/>
      <c r="CO696" s="4"/>
      <c r="CP696" s="6"/>
      <c r="CQ696" s="5"/>
      <c r="CR696" s="5"/>
      <c r="CS696" s="4"/>
      <c r="CT696" s="6"/>
      <c r="CU696" s="4"/>
      <c r="CV696" s="6"/>
      <c r="CW696" s="5"/>
      <c r="CX696" s="5"/>
      <c r="CY696" s="4"/>
      <c r="CZ696" s="6"/>
      <c r="DA696" s="4"/>
      <c r="DB696" s="6"/>
      <c r="DC696" s="5"/>
      <c r="DD696" s="5"/>
      <c r="DE696" s="4"/>
      <c r="DF696" s="6"/>
      <c r="DG696" s="4"/>
      <c r="DH696" s="6"/>
      <c r="DI696" s="5"/>
      <c r="DJ696" s="5"/>
      <c r="DK696" s="4"/>
      <c r="DL696" s="6"/>
      <c r="DM696" s="4"/>
      <c r="DN696" s="6"/>
      <c r="DO696" s="5"/>
      <c r="DP696" s="5"/>
      <c r="DQ696" s="4"/>
      <c r="DR696" s="6"/>
      <c r="DS696" s="4"/>
      <c r="DT696" s="6"/>
      <c r="DU696" s="5"/>
      <c r="DV696" s="5"/>
      <c r="DW696" s="4"/>
      <c r="DX696" s="6"/>
      <c r="DY696" s="4"/>
      <c r="DZ696" s="6"/>
      <c r="EA696" s="5"/>
      <c r="EB696" s="5"/>
      <c r="EC696" s="4">
        <v>1</v>
      </c>
      <c r="ED696" s="6">
        <v>79.7</v>
      </c>
      <c r="EE696" s="4"/>
      <c r="EF696" s="6"/>
      <c r="EG696" s="5"/>
      <c r="EH696" s="5"/>
      <c r="EI696" s="4"/>
      <c r="EJ696" s="6"/>
      <c r="EK696" s="4"/>
      <c r="EL696" s="6"/>
      <c r="EM696" s="5"/>
      <c r="EN696" s="5"/>
      <c r="EO696" s="4"/>
      <c r="EP696" s="6"/>
      <c r="EQ696" s="4"/>
      <c r="ER696" s="6"/>
      <c r="ES696" s="5"/>
      <c r="ET696" s="5"/>
      <c r="EU696" s="4"/>
      <c r="EV696" s="6"/>
      <c r="EW696" s="4"/>
      <c r="EX696" s="6"/>
      <c r="EY696" s="5"/>
      <c r="EZ696" s="5"/>
      <c r="FA696" s="4"/>
      <c r="FB696" s="6"/>
      <c r="FC696" s="4"/>
      <c r="FD696" s="6"/>
      <c r="FE696" s="5"/>
      <c r="FF696" s="5"/>
      <c r="FG696" s="4"/>
      <c r="FH696" s="6"/>
      <c r="FI696" s="4"/>
      <c r="FJ696" s="6"/>
      <c r="FK696" s="5"/>
      <c r="FL696" s="5"/>
      <c r="FM696" s="4"/>
      <c r="FN696" s="6"/>
      <c r="FO696" s="4"/>
      <c r="FP696" s="6"/>
      <c r="FQ696" s="5"/>
      <c r="FR696" s="5"/>
      <c r="FS696" s="4"/>
      <c r="FT696" s="6"/>
      <c r="FU696" s="4"/>
      <c r="FV696" s="6"/>
      <c r="FW696" s="5"/>
      <c r="FX696" s="5"/>
      <c r="FY696" s="4"/>
      <c r="FZ696" s="6"/>
      <c r="GA696" s="4"/>
      <c r="GB696" s="6"/>
      <c r="GC696" s="5"/>
      <c r="GD696" s="5"/>
      <c r="GE696" s="4"/>
      <c r="GF696" s="6"/>
      <c r="GG696" s="4"/>
      <c r="GH696" s="6"/>
      <c r="GI696" s="5"/>
      <c r="GJ696" s="5"/>
      <c r="GK696" s="4"/>
      <c r="GL696" s="6"/>
      <c r="GM696" s="4"/>
      <c r="GN696" s="6"/>
      <c r="GO696" s="5"/>
      <c r="GP696" s="5"/>
      <c r="GQ696" s="4"/>
      <c r="GR696" s="6"/>
      <c r="GS696" s="4"/>
      <c r="GT696" s="6"/>
      <c r="GU696" s="5"/>
      <c r="GV696" s="5"/>
      <c r="GW696" s="4"/>
      <c r="GX696" s="6"/>
      <c r="GY696" s="4"/>
      <c r="GZ696" s="6"/>
      <c r="HA696" s="5"/>
      <c r="HB696" s="5"/>
      <c r="HC696" s="4"/>
      <c r="HD696" s="6"/>
      <c r="HE696" s="4"/>
      <c r="HF696" s="6"/>
      <c r="HG696" s="5"/>
      <c r="HH696" s="5"/>
      <c r="HI696" s="4"/>
      <c r="HJ696" s="6"/>
      <c r="HK696" s="4"/>
      <c r="HL696" s="6"/>
      <c r="HM696" s="5"/>
      <c r="HN696" s="5"/>
      <c r="HO696" s="4"/>
      <c r="HP696" s="6"/>
      <c r="HQ696" s="4"/>
      <c r="HR696" s="6"/>
      <c r="HS696" s="5"/>
      <c r="HT696" s="5"/>
      <c r="HU696" s="4"/>
      <c r="HV696" s="6"/>
      <c r="HW696" s="4"/>
      <c r="HX696" s="6"/>
      <c r="HY696" s="5"/>
      <c r="HZ696" s="5"/>
      <c r="IA696" s="4"/>
      <c r="IB696" s="6"/>
      <c r="IC696" s="4"/>
      <c r="ID696" s="6"/>
      <c r="IE696" s="5"/>
      <c r="IF696" s="5"/>
      <c r="IG696" s="4"/>
      <c r="IH696" s="6"/>
      <c r="II696" s="4"/>
      <c r="IJ696" s="6"/>
      <c r="IK696" s="5"/>
      <c r="IL696" s="5"/>
      <c r="IM696" s="4"/>
      <c r="IN696" s="6"/>
      <c r="IO696" s="4"/>
      <c r="IP696" s="6"/>
      <c r="IQ696" s="5"/>
      <c r="IR696" s="5"/>
      <c r="IS696" s="4"/>
      <c r="IT696" s="6"/>
      <c r="IU696" s="4"/>
      <c r="IV696" s="6"/>
      <c r="IW696" s="5"/>
      <c r="IX696" s="5"/>
      <c r="IY696" s="4"/>
      <c r="IZ696" s="6"/>
      <c r="JA696" s="4"/>
      <c r="JB696" s="6"/>
      <c r="JC696" s="5"/>
      <c r="JD696" s="5"/>
      <c r="JE696" s="4"/>
      <c r="JF696" s="6"/>
      <c r="JG696" s="4"/>
      <c r="JH696" s="6"/>
      <c r="JI696" s="5"/>
      <c r="JJ696" s="5"/>
      <c r="JK696" s="4"/>
      <c r="JL696" s="6"/>
      <c r="JM696" s="4"/>
      <c r="JN696" s="6"/>
      <c r="JO696" s="5"/>
      <c r="JP696" s="5"/>
      <c r="JQ696" s="4"/>
      <c r="JR696" s="6"/>
      <c r="JS696" s="4"/>
      <c r="JT696" s="6"/>
      <c r="JU696" s="5"/>
      <c r="JV696" s="5"/>
      <c r="JW696" s="4"/>
      <c r="JX696" s="6"/>
      <c r="JY696" s="4"/>
      <c r="JZ696" s="6"/>
      <c r="KA696" s="5"/>
      <c r="KB696" s="5"/>
      <c r="KC696" s="4"/>
      <c r="KD696" s="6"/>
      <c r="KE696" s="4"/>
      <c r="KF696" s="6"/>
      <c r="KG696" s="5"/>
      <c r="KH696" s="5"/>
      <c r="KI696" s="4"/>
      <c r="KJ696" s="6"/>
      <c r="KK696" s="4"/>
      <c r="KL696" s="6"/>
      <c r="KM696" s="5"/>
      <c r="KN696" s="5"/>
    </row>
    <row r="697">
      <c r="A697" s="3" t="s">
        <v>85</v>
      </c>
      <c r="B697" s="3" t="s">
        <v>680</v>
      </c>
      <c r="C697" s="3" t="s">
        <v>87</v>
      </c>
      <c r="D697" s="3" t="s">
        <v>396</v>
      </c>
      <c r="E697" s="3" t="s">
        <v>688</v>
      </c>
      <c r="F697" s="3" t="s">
        <v>688</v>
      </c>
      <c r="G697" s="3" t="s">
        <v>688</v>
      </c>
      <c r="H697" s="3" t="s">
        <v>98</v>
      </c>
      <c r="I697" s="3" t="s">
        <v>1431</v>
      </c>
      <c r="J697" s="3" t="s">
        <v>1319</v>
      </c>
      <c r="K697" s="4">
        <v>773</v>
      </c>
      <c r="L697" s="4">
        <f>=ROUNDDOWN(47.4233128834356,0)</f>
      </c>
      <c r="M697" s="4"/>
      <c r="N697" s="5">
        <v>1</v>
      </c>
      <c r="O697" s="4"/>
      <c r="P697" s="4">
        <f>=ROUNDDOWN({0},0)</f>
      </c>
      <c r="Q697" s="4"/>
      <c r="R697" s="5"/>
      <c r="S697" s="4">
        <v>7</v>
      </c>
      <c r="T697" s="6">
        <v>526.13</v>
      </c>
      <c r="U697" s="4"/>
      <c r="V697" s="6"/>
      <c r="W697" s="5"/>
      <c r="X697" s="5"/>
      <c r="Y697" s="4">
        <v>1</v>
      </c>
      <c r="Z697" s="6">
        <v>68.9</v>
      </c>
      <c r="AA697" s="4"/>
      <c r="AB697" s="6"/>
      <c r="AC697" s="5"/>
      <c r="AD697" s="5"/>
      <c r="AE697" s="4"/>
      <c r="AF697" s="6"/>
      <c r="AG697" s="4"/>
      <c r="AH697" s="6"/>
      <c r="AI697" s="5"/>
      <c r="AJ697" s="5"/>
      <c r="AK697" s="4">
        <v>1</v>
      </c>
      <c r="AL697" s="6">
        <v>63.74</v>
      </c>
      <c r="AM697" s="4"/>
      <c r="AN697" s="6"/>
      <c r="AO697" s="5"/>
      <c r="AP697" s="5"/>
      <c r="AQ697" s="4"/>
      <c r="AR697" s="6"/>
      <c r="AS697" s="4"/>
      <c r="AT697" s="6"/>
      <c r="AU697" s="5"/>
      <c r="AV697" s="5"/>
      <c r="AW697" s="4">
        <v>1</v>
      </c>
      <c r="AX697" s="6">
        <v>56.73</v>
      </c>
      <c r="AY697" s="4"/>
      <c r="AZ697" s="6"/>
      <c r="BA697" s="5"/>
      <c r="BB697" s="5"/>
      <c r="BC697" s="4">
        <v>1</v>
      </c>
      <c r="BD697" s="6">
        <v>114.99</v>
      </c>
      <c r="BE697" s="4"/>
      <c r="BF697" s="6"/>
      <c r="BG697" s="5"/>
      <c r="BH697" s="5"/>
      <c r="BI697" s="4">
        <v>1</v>
      </c>
      <c r="BJ697" s="6">
        <v>65.27</v>
      </c>
      <c r="BK697" s="4"/>
      <c r="BL697" s="6"/>
      <c r="BM697" s="5"/>
      <c r="BN697" s="5"/>
      <c r="BO697" s="4">
        <v>2</v>
      </c>
      <c r="BP697" s="6">
        <v>156.5</v>
      </c>
      <c r="BQ697" s="4"/>
      <c r="BR697" s="6"/>
      <c r="BS697" s="5"/>
      <c r="BT697" s="5"/>
      <c r="BU697" s="4"/>
      <c r="BV697" s="6"/>
      <c r="BW697" s="4"/>
      <c r="BX697" s="6"/>
      <c r="BY697" s="5"/>
      <c r="BZ697" s="5"/>
      <c r="CA697" s="4"/>
      <c r="CB697" s="6"/>
      <c r="CC697" s="4"/>
      <c r="CD697" s="6"/>
      <c r="CE697" s="5"/>
      <c r="CF697" s="5"/>
      <c r="CG697" s="4"/>
      <c r="CH697" s="6"/>
      <c r="CI697" s="4"/>
      <c r="CJ697" s="6"/>
      <c r="CK697" s="5"/>
      <c r="CL697" s="5"/>
      <c r="CM697" s="4"/>
      <c r="CN697" s="6"/>
      <c r="CO697" s="4"/>
      <c r="CP697" s="6"/>
      <c r="CQ697" s="5"/>
      <c r="CR697" s="5"/>
      <c r="CS697" s="4"/>
      <c r="CT697" s="6"/>
      <c r="CU697" s="4"/>
      <c r="CV697" s="6"/>
      <c r="CW697" s="5"/>
      <c r="CX697" s="5"/>
      <c r="CY697" s="4"/>
      <c r="CZ697" s="6"/>
      <c r="DA697" s="4"/>
      <c r="DB697" s="6"/>
      <c r="DC697" s="5"/>
      <c r="DD697" s="5"/>
      <c r="DE697" s="4"/>
      <c r="DF697" s="6"/>
      <c r="DG697" s="4"/>
      <c r="DH697" s="6"/>
      <c r="DI697" s="5"/>
      <c r="DJ697" s="5"/>
      <c r="DK697" s="4"/>
      <c r="DL697" s="6"/>
      <c r="DM697" s="4"/>
      <c r="DN697" s="6"/>
      <c r="DO697" s="5"/>
      <c r="DP697" s="5"/>
      <c r="DQ697" s="4"/>
      <c r="DR697" s="6"/>
      <c r="DS697" s="4"/>
      <c r="DT697" s="6"/>
      <c r="DU697" s="5"/>
      <c r="DV697" s="5"/>
      <c r="DW697" s="4"/>
      <c r="DX697" s="6"/>
      <c r="DY697" s="4"/>
      <c r="DZ697" s="6"/>
      <c r="EA697" s="5"/>
      <c r="EB697" s="5"/>
      <c r="EC697" s="4"/>
      <c r="ED697" s="6"/>
      <c r="EE697" s="4"/>
      <c r="EF697" s="6"/>
      <c r="EG697" s="5"/>
      <c r="EH697" s="5"/>
      <c r="EI697" s="4"/>
      <c r="EJ697" s="6"/>
      <c r="EK697" s="4"/>
      <c r="EL697" s="6"/>
      <c r="EM697" s="5"/>
      <c r="EN697" s="5"/>
      <c r="EO697" s="4"/>
      <c r="EP697" s="6"/>
      <c r="EQ697" s="4"/>
      <c r="ER697" s="6"/>
      <c r="ES697" s="5"/>
      <c r="ET697" s="5"/>
      <c r="EU697" s="4"/>
      <c r="EV697" s="6"/>
      <c r="EW697" s="4"/>
      <c r="EX697" s="6"/>
      <c r="EY697" s="5"/>
      <c r="EZ697" s="5"/>
      <c r="FA697" s="4"/>
      <c r="FB697" s="6"/>
      <c r="FC697" s="4"/>
      <c r="FD697" s="6"/>
      <c r="FE697" s="5"/>
      <c r="FF697" s="5"/>
      <c r="FG697" s="4"/>
      <c r="FH697" s="6"/>
      <c r="FI697" s="4"/>
      <c r="FJ697" s="6"/>
      <c r="FK697" s="5"/>
      <c r="FL697" s="5"/>
      <c r="FM697" s="4"/>
      <c r="FN697" s="6"/>
      <c r="FO697" s="4"/>
      <c r="FP697" s="6"/>
      <c r="FQ697" s="5"/>
      <c r="FR697" s="5"/>
      <c r="FS697" s="4"/>
      <c r="FT697" s="6"/>
      <c r="FU697" s="4"/>
      <c r="FV697" s="6"/>
      <c r="FW697" s="5"/>
      <c r="FX697" s="5"/>
      <c r="FY697" s="4"/>
      <c r="FZ697" s="6"/>
      <c r="GA697" s="4"/>
      <c r="GB697" s="6"/>
      <c r="GC697" s="5"/>
      <c r="GD697" s="5"/>
      <c r="GE697" s="4"/>
      <c r="GF697" s="6"/>
      <c r="GG697" s="4"/>
      <c r="GH697" s="6"/>
      <c r="GI697" s="5"/>
      <c r="GJ697" s="5"/>
      <c r="GK697" s="4"/>
      <c r="GL697" s="6"/>
      <c r="GM697" s="4"/>
      <c r="GN697" s="6"/>
      <c r="GO697" s="5"/>
      <c r="GP697" s="5"/>
      <c r="GQ697" s="4"/>
      <c r="GR697" s="6"/>
      <c r="GS697" s="4"/>
      <c r="GT697" s="6"/>
      <c r="GU697" s="5"/>
      <c r="GV697" s="5"/>
      <c r="GW697" s="4"/>
      <c r="GX697" s="6"/>
      <c r="GY697" s="4"/>
      <c r="GZ697" s="6"/>
      <c r="HA697" s="5"/>
      <c r="HB697" s="5"/>
      <c r="HC697" s="4"/>
      <c r="HD697" s="6"/>
      <c r="HE697" s="4"/>
      <c r="HF697" s="6"/>
      <c r="HG697" s="5"/>
      <c r="HH697" s="5"/>
      <c r="HI697" s="4"/>
      <c r="HJ697" s="6"/>
      <c r="HK697" s="4"/>
      <c r="HL697" s="6"/>
      <c r="HM697" s="5"/>
      <c r="HN697" s="5"/>
      <c r="HO697" s="4"/>
      <c r="HP697" s="6"/>
      <c r="HQ697" s="4"/>
      <c r="HR697" s="6"/>
      <c r="HS697" s="5"/>
      <c r="HT697" s="5"/>
      <c r="HU697" s="4"/>
      <c r="HV697" s="6"/>
      <c r="HW697" s="4"/>
      <c r="HX697" s="6"/>
      <c r="HY697" s="5"/>
      <c r="HZ697" s="5"/>
      <c r="IA697" s="4"/>
      <c r="IB697" s="6"/>
      <c r="IC697" s="4"/>
      <c r="ID697" s="6"/>
      <c r="IE697" s="5"/>
      <c r="IF697" s="5"/>
      <c r="IG697" s="4"/>
      <c r="IH697" s="6"/>
      <c r="II697" s="4"/>
      <c r="IJ697" s="6"/>
      <c r="IK697" s="5"/>
      <c r="IL697" s="5"/>
      <c r="IM697" s="4"/>
      <c r="IN697" s="6"/>
      <c r="IO697" s="4"/>
      <c r="IP697" s="6"/>
      <c r="IQ697" s="5"/>
      <c r="IR697" s="5"/>
      <c r="IS697" s="4"/>
      <c r="IT697" s="6"/>
      <c r="IU697" s="4"/>
      <c r="IV697" s="6"/>
      <c r="IW697" s="5"/>
      <c r="IX697" s="5"/>
      <c r="IY697" s="4"/>
      <c r="IZ697" s="6"/>
      <c r="JA697" s="4"/>
      <c r="JB697" s="6"/>
      <c r="JC697" s="5"/>
      <c r="JD697" s="5"/>
      <c r="JE697" s="4"/>
      <c r="JF697" s="6"/>
      <c r="JG697" s="4"/>
      <c r="JH697" s="6"/>
      <c r="JI697" s="5"/>
      <c r="JJ697" s="5"/>
      <c r="JK697" s="4"/>
      <c r="JL697" s="6"/>
      <c r="JM697" s="4"/>
      <c r="JN697" s="6"/>
      <c r="JO697" s="5"/>
      <c r="JP697" s="5"/>
      <c r="JQ697" s="4"/>
      <c r="JR697" s="6"/>
      <c r="JS697" s="4"/>
      <c r="JT697" s="6"/>
      <c r="JU697" s="5"/>
      <c r="JV697" s="5"/>
      <c r="JW697" s="4"/>
      <c r="JX697" s="6"/>
      <c r="JY697" s="4"/>
      <c r="JZ697" s="6"/>
      <c r="KA697" s="5"/>
      <c r="KB697" s="5"/>
      <c r="KC697" s="4"/>
      <c r="KD697" s="6"/>
      <c r="KE697" s="4"/>
      <c r="KF697" s="6"/>
      <c r="KG697" s="5"/>
      <c r="KH697" s="5"/>
      <c r="KI697" s="4"/>
      <c r="KJ697" s="6"/>
      <c r="KK697" s="4"/>
      <c r="KL697" s="6"/>
      <c r="KM697" s="5"/>
      <c r="KN697" s="5"/>
    </row>
    <row r="698">
      <c r="A698" s="3" t="s">
        <v>85</v>
      </c>
      <c r="B698" s="3" t="s">
        <v>680</v>
      </c>
      <c r="C698" s="3" t="s">
        <v>87</v>
      </c>
      <c r="D698" s="3" t="s">
        <v>396</v>
      </c>
      <c r="E698" s="3" t="s">
        <v>688</v>
      </c>
      <c r="F698" s="3" t="s">
        <v>688</v>
      </c>
      <c r="G698" s="3" t="s">
        <v>688</v>
      </c>
      <c r="H698" s="3" t="s">
        <v>351</v>
      </c>
      <c r="I698" s="3" t="s">
        <v>1432</v>
      </c>
      <c r="J698" s="3" t="s">
        <v>1340</v>
      </c>
      <c r="K698" s="4"/>
      <c r="L698" s="4">
        <f>=ROUNDDOWN({0},0)</f>
      </c>
      <c r="M698" s="4"/>
      <c r="N698" s="5"/>
      <c r="O698" s="4"/>
      <c r="P698" s="4">
        <f>=ROUNDDOWN({0},0)</f>
      </c>
      <c r="Q698" s="4"/>
      <c r="R698" s="5"/>
      <c r="S698" s="4"/>
      <c r="T698" s="6"/>
      <c r="U698" s="4"/>
      <c r="V698" s="6"/>
      <c r="W698" s="5"/>
      <c r="X698" s="5"/>
      <c r="Y698" s="4"/>
      <c r="Z698" s="6"/>
      <c r="AA698" s="4"/>
      <c r="AB698" s="6"/>
      <c r="AC698" s="5"/>
      <c r="AD698" s="5"/>
      <c r="AE698" s="4"/>
      <c r="AF698" s="6"/>
      <c r="AG698" s="4"/>
      <c r="AH698" s="6"/>
      <c r="AI698" s="5"/>
      <c r="AJ698" s="5"/>
      <c r="AK698" s="4"/>
      <c r="AL698" s="6"/>
      <c r="AM698" s="4"/>
      <c r="AN698" s="6"/>
      <c r="AO698" s="5"/>
      <c r="AP698" s="5"/>
      <c r="AQ698" s="4"/>
      <c r="AR698" s="6"/>
      <c r="AS698" s="4"/>
      <c r="AT698" s="6"/>
      <c r="AU698" s="5"/>
      <c r="AV698" s="5"/>
      <c r="AW698" s="4"/>
      <c r="AX698" s="6"/>
      <c r="AY698" s="4"/>
      <c r="AZ698" s="6"/>
      <c r="BA698" s="5"/>
      <c r="BB698" s="5"/>
      <c r="BC698" s="4"/>
      <c r="BD698" s="6"/>
      <c r="BE698" s="4"/>
      <c r="BF698" s="6"/>
      <c r="BG698" s="5"/>
      <c r="BH698" s="5"/>
      <c r="BI698" s="4"/>
      <c r="BJ698" s="6"/>
      <c r="BK698" s="4"/>
      <c r="BL698" s="6"/>
      <c r="BM698" s="5"/>
      <c r="BN698" s="5"/>
      <c r="BO698" s="4"/>
      <c r="BP698" s="6"/>
      <c r="BQ698" s="4"/>
      <c r="BR698" s="6"/>
      <c r="BS698" s="5"/>
      <c r="BT698" s="5"/>
      <c r="BU698" s="4"/>
      <c r="BV698" s="6"/>
      <c r="BW698" s="4"/>
      <c r="BX698" s="6"/>
      <c r="BY698" s="5"/>
      <c r="BZ698" s="5"/>
      <c r="CA698" s="4"/>
      <c r="CB698" s="6"/>
      <c r="CC698" s="4"/>
      <c r="CD698" s="6"/>
      <c r="CE698" s="5"/>
      <c r="CF698" s="5"/>
      <c r="CG698" s="4"/>
      <c r="CH698" s="6"/>
      <c r="CI698" s="4"/>
      <c r="CJ698" s="6"/>
      <c r="CK698" s="5"/>
      <c r="CL698" s="5"/>
      <c r="CM698" s="4"/>
      <c r="CN698" s="6"/>
      <c r="CO698" s="4"/>
      <c r="CP698" s="6"/>
      <c r="CQ698" s="5"/>
      <c r="CR698" s="5"/>
      <c r="CS698" s="4"/>
      <c r="CT698" s="6"/>
      <c r="CU698" s="4"/>
      <c r="CV698" s="6"/>
      <c r="CW698" s="5"/>
      <c r="CX698" s="5"/>
      <c r="CY698" s="4"/>
      <c r="CZ698" s="6"/>
      <c r="DA698" s="4"/>
      <c r="DB698" s="6"/>
      <c r="DC698" s="5"/>
      <c r="DD698" s="5"/>
      <c r="DE698" s="4"/>
      <c r="DF698" s="6"/>
      <c r="DG698" s="4"/>
      <c r="DH698" s="6"/>
      <c r="DI698" s="5"/>
      <c r="DJ698" s="5"/>
      <c r="DK698" s="4"/>
      <c r="DL698" s="6"/>
      <c r="DM698" s="4"/>
      <c r="DN698" s="6"/>
      <c r="DO698" s="5"/>
      <c r="DP698" s="5"/>
      <c r="DQ698" s="4"/>
      <c r="DR698" s="6"/>
      <c r="DS698" s="4"/>
      <c r="DT698" s="6"/>
      <c r="DU698" s="5"/>
      <c r="DV698" s="5"/>
      <c r="DW698" s="4"/>
      <c r="DX698" s="6"/>
      <c r="DY698" s="4"/>
      <c r="DZ698" s="6"/>
      <c r="EA698" s="5"/>
      <c r="EB698" s="5"/>
      <c r="EC698" s="4"/>
      <c r="ED698" s="6"/>
      <c r="EE698" s="4"/>
      <c r="EF698" s="6"/>
      <c r="EG698" s="5"/>
      <c r="EH698" s="5"/>
      <c r="EI698" s="4"/>
      <c r="EJ698" s="6"/>
      <c r="EK698" s="4"/>
      <c r="EL698" s="6"/>
      <c r="EM698" s="5"/>
      <c r="EN698" s="5"/>
      <c r="EO698" s="4"/>
      <c r="EP698" s="6"/>
      <c r="EQ698" s="4"/>
      <c r="ER698" s="6"/>
      <c r="ES698" s="5"/>
      <c r="ET698" s="5"/>
      <c r="EU698" s="4"/>
      <c r="EV698" s="6"/>
      <c r="EW698" s="4"/>
      <c r="EX698" s="6"/>
      <c r="EY698" s="5"/>
      <c r="EZ698" s="5"/>
      <c r="FA698" s="4"/>
      <c r="FB698" s="6"/>
      <c r="FC698" s="4"/>
      <c r="FD698" s="6"/>
      <c r="FE698" s="5"/>
      <c r="FF698" s="5"/>
      <c r="FG698" s="4"/>
      <c r="FH698" s="6"/>
      <c r="FI698" s="4"/>
      <c r="FJ698" s="6"/>
      <c r="FK698" s="5"/>
      <c r="FL698" s="5"/>
      <c r="FM698" s="4"/>
      <c r="FN698" s="6"/>
      <c r="FO698" s="4"/>
      <c r="FP698" s="6"/>
      <c r="FQ698" s="5"/>
      <c r="FR698" s="5"/>
      <c r="FS698" s="4"/>
      <c r="FT698" s="6"/>
      <c r="FU698" s="4"/>
      <c r="FV698" s="6"/>
      <c r="FW698" s="5"/>
      <c r="FX698" s="5"/>
      <c r="FY698" s="4"/>
      <c r="FZ698" s="6"/>
      <c r="GA698" s="4"/>
      <c r="GB698" s="6"/>
      <c r="GC698" s="5"/>
      <c r="GD698" s="5"/>
      <c r="GE698" s="4"/>
      <c r="GF698" s="6"/>
      <c r="GG698" s="4"/>
      <c r="GH698" s="6"/>
      <c r="GI698" s="5"/>
      <c r="GJ698" s="5"/>
      <c r="GK698" s="4"/>
      <c r="GL698" s="6"/>
      <c r="GM698" s="4"/>
      <c r="GN698" s="6"/>
      <c r="GO698" s="5"/>
      <c r="GP698" s="5"/>
      <c r="GQ698" s="4"/>
      <c r="GR698" s="6"/>
      <c r="GS698" s="4"/>
      <c r="GT698" s="6"/>
      <c r="GU698" s="5"/>
      <c r="GV698" s="5"/>
      <c r="GW698" s="4"/>
      <c r="GX698" s="6"/>
      <c r="GY698" s="4"/>
      <c r="GZ698" s="6"/>
      <c r="HA698" s="5"/>
      <c r="HB698" s="5"/>
      <c r="HC698" s="4"/>
      <c r="HD698" s="6"/>
      <c r="HE698" s="4"/>
      <c r="HF698" s="6"/>
      <c r="HG698" s="5"/>
      <c r="HH698" s="5"/>
      <c r="HI698" s="4"/>
      <c r="HJ698" s="6"/>
      <c r="HK698" s="4"/>
      <c r="HL698" s="6"/>
      <c r="HM698" s="5"/>
      <c r="HN698" s="5"/>
      <c r="HO698" s="4"/>
      <c r="HP698" s="6"/>
      <c r="HQ698" s="4"/>
      <c r="HR698" s="6"/>
      <c r="HS698" s="5"/>
      <c r="HT698" s="5"/>
      <c r="HU698" s="4"/>
      <c r="HV698" s="6"/>
      <c r="HW698" s="4"/>
      <c r="HX698" s="6"/>
      <c r="HY698" s="5"/>
      <c r="HZ698" s="5"/>
      <c r="IA698" s="4"/>
      <c r="IB698" s="6"/>
      <c r="IC698" s="4"/>
      <c r="ID698" s="6"/>
      <c r="IE698" s="5"/>
      <c r="IF698" s="5"/>
      <c r="IG698" s="4"/>
      <c r="IH698" s="6"/>
      <c r="II698" s="4"/>
      <c r="IJ698" s="6"/>
      <c r="IK698" s="5"/>
      <c r="IL698" s="5"/>
      <c r="IM698" s="4"/>
      <c r="IN698" s="6"/>
      <c r="IO698" s="4"/>
      <c r="IP698" s="6"/>
      <c r="IQ698" s="5"/>
      <c r="IR698" s="5"/>
      <c r="IS698" s="4"/>
      <c r="IT698" s="6"/>
      <c r="IU698" s="4"/>
      <c r="IV698" s="6"/>
      <c r="IW698" s="5"/>
      <c r="IX698" s="5"/>
      <c r="IY698" s="4"/>
      <c r="IZ698" s="6"/>
      <c r="JA698" s="4"/>
      <c r="JB698" s="6"/>
      <c r="JC698" s="5"/>
      <c r="JD698" s="5"/>
      <c r="JE698" s="4"/>
      <c r="JF698" s="6"/>
      <c r="JG698" s="4"/>
      <c r="JH698" s="6"/>
      <c r="JI698" s="5"/>
      <c r="JJ698" s="5"/>
      <c r="JK698" s="4"/>
      <c r="JL698" s="6"/>
      <c r="JM698" s="4"/>
      <c r="JN698" s="6"/>
      <c r="JO698" s="5"/>
      <c r="JP698" s="5"/>
      <c r="JQ698" s="4"/>
      <c r="JR698" s="6"/>
      <c r="JS698" s="4"/>
      <c r="JT698" s="6"/>
      <c r="JU698" s="5"/>
      <c r="JV698" s="5"/>
      <c r="JW698" s="4"/>
      <c r="JX698" s="6"/>
      <c r="JY698" s="4"/>
      <c r="JZ698" s="6"/>
      <c r="KA698" s="5"/>
      <c r="KB698" s="5"/>
      <c r="KC698" s="4"/>
      <c r="KD698" s="6"/>
      <c r="KE698" s="4"/>
      <c r="KF698" s="6"/>
      <c r="KG698" s="5"/>
      <c r="KH698" s="5"/>
      <c r="KI698" s="4"/>
      <c r="KJ698" s="6"/>
      <c r="KK698" s="4"/>
      <c r="KL698" s="6"/>
      <c r="KM698" s="5"/>
      <c r="KN698" s="5"/>
    </row>
    <row r="699">
      <c r="A699" s="3" t="s">
        <v>85</v>
      </c>
      <c r="B699" s="3" t="s">
        <v>680</v>
      </c>
      <c r="C699" s="3" t="s">
        <v>87</v>
      </c>
      <c r="D699" s="3" t="s">
        <v>396</v>
      </c>
      <c r="E699" s="3" t="s">
        <v>689</v>
      </c>
      <c r="F699" s="3" t="s">
        <v>689</v>
      </c>
      <c r="G699" s="3" t="s">
        <v>689</v>
      </c>
      <c r="H699" s="3" t="s">
        <v>98</v>
      </c>
      <c r="I699" s="3" t="s">
        <v>1327</v>
      </c>
      <c r="J699" s="3" t="s">
        <v>1340</v>
      </c>
      <c r="K699" s="4">
        <v>387</v>
      </c>
      <c r="L699" s="4">
        <f>=ROUNDDOWN(21.0326086956522,0)</f>
      </c>
      <c r="M699" s="4"/>
      <c r="N699" s="5"/>
      <c r="O699" s="4"/>
      <c r="P699" s="4">
        <f>=ROUNDDOWN({0},0)</f>
      </c>
      <c r="Q699" s="4"/>
      <c r="R699" s="5"/>
      <c r="S699" s="4">
        <v>12</v>
      </c>
      <c r="T699" s="6">
        <v>839.98</v>
      </c>
      <c r="U699" s="4"/>
      <c r="V699" s="6"/>
      <c r="W699" s="5"/>
      <c r="X699" s="5"/>
      <c r="Y699" s="4">
        <v>1</v>
      </c>
      <c r="Z699" s="6">
        <v>76.56</v>
      </c>
      <c r="AA699" s="4"/>
      <c r="AB699" s="6"/>
      <c r="AC699" s="5"/>
      <c r="AD699" s="5"/>
      <c r="AE699" s="4">
        <v>4</v>
      </c>
      <c r="AF699" s="6">
        <v>216.1</v>
      </c>
      <c r="AG699" s="4"/>
      <c r="AH699" s="6"/>
      <c r="AI699" s="5"/>
      <c r="AJ699" s="5"/>
      <c r="AK699" s="4">
        <v>1</v>
      </c>
      <c r="AL699" s="6">
        <v>87.62</v>
      </c>
      <c r="AM699" s="4"/>
      <c r="AN699" s="6"/>
      <c r="AO699" s="5"/>
      <c r="AP699" s="5"/>
      <c r="AQ699" s="4">
        <v>4</v>
      </c>
      <c r="AR699" s="6">
        <v>328.56</v>
      </c>
      <c r="AS699" s="4"/>
      <c r="AT699" s="6"/>
      <c r="AU699" s="5"/>
      <c r="AV699" s="5"/>
      <c r="AW699" s="4"/>
      <c r="AX699" s="6"/>
      <c r="AY699" s="4"/>
      <c r="AZ699" s="6"/>
      <c r="BA699" s="5"/>
      <c r="BB699" s="5"/>
      <c r="BC699" s="4"/>
      <c r="BD699" s="6"/>
      <c r="BE699" s="4"/>
      <c r="BF699" s="6"/>
      <c r="BG699" s="5"/>
      <c r="BH699" s="5"/>
      <c r="BI699" s="4"/>
      <c r="BJ699" s="6"/>
      <c r="BK699" s="4"/>
      <c r="BL699" s="6"/>
      <c r="BM699" s="5"/>
      <c r="BN699" s="5"/>
      <c r="BO699" s="4"/>
      <c r="BP699" s="6"/>
      <c r="BQ699" s="4"/>
      <c r="BR699" s="6"/>
      <c r="BS699" s="5"/>
      <c r="BT699" s="5"/>
      <c r="BU699" s="4"/>
      <c r="BV699" s="6"/>
      <c r="BW699" s="4"/>
      <c r="BX699" s="6"/>
      <c r="BY699" s="5"/>
      <c r="BZ699" s="5"/>
      <c r="CA699" s="4"/>
      <c r="CB699" s="6"/>
      <c r="CC699" s="4"/>
      <c r="CD699" s="6"/>
      <c r="CE699" s="5"/>
      <c r="CF699" s="5"/>
      <c r="CG699" s="4">
        <v>2</v>
      </c>
      <c r="CH699" s="6">
        <v>131.14</v>
      </c>
      <c r="CI699" s="4"/>
      <c r="CJ699" s="6"/>
      <c r="CK699" s="5"/>
      <c r="CL699" s="5"/>
      <c r="CM699" s="4"/>
      <c r="CN699" s="6"/>
      <c r="CO699" s="4"/>
      <c r="CP699" s="6"/>
      <c r="CQ699" s="5"/>
      <c r="CR699" s="5"/>
      <c r="CS699" s="4"/>
      <c r="CT699" s="6"/>
      <c r="CU699" s="4"/>
      <c r="CV699" s="6"/>
      <c r="CW699" s="5"/>
      <c r="CX699" s="5"/>
      <c r="CY699" s="4"/>
      <c r="CZ699" s="6"/>
      <c r="DA699" s="4"/>
      <c r="DB699" s="6"/>
      <c r="DC699" s="5"/>
      <c r="DD699" s="5"/>
      <c r="DE699" s="4"/>
      <c r="DF699" s="6"/>
      <c r="DG699" s="4"/>
      <c r="DH699" s="6"/>
      <c r="DI699" s="5"/>
      <c r="DJ699" s="5"/>
      <c r="DK699" s="4"/>
      <c r="DL699" s="6"/>
      <c r="DM699" s="4"/>
      <c r="DN699" s="6"/>
      <c r="DO699" s="5"/>
      <c r="DP699" s="5"/>
      <c r="DQ699" s="4"/>
      <c r="DR699" s="6"/>
      <c r="DS699" s="4"/>
      <c r="DT699" s="6"/>
      <c r="DU699" s="5"/>
      <c r="DV699" s="5"/>
      <c r="DW699" s="4"/>
      <c r="DX699" s="6"/>
      <c r="DY699" s="4"/>
      <c r="DZ699" s="6"/>
      <c r="EA699" s="5"/>
      <c r="EB699" s="5"/>
      <c r="EC699" s="4"/>
      <c r="ED699" s="6"/>
      <c r="EE699" s="4"/>
      <c r="EF699" s="6"/>
      <c r="EG699" s="5"/>
      <c r="EH699" s="5"/>
      <c r="EI699" s="4"/>
      <c r="EJ699" s="6"/>
      <c r="EK699" s="4"/>
      <c r="EL699" s="6"/>
      <c r="EM699" s="5"/>
      <c r="EN699" s="5"/>
      <c r="EO699" s="4"/>
      <c r="EP699" s="6"/>
      <c r="EQ699" s="4"/>
      <c r="ER699" s="6"/>
      <c r="ES699" s="5"/>
      <c r="ET699" s="5"/>
      <c r="EU699" s="4"/>
      <c r="EV699" s="6"/>
      <c r="EW699" s="4"/>
      <c r="EX699" s="6"/>
      <c r="EY699" s="5"/>
      <c r="EZ699" s="5"/>
      <c r="FA699" s="4"/>
      <c r="FB699" s="6"/>
      <c r="FC699" s="4"/>
      <c r="FD699" s="6"/>
      <c r="FE699" s="5"/>
      <c r="FF699" s="5"/>
      <c r="FG699" s="4"/>
      <c r="FH699" s="6"/>
      <c r="FI699" s="4"/>
      <c r="FJ699" s="6"/>
      <c r="FK699" s="5"/>
      <c r="FL699" s="5"/>
      <c r="FM699" s="4"/>
      <c r="FN699" s="6"/>
      <c r="FO699" s="4"/>
      <c r="FP699" s="6"/>
      <c r="FQ699" s="5"/>
      <c r="FR699" s="5"/>
      <c r="FS699" s="4"/>
      <c r="FT699" s="6"/>
      <c r="FU699" s="4"/>
      <c r="FV699" s="6"/>
      <c r="FW699" s="5"/>
      <c r="FX699" s="5"/>
      <c r="FY699" s="4"/>
      <c r="FZ699" s="6"/>
      <c r="GA699" s="4"/>
      <c r="GB699" s="6"/>
      <c r="GC699" s="5"/>
      <c r="GD699" s="5"/>
      <c r="GE699" s="4"/>
      <c r="GF699" s="6"/>
      <c r="GG699" s="4"/>
      <c r="GH699" s="6"/>
      <c r="GI699" s="5"/>
      <c r="GJ699" s="5"/>
      <c r="GK699" s="4"/>
      <c r="GL699" s="6"/>
      <c r="GM699" s="4"/>
      <c r="GN699" s="6"/>
      <c r="GO699" s="5"/>
      <c r="GP699" s="5"/>
      <c r="GQ699" s="4"/>
      <c r="GR699" s="6"/>
      <c r="GS699" s="4"/>
      <c r="GT699" s="6"/>
      <c r="GU699" s="5"/>
      <c r="GV699" s="5"/>
      <c r="GW699" s="4"/>
      <c r="GX699" s="6"/>
      <c r="GY699" s="4"/>
      <c r="GZ699" s="6"/>
      <c r="HA699" s="5"/>
      <c r="HB699" s="5"/>
      <c r="HC699" s="4"/>
      <c r="HD699" s="6"/>
      <c r="HE699" s="4"/>
      <c r="HF699" s="6"/>
      <c r="HG699" s="5"/>
      <c r="HH699" s="5"/>
      <c r="HI699" s="4"/>
      <c r="HJ699" s="6"/>
      <c r="HK699" s="4"/>
      <c r="HL699" s="6"/>
      <c r="HM699" s="5"/>
      <c r="HN699" s="5"/>
      <c r="HO699" s="4"/>
      <c r="HP699" s="6"/>
      <c r="HQ699" s="4"/>
      <c r="HR699" s="6"/>
      <c r="HS699" s="5"/>
      <c r="HT699" s="5"/>
      <c r="HU699" s="4"/>
      <c r="HV699" s="6"/>
      <c r="HW699" s="4"/>
      <c r="HX699" s="6"/>
      <c r="HY699" s="5"/>
      <c r="HZ699" s="5"/>
      <c r="IA699" s="4"/>
      <c r="IB699" s="6"/>
      <c r="IC699" s="4"/>
      <c r="ID699" s="6"/>
      <c r="IE699" s="5"/>
      <c r="IF699" s="5"/>
      <c r="IG699" s="4"/>
      <c r="IH699" s="6"/>
      <c r="II699" s="4"/>
      <c r="IJ699" s="6"/>
      <c r="IK699" s="5"/>
      <c r="IL699" s="5"/>
      <c r="IM699" s="4"/>
      <c r="IN699" s="6"/>
      <c r="IO699" s="4"/>
      <c r="IP699" s="6"/>
      <c r="IQ699" s="5"/>
      <c r="IR699" s="5"/>
      <c r="IS699" s="4"/>
      <c r="IT699" s="6"/>
      <c r="IU699" s="4"/>
      <c r="IV699" s="6"/>
      <c r="IW699" s="5"/>
      <c r="IX699" s="5"/>
      <c r="IY699" s="4"/>
      <c r="IZ699" s="6"/>
      <c r="JA699" s="4"/>
      <c r="JB699" s="6"/>
      <c r="JC699" s="5"/>
      <c r="JD699" s="5"/>
      <c r="JE699" s="4"/>
      <c r="JF699" s="6"/>
      <c r="JG699" s="4"/>
      <c r="JH699" s="6"/>
      <c r="JI699" s="5"/>
      <c r="JJ699" s="5"/>
      <c r="JK699" s="4"/>
      <c r="JL699" s="6"/>
      <c r="JM699" s="4"/>
      <c r="JN699" s="6"/>
      <c r="JO699" s="5"/>
      <c r="JP699" s="5"/>
      <c r="JQ699" s="4"/>
      <c r="JR699" s="6"/>
      <c r="JS699" s="4"/>
      <c r="JT699" s="6"/>
      <c r="JU699" s="5"/>
      <c r="JV699" s="5"/>
      <c r="JW699" s="4"/>
      <c r="JX699" s="6"/>
      <c r="JY699" s="4"/>
      <c r="JZ699" s="6"/>
      <c r="KA699" s="5"/>
      <c r="KB699" s="5"/>
      <c r="KC699" s="4"/>
      <c r="KD699" s="6"/>
      <c r="KE699" s="4"/>
      <c r="KF699" s="6"/>
      <c r="KG699" s="5"/>
      <c r="KH699" s="5"/>
      <c r="KI699" s="4"/>
      <c r="KJ699" s="6"/>
      <c r="KK699" s="4"/>
      <c r="KL699" s="6"/>
      <c r="KM699" s="5"/>
      <c r="KN699" s="5"/>
    </row>
    <row r="700">
      <c r="A700" s="3" t="s">
        <v>85</v>
      </c>
      <c r="B700" s="3" t="s">
        <v>680</v>
      </c>
      <c r="C700" s="3" t="s">
        <v>87</v>
      </c>
      <c r="D700" s="3" t="s">
        <v>396</v>
      </c>
      <c r="E700" s="3" t="s">
        <v>689</v>
      </c>
      <c r="F700" s="3" t="s">
        <v>689</v>
      </c>
      <c r="G700" s="3" t="s">
        <v>689</v>
      </c>
      <c r="H700" s="3" t="s">
        <v>98</v>
      </c>
      <c r="I700" s="3" t="s">
        <v>1321</v>
      </c>
      <c r="J700" s="3" t="s">
        <v>1337</v>
      </c>
      <c r="K700" s="4">
        <v>858</v>
      </c>
      <c r="L700" s="4">
        <f>=ROUNDDOWN(72.7118644067797,0)</f>
      </c>
      <c r="M700" s="4"/>
      <c r="N700" s="5">
        <v>1</v>
      </c>
      <c r="O700" s="4"/>
      <c r="P700" s="4">
        <f>=ROUNDDOWN({0},0)</f>
      </c>
      <c r="Q700" s="4"/>
      <c r="R700" s="5"/>
      <c r="S700" s="4">
        <v>4</v>
      </c>
      <c r="T700" s="6">
        <v>322.95</v>
      </c>
      <c r="U700" s="4"/>
      <c r="V700" s="6"/>
      <c r="W700" s="5"/>
      <c r="X700" s="5"/>
      <c r="Y700" s="4"/>
      <c r="Z700" s="6"/>
      <c r="AA700" s="4"/>
      <c r="AB700" s="6"/>
      <c r="AC700" s="5"/>
      <c r="AD700" s="5"/>
      <c r="AE700" s="4"/>
      <c r="AF700" s="6"/>
      <c r="AG700" s="4"/>
      <c r="AH700" s="6"/>
      <c r="AI700" s="5"/>
      <c r="AJ700" s="5"/>
      <c r="AK700" s="4">
        <v>2</v>
      </c>
      <c r="AL700" s="6">
        <v>175.24</v>
      </c>
      <c r="AM700" s="4"/>
      <c r="AN700" s="6"/>
      <c r="AO700" s="5"/>
      <c r="AP700" s="5"/>
      <c r="AQ700" s="4">
        <v>1</v>
      </c>
      <c r="AR700" s="6">
        <v>82.14</v>
      </c>
      <c r="AS700" s="4"/>
      <c r="AT700" s="6"/>
      <c r="AU700" s="5"/>
      <c r="AV700" s="5"/>
      <c r="AW700" s="4"/>
      <c r="AX700" s="6"/>
      <c r="AY700" s="4"/>
      <c r="AZ700" s="6"/>
      <c r="BA700" s="5"/>
      <c r="BB700" s="5"/>
      <c r="BC700" s="4"/>
      <c r="BD700" s="6"/>
      <c r="BE700" s="4"/>
      <c r="BF700" s="6"/>
      <c r="BG700" s="5"/>
      <c r="BH700" s="5"/>
      <c r="BI700" s="4"/>
      <c r="BJ700" s="6"/>
      <c r="BK700" s="4"/>
      <c r="BL700" s="6"/>
      <c r="BM700" s="5"/>
      <c r="BN700" s="5"/>
      <c r="BO700" s="4"/>
      <c r="BP700" s="6"/>
      <c r="BQ700" s="4"/>
      <c r="BR700" s="6"/>
      <c r="BS700" s="5"/>
      <c r="BT700" s="5"/>
      <c r="BU700" s="4"/>
      <c r="BV700" s="6"/>
      <c r="BW700" s="4"/>
      <c r="BX700" s="6"/>
      <c r="BY700" s="5"/>
      <c r="BZ700" s="5"/>
      <c r="CA700" s="4"/>
      <c r="CB700" s="6"/>
      <c r="CC700" s="4"/>
      <c r="CD700" s="6"/>
      <c r="CE700" s="5"/>
      <c r="CF700" s="5"/>
      <c r="CG700" s="4">
        <v>1</v>
      </c>
      <c r="CH700" s="6">
        <v>65.57</v>
      </c>
      <c r="CI700" s="4"/>
      <c r="CJ700" s="6"/>
      <c r="CK700" s="5"/>
      <c r="CL700" s="5"/>
      <c r="CM700" s="4"/>
      <c r="CN700" s="6"/>
      <c r="CO700" s="4"/>
      <c r="CP700" s="6"/>
      <c r="CQ700" s="5"/>
      <c r="CR700" s="5"/>
      <c r="CS700" s="4"/>
      <c r="CT700" s="6"/>
      <c r="CU700" s="4"/>
      <c r="CV700" s="6"/>
      <c r="CW700" s="5"/>
      <c r="CX700" s="5"/>
      <c r="CY700" s="4"/>
      <c r="CZ700" s="6"/>
      <c r="DA700" s="4"/>
      <c r="DB700" s="6"/>
      <c r="DC700" s="5"/>
      <c r="DD700" s="5"/>
      <c r="DE700" s="4"/>
      <c r="DF700" s="6"/>
      <c r="DG700" s="4"/>
      <c r="DH700" s="6"/>
      <c r="DI700" s="5"/>
      <c r="DJ700" s="5"/>
      <c r="DK700" s="4"/>
      <c r="DL700" s="6"/>
      <c r="DM700" s="4"/>
      <c r="DN700" s="6"/>
      <c r="DO700" s="5"/>
      <c r="DP700" s="5"/>
      <c r="DQ700" s="4"/>
      <c r="DR700" s="6"/>
      <c r="DS700" s="4"/>
      <c r="DT700" s="6"/>
      <c r="DU700" s="5"/>
      <c r="DV700" s="5"/>
      <c r="DW700" s="4"/>
      <c r="DX700" s="6"/>
      <c r="DY700" s="4"/>
      <c r="DZ700" s="6"/>
      <c r="EA700" s="5"/>
      <c r="EB700" s="5"/>
      <c r="EC700" s="4"/>
      <c r="ED700" s="6"/>
      <c r="EE700" s="4"/>
      <c r="EF700" s="6"/>
      <c r="EG700" s="5"/>
      <c r="EH700" s="5"/>
      <c r="EI700" s="4"/>
      <c r="EJ700" s="6"/>
      <c r="EK700" s="4"/>
      <c r="EL700" s="6"/>
      <c r="EM700" s="5"/>
      <c r="EN700" s="5"/>
      <c r="EO700" s="4"/>
      <c r="EP700" s="6"/>
      <c r="EQ700" s="4"/>
      <c r="ER700" s="6"/>
      <c r="ES700" s="5"/>
      <c r="ET700" s="5"/>
      <c r="EU700" s="4"/>
      <c r="EV700" s="6"/>
      <c r="EW700" s="4"/>
      <c r="EX700" s="6"/>
      <c r="EY700" s="5"/>
      <c r="EZ700" s="5"/>
      <c r="FA700" s="4"/>
      <c r="FB700" s="6"/>
      <c r="FC700" s="4"/>
      <c r="FD700" s="6"/>
      <c r="FE700" s="5"/>
      <c r="FF700" s="5"/>
      <c r="FG700" s="4"/>
      <c r="FH700" s="6"/>
      <c r="FI700" s="4"/>
      <c r="FJ700" s="6"/>
      <c r="FK700" s="5"/>
      <c r="FL700" s="5"/>
      <c r="FM700" s="4"/>
      <c r="FN700" s="6"/>
      <c r="FO700" s="4"/>
      <c r="FP700" s="6"/>
      <c r="FQ700" s="5"/>
      <c r="FR700" s="5"/>
      <c r="FS700" s="4"/>
      <c r="FT700" s="6"/>
      <c r="FU700" s="4"/>
      <c r="FV700" s="6"/>
      <c r="FW700" s="5"/>
      <c r="FX700" s="5"/>
      <c r="FY700" s="4"/>
      <c r="FZ700" s="6"/>
      <c r="GA700" s="4"/>
      <c r="GB700" s="6"/>
      <c r="GC700" s="5"/>
      <c r="GD700" s="5"/>
      <c r="GE700" s="4"/>
      <c r="GF700" s="6"/>
      <c r="GG700" s="4"/>
      <c r="GH700" s="6"/>
      <c r="GI700" s="5"/>
      <c r="GJ700" s="5"/>
      <c r="GK700" s="4"/>
      <c r="GL700" s="6"/>
      <c r="GM700" s="4"/>
      <c r="GN700" s="6"/>
      <c r="GO700" s="5"/>
      <c r="GP700" s="5"/>
      <c r="GQ700" s="4"/>
      <c r="GR700" s="6"/>
      <c r="GS700" s="4"/>
      <c r="GT700" s="6"/>
      <c r="GU700" s="5"/>
      <c r="GV700" s="5"/>
      <c r="GW700" s="4"/>
      <c r="GX700" s="6"/>
      <c r="GY700" s="4"/>
      <c r="GZ700" s="6"/>
      <c r="HA700" s="5"/>
      <c r="HB700" s="5"/>
      <c r="HC700" s="4"/>
      <c r="HD700" s="6"/>
      <c r="HE700" s="4"/>
      <c r="HF700" s="6"/>
      <c r="HG700" s="5"/>
      <c r="HH700" s="5"/>
      <c r="HI700" s="4"/>
      <c r="HJ700" s="6"/>
      <c r="HK700" s="4"/>
      <c r="HL700" s="6"/>
      <c r="HM700" s="5"/>
      <c r="HN700" s="5"/>
      <c r="HO700" s="4"/>
      <c r="HP700" s="6"/>
      <c r="HQ700" s="4"/>
      <c r="HR700" s="6"/>
      <c r="HS700" s="5"/>
      <c r="HT700" s="5"/>
      <c r="HU700" s="4"/>
      <c r="HV700" s="6"/>
      <c r="HW700" s="4"/>
      <c r="HX700" s="6"/>
      <c r="HY700" s="5"/>
      <c r="HZ700" s="5"/>
      <c r="IA700" s="4"/>
      <c r="IB700" s="6"/>
      <c r="IC700" s="4"/>
      <c r="ID700" s="6"/>
      <c r="IE700" s="5"/>
      <c r="IF700" s="5"/>
      <c r="IG700" s="4"/>
      <c r="IH700" s="6"/>
      <c r="II700" s="4"/>
      <c r="IJ700" s="6"/>
      <c r="IK700" s="5"/>
      <c r="IL700" s="5"/>
      <c r="IM700" s="4"/>
      <c r="IN700" s="6"/>
      <c r="IO700" s="4"/>
      <c r="IP700" s="6"/>
      <c r="IQ700" s="5"/>
      <c r="IR700" s="5"/>
      <c r="IS700" s="4"/>
      <c r="IT700" s="6"/>
      <c r="IU700" s="4"/>
      <c r="IV700" s="6"/>
      <c r="IW700" s="5"/>
      <c r="IX700" s="5"/>
      <c r="IY700" s="4"/>
      <c r="IZ700" s="6"/>
      <c r="JA700" s="4"/>
      <c r="JB700" s="6"/>
      <c r="JC700" s="5"/>
      <c r="JD700" s="5"/>
      <c r="JE700" s="4"/>
      <c r="JF700" s="6"/>
      <c r="JG700" s="4"/>
      <c r="JH700" s="6"/>
      <c r="JI700" s="5"/>
      <c r="JJ700" s="5"/>
      <c r="JK700" s="4"/>
      <c r="JL700" s="6"/>
      <c r="JM700" s="4"/>
      <c r="JN700" s="6"/>
      <c r="JO700" s="5"/>
      <c r="JP700" s="5"/>
      <c r="JQ700" s="4"/>
      <c r="JR700" s="6"/>
      <c r="JS700" s="4"/>
      <c r="JT700" s="6"/>
      <c r="JU700" s="5"/>
      <c r="JV700" s="5"/>
      <c r="JW700" s="4"/>
      <c r="JX700" s="6"/>
      <c r="JY700" s="4"/>
      <c r="JZ700" s="6"/>
      <c r="KA700" s="5"/>
      <c r="KB700" s="5"/>
      <c r="KC700" s="4"/>
      <c r="KD700" s="6"/>
      <c r="KE700" s="4"/>
      <c r="KF700" s="6"/>
      <c r="KG700" s="5"/>
      <c r="KH700" s="5"/>
      <c r="KI700" s="4"/>
      <c r="KJ700" s="6"/>
      <c r="KK700" s="4"/>
      <c r="KL700" s="6"/>
      <c r="KM700" s="5"/>
      <c r="KN700" s="5"/>
    </row>
    <row r="701">
      <c r="A701" s="3" t="s">
        <v>85</v>
      </c>
      <c r="B701" s="3" t="s">
        <v>680</v>
      </c>
      <c r="C701" s="3" t="s">
        <v>87</v>
      </c>
      <c r="D701" s="3" t="s">
        <v>396</v>
      </c>
      <c r="E701" s="3" t="s">
        <v>690</v>
      </c>
      <c r="F701" s="3" t="s">
        <v>690</v>
      </c>
      <c r="G701" s="3" t="s">
        <v>690</v>
      </c>
      <c r="H701" s="3" t="s">
        <v>165</v>
      </c>
      <c r="I701" s="3" t="s">
        <v>1336</v>
      </c>
      <c r="J701" s="3" t="s">
        <v>1309</v>
      </c>
      <c r="K701" s="4">
        <v>445</v>
      </c>
      <c r="L701" s="4">
        <f>=ROUNDDOWN(33.4586466165414,0)</f>
      </c>
      <c r="M701" s="4"/>
      <c r="N701" s="5">
        <v>1</v>
      </c>
      <c r="O701" s="4"/>
      <c r="P701" s="4">
        <f>=ROUNDDOWN({0},0)</f>
      </c>
      <c r="Q701" s="4"/>
      <c r="R701" s="5"/>
      <c r="S701" s="4">
        <v>11</v>
      </c>
      <c r="T701" s="6">
        <v>926.93</v>
      </c>
      <c r="U701" s="4"/>
      <c r="V701" s="6"/>
      <c r="W701" s="5"/>
      <c r="X701" s="5"/>
      <c r="Y701" s="4"/>
      <c r="Z701" s="6"/>
      <c r="AA701" s="4"/>
      <c r="AB701" s="6"/>
      <c r="AC701" s="5"/>
      <c r="AD701" s="5"/>
      <c r="AE701" s="4">
        <v>4</v>
      </c>
      <c r="AF701" s="6">
        <v>293.7</v>
      </c>
      <c r="AG701" s="4"/>
      <c r="AH701" s="6"/>
      <c r="AI701" s="5"/>
      <c r="AJ701" s="5"/>
      <c r="AK701" s="4">
        <v>1</v>
      </c>
      <c r="AL701" s="6">
        <v>104.1</v>
      </c>
      <c r="AM701" s="4"/>
      <c r="AN701" s="6"/>
      <c r="AO701" s="5"/>
      <c r="AP701" s="5"/>
      <c r="AQ701" s="4"/>
      <c r="AR701" s="6"/>
      <c r="AS701" s="4"/>
      <c r="AT701" s="6"/>
      <c r="AU701" s="5"/>
      <c r="AV701" s="5"/>
      <c r="AW701" s="4">
        <v>2</v>
      </c>
      <c r="AX701" s="6">
        <v>166.7</v>
      </c>
      <c r="AY701" s="4"/>
      <c r="AZ701" s="6"/>
      <c r="BA701" s="5"/>
      <c r="BB701" s="5"/>
      <c r="BC701" s="4"/>
      <c r="BD701" s="6"/>
      <c r="BE701" s="4"/>
      <c r="BF701" s="6"/>
      <c r="BG701" s="5"/>
      <c r="BH701" s="5"/>
      <c r="BI701" s="4"/>
      <c r="BJ701" s="6"/>
      <c r="BK701" s="4"/>
      <c r="BL701" s="6"/>
      <c r="BM701" s="5"/>
      <c r="BN701" s="5"/>
      <c r="BO701" s="4">
        <v>1</v>
      </c>
      <c r="BP701" s="6">
        <v>89.7</v>
      </c>
      <c r="BQ701" s="4"/>
      <c r="BR701" s="6"/>
      <c r="BS701" s="5"/>
      <c r="BT701" s="5"/>
      <c r="BU701" s="4"/>
      <c r="BV701" s="6"/>
      <c r="BW701" s="4"/>
      <c r="BX701" s="6"/>
      <c r="BY701" s="5"/>
      <c r="BZ701" s="5"/>
      <c r="CA701" s="4"/>
      <c r="CB701" s="6"/>
      <c r="CC701" s="4"/>
      <c r="CD701" s="6"/>
      <c r="CE701" s="5"/>
      <c r="CF701" s="5"/>
      <c r="CG701" s="4"/>
      <c r="CH701" s="6"/>
      <c r="CI701" s="4"/>
      <c r="CJ701" s="6"/>
      <c r="CK701" s="5"/>
      <c r="CL701" s="5"/>
      <c r="CM701" s="4"/>
      <c r="CN701" s="6"/>
      <c r="CO701" s="4"/>
      <c r="CP701" s="6"/>
      <c r="CQ701" s="5"/>
      <c r="CR701" s="5"/>
      <c r="CS701" s="4"/>
      <c r="CT701" s="6"/>
      <c r="CU701" s="4"/>
      <c r="CV701" s="6"/>
      <c r="CW701" s="5"/>
      <c r="CX701" s="5"/>
      <c r="CY701" s="4"/>
      <c r="CZ701" s="6"/>
      <c r="DA701" s="4"/>
      <c r="DB701" s="6"/>
      <c r="DC701" s="5"/>
      <c r="DD701" s="5"/>
      <c r="DE701" s="4"/>
      <c r="DF701" s="6"/>
      <c r="DG701" s="4"/>
      <c r="DH701" s="6"/>
      <c r="DI701" s="5"/>
      <c r="DJ701" s="5"/>
      <c r="DK701" s="4"/>
      <c r="DL701" s="6"/>
      <c r="DM701" s="4"/>
      <c r="DN701" s="6"/>
      <c r="DO701" s="5"/>
      <c r="DP701" s="5"/>
      <c r="DQ701" s="4"/>
      <c r="DR701" s="6"/>
      <c r="DS701" s="4"/>
      <c r="DT701" s="6"/>
      <c r="DU701" s="5"/>
      <c r="DV701" s="5"/>
      <c r="DW701" s="4"/>
      <c r="DX701" s="6"/>
      <c r="DY701" s="4"/>
      <c r="DZ701" s="6"/>
      <c r="EA701" s="5"/>
      <c r="EB701" s="5"/>
      <c r="EC701" s="4">
        <v>1</v>
      </c>
      <c r="ED701" s="6">
        <v>106.03</v>
      </c>
      <c r="EE701" s="4"/>
      <c r="EF701" s="6"/>
      <c r="EG701" s="5"/>
      <c r="EH701" s="5"/>
      <c r="EI701" s="4"/>
      <c r="EJ701" s="6"/>
      <c r="EK701" s="4"/>
      <c r="EL701" s="6"/>
      <c r="EM701" s="5"/>
      <c r="EN701" s="5"/>
      <c r="EO701" s="4">
        <v>2</v>
      </c>
      <c r="EP701" s="6">
        <v>166.7</v>
      </c>
      <c r="EQ701" s="4"/>
      <c r="ER701" s="6"/>
      <c r="ES701" s="5"/>
      <c r="ET701" s="5"/>
      <c r="EU701" s="4"/>
      <c r="EV701" s="6"/>
      <c r="EW701" s="4"/>
      <c r="EX701" s="6"/>
      <c r="EY701" s="5"/>
      <c r="EZ701" s="5"/>
      <c r="FA701" s="4"/>
      <c r="FB701" s="6"/>
      <c r="FC701" s="4"/>
      <c r="FD701" s="6"/>
      <c r="FE701" s="5"/>
      <c r="FF701" s="5"/>
      <c r="FG701" s="4"/>
      <c r="FH701" s="6"/>
      <c r="FI701" s="4"/>
      <c r="FJ701" s="6"/>
      <c r="FK701" s="5"/>
      <c r="FL701" s="5"/>
      <c r="FM701" s="4"/>
      <c r="FN701" s="6"/>
      <c r="FO701" s="4"/>
      <c r="FP701" s="6"/>
      <c r="FQ701" s="5"/>
      <c r="FR701" s="5"/>
      <c r="FS701" s="4"/>
      <c r="FT701" s="6"/>
      <c r="FU701" s="4"/>
      <c r="FV701" s="6"/>
      <c r="FW701" s="5"/>
      <c r="FX701" s="5"/>
      <c r="FY701" s="4"/>
      <c r="FZ701" s="6"/>
      <c r="GA701" s="4"/>
      <c r="GB701" s="6"/>
      <c r="GC701" s="5"/>
      <c r="GD701" s="5"/>
      <c r="GE701" s="4"/>
      <c r="GF701" s="6"/>
      <c r="GG701" s="4"/>
      <c r="GH701" s="6"/>
      <c r="GI701" s="5"/>
      <c r="GJ701" s="5"/>
      <c r="GK701" s="4"/>
      <c r="GL701" s="6"/>
      <c r="GM701" s="4"/>
      <c r="GN701" s="6"/>
      <c r="GO701" s="5"/>
      <c r="GP701" s="5"/>
      <c r="GQ701" s="4"/>
      <c r="GR701" s="6"/>
      <c r="GS701" s="4"/>
      <c r="GT701" s="6"/>
      <c r="GU701" s="5"/>
      <c r="GV701" s="5"/>
      <c r="GW701" s="4"/>
      <c r="GX701" s="6"/>
      <c r="GY701" s="4"/>
      <c r="GZ701" s="6"/>
      <c r="HA701" s="5"/>
      <c r="HB701" s="5"/>
      <c r="HC701" s="4"/>
      <c r="HD701" s="6"/>
      <c r="HE701" s="4"/>
      <c r="HF701" s="6"/>
      <c r="HG701" s="5"/>
      <c r="HH701" s="5"/>
      <c r="HI701" s="4"/>
      <c r="HJ701" s="6"/>
      <c r="HK701" s="4"/>
      <c r="HL701" s="6"/>
      <c r="HM701" s="5"/>
      <c r="HN701" s="5"/>
      <c r="HO701" s="4"/>
      <c r="HP701" s="6"/>
      <c r="HQ701" s="4"/>
      <c r="HR701" s="6"/>
      <c r="HS701" s="5"/>
      <c r="HT701" s="5"/>
      <c r="HU701" s="4"/>
      <c r="HV701" s="6"/>
      <c r="HW701" s="4"/>
      <c r="HX701" s="6"/>
      <c r="HY701" s="5"/>
      <c r="HZ701" s="5"/>
      <c r="IA701" s="4"/>
      <c r="IB701" s="6"/>
      <c r="IC701" s="4"/>
      <c r="ID701" s="6"/>
      <c r="IE701" s="5"/>
      <c r="IF701" s="5"/>
      <c r="IG701" s="4"/>
      <c r="IH701" s="6"/>
      <c r="II701" s="4"/>
      <c r="IJ701" s="6"/>
      <c r="IK701" s="5"/>
      <c r="IL701" s="5"/>
      <c r="IM701" s="4"/>
      <c r="IN701" s="6"/>
      <c r="IO701" s="4"/>
      <c r="IP701" s="6"/>
      <c r="IQ701" s="5"/>
      <c r="IR701" s="5"/>
      <c r="IS701" s="4"/>
      <c r="IT701" s="6"/>
      <c r="IU701" s="4"/>
      <c r="IV701" s="6"/>
      <c r="IW701" s="5"/>
      <c r="IX701" s="5"/>
      <c r="IY701" s="4"/>
      <c r="IZ701" s="6"/>
      <c r="JA701" s="4"/>
      <c r="JB701" s="6"/>
      <c r="JC701" s="5"/>
      <c r="JD701" s="5"/>
      <c r="JE701" s="4"/>
      <c r="JF701" s="6"/>
      <c r="JG701" s="4"/>
      <c r="JH701" s="6"/>
      <c r="JI701" s="5"/>
      <c r="JJ701" s="5"/>
      <c r="JK701" s="4"/>
      <c r="JL701" s="6"/>
      <c r="JM701" s="4"/>
      <c r="JN701" s="6"/>
      <c r="JO701" s="5"/>
      <c r="JP701" s="5"/>
      <c r="JQ701" s="4"/>
      <c r="JR701" s="6"/>
      <c r="JS701" s="4"/>
      <c r="JT701" s="6"/>
      <c r="JU701" s="5"/>
      <c r="JV701" s="5"/>
      <c r="JW701" s="4"/>
      <c r="JX701" s="6"/>
      <c r="JY701" s="4"/>
      <c r="JZ701" s="6"/>
      <c r="KA701" s="5"/>
      <c r="KB701" s="5"/>
      <c r="KC701" s="4"/>
      <c r="KD701" s="6"/>
      <c r="KE701" s="4"/>
      <c r="KF701" s="6"/>
      <c r="KG701" s="5"/>
      <c r="KH701" s="5"/>
      <c r="KI701" s="4"/>
      <c r="KJ701" s="6"/>
      <c r="KK701" s="4"/>
      <c r="KL701" s="6"/>
      <c r="KM701" s="5"/>
      <c r="KN701" s="5"/>
    </row>
    <row r="702">
      <c r="A702" s="3" t="s">
        <v>85</v>
      </c>
      <c r="B702" s="3" t="s">
        <v>680</v>
      </c>
      <c r="C702" s="3" t="s">
        <v>87</v>
      </c>
      <c r="D702" s="3" t="s">
        <v>396</v>
      </c>
      <c r="E702" s="3" t="s">
        <v>691</v>
      </c>
      <c r="F702" s="3" t="s">
        <v>691</v>
      </c>
      <c r="G702" s="3" t="s">
        <v>691</v>
      </c>
      <c r="H702" s="3" t="s">
        <v>165</v>
      </c>
      <c r="I702" s="3" t="s">
        <v>1306</v>
      </c>
      <c r="J702" s="3" t="s">
        <v>1309</v>
      </c>
      <c r="K702" s="4">
        <v>833</v>
      </c>
      <c r="L702" s="4">
        <f>=ROUNDDOWN(55.1655629139073,0)</f>
      </c>
      <c r="M702" s="4"/>
      <c r="N702" s="5">
        <v>1</v>
      </c>
      <c r="O702" s="4"/>
      <c r="P702" s="4">
        <f>=ROUNDDOWN({0},0)</f>
      </c>
      <c r="Q702" s="4"/>
      <c r="R702" s="5"/>
      <c r="S702" s="4">
        <v>9</v>
      </c>
      <c r="T702" s="6">
        <v>838.82</v>
      </c>
      <c r="U702" s="4"/>
      <c r="V702" s="6"/>
      <c r="W702" s="5"/>
      <c r="X702" s="5"/>
      <c r="Y702" s="4">
        <v>2</v>
      </c>
      <c r="Z702" s="6">
        <v>189.83</v>
      </c>
      <c r="AA702" s="4"/>
      <c r="AB702" s="6"/>
      <c r="AC702" s="5"/>
      <c r="AD702" s="5"/>
      <c r="AE702" s="4"/>
      <c r="AF702" s="6"/>
      <c r="AG702" s="4"/>
      <c r="AH702" s="6"/>
      <c r="AI702" s="5"/>
      <c r="AJ702" s="5"/>
      <c r="AK702" s="4">
        <v>2</v>
      </c>
      <c r="AL702" s="6">
        <v>189.83</v>
      </c>
      <c r="AM702" s="4"/>
      <c r="AN702" s="6"/>
      <c r="AO702" s="5"/>
      <c r="AP702" s="5"/>
      <c r="AQ702" s="4"/>
      <c r="AR702" s="6"/>
      <c r="AS702" s="4"/>
      <c r="AT702" s="6"/>
      <c r="AU702" s="5"/>
      <c r="AV702" s="5"/>
      <c r="AW702" s="4">
        <v>1</v>
      </c>
      <c r="AX702" s="6">
        <v>101.21</v>
      </c>
      <c r="AY702" s="4"/>
      <c r="AZ702" s="6"/>
      <c r="BA702" s="5"/>
      <c r="BB702" s="5"/>
      <c r="BC702" s="4"/>
      <c r="BD702" s="6"/>
      <c r="BE702" s="4"/>
      <c r="BF702" s="6"/>
      <c r="BG702" s="5"/>
      <c r="BH702" s="5"/>
      <c r="BI702" s="4"/>
      <c r="BJ702" s="6"/>
      <c r="BK702" s="4"/>
      <c r="BL702" s="6"/>
      <c r="BM702" s="5"/>
      <c r="BN702" s="5"/>
      <c r="BO702" s="4">
        <v>2</v>
      </c>
      <c r="BP702" s="6">
        <v>174.62</v>
      </c>
      <c r="BQ702" s="4"/>
      <c r="BR702" s="6"/>
      <c r="BS702" s="5"/>
      <c r="BT702" s="5"/>
      <c r="BU702" s="4">
        <v>1</v>
      </c>
      <c r="BV702" s="6">
        <v>86.94</v>
      </c>
      <c r="BW702" s="4"/>
      <c r="BX702" s="6"/>
      <c r="BY702" s="5"/>
      <c r="BZ702" s="5"/>
      <c r="CA702" s="4"/>
      <c r="CB702" s="6"/>
      <c r="CC702" s="4"/>
      <c r="CD702" s="6"/>
      <c r="CE702" s="5"/>
      <c r="CF702" s="5"/>
      <c r="CG702" s="4"/>
      <c r="CH702" s="6"/>
      <c r="CI702" s="4"/>
      <c r="CJ702" s="6"/>
      <c r="CK702" s="5"/>
      <c r="CL702" s="5"/>
      <c r="CM702" s="4"/>
      <c r="CN702" s="6"/>
      <c r="CO702" s="4"/>
      <c r="CP702" s="6"/>
      <c r="CQ702" s="5"/>
      <c r="CR702" s="5"/>
      <c r="CS702" s="4"/>
      <c r="CT702" s="6"/>
      <c r="CU702" s="4"/>
      <c r="CV702" s="6"/>
      <c r="CW702" s="5"/>
      <c r="CX702" s="5"/>
      <c r="CY702" s="4">
        <v>1</v>
      </c>
      <c r="CZ702" s="6">
        <v>96.39</v>
      </c>
      <c r="DA702" s="4"/>
      <c r="DB702" s="6"/>
      <c r="DC702" s="5"/>
      <c r="DD702" s="5"/>
      <c r="DE702" s="4"/>
      <c r="DF702" s="6"/>
      <c r="DG702" s="4"/>
      <c r="DH702" s="6"/>
      <c r="DI702" s="5"/>
      <c r="DJ702" s="5"/>
      <c r="DK702" s="4"/>
      <c r="DL702" s="6"/>
      <c r="DM702" s="4"/>
      <c r="DN702" s="6"/>
      <c r="DO702" s="5"/>
      <c r="DP702" s="5"/>
      <c r="DQ702" s="4"/>
      <c r="DR702" s="6"/>
      <c r="DS702" s="4"/>
      <c r="DT702" s="6"/>
      <c r="DU702" s="5"/>
      <c r="DV702" s="5"/>
      <c r="DW702" s="4"/>
      <c r="DX702" s="6"/>
      <c r="DY702" s="4"/>
      <c r="DZ702" s="6"/>
      <c r="EA702" s="5"/>
      <c r="EB702" s="5"/>
      <c r="EC702" s="4"/>
      <c r="ED702" s="6"/>
      <c r="EE702" s="4"/>
      <c r="EF702" s="6"/>
      <c r="EG702" s="5"/>
      <c r="EH702" s="5"/>
      <c r="EI702" s="4"/>
      <c r="EJ702" s="6"/>
      <c r="EK702" s="4"/>
      <c r="EL702" s="6"/>
      <c r="EM702" s="5"/>
      <c r="EN702" s="5"/>
      <c r="EO702" s="4"/>
      <c r="EP702" s="6"/>
      <c r="EQ702" s="4"/>
      <c r="ER702" s="6"/>
      <c r="ES702" s="5"/>
      <c r="ET702" s="5"/>
      <c r="EU702" s="4"/>
      <c r="EV702" s="6"/>
      <c r="EW702" s="4"/>
      <c r="EX702" s="6"/>
      <c r="EY702" s="5"/>
      <c r="EZ702" s="5"/>
      <c r="FA702" s="4"/>
      <c r="FB702" s="6"/>
      <c r="FC702" s="4"/>
      <c r="FD702" s="6"/>
      <c r="FE702" s="5"/>
      <c r="FF702" s="5"/>
      <c r="FG702" s="4"/>
      <c r="FH702" s="6"/>
      <c r="FI702" s="4"/>
      <c r="FJ702" s="6"/>
      <c r="FK702" s="5"/>
      <c r="FL702" s="5"/>
      <c r="FM702" s="4"/>
      <c r="FN702" s="6"/>
      <c r="FO702" s="4"/>
      <c r="FP702" s="6"/>
      <c r="FQ702" s="5"/>
      <c r="FR702" s="5"/>
      <c r="FS702" s="4"/>
      <c r="FT702" s="6"/>
      <c r="FU702" s="4"/>
      <c r="FV702" s="6"/>
      <c r="FW702" s="5"/>
      <c r="FX702" s="5"/>
      <c r="FY702" s="4"/>
      <c r="FZ702" s="6"/>
      <c r="GA702" s="4"/>
      <c r="GB702" s="6"/>
      <c r="GC702" s="5"/>
      <c r="GD702" s="5"/>
      <c r="GE702" s="4"/>
      <c r="GF702" s="6"/>
      <c r="GG702" s="4"/>
      <c r="GH702" s="6"/>
      <c r="GI702" s="5"/>
      <c r="GJ702" s="5"/>
      <c r="GK702" s="4"/>
      <c r="GL702" s="6"/>
      <c r="GM702" s="4"/>
      <c r="GN702" s="6"/>
      <c r="GO702" s="5"/>
      <c r="GP702" s="5"/>
      <c r="GQ702" s="4"/>
      <c r="GR702" s="6"/>
      <c r="GS702" s="4"/>
      <c r="GT702" s="6"/>
      <c r="GU702" s="5"/>
      <c r="GV702" s="5"/>
      <c r="GW702" s="4"/>
      <c r="GX702" s="6"/>
      <c r="GY702" s="4"/>
      <c r="GZ702" s="6"/>
      <c r="HA702" s="5"/>
      <c r="HB702" s="5"/>
      <c r="HC702" s="4"/>
      <c r="HD702" s="6"/>
      <c r="HE702" s="4"/>
      <c r="HF702" s="6"/>
      <c r="HG702" s="5"/>
      <c r="HH702" s="5"/>
      <c r="HI702" s="4"/>
      <c r="HJ702" s="6"/>
      <c r="HK702" s="4"/>
      <c r="HL702" s="6"/>
      <c r="HM702" s="5"/>
      <c r="HN702" s="5"/>
      <c r="HO702" s="4"/>
      <c r="HP702" s="6"/>
      <c r="HQ702" s="4"/>
      <c r="HR702" s="6"/>
      <c r="HS702" s="5"/>
      <c r="HT702" s="5"/>
      <c r="HU702" s="4"/>
      <c r="HV702" s="6"/>
      <c r="HW702" s="4"/>
      <c r="HX702" s="6"/>
      <c r="HY702" s="5"/>
      <c r="HZ702" s="5"/>
      <c r="IA702" s="4"/>
      <c r="IB702" s="6"/>
      <c r="IC702" s="4"/>
      <c r="ID702" s="6"/>
      <c r="IE702" s="5"/>
      <c r="IF702" s="5"/>
      <c r="IG702" s="4"/>
      <c r="IH702" s="6"/>
      <c r="II702" s="4"/>
      <c r="IJ702" s="6"/>
      <c r="IK702" s="5"/>
      <c r="IL702" s="5"/>
      <c r="IM702" s="4"/>
      <c r="IN702" s="6"/>
      <c r="IO702" s="4"/>
      <c r="IP702" s="6"/>
      <c r="IQ702" s="5"/>
      <c r="IR702" s="5"/>
      <c r="IS702" s="4"/>
      <c r="IT702" s="6"/>
      <c r="IU702" s="4"/>
      <c r="IV702" s="6"/>
      <c r="IW702" s="5"/>
      <c r="IX702" s="5"/>
      <c r="IY702" s="4"/>
      <c r="IZ702" s="6"/>
      <c r="JA702" s="4"/>
      <c r="JB702" s="6"/>
      <c r="JC702" s="5"/>
      <c r="JD702" s="5"/>
      <c r="JE702" s="4"/>
      <c r="JF702" s="6"/>
      <c r="JG702" s="4"/>
      <c r="JH702" s="6"/>
      <c r="JI702" s="5"/>
      <c r="JJ702" s="5"/>
      <c r="JK702" s="4"/>
      <c r="JL702" s="6"/>
      <c r="JM702" s="4"/>
      <c r="JN702" s="6"/>
      <c r="JO702" s="5"/>
      <c r="JP702" s="5"/>
      <c r="JQ702" s="4"/>
      <c r="JR702" s="6"/>
      <c r="JS702" s="4"/>
      <c r="JT702" s="6"/>
      <c r="JU702" s="5"/>
      <c r="JV702" s="5"/>
      <c r="JW702" s="4"/>
      <c r="JX702" s="6"/>
      <c r="JY702" s="4"/>
      <c r="JZ702" s="6"/>
      <c r="KA702" s="5"/>
      <c r="KB702" s="5"/>
      <c r="KC702" s="4"/>
      <c r="KD702" s="6"/>
      <c r="KE702" s="4"/>
      <c r="KF702" s="6"/>
      <c r="KG702" s="5"/>
      <c r="KH702" s="5"/>
      <c r="KI702" s="4"/>
      <c r="KJ702" s="6"/>
      <c r="KK702" s="4"/>
      <c r="KL702" s="6"/>
      <c r="KM702" s="5"/>
      <c r="KN702" s="5"/>
    </row>
    <row r="703">
      <c r="A703" s="3" t="s">
        <v>85</v>
      </c>
      <c r="B703" s="3" t="s">
        <v>680</v>
      </c>
      <c r="C703" s="3" t="s">
        <v>87</v>
      </c>
      <c r="D703" s="3" t="s">
        <v>396</v>
      </c>
      <c r="E703" s="3" t="s">
        <v>692</v>
      </c>
      <c r="F703" s="3" t="s">
        <v>692</v>
      </c>
      <c r="G703" s="3" t="s">
        <v>692</v>
      </c>
      <c r="H703" s="3" t="s">
        <v>122</v>
      </c>
      <c r="I703" s="3" t="s">
        <v>1323</v>
      </c>
      <c r="J703" s="3" t="s">
        <v>1340</v>
      </c>
      <c r="K703" s="4">
        <v>245</v>
      </c>
      <c r="L703" s="4">
        <f>=ROUNDDOWN(44.5454545454545,0)</f>
      </c>
      <c r="M703" s="4"/>
      <c r="N703" s="5"/>
      <c r="O703" s="4"/>
      <c r="P703" s="4">
        <f>=ROUNDDOWN({0},0)</f>
      </c>
      <c r="Q703" s="4"/>
      <c r="R703" s="5"/>
      <c r="S703" s="4">
        <v>4</v>
      </c>
      <c r="T703" s="6">
        <v>297.41</v>
      </c>
      <c r="U703" s="4"/>
      <c r="V703" s="6"/>
      <c r="W703" s="5"/>
      <c r="X703" s="5"/>
      <c r="Y703" s="4"/>
      <c r="Z703" s="6"/>
      <c r="AA703" s="4"/>
      <c r="AB703" s="6"/>
      <c r="AC703" s="5"/>
      <c r="AD703" s="5"/>
      <c r="AE703" s="4"/>
      <c r="AF703" s="6"/>
      <c r="AG703" s="4"/>
      <c r="AH703" s="6"/>
      <c r="AI703" s="5"/>
      <c r="AJ703" s="5"/>
      <c r="AK703" s="4"/>
      <c r="AL703" s="6"/>
      <c r="AM703" s="4"/>
      <c r="AN703" s="6"/>
      <c r="AO703" s="5"/>
      <c r="AP703" s="5"/>
      <c r="AQ703" s="4">
        <v>2</v>
      </c>
      <c r="AR703" s="6">
        <v>143.08</v>
      </c>
      <c r="AS703" s="4"/>
      <c r="AT703" s="6"/>
      <c r="AU703" s="5"/>
      <c r="AV703" s="5"/>
      <c r="AW703" s="4"/>
      <c r="AX703" s="6"/>
      <c r="AY703" s="4"/>
      <c r="AZ703" s="6"/>
      <c r="BA703" s="5"/>
      <c r="BB703" s="5"/>
      <c r="BC703" s="4"/>
      <c r="BD703" s="6"/>
      <c r="BE703" s="4"/>
      <c r="BF703" s="6"/>
      <c r="BG703" s="5"/>
      <c r="BH703" s="5"/>
      <c r="BI703" s="4"/>
      <c r="BJ703" s="6"/>
      <c r="BK703" s="4"/>
      <c r="BL703" s="6"/>
      <c r="BM703" s="5"/>
      <c r="BN703" s="5"/>
      <c r="BO703" s="4">
        <v>1</v>
      </c>
      <c r="BP703" s="6">
        <v>69.29</v>
      </c>
      <c r="BQ703" s="4"/>
      <c r="BR703" s="6"/>
      <c r="BS703" s="5"/>
      <c r="BT703" s="5"/>
      <c r="BU703" s="4"/>
      <c r="BV703" s="6"/>
      <c r="BW703" s="4"/>
      <c r="BX703" s="6"/>
      <c r="BY703" s="5"/>
      <c r="BZ703" s="5"/>
      <c r="CA703" s="4"/>
      <c r="CB703" s="6"/>
      <c r="CC703" s="4"/>
      <c r="CD703" s="6"/>
      <c r="CE703" s="5"/>
      <c r="CF703" s="5"/>
      <c r="CG703" s="4"/>
      <c r="CH703" s="6"/>
      <c r="CI703" s="4"/>
      <c r="CJ703" s="6"/>
      <c r="CK703" s="5"/>
      <c r="CL703" s="5"/>
      <c r="CM703" s="4"/>
      <c r="CN703" s="6"/>
      <c r="CO703" s="4"/>
      <c r="CP703" s="6"/>
      <c r="CQ703" s="5"/>
      <c r="CR703" s="5"/>
      <c r="CS703" s="4"/>
      <c r="CT703" s="6"/>
      <c r="CU703" s="4"/>
      <c r="CV703" s="6"/>
      <c r="CW703" s="5"/>
      <c r="CX703" s="5"/>
      <c r="CY703" s="4"/>
      <c r="CZ703" s="6"/>
      <c r="DA703" s="4"/>
      <c r="DB703" s="6"/>
      <c r="DC703" s="5"/>
      <c r="DD703" s="5"/>
      <c r="DE703" s="4"/>
      <c r="DF703" s="6"/>
      <c r="DG703" s="4"/>
      <c r="DH703" s="6"/>
      <c r="DI703" s="5"/>
      <c r="DJ703" s="5"/>
      <c r="DK703" s="4"/>
      <c r="DL703" s="6"/>
      <c r="DM703" s="4"/>
      <c r="DN703" s="6"/>
      <c r="DO703" s="5"/>
      <c r="DP703" s="5"/>
      <c r="DQ703" s="4"/>
      <c r="DR703" s="6"/>
      <c r="DS703" s="4"/>
      <c r="DT703" s="6"/>
      <c r="DU703" s="5"/>
      <c r="DV703" s="5"/>
      <c r="DW703" s="4"/>
      <c r="DX703" s="6"/>
      <c r="DY703" s="4"/>
      <c r="DZ703" s="6"/>
      <c r="EA703" s="5"/>
      <c r="EB703" s="5"/>
      <c r="EC703" s="4"/>
      <c r="ED703" s="6"/>
      <c r="EE703" s="4"/>
      <c r="EF703" s="6"/>
      <c r="EG703" s="5"/>
      <c r="EH703" s="5"/>
      <c r="EI703" s="4"/>
      <c r="EJ703" s="6"/>
      <c r="EK703" s="4"/>
      <c r="EL703" s="6"/>
      <c r="EM703" s="5"/>
      <c r="EN703" s="5"/>
      <c r="EO703" s="4"/>
      <c r="EP703" s="6"/>
      <c r="EQ703" s="4"/>
      <c r="ER703" s="6"/>
      <c r="ES703" s="5"/>
      <c r="ET703" s="5"/>
      <c r="EU703" s="4"/>
      <c r="EV703" s="6"/>
      <c r="EW703" s="4"/>
      <c r="EX703" s="6"/>
      <c r="EY703" s="5"/>
      <c r="EZ703" s="5"/>
      <c r="FA703" s="4"/>
      <c r="FB703" s="6"/>
      <c r="FC703" s="4"/>
      <c r="FD703" s="6"/>
      <c r="FE703" s="5"/>
      <c r="FF703" s="5"/>
      <c r="FG703" s="4"/>
      <c r="FH703" s="6"/>
      <c r="FI703" s="4"/>
      <c r="FJ703" s="6"/>
      <c r="FK703" s="5"/>
      <c r="FL703" s="5"/>
      <c r="FM703" s="4"/>
      <c r="FN703" s="6"/>
      <c r="FO703" s="4"/>
      <c r="FP703" s="6"/>
      <c r="FQ703" s="5"/>
      <c r="FR703" s="5"/>
      <c r="FS703" s="4">
        <v>1</v>
      </c>
      <c r="FT703" s="6">
        <v>85.04</v>
      </c>
      <c r="FU703" s="4"/>
      <c r="FV703" s="6"/>
      <c r="FW703" s="5"/>
      <c r="FX703" s="5"/>
      <c r="FY703" s="4"/>
      <c r="FZ703" s="6"/>
      <c r="GA703" s="4"/>
      <c r="GB703" s="6"/>
      <c r="GC703" s="5"/>
      <c r="GD703" s="5"/>
      <c r="GE703" s="4"/>
      <c r="GF703" s="6"/>
      <c r="GG703" s="4"/>
      <c r="GH703" s="6"/>
      <c r="GI703" s="5"/>
      <c r="GJ703" s="5"/>
      <c r="GK703" s="4"/>
      <c r="GL703" s="6"/>
      <c r="GM703" s="4"/>
      <c r="GN703" s="6"/>
      <c r="GO703" s="5"/>
      <c r="GP703" s="5"/>
      <c r="GQ703" s="4"/>
      <c r="GR703" s="6"/>
      <c r="GS703" s="4"/>
      <c r="GT703" s="6"/>
      <c r="GU703" s="5"/>
      <c r="GV703" s="5"/>
      <c r="GW703" s="4"/>
      <c r="GX703" s="6"/>
      <c r="GY703" s="4"/>
      <c r="GZ703" s="6"/>
      <c r="HA703" s="5"/>
      <c r="HB703" s="5"/>
      <c r="HC703" s="4"/>
      <c r="HD703" s="6"/>
      <c r="HE703" s="4"/>
      <c r="HF703" s="6"/>
      <c r="HG703" s="5"/>
      <c r="HH703" s="5"/>
      <c r="HI703" s="4"/>
      <c r="HJ703" s="6"/>
      <c r="HK703" s="4"/>
      <c r="HL703" s="6"/>
      <c r="HM703" s="5"/>
      <c r="HN703" s="5"/>
      <c r="HO703" s="4"/>
      <c r="HP703" s="6"/>
      <c r="HQ703" s="4"/>
      <c r="HR703" s="6"/>
      <c r="HS703" s="5"/>
      <c r="HT703" s="5"/>
      <c r="HU703" s="4"/>
      <c r="HV703" s="6"/>
      <c r="HW703" s="4"/>
      <c r="HX703" s="6"/>
      <c r="HY703" s="5"/>
      <c r="HZ703" s="5"/>
      <c r="IA703" s="4"/>
      <c r="IB703" s="6"/>
      <c r="IC703" s="4"/>
      <c r="ID703" s="6"/>
      <c r="IE703" s="5"/>
      <c r="IF703" s="5"/>
      <c r="IG703" s="4"/>
      <c r="IH703" s="6"/>
      <c r="II703" s="4"/>
      <c r="IJ703" s="6"/>
      <c r="IK703" s="5"/>
      <c r="IL703" s="5"/>
      <c r="IM703" s="4"/>
      <c r="IN703" s="6"/>
      <c r="IO703" s="4"/>
      <c r="IP703" s="6"/>
      <c r="IQ703" s="5"/>
      <c r="IR703" s="5"/>
      <c r="IS703" s="4"/>
      <c r="IT703" s="6"/>
      <c r="IU703" s="4"/>
      <c r="IV703" s="6"/>
      <c r="IW703" s="5"/>
      <c r="IX703" s="5"/>
      <c r="IY703" s="4"/>
      <c r="IZ703" s="6"/>
      <c r="JA703" s="4"/>
      <c r="JB703" s="6"/>
      <c r="JC703" s="5"/>
      <c r="JD703" s="5"/>
      <c r="JE703" s="4"/>
      <c r="JF703" s="6"/>
      <c r="JG703" s="4"/>
      <c r="JH703" s="6"/>
      <c r="JI703" s="5"/>
      <c r="JJ703" s="5"/>
      <c r="JK703" s="4"/>
      <c r="JL703" s="6"/>
      <c r="JM703" s="4"/>
      <c r="JN703" s="6"/>
      <c r="JO703" s="5"/>
      <c r="JP703" s="5"/>
      <c r="JQ703" s="4"/>
      <c r="JR703" s="6"/>
      <c r="JS703" s="4"/>
      <c r="JT703" s="6"/>
      <c r="JU703" s="5"/>
      <c r="JV703" s="5"/>
      <c r="JW703" s="4"/>
      <c r="JX703" s="6"/>
      <c r="JY703" s="4"/>
      <c r="JZ703" s="6"/>
      <c r="KA703" s="5"/>
      <c r="KB703" s="5"/>
      <c r="KC703" s="4"/>
      <c r="KD703" s="6"/>
      <c r="KE703" s="4"/>
      <c r="KF703" s="6"/>
      <c r="KG703" s="5"/>
      <c r="KH703" s="5"/>
      <c r="KI703" s="4"/>
      <c r="KJ703" s="6"/>
      <c r="KK703" s="4"/>
      <c r="KL703" s="6"/>
      <c r="KM703" s="5"/>
      <c r="KN703" s="5"/>
    </row>
    <row r="704">
      <c r="A704" s="3" t="s">
        <v>85</v>
      </c>
      <c r="B704" s="3" t="s">
        <v>680</v>
      </c>
      <c r="C704" s="3" t="s">
        <v>87</v>
      </c>
      <c r="D704" s="3" t="s">
        <v>396</v>
      </c>
      <c r="E704" s="3" t="s">
        <v>295</v>
      </c>
      <c r="F704" s="3" t="s">
        <v>295</v>
      </c>
      <c r="G704" s="3" t="s">
        <v>295</v>
      </c>
      <c r="H704" s="3" t="s">
        <v>104</v>
      </c>
      <c r="I704" s="3" t="s">
        <v>1327</v>
      </c>
      <c r="J704" s="3" t="s">
        <v>1340</v>
      </c>
      <c r="K704" s="4">
        <v>818</v>
      </c>
      <c r="L704" s="4">
        <f>=ROUNDDOWN(116.857142857143,0)</f>
      </c>
      <c r="M704" s="4"/>
      <c r="N704" s="5"/>
      <c r="O704" s="4"/>
      <c r="P704" s="4">
        <f>=ROUNDDOWN({0},0)</f>
      </c>
      <c r="Q704" s="4"/>
      <c r="R704" s="5"/>
      <c r="S704" s="4">
        <v>6</v>
      </c>
      <c r="T704" s="6">
        <v>240.33</v>
      </c>
      <c r="U704" s="4"/>
      <c r="V704" s="6"/>
      <c r="W704" s="5"/>
      <c r="X704" s="5"/>
      <c r="Y704" s="4"/>
      <c r="Z704" s="6"/>
      <c r="AA704" s="4"/>
      <c r="AB704" s="6"/>
      <c r="AC704" s="5"/>
      <c r="AD704" s="5"/>
      <c r="AE704" s="4"/>
      <c r="AF704" s="6"/>
      <c r="AG704" s="4"/>
      <c r="AH704" s="6"/>
      <c r="AI704" s="5"/>
      <c r="AJ704" s="5"/>
      <c r="AK704" s="4">
        <v>1</v>
      </c>
      <c r="AL704" s="6">
        <v>35.38</v>
      </c>
      <c r="AM704" s="4"/>
      <c r="AN704" s="6"/>
      <c r="AO704" s="5"/>
      <c r="AP704" s="5"/>
      <c r="AQ704" s="4"/>
      <c r="AR704" s="6"/>
      <c r="AS704" s="4"/>
      <c r="AT704" s="6"/>
      <c r="AU704" s="5"/>
      <c r="AV704" s="5"/>
      <c r="AW704" s="4"/>
      <c r="AX704" s="6"/>
      <c r="AY704" s="4"/>
      <c r="AZ704" s="6"/>
      <c r="BA704" s="5"/>
      <c r="BB704" s="5"/>
      <c r="BC704" s="4">
        <v>5</v>
      </c>
      <c r="BD704" s="6">
        <v>204.95</v>
      </c>
      <c r="BE704" s="4"/>
      <c r="BF704" s="6"/>
      <c r="BG704" s="5"/>
      <c r="BH704" s="5"/>
      <c r="BI704" s="4"/>
      <c r="BJ704" s="6"/>
      <c r="BK704" s="4"/>
      <c r="BL704" s="6"/>
      <c r="BM704" s="5"/>
      <c r="BN704" s="5"/>
      <c r="BO704" s="4"/>
      <c r="BP704" s="6"/>
      <c r="BQ704" s="4"/>
      <c r="BR704" s="6"/>
      <c r="BS704" s="5"/>
      <c r="BT704" s="5"/>
      <c r="BU704" s="4"/>
      <c r="BV704" s="6"/>
      <c r="BW704" s="4"/>
      <c r="BX704" s="6"/>
      <c r="BY704" s="5"/>
      <c r="BZ704" s="5"/>
      <c r="CA704" s="4"/>
      <c r="CB704" s="6"/>
      <c r="CC704" s="4"/>
      <c r="CD704" s="6"/>
      <c r="CE704" s="5"/>
      <c r="CF704" s="5"/>
      <c r="CG704" s="4"/>
      <c r="CH704" s="6"/>
      <c r="CI704" s="4"/>
      <c r="CJ704" s="6"/>
      <c r="CK704" s="5"/>
      <c r="CL704" s="5"/>
      <c r="CM704" s="4"/>
      <c r="CN704" s="6"/>
      <c r="CO704" s="4"/>
      <c r="CP704" s="6"/>
      <c r="CQ704" s="5"/>
      <c r="CR704" s="5"/>
      <c r="CS704" s="4"/>
      <c r="CT704" s="6"/>
      <c r="CU704" s="4"/>
      <c r="CV704" s="6"/>
      <c r="CW704" s="5"/>
      <c r="CX704" s="5"/>
      <c r="CY704" s="4"/>
      <c r="CZ704" s="6"/>
      <c r="DA704" s="4"/>
      <c r="DB704" s="6"/>
      <c r="DC704" s="5"/>
      <c r="DD704" s="5"/>
      <c r="DE704" s="4"/>
      <c r="DF704" s="6"/>
      <c r="DG704" s="4"/>
      <c r="DH704" s="6"/>
      <c r="DI704" s="5"/>
      <c r="DJ704" s="5"/>
      <c r="DK704" s="4"/>
      <c r="DL704" s="6"/>
      <c r="DM704" s="4"/>
      <c r="DN704" s="6"/>
      <c r="DO704" s="5"/>
      <c r="DP704" s="5"/>
      <c r="DQ704" s="4"/>
      <c r="DR704" s="6"/>
      <c r="DS704" s="4"/>
      <c r="DT704" s="6"/>
      <c r="DU704" s="5"/>
      <c r="DV704" s="5"/>
      <c r="DW704" s="4"/>
      <c r="DX704" s="6"/>
      <c r="DY704" s="4"/>
      <c r="DZ704" s="6"/>
      <c r="EA704" s="5"/>
      <c r="EB704" s="5"/>
      <c r="EC704" s="4"/>
      <c r="ED704" s="6"/>
      <c r="EE704" s="4"/>
      <c r="EF704" s="6"/>
      <c r="EG704" s="5"/>
      <c r="EH704" s="5"/>
      <c r="EI704" s="4"/>
      <c r="EJ704" s="6"/>
      <c r="EK704" s="4"/>
      <c r="EL704" s="6"/>
      <c r="EM704" s="5"/>
      <c r="EN704" s="5"/>
      <c r="EO704" s="4"/>
      <c r="EP704" s="6"/>
      <c r="EQ704" s="4"/>
      <c r="ER704" s="6"/>
      <c r="ES704" s="5"/>
      <c r="ET704" s="5"/>
      <c r="EU704" s="4"/>
      <c r="EV704" s="6"/>
      <c r="EW704" s="4"/>
      <c r="EX704" s="6"/>
      <c r="EY704" s="5"/>
      <c r="EZ704" s="5"/>
      <c r="FA704" s="4"/>
      <c r="FB704" s="6"/>
      <c r="FC704" s="4"/>
      <c r="FD704" s="6"/>
      <c r="FE704" s="5"/>
      <c r="FF704" s="5"/>
      <c r="FG704" s="4"/>
      <c r="FH704" s="6"/>
      <c r="FI704" s="4"/>
      <c r="FJ704" s="6"/>
      <c r="FK704" s="5"/>
      <c r="FL704" s="5"/>
      <c r="FM704" s="4"/>
      <c r="FN704" s="6"/>
      <c r="FO704" s="4"/>
      <c r="FP704" s="6"/>
      <c r="FQ704" s="5"/>
      <c r="FR704" s="5"/>
      <c r="FS704" s="4"/>
      <c r="FT704" s="6"/>
      <c r="FU704" s="4"/>
      <c r="FV704" s="6"/>
      <c r="FW704" s="5"/>
      <c r="FX704" s="5"/>
      <c r="FY704" s="4"/>
      <c r="FZ704" s="6"/>
      <c r="GA704" s="4"/>
      <c r="GB704" s="6"/>
      <c r="GC704" s="5"/>
      <c r="GD704" s="5"/>
      <c r="GE704" s="4"/>
      <c r="GF704" s="6"/>
      <c r="GG704" s="4"/>
      <c r="GH704" s="6"/>
      <c r="GI704" s="5"/>
      <c r="GJ704" s="5"/>
      <c r="GK704" s="4"/>
      <c r="GL704" s="6"/>
      <c r="GM704" s="4"/>
      <c r="GN704" s="6"/>
      <c r="GO704" s="5"/>
      <c r="GP704" s="5"/>
      <c r="GQ704" s="4"/>
      <c r="GR704" s="6"/>
      <c r="GS704" s="4"/>
      <c r="GT704" s="6"/>
      <c r="GU704" s="5"/>
      <c r="GV704" s="5"/>
      <c r="GW704" s="4"/>
      <c r="GX704" s="6"/>
      <c r="GY704" s="4"/>
      <c r="GZ704" s="6"/>
      <c r="HA704" s="5"/>
      <c r="HB704" s="5"/>
      <c r="HC704" s="4"/>
      <c r="HD704" s="6"/>
      <c r="HE704" s="4"/>
      <c r="HF704" s="6"/>
      <c r="HG704" s="5"/>
      <c r="HH704" s="5"/>
      <c r="HI704" s="4"/>
      <c r="HJ704" s="6"/>
      <c r="HK704" s="4"/>
      <c r="HL704" s="6"/>
      <c r="HM704" s="5"/>
      <c r="HN704" s="5"/>
      <c r="HO704" s="4"/>
      <c r="HP704" s="6"/>
      <c r="HQ704" s="4"/>
      <c r="HR704" s="6"/>
      <c r="HS704" s="5"/>
      <c r="HT704" s="5"/>
      <c r="HU704" s="4"/>
      <c r="HV704" s="6"/>
      <c r="HW704" s="4"/>
      <c r="HX704" s="6"/>
      <c r="HY704" s="5"/>
      <c r="HZ704" s="5"/>
      <c r="IA704" s="4"/>
      <c r="IB704" s="6"/>
      <c r="IC704" s="4"/>
      <c r="ID704" s="6"/>
      <c r="IE704" s="5"/>
      <c r="IF704" s="5"/>
      <c r="IG704" s="4"/>
      <c r="IH704" s="6"/>
      <c r="II704" s="4"/>
      <c r="IJ704" s="6"/>
      <c r="IK704" s="5"/>
      <c r="IL704" s="5"/>
      <c r="IM704" s="4"/>
      <c r="IN704" s="6"/>
      <c r="IO704" s="4"/>
      <c r="IP704" s="6"/>
      <c r="IQ704" s="5"/>
      <c r="IR704" s="5"/>
      <c r="IS704" s="4"/>
      <c r="IT704" s="6"/>
      <c r="IU704" s="4"/>
      <c r="IV704" s="6"/>
      <c r="IW704" s="5"/>
      <c r="IX704" s="5"/>
      <c r="IY704" s="4"/>
      <c r="IZ704" s="6"/>
      <c r="JA704" s="4"/>
      <c r="JB704" s="6"/>
      <c r="JC704" s="5"/>
      <c r="JD704" s="5"/>
      <c r="JE704" s="4"/>
      <c r="JF704" s="6"/>
      <c r="JG704" s="4"/>
      <c r="JH704" s="6"/>
      <c r="JI704" s="5"/>
      <c r="JJ704" s="5"/>
      <c r="JK704" s="4"/>
      <c r="JL704" s="6"/>
      <c r="JM704" s="4"/>
      <c r="JN704" s="6"/>
      <c r="JO704" s="5"/>
      <c r="JP704" s="5"/>
      <c r="JQ704" s="4"/>
      <c r="JR704" s="6"/>
      <c r="JS704" s="4"/>
      <c r="JT704" s="6"/>
      <c r="JU704" s="5"/>
      <c r="JV704" s="5"/>
      <c r="JW704" s="4"/>
      <c r="JX704" s="6"/>
      <c r="JY704" s="4"/>
      <c r="JZ704" s="6"/>
      <c r="KA704" s="5"/>
      <c r="KB704" s="5"/>
      <c r="KC704" s="4"/>
      <c r="KD704" s="6"/>
      <c r="KE704" s="4"/>
      <c r="KF704" s="6"/>
      <c r="KG704" s="5"/>
      <c r="KH704" s="5"/>
      <c r="KI704" s="4"/>
      <c r="KJ704" s="6"/>
      <c r="KK704" s="4"/>
      <c r="KL704" s="6"/>
      <c r="KM704" s="5"/>
      <c r="KN704" s="5"/>
    </row>
    <row r="705">
      <c r="A705" s="3" t="s">
        <v>85</v>
      </c>
      <c r="B705" s="3" t="s">
        <v>680</v>
      </c>
      <c r="C705" s="3" t="s">
        <v>87</v>
      </c>
      <c r="D705" s="3" t="s">
        <v>396</v>
      </c>
      <c r="E705" s="3" t="s">
        <v>693</v>
      </c>
      <c r="F705" s="3" t="s">
        <v>693</v>
      </c>
      <c r="G705" s="3" t="s">
        <v>693</v>
      </c>
      <c r="H705" s="3" t="s">
        <v>98</v>
      </c>
      <c r="I705" s="3" t="s">
        <v>1325</v>
      </c>
      <c r="J705" s="3" t="s">
        <v>1319</v>
      </c>
      <c r="K705" s="4">
        <v>130</v>
      </c>
      <c r="L705" s="4">
        <f>=ROUNDDOWN(12.1495327102804,0)</f>
      </c>
      <c r="M705" s="4"/>
      <c r="N705" s="5">
        <v>0.5</v>
      </c>
      <c r="O705" s="4"/>
      <c r="P705" s="4">
        <f>=ROUNDDOWN({0},0)</f>
      </c>
      <c r="Q705" s="4"/>
      <c r="R705" s="5"/>
      <c r="S705" s="4">
        <v>2</v>
      </c>
      <c r="T705" s="6">
        <v>139.76</v>
      </c>
      <c r="U705" s="4"/>
      <c r="V705" s="6"/>
      <c r="W705" s="5"/>
      <c r="X705" s="5"/>
      <c r="Y705" s="4"/>
      <c r="Z705" s="6"/>
      <c r="AA705" s="4"/>
      <c r="AB705" s="6"/>
      <c r="AC705" s="5"/>
      <c r="AD705" s="5"/>
      <c r="AE705" s="4"/>
      <c r="AF705" s="6"/>
      <c r="AG705" s="4"/>
      <c r="AH705" s="6"/>
      <c r="AI705" s="5"/>
      <c r="AJ705" s="5"/>
      <c r="AK705" s="4"/>
      <c r="AL705" s="6"/>
      <c r="AM705" s="4"/>
      <c r="AN705" s="6"/>
      <c r="AO705" s="5"/>
      <c r="AP705" s="5"/>
      <c r="AQ705" s="4">
        <v>2</v>
      </c>
      <c r="AR705" s="6">
        <v>139.76</v>
      </c>
      <c r="AS705" s="4"/>
      <c r="AT705" s="6"/>
      <c r="AU705" s="5"/>
      <c r="AV705" s="5"/>
      <c r="AW705" s="4"/>
      <c r="AX705" s="6"/>
      <c r="AY705" s="4"/>
      <c r="AZ705" s="6"/>
      <c r="BA705" s="5"/>
      <c r="BB705" s="5"/>
      <c r="BC705" s="4"/>
      <c r="BD705" s="6"/>
      <c r="BE705" s="4"/>
      <c r="BF705" s="6"/>
      <c r="BG705" s="5"/>
      <c r="BH705" s="5"/>
      <c r="BI705" s="4"/>
      <c r="BJ705" s="6"/>
      <c r="BK705" s="4"/>
      <c r="BL705" s="6"/>
      <c r="BM705" s="5"/>
      <c r="BN705" s="5"/>
      <c r="BO705" s="4"/>
      <c r="BP705" s="6"/>
      <c r="BQ705" s="4"/>
      <c r="BR705" s="6"/>
      <c r="BS705" s="5"/>
      <c r="BT705" s="5"/>
      <c r="BU705" s="4"/>
      <c r="BV705" s="6"/>
      <c r="BW705" s="4"/>
      <c r="BX705" s="6"/>
      <c r="BY705" s="5"/>
      <c r="BZ705" s="5"/>
      <c r="CA705" s="4"/>
      <c r="CB705" s="6"/>
      <c r="CC705" s="4"/>
      <c r="CD705" s="6"/>
      <c r="CE705" s="5"/>
      <c r="CF705" s="5"/>
      <c r="CG705" s="4"/>
      <c r="CH705" s="6"/>
      <c r="CI705" s="4"/>
      <c r="CJ705" s="6"/>
      <c r="CK705" s="5"/>
      <c r="CL705" s="5"/>
      <c r="CM705" s="4"/>
      <c r="CN705" s="6"/>
      <c r="CO705" s="4"/>
      <c r="CP705" s="6"/>
      <c r="CQ705" s="5"/>
      <c r="CR705" s="5"/>
      <c r="CS705" s="4"/>
      <c r="CT705" s="6"/>
      <c r="CU705" s="4"/>
      <c r="CV705" s="6"/>
      <c r="CW705" s="5"/>
      <c r="CX705" s="5"/>
      <c r="CY705" s="4"/>
      <c r="CZ705" s="6"/>
      <c r="DA705" s="4"/>
      <c r="DB705" s="6"/>
      <c r="DC705" s="5"/>
      <c r="DD705" s="5"/>
      <c r="DE705" s="4"/>
      <c r="DF705" s="6"/>
      <c r="DG705" s="4"/>
      <c r="DH705" s="6"/>
      <c r="DI705" s="5"/>
      <c r="DJ705" s="5"/>
      <c r="DK705" s="4"/>
      <c r="DL705" s="6"/>
      <c r="DM705" s="4"/>
      <c r="DN705" s="6"/>
      <c r="DO705" s="5"/>
      <c r="DP705" s="5"/>
      <c r="DQ705" s="4"/>
      <c r="DR705" s="6"/>
      <c r="DS705" s="4"/>
      <c r="DT705" s="6"/>
      <c r="DU705" s="5"/>
      <c r="DV705" s="5"/>
      <c r="DW705" s="4"/>
      <c r="DX705" s="6"/>
      <c r="DY705" s="4"/>
      <c r="DZ705" s="6"/>
      <c r="EA705" s="5"/>
      <c r="EB705" s="5"/>
      <c r="EC705" s="4"/>
      <c r="ED705" s="6"/>
      <c r="EE705" s="4"/>
      <c r="EF705" s="6"/>
      <c r="EG705" s="5"/>
      <c r="EH705" s="5"/>
      <c r="EI705" s="4"/>
      <c r="EJ705" s="6"/>
      <c r="EK705" s="4"/>
      <c r="EL705" s="6"/>
      <c r="EM705" s="5"/>
      <c r="EN705" s="5"/>
      <c r="EO705" s="4"/>
      <c r="EP705" s="6"/>
      <c r="EQ705" s="4"/>
      <c r="ER705" s="6"/>
      <c r="ES705" s="5"/>
      <c r="ET705" s="5"/>
      <c r="EU705" s="4"/>
      <c r="EV705" s="6"/>
      <c r="EW705" s="4"/>
      <c r="EX705" s="6"/>
      <c r="EY705" s="5"/>
      <c r="EZ705" s="5"/>
      <c r="FA705" s="4"/>
      <c r="FB705" s="6"/>
      <c r="FC705" s="4"/>
      <c r="FD705" s="6"/>
      <c r="FE705" s="5"/>
      <c r="FF705" s="5"/>
      <c r="FG705" s="4"/>
      <c r="FH705" s="6"/>
      <c r="FI705" s="4"/>
      <c r="FJ705" s="6"/>
      <c r="FK705" s="5"/>
      <c r="FL705" s="5"/>
      <c r="FM705" s="4"/>
      <c r="FN705" s="6"/>
      <c r="FO705" s="4"/>
      <c r="FP705" s="6"/>
      <c r="FQ705" s="5"/>
      <c r="FR705" s="5"/>
      <c r="FS705" s="4"/>
      <c r="FT705" s="6"/>
      <c r="FU705" s="4"/>
      <c r="FV705" s="6"/>
      <c r="FW705" s="5"/>
      <c r="FX705" s="5"/>
      <c r="FY705" s="4"/>
      <c r="FZ705" s="6"/>
      <c r="GA705" s="4"/>
      <c r="GB705" s="6"/>
      <c r="GC705" s="5"/>
      <c r="GD705" s="5"/>
      <c r="GE705" s="4"/>
      <c r="GF705" s="6"/>
      <c r="GG705" s="4"/>
      <c r="GH705" s="6"/>
      <c r="GI705" s="5"/>
      <c r="GJ705" s="5"/>
      <c r="GK705" s="4"/>
      <c r="GL705" s="6"/>
      <c r="GM705" s="4"/>
      <c r="GN705" s="6"/>
      <c r="GO705" s="5"/>
      <c r="GP705" s="5"/>
      <c r="GQ705" s="4"/>
      <c r="GR705" s="6"/>
      <c r="GS705" s="4"/>
      <c r="GT705" s="6"/>
      <c r="GU705" s="5"/>
      <c r="GV705" s="5"/>
      <c r="GW705" s="4"/>
      <c r="GX705" s="6"/>
      <c r="GY705" s="4"/>
      <c r="GZ705" s="6"/>
      <c r="HA705" s="5"/>
      <c r="HB705" s="5"/>
      <c r="HC705" s="4"/>
      <c r="HD705" s="6"/>
      <c r="HE705" s="4"/>
      <c r="HF705" s="6"/>
      <c r="HG705" s="5"/>
      <c r="HH705" s="5"/>
      <c r="HI705" s="4"/>
      <c r="HJ705" s="6"/>
      <c r="HK705" s="4"/>
      <c r="HL705" s="6"/>
      <c r="HM705" s="5"/>
      <c r="HN705" s="5"/>
      <c r="HO705" s="4"/>
      <c r="HP705" s="6"/>
      <c r="HQ705" s="4"/>
      <c r="HR705" s="6"/>
      <c r="HS705" s="5"/>
      <c r="HT705" s="5"/>
      <c r="HU705" s="4"/>
      <c r="HV705" s="6"/>
      <c r="HW705" s="4"/>
      <c r="HX705" s="6"/>
      <c r="HY705" s="5"/>
      <c r="HZ705" s="5"/>
      <c r="IA705" s="4"/>
      <c r="IB705" s="6"/>
      <c r="IC705" s="4"/>
      <c r="ID705" s="6"/>
      <c r="IE705" s="5"/>
      <c r="IF705" s="5"/>
      <c r="IG705" s="4"/>
      <c r="IH705" s="6"/>
      <c r="II705" s="4"/>
      <c r="IJ705" s="6"/>
      <c r="IK705" s="5"/>
      <c r="IL705" s="5"/>
      <c r="IM705" s="4"/>
      <c r="IN705" s="6"/>
      <c r="IO705" s="4"/>
      <c r="IP705" s="6"/>
      <c r="IQ705" s="5"/>
      <c r="IR705" s="5"/>
      <c r="IS705" s="4"/>
      <c r="IT705" s="6"/>
      <c r="IU705" s="4"/>
      <c r="IV705" s="6"/>
      <c r="IW705" s="5"/>
      <c r="IX705" s="5"/>
      <c r="IY705" s="4"/>
      <c r="IZ705" s="6"/>
      <c r="JA705" s="4"/>
      <c r="JB705" s="6"/>
      <c r="JC705" s="5"/>
      <c r="JD705" s="5"/>
      <c r="JE705" s="4"/>
      <c r="JF705" s="6"/>
      <c r="JG705" s="4"/>
      <c r="JH705" s="6"/>
      <c r="JI705" s="5"/>
      <c r="JJ705" s="5"/>
      <c r="JK705" s="4"/>
      <c r="JL705" s="6"/>
      <c r="JM705" s="4"/>
      <c r="JN705" s="6"/>
      <c r="JO705" s="5"/>
      <c r="JP705" s="5"/>
      <c r="JQ705" s="4"/>
      <c r="JR705" s="6"/>
      <c r="JS705" s="4"/>
      <c r="JT705" s="6"/>
      <c r="JU705" s="5"/>
      <c r="JV705" s="5"/>
      <c r="JW705" s="4"/>
      <c r="JX705" s="6"/>
      <c r="JY705" s="4"/>
      <c r="JZ705" s="6"/>
      <c r="KA705" s="5"/>
      <c r="KB705" s="5"/>
      <c r="KC705" s="4"/>
      <c r="KD705" s="6"/>
      <c r="KE705" s="4"/>
      <c r="KF705" s="6"/>
      <c r="KG705" s="5"/>
      <c r="KH705" s="5"/>
      <c r="KI705" s="4"/>
      <c r="KJ705" s="6"/>
      <c r="KK705" s="4"/>
      <c r="KL705" s="6"/>
      <c r="KM705" s="5"/>
      <c r="KN705" s="5"/>
    </row>
    <row r="706">
      <c r="A706" s="3" t="s">
        <v>85</v>
      </c>
      <c r="B706" s="3" t="s">
        <v>680</v>
      </c>
      <c r="C706" s="3" t="s">
        <v>87</v>
      </c>
      <c r="D706" s="3" t="s">
        <v>88</v>
      </c>
      <c r="E706" s="3" t="s">
        <v>694</v>
      </c>
      <c r="F706" s="3" t="s">
        <v>694</v>
      </c>
      <c r="G706" s="3" t="s">
        <v>694</v>
      </c>
      <c r="H706" s="3" t="s">
        <v>104</v>
      </c>
      <c r="I706" s="3" t="s">
        <v>1350</v>
      </c>
      <c r="J706" s="3" t="s">
        <v>1340</v>
      </c>
      <c r="K706" s="4">
        <v>331</v>
      </c>
      <c r="L706" s="4">
        <f>=ROUNDDOWN(23.6428571428571,0)</f>
      </c>
      <c r="M706" s="4"/>
      <c r="N706" s="5"/>
      <c r="O706" s="4"/>
      <c r="P706" s="4">
        <f>=ROUNDDOWN({0},0)</f>
      </c>
      <c r="Q706" s="4"/>
      <c r="R706" s="5"/>
      <c r="S706" s="4">
        <v>16</v>
      </c>
      <c r="T706" s="6">
        <v>703.68</v>
      </c>
      <c r="U706" s="4"/>
      <c r="V706" s="6"/>
      <c r="W706" s="5"/>
      <c r="X706" s="5"/>
      <c r="Y706" s="4"/>
      <c r="Z706" s="6"/>
      <c r="AA706" s="4"/>
      <c r="AB706" s="6"/>
      <c r="AC706" s="5"/>
      <c r="AD706" s="5"/>
      <c r="AE706" s="4"/>
      <c r="AF706" s="6"/>
      <c r="AG706" s="4"/>
      <c r="AH706" s="6"/>
      <c r="AI706" s="5"/>
      <c r="AJ706" s="5"/>
      <c r="AK706" s="4"/>
      <c r="AL706" s="6"/>
      <c r="AM706" s="4"/>
      <c r="AN706" s="6"/>
      <c r="AO706" s="5"/>
      <c r="AP706" s="5"/>
      <c r="AQ706" s="4"/>
      <c r="AR706" s="6"/>
      <c r="AS706" s="4"/>
      <c r="AT706" s="6"/>
      <c r="AU706" s="5"/>
      <c r="AV706" s="5"/>
      <c r="AW706" s="4"/>
      <c r="AX706" s="6"/>
      <c r="AY706" s="4"/>
      <c r="AZ706" s="6"/>
      <c r="BA706" s="5"/>
      <c r="BB706" s="5"/>
      <c r="BC706" s="4">
        <v>10</v>
      </c>
      <c r="BD706" s="6">
        <v>418.98</v>
      </c>
      <c r="BE706" s="4"/>
      <c r="BF706" s="6"/>
      <c r="BG706" s="5"/>
      <c r="BH706" s="5"/>
      <c r="BI706" s="4"/>
      <c r="BJ706" s="6"/>
      <c r="BK706" s="4"/>
      <c r="BL706" s="6"/>
      <c r="BM706" s="5"/>
      <c r="BN706" s="5"/>
      <c r="BO706" s="4"/>
      <c r="BP706" s="6"/>
      <c r="BQ706" s="4"/>
      <c r="BR706" s="6"/>
      <c r="BS706" s="5"/>
      <c r="BT706" s="5"/>
      <c r="BU706" s="4">
        <v>1</v>
      </c>
      <c r="BV706" s="6">
        <v>73.7</v>
      </c>
      <c r="BW706" s="4"/>
      <c r="BX706" s="6"/>
      <c r="BY706" s="5"/>
      <c r="BZ706" s="5"/>
      <c r="CA706" s="4"/>
      <c r="CB706" s="6"/>
      <c r="CC706" s="4"/>
      <c r="CD706" s="6"/>
      <c r="CE706" s="5"/>
      <c r="CF706" s="5"/>
      <c r="CG706" s="4"/>
      <c r="CH706" s="6"/>
      <c r="CI706" s="4"/>
      <c r="CJ706" s="6"/>
      <c r="CK706" s="5"/>
      <c r="CL706" s="5"/>
      <c r="CM706" s="4"/>
      <c r="CN706" s="6"/>
      <c r="CO706" s="4"/>
      <c r="CP706" s="6"/>
      <c r="CQ706" s="5"/>
      <c r="CR706" s="5"/>
      <c r="CS706" s="4"/>
      <c r="CT706" s="6"/>
      <c r="CU706" s="4"/>
      <c r="CV706" s="6"/>
      <c r="CW706" s="5"/>
      <c r="CX706" s="5"/>
      <c r="CY706" s="4"/>
      <c r="CZ706" s="6"/>
      <c r="DA706" s="4"/>
      <c r="DB706" s="6"/>
      <c r="DC706" s="5"/>
      <c r="DD706" s="5"/>
      <c r="DE706" s="4">
        <v>5</v>
      </c>
      <c r="DF706" s="6">
        <v>211</v>
      </c>
      <c r="DG706" s="4"/>
      <c r="DH706" s="6"/>
      <c r="DI706" s="5"/>
      <c r="DJ706" s="5"/>
      <c r="DK706" s="4"/>
      <c r="DL706" s="6"/>
      <c r="DM706" s="4"/>
      <c r="DN706" s="6"/>
      <c r="DO706" s="5"/>
      <c r="DP706" s="5"/>
      <c r="DQ706" s="4"/>
      <c r="DR706" s="6"/>
      <c r="DS706" s="4"/>
      <c r="DT706" s="6"/>
      <c r="DU706" s="5"/>
      <c r="DV706" s="5"/>
      <c r="DW706" s="4"/>
      <c r="DX706" s="6"/>
      <c r="DY706" s="4"/>
      <c r="DZ706" s="6"/>
      <c r="EA706" s="5"/>
      <c r="EB706" s="5"/>
      <c r="EC706" s="4"/>
      <c r="ED706" s="6"/>
      <c r="EE706" s="4"/>
      <c r="EF706" s="6"/>
      <c r="EG706" s="5"/>
      <c r="EH706" s="5"/>
      <c r="EI706" s="4"/>
      <c r="EJ706" s="6"/>
      <c r="EK706" s="4"/>
      <c r="EL706" s="6"/>
      <c r="EM706" s="5"/>
      <c r="EN706" s="5"/>
      <c r="EO706" s="4"/>
      <c r="EP706" s="6"/>
      <c r="EQ706" s="4"/>
      <c r="ER706" s="6"/>
      <c r="ES706" s="5"/>
      <c r="ET706" s="5"/>
      <c r="EU706" s="4"/>
      <c r="EV706" s="6"/>
      <c r="EW706" s="4"/>
      <c r="EX706" s="6"/>
      <c r="EY706" s="5"/>
      <c r="EZ706" s="5"/>
      <c r="FA706" s="4"/>
      <c r="FB706" s="6"/>
      <c r="FC706" s="4"/>
      <c r="FD706" s="6"/>
      <c r="FE706" s="5"/>
      <c r="FF706" s="5"/>
      <c r="FG706" s="4"/>
      <c r="FH706" s="6"/>
      <c r="FI706" s="4"/>
      <c r="FJ706" s="6"/>
      <c r="FK706" s="5"/>
      <c r="FL706" s="5"/>
      <c r="FM706" s="4"/>
      <c r="FN706" s="6"/>
      <c r="FO706" s="4"/>
      <c r="FP706" s="6"/>
      <c r="FQ706" s="5"/>
      <c r="FR706" s="5"/>
      <c r="FS706" s="4"/>
      <c r="FT706" s="6"/>
      <c r="FU706" s="4"/>
      <c r="FV706" s="6"/>
      <c r="FW706" s="5"/>
      <c r="FX706" s="5"/>
      <c r="FY706" s="4"/>
      <c r="FZ706" s="6"/>
      <c r="GA706" s="4"/>
      <c r="GB706" s="6"/>
      <c r="GC706" s="5"/>
      <c r="GD706" s="5"/>
      <c r="GE706" s="4"/>
      <c r="GF706" s="6"/>
      <c r="GG706" s="4"/>
      <c r="GH706" s="6"/>
      <c r="GI706" s="5"/>
      <c r="GJ706" s="5"/>
      <c r="GK706" s="4"/>
      <c r="GL706" s="6"/>
      <c r="GM706" s="4"/>
      <c r="GN706" s="6"/>
      <c r="GO706" s="5"/>
      <c r="GP706" s="5"/>
      <c r="GQ706" s="4"/>
      <c r="GR706" s="6"/>
      <c r="GS706" s="4"/>
      <c r="GT706" s="6"/>
      <c r="GU706" s="5"/>
      <c r="GV706" s="5"/>
      <c r="GW706" s="4"/>
      <c r="GX706" s="6"/>
      <c r="GY706" s="4"/>
      <c r="GZ706" s="6"/>
      <c r="HA706" s="5"/>
      <c r="HB706" s="5"/>
      <c r="HC706" s="4"/>
      <c r="HD706" s="6"/>
      <c r="HE706" s="4"/>
      <c r="HF706" s="6"/>
      <c r="HG706" s="5"/>
      <c r="HH706" s="5"/>
      <c r="HI706" s="4"/>
      <c r="HJ706" s="6"/>
      <c r="HK706" s="4"/>
      <c r="HL706" s="6"/>
      <c r="HM706" s="5"/>
      <c r="HN706" s="5"/>
      <c r="HO706" s="4"/>
      <c r="HP706" s="6"/>
      <c r="HQ706" s="4"/>
      <c r="HR706" s="6"/>
      <c r="HS706" s="5"/>
      <c r="HT706" s="5"/>
      <c r="HU706" s="4"/>
      <c r="HV706" s="6"/>
      <c r="HW706" s="4"/>
      <c r="HX706" s="6"/>
      <c r="HY706" s="5"/>
      <c r="HZ706" s="5"/>
      <c r="IA706" s="4"/>
      <c r="IB706" s="6"/>
      <c r="IC706" s="4"/>
      <c r="ID706" s="6"/>
      <c r="IE706" s="5"/>
      <c r="IF706" s="5"/>
      <c r="IG706" s="4"/>
      <c r="IH706" s="6"/>
      <c r="II706" s="4"/>
      <c r="IJ706" s="6"/>
      <c r="IK706" s="5"/>
      <c r="IL706" s="5"/>
      <c r="IM706" s="4"/>
      <c r="IN706" s="6"/>
      <c r="IO706" s="4"/>
      <c r="IP706" s="6"/>
      <c r="IQ706" s="5"/>
      <c r="IR706" s="5"/>
      <c r="IS706" s="4"/>
      <c r="IT706" s="6"/>
      <c r="IU706" s="4"/>
      <c r="IV706" s="6"/>
      <c r="IW706" s="5"/>
      <c r="IX706" s="5"/>
      <c r="IY706" s="4"/>
      <c r="IZ706" s="6"/>
      <c r="JA706" s="4"/>
      <c r="JB706" s="6"/>
      <c r="JC706" s="5"/>
      <c r="JD706" s="5"/>
      <c r="JE706" s="4"/>
      <c r="JF706" s="6"/>
      <c r="JG706" s="4"/>
      <c r="JH706" s="6"/>
      <c r="JI706" s="5"/>
      <c r="JJ706" s="5"/>
      <c r="JK706" s="4"/>
      <c r="JL706" s="6"/>
      <c r="JM706" s="4"/>
      <c r="JN706" s="6"/>
      <c r="JO706" s="5"/>
      <c r="JP706" s="5"/>
      <c r="JQ706" s="4"/>
      <c r="JR706" s="6"/>
      <c r="JS706" s="4"/>
      <c r="JT706" s="6"/>
      <c r="JU706" s="5"/>
      <c r="JV706" s="5"/>
      <c r="JW706" s="4"/>
      <c r="JX706" s="6"/>
      <c r="JY706" s="4"/>
      <c r="JZ706" s="6"/>
      <c r="KA706" s="5"/>
      <c r="KB706" s="5"/>
      <c r="KC706" s="4"/>
      <c r="KD706" s="6"/>
      <c r="KE706" s="4"/>
      <c r="KF706" s="6"/>
      <c r="KG706" s="5"/>
      <c r="KH706" s="5"/>
      <c r="KI706" s="4"/>
      <c r="KJ706" s="6"/>
      <c r="KK706" s="4"/>
      <c r="KL706" s="6"/>
      <c r="KM706" s="5"/>
      <c r="KN706" s="5"/>
    </row>
    <row r="707">
      <c r="A707" s="3" t="s">
        <v>85</v>
      </c>
      <c r="B707" s="3" t="s">
        <v>680</v>
      </c>
      <c r="C707" s="3" t="s">
        <v>87</v>
      </c>
      <c r="D707" s="3" t="s">
        <v>88</v>
      </c>
      <c r="E707" s="3" t="s">
        <v>695</v>
      </c>
      <c r="F707" s="3" t="s">
        <v>695</v>
      </c>
      <c r="G707" s="3" t="s">
        <v>695</v>
      </c>
      <c r="H707" s="3" t="s">
        <v>104</v>
      </c>
      <c r="I707" s="3" t="s">
        <v>1311</v>
      </c>
      <c r="J707" s="3" t="s">
        <v>1340</v>
      </c>
      <c r="K707" s="4">
        <v>27</v>
      </c>
      <c r="L707" s="4">
        <f>=ROUNDDOWN(8.70967741935484,0)</f>
      </c>
      <c r="M707" s="4"/>
      <c r="N707" s="5"/>
      <c r="O707" s="4"/>
      <c r="P707" s="4">
        <f>=ROUNDDOWN({0},0)</f>
      </c>
      <c r="Q707" s="4"/>
      <c r="R707" s="5"/>
      <c r="S707" s="4">
        <v>7</v>
      </c>
      <c r="T707" s="6">
        <v>400.23</v>
      </c>
      <c r="U707" s="4"/>
      <c r="V707" s="6"/>
      <c r="W707" s="5"/>
      <c r="X707" s="5"/>
      <c r="Y707" s="4">
        <v>1</v>
      </c>
      <c r="Z707" s="6">
        <v>46.87</v>
      </c>
      <c r="AA707" s="4"/>
      <c r="AB707" s="6"/>
      <c r="AC707" s="5"/>
      <c r="AD707" s="5"/>
      <c r="AE707" s="4">
        <v>1</v>
      </c>
      <c r="AF707" s="6">
        <v>48.62</v>
      </c>
      <c r="AG707" s="4"/>
      <c r="AH707" s="6"/>
      <c r="AI707" s="5"/>
      <c r="AJ707" s="5"/>
      <c r="AK707" s="4"/>
      <c r="AL707" s="6"/>
      <c r="AM707" s="4"/>
      <c r="AN707" s="6"/>
      <c r="AO707" s="5"/>
      <c r="AP707" s="5"/>
      <c r="AQ707" s="4">
        <v>1</v>
      </c>
      <c r="AR707" s="6">
        <v>51.93</v>
      </c>
      <c r="AS707" s="4"/>
      <c r="AT707" s="6"/>
      <c r="AU707" s="5"/>
      <c r="AV707" s="5"/>
      <c r="AW707" s="4"/>
      <c r="AX707" s="6"/>
      <c r="AY707" s="4"/>
      <c r="AZ707" s="6"/>
      <c r="BA707" s="5"/>
      <c r="BB707" s="5"/>
      <c r="BC707" s="4">
        <v>2</v>
      </c>
      <c r="BD707" s="6">
        <v>134.98</v>
      </c>
      <c r="BE707" s="4"/>
      <c r="BF707" s="6"/>
      <c r="BG707" s="5"/>
      <c r="BH707" s="5"/>
      <c r="BI707" s="4"/>
      <c r="BJ707" s="6"/>
      <c r="BK707" s="4"/>
      <c r="BL707" s="6"/>
      <c r="BM707" s="5"/>
      <c r="BN707" s="5"/>
      <c r="BO707" s="4"/>
      <c r="BP707" s="6"/>
      <c r="BQ707" s="4"/>
      <c r="BR707" s="6"/>
      <c r="BS707" s="5"/>
      <c r="BT707" s="5"/>
      <c r="BU707" s="4"/>
      <c r="BV707" s="6"/>
      <c r="BW707" s="4"/>
      <c r="BX707" s="6"/>
      <c r="BY707" s="5"/>
      <c r="BZ707" s="5"/>
      <c r="CA707" s="4"/>
      <c r="CB707" s="6"/>
      <c r="CC707" s="4"/>
      <c r="CD707" s="6"/>
      <c r="CE707" s="5"/>
      <c r="CF707" s="5"/>
      <c r="CG707" s="4">
        <v>1</v>
      </c>
      <c r="CH707" s="6">
        <v>75.34</v>
      </c>
      <c r="CI707" s="4"/>
      <c r="CJ707" s="6"/>
      <c r="CK707" s="5"/>
      <c r="CL707" s="5"/>
      <c r="CM707" s="4"/>
      <c r="CN707" s="6"/>
      <c r="CO707" s="4"/>
      <c r="CP707" s="6"/>
      <c r="CQ707" s="5"/>
      <c r="CR707" s="5"/>
      <c r="CS707" s="4"/>
      <c r="CT707" s="6"/>
      <c r="CU707" s="4"/>
      <c r="CV707" s="6"/>
      <c r="CW707" s="5"/>
      <c r="CX707" s="5"/>
      <c r="CY707" s="4"/>
      <c r="CZ707" s="6"/>
      <c r="DA707" s="4"/>
      <c r="DB707" s="6"/>
      <c r="DC707" s="5"/>
      <c r="DD707" s="5"/>
      <c r="DE707" s="4">
        <v>1</v>
      </c>
      <c r="DF707" s="6">
        <v>42.49</v>
      </c>
      <c r="DG707" s="4"/>
      <c r="DH707" s="6"/>
      <c r="DI707" s="5"/>
      <c r="DJ707" s="5"/>
      <c r="DK707" s="4"/>
      <c r="DL707" s="6"/>
      <c r="DM707" s="4"/>
      <c r="DN707" s="6"/>
      <c r="DO707" s="5"/>
      <c r="DP707" s="5"/>
      <c r="DQ707" s="4"/>
      <c r="DR707" s="6"/>
      <c r="DS707" s="4"/>
      <c r="DT707" s="6"/>
      <c r="DU707" s="5"/>
      <c r="DV707" s="5"/>
      <c r="DW707" s="4"/>
      <c r="DX707" s="6"/>
      <c r="DY707" s="4"/>
      <c r="DZ707" s="6"/>
      <c r="EA707" s="5"/>
      <c r="EB707" s="5"/>
      <c r="EC707" s="4"/>
      <c r="ED707" s="6"/>
      <c r="EE707" s="4"/>
      <c r="EF707" s="6"/>
      <c r="EG707" s="5"/>
      <c r="EH707" s="5"/>
      <c r="EI707" s="4"/>
      <c r="EJ707" s="6"/>
      <c r="EK707" s="4"/>
      <c r="EL707" s="6"/>
      <c r="EM707" s="5"/>
      <c r="EN707" s="5"/>
      <c r="EO707" s="4"/>
      <c r="EP707" s="6"/>
      <c r="EQ707" s="4"/>
      <c r="ER707" s="6"/>
      <c r="ES707" s="5"/>
      <c r="ET707" s="5"/>
      <c r="EU707" s="4"/>
      <c r="EV707" s="6"/>
      <c r="EW707" s="4"/>
      <c r="EX707" s="6"/>
      <c r="EY707" s="5"/>
      <c r="EZ707" s="5"/>
      <c r="FA707" s="4"/>
      <c r="FB707" s="6"/>
      <c r="FC707" s="4"/>
      <c r="FD707" s="6"/>
      <c r="FE707" s="5"/>
      <c r="FF707" s="5"/>
      <c r="FG707" s="4"/>
      <c r="FH707" s="6"/>
      <c r="FI707" s="4"/>
      <c r="FJ707" s="6"/>
      <c r="FK707" s="5"/>
      <c r="FL707" s="5"/>
      <c r="FM707" s="4"/>
      <c r="FN707" s="6"/>
      <c r="FO707" s="4"/>
      <c r="FP707" s="6"/>
      <c r="FQ707" s="5"/>
      <c r="FR707" s="5"/>
      <c r="FS707" s="4"/>
      <c r="FT707" s="6"/>
      <c r="FU707" s="4"/>
      <c r="FV707" s="6"/>
      <c r="FW707" s="5"/>
      <c r="FX707" s="5"/>
      <c r="FY707" s="4"/>
      <c r="FZ707" s="6"/>
      <c r="GA707" s="4"/>
      <c r="GB707" s="6"/>
      <c r="GC707" s="5"/>
      <c r="GD707" s="5"/>
      <c r="GE707" s="4"/>
      <c r="GF707" s="6"/>
      <c r="GG707" s="4"/>
      <c r="GH707" s="6"/>
      <c r="GI707" s="5"/>
      <c r="GJ707" s="5"/>
      <c r="GK707" s="4"/>
      <c r="GL707" s="6"/>
      <c r="GM707" s="4"/>
      <c r="GN707" s="6"/>
      <c r="GO707" s="5"/>
      <c r="GP707" s="5"/>
      <c r="GQ707" s="4"/>
      <c r="GR707" s="6"/>
      <c r="GS707" s="4"/>
      <c r="GT707" s="6"/>
      <c r="GU707" s="5"/>
      <c r="GV707" s="5"/>
      <c r="GW707" s="4"/>
      <c r="GX707" s="6"/>
      <c r="GY707" s="4"/>
      <c r="GZ707" s="6"/>
      <c r="HA707" s="5"/>
      <c r="HB707" s="5"/>
      <c r="HC707" s="4"/>
      <c r="HD707" s="6"/>
      <c r="HE707" s="4"/>
      <c r="HF707" s="6"/>
      <c r="HG707" s="5"/>
      <c r="HH707" s="5"/>
      <c r="HI707" s="4"/>
      <c r="HJ707" s="6"/>
      <c r="HK707" s="4"/>
      <c r="HL707" s="6"/>
      <c r="HM707" s="5"/>
      <c r="HN707" s="5"/>
      <c r="HO707" s="4"/>
      <c r="HP707" s="6"/>
      <c r="HQ707" s="4"/>
      <c r="HR707" s="6"/>
      <c r="HS707" s="5"/>
      <c r="HT707" s="5"/>
      <c r="HU707" s="4"/>
      <c r="HV707" s="6"/>
      <c r="HW707" s="4"/>
      <c r="HX707" s="6"/>
      <c r="HY707" s="5"/>
      <c r="HZ707" s="5"/>
      <c r="IA707" s="4"/>
      <c r="IB707" s="6"/>
      <c r="IC707" s="4"/>
      <c r="ID707" s="6"/>
      <c r="IE707" s="5"/>
      <c r="IF707" s="5"/>
      <c r="IG707" s="4"/>
      <c r="IH707" s="6"/>
      <c r="II707" s="4"/>
      <c r="IJ707" s="6"/>
      <c r="IK707" s="5"/>
      <c r="IL707" s="5"/>
      <c r="IM707" s="4"/>
      <c r="IN707" s="6"/>
      <c r="IO707" s="4"/>
      <c r="IP707" s="6"/>
      <c r="IQ707" s="5"/>
      <c r="IR707" s="5"/>
      <c r="IS707" s="4"/>
      <c r="IT707" s="6"/>
      <c r="IU707" s="4"/>
      <c r="IV707" s="6"/>
      <c r="IW707" s="5"/>
      <c r="IX707" s="5"/>
      <c r="IY707" s="4"/>
      <c r="IZ707" s="6"/>
      <c r="JA707" s="4"/>
      <c r="JB707" s="6"/>
      <c r="JC707" s="5"/>
      <c r="JD707" s="5"/>
      <c r="JE707" s="4"/>
      <c r="JF707" s="6"/>
      <c r="JG707" s="4"/>
      <c r="JH707" s="6"/>
      <c r="JI707" s="5"/>
      <c r="JJ707" s="5"/>
      <c r="JK707" s="4"/>
      <c r="JL707" s="6"/>
      <c r="JM707" s="4"/>
      <c r="JN707" s="6"/>
      <c r="JO707" s="5"/>
      <c r="JP707" s="5"/>
      <c r="JQ707" s="4"/>
      <c r="JR707" s="6"/>
      <c r="JS707" s="4"/>
      <c r="JT707" s="6"/>
      <c r="JU707" s="5"/>
      <c r="JV707" s="5"/>
      <c r="JW707" s="4"/>
      <c r="JX707" s="6"/>
      <c r="JY707" s="4"/>
      <c r="JZ707" s="6"/>
      <c r="KA707" s="5"/>
      <c r="KB707" s="5"/>
      <c r="KC707" s="4"/>
      <c r="KD707" s="6"/>
      <c r="KE707" s="4"/>
      <c r="KF707" s="6"/>
      <c r="KG707" s="5"/>
      <c r="KH707" s="5"/>
      <c r="KI707" s="4"/>
      <c r="KJ707" s="6"/>
      <c r="KK707" s="4"/>
      <c r="KL707" s="6"/>
      <c r="KM707" s="5"/>
      <c r="KN707" s="5"/>
    </row>
    <row r="708">
      <c r="A708" s="3" t="s">
        <v>85</v>
      </c>
      <c r="B708" s="3" t="s">
        <v>680</v>
      </c>
      <c r="C708" s="3" t="s">
        <v>522</v>
      </c>
      <c r="D708" s="3" t="s">
        <v>523</v>
      </c>
      <c r="E708" s="3" t="s">
        <v>681</v>
      </c>
      <c r="F708" s="3" t="s">
        <v>681</v>
      </c>
      <c r="G708" s="3" t="s">
        <v>681</v>
      </c>
      <c r="H708" s="3" t="s">
        <v>165</v>
      </c>
      <c r="I708" s="3" t="s">
        <v>1325</v>
      </c>
      <c r="J708" s="3" t="s">
        <v>1307</v>
      </c>
      <c r="K708" s="4">
        <v>1347</v>
      </c>
      <c r="L708" s="4">
        <f>=ROUNDDOWN(58.3116883116883,0)</f>
      </c>
      <c r="M708" s="4"/>
      <c r="N708" s="5">
        <v>1</v>
      </c>
      <c r="O708" s="4"/>
      <c r="P708" s="4">
        <f>=ROUNDDOWN({0},0)</f>
      </c>
      <c r="Q708" s="4"/>
      <c r="R708" s="5"/>
      <c r="S708" s="4">
        <v>32</v>
      </c>
      <c r="T708" s="6">
        <v>1824.9</v>
      </c>
      <c r="U708" s="4"/>
      <c r="V708" s="6"/>
      <c r="W708" s="5"/>
      <c r="X708" s="5"/>
      <c r="Y708" s="4"/>
      <c r="Z708" s="6"/>
      <c r="AA708" s="4"/>
      <c r="AB708" s="6"/>
      <c r="AC708" s="5"/>
      <c r="AD708" s="5"/>
      <c r="AE708" s="4">
        <v>5</v>
      </c>
      <c r="AF708" s="6">
        <v>234.67</v>
      </c>
      <c r="AG708" s="4"/>
      <c r="AH708" s="6"/>
      <c r="AI708" s="5"/>
      <c r="AJ708" s="5"/>
      <c r="AK708" s="4">
        <v>2</v>
      </c>
      <c r="AL708" s="6">
        <v>107.54</v>
      </c>
      <c r="AM708" s="4"/>
      <c r="AN708" s="6"/>
      <c r="AO708" s="5"/>
      <c r="AP708" s="5"/>
      <c r="AQ708" s="4">
        <v>6</v>
      </c>
      <c r="AR708" s="6">
        <v>420</v>
      </c>
      <c r="AS708" s="4"/>
      <c r="AT708" s="6"/>
      <c r="AU708" s="5"/>
      <c r="AV708" s="5"/>
      <c r="AW708" s="4"/>
      <c r="AX708" s="6"/>
      <c r="AY708" s="4"/>
      <c r="AZ708" s="6"/>
      <c r="BA708" s="5"/>
      <c r="BB708" s="5"/>
      <c r="BC708" s="4"/>
      <c r="BD708" s="6"/>
      <c r="BE708" s="4"/>
      <c r="BF708" s="6"/>
      <c r="BG708" s="5"/>
      <c r="BH708" s="5"/>
      <c r="BI708" s="4">
        <v>12</v>
      </c>
      <c r="BJ708" s="6">
        <v>620.4</v>
      </c>
      <c r="BK708" s="4"/>
      <c r="BL708" s="6"/>
      <c r="BM708" s="5"/>
      <c r="BN708" s="5"/>
      <c r="BO708" s="4">
        <v>5</v>
      </c>
      <c r="BP708" s="6">
        <v>314.21</v>
      </c>
      <c r="BQ708" s="4"/>
      <c r="BR708" s="6"/>
      <c r="BS708" s="5"/>
      <c r="BT708" s="5"/>
      <c r="BU708" s="4"/>
      <c r="BV708" s="6"/>
      <c r="BW708" s="4"/>
      <c r="BX708" s="6"/>
      <c r="BY708" s="5"/>
      <c r="BZ708" s="5"/>
      <c r="CA708" s="4"/>
      <c r="CB708" s="6"/>
      <c r="CC708" s="4"/>
      <c r="CD708" s="6"/>
      <c r="CE708" s="5"/>
      <c r="CF708" s="5"/>
      <c r="CG708" s="4"/>
      <c r="CH708" s="6"/>
      <c r="CI708" s="4"/>
      <c r="CJ708" s="6"/>
      <c r="CK708" s="5"/>
      <c r="CL708" s="5"/>
      <c r="CM708" s="4"/>
      <c r="CN708" s="6"/>
      <c r="CO708" s="4"/>
      <c r="CP708" s="6"/>
      <c r="CQ708" s="5"/>
      <c r="CR708" s="5"/>
      <c r="CS708" s="4"/>
      <c r="CT708" s="6"/>
      <c r="CU708" s="4"/>
      <c r="CV708" s="6"/>
      <c r="CW708" s="5"/>
      <c r="CX708" s="5"/>
      <c r="CY708" s="4">
        <v>1</v>
      </c>
      <c r="CZ708" s="6">
        <v>68.83</v>
      </c>
      <c r="DA708" s="4"/>
      <c r="DB708" s="6"/>
      <c r="DC708" s="5"/>
      <c r="DD708" s="5"/>
      <c r="DE708" s="4"/>
      <c r="DF708" s="6"/>
      <c r="DG708" s="4"/>
      <c r="DH708" s="6"/>
      <c r="DI708" s="5"/>
      <c r="DJ708" s="5"/>
      <c r="DK708" s="4"/>
      <c r="DL708" s="6"/>
      <c r="DM708" s="4"/>
      <c r="DN708" s="6"/>
      <c r="DO708" s="5"/>
      <c r="DP708" s="5"/>
      <c r="DQ708" s="4"/>
      <c r="DR708" s="6"/>
      <c r="DS708" s="4"/>
      <c r="DT708" s="6"/>
      <c r="DU708" s="5"/>
      <c r="DV708" s="5"/>
      <c r="DW708" s="4"/>
      <c r="DX708" s="6"/>
      <c r="DY708" s="4"/>
      <c r="DZ708" s="6"/>
      <c r="EA708" s="5"/>
      <c r="EB708" s="5"/>
      <c r="EC708" s="4">
        <v>1</v>
      </c>
      <c r="ED708" s="6">
        <v>59.25</v>
      </c>
      <c r="EE708" s="4"/>
      <c r="EF708" s="6"/>
      <c r="EG708" s="5"/>
      <c r="EH708" s="5"/>
      <c r="EI708" s="4"/>
      <c r="EJ708" s="6"/>
      <c r="EK708" s="4"/>
      <c r="EL708" s="6"/>
      <c r="EM708" s="5"/>
      <c r="EN708" s="5"/>
      <c r="EO708" s="4"/>
      <c r="EP708" s="6"/>
      <c r="EQ708" s="4"/>
      <c r="ER708" s="6"/>
      <c r="ES708" s="5"/>
      <c r="ET708" s="5"/>
      <c r="EU708" s="4"/>
      <c r="EV708" s="6"/>
      <c r="EW708" s="4"/>
      <c r="EX708" s="6"/>
      <c r="EY708" s="5"/>
      <c r="EZ708" s="5"/>
      <c r="FA708" s="4"/>
      <c r="FB708" s="6"/>
      <c r="FC708" s="4"/>
      <c r="FD708" s="6"/>
      <c r="FE708" s="5"/>
      <c r="FF708" s="5"/>
      <c r="FG708" s="4"/>
      <c r="FH708" s="6"/>
      <c r="FI708" s="4"/>
      <c r="FJ708" s="6"/>
      <c r="FK708" s="5"/>
      <c r="FL708" s="5"/>
      <c r="FM708" s="4"/>
      <c r="FN708" s="6"/>
      <c r="FO708" s="4"/>
      <c r="FP708" s="6"/>
      <c r="FQ708" s="5"/>
      <c r="FR708" s="5"/>
      <c r="FS708" s="4"/>
      <c r="FT708" s="6"/>
      <c r="FU708" s="4"/>
      <c r="FV708" s="6"/>
      <c r="FW708" s="5"/>
      <c r="FX708" s="5"/>
      <c r="FY708" s="4"/>
      <c r="FZ708" s="6"/>
      <c r="GA708" s="4"/>
      <c r="GB708" s="6"/>
      <c r="GC708" s="5"/>
      <c r="GD708" s="5"/>
      <c r="GE708" s="4"/>
      <c r="GF708" s="6"/>
      <c r="GG708" s="4"/>
      <c r="GH708" s="6"/>
      <c r="GI708" s="5"/>
      <c r="GJ708" s="5"/>
      <c r="GK708" s="4"/>
      <c r="GL708" s="6"/>
      <c r="GM708" s="4"/>
      <c r="GN708" s="6"/>
      <c r="GO708" s="5"/>
      <c r="GP708" s="5"/>
      <c r="GQ708" s="4"/>
      <c r="GR708" s="6"/>
      <c r="GS708" s="4"/>
      <c r="GT708" s="6"/>
      <c r="GU708" s="5"/>
      <c r="GV708" s="5"/>
      <c r="GW708" s="4"/>
      <c r="GX708" s="6"/>
      <c r="GY708" s="4"/>
      <c r="GZ708" s="6"/>
      <c r="HA708" s="5"/>
      <c r="HB708" s="5"/>
      <c r="HC708" s="4"/>
      <c r="HD708" s="6"/>
      <c r="HE708" s="4"/>
      <c r="HF708" s="6"/>
      <c r="HG708" s="5"/>
      <c r="HH708" s="5"/>
      <c r="HI708" s="4"/>
      <c r="HJ708" s="6"/>
      <c r="HK708" s="4"/>
      <c r="HL708" s="6"/>
      <c r="HM708" s="5"/>
      <c r="HN708" s="5"/>
      <c r="HO708" s="4"/>
      <c r="HP708" s="6"/>
      <c r="HQ708" s="4"/>
      <c r="HR708" s="6"/>
      <c r="HS708" s="5"/>
      <c r="HT708" s="5"/>
      <c r="HU708" s="4"/>
      <c r="HV708" s="6"/>
      <c r="HW708" s="4"/>
      <c r="HX708" s="6"/>
      <c r="HY708" s="5"/>
      <c r="HZ708" s="5"/>
      <c r="IA708" s="4"/>
      <c r="IB708" s="6"/>
      <c r="IC708" s="4"/>
      <c r="ID708" s="6"/>
      <c r="IE708" s="5"/>
      <c r="IF708" s="5"/>
      <c r="IG708" s="4"/>
      <c r="IH708" s="6"/>
      <c r="II708" s="4"/>
      <c r="IJ708" s="6"/>
      <c r="IK708" s="5"/>
      <c r="IL708" s="5"/>
      <c r="IM708" s="4"/>
      <c r="IN708" s="6"/>
      <c r="IO708" s="4"/>
      <c r="IP708" s="6"/>
      <c r="IQ708" s="5"/>
      <c r="IR708" s="5"/>
      <c r="IS708" s="4"/>
      <c r="IT708" s="6"/>
      <c r="IU708" s="4"/>
      <c r="IV708" s="6"/>
      <c r="IW708" s="5"/>
      <c r="IX708" s="5"/>
      <c r="IY708" s="4"/>
      <c r="IZ708" s="6"/>
      <c r="JA708" s="4"/>
      <c r="JB708" s="6"/>
      <c r="JC708" s="5"/>
      <c r="JD708" s="5"/>
      <c r="JE708" s="4"/>
      <c r="JF708" s="6"/>
      <c r="JG708" s="4"/>
      <c r="JH708" s="6"/>
      <c r="JI708" s="5"/>
      <c r="JJ708" s="5"/>
      <c r="JK708" s="4"/>
      <c r="JL708" s="6"/>
      <c r="JM708" s="4"/>
      <c r="JN708" s="6"/>
      <c r="JO708" s="5"/>
      <c r="JP708" s="5"/>
      <c r="JQ708" s="4"/>
      <c r="JR708" s="6"/>
      <c r="JS708" s="4"/>
      <c r="JT708" s="6"/>
      <c r="JU708" s="5"/>
      <c r="JV708" s="5"/>
      <c r="JW708" s="4"/>
      <c r="JX708" s="6"/>
      <c r="JY708" s="4"/>
      <c r="JZ708" s="6"/>
      <c r="KA708" s="5"/>
      <c r="KB708" s="5"/>
      <c r="KC708" s="4"/>
      <c r="KD708" s="6"/>
      <c r="KE708" s="4"/>
      <c r="KF708" s="6"/>
      <c r="KG708" s="5"/>
      <c r="KH708" s="5"/>
      <c r="KI708" s="4"/>
      <c r="KJ708" s="6"/>
      <c r="KK708" s="4"/>
      <c r="KL708" s="6"/>
      <c r="KM708" s="5"/>
      <c r="KN708" s="5"/>
    </row>
    <row r="709">
      <c r="A709" s="3" t="s">
        <v>85</v>
      </c>
      <c r="B709" s="3" t="s">
        <v>680</v>
      </c>
      <c r="C709" s="3" t="s">
        <v>522</v>
      </c>
      <c r="D709" s="3" t="s">
        <v>523</v>
      </c>
      <c r="E709" s="3" t="s">
        <v>681</v>
      </c>
      <c r="F709" s="3" t="s">
        <v>681</v>
      </c>
      <c r="G709" s="3" t="s">
        <v>681</v>
      </c>
      <c r="H709" s="3" t="s">
        <v>165</v>
      </c>
      <c r="I709" s="3" t="s">
        <v>1350</v>
      </c>
      <c r="J709" s="3" t="s">
        <v>1319</v>
      </c>
      <c r="K709" s="4">
        <v>622</v>
      </c>
      <c r="L709" s="4">
        <f>=ROUNDDOWN(51.8333333333333,0)</f>
      </c>
      <c r="M709" s="4"/>
      <c r="N709" s="5">
        <v>1</v>
      </c>
      <c r="O709" s="4"/>
      <c r="P709" s="4">
        <f>=ROUNDDOWN({0},0)</f>
      </c>
      <c r="Q709" s="4"/>
      <c r="R709" s="5"/>
      <c r="S709" s="4">
        <v>12</v>
      </c>
      <c r="T709" s="6">
        <v>754.09</v>
      </c>
      <c r="U709" s="4"/>
      <c r="V709" s="6"/>
      <c r="W709" s="5"/>
      <c r="X709" s="5"/>
      <c r="Y709" s="4">
        <v>2</v>
      </c>
      <c r="Z709" s="6">
        <v>140.9</v>
      </c>
      <c r="AA709" s="4"/>
      <c r="AB709" s="6"/>
      <c r="AC709" s="5"/>
      <c r="AD709" s="5"/>
      <c r="AE709" s="4">
        <v>2</v>
      </c>
      <c r="AF709" s="6">
        <v>91.1</v>
      </c>
      <c r="AG709" s="4"/>
      <c r="AH709" s="6"/>
      <c r="AI709" s="5"/>
      <c r="AJ709" s="5"/>
      <c r="AK709" s="4">
        <v>1</v>
      </c>
      <c r="AL709" s="6">
        <v>69.69</v>
      </c>
      <c r="AM709" s="4"/>
      <c r="AN709" s="6"/>
      <c r="AO709" s="5"/>
      <c r="AP709" s="5"/>
      <c r="AQ709" s="4">
        <v>4</v>
      </c>
      <c r="AR709" s="6">
        <v>240</v>
      </c>
      <c r="AS709" s="4"/>
      <c r="AT709" s="6"/>
      <c r="AU709" s="5"/>
      <c r="AV709" s="5"/>
      <c r="AW709" s="4">
        <v>1</v>
      </c>
      <c r="AX709" s="6">
        <v>59.54</v>
      </c>
      <c r="AY709" s="4"/>
      <c r="AZ709" s="6"/>
      <c r="BA709" s="5"/>
      <c r="BB709" s="5"/>
      <c r="BC709" s="4"/>
      <c r="BD709" s="6"/>
      <c r="BE709" s="4"/>
      <c r="BF709" s="6"/>
      <c r="BG709" s="5"/>
      <c r="BH709" s="5"/>
      <c r="BI709" s="4">
        <v>2</v>
      </c>
      <c r="BJ709" s="6">
        <v>152.86</v>
      </c>
      <c r="BK709" s="4"/>
      <c r="BL709" s="6"/>
      <c r="BM709" s="5"/>
      <c r="BN709" s="5"/>
      <c r="BO709" s="4"/>
      <c r="BP709" s="6"/>
      <c r="BQ709" s="4"/>
      <c r="BR709" s="6"/>
      <c r="BS709" s="5"/>
      <c r="BT709" s="5"/>
      <c r="BU709" s="4"/>
      <c r="BV709" s="6"/>
      <c r="BW709" s="4"/>
      <c r="BX709" s="6"/>
      <c r="BY709" s="5"/>
      <c r="BZ709" s="5"/>
      <c r="CA709" s="4"/>
      <c r="CB709" s="6"/>
      <c r="CC709" s="4"/>
      <c r="CD709" s="6"/>
      <c r="CE709" s="5"/>
      <c r="CF709" s="5"/>
      <c r="CG709" s="4"/>
      <c r="CH709" s="6"/>
      <c r="CI709" s="4"/>
      <c r="CJ709" s="6"/>
      <c r="CK709" s="5"/>
      <c r="CL709" s="5"/>
      <c r="CM709" s="4"/>
      <c r="CN709" s="6"/>
      <c r="CO709" s="4"/>
      <c r="CP709" s="6"/>
      <c r="CQ709" s="5"/>
      <c r="CR709" s="5"/>
      <c r="CS709" s="4"/>
      <c r="CT709" s="6"/>
      <c r="CU709" s="4"/>
      <c r="CV709" s="6"/>
      <c r="CW709" s="5"/>
      <c r="CX709" s="5"/>
      <c r="CY709" s="4"/>
      <c r="CZ709" s="6"/>
      <c r="DA709" s="4"/>
      <c r="DB709" s="6"/>
      <c r="DC709" s="5"/>
      <c r="DD709" s="5"/>
      <c r="DE709" s="4"/>
      <c r="DF709" s="6"/>
      <c r="DG709" s="4"/>
      <c r="DH709" s="6"/>
      <c r="DI709" s="5"/>
      <c r="DJ709" s="5"/>
      <c r="DK709" s="4"/>
      <c r="DL709" s="6"/>
      <c r="DM709" s="4"/>
      <c r="DN709" s="6"/>
      <c r="DO709" s="5"/>
      <c r="DP709" s="5"/>
      <c r="DQ709" s="4"/>
      <c r="DR709" s="6"/>
      <c r="DS709" s="4"/>
      <c r="DT709" s="6"/>
      <c r="DU709" s="5"/>
      <c r="DV709" s="5"/>
      <c r="DW709" s="4"/>
      <c r="DX709" s="6"/>
      <c r="DY709" s="4"/>
      <c r="DZ709" s="6"/>
      <c r="EA709" s="5"/>
      <c r="EB709" s="5"/>
      <c r="EC709" s="4"/>
      <c r="ED709" s="6"/>
      <c r="EE709" s="4"/>
      <c r="EF709" s="6"/>
      <c r="EG709" s="5"/>
      <c r="EH709" s="5"/>
      <c r="EI709" s="4"/>
      <c r="EJ709" s="6"/>
      <c r="EK709" s="4"/>
      <c r="EL709" s="6"/>
      <c r="EM709" s="5"/>
      <c r="EN709" s="5"/>
      <c r="EO709" s="4"/>
      <c r="EP709" s="6"/>
      <c r="EQ709" s="4"/>
      <c r="ER709" s="6"/>
      <c r="ES709" s="5"/>
      <c r="ET709" s="5"/>
      <c r="EU709" s="4"/>
      <c r="EV709" s="6"/>
      <c r="EW709" s="4"/>
      <c r="EX709" s="6"/>
      <c r="EY709" s="5"/>
      <c r="EZ709" s="5"/>
      <c r="FA709" s="4"/>
      <c r="FB709" s="6"/>
      <c r="FC709" s="4"/>
      <c r="FD709" s="6"/>
      <c r="FE709" s="5"/>
      <c r="FF709" s="5"/>
      <c r="FG709" s="4"/>
      <c r="FH709" s="6"/>
      <c r="FI709" s="4"/>
      <c r="FJ709" s="6"/>
      <c r="FK709" s="5"/>
      <c r="FL709" s="5"/>
      <c r="FM709" s="4"/>
      <c r="FN709" s="6"/>
      <c r="FO709" s="4"/>
      <c r="FP709" s="6"/>
      <c r="FQ709" s="5"/>
      <c r="FR709" s="5"/>
      <c r="FS709" s="4"/>
      <c r="FT709" s="6"/>
      <c r="FU709" s="4"/>
      <c r="FV709" s="6"/>
      <c r="FW709" s="5"/>
      <c r="FX709" s="5"/>
      <c r="FY709" s="4"/>
      <c r="FZ709" s="6"/>
      <c r="GA709" s="4"/>
      <c r="GB709" s="6"/>
      <c r="GC709" s="5"/>
      <c r="GD709" s="5"/>
      <c r="GE709" s="4"/>
      <c r="GF709" s="6"/>
      <c r="GG709" s="4"/>
      <c r="GH709" s="6"/>
      <c r="GI709" s="5"/>
      <c r="GJ709" s="5"/>
      <c r="GK709" s="4"/>
      <c r="GL709" s="6"/>
      <c r="GM709" s="4"/>
      <c r="GN709" s="6"/>
      <c r="GO709" s="5"/>
      <c r="GP709" s="5"/>
      <c r="GQ709" s="4"/>
      <c r="GR709" s="6"/>
      <c r="GS709" s="4"/>
      <c r="GT709" s="6"/>
      <c r="GU709" s="5"/>
      <c r="GV709" s="5"/>
      <c r="GW709" s="4"/>
      <c r="GX709" s="6"/>
      <c r="GY709" s="4"/>
      <c r="GZ709" s="6"/>
      <c r="HA709" s="5"/>
      <c r="HB709" s="5"/>
      <c r="HC709" s="4"/>
      <c r="HD709" s="6"/>
      <c r="HE709" s="4"/>
      <c r="HF709" s="6"/>
      <c r="HG709" s="5"/>
      <c r="HH709" s="5"/>
      <c r="HI709" s="4"/>
      <c r="HJ709" s="6"/>
      <c r="HK709" s="4"/>
      <c r="HL709" s="6"/>
      <c r="HM709" s="5"/>
      <c r="HN709" s="5"/>
      <c r="HO709" s="4"/>
      <c r="HP709" s="6"/>
      <c r="HQ709" s="4"/>
      <c r="HR709" s="6"/>
      <c r="HS709" s="5"/>
      <c r="HT709" s="5"/>
      <c r="HU709" s="4"/>
      <c r="HV709" s="6"/>
      <c r="HW709" s="4"/>
      <c r="HX709" s="6"/>
      <c r="HY709" s="5"/>
      <c r="HZ709" s="5"/>
      <c r="IA709" s="4"/>
      <c r="IB709" s="6"/>
      <c r="IC709" s="4"/>
      <c r="ID709" s="6"/>
      <c r="IE709" s="5"/>
      <c r="IF709" s="5"/>
      <c r="IG709" s="4"/>
      <c r="IH709" s="6"/>
      <c r="II709" s="4"/>
      <c r="IJ709" s="6"/>
      <c r="IK709" s="5"/>
      <c r="IL709" s="5"/>
      <c r="IM709" s="4"/>
      <c r="IN709" s="6"/>
      <c r="IO709" s="4"/>
      <c r="IP709" s="6"/>
      <c r="IQ709" s="5"/>
      <c r="IR709" s="5"/>
      <c r="IS709" s="4"/>
      <c r="IT709" s="6"/>
      <c r="IU709" s="4"/>
      <c r="IV709" s="6"/>
      <c r="IW709" s="5"/>
      <c r="IX709" s="5"/>
      <c r="IY709" s="4"/>
      <c r="IZ709" s="6"/>
      <c r="JA709" s="4"/>
      <c r="JB709" s="6"/>
      <c r="JC709" s="5"/>
      <c r="JD709" s="5"/>
      <c r="JE709" s="4"/>
      <c r="JF709" s="6"/>
      <c r="JG709" s="4"/>
      <c r="JH709" s="6"/>
      <c r="JI709" s="5"/>
      <c r="JJ709" s="5"/>
      <c r="JK709" s="4"/>
      <c r="JL709" s="6"/>
      <c r="JM709" s="4"/>
      <c r="JN709" s="6"/>
      <c r="JO709" s="5"/>
      <c r="JP709" s="5"/>
      <c r="JQ709" s="4"/>
      <c r="JR709" s="6"/>
      <c r="JS709" s="4"/>
      <c r="JT709" s="6"/>
      <c r="JU709" s="5"/>
      <c r="JV709" s="5"/>
      <c r="JW709" s="4"/>
      <c r="JX709" s="6"/>
      <c r="JY709" s="4"/>
      <c r="JZ709" s="6"/>
      <c r="KA709" s="5"/>
      <c r="KB709" s="5"/>
      <c r="KC709" s="4"/>
      <c r="KD709" s="6"/>
      <c r="KE709" s="4"/>
      <c r="KF709" s="6"/>
      <c r="KG709" s="5"/>
      <c r="KH709" s="5"/>
      <c r="KI709" s="4"/>
      <c r="KJ709" s="6"/>
      <c r="KK709" s="4"/>
      <c r="KL709" s="6"/>
      <c r="KM709" s="5"/>
      <c r="KN709" s="5"/>
    </row>
    <row r="710">
      <c r="A710" s="3" t="s">
        <v>85</v>
      </c>
      <c r="B710" s="3" t="s">
        <v>680</v>
      </c>
      <c r="C710" s="3" t="s">
        <v>522</v>
      </c>
      <c r="D710" s="3" t="s">
        <v>523</v>
      </c>
      <c r="E710" s="3" t="s">
        <v>681</v>
      </c>
      <c r="F710" s="3" t="s">
        <v>681</v>
      </c>
      <c r="G710" s="3" t="s">
        <v>681</v>
      </c>
      <c r="H710" s="3" t="s">
        <v>165</v>
      </c>
      <c r="I710" s="3" t="s">
        <v>1423</v>
      </c>
      <c r="J710" s="3" t="s">
        <v>1309</v>
      </c>
      <c r="K710" s="4">
        <v>552</v>
      </c>
      <c r="L710" s="4">
        <f>=ROUNDDOWN(30,0)</f>
      </c>
      <c r="M710" s="4"/>
      <c r="N710" s="5">
        <v>1</v>
      </c>
      <c r="O710" s="4"/>
      <c r="P710" s="4">
        <f>=ROUNDDOWN({0},0)</f>
      </c>
      <c r="Q710" s="4"/>
      <c r="R710" s="5"/>
      <c r="S710" s="4">
        <v>12</v>
      </c>
      <c r="T710" s="6">
        <v>699.51</v>
      </c>
      <c r="U710" s="4"/>
      <c r="V710" s="6"/>
      <c r="W710" s="5"/>
      <c r="X710" s="5"/>
      <c r="Y710" s="4"/>
      <c r="Z710" s="6"/>
      <c r="AA710" s="4"/>
      <c r="AB710" s="6"/>
      <c r="AC710" s="5"/>
      <c r="AD710" s="5"/>
      <c r="AE710" s="4">
        <v>3</v>
      </c>
      <c r="AF710" s="6">
        <v>156.69</v>
      </c>
      <c r="AG710" s="4"/>
      <c r="AH710" s="6"/>
      <c r="AI710" s="5"/>
      <c r="AJ710" s="5"/>
      <c r="AK710" s="4">
        <v>3</v>
      </c>
      <c r="AL710" s="6">
        <v>161.31</v>
      </c>
      <c r="AM710" s="4"/>
      <c r="AN710" s="6"/>
      <c r="AO710" s="5"/>
      <c r="AP710" s="5"/>
      <c r="AQ710" s="4">
        <v>2</v>
      </c>
      <c r="AR710" s="6">
        <v>120</v>
      </c>
      <c r="AS710" s="4"/>
      <c r="AT710" s="6"/>
      <c r="AU710" s="5"/>
      <c r="AV710" s="5"/>
      <c r="AW710" s="4">
        <v>1</v>
      </c>
      <c r="AX710" s="6">
        <v>59.54</v>
      </c>
      <c r="AY710" s="4"/>
      <c r="AZ710" s="6"/>
      <c r="BA710" s="5"/>
      <c r="BB710" s="5"/>
      <c r="BC710" s="4"/>
      <c r="BD710" s="6"/>
      <c r="BE710" s="4"/>
      <c r="BF710" s="6"/>
      <c r="BG710" s="5"/>
      <c r="BH710" s="5"/>
      <c r="BI710" s="4"/>
      <c r="BJ710" s="6"/>
      <c r="BK710" s="4"/>
      <c r="BL710" s="6"/>
      <c r="BM710" s="5"/>
      <c r="BN710" s="5"/>
      <c r="BO710" s="4">
        <v>1</v>
      </c>
      <c r="BP710" s="6">
        <v>77.77</v>
      </c>
      <c r="BQ710" s="4"/>
      <c r="BR710" s="6"/>
      <c r="BS710" s="5"/>
      <c r="BT710" s="5"/>
      <c r="BU710" s="4">
        <v>2</v>
      </c>
      <c r="BV710" s="6">
        <v>124.2</v>
      </c>
      <c r="BW710" s="4"/>
      <c r="BX710" s="6"/>
      <c r="BY710" s="5"/>
      <c r="BZ710" s="5"/>
      <c r="CA710" s="4"/>
      <c r="CB710" s="6"/>
      <c r="CC710" s="4"/>
      <c r="CD710" s="6"/>
      <c r="CE710" s="5"/>
      <c r="CF710" s="5"/>
      <c r="CG710" s="4"/>
      <c r="CH710" s="6"/>
      <c r="CI710" s="4"/>
      <c r="CJ710" s="6"/>
      <c r="CK710" s="5"/>
      <c r="CL710" s="5"/>
      <c r="CM710" s="4"/>
      <c r="CN710" s="6"/>
      <c r="CO710" s="4"/>
      <c r="CP710" s="6"/>
      <c r="CQ710" s="5"/>
      <c r="CR710" s="5"/>
      <c r="CS710" s="4"/>
      <c r="CT710" s="6"/>
      <c r="CU710" s="4"/>
      <c r="CV710" s="6"/>
      <c r="CW710" s="5"/>
      <c r="CX710" s="5"/>
      <c r="CY710" s="4"/>
      <c r="CZ710" s="6"/>
      <c r="DA710" s="4"/>
      <c r="DB710" s="6"/>
      <c r="DC710" s="5"/>
      <c r="DD710" s="5"/>
      <c r="DE710" s="4"/>
      <c r="DF710" s="6"/>
      <c r="DG710" s="4"/>
      <c r="DH710" s="6"/>
      <c r="DI710" s="5"/>
      <c r="DJ710" s="5"/>
      <c r="DK710" s="4"/>
      <c r="DL710" s="6"/>
      <c r="DM710" s="4"/>
      <c r="DN710" s="6"/>
      <c r="DO710" s="5"/>
      <c r="DP710" s="5"/>
      <c r="DQ710" s="4"/>
      <c r="DR710" s="6"/>
      <c r="DS710" s="4"/>
      <c r="DT710" s="6"/>
      <c r="DU710" s="5"/>
      <c r="DV710" s="5"/>
      <c r="DW710" s="4"/>
      <c r="DX710" s="6"/>
      <c r="DY710" s="4"/>
      <c r="DZ710" s="6"/>
      <c r="EA710" s="5"/>
      <c r="EB710" s="5"/>
      <c r="EC710" s="4"/>
      <c r="ED710" s="6"/>
      <c r="EE710" s="4"/>
      <c r="EF710" s="6"/>
      <c r="EG710" s="5"/>
      <c r="EH710" s="5"/>
      <c r="EI710" s="4"/>
      <c r="EJ710" s="6"/>
      <c r="EK710" s="4"/>
      <c r="EL710" s="6"/>
      <c r="EM710" s="5"/>
      <c r="EN710" s="5"/>
      <c r="EO710" s="4"/>
      <c r="EP710" s="6"/>
      <c r="EQ710" s="4"/>
      <c r="ER710" s="6"/>
      <c r="ES710" s="5"/>
      <c r="ET710" s="5"/>
      <c r="EU710" s="4"/>
      <c r="EV710" s="6"/>
      <c r="EW710" s="4"/>
      <c r="EX710" s="6"/>
      <c r="EY710" s="5"/>
      <c r="EZ710" s="5"/>
      <c r="FA710" s="4"/>
      <c r="FB710" s="6"/>
      <c r="FC710" s="4"/>
      <c r="FD710" s="6"/>
      <c r="FE710" s="5"/>
      <c r="FF710" s="5"/>
      <c r="FG710" s="4"/>
      <c r="FH710" s="6"/>
      <c r="FI710" s="4"/>
      <c r="FJ710" s="6"/>
      <c r="FK710" s="5"/>
      <c r="FL710" s="5"/>
      <c r="FM710" s="4"/>
      <c r="FN710" s="6"/>
      <c r="FO710" s="4"/>
      <c r="FP710" s="6"/>
      <c r="FQ710" s="5"/>
      <c r="FR710" s="5"/>
      <c r="FS710" s="4"/>
      <c r="FT710" s="6"/>
      <c r="FU710" s="4"/>
      <c r="FV710" s="6"/>
      <c r="FW710" s="5"/>
      <c r="FX710" s="5"/>
      <c r="FY710" s="4"/>
      <c r="FZ710" s="6"/>
      <c r="GA710" s="4"/>
      <c r="GB710" s="6"/>
      <c r="GC710" s="5"/>
      <c r="GD710" s="5"/>
      <c r="GE710" s="4"/>
      <c r="GF710" s="6"/>
      <c r="GG710" s="4"/>
      <c r="GH710" s="6"/>
      <c r="GI710" s="5"/>
      <c r="GJ710" s="5"/>
      <c r="GK710" s="4"/>
      <c r="GL710" s="6"/>
      <c r="GM710" s="4"/>
      <c r="GN710" s="6"/>
      <c r="GO710" s="5"/>
      <c r="GP710" s="5"/>
      <c r="GQ710" s="4"/>
      <c r="GR710" s="6"/>
      <c r="GS710" s="4"/>
      <c r="GT710" s="6"/>
      <c r="GU710" s="5"/>
      <c r="GV710" s="5"/>
      <c r="GW710" s="4"/>
      <c r="GX710" s="6"/>
      <c r="GY710" s="4"/>
      <c r="GZ710" s="6"/>
      <c r="HA710" s="5"/>
      <c r="HB710" s="5"/>
      <c r="HC710" s="4"/>
      <c r="HD710" s="6"/>
      <c r="HE710" s="4"/>
      <c r="HF710" s="6"/>
      <c r="HG710" s="5"/>
      <c r="HH710" s="5"/>
      <c r="HI710" s="4"/>
      <c r="HJ710" s="6"/>
      <c r="HK710" s="4"/>
      <c r="HL710" s="6"/>
      <c r="HM710" s="5"/>
      <c r="HN710" s="5"/>
      <c r="HO710" s="4"/>
      <c r="HP710" s="6"/>
      <c r="HQ710" s="4"/>
      <c r="HR710" s="6"/>
      <c r="HS710" s="5"/>
      <c r="HT710" s="5"/>
      <c r="HU710" s="4"/>
      <c r="HV710" s="6"/>
      <c r="HW710" s="4"/>
      <c r="HX710" s="6"/>
      <c r="HY710" s="5"/>
      <c r="HZ710" s="5"/>
      <c r="IA710" s="4"/>
      <c r="IB710" s="6"/>
      <c r="IC710" s="4"/>
      <c r="ID710" s="6"/>
      <c r="IE710" s="5"/>
      <c r="IF710" s="5"/>
      <c r="IG710" s="4"/>
      <c r="IH710" s="6"/>
      <c r="II710" s="4"/>
      <c r="IJ710" s="6"/>
      <c r="IK710" s="5"/>
      <c r="IL710" s="5"/>
      <c r="IM710" s="4"/>
      <c r="IN710" s="6"/>
      <c r="IO710" s="4"/>
      <c r="IP710" s="6"/>
      <c r="IQ710" s="5"/>
      <c r="IR710" s="5"/>
      <c r="IS710" s="4"/>
      <c r="IT710" s="6"/>
      <c r="IU710" s="4"/>
      <c r="IV710" s="6"/>
      <c r="IW710" s="5"/>
      <c r="IX710" s="5"/>
      <c r="IY710" s="4"/>
      <c r="IZ710" s="6"/>
      <c r="JA710" s="4"/>
      <c r="JB710" s="6"/>
      <c r="JC710" s="5"/>
      <c r="JD710" s="5"/>
      <c r="JE710" s="4"/>
      <c r="JF710" s="6"/>
      <c r="JG710" s="4"/>
      <c r="JH710" s="6"/>
      <c r="JI710" s="5"/>
      <c r="JJ710" s="5"/>
      <c r="JK710" s="4"/>
      <c r="JL710" s="6"/>
      <c r="JM710" s="4"/>
      <c r="JN710" s="6"/>
      <c r="JO710" s="5"/>
      <c r="JP710" s="5"/>
      <c r="JQ710" s="4"/>
      <c r="JR710" s="6"/>
      <c r="JS710" s="4"/>
      <c r="JT710" s="6"/>
      <c r="JU710" s="5"/>
      <c r="JV710" s="5"/>
      <c r="JW710" s="4"/>
      <c r="JX710" s="6"/>
      <c r="JY710" s="4"/>
      <c r="JZ710" s="6"/>
      <c r="KA710" s="5"/>
      <c r="KB710" s="5"/>
      <c r="KC710" s="4"/>
      <c r="KD710" s="6"/>
      <c r="KE710" s="4"/>
      <c r="KF710" s="6"/>
      <c r="KG710" s="5"/>
      <c r="KH710" s="5"/>
      <c r="KI710" s="4"/>
      <c r="KJ710" s="6"/>
      <c r="KK710" s="4"/>
      <c r="KL710" s="6"/>
      <c r="KM710" s="5"/>
      <c r="KN710" s="5"/>
    </row>
    <row r="711">
      <c r="A711" s="3" t="s">
        <v>85</v>
      </c>
      <c r="B711" s="3" t="s">
        <v>680</v>
      </c>
      <c r="C711" s="3" t="s">
        <v>522</v>
      </c>
      <c r="D711" s="3" t="s">
        <v>523</v>
      </c>
      <c r="E711" s="3" t="s">
        <v>681</v>
      </c>
      <c r="F711" s="3" t="s">
        <v>681</v>
      </c>
      <c r="G711" s="3" t="s">
        <v>681</v>
      </c>
      <c r="H711" s="3" t="s">
        <v>165</v>
      </c>
      <c r="I711" s="3" t="s">
        <v>1424</v>
      </c>
      <c r="J711" s="3" t="s">
        <v>1318</v>
      </c>
      <c r="K711" s="4">
        <v>234</v>
      </c>
      <c r="L711" s="4">
        <f>=ROUNDDOWN(58.5,0)</f>
      </c>
      <c r="M711" s="4">
        <v>224</v>
      </c>
      <c r="N711" s="5"/>
      <c r="O711" s="4"/>
      <c r="P711" s="4">
        <f>=ROUNDDOWN({0},0)</f>
      </c>
      <c r="Q711" s="4"/>
      <c r="R711" s="5"/>
      <c r="S711" s="4">
        <v>3</v>
      </c>
      <c r="T711" s="6">
        <v>194.38</v>
      </c>
      <c r="U711" s="4"/>
      <c r="V711" s="6"/>
      <c r="W711" s="5"/>
      <c r="X711" s="5"/>
      <c r="Y711" s="4"/>
      <c r="Z711" s="6"/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>
        <v>1</v>
      </c>
      <c r="AR711" s="6">
        <v>60</v>
      </c>
      <c r="AS711" s="4"/>
      <c r="AT711" s="6"/>
      <c r="AU711" s="5"/>
      <c r="AV711" s="5"/>
      <c r="AW711" s="4"/>
      <c r="AX711" s="6"/>
      <c r="AY711" s="4"/>
      <c r="AZ711" s="6"/>
      <c r="BA711" s="5"/>
      <c r="BB711" s="5"/>
      <c r="BC711" s="4"/>
      <c r="BD711" s="6"/>
      <c r="BE711" s="4"/>
      <c r="BF711" s="6"/>
      <c r="BG711" s="5"/>
      <c r="BH711" s="5"/>
      <c r="BI711" s="4"/>
      <c r="BJ711" s="6"/>
      <c r="BK711" s="4"/>
      <c r="BL711" s="6"/>
      <c r="BM711" s="5"/>
      <c r="BN711" s="5"/>
      <c r="BO711" s="4"/>
      <c r="BP711" s="6"/>
      <c r="BQ711" s="4"/>
      <c r="BR711" s="6"/>
      <c r="BS711" s="5"/>
      <c r="BT711" s="5"/>
      <c r="BU711" s="4">
        <v>2</v>
      </c>
      <c r="BV711" s="6">
        <v>134.38</v>
      </c>
      <c r="BW711" s="4"/>
      <c r="BX711" s="6"/>
      <c r="BY711" s="5"/>
      <c r="BZ711" s="5"/>
      <c r="CA711" s="4"/>
      <c r="CB711" s="6"/>
      <c r="CC711" s="4"/>
      <c r="CD711" s="6"/>
      <c r="CE711" s="5"/>
      <c r="CF711" s="5"/>
      <c r="CG711" s="4"/>
      <c r="CH711" s="6"/>
      <c r="CI711" s="4"/>
      <c r="CJ711" s="6"/>
      <c r="CK711" s="5"/>
      <c r="CL711" s="5"/>
      <c r="CM711" s="4"/>
      <c r="CN711" s="6"/>
      <c r="CO711" s="4"/>
      <c r="CP711" s="6"/>
      <c r="CQ711" s="5"/>
      <c r="CR711" s="5"/>
      <c r="CS711" s="4"/>
      <c r="CT711" s="6"/>
      <c r="CU711" s="4"/>
      <c r="CV711" s="6"/>
      <c r="CW711" s="5"/>
      <c r="CX711" s="5"/>
      <c r="CY711" s="4"/>
      <c r="CZ711" s="6"/>
      <c r="DA711" s="4"/>
      <c r="DB711" s="6"/>
      <c r="DC711" s="5"/>
      <c r="DD711" s="5"/>
      <c r="DE711" s="4"/>
      <c r="DF711" s="6"/>
      <c r="DG711" s="4"/>
      <c r="DH711" s="6"/>
      <c r="DI711" s="5"/>
      <c r="DJ711" s="5"/>
      <c r="DK711" s="4"/>
      <c r="DL711" s="6"/>
      <c r="DM711" s="4"/>
      <c r="DN711" s="6"/>
      <c r="DO711" s="5"/>
      <c r="DP711" s="5"/>
      <c r="DQ711" s="4"/>
      <c r="DR711" s="6"/>
      <c r="DS711" s="4"/>
      <c r="DT711" s="6"/>
      <c r="DU711" s="5"/>
      <c r="DV711" s="5"/>
      <c r="DW711" s="4"/>
      <c r="DX711" s="6"/>
      <c r="DY711" s="4"/>
      <c r="DZ711" s="6"/>
      <c r="EA711" s="5"/>
      <c r="EB711" s="5"/>
      <c r="EC711" s="4"/>
      <c r="ED711" s="6"/>
      <c r="EE711" s="4"/>
      <c r="EF711" s="6"/>
      <c r="EG711" s="5"/>
      <c r="EH711" s="5"/>
      <c r="EI711" s="4"/>
      <c r="EJ711" s="6"/>
      <c r="EK711" s="4"/>
      <c r="EL711" s="6"/>
      <c r="EM711" s="5"/>
      <c r="EN711" s="5"/>
      <c r="EO711" s="4"/>
      <c r="EP711" s="6"/>
      <c r="EQ711" s="4"/>
      <c r="ER711" s="6"/>
      <c r="ES711" s="5"/>
      <c r="ET711" s="5"/>
      <c r="EU711" s="4"/>
      <c r="EV711" s="6"/>
      <c r="EW711" s="4"/>
      <c r="EX711" s="6"/>
      <c r="EY711" s="5"/>
      <c r="EZ711" s="5"/>
      <c r="FA711" s="4"/>
      <c r="FB711" s="6"/>
      <c r="FC711" s="4"/>
      <c r="FD711" s="6"/>
      <c r="FE711" s="5"/>
      <c r="FF711" s="5"/>
      <c r="FG711" s="4"/>
      <c r="FH711" s="6"/>
      <c r="FI711" s="4"/>
      <c r="FJ711" s="6"/>
      <c r="FK711" s="5"/>
      <c r="FL711" s="5"/>
      <c r="FM711" s="4"/>
      <c r="FN711" s="6"/>
      <c r="FO711" s="4"/>
      <c r="FP711" s="6"/>
      <c r="FQ711" s="5"/>
      <c r="FR711" s="5"/>
      <c r="FS711" s="4"/>
      <c r="FT711" s="6"/>
      <c r="FU711" s="4"/>
      <c r="FV711" s="6"/>
      <c r="FW711" s="5"/>
      <c r="FX711" s="5"/>
      <c r="FY711" s="4"/>
      <c r="FZ711" s="6"/>
      <c r="GA711" s="4"/>
      <c r="GB711" s="6"/>
      <c r="GC711" s="5"/>
      <c r="GD711" s="5"/>
      <c r="GE711" s="4"/>
      <c r="GF711" s="6"/>
      <c r="GG711" s="4"/>
      <c r="GH711" s="6"/>
      <c r="GI711" s="5"/>
      <c r="GJ711" s="5"/>
      <c r="GK711" s="4"/>
      <c r="GL711" s="6"/>
      <c r="GM711" s="4"/>
      <c r="GN711" s="6"/>
      <c r="GO711" s="5"/>
      <c r="GP711" s="5"/>
      <c r="GQ711" s="4"/>
      <c r="GR711" s="6"/>
      <c r="GS711" s="4"/>
      <c r="GT711" s="6"/>
      <c r="GU711" s="5"/>
      <c r="GV711" s="5"/>
      <c r="GW711" s="4"/>
      <c r="GX711" s="6"/>
      <c r="GY711" s="4"/>
      <c r="GZ711" s="6"/>
      <c r="HA711" s="5"/>
      <c r="HB711" s="5"/>
      <c r="HC711" s="4"/>
      <c r="HD711" s="6"/>
      <c r="HE711" s="4"/>
      <c r="HF711" s="6"/>
      <c r="HG711" s="5"/>
      <c r="HH711" s="5"/>
      <c r="HI711" s="4"/>
      <c r="HJ711" s="6"/>
      <c r="HK711" s="4"/>
      <c r="HL711" s="6"/>
      <c r="HM711" s="5"/>
      <c r="HN711" s="5"/>
      <c r="HO711" s="4"/>
      <c r="HP711" s="6"/>
      <c r="HQ711" s="4"/>
      <c r="HR711" s="6"/>
      <c r="HS711" s="5"/>
      <c r="HT711" s="5"/>
      <c r="HU711" s="4"/>
      <c r="HV711" s="6"/>
      <c r="HW711" s="4"/>
      <c r="HX711" s="6"/>
      <c r="HY711" s="5"/>
      <c r="HZ711" s="5"/>
      <c r="IA711" s="4"/>
      <c r="IB711" s="6"/>
      <c r="IC711" s="4"/>
      <c r="ID711" s="6"/>
      <c r="IE711" s="5"/>
      <c r="IF711" s="5"/>
      <c r="IG711" s="4"/>
      <c r="IH711" s="6"/>
      <c r="II711" s="4"/>
      <c r="IJ711" s="6"/>
      <c r="IK711" s="5"/>
      <c r="IL711" s="5"/>
      <c r="IM711" s="4"/>
      <c r="IN711" s="6"/>
      <c r="IO711" s="4"/>
      <c r="IP711" s="6"/>
      <c r="IQ711" s="5"/>
      <c r="IR711" s="5"/>
      <c r="IS711" s="4"/>
      <c r="IT711" s="6"/>
      <c r="IU711" s="4"/>
      <c r="IV711" s="6"/>
      <c r="IW711" s="5"/>
      <c r="IX711" s="5"/>
      <c r="IY711" s="4"/>
      <c r="IZ711" s="6"/>
      <c r="JA711" s="4"/>
      <c r="JB711" s="6"/>
      <c r="JC711" s="5"/>
      <c r="JD711" s="5"/>
      <c r="JE711" s="4"/>
      <c r="JF711" s="6"/>
      <c r="JG711" s="4"/>
      <c r="JH711" s="6"/>
      <c r="JI711" s="5"/>
      <c r="JJ711" s="5"/>
      <c r="JK711" s="4"/>
      <c r="JL711" s="6"/>
      <c r="JM711" s="4"/>
      <c r="JN711" s="6"/>
      <c r="JO711" s="5"/>
      <c r="JP711" s="5"/>
      <c r="JQ711" s="4"/>
      <c r="JR711" s="6"/>
      <c r="JS711" s="4"/>
      <c r="JT711" s="6"/>
      <c r="JU711" s="5"/>
      <c r="JV711" s="5"/>
      <c r="JW711" s="4"/>
      <c r="JX711" s="6"/>
      <c r="JY711" s="4"/>
      <c r="JZ711" s="6"/>
      <c r="KA711" s="5"/>
      <c r="KB711" s="5"/>
      <c r="KC711" s="4"/>
      <c r="KD711" s="6"/>
      <c r="KE711" s="4"/>
      <c r="KF711" s="6"/>
      <c r="KG711" s="5"/>
      <c r="KH711" s="5"/>
      <c r="KI711" s="4"/>
      <c r="KJ711" s="6"/>
      <c r="KK711" s="4"/>
      <c r="KL711" s="6"/>
      <c r="KM711" s="5"/>
      <c r="KN711" s="5"/>
    </row>
    <row r="712">
      <c r="A712" s="3" t="s">
        <v>85</v>
      </c>
      <c r="B712" s="3" t="s">
        <v>680</v>
      </c>
      <c r="C712" s="3" t="s">
        <v>522</v>
      </c>
      <c r="D712" s="3" t="s">
        <v>523</v>
      </c>
      <c r="E712" s="3" t="s">
        <v>682</v>
      </c>
      <c r="F712" s="3" t="s">
        <v>682</v>
      </c>
      <c r="G712" s="3" t="s">
        <v>682</v>
      </c>
      <c r="H712" s="3" t="s">
        <v>165</v>
      </c>
      <c r="I712" s="3" t="s">
        <v>1322</v>
      </c>
      <c r="J712" s="3" t="s">
        <v>1309</v>
      </c>
      <c r="K712" s="4">
        <v>688</v>
      </c>
      <c r="L712" s="4">
        <f>=ROUNDDOWN(67.4509803921569,0)</f>
      </c>
      <c r="M712" s="4">
        <v>70</v>
      </c>
      <c r="N712" s="5">
        <v>1</v>
      </c>
      <c r="O712" s="4"/>
      <c r="P712" s="4">
        <f>=ROUNDDOWN({0},0)</f>
      </c>
      <c r="Q712" s="4"/>
      <c r="R712" s="5"/>
      <c r="S712" s="4">
        <v>15</v>
      </c>
      <c r="T712" s="6">
        <v>988.85</v>
      </c>
      <c r="U712" s="4"/>
      <c r="V712" s="6"/>
      <c r="W712" s="5"/>
      <c r="X712" s="5"/>
      <c r="Y712" s="4">
        <v>1</v>
      </c>
      <c r="Z712" s="6">
        <v>57.99</v>
      </c>
      <c r="AA712" s="4"/>
      <c r="AB712" s="6"/>
      <c r="AC712" s="5"/>
      <c r="AD712" s="5"/>
      <c r="AE712" s="4"/>
      <c r="AF712" s="6"/>
      <c r="AG712" s="4"/>
      <c r="AH712" s="6"/>
      <c r="AI712" s="5"/>
      <c r="AJ712" s="5"/>
      <c r="AK712" s="4"/>
      <c r="AL712" s="6"/>
      <c r="AM712" s="4"/>
      <c r="AN712" s="6"/>
      <c r="AO712" s="5"/>
      <c r="AP712" s="5"/>
      <c r="AQ712" s="4">
        <v>8</v>
      </c>
      <c r="AR712" s="6">
        <v>510</v>
      </c>
      <c r="AS712" s="4"/>
      <c r="AT712" s="6"/>
      <c r="AU712" s="5"/>
      <c r="AV712" s="5"/>
      <c r="AW712" s="4"/>
      <c r="AX712" s="6"/>
      <c r="AY712" s="4"/>
      <c r="AZ712" s="6"/>
      <c r="BA712" s="5"/>
      <c r="BB712" s="5"/>
      <c r="BC712" s="4"/>
      <c r="BD712" s="6"/>
      <c r="BE712" s="4"/>
      <c r="BF712" s="6"/>
      <c r="BG712" s="5"/>
      <c r="BH712" s="5"/>
      <c r="BI712" s="4">
        <v>4</v>
      </c>
      <c r="BJ712" s="6">
        <v>285.14</v>
      </c>
      <c r="BK712" s="4"/>
      <c r="BL712" s="6"/>
      <c r="BM712" s="5"/>
      <c r="BN712" s="5"/>
      <c r="BO712" s="4"/>
      <c r="BP712" s="6"/>
      <c r="BQ712" s="4"/>
      <c r="BR712" s="6"/>
      <c r="BS712" s="5"/>
      <c r="BT712" s="5"/>
      <c r="BU712" s="4">
        <v>1</v>
      </c>
      <c r="BV712" s="6">
        <v>75.38</v>
      </c>
      <c r="BW712" s="4"/>
      <c r="BX712" s="6"/>
      <c r="BY712" s="5"/>
      <c r="BZ712" s="5"/>
      <c r="CA712" s="4"/>
      <c r="CB712" s="6"/>
      <c r="CC712" s="4"/>
      <c r="CD712" s="6"/>
      <c r="CE712" s="5"/>
      <c r="CF712" s="5"/>
      <c r="CG712" s="4">
        <v>1</v>
      </c>
      <c r="CH712" s="6">
        <v>60.34</v>
      </c>
      <c r="CI712" s="4"/>
      <c r="CJ712" s="6"/>
      <c r="CK712" s="5"/>
      <c r="CL712" s="5"/>
      <c r="CM712" s="4"/>
      <c r="CN712" s="6"/>
      <c r="CO712" s="4"/>
      <c r="CP712" s="6"/>
      <c r="CQ712" s="5"/>
      <c r="CR712" s="5"/>
      <c r="CS712" s="4"/>
      <c r="CT712" s="6"/>
      <c r="CU712" s="4"/>
      <c r="CV712" s="6"/>
      <c r="CW712" s="5"/>
      <c r="CX712" s="5"/>
      <c r="CY712" s="4"/>
      <c r="CZ712" s="6"/>
      <c r="DA712" s="4"/>
      <c r="DB712" s="6"/>
      <c r="DC712" s="5"/>
      <c r="DD712" s="5"/>
      <c r="DE712" s="4"/>
      <c r="DF712" s="6"/>
      <c r="DG712" s="4"/>
      <c r="DH712" s="6"/>
      <c r="DI712" s="5"/>
      <c r="DJ712" s="5"/>
      <c r="DK712" s="4"/>
      <c r="DL712" s="6"/>
      <c r="DM712" s="4"/>
      <c r="DN712" s="6"/>
      <c r="DO712" s="5"/>
      <c r="DP712" s="5"/>
      <c r="DQ712" s="4"/>
      <c r="DR712" s="6"/>
      <c r="DS712" s="4"/>
      <c r="DT712" s="6"/>
      <c r="DU712" s="5"/>
      <c r="DV712" s="5"/>
      <c r="DW712" s="4"/>
      <c r="DX712" s="6"/>
      <c r="DY712" s="4"/>
      <c r="DZ712" s="6"/>
      <c r="EA712" s="5"/>
      <c r="EB712" s="5"/>
      <c r="EC712" s="4"/>
      <c r="ED712" s="6"/>
      <c r="EE712" s="4"/>
      <c r="EF712" s="6"/>
      <c r="EG712" s="5"/>
      <c r="EH712" s="5"/>
      <c r="EI712" s="4"/>
      <c r="EJ712" s="6"/>
      <c r="EK712" s="4"/>
      <c r="EL712" s="6"/>
      <c r="EM712" s="5"/>
      <c r="EN712" s="5"/>
      <c r="EO712" s="4"/>
      <c r="EP712" s="6"/>
      <c r="EQ712" s="4"/>
      <c r="ER712" s="6"/>
      <c r="ES712" s="5"/>
      <c r="ET712" s="5"/>
      <c r="EU712" s="4"/>
      <c r="EV712" s="6"/>
      <c r="EW712" s="4"/>
      <c r="EX712" s="6"/>
      <c r="EY712" s="5"/>
      <c r="EZ712" s="5"/>
      <c r="FA712" s="4"/>
      <c r="FB712" s="6"/>
      <c r="FC712" s="4"/>
      <c r="FD712" s="6"/>
      <c r="FE712" s="5"/>
      <c r="FF712" s="5"/>
      <c r="FG712" s="4"/>
      <c r="FH712" s="6"/>
      <c r="FI712" s="4"/>
      <c r="FJ712" s="6"/>
      <c r="FK712" s="5"/>
      <c r="FL712" s="5"/>
      <c r="FM712" s="4"/>
      <c r="FN712" s="6"/>
      <c r="FO712" s="4"/>
      <c r="FP712" s="6"/>
      <c r="FQ712" s="5"/>
      <c r="FR712" s="5"/>
      <c r="FS712" s="4"/>
      <c r="FT712" s="6"/>
      <c r="FU712" s="4"/>
      <c r="FV712" s="6"/>
      <c r="FW712" s="5"/>
      <c r="FX712" s="5"/>
      <c r="FY712" s="4"/>
      <c r="FZ712" s="6"/>
      <c r="GA712" s="4"/>
      <c r="GB712" s="6"/>
      <c r="GC712" s="5"/>
      <c r="GD712" s="5"/>
      <c r="GE712" s="4"/>
      <c r="GF712" s="6"/>
      <c r="GG712" s="4"/>
      <c r="GH712" s="6"/>
      <c r="GI712" s="5"/>
      <c r="GJ712" s="5"/>
      <c r="GK712" s="4"/>
      <c r="GL712" s="6"/>
      <c r="GM712" s="4"/>
      <c r="GN712" s="6"/>
      <c r="GO712" s="5"/>
      <c r="GP712" s="5"/>
      <c r="GQ712" s="4"/>
      <c r="GR712" s="6"/>
      <c r="GS712" s="4"/>
      <c r="GT712" s="6"/>
      <c r="GU712" s="5"/>
      <c r="GV712" s="5"/>
      <c r="GW712" s="4"/>
      <c r="GX712" s="6"/>
      <c r="GY712" s="4"/>
      <c r="GZ712" s="6"/>
      <c r="HA712" s="5"/>
      <c r="HB712" s="5"/>
      <c r="HC712" s="4"/>
      <c r="HD712" s="6"/>
      <c r="HE712" s="4"/>
      <c r="HF712" s="6"/>
      <c r="HG712" s="5"/>
      <c r="HH712" s="5"/>
      <c r="HI712" s="4"/>
      <c r="HJ712" s="6"/>
      <c r="HK712" s="4"/>
      <c r="HL712" s="6"/>
      <c r="HM712" s="5"/>
      <c r="HN712" s="5"/>
      <c r="HO712" s="4"/>
      <c r="HP712" s="6"/>
      <c r="HQ712" s="4"/>
      <c r="HR712" s="6"/>
      <c r="HS712" s="5"/>
      <c r="HT712" s="5"/>
      <c r="HU712" s="4"/>
      <c r="HV712" s="6"/>
      <c r="HW712" s="4"/>
      <c r="HX712" s="6"/>
      <c r="HY712" s="5"/>
      <c r="HZ712" s="5"/>
      <c r="IA712" s="4"/>
      <c r="IB712" s="6"/>
      <c r="IC712" s="4"/>
      <c r="ID712" s="6"/>
      <c r="IE712" s="5"/>
      <c r="IF712" s="5"/>
      <c r="IG712" s="4"/>
      <c r="IH712" s="6"/>
      <c r="II712" s="4"/>
      <c r="IJ712" s="6"/>
      <c r="IK712" s="5"/>
      <c r="IL712" s="5"/>
      <c r="IM712" s="4"/>
      <c r="IN712" s="6"/>
      <c r="IO712" s="4"/>
      <c r="IP712" s="6"/>
      <c r="IQ712" s="5"/>
      <c r="IR712" s="5"/>
      <c r="IS712" s="4"/>
      <c r="IT712" s="6"/>
      <c r="IU712" s="4"/>
      <c r="IV712" s="6"/>
      <c r="IW712" s="5"/>
      <c r="IX712" s="5"/>
      <c r="IY712" s="4"/>
      <c r="IZ712" s="6"/>
      <c r="JA712" s="4"/>
      <c r="JB712" s="6"/>
      <c r="JC712" s="5"/>
      <c r="JD712" s="5"/>
      <c r="JE712" s="4"/>
      <c r="JF712" s="6"/>
      <c r="JG712" s="4"/>
      <c r="JH712" s="6"/>
      <c r="JI712" s="5"/>
      <c r="JJ712" s="5"/>
      <c r="JK712" s="4"/>
      <c r="JL712" s="6"/>
      <c r="JM712" s="4"/>
      <c r="JN712" s="6"/>
      <c r="JO712" s="5"/>
      <c r="JP712" s="5"/>
      <c r="JQ712" s="4"/>
      <c r="JR712" s="6"/>
      <c r="JS712" s="4"/>
      <c r="JT712" s="6"/>
      <c r="JU712" s="5"/>
      <c r="JV712" s="5"/>
      <c r="JW712" s="4"/>
      <c r="JX712" s="6"/>
      <c r="JY712" s="4"/>
      <c r="JZ712" s="6"/>
      <c r="KA712" s="5"/>
      <c r="KB712" s="5"/>
      <c r="KC712" s="4"/>
      <c r="KD712" s="6"/>
      <c r="KE712" s="4"/>
      <c r="KF712" s="6"/>
      <c r="KG712" s="5"/>
      <c r="KH712" s="5"/>
      <c r="KI712" s="4"/>
      <c r="KJ712" s="6"/>
      <c r="KK712" s="4"/>
      <c r="KL712" s="6"/>
      <c r="KM712" s="5"/>
      <c r="KN712" s="5"/>
    </row>
    <row r="713">
      <c r="A713" s="3" t="s">
        <v>85</v>
      </c>
      <c r="B713" s="3" t="s">
        <v>680</v>
      </c>
      <c r="C713" s="3" t="s">
        <v>522</v>
      </c>
      <c r="D713" s="3" t="s">
        <v>523</v>
      </c>
      <c r="E713" s="3" t="s">
        <v>682</v>
      </c>
      <c r="F713" s="3" t="s">
        <v>682</v>
      </c>
      <c r="G713" s="3" t="s">
        <v>682</v>
      </c>
      <c r="H713" s="3" t="s">
        <v>165</v>
      </c>
      <c r="I713" s="3" t="s">
        <v>1327</v>
      </c>
      <c r="J713" s="3" t="s">
        <v>1337</v>
      </c>
      <c r="K713" s="4">
        <v>607</v>
      </c>
      <c r="L713" s="4">
        <f>=ROUNDDOWN(55.6880733944954,0)</f>
      </c>
      <c r="M713" s="4"/>
      <c r="N713" s="5">
        <v>1</v>
      </c>
      <c r="O713" s="4"/>
      <c r="P713" s="4">
        <f>=ROUNDDOWN({0},0)</f>
      </c>
      <c r="Q713" s="4"/>
      <c r="R713" s="5"/>
      <c r="S713" s="4">
        <v>15</v>
      </c>
      <c r="T713" s="6">
        <v>980.27</v>
      </c>
      <c r="U713" s="4"/>
      <c r="V713" s="6"/>
      <c r="W713" s="5"/>
      <c r="X713" s="5"/>
      <c r="Y713" s="4">
        <v>1</v>
      </c>
      <c r="Z713" s="6">
        <v>73.8</v>
      </c>
      <c r="AA713" s="4"/>
      <c r="AB713" s="6"/>
      <c r="AC713" s="5"/>
      <c r="AD713" s="5"/>
      <c r="AE713" s="4"/>
      <c r="AF713" s="6"/>
      <c r="AG713" s="4"/>
      <c r="AH713" s="6"/>
      <c r="AI713" s="5"/>
      <c r="AJ713" s="5"/>
      <c r="AK713" s="4">
        <v>2</v>
      </c>
      <c r="AL713" s="6">
        <v>126.99</v>
      </c>
      <c r="AM713" s="4"/>
      <c r="AN713" s="6"/>
      <c r="AO713" s="5"/>
      <c r="AP713" s="5"/>
      <c r="AQ713" s="4">
        <v>4</v>
      </c>
      <c r="AR713" s="6">
        <v>285</v>
      </c>
      <c r="AS713" s="4"/>
      <c r="AT713" s="6"/>
      <c r="AU713" s="5"/>
      <c r="AV713" s="5"/>
      <c r="AW713" s="4"/>
      <c r="AX713" s="6"/>
      <c r="AY713" s="4"/>
      <c r="AZ713" s="6"/>
      <c r="BA713" s="5"/>
      <c r="BB713" s="5"/>
      <c r="BC713" s="4"/>
      <c r="BD713" s="6"/>
      <c r="BE713" s="4"/>
      <c r="BF713" s="6"/>
      <c r="BG713" s="5"/>
      <c r="BH713" s="5"/>
      <c r="BI713" s="4">
        <v>6</v>
      </c>
      <c r="BJ713" s="6">
        <v>340.88</v>
      </c>
      <c r="BK713" s="4"/>
      <c r="BL713" s="6"/>
      <c r="BM713" s="5"/>
      <c r="BN713" s="5"/>
      <c r="BO713" s="4"/>
      <c r="BP713" s="6"/>
      <c r="BQ713" s="4"/>
      <c r="BR713" s="6"/>
      <c r="BS713" s="5"/>
      <c r="BT713" s="5"/>
      <c r="BU713" s="4"/>
      <c r="BV713" s="6"/>
      <c r="BW713" s="4"/>
      <c r="BX713" s="6"/>
      <c r="BY713" s="5"/>
      <c r="BZ713" s="5"/>
      <c r="CA713" s="4"/>
      <c r="CB713" s="6"/>
      <c r="CC713" s="4"/>
      <c r="CD713" s="6"/>
      <c r="CE713" s="5"/>
      <c r="CF713" s="5"/>
      <c r="CG713" s="4">
        <v>2</v>
      </c>
      <c r="CH713" s="6">
        <v>153.6</v>
      </c>
      <c r="CI713" s="4"/>
      <c r="CJ713" s="6"/>
      <c r="CK713" s="5"/>
      <c r="CL713" s="5"/>
      <c r="CM713" s="4"/>
      <c r="CN713" s="6"/>
      <c r="CO713" s="4"/>
      <c r="CP713" s="6"/>
      <c r="CQ713" s="5"/>
      <c r="CR713" s="5"/>
      <c r="CS713" s="4"/>
      <c r="CT713" s="6"/>
      <c r="CU713" s="4"/>
      <c r="CV713" s="6"/>
      <c r="CW713" s="5"/>
      <c r="CX713" s="5"/>
      <c r="CY713" s="4"/>
      <c r="CZ713" s="6"/>
      <c r="DA713" s="4"/>
      <c r="DB713" s="6"/>
      <c r="DC713" s="5"/>
      <c r="DD713" s="5"/>
      <c r="DE713" s="4"/>
      <c r="DF713" s="6"/>
      <c r="DG713" s="4"/>
      <c r="DH713" s="6"/>
      <c r="DI713" s="5"/>
      <c r="DJ713" s="5"/>
      <c r="DK713" s="4"/>
      <c r="DL713" s="6"/>
      <c r="DM713" s="4"/>
      <c r="DN713" s="6"/>
      <c r="DO713" s="5"/>
      <c r="DP713" s="5"/>
      <c r="DQ713" s="4"/>
      <c r="DR713" s="6"/>
      <c r="DS713" s="4"/>
      <c r="DT713" s="6"/>
      <c r="DU713" s="5"/>
      <c r="DV713" s="5"/>
      <c r="DW713" s="4"/>
      <c r="DX713" s="6"/>
      <c r="DY713" s="4"/>
      <c r="DZ713" s="6"/>
      <c r="EA713" s="5"/>
      <c r="EB713" s="5"/>
      <c r="EC713" s="4"/>
      <c r="ED713" s="6"/>
      <c r="EE713" s="4"/>
      <c r="EF713" s="6"/>
      <c r="EG713" s="5"/>
      <c r="EH713" s="5"/>
      <c r="EI713" s="4"/>
      <c r="EJ713" s="6"/>
      <c r="EK713" s="4"/>
      <c r="EL713" s="6"/>
      <c r="EM713" s="5"/>
      <c r="EN713" s="5"/>
      <c r="EO713" s="4"/>
      <c r="EP713" s="6"/>
      <c r="EQ713" s="4"/>
      <c r="ER713" s="6"/>
      <c r="ES713" s="5"/>
      <c r="ET713" s="5"/>
      <c r="EU713" s="4"/>
      <c r="EV713" s="6"/>
      <c r="EW713" s="4"/>
      <c r="EX713" s="6"/>
      <c r="EY713" s="5"/>
      <c r="EZ713" s="5"/>
      <c r="FA713" s="4"/>
      <c r="FB713" s="6"/>
      <c r="FC713" s="4"/>
      <c r="FD713" s="6"/>
      <c r="FE713" s="5"/>
      <c r="FF713" s="5"/>
      <c r="FG713" s="4"/>
      <c r="FH713" s="6"/>
      <c r="FI713" s="4"/>
      <c r="FJ713" s="6"/>
      <c r="FK713" s="5"/>
      <c r="FL713" s="5"/>
      <c r="FM713" s="4"/>
      <c r="FN713" s="6"/>
      <c r="FO713" s="4"/>
      <c r="FP713" s="6"/>
      <c r="FQ713" s="5"/>
      <c r="FR713" s="5"/>
      <c r="FS713" s="4"/>
      <c r="FT713" s="6"/>
      <c r="FU713" s="4"/>
      <c r="FV713" s="6"/>
      <c r="FW713" s="5"/>
      <c r="FX713" s="5"/>
      <c r="FY713" s="4"/>
      <c r="FZ713" s="6"/>
      <c r="GA713" s="4"/>
      <c r="GB713" s="6"/>
      <c r="GC713" s="5"/>
      <c r="GD713" s="5"/>
      <c r="GE713" s="4"/>
      <c r="GF713" s="6"/>
      <c r="GG713" s="4"/>
      <c r="GH713" s="6"/>
      <c r="GI713" s="5"/>
      <c r="GJ713" s="5"/>
      <c r="GK713" s="4"/>
      <c r="GL713" s="6"/>
      <c r="GM713" s="4"/>
      <c r="GN713" s="6"/>
      <c r="GO713" s="5"/>
      <c r="GP713" s="5"/>
      <c r="GQ713" s="4"/>
      <c r="GR713" s="6"/>
      <c r="GS713" s="4"/>
      <c r="GT713" s="6"/>
      <c r="GU713" s="5"/>
      <c r="GV713" s="5"/>
      <c r="GW713" s="4"/>
      <c r="GX713" s="6"/>
      <c r="GY713" s="4"/>
      <c r="GZ713" s="6"/>
      <c r="HA713" s="5"/>
      <c r="HB713" s="5"/>
      <c r="HC713" s="4"/>
      <c r="HD713" s="6"/>
      <c r="HE713" s="4"/>
      <c r="HF713" s="6"/>
      <c r="HG713" s="5"/>
      <c r="HH713" s="5"/>
      <c r="HI713" s="4"/>
      <c r="HJ713" s="6"/>
      <c r="HK713" s="4"/>
      <c r="HL713" s="6"/>
      <c r="HM713" s="5"/>
      <c r="HN713" s="5"/>
      <c r="HO713" s="4"/>
      <c r="HP713" s="6"/>
      <c r="HQ713" s="4"/>
      <c r="HR713" s="6"/>
      <c r="HS713" s="5"/>
      <c r="HT713" s="5"/>
      <c r="HU713" s="4"/>
      <c r="HV713" s="6"/>
      <c r="HW713" s="4"/>
      <c r="HX713" s="6"/>
      <c r="HY713" s="5"/>
      <c r="HZ713" s="5"/>
      <c r="IA713" s="4"/>
      <c r="IB713" s="6"/>
      <c r="IC713" s="4"/>
      <c r="ID713" s="6"/>
      <c r="IE713" s="5"/>
      <c r="IF713" s="5"/>
      <c r="IG713" s="4"/>
      <c r="IH713" s="6"/>
      <c r="II713" s="4"/>
      <c r="IJ713" s="6"/>
      <c r="IK713" s="5"/>
      <c r="IL713" s="5"/>
      <c r="IM713" s="4"/>
      <c r="IN713" s="6"/>
      <c r="IO713" s="4"/>
      <c r="IP713" s="6"/>
      <c r="IQ713" s="5"/>
      <c r="IR713" s="5"/>
      <c r="IS713" s="4"/>
      <c r="IT713" s="6"/>
      <c r="IU713" s="4"/>
      <c r="IV713" s="6"/>
      <c r="IW713" s="5"/>
      <c r="IX713" s="5"/>
      <c r="IY713" s="4"/>
      <c r="IZ713" s="6"/>
      <c r="JA713" s="4"/>
      <c r="JB713" s="6"/>
      <c r="JC713" s="5"/>
      <c r="JD713" s="5"/>
      <c r="JE713" s="4"/>
      <c r="JF713" s="6"/>
      <c r="JG713" s="4"/>
      <c r="JH713" s="6"/>
      <c r="JI713" s="5"/>
      <c r="JJ713" s="5"/>
      <c r="JK713" s="4"/>
      <c r="JL713" s="6"/>
      <c r="JM713" s="4"/>
      <c r="JN713" s="6"/>
      <c r="JO713" s="5"/>
      <c r="JP713" s="5"/>
      <c r="JQ713" s="4"/>
      <c r="JR713" s="6"/>
      <c r="JS713" s="4"/>
      <c r="JT713" s="6"/>
      <c r="JU713" s="5"/>
      <c r="JV713" s="5"/>
      <c r="JW713" s="4"/>
      <c r="JX713" s="6"/>
      <c r="JY713" s="4"/>
      <c r="JZ713" s="6"/>
      <c r="KA713" s="5"/>
      <c r="KB713" s="5"/>
      <c r="KC713" s="4"/>
      <c r="KD713" s="6"/>
      <c r="KE713" s="4"/>
      <c r="KF713" s="6"/>
      <c r="KG713" s="5"/>
      <c r="KH713" s="5"/>
      <c r="KI713" s="4"/>
      <c r="KJ713" s="6"/>
      <c r="KK713" s="4"/>
      <c r="KL713" s="6"/>
      <c r="KM713" s="5"/>
      <c r="KN713" s="5"/>
    </row>
    <row r="714">
      <c r="A714" s="3" t="s">
        <v>85</v>
      </c>
      <c r="B714" s="3" t="s">
        <v>680</v>
      </c>
      <c r="C714" s="3" t="s">
        <v>522</v>
      </c>
      <c r="D714" s="3" t="s">
        <v>523</v>
      </c>
      <c r="E714" s="3" t="s">
        <v>682</v>
      </c>
      <c r="F714" s="3" t="s">
        <v>682</v>
      </c>
      <c r="G714" s="3" t="s">
        <v>682</v>
      </c>
      <c r="H714" s="3" t="s">
        <v>165</v>
      </c>
      <c r="I714" s="3" t="s">
        <v>1350</v>
      </c>
      <c r="J714" s="3" t="s">
        <v>1340</v>
      </c>
      <c r="K714" s="4">
        <v>201</v>
      </c>
      <c r="L714" s="4">
        <f>=ROUNDDOWN(45.6818181818182,0)</f>
      </c>
      <c r="M714" s="4"/>
      <c r="N714" s="5"/>
      <c r="O714" s="4"/>
      <c r="P714" s="4">
        <f>=ROUNDDOWN({0},0)</f>
      </c>
      <c r="Q714" s="4"/>
      <c r="R714" s="5"/>
      <c r="S714" s="4">
        <v>3</v>
      </c>
      <c r="T714" s="6">
        <v>174.64</v>
      </c>
      <c r="U714" s="4"/>
      <c r="V714" s="6"/>
      <c r="W714" s="5"/>
      <c r="X714" s="5"/>
      <c r="Y714" s="4">
        <v>1</v>
      </c>
      <c r="Z714" s="6">
        <v>57.99</v>
      </c>
      <c r="AA714" s="4"/>
      <c r="AB714" s="6"/>
      <c r="AC714" s="5"/>
      <c r="AD714" s="5"/>
      <c r="AE714" s="4">
        <v>1</v>
      </c>
      <c r="AF714" s="6">
        <v>41.65</v>
      </c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>
        <v>1</v>
      </c>
      <c r="AR714" s="6">
        <v>75</v>
      </c>
      <c r="AS714" s="4"/>
      <c r="AT714" s="6"/>
      <c r="AU714" s="5"/>
      <c r="AV714" s="5"/>
      <c r="AW714" s="4"/>
      <c r="AX714" s="6"/>
      <c r="AY714" s="4"/>
      <c r="AZ714" s="6"/>
      <c r="BA714" s="5"/>
      <c r="BB714" s="5"/>
      <c r="BC714" s="4"/>
      <c r="BD714" s="6"/>
      <c r="BE714" s="4"/>
      <c r="BF714" s="6"/>
      <c r="BG714" s="5"/>
      <c r="BH714" s="5"/>
      <c r="BI714" s="4"/>
      <c r="BJ714" s="6"/>
      <c r="BK714" s="4"/>
      <c r="BL714" s="6"/>
      <c r="BM714" s="5"/>
      <c r="BN714" s="5"/>
      <c r="BO714" s="4"/>
      <c r="BP714" s="6"/>
      <c r="BQ714" s="4"/>
      <c r="BR714" s="6"/>
      <c r="BS714" s="5"/>
      <c r="BT714" s="5"/>
      <c r="BU714" s="4"/>
      <c r="BV714" s="6"/>
      <c r="BW714" s="4"/>
      <c r="BX714" s="6"/>
      <c r="BY714" s="5"/>
      <c r="BZ714" s="5"/>
      <c r="CA714" s="4"/>
      <c r="CB714" s="6"/>
      <c r="CC714" s="4"/>
      <c r="CD714" s="6"/>
      <c r="CE714" s="5"/>
      <c r="CF714" s="5"/>
      <c r="CG714" s="4"/>
      <c r="CH714" s="6"/>
      <c r="CI714" s="4"/>
      <c r="CJ714" s="6"/>
      <c r="CK714" s="5"/>
      <c r="CL714" s="5"/>
      <c r="CM714" s="4"/>
      <c r="CN714" s="6"/>
      <c r="CO714" s="4"/>
      <c r="CP714" s="6"/>
      <c r="CQ714" s="5"/>
      <c r="CR714" s="5"/>
      <c r="CS714" s="4"/>
      <c r="CT714" s="6"/>
      <c r="CU714" s="4"/>
      <c r="CV714" s="6"/>
      <c r="CW714" s="5"/>
      <c r="CX714" s="5"/>
      <c r="CY714" s="4"/>
      <c r="CZ714" s="6"/>
      <c r="DA714" s="4"/>
      <c r="DB714" s="6"/>
      <c r="DC714" s="5"/>
      <c r="DD714" s="5"/>
      <c r="DE714" s="4"/>
      <c r="DF714" s="6"/>
      <c r="DG714" s="4"/>
      <c r="DH714" s="6"/>
      <c r="DI714" s="5"/>
      <c r="DJ714" s="5"/>
      <c r="DK714" s="4"/>
      <c r="DL714" s="6"/>
      <c r="DM714" s="4"/>
      <c r="DN714" s="6"/>
      <c r="DO714" s="5"/>
      <c r="DP714" s="5"/>
      <c r="DQ714" s="4"/>
      <c r="DR714" s="6"/>
      <c r="DS714" s="4"/>
      <c r="DT714" s="6"/>
      <c r="DU714" s="5"/>
      <c r="DV714" s="5"/>
      <c r="DW714" s="4"/>
      <c r="DX714" s="6"/>
      <c r="DY714" s="4"/>
      <c r="DZ714" s="6"/>
      <c r="EA714" s="5"/>
      <c r="EB714" s="5"/>
      <c r="EC714" s="4"/>
      <c r="ED714" s="6"/>
      <c r="EE714" s="4"/>
      <c r="EF714" s="6"/>
      <c r="EG714" s="5"/>
      <c r="EH714" s="5"/>
      <c r="EI714" s="4"/>
      <c r="EJ714" s="6"/>
      <c r="EK714" s="4"/>
      <c r="EL714" s="6"/>
      <c r="EM714" s="5"/>
      <c r="EN714" s="5"/>
      <c r="EO714" s="4"/>
      <c r="EP714" s="6"/>
      <c r="EQ714" s="4"/>
      <c r="ER714" s="6"/>
      <c r="ES714" s="5"/>
      <c r="ET714" s="5"/>
      <c r="EU714" s="4"/>
      <c r="EV714" s="6"/>
      <c r="EW714" s="4"/>
      <c r="EX714" s="6"/>
      <c r="EY714" s="5"/>
      <c r="EZ714" s="5"/>
      <c r="FA714" s="4"/>
      <c r="FB714" s="6"/>
      <c r="FC714" s="4"/>
      <c r="FD714" s="6"/>
      <c r="FE714" s="5"/>
      <c r="FF714" s="5"/>
      <c r="FG714" s="4"/>
      <c r="FH714" s="6"/>
      <c r="FI714" s="4"/>
      <c r="FJ714" s="6"/>
      <c r="FK714" s="5"/>
      <c r="FL714" s="5"/>
      <c r="FM714" s="4"/>
      <c r="FN714" s="6"/>
      <c r="FO714" s="4"/>
      <c r="FP714" s="6"/>
      <c r="FQ714" s="5"/>
      <c r="FR714" s="5"/>
      <c r="FS714" s="4"/>
      <c r="FT714" s="6"/>
      <c r="FU714" s="4"/>
      <c r="FV714" s="6"/>
      <c r="FW714" s="5"/>
      <c r="FX714" s="5"/>
      <c r="FY714" s="4"/>
      <c r="FZ714" s="6"/>
      <c r="GA714" s="4"/>
      <c r="GB714" s="6"/>
      <c r="GC714" s="5"/>
      <c r="GD714" s="5"/>
      <c r="GE714" s="4"/>
      <c r="GF714" s="6"/>
      <c r="GG714" s="4"/>
      <c r="GH714" s="6"/>
      <c r="GI714" s="5"/>
      <c r="GJ714" s="5"/>
      <c r="GK714" s="4"/>
      <c r="GL714" s="6"/>
      <c r="GM714" s="4"/>
      <c r="GN714" s="6"/>
      <c r="GO714" s="5"/>
      <c r="GP714" s="5"/>
      <c r="GQ714" s="4"/>
      <c r="GR714" s="6"/>
      <c r="GS714" s="4"/>
      <c r="GT714" s="6"/>
      <c r="GU714" s="5"/>
      <c r="GV714" s="5"/>
      <c r="GW714" s="4"/>
      <c r="GX714" s="6"/>
      <c r="GY714" s="4"/>
      <c r="GZ714" s="6"/>
      <c r="HA714" s="5"/>
      <c r="HB714" s="5"/>
      <c r="HC714" s="4"/>
      <c r="HD714" s="6"/>
      <c r="HE714" s="4"/>
      <c r="HF714" s="6"/>
      <c r="HG714" s="5"/>
      <c r="HH714" s="5"/>
      <c r="HI714" s="4"/>
      <c r="HJ714" s="6"/>
      <c r="HK714" s="4"/>
      <c r="HL714" s="6"/>
      <c r="HM714" s="5"/>
      <c r="HN714" s="5"/>
      <c r="HO714" s="4"/>
      <c r="HP714" s="6"/>
      <c r="HQ714" s="4"/>
      <c r="HR714" s="6"/>
      <c r="HS714" s="5"/>
      <c r="HT714" s="5"/>
      <c r="HU714" s="4"/>
      <c r="HV714" s="6"/>
      <c r="HW714" s="4"/>
      <c r="HX714" s="6"/>
      <c r="HY714" s="5"/>
      <c r="HZ714" s="5"/>
      <c r="IA714" s="4"/>
      <c r="IB714" s="6"/>
      <c r="IC714" s="4"/>
      <c r="ID714" s="6"/>
      <c r="IE714" s="5"/>
      <c r="IF714" s="5"/>
      <c r="IG714" s="4"/>
      <c r="IH714" s="6"/>
      <c r="II714" s="4"/>
      <c r="IJ714" s="6"/>
      <c r="IK714" s="5"/>
      <c r="IL714" s="5"/>
      <c r="IM714" s="4"/>
      <c r="IN714" s="6"/>
      <c r="IO714" s="4"/>
      <c r="IP714" s="6"/>
      <c r="IQ714" s="5"/>
      <c r="IR714" s="5"/>
      <c r="IS714" s="4"/>
      <c r="IT714" s="6"/>
      <c r="IU714" s="4"/>
      <c r="IV714" s="6"/>
      <c r="IW714" s="5"/>
      <c r="IX714" s="5"/>
      <c r="IY714" s="4"/>
      <c r="IZ714" s="6"/>
      <c r="JA714" s="4"/>
      <c r="JB714" s="6"/>
      <c r="JC714" s="5"/>
      <c r="JD714" s="5"/>
      <c r="JE714" s="4"/>
      <c r="JF714" s="6"/>
      <c r="JG714" s="4"/>
      <c r="JH714" s="6"/>
      <c r="JI714" s="5"/>
      <c r="JJ714" s="5"/>
      <c r="JK714" s="4"/>
      <c r="JL714" s="6"/>
      <c r="JM714" s="4"/>
      <c r="JN714" s="6"/>
      <c r="JO714" s="5"/>
      <c r="JP714" s="5"/>
      <c r="JQ714" s="4"/>
      <c r="JR714" s="6"/>
      <c r="JS714" s="4"/>
      <c r="JT714" s="6"/>
      <c r="JU714" s="5"/>
      <c r="JV714" s="5"/>
      <c r="JW714" s="4"/>
      <c r="JX714" s="6"/>
      <c r="JY714" s="4"/>
      <c r="JZ714" s="6"/>
      <c r="KA714" s="5"/>
      <c r="KB714" s="5"/>
      <c r="KC714" s="4"/>
      <c r="KD714" s="6"/>
      <c r="KE714" s="4"/>
      <c r="KF714" s="6"/>
      <c r="KG714" s="5"/>
      <c r="KH714" s="5"/>
      <c r="KI714" s="4"/>
      <c r="KJ714" s="6"/>
      <c r="KK714" s="4"/>
      <c r="KL714" s="6"/>
      <c r="KM714" s="5"/>
      <c r="KN714" s="5"/>
    </row>
    <row r="715">
      <c r="A715" s="3" t="s">
        <v>85</v>
      </c>
      <c r="B715" s="3" t="s">
        <v>680</v>
      </c>
      <c r="C715" s="3" t="s">
        <v>522</v>
      </c>
      <c r="D715" s="3" t="s">
        <v>523</v>
      </c>
      <c r="E715" s="3" t="s">
        <v>682</v>
      </c>
      <c r="F715" s="3" t="s">
        <v>682</v>
      </c>
      <c r="G715" s="3" t="s">
        <v>682</v>
      </c>
      <c r="H715" s="3" t="s">
        <v>351</v>
      </c>
      <c r="I715" s="3" t="s">
        <v>1425</v>
      </c>
      <c r="J715" s="3" t="s">
        <v>1340</v>
      </c>
      <c r="K715" s="4">
        <v>195</v>
      </c>
      <c r="L715" s="4">
        <f>=ROUNDDOWN(97.5,0)</f>
      </c>
      <c r="M715" s="4"/>
      <c r="N715" s="5"/>
      <c r="O715" s="4"/>
      <c r="P715" s="4">
        <f>=ROUNDDOWN({0},0)</f>
      </c>
      <c r="Q715" s="4"/>
      <c r="R715" s="5"/>
      <c r="S715" s="4"/>
      <c r="T715" s="6"/>
      <c r="U715" s="4"/>
      <c r="V715" s="6"/>
      <c r="W715" s="5"/>
      <c r="X715" s="5"/>
      <c r="Y715" s="4"/>
      <c r="Z715" s="6"/>
      <c r="AA715" s="4"/>
      <c r="AB715" s="6"/>
      <c r="AC715" s="5"/>
      <c r="AD715" s="5"/>
      <c r="AE715" s="4"/>
      <c r="AF715" s="6"/>
      <c r="AG715" s="4"/>
      <c r="AH715" s="6"/>
      <c r="AI715" s="5"/>
      <c r="AJ715" s="5"/>
      <c r="AK715" s="4"/>
      <c r="AL715" s="6"/>
      <c r="AM715" s="4"/>
      <c r="AN715" s="6"/>
      <c r="AO715" s="5"/>
      <c r="AP715" s="5"/>
      <c r="AQ715" s="4"/>
      <c r="AR715" s="6"/>
      <c r="AS715" s="4"/>
      <c r="AT715" s="6"/>
      <c r="AU715" s="5"/>
      <c r="AV715" s="5"/>
      <c r="AW715" s="4"/>
      <c r="AX715" s="6"/>
      <c r="AY715" s="4"/>
      <c r="AZ715" s="6"/>
      <c r="BA715" s="5"/>
      <c r="BB715" s="5"/>
      <c r="BC715" s="4"/>
      <c r="BD715" s="6"/>
      <c r="BE715" s="4"/>
      <c r="BF715" s="6"/>
      <c r="BG715" s="5"/>
      <c r="BH715" s="5"/>
      <c r="BI715" s="4"/>
      <c r="BJ715" s="6"/>
      <c r="BK715" s="4"/>
      <c r="BL715" s="6"/>
      <c r="BM715" s="5"/>
      <c r="BN715" s="5"/>
      <c r="BO715" s="4"/>
      <c r="BP715" s="6"/>
      <c r="BQ715" s="4"/>
      <c r="BR715" s="6"/>
      <c r="BS715" s="5"/>
      <c r="BT715" s="5"/>
      <c r="BU715" s="4"/>
      <c r="BV715" s="6"/>
      <c r="BW715" s="4"/>
      <c r="BX715" s="6"/>
      <c r="BY715" s="5"/>
      <c r="BZ715" s="5"/>
      <c r="CA715" s="4"/>
      <c r="CB715" s="6"/>
      <c r="CC715" s="4"/>
      <c r="CD715" s="6"/>
      <c r="CE715" s="5"/>
      <c r="CF715" s="5"/>
      <c r="CG715" s="4"/>
      <c r="CH715" s="6"/>
      <c r="CI715" s="4"/>
      <c r="CJ715" s="6"/>
      <c r="CK715" s="5"/>
      <c r="CL715" s="5"/>
      <c r="CM715" s="4"/>
      <c r="CN715" s="6"/>
      <c r="CO715" s="4"/>
      <c r="CP715" s="6"/>
      <c r="CQ715" s="5"/>
      <c r="CR715" s="5"/>
      <c r="CS715" s="4"/>
      <c r="CT715" s="6"/>
      <c r="CU715" s="4"/>
      <c r="CV715" s="6"/>
      <c r="CW715" s="5"/>
      <c r="CX715" s="5"/>
      <c r="CY715" s="4"/>
      <c r="CZ715" s="6"/>
      <c r="DA715" s="4"/>
      <c r="DB715" s="6"/>
      <c r="DC715" s="5"/>
      <c r="DD715" s="5"/>
      <c r="DE715" s="4"/>
      <c r="DF715" s="6"/>
      <c r="DG715" s="4"/>
      <c r="DH715" s="6"/>
      <c r="DI715" s="5"/>
      <c r="DJ715" s="5"/>
      <c r="DK715" s="4"/>
      <c r="DL715" s="6"/>
      <c r="DM715" s="4"/>
      <c r="DN715" s="6"/>
      <c r="DO715" s="5"/>
      <c r="DP715" s="5"/>
      <c r="DQ715" s="4"/>
      <c r="DR715" s="6"/>
      <c r="DS715" s="4"/>
      <c r="DT715" s="6"/>
      <c r="DU715" s="5"/>
      <c r="DV715" s="5"/>
      <c r="DW715" s="4"/>
      <c r="DX715" s="6"/>
      <c r="DY715" s="4"/>
      <c r="DZ715" s="6"/>
      <c r="EA715" s="5"/>
      <c r="EB715" s="5"/>
      <c r="EC715" s="4"/>
      <c r="ED715" s="6"/>
      <c r="EE715" s="4"/>
      <c r="EF715" s="6"/>
      <c r="EG715" s="5"/>
      <c r="EH715" s="5"/>
      <c r="EI715" s="4"/>
      <c r="EJ715" s="6"/>
      <c r="EK715" s="4"/>
      <c r="EL715" s="6"/>
      <c r="EM715" s="5"/>
      <c r="EN715" s="5"/>
      <c r="EO715" s="4"/>
      <c r="EP715" s="6"/>
      <c r="EQ715" s="4"/>
      <c r="ER715" s="6"/>
      <c r="ES715" s="5"/>
      <c r="ET715" s="5"/>
      <c r="EU715" s="4"/>
      <c r="EV715" s="6"/>
      <c r="EW715" s="4"/>
      <c r="EX715" s="6"/>
      <c r="EY715" s="5"/>
      <c r="EZ715" s="5"/>
      <c r="FA715" s="4"/>
      <c r="FB715" s="6"/>
      <c r="FC715" s="4"/>
      <c r="FD715" s="6"/>
      <c r="FE715" s="5"/>
      <c r="FF715" s="5"/>
      <c r="FG715" s="4"/>
      <c r="FH715" s="6"/>
      <c r="FI715" s="4"/>
      <c r="FJ715" s="6"/>
      <c r="FK715" s="5"/>
      <c r="FL715" s="5"/>
      <c r="FM715" s="4"/>
      <c r="FN715" s="6"/>
      <c r="FO715" s="4"/>
      <c r="FP715" s="6"/>
      <c r="FQ715" s="5"/>
      <c r="FR715" s="5"/>
      <c r="FS715" s="4"/>
      <c r="FT715" s="6"/>
      <c r="FU715" s="4"/>
      <c r="FV715" s="6"/>
      <c r="FW715" s="5"/>
      <c r="FX715" s="5"/>
      <c r="FY715" s="4"/>
      <c r="FZ715" s="6"/>
      <c r="GA715" s="4"/>
      <c r="GB715" s="6"/>
      <c r="GC715" s="5"/>
      <c r="GD715" s="5"/>
      <c r="GE715" s="4"/>
      <c r="GF715" s="6"/>
      <c r="GG715" s="4"/>
      <c r="GH715" s="6"/>
      <c r="GI715" s="5"/>
      <c r="GJ715" s="5"/>
      <c r="GK715" s="4"/>
      <c r="GL715" s="6"/>
      <c r="GM715" s="4"/>
      <c r="GN715" s="6"/>
      <c r="GO715" s="5"/>
      <c r="GP715" s="5"/>
      <c r="GQ715" s="4"/>
      <c r="GR715" s="6"/>
      <c r="GS715" s="4"/>
      <c r="GT715" s="6"/>
      <c r="GU715" s="5"/>
      <c r="GV715" s="5"/>
      <c r="GW715" s="4"/>
      <c r="GX715" s="6"/>
      <c r="GY715" s="4"/>
      <c r="GZ715" s="6"/>
      <c r="HA715" s="5"/>
      <c r="HB715" s="5"/>
      <c r="HC715" s="4"/>
      <c r="HD715" s="6"/>
      <c r="HE715" s="4"/>
      <c r="HF715" s="6"/>
      <c r="HG715" s="5"/>
      <c r="HH715" s="5"/>
      <c r="HI715" s="4"/>
      <c r="HJ715" s="6"/>
      <c r="HK715" s="4"/>
      <c r="HL715" s="6"/>
      <c r="HM715" s="5"/>
      <c r="HN715" s="5"/>
      <c r="HO715" s="4"/>
      <c r="HP715" s="6"/>
      <c r="HQ715" s="4"/>
      <c r="HR715" s="6"/>
      <c r="HS715" s="5"/>
      <c r="HT715" s="5"/>
      <c r="HU715" s="4"/>
      <c r="HV715" s="6"/>
      <c r="HW715" s="4"/>
      <c r="HX715" s="6"/>
      <c r="HY715" s="5"/>
      <c r="HZ715" s="5"/>
      <c r="IA715" s="4"/>
      <c r="IB715" s="6"/>
      <c r="IC715" s="4"/>
      <c r="ID715" s="6"/>
      <c r="IE715" s="5"/>
      <c r="IF715" s="5"/>
      <c r="IG715" s="4"/>
      <c r="IH715" s="6"/>
      <c r="II715" s="4"/>
      <c r="IJ715" s="6"/>
      <c r="IK715" s="5"/>
      <c r="IL715" s="5"/>
      <c r="IM715" s="4"/>
      <c r="IN715" s="6"/>
      <c r="IO715" s="4"/>
      <c r="IP715" s="6"/>
      <c r="IQ715" s="5"/>
      <c r="IR715" s="5"/>
      <c r="IS715" s="4"/>
      <c r="IT715" s="6"/>
      <c r="IU715" s="4"/>
      <c r="IV715" s="6"/>
      <c r="IW715" s="5"/>
      <c r="IX715" s="5"/>
      <c r="IY715" s="4"/>
      <c r="IZ715" s="6"/>
      <c r="JA715" s="4"/>
      <c r="JB715" s="6"/>
      <c r="JC715" s="5"/>
      <c r="JD715" s="5"/>
      <c r="JE715" s="4"/>
      <c r="JF715" s="6"/>
      <c r="JG715" s="4"/>
      <c r="JH715" s="6"/>
      <c r="JI715" s="5"/>
      <c r="JJ715" s="5"/>
      <c r="JK715" s="4"/>
      <c r="JL715" s="6"/>
      <c r="JM715" s="4"/>
      <c r="JN715" s="6"/>
      <c r="JO715" s="5"/>
      <c r="JP715" s="5"/>
      <c r="JQ715" s="4"/>
      <c r="JR715" s="6"/>
      <c r="JS715" s="4"/>
      <c r="JT715" s="6"/>
      <c r="JU715" s="5"/>
      <c r="JV715" s="5"/>
      <c r="JW715" s="4"/>
      <c r="JX715" s="6"/>
      <c r="JY715" s="4"/>
      <c r="JZ715" s="6"/>
      <c r="KA715" s="5"/>
      <c r="KB715" s="5"/>
      <c r="KC715" s="4"/>
      <c r="KD715" s="6"/>
      <c r="KE715" s="4"/>
      <c r="KF715" s="6"/>
      <c r="KG715" s="5"/>
      <c r="KH715" s="5"/>
      <c r="KI715" s="4"/>
      <c r="KJ715" s="6"/>
      <c r="KK715" s="4"/>
      <c r="KL715" s="6"/>
      <c r="KM715" s="5"/>
      <c r="KN715" s="5"/>
    </row>
    <row r="716">
      <c r="A716" s="3" t="s">
        <v>85</v>
      </c>
      <c r="B716" s="3" t="s">
        <v>680</v>
      </c>
      <c r="C716" s="3" t="s">
        <v>522</v>
      </c>
      <c r="D716" s="3" t="s">
        <v>523</v>
      </c>
      <c r="E716" s="3" t="s">
        <v>689</v>
      </c>
      <c r="F716" s="3" t="s">
        <v>689</v>
      </c>
      <c r="G716" s="3" t="s">
        <v>689</v>
      </c>
      <c r="H716" s="3" t="s">
        <v>98</v>
      </c>
      <c r="I716" s="3" t="s">
        <v>1321</v>
      </c>
      <c r="J716" s="3" t="s">
        <v>1337</v>
      </c>
      <c r="K716" s="4">
        <v>603</v>
      </c>
      <c r="L716" s="4">
        <f>=ROUNDDOWN(60.3,0)</f>
      </c>
      <c r="M716" s="4"/>
      <c r="N716" s="5">
        <v>1</v>
      </c>
      <c r="O716" s="4"/>
      <c r="P716" s="4">
        <f>=ROUNDDOWN({0},0)</f>
      </c>
      <c r="Q716" s="4"/>
      <c r="R716" s="5"/>
      <c r="S716" s="4">
        <v>10</v>
      </c>
      <c r="T716" s="6">
        <v>619.58</v>
      </c>
      <c r="U716" s="4"/>
      <c r="V716" s="6"/>
      <c r="W716" s="5"/>
      <c r="X716" s="5"/>
      <c r="Y716" s="4"/>
      <c r="Z716" s="6"/>
      <c r="AA716" s="4"/>
      <c r="AB716" s="6"/>
      <c r="AC716" s="5"/>
      <c r="AD716" s="5"/>
      <c r="AE716" s="4">
        <v>2</v>
      </c>
      <c r="AF716" s="6">
        <v>121.43</v>
      </c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>
        <v>4</v>
      </c>
      <c r="AR716" s="6">
        <v>265.16</v>
      </c>
      <c r="AS716" s="4"/>
      <c r="AT716" s="6"/>
      <c r="AU716" s="5"/>
      <c r="AV716" s="5"/>
      <c r="AW716" s="4"/>
      <c r="AX716" s="6"/>
      <c r="AY716" s="4"/>
      <c r="AZ716" s="6"/>
      <c r="BA716" s="5"/>
      <c r="BB716" s="5"/>
      <c r="BC716" s="4"/>
      <c r="BD716" s="6"/>
      <c r="BE716" s="4"/>
      <c r="BF716" s="6"/>
      <c r="BG716" s="5"/>
      <c r="BH716" s="5"/>
      <c r="BI716" s="4"/>
      <c r="BJ716" s="6"/>
      <c r="BK716" s="4"/>
      <c r="BL716" s="6"/>
      <c r="BM716" s="5"/>
      <c r="BN716" s="5"/>
      <c r="BO716" s="4"/>
      <c r="BP716" s="6"/>
      <c r="BQ716" s="4"/>
      <c r="BR716" s="6"/>
      <c r="BS716" s="5"/>
      <c r="BT716" s="5"/>
      <c r="BU716" s="4"/>
      <c r="BV716" s="6"/>
      <c r="BW716" s="4"/>
      <c r="BX716" s="6"/>
      <c r="BY716" s="5"/>
      <c r="BZ716" s="5"/>
      <c r="CA716" s="4"/>
      <c r="CB716" s="6"/>
      <c r="CC716" s="4"/>
      <c r="CD716" s="6"/>
      <c r="CE716" s="5"/>
      <c r="CF716" s="5"/>
      <c r="CG716" s="4">
        <v>3</v>
      </c>
      <c r="CH716" s="6">
        <v>157.98</v>
      </c>
      <c r="CI716" s="4"/>
      <c r="CJ716" s="6"/>
      <c r="CK716" s="5"/>
      <c r="CL716" s="5"/>
      <c r="CM716" s="4"/>
      <c r="CN716" s="6"/>
      <c r="CO716" s="4"/>
      <c r="CP716" s="6"/>
      <c r="CQ716" s="5"/>
      <c r="CR716" s="5"/>
      <c r="CS716" s="4"/>
      <c r="CT716" s="6"/>
      <c r="CU716" s="4"/>
      <c r="CV716" s="6"/>
      <c r="CW716" s="5"/>
      <c r="CX716" s="5"/>
      <c r="CY716" s="4"/>
      <c r="CZ716" s="6"/>
      <c r="DA716" s="4"/>
      <c r="DB716" s="6"/>
      <c r="DC716" s="5"/>
      <c r="DD716" s="5"/>
      <c r="DE716" s="4"/>
      <c r="DF716" s="6"/>
      <c r="DG716" s="4"/>
      <c r="DH716" s="6"/>
      <c r="DI716" s="5"/>
      <c r="DJ716" s="5"/>
      <c r="DK716" s="4"/>
      <c r="DL716" s="6"/>
      <c r="DM716" s="4"/>
      <c r="DN716" s="6"/>
      <c r="DO716" s="5"/>
      <c r="DP716" s="5"/>
      <c r="DQ716" s="4"/>
      <c r="DR716" s="6"/>
      <c r="DS716" s="4"/>
      <c r="DT716" s="6"/>
      <c r="DU716" s="5"/>
      <c r="DV716" s="5"/>
      <c r="DW716" s="4"/>
      <c r="DX716" s="6"/>
      <c r="DY716" s="4"/>
      <c r="DZ716" s="6"/>
      <c r="EA716" s="5"/>
      <c r="EB716" s="5"/>
      <c r="EC716" s="4"/>
      <c r="ED716" s="6"/>
      <c r="EE716" s="4"/>
      <c r="EF716" s="6"/>
      <c r="EG716" s="5"/>
      <c r="EH716" s="5"/>
      <c r="EI716" s="4"/>
      <c r="EJ716" s="6"/>
      <c r="EK716" s="4"/>
      <c r="EL716" s="6"/>
      <c r="EM716" s="5"/>
      <c r="EN716" s="5"/>
      <c r="EO716" s="4"/>
      <c r="EP716" s="6"/>
      <c r="EQ716" s="4"/>
      <c r="ER716" s="6"/>
      <c r="ES716" s="5"/>
      <c r="ET716" s="5"/>
      <c r="EU716" s="4"/>
      <c r="EV716" s="6"/>
      <c r="EW716" s="4"/>
      <c r="EX716" s="6"/>
      <c r="EY716" s="5"/>
      <c r="EZ716" s="5"/>
      <c r="FA716" s="4"/>
      <c r="FB716" s="6"/>
      <c r="FC716" s="4"/>
      <c r="FD716" s="6"/>
      <c r="FE716" s="5"/>
      <c r="FF716" s="5"/>
      <c r="FG716" s="4"/>
      <c r="FH716" s="6"/>
      <c r="FI716" s="4"/>
      <c r="FJ716" s="6"/>
      <c r="FK716" s="5"/>
      <c r="FL716" s="5"/>
      <c r="FM716" s="4"/>
      <c r="FN716" s="6"/>
      <c r="FO716" s="4"/>
      <c r="FP716" s="6"/>
      <c r="FQ716" s="5"/>
      <c r="FR716" s="5"/>
      <c r="FS716" s="4"/>
      <c r="FT716" s="6"/>
      <c r="FU716" s="4"/>
      <c r="FV716" s="6"/>
      <c r="FW716" s="5"/>
      <c r="FX716" s="5"/>
      <c r="FY716" s="4"/>
      <c r="FZ716" s="6"/>
      <c r="GA716" s="4"/>
      <c r="GB716" s="6"/>
      <c r="GC716" s="5"/>
      <c r="GD716" s="5"/>
      <c r="GE716" s="4"/>
      <c r="GF716" s="6"/>
      <c r="GG716" s="4"/>
      <c r="GH716" s="6"/>
      <c r="GI716" s="5"/>
      <c r="GJ716" s="5"/>
      <c r="GK716" s="4">
        <v>1</v>
      </c>
      <c r="GL716" s="6">
        <v>75.01</v>
      </c>
      <c r="GM716" s="4"/>
      <c r="GN716" s="6"/>
      <c r="GO716" s="5"/>
      <c r="GP716" s="5"/>
      <c r="GQ716" s="4"/>
      <c r="GR716" s="6"/>
      <c r="GS716" s="4"/>
      <c r="GT716" s="6"/>
      <c r="GU716" s="5"/>
      <c r="GV716" s="5"/>
      <c r="GW716" s="4"/>
      <c r="GX716" s="6"/>
      <c r="GY716" s="4"/>
      <c r="GZ716" s="6"/>
      <c r="HA716" s="5"/>
      <c r="HB716" s="5"/>
      <c r="HC716" s="4"/>
      <c r="HD716" s="6"/>
      <c r="HE716" s="4"/>
      <c r="HF716" s="6"/>
      <c r="HG716" s="5"/>
      <c r="HH716" s="5"/>
      <c r="HI716" s="4"/>
      <c r="HJ716" s="6"/>
      <c r="HK716" s="4"/>
      <c r="HL716" s="6"/>
      <c r="HM716" s="5"/>
      <c r="HN716" s="5"/>
      <c r="HO716" s="4"/>
      <c r="HP716" s="6"/>
      <c r="HQ716" s="4"/>
      <c r="HR716" s="6"/>
      <c r="HS716" s="5"/>
      <c r="HT716" s="5"/>
      <c r="HU716" s="4"/>
      <c r="HV716" s="6"/>
      <c r="HW716" s="4"/>
      <c r="HX716" s="6"/>
      <c r="HY716" s="5"/>
      <c r="HZ716" s="5"/>
      <c r="IA716" s="4"/>
      <c r="IB716" s="6"/>
      <c r="IC716" s="4"/>
      <c r="ID716" s="6"/>
      <c r="IE716" s="5"/>
      <c r="IF716" s="5"/>
      <c r="IG716" s="4"/>
      <c r="IH716" s="6"/>
      <c r="II716" s="4"/>
      <c r="IJ716" s="6"/>
      <c r="IK716" s="5"/>
      <c r="IL716" s="5"/>
      <c r="IM716" s="4"/>
      <c r="IN716" s="6"/>
      <c r="IO716" s="4"/>
      <c r="IP716" s="6"/>
      <c r="IQ716" s="5"/>
      <c r="IR716" s="5"/>
      <c r="IS716" s="4"/>
      <c r="IT716" s="6"/>
      <c r="IU716" s="4"/>
      <c r="IV716" s="6"/>
      <c r="IW716" s="5"/>
      <c r="IX716" s="5"/>
      <c r="IY716" s="4"/>
      <c r="IZ716" s="6"/>
      <c r="JA716" s="4"/>
      <c r="JB716" s="6"/>
      <c r="JC716" s="5"/>
      <c r="JD716" s="5"/>
      <c r="JE716" s="4"/>
      <c r="JF716" s="6"/>
      <c r="JG716" s="4"/>
      <c r="JH716" s="6"/>
      <c r="JI716" s="5"/>
      <c r="JJ716" s="5"/>
      <c r="JK716" s="4"/>
      <c r="JL716" s="6"/>
      <c r="JM716" s="4"/>
      <c r="JN716" s="6"/>
      <c r="JO716" s="5"/>
      <c r="JP716" s="5"/>
      <c r="JQ716" s="4"/>
      <c r="JR716" s="6"/>
      <c r="JS716" s="4"/>
      <c r="JT716" s="6"/>
      <c r="JU716" s="5"/>
      <c r="JV716" s="5"/>
      <c r="JW716" s="4"/>
      <c r="JX716" s="6"/>
      <c r="JY716" s="4"/>
      <c r="JZ716" s="6"/>
      <c r="KA716" s="5"/>
      <c r="KB716" s="5"/>
      <c r="KC716" s="4"/>
      <c r="KD716" s="6"/>
      <c r="KE716" s="4"/>
      <c r="KF716" s="6"/>
      <c r="KG716" s="5"/>
      <c r="KH716" s="5"/>
      <c r="KI716" s="4"/>
      <c r="KJ716" s="6"/>
      <c r="KK716" s="4"/>
      <c r="KL716" s="6"/>
      <c r="KM716" s="5"/>
      <c r="KN716" s="5"/>
    </row>
    <row r="717">
      <c r="A717" s="3" t="s">
        <v>85</v>
      </c>
      <c r="B717" s="3" t="s">
        <v>680</v>
      </c>
      <c r="C717" s="3" t="s">
        <v>522</v>
      </c>
      <c r="D717" s="3" t="s">
        <v>523</v>
      </c>
      <c r="E717" s="3" t="s">
        <v>689</v>
      </c>
      <c r="F717" s="3" t="s">
        <v>689</v>
      </c>
      <c r="G717" s="3" t="s">
        <v>689</v>
      </c>
      <c r="H717" s="3" t="s">
        <v>98</v>
      </c>
      <c r="I717" s="3" t="s">
        <v>1327</v>
      </c>
      <c r="J717" s="3" t="s">
        <v>1340</v>
      </c>
      <c r="K717" s="4">
        <v>247</v>
      </c>
      <c r="L717" s="4">
        <f>=ROUNDDOWN(45.7407407407407,0)</f>
      </c>
      <c r="M717" s="4"/>
      <c r="N717" s="5"/>
      <c r="O717" s="4"/>
      <c r="P717" s="4">
        <f>=ROUNDDOWN({0},0)</f>
      </c>
      <c r="Q717" s="4"/>
      <c r="R717" s="5"/>
      <c r="S717" s="4">
        <v>7</v>
      </c>
      <c r="T717" s="6">
        <v>364.67</v>
      </c>
      <c r="U717" s="4"/>
      <c r="V717" s="6"/>
      <c r="W717" s="5"/>
      <c r="X717" s="5"/>
      <c r="Y717" s="4"/>
      <c r="Z717" s="6"/>
      <c r="AA717" s="4"/>
      <c r="AB717" s="6"/>
      <c r="AC717" s="5"/>
      <c r="AD717" s="5"/>
      <c r="AE717" s="4">
        <v>4</v>
      </c>
      <c r="AF717" s="6">
        <v>164.82</v>
      </c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>
        <v>1</v>
      </c>
      <c r="AR717" s="6">
        <v>54.59</v>
      </c>
      <c r="AS717" s="4"/>
      <c r="AT717" s="6"/>
      <c r="AU717" s="5"/>
      <c r="AV717" s="5"/>
      <c r="AW717" s="4"/>
      <c r="AX717" s="6"/>
      <c r="AY717" s="4"/>
      <c r="AZ717" s="6"/>
      <c r="BA717" s="5"/>
      <c r="BB717" s="5"/>
      <c r="BC717" s="4"/>
      <c r="BD717" s="6"/>
      <c r="BE717" s="4"/>
      <c r="BF717" s="6"/>
      <c r="BG717" s="5"/>
      <c r="BH717" s="5"/>
      <c r="BI717" s="4"/>
      <c r="BJ717" s="6"/>
      <c r="BK717" s="4"/>
      <c r="BL717" s="6"/>
      <c r="BM717" s="5"/>
      <c r="BN717" s="5"/>
      <c r="BO717" s="4">
        <v>1</v>
      </c>
      <c r="BP717" s="6">
        <v>92.6</v>
      </c>
      <c r="BQ717" s="4"/>
      <c r="BR717" s="6"/>
      <c r="BS717" s="5"/>
      <c r="BT717" s="5"/>
      <c r="BU717" s="4"/>
      <c r="BV717" s="6"/>
      <c r="BW717" s="4"/>
      <c r="BX717" s="6"/>
      <c r="BY717" s="5"/>
      <c r="BZ717" s="5"/>
      <c r="CA717" s="4"/>
      <c r="CB717" s="6"/>
      <c r="CC717" s="4"/>
      <c r="CD717" s="6"/>
      <c r="CE717" s="5"/>
      <c r="CF717" s="5"/>
      <c r="CG717" s="4">
        <v>1</v>
      </c>
      <c r="CH717" s="6">
        <v>52.66</v>
      </c>
      <c r="CI717" s="4"/>
      <c r="CJ717" s="6"/>
      <c r="CK717" s="5"/>
      <c r="CL717" s="5"/>
      <c r="CM717" s="4"/>
      <c r="CN717" s="6"/>
      <c r="CO717" s="4"/>
      <c r="CP717" s="6"/>
      <c r="CQ717" s="5"/>
      <c r="CR717" s="5"/>
      <c r="CS717" s="4"/>
      <c r="CT717" s="6"/>
      <c r="CU717" s="4"/>
      <c r="CV717" s="6"/>
      <c r="CW717" s="5"/>
      <c r="CX717" s="5"/>
      <c r="CY717" s="4"/>
      <c r="CZ717" s="6"/>
      <c r="DA717" s="4"/>
      <c r="DB717" s="6"/>
      <c r="DC717" s="5"/>
      <c r="DD717" s="5"/>
      <c r="DE717" s="4"/>
      <c r="DF717" s="6"/>
      <c r="DG717" s="4"/>
      <c r="DH717" s="6"/>
      <c r="DI717" s="5"/>
      <c r="DJ717" s="5"/>
      <c r="DK717" s="4"/>
      <c r="DL717" s="6"/>
      <c r="DM717" s="4"/>
      <c r="DN717" s="6"/>
      <c r="DO717" s="5"/>
      <c r="DP717" s="5"/>
      <c r="DQ717" s="4"/>
      <c r="DR717" s="6"/>
      <c r="DS717" s="4"/>
      <c r="DT717" s="6"/>
      <c r="DU717" s="5"/>
      <c r="DV717" s="5"/>
      <c r="DW717" s="4"/>
      <c r="DX717" s="6"/>
      <c r="DY717" s="4"/>
      <c r="DZ717" s="6"/>
      <c r="EA717" s="5"/>
      <c r="EB717" s="5"/>
      <c r="EC717" s="4"/>
      <c r="ED717" s="6"/>
      <c r="EE717" s="4"/>
      <c r="EF717" s="6"/>
      <c r="EG717" s="5"/>
      <c r="EH717" s="5"/>
      <c r="EI717" s="4"/>
      <c r="EJ717" s="6"/>
      <c r="EK717" s="4"/>
      <c r="EL717" s="6"/>
      <c r="EM717" s="5"/>
      <c r="EN717" s="5"/>
      <c r="EO717" s="4"/>
      <c r="EP717" s="6"/>
      <c r="EQ717" s="4"/>
      <c r="ER717" s="6"/>
      <c r="ES717" s="5"/>
      <c r="ET717" s="5"/>
      <c r="EU717" s="4"/>
      <c r="EV717" s="6"/>
      <c r="EW717" s="4"/>
      <c r="EX717" s="6"/>
      <c r="EY717" s="5"/>
      <c r="EZ717" s="5"/>
      <c r="FA717" s="4"/>
      <c r="FB717" s="6"/>
      <c r="FC717" s="4"/>
      <c r="FD717" s="6"/>
      <c r="FE717" s="5"/>
      <c r="FF717" s="5"/>
      <c r="FG717" s="4"/>
      <c r="FH717" s="6"/>
      <c r="FI717" s="4"/>
      <c r="FJ717" s="6"/>
      <c r="FK717" s="5"/>
      <c r="FL717" s="5"/>
      <c r="FM717" s="4"/>
      <c r="FN717" s="6"/>
      <c r="FO717" s="4"/>
      <c r="FP717" s="6"/>
      <c r="FQ717" s="5"/>
      <c r="FR717" s="5"/>
      <c r="FS717" s="4"/>
      <c r="FT717" s="6"/>
      <c r="FU717" s="4"/>
      <c r="FV717" s="6"/>
      <c r="FW717" s="5"/>
      <c r="FX717" s="5"/>
      <c r="FY717" s="4"/>
      <c r="FZ717" s="6"/>
      <c r="GA717" s="4"/>
      <c r="GB717" s="6"/>
      <c r="GC717" s="5"/>
      <c r="GD717" s="5"/>
      <c r="GE717" s="4"/>
      <c r="GF717" s="6"/>
      <c r="GG717" s="4"/>
      <c r="GH717" s="6"/>
      <c r="GI717" s="5"/>
      <c r="GJ717" s="5"/>
      <c r="GK717" s="4"/>
      <c r="GL717" s="6"/>
      <c r="GM717" s="4"/>
      <c r="GN717" s="6"/>
      <c r="GO717" s="5"/>
      <c r="GP717" s="5"/>
      <c r="GQ717" s="4"/>
      <c r="GR717" s="6"/>
      <c r="GS717" s="4"/>
      <c r="GT717" s="6"/>
      <c r="GU717" s="5"/>
      <c r="GV717" s="5"/>
      <c r="GW717" s="4"/>
      <c r="GX717" s="6"/>
      <c r="GY717" s="4"/>
      <c r="GZ717" s="6"/>
      <c r="HA717" s="5"/>
      <c r="HB717" s="5"/>
      <c r="HC717" s="4"/>
      <c r="HD717" s="6"/>
      <c r="HE717" s="4"/>
      <c r="HF717" s="6"/>
      <c r="HG717" s="5"/>
      <c r="HH717" s="5"/>
      <c r="HI717" s="4"/>
      <c r="HJ717" s="6"/>
      <c r="HK717" s="4"/>
      <c r="HL717" s="6"/>
      <c r="HM717" s="5"/>
      <c r="HN717" s="5"/>
      <c r="HO717" s="4"/>
      <c r="HP717" s="6"/>
      <c r="HQ717" s="4"/>
      <c r="HR717" s="6"/>
      <c r="HS717" s="5"/>
      <c r="HT717" s="5"/>
      <c r="HU717" s="4"/>
      <c r="HV717" s="6"/>
      <c r="HW717" s="4"/>
      <c r="HX717" s="6"/>
      <c r="HY717" s="5"/>
      <c r="HZ717" s="5"/>
      <c r="IA717" s="4"/>
      <c r="IB717" s="6"/>
      <c r="IC717" s="4"/>
      <c r="ID717" s="6"/>
      <c r="IE717" s="5"/>
      <c r="IF717" s="5"/>
      <c r="IG717" s="4"/>
      <c r="IH717" s="6"/>
      <c r="II717" s="4"/>
      <c r="IJ717" s="6"/>
      <c r="IK717" s="5"/>
      <c r="IL717" s="5"/>
      <c r="IM717" s="4"/>
      <c r="IN717" s="6"/>
      <c r="IO717" s="4"/>
      <c r="IP717" s="6"/>
      <c r="IQ717" s="5"/>
      <c r="IR717" s="5"/>
      <c r="IS717" s="4"/>
      <c r="IT717" s="6"/>
      <c r="IU717" s="4"/>
      <c r="IV717" s="6"/>
      <c r="IW717" s="5"/>
      <c r="IX717" s="5"/>
      <c r="IY717" s="4"/>
      <c r="IZ717" s="6"/>
      <c r="JA717" s="4"/>
      <c r="JB717" s="6"/>
      <c r="JC717" s="5"/>
      <c r="JD717" s="5"/>
      <c r="JE717" s="4"/>
      <c r="JF717" s="6"/>
      <c r="JG717" s="4"/>
      <c r="JH717" s="6"/>
      <c r="JI717" s="5"/>
      <c r="JJ717" s="5"/>
      <c r="JK717" s="4"/>
      <c r="JL717" s="6"/>
      <c r="JM717" s="4"/>
      <c r="JN717" s="6"/>
      <c r="JO717" s="5"/>
      <c r="JP717" s="5"/>
      <c r="JQ717" s="4"/>
      <c r="JR717" s="6"/>
      <c r="JS717" s="4"/>
      <c r="JT717" s="6"/>
      <c r="JU717" s="5"/>
      <c r="JV717" s="5"/>
      <c r="JW717" s="4"/>
      <c r="JX717" s="6"/>
      <c r="JY717" s="4"/>
      <c r="JZ717" s="6"/>
      <c r="KA717" s="5"/>
      <c r="KB717" s="5"/>
      <c r="KC717" s="4"/>
      <c r="KD717" s="6"/>
      <c r="KE717" s="4"/>
      <c r="KF717" s="6"/>
      <c r="KG717" s="5"/>
      <c r="KH717" s="5"/>
      <c r="KI717" s="4"/>
      <c r="KJ717" s="6"/>
      <c r="KK717" s="4"/>
      <c r="KL717" s="6"/>
      <c r="KM717" s="5"/>
      <c r="KN717" s="5"/>
    </row>
    <row r="718">
      <c r="A718" s="3" t="s">
        <v>85</v>
      </c>
      <c r="B718" s="3" t="s">
        <v>680</v>
      </c>
      <c r="C718" s="3" t="s">
        <v>522</v>
      </c>
      <c r="D718" s="3" t="s">
        <v>523</v>
      </c>
      <c r="E718" s="3" t="s">
        <v>688</v>
      </c>
      <c r="F718" s="3" t="s">
        <v>688</v>
      </c>
      <c r="G718" s="3" t="s">
        <v>688</v>
      </c>
      <c r="H718" s="3" t="s">
        <v>98</v>
      </c>
      <c r="I718" s="3" t="s">
        <v>1431</v>
      </c>
      <c r="J718" s="3" t="s">
        <v>1319</v>
      </c>
      <c r="K718" s="4">
        <v>369</v>
      </c>
      <c r="L718" s="4">
        <f>=ROUNDDOWN(52.7142857142857,0)</f>
      </c>
      <c r="M718" s="4"/>
      <c r="N718" s="5">
        <v>1</v>
      </c>
      <c r="O718" s="4"/>
      <c r="P718" s="4">
        <f>=ROUNDDOWN({0},0)</f>
      </c>
      <c r="Q718" s="4"/>
      <c r="R718" s="5"/>
      <c r="S718" s="4">
        <v>12</v>
      </c>
      <c r="T718" s="6">
        <v>707.45</v>
      </c>
      <c r="U718" s="4"/>
      <c r="V718" s="6"/>
      <c r="W718" s="5"/>
      <c r="X718" s="5"/>
      <c r="Y718" s="4">
        <v>1</v>
      </c>
      <c r="Z718" s="6">
        <v>48.31</v>
      </c>
      <c r="AA718" s="4"/>
      <c r="AB718" s="6"/>
      <c r="AC718" s="5"/>
      <c r="AD718" s="5"/>
      <c r="AE718" s="4">
        <v>1</v>
      </c>
      <c r="AF718" s="6">
        <v>48.19</v>
      </c>
      <c r="AG718" s="4"/>
      <c r="AH718" s="6"/>
      <c r="AI718" s="5"/>
      <c r="AJ718" s="5"/>
      <c r="AK718" s="4"/>
      <c r="AL718" s="6"/>
      <c r="AM718" s="4"/>
      <c r="AN718" s="6"/>
      <c r="AO718" s="5"/>
      <c r="AP718" s="5"/>
      <c r="AQ718" s="4">
        <v>2</v>
      </c>
      <c r="AR718" s="6">
        <v>119.58</v>
      </c>
      <c r="AS718" s="4"/>
      <c r="AT718" s="6"/>
      <c r="AU718" s="5"/>
      <c r="AV718" s="5"/>
      <c r="AW718" s="4"/>
      <c r="AX718" s="6"/>
      <c r="AY718" s="4"/>
      <c r="AZ718" s="6"/>
      <c r="BA718" s="5"/>
      <c r="BB718" s="5"/>
      <c r="BC718" s="4"/>
      <c r="BD718" s="6"/>
      <c r="BE718" s="4"/>
      <c r="BF718" s="6"/>
      <c r="BG718" s="5"/>
      <c r="BH718" s="5"/>
      <c r="BI718" s="4">
        <v>4</v>
      </c>
      <c r="BJ718" s="6">
        <v>239.34</v>
      </c>
      <c r="BK718" s="4"/>
      <c r="BL718" s="6"/>
      <c r="BM718" s="5"/>
      <c r="BN718" s="5"/>
      <c r="BO718" s="4"/>
      <c r="BP718" s="6"/>
      <c r="BQ718" s="4"/>
      <c r="BR718" s="6"/>
      <c r="BS718" s="5"/>
      <c r="BT718" s="5"/>
      <c r="BU718" s="4">
        <v>3</v>
      </c>
      <c r="BV718" s="6">
        <v>209.64</v>
      </c>
      <c r="BW718" s="4"/>
      <c r="BX718" s="6"/>
      <c r="BY718" s="5"/>
      <c r="BZ718" s="5"/>
      <c r="CA718" s="4"/>
      <c r="CB718" s="6"/>
      <c r="CC718" s="4"/>
      <c r="CD718" s="6"/>
      <c r="CE718" s="5"/>
      <c r="CF718" s="5"/>
      <c r="CG718" s="4">
        <v>1</v>
      </c>
      <c r="CH718" s="6">
        <v>42.39</v>
      </c>
      <c r="CI718" s="4"/>
      <c r="CJ718" s="6"/>
      <c r="CK718" s="5"/>
      <c r="CL718" s="5"/>
      <c r="CM718" s="4"/>
      <c r="CN718" s="6"/>
      <c r="CO718" s="4"/>
      <c r="CP718" s="6"/>
      <c r="CQ718" s="5"/>
      <c r="CR718" s="5"/>
      <c r="CS718" s="4"/>
      <c r="CT718" s="6"/>
      <c r="CU718" s="4"/>
      <c r="CV718" s="6"/>
      <c r="CW718" s="5"/>
      <c r="CX718" s="5"/>
      <c r="CY718" s="4"/>
      <c r="CZ718" s="6"/>
      <c r="DA718" s="4"/>
      <c r="DB718" s="6"/>
      <c r="DC718" s="5"/>
      <c r="DD718" s="5"/>
      <c r="DE718" s="4"/>
      <c r="DF718" s="6"/>
      <c r="DG718" s="4"/>
      <c r="DH718" s="6"/>
      <c r="DI718" s="5"/>
      <c r="DJ718" s="5"/>
      <c r="DK718" s="4"/>
      <c r="DL718" s="6"/>
      <c r="DM718" s="4"/>
      <c r="DN718" s="6"/>
      <c r="DO718" s="5"/>
      <c r="DP718" s="5"/>
      <c r="DQ718" s="4"/>
      <c r="DR718" s="6"/>
      <c r="DS718" s="4"/>
      <c r="DT718" s="6"/>
      <c r="DU718" s="5"/>
      <c r="DV718" s="5"/>
      <c r="DW718" s="4"/>
      <c r="DX718" s="6"/>
      <c r="DY718" s="4"/>
      <c r="DZ718" s="6"/>
      <c r="EA718" s="5"/>
      <c r="EB718" s="5"/>
      <c r="EC718" s="4"/>
      <c r="ED718" s="6"/>
      <c r="EE718" s="4"/>
      <c r="EF718" s="6"/>
      <c r="EG718" s="5"/>
      <c r="EH718" s="5"/>
      <c r="EI718" s="4"/>
      <c r="EJ718" s="6"/>
      <c r="EK718" s="4"/>
      <c r="EL718" s="6"/>
      <c r="EM718" s="5"/>
      <c r="EN718" s="5"/>
      <c r="EO718" s="4"/>
      <c r="EP718" s="6"/>
      <c r="EQ718" s="4"/>
      <c r="ER718" s="6"/>
      <c r="ES718" s="5"/>
      <c r="ET718" s="5"/>
      <c r="EU718" s="4"/>
      <c r="EV718" s="6"/>
      <c r="EW718" s="4"/>
      <c r="EX718" s="6"/>
      <c r="EY718" s="5"/>
      <c r="EZ718" s="5"/>
      <c r="FA718" s="4"/>
      <c r="FB718" s="6"/>
      <c r="FC718" s="4"/>
      <c r="FD718" s="6"/>
      <c r="FE718" s="5"/>
      <c r="FF718" s="5"/>
      <c r="FG718" s="4"/>
      <c r="FH718" s="6"/>
      <c r="FI718" s="4"/>
      <c r="FJ718" s="6"/>
      <c r="FK718" s="5"/>
      <c r="FL718" s="5"/>
      <c r="FM718" s="4"/>
      <c r="FN718" s="6"/>
      <c r="FO718" s="4"/>
      <c r="FP718" s="6"/>
      <c r="FQ718" s="5"/>
      <c r="FR718" s="5"/>
      <c r="FS718" s="4"/>
      <c r="FT718" s="6"/>
      <c r="FU718" s="4"/>
      <c r="FV718" s="6"/>
      <c r="FW718" s="5"/>
      <c r="FX718" s="5"/>
      <c r="FY718" s="4"/>
      <c r="FZ718" s="6"/>
      <c r="GA718" s="4"/>
      <c r="GB718" s="6"/>
      <c r="GC718" s="5"/>
      <c r="GD718" s="5"/>
      <c r="GE718" s="4"/>
      <c r="GF718" s="6"/>
      <c r="GG718" s="4"/>
      <c r="GH718" s="6"/>
      <c r="GI718" s="5"/>
      <c r="GJ718" s="5"/>
      <c r="GK718" s="4"/>
      <c r="GL718" s="6"/>
      <c r="GM718" s="4"/>
      <c r="GN718" s="6"/>
      <c r="GO718" s="5"/>
      <c r="GP718" s="5"/>
      <c r="GQ718" s="4"/>
      <c r="GR718" s="6"/>
      <c r="GS718" s="4"/>
      <c r="GT718" s="6"/>
      <c r="GU718" s="5"/>
      <c r="GV718" s="5"/>
      <c r="GW718" s="4"/>
      <c r="GX718" s="6"/>
      <c r="GY718" s="4"/>
      <c r="GZ718" s="6"/>
      <c r="HA718" s="5"/>
      <c r="HB718" s="5"/>
      <c r="HC718" s="4"/>
      <c r="HD718" s="6"/>
      <c r="HE718" s="4"/>
      <c r="HF718" s="6"/>
      <c r="HG718" s="5"/>
      <c r="HH718" s="5"/>
      <c r="HI718" s="4"/>
      <c r="HJ718" s="6"/>
      <c r="HK718" s="4"/>
      <c r="HL718" s="6"/>
      <c r="HM718" s="5"/>
      <c r="HN718" s="5"/>
      <c r="HO718" s="4"/>
      <c r="HP718" s="6"/>
      <c r="HQ718" s="4"/>
      <c r="HR718" s="6"/>
      <c r="HS718" s="5"/>
      <c r="HT718" s="5"/>
      <c r="HU718" s="4"/>
      <c r="HV718" s="6"/>
      <c r="HW718" s="4"/>
      <c r="HX718" s="6"/>
      <c r="HY718" s="5"/>
      <c r="HZ718" s="5"/>
      <c r="IA718" s="4"/>
      <c r="IB718" s="6"/>
      <c r="IC718" s="4"/>
      <c r="ID718" s="6"/>
      <c r="IE718" s="5"/>
      <c r="IF718" s="5"/>
      <c r="IG718" s="4"/>
      <c r="IH718" s="6"/>
      <c r="II718" s="4"/>
      <c r="IJ718" s="6"/>
      <c r="IK718" s="5"/>
      <c r="IL718" s="5"/>
      <c r="IM718" s="4"/>
      <c r="IN718" s="6"/>
      <c r="IO718" s="4"/>
      <c r="IP718" s="6"/>
      <c r="IQ718" s="5"/>
      <c r="IR718" s="5"/>
      <c r="IS718" s="4"/>
      <c r="IT718" s="6"/>
      <c r="IU718" s="4"/>
      <c r="IV718" s="6"/>
      <c r="IW718" s="5"/>
      <c r="IX718" s="5"/>
      <c r="IY718" s="4"/>
      <c r="IZ718" s="6"/>
      <c r="JA718" s="4"/>
      <c r="JB718" s="6"/>
      <c r="JC718" s="5"/>
      <c r="JD718" s="5"/>
      <c r="JE718" s="4"/>
      <c r="JF718" s="6"/>
      <c r="JG718" s="4"/>
      <c r="JH718" s="6"/>
      <c r="JI718" s="5"/>
      <c r="JJ718" s="5"/>
      <c r="JK718" s="4"/>
      <c r="JL718" s="6"/>
      <c r="JM718" s="4"/>
      <c r="JN718" s="6"/>
      <c r="JO718" s="5"/>
      <c r="JP718" s="5"/>
      <c r="JQ718" s="4"/>
      <c r="JR718" s="6"/>
      <c r="JS718" s="4"/>
      <c r="JT718" s="6"/>
      <c r="JU718" s="5"/>
      <c r="JV718" s="5"/>
      <c r="JW718" s="4"/>
      <c r="JX718" s="6"/>
      <c r="JY718" s="4"/>
      <c r="JZ718" s="6"/>
      <c r="KA718" s="5"/>
      <c r="KB718" s="5"/>
      <c r="KC718" s="4"/>
      <c r="KD718" s="6"/>
      <c r="KE718" s="4"/>
      <c r="KF718" s="6"/>
      <c r="KG718" s="5"/>
      <c r="KH718" s="5"/>
      <c r="KI718" s="4"/>
      <c r="KJ718" s="6"/>
      <c r="KK718" s="4"/>
      <c r="KL718" s="6"/>
      <c r="KM718" s="5"/>
      <c r="KN718" s="5"/>
    </row>
    <row r="719">
      <c r="A719" s="3" t="s">
        <v>85</v>
      </c>
      <c r="B719" s="3" t="s">
        <v>680</v>
      </c>
      <c r="C719" s="3" t="s">
        <v>522</v>
      </c>
      <c r="D719" s="3" t="s">
        <v>523</v>
      </c>
      <c r="E719" s="3" t="s">
        <v>688</v>
      </c>
      <c r="F719" s="3" t="s">
        <v>688</v>
      </c>
      <c r="G719" s="3" t="s">
        <v>688</v>
      </c>
      <c r="H719" s="3" t="s">
        <v>98</v>
      </c>
      <c r="I719" s="3" t="s">
        <v>1430</v>
      </c>
      <c r="J719" s="3" t="s">
        <v>1307</v>
      </c>
      <c r="K719" s="4">
        <v>5959</v>
      </c>
      <c r="L719" s="4">
        <f>=ROUNDDOWN(278.457943925234,0)</f>
      </c>
      <c r="M719" s="4"/>
      <c r="N719" s="5">
        <v>1</v>
      </c>
      <c r="O719" s="4"/>
      <c r="P719" s="4">
        <f>=ROUNDDOWN({0},0)</f>
      </c>
      <c r="Q719" s="4"/>
      <c r="R719" s="5"/>
      <c r="S719" s="4"/>
      <c r="T719" s="6"/>
      <c r="U719" s="4"/>
      <c r="V719" s="6"/>
      <c r="W719" s="5"/>
      <c r="X719" s="5"/>
      <c r="Y719" s="4"/>
      <c r="Z719" s="6"/>
      <c r="AA719" s="4"/>
      <c r="AB719" s="6"/>
      <c r="AC719" s="5"/>
      <c r="AD719" s="5"/>
      <c r="AE719" s="4"/>
      <c r="AF719" s="6"/>
      <c r="AG719" s="4"/>
      <c r="AH719" s="6"/>
      <c r="AI719" s="5"/>
      <c r="AJ719" s="5"/>
      <c r="AK719" s="4"/>
      <c r="AL719" s="6"/>
      <c r="AM719" s="4"/>
      <c r="AN719" s="6"/>
      <c r="AO719" s="5"/>
      <c r="AP719" s="5"/>
      <c r="AQ719" s="4"/>
      <c r="AR719" s="6"/>
      <c r="AS719" s="4"/>
      <c r="AT719" s="6"/>
      <c r="AU719" s="5"/>
      <c r="AV719" s="5"/>
      <c r="AW719" s="4"/>
      <c r="AX719" s="6"/>
      <c r="AY719" s="4"/>
      <c r="AZ719" s="6"/>
      <c r="BA719" s="5"/>
      <c r="BB719" s="5"/>
      <c r="BC719" s="4"/>
      <c r="BD719" s="6"/>
      <c r="BE719" s="4"/>
      <c r="BF719" s="6"/>
      <c r="BG719" s="5"/>
      <c r="BH719" s="5"/>
      <c r="BI719" s="4"/>
      <c r="BJ719" s="6"/>
      <c r="BK719" s="4"/>
      <c r="BL719" s="6"/>
      <c r="BM719" s="5"/>
      <c r="BN719" s="5"/>
      <c r="BO719" s="4"/>
      <c r="BP719" s="6"/>
      <c r="BQ719" s="4"/>
      <c r="BR719" s="6"/>
      <c r="BS719" s="5"/>
      <c r="BT719" s="5"/>
      <c r="BU719" s="4"/>
      <c r="BV719" s="6"/>
      <c r="BW719" s="4"/>
      <c r="BX719" s="6"/>
      <c r="BY719" s="5"/>
      <c r="BZ719" s="5"/>
      <c r="CA719" s="4"/>
      <c r="CB719" s="6"/>
      <c r="CC719" s="4"/>
      <c r="CD719" s="6"/>
      <c r="CE719" s="5"/>
      <c r="CF719" s="5"/>
      <c r="CG719" s="4"/>
      <c r="CH719" s="6"/>
      <c r="CI719" s="4"/>
      <c r="CJ719" s="6"/>
      <c r="CK719" s="5"/>
      <c r="CL719" s="5"/>
      <c r="CM719" s="4"/>
      <c r="CN719" s="6"/>
      <c r="CO719" s="4"/>
      <c r="CP719" s="6"/>
      <c r="CQ719" s="5"/>
      <c r="CR719" s="5"/>
      <c r="CS719" s="4"/>
      <c r="CT719" s="6"/>
      <c r="CU719" s="4"/>
      <c r="CV719" s="6"/>
      <c r="CW719" s="5"/>
      <c r="CX719" s="5"/>
      <c r="CY719" s="4"/>
      <c r="CZ719" s="6"/>
      <c r="DA719" s="4"/>
      <c r="DB719" s="6"/>
      <c r="DC719" s="5"/>
      <c r="DD719" s="5"/>
      <c r="DE719" s="4"/>
      <c r="DF719" s="6"/>
      <c r="DG719" s="4"/>
      <c r="DH719" s="6"/>
      <c r="DI719" s="5"/>
      <c r="DJ719" s="5"/>
      <c r="DK719" s="4"/>
      <c r="DL719" s="6"/>
      <c r="DM719" s="4"/>
      <c r="DN719" s="6"/>
      <c r="DO719" s="5"/>
      <c r="DP719" s="5"/>
      <c r="DQ719" s="4"/>
      <c r="DR719" s="6"/>
      <c r="DS719" s="4"/>
      <c r="DT719" s="6"/>
      <c r="DU719" s="5"/>
      <c r="DV719" s="5"/>
      <c r="DW719" s="4"/>
      <c r="DX719" s="6"/>
      <c r="DY719" s="4"/>
      <c r="DZ719" s="6"/>
      <c r="EA719" s="5"/>
      <c r="EB719" s="5"/>
      <c r="EC719" s="4"/>
      <c r="ED719" s="6"/>
      <c r="EE719" s="4"/>
      <c r="EF719" s="6"/>
      <c r="EG719" s="5"/>
      <c r="EH719" s="5"/>
      <c r="EI719" s="4"/>
      <c r="EJ719" s="6"/>
      <c r="EK719" s="4"/>
      <c r="EL719" s="6"/>
      <c r="EM719" s="5"/>
      <c r="EN719" s="5"/>
      <c r="EO719" s="4"/>
      <c r="EP719" s="6"/>
      <c r="EQ719" s="4"/>
      <c r="ER719" s="6"/>
      <c r="ES719" s="5"/>
      <c r="ET719" s="5"/>
      <c r="EU719" s="4"/>
      <c r="EV719" s="6"/>
      <c r="EW719" s="4"/>
      <c r="EX719" s="6"/>
      <c r="EY719" s="5"/>
      <c r="EZ719" s="5"/>
      <c r="FA719" s="4"/>
      <c r="FB719" s="6"/>
      <c r="FC719" s="4"/>
      <c r="FD719" s="6"/>
      <c r="FE719" s="5"/>
      <c r="FF719" s="5"/>
      <c r="FG719" s="4"/>
      <c r="FH719" s="6"/>
      <c r="FI719" s="4"/>
      <c r="FJ719" s="6"/>
      <c r="FK719" s="5"/>
      <c r="FL719" s="5"/>
      <c r="FM719" s="4"/>
      <c r="FN719" s="6"/>
      <c r="FO719" s="4"/>
      <c r="FP719" s="6"/>
      <c r="FQ719" s="5"/>
      <c r="FR719" s="5"/>
      <c r="FS719" s="4"/>
      <c r="FT719" s="6"/>
      <c r="FU719" s="4"/>
      <c r="FV719" s="6"/>
      <c r="FW719" s="5"/>
      <c r="FX719" s="5"/>
      <c r="FY719" s="4"/>
      <c r="FZ719" s="6"/>
      <c r="GA719" s="4"/>
      <c r="GB719" s="6"/>
      <c r="GC719" s="5"/>
      <c r="GD719" s="5"/>
      <c r="GE719" s="4"/>
      <c r="GF719" s="6"/>
      <c r="GG719" s="4"/>
      <c r="GH719" s="6"/>
      <c r="GI719" s="5"/>
      <c r="GJ719" s="5"/>
      <c r="GK719" s="4"/>
      <c r="GL719" s="6"/>
      <c r="GM719" s="4"/>
      <c r="GN719" s="6"/>
      <c r="GO719" s="5"/>
      <c r="GP719" s="5"/>
      <c r="GQ719" s="4"/>
      <c r="GR719" s="6"/>
      <c r="GS719" s="4"/>
      <c r="GT719" s="6"/>
      <c r="GU719" s="5"/>
      <c r="GV719" s="5"/>
      <c r="GW719" s="4"/>
      <c r="GX719" s="6"/>
      <c r="GY719" s="4"/>
      <c r="GZ719" s="6"/>
      <c r="HA719" s="5"/>
      <c r="HB719" s="5"/>
      <c r="HC719" s="4"/>
      <c r="HD719" s="6"/>
      <c r="HE719" s="4"/>
      <c r="HF719" s="6"/>
      <c r="HG719" s="5"/>
      <c r="HH719" s="5"/>
      <c r="HI719" s="4"/>
      <c r="HJ719" s="6"/>
      <c r="HK719" s="4"/>
      <c r="HL719" s="6"/>
      <c r="HM719" s="5"/>
      <c r="HN719" s="5"/>
      <c r="HO719" s="4"/>
      <c r="HP719" s="6"/>
      <c r="HQ719" s="4"/>
      <c r="HR719" s="6"/>
      <c r="HS719" s="5"/>
      <c r="HT719" s="5"/>
      <c r="HU719" s="4"/>
      <c r="HV719" s="6"/>
      <c r="HW719" s="4"/>
      <c r="HX719" s="6"/>
      <c r="HY719" s="5"/>
      <c r="HZ719" s="5"/>
      <c r="IA719" s="4"/>
      <c r="IB719" s="6"/>
      <c r="IC719" s="4"/>
      <c r="ID719" s="6"/>
      <c r="IE719" s="5"/>
      <c r="IF719" s="5"/>
      <c r="IG719" s="4"/>
      <c r="IH719" s="6"/>
      <c r="II719" s="4"/>
      <c r="IJ719" s="6"/>
      <c r="IK719" s="5"/>
      <c r="IL719" s="5"/>
      <c r="IM719" s="4"/>
      <c r="IN719" s="6"/>
      <c r="IO719" s="4"/>
      <c r="IP719" s="6"/>
      <c r="IQ719" s="5"/>
      <c r="IR719" s="5"/>
      <c r="IS719" s="4"/>
      <c r="IT719" s="6"/>
      <c r="IU719" s="4"/>
      <c r="IV719" s="6"/>
      <c r="IW719" s="5"/>
      <c r="IX719" s="5"/>
      <c r="IY719" s="4"/>
      <c r="IZ719" s="6"/>
      <c r="JA719" s="4"/>
      <c r="JB719" s="6"/>
      <c r="JC719" s="5"/>
      <c r="JD719" s="5"/>
      <c r="JE719" s="4"/>
      <c r="JF719" s="6"/>
      <c r="JG719" s="4"/>
      <c r="JH719" s="6"/>
      <c r="JI719" s="5"/>
      <c r="JJ719" s="5"/>
      <c r="JK719" s="4"/>
      <c r="JL719" s="6"/>
      <c r="JM719" s="4"/>
      <c r="JN719" s="6"/>
      <c r="JO719" s="5"/>
      <c r="JP719" s="5"/>
      <c r="JQ719" s="4"/>
      <c r="JR719" s="6"/>
      <c r="JS719" s="4"/>
      <c r="JT719" s="6"/>
      <c r="JU719" s="5"/>
      <c r="JV719" s="5"/>
      <c r="JW719" s="4"/>
      <c r="JX719" s="6"/>
      <c r="JY719" s="4"/>
      <c r="JZ719" s="6"/>
      <c r="KA719" s="5"/>
      <c r="KB719" s="5"/>
      <c r="KC719" s="4"/>
      <c r="KD719" s="6"/>
      <c r="KE719" s="4"/>
      <c r="KF719" s="6"/>
      <c r="KG719" s="5"/>
      <c r="KH719" s="5"/>
      <c r="KI719" s="4"/>
      <c r="KJ719" s="6"/>
      <c r="KK719" s="4"/>
      <c r="KL719" s="6"/>
      <c r="KM719" s="5"/>
      <c r="KN719" s="5"/>
    </row>
    <row r="720">
      <c r="A720" s="3" t="s">
        <v>85</v>
      </c>
      <c r="B720" s="3" t="s">
        <v>680</v>
      </c>
      <c r="C720" s="3" t="s">
        <v>522</v>
      </c>
      <c r="D720" s="3" t="s">
        <v>523</v>
      </c>
      <c r="E720" s="3" t="s">
        <v>683</v>
      </c>
      <c r="F720" s="3" t="s">
        <v>683</v>
      </c>
      <c r="G720" s="3" t="s">
        <v>683</v>
      </c>
      <c r="H720" s="3" t="s">
        <v>98</v>
      </c>
      <c r="I720" s="3" t="s">
        <v>1335</v>
      </c>
      <c r="J720" s="3" t="s">
        <v>1309</v>
      </c>
      <c r="K720" s="4">
        <v>945</v>
      </c>
      <c r="L720" s="4">
        <f>=ROUNDDOWN(72.6923076923077,0)</f>
      </c>
      <c r="M720" s="4"/>
      <c r="N720" s="5">
        <v>1</v>
      </c>
      <c r="O720" s="4"/>
      <c r="P720" s="4">
        <f>=ROUNDDOWN({0},0)</f>
      </c>
      <c r="Q720" s="4"/>
      <c r="R720" s="5"/>
      <c r="S720" s="4">
        <v>4</v>
      </c>
      <c r="T720" s="6">
        <v>290.1</v>
      </c>
      <c r="U720" s="4"/>
      <c r="V720" s="6"/>
      <c r="W720" s="5"/>
      <c r="X720" s="5"/>
      <c r="Y720" s="4">
        <v>2</v>
      </c>
      <c r="Z720" s="6">
        <v>152.4</v>
      </c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/>
      <c r="AL720" s="6"/>
      <c r="AM720" s="4"/>
      <c r="AN720" s="6"/>
      <c r="AO720" s="5"/>
      <c r="AP720" s="5"/>
      <c r="AQ720" s="4">
        <v>1</v>
      </c>
      <c r="AR720" s="6">
        <v>77.62</v>
      </c>
      <c r="AS720" s="4"/>
      <c r="AT720" s="6"/>
      <c r="AU720" s="5"/>
      <c r="AV720" s="5"/>
      <c r="AW720" s="4"/>
      <c r="AX720" s="6"/>
      <c r="AY720" s="4"/>
      <c r="AZ720" s="6"/>
      <c r="BA720" s="5"/>
      <c r="BB720" s="5"/>
      <c r="BC720" s="4"/>
      <c r="BD720" s="6"/>
      <c r="BE720" s="4"/>
      <c r="BF720" s="6"/>
      <c r="BG720" s="5"/>
      <c r="BH720" s="5"/>
      <c r="BI720" s="4"/>
      <c r="BJ720" s="6"/>
      <c r="BK720" s="4"/>
      <c r="BL720" s="6"/>
      <c r="BM720" s="5"/>
      <c r="BN720" s="5"/>
      <c r="BO720" s="4"/>
      <c r="BP720" s="6"/>
      <c r="BQ720" s="4"/>
      <c r="BR720" s="6"/>
      <c r="BS720" s="5"/>
      <c r="BT720" s="5"/>
      <c r="BU720" s="4">
        <v>1</v>
      </c>
      <c r="BV720" s="6">
        <v>60.08</v>
      </c>
      <c r="BW720" s="4"/>
      <c r="BX720" s="6"/>
      <c r="BY720" s="5"/>
      <c r="BZ720" s="5"/>
      <c r="CA720" s="4"/>
      <c r="CB720" s="6"/>
      <c r="CC720" s="4"/>
      <c r="CD720" s="6"/>
      <c r="CE720" s="5"/>
      <c r="CF720" s="5"/>
      <c r="CG720" s="4"/>
      <c r="CH720" s="6"/>
      <c r="CI720" s="4"/>
      <c r="CJ720" s="6"/>
      <c r="CK720" s="5"/>
      <c r="CL720" s="5"/>
      <c r="CM720" s="4"/>
      <c r="CN720" s="6"/>
      <c r="CO720" s="4"/>
      <c r="CP720" s="6"/>
      <c r="CQ720" s="5"/>
      <c r="CR720" s="5"/>
      <c r="CS720" s="4"/>
      <c r="CT720" s="6"/>
      <c r="CU720" s="4"/>
      <c r="CV720" s="6"/>
      <c r="CW720" s="5"/>
      <c r="CX720" s="5"/>
      <c r="CY720" s="4"/>
      <c r="CZ720" s="6"/>
      <c r="DA720" s="4"/>
      <c r="DB720" s="6"/>
      <c r="DC720" s="5"/>
      <c r="DD720" s="5"/>
      <c r="DE720" s="4"/>
      <c r="DF720" s="6"/>
      <c r="DG720" s="4"/>
      <c r="DH720" s="6"/>
      <c r="DI720" s="5"/>
      <c r="DJ720" s="5"/>
      <c r="DK720" s="4"/>
      <c r="DL720" s="6"/>
      <c r="DM720" s="4"/>
      <c r="DN720" s="6"/>
      <c r="DO720" s="5"/>
      <c r="DP720" s="5"/>
      <c r="DQ720" s="4"/>
      <c r="DR720" s="6"/>
      <c r="DS720" s="4"/>
      <c r="DT720" s="6"/>
      <c r="DU720" s="5"/>
      <c r="DV720" s="5"/>
      <c r="DW720" s="4"/>
      <c r="DX720" s="6"/>
      <c r="DY720" s="4"/>
      <c r="DZ720" s="6"/>
      <c r="EA720" s="5"/>
      <c r="EB720" s="5"/>
      <c r="EC720" s="4"/>
      <c r="ED720" s="6"/>
      <c r="EE720" s="4"/>
      <c r="EF720" s="6"/>
      <c r="EG720" s="5"/>
      <c r="EH720" s="5"/>
      <c r="EI720" s="4"/>
      <c r="EJ720" s="6"/>
      <c r="EK720" s="4"/>
      <c r="EL720" s="6"/>
      <c r="EM720" s="5"/>
      <c r="EN720" s="5"/>
      <c r="EO720" s="4"/>
      <c r="EP720" s="6"/>
      <c r="EQ720" s="4"/>
      <c r="ER720" s="6"/>
      <c r="ES720" s="5"/>
      <c r="ET720" s="5"/>
      <c r="EU720" s="4"/>
      <c r="EV720" s="6"/>
      <c r="EW720" s="4"/>
      <c r="EX720" s="6"/>
      <c r="EY720" s="5"/>
      <c r="EZ720" s="5"/>
      <c r="FA720" s="4"/>
      <c r="FB720" s="6"/>
      <c r="FC720" s="4"/>
      <c r="FD720" s="6"/>
      <c r="FE720" s="5"/>
      <c r="FF720" s="5"/>
      <c r="FG720" s="4"/>
      <c r="FH720" s="6"/>
      <c r="FI720" s="4"/>
      <c r="FJ720" s="6"/>
      <c r="FK720" s="5"/>
      <c r="FL720" s="5"/>
      <c r="FM720" s="4"/>
      <c r="FN720" s="6"/>
      <c r="FO720" s="4"/>
      <c r="FP720" s="6"/>
      <c r="FQ720" s="5"/>
      <c r="FR720" s="5"/>
      <c r="FS720" s="4"/>
      <c r="FT720" s="6"/>
      <c r="FU720" s="4"/>
      <c r="FV720" s="6"/>
      <c r="FW720" s="5"/>
      <c r="FX720" s="5"/>
      <c r="FY720" s="4"/>
      <c r="FZ720" s="6"/>
      <c r="GA720" s="4"/>
      <c r="GB720" s="6"/>
      <c r="GC720" s="5"/>
      <c r="GD720" s="5"/>
      <c r="GE720" s="4"/>
      <c r="GF720" s="6"/>
      <c r="GG720" s="4"/>
      <c r="GH720" s="6"/>
      <c r="GI720" s="5"/>
      <c r="GJ720" s="5"/>
      <c r="GK720" s="4"/>
      <c r="GL720" s="6"/>
      <c r="GM720" s="4"/>
      <c r="GN720" s="6"/>
      <c r="GO720" s="5"/>
      <c r="GP720" s="5"/>
      <c r="GQ720" s="4"/>
      <c r="GR720" s="6"/>
      <c r="GS720" s="4"/>
      <c r="GT720" s="6"/>
      <c r="GU720" s="5"/>
      <c r="GV720" s="5"/>
      <c r="GW720" s="4"/>
      <c r="GX720" s="6"/>
      <c r="GY720" s="4"/>
      <c r="GZ720" s="6"/>
      <c r="HA720" s="5"/>
      <c r="HB720" s="5"/>
      <c r="HC720" s="4"/>
      <c r="HD720" s="6"/>
      <c r="HE720" s="4"/>
      <c r="HF720" s="6"/>
      <c r="HG720" s="5"/>
      <c r="HH720" s="5"/>
      <c r="HI720" s="4"/>
      <c r="HJ720" s="6"/>
      <c r="HK720" s="4"/>
      <c r="HL720" s="6"/>
      <c r="HM720" s="5"/>
      <c r="HN720" s="5"/>
      <c r="HO720" s="4"/>
      <c r="HP720" s="6"/>
      <c r="HQ720" s="4"/>
      <c r="HR720" s="6"/>
      <c r="HS720" s="5"/>
      <c r="HT720" s="5"/>
      <c r="HU720" s="4"/>
      <c r="HV720" s="6"/>
      <c r="HW720" s="4"/>
      <c r="HX720" s="6"/>
      <c r="HY720" s="5"/>
      <c r="HZ720" s="5"/>
      <c r="IA720" s="4"/>
      <c r="IB720" s="6"/>
      <c r="IC720" s="4"/>
      <c r="ID720" s="6"/>
      <c r="IE720" s="5"/>
      <c r="IF720" s="5"/>
      <c r="IG720" s="4"/>
      <c r="IH720" s="6"/>
      <c r="II720" s="4"/>
      <c r="IJ720" s="6"/>
      <c r="IK720" s="5"/>
      <c r="IL720" s="5"/>
      <c r="IM720" s="4"/>
      <c r="IN720" s="6"/>
      <c r="IO720" s="4"/>
      <c r="IP720" s="6"/>
      <c r="IQ720" s="5"/>
      <c r="IR720" s="5"/>
      <c r="IS720" s="4"/>
      <c r="IT720" s="6"/>
      <c r="IU720" s="4"/>
      <c r="IV720" s="6"/>
      <c r="IW720" s="5"/>
      <c r="IX720" s="5"/>
      <c r="IY720" s="4"/>
      <c r="IZ720" s="6"/>
      <c r="JA720" s="4"/>
      <c r="JB720" s="6"/>
      <c r="JC720" s="5"/>
      <c r="JD720" s="5"/>
      <c r="JE720" s="4"/>
      <c r="JF720" s="6"/>
      <c r="JG720" s="4"/>
      <c r="JH720" s="6"/>
      <c r="JI720" s="5"/>
      <c r="JJ720" s="5"/>
      <c r="JK720" s="4"/>
      <c r="JL720" s="6"/>
      <c r="JM720" s="4"/>
      <c r="JN720" s="6"/>
      <c r="JO720" s="5"/>
      <c r="JP720" s="5"/>
      <c r="JQ720" s="4"/>
      <c r="JR720" s="6"/>
      <c r="JS720" s="4"/>
      <c r="JT720" s="6"/>
      <c r="JU720" s="5"/>
      <c r="JV720" s="5"/>
      <c r="JW720" s="4"/>
      <c r="JX720" s="6"/>
      <c r="JY720" s="4"/>
      <c r="JZ720" s="6"/>
      <c r="KA720" s="5"/>
      <c r="KB720" s="5"/>
      <c r="KC720" s="4"/>
      <c r="KD720" s="6"/>
      <c r="KE720" s="4"/>
      <c r="KF720" s="6"/>
      <c r="KG720" s="5"/>
      <c r="KH720" s="5"/>
      <c r="KI720" s="4"/>
      <c r="KJ720" s="6"/>
      <c r="KK720" s="4"/>
      <c r="KL720" s="6"/>
      <c r="KM720" s="5"/>
      <c r="KN720" s="5"/>
    </row>
    <row r="721">
      <c r="A721" s="3" t="s">
        <v>85</v>
      </c>
      <c r="B721" s="3" t="s">
        <v>680</v>
      </c>
      <c r="C721" s="3" t="s">
        <v>522</v>
      </c>
      <c r="D721" s="3" t="s">
        <v>523</v>
      </c>
      <c r="E721" s="3" t="s">
        <v>683</v>
      </c>
      <c r="F721" s="3" t="s">
        <v>683</v>
      </c>
      <c r="G721" s="3" t="s">
        <v>683</v>
      </c>
      <c r="H721" s="3" t="s">
        <v>351</v>
      </c>
      <c r="I721" s="3" t="s">
        <v>1325</v>
      </c>
      <c r="J721" s="3" t="s">
        <v>1340</v>
      </c>
      <c r="K721" s="4">
        <v>426</v>
      </c>
      <c r="L721" s="4">
        <f>=ROUNDDOWN(35.5,0)</f>
      </c>
      <c r="M721" s="4"/>
      <c r="N721" s="5"/>
      <c r="O721" s="4"/>
      <c r="P721" s="4">
        <f>=ROUNDDOWN({0},0)</f>
      </c>
      <c r="Q721" s="4"/>
      <c r="R721" s="5"/>
      <c r="S721" s="4">
        <v>3</v>
      </c>
      <c r="T721" s="6">
        <v>196.35</v>
      </c>
      <c r="U721" s="4"/>
      <c r="V721" s="6"/>
      <c r="W721" s="5"/>
      <c r="X721" s="5"/>
      <c r="Y721" s="4">
        <v>1</v>
      </c>
      <c r="Z721" s="6">
        <v>76.2</v>
      </c>
      <c r="AA721" s="4"/>
      <c r="AB721" s="6"/>
      <c r="AC721" s="5"/>
      <c r="AD721" s="5"/>
      <c r="AE721" s="4"/>
      <c r="AF721" s="6"/>
      <c r="AG721" s="4"/>
      <c r="AH721" s="6"/>
      <c r="AI721" s="5"/>
      <c r="AJ721" s="5"/>
      <c r="AK721" s="4"/>
      <c r="AL721" s="6"/>
      <c r="AM721" s="4"/>
      <c r="AN721" s="6"/>
      <c r="AO721" s="5"/>
      <c r="AP721" s="5"/>
      <c r="AQ721" s="4"/>
      <c r="AR721" s="6"/>
      <c r="AS721" s="4"/>
      <c r="AT721" s="6"/>
      <c r="AU721" s="5"/>
      <c r="AV721" s="5"/>
      <c r="AW721" s="4"/>
      <c r="AX721" s="6"/>
      <c r="AY721" s="4"/>
      <c r="AZ721" s="6"/>
      <c r="BA721" s="5"/>
      <c r="BB721" s="5"/>
      <c r="BC721" s="4"/>
      <c r="BD721" s="6"/>
      <c r="BE721" s="4"/>
      <c r="BF721" s="6"/>
      <c r="BG721" s="5"/>
      <c r="BH721" s="5"/>
      <c r="BI721" s="4"/>
      <c r="BJ721" s="6"/>
      <c r="BK721" s="4"/>
      <c r="BL721" s="6"/>
      <c r="BM721" s="5"/>
      <c r="BN721" s="5"/>
      <c r="BO721" s="4"/>
      <c r="BP721" s="6"/>
      <c r="BQ721" s="4"/>
      <c r="BR721" s="6"/>
      <c r="BS721" s="5"/>
      <c r="BT721" s="5"/>
      <c r="BU721" s="4"/>
      <c r="BV721" s="6"/>
      <c r="BW721" s="4"/>
      <c r="BX721" s="6"/>
      <c r="BY721" s="5"/>
      <c r="BZ721" s="5"/>
      <c r="CA721" s="4"/>
      <c r="CB721" s="6"/>
      <c r="CC721" s="4"/>
      <c r="CD721" s="6"/>
      <c r="CE721" s="5"/>
      <c r="CF721" s="5"/>
      <c r="CG721" s="4"/>
      <c r="CH721" s="6"/>
      <c r="CI721" s="4"/>
      <c r="CJ721" s="6"/>
      <c r="CK721" s="5"/>
      <c r="CL721" s="5"/>
      <c r="CM721" s="4"/>
      <c r="CN721" s="6"/>
      <c r="CO721" s="4"/>
      <c r="CP721" s="6"/>
      <c r="CQ721" s="5"/>
      <c r="CR721" s="5"/>
      <c r="CS721" s="4"/>
      <c r="CT721" s="6"/>
      <c r="CU721" s="4"/>
      <c r="CV721" s="6"/>
      <c r="CW721" s="5"/>
      <c r="CX721" s="5"/>
      <c r="CY721" s="4"/>
      <c r="CZ721" s="6"/>
      <c r="DA721" s="4"/>
      <c r="DB721" s="6"/>
      <c r="DC721" s="5"/>
      <c r="DD721" s="5"/>
      <c r="DE721" s="4">
        <v>2</v>
      </c>
      <c r="DF721" s="6">
        <v>120.15</v>
      </c>
      <c r="DG721" s="4"/>
      <c r="DH721" s="6"/>
      <c r="DI721" s="5"/>
      <c r="DJ721" s="5"/>
      <c r="DK721" s="4"/>
      <c r="DL721" s="6"/>
      <c r="DM721" s="4"/>
      <c r="DN721" s="6"/>
      <c r="DO721" s="5"/>
      <c r="DP721" s="5"/>
      <c r="DQ721" s="4"/>
      <c r="DR721" s="6"/>
      <c r="DS721" s="4"/>
      <c r="DT721" s="6"/>
      <c r="DU721" s="5"/>
      <c r="DV721" s="5"/>
      <c r="DW721" s="4"/>
      <c r="DX721" s="6"/>
      <c r="DY721" s="4"/>
      <c r="DZ721" s="6"/>
      <c r="EA721" s="5"/>
      <c r="EB721" s="5"/>
      <c r="EC721" s="4"/>
      <c r="ED721" s="6"/>
      <c r="EE721" s="4"/>
      <c r="EF721" s="6"/>
      <c r="EG721" s="5"/>
      <c r="EH721" s="5"/>
      <c r="EI721" s="4"/>
      <c r="EJ721" s="6"/>
      <c r="EK721" s="4"/>
      <c r="EL721" s="6"/>
      <c r="EM721" s="5"/>
      <c r="EN721" s="5"/>
      <c r="EO721" s="4"/>
      <c r="EP721" s="6"/>
      <c r="EQ721" s="4"/>
      <c r="ER721" s="6"/>
      <c r="ES721" s="5"/>
      <c r="ET721" s="5"/>
      <c r="EU721" s="4"/>
      <c r="EV721" s="6"/>
      <c r="EW721" s="4"/>
      <c r="EX721" s="6"/>
      <c r="EY721" s="5"/>
      <c r="EZ721" s="5"/>
      <c r="FA721" s="4"/>
      <c r="FB721" s="6"/>
      <c r="FC721" s="4"/>
      <c r="FD721" s="6"/>
      <c r="FE721" s="5"/>
      <c r="FF721" s="5"/>
      <c r="FG721" s="4"/>
      <c r="FH721" s="6"/>
      <c r="FI721" s="4"/>
      <c r="FJ721" s="6"/>
      <c r="FK721" s="5"/>
      <c r="FL721" s="5"/>
      <c r="FM721" s="4"/>
      <c r="FN721" s="6"/>
      <c r="FO721" s="4"/>
      <c r="FP721" s="6"/>
      <c r="FQ721" s="5"/>
      <c r="FR721" s="5"/>
      <c r="FS721" s="4"/>
      <c r="FT721" s="6"/>
      <c r="FU721" s="4"/>
      <c r="FV721" s="6"/>
      <c r="FW721" s="5"/>
      <c r="FX721" s="5"/>
      <c r="FY721" s="4"/>
      <c r="FZ721" s="6"/>
      <c r="GA721" s="4"/>
      <c r="GB721" s="6"/>
      <c r="GC721" s="5"/>
      <c r="GD721" s="5"/>
      <c r="GE721" s="4"/>
      <c r="GF721" s="6"/>
      <c r="GG721" s="4"/>
      <c r="GH721" s="6"/>
      <c r="GI721" s="5"/>
      <c r="GJ721" s="5"/>
      <c r="GK721" s="4"/>
      <c r="GL721" s="6"/>
      <c r="GM721" s="4"/>
      <c r="GN721" s="6"/>
      <c r="GO721" s="5"/>
      <c r="GP721" s="5"/>
      <c r="GQ721" s="4"/>
      <c r="GR721" s="6"/>
      <c r="GS721" s="4"/>
      <c r="GT721" s="6"/>
      <c r="GU721" s="5"/>
      <c r="GV721" s="5"/>
      <c r="GW721" s="4"/>
      <c r="GX721" s="6"/>
      <c r="GY721" s="4"/>
      <c r="GZ721" s="6"/>
      <c r="HA721" s="5"/>
      <c r="HB721" s="5"/>
      <c r="HC721" s="4"/>
      <c r="HD721" s="6"/>
      <c r="HE721" s="4"/>
      <c r="HF721" s="6"/>
      <c r="HG721" s="5"/>
      <c r="HH721" s="5"/>
      <c r="HI721" s="4"/>
      <c r="HJ721" s="6"/>
      <c r="HK721" s="4"/>
      <c r="HL721" s="6"/>
      <c r="HM721" s="5"/>
      <c r="HN721" s="5"/>
      <c r="HO721" s="4"/>
      <c r="HP721" s="6"/>
      <c r="HQ721" s="4"/>
      <c r="HR721" s="6"/>
      <c r="HS721" s="5"/>
      <c r="HT721" s="5"/>
      <c r="HU721" s="4"/>
      <c r="HV721" s="6"/>
      <c r="HW721" s="4"/>
      <c r="HX721" s="6"/>
      <c r="HY721" s="5"/>
      <c r="HZ721" s="5"/>
      <c r="IA721" s="4"/>
      <c r="IB721" s="6"/>
      <c r="IC721" s="4"/>
      <c r="ID721" s="6"/>
      <c r="IE721" s="5"/>
      <c r="IF721" s="5"/>
      <c r="IG721" s="4"/>
      <c r="IH721" s="6"/>
      <c r="II721" s="4"/>
      <c r="IJ721" s="6"/>
      <c r="IK721" s="5"/>
      <c r="IL721" s="5"/>
      <c r="IM721" s="4"/>
      <c r="IN721" s="6"/>
      <c r="IO721" s="4"/>
      <c r="IP721" s="6"/>
      <c r="IQ721" s="5"/>
      <c r="IR721" s="5"/>
      <c r="IS721" s="4"/>
      <c r="IT721" s="6"/>
      <c r="IU721" s="4"/>
      <c r="IV721" s="6"/>
      <c r="IW721" s="5"/>
      <c r="IX721" s="5"/>
      <c r="IY721" s="4"/>
      <c r="IZ721" s="6"/>
      <c r="JA721" s="4"/>
      <c r="JB721" s="6"/>
      <c r="JC721" s="5"/>
      <c r="JD721" s="5"/>
      <c r="JE721" s="4"/>
      <c r="JF721" s="6"/>
      <c r="JG721" s="4"/>
      <c r="JH721" s="6"/>
      <c r="JI721" s="5"/>
      <c r="JJ721" s="5"/>
      <c r="JK721" s="4"/>
      <c r="JL721" s="6"/>
      <c r="JM721" s="4"/>
      <c r="JN721" s="6"/>
      <c r="JO721" s="5"/>
      <c r="JP721" s="5"/>
      <c r="JQ721" s="4"/>
      <c r="JR721" s="6"/>
      <c r="JS721" s="4"/>
      <c r="JT721" s="6"/>
      <c r="JU721" s="5"/>
      <c r="JV721" s="5"/>
      <c r="JW721" s="4"/>
      <c r="JX721" s="6"/>
      <c r="JY721" s="4"/>
      <c r="JZ721" s="6"/>
      <c r="KA721" s="5"/>
      <c r="KB721" s="5"/>
      <c r="KC721" s="4"/>
      <c r="KD721" s="6"/>
      <c r="KE721" s="4"/>
      <c r="KF721" s="6"/>
      <c r="KG721" s="5"/>
      <c r="KH721" s="5"/>
      <c r="KI721" s="4"/>
      <c r="KJ721" s="6"/>
      <c r="KK721" s="4"/>
      <c r="KL721" s="6"/>
      <c r="KM721" s="5"/>
      <c r="KN721" s="5"/>
    </row>
    <row r="722">
      <c r="A722" s="3" t="s">
        <v>85</v>
      </c>
      <c r="B722" s="3" t="s">
        <v>680</v>
      </c>
      <c r="C722" s="3" t="s">
        <v>522</v>
      </c>
      <c r="D722" s="3" t="s">
        <v>523</v>
      </c>
      <c r="E722" s="3" t="s">
        <v>683</v>
      </c>
      <c r="F722" s="3" t="s">
        <v>683</v>
      </c>
      <c r="G722" s="3" t="s">
        <v>683</v>
      </c>
      <c r="H722" s="3" t="s">
        <v>98</v>
      </c>
      <c r="I722" s="3" t="s">
        <v>1350</v>
      </c>
      <c r="J722" s="3" t="s">
        <v>1319</v>
      </c>
      <c r="K722" s="4">
        <v>263</v>
      </c>
      <c r="L722" s="4">
        <f>=ROUNDDOWN(45.3448275862069,0)</f>
      </c>
      <c r="M722" s="4"/>
      <c r="N722" s="5">
        <v>1</v>
      </c>
      <c r="O722" s="4"/>
      <c r="P722" s="4">
        <f>=ROUNDDOWN({0},0)</f>
      </c>
      <c r="Q722" s="4"/>
      <c r="R722" s="5"/>
      <c r="S722" s="4">
        <v>2</v>
      </c>
      <c r="T722" s="6">
        <v>166.1</v>
      </c>
      <c r="U722" s="4"/>
      <c r="V722" s="6"/>
      <c r="W722" s="5"/>
      <c r="X722" s="5"/>
      <c r="Y722" s="4"/>
      <c r="Z722" s="6"/>
      <c r="AA722" s="4"/>
      <c r="AB722" s="6"/>
      <c r="AC722" s="5"/>
      <c r="AD722" s="5"/>
      <c r="AE722" s="4"/>
      <c r="AF722" s="6"/>
      <c r="AG722" s="4"/>
      <c r="AH722" s="6"/>
      <c r="AI722" s="5"/>
      <c r="AJ722" s="5"/>
      <c r="AK722" s="4"/>
      <c r="AL722" s="6"/>
      <c r="AM722" s="4"/>
      <c r="AN722" s="6"/>
      <c r="AO722" s="5"/>
      <c r="AP722" s="5"/>
      <c r="AQ722" s="4"/>
      <c r="AR722" s="6"/>
      <c r="AS722" s="4"/>
      <c r="AT722" s="6"/>
      <c r="AU722" s="5"/>
      <c r="AV722" s="5"/>
      <c r="AW722" s="4"/>
      <c r="AX722" s="6"/>
      <c r="AY722" s="4"/>
      <c r="AZ722" s="6"/>
      <c r="BA722" s="5"/>
      <c r="BB722" s="5"/>
      <c r="BC722" s="4"/>
      <c r="BD722" s="6"/>
      <c r="BE722" s="4"/>
      <c r="BF722" s="6"/>
      <c r="BG722" s="5"/>
      <c r="BH722" s="5"/>
      <c r="BI722" s="4"/>
      <c r="BJ722" s="6"/>
      <c r="BK722" s="4"/>
      <c r="BL722" s="6"/>
      <c r="BM722" s="5"/>
      <c r="BN722" s="5"/>
      <c r="BO722" s="4">
        <v>2</v>
      </c>
      <c r="BP722" s="6">
        <v>166.1</v>
      </c>
      <c r="BQ722" s="4"/>
      <c r="BR722" s="6"/>
      <c r="BS722" s="5"/>
      <c r="BT722" s="5"/>
      <c r="BU722" s="4"/>
      <c r="BV722" s="6"/>
      <c r="BW722" s="4"/>
      <c r="BX722" s="6"/>
      <c r="BY722" s="5"/>
      <c r="BZ722" s="5"/>
      <c r="CA722" s="4"/>
      <c r="CB722" s="6"/>
      <c r="CC722" s="4"/>
      <c r="CD722" s="6"/>
      <c r="CE722" s="5"/>
      <c r="CF722" s="5"/>
      <c r="CG722" s="4"/>
      <c r="CH722" s="6"/>
      <c r="CI722" s="4"/>
      <c r="CJ722" s="6"/>
      <c r="CK722" s="5"/>
      <c r="CL722" s="5"/>
      <c r="CM722" s="4"/>
      <c r="CN722" s="6"/>
      <c r="CO722" s="4"/>
      <c r="CP722" s="6"/>
      <c r="CQ722" s="5"/>
      <c r="CR722" s="5"/>
      <c r="CS722" s="4"/>
      <c r="CT722" s="6"/>
      <c r="CU722" s="4"/>
      <c r="CV722" s="6"/>
      <c r="CW722" s="5"/>
      <c r="CX722" s="5"/>
      <c r="CY722" s="4"/>
      <c r="CZ722" s="6"/>
      <c r="DA722" s="4"/>
      <c r="DB722" s="6"/>
      <c r="DC722" s="5"/>
      <c r="DD722" s="5"/>
      <c r="DE722" s="4"/>
      <c r="DF722" s="6"/>
      <c r="DG722" s="4"/>
      <c r="DH722" s="6"/>
      <c r="DI722" s="5"/>
      <c r="DJ722" s="5"/>
      <c r="DK722" s="4"/>
      <c r="DL722" s="6"/>
      <c r="DM722" s="4"/>
      <c r="DN722" s="6"/>
      <c r="DO722" s="5"/>
      <c r="DP722" s="5"/>
      <c r="DQ722" s="4"/>
      <c r="DR722" s="6"/>
      <c r="DS722" s="4"/>
      <c r="DT722" s="6"/>
      <c r="DU722" s="5"/>
      <c r="DV722" s="5"/>
      <c r="DW722" s="4"/>
      <c r="DX722" s="6"/>
      <c r="DY722" s="4"/>
      <c r="DZ722" s="6"/>
      <c r="EA722" s="5"/>
      <c r="EB722" s="5"/>
      <c r="EC722" s="4"/>
      <c r="ED722" s="6"/>
      <c r="EE722" s="4"/>
      <c r="EF722" s="6"/>
      <c r="EG722" s="5"/>
      <c r="EH722" s="5"/>
      <c r="EI722" s="4"/>
      <c r="EJ722" s="6"/>
      <c r="EK722" s="4"/>
      <c r="EL722" s="6"/>
      <c r="EM722" s="5"/>
      <c r="EN722" s="5"/>
      <c r="EO722" s="4"/>
      <c r="EP722" s="6"/>
      <c r="EQ722" s="4"/>
      <c r="ER722" s="6"/>
      <c r="ES722" s="5"/>
      <c r="ET722" s="5"/>
      <c r="EU722" s="4"/>
      <c r="EV722" s="6"/>
      <c r="EW722" s="4"/>
      <c r="EX722" s="6"/>
      <c r="EY722" s="5"/>
      <c r="EZ722" s="5"/>
      <c r="FA722" s="4"/>
      <c r="FB722" s="6"/>
      <c r="FC722" s="4"/>
      <c r="FD722" s="6"/>
      <c r="FE722" s="5"/>
      <c r="FF722" s="5"/>
      <c r="FG722" s="4"/>
      <c r="FH722" s="6"/>
      <c r="FI722" s="4"/>
      <c r="FJ722" s="6"/>
      <c r="FK722" s="5"/>
      <c r="FL722" s="5"/>
      <c r="FM722" s="4"/>
      <c r="FN722" s="6"/>
      <c r="FO722" s="4"/>
      <c r="FP722" s="6"/>
      <c r="FQ722" s="5"/>
      <c r="FR722" s="5"/>
      <c r="FS722" s="4"/>
      <c r="FT722" s="6"/>
      <c r="FU722" s="4"/>
      <c r="FV722" s="6"/>
      <c r="FW722" s="5"/>
      <c r="FX722" s="5"/>
      <c r="FY722" s="4"/>
      <c r="FZ722" s="6"/>
      <c r="GA722" s="4"/>
      <c r="GB722" s="6"/>
      <c r="GC722" s="5"/>
      <c r="GD722" s="5"/>
      <c r="GE722" s="4"/>
      <c r="GF722" s="6"/>
      <c r="GG722" s="4"/>
      <c r="GH722" s="6"/>
      <c r="GI722" s="5"/>
      <c r="GJ722" s="5"/>
      <c r="GK722" s="4"/>
      <c r="GL722" s="6"/>
      <c r="GM722" s="4"/>
      <c r="GN722" s="6"/>
      <c r="GO722" s="5"/>
      <c r="GP722" s="5"/>
      <c r="GQ722" s="4"/>
      <c r="GR722" s="6"/>
      <c r="GS722" s="4"/>
      <c r="GT722" s="6"/>
      <c r="GU722" s="5"/>
      <c r="GV722" s="5"/>
      <c r="GW722" s="4"/>
      <c r="GX722" s="6"/>
      <c r="GY722" s="4"/>
      <c r="GZ722" s="6"/>
      <c r="HA722" s="5"/>
      <c r="HB722" s="5"/>
      <c r="HC722" s="4"/>
      <c r="HD722" s="6"/>
      <c r="HE722" s="4"/>
      <c r="HF722" s="6"/>
      <c r="HG722" s="5"/>
      <c r="HH722" s="5"/>
      <c r="HI722" s="4"/>
      <c r="HJ722" s="6"/>
      <c r="HK722" s="4"/>
      <c r="HL722" s="6"/>
      <c r="HM722" s="5"/>
      <c r="HN722" s="5"/>
      <c r="HO722" s="4"/>
      <c r="HP722" s="6"/>
      <c r="HQ722" s="4"/>
      <c r="HR722" s="6"/>
      <c r="HS722" s="5"/>
      <c r="HT722" s="5"/>
      <c r="HU722" s="4"/>
      <c r="HV722" s="6"/>
      <c r="HW722" s="4"/>
      <c r="HX722" s="6"/>
      <c r="HY722" s="5"/>
      <c r="HZ722" s="5"/>
      <c r="IA722" s="4"/>
      <c r="IB722" s="6"/>
      <c r="IC722" s="4"/>
      <c r="ID722" s="6"/>
      <c r="IE722" s="5"/>
      <c r="IF722" s="5"/>
      <c r="IG722" s="4"/>
      <c r="IH722" s="6"/>
      <c r="II722" s="4"/>
      <c r="IJ722" s="6"/>
      <c r="IK722" s="5"/>
      <c r="IL722" s="5"/>
      <c r="IM722" s="4"/>
      <c r="IN722" s="6"/>
      <c r="IO722" s="4"/>
      <c r="IP722" s="6"/>
      <c r="IQ722" s="5"/>
      <c r="IR722" s="5"/>
      <c r="IS722" s="4"/>
      <c r="IT722" s="6"/>
      <c r="IU722" s="4"/>
      <c r="IV722" s="6"/>
      <c r="IW722" s="5"/>
      <c r="IX722" s="5"/>
      <c r="IY722" s="4"/>
      <c r="IZ722" s="6"/>
      <c r="JA722" s="4"/>
      <c r="JB722" s="6"/>
      <c r="JC722" s="5"/>
      <c r="JD722" s="5"/>
      <c r="JE722" s="4"/>
      <c r="JF722" s="6"/>
      <c r="JG722" s="4"/>
      <c r="JH722" s="6"/>
      <c r="JI722" s="5"/>
      <c r="JJ722" s="5"/>
      <c r="JK722" s="4"/>
      <c r="JL722" s="6"/>
      <c r="JM722" s="4"/>
      <c r="JN722" s="6"/>
      <c r="JO722" s="5"/>
      <c r="JP722" s="5"/>
      <c r="JQ722" s="4"/>
      <c r="JR722" s="6"/>
      <c r="JS722" s="4"/>
      <c r="JT722" s="6"/>
      <c r="JU722" s="5"/>
      <c r="JV722" s="5"/>
      <c r="JW722" s="4"/>
      <c r="JX722" s="6"/>
      <c r="JY722" s="4"/>
      <c r="JZ722" s="6"/>
      <c r="KA722" s="5"/>
      <c r="KB722" s="5"/>
      <c r="KC722" s="4"/>
      <c r="KD722" s="6"/>
      <c r="KE722" s="4"/>
      <c r="KF722" s="6"/>
      <c r="KG722" s="5"/>
      <c r="KH722" s="5"/>
      <c r="KI722" s="4"/>
      <c r="KJ722" s="6"/>
      <c r="KK722" s="4"/>
      <c r="KL722" s="6"/>
      <c r="KM722" s="5"/>
      <c r="KN722" s="5"/>
    </row>
    <row r="723">
      <c r="A723" s="3" t="s">
        <v>85</v>
      </c>
      <c r="B723" s="3" t="s">
        <v>680</v>
      </c>
      <c r="C723" s="3" t="s">
        <v>522</v>
      </c>
      <c r="D723" s="3" t="s">
        <v>523</v>
      </c>
      <c r="E723" s="3" t="s">
        <v>685</v>
      </c>
      <c r="F723" s="3" t="s">
        <v>685</v>
      </c>
      <c r="G723" s="3" t="s">
        <v>685</v>
      </c>
      <c r="H723" s="3" t="s">
        <v>165</v>
      </c>
      <c r="I723" s="3" t="s">
        <v>1336</v>
      </c>
      <c r="J723" s="3" t="s">
        <v>1340</v>
      </c>
      <c r="K723" s="4">
        <v>220</v>
      </c>
      <c r="L723" s="4">
        <f>=ROUNDDOWN(62.8571428571429,0)</f>
      </c>
      <c r="M723" s="4"/>
      <c r="N723" s="5"/>
      <c r="O723" s="4"/>
      <c r="P723" s="4">
        <f>=ROUNDDOWN({0},0)</f>
      </c>
      <c r="Q723" s="4"/>
      <c r="R723" s="5"/>
      <c r="S723" s="4">
        <v>5</v>
      </c>
      <c r="T723" s="6">
        <v>283.05</v>
      </c>
      <c r="U723" s="4"/>
      <c r="V723" s="6"/>
      <c r="W723" s="5"/>
      <c r="X723" s="5"/>
      <c r="Y723" s="4"/>
      <c r="Z723" s="6"/>
      <c r="AA723" s="4"/>
      <c r="AB723" s="6"/>
      <c r="AC723" s="5"/>
      <c r="AD723" s="5"/>
      <c r="AE723" s="4">
        <v>1</v>
      </c>
      <c r="AF723" s="6">
        <v>28.69</v>
      </c>
      <c r="AG723" s="4"/>
      <c r="AH723" s="6"/>
      <c r="AI723" s="5"/>
      <c r="AJ723" s="5"/>
      <c r="AK723" s="4"/>
      <c r="AL723" s="6"/>
      <c r="AM723" s="4"/>
      <c r="AN723" s="6"/>
      <c r="AO723" s="5"/>
      <c r="AP723" s="5"/>
      <c r="AQ723" s="4">
        <v>4</v>
      </c>
      <c r="AR723" s="6">
        <v>254.36</v>
      </c>
      <c r="AS723" s="4"/>
      <c r="AT723" s="6"/>
      <c r="AU723" s="5"/>
      <c r="AV723" s="5"/>
      <c r="AW723" s="4"/>
      <c r="AX723" s="6"/>
      <c r="AY723" s="4"/>
      <c r="AZ723" s="6"/>
      <c r="BA723" s="5"/>
      <c r="BB723" s="5"/>
      <c r="BC723" s="4"/>
      <c r="BD723" s="6"/>
      <c r="BE723" s="4"/>
      <c r="BF723" s="6"/>
      <c r="BG723" s="5"/>
      <c r="BH723" s="5"/>
      <c r="BI723" s="4"/>
      <c r="BJ723" s="6"/>
      <c r="BK723" s="4"/>
      <c r="BL723" s="6"/>
      <c r="BM723" s="5"/>
      <c r="BN723" s="5"/>
      <c r="BO723" s="4"/>
      <c r="BP723" s="6"/>
      <c r="BQ723" s="4"/>
      <c r="BR723" s="6"/>
      <c r="BS723" s="5"/>
      <c r="BT723" s="5"/>
      <c r="BU723" s="4"/>
      <c r="BV723" s="6"/>
      <c r="BW723" s="4"/>
      <c r="BX723" s="6"/>
      <c r="BY723" s="5"/>
      <c r="BZ723" s="5"/>
      <c r="CA723" s="4"/>
      <c r="CB723" s="6"/>
      <c r="CC723" s="4"/>
      <c r="CD723" s="6"/>
      <c r="CE723" s="5"/>
      <c r="CF723" s="5"/>
      <c r="CG723" s="4"/>
      <c r="CH723" s="6"/>
      <c r="CI723" s="4"/>
      <c r="CJ723" s="6"/>
      <c r="CK723" s="5"/>
      <c r="CL723" s="5"/>
      <c r="CM723" s="4"/>
      <c r="CN723" s="6"/>
      <c r="CO723" s="4"/>
      <c r="CP723" s="6"/>
      <c r="CQ723" s="5"/>
      <c r="CR723" s="5"/>
      <c r="CS723" s="4"/>
      <c r="CT723" s="6"/>
      <c r="CU723" s="4"/>
      <c r="CV723" s="6"/>
      <c r="CW723" s="5"/>
      <c r="CX723" s="5"/>
      <c r="CY723" s="4"/>
      <c r="CZ723" s="6"/>
      <c r="DA723" s="4"/>
      <c r="DB723" s="6"/>
      <c r="DC723" s="5"/>
      <c r="DD723" s="5"/>
      <c r="DE723" s="4"/>
      <c r="DF723" s="6"/>
      <c r="DG723" s="4"/>
      <c r="DH723" s="6"/>
      <c r="DI723" s="5"/>
      <c r="DJ723" s="5"/>
      <c r="DK723" s="4"/>
      <c r="DL723" s="6"/>
      <c r="DM723" s="4"/>
      <c r="DN723" s="6"/>
      <c r="DO723" s="5"/>
      <c r="DP723" s="5"/>
      <c r="DQ723" s="4"/>
      <c r="DR723" s="6"/>
      <c r="DS723" s="4"/>
      <c r="DT723" s="6"/>
      <c r="DU723" s="5"/>
      <c r="DV723" s="5"/>
      <c r="DW723" s="4"/>
      <c r="DX723" s="6"/>
      <c r="DY723" s="4"/>
      <c r="DZ723" s="6"/>
      <c r="EA723" s="5"/>
      <c r="EB723" s="5"/>
      <c r="EC723" s="4"/>
      <c r="ED723" s="6"/>
      <c r="EE723" s="4"/>
      <c r="EF723" s="6"/>
      <c r="EG723" s="5"/>
      <c r="EH723" s="5"/>
      <c r="EI723" s="4"/>
      <c r="EJ723" s="6"/>
      <c r="EK723" s="4"/>
      <c r="EL723" s="6"/>
      <c r="EM723" s="5"/>
      <c r="EN723" s="5"/>
      <c r="EO723" s="4"/>
      <c r="EP723" s="6"/>
      <c r="EQ723" s="4"/>
      <c r="ER723" s="6"/>
      <c r="ES723" s="5"/>
      <c r="ET723" s="5"/>
      <c r="EU723" s="4"/>
      <c r="EV723" s="6"/>
      <c r="EW723" s="4"/>
      <c r="EX723" s="6"/>
      <c r="EY723" s="5"/>
      <c r="EZ723" s="5"/>
      <c r="FA723" s="4"/>
      <c r="FB723" s="6"/>
      <c r="FC723" s="4"/>
      <c r="FD723" s="6"/>
      <c r="FE723" s="5"/>
      <c r="FF723" s="5"/>
      <c r="FG723" s="4"/>
      <c r="FH723" s="6"/>
      <c r="FI723" s="4"/>
      <c r="FJ723" s="6"/>
      <c r="FK723" s="5"/>
      <c r="FL723" s="5"/>
      <c r="FM723" s="4"/>
      <c r="FN723" s="6"/>
      <c r="FO723" s="4"/>
      <c r="FP723" s="6"/>
      <c r="FQ723" s="5"/>
      <c r="FR723" s="5"/>
      <c r="FS723" s="4"/>
      <c r="FT723" s="6"/>
      <c r="FU723" s="4"/>
      <c r="FV723" s="6"/>
      <c r="FW723" s="5"/>
      <c r="FX723" s="5"/>
      <c r="FY723" s="4"/>
      <c r="FZ723" s="6"/>
      <c r="GA723" s="4"/>
      <c r="GB723" s="6"/>
      <c r="GC723" s="5"/>
      <c r="GD723" s="5"/>
      <c r="GE723" s="4"/>
      <c r="GF723" s="6"/>
      <c r="GG723" s="4"/>
      <c r="GH723" s="6"/>
      <c r="GI723" s="5"/>
      <c r="GJ723" s="5"/>
      <c r="GK723" s="4"/>
      <c r="GL723" s="6"/>
      <c r="GM723" s="4"/>
      <c r="GN723" s="6"/>
      <c r="GO723" s="5"/>
      <c r="GP723" s="5"/>
      <c r="GQ723" s="4"/>
      <c r="GR723" s="6"/>
      <c r="GS723" s="4"/>
      <c r="GT723" s="6"/>
      <c r="GU723" s="5"/>
      <c r="GV723" s="5"/>
      <c r="GW723" s="4"/>
      <c r="GX723" s="6"/>
      <c r="GY723" s="4"/>
      <c r="GZ723" s="6"/>
      <c r="HA723" s="5"/>
      <c r="HB723" s="5"/>
      <c r="HC723" s="4"/>
      <c r="HD723" s="6"/>
      <c r="HE723" s="4"/>
      <c r="HF723" s="6"/>
      <c r="HG723" s="5"/>
      <c r="HH723" s="5"/>
      <c r="HI723" s="4"/>
      <c r="HJ723" s="6"/>
      <c r="HK723" s="4"/>
      <c r="HL723" s="6"/>
      <c r="HM723" s="5"/>
      <c r="HN723" s="5"/>
      <c r="HO723" s="4"/>
      <c r="HP723" s="6"/>
      <c r="HQ723" s="4"/>
      <c r="HR723" s="6"/>
      <c r="HS723" s="5"/>
      <c r="HT723" s="5"/>
      <c r="HU723" s="4"/>
      <c r="HV723" s="6"/>
      <c r="HW723" s="4"/>
      <c r="HX723" s="6"/>
      <c r="HY723" s="5"/>
      <c r="HZ723" s="5"/>
      <c r="IA723" s="4"/>
      <c r="IB723" s="6"/>
      <c r="IC723" s="4"/>
      <c r="ID723" s="6"/>
      <c r="IE723" s="5"/>
      <c r="IF723" s="5"/>
      <c r="IG723" s="4"/>
      <c r="IH723" s="6"/>
      <c r="II723" s="4"/>
      <c r="IJ723" s="6"/>
      <c r="IK723" s="5"/>
      <c r="IL723" s="5"/>
      <c r="IM723" s="4"/>
      <c r="IN723" s="6"/>
      <c r="IO723" s="4"/>
      <c r="IP723" s="6"/>
      <c r="IQ723" s="5"/>
      <c r="IR723" s="5"/>
      <c r="IS723" s="4"/>
      <c r="IT723" s="6"/>
      <c r="IU723" s="4"/>
      <c r="IV723" s="6"/>
      <c r="IW723" s="5"/>
      <c r="IX723" s="5"/>
      <c r="IY723" s="4"/>
      <c r="IZ723" s="6"/>
      <c r="JA723" s="4"/>
      <c r="JB723" s="6"/>
      <c r="JC723" s="5"/>
      <c r="JD723" s="5"/>
      <c r="JE723" s="4"/>
      <c r="JF723" s="6"/>
      <c r="JG723" s="4"/>
      <c r="JH723" s="6"/>
      <c r="JI723" s="5"/>
      <c r="JJ723" s="5"/>
      <c r="JK723" s="4"/>
      <c r="JL723" s="6"/>
      <c r="JM723" s="4"/>
      <c r="JN723" s="6"/>
      <c r="JO723" s="5"/>
      <c r="JP723" s="5"/>
      <c r="JQ723" s="4"/>
      <c r="JR723" s="6"/>
      <c r="JS723" s="4"/>
      <c r="JT723" s="6"/>
      <c r="JU723" s="5"/>
      <c r="JV723" s="5"/>
      <c r="JW723" s="4"/>
      <c r="JX723" s="6"/>
      <c r="JY723" s="4"/>
      <c r="JZ723" s="6"/>
      <c r="KA723" s="5"/>
      <c r="KB723" s="5"/>
      <c r="KC723" s="4"/>
      <c r="KD723" s="6"/>
      <c r="KE723" s="4"/>
      <c r="KF723" s="6"/>
      <c r="KG723" s="5"/>
      <c r="KH723" s="5"/>
      <c r="KI723" s="4"/>
      <c r="KJ723" s="6"/>
      <c r="KK723" s="4"/>
      <c r="KL723" s="6"/>
      <c r="KM723" s="5"/>
      <c r="KN723" s="5"/>
    </row>
    <row r="724">
      <c r="A724" s="3" t="s">
        <v>85</v>
      </c>
      <c r="B724" s="3" t="s">
        <v>680</v>
      </c>
      <c r="C724" s="3" t="s">
        <v>522</v>
      </c>
      <c r="D724" s="3" t="s">
        <v>523</v>
      </c>
      <c r="E724" s="3" t="s">
        <v>685</v>
      </c>
      <c r="F724" s="3" t="s">
        <v>685</v>
      </c>
      <c r="G724" s="3" t="s">
        <v>685</v>
      </c>
      <c r="H724" s="3" t="s">
        <v>165</v>
      </c>
      <c r="I724" s="3" t="s">
        <v>1327</v>
      </c>
      <c r="J724" s="3" t="s">
        <v>1319</v>
      </c>
      <c r="K724" s="4">
        <v>503</v>
      </c>
      <c r="L724" s="4">
        <f>=ROUNDDOWN(100.6,0)</f>
      </c>
      <c r="M724" s="4"/>
      <c r="N724" s="5">
        <v>1</v>
      </c>
      <c r="O724" s="4"/>
      <c r="P724" s="4">
        <f>=ROUNDDOWN({0},0)</f>
      </c>
      <c r="Q724" s="4"/>
      <c r="R724" s="5"/>
      <c r="S724" s="4">
        <v>4</v>
      </c>
      <c r="T724" s="6">
        <v>250.13</v>
      </c>
      <c r="U724" s="4"/>
      <c r="V724" s="6"/>
      <c r="W724" s="5"/>
      <c r="X724" s="5"/>
      <c r="Y724" s="4"/>
      <c r="Z724" s="6"/>
      <c r="AA724" s="4"/>
      <c r="AB724" s="6"/>
      <c r="AC724" s="5"/>
      <c r="AD724" s="5"/>
      <c r="AE724" s="4"/>
      <c r="AF724" s="6"/>
      <c r="AG724" s="4"/>
      <c r="AH724" s="6"/>
      <c r="AI724" s="5"/>
      <c r="AJ724" s="5"/>
      <c r="AK724" s="4"/>
      <c r="AL724" s="6"/>
      <c r="AM724" s="4"/>
      <c r="AN724" s="6"/>
      <c r="AO724" s="5"/>
      <c r="AP724" s="5"/>
      <c r="AQ724" s="4">
        <v>2</v>
      </c>
      <c r="AR724" s="6">
        <v>110.38</v>
      </c>
      <c r="AS724" s="4"/>
      <c r="AT724" s="6"/>
      <c r="AU724" s="5"/>
      <c r="AV724" s="5"/>
      <c r="AW724" s="4"/>
      <c r="AX724" s="6"/>
      <c r="AY724" s="4"/>
      <c r="AZ724" s="6"/>
      <c r="BA724" s="5"/>
      <c r="BB724" s="5"/>
      <c r="BC724" s="4"/>
      <c r="BD724" s="6"/>
      <c r="BE724" s="4"/>
      <c r="BF724" s="6"/>
      <c r="BG724" s="5"/>
      <c r="BH724" s="5"/>
      <c r="BI724" s="4">
        <v>1</v>
      </c>
      <c r="BJ724" s="6">
        <v>70.34</v>
      </c>
      <c r="BK724" s="4"/>
      <c r="BL724" s="6"/>
      <c r="BM724" s="5"/>
      <c r="BN724" s="5"/>
      <c r="BO724" s="4">
        <v>1</v>
      </c>
      <c r="BP724" s="6">
        <v>69.41</v>
      </c>
      <c r="BQ724" s="4"/>
      <c r="BR724" s="6"/>
      <c r="BS724" s="5"/>
      <c r="BT724" s="5"/>
      <c r="BU724" s="4"/>
      <c r="BV724" s="6"/>
      <c r="BW724" s="4"/>
      <c r="BX724" s="6"/>
      <c r="BY724" s="5"/>
      <c r="BZ724" s="5"/>
      <c r="CA724" s="4"/>
      <c r="CB724" s="6"/>
      <c r="CC724" s="4"/>
      <c r="CD724" s="6"/>
      <c r="CE724" s="5"/>
      <c r="CF724" s="5"/>
      <c r="CG724" s="4"/>
      <c r="CH724" s="6"/>
      <c r="CI724" s="4"/>
      <c r="CJ724" s="6"/>
      <c r="CK724" s="5"/>
      <c r="CL724" s="5"/>
      <c r="CM724" s="4"/>
      <c r="CN724" s="6"/>
      <c r="CO724" s="4"/>
      <c r="CP724" s="6"/>
      <c r="CQ724" s="5"/>
      <c r="CR724" s="5"/>
      <c r="CS724" s="4"/>
      <c r="CT724" s="6"/>
      <c r="CU724" s="4"/>
      <c r="CV724" s="6"/>
      <c r="CW724" s="5"/>
      <c r="CX724" s="5"/>
      <c r="CY724" s="4"/>
      <c r="CZ724" s="6"/>
      <c r="DA724" s="4"/>
      <c r="DB724" s="6"/>
      <c r="DC724" s="5"/>
      <c r="DD724" s="5"/>
      <c r="DE724" s="4"/>
      <c r="DF724" s="6"/>
      <c r="DG724" s="4"/>
      <c r="DH724" s="6"/>
      <c r="DI724" s="5"/>
      <c r="DJ724" s="5"/>
      <c r="DK724" s="4"/>
      <c r="DL724" s="6"/>
      <c r="DM724" s="4"/>
      <c r="DN724" s="6"/>
      <c r="DO724" s="5"/>
      <c r="DP724" s="5"/>
      <c r="DQ724" s="4"/>
      <c r="DR724" s="6"/>
      <c r="DS724" s="4"/>
      <c r="DT724" s="6"/>
      <c r="DU724" s="5"/>
      <c r="DV724" s="5"/>
      <c r="DW724" s="4"/>
      <c r="DX724" s="6"/>
      <c r="DY724" s="4"/>
      <c r="DZ724" s="6"/>
      <c r="EA724" s="5"/>
      <c r="EB724" s="5"/>
      <c r="EC724" s="4"/>
      <c r="ED724" s="6"/>
      <c r="EE724" s="4"/>
      <c r="EF724" s="6"/>
      <c r="EG724" s="5"/>
      <c r="EH724" s="5"/>
      <c r="EI724" s="4"/>
      <c r="EJ724" s="6"/>
      <c r="EK724" s="4"/>
      <c r="EL724" s="6"/>
      <c r="EM724" s="5"/>
      <c r="EN724" s="5"/>
      <c r="EO724" s="4"/>
      <c r="EP724" s="6"/>
      <c r="EQ724" s="4"/>
      <c r="ER724" s="6"/>
      <c r="ES724" s="5"/>
      <c r="ET724" s="5"/>
      <c r="EU724" s="4"/>
      <c r="EV724" s="6"/>
      <c r="EW724" s="4"/>
      <c r="EX724" s="6"/>
      <c r="EY724" s="5"/>
      <c r="EZ724" s="5"/>
      <c r="FA724" s="4"/>
      <c r="FB724" s="6"/>
      <c r="FC724" s="4"/>
      <c r="FD724" s="6"/>
      <c r="FE724" s="5"/>
      <c r="FF724" s="5"/>
      <c r="FG724" s="4"/>
      <c r="FH724" s="6"/>
      <c r="FI724" s="4"/>
      <c r="FJ724" s="6"/>
      <c r="FK724" s="5"/>
      <c r="FL724" s="5"/>
      <c r="FM724" s="4"/>
      <c r="FN724" s="6"/>
      <c r="FO724" s="4"/>
      <c r="FP724" s="6"/>
      <c r="FQ724" s="5"/>
      <c r="FR724" s="5"/>
      <c r="FS724" s="4"/>
      <c r="FT724" s="6"/>
      <c r="FU724" s="4"/>
      <c r="FV724" s="6"/>
      <c r="FW724" s="5"/>
      <c r="FX724" s="5"/>
      <c r="FY724" s="4"/>
      <c r="FZ724" s="6"/>
      <c r="GA724" s="4"/>
      <c r="GB724" s="6"/>
      <c r="GC724" s="5"/>
      <c r="GD724" s="5"/>
      <c r="GE724" s="4"/>
      <c r="GF724" s="6"/>
      <c r="GG724" s="4"/>
      <c r="GH724" s="6"/>
      <c r="GI724" s="5"/>
      <c r="GJ724" s="5"/>
      <c r="GK724" s="4"/>
      <c r="GL724" s="6"/>
      <c r="GM724" s="4"/>
      <c r="GN724" s="6"/>
      <c r="GO724" s="5"/>
      <c r="GP724" s="5"/>
      <c r="GQ724" s="4"/>
      <c r="GR724" s="6"/>
      <c r="GS724" s="4"/>
      <c r="GT724" s="6"/>
      <c r="GU724" s="5"/>
      <c r="GV724" s="5"/>
      <c r="GW724" s="4"/>
      <c r="GX724" s="6"/>
      <c r="GY724" s="4"/>
      <c r="GZ724" s="6"/>
      <c r="HA724" s="5"/>
      <c r="HB724" s="5"/>
      <c r="HC724" s="4"/>
      <c r="HD724" s="6"/>
      <c r="HE724" s="4"/>
      <c r="HF724" s="6"/>
      <c r="HG724" s="5"/>
      <c r="HH724" s="5"/>
      <c r="HI724" s="4"/>
      <c r="HJ724" s="6"/>
      <c r="HK724" s="4"/>
      <c r="HL724" s="6"/>
      <c r="HM724" s="5"/>
      <c r="HN724" s="5"/>
      <c r="HO724" s="4"/>
      <c r="HP724" s="6"/>
      <c r="HQ724" s="4"/>
      <c r="HR724" s="6"/>
      <c r="HS724" s="5"/>
      <c r="HT724" s="5"/>
      <c r="HU724" s="4"/>
      <c r="HV724" s="6"/>
      <c r="HW724" s="4"/>
      <c r="HX724" s="6"/>
      <c r="HY724" s="5"/>
      <c r="HZ724" s="5"/>
      <c r="IA724" s="4"/>
      <c r="IB724" s="6"/>
      <c r="IC724" s="4"/>
      <c r="ID724" s="6"/>
      <c r="IE724" s="5"/>
      <c r="IF724" s="5"/>
      <c r="IG724" s="4"/>
      <c r="IH724" s="6"/>
      <c r="II724" s="4"/>
      <c r="IJ724" s="6"/>
      <c r="IK724" s="5"/>
      <c r="IL724" s="5"/>
      <c r="IM724" s="4"/>
      <c r="IN724" s="6"/>
      <c r="IO724" s="4"/>
      <c r="IP724" s="6"/>
      <c r="IQ724" s="5"/>
      <c r="IR724" s="5"/>
      <c r="IS724" s="4"/>
      <c r="IT724" s="6"/>
      <c r="IU724" s="4"/>
      <c r="IV724" s="6"/>
      <c r="IW724" s="5"/>
      <c r="IX724" s="5"/>
      <c r="IY724" s="4"/>
      <c r="IZ724" s="6"/>
      <c r="JA724" s="4"/>
      <c r="JB724" s="6"/>
      <c r="JC724" s="5"/>
      <c r="JD724" s="5"/>
      <c r="JE724" s="4"/>
      <c r="JF724" s="6"/>
      <c r="JG724" s="4"/>
      <c r="JH724" s="6"/>
      <c r="JI724" s="5"/>
      <c r="JJ724" s="5"/>
      <c r="JK724" s="4"/>
      <c r="JL724" s="6"/>
      <c r="JM724" s="4"/>
      <c r="JN724" s="6"/>
      <c r="JO724" s="5"/>
      <c r="JP724" s="5"/>
      <c r="JQ724" s="4"/>
      <c r="JR724" s="6"/>
      <c r="JS724" s="4"/>
      <c r="JT724" s="6"/>
      <c r="JU724" s="5"/>
      <c r="JV724" s="5"/>
      <c r="JW724" s="4"/>
      <c r="JX724" s="6"/>
      <c r="JY724" s="4"/>
      <c r="JZ724" s="6"/>
      <c r="KA724" s="5"/>
      <c r="KB724" s="5"/>
      <c r="KC724" s="4"/>
      <c r="KD724" s="6"/>
      <c r="KE724" s="4"/>
      <c r="KF724" s="6"/>
      <c r="KG724" s="5"/>
      <c r="KH724" s="5"/>
      <c r="KI724" s="4"/>
      <c r="KJ724" s="6"/>
      <c r="KK724" s="4"/>
      <c r="KL724" s="6"/>
      <c r="KM724" s="5"/>
      <c r="KN724" s="5"/>
    </row>
    <row r="725">
      <c r="A725" s="3" t="s">
        <v>85</v>
      </c>
      <c r="B725" s="3" t="s">
        <v>680</v>
      </c>
      <c r="C725" s="3" t="s">
        <v>522</v>
      </c>
      <c r="D725" s="3" t="s">
        <v>523</v>
      </c>
      <c r="E725" s="3" t="s">
        <v>685</v>
      </c>
      <c r="F725" s="3" t="s">
        <v>685</v>
      </c>
      <c r="G725" s="3" t="s">
        <v>685</v>
      </c>
      <c r="H725" s="3" t="s">
        <v>165</v>
      </c>
      <c r="I725" s="3" t="s">
        <v>1335</v>
      </c>
      <c r="J725" s="3" t="s">
        <v>1319</v>
      </c>
      <c r="K725" s="4">
        <v>176</v>
      </c>
      <c r="L725" s="4">
        <f>=ROUNDDOWN(36.6666666666667,0)</f>
      </c>
      <c r="M725" s="4"/>
      <c r="N725" s="5">
        <v>1</v>
      </c>
      <c r="O725" s="4"/>
      <c r="P725" s="4">
        <f>=ROUNDDOWN({0},0)</f>
      </c>
      <c r="Q725" s="4"/>
      <c r="R725" s="5"/>
      <c r="S725" s="4">
        <v>1</v>
      </c>
      <c r="T725" s="6">
        <v>53.33</v>
      </c>
      <c r="U725" s="4"/>
      <c r="V725" s="6"/>
      <c r="W725" s="5"/>
      <c r="X725" s="5"/>
      <c r="Y725" s="4"/>
      <c r="Z725" s="6"/>
      <c r="AA725" s="4"/>
      <c r="AB725" s="6"/>
      <c r="AC725" s="5"/>
      <c r="AD725" s="5"/>
      <c r="AE725" s="4"/>
      <c r="AF725" s="6"/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  <c r="AW725" s="4"/>
      <c r="AX725" s="6"/>
      <c r="AY725" s="4"/>
      <c r="AZ725" s="6"/>
      <c r="BA725" s="5"/>
      <c r="BB725" s="5"/>
      <c r="BC725" s="4"/>
      <c r="BD725" s="6"/>
      <c r="BE725" s="4"/>
      <c r="BF725" s="6"/>
      <c r="BG725" s="5"/>
      <c r="BH725" s="5"/>
      <c r="BI725" s="4"/>
      <c r="BJ725" s="6"/>
      <c r="BK725" s="4"/>
      <c r="BL725" s="6"/>
      <c r="BM725" s="5"/>
      <c r="BN725" s="5"/>
      <c r="BO725" s="4"/>
      <c r="BP725" s="6"/>
      <c r="BQ725" s="4"/>
      <c r="BR725" s="6"/>
      <c r="BS725" s="5"/>
      <c r="BT725" s="5"/>
      <c r="BU725" s="4"/>
      <c r="BV725" s="6"/>
      <c r="BW725" s="4"/>
      <c r="BX725" s="6"/>
      <c r="BY725" s="5"/>
      <c r="BZ725" s="5"/>
      <c r="CA725" s="4"/>
      <c r="CB725" s="6"/>
      <c r="CC725" s="4"/>
      <c r="CD725" s="6"/>
      <c r="CE725" s="5"/>
      <c r="CF725" s="5"/>
      <c r="CG725" s="4">
        <v>1</v>
      </c>
      <c r="CH725" s="6">
        <v>53.33</v>
      </c>
      <c r="CI725" s="4"/>
      <c r="CJ725" s="6"/>
      <c r="CK725" s="5"/>
      <c r="CL725" s="5"/>
      <c r="CM725" s="4"/>
      <c r="CN725" s="6"/>
      <c r="CO725" s="4"/>
      <c r="CP725" s="6"/>
      <c r="CQ725" s="5"/>
      <c r="CR725" s="5"/>
      <c r="CS725" s="4"/>
      <c r="CT725" s="6"/>
      <c r="CU725" s="4"/>
      <c r="CV725" s="6"/>
      <c r="CW725" s="5"/>
      <c r="CX725" s="5"/>
      <c r="CY725" s="4"/>
      <c r="CZ725" s="6"/>
      <c r="DA725" s="4"/>
      <c r="DB725" s="6"/>
      <c r="DC725" s="5"/>
      <c r="DD725" s="5"/>
      <c r="DE725" s="4"/>
      <c r="DF725" s="6"/>
      <c r="DG725" s="4"/>
      <c r="DH725" s="6"/>
      <c r="DI725" s="5"/>
      <c r="DJ725" s="5"/>
      <c r="DK725" s="4"/>
      <c r="DL725" s="6"/>
      <c r="DM725" s="4"/>
      <c r="DN725" s="6"/>
      <c r="DO725" s="5"/>
      <c r="DP725" s="5"/>
      <c r="DQ725" s="4"/>
      <c r="DR725" s="6"/>
      <c r="DS725" s="4"/>
      <c r="DT725" s="6"/>
      <c r="DU725" s="5"/>
      <c r="DV725" s="5"/>
      <c r="DW725" s="4"/>
      <c r="DX725" s="6"/>
      <c r="DY725" s="4"/>
      <c r="DZ725" s="6"/>
      <c r="EA725" s="5"/>
      <c r="EB725" s="5"/>
      <c r="EC725" s="4"/>
      <c r="ED725" s="6"/>
      <c r="EE725" s="4"/>
      <c r="EF725" s="6"/>
      <c r="EG725" s="5"/>
      <c r="EH725" s="5"/>
      <c r="EI725" s="4"/>
      <c r="EJ725" s="6"/>
      <c r="EK725" s="4"/>
      <c r="EL725" s="6"/>
      <c r="EM725" s="5"/>
      <c r="EN725" s="5"/>
      <c r="EO725" s="4"/>
      <c r="EP725" s="6"/>
      <c r="EQ725" s="4"/>
      <c r="ER725" s="6"/>
      <c r="ES725" s="5"/>
      <c r="ET725" s="5"/>
      <c r="EU725" s="4"/>
      <c r="EV725" s="6"/>
      <c r="EW725" s="4"/>
      <c r="EX725" s="6"/>
      <c r="EY725" s="5"/>
      <c r="EZ725" s="5"/>
      <c r="FA725" s="4"/>
      <c r="FB725" s="6"/>
      <c r="FC725" s="4"/>
      <c r="FD725" s="6"/>
      <c r="FE725" s="5"/>
      <c r="FF725" s="5"/>
      <c r="FG725" s="4"/>
      <c r="FH725" s="6"/>
      <c r="FI725" s="4"/>
      <c r="FJ725" s="6"/>
      <c r="FK725" s="5"/>
      <c r="FL725" s="5"/>
      <c r="FM725" s="4"/>
      <c r="FN725" s="6"/>
      <c r="FO725" s="4"/>
      <c r="FP725" s="6"/>
      <c r="FQ725" s="5"/>
      <c r="FR725" s="5"/>
      <c r="FS725" s="4"/>
      <c r="FT725" s="6"/>
      <c r="FU725" s="4"/>
      <c r="FV725" s="6"/>
      <c r="FW725" s="5"/>
      <c r="FX725" s="5"/>
      <c r="FY725" s="4"/>
      <c r="FZ725" s="6"/>
      <c r="GA725" s="4"/>
      <c r="GB725" s="6"/>
      <c r="GC725" s="5"/>
      <c r="GD725" s="5"/>
      <c r="GE725" s="4"/>
      <c r="GF725" s="6"/>
      <c r="GG725" s="4"/>
      <c r="GH725" s="6"/>
      <c r="GI725" s="5"/>
      <c r="GJ725" s="5"/>
      <c r="GK725" s="4"/>
      <c r="GL725" s="6"/>
      <c r="GM725" s="4"/>
      <c r="GN725" s="6"/>
      <c r="GO725" s="5"/>
      <c r="GP725" s="5"/>
      <c r="GQ725" s="4"/>
      <c r="GR725" s="6"/>
      <c r="GS725" s="4"/>
      <c r="GT725" s="6"/>
      <c r="GU725" s="5"/>
      <c r="GV725" s="5"/>
      <c r="GW725" s="4"/>
      <c r="GX725" s="6"/>
      <c r="GY725" s="4"/>
      <c r="GZ725" s="6"/>
      <c r="HA725" s="5"/>
      <c r="HB725" s="5"/>
      <c r="HC725" s="4"/>
      <c r="HD725" s="6"/>
      <c r="HE725" s="4"/>
      <c r="HF725" s="6"/>
      <c r="HG725" s="5"/>
      <c r="HH725" s="5"/>
      <c r="HI725" s="4"/>
      <c r="HJ725" s="6"/>
      <c r="HK725" s="4"/>
      <c r="HL725" s="6"/>
      <c r="HM725" s="5"/>
      <c r="HN725" s="5"/>
      <c r="HO725" s="4"/>
      <c r="HP725" s="6"/>
      <c r="HQ725" s="4"/>
      <c r="HR725" s="6"/>
      <c r="HS725" s="5"/>
      <c r="HT725" s="5"/>
      <c r="HU725" s="4"/>
      <c r="HV725" s="6"/>
      <c r="HW725" s="4"/>
      <c r="HX725" s="6"/>
      <c r="HY725" s="5"/>
      <c r="HZ725" s="5"/>
      <c r="IA725" s="4"/>
      <c r="IB725" s="6"/>
      <c r="IC725" s="4"/>
      <c r="ID725" s="6"/>
      <c r="IE725" s="5"/>
      <c r="IF725" s="5"/>
      <c r="IG725" s="4"/>
      <c r="IH725" s="6"/>
      <c r="II725" s="4"/>
      <c r="IJ725" s="6"/>
      <c r="IK725" s="5"/>
      <c r="IL725" s="5"/>
      <c r="IM725" s="4"/>
      <c r="IN725" s="6"/>
      <c r="IO725" s="4"/>
      <c r="IP725" s="6"/>
      <c r="IQ725" s="5"/>
      <c r="IR725" s="5"/>
      <c r="IS725" s="4"/>
      <c r="IT725" s="6"/>
      <c r="IU725" s="4"/>
      <c r="IV725" s="6"/>
      <c r="IW725" s="5"/>
      <c r="IX725" s="5"/>
      <c r="IY725" s="4"/>
      <c r="IZ725" s="6"/>
      <c r="JA725" s="4"/>
      <c r="JB725" s="6"/>
      <c r="JC725" s="5"/>
      <c r="JD725" s="5"/>
      <c r="JE725" s="4"/>
      <c r="JF725" s="6"/>
      <c r="JG725" s="4"/>
      <c r="JH725" s="6"/>
      <c r="JI725" s="5"/>
      <c r="JJ725" s="5"/>
      <c r="JK725" s="4"/>
      <c r="JL725" s="6"/>
      <c r="JM725" s="4"/>
      <c r="JN725" s="6"/>
      <c r="JO725" s="5"/>
      <c r="JP725" s="5"/>
      <c r="JQ725" s="4"/>
      <c r="JR725" s="6"/>
      <c r="JS725" s="4"/>
      <c r="JT725" s="6"/>
      <c r="JU725" s="5"/>
      <c r="JV725" s="5"/>
      <c r="JW725" s="4"/>
      <c r="JX725" s="6"/>
      <c r="JY725" s="4"/>
      <c r="JZ725" s="6"/>
      <c r="KA725" s="5"/>
      <c r="KB725" s="5"/>
      <c r="KC725" s="4"/>
      <c r="KD725" s="6"/>
      <c r="KE725" s="4"/>
      <c r="KF725" s="6"/>
      <c r="KG725" s="5"/>
      <c r="KH725" s="5"/>
      <c r="KI725" s="4"/>
      <c r="KJ725" s="6"/>
      <c r="KK725" s="4"/>
      <c r="KL725" s="6"/>
      <c r="KM725" s="5"/>
      <c r="KN725" s="5"/>
    </row>
    <row r="726">
      <c r="A726" s="3" t="s">
        <v>85</v>
      </c>
      <c r="B726" s="3" t="s">
        <v>680</v>
      </c>
      <c r="C726" s="3" t="s">
        <v>522</v>
      </c>
      <c r="D726" s="3" t="s">
        <v>523</v>
      </c>
      <c r="E726" s="3" t="s">
        <v>691</v>
      </c>
      <c r="F726" s="3" t="s">
        <v>691</v>
      </c>
      <c r="G726" s="3" t="s">
        <v>691</v>
      </c>
      <c r="H726" s="3" t="s">
        <v>165</v>
      </c>
      <c r="I726" s="3" t="s">
        <v>1306</v>
      </c>
      <c r="J726" s="3" t="s">
        <v>1337</v>
      </c>
      <c r="K726" s="4">
        <v>397</v>
      </c>
      <c r="L726" s="4">
        <f>=ROUNDDOWN(44.1111111111111,0)</f>
      </c>
      <c r="M726" s="4"/>
      <c r="N726" s="5">
        <v>1</v>
      </c>
      <c r="O726" s="4"/>
      <c r="P726" s="4">
        <f>=ROUNDDOWN({0},0)</f>
      </c>
      <c r="Q726" s="4"/>
      <c r="R726" s="5"/>
      <c r="S726" s="4">
        <v>7</v>
      </c>
      <c r="T726" s="6">
        <v>476.34</v>
      </c>
      <c r="U726" s="4"/>
      <c r="V726" s="6"/>
      <c r="W726" s="5"/>
      <c r="X726" s="5"/>
      <c r="Y726" s="4"/>
      <c r="Z726" s="6"/>
      <c r="AA726" s="4"/>
      <c r="AB726" s="6"/>
      <c r="AC726" s="5"/>
      <c r="AD726" s="5"/>
      <c r="AE726" s="4">
        <v>4</v>
      </c>
      <c r="AF726" s="6">
        <v>239.38</v>
      </c>
      <c r="AG726" s="4"/>
      <c r="AH726" s="6"/>
      <c r="AI726" s="5"/>
      <c r="AJ726" s="5"/>
      <c r="AK726" s="4"/>
      <c r="AL726" s="6"/>
      <c r="AM726" s="4"/>
      <c r="AN726" s="6"/>
      <c r="AO726" s="5"/>
      <c r="AP726" s="5"/>
      <c r="AQ726" s="4"/>
      <c r="AR726" s="6"/>
      <c r="AS726" s="4"/>
      <c r="AT726" s="6"/>
      <c r="AU726" s="5"/>
      <c r="AV726" s="5"/>
      <c r="AW726" s="4"/>
      <c r="AX726" s="6"/>
      <c r="AY726" s="4"/>
      <c r="AZ726" s="6"/>
      <c r="BA726" s="5"/>
      <c r="BB726" s="5"/>
      <c r="BC726" s="4"/>
      <c r="BD726" s="6"/>
      <c r="BE726" s="4"/>
      <c r="BF726" s="6"/>
      <c r="BG726" s="5"/>
      <c r="BH726" s="5"/>
      <c r="BI726" s="4"/>
      <c r="BJ726" s="6"/>
      <c r="BK726" s="4"/>
      <c r="BL726" s="6"/>
      <c r="BM726" s="5"/>
      <c r="BN726" s="5"/>
      <c r="BO726" s="4"/>
      <c r="BP726" s="6"/>
      <c r="BQ726" s="4"/>
      <c r="BR726" s="6"/>
      <c r="BS726" s="5"/>
      <c r="BT726" s="5"/>
      <c r="BU726" s="4"/>
      <c r="BV726" s="6"/>
      <c r="BW726" s="4"/>
      <c r="BX726" s="6"/>
      <c r="BY726" s="5"/>
      <c r="BZ726" s="5"/>
      <c r="CA726" s="4"/>
      <c r="CB726" s="6"/>
      <c r="CC726" s="4"/>
      <c r="CD726" s="6"/>
      <c r="CE726" s="5"/>
      <c r="CF726" s="5"/>
      <c r="CG726" s="4">
        <v>3</v>
      </c>
      <c r="CH726" s="6">
        <v>236.96</v>
      </c>
      <c r="CI726" s="4"/>
      <c r="CJ726" s="6"/>
      <c r="CK726" s="5"/>
      <c r="CL726" s="5"/>
      <c r="CM726" s="4"/>
      <c r="CN726" s="6"/>
      <c r="CO726" s="4"/>
      <c r="CP726" s="6"/>
      <c r="CQ726" s="5"/>
      <c r="CR726" s="5"/>
      <c r="CS726" s="4"/>
      <c r="CT726" s="6"/>
      <c r="CU726" s="4"/>
      <c r="CV726" s="6"/>
      <c r="CW726" s="5"/>
      <c r="CX726" s="5"/>
      <c r="CY726" s="4"/>
      <c r="CZ726" s="6"/>
      <c r="DA726" s="4"/>
      <c r="DB726" s="6"/>
      <c r="DC726" s="5"/>
      <c r="DD726" s="5"/>
      <c r="DE726" s="4"/>
      <c r="DF726" s="6"/>
      <c r="DG726" s="4"/>
      <c r="DH726" s="6"/>
      <c r="DI726" s="5"/>
      <c r="DJ726" s="5"/>
      <c r="DK726" s="4"/>
      <c r="DL726" s="6"/>
      <c r="DM726" s="4"/>
      <c r="DN726" s="6"/>
      <c r="DO726" s="5"/>
      <c r="DP726" s="5"/>
      <c r="DQ726" s="4"/>
      <c r="DR726" s="6"/>
      <c r="DS726" s="4"/>
      <c r="DT726" s="6"/>
      <c r="DU726" s="5"/>
      <c r="DV726" s="5"/>
      <c r="DW726" s="4"/>
      <c r="DX726" s="6"/>
      <c r="DY726" s="4"/>
      <c r="DZ726" s="6"/>
      <c r="EA726" s="5"/>
      <c r="EB726" s="5"/>
      <c r="EC726" s="4"/>
      <c r="ED726" s="6"/>
      <c r="EE726" s="4"/>
      <c r="EF726" s="6"/>
      <c r="EG726" s="5"/>
      <c r="EH726" s="5"/>
      <c r="EI726" s="4"/>
      <c r="EJ726" s="6"/>
      <c r="EK726" s="4"/>
      <c r="EL726" s="6"/>
      <c r="EM726" s="5"/>
      <c r="EN726" s="5"/>
      <c r="EO726" s="4"/>
      <c r="EP726" s="6"/>
      <c r="EQ726" s="4"/>
      <c r="ER726" s="6"/>
      <c r="ES726" s="5"/>
      <c r="ET726" s="5"/>
      <c r="EU726" s="4"/>
      <c r="EV726" s="6"/>
      <c r="EW726" s="4"/>
      <c r="EX726" s="6"/>
      <c r="EY726" s="5"/>
      <c r="EZ726" s="5"/>
      <c r="FA726" s="4"/>
      <c r="FB726" s="6"/>
      <c r="FC726" s="4"/>
      <c r="FD726" s="6"/>
      <c r="FE726" s="5"/>
      <c r="FF726" s="5"/>
      <c r="FG726" s="4"/>
      <c r="FH726" s="6"/>
      <c r="FI726" s="4"/>
      <c r="FJ726" s="6"/>
      <c r="FK726" s="5"/>
      <c r="FL726" s="5"/>
      <c r="FM726" s="4"/>
      <c r="FN726" s="6"/>
      <c r="FO726" s="4"/>
      <c r="FP726" s="6"/>
      <c r="FQ726" s="5"/>
      <c r="FR726" s="5"/>
      <c r="FS726" s="4"/>
      <c r="FT726" s="6"/>
      <c r="FU726" s="4"/>
      <c r="FV726" s="6"/>
      <c r="FW726" s="5"/>
      <c r="FX726" s="5"/>
      <c r="FY726" s="4"/>
      <c r="FZ726" s="6"/>
      <c r="GA726" s="4"/>
      <c r="GB726" s="6"/>
      <c r="GC726" s="5"/>
      <c r="GD726" s="5"/>
      <c r="GE726" s="4"/>
      <c r="GF726" s="6"/>
      <c r="GG726" s="4"/>
      <c r="GH726" s="6"/>
      <c r="GI726" s="5"/>
      <c r="GJ726" s="5"/>
      <c r="GK726" s="4"/>
      <c r="GL726" s="6"/>
      <c r="GM726" s="4"/>
      <c r="GN726" s="6"/>
      <c r="GO726" s="5"/>
      <c r="GP726" s="5"/>
      <c r="GQ726" s="4"/>
      <c r="GR726" s="6"/>
      <c r="GS726" s="4"/>
      <c r="GT726" s="6"/>
      <c r="GU726" s="5"/>
      <c r="GV726" s="5"/>
      <c r="GW726" s="4"/>
      <c r="GX726" s="6"/>
      <c r="GY726" s="4"/>
      <c r="GZ726" s="6"/>
      <c r="HA726" s="5"/>
      <c r="HB726" s="5"/>
      <c r="HC726" s="4"/>
      <c r="HD726" s="6"/>
      <c r="HE726" s="4"/>
      <c r="HF726" s="6"/>
      <c r="HG726" s="5"/>
      <c r="HH726" s="5"/>
      <c r="HI726" s="4"/>
      <c r="HJ726" s="6"/>
      <c r="HK726" s="4"/>
      <c r="HL726" s="6"/>
      <c r="HM726" s="5"/>
      <c r="HN726" s="5"/>
      <c r="HO726" s="4"/>
      <c r="HP726" s="6"/>
      <c r="HQ726" s="4"/>
      <c r="HR726" s="6"/>
      <c r="HS726" s="5"/>
      <c r="HT726" s="5"/>
      <c r="HU726" s="4"/>
      <c r="HV726" s="6"/>
      <c r="HW726" s="4"/>
      <c r="HX726" s="6"/>
      <c r="HY726" s="5"/>
      <c r="HZ726" s="5"/>
      <c r="IA726" s="4"/>
      <c r="IB726" s="6"/>
      <c r="IC726" s="4"/>
      <c r="ID726" s="6"/>
      <c r="IE726" s="5"/>
      <c r="IF726" s="5"/>
      <c r="IG726" s="4"/>
      <c r="IH726" s="6"/>
      <c r="II726" s="4"/>
      <c r="IJ726" s="6"/>
      <c r="IK726" s="5"/>
      <c r="IL726" s="5"/>
      <c r="IM726" s="4"/>
      <c r="IN726" s="6"/>
      <c r="IO726" s="4"/>
      <c r="IP726" s="6"/>
      <c r="IQ726" s="5"/>
      <c r="IR726" s="5"/>
      <c r="IS726" s="4"/>
      <c r="IT726" s="6"/>
      <c r="IU726" s="4"/>
      <c r="IV726" s="6"/>
      <c r="IW726" s="5"/>
      <c r="IX726" s="5"/>
      <c r="IY726" s="4"/>
      <c r="IZ726" s="6"/>
      <c r="JA726" s="4"/>
      <c r="JB726" s="6"/>
      <c r="JC726" s="5"/>
      <c r="JD726" s="5"/>
      <c r="JE726" s="4"/>
      <c r="JF726" s="6"/>
      <c r="JG726" s="4"/>
      <c r="JH726" s="6"/>
      <c r="JI726" s="5"/>
      <c r="JJ726" s="5"/>
      <c r="JK726" s="4"/>
      <c r="JL726" s="6"/>
      <c r="JM726" s="4"/>
      <c r="JN726" s="6"/>
      <c r="JO726" s="5"/>
      <c r="JP726" s="5"/>
      <c r="JQ726" s="4"/>
      <c r="JR726" s="6"/>
      <c r="JS726" s="4"/>
      <c r="JT726" s="6"/>
      <c r="JU726" s="5"/>
      <c r="JV726" s="5"/>
      <c r="JW726" s="4"/>
      <c r="JX726" s="6"/>
      <c r="JY726" s="4"/>
      <c r="JZ726" s="6"/>
      <c r="KA726" s="5"/>
      <c r="KB726" s="5"/>
      <c r="KC726" s="4"/>
      <c r="KD726" s="6"/>
      <c r="KE726" s="4"/>
      <c r="KF726" s="6"/>
      <c r="KG726" s="5"/>
      <c r="KH726" s="5"/>
      <c r="KI726" s="4"/>
      <c r="KJ726" s="6"/>
      <c r="KK726" s="4"/>
      <c r="KL726" s="6"/>
      <c r="KM726" s="5"/>
      <c r="KN726" s="5"/>
    </row>
    <row r="727">
      <c r="A727" s="3" t="s">
        <v>85</v>
      </c>
      <c r="B727" s="3" t="s">
        <v>680</v>
      </c>
      <c r="C727" s="3" t="s">
        <v>522</v>
      </c>
      <c r="D727" s="3" t="s">
        <v>523</v>
      </c>
      <c r="E727" s="3" t="s">
        <v>686</v>
      </c>
      <c r="F727" s="3" t="s">
        <v>686</v>
      </c>
      <c r="G727" s="3" t="s">
        <v>686</v>
      </c>
      <c r="H727" s="3" t="s">
        <v>280</v>
      </c>
      <c r="I727" s="3" t="s">
        <v>1428</v>
      </c>
      <c r="J727" s="3" t="s">
        <v>1319</v>
      </c>
      <c r="K727" s="4">
        <v>134</v>
      </c>
      <c r="L727" s="4">
        <f>=ROUNDDOWN(10.6349206349206,0)</f>
      </c>
      <c r="M727" s="4">
        <v>290</v>
      </c>
      <c r="N727" s="5">
        <v>1</v>
      </c>
      <c r="O727" s="4"/>
      <c r="P727" s="4">
        <f>=ROUNDDOWN({0},0)</f>
      </c>
      <c r="Q727" s="4"/>
      <c r="R727" s="5"/>
      <c r="S727" s="4">
        <v>6</v>
      </c>
      <c r="T727" s="6">
        <v>422.72</v>
      </c>
      <c r="U727" s="4"/>
      <c r="V727" s="6"/>
      <c r="W727" s="5"/>
      <c r="X727" s="5"/>
      <c r="Y727" s="4">
        <v>1</v>
      </c>
      <c r="Z727" s="6">
        <v>61.12</v>
      </c>
      <c r="AA727" s="4"/>
      <c r="AB727" s="6"/>
      <c r="AC727" s="5"/>
      <c r="AD727" s="5"/>
      <c r="AE727" s="4"/>
      <c r="AF727" s="6"/>
      <c r="AG727" s="4"/>
      <c r="AH727" s="6"/>
      <c r="AI727" s="5"/>
      <c r="AJ727" s="5"/>
      <c r="AK727" s="4"/>
      <c r="AL727" s="6"/>
      <c r="AM727" s="4"/>
      <c r="AN727" s="6"/>
      <c r="AO727" s="5"/>
      <c r="AP727" s="5"/>
      <c r="AQ727" s="4">
        <v>4</v>
      </c>
      <c r="AR727" s="6">
        <v>300.48</v>
      </c>
      <c r="AS727" s="4"/>
      <c r="AT727" s="6"/>
      <c r="AU727" s="5"/>
      <c r="AV727" s="5"/>
      <c r="AW727" s="4"/>
      <c r="AX727" s="6"/>
      <c r="AY727" s="4"/>
      <c r="AZ727" s="6"/>
      <c r="BA727" s="5"/>
      <c r="BB727" s="5"/>
      <c r="BC727" s="4"/>
      <c r="BD727" s="6"/>
      <c r="BE727" s="4"/>
      <c r="BF727" s="6"/>
      <c r="BG727" s="5"/>
      <c r="BH727" s="5"/>
      <c r="BI727" s="4"/>
      <c r="BJ727" s="6"/>
      <c r="BK727" s="4"/>
      <c r="BL727" s="6"/>
      <c r="BM727" s="5"/>
      <c r="BN727" s="5"/>
      <c r="BO727" s="4"/>
      <c r="BP727" s="6"/>
      <c r="BQ727" s="4"/>
      <c r="BR727" s="6"/>
      <c r="BS727" s="5"/>
      <c r="BT727" s="5"/>
      <c r="BU727" s="4"/>
      <c r="BV727" s="6"/>
      <c r="BW727" s="4"/>
      <c r="BX727" s="6"/>
      <c r="BY727" s="5"/>
      <c r="BZ727" s="5"/>
      <c r="CA727" s="4"/>
      <c r="CB727" s="6"/>
      <c r="CC727" s="4"/>
      <c r="CD727" s="6"/>
      <c r="CE727" s="5"/>
      <c r="CF727" s="5"/>
      <c r="CG727" s="4">
        <v>1</v>
      </c>
      <c r="CH727" s="6">
        <v>61.12</v>
      </c>
      <c r="CI727" s="4"/>
      <c r="CJ727" s="6"/>
      <c r="CK727" s="5"/>
      <c r="CL727" s="5"/>
      <c r="CM727" s="4"/>
      <c r="CN727" s="6"/>
      <c r="CO727" s="4"/>
      <c r="CP727" s="6"/>
      <c r="CQ727" s="5"/>
      <c r="CR727" s="5"/>
      <c r="CS727" s="4"/>
      <c r="CT727" s="6"/>
      <c r="CU727" s="4"/>
      <c r="CV727" s="6"/>
      <c r="CW727" s="5"/>
      <c r="CX727" s="5"/>
      <c r="CY727" s="4"/>
      <c r="CZ727" s="6"/>
      <c r="DA727" s="4"/>
      <c r="DB727" s="6"/>
      <c r="DC727" s="5"/>
      <c r="DD727" s="5"/>
      <c r="DE727" s="4"/>
      <c r="DF727" s="6"/>
      <c r="DG727" s="4"/>
      <c r="DH727" s="6"/>
      <c r="DI727" s="5"/>
      <c r="DJ727" s="5"/>
      <c r="DK727" s="4"/>
      <c r="DL727" s="6"/>
      <c r="DM727" s="4"/>
      <c r="DN727" s="6"/>
      <c r="DO727" s="5"/>
      <c r="DP727" s="5"/>
      <c r="DQ727" s="4"/>
      <c r="DR727" s="6"/>
      <c r="DS727" s="4"/>
      <c r="DT727" s="6"/>
      <c r="DU727" s="5"/>
      <c r="DV727" s="5"/>
      <c r="DW727" s="4"/>
      <c r="DX727" s="6"/>
      <c r="DY727" s="4"/>
      <c r="DZ727" s="6"/>
      <c r="EA727" s="5"/>
      <c r="EB727" s="5"/>
      <c r="EC727" s="4"/>
      <c r="ED727" s="6"/>
      <c r="EE727" s="4"/>
      <c r="EF727" s="6"/>
      <c r="EG727" s="5"/>
      <c r="EH727" s="5"/>
      <c r="EI727" s="4"/>
      <c r="EJ727" s="6"/>
      <c r="EK727" s="4"/>
      <c r="EL727" s="6"/>
      <c r="EM727" s="5"/>
      <c r="EN727" s="5"/>
      <c r="EO727" s="4"/>
      <c r="EP727" s="6"/>
      <c r="EQ727" s="4"/>
      <c r="ER727" s="6"/>
      <c r="ES727" s="5"/>
      <c r="ET727" s="5"/>
      <c r="EU727" s="4"/>
      <c r="EV727" s="6"/>
      <c r="EW727" s="4"/>
      <c r="EX727" s="6"/>
      <c r="EY727" s="5"/>
      <c r="EZ727" s="5"/>
      <c r="FA727" s="4"/>
      <c r="FB727" s="6"/>
      <c r="FC727" s="4"/>
      <c r="FD727" s="6"/>
      <c r="FE727" s="5"/>
      <c r="FF727" s="5"/>
      <c r="FG727" s="4"/>
      <c r="FH727" s="6"/>
      <c r="FI727" s="4"/>
      <c r="FJ727" s="6"/>
      <c r="FK727" s="5"/>
      <c r="FL727" s="5"/>
      <c r="FM727" s="4"/>
      <c r="FN727" s="6"/>
      <c r="FO727" s="4"/>
      <c r="FP727" s="6"/>
      <c r="FQ727" s="5"/>
      <c r="FR727" s="5"/>
      <c r="FS727" s="4"/>
      <c r="FT727" s="6"/>
      <c r="FU727" s="4"/>
      <c r="FV727" s="6"/>
      <c r="FW727" s="5"/>
      <c r="FX727" s="5"/>
      <c r="FY727" s="4"/>
      <c r="FZ727" s="6"/>
      <c r="GA727" s="4"/>
      <c r="GB727" s="6"/>
      <c r="GC727" s="5"/>
      <c r="GD727" s="5"/>
      <c r="GE727" s="4"/>
      <c r="GF727" s="6"/>
      <c r="GG727" s="4"/>
      <c r="GH727" s="6"/>
      <c r="GI727" s="5"/>
      <c r="GJ727" s="5"/>
      <c r="GK727" s="4"/>
      <c r="GL727" s="6"/>
      <c r="GM727" s="4"/>
      <c r="GN727" s="6"/>
      <c r="GO727" s="5"/>
      <c r="GP727" s="5"/>
      <c r="GQ727" s="4"/>
      <c r="GR727" s="6"/>
      <c r="GS727" s="4"/>
      <c r="GT727" s="6"/>
      <c r="GU727" s="5"/>
      <c r="GV727" s="5"/>
      <c r="GW727" s="4"/>
      <c r="GX727" s="6"/>
      <c r="GY727" s="4"/>
      <c r="GZ727" s="6"/>
      <c r="HA727" s="5"/>
      <c r="HB727" s="5"/>
      <c r="HC727" s="4"/>
      <c r="HD727" s="6"/>
      <c r="HE727" s="4"/>
      <c r="HF727" s="6"/>
      <c r="HG727" s="5"/>
      <c r="HH727" s="5"/>
      <c r="HI727" s="4"/>
      <c r="HJ727" s="6"/>
      <c r="HK727" s="4"/>
      <c r="HL727" s="6"/>
      <c r="HM727" s="5"/>
      <c r="HN727" s="5"/>
      <c r="HO727" s="4"/>
      <c r="HP727" s="6"/>
      <c r="HQ727" s="4"/>
      <c r="HR727" s="6"/>
      <c r="HS727" s="5"/>
      <c r="HT727" s="5"/>
      <c r="HU727" s="4"/>
      <c r="HV727" s="6"/>
      <c r="HW727" s="4"/>
      <c r="HX727" s="6"/>
      <c r="HY727" s="5"/>
      <c r="HZ727" s="5"/>
      <c r="IA727" s="4"/>
      <c r="IB727" s="6"/>
      <c r="IC727" s="4"/>
      <c r="ID727" s="6"/>
      <c r="IE727" s="5"/>
      <c r="IF727" s="5"/>
      <c r="IG727" s="4"/>
      <c r="IH727" s="6"/>
      <c r="II727" s="4"/>
      <c r="IJ727" s="6"/>
      <c r="IK727" s="5"/>
      <c r="IL727" s="5"/>
      <c r="IM727" s="4"/>
      <c r="IN727" s="6"/>
      <c r="IO727" s="4"/>
      <c r="IP727" s="6"/>
      <c r="IQ727" s="5"/>
      <c r="IR727" s="5"/>
      <c r="IS727" s="4"/>
      <c r="IT727" s="6"/>
      <c r="IU727" s="4"/>
      <c r="IV727" s="6"/>
      <c r="IW727" s="5"/>
      <c r="IX727" s="5"/>
      <c r="IY727" s="4"/>
      <c r="IZ727" s="6"/>
      <c r="JA727" s="4"/>
      <c r="JB727" s="6"/>
      <c r="JC727" s="5"/>
      <c r="JD727" s="5"/>
      <c r="JE727" s="4"/>
      <c r="JF727" s="6"/>
      <c r="JG727" s="4"/>
      <c r="JH727" s="6"/>
      <c r="JI727" s="5"/>
      <c r="JJ727" s="5"/>
      <c r="JK727" s="4"/>
      <c r="JL727" s="6"/>
      <c r="JM727" s="4"/>
      <c r="JN727" s="6"/>
      <c r="JO727" s="5"/>
      <c r="JP727" s="5"/>
      <c r="JQ727" s="4"/>
      <c r="JR727" s="6"/>
      <c r="JS727" s="4"/>
      <c r="JT727" s="6"/>
      <c r="JU727" s="5"/>
      <c r="JV727" s="5"/>
      <c r="JW727" s="4"/>
      <c r="JX727" s="6"/>
      <c r="JY727" s="4"/>
      <c r="JZ727" s="6"/>
      <c r="KA727" s="5"/>
      <c r="KB727" s="5"/>
      <c r="KC727" s="4"/>
      <c r="KD727" s="6"/>
      <c r="KE727" s="4"/>
      <c r="KF727" s="6"/>
      <c r="KG727" s="5"/>
      <c r="KH727" s="5"/>
      <c r="KI727" s="4"/>
      <c r="KJ727" s="6"/>
      <c r="KK727" s="4"/>
      <c r="KL727" s="6"/>
      <c r="KM727" s="5"/>
      <c r="KN727" s="5"/>
    </row>
    <row r="728">
      <c r="A728" s="3" t="s">
        <v>85</v>
      </c>
      <c r="B728" s="3" t="s">
        <v>680</v>
      </c>
      <c r="C728" s="3" t="s">
        <v>522</v>
      </c>
      <c r="D728" s="3" t="s">
        <v>523</v>
      </c>
      <c r="E728" s="3" t="s">
        <v>684</v>
      </c>
      <c r="F728" s="3" t="s">
        <v>684</v>
      </c>
      <c r="G728" s="3" t="s">
        <v>684</v>
      </c>
      <c r="H728" s="3" t="s">
        <v>165</v>
      </c>
      <c r="I728" s="3" t="s">
        <v>1426</v>
      </c>
      <c r="J728" s="3" t="s">
        <v>1319</v>
      </c>
      <c r="K728" s="4">
        <v>147</v>
      </c>
      <c r="L728" s="4">
        <f>=ROUNDDOWN(14.5544554455446,0)</f>
      </c>
      <c r="M728" s="4"/>
      <c r="N728" s="5">
        <v>1</v>
      </c>
      <c r="O728" s="4"/>
      <c r="P728" s="4">
        <f>=ROUNDDOWN({0},0)</f>
      </c>
      <c r="Q728" s="4"/>
      <c r="R728" s="5"/>
      <c r="S728" s="4">
        <v>3</v>
      </c>
      <c r="T728" s="6">
        <v>290.88</v>
      </c>
      <c r="U728" s="4"/>
      <c r="V728" s="6"/>
      <c r="W728" s="5"/>
      <c r="X728" s="5"/>
      <c r="Y728" s="4"/>
      <c r="Z728" s="6"/>
      <c r="AA728" s="4"/>
      <c r="AB728" s="6"/>
      <c r="AC728" s="5"/>
      <c r="AD728" s="5"/>
      <c r="AE728" s="4"/>
      <c r="AF728" s="6"/>
      <c r="AG728" s="4"/>
      <c r="AH728" s="6"/>
      <c r="AI728" s="5"/>
      <c r="AJ728" s="5"/>
      <c r="AK728" s="4"/>
      <c r="AL728" s="6"/>
      <c r="AM728" s="4"/>
      <c r="AN728" s="6"/>
      <c r="AO728" s="5"/>
      <c r="AP728" s="5"/>
      <c r="AQ728" s="4">
        <v>1</v>
      </c>
      <c r="AR728" s="6">
        <v>79.49</v>
      </c>
      <c r="AS728" s="4"/>
      <c r="AT728" s="6"/>
      <c r="AU728" s="5"/>
      <c r="AV728" s="5"/>
      <c r="AW728" s="4"/>
      <c r="AX728" s="6"/>
      <c r="AY728" s="4"/>
      <c r="AZ728" s="6"/>
      <c r="BA728" s="5"/>
      <c r="BB728" s="5"/>
      <c r="BC728" s="4"/>
      <c r="BD728" s="6"/>
      <c r="BE728" s="4"/>
      <c r="BF728" s="6"/>
      <c r="BG728" s="5"/>
      <c r="BH728" s="5"/>
      <c r="BI728" s="4"/>
      <c r="BJ728" s="6"/>
      <c r="BK728" s="4"/>
      <c r="BL728" s="6"/>
      <c r="BM728" s="5"/>
      <c r="BN728" s="5"/>
      <c r="BO728" s="4"/>
      <c r="BP728" s="6"/>
      <c r="BQ728" s="4"/>
      <c r="BR728" s="6"/>
      <c r="BS728" s="5"/>
      <c r="BT728" s="5"/>
      <c r="BU728" s="4"/>
      <c r="BV728" s="6"/>
      <c r="BW728" s="4"/>
      <c r="BX728" s="6"/>
      <c r="BY728" s="5"/>
      <c r="BZ728" s="5"/>
      <c r="CA728" s="4"/>
      <c r="CB728" s="6"/>
      <c r="CC728" s="4"/>
      <c r="CD728" s="6"/>
      <c r="CE728" s="5"/>
      <c r="CF728" s="5"/>
      <c r="CG728" s="4"/>
      <c r="CH728" s="6"/>
      <c r="CI728" s="4"/>
      <c r="CJ728" s="6"/>
      <c r="CK728" s="5"/>
      <c r="CL728" s="5"/>
      <c r="CM728" s="4">
        <v>1</v>
      </c>
      <c r="CN728" s="6">
        <v>149.99</v>
      </c>
      <c r="CO728" s="4"/>
      <c r="CP728" s="6"/>
      <c r="CQ728" s="5"/>
      <c r="CR728" s="5"/>
      <c r="CS728" s="4"/>
      <c r="CT728" s="6"/>
      <c r="CU728" s="4"/>
      <c r="CV728" s="6"/>
      <c r="CW728" s="5"/>
      <c r="CX728" s="5"/>
      <c r="CY728" s="4"/>
      <c r="CZ728" s="6"/>
      <c r="DA728" s="4"/>
      <c r="DB728" s="6"/>
      <c r="DC728" s="5"/>
      <c r="DD728" s="5"/>
      <c r="DE728" s="4"/>
      <c r="DF728" s="6"/>
      <c r="DG728" s="4"/>
      <c r="DH728" s="6"/>
      <c r="DI728" s="5"/>
      <c r="DJ728" s="5"/>
      <c r="DK728" s="4"/>
      <c r="DL728" s="6"/>
      <c r="DM728" s="4"/>
      <c r="DN728" s="6"/>
      <c r="DO728" s="5"/>
      <c r="DP728" s="5"/>
      <c r="DQ728" s="4"/>
      <c r="DR728" s="6"/>
      <c r="DS728" s="4"/>
      <c r="DT728" s="6"/>
      <c r="DU728" s="5"/>
      <c r="DV728" s="5"/>
      <c r="DW728" s="4"/>
      <c r="DX728" s="6"/>
      <c r="DY728" s="4"/>
      <c r="DZ728" s="6"/>
      <c r="EA728" s="5"/>
      <c r="EB728" s="5"/>
      <c r="EC728" s="4"/>
      <c r="ED728" s="6"/>
      <c r="EE728" s="4"/>
      <c r="EF728" s="6"/>
      <c r="EG728" s="5"/>
      <c r="EH728" s="5"/>
      <c r="EI728" s="4"/>
      <c r="EJ728" s="6"/>
      <c r="EK728" s="4"/>
      <c r="EL728" s="6"/>
      <c r="EM728" s="5"/>
      <c r="EN728" s="5"/>
      <c r="EO728" s="4">
        <v>1</v>
      </c>
      <c r="EP728" s="6">
        <v>61.4</v>
      </c>
      <c r="EQ728" s="4"/>
      <c r="ER728" s="6"/>
      <c r="ES728" s="5"/>
      <c r="ET728" s="5"/>
      <c r="EU728" s="4"/>
      <c r="EV728" s="6"/>
      <c r="EW728" s="4"/>
      <c r="EX728" s="6"/>
      <c r="EY728" s="5"/>
      <c r="EZ728" s="5"/>
      <c r="FA728" s="4"/>
      <c r="FB728" s="6"/>
      <c r="FC728" s="4"/>
      <c r="FD728" s="6"/>
      <c r="FE728" s="5"/>
      <c r="FF728" s="5"/>
      <c r="FG728" s="4"/>
      <c r="FH728" s="6"/>
      <c r="FI728" s="4"/>
      <c r="FJ728" s="6"/>
      <c r="FK728" s="5"/>
      <c r="FL728" s="5"/>
      <c r="FM728" s="4"/>
      <c r="FN728" s="6"/>
      <c r="FO728" s="4"/>
      <c r="FP728" s="6"/>
      <c r="FQ728" s="5"/>
      <c r="FR728" s="5"/>
      <c r="FS728" s="4"/>
      <c r="FT728" s="6"/>
      <c r="FU728" s="4"/>
      <c r="FV728" s="6"/>
      <c r="FW728" s="5"/>
      <c r="FX728" s="5"/>
      <c r="FY728" s="4"/>
      <c r="FZ728" s="6"/>
      <c r="GA728" s="4"/>
      <c r="GB728" s="6"/>
      <c r="GC728" s="5"/>
      <c r="GD728" s="5"/>
      <c r="GE728" s="4"/>
      <c r="GF728" s="6"/>
      <c r="GG728" s="4"/>
      <c r="GH728" s="6"/>
      <c r="GI728" s="5"/>
      <c r="GJ728" s="5"/>
      <c r="GK728" s="4"/>
      <c r="GL728" s="6"/>
      <c r="GM728" s="4"/>
      <c r="GN728" s="6"/>
      <c r="GO728" s="5"/>
      <c r="GP728" s="5"/>
      <c r="GQ728" s="4"/>
      <c r="GR728" s="6"/>
      <c r="GS728" s="4"/>
      <c r="GT728" s="6"/>
      <c r="GU728" s="5"/>
      <c r="GV728" s="5"/>
      <c r="GW728" s="4"/>
      <c r="GX728" s="6"/>
      <c r="GY728" s="4"/>
      <c r="GZ728" s="6"/>
      <c r="HA728" s="5"/>
      <c r="HB728" s="5"/>
      <c r="HC728" s="4"/>
      <c r="HD728" s="6"/>
      <c r="HE728" s="4"/>
      <c r="HF728" s="6"/>
      <c r="HG728" s="5"/>
      <c r="HH728" s="5"/>
      <c r="HI728" s="4"/>
      <c r="HJ728" s="6"/>
      <c r="HK728" s="4"/>
      <c r="HL728" s="6"/>
      <c r="HM728" s="5"/>
      <c r="HN728" s="5"/>
      <c r="HO728" s="4"/>
      <c r="HP728" s="6"/>
      <c r="HQ728" s="4"/>
      <c r="HR728" s="6"/>
      <c r="HS728" s="5"/>
      <c r="HT728" s="5"/>
      <c r="HU728" s="4"/>
      <c r="HV728" s="6"/>
      <c r="HW728" s="4"/>
      <c r="HX728" s="6"/>
      <c r="HY728" s="5"/>
      <c r="HZ728" s="5"/>
      <c r="IA728" s="4"/>
      <c r="IB728" s="6"/>
      <c r="IC728" s="4"/>
      <c r="ID728" s="6"/>
      <c r="IE728" s="5"/>
      <c r="IF728" s="5"/>
      <c r="IG728" s="4"/>
      <c r="IH728" s="6"/>
      <c r="II728" s="4"/>
      <c r="IJ728" s="6"/>
      <c r="IK728" s="5"/>
      <c r="IL728" s="5"/>
      <c r="IM728" s="4"/>
      <c r="IN728" s="6"/>
      <c r="IO728" s="4"/>
      <c r="IP728" s="6"/>
      <c r="IQ728" s="5"/>
      <c r="IR728" s="5"/>
      <c r="IS728" s="4"/>
      <c r="IT728" s="6"/>
      <c r="IU728" s="4"/>
      <c r="IV728" s="6"/>
      <c r="IW728" s="5"/>
      <c r="IX728" s="5"/>
      <c r="IY728" s="4"/>
      <c r="IZ728" s="6"/>
      <c r="JA728" s="4"/>
      <c r="JB728" s="6"/>
      <c r="JC728" s="5"/>
      <c r="JD728" s="5"/>
      <c r="JE728" s="4"/>
      <c r="JF728" s="6"/>
      <c r="JG728" s="4"/>
      <c r="JH728" s="6"/>
      <c r="JI728" s="5"/>
      <c r="JJ728" s="5"/>
      <c r="JK728" s="4"/>
      <c r="JL728" s="6"/>
      <c r="JM728" s="4"/>
      <c r="JN728" s="6"/>
      <c r="JO728" s="5"/>
      <c r="JP728" s="5"/>
      <c r="JQ728" s="4"/>
      <c r="JR728" s="6"/>
      <c r="JS728" s="4"/>
      <c r="JT728" s="6"/>
      <c r="JU728" s="5"/>
      <c r="JV728" s="5"/>
      <c r="JW728" s="4"/>
      <c r="JX728" s="6"/>
      <c r="JY728" s="4"/>
      <c r="JZ728" s="6"/>
      <c r="KA728" s="5"/>
      <c r="KB728" s="5"/>
      <c r="KC728" s="4"/>
      <c r="KD728" s="6"/>
      <c r="KE728" s="4"/>
      <c r="KF728" s="6"/>
      <c r="KG728" s="5"/>
      <c r="KH728" s="5"/>
      <c r="KI728" s="4"/>
      <c r="KJ728" s="6"/>
      <c r="KK728" s="4"/>
      <c r="KL728" s="6"/>
      <c r="KM728" s="5"/>
      <c r="KN728" s="5"/>
    </row>
    <row r="729">
      <c r="A729" s="3" t="s">
        <v>85</v>
      </c>
      <c r="B729" s="3" t="s">
        <v>680</v>
      </c>
      <c r="C729" s="3" t="s">
        <v>522</v>
      </c>
      <c r="D729" s="3" t="s">
        <v>523</v>
      </c>
      <c r="E729" s="3" t="s">
        <v>684</v>
      </c>
      <c r="F729" s="3" t="s">
        <v>684</v>
      </c>
      <c r="G729" s="3" t="s">
        <v>684</v>
      </c>
      <c r="H729" s="3" t="s">
        <v>351</v>
      </c>
      <c r="I729" s="3" t="s">
        <v>1427</v>
      </c>
      <c r="J729" s="3" t="s">
        <v>1340</v>
      </c>
      <c r="K729" s="4"/>
      <c r="L729" s="4">
        <f>=ROUNDDOWN({0},0)</f>
      </c>
      <c r="M729" s="4"/>
      <c r="N729" s="5"/>
      <c r="O729" s="4"/>
      <c r="P729" s="4">
        <f>=ROUNDDOWN({0},0)</f>
      </c>
      <c r="Q729" s="4"/>
      <c r="R729" s="5"/>
      <c r="S729" s="4">
        <v>7</v>
      </c>
      <c r="T729" s="6">
        <v>118.93</v>
      </c>
      <c r="U729" s="4"/>
      <c r="V729" s="6"/>
      <c r="W729" s="5"/>
      <c r="X729" s="5"/>
      <c r="Y729" s="4"/>
      <c r="Z729" s="6"/>
      <c r="AA729" s="4"/>
      <c r="AB729" s="6"/>
      <c r="AC729" s="5"/>
      <c r="AD729" s="5"/>
      <c r="AE729" s="4"/>
      <c r="AF729" s="6"/>
      <c r="AG729" s="4"/>
      <c r="AH729" s="6"/>
      <c r="AI729" s="5"/>
      <c r="AJ729" s="5"/>
      <c r="AK729" s="4"/>
      <c r="AL729" s="6"/>
      <c r="AM729" s="4"/>
      <c r="AN729" s="6"/>
      <c r="AO729" s="5"/>
      <c r="AP729" s="5"/>
      <c r="AQ729" s="4"/>
      <c r="AR729" s="6"/>
      <c r="AS729" s="4"/>
      <c r="AT729" s="6"/>
      <c r="AU729" s="5"/>
      <c r="AV729" s="5"/>
      <c r="AW729" s="4"/>
      <c r="AX729" s="6"/>
      <c r="AY729" s="4"/>
      <c r="AZ729" s="6"/>
      <c r="BA729" s="5"/>
      <c r="BB729" s="5"/>
      <c r="BC729" s="4">
        <v>7</v>
      </c>
      <c r="BD729" s="6">
        <v>118.93</v>
      </c>
      <c r="BE729" s="4"/>
      <c r="BF729" s="6"/>
      <c r="BG729" s="5"/>
      <c r="BH729" s="5"/>
      <c r="BI729" s="4"/>
      <c r="BJ729" s="6"/>
      <c r="BK729" s="4"/>
      <c r="BL729" s="6"/>
      <c r="BM729" s="5"/>
      <c r="BN729" s="5"/>
      <c r="BO729" s="4"/>
      <c r="BP729" s="6"/>
      <c r="BQ729" s="4"/>
      <c r="BR729" s="6"/>
      <c r="BS729" s="5"/>
      <c r="BT729" s="5"/>
      <c r="BU729" s="4"/>
      <c r="BV729" s="6"/>
      <c r="BW729" s="4"/>
      <c r="BX729" s="6"/>
      <c r="BY729" s="5"/>
      <c r="BZ729" s="5"/>
      <c r="CA729" s="4"/>
      <c r="CB729" s="6"/>
      <c r="CC729" s="4"/>
      <c r="CD729" s="6"/>
      <c r="CE729" s="5"/>
      <c r="CF729" s="5"/>
      <c r="CG729" s="4"/>
      <c r="CH729" s="6"/>
      <c r="CI729" s="4"/>
      <c r="CJ729" s="6"/>
      <c r="CK729" s="5"/>
      <c r="CL729" s="5"/>
      <c r="CM729" s="4"/>
      <c r="CN729" s="6"/>
      <c r="CO729" s="4"/>
      <c r="CP729" s="6"/>
      <c r="CQ729" s="5"/>
      <c r="CR729" s="5"/>
      <c r="CS729" s="4"/>
      <c r="CT729" s="6"/>
      <c r="CU729" s="4"/>
      <c r="CV729" s="6"/>
      <c r="CW729" s="5"/>
      <c r="CX729" s="5"/>
      <c r="CY729" s="4"/>
      <c r="CZ729" s="6"/>
      <c r="DA729" s="4"/>
      <c r="DB729" s="6"/>
      <c r="DC729" s="5"/>
      <c r="DD729" s="5"/>
      <c r="DE729" s="4"/>
      <c r="DF729" s="6"/>
      <c r="DG729" s="4"/>
      <c r="DH729" s="6"/>
      <c r="DI729" s="5"/>
      <c r="DJ729" s="5"/>
      <c r="DK729" s="4"/>
      <c r="DL729" s="6"/>
      <c r="DM729" s="4"/>
      <c r="DN729" s="6"/>
      <c r="DO729" s="5"/>
      <c r="DP729" s="5"/>
      <c r="DQ729" s="4"/>
      <c r="DR729" s="6"/>
      <c r="DS729" s="4"/>
      <c r="DT729" s="6"/>
      <c r="DU729" s="5"/>
      <c r="DV729" s="5"/>
      <c r="DW729" s="4"/>
      <c r="DX729" s="6"/>
      <c r="DY729" s="4"/>
      <c r="DZ729" s="6"/>
      <c r="EA729" s="5"/>
      <c r="EB729" s="5"/>
      <c r="EC729" s="4"/>
      <c r="ED729" s="6"/>
      <c r="EE729" s="4"/>
      <c r="EF729" s="6"/>
      <c r="EG729" s="5"/>
      <c r="EH729" s="5"/>
      <c r="EI729" s="4"/>
      <c r="EJ729" s="6"/>
      <c r="EK729" s="4"/>
      <c r="EL729" s="6"/>
      <c r="EM729" s="5"/>
      <c r="EN729" s="5"/>
      <c r="EO729" s="4"/>
      <c r="EP729" s="6"/>
      <c r="EQ729" s="4"/>
      <c r="ER729" s="6"/>
      <c r="ES729" s="5"/>
      <c r="ET729" s="5"/>
      <c r="EU729" s="4"/>
      <c r="EV729" s="6"/>
      <c r="EW729" s="4"/>
      <c r="EX729" s="6"/>
      <c r="EY729" s="5"/>
      <c r="EZ729" s="5"/>
      <c r="FA729" s="4"/>
      <c r="FB729" s="6"/>
      <c r="FC729" s="4"/>
      <c r="FD729" s="6"/>
      <c r="FE729" s="5"/>
      <c r="FF729" s="5"/>
      <c r="FG729" s="4"/>
      <c r="FH729" s="6"/>
      <c r="FI729" s="4"/>
      <c r="FJ729" s="6"/>
      <c r="FK729" s="5"/>
      <c r="FL729" s="5"/>
      <c r="FM729" s="4"/>
      <c r="FN729" s="6"/>
      <c r="FO729" s="4"/>
      <c r="FP729" s="6"/>
      <c r="FQ729" s="5"/>
      <c r="FR729" s="5"/>
      <c r="FS729" s="4"/>
      <c r="FT729" s="6"/>
      <c r="FU729" s="4"/>
      <c r="FV729" s="6"/>
      <c r="FW729" s="5"/>
      <c r="FX729" s="5"/>
      <c r="FY729" s="4"/>
      <c r="FZ729" s="6"/>
      <c r="GA729" s="4"/>
      <c r="GB729" s="6"/>
      <c r="GC729" s="5"/>
      <c r="GD729" s="5"/>
      <c r="GE729" s="4"/>
      <c r="GF729" s="6"/>
      <c r="GG729" s="4"/>
      <c r="GH729" s="6"/>
      <c r="GI729" s="5"/>
      <c r="GJ729" s="5"/>
      <c r="GK729" s="4"/>
      <c r="GL729" s="6"/>
      <c r="GM729" s="4"/>
      <c r="GN729" s="6"/>
      <c r="GO729" s="5"/>
      <c r="GP729" s="5"/>
      <c r="GQ729" s="4"/>
      <c r="GR729" s="6"/>
      <c r="GS729" s="4"/>
      <c r="GT729" s="6"/>
      <c r="GU729" s="5"/>
      <c r="GV729" s="5"/>
      <c r="GW729" s="4"/>
      <c r="GX729" s="6"/>
      <c r="GY729" s="4"/>
      <c r="GZ729" s="6"/>
      <c r="HA729" s="5"/>
      <c r="HB729" s="5"/>
      <c r="HC729" s="4"/>
      <c r="HD729" s="6"/>
      <c r="HE729" s="4"/>
      <c r="HF729" s="6"/>
      <c r="HG729" s="5"/>
      <c r="HH729" s="5"/>
      <c r="HI729" s="4"/>
      <c r="HJ729" s="6"/>
      <c r="HK729" s="4"/>
      <c r="HL729" s="6"/>
      <c r="HM729" s="5"/>
      <c r="HN729" s="5"/>
      <c r="HO729" s="4"/>
      <c r="HP729" s="6"/>
      <c r="HQ729" s="4"/>
      <c r="HR729" s="6"/>
      <c r="HS729" s="5"/>
      <c r="HT729" s="5"/>
      <c r="HU729" s="4"/>
      <c r="HV729" s="6"/>
      <c r="HW729" s="4"/>
      <c r="HX729" s="6"/>
      <c r="HY729" s="5"/>
      <c r="HZ729" s="5"/>
      <c r="IA729" s="4"/>
      <c r="IB729" s="6"/>
      <c r="IC729" s="4"/>
      <c r="ID729" s="6"/>
      <c r="IE729" s="5"/>
      <c r="IF729" s="5"/>
      <c r="IG729" s="4"/>
      <c r="IH729" s="6"/>
      <c r="II729" s="4"/>
      <c r="IJ729" s="6"/>
      <c r="IK729" s="5"/>
      <c r="IL729" s="5"/>
      <c r="IM729" s="4"/>
      <c r="IN729" s="6"/>
      <c r="IO729" s="4"/>
      <c r="IP729" s="6"/>
      <c r="IQ729" s="5"/>
      <c r="IR729" s="5"/>
      <c r="IS729" s="4"/>
      <c r="IT729" s="6"/>
      <c r="IU729" s="4"/>
      <c r="IV729" s="6"/>
      <c r="IW729" s="5"/>
      <c r="IX729" s="5"/>
      <c r="IY729" s="4"/>
      <c r="IZ729" s="6"/>
      <c r="JA729" s="4"/>
      <c r="JB729" s="6"/>
      <c r="JC729" s="5"/>
      <c r="JD729" s="5"/>
      <c r="JE729" s="4"/>
      <c r="JF729" s="6"/>
      <c r="JG729" s="4"/>
      <c r="JH729" s="6"/>
      <c r="JI729" s="5"/>
      <c r="JJ729" s="5"/>
      <c r="JK729" s="4"/>
      <c r="JL729" s="6"/>
      <c r="JM729" s="4"/>
      <c r="JN729" s="6"/>
      <c r="JO729" s="5"/>
      <c r="JP729" s="5"/>
      <c r="JQ729" s="4"/>
      <c r="JR729" s="6"/>
      <c r="JS729" s="4"/>
      <c r="JT729" s="6"/>
      <c r="JU729" s="5"/>
      <c r="JV729" s="5"/>
      <c r="JW729" s="4"/>
      <c r="JX729" s="6"/>
      <c r="JY729" s="4"/>
      <c r="JZ729" s="6"/>
      <c r="KA729" s="5"/>
      <c r="KB729" s="5"/>
      <c r="KC729" s="4"/>
      <c r="KD729" s="6"/>
      <c r="KE729" s="4"/>
      <c r="KF729" s="6"/>
      <c r="KG729" s="5"/>
      <c r="KH729" s="5"/>
      <c r="KI729" s="4"/>
      <c r="KJ729" s="6"/>
      <c r="KK729" s="4"/>
      <c r="KL729" s="6"/>
      <c r="KM729" s="5"/>
      <c r="KN729" s="5"/>
    </row>
    <row r="730">
      <c r="A730" s="3" t="s">
        <v>85</v>
      </c>
      <c r="B730" s="3" t="s">
        <v>680</v>
      </c>
      <c r="C730" s="3" t="s">
        <v>522</v>
      </c>
      <c r="D730" s="3" t="s">
        <v>523</v>
      </c>
      <c r="E730" s="3" t="s">
        <v>692</v>
      </c>
      <c r="F730" s="3" t="s">
        <v>692</v>
      </c>
      <c r="G730" s="3" t="s">
        <v>104</v>
      </c>
      <c r="H730" s="3" t="s">
        <v>122</v>
      </c>
      <c r="I730" s="3" t="s">
        <v>1323</v>
      </c>
      <c r="J730" s="3" t="s">
        <v>1340</v>
      </c>
      <c r="K730" s="4">
        <v>430</v>
      </c>
      <c r="L730" s="4">
        <f>=ROUNDDOWN(43,0)</f>
      </c>
      <c r="M730" s="4"/>
      <c r="N730" s="5"/>
      <c r="O730" s="4"/>
      <c r="P730" s="4">
        <f>=ROUNDDOWN({0},0)</f>
      </c>
      <c r="Q730" s="4"/>
      <c r="R730" s="5"/>
      <c r="S730" s="4">
        <v>7</v>
      </c>
      <c r="T730" s="6">
        <v>398.24</v>
      </c>
      <c r="U730" s="4"/>
      <c r="V730" s="6"/>
      <c r="W730" s="5"/>
      <c r="X730" s="5"/>
      <c r="Y730" s="4">
        <v>1</v>
      </c>
      <c r="Z730" s="6">
        <v>47.93</v>
      </c>
      <c r="AA730" s="4"/>
      <c r="AB730" s="6"/>
      <c r="AC730" s="5"/>
      <c r="AD730" s="5"/>
      <c r="AE730" s="4">
        <v>1</v>
      </c>
      <c r="AF730" s="6">
        <v>40.15</v>
      </c>
      <c r="AG730" s="4"/>
      <c r="AH730" s="6"/>
      <c r="AI730" s="5"/>
      <c r="AJ730" s="5"/>
      <c r="AK730" s="4"/>
      <c r="AL730" s="6"/>
      <c r="AM730" s="4"/>
      <c r="AN730" s="6"/>
      <c r="AO730" s="5"/>
      <c r="AP730" s="5"/>
      <c r="AQ730" s="4"/>
      <c r="AR730" s="6"/>
      <c r="AS730" s="4"/>
      <c r="AT730" s="6"/>
      <c r="AU730" s="5"/>
      <c r="AV730" s="5"/>
      <c r="AW730" s="4"/>
      <c r="AX730" s="6"/>
      <c r="AY730" s="4"/>
      <c r="AZ730" s="6"/>
      <c r="BA730" s="5"/>
      <c r="BB730" s="5"/>
      <c r="BC730" s="4"/>
      <c r="BD730" s="6"/>
      <c r="BE730" s="4"/>
      <c r="BF730" s="6"/>
      <c r="BG730" s="5"/>
      <c r="BH730" s="5"/>
      <c r="BI730" s="4"/>
      <c r="BJ730" s="6"/>
      <c r="BK730" s="4"/>
      <c r="BL730" s="6"/>
      <c r="BM730" s="5"/>
      <c r="BN730" s="5"/>
      <c r="BO730" s="4">
        <v>1</v>
      </c>
      <c r="BP730" s="6">
        <v>77.11</v>
      </c>
      <c r="BQ730" s="4"/>
      <c r="BR730" s="6"/>
      <c r="BS730" s="5"/>
      <c r="BT730" s="5"/>
      <c r="BU730" s="4">
        <v>1</v>
      </c>
      <c r="BV730" s="6">
        <v>55.08</v>
      </c>
      <c r="BW730" s="4"/>
      <c r="BX730" s="6"/>
      <c r="BY730" s="5"/>
      <c r="BZ730" s="5"/>
      <c r="CA730" s="4"/>
      <c r="CB730" s="6"/>
      <c r="CC730" s="4"/>
      <c r="CD730" s="6"/>
      <c r="CE730" s="5"/>
      <c r="CF730" s="5"/>
      <c r="CG730" s="4">
        <v>2</v>
      </c>
      <c r="CH730" s="6">
        <v>109.72</v>
      </c>
      <c r="CI730" s="4"/>
      <c r="CJ730" s="6"/>
      <c r="CK730" s="5"/>
      <c r="CL730" s="5"/>
      <c r="CM730" s="4"/>
      <c r="CN730" s="6"/>
      <c r="CO730" s="4"/>
      <c r="CP730" s="6"/>
      <c r="CQ730" s="5"/>
      <c r="CR730" s="5"/>
      <c r="CS730" s="4"/>
      <c r="CT730" s="6"/>
      <c r="CU730" s="4"/>
      <c r="CV730" s="6"/>
      <c r="CW730" s="5"/>
      <c r="CX730" s="5"/>
      <c r="CY730" s="4"/>
      <c r="CZ730" s="6"/>
      <c r="DA730" s="4"/>
      <c r="DB730" s="6"/>
      <c r="DC730" s="5"/>
      <c r="DD730" s="5"/>
      <c r="DE730" s="4"/>
      <c r="DF730" s="6"/>
      <c r="DG730" s="4"/>
      <c r="DH730" s="6"/>
      <c r="DI730" s="5"/>
      <c r="DJ730" s="5"/>
      <c r="DK730" s="4"/>
      <c r="DL730" s="6"/>
      <c r="DM730" s="4"/>
      <c r="DN730" s="6"/>
      <c r="DO730" s="5"/>
      <c r="DP730" s="5"/>
      <c r="DQ730" s="4"/>
      <c r="DR730" s="6"/>
      <c r="DS730" s="4"/>
      <c r="DT730" s="6"/>
      <c r="DU730" s="5"/>
      <c r="DV730" s="5"/>
      <c r="DW730" s="4"/>
      <c r="DX730" s="6"/>
      <c r="DY730" s="4"/>
      <c r="DZ730" s="6"/>
      <c r="EA730" s="5"/>
      <c r="EB730" s="5"/>
      <c r="EC730" s="4"/>
      <c r="ED730" s="6"/>
      <c r="EE730" s="4"/>
      <c r="EF730" s="6"/>
      <c r="EG730" s="5"/>
      <c r="EH730" s="5"/>
      <c r="EI730" s="4"/>
      <c r="EJ730" s="6"/>
      <c r="EK730" s="4"/>
      <c r="EL730" s="6"/>
      <c r="EM730" s="5"/>
      <c r="EN730" s="5"/>
      <c r="EO730" s="4"/>
      <c r="EP730" s="6"/>
      <c r="EQ730" s="4"/>
      <c r="ER730" s="6"/>
      <c r="ES730" s="5"/>
      <c r="ET730" s="5"/>
      <c r="EU730" s="4"/>
      <c r="EV730" s="6"/>
      <c r="EW730" s="4"/>
      <c r="EX730" s="6"/>
      <c r="EY730" s="5"/>
      <c r="EZ730" s="5"/>
      <c r="FA730" s="4"/>
      <c r="FB730" s="6"/>
      <c r="FC730" s="4"/>
      <c r="FD730" s="6"/>
      <c r="FE730" s="5"/>
      <c r="FF730" s="5"/>
      <c r="FG730" s="4"/>
      <c r="FH730" s="6"/>
      <c r="FI730" s="4"/>
      <c r="FJ730" s="6"/>
      <c r="FK730" s="5"/>
      <c r="FL730" s="5"/>
      <c r="FM730" s="4">
        <v>1</v>
      </c>
      <c r="FN730" s="6">
        <v>68.25</v>
      </c>
      <c r="FO730" s="4"/>
      <c r="FP730" s="6"/>
      <c r="FQ730" s="5"/>
      <c r="FR730" s="5"/>
      <c r="FS730" s="4"/>
      <c r="FT730" s="6"/>
      <c r="FU730" s="4"/>
      <c r="FV730" s="6"/>
      <c r="FW730" s="5"/>
      <c r="FX730" s="5"/>
      <c r="FY730" s="4"/>
      <c r="FZ730" s="6"/>
      <c r="GA730" s="4"/>
      <c r="GB730" s="6"/>
      <c r="GC730" s="5"/>
      <c r="GD730" s="5"/>
      <c r="GE730" s="4"/>
      <c r="GF730" s="6"/>
      <c r="GG730" s="4"/>
      <c r="GH730" s="6"/>
      <c r="GI730" s="5"/>
      <c r="GJ730" s="5"/>
      <c r="GK730" s="4"/>
      <c r="GL730" s="6"/>
      <c r="GM730" s="4"/>
      <c r="GN730" s="6"/>
      <c r="GO730" s="5"/>
      <c r="GP730" s="5"/>
      <c r="GQ730" s="4"/>
      <c r="GR730" s="6"/>
      <c r="GS730" s="4"/>
      <c r="GT730" s="6"/>
      <c r="GU730" s="5"/>
      <c r="GV730" s="5"/>
      <c r="GW730" s="4"/>
      <c r="GX730" s="6"/>
      <c r="GY730" s="4"/>
      <c r="GZ730" s="6"/>
      <c r="HA730" s="5"/>
      <c r="HB730" s="5"/>
      <c r="HC730" s="4"/>
      <c r="HD730" s="6"/>
      <c r="HE730" s="4"/>
      <c r="HF730" s="6"/>
      <c r="HG730" s="5"/>
      <c r="HH730" s="5"/>
      <c r="HI730" s="4"/>
      <c r="HJ730" s="6"/>
      <c r="HK730" s="4"/>
      <c r="HL730" s="6"/>
      <c r="HM730" s="5"/>
      <c r="HN730" s="5"/>
      <c r="HO730" s="4"/>
      <c r="HP730" s="6"/>
      <c r="HQ730" s="4"/>
      <c r="HR730" s="6"/>
      <c r="HS730" s="5"/>
      <c r="HT730" s="5"/>
      <c r="HU730" s="4"/>
      <c r="HV730" s="6"/>
      <c r="HW730" s="4"/>
      <c r="HX730" s="6"/>
      <c r="HY730" s="5"/>
      <c r="HZ730" s="5"/>
      <c r="IA730" s="4"/>
      <c r="IB730" s="6"/>
      <c r="IC730" s="4"/>
      <c r="ID730" s="6"/>
      <c r="IE730" s="5"/>
      <c r="IF730" s="5"/>
      <c r="IG730" s="4"/>
      <c r="IH730" s="6"/>
      <c r="II730" s="4"/>
      <c r="IJ730" s="6"/>
      <c r="IK730" s="5"/>
      <c r="IL730" s="5"/>
      <c r="IM730" s="4"/>
      <c r="IN730" s="6"/>
      <c r="IO730" s="4"/>
      <c r="IP730" s="6"/>
      <c r="IQ730" s="5"/>
      <c r="IR730" s="5"/>
      <c r="IS730" s="4"/>
      <c r="IT730" s="6"/>
      <c r="IU730" s="4"/>
      <c r="IV730" s="6"/>
      <c r="IW730" s="5"/>
      <c r="IX730" s="5"/>
      <c r="IY730" s="4"/>
      <c r="IZ730" s="6"/>
      <c r="JA730" s="4"/>
      <c r="JB730" s="6"/>
      <c r="JC730" s="5"/>
      <c r="JD730" s="5"/>
      <c r="JE730" s="4"/>
      <c r="JF730" s="6"/>
      <c r="JG730" s="4"/>
      <c r="JH730" s="6"/>
      <c r="JI730" s="5"/>
      <c r="JJ730" s="5"/>
      <c r="JK730" s="4"/>
      <c r="JL730" s="6"/>
      <c r="JM730" s="4"/>
      <c r="JN730" s="6"/>
      <c r="JO730" s="5"/>
      <c r="JP730" s="5"/>
      <c r="JQ730" s="4"/>
      <c r="JR730" s="6"/>
      <c r="JS730" s="4"/>
      <c r="JT730" s="6"/>
      <c r="JU730" s="5"/>
      <c r="JV730" s="5"/>
      <c r="JW730" s="4"/>
      <c r="JX730" s="6"/>
      <c r="JY730" s="4"/>
      <c r="JZ730" s="6"/>
      <c r="KA730" s="5"/>
      <c r="KB730" s="5"/>
      <c r="KC730" s="4"/>
      <c r="KD730" s="6"/>
      <c r="KE730" s="4"/>
      <c r="KF730" s="6"/>
      <c r="KG730" s="5"/>
      <c r="KH730" s="5"/>
      <c r="KI730" s="4"/>
      <c r="KJ730" s="6"/>
      <c r="KK730" s="4"/>
      <c r="KL730" s="6"/>
      <c r="KM730" s="5"/>
      <c r="KN730" s="5"/>
    </row>
    <row r="731">
      <c r="A731" s="3" t="s">
        <v>85</v>
      </c>
      <c r="B731" s="3" t="s">
        <v>680</v>
      </c>
      <c r="C731" s="3" t="s">
        <v>522</v>
      </c>
      <c r="D731" s="3" t="s">
        <v>523</v>
      </c>
      <c r="E731" s="3" t="s">
        <v>687</v>
      </c>
      <c r="F731" s="3" t="s">
        <v>687</v>
      </c>
      <c r="G731" s="3" t="s">
        <v>687</v>
      </c>
      <c r="H731" s="3" t="s">
        <v>122</v>
      </c>
      <c r="I731" s="3" t="s">
        <v>1421</v>
      </c>
      <c r="J731" s="3" t="s">
        <v>1319</v>
      </c>
      <c r="K731" s="4">
        <v>338</v>
      </c>
      <c r="L731" s="4">
        <f>=ROUNDDOWN(50.4477611940299,0)</f>
      </c>
      <c r="M731" s="4"/>
      <c r="N731" s="5">
        <v>1</v>
      </c>
      <c r="O731" s="4"/>
      <c r="P731" s="4">
        <f>=ROUNDDOWN({0},0)</f>
      </c>
      <c r="Q731" s="4"/>
      <c r="R731" s="5"/>
      <c r="S731" s="4">
        <v>4</v>
      </c>
      <c r="T731" s="6">
        <v>234.44</v>
      </c>
      <c r="U731" s="4"/>
      <c r="V731" s="6"/>
      <c r="W731" s="5"/>
      <c r="X731" s="5"/>
      <c r="Y731" s="4"/>
      <c r="Z731" s="6"/>
      <c r="AA731" s="4"/>
      <c r="AB731" s="6"/>
      <c r="AC731" s="5"/>
      <c r="AD731" s="5"/>
      <c r="AE731" s="4"/>
      <c r="AF731" s="6"/>
      <c r="AG731" s="4"/>
      <c r="AH731" s="6"/>
      <c r="AI731" s="5"/>
      <c r="AJ731" s="5"/>
      <c r="AK731" s="4"/>
      <c r="AL731" s="6"/>
      <c r="AM731" s="4"/>
      <c r="AN731" s="6"/>
      <c r="AO731" s="5"/>
      <c r="AP731" s="5"/>
      <c r="AQ731" s="4">
        <v>2</v>
      </c>
      <c r="AR731" s="6">
        <v>105.98</v>
      </c>
      <c r="AS731" s="4"/>
      <c r="AT731" s="6"/>
      <c r="AU731" s="5"/>
      <c r="AV731" s="5"/>
      <c r="AW731" s="4"/>
      <c r="AX731" s="6"/>
      <c r="AY731" s="4"/>
      <c r="AZ731" s="6"/>
      <c r="BA731" s="5"/>
      <c r="BB731" s="5"/>
      <c r="BC731" s="4"/>
      <c r="BD731" s="6"/>
      <c r="BE731" s="4"/>
      <c r="BF731" s="6"/>
      <c r="BG731" s="5"/>
      <c r="BH731" s="5"/>
      <c r="BI731" s="4">
        <v>1</v>
      </c>
      <c r="BJ731" s="6">
        <v>73.26</v>
      </c>
      <c r="BK731" s="4"/>
      <c r="BL731" s="6"/>
      <c r="BM731" s="5"/>
      <c r="BN731" s="5"/>
      <c r="BO731" s="4"/>
      <c r="BP731" s="6"/>
      <c r="BQ731" s="4"/>
      <c r="BR731" s="6"/>
      <c r="BS731" s="5"/>
      <c r="BT731" s="5"/>
      <c r="BU731" s="4">
        <v>1</v>
      </c>
      <c r="BV731" s="6">
        <v>55.2</v>
      </c>
      <c r="BW731" s="4"/>
      <c r="BX731" s="6"/>
      <c r="BY731" s="5"/>
      <c r="BZ731" s="5"/>
      <c r="CA731" s="4"/>
      <c r="CB731" s="6"/>
      <c r="CC731" s="4"/>
      <c r="CD731" s="6"/>
      <c r="CE731" s="5"/>
      <c r="CF731" s="5"/>
      <c r="CG731" s="4"/>
      <c r="CH731" s="6"/>
      <c r="CI731" s="4"/>
      <c r="CJ731" s="6"/>
      <c r="CK731" s="5"/>
      <c r="CL731" s="5"/>
      <c r="CM731" s="4"/>
      <c r="CN731" s="6"/>
      <c r="CO731" s="4"/>
      <c r="CP731" s="6"/>
      <c r="CQ731" s="5"/>
      <c r="CR731" s="5"/>
      <c r="CS731" s="4"/>
      <c r="CT731" s="6"/>
      <c r="CU731" s="4"/>
      <c r="CV731" s="6"/>
      <c r="CW731" s="5"/>
      <c r="CX731" s="5"/>
      <c r="CY731" s="4"/>
      <c r="CZ731" s="6"/>
      <c r="DA731" s="4"/>
      <c r="DB731" s="6"/>
      <c r="DC731" s="5"/>
      <c r="DD731" s="5"/>
      <c r="DE731" s="4"/>
      <c r="DF731" s="6"/>
      <c r="DG731" s="4"/>
      <c r="DH731" s="6"/>
      <c r="DI731" s="5"/>
      <c r="DJ731" s="5"/>
      <c r="DK731" s="4"/>
      <c r="DL731" s="6"/>
      <c r="DM731" s="4"/>
      <c r="DN731" s="6"/>
      <c r="DO731" s="5"/>
      <c r="DP731" s="5"/>
      <c r="DQ731" s="4"/>
      <c r="DR731" s="6"/>
      <c r="DS731" s="4"/>
      <c r="DT731" s="6"/>
      <c r="DU731" s="5"/>
      <c r="DV731" s="5"/>
      <c r="DW731" s="4"/>
      <c r="DX731" s="6"/>
      <c r="DY731" s="4"/>
      <c r="DZ731" s="6"/>
      <c r="EA731" s="5"/>
      <c r="EB731" s="5"/>
      <c r="EC731" s="4"/>
      <c r="ED731" s="6"/>
      <c r="EE731" s="4"/>
      <c r="EF731" s="6"/>
      <c r="EG731" s="5"/>
      <c r="EH731" s="5"/>
      <c r="EI731" s="4"/>
      <c r="EJ731" s="6"/>
      <c r="EK731" s="4"/>
      <c r="EL731" s="6"/>
      <c r="EM731" s="5"/>
      <c r="EN731" s="5"/>
      <c r="EO731" s="4"/>
      <c r="EP731" s="6"/>
      <c r="EQ731" s="4"/>
      <c r="ER731" s="6"/>
      <c r="ES731" s="5"/>
      <c r="ET731" s="5"/>
      <c r="EU731" s="4"/>
      <c r="EV731" s="6"/>
      <c r="EW731" s="4"/>
      <c r="EX731" s="6"/>
      <c r="EY731" s="5"/>
      <c r="EZ731" s="5"/>
      <c r="FA731" s="4"/>
      <c r="FB731" s="6"/>
      <c r="FC731" s="4"/>
      <c r="FD731" s="6"/>
      <c r="FE731" s="5"/>
      <c r="FF731" s="5"/>
      <c r="FG731" s="4"/>
      <c r="FH731" s="6"/>
      <c r="FI731" s="4"/>
      <c r="FJ731" s="6"/>
      <c r="FK731" s="5"/>
      <c r="FL731" s="5"/>
      <c r="FM731" s="4"/>
      <c r="FN731" s="6"/>
      <c r="FO731" s="4"/>
      <c r="FP731" s="6"/>
      <c r="FQ731" s="5"/>
      <c r="FR731" s="5"/>
      <c r="FS731" s="4"/>
      <c r="FT731" s="6"/>
      <c r="FU731" s="4"/>
      <c r="FV731" s="6"/>
      <c r="FW731" s="5"/>
      <c r="FX731" s="5"/>
      <c r="FY731" s="4"/>
      <c r="FZ731" s="6"/>
      <c r="GA731" s="4"/>
      <c r="GB731" s="6"/>
      <c r="GC731" s="5"/>
      <c r="GD731" s="5"/>
      <c r="GE731" s="4"/>
      <c r="GF731" s="6"/>
      <c r="GG731" s="4"/>
      <c r="GH731" s="6"/>
      <c r="GI731" s="5"/>
      <c r="GJ731" s="5"/>
      <c r="GK731" s="4"/>
      <c r="GL731" s="6"/>
      <c r="GM731" s="4"/>
      <c r="GN731" s="6"/>
      <c r="GO731" s="5"/>
      <c r="GP731" s="5"/>
      <c r="GQ731" s="4"/>
      <c r="GR731" s="6"/>
      <c r="GS731" s="4"/>
      <c r="GT731" s="6"/>
      <c r="GU731" s="5"/>
      <c r="GV731" s="5"/>
      <c r="GW731" s="4"/>
      <c r="GX731" s="6"/>
      <c r="GY731" s="4"/>
      <c r="GZ731" s="6"/>
      <c r="HA731" s="5"/>
      <c r="HB731" s="5"/>
      <c r="HC731" s="4"/>
      <c r="HD731" s="6"/>
      <c r="HE731" s="4"/>
      <c r="HF731" s="6"/>
      <c r="HG731" s="5"/>
      <c r="HH731" s="5"/>
      <c r="HI731" s="4"/>
      <c r="HJ731" s="6"/>
      <c r="HK731" s="4"/>
      <c r="HL731" s="6"/>
      <c r="HM731" s="5"/>
      <c r="HN731" s="5"/>
      <c r="HO731" s="4"/>
      <c r="HP731" s="6"/>
      <c r="HQ731" s="4"/>
      <c r="HR731" s="6"/>
      <c r="HS731" s="5"/>
      <c r="HT731" s="5"/>
      <c r="HU731" s="4"/>
      <c r="HV731" s="6"/>
      <c r="HW731" s="4"/>
      <c r="HX731" s="6"/>
      <c r="HY731" s="5"/>
      <c r="HZ731" s="5"/>
      <c r="IA731" s="4"/>
      <c r="IB731" s="6"/>
      <c r="IC731" s="4"/>
      <c r="ID731" s="6"/>
      <c r="IE731" s="5"/>
      <c r="IF731" s="5"/>
      <c r="IG731" s="4"/>
      <c r="IH731" s="6"/>
      <c r="II731" s="4"/>
      <c r="IJ731" s="6"/>
      <c r="IK731" s="5"/>
      <c r="IL731" s="5"/>
      <c r="IM731" s="4"/>
      <c r="IN731" s="6"/>
      <c r="IO731" s="4"/>
      <c r="IP731" s="6"/>
      <c r="IQ731" s="5"/>
      <c r="IR731" s="5"/>
      <c r="IS731" s="4"/>
      <c r="IT731" s="6"/>
      <c r="IU731" s="4"/>
      <c r="IV731" s="6"/>
      <c r="IW731" s="5"/>
      <c r="IX731" s="5"/>
      <c r="IY731" s="4"/>
      <c r="IZ731" s="6"/>
      <c r="JA731" s="4"/>
      <c r="JB731" s="6"/>
      <c r="JC731" s="5"/>
      <c r="JD731" s="5"/>
      <c r="JE731" s="4"/>
      <c r="JF731" s="6"/>
      <c r="JG731" s="4"/>
      <c r="JH731" s="6"/>
      <c r="JI731" s="5"/>
      <c r="JJ731" s="5"/>
      <c r="JK731" s="4"/>
      <c r="JL731" s="6"/>
      <c r="JM731" s="4"/>
      <c r="JN731" s="6"/>
      <c r="JO731" s="5"/>
      <c r="JP731" s="5"/>
      <c r="JQ731" s="4"/>
      <c r="JR731" s="6"/>
      <c r="JS731" s="4"/>
      <c r="JT731" s="6"/>
      <c r="JU731" s="5"/>
      <c r="JV731" s="5"/>
      <c r="JW731" s="4"/>
      <c r="JX731" s="6"/>
      <c r="JY731" s="4"/>
      <c r="JZ731" s="6"/>
      <c r="KA731" s="5"/>
      <c r="KB731" s="5"/>
      <c r="KC731" s="4"/>
      <c r="KD731" s="6"/>
      <c r="KE731" s="4"/>
      <c r="KF731" s="6"/>
      <c r="KG731" s="5"/>
      <c r="KH731" s="5"/>
      <c r="KI731" s="4"/>
      <c r="KJ731" s="6"/>
      <c r="KK731" s="4"/>
      <c r="KL731" s="6"/>
      <c r="KM731" s="5"/>
      <c r="KN731" s="5"/>
    </row>
    <row r="732">
      <c r="A732" s="3" t="s">
        <v>85</v>
      </c>
      <c r="B732" s="3" t="s">
        <v>680</v>
      </c>
      <c r="C732" s="3" t="s">
        <v>522</v>
      </c>
      <c r="D732" s="3" t="s">
        <v>523</v>
      </c>
      <c r="E732" s="3" t="s">
        <v>687</v>
      </c>
      <c r="F732" s="3" t="s">
        <v>687</v>
      </c>
      <c r="G732" s="3" t="s">
        <v>687</v>
      </c>
      <c r="H732" s="3" t="s">
        <v>122</v>
      </c>
      <c r="I732" s="3" t="s">
        <v>1429</v>
      </c>
      <c r="J732" s="3" t="s">
        <v>1337</v>
      </c>
      <c r="K732" s="4">
        <v>484</v>
      </c>
      <c r="L732" s="4">
        <f>=ROUNDDOWN(36.6666666666667,0)</f>
      </c>
      <c r="M732" s="4">
        <v>70</v>
      </c>
      <c r="N732" s="5">
        <v>1</v>
      </c>
      <c r="O732" s="4"/>
      <c r="P732" s="4">
        <f>=ROUNDDOWN({0},0)</f>
      </c>
      <c r="Q732" s="4"/>
      <c r="R732" s="5"/>
      <c r="S732" s="4">
        <v>2</v>
      </c>
      <c r="T732" s="6">
        <v>139.12</v>
      </c>
      <c r="U732" s="4"/>
      <c r="V732" s="6"/>
      <c r="W732" s="5"/>
      <c r="X732" s="5"/>
      <c r="Y732" s="4"/>
      <c r="Z732" s="6"/>
      <c r="AA732" s="4"/>
      <c r="AB732" s="6"/>
      <c r="AC732" s="5"/>
      <c r="AD732" s="5"/>
      <c r="AE732" s="4"/>
      <c r="AF732" s="6"/>
      <c r="AG732" s="4"/>
      <c r="AH732" s="6"/>
      <c r="AI732" s="5"/>
      <c r="AJ732" s="5"/>
      <c r="AK732" s="4"/>
      <c r="AL732" s="6"/>
      <c r="AM732" s="4"/>
      <c r="AN732" s="6"/>
      <c r="AO732" s="5"/>
      <c r="AP732" s="5"/>
      <c r="AQ732" s="4">
        <v>1</v>
      </c>
      <c r="AR732" s="6">
        <v>68.89</v>
      </c>
      <c r="AS732" s="4"/>
      <c r="AT732" s="6"/>
      <c r="AU732" s="5"/>
      <c r="AV732" s="5"/>
      <c r="AW732" s="4">
        <v>1</v>
      </c>
      <c r="AX732" s="6">
        <v>70.23</v>
      </c>
      <c r="AY732" s="4"/>
      <c r="AZ732" s="6"/>
      <c r="BA732" s="5"/>
      <c r="BB732" s="5"/>
      <c r="BC732" s="4"/>
      <c r="BD732" s="6"/>
      <c r="BE732" s="4"/>
      <c r="BF732" s="6"/>
      <c r="BG732" s="5"/>
      <c r="BH732" s="5"/>
      <c r="BI732" s="4"/>
      <c r="BJ732" s="6"/>
      <c r="BK732" s="4"/>
      <c r="BL732" s="6"/>
      <c r="BM732" s="5"/>
      <c r="BN732" s="5"/>
      <c r="BO732" s="4"/>
      <c r="BP732" s="6"/>
      <c r="BQ732" s="4"/>
      <c r="BR732" s="6"/>
      <c r="BS732" s="5"/>
      <c r="BT732" s="5"/>
      <c r="BU732" s="4"/>
      <c r="BV732" s="6"/>
      <c r="BW732" s="4"/>
      <c r="BX732" s="6"/>
      <c r="BY732" s="5"/>
      <c r="BZ732" s="5"/>
      <c r="CA732" s="4"/>
      <c r="CB732" s="6"/>
      <c r="CC732" s="4"/>
      <c r="CD732" s="6"/>
      <c r="CE732" s="5"/>
      <c r="CF732" s="5"/>
      <c r="CG732" s="4"/>
      <c r="CH732" s="6"/>
      <c r="CI732" s="4"/>
      <c r="CJ732" s="6"/>
      <c r="CK732" s="5"/>
      <c r="CL732" s="5"/>
      <c r="CM732" s="4"/>
      <c r="CN732" s="6"/>
      <c r="CO732" s="4"/>
      <c r="CP732" s="6"/>
      <c r="CQ732" s="5"/>
      <c r="CR732" s="5"/>
      <c r="CS732" s="4"/>
      <c r="CT732" s="6"/>
      <c r="CU732" s="4"/>
      <c r="CV732" s="6"/>
      <c r="CW732" s="5"/>
      <c r="CX732" s="5"/>
      <c r="CY732" s="4"/>
      <c r="CZ732" s="6"/>
      <c r="DA732" s="4"/>
      <c r="DB732" s="6"/>
      <c r="DC732" s="5"/>
      <c r="DD732" s="5"/>
      <c r="DE732" s="4"/>
      <c r="DF732" s="6"/>
      <c r="DG732" s="4"/>
      <c r="DH732" s="6"/>
      <c r="DI732" s="5"/>
      <c r="DJ732" s="5"/>
      <c r="DK732" s="4"/>
      <c r="DL732" s="6"/>
      <c r="DM732" s="4"/>
      <c r="DN732" s="6"/>
      <c r="DO732" s="5"/>
      <c r="DP732" s="5"/>
      <c r="DQ732" s="4"/>
      <c r="DR732" s="6"/>
      <c r="DS732" s="4"/>
      <c r="DT732" s="6"/>
      <c r="DU732" s="5"/>
      <c r="DV732" s="5"/>
      <c r="DW732" s="4"/>
      <c r="DX732" s="6"/>
      <c r="DY732" s="4"/>
      <c r="DZ732" s="6"/>
      <c r="EA732" s="5"/>
      <c r="EB732" s="5"/>
      <c r="EC732" s="4"/>
      <c r="ED732" s="6"/>
      <c r="EE732" s="4"/>
      <c r="EF732" s="6"/>
      <c r="EG732" s="5"/>
      <c r="EH732" s="5"/>
      <c r="EI732" s="4"/>
      <c r="EJ732" s="6"/>
      <c r="EK732" s="4"/>
      <c r="EL732" s="6"/>
      <c r="EM732" s="5"/>
      <c r="EN732" s="5"/>
      <c r="EO732" s="4"/>
      <c r="EP732" s="6"/>
      <c r="EQ732" s="4"/>
      <c r="ER732" s="6"/>
      <c r="ES732" s="5"/>
      <c r="ET732" s="5"/>
      <c r="EU732" s="4"/>
      <c r="EV732" s="6"/>
      <c r="EW732" s="4"/>
      <c r="EX732" s="6"/>
      <c r="EY732" s="5"/>
      <c r="EZ732" s="5"/>
      <c r="FA732" s="4"/>
      <c r="FB732" s="6"/>
      <c r="FC732" s="4"/>
      <c r="FD732" s="6"/>
      <c r="FE732" s="5"/>
      <c r="FF732" s="5"/>
      <c r="FG732" s="4"/>
      <c r="FH732" s="6"/>
      <c r="FI732" s="4"/>
      <c r="FJ732" s="6"/>
      <c r="FK732" s="5"/>
      <c r="FL732" s="5"/>
      <c r="FM732" s="4"/>
      <c r="FN732" s="6"/>
      <c r="FO732" s="4"/>
      <c r="FP732" s="6"/>
      <c r="FQ732" s="5"/>
      <c r="FR732" s="5"/>
      <c r="FS732" s="4"/>
      <c r="FT732" s="6"/>
      <c r="FU732" s="4"/>
      <c r="FV732" s="6"/>
      <c r="FW732" s="5"/>
      <c r="FX732" s="5"/>
      <c r="FY732" s="4"/>
      <c r="FZ732" s="6"/>
      <c r="GA732" s="4"/>
      <c r="GB732" s="6"/>
      <c r="GC732" s="5"/>
      <c r="GD732" s="5"/>
      <c r="GE732" s="4"/>
      <c r="GF732" s="6"/>
      <c r="GG732" s="4"/>
      <c r="GH732" s="6"/>
      <c r="GI732" s="5"/>
      <c r="GJ732" s="5"/>
      <c r="GK732" s="4"/>
      <c r="GL732" s="6"/>
      <c r="GM732" s="4"/>
      <c r="GN732" s="6"/>
      <c r="GO732" s="5"/>
      <c r="GP732" s="5"/>
      <c r="GQ732" s="4"/>
      <c r="GR732" s="6"/>
      <c r="GS732" s="4"/>
      <c r="GT732" s="6"/>
      <c r="GU732" s="5"/>
      <c r="GV732" s="5"/>
      <c r="GW732" s="4"/>
      <c r="GX732" s="6"/>
      <c r="GY732" s="4"/>
      <c r="GZ732" s="6"/>
      <c r="HA732" s="5"/>
      <c r="HB732" s="5"/>
      <c r="HC732" s="4"/>
      <c r="HD732" s="6"/>
      <c r="HE732" s="4"/>
      <c r="HF732" s="6"/>
      <c r="HG732" s="5"/>
      <c r="HH732" s="5"/>
      <c r="HI732" s="4"/>
      <c r="HJ732" s="6"/>
      <c r="HK732" s="4"/>
      <c r="HL732" s="6"/>
      <c r="HM732" s="5"/>
      <c r="HN732" s="5"/>
      <c r="HO732" s="4"/>
      <c r="HP732" s="6"/>
      <c r="HQ732" s="4"/>
      <c r="HR732" s="6"/>
      <c r="HS732" s="5"/>
      <c r="HT732" s="5"/>
      <c r="HU732" s="4"/>
      <c r="HV732" s="6"/>
      <c r="HW732" s="4"/>
      <c r="HX732" s="6"/>
      <c r="HY732" s="5"/>
      <c r="HZ732" s="5"/>
      <c r="IA732" s="4"/>
      <c r="IB732" s="6"/>
      <c r="IC732" s="4"/>
      <c r="ID732" s="6"/>
      <c r="IE732" s="5"/>
      <c r="IF732" s="5"/>
      <c r="IG732" s="4"/>
      <c r="IH732" s="6"/>
      <c r="II732" s="4"/>
      <c r="IJ732" s="6"/>
      <c r="IK732" s="5"/>
      <c r="IL732" s="5"/>
      <c r="IM732" s="4"/>
      <c r="IN732" s="6"/>
      <c r="IO732" s="4"/>
      <c r="IP732" s="6"/>
      <c r="IQ732" s="5"/>
      <c r="IR732" s="5"/>
      <c r="IS732" s="4"/>
      <c r="IT732" s="6"/>
      <c r="IU732" s="4"/>
      <c r="IV732" s="6"/>
      <c r="IW732" s="5"/>
      <c r="IX732" s="5"/>
      <c r="IY732" s="4"/>
      <c r="IZ732" s="6"/>
      <c r="JA732" s="4"/>
      <c r="JB732" s="6"/>
      <c r="JC732" s="5"/>
      <c r="JD732" s="5"/>
      <c r="JE732" s="4"/>
      <c r="JF732" s="6"/>
      <c r="JG732" s="4"/>
      <c r="JH732" s="6"/>
      <c r="JI732" s="5"/>
      <c r="JJ732" s="5"/>
      <c r="JK732" s="4"/>
      <c r="JL732" s="6"/>
      <c r="JM732" s="4"/>
      <c r="JN732" s="6"/>
      <c r="JO732" s="5"/>
      <c r="JP732" s="5"/>
      <c r="JQ732" s="4"/>
      <c r="JR732" s="6"/>
      <c r="JS732" s="4"/>
      <c r="JT732" s="6"/>
      <c r="JU732" s="5"/>
      <c r="JV732" s="5"/>
      <c r="JW732" s="4"/>
      <c r="JX732" s="6"/>
      <c r="JY732" s="4"/>
      <c r="JZ732" s="6"/>
      <c r="KA732" s="5"/>
      <c r="KB732" s="5"/>
      <c r="KC732" s="4"/>
      <c r="KD732" s="6"/>
      <c r="KE732" s="4"/>
      <c r="KF732" s="6"/>
      <c r="KG732" s="5"/>
      <c r="KH732" s="5"/>
      <c r="KI732" s="4"/>
      <c r="KJ732" s="6"/>
      <c r="KK732" s="4"/>
      <c r="KL732" s="6"/>
      <c r="KM732" s="5"/>
      <c r="KN732" s="5"/>
    </row>
    <row r="733">
      <c r="A733" s="3" t="s">
        <v>85</v>
      </c>
      <c r="B733" s="3" t="s">
        <v>680</v>
      </c>
      <c r="C733" s="3" t="s">
        <v>522</v>
      </c>
      <c r="D733" s="3" t="s">
        <v>523</v>
      </c>
      <c r="E733" s="3" t="s">
        <v>329</v>
      </c>
      <c r="F733" s="3" t="s">
        <v>329</v>
      </c>
      <c r="G733" s="3" t="s">
        <v>329</v>
      </c>
      <c r="H733" s="3" t="s">
        <v>98</v>
      </c>
      <c r="I733" s="3" t="s">
        <v>1361</v>
      </c>
      <c r="J733" s="3" t="s">
        <v>1319</v>
      </c>
      <c r="K733" s="4">
        <v>238</v>
      </c>
      <c r="L733" s="4">
        <f>=ROUNDDOWN(30.5128205128205,0)</f>
      </c>
      <c r="M733" s="4"/>
      <c r="N733" s="5">
        <v>1</v>
      </c>
      <c r="O733" s="4"/>
      <c r="P733" s="4">
        <f>=ROUNDDOWN({0},0)</f>
      </c>
      <c r="Q733" s="4"/>
      <c r="R733" s="5"/>
      <c r="S733" s="4">
        <v>4</v>
      </c>
      <c r="T733" s="6">
        <v>231.26</v>
      </c>
      <c r="U733" s="4"/>
      <c r="V733" s="6"/>
      <c r="W733" s="5"/>
      <c r="X733" s="5"/>
      <c r="Y733" s="4">
        <v>1</v>
      </c>
      <c r="Z733" s="6">
        <v>51.84</v>
      </c>
      <c r="AA733" s="4"/>
      <c r="AB733" s="6"/>
      <c r="AC733" s="5"/>
      <c r="AD733" s="5"/>
      <c r="AE733" s="4"/>
      <c r="AF733" s="6"/>
      <c r="AG733" s="4"/>
      <c r="AH733" s="6"/>
      <c r="AI733" s="5"/>
      <c r="AJ733" s="5"/>
      <c r="AK733" s="4">
        <v>1</v>
      </c>
      <c r="AL733" s="6">
        <v>51.84</v>
      </c>
      <c r="AM733" s="4"/>
      <c r="AN733" s="6"/>
      <c r="AO733" s="5"/>
      <c r="AP733" s="5"/>
      <c r="AQ733" s="4">
        <v>1</v>
      </c>
      <c r="AR733" s="6">
        <v>64.5</v>
      </c>
      <c r="AS733" s="4"/>
      <c r="AT733" s="6"/>
      <c r="AU733" s="5"/>
      <c r="AV733" s="5"/>
      <c r="AW733" s="4"/>
      <c r="AX733" s="6"/>
      <c r="AY733" s="4"/>
      <c r="AZ733" s="6"/>
      <c r="BA733" s="5"/>
      <c r="BB733" s="5"/>
      <c r="BC733" s="4"/>
      <c r="BD733" s="6"/>
      <c r="BE733" s="4"/>
      <c r="BF733" s="6"/>
      <c r="BG733" s="5"/>
      <c r="BH733" s="5"/>
      <c r="BI733" s="4">
        <v>1</v>
      </c>
      <c r="BJ733" s="6">
        <v>63.08</v>
      </c>
      <c r="BK733" s="4"/>
      <c r="BL733" s="6"/>
      <c r="BM733" s="5"/>
      <c r="BN733" s="5"/>
      <c r="BO733" s="4"/>
      <c r="BP733" s="6"/>
      <c r="BQ733" s="4"/>
      <c r="BR733" s="6"/>
      <c r="BS733" s="5"/>
      <c r="BT733" s="5"/>
      <c r="BU733" s="4"/>
      <c r="BV733" s="6"/>
      <c r="BW733" s="4"/>
      <c r="BX733" s="6"/>
      <c r="BY733" s="5"/>
      <c r="BZ733" s="5"/>
      <c r="CA733" s="4"/>
      <c r="CB733" s="6"/>
      <c r="CC733" s="4"/>
      <c r="CD733" s="6"/>
      <c r="CE733" s="5"/>
      <c r="CF733" s="5"/>
      <c r="CG733" s="4"/>
      <c r="CH733" s="6"/>
      <c r="CI733" s="4"/>
      <c r="CJ733" s="6"/>
      <c r="CK733" s="5"/>
      <c r="CL733" s="5"/>
      <c r="CM733" s="4"/>
      <c r="CN733" s="6"/>
      <c r="CO733" s="4"/>
      <c r="CP733" s="6"/>
      <c r="CQ733" s="5"/>
      <c r="CR733" s="5"/>
      <c r="CS733" s="4"/>
      <c r="CT733" s="6"/>
      <c r="CU733" s="4"/>
      <c r="CV733" s="6"/>
      <c r="CW733" s="5"/>
      <c r="CX733" s="5"/>
      <c r="CY733" s="4"/>
      <c r="CZ733" s="6"/>
      <c r="DA733" s="4"/>
      <c r="DB733" s="6"/>
      <c r="DC733" s="5"/>
      <c r="DD733" s="5"/>
      <c r="DE733" s="4"/>
      <c r="DF733" s="6"/>
      <c r="DG733" s="4"/>
      <c r="DH733" s="6"/>
      <c r="DI733" s="5"/>
      <c r="DJ733" s="5"/>
      <c r="DK733" s="4"/>
      <c r="DL733" s="6"/>
      <c r="DM733" s="4"/>
      <c r="DN733" s="6"/>
      <c r="DO733" s="5"/>
      <c r="DP733" s="5"/>
      <c r="DQ733" s="4"/>
      <c r="DR733" s="6"/>
      <c r="DS733" s="4"/>
      <c r="DT733" s="6"/>
      <c r="DU733" s="5"/>
      <c r="DV733" s="5"/>
      <c r="DW733" s="4"/>
      <c r="DX733" s="6"/>
      <c r="DY733" s="4"/>
      <c r="DZ733" s="6"/>
      <c r="EA733" s="5"/>
      <c r="EB733" s="5"/>
      <c r="EC733" s="4"/>
      <c r="ED733" s="6"/>
      <c r="EE733" s="4"/>
      <c r="EF733" s="6"/>
      <c r="EG733" s="5"/>
      <c r="EH733" s="5"/>
      <c r="EI733" s="4"/>
      <c r="EJ733" s="6"/>
      <c r="EK733" s="4"/>
      <c r="EL733" s="6"/>
      <c r="EM733" s="5"/>
      <c r="EN733" s="5"/>
      <c r="EO733" s="4"/>
      <c r="EP733" s="6"/>
      <c r="EQ733" s="4"/>
      <c r="ER733" s="6"/>
      <c r="ES733" s="5"/>
      <c r="ET733" s="5"/>
      <c r="EU733" s="4"/>
      <c r="EV733" s="6"/>
      <c r="EW733" s="4"/>
      <c r="EX733" s="6"/>
      <c r="EY733" s="5"/>
      <c r="EZ733" s="5"/>
      <c r="FA733" s="4"/>
      <c r="FB733" s="6"/>
      <c r="FC733" s="4"/>
      <c r="FD733" s="6"/>
      <c r="FE733" s="5"/>
      <c r="FF733" s="5"/>
      <c r="FG733" s="4"/>
      <c r="FH733" s="6"/>
      <c r="FI733" s="4"/>
      <c r="FJ733" s="6"/>
      <c r="FK733" s="5"/>
      <c r="FL733" s="5"/>
      <c r="FM733" s="4"/>
      <c r="FN733" s="6"/>
      <c r="FO733" s="4"/>
      <c r="FP733" s="6"/>
      <c r="FQ733" s="5"/>
      <c r="FR733" s="5"/>
      <c r="FS733" s="4"/>
      <c r="FT733" s="6"/>
      <c r="FU733" s="4"/>
      <c r="FV733" s="6"/>
      <c r="FW733" s="5"/>
      <c r="FX733" s="5"/>
      <c r="FY733" s="4"/>
      <c r="FZ733" s="6"/>
      <c r="GA733" s="4"/>
      <c r="GB733" s="6"/>
      <c r="GC733" s="5"/>
      <c r="GD733" s="5"/>
      <c r="GE733" s="4"/>
      <c r="GF733" s="6"/>
      <c r="GG733" s="4"/>
      <c r="GH733" s="6"/>
      <c r="GI733" s="5"/>
      <c r="GJ733" s="5"/>
      <c r="GK733" s="4"/>
      <c r="GL733" s="6"/>
      <c r="GM733" s="4"/>
      <c r="GN733" s="6"/>
      <c r="GO733" s="5"/>
      <c r="GP733" s="5"/>
      <c r="GQ733" s="4"/>
      <c r="GR733" s="6"/>
      <c r="GS733" s="4"/>
      <c r="GT733" s="6"/>
      <c r="GU733" s="5"/>
      <c r="GV733" s="5"/>
      <c r="GW733" s="4"/>
      <c r="GX733" s="6"/>
      <c r="GY733" s="4"/>
      <c r="GZ733" s="6"/>
      <c r="HA733" s="5"/>
      <c r="HB733" s="5"/>
      <c r="HC733" s="4"/>
      <c r="HD733" s="6"/>
      <c r="HE733" s="4"/>
      <c r="HF733" s="6"/>
      <c r="HG733" s="5"/>
      <c r="HH733" s="5"/>
      <c r="HI733" s="4"/>
      <c r="HJ733" s="6"/>
      <c r="HK733" s="4"/>
      <c r="HL733" s="6"/>
      <c r="HM733" s="5"/>
      <c r="HN733" s="5"/>
      <c r="HO733" s="4"/>
      <c r="HP733" s="6"/>
      <c r="HQ733" s="4"/>
      <c r="HR733" s="6"/>
      <c r="HS733" s="5"/>
      <c r="HT733" s="5"/>
      <c r="HU733" s="4"/>
      <c r="HV733" s="6"/>
      <c r="HW733" s="4"/>
      <c r="HX733" s="6"/>
      <c r="HY733" s="5"/>
      <c r="HZ733" s="5"/>
      <c r="IA733" s="4"/>
      <c r="IB733" s="6"/>
      <c r="IC733" s="4"/>
      <c r="ID733" s="6"/>
      <c r="IE733" s="5"/>
      <c r="IF733" s="5"/>
      <c r="IG733" s="4"/>
      <c r="IH733" s="6"/>
      <c r="II733" s="4"/>
      <c r="IJ733" s="6"/>
      <c r="IK733" s="5"/>
      <c r="IL733" s="5"/>
      <c r="IM733" s="4"/>
      <c r="IN733" s="6"/>
      <c r="IO733" s="4"/>
      <c r="IP733" s="6"/>
      <c r="IQ733" s="5"/>
      <c r="IR733" s="5"/>
      <c r="IS733" s="4"/>
      <c r="IT733" s="6"/>
      <c r="IU733" s="4"/>
      <c r="IV733" s="6"/>
      <c r="IW733" s="5"/>
      <c r="IX733" s="5"/>
      <c r="IY733" s="4"/>
      <c r="IZ733" s="6"/>
      <c r="JA733" s="4"/>
      <c r="JB733" s="6"/>
      <c r="JC733" s="5"/>
      <c r="JD733" s="5"/>
      <c r="JE733" s="4"/>
      <c r="JF733" s="6"/>
      <c r="JG733" s="4"/>
      <c r="JH733" s="6"/>
      <c r="JI733" s="5"/>
      <c r="JJ733" s="5"/>
      <c r="JK733" s="4"/>
      <c r="JL733" s="6"/>
      <c r="JM733" s="4"/>
      <c r="JN733" s="6"/>
      <c r="JO733" s="5"/>
      <c r="JP733" s="5"/>
      <c r="JQ733" s="4"/>
      <c r="JR733" s="6"/>
      <c r="JS733" s="4"/>
      <c r="JT733" s="6"/>
      <c r="JU733" s="5"/>
      <c r="JV733" s="5"/>
      <c r="JW733" s="4"/>
      <c r="JX733" s="6"/>
      <c r="JY733" s="4"/>
      <c r="JZ733" s="6"/>
      <c r="KA733" s="5"/>
      <c r="KB733" s="5"/>
      <c r="KC733" s="4"/>
      <c r="KD733" s="6"/>
      <c r="KE733" s="4"/>
      <c r="KF733" s="6"/>
      <c r="KG733" s="5"/>
      <c r="KH733" s="5"/>
      <c r="KI733" s="4"/>
      <c r="KJ733" s="6"/>
      <c r="KK733" s="4"/>
      <c r="KL733" s="6"/>
      <c r="KM733" s="5"/>
      <c r="KN733" s="5"/>
    </row>
    <row r="734">
      <c r="A734" s="3" t="s">
        <v>85</v>
      </c>
      <c r="B734" s="3" t="s">
        <v>680</v>
      </c>
      <c r="C734" s="3" t="s">
        <v>522</v>
      </c>
      <c r="D734" s="3" t="s">
        <v>523</v>
      </c>
      <c r="E734" s="3" t="s">
        <v>329</v>
      </c>
      <c r="F734" s="3" t="s">
        <v>329</v>
      </c>
      <c r="G734" s="3" t="s">
        <v>329</v>
      </c>
      <c r="H734" s="3" t="s">
        <v>98</v>
      </c>
      <c r="I734" s="3" t="s">
        <v>1322</v>
      </c>
      <c r="J734" s="3" t="s">
        <v>1319</v>
      </c>
      <c r="K734" s="4">
        <v>389</v>
      </c>
      <c r="L734" s="4">
        <f>=ROUNDDOWN(90.4651162790698,0)</f>
      </c>
      <c r="M734" s="4">
        <v>160</v>
      </c>
      <c r="N734" s="5">
        <v>1</v>
      </c>
      <c r="O734" s="4"/>
      <c r="P734" s="4">
        <f>=ROUNDDOWN({0},0)</f>
      </c>
      <c r="Q734" s="4"/>
      <c r="R734" s="5"/>
      <c r="S734" s="4">
        <v>1</v>
      </c>
      <c r="T734" s="6">
        <v>62.2</v>
      </c>
      <c r="U734" s="4"/>
      <c r="V734" s="6"/>
      <c r="W734" s="5"/>
      <c r="X734" s="5"/>
      <c r="Y734" s="4">
        <v>1</v>
      </c>
      <c r="Z734" s="6">
        <v>62.2</v>
      </c>
      <c r="AA734" s="4"/>
      <c r="AB734" s="6"/>
      <c r="AC734" s="5"/>
      <c r="AD734" s="5"/>
      <c r="AE734" s="4"/>
      <c r="AF734" s="6"/>
      <c r="AG734" s="4"/>
      <c r="AH734" s="6"/>
      <c r="AI734" s="5"/>
      <c r="AJ734" s="5"/>
      <c r="AK734" s="4"/>
      <c r="AL734" s="6"/>
      <c r="AM734" s="4"/>
      <c r="AN734" s="6"/>
      <c r="AO734" s="5"/>
      <c r="AP734" s="5"/>
      <c r="AQ734" s="4"/>
      <c r="AR734" s="6"/>
      <c r="AS734" s="4"/>
      <c r="AT734" s="6"/>
      <c r="AU734" s="5"/>
      <c r="AV734" s="5"/>
      <c r="AW734" s="4"/>
      <c r="AX734" s="6"/>
      <c r="AY734" s="4"/>
      <c r="AZ734" s="6"/>
      <c r="BA734" s="5"/>
      <c r="BB734" s="5"/>
      <c r="BC734" s="4"/>
      <c r="BD734" s="6"/>
      <c r="BE734" s="4"/>
      <c r="BF734" s="6"/>
      <c r="BG734" s="5"/>
      <c r="BH734" s="5"/>
      <c r="BI734" s="4"/>
      <c r="BJ734" s="6"/>
      <c r="BK734" s="4"/>
      <c r="BL734" s="6"/>
      <c r="BM734" s="5"/>
      <c r="BN734" s="5"/>
      <c r="BO734" s="4"/>
      <c r="BP734" s="6"/>
      <c r="BQ734" s="4"/>
      <c r="BR734" s="6"/>
      <c r="BS734" s="5"/>
      <c r="BT734" s="5"/>
      <c r="BU734" s="4"/>
      <c r="BV734" s="6"/>
      <c r="BW734" s="4"/>
      <c r="BX734" s="6"/>
      <c r="BY734" s="5"/>
      <c r="BZ734" s="5"/>
      <c r="CA734" s="4"/>
      <c r="CB734" s="6"/>
      <c r="CC734" s="4"/>
      <c r="CD734" s="6"/>
      <c r="CE734" s="5"/>
      <c r="CF734" s="5"/>
      <c r="CG734" s="4"/>
      <c r="CH734" s="6"/>
      <c r="CI734" s="4"/>
      <c r="CJ734" s="6"/>
      <c r="CK734" s="5"/>
      <c r="CL734" s="5"/>
      <c r="CM734" s="4"/>
      <c r="CN734" s="6"/>
      <c r="CO734" s="4"/>
      <c r="CP734" s="6"/>
      <c r="CQ734" s="5"/>
      <c r="CR734" s="5"/>
      <c r="CS734" s="4"/>
      <c r="CT734" s="6"/>
      <c r="CU734" s="4"/>
      <c r="CV734" s="6"/>
      <c r="CW734" s="5"/>
      <c r="CX734" s="5"/>
      <c r="CY734" s="4"/>
      <c r="CZ734" s="6"/>
      <c r="DA734" s="4"/>
      <c r="DB734" s="6"/>
      <c r="DC734" s="5"/>
      <c r="DD734" s="5"/>
      <c r="DE734" s="4"/>
      <c r="DF734" s="6"/>
      <c r="DG734" s="4"/>
      <c r="DH734" s="6"/>
      <c r="DI734" s="5"/>
      <c r="DJ734" s="5"/>
      <c r="DK734" s="4"/>
      <c r="DL734" s="6"/>
      <c r="DM734" s="4"/>
      <c r="DN734" s="6"/>
      <c r="DO734" s="5"/>
      <c r="DP734" s="5"/>
      <c r="DQ734" s="4"/>
      <c r="DR734" s="6"/>
      <c r="DS734" s="4"/>
      <c r="DT734" s="6"/>
      <c r="DU734" s="5"/>
      <c r="DV734" s="5"/>
      <c r="DW734" s="4"/>
      <c r="DX734" s="6"/>
      <c r="DY734" s="4"/>
      <c r="DZ734" s="6"/>
      <c r="EA734" s="5"/>
      <c r="EB734" s="5"/>
      <c r="EC734" s="4"/>
      <c r="ED734" s="6"/>
      <c r="EE734" s="4"/>
      <c r="EF734" s="6"/>
      <c r="EG734" s="5"/>
      <c r="EH734" s="5"/>
      <c r="EI734" s="4"/>
      <c r="EJ734" s="6"/>
      <c r="EK734" s="4"/>
      <c r="EL734" s="6"/>
      <c r="EM734" s="5"/>
      <c r="EN734" s="5"/>
      <c r="EO734" s="4"/>
      <c r="EP734" s="6"/>
      <c r="EQ734" s="4"/>
      <c r="ER734" s="6"/>
      <c r="ES734" s="5"/>
      <c r="ET734" s="5"/>
      <c r="EU734" s="4"/>
      <c r="EV734" s="6"/>
      <c r="EW734" s="4"/>
      <c r="EX734" s="6"/>
      <c r="EY734" s="5"/>
      <c r="EZ734" s="5"/>
      <c r="FA734" s="4"/>
      <c r="FB734" s="6"/>
      <c r="FC734" s="4"/>
      <c r="FD734" s="6"/>
      <c r="FE734" s="5"/>
      <c r="FF734" s="5"/>
      <c r="FG734" s="4"/>
      <c r="FH734" s="6"/>
      <c r="FI734" s="4"/>
      <c r="FJ734" s="6"/>
      <c r="FK734" s="5"/>
      <c r="FL734" s="5"/>
      <c r="FM734" s="4"/>
      <c r="FN734" s="6"/>
      <c r="FO734" s="4"/>
      <c r="FP734" s="6"/>
      <c r="FQ734" s="5"/>
      <c r="FR734" s="5"/>
      <c r="FS734" s="4"/>
      <c r="FT734" s="6"/>
      <c r="FU734" s="4"/>
      <c r="FV734" s="6"/>
      <c r="FW734" s="5"/>
      <c r="FX734" s="5"/>
      <c r="FY734" s="4"/>
      <c r="FZ734" s="6"/>
      <c r="GA734" s="4"/>
      <c r="GB734" s="6"/>
      <c r="GC734" s="5"/>
      <c r="GD734" s="5"/>
      <c r="GE734" s="4"/>
      <c r="GF734" s="6"/>
      <c r="GG734" s="4"/>
      <c r="GH734" s="6"/>
      <c r="GI734" s="5"/>
      <c r="GJ734" s="5"/>
      <c r="GK734" s="4"/>
      <c r="GL734" s="6"/>
      <c r="GM734" s="4"/>
      <c r="GN734" s="6"/>
      <c r="GO734" s="5"/>
      <c r="GP734" s="5"/>
      <c r="GQ734" s="4"/>
      <c r="GR734" s="6"/>
      <c r="GS734" s="4"/>
      <c r="GT734" s="6"/>
      <c r="GU734" s="5"/>
      <c r="GV734" s="5"/>
      <c r="GW734" s="4"/>
      <c r="GX734" s="6"/>
      <c r="GY734" s="4"/>
      <c r="GZ734" s="6"/>
      <c r="HA734" s="5"/>
      <c r="HB734" s="5"/>
      <c r="HC734" s="4"/>
      <c r="HD734" s="6"/>
      <c r="HE734" s="4"/>
      <c r="HF734" s="6"/>
      <c r="HG734" s="5"/>
      <c r="HH734" s="5"/>
      <c r="HI734" s="4"/>
      <c r="HJ734" s="6"/>
      <c r="HK734" s="4"/>
      <c r="HL734" s="6"/>
      <c r="HM734" s="5"/>
      <c r="HN734" s="5"/>
      <c r="HO734" s="4"/>
      <c r="HP734" s="6"/>
      <c r="HQ734" s="4"/>
      <c r="HR734" s="6"/>
      <c r="HS734" s="5"/>
      <c r="HT734" s="5"/>
      <c r="HU734" s="4"/>
      <c r="HV734" s="6"/>
      <c r="HW734" s="4"/>
      <c r="HX734" s="6"/>
      <c r="HY734" s="5"/>
      <c r="HZ734" s="5"/>
      <c r="IA734" s="4"/>
      <c r="IB734" s="6"/>
      <c r="IC734" s="4"/>
      <c r="ID734" s="6"/>
      <c r="IE734" s="5"/>
      <c r="IF734" s="5"/>
      <c r="IG734" s="4"/>
      <c r="IH734" s="6"/>
      <c r="II734" s="4"/>
      <c r="IJ734" s="6"/>
      <c r="IK734" s="5"/>
      <c r="IL734" s="5"/>
      <c r="IM734" s="4"/>
      <c r="IN734" s="6"/>
      <c r="IO734" s="4"/>
      <c r="IP734" s="6"/>
      <c r="IQ734" s="5"/>
      <c r="IR734" s="5"/>
      <c r="IS734" s="4"/>
      <c r="IT734" s="6"/>
      <c r="IU734" s="4"/>
      <c r="IV734" s="6"/>
      <c r="IW734" s="5"/>
      <c r="IX734" s="5"/>
      <c r="IY734" s="4"/>
      <c r="IZ734" s="6"/>
      <c r="JA734" s="4"/>
      <c r="JB734" s="6"/>
      <c r="JC734" s="5"/>
      <c r="JD734" s="5"/>
      <c r="JE734" s="4"/>
      <c r="JF734" s="6"/>
      <c r="JG734" s="4"/>
      <c r="JH734" s="6"/>
      <c r="JI734" s="5"/>
      <c r="JJ734" s="5"/>
      <c r="JK734" s="4"/>
      <c r="JL734" s="6"/>
      <c r="JM734" s="4"/>
      <c r="JN734" s="6"/>
      <c r="JO734" s="5"/>
      <c r="JP734" s="5"/>
      <c r="JQ734" s="4"/>
      <c r="JR734" s="6"/>
      <c r="JS734" s="4"/>
      <c r="JT734" s="6"/>
      <c r="JU734" s="5"/>
      <c r="JV734" s="5"/>
      <c r="JW734" s="4"/>
      <c r="JX734" s="6"/>
      <c r="JY734" s="4"/>
      <c r="JZ734" s="6"/>
      <c r="KA734" s="5"/>
      <c r="KB734" s="5"/>
      <c r="KC734" s="4"/>
      <c r="KD734" s="6"/>
      <c r="KE734" s="4"/>
      <c r="KF734" s="6"/>
      <c r="KG734" s="5"/>
      <c r="KH734" s="5"/>
      <c r="KI734" s="4"/>
      <c r="KJ734" s="6"/>
      <c r="KK734" s="4"/>
      <c r="KL734" s="6"/>
      <c r="KM734" s="5"/>
      <c r="KN734" s="5"/>
    </row>
    <row r="735">
      <c r="A735" s="3" t="s">
        <v>85</v>
      </c>
      <c r="B735" s="3" t="s">
        <v>680</v>
      </c>
      <c r="C735" s="3" t="s">
        <v>522</v>
      </c>
      <c r="D735" s="3" t="s">
        <v>523</v>
      </c>
      <c r="E735" s="3" t="s">
        <v>690</v>
      </c>
      <c r="F735" s="3" t="s">
        <v>690</v>
      </c>
      <c r="G735" s="3" t="s">
        <v>690</v>
      </c>
      <c r="H735" s="3" t="s">
        <v>165</v>
      </c>
      <c r="I735" s="3" t="s">
        <v>1336</v>
      </c>
      <c r="J735" s="3" t="s">
        <v>1337</v>
      </c>
      <c r="K735" s="4">
        <v>210</v>
      </c>
      <c r="L735" s="4">
        <f>=ROUNDDOWN(38.1818181818182,0)</f>
      </c>
      <c r="M735" s="4"/>
      <c r="N735" s="5">
        <v>1</v>
      </c>
      <c r="O735" s="4"/>
      <c r="P735" s="4">
        <f>=ROUNDDOWN({0},0)</f>
      </c>
      <c r="Q735" s="4"/>
      <c r="R735" s="5"/>
      <c r="S735" s="4">
        <v>3</v>
      </c>
      <c r="T735" s="6">
        <v>212.01</v>
      </c>
      <c r="U735" s="4"/>
      <c r="V735" s="6"/>
      <c r="W735" s="5"/>
      <c r="X735" s="5"/>
      <c r="Y735" s="4"/>
      <c r="Z735" s="6"/>
      <c r="AA735" s="4"/>
      <c r="AB735" s="6"/>
      <c r="AC735" s="5"/>
      <c r="AD735" s="5"/>
      <c r="AE735" s="4">
        <v>1</v>
      </c>
      <c r="AF735" s="6">
        <v>51.02</v>
      </c>
      <c r="AG735" s="4"/>
      <c r="AH735" s="6"/>
      <c r="AI735" s="5"/>
      <c r="AJ735" s="5"/>
      <c r="AK735" s="4">
        <v>1</v>
      </c>
      <c r="AL735" s="6">
        <v>73.47</v>
      </c>
      <c r="AM735" s="4"/>
      <c r="AN735" s="6"/>
      <c r="AO735" s="5"/>
      <c r="AP735" s="5"/>
      <c r="AQ735" s="4"/>
      <c r="AR735" s="6"/>
      <c r="AS735" s="4"/>
      <c r="AT735" s="6"/>
      <c r="AU735" s="5"/>
      <c r="AV735" s="5"/>
      <c r="AW735" s="4">
        <v>1</v>
      </c>
      <c r="AX735" s="6">
        <v>87.52</v>
      </c>
      <c r="AY735" s="4"/>
      <c r="AZ735" s="6"/>
      <c r="BA735" s="5"/>
      <c r="BB735" s="5"/>
      <c r="BC735" s="4"/>
      <c r="BD735" s="6"/>
      <c r="BE735" s="4"/>
      <c r="BF735" s="6"/>
      <c r="BG735" s="5"/>
      <c r="BH735" s="5"/>
      <c r="BI735" s="4"/>
      <c r="BJ735" s="6"/>
      <c r="BK735" s="4"/>
      <c r="BL735" s="6"/>
      <c r="BM735" s="5"/>
      <c r="BN735" s="5"/>
      <c r="BO735" s="4"/>
      <c r="BP735" s="6"/>
      <c r="BQ735" s="4"/>
      <c r="BR735" s="6"/>
      <c r="BS735" s="5"/>
      <c r="BT735" s="5"/>
      <c r="BU735" s="4"/>
      <c r="BV735" s="6"/>
      <c r="BW735" s="4"/>
      <c r="BX735" s="6"/>
      <c r="BY735" s="5"/>
      <c r="BZ735" s="5"/>
      <c r="CA735" s="4"/>
      <c r="CB735" s="6"/>
      <c r="CC735" s="4"/>
      <c r="CD735" s="6"/>
      <c r="CE735" s="5"/>
      <c r="CF735" s="5"/>
      <c r="CG735" s="4"/>
      <c r="CH735" s="6"/>
      <c r="CI735" s="4"/>
      <c r="CJ735" s="6"/>
      <c r="CK735" s="5"/>
      <c r="CL735" s="5"/>
      <c r="CM735" s="4"/>
      <c r="CN735" s="6"/>
      <c r="CO735" s="4"/>
      <c r="CP735" s="6"/>
      <c r="CQ735" s="5"/>
      <c r="CR735" s="5"/>
      <c r="CS735" s="4"/>
      <c r="CT735" s="6"/>
      <c r="CU735" s="4"/>
      <c r="CV735" s="6"/>
      <c r="CW735" s="5"/>
      <c r="CX735" s="5"/>
      <c r="CY735" s="4"/>
      <c r="CZ735" s="6"/>
      <c r="DA735" s="4"/>
      <c r="DB735" s="6"/>
      <c r="DC735" s="5"/>
      <c r="DD735" s="5"/>
      <c r="DE735" s="4"/>
      <c r="DF735" s="6"/>
      <c r="DG735" s="4"/>
      <c r="DH735" s="6"/>
      <c r="DI735" s="5"/>
      <c r="DJ735" s="5"/>
      <c r="DK735" s="4"/>
      <c r="DL735" s="6"/>
      <c r="DM735" s="4"/>
      <c r="DN735" s="6"/>
      <c r="DO735" s="5"/>
      <c r="DP735" s="5"/>
      <c r="DQ735" s="4"/>
      <c r="DR735" s="6"/>
      <c r="DS735" s="4"/>
      <c r="DT735" s="6"/>
      <c r="DU735" s="5"/>
      <c r="DV735" s="5"/>
      <c r="DW735" s="4"/>
      <c r="DX735" s="6"/>
      <c r="DY735" s="4"/>
      <c r="DZ735" s="6"/>
      <c r="EA735" s="5"/>
      <c r="EB735" s="5"/>
      <c r="EC735" s="4"/>
      <c r="ED735" s="6"/>
      <c r="EE735" s="4"/>
      <c r="EF735" s="6"/>
      <c r="EG735" s="5"/>
      <c r="EH735" s="5"/>
      <c r="EI735" s="4"/>
      <c r="EJ735" s="6"/>
      <c r="EK735" s="4"/>
      <c r="EL735" s="6"/>
      <c r="EM735" s="5"/>
      <c r="EN735" s="5"/>
      <c r="EO735" s="4"/>
      <c r="EP735" s="6"/>
      <c r="EQ735" s="4"/>
      <c r="ER735" s="6"/>
      <c r="ES735" s="5"/>
      <c r="ET735" s="5"/>
      <c r="EU735" s="4"/>
      <c r="EV735" s="6"/>
      <c r="EW735" s="4"/>
      <c r="EX735" s="6"/>
      <c r="EY735" s="5"/>
      <c r="EZ735" s="5"/>
      <c r="FA735" s="4"/>
      <c r="FB735" s="6"/>
      <c r="FC735" s="4"/>
      <c r="FD735" s="6"/>
      <c r="FE735" s="5"/>
      <c r="FF735" s="5"/>
      <c r="FG735" s="4"/>
      <c r="FH735" s="6"/>
      <c r="FI735" s="4"/>
      <c r="FJ735" s="6"/>
      <c r="FK735" s="5"/>
      <c r="FL735" s="5"/>
      <c r="FM735" s="4"/>
      <c r="FN735" s="6"/>
      <c r="FO735" s="4"/>
      <c r="FP735" s="6"/>
      <c r="FQ735" s="5"/>
      <c r="FR735" s="5"/>
      <c r="FS735" s="4"/>
      <c r="FT735" s="6"/>
      <c r="FU735" s="4"/>
      <c r="FV735" s="6"/>
      <c r="FW735" s="5"/>
      <c r="FX735" s="5"/>
      <c r="FY735" s="4"/>
      <c r="FZ735" s="6"/>
      <c r="GA735" s="4"/>
      <c r="GB735" s="6"/>
      <c r="GC735" s="5"/>
      <c r="GD735" s="5"/>
      <c r="GE735" s="4"/>
      <c r="GF735" s="6"/>
      <c r="GG735" s="4"/>
      <c r="GH735" s="6"/>
      <c r="GI735" s="5"/>
      <c r="GJ735" s="5"/>
      <c r="GK735" s="4"/>
      <c r="GL735" s="6"/>
      <c r="GM735" s="4"/>
      <c r="GN735" s="6"/>
      <c r="GO735" s="5"/>
      <c r="GP735" s="5"/>
      <c r="GQ735" s="4"/>
      <c r="GR735" s="6"/>
      <c r="GS735" s="4"/>
      <c r="GT735" s="6"/>
      <c r="GU735" s="5"/>
      <c r="GV735" s="5"/>
      <c r="GW735" s="4"/>
      <c r="GX735" s="6"/>
      <c r="GY735" s="4"/>
      <c r="GZ735" s="6"/>
      <c r="HA735" s="5"/>
      <c r="HB735" s="5"/>
      <c r="HC735" s="4"/>
      <c r="HD735" s="6"/>
      <c r="HE735" s="4"/>
      <c r="HF735" s="6"/>
      <c r="HG735" s="5"/>
      <c r="HH735" s="5"/>
      <c r="HI735" s="4"/>
      <c r="HJ735" s="6"/>
      <c r="HK735" s="4"/>
      <c r="HL735" s="6"/>
      <c r="HM735" s="5"/>
      <c r="HN735" s="5"/>
      <c r="HO735" s="4"/>
      <c r="HP735" s="6"/>
      <c r="HQ735" s="4"/>
      <c r="HR735" s="6"/>
      <c r="HS735" s="5"/>
      <c r="HT735" s="5"/>
      <c r="HU735" s="4"/>
      <c r="HV735" s="6"/>
      <c r="HW735" s="4"/>
      <c r="HX735" s="6"/>
      <c r="HY735" s="5"/>
      <c r="HZ735" s="5"/>
      <c r="IA735" s="4"/>
      <c r="IB735" s="6"/>
      <c r="IC735" s="4"/>
      <c r="ID735" s="6"/>
      <c r="IE735" s="5"/>
      <c r="IF735" s="5"/>
      <c r="IG735" s="4"/>
      <c r="IH735" s="6"/>
      <c r="II735" s="4"/>
      <c r="IJ735" s="6"/>
      <c r="IK735" s="5"/>
      <c r="IL735" s="5"/>
      <c r="IM735" s="4"/>
      <c r="IN735" s="6"/>
      <c r="IO735" s="4"/>
      <c r="IP735" s="6"/>
      <c r="IQ735" s="5"/>
      <c r="IR735" s="5"/>
      <c r="IS735" s="4"/>
      <c r="IT735" s="6"/>
      <c r="IU735" s="4"/>
      <c r="IV735" s="6"/>
      <c r="IW735" s="5"/>
      <c r="IX735" s="5"/>
      <c r="IY735" s="4"/>
      <c r="IZ735" s="6"/>
      <c r="JA735" s="4"/>
      <c r="JB735" s="6"/>
      <c r="JC735" s="5"/>
      <c r="JD735" s="5"/>
      <c r="JE735" s="4"/>
      <c r="JF735" s="6"/>
      <c r="JG735" s="4"/>
      <c r="JH735" s="6"/>
      <c r="JI735" s="5"/>
      <c r="JJ735" s="5"/>
      <c r="JK735" s="4"/>
      <c r="JL735" s="6"/>
      <c r="JM735" s="4"/>
      <c r="JN735" s="6"/>
      <c r="JO735" s="5"/>
      <c r="JP735" s="5"/>
      <c r="JQ735" s="4"/>
      <c r="JR735" s="6"/>
      <c r="JS735" s="4"/>
      <c r="JT735" s="6"/>
      <c r="JU735" s="5"/>
      <c r="JV735" s="5"/>
      <c r="JW735" s="4"/>
      <c r="JX735" s="6"/>
      <c r="JY735" s="4"/>
      <c r="JZ735" s="6"/>
      <c r="KA735" s="5"/>
      <c r="KB735" s="5"/>
      <c r="KC735" s="4"/>
      <c r="KD735" s="6"/>
      <c r="KE735" s="4"/>
      <c r="KF735" s="6"/>
      <c r="KG735" s="5"/>
      <c r="KH735" s="5"/>
      <c r="KI735" s="4"/>
      <c r="KJ735" s="6"/>
      <c r="KK735" s="4"/>
      <c r="KL735" s="6"/>
      <c r="KM735" s="5"/>
      <c r="KN735" s="5"/>
    </row>
    <row r="736">
      <c r="A736" s="3" t="s">
        <v>85</v>
      </c>
      <c r="B736" s="3" t="s">
        <v>680</v>
      </c>
      <c r="C736" s="3" t="s">
        <v>522</v>
      </c>
      <c r="D736" s="3" t="s">
        <v>523</v>
      </c>
      <c r="E736" s="3" t="s">
        <v>693</v>
      </c>
      <c r="F736" s="3" t="s">
        <v>693</v>
      </c>
      <c r="G736" s="3" t="s">
        <v>693</v>
      </c>
      <c r="H736" s="3" t="s">
        <v>98</v>
      </c>
      <c r="I736" s="3" t="s">
        <v>1325</v>
      </c>
      <c r="J736" s="3" t="s">
        <v>1319</v>
      </c>
      <c r="K736" s="4">
        <v>186</v>
      </c>
      <c r="L736" s="4">
        <f>=ROUNDDOWN(24.4736842105263,0)</f>
      </c>
      <c r="M736" s="4"/>
      <c r="N736" s="5">
        <v>1</v>
      </c>
      <c r="O736" s="4"/>
      <c r="P736" s="4">
        <f>=ROUNDDOWN({0},0)</f>
      </c>
      <c r="Q736" s="4"/>
      <c r="R736" s="5"/>
      <c r="S736" s="4">
        <v>3</v>
      </c>
      <c r="T736" s="6">
        <v>180.45</v>
      </c>
      <c r="U736" s="4"/>
      <c r="V736" s="6"/>
      <c r="W736" s="5"/>
      <c r="X736" s="5"/>
      <c r="Y736" s="4">
        <v>1</v>
      </c>
      <c r="Z736" s="6">
        <v>62.2</v>
      </c>
      <c r="AA736" s="4"/>
      <c r="AB736" s="6"/>
      <c r="AC736" s="5"/>
      <c r="AD736" s="5"/>
      <c r="AE736" s="4"/>
      <c r="AF736" s="6"/>
      <c r="AG736" s="4"/>
      <c r="AH736" s="6"/>
      <c r="AI736" s="5"/>
      <c r="AJ736" s="5"/>
      <c r="AK736" s="4"/>
      <c r="AL736" s="6"/>
      <c r="AM736" s="4"/>
      <c r="AN736" s="6"/>
      <c r="AO736" s="5"/>
      <c r="AP736" s="5"/>
      <c r="AQ736" s="4">
        <v>2</v>
      </c>
      <c r="AR736" s="6">
        <v>118.25</v>
      </c>
      <c r="AS736" s="4"/>
      <c r="AT736" s="6"/>
      <c r="AU736" s="5"/>
      <c r="AV736" s="5"/>
      <c r="AW736" s="4"/>
      <c r="AX736" s="6"/>
      <c r="AY736" s="4"/>
      <c r="AZ736" s="6"/>
      <c r="BA736" s="5"/>
      <c r="BB736" s="5"/>
      <c r="BC736" s="4"/>
      <c r="BD736" s="6"/>
      <c r="BE736" s="4"/>
      <c r="BF736" s="6"/>
      <c r="BG736" s="5"/>
      <c r="BH736" s="5"/>
      <c r="BI736" s="4"/>
      <c r="BJ736" s="6"/>
      <c r="BK736" s="4"/>
      <c r="BL736" s="6"/>
      <c r="BM736" s="5"/>
      <c r="BN736" s="5"/>
      <c r="BO736" s="4"/>
      <c r="BP736" s="6"/>
      <c r="BQ736" s="4"/>
      <c r="BR736" s="6"/>
      <c r="BS736" s="5"/>
      <c r="BT736" s="5"/>
      <c r="BU736" s="4"/>
      <c r="BV736" s="6"/>
      <c r="BW736" s="4"/>
      <c r="BX736" s="6"/>
      <c r="BY736" s="5"/>
      <c r="BZ736" s="5"/>
      <c r="CA736" s="4"/>
      <c r="CB736" s="6"/>
      <c r="CC736" s="4"/>
      <c r="CD736" s="6"/>
      <c r="CE736" s="5"/>
      <c r="CF736" s="5"/>
      <c r="CG736" s="4"/>
      <c r="CH736" s="6"/>
      <c r="CI736" s="4"/>
      <c r="CJ736" s="6"/>
      <c r="CK736" s="5"/>
      <c r="CL736" s="5"/>
      <c r="CM736" s="4"/>
      <c r="CN736" s="6"/>
      <c r="CO736" s="4"/>
      <c r="CP736" s="6"/>
      <c r="CQ736" s="5"/>
      <c r="CR736" s="5"/>
      <c r="CS736" s="4"/>
      <c r="CT736" s="6"/>
      <c r="CU736" s="4"/>
      <c r="CV736" s="6"/>
      <c r="CW736" s="5"/>
      <c r="CX736" s="5"/>
      <c r="CY736" s="4"/>
      <c r="CZ736" s="6"/>
      <c r="DA736" s="4"/>
      <c r="DB736" s="6"/>
      <c r="DC736" s="5"/>
      <c r="DD736" s="5"/>
      <c r="DE736" s="4"/>
      <c r="DF736" s="6"/>
      <c r="DG736" s="4"/>
      <c r="DH736" s="6"/>
      <c r="DI736" s="5"/>
      <c r="DJ736" s="5"/>
      <c r="DK736" s="4"/>
      <c r="DL736" s="6"/>
      <c r="DM736" s="4"/>
      <c r="DN736" s="6"/>
      <c r="DO736" s="5"/>
      <c r="DP736" s="5"/>
      <c r="DQ736" s="4"/>
      <c r="DR736" s="6"/>
      <c r="DS736" s="4"/>
      <c r="DT736" s="6"/>
      <c r="DU736" s="5"/>
      <c r="DV736" s="5"/>
      <c r="DW736" s="4"/>
      <c r="DX736" s="6"/>
      <c r="DY736" s="4"/>
      <c r="DZ736" s="6"/>
      <c r="EA736" s="5"/>
      <c r="EB736" s="5"/>
      <c r="EC736" s="4"/>
      <c r="ED736" s="6"/>
      <c r="EE736" s="4"/>
      <c r="EF736" s="6"/>
      <c r="EG736" s="5"/>
      <c r="EH736" s="5"/>
      <c r="EI736" s="4"/>
      <c r="EJ736" s="6"/>
      <c r="EK736" s="4"/>
      <c r="EL736" s="6"/>
      <c r="EM736" s="5"/>
      <c r="EN736" s="5"/>
      <c r="EO736" s="4"/>
      <c r="EP736" s="6"/>
      <c r="EQ736" s="4"/>
      <c r="ER736" s="6"/>
      <c r="ES736" s="5"/>
      <c r="ET736" s="5"/>
      <c r="EU736" s="4"/>
      <c r="EV736" s="6"/>
      <c r="EW736" s="4"/>
      <c r="EX736" s="6"/>
      <c r="EY736" s="5"/>
      <c r="EZ736" s="5"/>
      <c r="FA736" s="4"/>
      <c r="FB736" s="6"/>
      <c r="FC736" s="4"/>
      <c r="FD736" s="6"/>
      <c r="FE736" s="5"/>
      <c r="FF736" s="5"/>
      <c r="FG736" s="4"/>
      <c r="FH736" s="6"/>
      <c r="FI736" s="4"/>
      <c r="FJ736" s="6"/>
      <c r="FK736" s="5"/>
      <c r="FL736" s="5"/>
      <c r="FM736" s="4"/>
      <c r="FN736" s="6"/>
      <c r="FO736" s="4"/>
      <c r="FP736" s="6"/>
      <c r="FQ736" s="5"/>
      <c r="FR736" s="5"/>
      <c r="FS736" s="4"/>
      <c r="FT736" s="6"/>
      <c r="FU736" s="4"/>
      <c r="FV736" s="6"/>
      <c r="FW736" s="5"/>
      <c r="FX736" s="5"/>
      <c r="FY736" s="4"/>
      <c r="FZ736" s="6"/>
      <c r="GA736" s="4"/>
      <c r="GB736" s="6"/>
      <c r="GC736" s="5"/>
      <c r="GD736" s="5"/>
      <c r="GE736" s="4"/>
      <c r="GF736" s="6"/>
      <c r="GG736" s="4"/>
      <c r="GH736" s="6"/>
      <c r="GI736" s="5"/>
      <c r="GJ736" s="5"/>
      <c r="GK736" s="4"/>
      <c r="GL736" s="6"/>
      <c r="GM736" s="4"/>
      <c r="GN736" s="6"/>
      <c r="GO736" s="5"/>
      <c r="GP736" s="5"/>
      <c r="GQ736" s="4"/>
      <c r="GR736" s="6"/>
      <c r="GS736" s="4"/>
      <c r="GT736" s="6"/>
      <c r="GU736" s="5"/>
      <c r="GV736" s="5"/>
      <c r="GW736" s="4"/>
      <c r="GX736" s="6"/>
      <c r="GY736" s="4"/>
      <c r="GZ736" s="6"/>
      <c r="HA736" s="5"/>
      <c r="HB736" s="5"/>
      <c r="HC736" s="4"/>
      <c r="HD736" s="6"/>
      <c r="HE736" s="4"/>
      <c r="HF736" s="6"/>
      <c r="HG736" s="5"/>
      <c r="HH736" s="5"/>
      <c r="HI736" s="4"/>
      <c r="HJ736" s="6"/>
      <c r="HK736" s="4"/>
      <c r="HL736" s="6"/>
      <c r="HM736" s="5"/>
      <c r="HN736" s="5"/>
      <c r="HO736" s="4"/>
      <c r="HP736" s="6"/>
      <c r="HQ736" s="4"/>
      <c r="HR736" s="6"/>
      <c r="HS736" s="5"/>
      <c r="HT736" s="5"/>
      <c r="HU736" s="4"/>
      <c r="HV736" s="6"/>
      <c r="HW736" s="4"/>
      <c r="HX736" s="6"/>
      <c r="HY736" s="5"/>
      <c r="HZ736" s="5"/>
      <c r="IA736" s="4"/>
      <c r="IB736" s="6"/>
      <c r="IC736" s="4"/>
      <c r="ID736" s="6"/>
      <c r="IE736" s="5"/>
      <c r="IF736" s="5"/>
      <c r="IG736" s="4"/>
      <c r="IH736" s="6"/>
      <c r="II736" s="4"/>
      <c r="IJ736" s="6"/>
      <c r="IK736" s="5"/>
      <c r="IL736" s="5"/>
      <c r="IM736" s="4"/>
      <c r="IN736" s="6"/>
      <c r="IO736" s="4"/>
      <c r="IP736" s="6"/>
      <c r="IQ736" s="5"/>
      <c r="IR736" s="5"/>
      <c r="IS736" s="4"/>
      <c r="IT736" s="6"/>
      <c r="IU736" s="4"/>
      <c r="IV736" s="6"/>
      <c r="IW736" s="5"/>
      <c r="IX736" s="5"/>
      <c r="IY736" s="4"/>
      <c r="IZ736" s="6"/>
      <c r="JA736" s="4"/>
      <c r="JB736" s="6"/>
      <c r="JC736" s="5"/>
      <c r="JD736" s="5"/>
      <c r="JE736" s="4"/>
      <c r="JF736" s="6"/>
      <c r="JG736" s="4"/>
      <c r="JH736" s="6"/>
      <c r="JI736" s="5"/>
      <c r="JJ736" s="5"/>
      <c r="JK736" s="4"/>
      <c r="JL736" s="6"/>
      <c r="JM736" s="4"/>
      <c r="JN736" s="6"/>
      <c r="JO736" s="5"/>
      <c r="JP736" s="5"/>
      <c r="JQ736" s="4"/>
      <c r="JR736" s="6"/>
      <c r="JS736" s="4"/>
      <c r="JT736" s="6"/>
      <c r="JU736" s="5"/>
      <c r="JV736" s="5"/>
      <c r="JW736" s="4"/>
      <c r="JX736" s="6"/>
      <c r="JY736" s="4"/>
      <c r="JZ736" s="6"/>
      <c r="KA736" s="5"/>
      <c r="KB736" s="5"/>
      <c r="KC736" s="4"/>
      <c r="KD736" s="6"/>
      <c r="KE736" s="4"/>
      <c r="KF736" s="6"/>
      <c r="KG736" s="5"/>
      <c r="KH736" s="5"/>
      <c r="KI736" s="4"/>
      <c r="KJ736" s="6"/>
      <c r="KK736" s="4"/>
      <c r="KL736" s="6"/>
      <c r="KM736" s="5"/>
      <c r="KN736" s="5"/>
    </row>
    <row r="737">
      <c r="A737" s="3" t="s">
        <v>85</v>
      </c>
      <c r="B737" s="3" t="s">
        <v>680</v>
      </c>
      <c r="C737" s="3" t="s">
        <v>522</v>
      </c>
      <c r="D737" s="3" t="s">
        <v>523</v>
      </c>
      <c r="E737" s="3" t="s">
        <v>295</v>
      </c>
      <c r="F737" s="3" t="s">
        <v>295</v>
      </c>
      <c r="G737" s="3" t="s">
        <v>295</v>
      </c>
      <c r="H737" s="3" t="s">
        <v>104</v>
      </c>
      <c r="I737" s="3" t="s">
        <v>1327</v>
      </c>
      <c r="J737" s="3" t="s">
        <v>1340</v>
      </c>
      <c r="K737" s="4">
        <v>466</v>
      </c>
      <c r="L737" s="4">
        <f>=ROUNDDOWN(194.166666666667,0)</f>
      </c>
      <c r="M737" s="4"/>
      <c r="N737" s="5"/>
      <c r="O737" s="4"/>
      <c r="P737" s="4">
        <f>=ROUNDDOWN({0},0)</f>
      </c>
      <c r="Q737" s="4"/>
      <c r="R737" s="5"/>
      <c r="S737" s="4">
        <v>2</v>
      </c>
      <c r="T737" s="6">
        <v>82.88</v>
      </c>
      <c r="U737" s="4"/>
      <c r="V737" s="6"/>
      <c r="W737" s="5"/>
      <c r="X737" s="5"/>
      <c r="Y737" s="4"/>
      <c r="Z737" s="6"/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/>
      <c r="AL737" s="6"/>
      <c r="AM737" s="4"/>
      <c r="AN737" s="6"/>
      <c r="AO737" s="5"/>
      <c r="AP737" s="5"/>
      <c r="AQ737" s="4"/>
      <c r="AR737" s="6"/>
      <c r="AS737" s="4"/>
      <c r="AT737" s="6"/>
      <c r="AU737" s="5"/>
      <c r="AV737" s="5"/>
      <c r="AW737" s="4"/>
      <c r="AX737" s="6"/>
      <c r="AY737" s="4"/>
      <c r="AZ737" s="6"/>
      <c r="BA737" s="5"/>
      <c r="BB737" s="5"/>
      <c r="BC737" s="4"/>
      <c r="BD737" s="6"/>
      <c r="BE737" s="4"/>
      <c r="BF737" s="6"/>
      <c r="BG737" s="5"/>
      <c r="BH737" s="5"/>
      <c r="BI737" s="4"/>
      <c r="BJ737" s="6"/>
      <c r="BK737" s="4"/>
      <c r="BL737" s="6"/>
      <c r="BM737" s="5"/>
      <c r="BN737" s="5"/>
      <c r="BO737" s="4"/>
      <c r="BP737" s="6"/>
      <c r="BQ737" s="4"/>
      <c r="BR737" s="6"/>
      <c r="BS737" s="5"/>
      <c r="BT737" s="5"/>
      <c r="BU737" s="4"/>
      <c r="BV737" s="6"/>
      <c r="BW737" s="4"/>
      <c r="BX737" s="6"/>
      <c r="BY737" s="5"/>
      <c r="BZ737" s="5"/>
      <c r="CA737" s="4"/>
      <c r="CB737" s="6"/>
      <c r="CC737" s="4"/>
      <c r="CD737" s="6"/>
      <c r="CE737" s="5"/>
      <c r="CF737" s="5"/>
      <c r="CG737" s="4">
        <v>1</v>
      </c>
      <c r="CH737" s="6">
        <v>59.88</v>
      </c>
      <c r="CI737" s="4"/>
      <c r="CJ737" s="6"/>
      <c r="CK737" s="5"/>
      <c r="CL737" s="5"/>
      <c r="CM737" s="4"/>
      <c r="CN737" s="6"/>
      <c r="CO737" s="4"/>
      <c r="CP737" s="6"/>
      <c r="CQ737" s="5"/>
      <c r="CR737" s="5"/>
      <c r="CS737" s="4"/>
      <c r="CT737" s="6"/>
      <c r="CU737" s="4"/>
      <c r="CV737" s="6"/>
      <c r="CW737" s="5"/>
      <c r="CX737" s="5"/>
      <c r="CY737" s="4"/>
      <c r="CZ737" s="6"/>
      <c r="DA737" s="4"/>
      <c r="DB737" s="6"/>
      <c r="DC737" s="5"/>
      <c r="DD737" s="5"/>
      <c r="DE737" s="4">
        <v>1</v>
      </c>
      <c r="DF737" s="6">
        <v>23</v>
      </c>
      <c r="DG737" s="4"/>
      <c r="DH737" s="6"/>
      <c r="DI737" s="5"/>
      <c r="DJ737" s="5"/>
      <c r="DK737" s="4"/>
      <c r="DL737" s="6"/>
      <c r="DM737" s="4"/>
      <c r="DN737" s="6"/>
      <c r="DO737" s="5"/>
      <c r="DP737" s="5"/>
      <c r="DQ737" s="4"/>
      <c r="DR737" s="6"/>
      <c r="DS737" s="4"/>
      <c r="DT737" s="6"/>
      <c r="DU737" s="5"/>
      <c r="DV737" s="5"/>
      <c r="DW737" s="4"/>
      <c r="DX737" s="6"/>
      <c r="DY737" s="4"/>
      <c r="DZ737" s="6"/>
      <c r="EA737" s="5"/>
      <c r="EB737" s="5"/>
      <c r="EC737" s="4"/>
      <c r="ED737" s="6"/>
      <c r="EE737" s="4"/>
      <c r="EF737" s="6"/>
      <c r="EG737" s="5"/>
      <c r="EH737" s="5"/>
      <c r="EI737" s="4"/>
      <c r="EJ737" s="6"/>
      <c r="EK737" s="4"/>
      <c r="EL737" s="6"/>
      <c r="EM737" s="5"/>
      <c r="EN737" s="5"/>
      <c r="EO737" s="4"/>
      <c r="EP737" s="6"/>
      <c r="EQ737" s="4"/>
      <c r="ER737" s="6"/>
      <c r="ES737" s="5"/>
      <c r="ET737" s="5"/>
      <c r="EU737" s="4"/>
      <c r="EV737" s="6"/>
      <c r="EW737" s="4"/>
      <c r="EX737" s="6"/>
      <c r="EY737" s="5"/>
      <c r="EZ737" s="5"/>
      <c r="FA737" s="4"/>
      <c r="FB737" s="6"/>
      <c r="FC737" s="4"/>
      <c r="FD737" s="6"/>
      <c r="FE737" s="5"/>
      <c r="FF737" s="5"/>
      <c r="FG737" s="4"/>
      <c r="FH737" s="6"/>
      <c r="FI737" s="4"/>
      <c r="FJ737" s="6"/>
      <c r="FK737" s="5"/>
      <c r="FL737" s="5"/>
      <c r="FM737" s="4"/>
      <c r="FN737" s="6"/>
      <c r="FO737" s="4"/>
      <c r="FP737" s="6"/>
      <c r="FQ737" s="5"/>
      <c r="FR737" s="5"/>
      <c r="FS737" s="4"/>
      <c r="FT737" s="6"/>
      <c r="FU737" s="4"/>
      <c r="FV737" s="6"/>
      <c r="FW737" s="5"/>
      <c r="FX737" s="5"/>
      <c r="FY737" s="4"/>
      <c r="FZ737" s="6"/>
      <c r="GA737" s="4"/>
      <c r="GB737" s="6"/>
      <c r="GC737" s="5"/>
      <c r="GD737" s="5"/>
      <c r="GE737" s="4"/>
      <c r="GF737" s="6"/>
      <c r="GG737" s="4"/>
      <c r="GH737" s="6"/>
      <c r="GI737" s="5"/>
      <c r="GJ737" s="5"/>
      <c r="GK737" s="4"/>
      <c r="GL737" s="6"/>
      <c r="GM737" s="4"/>
      <c r="GN737" s="6"/>
      <c r="GO737" s="5"/>
      <c r="GP737" s="5"/>
      <c r="GQ737" s="4"/>
      <c r="GR737" s="6"/>
      <c r="GS737" s="4"/>
      <c r="GT737" s="6"/>
      <c r="GU737" s="5"/>
      <c r="GV737" s="5"/>
      <c r="GW737" s="4"/>
      <c r="GX737" s="6"/>
      <c r="GY737" s="4"/>
      <c r="GZ737" s="6"/>
      <c r="HA737" s="5"/>
      <c r="HB737" s="5"/>
      <c r="HC737" s="4"/>
      <c r="HD737" s="6"/>
      <c r="HE737" s="4"/>
      <c r="HF737" s="6"/>
      <c r="HG737" s="5"/>
      <c r="HH737" s="5"/>
      <c r="HI737" s="4"/>
      <c r="HJ737" s="6"/>
      <c r="HK737" s="4"/>
      <c r="HL737" s="6"/>
      <c r="HM737" s="5"/>
      <c r="HN737" s="5"/>
      <c r="HO737" s="4"/>
      <c r="HP737" s="6"/>
      <c r="HQ737" s="4"/>
      <c r="HR737" s="6"/>
      <c r="HS737" s="5"/>
      <c r="HT737" s="5"/>
      <c r="HU737" s="4"/>
      <c r="HV737" s="6"/>
      <c r="HW737" s="4"/>
      <c r="HX737" s="6"/>
      <c r="HY737" s="5"/>
      <c r="HZ737" s="5"/>
      <c r="IA737" s="4"/>
      <c r="IB737" s="6"/>
      <c r="IC737" s="4"/>
      <c r="ID737" s="6"/>
      <c r="IE737" s="5"/>
      <c r="IF737" s="5"/>
      <c r="IG737" s="4"/>
      <c r="IH737" s="6"/>
      <c r="II737" s="4"/>
      <c r="IJ737" s="6"/>
      <c r="IK737" s="5"/>
      <c r="IL737" s="5"/>
      <c r="IM737" s="4"/>
      <c r="IN737" s="6"/>
      <c r="IO737" s="4"/>
      <c r="IP737" s="6"/>
      <c r="IQ737" s="5"/>
      <c r="IR737" s="5"/>
      <c r="IS737" s="4"/>
      <c r="IT737" s="6"/>
      <c r="IU737" s="4"/>
      <c r="IV737" s="6"/>
      <c r="IW737" s="5"/>
      <c r="IX737" s="5"/>
      <c r="IY737" s="4"/>
      <c r="IZ737" s="6"/>
      <c r="JA737" s="4"/>
      <c r="JB737" s="6"/>
      <c r="JC737" s="5"/>
      <c r="JD737" s="5"/>
      <c r="JE737" s="4"/>
      <c r="JF737" s="6"/>
      <c r="JG737" s="4"/>
      <c r="JH737" s="6"/>
      <c r="JI737" s="5"/>
      <c r="JJ737" s="5"/>
      <c r="JK737" s="4"/>
      <c r="JL737" s="6"/>
      <c r="JM737" s="4"/>
      <c r="JN737" s="6"/>
      <c r="JO737" s="5"/>
      <c r="JP737" s="5"/>
      <c r="JQ737" s="4"/>
      <c r="JR737" s="6"/>
      <c r="JS737" s="4"/>
      <c r="JT737" s="6"/>
      <c r="JU737" s="5"/>
      <c r="JV737" s="5"/>
      <c r="JW737" s="4"/>
      <c r="JX737" s="6"/>
      <c r="JY737" s="4"/>
      <c r="JZ737" s="6"/>
      <c r="KA737" s="5"/>
      <c r="KB737" s="5"/>
      <c r="KC737" s="4"/>
      <c r="KD737" s="6"/>
      <c r="KE737" s="4"/>
      <c r="KF737" s="6"/>
      <c r="KG737" s="5"/>
      <c r="KH737" s="5"/>
      <c r="KI737" s="4"/>
      <c r="KJ737" s="6"/>
      <c r="KK737" s="4"/>
      <c r="KL737" s="6"/>
      <c r="KM737" s="5"/>
      <c r="KN737" s="5"/>
    </row>
    <row r="738">
      <c r="A738" s="3" t="s">
        <v>85</v>
      </c>
      <c r="B738" s="3" t="s">
        <v>680</v>
      </c>
      <c r="C738" s="3" t="s">
        <v>522</v>
      </c>
      <c r="D738" s="3" t="s">
        <v>523</v>
      </c>
      <c r="E738" s="3" t="s">
        <v>696</v>
      </c>
      <c r="F738" s="3" t="s">
        <v>696</v>
      </c>
      <c r="G738" s="3" t="s">
        <v>696</v>
      </c>
      <c r="H738" s="3" t="s">
        <v>351</v>
      </c>
      <c r="I738" s="3" t="s">
        <v>1350</v>
      </c>
      <c r="J738" s="3" t="s">
        <v>1340</v>
      </c>
      <c r="K738" s="4"/>
      <c r="L738" s="4">
        <f>=ROUNDDOWN({0},0)</f>
      </c>
      <c r="M738" s="4"/>
      <c r="N738" s="5"/>
      <c r="O738" s="4"/>
      <c r="P738" s="4">
        <f>=ROUNDDOWN({0},0)</f>
      </c>
      <c r="Q738" s="4"/>
      <c r="R738" s="5"/>
      <c r="S738" s="4"/>
      <c r="T738" s="6"/>
      <c r="U738" s="4"/>
      <c r="V738" s="6"/>
      <c r="W738" s="5"/>
      <c r="X738" s="5"/>
      <c r="Y738" s="4"/>
      <c r="Z738" s="6"/>
      <c r="AA738" s="4"/>
      <c r="AB738" s="6"/>
      <c r="AC738" s="5"/>
      <c r="AD738" s="5"/>
      <c r="AE738" s="4"/>
      <c r="AF738" s="6"/>
      <c r="AG738" s="4"/>
      <c r="AH738" s="6"/>
      <c r="AI738" s="5"/>
      <c r="AJ738" s="5"/>
      <c r="AK738" s="4"/>
      <c r="AL738" s="6"/>
      <c r="AM738" s="4"/>
      <c r="AN738" s="6"/>
      <c r="AO738" s="5"/>
      <c r="AP738" s="5"/>
      <c r="AQ738" s="4"/>
      <c r="AR738" s="6"/>
      <c r="AS738" s="4"/>
      <c r="AT738" s="6"/>
      <c r="AU738" s="5"/>
      <c r="AV738" s="5"/>
      <c r="AW738" s="4"/>
      <c r="AX738" s="6"/>
      <c r="AY738" s="4"/>
      <c r="AZ738" s="6"/>
      <c r="BA738" s="5"/>
      <c r="BB738" s="5"/>
      <c r="BC738" s="4"/>
      <c r="BD738" s="6"/>
      <c r="BE738" s="4"/>
      <c r="BF738" s="6"/>
      <c r="BG738" s="5"/>
      <c r="BH738" s="5"/>
      <c r="BI738" s="4"/>
      <c r="BJ738" s="6"/>
      <c r="BK738" s="4"/>
      <c r="BL738" s="6"/>
      <c r="BM738" s="5"/>
      <c r="BN738" s="5"/>
      <c r="BO738" s="4"/>
      <c r="BP738" s="6"/>
      <c r="BQ738" s="4"/>
      <c r="BR738" s="6"/>
      <c r="BS738" s="5"/>
      <c r="BT738" s="5"/>
      <c r="BU738" s="4"/>
      <c r="BV738" s="6"/>
      <c r="BW738" s="4"/>
      <c r="BX738" s="6"/>
      <c r="BY738" s="5"/>
      <c r="BZ738" s="5"/>
      <c r="CA738" s="4"/>
      <c r="CB738" s="6"/>
      <c r="CC738" s="4"/>
      <c r="CD738" s="6"/>
      <c r="CE738" s="5"/>
      <c r="CF738" s="5"/>
      <c r="CG738" s="4"/>
      <c r="CH738" s="6"/>
      <c r="CI738" s="4"/>
      <c r="CJ738" s="6"/>
      <c r="CK738" s="5"/>
      <c r="CL738" s="5"/>
      <c r="CM738" s="4"/>
      <c r="CN738" s="6"/>
      <c r="CO738" s="4"/>
      <c r="CP738" s="6"/>
      <c r="CQ738" s="5"/>
      <c r="CR738" s="5"/>
      <c r="CS738" s="4"/>
      <c r="CT738" s="6"/>
      <c r="CU738" s="4"/>
      <c r="CV738" s="6"/>
      <c r="CW738" s="5"/>
      <c r="CX738" s="5"/>
      <c r="CY738" s="4"/>
      <c r="CZ738" s="6"/>
      <c r="DA738" s="4"/>
      <c r="DB738" s="6"/>
      <c r="DC738" s="5"/>
      <c r="DD738" s="5"/>
      <c r="DE738" s="4"/>
      <c r="DF738" s="6"/>
      <c r="DG738" s="4"/>
      <c r="DH738" s="6"/>
      <c r="DI738" s="5"/>
      <c r="DJ738" s="5"/>
      <c r="DK738" s="4"/>
      <c r="DL738" s="6"/>
      <c r="DM738" s="4"/>
      <c r="DN738" s="6"/>
      <c r="DO738" s="5"/>
      <c r="DP738" s="5"/>
      <c r="DQ738" s="4"/>
      <c r="DR738" s="6"/>
      <c r="DS738" s="4"/>
      <c r="DT738" s="6"/>
      <c r="DU738" s="5"/>
      <c r="DV738" s="5"/>
      <c r="DW738" s="4"/>
      <c r="DX738" s="6"/>
      <c r="DY738" s="4"/>
      <c r="DZ738" s="6"/>
      <c r="EA738" s="5"/>
      <c r="EB738" s="5"/>
      <c r="EC738" s="4"/>
      <c r="ED738" s="6"/>
      <c r="EE738" s="4"/>
      <c r="EF738" s="6"/>
      <c r="EG738" s="5"/>
      <c r="EH738" s="5"/>
      <c r="EI738" s="4"/>
      <c r="EJ738" s="6"/>
      <c r="EK738" s="4"/>
      <c r="EL738" s="6"/>
      <c r="EM738" s="5"/>
      <c r="EN738" s="5"/>
      <c r="EO738" s="4"/>
      <c r="EP738" s="6"/>
      <c r="EQ738" s="4"/>
      <c r="ER738" s="6"/>
      <c r="ES738" s="5"/>
      <c r="ET738" s="5"/>
      <c r="EU738" s="4"/>
      <c r="EV738" s="6"/>
      <c r="EW738" s="4"/>
      <c r="EX738" s="6"/>
      <c r="EY738" s="5"/>
      <c r="EZ738" s="5"/>
      <c r="FA738" s="4"/>
      <c r="FB738" s="6"/>
      <c r="FC738" s="4"/>
      <c r="FD738" s="6"/>
      <c r="FE738" s="5"/>
      <c r="FF738" s="5"/>
      <c r="FG738" s="4"/>
      <c r="FH738" s="6"/>
      <c r="FI738" s="4"/>
      <c r="FJ738" s="6"/>
      <c r="FK738" s="5"/>
      <c r="FL738" s="5"/>
      <c r="FM738" s="4"/>
      <c r="FN738" s="6"/>
      <c r="FO738" s="4"/>
      <c r="FP738" s="6"/>
      <c r="FQ738" s="5"/>
      <c r="FR738" s="5"/>
      <c r="FS738" s="4"/>
      <c r="FT738" s="6"/>
      <c r="FU738" s="4"/>
      <c r="FV738" s="6"/>
      <c r="FW738" s="5"/>
      <c r="FX738" s="5"/>
      <c r="FY738" s="4"/>
      <c r="FZ738" s="6"/>
      <c r="GA738" s="4"/>
      <c r="GB738" s="6"/>
      <c r="GC738" s="5"/>
      <c r="GD738" s="5"/>
      <c r="GE738" s="4"/>
      <c r="GF738" s="6"/>
      <c r="GG738" s="4"/>
      <c r="GH738" s="6"/>
      <c r="GI738" s="5"/>
      <c r="GJ738" s="5"/>
      <c r="GK738" s="4"/>
      <c r="GL738" s="6"/>
      <c r="GM738" s="4"/>
      <c r="GN738" s="6"/>
      <c r="GO738" s="5"/>
      <c r="GP738" s="5"/>
      <c r="GQ738" s="4"/>
      <c r="GR738" s="6"/>
      <c r="GS738" s="4"/>
      <c r="GT738" s="6"/>
      <c r="GU738" s="5"/>
      <c r="GV738" s="5"/>
      <c r="GW738" s="4"/>
      <c r="GX738" s="6"/>
      <c r="GY738" s="4"/>
      <c r="GZ738" s="6"/>
      <c r="HA738" s="5"/>
      <c r="HB738" s="5"/>
      <c r="HC738" s="4"/>
      <c r="HD738" s="6"/>
      <c r="HE738" s="4"/>
      <c r="HF738" s="6"/>
      <c r="HG738" s="5"/>
      <c r="HH738" s="5"/>
      <c r="HI738" s="4"/>
      <c r="HJ738" s="6"/>
      <c r="HK738" s="4"/>
      <c r="HL738" s="6"/>
      <c r="HM738" s="5"/>
      <c r="HN738" s="5"/>
      <c r="HO738" s="4"/>
      <c r="HP738" s="6"/>
      <c r="HQ738" s="4"/>
      <c r="HR738" s="6"/>
      <c r="HS738" s="5"/>
      <c r="HT738" s="5"/>
      <c r="HU738" s="4"/>
      <c r="HV738" s="6"/>
      <c r="HW738" s="4"/>
      <c r="HX738" s="6"/>
      <c r="HY738" s="5"/>
      <c r="HZ738" s="5"/>
      <c r="IA738" s="4"/>
      <c r="IB738" s="6"/>
      <c r="IC738" s="4"/>
      <c r="ID738" s="6"/>
      <c r="IE738" s="5"/>
      <c r="IF738" s="5"/>
      <c r="IG738" s="4"/>
      <c r="IH738" s="6"/>
      <c r="II738" s="4"/>
      <c r="IJ738" s="6"/>
      <c r="IK738" s="5"/>
      <c r="IL738" s="5"/>
      <c r="IM738" s="4"/>
      <c r="IN738" s="6"/>
      <c r="IO738" s="4"/>
      <c r="IP738" s="6"/>
      <c r="IQ738" s="5"/>
      <c r="IR738" s="5"/>
      <c r="IS738" s="4"/>
      <c r="IT738" s="6"/>
      <c r="IU738" s="4"/>
      <c r="IV738" s="6"/>
      <c r="IW738" s="5"/>
      <c r="IX738" s="5"/>
      <c r="IY738" s="4"/>
      <c r="IZ738" s="6"/>
      <c r="JA738" s="4"/>
      <c r="JB738" s="6"/>
      <c r="JC738" s="5"/>
      <c r="JD738" s="5"/>
      <c r="JE738" s="4"/>
      <c r="JF738" s="6"/>
      <c r="JG738" s="4"/>
      <c r="JH738" s="6"/>
      <c r="JI738" s="5"/>
      <c r="JJ738" s="5"/>
      <c r="JK738" s="4"/>
      <c r="JL738" s="6"/>
      <c r="JM738" s="4"/>
      <c r="JN738" s="6"/>
      <c r="JO738" s="5"/>
      <c r="JP738" s="5"/>
      <c r="JQ738" s="4"/>
      <c r="JR738" s="6"/>
      <c r="JS738" s="4"/>
      <c r="JT738" s="6"/>
      <c r="JU738" s="5"/>
      <c r="JV738" s="5"/>
      <c r="JW738" s="4"/>
      <c r="JX738" s="6"/>
      <c r="JY738" s="4"/>
      <c r="JZ738" s="6"/>
      <c r="KA738" s="5"/>
      <c r="KB738" s="5"/>
      <c r="KC738" s="4"/>
      <c r="KD738" s="6"/>
      <c r="KE738" s="4"/>
      <c r="KF738" s="6"/>
      <c r="KG738" s="5"/>
      <c r="KH738" s="5"/>
      <c r="KI738" s="4"/>
      <c r="KJ738" s="6"/>
      <c r="KK738" s="4"/>
      <c r="KL738" s="6"/>
      <c r="KM738" s="5"/>
      <c r="KN738" s="5"/>
    </row>
    <row r="739">
      <c r="A739" s="3" t="s">
        <v>85</v>
      </c>
      <c r="B739" s="3" t="s">
        <v>680</v>
      </c>
      <c r="C739" s="3" t="s">
        <v>522</v>
      </c>
      <c r="D739" s="3" t="s">
        <v>528</v>
      </c>
      <c r="E739" s="3" t="s">
        <v>685</v>
      </c>
      <c r="F739" s="3" t="s">
        <v>685</v>
      </c>
      <c r="G739" s="3" t="s">
        <v>685</v>
      </c>
      <c r="H739" s="3" t="s">
        <v>104</v>
      </c>
      <c r="I739" s="3" t="s">
        <v>1321</v>
      </c>
      <c r="J739" s="3" t="s">
        <v>1433</v>
      </c>
      <c r="K739" s="4"/>
      <c r="L739" s="4">
        <f>=ROUNDDOWN({0},0)</f>
      </c>
      <c r="M739" s="4"/>
      <c r="N739" s="5"/>
      <c r="O739" s="4"/>
      <c r="P739" s="4">
        <f>=ROUNDDOWN({0},0)</f>
      </c>
      <c r="Q739" s="4"/>
      <c r="R739" s="5"/>
      <c r="S739" s="4"/>
      <c r="T739" s="6"/>
      <c r="U739" s="4"/>
      <c r="V739" s="6"/>
      <c r="W739" s="5"/>
      <c r="X739" s="5"/>
      <c r="Y739" s="4"/>
      <c r="Z739" s="6"/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/>
      <c r="AL739" s="6"/>
      <c r="AM739" s="4"/>
      <c r="AN739" s="6"/>
      <c r="AO739" s="5"/>
      <c r="AP739" s="5"/>
      <c r="AQ739" s="4"/>
      <c r="AR739" s="6"/>
      <c r="AS739" s="4"/>
      <c r="AT739" s="6"/>
      <c r="AU739" s="5"/>
      <c r="AV739" s="5"/>
      <c r="AW739" s="4"/>
      <c r="AX739" s="6"/>
      <c r="AY739" s="4"/>
      <c r="AZ739" s="6"/>
      <c r="BA739" s="5"/>
      <c r="BB739" s="5"/>
      <c r="BC739" s="4"/>
      <c r="BD739" s="6"/>
      <c r="BE739" s="4"/>
      <c r="BF739" s="6"/>
      <c r="BG739" s="5"/>
      <c r="BH739" s="5"/>
      <c r="BI739" s="4"/>
      <c r="BJ739" s="6"/>
      <c r="BK739" s="4"/>
      <c r="BL739" s="6"/>
      <c r="BM739" s="5"/>
      <c r="BN739" s="5"/>
      <c r="BO739" s="4"/>
      <c r="BP739" s="6"/>
      <c r="BQ739" s="4"/>
      <c r="BR739" s="6"/>
      <c r="BS739" s="5"/>
      <c r="BT739" s="5"/>
      <c r="BU739" s="4"/>
      <c r="BV739" s="6"/>
      <c r="BW739" s="4"/>
      <c r="BX739" s="6"/>
      <c r="BY739" s="5"/>
      <c r="BZ739" s="5"/>
      <c r="CA739" s="4"/>
      <c r="CB739" s="6"/>
      <c r="CC739" s="4"/>
      <c r="CD739" s="6"/>
      <c r="CE739" s="5"/>
      <c r="CF739" s="5"/>
      <c r="CG739" s="4"/>
      <c r="CH739" s="6"/>
      <c r="CI739" s="4"/>
      <c r="CJ739" s="6"/>
      <c r="CK739" s="5"/>
      <c r="CL739" s="5"/>
      <c r="CM739" s="4"/>
      <c r="CN739" s="6"/>
      <c r="CO739" s="4"/>
      <c r="CP739" s="6"/>
      <c r="CQ739" s="5"/>
      <c r="CR739" s="5"/>
      <c r="CS739" s="4"/>
      <c r="CT739" s="6"/>
      <c r="CU739" s="4"/>
      <c r="CV739" s="6"/>
      <c r="CW739" s="5"/>
      <c r="CX739" s="5"/>
      <c r="CY739" s="4"/>
      <c r="CZ739" s="6"/>
      <c r="DA739" s="4"/>
      <c r="DB739" s="6"/>
      <c r="DC739" s="5"/>
      <c r="DD739" s="5"/>
      <c r="DE739" s="4"/>
      <c r="DF739" s="6"/>
      <c r="DG739" s="4"/>
      <c r="DH739" s="6"/>
      <c r="DI739" s="5"/>
      <c r="DJ739" s="5"/>
      <c r="DK739" s="4"/>
      <c r="DL739" s="6"/>
      <c r="DM739" s="4"/>
      <c r="DN739" s="6"/>
      <c r="DO739" s="5"/>
      <c r="DP739" s="5"/>
      <c r="DQ739" s="4"/>
      <c r="DR739" s="6"/>
      <c r="DS739" s="4"/>
      <c r="DT739" s="6"/>
      <c r="DU739" s="5"/>
      <c r="DV739" s="5"/>
      <c r="DW739" s="4"/>
      <c r="DX739" s="6"/>
      <c r="DY739" s="4"/>
      <c r="DZ739" s="6"/>
      <c r="EA739" s="5"/>
      <c r="EB739" s="5"/>
      <c r="EC739" s="4"/>
      <c r="ED739" s="6"/>
      <c r="EE739" s="4"/>
      <c r="EF739" s="6"/>
      <c r="EG739" s="5"/>
      <c r="EH739" s="5"/>
      <c r="EI739" s="4"/>
      <c r="EJ739" s="6"/>
      <c r="EK739" s="4"/>
      <c r="EL739" s="6"/>
      <c r="EM739" s="5"/>
      <c r="EN739" s="5"/>
      <c r="EO739" s="4"/>
      <c r="EP739" s="6"/>
      <c r="EQ739" s="4"/>
      <c r="ER739" s="6"/>
      <c r="ES739" s="5"/>
      <c r="ET739" s="5"/>
      <c r="EU739" s="4"/>
      <c r="EV739" s="6"/>
      <c r="EW739" s="4"/>
      <c r="EX739" s="6"/>
      <c r="EY739" s="5"/>
      <c r="EZ739" s="5"/>
      <c r="FA739" s="4"/>
      <c r="FB739" s="6"/>
      <c r="FC739" s="4"/>
      <c r="FD739" s="6"/>
      <c r="FE739" s="5"/>
      <c r="FF739" s="5"/>
      <c r="FG739" s="4"/>
      <c r="FH739" s="6"/>
      <c r="FI739" s="4"/>
      <c r="FJ739" s="6"/>
      <c r="FK739" s="5"/>
      <c r="FL739" s="5"/>
      <c r="FM739" s="4"/>
      <c r="FN739" s="6"/>
      <c r="FO739" s="4"/>
      <c r="FP739" s="6"/>
      <c r="FQ739" s="5"/>
      <c r="FR739" s="5"/>
      <c r="FS739" s="4"/>
      <c r="FT739" s="6"/>
      <c r="FU739" s="4"/>
      <c r="FV739" s="6"/>
      <c r="FW739" s="5"/>
      <c r="FX739" s="5"/>
      <c r="FY739" s="4"/>
      <c r="FZ739" s="6"/>
      <c r="GA739" s="4"/>
      <c r="GB739" s="6"/>
      <c r="GC739" s="5"/>
      <c r="GD739" s="5"/>
      <c r="GE739" s="4"/>
      <c r="GF739" s="6"/>
      <c r="GG739" s="4"/>
      <c r="GH739" s="6"/>
      <c r="GI739" s="5"/>
      <c r="GJ739" s="5"/>
      <c r="GK739" s="4"/>
      <c r="GL739" s="6"/>
      <c r="GM739" s="4"/>
      <c r="GN739" s="6"/>
      <c r="GO739" s="5"/>
      <c r="GP739" s="5"/>
      <c r="GQ739" s="4"/>
      <c r="GR739" s="6"/>
      <c r="GS739" s="4"/>
      <c r="GT739" s="6"/>
      <c r="GU739" s="5"/>
      <c r="GV739" s="5"/>
      <c r="GW739" s="4"/>
      <c r="GX739" s="6"/>
      <c r="GY739" s="4"/>
      <c r="GZ739" s="6"/>
      <c r="HA739" s="5"/>
      <c r="HB739" s="5"/>
      <c r="HC739" s="4"/>
      <c r="HD739" s="6"/>
      <c r="HE739" s="4"/>
      <c r="HF739" s="6"/>
      <c r="HG739" s="5"/>
      <c r="HH739" s="5"/>
      <c r="HI739" s="4"/>
      <c r="HJ739" s="6"/>
      <c r="HK739" s="4"/>
      <c r="HL739" s="6"/>
      <c r="HM739" s="5"/>
      <c r="HN739" s="5"/>
      <c r="HO739" s="4"/>
      <c r="HP739" s="6"/>
      <c r="HQ739" s="4"/>
      <c r="HR739" s="6"/>
      <c r="HS739" s="5"/>
      <c r="HT739" s="5"/>
      <c r="HU739" s="4"/>
      <c r="HV739" s="6"/>
      <c r="HW739" s="4"/>
      <c r="HX739" s="6"/>
      <c r="HY739" s="5"/>
      <c r="HZ739" s="5"/>
      <c r="IA739" s="4"/>
      <c r="IB739" s="6"/>
      <c r="IC739" s="4"/>
      <c r="ID739" s="6"/>
      <c r="IE739" s="5"/>
      <c r="IF739" s="5"/>
      <c r="IG739" s="4"/>
      <c r="IH739" s="6"/>
      <c r="II739" s="4"/>
      <c r="IJ739" s="6"/>
      <c r="IK739" s="5"/>
      <c r="IL739" s="5"/>
      <c r="IM739" s="4"/>
      <c r="IN739" s="6"/>
      <c r="IO739" s="4"/>
      <c r="IP739" s="6"/>
      <c r="IQ739" s="5"/>
      <c r="IR739" s="5"/>
      <c r="IS739" s="4"/>
      <c r="IT739" s="6"/>
      <c r="IU739" s="4"/>
      <c r="IV739" s="6"/>
      <c r="IW739" s="5"/>
      <c r="IX739" s="5"/>
      <c r="IY739" s="4"/>
      <c r="IZ739" s="6"/>
      <c r="JA739" s="4"/>
      <c r="JB739" s="6"/>
      <c r="JC739" s="5"/>
      <c r="JD739" s="5"/>
      <c r="JE739" s="4"/>
      <c r="JF739" s="6"/>
      <c r="JG739" s="4"/>
      <c r="JH739" s="6"/>
      <c r="JI739" s="5"/>
      <c r="JJ739" s="5"/>
      <c r="JK739" s="4"/>
      <c r="JL739" s="6"/>
      <c r="JM739" s="4"/>
      <c r="JN739" s="6"/>
      <c r="JO739" s="5"/>
      <c r="JP739" s="5"/>
      <c r="JQ739" s="4"/>
      <c r="JR739" s="6"/>
      <c r="JS739" s="4"/>
      <c r="JT739" s="6"/>
      <c r="JU739" s="5"/>
      <c r="JV739" s="5"/>
      <c r="JW739" s="4"/>
      <c r="JX739" s="6"/>
      <c r="JY739" s="4"/>
      <c r="JZ739" s="6"/>
      <c r="KA739" s="5"/>
      <c r="KB739" s="5"/>
      <c r="KC739" s="4"/>
      <c r="KD739" s="6"/>
      <c r="KE739" s="4"/>
      <c r="KF739" s="6"/>
      <c r="KG739" s="5"/>
      <c r="KH739" s="5"/>
      <c r="KI739" s="4"/>
      <c r="KJ739" s="6"/>
      <c r="KK739" s="4"/>
      <c r="KL739" s="6"/>
      <c r="KM739" s="5"/>
      <c r="KN739" s="5"/>
    </row>
    <row r="740">
      <c r="A740" s="3" t="s">
        <v>85</v>
      </c>
      <c r="B740" s="3" t="s">
        <v>680</v>
      </c>
      <c r="C740" s="3" t="s">
        <v>522</v>
      </c>
      <c r="D740" s="3" t="s">
        <v>528</v>
      </c>
      <c r="E740" s="3" t="s">
        <v>697</v>
      </c>
      <c r="F740" s="3" t="s">
        <v>104</v>
      </c>
      <c r="G740" s="3" t="s">
        <v>104</v>
      </c>
      <c r="H740" s="3" t="s">
        <v>104</v>
      </c>
      <c r="I740" s="3" t="s">
        <v>1320</v>
      </c>
      <c r="J740" s="3" t="s">
        <v>1340</v>
      </c>
      <c r="K740" s="4"/>
      <c r="L740" s="4">
        <f>=ROUNDDOWN({0},0)</f>
      </c>
      <c r="M740" s="4"/>
      <c r="N740" s="5"/>
      <c r="O740" s="4"/>
      <c r="P740" s="4">
        <f>=ROUNDDOWN({0},0)</f>
      </c>
      <c r="Q740" s="4"/>
      <c r="R740" s="5"/>
      <c r="S740" s="4"/>
      <c r="T740" s="6"/>
      <c r="U740" s="4"/>
      <c r="V740" s="6"/>
      <c r="W740" s="5"/>
      <c r="X740" s="5"/>
      <c r="Y740" s="4"/>
      <c r="Z740" s="6"/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/>
      <c r="AL740" s="6"/>
      <c r="AM740" s="4"/>
      <c r="AN740" s="6"/>
      <c r="AO740" s="5"/>
      <c r="AP740" s="5"/>
      <c r="AQ740" s="4"/>
      <c r="AR740" s="6"/>
      <c r="AS740" s="4"/>
      <c r="AT740" s="6"/>
      <c r="AU740" s="5"/>
      <c r="AV740" s="5"/>
      <c r="AW740" s="4"/>
      <c r="AX740" s="6"/>
      <c r="AY740" s="4"/>
      <c r="AZ740" s="6"/>
      <c r="BA740" s="5"/>
      <c r="BB740" s="5"/>
      <c r="BC740" s="4"/>
      <c r="BD740" s="6"/>
      <c r="BE740" s="4"/>
      <c r="BF740" s="6"/>
      <c r="BG740" s="5"/>
      <c r="BH740" s="5"/>
      <c r="BI740" s="4"/>
      <c r="BJ740" s="6"/>
      <c r="BK740" s="4"/>
      <c r="BL740" s="6"/>
      <c r="BM740" s="5"/>
      <c r="BN740" s="5"/>
      <c r="BO740" s="4"/>
      <c r="BP740" s="6"/>
      <c r="BQ740" s="4"/>
      <c r="BR740" s="6"/>
      <c r="BS740" s="5"/>
      <c r="BT740" s="5"/>
      <c r="BU740" s="4"/>
      <c r="BV740" s="6"/>
      <c r="BW740" s="4"/>
      <c r="BX740" s="6"/>
      <c r="BY740" s="5"/>
      <c r="BZ740" s="5"/>
      <c r="CA740" s="4"/>
      <c r="CB740" s="6"/>
      <c r="CC740" s="4"/>
      <c r="CD740" s="6"/>
      <c r="CE740" s="5"/>
      <c r="CF740" s="5"/>
      <c r="CG740" s="4"/>
      <c r="CH740" s="6"/>
      <c r="CI740" s="4"/>
      <c r="CJ740" s="6"/>
      <c r="CK740" s="5"/>
      <c r="CL740" s="5"/>
      <c r="CM740" s="4"/>
      <c r="CN740" s="6"/>
      <c r="CO740" s="4"/>
      <c r="CP740" s="6"/>
      <c r="CQ740" s="5"/>
      <c r="CR740" s="5"/>
      <c r="CS740" s="4"/>
      <c r="CT740" s="6"/>
      <c r="CU740" s="4"/>
      <c r="CV740" s="6"/>
      <c r="CW740" s="5"/>
      <c r="CX740" s="5"/>
      <c r="CY740" s="4"/>
      <c r="CZ740" s="6"/>
      <c r="DA740" s="4"/>
      <c r="DB740" s="6"/>
      <c r="DC740" s="5"/>
      <c r="DD740" s="5"/>
      <c r="DE740" s="4"/>
      <c r="DF740" s="6"/>
      <c r="DG740" s="4"/>
      <c r="DH740" s="6"/>
      <c r="DI740" s="5"/>
      <c r="DJ740" s="5"/>
      <c r="DK740" s="4"/>
      <c r="DL740" s="6"/>
      <c r="DM740" s="4"/>
      <c r="DN740" s="6"/>
      <c r="DO740" s="5"/>
      <c r="DP740" s="5"/>
      <c r="DQ740" s="4"/>
      <c r="DR740" s="6"/>
      <c r="DS740" s="4"/>
      <c r="DT740" s="6"/>
      <c r="DU740" s="5"/>
      <c r="DV740" s="5"/>
      <c r="DW740" s="4"/>
      <c r="DX740" s="6"/>
      <c r="DY740" s="4"/>
      <c r="DZ740" s="6"/>
      <c r="EA740" s="5"/>
      <c r="EB740" s="5"/>
      <c r="EC740" s="4"/>
      <c r="ED740" s="6"/>
      <c r="EE740" s="4"/>
      <c r="EF740" s="6"/>
      <c r="EG740" s="5"/>
      <c r="EH740" s="5"/>
      <c r="EI740" s="4"/>
      <c r="EJ740" s="6"/>
      <c r="EK740" s="4"/>
      <c r="EL740" s="6"/>
      <c r="EM740" s="5"/>
      <c r="EN740" s="5"/>
      <c r="EO740" s="4"/>
      <c r="EP740" s="6"/>
      <c r="EQ740" s="4"/>
      <c r="ER740" s="6"/>
      <c r="ES740" s="5"/>
      <c r="ET740" s="5"/>
      <c r="EU740" s="4"/>
      <c r="EV740" s="6"/>
      <c r="EW740" s="4"/>
      <c r="EX740" s="6"/>
      <c r="EY740" s="5"/>
      <c r="EZ740" s="5"/>
      <c r="FA740" s="4"/>
      <c r="FB740" s="6"/>
      <c r="FC740" s="4"/>
      <c r="FD740" s="6"/>
      <c r="FE740" s="5"/>
      <c r="FF740" s="5"/>
      <c r="FG740" s="4"/>
      <c r="FH740" s="6"/>
      <c r="FI740" s="4"/>
      <c r="FJ740" s="6"/>
      <c r="FK740" s="5"/>
      <c r="FL740" s="5"/>
      <c r="FM740" s="4"/>
      <c r="FN740" s="6"/>
      <c r="FO740" s="4"/>
      <c r="FP740" s="6"/>
      <c r="FQ740" s="5"/>
      <c r="FR740" s="5"/>
      <c r="FS740" s="4"/>
      <c r="FT740" s="6"/>
      <c r="FU740" s="4"/>
      <c r="FV740" s="6"/>
      <c r="FW740" s="5"/>
      <c r="FX740" s="5"/>
      <c r="FY740" s="4"/>
      <c r="FZ740" s="6"/>
      <c r="GA740" s="4"/>
      <c r="GB740" s="6"/>
      <c r="GC740" s="5"/>
      <c r="GD740" s="5"/>
      <c r="GE740" s="4"/>
      <c r="GF740" s="6"/>
      <c r="GG740" s="4"/>
      <c r="GH740" s="6"/>
      <c r="GI740" s="5"/>
      <c r="GJ740" s="5"/>
      <c r="GK740" s="4"/>
      <c r="GL740" s="6"/>
      <c r="GM740" s="4"/>
      <c r="GN740" s="6"/>
      <c r="GO740" s="5"/>
      <c r="GP740" s="5"/>
      <c r="GQ740" s="4"/>
      <c r="GR740" s="6"/>
      <c r="GS740" s="4"/>
      <c r="GT740" s="6"/>
      <c r="GU740" s="5"/>
      <c r="GV740" s="5"/>
      <c r="GW740" s="4"/>
      <c r="GX740" s="6"/>
      <c r="GY740" s="4"/>
      <c r="GZ740" s="6"/>
      <c r="HA740" s="5"/>
      <c r="HB740" s="5"/>
      <c r="HC740" s="4"/>
      <c r="HD740" s="6"/>
      <c r="HE740" s="4"/>
      <c r="HF740" s="6"/>
      <c r="HG740" s="5"/>
      <c r="HH740" s="5"/>
      <c r="HI740" s="4"/>
      <c r="HJ740" s="6"/>
      <c r="HK740" s="4"/>
      <c r="HL740" s="6"/>
      <c r="HM740" s="5"/>
      <c r="HN740" s="5"/>
      <c r="HO740" s="4"/>
      <c r="HP740" s="6"/>
      <c r="HQ740" s="4"/>
      <c r="HR740" s="6"/>
      <c r="HS740" s="5"/>
      <c r="HT740" s="5"/>
      <c r="HU740" s="4"/>
      <c r="HV740" s="6"/>
      <c r="HW740" s="4"/>
      <c r="HX740" s="6"/>
      <c r="HY740" s="5"/>
      <c r="HZ740" s="5"/>
      <c r="IA740" s="4"/>
      <c r="IB740" s="6"/>
      <c r="IC740" s="4"/>
      <c r="ID740" s="6"/>
      <c r="IE740" s="5"/>
      <c r="IF740" s="5"/>
      <c r="IG740" s="4"/>
      <c r="IH740" s="6"/>
      <c r="II740" s="4"/>
      <c r="IJ740" s="6"/>
      <c r="IK740" s="5"/>
      <c r="IL740" s="5"/>
      <c r="IM740" s="4"/>
      <c r="IN740" s="6"/>
      <c r="IO740" s="4"/>
      <c r="IP740" s="6"/>
      <c r="IQ740" s="5"/>
      <c r="IR740" s="5"/>
      <c r="IS740" s="4"/>
      <c r="IT740" s="6"/>
      <c r="IU740" s="4"/>
      <c r="IV740" s="6"/>
      <c r="IW740" s="5"/>
      <c r="IX740" s="5"/>
      <c r="IY740" s="4"/>
      <c r="IZ740" s="6"/>
      <c r="JA740" s="4"/>
      <c r="JB740" s="6"/>
      <c r="JC740" s="5"/>
      <c r="JD740" s="5"/>
      <c r="JE740" s="4"/>
      <c r="JF740" s="6"/>
      <c r="JG740" s="4"/>
      <c r="JH740" s="6"/>
      <c r="JI740" s="5"/>
      <c r="JJ740" s="5"/>
      <c r="JK740" s="4"/>
      <c r="JL740" s="6"/>
      <c r="JM740" s="4"/>
      <c r="JN740" s="6"/>
      <c r="JO740" s="5"/>
      <c r="JP740" s="5"/>
      <c r="JQ740" s="4"/>
      <c r="JR740" s="6"/>
      <c r="JS740" s="4"/>
      <c r="JT740" s="6"/>
      <c r="JU740" s="5"/>
      <c r="JV740" s="5"/>
      <c r="JW740" s="4"/>
      <c r="JX740" s="6"/>
      <c r="JY740" s="4"/>
      <c r="JZ740" s="6"/>
      <c r="KA740" s="5"/>
      <c r="KB740" s="5"/>
      <c r="KC740" s="4"/>
      <c r="KD740" s="6"/>
      <c r="KE740" s="4"/>
      <c r="KF740" s="6"/>
      <c r="KG740" s="5"/>
      <c r="KH740" s="5"/>
      <c r="KI740" s="4"/>
      <c r="KJ740" s="6"/>
      <c r="KK740" s="4"/>
      <c r="KL740" s="6"/>
      <c r="KM740" s="5"/>
      <c r="KN740" s="5"/>
    </row>
    <row r="741">
      <c r="A741" s="3" t="s">
        <v>85</v>
      </c>
      <c r="B741" s="3" t="s">
        <v>680</v>
      </c>
      <c r="C741" s="3" t="s">
        <v>449</v>
      </c>
      <c r="D741" s="3" t="s">
        <v>519</v>
      </c>
      <c r="E741" s="3" t="s">
        <v>681</v>
      </c>
      <c r="F741" s="3" t="s">
        <v>681</v>
      </c>
      <c r="G741" s="3" t="s">
        <v>681</v>
      </c>
      <c r="H741" s="3" t="s">
        <v>104</v>
      </c>
      <c r="I741" s="3" t="s">
        <v>1325</v>
      </c>
      <c r="J741" s="3" t="s">
        <v>1340</v>
      </c>
      <c r="K741" s="4">
        <v>289</v>
      </c>
      <c r="L741" s="4">
        <f>=ROUNDDOWN(7.56544502617801,0)</f>
      </c>
      <c r="M741" s="4"/>
      <c r="N741" s="5"/>
      <c r="O741" s="4"/>
      <c r="P741" s="4">
        <f>=ROUNDDOWN({0},0)</f>
      </c>
      <c r="Q741" s="4"/>
      <c r="R741" s="5"/>
      <c r="S741" s="4">
        <v>58</v>
      </c>
      <c r="T741" s="6">
        <v>1603.55</v>
      </c>
      <c r="U741" s="4"/>
      <c r="V741" s="6"/>
      <c r="W741" s="5"/>
      <c r="X741" s="5"/>
      <c r="Y741" s="4"/>
      <c r="Z741" s="6"/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/>
      <c r="AL741" s="6"/>
      <c r="AM741" s="4"/>
      <c r="AN741" s="6"/>
      <c r="AO741" s="5"/>
      <c r="AP741" s="5"/>
      <c r="AQ741" s="4"/>
      <c r="AR741" s="6"/>
      <c r="AS741" s="4"/>
      <c r="AT741" s="6"/>
      <c r="AU741" s="5"/>
      <c r="AV741" s="5"/>
      <c r="AW741" s="4"/>
      <c r="AX741" s="6"/>
      <c r="AY741" s="4"/>
      <c r="AZ741" s="6"/>
      <c r="BA741" s="5"/>
      <c r="BB741" s="5"/>
      <c r="BC741" s="4">
        <v>33</v>
      </c>
      <c r="BD741" s="6">
        <v>814.67</v>
      </c>
      <c r="BE741" s="4"/>
      <c r="BF741" s="6"/>
      <c r="BG741" s="5"/>
      <c r="BH741" s="5"/>
      <c r="BI741" s="4"/>
      <c r="BJ741" s="6"/>
      <c r="BK741" s="4"/>
      <c r="BL741" s="6"/>
      <c r="BM741" s="5"/>
      <c r="BN741" s="5"/>
      <c r="BO741" s="4"/>
      <c r="BP741" s="6"/>
      <c r="BQ741" s="4"/>
      <c r="BR741" s="6"/>
      <c r="BS741" s="5"/>
      <c r="BT741" s="5"/>
      <c r="BU741" s="4"/>
      <c r="BV741" s="6"/>
      <c r="BW741" s="4"/>
      <c r="BX741" s="6"/>
      <c r="BY741" s="5"/>
      <c r="BZ741" s="5"/>
      <c r="CA741" s="4"/>
      <c r="CB741" s="6"/>
      <c r="CC741" s="4"/>
      <c r="CD741" s="6"/>
      <c r="CE741" s="5"/>
      <c r="CF741" s="5"/>
      <c r="CG741" s="4"/>
      <c r="CH741" s="6"/>
      <c r="CI741" s="4"/>
      <c r="CJ741" s="6"/>
      <c r="CK741" s="5"/>
      <c r="CL741" s="5"/>
      <c r="CM741" s="4"/>
      <c r="CN741" s="6"/>
      <c r="CO741" s="4"/>
      <c r="CP741" s="6"/>
      <c r="CQ741" s="5"/>
      <c r="CR741" s="5"/>
      <c r="CS741" s="4"/>
      <c r="CT741" s="6"/>
      <c r="CU741" s="4"/>
      <c r="CV741" s="6"/>
      <c r="CW741" s="5"/>
      <c r="CX741" s="5"/>
      <c r="CY741" s="4"/>
      <c r="CZ741" s="6"/>
      <c r="DA741" s="4"/>
      <c r="DB741" s="6"/>
      <c r="DC741" s="5"/>
      <c r="DD741" s="5"/>
      <c r="DE741" s="4">
        <v>25</v>
      </c>
      <c r="DF741" s="6">
        <v>788.88</v>
      </c>
      <c r="DG741" s="4"/>
      <c r="DH741" s="6"/>
      <c r="DI741" s="5"/>
      <c r="DJ741" s="5"/>
      <c r="DK741" s="4"/>
      <c r="DL741" s="6"/>
      <c r="DM741" s="4"/>
      <c r="DN741" s="6"/>
      <c r="DO741" s="5"/>
      <c r="DP741" s="5"/>
      <c r="DQ741" s="4"/>
      <c r="DR741" s="6"/>
      <c r="DS741" s="4"/>
      <c r="DT741" s="6"/>
      <c r="DU741" s="5"/>
      <c r="DV741" s="5"/>
      <c r="DW741" s="4"/>
      <c r="DX741" s="6"/>
      <c r="DY741" s="4"/>
      <c r="DZ741" s="6"/>
      <c r="EA741" s="5"/>
      <c r="EB741" s="5"/>
      <c r="EC741" s="4"/>
      <c r="ED741" s="6"/>
      <c r="EE741" s="4"/>
      <c r="EF741" s="6"/>
      <c r="EG741" s="5"/>
      <c r="EH741" s="5"/>
      <c r="EI741" s="4"/>
      <c r="EJ741" s="6"/>
      <c r="EK741" s="4"/>
      <c r="EL741" s="6"/>
      <c r="EM741" s="5"/>
      <c r="EN741" s="5"/>
      <c r="EO741" s="4"/>
      <c r="EP741" s="6"/>
      <c r="EQ741" s="4"/>
      <c r="ER741" s="6"/>
      <c r="ES741" s="5"/>
      <c r="ET741" s="5"/>
      <c r="EU741" s="4"/>
      <c r="EV741" s="6"/>
      <c r="EW741" s="4"/>
      <c r="EX741" s="6"/>
      <c r="EY741" s="5"/>
      <c r="EZ741" s="5"/>
      <c r="FA741" s="4"/>
      <c r="FB741" s="6"/>
      <c r="FC741" s="4"/>
      <c r="FD741" s="6"/>
      <c r="FE741" s="5"/>
      <c r="FF741" s="5"/>
      <c r="FG741" s="4"/>
      <c r="FH741" s="6"/>
      <c r="FI741" s="4"/>
      <c r="FJ741" s="6"/>
      <c r="FK741" s="5"/>
      <c r="FL741" s="5"/>
      <c r="FM741" s="4"/>
      <c r="FN741" s="6"/>
      <c r="FO741" s="4"/>
      <c r="FP741" s="6"/>
      <c r="FQ741" s="5"/>
      <c r="FR741" s="5"/>
      <c r="FS741" s="4"/>
      <c r="FT741" s="6"/>
      <c r="FU741" s="4"/>
      <c r="FV741" s="6"/>
      <c r="FW741" s="5"/>
      <c r="FX741" s="5"/>
      <c r="FY741" s="4"/>
      <c r="FZ741" s="6"/>
      <c r="GA741" s="4"/>
      <c r="GB741" s="6"/>
      <c r="GC741" s="5"/>
      <c r="GD741" s="5"/>
      <c r="GE741" s="4"/>
      <c r="GF741" s="6"/>
      <c r="GG741" s="4"/>
      <c r="GH741" s="6"/>
      <c r="GI741" s="5"/>
      <c r="GJ741" s="5"/>
      <c r="GK741" s="4"/>
      <c r="GL741" s="6"/>
      <c r="GM741" s="4"/>
      <c r="GN741" s="6"/>
      <c r="GO741" s="5"/>
      <c r="GP741" s="5"/>
      <c r="GQ741" s="4"/>
      <c r="GR741" s="6"/>
      <c r="GS741" s="4"/>
      <c r="GT741" s="6"/>
      <c r="GU741" s="5"/>
      <c r="GV741" s="5"/>
      <c r="GW741" s="4"/>
      <c r="GX741" s="6"/>
      <c r="GY741" s="4"/>
      <c r="GZ741" s="6"/>
      <c r="HA741" s="5"/>
      <c r="HB741" s="5"/>
      <c r="HC741" s="4"/>
      <c r="HD741" s="6"/>
      <c r="HE741" s="4"/>
      <c r="HF741" s="6"/>
      <c r="HG741" s="5"/>
      <c r="HH741" s="5"/>
      <c r="HI741" s="4"/>
      <c r="HJ741" s="6"/>
      <c r="HK741" s="4"/>
      <c r="HL741" s="6"/>
      <c r="HM741" s="5"/>
      <c r="HN741" s="5"/>
      <c r="HO741" s="4"/>
      <c r="HP741" s="6"/>
      <c r="HQ741" s="4"/>
      <c r="HR741" s="6"/>
      <c r="HS741" s="5"/>
      <c r="HT741" s="5"/>
      <c r="HU741" s="4"/>
      <c r="HV741" s="6"/>
      <c r="HW741" s="4"/>
      <c r="HX741" s="6"/>
      <c r="HY741" s="5"/>
      <c r="HZ741" s="5"/>
      <c r="IA741" s="4"/>
      <c r="IB741" s="6"/>
      <c r="IC741" s="4"/>
      <c r="ID741" s="6"/>
      <c r="IE741" s="5"/>
      <c r="IF741" s="5"/>
      <c r="IG741" s="4"/>
      <c r="IH741" s="6"/>
      <c r="II741" s="4"/>
      <c r="IJ741" s="6"/>
      <c r="IK741" s="5"/>
      <c r="IL741" s="5"/>
      <c r="IM741" s="4"/>
      <c r="IN741" s="6"/>
      <c r="IO741" s="4"/>
      <c r="IP741" s="6"/>
      <c r="IQ741" s="5"/>
      <c r="IR741" s="5"/>
      <c r="IS741" s="4"/>
      <c r="IT741" s="6"/>
      <c r="IU741" s="4"/>
      <c r="IV741" s="6"/>
      <c r="IW741" s="5"/>
      <c r="IX741" s="5"/>
      <c r="IY741" s="4"/>
      <c r="IZ741" s="6"/>
      <c r="JA741" s="4"/>
      <c r="JB741" s="6"/>
      <c r="JC741" s="5"/>
      <c r="JD741" s="5"/>
      <c r="JE741" s="4"/>
      <c r="JF741" s="6"/>
      <c r="JG741" s="4"/>
      <c r="JH741" s="6"/>
      <c r="JI741" s="5"/>
      <c r="JJ741" s="5"/>
      <c r="JK741" s="4"/>
      <c r="JL741" s="6"/>
      <c r="JM741" s="4"/>
      <c r="JN741" s="6"/>
      <c r="JO741" s="5"/>
      <c r="JP741" s="5"/>
      <c r="JQ741" s="4"/>
      <c r="JR741" s="6"/>
      <c r="JS741" s="4"/>
      <c r="JT741" s="6"/>
      <c r="JU741" s="5"/>
      <c r="JV741" s="5"/>
      <c r="JW741" s="4"/>
      <c r="JX741" s="6"/>
      <c r="JY741" s="4"/>
      <c r="JZ741" s="6"/>
      <c r="KA741" s="5"/>
      <c r="KB741" s="5"/>
      <c r="KC741" s="4"/>
      <c r="KD741" s="6"/>
      <c r="KE741" s="4"/>
      <c r="KF741" s="6"/>
      <c r="KG741" s="5"/>
      <c r="KH741" s="5"/>
      <c r="KI741" s="4"/>
      <c r="KJ741" s="6"/>
      <c r="KK741" s="4"/>
      <c r="KL741" s="6"/>
      <c r="KM741" s="5"/>
      <c r="KN741" s="5"/>
    </row>
    <row r="742">
      <c r="A742" s="3" t="s">
        <v>85</v>
      </c>
      <c r="B742" s="3" t="s">
        <v>680</v>
      </c>
      <c r="C742" s="3" t="s">
        <v>449</v>
      </c>
      <c r="D742" s="3" t="s">
        <v>519</v>
      </c>
      <c r="E742" s="3" t="s">
        <v>698</v>
      </c>
      <c r="F742" s="3" t="s">
        <v>698</v>
      </c>
      <c r="G742" s="3" t="s">
        <v>698</v>
      </c>
      <c r="H742" s="3" t="s">
        <v>122</v>
      </c>
      <c r="I742" s="3" t="s">
        <v>1308</v>
      </c>
      <c r="J742" s="3" t="s">
        <v>1340</v>
      </c>
      <c r="K742" s="4">
        <v>292</v>
      </c>
      <c r="L742" s="4">
        <f>=ROUNDDOWN(29.2,0)</f>
      </c>
      <c r="M742" s="4"/>
      <c r="N742" s="5"/>
      <c r="O742" s="4"/>
      <c r="P742" s="4">
        <f>=ROUNDDOWN({0},0)</f>
      </c>
      <c r="Q742" s="4"/>
      <c r="R742" s="5"/>
      <c r="S742" s="4">
        <v>10</v>
      </c>
      <c r="T742" s="6">
        <v>648.23</v>
      </c>
      <c r="U742" s="4"/>
      <c r="V742" s="6"/>
      <c r="W742" s="5"/>
      <c r="X742" s="5"/>
      <c r="Y742" s="4"/>
      <c r="Z742" s="6"/>
      <c r="AA742" s="4"/>
      <c r="AB742" s="6"/>
      <c r="AC742" s="5"/>
      <c r="AD742" s="5"/>
      <c r="AE742" s="4">
        <v>4</v>
      </c>
      <c r="AF742" s="6">
        <v>213.84</v>
      </c>
      <c r="AG742" s="4"/>
      <c r="AH742" s="6"/>
      <c r="AI742" s="5"/>
      <c r="AJ742" s="5"/>
      <c r="AK742" s="4"/>
      <c r="AL742" s="6"/>
      <c r="AM742" s="4"/>
      <c r="AN742" s="6"/>
      <c r="AO742" s="5"/>
      <c r="AP742" s="5"/>
      <c r="AQ742" s="4">
        <v>1</v>
      </c>
      <c r="AR742" s="6">
        <v>77.99</v>
      </c>
      <c r="AS742" s="4"/>
      <c r="AT742" s="6"/>
      <c r="AU742" s="5"/>
      <c r="AV742" s="5"/>
      <c r="AW742" s="4">
        <v>1</v>
      </c>
      <c r="AX742" s="6">
        <v>64.41</v>
      </c>
      <c r="AY742" s="4"/>
      <c r="AZ742" s="6"/>
      <c r="BA742" s="5"/>
      <c r="BB742" s="5"/>
      <c r="BC742" s="4"/>
      <c r="BD742" s="6"/>
      <c r="BE742" s="4"/>
      <c r="BF742" s="6"/>
      <c r="BG742" s="5"/>
      <c r="BH742" s="5"/>
      <c r="BI742" s="4"/>
      <c r="BJ742" s="6"/>
      <c r="BK742" s="4"/>
      <c r="BL742" s="6"/>
      <c r="BM742" s="5"/>
      <c r="BN742" s="5"/>
      <c r="BO742" s="4">
        <v>3</v>
      </c>
      <c r="BP742" s="6">
        <v>210.96</v>
      </c>
      <c r="BQ742" s="4"/>
      <c r="BR742" s="6"/>
      <c r="BS742" s="5"/>
      <c r="BT742" s="5"/>
      <c r="BU742" s="4"/>
      <c r="BV742" s="6"/>
      <c r="BW742" s="4"/>
      <c r="BX742" s="6"/>
      <c r="BY742" s="5"/>
      <c r="BZ742" s="5"/>
      <c r="CA742" s="4"/>
      <c r="CB742" s="6"/>
      <c r="CC742" s="4"/>
      <c r="CD742" s="6"/>
      <c r="CE742" s="5"/>
      <c r="CF742" s="5"/>
      <c r="CG742" s="4"/>
      <c r="CH742" s="6"/>
      <c r="CI742" s="4"/>
      <c r="CJ742" s="6"/>
      <c r="CK742" s="5"/>
      <c r="CL742" s="5"/>
      <c r="CM742" s="4"/>
      <c r="CN742" s="6"/>
      <c r="CO742" s="4"/>
      <c r="CP742" s="6"/>
      <c r="CQ742" s="5"/>
      <c r="CR742" s="5"/>
      <c r="CS742" s="4">
        <v>1</v>
      </c>
      <c r="CT742" s="6">
        <v>81.03</v>
      </c>
      <c r="CU742" s="4"/>
      <c r="CV742" s="6"/>
      <c r="CW742" s="5"/>
      <c r="CX742" s="5"/>
      <c r="CY742" s="4"/>
      <c r="CZ742" s="6"/>
      <c r="DA742" s="4"/>
      <c r="DB742" s="6"/>
      <c r="DC742" s="5"/>
      <c r="DD742" s="5"/>
      <c r="DE742" s="4"/>
      <c r="DF742" s="6"/>
      <c r="DG742" s="4"/>
      <c r="DH742" s="6"/>
      <c r="DI742" s="5"/>
      <c r="DJ742" s="5"/>
      <c r="DK742" s="4"/>
      <c r="DL742" s="6"/>
      <c r="DM742" s="4"/>
      <c r="DN742" s="6"/>
      <c r="DO742" s="5"/>
      <c r="DP742" s="5"/>
      <c r="DQ742" s="4"/>
      <c r="DR742" s="6"/>
      <c r="DS742" s="4"/>
      <c r="DT742" s="6"/>
      <c r="DU742" s="5"/>
      <c r="DV742" s="5"/>
      <c r="DW742" s="4"/>
      <c r="DX742" s="6"/>
      <c r="DY742" s="4"/>
      <c r="DZ742" s="6"/>
      <c r="EA742" s="5"/>
      <c r="EB742" s="5"/>
      <c r="EC742" s="4"/>
      <c r="ED742" s="6"/>
      <c r="EE742" s="4"/>
      <c r="EF742" s="6"/>
      <c r="EG742" s="5"/>
      <c r="EH742" s="5"/>
      <c r="EI742" s="4"/>
      <c r="EJ742" s="6"/>
      <c r="EK742" s="4"/>
      <c r="EL742" s="6"/>
      <c r="EM742" s="5"/>
      <c r="EN742" s="5"/>
      <c r="EO742" s="4"/>
      <c r="EP742" s="6"/>
      <c r="EQ742" s="4"/>
      <c r="ER742" s="6"/>
      <c r="ES742" s="5"/>
      <c r="ET742" s="5"/>
      <c r="EU742" s="4"/>
      <c r="EV742" s="6"/>
      <c r="EW742" s="4"/>
      <c r="EX742" s="6"/>
      <c r="EY742" s="5"/>
      <c r="EZ742" s="5"/>
      <c r="FA742" s="4"/>
      <c r="FB742" s="6"/>
      <c r="FC742" s="4"/>
      <c r="FD742" s="6"/>
      <c r="FE742" s="5"/>
      <c r="FF742" s="5"/>
      <c r="FG742" s="4"/>
      <c r="FH742" s="6"/>
      <c r="FI742" s="4"/>
      <c r="FJ742" s="6"/>
      <c r="FK742" s="5"/>
      <c r="FL742" s="5"/>
      <c r="FM742" s="4"/>
      <c r="FN742" s="6"/>
      <c r="FO742" s="4"/>
      <c r="FP742" s="6"/>
      <c r="FQ742" s="5"/>
      <c r="FR742" s="5"/>
      <c r="FS742" s="4"/>
      <c r="FT742" s="6"/>
      <c r="FU742" s="4"/>
      <c r="FV742" s="6"/>
      <c r="FW742" s="5"/>
      <c r="FX742" s="5"/>
      <c r="FY742" s="4"/>
      <c r="FZ742" s="6"/>
      <c r="GA742" s="4"/>
      <c r="GB742" s="6"/>
      <c r="GC742" s="5"/>
      <c r="GD742" s="5"/>
      <c r="GE742" s="4"/>
      <c r="GF742" s="6"/>
      <c r="GG742" s="4"/>
      <c r="GH742" s="6"/>
      <c r="GI742" s="5"/>
      <c r="GJ742" s="5"/>
      <c r="GK742" s="4"/>
      <c r="GL742" s="6"/>
      <c r="GM742" s="4"/>
      <c r="GN742" s="6"/>
      <c r="GO742" s="5"/>
      <c r="GP742" s="5"/>
      <c r="GQ742" s="4"/>
      <c r="GR742" s="6"/>
      <c r="GS742" s="4"/>
      <c r="GT742" s="6"/>
      <c r="GU742" s="5"/>
      <c r="GV742" s="5"/>
      <c r="GW742" s="4"/>
      <c r="GX742" s="6"/>
      <c r="GY742" s="4"/>
      <c r="GZ742" s="6"/>
      <c r="HA742" s="5"/>
      <c r="HB742" s="5"/>
      <c r="HC742" s="4"/>
      <c r="HD742" s="6"/>
      <c r="HE742" s="4"/>
      <c r="HF742" s="6"/>
      <c r="HG742" s="5"/>
      <c r="HH742" s="5"/>
      <c r="HI742" s="4"/>
      <c r="HJ742" s="6"/>
      <c r="HK742" s="4"/>
      <c r="HL742" s="6"/>
      <c r="HM742" s="5"/>
      <c r="HN742" s="5"/>
      <c r="HO742" s="4"/>
      <c r="HP742" s="6"/>
      <c r="HQ742" s="4"/>
      <c r="HR742" s="6"/>
      <c r="HS742" s="5"/>
      <c r="HT742" s="5"/>
      <c r="HU742" s="4"/>
      <c r="HV742" s="6"/>
      <c r="HW742" s="4"/>
      <c r="HX742" s="6"/>
      <c r="HY742" s="5"/>
      <c r="HZ742" s="5"/>
      <c r="IA742" s="4"/>
      <c r="IB742" s="6"/>
      <c r="IC742" s="4"/>
      <c r="ID742" s="6"/>
      <c r="IE742" s="5"/>
      <c r="IF742" s="5"/>
      <c r="IG742" s="4"/>
      <c r="IH742" s="6"/>
      <c r="II742" s="4"/>
      <c r="IJ742" s="6"/>
      <c r="IK742" s="5"/>
      <c r="IL742" s="5"/>
      <c r="IM742" s="4"/>
      <c r="IN742" s="6"/>
      <c r="IO742" s="4"/>
      <c r="IP742" s="6"/>
      <c r="IQ742" s="5"/>
      <c r="IR742" s="5"/>
      <c r="IS742" s="4"/>
      <c r="IT742" s="6"/>
      <c r="IU742" s="4"/>
      <c r="IV742" s="6"/>
      <c r="IW742" s="5"/>
      <c r="IX742" s="5"/>
      <c r="IY742" s="4"/>
      <c r="IZ742" s="6"/>
      <c r="JA742" s="4"/>
      <c r="JB742" s="6"/>
      <c r="JC742" s="5"/>
      <c r="JD742" s="5"/>
      <c r="JE742" s="4"/>
      <c r="JF742" s="6"/>
      <c r="JG742" s="4"/>
      <c r="JH742" s="6"/>
      <c r="JI742" s="5"/>
      <c r="JJ742" s="5"/>
      <c r="JK742" s="4"/>
      <c r="JL742" s="6"/>
      <c r="JM742" s="4"/>
      <c r="JN742" s="6"/>
      <c r="JO742" s="5"/>
      <c r="JP742" s="5"/>
      <c r="JQ742" s="4"/>
      <c r="JR742" s="6"/>
      <c r="JS742" s="4"/>
      <c r="JT742" s="6"/>
      <c r="JU742" s="5"/>
      <c r="JV742" s="5"/>
      <c r="JW742" s="4"/>
      <c r="JX742" s="6"/>
      <c r="JY742" s="4"/>
      <c r="JZ742" s="6"/>
      <c r="KA742" s="5"/>
      <c r="KB742" s="5"/>
      <c r="KC742" s="4"/>
      <c r="KD742" s="6"/>
      <c r="KE742" s="4"/>
      <c r="KF742" s="6"/>
      <c r="KG742" s="5"/>
      <c r="KH742" s="5"/>
      <c r="KI742" s="4"/>
      <c r="KJ742" s="6"/>
      <c r="KK742" s="4"/>
      <c r="KL742" s="6"/>
      <c r="KM742" s="5"/>
      <c r="KN742" s="5"/>
    </row>
    <row r="743">
      <c r="A743" s="3" t="s">
        <v>85</v>
      </c>
      <c r="B743" s="3" t="s">
        <v>680</v>
      </c>
      <c r="C743" s="3" t="s">
        <v>449</v>
      </c>
      <c r="D743" s="3" t="s">
        <v>519</v>
      </c>
      <c r="E743" s="3" t="s">
        <v>698</v>
      </c>
      <c r="F743" s="3" t="s">
        <v>698</v>
      </c>
      <c r="G743" s="3" t="s">
        <v>698</v>
      </c>
      <c r="H743" s="3" t="s">
        <v>122</v>
      </c>
      <c r="I743" s="3" t="s">
        <v>1327</v>
      </c>
      <c r="J743" s="3" t="s">
        <v>1319</v>
      </c>
      <c r="K743" s="4">
        <v>378</v>
      </c>
      <c r="L743" s="4">
        <f>=ROUNDDOWN(56.4179104477612,0)</f>
      </c>
      <c r="M743" s="4"/>
      <c r="N743" s="5">
        <v>1</v>
      </c>
      <c r="O743" s="4"/>
      <c r="P743" s="4">
        <f>=ROUNDDOWN({0},0)</f>
      </c>
      <c r="Q743" s="4"/>
      <c r="R743" s="5"/>
      <c r="S743" s="4">
        <v>7</v>
      </c>
      <c r="T743" s="6">
        <v>522.25</v>
      </c>
      <c r="U743" s="4"/>
      <c r="V743" s="6"/>
      <c r="W743" s="5"/>
      <c r="X743" s="5"/>
      <c r="Y743" s="4">
        <v>1</v>
      </c>
      <c r="Z743" s="6">
        <v>76.55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  <c r="AK743" s="4">
        <v>2</v>
      </c>
      <c r="AL743" s="6">
        <v>162.26</v>
      </c>
      <c r="AM743" s="4"/>
      <c r="AN743" s="6"/>
      <c r="AO743" s="5"/>
      <c r="AP743" s="5"/>
      <c r="AQ743" s="4"/>
      <c r="AR743" s="6"/>
      <c r="AS743" s="4"/>
      <c r="AT743" s="6"/>
      <c r="AU743" s="5"/>
      <c r="AV743" s="5"/>
      <c r="AW743" s="4">
        <v>1</v>
      </c>
      <c r="AX743" s="6">
        <v>64.41</v>
      </c>
      <c r="AY743" s="4"/>
      <c r="AZ743" s="6"/>
      <c r="BA743" s="5"/>
      <c r="BB743" s="5"/>
      <c r="BC743" s="4"/>
      <c r="BD743" s="6"/>
      <c r="BE743" s="4"/>
      <c r="BF743" s="6"/>
      <c r="BG743" s="5"/>
      <c r="BH743" s="5"/>
      <c r="BI743" s="4">
        <v>2</v>
      </c>
      <c r="BJ743" s="6">
        <v>148.52</v>
      </c>
      <c r="BK743" s="4"/>
      <c r="BL743" s="6"/>
      <c r="BM743" s="5"/>
      <c r="BN743" s="5"/>
      <c r="BO743" s="4"/>
      <c r="BP743" s="6"/>
      <c r="BQ743" s="4"/>
      <c r="BR743" s="6"/>
      <c r="BS743" s="5"/>
      <c r="BT743" s="5"/>
      <c r="BU743" s="4"/>
      <c r="BV743" s="6"/>
      <c r="BW743" s="4"/>
      <c r="BX743" s="6"/>
      <c r="BY743" s="5"/>
      <c r="BZ743" s="5"/>
      <c r="CA743" s="4"/>
      <c r="CB743" s="6"/>
      <c r="CC743" s="4"/>
      <c r="CD743" s="6"/>
      <c r="CE743" s="5"/>
      <c r="CF743" s="5"/>
      <c r="CG743" s="4"/>
      <c r="CH743" s="6"/>
      <c r="CI743" s="4"/>
      <c r="CJ743" s="6"/>
      <c r="CK743" s="5"/>
      <c r="CL743" s="5"/>
      <c r="CM743" s="4"/>
      <c r="CN743" s="6"/>
      <c r="CO743" s="4"/>
      <c r="CP743" s="6"/>
      <c r="CQ743" s="5"/>
      <c r="CR743" s="5"/>
      <c r="CS743" s="4">
        <v>1</v>
      </c>
      <c r="CT743" s="6">
        <v>70.51</v>
      </c>
      <c r="CU743" s="4"/>
      <c r="CV743" s="6"/>
      <c r="CW743" s="5"/>
      <c r="CX743" s="5"/>
      <c r="CY743" s="4"/>
      <c r="CZ743" s="6"/>
      <c r="DA743" s="4"/>
      <c r="DB743" s="6"/>
      <c r="DC743" s="5"/>
      <c r="DD743" s="5"/>
      <c r="DE743" s="4"/>
      <c r="DF743" s="6"/>
      <c r="DG743" s="4"/>
      <c r="DH743" s="6"/>
      <c r="DI743" s="5"/>
      <c r="DJ743" s="5"/>
      <c r="DK743" s="4"/>
      <c r="DL743" s="6"/>
      <c r="DM743" s="4"/>
      <c r="DN743" s="6"/>
      <c r="DO743" s="5"/>
      <c r="DP743" s="5"/>
      <c r="DQ743" s="4"/>
      <c r="DR743" s="6"/>
      <c r="DS743" s="4"/>
      <c r="DT743" s="6"/>
      <c r="DU743" s="5"/>
      <c r="DV743" s="5"/>
      <c r="DW743" s="4"/>
      <c r="DX743" s="6"/>
      <c r="DY743" s="4"/>
      <c r="DZ743" s="6"/>
      <c r="EA743" s="5"/>
      <c r="EB743" s="5"/>
      <c r="EC743" s="4"/>
      <c r="ED743" s="6"/>
      <c r="EE743" s="4"/>
      <c r="EF743" s="6"/>
      <c r="EG743" s="5"/>
      <c r="EH743" s="5"/>
      <c r="EI743" s="4"/>
      <c r="EJ743" s="6"/>
      <c r="EK743" s="4"/>
      <c r="EL743" s="6"/>
      <c r="EM743" s="5"/>
      <c r="EN743" s="5"/>
      <c r="EO743" s="4"/>
      <c r="EP743" s="6"/>
      <c r="EQ743" s="4"/>
      <c r="ER743" s="6"/>
      <c r="ES743" s="5"/>
      <c r="ET743" s="5"/>
      <c r="EU743" s="4"/>
      <c r="EV743" s="6"/>
      <c r="EW743" s="4"/>
      <c r="EX743" s="6"/>
      <c r="EY743" s="5"/>
      <c r="EZ743" s="5"/>
      <c r="FA743" s="4"/>
      <c r="FB743" s="6"/>
      <c r="FC743" s="4"/>
      <c r="FD743" s="6"/>
      <c r="FE743" s="5"/>
      <c r="FF743" s="5"/>
      <c r="FG743" s="4"/>
      <c r="FH743" s="6"/>
      <c r="FI743" s="4"/>
      <c r="FJ743" s="6"/>
      <c r="FK743" s="5"/>
      <c r="FL743" s="5"/>
      <c r="FM743" s="4"/>
      <c r="FN743" s="6"/>
      <c r="FO743" s="4"/>
      <c r="FP743" s="6"/>
      <c r="FQ743" s="5"/>
      <c r="FR743" s="5"/>
      <c r="FS743" s="4"/>
      <c r="FT743" s="6"/>
      <c r="FU743" s="4"/>
      <c r="FV743" s="6"/>
      <c r="FW743" s="5"/>
      <c r="FX743" s="5"/>
      <c r="FY743" s="4"/>
      <c r="FZ743" s="6"/>
      <c r="GA743" s="4"/>
      <c r="GB743" s="6"/>
      <c r="GC743" s="5"/>
      <c r="GD743" s="5"/>
      <c r="GE743" s="4"/>
      <c r="GF743" s="6"/>
      <c r="GG743" s="4"/>
      <c r="GH743" s="6"/>
      <c r="GI743" s="5"/>
      <c r="GJ743" s="5"/>
      <c r="GK743" s="4"/>
      <c r="GL743" s="6"/>
      <c r="GM743" s="4"/>
      <c r="GN743" s="6"/>
      <c r="GO743" s="5"/>
      <c r="GP743" s="5"/>
      <c r="GQ743" s="4"/>
      <c r="GR743" s="6"/>
      <c r="GS743" s="4"/>
      <c r="GT743" s="6"/>
      <c r="GU743" s="5"/>
      <c r="GV743" s="5"/>
      <c r="GW743" s="4"/>
      <c r="GX743" s="6"/>
      <c r="GY743" s="4"/>
      <c r="GZ743" s="6"/>
      <c r="HA743" s="5"/>
      <c r="HB743" s="5"/>
      <c r="HC743" s="4"/>
      <c r="HD743" s="6"/>
      <c r="HE743" s="4"/>
      <c r="HF743" s="6"/>
      <c r="HG743" s="5"/>
      <c r="HH743" s="5"/>
      <c r="HI743" s="4"/>
      <c r="HJ743" s="6"/>
      <c r="HK743" s="4"/>
      <c r="HL743" s="6"/>
      <c r="HM743" s="5"/>
      <c r="HN743" s="5"/>
      <c r="HO743" s="4"/>
      <c r="HP743" s="6"/>
      <c r="HQ743" s="4"/>
      <c r="HR743" s="6"/>
      <c r="HS743" s="5"/>
      <c r="HT743" s="5"/>
      <c r="HU743" s="4"/>
      <c r="HV743" s="6"/>
      <c r="HW743" s="4"/>
      <c r="HX743" s="6"/>
      <c r="HY743" s="5"/>
      <c r="HZ743" s="5"/>
      <c r="IA743" s="4"/>
      <c r="IB743" s="6"/>
      <c r="IC743" s="4"/>
      <c r="ID743" s="6"/>
      <c r="IE743" s="5"/>
      <c r="IF743" s="5"/>
      <c r="IG743" s="4"/>
      <c r="IH743" s="6"/>
      <c r="II743" s="4"/>
      <c r="IJ743" s="6"/>
      <c r="IK743" s="5"/>
      <c r="IL743" s="5"/>
      <c r="IM743" s="4"/>
      <c r="IN743" s="6"/>
      <c r="IO743" s="4"/>
      <c r="IP743" s="6"/>
      <c r="IQ743" s="5"/>
      <c r="IR743" s="5"/>
      <c r="IS743" s="4"/>
      <c r="IT743" s="6"/>
      <c r="IU743" s="4"/>
      <c r="IV743" s="6"/>
      <c r="IW743" s="5"/>
      <c r="IX743" s="5"/>
      <c r="IY743" s="4"/>
      <c r="IZ743" s="6"/>
      <c r="JA743" s="4"/>
      <c r="JB743" s="6"/>
      <c r="JC743" s="5"/>
      <c r="JD743" s="5"/>
      <c r="JE743" s="4"/>
      <c r="JF743" s="6"/>
      <c r="JG743" s="4"/>
      <c r="JH743" s="6"/>
      <c r="JI743" s="5"/>
      <c r="JJ743" s="5"/>
      <c r="JK743" s="4"/>
      <c r="JL743" s="6"/>
      <c r="JM743" s="4"/>
      <c r="JN743" s="6"/>
      <c r="JO743" s="5"/>
      <c r="JP743" s="5"/>
      <c r="JQ743" s="4"/>
      <c r="JR743" s="6"/>
      <c r="JS743" s="4"/>
      <c r="JT743" s="6"/>
      <c r="JU743" s="5"/>
      <c r="JV743" s="5"/>
      <c r="JW743" s="4"/>
      <c r="JX743" s="6"/>
      <c r="JY743" s="4"/>
      <c r="JZ743" s="6"/>
      <c r="KA743" s="5"/>
      <c r="KB743" s="5"/>
      <c r="KC743" s="4"/>
      <c r="KD743" s="6"/>
      <c r="KE743" s="4"/>
      <c r="KF743" s="6"/>
      <c r="KG743" s="5"/>
      <c r="KH743" s="5"/>
      <c r="KI743" s="4"/>
      <c r="KJ743" s="6"/>
      <c r="KK743" s="4"/>
      <c r="KL743" s="6"/>
      <c r="KM743" s="5"/>
      <c r="KN743" s="5"/>
    </row>
    <row r="744">
      <c r="A744" s="3" t="s">
        <v>85</v>
      </c>
      <c r="B744" s="3" t="s">
        <v>680</v>
      </c>
      <c r="C744" s="3" t="s">
        <v>449</v>
      </c>
      <c r="D744" s="3" t="s">
        <v>519</v>
      </c>
      <c r="E744" s="3" t="s">
        <v>698</v>
      </c>
      <c r="F744" s="3" t="s">
        <v>698</v>
      </c>
      <c r="G744" s="3" t="s">
        <v>698</v>
      </c>
      <c r="H744" s="3" t="s">
        <v>351</v>
      </c>
      <c r="I744" s="3" t="s">
        <v>1350</v>
      </c>
      <c r="J744" s="3" t="s">
        <v>1340</v>
      </c>
      <c r="K744" s="4"/>
      <c r="L744" s="4">
        <f>=ROUNDDOWN({0},0)</f>
      </c>
      <c r="M744" s="4"/>
      <c r="N744" s="5"/>
      <c r="O744" s="4"/>
      <c r="P744" s="4">
        <f>=ROUNDDOWN({0},0)</f>
      </c>
      <c r="Q744" s="4"/>
      <c r="R744" s="5"/>
      <c r="S744" s="4"/>
      <c r="T744" s="6"/>
      <c r="U744" s="4"/>
      <c r="V744" s="6"/>
      <c r="W744" s="5"/>
      <c r="X744" s="5"/>
      <c r="Y744" s="4"/>
      <c r="Z744" s="6"/>
      <c r="AA744" s="4"/>
      <c r="AB744" s="6"/>
      <c r="AC744" s="5"/>
      <c r="AD744" s="5"/>
      <c r="AE744" s="4"/>
      <c r="AF744" s="6"/>
      <c r="AG744" s="4"/>
      <c r="AH744" s="6"/>
      <c r="AI744" s="5"/>
      <c r="AJ744" s="5"/>
      <c r="AK744" s="4"/>
      <c r="AL744" s="6"/>
      <c r="AM744" s="4"/>
      <c r="AN744" s="6"/>
      <c r="AO744" s="5"/>
      <c r="AP744" s="5"/>
      <c r="AQ744" s="4"/>
      <c r="AR744" s="6"/>
      <c r="AS744" s="4"/>
      <c r="AT744" s="6"/>
      <c r="AU744" s="5"/>
      <c r="AV744" s="5"/>
      <c r="AW744" s="4"/>
      <c r="AX744" s="6"/>
      <c r="AY744" s="4"/>
      <c r="AZ744" s="6"/>
      <c r="BA744" s="5"/>
      <c r="BB744" s="5"/>
      <c r="BC744" s="4"/>
      <c r="BD744" s="6"/>
      <c r="BE744" s="4"/>
      <c r="BF744" s="6"/>
      <c r="BG744" s="5"/>
      <c r="BH744" s="5"/>
      <c r="BI744" s="4"/>
      <c r="BJ744" s="6"/>
      <c r="BK744" s="4"/>
      <c r="BL744" s="6"/>
      <c r="BM744" s="5"/>
      <c r="BN744" s="5"/>
      <c r="BO744" s="4"/>
      <c r="BP744" s="6"/>
      <c r="BQ744" s="4"/>
      <c r="BR744" s="6"/>
      <c r="BS744" s="5"/>
      <c r="BT744" s="5"/>
      <c r="BU744" s="4"/>
      <c r="BV744" s="6"/>
      <c r="BW744" s="4"/>
      <c r="BX744" s="6"/>
      <c r="BY744" s="5"/>
      <c r="BZ744" s="5"/>
      <c r="CA744" s="4"/>
      <c r="CB744" s="6"/>
      <c r="CC744" s="4"/>
      <c r="CD744" s="6"/>
      <c r="CE744" s="5"/>
      <c r="CF744" s="5"/>
      <c r="CG744" s="4"/>
      <c r="CH744" s="6"/>
      <c r="CI744" s="4"/>
      <c r="CJ744" s="6"/>
      <c r="CK744" s="5"/>
      <c r="CL744" s="5"/>
      <c r="CM744" s="4"/>
      <c r="CN744" s="6"/>
      <c r="CO744" s="4"/>
      <c r="CP744" s="6"/>
      <c r="CQ744" s="5"/>
      <c r="CR744" s="5"/>
      <c r="CS744" s="4"/>
      <c r="CT744" s="6"/>
      <c r="CU744" s="4"/>
      <c r="CV744" s="6"/>
      <c r="CW744" s="5"/>
      <c r="CX744" s="5"/>
      <c r="CY744" s="4"/>
      <c r="CZ744" s="6"/>
      <c r="DA744" s="4"/>
      <c r="DB744" s="6"/>
      <c r="DC744" s="5"/>
      <c r="DD744" s="5"/>
      <c r="DE744" s="4"/>
      <c r="DF744" s="6"/>
      <c r="DG744" s="4"/>
      <c r="DH744" s="6"/>
      <c r="DI744" s="5"/>
      <c r="DJ744" s="5"/>
      <c r="DK744" s="4"/>
      <c r="DL744" s="6"/>
      <c r="DM744" s="4"/>
      <c r="DN744" s="6"/>
      <c r="DO744" s="5"/>
      <c r="DP744" s="5"/>
      <c r="DQ744" s="4"/>
      <c r="DR744" s="6"/>
      <c r="DS744" s="4"/>
      <c r="DT744" s="6"/>
      <c r="DU744" s="5"/>
      <c r="DV744" s="5"/>
      <c r="DW744" s="4"/>
      <c r="DX744" s="6"/>
      <c r="DY744" s="4"/>
      <c r="DZ744" s="6"/>
      <c r="EA744" s="5"/>
      <c r="EB744" s="5"/>
      <c r="EC744" s="4"/>
      <c r="ED744" s="6"/>
      <c r="EE744" s="4"/>
      <c r="EF744" s="6"/>
      <c r="EG744" s="5"/>
      <c r="EH744" s="5"/>
      <c r="EI744" s="4"/>
      <c r="EJ744" s="6"/>
      <c r="EK744" s="4"/>
      <c r="EL744" s="6"/>
      <c r="EM744" s="5"/>
      <c r="EN744" s="5"/>
      <c r="EO744" s="4"/>
      <c r="EP744" s="6"/>
      <c r="EQ744" s="4"/>
      <c r="ER744" s="6"/>
      <c r="ES744" s="5"/>
      <c r="ET744" s="5"/>
      <c r="EU744" s="4"/>
      <c r="EV744" s="6"/>
      <c r="EW744" s="4"/>
      <c r="EX744" s="6"/>
      <c r="EY744" s="5"/>
      <c r="EZ744" s="5"/>
      <c r="FA744" s="4"/>
      <c r="FB744" s="6"/>
      <c r="FC744" s="4"/>
      <c r="FD744" s="6"/>
      <c r="FE744" s="5"/>
      <c r="FF744" s="5"/>
      <c r="FG744" s="4"/>
      <c r="FH744" s="6"/>
      <c r="FI744" s="4"/>
      <c r="FJ744" s="6"/>
      <c r="FK744" s="5"/>
      <c r="FL744" s="5"/>
      <c r="FM744" s="4"/>
      <c r="FN744" s="6"/>
      <c r="FO744" s="4"/>
      <c r="FP744" s="6"/>
      <c r="FQ744" s="5"/>
      <c r="FR744" s="5"/>
      <c r="FS744" s="4"/>
      <c r="FT744" s="6"/>
      <c r="FU744" s="4"/>
      <c r="FV744" s="6"/>
      <c r="FW744" s="5"/>
      <c r="FX744" s="5"/>
      <c r="FY744" s="4"/>
      <c r="FZ744" s="6"/>
      <c r="GA744" s="4"/>
      <c r="GB744" s="6"/>
      <c r="GC744" s="5"/>
      <c r="GD744" s="5"/>
      <c r="GE744" s="4"/>
      <c r="GF744" s="6"/>
      <c r="GG744" s="4"/>
      <c r="GH744" s="6"/>
      <c r="GI744" s="5"/>
      <c r="GJ744" s="5"/>
      <c r="GK744" s="4"/>
      <c r="GL744" s="6"/>
      <c r="GM744" s="4"/>
      <c r="GN744" s="6"/>
      <c r="GO744" s="5"/>
      <c r="GP744" s="5"/>
      <c r="GQ744" s="4"/>
      <c r="GR744" s="6"/>
      <c r="GS744" s="4"/>
      <c r="GT744" s="6"/>
      <c r="GU744" s="5"/>
      <c r="GV744" s="5"/>
      <c r="GW744" s="4"/>
      <c r="GX744" s="6"/>
      <c r="GY744" s="4"/>
      <c r="GZ744" s="6"/>
      <c r="HA744" s="5"/>
      <c r="HB744" s="5"/>
      <c r="HC744" s="4"/>
      <c r="HD744" s="6"/>
      <c r="HE744" s="4"/>
      <c r="HF744" s="6"/>
      <c r="HG744" s="5"/>
      <c r="HH744" s="5"/>
      <c r="HI744" s="4"/>
      <c r="HJ744" s="6"/>
      <c r="HK744" s="4"/>
      <c r="HL744" s="6"/>
      <c r="HM744" s="5"/>
      <c r="HN744" s="5"/>
      <c r="HO744" s="4"/>
      <c r="HP744" s="6"/>
      <c r="HQ744" s="4"/>
      <c r="HR744" s="6"/>
      <c r="HS744" s="5"/>
      <c r="HT744" s="5"/>
      <c r="HU744" s="4"/>
      <c r="HV744" s="6"/>
      <c r="HW744" s="4"/>
      <c r="HX744" s="6"/>
      <c r="HY744" s="5"/>
      <c r="HZ744" s="5"/>
      <c r="IA744" s="4"/>
      <c r="IB744" s="6"/>
      <c r="IC744" s="4"/>
      <c r="ID744" s="6"/>
      <c r="IE744" s="5"/>
      <c r="IF744" s="5"/>
      <c r="IG744" s="4"/>
      <c r="IH744" s="6"/>
      <c r="II744" s="4"/>
      <c r="IJ744" s="6"/>
      <c r="IK744" s="5"/>
      <c r="IL744" s="5"/>
      <c r="IM744" s="4"/>
      <c r="IN744" s="6"/>
      <c r="IO744" s="4"/>
      <c r="IP744" s="6"/>
      <c r="IQ744" s="5"/>
      <c r="IR744" s="5"/>
      <c r="IS744" s="4"/>
      <c r="IT744" s="6"/>
      <c r="IU744" s="4"/>
      <c r="IV744" s="6"/>
      <c r="IW744" s="5"/>
      <c r="IX744" s="5"/>
      <c r="IY744" s="4"/>
      <c r="IZ744" s="6"/>
      <c r="JA744" s="4"/>
      <c r="JB744" s="6"/>
      <c r="JC744" s="5"/>
      <c r="JD744" s="5"/>
      <c r="JE744" s="4"/>
      <c r="JF744" s="6"/>
      <c r="JG744" s="4"/>
      <c r="JH744" s="6"/>
      <c r="JI744" s="5"/>
      <c r="JJ744" s="5"/>
      <c r="JK744" s="4"/>
      <c r="JL744" s="6"/>
      <c r="JM744" s="4"/>
      <c r="JN744" s="6"/>
      <c r="JO744" s="5"/>
      <c r="JP744" s="5"/>
      <c r="JQ744" s="4"/>
      <c r="JR744" s="6"/>
      <c r="JS744" s="4"/>
      <c r="JT744" s="6"/>
      <c r="JU744" s="5"/>
      <c r="JV744" s="5"/>
      <c r="JW744" s="4"/>
      <c r="JX744" s="6"/>
      <c r="JY744" s="4"/>
      <c r="JZ744" s="6"/>
      <c r="KA744" s="5"/>
      <c r="KB744" s="5"/>
      <c r="KC744" s="4"/>
      <c r="KD744" s="6"/>
      <c r="KE744" s="4"/>
      <c r="KF744" s="6"/>
      <c r="KG744" s="5"/>
      <c r="KH744" s="5"/>
      <c r="KI744" s="4"/>
      <c r="KJ744" s="6"/>
      <c r="KK744" s="4"/>
      <c r="KL744" s="6"/>
      <c r="KM744" s="5"/>
      <c r="KN744" s="5"/>
    </row>
    <row r="745">
      <c r="A745" s="3" t="s">
        <v>85</v>
      </c>
      <c r="B745" s="3" t="s">
        <v>680</v>
      </c>
      <c r="C745" s="3" t="s">
        <v>449</v>
      </c>
      <c r="D745" s="3" t="s">
        <v>519</v>
      </c>
      <c r="E745" s="3" t="s">
        <v>685</v>
      </c>
      <c r="F745" s="3" t="s">
        <v>685</v>
      </c>
      <c r="G745" s="3" t="s">
        <v>685</v>
      </c>
      <c r="H745" s="3" t="s">
        <v>165</v>
      </c>
      <c r="I745" s="3" t="s">
        <v>1327</v>
      </c>
      <c r="J745" s="3" t="s">
        <v>1319</v>
      </c>
      <c r="K745" s="4">
        <v>429</v>
      </c>
      <c r="L745" s="4">
        <f>=ROUNDDOWN(38.3035714285714,0)</f>
      </c>
      <c r="M745" s="4"/>
      <c r="N745" s="5">
        <v>1</v>
      </c>
      <c r="O745" s="4"/>
      <c r="P745" s="4">
        <f>=ROUNDDOWN({0},0)</f>
      </c>
      <c r="Q745" s="4"/>
      <c r="R745" s="5"/>
      <c r="S745" s="4">
        <v>8</v>
      </c>
      <c r="T745" s="6">
        <v>534.14</v>
      </c>
      <c r="U745" s="4"/>
      <c r="V745" s="6"/>
      <c r="W745" s="5"/>
      <c r="X745" s="5"/>
      <c r="Y745" s="4"/>
      <c r="Z745" s="6"/>
      <c r="AA745" s="4"/>
      <c r="AB745" s="6"/>
      <c r="AC745" s="5"/>
      <c r="AD745" s="5"/>
      <c r="AE745" s="4">
        <v>2</v>
      </c>
      <c r="AF745" s="6">
        <v>131.13</v>
      </c>
      <c r="AG745" s="4"/>
      <c r="AH745" s="6"/>
      <c r="AI745" s="5"/>
      <c r="AJ745" s="5"/>
      <c r="AK745" s="4"/>
      <c r="AL745" s="6"/>
      <c r="AM745" s="4"/>
      <c r="AN745" s="6"/>
      <c r="AO745" s="5"/>
      <c r="AP745" s="5"/>
      <c r="AQ745" s="4">
        <v>1</v>
      </c>
      <c r="AR745" s="6">
        <v>76.99</v>
      </c>
      <c r="AS745" s="4"/>
      <c r="AT745" s="6"/>
      <c r="AU745" s="5"/>
      <c r="AV745" s="5"/>
      <c r="AW745" s="4">
        <v>3</v>
      </c>
      <c r="AX745" s="6">
        <v>182.73</v>
      </c>
      <c r="AY745" s="4"/>
      <c r="AZ745" s="6"/>
      <c r="BA745" s="5"/>
      <c r="BB745" s="5"/>
      <c r="BC745" s="4"/>
      <c r="BD745" s="6"/>
      <c r="BE745" s="4"/>
      <c r="BF745" s="6"/>
      <c r="BG745" s="5"/>
      <c r="BH745" s="5"/>
      <c r="BI745" s="4"/>
      <c r="BJ745" s="6"/>
      <c r="BK745" s="4"/>
      <c r="BL745" s="6"/>
      <c r="BM745" s="5"/>
      <c r="BN745" s="5"/>
      <c r="BO745" s="4"/>
      <c r="BP745" s="6"/>
      <c r="BQ745" s="4"/>
      <c r="BR745" s="6"/>
      <c r="BS745" s="5"/>
      <c r="BT745" s="5"/>
      <c r="BU745" s="4"/>
      <c r="BV745" s="6"/>
      <c r="BW745" s="4"/>
      <c r="BX745" s="6"/>
      <c r="BY745" s="5"/>
      <c r="BZ745" s="5"/>
      <c r="CA745" s="4"/>
      <c r="CB745" s="6"/>
      <c r="CC745" s="4"/>
      <c r="CD745" s="6"/>
      <c r="CE745" s="5"/>
      <c r="CF745" s="5"/>
      <c r="CG745" s="4">
        <v>2</v>
      </c>
      <c r="CH745" s="6">
        <v>143.29</v>
      </c>
      <c r="CI745" s="4"/>
      <c r="CJ745" s="6"/>
      <c r="CK745" s="5"/>
      <c r="CL745" s="5"/>
      <c r="CM745" s="4"/>
      <c r="CN745" s="6"/>
      <c r="CO745" s="4"/>
      <c r="CP745" s="6"/>
      <c r="CQ745" s="5"/>
      <c r="CR745" s="5"/>
      <c r="CS745" s="4"/>
      <c r="CT745" s="6"/>
      <c r="CU745" s="4"/>
      <c r="CV745" s="6"/>
      <c r="CW745" s="5"/>
      <c r="CX745" s="5"/>
      <c r="CY745" s="4"/>
      <c r="CZ745" s="6"/>
      <c r="DA745" s="4"/>
      <c r="DB745" s="6"/>
      <c r="DC745" s="5"/>
      <c r="DD745" s="5"/>
      <c r="DE745" s="4"/>
      <c r="DF745" s="6"/>
      <c r="DG745" s="4"/>
      <c r="DH745" s="6"/>
      <c r="DI745" s="5"/>
      <c r="DJ745" s="5"/>
      <c r="DK745" s="4"/>
      <c r="DL745" s="6"/>
      <c r="DM745" s="4"/>
      <c r="DN745" s="6"/>
      <c r="DO745" s="5"/>
      <c r="DP745" s="5"/>
      <c r="DQ745" s="4"/>
      <c r="DR745" s="6"/>
      <c r="DS745" s="4"/>
      <c r="DT745" s="6"/>
      <c r="DU745" s="5"/>
      <c r="DV745" s="5"/>
      <c r="DW745" s="4"/>
      <c r="DX745" s="6"/>
      <c r="DY745" s="4"/>
      <c r="DZ745" s="6"/>
      <c r="EA745" s="5"/>
      <c r="EB745" s="5"/>
      <c r="EC745" s="4"/>
      <c r="ED745" s="6"/>
      <c r="EE745" s="4"/>
      <c r="EF745" s="6"/>
      <c r="EG745" s="5"/>
      <c r="EH745" s="5"/>
      <c r="EI745" s="4"/>
      <c r="EJ745" s="6"/>
      <c r="EK745" s="4"/>
      <c r="EL745" s="6"/>
      <c r="EM745" s="5"/>
      <c r="EN745" s="5"/>
      <c r="EO745" s="4"/>
      <c r="EP745" s="6"/>
      <c r="EQ745" s="4"/>
      <c r="ER745" s="6"/>
      <c r="ES745" s="5"/>
      <c r="ET745" s="5"/>
      <c r="EU745" s="4"/>
      <c r="EV745" s="6"/>
      <c r="EW745" s="4"/>
      <c r="EX745" s="6"/>
      <c r="EY745" s="5"/>
      <c r="EZ745" s="5"/>
      <c r="FA745" s="4"/>
      <c r="FB745" s="6"/>
      <c r="FC745" s="4"/>
      <c r="FD745" s="6"/>
      <c r="FE745" s="5"/>
      <c r="FF745" s="5"/>
      <c r="FG745" s="4"/>
      <c r="FH745" s="6"/>
      <c r="FI745" s="4"/>
      <c r="FJ745" s="6"/>
      <c r="FK745" s="5"/>
      <c r="FL745" s="5"/>
      <c r="FM745" s="4"/>
      <c r="FN745" s="6"/>
      <c r="FO745" s="4"/>
      <c r="FP745" s="6"/>
      <c r="FQ745" s="5"/>
      <c r="FR745" s="5"/>
      <c r="FS745" s="4"/>
      <c r="FT745" s="6"/>
      <c r="FU745" s="4"/>
      <c r="FV745" s="6"/>
      <c r="FW745" s="5"/>
      <c r="FX745" s="5"/>
      <c r="FY745" s="4"/>
      <c r="FZ745" s="6"/>
      <c r="GA745" s="4"/>
      <c r="GB745" s="6"/>
      <c r="GC745" s="5"/>
      <c r="GD745" s="5"/>
      <c r="GE745" s="4"/>
      <c r="GF745" s="6"/>
      <c r="GG745" s="4"/>
      <c r="GH745" s="6"/>
      <c r="GI745" s="5"/>
      <c r="GJ745" s="5"/>
      <c r="GK745" s="4"/>
      <c r="GL745" s="6"/>
      <c r="GM745" s="4"/>
      <c r="GN745" s="6"/>
      <c r="GO745" s="5"/>
      <c r="GP745" s="5"/>
      <c r="GQ745" s="4"/>
      <c r="GR745" s="6"/>
      <c r="GS745" s="4"/>
      <c r="GT745" s="6"/>
      <c r="GU745" s="5"/>
      <c r="GV745" s="5"/>
      <c r="GW745" s="4"/>
      <c r="GX745" s="6"/>
      <c r="GY745" s="4"/>
      <c r="GZ745" s="6"/>
      <c r="HA745" s="5"/>
      <c r="HB745" s="5"/>
      <c r="HC745" s="4"/>
      <c r="HD745" s="6"/>
      <c r="HE745" s="4"/>
      <c r="HF745" s="6"/>
      <c r="HG745" s="5"/>
      <c r="HH745" s="5"/>
      <c r="HI745" s="4"/>
      <c r="HJ745" s="6"/>
      <c r="HK745" s="4"/>
      <c r="HL745" s="6"/>
      <c r="HM745" s="5"/>
      <c r="HN745" s="5"/>
      <c r="HO745" s="4"/>
      <c r="HP745" s="6"/>
      <c r="HQ745" s="4"/>
      <c r="HR745" s="6"/>
      <c r="HS745" s="5"/>
      <c r="HT745" s="5"/>
      <c r="HU745" s="4"/>
      <c r="HV745" s="6"/>
      <c r="HW745" s="4"/>
      <c r="HX745" s="6"/>
      <c r="HY745" s="5"/>
      <c r="HZ745" s="5"/>
      <c r="IA745" s="4"/>
      <c r="IB745" s="6"/>
      <c r="IC745" s="4"/>
      <c r="ID745" s="6"/>
      <c r="IE745" s="5"/>
      <c r="IF745" s="5"/>
      <c r="IG745" s="4"/>
      <c r="IH745" s="6"/>
      <c r="II745" s="4"/>
      <c r="IJ745" s="6"/>
      <c r="IK745" s="5"/>
      <c r="IL745" s="5"/>
      <c r="IM745" s="4"/>
      <c r="IN745" s="6"/>
      <c r="IO745" s="4"/>
      <c r="IP745" s="6"/>
      <c r="IQ745" s="5"/>
      <c r="IR745" s="5"/>
      <c r="IS745" s="4"/>
      <c r="IT745" s="6"/>
      <c r="IU745" s="4"/>
      <c r="IV745" s="6"/>
      <c r="IW745" s="5"/>
      <c r="IX745" s="5"/>
      <c r="IY745" s="4"/>
      <c r="IZ745" s="6"/>
      <c r="JA745" s="4"/>
      <c r="JB745" s="6"/>
      <c r="JC745" s="5"/>
      <c r="JD745" s="5"/>
      <c r="JE745" s="4"/>
      <c r="JF745" s="6"/>
      <c r="JG745" s="4"/>
      <c r="JH745" s="6"/>
      <c r="JI745" s="5"/>
      <c r="JJ745" s="5"/>
      <c r="JK745" s="4"/>
      <c r="JL745" s="6"/>
      <c r="JM745" s="4"/>
      <c r="JN745" s="6"/>
      <c r="JO745" s="5"/>
      <c r="JP745" s="5"/>
      <c r="JQ745" s="4"/>
      <c r="JR745" s="6"/>
      <c r="JS745" s="4"/>
      <c r="JT745" s="6"/>
      <c r="JU745" s="5"/>
      <c r="JV745" s="5"/>
      <c r="JW745" s="4"/>
      <c r="JX745" s="6"/>
      <c r="JY745" s="4"/>
      <c r="JZ745" s="6"/>
      <c r="KA745" s="5"/>
      <c r="KB745" s="5"/>
      <c r="KC745" s="4"/>
      <c r="KD745" s="6"/>
      <c r="KE745" s="4"/>
      <c r="KF745" s="6"/>
      <c r="KG745" s="5"/>
      <c r="KH745" s="5"/>
      <c r="KI745" s="4"/>
      <c r="KJ745" s="6"/>
      <c r="KK745" s="4"/>
      <c r="KL745" s="6"/>
      <c r="KM745" s="5"/>
      <c r="KN745" s="5"/>
    </row>
    <row r="746">
      <c r="A746" s="3" t="s">
        <v>85</v>
      </c>
      <c r="B746" s="3" t="s">
        <v>680</v>
      </c>
      <c r="C746" s="3" t="s">
        <v>449</v>
      </c>
      <c r="D746" s="3" t="s">
        <v>519</v>
      </c>
      <c r="E746" s="3" t="s">
        <v>699</v>
      </c>
      <c r="F746" s="3" t="s">
        <v>699</v>
      </c>
      <c r="G746" s="3" t="s">
        <v>699</v>
      </c>
      <c r="H746" s="3" t="s">
        <v>351</v>
      </c>
      <c r="I746" s="3" t="s">
        <v>1306</v>
      </c>
      <c r="J746" s="3" t="s">
        <v>1340</v>
      </c>
      <c r="K746" s="4">
        <v>131</v>
      </c>
      <c r="L746" s="4">
        <f>=ROUNDDOWN(26.2,0)</f>
      </c>
      <c r="M746" s="4"/>
      <c r="N746" s="5"/>
      <c r="O746" s="4"/>
      <c r="P746" s="4">
        <f>=ROUNDDOWN({0},0)</f>
      </c>
      <c r="Q746" s="4"/>
      <c r="R746" s="5"/>
      <c r="S746" s="4">
        <v>5</v>
      </c>
      <c r="T746" s="6">
        <v>374.05</v>
      </c>
      <c r="U746" s="4"/>
      <c r="V746" s="6"/>
      <c r="W746" s="5"/>
      <c r="X746" s="5"/>
      <c r="Y746" s="4">
        <v>1</v>
      </c>
      <c r="Z746" s="6">
        <v>85.05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  <c r="AK746" s="4"/>
      <c r="AL746" s="6"/>
      <c r="AM746" s="4"/>
      <c r="AN746" s="6"/>
      <c r="AO746" s="5"/>
      <c r="AP746" s="5"/>
      <c r="AQ746" s="4">
        <v>2</v>
      </c>
      <c r="AR746" s="6">
        <v>121.26</v>
      </c>
      <c r="AS746" s="4"/>
      <c r="AT746" s="6"/>
      <c r="AU746" s="5"/>
      <c r="AV746" s="5"/>
      <c r="AW746" s="4">
        <v>1</v>
      </c>
      <c r="AX746" s="6">
        <v>82.69</v>
      </c>
      <c r="AY746" s="4"/>
      <c r="AZ746" s="6"/>
      <c r="BA746" s="5"/>
      <c r="BB746" s="5"/>
      <c r="BC746" s="4"/>
      <c r="BD746" s="6"/>
      <c r="BE746" s="4"/>
      <c r="BF746" s="6"/>
      <c r="BG746" s="5"/>
      <c r="BH746" s="5"/>
      <c r="BI746" s="4"/>
      <c r="BJ746" s="6"/>
      <c r="BK746" s="4"/>
      <c r="BL746" s="6"/>
      <c r="BM746" s="5"/>
      <c r="BN746" s="5"/>
      <c r="BO746" s="4"/>
      <c r="BP746" s="6"/>
      <c r="BQ746" s="4"/>
      <c r="BR746" s="6"/>
      <c r="BS746" s="5"/>
      <c r="BT746" s="5"/>
      <c r="BU746" s="4"/>
      <c r="BV746" s="6"/>
      <c r="BW746" s="4"/>
      <c r="BX746" s="6"/>
      <c r="BY746" s="5"/>
      <c r="BZ746" s="5"/>
      <c r="CA746" s="4"/>
      <c r="CB746" s="6"/>
      <c r="CC746" s="4"/>
      <c r="CD746" s="6"/>
      <c r="CE746" s="5"/>
      <c r="CF746" s="5"/>
      <c r="CG746" s="4">
        <v>1</v>
      </c>
      <c r="CH746" s="6">
        <v>85.05</v>
      </c>
      <c r="CI746" s="4"/>
      <c r="CJ746" s="6"/>
      <c r="CK746" s="5"/>
      <c r="CL746" s="5"/>
      <c r="CM746" s="4"/>
      <c r="CN746" s="6"/>
      <c r="CO746" s="4"/>
      <c r="CP746" s="6"/>
      <c r="CQ746" s="5"/>
      <c r="CR746" s="5"/>
      <c r="CS746" s="4"/>
      <c r="CT746" s="6"/>
      <c r="CU746" s="4"/>
      <c r="CV746" s="6"/>
      <c r="CW746" s="5"/>
      <c r="CX746" s="5"/>
      <c r="CY746" s="4"/>
      <c r="CZ746" s="6"/>
      <c r="DA746" s="4"/>
      <c r="DB746" s="6"/>
      <c r="DC746" s="5"/>
      <c r="DD746" s="5"/>
      <c r="DE746" s="4"/>
      <c r="DF746" s="6"/>
      <c r="DG746" s="4"/>
      <c r="DH746" s="6"/>
      <c r="DI746" s="5"/>
      <c r="DJ746" s="5"/>
      <c r="DK746" s="4"/>
      <c r="DL746" s="6"/>
      <c r="DM746" s="4"/>
      <c r="DN746" s="6"/>
      <c r="DO746" s="5"/>
      <c r="DP746" s="5"/>
      <c r="DQ746" s="4"/>
      <c r="DR746" s="6"/>
      <c r="DS746" s="4"/>
      <c r="DT746" s="6"/>
      <c r="DU746" s="5"/>
      <c r="DV746" s="5"/>
      <c r="DW746" s="4"/>
      <c r="DX746" s="6"/>
      <c r="DY746" s="4"/>
      <c r="DZ746" s="6"/>
      <c r="EA746" s="5"/>
      <c r="EB746" s="5"/>
      <c r="EC746" s="4"/>
      <c r="ED746" s="6"/>
      <c r="EE746" s="4"/>
      <c r="EF746" s="6"/>
      <c r="EG746" s="5"/>
      <c r="EH746" s="5"/>
      <c r="EI746" s="4"/>
      <c r="EJ746" s="6"/>
      <c r="EK746" s="4"/>
      <c r="EL746" s="6"/>
      <c r="EM746" s="5"/>
      <c r="EN746" s="5"/>
      <c r="EO746" s="4"/>
      <c r="EP746" s="6"/>
      <c r="EQ746" s="4"/>
      <c r="ER746" s="6"/>
      <c r="ES746" s="5"/>
      <c r="ET746" s="5"/>
      <c r="EU746" s="4"/>
      <c r="EV746" s="6"/>
      <c r="EW746" s="4"/>
      <c r="EX746" s="6"/>
      <c r="EY746" s="5"/>
      <c r="EZ746" s="5"/>
      <c r="FA746" s="4"/>
      <c r="FB746" s="6"/>
      <c r="FC746" s="4"/>
      <c r="FD746" s="6"/>
      <c r="FE746" s="5"/>
      <c r="FF746" s="5"/>
      <c r="FG746" s="4"/>
      <c r="FH746" s="6"/>
      <c r="FI746" s="4"/>
      <c r="FJ746" s="6"/>
      <c r="FK746" s="5"/>
      <c r="FL746" s="5"/>
      <c r="FM746" s="4"/>
      <c r="FN746" s="6"/>
      <c r="FO746" s="4"/>
      <c r="FP746" s="6"/>
      <c r="FQ746" s="5"/>
      <c r="FR746" s="5"/>
      <c r="FS746" s="4"/>
      <c r="FT746" s="6"/>
      <c r="FU746" s="4"/>
      <c r="FV746" s="6"/>
      <c r="FW746" s="5"/>
      <c r="FX746" s="5"/>
      <c r="FY746" s="4"/>
      <c r="FZ746" s="6"/>
      <c r="GA746" s="4"/>
      <c r="GB746" s="6"/>
      <c r="GC746" s="5"/>
      <c r="GD746" s="5"/>
      <c r="GE746" s="4"/>
      <c r="GF746" s="6"/>
      <c r="GG746" s="4"/>
      <c r="GH746" s="6"/>
      <c r="GI746" s="5"/>
      <c r="GJ746" s="5"/>
      <c r="GK746" s="4"/>
      <c r="GL746" s="6"/>
      <c r="GM746" s="4"/>
      <c r="GN746" s="6"/>
      <c r="GO746" s="5"/>
      <c r="GP746" s="5"/>
      <c r="GQ746" s="4"/>
      <c r="GR746" s="6"/>
      <c r="GS746" s="4"/>
      <c r="GT746" s="6"/>
      <c r="GU746" s="5"/>
      <c r="GV746" s="5"/>
      <c r="GW746" s="4"/>
      <c r="GX746" s="6"/>
      <c r="GY746" s="4"/>
      <c r="GZ746" s="6"/>
      <c r="HA746" s="5"/>
      <c r="HB746" s="5"/>
      <c r="HC746" s="4"/>
      <c r="HD746" s="6"/>
      <c r="HE746" s="4"/>
      <c r="HF746" s="6"/>
      <c r="HG746" s="5"/>
      <c r="HH746" s="5"/>
      <c r="HI746" s="4"/>
      <c r="HJ746" s="6"/>
      <c r="HK746" s="4"/>
      <c r="HL746" s="6"/>
      <c r="HM746" s="5"/>
      <c r="HN746" s="5"/>
      <c r="HO746" s="4"/>
      <c r="HP746" s="6"/>
      <c r="HQ746" s="4"/>
      <c r="HR746" s="6"/>
      <c r="HS746" s="5"/>
      <c r="HT746" s="5"/>
      <c r="HU746" s="4"/>
      <c r="HV746" s="6"/>
      <c r="HW746" s="4"/>
      <c r="HX746" s="6"/>
      <c r="HY746" s="5"/>
      <c r="HZ746" s="5"/>
      <c r="IA746" s="4"/>
      <c r="IB746" s="6"/>
      <c r="IC746" s="4"/>
      <c r="ID746" s="6"/>
      <c r="IE746" s="5"/>
      <c r="IF746" s="5"/>
      <c r="IG746" s="4"/>
      <c r="IH746" s="6"/>
      <c r="II746" s="4"/>
      <c r="IJ746" s="6"/>
      <c r="IK746" s="5"/>
      <c r="IL746" s="5"/>
      <c r="IM746" s="4"/>
      <c r="IN746" s="6"/>
      <c r="IO746" s="4"/>
      <c r="IP746" s="6"/>
      <c r="IQ746" s="5"/>
      <c r="IR746" s="5"/>
      <c r="IS746" s="4"/>
      <c r="IT746" s="6"/>
      <c r="IU746" s="4"/>
      <c r="IV746" s="6"/>
      <c r="IW746" s="5"/>
      <c r="IX746" s="5"/>
      <c r="IY746" s="4"/>
      <c r="IZ746" s="6"/>
      <c r="JA746" s="4"/>
      <c r="JB746" s="6"/>
      <c r="JC746" s="5"/>
      <c r="JD746" s="5"/>
      <c r="JE746" s="4"/>
      <c r="JF746" s="6"/>
      <c r="JG746" s="4"/>
      <c r="JH746" s="6"/>
      <c r="JI746" s="5"/>
      <c r="JJ746" s="5"/>
      <c r="JK746" s="4"/>
      <c r="JL746" s="6"/>
      <c r="JM746" s="4"/>
      <c r="JN746" s="6"/>
      <c r="JO746" s="5"/>
      <c r="JP746" s="5"/>
      <c r="JQ746" s="4"/>
      <c r="JR746" s="6"/>
      <c r="JS746" s="4"/>
      <c r="JT746" s="6"/>
      <c r="JU746" s="5"/>
      <c r="JV746" s="5"/>
      <c r="JW746" s="4"/>
      <c r="JX746" s="6"/>
      <c r="JY746" s="4"/>
      <c r="JZ746" s="6"/>
      <c r="KA746" s="5"/>
      <c r="KB746" s="5"/>
      <c r="KC746" s="4"/>
      <c r="KD746" s="6"/>
      <c r="KE746" s="4"/>
      <c r="KF746" s="6"/>
      <c r="KG746" s="5"/>
      <c r="KH746" s="5"/>
      <c r="KI746" s="4"/>
      <c r="KJ746" s="6"/>
      <c r="KK746" s="4"/>
      <c r="KL746" s="6"/>
      <c r="KM746" s="5"/>
      <c r="KN746" s="5"/>
    </row>
    <row r="747">
      <c r="A747" s="3" t="s">
        <v>85</v>
      </c>
      <c r="B747" s="3" t="s">
        <v>680</v>
      </c>
      <c r="C747" s="3" t="s">
        <v>449</v>
      </c>
      <c r="D747" s="3" t="s">
        <v>519</v>
      </c>
      <c r="E747" s="3" t="s">
        <v>700</v>
      </c>
      <c r="F747" s="3" t="s">
        <v>700</v>
      </c>
      <c r="G747" s="3" t="s">
        <v>104</v>
      </c>
      <c r="H747" s="3" t="s">
        <v>104</v>
      </c>
      <c r="I747" s="3" t="s">
        <v>1339</v>
      </c>
      <c r="J747" s="3" t="s">
        <v>1340</v>
      </c>
      <c r="K747" s="4">
        <v>119</v>
      </c>
      <c r="L747" s="4">
        <f>=ROUNDDOWN(25.3191489361702,0)</f>
      </c>
      <c r="M747" s="4"/>
      <c r="N747" s="5"/>
      <c r="O747" s="4"/>
      <c r="P747" s="4">
        <f>=ROUNDDOWN({0},0)</f>
      </c>
      <c r="Q747" s="4"/>
      <c r="R747" s="5"/>
      <c r="S747" s="4">
        <v>3</v>
      </c>
      <c r="T747" s="6">
        <v>242.17</v>
      </c>
      <c r="U747" s="4"/>
      <c r="V747" s="6"/>
      <c r="W747" s="5"/>
      <c r="X747" s="5"/>
      <c r="Y747" s="4"/>
      <c r="Z747" s="6"/>
      <c r="AA747" s="4"/>
      <c r="AB747" s="6"/>
      <c r="AC747" s="5"/>
      <c r="AD747" s="5"/>
      <c r="AE747" s="4"/>
      <c r="AF747" s="6"/>
      <c r="AG747" s="4"/>
      <c r="AH747" s="6"/>
      <c r="AI747" s="5"/>
      <c r="AJ747" s="5"/>
      <c r="AK747" s="4"/>
      <c r="AL747" s="6"/>
      <c r="AM747" s="4"/>
      <c r="AN747" s="6"/>
      <c r="AO747" s="5"/>
      <c r="AP747" s="5"/>
      <c r="AQ747" s="4"/>
      <c r="AR747" s="6"/>
      <c r="AS747" s="4"/>
      <c r="AT747" s="6"/>
      <c r="AU747" s="5"/>
      <c r="AV747" s="5"/>
      <c r="AW747" s="4">
        <v>1</v>
      </c>
      <c r="AX747" s="6">
        <v>83.87</v>
      </c>
      <c r="AY747" s="4"/>
      <c r="AZ747" s="6"/>
      <c r="BA747" s="5"/>
      <c r="BB747" s="5"/>
      <c r="BC747" s="4"/>
      <c r="BD747" s="6"/>
      <c r="BE747" s="4"/>
      <c r="BF747" s="6"/>
      <c r="BG747" s="5"/>
      <c r="BH747" s="5"/>
      <c r="BI747" s="4"/>
      <c r="BJ747" s="6"/>
      <c r="BK747" s="4"/>
      <c r="BL747" s="6"/>
      <c r="BM747" s="5"/>
      <c r="BN747" s="5"/>
      <c r="BO747" s="4">
        <v>1</v>
      </c>
      <c r="BP747" s="6">
        <v>77.17</v>
      </c>
      <c r="BQ747" s="4"/>
      <c r="BR747" s="6"/>
      <c r="BS747" s="5"/>
      <c r="BT747" s="5"/>
      <c r="BU747" s="4"/>
      <c r="BV747" s="6"/>
      <c r="BW747" s="4"/>
      <c r="BX747" s="6"/>
      <c r="BY747" s="5"/>
      <c r="BZ747" s="5"/>
      <c r="CA747" s="4"/>
      <c r="CB747" s="6"/>
      <c r="CC747" s="4"/>
      <c r="CD747" s="6"/>
      <c r="CE747" s="5"/>
      <c r="CF747" s="5"/>
      <c r="CG747" s="4">
        <v>1</v>
      </c>
      <c r="CH747" s="6">
        <v>81.13</v>
      </c>
      <c r="CI747" s="4"/>
      <c r="CJ747" s="6"/>
      <c r="CK747" s="5"/>
      <c r="CL747" s="5"/>
      <c r="CM747" s="4"/>
      <c r="CN747" s="6"/>
      <c r="CO747" s="4"/>
      <c r="CP747" s="6"/>
      <c r="CQ747" s="5"/>
      <c r="CR747" s="5"/>
      <c r="CS747" s="4"/>
      <c r="CT747" s="6"/>
      <c r="CU747" s="4"/>
      <c r="CV747" s="6"/>
      <c r="CW747" s="5"/>
      <c r="CX747" s="5"/>
      <c r="CY747" s="4"/>
      <c r="CZ747" s="6"/>
      <c r="DA747" s="4"/>
      <c r="DB747" s="6"/>
      <c r="DC747" s="5"/>
      <c r="DD747" s="5"/>
      <c r="DE747" s="4"/>
      <c r="DF747" s="6"/>
      <c r="DG747" s="4"/>
      <c r="DH747" s="6"/>
      <c r="DI747" s="5"/>
      <c r="DJ747" s="5"/>
      <c r="DK747" s="4"/>
      <c r="DL747" s="6"/>
      <c r="DM747" s="4"/>
      <c r="DN747" s="6"/>
      <c r="DO747" s="5"/>
      <c r="DP747" s="5"/>
      <c r="DQ747" s="4"/>
      <c r="DR747" s="6"/>
      <c r="DS747" s="4"/>
      <c r="DT747" s="6"/>
      <c r="DU747" s="5"/>
      <c r="DV747" s="5"/>
      <c r="DW747" s="4"/>
      <c r="DX747" s="6"/>
      <c r="DY747" s="4"/>
      <c r="DZ747" s="6"/>
      <c r="EA747" s="5"/>
      <c r="EB747" s="5"/>
      <c r="EC747" s="4"/>
      <c r="ED747" s="6"/>
      <c r="EE747" s="4"/>
      <c r="EF747" s="6"/>
      <c r="EG747" s="5"/>
      <c r="EH747" s="5"/>
      <c r="EI747" s="4"/>
      <c r="EJ747" s="6"/>
      <c r="EK747" s="4"/>
      <c r="EL747" s="6"/>
      <c r="EM747" s="5"/>
      <c r="EN747" s="5"/>
      <c r="EO747" s="4"/>
      <c r="EP747" s="6"/>
      <c r="EQ747" s="4"/>
      <c r="ER747" s="6"/>
      <c r="ES747" s="5"/>
      <c r="ET747" s="5"/>
      <c r="EU747" s="4"/>
      <c r="EV747" s="6"/>
      <c r="EW747" s="4"/>
      <c r="EX747" s="6"/>
      <c r="EY747" s="5"/>
      <c r="EZ747" s="5"/>
      <c r="FA747" s="4"/>
      <c r="FB747" s="6"/>
      <c r="FC747" s="4"/>
      <c r="FD747" s="6"/>
      <c r="FE747" s="5"/>
      <c r="FF747" s="5"/>
      <c r="FG747" s="4"/>
      <c r="FH747" s="6"/>
      <c r="FI747" s="4"/>
      <c r="FJ747" s="6"/>
      <c r="FK747" s="5"/>
      <c r="FL747" s="5"/>
      <c r="FM747" s="4"/>
      <c r="FN747" s="6"/>
      <c r="FO747" s="4"/>
      <c r="FP747" s="6"/>
      <c r="FQ747" s="5"/>
      <c r="FR747" s="5"/>
      <c r="FS747" s="4"/>
      <c r="FT747" s="6"/>
      <c r="FU747" s="4"/>
      <c r="FV747" s="6"/>
      <c r="FW747" s="5"/>
      <c r="FX747" s="5"/>
      <c r="FY747" s="4"/>
      <c r="FZ747" s="6"/>
      <c r="GA747" s="4"/>
      <c r="GB747" s="6"/>
      <c r="GC747" s="5"/>
      <c r="GD747" s="5"/>
      <c r="GE747" s="4"/>
      <c r="GF747" s="6"/>
      <c r="GG747" s="4"/>
      <c r="GH747" s="6"/>
      <c r="GI747" s="5"/>
      <c r="GJ747" s="5"/>
      <c r="GK747" s="4"/>
      <c r="GL747" s="6"/>
      <c r="GM747" s="4"/>
      <c r="GN747" s="6"/>
      <c r="GO747" s="5"/>
      <c r="GP747" s="5"/>
      <c r="GQ747" s="4"/>
      <c r="GR747" s="6"/>
      <c r="GS747" s="4"/>
      <c r="GT747" s="6"/>
      <c r="GU747" s="5"/>
      <c r="GV747" s="5"/>
      <c r="GW747" s="4"/>
      <c r="GX747" s="6"/>
      <c r="GY747" s="4"/>
      <c r="GZ747" s="6"/>
      <c r="HA747" s="5"/>
      <c r="HB747" s="5"/>
      <c r="HC747" s="4"/>
      <c r="HD747" s="6"/>
      <c r="HE747" s="4"/>
      <c r="HF747" s="6"/>
      <c r="HG747" s="5"/>
      <c r="HH747" s="5"/>
      <c r="HI747" s="4"/>
      <c r="HJ747" s="6"/>
      <c r="HK747" s="4"/>
      <c r="HL747" s="6"/>
      <c r="HM747" s="5"/>
      <c r="HN747" s="5"/>
      <c r="HO747" s="4"/>
      <c r="HP747" s="6"/>
      <c r="HQ747" s="4"/>
      <c r="HR747" s="6"/>
      <c r="HS747" s="5"/>
      <c r="HT747" s="5"/>
      <c r="HU747" s="4"/>
      <c r="HV747" s="6"/>
      <c r="HW747" s="4"/>
      <c r="HX747" s="6"/>
      <c r="HY747" s="5"/>
      <c r="HZ747" s="5"/>
      <c r="IA747" s="4"/>
      <c r="IB747" s="6"/>
      <c r="IC747" s="4"/>
      <c r="ID747" s="6"/>
      <c r="IE747" s="5"/>
      <c r="IF747" s="5"/>
      <c r="IG747" s="4"/>
      <c r="IH747" s="6"/>
      <c r="II747" s="4"/>
      <c r="IJ747" s="6"/>
      <c r="IK747" s="5"/>
      <c r="IL747" s="5"/>
      <c r="IM747" s="4"/>
      <c r="IN747" s="6"/>
      <c r="IO747" s="4"/>
      <c r="IP747" s="6"/>
      <c r="IQ747" s="5"/>
      <c r="IR747" s="5"/>
      <c r="IS747" s="4"/>
      <c r="IT747" s="6"/>
      <c r="IU747" s="4"/>
      <c r="IV747" s="6"/>
      <c r="IW747" s="5"/>
      <c r="IX747" s="5"/>
      <c r="IY747" s="4"/>
      <c r="IZ747" s="6"/>
      <c r="JA747" s="4"/>
      <c r="JB747" s="6"/>
      <c r="JC747" s="5"/>
      <c r="JD747" s="5"/>
      <c r="JE747" s="4"/>
      <c r="JF747" s="6"/>
      <c r="JG747" s="4"/>
      <c r="JH747" s="6"/>
      <c r="JI747" s="5"/>
      <c r="JJ747" s="5"/>
      <c r="JK747" s="4"/>
      <c r="JL747" s="6"/>
      <c r="JM747" s="4"/>
      <c r="JN747" s="6"/>
      <c r="JO747" s="5"/>
      <c r="JP747" s="5"/>
      <c r="JQ747" s="4"/>
      <c r="JR747" s="6"/>
      <c r="JS747" s="4"/>
      <c r="JT747" s="6"/>
      <c r="JU747" s="5"/>
      <c r="JV747" s="5"/>
      <c r="JW747" s="4"/>
      <c r="JX747" s="6"/>
      <c r="JY747" s="4"/>
      <c r="JZ747" s="6"/>
      <c r="KA747" s="5"/>
      <c r="KB747" s="5"/>
      <c r="KC747" s="4"/>
      <c r="KD747" s="6"/>
      <c r="KE747" s="4"/>
      <c r="KF747" s="6"/>
      <c r="KG747" s="5"/>
      <c r="KH747" s="5"/>
      <c r="KI747" s="4"/>
      <c r="KJ747" s="6"/>
      <c r="KK747" s="4"/>
      <c r="KL747" s="6"/>
      <c r="KM747" s="5"/>
      <c r="KN747" s="5"/>
    </row>
    <row r="748">
      <c r="A748" s="3" t="s">
        <v>85</v>
      </c>
      <c r="B748" s="3" t="s">
        <v>680</v>
      </c>
      <c r="C748" s="3" t="s">
        <v>449</v>
      </c>
      <c r="D748" s="3" t="s">
        <v>519</v>
      </c>
      <c r="E748" s="3" t="s">
        <v>701</v>
      </c>
      <c r="F748" s="3" t="s">
        <v>701</v>
      </c>
      <c r="G748" s="3" t="s">
        <v>701</v>
      </c>
      <c r="H748" s="3" t="s">
        <v>104</v>
      </c>
      <c r="I748" s="3" t="s">
        <v>1364</v>
      </c>
      <c r="J748" s="3" t="s">
        <v>1400</v>
      </c>
      <c r="K748" s="4"/>
      <c r="L748" s="4">
        <f>=ROUNDDOWN({0},0)</f>
      </c>
      <c r="M748" s="4"/>
      <c r="N748" s="5"/>
      <c r="O748" s="4"/>
      <c r="P748" s="4">
        <f>=ROUNDDOWN({0},0)</f>
      </c>
      <c r="Q748" s="4"/>
      <c r="R748" s="5"/>
      <c r="S748" s="4"/>
      <c r="T748" s="6"/>
      <c r="U748" s="4"/>
      <c r="V748" s="6"/>
      <c r="W748" s="5"/>
      <c r="X748" s="5"/>
      <c r="Y748" s="4"/>
      <c r="Z748" s="6"/>
      <c r="AA748" s="4"/>
      <c r="AB748" s="6"/>
      <c r="AC748" s="5"/>
      <c r="AD748" s="5"/>
      <c r="AE748" s="4"/>
      <c r="AF748" s="6"/>
      <c r="AG748" s="4"/>
      <c r="AH748" s="6"/>
      <c r="AI748" s="5"/>
      <c r="AJ748" s="5"/>
      <c r="AK748" s="4"/>
      <c r="AL748" s="6"/>
      <c r="AM748" s="4"/>
      <c r="AN748" s="6"/>
      <c r="AO748" s="5"/>
      <c r="AP748" s="5"/>
      <c r="AQ748" s="4"/>
      <c r="AR748" s="6"/>
      <c r="AS748" s="4"/>
      <c r="AT748" s="6"/>
      <c r="AU748" s="5"/>
      <c r="AV748" s="5"/>
      <c r="AW748" s="4"/>
      <c r="AX748" s="6"/>
      <c r="AY748" s="4"/>
      <c r="AZ748" s="6"/>
      <c r="BA748" s="5"/>
      <c r="BB748" s="5"/>
      <c r="BC748" s="4"/>
      <c r="BD748" s="6"/>
      <c r="BE748" s="4"/>
      <c r="BF748" s="6"/>
      <c r="BG748" s="5"/>
      <c r="BH748" s="5"/>
      <c r="BI748" s="4"/>
      <c r="BJ748" s="6"/>
      <c r="BK748" s="4"/>
      <c r="BL748" s="6"/>
      <c r="BM748" s="5"/>
      <c r="BN748" s="5"/>
      <c r="BO748" s="4"/>
      <c r="BP748" s="6"/>
      <c r="BQ748" s="4"/>
      <c r="BR748" s="6"/>
      <c r="BS748" s="5"/>
      <c r="BT748" s="5"/>
      <c r="BU748" s="4"/>
      <c r="BV748" s="6"/>
      <c r="BW748" s="4"/>
      <c r="BX748" s="6"/>
      <c r="BY748" s="5"/>
      <c r="BZ748" s="5"/>
      <c r="CA748" s="4"/>
      <c r="CB748" s="6"/>
      <c r="CC748" s="4"/>
      <c r="CD748" s="6"/>
      <c r="CE748" s="5"/>
      <c r="CF748" s="5"/>
      <c r="CG748" s="4"/>
      <c r="CH748" s="6"/>
      <c r="CI748" s="4"/>
      <c r="CJ748" s="6"/>
      <c r="CK748" s="5"/>
      <c r="CL748" s="5"/>
      <c r="CM748" s="4"/>
      <c r="CN748" s="6"/>
      <c r="CO748" s="4"/>
      <c r="CP748" s="6"/>
      <c r="CQ748" s="5"/>
      <c r="CR748" s="5"/>
      <c r="CS748" s="4"/>
      <c r="CT748" s="6"/>
      <c r="CU748" s="4"/>
      <c r="CV748" s="6"/>
      <c r="CW748" s="5"/>
      <c r="CX748" s="5"/>
      <c r="CY748" s="4"/>
      <c r="CZ748" s="6"/>
      <c r="DA748" s="4"/>
      <c r="DB748" s="6"/>
      <c r="DC748" s="5"/>
      <c r="DD748" s="5"/>
      <c r="DE748" s="4"/>
      <c r="DF748" s="6"/>
      <c r="DG748" s="4"/>
      <c r="DH748" s="6"/>
      <c r="DI748" s="5"/>
      <c r="DJ748" s="5"/>
      <c r="DK748" s="4"/>
      <c r="DL748" s="6"/>
      <c r="DM748" s="4"/>
      <c r="DN748" s="6"/>
      <c r="DO748" s="5"/>
      <c r="DP748" s="5"/>
      <c r="DQ748" s="4"/>
      <c r="DR748" s="6"/>
      <c r="DS748" s="4"/>
      <c r="DT748" s="6"/>
      <c r="DU748" s="5"/>
      <c r="DV748" s="5"/>
      <c r="DW748" s="4"/>
      <c r="DX748" s="6"/>
      <c r="DY748" s="4"/>
      <c r="DZ748" s="6"/>
      <c r="EA748" s="5"/>
      <c r="EB748" s="5"/>
      <c r="EC748" s="4"/>
      <c r="ED748" s="6"/>
      <c r="EE748" s="4"/>
      <c r="EF748" s="6"/>
      <c r="EG748" s="5"/>
      <c r="EH748" s="5"/>
      <c r="EI748" s="4"/>
      <c r="EJ748" s="6"/>
      <c r="EK748" s="4"/>
      <c r="EL748" s="6"/>
      <c r="EM748" s="5"/>
      <c r="EN748" s="5"/>
      <c r="EO748" s="4"/>
      <c r="EP748" s="6"/>
      <c r="EQ748" s="4"/>
      <c r="ER748" s="6"/>
      <c r="ES748" s="5"/>
      <c r="ET748" s="5"/>
      <c r="EU748" s="4"/>
      <c r="EV748" s="6"/>
      <c r="EW748" s="4"/>
      <c r="EX748" s="6"/>
      <c r="EY748" s="5"/>
      <c r="EZ748" s="5"/>
      <c r="FA748" s="4"/>
      <c r="FB748" s="6"/>
      <c r="FC748" s="4"/>
      <c r="FD748" s="6"/>
      <c r="FE748" s="5"/>
      <c r="FF748" s="5"/>
      <c r="FG748" s="4"/>
      <c r="FH748" s="6"/>
      <c r="FI748" s="4"/>
      <c r="FJ748" s="6"/>
      <c r="FK748" s="5"/>
      <c r="FL748" s="5"/>
      <c r="FM748" s="4"/>
      <c r="FN748" s="6"/>
      <c r="FO748" s="4"/>
      <c r="FP748" s="6"/>
      <c r="FQ748" s="5"/>
      <c r="FR748" s="5"/>
      <c r="FS748" s="4"/>
      <c r="FT748" s="6"/>
      <c r="FU748" s="4"/>
      <c r="FV748" s="6"/>
      <c r="FW748" s="5"/>
      <c r="FX748" s="5"/>
      <c r="FY748" s="4"/>
      <c r="FZ748" s="6"/>
      <c r="GA748" s="4"/>
      <c r="GB748" s="6"/>
      <c r="GC748" s="5"/>
      <c r="GD748" s="5"/>
      <c r="GE748" s="4"/>
      <c r="GF748" s="6"/>
      <c r="GG748" s="4"/>
      <c r="GH748" s="6"/>
      <c r="GI748" s="5"/>
      <c r="GJ748" s="5"/>
      <c r="GK748" s="4"/>
      <c r="GL748" s="6"/>
      <c r="GM748" s="4"/>
      <c r="GN748" s="6"/>
      <c r="GO748" s="5"/>
      <c r="GP748" s="5"/>
      <c r="GQ748" s="4"/>
      <c r="GR748" s="6"/>
      <c r="GS748" s="4"/>
      <c r="GT748" s="6"/>
      <c r="GU748" s="5"/>
      <c r="GV748" s="5"/>
      <c r="GW748" s="4"/>
      <c r="GX748" s="6"/>
      <c r="GY748" s="4"/>
      <c r="GZ748" s="6"/>
      <c r="HA748" s="5"/>
      <c r="HB748" s="5"/>
      <c r="HC748" s="4"/>
      <c r="HD748" s="6"/>
      <c r="HE748" s="4"/>
      <c r="HF748" s="6"/>
      <c r="HG748" s="5"/>
      <c r="HH748" s="5"/>
      <c r="HI748" s="4"/>
      <c r="HJ748" s="6"/>
      <c r="HK748" s="4"/>
      <c r="HL748" s="6"/>
      <c r="HM748" s="5"/>
      <c r="HN748" s="5"/>
      <c r="HO748" s="4"/>
      <c r="HP748" s="6"/>
      <c r="HQ748" s="4"/>
      <c r="HR748" s="6"/>
      <c r="HS748" s="5"/>
      <c r="HT748" s="5"/>
      <c r="HU748" s="4"/>
      <c r="HV748" s="6"/>
      <c r="HW748" s="4"/>
      <c r="HX748" s="6"/>
      <c r="HY748" s="5"/>
      <c r="HZ748" s="5"/>
      <c r="IA748" s="4"/>
      <c r="IB748" s="6"/>
      <c r="IC748" s="4"/>
      <c r="ID748" s="6"/>
      <c r="IE748" s="5"/>
      <c r="IF748" s="5"/>
      <c r="IG748" s="4"/>
      <c r="IH748" s="6"/>
      <c r="II748" s="4"/>
      <c r="IJ748" s="6"/>
      <c r="IK748" s="5"/>
      <c r="IL748" s="5"/>
      <c r="IM748" s="4"/>
      <c r="IN748" s="6"/>
      <c r="IO748" s="4"/>
      <c r="IP748" s="6"/>
      <c r="IQ748" s="5"/>
      <c r="IR748" s="5"/>
      <c r="IS748" s="4"/>
      <c r="IT748" s="6"/>
      <c r="IU748" s="4"/>
      <c r="IV748" s="6"/>
      <c r="IW748" s="5"/>
      <c r="IX748" s="5"/>
      <c r="IY748" s="4"/>
      <c r="IZ748" s="6"/>
      <c r="JA748" s="4"/>
      <c r="JB748" s="6"/>
      <c r="JC748" s="5"/>
      <c r="JD748" s="5"/>
      <c r="JE748" s="4"/>
      <c r="JF748" s="6"/>
      <c r="JG748" s="4"/>
      <c r="JH748" s="6"/>
      <c r="JI748" s="5"/>
      <c r="JJ748" s="5"/>
      <c r="JK748" s="4"/>
      <c r="JL748" s="6"/>
      <c r="JM748" s="4"/>
      <c r="JN748" s="6"/>
      <c r="JO748" s="5"/>
      <c r="JP748" s="5"/>
      <c r="JQ748" s="4"/>
      <c r="JR748" s="6"/>
      <c r="JS748" s="4"/>
      <c r="JT748" s="6"/>
      <c r="JU748" s="5"/>
      <c r="JV748" s="5"/>
      <c r="JW748" s="4"/>
      <c r="JX748" s="6"/>
      <c r="JY748" s="4"/>
      <c r="JZ748" s="6"/>
      <c r="KA748" s="5"/>
      <c r="KB748" s="5"/>
      <c r="KC748" s="4"/>
      <c r="KD748" s="6"/>
      <c r="KE748" s="4"/>
      <c r="KF748" s="6"/>
      <c r="KG748" s="5"/>
      <c r="KH748" s="5"/>
      <c r="KI748" s="4"/>
      <c r="KJ748" s="6"/>
      <c r="KK748" s="4"/>
      <c r="KL748" s="6"/>
      <c r="KM748" s="5"/>
      <c r="KN748" s="5"/>
    </row>
    <row r="749">
      <c r="A749" s="3" t="s">
        <v>85</v>
      </c>
      <c r="B749" s="3" t="s">
        <v>680</v>
      </c>
      <c r="C749" s="3" t="s">
        <v>547</v>
      </c>
      <c r="D749" s="3" t="s">
        <v>702</v>
      </c>
      <c r="E749" s="3" t="s">
        <v>252</v>
      </c>
      <c r="F749" s="3" t="s">
        <v>252</v>
      </c>
      <c r="G749" s="3" t="s">
        <v>252</v>
      </c>
      <c r="H749" s="3" t="s">
        <v>351</v>
      </c>
      <c r="I749" s="3" t="s">
        <v>1327</v>
      </c>
      <c r="J749" s="3" t="s">
        <v>1309</v>
      </c>
      <c r="K749" s="4">
        <v>661</v>
      </c>
      <c r="L749" s="4">
        <f>=ROUNDDOWN(12.7115384615385,0)</f>
      </c>
      <c r="M749" s="4">
        <v>1100</v>
      </c>
      <c r="N749" s="5">
        <v>1</v>
      </c>
      <c r="O749" s="4"/>
      <c r="P749" s="4">
        <f>=ROUNDDOWN({0},0)</f>
      </c>
      <c r="Q749" s="4"/>
      <c r="R749" s="5"/>
      <c r="S749" s="4">
        <v>26</v>
      </c>
      <c r="T749" s="6">
        <v>390.12</v>
      </c>
      <c r="U749" s="4"/>
      <c r="V749" s="6"/>
      <c r="W749" s="5"/>
      <c r="X749" s="5"/>
      <c r="Y749" s="4"/>
      <c r="Z749" s="6"/>
      <c r="AA749" s="4"/>
      <c r="AB749" s="6"/>
      <c r="AC749" s="5"/>
      <c r="AD749" s="5"/>
      <c r="AE749" s="4"/>
      <c r="AF749" s="6"/>
      <c r="AG749" s="4"/>
      <c r="AH749" s="6"/>
      <c r="AI749" s="5"/>
      <c r="AJ749" s="5"/>
      <c r="AK749" s="4">
        <v>2</v>
      </c>
      <c r="AL749" s="6">
        <v>30.48</v>
      </c>
      <c r="AM749" s="4"/>
      <c r="AN749" s="6"/>
      <c r="AO749" s="5"/>
      <c r="AP749" s="5"/>
      <c r="AQ749" s="4">
        <v>12</v>
      </c>
      <c r="AR749" s="6">
        <v>172.8</v>
      </c>
      <c r="AS749" s="4"/>
      <c r="AT749" s="6"/>
      <c r="AU749" s="5"/>
      <c r="AV749" s="5"/>
      <c r="AW749" s="4"/>
      <c r="AX749" s="6"/>
      <c r="AY749" s="4"/>
      <c r="AZ749" s="6"/>
      <c r="BA749" s="5"/>
      <c r="BB749" s="5"/>
      <c r="BC749" s="4"/>
      <c r="BD749" s="6"/>
      <c r="BE749" s="4"/>
      <c r="BF749" s="6"/>
      <c r="BG749" s="5"/>
      <c r="BH749" s="5"/>
      <c r="BI749" s="4">
        <v>8</v>
      </c>
      <c r="BJ749" s="6">
        <v>132.96</v>
      </c>
      <c r="BK749" s="4"/>
      <c r="BL749" s="6"/>
      <c r="BM749" s="5"/>
      <c r="BN749" s="5"/>
      <c r="BO749" s="4"/>
      <c r="BP749" s="6"/>
      <c r="BQ749" s="4"/>
      <c r="BR749" s="6"/>
      <c r="BS749" s="5"/>
      <c r="BT749" s="5"/>
      <c r="BU749" s="4"/>
      <c r="BV749" s="6"/>
      <c r="BW749" s="4"/>
      <c r="BX749" s="6"/>
      <c r="BY749" s="5"/>
      <c r="BZ749" s="5"/>
      <c r="CA749" s="4"/>
      <c r="CB749" s="6"/>
      <c r="CC749" s="4"/>
      <c r="CD749" s="6"/>
      <c r="CE749" s="5"/>
      <c r="CF749" s="5"/>
      <c r="CG749" s="4"/>
      <c r="CH749" s="6"/>
      <c r="CI749" s="4"/>
      <c r="CJ749" s="6"/>
      <c r="CK749" s="5"/>
      <c r="CL749" s="5"/>
      <c r="CM749" s="4"/>
      <c r="CN749" s="6"/>
      <c r="CO749" s="4"/>
      <c r="CP749" s="6"/>
      <c r="CQ749" s="5"/>
      <c r="CR749" s="5"/>
      <c r="CS749" s="4"/>
      <c r="CT749" s="6"/>
      <c r="CU749" s="4"/>
      <c r="CV749" s="6"/>
      <c r="CW749" s="5"/>
      <c r="CX749" s="5"/>
      <c r="CY749" s="4"/>
      <c r="CZ749" s="6"/>
      <c r="DA749" s="4"/>
      <c r="DB749" s="6"/>
      <c r="DC749" s="5"/>
      <c r="DD749" s="5"/>
      <c r="DE749" s="4"/>
      <c r="DF749" s="6"/>
      <c r="DG749" s="4"/>
      <c r="DH749" s="6"/>
      <c r="DI749" s="5"/>
      <c r="DJ749" s="5"/>
      <c r="DK749" s="4"/>
      <c r="DL749" s="6"/>
      <c r="DM749" s="4"/>
      <c r="DN749" s="6"/>
      <c r="DO749" s="5"/>
      <c r="DP749" s="5"/>
      <c r="DQ749" s="4">
        <v>4</v>
      </c>
      <c r="DR749" s="6">
        <v>53.88</v>
      </c>
      <c r="DS749" s="4"/>
      <c r="DT749" s="6"/>
      <c r="DU749" s="5"/>
      <c r="DV749" s="5"/>
      <c r="DW749" s="4"/>
      <c r="DX749" s="6"/>
      <c r="DY749" s="4"/>
      <c r="DZ749" s="6"/>
      <c r="EA749" s="5"/>
      <c r="EB749" s="5"/>
      <c r="EC749" s="4"/>
      <c r="ED749" s="6"/>
      <c r="EE749" s="4"/>
      <c r="EF749" s="6"/>
      <c r="EG749" s="5"/>
      <c r="EH749" s="5"/>
      <c r="EI749" s="4"/>
      <c r="EJ749" s="6"/>
      <c r="EK749" s="4"/>
      <c r="EL749" s="6"/>
      <c r="EM749" s="5"/>
      <c r="EN749" s="5"/>
      <c r="EO749" s="4"/>
      <c r="EP749" s="6"/>
      <c r="EQ749" s="4"/>
      <c r="ER749" s="6"/>
      <c r="ES749" s="5"/>
      <c r="ET749" s="5"/>
      <c r="EU749" s="4"/>
      <c r="EV749" s="6"/>
      <c r="EW749" s="4"/>
      <c r="EX749" s="6"/>
      <c r="EY749" s="5"/>
      <c r="EZ749" s="5"/>
      <c r="FA749" s="4"/>
      <c r="FB749" s="6"/>
      <c r="FC749" s="4"/>
      <c r="FD749" s="6"/>
      <c r="FE749" s="5"/>
      <c r="FF749" s="5"/>
      <c r="FG749" s="4"/>
      <c r="FH749" s="6"/>
      <c r="FI749" s="4"/>
      <c r="FJ749" s="6"/>
      <c r="FK749" s="5"/>
      <c r="FL749" s="5"/>
      <c r="FM749" s="4"/>
      <c r="FN749" s="6"/>
      <c r="FO749" s="4"/>
      <c r="FP749" s="6"/>
      <c r="FQ749" s="5"/>
      <c r="FR749" s="5"/>
      <c r="FS749" s="4"/>
      <c r="FT749" s="6"/>
      <c r="FU749" s="4"/>
      <c r="FV749" s="6"/>
      <c r="FW749" s="5"/>
      <c r="FX749" s="5"/>
      <c r="FY749" s="4"/>
      <c r="FZ749" s="6"/>
      <c r="GA749" s="4"/>
      <c r="GB749" s="6"/>
      <c r="GC749" s="5"/>
      <c r="GD749" s="5"/>
      <c r="GE749" s="4"/>
      <c r="GF749" s="6"/>
      <c r="GG749" s="4"/>
      <c r="GH749" s="6"/>
      <c r="GI749" s="5"/>
      <c r="GJ749" s="5"/>
      <c r="GK749" s="4"/>
      <c r="GL749" s="6"/>
      <c r="GM749" s="4"/>
      <c r="GN749" s="6"/>
      <c r="GO749" s="5"/>
      <c r="GP749" s="5"/>
      <c r="GQ749" s="4"/>
      <c r="GR749" s="6"/>
      <c r="GS749" s="4"/>
      <c r="GT749" s="6"/>
      <c r="GU749" s="5"/>
      <c r="GV749" s="5"/>
      <c r="GW749" s="4"/>
      <c r="GX749" s="6"/>
      <c r="GY749" s="4"/>
      <c r="GZ749" s="6"/>
      <c r="HA749" s="5"/>
      <c r="HB749" s="5"/>
      <c r="HC749" s="4"/>
      <c r="HD749" s="6"/>
      <c r="HE749" s="4"/>
      <c r="HF749" s="6"/>
      <c r="HG749" s="5"/>
      <c r="HH749" s="5"/>
      <c r="HI749" s="4"/>
      <c r="HJ749" s="6"/>
      <c r="HK749" s="4"/>
      <c r="HL749" s="6"/>
      <c r="HM749" s="5"/>
      <c r="HN749" s="5"/>
      <c r="HO749" s="4"/>
      <c r="HP749" s="6"/>
      <c r="HQ749" s="4"/>
      <c r="HR749" s="6"/>
      <c r="HS749" s="5"/>
      <c r="HT749" s="5"/>
      <c r="HU749" s="4"/>
      <c r="HV749" s="6"/>
      <c r="HW749" s="4"/>
      <c r="HX749" s="6"/>
      <c r="HY749" s="5"/>
      <c r="HZ749" s="5"/>
      <c r="IA749" s="4"/>
      <c r="IB749" s="6"/>
      <c r="IC749" s="4"/>
      <c r="ID749" s="6"/>
      <c r="IE749" s="5"/>
      <c r="IF749" s="5"/>
      <c r="IG749" s="4"/>
      <c r="IH749" s="6"/>
      <c r="II749" s="4"/>
      <c r="IJ749" s="6"/>
      <c r="IK749" s="5"/>
      <c r="IL749" s="5"/>
      <c r="IM749" s="4"/>
      <c r="IN749" s="6"/>
      <c r="IO749" s="4"/>
      <c r="IP749" s="6"/>
      <c r="IQ749" s="5"/>
      <c r="IR749" s="5"/>
      <c r="IS749" s="4"/>
      <c r="IT749" s="6"/>
      <c r="IU749" s="4"/>
      <c r="IV749" s="6"/>
      <c r="IW749" s="5"/>
      <c r="IX749" s="5"/>
      <c r="IY749" s="4"/>
      <c r="IZ749" s="6"/>
      <c r="JA749" s="4"/>
      <c r="JB749" s="6"/>
      <c r="JC749" s="5"/>
      <c r="JD749" s="5"/>
      <c r="JE749" s="4"/>
      <c r="JF749" s="6"/>
      <c r="JG749" s="4"/>
      <c r="JH749" s="6"/>
      <c r="JI749" s="5"/>
      <c r="JJ749" s="5"/>
      <c r="JK749" s="4"/>
      <c r="JL749" s="6"/>
      <c r="JM749" s="4"/>
      <c r="JN749" s="6"/>
      <c r="JO749" s="5"/>
      <c r="JP749" s="5"/>
      <c r="JQ749" s="4"/>
      <c r="JR749" s="6"/>
      <c r="JS749" s="4"/>
      <c r="JT749" s="6"/>
      <c r="JU749" s="5"/>
      <c r="JV749" s="5"/>
      <c r="JW749" s="4"/>
      <c r="JX749" s="6"/>
      <c r="JY749" s="4"/>
      <c r="JZ749" s="6"/>
      <c r="KA749" s="5"/>
      <c r="KB749" s="5"/>
      <c r="KC749" s="4"/>
      <c r="KD749" s="6"/>
      <c r="KE749" s="4"/>
      <c r="KF749" s="6"/>
      <c r="KG749" s="5"/>
      <c r="KH749" s="5"/>
      <c r="KI749" s="4"/>
      <c r="KJ749" s="6"/>
      <c r="KK749" s="4"/>
      <c r="KL749" s="6"/>
      <c r="KM749" s="5"/>
      <c r="KN749" s="5"/>
    </row>
    <row r="750">
      <c r="A750" s="3" t="s">
        <v>85</v>
      </c>
      <c r="B750" s="3" t="s">
        <v>680</v>
      </c>
      <c r="C750" s="3" t="s">
        <v>547</v>
      </c>
      <c r="D750" s="3" t="s">
        <v>702</v>
      </c>
      <c r="E750" s="3" t="s">
        <v>252</v>
      </c>
      <c r="F750" s="3" t="s">
        <v>252</v>
      </c>
      <c r="G750" s="3" t="s">
        <v>252</v>
      </c>
      <c r="H750" s="3" t="s">
        <v>104</v>
      </c>
      <c r="I750" s="3" t="s">
        <v>1323</v>
      </c>
      <c r="J750" s="3" t="s">
        <v>1309</v>
      </c>
      <c r="K750" s="4">
        <v>611</v>
      </c>
      <c r="L750" s="4">
        <f>=ROUNDDOWN(31.0152284263959,0)</f>
      </c>
      <c r="M750" s="4"/>
      <c r="N750" s="5">
        <v>1</v>
      </c>
      <c r="O750" s="4"/>
      <c r="P750" s="4">
        <f>=ROUNDDOWN({0},0)</f>
      </c>
      <c r="Q750" s="4"/>
      <c r="R750" s="5"/>
      <c r="S750" s="4">
        <v>19</v>
      </c>
      <c r="T750" s="6">
        <v>279.17</v>
      </c>
      <c r="U750" s="4"/>
      <c r="V750" s="6"/>
      <c r="W750" s="5"/>
      <c r="X750" s="5"/>
      <c r="Y750" s="4">
        <v>3</v>
      </c>
      <c r="Z750" s="6">
        <v>43.14</v>
      </c>
      <c r="AA750" s="4"/>
      <c r="AB750" s="6"/>
      <c r="AC750" s="5"/>
      <c r="AD750" s="5"/>
      <c r="AE750" s="4">
        <v>1</v>
      </c>
      <c r="AF750" s="6">
        <v>14.33</v>
      </c>
      <c r="AG750" s="4"/>
      <c r="AH750" s="6"/>
      <c r="AI750" s="5"/>
      <c r="AJ750" s="5"/>
      <c r="AK750" s="4">
        <v>2</v>
      </c>
      <c r="AL750" s="6">
        <v>30.48</v>
      </c>
      <c r="AM750" s="4"/>
      <c r="AN750" s="6"/>
      <c r="AO750" s="5"/>
      <c r="AP750" s="5"/>
      <c r="AQ750" s="4">
        <v>2</v>
      </c>
      <c r="AR750" s="6">
        <v>28.8</v>
      </c>
      <c r="AS750" s="4"/>
      <c r="AT750" s="6"/>
      <c r="AU750" s="5"/>
      <c r="AV750" s="5"/>
      <c r="AW750" s="4"/>
      <c r="AX750" s="6"/>
      <c r="AY750" s="4"/>
      <c r="AZ750" s="6"/>
      <c r="BA750" s="5"/>
      <c r="BB750" s="5"/>
      <c r="BC750" s="4"/>
      <c r="BD750" s="6"/>
      <c r="BE750" s="4"/>
      <c r="BF750" s="6"/>
      <c r="BG750" s="5"/>
      <c r="BH750" s="5"/>
      <c r="BI750" s="4"/>
      <c r="BJ750" s="6"/>
      <c r="BK750" s="4"/>
      <c r="BL750" s="6"/>
      <c r="BM750" s="5"/>
      <c r="BN750" s="5"/>
      <c r="BO750" s="4">
        <v>9</v>
      </c>
      <c r="BP750" s="6">
        <v>140.22</v>
      </c>
      <c r="BQ750" s="4"/>
      <c r="BR750" s="6"/>
      <c r="BS750" s="5"/>
      <c r="BT750" s="5"/>
      <c r="BU750" s="4"/>
      <c r="BV750" s="6"/>
      <c r="BW750" s="4"/>
      <c r="BX750" s="6"/>
      <c r="BY750" s="5"/>
      <c r="BZ750" s="5"/>
      <c r="CA750" s="4"/>
      <c r="CB750" s="6"/>
      <c r="CC750" s="4"/>
      <c r="CD750" s="6"/>
      <c r="CE750" s="5"/>
      <c r="CF750" s="5"/>
      <c r="CG750" s="4"/>
      <c r="CH750" s="6"/>
      <c r="CI750" s="4"/>
      <c r="CJ750" s="6"/>
      <c r="CK750" s="5"/>
      <c r="CL750" s="5"/>
      <c r="CM750" s="4"/>
      <c r="CN750" s="6"/>
      <c r="CO750" s="4"/>
      <c r="CP750" s="6"/>
      <c r="CQ750" s="5"/>
      <c r="CR750" s="5"/>
      <c r="CS750" s="4"/>
      <c r="CT750" s="6"/>
      <c r="CU750" s="4"/>
      <c r="CV750" s="6"/>
      <c r="CW750" s="5"/>
      <c r="CX750" s="5"/>
      <c r="CY750" s="4"/>
      <c r="CZ750" s="6"/>
      <c r="DA750" s="4"/>
      <c r="DB750" s="6"/>
      <c r="DC750" s="5"/>
      <c r="DD750" s="5"/>
      <c r="DE750" s="4"/>
      <c r="DF750" s="6"/>
      <c r="DG750" s="4"/>
      <c r="DH750" s="6"/>
      <c r="DI750" s="5"/>
      <c r="DJ750" s="5"/>
      <c r="DK750" s="4"/>
      <c r="DL750" s="6"/>
      <c r="DM750" s="4"/>
      <c r="DN750" s="6"/>
      <c r="DO750" s="5"/>
      <c r="DP750" s="5"/>
      <c r="DQ750" s="4">
        <v>2</v>
      </c>
      <c r="DR750" s="6">
        <v>22.2</v>
      </c>
      <c r="DS750" s="4"/>
      <c r="DT750" s="6"/>
      <c r="DU750" s="5"/>
      <c r="DV750" s="5"/>
      <c r="DW750" s="4"/>
      <c r="DX750" s="6"/>
      <c r="DY750" s="4"/>
      <c r="DZ750" s="6"/>
      <c r="EA750" s="5"/>
      <c r="EB750" s="5"/>
      <c r="EC750" s="4"/>
      <c r="ED750" s="6"/>
      <c r="EE750" s="4"/>
      <c r="EF750" s="6"/>
      <c r="EG750" s="5"/>
      <c r="EH750" s="5"/>
      <c r="EI750" s="4"/>
      <c r="EJ750" s="6"/>
      <c r="EK750" s="4"/>
      <c r="EL750" s="6"/>
      <c r="EM750" s="5"/>
      <c r="EN750" s="5"/>
      <c r="EO750" s="4"/>
      <c r="EP750" s="6"/>
      <c r="EQ750" s="4"/>
      <c r="ER750" s="6"/>
      <c r="ES750" s="5"/>
      <c r="ET750" s="5"/>
      <c r="EU750" s="4"/>
      <c r="EV750" s="6"/>
      <c r="EW750" s="4"/>
      <c r="EX750" s="6"/>
      <c r="EY750" s="5"/>
      <c r="EZ750" s="5"/>
      <c r="FA750" s="4"/>
      <c r="FB750" s="6"/>
      <c r="FC750" s="4"/>
      <c r="FD750" s="6"/>
      <c r="FE750" s="5"/>
      <c r="FF750" s="5"/>
      <c r="FG750" s="4"/>
      <c r="FH750" s="6"/>
      <c r="FI750" s="4"/>
      <c r="FJ750" s="6"/>
      <c r="FK750" s="5"/>
      <c r="FL750" s="5"/>
      <c r="FM750" s="4"/>
      <c r="FN750" s="6"/>
      <c r="FO750" s="4"/>
      <c r="FP750" s="6"/>
      <c r="FQ750" s="5"/>
      <c r="FR750" s="5"/>
      <c r="FS750" s="4"/>
      <c r="FT750" s="6"/>
      <c r="FU750" s="4"/>
      <c r="FV750" s="6"/>
      <c r="FW750" s="5"/>
      <c r="FX750" s="5"/>
      <c r="FY750" s="4"/>
      <c r="FZ750" s="6"/>
      <c r="GA750" s="4"/>
      <c r="GB750" s="6"/>
      <c r="GC750" s="5"/>
      <c r="GD750" s="5"/>
      <c r="GE750" s="4"/>
      <c r="GF750" s="6"/>
      <c r="GG750" s="4"/>
      <c r="GH750" s="6"/>
      <c r="GI750" s="5"/>
      <c r="GJ750" s="5"/>
      <c r="GK750" s="4"/>
      <c r="GL750" s="6"/>
      <c r="GM750" s="4"/>
      <c r="GN750" s="6"/>
      <c r="GO750" s="5"/>
      <c r="GP750" s="5"/>
      <c r="GQ750" s="4"/>
      <c r="GR750" s="6"/>
      <c r="GS750" s="4"/>
      <c r="GT750" s="6"/>
      <c r="GU750" s="5"/>
      <c r="GV750" s="5"/>
      <c r="GW750" s="4"/>
      <c r="GX750" s="6"/>
      <c r="GY750" s="4"/>
      <c r="GZ750" s="6"/>
      <c r="HA750" s="5"/>
      <c r="HB750" s="5"/>
      <c r="HC750" s="4"/>
      <c r="HD750" s="6"/>
      <c r="HE750" s="4"/>
      <c r="HF750" s="6"/>
      <c r="HG750" s="5"/>
      <c r="HH750" s="5"/>
      <c r="HI750" s="4"/>
      <c r="HJ750" s="6"/>
      <c r="HK750" s="4"/>
      <c r="HL750" s="6"/>
      <c r="HM750" s="5"/>
      <c r="HN750" s="5"/>
      <c r="HO750" s="4"/>
      <c r="HP750" s="6"/>
      <c r="HQ750" s="4"/>
      <c r="HR750" s="6"/>
      <c r="HS750" s="5"/>
      <c r="HT750" s="5"/>
      <c r="HU750" s="4"/>
      <c r="HV750" s="6"/>
      <c r="HW750" s="4"/>
      <c r="HX750" s="6"/>
      <c r="HY750" s="5"/>
      <c r="HZ750" s="5"/>
      <c r="IA750" s="4"/>
      <c r="IB750" s="6"/>
      <c r="IC750" s="4"/>
      <c r="ID750" s="6"/>
      <c r="IE750" s="5"/>
      <c r="IF750" s="5"/>
      <c r="IG750" s="4"/>
      <c r="IH750" s="6"/>
      <c r="II750" s="4"/>
      <c r="IJ750" s="6"/>
      <c r="IK750" s="5"/>
      <c r="IL750" s="5"/>
      <c r="IM750" s="4"/>
      <c r="IN750" s="6"/>
      <c r="IO750" s="4"/>
      <c r="IP750" s="6"/>
      <c r="IQ750" s="5"/>
      <c r="IR750" s="5"/>
      <c r="IS750" s="4"/>
      <c r="IT750" s="6"/>
      <c r="IU750" s="4"/>
      <c r="IV750" s="6"/>
      <c r="IW750" s="5"/>
      <c r="IX750" s="5"/>
      <c r="IY750" s="4"/>
      <c r="IZ750" s="6"/>
      <c r="JA750" s="4"/>
      <c r="JB750" s="6"/>
      <c r="JC750" s="5"/>
      <c r="JD750" s="5"/>
      <c r="JE750" s="4"/>
      <c r="JF750" s="6"/>
      <c r="JG750" s="4"/>
      <c r="JH750" s="6"/>
      <c r="JI750" s="5"/>
      <c r="JJ750" s="5"/>
      <c r="JK750" s="4"/>
      <c r="JL750" s="6"/>
      <c r="JM750" s="4"/>
      <c r="JN750" s="6"/>
      <c r="JO750" s="5"/>
      <c r="JP750" s="5"/>
      <c r="JQ750" s="4"/>
      <c r="JR750" s="6"/>
      <c r="JS750" s="4"/>
      <c r="JT750" s="6"/>
      <c r="JU750" s="5"/>
      <c r="JV750" s="5"/>
      <c r="JW750" s="4"/>
      <c r="JX750" s="6"/>
      <c r="JY750" s="4"/>
      <c r="JZ750" s="6"/>
      <c r="KA750" s="5"/>
      <c r="KB750" s="5"/>
      <c r="KC750" s="4"/>
      <c r="KD750" s="6"/>
      <c r="KE750" s="4"/>
      <c r="KF750" s="6"/>
      <c r="KG750" s="5"/>
      <c r="KH750" s="5"/>
      <c r="KI750" s="4"/>
      <c r="KJ750" s="6"/>
      <c r="KK750" s="4"/>
      <c r="KL750" s="6"/>
      <c r="KM750" s="5"/>
      <c r="KN750" s="5"/>
    </row>
    <row r="751">
      <c r="A751" s="3" t="s">
        <v>85</v>
      </c>
      <c r="B751" s="3" t="s">
        <v>680</v>
      </c>
      <c r="C751" s="3" t="s">
        <v>547</v>
      </c>
      <c r="D751" s="3" t="s">
        <v>702</v>
      </c>
      <c r="E751" s="3" t="s">
        <v>252</v>
      </c>
      <c r="F751" s="3" t="s">
        <v>252</v>
      </c>
      <c r="G751" s="3" t="s">
        <v>252</v>
      </c>
      <c r="H751" s="3" t="s">
        <v>104</v>
      </c>
      <c r="I751" s="3" t="s">
        <v>1322</v>
      </c>
      <c r="J751" s="3" t="s">
        <v>1309</v>
      </c>
      <c r="K751" s="4">
        <v>181</v>
      </c>
      <c r="L751" s="4">
        <f>=ROUNDDOWN(7.54166666666667,0)</f>
      </c>
      <c r="M751" s="4">
        <v>500</v>
      </c>
      <c r="N751" s="5">
        <v>1</v>
      </c>
      <c r="O751" s="4"/>
      <c r="P751" s="4">
        <f>=ROUNDDOWN({0},0)</f>
      </c>
      <c r="Q751" s="4"/>
      <c r="R751" s="5"/>
      <c r="S751" s="4">
        <v>13</v>
      </c>
      <c r="T751" s="6">
        <v>192.26</v>
      </c>
      <c r="U751" s="4"/>
      <c r="V751" s="6"/>
      <c r="W751" s="5"/>
      <c r="X751" s="5"/>
      <c r="Y751" s="4">
        <v>1</v>
      </c>
      <c r="Z751" s="6">
        <v>14.38</v>
      </c>
      <c r="AA751" s="4"/>
      <c r="AB751" s="6"/>
      <c r="AC751" s="5"/>
      <c r="AD751" s="5"/>
      <c r="AE751" s="4">
        <v>2</v>
      </c>
      <c r="AF751" s="6">
        <v>28.66</v>
      </c>
      <c r="AG751" s="4"/>
      <c r="AH751" s="6"/>
      <c r="AI751" s="5"/>
      <c r="AJ751" s="5"/>
      <c r="AK751" s="4">
        <v>2</v>
      </c>
      <c r="AL751" s="6">
        <v>30.48</v>
      </c>
      <c r="AM751" s="4"/>
      <c r="AN751" s="6"/>
      <c r="AO751" s="5"/>
      <c r="AP751" s="5"/>
      <c r="AQ751" s="4">
        <v>5</v>
      </c>
      <c r="AR751" s="6">
        <v>72</v>
      </c>
      <c r="AS751" s="4"/>
      <c r="AT751" s="6"/>
      <c r="AU751" s="5"/>
      <c r="AV751" s="5"/>
      <c r="AW751" s="4"/>
      <c r="AX751" s="6"/>
      <c r="AY751" s="4"/>
      <c r="AZ751" s="6"/>
      <c r="BA751" s="5"/>
      <c r="BB751" s="5"/>
      <c r="BC751" s="4"/>
      <c r="BD751" s="6"/>
      <c r="BE751" s="4"/>
      <c r="BF751" s="6"/>
      <c r="BG751" s="5"/>
      <c r="BH751" s="5"/>
      <c r="BI751" s="4"/>
      <c r="BJ751" s="6"/>
      <c r="BK751" s="4"/>
      <c r="BL751" s="6"/>
      <c r="BM751" s="5"/>
      <c r="BN751" s="5"/>
      <c r="BO751" s="4">
        <v>3</v>
      </c>
      <c r="BP751" s="6">
        <v>46.74</v>
      </c>
      <c r="BQ751" s="4"/>
      <c r="BR751" s="6"/>
      <c r="BS751" s="5"/>
      <c r="BT751" s="5"/>
      <c r="BU751" s="4"/>
      <c r="BV751" s="6"/>
      <c r="BW751" s="4"/>
      <c r="BX751" s="6"/>
      <c r="BY751" s="5"/>
      <c r="BZ751" s="5"/>
      <c r="CA751" s="4"/>
      <c r="CB751" s="6"/>
      <c r="CC751" s="4"/>
      <c r="CD751" s="6"/>
      <c r="CE751" s="5"/>
      <c r="CF751" s="5"/>
      <c r="CG751" s="4"/>
      <c r="CH751" s="6"/>
      <c r="CI751" s="4"/>
      <c r="CJ751" s="6"/>
      <c r="CK751" s="5"/>
      <c r="CL751" s="5"/>
      <c r="CM751" s="4"/>
      <c r="CN751" s="6"/>
      <c r="CO751" s="4"/>
      <c r="CP751" s="6"/>
      <c r="CQ751" s="5"/>
      <c r="CR751" s="5"/>
      <c r="CS751" s="4"/>
      <c r="CT751" s="6"/>
      <c r="CU751" s="4"/>
      <c r="CV751" s="6"/>
      <c r="CW751" s="5"/>
      <c r="CX751" s="5"/>
      <c r="CY751" s="4"/>
      <c r="CZ751" s="6"/>
      <c r="DA751" s="4"/>
      <c r="DB751" s="6"/>
      <c r="DC751" s="5"/>
      <c r="DD751" s="5"/>
      <c r="DE751" s="4"/>
      <c r="DF751" s="6"/>
      <c r="DG751" s="4"/>
      <c r="DH751" s="6"/>
      <c r="DI751" s="5"/>
      <c r="DJ751" s="5"/>
      <c r="DK751" s="4"/>
      <c r="DL751" s="6"/>
      <c r="DM751" s="4"/>
      <c r="DN751" s="6"/>
      <c r="DO751" s="5"/>
      <c r="DP751" s="5"/>
      <c r="DQ751" s="4"/>
      <c r="DR751" s="6"/>
      <c r="DS751" s="4"/>
      <c r="DT751" s="6"/>
      <c r="DU751" s="5"/>
      <c r="DV751" s="5"/>
      <c r="DW751" s="4"/>
      <c r="DX751" s="6"/>
      <c r="DY751" s="4"/>
      <c r="DZ751" s="6"/>
      <c r="EA751" s="5"/>
      <c r="EB751" s="5"/>
      <c r="EC751" s="4"/>
      <c r="ED751" s="6"/>
      <c r="EE751" s="4"/>
      <c r="EF751" s="6"/>
      <c r="EG751" s="5"/>
      <c r="EH751" s="5"/>
      <c r="EI751" s="4"/>
      <c r="EJ751" s="6"/>
      <c r="EK751" s="4"/>
      <c r="EL751" s="6"/>
      <c r="EM751" s="5"/>
      <c r="EN751" s="5"/>
      <c r="EO751" s="4"/>
      <c r="EP751" s="6"/>
      <c r="EQ751" s="4"/>
      <c r="ER751" s="6"/>
      <c r="ES751" s="5"/>
      <c r="ET751" s="5"/>
      <c r="EU751" s="4"/>
      <c r="EV751" s="6"/>
      <c r="EW751" s="4"/>
      <c r="EX751" s="6"/>
      <c r="EY751" s="5"/>
      <c r="EZ751" s="5"/>
      <c r="FA751" s="4"/>
      <c r="FB751" s="6"/>
      <c r="FC751" s="4"/>
      <c r="FD751" s="6"/>
      <c r="FE751" s="5"/>
      <c r="FF751" s="5"/>
      <c r="FG751" s="4"/>
      <c r="FH751" s="6"/>
      <c r="FI751" s="4"/>
      <c r="FJ751" s="6"/>
      <c r="FK751" s="5"/>
      <c r="FL751" s="5"/>
      <c r="FM751" s="4"/>
      <c r="FN751" s="6"/>
      <c r="FO751" s="4"/>
      <c r="FP751" s="6"/>
      <c r="FQ751" s="5"/>
      <c r="FR751" s="5"/>
      <c r="FS751" s="4"/>
      <c r="FT751" s="6"/>
      <c r="FU751" s="4"/>
      <c r="FV751" s="6"/>
      <c r="FW751" s="5"/>
      <c r="FX751" s="5"/>
      <c r="FY751" s="4"/>
      <c r="FZ751" s="6"/>
      <c r="GA751" s="4"/>
      <c r="GB751" s="6"/>
      <c r="GC751" s="5"/>
      <c r="GD751" s="5"/>
      <c r="GE751" s="4"/>
      <c r="GF751" s="6"/>
      <c r="GG751" s="4"/>
      <c r="GH751" s="6"/>
      <c r="GI751" s="5"/>
      <c r="GJ751" s="5"/>
      <c r="GK751" s="4"/>
      <c r="GL751" s="6"/>
      <c r="GM751" s="4"/>
      <c r="GN751" s="6"/>
      <c r="GO751" s="5"/>
      <c r="GP751" s="5"/>
      <c r="GQ751" s="4"/>
      <c r="GR751" s="6"/>
      <c r="GS751" s="4"/>
      <c r="GT751" s="6"/>
      <c r="GU751" s="5"/>
      <c r="GV751" s="5"/>
      <c r="GW751" s="4"/>
      <c r="GX751" s="6"/>
      <c r="GY751" s="4"/>
      <c r="GZ751" s="6"/>
      <c r="HA751" s="5"/>
      <c r="HB751" s="5"/>
      <c r="HC751" s="4"/>
      <c r="HD751" s="6"/>
      <c r="HE751" s="4"/>
      <c r="HF751" s="6"/>
      <c r="HG751" s="5"/>
      <c r="HH751" s="5"/>
      <c r="HI751" s="4"/>
      <c r="HJ751" s="6"/>
      <c r="HK751" s="4"/>
      <c r="HL751" s="6"/>
      <c r="HM751" s="5"/>
      <c r="HN751" s="5"/>
      <c r="HO751" s="4"/>
      <c r="HP751" s="6"/>
      <c r="HQ751" s="4"/>
      <c r="HR751" s="6"/>
      <c r="HS751" s="5"/>
      <c r="HT751" s="5"/>
      <c r="HU751" s="4"/>
      <c r="HV751" s="6"/>
      <c r="HW751" s="4"/>
      <c r="HX751" s="6"/>
      <c r="HY751" s="5"/>
      <c r="HZ751" s="5"/>
      <c r="IA751" s="4"/>
      <c r="IB751" s="6"/>
      <c r="IC751" s="4"/>
      <c r="ID751" s="6"/>
      <c r="IE751" s="5"/>
      <c r="IF751" s="5"/>
      <c r="IG751" s="4"/>
      <c r="IH751" s="6"/>
      <c r="II751" s="4"/>
      <c r="IJ751" s="6"/>
      <c r="IK751" s="5"/>
      <c r="IL751" s="5"/>
      <c r="IM751" s="4"/>
      <c r="IN751" s="6"/>
      <c r="IO751" s="4"/>
      <c r="IP751" s="6"/>
      <c r="IQ751" s="5"/>
      <c r="IR751" s="5"/>
      <c r="IS751" s="4"/>
      <c r="IT751" s="6"/>
      <c r="IU751" s="4"/>
      <c r="IV751" s="6"/>
      <c r="IW751" s="5"/>
      <c r="IX751" s="5"/>
      <c r="IY751" s="4"/>
      <c r="IZ751" s="6"/>
      <c r="JA751" s="4"/>
      <c r="JB751" s="6"/>
      <c r="JC751" s="5"/>
      <c r="JD751" s="5"/>
      <c r="JE751" s="4"/>
      <c r="JF751" s="6"/>
      <c r="JG751" s="4"/>
      <c r="JH751" s="6"/>
      <c r="JI751" s="5"/>
      <c r="JJ751" s="5"/>
      <c r="JK751" s="4"/>
      <c r="JL751" s="6"/>
      <c r="JM751" s="4"/>
      <c r="JN751" s="6"/>
      <c r="JO751" s="5"/>
      <c r="JP751" s="5"/>
      <c r="JQ751" s="4"/>
      <c r="JR751" s="6"/>
      <c r="JS751" s="4"/>
      <c r="JT751" s="6"/>
      <c r="JU751" s="5"/>
      <c r="JV751" s="5"/>
      <c r="JW751" s="4"/>
      <c r="JX751" s="6"/>
      <c r="JY751" s="4"/>
      <c r="JZ751" s="6"/>
      <c r="KA751" s="5"/>
      <c r="KB751" s="5"/>
      <c r="KC751" s="4"/>
      <c r="KD751" s="6"/>
      <c r="KE751" s="4"/>
      <c r="KF751" s="6"/>
      <c r="KG751" s="5"/>
      <c r="KH751" s="5"/>
      <c r="KI751" s="4"/>
      <c r="KJ751" s="6"/>
      <c r="KK751" s="4"/>
      <c r="KL751" s="6"/>
      <c r="KM751" s="5"/>
      <c r="KN751" s="5"/>
    </row>
    <row r="752">
      <c r="A752" s="3" t="s">
        <v>85</v>
      </c>
      <c r="B752" s="3" t="s">
        <v>680</v>
      </c>
      <c r="C752" s="3" t="s">
        <v>547</v>
      </c>
      <c r="D752" s="3" t="s">
        <v>702</v>
      </c>
      <c r="E752" s="3" t="s">
        <v>252</v>
      </c>
      <c r="F752" s="3" t="s">
        <v>252</v>
      </c>
      <c r="G752" s="3" t="s">
        <v>252</v>
      </c>
      <c r="H752" s="3" t="s">
        <v>104</v>
      </c>
      <c r="I752" s="3" t="s">
        <v>1308</v>
      </c>
      <c r="J752" s="3" t="s">
        <v>1309</v>
      </c>
      <c r="K752" s="4">
        <v>1544</v>
      </c>
      <c r="L752" s="4">
        <f>=ROUNDDOWN(44.1142857142857,0)</f>
      </c>
      <c r="M752" s="4"/>
      <c r="N752" s="5">
        <v>1</v>
      </c>
      <c r="O752" s="4"/>
      <c r="P752" s="4">
        <f>=ROUNDDOWN({0},0)</f>
      </c>
      <c r="Q752" s="4"/>
      <c r="R752" s="5"/>
      <c r="S752" s="4">
        <v>10</v>
      </c>
      <c r="T752" s="6">
        <v>153.62</v>
      </c>
      <c r="U752" s="4"/>
      <c r="V752" s="6"/>
      <c r="W752" s="5"/>
      <c r="X752" s="5"/>
      <c r="Y752" s="4"/>
      <c r="Z752" s="6"/>
      <c r="AA752" s="4"/>
      <c r="AB752" s="6"/>
      <c r="AC752" s="5"/>
      <c r="AD752" s="5"/>
      <c r="AE752" s="4"/>
      <c r="AF752" s="6"/>
      <c r="AG752" s="4"/>
      <c r="AH752" s="6"/>
      <c r="AI752" s="5"/>
      <c r="AJ752" s="5"/>
      <c r="AK752" s="4"/>
      <c r="AL752" s="6"/>
      <c r="AM752" s="4"/>
      <c r="AN752" s="6"/>
      <c r="AO752" s="5"/>
      <c r="AP752" s="5"/>
      <c r="AQ752" s="4">
        <v>2</v>
      </c>
      <c r="AR752" s="6">
        <v>28.8</v>
      </c>
      <c r="AS752" s="4"/>
      <c r="AT752" s="6"/>
      <c r="AU752" s="5"/>
      <c r="AV752" s="5"/>
      <c r="AW752" s="4"/>
      <c r="AX752" s="6"/>
      <c r="AY752" s="4"/>
      <c r="AZ752" s="6"/>
      <c r="BA752" s="5"/>
      <c r="BB752" s="5"/>
      <c r="BC752" s="4"/>
      <c r="BD752" s="6"/>
      <c r="BE752" s="4"/>
      <c r="BF752" s="6"/>
      <c r="BG752" s="5"/>
      <c r="BH752" s="5"/>
      <c r="BI752" s="4">
        <v>2</v>
      </c>
      <c r="BJ752" s="6">
        <v>31.34</v>
      </c>
      <c r="BK752" s="4"/>
      <c r="BL752" s="6"/>
      <c r="BM752" s="5"/>
      <c r="BN752" s="5"/>
      <c r="BO752" s="4">
        <v>6</v>
      </c>
      <c r="BP752" s="6">
        <v>93.48</v>
      </c>
      <c r="BQ752" s="4"/>
      <c r="BR752" s="6"/>
      <c r="BS752" s="5"/>
      <c r="BT752" s="5"/>
      <c r="BU752" s="4"/>
      <c r="BV752" s="6"/>
      <c r="BW752" s="4"/>
      <c r="BX752" s="6"/>
      <c r="BY752" s="5"/>
      <c r="BZ752" s="5"/>
      <c r="CA752" s="4"/>
      <c r="CB752" s="6"/>
      <c r="CC752" s="4"/>
      <c r="CD752" s="6"/>
      <c r="CE752" s="5"/>
      <c r="CF752" s="5"/>
      <c r="CG752" s="4"/>
      <c r="CH752" s="6"/>
      <c r="CI752" s="4"/>
      <c r="CJ752" s="6"/>
      <c r="CK752" s="5"/>
      <c r="CL752" s="5"/>
      <c r="CM752" s="4"/>
      <c r="CN752" s="6"/>
      <c r="CO752" s="4"/>
      <c r="CP752" s="6"/>
      <c r="CQ752" s="5"/>
      <c r="CR752" s="5"/>
      <c r="CS752" s="4"/>
      <c r="CT752" s="6"/>
      <c r="CU752" s="4"/>
      <c r="CV752" s="6"/>
      <c r="CW752" s="5"/>
      <c r="CX752" s="5"/>
      <c r="CY752" s="4"/>
      <c r="CZ752" s="6"/>
      <c r="DA752" s="4"/>
      <c r="DB752" s="6"/>
      <c r="DC752" s="5"/>
      <c r="DD752" s="5"/>
      <c r="DE752" s="4"/>
      <c r="DF752" s="6"/>
      <c r="DG752" s="4"/>
      <c r="DH752" s="6"/>
      <c r="DI752" s="5"/>
      <c r="DJ752" s="5"/>
      <c r="DK752" s="4"/>
      <c r="DL752" s="6"/>
      <c r="DM752" s="4"/>
      <c r="DN752" s="6"/>
      <c r="DO752" s="5"/>
      <c r="DP752" s="5"/>
      <c r="DQ752" s="4"/>
      <c r="DR752" s="6"/>
      <c r="DS752" s="4"/>
      <c r="DT752" s="6"/>
      <c r="DU752" s="5"/>
      <c r="DV752" s="5"/>
      <c r="DW752" s="4"/>
      <c r="DX752" s="6"/>
      <c r="DY752" s="4"/>
      <c r="DZ752" s="6"/>
      <c r="EA752" s="5"/>
      <c r="EB752" s="5"/>
      <c r="EC752" s="4"/>
      <c r="ED752" s="6"/>
      <c r="EE752" s="4"/>
      <c r="EF752" s="6"/>
      <c r="EG752" s="5"/>
      <c r="EH752" s="5"/>
      <c r="EI752" s="4"/>
      <c r="EJ752" s="6"/>
      <c r="EK752" s="4"/>
      <c r="EL752" s="6"/>
      <c r="EM752" s="5"/>
      <c r="EN752" s="5"/>
      <c r="EO752" s="4"/>
      <c r="EP752" s="6"/>
      <c r="EQ752" s="4"/>
      <c r="ER752" s="6"/>
      <c r="ES752" s="5"/>
      <c r="ET752" s="5"/>
      <c r="EU752" s="4"/>
      <c r="EV752" s="6"/>
      <c r="EW752" s="4"/>
      <c r="EX752" s="6"/>
      <c r="EY752" s="5"/>
      <c r="EZ752" s="5"/>
      <c r="FA752" s="4"/>
      <c r="FB752" s="6"/>
      <c r="FC752" s="4"/>
      <c r="FD752" s="6"/>
      <c r="FE752" s="5"/>
      <c r="FF752" s="5"/>
      <c r="FG752" s="4"/>
      <c r="FH752" s="6"/>
      <c r="FI752" s="4"/>
      <c r="FJ752" s="6"/>
      <c r="FK752" s="5"/>
      <c r="FL752" s="5"/>
      <c r="FM752" s="4"/>
      <c r="FN752" s="6"/>
      <c r="FO752" s="4"/>
      <c r="FP752" s="6"/>
      <c r="FQ752" s="5"/>
      <c r="FR752" s="5"/>
      <c r="FS752" s="4"/>
      <c r="FT752" s="6"/>
      <c r="FU752" s="4"/>
      <c r="FV752" s="6"/>
      <c r="FW752" s="5"/>
      <c r="FX752" s="5"/>
      <c r="FY752" s="4"/>
      <c r="FZ752" s="6"/>
      <c r="GA752" s="4"/>
      <c r="GB752" s="6"/>
      <c r="GC752" s="5"/>
      <c r="GD752" s="5"/>
      <c r="GE752" s="4"/>
      <c r="GF752" s="6"/>
      <c r="GG752" s="4"/>
      <c r="GH752" s="6"/>
      <c r="GI752" s="5"/>
      <c r="GJ752" s="5"/>
      <c r="GK752" s="4"/>
      <c r="GL752" s="6"/>
      <c r="GM752" s="4"/>
      <c r="GN752" s="6"/>
      <c r="GO752" s="5"/>
      <c r="GP752" s="5"/>
      <c r="GQ752" s="4"/>
      <c r="GR752" s="6"/>
      <c r="GS752" s="4"/>
      <c r="GT752" s="6"/>
      <c r="GU752" s="5"/>
      <c r="GV752" s="5"/>
      <c r="GW752" s="4"/>
      <c r="GX752" s="6"/>
      <c r="GY752" s="4"/>
      <c r="GZ752" s="6"/>
      <c r="HA752" s="5"/>
      <c r="HB752" s="5"/>
      <c r="HC752" s="4"/>
      <c r="HD752" s="6"/>
      <c r="HE752" s="4"/>
      <c r="HF752" s="6"/>
      <c r="HG752" s="5"/>
      <c r="HH752" s="5"/>
      <c r="HI752" s="4"/>
      <c r="HJ752" s="6"/>
      <c r="HK752" s="4"/>
      <c r="HL752" s="6"/>
      <c r="HM752" s="5"/>
      <c r="HN752" s="5"/>
      <c r="HO752" s="4"/>
      <c r="HP752" s="6"/>
      <c r="HQ752" s="4"/>
      <c r="HR752" s="6"/>
      <c r="HS752" s="5"/>
      <c r="HT752" s="5"/>
      <c r="HU752" s="4"/>
      <c r="HV752" s="6"/>
      <c r="HW752" s="4"/>
      <c r="HX752" s="6"/>
      <c r="HY752" s="5"/>
      <c r="HZ752" s="5"/>
      <c r="IA752" s="4"/>
      <c r="IB752" s="6"/>
      <c r="IC752" s="4"/>
      <c r="ID752" s="6"/>
      <c r="IE752" s="5"/>
      <c r="IF752" s="5"/>
      <c r="IG752" s="4"/>
      <c r="IH752" s="6"/>
      <c r="II752" s="4"/>
      <c r="IJ752" s="6"/>
      <c r="IK752" s="5"/>
      <c r="IL752" s="5"/>
      <c r="IM752" s="4"/>
      <c r="IN752" s="6"/>
      <c r="IO752" s="4"/>
      <c r="IP752" s="6"/>
      <c r="IQ752" s="5"/>
      <c r="IR752" s="5"/>
      <c r="IS752" s="4"/>
      <c r="IT752" s="6"/>
      <c r="IU752" s="4"/>
      <c r="IV752" s="6"/>
      <c r="IW752" s="5"/>
      <c r="IX752" s="5"/>
      <c r="IY752" s="4"/>
      <c r="IZ752" s="6"/>
      <c r="JA752" s="4"/>
      <c r="JB752" s="6"/>
      <c r="JC752" s="5"/>
      <c r="JD752" s="5"/>
      <c r="JE752" s="4"/>
      <c r="JF752" s="6"/>
      <c r="JG752" s="4"/>
      <c r="JH752" s="6"/>
      <c r="JI752" s="5"/>
      <c r="JJ752" s="5"/>
      <c r="JK752" s="4"/>
      <c r="JL752" s="6"/>
      <c r="JM752" s="4"/>
      <c r="JN752" s="6"/>
      <c r="JO752" s="5"/>
      <c r="JP752" s="5"/>
      <c r="JQ752" s="4"/>
      <c r="JR752" s="6"/>
      <c r="JS752" s="4"/>
      <c r="JT752" s="6"/>
      <c r="JU752" s="5"/>
      <c r="JV752" s="5"/>
      <c r="JW752" s="4"/>
      <c r="JX752" s="6"/>
      <c r="JY752" s="4"/>
      <c r="JZ752" s="6"/>
      <c r="KA752" s="5"/>
      <c r="KB752" s="5"/>
      <c r="KC752" s="4"/>
      <c r="KD752" s="6"/>
      <c r="KE752" s="4"/>
      <c r="KF752" s="6"/>
      <c r="KG752" s="5"/>
      <c r="KH752" s="5"/>
      <c r="KI752" s="4"/>
      <c r="KJ752" s="6"/>
      <c r="KK752" s="4"/>
      <c r="KL752" s="6"/>
      <c r="KM752" s="5"/>
      <c r="KN752" s="5"/>
    </row>
    <row r="753">
      <c r="A753" s="3" t="s">
        <v>85</v>
      </c>
      <c r="B753" s="3" t="s">
        <v>680</v>
      </c>
      <c r="C753" s="3" t="s">
        <v>547</v>
      </c>
      <c r="D753" s="3" t="s">
        <v>702</v>
      </c>
      <c r="E753" s="3" t="s">
        <v>252</v>
      </c>
      <c r="F753" s="3" t="s">
        <v>252</v>
      </c>
      <c r="G753" s="3" t="s">
        <v>252</v>
      </c>
      <c r="H753" s="3" t="s">
        <v>104</v>
      </c>
      <c r="I753" s="3" t="s">
        <v>1320</v>
      </c>
      <c r="J753" s="3" t="s">
        <v>1319</v>
      </c>
      <c r="K753" s="4">
        <v>399</v>
      </c>
      <c r="L753" s="4">
        <f>=ROUNDDOWN(51.1538461538462,0)</f>
      </c>
      <c r="M753" s="4"/>
      <c r="N753" s="5">
        <v>1</v>
      </c>
      <c r="O753" s="4"/>
      <c r="P753" s="4">
        <f>=ROUNDDOWN({0},0)</f>
      </c>
      <c r="Q753" s="4"/>
      <c r="R753" s="5"/>
      <c r="S753" s="4"/>
      <c r="T753" s="6"/>
      <c r="U753" s="4"/>
      <c r="V753" s="6"/>
      <c r="W753" s="5"/>
      <c r="X753" s="5"/>
      <c r="Y753" s="4"/>
      <c r="Z753" s="6"/>
      <c r="AA753" s="4"/>
      <c r="AB753" s="6"/>
      <c r="AC753" s="5"/>
      <c r="AD753" s="5"/>
      <c r="AE753" s="4"/>
      <c r="AF753" s="6"/>
      <c r="AG753" s="4"/>
      <c r="AH753" s="6"/>
      <c r="AI753" s="5"/>
      <c r="AJ753" s="5"/>
      <c r="AK753" s="4"/>
      <c r="AL753" s="6"/>
      <c r="AM753" s="4"/>
      <c r="AN753" s="6"/>
      <c r="AO753" s="5"/>
      <c r="AP753" s="5"/>
      <c r="AQ753" s="4"/>
      <c r="AR753" s="6"/>
      <c r="AS753" s="4"/>
      <c r="AT753" s="6"/>
      <c r="AU753" s="5"/>
      <c r="AV753" s="5"/>
      <c r="AW753" s="4"/>
      <c r="AX753" s="6"/>
      <c r="AY753" s="4"/>
      <c r="AZ753" s="6"/>
      <c r="BA753" s="5"/>
      <c r="BB753" s="5"/>
      <c r="BC753" s="4"/>
      <c r="BD753" s="6"/>
      <c r="BE753" s="4"/>
      <c r="BF753" s="6"/>
      <c r="BG753" s="5"/>
      <c r="BH753" s="5"/>
      <c r="BI753" s="4"/>
      <c r="BJ753" s="6"/>
      <c r="BK753" s="4"/>
      <c r="BL753" s="6"/>
      <c r="BM753" s="5"/>
      <c r="BN753" s="5"/>
      <c r="BO753" s="4"/>
      <c r="BP753" s="6"/>
      <c r="BQ753" s="4"/>
      <c r="BR753" s="6"/>
      <c r="BS753" s="5"/>
      <c r="BT753" s="5"/>
      <c r="BU753" s="4"/>
      <c r="BV753" s="6"/>
      <c r="BW753" s="4"/>
      <c r="BX753" s="6"/>
      <c r="BY753" s="5"/>
      <c r="BZ753" s="5"/>
      <c r="CA753" s="4"/>
      <c r="CB753" s="6"/>
      <c r="CC753" s="4"/>
      <c r="CD753" s="6"/>
      <c r="CE753" s="5"/>
      <c r="CF753" s="5"/>
      <c r="CG753" s="4"/>
      <c r="CH753" s="6"/>
      <c r="CI753" s="4"/>
      <c r="CJ753" s="6"/>
      <c r="CK753" s="5"/>
      <c r="CL753" s="5"/>
      <c r="CM753" s="4"/>
      <c r="CN753" s="6"/>
      <c r="CO753" s="4"/>
      <c r="CP753" s="6"/>
      <c r="CQ753" s="5"/>
      <c r="CR753" s="5"/>
      <c r="CS753" s="4"/>
      <c r="CT753" s="6"/>
      <c r="CU753" s="4"/>
      <c r="CV753" s="6"/>
      <c r="CW753" s="5"/>
      <c r="CX753" s="5"/>
      <c r="CY753" s="4"/>
      <c r="CZ753" s="6"/>
      <c r="DA753" s="4"/>
      <c r="DB753" s="6"/>
      <c r="DC753" s="5"/>
      <c r="DD753" s="5"/>
      <c r="DE753" s="4"/>
      <c r="DF753" s="6"/>
      <c r="DG753" s="4"/>
      <c r="DH753" s="6"/>
      <c r="DI753" s="5"/>
      <c r="DJ753" s="5"/>
      <c r="DK753" s="4"/>
      <c r="DL753" s="6"/>
      <c r="DM753" s="4"/>
      <c r="DN753" s="6"/>
      <c r="DO753" s="5"/>
      <c r="DP753" s="5"/>
      <c r="DQ753" s="4"/>
      <c r="DR753" s="6"/>
      <c r="DS753" s="4"/>
      <c r="DT753" s="6"/>
      <c r="DU753" s="5"/>
      <c r="DV753" s="5"/>
      <c r="DW753" s="4"/>
      <c r="DX753" s="6"/>
      <c r="DY753" s="4"/>
      <c r="DZ753" s="6"/>
      <c r="EA753" s="5"/>
      <c r="EB753" s="5"/>
      <c r="EC753" s="4"/>
      <c r="ED753" s="6"/>
      <c r="EE753" s="4"/>
      <c r="EF753" s="6"/>
      <c r="EG753" s="5"/>
      <c r="EH753" s="5"/>
      <c r="EI753" s="4"/>
      <c r="EJ753" s="6"/>
      <c r="EK753" s="4"/>
      <c r="EL753" s="6"/>
      <c r="EM753" s="5"/>
      <c r="EN753" s="5"/>
      <c r="EO753" s="4"/>
      <c r="EP753" s="6"/>
      <c r="EQ753" s="4"/>
      <c r="ER753" s="6"/>
      <c r="ES753" s="5"/>
      <c r="ET753" s="5"/>
      <c r="EU753" s="4"/>
      <c r="EV753" s="6"/>
      <c r="EW753" s="4"/>
      <c r="EX753" s="6"/>
      <c r="EY753" s="5"/>
      <c r="EZ753" s="5"/>
      <c r="FA753" s="4"/>
      <c r="FB753" s="6"/>
      <c r="FC753" s="4"/>
      <c r="FD753" s="6"/>
      <c r="FE753" s="5"/>
      <c r="FF753" s="5"/>
      <c r="FG753" s="4"/>
      <c r="FH753" s="6"/>
      <c r="FI753" s="4"/>
      <c r="FJ753" s="6"/>
      <c r="FK753" s="5"/>
      <c r="FL753" s="5"/>
      <c r="FM753" s="4"/>
      <c r="FN753" s="6"/>
      <c r="FO753" s="4"/>
      <c r="FP753" s="6"/>
      <c r="FQ753" s="5"/>
      <c r="FR753" s="5"/>
      <c r="FS753" s="4"/>
      <c r="FT753" s="6"/>
      <c r="FU753" s="4"/>
      <c r="FV753" s="6"/>
      <c r="FW753" s="5"/>
      <c r="FX753" s="5"/>
      <c r="FY753" s="4"/>
      <c r="FZ753" s="6"/>
      <c r="GA753" s="4"/>
      <c r="GB753" s="6"/>
      <c r="GC753" s="5"/>
      <c r="GD753" s="5"/>
      <c r="GE753" s="4"/>
      <c r="GF753" s="6"/>
      <c r="GG753" s="4"/>
      <c r="GH753" s="6"/>
      <c r="GI753" s="5"/>
      <c r="GJ753" s="5"/>
      <c r="GK753" s="4"/>
      <c r="GL753" s="6"/>
      <c r="GM753" s="4"/>
      <c r="GN753" s="6"/>
      <c r="GO753" s="5"/>
      <c r="GP753" s="5"/>
      <c r="GQ753" s="4"/>
      <c r="GR753" s="6"/>
      <c r="GS753" s="4"/>
      <c r="GT753" s="6"/>
      <c r="GU753" s="5"/>
      <c r="GV753" s="5"/>
      <c r="GW753" s="4"/>
      <c r="GX753" s="6"/>
      <c r="GY753" s="4"/>
      <c r="GZ753" s="6"/>
      <c r="HA753" s="5"/>
      <c r="HB753" s="5"/>
      <c r="HC753" s="4"/>
      <c r="HD753" s="6"/>
      <c r="HE753" s="4"/>
      <c r="HF753" s="6"/>
      <c r="HG753" s="5"/>
      <c r="HH753" s="5"/>
      <c r="HI753" s="4"/>
      <c r="HJ753" s="6"/>
      <c r="HK753" s="4"/>
      <c r="HL753" s="6"/>
      <c r="HM753" s="5"/>
      <c r="HN753" s="5"/>
      <c r="HO753" s="4"/>
      <c r="HP753" s="6"/>
      <c r="HQ753" s="4"/>
      <c r="HR753" s="6"/>
      <c r="HS753" s="5"/>
      <c r="HT753" s="5"/>
      <c r="HU753" s="4"/>
      <c r="HV753" s="6"/>
      <c r="HW753" s="4"/>
      <c r="HX753" s="6"/>
      <c r="HY753" s="5"/>
      <c r="HZ753" s="5"/>
      <c r="IA753" s="4"/>
      <c r="IB753" s="6"/>
      <c r="IC753" s="4"/>
      <c r="ID753" s="6"/>
      <c r="IE753" s="5"/>
      <c r="IF753" s="5"/>
      <c r="IG753" s="4"/>
      <c r="IH753" s="6"/>
      <c r="II753" s="4"/>
      <c r="IJ753" s="6"/>
      <c r="IK753" s="5"/>
      <c r="IL753" s="5"/>
      <c r="IM753" s="4"/>
      <c r="IN753" s="6"/>
      <c r="IO753" s="4"/>
      <c r="IP753" s="6"/>
      <c r="IQ753" s="5"/>
      <c r="IR753" s="5"/>
      <c r="IS753" s="4"/>
      <c r="IT753" s="6"/>
      <c r="IU753" s="4"/>
      <c r="IV753" s="6"/>
      <c r="IW753" s="5"/>
      <c r="IX753" s="5"/>
      <c r="IY753" s="4"/>
      <c r="IZ753" s="6"/>
      <c r="JA753" s="4"/>
      <c r="JB753" s="6"/>
      <c r="JC753" s="5"/>
      <c r="JD753" s="5"/>
      <c r="JE753" s="4"/>
      <c r="JF753" s="6"/>
      <c r="JG753" s="4"/>
      <c r="JH753" s="6"/>
      <c r="JI753" s="5"/>
      <c r="JJ753" s="5"/>
      <c r="JK753" s="4"/>
      <c r="JL753" s="6"/>
      <c r="JM753" s="4"/>
      <c r="JN753" s="6"/>
      <c r="JO753" s="5"/>
      <c r="JP753" s="5"/>
      <c r="JQ753" s="4"/>
      <c r="JR753" s="6"/>
      <c r="JS753" s="4"/>
      <c r="JT753" s="6"/>
      <c r="JU753" s="5"/>
      <c r="JV753" s="5"/>
      <c r="JW753" s="4"/>
      <c r="JX753" s="6"/>
      <c r="JY753" s="4"/>
      <c r="JZ753" s="6"/>
      <c r="KA753" s="5"/>
      <c r="KB753" s="5"/>
      <c r="KC753" s="4"/>
      <c r="KD753" s="6"/>
      <c r="KE753" s="4"/>
      <c r="KF753" s="6"/>
      <c r="KG753" s="5"/>
      <c r="KH753" s="5"/>
      <c r="KI753" s="4"/>
      <c r="KJ753" s="6"/>
      <c r="KK753" s="4"/>
      <c r="KL753" s="6"/>
      <c r="KM753" s="5"/>
      <c r="KN753" s="5"/>
    </row>
    <row r="754">
      <c r="A754" s="3" t="s">
        <v>85</v>
      </c>
      <c r="B754" s="3" t="s">
        <v>680</v>
      </c>
      <c r="C754" s="3" t="s">
        <v>547</v>
      </c>
      <c r="D754" s="3" t="s">
        <v>702</v>
      </c>
      <c r="E754" s="3" t="s">
        <v>134</v>
      </c>
      <c r="F754" s="3" t="s">
        <v>134</v>
      </c>
      <c r="G754" s="3" t="s">
        <v>134</v>
      </c>
      <c r="H754" s="3" t="s">
        <v>104</v>
      </c>
      <c r="I754" s="3" t="s">
        <v>1323</v>
      </c>
      <c r="J754" s="3" t="s">
        <v>1309</v>
      </c>
      <c r="K754" s="4">
        <v>1687</v>
      </c>
      <c r="L754" s="4">
        <f>=ROUNDDOWN(62.4814814814815,0)</f>
      </c>
      <c r="M754" s="4"/>
      <c r="N754" s="5">
        <v>1</v>
      </c>
      <c r="O754" s="4"/>
      <c r="P754" s="4">
        <f>=ROUNDDOWN({0},0)</f>
      </c>
      <c r="Q754" s="4"/>
      <c r="R754" s="5"/>
      <c r="S754" s="4">
        <v>15</v>
      </c>
      <c r="T754" s="6">
        <v>225.73</v>
      </c>
      <c r="U754" s="4"/>
      <c r="V754" s="6"/>
      <c r="W754" s="5"/>
      <c r="X754" s="5"/>
      <c r="Y754" s="4"/>
      <c r="Z754" s="6"/>
      <c r="AA754" s="4"/>
      <c r="AB754" s="6"/>
      <c r="AC754" s="5"/>
      <c r="AD754" s="5"/>
      <c r="AE754" s="4"/>
      <c r="AF754" s="6"/>
      <c r="AG754" s="4"/>
      <c r="AH754" s="6"/>
      <c r="AI754" s="5"/>
      <c r="AJ754" s="5"/>
      <c r="AK754" s="4"/>
      <c r="AL754" s="6"/>
      <c r="AM754" s="4"/>
      <c r="AN754" s="6"/>
      <c r="AO754" s="5"/>
      <c r="AP754" s="5"/>
      <c r="AQ754" s="4">
        <v>4</v>
      </c>
      <c r="AR754" s="6">
        <v>63.36</v>
      </c>
      <c r="AS754" s="4"/>
      <c r="AT754" s="6"/>
      <c r="AU754" s="5"/>
      <c r="AV754" s="5"/>
      <c r="AW754" s="4"/>
      <c r="AX754" s="6"/>
      <c r="AY754" s="4"/>
      <c r="AZ754" s="6"/>
      <c r="BA754" s="5"/>
      <c r="BB754" s="5"/>
      <c r="BC754" s="4"/>
      <c r="BD754" s="6"/>
      <c r="BE754" s="4"/>
      <c r="BF754" s="6"/>
      <c r="BG754" s="5"/>
      <c r="BH754" s="5"/>
      <c r="BI754" s="4">
        <v>8</v>
      </c>
      <c r="BJ754" s="6">
        <v>115.6</v>
      </c>
      <c r="BK754" s="4"/>
      <c r="BL754" s="6"/>
      <c r="BM754" s="5"/>
      <c r="BN754" s="5"/>
      <c r="BO754" s="4"/>
      <c r="BP754" s="6"/>
      <c r="BQ754" s="4"/>
      <c r="BR754" s="6"/>
      <c r="BS754" s="5"/>
      <c r="BT754" s="5"/>
      <c r="BU754" s="4"/>
      <c r="BV754" s="6"/>
      <c r="BW754" s="4"/>
      <c r="BX754" s="6"/>
      <c r="BY754" s="5"/>
      <c r="BZ754" s="5"/>
      <c r="CA754" s="4"/>
      <c r="CB754" s="6"/>
      <c r="CC754" s="4"/>
      <c r="CD754" s="6"/>
      <c r="CE754" s="5"/>
      <c r="CF754" s="5"/>
      <c r="CG754" s="4"/>
      <c r="CH754" s="6"/>
      <c r="CI754" s="4"/>
      <c r="CJ754" s="6"/>
      <c r="CK754" s="5"/>
      <c r="CL754" s="5"/>
      <c r="CM754" s="4"/>
      <c r="CN754" s="6"/>
      <c r="CO754" s="4"/>
      <c r="CP754" s="6"/>
      <c r="CQ754" s="5"/>
      <c r="CR754" s="5"/>
      <c r="CS754" s="4"/>
      <c r="CT754" s="6"/>
      <c r="CU754" s="4"/>
      <c r="CV754" s="6"/>
      <c r="CW754" s="5"/>
      <c r="CX754" s="5"/>
      <c r="CY754" s="4">
        <v>3</v>
      </c>
      <c r="CZ754" s="6">
        <v>46.77</v>
      </c>
      <c r="DA754" s="4"/>
      <c r="DB754" s="6"/>
      <c r="DC754" s="5"/>
      <c r="DD754" s="5"/>
      <c r="DE754" s="4"/>
      <c r="DF754" s="6"/>
      <c r="DG754" s="4"/>
      <c r="DH754" s="6"/>
      <c r="DI754" s="5"/>
      <c r="DJ754" s="5"/>
      <c r="DK754" s="4"/>
      <c r="DL754" s="6"/>
      <c r="DM754" s="4"/>
      <c r="DN754" s="6"/>
      <c r="DO754" s="5"/>
      <c r="DP754" s="5"/>
      <c r="DQ754" s="4"/>
      <c r="DR754" s="6"/>
      <c r="DS754" s="4"/>
      <c r="DT754" s="6"/>
      <c r="DU754" s="5"/>
      <c r="DV754" s="5"/>
      <c r="DW754" s="4"/>
      <c r="DX754" s="6"/>
      <c r="DY754" s="4"/>
      <c r="DZ754" s="6"/>
      <c r="EA754" s="5"/>
      <c r="EB754" s="5"/>
      <c r="EC754" s="4"/>
      <c r="ED754" s="6"/>
      <c r="EE754" s="4"/>
      <c r="EF754" s="6"/>
      <c r="EG754" s="5"/>
      <c r="EH754" s="5"/>
      <c r="EI754" s="4"/>
      <c r="EJ754" s="6"/>
      <c r="EK754" s="4"/>
      <c r="EL754" s="6"/>
      <c r="EM754" s="5"/>
      <c r="EN754" s="5"/>
      <c r="EO754" s="4"/>
      <c r="EP754" s="6"/>
      <c r="EQ754" s="4"/>
      <c r="ER754" s="6"/>
      <c r="ES754" s="5"/>
      <c r="ET754" s="5"/>
      <c r="EU754" s="4"/>
      <c r="EV754" s="6"/>
      <c r="EW754" s="4"/>
      <c r="EX754" s="6"/>
      <c r="EY754" s="5"/>
      <c r="EZ754" s="5"/>
      <c r="FA754" s="4"/>
      <c r="FB754" s="6"/>
      <c r="FC754" s="4"/>
      <c r="FD754" s="6"/>
      <c r="FE754" s="5"/>
      <c r="FF754" s="5"/>
      <c r="FG754" s="4"/>
      <c r="FH754" s="6"/>
      <c r="FI754" s="4"/>
      <c r="FJ754" s="6"/>
      <c r="FK754" s="5"/>
      <c r="FL754" s="5"/>
      <c r="FM754" s="4"/>
      <c r="FN754" s="6"/>
      <c r="FO754" s="4"/>
      <c r="FP754" s="6"/>
      <c r="FQ754" s="5"/>
      <c r="FR754" s="5"/>
      <c r="FS754" s="4"/>
      <c r="FT754" s="6"/>
      <c r="FU754" s="4"/>
      <c r="FV754" s="6"/>
      <c r="FW754" s="5"/>
      <c r="FX754" s="5"/>
      <c r="FY754" s="4"/>
      <c r="FZ754" s="6"/>
      <c r="GA754" s="4"/>
      <c r="GB754" s="6"/>
      <c r="GC754" s="5"/>
      <c r="GD754" s="5"/>
      <c r="GE754" s="4"/>
      <c r="GF754" s="6"/>
      <c r="GG754" s="4"/>
      <c r="GH754" s="6"/>
      <c r="GI754" s="5"/>
      <c r="GJ754" s="5"/>
      <c r="GK754" s="4"/>
      <c r="GL754" s="6"/>
      <c r="GM754" s="4"/>
      <c r="GN754" s="6"/>
      <c r="GO754" s="5"/>
      <c r="GP754" s="5"/>
      <c r="GQ754" s="4"/>
      <c r="GR754" s="6"/>
      <c r="GS754" s="4"/>
      <c r="GT754" s="6"/>
      <c r="GU754" s="5"/>
      <c r="GV754" s="5"/>
      <c r="GW754" s="4"/>
      <c r="GX754" s="6"/>
      <c r="GY754" s="4"/>
      <c r="GZ754" s="6"/>
      <c r="HA754" s="5"/>
      <c r="HB754" s="5"/>
      <c r="HC754" s="4"/>
      <c r="HD754" s="6"/>
      <c r="HE754" s="4"/>
      <c r="HF754" s="6"/>
      <c r="HG754" s="5"/>
      <c r="HH754" s="5"/>
      <c r="HI754" s="4"/>
      <c r="HJ754" s="6"/>
      <c r="HK754" s="4"/>
      <c r="HL754" s="6"/>
      <c r="HM754" s="5"/>
      <c r="HN754" s="5"/>
      <c r="HO754" s="4"/>
      <c r="HP754" s="6"/>
      <c r="HQ754" s="4"/>
      <c r="HR754" s="6"/>
      <c r="HS754" s="5"/>
      <c r="HT754" s="5"/>
      <c r="HU754" s="4"/>
      <c r="HV754" s="6"/>
      <c r="HW754" s="4"/>
      <c r="HX754" s="6"/>
      <c r="HY754" s="5"/>
      <c r="HZ754" s="5"/>
      <c r="IA754" s="4"/>
      <c r="IB754" s="6"/>
      <c r="IC754" s="4"/>
      <c r="ID754" s="6"/>
      <c r="IE754" s="5"/>
      <c r="IF754" s="5"/>
      <c r="IG754" s="4"/>
      <c r="IH754" s="6"/>
      <c r="II754" s="4"/>
      <c r="IJ754" s="6"/>
      <c r="IK754" s="5"/>
      <c r="IL754" s="5"/>
      <c r="IM754" s="4"/>
      <c r="IN754" s="6"/>
      <c r="IO754" s="4"/>
      <c r="IP754" s="6"/>
      <c r="IQ754" s="5"/>
      <c r="IR754" s="5"/>
      <c r="IS754" s="4"/>
      <c r="IT754" s="6"/>
      <c r="IU754" s="4"/>
      <c r="IV754" s="6"/>
      <c r="IW754" s="5"/>
      <c r="IX754" s="5"/>
      <c r="IY754" s="4"/>
      <c r="IZ754" s="6"/>
      <c r="JA754" s="4"/>
      <c r="JB754" s="6"/>
      <c r="JC754" s="5"/>
      <c r="JD754" s="5"/>
      <c r="JE754" s="4"/>
      <c r="JF754" s="6"/>
      <c r="JG754" s="4"/>
      <c r="JH754" s="6"/>
      <c r="JI754" s="5"/>
      <c r="JJ754" s="5"/>
      <c r="JK754" s="4"/>
      <c r="JL754" s="6"/>
      <c r="JM754" s="4"/>
      <c r="JN754" s="6"/>
      <c r="JO754" s="5"/>
      <c r="JP754" s="5"/>
      <c r="JQ754" s="4"/>
      <c r="JR754" s="6"/>
      <c r="JS754" s="4"/>
      <c r="JT754" s="6"/>
      <c r="JU754" s="5"/>
      <c r="JV754" s="5"/>
      <c r="JW754" s="4"/>
      <c r="JX754" s="6"/>
      <c r="JY754" s="4"/>
      <c r="JZ754" s="6"/>
      <c r="KA754" s="5"/>
      <c r="KB754" s="5"/>
      <c r="KC754" s="4"/>
      <c r="KD754" s="6"/>
      <c r="KE754" s="4"/>
      <c r="KF754" s="6"/>
      <c r="KG754" s="5"/>
      <c r="KH754" s="5"/>
      <c r="KI754" s="4"/>
      <c r="KJ754" s="6"/>
      <c r="KK754" s="4"/>
      <c r="KL754" s="6"/>
      <c r="KM754" s="5"/>
      <c r="KN754" s="5"/>
    </row>
    <row r="755">
      <c r="A755" s="3" t="s">
        <v>85</v>
      </c>
      <c r="B755" s="3" t="s">
        <v>680</v>
      </c>
      <c r="C755" s="3" t="s">
        <v>547</v>
      </c>
      <c r="D755" s="3" t="s">
        <v>702</v>
      </c>
      <c r="E755" s="3" t="s">
        <v>540</v>
      </c>
      <c r="F755" s="3" t="s">
        <v>540</v>
      </c>
      <c r="G755" s="3" t="s">
        <v>104</v>
      </c>
      <c r="H755" s="3" t="s">
        <v>351</v>
      </c>
      <c r="I755" s="3" t="s">
        <v>1323</v>
      </c>
      <c r="J755" s="3" t="s">
        <v>1340</v>
      </c>
      <c r="K755" s="4">
        <v>147</v>
      </c>
      <c r="L755" s="4">
        <f>=ROUNDDOWN(10.5,0)</f>
      </c>
      <c r="M755" s="4"/>
      <c r="N755" s="5"/>
      <c r="O755" s="4"/>
      <c r="P755" s="4">
        <f>=ROUNDDOWN({0},0)</f>
      </c>
      <c r="Q755" s="4"/>
      <c r="R755" s="5"/>
      <c r="S755" s="4">
        <v>3</v>
      </c>
      <c r="T755" s="6">
        <v>34.44</v>
      </c>
      <c r="U755" s="4"/>
      <c r="V755" s="6"/>
      <c r="W755" s="5"/>
      <c r="X755" s="5"/>
      <c r="Y755" s="4"/>
      <c r="Z755" s="6"/>
      <c r="AA755" s="4"/>
      <c r="AB755" s="6"/>
      <c r="AC755" s="5"/>
      <c r="AD755" s="5"/>
      <c r="AE755" s="4">
        <v>3</v>
      </c>
      <c r="AF755" s="6">
        <v>34.44</v>
      </c>
      <c r="AG755" s="4"/>
      <c r="AH755" s="6"/>
      <c r="AI755" s="5"/>
      <c r="AJ755" s="5"/>
      <c r="AK755" s="4"/>
      <c r="AL755" s="6"/>
      <c r="AM755" s="4"/>
      <c r="AN755" s="6"/>
      <c r="AO755" s="5"/>
      <c r="AP755" s="5"/>
      <c r="AQ755" s="4"/>
      <c r="AR755" s="6"/>
      <c r="AS755" s="4"/>
      <c r="AT755" s="6"/>
      <c r="AU755" s="5"/>
      <c r="AV755" s="5"/>
      <c r="AW755" s="4"/>
      <c r="AX755" s="6"/>
      <c r="AY755" s="4"/>
      <c r="AZ755" s="6"/>
      <c r="BA755" s="5"/>
      <c r="BB755" s="5"/>
      <c r="BC755" s="4"/>
      <c r="BD755" s="6"/>
      <c r="BE755" s="4"/>
      <c r="BF755" s="6"/>
      <c r="BG755" s="5"/>
      <c r="BH755" s="5"/>
      <c r="BI755" s="4"/>
      <c r="BJ755" s="6"/>
      <c r="BK755" s="4"/>
      <c r="BL755" s="6"/>
      <c r="BM755" s="5"/>
      <c r="BN755" s="5"/>
      <c r="BO755" s="4"/>
      <c r="BP755" s="6"/>
      <c r="BQ755" s="4"/>
      <c r="BR755" s="6"/>
      <c r="BS755" s="5"/>
      <c r="BT755" s="5"/>
      <c r="BU755" s="4"/>
      <c r="BV755" s="6"/>
      <c r="BW755" s="4"/>
      <c r="BX755" s="6"/>
      <c r="BY755" s="5"/>
      <c r="BZ755" s="5"/>
      <c r="CA755" s="4"/>
      <c r="CB755" s="6"/>
      <c r="CC755" s="4"/>
      <c r="CD755" s="6"/>
      <c r="CE755" s="5"/>
      <c r="CF755" s="5"/>
      <c r="CG755" s="4"/>
      <c r="CH755" s="6"/>
      <c r="CI755" s="4"/>
      <c r="CJ755" s="6"/>
      <c r="CK755" s="5"/>
      <c r="CL755" s="5"/>
      <c r="CM755" s="4"/>
      <c r="CN755" s="6"/>
      <c r="CO755" s="4"/>
      <c r="CP755" s="6"/>
      <c r="CQ755" s="5"/>
      <c r="CR755" s="5"/>
      <c r="CS755" s="4"/>
      <c r="CT755" s="6"/>
      <c r="CU755" s="4"/>
      <c r="CV755" s="6"/>
      <c r="CW755" s="5"/>
      <c r="CX755" s="5"/>
      <c r="CY755" s="4"/>
      <c r="CZ755" s="6"/>
      <c r="DA755" s="4"/>
      <c r="DB755" s="6"/>
      <c r="DC755" s="5"/>
      <c r="DD755" s="5"/>
      <c r="DE755" s="4"/>
      <c r="DF755" s="6"/>
      <c r="DG755" s="4"/>
      <c r="DH755" s="6"/>
      <c r="DI755" s="5"/>
      <c r="DJ755" s="5"/>
      <c r="DK755" s="4"/>
      <c r="DL755" s="6"/>
      <c r="DM755" s="4"/>
      <c r="DN755" s="6"/>
      <c r="DO755" s="5"/>
      <c r="DP755" s="5"/>
      <c r="DQ755" s="4"/>
      <c r="DR755" s="6"/>
      <c r="DS755" s="4"/>
      <c r="DT755" s="6"/>
      <c r="DU755" s="5"/>
      <c r="DV755" s="5"/>
      <c r="DW755" s="4"/>
      <c r="DX755" s="6"/>
      <c r="DY755" s="4"/>
      <c r="DZ755" s="6"/>
      <c r="EA755" s="5"/>
      <c r="EB755" s="5"/>
      <c r="EC755" s="4"/>
      <c r="ED755" s="6"/>
      <c r="EE755" s="4"/>
      <c r="EF755" s="6"/>
      <c r="EG755" s="5"/>
      <c r="EH755" s="5"/>
      <c r="EI755" s="4"/>
      <c r="EJ755" s="6"/>
      <c r="EK755" s="4"/>
      <c r="EL755" s="6"/>
      <c r="EM755" s="5"/>
      <c r="EN755" s="5"/>
      <c r="EO755" s="4"/>
      <c r="EP755" s="6"/>
      <c r="EQ755" s="4"/>
      <c r="ER755" s="6"/>
      <c r="ES755" s="5"/>
      <c r="ET755" s="5"/>
      <c r="EU755" s="4"/>
      <c r="EV755" s="6"/>
      <c r="EW755" s="4"/>
      <c r="EX755" s="6"/>
      <c r="EY755" s="5"/>
      <c r="EZ755" s="5"/>
      <c r="FA755" s="4"/>
      <c r="FB755" s="6"/>
      <c r="FC755" s="4"/>
      <c r="FD755" s="6"/>
      <c r="FE755" s="5"/>
      <c r="FF755" s="5"/>
      <c r="FG755" s="4"/>
      <c r="FH755" s="6"/>
      <c r="FI755" s="4"/>
      <c r="FJ755" s="6"/>
      <c r="FK755" s="5"/>
      <c r="FL755" s="5"/>
      <c r="FM755" s="4"/>
      <c r="FN755" s="6"/>
      <c r="FO755" s="4"/>
      <c r="FP755" s="6"/>
      <c r="FQ755" s="5"/>
      <c r="FR755" s="5"/>
      <c r="FS755" s="4"/>
      <c r="FT755" s="6"/>
      <c r="FU755" s="4"/>
      <c r="FV755" s="6"/>
      <c r="FW755" s="5"/>
      <c r="FX755" s="5"/>
      <c r="FY755" s="4"/>
      <c r="FZ755" s="6"/>
      <c r="GA755" s="4"/>
      <c r="GB755" s="6"/>
      <c r="GC755" s="5"/>
      <c r="GD755" s="5"/>
      <c r="GE755" s="4"/>
      <c r="GF755" s="6"/>
      <c r="GG755" s="4"/>
      <c r="GH755" s="6"/>
      <c r="GI755" s="5"/>
      <c r="GJ755" s="5"/>
      <c r="GK755" s="4"/>
      <c r="GL755" s="6"/>
      <c r="GM755" s="4"/>
      <c r="GN755" s="6"/>
      <c r="GO755" s="5"/>
      <c r="GP755" s="5"/>
      <c r="GQ755" s="4"/>
      <c r="GR755" s="6"/>
      <c r="GS755" s="4"/>
      <c r="GT755" s="6"/>
      <c r="GU755" s="5"/>
      <c r="GV755" s="5"/>
      <c r="GW755" s="4"/>
      <c r="GX755" s="6"/>
      <c r="GY755" s="4"/>
      <c r="GZ755" s="6"/>
      <c r="HA755" s="5"/>
      <c r="HB755" s="5"/>
      <c r="HC755" s="4"/>
      <c r="HD755" s="6"/>
      <c r="HE755" s="4"/>
      <c r="HF755" s="6"/>
      <c r="HG755" s="5"/>
      <c r="HH755" s="5"/>
      <c r="HI755" s="4"/>
      <c r="HJ755" s="6"/>
      <c r="HK755" s="4"/>
      <c r="HL755" s="6"/>
      <c r="HM755" s="5"/>
      <c r="HN755" s="5"/>
      <c r="HO755" s="4"/>
      <c r="HP755" s="6"/>
      <c r="HQ755" s="4"/>
      <c r="HR755" s="6"/>
      <c r="HS755" s="5"/>
      <c r="HT755" s="5"/>
      <c r="HU755" s="4"/>
      <c r="HV755" s="6"/>
      <c r="HW755" s="4"/>
      <c r="HX755" s="6"/>
      <c r="HY755" s="5"/>
      <c r="HZ755" s="5"/>
      <c r="IA755" s="4"/>
      <c r="IB755" s="6"/>
      <c r="IC755" s="4"/>
      <c r="ID755" s="6"/>
      <c r="IE755" s="5"/>
      <c r="IF755" s="5"/>
      <c r="IG755" s="4"/>
      <c r="IH755" s="6"/>
      <c r="II755" s="4"/>
      <c r="IJ755" s="6"/>
      <c r="IK755" s="5"/>
      <c r="IL755" s="5"/>
      <c r="IM755" s="4"/>
      <c r="IN755" s="6"/>
      <c r="IO755" s="4"/>
      <c r="IP755" s="6"/>
      <c r="IQ755" s="5"/>
      <c r="IR755" s="5"/>
      <c r="IS755" s="4"/>
      <c r="IT755" s="6"/>
      <c r="IU755" s="4"/>
      <c r="IV755" s="6"/>
      <c r="IW755" s="5"/>
      <c r="IX755" s="5"/>
      <c r="IY755" s="4"/>
      <c r="IZ755" s="6"/>
      <c r="JA755" s="4"/>
      <c r="JB755" s="6"/>
      <c r="JC755" s="5"/>
      <c r="JD755" s="5"/>
      <c r="JE755" s="4"/>
      <c r="JF755" s="6"/>
      <c r="JG755" s="4"/>
      <c r="JH755" s="6"/>
      <c r="JI755" s="5"/>
      <c r="JJ755" s="5"/>
      <c r="JK755" s="4"/>
      <c r="JL755" s="6"/>
      <c r="JM755" s="4"/>
      <c r="JN755" s="6"/>
      <c r="JO755" s="5"/>
      <c r="JP755" s="5"/>
      <c r="JQ755" s="4"/>
      <c r="JR755" s="6"/>
      <c r="JS755" s="4"/>
      <c r="JT755" s="6"/>
      <c r="JU755" s="5"/>
      <c r="JV755" s="5"/>
      <c r="JW755" s="4"/>
      <c r="JX755" s="6"/>
      <c r="JY755" s="4"/>
      <c r="JZ755" s="6"/>
      <c r="KA755" s="5"/>
      <c r="KB755" s="5"/>
      <c r="KC755" s="4"/>
      <c r="KD755" s="6"/>
      <c r="KE755" s="4"/>
      <c r="KF755" s="6"/>
      <c r="KG755" s="5"/>
      <c r="KH755" s="5"/>
      <c r="KI755" s="4"/>
      <c r="KJ755" s="6"/>
      <c r="KK755" s="4"/>
      <c r="KL755" s="6"/>
      <c r="KM755" s="5"/>
      <c r="KN755" s="5"/>
    </row>
    <row r="756">
      <c r="A756" s="3" t="s">
        <v>85</v>
      </c>
      <c r="B756" s="3" t="s">
        <v>680</v>
      </c>
      <c r="C756" s="3" t="s">
        <v>703</v>
      </c>
      <c r="D756" s="3" t="s">
        <v>704</v>
      </c>
      <c r="E756" s="3" t="s">
        <v>604</v>
      </c>
      <c r="F756" s="3" t="s">
        <v>604</v>
      </c>
      <c r="G756" s="3" t="s">
        <v>104</v>
      </c>
      <c r="H756" s="3" t="s">
        <v>351</v>
      </c>
      <c r="I756" s="3" t="s">
        <v>1320</v>
      </c>
      <c r="J756" s="3" t="s">
        <v>1309</v>
      </c>
      <c r="K756" s="4">
        <v>952</v>
      </c>
      <c r="L756" s="4">
        <f>=ROUNDDOWN(27.2,0)</f>
      </c>
      <c r="M756" s="4"/>
      <c r="N756" s="5">
        <v>1</v>
      </c>
      <c r="O756" s="4"/>
      <c r="P756" s="4">
        <f>=ROUNDDOWN({0},0)</f>
      </c>
      <c r="Q756" s="4"/>
      <c r="R756" s="5"/>
      <c r="S756" s="4">
        <v>8</v>
      </c>
      <c r="T756" s="6">
        <v>129.28</v>
      </c>
      <c r="U756" s="4"/>
      <c r="V756" s="6"/>
      <c r="W756" s="5"/>
      <c r="X756" s="5"/>
      <c r="Y756" s="4"/>
      <c r="Z756" s="6"/>
      <c r="AA756" s="4"/>
      <c r="AB756" s="6"/>
      <c r="AC756" s="5"/>
      <c r="AD756" s="5"/>
      <c r="AE756" s="4"/>
      <c r="AF756" s="6"/>
      <c r="AG756" s="4"/>
      <c r="AH756" s="6"/>
      <c r="AI756" s="5"/>
      <c r="AJ756" s="5"/>
      <c r="AK756" s="4"/>
      <c r="AL756" s="6"/>
      <c r="AM756" s="4"/>
      <c r="AN756" s="6"/>
      <c r="AO756" s="5"/>
      <c r="AP756" s="5"/>
      <c r="AQ756" s="4">
        <v>5</v>
      </c>
      <c r="AR756" s="6">
        <v>81.4</v>
      </c>
      <c r="AS756" s="4"/>
      <c r="AT756" s="6"/>
      <c r="AU756" s="5"/>
      <c r="AV756" s="5"/>
      <c r="AW756" s="4"/>
      <c r="AX756" s="6"/>
      <c r="AY756" s="4"/>
      <c r="AZ756" s="6"/>
      <c r="BA756" s="5"/>
      <c r="BB756" s="5"/>
      <c r="BC756" s="4"/>
      <c r="BD756" s="6"/>
      <c r="BE756" s="4"/>
      <c r="BF756" s="6"/>
      <c r="BG756" s="5"/>
      <c r="BH756" s="5"/>
      <c r="BI756" s="4"/>
      <c r="BJ756" s="6"/>
      <c r="BK756" s="4"/>
      <c r="BL756" s="6"/>
      <c r="BM756" s="5"/>
      <c r="BN756" s="5"/>
      <c r="BO756" s="4"/>
      <c r="BP756" s="6"/>
      <c r="BQ756" s="4"/>
      <c r="BR756" s="6"/>
      <c r="BS756" s="5"/>
      <c r="BT756" s="5"/>
      <c r="BU756" s="4"/>
      <c r="BV756" s="6"/>
      <c r="BW756" s="4"/>
      <c r="BX756" s="6"/>
      <c r="BY756" s="5"/>
      <c r="BZ756" s="5"/>
      <c r="CA756" s="4"/>
      <c r="CB756" s="6"/>
      <c r="CC756" s="4"/>
      <c r="CD756" s="6"/>
      <c r="CE756" s="5"/>
      <c r="CF756" s="5"/>
      <c r="CG756" s="4"/>
      <c r="CH756" s="6"/>
      <c r="CI756" s="4"/>
      <c r="CJ756" s="6"/>
      <c r="CK756" s="5"/>
      <c r="CL756" s="5"/>
      <c r="CM756" s="4"/>
      <c r="CN756" s="6"/>
      <c r="CO756" s="4"/>
      <c r="CP756" s="6"/>
      <c r="CQ756" s="5"/>
      <c r="CR756" s="5"/>
      <c r="CS756" s="4"/>
      <c r="CT756" s="6"/>
      <c r="CU756" s="4"/>
      <c r="CV756" s="6"/>
      <c r="CW756" s="5"/>
      <c r="CX756" s="5"/>
      <c r="CY756" s="4">
        <v>3</v>
      </c>
      <c r="CZ756" s="6">
        <v>47.88</v>
      </c>
      <c r="DA756" s="4"/>
      <c r="DB756" s="6"/>
      <c r="DC756" s="5"/>
      <c r="DD756" s="5"/>
      <c r="DE756" s="4"/>
      <c r="DF756" s="6"/>
      <c r="DG756" s="4"/>
      <c r="DH756" s="6"/>
      <c r="DI756" s="5"/>
      <c r="DJ756" s="5"/>
      <c r="DK756" s="4"/>
      <c r="DL756" s="6"/>
      <c r="DM756" s="4"/>
      <c r="DN756" s="6"/>
      <c r="DO756" s="5"/>
      <c r="DP756" s="5"/>
      <c r="DQ756" s="4"/>
      <c r="DR756" s="6"/>
      <c r="DS756" s="4"/>
      <c r="DT756" s="6"/>
      <c r="DU756" s="5"/>
      <c r="DV756" s="5"/>
      <c r="DW756" s="4"/>
      <c r="DX756" s="6"/>
      <c r="DY756" s="4"/>
      <c r="DZ756" s="6"/>
      <c r="EA756" s="5"/>
      <c r="EB756" s="5"/>
      <c r="EC756" s="4"/>
      <c r="ED756" s="6"/>
      <c r="EE756" s="4"/>
      <c r="EF756" s="6"/>
      <c r="EG756" s="5"/>
      <c r="EH756" s="5"/>
      <c r="EI756" s="4"/>
      <c r="EJ756" s="6"/>
      <c r="EK756" s="4"/>
      <c r="EL756" s="6"/>
      <c r="EM756" s="5"/>
      <c r="EN756" s="5"/>
      <c r="EO756" s="4"/>
      <c r="EP756" s="6"/>
      <c r="EQ756" s="4"/>
      <c r="ER756" s="6"/>
      <c r="ES756" s="5"/>
      <c r="ET756" s="5"/>
      <c r="EU756" s="4"/>
      <c r="EV756" s="6"/>
      <c r="EW756" s="4"/>
      <c r="EX756" s="6"/>
      <c r="EY756" s="5"/>
      <c r="EZ756" s="5"/>
      <c r="FA756" s="4"/>
      <c r="FB756" s="6"/>
      <c r="FC756" s="4"/>
      <c r="FD756" s="6"/>
      <c r="FE756" s="5"/>
      <c r="FF756" s="5"/>
      <c r="FG756" s="4"/>
      <c r="FH756" s="6"/>
      <c r="FI756" s="4"/>
      <c r="FJ756" s="6"/>
      <c r="FK756" s="5"/>
      <c r="FL756" s="5"/>
      <c r="FM756" s="4"/>
      <c r="FN756" s="6"/>
      <c r="FO756" s="4"/>
      <c r="FP756" s="6"/>
      <c r="FQ756" s="5"/>
      <c r="FR756" s="5"/>
      <c r="FS756" s="4"/>
      <c r="FT756" s="6"/>
      <c r="FU756" s="4"/>
      <c r="FV756" s="6"/>
      <c r="FW756" s="5"/>
      <c r="FX756" s="5"/>
      <c r="FY756" s="4"/>
      <c r="FZ756" s="6"/>
      <c r="GA756" s="4"/>
      <c r="GB756" s="6"/>
      <c r="GC756" s="5"/>
      <c r="GD756" s="5"/>
      <c r="GE756" s="4"/>
      <c r="GF756" s="6"/>
      <c r="GG756" s="4"/>
      <c r="GH756" s="6"/>
      <c r="GI756" s="5"/>
      <c r="GJ756" s="5"/>
      <c r="GK756" s="4"/>
      <c r="GL756" s="6"/>
      <c r="GM756" s="4"/>
      <c r="GN756" s="6"/>
      <c r="GO756" s="5"/>
      <c r="GP756" s="5"/>
      <c r="GQ756" s="4"/>
      <c r="GR756" s="6"/>
      <c r="GS756" s="4"/>
      <c r="GT756" s="6"/>
      <c r="GU756" s="5"/>
      <c r="GV756" s="5"/>
      <c r="GW756" s="4"/>
      <c r="GX756" s="6"/>
      <c r="GY756" s="4"/>
      <c r="GZ756" s="6"/>
      <c r="HA756" s="5"/>
      <c r="HB756" s="5"/>
      <c r="HC756" s="4"/>
      <c r="HD756" s="6"/>
      <c r="HE756" s="4"/>
      <c r="HF756" s="6"/>
      <c r="HG756" s="5"/>
      <c r="HH756" s="5"/>
      <c r="HI756" s="4"/>
      <c r="HJ756" s="6"/>
      <c r="HK756" s="4"/>
      <c r="HL756" s="6"/>
      <c r="HM756" s="5"/>
      <c r="HN756" s="5"/>
      <c r="HO756" s="4"/>
      <c r="HP756" s="6"/>
      <c r="HQ756" s="4"/>
      <c r="HR756" s="6"/>
      <c r="HS756" s="5"/>
      <c r="HT756" s="5"/>
      <c r="HU756" s="4"/>
      <c r="HV756" s="6"/>
      <c r="HW756" s="4"/>
      <c r="HX756" s="6"/>
      <c r="HY756" s="5"/>
      <c r="HZ756" s="5"/>
      <c r="IA756" s="4"/>
      <c r="IB756" s="6"/>
      <c r="IC756" s="4"/>
      <c r="ID756" s="6"/>
      <c r="IE756" s="5"/>
      <c r="IF756" s="5"/>
      <c r="IG756" s="4"/>
      <c r="IH756" s="6"/>
      <c r="II756" s="4"/>
      <c r="IJ756" s="6"/>
      <c r="IK756" s="5"/>
      <c r="IL756" s="5"/>
      <c r="IM756" s="4"/>
      <c r="IN756" s="6"/>
      <c r="IO756" s="4"/>
      <c r="IP756" s="6"/>
      <c r="IQ756" s="5"/>
      <c r="IR756" s="5"/>
      <c r="IS756" s="4"/>
      <c r="IT756" s="6"/>
      <c r="IU756" s="4"/>
      <c r="IV756" s="6"/>
      <c r="IW756" s="5"/>
      <c r="IX756" s="5"/>
      <c r="IY756" s="4"/>
      <c r="IZ756" s="6"/>
      <c r="JA756" s="4"/>
      <c r="JB756" s="6"/>
      <c r="JC756" s="5"/>
      <c r="JD756" s="5"/>
      <c r="JE756" s="4"/>
      <c r="JF756" s="6"/>
      <c r="JG756" s="4"/>
      <c r="JH756" s="6"/>
      <c r="JI756" s="5"/>
      <c r="JJ756" s="5"/>
      <c r="JK756" s="4"/>
      <c r="JL756" s="6"/>
      <c r="JM756" s="4"/>
      <c r="JN756" s="6"/>
      <c r="JO756" s="5"/>
      <c r="JP756" s="5"/>
      <c r="JQ756" s="4"/>
      <c r="JR756" s="6"/>
      <c r="JS756" s="4"/>
      <c r="JT756" s="6"/>
      <c r="JU756" s="5"/>
      <c r="JV756" s="5"/>
      <c r="JW756" s="4"/>
      <c r="JX756" s="6"/>
      <c r="JY756" s="4"/>
      <c r="JZ756" s="6"/>
      <c r="KA756" s="5"/>
      <c r="KB756" s="5"/>
      <c r="KC756" s="4"/>
      <c r="KD756" s="6"/>
      <c r="KE756" s="4"/>
      <c r="KF756" s="6"/>
      <c r="KG756" s="5"/>
      <c r="KH756" s="5"/>
      <c r="KI756" s="4"/>
      <c r="KJ756" s="6"/>
      <c r="KK756" s="4"/>
      <c r="KL756" s="6"/>
      <c r="KM756" s="5"/>
      <c r="KN756" s="5"/>
    </row>
    <row r="757">
      <c r="A757" s="3" t="s">
        <v>85</v>
      </c>
      <c r="B757" s="3" t="s">
        <v>680</v>
      </c>
      <c r="C757" s="3" t="s">
        <v>703</v>
      </c>
      <c r="D757" s="3" t="s">
        <v>704</v>
      </c>
      <c r="E757" s="3" t="s">
        <v>705</v>
      </c>
      <c r="F757" s="3" t="s">
        <v>705</v>
      </c>
      <c r="G757" s="3" t="s">
        <v>705</v>
      </c>
      <c r="H757" s="3" t="s">
        <v>351</v>
      </c>
      <c r="I757" s="3" t="s">
        <v>1322</v>
      </c>
      <c r="J757" s="3" t="s">
        <v>1340</v>
      </c>
      <c r="K757" s="4">
        <v>95</v>
      </c>
      <c r="L757" s="4">
        <f>=ROUNDDOWN(23.75,0)</f>
      </c>
      <c r="M757" s="4"/>
      <c r="N757" s="5"/>
      <c r="O757" s="4"/>
      <c r="P757" s="4">
        <f>=ROUNDDOWN({0},0)</f>
      </c>
      <c r="Q757" s="4"/>
      <c r="R757" s="5"/>
      <c r="S757" s="4">
        <v>7</v>
      </c>
      <c r="T757" s="6">
        <v>75.7</v>
      </c>
      <c r="U757" s="4"/>
      <c r="V757" s="6"/>
      <c r="W757" s="5"/>
      <c r="X757" s="5"/>
      <c r="Y757" s="4"/>
      <c r="Z757" s="6"/>
      <c r="AA757" s="4"/>
      <c r="AB757" s="6"/>
      <c r="AC757" s="5"/>
      <c r="AD757" s="5"/>
      <c r="AE757" s="4"/>
      <c r="AF757" s="6"/>
      <c r="AG757" s="4"/>
      <c r="AH757" s="6"/>
      <c r="AI757" s="5"/>
      <c r="AJ757" s="5"/>
      <c r="AK757" s="4"/>
      <c r="AL757" s="6"/>
      <c r="AM757" s="4"/>
      <c r="AN757" s="6"/>
      <c r="AO757" s="5"/>
      <c r="AP757" s="5"/>
      <c r="AQ757" s="4">
        <v>3</v>
      </c>
      <c r="AR757" s="6">
        <v>35.94</v>
      </c>
      <c r="AS757" s="4"/>
      <c r="AT757" s="6"/>
      <c r="AU757" s="5"/>
      <c r="AV757" s="5"/>
      <c r="AW757" s="4"/>
      <c r="AX757" s="6"/>
      <c r="AY757" s="4"/>
      <c r="AZ757" s="6"/>
      <c r="BA757" s="5"/>
      <c r="BB757" s="5"/>
      <c r="BC757" s="4"/>
      <c r="BD757" s="6"/>
      <c r="BE757" s="4"/>
      <c r="BF757" s="6"/>
      <c r="BG757" s="5"/>
      <c r="BH757" s="5"/>
      <c r="BI757" s="4">
        <v>4</v>
      </c>
      <c r="BJ757" s="6">
        <v>39.76</v>
      </c>
      <c r="BK757" s="4"/>
      <c r="BL757" s="6"/>
      <c r="BM757" s="5"/>
      <c r="BN757" s="5"/>
      <c r="BO757" s="4"/>
      <c r="BP757" s="6"/>
      <c r="BQ757" s="4"/>
      <c r="BR757" s="6"/>
      <c r="BS757" s="5"/>
      <c r="BT757" s="5"/>
      <c r="BU757" s="4"/>
      <c r="BV757" s="6"/>
      <c r="BW757" s="4"/>
      <c r="BX757" s="6"/>
      <c r="BY757" s="5"/>
      <c r="BZ757" s="5"/>
      <c r="CA757" s="4"/>
      <c r="CB757" s="6"/>
      <c r="CC757" s="4"/>
      <c r="CD757" s="6"/>
      <c r="CE757" s="5"/>
      <c r="CF757" s="5"/>
      <c r="CG757" s="4"/>
      <c r="CH757" s="6"/>
      <c r="CI757" s="4"/>
      <c r="CJ757" s="6"/>
      <c r="CK757" s="5"/>
      <c r="CL757" s="5"/>
      <c r="CM757" s="4"/>
      <c r="CN757" s="6"/>
      <c r="CO757" s="4"/>
      <c r="CP757" s="6"/>
      <c r="CQ757" s="5"/>
      <c r="CR757" s="5"/>
      <c r="CS757" s="4"/>
      <c r="CT757" s="6"/>
      <c r="CU757" s="4"/>
      <c r="CV757" s="6"/>
      <c r="CW757" s="5"/>
      <c r="CX757" s="5"/>
      <c r="CY757" s="4"/>
      <c r="CZ757" s="6"/>
      <c r="DA757" s="4"/>
      <c r="DB757" s="6"/>
      <c r="DC757" s="5"/>
      <c r="DD757" s="5"/>
      <c r="DE757" s="4"/>
      <c r="DF757" s="6"/>
      <c r="DG757" s="4"/>
      <c r="DH757" s="6"/>
      <c r="DI757" s="5"/>
      <c r="DJ757" s="5"/>
      <c r="DK757" s="4"/>
      <c r="DL757" s="6"/>
      <c r="DM757" s="4"/>
      <c r="DN757" s="6"/>
      <c r="DO757" s="5"/>
      <c r="DP757" s="5"/>
      <c r="DQ757" s="4"/>
      <c r="DR757" s="6"/>
      <c r="DS757" s="4"/>
      <c r="DT757" s="6"/>
      <c r="DU757" s="5"/>
      <c r="DV757" s="5"/>
      <c r="DW757" s="4"/>
      <c r="DX757" s="6"/>
      <c r="DY757" s="4"/>
      <c r="DZ757" s="6"/>
      <c r="EA757" s="5"/>
      <c r="EB757" s="5"/>
      <c r="EC757" s="4"/>
      <c r="ED757" s="6"/>
      <c r="EE757" s="4"/>
      <c r="EF757" s="6"/>
      <c r="EG757" s="5"/>
      <c r="EH757" s="5"/>
      <c r="EI757" s="4"/>
      <c r="EJ757" s="6"/>
      <c r="EK757" s="4"/>
      <c r="EL757" s="6"/>
      <c r="EM757" s="5"/>
      <c r="EN757" s="5"/>
      <c r="EO757" s="4"/>
      <c r="EP757" s="6"/>
      <c r="EQ757" s="4"/>
      <c r="ER757" s="6"/>
      <c r="ES757" s="5"/>
      <c r="ET757" s="5"/>
      <c r="EU757" s="4"/>
      <c r="EV757" s="6"/>
      <c r="EW757" s="4"/>
      <c r="EX757" s="6"/>
      <c r="EY757" s="5"/>
      <c r="EZ757" s="5"/>
      <c r="FA757" s="4"/>
      <c r="FB757" s="6"/>
      <c r="FC757" s="4"/>
      <c r="FD757" s="6"/>
      <c r="FE757" s="5"/>
      <c r="FF757" s="5"/>
      <c r="FG757" s="4"/>
      <c r="FH757" s="6"/>
      <c r="FI757" s="4"/>
      <c r="FJ757" s="6"/>
      <c r="FK757" s="5"/>
      <c r="FL757" s="5"/>
      <c r="FM757" s="4"/>
      <c r="FN757" s="6"/>
      <c r="FO757" s="4"/>
      <c r="FP757" s="6"/>
      <c r="FQ757" s="5"/>
      <c r="FR757" s="5"/>
      <c r="FS757" s="4"/>
      <c r="FT757" s="6"/>
      <c r="FU757" s="4"/>
      <c r="FV757" s="6"/>
      <c r="FW757" s="5"/>
      <c r="FX757" s="5"/>
      <c r="FY757" s="4"/>
      <c r="FZ757" s="6"/>
      <c r="GA757" s="4"/>
      <c r="GB757" s="6"/>
      <c r="GC757" s="5"/>
      <c r="GD757" s="5"/>
      <c r="GE757" s="4"/>
      <c r="GF757" s="6"/>
      <c r="GG757" s="4"/>
      <c r="GH757" s="6"/>
      <c r="GI757" s="5"/>
      <c r="GJ757" s="5"/>
      <c r="GK757" s="4"/>
      <c r="GL757" s="6"/>
      <c r="GM757" s="4"/>
      <c r="GN757" s="6"/>
      <c r="GO757" s="5"/>
      <c r="GP757" s="5"/>
      <c r="GQ757" s="4"/>
      <c r="GR757" s="6"/>
      <c r="GS757" s="4"/>
      <c r="GT757" s="6"/>
      <c r="GU757" s="5"/>
      <c r="GV757" s="5"/>
      <c r="GW757" s="4"/>
      <c r="GX757" s="6"/>
      <c r="GY757" s="4"/>
      <c r="GZ757" s="6"/>
      <c r="HA757" s="5"/>
      <c r="HB757" s="5"/>
      <c r="HC757" s="4"/>
      <c r="HD757" s="6"/>
      <c r="HE757" s="4"/>
      <c r="HF757" s="6"/>
      <c r="HG757" s="5"/>
      <c r="HH757" s="5"/>
      <c r="HI757" s="4"/>
      <c r="HJ757" s="6"/>
      <c r="HK757" s="4"/>
      <c r="HL757" s="6"/>
      <c r="HM757" s="5"/>
      <c r="HN757" s="5"/>
      <c r="HO757" s="4"/>
      <c r="HP757" s="6"/>
      <c r="HQ757" s="4"/>
      <c r="HR757" s="6"/>
      <c r="HS757" s="5"/>
      <c r="HT757" s="5"/>
      <c r="HU757" s="4"/>
      <c r="HV757" s="6"/>
      <c r="HW757" s="4"/>
      <c r="HX757" s="6"/>
      <c r="HY757" s="5"/>
      <c r="HZ757" s="5"/>
      <c r="IA757" s="4"/>
      <c r="IB757" s="6"/>
      <c r="IC757" s="4"/>
      <c r="ID757" s="6"/>
      <c r="IE757" s="5"/>
      <c r="IF757" s="5"/>
      <c r="IG757" s="4"/>
      <c r="IH757" s="6"/>
      <c r="II757" s="4"/>
      <c r="IJ757" s="6"/>
      <c r="IK757" s="5"/>
      <c r="IL757" s="5"/>
      <c r="IM757" s="4"/>
      <c r="IN757" s="6"/>
      <c r="IO757" s="4"/>
      <c r="IP757" s="6"/>
      <c r="IQ757" s="5"/>
      <c r="IR757" s="5"/>
      <c r="IS757" s="4"/>
      <c r="IT757" s="6"/>
      <c r="IU757" s="4"/>
      <c r="IV757" s="6"/>
      <c r="IW757" s="5"/>
      <c r="IX757" s="5"/>
      <c r="IY757" s="4"/>
      <c r="IZ757" s="6"/>
      <c r="JA757" s="4"/>
      <c r="JB757" s="6"/>
      <c r="JC757" s="5"/>
      <c r="JD757" s="5"/>
      <c r="JE757" s="4"/>
      <c r="JF757" s="6"/>
      <c r="JG757" s="4"/>
      <c r="JH757" s="6"/>
      <c r="JI757" s="5"/>
      <c r="JJ757" s="5"/>
      <c r="JK757" s="4"/>
      <c r="JL757" s="6"/>
      <c r="JM757" s="4"/>
      <c r="JN757" s="6"/>
      <c r="JO757" s="5"/>
      <c r="JP757" s="5"/>
      <c r="JQ757" s="4"/>
      <c r="JR757" s="6"/>
      <c r="JS757" s="4"/>
      <c r="JT757" s="6"/>
      <c r="JU757" s="5"/>
      <c r="JV757" s="5"/>
      <c r="JW757" s="4"/>
      <c r="JX757" s="6"/>
      <c r="JY757" s="4"/>
      <c r="JZ757" s="6"/>
      <c r="KA757" s="5"/>
      <c r="KB757" s="5"/>
      <c r="KC757" s="4"/>
      <c r="KD757" s="6"/>
      <c r="KE757" s="4"/>
      <c r="KF757" s="6"/>
      <c r="KG757" s="5"/>
      <c r="KH757" s="5"/>
      <c r="KI757" s="4"/>
      <c r="KJ757" s="6"/>
      <c r="KK757" s="4"/>
      <c r="KL757" s="6"/>
      <c r="KM757" s="5"/>
      <c r="KN757" s="5"/>
    </row>
    <row r="758">
      <c r="A758" s="3" t="s">
        <v>85</v>
      </c>
      <c r="B758" s="3" t="s">
        <v>680</v>
      </c>
      <c r="C758" s="3" t="s">
        <v>703</v>
      </c>
      <c r="D758" s="3" t="s">
        <v>704</v>
      </c>
      <c r="E758" s="3" t="s">
        <v>706</v>
      </c>
      <c r="F758" s="3" t="s">
        <v>104</v>
      </c>
      <c r="G758" s="3" t="s">
        <v>104</v>
      </c>
      <c r="H758" s="3" t="s">
        <v>104</v>
      </c>
      <c r="I758" s="3" t="s">
        <v>1327</v>
      </c>
      <c r="J758" s="3" t="s">
        <v>1340</v>
      </c>
      <c r="K758" s="4">
        <v>171</v>
      </c>
      <c r="L758" s="4">
        <f>=ROUNDDOWN(34.2,0)</f>
      </c>
      <c r="M758" s="4"/>
      <c r="N758" s="5"/>
      <c r="O758" s="4"/>
      <c r="P758" s="4">
        <f>=ROUNDDOWN({0},0)</f>
      </c>
      <c r="Q758" s="4"/>
      <c r="R758" s="5"/>
      <c r="S758" s="4">
        <v>7</v>
      </c>
      <c r="T758" s="6">
        <v>73.95</v>
      </c>
      <c r="U758" s="4"/>
      <c r="V758" s="6"/>
      <c r="W758" s="5"/>
      <c r="X758" s="5"/>
      <c r="Y758" s="4"/>
      <c r="Z758" s="6"/>
      <c r="AA758" s="4"/>
      <c r="AB758" s="6"/>
      <c r="AC758" s="5"/>
      <c r="AD758" s="5"/>
      <c r="AE758" s="4"/>
      <c r="AF758" s="6"/>
      <c r="AG758" s="4"/>
      <c r="AH758" s="6"/>
      <c r="AI758" s="5"/>
      <c r="AJ758" s="5"/>
      <c r="AK758" s="4"/>
      <c r="AL758" s="6"/>
      <c r="AM758" s="4"/>
      <c r="AN758" s="6"/>
      <c r="AO758" s="5"/>
      <c r="AP758" s="5"/>
      <c r="AQ758" s="4">
        <v>4</v>
      </c>
      <c r="AR758" s="6">
        <v>42.6</v>
      </c>
      <c r="AS758" s="4"/>
      <c r="AT758" s="6"/>
      <c r="AU758" s="5"/>
      <c r="AV758" s="5"/>
      <c r="AW758" s="4"/>
      <c r="AX758" s="6"/>
      <c r="AY758" s="4"/>
      <c r="AZ758" s="6"/>
      <c r="BA758" s="5"/>
      <c r="BB758" s="5"/>
      <c r="BC758" s="4"/>
      <c r="BD758" s="6"/>
      <c r="BE758" s="4"/>
      <c r="BF758" s="6"/>
      <c r="BG758" s="5"/>
      <c r="BH758" s="5"/>
      <c r="BI758" s="4"/>
      <c r="BJ758" s="6"/>
      <c r="BK758" s="4"/>
      <c r="BL758" s="6"/>
      <c r="BM758" s="5"/>
      <c r="BN758" s="5"/>
      <c r="BO758" s="4"/>
      <c r="BP758" s="6"/>
      <c r="BQ758" s="4"/>
      <c r="BR758" s="6"/>
      <c r="BS758" s="5"/>
      <c r="BT758" s="5"/>
      <c r="BU758" s="4">
        <v>2</v>
      </c>
      <c r="BV758" s="6">
        <v>16.56</v>
      </c>
      <c r="BW758" s="4"/>
      <c r="BX758" s="6"/>
      <c r="BY758" s="5"/>
      <c r="BZ758" s="5"/>
      <c r="CA758" s="4"/>
      <c r="CB758" s="6"/>
      <c r="CC758" s="4"/>
      <c r="CD758" s="6"/>
      <c r="CE758" s="5"/>
      <c r="CF758" s="5"/>
      <c r="CG758" s="4"/>
      <c r="CH758" s="6"/>
      <c r="CI758" s="4"/>
      <c r="CJ758" s="6"/>
      <c r="CK758" s="5"/>
      <c r="CL758" s="5"/>
      <c r="CM758" s="4"/>
      <c r="CN758" s="6"/>
      <c r="CO758" s="4"/>
      <c r="CP758" s="6"/>
      <c r="CQ758" s="5"/>
      <c r="CR758" s="5"/>
      <c r="CS758" s="4">
        <v>1</v>
      </c>
      <c r="CT758" s="6">
        <v>14.79</v>
      </c>
      <c r="CU758" s="4"/>
      <c r="CV758" s="6"/>
      <c r="CW758" s="5"/>
      <c r="CX758" s="5"/>
      <c r="CY758" s="4"/>
      <c r="CZ758" s="6"/>
      <c r="DA758" s="4"/>
      <c r="DB758" s="6"/>
      <c r="DC758" s="5"/>
      <c r="DD758" s="5"/>
      <c r="DE758" s="4"/>
      <c r="DF758" s="6"/>
      <c r="DG758" s="4"/>
      <c r="DH758" s="6"/>
      <c r="DI758" s="5"/>
      <c r="DJ758" s="5"/>
      <c r="DK758" s="4"/>
      <c r="DL758" s="6"/>
      <c r="DM758" s="4"/>
      <c r="DN758" s="6"/>
      <c r="DO758" s="5"/>
      <c r="DP758" s="5"/>
      <c r="DQ758" s="4"/>
      <c r="DR758" s="6"/>
      <c r="DS758" s="4"/>
      <c r="DT758" s="6"/>
      <c r="DU758" s="5"/>
      <c r="DV758" s="5"/>
      <c r="DW758" s="4"/>
      <c r="DX758" s="6"/>
      <c r="DY758" s="4"/>
      <c r="DZ758" s="6"/>
      <c r="EA758" s="5"/>
      <c r="EB758" s="5"/>
      <c r="EC758" s="4"/>
      <c r="ED758" s="6"/>
      <c r="EE758" s="4"/>
      <c r="EF758" s="6"/>
      <c r="EG758" s="5"/>
      <c r="EH758" s="5"/>
      <c r="EI758" s="4"/>
      <c r="EJ758" s="6"/>
      <c r="EK758" s="4"/>
      <c r="EL758" s="6"/>
      <c r="EM758" s="5"/>
      <c r="EN758" s="5"/>
      <c r="EO758" s="4"/>
      <c r="EP758" s="6"/>
      <c r="EQ758" s="4"/>
      <c r="ER758" s="6"/>
      <c r="ES758" s="5"/>
      <c r="ET758" s="5"/>
      <c r="EU758" s="4"/>
      <c r="EV758" s="6"/>
      <c r="EW758" s="4"/>
      <c r="EX758" s="6"/>
      <c r="EY758" s="5"/>
      <c r="EZ758" s="5"/>
      <c r="FA758" s="4"/>
      <c r="FB758" s="6"/>
      <c r="FC758" s="4"/>
      <c r="FD758" s="6"/>
      <c r="FE758" s="5"/>
      <c r="FF758" s="5"/>
      <c r="FG758" s="4"/>
      <c r="FH758" s="6"/>
      <c r="FI758" s="4"/>
      <c r="FJ758" s="6"/>
      <c r="FK758" s="5"/>
      <c r="FL758" s="5"/>
      <c r="FM758" s="4"/>
      <c r="FN758" s="6"/>
      <c r="FO758" s="4"/>
      <c r="FP758" s="6"/>
      <c r="FQ758" s="5"/>
      <c r="FR758" s="5"/>
      <c r="FS758" s="4"/>
      <c r="FT758" s="6"/>
      <c r="FU758" s="4"/>
      <c r="FV758" s="6"/>
      <c r="FW758" s="5"/>
      <c r="FX758" s="5"/>
      <c r="FY758" s="4"/>
      <c r="FZ758" s="6"/>
      <c r="GA758" s="4"/>
      <c r="GB758" s="6"/>
      <c r="GC758" s="5"/>
      <c r="GD758" s="5"/>
      <c r="GE758" s="4"/>
      <c r="GF758" s="6"/>
      <c r="GG758" s="4"/>
      <c r="GH758" s="6"/>
      <c r="GI758" s="5"/>
      <c r="GJ758" s="5"/>
      <c r="GK758" s="4"/>
      <c r="GL758" s="6"/>
      <c r="GM758" s="4"/>
      <c r="GN758" s="6"/>
      <c r="GO758" s="5"/>
      <c r="GP758" s="5"/>
      <c r="GQ758" s="4"/>
      <c r="GR758" s="6"/>
      <c r="GS758" s="4"/>
      <c r="GT758" s="6"/>
      <c r="GU758" s="5"/>
      <c r="GV758" s="5"/>
      <c r="GW758" s="4"/>
      <c r="GX758" s="6"/>
      <c r="GY758" s="4"/>
      <c r="GZ758" s="6"/>
      <c r="HA758" s="5"/>
      <c r="HB758" s="5"/>
      <c r="HC758" s="4"/>
      <c r="HD758" s="6"/>
      <c r="HE758" s="4"/>
      <c r="HF758" s="6"/>
      <c r="HG758" s="5"/>
      <c r="HH758" s="5"/>
      <c r="HI758" s="4"/>
      <c r="HJ758" s="6"/>
      <c r="HK758" s="4"/>
      <c r="HL758" s="6"/>
      <c r="HM758" s="5"/>
      <c r="HN758" s="5"/>
      <c r="HO758" s="4"/>
      <c r="HP758" s="6"/>
      <c r="HQ758" s="4"/>
      <c r="HR758" s="6"/>
      <c r="HS758" s="5"/>
      <c r="HT758" s="5"/>
      <c r="HU758" s="4"/>
      <c r="HV758" s="6"/>
      <c r="HW758" s="4"/>
      <c r="HX758" s="6"/>
      <c r="HY758" s="5"/>
      <c r="HZ758" s="5"/>
      <c r="IA758" s="4"/>
      <c r="IB758" s="6"/>
      <c r="IC758" s="4"/>
      <c r="ID758" s="6"/>
      <c r="IE758" s="5"/>
      <c r="IF758" s="5"/>
      <c r="IG758" s="4"/>
      <c r="IH758" s="6"/>
      <c r="II758" s="4"/>
      <c r="IJ758" s="6"/>
      <c r="IK758" s="5"/>
      <c r="IL758" s="5"/>
      <c r="IM758" s="4"/>
      <c r="IN758" s="6"/>
      <c r="IO758" s="4"/>
      <c r="IP758" s="6"/>
      <c r="IQ758" s="5"/>
      <c r="IR758" s="5"/>
      <c r="IS758" s="4"/>
      <c r="IT758" s="6"/>
      <c r="IU758" s="4"/>
      <c r="IV758" s="6"/>
      <c r="IW758" s="5"/>
      <c r="IX758" s="5"/>
      <c r="IY758" s="4"/>
      <c r="IZ758" s="6"/>
      <c r="JA758" s="4"/>
      <c r="JB758" s="6"/>
      <c r="JC758" s="5"/>
      <c r="JD758" s="5"/>
      <c r="JE758" s="4"/>
      <c r="JF758" s="6"/>
      <c r="JG758" s="4"/>
      <c r="JH758" s="6"/>
      <c r="JI758" s="5"/>
      <c r="JJ758" s="5"/>
      <c r="JK758" s="4"/>
      <c r="JL758" s="6"/>
      <c r="JM758" s="4"/>
      <c r="JN758" s="6"/>
      <c r="JO758" s="5"/>
      <c r="JP758" s="5"/>
      <c r="JQ758" s="4"/>
      <c r="JR758" s="6"/>
      <c r="JS758" s="4"/>
      <c r="JT758" s="6"/>
      <c r="JU758" s="5"/>
      <c r="JV758" s="5"/>
      <c r="JW758" s="4"/>
      <c r="JX758" s="6"/>
      <c r="JY758" s="4"/>
      <c r="JZ758" s="6"/>
      <c r="KA758" s="5"/>
      <c r="KB758" s="5"/>
      <c r="KC758" s="4"/>
      <c r="KD758" s="6"/>
      <c r="KE758" s="4"/>
      <c r="KF758" s="6"/>
      <c r="KG758" s="5"/>
      <c r="KH758" s="5"/>
      <c r="KI758" s="4"/>
      <c r="KJ758" s="6"/>
      <c r="KK758" s="4"/>
      <c r="KL758" s="6"/>
      <c r="KM758" s="5"/>
      <c r="KN758" s="5"/>
    </row>
    <row r="759">
      <c r="A759" s="3" t="s">
        <v>85</v>
      </c>
      <c r="B759" s="3" t="s">
        <v>680</v>
      </c>
      <c r="C759" s="3" t="s">
        <v>703</v>
      </c>
      <c r="D759" s="3" t="s">
        <v>704</v>
      </c>
      <c r="E759" s="3" t="s">
        <v>707</v>
      </c>
      <c r="F759" s="3" t="s">
        <v>707</v>
      </c>
      <c r="G759" s="3" t="s">
        <v>707</v>
      </c>
      <c r="H759" s="3" t="s">
        <v>351</v>
      </c>
      <c r="I759" s="3" t="s">
        <v>1325</v>
      </c>
      <c r="J759" s="3" t="s">
        <v>1340</v>
      </c>
      <c r="K759" s="4">
        <v>185</v>
      </c>
      <c r="L759" s="4">
        <f>=ROUNDDOWN(15.546218487395,0)</f>
      </c>
      <c r="M759" s="4"/>
      <c r="N759" s="5"/>
      <c r="O759" s="4"/>
      <c r="P759" s="4">
        <f>=ROUNDDOWN({0},0)</f>
      </c>
      <c r="Q759" s="4"/>
      <c r="R759" s="5"/>
      <c r="S759" s="4">
        <v>5</v>
      </c>
      <c r="T759" s="6">
        <v>57.01</v>
      </c>
      <c r="U759" s="4"/>
      <c r="V759" s="6"/>
      <c r="W759" s="5"/>
      <c r="X759" s="5"/>
      <c r="Y759" s="4">
        <v>3</v>
      </c>
      <c r="Z759" s="6">
        <v>37.59</v>
      </c>
      <c r="AA759" s="4"/>
      <c r="AB759" s="6"/>
      <c r="AC759" s="5"/>
      <c r="AD759" s="5"/>
      <c r="AE759" s="4"/>
      <c r="AF759" s="6"/>
      <c r="AG759" s="4"/>
      <c r="AH759" s="6"/>
      <c r="AI759" s="5"/>
      <c r="AJ759" s="5"/>
      <c r="AK759" s="4"/>
      <c r="AL759" s="6"/>
      <c r="AM759" s="4"/>
      <c r="AN759" s="6"/>
      <c r="AO759" s="5"/>
      <c r="AP759" s="5"/>
      <c r="AQ759" s="4">
        <v>1</v>
      </c>
      <c r="AR759" s="6">
        <v>6.86</v>
      </c>
      <c r="AS759" s="4"/>
      <c r="AT759" s="6"/>
      <c r="AU759" s="5"/>
      <c r="AV759" s="5"/>
      <c r="AW759" s="4"/>
      <c r="AX759" s="6"/>
      <c r="AY759" s="4"/>
      <c r="AZ759" s="6"/>
      <c r="BA759" s="5"/>
      <c r="BB759" s="5"/>
      <c r="BC759" s="4"/>
      <c r="BD759" s="6"/>
      <c r="BE759" s="4"/>
      <c r="BF759" s="6"/>
      <c r="BG759" s="5"/>
      <c r="BH759" s="5"/>
      <c r="BI759" s="4"/>
      <c r="BJ759" s="6"/>
      <c r="BK759" s="4"/>
      <c r="BL759" s="6"/>
      <c r="BM759" s="5"/>
      <c r="BN759" s="5"/>
      <c r="BO759" s="4"/>
      <c r="BP759" s="6"/>
      <c r="BQ759" s="4"/>
      <c r="BR759" s="6"/>
      <c r="BS759" s="5"/>
      <c r="BT759" s="5"/>
      <c r="BU759" s="4"/>
      <c r="BV759" s="6"/>
      <c r="BW759" s="4"/>
      <c r="BX759" s="6"/>
      <c r="BY759" s="5"/>
      <c r="BZ759" s="5"/>
      <c r="CA759" s="4"/>
      <c r="CB759" s="6"/>
      <c r="CC759" s="4"/>
      <c r="CD759" s="6"/>
      <c r="CE759" s="5"/>
      <c r="CF759" s="5"/>
      <c r="CG759" s="4"/>
      <c r="CH759" s="6"/>
      <c r="CI759" s="4"/>
      <c r="CJ759" s="6"/>
      <c r="CK759" s="5"/>
      <c r="CL759" s="5"/>
      <c r="CM759" s="4"/>
      <c r="CN759" s="6"/>
      <c r="CO759" s="4"/>
      <c r="CP759" s="6"/>
      <c r="CQ759" s="5"/>
      <c r="CR759" s="5"/>
      <c r="CS759" s="4"/>
      <c r="CT759" s="6"/>
      <c r="CU759" s="4"/>
      <c r="CV759" s="6"/>
      <c r="CW759" s="5"/>
      <c r="CX759" s="5"/>
      <c r="CY759" s="4"/>
      <c r="CZ759" s="6"/>
      <c r="DA759" s="4"/>
      <c r="DB759" s="6"/>
      <c r="DC759" s="5"/>
      <c r="DD759" s="5"/>
      <c r="DE759" s="4"/>
      <c r="DF759" s="6"/>
      <c r="DG759" s="4"/>
      <c r="DH759" s="6"/>
      <c r="DI759" s="5"/>
      <c r="DJ759" s="5"/>
      <c r="DK759" s="4"/>
      <c r="DL759" s="6"/>
      <c r="DM759" s="4"/>
      <c r="DN759" s="6"/>
      <c r="DO759" s="5"/>
      <c r="DP759" s="5"/>
      <c r="DQ759" s="4">
        <v>1</v>
      </c>
      <c r="DR759" s="6">
        <v>12.56</v>
      </c>
      <c r="DS759" s="4"/>
      <c r="DT759" s="6"/>
      <c r="DU759" s="5"/>
      <c r="DV759" s="5"/>
      <c r="DW759" s="4"/>
      <c r="DX759" s="6"/>
      <c r="DY759" s="4"/>
      <c r="DZ759" s="6"/>
      <c r="EA759" s="5"/>
      <c r="EB759" s="5"/>
      <c r="EC759" s="4"/>
      <c r="ED759" s="6"/>
      <c r="EE759" s="4"/>
      <c r="EF759" s="6"/>
      <c r="EG759" s="5"/>
      <c r="EH759" s="5"/>
      <c r="EI759" s="4"/>
      <c r="EJ759" s="6"/>
      <c r="EK759" s="4"/>
      <c r="EL759" s="6"/>
      <c r="EM759" s="5"/>
      <c r="EN759" s="5"/>
      <c r="EO759" s="4"/>
      <c r="EP759" s="6"/>
      <c r="EQ759" s="4"/>
      <c r="ER759" s="6"/>
      <c r="ES759" s="5"/>
      <c r="ET759" s="5"/>
      <c r="EU759" s="4"/>
      <c r="EV759" s="6"/>
      <c r="EW759" s="4"/>
      <c r="EX759" s="6"/>
      <c r="EY759" s="5"/>
      <c r="EZ759" s="5"/>
      <c r="FA759" s="4"/>
      <c r="FB759" s="6"/>
      <c r="FC759" s="4"/>
      <c r="FD759" s="6"/>
      <c r="FE759" s="5"/>
      <c r="FF759" s="5"/>
      <c r="FG759" s="4"/>
      <c r="FH759" s="6"/>
      <c r="FI759" s="4"/>
      <c r="FJ759" s="6"/>
      <c r="FK759" s="5"/>
      <c r="FL759" s="5"/>
      <c r="FM759" s="4"/>
      <c r="FN759" s="6"/>
      <c r="FO759" s="4"/>
      <c r="FP759" s="6"/>
      <c r="FQ759" s="5"/>
      <c r="FR759" s="5"/>
      <c r="FS759" s="4"/>
      <c r="FT759" s="6"/>
      <c r="FU759" s="4"/>
      <c r="FV759" s="6"/>
      <c r="FW759" s="5"/>
      <c r="FX759" s="5"/>
      <c r="FY759" s="4"/>
      <c r="FZ759" s="6"/>
      <c r="GA759" s="4"/>
      <c r="GB759" s="6"/>
      <c r="GC759" s="5"/>
      <c r="GD759" s="5"/>
      <c r="GE759" s="4"/>
      <c r="GF759" s="6"/>
      <c r="GG759" s="4"/>
      <c r="GH759" s="6"/>
      <c r="GI759" s="5"/>
      <c r="GJ759" s="5"/>
      <c r="GK759" s="4"/>
      <c r="GL759" s="6"/>
      <c r="GM759" s="4"/>
      <c r="GN759" s="6"/>
      <c r="GO759" s="5"/>
      <c r="GP759" s="5"/>
      <c r="GQ759" s="4"/>
      <c r="GR759" s="6"/>
      <c r="GS759" s="4"/>
      <c r="GT759" s="6"/>
      <c r="GU759" s="5"/>
      <c r="GV759" s="5"/>
      <c r="GW759" s="4"/>
      <c r="GX759" s="6"/>
      <c r="GY759" s="4"/>
      <c r="GZ759" s="6"/>
      <c r="HA759" s="5"/>
      <c r="HB759" s="5"/>
      <c r="HC759" s="4"/>
      <c r="HD759" s="6"/>
      <c r="HE759" s="4"/>
      <c r="HF759" s="6"/>
      <c r="HG759" s="5"/>
      <c r="HH759" s="5"/>
      <c r="HI759" s="4"/>
      <c r="HJ759" s="6"/>
      <c r="HK759" s="4"/>
      <c r="HL759" s="6"/>
      <c r="HM759" s="5"/>
      <c r="HN759" s="5"/>
      <c r="HO759" s="4"/>
      <c r="HP759" s="6"/>
      <c r="HQ759" s="4"/>
      <c r="HR759" s="6"/>
      <c r="HS759" s="5"/>
      <c r="HT759" s="5"/>
      <c r="HU759" s="4"/>
      <c r="HV759" s="6"/>
      <c r="HW759" s="4"/>
      <c r="HX759" s="6"/>
      <c r="HY759" s="5"/>
      <c r="HZ759" s="5"/>
      <c r="IA759" s="4"/>
      <c r="IB759" s="6"/>
      <c r="IC759" s="4"/>
      <c r="ID759" s="6"/>
      <c r="IE759" s="5"/>
      <c r="IF759" s="5"/>
      <c r="IG759" s="4"/>
      <c r="IH759" s="6"/>
      <c r="II759" s="4"/>
      <c r="IJ759" s="6"/>
      <c r="IK759" s="5"/>
      <c r="IL759" s="5"/>
      <c r="IM759" s="4"/>
      <c r="IN759" s="6"/>
      <c r="IO759" s="4"/>
      <c r="IP759" s="6"/>
      <c r="IQ759" s="5"/>
      <c r="IR759" s="5"/>
      <c r="IS759" s="4"/>
      <c r="IT759" s="6"/>
      <c r="IU759" s="4"/>
      <c r="IV759" s="6"/>
      <c r="IW759" s="5"/>
      <c r="IX759" s="5"/>
      <c r="IY759" s="4"/>
      <c r="IZ759" s="6"/>
      <c r="JA759" s="4"/>
      <c r="JB759" s="6"/>
      <c r="JC759" s="5"/>
      <c r="JD759" s="5"/>
      <c r="JE759" s="4"/>
      <c r="JF759" s="6"/>
      <c r="JG759" s="4"/>
      <c r="JH759" s="6"/>
      <c r="JI759" s="5"/>
      <c r="JJ759" s="5"/>
      <c r="JK759" s="4"/>
      <c r="JL759" s="6"/>
      <c r="JM759" s="4"/>
      <c r="JN759" s="6"/>
      <c r="JO759" s="5"/>
      <c r="JP759" s="5"/>
      <c r="JQ759" s="4"/>
      <c r="JR759" s="6"/>
      <c r="JS759" s="4"/>
      <c r="JT759" s="6"/>
      <c r="JU759" s="5"/>
      <c r="JV759" s="5"/>
      <c r="JW759" s="4"/>
      <c r="JX759" s="6"/>
      <c r="JY759" s="4"/>
      <c r="JZ759" s="6"/>
      <c r="KA759" s="5"/>
      <c r="KB759" s="5"/>
      <c r="KC759" s="4"/>
      <c r="KD759" s="6"/>
      <c r="KE759" s="4"/>
      <c r="KF759" s="6"/>
      <c r="KG759" s="5"/>
      <c r="KH759" s="5"/>
      <c r="KI759" s="4"/>
      <c r="KJ759" s="6"/>
      <c r="KK759" s="4"/>
      <c r="KL759" s="6"/>
      <c r="KM759" s="5"/>
      <c r="KN759" s="5"/>
    </row>
    <row r="760">
      <c r="A760" s="3" t="s">
        <v>85</v>
      </c>
      <c r="B760" s="3" t="s">
        <v>680</v>
      </c>
      <c r="C760" s="3" t="s">
        <v>703</v>
      </c>
      <c r="D760" s="3" t="s">
        <v>704</v>
      </c>
      <c r="E760" s="3" t="s">
        <v>708</v>
      </c>
      <c r="F760" s="3" t="s">
        <v>708</v>
      </c>
      <c r="G760" s="3" t="s">
        <v>708</v>
      </c>
      <c r="H760" s="3" t="s">
        <v>351</v>
      </c>
      <c r="I760" s="3" t="s">
        <v>1325</v>
      </c>
      <c r="J760" s="3" t="s">
        <v>1340</v>
      </c>
      <c r="K760" s="4">
        <v>985</v>
      </c>
      <c r="L760" s="4">
        <f>=ROUNDDOWN(84.1880341880342,0)</f>
      </c>
      <c r="M760" s="4"/>
      <c r="N760" s="5"/>
      <c r="O760" s="4"/>
      <c r="P760" s="4">
        <f>=ROUNDDOWN({0},0)</f>
      </c>
      <c r="Q760" s="4"/>
      <c r="R760" s="5"/>
      <c r="S760" s="4">
        <v>2</v>
      </c>
      <c r="T760" s="6">
        <v>22.79</v>
      </c>
      <c r="U760" s="4"/>
      <c r="V760" s="6"/>
      <c r="W760" s="5"/>
      <c r="X760" s="5"/>
      <c r="Y760" s="4"/>
      <c r="Z760" s="6"/>
      <c r="AA760" s="4"/>
      <c r="AB760" s="6"/>
      <c r="AC760" s="5"/>
      <c r="AD760" s="5"/>
      <c r="AE760" s="4">
        <v>1</v>
      </c>
      <c r="AF760" s="6">
        <v>12.89</v>
      </c>
      <c r="AG760" s="4"/>
      <c r="AH760" s="6"/>
      <c r="AI760" s="5"/>
      <c r="AJ760" s="5"/>
      <c r="AK760" s="4"/>
      <c r="AL760" s="6"/>
      <c r="AM760" s="4"/>
      <c r="AN760" s="6"/>
      <c r="AO760" s="5"/>
      <c r="AP760" s="5"/>
      <c r="AQ760" s="4"/>
      <c r="AR760" s="6"/>
      <c r="AS760" s="4"/>
      <c r="AT760" s="6"/>
      <c r="AU760" s="5"/>
      <c r="AV760" s="5"/>
      <c r="AW760" s="4"/>
      <c r="AX760" s="6"/>
      <c r="AY760" s="4"/>
      <c r="AZ760" s="6"/>
      <c r="BA760" s="5"/>
      <c r="BB760" s="5"/>
      <c r="BC760" s="4">
        <v>1</v>
      </c>
      <c r="BD760" s="6">
        <v>9.9</v>
      </c>
      <c r="BE760" s="4"/>
      <c r="BF760" s="6"/>
      <c r="BG760" s="5"/>
      <c r="BH760" s="5"/>
      <c r="BI760" s="4"/>
      <c r="BJ760" s="6"/>
      <c r="BK760" s="4"/>
      <c r="BL760" s="6"/>
      <c r="BM760" s="5"/>
      <c r="BN760" s="5"/>
      <c r="BO760" s="4"/>
      <c r="BP760" s="6"/>
      <c r="BQ760" s="4"/>
      <c r="BR760" s="6"/>
      <c r="BS760" s="5"/>
      <c r="BT760" s="5"/>
      <c r="BU760" s="4"/>
      <c r="BV760" s="6"/>
      <c r="BW760" s="4"/>
      <c r="BX760" s="6"/>
      <c r="BY760" s="5"/>
      <c r="BZ760" s="5"/>
      <c r="CA760" s="4"/>
      <c r="CB760" s="6"/>
      <c r="CC760" s="4"/>
      <c r="CD760" s="6"/>
      <c r="CE760" s="5"/>
      <c r="CF760" s="5"/>
      <c r="CG760" s="4"/>
      <c r="CH760" s="6"/>
      <c r="CI760" s="4"/>
      <c r="CJ760" s="6"/>
      <c r="CK760" s="5"/>
      <c r="CL760" s="5"/>
      <c r="CM760" s="4"/>
      <c r="CN760" s="6"/>
      <c r="CO760" s="4"/>
      <c r="CP760" s="6"/>
      <c r="CQ760" s="5"/>
      <c r="CR760" s="5"/>
      <c r="CS760" s="4"/>
      <c r="CT760" s="6"/>
      <c r="CU760" s="4"/>
      <c r="CV760" s="6"/>
      <c r="CW760" s="5"/>
      <c r="CX760" s="5"/>
      <c r="CY760" s="4"/>
      <c r="CZ760" s="6"/>
      <c r="DA760" s="4"/>
      <c r="DB760" s="6"/>
      <c r="DC760" s="5"/>
      <c r="DD760" s="5"/>
      <c r="DE760" s="4"/>
      <c r="DF760" s="6"/>
      <c r="DG760" s="4"/>
      <c r="DH760" s="6"/>
      <c r="DI760" s="5"/>
      <c r="DJ760" s="5"/>
      <c r="DK760" s="4"/>
      <c r="DL760" s="6"/>
      <c r="DM760" s="4"/>
      <c r="DN760" s="6"/>
      <c r="DO760" s="5"/>
      <c r="DP760" s="5"/>
      <c r="DQ760" s="4"/>
      <c r="DR760" s="6"/>
      <c r="DS760" s="4"/>
      <c r="DT760" s="6"/>
      <c r="DU760" s="5"/>
      <c r="DV760" s="5"/>
      <c r="DW760" s="4"/>
      <c r="DX760" s="6"/>
      <c r="DY760" s="4"/>
      <c r="DZ760" s="6"/>
      <c r="EA760" s="5"/>
      <c r="EB760" s="5"/>
      <c r="EC760" s="4"/>
      <c r="ED760" s="6"/>
      <c r="EE760" s="4"/>
      <c r="EF760" s="6"/>
      <c r="EG760" s="5"/>
      <c r="EH760" s="5"/>
      <c r="EI760" s="4"/>
      <c r="EJ760" s="6"/>
      <c r="EK760" s="4"/>
      <c r="EL760" s="6"/>
      <c r="EM760" s="5"/>
      <c r="EN760" s="5"/>
      <c r="EO760" s="4"/>
      <c r="EP760" s="6"/>
      <c r="EQ760" s="4"/>
      <c r="ER760" s="6"/>
      <c r="ES760" s="5"/>
      <c r="ET760" s="5"/>
      <c r="EU760" s="4"/>
      <c r="EV760" s="6"/>
      <c r="EW760" s="4"/>
      <c r="EX760" s="6"/>
      <c r="EY760" s="5"/>
      <c r="EZ760" s="5"/>
      <c r="FA760" s="4"/>
      <c r="FB760" s="6"/>
      <c r="FC760" s="4"/>
      <c r="FD760" s="6"/>
      <c r="FE760" s="5"/>
      <c r="FF760" s="5"/>
      <c r="FG760" s="4"/>
      <c r="FH760" s="6"/>
      <c r="FI760" s="4"/>
      <c r="FJ760" s="6"/>
      <c r="FK760" s="5"/>
      <c r="FL760" s="5"/>
      <c r="FM760" s="4"/>
      <c r="FN760" s="6"/>
      <c r="FO760" s="4"/>
      <c r="FP760" s="6"/>
      <c r="FQ760" s="5"/>
      <c r="FR760" s="5"/>
      <c r="FS760" s="4"/>
      <c r="FT760" s="6"/>
      <c r="FU760" s="4"/>
      <c r="FV760" s="6"/>
      <c r="FW760" s="5"/>
      <c r="FX760" s="5"/>
      <c r="FY760" s="4"/>
      <c r="FZ760" s="6"/>
      <c r="GA760" s="4"/>
      <c r="GB760" s="6"/>
      <c r="GC760" s="5"/>
      <c r="GD760" s="5"/>
      <c r="GE760" s="4"/>
      <c r="GF760" s="6"/>
      <c r="GG760" s="4"/>
      <c r="GH760" s="6"/>
      <c r="GI760" s="5"/>
      <c r="GJ760" s="5"/>
      <c r="GK760" s="4"/>
      <c r="GL760" s="6"/>
      <c r="GM760" s="4"/>
      <c r="GN760" s="6"/>
      <c r="GO760" s="5"/>
      <c r="GP760" s="5"/>
      <c r="GQ760" s="4"/>
      <c r="GR760" s="6"/>
      <c r="GS760" s="4"/>
      <c r="GT760" s="6"/>
      <c r="GU760" s="5"/>
      <c r="GV760" s="5"/>
      <c r="GW760" s="4"/>
      <c r="GX760" s="6"/>
      <c r="GY760" s="4"/>
      <c r="GZ760" s="6"/>
      <c r="HA760" s="5"/>
      <c r="HB760" s="5"/>
      <c r="HC760" s="4"/>
      <c r="HD760" s="6"/>
      <c r="HE760" s="4"/>
      <c r="HF760" s="6"/>
      <c r="HG760" s="5"/>
      <c r="HH760" s="5"/>
      <c r="HI760" s="4"/>
      <c r="HJ760" s="6"/>
      <c r="HK760" s="4"/>
      <c r="HL760" s="6"/>
      <c r="HM760" s="5"/>
      <c r="HN760" s="5"/>
      <c r="HO760" s="4"/>
      <c r="HP760" s="6"/>
      <c r="HQ760" s="4"/>
      <c r="HR760" s="6"/>
      <c r="HS760" s="5"/>
      <c r="HT760" s="5"/>
      <c r="HU760" s="4"/>
      <c r="HV760" s="6"/>
      <c r="HW760" s="4"/>
      <c r="HX760" s="6"/>
      <c r="HY760" s="5"/>
      <c r="HZ760" s="5"/>
      <c r="IA760" s="4"/>
      <c r="IB760" s="6"/>
      <c r="IC760" s="4"/>
      <c r="ID760" s="6"/>
      <c r="IE760" s="5"/>
      <c r="IF760" s="5"/>
      <c r="IG760" s="4"/>
      <c r="IH760" s="6"/>
      <c r="II760" s="4"/>
      <c r="IJ760" s="6"/>
      <c r="IK760" s="5"/>
      <c r="IL760" s="5"/>
      <c r="IM760" s="4"/>
      <c r="IN760" s="6"/>
      <c r="IO760" s="4"/>
      <c r="IP760" s="6"/>
      <c r="IQ760" s="5"/>
      <c r="IR760" s="5"/>
      <c r="IS760" s="4"/>
      <c r="IT760" s="6"/>
      <c r="IU760" s="4"/>
      <c r="IV760" s="6"/>
      <c r="IW760" s="5"/>
      <c r="IX760" s="5"/>
      <c r="IY760" s="4"/>
      <c r="IZ760" s="6"/>
      <c r="JA760" s="4"/>
      <c r="JB760" s="6"/>
      <c r="JC760" s="5"/>
      <c r="JD760" s="5"/>
      <c r="JE760" s="4"/>
      <c r="JF760" s="6"/>
      <c r="JG760" s="4"/>
      <c r="JH760" s="6"/>
      <c r="JI760" s="5"/>
      <c r="JJ760" s="5"/>
      <c r="JK760" s="4"/>
      <c r="JL760" s="6"/>
      <c r="JM760" s="4"/>
      <c r="JN760" s="6"/>
      <c r="JO760" s="5"/>
      <c r="JP760" s="5"/>
      <c r="JQ760" s="4"/>
      <c r="JR760" s="6"/>
      <c r="JS760" s="4"/>
      <c r="JT760" s="6"/>
      <c r="JU760" s="5"/>
      <c r="JV760" s="5"/>
      <c r="JW760" s="4"/>
      <c r="JX760" s="6"/>
      <c r="JY760" s="4"/>
      <c r="JZ760" s="6"/>
      <c r="KA760" s="5"/>
      <c r="KB760" s="5"/>
      <c r="KC760" s="4"/>
      <c r="KD760" s="6"/>
      <c r="KE760" s="4"/>
      <c r="KF760" s="6"/>
      <c r="KG760" s="5"/>
      <c r="KH760" s="5"/>
      <c r="KI760" s="4"/>
      <c r="KJ760" s="6"/>
      <c r="KK760" s="4"/>
      <c r="KL760" s="6"/>
      <c r="KM760" s="5"/>
      <c r="KN760" s="5"/>
    </row>
    <row r="761">
      <c r="A761" s="3" t="s">
        <v>85</v>
      </c>
      <c r="B761" s="3" t="s">
        <v>680</v>
      </c>
      <c r="C761" s="3" t="s">
        <v>703</v>
      </c>
      <c r="D761" s="3" t="s">
        <v>704</v>
      </c>
      <c r="E761" s="3" t="s">
        <v>709</v>
      </c>
      <c r="F761" s="3" t="s">
        <v>104</v>
      </c>
      <c r="G761" s="3" t="s">
        <v>104</v>
      </c>
      <c r="H761" s="3" t="s">
        <v>104</v>
      </c>
      <c r="I761" s="3" t="s">
        <v>1322</v>
      </c>
      <c r="J761" s="3" t="s">
        <v>1340</v>
      </c>
      <c r="K761" s="4">
        <v>36</v>
      </c>
      <c r="L761" s="4">
        <f>=ROUNDDOWN(10,0)</f>
      </c>
      <c r="M761" s="4"/>
      <c r="N761" s="5"/>
      <c r="O761" s="4"/>
      <c r="P761" s="4">
        <f>=ROUNDDOWN({0},0)</f>
      </c>
      <c r="Q761" s="4"/>
      <c r="R761" s="5"/>
      <c r="S761" s="4">
        <v>1</v>
      </c>
      <c r="T761" s="6">
        <v>17.08</v>
      </c>
      <c r="U761" s="4"/>
      <c r="V761" s="6"/>
      <c r="W761" s="5"/>
      <c r="X761" s="5"/>
      <c r="Y761" s="4"/>
      <c r="Z761" s="6"/>
      <c r="AA761" s="4"/>
      <c r="AB761" s="6"/>
      <c r="AC761" s="5"/>
      <c r="AD761" s="5"/>
      <c r="AE761" s="4"/>
      <c r="AF761" s="6"/>
      <c r="AG761" s="4"/>
      <c r="AH761" s="6"/>
      <c r="AI761" s="5"/>
      <c r="AJ761" s="5"/>
      <c r="AK761" s="4"/>
      <c r="AL761" s="6"/>
      <c r="AM761" s="4"/>
      <c r="AN761" s="6"/>
      <c r="AO761" s="5"/>
      <c r="AP761" s="5"/>
      <c r="AQ761" s="4"/>
      <c r="AR761" s="6"/>
      <c r="AS761" s="4"/>
      <c r="AT761" s="6"/>
      <c r="AU761" s="5"/>
      <c r="AV761" s="5"/>
      <c r="AW761" s="4"/>
      <c r="AX761" s="6"/>
      <c r="AY761" s="4"/>
      <c r="AZ761" s="6"/>
      <c r="BA761" s="5"/>
      <c r="BB761" s="5"/>
      <c r="BC761" s="4"/>
      <c r="BD761" s="6"/>
      <c r="BE761" s="4"/>
      <c r="BF761" s="6"/>
      <c r="BG761" s="5"/>
      <c r="BH761" s="5"/>
      <c r="BI761" s="4"/>
      <c r="BJ761" s="6"/>
      <c r="BK761" s="4"/>
      <c r="BL761" s="6"/>
      <c r="BM761" s="5"/>
      <c r="BN761" s="5"/>
      <c r="BO761" s="4">
        <v>1</v>
      </c>
      <c r="BP761" s="6">
        <v>17.08</v>
      </c>
      <c r="BQ761" s="4"/>
      <c r="BR761" s="6"/>
      <c r="BS761" s="5"/>
      <c r="BT761" s="5"/>
      <c r="BU761" s="4"/>
      <c r="BV761" s="6"/>
      <c r="BW761" s="4"/>
      <c r="BX761" s="6"/>
      <c r="BY761" s="5"/>
      <c r="BZ761" s="5"/>
      <c r="CA761" s="4"/>
      <c r="CB761" s="6"/>
      <c r="CC761" s="4"/>
      <c r="CD761" s="6"/>
      <c r="CE761" s="5"/>
      <c r="CF761" s="5"/>
      <c r="CG761" s="4"/>
      <c r="CH761" s="6"/>
      <c r="CI761" s="4"/>
      <c r="CJ761" s="6"/>
      <c r="CK761" s="5"/>
      <c r="CL761" s="5"/>
      <c r="CM761" s="4"/>
      <c r="CN761" s="6"/>
      <c r="CO761" s="4"/>
      <c r="CP761" s="6"/>
      <c r="CQ761" s="5"/>
      <c r="CR761" s="5"/>
      <c r="CS761" s="4"/>
      <c r="CT761" s="6"/>
      <c r="CU761" s="4"/>
      <c r="CV761" s="6"/>
      <c r="CW761" s="5"/>
      <c r="CX761" s="5"/>
      <c r="CY761" s="4"/>
      <c r="CZ761" s="6"/>
      <c r="DA761" s="4"/>
      <c r="DB761" s="6"/>
      <c r="DC761" s="5"/>
      <c r="DD761" s="5"/>
      <c r="DE761" s="4"/>
      <c r="DF761" s="6"/>
      <c r="DG761" s="4"/>
      <c r="DH761" s="6"/>
      <c r="DI761" s="5"/>
      <c r="DJ761" s="5"/>
      <c r="DK761" s="4"/>
      <c r="DL761" s="6"/>
      <c r="DM761" s="4"/>
      <c r="DN761" s="6"/>
      <c r="DO761" s="5"/>
      <c r="DP761" s="5"/>
      <c r="DQ761" s="4"/>
      <c r="DR761" s="6"/>
      <c r="DS761" s="4"/>
      <c r="DT761" s="6"/>
      <c r="DU761" s="5"/>
      <c r="DV761" s="5"/>
      <c r="DW761" s="4"/>
      <c r="DX761" s="6"/>
      <c r="DY761" s="4"/>
      <c r="DZ761" s="6"/>
      <c r="EA761" s="5"/>
      <c r="EB761" s="5"/>
      <c r="EC761" s="4"/>
      <c r="ED761" s="6"/>
      <c r="EE761" s="4"/>
      <c r="EF761" s="6"/>
      <c r="EG761" s="5"/>
      <c r="EH761" s="5"/>
      <c r="EI761" s="4"/>
      <c r="EJ761" s="6"/>
      <c r="EK761" s="4"/>
      <c r="EL761" s="6"/>
      <c r="EM761" s="5"/>
      <c r="EN761" s="5"/>
      <c r="EO761" s="4"/>
      <c r="EP761" s="6"/>
      <c r="EQ761" s="4"/>
      <c r="ER761" s="6"/>
      <c r="ES761" s="5"/>
      <c r="ET761" s="5"/>
      <c r="EU761" s="4"/>
      <c r="EV761" s="6"/>
      <c r="EW761" s="4"/>
      <c r="EX761" s="6"/>
      <c r="EY761" s="5"/>
      <c r="EZ761" s="5"/>
      <c r="FA761" s="4"/>
      <c r="FB761" s="6"/>
      <c r="FC761" s="4"/>
      <c r="FD761" s="6"/>
      <c r="FE761" s="5"/>
      <c r="FF761" s="5"/>
      <c r="FG761" s="4"/>
      <c r="FH761" s="6"/>
      <c r="FI761" s="4"/>
      <c r="FJ761" s="6"/>
      <c r="FK761" s="5"/>
      <c r="FL761" s="5"/>
      <c r="FM761" s="4"/>
      <c r="FN761" s="6"/>
      <c r="FO761" s="4"/>
      <c r="FP761" s="6"/>
      <c r="FQ761" s="5"/>
      <c r="FR761" s="5"/>
      <c r="FS761" s="4"/>
      <c r="FT761" s="6"/>
      <c r="FU761" s="4"/>
      <c r="FV761" s="6"/>
      <c r="FW761" s="5"/>
      <c r="FX761" s="5"/>
      <c r="FY761" s="4"/>
      <c r="FZ761" s="6"/>
      <c r="GA761" s="4"/>
      <c r="GB761" s="6"/>
      <c r="GC761" s="5"/>
      <c r="GD761" s="5"/>
      <c r="GE761" s="4"/>
      <c r="GF761" s="6"/>
      <c r="GG761" s="4"/>
      <c r="GH761" s="6"/>
      <c r="GI761" s="5"/>
      <c r="GJ761" s="5"/>
      <c r="GK761" s="4"/>
      <c r="GL761" s="6"/>
      <c r="GM761" s="4"/>
      <c r="GN761" s="6"/>
      <c r="GO761" s="5"/>
      <c r="GP761" s="5"/>
      <c r="GQ761" s="4"/>
      <c r="GR761" s="6"/>
      <c r="GS761" s="4"/>
      <c r="GT761" s="6"/>
      <c r="GU761" s="5"/>
      <c r="GV761" s="5"/>
      <c r="GW761" s="4"/>
      <c r="GX761" s="6"/>
      <c r="GY761" s="4"/>
      <c r="GZ761" s="6"/>
      <c r="HA761" s="5"/>
      <c r="HB761" s="5"/>
      <c r="HC761" s="4"/>
      <c r="HD761" s="6"/>
      <c r="HE761" s="4"/>
      <c r="HF761" s="6"/>
      <c r="HG761" s="5"/>
      <c r="HH761" s="5"/>
      <c r="HI761" s="4"/>
      <c r="HJ761" s="6"/>
      <c r="HK761" s="4"/>
      <c r="HL761" s="6"/>
      <c r="HM761" s="5"/>
      <c r="HN761" s="5"/>
      <c r="HO761" s="4"/>
      <c r="HP761" s="6"/>
      <c r="HQ761" s="4"/>
      <c r="HR761" s="6"/>
      <c r="HS761" s="5"/>
      <c r="HT761" s="5"/>
      <c r="HU761" s="4"/>
      <c r="HV761" s="6"/>
      <c r="HW761" s="4"/>
      <c r="HX761" s="6"/>
      <c r="HY761" s="5"/>
      <c r="HZ761" s="5"/>
      <c r="IA761" s="4"/>
      <c r="IB761" s="6"/>
      <c r="IC761" s="4"/>
      <c r="ID761" s="6"/>
      <c r="IE761" s="5"/>
      <c r="IF761" s="5"/>
      <c r="IG761" s="4"/>
      <c r="IH761" s="6"/>
      <c r="II761" s="4"/>
      <c r="IJ761" s="6"/>
      <c r="IK761" s="5"/>
      <c r="IL761" s="5"/>
      <c r="IM761" s="4"/>
      <c r="IN761" s="6"/>
      <c r="IO761" s="4"/>
      <c r="IP761" s="6"/>
      <c r="IQ761" s="5"/>
      <c r="IR761" s="5"/>
      <c r="IS761" s="4"/>
      <c r="IT761" s="6"/>
      <c r="IU761" s="4"/>
      <c r="IV761" s="6"/>
      <c r="IW761" s="5"/>
      <c r="IX761" s="5"/>
      <c r="IY761" s="4"/>
      <c r="IZ761" s="6"/>
      <c r="JA761" s="4"/>
      <c r="JB761" s="6"/>
      <c r="JC761" s="5"/>
      <c r="JD761" s="5"/>
      <c r="JE761" s="4"/>
      <c r="JF761" s="6"/>
      <c r="JG761" s="4"/>
      <c r="JH761" s="6"/>
      <c r="JI761" s="5"/>
      <c r="JJ761" s="5"/>
      <c r="JK761" s="4"/>
      <c r="JL761" s="6"/>
      <c r="JM761" s="4"/>
      <c r="JN761" s="6"/>
      <c r="JO761" s="5"/>
      <c r="JP761" s="5"/>
      <c r="JQ761" s="4"/>
      <c r="JR761" s="6"/>
      <c r="JS761" s="4"/>
      <c r="JT761" s="6"/>
      <c r="JU761" s="5"/>
      <c r="JV761" s="5"/>
      <c r="JW761" s="4"/>
      <c r="JX761" s="6"/>
      <c r="JY761" s="4"/>
      <c r="JZ761" s="6"/>
      <c r="KA761" s="5"/>
      <c r="KB761" s="5"/>
      <c r="KC761" s="4"/>
      <c r="KD761" s="6"/>
      <c r="KE761" s="4"/>
      <c r="KF761" s="6"/>
      <c r="KG761" s="5"/>
      <c r="KH761" s="5"/>
      <c r="KI761" s="4"/>
      <c r="KJ761" s="6"/>
      <c r="KK761" s="4"/>
      <c r="KL761" s="6"/>
      <c r="KM761" s="5"/>
      <c r="KN761" s="5"/>
    </row>
    <row r="762">
      <c r="A762" s="3" t="s">
        <v>85</v>
      </c>
      <c r="B762" s="3" t="s">
        <v>680</v>
      </c>
      <c r="C762" s="3" t="s">
        <v>703</v>
      </c>
      <c r="D762" s="3" t="s">
        <v>704</v>
      </c>
      <c r="E762" s="3" t="s">
        <v>710</v>
      </c>
      <c r="F762" s="3" t="s">
        <v>104</v>
      </c>
      <c r="G762" s="3" t="s">
        <v>104</v>
      </c>
      <c r="H762" s="3" t="s">
        <v>104</v>
      </c>
      <c r="I762" s="3" t="s">
        <v>1327</v>
      </c>
      <c r="J762" s="3" t="s">
        <v>1340</v>
      </c>
      <c r="K762" s="4"/>
      <c r="L762" s="4">
        <f>=ROUNDDOWN({0},0)</f>
      </c>
      <c r="M762" s="4"/>
      <c r="N762" s="5"/>
      <c r="O762" s="4"/>
      <c r="P762" s="4">
        <f>=ROUNDDOWN({0},0)</f>
      </c>
      <c r="Q762" s="4"/>
      <c r="R762" s="5"/>
      <c r="S762" s="4"/>
      <c r="T762" s="6"/>
      <c r="U762" s="4"/>
      <c r="V762" s="6"/>
      <c r="W762" s="5"/>
      <c r="X762" s="5"/>
      <c r="Y762" s="4"/>
      <c r="Z762" s="6"/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/>
      <c r="AL762" s="6"/>
      <c r="AM762" s="4"/>
      <c r="AN762" s="6"/>
      <c r="AO762" s="5"/>
      <c r="AP762" s="5"/>
      <c r="AQ762" s="4"/>
      <c r="AR762" s="6"/>
      <c r="AS762" s="4"/>
      <c r="AT762" s="6"/>
      <c r="AU762" s="5"/>
      <c r="AV762" s="5"/>
      <c r="AW762" s="4"/>
      <c r="AX762" s="6"/>
      <c r="AY762" s="4"/>
      <c r="AZ762" s="6"/>
      <c r="BA762" s="5"/>
      <c r="BB762" s="5"/>
      <c r="BC762" s="4"/>
      <c r="BD762" s="6"/>
      <c r="BE762" s="4"/>
      <c r="BF762" s="6"/>
      <c r="BG762" s="5"/>
      <c r="BH762" s="5"/>
      <c r="BI762" s="4"/>
      <c r="BJ762" s="6"/>
      <c r="BK762" s="4"/>
      <c r="BL762" s="6"/>
      <c r="BM762" s="5"/>
      <c r="BN762" s="5"/>
      <c r="BO762" s="4"/>
      <c r="BP762" s="6"/>
      <c r="BQ762" s="4"/>
      <c r="BR762" s="6"/>
      <c r="BS762" s="5"/>
      <c r="BT762" s="5"/>
      <c r="BU762" s="4"/>
      <c r="BV762" s="6"/>
      <c r="BW762" s="4"/>
      <c r="BX762" s="6"/>
      <c r="BY762" s="5"/>
      <c r="BZ762" s="5"/>
      <c r="CA762" s="4"/>
      <c r="CB762" s="6"/>
      <c r="CC762" s="4"/>
      <c r="CD762" s="6"/>
      <c r="CE762" s="5"/>
      <c r="CF762" s="5"/>
      <c r="CG762" s="4"/>
      <c r="CH762" s="6"/>
      <c r="CI762" s="4"/>
      <c r="CJ762" s="6"/>
      <c r="CK762" s="5"/>
      <c r="CL762" s="5"/>
      <c r="CM762" s="4"/>
      <c r="CN762" s="6"/>
      <c r="CO762" s="4"/>
      <c r="CP762" s="6"/>
      <c r="CQ762" s="5"/>
      <c r="CR762" s="5"/>
      <c r="CS762" s="4"/>
      <c r="CT762" s="6"/>
      <c r="CU762" s="4"/>
      <c r="CV762" s="6"/>
      <c r="CW762" s="5"/>
      <c r="CX762" s="5"/>
      <c r="CY762" s="4"/>
      <c r="CZ762" s="6"/>
      <c r="DA762" s="4"/>
      <c r="DB762" s="6"/>
      <c r="DC762" s="5"/>
      <c r="DD762" s="5"/>
      <c r="DE762" s="4"/>
      <c r="DF762" s="6"/>
      <c r="DG762" s="4"/>
      <c r="DH762" s="6"/>
      <c r="DI762" s="5"/>
      <c r="DJ762" s="5"/>
      <c r="DK762" s="4"/>
      <c r="DL762" s="6"/>
      <c r="DM762" s="4"/>
      <c r="DN762" s="6"/>
      <c r="DO762" s="5"/>
      <c r="DP762" s="5"/>
      <c r="DQ762" s="4"/>
      <c r="DR762" s="6"/>
      <c r="DS762" s="4"/>
      <c r="DT762" s="6"/>
      <c r="DU762" s="5"/>
      <c r="DV762" s="5"/>
      <c r="DW762" s="4"/>
      <c r="DX762" s="6"/>
      <c r="DY762" s="4"/>
      <c r="DZ762" s="6"/>
      <c r="EA762" s="5"/>
      <c r="EB762" s="5"/>
      <c r="EC762" s="4"/>
      <c r="ED762" s="6"/>
      <c r="EE762" s="4"/>
      <c r="EF762" s="6"/>
      <c r="EG762" s="5"/>
      <c r="EH762" s="5"/>
      <c r="EI762" s="4"/>
      <c r="EJ762" s="6"/>
      <c r="EK762" s="4"/>
      <c r="EL762" s="6"/>
      <c r="EM762" s="5"/>
      <c r="EN762" s="5"/>
      <c r="EO762" s="4"/>
      <c r="EP762" s="6"/>
      <c r="EQ762" s="4"/>
      <c r="ER762" s="6"/>
      <c r="ES762" s="5"/>
      <c r="ET762" s="5"/>
      <c r="EU762" s="4"/>
      <c r="EV762" s="6"/>
      <c r="EW762" s="4"/>
      <c r="EX762" s="6"/>
      <c r="EY762" s="5"/>
      <c r="EZ762" s="5"/>
      <c r="FA762" s="4"/>
      <c r="FB762" s="6"/>
      <c r="FC762" s="4"/>
      <c r="FD762" s="6"/>
      <c r="FE762" s="5"/>
      <c r="FF762" s="5"/>
      <c r="FG762" s="4"/>
      <c r="FH762" s="6"/>
      <c r="FI762" s="4"/>
      <c r="FJ762" s="6"/>
      <c r="FK762" s="5"/>
      <c r="FL762" s="5"/>
      <c r="FM762" s="4"/>
      <c r="FN762" s="6"/>
      <c r="FO762" s="4"/>
      <c r="FP762" s="6"/>
      <c r="FQ762" s="5"/>
      <c r="FR762" s="5"/>
      <c r="FS762" s="4"/>
      <c r="FT762" s="6"/>
      <c r="FU762" s="4"/>
      <c r="FV762" s="6"/>
      <c r="FW762" s="5"/>
      <c r="FX762" s="5"/>
      <c r="FY762" s="4"/>
      <c r="FZ762" s="6"/>
      <c r="GA762" s="4"/>
      <c r="GB762" s="6"/>
      <c r="GC762" s="5"/>
      <c r="GD762" s="5"/>
      <c r="GE762" s="4"/>
      <c r="GF762" s="6"/>
      <c r="GG762" s="4"/>
      <c r="GH762" s="6"/>
      <c r="GI762" s="5"/>
      <c r="GJ762" s="5"/>
      <c r="GK762" s="4"/>
      <c r="GL762" s="6"/>
      <c r="GM762" s="4"/>
      <c r="GN762" s="6"/>
      <c r="GO762" s="5"/>
      <c r="GP762" s="5"/>
      <c r="GQ762" s="4"/>
      <c r="GR762" s="6"/>
      <c r="GS762" s="4"/>
      <c r="GT762" s="6"/>
      <c r="GU762" s="5"/>
      <c r="GV762" s="5"/>
      <c r="GW762" s="4"/>
      <c r="GX762" s="6"/>
      <c r="GY762" s="4"/>
      <c r="GZ762" s="6"/>
      <c r="HA762" s="5"/>
      <c r="HB762" s="5"/>
      <c r="HC762" s="4"/>
      <c r="HD762" s="6"/>
      <c r="HE762" s="4"/>
      <c r="HF762" s="6"/>
      <c r="HG762" s="5"/>
      <c r="HH762" s="5"/>
      <c r="HI762" s="4"/>
      <c r="HJ762" s="6"/>
      <c r="HK762" s="4"/>
      <c r="HL762" s="6"/>
      <c r="HM762" s="5"/>
      <c r="HN762" s="5"/>
      <c r="HO762" s="4"/>
      <c r="HP762" s="6"/>
      <c r="HQ762" s="4"/>
      <c r="HR762" s="6"/>
      <c r="HS762" s="5"/>
      <c r="HT762" s="5"/>
      <c r="HU762" s="4"/>
      <c r="HV762" s="6"/>
      <c r="HW762" s="4"/>
      <c r="HX762" s="6"/>
      <c r="HY762" s="5"/>
      <c r="HZ762" s="5"/>
      <c r="IA762" s="4"/>
      <c r="IB762" s="6"/>
      <c r="IC762" s="4"/>
      <c r="ID762" s="6"/>
      <c r="IE762" s="5"/>
      <c r="IF762" s="5"/>
      <c r="IG762" s="4"/>
      <c r="IH762" s="6"/>
      <c r="II762" s="4"/>
      <c r="IJ762" s="6"/>
      <c r="IK762" s="5"/>
      <c r="IL762" s="5"/>
      <c r="IM762" s="4"/>
      <c r="IN762" s="6"/>
      <c r="IO762" s="4"/>
      <c r="IP762" s="6"/>
      <c r="IQ762" s="5"/>
      <c r="IR762" s="5"/>
      <c r="IS762" s="4"/>
      <c r="IT762" s="6"/>
      <c r="IU762" s="4"/>
      <c r="IV762" s="6"/>
      <c r="IW762" s="5"/>
      <c r="IX762" s="5"/>
      <c r="IY762" s="4"/>
      <c r="IZ762" s="6"/>
      <c r="JA762" s="4"/>
      <c r="JB762" s="6"/>
      <c r="JC762" s="5"/>
      <c r="JD762" s="5"/>
      <c r="JE762" s="4"/>
      <c r="JF762" s="6"/>
      <c r="JG762" s="4"/>
      <c r="JH762" s="6"/>
      <c r="JI762" s="5"/>
      <c r="JJ762" s="5"/>
      <c r="JK762" s="4"/>
      <c r="JL762" s="6"/>
      <c r="JM762" s="4"/>
      <c r="JN762" s="6"/>
      <c r="JO762" s="5"/>
      <c r="JP762" s="5"/>
      <c r="JQ762" s="4"/>
      <c r="JR762" s="6"/>
      <c r="JS762" s="4"/>
      <c r="JT762" s="6"/>
      <c r="JU762" s="5"/>
      <c r="JV762" s="5"/>
      <c r="JW762" s="4"/>
      <c r="JX762" s="6"/>
      <c r="JY762" s="4"/>
      <c r="JZ762" s="6"/>
      <c r="KA762" s="5"/>
      <c r="KB762" s="5"/>
      <c r="KC762" s="4"/>
      <c r="KD762" s="6"/>
      <c r="KE762" s="4"/>
      <c r="KF762" s="6"/>
      <c r="KG762" s="5"/>
      <c r="KH762" s="5"/>
      <c r="KI762" s="4"/>
      <c r="KJ762" s="6"/>
      <c r="KK762" s="4"/>
      <c r="KL762" s="6"/>
      <c r="KM762" s="5"/>
      <c r="KN762" s="5"/>
    </row>
    <row r="763">
      <c r="A763" s="3" t="s">
        <v>85</v>
      </c>
      <c r="B763" s="3" t="s">
        <v>680</v>
      </c>
      <c r="C763" s="3" t="s">
        <v>538</v>
      </c>
      <c r="D763" s="3" t="s">
        <v>539</v>
      </c>
      <c r="E763" s="3" t="s">
        <v>684</v>
      </c>
      <c r="F763" s="3" t="s">
        <v>684</v>
      </c>
      <c r="G763" s="3" t="s">
        <v>684</v>
      </c>
      <c r="H763" s="3" t="s">
        <v>104</v>
      </c>
      <c r="I763" s="3" t="s">
        <v>1426</v>
      </c>
      <c r="J763" s="3" t="s">
        <v>1319</v>
      </c>
      <c r="K763" s="4">
        <v>327</v>
      </c>
      <c r="L763" s="4">
        <f>=ROUNDDOWN(24.4029850746269,0)</f>
      </c>
      <c r="M763" s="4"/>
      <c r="N763" s="5">
        <v>1</v>
      </c>
      <c r="O763" s="4"/>
      <c r="P763" s="4">
        <f>=ROUNDDOWN({0},0)</f>
      </c>
      <c r="Q763" s="4"/>
      <c r="R763" s="5"/>
      <c r="S763" s="4">
        <v>8</v>
      </c>
      <c r="T763" s="6">
        <v>215.74</v>
      </c>
      <c r="U763" s="4"/>
      <c r="V763" s="6"/>
      <c r="W763" s="5"/>
      <c r="X763" s="5"/>
      <c r="Y763" s="4"/>
      <c r="Z763" s="6"/>
      <c r="AA763" s="4"/>
      <c r="AB763" s="6"/>
      <c r="AC763" s="5"/>
      <c r="AD763" s="5"/>
      <c r="AE763" s="4">
        <v>1</v>
      </c>
      <c r="AF763" s="6">
        <v>25.2</v>
      </c>
      <c r="AG763" s="4"/>
      <c r="AH763" s="6"/>
      <c r="AI763" s="5"/>
      <c r="AJ763" s="5"/>
      <c r="AK763" s="4"/>
      <c r="AL763" s="6"/>
      <c r="AM763" s="4"/>
      <c r="AN763" s="6"/>
      <c r="AO763" s="5"/>
      <c r="AP763" s="5"/>
      <c r="AQ763" s="4"/>
      <c r="AR763" s="6"/>
      <c r="AS763" s="4"/>
      <c r="AT763" s="6"/>
      <c r="AU763" s="5"/>
      <c r="AV763" s="5"/>
      <c r="AW763" s="4">
        <v>2</v>
      </c>
      <c r="AX763" s="6">
        <v>52.92</v>
      </c>
      <c r="AY763" s="4"/>
      <c r="AZ763" s="6"/>
      <c r="BA763" s="5"/>
      <c r="BB763" s="5"/>
      <c r="BC763" s="4"/>
      <c r="BD763" s="6"/>
      <c r="BE763" s="4"/>
      <c r="BF763" s="6"/>
      <c r="BG763" s="5"/>
      <c r="BH763" s="5"/>
      <c r="BI763" s="4">
        <v>4</v>
      </c>
      <c r="BJ763" s="6">
        <v>110.4</v>
      </c>
      <c r="BK763" s="4"/>
      <c r="BL763" s="6"/>
      <c r="BM763" s="5"/>
      <c r="BN763" s="5"/>
      <c r="BO763" s="4"/>
      <c r="BP763" s="6"/>
      <c r="BQ763" s="4"/>
      <c r="BR763" s="6"/>
      <c r="BS763" s="5"/>
      <c r="BT763" s="5"/>
      <c r="BU763" s="4"/>
      <c r="BV763" s="6"/>
      <c r="BW763" s="4"/>
      <c r="BX763" s="6"/>
      <c r="BY763" s="5"/>
      <c r="BZ763" s="5"/>
      <c r="CA763" s="4"/>
      <c r="CB763" s="6"/>
      <c r="CC763" s="4"/>
      <c r="CD763" s="6"/>
      <c r="CE763" s="5"/>
      <c r="CF763" s="5"/>
      <c r="CG763" s="4">
        <v>1</v>
      </c>
      <c r="CH763" s="6">
        <v>27.22</v>
      </c>
      <c r="CI763" s="4"/>
      <c r="CJ763" s="6"/>
      <c r="CK763" s="5"/>
      <c r="CL763" s="5"/>
      <c r="CM763" s="4"/>
      <c r="CN763" s="6"/>
      <c r="CO763" s="4"/>
      <c r="CP763" s="6"/>
      <c r="CQ763" s="5"/>
      <c r="CR763" s="5"/>
      <c r="CS763" s="4"/>
      <c r="CT763" s="6"/>
      <c r="CU763" s="4"/>
      <c r="CV763" s="6"/>
      <c r="CW763" s="5"/>
      <c r="CX763" s="5"/>
      <c r="CY763" s="4"/>
      <c r="CZ763" s="6"/>
      <c r="DA763" s="4"/>
      <c r="DB763" s="6"/>
      <c r="DC763" s="5"/>
      <c r="DD763" s="5"/>
      <c r="DE763" s="4"/>
      <c r="DF763" s="6"/>
      <c r="DG763" s="4"/>
      <c r="DH763" s="6"/>
      <c r="DI763" s="5"/>
      <c r="DJ763" s="5"/>
      <c r="DK763" s="4"/>
      <c r="DL763" s="6"/>
      <c r="DM763" s="4"/>
      <c r="DN763" s="6"/>
      <c r="DO763" s="5"/>
      <c r="DP763" s="5"/>
      <c r="DQ763" s="4"/>
      <c r="DR763" s="6"/>
      <c r="DS763" s="4"/>
      <c r="DT763" s="6"/>
      <c r="DU763" s="5"/>
      <c r="DV763" s="5"/>
      <c r="DW763" s="4"/>
      <c r="DX763" s="6"/>
      <c r="DY763" s="4"/>
      <c r="DZ763" s="6"/>
      <c r="EA763" s="5"/>
      <c r="EB763" s="5"/>
      <c r="EC763" s="4"/>
      <c r="ED763" s="6"/>
      <c r="EE763" s="4"/>
      <c r="EF763" s="6"/>
      <c r="EG763" s="5"/>
      <c r="EH763" s="5"/>
      <c r="EI763" s="4"/>
      <c r="EJ763" s="6"/>
      <c r="EK763" s="4"/>
      <c r="EL763" s="6"/>
      <c r="EM763" s="5"/>
      <c r="EN763" s="5"/>
      <c r="EO763" s="4"/>
      <c r="EP763" s="6"/>
      <c r="EQ763" s="4"/>
      <c r="ER763" s="6"/>
      <c r="ES763" s="5"/>
      <c r="ET763" s="5"/>
      <c r="EU763" s="4"/>
      <c r="EV763" s="6"/>
      <c r="EW763" s="4"/>
      <c r="EX763" s="6"/>
      <c r="EY763" s="5"/>
      <c r="EZ763" s="5"/>
      <c r="FA763" s="4"/>
      <c r="FB763" s="6"/>
      <c r="FC763" s="4"/>
      <c r="FD763" s="6"/>
      <c r="FE763" s="5"/>
      <c r="FF763" s="5"/>
      <c r="FG763" s="4"/>
      <c r="FH763" s="6"/>
      <c r="FI763" s="4"/>
      <c r="FJ763" s="6"/>
      <c r="FK763" s="5"/>
      <c r="FL763" s="5"/>
      <c r="FM763" s="4"/>
      <c r="FN763" s="6"/>
      <c r="FO763" s="4"/>
      <c r="FP763" s="6"/>
      <c r="FQ763" s="5"/>
      <c r="FR763" s="5"/>
      <c r="FS763" s="4"/>
      <c r="FT763" s="6"/>
      <c r="FU763" s="4"/>
      <c r="FV763" s="6"/>
      <c r="FW763" s="5"/>
      <c r="FX763" s="5"/>
      <c r="FY763" s="4"/>
      <c r="FZ763" s="6"/>
      <c r="GA763" s="4"/>
      <c r="GB763" s="6"/>
      <c r="GC763" s="5"/>
      <c r="GD763" s="5"/>
      <c r="GE763" s="4"/>
      <c r="GF763" s="6"/>
      <c r="GG763" s="4"/>
      <c r="GH763" s="6"/>
      <c r="GI763" s="5"/>
      <c r="GJ763" s="5"/>
      <c r="GK763" s="4"/>
      <c r="GL763" s="6"/>
      <c r="GM763" s="4"/>
      <c r="GN763" s="6"/>
      <c r="GO763" s="5"/>
      <c r="GP763" s="5"/>
      <c r="GQ763" s="4"/>
      <c r="GR763" s="6"/>
      <c r="GS763" s="4"/>
      <c r="GT763" s="6"/>
      <c r="GU763" s="5"/>
      <c r="GV763" s="5"/>
      <c r="GW763" s="4"/>
      <c r="GX763" s="6"/>
      <c r="GY763" s="4"/>
      <c r="GZ763" s="6"/>
      <c r="HA763" s="5"/>
      <c r="HB763" s="5"/>
      <c r="HC763" s="4"/>
      <c r="HD763" s="6"/>
      <c r="HE763" s="4"/>
      <c r="HF763" s="6"/>
      <c r="HG763" s="5"/>
      <c r="HH763" s="5"/>
      <c r="HI763" s="4"/>
      <c r="HJ763" s="6"/>
      <c r="HK763" s="4"/>
      <c r="HL763" s="6"/>
      <c r="HM763" s="5"/>
      <c r="HN763" s="5"/>
      <c r="HO763" s="4"/>
      <c r="HP763" s="6"/>
      <c r="HQ763" s="4"/>
      <c r="HR763" s="6"/>
      <c r="HS763" s="5"/>
      <c r="HT763" s="5"/>
      <c r="HU763" s="4"/>
      <c r="HV763" s="6"/>
      <c r="HW763" s="4"/>
      <c r="HX763" s="6"/>
      <c r="HY763" s="5"/>
      <c r="HZ763" s="5"/>
      <c r="IA763" s="4"/>
      <c r="IB763" s="6"/>
      <c r="IC763" s="4"/>
      <c r="ID763" s="6"/>
      <c r="IE763" s="5"/>
      <c r="IF763" s="5"/>
      <c r="IG763" s="4"/>
      <c r="IH763" s="6"/>
      <c r="II763" s="4"/>
      <c r="IJ763" s="6"/>
      <c r="IK763" s="5"/>
      <c r="IL763" s="5"/>
      <c r="IM763" s="4"/>
      <c r="IN763" s="6"/>
      <c r="IO763" s="4"/>
      <c r="IP763" s="6"/>
      <c r="IQ763" s="5"/>
      <c r="IR763" s="5"/>
      <c r="IS763" s="4"/>
      <c r="IT763" s="6"/>
      <c r="IU763" s="4"/>
      <c r="IV763" s="6"/>
      <c r="IW763" s="5"/>
      <c r="IX763" s="5"/>
      <c r="IY763" s="4"/>
      <c r="IZ763" s="6"/>
      <c r="JA763" s="4"/>
      <c r="JB763" s="6"/>
      <c r="JC763" s="5"/>
      <c r="JD763" s="5"/>
      <c r="JE763" s="4"/>
      <c r="JF763" s="6"/>
      <c r="JG763" s="4"/>
      <c r="JH763" s="6"/>
      <c r="JI763" s="5"/>
      <c r="JJ763" s="5"/>
      <c r="JK763" s="4"/>
      <c r="JL763" s="6"/>
      <c r="JM763" s="4"/>
      <c r="JN763" s="6"/>
      <c r="JO763" s="5"/>
      <c r="JP763" s="5"/>
      <c r="JQ763" s="4"/>
      <c r="JR763" s="6"/>
      <c r="JS763" s="4"/>
      <c r="JT763" s="6"/>
      <c r="JU763" s="5"/>
      <c r="JV763" s="5"/>
      <c r="JW763" s="4"/>
      <c r="JX763" s="6"/>
      <c r="JY763" s="4"/>
      <c r="JZ763" s="6"/>
      <c r="KA763" s="5"/>
      <c r="KB763" s="5"/>
      <c r="KC763" s="4"/>
      <c r="KD763" s="6"/>
      <c r="KE763" s="4"/>
      <c r="KF763" s="6"/>
      <c r="KG763" s="5"/>
      <c r="KH763" s="5"/>
      <c r="KI763" s="4"/>
      <c r="KJ763" s="6"/>
      <c r="KK763" s="4"/>
      <c r="KL763" s="6"/>
      <c r="KM763" s="5"/>
      <c r="KN763" s="5"/>
    </row>
    <row r="764">
      <c r="A764" s="3" t="s">
        <v>85</v>
      </c>
      <c r="B764" s="3" t="s">
        <v>680</v>
      </c>
      <c r="C764" s="3" t="s">
        <v>538</v>
      </c>
      <c r="D764" s="3" t="s">
        <v>539</v>
      </c>
      <c r="E764" s="3" t="s">
        <v>687</v>
      </c>
      <c r="F764" s="3" t="s">
        <v>687</v>
      </c>
      <c r="G764" s="3" t="s">
        <v>687</v>
      </c>
      <c r="H764" s="3" t="s">
        <v>351</v>
      </c>
      <c r="I764" s="3" t="s">
        <v>1429</v>
      </c>
      <c r="J764" s="3" t="s">
        <v>1319</v>
      </c>
      <c r="K764" s="4">
        <v>206</v>
      </c>
      <c r="L764" s="4">
        <f>=ROUNDDOWN(9.80952380952381,0)</f>
      </c>
      <c r="M764" s="4">
        <v>260</v>
      </c>
      <c r="N764" s="5">
        <v>1</v>
      </c>
      <c r="O764" s="4"/>
      <c r="P764" s="4">
        <f>=ROUNDDOWN({0},0)</f>
      </c>
      <c r="Q764" s="4"/>
      <c r="R764" s="5"/>
      <c r="S764" s="4">
        <v>4</v>
      </c>
      <c r="T764" s="6">
        <v>84.42</v>
      </c>
      <c r="U764" s="4"/>
      <c r="V764" s="6"/>
      <c r="W764" s="5"/>
      <c r="X764" s="5"/>
      <c r="Y764" s="4">
        <v>1</v>
      </c>
      <c r="Z764" s="6">
        <v>20.89</v>
      </c>
      <c r="AA764" s="4"/>
      <c r="AB764" s="6"/>
      <c r="AC764" s="5"/>
      <c r="AD764" s="5"/>
      <c r="AE764" s="4"/>
      <c r="AF764" s="6"/>
      <c r="AG764" s="4"/>
      <c r="AH764" s="6"/>
      <c r="AI764" s="5"/>
      <c r="AJ764" s="5"/>
      <c r="AK764" s="4">
        <v>1</v>
      </c>
      <c r="AL764" s="6">
        <v>21.74</v>
      </c>
      <c r="AM764" s="4"/>
      <c r="AN764" s="6"/>
      <c r="AO764" s="5"/>
      <c r="AP764" s="5"/>
      <c r="AQ764" s="4"/>
      <c r="AR764" s="6"/>
      <c r="AS764" s="4"/>
      <c r="AT764" s="6"/>
      <c r="AU764" s="5"/>
      <c r="AV764" s="5"/>
      <c r="AW764" s="4">
        <v>1</v>
      </c>
      <c r="AX764" s="6">
        <v>20.86</v>
      </c>
      <c r="AY764" s="4"/>
      <c r="AZ764" s="6"/>
      <c r="BA764" s="5"/>
      <c r="BB764" s="5"/>
      <c r="BC764" s="4"/>
      <c r="BD764" s="6"/>
      <c r="BE764" s="4"/>
      <c r="BF764" s="6"/>
      <c r="BG764" s="5"/>
      <c r="BH764" s="5"/>
      <c r="BI764" s="4"/>
      <c r="BJ764" s="6"/>
      <c r="BK764" s="4"/>
      <c r="BL764" s="6"/>
      <c r="BM764" s="5"/>
      <c r="BN764" s="5"/>
      <c r="BO764" s="4"/>
      <c r="BP764" s="6"/>
      <c r="BQ764" s="4"/>
      <c r="BR764" s="6"/>
      <c r="BS764" s="5"/>
      <c r="BT764" s="5"/>
      <c r="BU764" s="4"/>
      <c r="BV764" s="6"/>
      <c r="BW764" s="4"/>
      <c r="BX764" s="6"/>
      <c r="BY764" s="5"/>
      <c r="BZ764" s="5"/>
      <c r="CA764" s="4"/>
      <c r="CB764" s="6"/>
      <c r="CC764" s="4"/>
      <c r="CD764" s="6"/>
      <c r="CE764" s="5"/>
      <c r="CF764" s="5"/>
      <c r="CG764" s="4"/>
      <c r="CH764" s="6"/>
      <c r="CI764" s="4"/>
      <c r="CJ764" s="6"/>
      <c r="CK764" s="5"/>
      <c r="CL764" s="5"/>
      <c r="CM764" s="4"/>
      <c r="CN764" s="6"/>
      <c r="CO764" s="4"/>
      <c r="CP764" s="6"/>
      <c r="CQ764" s="5"/>
      <c r="CR764" s="5"/>
      <c r="CS764" s="4"/>
      <c r="CT764" s="6"/>
      <c r="CU764" s="4"/>
      <c r="CV764" s="6"/>
      <c r="CW764" s="5"/>
      <c r="CX764" s="5"/>
      <c r="CY764" s="4"/>
      <c r="CZ764" s="6"/>
      <c r="DA764" s="4"/>
      <c r="DB764" s="6"/>
      <c r="DC764" s="5"/>
      <c r="DD764" s="5"/>
      <c r="DE764" s="4"/>
      <c r="DF764" s="6"/>
      <c r="DG764" s="4"/>
      <c r="DH764" s="6"/>
      <c r="DI764" s="5"/>
      <c r="DJ764" s="5"/>
      <c r="DK764" s="4"/>
      <c r="DL764" s="6"/>
      <c r="DM764" s="4"/>
      <c r="DN764" s="6"/>
      <c r="DO764" s="5"/>
      <c r="DP764" s="5"/>
      <c r="DQ764" s="4">
        <v>1</v>
      </c>
      <c r="DR764" s="6">
        <v>20.93</v>
      </c>
      <c r="DS764" s="4"/>
      <c r="DT764" s="6"/>
      <c r="DU764" s="5"/>
      <c r="DV764" s="5"/>
      <c r="DW764" s="4"/>
      <c r="DX764" s="6"/>
      <c r="DY764" s="4"/>
      <c r="DZ764" s="6"/>
      <c r="EA764" s="5"/>
      <c r="EB764" s="5"/>
      <c r="EC764" s="4"/>
      <c r="ED764" s="6"/>
      <c r="EE764" s="4"/>
      <c r="EF764" s="6"/>
      <c r="EG764" s="5"/>
      <c r="EH764" s="5"/>
      <c r="EI764" s="4"/>
      <c r="EJ764" s="6"/>
      <c r="EK764" s="4"/>
      <c r="EL764" s="6"/>
      <c r="EM764" s="5"/>
      <c r="EN764" s="5"/>
      <c r="EO764" s="4"/>
      <c r="EP764" s="6"/>
      <c r="EQ764" s="4"/>
      <c r="ER764" s="6"/>
      <c r="ES764" s="5"/>
      <c r="ET764" s="5"/>
      <c r="EU764" s="4"/>
      <c r="EV764" s="6"/>
      <c r="EW764" s="4"/>
      <c r="EX764" s="6"/>
      <c r="EY764" s="5"/>
      <c r="EZ764" s="5"/>
      <c r="FA764" s="4"/>
      <c r="FB764" s="6"/>
      <c r="FC764" s="4"/>
      <c r="FD764" s="6"/>
      <c r="FE764" s="5"/>
      <c r="FF764" s="5"/>
      <c r="FG764" s="4"/>
      <c r="FH764" s="6"/>
      <c r="FI764" s="4"/>
      <c r="FJ764" s="6"/>
      <c r="FK764" s="5"/>
      <c r="FL764" s="5"/>
      <c r="FM764" s="4"/>
      <c r="FN764" s="6"/>
      <c r="FO764" s="4"/>
      <c r="FP764" s="6"/>
      <c r="FQ764" s="5"/>
      <c r="FR764" s="5"/>
      <c r="FS764" s="4"/>
      <c r="FT764" s="6"/>
      <c r="FU764" s="4"/>
      <c r="FV764" s="6"/>
      <c r="FW764" s="5"/>
      <c r="FX764" s="5"/>
      <c r="FY764" s="4"/>
      <c r="FZ764" s="6"/>
      <c r="GA764" s="4"/>
      <c r="GB764" s="6"/>
      <c r="GC764" s="5"/>
      <c r="GD764" s="5"/>
      <c r="GE764" s="4"/>
      <c r="GF764" s="6"/>
      <c r="GG764" s="4"/>
      <c r="GH764" s="6"/>
      <c r="GI764" s="5"/>
      <c r="GJ764" s="5"/>
      <c r="GK764" s="4"/>
      <c r="GL764" s="6"/>
      <c r="GM764" s="4"/>
      <c r="GN764" s="6"/>
      <c r="GO764" s="5"/>
      <c r="GP764" s="5"/>
      <c r="GQ764" s="4"/>
      <c r="GR764" s="6"/>
      <c r="GS764" s="4"/>
      <c r="GT764" s="6"/>
      <c r="GU764" s="5"/>
      <c r="GV764" s="5"/>
      <c r="GW764" s="4"/>
      <c r="GX764" s="6"/>
      <c r="GY764" s="4"/>
      <c r="GZ764" s="6"/>
      <c r="HA764" s="5"/>
      <c r="HB764" s="5"/>
      <c r="HC764" s="4"/>
      <c r="HD764" s="6"/>
      <c r="HE764" s="4"/>
      <c r="HF764" s="6"/>
      <c r="HG764" s="5"/>
      <c r="HH764" s="5"/>
      <c r="HI764" s="4"/>
      <c r="HJ764" s="6"/>
      <c r="HK764" s="4"/>
      <c r="HL764" s="6"/>
      <c r="HM764" s="5"/>
      <c r="HN764" s="5"/>
      <c r="HO764" s="4"/>
      <c r="HP764" s="6"/>
      <c r="HQ764" s="4"/>
      <c r="HR764" s="6"/>
      <c r="HS764" s="5"/>
      <c r="HT764" s="5"/>
      <c r="HU764" s="4"/>
      <c r="HV764" s="6"/>
      <c r="HW764" s="4"/>
      <c r="HX764" s="6"/>
      <c r="HY764" s="5"/>
      <c r="HZ764" s="5"/>
      <c r="IA764" s="4"/>
      <c r="IB764" s="6"/>
      <c r="IC764" s="4"/>
      <c r="ID764" s="6"/>
      <c r="IE764" s="5"/>
      <c r="IF764" s="5"/>
      <c r="IG764" s="4"/>
      <c r="IH764" s="6"/>
      <c r="II764" s="4"/>
      <c r="IJ764" s="6"/>
      <c r="IK764" s="5"/>
      <c r="IL764" s="5"/>
      <c r="IM764" s="4"/>
      <c r="IN764" s="6"/>
      <c r="IO764" s="4"/>
      <c r="IP764" s="6"/>
      <c r="IQ764" s="5"/>
      <c r="IR764" s="5"/>
      <c r="IS764" s="4"/>
      <c r="IT764" s="6"/>
      <c r="IU764" s="4"/>
      <c r="IV764" s="6"/>
      <c r="IW764" s="5"/>
      <c r="IX764" s="5"/>
      <c r="IY764" s="4"/>
      <c r="IZ764" s="6"/>
      <c r="JA764" s="4"/>
      <c r="JB764" s="6"/>
      <c r="JC764" s="5"/>
      <c r="JD764" s="5"/>
      <c r="JE764" s="4"/>
      <c r="JF764" s="6"/>
      <c r="JG764" s="4"/>
      <c r="JH764" s="6"/>
      <c r="JI764" s="5"/>
      <c r="JJ764" s="5"/>
      <c r="JK764" s="4"/>
      <c r="JL764" s="6"/>
      <c r="JM764" s="4"/>
      <c r="JN764" s="6"/>
      <c r="JO764" s="5"/>
      <c r="JP764" s="5"/>
      <c r="JQ764" s="4"/>
      <c r="JR764" s="6"/>
      <c r="JS764" s="4"/>
      <c r="JT764" s="6"/>
      <c r="JU764" s="5"/>
      <c r="JV764" s="5"/>
      <c r="JW764" s="4"/>
      <c r="JX764" s="6"/>
      <c r="JY764" s="4"/>
      <c r="JZ764" s="6"/>
      <c r="KA764" s="5"/>
      <c r="KB764" s="5"/>
      <c r="KC764" s="4"/>
      <c r="KD764" s="6"/>
      <c r="KE764" s="4"/>
      <c r="KF764" s="6"/>
      <c r="KG764" s="5"/>
      <c r="KH764" s="5"/>
      <c r="KI764" s="4"/>
      <c r="KJ764" s="6"/>
      <c r="KK764" s="4"/>
      <c r="KL764" s="6"/>
      <c r="KM764" s="5"/>
      <c r="KN764" s="5"/>
    </row>
    <row r="765">
      <c r="A765" s="3" t="s">
        <v>85</v>
      </c>
      <c r="B765" s="3" t="s">
        <v>680</v>
      </c>
      <c r="C765" s="3" t="s">
        <v>543</v>
      </c>
      <c r="D765" s="3" t="s">
        <v>544</v>
      </c>
      <c r="E765" s="3" t="s">
        <v>687</v>
      </c>
      <c r="F765" s="3" t="s">
        <v>687</v>
      </c>
      <c r="G765" s="3" t="s">
        <v>687</v>
      </c>
      <c r="H765" s="3" t="s">
        <v>351</v>
      </c>
      <c r="I765" s="3" t="s">
        <v>1429</v>
      </c>
      <c r="J765" s="3" t="s">
        <v>1319</v>
      </c>
      <c r="K765" s="4">
        <v>503</v>
      </c>
      <c r="L765" s="4">
        <f>=ROUNDDOWN(23.5046728971963,0)</f>
      </c>
      <c r="M765" s="4">
        <v>180</v>
      </c>
      <c r="N765" s="5">
        <v>1</v>
      </c>
      <c r="O765" s="4"/>
      <c r="P765" s="4">
        <f>=ROUNDDOWN({0},0)</f>
      </c>
      <c r="Q765" s="4"/>
      <c r="R765" s="5"/>
      <c r="S765" s="4">
        <v>8</v>
      </c>
      <c r="T765" s="6">
        <v>177.44</v>
      </c>
      <c r="U765" s="4"/>
      <c r="V765" s="6"/>
      <c r="W765" s="5"/>
      <c r="X765" s="5"/>
      <c r="Y765" s="4"/>
      <c r="Z765" s="6"/>
      <c r="AA765" s="4"/>
      <c r="AB765" s="6"/>
      <c r="AC765" s="5"/>
      <c r="AD765" s="5"/>
      <c r="AE765" s="4"/>
      <c r="AF765" s="6"/>
      <c r="AG765" s="4"/>
      <c r="AH765" s="6"/>
      <c r="AI765" s="5"/>
      <c r="AJ765" s="5"/>
      <c r="AK765" s="4"/>
      <c r="AL765" s="6"/>
      <c r="AM765" s="4"/>
      <c r="AN765" s="6"/>
      <c r="AO765" s="5"/>
      <c r="AP765" s="5"/>
      <c r="AQ765" s="4"/>
      <c r="AR765" s="6"/>
      <c r="AS765" s="4"/>
      <c r="AT765" s="6"/>
      <c r="AU765" s="5"/>
      <c r="AV765" s="5"/>
      <c r="AW765" s="4"/>
      <c r="AX765" s="6"/>
      <c r="AY765" s="4"/>
      <c r="AZ765" s="6"/>
      <c r="BA765" s="5"/>
      <c r="BB765" s="5"/>
      <c r="BC765" s="4"/>
      <c r="BD765" s="6"/>
      <c r="BE765" s="4"/>
      <c r="BF765" s="6"/>
      <c r="BG765" s="5"/>
      <c r="BH765" s="5"/>
      <c r="BI765" s="4"/>
      <c r="BJ765" s="6"/>
      <c r="BK765" s="4"/>
      <c r="BL765" s="6"/>
      <c r="BM765" s="5"/>
      <c r="BN765" s="5"/>
      <c r="BO765" s="4"/>
      <c r="BP765" s="6"/>
      <c r="BQ765" s="4"/>
      <c r="BR765" s="6"/>
      <c r="BS765" s="5"/>
      <c r="BT765" s="5"/>
      <c r="BU765" s="4"/>
      <c r="BV765" s="6"/>
      <c r="BW765" s="4"/>
      <c r="BX765" s="6"/>
      <c r="BY765" s="5"/>
      <c r="BZ765" s="5"/>
      <c r="CA765" s="4"/>
      <c r="CB765" s="6"/>
      <c r="CC765" s="4"/>
      <c r="CD765" s="6"/>
      <c r="CE765" s="5"/>
      <c r="CF765" s="5"/>
      <c r="CG765" s="4">
        <v>8</v>
      </c>
      <c r="CH765" s="6">
        <v>177.44</v>
      </c>
      <c r="CI765" s="4"/>
      <c r="CJ765" s="6"/>
      <c r="CK765" s="5"/>
      <c r="CL765" s="5"/>
      <c r="CM765" s="4"/>
      <c r="CN765" s="6"/>
      <c r="CO765" s="4"/>
      <c r="CP765" s="6"/>
      <c r="CQ765" s="5"/>
      <c r="CR765" s="5"/>
      <c r="CS765" s="4"/>
      <c r="CT765" s="6"/>
      <c r="CU765" s="4"/>
      <c r="CV765" s="6"/>
      <c r="CW765" s="5"/>
      <c r="CX765" s="5"/>
      <c r="CY765" s="4"/>
      <c r="CZ765" s="6"/>
      <c r="DA765" s="4"/>
      <c r="DB765" s="6"/>
      <c r="DC765" s="5"/>
      <c r="DD765" s="5"/>
      <c r="DE765" s="4"/>
      <c r="DF765" s="6"/>
      <c r="DG765" s="4"/>
      <c r="DH765" s="6"/>
      <c r="DI765" s="5"/>
      <c r="DJ765" s="5"/>
      <c r="DK765" s="4"/>
      <c r="DL765" s="6"/>
      <c r="DM765" s="4"/>
      <c r="DN765" s="6"/>
      <c r="DO765" s="5"/>
      <c r="DP765" s="5"/>
      <c r="DQ765" s="4"/>
      <c r="DR765" s="6"/>
      <c r="DS765" s="4"/>
      <c r="DT765" s="6"/>
      <c r="DU765" s="5"/>
      <c r="DV765" s="5"/>
      <c r="DW765" s="4"/>
      <c r="DX765" s="6"/>
      <c r="DY765" s="4"/>
      <c r="DZ765" s="6"/>
      <c r="EA765" s="5"/>
      <c r="EB765" s="5"/>
      <c r="EC765" s="4"/>
      <c r="ED765" s="6"/>
      <c r="EE765" s="4"/>
      <c r="EF765" s="6"/>
      <c r="EG765" s="5"/>
      <c r="EH765" s="5"/>
      <c r="EI765" s="4"/>
      <c r="EJ765" s="6"/>
      <c r="EK765" s="4"/>
      <c r="EL765" s="6"/>
      <c r="EM765" s="5"/>
      <c r="EN765" s="5"/>
      <c r="EO765" s="4"/>
      <c r="EP765" s="6"/>
      <c r="EQ765" s="4"/>
      <c r="ER765" s="6"/>
      <c r="ES765" s="5"/>
      <c r="ET765" s="5"/>
      <c r="EU765" s="4"/>
      <c r="EV765" s="6"/>
      <c r="EW765" s="4"/>
      <c r="EX765" s="6"/>
      <c r="EY765" s="5"/>
      <c r="EZ765" s="5"/>
      <c r="FA765" s="4"/>
      <c r="FB765" s="6"/>
      <c r="FC765" s="4"/>
      <c r="FD765" s="6"/>
      <c r="FE765" s="5"/>
      <c r="FF765" s="5"/>
      <c r="FG765" s="4"/>
      <c r="FH765" s="6"/>
      <c r="FI765" s="4"/>
      <c r="FJ765" s="6"/>
      <c r="FK765" s="5"/>
      <c r="FL765" s="5"/>
      <c r="FM765" s="4"/>
      <c r="FN765" s="6"/>
      <c r="FO765" s="4"/>
      <c r="FP765" s="6"/>
      <c r="FQ765" s="5"/>
      <c r="FR765" s="5"/>
      <c r="FS765" s="4"/>
      <c r="FT765" s="6"/>
      <c r="FU765" s="4"/>
      <c r="FV765" s="6"/>
      <c r="FW765" s="5"/>
      <c r="FX765" s="5"/>
      <c r="FY765" s="4"/>
      <c r="FZ765" s="6"/>
      <c r="GA765" s="4"/>
      <c r="GB765" s="6"/>
      <c r="GC765" s="5"/>
      <c r="GD765" s="5"/>
      <c r="GE765" s="4"/>
      <c r="GF765" s="6"/>
      <c r="GG765" s="4"/>
      <c r="GH765" s="6"/>
      <c r="GI765" s="5"/>
      <c r="GJ765" s="5"/>
      <c r="GK765" s="4"/>
      <c r="GL765" s="6"/>
      <c r="GM765" s="4"/>
      <c r="GN765" s="6"/>
      <c r="GO765" s="5"/>
      <c r="GP765" s="5"/>
      <c r="GQ765" s="4"/>
      <c r="GR765" s="6"/>
      <c r="GS765" s="4"/>
      <c r="GT765" s="6"/>
      <c r="GU765" s="5"/>
      <c r="GV765" s="5"/>
      <c r="GW765" s="4"/>
      <c r="GX765" s="6"/>
      <c r="GY765" s="4"/>
      <c r="GZ765" s="6"/>
      <c r="HA765" s="5"/>
      <c r="HB765" s="5"/>
      <c r="HC765" s="4"/>
      <c r="HD765" s="6"/>
      <c r="HE765" s="4"/>
      <c r="HF765" s="6"/>
      <c r="HG765" s="5"/>
      <c r="HH765" s="5"/>
      <c r="HI765" s="4"/>
      <c r="HJ765" s="6"/>
      <c r="HK765" s="4"/>
      <c r="HL765" s="6"/>
      <c r="HM765" s="5"/>
      <c r="HN765" s="5"/>
      <c r="HO765" s="4"/>
      <c r="HP765" s="6"/>
      <c r="HQ765" s="4"/>
      <c r="HR765" s="6"/>
      <c r="HS765" s="5"/>
      <c r="HT765" s="5"/>
      <c r="HU765" s="4"/>
      <c r="HV765" s="6"/>
      <c r="HW765" s="4"/>
      <c r="HX765" s="6"/>
      <c r="HY765" s="5"/>
      <c r="HZ765" s="5"/>
      <c r="IA765" s="4"/>
      <c r="IB765" s="6"/>
      <c r="IC765" s="4"/>
      <c r="ID765" s="6"/>
      <c r="IE765" s="5"/>
      <c r="IF765" s="5"/>
      <c r="IG765" s="4"/>
      <c r="IH765" s="6"/>
      <c r="II765" s="4"/>
      <c r="IJ765" s="6"/>
      <c r="IK765" s="5"/>
      <c r="IL765" s="5"/>
      <c r="IM765" s="4"/>
      <c r="IN765" s="6"/>
      <c r="IO765" s="4"/>
      <c r="IP765" s="6"/>
      <c r="IQ765" s="5"/>
      <c r="IR765" s="5"/>
      <c r="IS765" s="4"/>
      <c r="IT765" s="6"/>
      <c r="IU765" s="4"/>
      <c r="IV765" s="6"/>
      <c r="IW765" s="5"/>
      <c r="IX765" s="5"/>
      <c r="IY765" s="4"/>
      <c r="IZ765" s="6"/>
      <c r="JA765" s="4"/>
      <c r="JB765" s="6"/>
      <c r="JC765" s="5"/>
      <c r="JD765" s="5"/>
      <c r="JE765" s="4"/>
      <c r="JF765" s="6"/>
      <c r="JG765" s="4"/>
      <c r="JH765" s="6"/>
      <c r="JI765" s="5"/>
      <c r="JJ765" s="5"/>
      <c r="JK765" s="4"/>
      <c r="JL765" s="6"/>
      <c r="JM765" s="4"/>
      <c r="JN765" s="6"/>
      <c r="JO765" s="5"/>
      <c r="JP765" s="5"/>
      <c r="JQ765" s="4"/>
      <c r="JR765" s="6"/>
      <c r="JS765" s="4"/>
      <c r="JT765" s="6"/>
      <c r="JU765" s="5"/>
      <c r="JV765" s="5"/>
      <c r="JW765" s="4"/>
      <c r="JX765" s="6"/>
      <c r="JY765" s="4"/>
      <c r="JZ765" s="6"/>
      <c r="KA765" s="5"/>
      <c r="KB765" s="5"/>
      <c r="KC765" s="4"/>
      <c r="KD765" s="6"/>
      <c r="KE765" s="4"/>
      <c r="KF765" s="6"/>
      <c r="KG765" s="5"/>
      <c r="KH765" s="5"/>
      <c r="KI765" s="4"/>
      <c r="KJ765" s="6"/>
      <c r="KK765" s="4"/>
      <c r="KL765" s="6"/>
      <c r="KM765" s="5"/>
      <c r="KN765" s="5"/>
    </row>
    <row r="766">
      <c r="A766" s="3" t="s">
        <v>85</v>
      </c>
      <c r="B766" s="3" t="s">
        <v>711</v>
      </c>
      <c r="C766" s="3" t="s">
        <v>87</v>
      </c>
      <c r="D766" s="3" t="s">
        <v>712</v>
      </c>
      <c r="E766" s="3" t="s">
        <v>713</v>
      </c>
      <c r="F766" s="3" t="s">
        <v>104</v>
      </c>
      <c r="G766" s="3" t="s">
        <v>104</v>
      </c>
      <c r="H766" s="3" t="s">
        <v>104</v>
      </c>
      <c r="I766" s="3" t="s">
        <v>1434</v>
      </c>
      <c r="J766" s="3" t="s">
        <v>104</v>
      </c>
      <c r="K766" s="4"/>
      <c r="L766" s="4">
        <f>=ROUNDDOWN({0},0)</f>
      </c>
      <c r="M766" s="4"/>
      <c r="N766" s="5"/>
      <c r="O766" s="4"/>
      <c r="P766" s="4">
        <f>=ROUNDDOWN({0},0)</f>
      </c>
      <c r="Q766" s="4"/>
      <c r="R766" s="5"/>
      <c r="S766" s="4">
        <v>1170</v>
      </c>
      <c r="T766" s="6">
        <v>14193</v>
      </c>
      <c r="U766" s="4"/>
      <c r="V766" s="6"/>
      <c r="W766" s="5"/>
      <c r="X766" s="5"/>
      <c r="Y766" s="4"/>
      <c r="Z766" s="6"/>
      <c r="AA766" s="4"/>
      <c r="AB766" s="6"/>
      <c r="AC766" s="5"/>
      <c r="AD766" s="5"/>
      <c r="AE766" s="4"/>
      <c r="AF766" s="6"/>
      <c r="AG766" s="4"/>
      <c r="AH766" s="6"/>
      <c r="AI766" s="5"/>
      <c r="AJ766" s="5"/>
      <c r="AK766" s="4"/>
      <c r="AL766" s="6"/>
      <c r="AM766" s="4"/>
      <c r="AN766" s="6"/>
      <c r="AO766" s="5"/>
      <c r="AP766" s="5"/>
      <c r="AQ766" s="4"/>
      <c r="AR766" s="6"/>
      <c r="AS766" s="4"/>
      <c r="AT766" s="6"/>
      <c r="AU766" s="5"/>
      <c r="AV766" s="5"/>
      <c r="AW766" s="4"/>
      <c r="AX766" s="6"/>
      <c r="AY766" s="4"/>
      <c r="AZ766" s="6"/>
      <c r="BA766" s="5"/>
      <c r="BB766" s="5"/>
      <c r="BC766" s="4"/>
      <c r="BD766" s="6"/>
      <c r="BE766" s="4"/>
      <c r="BF766" s="6"/>
      <c r="BG766" s="5"/>
      <c r="BH766" s="5"/>
      <c r="BI766" s="4"/>
      <c r="BJ766" s="6"/>
      <c r="BK766" s="4"/>
      <c r="BL766" s="6"/>
      <c r="BM766" s="5"/>
      <c r="BN766" s="5"/>
      <c r="BO766" s="4"/>
      <c r="BP766" s="6"/>
      <c r="BQ766" s="4"/>
      <c r="BR766" s="6"/>
      <c r="BS766" s="5"/>
      <c r="BT766" s="5"/>
      <c r="BU766" s="4"/>
      <c r="BV766" s="6"/>
      <c r="BW766" s="4"/>
      <c r="BX766" s="6"/>
      <c r="BY766" s="5"/>
      <c r="BZ766" s="5"/>
      <c r="CA766" s="4">
        <v>1170</v>
      </c>
      <c r="CB766" s="6">
        <v>14193</v>
      </c>
      <c r="CC766" s="4"/>
      <c r="CD766" s="6"/>
      <c r="CE766" s="5"/>
      <c r="CF766" s="5"/>
      <c r="CG766" s="4"/>
      <c r="CH766" s="6"/>
      <c r="CI766" s="4"/>
      <c r="CJ766" s="6"/>
      <c r="CK766" s="5"/>
      <c r="CL766" s="5"/>
      <c r="CM766" s="4"/>
      <c r="CN766" s="6"/>
      <c r="CO766" s="4"/>
      <c r="CP766" s="6"/>
      <c r="CQ766" s="5"/>
      <c r="CR766" s="5"/>
      <c r="CS766" s="4"/>
      <c r="CT766" s="6"/>
      <c r="CU766" s="4"/>
      <c r="CV766" s="6"/>
      <c r="CW766" s="5"/>
      <c r="CX766" s="5"/>
      <c r="CY766" s="4"/>
      <c r="CZ766" s="6"/>
      <c r="DA766" s="4"/>
      <c r="DB766" s="6"/>
      <c r="DC766" s="5"/>
      <c r="DD766" s="5"/>
      <c r="DE766" s="4"/>
      <c r="DF766" s="6"/>
      <c r="DG766" s="4"/>
      <c r="DH766" s="6"/>
      <c r="DI766" s="5"/>
      <c r="DJ766" s="5"/>
      <c r="DK766" s="4"/>
      <c r="DL766" s="6"/>
      <c r="DM766" s="4"/>
      <c r="DN766" s="6"/>
      <c r="DO766" s="5"/>
      <c r="DP766" s="5"/>
      <c r="DQ766" s="4"/>
      <c r="DR766" s="6"/>
      <c r="DS766" s="4"/>
      <c r="DT766" s="6"/>
      <c r="DU766" s="5"/>
      <c r="DV766" s="5"/>
      <c r="DW766" s="4"/>
      <c r="DX766" s="6"/>
      <c r="DY766" s="4"/>
      <c r="DZ766" s="6"/>
      <c r="EA766" s="5"/>
      <c r="EB766" s="5"/>
      <c r="EC766" s="4"/>
      <c r="ED766" s="6"/>
      <c r="EE766" s="4"/>
      <c r="EF766" s="6"/>
      <c r="EG766" s="5"/>
      <c r="EH766" s="5"/>
      <c r="EI766" s="4"/>
      <c r="EJ766" s="6"/>
      <c r="EK766" s="4"/>
      <c r="EL766" s="6"/>
      <c r="EM766" s="5"/>
      <c r="EN766" s="5"/>
      <c r="EO766" s="4"/>
      <c r="EP766" s="6"/>
      <c r="EQ766" s="4"/>
      <c r="ER766" s="6"/>
      <c r="ES766" s="5"/>
      <c r="ET766" s="5"/>
      <c r="EU766" s="4"/>
      <c r="EV766" s="6"/>
      <c r="EW766" s="4"/>
      <c r="EX766" s="6"/>
      <c r="EY766" s="5"/>
      <c r="EZ766" s="5"/>
      <c r="FA766" s="4"/>
      <c r="FB766" s="6"/>
      <c r="FC766" s="4"/>
      <c r="FD766" s="6"/>
      <c r="FE766" s="5"/>
      <c r="FF766" s="5"/>
      <c r="FG766" s="4"/>
      <c r="FH766" s="6"/>
      <c r="FI766" s="4"/>
      <c r="FJ766" s="6"/>
      <c r="FK766" s="5"/>
      <c r="FL766" s="5"/>
      <c r="FM766" s="4"/>
      <c r="FN766" s="6"/>
      <c r="FO766" s="4"/>
      <c r="FP766" s="6"/>
      <c r="FQ766" s="5"/>
      <c r="FR766" s="5"/>
      <c r="FS766" s="4"/>
      <c r="FT766" s="6"/>
      <c r="FU766" s="4"/>
      <c r="FV766" s="6"/>
      <c r="FW766" s="5"/>
      <c r="FX766" s="5"/>
      <c r="FY766" s="4"/>
      <c r="FZ766" s="6"/>
      <c r="GA766" s="4"/>
      <c r="GB766" s="6"/>
      <c r="GC766" s="5"/>
      <c r="GD766" s="5"/>
      <c r="GE766" s="4"/>
      <c r="GF766" s="6"/>
      <c r="GG766" s="4"/>
      <c r="GH766" s="6"/>
      <c r="GI766" s="5"/>
      <c r="GJ766" s="5"/>
      <c r="GK766" s="4"/>
      <c r="GL766" s="6"/>
      <c r="GM766" s="4"/>
      <c r="GN766" s="6"/>
      <c r="GO766" s="5"/>
      <c r="GP766" s="5"/>
      <c r="GQ766" s="4"/>
      <c r="GR766" s="6"/>
      <c r="GS766" s="4"/>
      <c r="GT766" s="6"/>
      <c r="GU766" s="5"/>
      <c r="GV766" s="5"/>
      <c r="GW766" s="4"/>
      <c r="GX766" s="6"/>
      <c r="GY766" s="4"/>
      <c r="GZ766" s="6"/>
      <c r="HA766" s="5"/>
      <c r="HB766" s="5"/>
      <c r="HC766" s="4"/>
      <c r="HD766" s="6"/>
      <c r="HE766" s="4"/>
      <c r="HF766" s="6"/>
      <c r="HG766" s="5"/>
      <c r="HH766" s="5"/>
      <c r="HI766" s="4"/>
      <c r="HJ766" s="6"/>
      <c r="HK766" s="4"/>
      <c r="HL766" s="6"/>
      <c r="HM766" s="5"/>
      <c r="HN766" s="5"/>
      <c r="HO766" s="4"/>
      <c r="HP766" s="6"/>
      <c r="HQ766" s="4"/>
      <c r="HR766" s="6"/>
      <c r="HS766" s="5"/>
      <c r="HT766" s="5"/>
      <c r="HU766" s="4"/>
      <c r="HV766" s="6"/>
      <c r="HW766" s="4"/>
      <c r="HX766" s="6"/>
      <c r="HY766" s="5"/>
      <c r="HZ766" s="5"/>
      <c r="IA766" s="4"/>
      <c r="IB766" s="6"/>
      <c r="IC766" s="4"/>
      <c r="ID766" s="6"/>
      <c r="IE766" s="5"/>
      <c r="IF766" s="5"/>
      <c r="IG766" s="4"/>
      <c r="IH766" s="6"/>
      <c r="II766" s="4"/>
      <c r="IJ766" s="6"/>
      <c r="IK766" s="5"/>
      <c r="IL766" s="5"/>
      <c r="IM766" s="4"/>
      <c r="IN766" s="6"/>
      <c r="IO766" s="4"/>
      <c r="IP766" s="6"/>
      <c r="IQ766" s="5"/>
      <c r="IR766" s="5"/>
      <c r="IS766" s="4"/>
      <c r="IT766" s="6"/>
      <c r="IU766" s="4"/>
      <c r="IV766" s="6"/>
      <c r="IW766" s="5"/>
      <c r="IX766" s="5"/>
      <c r="IY766" s="4"/>
      <c r="IZ766" s="6"/>
      <c r="JA766" s="4"/>
      <c r="JB766" s="6"/>
      <c r="JC766" s="5"/>
      <c r="JD766" s="5"/>
      <c r="JE766" s="4"/>
      <c r="JF766" s="6"/>
      <c r="JG766" s="4"/>
      <c r="JH766" s="6"/>
      <c r="JI766" s="5"/>
      <c r="JJ766" s="5"/>
      <c r="JK766" s="4"/>
      <c r="JL766" s="6"/>
      <c r="JM766" s="4"/>
      <c r="JN766" s="6"/>
      <c r="JO766" s="5"/>
      <c r="JP766" s="5"/>
      <c r="JQ766" s="4"/>
      <c r="JR766" s="6"/>
      <c r="JS766" s="4"/>
      <c r="JT766" s="6"/>
      <c r="JU766" s="5"/>
      <c r="JV766" s="5"/>
      <c r="JW766" s="4"/>
      <c r="JX766" s="6"/>
      <c r="JY766" s="4"/>
      <c r="JZ766" s="6"/>
      <c r="KA766" s="5"/>
      <c r="KB766" s="5"/>
      <c r="KC766" s="4"/>
      <c r="KD766" s="6"/>
      <c r="KE766" s="4"/>
      <c r="KF766" s="6"/>
      <c r="KG766" s="5"/>
      <c r="KH766" s="5"/>
      <c r="KI766" s="4"/>
      <c r="KJ766" s="6"/>
      <c r="KK766" s="4"/>
      <c r="KL766" s="6"/>
      <c r="KM766" s="5"/>
      <c r="KN766" s="5"/>
    </row>
    <row r="767">
      <c r="A767" s="3" t="s">
        <v>85</v>
      </c>
      <c r="B767" s="3" t="s">
        <v>711</v>
      </c>
      <c r="C767" s="3" t="s">
        <v>87</v>
      </c>
      <c r="D767" s="3" t="s">
        <v>712</v>
      </c>
      <c r="E767" s="3" t="s">
        <v>555</v>
      </c>
      <c r="F767" s="3" t="s">
        <v>104</v>
      </c>
      <c r="G767" s="3" t="s">
        <v>104</v>
      </c>
      <c r="H767" s="3" t="s">
        <v>104</v>
      </c>
      <c r="I767" s="3" t="s">
        <v>1364</v>
      </c>
      <c r="J767" s="3" t="s">
        <v>104</v>
      </c>
      <c r="K767" s="4"/>
      <c r="L767" s="4">
        <f>=ROUNDDOWN({0},0)</f>
      </c>
      <c r="M767" s="4"/>
      <c r="N767" s="5"/>
      <c r="O767" s="4"/>
      <c r="P767" s="4">
        <f>=ROUNDDOWN({0},0)</f>
      </c>
      <c r="Q767" s="4"/>
      <c r="R767" s="5"/>
      <c r="S767" s="4">
        <v>552</v>
      </c>
      <c r="T767" s="6">
        <v>6878.4</v>
      </c>
      <c r="U767" s="4"/>
      <c r="V767" s="6"/>
      <c r="W767" s="5"/>
      <c r="X767" s="5"/>
      <c r="Y767" s="4"/>
      <c r="Z767" s="6"/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/>
      <c r="AL767" s="6"/>
      <c r="AM767" s="4"/>
      <c r="AN767" s="6"/>
      <c r="AO767" s="5"/>
      <c r="AP767" s="5"/>
      <c r="AQ767" s="4"/>
      <c r="AR767" s="6"/>
      <c r="AS767" s="4"/>
      <c r="AT767" s="6"/>
      <c r="AU767" s="5"/>
      <c r="AV767" s="5"/>
      <c r="AW767" s="4"/>
      <c r="AX767" s="6"/>
      <c r="AY767" s="4"/>
      <c r="AZ767" s="6"/>
      <c r="BA767" s="5"/>
      <c r="BB767" s="5"/>
      <c r="BC767" s="4"/>
      <c r="BD767" s="6"/>
      <c r="BE767" s="4"/>
      <c r="BF767" s="6"/>
      <c r="BG767" s="5"/>
      <c r="BH767" s="5"/>
      <c r="BI767" s="4"/>
      <c r="BJ767" s="6"/>
      <c r="BK767" s="4"/>
      <c r="BL767" s="6"/>
      <c r="BM767" s="5"/>
      <c r="BN767" s="5"/>
      <c r="BO767" s="4"/>
      <c r="BP767" s="6"/>
      <c r="BQ767" s="4"/>
      <c r="BR767" s="6"/>
      <c r="BS767" s="5"/>
      <c r="BT767" s="5"/>
      <c r="BU767" s="4"/>
      <c r="BV767" s="6"/>
      <c r="BW767" s="4"/>
      <c r="BX767" s="6"/>
      <c r="BY767" s="5"/>
      <c r="BZ767" s="5"/>
      <c r="CA767" s="4">
        <v>552</v>
      </c>
      <c r="CB767" s="6">
        <v>6878.4</v>
      </c>
      <c r="CC767" s="4"/>
      <c r="CD767" s="6"/>
      <c r="CE767" s="5"/>
      <c r="CF767" s="5"/>
      <c r="CG767" s="4"/>
      <c r="CH767" s="6"/>
      <c r="CI767" s="4"/>
      <c r="CJ767" s="6"/>
      <c r="CK767" s="5"/>
      <c r="CL767" s="5"/>
      <c r="CM767" s="4"/>
      <c r="CN767" s="6"/>
      <c r="CO767" s="4"/>
      <c r="CP767" s="6"/>
      <c r="CQ767" s="5"/>
      <c r="CR767" s="5"/>
      <c r="CS767" s="4"/>
      <c r="CT767" s="6"/>
      <c r="CU767" s="4"/>
      <c r="CV767" s="6"/>
      <c r="CW767" s="5"/>
      <c r="CX767" s="5"/>
      <c r="CY767" s="4"/>
      <c r="CZ767" s="6"/>
      <c r="DA767" s="4"/>
      <c r="DB767" s="6"/>
      <c r="DC767" s="5"/>
      <c r="DD767" s="5"/>
      <c r="DE767" s="4"/>
      <c r="DF767" s="6"/>
      <c r="DG767" s="4"/>
      <c r="DH767" s="6"/>
      <c r="DI767" s="5"/>
      <c r="DJ767" s="5"/>
      <c r="DK767" s="4"/>
      <c r="DL767" s="6"/>
      <c r="DM767" s="4"/>
      <c r="DN767" s="6"/>
      <c r="DO767" s="5"/>
      <c r="DP767" s="5"/>
      <c r="DQ767" s="4"/>
      <c r="DR767" s="6"/>
      <c r="DS767" s="4"/>
      <c r="DT767" s="6"/>
      <c r="DU767" s="5"/>
      <c r="DV767" s="5"/>
      <c r="DW767" s="4"/>
      <c r="DX767" s="6"/>
      <c r="DY767" s="4"/>
      <c r="DZ767" s="6"/>
      <c r="EA767" s="5"/>
      <c r="EB767" s="5"/>
      <c r="EC767" s="4"/>
      <c r="ED767" s="6"/>
      <c r="EE767" s="4"/>
      <c r="EF767" s="6"/>
      <c r="EG767" s="5"/>
      <c r="EH767" s="5"/>
      <c r="EI767" s="4"/>
      <c r="EJ767" s="6"/>
      <c r="EK767" s="4"/>
      <c r="EL767" s="6"/>
      <c r="EM767" s="5"/>
      <c r="EN767" s="5"/>
      <c r="EO767" s="4"/>
      <c r="EP767" s="6"/>
      <c r="EQ767" s="4"/>
      <c r="ER767" s="6"/>
      <c r="ES767" s="5"/>
      <c r="ET767" s="5"/>
      <c r="EU767" s="4"/>
      <c r="EV767" s="6"/>
      <c r="EW767" s="4"/>
      <c r="EX767" s="6"/>
      <c r="EY767" s="5"/>
      <c r="EZ767" s="5"/>
      <c r="FA767" s="4"/>
      <c r="FB767" s="6"/>
      <c r="FC767" s="4"/>
      <c r="FD767" s="6"/>
      <c r="FE767" s="5"/>
      <c r="FF767" s="5"/>
      <c r="FG767" s="4"/>
      <c r="FH767" s="6"/>
      <c r="FI767" s="4"/>
      <c r="FJ767" s="6"/>
      <c r="FK767" s="5"/>
      <c r="FL767" s="5"/>
      <c r="FM767" s="4"/>
      <c r="FN767" s="6"/>
      <c r="FO767" s="4"/>
      <c r="FP767" s="6"/>
      <c r="FQ767" s="5"/>
      <c r="FR767" s="5"/>
      <c r="FS767" s="4"/>
      <c r="FT767" s="6"/>
      <c r="FU767" s="4"/>
      <c r="FV767" s="6"/>
      <c r="FW767" s="5"/>
      <c r="FX767" s="5"/>
      <c r="FY767" s="4"/>
      <c r="FZ767" s="6"/>
      <c r="GA767" s="4"/>
      <c r="GB767" s="6"/>
      <c r="GC767" s="5"/>
      <c r="GD767" s="5"/>
      <c r="GE767" s="4"/>
      <c r="GF767" s="6"/>
      <c r="GG767" s="4"/>
      <c r="GH767" s="6"/>
      <c r="GI767" s="5"/>
      <c r="GJ767" s="5"/>
      <c r="GK767" s="4"/>
      <c r="GL767" s="6"/>
      <c r="GM767" s="4"/>
      <c r="GN767" s="6"/>
      <c r="GO767" s="5"/>
      <c r="GP767" s="5"/>
      <c r="GQ767" s="4"/>
      <c r="GR767" s="6"/>
      <c r="GS767" s="4"/>
      <c r="GT767" s="6"/>
      <c r="GU767" s="5"/>
      <c r="GV767" s="5"/>
      <c r="GW767" s="4"/>
      <c r="GX767" s="6"/>
      <c r="GY767" s="4"/>
      <c r="GZ767" s="6"/>
      <c r="HA767" s="5"/>
      <c r="HB767" s="5"/>
      <c r="HC767" s="4"/>
      <c r="HD767" s="6"/>
      <c r="HE767" s="4"/>
      <c r="HF767" s="6"/>
      <c r="HG767" s="5"/>
      <c r="HH767" s="5"/>
      <c r="HI767" s="4"/>
      <c r="HJ767" s="6"/>
      <c r="HK767" s="4"/>
      <c r="HL767" s="6"/>
      <c r="HM767" s="5"/>
      <c r="HN767" s="5"/>
      <c r="HO767" s="4"/>
      <c r="HP767" s="6"/>
      <c r="HQ767" s="4"/>
      <c r="HR767" s="6"/>
      <c r="HS767" s="5"/>
      <c r="HT767" s="5"/>
      <c r="HU767" s="4"/>
      <c r="HV767" s="6"/>
      <c r="HW767" s="4"/>
      <c r="HX767" s="6"/>
      <c r="HY767" s="5"/>
      <c r="HZ767" s="5"/>
      <c r="IA767" s="4"/>
      <c r="IB767" s="6"/>
      <c r="IC767" s="4"/>
      <c r="ID767" s="6"/>
      <c r="IE767" s="5"/>
      <c r="IF767" s="5"/>
      <c r="IG767" s="4"/>
      <c r="IH767" s="6"/>
      <c r="II767" s="4"/>
      <c r="IJ767" s="6"/>
      <c r="IK767" s="5"/>
      <c r="IL767" s="5"/>
      <c r="IM767" s="4"/>
      <c r="IN767" s="6"/>
      <c r="IO767" s="4"/>
      <c r="IP767" s="6"/>
      <c r="IQ767" s="5"/>
      <c r="IR767" s="5"/>
      <c r="IS767" s="4"/>
      <c r="IT767" s="6"/>
      <c r="IU767" s="4"/>
      <c r="IV767" s="6"/>
      <c r="IW767" s="5"/>
      <c r="IX767" s="5"/>
      <c r="IY767" s="4"/>
      <c r="IZ767" s="6"/>
      <c r="JA767" s="4"/>
      <c r="JB767" s="6"/>
      <c r="JC767" s="5"/>
      <c r="JD767" s="5"/>
      <c r="JE767" s="4"/>
      <c r="JF767" s="6"/>
      <c r="JG767" s="4"/>
      <c r="JH767" s="6"/>
      <c r="JI767" s="5"/>
      <c r="JJ767" s="5"/>
      <c r="JK767" s="4"/>
      <c r="JL767" s="6"/>
      <c r="JM767" s="4"/>
      <c r="JN767" s="6"/>
      <c r="JO767" s="5"/>
      <c r="JP767" s="5"/>
      <c r="JQ767" s="4"/>
      <c r="JR767" s="6"/>
      <c r="JS767" s="4"/>
      <c r="JT767" s="6"/>
      <c r="JU767" s="5"/>
      <c r="JV767" s="5"/>
      <c r="JW767" s="4"/>
      <c r="JX767" s="6"/>
      <c r="JY767" s="4"/>
      <c r="JZ767" s="6"/>
      <c r="KA767" s="5"/>
      <c r="KB767" s="5"/>
      <c r="KC767" s="4"/>
      <c r="KD767" s="6"/>
      <c r="KE767" s="4"/>
      <c r="KF767" s="6"/>
      <c r="KG767" s="5"/>
      <c r="KH767" s="5"/>
      <c r="KI767" s="4"/>
      <c r="KJ767" s="6"/>
      <c r="KK767" s="4"/>
      <c r="KL767" s="6"/>
      <c r="KM767" s="5"/>
      <c r="KN767" s="5"/>
    </row>
    <row r="768">
      <c r="A768" s="3" t="s">
        <v>85</v>
      </c>
      <c r="B768" s="3" t="s">
        <v>711</v>
      </c>
      <c r="C768" s="3" t="s">
        <v>87</v>
      </c>
      <c r="D768" s="3" t="s">
        <v>712</v>
      </c>
      <c r="E768" s="3" t="s">
        <v>728</v>
      </c>
      <c r="F768" s="3" t="s">
        <v>104</v>
      </c>
      <c r="G768" s="3" t="s">
        <v>104</v>
      </c>
      <c r="H768" s="3" t="s">
        <v>104</v>
      </c>
      <c r="I768" s="3" t="s">
        <v>1308</v>
      </c>
      <c r="J768" s="3" t="s">
        <v>104</v>
      </c>
      <c r="K768" s="4"/>
      <c r="L768" s="4">
        <f>=ROUNDDOWN({0},0)</f>
      </c>
      <c r="M768" s="4"/>
      <c r="N768" s="5"/>
      <c r="O768" s="4"/>
      <c r="P768" s="4">
        <f>=ROUNDDOWN({0},0)</f>
      </c>
      <c r="Q768" s="4"/>
      <c r="R768" s="5"/>
      <c r="S768" s="4"/>
      <c r="T768" s="6"/>
      <c r="U768" s="4"/>
      <c r="V768" s="6"/>
      <c r="W768" s="5"/>
      <c r="X768" s="5"/>
      <c r="Y768" s="4"/>
      <c r="Z768" s="6"/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/>
      <c r="AL768" s="6"/>
      <c r="AM768" s="4"/>
      <c r="AN768" s="6"/>
      <c r="AO768" s="5"/>
      <c r="AP768" s="5"/>
      <c r="AQ768" s="4"/>
      <c r="AR768" s="6"/>
      <c r="AS768" s="4"/>
      <c r="AT768" s="6"/>
      <c r="AU768" s="5"/>
      <c r="AV768" s="5"/>
      <c r="AW768" s="4"/>
      <c r="AX768" s="6"/>
      <c r="AY768" s="4"/>
      <c r="AZ768" s="6"/>
      <c r="BA768" s="5"/>
      <c r="BB768" s="5"/>
      <c r="BC768" s="4"/>
      <c r="BD768" s="6"/>
      <c r="BE768" s="4"/>
      <c r="BF768" s="6"/>
      <c r="BG768" s="5"/>
      <c r="BH768" s="5"/>
      <c r="BI768" s="4"/>
      <c r="BJ768" s="6"/>
      <c r="BK768" s="4"/>
      <c r="BL768" s="6"/>
      <c r="BM768" s="5"/>
      <c r="BN768" s="5"/>
      <c r="BO768" s="4"/>
      <c r="BP768" s="6"/>
      <c r="BQ768" s="4"/>
      <c r="BR768" s="6"/>
      <c r="BS768" s="5"/>
      <c r="BT768" s="5"/>
      <c r="BU768" s="4"/>
      <c r="BV768" s="6"/>
      <c r="BW768" s="4"/>
      <c r="BX768" s="6"/>
      <c r="BY768" s="5"/>
      <c r="BZ768" s="5"/>
      <c r="CA768" s="4"/>
      <c r="CB768" s="6"/>
      <c r="CC768" s="4"/>
      <c r="CD768" s="6"/>
      <c r="CE768" s="5"/>
      <c r="CF768" s="5"/>
      <c r="CG768" s="4"/>
      <c r="CH768" s="6"/>
      <c r="CI768" s="4"/>
      <c r="CJ768" s="6"/>
      <c r="CK768" s="5"/>
      <c r="CL768" s="5"/>
      <c r="CM768" s="4"/>
      <c r="CN768" s="6"/>
      <c r="CO768" s="4"/>
      <c r="CP768" s="6"/>
      <c r="CQ768" s="5"/>
      <c r="CR768" s="5"/>
      <c r="CS768" s="4"/>
      <c r="CT768" s="6"/>
      <c r="CU768" s="4"/>
      <c r="CV768" s="6"/>
      <c r="CW768" s="5"/>
      <c r="CX768" s="5"/>
      <c r="CY768" s="4"/>
      <c r="CZ768" s="6"/>
      <c r="DA768" s="4"/>
      <c r="DB768" s="6"/>
      <c r="DC768" s="5"/>
      <c r="DD768" s="5"/>
      <c r="DE768" s="4"/>
      <c r="DF768" s="6"/>
      <c r="DG768" s="4"/>
      <c r="DH768" s="6"/>
      <c r="DI768" s="5"/>
      <c r="DJ768" s="5"/>
      <c r="DK768" s="4"/>
      <c r="DL768" s="6"/>
      <c r="DM768" s="4"/>
      <c r="DN768" s="6"/>
      <c r="DO768" s="5"/>
      <c r="DP768" s="5"/>
      <c r="DQ768" s="4"/>
      <c r="DR768" s="6"/>
      <c r="DS768" s="4"/>
      <c r="DT768" s="6"/>
      <c r="DU768" s="5"/>
      <c r="DV768" s="5"/>
      <c r="DW768" s="4"/>
      <c r="DX768" s="6"/>
      <c r="DY768" s="4"/>
      <c r="DZ768" s="6"/>
      <c r="EA768" s="5"/>
      <c r="EB768" s="5"/>
      <c r="EC768" s="4"/>
      <c r="ED768" s="6"/>
      <c r="EE768" s="4"/>
      <c r="EF768" s="6"/>
      <c r="EG768" s="5"/>
      <c r="EH768" s="5"/>
      <c r="EI768" s="4"/>
      <c r="EJ768" s="6"/>
      <c r="EK768" s="4"/>
      <c r="EL768" s="6"/>
      <c r="EM768" s="5"/>
      <c r="EN768" s="5"/>
      <c r="EO768" s="4"/>
      <c r="EP768" s="6"/>
      <c r="EQ768" s="4"/>
      <c r="ER768" s="6"/>
      <c r="ES768" s="5"/>
      <c r="ET768" s="5"/>
      <c r="EU768" s="4"/>
      <c r="EV768" s="6"/>
      <c r="EW768" s="4"/>
      <c r="EX768" s="6"/>
      <c r="EY768" s="5"/>
      <c r="EZ768" s="5"/>
      <c r="FA768" s="4"/>
      <c r="FB768" s="6"/>
      <c r="FC768" s="4"/>
      <c r="FD768" s="6"/>
      <c r="FE768" s="5"/>
      <c r="FF768" s="5"/>
      <c r="FG768" s="4"/>
      <c r="FH768" s="6"/>
      <c r="FI768" s="4"/>
      <c r="FJ768" s="6"/>
      <c r="FK768" s="5"/>
      <c r="FL768" s="5"/>
      <c r="FM768" s="4"/>
      <c r="FN768" s="6"/>
      <c r="FO768" s="4"/>
      <c r="FP768" s="6"/>
      <c r="FQ768" s="5"/>
      <c r="FR768" s="5"/>
      <c r="FS768" s="4"/>
      <c r="FT768" s="6"/>
      <c r="FU768" s="4"/>
      <c r="FV768" s="6"/>
      <c r="FW768" s="5"/>
      <c r="FX768" s="5"/>
      <c r="FY768" s="4"/>
      <c r="FZ768" s="6"/>
      <c r="GA768" s="4"/>
      <c r="GB768" s="6"/>
      <c r="GC768" s="5"/>
      <c r="GD768" s="5"/>
      <c r="GE768" s="4"/>
      <c r="GF768" s="6"/>
      <c r="GG768" s="4"/>
      <c r="GH768" s="6"/>
      <c r="GI768" s="5"/>
      <c r="GJ768" s="5"/>
      <c r="GK768" s="4"/>
      <c r="GL768" s="6"/>
      <c r="GM768" s="4"/>
      <c r="GN768" s="6"/>
      <c r="GO768" s="5"/>
      <c r="GP768" s="5"/>
      <c r="GQ768" s="4"/>
      <c r="GR768" s="6"/>
      <c r="GS768" s="4"/>
      <c r="GT768" s="6"/>
      <c r="GU768" s="5"/>
      <c r="GV768" s="5"/>
      <c r="GW768" s="4"/>
      <c r="GX768" s="6"/>
      <c r="GY768" s="4"/>
      <c r="GZ768" s="6"/>
      <c r="HA768" s="5"/>
      <c r="HB768" s="5"/>
      <c r="HC768" s="4"/>
      <c r="HD768" s="6"/>
      <c r="HE768" s="4"/>
      <c r="HF768" s="6"/>
      <c r="HG768" s="5"/>
      <c r="HH768" s="5"/>
      <c r="HI768" s="4"/>
      <c r="HJ768" s="6"/>
      <c r="HK768" s="4"/>
      <c r="HL768" s="6"/>
      <c r="HM768" s="5"/>
      <c r="HN768" s="5"/>
      <c r="HO768" s="4"/>
      <c r="HP768" s="6"/>
      <c r="HQ768" s="4"/>
      <c r="HR768" s="6"/>
      <c r="HS768" s="5"/>
      <c r="HT768" s="5"/>
      <c r="HU768" s="4"/>
      <c r="HV768" s="6"/>
      <c r="HW768" s="4"/>
      <c r="HX768" s="6"/>
      <c r="HY768" s="5"/>
      <c r="HZ768" s="5"/>
      <c r="IA768" s="4"/>
      <c r="IB768" s="6"/>
      <c r="IC768" s="4"/>
      <c r="ID768" s="6"/>
      <c r="IE768" s="5"/>
      <c r="IF768" s="5"/>
      <c r="IG768" s="4"/>
      <c r="IH768" s="6"/>
      <c r="II768" s="4"/>
      <c r="IJ768" s="6"/>
      <c r="IK768" s="5"/>
      <c r="IL768" s="5"/>
      <c r="IM768" s="4"/>
      <c r="IN768" s="6"/>
      <c r="IO768" s="4"/>
      <c r="IP768" s="6"/>
      <c r="IQ768" s="5"/>
      <c r="IR768" s="5"/>
      <c r="IS768" s="4"/>
      <c r="IT768" s="6"/>
      <c r="IU768" s="4"/>
      <c r="IV768" s="6"/>
      <c r="IW768" s="5"/>
      <c r="IX768" s="5"/>
      <c r="IY768" s="4"/>
      <c r="IZ768" s="6"/>
      <c r="JA768" s="4"/>
      <c r="JB768" s="6"/>
      <c r="JC768" s="5"/>
      <c r="JD768" s="5"/>
      <c r="JE768" s="4"/>
      <c r="JF768" s="6"/>
      <c r="JG768" s="4"/>
      <c r="JH768" s="6"/>
      <c r="JI768" s="5"/>
      <c r="JJ768" s="5"/>
      <c r="JK768" s="4"/>
      <c r="JL768" s="6"/>
      <c r="JM768" s="4"/>
      <c r="JN768" s="6"/>
      <c r="JO768" s="5"/>
      <c r="JP768" s="5"/>
      <c r="JQ768" s="4"/>
      <c r="JR768" s="6"/>
      <c r="JS768" s="4"/>
      <c r="JT768" s="6"/>
      <c r="JU768" s="5"/>
      <c r="JV768" s="5"/>
      <c r="JW768" s="4"/>
      <c r="JX768" s="6"/>
      <c r="JY768" s="4"/>
      <c r="JZ768" s="6"/>
      <c r="KA768" s="5"/>
      <c r="KB768" s="5"/>
      <c r="KC768" s="4"/>
      <c r="KD768" s="6"/>
      <c r="KE768" s="4"/>
      <c r="KF768" s="6"/>
      <c r="KG768" s="5"/>
      <c r="KH768" s="5"/>
      <c r="KI768" s="4"/>
      <c r="KJ768" s="6"/>
      <c r="KK768" s="4"/>
      <c r="KL768" s="6"/>
      <c r="KM768" s="5"/>
      <c r="KN768" s="5"/>
    </row>
    <row r="769">
      <c r="A769" s="3" t="s">
        <v>85</v>
      </c>
      <c r="B769" s="3" t="s">
        <v>711</v>
      </c>
      <c r="C769" s="3" t="s">
        <v>87</v>
      </c>
      <c r="D769" s="3" t="s">
        <v>712</v>
      </c>
      <c r="E769" s="3" t="s">
        <v>427</v>
      </c>
      <c r="F769" s="3" t="s">
        <v>104</v>
      </c>
      <c r="G769" s="3" t="s">
        <v>104</v>
      </c>
      <c r="H769" s="3" t="s">
        <v>104</v>
      </c>
      <c r="I769" s="3" t="s">
        <v>1311</v>
      </c>
      <c r="J769" s="3" t="s">
        <v>104</v>
      </c>
      <c r="K769" s="4"/>
      <c r="L769" s="4">
        <f>=ROUNDDOWN({0},0)</f>
      </c>
      <c r="M769" s="4"/>
      <c r="N769" s="5"/>
      <c r="O769" s="4"/>
      <c r="P769" s="4">
        <f>=ROUNDDOWN({0},0)</f>
      </c>
      <c r="Q769" s="4"/>
      <c r="R769" s="5"/>
      <c r="S769" s="4"/>
      <c r="T769" s="6"/>
      <c r="U769" s="4"/>
      <c r="V769" s="6"/>
      <c r="W769" s="5"/>
      <c r="X769" s="5"/>
      <c r="Y769" s="4"/>
      <c r="Z769" s="6"/>
      <c r="AA769" s="4"/>
      <c r="AB769" s="6"/>
      <c r="AC769" s="5"/>
      <c r="AD769" s="5"/>
      <c r="AE769" s="4"/>
      <c r="AF769" s="6"/>
      <c r="AG769" s="4"/>
      <c r="AH769" s="6"/>
      <c r="AI769" s="5"/>
      <c r="AJ769" s="5"/>
      <c r="AK769" s="4"/>
      <c r="AL769" s="6"/>
      <c r="AM769" s="4"/>
      <c r="AN769" s="6"/>
      <c r="AO769" s="5"/>
      <c r="AP769" s="5"/>
      <c r="AQ769" s="4"/>
      <c r="AR769" s="6"/>
      <c r="AS769" s="4"/>
      <c r="AT769" s="6"/>
      <c r="AU769" s="5"/>
      <c r="AV769" s="5"/>
      <c r="AW769" s="4"/>
      <c r="AX769" s="6"/>
      <c r="AY769" s="4"/>
      <c r="AZ769" s="6"/>
      <c r="BA769" s="5"/>
      <c r="BB769" s="5"/>
      <c r="BC769" s="4"/>
      <c r="BD769" s="6"/>
      <c r="BE769" s="4"/>
      <c r="BF769" s="6"/>
      <c r="BG769" s="5"/>
      <c r="BH769" s="5"/>
      <c r="BI769" s="4"/>
      <c r="BJ769" s="6"/>
      <c r="BK769" s="4"/>
      <c r="BL769" s="6"/>
      <c r="BM769" s="5"/>
      <c r="BN769" s="5"/>
      <c r="BO769" s="4"/>
      <c r="BP769" s="6"/>
      <c r="BQ769" s="4"/>
      <c r="BR769" s="6"/>
      <c r="BS769" s="5"/>
      <c r="BT769" s="5"/>
      <c r="BU769" s="4"/>
      <c r="BV769" s="6"/>
      <c r="BW769" s="4"/>
      <c r="BX769" s="6"/>
      <c r="BY769" s="5"/>
      <c r="BZ769" s="5"/>
      <c r="CA769" s="4"/>
      <c r="CB769" s="6"/>
      <c r="CC769" s="4"/>
      <c r="CD769" s="6"/>
      <c r="CE769" s="5"/>
      <c r="CF769" s="5"/>
      <c r="CG769" s="4"/>
      <c r="CH769" s="6"/>
      <c r="CI769" s="4"/>
      <c r="CJ769" s="6"/>
      <c r="CK769" s="5"/>
      <c r="CL769" s="5"/>
      <c r="CM769" s="4"/>
      <c r="CN769" s="6"/>
      <c r="CO769" s="4"/>
      <c r="CP769" s="6"/>
      <c r="CQ769" s="5"/>
      <c r="CR769" s="5"/>
      <c r="CS769" s="4"/>
      <c r="CT769" s="6"/>
      <c r="CU769" s="4"/>
      <c r="CV769" s="6"/>
      <c r="CW769" s="5"/>
      <c r="CX769" s="5"/>
      <c r="CY769" s="4"/>
      <c r="CZ769" s="6"/>
      <c r="DA769" s="4"/>
      <c r="DB769" s="6"/>
      <c r="DC769" s="5"/>
      <c r="DD769" s="5"/>
      <c r="DE769" s="4"/>
      <c r="DF769" s="6"/>
      <c r="DG769" s="4"/>
      <c r="DH769" s="6"/>
      <c r="DI769" s="5"/>
      <c r="DJ769" s="5"/>
      <c r="DK769" s="4"/>
      <c r="DL769" s="6"/>
      <c r="DM769" s="4"/>
      <c r="DN769" s="6"/>
      <c r="DO769" s="5"/>
      <c r="DP769" s="5"/>
      <c r="DQ769" s="4"/>
      <c r="DR769" s="6"/>
      <c r="DS769" s="4"/>
      <c r="DT769" s="6"/>
      <c r="DU769" s="5"/>
      <c r="DV769" s="5"/>
      <c r="DW769" s="4"/>
      <c r="DX769" s="6"/>
      <c r="DY769" s="4"/>
      <c r="DZ769" s="6"/>
      <c r="EA769" s="5"/>
      <c r="EB769" s="5"/>
      <c r="EC769" s="4"/>
      <c r="ED769" s="6"/>
      <c r="EE769" s="4"/>
      <c r="EF769" s="6"/>
      <c r="EG769" s="5"/>
      <c r="EH769" s="5"/>
      <c r="EI769" s="4"/>
      <c r="EJ769" s="6"/>
      <c r="EK769" s="4"/>
      <c r="EL769" s="6"/>
      <c r="EM769" s="5"/>
      <c r="EN769" s="5"/>
      <c r="EO769" s="4"/>
      <c r="EP769" s="6"/>
      <c r="EQ769" s="4"/>
      <c r="ER769" s="6"/>
      <c r="ES769" s="5"/>
      <c r="ET769" s="5"/>
      <c r="EU769" s="4"/>
      <c r="EV769" s="6"/>
      <c r="EW769" s="4"/>
      <c r="EX769" s="6"/>
      <c r="EY769" s="5"/>
      <c r="EZ769" s="5"/>
      <c r="FA769" s="4"/>
      <c r="FB769" s="6"/>
      <c r="FC769" s="4"/>
      <c r="FD769" s="6"/>
      <c r="FE769" s="5"/>
      <c r="FF769" s="5"/>
      <c r="FG769" s="4"/>
      <c r="FH769" s="6"/>
      <c r="FI769" s="4"/>
      <c r="FJ769" s="6"/>
      <c r="FK769" s="5"/>
      <c r="FL769" s="5"/>
      <c r="FM769" s="4"/>
      <c r="FN769" s="6"/>
      <c r="FO769" s="4"/>
      <c r="FP769" s="6"/>
      <c r="FQ769" s="5"/>
      <c r="FR769" s="5"/>
      <c r="FS769" s="4"/>
      <c r="FT769" s="6"/>
      <c r="FU769" s="4"/>
      <c r="FV769" s="6"/>
      <c r="FW769" s="5"/>
      <c r="FX769" s="5"/>
      <c r="FY769" s="4"/>
      <c r="FZ769" s="6"/>
      <c r="GA769" s="4"/>
      <c r="GB769" s="6"/>
      <c r="GC769" s="5"/>
      <c r="GD769" s="5"/>
      <c r="GE769" s="4"/>
      <c r="GF769" s="6"/>
      <c r="GG769" s="4"/>
      <c r="GH769" s="6"/>
      <c r="GI769" s="5"/>
      <c r="GJ769" s="5"/>
      <c r="GK769" s="4"/>
      <c r="GL769" s="6"/>
      <c r="GM769" s="4"/>
      <c r="GN769" s="6"/>
      <c r="GO769" s="5"/>
      <c r="GP769" s="5"/>
      <c r="GQ769" s="4"/>
      <c r="GR769" s="6"/>
      <c r="GS769" s="4"/>
      <c r="GT769" s="6"/>
      <c r="GU769" s="5"/>
      <c r="GV769" s="5"/>
      <c r="GW769" s="4"/>
      <c r="GX769" s="6"/>
      <c r="GY769" s="4"/>
      <c r="GZ769" s="6"/>
      <c r="HA769" s="5"/>
      <c r="HB769" s="5"/>
      <c r="HC769" s="4"/>
      <c r="HD769" s="6"/>
      <c r="HE769" s="4"/>
      <c r="HF769" s="6"/>
      <c r="HG769" s="5"/>
      <c r="HH769" s="5"/>
      <c r="HI769" s="4"/>
      <c r="HJ769" s="6"/>
      <c r="HK769" s="4"/>
      <c r="HL769" s="6"/>
      <c r="HM769" s="5"/>
      <c r="HN769" s="5"/>
      <c r="HO769" s="4"/>
      <c r="HP769" s="6"/>
      <c r="HQ769" s="4"/>
      <c r="HR769" s="6"/>
      <c r="HS769" s="5"/>
      <c r="HT769" s="5"/>
      <c r="HU769" s="4"/>
      <c r="HV769" s="6"/>
      <c r="HW769" s="4"/>
      <c r="HX769" s="6"/>
      <c r="HY769" s="5"/>
      <c r="HZ769" s="5"/>
      <c r="IA769" s="4"/>
      <c r="IB769" s="6"/>
      <c r="IC769" s="4"/>
      <c r="ID769" s="6"/>
      <c r="IE769" s="5"/>
      <c r="IF769" s="5"/>
      <c r="IG769" s="4"/>
      <c r="IH769" s="6"/>
      <c r="II769" s="4"/>
      <c r="IJ769" s="6"/>
      <c r="IK769" s="5"/>
      <c r="IL769" s="5"/>
      <c r="IM769" s="4"/>
      <c r="IN769" s="6"/>
      <c r="IO769" s="4"/>
      <c r="IP769" s="6"/>
      <c r="IQ769" s="5"/>
      <c r="IR769" s="5"/>
      <c r="IS769" s="4"/>
      <c r="IT769" s="6"/>
      <c r="IU769" s="4"/>
      <c r="IV769" s="6"/>
      <c r="IW769" s="5"/>
      <c r="IX769" s="5"/>
      <c r="IY769" s="4"/>
      <c r="IZ769" s="6"/>
      <c r="JA769" s="4"/>
      <c r="JB769" s="6"/>
      <c r="JC769" s="5"/>
      <c r="JD769" s="5"/>
      <c r="JE769" s="4"/>
      <c r="JF769" s="6"/>
      <c r="JG769" s="4"/>
      <c r="JH769" s="6"/>
      <c r="JI769" s="5"/>
      <c r="JJ769" s="5"/>
      <c r="JK769" s="4"/>
      <c r="JL769" s="6"/>
      <c r="JM769" s="4"/>
      <c r="JN769" s="6"/>
      <c r="JO769" s="5"/>
      <c r="JP769" s="5"/>
      <c r="JQ769" s="4"/>
      <c r="JR769" s="6"/>
      <c r="JS769" s="4"/>
      <c r="JT769" s="6"/>
      <c r="JU769" s="5"/>
      <c r="JV769" s="5"/>
      <c r="JW769" s="4"/>
      <c r="JX769" s="6"/>
      <c r="JY769" s="4"/>
      <c r="JZ769" s="6"/>
      <c r="KA769" s="5"/>
      <c r="KB769" s="5"/>
      <c r="KC769" s="4"/>
      <c r="KD769" s="6"/>
      <c r="KE769" s="4"/>
      <c r="KF769" s="6"/>
      <c r="KG769" s="5"/>
      <c r="KH769" s="5"/>
      <c r="KI769" s="4"/>
      <c r="KJ769" s="6"/>
      <c r="KK769" s="4"/>
      <c r="KL769" s="6"/>
      <c r="KM769" s="5"/>
      <c r="KN769" s="5"/>
    </row>
    <row r="770">
      <c r="A770" s="3" t="s">
        <v>85</v>
      </c>
      <c r="B770" s="3" t="s">
        <v>711</v>
      </c>
      <c r="C770" s="3" t="s">
        <v>87</v>
      </c>
      <c r="D770" s="3" t="s">
        <v>712</v>
      </c>
      <c r="E770" s="3" t="s">
        <v>715</v>
      </c>
      <c r="F770" s="3" t="s">
        <v>104</v>
      </c>
      <c r="G770" s="3" t="s">
        <v>104</v>
      </c>
      <c r="H770" s="3" t="s">
        <v>104</v>
      </c>
      <c r="I770" s="3" t="s">
        <v>1321</v>
      </c>
      <c r="J770" s="3" t="s">
        <v>104</v>
      </c>
      <c r="K770" s="4"/>
      <c r="L770" s="4">
        <f>=ROUNDDOWN({0},0)</f>
      </c>
      <c r="M770" s="4"/>
      <c r="N770" s="5"/>
      <c r="O770" s="4"/>
      <c r="P770" s="4">
        <f>=ROUNDDOWN({0},0)</f>
      </c>
      <c r="Q770" s="4"/>
      <c r="R770" s="5"/>
      <c r="S770" s="4"/>
      <c r="T770" s="6"/>
      <c r="U770" s="4"/>
      <c r="V770" s="6"/>
      <c r="W770" s="5"/>
      <c r="X770" s="5"/>
      <c r="Y770" s="4"/>
      <c r="Z770" s="6"/>
      <c r="AA770" s="4"/>
      <c r="AB770" s="6"/>
      <c r="AC770" s="5"/>
      <c r="AD770" s="5"/>
      <c r="AE770" s="4"/>
      <c r="AF770" s="6"/>
      <c r="AG770" s="4"/>
      <c r="AH770" s="6"/>
      <c r="AI770" s="5"/>
      <c r="AJ770" s="5"/>
      <c r="AK770" s="4"/>
      <c r="AL770" s="6"/>
      <c r="AM770" s="4"/>
      <c r="AN770" s="6"/>
      <c r="AO770" s="5"/>
      <c r="AP770" s="5"/>
      <c r="AQ770" s="4"/>
      <c r="AR770" s="6"/>
      <c r="AS770" s="4"/>
      <c r="AT770" s="6"/>
      <c r="AU770" s="5"/>
      <c r="AV770" s="5"/>
      <c r="AW770" s="4"/>
      <c r="AX770" s="6"/>
      <c r="AY770" s="4"/>
      <c r="AZ770" s="6"/>
      <c r="BA770" s="5"/>
      <c r="BB770" s="5"/>
      <c r="BC770" s="4"/>
      <c r="BD770" s="6"/>
      <c r="BE770" s="4"/>
      <c r="BF770" s="6"/>
      <c r="BG770" s="5"/>
      <c r="BH770" s="5"/>
      <c r="BI770" s="4"/>
      <c r="BJ770" s="6"/>
      <c r="BK770" s="4"/>
      <c r="BL770" s="6"/>
      <c r="BM770" s="5"/>
      <c r="BN770" s="5"/>
      <c r="BO770" s="4"/>
      <c r="BP770" s="6"/>
      <c r="BQ770" s="4"/>
      <c r="BR770" s="6"/>
      <c r="BS770" s="5"/>
      <c r="BT770" s="5"/>
      <c r="BU770" s="4"/>
      <c r="BV770" s="6"/>
      <c r="BW770" s="4"/>
      <c r="BX770" s="6"/>
      <c r="BY770" s="5"/>
      <c r="BZ770" s="5"/>
      <c r="CA770" s="4"/>
      <c r="CB770" s="6"/>
      <c r="CC770" s="4"/>
      <c r="CD770" s="6"/>
      <c r="CE770" s="5"/>
      <c r="CF770" s="5"/>
      <c r="CG770" s="4"/>
      <c r="CH770" s="6"/>
      <c r="CI770" s="4"/>
      <c r="CJ770" s="6"/>
      <c r="CK770" s="5"/>
      <c r="CL770" s="5"/>
      <c r="CM770" s="4"/>
      <c r="CN770" s="6"/>
      <c r="CO770" s="4"/>
      <c r="CP770" s="6"/>
      <c r="CQ770" s="5"/>
      <c r="CR770" s="5"/>
      <c r="CS770" s="4"/>
      <c r="CT770" s="6"/>
      <c r="CU770" s="4"/>
      <c r="CV770" s="6"/>
      <c r="CW770" s="5"/>
      <c r="CX770" s="5"/>
      <c r="CY770" s="4"/>
      <c r="CZ770" s="6"/>
      <c r="DA770" s="4"/>
      <c r="DB770" s="6"/>
      <c r="DC770" s="5"/>
      <c r="DD770" s="5"/>
      <c r="DE770" s="4"/>
      <c r="DF770" s="6"/>
      <c r="DG770" s="4"/>
      <c r="DH770" s="6"/>
      <c r="DI770" s="5"/>
      <c r="DJ770" s="5"/>
      <c r="DK770" s="4"/>
      <c r="DL770" s="6"/>
      <c r="DM770" s="4"/>
      <c r="DN770" s="6"/>
      <c r="DO770" s="5"/>
      <c r="DP770" s="5"/>
      <c r="DQ770" s="4"/>
      <c r="DR770" s="6"/>
      <c r="DS770" s="4"/>
      <c r="DT770" s="6"/>
      <c r="DU770" s="5"/>
      <c r="DV770" s="5"/>
      <c r="DW770" s="4"/>
      <c r="DX770" s="6"/>
      <c r="DY770" s="4"/>
      <c r="DZ770" s="6"/>
      <c r="EA770" s="5"/>
      <c r="EB770" s="5"/>
      <c r="EC770" s="4"/>
      <c r="ED770" s="6"/>
      <c r="EE770" s="4"/>
      <c r="EF770" s="6"/>
      <c r="EG770" s="5"/>
      <c r="EH770" s="5"/>
      <c r="EI770" s="4"/>
      <c r="EJ770" s="6"/>
      <c r="EK770" s="4"/>
      <c r="EL770" s="6"/>
      <c r="EM770" s="5"/>
      <c r="EN770" s="5"/>
      <c r="EO770" s="4"/>
      <c r="EP770" s="6"/>
      <c r="EQ770" s="4"/>
      <c r="ER770" s="6"/>
      <c r="ES770" s="5"/>
      <c r="ET770" s="5"/>
      <c r="EU770" s="4"/>
      <c r="EV770" s="6"/>
      <c r="EW770" s="4"/>
      <c r="EX770" s="6"/>
      <c r="EY770" s="5"/>
      <c r="EZ770" s="5"/>
      <c r="FA770" s="4"/>
      <c r="FB770" s="6"/>
      <c r="FC770" s="4"/>
      <c r="FD770" s="6"/>
      <c r="FE770" s="5"/>
      <c r="FF770" s="5"/>
      <c r="FG770" s="4"/>
      <c r="FH770" s="6"/>
      <c r="FI770" s="4"/>
      <c r="FJ770" s="6"/>
      <c r="FK770" s="5"/>
      <c r="FL770" s="5"/>
      <c r="FM770" s="4"/>
      <c r="FN770" s="6"/>
      <c r="FO770" s="4"/>
      <c r="FP770" s="6"/>
      <c r="FQ770" s="5"/>
      <c r="FR770" s="5"/>
      <c r="FS770" s="4"/>
      <c r="FT770" s="6"/>
      <c r="FU770" s="4"/>
      <c r="FV770" s="6"/>
      <c r="FW770" s="5"/>
      <c r="FX770" s="5"/>
      <c r="FY770" s="4"/>
      <c r="FZ770" s="6"/>
      <c r="GA770" s="4"/>
      <c r="GB770" s="6"/>
      <c r="GC770" s="5"/>
      <c r="GD770" s="5"/>
      <c r="GE770" s="4"/>
      <c r="GF770" s="6"/>
      <c r="GG770" s="4"/>
      <c r="GH770" s="6"/>
      <c r="GI770" s="5"/>
      <c r="GJ770" s="5"/>
      <c r="GK770" s="4"/>
      <c r="GL770" s="6"/>
      <c r="GM770" s="4"/>
      <c r="GN770" s="6"/>
      <c r="GO770" s="5"/>
      <c r="GP770" s="5"/>
      <c r="GQ770" s="4"/>
      <c r="GR770" s="6"/>
      <c r="GS770" s="4"/>
      <c r="GT770" s="6"/>
      <c r="GU770" s="5"/>
      <c r="GV770" s="5"/>
      <c r="GW770" s="4"/>
      <c r="GX770" s="6"/>
      <c r="GY770" s="4"/>
      <c r="GZ770" s="6"/>
      <c r="HA770" s="5"/>
      <c r="HB770" s="5"/>
      <c r="HC770" s="4"/>
      <c r="HD770" s="6"/>
      <c r="HE770" s="4"/>
      <c r="HF770" s="6"/>
      <c r="HG770" s="5"/>
      <c r="HH770" s="5"/>
      <c r="HI770" s="4"/>
      <c r="HJ770" s="6"/>
      <c r="HK770" s="4"/>
      <c r="HL770" s="6"/>
      <c r="HM770" s="5"/>
      <c r="HN770" s="5"/>
      <c r="HO770" s="4"/>
      <c r="HP770" s="6"/>
      <c r="HQ770" s="4"/>
      <c r="HR770" s="6"/>
      <c r="HS770" s="5"/>
      <c r="HT770" s="5"/>
      <c r="HU770" s="4"/>
      <c r="HV770" s="6"/>
      <c r="HW770" s="4"/>
      <c r="HX770" s="6"/>
      <c r="HY770" s="5"/>
      <c r="HZ770" s="5"/>
      <c r="IA770" s="4"/>
      <c r="IB770" s="6"/>
      <c r="IC770" s="4"/>
      <c r="ID770" s="6"/>
      <c r="IE770" s="5"/>
      <c r="IF770" s="5"/>
      <c r="IG770" s="4"/>
      <c r="IH770" s="6"/>
      <c r="II770" s="4"/>
      <c r="IJ770" s="6"/>
      <c r="IK770" s="5"/>
      <c r="IL770" s="5"/>
      <c r="IM770" s="4"/>
      <c r="IN770" s="6"/>
      <c r="IO770" s="4"/>
      <c r="IP770" s="6"/>
      <c r="IQ770" s="5"/>
      <c r="IR770" s="5"/>
      <c r="IS770" s="4"/>
      <c r="IT770" s="6"/>
      <c r="IU770" s="4"/>
      <c r="IV770" s="6"/>
      <c r="IW770" s="5"/>
      <c r="IX770" s="5"/>
      <c r="IY770" s="4"/>
      <c r="IZ770" s="6"/>
      <c r="JA770" s="4"/>
      <c r="JB770" s="6"/>
      <c r="JC770" s="5"/>
      <c r="JD770" s="5"/>
      <c r="JE770" s="4"/>
      <c r="JF770" s="6"/>
      <c r="JG770" s="4"/>
      <c r="JH770" s="6"/>
      <c r="JI770" s="5"/>
      <c r="JJ770" s="5"/>
      <c r="JK770" s="4"/>
      <c r="JL770" s="6"/>
      <c r="JM770" s="4"/>
      <c r="JN770" s="6"/>
      <c r="JO770" s="5"/>
      <c r="JP770" s="5"/>
      <c r="JQ770" s="4"/>
      <c r="JR770" s="6"/>
      <c r="JS770" s="4"/>
      <c r="JT770" s="6"/>
      <c r="JU770" s="5"/>
      <c r="JV770" s="5"/>
      <c r="JW770" s="4"/>
      <c r="JX770" s="6"/>
      <c r="JY770" s="4"/>
      <c r="JZ770" s="6"/>
      <c r="KA770" s="5"/>
      <c r="KB770" s="5"/>
      <c r="KC770" s="4"/>
      <c r="KD770" s="6"/>
      <c r="KE770" s="4"/>
      <c r="KF770" s="6"/>
      <c r="KG770" s="5"/>
      <c r="KH770" s="5"/>
      <c r="KI770" s="4"/>
      <c r="KJ770" s="6"/>
      <c r="KK770" s="4"/>
      <c r="KL770" s="6"/>
      <c r="KM770" s="5"/>
      <c r="KN770" s="5"/>
    </row>
    <row r="771">
      <c r="A771" s="3" t="s">
        <v>85</v>
      </c>
      <c r="B771" s="3" t="s">
        <v>711</v>
      </c>
      <c r="C771" s="3" t="s">
        <v>87</v>
      </c>
      <c r="D771" s="3" t="s">
        <v>712</v>
      </c>
      <c r="E771" s="3" t="s">
        <v>729</v>
      </c>
      <c r="F771" s="3" t="s">
        <v>104</v>
      </c>
      <c r="G771" s="3" t="s">
        <v>104</v>
      </c>
      <c r="H771" s="3" t="s">
        <v>104</v>
      </c>
      <c r="I771" s="3" t="s">
        <v>1418</v>
      </c>
      <c r="J771" s="3" t="s">
        <v>104</v>
      </c>
      <c r="K771" s="4"/>
      <c r="L771" s="4">
        <f>=ROUNDDOWN({0},0)</f>
      </c>
      <c r="M771" s="4"/>
      <c r="N771" s="5"/>
      <c r="O771" s="4"/>
      <c r="P771" s="4">
        <f>=ROUNDDOWN({0},0)</f>
      </c>
      <c r="Q771" s="4"/>
      <c r="R771" s="5"/>
      <c r="S771" s="4"/>
      <c r="T771" s="6"/>
      <c r="U771" s="4"/>
      <c r="V771" s="6"/>
      <c r="W771" s="5"/>
      <c r="X771" s="5"/>
      <c r="Y771" s="4"/>
      <c r="Z771" s="6"/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/>
      <c r="AL771" s="6"/>
      <c r="AM771" s="4"/>
      <c r="AN771" s="6"/>
      <c r="AO771" s="5"/>
      <c r="AP771" s="5"/>
      <c r="AQ771" s="4"/>
      <c r="AR771" s="6"/>
      <c r="AS771" s="4"/>
      <c r="AT771" s="6"/>
      <c r="AU771" s="5"/>
      <c r="AV771" s="5"/>
      <c r="AW771" s="4"/>
      <c r="AX771" s="6"/>
      <c r="AY771" s="4"/>
      <c r="AZ771" s="6"/>
      <c r="BA771" s="5"/>
      <c r="BB771" s="5"/>
      <c r="BC771" s="4"/>
      <c r="BD771" s="6"/>
      <c r="BE771" s="4"/>
      <c r="BF771" s="6"/>
      <c r="BG771" s="5"/>
      <c r="BH771" s="5"/>
      <c r="BI771" s="4"/>
      <c r="BJ771" s="6"/>
      <c r="BK771" s="4"/>
      <c r="BL771" s="6"/>
      <c r="BM771" s="5"/>
      <c r="BN771" s="5"/>
      <c r="BO771" s="4"/>
      <c r="BP771" s="6"/>
      <c r="BQ771" s="4"/>
      <c r="BR771" s="6"/>
      <c r="BS771" s="5"/>
      <c r="BT771" s="5"/>
      <c r="BU771" s="4"/>
      <c r="BV771" s="6"/>
      <c r="BW771" s="4"/>
      <c r="BX771" s="6"/>
      <c r="BY771" s="5"/>
      <c r="BZ771" s="5"/>
      <c r="CA771" s="4"/>
      <c r="CB771" s="6"/>
      <c r="CC771" s="4"/>
      <c r="CD771" s="6"/>
      <c r="CE771" s="5"/>
      <c r="CF771" s="5"/>
      <c r="CG771" s="4"/>
      <c r="CH771" s="6"/>
      <c r="CI771" s="4"/>
      <c r="CJ771" s="6"/>
      <c r="CK771" s="5"/>
      <c r="CL771" s="5"/>
      <c r="CM771" s="4"/>
      <c r="CN771" s="6"/>
      <c r="CO771" s="4"/>
      <c r="CP771" s="6"/>
      <c r="CQ771" s="5"/>
      <c r="CR771" s="5"/>
      <c r="CS771" s="4"/>
      <c r="CT771" s="6"/>
      <c r="CU771" s="4"/>
      <c r="CV771" s="6"/>
      <c r="CW771" s="5"/>
      <c r="CX771" s="5"/>
      <c r="CY771" s="4"/>
      <c r="CZ771" s="6"/>
      <c r="DA771" s="4"/>
      <c r="DB771" s="6"/>
      <c r="DC771" s="5"/>
      <c r="DD771" s="5"/>
      <c r="DE771" s="4"/>
      <c r="DF771" s="6"/>
      <c r="DG771" s="4"/>
      <c r="DH771" s="6"/>
      <c r="DI771" s="5"/>
      <c r="DJ771" s="5"/>
      <c r="DK771" s="4"/>
      <c r="DL771" s="6"/>
      <c r="DM771" s="4"/>
      <c r="DN771" s="6"/>
      <c r="DO771" s="5"/>
      <c r="DP771" s="5"/>
      <c r="DQ771" s="4"/>
      <c r="DR771" s="6"/>
      <c r="DS771" s="4"/>
      <c r="DT771" s="6"/>
      <c r="DU771" s="5"/>
      <c r="DV771" s="5"/>
      <c r="DW771" s="4"/>
      <c r="DX771" s="6"/>
      <c r="DY771" s="4"/>
      <c r="DZ771" s="6"/>
      <c r="EA771" s="5"/>
      <c r="EB771" s="5"/>
      <c r="EC771" s="4"/>
      <c r="ED771" s="6"/>
      <c r="EE771" s="4"/>
      <c r="EF771" s="6"/>
      <c r="EG771" s="5"/>
      <c r="EH771" s="5"/>
      <c r="EI771" s="4"/>
      <c r="EJ771" s="6"/>
      <c r="EK771" s="4"/>
      <c r="EL771" s="6"/>
      <c r="EM771" s="5"/>
      <c r="EN771" s="5"/>
      <c r="EO771" s="4"/>
      <c r="EP771" s="6"/>
      <c r="EQ771" s="4"/>
      <c r="ER771" s="6"/>
      <c r="ES771" s="5"/>
      <c r="ET771" s="5"/>
      <c r="EU771" s="4"/>
      <c r="EV771" s="6"/>
      <c r="EW771" s="4"/>
      <c r="EX771" s="6"/>
      <c r="EY771" s="5"/>
      <c r="EZ771" s="5"/>
      <c r="FA771" s="4"/>
      <c r="FB771" s="6"/>
      <c r="FC771" s="4"/>
      <c r="FD771" s="6"/>
      <c r="FE771" s="5"/>
      <c r="FF771" s="5"/>
      <c r="FG771" s="4"/>
      <c r="FH771" s="6"/>
      <c r="FI771" s="4"/>
      <c r="FJ771" s="6"/>
      <c r="FK771" s="5"/>
      <c r="FL771" s="5"/>
      <c r="FM771" s="4"/>
      <c r="FN771" s="6"/>
      <c r="FO771" s="4"/>
      <c r="FP771" s="6"/>
      <c r="FQ771" s="5"/>
      <c r="FR771" s="5"/>
      <c r="FS771" s="4"/>
      <c r="FT771" s="6"/>
      <c r="FU771" s="4"/>
      <c r="FV771" s="6"/>
      <c r="FW771" s="5"/>
      <c r="FX771" s="5"/>
      <c r="FY771" s="4"/>
      <c r="FZ771" s="6"/>
      <c r="GA771" s="4"/>
      <c r="GB771" s="6"/>
      <c r="GC771" s="5"/>
      <c r="GD771" s="5"/>
      <c r="GE771" s="4"/>
      <c r="GF771" s="6"/>
      <c r="GG771" s="4"/>
      <c r="GH771" s="6"/>
      <c r="GI771" s="5"/>
      <c r="GJ771" s="5"/>
      <c r="GK771" s="4"/>
      <c r="GL771" s="6"/>
      <c r="GM771" s="4"/>
      <c r="GN771" s="6"/>
      <c r="GO771" s="5"/>
      <c r="GP771" s="5"/>
      <c r="GQ771" s="4"/>
      <c r="GR771" s="6"/>
      <c r="GS771" s="4"/>
      <c r="GT771" s="6"/>
      <c r="GU771" s="5"/>
      <c r="GV771" s="5"/>
      <c r="GW771" s="4"/>
      <c r="GX771" s="6"/>
      <c r="GY771" s="4"/>
      <c r="GZ771" s="6"/>
      <c r="HA771" s="5"/>
      <c r="HB771" s="5"/>
      <c r="HC771" s="4"/>
      <c r="HD771" s="6"/>
      <c r="HE771" s="4"/>
      <c r="HF771" s="6"/>
      <c r="HG771" s="5"/>
      <c r="HH771" s="5"/>
      <c r="HI771" s="4"/>
      <c r="HJ771" s="6"/>
      <c r="HK771" s="4"/>
      <c r="HL771" s="6"/>
      <c r="HM771" s="5"/>
      <c r="HN771" s="5"/>
      <c r="HO771" s="4"/>
      <c r="HP771" s="6"/>
      <c r="HQ771" s="4"/>
      <c r="HR771" s="6"/>
      <c r="HS771" s="5"/>
      <c r="HT771" s="5"/>
      <c r="HU771" s="4"/>
      <c r="HV771" s="6"/>
      <c r="HW771" s="4"/>
      <c r="HX771" s="6"/>
      <c r="HY771" s="5"/>
      <c r="HZ771" s="5"/>
      <c r="IA771" s="4"/>
      <c r="IB771" s="6"/>
      <c r="IC771" s="4"/>
      <c r="ID771" s="6"/>
      <c r="IE771" s="5"/>
      <c r="IF771" s="5"/>
      <c r="IG771" s="4"/>
      <c r="IH771" s="6"/>
      <c r="II771" s="4"/>
      <c r="IJ771" s="6"/>
      <c r="IK771" s="5"/>
      <c r="IL771" s="5"/>
      <c r="IM771" s="4"/>
      <c r="IN771" s="6"/>
      <c r="IO771" s="4"/>
      <c r="IP771" s="6"/>
      <c r="IQ771" s="5"/>
      <c r="IR771" s="5"/>
      <c r="IS771" s="4"/>
      <c r="IT771" s="6"/>
      <c r="IU771" s="4"/>
      <c r="IV771" s="6"/>
      <c r="IW771" s="5"/>
      <c r="IX771" s="5"/>
      <c r="IY771" s="4"/>
      <c r="IZ771" s="6"/>
      <c r="JA771" s="4"/>
      <c r="JB771" s="6"/>
      <c r="JC771" s="5"/>
      <c r="JD771" s="5"/>
      <c r="JE771" s="4"/>
      <c r="JF771" s="6"/>
      <c r="JG771" s="4"/>
      <c r="JH771" s="6"/>
      <c r="JI771" s="5"/>
      <c r="JJ771" s="5"/>
      <c r="JK771" s="4"/>
      <c r="JL771" s="6"/>
      <c r="JM771" s="4"/>
      <c r="JN771" s="6"/>
      <c r="JO771" s="5"/>
      <c r="JP771" s="5"/>
      <c r="JQ771" s="4"/>
      <c r="JR771" s="6"/>
      <c r="JS771" s="4"/>
      <c r="JT771" s="6"/>
      <c r="JU771" s="5"/>
      <c r="JV771" s="5"/>
      <c r="JW771" s="4"/>
      <c r="JX771" s="6"/>
      <c r="JY771" s="4"/>
      <c r="JZ771" s="6"/>
      <c r="KA771" s="5"/>
      <c r="KB771" s="5"/>
      <c r="KC771" s="4"/>
      <c r="KD771" s="6"/>
      <c r="KE771" s="4"/>
      <c r="KF771" s="6"/>
      <c r="KG771" s="5"/>
      <c r="KH771" s="5"/>
      <c r="KI771" s="4"/>
      <c r="KJ771" s="6"/>
      <c r="KK771" s="4"/>
      <c r="KL771" s="6"/>
      <c r="KM771" s="5"/>
      <c r="KN771" s="5"/>
    </row>
    <row r="772">
      <c r="A772" s="3" t="s">
        <v>85</v>
      </c>
      <c r="B772" s="3" t="s">
        <v>711</v>
      </c>
      <c r="C772" s="3" t="s">
        <v>87</v>
      </c>
      <c r="D772" s="3" t="s">
        <v>712</v>
      </c>
      <c r="E772" s="3" t="s">
        <v>723</v>
      </c>
      <c r="F772" s="3" t="s">
        <v>104</v>
      </c>
      <c r="G772" s="3" t="s">
        <v>104</v>
      </c>
      <c r="H772" s="3" t="s">
        <v>104</v>
      </c>
      <c r="I772" s="3" t="s">
        <v>1310</v>
      </c>
      <c r="J772" s="3" t="s">
        <v>104</v>
      </c>
      <c r="K772" s="4"/>
      <c r="L772" s="4">
        <f>=ROUNDDOWN({0},0)</f>
      </c>
      <c r="M772" s="4"/>
      <c r="N772" s="5"/>
      <c r="O772" s="4"/>
      <c r="P772" s="4">
        <f>=ROUNDDOWN({0},0)</f>
      </c>
      <c r="Q772" s="4"/>
      <c r="R772" s="5"/>
      <c r="S772" s="4"/>
      <c r="T772" s="6"/>
      <c r="U772" s="4"/>
      <c r="V772" s="6"/>
      <c r="W772" s="5"/>
      <c r="X772" s="5"/>
      <c r="Y772" s="4"/>
      <c r="Z772" s="6"/>
      <c r="AA772" s="4"/>
      <c r="AB772" s="6"/>
      <c r="AC772" s="5"/>
      <c r="AD772" s="5"/>
      <c r="AE772" s="4"/>
      <c r="AF772" s="6"/>
      <c r="AG772" s="4"/>
      <c r="AH772" s="6"/>
      <c r="AI772" s="5"/>
      <c r="AJ772" s="5"/>
      <c r="AK772" s="4"/>
      <c r="AL772" s="6"/>
      <c r="AM772" s="4"/>
      <c r="AN772" s="6"/>
      <c r="AO772" s="5"/>
      <c r="AP772" s="5"/>
      <c r="AQ772" s="4"/>
      <c r="AR772" s="6"/>
      <c r="AS772" s="4"/>
      <c r="AT772" s="6"/>
      <c r="AU772" s="5"/>
      <c r="AV772" s="5"/>
      <c r="AW772" s="4"/>
      <c r="AX772" s="6"/>
      <c r="AY772" s="4"/>
      <c r="AZ772" s="6"/>
      <c r="BA772" s="5"/>
      <c r="BB772" s="5"/>
      <c r="BC772" s="4"/>
      <c r="BD772" s="6"/>
      <c r="BE772" s="4"/>
      <c r="BF772" s="6"/>
      <c r="BG772" s="5"/>
      <c r="BH772" s="5"/>
      <c r="BI772" s="4"/>
      <c r="BJ772" s="6"/>
      <c r="BK772" s="4"/>
      <c r="BL772" s="6"/>
      <c r="BM772" s="5"/>
      <c r="BN772" s="5"/>
      <c r="BO772" s="4"/>
      <c r="BP772" s="6"/>
      <c r="BQ772" s="4"/>
      <c r="BR772" s="6"/>
      <c r="BS772" s="5"/>
      <c r="BT772" s="5"/>
      <c r="BU772" s="4"/>
      <c r="BV772" s="6"/>
      <c r="BW772" s="4"/>
      <c r="BX772" s="6"/>
      <c r="BY772" s="5"/>
      <c r="BZ772" s="5"/>
      <c r="CA772" s="4"/>
      <c r="CB772" s="6"/>
      <c r="CC772" s="4"/>
      <c r="CD772" s="6"/>
      <c r="CE772" s="5"/>
      <c r="CF772" s="5"/>
      <c r="CG772" s="4"/>
      <c r="CH772" s="6"/>
      <c r="CI772" s="4"/>
      <c r="CJ772" s="6"/>
      <c r="CK772" s="5"/>
      <c r="CL772" s="5"/>
      <c r="CM772" s="4"/>
      <c r="CN772" s="6"/>
      <c r="CO772" s="4"/>
      <c r="CP772" s="6"/>
      <c r="CQ772" s="5"/>
      <c r="CR772" s="5"/>
      <c r="CS772" s="4"/>
      <c r="CT772" s="6"/>
      <c r="CU772" s="4"/>
      <c r="CV772" s="6"/>
      <c r="CW772" s="5"/>
      <c r="CX772" s="5"/>
      <c r="CY772" s="4"/>
      <c r="CZ772" s="6"/>
      <c r="DA772" s="4"/>
      <c r="DB772" s="6"/>
      <c r="DC772" s="5"/>
      <c r="DD772" s="5"/>
      <c r="DE772" s="4"/>
      <c r="DF772" s="6"/>
      <c r="DG772" s="4"/>
      <c r="DH772" s="6"/>
      <c r="DI772" s="5"/>
      <c r="DJ772" s="5"/>
      <c r="DK772" s="4"/>
      <c r="DL772" s="6"/>
      <c r="DM772" s="4"/>
      <c r="DN772" s="6"/>
      <c r="DO772" s="5"/>
      <c r="DP772" s="5"/>
      <c r="DQ772" s="4"/>
      <c r="DR772" s="6"/>
      <c r="DS772" s="4"/>
      <c r="DT772" s="6"/>
      <c r="DU772" s="5"/>
      <c r="DV772" s="5"/>
      <c r="DW772" s="4"/>
      <c r="DX772" s="6"/>
      <c r="DY772" s="4"/>
      <c r="DZ772" s="6"/>
      <c r="EA772" s="5"/>
      <c r="EB772" s="5"/>
      <c r="EC772" s="4"/>
      <c r="ED772" s="6"/>
      <c r="EE772" s="4"/>
      <c r="EF772" s="6"/>
      <c r="EG772" s="5"/>
      <c r="EH772" s="5"/>
      <c r="EI772" s="4"/>
      <c r="EJ772" s="6"/>
      <c r="EK772" s="4"/>
      <c r="EL772" s="6"/>
      <c r="EM772" s="5"/>
      <c r="EN772" s="5"/>
      <c r="EO772" s="4"/>
      <c r="EP772" s="6"/>
      <c r="EQ772" s="4"/>
      <c r="ER772" s="6"/>
      <c r="ES772" s="5"/>
      <c r="ET772" s="5"/>
      <c r="EU772" s="4"/>
      <c r="EV772" s="6"/>
      <c r="EW772" s="4"/>
      <c r="EX772" s="6"/>
      <c r="EY772" s="5"/>
      <c r="EZ772" s="5"/>
      <c r="FA772" s="4"/>
      <c r="FB772" s="6"/>
      <c r="FC772" s="4"/>
      <c r="FD772" s="6"/>
      <c r="FE772" s="5"/>
      <c r="FF772" s="5"/>
      <c r="FG772" s="4"/>
      <c r="FH772" s="6"/>
      <c r="FI772" s="4"/>
      <c r="FJ772" s="6"/>
      <c r="FK772" s="5"/>
      <c r="FL772" s="5"/>
      <c r="FM772" s="4"/>
      <c r="FN772" s="6"/>
      <c r="FO772" s="4"/>
      <c r="FP772" s="6"/>
      <c r="FQ772" s="5"/>
      <c r="FR772" s="5"/>
      <c r="FS772" s="4"/>
      <c r="FT772" s="6"/>
      <c r="FU772" s="4"/>
      <c r="FV772" s="6"/>
      <c r="FW772" s="5"/>
      <c r="FX772" s="5"/>
      <c r="FY772" s="4"/>
      <c r="FZ772" s="6"/>
      <c r="GA772" s="4"/>
      <c r="GB772" s="6"/>
      <c r="GC772" s="5"/>
      <c r="GD772" s="5"/>
      <c r="GE772" s="4"/>
      <c r="GF772" s="6"/>
      <c r="GG772" s="4"/>
      <c r="GH772" s="6"/>
      <c r="GI772" s="5"/>
      <c r="GJ772" s="5"/>
      <c r="GK772" s="4"/>
      <c r="GL772" s="6"/>
      <c r="GM772" s="4"/>
      <c r="GN772" s="6"/>
      <c r="GO772" s="5"/>
      <c r="GP772" s="5"/>
      <c r="GQ772" s="4"/>
      <c r="GR772" s="6"/>
      <c r="GS772" s="4"/>
      <c r="GT772" s="6"/>
      <c r="GU772" s="5"/>
      <c r="GV772" s="5"/>
      <c r="GW772" s="4"/>
      <c r="GX772" s="6"/>
      <c r="GY772" s="4"/>
      <c r="GZ772" s="6"/>
      <c r="HA772" s="5"/>
      <c r="HB772" s="5"/>
      <c r="HC772" s="4"/>
      <c r="HD772" s="6"/>
      <c r="HE772" s="4"/>
      <c r="HF772" s="6"/>
      <c r="HG772" s="5"/>
      <c r="HH772" s="5"/>
      <c r="HI772" s="4"/>
      <c r="HJ772" s="6"/>
      <c r="HK772" s="4"/>
      <c r="HL772" s="6"/>
      <c r="HM772" s="5"/>
      <c r="HN772" s="5"/>
      <c r="HO772" s="4"/>
      <c r="HP772" s="6"/>
      <c r="HQ772" s="4"/>
      <c r="HR772" s="6"/>
      <c r="HS772" s="5"/>
      <c r="HT772" s="5"/>
      <c r="HU772" s="4"/>
      <c r="HV772" s="6"/>
      <c r="HW772" s="4"/>
      <c r="HX772" s="6"/>
      <c r="HY772" s="5"/>
      <c r="HZ772" s="5"/>
      <c r="IA772" s="4"/>
      <c r="IB772" s="6"/>
      <c r="IC772" s="4"/>
      <c r="ID772" s="6"/>
      <c r="IE772" s="5"/>
      <c r="IF772" s="5"/>
      <c r="IG772" s="4"/>
      <c r="IH772" s="6"/>
      <c r="II772" s="4"/>
      <c r="IJ772" s="6"/>
      <c r="IK772" s="5"/>
      <c r="IL772" s="5"/>
      <c r="IM772" s="4"/>
      <c r="IN772" s="6"/>
      <c r="IO772" s="4"/>
      <c r="IP772" s="6"/>
      <c r="IQ772" s="5"/>
      <c r="IR772" s="5"/>
      <c r="IS772" s="4"/>
      <c r="IT772" s="6"/>
      <c r="IU772" s="4"/>
      <c r="IV772" s="6"/>
      <c r="IW772" s="5"/>
      <c r="IX772" s="5"/>
      <c r="IY772" s="4"/>
      <c r="IZ772" s="6"/>
      <c r="JA772" s="4"/>
      <c r="JB772" s="6"/>
      <c r="JC772" s="5"/>
      <c r="JD772" s="5"/>
      <c r="JE772" s="4"/>
      <c r="JF772" s="6"/>
      <c r="JG772" s="4"/>
      <c r="JH772" s="6"/>
      <c r="JI772" s="5"/>
      <c r="JJ772" s="5"/>
      <c r="JK772" s="4"/>
      <c r="JL772" s="6"/>
      <c r="JM772" s="4"/>
      <c r="JN772" s="6"/>
      <c r="JO772" s="5"/>
      <c r="JP772" s="5"/>
      <c r="JQ772" s="4"/>
      <c r="JR772" s="6"/>
      <c r="JS772" s="4"/>
      <c r="JT772" s="6"/>
      <c r="JU772" s="5"/>
      <c r="JV772" s="5"/>
      <c r="JW772" s="4"/>
      <c r="JX772" s="6"/>
      <c r="JY772" s="4"/>
      <c r="JZ772" s="6"/>
      <c r="KA772" s="5"/>
      <c r="KB772" s="5"/>
      <c r="KC772" s="4"/>
      <c r="KD772" s="6"/>
      <c r="KE772" s="4"/>
      <c r="KF772" s="6"/>
      <c r="KG772" s="5"/>
      <c r="KH772" s="5"/>
      <c r="KI772" s="4"/>
      <c r="KJ772" s="6"/>
      <c r="KK772" s="4"/>
      <c r="KL772" s="6"/>
      <c r="KM772" s="5"/>
      <c r="KN772" s="5"/>
    </row>
    <row r="773">
      <c r="A773" s="3" t="s">
        <v>85</v>
      </c>
      <c r="B773" s="3" t="s">
        <v>711</v>
      </c>
      <c r="C773" s="3" t="s">
        <v>87</v>
      </c>
      <c r="D773" s="3" t="s">
        <v>712</v>
      </c>
      <c r="E773" s="3" t="s">
        <v>725</v>
      </c>
      <c r="F773" s="3" t="s">
        <v>104</v>
      </c>
      <c r="G773" s="3" t="s">
        <v>104</v>
      </c>
      <c r="H773" s="3" t="s">
        <v>104</v>
      </c>
      <c r="I773" s="3" t="s">
        <v>1310</v>
      </c>
      <c r="J773" s="3" t="s">
        <v>104</v>
      </c>
      <c r="K773" s="4"/>
      <c r="L773" s="4">
        <f>=ROUNDDOWN({0},0)</f>
      </c>
      <c r="M773" s="4"/>
      <c r="N773" s="5"/>
      <c r="O773" s="4"/>
      <c r="P773" s="4">
        <f>=ROUNDDOWN({0},0)</f>
      </c>
      <c r="Q773" s="4"/>
      <c r="R773" s="5"/>
      <c r="S773" s="4"/>
      <c r="T773" s="6"/>
      <c r="U773" s="4"/>
      <c r="V773" s="6"/>
      <c r="W773" s="5"/>
      <c r="X773" s="5"/>
      <c r="Y773" s="4"/>
      <c r="Z773" s="6"/>
      <c r="AA773" s="4"/>
      <c r="AB773" s="6"/>
      <c r="AC773" s="5"/>
      <c r="AD773" s="5"/>
      <c r="AE773" s="4"/>
      <c r="AF773" s="6"/>
      <c r="AG773" s="4"/>
      <c r="AH773" s="6"/>
      <c r="AI773" s="5"/>
      <c r="AJ773" s="5"/>
      <c r="AK773" s="4"/>
      <c r="AL773" s="6"/>
      <c r="AM773" s="4"/>
      <c r="AN773" s="6"/>
      <c r="AO773" s="5"/>
      <c r="AP773" s="5"/>
      <c r="AQ773" s="4"/>
      <c r="AR773" s="6"/>
      <c r="AS773" s="4"/>
      <c r="AT773" s="6"/>
      <c r="AU773" s="5"/>
      <c r="AV773" s="5"/>
      <c r="AW773" s="4"/>
      <c r="AX773" s="6"/>
      <c r="AY773" s="4"/>
      <c r="AZ773" s="6"/>
      <c r="BA773" s="5"/>
      <c r="BB773" s="5"/>
      <c r="BC773" s="4"/>
      <c r="BD773" s="6"/>
      <c r="BE773" s="4"/>
      <c r="BF773" s="6"/>
      <c r="BG773" s="5"/>
      <c r="BH773" s="5"/>
      <c r="BI773" s="4"/>
      <c r="BJ773" s="6"/>
      <c r="BK773" s="4"/>
      <c r="BL773" s="6"/>
      <c r="BM773" s="5"/>
      <c r="BN773" s="5"/>
      <c r="BO773" s="4"/>
      <c r="BP773" s="6"/>
      <c r="BQ773" s="4"/>
      <c r="BR773" s="6"/>
      <c r="BS773" s="5"/>
      <c r="BT773" s="5"/>
      <c r="BU773" s="4"/>
      <c r="BV773" s="6"/>
      <c r="BW773" s="4"/>
      <c r="BX773" s="6"/>
      <c r="BY773" s="5"/>
      <c r="BZ773" s="5"/>
      <c r="CA773" s="4"/>
      <c r="CB773" s="6"/>
      <c r="CC773" s="4"/>
      <c r="CD773" s="6"/>
      <c r="CE773" s="5"/>
      <c r="CF773" s="5"/>
      <c r="CG773" s="4"/>
      <c r="CH773" s="6"/>
      <c r="CI773" s="4"/>
      <c r="CJ773" s="6"/>
      <c r="CK773" s="5"/>
      <c r="CL773" s="5"/>
      <c r="CM773" s="4"/>
      <c r="CN773" s="6"/>
      <c r="CO773" s="4"/>
      <c r="CP773" s="6"/>
      <c r="CQ773" s="5"/>
      <c r="CR773" s="5"/>
      <c r="CS773" s="4"/>
      <c r="CT773" s="6"/>
      <c r="CU773" s="4"/>
      <c r="CV773" s="6"/>
      <c r="CW773" s="5"/>
      <c r="CX773" s="5"/>
      <c r="CY773" s="4"/>
      <c r="CZ773" s="6"/>
      <c r="DA773" s="4"/>
      <c r="DB773" s="6"/>
      <c r="DC773" s="5"/>
      <c r="DD773" s="5"/>
      <c r="DE773" s="4"/>
      <c r="DF773" s="6"/>
      <c r="DG773" s="4"/>
      <c r="DH773" s="6"/>
      <c r="DI773" s="5"/>
      <c r="DJ773" s="5"/>
      <c r="DK773" s="4"/>
      <c r="DL773" s="6"/>
      <c r="DM773" s="4"/>
      <c r="DN773" s="6"/>
      <c r="DO773" s="5"/>
      <c r="DP773" s="5"/>
      <c r="DQ773" s="4"/>
      <c r="DR773" s="6"/>
      <c r="DS773" s="4"/>
      <c r="DT773" s="6"/>
      <c r="DU773" s="5"/>
      <c r="DV773" s="5"/>
      <c r="DW773" s="4"/>
      <c r="DX773" s="6"/>
      <c r="DY773" s="4"/>
      <c r="DZ773" s="6"/>
      <c r="EA773" s="5"/>
      <c r="EB773" s="5"/>
      <c r="EC773" s="4"/>
      <c r="ED773" s="6"/>
      <c r="EE773" s="4"/>
      <c r="EF773" s="6"/>
      <c r="EG773" s="5"/>
      <c r="EH773" s="5"/>
      <c r="EI773" s="4"/>
      <c r="EJ773" s="6"/>
      <c r="EK773" s="4"/>
      <c r="EL773" s="6"/>
      <c r="EM773" s="5"/>
      <c r="EN773" s="5"/>
      <c r="EO773" s="4"/>
      <c r="EP773" s="6"/>
      <c r="EQ773" s="4"/>
      <c r="ER773" s="6"/>
      <c r="ES773" s="5"/>
      <c r="ET773" s="5"/>
      <c r="EU773" s="4"/>
      <c r="EV773" s="6"/>
      <c r="EW773" s="4"/>
      <c r="EX773" s="6"/>
      <c r="EY773" s="5"/>
      <c r="EZ773" s="5"/>
      <c r="FA773" s="4"/>
      <c r="FB773" s="6"/>
      <c r="FC773" s="4"/>
      <c r="FD773" s="6"/>
      <c r="FE773" s="5"/>
      <c r="FF773" s="5"/>
      <c r="FG773" s="4"/>
      <c r="FH773" s="6"/>
      <c r="FI773" s="4"/>
      <c r="FJ773" s="6"/>
      <c r="FK773" s="5"/>
      <c r="FL773" s="5"/>
      <c r="FM773" s="4"/>
      <c r="FN773" s="6"/>
      <c r="FO773" s="4"/>
      <c r="FP773" s="6"/>
      <c r="FQ773" s="5"/>
      <c r="FR773" s="5"/>
      <c r="FS773" s="4"/>
      <c r="FT773" s="6"/>
      <c r="FU773" s="4"/>
      <c r="FV773" s="6"/>
      <c r="FW773" s="5"/>
      <c r="FX773" s="5"/>
      <c r="FY773" s="4"/>
      <c r="FZ773" s="6"/>
      <c r="GA773" s="4"/>
      <c r="GB773" s="6"/>
      <c r="GC773" s="5"/>
      <c r="GD773" s="5"/>
      <c r="GE773" s="4"/>
      <c r="GF773" s="6"/>
      <c r="GG773" s="4"/>
      <c r="GH773" s="6"/>
      <c r="GI773" s="5"/>
      <c r="GJ773" s="5"/>
      <c r="GK773" s="4"/>
      <c r="GL773" s="6"/>
      <c r="GM773" s="4"/>
      <c r="GN773" s="6"/>
      <c r="GO773" s="5"/>
      <c r="GP773" s="5"/>
      <c r="GQ773" s="4"/>
      <c r="GR773" s="6"/>
      <c r="GS773" s="4"/>
      <c r="GT773" s="6"/>
      <c r="GU773" s="5"/>
      <c r="GV773" s="5"/>
      <c r="GW773" s="4"/>
      <c r="GX773" s="6"/>
      <c r="GY773" s="4"/>
      <c r="GZ773" s="6"/>
      <c r="HA773" s="5"/>
      <c r="HB773" s="5"/>
      <c r="HC773" s="4"/>
      <c r="HD773" s="6"/>
      <c r="HE773" s="4"/>
      <c r="HF773" s="6"/>
      <c r="HG773" s="5"/>
      <c r="HH773" s="5"/>
      <c r="HI773" s="4"/>
      <c r="HJ773" s="6"/>
      <c r="HK773" s="4"/>
      <c r="HL773" s="6"/>
      <c r="HM773" s="5"/>
      <c r="HN773" s="5"/>
      <c r="HO773" s="4"/>
      <c r="HP773" s="6"/>
      <c r="HQ773" s="4"/>
      <c r="HR773" s="6"/>
      <c r="HS773" s="5"/>
      <c r="HT773" s="5"/>
      <c r="HU773" s="4"/>
      <c r="HV773" s="6"/>
      <c r="HW773" s="4"/>
      <c r="HX773" s="6"/>
      <c r="HY773" s="5"/>
      <c r="HZ773" s="5"/>
      <c r="IA773" s="4"/>
      <c r="IB773" s="6"/>
      <c r="IC773" s="4"/>
      <c r="ID773" s="6"/>
      <c r="IE773" s="5"/>
      <c r="IF773" s="5"/>
      <c r="IG773" s="4"/>
      <c r="IH773" s="6"/>
      <c r="II773" s="4"/>
      <c r="IJ773" s="6"/>
      <c r="IK773" s="5"/>
      <c r="IL773" s="5"/>
      <c r="IM773" s="4"/>
      <c r="IN773" s="6"/>
      <c r="IO773" s="4"/>
      <c r="IP773" s="6"/>
      <c r="IQ773" s="5"/>
      <c r="IR773" s="5"/>
      <c r="IS773" s="4"/>
      <c r="IT773" s="6"/>
      <c r="IU773" s="4"/>
      <c r="IV773" s="6"/>
      <c r="IW773" s="5"/>
      <c r="IX773" s="5"/>
      <c r="IY773" s="4"/>
      <c r="IZ773" s="6"/>
      <c r="JA773" s="4"/>
      <c r="JB773" s="6"/>
      <c r="JC773" s="5"/>
      <c r="JD773" s="5"/>
      <c r="JE773" s="4"/>
      <c r="JF773" s="6"/>
      <c r="JG773" s="4"/>
      <c r="JH773" s="6"/>
      <c r="JI773" s="5"/>
      <c r="JJ773" s="5"/>
      <c r="JK773" s="4"/>
      <c r="JL773" s="6"/>
      <c r="JM773" s="4"/>
      <c r="JN773" s="6"/>
      <c r="JO773" s="5"/>
      <c r="JP773" s="5"/>
      <c r="JQ773" s="4"/>
      <c r="JR773" s="6"/>
      <c r="JS773" s="4"/>
      <c r="JT773" s="6"/>
      <c r="JU773" s="5"/>
      <c r="JV773" s="5"/>
      <c r="JW773" s="4"/>
      <c r="JX773" s="6"/>
      <c r="JY773" s="4"/>
      <c r="JZ773" s="6"/>
      <c r="KA773" s="5"/>
      <c r="KB773" s="5"/>
      <c r="KC773" s="4"/>
      <c r="KD773" s="6"/>
      <c r="KE773" s="4"/>
      <c r="KF773" s="6"/>
      <c r="KG773" s="5"/>
      <c r="KH773" s="5"/>
      <c r="KI773" s="4"/>
      <c r="KJ773" s="6"/>
      <c r="KK773" s="4"/>
      <c r="KL773" s="6"/>
      <c r="KM773" s="5"/>
      <c r="KN773" s="5"/>
    </row>
    <row r="774">
      <c r="A774" s="3" t="s">
        <v>85</v>
      </c>
      <c r="B774" s="3" t="s">
        <v>711</v>
      </c>
      <c r="C774" s="3" t="s">
        <v>87</v>
      </c>
      <c r="D774" s="3" t="s">
        <v>712</v>
      </c>
      <c r="E774" s="3" t="s">
        <v>717</v>
      </c>
      <c r="F774" s="3" t="s">
        <v>104</v>
      </c>
      <c r="G774" s="3" t="s">
        <v>104</v>
      </c>
      <c r="H774" s="3" t="s">
        <v>104</v>
      </c>
      <c r="I774" s="3" t="s">
        <v>1320</v>
      </c>
      <c r="J774" s="3" t="s">
        <v>104</v>
      </c>
      <c r="K774" s="4"/>
      <c r="L774" s="4">
        <f>=ROUNDDOWN({0},0)</f>
      </c>
      <c r="M774" s="4"/>
      <c r="N774" s="5"/>
      <c r="O774" s="4"/>
      <c r="P774" s="4">
        <f>=ROUNDDOWN({0},0)</f>
      </c>
      <c r="Q774" s="4"/>
      <c r="R774" s="5"/>
      <c r="S774" s="4"/>
      <c r="T774" s="6"/>
      <c r="U774" s="4"/>
      <c r="V774" s="6"/>
      <c r="W774" s="5"/>
      <c r="X774" s="5"/>
      <c r="Y774" s="4"/>
      <c r="Z774" s="6"/>
      <c r="AA774" s="4"/>
      <c r="AB774" s="6"/>
      <c r="AC774" s="5"/>
      <c r="AD774" s="5"/>
      <c r="AE774" s="4"/>
      <c r="AF774" s="6"/>
      <c r="AG774" s="4"/>
      <c r="AH774" s="6"/>
      <c r="AI774" s="5"/>
      <c r="AJ774" s="5"/>
      <c r="AK774" s="4"/>
      <c r="AL774" s="6"/>
      <c r="AM774" s="4"/>
      <c r="AN774" s="6"/>
      <c r="AO774" s="5"/>
      <c r="AP774" s="5"/>
      <c r="AQ774" s="4"/>
      <c r="AR774" s="6"/>
      <c r="AS774" s="4"/>
      <c r="AT774" s="6"/>
      <c r="AU774" s="5"/>
      <c r="AV774" s="5"/>
      <c r="AW774" s="4"/>
      <c r="AX774" s="6"/>
      <c r="AY774" s="4"/>
      <c r="AZ774" s="6"/>
      <c r="BA774" s="5"/>
      <c r="BB774" s="5"/>
      <c r="BC774" s="4"/>
      <c r="BD774" s="6"/>
      <c r="BE774" s="4"/>
      <c r="BF774" s="6"/>
      <c r="BG774" s="5"/>
      <c r="BH774" s="5"/>
      <c r="BI774" s="4"/>
      <c r="BJ774" s="6"/>
      <c r="BK774" s="4"/>
      <c r="BL774" s="6"/>
      <c r="BM774" s="5"/>
      <c r="BN774" s="5"/>
      <c r="BO774" s="4"/>
      <c r="BP774" s="6"/>
      <c r="BQ774" s="4"/>
      <c r="BR774" s="6"/>
      <c r="BS774" s="5"/>
      <c r="BT774" s="5"/>
      <c r="BU774" s="4"/>
      <c r="BV774" s="6"/>
      <c r="BW774" s="4"/>
      <c r="BX774" s="6"/>
      <c r="BY774" s="5"/>
      <c r="BZ774" s="5"/>
      <c r="CA774" s="4"/>
      <c r="CB774" s="6"/>
      <c r="CC774" s="4"/>
      <c r="CD774" s="6"/>
      <c r="CE774" s="5"/>
      <c r="CF774" s="5"/>
      <c r="CG774" s="4"/>
      <c r="CH774" s="6"/>
      <c r="CI774" s="4"/>
      <c r="CJ774" s="6"/>
      <c r="CK774" s="5"/>
      <c r="CL774" s="5"/>
      <c r="CM774" s="4"/>
      <c r="CN774" s="6"/>
      <c r="CO774" s="4"/>
      <c r="CP774" s="6"/>
      <c r="CQ774" s="5"/>
      <c r="CR774" s="5"/>
      <c r="CS774" s="4"/>
      <c r="CT774" s="6"/>
      <c r="CU774" s="4"/>
      <c r="CV774" s="6"/>
      <c r="CW774" s="5"/>
      <c r="CX774" s="5"/>
      <c r="CY774" s="4"/>
      <c r="CZ774" s="6"/>
      <c r="DA774" s="4"/>
      <c r="DB774" s="6"/>
      <c r="DC774" s="5"/>
      <c r="DD774" s="5"/>
      <c r="DE774" s="4"/>
      <c r="DF774" s="6"/>
      <c r="DG774" s="4"/>
      <c r="DH774" s="6"/>
      <c r="DI774" s="5"/>
      <c r="DJ774" s="5"/>
      <c r="DK774" s="4"/>
      <c r="DL774" s="6"/>
      <c r="DM774" s="4"/>
      <c r="DN774" s="6"/>
      <c r="DO774" s="5"/>
      <c r="DP774" s="5"/>
      <c r="DQ774" s="4"/>
      <c r="DR774" s="6"/>
      <c r="DS774" s="4"/>
      <c r="DT774" s="6"/>
      <c r="DU774" s="5"/>
      <c r="DV774" s="5"/>
      <c r="DW774" s="4"/>
      <c r="DX774" s="6"/>
      <c r="DY774" s="4"/>
      <c r="DZ774" s="6"/>
      <c r="EA774" s="5"/>
      <c r="EB774" s="5"/>
      <c r="EC774" s="4"/>
      <c r="ED774" s="6"/>
      <c r="EE774" s="4"/>
      <c r="EF774" s="6"/>
      <c r="EG774" s="5"/>
      <c r="EH774" s="5"/>
      <c r="EI774" s="4"/>
      <c r="EJ774" s="6"/>
      <c r="EK774" s="4"/>
      <c r="EL774" s="6"/>
      <c r="EM774" s="5"/>
      <c r="EN774" s="5"/>
      <c r="EO774" s="4"/>
      <c r="EP774" s="6"/>
      <c r="EQ774" s="4"/>
      <c r="ER774" s="6"/>
      <c r="ES774" s="5"/>
      <c r="ET774" s="5"/>
      <c r="EU774" s="4"/>
      <c r="EV774" s="6"/>
      <c r="EW774" s="4"/>
      <c r="EX774" s="6"/>
      <c r="EY774" s="5"/>
      <c r="EZ774" s="5"/>
      <c r="FA774" s="4"/>
      <c r="FB774" s="6"/>
      <c r="FC774" s="4"/>
      <c r="FD774" s="6"/>
      <c r="FE774" s="5"/>
      <c r="FF774" s="5"/>
      <c r="FG774" s="4"/>
      <c r="FH774" s="6"/>
      <c r="FI774" s="4"/>
      <c r="FJ774" s="6"/>
      <c r="FK774" s="5"/>
      <c r="FL774" s="5"/>
      <c r="FM774" s="4"/>
      <c r="FN774" s="6"/>
      <c r="FO774" s="4"/>
      <c r="FP774" s="6"/>
      <c r="FQ774" s="5"/>
      <c r="FR774" s="5"/>
      <c r="FS774" s="4"/>
      <c r="FT774" s="6"/>
      <c r="FU774" s="4"/>
      <c r="FV774" s="6"/>
      <c r="FW774" s="5"/>
      <c r="FX774" s="5"/>
      <c r="FY774" s="4"/>
      <c r="FZ774" s="6"/>
      <c r="GA774" s="4"/>
      <c r="GB774" s="6"/>
      <c r="GC774" s="5"/>
      <c r="GD774" s="5"/>
      <c r="GE774" s="4"/>
      <c r="GF774" s="6"/>
      <c r="GG774" s="4"/>
      <c r="GH774" s="6"/>
      <c r="GI774" s="5"/>
      <c r="GJ774" s="5"/>
      <c r="GK774" s="4"/>
      <c r="GL774" s="6"/>
      <c r="GM774" s="4"/>
      <c r="GN774" s="6"/>
      <c r="GO774" s="5"/>
      <c r="GP774" s="5"/>
      <c r="GQ774" s="4"/>
      <c r="GR774" s="6"/>
      <c r="GS774" s="4"/>
      <c r="GT774" s="6"/>
      <c r="GU774" s="5"/>
      <c r="GV774" s="5"/>
      <c r="GW774" s="4"/>
      <c r="GX774" s="6"/>
      <c r="GY774" s="4"/>
      <c r="GZ774" s="6"/>
      <c r="HA774" s="5"/>
      <c r="HB774" s="5"/>
      <c r="HC774" s="4"/>
      <c r="HD774" s="6"/>
      <c r="HE774" s="4"/>
      <c r="HF774" s="6"/>
      <c r="HG774" s="5"/>
      <c r="HH774" s="5"/>
      <c r="HI774" s="4"/>
      <c r="HJ774" s="6"/>
      <c r="HK774" s="4"/>
      <c r="HL774" s="6"/>
      <c r="HM774" s="5"/>
      <c r="HN774" s="5"/>
      <c r="HO774" s="4"/>
      <c r="HP774" s="6"/>
      <c r="HQ774" s="4"/>
      <c r="HR774" s="6"/>
      <c r="HS774" s="5"/>
      <c r="HT774" s="5"/>
      <c r="HU774" s="4"/>
      <c r="HV774" s="6"/>
      <c r="HW774" s="4"/>
      <c r="HX774" s="6"/>
      <c r="HY774" s="5"/>
      <c r="HZ774" s="5"/>
      <c r="IA774" s="4"/>
      <c r="IB774" s="6"/>
      <c r="IC774" s="4"/>
      <c r="ID774" s="6"/>
      <c r="IE774" s="5"/>
      <c r="IF774" s="5"/>
      <c r="IG774" s="4"/>
      <c r="IH774" s="6"/>
      <c r="II774" s="4"/>
      <c r="IJ774" s="6"/>
      <c r="IK774" s="5"/>
      <c r="IL774" s="5"/>
      <c r="IM774" s="4"/>
      <c r="IN774" s="6"/>
      <c r="IO774" s="4"/>
      <c r="IP774" s="6"/>
      <c r="IQ774" s="5"/>
      <c r="IR774" s="5"/>
      <c r="IS774" s="4"/>
      <c r="IT774" s="6"/>
      <c r="IU774" s="4"/>
      <c r="IV774" s="6"/>
      <c r="IW774" s="5"/>
      <c r="IX774" s="5"/>
      <c r="IY774" s="4"/>
      <c r="IZ774" s="6"/>
      <c r="JA774" s="4"/>
      <c r="JB774" s="6"/>
      <c r="JC774" s="5"/>
      <c r="JD774" s="5"/>
      <c r="JE774" s="4"/>
      <c r="JF774" s="6"/>
      <c r="JG774" s="4"/>
      <c r="JH774" s="6"/>
      <c r="JI774" s="5"/>
      <c r="JJ774" s="5"/>
      <c r="JK774" s="4"/>
      <c r="JL774" s="6"/>
      <c r="JM774" s="4"/>
      <c r="JN774" s="6"/>
      <c r="JO774" s="5"/>
      <c r="JP774" s="5"/>
      <c r="JQ774" s="4"/>
      <c r="JR774" s="6"/>
      <c r="JS774" s="4"/>
      <c r="JT774" s="6"/>
      <c r="JU774" s="5"/>
      <c r="JV774" s="5"/>
      <c r="JW774" s="4"/>
      <c r="JX774" s="6"/>
      <c r="JY774" s="4"/>
      <c r="JZ774" s="6"/>
      <c r="KA774" s="5"/>
      <c r="KB774" s="5"/>
      <c r="KC774" s="4"/>
      <c r="KD774" s="6"/>
      <c r="KE774" s="4"/>
      <c r="KF774" s="6"/>
      <c r="KG774" s="5"/>
      <c r="KH774" s="5"/>
      <c r="KI774" s="4"/>
      <c r="KJ774" s="6"/>
      <c r="KK774" s="4"/>
      <c r="KL774" s="6"/>
      <c r="KM774" s="5"/>
      <c r="KN774" s="5"/>
    </row>
    <row r="775">
      <c r="A775" s="3" t="s">
        <v>85</v>
      </c>
      <c r="B775" s="3" t="s">
        <v>711</v>
      </c>
      <c r="C775" s="3" t="s">
        <v>87</v>
      </c>
      <c r="D775" s="3" t="s">
        <v>712</v>
      </c>
      <c r="E775" s="3" t="s">
        <v>721</v>
      </c>
      <c r="F775" s="3" t="s">
        <v>104</v>
      </c>
      <c r="G775" s="3" t="s">
        <v>104</v>
      </c>
      <c r="H775" s="3" t="s">
        <v>104</v>
      </c>
      <c r="I775" s="3" t="s">
        <v>1320</v>
      </c>
      <c r="J775" s="3" t="s">
        <v>104</v>
      </c>
      <c r="K775" s="4"/>
      <c r="L775" s="4">
        <f>=ROUNDDOWN({0},0)</f>
      </c>
      <c r="M775" s="4"/>
      <c r="N775" s="5"/>
      <c r="O775" s="4"/>
      <c r="P775" s="4">
        <f>=ROUNDDOWN({0},0)</f>
      </c>
      <c r="Q775" s="4"/>
      <c r="R775" s="5"/>
      <c r="S775" s="4"/>
      <c r="T775" s="6"/>
      <c r="U775" s="4"/>
      <c r="V775" s="6"/>
      <c r="W775" s="5"/>
      <c r="X775" s="5"/>
      <c r="Y775" s="4"/>
      <c r="Z775" s="6"/>
      <c r="AA775" s="4"/>
      <c r="AB775" s="6"/>
      <c r="AC775" s="5"/>
      <c r="AD775" s="5"/>
      <c r="AE775" s="4"/>
      <c r="AF775" s="6"/>
      <c r="AG775" s="4"/>
      <c r="AH775" s="6"/>
      <c r="AI775" s="5"/>
      <c r="AJ775" s="5"/>
      <c r="AK775" s="4"/>
      <c r="AL775" s="6"/>
      <c r="AM775" s="4"/>
      <c r="AN775" s="6"/>
      <c r="AO775" s="5"/>
      <c r="AP775" s="5"/>
      <c r="AQ775" s="4"/>
      <c r="AR775" s="6"/>
      <c r="AS775" s="4"/>
      <c r="AT775" s="6"/>
      <c r="AU775" s="5"/>
      <c r="AV775" s="5"/>
      <c r="AW775" s="4"/>
      <c r="AX775" s="6"/>
      <c r="AY775" s="4"/>
      <c r="AZ775" s="6"/>
      <c r="BA775" s="5"/>
      <c r="BB775" s="5"/>
      <c r="BC775" s="4"/>
      <c r="BD775" s="6"/>
      <c r="BE775" s="4"/>
      <c r="BF775" s="6"/>
      <c r="BG775" s="5"/>
      <c r="BH775" s="5"/>
      <c r="BI775" s="4"/>
      <c r="BJ775" s="6"/>
      <c r="BK775" s="4"/>
      <c r="BL775" s="6"/>
      <c r="BM775" s="5"/>
      <c r="BN775" s="5"/>
      <c r="BO775" s="4"/>
      <c r="BP775" s="6"/>
      <c r="BQ775" s="4"/>
      <c r="BR775" s="6"/>
      <c r="BS775" s="5"/>
      <c r="BT775" s="5"/>
      <c r="BU775" s="4"/>
      <c r="BV775" s="6"/>
      <c r="BW775" s="4"/>
      <c r="BX775" s="6"/>
      <c r="BY775" s="5"/>
      <c r="BZ775" s="5"/>
      <c r="CA775" s="4"/>
      <c r="CB775" s="6"/>
      <c r="CC775" s="4"/>
      <c r="CD775" s="6"/>
      <c r="CE775" s="5"/>
      <c r="CF775" s="5"/>
      <c r="CG775" s="4"/>
      <c r="CH775" s="6"/>
      <c r="CI775" s="4"/>
      <c r="CJ775" s="6"/>
      <c r="CK775" s="5"/>
      <c r="CL775" s="5"/>
      <c r="CM775" s="4"/>
      <c r="CN775" s="6"/>
      <c r="CO775" s="4"/>
      <c r="CP775" s="6"/>
      <c r="CQ775" s="5"/>
      <c r="CR775" s="5"/>
      <c r="CS775" s="4"/>
      <c r="CT775" s="6"/>
      <c r="CU775" s="4"/>
      <c r="CV775" s="6"/>
      <c r="CW775" s="5"/>
      <c r="CX775" s="5"/>
      <c r="CY775" s="4"/>
      <c r="CZ775" s="6"/>
      <c r="DA775" s="4"/>
      <c r="DB775" s="6"/>
      <c r="DC775" s="5"/>
      <c r="DD775" s="5"/>
      <c r="DE775" s="4"/>
      <c r="DF775" s="6"/>
      <c r="DG775" s="4"/>
      <c r="DH775" s="6"/>
      <c r="DI775" s="5"/>
      <c r="DJ775" s="5"/>
      <c r="DK775" s="4"/>
      <c r="DL775" s="6"/>
      <c r="DM775" s="4"/>
      <c r="DN775" s="6"/>
      <c r="DO775" s="5"/>
      <c r="DP775" s="5"/>
      <c r="DQ775" s="4"/>
      <c r="DR775" s="6"/>
      <c r="DS775" s="4"/>
      <c r="DT775" s="6"/>
      <c r="DU775" s="5"/>
      <c r="DV775" s="5"/>
      <c r="DW775" s="4"/>
      <c r="DX775" s="6"/>
      <c r="DY775" s="4"/>
      <c r="DZ775" s="6"/>
      <c r="EA775" s="5"/>
      <c r="EB775" s="5"/>
      <c r="EC775" s="4"/>
      <c r="ED775" s="6"/>
      <c r="EE775" s="4"/>
      <c r="EF775" s="6"/>
      <c r="EG775" s="5"/>
      <c r="EH775" s="5"/>
      <c r="EI775" s="4"/>
      <c r="EJ775" s="6"/>
      <c r="EK775" s="4"/>
      <c r="EL775" s="6"/>
      <c r="EM775" s="5"/>
      <c r="EN775" s="5"/>
      <c r="EO775" s="4"/>
      <c r="EP775" s="6"/>
      <c r="EQ775" s="4"/>
      <c r="ER775" s="6"/>
      <c r="ES775" s="5"/>
      <c r="ET775" s="5"/>
      <c r="EU775" s="4"/>
      <c r="EV775" s="6"/>
      <c r="EW775" s="4"/>
      <c r="EX775" s="6"/>
      <c r="EY775" s="5"/>
      <c r="EZ775" s="5"/>
      <c r="FA775" s="4"/>
      <c r="FB775" s="6"/>
      <c r="FC775" s="4"/>
      <c r="FD775" s="6"/>
      <c r="FE775" s="5"/>
      <c r="FF775" s="5"/>
      <c r="FG775" s="4"/>
      <c r="FH775" s="6"/>
      <c r="FI775" s="4"/>
      <c r="FJ775" s="6"/>
      <c r="FK775" s="5"/>
      <c r="FL775" s="5"/>
      <c r="FM775" s="4"/>
      <c r="FN775" s="6"/>
      <c r="FO775" s="4"/>
      <c r="FP775" s="6"/>
      <c r="FQ775" s="5"/>
      <c r="FR775" s="5"/>
      <c r="FS775" s="4"/>
      <c r="FT775" s="6"/>
      <c r="FU775" s="4"/>
      <c r="FV775" s="6"/>
      <c r="FW775" s="5"/>
      <c r="FX775" s="5"/>
      <c r="FY775" s="4"/>
      <c r="FZ775" s="6"/>
      <c r="GA775" s="4"/>
      <c r="GB775" s="6"/>
      <c r="GC775" s="5"/>
      <c r="GD775" s="5"/>
      <c r="GE775" s="4"/>
      <c r="GF775" s="6"/>
      <c r="GG775" s="4"/>
      <c r="GH775" s="6"/>
      <c r="GI775" s="5"/>
      <c r="GJ775" s="5"/>
      <c r="GK775" s="4"/>
      <c r="GL775" s="6"/>
      <c r="GM775" s="4"/>
      <c r="GN775" s="6"/>
      <c r="GO775" s="5"/>
      <c r="GP775" s="5"/>
      <c r="GQ775" s="4"/>
      <c r="GR775" s="6"/>
      <c r="GS775" s="4"/>
      <c r="GT775" s="6"/>
      <c r="GU775" s="5"/>
      <c r="GV775" s="5"/>
      <c r="GW775" s="4"/>
      <c r="GX775" s="6"/>
      <c r="GY775" s="4"/>
      <c r="GZ775" s="6"/>
      <c r="HA775" s="5"/>
      <c r="HB775" s="5"/>
      <c r="HC775" s="4"/>
      <c r="HD775" s="6"/>
      <c r="HE775" s="4"/>
      <c r="HF775" s="6"/>
      <c r="HG775" s="5"/>
      <c r="HH775" s="5"/>
      <c r="HI775" s="4"/>
      <c r="HJ775" s="6"/>
      <c r="HK775" s="4"/>
      <c r="HL775" s="6"/>
      <c r="HM775" s="5"/>
      <c r="HN775" s="5"/>
      <c r="HO775" s="4"/>
      <c r="HP775" s="6"/>
      <c r="HQ775" s="4"/>
      <c r="HR775" s="6"/>
      <c r="HS775" s="5"/>
      <c r="HT775" s="5"/>
      <c r="HU775" s="4"/>
      <c r="HV775" s="6"/>
      <c r="HW775" s="4"/>
      <c r="HX775" s="6"/>
      <c r="HY775" s="5"/>
      <c r="HZ775" s="5"/>
      <c r="IA775" s="4"/>
      <c r="IB775" s="6"/>
      <c r="IC775" s="4"/>
      <c r="ID775" s="6"/>
      <c r="IE775" s="5"/>
      <c r="IF775" s="5"/>
      <c r="IG775" s="4"/>
      <c r="IH775" s="6"/>
      <c r="II775" s="4"/>
      <c r="IJ775" s="6"/>
      <c r="IK775" s="5"/>
      <c r="IL775" s="5"/>
      <c r="IM775" s="4"/>
      <c r="IN775" s="6"/>
      <c r="IO775" s="4"/>
      <c r="IP775" s="6"/>
      <c r="IQ775" s="5"/>
      <c r="IR775" s="5"/>
      <c r="IS775" s="4"/>
      <c r="IT775" s="6"/>
      <c r="IU775" s="4"/>
      <c r="IV775" s="6"/>
      <c r="IW775" s="5"/>
      <c r="IX775" s="5"/>
      <c r="IY775" s="4"/>
      <c r="IZ775" s="6"/>
      <c r="JA775" s="4"/>
      <c r="JB775" s="6"/>
      <c r="JC775" s="5"/>
      <c r="JD775" s="5"/>
      <c r="JE775" s="4"/>
      <c r="JF775" s="6"/>
      <c r="JG775" s="4"/>
      <c r="JH775" s="6"/>
      <c r="JI775" s="5"/>
      <c r="JJ775" s="5"/>
      <c r="JK775" s="4"/>
      <c r="JL775" s="6"/>
      <c r="JM775" s="4"/>
      <c r="JN775" s="6"/>
      <c r="JO775" s="5"/>
      <c r="JP775" s="5"/>
      <c r="JQ775" s="4"/>
      <c r="JR775" s="6"/>
      <c r="JS775" s="4"/>
      <c r="JT775" s="6"/>
      <c r="JU775" s="5"/>
      <c r="JV775" s="5"/>
      <c r="JW775" s="4"/>
      <c r="JX775" s="6"/>
      <c r="JY775" s="4"/>
      <c r="JZ775" s="6"/>
      <c r="KA775" s="5"/>
      <c r="KB775" s="5"/>
      <c r="KC775" s="4"/>
      <c r="KD775" s="6"/>
      <c r="KE775" s="4"/>
      <c r="KF775" s="6"/>
      <c r="KG775" s="5"/>
      <c r="KH775" s="5"/>
      <c r="KI775" s="4"/>
      <c r="KJ775" s="6"/>
      <c r="KK775" s="4"/>
      <c r="KL775" s="6"/>
      <c r="KM775" s="5"/>
      <c r="KN775" s="5"/>
    </row>
    <row r="776">
      <c r="A776" s="3" t="s">
        <v>85</v>
      </c>
      <c r="B776" s="3" t="s">
        <v>711</v>
      </c>
      <c r="C776" s="3" t="s">
        <v>87</v>
      </c>
      <c r="D776" s="3" t="s">
        <v>712</v>
      </c>
      <c r="E776" s="3" t="s">
        <v>600</v>
      </c>
      <c r="F776" s="3" t="s">
        <v>104</v>
      </c>
      <c r="G776" s="3" t="s">
        <v>104</v>
      </c>
      <c r="H776" s="3" t="s">
        <v>104</v>
      </c>
      <c r="I776" s="3" t="s">
        <v>1320</v>
      </c>
      <c r="J776" s="3" t="s">
        <v>104</v>
      </c>
      <c r="K776" s="4"/>
      <c r="L776" s="4">
        <f>=ROUNDDOWN({0},0)</f>
      </c>
      <c r="M776" s="4"/>
      <c r="N776" s="5"/>
      <c r="O776" s="4"/>
      <c r="P776" s="4">
        <f>=ROUNDDOWN({0},0)</f>
      </c>
      <c r="Q776" s="4"/>
      <c r="R776" s="5"/>
      <c r="S776" s="4"/>
      <c r="T776" s="6"/>
      <c r="U776" s="4"/>
      <c r="V776" s="6"/>
      <c r="W776" s="5"/>
      <c r="X776" s="5"/>
      <c r="Y776" s="4"/>
      <c r="Z776" s="6"/>
      <c r="AA776" s="4"/>
      <c r="AB776" s="6"/>
      <c r="AC776" s="5"/>
      <c r="AD776" s="5"/>
      <c r="AE776" s="4"/>
      <c r="AF776" s="6"/>
      <c r="AG776" s="4"/>
      <c r="AH776" s="6"/>
      <c r="AI776" s="5"/>
      <c r="AJ776" s="5"/>
      <c r="AK776" s="4"/>
      <c r="AL776" s="6"/>
      <c r="AM776" s="4"/>
      <c r="AN776" s="6"/>
      <c r="AO776" s="5"/>
      <c r="AP776" s="5"/>
      <c r="AQ776" s="4"/>
      <c r="AR776" s="6"/>
      <c r="AS776" s="4"/>
      <c r="AT776" s="6"/>
      <c r="AU776" s="5"/>
      <c r="AV776" s="5"/>
      <c r="AW776" s="4"/>
      <c r="AX776" s="6"/>
      <c r="AY776" s="4"/>
      <c r="AZ776" s="6"/>
      <c r="BA776" s="5"/>
      <c r="BB776" s="5"/>
      <c r="BC776" s="4"/>
      <c r="BD776" s="6"/>
      <c r="BE776" s="4"/>
      <c r="BF776" s="6"/>
      <c r="BG776" s="5"/>
      <c r="BH776" s="5"/>
      <c r="BI776" s="4"/>
      <c r="BJ776" s="6"/>
      <c r="BK776" s="4"/>
      <c r="BL776" s="6"/>
      <c r="BM776" s="5"/>
      <c r="BN776" s="5"/>
      <c r="BO776" s="4"/>
      <c r="BP776" s="6"/>
      <c r="BQ776" s="4"/>
      <c r="BR776" s="6"/>
      <c r="BS776" s="5"/>
      <c r="BT776" s="5"/>
      <c r="BU776" s="4"/>
      <c r="BV776" s="6"/>
      <c r="BW776" s="4"/>
      <c r="BX776" s="6"/>
      <c r="BY776" s="5"/>
      <c r="BZ776" s="5"/>
      <c r="CA776" s="4"/>
      <c r="CB776" s="6"/>
      <c r="CC776" s="4"/>
      <c r="CD776" s="6"/>
      <c r="CE776" s="5"/>
      <c r="CF776" s="5"/>
      <c r="CG776" s="4"/>
      <c r="CH776" s="6"/>
      <c r="CI776" s="4"/>
      <c r="CJ776" s="6"/>
      <c r="CK776" s="5"/>
      <c r="CL776" s="5"/>
      <c r="CM776" s="4"/>
      <c r="CN776" s="6"/>
      <c r="CO776" s="4"/>
      <c r="CP776" s="6"/>
      <c r="CQ776" s="5"/>
      <c r="CR776" s="5"/>
      <c r="CS776" s="4"/>
      <c r="CT776" s="6"/>
      <c r="CU776" s="4"/>
      <c r="CV776" s="6"/>
      <c r="CW776" s="5"/>
      <c r="CX776" s="5"/>
      <c r="CY776" s="4"/>
      <c r="CZ776" s="6"/>
      <c r="DA776" s="4"/>
      <c r="DB776" s="6"/>
      <c r="DC776" s="5"/>
      <c r="DD776" s="5"/>
      <c r="DE776" s="4"/>
      <c r="DF776" s="6"/>
      <c r="DG776" s="4"/>
      <c r="DH776" s="6"/>
      <c r="DI776" s="5"/>
      <c r="DJ776" s="5"/>
      <c r="DK776" s="4"/>
      <c r="DL776" s="6"/>
      <c r="DM776" s="4"/>
      <c r="DN776" s="6"/>
      <c r="DO776" s="5"/>
      <c r="DP776" s="5"/>
      <c r="DQ776" s="4"/>
      <c r="DR776" s="6"/>
      <c r="DS776" s="4"/>
      <c r="DT776" s="6"/>
      <c r="DU776" s="5"/>
      <c r="DV776" s="5"/>
      <c r="DW776" s="4"/>
      <c r="DX776" s="6"/>
      <c r="DY776" s="4"/>
      <c r="DZ776" s="6"/>
      <c r="EA776" s="5"/>
      <c r="EB776" s="5"/>
      <c r="EC776" s="4"/>
      <c r="ED776" s="6"/>
      <c r="EE776" s="4"/>
      <c r="EF776" s="6"/>
      <c r="EG776" s="5"/>
      <c r="EH776" s="5"/>
      <c r="EI776" s="4"/>
      <c r="EJ776" s="6"/>
      <c r="EK776" s="4"/>
      <c r="EL776" s="6"/>
      <c r="EM776" s="5"/>
      <c r="EN776" s="5"/>
      <c r="EO776" s="4"/>
      <c r="EP776" s="6"/>
      <c r="EQ776" s="4"/>
      <c r="ER776" s="6"/>
      <c r="ES776" s="5"/>
      <c r="ET776" s="5"/>
      <c r="EU776" s="4"/>
      <c r="EV776" s="6"/>
      <c r="EW776" s="4"/>
      <c r="EX776" s="6"/>
      <c r="EY776" s="5"/>
      <c r="EZ776" s="5"/>
      <c r="FA776" s="4"/>
      <c r="FB776" s="6"/>
      <c r="FC776" s="4"/>
      <c r="FD776" s="6"/>
      <c r="FE776" s="5"/>
      <c r="FF776" s="5"/>
      <c r="FG776" s="4"/>
      <c r="FH776" s="6"/>
      <c r="FI776" s="4"/>
      <c r="FJ776" s="6"/>
      <c r="FK776" s="5"/>
      <c r="FL776" s="5"/>
      <c r="FM776" s="4"/>
      <c r="FN776" s="6"/>
      <c r="FO776" s="4"/>
      <c r="FP776" s="6"/>
      <c r="FQ776" s="5"/>
      <c r="FR776" s="5"/>
      <c r="FS776" s="4"/>
      <c r="FT776" s="6"/>
      <c r="FU776" s="4"/>
      <c r="FV776" s="6"/>
      <c r="FW776" s="5"/>
      <c r="FX776" s="5"/>
      <c r="FY776" s="4"/>
      <c r="FZ776" s="6"/>
      <c r="GA776" s="4"/>
      <c r="GB776" s="6"/>
      <c r="GC776" s="5"/>
      <c r="GD776" s="5"/>
      <c r="GE776" s="4"/>
      <c r="GF776" s="6"/>
      <c r="GG776" s="4"/>
      <c r="GH776" s="6"/>
      <c r="GI776" s="5"/>
      <c r="GJ776" s="5"/>
      <c r="GK776" s="4"/>
      <c r="GL776" s="6"/>
      <c r="GM776" s="4"/>
      <c r="GN776" s="6"/>
      <c r="GO776" s="5"/>
      <c r="GP776" s="5"/>
      <c r="GQ776" s="4"/>
      <c r="GR776" s="6"/>
      <c r="GS776" s="4"/>
      <c r="GT776" s="6"/>
      <c r="GU776" s="5"/>
      <c r="GV776" s="5"/>
      <c r="GW776" s="4"/>
      <c r="GX776" s="6"/>
      <c r="GY776" s="4"/>
      <c r="GZ776" s="6"/>
      <c r="HA776" s="5"/>
      <c r="HB776" s="5"/>
      <c r="HC776" s="4"/>
      <c r="HD776" s="6"/>
      <c r="HE776" s="4"/>
      <c r="HF776" s="6"/>
      <c r="HG776" s="5"/>
      <c r="HH776" s="5"/>
      <c r="HI776" s="4"/>
      <c r="HJ776" s="6"/>
      <c r="HK776" s="4"/>
      <c r="HL776" s="6"/>
      <c r="HM776" s="5"/>
      <c r="HN776" s="5"/>
      <c r="HO776" s="4"/>
      <c r="HP776" s="6"/>
      <c r="HQ776" s="4"/>
      <c r="HR776" s="6"/>
      <c r="HS776" s="5"/>
      <c r="HT776" s="5"/>
      <c r="HU776" s="4"/>
      <c r="HV776" s="6"/>
      <c r="HW776" s="4"/>
      <c r="HX776" s="6"/>
      <c r="HY776" s="5"/>
      <c r="HZ776" s="5"/>
      <c r="IA776" s="4"/>
      <c r="IB776" s="6"/>
      <c r="IC776" s="4"/>
      <c r="ID776" s="6"/>
      <c r="IE776" s="5"/>
      <c r="IF776" s="5"/>
      <c r="IG776" s="4"/>
      <c r="IH776" s="6"/>
      <c r="II776" s="4"/>
      <c r="IJ776" s="6"/>
      <c r="IK776" s="5"/>
      <c r="IL776" s="5"/>
      <c r="IM776" s="4"/>
      <c r="IN776" s="6"/>
      <c r="IO776" s="4"/>
      <c r="IP776" s="6"/>
      <c r="IQ776" s="5"/>
      <c r="IR776" s="5"/>
      <c r="IS776" s="4"/>
      <c r="IT776" s="6"/>
      <c r="IU776" s="4"/>
      <c r="IV776" s="6"/>
      <c r="IW776" s="5"/>
      <c r="IX776" s="5"/>
      <c r="IY776" s="4"/>
      <c r="IZ776" s="6"/>
      <c r="JA776" s="4"/>
      <c r="JB776" s="6"/>
      <c r="JC776" s="5"/>
      <c r="JD776" s="5"/>
      <c r="JE776" s="4"/>
      <c r="JF776" s="6"/>
      <c r="JG776" s="4"/>
      <c r="JH776" s="6"/>
      <c r="JI776" s="5"/>
      <c r="JJ776" s="5"/>
      <c r="JK776" s="4"/>
      <c r="JL776" s="6"/>
      <c r="JM776" s="4"/>
      <c r="JN776" s="6"/>
      <c r="JO776" s="5"/>
      <c r="JP776" s="5"/>
      <c r="JQ776" s="4"/>
      <c r="JR776" s="6"/>
      <c r="JS776" s="4"/>
      <c r="JT776" s="6"/>
      <c r="JU776" s="5"/>
      <c r="JV776" s="5"/>
      <c r="JW776" s="4"/>
      <c r="JX776" s="6"/>
      <c r="JY776" s="4"/>
      <c r="JZ776" s="6"/>
      <c r="KA776" s="5"/>
      <c r="KB776" s="5"/>
      <c r="KC776" s="4"/>
      <c r="KD776" s="6"/>
      <c r="KE776" s="4"/>
      <c r="KF776" s="6"/>
      <c r="KG776" s="5"/>
      <c r="KH776" s="5"/>
      <c r="KI776" s="4"/>
      <c r="KJ776" s="6"/>
      <c r="KK776" s="4"/>
      <c r="KL776" s="6"/>
      <c r="KM776" s="5"/>
      <c r="KN776" s="5"/>
    </row>
    <row r="777">
      <c r="A777" s="3" t="s">
        <v>85</v>
      </c>
      <c r="B777" s="3" t="s">
        <v>711</v>
      </c>
      <c r="C777" s="3" t="s">
        <v>87</v>
      </c>
      <c r="D777" s="3" t="s">
        <v>712</v>
      </c>
      <c r="E777" s="3" t="s">
        <v>197</v>
      </c>
      <c r="F777" s="3" t="s">
        <v>104</v>
      </c>
      <c r="G777" s="3" t="s">
        <v>104</v>
      </c>
      <c r="H777" s="3" t="s">
        <v>104</v>
      </c>
      <c r="I777" s="3" t="s">
        <v>1435</v>
      </c>
      <c r="J777" s="3" t="s">
        <v>104</v>
      </c>
      <c r="K777" s="4"/>
      <c r="L777" s="4">
        <f>=ROUNDDOWN({0},0)</f>
      </c>
      <c r="M777" s="4"/>
      <c r="N777" s="5"/>
      <c r="O777" s="4"/>
      <c r="P777" s="4">
        <f>=ROUNDDOWN({0},0)</f>
      </c>
      <c r="Q777" s="4"/>
      <c r="R777" s="5"/>
      <c r="S777" s="4"/>
      <c r="T777" s="6"/>
      <c r="U777" s="4"/>
      <c r="V777" s="6"/>
      <c r="W777" s="5"/>
      <c r="X777" s="5"/>
      <c r="Y777" s="4"/>
      <c r="Z777" s="6"/>
      <c r="AA777" s="4"/>
      <c r="AB777" s="6"/>
      <c r="AC777" s="5"/>
      <c r="AD777" s="5"/>
      <c r="AE777" s="4"/>
      <c r="AF777" s="6"/>
      <c r="AG777" s="4"/>
      <c r="AH777" s="6"/>
      <c r="AI777" s="5"/>
      <c r="AJ777" s="5"/>
      <c r="AK777" s="4"/>
      <c r="AL777" s="6"/>
      <c r="AM777" s="4"/>
      <c r="AN777" s="6"/>
      <c r="AO777" s="5"/>
      <c r="AP777" s="5"/>
      <c r="AQ777" s="4"/>
      <c r="AR777" s="6"/>
      <c r="AS777" s="4"/>
      <c r="AT777" s="6"/>
      <c r="AU777" s="5"/>
      <c r="AV777" s="5"/>
      <c r="AW777" s="4"/>
      <c r="AX777" s="6"/>
      <c r="AY777" s="4"/>
      <c r="AZ777" s="6"/>
      <c r="BA777" s="5"/>
      <c r="BB777" s="5"/>
      <c r="BC777" s="4"/>
      <c r="BD777" s="6"/>
      <c r="BE777" s="4"/>
      <c r="BF777" s="6"/>
      <c r="BG777" s="5"/>
      <c r="BH777" s="5"/>
      <c r="BI777" s="4"/>
      <c r="BJ777" s="6"/>
      <c r="BK777" s="4"/>
      <c r="BL777" s="6"/>
      <c r="BM777" s="5"/>
      <c r="BN777" s="5"/>
      <c r="BO777" s="4"/>
      <c r="BP777" s="6"/>
      <c r="BQ777" s="4"/>
      <c r="BR777" s="6"/>
      <c r="BS777" s="5"/>
      <c r="BT777" s="5"/>
      <c r="BU777" s="4"/>
      <c r="BV777" s="6"/>
      <c r="BW777" s="4"/>
      <c r="BX777" s="6"/>
      <c r="BY777" s="5"/>
      <c r="BZ777" s="5"/>
      <c r="CA777" s="4"/>
      <c r="CB777" s="6"/>
      <c r="CC777" s="4"/>
      <c r="CD777" s="6"/>
      <c r="CE777" s="5"/>
      <c r="CF777" s="5"/>
      <c r="CG777" s="4"/>
      <c r="CH777" s="6"/>
      <c r="CI777" s="4"/>
      <c r="CJ777" s="6"/>
      <c r="CK777" s="5"/>
      <c r="CL777" s="5"/>
      <c r="CM777" s="4"/>
      <c r="CN777" s="6"/>
      <c r="CO777" s="4"/>
      <c r="CP777" s="6"/>
      <c r="CQ777" s="5"/>
      <c r="CR777" s="5"/>
      <c r="CS777" s="4"/>
      <c r="CT777" s="6"/>
      <c r="CU777" s="4"/>
      <c r="CV777" s="6"/>
      <c r="CW777" s="5"/>
      <c r="CX777" s="5"/>
      <c r="CY777" s="4"/>
      <c r="CZ777" s="6"/>
      <c r="DA777" s="4"/>
      <c r="DB777" s="6"/>
      <c r="DC777" s="5"/>
      <c r="DD777" s="5"/>
      <c r="DE777" s="4"/>
      <c r="DF777" s="6"/>
      <c r="DG777" s="4"/>
      <c r="DH777" s="6"/>
      <c r="DI777" s="5"/>
      <c r="DJ777" s="5"/>
      <c r="DK777" s="4"/>
      <c r="DL777" s="6"/>
      <c r="DM777" s="4"/>
      <c r="DN777" s="6"/>
      <c r="DO777" s="5"/>
      <c r="DP777" s="5"/>
      <c r="DQ777" s="4"/>
      <c r="DR777" s="6"/>
      <c r="DS777" s="4"/>
      <c r="DT777" s="6"/>
      <c r="DU777" s="5"/>
      <c r="DV777" s="5"/>
      <c r="DW777" s="4"/>
      <c r="DX777" s="6"/>
      <c r="DY777" s="4"/>
      <c r="DZ777" s="6"/>
      <c r="EA777" s="5"/>
      <c r="EB777" s="5"/>
      <c r="EC777" s="4"/>
      <c r="ED777" s="6"/>
      <c r="EE777" s="4"/>
      <c r="EF777" s="6"/>
      <c r="EG777" s="5"/>
      <c r="EH777" s="5"/>
      <c r="EI777" s="4"/>
      <c r="EJ777" s="6"/>
      <c r="EK777" s="4"/>
      <c r="EL777" s="6"/>
      <c r="EM777" s="5"/>
      <c r="EN777" s="5"/>
      <c r="EO777" s="4"/>
      <c r="EP777" s="6"/>
      <c r="EQ777" s="4"/>
      <c r="ER777" s="6"/>
      <c r="ES777" s="5"/>
      <c r="ET777" s="5"/>
      <c r="EU777" s="4"/>
      <c r="EV777" s="6"/>
      <c r="EW777" s="4"/>
      <c r="EX777" s="6"/>
      <c r="EY777" s="5"/>
      <c r="EZ777" s="5"/>
      <c r="FA777" s="4"/>
      <c r="FB777" s="6"/>
      <c r="FC777" s="4"/>
      <c r="FD777" s="6"/>
      <c r="FE777" s="5"/>
      <c r="FF777" s="5"/>
      <c r="FG777" s="4"/>
      <c r="FH777" s="6"/>
      <c r="FI777" s="4"/>
      <c r="FJ777" s="6"/>
      <c r="FK777" s="5"/>
      <c r="FL777" s="5"/>
      <c r="FM777" s="4"/>
      <c r="FN777" s="6"/>
      <c r="FO777" s="4"/>
      <c r="FP777" s="6"/>
      <c r="FQ777" s="5"/>
      <c r="FR777" s="5"/>
      <c r="FS777" s="4"/>
      <c r="FT777" s="6"/>
      <c r="FU777" s="4"/>
      <c r="FV777" s="6"/>
      <c r="FW777" s="5"/>
      <c r="FX777" s="5"/>
      <c r="FY777" s="4"/>
      <c r="FZ777" s="6"/>
      <c r="GA777" s="4"/>
      <c r="GB777" s="6"/>
      <c r="GC777" s="5"/>
      <c r="GD777" s="5"/>
      <c r="GE777" s="4"/>
      <c r="GF777" s="6"/>
      <c r="GG777" s="4"/>
      <c r="GH777" s="6"/>
      <c r="GI777" s="5"/>
      <c r="GJ777" s="5"/>
      <c r="GK777" s="4"/>
      <c r="GL777" s="6"/>
      <c r="GM777" s="4"/>
      <c r="GN777" s="6"/>
      <c r="GO777" s="5"/>
      <c r="GP777" s="5"/>
      <c r="GQ777" s="4"/>
      <c r="GR777" s="6"/>
      <c r="GS777" s="4"/>
      <c r="GT777" s="6"/>
      <c r="GU777" s="5"/>
      <c r="GV777" s="5"/>
      <c r="GW777" s="4"/>
      <c r="GX777" s="6"/>
      <c r="GY777" s="4"/>
      <c r="GZ777" s="6"/>
      <c r="HA777" s="5"/>
      <c r="HB777" s="5"/>
      <c r="HC777" s="4"/>
      <c r="HD777" s="6"/>
      <c r="HE777" s="4"/>
      <c r="HF777" s="6"/>
      <c r="HG777" s="5"/>
      <c r="HH777" s="5"/>
      <c r="HI777" s="4"/>
      <c r="HJ777" s="6"/>
      <c r="HK777" s="4"/>
      <c r="HL777" s="6"/>
      <c r="HM777" s="5"/>
      <c r="HN777" s="5"/>
      <c r="HO777" s="4"/>
      <c r="HP777" s="6"/>
      <c r="HQ777" s="4"/>
      <c r="HR777" s="6"/>
      <c r="HS777" s="5"/>
      <c r="HT777" s="5"/>
      <c r="HU777" s="4"/>
      <c r="HV777" s="6"/>
      <c r="HW777" s="4"/>
      <c r="HX777" s="6"/>
      <c r="HY777" s="5"/>
      <c r="HZ777" s="5"/>
      <c r="IA777" s="4"/>
      <c r="IB777" s="6"/>
      <c r="IC777" s="4"/>
      <c r="ID777" s="6"/>
      <c r="IE777" s="5"/>
      <c r="IF777" s="5"/>
      <c r="IG777" s="4"/>
      <c r="IH777" s="6"/>
      <c r="II777" s="4"/>
      <c r="IJ777" s="6"/>
      <c r="IK777" s="5"/>
      <c r="IL777" s="5"/>
      <c r="IM777" s="4"/>
      <c r="IN777" s="6"/>
      <c r="IO777" s="4"/>
      <c r="IP777" s="6"/>
      <c r="IQ777" s="5"/>
      <c r="IR777" s="5"/>
      <c r="IS777" s="4"/>
      <c r="IT777" s="6"/>
      <c r="IU777" s="4"/>
      <c r="IV777" s="6"/>
      <c r="IW777" s="5"/>
      <c r="IX777" s="5"/>
      <c r="IY777" s="4"/>
      <c r="IZ777" s="6"/>
      <c r="JA777" s="4"/>
      <c r="JB777" s="6"/>
      <c r="JC777" s="5"/>
      <c r="JD777" s="5"/>
      <c r="JE777" s="4"/>
      <c r="JF777" s="6"/>
      <c r="JG777" s="4"/>
      <c r="JH777" s="6"/>
      <c r="JI777" s="5"/>
      <c r="JJ777" s="5"/>
      <c r="JK777" s="4"/>
      <c r="JL777" s="6"/>
      <c r="JM777" s="4"/>
      <c r="JN777" s="6"/>
      <c r="JO777" s="5"/>
      <c r="JP777" s="5"/>
      <c r="JQ777" s="4"/>
      <c r="JR777" s="6"/>
      <c r="JS777" s="4"/>
      <c r="JT777" s="6"/>
      <c r="JU777" s="5"/>
      <c r="JV777" s="5"/>
      <c r="JW777" s="4"/>
      <c r="JX777" s="6"/>
      <c r="JY777" s="4"/>
      <c r="JZ777" s="6"/>
      <c r="KA777" s="5"/>
      <c r="KB777" s="5"/>
      <c r="KC777" s="4"/>
      <c r="KD777" s="6"/>
      <c r="KE777" s="4"/>
      <c r="KF777" s="6"/>
      <c r="KG777" s="5"/>
      <c r="KH777" s="5"/>
      <c r="KI777" s="4"/>
      <c r="KJ777" s="6"/>
      <c r="KK777" s="4"/>
      <c r="KL777" s="6"/>
      <c r="KM777" s="5"/>
      <c r="KN777" s="5"/>
    </row>
    <row r="778">
      <c r="A778" s="3" t="s">
        <v>85</v>
      </c>
      <c r="B778" s="3" t="s">
        <v>711</v>
      </c>
      <c r="C778" s="3" t="s">
        <v>87</v>
      </c>
      <c r="D778" s="3" t="s">
        <v>712</v>
      </c>
      <c r="E778" s="3" t="s">
        <v>718</v>
      </c>
      <c r="F778" s="3" t="s">
        <v>104</v>
      </c>
      <c r="G778" s="3" t="s">
        <v>104</v>
      </c>
      <c r="H778" s="3" t="s">
        <v>104</v>
      </c>
      <c r="I778" s="3" t="s">
        <v>1325</v>
      </c>
      <c r="J778" s="3" t="s">
        <v>104</v>
      </c>
      <c r="K778" s="4"/>
      <c r="L778" s="4">
        <f>=ROUNDDOWN({0},0)</f>
      </c>
      <c r="M778" s="4"/>
      <c r="N778" s="5"/>
      <c r="O778" s="4"/>
      <c r="P778" s="4">
        <f>=ROUNDDOWN({0},0)</f>
      </c>
      <c r="Q778" s="4"/>
      <c r="R778" s="5"/>
      <c r="S778" s="4"/>
      <c r="T778" s="6"/>
      <c r="U778" s="4"/>
      <c r="V778" s="6"/>
      <c r="W778" s="5"/>
      <c r="X778" s="5"/>
      <c r="Y778" s="4"/>
      <c r="Z778" s="6"/>
      <c r="AA778" s="4"/>
      <c r="AB778" s="6"/>
      <c r="AC778" s="5"/>
      <c r="AD778" s="5"/>
      <c r="AE778" s="4"/>
      <c r="AF778" s="6"/>
      <c r="AG778" s="4"/>
      <c r="AH778" s="6"/>
      <c r="AI778" s="5"/>
      <c r="AJ778" s="5"/>
      <c r="AK778" s="4"/>
      <c r="AL778" s="6"/>
      <c r="AM778" s="4"/>
      <c r="AN778" s="6"/>
      <c r="AO778" s="5"/>
      <c r="AP778" s="5"/>
      <c r="AQ778" s="4"/>
      <c r="AR778" s="6"/>
      <c r="AS778" s="4"/>
      <c r="AT778" s="6"/>
      <c r="AU778" s="5"/>
      <c r="AV778" s="5"/>
      <c r="AW778" s="4"/>
      <c r="AX778" s="6"/>
      <c r="AY778" s="4"/>
      <c r="AZ778" s="6"/>
      <c r="BA778" s="5"/>
      <c r="BB778" s="5"/>
      <c r="BC778" s="4"/>
      <c r="BD778" s="6"/>
      <c r="BE778" s="4"/>
      <c r="BF778" s="6"/>
      <c r="BG778" s="5"/>
      <c r="BH778" s="5"/>
      <c r="BI778" s="4"/>
      <c r="BJ778" s="6"/>
      <c r="BK778" s="4"/>
      <c r="BL778" s="6"/>
      <c r="BM778" s="5"/>
      <c r="BN778" s="5"/>
      <c r="BO778" s="4"/>
      <c r="BP778" s="6"/>
      <c r="BQ778" s="4"/>
      <c r="BR778" s="6"/>
      <c r="BS778" s="5"/>
      <c r="BT778" s="5"/>
      <c r="BU778" s="4"/>
      <c r="BV778" s="6"/>
      <c r="BW778" s="4"/>
      <c r="BX778" s="6"/>
      <c r="BY778" s="5"/>
      <c r="BZ778" s="5"/>
      <c r="CA778" s="4"/>
      <c r="CB778" s="6"/>
      <c r="CC778" s="4"/>
      <c r="CD778" s="6"/>
      <c r="CE778" s="5"/>
      <c r="CF778" s="5"/>
      <c r="CG778" s="4"/>
      <c r="CH778" s="6"/>
      <c r="CI778" s="4"/>
      <c r="CJ778" s="6"/>
      <c r="CK778" s="5"/>
      <c r="CL778" s="5"/>
      <c r="CM778" s="4"/>
      <c r="CN778" s="6"/>
      <c r="CO778" s="4"/>
      <c r="CP778" s="6"/>
      <c r="CQ778" s="5"/>
      <c r="CR778" s="5"/>
      <c r="CS778" s="4"/>
      <c r="CT778" s="6"/>
      <c r="CU778" s="4"/>
      <c r="CV778" s="6"/>
      <c r="CW778" s="5"/>
      <c r="CX778" s="5"/>
      <c r="CY778" s="4"/>
      <c r="CZ778" s="6"/>
      <c r="DA778" s="4"/>
      <c r="DB778" s="6"/>
      <c r="DC778" s="5"/>
      <c r="DD778" s="5"/>
      <c r="DE778" s="4"/>
      <c r="DF778" s="6"/>
      <c r="DG778" s="4"/>
      <c r="DH778" s="6"/>
      <c r="DI778" s="5"/>
      <c r="DJ778" s="5"/>
      <c r="DK778" s="4"/>
      <c r="DL778" s="6"/>
      <c r="DM778" s="4"/>
      <c r="DN778" s="6"/>
      <c r="DO778" s="5"/>
      <c r="DP778" s="5"/>
      <c r="DQ778" s="4"/>
      <c r="DR778" s="6"/>
      <c r="DS778" s="4"/>
      <c r="DT778" s="6"/>
      <c r="DU778" s="5"/>
      <c r="DV778" s="5"/>
      <c r="DW778" s="4"/>
      <c r="DX778" s="6"/>
      <c r="DY778" s="4"/>
      <c r="DZ778" s="6"/>
      <c r="EA778" s="5"/>
      <c r="EB778" s="5"/>
      <c r="EC778" s="4"/>
      <c r="ED778" s="6"/>
      <c r="EE778" s="4"/>
      <c r="EF778" s="6"/>
      <c r="EG778" s="5"/>
      <c r="EH778" s="5"/>
      <c r="EI778" s="4"/>
      <c r="EJ778" s="6"/>
      <c r="EK778" s="4"/>
      <c r="EL778" s="6"/>
      <c r="EM778" s="5"/>
      <c r="EN778" s="5"/>
      <c r="EO778" s="4"/>
      <c r="EP778" s="6"/>
      <c r="EQ778" s="4"/>
      <c r="ER778" s="6"/>
      <c r="ES778" s="5"/>
      <c r="ET778" s="5"/>
      <c r="EU778" s="4"/>
      <c r="EV778" s="6"/>
      <c r="EW778" s="4"/>
      <c r="EX778" s="6"/>
      <c r="EY778" s="5"/>
      <c r="EZ778" s="5"/>
      <c r="FA778" s="4"/>
      <c r="FB778" s="6"/>
      <c r="FC778" s="4"/>
      <c r="FD778" s="6"/>
      <c r="FE778" s="5"/>
      <c r="FF778" s="5"/>
      <c r="FG778" s="4"/>
      <c r="FH778" s="6"/>
      <c r="FI778" s="4"/>
      <c r="FJ778" s="6"/>
      <c r="FK778" s="5"/>
      <c r="FL778" s="5"/>
      <c r="FM778" s="4"/>
      <c r="FN778" s="6"/>
      <c r="FO778" s="4"/>
      <c r="FP778" s="6"/>
      <c r="FQ778" s="5"/>
      <c r="FR778" s="5"/>
      <c r="FS778" s="4"/>
      <c r="FT778" s="6"/>
      <c r="FU778" s="4"/>
      <c r="FV778" s="6"/>
      <c r="FW778" s="5"/>
      <c r="FX778" s="5"/>
      <c r="FY778" s="4"/>
      <c r="FZ778" s="6"/>
      <c r="GA778" s="4"/>
      <c r="GB778" s="6"/>
      <c r="GC778" s="5"/>
      <c r="GD778" s="5"/>
      <c r="GE778" s="4"/>
      <c r="GF778" s="6"/>
      <c r="GG778" s="4"/>
      <c r="GH778" s="6"/>
      <c r="GI778" s="5"/>
      <c r="GJ778" s="5"/>
      <c r="GK778" s="4"/>
      <c r="GL778" s="6"/>
      <c r="GM778" s="4"/>
      <c r="GN778" s="6"/>
      <c r="GO778" s="5"/>
      <c r="GP778" s="5"/>
      <c r="GQ778" s="4"/>
      <c r="GR778" s="6"/>
      <c r="GS778" s="4"/>
      <c r="GT778" s="6"/>
      <c r="GU778" s="5"/>
      <c r="GV778" s="5"/>
      <c r="GW778" s="4"/>
      <c r="GX778" s="6"/>
      <c r="GY778" s="4"/>
      <c r="GZ778" s="6"/>
      <c r="HA778" s="5"/>
      <c r="HB778" s="5"/>
      <c r="HC778" s="4"/>
      <c r="HD778" s="6"/>
      <c r="HE778" s="4"/>
      <c r="HF778" s="6"/>
      <c r="HG778" s="5"/>
      <c r="HH778" s="5"/>
      <c r="HI778" s="4"/>
      <c r="HJ778" s="6"/>
      <c r="HK778" s="4"/>
      <c r="HL778" s="6"/>
      <c r="HM778" s="5"/>
      <c r="HN778" s="5"/>
      <c r="HO778" s="4"/>
      <c r="HP778" s="6"/>
      <c r="HQ778" s="4"/>
      <c r="HR778" s="6"/>
      <c r="HS778" s="5"/>
      <c r="HT778" s="5"/>
      <c r="HU778" s="4"/>
      <c r="HV778" s="6"/>
      <c r="HW778" s="4"/>
      <c r="HX778" s="6"/>
      <c r="HY778" s="5"/>
      <c r="HZ778" s="5"/>
      <c r="IA778" s="4"/>
      <c r="IB778" s="6"/>
      <c r="IC778" s="4"/>
      <c r="ID778" s="6"/>
      <c r="IE778" s="5"/>
      <c r="IF778" s="5"/>
      <c r="IG778" s="4"/>
      <c r="IH778" s="6"/>
      <c r="II778" s="4"/>
      <c r="IJ778" s="6"/>
      <c r="IK778" s="5"/>
      <c r="IL778" s="5"/>
      <c r="IM778" s="4"/>
      <c r="IN778" s="6"/>
      <c r="IO778" s="4"/>
      <c r="IP778" s="6"/>
      <c r="IQ778" s="5"/>
      <c r="IR778" s="5"/>
      <c r="IS778" s="4"/>
      <c r="IT778" s="6"/>
      <c r="IU778" s="4"/>
      <c r="IV778" s="6"/>
      <c r="IW778" s="5"/>
      <c r="IX778" s="5"/>
      <c r="IY778" s="4"/>
      <c r="IZ778" s="6"/>
      <c r="JA778" s="4"/>
      <c r="JB778" s="6"/>
      <c r="JC778" s="5"/>
      <c r="JD778" s="5"/>
      <c r="JE778" s="4"/>
      <c r="JF778" s="6"/>
      <c r="JG778" s="4"/>
      <c r="JH778" s="6"/>
      <c r="JI778" s="5"/>
      <c r="JJ778" s="5"/>
      <c r="JK778" s="4"/>
      <c r="JL778" s="6"/>
      <c r="JM778" s="4"/>
      <c r="JN778" s="6"/>
      <c r="JO778" s="5"/>
      <c r="JP778" s="5"/>
      <c r="JQ778" s="4"/>
      <c r="JR778" s="6"/>
      <c r="JS778" s="4"/>
      <c r="JT778" s="6"/>
      <c r="JU778" s="5"/>
      <c r="JV778" s="5"/>
      <c r="JW778" s="4"/>
      <c r="JX778" s="6"/>
      <c r="JY778" s="4"/>
      <c r="JZ778" s="6"/>
      <c r="KA778" s="5"/>
      <c r="KB778" s="5"/>
      <c r="KC778" s="4"/>
      <c r="KD778" s="6"/>
      <c r="KE778" s="4"/>
      <c r="KF778" s="6"/>
      <c r="KG778" s="5"/>
      <c r="KH778" s="5"/>
      <c r="KI778" s="4"/>
      <c r="KJ778" s="6"/>
      <c r="KK778" s="4"/>
      <c r="KL778" s="6"/>
      <c r="KM778" s="5"/>
      <c r="KN778" s="5"/>
    </row>
    <row r="779">
      <c r="A779" s="3" t="s">
        <v>85</v>
      </c>
      <c r="B779" s="3" t="s">
        <v>711</v>
      </c>
      <c r="C779" s="3" t="s">
        <v>87</v>
      </c>
      <c r="D779" s="3" t="s">
        <v>712</v>
      </c>
      <c r="E779" s="3" t="s">
        <v>730</v>
      </c>
      <c r="F779" s="3" t="s">
        <v>104</v>
      </c>
      <c r="G779" s="3" t="s">
        <v>104</v>
      </c>
      <c r="H779" s="3" t="s">
        <v>104</v>
      </c>
      <c r="I779" s="3" t="s">
        <v>1436</v>
      </c>
      <c r="J779" s="3" t="s">
        <v>104</v>
      </c>
      <c r="K779" s="4"/>
      <c r="L779" s="4">
        <f>=ROUNDDOWN({0},0)</f>
      </c>
      <c r="M779" s="4"/>
      <c r="N779" s="5"/>
      <c r="O779" s="4"/>
      <c r="P779" s="4">
        <f>=ROUNDDOWN({0},0)</f>
      </c>
      <c r="Q779" s="4"/>
      <c r="R779" s="5"/>
      <c r="S779" s="4"/>
      <c r="T779" s="6"/>
      <c r="U779" s="4"/>
      <c r="V779" s="6"/>
      <c r="W779" s="5"/>
      <c r="X779" s="5"/>
      <c r="Y779" s="4"/>
      <c r="Z779" s="6"/>
      <c r="AA779" s="4"/>
      <c r="AB779" s="6"/>
      <c r="AC779" s="5"/>
      <c r="AD779" s="5"/>
      <c r="AE779" s="4"/>
      <c r="AF779" s="6"/>
      <c r="AG779" s="4"/>
      <c r="AH779" s="6"/>
      <c r="AI779" s="5"/>
      <c r="AJ779" s="5"/>
      <c r="AK779" s="4"/>
      <c r="AL779" s="6"/>
      <c r="AM779" s="4"/>
      <c r="AN779" s="6"/>
      <c r="AO779" s="5"/>
      <c r="AP779" s="5"/>
      <c r="AQ779" s="4"/>
      <c r="AR779" s="6"/>
      <c r="AS779" s="4"/>
      <c r="AT779" s="6"/>
      <c r="AU779" s="5"/>
      <c r="AV779" s="5"/>
      <c r="AW779" s="4"/>
      <c r="AX779" s="6"/>
      <c r="AY779" s="4"/>
      <c r="AZ779" s="6"/>
      <c r="BA779" s="5"/>
      <c r="BB779" s="5"/>
      <c r="BC779" s="4"/>
      <c r="BD779" s="6"/>
      <c r="BE779" s="4"/>
      <c r="BF779" s="6"/>
      <c r="BG779" s="5"/>
      <c r="BH779" s="5"/>
      <c r="BI779" s="4"/>
      <c r="BJ779" s="6"/>
      <c r="BK779" s="4"/>
      <c r="BL779" s="6"/>
      <c r="BM779" s="5"/>
      <c r="BN779" s="5"/>
      <c r="BO779" s="4"/>
      <c r="BP779" s="6"/>
      <c r="BQ779" s="4"/>
      <c r="BR779" s="6"/>
      <c r="BS779" s="5"/>
      <c r="BT779" s="5"/>
      <c r="BU779" s="4"/>
      <c r="BV779" s="6"/>
      <c r="BW779" s="4"/>
      <c r="BX779" s="6"/>
      <c r="BY779" s="5"/>
      <c r="BZ779" s="5"/>
      <c r="CA779" s="4"/>
      <c r="CB779" s="6"/>
      <c r="CC779" s="4"/>
      <c r="CD779" s="6"/>
      <c r="CE779" s="5"/>
      <c r="CF779" s="5"/>
      <c r="CG779" s="4"/>
      <c r="CH779" s="6"/>
      <c r="CI779" s="4"/>
      <c r="CJ779" s="6"/>
      <c r="CK779" s="5"/>
      <c r="CL779" s="5"/>
      <c r="CM779" s="4"/>
      <c r="CN779" s="6"/>
      <c r="CO779" s="4"/>
      <c r="CP779" s="6"/>
      <c r="CQ779" s="5"/>
      <c r="CR779" s="5"/>
      <c r="CS779" s="4"/>
      <c r="CT779" s="6"/>
      <c r="CU779" s="4"/>
      <c r="CV779" s="6"/>
      <c r="CW779" s="5"/>
      <c r="CX779" s="5"/>
      <c r="CY779" s="4"/>
      <c r="CZ779" s="6"/>
      <c r="DA779" s="4"/>
      <c r="DB779" s="6"/>
      <c r="DC779" s="5"/>
      <c r="DD779" s="5"/>
      <c r="DE779" s="4"/>
      <c r="DF779" s="6"/>
      <c r="DG779" s="4"/>
      <c r="DH779" s="6"/>
      <c r="DI779" s="5"/>
      <c r="DJ779" s="5"/>
      <c r="DK779" s="4"/>
      <c r="DL779" s="6"/>
      <c r="DM779" s="4"/>
      <c r="DN779" s="6"/>
      <c r="DO779" s="5"/>
      <c r="DP779" s="5"/>
      <c r="DQ779" s="4"/>
      <c r="DR779" s="6"/>
      <c r="DS779" s="4"/>
      <c r="DT779" s="6"/>
      <c r="DU779" s="5"/>
      <c r="DV779" s="5"/>
      <c r="DW779" s="4"/>
      <c r="DX779" s="6"/>
      <c r="DY779" s="4"/>
      <c r="DZ779" s="6"/>
      <c r="EA779" s="5"/>
      <c r="EB779" s="5"/>
      <c r="EC779" s="4"/>
      <c r="ED779" s="6"/>
      <c r="EE779" s="4"/>
      <c r="EF779" s="6"/>
      <c r="EG779" s="5"/>
      <c r="EH779" s="5"/>
      <c r="EI779" s="4"/>
      <c r="EJ779" s="6"/>
      <c r="EK779" s="4"/>
      <c r="EL779" s="6"/>
      <c r="EM779" s="5"/>
      <c r="EN779" s="5"/>
      <c r="EO779" s="4"/>
      <c r="EP779" s="6"/>
      <c r="EQ779" s="4"/>
      <c r="ER779" s="6"/>
      <c r="ES779" s="5"/>
      <c r="ET779" s="5"/>
      <c r="EU779" s="4"/>
      <c r="EV779" s="6"/>
      <c r="EW779" s="4"/>
      <c r="EX779" s="6"/>
      <c r="EY779" s="5"/>
      <c r="EZ779" s="5"/>
      <c r="FA779" s="4"/>
      <c r="FB779" s="6"/>
      <c r="FC779" s="4"/>
      <c r="FD779" s="6"/>
      <c r="FE779" s="5"/>
      <c r="FF779" s="5"/>
      <c r="FG779" s="4"/>
      <c r="FH779" s="6"/>
      <c r="FI779" s="4"/>
      <c r="FJ779" s="6"/>
      <c r="FK779" s="5"/>
      <c r="FL779" s="5"/>
      <c r="FM779" s="4"/>
      <c r="FN779" s="6"/>
      <c r="FO779" s="4"/>
      <c r="FP779" s="6"/>
      <c r="FQ779" s="5"/>
      <c r="FR779" s="5"/>
      <c r="FS779" s="4"/>
      <c r="FT779" s="6"/>
      <c r="FU779" s="4"/>
      <c r="FV779" s="6"/>
      <c r="FW779" s="5"/>
      <c r="FX779" s="5"/>
      <c r="FY779" s="4"/>
      <c r="FZ779" s="6"/>
      <c r="GA779" s="4"/>
      <c r="GB779" s="6"/>
      <c r="GC779" s="5"/>
      <c r="GD779" s="5"/>
      <c r="GE779" s="4"/>
      <c r="GF779" s="6"/>
      <c r="GG779" s="4"/>
      <c r="GH779" s="6"/>
      <c r="GI779" s="5"/>
      <c r="GJ779" s="5"/>
      <c r="GK779" s="4"/>
      <c r="GL779" s="6"/>
      <c r="GM779" s="4"/>
      <c r="GN779" s="6"/>
      <c r="GO779" s="5"/>
      <c r="GP779" s="5"/>
      <c r="GQ779" s="4"/>
      <c r="GR779" s="6"/>
      <c r="GS779" s="4"/>
      <c r="GT779" s="6"/>
      <c r="GU779" s="5"/>
      <c r="GV779" s="5"/>
      <c r="GW779" s="4"/>
      <c r="GX779" s="6"/>
      <c r="GY779" s="4"/>
      <c r="GZ779" s="6"/>
      <c r="HA779" s="5"/>
      <c r="HB779" s="5"/>
      <c r="HC779" s="4"/>
      <c r="HD779" s="6"/>
      <c r="HE779" s="4"/>
      <c r="HF779" s="6"/>
      <c r="HG779" s="5"/>
      <c r="HH779" s="5"/>
      <c r="HI779" s="4"/>
      <c r="HJ779" s="6"/>
      <c r="HK779" s="4"/>
      <c r="HL779" s="6"/>
      <c r="HM779" s="5"/>
      <c r="HN779" s="5"/>
      <c r="HO779" s="4"/>
      <c r="HP779" s="6"/>
      <c r="HQ779" s="4"/>
      <c r="HR779" s="6"/>
      <c r="HS779" s="5"/>
      <c r="HT779" s="5"/>
      <c r="HU779" s="4"/>
      <c r="HV779" s="6"/>
      <c r="HW779" s="4"/>
      <c r="HX779" s="6"/>
      <c r="HY779" s="5"/>
      <c r="HZ779" s="5"/>
      <c r="IA779" s="4"/>
      <c r="IB779" s="6"/>
      <c r="IC779" s="4"/>
      <c r="ID779" s="6"/>
      <c r="IE779" s="5"/>
      <c r="IF779" s="5"/>
      <c r="IG779" s="4"/>
      <c r="IH779" s="6"/>
      <c r="II779" s="4"/>
      <c r="IJ779" s="6"/>
      <c r="IK779" s="5"/>
      <c r="IL779" s="5"/>
      <c r="IM779" s="4"/>
      <c r="IN779" s="6"/>
      <c r="IO779" s="4"/>
      <c r="IP779" s="6"/>
      <c r="IQ779" s="5"/>
      <c r="IR779" s="5"/>
      <c r="IS779" s="4"/>
      <c r="IT779" s="6"/>
      <c r="IU779" s="4"/>
      <c r="IV779" s="6"/>
      <c r="IW779" s="5"/>
      <c r="IX779" s="5"/>
      <c r="IY779" s="4"/>
      <c r="IZ779" s="6"/>
      <c r="JA779" s="4"/>
      <c r="JB779" s="6"/>
      <c r="JC779" s="5"/>
      <c r="JD779" s="5"/>
      <c r="JE779" s="4"/>
      <c r="JF779" s="6"/>
      <c r="JG779" s="4"/>
      <c r="JH779" s="6"/>
      <c r="JI779" s="5"/>
      <c r="JJ779" s="5"/>
      <c r="JK779" s="4"/>
      <c r="JL779" s="6"/>
      <c r="JM779" s="4"/>
      <c r="JN779" s="6"/>
      <c r="JO779" s="5"/>
      <c r="JP779" s="5"/>
      <c r="JQ779" s="4"/>
      <c r="JR779" s="6"/>
      <c r="JS779" s="4"/>
      <c r="JT779" s="6"/>
      <c r="JU779" s="5"/>
      <c r="JV779" s="5"/>
      <c r="JW779" s="4"/>
      <c r="JX779" s="6"/>
      <c r="JY779" s="4"/>
      <c r="JZ779" s="6"/>
      <c r="KA779" s="5"/>
      <c r="KB779" s="5"/>
      <c r="KC779" s="4"/>
      <c r="KD779" s="6"/>
      <c r="KE779" s="4"/>
      <c r="KF779" s="6"/>
      <c r="KG779" s="5"/>
      <c r="KH779" s="5"/>
      <c r="KI779" s="4"/>
      <c r="KJ779" s="6"/>
      <c r="KK779" s="4"/>
      <c r="KL779" s="6"/>
      <c r="KM779" s="5"/>
      <c r="KN779" s="5"/>
    </row>
    <row r="780">
      <c r="A780" s="3" t="s">
        <v>85</v>
      </c>
      <c r="B780" s="3" t="s">
        <v>711</v>
      </c>
      <c r="C780" s="3" t="s">
        <v>87</v>
      </c>
      <c r="D780" s="3" t="s">
        <v>712</v>
      </c>
      <c r="E780" s="3" t="s">
        <v>117</v>
      </c>
      <c r="F780" s="3" t="s">
        <v>104</v>
      </c>
      <c r="G780" s="3" t="s">
        <v>104</v>
      </c>
      <c r="H780" s="3" t="s">
        <v>104</v>
      </c>
      <c r="I780" s="3" t="s">
        <v>1364</v>
      </c>
      <c r="J780" s="3" t="s">
        <v>104</v>
      </c>
      <c r="K780" s="4"/>
      <c r="L780" s="4">
        <f>=ROUNDDOWN({0},0)</f>
      </c>
      <c r="M780" s="4"/>
      <c r="N780" s="5"/>
      <c r="O780" s="4"/>
      <c r="P780" s="4">
        <f>=ROUNDDOWN({0},0)</f>
      </c>
      <c r="Q780" s="4"/>
      <c r="R780" s="5"/>
      <c r="S780" s="4"/>
      <c r="T780" s="6"/>
      <c r="U780" s="4"/>
      <c r="V780" s="6"/>
      <c r="W780" s="5"/>
      <c r="X780" s="5"/>
      <c r="Y780" s="4"/>
      <c r="Z780" s="6"/>
      <c r="AA780" s="4"/>
      <c r="AB780" s="6"/>
      <c r="AC780" s="5"/>
      <c r="AD780" s="5"/>
      <c r="AE780" s="4"/>
      <c r="AF780" s="6"/>
      <c r="AG780" s="4"/>
      <c r="AH780" s="6"/>
      <c r="AI780" s="5"/>
      <c r="AJ780" s="5"/>
      <c r="AK780" s="4"/>
      <c r="AL780" s="6"/>
      <c r="AM780" s="4"/>
      <c r="AN780" s="6"/>
      <c r="AO780" s="5"/>
      <c r="AP780" s="5"/>
      <c r="AQ780" s="4"/>
      <c r="AR780" s="6"/>
      <c r="AS780" s="4"/>
      <c r="AT780" s="6"/>
      <c r="AU780" s="5"/>
      <c r="AV780" s="5"/>
      <c r="AW780" s="4"/>
      <c r="AX780" s="6"/>
      <c r="AY780" s="4"/>
      <c r="AZ780" s="6"/>
      <c r="BA780" s="5"/>
      <c r="BB780" s="5"/>
      <c r="BC780" s="4"/>
      <c r="BD780" s="6"/>
      <c r="BE780" s="4"/>
      <c r="BF780" s="6"/>
      <c r="BG780" s="5"/>
      <c r="BH780" s="5"/>
      <c r="BI780" s="4"/>
      <c r="BJ780" s="6"/>
      <c r="BK780" s="4"/>
      <c r="BL780" s="6"/>
      <c r="BM780" s="5"/>
      <c r="BN780" s="5"/>
      <c r="BO780" s="4"/>
      <c r="BP780" s="6"/>
      <c r="BQ780" s="4"/>
      <c r="BR780" s="6"/>
      <c r="BS780" s="5"/>
      <c r="BT780" s="5"/>
      <c r="BU780" s="4"/>
      <c r="BV780" s="6"/>
      <c r="BW780" s="4"/>
      <c r="BX780" s="6"/>
      <c r="BY780" s="5"/>
      <c r="BZ780" s="5"/>
      <c r="CA780" s="4"/>
      <c r="CB780" s="6"/>
      <c r="CC780" s="4"/>
      <c r="CD780" s="6"/>
      <c r="CE780" s="5"/>
      <c r="CF780" s="5"/>
      <c r="CG780" s="4"/>
      <c r="CH780" s="6"/>
      <c r="CI780" s="4"/>
      <c r="CJ780" s="6"/>
      <c r="CK780" s="5"/>
      <c r="CL780" s="5"/>
      <c r="CM780" s="4"/>
      <c r="CN780" s="6"/>
      <c r="CO780" s="4"/>
      <c r="CP780" s="6"/>
      <c r="CQ780" s="5"/>
      <c r="CR780" s="5"/>
      <c r="CS780" s="4"/>
      <c r="CT780" s="6"/>
      <c r="CU780" s="4"/>
      <c r="CV780" s="6"/>
      <c r="CW780" s="5"/>
      <c r="CX780" s="5"/>
      <c r="CY780" s="4"/>
      <c r="CZ780" s="6"/>
      <c r="DA780" s="4"/>
      <c r="DB780" s="6"/>
      <c r="DC780" s="5"/>
      <c r="DD780" s="5"/>
      <c r="DE780" s="4"/>
      <c r="DF780" s="6"/>
      <c r="DG780" s="4"/>
      <c r="DH780" s="6"/>
      <c r="DI780" s="5"/>
      <c r="DJ780" s="5"/>
      <c r="DK780" s="4"/>
      <c r="DL780" s="6"/>
      <c r="DM780" s="4"/>
      <c r="DN780" s="6"/>
      <c r="DO780" s="5"/>
      <c r="DP780" s="5"/>
      <c r="DQ780" s="4"/>
      <c r="DR780" s="6"/>
      <c r="DS780" s="4"/>
      <c r="DT780" s="6"/>
      <c r="DU780" s="5"/>
      <c r="DV780" s="5"/>
      <c r="DW780" s="4"/>
      <c r="DX780" s="6"/>
      <c r="DY780" s="4"/>
      <c r="DZ780" s="6"/>
      <c r="EA780" s="5"/>
      <c r="EB780" s="5"/>
      <c r="EC780" s="4"/>
      <c r="ED780" s="6"/>
      <c r="EE780" s="4"/>
      <c r="EF780" s="6"/>
      <c r="EG780" s="5"/>
      <c r="EH780" s="5"/>
      <c r="EI780" s="4"/>
      <c r="EJ780" s="6"/>
      <c r="EK780" s="4"/>
      <c r="EL780" s="6"/>
      <c r="EM780" s="5"/>
      <c r="EN780" s="5"/>
      <c r="EO780" s="4"/>
      <c r="EP780" s="6"/>
      <c r="EQ780" s="4"/>
      <c r="ER780" s="6"/>
      <c r="ES780" s="5"/>
      <c r="ET780" s="5"/>
      <c r="EU780" s="4"/>
      <c r="EV780" s="6"/>
      <c r="EW780" s="4"/>
      <c r="EX780" s="6"/>
      <c r="EY780" s="5"/>
      <c r="EZ780" s="5"/>
      <c r="FA780" s="4"/>
      <c r="FB780" s="6"/>
      <c r="FC780" s="4"/>
      <c r="FD780" s="6"/>
      <c r="FE780" s="5"/>
      <c r="FF780" s="5"/>
      <c r="FG780" s="4"/>
      <c r="FH780" s="6"/>
      <c r="FI780" s="4"/>
      <c r="FJ780" s="6"/>
      <c r="FK780" s="5"/>
      <c r="FL780" s="5"/>
      <c r="FM780" s="4"/>
      <c r="FN780" s="6"/>
      <c r="FO780" s="4"/>
      <c r="FP780" s="6"/>
      <c r="FQ780" s="5"/>
      <c r="FR780" s="5"/>
      <c r="FS780" s="4"/>
      <c r="FT780" s="6"/>
      <c r="FU780" s="4"/>
      <c r="FV780" s="6"/>
      <c r="FW780" s="5"/>
      <c r="FX780" s="5"/>
      <c r="FY780" s="4"/>
      <c r="FZ780" s="6"/>
      <c r="GA780" s="4"/>
      <c r="GB780" s="6"/>
      <c r="GC780" s="5"/>
      <c r="GD780" s="5"/>
      <c r="GE780" s="4"/>
      <c r="GF780" s="6"/>
      <c r="GG780" s="4"/>
      <c r="GH780" s="6"/>
      <c r="GI780" s="5"/>
      <c r="GJ780" s="5"/>
      <c r="GK780" s="4"/>
      <c r="GL780" s="6"/>
      <c r="GM780" s="4"/>
      <c r="GN780" s="6"/>
      <c r="GO780" s="5"/>
      <c r="GP780" s="5"/>
      <c r="GQ780" s="4"/>
      <c r="GR780" s="6"/>
      <c r="GS780" s="4"/>
      <c r="GT780" s="6"/>
      <c r="GU780" s="5"/>
      <c r="GV780" s="5"/>
      <c r="GW780" s="4"/>
      <c r="GX780" s="6"/>
      <c r="GY780" s="4"/>
      <c r="GZ780" s="6"/>
      <c r="HA780" s="5"/>
      <c r="HB780" s="5"/>
      <c r="HC780" s="4"/>
      <c r="HD780" s="6"/>
      <c r="HE780" s="4"/>
      <c r="HF780" s="6"/>
      <c r="HG780" s="5"/>
      <c r="HH780" s="5"/>
      <c r="HI780" s="4"/>
      <c r="HJ780" s="6"/>
      <c r="HK780" s="4"/>
      <c r="HL780" s="6"/>
      <c r="HM780" s="5"/>
      <c r="HN780" s="5"/>
      <c r="HO780" s="4"/>
      <c r="HP780" s="6"/>
      <c r="HQ780" s="4"/>
      <c r="HR780" s="6"/>
      <c r="HS780" s="5"/>
      <c r="HT780" s="5"/>
      <c r="HU780" s="4"/>
      <c r="HV780" s="6"/>
      <c r="HW780" s="4"/>
      <c r="HX780" s="6"/>
      <c r="HY780" s="5"/>
      <c r="HZ780" s="5"/>
      <c r="IA780" s="4"/>
      <c r="IB780" s="6"/>
      <c r="IC780" s="4"/>
      <c r="ID780" s="6"/>
      <c r="IE780" s="5"/>
      <c r="IF780" s="5"/>
      <c r="IG780" s="4"/>
      <c r="IH780" s="6"/>
      <c r="II780" s="4"/>
      <c r="IJ780" s="6"/>
      <c r="IK780" s="5"/>
      <c r="IL780" s="5"/>
      <c r="IM780" s="4"/>
      <c r="IN780" s="6"/>
      <c r="IO780" s="4"/>
      <c r="IP780" s="6"/>
      <c r="IQ780" s="5"/>
      <c r="IR780" s="5"/>
      <c r="IS780" s="4"/>
      <c r="IT780" s="6"/>
      <c r="IU780" s="4"/>
      <c r="IV780" s="6"/>
      <c r="IW780" s="5"/>
      <c r="IX780" s="5"/>
      <c r="IY780" s="4"/>
      <c r="IZ780" s="6"/>
      <c r="JA780" s="4"/>
      <c r="JB780" s="6"/>
      <c r="JC780" s="5"/>
      <c r="JD780" s="5"/>
      <c r="JE780" s="4"/>
      <c r="JF780" s="6"/>
      <c r="JG780" s="4"/>
      <c r="JH780" s="6"/>
      <c r="JI780" s="5"/>
      <c r="JJ780" s="5"/>
      <c r="JK780" s="4"/>
      <c r="JL780" s="6"/>
      <c r="JM780" s="4"/>
      <c r="JN780" s="6"/>
      <c r="JO780" s="5"/>
      <c r="JP780" s="5"/>
      <c r="JQ780" s="4"/>
      <c r="JR780" s="6"/>
      <c r="JS780" s="4"/>
      <c r="JT780" s="6"/>
      <c r="JU780" s="5"/>
      <c r="JV780" s="5"/>
      <c r="JW780" s="4"/>
      <c r="JX780" s="6"/>
      <c r="JY780" s="4"/>
      <c r="JZ780" s="6"/>
      <c r="KA780" s="5"/>
      <c r="KB780" s="5"/>
      <c r="KC780" s="4"/>
      <c r="KD780" s="6"/>
      <c r="KE780" s="4"/>
      <c r="KF780" s="6"/>
      <c r="KG780" s="5"/>
      <c r="KH780" s="5"/>
      <c r="KI780" s="4"/>
      <c r="KJ780" s="6"/>
      <c r="KK780" s="4"/>
      <c r="KL780" s="6"/>
      <c r="KM780" s="5"/>
      <c r="KN780" s="5"/>
    </row>
    <row r="781">
      <c r="A781" s="3" t="s">
        <v>85</v>
      </c>
      <c r="B781" s="3" t="s">
        <v>711</v>
      </c>
      <c r="C781" s="3" t="s">
        <v>87</v>
      </c>
      <c r="D781" s="3" t="s">
        <v>712</v>
      </c>
      <c r="E781" s="3" t="s">
        <v>358</v>
      </c>
      <c r="F781" s="3" t="s">
        <v>104</v>
      </c>
      <c r="G781" s="3" t="s">
        <v>104</v>
      </c>
      <c r="H781" s="3" t="s">
        <v>104</v>
      </c>
      <c r="I781" s="3" t="s">
        <v>1376</v>
      </c>
      <c r="J781" s="3" t="s">
        <v>104</v>
      </c>
      <c r="K781" s="4"/>
      <c r="L781" s="4">
        <f>=ROUNDDOWN({0},0)</f>
      </c>
      <c r="M781" s="4"/>
      <c r="N781" s="5"/>
      <c r="O781" s="4"/>
      <c r="P781" s="4">
        <f>=ROUNDDOWN({0},0)</f>
      </c>
      <c r="Q781" s="4"/>
      <c r="R781" s="5"/>
      <c r="S781" s="4"/>
      <c r="T781" s="6"/>
      <c r="U781" s="4"/>
      <c r="V781" s="6"/>
      <c r="W781" s="5"/>
      <c r="X781" s="5"/>
      <c r="Y781" s="4"/>
      <c r="Z781" s="6"/>
      <c r="AA781" s="4"/>
      <c r="AB781" s="6"/>
      <c r="AC781" s="5"/>
      <c r="AD781" s="5"/>
      <c r="AE781" s="4"/>
      <c r="AF781" s="6"/>
      <c r="AG781" s="4"/>
      <c r="AH781" s="6"/>
      <c r="AI781" s="5"/>
      <c r="AJ781" s="5"/>
      <c r="AK781" s="4"/>
      <c r="AL781" s="6"/>
      <c r="AM781" s="4"/>
      <c r="AN781" s="6"/>
      <c r="AO781" s="5"/>
      <c r="AP781" s="5"/>
      <c r="AQ781" s="4"/>
      <c r="AR781" s="6"/>
      <c r="AS781" s="4"/>
      <c r="AT781" s="6"/>
      <c r="AU781" s="5"/>
      <c r="AV781" s="5"/>
      <c r="AW781" s="4"/>
      <c r="AX781" s="6"/>
      <c r="AY781" s="4"/>
      <c r="AZ781" s="6"/>
      <c r="BA781" s="5"/>
      <c r="BB781" s="5"/>
      <c r="BC781" s="4"/>
      <c r="BD781" s="6"/>
      <c r="BE781" s="4"/>
      <c r="BF781" s="6"/>
      <c r="BG781" s="5"/>
      <c r="BH781" s="5"/>
      <c r="BI781" s="4"/>
      <c r="BJ781" s="6"/>
      <c r="BK781" s="4"/>
      <c r="BL781" s="6"/>
      <c r="BM781" s="5"/>
      <c r="BN781" s="5"/>
      <c r="BO781" s="4"/>
      <c r="BP781" s="6"/>
      <c r="BQ781" s="4"/>
      <c r="BR781" s="6"/>
      <c r="BS781" s="5"/>
      <c r="BT781" s="5"/>
      <c r="BU781" s="4"/>
      <c r="BV781" s="6"/>
      <c r="BW781" s="4"/>
      <c r="BX781" s="6"/>
      <c r="BY781" s="5"/>
      <c r="BZ781" s="5"/>
      <c r="CA781" s="4"/>
      <c r="CB781" s="6"/>
      <c r="CC781" s="4"/>
      <c r="CD781" s="6"/>
      <c r="CE781" s="5"/>
      <c r="CF781" s="5"/>
      <c r="CG781" s="4"/>
      <c r="CH781" s="6"/>
      <c r="CI781" s="4"/>
      <c r="CJ781" s="6"/>
      <c r="CK781" s="5"/>
      <c r="CL781" s="5"/>
      <c r="CM781" s="4"/>
      <c r="CN781" s="6"/>
      <c r="CO781" s="4"/>
      <c r="CP781" s="6"/>
      <c r="CQ781" s="5"/>
      <c r="CR781" s="5"/>
      <c r="CS781" s="4"/>
      <c r="CT781" s="6"/>
      <c r="CU781" s="4"/>
      <c r="CV781" s="6"/>
      <c r="CW781" s="5"/>
      <c r="CX781" s="5"/>
      <c r="CY781" s="4"/>
      <c r="CZ781" s="6"/>
      <c r="DA781" s="4"/>
      <c r="DB781" s="6"/>
      <c r="DC781" s="5"/>
      <c r="DD781" s="5"/>
      <c r="DE781" s="4"/>
      <c r="DF781" s="6"/>
      <c r="DG781" s="4"/>
      <c r="DH781" s="6"/>
      <c r="DI781" s="5"/>
      <c r="DJ781" s="5"/>
      <c r="DK781" s="4"/>
      <c r="DL781" s="6"/>
      <c r="DM781" s="4"/>
      <c r="DN781" s="6"/>
      <c r="DO781" s="5"/>
      <c r="DP781" s="5"/>
      <c r="DQ781" s="4"/>
      <c r="DR781" s="6"/>
      <c r="DS781" s="4"/>
      <c r="DT781" s="6"/>
      <c r="DU781" s="5"/>
      <c r="DV781" s="5"/>
      <c r="DW781" s="4"/>
      <c r="DX781" s="6"/>
      <c r="DY781" s="4"/>
      <c r="DZ781" s="6"/>
      <c r="EA781" s="5"/>
      <c r="EB781" s="5"/>
      <c r="EC781" s="4"/>
      <c r="ED781" s="6"/>
      <c r="EE781" s="4"/>
      <c r="EF781" s="6"/>
      <c r="EG781" s="5"/>
      <c r="EH781" s="5"/>
      <c r="EI781" s="4"/>
      <c r="EJ781" s="6"/>
      <c r="EK781" s="4"/>
      <c r="EL781" s="6"/>
      <c r="EM781" s="5"/>
      <c r="EN781" s="5"/>
      <c r="EO781" s="4"/>
      <c r="EP781" s="6"/>
      <c r="EQ781" s="4"/>
      <c r="ER781" s="6"/>
      <c r="ES781" s="5"/>
      <c r="ET781" s="5"/>
      <c r="EU781" s="4"/>
      <c r="EV781" s="6"/>
      <c r="EW781" s="4"/>
      <c r="EX781" s="6"/>
      <c r="EY781" s="5"/>
      <c r="EZ781" s="5"/>
      <c r="FA781" s="4"/>
      <c r="FB781" s="6"/>
      <c r="FC781" s="4"/>
      <c r="FD781" s="6"/>
      <c r="FE781" s="5"/>
      <c r="FF781" s="5"/>
      <c r="FG781" s="4"/>
      <c r="FH781" s="6"/>
      <c r="FI781" s="4"/>
      <c r="FJ781" s="6"/>
      <c r="FK781" s="5"/>
      <c r="FL781" s="5"/>
      <c r="FM781" s="4"/>
      <c r="FN781" s="6"/>
      <c r="FO781" s="4"/>
      <c r="FP781" s="6"/>
      <c r="FQ781" s="5"/>
      <c r="FR781" s="5"/>
      <c r="FS781" s="4"/>
      <c r="FT781" s="6"/>
      <c r="FU781" s="4"/>
      <c r="FV781" s="6"/>
      <c r="FW781" s="5"/>
      <c r="FX781" s="5"/>
      <c r="FY781" s="4"/>
      <c r="FZ781" s="6"/>
      <c r="GA781" s="4"/>
      <c r="GB781" s="6"/>
      <c r="GC781" s="5"/>
      <c r="GD781" s="5"/>
      <c r="GE781" s="4"/>
      <c r="GF781" s="6"/>
      <c r="GG781" s="4"/>
      <c r="GH781" s="6"/>
      <c r="GI781" s="5"/>
      <c r="GJ781" s="5"/>
      <c r="GK781" s="4"/>
      <c r="GL781" s="6"/>
      <c r="GM781" s="4"/>
      <c r="GN781" s="6"/>
      <c r="GO781" s="5"/>
      <c r="GP781" s="5"/>
      <c r="GQ781" s="4"/>
      <c r="GR781" s="6"/>
      <c r="GS781" s="4"/>
      <c r="GT781" s="6"/>
      <c r="GU781" s="5"/>
      <c r="GV781" s="5"/>
      <c r="GW781" s="4"/>
      <c r="GX781" s="6"/>
      <c r="GY781" s="4"/>
      <c r="GZ781" s="6"/>
      <c r="HA781" s="5"/>
      <c r="HB781" s="5"/>
      <c r="HC781" s="4"/>
      <c r="HD781" s="6"/>
      <c r="HE781" s="4"/>
      <c r="HF781" s="6"/>
      <c r="HG781" s="5"/>
      <c r="HH781" s="5"/>
      <c r="HI781" s="4"/>
      <c r="HJ781" s="6"/>
      <c r="HK781" s="4"/>
      <c r="HL781" s="6"/>
      <c r="HM781" s="5"/>
      <c r="HN781" s="5"/>
      <c r="HO781" s="4"/>
      <c r="HP781" s="6"/>
      <c r="HQ781" s="4"/>
      <c r="HR781" s="6"/>
      <c r="HS781" s="5"/>
      <c r="HT781" s="5"/>
      <c r="HU781" s="4"/>
      <c r="HV781" s="6"/>
      <c r="HW781" s="4"/>
      <c r="HX781" s="6"/>
      <c r="HY781" s="5"/>
      <c r="HZ781" s="5"/>
      <c r="IA781" s="4"/>
      <c r="IB781" s="6"/>
      <c r="IC781" s="4"/>
      <c r="ID781" s="6"/>
      <c r="IE781" s="5"/>
      <c r="IF781" s="5"/>
      <c r="IG781" s="4"/>
      <c r="IH781" s="6"/>
      <c r="II781" s="4"/>
      <c r="IJ781" s="6"/>
      <c r="IK781" s="5"/>
      <c r="IL781" s="5"/>
      <c r="IM781" s="4"/>
      <c r="IN781" s="6"/>
      <c r="IO781" s="4"/>
      <c r="IP781" s="6"/>
      <c r="IQ781" s="5"/>
      <c r="IR781" s="5"/>
      <c r="IS781" s="4"/>
      <c r="IT781" s="6"/>
      <c r="IU781" s="4"/>
      <c r="IV781" s="6"/>
      <c r="IW781" s="5"/>
      <c r="IX781" s="5"/>
      <c r="IY781" s="4"/>
      <c r="IZ781" s="6"/>
      <c r="JA781" s="4"/>
      <c r="JB781" s="6"/>
      <c r="JC781" s="5"/>
      <c r="JD781" s="5"/>
      <c r="JE781" s="4"/>
      <c r="JF781" s="6"/>
      <c r="JG781" s="4"/>
      <c r="JH781" s="6"/>
      <c r="JI781" s="5"/>
      <c r="JJ781" s="5"/>
      <c r="JK781" s="4"/>
      <c r="JL781" s="6"/>
      <c r="JM781" s="4"/>
      <c r="JN781" s="6"/>
      <c r="JO781" s="5"/>
      <c r="JP781" s="5"/>
      <c r="JQ781" s="4"/>
      <c r="JR781" s="6"/>
      <c r="JS781" s="4"/>
      <c r="JT781" s="6"/>
      <c r="JU781" s="5"/>
      <c r="JV781" s="5"/>
      <c r="JW781" s="4"/>
      <c r="JX781" s="6"/>
      <c r="JY781" s="4"/>
      <c r="JZ781" s="6"/>
      <c r="KA781" s="5"/>
      <c r="KB781" s="5"/>
      <c r="KC781" s="4"/>
      <c r="KD781" s="6"/>
      <c r="KE781" s="4"/>
      <c r="KF781" s="6"/>
      <c r="KG781" s="5"/>
      <c r="KH781" s="5"/>
      <c r="KI781" s="4"/>
      <c r="KJ781" s="6"/>
      <c r="KK781" s="4"/>
      <c r="KL781" s="6"/>
      <c r="KM781" s="5"/>
      <c r="KN781" s="5"/>
    </row>
    <row r="782">
      <c r="A782" s="3" t="s">
        <v>85</v>
      </c>
      <c r="B782" s="3" t="s">
        <v>711</v>
      </c>
      <c r="C782" s="3" t="s">
        <v>87</v>
      </c>
      <c r="D782" s="3" t="s">
        <v>712</v>
      </c>
      <c r="E782" s="3" t="s">
        <v>724</v>
      </c>
      <c r="F782" s="3" t="s">
        <v>104</v>
      </c>
      <c r="G782" s="3" t="s">
        <v>104</v>
      </c>
      <c r="H782" s="3" t="s">
        <v>104</v>
      </c>
      <c r="I782" s="3" t="s">
        <v>1313</v>
      </c>
      <c r="J782" s="3" t="s">
        <v>104</v>
      </c>
      <c r="K782" s="4"/>
      <c r="L782" s="4">
        <f>=ROUNDDOWN({0},0)</f>
      </c>
      <c r="M782" s="4"/>
      <c r="N782" s="5"/>
      <c r="O782" s="4"/>
      <c r="P782" s="4">
        <f>=ROUNDDOWN({0},0)</f>
      </c>
      <c r="Q782" s="4"/>
      <c r="R782" s="5"/>
      <c r="S782" s="4"/>
      <c r="T782" s="6"/>
      <c r="U782" s="4"/>
      <c r="V782" s="6"/>
      <c r="W782" s="5"/>
      <c r="X782" s="5"/>
      <c r="Y782" s="4"/>
      <c r="Z782" s="6"/>
      <c r="AA782" s="4"/>
      <c r="AB782" s="6"/>
      <c r="AC782" s="5"/>
      <c r="AD782" s="5"/>
      <c r="AE782" s="4"/>
      <c r="AF782" s="6"/>
      <c r="AG782" s="4"/>
      <c r="AH782" s="6"/>
      <c r="AI782" s="5"/>
      <c r="AJ782" s="5"/>
      <c r="AK782" s="4"/>
      <c r="AL782" s="6"/>
      <c r="AM782" s="4"/>
      <c r="AN782" s="6"/>
      <c r="AO782" s="5"/>
      <c r="AP782" s="5"/>
      <c r="AQ782" s="4"/>
      <c r="AR782" s="6"/>
      <c r="AS782" s="4"/>
      <c r="AT782" s="6"/>
      <c r="AU782" s="5"/>
      <c r="AV782" s="5"/>
      <c r="AW782" s="4"/>
      <c r="AX782" s="6"/>
      <c r="AY782" s="4"/>
      <c r="AZ782" s="6"/>
      <c r="BA782" s="5"/>
      <c r="BB782" s="5"/>
      <c r="BC782" s="4"/>
      <c r="BD782" s="6"/>
      <c r="BE782" s="4"/>
      <c r="BF782" s="6"/>
      <c r="BG782" s="5"/>
      <c r="BH782" s="5"/>
      <c r="BI782" s="4"/>
      <c r="BJ782" s="6"/>
      <c r="BK782" s="4"/>
      <c r="BL782" s="6"/>
      <c r="BM782" s="5"/>
      <c r="BN782" s="5"/>
      <c r="BO782" s="4"/>
      <c r="BP782" s="6"/>
      <c r="BQ782" s="4"/>
      <c r="BR782" s="6"/>
      <c r="BS782" s="5"/>
      <c r="BT782" s="5"/>
      <c r="BU782" s="4"/>
      <c r="BV782" s="6"/>
      <c r="BW782" s="4"/>
      <c r="BX782" s="6"/>
      <c r="BY782" s="5"/>
      <c r="BZ782" s="5"/>
      <c r="CA782" s="4"/>
      <c r="CB782" s="6"/>
      <c r="CC782" s="4"/>
      <c r="CD782" s="6"/>
      <c r="CE782" s="5"/>
      <c r="CF782" s="5"/>
      <c r="CG782" s="4"/>
      <c r="CH782" s="6"/>
      <c r="CI782" s="4"/>
      <c r="CJ782" s="6"/>
      <c r="CK782" s="5"/>
      <c r="CL782" s="5"/>
      <c r="CM782" s="4"/>
      <c r="CN782" s="6"/>
      <c r="CO782" s="4"/>
      <c r="CP782" s="6"/>
      <c r="CQ782" s="5"/>
      <c r="CR782" s="5"/>
      <c r="CS782" s="4"/>
      <c r="CT782" s="6"/>
      <c r="CU782" s="4"/>
      <c r="CV782" s="6"/>
      <c r="CW782" s="5"/>
      <c r="CX782" s="5"/>
      <c r="CY782" s="4"/>
      <c r="CZ782" s="6"/>
      <c r="DA782" s="4"/>
      <c r="DB782" s="6"/>
      <c r="DC782" s="5"/>
      <c r="DD782" s="5"/>
      <c r="DE782" s="4"/>
      <c r="DF782" s="6"/>
      <c r="DG782" s="4"/>
      <c r="DH782" s="6"/>
      <c r="DI782" s="5"/>
      <c r="DJ782" s="5"/>
      <c r="DK782" s="4"/>
      <c r="DL782" s="6"/>
      <c r="DM782" s="4"/>
      <c r="DN782" s="6"/>
      <c r="DO782" s="5"/>
      <c r="DP782" s="5"/>
      <c r="DQ782" s="4"/>
      <c r="DR782" s="6"/>
      <c r="DS782" s="4"/>
      <c r="DT782" s="6"/>
      <c r="DU782" s="5"/>
      <c r="DV782" s="5"/>
      <c r="DW782" s="4"/>
      <c r="DX782" s="6"/>
      <c r="DY782" s="4"/>
      <c r="DZ782" s="6"/>
      <c r="EA782" s="5"/>
      <c r="EB782" s="5"/>
      <c r="EC782" s="4"/>
      <c r="ED782" s="6"/>
      <c r="EE782" s="4"/>
      <c r="EF782" s="6"/>
      <c r="EG782" s="5"/>
      <c r="EH782" s="5"/>
      <c r="EI782" s="4"/>
      <c r="EJ782" s="6"/>
      <c r="EK782" s="4"/>
      <c r="EL782" s="6"/>
      <c r="EM782" s="5"/>
      <c r="EN782" s="5"/>
      <c r="EO782" s="4"/>
      <c r="EP782" s="6"/>
      <c r="EQ782" s="4"/>
      <c r="ER782" s="6"/>
      <c r="ES782" s="5"/>
      <c r="ET782" s="5"/>
      <c r="EU782" s="4"/>
      <c r="EV782" s="6"/>
      <c r="EW782" s="4"/>
      <c r="EX782" s="6"/>
      <c r="EY782" s="5"/>
      <c r="EZ782" s="5"/>
      <c r="FA782" s="4"/>
      <c r="FB782" s="6"/>
      <c r="FC782" s="4"/>
      <c r="FD782" s="6"/>
      <c r="FE782" s="5"/>
      <c r="FF782" s="5"/>
      <c r="FG782" s="4"/>
      <c r="FH782" s="6"/>
      <c r="FI782" s="4"/>
      <c r="FJ782" s="6"/>
      <c r="FK782" s="5"/>
      <c r="FL782" s="5"/>
      <c r="FM782" s="4"/>
      <c r="FN782" s="6"/>
      <c r="FO782" s="4"/>
      <c r="FP782" s="6"/>
      <c r="FQ782" s="5"/>
      <c r="FR782" s="5"/>
      <c r="FS782" s="4"/>
      <c r="FT782" s="6"/>
      <c r="FU782" s="4"/>
      <c r="FV782" s="6"/>
      <c r="FW782" s="5"/>
      <c r="FX782" s="5"/>
      <c r="FY782" s="4"/>
      <c r="FZ782" s="6"/>
      <c r="GA782" s="4"/>
      <c r="GB782" s="6"/>
      <c r="GC782" s="5"/>
      <c r="GD782" s="5"/>
      <c r="GE782" s="4"/>
      <c r="GF782" s="6"/>
      <c r="GG782" s="4"/>
      <c r="GH782" s="6"/>
      <c r="GI782" s="5"/>
      <c r="GJ782" s="5"/>
      <c r="GK782" s="4"/>
      <c r="GL782" s="6"/>
      <c r="GM782" s="4"/>
      <c r="GN782" s="6"/>
      <c r="GO782" s="5"/>
      <c r="GP782" s="5"/>
      <c r="GQ782" s="4"/>
      <c r="GR782" s="6"/>
      <c r="GS782" s="4"/>
      <c r="GT782" s="6"/>
      <c r="GU782" s="5"/>
      <c r="GV782" s="5"/>
      <c r="GW782" s="4"/>
      <c r="GX782" s="6"/>
      <c r="GY782" s="4"/>
      <c r="GZ782" s="6"/>
      <c r="HA782" s="5"/>
      <c r="HB782" s="5"/>
      <c r="HC782" s="4"/>
      <c r="HD782" s="6"/>
      <c r="HE782" s="4"/>
      <c r="HF782" s="6"/>
      <c r="HG782" s="5"/>
      <c r="HH782" s="5"/>
      <c r="HI782" s="4"/>
      <c r="HJ782" s="6"/>
      <c r="HK782" s="4"/>
      <c r="HL782" s="6"/>
      <c r="HM782" s="5"/>
      <c r="HN782" s="5"/>
      <c r="HO782" s="4"/>
      <c r="HP782" s="6"/>
      <c r="HQ782" s="4"/>
      <c r="HR782" s="6"/>
      <c r="HS782" s="5"/>
      <c r="HT782" s="5"/>
      <c r="HU782" s="4"/>
      <c r="HV782" s="6"/>
      <c r="HW782" s="4"/>
      <c r="HX782" s="6"/>
      <c r="HY782" s="5"/>
      <c r="HZ782" s="5"/>
      <c r="IA782" s="4"/>
      <c r="IB782" s="6"/>
      <c r="IC782" s="4"/>
      <c r="ID782" s="6"/>
      <c r="IE782" s="5"/>
      <c r="IF782" s="5"/>
      <c r="IG782" s="4"/>
      <c r="IH782" s="6"/>
      <c r="II782" s="4"/>
      <c r="IJ782" s="6"/>
      <c r="IK782" s="5"/>
      <c r="IL782" s="5"/>
      <c r="IM782" s="4"/>
      <c r="IN782" s="6"/>
      <c r="IO782" s="4"/>
      <c r="IP782" s="6"/>
      <c r="IQ782" s="5"/>
      <c r="IR782" s="5"/>
      <c r="IS782" s="4"/>
      <c r="IT782" s="6"/>
      <c r="IU782" s="4"/>
      <c r="IV782" s="6"/>
      <c r="IW782" s="5"/>
      <c r="IX782" s="5"/>
      <c r="IY782" s="4"/>
      <c r="IZ782" s="6"/>
      <c r="JA782" s="4"/>
      <c r="JB782" s="6"/>
      <c r="JC782" s="5"/>
      <c r="JD782" s="5"/>
      <c r="JE782" s="4"/>
      <c r="JF782" s="6"/>
      <c r="JG782" s="4"/>
      <c r="JH782" s="6"/>
      <c r="JI782" s="5"/>
      <c r="JJ782" s="5"/>
      <c r="JK782" s="4"/>
      <c r="JL782" s="6"/>
      <c r="JM782" s="4"/>
      <c r="JN782" s="6"/>
      <c r="JO782" s="5"/>
      <c r="JP782" s="5"/>
      <c r="JQ782" s="4"/>
      <c r="JR782" s="6"/>
      <c r="JS782" s="4"/>
      <c r="JT782" s="6"/>
      <c r="JU782" s="5"/>
      <c r="JV782" s="5"/>
      <c r="JW782" s="4"/>
      <c r="JX782" s="6"/>
      <c r="JY782" s="4"/>
      <c r="JZ782" s="6"/>
      <c r="KA782" s="5"/>
      <c r="KB782" s="5"/>
      <c r="KC782" s="4"/>
      <c r="KD782" s="6"/>
      <c r="KE782" s="4"/>
      <c r="KF782" s="6"/>
      <c r="KG782" s="5"/>
      <c r="KH782" s="5"/>
      <c r="KI782" s="4"/>
      <c r="KJ782" s="6"/>
      <c r="KK782" s="4"/>
      <c r="KL782" s="6"/>
      <c r="KM782" s="5"/>
      <c r="KN782" s="5"/>
    </row>
    <row r="783">
      <c r="A783" s="3" t="s">
        <v>85</v>
      </c>
      <c r="B783" s="3" t="s">
        <v>711</v>
      </c>
      <c r="C783" s="3" t="s">
        <v>87</v>
      </c>
      <c r="D783" s="3" t="s">
        <v>712</v>
      </c>
      <c r="E783" s="3" t="s">
        <v>714</v>
      </c>
      <c r="F783" s="3" t="s">
        <v>104</v>
      </c>
      <c r="G783" s="3" t="s">
        <v>104</v>
      </c>
      <c r="H783" s="3" t="s">
        <v>104</v>
      </c>
      <c r="I783" s="3" t="s">
        <v>1312</v>
      </c>
      <c r="J783" s="3" t="s">
        <v>104</v>
      </c>
      <c r="K783" s="4"/>
      <c r="L783" s="4">
        <f>=ROUNDDOWN({0},0)</f>
      </c>
      <c r="M783" s="4"/>
      <c r="N783" s="5"/>
      <c r="O783" s="4"/>
      <c r="P783" s="4">
        <f>=ROUNDDOWN({0},0)</f>
      </c>
      <c r="Q783" s="4"/>
      <c r="R783" s="5"/>
      <c r="S783" s="4"/>
      <c r="T783" s="6"/>
      <c r="U783" s="4"/>
      <c r="V783" s="6"/>
      <c r="W783" s="5"/>
      <c r="X783" s="5"/>
      <c r="Y783" s="4"/>
      <c r="Z783" s="6"/>
      <c r="AA783" s="4"/>
      <c r="AB783" s="6"/>
      <c r="AC783" s="5"/>
      <c r="AD783" s="5"/>
      <c r="AE783" s="4"/>
      <c r="AF783" s="6"/>
      <c r="AG783" s="4"/>
      <c r="AH783" s="6"/>
      <c r="AI783" s="5"/>
      <c r="AJ783" s="5"/>
      <c r="AK783" s="4"/>
      <c r="AL783" s="6"/>
      <c r="AM783" s="4"/>
      <c r="AN783" s="6"/>
      <c r="AO783" s="5"/>
      <c r="AP783" s="5"/>
      <c r="AQ783" s="4"/>
      <c r="AR783" s="6"/>
      <c r="AS783" s="4"/>
      <c r="AT783" s="6"/>
      <c r="AU783" s="5"/>
      <c r="AV783" s="5"/>
      <c r="AW783" s="4"/>
      <c r="AX783" s="6"/>
      <c r="AY783" s="4"/>
      <c r="AZ783" s="6"/>
      <c r="BA783" s="5"/>
      <c r="BB783" s="5"/>
      <c r="BC783" s="4"/>
      <c r="BD783" s="6"/>
      <c r="BE783" s="4"/>
      <c r="BF783" s="6"/>
      <c r="BG783" s="5"/>
      <c r="BH783" s="5"/>
      <c r="BI783" s="4"/>
      <c r="BJ783" s="6"/>
      <c r="BK783" s="4"/>
      <c r="BL783" s="6"/>
      <c r="BM783" s="5"/>
      <c r="BN783" s="5"/>
      <c r="BO783" s="4"/>
      <c r="BP783" s="6"/>
      <c r="BQ783" s="4"/>
      <c r="BR783" s="6"/>
      <c r="BS783" s="5"/>
      <c r="BT783" s="5"/>
      <c r="BU783" s="4"/>
      <c r="BV783" s="6"/>
      <c r="BW783" s="4"/>
      <c r="BX783" s="6"/>
      <c r="BY783" s="5"/>
      <c r="BZ783" s="5"/>
      <c r="CA783" s="4"/>
      <c r="CB783" s="6"/>
      <c r="CC783" s="4"/>
      <c r="CD783" s="6"/>
      <c r="CE783" s="5"/>
      <c r="CF783" s="5"/>
      <c r="CG783" s="4"/>
      <c r="CH783" s="6"/>
      <c r="CI783" s="4"/>
      <c r="CJ783" s="6"/>
      <c r="CK783" s="5"/>
      <c r="CL783" s="5"/>
      <c r="CM783" s="4"/>
      <c r="CN783" s="6"/>
      <c r="CO783" s="4"/>
      <c r="CP783" s="6"/>
      <c r="CQ783" s="5"/>
      <c r="CR783" s="5"/>
      <c r="CS783" s="4"/>
      <c r="CT783" s="6"/>
      <c r="CU783" s="4"/>
      <c r="CV783" s="6"/>
      <c r="CW783" s="5"/>
      <c r="CX783" s="5"/>
      <c r="CY783" s="4"/>
      <c r="CZ783" s="6"/>
      <c r="DA783" s="4"/>
      <c r="DB783" s="6"/>
      <c r="DC783" s="5"/>
      <c r="DD783" s="5"/>
      <c r="DE783" s="4"/>
      <c r="DF783" s="6"/>
      <c r="DG783" s="4"/>
      <c r="DH783" s="6"/>
      <c r="DI783" s="5"/>
      <c r="DJ783" s="5"/>
      <c r="DK783" s="4"/>
      <c r="DL783" s="6"/>
      <c r="DM783" s="4"/>
      <c r="DN783" s="6"/>
      <c r="DO783" s="5"/>
      <c r="DP783" s="5"/>
      <c r="DQ783" s="4"/>
      <c r="DR783" s="6"/>
      <c r="DS783" s="4"/>
      <c r="DT783" s="6"/>
      <c r="DU783" s="5"/>
      <c r="DV783" s="5"/>
      <c r="DW783" s="4"/>
      <c r="DX783" s="6"/>
      <c r="DY783" s="4"/>
      <c r="DZ783" s="6"/>
      <c r="EA783" s="5"/>
      <c r="EB783" s="5"/>
      <c r="EC783" s="4"/>
      <c r="ED783" s="6"/>
      <c r="EE783" s="4"/>
      <c r="EF783" s="6"/>
      <c r="EG783" s="5"/>
      <c r="EH783" s="5"/>
      <c r="EI783" s="4"/>
      <c r="EJ783" s="6"/>
      <c r="EK783" s="4"/>
      <c r="EL783" s="6"/>
      <c r="EM783" s="5"/>
      <c r="EN783" s="5"/>
      <c r="EO783" s="4"/>
      <c r="EP783" s="6"/>
      <c r="EQ783" s="4"/>
      <c r="ER783" s="6"/>
      <c r="ES783" s="5"/>
      <c r="ET783" s="5"/>
      <c r="EU783" s="4"/>
      <c r="EV783" s="6"/>
      <c r="EW783" s="4"/>
      <c r="EX783" s="6"/>
      <c r="EY783" s="5"/>
      <c r="EZ783" s="5"/>
      <c r="FA783" s="4"/>
      <c r="FB783" s="6"/>
      <c r="FC783" s="4"/>
      <c r="FD783" s="6"/>
      <c r="FE783" s="5"/>
      <c r="FF783" s="5"/>
      <c r="FG783" s="4"/>
      <c r="FH783" s="6"/>
      <c r="FI783" s="4"/>
      <c r="FJ783" s="6"/>
      <c r="FK783" s="5"/>
      <c r="FL783" s="5"/>
      <c r="FM783" s="4"/>
      <c r="FN783" s="6"/>
      <c r="FO783" s="4"/>
      <c r="FP783" s="6"/>
      <c r="FQ783" s="5"/>
      <c r="FR783" s="5"/>
      <c r="FS783" s="4"/>
      <c r="FT783" s="6"/>
      <c r="FU783" s="4"/>
      <c r="FV783" s="6"/>
      <c r="FW783" s="5"/>
      <c r="FX783" s="5"/>
      <c r="FY783" s="4"/>
      <c r="FZ783" s="6"/>
      <c r="GA783" s="4"/>
      <c r="GB783" s="6"/>
      <c r="GC783" s="5"/>
      <c r="GD783" s="5"/>
      <c r="GE783" s="4"/>
      <c r="GF783" s="6"/>
      <c r="GG783" s="4"/>
      <c r="GH783" s="6"/>
      <c r="GI783" s="5"/>
      <c r="GJ783" s="5"/>
      <c r="GK783" s="4"/>
      <c r="GL783" s="6"/>
      <c r="GM783" s="4"/>
      <c r="GN783" s="6"/>
      <c r="GO783" s="5"/>
      <c r="GP783" s="5"/>
      <c r="GQ783" s="4"/>
      <c r="GR783" s="6"/>
      <c r="GS783" s="4"/>
      <c r="GT783" s="6"/>
      <c r="GU783" s="5"/>
      <c r="GV783" s="5"/>
      <c r="GW783" s="4"/>
      <c r="GX783" s="6"/>
      <c r="GY783" s="4"/>
      <c r="GZ783" s="6"/>
      <c r="HA783" s="5"/>
      <c r="HB783" s="5"/>
      <c r="HC783" s="4"/>
      <c r="HD783" s="6"/>
      <c r="HE783" s="4"/>
      <c r="HF783" s="6"/>
      <c r="HG783" s="5"/>
      <c r="HH783" s="5"/>
      <c r="HI783" s="4"/>
      <c r="HJ783" s="6"/>
      <c r="HK783" s="4"/>
      <c r="HL783" s="6"/>
      <c r="HM783" s="5"/>
      <c r="HN783" s="5"/>
      <c r="HO783" s="4"/>
      <c r="HP783" s="6"/>
      <c r="HQ783" s="4"/>
      <c r="HR783" s="6"/>
      <c r="HS783" s="5"/>
      <c r="HT783" s="5"/>
      <c r="HU783" s="4"/>
      <c r="HV783" s="6"/>
      <c r="HW783" s="4"/>
      <c r="HX783" s="6"/>
      <c r="HY783" s="5"/>
      <c r="HZ783" s="5"/>
      <c r="IA783" s="4"/>
      <c r="IB783" s="6"/>
      <c r="IC783" s="4"/>
      <c r="ID783" s="6"/>
      <c r="IE783" s="5"/>
      <c r="IF783" s="5"/>
      <c r="IG783" s="4"/>
      <c r="IH783" s="6"/>
      <c r="II783" s="4"/>
      <c r="IJ783" s="6"/>
      <c r="IK783" s="5"/>
      <c r="IL783" s="5"/>
      <c r="IM783" s="4"/>
      <c r="IN783" s="6"/>
      <c r="IO783" s="4"/>
      <c r="IP783" s="6"/>
      <c r="IQ783" s="5"/>
      <c r="IR783" s="5"/>
      <c r="IS783" s="4"/>
      <c r="IT783" s="6"/>
      <c r="IU783" s="4"/>
      <c r="IV783" s="6"/>
      <c r="IW783" s="5"/>
      <c r="IX783" s="5"/>
      <c r="IY783" s="4"/>
      <c r="IZ783" s="6"/>
      <c r="JA783" s="4"/>
      <c r="JB783" s="6"/>
      <c r="JC783" s="5"/>
      <c r="JD783" s="5"/>
      <c r="JE783" s="4"/>
      <c r="JF783" s="6"/>
      <c r="JG783" s="4"/>
      <c r="JH783" s="6"/>
      <c r="JI783" s="5"/>
      <c r="JJ783" s="5"/>
      <c r="JK783" s="4"/>
      <c r="JL783" s="6"/>
      <c r="JM783" s="4"/>
      <c r="JN783" s="6"/>
      <c r="JO783" s="5"/>
      <c r="JP783" s="5"/>
      <c r="JQ783" s="4"/>
      <c r="JR783" s="6"/>
      <c r="JS783" s="4"/>
      <c r="JT783" s="6"/>
      <c r="JU783" s="5"/>
      <c r="JV783" s="5"/>
      <c r="JW783" s="4"/>
      <c r="JX783" s="6"/>
      <c r="JY783" s="4"/>
      <c r="JZ783" s="6"/>
      <c r="KA783" s="5"/>
      <c r="KB783" s="5"/>
      <c r="KC783" s="4"/>
      <c r="KD783" s="6"/>
      <c r="KE783" s="4"/>
      <c r="KF783" s="6"/>
      <c r="KG783" s="5"/>
      <c r="KH783" s="5"/>
      <c r="KI783" s="4"/>
      <c r="KJ783" s="6"/>
      <c r="KK783" s="4"/>
      <c r="KL783" s="6"/>
      <c r="KM783" s="5"/>
      <c r="KN783" s="5"/>
    </row>
    <row r="784">
      <c r="A784" s="3" t="s">
        <v>85</v>
      </c>
      <c r="B784" s="3" t="s">
        <v>711</v>
      </c>
      <c r="C784" s="3" t="s">
        <v>87</v>
      </c>
      <c r="D784" s="3" t="s">
        <v>712</v>
      </c>
      <c r="E784" s="3" t="s">
        <v>421</v>
      </c>
      <c r="F784" s="3" t="s">
        <v>104</v>
      </c>
      <c r="G784" s="3" t="s">
        <v>104</v>
      </c>
      <c r="H784" s="3" t="s">
        <v>104</v>
      </c>
      <c r="I784" s="3" t="s">
        <v>1312</v>
      </c>
      <c r="J784" s="3" t="s">
        <v>104</v>
      </c>
      <c r="K784" s="4"/>
      <c r="L784" s="4">
        <f>=ROUNDDOWN({0},0)</f>
      </c>
      <c r="M784" s="4"/>
      <c r="N784" s="5"/>
      <c r="O784" s="4"/>
      <c r="P784" s="4">
        <f>=ROUNDDOWN({0},0)</f>
      </c>
      <c r="Q784" s="4"/>
      <c r="R784" s="5"/>
      <c r="S784" s="4"/>
      <c r="T784" s="6"/>
      <c r="U784" s="4"/>
      <c r="V784" s="6"/>
      <c r="W784" s="5"/>
      <c r="X784" s="5"/>
      <c r="Y784" s="4"/>
      <c r="Z784" s="6"/>
      <c r="AA784" s="4"/>
      <c r="AB784" s="6"/>
      <c r="AC784" s="5"/>
      <c r="AD784" s="5"/>
      <c r="AE784" s="4"/>
      <c r="AF784" s="6"/>
      <c r="AG784" s="4"/>
      <c r="AH784" s="6"/>
      <c r="AI784" s="5"/>
      <c r="AJ784" s="5"/>
      <c r="AK784" s="4"/>
      <c r="AL784" s="6"/>
      <c r="AM784" s="4"/>
      <c r="AN784" s="6"/>
      <c r="AO784" s="5"/>
      <c r="AP784" s="5"/>
      <c r="AQ784" s="4"/>
      <c r="AR784" s="6"/>
      <c r="AS784" s="4"/>
      <c r="AT784" s="6"/>
      <c r="AU784" s="5"/>
      <c r="AV784" s="5"/>
      <c r="AW784" s="4"/>
      <c r="AX784" s="6"/>
      <c r="AY784" s="4"/>
      <c r="AZ784" s="6"/>
      <c r="BA784" s="5"/>
      <c r="BB784" s="5"/>
      <c r="BC784" s="4"/>
      <c r="BD784" s="6"/>
      <c r="BE784" s="4"/>
      <c r="BF784" s="6"/>
      <c r="BG784" s="5"/>
      <c r="BH784" s="5"/>
      <c r="BI784" s="4"/>
      <c r="BJ784" s="6"/>
      <c r="BK784" s="4"/>
      <c r="BL784" s="6"/>
      <c r="BM784" s="5"/>
      <c r="BN784" s="5"/>
      <c r="BO784" s="4"/>
      <c r="BP784" s="6"/>
      <c r="BQ784" s="4"/>
      <c r="BR784" s="6"/>
      <c r="BS784" s="5"/>
      <c r="BT784" s="5"/>
      <c r="BU784" s="4"/>
      <c r="BV784" s="6"/>
      <c r="BW784" s="4"/>
      <c r="BX784" s="6"/>
      <c r="BY784" s="5"/>
      <c r="BZ784" s="5"/>
      <c r="CA784" s="4"/>
      <c r="CB784" s="6"/>
      <c r="CC784" s="4"/>
      <c r="CD784" s="6"/>
      <c r="CE784" s="5"/>
      <c r="CF784" s="5"/>
      <c r="CG784" s="4"/>
      <c r="CH784" s="6"/>
      <c r="CI784" s="4"/>
      <c r="CJ784" s="6"/>
      <c r="CK784" s="5"/>
      <c r="CL784" s="5"/>
      <c r="CM784" s="4"/>
      <c r="CN784" s="6"/>
      <c r="CO784" s="4"/>
      <c r="CP784" s="6"/>
      <c r="CQ784" s="5"/>
      <c r="CR784" s="5"/>
      <c r="CS784" s="4"/>
      <c r="CT784" s="6"/>
      <c r="CU784" s="4"/>
      <c r="CV784" s="6"/>
      <c r="CW784" s="5"/>
      <c r="CX784" s="5"/>
      <c r="CY784" s="4"/>
      <c r="CZ784" s="6"/>
      <c r="DA784" s="4"/>
      <c r="DB784" s="6"/>
      <c r="DC784" s="5"/>
      <c r="DD784" s="5"/>
      <c r="DE784" s="4"/>
      <c r="DF784" s="6"/>
      <c r="DG784" s="4"/>
      <c r="DH784" s="6"/>
      <c r="DI784" s="5"/>
      <c r="DJ784" s="5"/>
      <c r="DK784" s="4"/>
      <c r="DL784" s="6"/>
      <c r="DM784" s="4"/>
      <c r="DN784" s="6"/>
      <c r="DO784" s="5"/>
      <c r="DP784" s="5"/>
      <c r="DQ784" s="4"/>
      <c r="DR784" s="6"/>
      <c r="DS784" s="4"/>
      <c r="DT784" s="6"/>
      <c r="DU784" s="5"/>
      <c r="DV784" s="5"/>
      <c r="DW784" s="4"/>
      <c r="DX784" s="6"/>
      <c r="DY784" s="4"/>
      <c r="DZ784" s="6"/>
      <c r="EA784" s="5"/>
      <c r="EB784" s="5"/>
      <c r="EC784" s="4"/>
      <c r="ED784" s="6"/>
      <c r="EE784" s="4"/>
      <c r="EF784" s="6"/>
      <c r="EG784" s="5"/>
      <c r="EH784" s="5"/>
      <c r="EI784" s="4"/>
      <c r="EJ784" s="6"/>
      <c r="EK784" s="4"/>
      <c r="EL784" s="6"/>
      <c r="EM784" s="5"/>
      <c r="EN784" s="5"/>
      <c r="EO784" s="4"/>
      <c r="EP784" s="6"/>
      <c r="EQ784" s="4"/>
      <c r="ER784" s="6"/>
      <c r="ES784" s="5"/>
      <c r="ET784" s="5"/>
      <c r="EU784" s="4"/>
      <c r="EV784" s="6"/>
      <c r="EW784" s="4"/>
      <c r="EX784" s="6"/>
      <c r="EY784" s="5"/>
      <c r="EZ784" s="5"/>
      <c r="FA784" s="4"/>
      <c r="FB784" s="6"/>
      <c r="FC784" s="4"/>
      <c r="FD784" s="6"/>
      <c r="FE784" s="5"/>
      <c r="FF784" s="5"/>
      <c r="FG784" s="4"/>
      <c r="FH784" s="6"/>
      <c r="FI784" s="4"/>
      <c r="FJ784" s="6"/>
      <c r="FK784" s="5"/>
      <c r="FL784" s="5"/>
      <c r="FM784" s="4"/>
      <c r="FN784" s="6"/>
      <c r="FO784" s="4"/>
      <c r="FP784" s="6"/>
      <c r="FQ784" s="5"/>
      <c r="FR784" s="5"/>
      <c r="FS784" s="4"/>
      <c r="FT784" s="6"/>
      <c r="FU784" s="4"/>
      <c r="FV784" s="6"/>
      <c r="FW784" s="5"/>
      <c r="FX784" s="5"/>
      <c r="FY784" s="4"/>
      <c r="FZ784" s="6"/>
      <c r="GA784" s="4"/>
      <c r="GB784" s="6"/>
      <c r="GC784" s="5"/>
      <c r="GD784" s="5"/>
      <c r="GE784" s="4"/>
      <c r="GF784" s="6"/>
      <c r="GG784" s="4"/>
      <c r="GH784" s="6"/>
      <c r="GI784" s="5"/>
      <c r="GJ784" s="5"/>
      <c r="GK784" s="4"/>
      <c r="GL784" s="6"/>
      <c r="GM784" s="4"/>
      <c r="GN784" s="6"/>
      <c r="GO784" s="5"/>
      <c r="GP784" s="5"/>
      <c r="GQ784" s="4"/>
      <c r="GR784" s="6"/>
      <c r="GS784" s="4"/>
      <c r="GT784" s="6"/>
      <c r="GU784" s="5"/>
      <c r="GV784" s="5"/>
      <c r="GW784" s="4"/>
      <c r="GX784" s="6"/>
      <c r="GY784" s="4"/>
      <c r="GZ784" s="6"/>
      <c r="HA784" s="5"/>
      <c r="HB784" s="5"/>
      <c r="HC784" s="4"/>
      <c r="HD784" s="6"/>
      <c r="HE784" s="4"/>
      <c r="HF784" s="6"/>
      <c r="HG784" s="5"/>
      <c r="HH784" s="5"/>
      <c r="HI784" s="4"/>
      <c r="HJ784" s="6"/>
      <c r="HK784" s="4"/>
      <c r="HL784" s="6"/>
      <c r="HM784" s="5"/>
      <c r="HN784" s="5"/>
      <c r="HO784" s="4"/>
      <c r="HP784" s="6"/>
      <c r="HQ784" s="4"/>
      <c r="HR784" s="6"/>
      <c r="HS784" s="5"/>
      <c r="HT784" s="5"/>
      <c r="HU784" s="4"/>
      <c r="HV784" s="6"/>
      <c r="HW784" s="4"/>
      <c r="HX784" s="6"/>
      <c r="HY784" s="5"/>
      <c r="HZ784" s="5"/>
      <c r="IA784" s="4"/>
      <c r="IB784" s="6"/>
      <c r="IC784" s="4"/>
      <c r="ID784" s="6"/>
      <c r="IE784" s="5"/>
      <c r="IF784" s="5"/>
      <c r="IG784" s="4"/>
      <c r="IH784" s="6"/>
      <c r="II784" s="4"/>
      <c r="IJ784" s="6"/>
      <c r="IK784" s="5"/>
      <c r="IL784" s="5"/>
      <c r="IM784" s="4"/>
      <c r="IN784" s="6"/>
      <c r="IO784" s="4"/>
      <c r="IP784" s="6"/>
      <c r="IQ784" s="5"/>
      <c r="IR784" s="5"/>
      <c r="IS784" s="4"/>
      <c r="IT784" s="6"/>
      <c r="IU784" s="4"/>
      <c r="IV784" s="6"/>
      <c r="IW784" s="5"/>
      <c r="IX784" s="5"/>
      <c r="IY784" s="4"/>
      <c r="IZ784" s="6"/>
      <c r="JA784" s="4"/>
      <c r="JB784" s="6"/>
      <c r="JC784" s="5"/>
      <c r="JD784" s="5"/>
      <c r="JE784" s="4"/>
      <c r="JF784" s="6"/>
      <c r="JG784" s="4"/>
      <c r="JH784" s="6"/>
      <c r="JI784" s="5"/>
      <c r="JJ784" s="5"/>
      <c r="JK784" s="4"/>
      <c r="JL784" s="6"/>
      <c r="JM784" s="4"/>
      <c r="JN784" s="6"/>
      <c r="JO784" s="5"/>
      <c r="JP784" s="5"/>
      <c r="JQ784" s="4"/>
      <c r="JR784" s="6"/>
      <c r="JS784" s="4"/>
      <c r="JT784" s="6"/>
      <c r="JU784" s="5"/>
      <c r="JV784" s="5"/>
      <c r="JW784" s="4"/>
      <c r="JX784" s="6"/>
      <c r="JY784" s="4"/>
      <c r="JZ784" s="6"/>
      <c r="KA784" s="5"/>
      <c r="KB784" s="5"/>
      <c r="KC784" s="4"/>
      <c r="KD784" s="6"/>
      <c r="KE784" s="4"/>
      <c r="KF784" s="6"/>
      <c r="KG784" s="5"/>
      <c r="KH784" s="5"/>
      <c r="KI784" s="4"/>
      <c r="KJ784" s="6"/>
      <c r="KK784" s="4"/>
      <c r="KL784" s="6"/>
      <c r="KM784" s="5"/>
      <c r="KN784" s="5"/>
    </row>
    <row r="785">
      <c r="A785" s="3" t="s">
        <v>85</v>
      </c>
      <c r="B785" s="3" t="s">
        <v>711</v>
      </c>
      <c r="C785" s="3" t="s">
        <v>87</v>
      </c>
      <c r="D785" s="3" t="s">
        <v>712</v>
      </c>
      <c r="E785" s="3" t="s">
        <v>727</v>
      </c>
      <c r="F785" s="3" t="s">
        <v>104</v>
      </c>
      <c r="G785" s="3" t="s">
        <v>104</v>
      </c>
      <c r="H785" s="3" t="s">
        <v>104</v>
      </c>
      <c r="I785" s="3" t="s">
        <v>1312</v>
      </c>
      <c r="J785" s="3" t="s">
        <v>104</v>
      </c>
      <c r="K785" s="4"/>
      <c r="L785" s="4">
        <f>=ROUNDDOWN({0},0)</f>
      </c>
      <c r="M785" s="4"/>
      <c r="N785" s="5"/>
      <c r="O785" s="4"/>
      <c r="P785" s="4">
        <f>=ROUNDDOWN({0},0)</f>
      </c>
      <c r="Q785" s="4"/>
      <c r="R785" s="5"/>
      <c r="S785" s="4"/>
      <c r="T785" s="6"/>
      <c r="U785" s="4"/>
      <c r="V785" s="6"/>
      <c r="W785" s="5"/>
      <c r="X785" s="5"/>
      <c r="Y785" s="4"/>
      <c r="Z785" s="6"/>
      <c r="AA785" s="4"/>
      <c r="AB785" s="6"/>
      <c r="AC785" s="5"/>
      <c r="AD785" s="5"/>
      <c r="AE785" s="4"/>
      <c r="AF785" s="6"/>
      <c r="AG785" s="4"/>
      <c r="AH785" s="6"/>
      <c r="AI785" s="5"/>
      <c r="AJ785" s="5"/>
      <c r="AK785" s="4"/>
      <c r="AL785" s="6"/>
      <c r="AM785" s="4"/>
      <c r="AN785" s="6"/>
      <c r="AO785" s="5"/>
      <c r="AP785" s="5"/>
      <c r="AQ785" s="4"/>
      <c r="AR785" s="6"/>
      <c r="AS785" s="4"/>
      <c r="AT785" s="6"/>
      <c r="AU785" s="5"/>
      <c r="AV785" s="5"/>
      <c r="AW785" s="4"/>
      <c r="AX785" s="6"/>
      <c r="AY785" s="4"/>
      <c r="AZ785" s="6"/>
      <c r="BA785" s="5"/>
      <c r="BB785" s="5"/>
      <c r="BC785" s="4"/>
      <c r="BD785" s="6"/>
      <c r="BE785" s="4"/>
      <c r="BF785" s="6"/>
      <c r="BG785" s="5"/>
      <c r="BH785" s="5"/>
      <c r="BI785" s="4"/>
      <c r="BJ785" s="6"/>
      <c r="BK785" s="4"/>
      <c r="BL785" s="6"/>
      <c r="BM785" s="5"/>
      <c r="BN785" s="5"/>
      <c r="BO785" s="4"/>
      <c r="BP785" s="6"/>
      <c r="BQ785" s="4"/>
      <c r="BR785" s="6"/>
      <c r="BS785" s="5"/>
      <c r="BT785" s="5"/>
      <c r="BU785" s="4"/>
      <c r="BV785" s="6"/>
      <c r="BW785" s="4"/>
      <c r="BX785" s="6"/>
      <c r="BY785" s="5"/>
      <c r="BZ785" s="5"/>
      <c r="CA785" s="4"/>
      <c r="CB785" s="6"/>
      <c r="CC785" s="4"/>
      <c r="CD785" s="6"/>
      <c r="CE785" s="5"/>
      <c r="CF785" s="5"/>
      <c r="CG785" s="4"/>
      <c r="CH785" s="6"/>
      <c r="CI785" s="4"/>
      <c r="CJ785" s="6"/>
      <c r="CK785" s="5"/>
      <c r="CL785" s="5"/>
      <c r="CM785" s="4"/>
      <c r="CN785" s="6"/>
      <c r="CO785" s="4"/>
      <c r="CP785" s="6"/>
      <c r="CQ785" s="5"/>
      <c r="CR785" s="5"/>
      <c r="CS785" s="4"/>
      <c r="CT785" s="6"/>
      <c r="CU785" s="4"/>
      <c r="CV785" s="6"/>
      <c r="CW785" s="5"/>
      <c r="CX785" s="5"/>
      <c r="CY785" s="4"/>
      <c r="CZ785" s="6"/>
      <c r="DA785" s="4"/>
      <c r="DB785" s="6"/>
      <c r="DC785" s="5"/>
      <c r="DD785" s="5"/>
      <c r="DE785" s="4"/>
      <c r="DF785" s="6"/>
      <c r="DG785" s="4"/>
      <c r="DH785" s="6"/>
      <c r="DI785" s="5"/>
      <c r="DJ785" s="5"/>
      <c r="DK785" s="4"/>
      <c r="DL785" s="6"/>
      <c r="DM785" s="4"/>
      <c r="DN785" s="6"/>
      <c r="DO785" s="5"/>
      <c r="DP785" s="5"/>
      <c r="DQ785" s="4"/>
      <c r="DR785" s="6"/>
      <c r="DS785" s="4"/>
      <c r="DT785" s="6"/>
      <c r="DU785" s="5"/>
      <c r="DV785" s="5"/>
      <c r="DW785" s="4"/>
      <c r="DX785" s="6"/>
      <c r="DY785" s="4"/>
      <c r="DZ785" s="6"/>
      <c r="EA785" s="5"/>
      <c r="EB785" s="5"/>
      <c r="EC785" s="4"/>
      <c r="ED785" s="6"/>
      <c r="EE785" s="4"/>
      <c r="EF785" s="6"/>
      <c r="EG785" s="5"/>
      <c r="EH785" s="5"/>
      <c r="EI785" s="4"/>
      <c r="EJ785" s="6"/>
      <c r="EK785" s="4"/>
      <c r="EL785" s="6"/>
      <c r="EM785" s="5"/>
      <c r="EN785" s="5"/>
      <c r="EO785" s="4"/>
      <c r="EP785" s="6"/>
      <c r="EQ785" s="4"/>
      <c r="ER785" s="6"/>
      <c r="ES785" s="5"/>
      <c r="ET785" s="5"/>
      <c r="EU785" s="4"/>
      <c r="EV785" s="6"/>
      <c r="EW785" s="4"/>
      <c r="EX785" s="6"/>
      <c r="EY785" s="5"/>
      <c r="EZ785" s="5"/>
      <c r="FA785" s="4"/>
      <c r="FB785" s="6"/>
      <c r="FC785" s="4"/>
      <c r="FD785" s="6"/>
      <c r="FE785" s="5"/>
      <c r="FF785" s="5"/>
      <c r="FG785" s="4"/>
      <c r="FH785" s="6"/>
      <c r="FI785" s="4"/>
      <c r="FJ785" s="6"/>
      <c r="FK785" s="5"/>
      <c r="FL785" s="5"/>
      <c r="FM785" s="4"/>
      <c r="FN785" s="6"/>
      <c r="FO785" s="4"/>
      <c r="FP785" s="6"/>
      <c r="FQ785" s="5"/>
      <c r="FR785" s="5"/>
      <c r="FS785" s="4"/>
      <c r="FT785" s="6"/>
      <c r="FU785" s="4"/>
      <c r="FV785" s="6"/>
      <c r="FW785" s="5"/>
      <c r="FX785" s="5"/>
      <c r="FY785" s="4"/>
      <c r="FZ785" s="6"/>
      <c r="GA785" s="4"/>
      <c r="GB785" s="6"/>
      <c r="GC785" s="5"/>
      <c r="GD785" s="5"/>
      <c r="GE785" s="4"/>
      <c r="GF785" s="6"/>
      <c r="GG785" s="4"/>
      <c r="GH785" s="6"/>
      <c r="GI785" s="5"/>
      <c r="GJ785" s="5"/>
      <c r="GK785" s="4"/>
      <c r="GL785" s="6"/>
      <c r="GM785" s="4"/>
      <c r="GN785" s="6"/>
      <c r="GO785" s="5"/>
      <c r="GP785" s="5"/>
      <c r="GQ785" s="4"/>
      <c r="GR785" s="6"/>
      <c r="GS785" s="4"/>
      <c r="GT785" s="6"/>
      <c r="GU785" s="5"/>
      <c r="GV785" s="5"/>
      <c r="GW785" s="4"/>
      <c r="GX785" s="6"/>
      <c r="GY785" s="4"/>
      <c r="GZ785" s="6"/>
      <c r="HA785" s="5"/>
      <c r="HB785" s="5"/>
      <c r="HC785" s="4"/>
      <c r="HD785" s="6"/>
      <c r="HE785" s="4"/>
      <c r="HF785" s="6"/>
      <c r="HG785" s="5"/>
      <c r="HH785" s="5"/>
      <c r="HI785" s="4"/>
      <c r="HJ785" s="6"/>
      <c r="HK785" s="4"/>
      <c r="HL785" s="6"/>
      <c r="HM785" s="5"/>
      <c r="HN785" s="5"/>
      <c r="HO785" s="4"/>
      <c r="HP785" s="6"/>
      <c r="HQ785" s="4"/>
      <c r="HR785" s="6"/>
      <c r="HS785" s="5"/>
      <c r="HT785" s="5"/>
      <c r="HU785" s="4"/>
      <c r="HV785" s="6"/>
      <c r="HW785" s="4"/>
      <c r="HX785" s="6"/>
      <c r="HY785" s="5"/>
      <c r="HZ785" s="5"/>
      <c r="IA785" s="4"/>
      <c r="IB785" s="6"/>
      <c r="IC785" s="4"/>
      <c r="ID785" s="6"/>
      <c r="IE785" s="5"/>
      <c r="IF785" s="5"/>
      <c r="IG785" s="4"/>
      <c r="IH785" s="6"/>
      <c r="II785" s="4"/>
      <c r="IJ785" s="6"/>
      <c r="IK785" s="5"/>
      <c r="IL785" s="5"/>
      <c r="IM785" s="4"/>
      <c r="IN785" s="6"/>
      <c r="IO785" s="4"/>
      <c r="IP785" s="6"/>
      <c r="IQ785" s="5"/>
      <c r="IR785" s="5"/>
      <c r="IS785" s="4"/>
      <c r="IT785" s="6"/>
      <c r="IU785" s="4"/>
      <c r="IV785" s="6"/>
      <c r="IW785" s="5"/>
      <c r="IX785" s="5"/>
      <c r="IY785" s="4"/>
      <c r="IZ785" s="6"/>
      <c r="JA785" s="4"/>
      <c r="JB785" s="6"/>
      <c r="JC785" s="5"/>
      <c r="JD785" s="5"/>
      <c r="JE785" s="4"/>
      <c r="JF785" s="6"/>
      <c r="JG785" s="4"/>
      <c r="JH785" s="6"/>
      <c r="JI785" s="5"/>
      <c r="JJ785" s="5"/>
      <c r="JK785" s="4"/>
      <c r="JL785" s="6"/>
      <c r="JM785" s="4"/>
      <c r="JN785" s="6"/>
      <c r="JO785" s="5"/>
      <c r="JP785" s="5"/>
      <c r="JQ785" s="4"/>
      <c r="JR785" s="6"/>
      <c r="JS785" s="4"/>
      <c r="JT785" s="6"/>
      <c r="JU785" s="5"/>
      <c r="JV785" s="5"/>
      <c r="JW785" s="4"/>
      <c r="JX785" s="6"/>
      <c r="JY785" s="4"/>
      <c r="JZ785" s="6"/>
      <c r="KA785" s="5"/>
      <c r="KB785" s="5"/>
      <c r="KC785" s="4"/>
      <c r="KD785" s="6"/>
      <c r="KE785" s="4"/>
      <c r="KF785" s="6"/>
      <c r="KG785" s="5"/>
      <c r="KH785" s="5"/>
      <c r="KI785" s="4"/>
      <c r="KJ785" s="6"/>
      <c r="KK785" s="4"/>
      <c r="KL785" s="6"/>
      <c r="KM785" s="5"/>
      <c r="KN785" s="5"/>
    </row>
    <row r="786">
      <c r="A786" s="3" t="s">
        <v>85</v>
      </c>
      <c r="B786" s="3" t="s">
        <v>711</v>
      </c>
      <c r="C786" s="3" t="s">
        <v>87</v>
      </c>
      <c r="D786" s="3" t="s">
        <v>712</v>
      </c>
      <c r="E786" s="3" t="s">
        <v>716</v>
      </c>
      <c r="F786" s="3" t="s">
        <v>104</v>
      </c>
      <c r="G786" s="3" t="s">
        <v>104</v>
      </c>
      <c r="H786" s="3" t="s">
        <v>104</v>
      </c>
      <c r="I786" s="3" t="s">
        <v>1322</v>
      </c>
      <c r="J786" s="3" t="s">
        <v>104</v>
      </c>
      <c r="K786" s="4"/>
      <c r="L786" s="4">
        <f>=ROUNDDOWN({0},0)</f>
      </c>
      <c r="M786" s="4"/>
      <c r="N786" s="5"/>
      <c r="O786" s="4"/>
      <c r="P786" s="4">
        <f>=ROUNDDOWN({0},0)</f>
      </c>
      <c r="Q786" s="4"/>
      <c r="R786" s="5"/>
      <c r="S786" s="4"/>
      <c r="T786" s="6"/>
      <c r="U786" s="4"/>
      <c r="V786" s="6"/>
      <c r="W786" s="5"/>
      <c r="X786" s="5"/>
      <c r="Y786" s="4"/>
      <c r="Z786" s="6"/>
      <c r="AA786" s="4"/>
      <c r="AB786" s="6"/>
      <c r="AC786" s="5"/>
      <c r="AD786" s="5"/>
      <c r="AE786" s="4"/>
      <c r="AF786" s="6"/>
      <c r="AG786" s="4"/>
      <c r="AH786" s="6"/>
      <c r="AI786" s="5"/>
      <c r="AJ786" s="5"/>
      <c r="AK786" s="4"/>
      <c r="AL786" s="6"/>
      <c r="AM786" s="4"/>
      <c r="AN786" s="6"/>
      <c r="AO786" s="5"/>
      <c r="AP786" s="5"/>
      <c r="AQ786" s="4"/>
      <c r="AR786" s="6"/>
      <c r="AS786" s="4"/>
      <c r="AT786" s="6"/>
      <c r="AU786" s="5"/>
      <c r="AV786" s="5"/>
      <c r="AW786" s="4"/>
      <c r="AX786" s="6"/>
      <c r="AY786" s="4"/>
      <c r="AZ786" s="6"/>
      <c r="BA786" s="5"/>
      <c r="BB786" s="5"/>
      <c r="BC786" s="4"/>
      <c r="BD786" s="6"/>
      <c r="BE786" s="4"/>
      <c r="BF786" s="6"/>
      <c r="BG786" s="5"/>
      <c r="BH786" s="5"/>
      <c r="BI786" s="4"/>
      <c r="BJ786" s="6"/>
      <c r="BK786" s="4"/>
      <c r="BL786" s="6"/>
      <c r="BM786" s="5"/>
      <c r="BN786" s="5"/>
      <c r="BO786" s="4"/>
      <c r="BP786" s="6"/>
      <c r="BQ786" s="4"/>
      <c r="BR786" s="6"/>
      <c r="BS786" s="5"/>
      <c r="BT786" s="5"/>
      <c r="BU786" s="4"/>
      <c r="BV786" s="6"/>
      <c r="BW786" s="4"/>
      <c r="BX786" s="6"/>
      <c r="BY786" s="5"/>
      <c r="BZ786" s="5"/>
      <c r="CA786" s="4"/>
      <c r="CB786" s="6"/>
      <c r="CC786" s="4"/>
      <c r="CD786" s="6"/>
      <c r="CE786" s="5"/>
      <c r="CF786" s="5"/>
      <c r="CG786" s="4"/>
      <c r="CH786" s="6"/>
      <c r="CI786" s="4"/>
      <c r="CJ786" s="6"/>
      <c r="CK786" s="5"/>
      <c r="CL786" s="5"/>
      <c r="CM786" s="4"/>
      <c r="CN786" s="6"/>
      <c r="CO786" s="4"/>
      <c r="CP786" s="6"/>
      <c r="CQ786" s="5"/>
      <c r="CR786" s="5"/>
      <c r="CS786" s="4"/>
      <c r="CT786" s="6"/>
      <c r="CU786" s="4"/>
      <c r="CV786" s="6"/>
      <c r="CW786" s="5"/>
      <c r="CX786" s="5"/>
      <c r="CY786" s="4"/>
      <c r="CZ786" s="6"/>
      <c r="DA786" s="4"/>
      <c r="DB786" s="6"/>
      <c r="DC786" s="5"/>
      <c r="DD786" s="5"/>
      <c r="DE786" s="4"/>
      <c r="DF786" s="6"/>
      <c r="DG786" s="4"/>
      <c r="DH786" s="6"/>
      <c r="DI786" s="5"/>
      <c r="DJ786" s="5"/>
      <c r="DK786" s="4"/>
      <c r="DL786" s="6"/>
      <c r="DM786" s="4"/>
      <c r="DN786" s="6"/>
      <c r="DO786" s="5"/>
      <c r="DP786" s="5"/>
      <c r="DQ786" s="4"/>
      <c r="DR786" s="6"/>
      <c r="DS786" s="4"/>
      <c r="DT786" s="6"/>
      <c r="DU786" s="5"/>
      <c r="DV786" s="5"/>
      <c r="DW786" s="4"/>
      <c r="DX786" s="6"/>
      <c r="DY786" s="4"/>
      <c r="DZ786" s="6"/>
      <c r="EA786" s="5"/>
      <c r="EB786" s="5"/>
      <c r="EC786" s="4"/>
      <c r="ED786" s="6"/>
      <c r="EE786" s="4"/>
      <c r="EF786" s="6"/>
      <c r="EG786" s="5"/>
      <c r="EH786" s="5"/>
      <c r="EI786" s="4"/>
      <c r="EJ786" s="6"/>
      <c r="EK786" s="4"/>
      <c r="EL786" s="6"/>
      <c r="EM786" s="5"/>
      <c r="EN786" s="5"/>
      <c r="EO786" s="4"/>
      <c r="EP786" s="6"/>
      <c r="EQ786" s="4"/>
      <c r="ER786" s="6"/>
      <c r="ES786" s="5"/>
      <c r="ET786" s="5"/>
      <c r="EU786" s="4"/>
      <c r="EV786" s="6"/>
      <c r="EW786" s="4"/>
      <c r="EX786" s="6"/>
      <c r="EY786" s="5"/>
      <c r="EZ786" s="5"/>
      <c r="FA786" s="4"/>
      <c r="FB786" s="6"/>
      <c r="FC786" s="4"/>
      <c r="FD786" s="6"/>
      <c r="FE786" s="5"/>
      <c r="FF786" s="5"/>
      <c r="FG786" s="4"/>
      <c r="FH786" s="6"/>
      <c r="FI786" s="4"/>
      <c r="FJ786" s="6"/>
      <c r="FK786" s="5"/>
      <c r="FL786" s="5"/>
      <c r="FM786" s="4"/>
      <c r="FN786" s="6"/>
      <c r="FO786" s="4"/>
      <c r="FP786" s="6"/>
      <c r="FQ786" s="5"/>
      <c r="FR786" s="5"/>
      <c r="FS786" s="4"/>
      <c r="FT786" s="6"/>
      <c r="FU786" s="4"/>
      <c r="FV786" s="6"/>
      <c r="FW786" s="5"/>
      <c r="FX786" s="5"/>
      <c r="FY786" s="4"/>
      <c r="FZ786" s="6"/>
      <c r="GA786" s="4"/>
      <c r="GB786" s="6"/>
      <c r="GC786" s="5"/>
      <c r="GD786" s="5"/>
      <c r="GE786" s="4"/>
      <c r="GF786" s="6"/>
      <c r="GG786" s="4"/>
      <c r="GH786" s="6"/>
      <c r="GI786" s="5"/>
      <c r="GJ786" s="5"/>
      <c r="GK786" s="4"/>
      <c r="GL786" s="6"/>
      <c r="GM786" s="4"/>
      <c r="GN786" s="6"/>
      <c r="GO786" s="5"/>
      <c r="GP786" s="5"/>
      <c r="GQ786" s="4"/>
      <c r="GR786" s="6"/>
      <c r="GS786" s="4"/>
      <c r="GT786" s="6"/>
      <c r="GU786" s="5"/>
      <c r="GV786" s="5"/>
      <c r="GW786" s="4"/>
      <c r="GX786" s="6"/>
      <c r="GY786" s="4"/>
      <c r="GZ786" s="6"/>
      <c r="HA786" s="5"/>
      <c r="HB786" s="5"/>
      <c r="HC786" s="4"/>
      <c r="HD786" s="6"/>
      <c r="HE786" s="4"/>
      <c r="HF786" s="6"/>
      <c r="HG786" s="5"/>
      <c r="HH786" s="5"/>
      <c r="HI786" s="4"/>
      <c r="HJ786" s="6"/>
      <c r="HK786" s="4"/>
      <c r="HL786" s="6"/>
      <c r="HM786" s="5"/>
      <c r="HN786" s="5"/>
      <c r="HO786" s="4"/>
      <c r="HP786" s="6"/>
      <c r="HQ786" s="4"/>
      <c r="HR786" s="6"/>
      <c r="HS786" s="5"/>
      <c r="HT786" s="5"/>
      <c r="HU786" s="4"/>
      <c r="HV786" s="6"/>
      <c r="HW786" s="4"/>
      <c r="HX786" s="6"/>
      <c r="HY786" s="5"/>
      <c r="HZ786" s="5"/>
      <c r="IA786" s="4"/>
      <c r="IB786" s="6"/>
      <c r="IC786" s="4"/>
      <c r="ID786" s="6"/>
      <c r="IE786" s="5"/>
      <c r="IF786" s="5"/>
      <c r="IG786" s="4"/>
      <c r="IH786" s="6"/>
      <c r="II786" s="4"/>
      <c r="IJ786" s="6"/>
      <c r="IK786" s="5"/>
      <c r="IL786" s="5"/>
      <c r="IM786" s="4"/>
      <c r="IN786" s="6"/>
      <c r="IO786" s="4"/>
      <c r="IP786" s="6"/>
      <c r="IQ786" s="5"/>
      <c r="IR786" s="5"/>
      <c r="IS786" s="4"/>
      <c r="IT786" s="6"/>
      <c r="IU786" s="4"/>
      <c r="IV786" s="6"/>
      <c r="IW786" s="5"/>
      <c r="IX786" s="5"/>
      <c r="IY786" s="4"/>
      <c r="IZ786" s="6"/>
      <c r="JA786" s="4"/>
      <c r="JB786" s="6"/>
      <c r="JC786" s="5"/>
      <c r="JD786" s="5"/>
      <c r="JE786" s="4"/>
      <c r="JF786" s="6"/>
      <c r="JG786" s="4"/>
      <c r="JH786" s="6"/>
      <c r="JI786" s="5"/>
      <c r="JJ786" s="5"/>
      <c r="JK786" s="4"/>
      <c r="JL786" s="6"/>
      <c r="JM786" s="4"/>
      <c r="JN786" s="6"/>
      <c r="JO786" s="5"/>
      <c r="JP786" s="5"/>
      <c r="JQ786" s="4"/>
      <c r="JR786" s="6"/>
      <c r="JS786" s="4"/>
      <c r="JT786" s="6"/>
      <c r="JU786" s="5"/>
      <c r="JV786" s="5"/>
      <c r="JW786" s="4"/>
      <c r="JX786" s="6"/>
      <c r="JY786" s="4"/>
      <c r="JZ786" s="6"/>
      <c r="KA786" s="5"/>
      <c r="KB786" s="5"/>
      <c r="KC786" s="4"/>
      <c r="KD786" s="6"/>
      <c r="KE786" s="4"/>
      <c r="KF786" s="6"/>
      <c r="KG786" s="5"/>
      <c r="KH786" s="5"/>
      <c r="KI786" s="4"/>
      <c r="KJ786" s="6"/>
      <c r="KK786" s="4"/>
      <c r="KL786" s="6"/>
      <c r="KM786" s="5"/>
      <c r="KN786" s="5"/>
    </row>
    <row r="787">
      <c r="A787" s="3" t="s">
        <v>85</v>
      </c>
      <c r="B787" s="3" t="s">
        <v>711</v>
      </c>
      <c r="C787" s="3" t="s">
        <v>87</v>
      </c>
      <c r="D787" s="3" t="s">
        <v>712</v>
      </c>
      <c r="E787" s="3" t="s">
        <v>720</v>
      </c>
      <c r="F787" s="3" t="s">
        <v>104</v>
      </c>
      <c r="G787" s="3" t="s">
        <v>104</v>
      </c>
      <c r="H787" s="3" t="s">
        <v>104</v>
      </c>
      <c r="I787" s="3" t="s">
        <v>1322</v>
      </c>
      <c r="J787" s="3" t="s">
        <v>104</v>
      </c>
      <c r="K787" s="4"/>
      <c r="L787" s="4">
        <f>=ROUNDDOWN({0},0)</f>
      </c>
      <c r="M787" s="4"/>
      <c r="N787" s="5"/>
      <c r="O787" s="4"/>
      <c r="P787" s="4">
        <f>=ROUNDDOWN({0},0)</f>
      </c>
      <c r="Q787" s="4"/>
      <c r="R787" s="5"/>
      <c r="S787" s="4"/>
      <c r="T787" s="6"/>
      <c r="U787" s="4"/>
      <c r="V787" s="6"/>
      <c r="W787" s="5"/>
      <c r="X787" s="5"/>
      <c r="Y787" s="4"/>
      <c r="Z787" s="6"/>
      <c r="AA787" s="4"/>
      <c r="AB787" s="6"/>
      <c r="AC787" s="5"/>
      <c r="AD787" s="5"/>
      <c r="AE787" s="4"/>
      <c r="AF787" s="6"/>
      <c r="AG787" s="4"/>
      <c r="AH787" s="6"/>
      <c r="AI787" s="5"/>
      <c r="AJ787" s="5"/>
      <c r="AK787" s="4"/>
      <c r="AL787" s="6"/>
      <c r="AM787" s="4"/>
      <c r="AN787" s="6"/>
      <c r="AO787" s="5"/>
      <c r="AP787" s="5"/>
      <c r="AQ787" s="4"/>
      <c r="AR787" s="6"/>
      <c r="AS787" s="4"/>
      <c r="AT787" s="6"/>
      <c r="AU787" s="5"/>
      <c r="AV787" s="5"/>
      <c r="AW787" s="4"/>
      <c r="AX787" s="6"/>
      <c r="AY787" s="4"/>
      <c r="AZ787" s="6"/>
      <c r="BA787" s="5"/>
      <c r="BB787" s="5"/>
      <c r="BC787" s="4"/>
      <c r="BD787" s="6"/>
      <c r="BE787" s="4"/>
      <c r="BF787" s="6"/>
      <c r="BG787" s="5"/>
      <c r="BH787" s="5"/>
      <c r="BI787" s="4"/>
      <c r="BJ787" s="6"/>
      <c r="BK787" s="4"/>
      <c r="BL787" s="6"/>
      <c r="BM787" s="5"/>
      <c r="BN787" s="5"/>
      <c r="BO787" s="4"/>
      <c r="BP787" s="6"/>
      <c r="BQ787" s="4"/>
      <c r="BR787" s="6"/>
      <c r="BS787" s="5"/>
      <c r="BT787" s="5"/>
      <c r="BU787" s="4"/>
      <c r="BV787" s="6"/>
      <c r="BW787" s="4"/>
      <c r="BX787" s="6"/>
      <c r="BY787" s="5"/>
      <c r="BZ787" s="5"/>
      <c r="CA787" s="4"/>
      <c r="CB787" s="6"/>
      <c r="CC787" s="4"/>
      <c r="CD787" s="6"/>
      <c r="CE787" s="5"/>
      <c r="CF787" s="5"/>
      <c r="CG787" s="4"/>
      <c r="CH787" s="6"/>
      <c r="CI787" s="4"/>
      <c r="CJ787" s="6"/>
      <c r="CK787" s="5"/>
      <c r="CL787" s="5"/>
      <c r="CM787" s="4"/>
      <c r="CN787" s="6"/>
      <c r="CO787" s="4"/>
      <c r="CP787" s="6"/>
      <c r="CQ787" s="5"/>
      <c r="CR787" s="5"/>
      <c r="CS787" s="4"/>
      <c r="CT787" s="6"/>
      <c r="CU787" s="4"/>
      <c r="CV787" s="6"/>
      <c r="CW787" s="5"/>
      <c r="CX787" s="5"/>
      <c r="CY787" s="4"/>
      <c r="CZ787" s="6"/>
      <c r="DA787" s="4"/>
      <c r="DB787" s="6"/>
      <c r="DC787" s="5"/>
      <c r="DD787" s="5"/>
      <c r="DE787" s="4"/>
      <c r="DF787" s="6"/>
      <c r="DG787" s="4"/>
      <c r="DH787" s="6"/>
      <c r="DI787" s="5"/>
      <c r="DJ787" s="5"/>
      <c r="DK787" s="4"/>
      <c r="DL787" s="6"/>
      <c r="DM787" s="4"/>
      <c r="DN787" s="6"/>
      <c r="DO787" s="5"/>
      <c r="DP787" s="5"/>
      <c r="DQ787" s="4"/>
      <c r="DR787" s="6"/>
      <c r="DS787" s="4"/>
      <c r="DT787" s="6"/>
      <c r="DU787" s="5"/>
      <c r="DV787" s="5"/>
      <c r="DW787" s="4"/>
      <c r="DX787" s="6"/>
      <c r="DY787" s="4"/>
      <c r="DZ787" s="6"/>
      <c r="EA787" s="5"/>
      <c r="EB787" s="5"/>
      <c r="EC787" s="4"/>
      <c r="ED787" s="6"/>
      <c r="EE787" s="4"/>
      <c r="EF787" s="6"/>
      <c r="EG787" s="5"/>
      <c r="EH787" s="5"/>
      <c r="EI787" s="4"/>
      <c r="EJ787" s="6"/>
      <c r="EK787" s="4"/>
      <c r="EL787" s="6"/>
      <c r="EM787" s="5"/>
      <c r="EN787" s="5"/>
      <c r="EO787" s="4"/>
      <c r="EP787" s="6"/>
      <c r="EQ787" s="4"/>
      <c r="ER787" s="6"/>
      <c r="ES787" s="5"/>
      <c r="ET787" s="5"/>
      <c r="EU787" s="4"/>
      <c r="EV787" s="6"/>
      <c r="EW787" s="4"/>
      <c r="EX787" s="6"/>
      <c r="EY787" s="5"/>
      <c r="EZ787" s="5"/>
      <c r="FA787" s="4"/>
      <c r="FB787" s="6"/>
      <c r="FC787" s="4"/>
      <c r="FD787" s="6"/>
      <c r="FE787" s="5"/>
      <c r="FF787" s="5"/>
      <c r="FG787" s="4"/>
      <c r="FH787" s="6"/>
      <c r="FI787" s="4"/>
      <c r="FJ787" s="6"/>
      <c r="FK787" s="5"/>
      <c r="FL787" s="5"/>
      <c r="FM787" s="4"/>
      <c r="FN787" s="6"/>
      <c r="FO787" s="4"/>
      <c r="FP787" s="6"/>
      <c r="FQ787" s="5"/>
      <c r="FR787" s="5"/>
      <c r="FS787" s="4"/>
      <c r="FT787" s="6"/>
      <c r="FU787" s="4"/>
      <c r="FV787" s="6"/>
      <c r="FW787" s="5"/>
      <c r="FX787" s="5"/>
      <c r="FY787" s="4"/>
      <c r="FZ787" s="6"/>
      <c r="GA787" s="4"/>
      <c r="GB787" s="6"/>
      <c r="GC787" s="5"/>
      <c r="GD787" s="5"/>
      <c r="GE787" s="4"/>
      <c r="GF787" s="6"/>
      <c r="GG787" s="4"/>
      <c r="GH787" s="6"/>
      <c r="GI787" s="5"/>
      <c r="GJ787" s="5"/>
      <c r="GK787" s="4"/>
      <c r="GL787" s="6"/>
      <c r="GM787" s="4"/>
      <c r="GN787" s="6"/>
      <c r="GO787" s="5"/>
      <c r="GP787" s="5"/>
      <c r="GQ787" s="4"/>
      <c r="GR787" s="6"/>
      <c r="GS787" s="4"/>
      <c r="GT787" s="6"/>
      <c r="GU787" s="5"/>
      <c r="GV787" s="5"/>
      <c r="GW787" s="4"/>
      <c r="GX787" s="6"/>
      <c r="GY787" s="4"/>
      <c r="GZ787" s="6"/>
      <c r="HA787" s="5"/>
      <c r="HB787" s="5"/>
      <c r="HC787" s="4"/>
      <c r="HD787" s="6"/>
      <c r="HE787" s="4"/>
      <c r="HF787" s="6"/>
      <c r="HG787" s="5"/>
      <c r="HH787" s="5"/>
      <c r="HI787" s="4"/>
      <c r="HJ787" s="6"/>
      <c r="HK787" s="4"/>
      <c r="HL787" s="6"/>
      <c r="HM787" s="5"/>
      <c r="HN787" s="5"/>
      <c r="HO787" s="4"/>
      <c r="HP787" s="6"/>
      <c r="HQ787" s="4"/>
      <c r="HR787" s="6"/>
      <c r="HS787" s="5"/>
      <c r="HT787" s="5"/>
      <c r="HU787" s="4"/>
      <c r="HV787" s="6"/>
      <c r="HW787" s="4"/>
      <c r="HX787" s="6"/>
      <c r="HY787" s="5"/>
      <c r="HZ787" s="5"/>
      <c r="IA787" s="4"/>
      <c r="IB787" s="6"/>
      <c r="IC787" s="4"/>
      <c r="ID787" s="6"/>
      <c r="IE787" s="5"/>
      <c r="IF787" s="5"/>
      <c r="IG787" s="4"/>
      <c r="IH787" s="6"/>
      <c r="II787" s="4"/>
      <c r="IJ787" s="6"/>
      <c r="IK787" s="5"/>
      <c r="IL787" s="5"/>
      <c r="IM787" s="4"/>
      <c r="IN787" s="6"/>
      <c r="IO787" s="4"/>
      <c r="IP787" s="6"/>
      <c r="IQ787" s="5"/>
      <c r="IR787" s="5"/>
      <c r="IS787" s="4"/>
      <c r="IT787" s="6"/>
      <c r="IU787" s="4"/>
      <c r="IV787" s="6"/>
      <c r="IW787" s="5"/>
      <c r="IX787" s="5"/>
      <c r="IY787" s="4"/>
      <c r="IZ787" s="6"/>
      <c r="JA787" s="4"/>
      <c r="JB787" s="6"/>
      <c r="JC787" s="5"/>
      <c r="JD787" s="5"/>
      <c r="JE787" s="4"/>
      <c r="JF787" s="6"/>
      <c r="JG787" s="4"/>
      <c r="JH787" s="6"/>
      <c r="JI787" s="5"/>
      <c r="JJ787" s="5"/>
      <c r="JK787" s="4"/>
      <c r="JL787" s="6"/>
      <c r="JM787" s="4"/>
      <c r="JN787" s="6"/>
      <c r="JO787" s="5"/>
      <c r="JP787" s="5"/>
      <c r="JQ787" s="4"/>
      <c r="JR787" s="6"/>
      <c r="JS787" s="4"/>
      <c r="JT787" s="6"/>
      <c r="JU787" s="5"/>
      <c r="JV787" s="5"/>
      <c r="JW787" s="4"/>
      <c r="JX787" s="6"/>
      <c r="JY787" s="4"/>
      <c r="JZ787" s="6"/>
      <c r="KA787" s="5"/>
      <c r="KB787" s="5"/>
      <c r="KC787" s="4"/>
      <c r="KD787" s="6"/>
      <c r="KE787" s="4"/>
      <c r="KF787" s="6"/>
      <c r="KG787" s="5"/>
      <c r="KH787" s="5"/>
      <c r="KI787" s="4"/>
      <c r="KJ787" s="6"/>
      <c r="KK787" s="4"/>
      <c r="KL787" s="6"/>
      <c r="KM787" s="5"/>
      <c r="KN787" s="5"/>
    </row>
    <row r="788">
      <c r="A788" s="3" t="s">
        <v>85</v>
      </c>
      <c r="B788" s="3" t="s">
        <v>711</v>
      </c>
      <c r="C788" s="3" t="s">
        <v>87</v>
      </c>
      <c r="D788" s="3" t="s">
        <v>712</v>
      </c>
      <c r="E788" s="3" t="s">
        <v>726</v>
      </c>
      <c r="F788" s="3" t="s">
        <v>104</v>
      </c>
      <c r="G788" s="3" t="s">
        <v>104</v>
      </c>
      <c r="H788" s="3" t="s">
        <v>104</v>
      </c>
      <c r="I788" s="3" t="s">
        <v>1322</v>
      </c>
      <c r="J788" s="3" t="s">
        <v>104</v>
      </c>
      <c r="K788" s="4"/>
      <c r="L788" s="4">
        <f>=ROUNDDOWN({0},0)</f>
      </c>
      <c r="M788" s="4"/>
      <c r="N788" s="5"/>
      <c r="O788" s="4"/>
      <c r="P788" s="4">
        <f>=ROUNDDOWN({0},0)</f>
      </c>
      <c r="Q788" s="4"/>
      <c r="R788" s="5"/>
      <c r="S788" s="4"/>
      <c r="T788" s="6"/>
      <c r="U788" s="4"/>
      <c r="V788" s="6"/>
      <c r="W788" s="5"/>
      <c r="X788" s="5"/>
      <c r="Y788" s="4"/>
      <c r="Z788" s="6"/>
      <c r="AA788" s="4"/>
      <c r="AB788" s="6"/>
      <c r="AC788" s="5"/>
      <c r="AD788" s="5"/>
      <c r="AE788" s="4"/>
      <c r="AF788" s="6"/>
      <c r="AG788" s="4"/>
      <c r="AH788" s="6"/>
      <c r="AI788" s="5"/>
      <c r="AJ788" s="5"/>
      <c r="AK788" s="4"/>
      <c r="AL788" s="6"/>
      <c r="AM788" s="4"/>
      <c r="AN788" s="6"/>
      <c r="AO788" s="5"/>
      <c r="AP788" s="5"/>
      <c r="AQ788" s="4"/>
      <c r="AR788" s="6"/>
      <c r="AS788" s="4"/>
      <c r="AT788" s="6"/>
      <c r="AU788" s="5"/>
      <c r="AV788" s="5"/>
      <c r="AW788" s="4"/>
      <c r="AX788" s="6"/>
      <c r="AY788" s="4"/>
      <c r="AZ788" s="6"/>
      <c r="BA788" s="5"/>
      <c r="BB788" s="5"/>
      <c r="BC788" s="4"/>
      <c r="BD788" s="6"/>
      <c r="BE788" s="4"/>
      <c r="BF788" s="6"/>
      <c r="BG788" s="5"/>
      <c r="BH788" s="5"/>
      <c r="BI788" s="4"/>
      <c r="BJ788" s="6"/>
      <c r="BK788" s="4"/>
      <c r="BL788" s="6"/>
      <c r="BM788" s="5"/>
      <c r="BN788" s="5"/>
      <c r="BO788" s="4"/>
      <c r="BP788" s="6"/>
      <c r="BQ788" s="4"/>
      <c r="BR788" s="6"/>
      <c r="BS788" s="5"/>
      <c r="BT788" s="5"/>
      <c r="BU788" s="4"/>
      <c r="BV788" s="6"/>
      <c r="BW788" s="4"/>
      <c r="BX788" s="6"/>
      <c r="BY788" s="5"/>
      <c r="BZ788" s="5"/>
      <c r="CA788" s="4"/>
      <c r="CB788" s="6"/>
      <c r="CC788" s="4"/>
      <c r="CD788" s="6"/>
      <c r="CE788" s="5"/>
      <c r="CF788" s="5"/>
      <c r="CG788" s="4"/>
      <c r="CH788" s="6"/>
      <c r="CI788" s="4"/>
      <c r="CJ788" s="6"/>
      <c r="CK788" s="5"/>
      <c r="CL788" s="5"/>
      <c r="CM788" s="4"/>
      <c r="CN788" s="6"/>
      <c r="CO788" s="4"/>
      <c r="CP788" s="6"/>
      <c r="CQ788" s="5"/>
      <c r="CR788" s="5"/>
      <c r="CS788" s="4"/>
      <c r="CT788" s="6"/>
      <c r="CU788" s="4"/>
      <c r="CV788" s="6"/>
      <c r="CW788" s="5"/>
      <c r="CX788" s="5"/>
      <c r="CY788" s="4"/>
      <c r="CZ788" s="6"/>
      <c r="DA788" s="4"/>
      <c r="DB788" s="6"/>
      <c r="DC788" s="5"/>
      <c r="DD788" s="5"/>
      <c r="DE788" s="4"/>
      <c r="DF788" s="6"/>
      <c r="DG788" s="4"/>
      <c r="DH788" s="6"/>
      <c r="DI788" s="5"/>
      <c r="DJ788" s="5"/>
      <c r="DK788" s="4"/>
      <c r="DL788" s="6"/>
      <c r="DM788" s="4"/>
      <c r="DN788" s="6"/>
      <c r="DO788" s="5"/>
      <c r="DP788" s="5"/>
      <c r="DQ788" s="4"/>
      <c r="DR788" s="6"/>
      <c r="DS788" s="4"/>
      <c r="DT788" s="6"/>
      <c r="DU788" s="5"/>
      <c r="DV788" s="5"/>
      <c r="DW788" s="4"/>
      <c r="DX788" s="6"/>
      <c r="DY788" s="4"/>
      <c r="DZ788" s="6"/>
      <c r="EA788" s="5"/>
      <c r="EB788" s="5"/>
      <c r="EC788" s="4"/>
      <c r="ED788" s="6"/>
      <c r="EE788" s="4"/>
      <c r="EF788" s="6"/>
      <c r="EG788" s="5"/>
      <c r="EH788" s="5"/>
      <c r="EI788" s="4"/>
      <c r="EJ788" s="6"/>
      <c r="EK788" s="4"/>
      <c r="EL788" s="6"/>
      <c r="EM788" s="5"/>
      <c r="EN788" s="5"/>
      <c r="EO788" s="4"/>
      <c r="EP788" s="6"/>
      <c r="EQ788" s="4"/>
      <c r="ER788" s="6"/>
      <c r="ES788" s="5"/>
      <c r="ET788" s="5"/>
      <c r="EU788" s="4"/>
      <c r="EV788" s="6"/>
      <c r="EW788" s="4"/>
      <c r="EX788" s="6"/>
      <c r="EY788" s="5"/>
      <c r="EZ788" s="5"/>
      <c r="FA788" s="4"/>
      <c r="FB788" s="6"/>
      <c r="FC788" s="4"/>
      <c r="FD788" s="6"/>
      <c r="FE788" s="5"/>
      <c r="FF788" s="5"/>
      <c r="FG788" s="4"/>
      <c r="FH788" s="6"/>
      <c r="FI788" s="4"/>
      <c r="FJ788" s="6"/>
      <c r="FK788" s="5"/>
      <c r="FL788" s="5"/>
      <c r="FM788" s="4"/>
      <c r="FN788" s="6"/>
      <c r="FO788" s="4"/>
      <c r="FP788" s="6"/>
      <c r="FQ788" s="5"/>
      <c r="FR788" s="5"/>
      <c r="FS788" s="4"/>
      <c r="FT788" s="6"/>
      <c r="FU788" s="4"/>
      <c r="FV788" s="6"/>
      <c r="FW788" s="5"/>
      <c r="FX788" s="5"/>
      <c r="FY788" s="4"/>
      <c r="FZ788" s="6"/>
      <c r="GA788" s="4"/>
      <c r="GB788" s="6"/>
      <c r="GC788" s="5"/>
      <c r="GD788" s="5"/>
      <c r="GE788" s="4"/>
      <c r="GF788" s="6"/>
      <c r="GG788" s="4"/>
      <c r="GH788" s="6"/>
      <c r="GI788" s="5"/>
      <c r="GJ788" s="5"/>
      <c r="GK788" s="4"/>
      <c r="GL788" s="6"/>
      <c r="GM788" s="4"/>
      <c r="GN788" s="6"/>
      <c r="GO788" s="5"/>
      <c r="GP788" s="5"/>
      <c r="GQ788" s="4"/>
      <c r="GR788" s="6"/>
      <c r="GS788" s="4"/>
      <c r="GT788" s="6"/>
      <c r="GU788" s="5"/>
      <c r="GV788" s="5"/>
      <c r="GW788" s="4"/>
      <c r="GX788" s="6"/>
      <c r="GY788" s="4"/>
      <c r="GZ788" s="6"/>
      <c r="HA788" s="5"/>
      <c r="HB788" s="5"/>
      <c r="HC788" s="4"/>
      <c r="HD788" s="6"/>
      <c r="HE788" s="4"/>
      <c r="HF788" s="6"/>
      <c r="HG788" s="5"/>
      <c r="HH788" s="5"/>
      <c r="HI788" s="4"/>
      <c r="HJ788" s="6"/>
      <c r="HK788" s="4"/>
      <c r="HL788" s="6"/>
      <c r="HM788" s="5"/>
      <c r="HN788" s="5"/>
      <c r="HO788" s="4"/>
      <c r="HP788" s="6"/>
      <c r="HQ788" s="4"/>
      <c r="HR788" s="6"/>
      <c r="HS788" s="5"/>
      <c r="HT788" s="5"/>
      <c r="HU788" s="4"/>
      <c r="HV788" s="6"/>
      <c r="HW788" s="4"/>
      <c r="HX788" s="6"/>
      <c r="HY788" s="5"/>
      <c r="HZ788" s="5"/>
      <c r="IA788" s="4"/>
      <c r="IB788" s="6"/>
      <c r="IC788" s="4"/>
      <c r="ID788" s="6"/>
      <c r="IE788" s="5"/>
      <c r="IF788" s="5"/>
      <c r="IG788" s="4"/>
      <c r="IH788" s="6"/>
      <c r="II788" s="4"/>
      <c r="IJ788" s="6"/>
      <c r="IK788" s="5"/>
      <c r="IL788" s="5"/>
      <c r="IM788" s="4"/>
      <c r="IN788" s="6"/>
      <c r="IO788" s="4"/>
      <c r="IP788" s="6"/>
      <c r="IQ788" s="5"/>
      <c r="IR788" s="5"/>
      <c r="IS788" s="4"/>
      <c r="IT788" s="6"/>
      <c r="IU788" s="4"/>
      <c r="IV788" s="6"/>
      <c r="IW788" s="5"/>
      <c r="IX788" s="5"/>
      <c r="IY788" s="4"/>
      <c r="IZ788" s="6"/>
      <c r="JA788" s="4"/>
      <c r="JB788" s="6"/>
      <c r="JC788" s="5"/>
      <c r="JD788" s="5"/>
      <c r="JE788" s="4"/>
      <c r="JF788" s="6"/>
      <c r="JG788" s="4"/>
      <c r="JH788" s="6"/>
      <c r="JI788" s="5"/>
      <c r="JJ788" s="5"/>
      <c r="JK788" s="4"/>
      <c r="JL788" s="6"/>
      <c r="JM788" s="4"/>
      <c r="JN788" s="6"/>
      <c r="JO788" s="5"/>
      <c r="JP788" s="5"/>
      <c r="JQ788" s="4"/>
      <c r="JR788" s="6"/>
      <c r="JS788" s="4"/>
      <c r="JT788" s="6"/>
      <c r="JU788" s="5"/>
      <c r="JV788" s="5"/>
      <c r="JW788" s="4"/>
      <c r="JX788" s="6"/>
      <c r="JY788" s="4"/>
      <c r="JZ788" s="6"/>
      <c r="KA788" s="5"/>
      <c r="KB788" s="5"/>
      <c r="KC788" s="4"/>
      <c r="KD788" s="6"/>
      <c r="KE788" s="4"/>
      <c r="KF788" s="6"/>
      <c r="KG788" s="5"/>
      <c r="KH788" s="5"/>
      <c r="KI788" s="4"/>
      <c r="KJ788" s="6"/>
      <c r="KK788" s="4"/>
      <c r="KL788" s="6"/>
      <c r="KM788" s="5"/>
      <c r="KN788" s="5"/>
    </row>
    <row r="789">
      <c r="A789" s="3" t="s">
        <v>85</v>
      </c>
      <c r="B789" s="3" t="s">
        <v>711</v>
      </c>
      <c r="C789" s="3" t="s">
        <v>87</v>
      </c>
      <c r="D789" s="3" t="s">
        <v>712</v>
      </c>
      <c r="E789" s="3" t="s">
        <v>719</v>
      </c>
      <c r="F789" s="3" t="s">
        <v>104</v>
      </c>
      <c r="G789" s="3" t="s">
        <v>104</v>
      </c>
      <c r="H789" s="3" t="s">
        <v>104</v>
      </c>
      <c r="I789" s="3" t="s">
        <v>1323</v>
      </c>
      <c r="J789" s="3" t="s">
        <v>104</v>
      </c>
      <c r="K789" s="4"/>
      <c r="L789" s="4">
        <f>=ROUNDDOWN({0},0)</f>
      </c>
      <c r="M789" s="4"/>
      <c r="N789" s="5"/>
      <c r="O789" s="4"/>
      <c r="P789" s="4">
        <f>=ROUNDDOWN({0},0)</f>
      </c>
      <c r="Q789" s="4"/>
      <c r="R789" s="5"/>
      <c r="S789" s="4"/>
      <c r="T789" s="6"/>
      <c r="U789" s="4"/>
      <c r="V789" s="6"/>
      <c r="W789" s="5"/>
      <c r="X789" s="5"/>
      <c r="Y789" s="4"/>
      <c r="Z789" s="6"/>
      <c r="AA789" s="4"/>
      <c r="AB789" s="6"/>
      <c r="AC789" s="5"/>
      <c r="AD789" s="5"/>
      <c r="AE789" s="4"/>
      <c r="AF789" s="6"/>
      <c r="AG789" s="4"/>
      <c r="AH789" s="6"/>
      <c r="AI789" s="5"/>
      <c r="AJ789" s="5"/>
      <c r="AK789" s="4"/>
      <c r="AL789" s="6"/>
      <c r="AM789" s="4"/>
      <c r="AN789" s="6"/>
      <c r="AO789" s="5"/>
      <c r="AP789" s="5"/>
      <c r="AQ789" s="4"/>
      <c r="AR789" s="6"/>
      <c r="AS789" s="4"/>
      <c r="AT789" s="6"/>
      <c r="AU789" s="5"/>
      <c r="AV789" s="5"/>
      <c r="AW789" s="4"/>
      <c r="AX789" s="6"/>
      <c r="AY789" s="4"/>
      <c r="AZ789" s="6"/>
      <c r="BA789" s="5"/>
      <c r="BB789" s="5"/>
      <c r="BC789" s="4"/>
      <c r="BD789" s="6"/>
      <c r="BE789" s="4"/>
      <c r="BF789" s="6"/>
      <c r="BG789" s="5"/>
      <c r="BH789" s="5"/>
      <c r="BI789" s="4"/>
      <c r="BJ789" s="6"/>
      <c r="BK789" s="4"/>
      <c r="BL789" s="6"/>
      <c r="BM789" s="5"/>
      <c r="BN789" s="5"/>
      <c r="BO789" s="4"/>
      <c r="BP789" s="6"/>
      <c r="BQ789" s="4"/>
      <c r="BR789" s="6"/>
      <c r="BS789" s="5"/>
      <c r="BT789" s="5"/>
      <c r="BU789" s="4"/>
      <c r="BV789" s="6"/>
      <c r="BW789" s="4"/>
      <c r="BX789" s="6"/>
      <c r="BY789" s="5"/>
      <c r="BZ789" s="5"/>
      <c r="CA789" s="4"/>
      <c r="CB789" s="6"/>
      <c r="CC789" s="4"/>
      <c r="CD789" s="6"/>
      <c r="CE789" s="5"/>
      <c r="CF789" s="5"/>
      <c r="CG789" s="4"/>
      <c r="CH789" s="6"/>
      <c r="CI789" s="4"/>
      <c r="CJ789" s="6"/>
      <c r="CK789" s="5"/>
      <c r="CL789" s="5"/>
      <c r="CM789" s="4"/>
      <c r="CN789" s="6"/>
      <c r="CO789" s="4"/>
      <c r="CP789" s="6"/>
      <c r="CQ789" s="5"/>
      <c r="CR789" s="5"/>
      <c r="CS789" s="4"/>
      <c r="CT789" s="6"/>
      <c r="CU789" s="4"/>
      <c r="CV789" s="6"/>
      <c r="CW789" s="5"/>
      <c r="CX789" s="5"/>
      <c r="CY789" s="4"/>
      <c r="CZ789" s="6"/>
      <c r="DA789" s="4"/>
      <c r="DB789" s="6"/>
      <c r="DC789" s="5"/>
      <c r="DD789" s="5"/>
      <c r="DE789" s="4"/>
      <c r="DF789" s="6"/>
      <c r="DG789" s="4"/>
      <c r="DH789" s="6"/>
      <c r="DI789" s="5"/>
      <c r="DJ789" s="5"/>
      <c r="DK789" s="4"/>
      <c r="DL789" s="6"/>
      <c r="DM789" s="4"/>
      <c r="DN789" s="6"/>
      <c r="DO789" s="5"/>
      <c r="DP789" s="5"/>
      <c r="DQ789" s="4"/>
      <c r="DR789" s="6"/>
      <c r="DS789" s="4"/>
      <c r="DT789" s="6"/>
      <c r="DU789" s="5"/>
      <c r="DV789" s="5"/>
      <c r="DW789" s="4"/>
      <c r="DX789" s="6"/>
      <c r="DY789" s="4"/>
      <c r="DZ789" s="6"/>
      <c r="EA789" s="5"/>
      <c r="EB789" s="5"/>
      <c r="EC789" s="4"/>
      <c r="ED789" s="6"/>
      <c r="EE789" s="4"/>
      <c r="EF789" s="6"/>
      <c r="EG789" s="5"/>
      <c r="EH789" s="5"/>
      <c r="EI789" s="4"/>
      <c r="EJ789" s="6"/>
      <c r="EK789" s="4"/>
      <c r="EL789" s="6"/>
      <c r="EM789" s="5"/>
      <c r="EN789" s="5"/>
      <c r="EO789" s="4"/>
      <c r="EP789" s="6"/>
      <c r="EQ789" s="4"/>
      <c r="ER789" s="6"/>
      <c r="ES789" s="5"/>
      <c r="ET789" s="5"/>
      <c r="EU789" s="4"/>
      <c r="EV789" s="6"/>
      <c r="EW789" s="4"/>
      <c r="EX789" s="6"/>
      <c r="EY789" s="5"/>
      <c r="EZ789" s="5"/>
      <c r="FA789" s="4"/>
      <c r="FB789" s="6"/>
      <c r="FC789" s="4"/>
      <c r="FD789" s="6"/>
      <c r="FE789" s="5"/>
      <c r="FF789" s="5"/>
      <c r="FG789" s="4"/>
      <c r="FH789" s="6"/>
      <c r="FI789" s="4"/>
      <c r="FJ789" s="6"/>
      <c r="FK789" s="5"/>
      <c r="FL789" s="5"/>
      <c r="FM789" s="4"/>
      <c r="FN789" s="6"/>
      <c r="FO789" s="4"/>
      <c r="FP789" s="6"/>
      <c r="FQ789" s="5"/>
      <c r="FR789" s="5"/>
      <c r="FS789" s="4"/>
      <c r="FT789" s="6"/>
      <c r="FU789" s="4"/>
      <c r="FV789" s="6"/>
      <c r="FW789" s="5"/>
      <c r="FX789" s="5"/>
      <c r="FY789" s="4"/>
      <c r="FZ789" s="6"/>
      <c r="GA789" s="4"/>
      <c r="GB789" s="6"/>
      <c r="GC789" s="5"/>
      <c r="GD789" s="5"/>
      <c r="GE789" s="4"/>
      <c r="GF789" s="6"/>
      <c r="GG789" s="4"/>
      <c r="GH789" s="6"/>
      <c r="GI789" s="5"/>
      <c r="GJ789" s="5"/>
      <c r="GK789" s="4"/>
      <c r="GL789" s="6"/>
      <c r="GM789" s="4"/>
      <c r="GN789" s="6"/>
      <c r="GO789" s="5"/>
      <c r="GP789" s="5"/>
      <c r="GQ789" s="4"/>
      <c r="GR789" s="6"/>
      <c r="GS789" s="4"/>
      <c r="GT789" s="6"/>
      <c r="GU789" s="5"/>
      <c r="GV789" s="5"/>
      <c r="GW789" s="4"/>
      <c r="GX789" s="6"/>
      <c r="GY789" s="4"/>
      <c r="GZ789" s="6"/>
      <c r="HA789" s="5"/>
      <c r="HB789" s="5"/>
      <c r="HC789" s="4"/>
      <c r="HD789" s="6"/>
      <c r="HE789" s="4"/>
      <c r="HF789" s="6"/>
      <c r="HG789" s="5"/>
      <c r="HH789" s="5"/>
      <c r="HI789" s="4"/>
      <c r="HJ789" s="6"/>
      <c r="HK789" s="4"/>
      <c r="HL789" s="6"/>
      <c r="HM789" s="5"/>
      <c r="HN789" s="5"/>
      <c r="HO789" s="4"/>
      <c r="HP789" s="6"/>
      <c r="HQ789" s="4"/>
      <c r="HR789" s="6"/>
      <c r="HS789" s="5"/>
      <c r="HT789" s="5"/>
      <c r="HU789" s="4"/>
      <c r="HV789" s="6"/>
      <c r="HW789" s="4"/>
      <c r="HX789" s="6"/>
      <c r="HY789" s="5"/>
      <c r="HZ789" s="5"/>
      <c r="IA789" s="4"/>
      <c r="IB789" s="6"/>
      <c r="IC789" s="4"/>
      <c r="ID789" s="6"/>
      <c r="IE789" s="5"/>
      <c r="IF789" s="5"/>
      <c r="IG789" s="4"/>
      <c r="IH789" s="6"/>
      <c r="II789" s="4"/>
      <c r="IJ789" s="6"/>
      <c r="IK789" s="5"/>
      <c r="IL789" s="5"/>
      <c r="IM789" s="4"/>
      <c r="IN789" s="6"/>
      <c r="IO789" s="4"/>
      <c r="IP789" s="6"/>
      <c r="IQ789" s="5"/>
      <c r="IR789" s="5"/>
      <c r="IS789" s="4"/>
      <c r="IT789" s="6"/>
      <c r="IU789" s="4"/>
      <c r="IV789" s="6"/>
      <c r="IW789" s="5"/>
      <c r="IX789" s="5"/>
      <c r="IY789" s="4"/>
      <c r="IZ789" s="6"/>
      <c r="JA789" s="4"/>
      <c r="JB789" s="6"/>
      <c r="JC789" s="5"/>
      <c r="JD789" s="5"/>
      <c r="JE789" s="4"/>
      <c r="JF789" s="6"/>
      <c r="JG789" s="4"/>
      <c r="JH789" s="6"/>
      <c r="JI789" s="5"/>
      <c r="JJ789" s="5"/>
      <c r="JK789" s="4"/>
      <c r="JL789" s="6"/>
      <c r="JM789" s="4"/>
      <c r="JN789" s="6"/>
      <c r="JO789" s="5"/>
      <c r="JP789" s="5"/>
      <c r="JQ789" s="4"/>
      <c r="JR789" s="6"/>
      <c r="JS789" s="4"/>
      <c r="JT789" s="6"/>
      <c r="JU789" s="5"/>
      <c r="JV789" s="5"/>
      <c r="JW789" s="4"/>
      <c r="JX789" s="6"/>
      <c r="JY789" s="4"/>
      <c r="JZ789" s="6"/>
      <c r="KA789" s="5"/>
      <c r="KB789" s="5"/>
      <c r="KC789" s="4"/>
      <c r="KD789" s="6"/>
      <c r="KE789" s="4"/>
      <c r="KF789" s="6"/>
      <c r="KG789" s="5"/>
      <c r="KH789" s="5"/>
      <c r="KI789" s="4"/>
      <c r="KJ789" s="6"/>
      <c r="KK789" s="4"/>
      <c r="KL789" s="6"/>
      <c r="KM789" s="5"/>
      <c r="KN789" s="5"/>
    </row>
    <row r="790">
      <c r="A790" s="3" t="s">
        <v>85</v>
      </c>
      <c r="B790" s="3" t="s">
        <v>711</v>
      </c>
      <c r="C790" s="3" t="s">
        <v>87</v>
      </c>
      <c r="D790" s="3" t="s">
        <v>712</v>
      </c>
      <c r="E790" s="3" t="s">
        <v>722</v>
      </c>
      <c r="F790" s="3" t="s">
        <v>104</v>
      </c>
      <c r="G790" s="3" t="s">
        <v>104</v>
      </c>
      <c r="H790" s="3" t="s">
        <v>104</v>
      </c>
      <c r="I790" s="3" t="s">
        <v>1323</v>
      </c>
      <c r="J790" s="3" t="s">
        <v>104</v>
      </c>
      <c r="K790" s="4"/>
      <c r="L790" s="4">
        <f>=ROUNDDOWN({0},0)</f>
      </c>
      <c r="M790" s="4"/>
      <c r="N790" s="5"/>
      <c r="O790" s="4"/>
      <c r="P790" s="4">
        <f>=ROUNDDOWN({0},0)</f>
      </c>
      <c r="Q790" s="4"/>
      <c r="R790" s="5"/>
      <c r="S790" s="4"/>
      <c r="T790" s="6"/>
      <c r="U790" s="4"/>
      <c r="V790" s="6"/>
      <c r="W790" s="5"/>
      <c r="X790" s="5"/>
      <c r="Y790" s="4"/>
      <c r="Z790" s="6"/>
      <c r="AA790" s="4"/>
      <c r="AB790" s="6"/>
      <c r="AC790" s="5"/>
      <c r="AD790" s="5"/>
      <c r="AE790" s="4"/>
      <c r="AF790" s="6"/>
      <c r="AG790" s="4"/>
      <c r="AH790" s="6"/>
      <c r="AI790" s="5"/>
      <c r="AJ790" s="5"/>
      <c r="AK790" s="4"/>
      <c r="AL790" s="6"/>
      <c r="AM790" s="4"/>
      <c r="AN790" s="6"/>
      <c r="AO790" s="5"/>
      <c r="AP790" s="5"/>
      <c r="AQ790" s="4"/>
      <c r="AR790" s="6"/>
      <c r="AS790" s="4"/>
      <c r="AT790" s="6"/>
      <c r="AU790" s="5"/>
      <c r="AV790" s="5"/>
      <c r="AW790" s="4"/>
      <c r="AX790" s="6"/>
      <c r="AY790" s="4"/>
      <c r="AZ790" s="6"/>
      <c r="BA790" s="5"/>
      <c r="BB790" s="5"/>
      <c r="BC790" s="4"/>
      <c r="BD790" s="6"/>
      <c r="BE790" s="4"/>
      <c r="BF790" s="6"/>
      <c r="BG790" s="5"/>
      <c r="BH790" s="5"/>
      <c r="BI790" s="4"/>
      <c r="BJ790" s="6"/>
      <c r="BK790" s="4"/>
      <c r="BL790" s="6"/>
      <c r="BM790" s="5"/>
      <c r="BN790" s="5"/>
      <c r="BO790" s="4"/>
      <c r="BP790" s="6"/>
      <c r="BQ790" s="4"/>
      <c r="BR790" s="6"/>
      <c r="BS790" s="5"/>
      <c r="BT790" s="5"/>
      <c r="BU790" s="4"/>
      <c r="BV790" s="6"/>
      <c r="BW790" s="4"/>
      <c r="BX790" s="6"/>
      <c r="BY790" s="5"/>
      <c r="BZ790" s="5"/>
      <c r="CA790" s="4"/>
      <c r="CB790" s="6"/>
      <c r="CC790" s="4"/>
      <c r="CD790" s="6"/>
      <c r="CE790" s="5"/>
      <c r="CF790" s="5"/>
      <c r="CG790" s="4"/>
      <c r="CH790" s="6"/>
      <c r="CI790" s="4"/>
      <c r="CJ790" s="6"/>
      <c r="CK790" s="5"/>
      <c r="CL790" s="5"/>
      <c r="CM790" s="4"/>
      <c r="CN790" s="6"/>
      <c r="CO790" s="4"/>
      <c r="CP790" s="6"/>
      <c r="CQ790" s="5"/>
      <c r="CR790" s="5"/>
      <c r="CS790" s="4"/>
      <c r="CT790" s="6"/>
      <c r="CU790" s="4"/>
      <c r="CV790" s="6"/>
      <c r="CW790" s="5"/>
      <c r="CX790" s="5"/>
      <c r="CY790" s="4"/>
      <c r="CZ790" s="6"/>
      <c r="DA790" s="4"/>
      <c r="DB790" s="6"/>
      <c r="DC790" s="5"/>
      <c r="DD790" s="5"/>
      <c r="DE790" s="4"/>
      <c r="DF790" s="6"/>
      <c r="DG790" s="4"/>
      <c r="DH790" s="6"/>
      <c r="DI790" s="5"/>
      <c r="DJ790" s="5"/>
      <c r="DK790" s="4"/>
      <c r="DL790" s="6"/>
      <c r="DM790" s="4"/>
      <c r="DN790" s="6"/>
      <c r="DO790" s="5"/>
      <c r="DP790" s="5"/>
      <c r="DQ790" s="4"/>
      <c r="DR790" s="6"/>
      <c r="DS790" s="4"/>
      <c r="DT790" s="6"/>
      <c r="DU790" s="5"/>
      <c r="DV790" s="5"/>
      <c r="DW790" s="4"/>
      <c r="DX790" s="6"/>
      <c r="DY790" s="4"/>
      <c r="DZ790" s="6"/>
      <c r="EA790" s="5"/>
      <c r="EB790" s="5"/>
      <c r="EC790" s="4"/>
      <c r="ED790" s="6"/>
      <c r="EE790" s="4"/>
      <c r="EF790" s="6"/>
      <c r="EG790" s="5"/>
      <c r="EH790" s="5"/>
      <c r="EI790" s="4"/>
      <c r="EJ790" s="6"/>
      <c r="EK790" s="4"/>
      <c r="EL790" s="6"/>
      <c r="EM790" s="5"/>
      <c r="EN790" s="5"/>
      <c r="EO790" s="4"/>
      <c r="EP790" s="6"/>
      <c r="EQ790" s="4"/>
      <c r="ER790" s="6"/>
      <c r="ES790" s="5"/>
      <c r="ET790" s="5"/>
      <c r="EU790" s="4"/>
      <c r="EV790" s="6"/>
      <c r="EW790" s="4"/>
      <c r="EX790" s="6"/>
      <c r="EY790" s="5"/>
      <c r="EZ790" s="5"/>
      <c r="FA790" s="4"/>
      <c r="FB790" s="6"/>
      <c r="FC790" s="4"/>
      <c r="FD790" s="6"/>
      <c r="FE790" s="5"/>
      <c r="FF790" s="5"/>
      <c r="FG790" s="4"/>
      <c r="FH790" s="6"/>
      <c r="FI790" s="4"/>
      <c r="FJ790" s="6"/>
      <c r="FK790" s="5"/>
      <c r="FL790" s="5"/>
      <c r="FM790" s="4"/>
      <c r="FN790" s="6"/>
      <c r="FO790" s="4"/>
      <c r="FP790" s="6"/>
      <c r="FQ790" s="5"/>
      <c r="FR790" s="5"/>
      <c r="FS790" s="4"/>
      <c r="FT790" s="6"/>
      <c r="FU790" s="4"/>
      <c r="FV790" s="6"/>
      <c r="FW790" s="5"/>
      <c r="FX790" s="5"/>
      <c r="FY790" s="4"/>
      <c r="FZ790" s="6"/>
      <c r="GA790" s="4"/>
      <c r="GB790" s="6"/>
      <c r="GC790" s="5"/>
      <c r="GD790" s="5"/>
      <c r="GE790" s="4"/>
      <c r="GF790" s="6"/>
      <c r="GG790" s="4"/>
      <c r="GH790" s="6"/>
      <c r="GI790" s="5"/>
      <c r="GJ790" s="5"/>
      <c r="GK790" s="4"/>
      <c r="GL790" s="6"/>
      <c r="GM790" s="4"/>
      <c r="GN790" s="6"/>
      <c r="GO790" s="5"/>
      <c r="GP790" s="5"/>
      <c r="GQ790" s="4"/>
      <c r="GR790" s="6"/>
      <c r="GS790" s="4"/>
      <c r="GT790" s="6"/>
      <c r="GU790" s="5"/>
      <c r="GV790" s="5"/>
      <c r="GW790" s="4"/>
      <c r="GX790" s="6"/>
      <c r="GY790" s="4"/>
      <c r="GZ790" s="6"/>
      <c r="HA790" s="5"/>
      <c r="HB790" s="5"/>
      <c r="HC790" s="4"/>
      <c r="HD790" s="6"/>
      <c r="HE790" s="4"/>
      <c r="HF790" s="6"/>
      <c r="HG790" s="5"/>
      <c r="HH790" s="5"/>
      <c r="HI790" s="4"/>
      <c r="HJ790" s="6"/>
      <c r="HK790" s="4"/>
      <c r="HL790" s="6"/>
      <c r="HM790" s="5"/>
      <c r="HN790" s="5"/>
      <c r="HO790" s="4"/>
      <c r="HP790" s="6"/>
      <c r="HQ790" s="4"/>
      <c r="HR790" s="6"/>
      <c r="HS790" s="5"/>
      <c r="HT790" s="5"/>
      <c r="HU790" s="4"/>
      <c r="HV790" s="6"/>
      <c r="HW790" s="4"/>
      <c r="HX790" s="6"/>
      <c r="HY790" s="5"/>
      <c r="HZ790" s="5"/>
      <c r="IA790" s="4"/>
      <c r="IB790" s="6"/>
      <c r="IC790" s="4"/>
      <c r="ID790" s="6"/>
      <c r="IE790" s="5"/>
      <c r="IF790" s="5"/>
      <c r="IG790" s="4"/>
      <c r="IH790" s="6"/>
      <c r="II790" s="4"/>
      <c r="IJ790" s="6"/>
      <c r="IK790" s="5"/>
      <c r="IL790" s="5"/>
      <c r="IM790" s="4"/>
      <c r="IN790" s="6"/>
      <c r="IO790" s="4"/>
      <c r="IP790" s="6"/>
      <c r="IQ790" s="5"/>
      <c r="IR790" s="5"/>
      <c r="IS790" s="4"/>
      <c r="IT790" s="6"/>
      <c r="IU790" s="4"/>
      <c r="IV790" s="6"/>
      <c r="IW790" s="5"/>
      <c r="IX790" s="5"/>
      <c r="IY790" s="4"/>
      <c r="IZ790" s="6"/>
      <c r="JA790" s="4"/>
      <c r="JB790" s="6"/>
      <c r="JC790" s="5"/>
      <c r="JD790" s="5"/>
      <c r="JE790" s="4"/>
      <c r="JF790" s="6"/>
      <c r="JG790" s="4"/>
      <c r="JH790" s="6"/>
      <c r="JI790" s="5"/>
      <c r="JJ790" s="5"/>
      <c r="JK790" s="4"/>
      <c r="JL790" s="6"/>
      <c r="JM790" s="4"/>
      <c r="JN790" s="6"/>
      <c r="JO790" s="5"/>
      <c r="JP790" s="5"/>
      <c r="JQ790" s="4"/>
      <c r="JR790" s="6"/>
      <c r="JS790" s="4"/>
      <c r="JT790" s="6"/>
      <c r="JU790" s="5"/>
      <c r="JV790" s="5"/>
      <c r="JW790" s="4"/>
      <c r="JX790" s="6"/>
      <c r="JY790" s="4"/>
      <c r="JZ790" s="6"/>
      <c r="KA790" s="5"/>
      <c r="KB790" s="5"/>
      <c r="KC790" s="4"/>
      <c r="KD790" s="6"/>
      <c r="KE790" s="4"/>
      <c r="KF790" s="6"/>
      <c r="KG790" s="5"/>
      <c r="KH790" s="5"/>
      <c r="KI790" s="4"/>
      <c r="KJ790" s="6"/>
      <c r="KK790" s="4"/>
      <c r="KL790" s="6"/>
      <c r="KM790" s="5"/>
      <c r="KN790" s="5"/>
    </row>
    <row r="791">
      <c r="A791" s="3" t="s">
        <v>85</v>
      </c>
      <c r="B791" s="3" t="s">
        <v>711</v>
      </c>
      <c r="C791" s="3" t="s">
        <v>87</v>
      </c>
      <c r="D791" s="3" t="s">
        <v>88</v>
      </c>
      <c r="E791" s="3" t="s">
        <v>713</v>
      </c>
      <c r="F791" s="3" t="s">
        <v>713</v>
      </c>
      <c r="G791" s="3" t="s">
        <v>713</v>
      </c>
      <c r="H791" s="3" t="s">
        <v>104</v>
      </c>
      <c r="I791" s="3" t="s">
        <v>1364</v>
      </c>
      <c r="J791" s="3" t="s">
        <v>1318</v>
      </c>
      <c r="K791" s="4"/>
      <c r="L791" s="4">
        <f>=ROUNDDOWN({0},0)</f>
      </c>
      <c r="M791" s="4"/>
      <c r="N791" s="5"/>
      <c r="O791" s="4"/>
      <c r="P791" s="4">
        <f>=ROUNDDOWN({0},0)</f>
      </c>
      <c r="Q791" s="4"/>
      <c r="R791" s="5"/>
      <c r="S791" s="4">
        <v>1413</v>
      </c>
      <c r="T791" s="6">
        <v>16532.1</v>
      </c>
      <c r="U791" s="4"/>
      <c r="V791" s="6"/>
      <c r="W791" s="5"/>
      <c r="X791" s="5"/>
      <c r="Y791" s="4"/>
      <c r="Z791" s="6"/>
      <c r="AA791" s="4"/>
      <c r="AB791" s="6"/>
      <c r="AC791" s="5"/>
      <c r="AD791" s="5"/>
      <c r="AE791" s="4"/>
      <c r="AF791" s="6"/>
      <c r="AG791" s="4"/>
      <c r="AH791" s="6"/>
      <c r="AI791" s="5"/>
      <c r="AJ791" s="5"/>
      <c r="AK791" s="4"/>
      <c r="AL791" s="6"/>
      <c r="AM791" s="4"/>
      <c r="AN791" s="6"/>
      <c r="AO791" s="5"/>
      <c r="AP791" s="5"/>
      <c r="AQ791" s="4"/>
      <c r="AR791" s="6"/>
      <c r="AS791" s="4"/>
      <c r="AT791" s="6"/>
      <c r="AU791" s="5"/>
      <c r="AV791" s="5"/>
      <c r="AW791" s="4"/>
      <c r="AX791" s="6"/>
      <c r="AY791" s="4"/>
      <c r="AZ791" s="6"/>
      <c r="BA791" s="5"/>
      <c r="BB791" s="5"/>
      <c r="BC791" s="4"/>
      <c r="BD791" s="6"/>
      <c r="BE791" s="4"/>
      <c r="BF791" s="6"/>
      <c r="BG791" s="5"/>
      <c r="BH791" s="5"/>
      <c r="BI791" s="4"/>
      <c r="BJ791" s="6"/>
      <c r="BK791" s="4"/>
      <c r="BL791" s="6"/>
      <c r="BM791" s="5"/>
      <c r="BN791" s="5"/>
      <c r="BO791" s="4"/>
      <c r="BP791" s="6"/>
      <c r="BQ791" s="4"/>
      <c r="BR791" s="6"/>
      <c r="BS791" s="5"/>
      <c r="BT791" s="5"/>
      <c r="BU791" s="4"/>
      <c r="BV791" s="6"/>
      <c r="BW791" s="4"/>
      <c r="BX791" s="6"/>
      <c r="BY791" s="5"/>
      <c r="BZ791" s="5"/>
      <c r="CA791" s="4">
        <v>1413</v>
      </c>
      <c r="CB791" s="6">
        <v>16532.1</v>
      </c>
      <c r="CC791" s="4"/>
      <c r="CD791" s="6"/>
      <c r="CE791" s="5"/>
      <c r="CF791" s="5"/>
      <c r="CG791" s="4"/>
      <c r="CH791" s="6"/>
      <c r="CI791" s="4"/>
      <c r="CJ791" s="6"/>
      <c r="CK791" s="5"/>
      <c r="CL791" s="5"/>
      <c r="CM791" s="4"/>
      <c r="CN791" s="6"/>
      <c r="CO791" s="4"/>
      <c r="CP791" s="6"/>
      <c r="CQ791" s="5"/>
      <c r="CR791" s="5"/>
      <c r="CS791" s="4"/>
      <c r="CT791" s="6"/>
      <c r="CU791" s="4"/>
      <c r="CV791" s="6"/>
      <c r="CW791" s="5"/>
      <c r="CX791" s="5"/>
      <c r="CY791" s="4"/>
      <c r="CZ791" s="6"/>
      <c r="DA791" s="4"/>
      <c r="DB791" s="6"/>
      <c r="DC791" s="5"/>
      <c r="DD791" s="5"/>
      <c r="DE791" s="4"/>
      <c r="DF791" s="6"/>
      <c r="DG791" s="4"/>
      <c r="DH791" s="6"/>
      <c r="DI791" s="5"/>
      <c r="DJ791" s="5"/>
      <c r="DK791" s="4"/>
      <c r="DL791" s="6"/>
      <c r="DM791" s="4"/>
      <c r="DN791" s="6"/>
      <c r="DO791" s="5"/>
      <c r="DP791" s="5"/>
      <c r="DQ791" s="4"/>
      <c r="DR791" s="6"/>
      <c r="DS791" s="4"/>
      <c r="DT791" s="6"/>
      <c r="DU791" s="5"/>
      <c r="DV791" s="5"/>
      <c r="DW791" s="4"/>
      <c r="DX791" s="6"/>
      <c r="DY791" s="4"/>
      <c r="DZ791" s="6"/>
      <c r="EA791" s="5"/>
      <c r="EB791" s="5"/>
      <c r="EC791" s="4"/>
      <c r="ED791" s="6"/>
      <c r="EE791" s="4"/>
      <c r="EF791" s="6"/>
      <c r="EG791" s="5"/>
      <c r="EH791" s="5"/>
      <c r="EI791" s="4"/>
      <c r="EJ791" s="6"/>
      <c r="EK791" s="4"/>
      <c r="EL791" s="6"/>
      <c r="EM791" s="5"/>
      <c r="EN791" s="5"/>
      <c r="EO791" s="4"/>
      <c r="EP791" s="6"/>
      <c r="EQ791" s="4"/>
      <c r="ER791" s="6"/>
      <c r="ES791" s="5"/>
      <c r="ET791" s="5"/>
      <c r="EU791" s="4"/>
      <c r="EV791" s="6"/>
      <c r="EW791" s="4"/>
      <c r="EX791" s="6"/>
      <c r="EY791" s="5"/>
      <c r="EZ791" s="5"/>
      <c r="FA791" s="4"/>
      <c r="FB791" s="6"/>
      <c r="FC791" s="4"/>
      <c r="FD791" s="6"/>
      <c r="FE791" s="5"/>
      <c r="FF791" s="5"/>
      <c r="FG791" s="4"/>
      <c r="FH791" s="6"/>
      <c r="FI791" s="4"/>
      <c r="FJ791" s="6"/>
      <c r="FK791" s="5"/>
      <c r="FL791" s="5"/>
      <c r="FM791" s="4"/>
      <c r="FN791" s="6"/>
      <c r="FO791" s="4"/>
      <c r="FP791" s="6"/>
      <c r="FQ791" s="5"/>
      <c r="FR791" s="5"/>
      <c r="FS791" s="4"/>
      <c r="FT791" s="6"/>
      <c r="FU791" s="4"/>
      <c r="FV791" s="6"/>
      <c r="FW791" s="5"/>
      <c r="FX791" s="5"/>
      <c r="FY791" s="4"/>
      <c r="FZ791" s="6"/>
      <c r="GA791" s="4"/>
      <c r="GB791" s="6"/>
      <c r="GC791" s="5"/>
      <c r="GD791" s="5"/>
      <c r="GE791" s="4"/>
      <c r="GF791" s="6"/>
      <c r="GG791" s="4"/>
      <c r="GH791" s="6"/>
      <c r="GI791" s="5"/>
      <c r="GJ791" s="5"/>
      <c r="GK791" s="4"/>
      <c r="GL791" s="6"/>
      <c r="GM791" s="4"/>
      <c r="GN791" s="6"/>
      <c r="GO791" s="5"/>
      <c r="GP791" s="5"/>
      <c r="GQ791" s="4"/>
      <c r="GR791" s="6"/>
      <c r="GS791" s="4"/>
      <c r="GT791" s="6"/>
      <c r="GU791" s="5"/>
      <c r="GV791" s="5"/>
      <c r="GW791" s="4"/>
      <c r="GX791" s="6"/>
      <c r="GY791" s="4"/>
      <c r="GZ791" s="6"/>
      <c r="HA791" s="5"/>
      <c r="HB791" s="5"/>
      <c r="HC791" s="4"/>
      <c r="HD791" s="6"/>
      <c r="HE791" s="4"/>
      <c r="HF791" s="6"/>
      <c r="HG791" s="5"/>
      <c r="HH791" s="5"/>
      <c r="HI791" s="4"/>
      <c r="HJ791" s="6"/>
      <c r="HK791" s="4"/>
      <c r="HL791" s="6"/>
      <c r="HM791" s="5"/>
      <c r="HN791" s="5"/>
      <c r="HO791" s="4"/>
      <c r="HP791" s="6"/>
      <c r="HQ791" s="4"/>
      <c r="HR791" s="6"/>
      <c r="HS791" s="5"/>
      <c r="HT791" s="5"/>
      <c r="HU791" s="4"/>
      <c r="HV791" s="6"/>
      <c r="HW791" s="4"/>
      <c r="HX791" s="6"/>
      <c r="HY791" s="5"/>
      <c r="HZ791" s="5"/>
      <c r="IA791" s="4"/>
      <c r="IB791" s="6"/>
      <c r="IC791" s="4"/>
      <c r="ID791" s="6"/>
      <c r="IE791" s="5"/>
      <c r="IF791" s="5"/>
      <c r="IG791" s="4"/>
      <c r="IH791" s="6"/>
      <c r="II791" s="4"/>
      <c r="IJ791" s="6"/>
      <c r="IK791" s="5"/>
      <c r="IL791" s="5"/>
      <c r="IM791" s="4"/>
      <c r="IN791" s="6"/>
      <c r="IO791" s="4"/>
      <c r="IP791" s="6"/>
      <c r="IQ791" s="5"/>
      <c r="IR791" s="5"/>
      <c r="IS791" s="4"/>
      <c r="IT791" s="6"/>
      <c r="IU791" s="4"/>
      <c r="IV791" s="6"/>
      <c r="IW791" s="5"/>
      <c r="IX791" s="5"/>
      <c r="IY791" s="4"/>
      <c r="IZ791" s="6"/>
      <c r="JA791" s="4"/>
      <c r="JB791" s="6"/>
      <c r="JC791" s="5"/>
      <c r="JD791" s="5"/>
      <c r="JE791" s="4"/>
      <c r="JF791" s="6"/>
      <c r="JG791" s="4"/>
      <c r="JH791" s="6"/>
      <c r="JI791" s="5"/>
      <c r="JJ791" s="5"/>
      <c r="JK791" s="4"/>
      <c r="JL791" s="6"/>
      <c r="JM791" s="4"/>
      <c r="JN791" s="6"/>
      <c r="JO791" s="5"/>
      <c r="JP791" s="5"/>
      <c r="JQ791" s="4"/>
      <c r="JR791" s="6"/>
      <c r="JS791" s="4"/>
      <c r="JT791" s="6"/>
      <c r="JU791" s="5"/>
      <c r="JV791" s="5"/>
      <c r="JW791" s="4"/>
      <c r="JX791" s="6"/>
      <c r="JY791" s="4"/>
      <c r="JZ791" s="6"/>
      <c r="KA791" s="5"/>
      <c r="KB791" s="5"/>
      <c r="KC791" s="4"/>
      <c r="KD791" s="6"/>
      <c r="KE791" s="4"/>
      <c r="KF791" s="6"/>
      <c r="KG791" s="5"/>
      <c r="KH791" s="5"/>
      <c r="KI791" s="4"/>
      <c r="KJ791" s="6"/>
      <c r="KK791" s="4"/>
      <c r="KL791" s="6"/>
      <c r="KM791" s="5"/>
      <c r="KN791" s="5"/>
    </row>
    <row r="792">
      <c r="A792" s="3" t="s">
        <v>85</v>
      </c>
      <c r="B792" s="3" t="s">
        <v>711</v>
      </c>
      <c r="C792" s="3" t="s">
        <v>87</v>
      </c>
      <c r="D792" s="3" t="s">
        <v>88</v>
      </c>
      <c r="E792" s="3" t="s">
        <v>555</v>
      </c>
      <c r="F792" s="3" t="s">
        <v>555</v>
      </c>
      <c r="G792" s="3" t="s">
        <v>555</v>
      </c>
      <c r="H792" s="3" t="s">
        <v>104</v>
      </c>
      <c r="I792" s="3" t="s">
        <v>1364</v>
      </c>
      <c r="J792" s="3" t="s">
        <v>1318</v>
      </c>
      <c r="K792" s="4"/>
      <c r="L792" s="4">
        <f>=ROUNDDOWN({0},0)</f>
      </c>
      <c r="M792" s="4"/>
      <c r="N792" s="5"/>
      <c r="O792" s="4"/>
      <c r="P792" s="4">
        <f>=ROUNDDOWN({0},0)</f>
      </c>
      <c r="Q792" s="4"/>
      <c r="R792" s="5"/>
      <c r="S792" s="4">
        <v>273</v>
      </c>
      <c r="T792" s="6">
        <v>3194.1</v>
      </c>
      <c r="U792" s="4"/>
      <c r="V792" s="6"/>
      <c r="W792" s="5"/>
      <c r="X792" s="5"/>
      <c r="Y792" s="4"/>
      <c r="Z792" s="6"/>
      <c r="AA792" s="4"/>
      <c r="AB792" s="6"/>
      <c r="AC792" s="5"/>
      <c r="AD792" s="5"/>
      <c r="AE792" s="4"/>
      <c r="AF792" s="6"/>
      <c r="AG792" s="4"/>
      <c r="AH792" s="6"/>
      <c r="AI792" s="5"/>
      <c r="AJ792" s="5"/>
      <c r="AK792" s="4"/>
      <c r="AL792" s="6"/>
      <c r="AM792" s="4"/>
      <c r="AN792" s="6"/>
      <c r="AO792" s="5"/>
      <c r="AP792" s="5"/>
      <c r="AQ792" s="4"/>
      <c r="AR792" s="6"/>
      <c r="AS792" s="4"/>
      <c r="AT792" s="6"/>
      <c r="AU792" s="5"/>
      <c r="AV792" s="5"/>
      <c r="AW792" s="4"/>
      <c r="AX792" s="6"/>
      <c r="AY792" s="4"/>
      <c r="AZ792" s="6"/>
      <c r="BA792" s="5"/>
      <c r="BB792" s="5"/>
      <c r="BC792" s="4"/>
      <c r="BD792" s="6"/>
      <c r="BE792" s="4"/>
      <c r="BF792" s="6"/>
      <c r="BG792" s="5"/>
      <c r="BH792" s="5"/>
      <c r="BI792" s="4"/>
      <c r="BJ792" s="6"/>
      <c r="BK792" s="4"/>
      <c r="BL792" s="6"/>
      <c r="BM792" s="5"/>
      <c r="BN792" s="5"/>
      <c r="BO792" s="4"/>
      <c r="BP792" s="6"/>
      <c r="BQ792" s="4"/>
      <c r="BR792" s="6"/>
      <c r="BS792" s="5"/>
      <c r="BT792" s="5"/>
      <c r="BU792" s="4"/>
      <c r="BV792" s="6"/>
      <c r="BW792" s="4"/>
      <c r="BX792" s="6"/>
      <c r="BY792" s="5"/>
      <c r="BZ792" s="5"/>
      <c r="CA792" s="4">
        <v>273</v>
      </c>
      <c r="CB792" s="6">
        <v>3194.1</v>
      </c>
      <c r="CC792" s="4"/>
      <c r="CD792" s="6"/>
      <c r="CE792" s="5"/>
      <c r="CF792" s="5"/>
      <c r="CG792" s="4"/>
      <c r="CH792" s="6"/>
      <c r="CI792" s="4"/>
      <c r="CJ792" s="6"/>
      <c r="CK792" s="5"/>
      <c r="CL792" s="5"/>
      <c r="CM792" s="4"/>
      <c r="CN792" s="6"/>
      <c r="CO792" s="4"/>
      <c r="CP792" s="6"/>
      <c r="CQ792" s="5"/>
      <c r="CR792" s="5"/>
      <c r="CS792" s="4"/>
      <c r="CT792" s="6"/>
      <c r="CU792" s="4"/>
      <c r="CV792" s="6"/>
      <c r="CW792" s="5"/>
      <c r="CX792" s="5"/>
      <c r="CY792" s="4"/>
      <c r="CZ792" s="6"/>
      <c r="DA792" s="4"/>
      <c r="DB792" s="6"/>
      <c r="DC792" s="5"/>
      <c r="DD792" s="5"/>
      <c r="DE792" s="4"/>
      <c r="DF792" s="6"/>
      <c r="DG792" s="4"/>
      <c r="DH792" s="6"/>
      <c r="DI792" s="5"/>
      <c r="DJ792" s="5"/>
      <c r="DK792" s="4"/>
      <c r="DL792" s="6"/>
      <c r="DM792" s="4"/>
      <c r="DN792" s="6"/>
      <c r="DO792" s="5"/>
      <c r="DP792" s="5"/>
      <c r="DQ792" s="4"/>
      <c r="DR792" s="6"/>
      <c r="DS792" s="4"/>
      <c r="DT792" s="6"/>
      <c r="DU792" s="5"/>
      <c r="DV792" s="5"/>
      <c r="DW792" s="4"/>
      <c r="DX792" s="6"/>
      <c r="DY792" s="4"/>
      <c r="DZ792" s="6"/>
      <c r="EA792" s="5"/>
      <c r="EB792" s="5"/>
      <c r="EC792" s="4"/>
      <c r="ED792" s="6"/>
      <c r="EE792" s="4"/>
      <c r="EF792" s="6"/>
      <c r="EG792" s="5"/>
      <c r="EH792" s="5"/>
      <c r="EI792" s="4"/>
      <c r="EJ792" s="6"/>
      <c r="EK792" s="4"/>
      <c r="EL792" s="6"/>
      <c r="EM792" s="5"/>
      <c r="EN792" s="5"/>
      <c r="EO792" s="4"/>
      <c r="EP792" s="6"/>
      <c r="EQ792" s="4"/>
      <c r="ER792" s="6"/>
      <c r="ES792" s="5"/>
      <c r="ET792" s="5"/>
      <c r="EU792" s="4"/>
      <c r="EV792" s="6"/>
      <c r="EW792" s="4"/>
      <c r="EX792" s="6"/>
      <c r="EY792" s="5"/>
      <c r="EZ792" s="5"/>
      <c r="FA792" s="4"/>
      <c r="FB792" s="6"/>
      <c r="FC792" s="4"/>
      <c r="FD792" s="6"/>
      <c r="FE792" s="5"/>
      <c r="FF792" s="5"/>
      <c r="FG792" s="4"/>
      <c r="FH792" s="6"/>
      <c r="FI792" s="4"/>
      <c r="FJ792" s="6"/>
      <c r="FK792" s="5"/>
      <c r="FL792" s="5"/>
      <c r="FM792" s="4"/>
      <c r="FN792" s="6"/>
      <c r="FO792" s="4"/>
      <c r="FP792" s="6"/>
      <c r="FQ792" s="5"/>
      <c r="FR792" s="5"/>
      <c r="FS792" s="4"/>
      <c r="FT792" s="6"/>
      <c r="FU792" s="4"/>
      <c r="FV792" s="6"/>
      <c r="FW792" s="5"/>
      <c r="FX792" s="5"/>
      <c r="FY792" s="4"/>
      <c r="FZ792" s="6"/>
      <c r="GA792" s="4"/>
      <c r="GB792" s="6"/>
      <c r="GC792" s="5"/>
      <c r="GD792" s="5"/>
      <c r="GE792" s="4"/>
      <c r="GF792" s="6"/>
      <c r="GG792" s="4"/>
      <c r="GH792" s="6"/>
      <c r="GI792" s="5"/>
      <c r="GJ792" s="5"/>
      <c r="GK792" s="4"/>
      <c r="GL792" s="6"/>
      <c r="GM792" s="4"/>
      <c r="GN792" s="6"/>
      <c r="GO792" s="5"/>
      <c r="GP792" s="5"/>
      <c r="GQ792" s="4"/>
      <c r="GR792" s="6"/>
      <c r="GS792" s="4"/>
      <c r="GT792" s="6"/>
      <c r="GU792" s="5"/>
      <c r="GV792" s="5"/>
      <c r="GW792" s="4"/>
      <c r="GX792" s="6"/>
      <c r="GY792" s="4"/>
      <c r="GZ792" s="6"/>
      <c r="HA792" s="5"/>
      <c r="HB792" s="5"/>
      <c r="HC792" s="4"/>
      <c r="HD792" s="6"/>
      <c r="HE792" s="4"/>
      <c r="HF792" s="6"/>
      <c r="HG792" s="5"/>
      <c r="HH792" s="5"/>
      <c r="HI792" s="4"/>
      <c r="HJ792" s="6"/>
      <c r="HK792" s="4"/>
      <c r="HL792" s="6"/>
      <c r="HM792" s="5"/>
      <c r="HN792" s="5"/>
      <c r="HO792" s="4"/>
      <c r="HP792" s="6"/>
      <c r="HQ792" s="4"/>
      <c r="HR792" s="6"/>
      <c r="HS792" s="5"/>
      <c r="HT792" s="5"/>
      <c r="HU792" s="4"/>
      <c r="HV792" s="6"/>
      <c r="HW792" s="4"/>
      <c r="HX792" s="6"/>
      <c r="HY792" s="5"/>
      <c r="HZ792" s="5"/>
      <c r="IA792" s="4"/>
      <c r="IB792" s="6"/>
      <c r="IC792" s="4"/>
      <c r="ID792" s="6"/>
      <c r="IE792" s="5"/>
      <c r="IF792" s="5"/>
      <c r="IG792" s="4"/>
      <c r="IH792" s="6"/>
      <c r="II792" s="4"/>
      <c r="IJ792" s="6"/>
      <c r="IK792" s="5"/>
      <c r="IL792" s="5"/>
      <c r="IM792" s="4"/>
      <c r="IN792" s="6"/>
      <c r="IO792" s="4"/>
      <c r="IP792" s="6"/>
      <c r="IQ792" s="5"/>
      <c r="IR792" s="5"/>
      <c r="IS792" s="4"/>
      <c r="IT792" s="6"/>
      <c r="IU792" s="4"/>
      <c r="IV792" s="6"/>
      <c r="IW792" s="5"/>
      <c r="IX792" s="5"/>
      <c r="IY792" s="4"/>
      <c r="IZ792" s="6"/>
      <c r="JA792" s="4"/>
      <c r="JB792" s="6"/>
      <c r="JC792" s="5"/>
      <c r="JD792" s="5"/>
      <c r="JE792" s="4"/>
      <c r="JF792" s="6"/>
      <c r="JG792" s="4"/>
      <c r="JH792" s="6"/>
      <c r="JI792" s="5"/>
      <c r="JJ792" s="5"/>
      <c r="JK792" s="4"/>
      <c r="JL792" s="6"/>
      <c r="JM792" s="4"/>
      <c r="JN792" s="6"/>
      <c r="JO792" s="5"/>
      <c r="JP792" s="5"/>
      <c r="JQ792" s="4"/>
      <c r="JR792" s="6"/>
      <c r="JS792" s="4"/>
      <c r="JT792" s="6"/>
      <c r="JU792" s="5"/>
      <c r="JV792" s="5"/>
      <c r="JW792" s="4"/>
      <c r="JX792" s="6"/>
      <c r="JY792" s="4"/>
      <c r="JZ792" s="6"/>
      <c r="KA792" s="5"/>
      <c r="KB792" s="5"/>
      <c r="KC792" s="4"/>
      <c r="KD792" s="6"/>
      <c r="KE792" s="4"/>
      <c r="KF792" s="6"/>
      <c r="KG792" s="5"/>
      <c r="KH792" s="5"/>
      <c r="KI792" s="4"/>
      <c r="KJ792" s="6"/>
      <c r="KK792" s="4"/>
      <c r="KL792" s="6"/>
      <c r="KM792" s="5"/>
      <c r="KN792" s="5"/>
    </row>
    <row r="793">
      <c r="A793" s="3" t="s">
        <v>85</v>
      </c>
      <c r="B793" s="3" t="s">
        <v>711</v>
      </c>
      <c r="C793" s="3" t="s">
        <v>87</v>
      </c>
      <c r="D793" s="3" t="s">
        <v>88</v>
      </c>
      <c r="E793" s="3" t="s">
        <v>731</v>
      </c>
      <c r="F793" s="3" t="s">
        <v>731</v>
      </c>
      <c r="G793" s="3" t="s">
        <v>731</v>
      </c>
      <c r="H793" s="3" t="s">
        <v>104</v>
      </c>
      <c r="I793" s="3" t="s">
        <v>1313</v>
      </c>
      <c r="J793" s="3" t="s">
        <v>712</v>
      </c>
      <c r="K793" s="4">
        <v>77</v>
      </c>
      <c r="L793" s="4">
        <f>=ROUNDDOWN(192.5,0)</f>
      </c>
      <c r="M793" s="4"/>
      <c r="N793" s="5">
        <v>0.6667</v>
      </c>
      <c r="O793" s="4"/>
      <c r="P793" s="4">
        <f>=ROUNDDOWN({0},0)</f>
      </c>
      <c r="Q793" s="4"/>
      <c r="R793" s="5"/>
      <c r="S793" s="4">
        <v>1</v>
      </c>
      <c r="T793" s="6">
        <v>38.5</v>
      </c>
      <c r="U793" s="4"/>
      <c r="V793" s="6"/>
      <c r="W793" s="5"/>
      <c r="X793" s="5"/>
      <c r="Y793" s="4"/>
      <c r="Z793" s="6"/>
      <c r="AA793" s="4"/>
      <c r="AB793" s="6"/>
      <c r="AC793" s="5"/>
      <c r="AD793" s="5"/>
      <c r="AE793" s="4"/>
      <c r="AF793" s="6"/>
      <c r="AG793" s="4"/>
      <c r="AH793" s="6"/>
      <c r="AI793" s="5"/>
      <c r="AJ793" s="5"/>
      <c r="AK793" s="4"/>
      <c r="AL793" s="6"/>
      <c r="AM793" s="4"/>
      <c r="AN793" s="6"/>
      <c r="AO793" s="5"/>
      <c r="AP793" s="5"/>
      <c r="AQ793" s="4">
        <v>1</v>
      </c>
      <c r="AR793" s="6">
        <v>38.5</v>
      </c>
      <c r="AS793" s="4"/>
      <c r="AT793" s="6"/>
      <c r="AU793" s="5"/>
      <c r="AV793" s="5"/>
      <c r="AW793" s="4"/>
      <c r="AX793" s="6"/>
      <c r="AY793" s="4"/>
      <c r="AZ793" s="6"/>
      <c r="BA793" s="5"/>
      <c r="BB793" s="5"/>
      <c r="BC793" s="4"/>
      <c r="BD793" s="6"/>
      <c r="BE793" s="4"/>
      <c r="BF793" s="6"/>
      <c r="BG793" s="5"/>
      <c r="BH793" s="5"/>
      <c r="BI793" s="4"/>
      <c r="BJ793" s="6"/>
      <c r="BK793" s="4"/>
      <c r="BL793" s="6"/>
      <c r="BM793" s="5"/>
      <c r="BN793" s="5"/>
      <c r="BO793" s="4"/>
      <c r="BP793" s="6"/>
      <c r="BQ793" s="4"/>
      <c r="BR793" s="6"/>
      <c r="BS793" s="5"/>
      <c r="BT793" s="5"/>
      <c r="BU793" s="4"/>
      <c r="BV793" s="6"/>
      <c r="BW793" s="4"/>
      <c r="BX793" s="6"/>
      <c r="BY793" s="5"/>
      <c r="BZ793" s="5"/>
      <c r="CA793" s="4"/>
      <c r="CB793" s="6"/>
      <c r="CC793" s="4"/>
      <c r="CD793" s="6"/>
      <c r="CE793" s="5"/>
      <c r="CF793" s="5"/>
      <c r="CG793" s="4"/>
      <c r="CH793" s="6"/>
      <c r="CI793" s="4"/>
      <c r="CJ793" s="6"/>
      <c r="CK793" s="5"/>
      <c r="CL793" s="5"/>
      <c r="CM793" s="4"/>
      <c r="CN793" s="6"/>
      <c r="CO793" s="4"/>
      <c r="CP793" s="6"/>
      <c r="CQ793" s="5"/>
      <c r="CR793" s="5"/>
      <c r="CS793" s="4"/>
      <c r="CT793" s="6"/>
      <c r="CU793" s="4"/>
      <c r="CV793" s="6"/>
      <c r="CW793" s="5"/>
      <c r="CX793" s="5"/>
      <c r="CY793" s="4"/>
      <c r="CZ793" s="6"/>
      <c r="DA793" s="4"/>
      <c r="DB793" s="6"/>
      <c r="DC793" s="5"/>
      <c r="DD793" s="5"/>
      <c r="DE793" s="4"/>
      <c r="DF793" s="6"/>
      <c r="DG793" s="4"/>
      <c r="DH793" s="6"/>
      <c r="DI793" s="5"/>
      <c r="DJ793" s="5"/>
      <c r="DK793" s="4"/>
      <c r="DL793" s="6"/>
      <c r="DM793" s="4"/>
      <c r="DN793" s="6"/>
      <c r="DO793" s="5"/>
      <c r="DP793" s="5"/>
      <c r="DQ793" s="4"/>
      <c r="DR793" s="6"/>
      <c r="DS793" s="4"/>
      <c r="DT793" s="6"/>
      <c r="DU793" s="5"/>
      <c r="DV793" s="5"/>
      <c r="DW793" s="4"/>
      <c r="DX793" s="6"/>
      <c r="DY793" s="4"/>
      <c r="DZ793" s="6"/>
      <c r="EA793" s="5"/>
      <c r="EB793" s="5"/>
      <c r="EC793" s="4"/>
      <c r="ED793" s="6"/>
      <c r="EE793" s="4"/>
      <c r="EF793" s="6"/>
      <c r="EG793" s="5"/>
      <c r="EH793" s="5"/>
      <c r="EI793" s="4"/>
      <c r="EJ793" s="6"/>
      <c r="EK793" s="4"/>
      <c r="EL793" s="6"/>
      <c r="EM793" s="5"/>
      <c r="EN793" s="5"/>
      <c r="EO793" s="4"/>
      <c r="EP793" s="6"/>
      <c r="EQ793" s="4"/>
      <c r="ER793" s="6"/>
      <c r="ES793" s="5"/>
      <c r="ET793" s="5"/>
      <c r="EU793" s="4"/>
      <c r="EV793" s="6"/>
      <c r="EW793" s="4"/>
      <c r="EX793" s="6"/>
      <c r="EY793" s="5"/>
      <c r="EZ793" s="5"/>
      <c r="FA793" s="4"/>
      <c r="FB793" s="6"/>
      <c r="FC793" s="4"/>
      <c r="FD793" s="6"/>
      <c r="FE793" s="5"/>
      <c r="FF793" s="5"/>
      <c r="FG793" s="4"/>
      <c r="FH793" s="6"/>
      <c r="FI793" s="4"/>
      <c r="FJ793" s="6"/>
      <c r="FK793" s="5"/>
      <c r="FL793" s="5"/>
      <c r="FM793" s="4"/>
      <c r="FN793" s="6"/>
      <c r="FO793" s="4"/>
      <c r="FP793" s="6"/>
      <c r="FQ793" s="5"/>
      <c r="FR793" s="5"/>
      <c r="FS793" s="4"/>
      <c r="FT793" s="6"/>
      <c r="FU793" s="4"/>
      <c r="FV793" s="6"/>
      <c r="FW793" s="5"/>
      <c r="FX793" s="5"/>
      <c r="FY793" s="4"/>
      <c r="FZ793" s="6"/>
      <c r="GA793" s="4"/>
      <c r="GB793" s="6"/>
      <c r="GC793" s="5"/>
      <c r="GD793" s="5"/>
      <c r="GE793" s="4"/>
      <c r="GF793" s="6"/>
      <c r="GG793" s="4"/>
      <c r="GH793" s="6"/>
      <c r="GI793" s="5"/>
      <c r="GJ793" s="5"/>
      <c r="GK793" s="4"/>
      <c r="GL793" s="6"/>
      <c r="GM793" s="4"/>
      <c r="GN793" s="6"/>
      <c r="GO793" s="5"/>
      <c r="GP793" s="5"/>
      <c r="GQ793" s="4"/>
      <c r="GR793" s="6"/>
      <c r="GS793" s="4"/>
      <c r="GT793" s="6"/>
      <c r="GU793" s="5"/>
      <c r="GV793" s="5"/>
      <c r="GW793" s="4"/>
      <c r="GX793" s="6"/>
      <c r="GY793" s="4"/>
      <c r="GZ793" s="6"/>
      <c r="HA793" s="5"/>
      <c r="HB793" s="5"/>
      <c r="HC793" s="4"/>
      <c r="HD793" s="6"/>
      <c r="HE793" s="4"/>
      <c r="HF793" s="6"/>
      <c r="HG793" s="5"/>
      <c r="HH793" s="5"/>
      <c r="HI793" s="4"/>
      <c r="HJ793" s="6"/>
      <c r="HK793" s="4"/>
      <c r="HL793" s="6"/>
      <c r="HM793" s="5"/>
      <c r="HN793" s="5"/>
      <c r="HO793" s="4"/>
      <c r="HP793" s="6"/>
      <c r="HQ793" s="4"/>
      <c r="HR793" s="6"/>
      <c r="HS793" s="5"/>
      <c r="HT793" s="5"/>
      <c r="HU793" s="4"/>
      <c r="HV793" s="6"/>
      <c r="HW793" s="4"/>
      <c r="HX793" s="6"/>
      <c r="HY793" s="5"/>
      <c r="HZ793" s="5"/>
      <c r="IA793" s="4"/>
      <c r="IB793" s="6"/>
      <c r="IC793" s="4"/>
      <c r="ID793" s="6"/>
      <c r="IE793" s="5"/>
      <c r="IF793" s="5"/>
      <c r="IG793" s="4"/>
      <c r="IH793" s="6"/>
      <c r="II793" s="4"/>
      <c r="IJ793" s="6"/>
      <c r="IK793" s="5"/>
      <c r="IL793" s="5"/>
      <c r="IM793" s="4"/>
      <c r="IN793" s="6"/>
      <c r="IO793" s="4"/>
      <c r="IP793" s="6"/>
      <c r="IQ793" s="5"/>
      <c r="IR793" s="5"/>
      <c r="IS793" s="4"/>
      <c r="IT793" s="6"/>
      <c r="IU793" s="4"/>
      <c r="IV793" s="6"/>
      <c r="IW793" s="5"/>
      <c r="IX793" s="5"/>
      <c r="IY793" s="4"/>
      <c r="IZ793" s="6"/>
      <c r="JA793" s="4"/>
      <c r="JB793" s="6"/>
      <c r="JC793" s="5"/>
      <c r="JD793" s="5"/>
      <c r="JE793" s="4"/>
      <c r="JF793" s="6"/>
      <c r="JG793" s="4"/>
      <c r="JH793" s="6"/>
      <c r="JI793" s="5"/>
      <c r="JJ793" s="5"/>
      <c r="JK793" s="4"/>
      <c r="JL793" s="6"/>
      <c r="JM793" s="4"/>
      <c r="JN793" s="6"/>
      <c r="JO793" s="5"/>
      <c r="JP793" s="5"/>
      <c r="JQ793" s="4"/>
      <c r="JR793" s="6"/>
      <c r="JS793" s="4"/>
      <c r="JT793" s="6"/>
      <c r="JU793" s="5"/>
      <c r="JV793" s="5"/>
      <c r="JW793" s="4"/>
      <c r="JX793" s="6"/>
      <c r="JY793" s="4"/>
      <c r="JZ793" s="6"/>
      <c r="KA793" s="5"/>
      <c r="KB793" s="5"/>
      <c r="KC793" s="4"/>
      <c r="KD793" s="6"/>
      <c r="KE793" s="4"/>
      <c r="KF793" s="6"/>
      <c r="KG793" s="5"/>
      <c r="KH793" s="5"/>
      <c r="KI793" s="4"/>
      <c r="KJ793" s="6"/>
      <c r="KK793" s="4"/>
      <c r="KL793" s="6"/>
      <c r="KM793" s="5"/>
      <c r="KN793" s="5"/>
    </row>
    <row r="794">
      <c r="A794" s="3" t="s">
        <v>85</v>
      </c>
      <c r="B794" s="3" t="s">
        <v>711</v>
      </c>
      <c r="C794" s="3" t="s">
        <v>87</v>
      </c>
      <c r="D794" s="3" t="s">
        <v>88</v>
      </c>
      <c r="E794" s="3" t="s">
        <v>732</v>
      </c>
      <c r="F794" s="3" t="s">
        <v>732</v>
      </c>
      <c r="G794" s="3" t="s">
        <v>732</v>
      </c>
      <c r="H794" s="3" t="s">
        <v>104</v>
      </c>
      <c r="I794" s="3" t="s">
        <v>1437</v>
      </c>
      <c r="J794" s="3" t="s">
        <v>712</v>
      </c>
      <c r="K794" s="4"/>
      <c r="L794" s="4">
        <f>=ROUNDDOWN({0},0)</f>
      </c>
      <c r="M794" s="4"/>
      <c r="N794" s="5"/>
      <c r="O794" s="4"/>
      <c r="P794" s="4">
        <f>=ROUNDDOWN({0},0)</f>
      </c>
      <c r="Q794" s="4"/>
      <c r="R794" s="5"/>
      <c r="S794" s="4"/>
      <c r="T794" s="6"/>
      <c r="U794" s="4"/>
      <c r="V794" s="6"/>
      <c r="W794" s="5"/>
      <c r="X794" s="5"/>
      <c r="Y794" s="4"/>
      <c r="Z794" s="6"/>
      <c r="AA794" s="4"/>
      <c r="AB794" s="6"/>
      <c r="AC794" s="5"/>
      <c r="AD794" s="5"/>
      <c r="AE794" s="4"/>
      <c r="AF794" s="6"/>
      <c r="AG794" s="4"/>
      <c r="AH794" s="6"/>
      <c r="AI794" s="5"/>
      <c r="AJ794" s="5"/>
      <c r="AK794" s="4"/>
      <c r="AL794" s="6"/>
      <c r="AM794" s="4"/>
      <c r="AN794" s="6"/>
      <c r="AO794" s="5"/>
      <c r="AP794" s="5"/>
      <c r="AQ794" s="4"/>
      <c r="AR794" s="6"/>
      <c r="AS794" s="4"/>
      <c r="AT794" s="6"/>
      <c r="AU794" s="5"/>
      <c r="AV794" s="5"/>
      <c r="AW794" s="4"/>
      <c r="AX794" s="6"/>
      <c r="AY794" s="4"/>
      <c r="AZ794" s="6"/>
      <c r="BA794" s="5"/>
      <c r="BB794" s="5"/>
      <c r="BC794" s="4"/>
      <c r="BD794" s="6"/>
      <c r="BE794" s="4"/>
      <c r="BF794" s="6"/>
      <c r="BG794" s="5"/>
      <c r="BH794" s="5"/>
      <c r="BI794" s="4"/>
      <c r="BJ794" s="6"/>
      <c r="BK794" s="4"/>
      <c r="BL794" s="6"/>
      <c r="BM794" s="5"/>
      <c r="BN794" s="5"/>
      <c r="BO794" s="4"/>
      <c r="BP794" s="6"/>
      <c r="BQ794" s="4"/>
      <c r="BR794" s="6"/>
      <c r="BS794" s="5"/>
      <c r="BT794" s="5"/>
      <c r="BU794" s="4"/>
      <c r="BV794" s="6"/>
      <c r="BW794" s="4"/>
      <c r="BX794" s="6"/>
      <c r="BY794" s="5"/>
      <c r="BZ794" s="5"/>
      <c r="CA794" s="4"/>
      <c r="CB794" s="6"/>
      <c r="CC794" s="4"/>
      <c r="CD794" s="6"/>
      <c r="CE794" s="5"/>
      <c r="CF794" s="5"/>
      <c r="CG794" s="4"/>
      <c r="CH794" s="6"/>
      <c r="CI794" s="4"/>
      <c r="CJ794" s="6"/>
      <c r="CK794" s="5"/>
      <c r="CL794" s="5"/>
      <c r="CM794" s="4"/>
      <c r="CN794" s="6"/>
      <c r="CO794" s="4"/>
      <c r="CP794" s="6"/>
      <c r="CQ794" s="5"/>
      <c r="CR794" s="5"/>
      <c r="CS794" s="4"/>
      <c r="CT794" s="6"/>
      <c r="CU794" s="4"/>
      <c r="CV794" s="6"/>
      <c r="CW794" s="5"/>
      <c r="CX794" s="5"/>
      <c r="CY794" s="4"/>
      <c r="CZ794" s="6"/>
      <c r="DA794" s="4"/>
      <c r="DB794" s="6"/>
      <c r="DC794" s="5"/>
      <c r="DD794" s="5"/>
      <c r="DE794" s="4"/>
      <c r="DF794" s="6"/>
      <c r="DG794" s="4"/>
      <c r="DH794" s="6"/>
      <c r="DI794" s="5"/>
      <c r="DJ794" s="5"/>
      <c r="DK794" s="4"/>
      <c r="DL794" s="6"/>
      <c r="DM794" s="4"/>
      <c r="DN794" s="6"/>
      <c r="DO794" s="5"/>
      <c r="DP794" s="5"/>
      <c r="DQ794" s="4"/>
      <c r="DR794" s="6"/>
      <c r="DS794" s="4"/>
      <c r="DT794" s="6"/>
      <c r="DU794" s="5"/>
      <c r="DV794" s="5"/>
      <c r="DW794" s="4"/>
      <c r="DX794" s="6"/>
      <c r="DY794" s="4"/>
      <c r="DZ794" s="6"/>
      <c r="EA794" s="5"/>
      <c r="EB794" s="5"/>
      <c r="EC794" s="4"/>
      <c r="ED794" s="6"/>
      <c r="EE794" s="4"/>
      <c r="EF794" s="6"/>
      <c r="EG794" s="5"/>
      <c r="EH794" s="5"/>
      <c r="EI794" s="4"/>
      <c r="EJ794" s="6"/>
      <c r="EK794" s="4"/>
      <c r="EL794" s="6"/>
      <c r="EM794" s="5"/>
      <c r="EN794" s="5"/>
      <c r="EO794" s="4"/>
      <c r="EP794" s="6"/>
      <c r="EQ794" s="4"/>
      <c r="ER794" s="6"/>
      <c r="ES794" s="5"/>
      <c r="ET794" s="5"/>
      <c r="EU794" s="4"/>
      <c r="EV794" s="6"/>
      <c r="EW794" s="4"/>
      <c r="EX794" s="6"/>
      <c r="EY794" s="5"/>
      <c r="EZ794" s="5"/>
      <c r="FA794" s="4"/>
      <c r="FB794" s="6"/>
      <c r="FC794" s="4"/>
      <c r="FD794" s="6"/>
      <c r="FE794" s="5"/>
      <c r="FF794" s="5"/>
      <c r="FG794" s="4"/>
      <c r="FH794" s="6"/>
      <c r="FI794" s="4"/>
      <c r="FJ794" s="6"/>
      <c r="FK794" s="5"/>
      <c r="FL794" s="5"/>
      <c r="FM794" s="4"/>
      <c r="FN794" s="6"/>
      <c r="FO794" s="4"/>
      <c r="FP794" s="6"/>
      <c r="FQ794" s="5"/>
      <c r="FR794" s="5"/>
      <c r="FS794" s="4"/>
      <c r="FT794" s="6"/>
      <c r="FU794" s="4"/>
      <c r="FV794" s="6"/>
      <c r="FW794" s="5"/>
      <c r="FX794" s="5"/>
      <c r="FY794" s="4"/>
      <c r="FZ794" s="6"/>
      <c r="GA794" s="4"/>
      <c r="GB794" s="6"/>
      <c r="GC794" s="5"/>
      <c r="GD794" s="5"/>
      <c r="GE794" s="4"/>
      <c r="GF794" s="6"/>
      <c r="GG794" s="4"/>
      <c r="GH794" s="6"/>
      <c r="GI794" s="5"/>
      <c r="GJ794" s="5"/>
      <c r="GK794" s="4"/>
      <c r="GL794" s="6"/>
      <c r="GM794" s="4"/>
      <c r="GN794" s="6"/>
      <c r="GO794" s="5"/>
      <c r="GP794" s="5"/>
      <c r="GQ794" s="4"/>
      <c r="GR794" s="6"/>
      <c r="GS794" s="4"/>
      <c r="GT794" s="6"/>
      <c r="GU794" s="5"/>
      <c r="GV794" s="5"/>
      <c r="GW794" s="4"/>
      <c r="GX794" s="6"/>
      <c r="GY794" s="4"/>
      <c r="GZ794" s="6"/>
      <c r="HA794" s="5"/>
      <c r="HB794" s="5"/>
      <c r="HC794" s="4"/>
      <c r="HD794" s="6"/>
      <c r="HE794" s="4"/>
      <c r="HF794" s="6"/>
      <c r="HG794" s="5"/>
      <c r="HH794" s="5"/>
      <c r="HI794" s="4"/>
      <c r="HJ794" s="6"/>
      <c r="HK794" s="4"/>
      <c r="HL794" s="6"/>
      <c r="HM794" s="5"/>
      <c r="HN794" s="5"/>
      <c r="HO794" s="4"/>
      <c r="HP794" s="6"/>
      <c r="HQ794" s="4"/>
      <c r="HR794" s="6"/>
      <c r="HS794" s="5"/>
      <c r="HT794" s="5"/>
      <c r="HU794" s="4"/>
      <c r="HV794" s="6"/>
      <c r="HW794" s="4"/>
      <c r="HX794" s="6"/>
      <c r="HY794" s="5"/>
      <c r="HZ794" s="5"/>
      <c r="IA794" s="4"/>
      <c r="IB794" s="6"/>
      <c r="IC794" s="4"/>
      <c r="ID794" s="6"/>
      <c r="IE794" s="5"/>
      <c r="IF794" s="5"/>
      <c r="IG794" s="4"/>
      <c r="IH794" s="6"/>
      <c r="II794" s="4"/>
      <c r="IJ794" s="6"/>
      <c r="IK794" s="5"/>
      <c r="IL794" s="5"/>
      <c r="IM794" s="4"/>
      <c r="IN794" s="6"/>
      <c r="IO794" s="4"/>
      <c r="IP794" s="6"/>
      <c r="IQ794" s="5"/>
      <c r="IR794" s="5"/>
      <c r="IS794" s="4"/>
      <c r="IT794" s="6"/>
      <c r="IU794" s="4"/>
      <c r="IV794" s="6"/>
      <c r="IW794" s="5"/>
      <c r="IX794" s="5"/>
      <c r="IY794" s="4"/>
      <c r="IZ794" s="6"/>
      <c r="JA794" s="4"/>
      <c r="JB794" s="6"/>
      <c r="JC794" s="5"/>
      <c r="JD794" s="5"/>
      <c r="JE794" s="4"/>
      <c r="JF794" s="6"/>
      <c r="JG794" s="4"/>
      <c r="JH794" s="6"/>
      <c r="JI794" s="5"/>
      <c r="JJ794" s="5"/>
      <c r="JK794" s="4"/>
      <c r="JL794" s="6"/>
      <c r="JM794" s="4"/>
      <c r="JN794" s="6"/>
      <c r="JO794" s="5"/>
      <c r="JP794" s="5"/>
      <c r="JQ794" s="4"/>
      <c r="JR794" s="6"/>
      <c r="JS794" s="4"/>
      <c r="JT794" s="6"/>
      <c r="JU794" s="5"/>
      <c r="JV794" s="5"/>
      <c r="JW794" s="4"/>
      <c r="JX794" s="6"/>
      <c r="JY794" s="4"/>
      <c r="JZ794" s="6"/>
      <c r="KA794" s="5"/>
      <c r="KB794" s="5"/>
      <c r="KC794" s="4"/>
      <c r="KD794" s="6"/>
      <c r="KE794" s="4"/>
      <c r="KF794" s="6"/>
      <c r="KG794" s="5"/>
      <c r="KH794" s="5"/>
      <c r="KI794" s="4"/>
      <c r="KJ794" s="6"/>
      <c r="KK794" s="4"/>
      <c r="KL794" s="6"/>
      <c r="KM794" s="5"/>
      <c r="KN794" s="5"/>
    </row>
    <row r="795">
      <c r="A795" s="3" t="s">
        <v>85</v>
      </c>
      <c r="B795" s="3" t="s">
        <v>711</v>
      </c>
      <c r="C795" s="3" t="s">
        <v>586</v>
      </c>
      <c r="D795" s="3" t="s">
        <v>712</v>
      </c>
      <c r="E795" s="3" t="s">
        <v>735</v>
      </c>
      <c r="F795" s="3" t="s">
        <v>104</v>
      </c>
      <c r="G795" s="3" t="s">
        <v>104</v>
      </c>
      <c r="H795" s="3" t="s">
        <v>104</v>
      </c>
      <c r="I795" s="3" t="s">
        <v>1311</v>
      </c>
      <c r="J795" s="3" t="s">
        <v>104</v>
      </c>
      <c r="K795" s="4"/>
      <c r="L795" s="4">
        <f>=ROUNDDOWN({0},0)</f>
      </c>
      <c r="M795" s="4"/>
      <c r="N795" s="5"/>
      <c r="O795" s="4"/>
      <c r="P795" s="4">
        <f>=ROUNDDOWN({0},0)</f>
      </c>
      <c r="Q795" s="4"/>
      <c r="R795" s="5"/>
      <c r="S795" s="4"/>
      <c r="T795" s="6"/>
      <c r="U795" s="4"/>
      <c r="V795" s="6"/>
      <c r="W795" s="5"/>
      <c r="X795" s="5"/>
      <c r="Y795" s="4"/>
      <c r="Z795" s="6"/>
      <c r="AA795" s="4"/>
      <c r="AB795" s="6"/>
      <c r="AC795" s="5"/>
      <c r="AD795" s="5"/>
      <c r="AE795" s="4"/>
      <c r="AF795" s="6"/>
      <c r="AG795" s="4"/>
      <c r="AH795" s="6"/>
      <c r="AI795" s="5"/>
      <c r="AJ795" s="5"/>
      <c r="AK795" s="4"/>
      <c r="AL795" s="6"/>
      <c r="AM795" s="4"/>
      <c r="AN795" s="6"/>
      <c r="AO795" s="5"/>
      <c r="AP795" s="5"/>
      <c r="AQ795" s="4"/>
      <c r="AR795" s="6"/>
      <c r="AS795" s="4"/>
      <c r="AT795" s="6"/>
      <c r="AU795" s="5"/>
      <c r="AV795" s="5"/>
      <c r="AW795" s="4"/>
      <c r="AX795" s="6"/>
      <c r="AY795" s="4"/>
      <c r="AZ795" s="6"/>
      <c r="BA795" s="5"/>
      <c r="BB795" s="5"/>
      <c r="BC795" s="4"/>
      <c r="BD795" s="6"/>
      <c r="BE795" s="4"/>
      <c r="BF795" s="6"/>
      <c r="BG795" s="5"/>
      <c r="BH795" s="5"/>
      <c r="BI795" s="4"/>
      <c r="BJ795" s="6"/>
      <c r="BK795" s="4"/>
      <c r="BL795" s="6"/>
      <c r="BM795" s="5"/>
      <c r="BN795" s="5"/>
      <c r="BO795" s="4"/>
      <c r="BP795" s="6"/>
      <c r="BQ795" s="4"/>
      <c r="BR795" s="6"/>
      <c r="BS795" s="5"/>
      <c r="BT795" s="5"/>
      <c r="BU795" s="4"/>
      <c r="BV795" s="6"/>
      <c r="BW795" s="4"/>
      <c r="BX795" s="6"/>
      <c r="BY795" s="5"/>
      <c r="BZ795" s="5"/>
      <c r="CA795" s="4"/>
      <c r="CB795" s="6"/>
      <c r="CC795" s="4"/>
      <c r="CD795" s="6"/>
      <c r="CE795" s="5"/>
      <c r="CF795" s="5"/>
      <c r="CG795" s="4"/>
      <c r="CH795" s="6"/>
      <c r="CI795" s="4"/>
      <c r="CJ795" s="6"/>
      <c r="CK795" s="5"/>
      <c r="CL795" s="5"/>
      <c r="CM795" s="4"/>
      <c r="CN795" s="6"/>
      <c r="CO795" s="4"/>
      <c r="CP795" s="6"/>
      <c r="CQ795" s="5"/>
      <c r="CR795" s="5"/>
      <c r="CS795" s="4"/>
      <c r="CT795" s="6"/>
      <c r="CU795" s="4"/>
      <c r="CV795" s="6"/>
      <c r="CW795" s="5"/>
      <c r="CX795" s="5"/>
      <c r="CY795" s="4"/>
      <c r="CZ795" s="6"/>
      <c r="DA795" s="4"/>
      <c r="DB795" s="6"/>
      <c r="DC795" s="5"/>
      <c r="DD795" s="5"/>
      <c r="DE795" s="4"/>
      <c r="DF795" s="6"/>
      <c r="DG795" s="4"/>
      <c r="DH795" s="6"/>
      <c r="DI795" s="5"/>
      <c r="DJ795" s="5"/>
      <c r="DK795" s="4"/>
      <c r="DL795" s="6"/>
      <c r="DM795" s="4"/>
      <c r="DN795" s="6"/>
      <c r="DO795" s="5"/>
      <c r="DP795" s="5"/>
      <c r="DQ795" s="4"/>
      <c r="DR795" s="6"/>
      <c r="DS795" s="4"/>
      <c r="DT795" s="6"/>
      <c r="DU795" s="5"/>
      <c r="DV795" s="5"/>
      <c r="DW795" s="4"/>
      <c r="DX795" s="6"/>
      <c r="DY795" s="4"/>
      <c r="DZ795" s="6"/>
      <c r="EA795" s="5"/>
      <c r="EB795" s="5"/>
      <c r="EC795" s="4"/>
      <c r="ED795" s="6"/>
      <c r="EE795" s="4"/>
      <c r="EF795" s="6"/>
      <c r="EG795" s="5"/>
      <c r="EH795" s="5"/>
      <c r="EI795" s="4"/>
      <c r="EJ795" s="6"/>
      <c r="EK795" s="4"/>
      <c r="EL795" s="6"/>
      <c r="EM795" s="5"/>
      <c r="EN795" s="5"/>
      <c r="EO795" s="4"/>
      <c r="EP795" s="6"/>
      <c r="EQ795" s="4"/>
      <c r="ER795" s="6"/>
      <c r="ES795" s="5"/>
      <c r="ET795" s="5"/>
      <c r="EU795" s="4"/>
      <c r="EV795" s="6"/>
      <c r="EW795" s="4"/>
      <c r="EX795" s="6"/>
      <c r="EY795" s="5"/>
      <c r="EZ795" s="5"/>
      <c r="FA795" s="4"/>
      <c r="FB795" s="6"/>
      <c r="FC795" s="4"/>
      <c r="FD795" s="6"/>
      <c r="FE795" s="5"/>
      <c r="FF795" s="5"/>
      <c r="FG795" s="4"/>
      <c r="FH795" s="6"/>
      <c r="FI795" s="4"/>
      <c r="FJ795" s="6"/>
      <c r="FK795" s="5"/>
      <c r="FL795" s="5"/>
      <c r="FM795" s="4"/>
      <c r="FN795" s="6"/>
      <c r="FO795" s="4"/>
      <c r="FP795" s="6"/>
      <c r="FQ795" s="5"/>
      <c r="FR795" s="5"/>
      <c r="FS795" s="4"/>
      <c r="FT795" s="6"/>
      <c r="FU795" s="4"/>
      <c r="FV795" s="6"/>
      <c r="FW795" s="5"/>
      <c r="FX795" s="5"/>
      <c r="FY795" s="4"/>
      <c r="FZ795" s="6"/>
      <c r="GA795" s="4"/>
      <c r="GB795" s="6"/>
      <c r="GC795" s="5"/>
      <c r="GD795" s="5"/>
      <c r="GE795" s="4"/>
      <c r="GF795" s="6"/>
      <c r="GG795" s="4"/>
      <c r="GH795" s="6"/>
      <c r="GI795" s="5"/>
      <c r="GJ795" s="5"/>
      <c r="GK795" s="4"/>
      <c r="GL795" s="6"/>
      <c r="GM795" s="4"/>
      <c r="GN795" s="6"/>
      <c r="GO795" s="5"/>
      <c r="GP795" s="5"/>
      <c r="GQ795" s="4"/>
      <c r="GR795" s="6"/>
      <c r="GS795" s="4"/>
      <c r="GT795" s="6"/>
      <c r="GU795" s="5"/>
      <c r="GV795" s="5"/>
      <c r="GW795" s="4"/>
      <c r="GX795" s="6"/>
      <c r="GY795" s="4"/>
      <c r="GZ795" s="6"/>
      <c r="HA795" s="5"/>
      <c r="HB795" s="5"/>
      <c r="HC795" s="4"/>
      <c r="HD795" s="6"/>
      <c r="HE795" s="4"/>
      <c r="HF795" s="6"/>
      <c r="HG795" s="5"/>
      <c r="HH795" s="5"/>
      <c r="HI795" s="4"/>
      <c r="HJ795" s="6"/>
      <c r="HK795" s="4"/>
      <c r="HL795" s="6"/>
      <c r="HM795" s="5"/>
      <c r="HN795" s="5"/>
      <c r="HO795" s="4"/>
      <c r="HP795" s="6"/>
      <c r="HQ795" s="4"/>
      <c r="HR795" s="6"/>
      <c r="HS795" s="5"/>
      <c r="HT795" s="5"/>
      <c r="HU795" s="4"/>
      <c r="HV795" s="6"/>
      <c r="HW795" s="4"/>
      <c r="HX795" s="6"/>
      <c r="HY795" s="5"/>
      <c r="HZ795" s="5"/>
      <c r="IA795" s="4"/>
      <c r="IB795" s="6"/>
      <c r="IC795" s="4"/>
      <c r="ID795" s="6"/>
      <c r="IE795" s="5"/>
      <c r="IF795" s="5"/>
      <c r="IG795" s="4"/>
      <c r="IH795" s="6"/>
      <c r="II795" s="4"/>
      <c r="IJ795" s="6"/>
      <c r="IK795" s="5"/>
      <c r="IL795" s="5"/>
      <c r="IM795" s="4"/>
      <c r="IN795" s="6"/>
      <c r="IO795" s="4"/>
      <c r="IP795" s="6"/>
      <c r="IQ795" s="5"/>
      <c r="IR795" s="5"/>
      <c r="IS795" s="4"/>
      <c r="IT795" s="6"/>
      <c r="IU795" s="4"/>
      <c r="IV795" s="6"/>
      <c r="IW795" s="5"/>
      <c r="IX795" s="5"/>
      <c r="IY795" s="4"/>
      <c r="IZ795" s="6"/>
      <c r="JA795" s="4"/>
      <c r="JB795" s="6"/>
      <c r="JC795" s="5"/>
      <c r="JD795" s="5"/>
      <c r="JE795" s="4"/>
      <c r="JF795" s="6"/>
      <c r="JG795" s="4"/>
      <c r="JH795" s="6"/>
      <c r="JI795" s="5"/>
      <c r="JJ795" s="5"/>
      <c r="JK795" s="4"/>
      <c r="JL795" s="6"/>
      <c r="JM795" s="4"/>
      <c r="JN795" s="6"/>
      <c r="JO795" s="5"/>
      <c r="JP795" s="5"/>
      <c r="JQ795" s="4"/>
      <c r="JR795" s="6"/>
      <c r="JS795" s="4"/>
      <c r="JT795" s="6"/>
      <c r="JU795" s="5"/>
      <c r="JV795" s="5"/>
      <c r="JW795" s="4"/>
      <c r="JX795" s="6"/>
      <c r="JY795" s="4"/>
      <c r="JZ795" s="6"/>
      <c r="KA795" s="5"/>
      <c r="KB795" s="5"/>
      <c r="KC795" s="4"/>
      <c r="KD795" s="6"/>
      <c r="KE795" s="4"/>
      <c r="KF795" s="6"/>
      <c r="KG795" s="5"/>
      <c r="KH795" s="5"/>
      <c r="KI795" s="4"/>
      <c r="KJ795" s="6"/>
      <c r="KK795" s="4"/>
      <c r="KL795" s="6"/>
      <c r="KM795" s="5"/>
      <c r="KN795" s="5"/>
    </row>
    <row r="796">
      <c r="A796" s="3" t="s">
        <v>85</v>
      </c>
      <c r="B796" s="3" t="s">
        <v>711</v>
      </c>
      <c r="C796" s="3" t="s">
        <v>586</v>
      </c>
      <c r="D796" s="3" t="s">
        <v>712</v>
      </c>
      <c r="E796" s="3" t="s">
        <v>734</v>
      </c>
      <c r="F796" s="3" t="s">
        <v>104</v>
      </c>
      <c r="G796" s="3" t="s">
        <v>104</v>
      </c>
      <c r="H796" s="3" t="s">
        <v>104</v>
      </c>
      <c r="I796" s="3" t="s">
        <v>1438</v>
      </c>
      <c r="J796" s="3" t="s">
        <v>104</v>
      </c>
      <c r="K796" s="4"/>
      <c r="L796" s="4">
        <f>=ROUNDDOWN({0},0)</f>
      </c>
      <c r="M796" s="4"/>
      <c r="N796" s="5"/>
      <c r="O796" s="4"/>
      <c r="P796" s="4">
        <f>=ROUNDDOWN({0},0)</f>
      </c>
      <c r="Q796" s="4"/>
      <c r="R796" s="5"/>
      <c r="S796" s="4"/>
      <c r="T796" s="6"/>
      <c r="U796" s="4"/>
      <c r="V796" s="6"/>
      <c r="W796" s="5"/>
      <c r="X796" s="5"/>
      <c r="Y796" s="4"/>
      <c r="Z796" s="6"/>
      <c r="AA796" s="4"/>
      <c r="AB796" s="6"/>
      <c r="AC796" s="5"/>
      <c r="AD796" s="5"/>
      <c r="AE796" s="4"/>
      <c r="AF796" s="6"/>
      <c r="AG796" s="4"/>
      <c r="AH796" s="6"/>
      <c r="AI796" s="5"/>
      <c r="AJ796" s="5"/>
      <c r="AK796" s="4"/>
      <c r="AL796" s="6"/>
      <c r="AM796" s="4"/>
      <c r="AN796" s="6"/>
      <c r="AO796" s="5"/>
      <c r="AP796" s="5"/>
      <c r="AQ796" s="4"/>
      <c r="AR796" s="6"/>
      <c r="AS796" s="4"/>
      <c r="AT796" s="6"/>
      <c r="AU796" s="5"/>
      <c r="AV796" s="5"/>
      <c r="AW796" s="4"/>
      <c r="AX796" s="6"/>
      <c r="AY796" s="4"/>
      <c r="AZ796" s="6"/>
      <c r="BA796" s="5"/>
      <c r="BB796" s="5"/>
      <c r="BC796" s="4"/>
      <c r="BD796" s="6"/>
      <c r="BE796" s="4"/>
      <c r="BF796" s="6"/>
      <c r="BG796" s="5"/>
      <c r="BH796" s="5"/>
      <c r="BI796" s="4"/>
      <c r="BJ796" s="6"/>
      <c r="BK796" s="4"/>
      <c r="BL796" s="6"/>
      <c r="BM796" s="5"/>
      <c r="BN796" s="5"/>
      <c r="BO796" s="4"/>
      <c r="BP796" s="6"/>
      <c r="BQ796" s="4"/>
      <c r="BR796" s="6"/>
      <c r="BS796" s="5"/>
      <c r="BT796" s="5"/>
      <c r="BU796" s="4"/>
      <c r="BV796" s="6"/>
      <c r="BW796" s="4"/>
      <c r="BX796" s="6"/>
      <c r="BY796" s="5"/>
      <c r="BZ796" s="5"/>
      <c r="CA796" s="4"/>
      <c r="CB796" s="6"/>
      <c r="CC796" s="4"/>
      <c r="CD796" s="6"/>
      <c r="CE796" s="5"/>
      <c r="CF796" s="5"/>
      <c r="CG796" s="4"/>
      <c r="CH796" s="6"/>
      <c r="CI796" s="4"/>
      <c r="CJ796" s="6"/>
      <c r="CK796" s="5"/>
      <c r="CL796" s="5"/>
      <c r="CM796" s="4"/>
      <c r="CN796" s="6"/>
      <c r="CO796" s="4"/>
      <c r="CP796" s="6"/>
      <c r="CQ796" s="5"/>
      <c r="CR796" s="5"/>
      <c r="CS796" s="4"/>
      <c r="CT796" s="6"/>
      <c r="CU796" s="4"/>
      <c r="CV796" s="6"/>
      <c r="CW796" s="5"/>
      <c r="CX796" s="5"/>
      <c r="CY796" s="4"/>
      <c r="CZ796" s="6"/>
      <c r="DA796" s="4"/>
      <c r="DB796" s="6"/>
      <c r="DC796" s="5"/>
      <c r="DD796" s="5"/>
      <c r="DE796" s="4"/>
      <c r="DF796" s="6"/>
      <c r="DG796" s="4"/>
      <c r="DH796" s="6"/>
      <c r="DI796" s="5"/>
      <c r="DJ796" s="5"/>
      <c r="DK796" s="4"/>
      <c r="DL796" s="6"/>
      <c r="DM796" s="4"/>
      <c r="DN796" s="6"/>
      <c r="DO796" s="5"/>
      <c r="DP796" s="5"/>
      <c r="DQ796" s="4"/>
      <c r="DR796" s="6"/>
      <c r="DS796" s="4"/>
      <c r="DT796" s="6"/>
      <c r="DU796" s="5"/>
      <c r="DV796" s="5"/>
      <c r="DW796" s="4"/>
      <c r="DX796" s="6"/>
      <c r="DY796" s="4"/>
      <c r="DZ796" s="6"/>
      <c r="EA796" s="5"/>
      <c r="EB796" s="5"/>
      <c r="EC796" s="4"/>
      <c r="ED796" s="6"/>
      <c r="EE796" s="4"/>
      <c r="EF796" s="6"/>
      <c r="EG796" s="5"/>
      <c r="EH796" s="5"/>
      <c r="EI796" s="4"/>
      <c r="EJ796" s="6"/>
      <c r="EK796" s="4"/>
      <c r="EL796" s="6"/>
      <c r="EM796" s="5"/>
      <c r="EN796" s="5"/>
      <c r="EO796" s="4"/>
      <c r="EP796" s="6"/>
      <c r="EQ796" s="4"/>
      <c r="ER796" s="6"/>
      <c r="ES796" s="5"/>
      <c r="ET796" s="5"/>
      <c r="EU796" s="4"/>
      <c r="EV796" s="6"/>
      <c r="EW796" s="4"/>
      <c r="EX796" s="6"/>
      <c r="EY796" s="5"/>
      <c r="EZ796" s="5"/>
      <c r="FA796" s="4"/>
      <c r="FB796" s="6"/>
      <c r="FC796" s="4"/>
      <c r="FD796" s="6"/>
      <c r="FE796" s="5"/>
      <c r="FF796" s="5"/>
      <c r="FG796" s="4"/>
      <c r="FH796" s="6"/>
      <c r="FI796" s="4"/>
      <c r="FJ796" s="6"/>
      <c r="FK796" s="5"/>
      <c r="FL796" s="5"/>
      <c r="FM796" s="4"/>
      <c r="FN796" s="6"/>
      <c r="FO796" s="4"/>
      <c r="FP796" s="6"/>
      <c r="FQ796" s="5"/>
      <c r="FR796" s="5"/>
      <c r="FS796" s="4"/>
      <c r="FT796" s="6"/>
      <c r="FU796" s="4"/>
      <c r="FV796" s="6"/>
      <c r="FW796" s="5"/>
      <c r="FX796" s="5"/>
      <c r="FY796" s="4"/>
      <c r="FZ796" s="6"/>
      <c r="GA796" s="4"/>
      <c r="GB796" s="6"/>
      <c r="GC796" s="5"/>
      <c r="GD796" s="5"/>
      <c r="GE796" s="4"/>
      <c r="GF796" s="6"/>
      <c r="GG796" s="4"/>
      <c r="GH796" s="6"/>
      <c r="GI796" s="5"/>
      <c r="GJ796" s="5"/>
      <c r="GK796" s="4"/>
      <c r="GL796" s="6"/>
      <c r="GM796" s="4"/>
      <c r="GN796" s="6"/>
      <c r="GO796" s="5"/>
      <c r="GP796" s="5"/>
      <c r="GQ796" s="4"/>
      <c r="GR796" s="6"/>
      <c r="GS796" s="4"/>
      <c r="GT796" s="6"/>
      <c r="GU796" s="5"/>
      <c r="GV796" s="5"/>
      <c r="GW796" s="4"/>
      <c r="GX796" s="6"/>
      <c r="GY796" s="4"/>
      <c r="GZ796" s="6"/>
      <c r="HA796" s="5"/>
      <c r="HB796" s="5"/>
      <c r="HC796" s="4"/>
      <c r="HD796" s="6"/>
      <c r="HE796" s="4"/>
      <c r="HF796" s="6"/>
      <c r="HG796" s="5"/>
      <c r="HH796" s="5"/>
      <c r="HI796" s="4"/>
      <c r="HJ796" s="6"/>
      <c r="HK796" s="4"/>
      <c r="HL796" s="6"/>
      <c r="HM796" s="5"/>
      <c r="HN796" s="5"/>
      <c r="HO796" s="4"/>
      <c r="HP796" s="6"/>
      <c r="HQ796" s="4"/>
      <c r="HR796" s="6"/>
      <c r="HS796" s="5"/>
      <c r="HT796" s="5"/>
      <c r="HU796" s="4"/>
      <c r="HV796" s="6"/>
      <c r="HW796" s="4"/>
      <c r="HX796" s="6"/>
      <c r="HY796" s="5"/>
      <c r="HZ796" s="5"/>
      <c r="IA796" s="4"/>
      <c r="IB796" s="6"/>
      <c r="IC796" s="4"/>
      <c r="ID796" s="6"/>
      <c r="IE796" s="5"/>
      <c r="IF796" s="5"/>
      <c r="IG796" s="4"/>
      <c r="IH796" s="6"/>
      <c r="II796" s="4"/>
      <c r="IJ796" s="6"/>
      <c r="IK796" s="5"/>
      <c r="IL796" s="5"/>
      <c r="IM796" s="4"/>
      <c r="IN796" s="6"/>
      <c r="IO796" s="4"/>
      <c r="IP796" s="6"/>
      <c r="IQ796" s="5"/>
      <c r="IR796" s="5"/>
      <c r="IS796" s="4"/>
      <c r="IT796" s="6"/>
      <c r="IU796" s="4"/>
      <c r="IV796" s="6"/>
      <c r="IW796" s="5"/>
      <c r="IX796" s="5"/>
      <c r="IY796" s="4"/>
      <c r="IZ796" s="6"/>
      <c r="JA796" s="4"/>
      <c r="JB796" s="6"/>
      <c r="JC796" s="5"/>
      <c r="JD796" s="5"/>
      <c r="JE796" s="4"/>
      <c r="JF796" s="6"/>
      <c r="JG796" s="4"/>
      <c r="JH796" s="6"/>
      <c r="JI796" s="5"/>
      <c r="JJ796" s="5"/>
      <c r="JK796" s="4"/>
      <c r="JL796" s="6"/>
      <c r="JM796" s="4"/>
      <c r="JN796" s="6"/>
      <c r="JO796" s="5"/>
      <c r="JP796" s="5"/>
      <c r="JQ796" s="4"/>
      <c r="JR796" s="6"/>
      <c r="JS796" s="4"/>
      <c r="JT796" s="6"/>
      <c r="JU796" s="5"/>
      <c r="JV796" s="5"/>
      <c r="JW796" s="4"/>
      <c r="JX796" s="6"/>
      <c r="JY796" s="4"/>
      <c r="JZ796" s="6"/>
      <c r="KA796" s="5"/>
      <c r="KB796" s="5"/>
      <c r="KC796" s="4"/>
      <c r="KD796" s="6"/>
      <c r="KE796" s="4"/>
      <c r="KF796" s="6"/>
      <c r="KG796" s="5"/>
      <c r="KH796" s="5"/>
      <c r="KI796" s="4"/>
      <c r="KJ796" s="6"/>
      <c r="KK796" s="4"/>
      <c r="KL796" s="6"/>
      <c r="KM796" s="5"/>
      <c r="KN796" s="5"/>
    </row>
    <row r="797">
      <c r="A797" s="3" t="s">
        <v>85</v>
      </c>
      <c r="B797" s="3" t="s">
        <v>711</v>
      </c>
      <c r="C797" s="3" t="s">
        <v>586</v>
      </c>
      <c r="D797" s="3" t="s">
        <v>712</v>
      </c>
      <c r="E797" s="3" t="s">
        <v>736</v>
      </c>
      <c r="F797" s="3" t="s">
        <v>104</v>
      </c>
      <c r="G797" s="3" t="s">
        <v>104</v>
      </c>
      <c r="H797" s="3" t="s">
        <v>104</v>
      </c>
      <c r="I797" s="3" t="s">
        <v>1438</v>
      </c>
      <c r="J797" s="3" t="s">
        <v>104</v>
      </c>
      <c r="K797" s="4"/>
      <c r="L797" s="4">
        <f>=ROUNDDOWN({0},0)</f>
      </c>
      <c r="M797" s="4"/>
      <c r="N797" s="5"/>
      <c r="O797" s="4"/>
      <c r="P797" s="4">
        <f>=ROUNDDOWN({0},0)</f>
      </c>
      <c r="Q797" s="4"/>
      <c r="R797" s="5"/>
      <c r="S797" s="4"/>
      <c r="T797" s="6"/>
      <c r="U797" s="4"/>
      <c r="V797" s="6"/>
      <c r="W797" s="5"/>
      <c r="X797" s="5"/>
      <c r="Y797" s="4"/>
      <c r="Z797" s="6"/>
      <c r="AA797" s="4"/>
      <c r="AB797" s="6"/>
      <c r="AC797" s="5"/>
      <c r="AD797" s="5"/>
      <c r="AE797" s="4"/>
      <c r="AF797" s="6"/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  <c r="AW797" s="4"/>
      <c r="AX797" s="6"/>
      <c r="AY797" s="4"/>
      <c r="AZ797" s="6"/>
      <c r="BA797" s="5"/>
      <c r="BB797" s="5"/>
      <c r="BC797" s="4"/>
      <c r="BD797" s="6"/>
      <c r="BE797" s="4"/>
      <c r="BF797" s="6"/>
      <c r="BG797" s="5"/>
      <c r="BH797" s="5"/>
      <c r="BI797" s="4"/>
      <c r="BJ797" s="6"/>
      <c r="BK797" s="4"/>
      <c r="BL797" s="6"/>
      <c r="BM797" s="5"/>
      <c r="BN797" s="5"/>
      <c r="BO797" s="4"/>
      <c r="BP797" s="6"/>
      <c r="BQ797" s="4"/>
      <c r="BR797" s="6"/>
      <c r="BS797" s="5"/>
      <c r="BT797" s="5"/>
      <c r="BU797" s="4"/>
      <c r="BV797" s="6"/>
      <c r="BW797" s="4"/>
      <c r="BX797" s="6"/>
      <c r="BY797" s="5"/>
      <c r="BZ797" s="5"/>
      <c r="CA797" s="4"/>
      <c r="CB797" s="6"/>
      <c r="CC797" s="4"/>
      <c r="CD797" s="6"/>
      <c r="CE797" s="5"/>
      <c r="CF797" s="5"/>
      <c r="CG797" s="4"/>
      <c r="CH797" s="6"/>
      <c r="CI797" s="4"/>
      <c r="CJ797" s="6"/>
      <c r="CK797" s="5"/>
      <c r="CL797" s="5"/>
      <c r="CM797" s="4"/>
      <c r="CN797" s="6"/>
      <c r="CO797" s="4"/>
      <c r="CP797" s="6"/>
      <c r="CQ797" s="5"/>
      <c r="CR797" s="5"/>
      <c r="CS797" s="4"/>
      <c r="CT797" s="6"/>
      <c r="CU797" s="4"/>
      <c r="CV797" s="6"/>
      <c r="CW797" s="5"/>
      <c r="CX797" s="5"/>
      <c r="CY797" s="4"/>
      <c r="CZ797" s="6"/>
      <c r="DA797" s="4"/>
      <c r="DB797" s="6"/>
      <c r="DC797" s="5"/>
      <c r="DD797" s="5"/>
      <c r="DE797" s="4"/>
      <c r="DF797" s="6"/>
      <c r="DG797" s="4"/>
      <c r="DH797" s="6"/>
      <c r="DI797" s="5"/>
      <c r="DJ797" s="5"/>
      <c r="DK797" s="4"/>
      <c r="DL797" s="6"/>
      <c r="DM797" s="4"/>
      <c r="DN797" s="6"/>
      <c r="DO797" s="5"/>
      <c r="DP797" s="5"/>
      <c r="DQ797" s="4"/>
      <c r="DR797" s="6"/>
      <c r="DS797" s="4"/>
      <c r="DT797" s="6"/>
      <c r="DU797" s="5"/>
      <c r="DV797" s="5"/>
      <c r="DW797" s="4"/>
      <c r="DX797" s="6"/>
      <c r="DY797" s="4"/>
      <c r="DZ797" s="6"/>
      <c r="EA797" s="5"/>
      <c r="EB797" s="5"/>
      <c r="EC797" s="4"/>
      <c r="ED797" s="6"/>
      <c r="EE797" s="4"/>
      <c r="EF797" s="6"/>
      <c r="EG797" s="5"/>
      <c r="EH797" s="5"/>
      <c r="EI797" s="4"/>
      <c r="EJ797" s="6"/>
      <c r="EK797" s="4"/>
      <c r="EL797" s="6"/>
      <c r="EM797" s="5"/>
      <c r="EN797" s="5"/>
      <c r="EO797" s="4"/>
      <c r="EP797" s="6"/>
      <c r="EQ797" s="4"/>
      <c r="ER797" s="6"/>
      <c r="ES797" s="5"/>
      <c r="ET797" s="5"/>
      <c r="EU797" s="4"/>
      <c r="EV797" s="6"/>
      <c r="EW797" s="4"/>
      <c r="EX797" s="6"/>
      <c r="EY797" s="5"/>
      <c r="EZ797" s="5"/>
      <c r="FA797" s="4"/>
      <c r="FB797" s="6"/>
      <c r="FC797" s="4"/>
      <c r="FD797" s="6"/>
      <c r="FE797" s="5"/>
      <c r="FF797" s="5"/>
      <c r="FG797" s="4"/>
      <c r="FH797" s="6"/>
      <c r="FI797" s="4"/>
      <c r="FJ797" s="6"/>
      <c r="FK797" s="5"/>
      <c r="FL797" s="5"/>
      <c r="FM797" s="4"/>
      <c r="FN797" s="6"/>
      <c r="FO797" s="4"/>
      <c r="FP797" s="6"/>
      <c r="FQ797" s="5"/>
      <c r="FR797" s="5"/>
      <c r="FS797" s="4"/>
      <c r="FT797" s="6"/>
      <c r="FU797" s="4"/>
      <c r="FV797" s="6"/>
      <c r="FW797" s="5"/>
      <c r="FX797" s="5"/>
      <c r="FY797" s="4"/>
      <c r="FZ797" s="6"/>
      <c r="GA797" s="4"/>
      <c r="GB797" s="6"/>
      <c r="GC797" s="5"/>
      <c r="GD797" s="5"/>
      <c r="GE797" s="4"/>
      <c r="GF797" s="6"/>
      <c r="GG797" s="4"/>
      <c r="GH797" s="6"/>
      <c r="GI797" s="5"/>
      <c r="GJ797" s="5"/>
      <c r="GK797" s="4"/>
      <c r="GL797" s="6"/>
      <c r="GM797" s="4"/>
      <c r="GN797" s="6"/>
      <c r="GO797" s="5"/>
      <c r="GP797" s="5"/>
      <c r="GQ797" s="4"/>
      <c r="GR797" s="6"/>
      <c r="GS797" s="4"/>
      <c r="GT797" s="6"/>
      <c r="GU797" s="5"/>
      <c r="GV797" s="5"/>
      <c r="GW797" s="4"/>
      <c r="GX797" s="6"/>
      <c r="GY797" s="4"/>
      <c r="GZ797" s="6"/>
      <c r="HA797" s="5"/>
      <c r="HB797" s="5"/>
      <c r="HC797" s="4"/>
      <c r="HD797" s="6"/>
      <c r="HE797" s="4"/>
      <c r="HF797" s="6"/>
      <c r="HG797" s="5"/>
      <c r="HH797" s="5"/>
      <c r="HI797" s="4"/>
      <c r="HJ797" s="6"/>
      <c r="HK797" s="4"/>
      <c r="HL797" s="6"/>
      <c r="HM797" s="5"/>
      <c r="HN797" s="5"/>
      <c r="HO797" s="4"/>
      <c r="HP797" s="6"/>
      <c r="HQ797" s="4"/>
      <c r="HR797" s="6"/>
      <c r="HS797" s="5"/>
      <c r="HT797" s="5"/>
      <c r="HU797" s="4"/>
      <c r="HV797" s="6"/>
      <c r="HW797" s="4"/>
      <c r="HX797" s="6"/>
      <c r="HY797" s="5"/>
      <c r="HZ797" s="5"/>
      <c r="IA797" s="4"/>
      <c r="IB797" s="6"/>
      <c r="IC797" s="4"/>
      <c r="ID797" s="6"/>
      <c r="IE797" s="5"/>
      <c r="IF797" s="5"/>
      <c r="IG797" s="4"/>
      <c r="IH797" s="6"/>
      <c r="II797" s="4"/>
      <c r="IJ797" s="6"/>
      <c r="IK797" s="5"/>
      <c r="IL797" s="5"/>
      <c r="IM797" s="4"/>
      <c r="IN797" s="6"/>
      <c r="IO797" s="4"/>
      <c r="IP797" s="6"/>
      <c r="IQ797" s="5"/>
      <c r="IR797" s="5"/>
      <c r="IS797" s="4"/>
      <c r="IT797" s="6"/>
      <c r="IU797" s="4"/>
      <c r="IV797" s="6"/>
      <c r="IW797" s="5"/>
      <c r="IX797" s="5"/>
      <c r="IY797" s="4"/>
      <c r="IZ797" s="6"/>
      <c r="JA797" s="4"/>
      <c r="JB797" s="6"/>
      <c r="JC797" s="5"/>
      <c r="JD797" s="5"/>
      <c r="JE797" s="4"/>
      <c r="JF797" s="6"/>
      <c r="JG797" s="4"/>
      <c r="JH797" s="6"/>
      <c r="JI797" s="5"/>
      <c r="JJ797" s="5"/>
      <c r="JK797" s="4"/>
      <c r="JL797" s="6"/>
      <c r="JM797" s="4"/>
      <c r="JN797" s="6"/>
      <c r="JO797" s="5"/>
      <c r="JP797" s="5"/>
      <c r="JQ797" s="4"/>
      <c r="JR797" s="6"/>
      <c r="JS797" s="4"/>
      <c r="JT797" s="6"/>
      <c r="JU797" s="5"/>
      <c r="JV797" s="5"/>
      <c r="JW797" s="4"/>
      <c r="JX797" s="6"/>
      <c r="JY797" s="4"/>
      <c r="JZ797" s="6"/>
      <c r="KA797" s="5"/>
      <c r="KB797" s="5"/>
      <c r="KC797" s="4"/>
      <c r="KD797" s="6"/>
      <c r="KE797" s="4"/>
      <c r="KF797" s="6"/>
      <c r="KG797" s="5"/>
      <c r="KH797" s="5"/>
      <c r="KI797" s="4"/>
      <c r="KJ797" s="6"/>
      <c r="KK797" s="4"/>
      <c r="KL797" s="6"/>
      <c r="KM797" s="5"/>
      <c r="KN797" s="5"/>
    </row>
    <row r="798">
      <c r="A798" s="3" t="s">
        <v>85</v>
      </c>
      <c r="B798" s="3" t="s">
        <v>711</v>
      </c>
      <c r="C798" s="3" t="s">
        <v>586</v>
      </c>
      <c r="D798" s="3" t="s">
        <v>712</v>
      </c>
      <c r="E798" s="3" t="s">
        <v>733</v>
      </c>
      <c r="F798" s="3" t="s">
        <v>104</v>
      </c>
      <c r="G798" s="3" t="s">
        <v>104</v>
      </c>
      <c r="H798" s="3" t="s">
        <v>104</v>
      </c>
      <c r="I798" s="3" t="s">
        <v>1439</v>
      </c>
      <c r="J798" s="3" t="s">
        <v>104</v>
      </c>
      <c r="K798" s="4"/>
      <c r="L798" s="4">
        <f>=ROUNDDOWN({0},0)</f>
      </c>
      <c r="M798" s="4"/>
      <c r="N798" s="5"/>
      <c r="O798" s="4"/>
      <c r="P798" s="4">
        <f>=ROUNDDOWN({0},0)</f>
      </c>
      <c r="Q798" s="4"/>
      <c r="R798" s="5"/>
      <c r="S798" s="4"/>
      <c r="T798" s="6"/>
      <c r="U798" s="4"/>
      <c r="V798" s="6"/>
      <c r="W798" s="5"/>
      <c r="X798" s="5"/>
      <c r="Y798" s="4"/>
      <c r="Z798" s="6"/>
      <c r="AA798" s="4"/>
      <c r="AB798" s="6"/>
      <c r="AC798" s="5"/>
      <c r="AD798" s="5"/>
      <c r="AE798" s="4"/>
      <c r="AF798" s="6"/>
      <c r="AG798" s="4"/>
      <c r="AH798" s="6"/>
      <c r="AI798" s="5"/>
      <c r="AJ798" s="5"/>
      <c r="AK798" s="4"/>
      <c r="AL798" s="6"/>
      <c r="AM798" s="4"/>
      <c r="AN798" s="6"/>
      <c r="AO798" s="5"/>
      <c r="AP798" s="5"/>
      <c r="AQ798" s="4"/>
      <c r="AR798" s="6"/>
      <c r="AS798" s="4"/>
      <c r="AT798" s="6"/>
      <c r="AU798" s="5"/>
      <c r="AV798" s="5"/>
      <c r="AW798" s="4"/>
      <c r="AX798" s="6"/>
      <c r="AY798" s="4"/>
      <c r="AZ798" s="6"/>
      <c r="BA798" s="5"/>
      <c r="BB798" s="5"/>
      <c r="BC798" s="4"/>
      <c r="BD798" s="6"/>
      <c r="BE798" s="4"/>
      <c r="BF798" s="6"/>
      <c r="BG798" s="5"/>
      <c r="BH798" s="5"/>
      <c r="BI798" s="4"/>
      <c r="BJ798" s="6"/>
      <c r="BK798" s="4"/>
      <c r="BL798" s="6"/>
      <c r="BM798" s="5"/>
      <c r="BN798" s="5"/>
      <c r="BO798" s="4"/>
      <c r="BP798" s="6"/>
      <c r="BQ798" s="4"/>
      <c r="BR798" s="6"/>
      <c r="BS798" s="5"/>
      <c r="BT798" s="5"/>
      <c r="BU798" s="4"/>
      <c r="BV798" s="6"/>
      <c r="BW798" s="4"/>
      <c r="BX798" s="6"/>
      <c r="BY798" s="5"/>
      <c r="BZ798" s="5"/>
      <c r="CA798" s="4"/>
      <c r="CB798" s="6"/>
      <c r="CC798" s="4"/>
      <c r="CD798" s="6"/>
      <c r="CE798" s="5"/>
      <c r="CF798" s="5"/>
      <c r="CG798" s="4"/>
      <c r="CH798" s="6"/>
      <c r="CI798" s="4"/>
      <c r="CJ798" s="6"/>
      <c r="CK798" s="5"/>
      <c r="CL798" s="5"/>
      <c r="CM798" s="4"/>
      <c r="CN798" s="6"/>
      <c r="CO798" s="4"/>
      <c r="CP798" s="6"/>
      <c r="CQ798" s="5"/>
      <c r="CR798" s="5"/>
      <c r="CS798" s="4"/>
      <c r="CT798" s="6"/>
      <c r="CU798" s="4"/>
      <c r="CV798" s="6"/>
      <c r="CW798" s="5"/>
      <c r="CX798" s="5"/>
      <c r="CY798" s="4"/>
      <c r="CZ798" s="6"/>
      <c r="DA798" s="4"/>
      <c r="DB798" s="6"/>
      <c r="DC798" s="5"/>
      <c r="DD798" s="5"/>
      <c r="DE798" s="4"/>
      <c r="DF798" s="6"/>
      <c r="DG798" s="4"/>
      <c r="DH798" s="6"/>
      <c r="DI798" s="5"/>
      <c r="DJ798" s="5"/>
      <c r="DK798" s="4"/>
      <c r="DL798" s="6"/>
      <c r="DM798" s="4"/>
      <c r="DN798" s="6"/>
      <c r="DO798" s="5"/>
      <c r="DP798" s="5"/>
      <c r="DQ798" s="4"/>
      <c r="DR798" s="6"/>
      <c r="DS798" s="4"/>
      <c r="DT798" s="6"/>
      <c r="DU798" s="5"/>
      <c r="DV798" s="5"/>
      <c r="DW798" s="4"/>
      <c r="DX798" s="6"/>
      <c r="DY798" s="4"/>
      <c r="DZ798" s="6"/>
      <c r="EA798" s="5"/>
      <c r="EB798" s="5"/>
      <c r="EC798" s="4"/>
      <c r="ED798" s="6"/>
      <c r="EE798" s="4"/>
      <c r="EF798" s="6"/>
      <c r="EG798" s="5"/>
      <c r="EH798" s="5"/>
      <c r="EI798" s="4"/>
      <c r="EJ798" s="6"/>
      <c r="EK798" s="4"/>
      <c r="EL798" s="6"/>
      <c r="EM798" s="5"/>
      <c r="EN798" s="5"/>
      <c r="EO798" s="4"/>
      <c r="EP798" s="6"/>
      <c r="EQ798" s="4"/>
      <c r="ER798" s="6"/>
      <c r="ES798" s="5"/>
      <c r="ET798" s="5"/>
      <c r="EU798" s="4"/>
      <c r="EV798" s="6"/>
      <c r="EW798" s="4"/>
      <c r="EX798" s="6"/>
      <c r="EY798" s="5"/>
      <c r="EZ798" s="5"/>
      <c r="FA798" s="4"/>
      <c r="FB798" s="6"/>
      <c r="FC798" s="4"/>
      <c r="FD798" s="6"/>
      <c r="FE798" s="5"/>
      <c r="FF798" s="5"/>
      <c r="FG798" s="4"/>
      <c r="FH798" s="6"/>
      <c r="FI798" s="4"/>
      <c r="FJ798" s="6"/>
      <c r="FK798" s="5"/>
      <c r="FL798" s="5"/>
      <c r="FM798" s="4"/>
      <c r="FN798" s="6"/>
      <c r="FO798" s="4"/>
      <c r="FP798" s="6"/>
      <c r="FQ798" s="5"/>
      <c r="FR798" s="5"/>
      <c r="FS798" s="4"/>
      <c r="FT798" s="6"/>
      <c r="FU798" s="4"/>
      <c r="FV798" s="6"/>
      <c r="FW798" s="5"/>
      <c r="FX798" s="5"/>
      <c r="FY798" s="4"/>
      <c r="FZ798" s="6"/>
      <c r="GA798" s="4"/>
      <c r="GB798" s="6"/>
      <c r="GC798" s="5"/>
      <c r="GD798" s="5"/>
      <c r="GE798" s="4"/>
      <c r="GF798" s="6"/>
      <c r="GG798" s="4"/>
      <c r="GH798" s="6"/>
      <c r="GI798" s="5"/>
      <c r="GJ798" s="5"/>
      <c r="GK798" s="4"/>
      <c r="GL798" s="6"/>
      <c r="GM798" s="4"/>
      <c r="GN798" s="6"/>
      <c r="GO798" s="5"/>
      <c r="GP798" s="5"/>
      <c r="GQ798" s="4"/>
      <c r="GR798" s="6"/>
      <c r="GS798" s="4"/>
      <c r="GT798" s="6"/>
      <c r="GU798" s="5"/>
      <c r="GV798" s="5"/>
      <c r="GW798" s="4"/>
      <c r="GX798" s="6"/>
      <c r="GY798" s="4"/>
      <c r="GZ798" s="6"/>
      <c r="HA798" s="5"/>
      <c r="HB798" s="5"/>
      <c r="HC798" s="4"/>
      <c r="HD798" s="6"/>
      <c r="HE798" s="4"/>
      <c r="HF798" s="6"/>
      <c r="HG798" s="5"/>
      <c r="HH798" s="5"/>
      <c r="HI798" s="4"/>
      <c r="HJ798" s="6"/>
      <c r="HK798" s="4"/>
      <c r="HL798" s="6"/>
      <c r="HM798" s="5"/>
      <c r="HN798" s="5"/>
      <c r="HO798" s="4"/>
      <c r="HP798" s="6"/>
      <c r="HQ798" s="4"/>
      <c r="HR798" s="6"/>
      <c r="HS798" s="5"/>
      <c r="HT798" s="5"/>
      <c r="HU798" s="4"/>
      <c r="HV798" s="6"/>
      <c r="HW798" s="4"/>
      <c r="HX798" s="6"/>
      <c r="HY798" s="5"/>
      <c r="HZ798" s="5"/>
      <c r="IA798" s="4"/>
      <c r="IB798" s="6"/>
      <c r="IC798" s="4"/>
      <c r="ID798" s="6"/>
      <c r="IE798" s="5"/>
      <c r="IF798" s="5"/>
      <c r="IG798" s="4"/>
      <c r="IH798" s="6"/>
      <c r="II798" s="4"/>
      <c r="IJ798" s="6"/>
      <c r="IK798" s="5"/>
      <c r="IL798" s="5"/>
      <c r="IM798" s="4"/>
      <c r="IN798" s="6"/>
      <c r="IO798" s="4"/>
      <c r="IP798" s="6"/>
      <c r="IQ798" s="5"/>
      <c r="IR798" s="5"/>
      <c r="IS798" s="4"/>
      <c r="IT798" s="6"/>
      <c r="IU798" s="4"/>
      <c r="IV798" s="6"/>
      <c r="IW798" s="5"/>
      <c r="IX798" s="5"/>
      <c r="IY798" s="4"/>
      <c r="IZ798" s="6"/>
      <c r="JA798" s="4"/>
      <c r="JB798" s="6"/>
      <c r="JC798" s="5"/>
      <c r="JD798" s="5"/>
      <c r="JE798" s="4"/>
      <c r="JF798" s="6"/>
      <c r="JG798" s="4"/>
      <c r="JH798" s="6"/>
      <c r="JI798" s="5"/>
      <c r="JJ798" s="5"/>
      <c r="JK798" s="4"/>
      <c r="JL798" s="6"/>
      <c r="JM798" s="4"/>
      <c r="JN798" s="6"/>
      <c r="JO798" s="5"/>
      <c r="JP798" s="5"/>
      <c r="JQ798" s="4"/>
      <c r="JR798" s="6"/>
      <c r="JS798" s="4"/>
      <c r="JT798" s="6"/>
      <c r="JU798" s="5"/>
      <c r="JV798" s="5"/>
      <c r="JW798" s="4"/>
      <c r="JX798" s="6"/>
      <c r="JY798" s="4"/>
      <c r="JZ798" s="6"/>
      <c r="KA798" s="5"/>
      <c r="KB798" s="5"/>
      <c r="KC798" s="4"/>
      <c r="KD798" s="6"/>
      <c r="KE798" s="4"/>
      <c r="KF798" s="6"/>
      <c r="KG798" s="5"/>
      <c r="KH798" s="5"/>
      <c r="KI798" s="4"/>
      <c r="KJ798" s="6"/>
      <c r="KK798" s="4"/>
      <c r="KL798" s="6"/>
      <c r="KM798" s="5"/>
      <c r="KN798" s="5"/>
    </row>
    <row r="799">
      <c r="A799" s="3" t="s">
        <v>85</v>
      </c>
      <c r="B799" s="3" t="s">
        <v>711</v>
      </c>
      <c r="C799" s="3" t="s">
        <v>586</v>
      </c>
      <c r="D799" s="3" t="s">
        <v>712</v>
      </c>
      <c r="E799" s="3" t="s">
        <v>737</v>
      </c>
      <c r="F799" s="3" t="s">
        <v>104</v>
      </c>
      <c r="G799" s="3" t="s">
        <v>104</v>
      </c>
      <c r="H799" s="3" t="s">
        <v>104</v>
      </c>
      <c r="I799" s="3" t="s">
        <v>1327</v>
      </c>
      <c r="J799" s="3" t="s">
        <v>104</v>
      </c>
      <c r="K799" s="4"/>
      <c r="L799" s="4">
        <f>=ROUNDDOWN({0},0)</f>
      </c>
      <c r="M799" s="4"/>
      <c r="N799" s="5"/>
      <c r="O799" s="4"/>
      <c r="P799" s="4">
        <f>=ROUNDDOWN({0},0)</f>
      </c>
      <c r="Q799" s="4"/>
      <c r="R799" s="5"/>
      <c r="S799" s="4"/>
      <c r="T799" s="6"/>
      <c r="U799" s="4"/>
      <c r="V799" s="6"/>
      <c r="W799" s="5"/>
      <c r="X799" s="5"/>
      <c r="Y799" s="4"/>
      <c r="Z799" s="6"/>
      <c r="AA799" s="4"/>
      <c r="AB799" s="6"/>
      <c r="AC799" s="5"/>
      <c r="AD799" s="5"/>
      <c r="AE799" s="4"/>
      <c r="AF799" s="6"/>
      <c r="AG799" s="4"/>
      <c r="AH799" s="6"/>
      <c r="AI799" s="5"/>
      <c r="AJ799" s="5"/>
      <c r="AK799" s="4"/>
      <c r="AL799" s="6"/>
      <c r="AM799" s="4"/>
      <c r="AN799" s="6"/>
      <c r="AO799" s="5"/>
      <c r="AP799" s="5"/>
      <c r="AQ799" s="4"/>
      <c r="AR799" s="6"/>
      <c r="AS799" s="4"/>
      <c r="AT799" s="6"/>
      <c r="AU799" s="5"/>
      <c r="AV799" s="5"/>
      <c r="AW799" s="4"/>
      <c r="AX799" s="6"/>
      <c r="AY799" s="4"/>
      <c r="AZ799" s="6"/>
      <c r="BA799" s="5"/>
      <c r="BB799" s="5"/>
      <c r="BC799" s="4"/>
      <c r="BD799" s="6"/>
      <c r="BE799" s="4"/>
      <c r="BF799" s="6"/>
      <c r="BG799" s="5"/>
      <c r="BH799" s="5"/>
      <c r="BI799" s="4"/>
      <c r="BJ799" s="6"/>
      <c r="BK799" s="4"/>
      <c r="BL799" s="6"/>
      <c r="BM799" s="5"/>
      <c r="BN799" s="5"/>
      <c r="BO799" s="4"/>
      <c r="BP799" s="6"/>
      <c r="BQ799" s="4"/>
      <c r="BR799" s="6"/>
      <c r="BS799" s="5"/>
      <c r="BT799" s="5"/>
      <c r="BU799" s="4"/>
      <c r="BV799" s="6"/>
      <c r="BW799" s="4"/>
      <c r="BX799" s="6"/>
      <c r="BY799" s="5"/>
      <c r="BZ799" s="5"/>
      <c r="CA799" s="4"/>
      <c r="CB799" s="6"/>
      <c r="CC799" s="4"/>
      <c r="CD799" s="6"/>
      <c r="CE799" s="5"/>
      <c r="CF799" s="5"/>
      <c r="CG799" s="4"/>
      <c r="CH799" s="6"/>
      <c r="CI799" s="4"/>
      <c r="CJ799" s="6"/>
      <c r="CK799" s="5"/>
      <c r="CL799" s="5"/>
      <c r="CM799" s="4"/>
      <c r="CN799" s="6"/>
      <c r="CO799" s="4"/>
      <c r="CP799" s="6"/>
      <c r="CQ799" s="5"/>
      <c r="CR799" s="5"/>
      <c r="CS799" s="4"/>
      <c r="CT799" s="6"/>
      <c r="CU799" s="4"/>
      <c r="CV799" s="6"/>
      <c r="CW799" s="5"/>
      <c r="CX799" s="5"/>
      <c r="CY799" s="4"/>
      <c r="CZ799" s="6"/>
      <c r="DA799" s="4"/>
      <c r="DB799" s="6"/>
      <c r="DC799" s="5"/>
      <c r="DD799" s="5"/>
      <c r="DE799" s="4"/>
      <c r="DF799" s="6"/>
      <c r="DG799" s="4"/>
      <c r="DH799" s="6"/>
      <c r="DI799" s="5"/>
      <c r="DJ799" s="5"/>
      <c r="DK799" s="4"/>
      <c r="DL799" s="6"/>
      <c r="DM799" s="4"/>
      <c r="DN799" s="6"/>
      <c r="DO799" s="5"/>
      <c r="DP799" s="5"/>
      <c r="DQ799" s="4"/>
      <c r="DR799" s="6"/>
      <c r="DS799" s="4"/>
      <c r="DT799" s="6"/>
      <c r="DU799" s="5"/>
      <c r="DV799" s="5"/>
      <c r="DW799" s="4"/>
      <c r="DX799" s="6"/>
      <c r="DY799" s="4"/>
      <c r="DZ799" s="6"/>
      <c r="EA799" s="5"/>
      <c r="EB799" s="5"/>
      <c r="EC799" s="4"/>
      <c r="ED799" s="6"/>
      <c r="EE799" s="4"/>
      <c r="EF799" s="6"/>
      <c r="EG799" s="5"/>
      <c r="EH799" s="5"/>
      <c r="EI799" s="4"/>
      <c r="EJ799" s="6"/>
      <c r="EK799" s="4"/>
      <c r="EL799" s="6"/>
      <c r="EM799" s="5"/>
      <c r="EN799" s="5"/>
      <c r="EO799" s="4"/>
      <c r="EP799" s="6"/>
      <c r="EQ799" s="4"/>
      <c r="ER799" s="6"/>
      <c r="ES799" s="5"/>
      <c r="ET799" s="5"/>
      <c r="EU799" s="4"/>
      <c r="EV799" s="6"/>
      <c r="EW799" s="4"/>
      <c r="EX799" s="6"/>
      <c r="EY799" s="5"/>
      <c r="EZ799" s="5"/>
      <c r="FA799" s="4"/>
      <c r="FB799" s="6"/>
      <c r="FC799" s="4"/>
      <c r="FD799" s="6"/>
      <c r="FE799" s="5"/>
      <c r="FF799" s="5"/>
      <c r="FG799" s="4"/>
      <c r="FH799" s="6"/>
      <c r="FI799" s="4"/>
      <c r="FJ799" s="6"/>
      <c r="FK799" s="5"/>
      <c r="FL799" s="5"/>
      <c r="FM799" s="4"/>
      <c r="FN799" s="6"/>
      <c r="FO799" s="4"/>
      <c r="FP799" s="6"/>
      <c r="FQ799" s="5"/>
      <c r="FR799" s="5"/>
      <c r="FS799" s="4"/>
      <c r="FT799" s="6"/>
      <c r="FU799" s="4"/>
      <c r="FV799" s="6"/>
      <c r="FW799" s="5"/>
      <c r="FX799" s="5"/>
      <c r="FY799" s="4"/>
      <c r="FZ799" s="6"/>
      <c r="GA799" s="4"/>
      <c r="GB799" s="6"/>
      <c r="GC799" s="5"/>
      <c r="GD799" s="5"/>
      <c r="GE799" s="4"/>
      <c r="GF799" s="6"/>
      <c r="GG799" s="4"/>
      <c r="GH799" s="6"/>
      <c r="GI799" s="5"/>
      <c r="GJ799" s="5"/>
      <c r="GK799" s="4"/>
      <c r="GL799" s="6"/>
      <c r="GM799" s="4"/>
      <c r="GN799" s="6"/>
      <c r="GO799" s="5"/>
      <c r="GP799" s="5"/>
      <c r="GQ799" s="4"/>
      <c r="GR799" s="6"/>
      <c r="GS799" s="4"/>
      <c r="GT799" s="6"/>
      <c r="GU799" s="5"/>
      <c r="GV799" s="5"/>
      <c r="GW799" s="4"/>
      <c r="GX799" s="6"/>
      <c r="GY799" s="4"/>
      <c r="GZ799" s="6"/>
      <c r="HA799" s="5"/>
      <c r="HB799" s="5"/>
      <c r="HC799" s="4"/>
      <c r="HD799" s="6"/>
      <c r="HE799" s="4"/>
      <c r="HF799" s="6"/>
      <c r="HG799" s="5"/>
      <c r="HH799" s="5"/>
      <c r="HI799" s="4"/>
      <c r="HJ799" s="6"/>
      <c r="HK799" s="4"/>
      <c r="HL799" s="6"/>
      <c r="HM799" s="5"/>
      <c r="HN799" s="5"/>
      <c r="HO799" s="4"/>
      <c r="HP799" s="6"/>
      <c r="HQ799" s="4"/>
      <c r="HR799" s="6"/>
      <c r="HS799" s="5"/>
      <c r="HT799" s="5"/>
      <c r="HU799" s="4"/>
      <c r="HV799" s="6"/>
      <c r="HW799" s="4"/>
      <c r="HX799" s="6"/>
      <c r="HY799" s="5"/>
      <c r="HZ799" s="5"/>
      <c r="IA799" s="4"/>
      <c r="IB799" s="6"/>
      <c r="IC799" s="4"/>
      <c r="ID799" s="6"/>
      <c r="IE799" s="5"/>
      <c r="IF799" s="5"/>
      <c r="IG799" s="4"/>
      <c r="IH799" s="6"/>
      <c r="II799" s="4"/>
      <c r="IJ799" s="6"/>
      <c r="IK799" s="5"/>
      <c r="IL799" s="5"/>
      <c r="IM799" s="4"/>
      <c r="IN799" s="6"/>
      <c r="IO799" s="4"/>
      <c r="IP799" s="6"/>
      <c r="IQ799" s="5"/>
      <c r="IR799" s="5"/>
      <c r="IS799" s="4"/>
      <c r="IT799" s="6"/>
      <c r="IU799" s="4"/>
      <c r="IV799" s="6"/>
      <c r="IW799" s="5"/>
      <c r="IX799" s="5"/>
      <c r="IY799" s="4"/>
      <c r="IZ799" s="6"/>
      <c r="JA799" s="4"/>
      <c r="JB799" s="6"/>
      <c r="JC799" s="5"/>
      <c r="JD799" s="5"/>
      <c r="JE799" s="4"/>
      <c r="JF799" s="6"/>
      <c r="JG799" s="4"/>
      <c r="JH799" s="6"/>
      <c r="JI799" s="5"/>
      <c r="JJ799" s="5"/>
      <c r="JK799" s="4"/>
      <c r="JL799" s="6"/>
      <c r="JM799" s="4"/>
      <c r="JN799" s="6"/>
      <c r="JO799" s="5"/>
      <c r="JP799" s="5"/>
      <c r="JQ799" s="4"/>
      <c r="JR799" s="6"/>
      <c r="JS799" s="4"/>
      <c r="JT799" s="6"/>
      <c r="JU799" s="5"/>
      <c r="JV799" s="5"/>
      <c r="JW799" s="4"/>
      <c r="JX799" s="6"/>
      <c r="JY799" s="4"/>
      <c r="JZ799" s="6"/>
      <c r="KA799" s="5"/>
      <c r="KB799" s="5"/>
      <c r="KC799" s="4"/>
      <c r="KD799" s="6"/>
      <c r="KE799" s="4"/>
      <c r="KF799" s="6"/>
      <c r="KG799" s="5"/>
      <c r="KH799" s="5"/>
      <c r="KI799" s="4"/>
      <c r="KJ799" s="6"/>
      <c r="KK799" s="4"/>
      <c r="KL799" s="6"/>
      <c r="KM799" s="5"/>
      <c r="KN799" s="5"/>
    </row>
    <row r="800">
      <c r="A800" s="3" t="s">
        <v>85</v>
      </c>
      <c r="B800" s="3" t="s">
        <v>711</v>
      </c>
      <c r="C800" s="3" t="s">
        <v>586</v>
      </c>
      <c r="D800" s="3" t="s">
        <v>712</v>
      </c>
      <c r="E800" s="3" t="s">
        <v>738</v>
      </c>
      <c r="F800" s="3" t="s">
        <v>104</v>
      </c>
      <c r="G800" s="3" t="s">
        <v>104</v>
      </c>
      <c r="H800" s="3" t="s">
        <v>104</v>
      </c>
      <c r="I800" s="3" t="s">
        <v>1361</v>
      </c>
      <c r="J800" s="3" t="s">
        <v>104</v>
      </c>
      <c r="K800" s="4"/>
      <c r="L800" s="4">
        <f>=ROUNDDOWN({0},0)</f>
      </c>
      <c r="M800" s="4"/>
      <c r="N800" s="5"/>
      <c r="O800" s="4"/>
      <c r="P800" s="4">
        <f>=ROUNDDOWN({0},0)</f>
      </c>
      <c r="Q800" s="4"/>
      <c r="R800" s="5"/>
      <c r="S800" s="4"/>
      <c r="T800" s="6"/>
      <c r="U800" s="4"/>
      <c r="V800" s="6"/>
      <c r="W800" s="5"/>
      <c r="X800" s="5"/>
      <c r="Y800" s="4"/>
      <c r="Z800" s="6"/>
      <c r="AA800" s="4"/>
      <c r="AB800" s="6"/>
      <c r="AC800" s="5"/>
      <c r="AD800" s="5"/>
      <c r="AE800" s="4"/>
      <c r="AF800" s="6"/>
      <c r="AG800" s="4"/>
      <c r="AH800" s="6"/>
      <c r="AI800" s="5"/>
      <c r="AJ800" s="5"/>
      <c r="AK800" s="4"/>
      <c r="AL800" s="6"/>
      <c r="AM800" s="4"/>
      <c r="AN800" s="6"/>
      <c r="AO800" s="5"/>
      <c r="AP800" s="5"/>
      <c r="AQ800" s="4"/>
      <c r="AR800" s="6"/>
      <c r="AS800" s="4"/>
      <c r="AT800" s="6"/>
      <c r="AU800" s="5"/>
      <c r="AV800" s="5"/>
      <c r="AW800" s="4"/>
      <c r="AX800" s="6"/>
      <c r="AY800" s="4"/>
      <c r="AZ800" s="6"/>
      <c r="BA800" s="5"/>
      <c r="BB800" s="5"/>
      <c r="BC800" s="4"/>
      <c r="BD800" s="6"/>
      <c r="BE800" s="4"/>
      <c r="BF800" s="6"/>
      <c r="BG800" s="5"/>
      <c r="BH800" s="5"/>
      <c r="BI800" s="4"/>
      <c r="BJ800" s="6"/>
      <c r="BK800" s="4"/>
      <c r="BL800" s="6"/>
      <c r="BM800" s="5"/>
      <c r="BN800" s="5"/>
      <c r="BO800" s="4"/>
      <c r="BP800" s="6"/>
      <c r="BQ800" s="4"/>
      <c r="BR800" s="6"/>
      <c r="BS800" s="5"/>
      <c r="BT800" s="5"/>
      <c r="BU800" s="4"/>
      <c r="BV800" s="6"/>
      <c r="BW800" s="4"/>
      <c r="BX800" s="6"/>
      <c r="BY800" s="5"/>
      <c r="BZ800" s="5"/>
      <c r="CA800" s="4"/>
      <c r="CB800" s="6"/>
      <c r="CC800" s="4"/>
      <c r="CD800" s="6"/>
      <c r="CE800" s="5"/>
      <c r="CF800" s="5"/>
      <c r="CG800" s="4"/>
      <c r="CH800" s="6"/>
      <c r="CI800" s="4"/>
      <c r="CJ800" s="6"/>
      <c r="CK800" s="5"/>
      <c r="CL800" s="5"/>
      <c r="CM800" s="4"/>
      <c r="CN800" s="6"/>
      <c r="CO800" s="4"/>
      <c r="CP800" s="6"/>
      <c r="CQ800" s="5"/>
      <c r="CR800" s="5"/>
      <c r="CS800" s="4"/>
      <c r="CT800" s="6"/>
      <c r="CU800" s="4"/>
      <c r="CV800" s="6"/>
      <c r="CW800" s="5"/>
      <c r="CX800" s="5"/>
      <c r="CY800" s="4"/>
      <c r="CZ800" s="6"/>
      <c r="DA800" s="4"/>
      <c r="DB800" s="6"/>
      <c r="DC800" s="5"/>
      <c r="DD800" s="5"/>
      <c r="DE800" s="4"/>
      <c r="DF800" s="6"/>
      <c r="DG800" s="4"/>
      <c r="DH800" s="6"/>
      <c r="DI800" s="5"/>
      <c r="DJ800" s="5"/>
      <c r="DK800" s="4"/>
      <c r="DL800" s="6"/>
      <c r="DM800" s="4"/>
      <c r="DN800" s="6"/>
      <c r="DO800" s="5"/>
      <c r="DP800" s="5"/>
      <c r="DQ800" s="4"/>
      <c r="DR800" s="6"/>
      <c r="DS800" s="4"/>
      <c r="DT800" s="6"/>
      <c r="DU800" s="5"/>
      <c r="DV800" s="5"/>
      <c r="DW800" s="4"/>
      <c r="DX800" s="6"/>
      <c r="DY800" s="4"/>
      <c r="DZ800" s="6"/>
      <c r="EA800" s="5"/>
      <c r="EB800" s="5"/>
      <c r="EC800" s="4"/>
      <c r="ED800" s="6"/>
      <c r="EE800" s="4"/>
      <c r="EF800" s="6"/>
      <c r="EG800" s="5"/>
      <c r="EH800" s="5"/>
      <c r="EI800" s="4"/>
      <c r="EJ800" s="6"/>
      <c r="EK800" s="4"/>
      <c r="EL800" s="6"/>
      <c r="EM800" s="5"/>
      <c r="EN800" s="5"/>
      <c r="EO800" s="4"/>
      <c r="EP800" s="6"/>
      <c r="EQ800" s="4"/>
      <c r="ER800" s="6"/>
      <c r="ES800" s="5"/>
      <c r="ET800" s="5"/>
      <c r="EU800" s="4"/>
      <c r="EV800" s="6"/>
      <c r="EW800" s="4"/>
      <c r="EX800" s="6"/>
      <c r="EY800" s="5"/>
      <c r="EZ800" s="5"/>
      <c r="FA800" s="4"/>
      <c r="FB800" s="6"/>
      <c r="FC800" s="4"/>
      <c r="FD800" s="6"/>
      <c r="FE800" s="5"/>
      <c r="FF800" s="5"/>
      <c r="FG800" s="4"/>
      <c r="FH800" s="6"/>
      <c r="FI800" s="4"/>
      <c r="FJ800" s="6"/>
      <c r="FK800" s="5"/>
      <c r="FL800" s="5"/>
      <c r="FM800" s="4"/>
      <c r="FN800" s="6"/>
      <c r="FO800" s="4"/>
      <c r="FP800" s="6"/>
      <c r="FQ800" s="5"/>
      <c r="FR800" s="5"/>
      <c r="FS800" s="4"/>
      <c r="FT800" s="6"/>
      <c r="FU800" s="4"/>
      <c r="FV800" s="6"/>
      <c r="FW800" s="5"/>
      <c r="FX800" s="5"/>
      <c r="FY800" s="4"/>
      <c r="FZ800" s="6"/>
      <c r="GA800" s="4"/>
      <c r="GB800" s="6"/>
      <c r="GC800" s="5"/>
      <c r="GD800" s="5"/>
      <c r="GE800" s="4"/>
      <c r="GF800" s="6"/>
      <c r="GG800" s="4"/>
      <c r="GH800" s="6"/>
      <c r="GI800" s="5"/>
      <c r="GJ800" s="5"/>
      <c r="GK800" s="4"/>
      <c r="GL800" s="6"/>
      <c r="GM800" s="4"/>
      <c r="GN800" s="6"/>
      <c r="GO800" s="5"/>
      <c r="GP800" s="5"/>
      <c r="GQ800" s="4"/>
      <c r="GR800" s="6"/>
      <c r="GS800" s="4"/>
      <c r="GT800" s="6"/>
      <c r="GU800" s="5"/>
      <c r="GV800" s="5"/>
      <c r="GW800" s="4"/>
      <c r="GX800" s="6"/>
      <c r="GY800" s="4"/>
      <c r="GZ800" s="6"/>
      <c r="HA800" s="5"/>
      <c r="HB800" s="5"/>
      <c r="HC800" s="4"/>
      <c r="HD800" s="6"/>
      <c r="HE800" s="4"/>
      <c r="HF800" s="6"/>
      <c r="HG800" s="5"/>
      <c r="HH800" s="5"/>
      <c r="HI800" s="4"/>
      <c r="HJ800" s="6"/>
      <c r="HK800" s="4"/>
      <c r="HL800" s="6"/>
      <c r="HM800" s="5"/>
      <c r="HN800" s="5"/>
      <c r="HO800" s="4"/>
      <c r="HP800" s="6"/>
      <c r="HQ800" s="4"/>
      <c r="HR800" s="6"/>
      <c r="HS800" s="5"/>
      <c r="HT800" s="5"/>
      <c r="HU800" s="4"/>
      <c r="HV800" s="6"/>
      <c r="HW800" s="4"/>
      <c r="HX800" s="6"/>
      <c r="HY800" s="5"/>
      <c r="HZ800" s="5"/>
      <c r="IA800" s="4"/>
      <c r="IB800" s="6"/>
      <c r="IC800" s="4"/>
      <c r="ID800" s="6"/>
      <c r="IE800" s="5"/>
      <c r="IF800" s="5"/>
      <c r="IG800" s="4"/>
      <c r="IH800" s="6"/>
      <c r="II800" s="4"/>
      <c r="IJ800" s="6"/>
      <c r="IK800" s="5"/>
      <c r="IL800" s="5"/>
      <c r="IM800" s="4"/>
      <c r="IN800" s="6"/>
      <c r="IO800" s="4"/>
      <c r="IP800" s="6"/>
      <c r="IQ800" s="5"/>
      <c r="IR800" s="5"/>
      <c r="IS800" s="4"/>
      <c r="IT800" s="6"/>
      <c r="IU800" s="4"/>
      <c r="IV800" s="6"/>
      <c r="IW800" s="5"/>
      <c r="IX800" s="5"/>
      <c r="IY800" s="4"/>
      <c r="IZ800" s="6"/>
      <c r="JA800" s="4"/>
      <c r="JB800" s="6"/>
      <c r="JC800" s="5"/>
      <c r="JD800" s="5"/>
      <c r="JE800" s="4"/>
      <c r="JF800" s="6"/>
      <c r="JG800" s="4"/>
      <c r="JH800" s="6"/>
      <c r="JI800" s="5"/>
      <c r="JJ800" s="5"/>
      <c r="JK800" s="4"/>
      <c r="JL800" s="6"/>
      <c r="JM800" s="4"/>
      <c r="JN800" s="6"/>
      <c r="JO800" s="5"/>
      <c r="JP800" s="5"/>
      <c r="JQ800" s="4"/>
      <c r="JR800" s="6"/>
      <c r="JS800" s="4"/>
      <c r="JT800" s="6"/>
      <c r="JU800" s="5"/>
      <c r="JV800" s="5"/>
      <c r="JW800" s="4"/>
      <c r="JX800" s="6"/>
      <c r="JY800" s="4"/>
      <c r="JZ800" s="6"/>
      <c r="KA800" s="5"/>
      <c r="KB800" s="5"/>
      <c r="KC800" s="4"/>
      <c r="KD800" s="6"/>
      <c r="KE800" s="4"/>
      <c r="KF800" s="6"/>
      <c r="KG800" s="5"/>
      <c r="KH800" s="5"/>
      <c r="KI800" s="4"/>
      <c r="KJ800" s="6"/>
      <c r="KK800" s="4"/>
      <c r="KL800" s="6"/>
      <c r="KM800" s="5"/>
      <c r="KN800" s="5"/>
    </row>
    <row r="801">
      <c r="A801" s="3" t="s">
        <v>85</v>
      </c>
      <c r="B801" s="3" t="s">
        <v>739</v>
      </c>
      <c r="C801" s="3" t="s">
        <v>87</v>
      </c>
      <c r="D801" s="3" t="s">
        <v>88</v>
      </c>
      <c r="E801" s="3" t="s">
        <v>740</v>
      </c>
      <c r="F801" s="3" t="s">
        <v>741</v>
      </c>
      <c r="G801" s="3" t="s">
        <v>742</v>
      </c>
      <c r="H801" s="3" t="s">
        <v>129</v>
      </c>
      <c r="I801" s="3" t="s">
        <v>1326</v>
      </c>
      <c r="J801" s="3" t="s">
        <v>1307</v>
      </c>
      <c r="K801" s="4">
        <v>4327</v>
      </c>
      <c r="L801" s="4">
        <f>=ROUNDDOWN(41.2095238095238,0)</f>
      </c>
      <c r="M801" s="4"/>
      <c r="N801" s="5">
        <v>1</v>
      </c>
      <c r="O801" s="4"/>
      <c r="P801" s="4">
        <f>=ROUNDDOWN({0},0)</f>
      </c>
      <c r="Q801" s="4"/>
      <c r="R801" s="5"/>
      <c r="S801" s="4">
        <v>94</v>
      </c>
      <c r="T801" s="6">
        <v>4749.56</v>
      </c>
      <c r="U801" s="4"/>
      <c r="V801" s="6"/>
      <c r="W801" s="5"/>
      <c r="X801" s="5"/>
      <c r="Y801" s="4">
        <v>8</v>
      </c>
      <c r="Z801" s="6">
        <v>433.93</v>
      </c>
      <c r="AA801" s="4"/>
      <c r="AB801" s="6"/>
      <c r="AC801" s="5"/>
      <c r="AD801" s="5"/>
      <c r="AE801" s="4">
        <v>34</v>
      </c>
      <c r="AF801" s="6">
        <v>1506.15</v>
      </c>
      <c r="AG801" s="4"/>
      <c r="AH801" s="6"/>
      <c r="AI801" s="5"/>
      <c r="AJ801" s="5"/>
      <c r="AK801" s="4">
        <v>7</v>
      </c>
      <c r="AL801" s="6">
        <v>387.78</v>
      </c>
      <c r="AM801" s="4"/>
      <c r="AN801" s="6"/>
      <c r="AO801" s="5"/>
      <c r="AP801" s="5"/>
      <c r="AQ801" s="4"/>
      <c r="AR801" s="6"/>
      <c r="AS801" s="4"/>
      <c r="AT801" s="6"/>
      <c r="AU801" s="5"/>
      <c r="AV801" s="5"/>
      <c r="AW801" s="4">
        <v>10</v>
      </c>
      <c r="AX801" s="6">
        <v>519.15</v>
      </c>
      <c r="AY801" s="4"/>
      <c r="AZ801" s="6"/>
      <c r="BA801" s="5"/>
      <c r="BB801" s="5"/>
      <c r="BC801" s="4">
        <v>16</v>
      </c>
      <c r="BD801" s="6">
        <v>935.9</v>
      </c>
      <c r="BE801" s="4"/>
      <c r="BF801" s="6"/>
      <c r="BG801" s="5"/>
      <c r="BH801" s="5"/>
      <c r="BI801" s="4">
        <v>2</v>
      </c>
      <c r="BJ801" s="6">
        <v>105.4</v>
      </c>
      <c r="BK801" s="4"/>
      <c r="BL801" s="6"/>
      <c r="BM801" s="5"/>
      <c r="BN801" s="5"/>
      <c r="BO801" s="4">
        <v>12</v>
      </c>
      <c r="BP801" s="6">
        <v>588.72</v>
      </c>
      <c r="BQ801" s="4"/>
      <c r="BR801" s="6"/>
      <c r="BS801" s="5"/>
      <c r="BT801" s="5"/>
      <c r="BU801" s="4">
        <v>2</v>
      </c>
      <c r="BV801" s="6">
        <v>111.6</v>
      </c>
      <c r="BW801" s="4"/>
      <c r="BX801" s="6"/>
      <c r="BY801" s="5"/>
      <c r="BZ801" s="5"/>
      <c r="CA801" s="4"/>
      <c r="CB801" s="6"/>
      <c r="CC801" s="4"/>
      <c r="CD801" s="6"/>
      <c r="CE801" s="5"/>
      <c r="CF801" s="5"/>
      <c r="CG801" s="4"/>
      <c r="CH801" s="6"/>
      <c r="CI801" s="4"/>
      <c r="CJ801" s="6"/>
      <c r="CK801" s="5"/>
      <c r="CL801" s="5"/>
      <c r="CM801" s="4"/>
      <c r="CN801" s="6"/>
      <c r="CO801" s="4"/>
      <c r="CP801" s="6"/>
      <c r="CQ801" s="5"/>
      <c r="CR801" s="5"/>
      <c r="CS801" s="4"/>
      <c r="CT801" s="6"/>
      <c r="CU801" s="4"/>
      <c r="CV801" s="6"/>
      <c r="CW801" s="5"/>
      <c r="CX801" s="5"/>
      <c r="CY801" s="4"/>
      <c r="CZ801" s="6"/>
      <c r="DA801" s="4"/>
      <c r="DB801" s="6"/>
      <c r="DC801" s="5"/>
      <c r="DD801" s="5"/>
      <c r="DE801" s="4"/>
      <c r="DF801" s="6"/>
      <c r="DG801" s="4"/>
      <c r="DH801" s="6"/>
      <c r="DI801" s="5"/>
      <c r="DJ801" s="5"/>
      <c r="DK801" s="4"/>
      <c r="DL801" s="6"/>
      <c r="DM801" s="4"/>
      <c r="DN801" s="6"/>
      <c r="DO801" s="5"/>
      <c r="DP801" s="5"/>
      <c r="DQ801" s="4"/>
      <c r="DR801" s="6"/>
      <c r="DS801" s="4"/>
      <c r="DT801" s="6"/>
      <c r="DU801" s="5"/>
      <c r="DV801" s="5"/>
      <c r="DW801" s="4">
        <v>1</v>
      </c>
      <c r="DX801" s="6">
        <v>53.7</v>
      </c>
      <c r="DY801" s="4"/>
      <c r="DZ801" s="6"/>
      <c r="EA801" s="5"/>
      <c r="EB801" s="5"/>
      <c r="EC801" s="4">
        <v>2</v>
      </c>
      <c r="ED801" s="6">
        <v>107.23</v>
      </c>
      <c r="EE801" s="4"/>
      <c r="EF801" s="6"/>
      <c r="EG801" s="5"/>
      <c r="EH801" s="5"/>
      <c r="EI801" s="4"/>
      <c r="EJ801" s="6"/>
      <c r="EK801" s="4"/>
      <c r="EL801" s="6"/>
      <c r="EM801" s="5"/>
      <c r="EN801" s="5"/>
      <c r="EO801" s="4"/>
      <c r="EP801" s="6"/>
      <c r="EQ801" s="4"/>
      <c r="ER801" s="6"/>
      <c r="ES801" s="5"/>
      <c r="ET801" s="5"/>
      <c r="EU801" s="4"/>
      <c r="EV801" s="6"/>
      <c r="EW801" s="4"/>
      <c r="EX801" s="6"/>
      <c r="EY801" s="5"/>
      <c r="EZ801" s="5"/>
      <c r="FA801" s="4"/>
      <c r="FB801" s="6"/>
      <c r="FC801" s="4"/>
      <c r="FD801" s="6"/>
      <c r="FE801" s="5"/>
      <c r="FF801" s="5"/>
      <c r="FG801" s="4"/>
      <c r="FH801" s="6"/>
      <c r="FI801" s="4"/>
      <c r="FJ801" s="6"/>
      <c r="FK801" s="5"/>
      <c r="FL801" s="5"/>
      <c r="FM801" s="4"/>
      <c r="FN801" s="6"/>
      <c r="FO801" s="4"/>
      <c r="FP801" s="6"/>
      <c r="FQ801" s="5"/>
      <c r="FR801" s="5"/>
      <c r="FS801" s="4"/>
      <c r="FT801" s="6"/>
      <c r="FU801" s="4"/>
      <c r="FV801" s="6"/>
      <c r="FW801" s="5"/>
      <c r="FX801" s="5"/>
      <c r="FY801" s="4"/>
      <c r="FZ801" s="6"/>
      <c r="GA801" s="4"/>
      <c r="GB801" s="6"/>
      <c r="GC801" s="5"/>
      <c r="GD801" s="5"/>
      <c r="GE801" s="4"/>
      <c r="GF801" s="6"/>
      <c r="GG801" s="4"/>
      <c r="GH801" s="6"/>
      <c r="GI801" s="5"/>
      <c r="GJ801" s="5"/>
      <c r="GK801" s="4"/>
      <c r="GL801" s="6"/>
      <c r="GM801" s="4"/>
      <c r="GN801" s="6"/>
      <c r="GO801" s="5"/>
      <c r="GP801" s="5"/>
      <c r="GQ801" s="4"/>
      <c r="GR801" s="6"/>
      <c r="GS801" s="4"/>
      <c r="GT801" s="6"/>
      <c r="GU801" s="5"/>
      <c r="GV801" s="5"/>
      <c r="GW801" s="4"/>
      <c r="GX801" s="6"/>
      <c r="GY801" s="4"/>
      <c r="GZ801" s="6"/>
      <c r="HA801" s="5"/>
      <c r="HB801" s="5"/>
      <c r="HC801" s="4"/>
      <c r="HD801" s="6"/>
      <c r="HE801" s="4"/>
      <c r="HF801" s="6"/>
      <c r="HG801" s="5"/>
      <c r="HH801" s="5"/>
      <c r="HI801" s="4"/>
      <c r="HJ801" s="6"/>
      <c r="HK801" s="4"/>
      <c r="HL801" s="6"/>
      <c r="HM801" s="5"/>
      <c r="HN801" s="5"/>
      <c r="HO801" s="4"/>
      <c r="HP801" s="6"/>
      <c r="HQ801" s="4"/>
      <c r="HR801" s="6"/>
      <c r="HS801" s="5"/>
      <c r="HT801" s="5"/>
      <c r="HU801" s="4"/>
      <c r="HV801" s="6"/>
      <c r="HW801" s="4"/>
      <c r="HX801" s="6"/>
      <c r="HY801" s="5"/>
      <c r="HZ801" s="5"/>
      <c r="IA801" s="4"/>
      <c r="IB801" s="6"/>
      <c r="IC801" s="4"/>
      <c r="ID801" s="6"/>
      <c r="IE801" s="5"/>
      <c r="IF801" s="5"/>
      <c r="IG801" s="4"/>
      <c r="IH801" s="6"/>
      <c r="II801" s="4"/>
      <c r="IJ801" s="6"/>
      <c r="IK801" s="5"/>
      <c r="IL801" s="5"/>
      <c r="IM801" s="4"/>
      <c r="IN801" s="6"/>
      <c r="IO801" s="4"/>
      <c r="IP801" s="6"/>
      <c r="IQ801" s="5"/>
      <c r="IR801" s="5"/>
      <c r="IS801" s="4"/>
      <c r="IT801" s="6"/>
      <c r="IU801" s="4"/>
      <c r="IV801" s="6"/>
      <c r="IW801" s="5"/>
      <c r="IX801" s="5"/>
      <c r="IY801" s="4"/>
      <c r="IZ801" s="6"/>
      <c r="JA801" s="4"/>
      <c r="JB801" s="6"/>
      <c r="JC801" s="5"/>
      <c r="JD801" s="5"/>
      <c r="JE801" s="4"/>
      <c r="JF801" s="6"/>
      <c r="JG801" s="4"/>
      <c r="JH801" s="6"/>
      <c r="JI801" s="5"/>
      <c r="JJ801" s="5"/>
      <c r="JK801" s="4"/>
      <c r="JL801" s="6"/>
      <c r="JM801" s="4"/>
      <c r="JN801" s="6"/>
      <c r="JO801" s="5"/>
      <c r="JP801" s="5"/>
      <c r="JQ801" s="4"/>
      <c r="JR801" s="6"/>
      <c r="JS801" s="4"/>
      <c r="JT801" s="6"/>
      <c r="JU801" s="5"/>
      <c r="JV801" s="5"/>
      <c r="JW801" s="4"/>
      <c r="JX801" s="6"/>
      <c r="JY801" s="4"/>
      <c r="JZ801" s="6"/>
      <c r="KA801" s="5"/>
      <c r="KB801" s="5"/>
      <c r="KC801" s="4"/>
      <c r="KD801" s="6"/>
      <c r="KE801" s="4"/>
      <c r="KF801" s="6"/>
      <c r="KG801" s="5"/>
      <c r="KH801" s="5"/>
      <c r="KI801" s="4"/>
      <c r="KJ801" s="6"/>
      <c r="KK801" s="4"/>
      <c r="KL801" s="6"/>
      <c r="KM801" s="5"/>
      <c r="KN801" s="5"/>
    </row>
    <row r="802">
      <c r="A802" s="3" t="s">
        <v>85</v>
      </c>
      <c r="B802" s="3" t="s">
        <v>739</v>
      </c>
      <c r="C802" s="3" t="s">
        <v>87</v>
      </c>
      <c r="D802" s="3" t="s">
        <v>88</v>
      </c>
      <c r="E802" s="3" t="s">
        <v>740</v>
      </c>
      <c r="F802" s="3" t="s">
        <v>741</v>
      </c>
      <c r="G802" s="3" t="s">
        <v>742</v>
      </c>
      <c r="H802" s="3" t="s">
        <v>129</v>
      </c>
      <c r="I802" s="3" t="s">
        <v>1336</v>
      </c>
      <c r="J802" s="3" t="s">
        <v>1340</v>
      </c>
      <c r="K802" s="4">
        <v>257</v>
      </c>
      <c r="L802" s="4">
        <f>=ROUNDDOWN(7.55882352941176,0)</f>
      </c>
      <c r="M802" s="4"/>
      <c r="N802" s="5"/>
      <c r="O802" s="4"/>
      <c r="P802" s="4">
        <f>=ROUNDDOWN({0},0)</f>
      </c>
      <c r="Q802" s="4"/>
      <c r="R802" s="5"/>
      <c r="S802" s="4">
        <v>41</v>
      </c>
      <c r="T802" s="6">
        <v>2236.73</v>
      </c>
      <c r="U802" s="4"/>
      <c r="V802" s="6"/>
      <c r="W802" s="5"/>
      <c r="X802" s="5"/>
      <c r="Y802" s="4">
        <v>6</v>
      </c>
      <c r="Z802" s="6">
        <v>327.02</v>
      </c>
      <c r="AA802" s="4"/>
      <c r="AB802" s="6"/>
      <c r="AC802" s="5"/>
      <c r="AD802" s="5"/>
      <c r="AE802" s="4">
        <v>11</v>
      </c>
      <c r="AF802" s="6">
        <v>516.43</v>
      </c>
      <c r="AG802" s="4"/>
      <c r="AH802" s="6"/>
      <c r="AI802" s="5"/>
      <c r="AJ802" s="5"/>
      <c r="AK802" s="4">
        <v>1</v>
      </c>
      <c r="AL802" s="6">
        <v>57.79</v>
      </c>
      <c r="AM802" s="4"/>
      <c r="AN802" s="6"/>
      <c r="AO802" s="5"/>
      <c r="AP802" s="5"/>
      <c r="AQ802" s="4">
        <v>2</v>
      </c>
      <c r="AR802" s="6">
        <v>119.13</v>
      </c>
      <c r="AS802" s="4"/>
      <c r="AT802" s="6"/>
      <c r="AU802" s="5"/>
      <c r="AV802" s="5"/>
      <c r="AW802" s="4">
        <v>3</v>
      </c>
      <c r="AX802" s="6">
        <v>158.84</v>
      </c>
      <c r="AY802" s="4"/>
      <c r="AZ802" s="6"/>
      <c r="BA802" s="5"/>
      <c r="BB802" s="5"/>
      <c r="BC802" s="4">
        <v>3</v>
      </c>
      <c r="BD802" s="6">
        <v>183.26</v>
      </c>
      <c r="BE802" s="4"/>
      <c r="BF802" s="6"/>
      <c r="BG802" s="5"/>
      <c r="BH802" s="5"/>
      <c r="BI802" s="4"/>
      <c r="BJ802" s="6"/>
      <c r="BK802" s="4"/>
      <c r="BL802" s="6"/>
      <c r="BM802" s="5"/>
      <c r="BN802" s="5"/>
      <c r="BO802" s="4">
        <v>1</v>
      </c>
      <c r="BP802" s="6">
        <v>58.13</v>
      </c>
      <c r="BQ802" s="4"/>
      <c r="BR802" s="6"/>
      <c r="BS802" s="5"/>
      <c r="BT802" s="5"/>
      <c r="BU802" s="4">
        <v>2</v>
      </c>
      <c r="BV802" s="6">
        <v>90.14</v>
      </c>
      <c r="BW802" s="4"/>
      <c r="BX802" s="6"/>
      <c r="BY802" s="5"/>
      <c r="BZ802" s="5"/>
      <c r="CA802" s="4"/>
      <c r="CB802" s="6"/>
      <c r="CC802" s="4"/>
      <c r="CD802" s="6"/>
      <c r="CE802" s="5"/>
      <c r="CF802" s="5"/>
      <c r="CG802" s="4">
        <v>3</v>
      </c>
      <c r="CH802" s="6">
        <v>186.36</v>
      </c>
      <c r="CI802" s="4"/>
      <c r="CJ802" s="6"/>
      <c r="CK802" s="5"/>
      <c r="CL802" s="5"/>
      <c r="CM802" s="4">
        <v>3</v>
      </c>
      <c r="CN802" s="6">
        <v>244.97</v>
      </c>
      <c r="CO802" s="4"/>
      <c r="CP802" s="6"/>
      <c r="CQ802" s="5"/>
      <c r="CR802" s="5"/>
      <c r="CS802" s="4">
        <v>3</v>
      </c>
      <c r="CT802" s="6">
        <v>161.1</v>
      </c>
      <c r="CU802" s="4"/>
      <c r="CV802" s="6"/>
      <c r="CW802" s="5"/>
      <c r="CX802" s="5"/>
      <c r="CY802" s="4"/>
      <c r="CZ802" s="6"/>
      <c r="DA802" s="4"/>
      <c r="DB802" s="6"/>
      <c r="DC802" s="5"/>
      <c r="DD802" s="5"/>
      <c r="DE802" s="4">
        <v>3</v>
      </c>
      <c r="DF802" s="6">
        <v>133.56</v>
      </c>
      <c r="DG802" s="4"/>
      <c r="DH802" s="6"/>
      <c r="DI802" s="5"/>
      <c r="DJ802" s="5"/>
      <c r="DK802" s="4"/>
      <c r="DL802" s="6"/>
      <c r="DM802" s="4"/>
      <c r="DN802" s="6"/>
      <c r="DO802" s="5"/>
      <c r="DP802" s="5"/>
      <c r="DQ802" s="4"/>
      <c r="DR802" s="6"/>
      <c r="DS802" s="4"/>
      <c r="DT802" s="6"/>
      <c r="DU802" s="5"/>
      <c r="DV802" s="5"/>
      <c r="DW802" s="4"/>
      <c r="DX802" s="6"/>
      <c r="DY802" s="4"/>
      <c r="DZ802" s="6"/>
      <c r="EA802" s="5"/>
      <c r="EB802" s="5"/>
      <c r="EC802" s="4"/>
      <c r="ED802" s="6"/>
      <c r="EE802" s="4"/>
      <c r="EF802" s="6"/>
      <c r="EG802" s="5"/>
      <c r="EH802" s="5"/>
      <c r="EI802" s="4"/>
      <c r="EJ802" s="6"/>
      <c r="EK802" s="4"/>
      <c r="EL802" s="6"/>
      <c r="EM802" s="5"/>
      <c r="EN802" s="5"/>
      <c r="EO802" s="4"/>
      <c r="EP802" s="6"/>
      <c r="EQ802" s="4"/>
      <c r="ER802" s="6"/>
      <c r="ES802" s="5"/>
      <c r="ET802" s="5"/>
      <c r="EU802" s="4"/>
      <c r="EV802" s="6"/>
      <c r="EW802" s="4"/>
      <c r="EX802" s="6"/>
      <c r="EY802" s="5"/>
      <c r="EZ802" s="5"/>
      <c r="FA802" s="4"/>
      <c r="FB802" s="6"/>
      <c r="FC802" s="4"/>
      <c r="FD802" s="6"/>
      <c r="FE802" s="5"/>
      <c r="FF802" s="5"/>
      <c r="FG802" s="4"/>
      <c r="FH802" s="6"/>
      <c r="FI802" s="4"/>
      <c r="FJ802" s="6"/>
      <c r="FK802" s="5"/>
      <c r="FL802" s="5"/>
      <c r="FM802" s="4"/>
      <c r="FN802" s="6"/>
      <c r="FO802" s="4"/>
      <c r="FP802" s="6"/>
      <c r="FQ802" s="5"/>
      <c r="FR802" s="5"/>
      <c r="FS802" s="4"/>
      <c r="FT802" s="6"/>
      <c r="FU802" s="4"/>
      <c r="FV802" s="6"/>
      <c r="FW802" s="5"/>
      <c r="FX802" s="5"/>
      <c r="FY802" s="4"/>
      <c r="FZ802" s="6"/>
      <c r="GA802" s="4"/>
      <c r="GB802" s="6"/>
      <c r="GC802" s="5"/>
      <c r="GD802" s="5"/>
      <c r="GE802" s="4"/>
      <c r="GF802" s="6"/>
      <c r="GG802" s="4"/>
      <c r="GH802" s="6"/>
      <c r="GI802" s="5"/>
      <c r="GJ802" s="5"/>
      <c r="GK802" s="4"/>
      <c r="GL802" s="6"/>
      <c r="GM802" s="4"/>
      <c r="GN802" s="6"/>
      <c r="GO802" s="5"/>
      <c r="GP802" s="5"/>
      <c r="GQ802" s="4"/>
      <c r="GR802" s="6"/>
      <c r="GS802" s="4"/>
      <c r="GT802" s="6"/>
      <c r="GU802" s="5"/>
      <c r="GV802" s="5"/>
      <c r="GW802" s="4"/>
      <c r="GX802" s="6"/>
      <c r="GY802" s="4"/>
      <c r="GZ802" s="6"/>
      <c r="HA802" s="5"/>
      <c r="HB802" s="5"/>
      <c r="HC802" s="4"/>
      <c r="HD802" s="6"/>
      <c r="HE802" s="4"/>
      <c r="HF802" s="6"/>
      <c r="HG802" s="5"/>
      <c r="HH802" s="5"/>
      <c r="HI802" s="4"/>
      <c r="HJ802" s="6"/>
      <c r="HK802" s="4"/>
      <c r="HL802" s="6"/>
      <c r="HM802" s="5"/>
      <c r="HN802" s="5"/>
      <c r="HO802" s="4"/>
      <c r="HP802" s="6"/>
      <c r="HQ802" s="4"/>
      <c r="HR802" s="6"/>
      <c r="HS802" s="5"/>
      <c r="HT802" s="5"/>
      <c r="HU802" s="4"/>
      <c r="HV802" s="6"/>
      <c r="HW802" s="4"/>
      <c r="HX802" s="6"/>
      <c r="HY802" s="5"/>
      <c r="HZ802" s="5"/>
      <c r="IA802" s="4"/>
      <c r="IB802" s="6"/>
      <c r="IC802" s="4"/>
      <c r="ID802" s="6"/>
      <c r="IE802" s="5"/>
      <c r="IF802" s="5"/>
      <c r="IG802" s="4"/>
      <c r="IH802" s="6"/>
      <c r="II802" s="4"/>
      <c r="IJ802" s="6"/>
      <c r="IK802" s="5"/>
      <c r="IL802" s="5"/>
      <c r="IM802" s="4"/>
      <c r="IN802" s="6"/>
      <c r="IO802" s="4"/>
      <c r="IP802" s="6"/>
      <c r="IQ802" s="5"/>
      <c r="IR802" s="5"/>
      <c r="IS802" s="4"/>
      <c r="IT802" s="6"/>
      <c r="IU802" s="4"/>
      <c r="IV802" s="6"/>
      <c r="IW802" s="5"/>
      <c r="IX802" s="5"/>
      <c r="IY802" s="4"/>
      <c r="IZ802" s="6"/>
      <c r="JA802" s="4"/>
      <c r="JB802" s="6"/>
      <c r="JC802" s="5"/>
      <c r="JD802" s="5"/>
      <c r="JE802" s="4"/>
      <c r="JF802" s="6"/>
      <c r="JG802" s="4"/>
      <c r="JH802" s="6"/>
      <c r="JI802" s="5"/>
      <c r="JJ802" s="5"/>
      <c r="JK802" s="4"/>
      <c r="JL802" s="6"/>
      <c r="JM802" s="4"/>
      <c r="JN802" s="6"/>
      <c r="JO802" s="5"/>
      <c r="JP802" s="5"/>
      <c r="JQ802" s="4"/>
      <c r="JR802" s="6"/>
      <c r="JS802" s="4"/>
      <c r="JT802" s="6"/>
      <c r="JU802" s="5"/>
      <c r="JV802" s="5"/>
      <c r="JW802" s="4"/>
      <c r="JX802" s="6"/>
      <c r="JY802" s="4"/>
      <c r="JZ802" s="6"/>
      <c r="KA802" s="5"/>
      <c r="KB802" s="5"/>
      <c r="KC802" s="4"/>
      <c r="KD802" s="6"/>
      <c r="KE802" s="4"/>
      <c r="KF802" s="6"/>
      <c r="KG802" s="5"/>
      <c r="KH802" s="5"/>
      <c r="KI802" s="4"/>
      <c r="KJ802" s="6"/>
      <c r="KK802" s="4"/>
      <c r="KL802" s="6"/>
      <c r="KM802" s="5"/>
      <c r="KN802" s="5"/>
    </row>
    <row r="803">
      <c r="A803" s="3" t="s">
        <v>85</v>
      </c>
      <c r="B803" s="3" t="s">
        <v>739</v>
      </c>
      <c r="C803" s="3" t="s">
        <v>87</v>
      </c>
      <c r="D803" s="3" t="s">
        <v>88</v>
      </c>
      <c r="E803" s="3" t="s">
        <v>740</v>
      </c>
      <c r="F803" s="3" t="s">
        <v>741</v>
      </c>
      <c r="G803" s="3" t="s">
        <v>742</v>
      </c>
      <c r="H803" s="3" t="s">
        <v>129</v>
      </c>
      <c r="I803" s="3" t="s">
        <v>1321</v>
      </c>
      <c r="J803" s="3" t="s">
        <v>1319</v>
      </c>
      <c r="K803" s="4">
        <v>1373</v>
      </c>
      <c r="L803" s="4">
        <f>=ROUNDDOWN(38.7853107344633,0)</f>
      </c>
      <c r="M803" s="4"/>
      <c r="N803" s="5">
        <v>1</v>
      </c>
      <c r="O803" s="4"/>
      <c r="P803" s="4">
        <f>=ROUNDDOWN({0},0)</f>
      </c>
      <c r="Q803" s="4"/>
      <c r="R803" s="5"/>
      <c r="S803" s="4">
        <v>45</v>
      </c>
      <c r="T803" s="6">
        <v>2228.95</v>
      </c>
      <c r="U803" s="4"/>
      <c r="V803" s="6"/>
      <c r="W803" s="5"/>
      <c r="X803" s="5"/>
      <c r="Y803" s="4">
        <v>4</v>
      </c>
      <c r="Z803" s="6">
        <v>226.4</v>
      </c>
      <c r="AA803" s="4"/>
      <c r="AB803" s="6"/>
      <c r="AC803" s="5"/>
      <c r="AD803" s="5"/>
      <c r="AE803" s="4">
        <v>13</v>
      </c>
      <c r="AF803" s="6">
        <v>528.68</v>
      </c>
      <c r="AG803" s="4"/>
      <c r="AH803" s="6"/>
      <c r="AI803" s="5"/>
      <c r="AJ803" s="5"/>
      <c r="AK803" s="4">
        <v>4</v>
      </c>
      <c r="AL803" s="6">
        <v>216.56</v>
      </c>
      <c r="AM803" s="4"/>
      <c r="AN803" s="6"/>
      <c r="AO803" s="5"/>
      <c r="AP803" s="5"/>
      <c r="AQ803" s="4">
        <v>1</v>
      </c>
      <c r="AR803" s="6">
        <v>55.2</v>
      </c>
      <c r="AS803" s="4"/>
      <c r="AT803" s="6"/>
      <c r="AU803" s="5"/>
      <c r="AV803" s="5"/>
      <c r="AW803" s="4">
        <v>5</v>
      </c>
      <c r="AX803" s="6">
        <v>250.29</v>
      </c>
      <c r="AY803" s="4"/>
      <c r="AZ803" s="6"/>
      <c r="BA803" s="5"/>
      <c r="BB803" s="5"/>
      <c r="BC803" s="4">
        <v>8</v>
      </c>
      <c r="BD803" s="6">
        <v>403.68</v>
      </c>
      <c r="BE803" s="4"/>
      <c r="BF803" s="6"/>
      <c r="BG803" s="5"/>
      <c r="BH803" s="5"/>
      <c r="BI803" s="4">
        <v>1</v>
      </c>
      <c r="BJ803" s="6">
        <v>52.08</v>
      </c>
      <c r="BK803" s="4"/>
      <c r="BL803" s="6"/>
      <c r="BM803" s="5"/>
      <c r="BN803" s="5"/>
      <c r="BO803" s="4">
        <v>3</v>
      </c>
      <c r="BP803" s="6">
        <v>141.49</v>
      </c>
      <c r="BQ803" s="4"/>
      <c r="BR803" s="6"/>
      <c r="BS803" s="5"/>
      <c r="BT803" s="5"/>
      <c r="BU803" s="4">
        <v>2</v>
      </c>
      <c r="BV803" s="6">
        <v>117.18</v>
      </c>
      <c r="BW803" s="4"/>
      <c r="BX803" s="6"/>
      <c r="BY803" s="5"/>
      <c r="BZ803" s="5"/>
      <c r="CA803" s="4"/>
      <c r="CB803" s="6"/>
      <c r="CC803" s="4"/>
      <c r="CD803" s="6"/>
      <c r="CE803" s="5"/>
      <c r="CF803" s="5"/>
      <c r="CG803" s="4">
        <v>3</v>
      </c>
      <c r="CH803" s="6">
        <v>180.81</v>
      </c>
      <c r="CI803" s="4"/>
      <c r="CJ803" s="6"/>
      <c r="CK803" s="5"/>
      <c r="CL803" s="5"/>
      <c r="CM803" s="4"/>
      <c r="CN803" s="6"/>
      <c r="CO803" s="4"/>
      <c r="CP803" s="6"/>
      <c r="CQ803" s="5"/>
      <c r="CR803" s="5"/>
      <c r="CS803" s="4"/>
      <c r="CT803" s="6"/>
      <c r="CU803" s="4"/>
      <c r="CV803" s="6"/>
      <c r="CW803" s="5"/>
      <c r="CX803" s="5"/>
      <c r="CY803" s="4"/>
      <c r="CZ803" s="6"/>
      <c r="DA803" s="4"/>
      <c r="DB803" s="6"/>
      <c r="DC803" s="5"/>
      <c r="DD803" s="5"/>
      <c r="DE803" s="4"/>
      <c r="DF803" s="6"/>
      <c r="DG803" s="4"/>
      <c r="DH803" s="6"/>
      <c r="DI803" s="5"/>
      <c r="DJ803" s="5"/>
      <c r="DK803" s="4"/>
      <c r="DL803" s="6"/>
      <c r="DM803" s="4"/>
      <c r="DN803" s="6"/>
      <c r="DO803" s="5"/>
      <c r="DP803" s="5"/>
      <c r="DQ803" s="4">
        <v>1</v>
      </c>
      <c r="DR803" s="6">
        <v>56.58</v>
      </c>
      <c r="DS803" s="4"/>
      <c r="DT803" s="6"/>
      <c r="DU803" s="5"/>
      <c r="DV803" s="5"/>
      <c r="DW803" s="4"/>
      <c r="DX803" s="6"/>
      <c r="DY803" s="4"/>
      <c r="DZ803" s="6"/>
      <c r="EA803" s="5"/>
      <c r="EB803" s="5"/>
      <c r="EC803" s="4"/>
      <c r="ED803" s="6"/>
      <c r="EE803" s="4"/>
      <c r="EF803" s="6"/>
      <c r="EG803" s="5"/>
      <c r="EH803" s="5"/>
      <c r="EI803" s="4"/>
      <c r="EJ803" s="6"/>
      <c r="EK803" s="4"/>
      <c r="EL803" s="6"/>
      <c r="EM803" s="5"/>
      <c r="EN803" s="5"/>
      <c r="EO803" s="4"/>
      <c r="EP803" s="6"/>
      <c r="EQ803" s="4"/>
      <c r="ER803" s="6"/>
      <c r="ES803" s="5"/>
      <c r="ET803" s="5"/>
      <c r="EU803" s="4"/>
      <c r="EV803" s="6"/>
      <c r="EW803" s="4"/>
      <c r="EX803" s="6"/>
      <c r="EY803" s="5"/>
      <c r="EZ803" s="5"/>
      <c r="FA803" s="4"/>
      <c r="FB803" s="6"/>
      <c r="FC803" s="4"/>
      <c r="FD803" s="6"/>
      <c r="FE803" s="5"/>
      <c r="FF803" s="5"/>
      <c r="FG803" s="4"/>
      <c r="FH803" s="6"/>
      <c r="FI803" s="4"/>
      <c r="FJ803" s="6"/>
      <c r="FK803" s="5"/>
      <c r="FL803" s="5"/>
      <c r="FM803" s="4"/>
      <c r="FN803" s="6"/>
      <c r="FO803" s="4"/>
      <c r="FP803" s="6"/>
      <c r="FQ803" s="5"/>
      <c r="FR803" s="5"/>
      <c r="FS803" s="4"/>
      <c r="FT803" s="6"/>
      <c r="FU803" s="4"/>
      <c r="FV803" s="6"/>
      <c r="FW803" s="5"/>
      <c r="FX803" s="5"/>
      <c r="FY803" s="4"/>
      <c r="FZ803" s="6"/>
      <c r="GA803" s="4"/>
      <c r="GB803" s="6"/>
      <c r="GC803" s="5"/>
      <c r="GD803" s="5"/>
      <c r="GE803" s="4"/>
      <c r="GF803" s="6"/>
      <c r="GG803" s="4"/>
      <c r="GH803" s="6"/>
      <c r="GI803" s="5"/>
      <c r="GJ803" s="5"/>
      <c r="GK803" s="4"/>
      <c r="GL803" s="6"/>
      <c r="GM803" s="4"/>
      <c r="GN803" s="6"/>
      <c r="GO803" s="5"/>
      <c r="GP803" s="5"/>
      <c r="GQ803" s="4"/>
      <c r="GR803" s="6"/>
      <c r="GS803" s="4"/>
      <c r="GT803" s="6"/>
      <c r="GU803" s="5"/>
      <c r="GV803" s="5"/>
      <c r="GW803" s="4"/>
      <c r="GX803" s="6"/>
      <c r="GY803" s="4"/>
      <c r="GZ803" s="6"/>
      <c r="HA803" s="5"/>
      <c r="HB803" s="5"/>
      <c r="HC803" s="4"/>
      <c r="HD803" s="6"/>
      <c r="HE803" s="4"/>
      <c r="HF803" s="6"/>
      <c r="HG803" s="5"/>
      <c r="HH803" s="5"/>
      <c r="HI803" s="4"/>
      <c r="HJ803" s="6"/>
      <c r="HK803" s="4"/>
      <c r="HL803" s="6"/>
      <c r="HM803" s="5"/>
      <c r="HN803" s="5"/>
      <c r="HO803" s="4"/>
      <c r="HP803" s="6"/>
      <c r="HQ803" s="4"/>
      <c r="HR803" s="6"/>
      <c r="HS803" s="5"/>
      <c r="HT803" s="5"/>
      <c r="HU803" s="4"/>
      <c r="HV803" s="6"/>
      <c r="HW803" s="4"/>
      <c r="HX803" s="6"/>
      <c r="HY803" s="5"/>
      <c r="HZ803" s="5"/>
      <c r="IA803" s="4"/>
      <c r="IB803" s="6"/>
      <c r="IC803" s="4"/>
      <c r="ID803" s="6"/>
      <c r="IE803" s="5"/>
      <c r="IF803" s="5"/>
      <c r="IG803" s="4"/>
      <c r="IH803" s="6"/>
      <c r="II803" s="4"/>
      <c r="IJ803" s="6"/>
      <c r="IK803" s="5"/>
      <c r="IL803" s="5"/>
      <c r="IM803" s="4"/>
      <c r="IN803" s="6"/>
      <c r="IO803" s="4"/>
      <c r="IP803" s="6"/>
      <c r="IQ803" s="5"/>
      <c r="IR803" s="5"/>
      <c r="IS803" s="4"/>
      <c r="IT803" s="6"/>
      <c r="IU803" s="4"/>
      <c r="IV803" s="6"/>
      <c r="IW803" s="5"/>
      <c r="IX803" s="5"/>
      <c r="IY803" s="4"/>
      <c r="IZ803" s="6"/>
      <c r="JA803" s="4"/>
      <c r="JB803" s="6"/>
      <c r="JC803" s="5"/>
      <c r="JD803" s="5"/>
      <c r="JE803" s="4"/>
      <c r="JF803" s="6"/>
      <c r="JG803" s="4"/>
      <c r="JH803" s="6"/>
      <c r="JI803" s="5"/>
      <c r="JJ803" s="5"/>
      <c r="JK803" s="4"/>
      <c r="JL803" s="6"/>
      <c r="JM803" s="4"/>
      <c r="JN803" s="6"/>
      <c r="JO803" s="5"/>
      <c r="JP803" s="5"/>
      <c r="JQ803" s="4"/>
      <c r="JR803" s="6"/>
      <c r="JS803" s="4"/>
      <c r="JT803" s="6"/>
      <c r="JU803" s="5"/>
      <c r="JV803" s="5"/>
      <c r="JW803" s="4"/>
      <c r="JX803" s="6"/>
      <c r="JY803" s="4"/>
      <c r="JZ803" s="6"/>
      <c r="KA803" s="5"/>
      <c r="KB803" s="5"/>
      <c r="KC803" s="4"/>
      <c r="KD803" s="6"/>
      <c r="KE803" s="4"/>
      <c r="KF803" s="6"/>
      <c r="KG803" s="5"/>
      <c r="KH803" s="5"/>
      <c r="KI803" s="4"/>
      <c r="KJ803" s="6"/>
      <c r="KK803" s="4"/>
      <c r="KL803" s="6"/>
      <c r="KM803" s="5"/>
      <c r="KN803" s="5"/>
    </row>
    <row r="804">
      <c r="A804" s="3" t="s">
        <v>85</v>
      </c>
      <c r="B804" s="3" t="s">
        <v>739</v>
      </c>
      <c r="C804" s="3" t="s">
        <v>87</v>
      </c>
      <c r="D804" s="3" t="s">
        <v>88</v>
      </c>
      <c r="E804" s="3" t="s">
        <v>740</v>
      </c>
      <c r="F804" s="3" t="s">
        <v>741</v>
      </c>
      <c r="G804" s="3" t="s">
        <v>742</v>
      </c>
      <c r="H804" s="3" t="s">
        <v>129</v>
      </c>
      <c r="I804" s="3" t="s">
        <v>1311</v>
      </c>
      <c r="J804" s="3" t="s">
        <v>1319</v>
      </c>
      <c r="K804" s="4">
        <v>1506</v>
      </c>
      <c r="L804" s="4">
        <f>=ROUNDDOWN(51.9310344827586,0)</f>
      </c>
      <c r="M804" s="4"/>
      <c r="N804" s="5">
        <v>1</v>
      </c>
      <c r="O804" s="4"/>
      <c r="P804" s="4">
        <f>=ROUNDDOWN({0},0)</f>
      </c>
      <c r="Q804" s="4"/>
      <c r="R804" s="5"/>
      <c r="S804" s="4">
        <v>27</v>
      </c>
      <c r="T804" s="6">
        <v>1237.7</v>
      </c>
      <c r="U804" s="4"/>
      <c r="V804" s="6"/>
      <c r="W804" s="5"/>
      <c r="X804" s="5"/>
      <c r="Y804" s="4">
        <v>1</v>
      </c>
      <c r="Z804" s="6">
        <v>56.6</v>
      </c>
      <c r="AA804" s="4"/>
      <c r="AB804" s="6"/>
      <c r="AC804" s="5"/>
      <c r="AD804" s="5"/>
      <c r="AE804" s="4">
        <v>12</v>
      </c>
      <c r="AF804" s="6">
        <v>514.96</v>
      </c>
      <c r="AG804" s="4"/>
      <c r="AH804" s="6"/>
      <c r="AI804" s="5"/>
      <c r="AJ804" s="5"/>
      <c r="AK804" s="4">
        <v>1</v>
      </c>
      <c r="AL804" s="6">
        <v>59.42</v>
      </c>
      <c r="AM804" s="4"/>
      <c r="AN804" s="6"/>
      <c r="AO804" s="5"/>
      <c r="AP804" s="5"/>
      <c r="AQ804" s="4"/>
      <c r="AR804" s="6"/>
      <c r="AS804" s="4"/>
      <c r="AT804" s="6"/>
      <c r="AU804" s="5"/>
      <c r="AV804" s="5"/>
      <c r="AW804" s="4"/>
      <c r="AX804" s="6"/>
      <c r="AY804" s="4"/>
      <c r="AZ804" s="6"/>
      <c r="BA804" s="5"/>
      <c r="BB804" s="5"/>
      <c r="BC804" s="4">
        <v>10</v>
      </c>
      <c r="BD804" s="6">
        <v>436.55</v>
      </c>
      <c r="BE804" s="4"/>
      <c r="BF804" s="6"/>
      <c r="BG804" s="5"/>
      <c r="BH804" s="5"/>
      <c r="BI804" s="4"/>
      <c r="BJ804" s="6"/>
      <c r="BK804" s="4"/>
      <c r="BL804" s="6"/>
      <c r="BM804" s="5"/>
      <c r="BN804" s="5"/>
      <c r="BO804" s="4">
        <v>1</v>
      </c>
      <c r="BP804" s="6">
        <v>58.13</v>
      </c>
      <c r="BQ804" s="4"/>
      <c r="BR804" s="6"/>
      <c r="BS804" s="5"/>
      <c r="BT804" s="5"/>
      <c r="BU804" s="4">
        <v>2</v>
      </c>
      <c r="BV804" s="6">
        <v>112.04</v>
      </c>
      <c r="BW804" s="4"/>
      <c r="BX804" s="6"/>
      <c r="BY804" s="5"/>
      <c r="BZ804" s="5"/>
      <c r="CA804" s="4"/>
      <c r="CB804" s="6"/>
      <c r="CC804" s="4"/>
      <c r="CD804" s="6"/>
      <c r="CE804" s="5"/>
      <c r="CF804" s="5"/>
      <c r="CG804" s="4"/>
      <c r="CH804" s="6"/>
      <c r="CI804" s="4"/>
      <c r="CJ804" s="6"/>
      <c r="CK804" s="5"/>
      <c r="CL804" s="5"/>
      <c r="CM804" s="4"/>
      <c r="CN804" s="6"/>
      <c r="CO804" s="4"/>
      <c r="CP804" s="6"/>
      <c r="CQ804" s="5"/>
      <c r="CR804" s="5"/>
      <c r="CS804" s="4"/>
      <c r="CT804" s="6"/>
      <c r="CU804" s="4"/>
      <c r="CV804" s="6"/>
      <c r="CW804" s="5"/>
      <c r="CX804" s="5"/>
      <c r="CY804" s="4"/>
      <c r="CZ804" s="6"/>
      <c r="DA804" s="4"/>
      <c r="DB804" s="6"/>
      <c r="DC804" s="5"/>
      <c r="DD804" s="5"/>
      <c r="DE804" s="4"/>
      <c r="DF804" s="6"/>
      <c r="DG804" s="4"/>
      <c r="DH804" s="6"/>
      <c r="DI804" s="5"/>
      <c r="DJ804" s="5"/>
      <c r="DK804" s="4"/>
      <c r="DL804" s="6"/>
      <c r="DM804" s="4"/>
      <c r="DN804" s="6"/>
      <c r="DO804" s="5"/>
      <c r="DP804" s="5"/>
      <c r="DQ804" s="4"/>
      <c r="DR804" s="6"/>
      <c r="DS804" s="4"/>
      <c r="DT804" s="6"/>
      <c r="DU804" s="5"/>
      <c r="DV804" s="5"/>
      <c r="DW804" s="4"/>
      <c r="DX804" s="6"/>
      <c r="DY804" s="4"/>
      <c r="DZ804" s="6"/>
      <c r="EA804" s="5"/>
      <c r="EB804" s="5"/>
      <c r="EC804" s="4"/>
      <c r="ED804" s="6"/>
      <c r="EE804" s="4"/>
      <c r="EF804" s="6"/>
      <c r="EG804" s="5"/>
      <c r="EH804" s="5"/>
      <c r="EI804" s="4"/>
      <c r="EJ804" s="6"/>
      <c r="EK804" s="4"/>
      <c r="EL804" s="6"/>
      <c r="EM804" s="5"/>
      <c r="EN804" s="5"/>
      <c r="EO804" s="4"/>
      <c r="EP804" s="6"/>
      <c r="EQ804" s="4"/>
      <c r="ER804" s="6"/>
      <c r="ES804" s="5"/>
      <c r="ET804" s="5"/>
      <c r="EU804" s="4"/>
      <c r="EV804" s="6"/>
      <c r="EW804" s="4"/>
      <c r="EX804" s="6"/>
      <c r="EY804" s="5"/>
      <c r="EZ804" s="5"/>
      <c r="FA804" s="4"/>
      <c r="FB804" s="6"/>
      <c r="FC804" s="4"/>
      <c r="FD804" s="6"/>
      <c r="FE804" s="5"/>
      <c r="FF804" s="5"/>
      <c r="FG804" s="4"/>
      <c r="FH804" s="6"/>
      <c r="FI804" s="4"/>
      <c r="FJ804" s="6"/>
      <c r="FK804" s="5"/>
      <c r="FL804" s="5"/>
      <c r="FM804" s="4"/>
      <c r="FN804" s="6"/>
      <c r="FO804" s="4"/>
      <c r="FP804" s="6"/>
      <c r="FQ804" s="5"/>
      <c r="FR804" s="5"/>
      <c r="FS804" s="4"/>
      <c r="FT804" s="6"/>
      <c r="FU804" s="4"/>
      <c r="FV804" s="6"/>
      <c r="FW804" s="5"/>
      <c r="FX804" s="5"/>
      <c r="FY804" s="4"/>
      <c r="FZ804" s="6"/>
      <c r="GA804" s="4"/>
      <c r="GB804" s="6"/>
      <c r="GC804" s="5"/>
      <c r="GD804" s="5"/>
      <c r="GE804" s="4"/>
      <c r="GF804" s="6"/>
      <c r="GG804" s="4"/>
      <c r="GH804" s="6"/>
      <c r="GI804" s="5"/>
      <c r="GJ804" s="5"/>
      <c r="GK804" s="4"/>
      <c r="GL804" s="6"/>
      <c r="GM804" s="4"/>
      <c r="GN804" s="6"/>
      <c r="GO804" s="5"/>
      <c r="GP804" s="5"/>
      <c r="GQ804" s="4"/>
      <c r="GR804" s="6"/>
      <c r="GS804" s="4"/>
      <c r="GT804" s="6"/>
      <c r="GU804" s="5"/>
      <c r="GV804" s="5"/>
      <c r="GW804" s="4"/>
      <c r="GX804" s="6"/>
      <c r="GY804" s="4"/>
      <c r="GZ804" s="6"/>
      <c r="HA804" s="5"/>
      <c r="HB804" s="5"/>
      <c r="HC804" s="4"/>
      <c r="HD804" s="6"/>
      <c r="HE804" s="4"/>
      <c r="HF804" s="6"/>
      <c r="HG804" s="5"/>
      <c r="HH804" s="5"/>
      <c r="HI804" s="4"/>
      <c r="HJ804" s="6"/>
      <c r="HK804" s="4"/>
      <c r="HL804" s="6"/>
      <c r="HM804" s="5"/>
      <c r="HN804" s="5"/>
      <c r="HO804" s="4"/>
      <c r="HP804" s="6"/>
      <c r="HQ804" s="4"/>
      <c r="HR804" s="6"/>
      <c r="HS804" s="5"/>
      <c r="HT804" s="5"/>
      <c r="HU804" s="4"/>
      <c r="HV804" s="6"/>
      <c r="HW804" s="4"/>
      <c r="HX804" s="6"/>
      <c r="HY804" s="5"/>
      <c r="HZ804" s="5"/>
      <c r="IA804" s="4"/>
      <c r="IB804" s="6"/>
      <c r="IC804" s="4"/>
      <c r="ID804" s="6"/>
      <c r="IE804" s="5"/>
      <c r="IF804" s="5"/>
      <c r="IG804" s="4"/>
      <c r="IH804" s="6"/>
      <c r="II804" s="4"/>
      <c r="IJ804" s="6"/>
      <c r="IK804" s="5"/>
      <c r="IL804" s="5"/>
      <c r="IM804" s="4"/>
      <c r="IN804" s="6"/>
      <c r="IO804" s="4"/>
      <c r="IP804" s="6"/>
      <c r="IQ804" s="5"/>
      <c r="IR804" s="5"/>
      <c r="IS804" s="4"/>
      <c r="IT804" s="6"/>
      <c r="IU804" s="4"/>
      <c r="IV804" s="6"/>
      <c r="IW804" s="5"/>
      <c r="IX804" s="5"/>
      <c r="IY804" s="4"/>
      <c r="IZ804" s="6"/>
      <c r="JA804" s="4"/>
      <c r="JB804" s="6"/>
      <c r="JC804" s="5"/>
      <c r="JD804" s="5"/>
      <c r="JE804" s="4"/>
      <c r="JF804" s="6"/>
      <c r="JG804" s="4"/>
      <c r="JH804" s="6"/>
      <c r="JI804" s="5"/>
      <c r="JJ804" s="5"/>
      <c r="JK804" s="4"/>
      <c r="JL804" s="6"/>
      <c r="JM804" s="4"/>
      <c r="JN804" s="6"/>
      <c r="JO804" s="5"/>
      <c r="JP804" s="5"/>
      <c r="JQ804" s="4"/>
      <c r="JR804" s="6"/>
      <c r="JS804" s="4"/>
      <c r="JT804" s="6"/>
      <c r="JU804" s="5"/>
      <c r="JV804" s="5"/>
      <c r="JW804" s="4"/>
      <c r="JX804" s="6"/>
      <c r="JY804" s="4"/>
      <c r="JZ804" s="6"/>
      <c r="KA804" s="5"/>
      <c r="KB804" s="5"/>
      <c r="KC804" s="4"/>
      <c r="KD804" s="6"/>
      <c r="KE804" s="4"/>
      <c r="KF804" s="6"/>
      <c r="KG804" s="5"/>
      <c r="KH804" s="5"/>
      <c r="KI804" s="4"/>
      <c r="KJ804" s="6"/>
      <c r="KK804" s="4"/>
      <c r="KL804" s="6"/>
      <c r="KM804" s="5"/>
      <c r="KN804" s="5"/>
    </row>
    <row r="805">
      <c r="A805" s="3" t="s">
        <v>85</v>
      </c>
      <c r="B805" s="3" t="s">
        <v>739</v>
      </c>
      <c r="C805" s="3" t="s">
        <v>87</v>
      </c>
      <c r="D805" s="3" t="s">
        <v>88</v>
      </c>
      <c r="E805" s="3" t="s">
        <v>174</v>
      </c>
      <c r="F805" s="3" t="s">
        <v>743</v>
      </c>
      <c r="G805" s="3" t="s">
        <v>744</v>
      </c>
      <c r="H805" s="3" t="s">
        <v>129</v>
      </c>
      <c r="I805" s="3" t="s">
        <v>1327</v>
      </c>
      <c r="J805" s="3" t="s">
        <v>1309</v>
      </c>
      <c r="K805" s="4">
        <v>1504</v>
      </c>
      <c r="L805" s="4">
        <f>=ROUNDDOWN(19.0379746835443,0)</f>
      </c>
      <c r="M805" s="4">
        <v>1000</v>
      </c>
      <c r="N805" s="5">
        <v>1</v>
      </c>
      <c r="O805" s="4"/>
      <c r="P805" s="4">
        <f>=ROUNDDOWN({0},0)</f>
      </c>
      <c r="Q805" s="4"/>
      <c r="R805" s="5"/>
      <c r="S805" s="4">
        <v>70</v>
      </c>
      <c r="T805" s="6">
        <v>4343.2</v>
      </c>
      <c r="U805" s="4"/>
      <c r="V805" s="6"/>
      <c r="W805" s="5"/>
      <c r="X805" s="5"/>
      <c r="Y805" s="4">
        <v>15</v>
      </c>
      <c r="Z805" s="6">
        <v>880.44</v>
      </c>
      <c r="AA805" s="4"/>
      <c r="AB805" s="6"/>
      <c r="AC805" s="5"/>
      <c r="AD805" s="5"/>
      <c r="AE805" s="4">
        <v>4</v>
      </c>
      <c r="AF805" s="6">
        <v>188.61</v>
      </c>
      <c r="AG805" s="4"/>
      <c r="AH805" s="6"/>
      <c r="AI805" s="5"/>
      <c r="AJ805" s="5"/>
      <c r="AK805" s="4">
        <v>6</v>
      </c>
      <c r="AL805" s="6">
        <v>360.32</v>
      </c>
      <c r="AM805" s="4"/>
      <c r="AN805" s="6"/>
      <c r="AO805" s="5"/>
      <c r="AP805" s="5"/>
      <c r="AQ805" s="4">
        <v>10</v>
      </c>
      <c r="AR805" s="6">
        <v>602.26</v>
      </c>
      <c r="AS805" s="4"/>
      <c r="AT805" s="6"/>
      <c r="AU805" s="5"/>
      <c r="AV805" s="5"/>
      <c r="AW805" s="4">
        <v>17</v>
      </c>
      <c r="AX805" s="6">
        <v>957.07</v>
      </c>
      <c r="AY805" s="4"/>
      <c r="AZ805" s="6"/>
      <c r="BA805" s="5"/>
      <c r="BB805" s="5"/>
      <c r="BC805" s="4">
        <v>1</v>
      </c>
      <c r="BD805" s="6">
        <v>54.17</v>
      </c>
      <c r="BE805" s="4"/>
      <c r="BF805" s="6"/>
      <c r="BG805" s="5"/>
      <c r="BH805" s="5"/>
      <c r="BI805" s="4">
        <v>1</v>
      </c>
      <c r="BJ805" s="6">
        <v>62.59</v>
      </c>
      <c r="BK805" s="4"/>
      <c r="BL805" s="6"/>
      <c r="BM805" s="5"/>
      <c r="BN805" s="5"/>
      <c r="BO805" s="4"/>
      <c r="BP805" s="6"/>
      <c r="BQ805" s="4"/>
      <c r="BR805" s="6"/>
      <c r="BS805" s="5"/>
      <c r="BT805" s="5"/>
      <c r="BU805" s="4"/>
      <c r="BV805" s="6"/>
      <c r="BW805" s="4"/>
      <c r="BX805" s="6"/>
      <c r="BY805" s="5"/>
      <c r="BZ805" s="5"/>
      <c r="CA805" s="4"/>
      <c r="CB805" s="6"/>
      <c r="CC805" s="4"/>
      <c r="CD805" s="6"/>
      <c r="CE805" s="5"/>
      <c r="CF805" s="5"/>
      <c r="CG805" s="4"/>
      <c r="CH805" s="6"/>
      <c r="CI805" s="4"/>
      <c r="CJ805" s="6"/>
      <c r="CK805" s="5"/>
      <c r="CL805" s="5"/>
      <c r="CM805" s="4">
        <v>12</v>
      </c>
      <c r="CN805" s="6">
        <v>1012.65</v>
      </c>
      <c r="CO805" s="4"/>
      <c r="CP805" s="6"/>
      <c r="CQ805" s="5"/>
      <c r="CR805" s="5"/>
      <c r="CS805" s="4"/>
      <c r="CT805" s="6"/>
      <c r="CU805" s="4"/>
      <c r="CV805" s="6"/>
      <c r="CW805" s="5"/>
      <c r="CX805" s="5"/>
      <c r="CY805" s="4"/>
      <c r="CZ805" s="6"/>
      <c r="DA805" s="4"/>
      <c r="DB805" s="6"/>
      <c r="DC805" s="5"/>
      <c r="DD805" s="5"/>
      <c r="DE805" s="4"/>
      <c r="DF805" s="6"/>
      <c r="DG805" s="4"/>
      <c r="DH805" s="6"/>
      <c r="DI805" s="5"/>
      <c r="DJ805" s="5"/>
      <c r="DK805" s="4"/>
      <c r="DL805" s="6"/>
      <c r="DM805" s="4"/>
      <c r="DN805" s="6"/>
      <c r="DO805" s="5"/>
      <c r="DP805" s="5"/>
      <c r="DQ805" s="4">
        <v>1</v>
      </c>
      <c r="DR805" s="6">
        <v>42.2</v>
      </c>
      <c r="DS805" s="4"/>
      <c r="DT805" s="6"/>
      <c r="DU805" s="5"/>
      <c r="DV805" s="5"/>
      <c r="DW805" s="4">
        <v>1</v>
      </c>
      <c r="DX805" s="6">
        <v>57.15</v>
      </c>
      <c r="DY805" s="4"/>
      <c r="DZ805" s="6"/>
      <c r="EA805" s="5"/>
      <c r="EB805" s="5"/>
      <c r="EC805" s="4"/>
      <c r="ED805" s="6"/>
      <c r="EE805" s="4"/>
      <c r="EF805" s="6"/>
      <c r="EG805" s="5"/>
      <c r="EH805" s="5"/>
      <c r="EI805" s="4"/>
      <c r="EJ805" s="6"/>
      <c r="EK805" s="4"/>
      <c r="EL805" s="6"/>
      <c r="EM805" s="5"/>
      <c r="EN805" s="5"/>
      <c r="EO805" s="4"/>
      <c r="EP805" s="6"/>
      <c r="EQ805" s="4"/>
      <c r="ER805" s="6"/>
      <c r="ES805" s="5"/>
      <c r="ET805" s="5"/>
      <c r="EU805" s="4"/>
      <c r="EV805" s="6"/>
      <c r="EW805" s="4"/>
      <c r="EX805" s="6"/>
      <c r="EY805" s="5"/>
      <c r="EZ805" s="5"/>
      <c r="FA805" s="4"/>
      <c r="FB805" s="6"/>
      <c r="FC805" s="4"/>
      <c r="FD805" s="6"/>
      <c r="FE805" s="5"/>
      <c r="FF805" s="5"/>
      <c r="FG805" s="4"/>
      <c r="FH805" s="6"/>
      <c r="FI805" s="4"/>
      <c r="FJ805" s="6"/>
      <c r="FK805" s="5"/>
      <c r="FL805" s="5"/>
      <c r="FM805" s="4"/>
      <c r="FN805" s="6"/>
      <c r="FO805" s="4"/>
      <c r="FP805" s="6"/>
      <c r="FQ805" s="5"/>
      <c r="FR805" s="5"/>
      <c r="FS805" s="4"/>
      <c r="FT805" s="6"/>
      <c r="FU805" s="4"/>
      <c r="FV805" s="6"/>
      <c r="FW805" s="5"/>
      <c r="FX805" s="5"/>
      <c r="FY805" s="4"/>
      <c r="FZ805" s="6"/>
      <c r="GA805" s="4"/>
      <c r="GB805" s="6"/>
      <c r="GC805" s="5"/>
      <c r="GD805" s="5"/>
      <c r="GE805" s="4">
        <v>2</v>
      </c>
      <c r="GF805" s="6">
        <v>125.74</v>
      </c>
      <c r="GG805" s="4"/>
      <c r="GH805" s="6"/>
      <c r="GI805" s="5"/>
      <c r="GJ805" s="5"/>
      <c r="GK805" s="4"/>
      <c r="GL805" s="6"/>
      <c r="GM805" s="4"/>
      <c r="GN805" s="6"/>
      <c r="GO805" s="5"/>
      <c r="GP805" s="5"/>
      <c r="GQ805" s="4"/>
      <c r="GR805" s="6"/>
      <c r="GS805" s="4"/>
      <c r="GT805" s="6"/>
      <c r="GU805" s="5"/>
      <c r="GV805" s="5"/>
      <c r="GW805" s="4"/>
      <c r="GX805" s="6"/>
      <c r="GY805" s="4"/>
      <c r="GZ805" s="6"/>
      <c r="HA805" s="5"/>
      <c r="HB805" s="5"/>
      <c r="HC805" s="4"/>
      <c r="HD805" s="6"/>
      <c r="HE805" s="4"/>
      <c r="HF805" s="6"/>
      <c r="HG805" s="5"/>
      <c r="HH805" s="5"/>
      <c r="HI805" s="4"/>
      <c r="HJ805" s="6"/>
      <c r="HK805" s="4"/>
      <c r="HL805" s="6"/>
      <c r="HM805" s="5"/>
      <c r="HN805" s="5"/>
      <c r="HO805" s="4"/>
      <c r="HP805" s="6"/>
      <c r="HQ805" s="4"/>
      <c r="HR805" s="6"/>
      <c r="HS805" s="5"/>
      <c r="HT805" s="5"/>
      <c r="HU805" s="4"/>
      <c r="HV805" s="6"/>
      <c r="HW805" s="4"/>
      <c r="HX805" s="6"/>
      <c r="HY805" s="5"/>
      <c r="HZ805" s="5"/>
      <c r="IA805" s="4"/>
      <c r="IB805" s="6"/>
      <c r="IC805" s="4"/>
      <c r="ID805" s="6"/>
      <c r="IE805" s="5"/>
      <c r="IF805" s="5"/>
      <c r="IG805" s="4"/>
      <c r="IH805" s="6"/>
      <c r="II805" s="4"/>
      <c r="IJ805" s="6"/>
      <c r="IK805" s="5"/>
      <c r="IL805" s="5"/>
      <c r="IM805" s="4"/>
      <c r="IN805" s="6"/>
      <c r="IO805" s="4"/>
      <c r="IP805" s="6"/>
      <c r="IQ805" s="5"/>
      <c r="IR805" s="5"/>
      <c r="IS805" s="4"/>
      <c r="IT805" s="6"/>
      <c r="IU805" s="4"/>
      <c r="IV805" s="6"/>
      <c r="IW805" s="5"/>
      <c r="IX805" s="5"/>
      <c r="IY805" s="4"/>
      <c r="IZ805" s="6"/>
      <c r="JA805" s="4"/>
      <c r="JB805" s="6"/>
      <c r="JC805" s="5"/>
      <c r="JD805" s="5"/>
      <c r="JE805" s="4"/>
      <c r="JF805" s="6"/>
      <c r="JG805" s="4"/>
      <c r="JH805" s="6"/>
      <c r="JI805" s="5"/>
      <c r="JJ805" s="5"/>
      <c r="JK805" s="4"/>
      <c r="JL805" s="6"/>
      <c r="JM805" s="4"/>
      <c r="JN805" s="6"/>
      <c r="JO805" s="5"/>
      <c r="JP805" s="5"/>
      <c r="JQ805" s="4"/>
      <c r="JR805" s="6"/>
      <c r="JS805" s="4"/>
      <c r="JT805" s="6"/>
      <c r="JU805" s="5"/>
      <c r="JV805" s="5"/>
      <c r="JW805" s="4"/>
      <c r="JX805" s="6"/>
      <c r="JY805" s="4"/>
      <c r="JZ805" s="6"/>
      <c r="KA805" s="5"/>
      <c r="KB805" s="5"/>
      <c r="KC805" s="4"/>
      <c r="KD805" s="6"/>
      <c r="KE805" s="4"/>
      <c r="KF805" s="6"/>
      <c r="KG805" s="5"/>
      <c r="KH805" s="5"/>
      <c r="KI805" s="4"/>
      <c r="KJ805" s="6"/>
      <c r="KK805" s="4"/>
      <c r="KL805" s="6"/>
      <c r="KM805" s="5"/>
      <c r="KN805" s="5"/>
    </row>
    <row r="806">
      <c r="A806" s="3" t="s">
        <v>85</v>
      </c>
      <c r="B806" s="3" t="s">
        <v>739</v>
      </c>
      <c r="C806" s="3" t="s">
        <v>87</v>
      </c>
      <c r="D806" s="3" t="s">
        <v>88</v>
      </c>
      <c r="E806" s="3" t="s">
        <v>174</v>
      </c>
      <c r="F806" s="3" t="s">
        <v>743</v>
      </c>
      <c r="G806" s="3" t="s">
        <v>744</v>
      </c>
      <c r="H806" s="3" t="s">
        <v>129</v>
      </c>
      <c r="I806" s="3" t="s">
        <v>1323</v>
      </c>
      <c r="J806" s="3" t="s">
        <v>1319</v>
      </c>
      <c r="K806" s="4">
        <v>1298</v>
      </c>
      <c r="L806" s="4">
        <f>=ROUNDDOWN(40.0617283950617,0)</f>
      </c>
      <c r="M806" s="4">
        <v>240</v>
      </c>
      <c r="N806" s="5">
        <v>1</v>
      </c>
      <c r="O806" s="4"/>
      <c r="P806" s="4">
        <f>=ROUNDDOWN({0},0)</f>
      </c>
      <c r="Q806" s="4"/>
      <c r="R806" s="5"/>
      <c r="S806" s="4">
        <v>17</v>
      </c>
      <c r="T806" s="6">
        <v>1077.36</v>
      </c>
      <c r="U806" s="4"/>
      <c r="V806" s="6"/>
      <c r="W806" s="5"/>
      <c r="X806" s="5"/>
      <c r="Y806" s="4">
        <v>3</v>
      </c>
      <c r="Z806" s="6">
        <v>178.68</v>
      </c>
      <c r="AA806" s="4"/>
      <c r="AB806" s="6"/>
      <c r="AC806" s="5"/>
      <c r="AD806" s="5"/>
      <c r="AE806" s="4">
        <v>1</v>
      </c>
      <c r="AF806" s="6">
        <v>57.15</v>
      </c>
      <c r="AG806" s="4"/>
      <c r="AH806" s="6"/>
      <c r="AI806" s="5"/>
      <c r="AJ806" s="5"/>
      <c r="AK806" s="4">
        <v>1</v>
      </c>
      <c r="AL806" s="6">
        <v>64.58</v>
      </c>
      <c r="AM806" s="4"/>
      <c r="AN806" s="6"/>
      <c r="AO806" s="5"/>
      <c r="AP806" s="5"/>
      <c r="AQ806" s="4">
        <v>3</v>
      </c>
      <c r="AR806" s="6">
        <v>175.39</v>
      </c>
      <c r="AS806" s="4"/>
      <c r="AT806" s="6"/>
      <c r="AU806" s="5"/>
      <c r="AV806" s="5"/>
      <c r="AW806" s="4">
        <v>3</v>
      </c>
      <c r="AX806" s="6">
        <v>167.41</v>
      </c>
      <c r="AY806" s="4"/>
      <c r="AZ806" s="6"/>
      <c r="BA806" s="5"/>
      <c r="BB806" s="5"/>
      <c r="BC806" s="4">
        <v>3</v>
      </c>
      <c r="BD806" s="6">
        <v>189.37</v>
      </c>
      <c r="BE806" s="4"/>
      <c r="BF806" s="6"/>
      <c r="BG806" s="5"/>
      <c r="BH806" s="5"/>
      <c r="BI806" s="4"/>
      <c r="BJ806" s="6"/>
      <c r="BK806" s="4"/>
      <c r="BL806" s="6"/>
      <c r="BM806" s="5"/>
      <c r="BN806" s="5"/>
      <c r="BO806" s="4">
        <v>1</v>
      </c>
      <c r="BP806" s="6">
        <v>57.8</v>
      </c>
      <c r="BQ806" s="4"/>
      <c r="BR806" s="6"/>
      <c r="BS806" s="5"/>
      <c r="BT806" s="5"/>
      <c r="BU806" s="4"/>
      <c r="BV806" s="6"/>
      <c r="BW806" s="4"/>
      <c r="BX806" s="6"/>
      <c r="BY806" s="5"/>
      <c r="BZ806" s="5"/>
      <c r="CA806" s="4"/>
      <c r="CB806" s="6"/>
      <c r="CC806" s="4"/>
      <c r="CD806" s="6"/>
      <c r="CE806" s="5"/>
      <c r="CF806" s="5"/>
      <c r="CG806" s="4"/>
      <c r="CH806" s="6"/>
      <c r="CI806" s="4"/>
      <c r="CJ806" s="6"/>
      <c r="CK806" s="5"/>
      <c r="CL806" s="5"/>
      <c r="CM806" s="4">
        <v>2</v>
      </c>
      <c r="CN806" s="6">
        <v>186.98</v>
      </c>
      <c r="CO806" s="4"/>
      <c r="CP806" s="6"/>
      <c r="CQ806" s="5"/>
      <c r="CR806" s="5"/>
      <c r="CS806" s="4"/>
      <c r="CT806" s="6"/>
      <c r="CU806" s="4"/>
      <c r="CV806" s="6"/>
      <c r="CW806" s="5"/>
      <c r="CX806" s="5"/>
      <c r="CY806" s="4"/>
      <c r="CZ806" s="6"/>
      <c r="DA806" s="4"/>
      <c r="DB806" s="6"/>
      <c r="DC806" s="5"/>
      <c r="DD806" s="5"/>
      <c r="DE806" s="4"/>
      <c r="DF806" s="6"/>
      <c r="DG806" s="4"/>
      <c r="DH806" s="6"/>
      <c r="DI806" s="5"/>
      <c r="DJ806" s="5"/>
      <c r="DK806" s="4"/>
      <c r="DL806" s="6"/>
      <c r="DM806" s="4"/>
      <c r="DN806" s="6"/>
      <c r="DO806" s="5"/>
      <c r="DP806" s="5"/>
      <c r="DQ806" s="4"/>
      <c r="DR806" s="6"/>
      <c r="DS806" s="4"/>
      <c r="DT806" s="6"/>
      <c r="DU806" s="5"/>
      <c r="DV806" s="5"/>
      <c r="DW806" s="4"/>
      <c r="DX806" s="6"/>
      <c r="DY806" s="4"/>
      <c r="DZ806" s="6"/>
      <c r="EA806" s="5"/>
      <c r="EB806" s="5"/>
      <c r="EC806" s="4"/>
      <c r="ED806" s="6"/>
      <c r="EE806" s="4"/>
      <c r="EF806" s="6"/>
      <c r="EG806" s="5"/>
      <c r="EH806" s="5"/>
      <c r="EI806" s="4"/>
      <c r="EJ806" s="6"/>
      <c r="EK806" s="4"/>
      <c r="EL806" s="6"/>
      <c r="EM806" s="5"/>
      <c r="EN806" s="5"/>
      <c r="EO806" s="4"/>
      <c r="EP806" s="6"/>
      <c r="EQ806" s="4"/>
      <c r="ER806" s="6"/>
      <c r="ES806" s="5"/>
      <c r="ET806" s="5"/>
      <c r="EU806" s="4"/>
      <c r="EV806" s="6"/>
      <c r="EW806" s="4"/>
      <c r="EX806" s="6"/>
      <c r="EY806" s="5"/>
      <c r="EZ806" s="5"/>
      <c r="FA806" s="4"/>
      <c r="FB806" s="6"/>
      <c r="FC806" s="4"/>
      <c r="FD806" s="6"/>
      <c r="FE806" s="5"/>
      <c r="FF806" s="5"/>
      <c r="FG806" s="4"/>
      <c r="FH806" s="6"/>
      <c r="FI806" s="4"/>
      <c r="FJ806" s="6"/>
      <c r="FK806" s="5"/>
      <c r="FL806" s="5"/>
      <c r="FM806" s="4"/>
      <c r="FN806" s="6"/>
      <c r="FO806" s="4"/>
      <c r="FP806" s="6"/>
      <c r="FQ806" s="5"/>
      <c r="FR806" s="5"/>
      <c r="FS806" s="4"/>
      <c r="FT806" s="6"/>
      <c r="FU806" s="4"/>
      <c r="FV806" s="6"/>
      <c r="FW806" s="5"/>
      <c r="FX806" s="5"/>
      <c r="FY806" s="4"/>
      <c r="FZ806" s="6"/>
      <c r="GA806" s="4"/>
      <c r="GB806" s="6"/>
      <c r="GC806" s="5"/>
      <c r="GD806" s="5"/>
      <c r="GE806" s="4"/>
      <c r="GF806" s="6"/>
      <c r="GG806" s="4"/>
      <c r="GH806" s="6"/>
      <c r="GI806" s="5"/>
      <c r="GJ806" s="5"/>
      <c r="GK806" s="4"/>
      <c r="GL806" s="6"/>
      <c r="GM806" s="4"/>
      <c r="GN806" s="6"/>
      <c r="GO806" s="5"/>
      <c r="GP806" s="5"/>
      <c r="GQ806" s="4"/>
      <c r="GR806" s="6"/>
      <c r="GS806" s="4"/>
      <c r="GT806" s="6"/>
      <c r="GU806" s="5"/>
      <c r="GV806" s="5"/>
      <c r="GW806" s="4"/>
      <c r="GX806" s="6"/>
      <c r="GY806" s="4"/>
      <c r="GZ806" s="6"/>
      <c r="HA806" s="5"/>
      <c r="HB806" s="5"/>
      <c r="HC806" s="4"/>
      <c r="HD806" s="6"/>
      <c r="HE806" s="4"/>
      <c r="HF806" s="6"/>
      <c r="HG806" s="5"/>
      <c r="HH806" s="5"/>
      <c r="HI806" s="4"/>
      <c r="HJ806" s="6"/>
      <c r="HK806" s="4"/>
      <c r="HL806" s="6"/>
      <c r="HM806" s="5"/>
      <c r="HN806" s="5"/>
      <c r="HO806" s="4"/>
      <c r="HP806" s="6"/>
      <c r="HQ806" s="4"/>
      <c r="HR806" s="6"/>
      <c r="HS806" s="5"/>
      <c r="HT806" s="5"/>
      <c r="HU806" s="4"/>
      <c r="HV806" s="6"/>
      <c r="HW806" s="4"/>
      <c r="HX806" s="6"/>
      <c r="HY806" s="5"/>
      <c r="HZ806" s="5"/>
      <c r="IA806" s="4"/>
      <c r="IB806" s="6"/>
      <c r="IC806" s="4"/>
      <c r="ID806" s="6"/>
      <c r="IE806" s="5"/>
      <c r="IF806" s="5"/>
      <c r="IG806" s="4"/>
      <c r="IH806" s="6"/>
      <c r="II806" s="4"/>
      <c r="IJ806" s="6"/>
      <c r="IK806" s="5"/>
      <c r="IL806" s="5"/>
      <c r="IM806" s="4"/>
      <c r="IN806" s="6"/>
      <c r="IO806" s="4"/>
      <c r="IP806" s="6"/>
      <c r="IQ806" s="5"/>
      <c r="IR806" s="5"/>
      <c r="IS806" s="4"/>
      <c r="IT806" s="6"/>
      <c r="IU806" s="4"/>
      <c r="IV806" s="6"/>
      <c r="IW806" s="5"/>
      <c r="IX806" s="5"/>
      <c r="IY806" s="4"/>
      <c r="IZ806" s="6"/>
      <c r="JA806" s="4"/>
      <c r="JB806" s="6"/>
      <c r="JC806" s="5"/>
      <c r="JD806" s="5"/>
      <c r="JE806" s="4"/>
      <c r="JF806" s="6"/>
      <c r="JG806" s="4"/>
      <c r="JH806" s="6"/>
      <c r="JI806" s="5"/>
      <c r="JJ806" s="5"/>
      <c r="JK806" s="4"/>
      <c r="JL806" s="6"/>
      <c r="JM806" s="4"/>
      <c r="JN806" s="6"/>
      <c r="JO806" s="5"/>
      <c r="JP806" s="5"/>
      <c r="JQ806" s="4"/>
      <c r="JR806" s="6"/>
      <c r="JS806" s="4"/>
      <c r="JT806" s="6"/>
      <c r="JU806" s="5"/>
      <c r="JV806" s="5"/>
      <c r="JW806" s="4"/>
      <c r="JX806" s="6"/>
      <c r="JY806" s="4"/>
      <c r="JZ806" s="6"/>
      <c r="KA806" s="5"/>
      <c r="KB806" s="5"/>
      <c r="KC806" s="4"/>
      <c r="KD806" s="6"/>
      <c r="KE806" s="4"/>
      <c r="KF806" s="6"/>
      <c r="KG806" s="5"/>
      <c r="KH806" s="5"/>
      <c r="KI806" s="4"/>
      <c r="KJ806" s="6"/>
      <c r="KK806" s="4"/>
      <c r="KL806" s="6"/>
      <c r="KM806" s="5"/>
      <c r="KN806" s="5"/>
    </row>
    <row r="807">
      <c r="A807" s="3" t="s">
        <v>85</v>
      </c>
      <c r="B807" s="3" t="s">
        <v>739</v>
      </c>
      <c r="C807" s="3" t="s">
        <v>87</v>
      </c>
      <c r="D807" s="3" t="s">
        <v>88</v>
      </c>
      <c r="E807" s="3" t="s">
        <v>174</v>
      </c>
      <c r="F807" s="3" t="s">
        <v>743</v>
      </c>
      <c r="G807" s="3" t="s">
        <v>744</v>
      </c>
      <c r="H807" s="3" t="s">
        <v>129</v>
      </c>
      <c r="I807" s="3" t="s">
        <v>1392</v>
      </c>
      <c r="J807" s="3" t="s">
        <v>1318</v>
      </c>
      <c r="K807" s="4">
        <v>345</v>
      </c>
      <c r="L807" s="4">
        <f>=ROUNDDOWN(17.25,0)</f>
      </c>
      <c r="M807" s="4"/>
      <c r="N807" s="5"/>
      <c r="O807" s="4"/>
      <c r="P807" s="4">
        <f>=ROUNDDOWN({0},0)</f>
      </c>
      <c r="Q807" s="4"/>
      <c r="R807" s="5"/>
      <c r="S807" s="4">
        <v>10</v>
      </c>
      <c r="T807" s="6">
        <v>582.62</v>
      </c>
      <c r="U807" s="4"/>
      <c r="V807" s="6"/>
      <c r="W807" s="5"/>
      <c r="X807" s="5"/>
      <c r="Y807" s="4">
        <v>4</v>
      </c>
      <c r="Z807" s="6">
        <v>227.44</v>
      </c>
      <c r="AA807" s="4"/>
      <c r="AB807" s="6"/>
      <c r="AC807" s="5"/>
      <c r="AD807" s="5"/>
      <c r="AE807" s="4">
        <v>1</v>
      </c>
      <c r="AF807" s="6">
        <v>51.15</v>
      </c>
      <c r="AG807" s="4"/>
      <c r="AH807" s="6"/>
      <c r="AI807" s="5"/>
      <c r="AJ807" s="5"/>
      <c r="AK807" s="4"/>
      <c r="AL807" s="6"/>
      <c r="AM807" s="4"/>
      <c r="AN807" s="6"/>
      <c r="AO807" s="5"/>
      <c r="AP807" s="5"/>
      <c r="AQ807" s="4">
        <v>2</v>
      </c>
      <c r="AR807" s="6">
        <v>125.74</v>
      </c>
      <c r="AS807" s="4"/>
      <c r="AT807" s="6"/>
      <c r="AU807" s="5"/>
      <c r="AV807" s="5"/>
      <c r="AW807" s="4">
        <v>2</v>
      </c>
      <c r="AX807" s="6">
        <v>113.71</v>
      </c>
      <c r="AY807" s="4"/>
      <c r="AZ807" s="6"/>
      <c r="BA807" s="5"/>
      <c r="BB807" s="5"/>
      <c r="BC807" s="4"/>
      <c r="BD807" s="6"/>
      <c r="BE807" s="4"/>
      <c r="BF807" s="6"/>
      <c r="BG807" s="5"/>
      <c r="BH807" s="5"/>
      <c r="BI807" s="4"/>
      <c r="BJ807" s="6"/>
      <c r="BK807" s="4"/>
      <c r="BL807" s="6"/>
      <c r="BM807" s="5"/>
      <c r="BN807" s="5"/>
      <c r="BO807" s="4">
        <v>1</v>
      </c>
      <c r="BP807" s="6">
        <v>64.58</v>
      </c>
      <c r="BQ807" s="4"/>
      <c r="BR807" s="6"/>
      <c r="BS807" s="5"/>
      <c r="BT807" s="5"/>
      <c r="BU807" s="4"/>
      <c r="BV807" s="6"/>
      <c r="BW807" s="4"/>
      <c r="BX807" s="6"/>
      <c r="BY807" s="5"/>
      <c r="BZ807" s="5"/>
      <c r="CA807" s="4"/>
      <c r="CB807" s="6"/>
      <c r="CC807" s="4"/>
      <c r="CD807" s="6"/>
      <c r="CE807" s="5"/>
      <c r="CF807" s="5"/>
      <c r="CG807" s="4"/>
      <c r="CH807" s="6"/>
      <c r="CI807" s="4"/>
      <c r="CJ807" s="6"/>
      <c r="CK807" s="5"/>
      <c r="CL807" s="5"/>
      <c r="CM807" s="4"/>
      <c r="CN807" s="6"/>
      <c r="CO807" s="4"/>
      <c r="CP807" s="6"/>
      <c r="CQ807" s="5"/>
      <c r="CR807" s="5"/>
      <c r="CS807" s="4"/>
      <c r="CT807" s="6"/>
      <c r="CU807" s="4"/>
      <c r="CV807" s="6"/>
      <c r="CW807" s="5"/>
      <c r="CX807" s="5"/>
      <c r="CY807" s="4"/>
      <c r="CZ807" s="6"/>
      <c r="DA807" s="4"/>
      <c r="DB807" s="6"/>
      <c r="DC807" s="5"/>
      <c r="DD807" s="5"/>
      <c r="DE807" s="4"/>
      <c r="DF807" s="6"/>
      <c r="DG807" s="4"/>
      <c r="DH807" s="6"/>
      <c r="DI807" s="5"/>
      <c r="DJ807" s="5"/>
      <c r="DK807" s="4"/>
      <c r="DL807" s="6"/>
      <c r="DM807" s="4"/>
      <c r="DN807" s="6"/>
      <c r="DO807" s="5"/>
      <c r="DP807" s="5"/>
      <c r="DQ807" s="4"/>
      <c r="DR807" s="6"/>
      <c r="DS807" s="4"/>
      <c r="DT807" s="6"/>
      <c r="DU807" s="5"/>
      <c r="DV807" s="5"/>
      <c r="DW807" s="4"/>
      <c r="DX807" s="6"/>
      <c r="DY807" s="4"/>
      <c r="DZ807" s="6"/>
      <c r="EA807" s="5"/>
      <c r="EB807" s="5"/>
      <c r="EC807" s="4"/>
      <c r="ED807" s="6"/>
      <c r="EE807" s="4"/>
      <c r="EF807" s="6"/>
      <c r="EG807" s="5"/>
      <c r="EH807" s="5"/>
      <c r="EI807" s="4"/>
      <c r="EJ807" s="6"/>
      <c r="EK807" s="4"/>
      <c r="EL807" s="6"/>
      <c r="EM807" s="5"/>
      <c r="EN807" s="5"/>
      <c r="EO807" s="4"/>
      <c r="EP807" s="6"/>
      <c r="EQ807" s="4"/>
      <c r="ER807" s="6"/>
      <c r="ES807" s="5"/>
      <c r="ET807" s="5"/>
      <c r="EU807" s="4"/>
      <c r="EV807" s="6"/>
      <c r="EW807" s="4"/>
      <c r="EX807" s="6"/>
      <c r="EY807" s="5"/>
      <c r="EZ807" s="5"/>
      <c r="FA807" s="4"/>
      <c r="FB807" s="6"/>
      <c r="FC807" s="4"/>
      <c r="FD807" s="6"/>
      <c r="FE807" s="5"/>
      <c r="FF807" s="5"/>
      <c r="FG807" s="4"/>
      <c r="FH807" s="6"/>
      <c r="FI807" s="4"/>
      <c r="FJ807" s="6"/>
      <c r="FK807" s="5"/>
      <c r="FL807" s="5"/>
      <c r="FM807" s="4"/>
      <c r="FN807" s="6"/>
      <c r="FO807" s="4"/>
      <c r="FP807" s="6"/>
      <c r="FQ807" s="5"/>
      <c r="FR807" s="5"/>
      <c r="FS807" s="4"/>
      <c r="FT807" s="6"/>
      <c r="FU807" s="4"/>
      <c r="FV807" s="6"/>
      <c r="FW807" s="5"/>
      <c r="FX807" s="5"/>
      <c r="FY807" s="4"/>
      <c r="FZ807" s="6"/>
      <c r="GA807" s="4"/>
      <c r="GB807" s="6"/>
      <c r="GC807" s="5"/>
      <c r="GD807" s="5"/>
      <c r="GE807" s="4"/>
      <c r="GF807" s="6"/>
      <c r="GG807" s="4"/>
      <c r="GH807" s="6"/>
      <c r="GI807" s="5"/>
      <c r="GJ807" s="5"/>
      <c r="GK807" s="4"/>
      <c r="GL807" s="6"/>
      <c r="GM807" s="4"/>
      <c r="GN807" s="6"/>
      <c r="GO807" s="5"/>
      <c r="GP807" s="5"/>
      <c r="GQ807" s="4"/>
      <c r="GR807" s="6"/>
      <c r="GS807" s="4"/>
      <c r="GT807" s="6"/>
      <c r="GU807" s="5"/>
      <c r="GV807" s="5"/>
      <c r="GW807" s="4"/>
      <c r="GX807" s="6"/>
      <c r="GY807" s="4"/>
      <c r="GZ807" s="6"/>
      <c r="HA807" s="5"/>
      <c r="HB807" s="5"/>
      <c r="HC807" s="4"/>
      <c r="HD807" s="6"/>
      <c r="HE807" s="4"/>
      <c r="HF807" s="6"/>
      <c r="HG807" s="5"/>
      <c r="HH807" s="5"/>
      <c r="HI807" s="4"/>
      <c r="HJ807" s="6"/>
      <c r="HK807" s="4"/>
      <c r="HL807" s="6"/>
      <c r="HM807" s="5"/>
      <c r="HN807" s="5"/>
      <c r="HO807" s="4"/>
      <c r="HP807" s="6"/>
      <c r="HQ807" s="4"/>
      <c r="HR807" s="6"/>
      <c r="HS807" s="5"/>
      <c r="HT807" s="5"/>
      <c r="HU807" s="4"/>
      <c r="HV807" s="6"/>
      <c r="HW807" s="4"/>
      <c r="HX807" s="6"/>
      <c r="HY807" s="5"/>
      <c r="HZ807" s="5"/>
      <c r="IA807" s="4"/>
      <c r="IB807" s="6"/>
      <c r="IC807" s="4"/>
      <c r="ID807" s="6"/>
      <c r="IE807" s="5"/>
      <c r="IF807" s="5"/>
      <c r="IG807" s="4"/>
      <c r="IH807" s="6"/>
      <c r="II807" s="4"/>
      <c r="IJ807" s="6"/>
      <c r="IK807" s="5"/>
      <c r="IL807" s="5"/>
      <c r="IM807" s="4"/>
      <c r="IN807" s="6"/>
      <c r="IO807" s="4"/>
      <c r="IP807" s="6"/>
      <c r="IQ807" s="5"/>
      <c r="IR807" s="5"/>
      <c r="IS807" s="4"/>
      <c r="IT807" s="6"/>
      <c r="IU807" s="4"/>
      <c r="IV807" s="6"/>
      <c r="IW807" s="5"/>
      <c r="IX807" s="5"/>
      <c r="IY807" s="4"/>
      <c r="IZ807" s="6"/>
      <c r="JA807" s="4"/>
      <c r="JB807" s="6"/>
      <c r="JC807" s="5"/>
      <c r="JD807" s="5"/>
      <c r="JE807" s="4"/>
      <c r="JF807" s="6"/>
      <c r="JG807" s="4"/>
      <c r="JH807" s="6"/>
      <c r="JI807" s="5"/>
      <c r="JJ807" s="5"/>
      <c r="JK807" s="4"/>
      <c r="JL807" s="6"/>
      <c r="JM807" s="4"/>
      <c r="JN807" s="6"/>
      <c r="JO807" s="5"/>
      <c r="JP807" s="5"/>
      <c r="JQ807" s="4"/>
      <c r="JR807" s="6"/>
      <c r="JS807" s="4"/>
      <c r="JT807" s="6"/>
      <c r="JU807" s="5"/>
      <c r="JV807" s="5"/>
      <c r="JW807" s="4"/>
      <c r="JX807" s="6"/>
      <c r="JY807" s="4"/>
      <c r="JZ807" s="6"/>
      <c r="KA807" s="5"/>
      <c r="KB807" s="5"/>
      <c r="KC807" s="4"/>
      <c r="KD807" s="6"/>
      <c r="KE807" s="4"/>
      <c r="KF807" s="6"/>
      <c r="KG807" s="5"/>
      <c r="KH807" s="5"/>
      <c r="KI807" s="4"/>
      <c r="KJ807" s="6"/>
      <c r="KK807" s="4"/>
      <c r="KL807" s="6"/>
      <c r="KM807" s="5"/>
      <c r="KN807" s="5"/>
    </row>
    <row r="808">
      <c r="A808" s="3" t="s">
        <v>85</v>
      </c>
      <c r="B808" s="3" t="s">
        <v>739</v>
      </c>
      <c r="C808" s="3" t="s">
        <v>87</v>
      </c>
      <c r="D808" s="3" t="s">
        <v>88</v>
      </c>
      <c r="E808" s="3" t="s">
        <v>177</v>
      </c>
      <c r="F808" s="3" t="s">
        <v>745</v>
      </c>
      <c r="G808" s="3" t="s">
        <v>746</v>
      </c>
      <c r="H808" s="3" t="s">
        <v>129</v>
      </c>
      <c r="I808" s="3" t="s">
        <v>1346</v>
      </c>
      <c r="J808" s="3" t="s">
        <v>1307</v>
      </c>
      <c r="K808" s="4">
        <v>3805</v>
      </c>
      <c r="L808" s="4">
        <f>=ROUNDDOWN(33.3771929824561,0)</f>
      </c>
      <c r="M808" s="4">
        <v>1000</v>
      </c>
      <c r="N808" s="5">
        <v>1</v>
      </c>
      <c r="O808" s="4"/>
      <c r="P808" s="4">
        <f>=ROUNDDOWN({0},0)</f>
      </c>
      <c r="Q808" s="4"/>
      <c r="R808" s="5"/>
      <c r="S808" s="4">
        <v>76</v>
      </c>
      <c r="T808" s="6">
        <v>4278.18</v>
      </c>
      <c r="U808" s="4"/>
      <c r="V808" s="6"/>
      <c r="W808" s="5"/>
      <c r="X808" s="5"/>
      <c r="Y808" s="4">
        <v>23</v>
      </c>
      <c r="Z808" s="6">
        <v>1220.03</v>
      </c>
      <c r="AA808" s="4"/>
      <c r="AB808" s="6"/>
      <c r="AC808" s="5"/>
      <c r="AD808" s="5"/>
      <c r="AE808" s="4">
        <v>6</v>
      </c>
      <c r="AF808" s="6">
        <v>270.62</v>
      </c>
      <c r="AG808" s="4"/>
      <c r="AH808" s="6"/>
      <c r="AI808" s="5"/>
      <c r="AJ808" s="5"/>
      <c r="AK808" s="4">
        <v>1</v>
      </c>
      <c r="AL808" s="6">
        <v>56.08</v>
      </c>
      <c r="AM808" s="4"/>
      <c r="AN808" s="6"/>
      <c r="AO808" s="5"/>
      <c r="AP808" s="5"/>
      <c r="AQ808" s="4">
        <v>17</v>
      </c>
      <c r="AR808" s="6">
        <v>875.7</v>
      </c>
      <c r="AS808" s="4"/>
      <c r="AT808" s="6"/>
      <c r="AU808" s="5"/>
      <c r="AV808" s="5"/>
      <c r="AW808" s="4">
        <v>6</v>
      </c>
      <c r="AX808" s="6">
        <v>360.3</v>
      </c>
      <c r="AY808" s="4"/>
      <c r="AZ808" s="6"/>
      <c r="BA808" s="5"/>
      <c r="BB808" s="5"/>
      <c r="BC808" s="4">
        <v>2</v>
      </c>
      <c r="BD808" s="6">
        <v>133.98</v>
      </c>
      <c r="BE808" s="4"/>
      <c r="BF808" s="6"/>
      <c r="BG808" s="5"/>
      <c r="BH808" s="5"/>
      <c r="BI808" s="4">
        <v>3</v>
      </c>
      <c r="BJ808" s="6">
        <v>171.93</v>
      </c>
      <c r="BK808" s="4"/>
      <c r="BL808" s="6"/>
      <c r="BM808" s="5"/>
      <c r="BN808" s="5"/>
      <c r="BO808" s="4">
        <v>7</v>
      </c>
      <c r="BP808" s="6">
        <v>424.9</v>
      </c>
      <c r="BQ808" s="4"/>
      <c r="BR808" s="6"/>
      <c r="BS808" s="5"/>
      <c r="BT808" s="5"/>
      <c r="BU808" s="4"/>
      <c r="BV808" s="6"/>
      <c r="BW808" s="4"/>
      <c r="BX808" s="6"/>
      <c r="BY808" s="5"/>
      <c r="BZ808" s="5"/>
      <c r="CA808" s="4"/>
      <c r="CB808" s="6"/>
      <c r="CC808" s="4"/>
      <c r="CD808" s="6"/>
      <c r="CE808" s="5"/>
      <c r="CF808" s="5"/>
      <c r="CG808" s="4"/>
      <c r="CH808" s="6"/>
      <c r="CI808" s="4"/>
      <c r="CJ808" s="6"/>
      <c r="CK808" s="5"/>
      <c r="CL808" s="5"/>
      <c r="CM808" s="4">
        <v>4</v>
      </c>
      <c r="CN808" s="6">
        <v>355.46</v>
      </c>
      <c r="CO808" s="4"/>
      <c r="CP808" s="6"/>
      <c r="CQ808" s="5"/>
      <c r="CR808" s="5"/>
      <c r="CS808" s="4">
        <v>1</v>
      </c>
      <c r="CT808" s="6">
        <v>54.7</v>
      </c>
      <c r="CU808" s="4"/>
      <c r="CV808" s="6"/>
      <c r="CW808" s="5"/>
      <c r="CX808" s="5"/>
      <c r="CY808" s="4">
        <v>3</v>
      </c>
      <c r="CZ808" s="6">
        <v>162.39</v>
      </c>
      <c r="DA808" s="4"/>
      <c r="DB808" s="6"/>
      <c r="DC808" s="5"/>
      <c r="DD808" s="5"/>
      <c r="DE808" s="4"/>
      <c r="DF808" s="6"/>
      <c r="DG808" s="4"/>
      <c r="DH808" s="6"/>
      <c r="DI808" s="5"/>
      <c r="DJ808" s="5"/>
      <c r="DK808" s="4"/>
      <c r="DL808" s="6"/>
      <c r="DM808" s="4"/>
      <c r="DN808" s="6"/>
      <c r="DO808" s="5"/>
      <c r="DP808" s="5"/>
      <c r="DQ808" s="4"/>
      <c r="DR808" s="6"/>
      <c r="DS808" s="4"/>
      <c r="DT808" s="6"/>
      <c r="DU808" s="5"/>
      <c r="DV808" s="5"/>
      <c r="DW808" s="4"/>
      <c r="DX808" s="6"/>
      <c r="DY808" s="4"/>
      <c r="DZ808" s="6"/>
      <c r="EA808" s="5"/>
      <c r="EB808" s="5"/>
      <c r="EC808" s="4">
        <v>3</v>
      </c>
      <c r="ED808" s="6">
        <v>192.09</v>
      </c>
      <c r="EE808" s="4"/>
      <c r="EF808" s="6"/>
      <c r="EG808" s="5"/>
      <c r="EH808" s="5"/>
      <c r="EI808" s="4"/>
      <c r="EJ808" s="6"/>
      <c r="EK808" s="4"/>
      <c r="EL808" s="6"/>
      <c r="EM808" s="5"/>
      <c r="EN808" s="5"/>
      <c r="EO808" s="4"/>
      <c r="EP808" s="6"/>
      <c r="EQ808" s="4"/>
      <c r="ER808" s="6"/>
      <c r="ES808" s="5"/>
      <c r="ET808" s="5"/>
      <c r="EU808" s="4"/>
      <c r="EV808" s="6"/>
      <c r="EW808" s="4"/>
      <c r="EX808" s="6"/>
      <c r="EY808" s="5"/>
      <c r="EZ808" s="5"/>
      <c r="FA808" s="4"/>
      <c r="FB808" s="6"/>
      <c r="FC808" s="4"/>
      <c r="FD808" s="6"/>
      <c r="FE808" s="5"/>
      <c r="FF808" s="5"/>
      <c r="FG808" s="4"/>
      <c r="FH808" s="6"/>
      <c r="FI808" s="4"/>
      <c r="FJ808" s="6"/>
      <c r="FK808" s="5"/>
      <c r="FL808" s="5"/>
      <c r="FM808" s="4"/>
      <c r="FN808" s="6"/>
      <c r="FO808" s="4"/>
      <c r="FP808" s="6"/>
      <c r="FQ808" s="5"/>
      <c r="FR808" s="5"/>
      <c r="FS808" s="4"/>
      <c r="FT808" s="6"/>
      <c r="FU808" s="4"/>
      <c r="FV808" s="6"/>
      <c r="FW808" s="5"/>
      <c r="FX808" s="5"/>
      <c r="FY808" s="4"/>
      <c r="FZ808" s="6"/>
      <c r="GA808" s="4"/>
      <c r="GB808" s="6"/>
      <c r="GC808" s="5"/>
      <c r="GD808" s="5"/>
      <c r="GE808" s="4"/>
      <c r="GF808" s="6"/>
      <c r="GG808" s="4"/>
      <c r="GH808" s="6"/>
      <c r="GI808" s="5"/>
      <c r="GJ808" s="5"/>
      <c r="GK808" s="4"/>
      <c r="GL808" s="6"/>
      <c r="GM808" s="4"/>
      <c r="GN808" s="6"/>
      <c r="GO808" s="5"/>
      <c r="GP808" s="5"/>
      <c r="GQ808" s="4"/>
      <c r="GR808" s="6"/>
      <c r="GS808" s="4"/>
      <c r="GT808" s="6"/>
      <c r="GU808" s="5"/>
      <c r="GV808" s="5"/>
      <c r="GW808" s="4"/>
      <c r="GX808" s="6"/>
      <c r="GY808" s="4"/>
      <c r="GZ808" s="6"/>
      <c r="HA808" s="5"/>
      <c r="HB808" s="5"/>
      <c r="HC808" s="4"/>
      <c r="HD808" s="6"/>
      <c r="HE808" s="4"/>
      <c r="HF808" s="6"/>
      <c r="HG808" s="5"/>
      <c r="HH808" s="5"/>
      <c r="HI808" s="4"/>
      <c r="HJ808" s="6"/>
      <c r="HK808" s="4"/>
      <c r="HL808" s="6"/>
      <c r="HM808" s="5"/>
      <c r="HN808" s="5"/>
      <c r="HO808" s="4"/>
      <c r="HP808" s="6"/>
      <c r="HQ808" s="4"/>
      <c r="HR808" s="6"/>
      <c r="HS808" s="5"/>
      <c r="HT808" s="5"/>
      <c r="HU808" s="4"/>
      <c r="HV808" s="6"/>
      <c r="HW808" s="4"/>
      <c r="HX808" s="6"/>
      <c r="HY808" s="5"/>
      <c r="HZ808" s="5"/>
      <c r="IA808" s="4"/>
      <c r="IB808" s="6"/>
      <c r="IC808" s="4"/>
      <c r="ID808" s="6"/>
      <c r="IE808" s="5"/>
      <c r="IF808" s="5"/>
      <c r="IG808" s="4"/>
      <c r="IH808" s="6"/>
      <c r="II808" s="4"/>
      <c r="IJ808" s="6"/>
      <c r="IK808" s="5"/>
      <c r="IL808" s="5"/>
      <c r="IM808" s="4"/>
      <c r="IN808" s="6"/>
      <c r="IO808" s="4"/>
      <c r="IP808" s="6"/>
      <c r="IQ808" s="5"/>
      <c r="IR808" s="5"/>
      <c r="IS808" s="4"/>
      <c r="IT808" s="6"/>
      <c r="IU808" s="4"/>
      <c r="IV808" s="6"/>
      <c r="IW808" s="5"/>
      <c r="IX808" s="5"/>
      <c r="IY808" s="4"/>
      <c r="IZ808" s="6"/>
      <c r="JA808" s="4"/>
      <c r="JB808" s="6"/>
      <c r="JC808" s="5"/>
      <c r="JD808" s="5"/>
      <c r="JE808" s="4"/>
      <c r="JF808" s="6"/>
      <c r="JG808" s="4"/>
      <c r="JH808" s="6"/>
      <c r="JI808" s="5"/>
      <c r="JJ808" s="5"/>
      <c r="JK808" s="4"/>
      <c r="JL808" s="6"/>
      <c r="JM808" s="4"/>
      <c r="JN808" s="6"/>
      <c r="JO808" s="5"/>
      <c r="JP808" s="5"/>
      <c r="JQ808" s="4"/>
      <c r="JR808" s="6"/>
      <c r="JS808" s="4"/>
      <c r="JT808" s="6"/>
      <c r="JU808" s="5"/>
      <c r="JV808" s="5"/>
      <c r="JW808" s="4"/>
      <c r="JX808" s="6"/>
      <c r="JY808" s="4"/>
      <c r="JZ808" s="6"/>
      <c r="KA808" s="5"/>
      <c r="KB808" s="5"/>
      <c r="KC808" s="4"/>
      <c r="KD808" s="6"/>
      <c r="KE808" s="4"/>
      <c r="KF808" s="6"/>
      <c r="KG808" s="5"/>
      <c r="KH808" s="5"/>
      <c r="KI808" s="4"/>
      <c r="KJ808" s="6"/>
      <c r="KK808" s="4"/>
      <c r="KL808" s="6"/>
      <c r="KM808" s="5"/>
      <c r="KN808" s="5"/>
    </row>
    <row r="809">
      <c r="A809" s="3" t="s">
        <v>85</v>
      </c>
      <c r="B809" s="3" t="s">
        <v>739</v>
      </c>
      <c r="C809" s="3" t="s">
        <v>87</v>
      </c>
      <c r="D809" s="3" t="s">
        <v>88</v>
      </c>
      <c r="E809" s="3" t="s">
        <v>177</v>
      </c>
      <c r="F809" s="3" t="s">
        <v>745</v>
      </c>
      <c r="G809" s="3" t="s">
        <v>746</v>
      </c>
      <c r="H809" s="3" t="s">
        <v>129</v>
      </c>
      <c r="I809" s="3" t="s">
        <v>1320</v>
      </c>
      <c r="J809" s="3" t="s">
        <v>1319</v>
      </c>
      <c r="K809" s="4">
        <v>897</v>
      </c>
      <c r="L809" s="4">
        <f>=ROUNDDOWN(23.6675461741425,0)</f>
      </c>
      <c r="M809" s="4"/>
      <c r="N809" s="5">
        <v>1</v>
      </c>
      <c r="O809" s="4"/>
      <c r="P809" s="4">
        <f>=ROUNDDOWN({0},0)</f>
      </c>
      <c r="Q809" s="4"/>
      <c r="R809" s="5"/>
      <c r="S809" s="4">
        <v>26</v>
      </c>
      <c r="T809" s="6">
        <v>1424.51</v>
      </c>
      <c r="U809" s="4"/>
      <c r="V809" s="6"/>
      <c r="W809" s="5"/>
      <c r="X809" s="5"/>
      <c r="Y809" s="4">
        <v>19</v>
      </c>
      <c r="Z809" s="6">
        <v>1018.79</v>
      </c>
      <c r="AA809" s="4"/>
      <c r="AB809" s="6"/>
      <c r="AC809" s="5"/>
      <c r="AD809" s="5"/>
      <c r="AE809" s="4">
        <v>1</v>
      </c>
      <c r="AF809" s="6">
        <v>50.01</v>
      </c>
      <c r="AG809" s="4"/>
      <c r="AH809" s="6"/>
      <c r="AI809" s="5"/>
      <c r="AJ809" s="5"/>
      <c r="AK809" s="4"/>
      <c r="AL809" s="6"/>
      <c r="AM809" s="4"/>
      <c r="AN809" s="6"/>
      <c r="AO809" s="5"/>
      <c r="AP809" s="5"/>
      <c r="AQ809" s="4">
        <v>3</v>
      </c>
      <c r="AR809" s="6">
        <v>159.9</v>
      </c>
      <c r="AS809" s="4"/>
      <c r="AT809" s="6"/>
      <c r="AU809" s="5"/>
      <c r="AV809" s="5"/>
      <c r="AW809" s="4">
        <v>1</v>
      </c>
      <c r="AX809" s="6">
        <v>61.12</v>
      </c>
      <c r="AY809" s="4"/>
      <c r="AZ809" s="6"/>
      <c r="BA809" s="5"/>
      <c r="BB809" s="5"/>
      <c r="BC809" s="4"/>
      <c r="BD809" s="6"/>
      <c r="BE809" s="4"/>
      <c r="BF809" s="6"/>
      <c r="BG809" s="5"/>
      <c r="BH809" s="5"/>
      <c r="BI809" s="4"/>
      <c r="BJ809" s="6"/>
      <c r="BK809" s="4"/>
      <c r="BL809" s="6"/>
      <c r="BM809" s="5"/>
      <c r="BN809" s="5"/>
      <c r="BO809" s="4"/>
      <c r="BP809" s="6"/>
      <c r="BQ809" s="4"/>
      <c r="BR809" s="6"/>
      <c r="BS809" s="5"/>
      <c r="BT809" s="5"/>
      <c r="BU809" s="4"/>
      <c r="BV809" s="6"/>
      <c r="BW809" s="4"/>
      <c r="BX809" s="6"/>
      <c r="BY809" s="5"/>
      <c r="BZ809" s="5"/>
      <c r="CA809" s="4"/>
      <c r="CB809" s="6"/>
      <c r="CC809" s="4"/>
      <c r="CD809" s="6"/>
      <c r="CE809" s="5"/>
      <c r="CF809" s="5"/>
      <c r="CG809" s="4"/>
      <c r="CH809" s="6"/>
      <c r="CI809" s="4"/>
      <c r="CJ809" s="6"/>
      <c r="CK809" s="5"/>
      <c r="CL809" s="5"/>
      <c r="CM809" s="4">
        <v>1</v>
      </c>
      <c r="CN809" s="6">
        <v>79.99</v>
      </c>
      <c r="CO809" s="4"/>
      <c r="CP809" s="6"/>
      <c r="CQ809" s="5"/>
      <c r="CR809" s="5"/>
      <c r="CS809" s="4">
        <v>1</v>
      </c>
      <c r="CT809" s="6">
        <v>54.7</v>
      </c>
      <c r="CU809" s="4"/>
      <c r="CV809" s="6"/>
      <c r="CW809" s="5"/>
      <c r="CX809" s="5"/>
      <c r="CY809" s="4"/>
      <c r="CZ809" s="6"/>
      <c r="DA809" s="4"/>
      <c r="DB809" s="6"/>
      <c r="DC809" s="5"/>
      <c r="DD809" s="5"/>
      <c r="DE809" s="4"/>
      <c r="DF809" s="6"/>
      <c r="DG809" s="4"/>
      <c r="DH809" s="6"/>
      <c r="DI809" s="5"/>
      <c r="DJ809" s="5"/>
      <c r="DK809" s="4"/>
      <c r="DL809" s="6"/>
      <c r="DM809" s="4"/>
      <c r="DN809" s="6"/>
      <c r="DO809" s="5"/>
      <c r="DP809" s="5"/>
      <c r="DQ809" s="4"/>
      <c r="DR809" s="6"/>
      <c r="DS809" s="4"/>
      <c r="DT809" s="6"/>
      <c r="DU809" s="5"/>
      <c r="DV809" s="5"/>
      <c r="DW809" s="4"/>
      <c r="DX809" s="6"/>
      <c r="DY809" s="4"/>
      <c r="DZ809" s="6"/>
      <c r="EA809" s="5"/>
      <c r="EB809" s="5"/>
      <c r="EC809" s="4"/>
      <c r="ED809" s="6"/>
      <c r="EE809" s="4"/>
      <c r="EF809" s="6"/>
      <c r="EG809" s="5"/>
      <c r="EH809" s="5"/>
      <c r="EI809" s="4"/>
      <c r="EJ809" s="6"/>
      <c r="EK809" s="4"/>
      <c r="EL809" s="6"/>
      <c r="EM809" s="5"/>
      <c r="EN809" s="5"/>
      <c r="EO809" s="4"/>
      <c r="EP809" s="6"/>
      <c r="EQ809" s="4"/>
      <c r="ER809" s="6"/>
      <c r="ES809" s="5"/>
      <c r="ET809" s="5"/>
      <c r="EU809" s="4"/>
      <c r="EV809" s="6"/>
      <c r="EW809" s="4"/>
      <c r="EX809" s="6"/>
      <c r="EY809" s="5"/>
      <c r="EZ809" s="5"/>
      <c r="FA809" s="4"/>
      <c r="FB809" s="6"/>
      <c r="FC809" s="4"/>
      <c r="FD809" s="6"/>
      <c r="FE809" s="5"/>
      <c r="FF809" s="5"/>
      <c r="FG809" s="4"/>
      <c r="FH809" s="6"/>
      <c r="FI809" s="4"/>
      <c r="FJ809" s="6"/>
      <c r="FK809" s="5"/>
      <c r="FL809" s="5"/>
      <c r="FM809" s="4"/>
      <c r="FN809" s="6"/>
      <c r="FO809" s="4"/>
      <c r="FP809" s="6"/>
      <c r="FQ809" s="5"/>
      <c r="FR809" s="5"/>
      <c r="FS809" s="4"/>
      <c r="FT809" s="6"/>
      <c r="FU809" s="4"/>
      <c r="FV809" s="6"/>
      <c r="FW809" s="5"/>
      <c r="FX809" s="5"/>
      <c r="FY809" s="4"/>
      <c r="FZ809" s="6"/>
      <c r="GA809" s="4"/>
      <c r="GB809" s="6"/>
      <c r="GC809" s="5"/>
      <c r="GD809" s="5"/>
      <c r="GE809" s="4"/>
      <c r="GF809" s="6"/>
      <c r="GG809" s="4"/>
      <c r="GH809" s="6"/>
      <c r="GI809" s="5"/>
      <c r="GJ809" s="5"/>
      <c r="GK809" s="4"/>
      <c r="GL809" s="6"/>
      <c r="GM809" s="4"/>
      <c r="GN809" s="6"/>
      <c r="GO809" s="5"/>
      <c r="GP809" s="5"/>
      <c r="GQ809" s="4"/>
      <c r="GR809" s="6"/>
      <c r="GS809" s="4"/>
      <c r="GT809" s="6"/>
      <c r="GU809" s="5"/>
      <c r="GV809" s="5"/>
      <c r="GW809" s="4"/>
      <c r="GX809" s="6"/>
      <c r="GY809" s="4"/>
      <c r="GZ809" s="6"/>
      <c r="HA809" s="5"/>
      <c r="HB809" s="5"/>
      <c r="HC809" s="4"/>
      <c r="HD809" s="6"/>
      <c r="HE809" s="4"/>
      <c r="HF809" s="6"/>
      <c r="HG809" s="5"/>
      <c r="HH809" s="5"/>
      <c r="HI809" s="4"/>
      <c r="HJ809" s="6"/>
      <c r="HK809" s="4"/>
      <c r="HL809" s="6"/>
      <c r="HM809" s="5"/>
      <c r="HN809" s="5"/>
      <c r="HO809" s="4"/>
      <c r="HP809" s="6"/>
      <c r="HQ809" s="4"/>
      <c r="HR809" s="6"/>
      <c r="HS809" s="5"/>
      <c r="HT809" s="5"/>
      <c r="HU809" s="4"/>
      <c r="HV809" s="6"/>
      <c r="HW809" s="4"/>
      <c r="HX809" s="6"/>
      <c r="HY809" s="5"/>
      <c r="HZ809" s="5"/>
      <c r="IA809" s="4"/>
      <c r="IB809" s="6"/>
      <c r="IC809" s="4"/>
      <c r="ID809" s="6"/>
      <c r="IE809" s="5"/>
      <c r="IF809" s="5"/>
      <c r="IG809" s="4"/>
      <c r="IH809" s="6"/>
      <c r="II809" s="4"/>
      <c r="IJ809" s="6"/>
      <c r="IK809" s="5"/>
      <c r="IL809" s="5"/>
      <c r="IM809" s="4"/>
      <c r="IN809" s="6"/>
      <c r="IO809" s="4"/>
      <c r="IP809" s="6"/>
      <c r="IQ809" s="5"/>
      <c r="IR809" s="5"/>
      <c r="IS809" s="4"/>
      <c r="IT809" s="6"/>
      <c r="IU809" s="4"/>
      <c r="IV809" s="6"/>
      <c r="IW809" s="5"/>
      <c r="IX809" s="5"/>
      <c r="IY809" s="4"/>
      <c r="IZ809" s="6"/>
      <c r="JA809" s="4"/>
      <c r="JB809" s="6"/>
      <c r="JC809" s="5"/>
      <c r="JD809" s="5"/>
      <c r="JE809" s="4"/>
      <c r="JF809" s="6"/>
      <c r="JG809" s="4"/>
      <c r="JH809" s="6"/>
      <c r="JI809" s="5"/>
      <c r="JJ809" s="5"/>
      <c r="JK809" s="4"/>
      <c r="JL809" s="6"/>
      <c r="JM809" s="4"/>
      <c r="JN809" s="6"/>
      <c r="JO809" s="5"/>
      <c r="JP809" s="5"/>
      <c r="JQ809" s="4"/>
      <c r="JR809" s="6"/>
      <c r="JS809" s="4"/>
      <c r="JT809" s="6"/>
      <c r="JU809" s="5"/>
      <c r="JV809" s="5"/>
      <c r="JW809" s="4"/>
      <c r="JX809" s="6"/>
      <c r="JY809" s="4"/>
      <c r="JZ809" s="6"/>
      <c r="KA809" s="5"/>
      <c r="KB809" s="5"/>
      <c r="KC809" s="4"/>
      <c r="KD809" s="6"/>
      <c r="KE809" s="4"/>
      <c r="KF809" s="6"/>
      <c r="KG809" s="5"/>
      <c r="KH809" s="5"/>
      <c r="KI809" s="4"/>
      <c r="KJ809" s="6"/>
      <c r="KK809" s="4"/>
      <c r="KL809" s="6"/>
      <c r="KM809" s="5"/>
      <c r="KN809" s="5"/>
    </row>
    <row r="810">
      <c r="A810" s="3" t="s">
        <v>85</v>
      </c>
      <c r="B810" s="3" t="s">
        <v>739</v>
      </c>
      <c r="C810" s="3" t="s">
        <v>87</v>
      </c>
      <c r="D810" s="3" t="s">
        <v>88</v>
      </c>
      <c r="E810" s="3" t="s">
        <v>177</v>
      </c>
      <c r="F810" s="3" t="s">
        <v>745</v>
      </c>
      <c r="G810" s="3" t="s">
        <v>746</v>
      </c>
      <c r="H810" s="3" t="s">
        <v>129</v>
      </c>
      <c r="I810" s="3" t="s">
        <v>1311</v>
      </c>
      <c r="J810" s="3" t="s">
        <v>1340</v>
      </c>
      <c r="K810" s="4"/>
      <c r="L810" s="4">
        <f>=ROUNDDOWN({0},0)</f>
      </c>
      <c r="M810" s="4"/>
      <c r="N810" s="5"/>
      <c r="O810" s="4"/>
      <c r="P810" s="4">
        <f>=ROUNDDOWN({0},0)</f>
      </c>
      <c r="Q810" s="4"/>
      <c r="R810" s="5"/>
      <c r="S810" s="4"/>
      <c r="T810" s="6"/>
      <c r="U810" s="4"/>
      <c r="V810" s="6"/>
      <c r="W810" s="5"/>
      <c r="X810" s="5"/>
      <c r="Y810" s="4"/>
      <c r="Z810" s="6"/>
      <c r="AA810" s="4"/>
      <c r="AB810" s="6"/>
      <c r="AC810" s="5"/>
      <c r="AD810" s="5"/>
      <c r="AE810" s="4"/>
      <c r="AF810" s="6"/>
      <c r="AG810" s="4"/>
      <c r="AH810" s="6"/>
      <c r="AI810" s="5"/>
      <c r="AJ810" s="5"/>
      <c r="AK810" s="4"/>
      <c r="AL810" s="6"/>
      <c r="AM810" s="4"/>
      <c r="AN810" s="6"/>
      <c r="AO810" s="5"/>
      <c r="AP810" s="5"/>
      <c r="AQ810" s="4"/>
      <c r="AR810" s="6"/>
      <c r="AS810" s="4"/>
      <c r="AT810" s="6"/>
      <c r="AU810" s="5"/>
      <c r="AV810" s="5"/>
      <c r="AW810" s="4"/>
      <c r="AX810" s="6"/>
      <c r="AY810" s="4"/>
      <c r="AZ810" s="6"/>
      <c r="BA810" s="5"/>
      <c r="BB810" s="5"/>
      <c r="BC810" s="4"/>
      <c r="BD810" s="6"/>
      <c r="BE810" s="4"/>
      <c r="BF810" s="6"/>
      <c r="BG810" s="5"/>
      <c r="BH810" s="5"/>
      <c r="BI810" s="4"/>
      <c r="BJ810" s="6"/>
      <c r="BK810" s="4"/>
      <c r="BL810" s="6"/>
      <c r="BM810" s="5"/>
      <c r="BN810" s="5"/>
      <c r="BO810" s="4"/>
      <c r="BP810" s="6"/>
      <c r="BQ810" s="4"/>
      <c r="BR810" s="6"/>
      <c r="BS810" s="5"/>
      <c r="BT810" s="5"/>
      <c r="BU810" s="4"/>
      <c r="BV810" s="6"/>
      <c r="BW810" s="4"/>
      <c r="BX810" s="6"/>
      <c r="BY810" s="5"/>
      <c r="BZ810" s="5"/>
      <c r="CA810" s="4"/>
      <c r="CB810" s="6"/>
      <c r="CC810" s="4"/>
      <c r="CD810" s="6"/>
      <c r="CE810" s="5"/>
      <c r="CF810" s="5"/>
      <c r="CG810" s="4"/>
      <c r="CH810" s="6"/>
      <c r="CI810" s="4"/>
      <c r="CJ810" s="6"/>
      <c r="CK810" s="5"/>
      <c r="CL810" s="5"/>
      <c r="CM810" s="4"/>
      <c r="CN810" s="6"/>
      <c r="CO810" s="4"/>
      <c r="CP810" s="6"/>
      <c r="CQ810" s="5"/>
      <c r="CR810" s="5"/>
      <c r="CS810" s="4"/>
      <c r="CT810" s="6"/>
      <c r="CU810" s="4"/>
      <c r="CV810" s="6"/>
      <c r="CW810" s="5"/>
      <c r="CX810" s="5"/>
      <c r="CY810" s="4"/>
      <c r="CZ810" s="6"/>
      <c r="DA810" s="4"/>
      <c r="DB810" s="6"/>
      <c r="DC810" s="5"/>
      <c r="DD810" s="5"/>
      <c r="DE810" s="4"/>
      <c r="DF810" s="6"/>
      <c r="DG810" s="4"/>
      <c r="DH810" s="6"/>
      <c r="DI810" s="5"/>
      <c r="DJ810" s="5"/>
      <c r="DK810" s="4"/>
      <c r="DL810" s="6"/>
      <c r="DM810" s="4"/>
      <c r="DN810" s="6"/>
      <c r="DO810" s="5"/>
      <c r="DP810" s="5"/>
      <c r="DQ810" s="4"/>
      <c r="DR810" s="6"/>
      <c r="DS810" s="4"/>
      <c r="DT810" s="6"/>
      <c r="DU810" s="5"/>
      <c r="DV810" s="5"/>
      <c r="DW810" s="4"/>
      <c r="DX810" s="6"/>
      <c r="DY810" s="4"/>
      <c r="DZ810" s="6"/>
      <c r="EA810" s="5"/>
      <c r="EB810" s="5"/>
      <c r="EC810" s="4"/>
      <c r="ED810" s="6"/>
      <c r="EE810" s="4"/>
      <c r="EF810" s="6"/>
      <c r="EG810" s="5"/>
      <c r="EH810" s="5"/>
      <c r="EI810" s="4"/>
      <c r="EJ810" s="6"/>
      <c r="EK810" s="4"/>
      <c r="EL810" s="6"/>
      <c r="EM810" s="5"/>
      <c r="EN810" s="5"/>
      <c r="EO810" s="4"/>
      <c r="EP810" s="6"/>
      <c r="EQ810" s="4"/>
      <c r="ER810" s="6"/>
      <c r="ES810" s="5"/>
      <c r="ET810" s="5"/>
      <c r="EU810" s="4"/>
      <c r="EV810" s="6"/>
      <c r="EW810" s="4"/>
      <c r="EX810" s="6"/>
      <c r="EY810" s="5"/>
      <c r="EZ810" s="5"/>
      <c r="FA810" s="4"/>
      <c r="FB810" s="6"/>
      <c r="FC810" s="4"/>
      <c r="FD810" s="6"/>
      <c r="FE810" s="5"/>
      <c r="FF810" s="5"/>
      <c r="FG810" s="4"/>
      <c r="FH810" s="6"/>
      <c r="FI810" s="4"/>
      <c r="FJ810" s="6"/>
      <c r="FK810" s="5"/>
      <c r="FL810" s="5"/>
      <c r="FM810" s="4"/>
      <c r="FN810" s="6"/>
      <c r="FO810" s="4"/>
      <c r="FP810" s="6"/>
      <c r="FQ810" s="5"/>
      <c r="FR810" s="5"/>
      <c r="FS810" s="4"/>
      <c r="FT810" s="6"/>
      <c r="FU810" s="4"/>
      <c r="FV810" s="6"/>
      <c r="FW810" s="5"/>
      <c r="FX810" s="5"/>
      <c r="FY810" s="4"/>
      <c r="FZ810" s="6"/>
      <c r="GA810" s="4"/>
      <c r="GB810" s="6"/>
      <c r="GC810" s="5"/>
      <c r="GD810" s="5"/>
      <c r="GE810" s="4"/>
      <c r="GF810" s="6"/>
      <c r="GG810" s="4"/>
      <c r="GH810" s="6"/>
      <c r="GI810" s="5"/>
      <c r="GJ810" s="5"/>
      <c r="GK810" s="4"/>
      <c r="GL810" s="6"/>
      <c r="GM810" s="4"/>
      <c r="GN810" s="6"/>
      <c r="GO810" s="5"/>
      <c r="GP810" s="5"/>
      <c r="GQ810" s="4"/>
      <c r="GR810" s="6"/>
      <c r="GS810" s="4"/>
      <c r="GT810" s="6"/>
      <c r="GU810" s="5"/>
      <c r="GV810" s="5"/>
      <c r="GW810" s="4"/>
      <c r="GX810" s="6"/>
      <c r="GY810" s="4"/>
      <c r="GZ810" s="6"/>
      <c r="HA810" s="5"/>
      <c r="HB810" s="5"/>
      <c r="HC810" s="4"/>
      <c r="HD810" s="6"/>
      <c r="HE810" s="4"/>
      <c r="HF810" s="6"/>
      <c r="HG810" s="5"/>
      <c r="HH810" s="5"/>
      <c r="HI810" s="4"/>
      <c r="HJ810" s="6"/>
      <c r="HK810" s="4"/>
      <c r="HL810" s="6"/>
      <c r="HM810" s="5"/>
      <c r="HN810" s="5"/>
      <c r="HO810" s="4"/>
      <c r="HP810" s="6"/>
      <c r="HQ810" s="4"/>
      <c r="HR810" s="6"/>
      <c r="HS810" s="5"/>
      <c r="HT810" s="5"/>
      <c r="HU810" s="4"/>
      <c r="HV810" s="6"/>
      <c r="HW810" s="4"/>
      <c r="HX810" s="6"/>
      <c r="HY810" s="5"/>
      <c r="HZ810" s="5"/>
      <c r="IA810" s="4"/>
      <c r="IB810" s="6"/>
      <c r="IC810" s="4"/>
      <c r="ID810" s="6"/>
      <c r="IE810" s="5"/>
      <c r="IF810" s="5"/>
      <c r="IG810" s="4"/>
      <c r="IH810" s="6"/>
      <c r="II810" s="4"/>
      <c r="IJ810" s="6"/>
      <c r="IK810" s="5"/>
      <c r="IL810" s="5"/>
      <c r="IM810" s="4"/>
      <c r="IN810" s="6"/>
      <c r="IO810" s="4"/>
      <c r="IP810" s="6"/>
      <c r="IQ810" s="5"/>
      <c r="IR810" s="5"/>
      <c r="IS810" s="4"/>
      <c r="IT810" s="6"/>
      <c r="IU810" s="4"/>
      <c r="IV810" s="6"/>
      <c r="IW810" s="5"/>
      <c r="IX810" s="5"/>
      <c r="IY810" s="4"/>
      <c r="IZ810" s="6"/>
      <c r="JA810" s="4"/>
      <c r="JB810" s="6"/>
      <c r="JC810" s="5"/>
      <c r="JD810" s="5"/>
      <c r="JE810" s="4"/>
      <c r="JF810" s="6"/>
      <c r="JG810" s="4"/>
      <c r="JH810" s="6"/>
      <c r="JI810" s="5"/>
      <c r="JJ810" s="5"/>
      <c r="JK810" s="4"/>
      <c r="JL810" s="6"/>
      <c r="JM810" s="4"/>
      <c r="JN810" s="6"/>
      <c r="JO810" s="5"/>
      <c r="JP810" s="5"/>
      <c r="JQ810" s="4"/>
      <c r="JR810" s="6"/>
      <c r="JS810" s="4"/>
      <c r="JT810" s="6"/>
      <c r="JU810" s="5"/>
      <c r="JV810" s="5"/>
      <c r="JW810" s="4"/>
      <c r="JX810" s="6"/>
      <c r="JY810" s="4"/>
      <c r="JZ810" s="6"/>
      <c r="KA810" s="5"/>
      <c r="KB810" s="5"/>
      <c r="KC810" s="4"/>
      <c r="KD810" s="6"/>
      <c r="KE810" s="4"/>
      <c r="KF810" s="6"/>
      <c r="KG810" s="5"/>
      <c r="KH810" s="5"/>
      <c r="KI810" s="4"/>
      <c r="KJ810" s="6"/>
      <c r="KK810" s="4"/>
      <c r="KL810" s="6"/>
      <c r="KM810" s="5"/>
      <c r="KN810" s="5"/>
    </row>
    <row r="811">
      <c r="A811" s="3" t="s">
        <v>85</v>
      </c>
      <c r="B811" s="3" t="s">
        <v>739</v>
      </c>
      <c r="C811" s="3" t="s">
        <v>87</v>
      </c>
      <c r="D811" s="3" t="s">
        <v>88</v>
      </c>
      <c r="E811" s="3" t="s">
        <v>747</v>
      </c>
      <c r="F811" s="3" t="s">
        <v>748</v>
      </c>
      <c r="G811" s="3" t="s">
        <v>749</v>
      </c>
      <c r="H811" s="3" t="s">
        <v>129</v>
      </c>
      <c r="I811" s="3" t="s">
        <v>1440</v>
      </c>
      <c r="J811" s="3" t="s">
        <v>1319</v>
      </c>
      <c r="K811" s="4">
        <v>697</v>
      </c>
      <c r="L811" s="4">
        <f>=ROUNDDOWN(25.8148148148148,0)</f>
      </c>
      <c r="M811" s="4"/>
      <c r="N811" s="5">
        <v>1</v>
      </c>
      <c r="O811" s="4"/>
      <c r="P811" s="4">
        <f>=ROUNDDOWN({0},0)</f>
      </c>
      <c r="Q811" s="4"/>
      <c r="R811" s="5"/>
      <c r="S811" s="4">
        <v>20</v>
      </c>
      <c r="T811" s="6">
        <v>1134.36</v>
      </c>
      <c r="U811" s="4"/>
      <c r="V811" s="6"/>
      <c r="W811" s="5"/>
      <c r="X811" s="5"/>
      <c r="Y811" s="4">
        <v>7</v>
      </c>
      <c r="Z811" s="6">
        <v>389.91</v>
      </c>
      <c r="AA811" s="4"/>
      <c r="AB811" s="6"/>
      <c r="AC811" s="5"/>
      <c r="AD811" s="5"/>
      <c r="AE811" s="4">
        <v>1</v>
      </c>
      <c r="AF811" s="6">
        <v>51.33</v>
      </c>
      <c r="AG811" s="4"/>
      <c r="AH811" s="6"/>
      <c r="AI811" s="5"/>
      <c r="AJ811" s="5"/>
      <c r="AK811" s="4">
        <v>1</v>
      </c>
      <c r="AL811" s="6">
        <v>56.08</v>
      </c>
      <c r="AM811" s="4"/>
      <c r="AN811" s="6"/>
      <c r="AO811" s="5"/>
      <c r="AP811" s="5"/>
      <c r="AQ811" s="4">
        <v>1</v>
      </c>
      <c r="AR811" s="6">
        <v>62.09</v>
      </c>
      <c r="AS811" s="4"/>
      <c r="AT811" s="6"/>
      <c r="AU811" s="5"/>
      <c r="AV811" s="5"/>
      <c r="AW811" s="4">
        <v>4</v>
      </c>
      <c r="AX811" s="6">
        <v>225.44</v>
      </c>
      <c r="AY811" s="4"/>
      <c r="AZ811" s="6"/>
      <c r="BA811" s="5"/>
      <c r="BB811" s="5"/>
      <c r="BC811" s="4">
        <v>1</v>
      </c>
      <c r="BD811" s="6">
        <v>66.99</v>
      </c>
      <c r="BE811" s="4"/>
      <c r="BF811" s="6"/>
      <c r="BG811" s="5"/>
      <c r="BH811" s="5"/>
      <c r="BI811" s="4">
        <v>1</v>
      </c>
      <c r="BJ811" s="6">
        <v>55.8</v>
      </c>
      <c r="BK811" s="4"/>
      <c r="BL811" s="6"/>
      <c r="BM811" s="5"/>
      <c r="BN811" s="5"/>
      <c r="BO811" s="4">
        <v>2</v>
      </c>
      <c r="BP811" s="6">
        <v>113.44</v>
      </c>
      <c r="BQ811" s="4"/>
      <c r="BR811" s="6"/>
      <c r="BS811" s="5"/>
      <c r="BT811" s="5"/>
      <c r="BU811" s="4"/>
      <c r="BV811" s="6"/>
      <c r="BW811" s="4"/>
      <c r="BX811" s="6"/>
      <c r="BY811" s="5"/>
      <c r="BZ811" s="5"/>
      <c r="CA811" s="4"/>
      <c r="CB811" s="6"/>
      <c r="CC811" s="4"/>
      <c r="CD811" s="6"/>
      <c r="CE811" s="5"/>
      <c r="CF811" s="5"/>
      <c r="CG811" s="4">
        <v>2</v>
      </c>
      <c r="CH811" s="6">
        <v>113.28</v>
      </c>
      <c r="CI811" s="4"/>
      <c r="CJ811" s="6"/>
      <c r="CK811" s="5"/>
      <c r="CL811" s="5"/>
      <c r="CM811" s="4"/>
      <c r="CN811" s="6"/>
      <c r="CO811" s="4"/>
      <c r="CP811" s="6"/>
      <c r="CQ811" s="5"/>
      <c r="CR811" s="5"/>
      <c r="CS811" s="4"/>
      <c r="CT811" s="6"/>
      <c r="CU811" s="4"/>
      <c r="CV811" s="6"/>
      <c r="CW811" s="5"/>
      <c r="CX811" s="5"/>
      <c r="CY811" s="4"/>
      <c r="CZ811" s="6"/>
      <c r="DA811" s="4"/>
      <c r="DB811" s="6"/>
      <c r="DC811" s="5"/>
      <c r="DD811" s="5"/>
      <c r="DE811" s="4"/>
      <c r="DF811" s="6"/>
      <c r="DG811" s="4"/>
      <c r="DH811" s="6"/>
      <c r="DI811" s="5"/>
      <c r="DJ811" s="5"/>
      <c r="DK811" s="4"/>
      <c r="DL811" s="6"/>
      <c r="DM811" s="4"/>
      <c r="DN811" s="6"/>
      <c r="DO811" s="5"/>
      <c r="DP811" s="5"/>
      <c r="DQ811" s="4"/>
      <c r="DR811" s="6"/>
      <c r="DS811" s="4"/>
      <c r="DT811" s="6"/>
      <c r="DU811" s="5"/>
      <c r="DV811" s="5"/>
      <c r="DW811" s="4"/>
      <c r="DX811" s="6"/>
      <c r="DY811" s="4"/>
      <c r="DZ811" s="6"/>
      <c r="EA811" s="5"/>
      <c r="EB811" s="5"/>
      <c r="EC811" s="4"/>
      <c r="ED811" s="6"/>
      <c r="EE811" s="4"/>
      <c r="EF811" s="6"/>
      <c r="EG811" s="5"/>
      <c r="EH811" s="5"/>
      <c r="EI811" s="4"/>
      <c r="EJ811" s="6"/>
      <c r="EK811" s="4"/>
      <c r="EL811" s="6"/>
      <c r="EM811" s="5"/>
      <c r="EN811" s="5"/>
      <c r="EO811" s="4"/>
      <c r="EP811" s="6"/>
      <c r="EQ811" s="4"/>
      <c r="ER811" s="6"/>
      <c r="ES811" s="5"/>
      <c r="ET811" s="5"/>
      <c r="EU811" s="4"/>
      <c r="EV811" s="6"/>
      <c r="EW811" s="4"/>
      <c r="EX811" s="6"/>
      <c r="EY811" s="5"/>
      <c r="EZ811" s="5"/>
      <c r="FA811" s="4"/>
      <c r="FB811" s="6"/>
      <c r="FC811" s="4"/>
      <c r="FD811" s="6"/>
      <c r="FE811" s="5"/>
      <c r="FF811" s="5"/>
      <c r="FG811" s="4"/>
      <c r="FH811" s="6"/>
      <c r="FI811" s="4"/>
      <c r="FJ811" s="6"/>
      <c r="FK811" s="5"/>
      <c r="FL811" s="5"/>
      <c r="FM811" s="4"/>
      <c r="FN811" s="6"/>
      <c r="FO811" s="4"/>
      <c r="FP811" s="6"/>
      <c r="FQ811" s="5"/>
      <c r="FR811" s="5"/>
      <c r="FS811" s="4"/>
      <c r="FT811" s="6"/>
      <c r="FU811" s="4"/>
      <c r="FV811" s="6"/>
      <c r="FW811" s="5"/>
      <c r="FX811" s="5"/>
      <c r="FY811" s="4"/>
      <c r="FZ811" s="6"/>
      <c r="GA811" s="4"/>
      <c r="GB811" s="6"/>
      <c r="GC811" s="5"/>
      <c r="GD811" s="5"/>
      <c r="GE811" s="4"/>
      <c r="GF811" s="6"/>
      <c r="GG811" s="4"/>
      <c r="GH811" s="6"/>
      <c r="GI811" s="5"/>
      <c r="GJ811" s="5"/>
      <c r="GK811" s="4"/>
      <c r="GL811" s="6"/>
      <c r="GM811" s="4"/>
      <c r="GN811" s="6"/>
      <c r="GO811" s="5"/>
      <c r="GP811" s="5"/>
      <c r="GQ811" s="4"/>
      <c r="GR811" s="6"/>
      <c r="GS811" s="4"/>
      <c r="GT811" s="6"/>
      <c r="GU811" s="5"/>
      <c r="GV811" s="5"/>
      <c r="GW811" s="4"/>
      <c r="GX811" s="6"/>
      <c r="GY811" s="4"/>
      <c r="GZ811" s="6"/>
      <c r="HA811" s="5"/>
      <c r="HB811" s="5"/>
      <c r="HC811" s="4"/>
      <c r="HD811" s="6"/>
      <c r="HE811" s="4"/>
      <c r="HF811" s="6"/>
      <c r="HG811" s="5"/>
      <c r="HH811" s="5"/>
      <c r="HI811" s="4"/>
      <c r="HJ811" s="6"/>
      <c r="HK811" s="4"/>
      <c r="HL811" s="6"/>
      <c r="HM811" s="5"/>
      <c r="HN811" s="5"/>
      <c r="HO811" s="4"/>
      <c r="HP811" s="6"/>
      <c r="HQ811" s="4"/>
      <c r="HR811" s="6"/>
      <c r="HS811" s="5"/>
      <c r="HT811" s="5"/>
      <c r="HU811" s="4"/>
      <c r="HV811" s="6"/>
      <c r="HW811" s="4"/>
      <c r="HX811" s="6"/>
      <c r="HY811" s="5"/>
      <c r="HZ811" s="5"/>
      <c r="IA811" s="4"/>
      <c r="IB811" s="6"/>
      <c r="IC811" s="4"/>
      <c r="ID811" s="6"/>
      <c r="IE811" s="5"/>
      <c r="IF811" s="5"/>
      <c r="IG811" s="4"/>
      <c r="IH811" s="6"/>
      <c r="II811" s="4"/>
      <c r="IJ811" s="6"/>
      <c r="IK811" s="5"/>
      <c r="IL811" s="5"/>
      <c r="IM811" s="4"/>
      <c r="IN811" s="6"/>
      <c r="IO811" s="4"/>
      <c r="IP811" s="6"/>
      <c r="IQ811" s="5"/>
      <c r="IR811" s="5"/>
      <c r="IS811" s="4"/>
      <c r="IT811" s="6"/>
      <c r="IU811" s="4"/>
      <c r="IV811" s="6"/>
      <c r="IW811" s="5"/>
      <c r="IX811" s="5"/>
      <c r="IY811" s="4"/>
      <c r="IZ811" s="6"/>
      <c r="JA811" s="4"/>
      <c r="JB811" s="6"/>
      <c r="JC811" s="5"/>
      <c r="JD811" s="5"/>
      <c r="JE811" s="4"/>
      <c r="JF811" s="6"/>
      <c r="JG811" s="4"/>
      <c r="JH811" s="6"/>
      <c r="JI811" s="5"/>
      <c r="JJ811" s="5"/>
      <c r="JK811" s="4"/>
      <c r="JL811" s="6"/>
      <c r="JM811" s="4"/>
      <c r="JN811" s="6"/>
      <c r="JO811" s="5"/>
      <c r="JP811" s="5"/>
      <c r="JQ811" s="4"/>
      <c r="JR811" s="6"/>
      <c r="JS811" s="4"/>
      <c r="JT811" s="6"/>
      <c r="JU811" s="5"/>
      <c r="JV811" s="5"/>
      <c r="JW811" s="4"/>
      <c r="JX811" s="6"/>
      <c r="JY811" s="4"/>
      <c r="JZ811" s="6"/>
      <c r="KA811" s="5"/>
      <c r="KB811" s="5"/>
      <c r="KC811" s="4"/>
      <c r="KD811" s="6"/>
      <c r="KE811" s="4"/>
      <c r="KF811" s="6"/>
      <c r="KG811" s="5"/>
      <c r="KH811" s="5"/>
      <c r="KI811" s="4"/>
      <c r="KJ811" s="6"/>
      <c r="KK811" s="4"/>
      <c r="KL811" s="6"/>
      <c r="KM811" s="5"/>
      <c r="KN811" s="5"/>
    </row>
    <row r="812">
      <c r="A812" s="3" t="s">
        <v>85</v>
      </c>
      <c r="B812" s="3" t="s">
        <v>739</v>
      </c>
      <c r="C812" s="3" t="s">
        <v>87</v>
      </c>
      <c r="D812" s="3" t="s">
        <v>88</v>
      </c>
      <c r="E812" s="3" t="s">
        <v>753</v>
      </c>
      <c r="F812" s="3" t="s">
        <v>754</v>
      </c>
      <c r="G812" s="3" t="s">
        <v>755</v>
      </c>
      <c r="H812" s="3" t="s">
        <v>96</v>
      </c>
      <c r="I812" s="3" t="s">
        <v>1345</v>
      </c>
      <c r="J812" s="3" t="s">
        <v>1318</v>
      </c>
      <c r="K812" s="4"/>
      <c r="L812" s="4">
        <f>=ROUNDDOWN({0},0)</f>
      </c>
      <c r="M812" s="4">
        <v>542</v>
      </c>
      <c r="N812" s="5"/>
      <c r="O812" s="4"/>
      <c r="P812" s="4">
        <f>=ROUNDDOWN({0},0)</f>
      </c>
      <c r="Q812" s="4"/>
      <c r="R812" s="5"/>
      <c r="S812" s="4"/>
      <c r="T812" s="6"/>
      <c r="U812" s="4"/>
      <c r="V812" s="6"/>
      <c r="W812" s="5"/>
      <c r="X812" s="5"/>
      <c r="Y812" s="4"/>
      <c r="Z812" s="6"/>
      <c r="AA812" s="4"/>
      <c r="AB812" s="6"/>
      <c r="AC812" s="5"/>
      <c r="AD812" s="5"/>
      <c r="AE812" s="4"/>
      <c r="AF812" s="6"/>
      <c r="AG812" s="4"/>
      <c r="AH812" s="6"/>
      <c r="AI812" s="5"/>
      <c r="AJ812" s="5"/>
      <c r="AK812" s="4"/>
      <c r="AL812" s="6"/>
      <c r="AM812" s="4"/>
      <c r="AN812" s="6"/>
      <c r="AO812" s="5"/>
      <c r="AP812" s="5"/>
      <c r="AQ812" s="4"/>
      <c r="AR812" s="6"/>
      <c r="AS812" s="4"/>
      <c r="AT812" s="6"/>
      <c r="AU812" s="5"/>
      <c r="AV812" s="5"/>
      <c r="AW812" s="4"/>
      <c r="AX812" s="6"/>
      <c r="AY812" s="4"/>
      <c r="AZ812" s="6"/>
      <c r="BA812" s="5"/>
      <c r="BB812" s="5"/>
      <c r="BC812" s="4"/>
      <c r="BD812" s="6"/>
      <c r="BE812" s="4"/>
      <c r="BF812" s="6"/>
      <c r="BG812" s="5"/>
      <c r="BH812" s="5"/>
      <c r="BI812" s="4"/>
      <c r="BJ812" s="6"/>
      <c r="BK812" s="4"/>
      <c r="BL812" s="6"/>
      <c r="BM812" s="5"/>
      <c r="BN812" s="5"/>
      <c r="BO812" s="4"/>
      <c r="BP812" s="6"/>
      <c r="BQ812" s="4"/>
      <c r="BR812" s="6"/>
      <c r="BS812" s="5"/>
      <c r="BT812" s="5"/>
      <c r="BU812" s="4"/>
      <c r="BV812" s="6"/>
      <c r="BW812" s="4"/>
      <c r="BX812" s="6"/>
      <c r="BY812" s="5"/>
      <c r="BZ812" s="5"/>
      <c r="CA812" s="4"/>
      <c r="CB812" s="6"/>
      <c r="CC812" s="4"/>
      <c r="CD812" s="6"/>
      <c r="CE812" s="5"/>
      <c r="CF812" s="5"/>
      <c r="CG812" s="4"/>
      <c r="CH812" s="6"/>
      <c r="CI812" s="4"/>
      <c r="CJ812" s="6"/>
      <c r="CK812" s="5"/>
      <c r="CL812" s="5"/>
      <c r="CM812" s="4"/>
      <c r="CN812" s="6"/>
      <c r="CO812" s="4"/>
      <c r="CP812" s="6"/>
      <c r="CQ812" s="5"/>
      <c r="CR812" s="5"/>
      <c r="CS812" s="4"/>
      <c r="CT812" s="6"/>
      <c r="CU812" s="4"/>
      <c r="CV812" s="6"/>
      <c r="CW812" s="5"/>
      <c r="CX812" s="5"/>
      <c r="CY812" s="4"/>
      <c r="CZ812" s="6"/>
      <c r="DA812" s="4"/>
      <c r="DB812" s="6"/>
      <c r="DC812" s="5"/>
      <c r="DD812" s="5"/>
      <c r="DE812" s="4"/>
      <c r="DF812" s="6"/>
      <c r="DG812" s="4"/>
      <c r="DH812" s="6"/>
      <c r="DI812" s="5"/>
      <c r="DJ812" s="5"/>
      <c r="DK812" s="4"/>
      <c r="DL812" s="6"/>
      <c r="DM812" s="4"/>
      <c r="DN812" s="6"/>
      <c r="DO812" s="5"/>
      <c r="DP812" s="5"/>
      <c r="DQ812" s="4"/>
      <c r="DR812" s="6"/>
      <c r="DS812" s="4"/>
      <c r="DT812" s="6"/>
      <c r="DU812" s="5"/>
      <c r="DV812" s="5"/>
      <c r="DW812" s="4"/>
      <c r="DX812" s="6"/>
      <c r="DY812" s="4"/>
      <c r="DZ812" s="6"/>
      <c r="EA812" s="5"/>
      <c r="EB812" s="5"/>
      <c r="EC812" s="4"/>
      <c r="ED812" s="6"/>
      <c r="EE812" s="4"/>
      <c r="EF812" s="6"/>
      <c r="EG812" s="5"/>
      <c r="EH812" s="5"/>
      <c r="EI812" s="4"/>
      <c r="EJ812" s="6"/>
      <c r="EK812" s="4"/>
      <c r="EL812" s="6"/>
      <c r="EM812" s="5"/>
      <c r="EN812" s="5"/>
      <c r="EO812" s="4"/>
      <c r="EP812" s="6"/>
      <c r="EQ812" s="4"/>
      <c r="ER812" s="6"/>
      <c r="ES812" s="5"/>
      <c r="ET812" s="5"/>
      <c r="EU812" s="4"/>
      <c r="EV812" s="6"/>
      <c r="EW812" s="4"/>
      <c r="EX812" s="6"/>
      <c r="EY812" s="5"/>
      <c r="EZ812" s="5"/>
      <c r="FA812" s="4"/>
      <c r="FB812" s="6"/>
      <c r="FC812" s="4"/>
      <c r="FD812" s="6"/>
      <c r="FE812" s="5"/>
      <c r="FF812" s="5"/>
      <c r="FG812" s="4"/>
      <c r="FH812" s="6"/>
      <c r="FI812" s="4"/>
      <c r="FJ812" s="6"/>
      <c r="FK812" s="5"/>
      <c r="FL812" s="5"/>
      <c r="FM812" s="4"/>
      <c r="FN812" s="6"/>
      <c r="FO812" s="4"/>
      <c r="FP812" s="6"/>
      <c r="FQ812" s="5"/>
      <c r="FR812" s="5"/>
      <c r="FS812" s="4"/>
      <c r="FT812" s="6"/>
      <c r="FU812" s="4"/>
      <c r="FV812" s="6"/>
      <c r="FW812" s="5"/>
      <c r="FX812" s="5"/>
      <c r="FY812" s="4"/>
      <c r="FZ812" s="6"/>
      <c r="GA812" s="4"/>
      <c r="GB812" s="6"/>
      <c r="GC812" s="5"/>
      <c r="GD812" s="5"/>
      <c r="GE812" s="4"/>
      <c r="GF812" s="6"/>
      <c r="GG812" s="4"/>
      <c r="GH812" s="6"/>
      <c r="GI812" s="5"/>
      <c r="GJ812" s="5"/>
      <c r="GK812" s="4"/>
      <c r="GL812" s="6"/>
      <c r="GM812" s="4"/>
      <c r="GN812" s="6"/>
      <c r="GO812" s="5"/>
      <c r="GP812" s="5"/>
      <c r="GQ812" s="4"/>
      <c r="GR812" s="6"/>
      <c r="GS812" s="4"/>
      <c r="GT812" s="6"/>
      <c r="GU812" s="5"/>
      <c r="GV812" s="5"/>
      <c r="GW812" s="4"/>
      <c r="GX812" s="6"/>
      <c r="GY812" s="4"/>
      <c r="GZ812" s="6"/>
      <c r="HA812" s="5"/>
      <c r="HB812" s="5"/>
      <c r="HC812" s="4"/>
      <c r="HD812" s="6"/>
      <c r="HE812" s="4"/>
      <c r="HF812" s="6"/>
      <c r="HG812" s="5"/>
      <c r="HH812" s="5"/>
      <c r="HI812" s="4"/>
      <c r="HJ812" s="6"/>
      <c r="HK812" s="4"/>
      <c r="HL812" s="6"/>
      <c r="HM812" s="5"/>
      <c r="HN812" s="5"/>
      <c r="HO812" s="4"/>
      <c r="HP812" s="6"/>
      <c r="HQ812" s="4"/>
      <c r="HR812" s="6"/>
      <c r="HS812" s="5"/>
      <c r="HT812" s="5"/>
      <c r="HU812" s="4"/>
      <c r="HV812" s="6"/>
      <c r="HW812" s="4"/>
      <c r="HX812" s="6"/>
      <c r="HY812" s="5"/>
      <c r="HZ812" s="5"/>
      <c r="IA812" s="4"/>
      <c r="IB812" s="6"/>
      <c r="IC812" s="4"/>
      <c r="ID812" s="6"/>
      <c r="IE812" s="5"/>
      <c r="IF812" s="5"/>
      <c r="IG812" s="4"/>
      <c r="IH812" s="6"/>
      <c r="II812" s="4"/>
      <c r="IJ812" s="6"/>
      <c r="IK812" s="5"/>
      <c r="IL812" s="5"/>
      <c r="IM812" s="4"/>
      <c r="IN812" s="6"/>
      <c r="IO812" s="4"/>
      <c r="IP812" s="6"/>
      <c r="IQ812" s="5"/>
      <c r="IR812" s="5"/>
      <c r="IS812" s="4"/>
      <c r="IT812" s="6"/>
      <c r="IU812" s="4"/>
      <c r="IV812" s="6"/>
      <c r="IW812" s="5"/>
      <c r="IX812" s="5"/>
      <c r="IY812" s="4"/>
      <c r="IZ812" s="6"/>
      <c r="JA812" s="4"/>
      <c r="JB812" s="6"/>
      <c r="JC812" s="5"/>
      <c r="JD812" s="5"/>
      <c r="JE812" s="4"/>
      <c r="JF812" s="6"/>
      <c r="JG812" s="4"/>
      <c r="JH812" s="6"/>
      <c r="JI812" s="5"/>
      <c r="JJ812" s="5"/>
      <c r="JK812" s="4"/>
      <c r="JL812" s="6"/>
      <c r="JM812" s="4"/>
      <c r="JN812" s="6"/>
      <c r="JO812" s="5"/>
      <c r="JP812" s="5"/>
      <c r="JQ812" s="4"/>
      <c r="JR812" s="6"/>
      <c r="JS812" s="4"/>
      <c r="JT812" s="6"/>
      <c r="JU812" s="5"/>
      <c r="JV812" s="5"/>
      <c r="JW812" s="4"/>
      <c r="JX812" s="6"/>
      <c r="JY812" s="4"/>
      <c r="JZ812" s="6"/>
      <c r="KA812" s="5"/>
      <c r="KB812" s="5"/>
      <c r="KC812" s="4"/>
      <c r="KD812" s="6"/>
      <c r="KE812" s="4"/>
      <c r="KF812" s="6"/>
      <c r="KG812" s="5"/>
      <c r="KH812" s="5"/>
      <c r="KI812" s="4"/>
      <c r="KJ812" s="6"/>
      <c r="KK812" s="4"/>
      <c r="KL812" s="6"/>
      <c r="KM812" s="5"/>
      <c r="KN812" s="5"/>
    </row>
    <row r="813">
      <c r="A813" s="3" t="s">
        <v>85</v>
      </c>
      <c r="B813" s="3" t="s">
        <v>739</v>
      </c>
      <c r="C813" s="3" t="s">
        <v>87</v>
      </c>
      <c r="D813" s="3" t="s">
        <v>88</v>
      </c>
      <c r="E813" s="3" t="s">
        <v>753</v>
      </c>
      <c r="F813" s="3" t="s">
        <v>754</v>
      </c>
      <c r="G813" s="3" t="s">
        <v>755</v>
      </c>
      <c r="H813" s="3" t="s">
        <v>96</v>
      </c>
      <c r="I813" s="3" t="s">
        <v>1313</v>
      </c>
      <c r="J813" s="3" t="s">
        <v>1318</v>
      </c>
      <c r="K813" s="4"/>
      <c r="L813" s="4">
        <f>=ROUNDDOWN({0},0)</f>
      </c>
      <c r="M813" s="4">
        <v>1017</v>
      </c>
      <c r="N813" s="5"/>
      <c r="O813" s="4"/>
      <c r="P813" s="4">
        <f>=ROUNDDOWN({0},0)</f>
      </c>
      <c r="Q813" s="4"/>
      <c r="R813" s="5"/>
      <c r="S813" s="4"/>
      <c r="T813" s="6"/>
      <c r="U813" s="4"/>
      <c r="V813" s="6"/>
      <c r="W813" s="5"/>
      <c r="X813" s="5"/>
      <c r="Y813" s="4"/>
      <c r="Z813" s="6"/>
      <c r="AA813" s="4"/>
      <c r="AB813" s="6"/>
      <c r="AC813" s="5"/>
      <c r="AD813" s="5"/>
      <c r="AE813" s="4"/>
      <c r="AF813" s="6"/>
      <c r="AG813" s="4"/>
      <c r="AH813" s="6"/>
      <c r="AI813" s="5"/>
      <c r="AJ813" s="5"/>
      <c r="AK813" s="4"/>
      <c r="AL813" s="6"/>
      <c r="AM813" s="4"/>
      <c r="AN813" s="6"/>
      <c r="AO813" s="5"/>
      <c r="AP813" s="5"/>
      <c r="AQ813" s="4"/>
      <c r="AR813" s="6"/>
      <c r="AS813" s="4"/>
      <c r="AT813" s="6"/>
      <c r="AU813" s="5"/>
      <c r="AV813" s="5"/>
      <c r="AW813" s="4"/>
      <c r="AX813" s="6"/>
      <c r="AY813" s="4"/>
      <c r="AZ813" s="6"/>
      <c r="BA813" s="5"/>
      <c r="BB813" s="5"/>
      <c r="BC813" s="4"/>
      <c r="BD813" s="6"/>
      <c r="BE813" s="4"/>
      <c r="BF813" s="6"/>
      <c r="BG813" s="5"/>
      <c r="BH813" s="5"/>
      <c r="BI813" s="4"/>
      <c r="BJ813" s="6"/>
      <c r="BK813" s="4"/>
      <c r="BL813" s="6"/>
      <c r="BM813" s="5"/>
      <c r="BN813" s="5"/>
      <c r="BO813" s="4"/>
      <c r="BP813" s="6"/>
      <c r="BQ813" s="4"/>
      <c r="BR813" s="6"/>
      <c r="BS813" s="5"/>
      <c r="BT813" s="5"/>
      <c r="BU813" s="4"/>
      <c r="BV813" s="6"/>
      <c r="BW813" s="4"/>
      <c r="BX813" s="6"/>
      <c r="BY813" s="5"/>
      <c r="BZ813" s="5"/>
      <c r="CA813" s="4"/>
      <c r="CB813" s="6"/>
      <c r="CC813" s="4"/>
      <c r="CD813" s="6"/>
      <c r="CE813" s="5"/>
      <c r="CF813" s="5"/>
      <c r="CG813" s="4"/>
      <c r="CH813" s="6"/>
      <c r="CI813" s="4"/>
      <c r="CJ813" s="6"/>
      <c r="CK813" s="5"/>
      <c r="CL813" s="5"/>
      <c r="CM813" s="4"/>
      <c r="CN813" s="6"/>
      <c r="CO813" s="4"/>
      <c r="CP813" s="6"/>
      <c r="CQ813" s="5"/>
      <c r="CR813" s="5"/>
      <c r="CS813" s="4"/>
      <c r="CT813" s="6"/>
      <c r="CU813" s="4"/>
      <c r="CV813" s="6"/>
      <c r="CW813" s="5"/>
      <c r="CX813" s="5"/>
      <c r="CY813" s="4"/>
      <c r="CZ813" s="6"/>
      <c r="DA813" s="4"/>
      <c r="DB813" s="6"/>
      <c r="DC813" s="5"/>
      <c r="DD813" s="5"/>
      <c r="DE813" s="4"/>
      <c r="DF813" s="6"/>
      <c r="DG813" s="4"/>
      <c r="DH813" s="6"/>
      <c r="DI813" s="5"/>
      <c r="DJ813" s="5"/>
      <c r="DK813" s="4"/>
      <c r="DL813" s="6"/>
      <c r="DM813" s="4"/>
      <c r="DN813" s="6"/>
      <c r="DO813" s="5"/>
      <c r="DP813" s="5"/>
      <c r="DQ813" s="4"/>
      <c r="DR813" s="6"/>
      <c r="DS813" s="4"/>
      <c r="DT813" s="6"/>
      <c r="DU813" s="5"/>
      <c r="DV813" s="5"/>
      <c r="DW813" s="4"/>
      <c r="DX813" s="6"/>
      <c r="DY813" s="4"/>
      <c r="DZ813" s="6"/>
      <c r="EA813" s="5"/>
      <c r="EB813" s="5"/>
      <c r="EC813" s="4"/>
      <c r="ED813" s="6"/>
      <c r="EE813" s="4"/>
      <c r="EF813" s="6"/>
      <c r="EG813" s="5"/>
      <c r="EH813" s="5"/>
      <c r="EI813" s="4"/>
      <c r="EJ813" s="6"/>
      <c r="EK813" s="4"/>
      <c r="EL813" s="6"/>
      <c r="EM813" s="5"/>
      <c r="EN813" s="5"/>
      <c r="EO813" s="4"/>
      <c r="EP813" s="6"/>
      <c r="EQ813" s="4"/>
      <c r="ER813" s="6"/>
      <c r="ES813" s="5"/>
      <c r="ET813" s="5"/>
      <c r="EU813" s="4"/>
      <c r="EV813" s="6"/>
      <c r="EW813" s="4"/>
      <c r="EX813" s="6"/>
      <c r="EY813" s="5"/>
      <c r="EZ813" s="5"/>
      <c r="FA813" s="4"/>
      <c r="FB813" s="6"/>
      <c r="FC813" s="4"/>
      <c r="FD813" s="6"/>
      <c r="FE813" s="5"/>
      <c r="FF813" s="5"/>
      <c r="FG813" s="4"/>
      <c r="FH813" s="6"/>
      <c r="FI813" s="4"/>
      <c r="FJ813" s="6"/>
      <c r="FK813" s="5"/>
      <c r="FL813" s="5"/>
      <c r="FM813" s="4"/>
      <c r="FN813" s="6"/>
      <c r="FO813" s="4"/>
      <c r="FP813" s="6"/>
      <c r="FQ813" s="5"/>
      <c r="FR813" s="5"/>
      <c r="FS813" s="4"/>
      <c r="FT813" s="6"/>
      <c r="FU813" s="4"/>
      <c r="FV813" s="6"/>
      <c r="FW813" s="5"/>
      <c r="FX813" s="5"/>
      <c r="FY813" s="4"/>
      <c r="FZ813" s="6"/>
      <c r="GA813" s="4"/>
      <c r="GB813" s="6"/>
      <c r="GC813" s="5"/>
      <c r="GD813" s="5"/>
      <c r="GE813" s="4"/>
      <c r="GF813" s="6"/>
      <c r="GG813" s="4"/>
      <c r="GH813" s="6"/>
      <c r="GI813" s="5"/>
      <c r="GJ813" s="5"/>
      <c r="GK813" s="4"/>
      <c r="GL813" s="6"/>
      <c r="GM813" s="4"/>
      <c r="GN813" s="6"/>
      <c r="GO813" s="5"/>
      <c r="GP813" s="5"/>
      <c r="GQ813" s="4"/>
      <c r="GR813" s="6"/>
      <c r="GS813" s="4"/>
      <c r="GT813" s="6"/>
      <c r="GU813" s="5"/>
      <c r="GV813" s="5"/>
      <c r="GW813" s="4"/>
      <c r="GX813" s="6"/>
      <c r="GY813" s="4"/>
      <c r="GZ813" s="6"/>
      <c r="HA813" s="5"/>
      <c r="HB813" s="5"/>
      <c r="HC813" s="4"/>
      <c r="HD813" s="6"/>
      <c r="HE813" s="4"/>
      <c r="HF813" s="6"/>
      <c r="HG813" s="5"/>
      <c r="HH813" s="5"/>
      <c r="HI813" s="4"/>
      <c r="HJ813" s="6"/>
      <c r="HK813" s="4"/>
      <c r="HL813" s="6"/>
      <c r="HM813" s="5"/>
      <c r="HN813" s="5"/>
      <c r="HO813" s="4"/>
      <c r="HP813" s="6"/>
      <c r="HQ813" s="4"/>
      <c r="HR813" s="6"/>
      <c r="HS813" s="5"/>
      <c r="HT813" s="5"/>
      <c r="HU813" s="4"/>
      <c r="HV813" s="6"/>
      <c r="HW813" s="4"/>
      <c r="HX813" s="6"/>
      <c r="HY813" s="5"/>
      <c r="HZ813" s="5"/>
      <c r="IA813" s="4"/>
      <c r="IB813" s="6"/>
      <c r="IC813" s="4"/>
      <c r="ID813" s="6"/>
      <c r="IE813" s="5"/>
      <c r="IF813" s="5"/>
      <c r="IG813" s="4"/>
      <c r="IH813" s="6"/>
      <c r="II813" s="4"/>
      <c r="IJ813" s="6"/>
      <c r="IK813" s="5"/>
      <c r="IL813" s="5"/>
      <c r="IM813" s="4"/>
      <c r="IN813" s="6"/>
      <c r="IO813" s="4"/>
      <c r="IP813" s="6"/>
      <c r="IQ813" s="5"/>
      <c r="IR813" s="5"/>
      <c r="IS813" s="4"/>
      <c r="IT813" s="6"/>
      <c r="IU813" s="4"/>
      <c r="IV813" s="6"/>
      <c r="IW813" s="5"/>
      <c r="IX813" s="5"/>
      <c r="IY813" s="4"/>
      <c r="IZ813" s="6"/>
      <c r="JA813" s="4"/>
      <c r="JB813" s="6"/>
      <c r="JC813" s="5"/>
      <c r="JD813" s="5"/>
      <c r="JE813" s="4"/>
      <c r="JF813" s="6"/>
      <c r="JG813" s="4"/>
      <c r="JH813" s="6"/>
      <c r="JI813" s="5"/>
      <c r="JJ813" s="5"/>
      <c r="JK813" s="4"/>
      <c r="JL813" s="6"/>
      <c r="JM813" s="4"/>
      <c r="JN813" s="6"/>
      <c r="JO813" s="5"/>
      <c r="JP813" s="5"/>
      <c r="JQ813" s="4"/>
      <c r="JR813" s="6"/>
      <c r="JS813" s="4"/>
      <c r="JT813" s="6"/>
      <c r="JU813" s="5"/>
      <c r="JV813" s="5"/>
      <c r="JW813" s="4"/>
      <c r="JX813" s="6"/>
      <c r="JY813" s="4"/>
      <c r="JZ813" s="6"/>
      <c r="KA813" s="5"/>
      <c r="KB813" s="5"/>
      <c r="KC813" s="4"/>
      <c r="KD813" s="6"/>
      <c r="KE813" s="4"/>
      <c r="KF813" s="6"/>
      <c r="KG813" s="5"/>
      <c r="KH813" s="5"/>
      <c r="KI813" s="4"/>
      <c r="KJ813" s="6"/>
      <c r="KK813" s="4"/>
      <c r="KL813" s="6"/>
      <c r="KM813" s="5"/>
      <c r="KN813" s="5"/>
    </row>
    <row r="814">
      <c r="A814" s="3" t="s">
        <v>85</v>
      </c>
      <c r="B814" s="3" t="s">
        <v>739</v>
      </c>
      <c r="C814" s="3" t="s">
        <v>87</v>
      </c>
      <c r="D814" s="3" t="s">
        <v>88</v>
      </c>
      <c r="E814" s="3" t="s">
        <v>750</v>
      </c>
      <c r="F814" s="3" t="s">
        <v>751</v>
      </c>
      <c r="G814" s="3" t="s">
        <v>752</v>
      </c>
      <c r="H814" s="3" t="s">
        <v>104</v>
      </c>
      <c r="I814" s="3" t="s">
        <v>1323</v>
      </c>
      <c r="J814" s="3" t="s">
        <v>1340</v>
      </c>
      <c r="K814" s="4">
        <v>1</v>
      </c>
      <c r="L814" s="4">
        <f>=ROUNDDOWN(0.111111111111111,0)</f>
      </c>
      <c r="M814" s="4"/>
      <c r="N814" s="5"/>
      <c r="O814" s="4"/>
      <c r="P814" s="4">
        <f>=ROUNDDOWN({0},0)</f>
      </c>
      <c r="Q814" s="4"/>
      <c r="R814" s="5"/>
      <c r="S814" s="4"/>
      <c r="T814" s="6"/>
      <c r="U814" s="4"/>
      <c r="V814" s="6"/>
      <c r="W814" s="5"/>
      <c r="X814" s="5"/>
      <c r="Y814" s="4"/>
      <c r="Z814" s="6"/>
      <c r="AA814" s="4"/>
      <c r="AB814" s="6"/>
      <c r="AC814" s="5"/>
      <c r="AD814" s="5"/>
      <c r="AE814" s="4"/>
      <c r="AF814" s="6"/>
      <c r="AG814" s="4"/>
      <c r="AH814" s="6"/>
      <c r="AI814" s="5"/>
      <c r="AJ814" s="5"/>
      <c r="AK814" s="4"/>
      <c r="AL814" s="6"/>
      <c r="AM814" s="4"/>
      <c r="AN814" s="6"/>
      <c r="AO814" s="5"/>
      <c r="AP814" s="5"/>
      <c r="AQ814" s="4"/>
      <c r="AR814" s="6"/>
      <c r="AS814" s="4"/>
      <c r="AT814" s="6"/>
      <c r="AU814" s="5"/>
      <c r="AV814" s="5"/>
      <c r="AW814" s="4"/>
      <c r="AX814" s="6"/>
      <c r="AY814" s="4"/>
      <c r="AZ814" s="6"/>
      <c r="BA814" s="5"/>
      <c r="BB814" s="5"/>
      <c r="BC814" s="4"/>
      <c r="BD814" s="6"/>
      <c r="BE814" s="4"/>
      <c r="BF814" s="6"/>
      <c r="BG814" s="5"/>
      <c r="BH814" s="5"/>
      <c r="BI814" s="4"/>
      <c r="BJ814" s="6"/>
      <c r="BK814" s="4"/>
      <c r="BL814" s="6"/>
      <c r="BM814" s="5"/>
      <c r="BN814" s="5"/>
      <c r="BO814" s="4"/>
      <c r="BP814" s="6"/>
      <c r="BQ814" s="4"/>
      <c r="BR814" s="6"/>
      <c r="BS814" s="5"/>
      <c r="BT814" s="5"/>
      <c r="BU814" s="4"/>
      <c r="BV814" s="6"/>
      <c r="BW814" s="4"/>
      <c r="BX814" s="6"/>
      <c r="BY814" s="5"/>
      <c r="BZ814" s="5"/>
      <c r="CA814" s="4"/>
      <c r="CB814" s="6"/>
      <c r="CC814" s="4"/>
      <c r="CD814" s="6"/>
      <c r="CE814" s="5"/>
      <c r="CF814" s="5"/>
      <c r="CG814" s="4"/>
      <c r="CH814" s="6"/>
      <c r="CI814" s="4"/>
      <c r="CJ814" s="6"/>
      <c r="CK814" s="5"/>
      <c r="CL814" s="5"/>
      <c r="CM814" s="4"/>
      <c r="CN814" s="6"/>
      <c r="CO814" s="4"/>
      <c r="CP814" s="6"/>
      <c r="CQ814" s="5"/>
      <c r="CR814" s="5"/>
      <c r="CS814" s="4"/>
      <c r="CT814" s="6"/>
      <c r="CU814" s="4"/>
      <c r="CV814" s="6"/>
      <c r="CW814" s="5"/>
      <c r="CX814" s="5"/>
      <c r="CY814" s="4"/>
      <c r="CZ814" s="6"/>
      <c r="DA814" s="4"/>
      <c r="DB814" s="6"/>
      <c r="DC814" s="5"/>
      <c r="DD814" s="5"/>
      <c r="DE814" s="4"/>
      <c r="DF814" s="6"/>
      <c r="DG814" s="4"/>
      <c r="DH814" s="6"/>
      <c r="DI814" s="5"/>
      <c r="DJ814" s="5"/>
      <c r="DK814" s="4"/>
      <c r="DL814" s="6"/>
      <c r="DM814" s="4"/>
      <c r="DN814" s="6"/>
      <c r="DO814" s="5"/>
      <c r="DP814" s="5"/>
      <c r="DQ814" s="4"/>
      <c r="DR814" s="6"/>
      <c r="DS814" s="4"/>
      <c r="DT814" s="6"/>
      <c r="DU814" s="5"/>
      <c r="DV814" s="5"/>
      <c r="DW814" s="4"/>
      <c r="DX814" s="6"/>
      <c r="DY814" s="4"/>
      <c r="DZ814" s="6"/>
      <c r="EA814" s="5"/>
      <c r="EB814" s="5"/>
      <c r="EC814" s="4"/>
      <c r="ED814" s="6"/>
      <c r="EE814" s="4"/>
      <c r="EF814" s="6"/>
      <c r="EG814" s="5"/>
      <c r="EH814" s="5"/>
      <c r="EI814" s="4"/>
      <c r="EJ814" s="6"/>
      <c r="EK814" s="4"/>
      <c r="EL814" s="6"/>
      <c r="EM814" s="5"/>
      <c r="EN814" s="5"/>
      <c r="EO814" s="4"/>
      <c r="EP814" s="6"/>
      <c r="EQ814" s="4"/>
      <c r="ER814" s="6"/>
      <c r="ES814" s="5"/>
      <c r="ET814" s="5"/>
      <c r="EU814" s="4"/>
      <c r="EV814" s="6"/>
      <c r="EW814" s="4"/>
      <c r="EX814" s="6"/>
      <c r="EY814" s="5"/>
      <c r="EZ814" s="5"/>
      <c r="FA814" s="4"/>
      <c r="FB814" s="6"/>
      <c r="FC814" s="4"/>
      <c r="FD814" s="6"/>
      <c r="FE814" s="5"/>
      <c r="FF814" s="5"/>
      <c r="FG814" s="4"/>
      <c r="FH814" s="6"/>
      <c r="FI814" s="4"/>
      <c r="FJ814" s="6"/>
      <c r="FK814" s="5"/>
      <c r="FL814" s="5"/>
      <c r="FM814" s="4"/>
      <c r="FN814" s="6"/>
      <c r="FO814" s="4"/>
      <c r="FP814" s="6"/>
      <c r="FQ814" s="5"/>
      <c r="FR814" s="5"/>
      <c r="FS814" s="4"/>
      <c r="FT814" s="6"/>
      <c r="FU814" s="4"/>
      <c r="FV814" s="6"/>
      <c r="FW814" s="5"/>
      <c r="FX814" s="5"/>
      <c r="FY814" s="4"/>
      <c r="FZ814" s="6"/>
      <c r="GA814" s="4"/>
      <c r="GB814" s="6"/>
      <c r="GC814" s="5"/>
      <c r="GD814" s="5"/>
      <c r="GE814" s="4"/>
      <c r="GF814" s="6"/>
      <c r="GG814" s="4"/>
      <c r="GH814" s="6"/>
      <c r="GI814" s="5"/>
      <c r="GJ814" s="5"/>
      <c r="GK814" s="4"/>
      <c r="GL814" s="6"/>
      <c r="GM814" s="4"/>
      <c r="GN814" s="6"/>
      <c r="GO814" s="5"/>
      <c r="GP814" s="5"/>
      <c r="GQ814" s="4"/>
      <c r="GR814" s="6"/>
      <c r="GS814" s="4"/>
      <c r="GT814" s="6"/>
      <c r="GU814" s="5"/>
      <c r="GV814" s="5"/>
      <c r="GW814" s="4"/>
      <c r="GX814" s="6"/>
      <c r="GY814" s="4"/>
      <c r="GZ814" s="6"/>
      <c r="HA814" s="5"/>
      <c r="HB814" s="5"/>
      <c r="HC814" s="4"/>
      <c r="HD814" s="6"/>
      <c r="HE814" s="4"/>
      <c r="HF814" s="6"/>
      <c r="HG814" s="5"/>
      <c r="HH814" s="5"/>
      <c r="HI814" s="4"/>
      <c r="HJ814" s="6"/>
      <c r="HK814" s="4"/>
      <c r="HL814" s="6"/>
      <c r="HM814" s="5"/>
      <c r="HN814" s="5"/>
      <c r="HO814" s="4"/>
      <c r="HP814" s="6"/>
      <c r="HQ814" s="4"/>
      <c r="HR814" s="6"/>
      <c r="HS814" s="5"/>
      <c r="HT814" s="5"/>
      <c r="HU814" s="4"/>
      <c r="HV814" s="6"/>
      <c r="HW814" s="4"/>
      <c r="HX814" s="6"/>
      <c r="HY814" s="5"/>
      <c r="HZ814" s="5"/>
      <c r="IA814" s="4"/>
      <c r="IB814" s="6"/>
      <c r="IC814" s="4"/>
      <c r="ID814" s="6"/>
      <c r="IE814" s="5"/>
      <c r="IF814" s="5"/>
      <c r="IG814" s="4"/>
      <c r="IH814" s="6"/>
      <c r="II814" s="4"/>
      <c r="IJ814" s="6"/>
      <c r="IK814" s="5"/>
      <c r="IL814" s="5"/>
      <c r="IM814" s="4"/>
      <c r="IN814" s="6"/>
      <c r="IO814" s="4"/>
      <c r="IP814" s="6"/>
      <c r="IQ814" s="5"/>
      <c r="IR814" s="5"/>
      <c r="IS814" s="4"/>
      <c r="IT814" s="6"/>
      <c r="IU814" s="4"/>
      <c r="IV814" s="6"/>
      <c r="IW814" s="5"/>
      <c r="IX814" s="5"/>
      <c r="IY814" s="4"/>
      <c r="IZ814" s="6"/>
      <c r="JA814" s="4"/>
      <c r="JB814" s="6"/>
      <c r="JC814" s="5"/>
      <c r="JD814" s="5"/>
      <c r="JE814" s="4"/>
      <c r="JF814" s="6"/>
      <c r="JG814" s="4"/>
      <c r="JH814" s="6"/>
      <c r="JI814" s="5"/>
      <c r="JJ814" s="5"/>
      <c r="JK814" s="4"/>
      <c r="JL814" s="6"/>
      <c r="JM814" s="4"/>
      <c r="JN814" s="6"/>
      <c r="JO814" s="5"/>
      <c r="JP814" s="5"/>
      <c r="JQ814" s="4"/>
      <c r="JR814" s="6"/>
      <c r="JS814" s="4"/>
      <c r="JT814" s="6"/>
      <c r="JU814" s="5"/>
      <c r="JV814" s="5"/>
      <c r="JW814" s="4"/>
      <c r="JX814" s="6"/>
      <c r="JY814" s="4"/>
      <c r="JZ814" s="6"/>
      <c r="KA814" s="5"/>
      <c r="KB814" s="5"/>
      <c r="KC814" s="4"/>
      <c r="KD814" s="6"/>
      <c r="KE814" s="4"/>
      <c r="KF814" s="6"/>
      <c r="KG814" s="5"/>
      <c r="KH814" s="5"/>
      <c r="KI814" s="4"/>
      <c r="KJ814" s="6"/>
      <c r="KK814" s="4"/>
      <c r="KL814" s="6"/>
      <c r="KM814" s="5"/>
      <c r="KN814" s="5"/>
    </row>
    <row r="815">
      <c r="A815" s="3" t="s">
        <v>85</v>
      </c>
      <c r="B815" s="3" t="s">
        <v>739</v>
      </c>
      <c r="C815" s="3" t="s">
        <v>87</v>
      </c>
      <c r="D815" s="3" t="s">
        <v>88</v>
      </c>
      <c r="E815" s="3" t="s">
        <v>753</v>
      </c>
      <c r="F815" s="3" t="s">
        <v>754</v>
      </c>
      <c r="G815" s="3" t="s">
        <v>755</v>
      </c>
      <c r="H815" s="3" t="s">
        <v>96</v>
      </c>
      <c r="I815" s="3" t="s">
        <v>1323</v>
      </c>
      <c r="J815" s="3" t="s">
        <v>1318</v>
      </c>
      <c r="K815" s="4"/>
      <c r="L815" s="4">
        <f>=ROUNDDOWN({0},0)</f>
      </c>
      <c r="M815" s="4">
        <v>1299</v>
      </c>
      <c r="N815" s="5"/>
      <c r="O815" s="4"/>
      <c r="P815" s="4">
        <f>=ROUNDDOWN({0},0)</f>
      </c>
      <c r="Q815" s="4"/>
      <c r="R815" s="5"/>
      <c r="S815" s="4"/>
      <c r="T815" s="6"/>
      <c r="U815" s="4"/>
      <c r="V815" s="6"/>
      <c r="W815" s="5"/>
      <c r="X815" s="5"/>
      <c r="Y815" s="4"/>
      <c r="Z815" s="6"/>
      <c r="AA815" s="4"/>
      <c r="AB815" s="6"/>
      <c r="AC815" s="5"/>
      <c r="AD815" s="5"/>
      <c r="AE815" s="4"/>
      <c r="AF815" s="6"/>
      <c r="AG815" s="4"/>
      <c r="AH815" s="6"/>
      <c r="AI815" s="5"/>
      <c r="AJ815" s="5"/>
      <c r="AK815" s="4"/>
      <c r="AL815" s="6"/>
      <c r="AM815" s="4"/>
      <c r="AN815" s="6"/>
      <c r="AO815" s="5"/>
      <c r="AP815" s="5"/>
      <c r="AQ815" s="4"/>
      <c r="AR815" s="6"/>
      <c r="AS815" s="4"/>
      <c r="AT815" s="6"/>
      <c r="AU815" s="5"/>
      <c r="AV815" s="5"/>
      <c r="AW815" s="4"/>
      <c r="AX815" s="6"/>
      <c r="AY815" s="4"/>
      <c r="AZ815" s="6"/>
      <c r="BA815" s="5"/>
      <c r="BB815" s="5"/>
      <c r="BC815" s="4"/>
      <c r="BD815" s="6"/>
      <c r="BE815" s="4"/>
      <c r="BF815" s="6"/>
      <c r="BG815" s="5"/>
      <c r="BH815" s="5"/>
      <c r="BI815" s="4"/>
      <c r="BJ815" s="6"/>
      <c r="BK815" s="4"/>
      <c r="BL815" s="6"/>
      <c r="BM815" s="5"/>
      <c r="BN815" s="5"/>
      <c r="BO815" s="4"/>
      <c r="BP815" s="6"/>
      <c r="BQ815" s="4"/>
      <c r="BR815" s="6"/>
      <c r="BS815" s="5"/>
      <c r="BT815" s="5"/>
      <c r="BU815" s="4"/>
      <c r="BV815" s="6"/>
      <c r="BW815" s="4"/>
      <c r="BX815" s="6"/>
      <c r="BY815" s="5"/>
      <c r="BZ815" s="5"/>
      <c r="CA815" s="4"/>
      <c r="CB815" s="6"/>
      <c r="CC815" s="4"/>
      <c r="CD815" s="6"/>
      <c r="CE815" s="5"/>
      <c r="CF815" s="5"/>
      <c r="CG815" s="4"/>
      <c r="CH815" s="6"/>
      <c r="CI815" s="4"/>
      <c r="CJ815" s="6"/>
      <c r="CK815" s="5"/>
      <c r="CL815" s="5"/>
      <c r="CM815" s="4"/>
      <c r="CN815" s="6"/>
      <c r="CO815" s="4"/>
      <c r="CP815" s="6"/>
      <c r="CQ815" s="5"/>
      <c r="CR815" s="5"/>
      <c r="CS815" s="4"/>
      <c r="CT815" s="6"/>
      <c r="CU815" s="4"/>
      <c r="CV815" s="6"/>
      <c r="CW815" s="5"/>
      <c r="CX815" s="5"/>
      <c r="CY815" s="4"/>
      <c r="CZ815" s="6"/>
      <c r="DA815" s="4"/>
      <c r="DB815" s="6"/>
      <c r="DC815" s="5"/>
      <c r="DD815" s="5"/>
      <c r="DE815" s="4"/>
      <c r="DF815" s="6"/>
      <c r="DG815" s="4"/>
      <c r="DH815" s="6"/>
      <c r="DI815" s="5"/>
      <c r="DJ815" s="5"/>
      <c r="DK815" s="4"/>
      <c r="DL815" s="6"/>
      <c r="DM815" s="4"/>
      <c r="DN815" s="6"/>
      <c r="DO815" s="5"/>
      <c r="DP815" s="5"/>
      <c r="DQ815" s="4"/>
      <c r="DR815" s="6"/>
      <c r="DS815" s="4"/>
      <c r="DT815" s="6"/>
      <c r="DU815" s="5"/>
      <c r="DV815" s="5"/>
      <c r="DW815" s="4"/>
      <c r="DX815" s="6"/>
      <c r="DY815" s="4"/>
      <c r="DZ815" s="6"/>
      <c r="EA815" s="5"/>
      <c r="EB815" s="5"/>
      <c r="EC815" s="4"/>
      <c r="ED815" s="6"/>
      <c r="EE815" s="4"/>
      <c r="EF815" s="6"/>
      <c r="EG815" s="5"/>
      <c r="EH815" s="5"/>
      <c r="EI815" s="4"/>
      <c r="EJ815" s="6"/>
      <c r="EK815" s="4"/>
      <c r="EL815" s="6"/>
      <c r="EM815" s="5"/>
      <c r="EN815" s="5"/>
      <c r="EO815" s="4"/>
      <c r="EP815" s="6"/>
      <c r="EQ815" s="4"/>
      <c r="ER815" s="6"/>
      <c r="ES815" s="5"/>
      <c r="ET815" s="5"/>
      <c r="EU815" s="4"/>
      <c r="EV815" s="6"/>
      <c r="EW815" s="4"/>
      <c r="EX815" s="6"/>
      <c r="EY815" s="5"/>
      <c r="EZ815" s="5"/>
      <c r="FA815" s="4"/>
      <c r="FB815" s="6"/>
      <c r="FC815" s="4"/>
      <c r="FD815" s="6"/>
      <c r="FE815" s="5"/>
      <c r="FF815" s="5"/>
      <c r="FG815" s="4"/>
      <c r="FH815" s="6"/>
      <c r="FI815" s="4"/>
      <c r="FJ815" s="6"/>
      <c r="FK815" s="5"/>
      <c r="FL815" s="5"/>
      <c r="FM815" s="4"/>
      <c r="FN815" s="6"/>
      <c r="FO815" s="4"/>
      <c r="FP815" s="6"/>
      <c r="FQ815" s="5"/>
      <c r="FR815" s="5"/>
      <c r="FS815" s="4"/>
      <c r="FT815" s="6"/>
      <c r="FU815" s="4"/>
      <c r="FV815" s="6"/>
      <c r="FW815" s="5"/>
      <c r="FX815" s="5"/>
      <c r="FY815" s="4"/>
      <c r="FZ815" s="6"/>
      <c r="GA815" s="4"/>
      <c r="GB815" s="6"/>
      <c r="GC815" s="5"/>
      <c r="GD815" s="5"/>
      <c r="GE815" s="4"/>
      <c r="GF815" s="6"/>
      <c r="GG815" s="4"/>
      <c r="GH815" s="6"/>
      <c r="GI815" s="5"/>
      <c r="GJ815" s="5"/>
      <c r="GK815" s="4"/>
      <c r="GL815" s="6"/>
      <c r="GM815" s="4"/>
      <c r="GN815" s="6"/>
      <c r="GO815" s="5"/>
      <c r="GP815" s="5"/>
      <c r="GQ815" s="4"/>
      <c r="GR815" s="6"/>
      <c r="GS815" s="4"/>
      <c r="GT815" s="6"/>
      <c r="GU815" s="5"/>
      <c r="GV815" s="5"/>
      <c r="GW815" s="4"/>
      <c r="GX815" s="6"/>
      <c r="GY815" s="4"/>
      <c r="GZ815" s="6"/>
      <c r="HA815" s="5"/>
      <c r="HB815" s="5"/>
      <c r="HC815" s="4"/>
      <c r="HD815" s="6"/>
      <c r="HE815" s="4"/>
      <c r="HF815" s="6"/>
      <c r="HG815" s="5"/>
      <c r="HH815" s="5"/>
      <c r="HI815" s="4"/>
      <c r="HJ815" s="6"/>
      <c r="HK815" s="4"/>
      <c r="HL815" s="6"/>
      <c r="HM815" s="5"/>
      <c r="HN815" s="5"/>
      <c r="HO815" s="4"/>
      <c r="HP815" s="6"/>
      <c r="HQ815" s="4"/>
      <c r="HR815" s="6"/>
      <c r="HS815" s="5"/>
      <c r="HT815" s="5"/>
      <c r="HU815" s="4"/>
      <c r="HV815" s="6"/>
      <c r="HW815" s="4"/>
      <c r="HX815" s="6"/>
      <c r="HY815" s="5"/>
      <c r="HZ815" s="5"/>
      <c r="IA815" s="4"/>
      <c r="IB815" s="6"/>
      <c r="IC815" s="4"/>
      <c r="ID815" s="6"/>
      <c r="IE815" s="5"/>
      <c r="IF815" s="5"/>
      <c r="IG815" s="4"/>
      <c r="IH815" s="6"/>
      <c r="II815" s="4"/>
      <c r="IJ815" s="6"/>
      <c r="IK815" s="5"/>
      <c r="IL815" s="5"/>
      <c r="IM815" s="4"/>
      <c r="IN815" s="6"/>
      <c r="IO815" s="4"/>
      <c r="IP815" s="6"/>
      <c r="IQ815" s="5"/>
      <c r="IR815" s="5"/>
      <c r="IS815" s="4"/>
      <c r="IT815" s="6"/>
      <c r="IU815" s="4"/>
      <c r="IV815" s="6"/>
      <c r="IW815" s="5"/>
      <c r="IX815" s="5"/>
      <c r="IY815" s="4"/>
      <c r="IZ815" s="6"/>
      <c r="JA815" s="4"/>
      <c r="JB815" s="6"/>
      <c r="JC815" s="5"/>
      <c r="JD815" s="5"/>
      <c r="JE815" s="4"/>
      <c r="JF815" s="6"/>
      <c r="JG815" s="4"/>
      <c r="JH815" s="6"/>
      <c r="JI815" s="5"/>
      <c r="JJ815" s="5"/>
      <c r="JK815" s="4"/>
      <c r="JL815" s="6"/>
      <c r="JM815" s="4"/>
      <c r="JN815" s="6"/>
      <c r="JO815" s="5"/>
      <c r="JP815" s="5"/>
      <c r="JQ815" s="4"/>
      <c r="JR815" s="6"/>
      <c r="JS815" s="4"/>
      <c r="JT815" s="6"/>
      <c r="JU815" s="5"/>
      <c r="JV815" s="5"/>
      <c r="JW815" s="4"/>
      <c r="JX815" s="6"/>
      <c r="JY815" s="4"/>
      <c r="JZ815" s="6"/>
      <c r="KA815" s="5"/>
      <c r="KB815" s="5"/>
      <c r="KC815" s="4"/>
      <c r="KD815" s="6"/>
      <c r="KE815" s="4"/>
      <c r="KF815" s="6"/>
      <c r="KG815" s="5"/>
      <c r="KH815" s="5"/>
      <c r="KI815" s="4"/>
      <c r="KJ815" s="6"/>
      <c r="KK815" s="4"/>
      <c r="KL815" s="6"/>
      <c r="KM815" s="5"/>
      <c r="KN815" s="5"/>
    </row>
    <row r="816">
      <c r="A816" s="3" t="s">
        <v>85</v>
      </c>
      <c r="B816" s="3" t="s">
        <v>739</v>
      </c>
      <c r="C816" s="3" t="s">
        <v>449</v>
      </c>
      <c r="D816" s="3" t="s">
        <v>501</v>
      </c>
      <c r="E816" s="3" t="s">
        <v>756</v>
      </c>
      <c r="F816" s="3" t="s">
        <v>757</v>
      </c>
      <c r="G816" s="3" t="s">
        <v>758</v>
      </c>
      <c r="H816" s="3" t="s">
        <v>129</v>
      </c>
      <c r="I816" s="3" t="s">
        <v>1326</v>
      </c>
      <c r="J816" s="3" t="s">
        <v>1337</v>
      </c>
      <c r="K816" s="4">
        <v>1865</v>
      </c>
      <c r="L816" s="4">
        <f>=ROUNDDOWN(50.679347826087,0)</f>
      </c>
      <c r="M816" s="4"/>
      <c r="N816" s="5">
        <v>1</v>
      </c>
      <c r="O816" s="4"/>
      <c r="P816" s="4">
        <f>=ROUNDDOWN({0},0)</f>
      </c>
      <c r="Q816" s="4"/>
      <c r="R816" s="5"/>
      <c r="S816" s="4">
        <v>48</v>
      </c>
      <c r="T816" s="6">
        <v>1831.08</v>
      </c>
      <c r="U816" s="4"/>
      <c r="V816" s="6"/>
      <c r="W816" s="5"/>
      <c r="X816" s="5"/>
      <c r="Y816" s="4">
        <v>24</v>
      </c>
      <c r="Z816" s="6">
        <v>864.02</v>
      </c>
      <c r="AA816" s="4"/>
      <c r="AB816" s="6"/>
      <c r="AC816" s="5"/>
      <c r="AD816" s="5"/>
      <c r="AE816" s="4">
        <v>2</v>
      </c>
      <c r="AF816" s="6">
        <v>80.18</v>
      </c>
      <c r="AG816" s="4"/>
      <c r="AH816" s="6"/>
      <c r="AI816" s="5"/>
      <c r="AJ816" s="5"/>
      <c r="AK816" s="4">
        <v>3</v>
      </c>
      <c r="AL816" s="6">
        <v>131.4</v>
      </c>
      <c r="AM816" s="4"/>
      <c r="AN816" s="6"/>
      <c r="AO816" s="5"/>
      <c r="AP816" s="5"/>
      <c r="AQ816" s="4">
        <v>6</v>
      </c>
      <c r="AR816" s="6">
        <v>231.6</v>
      </c>
      <c r="AS816" s="4"/>
      <c r="AT816" s="6"/>
      <c r="AU816" s="5"/>
      <c r="AV816" s="5"/>
      <c r="AW816" s="4">
        <v>6</v>
      </c>
      <c r="AX816" s="6">
        <v>237.24</v>
      </c>
      <c r="AY816" s="4"/>
      <c r="AZ816" s="6"/>
      <c r="BA816" s="5"/>
      <c r="BB816" s="5"/>
      <c r="BC816" s="4"/>
      <c r="BD816" s="6"/>
      <c r="BE816" s="4"/>
      <c r="BF816" s="6"/>
      <c r="BG816" s="5"/>
      <c r="BH816" s="5"/>
      <c r="BI816" s="4"/>
      <c r="BJ816" s="6"/>
      <c r="BK816" s="4"/>
      <c r="BL816" s="6"/>
      <c r="BM816" s="5"/>
      <c r="BN816" s="5"/>
      <c r="BO816" s="4">
        <v>2</v>
      </c>
      <c r="BP816" s="6">
        <v>92.45</v>
      </c>
      <c r="BQ816" s="4"/>
      <c r="BR816" s="6"/>
      <c r="BS816" s="5"/>
      <c r="BT816" s="5"/>
      <c r="BU816" s="4"/>
      <c r="BV816" s="6"/>
      <c r="BW816" s="4"/>
      <c r="BX816" s="6"/>
      <c r="BY816" s="5"/>
      <c r="BZ816" s="5"/>
      <c r="CA816" s="4"/>
      <c r="CB816" s="6"/>
      <c r="CC816" s="4"/>
      <c r="CD816" s="6"/>
      <c r="CE816" s="5"/>
      <c r="CF816" s="5"/>
      <c r="CG816" s="4"/>
      <c r="CH816" s="6"/>
      <c r="CI816" s="4"/>
      <c r="CJ816" s="6"/>
      <c r="CK816" s="5"/>
      <c r="CL816" s="5"/>
      <c r="CM816" s="4"/>
      <c r="CN816" s="6"/>
      <c r="CO816" s="4"/>
      <c r="CP816" s="6"/>
      <c r="CQ816" s="5"/>
      <c r="CR816" s="5"/>
      <c r="CS816" s="4">
        <v>3</v>
      </c>
      <c r="CT816" s="6">
        <v>114.81</v>
      </c>
      <c r="CU816" s="4"/>
      <c r="CV816" s="6"/>
      <c r="CW816" s="5"/>
      <c r="CX816" s="5"/>
      <c r="CY816" s="4">
        <v>1</v>
      </c>
      <c r="CZ816" s="6">
        <v>39.69</v>
      </c>
      <c r="DA816" s="4"/>
      <c r="DB816" s="6"/>
      <c r="DC816" s="5"/>
      <c r="DD816" s="5"/>
      <c r="DE816" s="4"/>
      <c r="DF816" s="6"/>
      <c r="DG816" s="4"/>
      <c r="DH816" s="6"/>
      <c r="DI816" s="5"/>
      <c r="DJ816" s="5"/>
      <c r="DK816" s="4"/>
      <c r="DL816" s="6"/>
      <c r="DM816" s="4"/>
      <c r="DN816" s="6"/>
      <c r="DO816" s="5"/>
      <c r="DP816" s="5"/>
      <c r="DQ816" s="4"/>
      <c r="DR816" s="6"/>
      <c r="DS816" s="4"/>
      <c r="DT816" s="6"/>
      <c r="DU816" s="5"/>
      <c r="DV816" s="5"/>
      <c r="DW816" s="4"/>
      <c r="DX816" s="6"/>
      <c r="DY816" s="4"/>
      <c r="DZ816" s="6"/>
      <c r="EA816" s="5"/>
      <c r="EB816" s="5"/>
      <c r="EC816" s="4"/>
      <c r="ED816" s="6"/>
      <c r="EE816" s="4"/>
      <c r="EF816" s="6"/>
      <c r="EG816" s="5"/>
      <c r="EH816" s="5"/>
      <c r="EI816" s="4"/>
      <c r="EJ816" s="6"/>
      <c r="EK816" s="4"/>
      <c r="EL816" s="6"/>
      <c r="EM816" s="5"/>
      <c r="EN816" s="5"/>
      <c r="EO816" s="4"/>
      <c r="EP816" s="6"/>
      <c r="EQ816" s="4"/>
      <c r="ER816" s="6"/>
      <c r="ES816" s="5"/>
      <c r="ET816" s="5"/>
      <c r="EU816" s="4"/>
      <c r="EV816" s="6"/>
      <c r="EW816" s="4"/>
      <c r="EX816" s="6"/>
      <c r="EY816" s="5"/>
      <c r="EZ816" s="5"/>
      <c r="FA816" s="4"/>
      <c r="FB816" s="6"/>
      <c r="FC816" s="4"/>
      <c r="FD816" s="6"/>
      <c r="FE816" s="5"/>
      <c r="FF816" s="5"/>
      <c r="FG816" s="4"/>
      <c r="FH816" s="6"/>
      <c r="FI816" s="4"/>
      <c r="FJ816" s="6"/>
      <c r="FK816" s="5"/>
      <c r="FL816" s="5"/>
      <c r="FM816" s="4">
        <v>1</v>
      </c>
      <c r="FN816" s="6">
        <v>39.69</v>
      </c>
      <c r="FO816" s="4"/>
      <c r="FP816" s="6"/>
      <c r="FQ816" s="5"/>
      <c r="FR816" s="5"/>
      <c r="FS816" s="4"/>
      <c r="FT816" s="6"/>
      <c r="FU816" s="4"/>
      <c r="FV816" s="6"/>
      <c r="FW816" s="5"/>
      <c r="FX816" s="5"/>
      <c r="FY816" s="4"/>
      <c r="FZ816" s="6"/>
      <c r="GA816" s="4"/>
      <c r="GB816" s="6"/>
      <c r="GC816" s="5"/>
      <c r="GD816" s="5"/>
      <c r="GE816" s="4"/>
      <c r="GF816" s="6"/>
      <c r="GG816" s="4"/>
      <c r="GH816" s="6"/>
      <c r="GI816" s="5"/>
      <c r="GJ816" s="5"/>
      <c r="GK816" s="4"/>
      <c r="GL816" s="6"/>
      <c r="GM816" s="4"/>
      <c r="GN816" s="6"/>
      <c r="GO816" s="5"/>
      <c r="GP816" s="5"/>
      <c r="GQ816" s="4"/>
      <c r="GR816" s="6"/>
      <c r="GS816" s="4"/>
      <c r="GT816" s="6"/>
      <c r="GU816" s="5"/>
      <c r="GV816" s="5"/>
      <c r="GW816" s="4"/>
      <c r="GX816" s="6"/>
      <c r="GY816" s="4"/>
      <c r="GZ816" s="6"/>
      <c r="HA816" s="5"/>
      <c r="HB816" s="5"/>
      <c r="HC816" s="4"/>
      <c r="HD816" s="6"/>
      <c r="HE816" s="4"/>
      <c r="HF816" s="6"/>
      <c r="HG816" s="5"/>
      <c r="HH816" s="5"/>
      <c r="HI816" s="4"/>
      <c r="HJ816" s="6"/>
      <c r="HK816" s="4"/>
      <c r="HL816" s="6"/>
      <c r="HM816" s="5"/>
      <c r="HN816" s="5"/>
      <c r="HO816" s="4"/>
      <c r="HP816" s="6"/>
      <c r="HQ816" s="4"/>
      <c r="HR816" s="6"/>
      <c r="HS816" s="5"/>
      <c r="HT816" s="5"/>
      <c r="HU816" s="4"/>
      <c r="HV816" s="6"/>
      <c r="HW816" s="4"/>
      <c r="HX816" s="6"/>
      <c r="HY816" s="5"/>
      <c r="HZ816" s="5"/>
      <c r="IA816" s="4"/>
      <c r="IB816" s="6"/>
      <c r="IC816" s="4"/>
      <c r="ID816" s="6"/>
      <c r="IE816" s="5"/>
      <c r="IF816" s="5"/>
      <c r="IG816" s="4"/>
      <c r="IH816" s="6"/>
      <c r="II816" s="4"/>
      <c r="IJ816" s="6"/>
      <c r="IK816" s="5"/>
      <c r="IL816" s="5"/>
      <c r="IM816" s="4"/>
      <c r="IN816" s="6"/>
      <c r="IO816" s="4"/>
      <c r="IP816" s="6"/>
      <c r="IQ816" s="5"/>
      <c r="IR816" s="5"/>
      <c r="IS816" s="4"/>
      <c r="IT816" s="6"/>
      <c r="IU816" s="4"/>
      <c r="IV816" s="6"/>
      <c r="IW816" s="5"/>
      <c r="IX816" s="5"/>
      <c r="IY816" s="4"/>
      <c r="IZ816" s="6"/>
      <c r="JA816" s="4"/>
      <c r="JB816" s="6"/>
      <c r="JC816" s="5"/>
      <c r="JD816" s="5"/>
      <c r="JE816" s="4"/>
      <c r="JF816" s="6"/>
      <c r="JG816" s="4"/>
      <c r="JH816" s="6"/>
      <c r="JI816" s="5"/>
      <c r="JJ816" s="5"/>
      <c r="JK816" s="4"/>
      <c r="JL816" s="6"/>
      <c r="JM816" s="4"/>
      <c r="JN816" s="6"/>
      <c r="JO816" s="5"/>
      <c r="JP816" s="5"/>
      <c r="JQ816" s="4"/>
      <c r="JR816" s="6"/>
      <c r="JS816" s="4"/>
      <c r="JT816" s="6"/>
      <c r="JU816" s="5"/>
      <c r="JV816" s="5"/>
      <c r="JW816" s="4"/>
      <c r="JX816" s="6"/>
      <c r="JY816" s="4"/>
      <c r="JZ816" s="6"/>
      <c r="KA816" s="5"/>
      <c r="KB816" s="5"/>
      <c r="KC816" s="4"/>
      <c r="KD816" s="6"/>
      <c r="KE816" s="4"/>
      <c r="KF816" s="6"/>
      <c r="KG816" s="5"/>
      <c r="KH816" s="5"/>
      <c r="KI816" s="4"/>
      <c r="KJ816" s="6"/>
      <c r="KK816" s="4"/>
      <c r="KL816" s="6"/>
      <c r="KM816" s="5"/>
      <c r="KN816" s="5"/>
    </row>
    <row r="817">
      <c r="A817" s="3" t="s">
        <v>85</v>
      </c>
      <c r="B817" s="3" t="s">
        <v>739</v>
      </c>
      <c r="C817" s="3" t="s">
        <v>449</v>
      </c>
      <c r="D817" s="3" t="s">
        <v>501</v>
      </c>
      <c r="E817" s="3" t="s">
        <v>756</v>
      </c>
      <c r="F817" s="3" t="s">
        <v>757</v>
      </c>
      <c r="G817" s="3" t="s">
        <v>758</v>
      </c>
      <c r="H817" s="3" t="s">
        <v>129</v>
      </c>
      <c r="I817" s="3" t="s">
        <v>1349</v>
      </c>
      <c r="J817" s="3" t="s">
        <v>1337</v>
      </c>
      <c r="K817" s="4">
        <v>1530</v>
      </c>
      <c r="L817" s="4">
        <f>=ROUNDDOWN(39.4329896907216,0)</f>
      </c>
      <c r="M817" s="4"/>
      <c r="N817" s="5">
        <v>1</v>
      </c>
      <c r="O817" s="4"/>
      <c r="P817" s="4">
        <f>=ROUNDDOWN({0},0)</f>
      </c>
      <c r="Q817" s="4"/>
      <c r="R817" s="5"/>
      <c r="S817" s="4">
        <v>45</v>
      </c>
      <c r="T817" s="6">
        <v>1639.15</v>
      </c>
      <c r="U817" s="4"/>
      <c r="V817" s="6"/>
      <c r="W817" s="5"/>
      <c r="X817" s="5"/>
      <c r="Y817" s="4">
        <v>22</v>
      </c>
      <c r="Z817" s="6">
        <v>771.05</v>
      </c>
      <c r="AA817" s="4"/>
      <c r="AB817" s="6"/>
      <c r="AC817" s="5"/>
      <c r="AD817" s="5"/>
      <c r="AE817" s="4">
        <v>3</v>
      </c>
      <c r="AF817" s="6">
        <v>103.38</v>
      </c>
      <c r="AG817" s="4"/>
      <c r="AH817" s="6"/>
      <c r="AI817" s="5"/>
      <c r="AJ817" s="5"/>
      <c r="AK817" s="4">
        <v>1</v>
      </c>
      <c r="AL817" s="6">
        <v>43.8</v>
      </c>
      <c r="AM817" s="4"/>
      <c r="AN817" s="6"/>
      <c r="AO817" s="5"/>
      <c r="AP817" s="5"/>
      <c r="AQ817" s="4">
        <v>8</v>
      </c>
      <c r="AR817" s="6">
        <v>304.8</v>
      </c>
      <c r="AS817" s="4"/>
      <c r="AT817" s="6"/>
      <c r="AU817" s="5"/>
      <c r="AV817" s="5"/>
      <c r="AW817" s="4">
        <v>9</v>
      </c>
      <c r="AX817" s="6">
        <v>343.08</v>
      </c>
      <c r="AY817" s="4"/>
      <c r="AZ817" s="6"/>
      <c r="BA817" s="5"/>
      <c r="BB817" s="5"/>
      <c r="BC817" s="4"/>
      <c r="BD817" s="6"/>
      <c r="BE817" s="4"/>
      <c r="BF817" s="6"/>
      <c r="BG817" s="5"/>
      <c r="BH817" s="5"/>
      <c r="BI817" s="4"/>
      <c r="BJ817" s="6"/>
      <c r="BK817" s="4"/>
      <c r="BL817" s="6"/>
      <c r="BM817" s="5"/>
      <c r="BN817" s="5"/>
      <c r="BO817" s="4">
        <v>1</v>
      </c>
      <c r="BP817" s="6">
        <v>33.59</v>
      </c>
      <c r="BQ817" s="4"/>
      <c r="BR817" s="6"/>
      <c r="BS817" s="5"/>
      <c r="BT817" s="5"/>
      <c r="BU817" s="4"/>
      <c r="BV817" s="6"/>
      <c r="BW817" s="4"/>
      <c r="BX817" s="6"/>
      <c r="BY817" s="5"/>
      <c r="BZ817" s="5"/>
      <c r="CA817" s="4"/>
      <c r="CB817" s="6"/>
      <c r="CC817" s="4"/>
      <c r="CD817" s="6"/>
      <c r="CE817" s="5"/>
      <c r="CF817" s="5"/>
      <c r="CG817" s="4"/>
      <c r="CH817" s="6"/>
      <c r="CI817" s="4"/>
      <c r="CJ817" s="6"/>
      <c r="CK817" s="5"/>
      <c r="CL817" s="5"/>
      <c r="CM817" s="4"/>
      <c r="CN817" s="6"/>
      <c r="CO817" s="4"/>
      <c r="CP817" s="6"/>
      <c r="CQ817" s="5"/>
      <c r="CR817" s="5"/>
      <c r="CS817" s="4"/>
      <c r="CT817" s="6"/>
      <c r="CU817" s="4"/>
      <c r="CV817" s="6"/>
      <c r="CW817" s="5"/>
      <c r="CX817" s="5"/>
      <c r="CY817" s="4"/>
      <c r="CZ817" s="6"/>
      <c r="DA817" s="4"/>
      <c r="DB817" s="6"/>
      <c r="DC817" s="5"/>
      <c r="DD817" s="5"/>
      <c r="DE817" s="4"/>
      <c r="DF817" s="6"/>
      <c r="DG817" s="4"/>
      <c r="DH817" s="6"/>
      <c r="DI817" s="5"/>
      <c r="DJ817" s="5"/>
      <c r="DK817" s="4"/>
      <c r="DL817" s="6"/>
      <c r="DM817" s="4"/>
      <c r="DN817" s="6"/>
      <c r="DO817" s="5"/>
      <c r="DP817" s="5"/>
      <c r="DQ817" s="4"/>
      <c r="DR817" s="6"/>
      <c r="DS817" s="4"/>
      <c r="DT817" s="6"/>
      <c r="DU817" s="5"/>
      <c r="DV817" s="5"/>
      <c r="DW817" s="4">
        <v>1</v>
      </c>
      <c r="DX817" s="6">
        <v>39.45</v>
      </c>
      <c r="DY817" s="4"/>
      <c r="DZ817" s="6"/>
      <c r="EA817" s="5"/>
      <c r="EB817" s="5"/>
      <c r="EC817" s="4"/>
      <c r="ED817" s="6"/>
      <c r="EE817" s="4"/>
      <c r="EF817" s="6"/>
      <c r="EG817" s="5"/>
      <c r="EH817" s="5"/>
      <c r="EI817" s="4"/>
      <c r="EJ817" s="6"/>
      <c r="EK817" s="4"/>
      <c r="EL817" s="6"/>
      <c r="EM817" s="5"/>
      <c r="EN817" s="5"/>
      <c r="EO817" s="4"/>
      <c r="EP817" s="6"/>
      <c r="EQ817" s="4"/>
      <c r="ER817" s="6"/>
      <c r="ES817" s="5"/>
      <c r="ET817" s="5"/>
      <c r="EU817" s="4"/>
      <c r="EV817" s="6"/>
      <c r="EW817" s="4"/>
      <c r="EX817" s="6"/>
      <c r="EY817" s="5"/>
      <c r="EZ817" s="5"/>
      <c r="FA817" s="4"/>
      <c r="FB817" s="6"/>
      <c r="FC817" s="4"/>
      <c r="FD817" s="6"/>
      <c r="FE817" s="5"/>
      <c r="FF817" s="5"/>
      <c r="FG817" s="4"/>
      <c r="FH817" s="6"/>
      <c r="FI817" s="4"/>
      <c r="FJ817" s="6"/>
      <c r="FK817" s="5"/>
      <c r="FL817" s="5"/>
      <c r="FM817" s="4"/>
      <c r="FN817" s="6"/>
      <c r="FO817" s="4"/>
      <c r="FP817" s="6"/>
      <c r="FQ817" s="5"/>
      <c r="FR817" s="5"/>
      <c r="FS817" s="4"/>
      <c r="FT817" s="6"/>
      <c r="FU817" s="4"/>
      <c r="FV817" s="6"/>
      <c r="FW817" s="5"/>
      <c r="FX817" s="5"/>
      <c r="FY817" s="4"/>
      <c r="FZ817" s="6"/>
      <c r="GA817" s="4"/>
      <c r="GB817" s="6"/>
      <c r="GC817" s="5"/>
      <c r="GD817" s="5"/>
      <c r="GE817" s="4"/>
      <c r="GF817" s="6"/>
      <c r="GG817" s="4"/>
      <c r="GH817" s="6"/>
      <c r="GI817" s="5"/>
      <c r="GJ817" s="5"/>
      <c r="GK817" s="4"/>
      <c r="GL817" s="6"/>
      <c r="GM817" s="4"/>
      <c r="GN817" s="6"/>
      <c r="GO817" s="5"/>
      <c r="GP817" s="5"/>
      <c r="GQ817" s="4"/>
      <c r="GR817" s="6"/>
      <c r="GS817" s="4"/>
      <c r="GT817" s="6"/>
      <c r="GU817" s="5"/>
      <c r="GV817" s="5"/>
      <c r="GW817" s="4"/>
      <c r="GX817" s="6"/>
      <c r="GY817" s="4"/>
      <c r="GZ817" s="6"/>
      <c r="HA817" s="5"/>
      <c r="HB817" s="5"/>
      <c r="HC817" s="4"/>
      <c r="HD817" s="6"/>
      <c r="HE817" s="4"/>
      <c r="HF817" s="6"/>
      <c r="HG817" s="5"/>
      <c r="HH817" s="5"/>
      <c r="HI817" s="4"/>
      <c r="HJ817" s="6"/>
      <c r="HK817" s="4"/>
      <c r="HL817" s="6"/>
      <c r="HM817" s="5"/>
      <c r="HN817" s="5"/>
      <c r="HO817" s="4"/>
      <c r="HP817" s="6"/>
      <c r="HQ817" s="4"/>
      <c r="HR817" s="6"/>
      <c r="HS817" s="5"/>
      <c r="HT817" s="5"/>
      <c r="HU817" s="4"/>
      <c r="HV817" s="6"/>
      <c r="HW817" s="4"/>
      <c r="HX817" s="6"/>
      <c r="HY817" s="5"/>
      <c r="HZ817" s="5"/>
      <c r="IA817" s="4"/>
      <c r="IB817" s="6"/>
      <c r="IC817" s="4"/>
      <c r="ID817" s="6"/>
      <c r="IE817" s="5"/>
      <c r="IF817" s="5"/>
      <c r="IG817" s="4"/>
      <c r="IH817" s="6"/>
      <c r="II817" s="4"/>
      <c r="IJ817" s="6"/>
      <c r="IK817" s="5"/>
      <c r="IL817" s="5"/>
      <c r="IM817" s="4"/>
      <c r="IN817" s="6"/>
      <c r="IO817" s="4"/>
      <c r="IP817" s="6"/>
      <c r="IQ817" s="5"/>
      <c r="IR817" s="5"/>
      <c r="IS817" s="4"/>
      <c r="IT817" s="6"/>
      <c r="IU817" s="4"/>
      <c r="IV817" s="6"/>
      <c r="IW817" s="5"/>
      <c r="IX817" s="5"/>
      <c r="IY817" s="4"/>
      <c r="IZ817" s="6"/>
      <c r="JA817" s="4"/>
      <c r="JB817" s="6"/>
      <c r="JC817" s="5"/>
      <c r="JD817" s="5"/>
      <c r="JE817" s="4"/>
      <c r="JF817" s="6"/>
      <c r="JG817" s="4"/>
      <c r="JH817" s="6"/>
      <c r="JI817" s="5"/>
      <c r="JJ817" s="5"/>
      <c r="JK817" s="4"/>
      <c r="JL817" s="6"/>
      <c r="JM817" s="4"/>
      <c r="JN817" s="6"/>
      <c r="JO817" s="5"/>
      <c r="JP817" s="5"/>
      <c r="JQ817" s="4"/>
      <c r="JR817" s="6"/>
      <c r="JS817" s="4"/>
      <c r="JT817" s="6"/>
      <c r="JU817" s="5"/>
      <c r="JV817" s="5"/>
      <c r="JW817" s="4"/>
      <c r="JX817" s="6"/>
      <c r="JY817" s="4"/>
      <c r="JZ817" s="6"/>
      <c r="KA817" s="5"/>
      <c r="KB817" s="5"/>
      <c r="KC817" s="4"/>
      <c r="KD817" s="6"/>
      <c r="KE817" s="4"/>
      <c r="KF817" s="6"/>
      <c r="KG817" s="5"/>
      <c r="KH817" s="5"/>
      <c r="KI817" s="4"/>
      <c r="KJ817" s="6"/>
      <c r="KK817" s="4"/>
      <c r="KL817" s="6"/>
      <c r="KM817" s="5"/>
      <c r="KN817" s="5"/>
    </row>
    <row r="818">
      <c r="A818" s="3" t="s">
        <v>85</v>
      </c>
      <c r="B818" s="3" t="s">
        <v>739</v>
      </c>
      <c r="C818" s="3" t="s">
        <v>449</v>
      </c>
      <c r="D818" s="3" t="s">
        <v>501</v>
      </c>
      <c r="E818" s="3" t="s">
        <v>756</v>
      </c>
      <c r="F818" s="3" t="s">
        <v>757</v>
      </c>
      <c r="G818" s="3" t="s">
        <v>758</v>
      </c>
      <c r="H818" s="3" t="s">
        <v>129</v>
      </c>
      <c r="I818" s="3" t="s">
        <v>1384</v>
      </c>
      <c r="J818" s="3" t="s">
        <v>1309</v>
      </c>
      <c r="K818" s="4">
        <v>1827</v>
      </c>
      <c r="L818" s="4">
        <f>=ROUNDDOWN(42.4883720930233,0)</f>
      </c>
      <c r="M818" s="4"/>
      <c r="N818" s="5">
        <v>1</v>
      </c>
      <c r="O818" s="4"/>
      <c r="P818" s="4">
        <f>=ROUNDDOWN({0},0)</f>
      </c>
      <c r="Q818" s="4"/>
      <c r="R818" s="5"/>
      <c r="S818" s="4">
        <v>38</v>
      </c>
      <c r="T818" s="6">
        <v>1431.59</v>
      </c>
      <c r="U818" s="4"/>
      <c r="V818" s="6"/>
      <c r="W818" s="5"/>
      <c r="X818" s="5"/>
      <c r="Y818" s="4">
        <v>10</v>
      </c>
      <c r="Z818" s="6">
        <v>366.39</v>
      </c>
      <c r="AA818" s="4"/>
      <c r="AB818" s="6"/>
      <c r="AC818" s="5"/>
      <c r="AD818" s="5"/>
      <c r="AE818" s="4">
        <v>1</v>
      </c>
      <c r="AF818" s="6">
        <v>30.87</v>
      </c>
      <c r="AG818" s="4"/>
      <c r="AH818" s="6"/>
      <c r="AI818" s="5"/>
      <c r="AJ818" s="5"/>
      <c r="AK818" s="4">
        <v>2</v>
      </c>
      <c r="AL818" s="6">
        <v>81.35</v>
      </c>
      <c r="AM818" s="4"/>
      <c r="AN818" s="6"/>
      <c r="AO818" s="5"/>
      <c r="AP818" s="5"/>
      <c r="AQ818" s="4">
        <v>10</v>
      </c>
      <c r="AR818" s="6">
        <v>378</v>
      </c>
      <c r="AS818" s="4"/>
      <c r="AT818" s="6"/>
      <c r="AU818" s="5"/>
      <c r="AV818" s="5"/>
      <c r="AW818" s="4">
        <v>8</v>
      </c>
      <c r="AX818" s="6">
        <v>320.58</v>
      </c>
      <c r="AY818" s="4"/>
      <c r="AZ818" s="6"/>
      <c r="BA818" s="5"/>
      <c r="BB818" s="5"/>
      <c r="BC818" s="4"/>
      <c r="BD818" s="6"/>
      <c r="BE818" s="4"/>
      <c r="BF818" s="6"/>
      <c r="BG818" s="5"/>
      <c r="BH818" s="5"/>
      <c r="BI818" s="4"/>
      <c r="BJ818" s="6"/>
      <c r="BK818" s="4"/>
      <c r="BL818" s="6"/>
      <c r="BM818" s="5"/>
      <c r="BN818" s="5"/>
      <c r="BO818" s="4">
        <v>2</v>
      </c>
      <c r="BP818" s="6">
        <v>73.27</v>
      </c>
      <c r="BQ818" s="4"/>
      <c r="BR818" s="6"/>
      <c r="BS818" s="5"/>
      <c r="BT818" s="5"/>
      <c r="BU818" s="4"/>
      <c r="BV818" s="6"/>
      <c r="BW818" s="4"/>
      <c r="BX818" s="6"/>
      <c r="BY818" s="5"/>
      <c r="BZ818" s="5"/>
      <c r="CA818" s="4"/>
      <c r="CB818" s="6"/>
      <c r="CC818" s="4"/>
      <c r="CD818" s="6"/>
      <c r="CE818" s="5"/>
      <c r="CF818" s="5"/>
      <c r="CG818" s="4"/>
      <c r="CH818" s="6"/>
      <c r="CI818" s="4"/>
      <c r="CJ818" s="6"/>
      <c r="CK818" s="5"/>
      <c r="CL818" s="5"/>
      <c r="CM818" s="4"/>
      <c r="CN818" s="6"/>
      <c r="CO818" s="4"/>
      <c r="CP818" s="6"/>
      <c r="CQ818" s="5"/>
      <c r="CR818" s="5"/>
      <c r="CS818" s="4">
        <v>3</v>
      </c>
      <c r="CT818" s="6">
        <v>103.87</v>
      </c>
      <c r="CU818" s="4"/>
      <c r="CV818" s="6"/>
      <c r="CW818" s="5"/>
      <c r="CX818" s="5"/>
      <c r="CY818" s="4"/>
      <c r="CZ818" s="6"/>
      <c r="DA818" s="4"/>
      <c r="DB818" s="6"/>
      <c r="DC818" s="5"/>
      <c r="DD818" s="5"/>
      <c r="DE818" s="4"/>
      <c r="DF818" s="6"/>
      <c r="DG818" s="4"/>
      <c r="DH818" s="6"/>
      <c r="DI818" s="5"/>
      <c r="DJ818" s="5"/>
      <c r="DK818" s="4"/>
      <c r="DL818" s="6"/>
      <c r="DM818" s="4"/>
      <c r="DN818" s="6"/>
      <c r="DO818" s="5"/>
      <c r="DP818" s="5"/>
      <c r="DQ818" s="4"/>
      <c r="DR818" s="6"/>
      <c r="DS818" s="4"/>
      <c r="DT818" s="6"/>
      <c r="DU818" s="5"/>
      <c r="DV818" s="5"/>
      <c r="DW818" s="4"/>
      <c r="DX818" s="6"/>
      <c r="DY818" s="4"/>
      <c r="DZ818" s="6"/>
      <c r="EA818" s="5"/>
      <c r="EB818" s="5"/>
      <c r="EC818" s="4">
        <v>1</v>
      </c>
      <c r="ED818" s="6">
        <v>43.66</v>
      </c>
      <c r="EE818" s="4"/>
      <c r="EF818" s="6"/>
      <c r="EG818" s="5"/>
      <c r="EH818" s="5"/>
      <c r="EI818" s="4"/>
      <c r="EJ818" s="6"/>
      <c r="EK818" s="4"/>
      <c r="EL818" s="6"/>
      <c r="EM818" s="5"/>
      <c r="EN818" s="5"/>
      <c r="EO818" s="4"/>
      <c r="EP818" s="6"/>
      <c r="EQ818" s="4"/>
      <c r="ER818" s="6"/>
      <c r="ES818" s="5"/>
      <c r="ET818" s="5"/>
      <c r="EU818" s="4"/>
      <c r="EV818" s="6"/>
      <c r="EW818" s="4"/>
      <c r="EX818" s="6"/>
      <c r="EY818" s="5"/>
      <c r="EZ818" s="5"/>
      <c r="FA818" s="4">
        <v>1</v>
      </c>
      <c r="FB818" s="6">
        <v>33.6</v>
      </c>
      <c r="FC818" s="4"/>
      <c r="FD818" s="6"/>
      <c r="FE818" s="5"/>
      <c r="FF818" s="5"/>
      <c r="FG818" s="4"/>
      <c r="FH818" s="6"/>
      <c r="FI818" s="4"/>
      <c r="FJ818" s="6"/>
      <c r="FK818" s="5"/>
      <c r="FL818" s="5"/>
      <c r="FM818" s="4"/>
      <c r="FN818" s="6"/>
      <c r="FO818" s="4"/>
      <c r="FP818" s="6"/>
      <c r="FQ818" s="5"/>
      <c r="FR818" s="5"/>
      <c r="FS818" s="4"/>
      <c r="FT818" s="6"/>
      <c r="FU818" s="4"/>
      <c r="FV818" s="6"/>
      <c r="FW818" s="5"/>
      <c r="FX818" s="5"/>
      <c r="FY818" s="4"/>
      <c r="FZ818" s="6"/>
      <c r="GA818" s="4"/>
      <c r="GB818" s="6"/>
      <c r="GC818" s="5"/>
      <c r="GD818" s="5"/>
      <c r="GE818" s="4"/>
      <c r="GF818" s="6"/>
      <c r="GG818" s="4"/>
      <c r="GH818" s="6"/>
      <c r="GI818" s="5"/>
      <c r="GJ818" s="5"/>
      <c r="GK818" s="4"/>
      <c r="GL818" s="6"/>
      <c r="GM818" s="4"/>
      <c r="GN818" s="6"/>
      <c r="GO818" s="5"/>
      <c r="GP818" s="5"/>
      <c r="GQ818" s="4"/>
      <c r="GR818" s="6"/>
      <c r="GS818" s="4"/>
      <c r="GT818" s="6"/>
      <c r="GU818" s="5"/>
      <c r="GV818" s="5"/>
      <c r="GW818" s="4"/>
      <c r="GX818" s="6"/>
      <c r="GY818" s="4"/>
      <c r="GZ818" s="6"/>
      <c r="HA818" s="5"/>
      <c r="HB818" s="5"/>
      <c r="HC818" s="4"/>
      <c r="HD818" s="6"/>
      <c r="HE818" s="4"/>
      <c r="HF818" s="6"/>
      <c r="HG818" s="5"/>
      <c r="HH818" s="5"/>
      <c r="HI818" s="4"/>
      <c r="HJ818" s="6"/>
      <c r="HK818" s="4"/>
      <c r="HL818" s="6"/>
      <c r="HM818" s="5"/>
      <c r="HN818" s="5"/>
      <c r="HO818" s="4"/>
      <c r="HP818" s="6"/>
      <c r="HQ818" s="4"/>
      <c r="HR818" s="6"/>
      <c r="HS818" s="5"/>
      <c r="HT818" s="5"/>
      <c r="HU818" s="4"/>
      <c r="HV818" s="6"/>
      <c r="HW818" s="4"/>
      <c r="HX818" s="6"/>
      <c r="HY818" s="5"/>
      <c r="HZ818" s="5"/>
      <c r="IA818" s="4"/>
      <c r="IB818" s="6"/>
      <c r="IC818" s="4"/>
      <c r="ID818" s="6"/>
      <c r="IE818" s="5"/>
      <c r="IF818" s="5"/>
      <c r="IG818" s="4"/>
      <c r="IH818" s="6"/>
      <c r="II818" s="4"/>
      <c r="IJ818" s="6"/>
      <c r="IK818" s="5"/>
      <c r="IL818" s="5"/>
      <c r="IM818" s="4"/>
      <c r="IN818" s="6"/>
      <c r="IO818" s="4"/>
      <c r="IP818" s="6"/>
      <c r="IQ818" s="5"/>
      <c r="IR818" s="5"/>
      <c r="IS818" s="4"/>
      <c r="IT818" s="6"/>
      <c r="IU818" s="4"/>
      <c r="IV818" s="6"/>
      <c r="IW818" s="5"/>
      <c r="IX818" s="5"/>
      <c r="IY818" s="4"/>
      <c r="IZ818" s="6"/>
      <c r="JA818" s="4"/>
      <c r="JB818" s="6"/>
      <c r="JC818" s="5"/>
      <c r="JD818" s="5"/>
      <c r="JE818" s="4"/>
      <c r="JF818" s="6"/>
      <c r="JG818" s="4"/>
      <c r="JH818" s="6"/>
      <c r="JI818" s="5"/>
      <c r="JJ818" s="5"/>
      <c r="JK818" s="4"/>
      <c r="JL818" s="6"/>
      <c r="JM818" s="4"/>
      <c r="JN818" s="6"/>
      <c r="JO818" s="5"/>
      <c r="JP818" s="5"/>
      <c r="JQ818" s="4"/>
      <c r="JR818" s="6"/>
      <c r="JS818" s="4"/>
      <c r="JT818" s="6"/>
      <c r="JU818" s="5"/>
      <c r="JV818" s="5"/>
      <c r="JW818" s="4"/>
      <c r="JX818" s="6"/>
      <c r="JY818" s="4"/>
      <c r="JZ818" s="6"/>
      <c r="KA818" s="5"/>
      <c r="KB818" s="5"/>
      <c r="KC818" s="4"/>
      <c r="KD818" s="6"/>
      <c r="KE818" s="4"/>
      <c r="KF818" s="6"/>
      <c r="KG818" s="5"/>
      <c r="KH818" s="5"/>
      <c r="KI818" s="4"/>
      <c r="KJ818" s="6"/>
      <c r="KK818" s="4"/>
      <c r="KL818" s="6"/>
      <c r="KM818" s="5"/>
      <c r="KN818" s="5"/>
    </row>
    <row r="819">
      <c r="A819" s="3" t="s">
        <v>85</v>
      </c>
      <c r="B819" s="3" t="s">
        <v>739</v>
      </c>
      <c r="C819" s="3" t="s">
        <v>449</v>
      </c>
      <c r="D819" s="3" t="s">
        <v>501</v>
      </c>
      <c r="E819" s="3" t="s">
        <v>756</v>
      </c>
      <c r="F819" s="3" t="s">
        <v>757</v>
      </c>
      <c r="G819" s="3" t="s">
        <v>758</v>
      </c>
      <c r="H819" s="3" t="s">
        <v>129</v>
      </c>
      <c r="I819" s="3" t="s">
        <v>1327</v>
      </c>
      <c r="J819" s="3" t="s">
        <v>1319</v>
      </c>
      <c r="K819" s="4">
        <v>528</v>
      </c>
      <c r="L819" s="4">
        <f>=ROUNDDOWN(13.0049261083744,0)</f>
      </c>
      <c r="M819" s="4">
        <v>570</v>
      </c>
      <c r="N819" s="5">
        <v>1</v>
      </c>
      <c r="O819" s="4"/>
      <c r="P819" s="4">
        <f>=ROUNDDOWN({0},0)</f>
      </c>
      <c r="Q819" s="4"/>
      <c r="R819" s="5"/>
      <c r="S819" s="4">
        <v>24</v>
      </c>
      <c r="T819" s="6">
        <v>883.8</v>
      </c>
      <c r="U819" s="4"/>
      <c r="V819" s="6"/>
      <c r="W819" s="5"/>
      <c r="X819" s="5"/>
      <c r="Y819" s="4">
        <v>15</v>
      </c>
      <c r="Z819" s="6">
        <v>541.38</v>
      </c>
      <c r="AA819" s="4"/>
      <c r="AB819" s="6"/>
      <c r="AC819" s="5"/>
      <c r="AD819" s="5"/>
      <c r="AE819" s="4"/>
      <c r="AF819" s="6"/>
      <c r="AG819" s="4"/>
      <c r="AH819" s="6"/>
      <c r="AI819" s="5"/>
      <c r="AJ819" s="5"/>
      <c r="AK819" s="4">
        <v>1</v>
      </c>
      <c r="AL819" s="6">
        <v>43.8</v>
      </c>
      <c r="AM819" s="4"/>
      <c r="AN819" s="6"/>
      <c r="AO819" s="5"/>
      <c r="AP819" s="5"/>
      <c r="AQ819" s="4">
        <v>5</v>
      </c>
      <c r="AR819" s="6">
        <v>180</v>
      </c>
      <c r="AS819" s="4"/>
      <c r="AT819" s="6"/>
      <c r="AU819" s="5"/>
      <c r="AV819" s="5"/>
      <c r="AW819" s="4">
        <v>3</v>
      </c>
      <c r="AX819" s="6">
        <v>118.62</v>
      </c>
      <c r="AY819" s="4"/>
      <c r="AZ819" s="6"/>
      <c r="BA819" s="5"/>
      <c r="BB819" s="5"/>
      <c r="BC819" s="4"/>
      <c r="BD819" s="6"/>
      <c r="BE819" s="4"/>
      <c r="BF819" s="6"/>
      <c r="BG819" s="5"/>
      <c r="BH819" s="5"/>
      <c r="BI819" s="4"/>
      <c r="BJ819" s="6"/>
      <c r="BK819" s="4"/>
      <c r="BL819" s="6"/>
      <c r="BM819" s="5"/>
      <c r="BN819" s="5"/>
      <c r="BO819" s="4"/>
      <c r="BP819" s="6"/>
      <c r="BQ819" s="4"/>
      <c r="BR819" s="6"/>
      <c r="BS819" s="5"/>
      <c r="BT819" s="5"/>
      <c r="BU819" s="4"/>
      <c r="BV819" s="6"/>
      <c r="BW819" s="4"/>
      <c r="BX819" s="6"/>
      <c r="BY819" s="5"/>
      <c r="BZ819" s="5"/>
      <c r="CA819" s="4"/>
      <c r="CB819" s="6"/>
      <c r="CC819" s="4"/>
      <c r="CD819" s="6"/>
      <c r="CE819" s="5"/>
      <c r="CF819" s="5"/>
      <c r="CG819" s="4"/>
      <c r="CH819" s="6"/>
      <c r="CI819" s="4"/>
      <c r="CJ819" s="6"/>
      <c r="CK819" s="5"/>
      <c r="CL819" s="5"/>
      <c r="CM819" s="4"/>
      <c r="CN819" s="6"/>
      <c r="CO819" s="4"/>
      <c r="CP819" s="6"/>
      <c r="CQ819" s="5"/>
      <c r="CR819" s="5"/>
      <c r="CS819" s="4"/>
      <c r="CT819" s="6"/>
      <c r="CU819" s="4"/>
      <c r="CV819" s="6"/>
      <c r="CW819" s="5"/>
      <c r="CX819" s="5"/>
      <c r="CY819" s="4"/>
      <c r="CZ819" s="6"/>
      <c r="DA819" s="4"/>
      <c r="DB819" s="6"/>
      <c r="DC819" s="5"/>
      <c r="DD819" s="5"/>
      <c r="DE819" s="4"/>
      <c r="DF819" s="6"/>
      <c r="DG819" s="4"/>
      <c r="DH819" s="6"/>
      <c r="DI819" s="5"/>
      <c r="DJ819" s="5"/>
      <c r="DK819" s="4"/>
      <c r="DL819" s="6"/>
      <c r="DM819" s="4"/>
      <c r="DN819" s="6"/>
      <c r="DO819" s="5"/>
      <c r="DP819" s="5"/>
      <c r="DQ819" s="4"/>
      <c r="DR819" s="6"/>
      <c r="DS819" s="4"/>
      <c r="DT819" s="6"/>
      <c r="DU819" s="5"/>
      <c r="DV819" s="5"/>
      <c r="DW819" s="4"/>
      <c r="DX819" s="6"/>
      <c r="DY819" s="4"/>
      <c r="DZ819" s="6"/>
      <c r="EA819" s="5"/>
      <c r="EB819" s="5"/>
      <c r="EC819" s="4"/>
      <c r="ED819" s="6"/>
      <c r="EE819" s="4"/>
      <c r="EF819" s="6"/>
      <c r="EG819" s="5"/>
      <c r="EH819" s="5"/>
      <c r="EI819" s="4"/>
      <c r="EJ819" s="6"/>
      <c r="EK819" s="4"/>
      <c r="EL819" s="6"/>
      <c r="EM819" s="5"/>
      <c r="EN819" s="5"/>
      <c r="EO819" s="4"/>
      <c r="EP819" s="6"/>
      <c r="EQ819" s="4"/>
      <c r="ER819" s="6"/>
      <c r="ES819" s="5"/>
      <c r="ET819" s="5"/>
      <c r="EU819" s="4"/>
      <c r="EV819" s="6"/>
      <c r="EW819" s="4"/>
      <c r="EX819" s="6"/>
      <c r="EY819" s="5"/>
      <c r="EZ819" s="5"/>
      <c r="FA819" s="4"/>
      <c r="FB819" s="6"/>
      <c r="FC819" s="4"/>
      <c r="FD819" s="6"/>
      <c r="FE819" s="5"/>
      <c r="FF819" s="5"/>
      <c r="FG819" s="4"/>
      <c r="FH819" s="6"/>
      <c r="FI819" s="4"/>
      <c r="FJ819" s="6"/>
      <c r="FK819" s="5"/>
      <c r="FL819" s="5"/>
      <c r="FM819" s="4"/>
      <c r="FN819" s="6"/>
      <c r="FO819" s="4"/>
      <c r="FP819" s="6"/>
      <c r="FQ819" s="5"/>
      <c r="FR819" s="5"/>
      <c r="FS819" s="4"/>
      <c r="FT819" s="6"/>
      <c r="FU819" s="4"/>
      <c r="FV819" s="6"/>
      <c r="FW819" s="5"/>
      <c r="FX819" s="5"/>
      <c r="FY819" s="4"/>
      <c r="FZ819" s="6"/>
      <c r="GA819" s="4"/>
      <c r="GB819" s="6"/>
      <c r="GC819" s="5"/>
      <c r="GD819" s="5"/>
      <c r="GE819" s="4"/>
      <c r="GF819" s="6"/>
      <c r="GG819" s="4"/>
      <c r="GH819" s="6"/>
      <c r="GI819" s="5"/>
      <c r="GJ819" s="5"/>
      <c r="GK819" s="4"/>
      <c r="GL819" s="6"/>
      <c r="GM819" s="4"/>
      <c r="GN819" s="6"/>
      <c r="GO819" s="5"/>
      <c r="GP819" s="5"/>
      <c r="GQ819" s="4"/>
      <c r="GR819" s="6"/>
      <c r="GS819" s="4"/>
      <c r="GT819" s="6"/>
      <c r="GU819" s="5"/>
      <c r="GV819" s="5"/>
      <c r="GW819" s="4"/>
      <c r="GX819" s="6"/>
      <c r="GY819" s="4"/>
      <c r="GZ819" s="6"/>
      <c r="HA819" s="5"/>
      <c r="HB819" s="5"/>
      <c r="HC819" s="4"/>
      <c r="HD819" s="6"/>
      <c r="HE819" s="4"/>
      <c r="HF819" s="6"/>
      <c r="HG819" s="5"/>
      <c r="HH819" s="5"/>
      <c r="HI819" s="4"/>
      <c r="HJ819" s="6"/>
      <c r="HK819" s="4"/>
      <c r="HL819" s="6"/>
      <c r="HM819" s="5"/>
      <c r="HN819" s="5"/>
      <c r="HO819" s="4"/>
      <c r="HP819" s="6"/>
      <c r="HQ819" s="4"/>
      <c r="HR819" s="6"/>
      <c r="HS819" s="5"/>
      <c r="HT819" s="5"/>
      <c r="HU819" s="4"/>
      <c r="HV819" s="6"/>
      <c r="HW819" s="4"/>
      <c r="HX819" s="6"/>
      <c r="HY819" s="5"/>
      <c r="HZ819" s="5"/>
      <c r="IA819" s="4"/>
      <c r="IB819" s="6"/>
      <c r="IC819" s="4"/>
      <c r="ID819" s="6"/>
      <c r="IE819" s="5"/>
      <c r="IF819" s="5"/>
      <c r="IG819" s="4"/>
      <c r="IH819" s="6"/>
      <c r="II819" s="4"/>
      <c r="IJ819" s="6"/>
      <c r="IK819" s="5"/>
      <c r="IL819" s="5"/>
      <c r="IM819" s="4"/>
      <c r="IN819" s="6"/>
      <c r="IO819" s="4"/>
      <c r="IP819" s="6"/>
      <c r="IQ819" s="5"/>
      <c r="IR819" s="5"/>
      <c r="IS819" s="4"/>
      <c r="IT819" s="6"/>
      <c r="IU819" s="4"/>
      <c r="IV819" s="6"/>
      <c r="IW819" s="5"/>
      <c r="IX819" s="5"/>
      <c r="IY819" s="4"/>
      <c r="IZ819" s="6"/>
      <c r="JA819" s="4"/>
      <c r="JB819" s="6"/>
      <c r="JC819" s="5"/>
      <c r="JD819" s="5"/>
      <c r="JE819" s="4"/>
      <c r="JF819" s="6"/>
      <c r="JG819" s="4"/>
      <c r="JH819" s="6"/>
      <c r="JI819" s="5"/>
      <c r="JJ819" s="5"/>
      <c r="JK819" s="4"/>
      <c r="JL819" s="6"/>
      <c r="JM819" s="4"/>
      <c r="JN819" s="6"/>
      <c r="JO819" s="5"/>
      <c r="JP819" s="5"/>
      <c r="JQ819" s="4"/>
      <c r="JR819" s="6"/>
      <c r="JS819" s="4"/>
      <c r="JT819" s="6"/>
      <c r="JU819" s="5"/>
      <c r="JV819" s="5"/>
      <c r="JW819" s="4"/>
      <c r="JX819" s="6"/>
      <c r="JY819" s="4"/>
      <c r="JZ819" s="6"/>
      <c r="KA819" s="5"/>
      <c r="KB819" s="5"/>
      <c r="KC819" s="4"/>
      <c r="KD819" s="6"/>
      <c r="KE819" s="4"/>
      <c r="KF819" s="6"/>
      <c r="KG819" s="5"/>
      <c r="KH819" s="5"/>
      <c r="KI819" s="4"/>
      <c r="KJ819" s="6"/>
      <c r="KK819" s="4"/>
      <c r="KL819" s="6"/>
      <c r="KM819" s="5"/>
      <c r="KN819" s="5"/>
    </row>
    <row r="820">
      <c r="A820" s="3" t="s">
        <v>85</v>
      </c>
      <c r="B820" s="3" t="s">
        <v>739</v>
      </c>
      <c r="C820" s="3" t="s">
        <v>449</v>
      </c>
      <c r="D820" s="3" t="s">
        <v>501</v>
      </c>
      <c r="E820" s="3" t="s">
        <v>756</v>
      </c>
      <c r="F820" s="3" t="s">
        <v>757</v>
      </c>
      <c r="G820" s="3" t="s">
        <v>758</v>
      </c>
      <c r="H820" s="3" t="s">
        <v>129</v>
      </c>
      <c r="I820" s="3" t="s">
        <v>1323</v>
      </c>
      <c r="J820" s="3" t="s">
        <v>1319</v>
      </c>
      <c r="K820" s="4">
        <v>541</v>
      </c>
      <c r="L820" s="4">
        <f>=ROUNDDOWN(35.8278145695364,0)</f>
      </c>
      <c r="M820" s="4"/>
      <c r="N820" s="5">
        <v>1</v>
      </c>
      <c r="O820" s="4"/>
      <c r="P820" s="4">
        <f>=ROUNDDOWN({0},0)</f>
      </c>
      <c r="Q820" s="4"/>
      <c r="R820" s="5"/>
      <c r="S820" s="4">
        <v>13</v>
      </c>
      <c r="T820" s="6">
        <v>526.02</v>
      </c>
      <c r="U820" s="4"/>
      <c r="V820" s="6"/>
      <c r="W820" s="5"/>
      <c r="X820" s="5"/>
      <c r="Y820" s="4">
        <v>5</v>
      </c>
      <c r="Z820" s="6">
        <v>191.4</v>
      </c>
      <c r="AA820" s="4"/>
      <c r="AB820" s="6"/>
      <c r="AC820" s="5"/>
      <c r="AD820" s="5"/>
      <c r="AE820" s="4"/>
      <c r="AF820" s="6"/>
      <c r="AG820" s="4"/>
      <c r="AH820" s="6"/>
      <c r="AI820" s="5"/>
      <c r="AJ820" s="5"/>
      <c r="AK820" s="4"/>
      <c r="AL820" s="6"/>
      <c r="AM820" s="4"/>
      <c r="AN820" s="6"/>
      <c r="AO820" s="5"/>
      <c r="AP820" s="5"/>
      <c r="AQ820" s="4">
        <v>4</v>
      </c>
      <c r="AR820" s="6">
        <v>152.4</v>
      </c>
      <c r="AS820" s="4"/>
      <c r="AT820" s="6"/>
      <c r="AU820" s="5"/>
      <c r="AV820" s="5"/>
      <c r="AW820" s="4">
        <v>3</v>
      </c>
      <c r="AX820" s="6">
        <v>112.23</v>
      </c>
      <c r="AY820" s="4"/>
      <c r="AZ820" s="6"/>
      <c r="BA820" s="5"/>
      <c r="BB820" s="5"/>
      <c r="BC820" s="4">
        <v>1</v>
      </c>
      <c r="BD820" s="6">
        <v>69.99</v>
      </c>
      <c r="BE820" s="4"/>
      <c r="BF820" s="6"/>
      <c r="BG820" s="5"/>
      <c r="BH820" s="5"/>
      <c r="BI820" s="4"/>
      <c r="BJ820" s="6"/>
      <c r="BK820" s="4"/>
      <c r="BL820" s="6"/>
      <c r="BM820" s="5"/>
      <c r="BN820" s="5"/>
      <c r="BO820" s="4"/>
      <c r="BP820" s="6"/>
      <c r="BQ820" s="4"/>
      <c r="BR820" s="6"/>
      <c r="BS820" s="5"/>
      <c r="BT820" s="5"/>
      <c r="BU820" s="4"/>
      <c r="BV820" s="6"/>
      <c r="BW820" s="4"/>
      <c r="BX820" s="6"/>
      <c r="BY820" s="5"/>
      <c r="BZ820" s="5"/>
      <c r="CA820" s="4"/>
      <c r="CB820" s="6"/>
      <c r="CC820" s="4"/>
      <c r="CD820" s="6"/>
      <c r="CE820" s="5"/>
      <c r="CF820" s="5"/>
      <c r="CG820" s="4"/>
      <c r="CH820" s="6"/>
      <c r="CI820" s="4"/>
      <c r="CJ820" s="6"/>
      <c r="CK820" s="5"/>
      <c r="CL820" s="5"/>
      <c r="CM820" s="4"/>
      <c r="CN820" s="6"/>
      <c r="CO820" s="4"/>
      <c r="CP820" s="6"/>
      <c r="CQ820" s="5"/>
      <c r="CR820" s="5"/>
      <c r="CS820" s="4"/>
      <c r="CT820" s="6"/>
      <c r="CU820" s="4"/>
      <c r="CV820" s="6"/>
      <c r="CW820" s="5"/>
      <c r="CX820" s="5"/>
      <c r="CY820" s="4"/>
      <c r="CZ820" s="6"/>
      <c r="DA820" s="4"/>
      <c r="DB820" s="6"/>
      <c r="DC820" s="5"/>
      <c r="DD820" s="5"/>
      <c r="DE820" s="4"/>
      <c r="DF820" s="6"/>
      <c r="DG820" s="4"/>
      <c r="DH820" s="6"/>
      <c r="DI820" s="5"/>
      <c r="DJ820" s="5"/>
      <c r="DK820" s="4"/>
      <c r="DL820" s="6"/>
      <c r="DM820" s="4"/>
      <c r="DN820" s="6"/>
      <c r="DO820" s="5"/>
      <c r="DP820" s="5"/>
      <c r="DQ820" s="4"/>
      <c r="DR820" s="6"/>
      <c r="DS820" s="4"/>
      <c r="DT820" s="6"/>
      <c r="DU820" s="5"/>
      <c r="DV820" s="5"/>
      <c r="DW820" s="4"/>
      <c r="DX820" s="6"/>
      <c r="DY820" s="4"/>
      <c r="DZ820" s="6"/>
      <c r="EA820" s="5"/>
      <c r="EB820" s="5"/>
      <c r="EC820" s="4"/>
      <c r="ED820" s="6"/>
      <c r="EE820" s="4"/>
      <c r="EF820" s="6"/>
      <c r="EG820" s="5"/>
      <c r="EH820" s="5"/>
      <c r="EI820" s="4"/>
      <c r="EJ820" s="6"/>
      <c r="EK820" s="4"/>
      <c r="EL820" s="6"/>
      <c r="EM820" s="5"/>
      <c r="EN820" s="5"/>
      <c r="EO820" s="4"/>
      <c r="EP820" s="6"/>
      <c r="EQ820" s="4"/>
      <c r="ER820" s="6"/>
      <c r="ES820" s="5"/>
      <c r="ET820" s="5"/>
      <c r="EU820" s="4"/>
      <c r="EV820" s="6"/>
      <c r="EW820" s="4"/>
      <c r="EX820" s="6"/>
      <c r="EY820" s="5"/>
      <c r="EZ820" s="5"/>
      <c r="FA820" s="4"/>
      <c r="FB820" s="6"/>
      <c r="FC820" s="4"/>
      <c r="FD820" s="6"/>
      <c r="FE820" s="5"/>
      <c r="FF820" s="5"/>
      <c r="FG820" s="4"/>
      <c r="FH820" s="6"/>
      <c r="FI820" s="4"/>
      <c r="FJ820" s="6"/>
      <c r="FK820" s="5"/>
      <c r="FL820" s="5"/>
      <c r="FM820" s="4"/>
      <c r="FN820" s="6"/>
      <c r="FO820" s="4"/>
      <c r="FP820" s="6"/>
      <c r="FQ820" s="5"/>
      <c r="FR820" s="5"/>
      <c r="FS820" s="4"/>
      <c r="FT820" s="6"/>
      <c r="FU820" s="4"/>
      <c r="FV820" s="6"/>
      <c r="FW820" s="5"/>
      <c r="FX820" s="5"/>
      <c r="FY820" s="4"/>
      <c r="FZ820" s="6"/>
      <c r="GA820" s="4"/>
      <c r="GB820" s="6"/>
      <c r="GC820" s="5"/>
      <c r="GD820" s="5"/>
      <c r="GE820" s="4"/>
      <c r="GF820" s="6"/>
      <c r="GG820" s="4"/>
      <c r="GH820" s="6"/>
      <c r="GI820" s="5"/>
      <c r="GJ820" s="5"/>
      <c r="GK820" s="4"/>
      <c r="GL820" s="6"/>
      <c r="GM820" s="4"/>
      <c r="GN820" s="6"/>
      <c r="GO820" s="5"/>
      <c r="GP820" s="5"/>
      <c r="GQ820" s="4"/>
      <c r="GR820" s="6"/>
      <c r="GS820" s="4"/>
      <c r="GT820" s="6"/>
      <c r="GU820" s="5"/>
      <c r="GV820" s="5"/>
      <c r="GW820" s="4"/>
      <c r="GX820" s="6"/>
      <c r="GY820" s="4"/>
      <c r="GZ820" s="6"/>
      <c r="HA820" s="5"/>
      <c r="HB820" s="5"/>
      <c r="HC820" s="4"/>
      <c r="HD820" s="6"/>
      <c r="HE820" s="4"/>
      <c r="HF820" s="6"/>
      <c r="HG820" s="5"/>
      <c r="HH820" s="5"/>
      <c r="HI820" s="4"/>
      <c r="HJ820" s="6"/>
      <c r="HK820" s="4"/>
      <c r="HL820" s="6"/>
      <c r="HM820" s="5"/>
      <c r="HN820" s="5"/>
      <c r="HO820" s="4"/>
      <c r="HP820" s="6"/>
      <c r="HQ820" s="4"/>
      <c r="HR820" s="6"/>
      <c r="HS820" s="5"/>
      <c r="HT820" s="5"/>
      <c r="HU820" s="4"/>
      <c r="HV820" s="6"/>
      <c r="HW820" s="4"/>
      <c r="HX820" s="6"/>
      <c r="HY820" s="5"/>
      <c r="HZ820" s="5"/>
      <c r="IA820" s="4"/>
      <c r="IB820" s="6"/>
      <c r="IC820" s="4"/>
      <c r="ID820" s="6"/>
      <c r="IE820" s="5"/>
      <c r="IF820" s="5"/>
      <c r="IG820" s="4"/>
      <c r="IH820" s="6"/>
      <c r="II820" s="4"/>
      <c r="IJ820" s="6"/>
      <c r="IK820" s="5"/>
      <c r="IL820" s="5"/>
      <c r="IM820" s="4"/>
      <c r="IN820" s="6"/>
      <c r="IO820" s="4"/>
      <c r="IP820" s="6"/>
      <c r="IQ820" s="5"/>
      <c r="IR820" s="5"/>
      <c r="IS820" s="4"/>
      <c r="IT820" s="6"/>
      <c r="IU820" s="4"/>
      <c r="IV820" s="6"/>
      <c r="IW820" s="5"/>
      <c r="IX820" s="5"/>
      <c r="IY820" s="4"/>
      <c r="IZ820" s="6"/>
      <c r="JA820" s="4"/>
      <c r="JB820" s="6"/>
      <c r="JC820" s="5"/>
      <c r="JD820" s="5"/>
      <c r="JE820" s="4"/>
      <c r="JF820" s="6"/>
      <c r="JG820" s="4"/>
      <c r="JH820" s="6"/>
      <c r="JI820" s="5"/>
      <c r="JJ820" s="5"/>
      <c r="JK820" s="4"/>
      <c r="JL820" s="6"/>
      <c r="JM820" s="4"/>
      <c r="JN820" s="6"/>
      <c r="JO820" s="5"/>
      <c r="JP820" s="5"/>
      <c r="JQ820" s="4"/>
      <c r="JR820" s="6"/>
      <c r="JS820" s="4"/>
      <c r="JT820" s="6"/>
      <c r="JU820" s="5"/>
      <c r="JV820" s="5"/>
      <c r="JW820" s="4"/>
      <c r="JX820" s="6"/>
      <c r="JY820" s="4"/>
      <c r="JZ820" s="6"/>
      <c r="KA820" s="5"/>
      <c r="KB820" s="5"/>
      <c r="KC820" s="4"/>
      <c r="KD820" s="6"/>
      <c r="KE820" s="4"/>
      <c r="KF820" s="6"/>
      <c r="KG820" s="5"/>
      <c r="KH820" s="5"/>
      <c r="KI820" s="4"/>
      <c r="KJ820" s="6"/>
      <c r="KK820" s="4"/>
      <c r="KL820" s="6"/>
      <c r="KM820" s="5"/>
      <c r="KN820" s="5"/>
    </row>
    <row r="821">
      <c r="A821" s="3" t="s">
        <v>85</v>
      </c>
      <c r="B821" s="3" t="s">
        <v>739</v>
      </c>
      <c r="C821" s="3" t="s">
        <v>449</v>
      </c>
      <c r="D821" s="3" t="s">
        <v>450</v>
      </c>
      <c r="E821" s="3" t="s">
        <v>759</v>
      </c>
      <c r="F821" s="3" t="s">
        <v>760</v>
      </c>
      <c r="G821" s="3" t="s">
        <v>761</v>
      </c>
      <c r="H821" s="3" t="s">
        <v>129</v>
      </c>
      <c r="I821" s="3" t="s">
        <v>1323</v>
      </c>
      <c r="J821" s="3" t="s">
        <v>1319</v>
      </c>
      <c r="K821" s="4">
        <v>935</v>
      </c>
      <c r="L821" s="4">
        <f>=ROUNDDOWN(51.6574585635359,0)</f>
      </c>
      <c r="M821" s="4"/>
      <c r="N821" s="5">
        <v>1</v>
      </c>
      <c r="O821" s="4"/>
      <c r="P821" s="4">
        <f>=ROUNDDOWN({0},0)</f>
      </c>
      <c r="Q821" s="4"/>
      <c r="R821" s="5"/>
      <c r="S821" s="4">
        <v>18</v>
      </c>
      <c r="T821" s="6">
        <v>482.97</v>
      </c>
      <c r="U821" s="4"/>
      <c r="V821" s="6"/>
      <c r="W821" s="5"/>
      <c r="X821" s="5"/>
      <c r="Y821" s="4">
        <v>4</v>
      </c>
      <c r="Z821" s="6">
        <v>87.48</v>
      </c>
      <c r="AA821" s="4"/>
      <c r="AB821" s="6"/>
      <c r="AC821" s="5"/>
      <c r="AD821" s="5"/>
      <c r="AE821" s="4"/>
      <c r="AF821" s="6"/>
      <c r="AG821" s="4"/>
      <c r="AH821" s="6"/>
      <c r="AI821" s="5"/>
      <c r="AJ821" s="5"/>
      <c r="AK821" s="4">
        <v>1</v>
      </c>
      <c r="AL821" s="6">
        <v>25.03</v>
      </c>
      <c r="AM821" s="4"/>
      <c r="AN821" s="6"/>
      <c r="AO821" s="5"/>
      <c r="AP821" s="5"/>
      <c r="AQ821" s="4"/>
      <c r="AR821" s="6"/>
      <c r="AS821" s="4"/>
      <c r="AT821" s="6"/>
      <c r="AU821" s="5"/>
      <c r="AV821" s="5"/>
      <c r="AW821" s="4">
        <v>1</v>
      </c>
      <c r="AX821" s="6">
        <v>23.81</v>
      </c>
      <c r="AY821" s="4"/>
      <c r="AZ821" s="6"/>
      <c r="BA821" s="5"/>
      <c r="BB821" s="5"/>
      <c r="BC821" s="4"/>
      <c r="BD821" s="6"/>
      <c r="BE821" s="4"/>
      <c r="BF821" s="6"/>
      <c r="BG821" s="5"/>
      <c r="BH821" s="5"/>
      <c r="BI821" s="4"/>
      <c r="BJ821" s="6"/>
      <c r="BK821" s="4"/>
      <c r="BL821" s="6"/>
      <c r="BM821" s="5"/>
      <c r="BN821" s="5"/>
      <c r="BO821" s="4">
        <v>12</v>
      </c>
      <c r="BP821" s="6">
        <v>346.65</v>
      </c>
      <c r="BQ821" s="4"/>
      <c r="BR821" s="6"/>
      <c r="BS821" s="5"/>
      <c r="BT821" s="5"/>
      <c r="BU821" s="4"/>
      <c r="BV821" s="6"/>
      <c r="BW821" s="4"/>
      <c r="BX821" s="6"/>
      <c r="BY821" s="5"/>
      <c r="BZ821" s="5"/>
      <c r="CA821" s="4"/>
      <c r="CB821" s="6"/>
      <c r="CC821" s="4"/>
      <c r="CD821" s="6"/>
      <c r="CE821" s="5"/>
      <c r="CF821" s="5"/>
      <c r="CG821" s="4"/>
      <c r="CH821" s="6"/>
      <c r="CI821" s="4"/>
      <c r="CJ821" s="6"/>
      <c r="CK821" s="5"/>
      <c r="CL821" s="5"/>
      <c r="CM821" s="4"/>
      <c r="CN821" s="6"/>
      <c r="CO821" s="4"/>
      <c r="CP821" s="6"/>
      <c r="CQ821" s="5"/>
      <c r="CR821" s="5"/>
      <c r="CS821" s="4"/>
      <c r="CT821" s="6"/>
      <c r="CU821" s="4"/>
      <c r="CV821" s="6"/>
      <c r="CW821" s="5"/>
      <c r="CX821" s="5"/>
      <c r="CY821" s="4"/>
      <c r="CZ821" s="6"/>
      <c r="DA821" s="4"/>
      <c r="DB821" s="6"/>
      <c r="DC821" s="5"/>
      <c r="DD821" s="5"/>
      <c r="DE821" s="4"/>
      <c r="DF821" s="6"/>
      <c r="DG821" s="4"/>
      <c r="DH821" s="6"/>
      <c r="DI821" s="5"/>
      <c r="DJ821" s="5"/>
      <c r="DK821" s="4"/>
      <c r="DL821" s="6"/>
      <c r="DM821" s="4"/>
      <c r="DN821" s="6"/>
      <c r="DO821" s="5"/>
      <c r="DP821" s="5"/>
      <c r="DQ821" s="4"/>
      <c r="DR821" s="6"/>
      <c r="DS821" s="4"/>
      <c r="DT821" s="6"/>
      <c r="DU821" s="5"/>
      <c r="DV821" s="5"/>
      <c r="DW821" s="4"/>
      <c r="DX821" s="6"/>
      <c r="DY821" s="4"/>
      <c r="DZ821" s="6"/>
      <c r="EA821" s="5"/>
      <c r="EB821" s="5"/>
      <c r="EC821" s="4"/>
      <c r="ED821" s="6"/>
      <c r="EE821" s="4"/>
      <c r="EF821" s="6"/>
      <c r="EG821" s="5"/>
      <c r="EH821" s="5"/>
      <c r="EI821" s="4"/>
      <c r="EJ821" s="6"/>
      <c r="EK821" s="4"/>
      <c r="EL821" s="6"/>
      <c r="EM821" s="5"/>
      <c r="EN821" s="5"/>
      <c r="EO821" s="4"/>
      <c r="EP821" s="6"/>
      <c r="EQ821" s="4"/>
      <c r="ER821" s="6"/>
      <c r="ES821" s="5"/>
      <c r="ET821" s="5"/>
      <c r="EU821" s="4"/>
      <c r="EV821" s="6"/>
      <c r="EW821" s="4"/>
      <c r="EX821" s="6"/>
      <c r="EY821" s="5"/>
      <c r="EZ821" s="5"/>
      <c r="FA821" s="4"/>
      <c r="FB821" s="6"/>
      <c r="FC821" s="4"/>
      <c r="FD821" s="6"/>
      <c r="FE821" s="5"/>
      <c r="FF821" s="5"/>
      <c r="FG821" s="4"/>
      <c r="FH821" s="6"/>
      <c r="FI821" s="4"/>
      <c r="FJ821" s="6"/>
      <c r="FK821" s="5"/>
      <c r="FL821" s="5"/>
      <c r="FM821" s="4"/>
      <c r="FN821" s="6"/>
      <c r="FO821" s="4"/>
      <c r="FP821" s="6"/>
      <c r="FQ821" s="5"/>
      <c r="FR821" s="5"/>
      <c r="FS821" s="4"/>
      <c r="FT821" s="6"/>
      <c r="FU821" s="4"/>
      <c r="FV821" s="6"/>
      <c r="FW821" s="5"/>
      <c r="FX821" s="5"/>
      <c r="FY821" s="4"/>
      <c r="FZ821" s="6"/>
      <c r="GA821" s="4"/>
      <c r="GB821" s="6"/>
      <c r="GC821" s="5"/>
      <c r="GD821" s="5"/>
      <c r="GE821" s="4"/>
      <c r="GF821" s="6"/>
      <c r="GG821" s="4"/>
      <c r="GH821" s="6"/>
      <c r="GI821" s="5"/>
      <c r="GJ821" s="5"/>
      <c r="GK821" s="4"/>
      <c r="GL821" s="6"/>
      <c r="GM821" s="4"/>
      <c r="GN821" s="6"/>
      <c r="GO821" s="5"/>
      <c r="GP821" s="5"/>
      <c r="GQ821" s="4"/>
      <c r="GR821" s="6"/>
      <c r="GS821" s="4"/>
      <c r="GT821" s="6"/>
      <c r="GU821" s="5"/>
      <c r="GV821" s="5"/>
      <c r="GW821" s="4"/>
      <c r="GX821" s="6"/>
      <c r="GY821" s="4"/>
      <c r="GZ821" s="6"/>
      <c r="HA821" s="5"/>
      <c r="HB821" s="5"/>
      <c r="HC821" s="4"/>
      <c r="HD821" s="6"/>
      <c r="HE821" s="4"/>
      <c r="HF821" s="6"/>
      <c r="HG821" s="5"/>
      <c r="HH821" s="5"/>
      <c r="HI821" s="4"/>
      <c r="HJ821" s="6"/>
      <c r="HK821" s="4"/>
      <c r="HL821" s="6"/>
      <c r="HM821" s="5"/>
      <c r="HN821" s="5"/>
      <c r="HO821" s="4"/>
      <c r="HP821" s="6"/>
      <c r="HQ821" s="4"/>
      <c r="HR821" s="6"/>
      <c r="HS821" s="5"/>
      <c r="HT821" s="5"/>
      <c r="HU821" s="4"/>
      <c r="HV821" s="6"/>
      <c r="HW821" s="4"/>
      <c r="HX821" s="6"/>
      <c r="HY821" s="5"/>
      <c r="HZ821" s="5"/>
      <c r="IA821" s="4"/>
      <c r="IB821" s="6"/>
      <c r="IC821" s="4"/>
      <c r="ID821" s="6"/>
      <c r="IE821" s="5"/>
      <c r="IF821" s="5"/>
      <c r="IG821" s="4"/>
      <c r="IH821" s="6"/>
      <c r="II821" s="4"/>
      <c r="IJ821" s="6"/>
      <c r="IK821" s="5"/>
      <c r="IL821" s="5"/>
      <c r="IM821" s="4"/>
      <c r="IN821" s="6"/>
      <c r="IO821" s="4"/>
      <c r="IP821" s="6"/>
      <c r="IQ821" s="5"/>
      <c r="IR821" s="5"/>
      <c r="IS821" s="4"/>
      <c r="IT821" s="6"/>
      <c r="IU821" s="4"/>
      <c r="IV821" s="6"/>
      <c r="IW821" s="5"/>
      <c r="IX821" s="5"/>
      <c r="IY821" s="4"/>
      <c r="IZ821" s="6"/>
      <c r="JA821" s="4"/>
      <c r="JB821" s="6"/>
      <c r="JC821" s="5"/>
      <c r="JD821" s="5"/>
      <c r="JE821" s="4"/>
      <c r="JF821" s="6"/>
      <c r="JG821" s="4"/>
      <c r="JH821" s="6"/>
      <c r="JI821" s="5"/>
      <c r="JJ821" s="5"/>
      <c r="JK821" s="4"/>
      <c r="JL821" s="6"/>
      <c r="JM821" s="4"/>
      <c r="JN821" s="6"/>
      <c r="JO821" s="5"/>
      <c r="JP821" s="5"/>
      <c r="JQ821" s="4"/>
      <c r="JR821" s="6"/>
      <c r="JS821" s="4"/>
      <c r="JT821" s="6"/>
      <c r="JU821" s="5"/>
      <c r="JV821" s="5"/>
      <c r="JW821" s="4"/>
      <c r="JX821" s="6"/>
      <c r="JY821" s="4"/>
      <c r="JZ821" s="6"/>
      <c r="KA821" s="5"/>
      <c r="KB821" s="5"/>
      <c r="KC821" s="4"/>
      <c r="KD821" s="6"/>
      <c r="KE821" s="4"/>
      <c r="KF821" s="6"/>
      <c r="KG821" s="5"/>
      <c r="KH821" s="5"/>
      <c r="KI821" s="4"/>
      <c r="KJ821" s="6"/>
      <c r="KK821" s="4"/>
      <c r="KL821" s="6"/>
      <c r="KM821" s="5"/>
      <c r="KN821" s="5"/>
    </row>
    <row r="822">
      <c r="A822" s="3" t="s">
        <v>85</v>
      </c>
      <c r="B822" s="3" t="s">
        <v>739</v>
      </c>
      <c r="C822" s="3" t="s">
        <v>449</v>
      </c>
      <c r="D822" s="3" t="s">
        <v>450</v>
      </c>
      <c r="E822" s="3" t="s">
        <v>759</v>
      </c>
      <c r="F822" s="3" t="s">
        <v>760</v>
      </c>
      <c r="G822" s="3" t="s">
        <v>761</v>
      </c>
      <c r="H822" s="3" t="s">
        <v>129</v>
      </c>
      <c r="I822" s="3" t="s">
        <v>1349</v>
      </c>
      <c r="J822" s="3" t="s">
        <v>1319</v>
      </c>
      <c r="K822" s="4">
        <v>867</v>
      </c>
      <c r="L822" s="4">
        <f>=ROUNDDOWN(48.1666666666667,0)</f>
      </c>
      <c r="M822" s="4"/>
      <c r="N822" s="5">
        <v>1</v>
      </c>
      <c r="O822" s="4"/>
      <c r="P822" s="4">
        <f>=ROUNDDOWN({0},0)</f>
      </c>
      <c r="Q822" s="4"/>
      <c r="R822" s="5"/>
      <c r="S822" s="4">
        <v>18</v>
      </c>
      <c r="T822" s="6">
        <v>467.39</v>
      </c>
      <c r="U822" s="4"/>
      <c r="V822" s="6"/>
      <c r="W822" s="5"/>
      <c r="X822" s="5"/>
      <c r="Y822" s="4">
        <v>2</v>
      </c>
      <c r="Z822" s="6">
        <v>49.21</v>
      </c>
      <c r="AA822" s="4"/>
      <c r="AB822" s="6"/>
      <c r="AC822" s="5"/>
      <c r="AD822" s="5"/>
      <c r="AE822" s="4"/>
      <c r="AF822" s="6"/>
      <c r="AG822" s="4"/>
      <c r="AH822" s="6"/>
      <c r="AI822" s="5"/>
      <c r="AJ822" s="5"/>
      <c r="AK822" s="4">
        <v>1</v>
      </c>
      <c r="AL822" s="6">
        <v>31.3</v>
      </c>
      <c r="AM822" s="4"/>
      <c r="AN822" s="6"/>
      <c r="AO822" s="5"/>
      <c r="AP822" s="5"/>
      <c r="AQ822" s="4"/>
      <c r="AR822" s="6"/>
      <c r="AS822" s="4"/>
      <c r="AT822" s="6"/>
      <c r="AU822" s="5"/>
      <c r="AV822" s="5"/>
      <c r="AW822" s="4">
        <v>4</v>
      </c>
      <c r="AX822" s="6">
        <v>100.76</v>
      </c>
      <c r="AY822" s="4"/>
      <c r="AZ822" s="6"/>
      <c r="BA822" s="5"/>
      <c r="BB822" s="5"/>
      <c r="BC822" s="4"/>
      <c r="BD822" s="6"/>
      <c r="BE822" s="4"/>
      <c r="BF822" s="6"/>
      <c r="BG822" s="5"/>
      <c r="BH822" s="5"/>
      <c r="BI822" s="4"/>
      <c r="BJ822" s="6"/>
      <c r="BK822" s="4"/>
      <c r="BL822" s="6"/>
      <c r="BM822" s="5"/>
      <c r="BN822" s="5"/>
      <c r="BO822" s="4">
        <v>11</v>
      </c>
      <c r="BP822" s="6">
        <v>286.12</v>
      </c>
      <c r="BQ822" s="4"/>
      <c r="BR822" s="6"/>
      <c r="BS822" s="5"/>
      <c r="BT822" s="5"/>
      <c r="BU822" s="4"/>
      <c r="BV822" s="6"/>
      <c r="BW822" s="4"/>
      <c r="BX822" s="6"/>
      <c r="BY822" s="5"/>
      <c r="BZ822" s="5"/>
      <c r="CA822" s="4"/>
      <c r="CB822" s="6"/>
      <c r="CC822" s="4"/>
      <c r="CD822" s="6"/>
      <c r="CE822" s="5"/>
      <c r="CF822" s="5"/>
      <c r="CG822" s="4"/>
      <c r="CH822" s="6"/>
      <c r="CI822" s="4"/>
      <c r="CJ822" s="6"/>
      <c r="CK822" s="5"/>
      <c r="CL822" s="5"/>
      <c r="CM822" s="4"/>
      <c r="CN822" s="6"/>
      <c r="CO822" s="4"/>
      <c r="CP822" s="6"/>
      <c r="CQ822" s="5"/>
      <c r="CR822" s="5"/>
      <c r="CS822" s="4"/>
      <c r="CT822" s="6"/>
      <c r="CU822" s="4"/>
      <c r="CV822" s="6"/>
      <c r="CW822" s="5"/>
      <c r="CX822" s="5"/>
      <c r="CY822" s="4"/>
      <c r="CZ822" s="6"/>
      <c r="DA822" s="4"/>
      <c r="DB822" s="6"/>
      <c r="DC822" s="5"/>
      <c r="DD822" s="5"/>
      <c r="DE822" s="4"/>
      <c r="DF822" s="6"/>
      <c r="DG822" s="4"/>
      <c r="DH822" s="6"/>
      <c r="DI822" s="5"/>
      <c r="DJ822" s="5"/>
      <c r="DK822" s="4"/>
      <c r="DL822" s="6"/>
      <c r="DM822" s="4"/>
      <c r="DN822" s="6"/>
      <c r="DO822" s="5"/>
      <c r="DP822" s="5"/>
      <c r="DQ822" s="4"/>
      <c r="DR822" s="6"/>
      <c r="DS822" s="4"/>
      <c r="DT822" s="6"/>
      <c r="DU822" s="5"/>
      <c r="DV822" s="5"/>
      <c r="DW822" s="4"/>
      <c r="DX822" s="6"/>
      <c r="DY822" s="4"/>
      <c r="DZ822" s="6"/>
      <c r="EA822" s="5"/>
      <c r="EB822" s="5"/>
      <c r="EC822" s="4"/>
      <c r="ED822" s="6"/>
      <c r="EE822" s="4"/>
      <c r="EF822" s="6"/>
      <c r="EG822" s="5"/>
      <c r="EH822" s="5"/>
      <c r="EI822" s="4"/>
      <c r="EJ822" s="6"/>
      <c r="EK822" s="4"/>
      <c r="EL822" s="6"/>
      <c r="EM822" s="5"/>
      <c r="EN822" s="5"/>
      <c r="EO822" s="4"/>
      <c r="EP822" s="6"/>
      <c r="EQ822" s="4"/>
      <c r="ER822" s="6"/>
      <c r="ES822" s="5"/>
      <c r="ET822" s="5"/>
      <c r="EU822" s="4"/>
      <c r="EV822" s="6"/>
      <c r="EW822" s="4"/>
      <c r="EX822" s="6"/>
      <c r="EY822" s="5"/>
      <c r="EZ822" s="5"/>
      <c r="FA822" s="4"/>
      <c r="FB822" s="6"/>
      <c r="FC822" s="4"/>
      <c r="FD822" s="6"/>
      <c r="FE822" s="5"/>
      <c r="FF822" s="5"/>
      <c r="FG822" s="4"/>
      <c r="FH822" s="6"/>
      <c r="FI822" s="4"/>
      <c r="FJ822" s="6"/>
      <c r="FK822" s="5"/>
      <c r="FL822" s="5"/>
      <c r="FM822" s="4"/>
      <c r="FN822" s="6"/>
      <c r="FO822" s="4"/>
      <c r="FP822" s="6"/>
      <c r="FQ822" s="5"/>
      <c r="FR822" s="5"/>
      <c r="FS822" s="4"/>
      <c r="FT822" s="6"/>
      <c r="FU822" s="4"/>
      <c r="FV822" s="6"/>
      <c r="FW822" s="5"/>
      <c r="FX822" s="5"/>
      <c r="FY822" s="4"/>
      <c r="FZ822" s="6"/>
      <c r="GA822" s="4"/>
      <c r="GB822" s="6"/>
      <c r="GC822" s="5"/>
      <c r="GD822" s="5"/>
      <c r="GE822" s="4"/>
      <c r="GF822" s="6"/>
      <c r="GG822" s="4"/>
      <c r="GH822" s="6"/>
      <c r="GI822" s="5"/>
      <c r="GJ822" s="5"/>
      <c r="GK822" s="4"/>
      <c r="GL822" s="6"/>
      <c r="GM822" s="4"/>
      <c r="GN822" s="6"/>
      <c r="GO822" s="5"/>
      <c r="GP822" s="5"/>
      <c r="GQ822" s="4"/>
      <c r="GR822" s="6"/>
      <c r="GS822" s="4"/>
      <c r="GT822" s="6"/>
      <c r="GU822" s="5"/>
      <c r="GV822" s="5"/>
      <c r="GW822" s="4"/>
      <c r="GX822" s="6"/>
      <c r="GY822" s="4"/>
      <c r="GZ822" s="6"/>
      <c r="HA822" s="5"/>
      <c r="HB822" s="5"/>
      <c r="HC822" s="4"/>
      <c r="HD822" s="6"/>
      <c r="HE822" s="4"/>
      <c r="HF822" s="6"/>
      <c r="HG822" s="5"/>
      <c r="HH822" s="5"/>
      <c r="HI822" s="4"/>
      <c r="HJ822" s="6"/>
      <c r="HK822" s="4"/>
      <c r="HL822" s="6"/>
      <c r="HM822" s="5"/>
      <c r="HN822" s="5"/>
      <c r="HO822" s="4"/>
      <c r="HP822" s="6"/>
      <c r="HQ822" s="4"/>
      <c r="HR822" s="6"/>
      <c r="HS822" s="5"/>
      <c r="HT822" s="5"/>
      <c r="HU822" s="4"/>
      <c r="HV822" s="6"/>
      <c r="HW822" s="4"/>
      <c r="HX822" s="6"/>
      <c r="HY822" s="5"/>
      <c r="HZ822" s="5"/>
      <c r="IA822" s="4"/>
      <c r="IB822" s="6"/>
      <c r="IC822" s="4"/>
      <c r="ID822" s="6"/>
      <c r="IE822" s="5"/>
      <c r="IF822" s="5"/>
      <c r="IG822" s="4"/>
      <c r="IH822" s="6"/>
      <c r="II822" s="4"/>
      <c r="IJ822" s="6"/>
      <c r="IK822" s="5"/>
      <c r="IL822" s="5"/>
      <c r="IM822" s="4"/>
      <c r="IN822" s="6"/>
      <c r="IO822" s="4"/>
      <c r="IP822" s="6"/>
      <c r="IQ822" s="5"/>
      <c r="IR822" s="5"/>
      <c r="IS822" s="4"/>
      <c r="IT822" s="6"/>
      <c r="IU822" s="4"/>
      <c r="IV822" s="6"/>
      <c r="IW822" s="5"/>
      <c r="IX822" s="5"/>
      <c r="IY822" s="4"/>
      <c r="IZ822" s="6"/>
      <c r="JA822" s="4"/>
      <c r="JB822" s="6"/>
      <c r="JC822" s="5"/>
      <c r="JD822" s="5"/>
      <c r="JE822" s="4"/>
      <c r="JF822" s="6"/>
      <c r="JG822" s="4"/>
      <c r="JH822" s="6"/>
      <c r="JI822" s="5"/>
      <c r="JJ822" s="5"/>
      <c r="JK822" s="4"/>
      <c r="JL822" s="6"/>
      <c r="JM822" s="4"/>
      <c r="JN822" s="6"/>
      <c r="JO822" s="5"/>
      <c r="JP822" s="5"/>
      <c r="JQ822" s="4"/>
      <c r="JR822" s="6"/>
      <c r="JS822" s="4"/>
      <c r="JT822" s="6"/>
      <c r="JU822" s="5"/>
      <c r="JV822" s="5"/>
      <c r="JW822" s="4"/>
      <c r="JX822" s="6"/>
      <c r="JY822" s="4"/>
      <c r="JZ822" s="6"/>
      <c r="KA822" s="5"/>
      <c r="KB822" s="5"/>
      <c r="KC822" s="4"/>
      <c r="KD822" s="6"/>
      <c r="KE822" s="4"/>
      <c r="KF822" s="6"/>
      <c r="KG822" s="5"/>
      <c r="KH822" s="5"/>
      <c r="KI822" s="4"/>
      <c r="KJ822" s="6"/>
      <c r="KK822" s="4"/>
      <c r="KL822" s="6"/>
      <c r="KM822" s="5"/>
      <c r="KN822" s="5"/>
    </row>
    <row r="823">
      <c r="A823" s="3" t="s">
        <v>85</v>
      </c>
      <c r="B823" s="3" t="s">
        <v>739</v>
      </c>
      <c r="C823" s="3" t="s">
        <v>449</v>
      </c>
      <c r="D823" s="3" t="s">
        <v>450</v>
      </c>
      <c r="E823" s="3" t="s">
        <v>759</v>
      </c>
      <c r="F823" s="3" t="s">
        <v>760</v>
      </c>
      <c r="G823" s="3" t="s">
        <v>761</v>
      </c>
      <c r="H823" s="3" t="s">
        <v>129</v>
      </c>
      <c r="I823" s="3" t="s">
        <v>1320</v>
      </c>
      <c r="J823" s="3" t="s">
        <v>1340</v>
      </c>
      <c r="K823" s="4">
        <v>132</v>
      </c>
      <c r="L823" s="4">
        <f>=ROUNDDOWN(9.42857142857143,0)</f>
      </c>
      <c r="M823" s="4"/>
      <c r="N823" s="5"/>
      <c r="O823" s="4"/>
      <c r="P823" s="4">
        <f>=ROUNDDOWN({0},0)</f>
      </c>
      <c r="Q823" s="4"/>
      <c r="R823" s="5"/>
      <c r="S823" s="4">
        <v>10</v>
      </c>
      <c r="T823" s="6">
        <v>236.1</v>
      </c>
      <c r="U823" s="4"/>
      <c r="V823" s="6"/>
      <c r="W823" s="5"/>
      <c r="X823" s="5"/>
      <c r="Y823" s="4">
        <v>2</v>
      </c>
      <c r="Z823" s="6">
        <v>49.21</v>
      </c>
      <c r="AA823" s="4"/>
      <c r="AB823" s="6"/>
      <c r="AC823" s="5"/>
      <c r="AD823" s="5"/>
      <c r="AE823" s="4"/>
      <c r="AF823" s="6"/>
      <c r="AG823" s="4"/>
      <c r="AH823" s="6"/>
      <c r="AI823" s="5"/>
      <c r="AJ823" s="5"/>
      <c r="AK823" s="4"/>
      <c r="AL823" s="6"/>
      <c r="AM823" s="4"/>
      <c r="AN823" s="6"/>
      <c r="AO823" s="5"/>
      <c r="AP823" s="5"/>
      <c r="AQ823" s="4">
        <v>2</v>
      </c>
      <c r="AR823" s="6">
        <v>51.4</v>
      </c>
      <c r="AS823" s="4"/>
      <c r="AT823" s="6"/>
      <c r="AU823" s="5"/>
      <c r="AV823" s="5"/>
      <c r="AW823" s="4">
        <v>1</v>
      </c>
      <c r="AX823" s="6">
        <v>23.81</v>
      </c>
      <c r="AY823" s="4"/>
      <c r="AZ823" s="6"/>
      <c r="BA823" s="5"/>
      <c r="BB823" s="5"/>
      <c r="BC823" s="4"/>
      <c r="BD823" s="6"/>
      <c r="BE823" s="4"/>
      <c r="BF823" s="6"/>
      <c r="BG823" s="5"/>
      <c r="BH823" s="5"/>
      <c r="BI823" s="4"/>
      <c r="BJ823" s="6"/>
      <c r="BK823" s="4"/>
      <c r="BL823" s="6"/>
      <c r="BM823" s="5"/>
      <c r="BN823" s="5"/>
      <c r="BO823" s="4">
        <v>4</v>
      </c>
      <c r="BP823" s="6">
        <v>111.68</v>
      </c>
      <c r="BQ823" s="4"/>
      <c r="BR823" s="6"/>
      <c r="BS823" s="5"/>
      <c r="BT823" s="5"/>
      <c r="BU823" s="4"/>
      <c r="BV823" s="6"/>
      <c r="BW823" s="4"/>
      <c r="BX823" s="6"/>
      <c r="BY823" s="5"/>
      <c r="BZ823" s="5"/>
      <c r="CA823" s="4"/>
      <c r="CB823" s="6"/>
      <c r="CC823" s="4"/>
      <c r="CD823" s="6"/>
      <c r="CE823" s="5"/>
      <c r="CF823" s="5"/>
      <c r="CG823" s="4"/>
      <c r="CH823" s="6"/>
      <c r="CI823" s="4"/>
      <c r="CJ823" s="6"/>
      <c r="CK823" s="5"/>
      <c r="CL823" s="5"/>
      <c r="CM823" s="4"/>
      <c r="CN823" s="6"/>
      <c r="CO823" s="4"/>
      <c r="CP823" s="6"/>
      <c r="CQ823" s="5"/>
      <c r="CR823" s="5"/>
      <c r="CS823" s="4"/>
      <c r="CT823" s="6"/>
      <c r="CU823" s="4"/>
      <c r="CV823" s="6"/>
      <c r="CW823" s="5"/>
      <c r="CX823" s="5"/>
      <c r="CY823" s="4"/>
      <c r="CZ823" s="6"/>
      <c r="DA823" s="4"/>
      <c r="DB823" s="6"/>
      <c r="DC823" s="5"/>
      <c r="DD823" s="5"/>
      <c r="DE823" s="4"/>
      <c r="DF823" s="6"/>
      <c r="DG823" s="4"/>
      <c r="DH823" s="6"/>
      <c r="DI823" s="5"/>
      <c r="DJ823" s="5"/>
      <c r="DK823" s="4"/>
      <c r="DL823" s="6"/>
      <c r="DM823" s="4"/>
      <c r="DN823" s="6"/>
      <c r="DO823" s="5"/>
      <c r="DP823" s="5"/>
      <c r="DQ823" s="4"/>
      <c r="DR823" s="6"/>
      <c r="DS823" s="4"/>
      <c r="DT823" s="6"/>
      <c r="DU823" s="5"/>
      <c r="DV823" s="5"/>
      <c r="DW823" s="4"/>
      <c r="DX823" s="6"/>
      <c r="DY823" s="4"/>
      <c r="DZ823" s="6"/>
      <c r="EA823" s="5"/>
      <c r="EB823" s="5"/>
      <c r="EC823" s="4"/>
      <c r="ED823" s="6"/>
      <c r="EE823" s="4"/>
      <c r="EF823" s="6"/>
      <c r="EG823" s="5"/>
      <c r="EH823" s="5"/>
      <c r="EI823" s="4"/>
      <c r="EJ823" s="6"/>
      <c r="EK823" s="4"/>
      <c r="EL823" s="6"/>
      <c r="EM823" s="5"/>
      <c r="EN823" s="5"/>
      <c r="EO823" s="4"/>
      <c r="EP823" s="6"/>
      <c r="EQ823" s="4"/>
      <c r="ER823" s="6"/>
      <c r="ES823" s="5"/>
      <c r="ET823" s="5"/>
      <c r="EU823" s="4"/>
      <c r="EV823" s="6"/>
      <c r="EW823" s="4"/>
      <c r="EX823" s="6"/>
      <c r="EY823" s="5"/>
      <c r="EZ823" s="5"/>
      <c r="FA823" s="4"/>
      <c r="FB823" s="6"/>
      <c r="FC823" s="4"/>
      <c r="FD823" s="6"/>
      <c r="FE823" s="5"/>
      <c r="FF823" s="5"/>
      <c r="FG823" s="4"/>
      <c r="FH823" s="6"/>
      <c r="FI823" s="4"/>
      <c r="FJ823" s="6"/>
      <c r="FK823" s="5"/>
      <c r="FL823" s="5"/>
      <c r="FM823" s="4"/>
      <c r="FN823" s="6"/>
      <c r="FO823" s="4"/>
      <c r="FP823" s="6"/>
      <c r="FQ823" s="5"/>
      <c r="FR823" s="5"/>
      <c r="FS823" s="4"/>
      <c r="FT823" s="6"/>
      <c r="FU823" s="4"/>
      <c r="FV823" s="6"/>
      <c r="FW823" s="5"/>
      <c r="FX823" s="5"/>
      <c r="FY823" s="4"/>
      <c r="FZ823" s="6"/>
      <c r="GA823" s="4"/>
      <c r="GB823" s="6"/>
      <c r="GC823" s="5"/>
      <c r="GD823" s="5"/>
      <c r="GE823" s="4"/>
      <c r="GF823" s="6"/>
      <c r="GG823" s="4"/>
      <c r="GH823" s="6"/>
      <c r="GI823" s="5"/>
      <c r="GJ823" s="5"/>
      <c r="GK823" s="4"/>
      <c r="GL823" s="6"/>
      <c r="GM823" s="4"/>
      <c r="GN823" s="6"/>
      <c r="GO823" s="5"/>
      <c r="GP823" s="5"/>
      <c r="GQ823" s="4"/>
      <c r="GR823" s="6"/>
      <c r="GS823" s="4"/>
      <c r="GT823" s="6"/>
      <c r="GU823" s="5"/>
      <c r="GV823" s="5"/>
      <c r="GW823" s="4">
        <v>1</v>
      </c>
      <c r="GX823" s="6"/>
      <c r="GY823" s="4"/>
      <c r="GZ823" s="6"/>
      <c r="HA823" s="5"/>
      <c r="HB823" s="5"/>
      <c r="HC823" s="4"/>
      <c r="HD823" s="6"/>
      <c r="HE823" s="4"/>
      <c r="HF823" s="6"/>
      <c r="HG823" s="5"/>
      <c r="HH823" s="5"/>
      <c r="HI823" s="4"/>
      <c r="HJ823" s="6"/>
      <c r="HK823" s="4"/>
      <c r="HL823" s="6"/>
      <c r="HM823" s="5"/>
      <c r="HN823" s="5"/>
      <c r="HO823" s="4"/>
      <c r="HP823" s="6"/>
      <c r="HQ823" s="4"/>
      <c r="HR823" s="6"/>
      <c r="HS823" s="5"/>
      <c r="HT823" s="5"/>
      <c r="HU823" s="4"/>
      <c r="HV823" s="6"/>
      <c r="HW823" s="4"/>
      <c r="HX823" s="6"/>
      <c r="HY823" s="5"/>
      <c r="HZ823" s="5"/>
      <c r="IA823" s="4"/>
      <c r="IB823" s="6"/>
      <c r="IC823" s="4"/>
      <c r="ID823" s="6"/>
      <c r="IE823" s="5"/>
      <c r="IF823" s="5"/>
      <c r="IG823" s="4"/>
      <c r="IH823" s="6"/>
      <c r="II823" s="4"/>
      <c r="IJ823" s="6"/>
      <c r="IK823" s="5"/>
      <c r="IL823" s="5"/>
      <c r="IM823" s="4"/>
      <c r="IN823" s="6"/>
      <c r="IO823" s="4"/>
      <c r="IP823" s="6"/>
      <c r="IQ823" s="5"/>
      <c r="IR823" s="5"/>
      <c r="IS823" s="4"/>
      <c r="IT823" s="6"/>
      <c r="IU823" s="4"/>
      <c r="IV823" s="6"/>
      <c r="IW823" s="5"/>
      <c r="IX823" s="5"/>
      <c r="IY823" s="4"/>
      <c r="IZ823" s="6"/>
      <c r="JA823" s="4"/>
      <c r="JB823" s="6"/>
      <c r="JC823" s="5"/>
      <c r="JD823" s="5"/>
      <c r="JE823" s="4"/>
      <c r="JF823" s="6"/>
      <c r="JG823" s="4"/>
      <c r="JH823" s="6"/>
      <c r="JI823" s="5"/>
      <c r="JJ823" s="5"/>
      <c r="JK823" s="4"/>
      <c r="JL823" s="6"/>
      <c r="JM823" s="4"/>
      <c r="JN823" s="6"/>
      <c r="JO823" s="5"/>
      <c r="JP823" s="5"/>
      <c r="JQ823" s="4"/>
      <c r="JR823" s="6"/>
      <c r="JS823" s="4"/>
      <c r="JT823" s="6"/>
      <c r="JU823" s="5"/>
      <c r="JV823" s="5"/>
      <c r="JW823" s="4"/>
      <c r="JX823" s="6"/>
      <c r="JY823" s="4"/>
      <c r="JZ823" s="6"/>
      <c r="KA823" s="5"/>
      <c r="KB823" s="5"/>
      <c r="KC823" s="4"/>
      <c r="KD823" s="6"/>
      <c r="KE823" s="4"/>
      <c r="KF823" s="6"/>
      <c r="KG823" s="5"/>
      <c r="KH823" s="5"/>
      <c r="KI823" s="4"/>
      <c r="KJ823" s="6"/>
      <c r="KK823" s="4"/>
      <c r="KL823" s="6"/>
      <c r="KM823" s="5"/>
      <c r="KN823" s="5"/>
    </row>
    <row r="824">
      <c r="A824" s="3" t="s">
        <v>85</v>
      </c>
      <c r="B824" s="3" t="s">
        <v>739</v>
      </c>
      <c r="C824" s="3" t="s">
        <v>449</v>
      </c>
      <c r="D824" s="3" t="s">
        <v>479</v>
      </c>
      <c r="E824" s="3" t="s">
        <v>762</v>
      </c>
      <c r="F824" s="3" t="s">
        <v>763</v>
      </c>
      <c r="G824" s="3" t="s">
        <v>764</v>
      </c>
      <c r="H824" s="3" t="s">
        <v>129</v>
      </c>
      <c r="I824" s="3" t="s">
        <v>1311</v>
      </c>
      <c r="J824" s="3" t="s">
        <v>1441</v>
      </c>
      <c r="K824" s="4"/>
      <c r="L824" s="4">
        <f>=ROUNDDOWN({0},0)</f>
      </c>
      <c r="M824" s="4"/>
      <c r="N824" s="5"/>
      <c r="O824" s="4"/>
      <c r="P824" s="4">
        <f>=ROUNDDOWN({0},0)</f>
      </c>
      <c r="Q824" s="4"/>
      <c r="R824" s="5"/>
      <c r="S824" s="4"/>
      <c r="T824" s="6"/>
      <c r="U824" s="4"/>
      <c r="V824" s="6"/>
      <c r="W824" s="5"/>
      <c r="X824" s="5"/>
      <c r="Y824" s="4"/>
      <c r="Z824" s="6"/>
      <c r="AA824" s="4"/>
      <c r="AB824" s="6"/>
      <c r="AC824" s="5"/>
      <c r="AD824" s="5"/>
      <c r="AE824" s="4"/>
      <c r="AF824" s="6"/>
      <c r="AG824" s="4"/>
      <c r="AH824" s="6"/>
      <c r="AI824" s="5"/>
      <c r="AJ824" s="5"/>
      <c r="AK824" s="4"/>
      <c r="AL824" s="6"/>
      <c r="AM824" s="4"/>
      <c r="AN824" s="6"/>
      <c r="AO824" s="5"/>
      <c r="AP824" s="5"/>
      <c r="AQ824" s="4"/>
      <c r="AR824" s="6"/>
      <c r="AS824" s="4"/>
      <c r="AT824" s="6"/>
      <c r="AU824" s="5"/>
      <c r="AV824" s="5"/>
      <c r="AW824" s="4"/>
      <c r="AX824" s="6"/>
      <c r="AY824" s="4"/>
      <c r="AZ824" s="6"/>
      <c r="BA824" s="5"/>
      <c r="BB824" s="5"/>
      <c r="BC824" s="4"/>
      <c r="BD824" s="6"/>
      <c r="BE824" s="4"/>
      <c r="BF824" s="6"/>
      <c r="BG824" s="5"/>
      <c r="BH824" s="5"/>
      <c r="BI824" s="4"/>
      <c r="BJ824" s="6"/>
      <c r="BK824" s="4"/>
      <c r="BL824" s="6"/>
      <c r="BM824" s="5"/>
      <c r="BN824" s="5"/>
      <c r="BO824" s="4"/>
      <c r="BP824" s="6"/>
      <c r="BQ824" s="4"/>
      <c r="BR824" s="6"/>
      <c r="BS824" s="5"/>
      <c r="BT824" s="5"/>
      <c r="BU824" s="4"/>
      <c r="BV824" s="6"/>
      <c r="BW824" s="4"/>
      <c r="BX824" s="6"/>
      <c r="BY824" s="5"/>
      <c r="BZ824" s="5"/>
      <c r="CA824" s="4"/>
      <c r="CB824" s="6"/>
      <c r="CC824" s="4"/>
      <c r="CD824" s="6"/>
      <c r="CE824" s="5"/>
      <c r="CF824" s="5"/>
      <c r="CG824" s="4"/>
      <c r="CH824" s="6"/>
      <c r="CI824" s="4"/>
      <c r="CJ824" s="6"/>
      <c r="CK824" s="5"/>
      <c r="CL824" s="5"/>
      <c r="CM824" s="4"/>
      <c r="CN824" s="6"/>
      <c r="CO824" s="4"/>
      <c r="CP824" s="6"/>
      <c r="CQ824" s="5"/>
      <c r="CR824" s="5"/>
      <c r="CS824" s="4"/>
      <c r="CT824" s="6"/>
      <c r="CU824" s="4"/>
      <c r="CV824" s="6"/>
      <c r="CW824" s="5"/>
      <c r="CX824" s="5"/>
      <c r="CY824" s="4"/>
      <c r="CZ824" s="6"/>
      <c r="DA824" s="4"/>
      <c r="DB824" s="6"/>
      <c r="DC824" s="5"/>
      <c r="DD824" s="5"/>
      <c r="DE824" s="4"/>
      <c r="DF824" s="6"/>
      <c r="DG824" s="4"/>
      <c r="DH824" s="6"/>
      <c r="DI824" s="5"/>
      <c r="DJ824" s="5"/>
      <c r="DK824" s="4"/>
      <c r="DL824" s="6"/>
      <c r="DM824" s="4"/>
      <c r="DN824" s="6"/>
      <c r="DO824" s="5"/>
      <c r="DP824" s="5"/>
      <c r="DQ824" s="4"/>
      <c r="DR824" s="6"/>
      <c r="DS824" s="4"/>
      <c r="DT824" s="6"/>
      <c r="DU824" s="5"/>
      <c r="DV824" s="5"/>
      <c r="DW824" s="4"/>
      <c r="DX824" s="6"/>
      <c r="DY824" s="4"/>
      <c r="DZ824" s="6"/>
      <c r="EA824" s="5"/>
      <c r="EB824" s="5"/>
      <c r="EC824" s="4"/>
      <c r="ED824" s="6"/>
      <c r="EE824" s="4"/>
      <c r="EF824" s="6"/>
      <c r="EG824" s="5"/>
      <c r="EH824" s="5"/>
      <c r="EI824" s="4"/>
      <c r="EJ824" s="6"/>
      <c r="EK824" s="4"/>
      <c r="EL824" s="6"/>
      <c r="EM824" s="5"/>
      <c r="EN824" s="5"/>
      <c r="EO824" s="4"/>
      <c r="EP824" s="6"/>
      <c r="EQ824" s="4"/>
      <c r="ER824" s="6"/>
      <c r="ES824" s="5"/>
      <c r="ET824" s="5"/>
      <c r="EU824" s="4"/>
      <c r="EV824" s="6"/>
      <c r="EW824" s="4"/>
      <c r="EX824" s="6"/>
      <c r="EY824" s="5"/>
      <c r="EZ824" s="5"/>
      <c r="FA824" s="4"/>
      <c r="FB824" s="6"/>
      <c r="FC824" s="4"/>
      <c r="FD824" s="6"/>
      <c r="FE824" s="5"/>
      <c r="FF824" s="5"/>
      <c r="FG824" s="4"/>
      <c r="FH824" s="6"/>
      <c r="FI824" s="4"/>
      <c r="FJ824" s="6"/>
      <c r="FK824" s="5"/>
      <c r="FL824" s="5"/>
      <c r="FM824" s="4"/>
      <c r="FN824" s="6"/>
      <c r="FO824" s="4"/>
      <c r="FP824" s="6"/>
      <c r="FQ824" s="5"/>
      <c r="FR824" s="5"/>
      <c r="FS824" s="4"/>
      <c r="FT824" s="6"/>
      <c r="FU824" s="4"/>
      <c r="FV824" s="6"/>
      <c r="FW824" s="5"/>
      <c r="FX824" s="5"/>
      <c r="FY824" s="4"/>
      <c r="FZ824" s="6"/>
      <c r="GA824" s="4"/>
      <c r="GB824" s="6"/>
      <c r="GC824" s="5"/>
      <c r="GD824" s="5"/>
      <c r="GE824" s="4"/>
      <c r="GF824" s="6"/>
      <c r="GG824" s="4"/>
      <c r="GH824" s="6"/>
      <c r="GI824" s="5"/>
      <c r="GJ824" s="5"/>
      <c r="GK824" s="4"/>
      <c r="GL824" s="6"/>
      <c r="GM824" s="4"/>
      <c r="GN824" s="6"/>
      <c r="GO824" s="5"/>
      <c r="GP824" s="5"/>
      <c r="GQ824" s="4"/>
      <c r="GR824" s="6"/>
      <c r="GS824" s="4"/>
      <c r="GT824" s="6"/>
      <c r="GU824" s="5"/>
      <c r="GV824" s="5"/>
      <c r="GW824" s="4"/>
      <c r="GX824" s="6"/>
      <c r="GY824" s="4"/>
      <c r="GZ824" s="6"/>
      <c r="HA824" s="5"/>
      <c r="HB824" s="5"/>
      <c r="HC824" s="4"/>
      <c r="HD824" s="6"/>
      <c r="HE824" s="4"/>
      <c r="HF824" s="6"/>
      <c r="HG824" s="5"/>
      <c r="HH824" s="5"/>
      <c r="HI824" s="4"/>
      <c r="HJ824" s="6"/>
      <c r="HK824" s="4"/>
      <c r="HL824" s="6"/>
      <c r="HM824" s="5"/>
      <c r="HN824" s="5"/>
      <c r="HO824" s="4"/>
      <c r="HP824" s="6"/>
      <c r="HQ824" s="4"/>
      <c r="HR824" s="6"/>
      <c r="HS824" s="5"/>
      <c r="HT824" s="5"/>
      <c r="HU824" s="4"/>
      <c r="HV824" s="6"/>
      <c r="HW824" s="4"/>
      <c r="HX824" s="6"/>
      <c r="HY824" s="5"/>
      <c r="HZ824" s="5"/>
      <c r="IA824" s="4"/>
      <c r="IB824" s="6"/>
      <c r="IC824" s="4"/>
      <c r="ID824" s="6"/>
      <c r="IE824" s="5"/>
      <c r="IF824" s="5"/>
      <c r="IG824" s="4"/>
      <c r="IH824" s="6"/>
      <c r="II824" s="4"/>
      <c r="IJ824" s="6"/>
      <c r="IK824" s="5"/>
      <c r="IL824" s="5"/>
      <c r="IM824" s="4"/>
      <c r="IN824" s="6"/>
      <c r="IO824" s="4"/>
      <c r="IP824" s="6"/>
      <c r="IQ824" s="5"/>
      <c r="IR824" s="5"/>
      <c r="IS824" s="4"/>
      <c r="IT824" s="6"/>
      <c r="IU824" s="4"/>
      <c r="IV824" s="6"/>
      <c r="IW824" s="5"/>
      <c r="IX824" s="5"/>
      <c r="IY824" s="4"/>
      <c r="IZ824" s="6"/>
      <c r="JA824" s="4"/>
      <c r="JB824" s="6"/>
      <c r="JC824" s="5"/>
      <c r="JD824" s="5"/>
      <c r="JE824" s="4"/>
      <c r="JF824" s="6"/>
      <c r="JG824" s="4"/>
      <c r="JH824" s="6"/>
      <c r="JI824" s="5"/>
      <c r="JJ824" s="5"/>
      <c r="JK824" s="4"/>
      <c r="JL824" s="6"/>
      <c r="JM824" s="4"/>
      <c r="JN824" s="6"/>
      <c r="JO824" s="5"/>
      <c r="JP824" s="5"/>
      <c r="JQ824" s="4"/>
      <c r="JR824" s="6"/>
      <c r="JS824" s="4"/>
      <c r="JT824" s="6"/>
      <c r="JU824" s="5"/>
      <c r="JV824" s="5"/>
      <c r="JW824" s="4"/>
      <c r="JX824" s="6"/>
      <c r="JY824" s="4"/>
      <c r="JZ824" s="6"/>
      <c r="KA824" s="5"/>
      <c r="KB824" s="5"/>
      <c r="KC824" s="4"/>
      <c r="KD824" s="6"/>
      <c r="KE824" s="4"/>
      <c r="KF824" s="6"/>
      <c r="KG824" s="5"/>
      <c r="KH824" s="5"/>
      <c r="KI824" s="4"/>
      <c r="KJ824" s="6"/>
      <c r="KK824" s="4"/>
      <c r="KL824" s="6"/>
      <c r="KM824" s="5"/>
      <c r="KN824" s="5"/>
    </row>
    <row r="825">
      <c r="A825" s="3" t="s">
        <v>85</v>
      </c>
      <c r="B825" s="3" t="s">
        <v>739</v>
      </c>
      <c r="C825" s="3" t="s">
        <v>538</v>
      </c>
      <c r="D825" s="3" t="s">
        <v>539</v>
      </c>
      <c r="E825" s="3" t="s">
        <v>740</v>
      </c>
      <c r="F825" s="3" t="s">
        <v>741</v>
      </c>
      <c r="G825" s="3" t="s">
        <v>742</v>
      </c>
      <c r="H825" s="3" t="s">
        <v>129</v>
      </c>
      <c r="I825" s="3" t="s">
        <v>1326</v>
      </c>
      <c r="J825" s="3" t="s">
        <v>1309</v>
      </c>
      <c r="K825" s="4">
        <v>2336</v>
      </c>
      <c r="L825" s="4">
        <f>=ROUNDDOWN(33.8550724637681,0)</f>
      </c>
      <c r="M825" s="4"/>
      <c r="N825" s="5">
        <v>1</v>
      </c>
      <c r="O825" s="4"/>
      <c r="P825" s="4">
        <f>=ROUNDDOWN({0},0)</f>
      </c>
      <c r="Q825" s="4"/>
      <c r="R825" s="5"/>
      <c r="S825" s="4">
        <v>31</v>
      </c>
      <c r="T825" s="6">
        <v>369.05</v>
      </c>
      <c r="U825" s="4"/>
      <c r="V825" s="6"/>
      <c r="W825" s="5"/>
      <c r="X825" s="5"/>
      <c r="Y825" s="4">
        <v>13</v>
      </c>
      <c r="Z825" s="6">
        <v>144.04</v>
      </c>
      <c r="AA825" s="4"/>
      <c r="AB825" s="6"/>
      <c r="AC825" s="5"/>
      <c r="AD825" s="5"/>
      <c r="AE825" s="4">
        <v>3</v>
      </c>
      <c r="AF825" s="6">
        <v>33.43</v>
      </c>
      <c r="AG825" s="4"/>
      <c r="AH825" s="6"/>
      <c r="AI825" s="5"/>
      <c r="AJ825" s="5"/>
      <c r="AK825" s="4">
        <v>5</v>
      </c>
      <c r="AL825" s="6">
        <v>66.25</v>
      </c>
      <c r="AM825" s="4"/>
      <c r="AN825" s="6"/>
      <c r="AO825" s="5"/>
      <c r="AP825" s="5"/>
      <c r="AQ825" s="4">
        <v>9</v>
      </c>
      <c r="AR825" s="6">
        <v>113.4</v>
      </c>
      <c r="AS825" s="4"/>
      <c r="AT825" s="6"/>
      <c r="AU825" s="5"/>
      <c r="AV825" s="5"/>
      <c r="AW825" s="4"/>
      <c r="AX825" s="6"/>
      <c r="AY825" s="4"/>
      <c r="AZ825" s="6"/>
      <c r="BA825" s="5"/>
      <c r="BB825" s="5"/>
      <c r="BC825" s="4"/>
      <c r="BD825" s="6"/>
      <c r="BE825" s="4"/>
      <c r="BF825" s="6"/>
      <c r="BG825" s="5"/>
      <c r="BH825" s="5"/>
      <c r="BI825" s="4"/>
      <c r="BJ825" s="6"/>
      <c r="BK825" s="4"/>
      <c r="BL825" s="6"/>
      <c r="BM825" s="5"/>
      <c r="BN825" s="5"/>
      <c r="BO825" s="4">
        <v>1</v>
      </c>
      <c r="BP825" s="6">
        <v>11.93</v>
      </c>
      <c r="BQ825" s="4"/>
      <c r="BR825" s="6"/>
      <c r="BS825" s="5"/>
      <c r="BT825" s="5"/>
      <c r="BU825" s="4"/>
      <c r="BV825" s="6"/>
      <c r="BW825" s="4"/>
      <c r="BX825" s="6"/>
      <c r="BY825" s="5"/>
      <c r="BZ825" s="5"/>
      <c r="CA825" s="4"/>
      <c r="CB825" s="6"/>
      <c r="CC825" s="4"/>
      <c r="CD825" s="6"/>
      <c r="CE825" s="5"/>
      <c r="CF825" s="5"/>
      <c r="CG825" s="4"/>
      <c r="CH825" s="6"/>
      <c r="CI825" s="4"/>
      <c r="CJ825" s="6"/>
      <c r="CK825" s="5"/>
      <c r="CL825" s="5"/>
      <c r="CM825" s="4"/>
      <c r="CN825" s="6"/>
      <c r="CO825" s="4"/>
      <c r="CP825" s="6"/>
      <c r="CQ825" s="5"/>
      <c r="CR825" s="5"/>
      <c r="CS825" s="4"/>
      <c r="CT825" s="6"/>
      <c r="CU825" s="4"/>
      <c r="CV825" s="6"/>
      <c r="CW825" s="5"/>
      <c r="CX825" s="5"/>
      <c r="CY825" s="4"/>
      <c r="CZ825" s="6"/>
      <c r="DA825" s="4"/>
      <c r="DB825" s="6"/>
      <c r="DC825" s="5"/>
      <c r="DD825" s="5"/>
      <c r="DE825" s="4"/>
      <c r="DF825" s="6"/>
      <c r="DG825" s="4"/>
      <c r="DH825" s="6"/>
      <c r="DI825" s="5"/>
      <c r="DJ825" s="5"/>
      <c r="DK825" s="4"/>
      <c r="DL825" s="6"/>
      <c r="DM825" s="4"/>
      <c r="DN825" s="6"/>
      <c r="DO825" s="5"/>
      <c r="DP825" s="5"/>
      <c r="DQ825" s="4"/>
      <c r="DR825" s="6"/>
      <c r="DS825" s="4"/>
      <c r="DT825" s="6"/>
      <c r="DU825" s="5"/>
      <c r="DV825" s="5"/>
      <c r="DW825" s="4"/>
      <c r="DX825" s="6"/>
      <c r="DY825" s="4"/>
      <c r="DZ825" s="6"/>
      <c r="EA825" s="5"/>
      <c r="EB825" s="5"/>
      <c r="EC825" s="4"/>
      <c r="ED825" s="6"/>
      <c r="EE825" s="4"/>
      <c r="EF825" s="6"/>
      <c r="EG825" s="5"/>
      <c r="EH825" s="5"/>
      <c r="EI825" s="4"/>
      <c r="EJ825" s="6"/>
      <c r="EK825" s="4"/>
      <c r="EL825" s="6"/>
      <c r="EM825" s="5"/>
      <c r="EN825" s="5"/>
      <c r="EO825" s="4"/>
      <c r="EP825" s="6"/>
      <c r="EQ825" s="4"/>
      <c r="ER825" s="6"/>
      <c r="ES825" s="5"/>
      <c r="ET825" s="5"/>
      <c r="EU825" s="4"/>
      <c r="EV825" s="6"/>
      <c r="EW825" s="4"/>
      <c r="EX825" s="6"/>
      <c r="EY825" s="5"/>
      <c r="EZ825" s="5"/>
      <c r="FA825" s="4"/>
      <c r="FB825" s="6"/>
      <c r="FC825" s="4"/>
      <c r="FD825" s="6"/>
      <c r="FE825" s="5"/>
      <c r="FF825" s="5"/>
      <c r="FG825" s="4"/>
      <c r="FH825" s="6"/>
      <c r="FI825" s="4"/>
      <c r="FJ825" s="6"/>
      <c r="FK825" s="5"/>
      <c r="FL825" s="5"/>
      <c r="FM825" s="4"/>
      <c r="FN825" s="6"/>
      <c r="FO825" s="4"/>
      <c r="FP825" s="6"/>
      <c r="FQ825" s="5"/>
      <c r="FR825" s="5"/>
      <c r="FS825" s="4"/>
      <c r="FT825" s="6"/>
      <c r="FU825" s="4"/>
      <c r="FV825" s="6"/>
      <c r="FW825" s="5"/>
      <c r="FX825" s="5"/>
      <c r="FY825" s="4"/>
      <c r="FZ825" s="6"/>
      <c r="GA825" s="4"/>
      <c r="GB825" s="6"/>
      <c r="GC825" s="5"/>
      <c r="GD825" s="5"/>
      <c r="GE825" s="4"/>
      <c r="GF825" s="6"/>
      <c r="GG825" s="4"/>
      <c r="GH825" s="6"/>
      <c r="GI825" s="5"/>
      <c r="GJ825" s="5"/>
      <c r="GK825" s="4"/>
      <c r="GL825" s="6"/>
      <c r="GM825" s="4"/>
      <c r="GN825" s="6"/>
      <c r="GO825" s="5"/>
      <c r="GP825" s="5"/>
      <c r="GQ825" s="4"/>
      <c r="GR825" s="6"/>
      <c r="GS825" s="4"/>
      <c r="GT825" s="6"/>
      <c r="GU825" s="5"/>
      <c r="GV825" s="5"/>
      <c r="GW825" s="4"/>
      <c r="GX825" s="6"/>
      <c r="GY825" s="4"/>
      <c r="GZ825" s="6"/>
      <c r="HA825" s="5"/>
      <c r="HB825" s="5"/>
      <c r="HC825" s="4"/>
      <c r="HD825" s="6"/>
      <c r="HE825" s="4"/>
      <c r="HF825" s="6"/>
      <c r="HG825" s="5"/>
      <c r="HH825" s="5"/>
      <c r="HI825" s="4"/>
      <c r="HJ825" s="6"/>
      <c r="HK825" s="4"/>
      <c r="HL825" s="6"/>
      <c r="HM825" s="5"/>
      <c r="HN825" s="5"/>
      <c r="HO825" s="4"/>
      <c r="HP825" s="6"/>
      <c r="HQ825" s="4"/>
      <c r="HR825" s="6"/>
      <c r="HS825" s="5"/>
      <c r="HT825" s="5"/>
      <c r="HU825" s="4"/>
      <c r="HV825" s="6"/>
      <c r="HW825" s="4"/>
      <c r="HX825" s="6"/>
      <c r="HY825" s="5"/>
      <c r="HZ825" s="5"/>
      <c r="IA825" s="4"/>
      <c r="IB825" s="6"/>
      <c r="IC825" s="4"/>
      <c r="ID825" s="6"/>
      <c r="IE825" s="5"/>
      <c r="IF825" s="5"/>
      <c r="IG825" s="4"/>
      <c r="IH825" s="6"/>
      <c r="II825" s="4"/>
      <c r="IJ825" s="6"/>
      <c r="IK825" s="5"/>
      <c r="IL825" s="5"/>
      <c r="IM825" s="4"/>
      <c r="IN825" s="6"/>
      <c r="IO825" s="4"/>
      <c r="IP825" s="6"/>
      <c r="IQ825" s="5"/>
      <c r="IR825" s="5"/>
      <c r="IS825" s="4"/>
      <c r="IT825" s="6"/>
      <c r="IU825" s="4"/>
      <c r="IV825" s="6"/>
      <c r="IW825" s="5"/>
      <c r="IX825" s="5"/>
      <c r="IY825" s="4"/>
      <c r="IZ825" s="6"/>
      <c r="JA825" s="4"/>
      <c r="JB825" s="6"/>
      <c r="JC825" s="5"/>
      <c r="JD825" s="5"/>
      <c r="JE825" s="4"/>
      <c r="JF825" s="6"/>
      <c r="JG825" s="4"/>
      <c r="JH825" s="6"/>
      <c r="JI825" s="5"/>
      <c r="JJ825" s="5"/>
      <c r="JK825" s="4"/>
      <c r="JL825" s="6"/>
      <c r="JM825" s="4"/>
      <c r="JN825" s="6"/>
      <c r="JO825" s="5"/>
      <c r="JP825" s="5"/>
      <c r="JQ825" s="4"/>
      <c r="JR825" s="6"/>
      <c r="JS825" s="4"/>
      <c r="JT825" s="6"/>
      <c r="JU825" s="5"/>
      <c r="JV825" s="5"/>
      <c r="JW825" s="4"/>
      <c r="JX825" s="6"/>
      <c r="JY825" s="4"/>
      <c r="JZ825" s="6"/>
      <c r="KA825" s="5"/>
      <c r="KB825" s="5"/>
      <c r="KC825" s="4"/>
      <c r="KD825" s="6"/>
      <c r="KE825" s="4"/>
      <c r="KF825" s="6"/>
      <c r="KG825" s="5"/>
      <c r="KH825" s="5"/>
      <c r="KI825" s="4"/>
      <c r="KJ825" s="6"/>
      <c r="KK825" s="4"/>
      <c r="KL825" s="6"/>
      <c r="KM825" s="5"/>
      <c r="KN825" s="5"/>
    </row>
    <row r="826">
      <c r="A826" s="3" t="s">
        <v>85</v>
      </c>
      <c r="B826" s="3" t="s">
        <v>739</v>
      </c>
      <c r="C826" s="3" t="s">
        <v>538</v>
      </c>
      <c r="D826" s="3" t="s">
        <v>539</v>
      </c>
      <c r="E826" s="3" t="s">
        <v>740</v>
      </c>
      <c r="F826" s="3" t="s">
        <v>741</v>
      </c>
      <c r="G826" s="3" t="s">
        <v>742</v>
      </c>
      <c r="H826" s="3" t="s">
        <v>129</v>
      </c>
      <c r="I826" s="3" t="s">
        <v>1311</v>
      </c>
      <c r="J826" s="3" t="s">
        <v>1319</v>
      </c>
      <c r="K826" s="4">
        <v>1141</v>
      </c>
      <c r="L826" s="4">
        <f>=ROUNDDOWN(29.0330788804071,0)</f>
      </c>
      <c r="M826" s="4"/>
      <c r="N826" s="5">
        <v>1</v>
      </c>
      <c r="O826" s="4"/>
      <c r="P826" s="4">
        <f>=ROUNDDOWN({0},0)</f>
      </c>
      <c r="Q826" s="4"/>
      <c r="R826" s="5"/>
      <c r="S826" s="4">
        <v>23</v>
      </c>
      <c r="T826" s="6">
        <v>282.5</v>
      </c>
      <c r="U826" s="4"/>
      <c r="V826" s="6"/>
      <c r="W826" s="5"/>
      <c r="X826" s="5"/>
      <c r="Y826" s="4">
        <v>3</v>
      </c>
      <c r="Z826" s="6">
        <v>33.24</v>
      </c>
      <c r="AA826" s="4"/>
      <c r="AB826" s="6"/>
      <c r="AC826" s="5"/>
      <c r="AD826" s="5"/>
      <c r="AE826" s="4">
        <v>2</v>
      </c>
      <c r="AF826" s="6">
        <v>21.11</v>
      </c>
      <c r="AG826" s="4"/>
      <c r="AH826" s="6"/>
      <c r="AI826" s="5"/>
      <c r="AJ826" s="5"/>
      <c r="AK826" s="4"/>
      <c r="AL826" s="6"/>
      <c r="AM826" s="4"/>
      <c r="AN826" s="6"/>
      <c r="AO826" s="5"/>
      <c r="AP826" s="5"/>
      <c r="AQ826" s="4">
        <v>12</v>
      </c>
      <c r="AR826" s="6">
        <v>151.2</v>
      </c>
      <c r="AS826" s="4"/>
      <c r="AT826" s="6"/>
      <c r="AU826" s="5"/>
      <c r="AV826" s="5"/>
      <c r="AW826" s="4"/>
      <c r="AX826" s="6"/>
      <c r="AY826" s="4"/>
      <c r="AZ826" s="6"/>
      <c r="BA826" s="5"/>
      <c r="BB826" s="5"/>
      <c r="BC826" s="4"/>
      <c r="BD826" s="6"/>
      <c r="BE826" s="4"/>
      <c r="BF826" s="6"/>
      <c r="BG826" s="5"/>
      <c r="BH826" s="5"/>
      <c r="BI826" s="4"/>
      <c r="BJ826" s="6"/>
      <c r="BK826" s="4"/>
      <c r="BL826" s="6"/>
      <c r="BM826" s="5"/>
      <c r="BN826" s="5"/>
      <c r="BO826" s="4"/>
      <c r="BP826" s="6"/>
      <c r="BQ826" s="4"/>
      <c r="BR826" s="6"/>
      <c r="BS826" s="5"/>
      <c r="BT826" s="5"/>
      <c r="BU826" s="4"/>
      <c r="BV826" s="6"/>
      <c r="BW826" s="4"/>
      <c r="BX826" s="6"/>
      <c r="BY826" s="5"/>
      <c r="BZ826" s="5"/>
      <c r="CA826" s="4"/>
      <c r="CB826" s="6"/>
      <c r="CC826" s="4"/>
      <c r="CD826" s="6"/>
      <c r="CE826" s="5"/>
      <c r="CF826" s="5"/>
      <c r="CG826" s="4">
        <v>3</v>
      </c>
      <c r="CH826" s="6">
        <v>40.02</v>
      </c>
      <c r="CI826" s="4"/>
      <c r="CJ826" s="6"/>
      <c r="CK826" s="5"/>
      <c r="CL826" s="5"/>
      <c r="CM826" s="4"/>
      <c r="CN826" s="6"/>
      <c r="CO826" s="4"/>
      <c r="CP826" s="6"/>
      <c r="CQ826" s="5"/>
      <c r="CR826" s="5"/>
      <c r="CS826" s="4"/>
      <c r="CT826" s="6"/>
      <c r="CU826" s="4"/>
      <c r="CV826" s="6"/>
      <c r="CW826" s="5"/>
      <c r="CX826" s="5"/>
      <c r="CY826" s="4"/>
      <c r="CZ826" s="6"/>
      <c r="DA826" s="4"/>
      <c r="DB826" s="6"/>
      <c r="DC826" s="5"/>
      <c r="DD826" s="5"/>
      <c r="DE826" s="4"/>
      <c r="DF826" s="6"/>
      <c r="DG826" s="4"/>
      <c r="DH826" s="6"/>
      <c r="DI826" s="5"/>
      <c r="DJ826" s="5"/>
      <c r="DK826" s="4"/>
      <c r="DL826" s="6"/>
      <c r="DM826" s="4"/>
      <c r="DN826" s="6"/>
      <c r="DO826" s="5"/>
      <c r="DP826" s="5"/>
      <c r="DQ826" s="4"/>
      <c r="DR826" s="6"/>
      <c r="DS826" s="4"/>
      <c r="DT826" s="6"/>
      <c r="DU826" s="5"/>
      <c r="DV826" s="5"/>
      <c r="DW826" s="4"/>
      <c r="DX826" s="6"/>
      <c r="DY826" s="4"/>
      <c r="DZ826" s="6"/>
      <c r="EA826" s="5"/>
      <c r="EB826" s="5"/>
      <c r="EC826" s="4"/>
      <c r="ED826" s="6"/>
      <c r="EE826" s="4"/>
      <c r="EF826" s="6"/>
      <c r="EG826" s="5"/>
      <c r="EH826" s="5"/>
      <c r="EI826" s="4"/>
      <c r="EJ826" s="6"/>
      <c r="EK826" s="4"/>
      <c r="EL826" s="6"/>
      <c r="EM826" s="5"/>
      <c r="EN826" s="5"/>
      <c r="EO826" s="4"/>
      <c r="EP826" s="6"/>
      <c r="EQ826" s="4"/>
      <c r="ER826" s="6"/>
      <c r="ES826" s="5"/>
      <c r="ET826" s="5"/>
      <c r="EU826" s="4"/>
      <c r="EV826" s="6"/>
      <c r="EW826" s="4"/>
      <c r="EX826" s="6"/>
      <c r="EY826" s="5"/>
      <c r="EZ826" s="5"/>
      <c r="FA826" s="4"/>
      <c r="FB826" s="6"/>
      <c r="FC826" s="4"/>
      <c r="FD826" s="6"/>
      <c r="FE826" s="5"/>
      <c r="FF826" s="5"/>
      <c r="FG826" s="4"/>
      <c r="FH826" s="6"/>
      <c r="FI826" s="4"/>
      <c r="FJ826" s="6"/>
      <c r="FK826" s="5"/>
      <c r="FL826" s="5"/>
      <c r="FM826" s="4"/>
      <c r="FN826" s="6"/>
      <c r="FO826" s="4"/>
      <c r="FP826" s="6"/>
      <c r="FQ826" s="5"/>
      <c r="FR826" s="5"/>
      <c r="FS826" s="4"/>
      <c r="FT826" s="6"/>
      <c r="FU826" s="4"/>
      <c r="FV826" s="6"/>
      <c r="FW826" s="5"/>
      <c r="FX826" s="5"/>
      <c r="FY826" s="4"/>
      <c r="FZ826" s="6"/>
      <c r="GA826" s="4"/>
      <c r="GB826" s="6"/>
      <c r="GC826" s="5"/>
      <c r="GD826" s="5"/>
      <c r="GE826" s="4">
        <v>3</v>
      </c>
      <c r="GF826" s="6">
        <v>36.93</v>
      </c>
      <c r="GG826" s="4"/>
      <c r="GH826" s="6"/>
      <c r="GI826" s="5"/>
      <c r="GJ826" s="5"/>
      <c r="GK826" s="4"/>
      <c r="GL826" s="6"/>
      <c r="GM826" s="4"/>
      <c r="GN826" s="6"/>
      <c r="GO826" s="5"/>
      <c r="GP826" s="5"/>
      <c r="GQ826" s="4"/>
      <c r="GR826" s="6"/>
      <c r="GS826" s="4"/>
      <c r="GT826" s="6"/>
      <c r="GU826" s="5"/>
      <c r="GV826" s="5"/>
      <c r="GW826" s="4"/>
      <c r="GX826" s="6"/>
      <c r="GY826" s="4"/>
      <c r="GZ826" s="6"/>
      <c r="HA826" s="5"/>
      <c r="HB826" s="5"/>
      <c r="HC826" s="4"/>
      <c r="HD826" s="6"/>
      <c r="HE826" s="4"/>
      <c r="HF826" s="6"/>
      <c r="HG826" s="5"/>
      <c r="HH826" s="5"/>
      <c r="HI826" s="4"/>
      <c r="HJ826" s="6"/>
      <c r="HK826" s="4"/>
      <c r="HL826" s="6"/>
      <c r="HM826" s="5"/>
      <c r="HN826" s="5"/>
      <c r="HO826" s="4"/>
      <c r="HP826" s="6"/>
      <c r="HQ826" s="4"/>
      <c r="HR826" s="6"/>
      <c r="HS826" s="5"/>
      <c r="HT826" s="5"/>
      <c r="HU826" s="4"/>
      <c r="HV826" s="6"/>
      <c r="HW826" s="4"/>
      <c r="HX826" s="6"/>
      <c r="HY826" s="5"/>
      <c r="HZ826" s="5"/>
      <c r="IA826" s="4"/>
      <c r="IB826" s="6"/>
      <c r="IC826" s="4"/>
      <c r="ID826" s="6"/>
      <c r="IE826" s="5"/>
      <c r="IF826" s="5"/>
      <c r="IG826" s="4"/>
      <c r="IH826" s="6"/>
      <c r="II826" s="4"/>
      <c r="IJ826" s="6"/>
      <c r="IK826" s="5"/>
      <c r="IL826" s="5"/>
      <c r="IM826" s="4"/>
      <c r="IN826" s="6"/>
      <c r="IO826" s="4"/>
      <c r="IP826" s="6"/>
      <c r="IQ826" s="5"/>
      <c r="IR826" s="5"/>
      <c r="IS826" s="4"/>
      <c r="IT826" s="6"/>
      <c r="IU826" s="4"/>
      <c r="IV826" s="6"/>
      <c r="IW826" s="5"/>
      <c r="IX826" s="5"/>
      <c r="IY826" s="4"/>
      <c r="IZ826" s="6"/>
      <c r="JA826" s="4"/>
      <c r="JB826" s="6"/>
      <c r="JC826" s="5"/>
      <c r="JD826" s="5"/>
      <c r="JE826" s="4"/>
      <c r="JF826" s="6"/>
      <c r="JG826" s="4"/>
      <c r="JH826" s="6"/>
      <c r="JI826" s="5"/>
      <c r="JJ826" s="5"/>
      <c r="JK826" s="4"/>
      <c r="JL826" s="6"/>
      <c r="JM826" s="4"/>
      <c r="JN826" s="6"/>
      <c r="JO826" s="5"/>
      <c r="JP826" s="5"/>
      <c r="JQ826" s="4"/>
      <c r="JR826" s="6"/>
      <c r="JS826" s="4"/>
      <c r="JT826" s="6"/>
      <c r="JU826" s="5"/>
      <c r="JV826" s="5"/>
      <c r="JW826" s="4"/>
      <c r="JX826" s="6"/>
      <c r="JY826" s="4"/>
      <c r="JZ826" s="6"/>
      <c r="KA826" s="5"/>
      <c r="KB826" s="5"/>
      <c r="KC826" s="4"/>
      <c r="KD826" s="6"/>
      <c r="KE826" s="4"/>
      <c r="KF826" s="6"/>
      <c r="KG826" s="5"/>
      <c r="KH826" s="5"/>
      <c r="KI826" s="4"/>
      <c r="KJ826" s="6"/>
      <c r="KK826" s="4"/>
      <c r="KL826" s="6"/>
      <c r="KM826" s="5"/>
      <c r="KN826" s="5"/>
    </row>
    <row r="827">
      <c r="A827" s="3" t="s">
        <v>85</v>
      </c>
      <c r="B827" s="3" t="s">
        <v>765</v>
      </c>
      <c r="C827" s="3" t="s">
        <v>87</v>
      </c>
      <c r="D827" s="3" t="s">
        <v>88</v>
      </c>
      <c r="E827" s="3" t="s">
        <v>766</v>
      </c>
      <c r="F827" s="3" t="s">
        <v>766</v>
      </c>
      <c r="G827" s="3" t="s">
        <v>766</v>
      </c>
      <c r="H827" s="3" t="s">
        <v>98</v>
      </c>
      <c r="I827" s="3" t="s">
        <v>1322</v>
      </c>
      <c r="J827" s="3" t="s">
        <v>1307</v>
      </c>
      <c r="K827" s="4">
        <v>477</v>
      </c>
      <c r="L827" s="4">
        <f>=ROUNDDOWN(15.9,0)</f>
      </c>
      <c r="M827" s="4">
        <v>730</v>
      </c>
      <c r="N827" s="5">
        <v>1</v>
      </c>
      <c r="O827" s="4"/>
      <c r="P827" s="4">
        <f>=ROUNDDOWN({0},0)</f>
      </c>
      <c r="Q827" s="4"/>
      <c r="R827" s="5"/>
      <c r="S827" s="4">
        <v>40</v>
      </c>
      <c r="T827" s="6">
        <v>4791.3</v>
      </c>
      <c r="U827" s="4"/>
      <c r="V827" s="6"/>
      <c r="W827" s="5"/>
      <c r="X827" s="5"/>
      <c r="Y827" s="4">
        <v>1</v>
      </c>
      <c r="Z827" s="6">
        <v>109.37</v>
      </c>
      <c r="AA827" s="4"/>
      <c r="AB827" s="6"/>
      <c r="AC827" s="5"/>
      <c r="AD827" s="5"/>
      <c r="AE827" s="4">
        <v>9</v>
      </c>
      <c r="AF827" s="6">
        <v>945.89</v>
      </c>
      <c r="AG827" s="4"/>
      <c r="AH827" s="6"/>
      <c r="AI827" s="5"/>
      <c r="AJ827" s="5"/>
      <c r="AK827" s="4">
        <v>2</v>
      </c>
      <c r="AL827" s="6">
        <v>249.17</v>
      </c>
      <c r="AM827" s="4"/>
      <c r="AN827" s="6"/>
      <c r="AO827" s="5"/>
      <c r="AP827" s="5"/>
      <c r="AQ827" s="4"/>
      <c r="AR827" s="6"/>
      <c r="AS827" s="4"/>
      <c r="AT827" s="6"/>
      <c r="AU827" s="5"/>
      <c r="AV827" s="5"/>
      <c r="AW827" s="4">
        <v>2</v>
      </c>
      <c r="AX827" s="6">
        <v>259.08</v>
      </c>
      <c r="AY827" s="4"/>
      <c r="AZ827" s="6"/>
      <c r="BA827" s="5"/>
      <c r="BB827" s="5"/>
      <c r="BC827" s="4"/>
      <c r="BD827" s="6"/>
      <c r="BE827" s="4"/>
      <c r="BF827" s="6"/>
      <c r="BG827" s="5"/>
      <c r="BH827" s="5"/>
      <c r="BI827" s="4">
        <v>4</v>
      </c>
      <c r="BJ827" s="6">
        <v>505.17</v>
      </c>
      <c r="BK827" s="4"/>
      <c r="BL827" s="6"/>
      <c r="BM827" s="5"/>
      <c r="BN827" s="5"/>
      <c r="BO827" s="4">
        <v>21</v>
      </c>
      <c r="BP827" s="6">
        <v>2605.36</v>
      </c>
      <c r="BQ827" s="4"/>
      <c r="BR827" s="6"/>
      <c r="BS827" s="5"/>
      <c r="BT827" s="5"/>
      <c r="BU827" s="4"/>
      <c r="BV827" s="6"/>
      <c r="BW827" s="4"/>
      <c r="BX827" s="6"/>
      <c r="BY827" s="5"/>
      <c r="BZ827" s="5"/>
      <c r="CA827" s="4"/>
      <c r="CB827" s="6"/>
      <c r="CC827" s="4"/>
      <c r="CD827" s="6"/>
      <c r="CE827" s="5"/>
      <c r="CF827" s="5"/>
      <c r="CG827" s="4"/>
      <c r="CH827" s="6"/>
      <c r="CI827" s="4"/>
      <c r="CJ827" s="6"/>
      <c r="CK827" s="5"/>
      <c r="CL827" s="5"/>
      <c r="CM827" s="4"/>
      <c r="CN827" s="6"/>
      <c r="CO827" s="4"/>
      <c r="CP827" s="6"/>
      <c r="CQ827" s="5"/>
      <c r="CR827" s="5"/>
      <c r="CS827" s="4"/>
      <c r="CT827" s="6"/>
      <c r="CU827" s="4"/>
      <c r="CV827" s="6"/>
      <c r="CW827" s="5"/>
      <c r="CX827" s="5"/>
      <c r="CY827" s="4"/>
      <c r="CZ827" s="6"/>
      <c r="DA827" s="4"/>
      <c r="DB827" s="6"/>
      <c r="DC827" s="5"/>
      <c r="DD827" s="5"/>
      <c r="DE827" s="4"/>
      <c r="DF827" s="6"/>
      <c r="DG827" s="4"/>
      <c r="DH827" s="6"/>
      <c r="DI827" s="5"/>
      <c r="DJ827" s="5"/>
      <c r="DK827" s="4"/>
      <c r="DL827" s="6"/>
      <c r="DM827" s="4"/>
      <c r="DN827" s="6"/>
      <c r="DO827" s="5"/>
      <c r="DP827" s="5"/>
      <c r="DQ827" s="4"/>
      <c r="DR827" s="6"/>
      <c r="DS827" s="4"/>
      <c r="DT827" s="6"/>
      <c r="DU827" s="5"/>
      <c r="DV827" s="5"/>
      <c r="DW827" s="4"/>
      <c r="DX827" s="6"/>
      <c r="DY827" s="4"/>
      <c r="DZ827" s="6"/>
      <c r="EA827" s="5"/>
      <c r="EB827" s="5"/>
      <c r="EC827" s="4"/>
      <c r="ED827" s="6"/>
      <c r="EE827" s="4"/>
      <c r="EF827" s="6"/>
      <c r="EG827" s="5"/>
      <c r="EH827" s="5"/>
      <c r="EI827" s="4"/>
      <c r="EJ827" s="6"/>
      <c r="EK827" s="4"/>
      <c r="EL827" s="6"/>
      <c r="EM827" s="5"/>
      <c r="EN827" s="5"/>
      <c r="EO827" s="4"/>
      <c r="EP827" s="6"/>
      <c r="EQ827" s="4"/>
      <c r="ER827" s="6"/>
      <c r="ES827" s="5"/>
      <c r="ET827" s="5"/>
      <c r="EU827" s="4"/>
      <c r="EV827" s="6"/>
      <c r="EW827" s="4"/>
      <c r="EX827" s="6"/>
      <c r="EY827" s="5"/>
      <c r="EZ827" s="5"/>
      <c r="FA827" s="4"/>
      <c r="FB827" s="6"/>
      <c r="FC827" s="4"/>
      <c r="FD827" s="6"/>
      <c r="FE827" s="5"/>
      <c r="FF827" s="5"/>
      <c r="FG827" s="4"/>
      <c r="FH827" s="6"/>
      <c r="FI827" s="4"/>
      <c r="FJ827" s="6"/>
      <c r="FK827" s="5"/>
      <c r="FL827" s="5"/>
      <c r="FM827" s="4"/>
      <c r="FN827" s="6"/>
      <c r="FO827" s="4"/>
      <c r="FP827" s="6"/>
      <c r="FQ827" s="5"/>
      <c r="FR827" s="5"/>
      <c r="FS827" s="4">
        <v>1</v>
      </c>
      <c r="FT827" s="6">
        <v>117.26</v>
      </c>
      <c r="FU827" s="4"/>
      <c r="FV827" s="6"/>
      <c r="FW827" s="5"/>
      <c r="FX827" s="5"/>
      <c r="FY827" s="4"/>
      <c r="FZ827" s="6"/>
      <c r="GA827" s="4"/>
      <c r="GB827" s="6"/>
      <c r="GC827" s="5"/>
      <c r="GD827" s="5"/>
      <c r="GE827" s="4"/>
      <c r="GF827" s="6"/>
      <c r="GG827" s="4"/>
      <c r="GH827" s="6"/>
      <c r="GI827" s="5"/>
      <c r="GJ827" s="5"/>
      <c r="GK827" s="4"/>
      <c r="GL827" s="6"/>
      <c r="GM827" s="4"/>
      <c r="GN827" s="6"/>
      <c r="GO827" s="5"/>
      <c r="GP827" s="5"/>
      <c r="GQ827" s="4"/>
      <c r="GR827" s="6"/>
      <c r="GS827" s="4"/>
      <c r="GT827" s="6"/>
      <c r="GU827" s="5"/>
      <c r="GV827" s="5"/>
      <c r="GW827" s="4"/>
      <c r="GX827" s="6"/>
      <c r="GY827" s="4"/>
      <c r="GZ827" s="6"/>
      <c r="HA827" s="5"/>
      <c r="HB827" s="5"/>
      <c r="HC827" s="4"/>
      <c r="HD827" s="6"/>
      <c r="HE827" s="4"/>
      <c r="HF827" s="6"/>
      <c r="HG827" s="5"/>
      <c r="HH827" s="5"/>
      <c r="HI827" s="4"/>
      <c r="HJ827" s="6"/>
      <c r="HK827" s="4"/>
      <c r="HL827" s="6"/>
      <c r="HM827" s="5"/>
      <c r="HN827" s="5"/>
      <c r="HO827" s="4"/>
      <c r="HP827" s="6"/>
      <c r="HQ827" s="4"/>
      <c r="HR827" s="6"/>
      <c r="HS827" s="5"/>
      <c r="HT827" s="5"/>
      <c r="HU827" s="4"/>
      <c r="HV827" s="6"/>
      <c r="HW827" s="4"/>
      <c r="HX827" s="6"/>
      <c r="HY827" s="5"/>
      <c r="HZ827" s="5"/>
      <c r="IA827" s="4"/>
      <c r="IB827" s="6"/>
      <c r="IC827" s="4"/>
      <c r="ID827" s="6"/>
      <c r="IE827" s="5"/>
      <c r="IF827" s="5"/>
      <c r="IG827" s="4"/>
      <c r="IH827" s="6"/>
      <c r="II827" s="4"/>
      <c r="IJ827" s="6"/>
      <c r="IK827" s="5"/>
      <c r="IL827" s="5"/>
      <c r="IM827" s="4"/>
      <c r="IN827" s="6"/>
      <c r="IO827" s="4"/>
      <c r="IP827" s="6"/>
      <c r="IQ827" s="5"/>
      <c r="IR827" s="5"/>
      <c r="IS827" s="4"/>
      <c r="IT827" s="6"/>
      <c r="IU827" s="4"/>
      <c r="IV827" s="6"/>
      <c r="IW827" s="5"/>
      <c r="IX827" s="5"/>
      <c r="IY827" s="4"/>
      <c r="IZ827" s="6"/>
      <c r="JA827" s="4"/>
      <c r="JB827" s="6"/>
      <c r="JC827" s="5"/>
      <c r="JD827" s="5"/>
      <c r="JE827" s="4"/>
      <c r="JF827" s="6"/>
      <c r="JG827" s="4"/>
      <c r="JH827" s="6"/>
      <c r="JI827" s="5"/>
      <c r="JJ827" s="5"/>
      <c r="JK827" s="4"/>
      <c r="JL827" s="6"/>
      <c r="JM827" s="4"/>
      <c r="JN827" s="6"/>
      <c r="JO827" s="5"/>
      <c r="JP827" s="5"/>
      <c r="JQ827" s="4"/>
      <c r="JR827" s="6"/>
      <c r="JS827" s="4"/>
      <c r="JT827" s="6"/>
      <c r="JU827" s="5"/>
      <c r="JV827" s="5"/>
      <c r="JW827" s="4"/>
      <c r="JX827" s="6"/>
      <c r="JY827" s="4"/>
      <c r="JZ827" s="6"/>
      <c r="KA827" s="5"/>
      <c r="KB827" s="5"/>
      <c r="KC827" s="4"/>
      <c r="KD827" s="6"/>
      <c r="KE827" s="4"/>
      <c r="KF827" s="6"/>
      <c r="KG827" s="5"/>
      <c r="KH827" s="5"/>
      <c r="KI827" s="4"/>
      <c r="KJ827" s="6"/>
      <c r="KK827" s="4"/>
      <c r="KL827" s="6"/>
      <c r="KM827" s="5"/>
      <c r="KN827" s="5"/>
    </row>
    <row r="828">
      <c r="A828" s="3" t="s">
        <v>85</v>
      </c>
      <c r="B828" s="3" t="s">
        <v>765</v>
      </c>
      <c r="C828" s="3" t="s">
        <v>87</v>
      </c>
      <c r="D828" s="3" t="s">
        <v>88</v>
      </c>
      <c r="E828" s="3" t="s">
        <v>767</v>
      </c>
      <c r="F828" s="3" t="s">
        <v>767</v>
      </c>
      <c r="G828" s="3" t="s">
        <v>767</v>
      </c>
      <c r="H828" s="3" t="s">
        <v>98</v>
      </c>
      <c r="I828" s="3" t="s">
        <v>1335</v>
      </c>
      <c r="J828" s="3" t="s">
        <v>1337</v>
      </c>
      <c r="K828" s="4">
        <v>539</v>
      </c>
      <c r="L828" s="4">
        <f>=ROUNDDOWN(24.1704035874439,0)</f>
      </c>
      <c r="M828" s="4"/>
      <c r="N828" s="5">
        <v>1</v>
      </c>
      <c r="O828" s="4"/>
      <c r="P828" s="4">
        <f>=ROUNDDOWN({0},0)</f>
      </c>
      <c r="Q828" s="4"/>
      <c r="R828" s="5"/>
      <c r="S828" s="4">
        <v>16</v>
      </c>
      <c r="T828" s="6">
        <v>1694.55</v>
      </c>
      <c r="U828" s="4"/>
      <c r="V828" s="6"/>
      <c r="W828" s="5"/>
      <c r="X828" s="5"/>
      <c r="Y828" s="4">
        <v>1</v>
      </c>
      <c r="Z828" s="6">
        <v>113.93</v>
      </c>
      <c r="AA828" s="4"/>
      <c r="AB828" s="6"/>
      <c r="AC828" s="5"/>
      <c r="AD828" s="5"/>
      <c r="AE828" s="4">
        <v>5</v>
      </c>
      <c r="AF828" s="6">
        <v>456.17</v>
      </c>
      <c r="AG828" s="4"/>
      <c r="AH828" s="6"/>
      <c r="AI828" s="5"/>
      <c r="AJ828" s="5"/>
      <c r="AK828" s="4">
        <v>2</v>
      </c>
      <c r="AL828" s="6">
        <v>238.01</v>
      </c>
      <c r="AM828" s="4"/>
      <c r="AN828" s="6"/>
      <c r="AO828" s="5"/>
      <c r="AP828" s="5"/>
      <c r="AQ828" s="4">
        <v>2</v>
      </c>
      <c r="AR828" s="6">
        <v>225</v>
      </c>
      <c r="AS828" s="4"/>
      <c r="AT828" s="6"/>
      <c r="AU828" s="5"/>
      <c r="AV828" s="5"/>
      <c r="AW828" s="4"/>
      <c r="AX828" s="6"/>
      <c r="AY828" s="4"/>
      <c r="AZ828" s="6"/>
      <c r="BA828" s="5"/>
      <c r="BB828" s="5"/>
      <c r="BC828" s="4"/>
      <c r="BD828" s="6"/>
      <c r="BE828" s="4"/>
      <c r="BF828" s="6"/>
      <c r="BG828" s="5"/>
      <c r="BH828" s="5"/>
      <c r="BI828" s="4">
        <v>2</v>
      </c>
      <c r="BJ828" s="6">
        <v>210.16</v>
      </c>
      <c r="BK828" s="4"/>
      <c r="BL828" s="6"/>
      <c r="BM828" s="5"/>
      <c r="BN828" s="5"/>
      <c r="BO828" s="4"/>
      <c r="BP828" s="6"/>
      <c r="BQ828" s="4"/>
      <c r="BR828" s="6"/>
      <c r="BS828" s="5"/>
      <c r="BT828" s="5"/>
      <c r="BU828" s="4">
        <v>4</v>
      </c>
      <c r="BV828" s="6">
        <v>451.28</v>
      </c>
      <c r="BW828" s="4"/>
      <c r="BX828" s="6"/>
      <c r="BY828" s="5"/>
      <c r="BZ828" s="5"/>
      <c r="CA828" s="4"/>
      <c r="CB828" s="6"/>
      <c r="CC828" s="4"/>
      <c r="CD828" s="6"/>
      <c r="CE828" s="5"/>
      <c r="CF828" s="5"/>
      <c r="CG828" s="4"/>
      <c r="CH828" s="6"/>
      <c r="CI828" s="4"/>
      <c r="CJ828" s="6"/>
      <c r="CK828" s="5"/>
      <c r="CL828" s="5"/>
      <c r="CM828" s="4"/>
      <c r="CN828" s="6"/>
      <c r="CO828" s="4"/>
      <c r="CP828" s="6"/>
      <c r="CQ828" s="5"/>
      <c r="CR828" s="5"/>
      <c r="CS828" s="4"/>
      <c r="CT828" s="6"/>
      <c r="CU828" s="4"/>
      <c r="CV828" s="6"/>
      <c r="CW828" s="5"/>
      <c r="CX828" s="5"/>
      <c r="CY828" s="4"/>
      <c r="CZ828" s="6"/>
      <c r="DA828" s="4"/>
      <c r="DB828" s="6"/>
      <c r="DC828" s="5"/>
      <c r="DD828" s="5"/>
      <c r="DE828" s="4"/>
      <c r="DF828" s="6"/>
      <c r="DG828" s="4"/>
      <c r="DH828" s="6"/>
      <c r="DI828" s="5"/>
      <c r="DJ828" s="5"/>
      <c r="DK828" s="4"/>
      <c r="DL828" s="6"/>
      <c r="DM828" s="4"/>
      <c r="DN828" s="6"/>
      <c r="DO828" s="5"/>
      <c r="DP828" s="5"/>
      <c r="DQ828" s="4"/>
      <c r="DR828" s="6"/>
      <c r="DS828" s="4"/>
      <c r="DT828" s="6"/>
      <c r="DU828" s="5"/>
      <c r="DV828" s="5"/>
      <c r="DW828" s="4"/>
      <c r="DX828" s="6"/>
      <c r="DY828" s="4"/>
      <c r="DZ828" s="6"/>
      <c r="EA828" s="5"/>
      <c r="EB828" s="5"/>
      <c r="EC828" s="4"/>
      <c r="ED828" s="6"/>
      <c r="EE828" s="4"/>
      <c r="EF828" s="6"/>
      <c r="EG828" s="5"/>
      <c r="EH828" s="5"/>
      <c r="EI828" s="4"/>
      <c r="EJ828" s="6"/>
      <c r="EK828" s="4"/>
      <c r="EL828" s="6"/>
      <c r="EM828" s="5"/>
      <c r="EN828" s="5"/>
      <c r="EO828" s="4"/>
      <c r="EP828" s="6"/>
      <c r="EQ828" s="4"/>
      <c r="ER828" s="6"/>
      <c r="ES828" s="5"/>
      <c r="ET828" s="5"/>
      <c r="EU828" s="4"/>
      <c r="EV828" s="6"/>
      <c r="EW828" s="4"/>
      <c r="EX828" s="6"/>
      <c r="EY828" s="5"/>
      <c r="EZ828" s="5"/>
      <c r="FA828" s="4"/>
      <c r="FB828" s="6"/>
      <c r="FC828" s="4"/>
      <c r="FD828" s="6"/>
      <c r="FE828" s="5"/>
      <c r="FF828" s="5"/>
      <c r="FG828" s="4"/>
      <c r="FH828" s="6"/>
      <c r="FI828" s="4"/>
      <c r="FJ828" s="6"/>
      <c r="FK828" s="5"/>
      <c r="FL828" s="5"/>
      <c r="FM828" s="4"/>
      <c r="FN828" s="6"/>
      <c r="FO828" s="4"/>
      <c r="FP828" s="6"/>
      <c r="FQ828" s="5"/>
      <c r="FR828" s="5"/>
      <c r="FS828" s="4"/>
      <c r="FT828" s="6"/>
      <c r="FU828" s="4"/>
      <c r="FV828" s="6"/>
      <c r="FW828" s="5"/>
      <c r="FX828" s="5"/>
      <c r="FY828" s="4"/>
      <c r="FZ828" s="6"/>
      <c r="GA828" s="4"/>
      <c r="GB828" s="6"/>
      <c r="GC828" s="5"/>
      <c r="GD828" s="5"/>
      <c r="GE828" s="4"/>
      <c r="GF828" s="6"/>
      <c r="GG828" s="4"/>
      <c r="GH828" s="6"/>
      <c r="GI828" s="5"/>
      <c r="GJ828" s="5"/>
      <c r="GK828" s="4"/>
      <c r="GL828" s="6"/>
      <c r="GM828" s="4"/>
      <c r="GN828" s="6"/>
      <c r="GO828" s="5"/>
      <c r="GP828" s="5"/>
      <c r="GQ828" s="4"/>
      <c r="GR828" s="6"/>
      <c r="GS828" s="4"/>
      <c r="GT828" s="6"/>
      <c r="GU828" s="5"/>
      <c r="GV828" s="5"/>
      <c r="GW828" s="4"/>
      <c r="GX828" s="6"/>
      <c r="GY828" s="4"/>
      <c r="GZ828" s="6"/>
      <c r="HA828" s="5"/>
      <c r="HB828" s="5"/>
      <c r="HC828" s="4"/>
      <c r="HD828" s="6"/>
      <c r="HE828" s="4"/>
      <c r="HF828" s="6"/>
      <c r="HG828" s="5"/>
      <c r="HH828" s="5"/>
      <c r="HI828" s="4"/>
      <c r="HJ828" s="6"/>
      <c r="HK828" s="4"/>
      <c r="HL828" s="6"/>
      <c r="HM828" s="5"/>
      <c r="HN828" s="5"/>
      <c r="HO828" s="4"/>
      <c r="HP828" s="6"/>
      <c r="HQ828" s="4"/>
      <c r="HR828" s="6"/>
      <c r="HS828" s="5"/>
      <c r="HT828" s="5"/>
      <c r="HU828" s="4"/>
      <c r="HV828" s="6"/>
      <c r="HW828" s="4"/>
      <c r="HX828" s="6"/>
      <c r="HY828" s="5"/>
      <c r="HZ828" s="5"/>
      <c r="IA828" s="4"/>
      <c r="IB828" s="6"/>
      <c r="IC828" s="4"/>
      <c r="ID828" s="6"/>
      <c r="IE828" s="5"/>
      <c r="IF828" s="5"/>
      <c r="IG828" s="4"/>
      <c r="IH828" s="6"/>
      <c r="II828" s="4"/>
      <c r="IJ828" s="6"/>
      <c r="IK828" s="5"/>
      <c r="IL828" s="5"/>
      <c r="IM828" s="4"/>
      <c r="IN828" s="6"/>
      <c r="IO828" s="4"/>
      <c r="IP828" s="6"/>
      <c r="IQ828" s="5"/>
      <c r="IR828" s="5"/>
      <c r="IS828" s="4"/>
      <c r="IT828" s="6"/>
      <c r="IU828" s="4"/>
      <c r="IV828" s="6"/>
      <c r="IW828" s="5"/>
      <c r="IX828" s="5"/>
      <c r="IY828" s="4"/>
      <c r="IZ828" s="6"/>
      <c r="JA828" s="4"/>
      <c r="JB828" s="6"/>
      <c r="JC828" s="5"/>
      <c r="JD828" s="5"/>
      <c r="JE828" s="4"/>
      <c r="JF828" s="6"/>
      <c r="JG828" s="4"/>
      <c r="JH828" s="6"/>
      <c r="JI828" s="5"/>
      <c r="JJ828" s="5"/>
      <c r="JK828" s="4"/>
      <c r="JL828" s="6"/>
      <c r="JM828" s="4"/>
      <c r="JN828" s="6"/>
      <c r="JO828" s="5"/>
      <c r="JP828" s="5"/>
      <c r="JQ828" s="4"/>
      <c r="JR828" s="6"/>
      <c r="JS828" s="4"/>
      <c r="JT828" s="6"/>
      <c r="JU828" s="5"/>
      <c r="JV828" s="5"/>
      <c r="JW828" s="4"/>
      <c r="JX828" s="6"/>
      <c r="JY828" s="4"/>
      <c r="JZ828" s="6"/>
      <c r="KA828" s="5"/>
      <c r="KB828" s="5"/>
      <c r="KC828" s="4"/>
      <c r="KD828" s="6"/>
      <c r="KE828" s="4"/>
      <c r="KF828" s="6"/>
      <c r="KG828" s="5"/>
      <c r="KH828" s="5"/>
      <c r="KI828" s="4"/>
      <c r="KJ828" s="6"/>
      <c r="KK828" s="4"/>
      <c r="KL828" s="6"/>
      <c r="KM828" s="5"/>
      <c r="KN828" s="5"/>
    </row>
    <row r="829">
      <c r="A829" s="3" t="s">
        <v>85</v>
      </c>
      <c r="B829" s="3" t="s">
        <v>765</v>
      </c>
      <c r="C829" s="3" t="s">
        <v>87</v>
      </c>
      <c r="D829" s="3" t="s">
        <v>88</v>
      </c>
      <c r="E829" s="3" t="s">
        <v>767</v>
      </c>
      <c r="F829" s="3" t="s">
        <v>767</v>
      </c>
      <c r="G829" s="3" t="s">
        <v>767</v>
      </c>
      <c r="H829" s="3" t="s">
        <v>104</v>
      </c>
      <c r="I829" s="3" t="s">
        <v>1349</v>
      </c>
      <c r="J829" s="3" t="s">
        <v>1340</v>
      </c>
      <c r="K829" s="4">
        <v>290</v>
      </c>
      <c r="L829" s="4">
        <f>=ROUNDDOWN(30.2083333333333,0)</f>
      </c>
      <c r="M829" s="4"/>
      <c r="N829" s="5"/>
      <c r="O829" s="4"/>
      <c r="P829" s="4">
        <f>=ROUNDDOWN({0},0)</f>
      </c>
      <c r="Q829" s="4"/>
      <c r="R829" s="5"/>
      <c r="S829" s="4">
        <v>7</v>
      </c>
      <c r="T829" s="6">
        <v>630.82</v>
      </c>
      <c r="U829" s="4"/>
      <c r="V829" s="6"/>
      <c r="W829" s="5"/>
      <c r="X829" s="5"/>
      <c r="Y829" s="4"/>
      <c r="Z829" s="6"/>
      <c r="AA829" s="4"/>
      <c r="AB829" s="6"/>
      <c r="AC829" s="5"/>
      <c r="AD829" s="5"/>
      <c r="AE829" s="4">
        <v>4</v>
      </c>
      <c r="AF829" s="6">
        <v>315.82</v>
      </c>
      <c r="AG829" s="4"/>
      <c r="AH829" s="6"/>
      <c r="AI829" s="5"/>
      <c r="AJ829" s="5"/>
      <c r="AK829" s="4"/>
      <c r="AL829" s="6"/>
      <c r="AM829" s="4"/>
      <c r="AN829" s="6"/>
      <c r="AO829" s="5"/>
      <c r="AP829" s="5"/>
      <c r="AQ829" s="4">
        <v>2</v>
      </c>
      <c r="AR829" s="6">
        <v>265</v>
      </c>
      <c r="AS829" s="4"/>
      <c r="AT829" s="6"/>
      <c r="AU829" s="5"/>
      <c r="AV829" s="5"/>
      <c r="AW829" s="4"/>
      <c r="AX829" s="6"/>
      <c r="AY829" s="4"/>
      <c r="AZ829" s="6"/>
      <c r="BA829" s="5"/>
      <c r="BB829" s="5"/>
      <c r="BC829" s="4"/>
      <c r="BD829" s="6"/>
      <c r="BE829" s="4"/>
      <c r="BF829" s="6"/>
      <c r="BG829" s="5"/>
      <c r="BH829" s="5"/>
      <c r="BI829" s="4"/>
      <c r="BJ829" s="6"/>
      <c r="BK829" s="4"/>
      <c r="BL829" s="6"/>
      <c r="BM829" s="5"/>
      <c r="BN829" s="5"/>
      <c r="BO829" s="4"/>
      <c r="BP829" s="6"/>
      <c r="BQ829" s="4"/>
      <c r="BR829" s="6"/>
      <c r="BS829" s="5"/>
      <c r="BT829" s="5"/>
      <c r="BU829" s="4"/>
      <c r="BV829" s="6"/>
      <c r="BW829" s="4"/>
      <c r="BX829" s="6"/>
      <c r="BY829" s="5"/>
      <c r="BZ829" s="5"/>
      <c r="CA829" s="4"/>
      <c r="CB829" s="6"/>
      <c r="CC829" s="4"/>
      <c r="CD829" s="6"/>
      <c r="CE829" s="5"/>
      <c r="CF829" s="5"/>
      <c r="CG829" s="4"/>
      <c r="CH829" s="6"/>
      <c r="CI829" s="4"/>
      <c r="CJ829" s="6"/>
      <c r="CK829" s="5"/>
      <c r="CL829" s="5"/>
      <c r="CM829" s="4"/>
      <c r="CN829" s="6"/>
      <c r="CO829" s="4"/>
      <c r="CP829" s="6"/>
      <c r="CQ829" s="5"/>
      <c r="CR829" s="5"/>
      <c r="CS829" s="4"/>
      <c r="CT829" s="6"/>
      <c r="CU829" s="4"/>
      <c r="CV829" s="6"/>
      <c r="CW829" s="5"/>
      <c r="CX829" s="5"/>
      <c r="CY829" s="4"/>
      <c r="CZ829" s="6"/>
      <c r="DA829" s="4"/>
      <c r="DB829" s="6"/>
      <c r="DC829" s="5"/>
      <c r="DD829" s="5"/>
      <c r="DE829" s="4">
        <v>1</v>
      </c>
      <c r="DF829" s="6">
        <v>50</v>
      </c>
      <c r="DG829" s="4"/>
      <c r="DH829" s="6"/>
      <c r="DI829" s="5"/>
      <c r="DJ829" s="5"/>
      <c r="DK829" s="4"/>
      <c r="DL829" s="6"/>
      <c r="DM829" s="4"/>
      <c r="DN829" s="6"/>
      <c r="DO829" s="5"/>
      <c r="DP829" s="5"/>
      <c r="DQ829" s="4"/>
      <c r="DR829" s="6"/>
      <c r="DS829" s="4"/>
      <c r="DT829" s="6"/>
      <c r="DU829" s="5"/>
      <c r="DV829" s="5"/>
      <c r="DW829" s="4"/>
      <c r="DX829" s="6"/>
      <c r="DY829" s="4"/>
      <c r="DZ829" s="6"/>
      <c r="EA829" s="5"/>
      <c r="EB829" s="5"/>
      <c r="EC829" s="4"/>
      <c r="ED829" s="6"/>
      <c r="EE829" s="4"/>
      <c r="EF829" s="6"/>
      <c r="EG829" s="5"/>
      <c r="EH829" s="5"/>
      <c r="EI829" s="4"/>
      <c r="EJ829" s="6"/>
      <c r="EK829" s="4"/>
      <c r="EL829" s="6"/>
      <c r="EM829" s="5"/>
      <c r="EN829" s="5"/>
      <c r="EO829" s="4"/>
      <c r="EP829" s="6"/>
      <c r="EQ829" s="4"/>
      <c r="ER829" s="6"/>
      <c r="ES829" s="5"/>
      <c r="ET829" s="5"/>
      <c r="EU829" s="4"/>
      <c r="EV829" s="6"/>
      <c r="EW829" s="4"/>
      <c r="EX829" s="6"/>
      <c r="EY829" s="5"/>
      <c r="EZ829" s="5"/>
      <c r="FA829" s="4"/>
      <c r="FB829" s="6"/>
      <c r="FC829" s="4"/>
      <c r="FD829" s="6"/>
      <c r="FE829" s="5"/>
      <c r="FF829" s="5"/>
      <c r="FG829" s="4"/>
      <c r="FH829" s="6"/>
      <c r="FI829" s="4"/>
      <c r="FJ829" s="6"/>
      <c r="FK829" s="5"/>
      <c r="FL829" s="5"/>
      <c r="FM829" s="4"/>
      <c r="FN829" s="6"/>
      <c r="FO829" s="4"/>
      <c r="FP829" s="6"/>
      <c r="FQ829" s="5"/>
      <c r="FR829" s="5"/>
      <c r="FS829" s="4"/>
      <c r="FT829" s="6"/>
      <c r="FU829" s="4"/>
      <c r="FV829" s="6"/>
      <c r="FW829" s="5"/>
      <c r="FX829" s="5"/>
      <c r="FY829" s="4"/>
      <c r="FZ829" s="6"/>
      <c r="GA829" s="4"/>
      <c r="GB829" s="6"/>
      <c r="GC829" s="5"/>
      <c r="GD829" s="5"/>
      <c r="GE829" s="4"/>
      <c r="GF829" s="6"/>
      <c r="GG829" s="4"/>
      <c r="GH829" s="6"/>
      <c r="GI829" s="5"/>
      <c r="GJ829" s="5"/>
      <c r="GK829" s="4"/>
      <c r="GL829" s="6"/>
      <c r="GM829" s="4"/>
      <c r="GN829" s="6"/>
      <c r="GO829" s="5"/>
      <c r="GP829" s="5"/>
      <c r="GQ829" s="4"/>
      <c r="GR829" s="6"/>
      <c r="GS829" s="4"/>
      <c r="GT829" s="6"/>
      <c r="GU829" s="5"/>
      <c r="GV829" s="5"/>
      <c r="GW829" s="4"/>
      <c r="GX829" s="6"/>
      <c r="GY829" s="4"/>
      <c r="GZ829" s="6"/>
      <c r="HA829" s="5"/>
      <c r="HB829" s="5"/>
      <c r="HC829" s="4"/>
      <c r="HD829" s="6"/>
      <c r="HE829" s="4"/>
      <c r="HF829" s="6"/>
      <c r="HG829" s="5"/>
      <c r="HH829" s="5"/>
      <c r="HI829" s="4"/>
      <c r="HJ829" s="6"/>
      <c r="HK829" s="4"/>
      <c r="HL829" s="6"/>
      <c r="HM829" s="5"/>
      <c r="HN829" s="5"/>
      <c r="HO829" s="4"/>
      <c r="HP829" s="6"/>
      <c r="HQ829" s="4"/>
      <c r="HR829" s="6"/>
      <c r="HS829" s="5"/>
      <c r="HT829" s="5"/>
      <c r="HU829" s="4"/>
      <c r="HV829" s="6"/>
      <c r="HW829" s="4"/>
      <c r="HX829" s="6"/>
      <c r="HY829" s="5"/>
      <c r="HZ829" s="5"/>
      <c r="IA829" s="4"/>
      <c r="IB829" s="6"/>
      <c r="IC829" s="4"/>
      <c r="ID829" s="6"/>
      <c r="IE829" s="5"/>
      <c r="IF829" s="5"/>
      <c r="IG829" s="4"/>
      <c r="IH829" s="6"/>
      <c r="II829" s="4"/>
      <c r="IJ829" s="6"/>
      <c r="IK829" s="5"/>
      <c r="IL829" s="5"/>
      <c r="IM829" s="4"/>
      <c r="IN829" s="6"/>
      <c r="IO829" s="4"/>
      <c r="IP829" s="6"/>
      <c r="IQ829" s="5"/>
      <c r="IR829" s="5"/>
      <c r="IS829" s="4"/>
      <c r="IT829" s="6"/>
      <c r="IU829" s="4"/>
      <c r="IV829" s="6"/>
      <c r="IW829" s="5"/>
      <c r="IX829" s="5"/>
      <c r="IY829" s="4"/>
      <c r="IZ829" s="6"/>
      <c r="JA829" s="4"/>
      <c r="JB829" s="6"/>
      <c r="JC829" s="5"/>
      <c r="JD829" s="5"/>
      <c r="JE829" s="4"/>
      <c r="JF829" s="6"/>
      <c r="JG829" s="4"/>
      <c r="JH829" s="6"/>
      <c r="JI829" s="5"/>
      <c r="JJ829" s="5"/>
      <c r="JK829" s="4"/>
      <c r="JL829" s="6"/>
      <c r="JM829" s="4"/>
      <c r="JN829" s="6"/>
      <c r="JO829" s="5"/>
      <c r="JP829" s="5"/>
      <c r="JQ829" s="4"/>
      <c r="JR829" s="6"/>
      <c r="JS829" s="4"/>
      <c r="JT829" s="6"/>
      <c r="JU829" s="5"/>
      <c r="JV829" s="5"/>
      <c r="JW829" s="4"/>
      <c r="JX829" s="6"/>
      <c r="JY829" s="4"/>
      <c r="JZ829" s="6"/>
      <c r="KA829" s="5"/>
      <c r="KB829" s="5"/>
      <c r="KC829" s="4"/>
      <c r="KD829" s="6"/>
      <c r="KE829" s="4"/>
      <c r="KF829" s="6"/>
      <c r="KG829" s="5"/>
      <c r="KH829" s="5"/>
      <c r="KI829" s="4"/>
      <c r="KJ829" s="6"/>
      <c r="KK829" s="4"/>
      <c r="KL829" s="6"/>
      <c r="KM829" s="5"/>
      <c r="KN829" s="5"/>
    </row>
    <row r="830">
      <c r="A830" s="3" t="s">
        <v>85</v>
      </c>
      <c r="B830" s="3" t="s">
        <v>765</v>
      </c>
      <c r="C830" s="3" t="s">
        <v>87</v>
      </c>
      <c r="D830" s="3" t="s">
        <v>88</v>
      </c>
      <c r="E830" s="3" t="s">
        <v>768</v>
      </c>
      <c r="F830" s="3" t="s">
        <v>768</v>
      </c>
      <c r="G830" s="3" t="s">
        <v>768</v>
      </c>
      <c r="H830" s="3" t="s">
        <v>98</v>
      </c>
      <c r="I830" s="3" t="s">
        <v>1442</v>
      </c>
      <c r="J830" s="3" t="s">
        <v>1307</v>
      </c>
      <c r="K830" s="4">
        <v>737</v>
      </c>
      <c r="L830" s="4">
        <f>=ROUNDDOWN(42.8488372093023,0)</f>
      </c>
      <c r="M830" s="4"/>
      <c r="N830" s="5">
        <v>1</v>
      </c>
      <c r="O830" s="4"/>
      <c r="P830" s="4">
        <f>=ROUNDDOWN({0},0)</f>
      </c>
      <c r="Q830" s="4"/>
      <c r="R830" s="5"/>
      <c r="S830" s="4">
        <v>14</v>
      </c>
      <c r="T830" s="6">
        <v>1643.78</v>
      </c>
      <c r="U830" s="4"/>
      <c r="V830" s="6"/>
      <c r="W830" s="5"/>
      <c r="X830" s="5"/>
      <c r="Y830" s="4">
        <v>6</v>
      </c>
      <c r="Z830" s="6">
        <v>707.61</v>
      </c>
      <c r="AA830" s="4"/>
      <c r="AB830" s="6"/>
      <c r="AC830" s="5"/>
      <c r="AD830" s="5"/>
      <c r="AE830" s="4">
        <v>2</v>
      </c>
      <c r="AF830" s="6">
        <v>197.06</v>
      </c>
      <c r="AG830" s="4"/>
      <c r="AH830" s="6"/>
      <c r="AI830" s="5"/>
      <c r="AJ830" s="5"/>
      <c r="AK830" s="4">
        <v>3</v>
      </c>
      <c r="AL830" s="6">
        <v>364.69</v>
      </c>
      <c r="AM830" s="4"/>
      <c r="AN830" s="6"/>
      <c r="AO830" s="5"/>
      <c r="AP830" s="5"/>
      <c r="AQ830" s="4">
        <v>1</v>
      </c>
      <c r="AR830" s="6">
        <v>127.51</v>
      </c>
      <c r="AS830" s="4"/>
      <c r="AT830" s="6"/>
      <c r="AU830" s="5"/>
      <c r="AV830" s="5"/>
      <c r="AW830" s="4"/>
      <c r="AX830" s="6"/>
      <c r="AY830" s="4"/>
      <c r="AZ830" s="6"/>
      <c r="BA830" s="5"/>
      <c r="BB830" s="5"/>
      <c r="BC830" s="4"/>
      <c r="BD830" s="6"/>
      <c r="BE830" s="4"/>
      <c r="BF830" s="6"/>
      <c r="BG830" s="5"/>
      <c r="BH830" s="5"/>
      <c r="BI830" s="4"/>
      <c r="BJ830" s="6"/>
      <c r="BK830" s="4"/>
      <c r="BL830" s="6"/>
      <c r="BM830" s="5"/>
      <c r="BN830" s="5"/>
      <c r="BO830" s="4">
        <v>1</v>
      </c>
      <c r="BP830" s="6">
        <v>125.19</v>
      </c>
      <c r="BQ830" s="4"/>
      <c r="BR830" s="6"/>
      <c r="BS830" s="5"/>
      <c r="BT830" s="5"/>
      <c r="BU830" s="4"/>
      <c r="BV830" s="6"/>
      <c r="BW830" s="4"/>
      <c r="BX830" s="6"/>
      <c r="BY830" s="5"/>
      <c r="BZ830" s="5"/>
      <c r="CA830" s="4"/>
      <c r="CB830" s="6"/>
      <c r="CC830" s="4"/>
      <c r="CD830" s="6"/>
      <c r="CE830" s="5"/>
      <c r="CF830" s="5"/>
      <c r="CG830" s="4"/>
      <c r="CH830" s="6"/>
      <c r="CI830" s="4"/>
      <c r="CJ830" s="6"/>
      <c r="CK830" s="5"/>
      <c r="CL830" s="5"/>
      <c r="CM830" s="4"/>
      <c r="CN830" s="6"/>
      <c r="CO830" s="4"/>
      <c r="CP830" s="6"/>
      <c r="CQ830" s="5"/>
      <c r="CR830" s="5"/>
      <c r="CS830" s="4">
        <v>1</v>
      </c>
      <c r="CT830" s="6">
        <v>121.72</v>
      </c>
      <c r="CU830" s="4"/>
      <c r="CV830" s="6"/>
      <c r="CW830" s="5"/>
      <c r="CX830" s="5"/>
      <c r="CY830" s="4"/>
      <c r="CZ830" s="6"/>
      <c r="DA830" s="4"/>
      <c r="DB830" s="6"/>
      <c r="DC830" s="5"/>
      <c r="DD830" s="5"/>
      <c r="DE830" s="4"/>
      <c r="DF830" s="6"/>
      <c r="DG830" s="4"/>
      <c r="DH830" s="6"/>
      <c r="DI830" s="5"/>
      <c r="DJ830" s="5"/>
      <c r="DK830" s="4"/>
      <c r="DL830" s="6"/>
      <c r="DM830" s="4"/>
      <c r="DN830" s="6"/>
      <c r="DO830" s="5"/>
      <c r="DP830" s="5"/>
      <c r="DQ830" s="4"/>
      <c r="DR830" s="6"/>
      <c r="DS830" s="4"/>
      <c r="DT830" s="6"/>
      <c r="DU830" s="5"/>
      <c r="DV830" s="5"/>
      <c r="DW830" s="4"/>
      <c r="DX830" s="6"/>
      <c r="DY830" s="4"/>
      <c r="DZ830" s="6"/>
      <c r="EA830" s="5"/>
      <c r="EB830" s="5"/>
      <c r="EC830" s="4"/>
      <c r="ED830" s="6"/>
      <c r="EE830" s="4"/>
      <c r="EF830" s="6"/>
      <c r="EG830" s="5"/>
      <c r="EH830" s="5"/>
      <c r="EI830" s="4"/>
      <c r="EJ830" s="6"/>
      <c r="EK830" s="4"/>
      <c r="EL830" s="6"/>
      <c r="EM830" s="5"/>
      <c r="EN830" s="5"/>
      <c r="EO830" s="4"/>
      <c r="EP830" s="6"/>
      <c r="EQ830" s="4"/>
      <c r="ER830" s="6"/>
      <c r="ES830" s="5"/>
      <c r="ET830" s="5"/>
      <c r="EU830" s="4"/>
      <c r="EV830" s="6"/>
      <c r="EW830" s="4"/>
      <c r="EX830" s="6"/>
      <c r="EY830" s="5"/>
      <c r="EZ830" s="5"/>
      <c r="FA830" s="4"/>
      <c r="FB830" s="6"/>
      <c r="FC830" s="4"/>
      <c r="FD830" s="6"/>
      <c r="FE830" s="5"/>
      <c r="FF830" s="5"/>
      <c r="FG830" s="4"/>
      <c r="FH830" s="6"/>
      <c r="FI830" s="4"/>
      <c r="FJ830" s="6"/>
      <c r="FK830" s="5"/>
      <c r="FL830" s="5"/>
      <c r="FM830" s="4"/>
      <c r="FN830" s="6"/>
      <c r="FO830" s="4"/>
      <c r="FP830" s="6"/>
      <c r="FQ830" s="5"/>
      <c r="FR830" s="5"/>
      <c r="FS830" s="4"/>
      <c r="FT830" s="6"/>
      <c r="FU830" s="4"/>
      <c r="FV830" s="6"/>
      <c r="FW830" s="5"/>
      <c r="FX830" s="5"/>
      <c r="FY830" s="4"/>
      <c r="FZ830" s="6"/>
      <c r="GA830" s="4"/>
      <c r="GB830" s="6"/>
      <c r="GC830" s="5"/>
      <c r="GD830" s="5"/>
      <c r="GE830" s="4"/>
      <c r="GF830" s="6"/>
      <c r="GG830" s="4"/>
      <c r="GH830" s="6"/>
      <c r="GI830" s="5"/>
      <c r="GJ830" s="5"/>
      <c r="GK830" s="4"/>
      <c r="GL830" s="6"/>
      <c r="GM830" s="4"/>
      <c r="GN830" s="6"/>
      <c r="GO830" s="5"/>
      <c r="GP830" s="5"/>
      <c r="GQ830" s="4"/>
      <c r="GR830" s="6"/>
      <c r="GS830" s="4"/>
      <c r="GT830" s="6"/>
      <c r="GU830" s="5"/>
      <c r="GV830" s="5"/>
      <c r="GW830" s="4"/>
      <c r="GX830" s="6"/>
      <c r="GY830" s="4"/>
      <c r="GZ830" s="6"/>
      <c r="HA830" s="5"/>
      <c r="HB830" s="5"/>
      <c r="HC830" s="4"/>
      <c r="HD830" s="6"/>
      <c r="HE830" s="4"/>
      <c r="HF830" s="6"/>
      <c r="HG830" s="5"/>
      <c r="HH830" s="5"/>
      <c r="HI830" s="4"/>
      <c r="HJ830" s="6"/>
      <c r="HK830" s="4"/>
      <c r="HL830" s="6"/>
      <c r="HM830" s="5"/>
      <c r="HN830" s="5"/>
      <c r="HO830" s="4"/>
      <c r="HP830" s="6"/>
      <c r="HQ830" s="4"/>
      <c r="HR830" s="6"/>
      <c r="HS830" s="5"/>
      <c r="HT830" s="5"/>
      <c r="HU830" s="4"/>
      <c r="HV830" s="6"/>
      <c r="HW830" s="4"/>
      <c r="HX830" s="6"/>
      <c r="HY830" s="5"/>
      <c r="HZ830" s="5"/>
      <c r="IA830" s="4"/>
      <c r="IB830" s="6"/>
      <c r="IC830" s="4"/>
      <c r="ID830" s="6"/>
      <c r="IE830" s="5"/>
      <c r="IF830" s="5"/>
      <c r="IG830" s="4"/>
      <c r="IH830" s="6"/>
      <c r="II830" s="4"/>
      <c r="IJ830" s="6"/>
      <c r="IK830" s="5"/>
      <c r="IL830" s="5"/>
      <c r="IM830" s="4"/>
      <c r="IN830" s="6"/>
      <c r="IO830" s="4"/>
      <c r="IP830" s="6"/>
      <c r="IQ830" s="5"/>
      <c r="IR830" s="5"/>
      <c r="IS830" s="4"/>
      <c r="IT830" s="6"/>
      <c r="IU830" s="4"/>
      <c r="IV830" s="6"/>
      <c r="IW830" s="5"/>
      <c r="IX830" s="5"/>
      <c r="IY830" s="4"/>
      <c r="IZ830" s="6"/>
      <c r="JA830" s="4"/>
      <c r="JB830" s="6"/>
      <c r="JC830" s="5"/>
      <c r="JD830" s="5"/>
      <c r="JE830" s="4"/>
      <c r="JF830" s="6"/>
      <c r="JG830" s="4"/>
      <c r="JH830" s="6"/>
      <c r="JI830" s="5"/>
      <c r="JJ830" s="5"/>
      <c r="JK830" s="4"/>
      <c r="JL830" s="6"/>
      <c r="JM830" s="4"/>
      <c r="JN830" s="6"/>
      <c r="JO830" s="5"/>
      <c r="JP830" s="5"/>
      <c r="JQ830" s="4"/>
      <c r="JR830" s="6"/>
      <c r="JS830" s="4"/>
      <c r="JT830" s="6"/>
      <c r="JU830" s="5"/>
      <c r="JV830" s="5"/>
      <c r="JW830" s="4"/>
      <c r="JX830" s="6"/>
      <c r="JY830" s="4"/>
      <c r="JZ830" s="6"/>
      <c r="KA830" s="5"/>
      <c r="KB830" s="5"/>
      <c r="KC830" s="4"/>
      <c r="KD830" s="6"/>
      <c r="KE830" s="4"/>
      <c r="KF830" s="6"/>
      <c r="KG830" s="5"/>
      <c r="KH830" s="5"/>
      <c r="KI830" s="4"/>
      <c r="KJ830" s="6"/>
      <c r="KK830" s="4"/>
      <c r="KL830" s="6"/>
      <c r="KM830" s="5"/>
      <c r="KN830" s="5"/>
    </row>
    <row r="831">
      <c r="A831" s="3" t="s">
        <v>85</v>
      </c>
      <c r="B831" s="3" t="s">
        <v>765</v>
      </c>
      <c r="C831" s="3" t="s">
        <v>87</v>
      </c>
      <c r="D831" s="3" t="s">
        <v>88</v>
      </c>
      <c r="E831" s="3" t="s">
        <v>768</v>
      </c>
      <c r="F831" s="3" t="s">
        <v>768</v>
      </c>
      <c r="G831" s="3" t="s">
        <v>768</v>
      </c>
      <c r="H831" s="3" t="s">
        <v>98</v>
      </c>
      <c r="I831" s="3" t="s">
        <v>1443</v>
      </c>
      <c r="J831" s="3" t="s">
        <v>1318</v>
      </c>
      <c r="K831" s="4">
        <v>713</v>
      </c>
      <c r="L831" s="4">
        <f>=ROUNDDOWN(50.9285714285714,0)</f>
      </c>
      <c r="M831" s="4"/>
      <c r="N831" s="5"/>
      <c r="O831" s="4"/>
      <c r="P831" s="4">
        <f>=ROUNDDOWN({0},0)</f>
      </c>
      <c r="Q831" s="4"/>
      <c r="R831" s="5"/>
      <c r="S831" s="4">
        <v>4</v>
      </c>
      <c r="T831" s="6">
        <v>474.46</v>
      </c>
      <c r="U831" s="4"/>
      <c r="V831" s="6"/>
      <c r="W831" s="5"/>
      <c r="X831" s="5"/>
      <c r="Y831" s="4"/>
      <c r="Z831" s="6"/>
      <c r="AA831" s="4"/>
      <c r="AB831" s="6"/>
      <c r="AC831" s="5"/>
      <c r="AD831" s="5"/>
      <c r="AE831" s="4">
        <v>2</v>
      </c>
      <c r="AF831" s="6">
        <v>221.76</v>
      </c>
      <c r="AG831" s="4"/>
      <c r="AH831" s="6"/>
      <c r="AI831" s="5"/>
      <c r="AJ831" s="5"/>
      <c r="AK831" s="4">
        <v>1</v>
      </c>
      <c r="AL831" s="6">
        <v>125.19</v>
      </c>
      <c r="AM831" s="4"/>
      <c r="AN831" s="6"/>
      <c r="AO831" s="5"/>
      <c r="AP831" s="5"/>
      <c r="AQ831" s="4">
        <v>1</v>
      </c>
      <c r="AR831" s="6">
        <v>127.51</v>
      </c>
      <c r="AS831" s="4"/>
      <c r="AT831" s="6"/>
      <c r="AU831" s="5"/>
      <c r="AV831" s="5"/>
      <c r="AW831" s="4"/>
      <c r="AX831" s="6"/>
      <c r="AY831" s="4"/>
      <c r="AZ831" s="6"/>
      <c r="BA831" s="5"/>
      <c r="BB831" s="5"/>
      <c r="BC831" s="4"/>
      <c r="BD831" s="6"/>
      <c r="BE831" s="4"/>
      <c r="BF831" s="6"/>
      <c r="BG831" s="5"/>
      <c r="BH831" s="5"/>
      <c r="BI831" s="4"/>
      <c r="BJ831" s="6"/>
      <c r="BK831" s="4"/>
      <c r="BL831" s="6"/>
      <c r="BM831" s="5"/>
      <c r="BN831" s="5"/>
      <c r="BO831" s="4"/>
      <c r="BP831" s="6"/>
      <c r="BQ831" s="4"/>
      <c r="BR831" s="6"/>
      <c r="BS831" s="5"/>
      <c r="BT831" s="5"/>
      <c r="BU831" s="4"/>
      <c r="BV831" s="6"/>
      <c r="BW831" s="4"/>
      <c r="BX831" s="6"/>
      <c r="BY831" s="5"/>
      <c r="BZ831" s="5"/>
      <c r="CA831" s="4"/>
      <c r="CB831" s="6"/>
      <c r="CC831" s="4"/>
      <c r="CD831" s="6"/>
      <c r="CE831" s="5"/>
      <c r="CF831" s="5"/>
      <c r="CG831" s="4"/>
      <c r="CH831" s="6"/>
      <c r="CI831" s="4"/>
      <c r="CJ831" s="6"/>
      <c r="CK831" s="5"/>
      <c r="CL831" s="5"/>
      <c r="CM831" s="4"/>
      <c r="CN831" s="6"/>
      <c r="CO831" s="4"/>
      <c r="CP831" s="6"/>
      <c r="CQ831" s="5"/>
      <c r="CR831" s="5"/>
      <c r="CS831" s="4"/>
      <c r="CT831" s="6"/>
      <c r="CU831" s="4"/>
      <c r="CV831" s="6"/>
      <c r="CW831" s="5"/>
      <c r="CX831" s="5"/>
      <c r="CY831" s="4"/>
      <c r="CZ831" s="6"/>
      <c r="DA831" s="4"/>
      <c r="DB831" s="6"/>
      <c r="DC831" s="5"/>
      <c r="DD831" s="5"/>
      <c r="DE831" s="4"/>
      <c r="DF831" s="6"/>
      <c r="DG831" s="4"/>
      <c r="DH831" s="6"/>
      <c r="DI831" s="5"/>
      <c r="DJ831" s="5"/>
      <c r="DK831" s="4"/>
      <c r="DL831" s="6"/>
      <c r="DM831" s="4"/>
      <c r="DN831" s="6"/>
      <c r="DO831" s="5"/>
      <c r="DP831" s="5"/>
      <c r="DQ831" s="4"/>
      <c r="DR831" s="6"/>
      <c r="DS831" s="4"/>
      <c r="DT831" s="6"/>
      <c r="DU831" s="5"/>
      <c r="DV831" s="5"/>
      <c r="DW831" s="4"/>
      <c r="DX831" s="6"/>
      <c r="DY831" s="4"/>
      <c r="DZ831" s="6"/>
      <c r="EA831" s="5"/>
      <c r="EB831" s="5"/>
      <c r="EC831" s="4"/>
      <c r="ED831" s="6"/>
      <c r="EE831" s="4"/>
      <c r="EF831" s="6"/>
      <c r="EG831" s="5"/>
      <c r="EH831" s="5"/>
      <c r="EI831" s="4"/>
      <c r="EJ831" s="6"/>
      <c r="EK831" s="4"/>
      <c r="EL831" s="6"/>
      <c r="EM831" s="5"/>
      <c r="EN831" s="5"/>
      <c r="EO831" s="4"/>
      <c r="EP831" s="6"/>
      <c r="EQ831" s="4"/>
      <c r="ER831" s="6"/>
      <c r="ES831" s="5"/>
      <c r="ET831" s="5"/>
      <c r="EU831" s="4"/>
      <c r="EV831" s="6"/>
      <c r="EW831" s="4"/>
      <c r="EX831" s="6"/>
      <c r="EY831" s="5"/>
      <c r="EZ831" s="5"/>
      <c r="FA831" s="4"/>
      <c r="FB831" s="6"/>
      <c r="FC831" s="4"/>
      <c r="FD831" s="6"/>
      <c r="FE831" s="5"/>
      <c r="FF831" s="5"/>
      <c r="FG831" s="4"/>
      <c r="FH831" s="6"/>
      <c r="FI831" s="4"/>
      <c r="FJ831" s="6"/>
      <c r="FK831" s="5"/>
      <c r="FL831" s="5"/>
      <c r="FM831" s="4"/>
      <c r="FN831" s="6"/>
      <c r="FO831" s="4"/>
      <c r="FP831" s="6"/>
      <c r="FQ831" s="5"/>
      <c r="FR831" s="5"/>
      <c r="FS831" s="4"/>
      <c r="FT831" s="6"/>
      <c r="FU831" s="4"/>
      <c r="FV831" s="6"/>
      <c r="FW831" s="5"/>
      <c r="FX831" s="5"/>
      <c r="FY831" s="4"/>
      <c r="FZ831" s="6"/>
      <c r="GA831" s="4"/>
      <c r="GB831" s="6"/>
      <c r="GC831" s="5"/>
      <c r="GD831" s="5"/>
      <c r="GE831" s="4"/>
      <c r="GF831" s="6"/>
      <c r="GG831" s="4"/>
      <c r="GH831" s="6"/>
      <c r="GI831" s="5"/>
      <c r="GJ831" s="5"/>
      <c r="GK831" s="4"/>
      <c r="GL831" s="6"/>
      <c r="GM831" s="4"/>
      <c r="GN831" s="6"/>
      <c r="GO831" s="5"/>
      <c r="GP831" s="5"/>
      <c r="GQ831" s="4"/>
      <c r="GR831" s="6"/>
      <c r="GS831" s="4"/>
      <c r="GT831" s="6"/>
      <c r="GU831" s="5"/>
      <c r="GV831" s="5"/>
      <c r="GW831" s="4"/>
      <c r="GX831" s="6"/>
      <c r="GY831" s="4"/>
      <c r="GZ831" s="6"/>
      <c r="HA831" s="5"/>
      <c r="HB831" s="5"/>
      <c r="HC831" s="4"/>
      <c r="HD831" s="6"/>
      <c r="HE831" s="4"/>
      <c r="HF831" s="6"/>
      <c r="HG831" s="5"/>
      <c r="HH831" s="5"/>
      <c r="HI831" s="4"/>
      <c r="HJ831" s="6"/>
      <c r="HK831" s="4"/>
      <c r="HL831" s="6"/>
      <c r="HM831" s="5"/>
      <c r="HN831" s="5"/>
      <c r="HO831" s="4"/>
      <c r="HP831" s="6"/>
      <c r="HQ831" s="4"/>
      <c r="HR831" s="6"/>
      <c r="HS831" s="5"/>
      <c r="HT831" s="5"/>
      <c r="HU831" s="4"/>
      <c r="HV831" s="6"/>
      <c r="HW831" s="4"/>
      <c r="HX831" s="6"/>
      <c r="HY831" s="5"/>
      <c r="HZ831" s="5"/>
      <c r="IA831" s="4"/>
      <c r="IB831" s="6"/>
      <c r="IC831" s="4"/>
      <c r="ID831" s="6"/>
      <c r="IE831" s="5"/>
      <c r="IF831" s="5"/>
      <c r="IG831" s="4"/>
      <c r="IH831" s="6"/>
      <c r="II831" s="4"/>
      <c r="IJ831" s="6"/>
      <c r="IK831" s="5"/>
      <c r="IL831" s="5"/>
      <c r="IM831" s="4"/>
      <c r="IN831" s="6"/>
      <c r="IO831" s="4"/>
      <c r="IP831" s="6"/>
      <c r="IQ831" s="5"/>
      <c r="IR831" s="5"/>
      <c r="IS831" s="4"/>
      <c r="IT831" s="6"/>
      <c r="IU831" s="4"/>
      <c r="IV831" s="6"/>
      <c r="IW831" s="5"/>
      <c r="IX831" s="5"/>
      <c r="IY831" s="4"/>
      <c r="IZ831" s="6"/>
      <c r="JA831" s="4"/>
      <c r="JB831" s="6"/>
      <c r="JC831" s="5"/>
      <c r="JD831" s="5"/>
      <c r="JE831" s="4"/>
      <c r="JF831" s="6"/>
      <c r="JG831" s="4"/>
      <c r="JH831" s="6"/>
      <c r="JI831" s="5"/>
      <c r="JJ831" s="5"/>
      <c r="JK831" s="4"/>
      <c r="JL831" s="6"/>
      <c r="JM831" s="4"/>
      <c r="JN831" s="6"/>
      <c r="JO831" s="5"/>
      <c r="JP831" s="5"/>
      <c r="JQ831" s="4"/>
      <c r="JR831" s="6"/>
      <c r="JS831" s="4"/>
      <c r="JT831" s="6"/>
      <c r="JU831" s="5"/>
      <c r="JV831" s="5"/>
      <c r="JW831" s="4"/>
      <c r="JX831" s="6"/>
      <c r="JY831" s="4"/>
      <c r="JZ831" s="6"/>
      <c r="KA831" s="5"/>
      <c r="KB831" s="5"/>
      <c r="KC831" s="4"/>
      <c r="KD831" s="6"/>
      <c r="KE831" s="4"/>
      <c r="KF831" s="6"/>
      <c r="KG831" s="5"/>
      <c r="KH831" s="5"/>
      <c r="KI831" s="4"/>
      <c r="KJ831" s="6"/>
      <c r="KK831" s="4"/>
      <c r="KL831" s="6"/>
      <c r="KM831" s="5"/>
      <c r="KN831" s="5"/>
    </row>
    <row r="832">
      <c r="A832" s="3" t="s">
        <v>85</v>
      </c>
      <c r="B832" s="3" t="s">
        <v>765</v>
      </c>
      <c r="C832" s="3" t="s">
        <v>87</v>
      </c>
      <c r="D832" s="3" t="s">
        <v>88</v>
      </c>
      <c r="E832" s="3" t="s">
        <v>769</v>
      </c>
      <c r="F832" s="3" t="s">
        <v>104</v>
      </c>
      <c r="G832" s="3" t="s">
        <v>104</v>
      </c>
      <c r="H832" s="3" t="s">
        <v>280</v>
      </c>
      <c r="I832" s="3" t="s">
        <v>1322</v>
      </c>
      <c r="J832" s="3" t="s">
        <v>1319</v>
      </c>
      <c r="K832" s="4">
        <v>205</v>
      </c>
      <c r="L832" s="4">
        <f>=ROUNDDOWN(18.141592920354,0)</f>
      </c>
      <c r="M832" s="4">
        <v>300</v>
      </c>
      <c r="N832" s="5">
        <v>1</v>
      </c>
      <c r="O832" s="4"/>
      <c r="P832" s="4">
        <f>=ROUNDDOWN({0},0)</f>
      </c>
      <c r="Q832" s="4"/>
      <c r="R832" s="5"/>
      <c r="S832" s="4">
        <v>9</v>
      </c>
      <c r="T832" s="6">
        <v>1218.8</v>
      </c>
      <c r="U832" s="4"/>
      <c r="V832" s="6"/>
      <c r="W832" s="5"/>
      <c r="X832" s="5"/>
      <c r="Y832" s="4">
        <v>1</v>
      </c>
      <c r="Z832" s="6">
        <v>135.63</v>
      </c>
      <c r="AA832" s="4"/>
      <c r="AB832" s="6"/>
      <c r="AC832" s="5"/>
      <c r="AD832" s="5"/>
      <c r="AE832" s="4">
        <v>2</v>
      </c>
      <c r="AF832" s="6">
        <v>187.08</v>
      </c>
      <c r="AG832" s="4"/>
      <c r="AH832" s="6"/>
      <c r="AI832" s="5"/>
      <c r="AJ832" s="5"/>
      <c r="AK832" s="4">
        <v>1</v>
      </c>
      <c r="AL832" s="6">
        <v>144.54</v>
      </c>
      <c r="AM832" s="4"/>
      <c r="AN832" s="6"/>
      <c r="AO832" s="5"/>
      <c r="AP832" s="5"/>
      <c r="AQ832" s="4"/>
      <c r="AR832" s="6"/>
      <c r="AS832" s="4"/>
      <c r="AT832" s="6"/>
      <c r="AU832" s="5"/>
      <c r="AV832" s="5"/>
      <c r="AW832" s="4"/>
      <c r="AX832" s="6"/>
      <c r="AY832" s="4"/>
      <c r="AZ832" s="6"/>
      <c r="BA832" s="5"/>
      <c r="BB832" s="5"/>
      <c r="BC832" s="4"/>
      <c r="BD832" s="6"/>
      <c r="BE832" s="4"/>
      <c r="BF832" s="6"/>
      <c r="BG832" s="5"/>
      <c r="BH832" s="5"/>
      <c r="BI832" s="4">
        <v>3</v>
      </c>
      <c r="BJ832" s="6">
        <v>449.64</v>
      </c>
      <c r="BK832" s="4"/>
      <c r="BL832" s="6"/>
      <c r="BM832" s="5"/>
      <c r="BN832" s="5"/>
      <c r="BO832" s="4">
        <v>2</v>
      </c>
      <c r="BP832" s="6">
        <v>301.91</v>
      </c>
      <c r="BQ832" s="4"/>
      <c r="BR832" s="6"/>
      <c r="BS832" s="5"/>
      <c r="BT832" s="5"/>
      <c r="BU832" s="4"/>
      <c r="BV832" s="6"/>
      <c r="BW832" s="4"/>
      <c r="BX832" s="6"/>
      <c r="BY832" s="5"/>
      <c r="BZ832" s="5"/>
      <c r="CA832" s="4"/>
      <c r="CB832" s="6"/>
      <c r="CC832" s="4"/>
      <c r="CD832" s="6"/>
      <c r="CE832" s="5"/>
      <c r="CF832" s="5"/>
      <c r="CG832" s="4"/>
      <c r="CH832" s="6"/>
      <c r="CI832" s="4"/>
      <c r="CJ832" s="6"/>
      <c r="CK832" s="5"/>
      <c r="CL832" s="5"/>
      <c r="CM832" s="4"/>
      <c r="CN832" s="6"/>
      <c r="CO832" s="4"/>
      <c r="CP832" s="6"/>
      <c r="CQ832" s="5"/>
      <c r="CR832" s="5"/>
      <c r="CS832" s="4"/>
      <c r="CT832" s="6"/>
      <c r="CU832" s="4"/>
      <c r="CV832" s="6"/>
      <c r="CW832" s="5"/>
      <c r="CX832" s="5"/>
      <c r="CY832" s="4"/>
      <c r="CZ832" s="6"/>
      <c r="DA832" s="4"/>
      <c r="DB832" s="6"/>
      <c r="DC832" s="5"/>
      <c r="DD832" s="5"/>
      <c r="DE832" s="4"/>
      <c r="DF832" s="6"/>
      <c r="DG832" s="4"/>
      <c r="DH832" s="6"/>
      <c r="DI832" s="5"/>
      <c r="DJ832" s="5"/>
      <c r="DK832" s="4"/>
      <c r="DL832" s="6"/>
      <c r="DM832" s="4"/>
      <c r="DN832" s="6"/>
      <c r="DO832" s="5"/>
      <c r="DP832" s="5"/>
      <c r="DQ832" s="4"/>
      <c r="DR832" s="6"/>
      <c r="DS832" s="4"/>
      <c r="DT832" s="6"/>
      <c r="DU832" s="5"/>
      <c r="DV832" s="5"/>
      <c r="DW832" s="4"/>
      <c r="DX832" s="6"/>
      <c r="DY832" s="4"/>
      <c r="DZ832" s="6"/>
      <c r="EA832" s="5"/>
      <c r="EB832" s="5"/>
      <c r="EC832" s="4"/>
      <c r="ED832" s="6"/>
      <c r="EE832" s="4"/>
      <c r="EF832" s="6"/>
      <c r="EG832" s="5"/>
      <c r="EH832" s="5"/>
      <c r="EI832" s="4"/>
      <c r="EJ832" s="6"/>
      <c r="EK832" s="4"/>
      <c r="EL832" s="6"/>
      <c r="EM832" s="5"/>
      <c r="EN832" s="5"/>
      <c r="EO832" s="4"/>
      <c r="EP832" s="6"/>
      <c r="EQ832" s="4"/>
      <c r="ER832" s="6"/>
      <c r="ES832" s="5"/>
      <c r="ET832" s="5"/>
      <c r="EU832" s="4"/>
      <c r="EV832" s="6"/>
      <c r="EW832" s="4"/>
      <c r="EX832" s="6"/>
      <c r="EY832" s="5"/>
      <c r="EZ832" s="5"/>
      <c r="FA832" s="4"/>
      <c r="FB832" s="6"/>
      <c r="FC832" s="4"/>
      <c r="FD832" s="6"/>
      <c r="FE832" s="5"/>
      <c r="FF832" s="5"/>
      <c r="FG832" s="4"/>
      <c r="FH832" s="6"/>
      <c r="FI832" s="4"/>
      <c r="FJ832" s="6"/>
      <c r="FK832" s="5"/>
      <c r="FL832" s="5"/>
      <c r="FM832" s="4"/>
      <c r="FN832" s="6"/>
      <c r="FO832" s="4"/>
      <c r="FP832" s="6"/>
      <c r="FQ832" s="5"/>
      <c r="FR832" s="5"/>
      <c r="FS832" s="4"/>
      <c r="FT832" s="6"/>
      <c r="FU832" s="4"/>
      <c r="FV832" s="6"/>
      <c r="FW832" s="5"/>
      <c r="FX832" s="5"/>
      <c r="FY832" s="4"/>
      <c r="FZ832" s="6"/>
      <c r="GA832" s="4"/>
      <c r="GB832" s="6"/>
      <c r="GC832" s="5"/>
      <c r="GD832" s="5"/>
      <c r="GE832" s="4"/>
      <c r="GF832" s="6"/>
      <c r="GG832" s="4"/>
      <c r="GH832" s="6"/>
      <c r="GI832" s="5"/>
      <c r="GJ832" s="5"/>
      <c r="GK832" s="4"/>
      <c r="GL832" s="6"/>
      <c r="GM832" s="4"/>
      <c r="GN832" s="6"/>
      <c r="GO832" s="5"/>
      <c r="GP832" s="5"/>
      <c r="GQ832" s="4"/>
      <c r="GR832" s="6"/>
      <c r="GS832" s="4"/>
      <c r="GT832" s="6"/>
      <c r="GU832" s="5"/>
      <c r="GV832" s="5"/>
      <c r="GW832" s="4"/>
      <c r="GX832" s="6"/>
      <c r="GY832" s="4"/>
      <c r="GZ832" s="6"/>
      <c r="HA832" s="5"/>
      <c r="HB832" s="5"/>
      <c r="HC832" s="4"/>
      <c r="HD832" s="6"/>
      <c r="HE832" s="4"/>
      <c r="HF832" s="6"/>
      <c r="HG832" s="5"/>
      <c r="HH832" s="5"/>
      <c r="HI832" s="4"/>
      <c r="HJ832" s="6"/>
      <c r="HK832" s="4"/>
      <c r="HL832" s="6"/>
      <c r="HM832" s="5"/>
      <c r="HN832" s="5"/>
      <c r="HO832" s="4"/>
      <c r="HP832" s="6"/>
      <c r="HQ832" s="4"/>
      <c r="HR832" s="6"/>
      <c r="HS832" s="5"/>
      <c r="HT832" s="5"/>
      <c r="HU832" s="4"/>
      <c r="HV832" s="6"/>
      <c r="HW832" s="4"/>
      <c r="HX832" s="6"/>
      <c r="HY832" s="5"/>
      <c r="HZ832" s="5"/>
      <c r="IA832" s="4"/>
      <c r="IB832" s="6"/>
      <c r="IC832" s="4"/>
      <c r="ID832" s="6"/>
      <c r="IE832" s="5"/>
      <c r="IF832" s="5"/>
      <c r="IG832" s="4"/>
      <c r="IH832" s="6"/>
      <c r="II832" s="4"/>
      <c r="IJ832" s="6"/>
      <c r="IK832" s="5"/>
      <c r="IL832" s="5"/>
      <c r="IM832" s="4"/>
      <c r="IN832" s="6"/>
      <c r="IO832" s="4"/>
      <c r="IP832" s="6"/>
      <c r="IQ832" s="5"/>
      <c r="IR832" s="5"/>
      <c r="IS832" s="4"/>
      <c r="IT832" s="6"/>
      <c r="IU832" s="4"/>
      <c r="IV832" s="6"/>
      <c r="IW832" s="5"/>
      <c r="IX832" s="5"/>
      <c r="IY832" s="4"/>
      <c r="IZ832" s="6"/>
      <c r="JA832" s="4"/>
      <c r="JB832" s="6"/>
      <c r="JC832" s="5"/>
      <c r="JD832" s="5"/>
      <c r="JE832" s="4"/>
      <c r="JF832" s="6"/>
      <c r="JG832" s="4"/>
      <c r="JH832" s="6"/>
      <c r="JI832" s="5"/>
      <c r="JJ832" s="5"/>
      <c r="JK832" s="4"/>
      <c r="JL832" s="6"/>
      <c r="JM832" s="4"/>
      <c r="JN832" s="6"/>
      <c r="JO832" s="5"/>
      <c r="JP832" s="5"/>
      <c r="JQ832" s="4"/>
      <c r="JR832" s="6"/>
      <c r="JS832" s="4"/>
      <c r="JT832" s="6"/>
      <c r="JU832" s="5"/>
      <c r="JV832" s="5"/>
      <c r="JW832" s="4"/>
      <c r="JX832" s="6"/>
      <c r="JY832" s="4"/>
      <c r="JZ832" s="6"/>
      <c r="KA832" s="5"/>
      <c r="KB832" s="5"/>
      <c r="KC832" s="4"/>
      <c r="KD832" s="6"/>
      <c r="KE832" s="4"/>
      <c r="KF832" s="6"/>
      <c r="KG832" s="5"/>
      <c r="KH832" s="5"/>
      <c r="KI832" s="4"/>
      <c r="KJ832" s="6"/>
      <c r="KK832" s="4"/>
      <c r="KL832" s="6"/>
      <c r="KM832" s="5"/>
      <c r="KN832" s="5"/>
    </row>
    <row r="833">
      <c r="A833" s="3" t="s">
        <v>85</v>
      </c>
      <c r="B833" s="3" t="s">
        <v>765</v>
      </c>
      <c r="C833" s="3" t="s">
        <v>87</v>
      </c>
      <c r="D833" s="3" t="s">
        <v>88</v>
      </c>
      <c r="E833" s="3" t="s">
        <v>769</v>
      </c>
      <c r="F833" s="3" t="s">
        <v>104</v>
      </c>
      <c r="G833" s="3" t="s">
        <v>104</v>
      </c>
      <c r="H833" s="3" t="s">
        <v>280</v>
      </c>
      <c r="I833" s="3" t="s">
        <v>1325</v>
      </c>
      <c r="J833" s="3" t="s">
        <v>1319</v>
      </c>
      <c r="K833" s="4">
        <v>471</v>
      </c>
      <c r="L833" s="4">
        <f>=ROUNDDOWN(82.6315789473684,0)</f>
      </c>
      <c r="M833" s="4"/>
      <c r="N833" s="5">
        <v>1</v>
      </c>
      <c r="O833" s="4"/>
      <c r="P833" s="4">
        <f>=ROUNDDOWN({0},0)</f>
      </c>
      <c r="Q833" s="4"/>
      <c r="R833" s="5"/>
      <c r="S833" s="4">
        <v>6</v>
      </c>
      <c r="T833" s="6">
        <v>835.01</v>
      </c>
      <c r="U833" s="4"/>
      <c r="V833" s="6"/>
      <c r="W833" s="5"/>
      <c r="X833" s="5"/>
      <c r="Y833" s="4">
        <v>1</v>
      </c>
      <c r="Z833" s="6">
        <v>135.63</v>
      </c>
      <c r="AA833" s="4"/>
      <c r="AB833" s="6"/>
      <c r="AC833" s="5"/>
      <c r="AD833" s="5"/>
      <c r="AE833" s="4">
        <v>1</v>
      </c>
      <c r="AF833" s="6">
        <v>136.06</v>
      </c>
      <c r="AG833" s="4"/>
      <c r="AH833" s="6"/>
      <c r="AI833" s="5"/>
      <c r="AJ833" s="5"/>
      <c r="AK833" s="4">
        <v>3</v>
      </c>
      <c r="AL833" s="6">
        <v>421.58</v>
      </c>
      <c r="AM833" s="4"/>
      <c r="AN833" s="6"/>
      <c r="AO833" s="5"/>
      <c r="AP833" s="5"/>
      <c r="AQ833" s="4"/>
      <c r="AR833" s="6"/>
      <c r="AS833" s="4"/>
      <c r="AT833" s="6"/>
      <c r="AU833" s="5"/>
      <c r="AV833" s="5"/>
      <c r="AW833" s="4"/>
      <c r="AX833" s="6"/>
      <c r="AY833" s="4"/>
      <c r="AZ833" s="6"/>
      <c r="BA833" s="5"/>
      <c r="BB833" s="5"/>
      <c r="BC833" s="4"/>
      <c r="BD833" s="6"/>
      <c r="BE833" s="4"/>
      <c r="BF833" s="6"/>
      <c r="BG833" s="5"/>
      <c r="BH833" s="5"/>
      <c r="BI833" s="4"/>
      <c r="BJ833" s="6"/>
      <c r="BK833" s="4"/>
      <c r="BL833" s="6"/>
      <c r="BM833" s="5"/>
      <c r="BN833" s="5"/>
      <c r="BO833" s="4">
        <v>1</v>
      </c>
      <c r="BP833" s="6">
        <v>141.74</v>
      </c>
      <c r="BQ833" s="4"/>
      <c r="BR833" s="6"/>
      <c r="BS833" s="5"/>
      <c r="BT833" s="5"/>
      <c r="BU833" s="4"/>
      <c r="BV833" s="6"/>
      <c r="BW833" s="4"/>
      <c r="BX833" s="6"/>
      <c r="BY833" s="5"/>
      <c r="BZ833" s="5"/>
      <c r="CA833" s="4"/>
      <c r="CB833" s="6"/>
      <c r="CC833" s="4"/>
      <c r="CD833" s="6"/>
      <c r="CE833" s="5"/>
      <c r="CF833" s="5"/>
      <c r="CG833" s="4"/>
      <c r="CH833" s="6"/>
      <c r="CI833" s="4"/>
      <c r="CJ833" s="6"/>
      <c r="CK833" s="5"/>
      <c r="CL833" s="5"/>
      <c r="CM833" s="4"/>
      <c r="CN833" s="6"/>
      <c r="CO833" s="4"/>
      <c r="CP833" s="6"/>
      <c r="CQ833" s="5"/>
      <c r="CR833" s="5"/>
      <c r="CS833" s="4"/>
      <c r="CT833" s="6"/>
      <c r="CU833" s="4"/>
      <c r="CV833" s="6"/>
      <c r="CW833" s="5"/>
      <c r="CX833" s="5"/>
      <c r="CY833" s="4"/>
      <c r="CZ833" s="6"/>
      <c r="DA833" s="4"/>
      <c r="DB833" s="6"/>
      <c r="DC833" s="5"/>
      <c r="DD833" s="5"/>
      <c r="DE833" s="4"/>
      <c r="DF833" s="6"/>
      <c r="DG833" s="4"/>
      <c r="DH833" s="6"/>
      <c r="DI833" s="5"/>
      <c r="DJ833" s="5"/>
      <c r="DK833" s="4"/>
      <c r="DL833" s="6"/>
      <c r="DM833" s="4"/>
      <c r="DN833" s="6"/>
      <c r="DO833" s="5"/>
      <c r="DP833" s="5"/>
      <c r="DQ833" s="4"/>
      <c r="DR833" s="6"/>
      <c r="DS833" s="4"/>
      <c r="DT833" s="6"/>
      <c r="DU833" s="5"/>
      <c r="DV833" s="5"/>
      <c r="DW833" s="4"/>
      <c r="DX833" s="6"/>
      <c r="DY833" s="4"/>
      <c r="DZ833" s="6"/>
      <c r="EA833" s="5"/>
      <c r="EB833" s="5"/>
      <c r="EC833" s="4"/>
      <c r="ED833" s="6"/>
      <c r="EE833" s="4"/>
      <c r="EF833" s="6"/>
      <c r="EG833" s="5"/>
      <c r="EH833" s="5"/>
      <c r="EI833" s="4"/>
      <c r="EJ833" s="6"/>
      <c r="EK833" s="4"/>
      <c r="EL833" s="6"/>
      <c r="EM833" s="5"/>
      <c r="EN833" s="5"/>
      <c r="EO833" s="4"/>
      <c r="EP833" s="6"/>
      <c r="EQ833" s="4"/>
      <c r="ER833" s="6"/>
      <c r="ES833" s="5"/>
      <c r="ET833" s="5"/>
      <c r="EU833" s="4"/>
      <c r="EV833" s="6"/>
      <c r="EW833" s="4"/>
      <c r="EX833" s="6"/>
      <c r="EY833" s="5"/>
      <c r="EZ833" s="5"/>
      <c r="FA833" s="4"/>
      <c r="FB833" s="6"/>
      <c r="FC833" s="4"/>
      <c r="FD833" s="6"/>
      <c r="FE833" s="5"/>
      <c r="FF833" s="5"/>
      <c r="FG833" s="4"/>
      <c r="FH833" s="6"/>
      <c r="FI833" s="4"/>
      <c r="FJ833" s="6"/>
      <c r="FK833" s="5"/>
      <c r="FL833" s="5"/>
      <c r="FM833" s="4"/>
      <c r="FN833" s="6"/>
      <c r="FO833" s="4"/>
      <c r="FP833" s="6"/>
      <c r="FQ833" s="5"/>
      <c r="FR833" s="5"/>
      <c r="FS833" s="4"/>
      <c r="FT833" s="6"/>
      <c r="FU833" s="4"/>
      <c r="FV833" s="6"/>
      <c r="FW833" s="5"/>
      <c r="FX833" s="5"/>
      <c r="FY833" s="4"/>
      <c r="FZ833" s="6"/>
      <c r="GA833" s="4"/>
      <c r="GB833" s="6"/>
      <c r="GC833" s="5"/>
      <c r="GD833" s="5"/>
      <c r="GE833" s="4"/>
      <c r="GF833" s="6"/>
      <c r="GG833" s="4"/>
      <c r="GH833" s="6"/>
      <c r="GI833" s="5"/>
      <c r="GJ833" s="5"/>
      <c r="GK833" s="4"/>
      <c r="GL833" s="6"/>
      <c r="GM833" s="4"/>
      <c r="GN833" s="6"/>
      <c r="GO833" s="5"/>
      <c r="GP833" s="5"/>
      <c r="GQ833" s="4"/>
      <c r="GR833" s="6"/>
      <c r="GS833" s="4"/>
      <c r="GT833" s="6"/>
      <c r="GU833" s="5"/>
      <c r="GV833" s="5"/>
      <c r="GW833" s="4"/>
      <c r="GX833" s="6"/>
      <c r="GY833" s="4"/>
      <c r="GZ833" s="6"/>
      <c r="HA833" s="5"/>
      <c r="HB833" s="5"/>
      <c r="HC833" s="4"/>
      <c r="HD833" s="6"/>
      <c r="HE833" s="4"/>
      <c r="HF833" s="6"/>
      <c r="HG833" s="5"/>
      <c r="HH833" s="5"/>
      <c r="HI833" s="4"/>
      <c r="HJ833" s="6"/>
      <c r="HK833" s="4"/>
      <c r="HL833" s="6"/>
      <c r="HM833" s="5"/>
      <c r="HN833" s="5"/>
      <c r="HO833" s="4"/>
      <c r="HP833" s="6"/>
      <c r="HQ833" s="4"/>
      <c r="HR833" s="6"/>
      <c r="HS833" s="5"/>
      <c r="HT833" s="5"/>
      <c r="HU833" s="4"/>
      <c r="HV833" s="6"/>
      <c r="HW833" s="4"/>
      <c r="HX833" s="6"/>
      <c r="HY833" s="5"/>
      <c r="HZ833" s="5"/>
      <c r="IA833" s="4"/>
      <c r="IB833" s="6"/>
      <c r="IC833" s="4"/>
      <c r="ID833" s="6"/>
      <c r="IE833" s="5"/>
      <c r="IF833" s="5"/>
      <c r="IG833" s="4"/>
      <c r="IH833" s="6"/>
      <c r="II833" s="4"/>
      <c r="IJ833" s="6"/>
      <c r="IK833" s="5"/>
      <c r="IL833" s="5"/>
      <c r="IM833" s="4"/>
      <c r="IN833" s="6"/>
      <c r="IO833" s="4"/>
      <c r="IP833" s="6"/>
      <c r="IQ833" s="5"/>
      <c r="IR833" s="5"/>
      <c r="IS833" s="4"/>
      <c r="IT833" s="6"/>
      <c r="IU833" s="4"/>
      <c r="IV833" s="6"/>
      <c r="IW833" s="5"/>
      <c r="IX833" s="5"/>
      <c r="IY833" s="4"/>
      <c r="IZ833" s="6"/>
      <c r="JA833" s="4"/>
      <c r="JB833" s="6"/>
      <c r="JC833" s="5"/>
      <c r="JD833" s="5"/>
      <c r="JE833" s="4"/>
      <c r="JF833" s="6"/>
      <c r="JG833" s="4"/>
      <c r="JH833" s="6"/>
      <c r="JI833" s="5"/>
      <c r="JJ833" s="5"/>
      <c r="JK833" s="4"/>
      <c r="JL833" s="6"/>
      <c r="JM833" s="4"/>
      <c r="JN833" s="6"/>
      <c r="JO833" s="5"/>
      <c r="JP833" s="5"/>
      <c r="JQ833" s="4"/>
      <c r="JR833" s="6"/>
      <c r="JS833" s="4"/>
      <c r="JT833" s="6"/>
      <c r="JU833" s="5"/>
      <c r="JV833" s="5"/>
      <c r="JW833" s="4"/>
      <c r="JX833" s="6"/>
      <c r="JY833" s="4"/>
      <c r="JZ833" s="6"/>
      <c r="KA833" s="5"/>
      <c r="KB833" s="5"/>
      <c r="KC833" s="4"/>
      <c r="KD833" s="6"/>
      <c r="KE833" s="4"/>
      <c r="KF833" s="6"/>
      <c r="KG833" s="5"/>
      <c r="KH833" s="5"/>
      <c r="KI833" s="4"/>
      <c r="KJ833" s="6"/>
      <c r="KK833" s="4"/>
      <c r="KL833" s="6"/>
      <c r="KM833" s="5"/>
      <c r="KN833" s="5"/>
    </row>
    <row r="834">
      <c r="A834" s="3" t="s">
        <v>85</v>
      </c>
      <c r="B834" s="3" t="s">
        <v>765</v>
      </c>
      <c r="C834" s="3" t="s">
        <v>87</v>
      </c>
      <c r="D834" s="3" t="s">
        <v>88</v>
      </c>
      <c r="E834" s="3" t="s">
        <v>770</v>
      </c>
      <c r="F834" s="3" t="s">
        <v>770</v>
      </c>
      <c r="G834" s="3" t="s">
        <v>770</v>
      </c>
      <c r="H834" s="3" t="s">
        <v>155</v>
      </c>
      <c r="I834" s="3" t="s">
        <v>1364</v>
      </c>
      <c r="J834" s="3" t="s">
        <v>1337</v>
      </c>
      <c r="K834" s="4">
        <v>545</v>
      </c>
      <c r="L834" s="4">
        <f>=ROUNDDOWN(28.0927835051546,0)</f>
      </c>
      <c r="M834" s="4"/>
      <c r="N834" s="5">
        <v>1</v>
      </c>
      <c r="O834" s="4"/>
      <c r="P834" s="4">
        <f>=ROUNDDOWN({0},0)</f>
      </c>
      <c r="Q834" s="4"/>
      <c r="R834" s="5"/>
      <c r="S834" s="4">
        <v>17</v>
      </c>
      <c r="T834" s="6">
        <v>1914.64</v>
      </c>
      <c r="U834" s="4"/>
      <c r="V834" s="6"/>
      <c r="W834" s="5"/>
      <c r="X834" s="5"/>
      <c r="Y834" s="4"/>
      <c r="Z834" s="6"/>
      <c r="AA834" s="4"/>
      <c r="AB834" s="6"/>
      <c r="AC834" s="5"/>
      <c r="AD834" s="5"/>
      <c r="AE834" s="4">
        <v>8</v>
      </c>
      <c r="AF834" s="6">
        <v>841.55</v>
      </c>
      <c r="AG834" s="4"/>
      <c r="AH834" s="6"/>
      <c r="AI834" s="5"/>
      <c r="AJ834" s="5"/>
      <c r="AK834" s="4">
        <v>4</v>
      </c>
      <c r="AL834" s="6">
        <v>502.09</v>
      </c>
      <c r="AM834" s="4"/>
      <c r="AN834" s="6"/>
      <c r="AO834" s="5"/>
      <c r="AP834" s="5"/>
      <c r="AQ834" s="4">
        <v>1</v>
      </c>
      <c r="AR834" s="6">
        <v>110.88</v>
      </c>
      <c r="AS834" s="4"/>
      <c r="AT834" s="6"/>
      <c r="AU834" s="5"/>
      <c r="AV834" s="5"/>
      <c r="AW834" s="4">
        <v>3</v>
      </c>
      <c r="AX834" s="6">
        <v>338.68</v>
      </c>
      <c r="AY834" s="4"/>
      <c r="AZ834" s="6"/>
      <c r="BA834" s="5"/>
      <c r="BB834" s="5"/>
      <c r="BC834" s="4"/>
      <c r="BD834" s="6"/>
      <c r="BE834" s="4"/>
      <c r="BF834" s="6"/>
      <c r="BG834" s="5"/>
      <c r="BH834" s="5"/>
      <c r="BI834" s="4">
        <v>1</v>
      </c>
      <c r="BJ834" s="6">
        <v>121.44</v>
      </c>
      <c r="BK834" s="4"/>
      <c r="BL834" s="6"/>
      <c r="BM834" s="5"/>
      <c r="BN834" s="5"/>
      <c r="BO834" s="4"/>
      <c r="BP834" s="6"/>
      <c r="BQ834" s="4"/>
      <c r="BR834" s="6"/>
      <c r="BS834" s="5"/>
      <c r="BT834" s="5"/>
      <c r="BU834" s="4"/>
      <c r="BV834" s="6"/>
      <c r="BW834" s="4"/>
      <c r="BX834" s="6"/>
      <c r="BY834" s="5"/>
      <c r="BZ834" s="5"/>
      <c r="CA834" s="4"/>
      <c r="CB834" s="6"/>
      <c r="CC834" s="4"/>
      <c r="CD834" s="6"/>
      <c r="CE834" s="5"/>
      <c r="CF834" s="5"/>
      <c r="CG834" s="4"/>
      <c r="CH834" s="6"/>
      <c r="CI834" s="4"/>
      <c r="CJ834" s="6"/>
      <c r="CK834" s="5"/>
      <c r="CL834" s="5"/>
      <c r="CM834" s="4"/>
      <c r="CN834" s="6"/>
      <c r="CO834" s="4"/>
      <c r="CP834" s="6"/>
      <c r="CQ834" s="5"/>
      <c r="CR834" s="5"/>
      <c r="CS834" s="4"/>
      <c r="CT834" s="6"/>
      <c r="CU834" s="4"/>
      <c r="CV834" s="6"/>
      <c r="CW834" s="5"/>
      <c r="CX834" s="5"/>
      <c r="CY834" s="4"/>
      <c r="CZ834" s="6"/>
      <c r="DA834" s="4"/>
      <c r="DB834" s="6"/>
      <c r="DC834" s="5"/>
      <c r="DD834" s="5"/>
      <c r="DE834" s="4"/>
      <c r="DF834" s="6"/>
      <c r="DG834" s="4"/>
      <c r="DH834" s="6"/>
      <c r="DI834" s="5"/>
      <c r="DJ834" s="5"/>
      <c r="DK834" s="4"/>
      <c r="DL834" s="6"/>
      <c r="DM834" s="4"/>
      <c r="DN834" s="6"/>
      <c r="DO834" s="5"/>
      <c r="DP834" s="5"/>
      <c r="DQ834" s="4"/>
      <c r="DR834" s="6"/>
      <c r="DS834" s="4"/>
      <c r="DT834" s="6"/>
      <c r="DU834" s="5"/>
      <c r="DV834" s="5"/>
      <c r="DW834" s="4"/>
      <c r="DX834" s="6"/>
      <c r="DY834" s="4"/>
      <c r="DZ834" s="6"/>
      <c r="EA834" s="5"/>
      <c r="EB834" s="5"/>
      <c r="EC834" s="4"/>
      <c r="ED834" s="6"/>
      <c r="EE834" s="4"/>
      <c r="EF834" s="6"/>
      <c r="EG834" s="5"/>
      <c r="EH834" s="5"/>
      <c r="EI834" s="4"/>
      <c r="EJ834" s="6"/>
      <c r="EK834" s="4"/>
      <c r="EL834" s="6"/>
      <c r="EM834" s="5"/>
      <c r="EN834" s="5"/>
      <c r="EO834" s="4"/>
      <c r="EP834" s="6"/>
      <c r="EQ834" s="4"/>
      <c r="ER834" s="6"/>
      <c r="ES834" s="5"/>
      <c r="ET834" s="5"/>
      <c r="EU834" s="4"/>
      <c r="EV834" s="6"/>
      <c r="EW834" s="4"/>
      <c r="EX834" s="6"/>
      <c r="EY834" s="5"/>
      <c r="EZ834" s="5"/>
      <c r="FA834" s="4"/>
      <c r="FB834" s="6"/>
      <c r="FC834" s="4"/>
      <c r="FD834" s="6"/>
      <c r="FE834" s="5"/>
      <c r="FF834" s="5"/>
      <c r="FG834" s="4"/>
      <c r="FH834" s="6"/>
      <c r="FI834" s="4"/>
      <c r="FJ834" s="6"/>
      <c r="FK834" s="5"/>
      <c r="FL834" s="5"/>
      <c r="FM834" s="4"/>
      <c r="FN834" s="6"/>
      <c r="FO834" s="4"/>
      <c r="FP834" s="6"/>
      <c r="FQ834" s="5"/>
      <c r="FR834" s="5"/>
      <c r="FS834" s="4"/>
      <c r="FT834" s="6"/>
      <c r="FU834" s="4"/>
      <c r="FV834" s="6"/>
      <c r="FW834" s="5"/>
      <c r="FX834" s="5"/>
      <c r="FY834" s="4"/>
      <c r="FZ834" s="6"/>
      <c r="GA834" s="4"/>
      <c r="GB834" s="6"/>
      <c r="GC834" s="5"/>
      <c r="GD834" s="5"/>
      <c r="GE834" s="4"/>
      <c r="GF834" s="6"/>
      <c r="GG834" s="4"/>
      <c r="GH834" s="6"/>
      <c r="GI834" s="5"/>
      <c r="GJ834" s="5"/>
      <c r="GK834" s="4"/>
      <c r="GL834" s="6"/>
      <c r="GM834" s="4"/>
      <c r="GN834" s="6"/>
      <c r="GO834" s="5"/>
      <c r="GP834" s="5"/>
      <c r="GQ834" s="4"/>
      <c r="GR834" s="6"/>
      <c r="GS834" s="4"/>
      <c r="GT834" s="6"/>
      <c r="GU834" s="5"/>
      <c r="GV834" s="5"/>
      <c r="GW834" s="4"/>
      <c r="GX834" s="6"/>
      <c r="GY834" s="4"/>
      <c r="GZ834" s="6"/>
      <c r="HA834" s="5"/>
      <c r="HB834" s="5"/>
      <c r="HC834" s="4"/>
      <c r="HD834" s="6"/>
      <c r="HE834" s="4"/>
      <c r="HF834" s="6"/>
      <c r="HG834" s="5"/>
      <c r="HH834" s="5"/>
      <c r="HI834" s="4"/>
      <c r="HJ834" s="6"/>
      <c r="HK834" s="4"/>
      <c r="HL834" s="6"/>
      <c r="HM834" s="5"/>
      <c r="HN834" s="5"/>
      <c r="HO834" s="4"/>
      <c r="HP834" s="6"/>
      <c r="HQ834" s="4"/>
      <c r="HR834" s="6"/>
      <c r="HS834" s="5"/>
      <c r="HT834" s="5"/>
      <c r="HU834" s="4"/>
      <c r="HV834" s="6"/>
      <c r="HW834" s="4"/>
      <c r="HX834" s="6"/>
      <c r="HY834" s="5"/>
      <c r="HZ834" s="5"/>
      <c r="IA834" s="4"/>
      <c r="IB834" s="6"/>
      <c r="IC834" s="4"/>
      <c r="ID834" s="6"/>
      <c r="IE834" s="5"/>
      <c r="IF834" s="5"/>
      <c r="IG834" s="4"/>
      <c r="IH834" s="6"/>
      <c r="II834" s="4"/>
      <c r="IJ834" s="6"/>
      <c r="IK834" s="5"/>
      <c r="IL834" s="5"/>
      <c r="IM834" s="4"/>
      <c r="IN834" s="6"/>
      <c r="IO834" s="4"/>
      <c r="IP834" s="6"/>
      <c r="IQ834" s="5"/>
      <c r="IR834" s="5"/>
      <c r="IS834" s="4"/>
      <c r="IT834" s="6"/>
      <c r="IU834" s="4"/>
      <c r="IV834" s="6"/>
      <c r="IW834" s="5"/>
      <c r="IX834" s="5"/>
      <c r="IY834" s="4"/>
      <c r="IZ834" s="6"/>
      <c r="JA834" s="4"/>
      <c r="JB834" s="6"/>
      <c r="JC834" s="5"/>
      <c r="JD834" s="5"/>
      <c r="JE834" s="4"/>
      <c r="JF834" s="6"/>
      <c r="JG834" s="4"/>
      <c r="JH834" s="6"/>
      <c r="JI834" s="5"/>
      <c r="JJ834" s="5"/>
      <c r="JK834" s="4"/>
      <c r="JL834" s="6"/>
      <c r="JM834" s="4"/>
      <c r="JN834" s="6"/>
      <c r="JO834" s="5"/>
      <c r="JP834" s="5"/>
      <c r="JQ834" s="4"/>
      <c r="JR834" s="6"/>
      <c r="JS834" s="4"/>
      <c r="JT834" s="6"/>
      <c r="JU834" s="5"/>
      <c r="JV834" s="5"/>
      <c r="JW834" s="4"/>
      <c r="JX834" s="6"/>
      <c r="JY834" s="4"/>
      <c r="JZ834" s="6"/>
      <c r="KA834" s="5"/>
      <c r="KB834" s="5"/>
      <c r="KC834" s="4"/>
      <c r="KD834" s="6"/>
      <c r="KE834" s="4"/>
      <c r="KF834" s="6"/>
      <c r="KG834" s="5"/>
      <c r="KH834" s="5"/>
      <c r="KI834" s="4"/>
      <c r="KJ834" s="6"/>
      <c r="KK834" s="4"/>
      <c r="KL834" s="6"/>
      <c r="KM834" s="5"/>
      <c r="KN834" s="5"/>
    </row>
    <row r="835">
      <c r="A835" s="3" t="s">
        <v>85</v>
      </c>
      <c r="B835" s="3" t="s">
        <v>765</v>
      </c>
      <c r="C835" s="3" t="s">
        <v>87</v>
      </c>
      <c r="D835" s="3" t="s">
        <v>88</v>
      </c>
      <c r="E835" s="3" t="s">
        <v>771</v>
      </c>
      <c r="F835" s="3" t="s">
        <v>771</v>
      </c>
      <c r="G835" s="3" t="s">
        <v>771</v>
      </c>
      <c r="H835" s="3" t="s">
        <v>118</v>
      </c>
      <c r="I835" s="3" t="s">
        <v>1364</v>
      </c>
      <c r="J835" s="3" t="s">
        <v>1337</v>
      </c>
      <c r="K835" s="4">
        <v>160</v>
      </c>
      <c r="L835" s="4">
        <f>=ROUNDDOWN(8.46560846560847,0)</f>
      </c>
      <c r="M835" s="4">
        <v>416</v>
      </c>
      <c r="N835" s="5">
        <v>1</v>
      </c>
      <c r="O835" s="4"/>
      <c r="P835" s="4">
        <f>=ROUNDDOWN({0},0)</f>
      </c>
      <c r="Q835" s="4"/>
      <c r="R835" s="5"/>
      <c r="S835" s="4">
        <v>15</v>
      </c>
      <c r="T835" s="6">
        <v>1838.38</v>
      </c>
      <c r="U835" s="4"/>
      <c r="V835" s="6"/>
      <c r="W835" s="5"/>
      <c r="X835" s="5"/>
      <c r="Y835" s="4">
        <v>1</v>
      </c>
      <c r="Z835" s="6">
        <v>125.78</v>
      </c>
      <c r="AA835" s="4"/>
      <c r="AB835" s="6"/>
      <c r="AC835" s="5"/>
      <c r="AD835" s="5"/>
      <c r="AE835" s="4">
        <v>1</v>
      </c>
      <c r="AF835" s="6">
        <v>120.01</v>
      </c>
      <c r="AG835" s="4"/>
      <c r="AH835" s="6"/>
      <c r="AI835" s="5"/>
      <c r="AJ835" s="5"/>
      <c r="AK835" s="4">
        <v>3</v>
      </c>
      <c r="AL835" s="6">
        <v>382.93</v>
      </c>
      <c r="AM835" s="4"/>
      <c r="AN835" s="6"/>
      <c r="AO835" s="5"/>
      <c r="AP835" s="5"/>
      <c r="AQ835" s="4">
        <v>3</v>
      </c>
      <c r="AR835" s="6">
        <v>321.75</v>
      </c>
      <c r="AS835" s="4"/>
      <c r="AT835" s="6"/>
      <c r="AU835" s="5"/>
      <c r="AV835" s="5"/>
      <c r="AW835" s="4">
        <v>1</v>
      </c>
      <c r="AX835" s="6">
        <v>125.73</v>
      </c>
      <c r="AY835" s="4"/>
      <c r="AZ835" s="6"/>
      <c r="BA835" s="5"/>
      <c r="BB835" s="5"/>
      <c r="BC835" s="4"/>
      <c r="BD835" s="6"/>
      <c r="BE835" s="4"/>
      <c r="BF835" s="6"/>
      <c r="BG835" s="5"/>
      <c r="BH835" s="5"/>
      <c r="BI835" s="4"/>
      <c r="BJ835" s="6"/>
      <c r="BK835" s="4"/>
      <c r="BL835" s="6"/>
      <c r="BM835" s="5"/>
      <c r="BN835" s="5"/>
      <c r="BO835" s="4">
        <v>3</v>
      </c>
      <c r="BP835" s="6">
        <v>405.68</v>
      </c>
      <c r="BQ835" s="4"/>
      <c r="BR835" s="6"/>
      <c r="BS835" s="5"/>
      <c r="BT835" s="5"/>
      <c r="BU835" s="4">
        <v>2</v>
      </c>
      <c r="BV835" s="6">
        <v>224.78</v>
      </c>
      <c r="BW835" s="4"/>
      <c r="BX835" s="6"/>
      <c r="BY835" s="5"/>
      <c r="BZ835" s="5"/>
      <c r="CA835" s="4"/>
      <c r="CB835" s="6"/>
      <c r="CC835" s="4"/>
      <c r="CD835" s="6"/>
      <c r="CE835" s="5"/>
      <c r="CF835" s="5"/>
      <c r="CG835" s="4"/>
      <c r="CH835" s="6"/>
      <c r="CI835" s="4"/>
      <c r="CJ835" s="6"/>
      <c r="CK835" s="5"/>
      <c r="CL835" s="5"/>
      <c r="CM835" s="4"/>
      <c r="CN835" s="6"/>
      <c r="CO835" s="4"/>
      <c r="CP835" s="6"/>
      <c r="CQ835" s="5"/>
      <c r="CR835" s="5"/>
      <c r="CS835" s="4"/>
      <c r="CT835" s="6"/>
      <c r="CU835" s="4"/>
      <c r="CV835" s="6"/>
      <c r="CW835" s="5"/>
      <c r="CX835" s="5"/>
      <c r="CY835" s="4"/>
      <c r="CZ835" s="6"/>
      <c r="DA835" s="4"/>
      <c r="DB835" s="6"/>
      <c r="DC835" s="5"/>
      <c r="DD835" s="5"/>
      <c r="DE835" s="4"/>
      <c r="DF835" s="6"/>
      <c r="DG835" s="4"/>
      <c r="DH835" s="6"/>
      <c r="DI835" s="5"/>
      <c r="DJ835" s="5"/>
      <c r="DK835" s="4"/>
      <c r="DL835" s="6"/>
      <c r="DM835" s="4"/>
      <c r="DN835" s="6"/>
      <c r="DO835" s="5"/>
      <c r="DP835" s="5"/>
      <c r="DQ835" s="4"/>
      <c r="DR835" s="6"/>
      <c r="DS835" s="4"/>
      <c r="DT835" s="6"/>
      <c r="DU835" s="5"/>
      <c r="DV835" s="5"/>
      <c r="DW835" s="4"/>
      <c r="DX835" s="6"/>
      <c r="DY835" s="4"/>
      <c r="DZ835" s="6"/>
      <c r="EA835" s="5"/>
      <c r="EB835" s="5"/>
      <c r="EC835" s="4">
        <v>1</v>
      </c>
      <c r="ED835" s="6">
        <v>131.72</v>
      </c>
      <c r="EE835" s="4"/>
      <c r="EF835" s="6"/>
      <c r="EG835" s="5"/>
      <c r="EH835" s="5"/>
      <c r="EI835" s="4"/>
      <c r="EJ835" s="6"/>
      <c r="EK835" s="4"/>
      <c r="EL835" s="6"/>
      <c r="EM835" s="5"/>
      <c r="EN835" s="5"/>
      <c r="EO835" s="4"/>
      <c r="EP835" s="6"/>
      <c r="EQ835" s="4"/>
      <c r="ER835" s="6"/>
      <c r="ES835" s="5"/>
      <c r="ET835" s="5"/>
      <c r="EU835" s="4"/>
      <c r="EV835" s="6"/>
      <c r="EW835" s="4"/>
      <c r="EX835" s="6"/>
      <c r="EY835" s="5"/>
      <c r="EZ835" s="5"/>
      <c r="FA835" s="4"/>
      <c r="FB835" s="6"/>
      <c r="FC835" s="4"/>
      <c r="FD835" s="6"/>
      <c r="FE835" s="5"/>
      <c r="FF835" s="5"/>
      <c r="FG835" s="4"/>
      <c r="FH835" s="6"/>
      <c r="FI835" s="4"/>
      <c r="FJ835" s="6"/>
      <c r="FK835" s="5"/>
      <c r="FL835" s="5"/>
      <c r="FM835" s="4"/>
      <c r="FN835" s="6"/>
      <c r="FO835" s="4"/>
      <c r="FP835" s="6"/>
      <c r="FQ835" s="5"/>
      <c r="FR835" s="5"/>
      <c r="FS835" s="4"/>
      <c r="FT835" s="6"/>
      <c r="FU835" s="4"/>
      <c r="FV835" s="6"/>
      <c r="FW835" s="5"/>
      <c r="FX835" s="5"/>
      <c r="FY835" s="4"/>
      <c r="FZ835" s="6"/>
      <c r="GA835" s="4"/>
      <c r="GB835" s="6"/>
      <c r="GC835" s="5"/>
      <c r="GD835" s="5"/>
      <c r="GE835" s="4"/>
      <c r="GF835" s="6"/>
      <c r="GG835" s="4"/>
      <c r="GH835" s="6"/>
      <c r="GI835" s="5"/>
      <c r="GJ835" s="5"/>
      <c r="GK835" s="4"/>
      <c r="GL835" s="6"/>
      <c r="GM835" s="4"/>
      <c r="GN835" s="6"/>
      <c r="GO835" s="5"/>
      <c r="GP835" s="5"/>
      <c r="GQ835" s="4"/>
      <c r="GR835" s="6"/>
      <c r="GS835" s="4"/>
      <c r="GT835" s="6"/>
      <c r="GU835" s="5"/>
      <c r="GV835" s="5"/>
      <c r="GW835" s="4"/>
      <c r="GX835" s="6"/>
      <c r="GY835" s="4"/>
      <c r="GZ835" s="6"/>
      <c r="HA835" s="5"/>
      <c r="HB835" s="5"/>
      <c r="HC835" s="4"/>
      <c r="HD835" s="6"/>
      <c r="HE835" s="4"/>
      <c r="HF835" s="6"/>
      <c r="HG835" s="5"/>
      <c r="HH835" s="5"/>
      <c r="HI835" s="4"/>
      <c r="HJ835" s="6"/>
      <c r="HK835" s="4"/>
      <c r="HL835" s="6"/>
      <c r="HM835" s="5"/>
      <c r="HN835" s="5"/>
      <c r="HO835" s="4"/>
      <c r="HP835" s="6"/>
      <c r="HQ835" s="4"/>
      <c r="HR835" s="6"/>
      <c r="HS835" s="5"/>
      <c r="HT835" s="5"/>
      <c r="HU835" s="4"/>
      <c r="HV835" s="6"/>
      <c r="HW835" s="4"/>
      <c r="HX835" s="6"/>
      <c r="HY835" s="5"/>
      <c r="HZ835" s="5"/>
      <c r="IA835" s="4"/>
      <c r="IB835" s="6"/>
      <c r="IC835" s="4"/>
      <c r="ID835" s="6"/>
      <c r="IE835" s="5"/>
      <c r="IF835" s="5"/>
      <c r="IG835" s="4"/>
      <c r="IH835" s="6"/>
      <c r="II835" s="4"/>
      <c r="IJ835" s="6"/>
      <c r="IK835" s="5"/>
      <c r="IL835" s="5"/>
      <c r="IM835" s="4"/>
      <c r="IN835" s="6"/>
      <c r="IO835" s="4"/>
      <c r="IP835" s="6"/>
      <c r="IQ835" s="5"/>
      <c r="IR835" s="5"/>
      <c r="IS835" s="4"/>
      <c r="IT835" s="6"/>
      <c r="IU835" s="4"/>
      <c r="IV835" s="6"/>
      <c r="IW835" s="5"/>
      <c r="IX835" s="5"/>
      <c r="IY835" s="4"/>
      <c r="IZ835" s="6"/>
      <c r="JA835" s="4"/>
      <c r="JB835" s="6"/>
      <c r="JC835" s="5"/>
      <c r="JD835" s="5"/>
      <c r="JE835" s="4"/>
      <c r="JF835" s="6"/>
      <c r="JG835" s="4"/>
      <c r="JH835" s="6"/>
      <c r="JI835" s="5"/>
      <c r="JJ835" s="5"/>
      <c r="JK835" s="4"/>
      <c r="JL835" s="6"/>
      <c r="JM835" s="4"/>
      <c r="JN835" s="6"/>
      <c r="JO835" s="5"/>
      <c r="JP835" s="5"/>
      <c r="JQ835" s="4"/>
      <c r="JR835" s="6"/>
      <c r="JS835" s="4"/>
      <c r="JT835" s="6"/>
      <c r="JU835" s="5"/>
      <c r="JV835" s="5"/>
      <c r="JW835" s="4"/>
      <c r="JX835" s="6"/>
      <c r="JY835" s="4"/>
      <c r="JZ835" s="6"/>
      <c r="KA835" s="5"/>
      <c r="KB835" s="5"/>
      <c r="KC835" s="4"/>
      <c r="KD835" s="6"/>
      <c r="KE835" s="4"/>
      <c r="KF835" s="6"/>
      <c r="KG835" s="5"/>
      <c r="KH835" s="5"/>
      <c r="KI835" s="4"/>
      <c r="KJ835" s="6"/>
      <c r="KK835" s="4"/>
      <c r="KL835" s="6"/>
      <c r="KM835" s="5"/>
      <c r="KN835" s="5"/>
    </row>
    <row r="836">
      <c r="A836" s="3" t="s">
        <v>85</v>
      </c>
      <c r="B836" s="3" t="s">
        <v>765</v>
      </c>
      <c r="C836" s="3" t="s">
        <v>87</v>
      </c>
      <c r="D836" s="3" t="s">
        <v>88</v>
      </c>
      <c r="E836" s="3" t="s">
        <v>772</v>
      </c>
      <c r="F836" s="3" t="s">
        <v>772</v>
      </c>
      <c r="G836" s="3" t="s">
        <v>772</v>
      </c>
      <c r="H836" s="3" t="s">
        <v>155</v>
      </c>
      <c r="I836" s="3" t="s">
        <v>1311</v>
      </c>
      <c r="J836" s="3" t="s">
        <v>1319</v>
      </c>
      <c r="K836" s="4">
        <v>283</v>
      </c>
      <c r="L836" s="4">
        <f>=ROUNDDOWN(15.3804347826087,0)</f>
      </c>
      <c r="M836" s="4"/>
      <c r="N836" s="5">
        <v>1</v>
      </c>
      <c r="O836" s="4"/>
      <c r="P836" s="4">
        <f>=ROUNDDOWN({0},0)</f>
      </c>
      <c r="Q836" s="4"/>
      <c r="R836" s="5"/>
      <c r="S836" s="4">
        <v>16</v>
      </c>
      <c r="T836" s="6">
        <v>1730.24</v>
      </c>
      <c r="U836" s="4"/>
      <c r="V836" s="6"/>
      <c r="W836" s="5"/>
      <c r="X836" s="5"/>
      <c r="Y836" s="4">
        <v>3</v>
      </c>
      <c r="Z836" s="6">
        <v>359.25</v>
      </c>
      <c r="AA836" s="4"/>
      <c r="AB836" s="6"/>
      <c r="AC836" s="5"/>
      <c r="AD836" s="5"/>
      <c r="AE836" s="4">
        <v>5</v>
      </c>
      <c r="AF836" s="6">
        <v>478.3</v>
      </c>
      <c r="AG836" s="4"/>
      <c r="AH836" s="6"/>
      <c r="AI836" s="5"/>
      <c r="AJ836" s="5"/>
      <c r="AK836" s="4">
        <v>5</v>
      </c>
      <c r="AL836" s="6">
        <v>533.43</v>
      </c>
      <c r="AM836" s="4"/>
      <c r="AN836" s="6"/>
      <c r="AO836" s="5"/>
      <c r="AP836" s="5"/>
      <c r="AQ836" s="4">
        <v>2</v>
      </c>
      <c r="AR836" s="6">
        <v>248.38</v>
      </c>
      <c r="AS836" s="4"/>
      <c r="AT836" s="6"/>
      <c r="AU836" s="5"/>
      <c r="AV836" s="5"/>
      <c r="AW836" s="4"/>
      <c r="AX836" s="6"/>
      <c r="AY836" s="4"/>
      <c r="AZ836" s="6"/>
      <c r="BA836" s="5"/>
      <c r="BB836" s="5"/>
      <c r="BC836" s="4"/>
      <c r="BD836" s="6"/>
      <c r="BE836" s="4"/>
      <c r="BF836" s="6"/>
      <c r="BG836" s="5"/>
      <c r="BH836" s="5"/>
      <c r="BI836" s="4"/>
      <c r="BJ836" s="6"/>
      <c r="BK836" s="4"/>
      <c r="BL836" s="6"/>
      <c r="BM836" s="5"/>
      <c r="BN836" s="5"/>
      <c r="BO836" s="4">
        <v>1</v>
      </c>
      <c r="BP836" s="6">
        <v>110.88</v>
      </c>
      <c r="BQ836" s="4"/>
      <c r="BR836" s="6"/>
      <c r="BS836" s="5"/>
      <c r="BT836" s="5"/>
      <c r="BU836" s="4"/>
      <c r="BV836" s="6"/>
      <c r="BW836" s="4"/>
      <c r="BX836" s="6"/>
      <c r="BY836" s="5"/>
      <c r="BZ836" s="5"/>
      <c r="CA836" s="4"/>
      <c r="CB836" s="6"/>
      <c r="CC836" s="4"/>
      <c r="CD836" s="6"/>
      <c r="CE836" s="5"/>
      <c r="CF836" s="5"/>
      <c r="CG836" s="4"/>
      <c r="CH836" s="6"/>
      <c r="CI836" s="4"/>
      <c r="CJ836" s="6"/>
      <c r="CK836" s="5"/>
      <c r="CL836" s="5"/>
      <c r="CM836" s="4"/>
      <c r="CN836" s="6"/>
      <c r="CO836" s="4"/>
      <c r="CP836" s="6"/>
      <c r="CQ836" s="5"/>
      <c r="CR836" s="5"/>
      <c r="CS836" s="4"/>
      <c r="CT836" s="6"/>
      <c r="CU836" s="4"/>
      <c r="CV836" s="6"/>
      <c r="CW836" s="5"/>
      <c r="CX836" s="5"/>
      <c r="CY836" s="4"/>
      <c r="CZ836" s="6"/>
      <c r="DA836" s="4"/>
      <c r="DB836" s="6"/>
      <c r="DC836" s="5"/>
      <c r="DD836" s="5"/>
      <c r="DE836" s="4"/>
      <c r="DF836" s="6"/>
      <c r="DG836" s="4"/>
      <c r="DH836" s="6"/>
      <c r="DI836" s="5"/>
      <c r="DJ836" s="5"/>
      <c r="DK836" s="4"/>
      <c r="DL836" s="6"/>
      <c r="DM836" s="4"/>
      <c r="DN836" s="6"/>
      <c r="DO836" s="5"/>
      <c r="DP836" s="5"/>
      <c r="DQ836" s="4"/>
      <c r="DR836" s="6"/>
      <c r="DS836" s="4"/>
      <c r="DT836" s="6"/>
      <c r="DU836" s="5"/>
      <c r="DV836" s="5"/>
      <c r="DW836" s="4"/>
      <c r="DX836" s="6"/>
      <c r="DY836" s="4"/>
      <c r="DZ836" s="6"/>
      <c r="EA836" s="5"/>
      <c r="EB836" s="5"/>
      <c r="EC836" s="4"/>
      <c r="ED836" s="6"/>
      <c r="EE836" s="4"/>
      <c r="EF836" s="6"/>
      <c r="EG836" s="5"/>
      <c r="EH836" s="5"/>
      <c r="EI836" s="4"/>
      <c r="EJ836" s="6"/>
      <c r="EK836" s="4"/>
      <c r="EL836" s="6"/>
      <c r="EM836" s="5"/>
      <c r="EN836" s="5"/>
      <c r="EO836" s="4"/>
      <c r="EP836" s="6"/>
      <c r="EQ836" s="4"/>
      <c r="ER836" s="6"/>
      <c r="ES836" s="5"/>
      <c r="ET836" s="5"/>
      <c r="EU836" s="4"/>
      <c r="EV836" s="6"/>
      <c r="EW836" s="4"/>
      <c r="EX836" s="6"/>
      <c r="EY836" s="5"/>
      <c r="EZ836" s="5"/>
      <c r="FA836" s="4"/>
      <c r="FB836" s="6"/>
      <c r="FC836" s="4"/>
      <c r="FD836" s="6"/>
      <c r="FE836" s="5"/>
      <c r="FF836" s="5"/>
      <c r="FG836" s="4"/>
      <c r="FH836" s="6"/>
      <c r="FI836" s="4"/>
      <c r="FJ836" s="6"/>
      <c r="FK836" s="5"/>
      <c r="FL836" s="5"/>
      <c r="FM836" s="4"/>
      <c r="FN836" s="6"/>
      <c r="FO836" s="4"/>
      <c r="FP836" s="6"/>
      <c r="FQ836" s="5"/>
      <c r="FR836" s="5"/>
      <c r="FS836" s="4"/>
      <c r="FT836" s="6"/>
      <c r="FU836" s="4"/>
      <c r="FV836" s="6"/>
      <c r="FW836" s="5"/>
      <c r="FX836" s="5"/>
      <c r="FY836" s="4"/>
      <c r="FZ836" s="6"/>
      <c r="GA836" s="4"/>
      <c r="GB836" s="6"/>
      <c r="GC836" s="5"/>
      <c r="GD836" s="5"/>
      <c r="GE836" s="4"/>
      <c r="GF836" s="6"/>
      <c r="GG836" s="4"/>
      <c r="GH836" s="6"/>
      <c r="GI836" s="5"/>
      <c r="GJ836" s="5"/>
      <c r="GK836" s="4"/>
      <c r="GL836" s="6"/>
      <c r="GM836" s="4"/>
      <c r="GN836" s="6"/>
      <c r="GO836" s="5"/>
      <c r="GP836" s="5"/>
      <c r="GQ836" s="4"/>
      <c r="GR836" s="6"/>
      <c r="GS836" s="4"/>
      <c r="GT836" s="6"/>
      <c r="GU836" s="5"/>
      <c r="GV836" s="5"/>
      <c r="GW836" s="4"/>
      <c r="GX836" s="6"/>
      <c r="GY836" s="4"/>
      <c r="GZ836" s="6"/>
      <c r="HA836" s="5"/>
      <c r="HB836" s="5"/>
      <c r="HC836" s="4"/>
      <c r="HD836" s="6"/>
      <c r="HE836" s="4"/>
      <c r="HF836" s="6"/>
      <c r="HG836" s="5"/>
      <c r="HH836" s="5"/>
      <c r="HI836" s="4"/>
      <c r="HJ836" s="6"/>
      <c r="HK836" s="4"/>
      <c r="HL836" s="6"/>
      <c r="HM836" s="5"/>
      <c r="HN836" s="5"/>
      <c r="HO836" s="4"/>
      <c r="HP836" s="6"/>
      <c r="HQ836" s="4"/>
      <c r="HR836" s="6"/>
      <c r="HS836" s="5"/>
      <c r="HT836" s="5"/>
      <c r="HU836" s="4"/>
      <c r="HV836" s="6"/>
      <c r="HW836" s="4"/>
      <c r="HX836" s="6"/>
      <c r="HY836" s="5"/>
      <c r="HZ836" s="5"/>
      <c r="IA836" s="4"/>
      <c r="IB836" s="6"/>
      <c r="IC836" s="4"/>
      <c r="ID836" s="6"/>
      <c r="IE836" s="5"/>
      <c r="IF836" s="5"/>
      <c r="IG836" s="4"/>
      <c r="IH836" s="6"/>
      <c r="II836" s="4"/>
      <c r="IJ836" s="6"/>
      <c r="IK836" s="5"/>
      <c r="IL836" s="5"/>
      <c r="IM836" s="4"/>
      <c r="IN836" s="6"/>
      <c r="IO836" s="4"/>
      <c r="IP836" s="6"/>
      <c r="IQ836" s="5"/>
      <c r="IR836" s="5"/>
      <c r="IS836" s="4"/>
      <c r="IT836" s="6"/>
      <c r="IU836" s="4"/>
      <c r="IV836" s="6"/>
      <c r="IW836" s="5"/>
      <c r="IX836" s="5"/>
      <c r="IY836" s="4"/>
      <c r="IZ836" s="6"/>
      <c r="JA836" s="4"/>
      <c r="JB836" s="6"/>
      <c r="JC836" s="5"/>
      <c r="JD836" s="5"/>
      <c r="JE836" s="4"/>
      <c r="JF836" s="6"/>
      <c r="JG836" s="4"/>
      <c r="JH836" s="6"/>
      <c r="JI836" s="5"/>
      <c r="JJ836" s="5"/>
      <c r="JK836" s="4"/>
      <c r="JL836" s="6"/>
      <c r="JM836" s="4"/>
      <c r="JN836" s="6"/>
      <c r="JO836" s="5"/>
      <c r="JP836" s="5"/>
      <c r="JQ836" s="4"/>
      <c r="JR836" s="6"/>
      <c r="JS836" s="4"/>
      <c r="JT836" s="6"/>
      <c r="JU836" s="5"/>
      <c r="JV836" s="5"/>
      <c r="JW836" s="4"/>
      <c r="JX836" s="6"/>
      <c r="JY836" s="4"/>
      <c r="JZ836" s="6"/>
      <c r="KA836" s="5"/>
      <c r="KB836" s="5"/>
      <c r="KC836" s="4"/>
      <c r="KD836" s="6"/>
      <c r="KE836" s="4"/>
      <c r="KF836" s="6"/>
      <c r="KG836" s="5"/>
      <c r="KH836" s="5"/>
      <c r="KI836" s="4"/>
      <c r="KJ836" s="6"/>
      <c r="KK836" s="4"/>
      <c r="KL836" s="6"/>
      <c r="KM836" s="5"/>
      <c r="KN836" s="5"/>
    </row>
    <row r="837">
      <c r="A837" s="3" t="s">
        <v>85</v>
      </c>
      <c r="B837" s="3" t="s">
        <v>765</v>
      </c>
      <c r="C837" s="3" t="s">
        <v>87</v>
      </c>
      <c r="D837" s="3" t="s">
        <v>88</v>
      </c>
      <c r="E837" s="3" t="s">
        <v>773</v>
      </c>
      <c r="F837" s="3" t="s">
        <v>773</v>
      </c>
      <c r="G837" s="3" t="s">
        <v>773</v>
      </c>
      <c r="H837" s="3" t="s">
        <v>165</v>
      </c>
      <c r="I837" s="3" t="s">
        <v>1323</v>
      </c>
      <c r="J837" s="3" t="s">
        <v>1337</v>
      </c>
      <c r="K837" s="4">
        <v>310</v>
      </c>
      <c r="L837" s="4">
        <f>=ROUNDDOWN(17.2222222222222,0)</f>
      </c>
      <c r="M837" s="4">
        <v>370</v>
      </c>
      <c r="N837" s="5">
        <v>1</v>
      </c>
      <c r="O837" s="4"/>
      <c r="P837" s="4">
        <f>=ROUNDDOWN({0},0)</f>
      </c>
      <c r="Q837" s="4"/>
      <c r="R837" s="5"/>
      <c r="S837" s="4">
        <v>10</v>
      </c>
      <c r="T837" s="6">
        <v>1378.71</v>
      </c>
      <c r="U837" s="4"/>
      <c r="V837" s="6"/>
      <c r="W837" s="5"/>
      <c r="X837" s="5"/>
      <c r="Y837" s="4">
        <v>1</v>
      </c>
      <c r="Z837" s="6">
        <v>135.63</v>
      </c>
      <c r="AA837" s="4"/>
      <c r="AB837" s="6"/>
      <c r="AC837" s="5"/>
      <c r="AD837" s="5"/>
      <c r="AE837" s="4">
        <v>2</v>
      </c>
      <c r="AF837" s="6">
        <v>252.67</v>
      </c>
      <c r="AG837" s="4"/>
      <c r="AH837" s="6"/>
      <c r="AI837" s="5"/>
      <c r="AJ837" s="5"/>
      <c r="AK837" s="4"/>
      <c r="AL837" s="6"/>
      <c r="AM837" s="4"/>
      <c r="AN837" s="6"/>
      <c r="AO837" s="5"/>
      <c r="AP837" s="5"/>
      <c r="AQ837" s="4">
        <v>2</v>
      </c>
      <c r="AR837" s="6">
        <v>275</v>
      </c>
      <c r="AS837" s="4"/>
      <c r="AT837" s="6"/>
      <c r="AU837" s="5"/>
      <c r="AV837" s="5"/>
      <c r="AW837" s="4"/>
      <c r="AX837" s="6"/>
      <c r="AY837" s="4"/>
      <c r="AZ837" s="6"/>
      <c r="BA837" s="5"/>
      <c r="BB837" s="5"/>
      <c r="BC837" s="4"/>
      <c r="BD837" s="6"/>
      <c r="BE837" s="4"/>
      <c r="BF837" s="6"/>
      <c r="BG837" s="5"/>
      <c r="BH837" s="5"/>
      <c r="BI837" s="4">
        <v>5</v>
      </c>
      <c r="BJ837" s="6">
        <v>715.41</v>
      </c>
      <c r="BK837" s="4"/>
      <c r="BL837" s="6"/>
      <c r="BM837" s="5"/>
      <c r="BN837" s="5"/>
      <c r="BO837" s="4"/>
      <c r="BP837" s="6"/>
      <c r="BQ837" s="4"/>
      <c r="BR837" s="6"/>
      <c r="BS837" s="5"/>
      <c r="BT837" s="5"/>
      <c r="BU837" s="4"/>
      <c r="BV837" s="6"/>
      <c r="BW837" s="4"/>
      <c r="BX837" s="6"/>
      <c r="BY837" s="5"/>
      <c r="BZ837" s="5"/>
      <c r="CA837" s="4"/>
      <c r="CB837" s="6"/>
      <c r="CC837" s="4"/>
      <c r="CD837" s="6"/>
      <c r="CE837" s="5"/>
      <c r="CF837" s="5"/>
      <c r="CG837" s="4"/>
      <c r="CH837" s="6"/>
      <c r="CI837" s="4"/>
      <c r="CJ837" s="6"/>
      <c r="CK837" s="5"/>
      <c r="CL837" s="5"/>
      <c r="CM837" s="4"/>
      <c r="CN837" s="6"/>
      <c r="CO837" s="4"/>
      <c r="CP837" s="6"/>
      <c r="CQ837" s="5"/>
      <c r="CR837" s="5"/>
      <c r="CS837" s="4"/>
      <c r="CT837" s="6"/>
      <c r="CU837" s="4"/>
      <c r="CV837" s="6"/>
      <c r="CW837" s="5"/>
      <c r="CX837" s="5"/>
      <c r="CY837" s="4"/>
      <c r="CZ837" s="6"/>
      <c r="DA837" s="4"/>
      <c r="DB837" s="6"/>
      <c r="DC837" s="5"/>
      <c r="DD837" s="5"/>
      <c r="DE837" s="4"/>
      <c r="DF837" s="6"/>
      <c r="DG837" s="4"/>
      <c r="DH837" s="6"/>
      <c r="DI837" s="5"/>
      <c r="DJ837" s="5"/>
      <c r="DK837" s="4"/>
      <c r="DL837" s="6"/>
      <c r="DM837" s="4"/>
      <c r="DN837" s="6"/>
      <c r="DO837" s="5"/>
      <c r="DP837" s="5"/>
      <c r="DQ837" s="4"/>
      <c r="DR837" s="6"/>
      <c r="DS837" s="4"/>
      <c r="DT837" s="6"/>
      <c r="DU837" s="5"/>
      <c r="DV837" s="5"/>
      <c r="DW837" s="4"/>
      <c r="DX837" s="6"/>
      <c r="DY837" s="4"/>
      <c r="DZ837" s="6"/>
      <c r="EA837" s="5"/>
      <c r="EB837" s="5"/>
      <c r="EC837" s="4"/>
      <c r="ED837" s="6"/>
      <c r="EE837" s="4"/>
      <c r="EF837" s="6"/>
      <c r="EG837" s="5"/>
      <c r="EH837" s="5"/>
      <c r="EI837" s="4"/>
      <c r="EJ837" s="6"/>
      <c r="EK837" s="4"/>
      <c r="EL837" s="6"/>
      <c r="EM837" s="5"/>
      <c r="EN837" s="5"/>
      <c r="EO837" s="4"/>
      <c r="EP837" s="6"/>
      <c r="EQ837" s="4"/>
      <c r="ER837" s="6"/>
      <c r="ES837" s="5"/>
      <c r="ET837" s="5"/>
      <c r="EU837" s="4"/>
      <c r="EV837" s="6"/>
      <c r="EW837" s="4"/>
      <c r="EX837" s="6"/>
      <c r="EY837" s="5"/>
      <c r="EZ837" s="5"/>
      <c r="FA837" s="4"/>
      <c r="FB837" s="6"/>
      <c r="FC837" s="4"/>
      <c r="FD837" s="6"/>
      <c r="FE837" s="5"/>
      <c r="FF837" s="5"/>
      <c r="FG837" s="4"/>
      <c r="FH837" s="6"/>
      <c r="FI837" s="4"/>
      <c r="FJ837" s="6"/>
      <c r="FK837" s="5"/>
      <c r="FL837" s="5"/>
      <c r="FM837" s="4"/>
      <c r="FN837" s="6"/>
      <c r="FO837" s="4"/>
      <c r="FP837" s="6"/>
      <c r="FQ837" s="5"/>
      <c r="FR837" s="5"/>
      <c r="FS837" s="4"/>
      <c r="FT837" s="6"/>
      <c r="FU837" s="4"/>
      <c r="FV837" s="6"/>
      <c r="FW837" s="5"/>
      <c r="FX837" s="5"/>
      <c r="FY837" s="4"/>
      <c r="FZ837" s="6"/>
      <c r="GA837" s="4"/>
      <c r="GB837" s="6"/>
      <c r="GC837" s="5"/>
      <c r="GD837" s="5"/>
      <c r="GE837" s="4"/>
      <c r="GF837" s="6"/>
      <c r="GG837" s="4"/>
      <c r="GH837" s="6"/>
      <c r="GI837" s="5"/>
      <c r="GJ837" s="5"/>
      <c r="GK837" s="4"/>
      <c r="GL837" s="6"/>
      <c r="GM837" s="4"/>
      <c r="GN837" s="6"/>
      <c r="GO837" s="5"/>
      <c r="GP837" s="5"/>
      <c r="GQ837" s="4"/>
      <c r="GR837" s="6"/>
      <c r="GS837" s="4"/>
      <c r="GT837" s="6"/>
      <c r="GU837" s="5"/>
      <c r="GV837" s="5"/>
      <c r="GW837" s="4"/>
      <c r="GX837" s="6"/>
      <c r="GY837" s="4"/>
      <c r="GZ837" s="6"/>
      <c r="HA837" s="5"/>
      <c r="HB837" s="5"/>
      <c r="HC837" s="4"/>
      <c r="HD837" s="6"/>
      <c r="HE837" s="4"/>
      <c r="HF837" s="6"/>
      <c r="HG837" s="5"/>
      <c r="HH837" s="5"/>
      <c r="HI837" s="4"/>
      <c r="HJ837" s="6"/>
      <c r="HK837" s="4"/>
      <c r="HL837" s="6"/>
      <c r="HM837" s="5"/>
      <c r="HN837" s="5"/>
      <c r="HO837" s="4"/>
      <c r="HP837" s="6"/>
      <c r="HQ837" s="4"/>
      <c r="HR837" s="6"/>
      <c r="HS837" s="5"/>
      <c r="HT837" s="5"/>
      <c r="HU837" s="4"/>
      <c r="HV837" s="6"/>
      <c r="HW837" s="4"/>
      <c r="HX837" s="6"/>
      <c r="HY837" s="5"/>
      <c r="HZ837" s="5"/>
      <c r="IA837" s="4"/>
      <c r="IB837" s="6"/>
      <c r="IC837" s="4"/>
      <c r="ID837" s="6"/>
      <c r="IE837" s="5"/>
      <c r="IF837" s="5"/>
      <c r="IG837" s="4"/>
      <c r="IH837" s="6"/>
      <c r="II837" s="4"/>
      <c r="IJ837" s="6"/>
      <c r="IK837" s="5"/>
      <c r="IL837" s="5"/>
      <c r="IM837" s="4"/>
      <c r="IN837" s="6"/>
      <c r="IO837" s="4"/>
      <c r="IP837" s="6"/>
      <c r="IQ837" s="5"/>
      <c r="IR837" s="5"/>
      <c r="IS837" s="4"/>
      <c r="IT837" s="6"/>
      <c r="IU837" s="4"/>
      <c r="IV837" s="6"/>
      <c r="IW837" s="5"/>
      <c r="IX837" s="5"/>
      <c r="IY837" s="4"/>
      <c r="IZ837" s="6"/>
      <c r="JA837" s="4"/>
      <c r="JB837" s="6"/>
      <c r="JC837" s="5"/>
      <c r="JD837" s="5"/>
      <c r="JE837" s="4"/>
      <c r="JF837" s="6"/>
      <c r="JG837" s="4"/>
      <c r="JH837" s="6"/>
      <c r="JI837" s="5"/>
      <c r="JJ837" s="5"/>
      <c r="JK837" s="4"/>
      <c r="JL837" s="6"/>
      <c r="JM837" s="4"/>
      <c r="JN837" s="6"/>
      <c r="JO837" s="5"/>
      <c r="JP837" s="5"/>
      <c r="JQ837" s="4"/>
      <c r="JR837" s="6"/>
      <c r="JS837" s="4"/>
      <c r="JT837" s="6"/>
      <c r="JU837" s="5"/>
      <c r="JV837" s="5"/>
      <c r="JW837" s="4"/>
      <c r="JX837" s="6"/>
      <c r="JY837" s="4"/>
      <c r="JZ837" s="6"/>
      <c r="KA837" s="5"/>
      <c r="KB837" s="5"/>
      <c r="KC837" s="4"/>
      <c r="KD837" s="6"/>
      <c r="KE837" s="4"/>
      <c r="KF837" s="6"/>
      <c r="KG837" s="5"/>
      <c r="KH837" s="5"/>
      <c r="KI837" s="4"/>
      <c r="KJ837" s="6"/>
      <c r="KK837" s="4"/>
      <c r="KL837" s="6"/>
      <c r="KM837" s="5"/>
      <c r="KN837" s="5"/>
    </row>
    <row r="838">
      <c r="A838" s="3" t="s">
        <v>85</v>
      </c>
      <c r="B838" s="3" t="s">
        <v>765</v>
      </c>
      <c r="C838" s="3" t="s">
        <v>87</v>
      </c>
      <c r="D838" s="3" t="s">
        <v>88</v>
      </c>
      <c r="E838" s="3" t="s">
        <v>774</v>
      </c>
      <c r="F838" s="3" t="s">
        <v>774</v>
      </c>
      <c r="G838" s="3" t="s">
        <v>774</v>
      </c>
      <c r="H838" s="3" t="s">
        <v>165</v>
      </c>
      <c r="I838" s="3" t="s">
        <v>1323</v>
      </c>
      <c r="J838" s="3" t="s">
        <v>1337</v>
      </c>
      <c r="K838" s="4">
        <v>494</v>
      </c>
      <c r="L838" s="4">
        <f>=ROUNDDOWN(32.9333333333333,0)</f>
      </c>
      <c r="M838" s="4"/>
      <c r="N838" s="5">
        <v>1</v>
      </c>
      <c r="O838" s="4"/>
      <c r="P838" s="4">
        <f>=ROUNDDOWN({0},0)</f>
      </c>
      <c r="Q838" s="4"/>
      <c r="R838" s="5"/>
      <c r="S838" s="4">
        <v>10</v>
      </c>
      <c r="T838" s="6">
        <v>1219.1</v>
      </c>
      <c r="U838" s="4"/>
      <c r="V838" s="6"/>
      <c r="W838" s="5"/>
      <c r="X838" s="5"/>
      <c r="Y838" s="4"/>
      <c r="Z838" s="6"/>
      <c r="AA838" s="4"/>
      <c r="AB838" s="6"/>
      <c r="AC838" s="5"/>
      <c r="AD838" s="5"/>
      <c r="AE838" s="4"/>
      <c r="AF838" s="6"/>
      <c r="AG838" s="4"/>
      <c r="AH838" s="6"/>
      <c r="AI838" s="5"/>
      <c r="AJ838" s="5"/>
      <c r="AK838" s="4">
        <v>1</v>
      </c>
      <c r="AL838" s="6">
        <v>113.88</v>
      </c>
      <c r="AM838" s="4"/>
      <c r="AN838" s="6"/>
      <c r="AO838" s="5"/>
      <c r="AP838" s="5"/>
      <c r="AQ838" s="4">
        <v>1</v>
      </c>
      <c r="AR838" s="6">
        <v>130</v>
      </c>
      <c r="AS838" s="4"/>
      <c r="AT838" s="6"/>
      <c r="AU838" s="5"/>
      <c r="AV838" s="5"/>
      <c r="AW838" s="4">
        <v>3</v>
      </c>
      <c r="AX838" s="6">
        <v>380.37</v>
      </c>
      <c r="AY838" s="4"/>
      <c r="AZ838" s="6"/>
      <c r="BA838" s="5"/>
      <c r="BB838" s="5"/>
      <c r="BC838" s="4"/>
      <c r="BD838" s="6"/>
      <c r="BE838" s="4"/>
      <c r="BF838" s="6"/>
      <c r="BG838" s="5"/>
      <c r="BH838" s="5"/>
      <c r="BI838" s="4">
        <v>1</v>
      </c>
      <c r="BJ838" s="6">
        <v>109</v>
      </c>
      <c r="BK838" s="4"/>
      <c r="BL838" s="6"/>
      <c r="BM838" s="5"/>
      <c r="BN838" s="5"/>
      <c r="BO838" s="4">
        <v>3</v>
      </c>
      <c r="BP838" s="6">
        <v>362.22</v>
      </c>
      <c r="BQ838" s="4"/>
      <c r="BR838" s="6"/>
      <c r="BS838" s="5"/>
      <c r="BT838" s="5"/>
      <c r="BU838" s="4">
        <v>1</v>
      </c>
      <c r="BV838" s="6">
        <v>123.63</v>
      </c>
      <c r="BW838" s="4"/>
      <c r="BX838" s="6"/>
      <c r="BY838" s="5"/>
      <c r="BZ838" s="5"/>
      <c r="CA838" s="4"/>
      <c r="CB838" s="6"/>
      <c r="CC838" s="4"/>
      <c r="CD838" s="6"/>
      <c r="CE838" s="5"/>
      <c r="CF838" s="5"/>
      <c r="CG838" s="4"/>
      <c r="CH838" s="6"/>
      <c r="CI838" s="4"/>
      <c r="CJ838" s="6"/>
      <c r="CK838" s="5"/>
      <c r="CL838" s="5"/>
      <c r="CM838" s="4"/>
      <c r="CN838" s="6"/>
      <c r="CO838" s="4"/>
      <c r="CP838" s="6"/>
      <c r="CQ838" s="5"/>
      <c r="CR838" s="5"/>
      <c r="CS838" s="4"/>
      <c r="CT838" s="6"/>
      <c r="CU838" s="4"/>
      <c r="CV838" s="6"/>
      <c r="CW838" s="5"/>
      <c r="CX838" s="5"/>
      <c r="CY838" s="4"/>
      <c r="CZ838" s="6"/>
      <c r="DA838" s="4"/>
      <c r="DB838" s="6"/>
      <c r="DC838" s="5"/>
      <c r="DD838" s="5"/>
      <c r="DE838" s="4"/>
      <c r="DF838" s="6"/>
      <c r="DG838" s="4"/>
      <c r="DH838" s="6"/>
      <c r="DI838" s="5"/>
      <c r="DJ838" s="5"/>
      <c r="DK838" s="4"/>
      <c r="DL838" s="6"/>
      <c r="DM838" s="4"/>
      <c r="DN838" s="6"/>
      <c r="DO838" s="5"/>
      <c r="DP838" s="5"/>
      <c r="DQ838" s="4"/>
      <c r="DR838" s="6"/>
      <c r="DS838" s="4"/>
      <c r="DT838" s="6"/>
      <c r="DU838" s="5"/>
      <c r="DV838" s="5"/>
      <c r="DW838" s="4"/>
      <c r="DX838" s="6"/>
      <c r="DY838" s="4"/>
      <c r="DZ838" s="6"/>
      <c r="EA838" s="5"/>
      <c r="EB838" s="5"/>
      <c r="EC838" s="4"/>
      <c r="ED838" s="6"/>
      <c r="EE838" s="4"/>
      <c r="EF838" s="6"/>
      <c r="EG838" s="5"/>
      <c r="EH838" s="5"/>
      <c r="EI838" s="4"/>
      <c r="EJ838" s="6"/>
      <c r="EK838" s="4"/>
      <c r="EL838" s="6"/>
      <c r="EM838" s="5"/>
      <c r="EN838" s="5"/>
      <c r="EO838" s="4"/>
      <c r="EP838" s="6"/>
      <c r="EQ838" s="4"/>
      <c r="ER838" s="6"/>
      <c r="ES838" s="5"/>
      <c r="ET838" s="5"/>
      <c r="EU838" s="4"/>
      <c r="EV838" s="6"/>
      <c r="EW838" s="4"/>
      <c r="EX838" s="6"/>
      <c r="EY838" s="5"/>
      <c r="EZ838" s="5"/>
      <c r="FA838" s="4"/>
      <c r="FB838" s="6"/>
      <c r="FC838" s="4"/>
      <c r="FD838" s="6"/>
      <c r="FE838" s="5"/>
      <c r="FF838" s="5"/>
      <c r="FG838" s="4"/>
      <c r="FH838" s="6"/>
      <c r="FI838" s="4"/>
      <c r="FJ838" s="6"/>
      <c r="FK838" s="5"/>
      <c r="FL838" s="5"/>
      <c r="FM838" s="4"/>
      <c r="FN838" s="6"/>
      <c r="FO838" s="4"/>
      <c r="FP838" s="6"/>
      <c r="FQ838" s="5"/>
      <c r="FR838" s="5"/>
      <c r="FS838" s="4"/>
      <c r="FT838" s="6"/>
      <c r="FU838" s="4"/>
      <c r="FV838" s="6"/>
      <c r="FW838" s="5"/>
      <c r="FX838" s="5"/>
      <c r="FY838" s="4"/>
      <c r="FZ838" s="6"/>
      <c r="GA838" s="4"/>
      <c r="GB838" s="6"/>
      <c r="GC838" s="5"/>
      <c r="GD838" s="5"/>
      <c r="GE838" s="4"/>
      <c r="GF838" s="6"/>
      <c r="GG838" s="4"/>
      <c r="GH838" s="6"/>
      <c r="GI838" s="5"/>
      <c r="GJ838" s="5"/>
      <c r="GK838" s="4"/>
      <c r="GL838" s="6"/>
      <c r="GM838" s="4"/>
      <c r="GN838" s="6"/>
      <c r="GO838" s="5"/>
      <c r="GP838" s="5"/>
      <c r="GQ838" s="4"/>
      <c r="GR838" s="6"/>
      <c r="GS838" s="4"/>
      <c r="GT838" s="6"/>
      <c r="GU838" s="5"/>
      <c r="GV838" s="5"/>
      <c r="GW838" s="4"/>
      <c r="GX838" s="6"/>
      <c r="GY838" s="4"/>
      <c r="GZ838" s="6"/>
      <c r="HA838" s="5"/>
      <c r="HB838" s="5"/>
      <c r="HC838" s="4"/>
      <c r="HD838" s="6"/>
      <c r="HE838" s="4"/>
      <c r="HF838" s="6"/>
      <c r="HG838" s="5"/>
      <c r="HH838" s="5"/>
      <c r="HI838" s="4"/>
      <c r="HJ838" s="6"/>
      <c r="HK838" s="4"/>
      <c r="HL838" s="6"/>
      <c r="HM838" s="5"/>
      <c r="HN838" s="5"/>
      <c r="HO838" s="4"/>
      <c r="HP838" s="6"/>
      <c r="HQ838" s="4"/>
      <c r="HR838" s="6"/>
      <c r="HS838" s="5"/>
      <c r="HT838" s="5"/>
      <c r="HU838" s="4"/>
      <c r="HV838" s="6"/>
      <c r="HW838" s="4"/>
      <c r="HX838" s="6"/>
      <c r="HY838" s="5"/>
      <c r="HZ838" s="5"/>
      <c r="IA838" s="4"/>
      <c r="IB838" s="6"/>
      <c r="IC838" s="4"/>
      <c r="ID838" s="6"/>
      <c r="IE838" s="5"/>
      <c r="IF838" s="5"/>
      <c r="IG838" s="4"/>
      <c r="IH838" s="6"/>
      <c r="II838" s="4"/>
      <c r="IJ838" s="6"/>
      <c r="IK838" s="5"/>
      <c r="IL838" s="5"/>
      <c r="IM838" s="4"/>
      <c r="IN838" s="6"/>
      <c r="IO838" s="4"/>
      <c r="IP838" s="6"/>
      <c r="IQ838" s="5"/>
      <c r="IR838" s="5"/>
      <c r="IS838" s="4"/>
      <c r="IT838" s="6"/>
      <c r="IU838" s="4"/>
      <c r="IV838" s="6"/>
      <c r="IW838" s="5"/>
      <c r="IX838" s="5"/>
      <c r="IY838" s="4"/>
      <c r="IZ838" s="6"/>
      <c r="JA838" s="4"/>
      <c r="JB838" s="6"/>
      <c r="JC838" s="5"/>
      <c r="JD838" s="5"/>
      <c r="JE838" s="4"/>
      <c r="JF838" s="6"/>
      <c r="JG838" s="4"/>
      <c r="JH838" s="6"/>
      <c r="JI838" s="5"/>
      <c r="JJ838" s="5"/>
      <c r="JK838" s="4"/>
      <c r="JL838" s="6"/>
      <c r="JM838" s="4"/>
      <c r="JN838" s="6"/>
      <c r="JO838" s="5"/>
      <c r="JP838" s="5"/>
      <c r="JQ838" s="4"/>
      <c r="JR838" s="6"/>
      <c r="JS838" s="4"/>
      <c r="JT838" s="6"/>
      <c r="JU838" s="5"/>
      <c r="JV838" s="5"/>
      <c r="JW838" s="4"/>
      <c r="JX838" s="6"/>
      <c r="JY838" s="4"/>
      <c r="JZ838" s="6"/>
      <c r="KA838" s="5"/>
      <c r="KB838" s="5"/>
      <c r="KC838" s="4"/>
      <c r="KD838" s="6"/>
      <c r="KE838" s="4"/>
      <c r="KF838" s="6"/>
      <c r="KG838" s="5"/>
      <c r="KH838" s="5"/>
      <c r="KI838" s="4"/>
      <c r="KJ838" s="6"/>
      <c r="KK838" s="4"/>
      <c r="KL838" s="6"/>
      <c r="KM838" s="5"/>
      <c r="KN838" s="5"/>
    </row>
    <row r="839">
      <c r="A839" s="3" t="s">
        <v>85</v>
      </c>
      <c r="B839" s="3" t="s">
        <v>765</v>
      </c>
      <c r="C839" s="3" t="s">
        <v>87</v>
      </c>
      <c r="D839" s="3" t="s">
        <v>88</v>
      </c>
      <c r="E839" s="3" t="s">
        <v>775</v>
      </c>
      <c r="F839" s="3" t="s">
        <v>775</v>
      </c>
      <c r="G839" s="3" t="s">
        <v>775</v>
      </c>
      <c r="H839" s="3" t="s">
        <v>118</v>
      </c>
      <c r="I839" s="3" t="s">
        <v>1320</v>
      </c>
      <c r="J839" s="3" t="s">
        <v>1337</v>
      </c>
      <c r="K839" s="4">
        <v>675</v>
      </c>
      <c r="L839" s="4">
        <f>=ROUNDDOWN(62.5,0)</f>
      </c>
      <c r="M839" s="4"/>
      <c r="N839" s="5">
        <v>1</v>
      </c>
      <c r="O839" s="4"/>
      <c r="P839" s="4">
        <f>=ROUNDDOWN({0},0)</f>
      </c>
      <c r="Q839" s="4"/>
      <c r="R839" s="5"/>
      <c r="S839" s="4">
        <v>5</v>
      </c>
      <c r="T839" s="6">
        <v>591.14</v>
      </c>
      <c r="U839" s="4"/>
      <c r="V839" s="6"/>
      <c r="W839" s="5"/>
      <c r="X839" s="5"/>
      <c r="Y839" s="4"/>
      <c r="Z839" s="6"/>
      <c r="AA839" s="4"/>
      <c r="AB839" s="6"/>
      <c r="AC839" s="5"/>
      <c r="AD839" s="5"/>
      <c r="AE839" s="4"/>
      <c r="AF839" s="6"/>
      <c r="AG839" s="4"/>
      <c r="AH839" s="6"/>
      <c r="AI839" s="5"/>
      <c r="AJ839" s="5"/>
      <c r="AK839" s="4">
        <v>3</v>
      </c>
      <c r="AL839" s="6">
        <v>386.5</v>
      </c>
      <c r="AM839" s="4"/>
      <c r="AN839" s="6"/>
      <c r="AO839" s="5"/>
      <c r="AP839" s="5"/>
      <c r="AQ839" s="4">
        <v>1</v>
      </c>
      <c r="AR839" s="6">
        <v>92.25</v>
      </c>
      <c r="AS839" s="4"/>
      <c r="AT839" s="6"/>
      <c r="AU839" s="5"/>
      <c r="AV839" s="5"/>
      <c r="AW839" s="4"/>
      <c r="AX839" s="6"/>
      <c r="AY839" s="4"/>
      <c r="AZ839" s="6"/>
      <c r="BA839" s="5"/>
      <c r="BB839" s="5"/>
      <c r="BC839" s="4"/>
      <c r="BD839" s="6"/>
      <c r="BE839" s="4"/>
      <c r="BF839" s="6"/>
      <c r="BG839" s="5"/>
      <c r="BH839" s="5"/>
      <c r="BI839" s="4">
        <v>1</v>
      </c>
      <c r="BJ839" s="6">
        <v>112.39</v>
      </c>
      <c r="BK839" s="4"/>
      <c r="BL839" s="6"/>
      <c r="BM839" s="5"/>
      <c r="BN839" s="5"/>
      <c r="BO839" s="4"/>
      <c r="BP839" s="6"/>
      <c r="BQ839" s="4"/>
      <c r="BR839" s="6"/>
      <c r="BS839" s="5"/>
      <c r="BT839" s="5"/>
      <c r="BU839" s="4"/>
      <c r="BV839" s="6"/>
      <c r="BW839" s="4"/>
      <c r="BX839" s="6"/>
      <c r="BY839" s="5"/>
      <c r="BZ839" s="5"/>
      <c r="CA839" s="4"/>
      <c r="CB839" s="6"/>
      <c r="CC839" s="4"/>
      <c r="CD839" s="6"/>
      <c r="CE839" s="5"/>
      <c r="CF839" s="5"/>
      <c r="CG839" s="4"/>
      <c r="CH839" s="6"/>
      <c r="CI839" s="4"/>
      <c r="CJ839" s="6"/>
      <c r="CK839" s="5"/>
      <c r="CL839" s="5"/>
      <c r="CM839" s="4"/>
      <c r="CN839" s="6"/>
      <c r="CO839" s="4"/>
      <c r="CP839" s="6"/>
      <c r="CQ839" s="5"/>
      <c r="CR839" s="5"/>
      <c r="CS839" s="4"/>
      <c r="CT839" s="6"/>
      <c r="CU839" s="4"/>
      <c r="CV839" s="6"/>
      <c r="CW839" s="5"/>
      <c r="CX839" s="5"/>
      <c r="CY839" s="4"/>
      <c r="CZ839" s="6"/>
      <c r="DA839" s="4"/>
      <c r="DB839" s="6"/>
      <c r="DC839" s="5"/>
      <c r="DD839" s="5"/>
      <c r="DE839" s="4"/>
      <c r="DF839" s="6"/>
      <c r="DG839" s="4"/>
      <c r="DH839" s="6"/>
      <c r="DI839" s="5"/>
      <c r="DJ839" s="5"/>
      <c r="DK839" s="4"/>
      <c r="DL839" s="6"/>
      <c r="DM839" s="4"/>
      <c r="DN839" s="6"/>
      <c r="DO839" s="5"/>
      <c r="DP839" s="5"/>
      <c r="DQ839" s="4"/>
      <c r="DR839" s="6"/>
      <c r="DS839" s="4"/>
      <c r="DT839" s="6"/>
      <c r="DU839" s="5"/>
      <c r="DV839" s="5"/>
      <c r="DW839" s="4"/>
      <c r="DX839" s="6"/>
      <c r="DY839" s="4"/>
      <c r="DZ839" s="6"/>
      <c r="EA839" s="5"/>
      <c r="EB839" s="5"/>
      <c r="EC839" s="4"/>
      <c r="ED839" s="6"/>
      <c r="EE839" s="4"/>
      <c r="EF839" s="6"/>
      <c r="EG839" s="5"/>
      <c r="EH839" s="5"/>
      <c r="EI839" s="4"/>
      <c r="EJ839" s="6"/>
      <c r="EK839" s="4"/>
      <c r="EL839" s="6"/>
      <c r="EM839" s="5"/>
      <c r="EN839" s="5"/>
      <c r="EO839" s="4"/>
      <c r="EP839" s="6"/>
      <c r="EQ839" s="4"/>
      <c r="ER839" s="6"/>
      <c r="ES839" s="5"/>
      <c r="ET839" s="5"/>
      <c r="EU839" s="4"/>
      <c r="EV839" s="6"/>
      <c r="EW839" s="4"/>
      <c r="EX839" s="6"/>
      <c r="EY839" s="5"/>
      <c r="EZ839" s="5"/>
      <c r="FA839" s="4"/>
      <c r="FB839" s="6"/>
      <c r="FC839" s="4"/>
      <c r="FD839" s="6"/>
      <c r="FE839" s="5"/>
      <c r="FF839" s="5"/>
      <c r="FG839" s="4"/>
      <c r="FH839" s="6"/>
      <c r="FI839" s="4"/>
      <c r="FJ839" s="6"/>
      <c r="FK839" s="5"/>
      <c r="FL839" s="5"/>
      <c r="FM839" s="4"/>
      <c r="FN839" s="6"/>
      <c r="FO839" s="4"/>
      <c r="FP839" s="6"/>
      <c r="FQ839" s="5"/>
      <c r="FR839" s="5"/>
      <c r="FS839" s="4"/>
      <c r="FT839" s="6"/>
      <c r="FU839" s="4"/>
      <c r="FV839" s="6"/>
      <c r="FW839" s="5"/>
      <c r="FX839" s="5"/>
      <c r="FY839" s="4"/>
      <c r="FZ839" s="6"/>
      <c r="GA839" s="4"/>
      <c r="GB839" s="6"/>
      <c r="GC839" s="5"/>
      <c r="GD839" s="5"/>
      <c r="GE839" s="4"/>
      <c r="GF839" s="6"/>
      <c r="GG839" s="4"/>
      <c r="GH839" s="6"/>
      <c r="GI839" s="5"/>
      <c r="GJ839" s="5"/>
      <c r="GK839" s="4"/>
      <c r="GL839" s="6"/>
      <c r="GM839" s="4"/>
      <c r="GN839" s="6"/>
      <c r="GO839" s="5"/>
      <c r="GP839" s="5"/>
      <c r="GQ839" s="4"/>
      <c r="GR839" s="6"/>
      <c r="GS839" s="4"/>
      <c r="GT839" s="6"/>
      <c r="GU839" s="5"/>
      <c r="GV839" s="5"/>
      <c r="GW839" s="4"/>
      <c r="GX839" s="6"/>
      <c r="GY839" s="4"/>
      <c r="GZ839" s="6"/>
      <c r="HA839" s="5"/>
      <c r="HB839" s="5"/>
      <c r="HC839" s="4"/>
      <c r="HD839" s="6"/>
      <c r="HE839" s="4"/>
      <c r="HF839" s="6"/>
      <c r="HG839" s="5"/>
      <c r="HH839" s="5"/>
      <c r="HI839" s="4"/>
      <c r="HJ839" s="6"/>
      <c r="HK839" s="4"/>
      <c r="HL839" s="6"/>
      <c r="HM839" s="5"/>
      <c r="HN839" s="5"/>
      <c r="HO839" s="4"/>
      <c r="HP839" s="6"/>
      <c r="HQ839" s="4"/>
      <c r="HR839" s="6"/>
      <c r="HS839" s="5"/>
      <c r="HT839" s="5"/>
      <c r="HU839" s="4"/>
      <c r="HV839" s="6"/>
      <c r="HW839" s="4"/>
      <c r="HX839" s="6"/>
      <c r="HY839" s="5"/>
      <c r="HZ839" s="5"/>
      <c r="IA839" s="4"/>
      <c r="IB839" s="6"/>
      <c r="IC839" s="4"/>
      <c r="ID839" s="6"/>
      <c r="IE839" s="5"/>
      <c r="IF839" s="5"/>
      <c r="IG839" s="4"/>
      <c r="IH839" s="6"/>
      <c r="II839" s="4"/>
      <c r="IJ839" s="6"/>
      <c r="IK839" s="5"/>
      <c r="IL839" s="5"/>
      <c r="IM839" s="4"/>
      <c r="IN839" s="6"/>
      <c r="IO839" s="4"/>
      <c r="IP839" s="6"/>
      <c r="IQ839" s="5"/>
      <c r="IR839" s="5"/>
      <c r="IS839" s="4"/>
      <c r="IT839" s="6"/>
      <c r="IU839" s="4"/>
      <c r="IV839" s="6"/>
      <c r="IW839" s="5"/>
      <c r="IX839" s="5"/>
      <c r="IY839" s="4"/>
      <c r="IZ839" s="6"/>
      <c r="JA839" s="4"/>
      <c r="JB839" s="6"/>
      <c r="JC839" s="5"/>
      <c r="JD839" s="5"/>
      <c r="JE839" s="4"/>
      <c r="JF839" s="6"/>
      <c r="JG839" s="4"/>
      <c r="JH839" s="6"/>
      <c r="JI839" s="5"/>
      <c r="JJ839" s="5"/>
      <c r="JK839" s="4"/>
      <c r="JL839" s="6"/>
      <c r="JM839" s="4"/>
      <c r="JN839" s="6"/>
      <c r="JO839" s="5"/>
      <c r="JP839" s="5"/>
      <c r="JQ839" s="4"/>
      <c r="JR839" s="6"/>
      <c r="JS839" s="4"/>
      <c r="JT839" s="6"/>
      <c r="JU839" s="5"/>
      <c r="JV839" s="5"/>
      <c r="JW839" s="4"/>
      <c r="JX839" s="6"/>
      <c r="JY839" s="4"/>
      <c r="JZ839" s="6"/>
      <c r="KA839" s="5"/>
      <c r="KB839" s="5"/>
      <c r="KC839" s="4"/>
      <c r="KD839" s="6"/>
      <c r="KE839" s="4"/>
      <c r="KF839" s="6"/>
      <c r="KG839" s="5"/>
      <c r="KH839" s="5"/>
      <c r="KI839" s="4"/>
      <c r="KJ839" s="6"/>
      <c r="KK839" s="4"/>
      <c r="KL839" s="6"/>
      <c r="KM839" s="5"/>
      <c r="KN839" s="5"/>
    </row>
    <row r="840">
      <c r="A840" s="3" t="s">
        <v>85</v>
      </c>
      <c r="B840" s="3" t="s">
        <v>765</v>
      </c>
      <c r="C840" s="3" t="s">
        <v>87</v>
      </c>
      <c r="D840" s="3" t="s">
        <v>88</v>
      </c>
      <c r="E840" s="3" t="s">
        <v>776</v>
      </c>
      <c r="F840" s="3" t="s">
        <v>776</v>
      </c>
      <c r="G840" s="3" t="s">
        <v>776</v>
      </c>
      <c r="H840" s="3" t="s">
        <v>351</v>
      </c>
      <c r="I840" s="3" t="s">
        <v>1336</v>
      </c>
      <c r="J840" s="3" t="s">
        <v>1340</v>
      </c>
      <c r="K840" s="4">
        <v>330</v>
      </c>
      <c r="L840" s="4">
        <f>=ROUNDDOWN(49.2537313432836,0)</f>
      </c>
      <c r="M840" s="4"/>
      <c r="N840" s="5"/>
      <c r="O840" s="4"/>
      <c r="P840" s="4">
        <f>=ROUNDDOWN({0},0)</f>
      </c>
      <c r="Q840" s="4"/>
      <c r="R840" s="5"/>
      <c r="S840" s="4">
        <v>5</v>
      </c>
      <c r="T840" s="6">
        <v>512.86</v>
      </c>
      <c r="U840" s="4"/>
      <c r="V840" s="6"/>
      <c r="W840" s="5"/>
      <c r="X840" s="5"/>
      <c r="Y840" s="4"/>
      <c r="Z840" s="6"/>
      <c r="AA840" s="4"/>
      <c r="AB840" s="6"/>
      <c r="AC840" s="5"/>
      <c r="AD840" s="5"/>
      <c r="AE840" s="4"/>
      <c r="AF840" s="6"/>
      <c r="AG840" s="4"/>
      <c r="AH840" s="6"/>
      <c r="AI840" s="5"/>
      <c r="AJ840" s="5"/>
      <c r="AK840" s="4">
        <v>1</v>
      </c>
      <c r="AL840" s="6">
        <v>109.66</v>
      </c>
      <c r="AM840" s="4"/>
      <c r="AN840" s="6"/>
      <c r="AO840" s="5"/>
      <c r="AP840" s="5"/>
      <c r="AQ840" s="4">
        <v>4</v>
      </c>
      <c r="AR840" s="6">
        <v>403.2</v>
      </c>
      <c r="AS840" s="4"/>
      <c r="AT840" s="6"/>
      <c r="AU840" s="5"/>
      <c r="AV840" s="5"/>
      <c r="AW840" s="4"/>
      <c r="AX840" s="6"/>
      <c r="AY840" s="4"/>
      <c r="AZ840" s="6"/>
      <c r="BA840" s="5"/>
      <c r="BB840" s="5"/>
      <c r="BC840" s="4"/>
      <c r="BD840" s="6"/>
      <c r="BE840" s="4"/>
      <c r="BF840" s="6"/>
      <c r="BG840" s="5"/>
      <c r="BH840" s="5"/>
      <c r="BI840" s="4"/>
      <c r="BJ840" s="6"/>
      <c r="BK840" s="4"/>
      <c r="BL840" s="6"/>
      <c r="BM840" s="5"/>
      <c r="BN840" s="5"/>
      <c r="BO840" s="4"/>
      <c r="BP840" s="6"/>
      <c r="BQ840" s="4"/>
      <c r="BR840" s="6"/>
      <c r="BS840" s="5"/>
      <c r="BT840" s="5"/>
      <c r="BU840" s="4"/>
      <c r="BV840" s="6"/>
      <c r="BW840" s="4"/>
      <c r="BX840" s="6"/>
      <c r="BY840" s="5"/>
      <c r="BZ840" s="5"/>
      <c r="CA840" s="4"/>
      <c r="CB840" s="6"/>
      <c r="CC840" s="4"/>
      <c r="CD840" s="6"/>
      <c r="CE840" s="5"/>
      <c r="CF840" s="5"/>
      <c r="CG840" s="4"/>
      <c r="CH840" s="6"/>
      <c r="CI840" s="4"/>
      <c r="CJ840" s="6"/>
      <c r="CK840" s="5"/>
      <c r="CL840" s="5"/>
      <c r="CM840" s="4"/>
      <c r="CN840" s="6"/>
      <c r="CO840" s="4"/>
      <c r="CP840" s="6"/>
      <c r="CQ840" s="5"/>
      <c r="CR840" s="5"/>
      <c r="CS840" s="4"/>
      <c r="CT840" s="6"/>
      <c r="CU840" s="4"/>
      <c r="CV840" s="6"/>
      <c r="CW840" s="5"/>
      <c r="CX840" s="5"/>
      <c r="CY840" s="4"/>
      <c r="CZ840" s="6"/>
      <c r="DA840" s="4"/>
      <c r="DB840" s="6"/>
      <c r="DC840" s="5"/>
      <c r="DD840" s="5"/>
      <c r="DE840" s="4"/>
      <c r="DF840" s="6"/>
      <c r="DG840" s="4"/>
      <c r="DH840" s="6"/>
      <c r="DI840" s="5"/>
      <c r="DJ840" s="5"/>
      <c r="DK840" s="4"/>
      <c r="DL840" s="6"/>
      <c r="DM840" s="4"/>
      <c r="DN840" s="6"/>
      <c r="DO840" s="5"/>
      <c r="DP840" s="5"/>
      <c r="DQ840" s="4"/>
      <c r="DR840" s="6"/>
      <c r="DS840" s="4"/>
      <c r="DT840" s="6"/>
      <c r="DU840" s="5"/>
      <c r="DV840" s="5"/>
      <c r="DW840" s="4"/>
      <c r="DX840" s="6"/>
      <c r="DY840" s="4"/>
      <c r="DZ840" s="6"/>
      <c r="EA840" s="5"/>
      <c r="EB840" s="5"/>
      <c r="EC840" s="4"/>
      <c r="ED840" s="6"/>
      <c r="EE840" s="4"/>
      <c r="EF840" s="6"/>
      <c r="EG840" s="5"/>
      <c r="EH840" s="5"/>
      <c r="EI840" s="4"/>
      <c r="EJ840" s="6"/>
      <c r="EK840" s="4"/>
      <c r="EL840" s="6"/>
      <c r="EM840" s="5"/>
      <c r="EN840" s="5"/>
      <c r="EO840" s="4"/>
      <c r="EP840" s="6"/>
      <c r="EQ840" s="4"/>
      <c r="ER840" s="6"/>
      <c r="ES840" s="5"/>
      <c r="ET840" s="5"/>
      <c r="EU840" s="4"/>
      <c r="EV840" s="6"/>
      <c r="EW840" s="4"/>
      <c r="EX840" s="6"/>
      <c r="EY840" s="5"/>
      <c r="EZ840" s="5"/>
      <c r="FA840" s="4"/>
      <c r="FB840" s="6"/>
      <c r="FC840" s="4"/>
      <c r="FD840" s="6"/>
      <c r="FE840" s="5"/>
      <c r="FF840" s="5"/>
      <c r="FG840" s="4"/>
      <c r="FH840" s="6"/>
      <c r="FI840" s="4"/>
      <c r="FJ840" s="6"/>
      <c r="FK840" s="5"/>
      <c r="FL840" s="5"/>
      <c r="FM840" s="4"/>
      <c r="FN840" s="6"/>
      <c r="FO840" s="4"/>
      <c r="FP840" s="6"/>
      <c r="FQ840" s="5"/>
      <c r="FR840" s="5"/>
      <c r="FS840" s="4"/>
      <c r="FT840" s="6"/>
      <c r="FU840" s="4"/>
      <c r="FV840" s="6"/>
      <c r="FW840" s="5"/>
      <c r="FX840" s="5"/>
      <c r="FY840" s="4"/>
      <c r="FZ840" s="6"/>
      <c r="GA840" s="4"/>
      <c r="GB840" s="6"/>
      <c r="GC840" s="5"/>
      <c r="GD840" s="5"/>
      <c r="GE840" s="4"/>
      <c r="GF840" s="6"/>
      <c r="GG840" s="4"/>
      <c r="GH840" s="6"/>
      <c r="GI840" s="5"/>
      <c r="GJ840" s="5"/>
      <c r="GK840" s="4"/>
      <c r="GL840" s="6"/>
      <c r="GM840" s="4"/>
      <c r="GN840" s="6"/>
      <c r="GO840" s="5"/>
      <c r="GP840" s="5"/>
      <c r="GQ840" s="4"/>
      <c r="GR840" s="6"/>
      <c r="GS840" s="4"/>
      <c r="GT840" s="6"/>
      <c r="GU840" s="5"/>
      <c r="GV840" s="5"/>
      <c r="GW840" s="4"/>
      <c r="GX840" s="6"/>
      <c r="GY840" s="4"/>
      <c r="GZ840" s="6"/>
      <c r="HA840" s="5"/>
      <c r="HB840" s="5"/>
      <c r="HC840" s="4"/>
      <c r="HD840" s="6"/>
      <c r="HE840" s="4"/>
      <c r="HF840" s="6"/>
      <c r="HG840" s="5"/>
      <c r="HH840" s="5"/>
      <c r="HI840" s="4"/>
      <c r="HJ840" s="6"/>
      <c r="HK840" s="4"/>
      <c r="HL840" s="6"/>
      <c r="HM840" s="5"/>
      <c r="HN840" s="5"/>
      <c r="HO840" s="4"/>
      <c r="HP840" s="6"/>
      <c r="HQ840" s="4"/>
      <c r="HR840" s="6"/>
      <c r="HS840" s="5"/>
      <c r="HT840" s="5"/>
      <c r="HU840" s="4"/>
      <c r="HV840" s="6"/>
      <c r="HW840" s="4"/>
      <c r="HX840" s="6"/>
      <c r="HY840" s="5"/>
      <c r="HZ840" s="5"/>
      <c r="IA840" s="4"/>
      <c r="IB840" s="6"/>
      <c r="IC840" s="4"/>
      <c r="ID840" s="6"/>
      <c r="IE840" s="5"/>
      <c r="IF840" s="5"/>
      <c r="IG840" s="4"/>
      <c r="IH840" s="6"/>
      <c r="II840" s="4"/>
      <c r="IJ840" s="6"/>
      <c r="IK840" s="5"/>
      <c r="IL840" s="5"/>
      <c r="IM840" s="4"/>
      <c r="IN840" s="6"/>
      <c r="IO840" s="4"/>
      <c r="IP840" s="6"/>
      <c r="IQ840" s="5"/>
      <c r="IR840" s="5"/>
      <c r="IS840" s="4"/>
      <c r="IT840" s="6"/>
      <c r="IU840" s="4"/>
      <c r="IV840" s="6"/>
      <c r="IW840" s="5"/>
      <c r="IX840" s="5"/>
      <c r="IY840" s="4"/>
      <c r="IZ840" s="6"/>
      <c r="JA840" s="4"/>
      <c r="JB840" s="6"/>
      <c r="JC840" s="5"/>
      <c r="JD840" s="5"/>
      <c r="JE840" s="4"/>
      <c r="JF840" s="6"/>
      <c r="JG840" s="4"/>
      <c r="JH840" s="6"/>
      <c r="JI840" s="5"/>
      <c r="JJ840" s="5"/>
      <c r="JK840" s="4"/>
      <c r="JL840" s="6"/>
      <c r="JM840" s="4"/>
      <c r="JN840" s="6"/>
      <c r="JO840" s="5"/>
      <c r="JP840" s="5"/>
      <c r="JQ840" s="4"/>
      <c r="JR840" s="6"/>
      <c r="JS840" s="4"/>
      <c r="JT840" s="6"/>
      <c r="JU840" s="5"/>
      <c r="JV840" s="5"/>
      <c r="JW840" s="4"/>
      <c r="JX840" s="6"/>
      <c r="JY840" s="4"/>
      <c r="JZ840" s="6"/>
      <c r="KA840" s="5"/>
      <c r="KB840" s="5"/>
      <c r="KC840" s="4"/>
      <c r="KD840" s="6"/>
      <c r="KE840" s="4"/>
      <c r="KF840" s="6"/>
      <c r="KG840" s="5"/>
      <c r="KH840" s="5"/>
      <c r="KI840" s="4"/>
      <c r="KJ840" s="6"/>
      <c r="KK840" s="4"/>
      <c r="KL840" s="6"/>
      <c r="KM840" s="5"/>
      <c r="KN840" s="5"/>
    </row>
    <row r="841">
      <c r="A841" s="3" t="s">
        <v>85</v>
      </c>
      <c r="B841" s="3" t="s">
        <v>765</v>
      </c>
      <c r="C841" s="3" t="s">
        <v>87</v>
      </c>
      <c r="D841" s="3" t="s">
        <v>88</v>
      </c>
      <c r="E841" s="3" t="s">
        <v>777</v>
      </c>
      <c r="F841" s="3" t="s">
        <v>777</v>
      </c>
      <c r="G841" s="3" t="s">
        <v>777</v>
      </c>
      <c r="H841" s="3" t="s">
        <v>104</v>
      </c>
      <c r="I841" s="3" t="s">
        <v>1311</v>
      </c>
      <c r="J841" s="3" t="s">
        <v>1340</v>
      </c>
      <c r="K841" s="4">
        <v>24</v>
      </c>
      <c r="L841" s="4">
        <f>=ROUNDDOWN(4.8,0)</f>
      </c>
      <c r="M841" s="4"/>
      <c r="N841" s="5"/>
      <c r="O841" s="4"/>
      <c r="P841" s="4">
        <f>=ROUNDDOWN({0},0)</f>
      </c>
      <c r="Q841" s="4"/>
      <c r="R841" s="5"/>
      <c r="S841" s="4">
        <v>4</v>
      </c>
      <c r="T841" s="6">
        <v>269.12</v>
      </c>
      <c r="U841" s="4"/>
      <c r="V841" s="6"/>
      <c r="W841" s="5"/>
      <c r="X841" s="5"/>
      <c r="Y841" s="4"/>
      <c r="Z841" s="6"/>
      <c r="AA841" s="4"/>
      <c r="AB841" s="6"/>
      <c r="AC841" s="5"/>
      <c r="AD841" s="5"/>
      <c r="AE841" s="4">
        <v>2</v>
      </c>
      <c r="AF841" s="6">
        <v>124.24</v>
      </c>
      <c r="AG841" s="4"/>
      <c r="AH841" s="6"/>
      <c r="AI841" s="5"/>
      <c r="AJ841" s="5"/>
      <c r="AK841" s="4"/>
      <c r="AL841" s="6"/>
      <c r="AM841" s="4"/>
      <c r="AN841" s="6"/>
      <c r="AO841" s="5"/>
      <c r="AP841" s="5"/>
      <c r="AQ841" s="4">
        <v>1</v>
      </c>
      <c r="AR841" s="6">
        <v>77</v>
      </c>
      <c r="AS841" s="4"/>
      <c r="AT841" s="6"/>
      <c r="AU841" s="5"/>
      <c r="AV841" s="5"/>
      <c r="AW841" s="4"/>
      <c r="AX841" s="6"/>
      <c r="AY841" s="4"/>
      <c r="AZ841" s="6"/>
      <c r="BA841" s="5"/>
      <c r="BB841" s="5"/>
      <c r="BC841" s="4"/>
      <c r="BD841" s="6"/>
      <c r="BE841" s="4"/>
      <c r="BF841" s="6"/>
      <c r="BG841" s="5"/>
      <c r="BH841" s="5"/>
      <c r="BI841" s="4"/>
      <c r="BJ841" s="6"/>
      <c r="BK841" s="4"/>
      <c r="BL841" s="6"/>
      <c r="BM841" s="5"/>
      <c r="BN841" s="5"/>
      <c r="BO841" s="4"/>
      <c r="BP841" s="6"/>
      <c r="BQ841" s="4"/>
      <c r="BR841" s="6"/>
      <c r="BS841" s="5"/>
      <c r="BT841" s="5"/>
      <c r="BU841" s="4">
        <v>1</v>
      </c>
      <c r="BV841" s="6">
        <v>67.88</v>
      </c>
      <c r="BW841" s="4"/>
      <c r="BX841" s="6"/>
      <c r="BY841" s="5"/>
      <c r="BZ841" s="5"/>
      <c r="CA841" s="4"/>
      <c r="CB841" s="6"/>
      <c r="CC841" s="4"/>
      <c r="CD841" s="6"/>
      <c r="CE841" s="5"/>
      <c r="CF841" s="5"/>
      <c r="CG841" s="4"/>
      <c r="CH841" s="6"/>
      <c r="CI841" s="4"/>
      <c r="CJ841" s="6"/>
      <c r="CK841" s="5"/>
      <c r="CL841" s="5"/>
      <c r="CM841" s="4"/>
      <c r="CN841" s="6"/>
      <c r="CO841" s="4"/>
      <c r="CP841" s="6"/>
      <c r="CQ841" s="5"/>
      <c r="CR841" s="5"/>
      <c r="CS841" s="4"/>
      <c r="CT841" s="6"/>
      <c r="CU841" s="4"/>
      <c r="CV841" s="6"/>
      <c r="CW841" s="5"/>
      <c r="CX841" s="5"/>
      <c r="CY841" s="4"/>
      <c r="CZ841" s="6"/>
      <c r="DA841" s="4"/>
      <c r="DB841" s="6"/>
      <c r="DC841" s="5"/>
      <c r="DD841" s="5"/>
      <c r="DE841" s="4"/>
      <c r="DF841" s="6"/>
      <c r="DG841" s="4"/>
      <c r="DH841" s="6"/>
      <c r="DI841" s="5"/>
      <c r="DJ841" s="5"/>
      <c r="DK841" s="4"/>
      <c r="DL841" s="6"/>
      <c r="DM841" s="4"/>
      <c r="DN841" s="6"/>
      <c r="DO841" s="5"/>
      <c r="DP841" s="5"/>
      <c r="DQ841" s="4"/>
      <c r="DR841" s="6"/>
      <c r="DS841" s="4"/>
      <c r="DT841" s="6"/>
      <c r="DU841" s="5"/>
      <c r="DV841" s="5"/>
      <c r="DW841" s="4"/>
      <c r="DX841" s="6"/>
      <c r="DY841" s="4"/>
      <c r="DZ841" s="6"/>
      <c r="EA841" s="5"/>
      <c r="EB841" s="5"/>
      <c r="EC841" s="4"/>
      <c r="ED841" s="6"/>
      <c r="EE841" s="4"/>
      <c r="EF841" s="6"/>
      <c r="EG841" s="5"/>
      <c r="EH841" s="5"/>
      <c r="EI841" s="4"/>
      <c r="EJ841" s="6"/>
      <c r="EK841" s="4"/>
      <c r="EL841" s="6"/>
      <c r="EM841" s="5"/>
      <c r="EN841" s="5"/>
      <c r="EO841" s="4"/>
      <c r="EP841" s="6"/>
      <c r="EQ841" s="4"/>
      <c r="ER841" s="6"/>
      <c r="ES841" s="5"/>
      <c r="ET841" s="5"/>
      <c r="EU841" s="4"/>
      <c r="EV841" s="6"/>
      <c r="EW841" s="4"/>
      <c r="EX841" s="6"/>
      <c r="EY841" s="5"/>
      <c r="EZ841" s="5"/>
      <c r="FA841" s="4"/>
      <c r="FB841" s="6"/>
      <c r="FC841" s="4"/>
      <c r="FD841" s="6"/>
      <c r="FE841" s="5"/>
      <c r="FF841" s="5"/>
      <c r="FG841" s="4"/>
      <c r="FH841" s="6"/>
      <c r="FI841" s="4"/>
      <c r="FJ841" s="6"/>
      <c r="FK841" s="5"/>
      <c r="FL841" s="5"/>
      <c r="FM841" s="4"/>
      <c r="FN841" s="6"/>
      <c r="FO841" s="4"/>
      <c r="FP841" s="6"/>
      <c r="FQ841" s="5"/>
      <c r="FR841" s="5"/>
      <c r="FS841" s="4"/>
      <c r="FT841" s="6"/>
      <c r="FU841" s="4"/>
      <c r="FV841" s="6"/>
      <c r="FW841" s="5"/>
      <c r="FX841" s="5"/>
      <c r="FY841" s="4"/>
      <c r="FZ841" s="6"/>
      <c r="GA841" s="4"/>
      <c r="GB841" s="6"/>
      <c r="GC841" s="5"/>
      <c r="GD841" s="5"/>
      <c r="GE841" s="4"/>
      <c r="GF841" s="6"/>
      <c r="GG841" s="4"/>
      <c r="GH841" s="6"/>
      <c r="GI841" s="5"/>
      <c r="GJ841" s="5"/>
      <c r="GK841" s="4"/>
      <c r="GL841" s="6"/>
      <c r="GM841" s="4"/>
      <c r="GN841" s="6"/>
      <c r="GO841" s="5"/>
      <c r="GP841" s="5"/>
      <c r="GQ841" s="4"/>
      <c r="GR841" s="6"/>
      <c r="GS841" s="4"/>
      <c r="GT841" s="6"/>
      <c r="GU841" s="5"/>
      <c r="GV841" s="5"/>
      <c r="GW841" s="4"/>
      <c r="GX841" s="6"/>
      <c r="GY841" s="4"/>
      <c r="GZ841" s="6"/>
      <c r="HA841" s="5"/>
      <c r="HB841" s="5"/>
      <c r="HC841" s="4"/>
      <c r="HD841" s="6"/>
      <c r="HE841" s="4"/>
      <c r="HF841" s="6"/>
      <c r="HG841" s="5"/>
      <c r="HH841" s="5"/>
      <c r="HI841" s="4"/>
      <c r="HJ841" s="6"/>
      <c r="HK841" s="4"/>
      <c r="HL841" s="6"/>
      <c r="HM841" s="5"/>
      <c r="HN841" s="5"/>
      <c r="HO841" s="4"/>
      <c r="HP841" s="6"/>
      <c r="HQ841" s="4"/>
      <c r="HR841" s="6"/>
      <c r="HS841" s="5"/>
      <c r="HT841" s="5"/>
      <c r="HU841" s="4"/>
      <c r="HV841" s="6"/>
      <c r="HW841" s="4"/>
      <c r="HX841" s="6"/>
      <c r="HY841" s="5"/>
      <c r="HZ841" s="5"/>
      <c r="IA841" s="4"/>
      <c r="IB841" s="6"/>
      <c r="IC841" s="4"/>
      <c r="ID841" s="6"/>
      <c r="IE841" s="5"/>
      <c r="IF841" s="5"/>
      <c r="IG841" s="4"/>
      <c r="IH841" s="6"/>
      <c r="II841" s="4"/>
      <c r="IJ841" s="6"/>
      <c r="IK841" s="5"/>
      <c r="IL841" s="5"/>
      <c r="IM841" s="4"/>
      <c r="IN841" s="6"/>
      <c r="IO841" s="4"/>
      <c r="IP841" s="6"/>
      <c r="IQ841" s="5"/>
      <c r="IR841" s="5"/>
      <c r="IS841" s="4"/>
      <c r="IT841" s="6"/>
      <c r="IU841" s="4"/>
      <c r="IV841" s="6"/>
      <c r="IW841" s="5"/>
      <c r="IX841" s="5"/>
      <c r="IY841" s="4"/>
      <c r="IZ841" s="6"/>
      <c r="JA841" s="4"/>
      <c r="JB841" s="6"/>
      <c r="JC841" s="5"/>
      <c r="JD841" s="5"/>
      <c r="JE841" s="4"/>
      <c r="JF841" s="6"/>
      <c r="JG841" s="4"/>
      <c r="JH841" s="6"/>
      <c r="JI841" s="5"/>
      <c r="JJ841" s="5"/>
      <c r="JK841" s="4"/>
      <c r="JL841" s="6"/>
      <c r="JM841" s="4"/>
      <c r="JN841" s="6"/>
      <c r="JO841" s="5"/>
      <c r="JP841" s="5"/>
      <c r="JQ841" s="4"/>
      <c r="JR841" s="6"/>
      <c r="JS841" s="4"/>
      <c r="JT841" s="6"/>
      <c r="JU841" s="5"/>
      <c r="JV841" s="5"/>
      <c r="JW841" s="4"/>
      <c r="JX841" s="6"/>
      <c r="JY841" s="4"/>
      <c r="JZ841" s="6"/>
      <c r="KA841" s="5"/>
      <c r="KB841" s="5"/>
      <c r="KC841" s="4"/>
      <c r="KD841" s="6"/>
      <c r="KE841" s="4"/>
      <c r="KF841" s="6"/>
      <c r="KG841" s="5"/>
      <c r="KH841" s="5"/>
      <c r="KI841" s="4"/>
      <c r="KJ841" s="6"/>
      <c r="KK841" s="4"/>
      <c r="KL841" s="6"/>
      <c r="KM841" s="5"/>
      <c r="KN841" s="5"/>
    </row>
    <row r="842">
      <c r="A842" s="3" t="s">
        <v>85</v>
      </c>
      <c r="B842" s="3" t="s">
        <v>765</v>
      </c>
      <c r="C842" s="3" t="s">
        <v>87</v>
      </c>
      <c r="D842" s="3" t="s">
        <v>88</v>
      </c>
      <c r="E842" s="3" t="s">
        <v>778</v>
      </c>
      <c r="F842" s="3" t="s">
        <v>104</v>
      </c>
      <c r="G842" s="3" t="s">
        <v>104</v>
      </c>
      <c r="H842" s="3" t="s">
        <v>104</v>
      </c>
      <c r="I842" s="3" t="s">
        <v>1311</v>
      </c>
      <c r="J842" s="3" t="s">
        <v>1340</v>
      </c>
      <c r="K842" s="4">
        <v>105</v>
      </c>
      <c r="L842" s="4">
        <f>=ROUNDDOWN(15,0)</f>
      </c>
      <c r="M842" s="4"/>
      <c r="N842" s="5"/>
      <c r="O842" s="4"/>
      <c r="P842" s="4">
        <f>=ROUNDDOWN({0},0)</f>
      </c>
      <c r="Q842" s="4"/>
      <c r="R842" s="5"/>
      <c r="S842" s="4">
        <v>3</v>
      </c>
      <c r="T842" s="6">
        <v>255.73</v>
      </c>
      <c r="U842" s="4"/>
      <c r="V842" s="6"/>
      <c r="W842" s="5"/>
      <c r="X842" s="5"/>
      <c r="Y842" s="4"/>
      <c r="Z842" s="6"/>
      <c r="AA842" s="4"/>
      <c r="AB842" s="6"/>
      <c r="AC842" s="5"/>
      <c r="AD842" s="5"/>
      <c r="AE842" s="4"/>
      <c r="AF842" s="6"/>
      <c r="AG842" s="4"/>
      <c r="AH842" s="6"/>
      <c r="AI842" s="5"/>
      <c r="AJ842" s="5"/>
      <c r="AK842" s="4"/>
      <c r="AL842" s="6"/>
      <c r="AM842" s="4"/>
      <c r="AN842" s="6"/>
      <c r="AO842" s="5"/>
      <c r="AP842" s="5"/>
      <c r="AQ842" s="4"/>
      <c r="AR842" s="6"/>
      <c r="AS842" s="4"/>
      <c r="AT842" s="6"/>
      <c r="AU842" s="5"/>
      <c r="AV842" s="5"/>
      <c r="AW842" s="4"/>
      <c r="AX842" s="6"/>
      <c r="AY842" s="4"/>
      <c r="AZ842" s="6"/>
      <c r="BA842" s="5"/>
      <c r="BB842" s="5"/>
      <c r="BC842" s="4"/>
      <c r="BD842" s="6"/>
      <c r="BE842" s="4"/>
      <c r="BF842" s="6"/>
      <c r="BG842" s="5"/>
      <c r="BH842" s="5"/>
      <c r="BI842" s="4"/>
      <c r="BJ842" s="6"/>
      <c r="BK842" s="4"/>
      <c r="BL842" s="6"/>
      <c r="BM842" s="5"/>
      <c r="BN842" s="5"/>
      <c r="BO842" s="4"/>
      <c r="BP842" s="6"/>
      <c r="BQ842" s="4"/>
      <c r="BR842" s="6"/>
      <c r="BS842" s="5"/>
      <c r="BT842" s="5"/>
      <c r="BU842" s="4">
        <v>2</v>
      </c>
      <c r="BV842" s="6">
        <v>130</v>
      </c>
      <c r="BW842" s="4"/>
      <c r="BX842" s="6"/>
      <c r="BY842" s="5"/>
      <c r="BZ842" s="5"/>
      <c r="CA842" s="4"/>
      <c r="CB842" s="6"/>
      <c r="CC842" s="4"/>
      <c r="CD842" s="6"/>
      <c r="CE842" s="5"/>
      <c r="CF842" s="5"/>
      <c r="CG842" s="4"/>
      <c r="CH842" s="6"/>
      <c r="CI842" s="4"/>
      <c r="CJ842" s="6"/>
      <c r="CK842" s="5"/>
      <c r="CL842" s="5"/>
      <c r="CM842" s="4"/>
      <c r="CN842" s="6"/>
      <c r="CO842" s="4"/>
      <c r="CP842" s="6"/>
      <c r="CQ842" s="5"/>
      <c r="CR842" s="5"/>
      <c r="CS842" s="4"/>
      <c r="CT842" s="6"/>
      <c r="CU842" s="4"/>
      <c r="CV842" s="6"/>
      <c r="CW842" s="5"/>
      <c r="CX842" s="5"/>
      <c r="CY842" s="4"/>
      <c r="CZ842" s="6"/>
      <c r="DA842" s="4"/>
      <c r="DB842" s="6"/>
      <c r="DC842" s="5"/>
      <c r="DD842" s="5"/>
      <c r="DE842" s="4"/>
      <c r="DF842" s="6"/>
      <c r="DG842" s="4"/>
      <c r="DH842" s="6"/>
      <c r="DI842" s="5"/>
      <c r="DJ842" s="5"/>
      <c r="DK842" s="4"/>
      <c r="DL842" s="6"/>
      <c r="DM842" s="4"/>
      <c r="DN842" s="6"/>
      <c r="DO842" s="5"/>
      <c r="DP842" s="5"/>
      <c r="DQ842" s="4"/>
      <c r="DR842" s="6"/>
      <c r="DS842" s="4"/>
      <c r="DT842" s="6"/>
      <c r="DU842" s="5"/>
      <c r="DV842" s="5"/>
      <c r="DW842" s="4"/>
      <c r="DX842" s="6"/>
      <c r="DY842" s="4"/>
      <c r="DZ842" s="6"/>
      <c r="EA842" s="5"/>
      <c r="EB842" s="5"/>
      <c r="EC842" s="4">
        <v>1</v>
      </c>
      <c r="ED842" s="6">
        <v>125.73</v>
      </c>
      <c r="EE842" s="4"/>
      <c r="EF842" s="6"/>
      <c r="EG842" s="5"/>
      <c r="EH842" s="5"/>
      <c r="EI842" s="4"/>
      <c r="EJ842" s="6"/>
      <c r="EK842" s="4"/>
      <c r="EL842" s="6"/>
      <c r="EM842" s="5"/>
      <c r="EN842" s="5"/>
      <c r="EO842" s="4"/>
      <c r="EP842" s="6"/>
      <c r="EQ842" s="4"/>
      <c r="ER842" s="6"/>
      <c r="ES842" s="5"/>
      <c r="ET842" s="5"/>
      <c r="EU842" s="4"/>
      <c r="EV842" s="6"/>
      <c r="EW842" s="4"/>
      <c r="EX842" s="6"/>
      <c r="EY842" s="5"/>
      <c r="EZ842" s="5"/>
      <c r="FA842" s="4"/>
      <c r="FB842" s="6"/>
      <c r="FC842" s="4"/>
      <c r="FD842" s="6"/>
      <c r="FE842" s="5"/>
      <c r="FF842" s="5"/>
      <c r="FG842" s="4"/>
      <c r="FH842" s="6"/>
      <c r="FI842" s="4"/>
      <c r="FJ842" s="6"/>
      <c r="FK842" s="5"/>
      <c r="FL842" s="5"/>
      <c r="FM842" s="4"/>
      <c r="FN842" s="6"/>
      <c r="FO842" s="4"/>
      <c r="FP842" s="6"/>
      <c r="FQ842" s="5"/>
      <c r="FR842" s="5"/>
      <c r="FS842" s="4"/>
      <c r="FT842" s="6"/>
      <c r="FU842" s="4"/>
      <c r="FV842" s="6"/>
      <c r="FW842" s="5"/>
      <c r="FX842" s="5"/>
      <c r="FY842" s="4"/>
      <c r="FZ842" s="6"/>
      <c r="GA842" s="4"/>
      <c r="GB842" s="6"/>
      <c r="GC842" s="5"/>
      <c r="GD842" s="5"/>
      <c r="GE842" s="4"/>
      <c r="GF842" s="6"/>
      <c r="GG842" s="4"/>
      <c r="GH842" s="6"/>
      <c r="GI842" s="5"/>
      <c r="GJ842" s="5"/>
      <c r="GK842" s="4"/>
      <c r="GL842" s="6"/>
      <c r="GM842" s="4"/>
      <c r="GN842" s="6"/>
      <c r="GO842" s="5"/>
      <c r="GP842" s="5"/>
      <c r="GQ842" s="4"/>
      <c r="GR842" s="6"/>
      <c r="GS842" s="4"/>
      <c r="GT842" s="6"/>
      <c r="GU842" s="5"/>
      <c r="GV842" s="5"/>
      <c r="GW842" s="4"/>
      <c r="GX842" s="6"/>
      <c r="GY842" s="4"/>
      <c r="GZ842" s="6"/>
      <c r="HA842" s="5"/>
      <c r="HB842" s="5"/>
      <c r="HC842" s="4"/>
      <c r="HD842" s="6"/>
      <c r="HE842" s="4"/>
      <c r="HF842" s="6"/>
      <c r="HG842" s="5"/>
      <c r="HH842" s="5"/>
      <c r="HI842" s="4"/>
      <c r="HJ842" s="6"/>
      <c r="HK842" s="4"/>
      <c r="HL842" s="6"/>
      <c r="HM842" s="5"/>
      <c r="HN842" s="5"/>
      <c r="HO842" s="4"/>
      <c r="HP842" s="6"/>
      <c r="HQ842" s="4"/>
      <c r="HR842" s="6"/>
      <c r="HS842" s="5"/>
      <c r="HT842" s="5"/>
      <c r="HU842" s="4"/>
      <c r="HV842" s="6"/>
      <c r="HW842" s="4"/>
      <c r="HX842" s="6"/>
      <c r="HY842" s="5"/>
      <c r="HZ842" s="5"/>
      <c r="IA842" s="4"/>
      <c r="IB842" s="6"/>
      <c r="IC842" s="4"/>
      <c r="ID842" s="6"/>
      <c r="IE842" s="5"/>
      <c r="IF842" s="5"/>
      <c r="IG842" s="4"/>
      <c r="IH842" s="6"/>
      <c r="II842" s="4"/>
      <c r="IJ842" s="6"/>
      <c r="IK842" s="5"/>
      <c r="IL842" s="5"/>
      <c r="IM842" s="4"/>
      <c r="IN842" s="6"/>
      <c r="IO842" s="4"/>
      <c r="IP842" s="6"/>
      <c r="IQ842" s="5"/>
      <c r="IR842" s="5"/>
      <c r="IS842" s="4"/>
      <c r="IT842" s="6"/>
      <c r="IU842" s="4"/>
      <c r="IV842" s="6"/>
      <c r="IW842" s="5"/>
      <c r="IX842" s="5"/>
      <c r="IY842" s="4"/>
      <c r="IZ842" s="6"/>
      <c r="JA842" s="4"/>
      <c r="JB842" s="6"/>
      <c r="JC842" s="5"/>
      <c r="JD842" s="5"/>
      <c r="JE842" s="4"/>
      <c r="JF842" s="6"/>
      <c r="JG842" s="4"/>
      <c r="JH842" s="6"/>
      <c r="JI842" s="5"/>
      <c r="JJ842" s="5"/>
      <c r="JK842" s="4"/>
      <c r="JL842" s="6"/>
      <c r="JM842" s="4"/>
      <c r="JN842" s="6"/>
      <c r="JO842" s="5"/>
      <c r="JP842" s="5"/>
      <c r="JQ842" s="4"/>
      <c r="JR842" s="6"/>
      <c r="JS842" s="4"/>
      <c r="JT842" s="6"/>
      <c r="JU842" s="5"/>
      <c r="JV842" s="5"/>
      <c r="JW842" s="4"/>
      <c r="JX842" s="6"/>
      <c r="JY842" s="4"/>
      <c r="JZ842" s="6"/>
      <c r="KA842" s="5"/>
      <c r="KB842" s="5"/>
      <c r="KC842" s="4"/>
      <c r="KD842" s="6"/>
      <c r="KE842" s="4"/>
      <c r="KF842" s="6"/>
      <c r="KG842" s="5"/>
      <c r="KH842" s="5"/>
      <c r="KI842" s="4"/>
      <c r="KJ842" s="6"/>
      <c r="KK842" s="4"/>
      <c r="KL842" s="6"/>
      <c r="KM842" s="5"/>
      <c r="KN842" s="5"/>
    </row>
    <row r="843">
      <c r="A843" s="3" t="s">
        <v>85</v>
      </c>
      <c r="B843" s="3" t="s">
        <v>765</v>
      </c>
      <c r="C843" s="3" t="s">
        <v>87</v>
      </c>
      <c r="D843" s="3" t="s">
        <v>88</v>
      </c>
      <c r="E843" s="3" t="s">
        <v>779</v>
      </c>
      <c r="F843" s="3" t="s">
        <v>779</v>
      </c>
      <c r="G843" s="3" t="s">
        <v>779</v>
      </c>
      <c r="H843" s="3" t="s">
        <v>351</v>
      </c>
      <c r="I843" s="3" t="s">
        <v>1444</v>
      </c>
      <c r="J843" s="3" t="s">
        <v>1340</v>
      </c>
      <c r="K843" s="4">
        <v>20</v>
      </c>
      <c r="L843" s="4">
        <f>=ROUNDDOWN(6.66666666666667,0)</f>
      </c>
      <c r="M843" s="4"/>
      <c r="N843" s="5"/>
      <c r="O843" s="4"/>
      <c r="P843" s="4">
        <f>=ROUNDDOWN({0},0)</f>
      </c>
      <c r="Q843" s="4"/>
      <c r="R843" s="5"/>
      <c r="S843" s="4">
        <v>2</v>
      </c>
      <c r="T843" s="6">
        <v>179.6</v>
      </c>
      <c r="U843" s="4"/>
      <c r="V843" s="6"/>
      <c r="W843" s="5"/>
      <c r="X843" s="5"/>
      <c r="Y843" s="4"/>
      <c r="Z843" s="6"/>
      <c r="AA843" s="4"/>
      <c r="AB843" s="6"/>
      <c r="AC843" s="5"/>
      <c r="AD843" s="5"/>
      <c r="AE843" s="4">
        <v>1</v>
      </c>
      <c r="AF843" s="6">
        <v>81.63</v>
      </c>
      <c r="AG843" s="4"/>
      <c r="AH843" s="6"/>
      <c r="AI843" s="5"/>
      <c r="AJ843" s="5"/>
      <c r="AK843" s="4">
        <v>1</v>
      </c>
      <c r="AL843" s="6">
        <v>97.97</v>
      </c>
      <c r="AM843" s="4"/>
      <c r="AN843" s="6"/>
      <c r="AO843" s="5"/>
      <c r="AP843" s="5"/>
      <c r="AQ843" s="4"/>
      <c r="AR843" s="6"/>
      <c r="AS843" s="4"/>
      <c r="AT843" s="6"/>
      <c r="AU843" s="5"/>
      <c r="AV843" s="5"/>
      <c r="AW843" s="4"/>
      <c r="AX843" s="6"/>
      <c r="AY843" s="4"/>
      <c r="AZ843" s="6"/>
      <c r="BA843" s="5"/>
      <c r="BB843" s="5"/>
      <c r="BC843" s="4"/>
      <c r="BD843" s="6"/>
      <c r="BE843" s="4"/>
      <c r="BF843" s="6"/>
      <c r="BG843" s="5"/>
      <c r="BH843" s="5"/>
      <c r="BI843" s="4"/>
      <c r="BJ843" s="6"/>
      <c r="BK843" s="4"/>
      <c r="BL843" s="6"/>
      <c r="BM843" s="5"/>
      <c r="BN843" s="5"/>
      <c r="BO843" s="4"/>
      <c r="BP843" s="6"/>
      <c r="BQ843" s="4"/>
      <c r="BR843" s="6"/>
      <c r="BS843" s="5"/>
      <c r="BT843" s="5"/>
      <c r="BU843" s="4"/>
      <c r="BV843" s="6"/>
      <c r="BW843" s="4"/>
      <c r="BX843" s="6"/>
      <c r="BY843" s="5"/>
      <c r="BZ843" s="5"/>
      <c r="CA843" s="4"/>
      <c r="CB843" s="6"/>
      <c r="CC843" s="4"/>
      <c r="CD843" s="6"/>
      <c r="CE843" s="5"/>
      <c r="CF843" s="5"/>
      <c r="CG843" s="4"/>
      <c r="CH843" s="6"/>
      <c r="CI843" s="4"/>
      <c r="CJ843" s="6"/>
      <c r="CK843" s="5"/>
      <c r="CL843" s="5"/>
      <c r="CM843" s="4"/>
      <c r="CN843" s="6"/>
      <c r="CO843" s="4"/>
      <c r="CP843" s="6"/>
      <c r="CQ843" s="5"/>
      <c r="CR843" s="5"/>
      <c r="CS843" s="4"/>
      <c r="CT843" s="6"/>
      <c r="CU843" s="4"/>
      <c r="CV843" s="6"/>
      <c r="CW843" s="5"/>
      <c r="CX843" s="5"/>
      <c r="CY843" s="4"/>
      <c r="CZ843" s="6"/>
      <c r="DA843" s="4"/>
      <c r="DB843" s="6"/>
      <c r="DC843" s="5"/>
      <c r="DD843" s="5"/>
      <c r="DE843" s="4"/>
      <c r="DF843" s="6"/>
      <c r="DG843" s="4"/>
      <c r="DH843" s="6"/>
      <c r="DI843" s="5"/>
      <c r="DJ843" s="5"/>
      <c r="DK843" s="4"/>
      <c r="DL843" s="6"/>
      <c r="DM843" s="4"/>
      <c r="DN843" s="6"/>
      <c r="DO843" s="5"/>
      <c r="DP843" s="5"/>
      <c r="DQ843" s="4"/>
      <c r="DR843" s="6"/>
      <c r="DS843" s="4"/>
      <c r="DT843" s="6"/>
      <c r="DU843" s="5"/>
      <c r="DV843" s="5"/>
      <c r="DW843" s="4"/>
      <c r="DX843" s="6"/>
      <c r="DY843" s="4"/>
      <c r="DZ843" s="6"/>
      <c r="EA843" s="5"/>
      <c r="EB843" s="5"/>
      <c r="EC843" s="4"/>
      <c r="ED843" s="6"/>
      <c r="EE843" s="4"/>
      <c r="EF843" s="6"/>
      <c r="EG843" s="5"/>
      <c r="EH843" s="5"/>
      <c r="EI843" s="4"/>
      <c r="EJ843" s="6"/>
      <c r="EK843" s="4"/>
      <c r="EL843" s="6"/>
      <c r="EM843" s="5"/>
      <c r="EN843" s="5"/>
      <c r="EO843" s="4"/>
      <c r="EP843" s="6"/>
      <c r="EQ843" s="4"/>
      <c r="ER843" s="6"/>
      <c r="ES843" s="5"/>
      <c r="ET843" s="5"/>
      <c r="EU843" s="4"/>
      <c r="EV843" s="6"/>
      <c r="EW843" s="4"/>
      <c r="EX843" s="6"/>
      <c r="EY843" s="5"/>
      <c r="EZ843" s="5"/>
      <c r="FA843" s="4"/>
      <c r="FB843" s="6"/>
      <c r="FC843" s="4"/>
      <c r="FD843" s="6"/>
      <c r="FE843" s="5"/>
      <c r="FF843" s="5"/>
      <c r="FG843" s="4"/>
      <c r="FH843" s="6"/>
      <c r="FI843" s="4"/>
      <c r="FJ843" s="6"/>
      <c r="FK843" s="5"/>
      <c r="FL843" s="5"/>
      <c r="FM843" s="4"/>
      <c r="FN843" s="6"/>
      <c r="FO843" s="4"/>
      <c r="FP843" s="6"/>
      <c r="FQ843" s="5"/>
      <c r="FR843" s="5"/>
      <c r="FS843" s="4"/>
      <c r="FT843" s="6"/>
      <c r="FU843" s="4"/>
      <c r="FV843" s="6"/>
      <c r="FW843" s="5"/>
      <c r="FX843" s="5"/>
      <c r="FY843" s="4"/>
      <c r="FZ843" s="6"/>
      <c r="GA843" s="4"/>
      <c r="GB843" s="6"/>
      <c r="GC843" s="5"/>
      <c r="GD843" s="5"/>
      <c r="GE843" s="4"/>
      <c r="GF843" s="6"/>
      <c r="GG843" s="4"/>
      <c r="GH843" s="6"/>
      <c r="GI843" s="5"/>
      <c r="GJ843" s="5"/>
      <c r="GK843" s="4"/>
      <c r="GL843" s="6"/>
      <c r="GM843" s="4"/>
      <c r="GN843" s="6"/>
      <c r="GO843" s="5"/>
      <c r="GP843" s="5"/>
      <c r="GQ843" s="4"/>
      <c r="GR843" s="6"/>
      <c r="GS843" s="4"/>
      <c r="GT843" s="6"/>
      <c r="GU843" s="5"/>
      <c r="GV843" s="5"/>
      <c r="GW843" s="4"/>
      <c r="GX843" s="6"/>
      <c r="GY843" s="4"/>
      <c r="GZ843" s="6"/>
      <c r="HA843" s="5"/>
      <c r="HB843" s="5"/>
      <c r="HC843" s="4"/>
      <c r="HD843" s="6"/>
      <c r="HE843" s="4"/>
      <c r="HF843" s="6"/>
      <c r="HG843" s="5"/>
      <c r="HH843" s="5"/>
      <c r="HI843" s="4"/>
      <c r="HJ843" s="6"/>
      <c r="HK843" s="4"/>
      <c r="HL843" s="6"/>
      <c r="HM843" s="5"/>
      <c r="HN843" s="5"/>
      <c r="HO843" s="4"/>
      <c r="HP843" s="6"/>
      <c r="HQ843" s="4"/>
      <c r="HR843" s="6"/>
      <c r="HS843" s="5"/>
      <c r="HT843" s="5"/>
      <c r="HU843" s="4"/>
      <c r="HV843" s="6"/>
      <c r="HW843" s="4"/>
      <c r="HX843" s="6"/>
      <c r="HY843" s="5"/>
      <c r="HZ843" s="5"/>
      <c r="IA843" s="4"/>
      <c r="IB843" s="6"/>
      <c r="IC843" s="4"/>
      <c r="ID843" s="6"/>
      <c r="IE843" s="5"/>
      <c r="IF843" s="5"/>
      <c r="IG843" s="4"/>
      <c r="IH843" s="6"/>
      <c r="II843" s="4"/>
      <c r="IJ843" s="6"/>
      <c r="IK843" s="5"/>
      <c r="IL843" s="5"/>
      <c r="IM843" s="4"/>
      <c r="IN843" s="6"/>
      <c r="IO843" s="4"/>
      <c r="IP843" s="6"/>
      <c r="IQ843" s="5"/>
      <c r="IR843" s="5"/>
      <c r="IS843" s="4"/>
      <c r="IT843" s="6"/>
      <c r="IU843" s="4"/>
      <c r="IV843" s="6"/>
      <c r="IW843" s="5"/>
      <c r="IX843" s="5"/>
      <c r="IY843" s="4"/>
      <c r="IZ843" s="6"/>
      <c r="JA843" s="4"/>
      <c r="JB843" s="6"/>
      <c r="JC843" s="5"/>
      <c r="JD843" s="5"/>
      <c r="JE843" s="4"/>
      <c r="JF843" s="6"/>
      <c r="JG843" s="4"/>
      <c r="JH843" s="6"/>
      <c r="JI843" s="5"/>
      <c r="JJ843" s="5"/>
      <c r="JK843" s="4"/>
      <c r="JL843" s="6"/>
      <c r="JM843" s="4"/>
      <c r="JN843" s="6"/>
      <c r="JO843" s="5"/>
      <c r="JP843" s="5"/>
      <c r="JQ843" s="4"/>
      <c r="JR843" s="6"/>
      <c r="JS843" s="4"/>
      <c r="JT843" s="6"/>
      <c r="JU843" s="5"/>
      <c r="JV843" s="5"/>
      <c r="JW843" s="4"/>
      <c r="JX843" s="6"/>
      <c r="JY843" s="4"/>
      <c r="JZ843" s="6"/>
      <c r="KA843" s="5"/>
      <c r="KB843" s="5"/>
      <c r="KC843" s="4"/>
      <c r="KD843" s="6"/>
      <c r="KE843" s="4"/>
      <c r="KF843" s="6"/>
      <c r="KG843" s="5"/>
      <c r="KH843" s="5"/>
      <c r="KI843" s="4"/>
      <c r="KJ843" s="6"/>
      <c r="KK843" s="4"/>
      <c r="KL843" s="6"/>
      <c r="KM843" s="5"/>
      <c r="KN843" s="5"/>
    </row>
    <row r="844">
      <c r="A844" s="3" t="s">
        <v>85</v>
      </c>
      <c r="B844" s="3" t="s">
        <v>765</v>
      </c>
      <c r="C844" s="3" t="s">
        <v>87</v>
      </c>
      <c r="D844" s="3" t="s">
        <v>88</v>
      </c>
      <c r="E844" s="3" t="s">
        <v>780</v>
      </c>
      <c r="F844" s="3" t="s">
        <v>780</v>
      </c>
      <c r="G844" s="3" t="s">
        <v>780</v>
      </c>
      <c r="H844" s="3" t="s">
        <v>351</v>
      </c>
      <c r="I844" s="3" t="s">
        <v>1364</v>
      </c>
      <c r="J844" s="3" t="s">
        <v>1318</v>
      </c>
      <c r="K844" s="4"/>
      <c r="L844" s="4">
        <f>=ROUNDDOWN({0},0)</f>
      </c>
      <c r="M844" s="4">
        <v>520</v>
      </c>
      <c r="N844" s="5"/>
      <c r="O844" s="4"/>
      <c r="P844" s="4">
        <f>=ROUNDDOWN({0},0)</f>
      </c>
      <c r="Q844" s="4"/>
      <c r="R844" s="5"/>
      <c r="S844" s="4"/>
      <c r="T844" s="6"/>
      <c r="U844" s="4"/>
      <c r="V844" s="6"/>
      <c r="W844" s="5"/>
      <c r="X844" s="5"/>
      <c r="Y844" s="4"/>
      <c r="Z844" s="6"/>
      <c r="AA844" s="4"/>
      <c r="AB844" s="6"/>
      <c r="AC844" s="5"/>
      <c r="AD844" s="5"/>
      <c r="AE844" s="4"/>
      <c r="AF844" s="6"/>
      <c r="AG844" s="4"/>
      <c r="AH844" s="6"/>
      <c r="AI844" s="5"/>
      <c r="AJ844" s="5"/>
      <c r="AK844" s="4"/>
      <c r="AL844" s="6"/>
      <c r="AM844" s="4"/>
      <c r="AN844" s="6"/>
      <c r="AO844" s="5"/>
      <c r="AP844" s="5"/>
      <c r="AQ844" s="4"/>
      <c r="AR844" s="6"/>
      <c r="AS844" s="4"/>
      <c r="AT844" s="6"/>
      <c r="AU844" s="5"/>
      <c r="AV844" s="5"/>
      <c r="AW844" s="4"/>
      <c r="AX844" s="6"/>
      <c r="AY844" s="4"/>
      <c r="AZ844" s="6"/>
      <c r="BA844" s="5"/>
      <c r="BB844" s="5"/>
      <c r="BC844" s="4"/>
      <c r="BD844" s="6"/>
      <c r="BE844" s="4"/>
      <c r="BF844" s="6"/>
      <c r="BG844" s="5"/>
      <c r="BH844" s="5"/>
      <c r="BI844" s="4"/>
      <c r="BJ844" s="6"/>
      <c r="BK844" s="4"/>
      <c r="BL844" s="6"/>
      <c r="BM844" s="5"/>
      <c r="BN844" s="5"/>
      <c r="BO844" s="4"/>
      <c r="BP844" s="6"/>
      <c r="BQ844" s="4"/>
      <c r="BR844" s="6"/>
      <c r="BS844" s="5"/>
      <c r="BT844" s="5"/>
      <c r="BU844" s="4"/>
      <c r="BV844" s="6"/>
      <c r="BW844" s="4"/>
      <c r="BX844" s="6"/>
      <c r="BY844" s="5"/>
      <c r="BZ844" s="5"/>
      <c r="CA844" s="4"/>
      <c r="CB844" s="6"/>
      <c r="CC844" s="4"/>
      <c r="CD844" s="6"/>
      <c r="CE844" s="5"/>
      <c r="CF844" s="5"/>
      <c r="CG844" s="4"/>
      <c r="CH844" s="6"/>
      <c r="CI844" s="4"/>
      <c r="CJ844" s="6"/>
      <c r="CK844" s="5"/>
      <c r="CL844" s="5"/>
      <c r="CM844" s="4"/>
      <c r="CN844" s="6"/>
      <c r="CO844" s="4"/>
      <c r="CP844" s="6"/>
      <c r="CQ844" s="5"/>
      <c r="CR844" s="5"/>
      <c r="CS844" s="4"/>
      <c r="CT844" s="6"/>
      <c r="CU844" s="4"/>
      <c r="CV844" s="6"/>
      <c r="CW844" s="5"/>
      <c r="CX844" s="5"/>
      <c r="CY844" s="4"/>
      <c r="CZ844" s="6"/>
      <c r="DA844" s="4"/>
      <c r="DB844" s="6"/>
      <c r="DC844" s="5"/>
      <c r="DD844" s="5"/>
      <c r="DE844" s="4"/>
      <c r="DF844" s="6"/>
      <c r="DG844" s="4"/>
      <c r="DH844" s="6"/>
      <c r="DI844" s="5"/>
      <c r="DJ844" s="5"/>
      <c r="DK844" s="4"/>
      <c r="DL844" s="6"/>
      <c r="DM844" s="4"/>
      <c r="DN844" s="6"/>
      <c r="DO844" s="5"/>
      <c r="DP844" s="5"/>
      <c r="DQ844" s="4"/>
      <c r="DR844" s="6"/>
      <c r="DS844" s="4"/>
      <c r="DT844" s="6"/>
      <c r="DU844" s="5"/>
      <c r="DV844" s="5"/>
      <c r="DW844" s="4"/>
      <c r="DX844" s="6"/>
      <c r="DY844" s="4"/>
      <c r="DZ844" s="6"/>
      <c r="EA844" s="5"/>
      <c r="EB844" s="5"/>
      <c r="EC844" s="4"/>
      <c r="ED844" s="6"/>
      <c r="EE844" s="4"/>
      <c r="EF844" s="6"/>
      <c r="EG844" s="5"/>
      <c r="EH844" s="5"/>
      <c r="EI844" s="4"/>
      <c r="EJ844" s="6"/>
      <c r="EK844" s="4"/>
      <c r="EL844" s="6"/>
      <c r="EM844" s="5"/>
      <c r="EN844" s="5"/>
      <c r="EO844" s="4"/>
      <c r="EP844" s="6"/>
      <c r="EQ844" s="4"/>
      <c r="ER844" s="6"/>
      <c r="ES844" s="5"/>
      <c r="ET844" s="5"/>
      <c r="EU844" s="4"/>
      <c r="EV844" s="6"/>
      <c r="EW844" s="4"/>
      <c r="EX844" s="6"/>
      <c r="EY844" s="5"/>
      <c r="EZ844" s="5"/>
      <c r="FA844" s="4"/>
      <c r="FB844" s="6"/>
      <c r="FC844" s="4"/>
      <c r="FD844" s="6"/>
      <c r="FE844" s="5"/>
      <c r="FF844" s="5"/>
      <c r="FG844" s="4"/>
      <c r="FH844" s="6"/>
      <c r="FI844" s="4"/>
      <c r="FJ844" s="6"/>
      <c r="FK844" s="5"/>
      <c r="FL844" s="5"/>
      <c r="FM844" s="4"/>
      <c r="FN844" s="6"/>
      <c r="FO844" s="4"/>
      <c r="FP844" s="6"/>
      <c r="FQ844" s="5"/>
      <c r="FR844" s="5"/>
      <c r="FS844" s="4"/>
      <c r="FT844" s="6"/>
      <c r="FU844" s="4"/>
      <c r="FV844" s="6"/>
      <c r="FW844" s="5"/>
      <c r="FX844" s="5"/>
      <c r="FY844" s="4"/>
      <c r="FZ844" s="6"/>
      <c r="GA844" s="4"/>
      <c r="GB844" s="6"/>
      <c r="GC844" s="5"/>
      <c r="GD844" s="5"/>
      <c r="GE844" s="4"/>
      <c r="GF844" s="6"/>
      <c r="GG844" s="4"/>
      <c r="GH844" s="6"/>
      <c r="GI844" s="5"/>
      <c r="GJ844" s="5"/>
      <c r="GK844" s="4"/>
      <c r="GL844" s="6"/>
      <c r="GM844" s="4"/>
      <c r="GN844" s="6"/>
      <c r="GO844" s="5"/>
      <c r="GP844" s="5"/>
      <c r="GQ844" s="4"/>
      <c r="GR844" s="6"/>
      <c r="GS844" s="4"/>
      <c r="GT844" s="6"/>
      <c r="GU844" s="5"/>
      <c r="GV844" s="5"/>
      <c r="GW844" s="4"/>
      <c r="GX844" s="6"/>
      <c r="GY844" s="4"/>
      <c r="GZ844" s="6"/>
      <c r="HA844" s="5"/>
      <c r="HB844" s="5"/>
      <c r="HC844" s="4"/>
      <c r="HD844" s="6"/>
      <c r="HE844" s="4"/>
      <c r="HF844" s="6"/>
      <c r="HG844" s="5"/>
      <c r="HH844" s="5"/>
      <c r="HI844" s="4"/>
      <c r="HJ844" s="6"/>
      <c r="HK844" s="4"/>
      <c r="HL844" s="6"/>
      <c r="HM844" s="5"/>
      <c r="HN844" s="5"/>
      <c r="HO844" s="4"/>
      <c r="HP844" s="6"/>
      <c r="HQ844" s="4"/>
      <c r="HR844" s="6"/>
      <c r="HS844" s="5"/>
      <c r="HT844" s="5"/>
      <c r="HU844" s="4"/>
      <c r="HV844" s="6"/>
      <c r="HW844" s="4"/>
      <c r="HX844" s="6"/>
      <c r="HY844" s="5"/>
      <c r="HZ844" s="5"/>
      <c r="IA844" s="4"/>
      <c r="IB844" s="6"/>
      <c r="IC844" s="4"/>
      <c r="ID844" s="6"/>
      <c r="IE844" s="5"/>
      <c r="IF844" s="5"/>
      <c r="IG844" s="4"/>
      <c r="IH844" s="6"/>
      <c r="II844" s="4"/>
      <c r="IJ844" s="6"/>
      <c r="IK844" s="5"/>
      <c r="IL844" s="5"/>
      <c r="IM844" s="4"/>
      <c r="IN844" s="6"/>
      <c r="IO844" s="4"/>
      <c r="IP844" s="6"/>
      <c r="IQ844" s="5"/>
      <c r="IR844" s="5"/>
      <c r="IS844" s="4"/>
      <c r="IT844" s="6"/>
      <c r="IU844" s="4"/>
      <c r="IV844" s="6"/>
      <c r="IW844" s="5"/>
      <c r="IX844" s="5"/>
      <c r="IY844" s="4"/>
      <c r="IZ844" s="6"/>
      <c r="JA844" s="4"/>
      <c r="JB844" s="6"/>
      <c r="JC844" s="5"/>
      <c r="JD844" s="5"/>
      <c r="JE844" s="4"/>
      <c r="JF844" s="6"/>
      <c r="JG844" s="4"/>
      <c r="JH844" s="6"/>
      <c r="JI844" s="5"/>
      <c r="JJ844" s="5"/>
      <c r="JK844" s="4"/>
      <c r="JL844" s="6"/>
      <c r="JM844" s="4"/>
      <c r="JN844" s="6"/>
      <c r="JO844" s="5"/>
      <c r="JP844" s="5"/>
      <c r="JQ844" s="4"/>
      <c r="JR844" s="6"/>
      <c r="JS844" s="4"/>
      <c r="JT844" s="6"/>
      <c r="JU844" s="5"/>
      <c r="JV844" s="5"/>
      <c r="JW844" s="4"/>
      <c r="JX844" s="6"/>
      <c r="JY844" s="4"/>
      <c r="JZ844" s="6"/>
      <c r="KA844" s="5"/>
      <c r="KB844" s="5"/>
      <c r="KC844" s="4"/>
      <c r="KD844" s="6"/>
      <c r="KE844" s="4"/>
      <c r="KF844" s="6"/>
      <c r="KG844" s="5"/>
      <c r="KH844" s="5"/>
      <c r="KI844" s="4"/>
      <c r="KJ844" s="6"/>
      <c r="KK844" s="4"/>
      <c r="KL844" s="6"/>
      <c r="KM844" s="5"/>
      <c r="KN844" s="5"/>
    </row>
    <row r="845">
      <c r="A845" s="3" t="s">
        <v>85</v>
      </c>
      <c r="B845" s="3" t="s">
        <v>765</v>
      </c>
      <c r="C845" s="3" t="s">
        <v>87</v>
      </c>
      <c r="D845" s="3" t="s">
        <v>88</v>
      </c>
      <c r="E845" s="3" t="s">
        <v>781</v>
      </c>
      <c r="F845" s="3" t="s">
        <v>781</v>
      </c>
      <c r="G845" s="3" t="s">
        <v>781</v>
      </c>
      <c r="H845" s="3" t="s">
        <v>351</v>
      </c>
      <c r="I845" s="3" t="s">
        <v>1364</v>
      </c>
      <c r="J845" s="3" t="s">
        <v>1318</v>
      </c>
      <c r="K845" s="4"/>
      <c r="L845" s="4">
        <f>=ROUNDDOWN({0},0)</f>
      </c>
      <c r="M845" s="4">
        <v>876</v>
      </c>
      <c r="N845" s="5"/>
      <c r="O845" s="4"/>
      <c r="P845" s="4">
        <f>=ROUNDDOWN({0},0)</f>
      </c>
      <c r="Q845" s="4"/>
      <c r="R845" s="5"/>
      <c r="S845" s="4"/>
      <c r="T845" s="6"/>
      <c r="U845" s="4"/>
      <c r="V845" s="6"/>
      <c r="W845" s="5"/>
      <c r="X845" s="5"/>
      <c r="Y845" s="4"/>
      <c r="Z845" s="6"/>
      <c r="AA845" s="4"/>
      <c r="AB845" s="6"/>
      <c r="AC845" s="5"/>
      <c r="AD845" s="5"/>
      <c r="AE845" s="4"/>
      <c r="AF845" s="6"/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/>
      <c r="AR845" s="6"/>
      <c r="AS845" s="4"/>
      <c r="AT845" s="6"/>
      <c r="AU845" s="5"/>
      <c r="AV845" s="5"/>
      <c r="AW845" s="4"/>
      <c r="AX845" s="6"/>
      <c r="AY845" s="4"/>
      <c r="AZ845" s="6"/>
      <c r="BA845" s="5"/>
      <c r="BB845" s="5"/>
      <c r="BC845" s="4"/>
      <c r="BD845" s="6"/>
      <c r="BE845" s="4"/>
      <c r="BF845" s="6"/>
      <c r="BG845" s="5"/>
      <c r="BH845" s="5"/>
      <c r="BI845" s="4"/>
      <c r="BJ845" s="6"/>
      <c r="BK845" s="4"/>
      <c r="BL845" s="6"/>
      <c r="BM845" s="5"/>
      <c r="BN845" s="5"/>
      <c r="BO845" s="4"/>
      <c r="BP845" s="6"/>
      <c r="BQ845" s="4"/>
      <c r="BR845" s="6"/>
      <c r="BS845" s="5"/>
      <c r="BT845" s="5"/>
      <c r="BU845" s="4"/>
      <c r="BV845" s="6"/>
      <c r="BW845" s="4"/>
      <c r="BX845" s="6"/>
      <c r="BY845" s="5"/>
      <c r="BZ845" s="5"/>
      <c r="CA845" s="4"/>
      <c r="CB845" s="6"/>
      <c r="CC845" s="4"/>
      <c r="CD845" s="6"/>
      <c r="CE845" s="5"/>
      <c r="CF845" s="5"/>
      <c r="CG845" s="4"/>
      <c r="CH845" s="6"/>
      <c r="CI845" s="4"/>
      <c r="CJ845" s="6"/>
      <c r="CK845" s="5"/>
      <c r="CL845" s="5"/>
      <c r="CM845" s="4"/>
      <c r="CN845" s="6"/>
      <c r="CO845" s="4"/>
      <c r="CP845" s="6"/>
      <c r="CQ845" s="5"/>
      <c r="CR845" s="5"/>
      <c r="CS845" s="4"/>
      <c r="CT845" s="6"/>
      <c r="CU845" s="4"/>
      <c r="CV845" s="6"/>
      <c r="CW845" s="5"/>
      <c r="CX845" s="5"/>
      <c r="CY845" s="4"/>
      <c r="CZ845" s="6"/>
      <c r="DA845" s="4"/>
      <c r="DB845" s="6"/>
      <c r="DC845" s="5"/>
      <c r="DD845" s="5"/>
      <c r="DE845" s="4"/>
      <c r="DF845" s="6"/>
      <c r="DG845" s="4"/>
      <c r="DH845" s="6"/>
      <c r="DI845" s="5"/>
      <c r="DJ845" s="5"/>
      <c r="DK845" s="4"/>
      <c r="DL845" s="6"/>
      <c r="DM845" s="4"/>
      <c r="DN845" s="6"/>
      <c r="DO845" s="5"/>
      <c r="DP845" s="5"/>
      <c r="DQ845" s="4"/>
      <c r="DR845" s="6"/>
      <c r="DS845" s="4"/>
      <c r="DT845" s="6"/>
      <c r="DU845" s="5"/>
      <c r="DV845" s="5"/>
      <c r="DW845" s="4"/>
      <c r="DX845" s="6"/>
      <c r="DY845" s="4"/>
      <c r="DZ845" s="6"/>
      <c r="EA845" s="5"/>
      <c r="EB845" s="5"/>
      <c r="EC845" s="4"/>
      <c r="ED845" s="6"/>
      <c r="EE845" s="4"/>
      <c r="EF845" s="6"/>
      <c r="EG845" s="5"/>
      <c r="EH845" s="5"/>
      <c r="EI845" s="4"/>
      <c r="EJ845" s="6"/>
      <c r="EK845" s="4"/>
      <c r="EL845" s="6"/>
      <c r="EM845" s="5"/>
      <c r="EN845" s="5"/>
      <c r="EO845" s="4"/>
      <c r="EP845" s="6"/>
      <c r="EQ845" s="4"/>
      <c r="ER845" s="6"/>
      <c r="ES845" s="5"/>
      <c r="ET845" s="5"/>
      <c r="EU845" s="4"/>
      <c r="EV845" s="6"/>
      <c r="EW845" s="4"/>
      <c r="EX845" s="6"/>
      <c r="EY845" s="5"/>
      <c r="EZ845" s="5"/>
      <c r="FA845" s="4"/>
      <c r="FB845" s="6"/>
      <c r="FC845" s="4"/>
      <c r="FD845" s="6"/>
      <c r="FE845" s="5"/>
      <c r="FF845" s="5"/>
      <c r="FG845" s="4"/>
      <c r="FH845" s="6"/>
      <c r="FI845" s="4"/>
      <c r="FJ845" s="6"/>
      <c r="FK845" s="5"/>
      <c r="FL845" s="5"/>
      <c r="FM845" s="4"/>
      <c r="FN845" s="6"/>
      <c r="FO845" s="4"/>
      <c r="FP845" s="6"/>
      <c r="FQ845" s="5"/>
      <c r="FR845" s="5"/>
      <c r="FS845" s="4"/>
      <c r="FT845" s="6"/>
      <c r="FU845" s="4"/>
      <c r="FV845" s="6"/>
      <c r="FW845" s="5"/>
      <c r="FX845" s="5"/>
      <c r="FY845" s="4"/>
      <c r="FZ845" s="6"/>
      <c r="GA845" s="4"/>
      <c r="GB845" s="6"/>
      <c r="GC845" s="5"/>
      <c r="GD845" s="5"/>
      <c r="GE845" s="4"/>
      <c r="GF845" s="6"/>
      <c r="GG845" s="4"/>
      <c r="GH845" s="6"/>
      <c r="GI845" s="5"/>
      <c r="GJ845" s="5"/>
      <c r="GK845" s="4"/>
      <c r="GL845" s="6"/>
      <c r="GM845" s="4"/>
      <c r="GN845" s="6"/>
      <c r="GO845" s="5"/>
      <c r="GP845" s="5"/>
      <c r="GQ845" s="4"/>
      <c r="GR845" s="6"/>
      <c r="GS845" s="4"/>
      <c r="GT845" s="6"/>
      <c r="GU845" s="5"/>
      <c r="GV845" s="5"/>
      <c r="GW845" s="4"/>
      <c r="GX845" s="6"/>
      <c r="GY845" s="4"/>
      <c r="GZ845" s="6"/>
      <c r="HA845" s="5"/>
      <c r="HB845" s="5"/>
      <c r="HC845" s="4"/>
      <c r="HD845" s="6"/>
      <c r="HE845" s="4"/>
      <c r="HF845" s="6"/>
      <c r="HG845" s="5"/>
      <c r="HH845" s="5"/>
      <c r="HI845" s="4"/>
      <c r="HJ845" s="6"/>
      <c r="HK845" s="4"/>
      <c r="HL845" s="6"/>
      <c r="HM845" s="5"/>
      <c r="HN845" s="5"/>
      <c r="HO845" s="4"/>
      <c r="HP845" s="6"/>
      <c r="HQ845" s="4"/>
      <c r="HR845" s="6"/>
      <c r="HS845" s="5"/>
      <c r="HT845" s="5"/>
      <c r="HU845" s="4"/>
      <c r="HV845" s="6"/>
      <c r="HW845" s="4"/>
      <c r="HX845" s="6"/>
      <c r="HY845" s="5"/>
      <c r="HZ845" s="5"/>
      <c r="IA845" s="4"/>
      <c r="IB845" s="6"/>
      <c r="IC845" s="4"/>
      <c r="ID845" s="6"/>
      <c r="IE845" s="5"/>
      <c r="IF845" s="5"/>
      <c r="IG845" s="4"/>
      <c r="IH845" s="6"/>
      <c r="II845" s="4"/>
      <c r="IJ845" s="6"/>
      <c r="IK845" s="5"/>
      <c r="IL845" s="5"/>
      <c r="IM845" s="4"/>
      <c r="IN845" s="6"/>
      <c r="IO845" s="4"/>
      <c r="IP845" s="6"/>
      <c r="IQ845" s="5"/>
      <c r="IR845" s="5"/>
      <c r="IS845" s="4"/>
      <c r="IT845" s="6"/>
      <c r="IU845" s="4"/>
      <c r="IV845" s="6"/>
      <c r="IW845" s="5"/>
      <c r="IX845" s="5"/>
      <c r="IY845" s="4"/>
      <c r="IZ845" s="6"/>
      <c r="JA845" s="4"/>
      <c r="JB845" s="6"/>
      <c r="JC845" s="5"/>
      <c r="JD845" s="5"/>
      <c r="JE845" s="4"/>
      <c r="JF845" s="6"/>
      <c r="JG845" s="4"/>
      <c r="JH845" s="6"/>
      <c r="JI845" s="5"/>
      <c r="JJ845" s="5"/>
      <c r="JK845" s="4"/>
      <c r="JL845" s="6"/>
      <c r="JM845" s="4"/>
      <c r="JN845" s="6"/>
      <c r="JO845" s="5"/>
      <c r="JP845" s="5"/>
      <c r="JQ845" s="4"/>
      <c r="JR845" s="6"/>
      <c r="JS845" s="4"/>
      <c r="JT845" s="6"/>
      <c r="JU845" s="5"/>
      <c r="JV845" s="5"/>
      <c r="JW845" s="4"/>
      <c r="JX845" s="6"/>
      <c r="JY845" s="4"/>
      <c r="JZ845" s="6"/>
      <c r="KA845" s="5"/>
      <c r="KB845" s="5"/>
      <c r="KC845" s="4"/>
      <c r="KD845" s="6"/>
      <c r="KE845" s="4"/>
      <c r="KF845" s="6"/>
      <c r="KG845" s="5"/>
      <c r="KH845" s="5"/>
      <c r="KI845" s="4"/>
      <c r="KJ845" s="6"/>
      <c r="KK845" s="4"/>
      <c r="KL845" s="6"/>
      <c r="KM845" s="5"/>
      <c r="KN845" s="5"/>
    </row>
    <row r="846">
      <c r="A846" s="3" t="s">
        <v>85</v>
      </c>
      <c r="B846" s="3" t="s">
        <v>765</v>
      </c>
      <c r="C846" s="3" t="s">
        <v>87</v>
      </c>
      <c r="D846" s="3" t="s">
        <v>712</v>
      </c>
      <c r="E846" s="3" t="s">
        <v>384</v>
      </c>
      <c r="F846" s="3" t="s">
        <v>104</v>
      </c>
      <c r="G846" s="3" t="s">
        <v>104</v>
      </c>
      <c r="H846" s="3" t="s">
        <v>104</v>
      </c>
      <c r="I846" s="3" t="s">
        <v>1325</v>
      </c>
      <c r="J846" s="3" t="s">
        <v>104</v>
      </c>
      <c r="K846" s="4"/>
      <c r="L846" s="4">
        <f>=ROUNDDOWN({0},0)</f>
      </c>
      <c r="M846" s="4"/>
      <c r="N846" s="5"/>
      <c r="O846" s="4"/>
      <c r="P846" s="4">
        <f>=ROUNDDOWN({0},0)</f>
      </c>
      <c r="Q846" s="4"/>
      <c r="R846" s="5"/>
      <c r="S846" s="4"/>
      <c r="T846" s="6"/>
      <c r="U846" s="4"/>
      <c r="V846" s="6"/>
      <c r="W846" s="5"/>
      <c r="X846" s="5"/>
      <c r="Y846" s="4"/>
      <c r="Z846" s="6"/>
      <c r="AA846" s="4"/>
      <c r="AB846" s="6"/>
      <c r="AC846" s="5"/>
      <c r="AD846" s="5"/>
      <c r="AE846" s="4"/>
      <c r="AF846" s="6"/>
      <c r="AG846" s="4"/>
      <c r="AH846" s="6"/>
      <c r="AI846" s="5"/>
      <c r="AJ846" s="5"/>
      <c r="AK846" s="4"/>
      <c r="AL846" s="6"/>
      <c r="AM846" s="4"/>
      <c r="AN846" s="6"/>
      <c r="AO846" s="5"/>
      <c r="AP846" s="5"/>
      <c r="AQ846" s="4"/>
      <c r="AR846" s="6"/>
      <c r="AS846" s="4"/>
      <c r="AT846" s="6"/>
      <c r="AU846" s="5"/>
      <c r="AV846" s="5"/>
      <c r="AW846" s="4"/>
      <c r="AX846" s="6"/>
      <c r="AY846" s="4"/>
      <c r="AZ846" s="6"/>
      <c r="BA846" s="5"/>
      <c r="BB846" s="5"/>
      <c r="BC846" s="4"/>
      <c r="BD846" s="6"/>
      <c r="BE846" s="4"/>
      <c r="BF846" s="6"/>
      <c r="BG846" s="5"/>
      <c r="BH846" s="5"/>
      <c r="BI846" s="4"/>
      <c r="BJ846" s="6"/>
      <c r="BK846" s="4"/>
      <c r="BL846" s="6"/>
      <c r="BM846" s="5"/>
      <c r="BN846" s="5"/>
      <c r="BO846" s="4"/>
      <c r="BP846" s="6"/>
      <c r="BQ846" s="4"/>
      <c r="BR846" s="6"/>
      <c r="BS846" s="5"/>
      <c r="BT846" s="5"/>
      <c r="BU846" s="4"/>
      <c r="BV846" s="6"/>
      <c r="BW846" s="4"/>
      <c r="BX846" s="6"/>
      <c r="BY846" s="5"/>
      <c r="BZ846" s="5"/>
      <c r="CA846" s="4"/>
      <c r="CB846" s="6"/>
      <c r="CC846" s="4"/>
      <c r="CD846" s="6"/>
      <c r="CE846" s="5"/>
      <c r="CF846" s="5"/>
      <c r="CG846" s="4"/>
      <c r="CH846" s="6"/>
      <c r="CI846" s="4"/>
      <c r="CJ846" s="6"/>
      <c r="CK846" s="5"/>
      <c r="CL846" s="5"/>
      <c r="CM846" s="4"/>
      <c r="CN846" s="6"/>
      <c r="CO846" s="4"/>
      <c r="CP846" s="6"/>
      <c r="CQ846" s="5"/>
      <c r="CR846" s="5"/>
      <c r="CS846" s="4"/>
      <c r="CT846" s="6"/>
      <c r="CU846" s="4"/>
      <c r="CV846" s="6"/>
      <c r="CW846" s="5"/>
      <c r="CX846" s="5"/>
      <c r="CY846" s="4"/>
      <c r="CZ846" s="6"/>
      <c r="DA846" s="4"/>
      <c r="DB846" s="6"/>
      <c r="DC846" s="5"/>
      <c r="DD846" s="5"/>
      <c r="DE846" s="4"/>
      <c r="DF846" s="6"/>
      <c r="DG846" s="4"/>
      <c r="DH846" s="6"/>
      <c r="DI846" s="5"/>
      <c r="DJ846" s="5"/>
      <c r="DK846" s="4"/>
      <c r="DL846" s="6"/>
      <c r="DM846" s="4"/>
      <c r="DN846" s="6"/>
      <c r="DO846" s="5"/>
      <c r="DP846" s="5"/>
      <c r="DQ846" s="4"/>
      <c r="DR846" s="6"/>
      <c r="DS846" s="4"/>
      <c r="DT846" s="6"/>
      <c r="DU846" s="5"/>
      <c r="DV846" s="5"/>
      <c r="DW846" s="4"/>
      <c r="DX846" s="6"/>
      <c r="DY846" s="4"/>
      <c r="DZ846" s="6"/>
      <c r="EA846" s="5"/>
      <c r="EB846" s="5"/>
      <c r="EC846" s="4"/>
      <c r="ED846" s="6"/>
      <c r="EE846" s="4"/>
      <c r="EF846" s="6"/>
      <c r="EG846" s="5"/>
      <c r="EH846" s="5"/>
      <c r="EI846" s="4"/>
      <c r="EJ846" s="6"/>
      <c r="EK846" s="4"/>
      <c r="EL846" s="6"/>
      <c r="EM846" s="5"/>
      <c r="EN846" s="5"/>
      <c r="EO846" s="4"/>
      <c r="EP846" s="6"/>
      <c r="EQ846" s="4"/>
      <c r="ER846" s="6"/>
      <c r="ES846" s="5"/>
      <c r="ET846" s="5"/>
      <c r="EU846" s="4"/>
      <c r="EV846" s="6"/>
      <c r="EW846" s="4"/>
      <c r="EX846" s="6"/>
      <c r="EY846" s="5"/>
      <c r="EZ846" s="5"/>
      <c r="FA846" s="4"/>
      <c r="FB846" s="6"/>
      <c r="FC846" s="4"/>
      <c r="FD846" s="6"/>
      <c r="FE846" s="5"/>
      <c r="FF846" s="5"/>
      <c r="FG846" s="4"/>
      <c r="FH846" s="6"/>
      <c r="FI846" s="4"/>
      <c r="FJ846" s="6"/>
      <c r="FK846" s="5"/>
      <c r="FL846" s="5"/>
      <c r="FM846" s="4"/>
      <c r="FN846" s="6"/>
      <c r="FO846" s="4"/>
      <c r="FP846" s="6"/>
      <c r="FQ846" s="5"/>
      <c r="FR846" s="5"/>
      <c r="FS846" s="4"/>
      <c r="FT846" s="6"/>
      <c r="FU846" s="4"/>
      <c r="FV846" s="6"/>
      <c r="FW846" s="5"/>
      <c r="FX846" s="5"/>
      <c r="FY846" s="4"/>
      <c r="FZ846" s="6"/>
      <c r="GA846" s="4"/>
      <c r="GB846" s="6"/>
      <c r="GC846" s="5"/>
      <c r="GD846" s="5"/>
      <c r="GE846" s="4"/>
      <c r="GF846" s="6"/>
      <c r="GG846" s="4"/>
      <c r="GH846" s="6"/>
      <c r="GI846" s="5"/>
      <c r="GJ846" s="5"/>
      <c r="GK846" s="4"/>
      <c r="GL846" s="6"/>
      <c r="GM846" s="4"/>
      <c r="GN846" s="6"/>
      <c r="GO846" s="5"/>
      <c r="GP846" s="5"/>
      <c r="GQ846" s="4"/>
      <c r="GR846" s="6"/>
      <c r="GS846" s="4"/>
      <c r="GT846" s="6"/>
      <c r="GU846" s="5"/>
      <c r="GV846" s="5"/>
      <c r="GW846" s="4"/>
      <c r="GX846" s="6"/>
      <c r="GY846" s="4"/>
      <c r="GZ846" s="6"/>
      <c r="HA846" s="5"/>
      <c r="HB846" s="5"/>
      <c r="HC846" s="4"/>
      <c r="HD846" s="6"/>
      <c r="HE846" s="4"/>
      <c r="HF846" s="6"/>
      <c r="HG846" s="5"/>
      <c r="HH846" s="5"/>
      <c r="HI846" s="4"/>
      <c r="HJ846" s="6"/>
      <c r="HK846" s="4"/>
      <c r="HL846" s="6"/>
      <c r="HM846" s="5"/>
      <c r="HN846" s="5"/>
      <c r="HO846" s="4"/>
      <c r="HP846" s="6"/>
      <c r="HQ846" s="4"/>
      <c r="HR846" s="6"/>
      <c r="HS846" s="5"/>
      <c r="HT846" s="5"/>
      <c r="HU846" s="4"/>
      <c r="HV846" s="6"/>
      <c r="HW846" s="4"/>
      <c r="HX846" s="6"/>
      <c r="HY846" s="5"/>
      <c r="HZ846" s="5"/>
      <c r="IA846" s="4"/>
      <c r="IB846" s="6"/>
      <c r="IC846" s="4"/>
      <c r="ID846" s="6"/>
      <c r="IE846" s="5"/>
      <c r="IF846" s="5"/>
      <c r="IG846" s="4"/>
      <c r="IH846" s="6"/>
      <c r="II846" s="4"/>
      <c r="IJ846" s="6"/>
      <c r="IK846" s="5"/>
      <c r="IL846" s="5"/>
      <c r="IM846" s="4"/>
      <c r="IN846" s="6"/>
      <c r="IO846" s="4"/>
      <c r="IP846" s="6"/>
      <c r="IQ846" s="5"/>
      <c r="IR846" s="5"/>
      <c r="IS846" s="4"/>
      <c r="IT846" s="6"/>
      <c r="IU846" s="4"/>
      <c r="IV846" s="6"/>
      <c r="IW846" s="5"/>
      <c r="IX846" s="5"/>
      <c r="IY846" s="4"/>
      <c r="IZ846" s="6"/>
      <c r="JA846" s="4"/>
      <c r="JB846" s="6"/>
      <c r="JC846" s="5"/>
      <c r="JD846" s="5"/>
      <c r="JE846" s="4"/>
      <c r="JF846" s="6"/>
      <c r="JG846" s="4"/>
      <c r="JH846" s="6"/>
      <c r="JI846" s="5"/>
      <c r="JJ846" s="5"/>
      <c r="JK846" s="4"/>
      <c r="JL846" s="6"/>
      <c r="JM846" s="4"/>
      <c r="JN846" s="6"/>
      <c r="JO846" s="5"/>
      <c r="JP846" s="5"/>
      <c r="JQ846" s="4"/>
      <c r="JR846" s="6"/>
      <c r="JS846" s="4"/>
      <c r="JT846" s="6"/>
      <c r="JU846" s="5"/>
      <c r="JV846" s="5"/>
      <c r="JW846" s="4"/>
      <c r="JX846" s="6"/>
      <c r="JY846" s="4"/>
      <c r="JZ846" s="6"/>
      <c r="KA846" s="5"/>
      <c r="KB846" s="5"/>
      <c r="KC846" s="4"/>
      <c r="KD846" s="6"/>
      <c r="KE846" s="4"/>
      <c r="KF846" s="6"/>
      <c r="KG846" s="5"/>
      <c r="KH846" s="5"/>
      <c r="KI846" s="4"/>
      <c r="KJ846" s="6"/>
      <c r="KK846" s="4"/>
      <c r="KL846" s="6"/>
      <c r="KM846" s="5"/>
      <c r="KN846" s="5"/>
    </row>
    <row r="847">
      <c r="A847" s="3" t="s">
        <v>85</v>
      </c>
      <c r="B847" s="3" t="s">
        <v>765</v>
      </c>
      <c r="C847" s="3" t="s">
        <v>522</v>
      </c>
      <c r="D847" s="3" t="s">
        <v>528</v>
      </c>
      <c r="E847" s="3" t="s">
        <v>766</v>
      </c>
      <c r="F847" s="3" t="s">
        <v>766</v>
      </c>
      <c r="G847" s="3" t="s">
        <v>766</v>
      </c>
      <c r="H847" s="3" t="s">
        <v>98</v>
      </c>
      <c r="I847" s="3" t="s">
        <v>1322</v>
      </c>
      <c r="J847" s="3" t="s">
        <v>1307</v>
      </c>
      <c r="K847" s="4">
        <v>308</v>
      </c>
      <c r="L847" s="4">
        <f>=ROUNDDOWN(23.6923076923077,0)</f>
      </c>
      <c r="M847" s="4">
        <v>270</v>
      </c>
      <c r="N847" s="5">
        <v>1</v>
      </c>
      <c r="O847" s="4"/>
      <c r="P847" s="4">
        <f>=ROUNDDOWN({0},0)</f>
      </c>
      <c r="Q847" s="4"/>
      <c r="R847" s="5"/>
      <c r="S847" s="4">
        <v>8</v>
      </c>
      <c r="T847" s="6">
        <v>795.74</v>
      </c>
      <c r="U847" s="4"/>
      <c r="V847" s="6"/>
      <c r="W847" s="5"/>
      <c r="X847" s="5"/>
      <c r="Y847" s="4"/>
      <c r="Z847" s="6"/>
      <c r="AA847" s="4"/>
      <c r="AB847" s="6"/>
      <c r="AC847" s="5"/>
      <c r="AD847" s="5"/>
      <c r="AE847" s="4">
        <v>2</v>
      </c>
      <c r="AF847" s="6">
        <v>183.12</v>
      </c>
      <c r="AG847" s="4"/>
      <c r="AH847" s="6"/>
      <c r="AI847" s="5"/>
      <c r="AJ847" s="5"/>
      <c r="AK847" s="4"/>
      <c r="AL847" s="6"/>
      <c r="AM847" s="4"/>
      <c r="AN847" s="6"/>
      <c r="AO847" s="5"/>
      <c r="AP847" s="5"/>
      <c r="AQ847" s="4">
        <v>1</v>
      </c>
      <c r="AR847" s="6">
        <v>100</v>
      </c>
      <c r="AS847" s="4"/>
      <c r="AT847" s="6"/>
      <c r="AU847" s="5"/>
      <c r="AV847" s="5"/>
      <c r="AW847" s="4"/>
      <c r="AX847" s="6"/>
      <c r="AY847" s="4"/>
      <c r="AZ847" s="6"/>
      <c r="BA847" s="5"/>
      <c r="BB847" s="5"/>
      <c r="BC847" s="4"/>
      <c r="BD847" s="6"/>
      <c r="BE847" s="4"/>
      <c r="BF847" s="6"/>
      <c r="BG847" s="5"/>
      <c r="BH847" s="5"/>
      <c r="BI847" s="4"/>
      <c r="BJ847" s="6"/>
      <c r="BK847" s="4"/>
      <c r="BL847" s="6"/>
      <c r="BM847" s="5"/>
      <c r="BN847" s="5"/>
      <c r="BO847" s="4">
        <v>5</v>
      </c>
      <c r="BP847" s="6">
        <v>512.62</v>
      </c>
      <c r="BQ847" s="4"/>
      <c r="BR847" s="6"/>
      <c r="BS847" s="5"/>
      <c r="BT847" s="5"/>
      <c r="BU847" s="4"/>
      <c r="BV847" s="6"/>
      <c r="BW847" s="4"/>
      <c r="BX847" s="6"/>
      <c r="BY847" s="5"/>
      <c r="BZ847" s="5"/>
      <c r="CA847" s="4"/>
      <c r="CB847" s="6"/>
      <c r="CC847" s="4"/>
      <c r="CD847" s="6"/>
      <c r="CE847" s="5"/>
      <c r="CF847" s="5"/>
      <c r="CG847" s="4"/>
      <c r="CH847" s="6"/>
      <c r="CI847" s="4"/>
      <c r="CJ847" s="6"/>
      <c r="CK847" s="5"/>
      <c r="CL847" s="5"/>
      <c r="CM847" s="4"/>
      <c r="CN847" s="6"/>
      <c r="CO847" s="4"/>
      <c r="CP847" s="6"/>
      <c r="CQ847" s="5"/>
      <c r="CR847" s="5"/>
      <c r="CS847" s="4"/>
      <c r="CT847" s="6"/>
      <c r="CU847" s="4"/>
      <c r="CV847" s="6"/>
      <c r="CW847" s="5"/>
      <c r="CX847" s="5"/>
      <c r="CY847" s="4"/>
      <c r="CZ847" s="6"/>
      <c r="DA847" s="4"/>
      <c r="DB847" s="6"/>
      <c r="DC847" s="5"/>
      <c r="DD847" s="5"/>
      <c r="DE847" s="4"/>
      <c r="DF847" s="6"/>
      <c r="DG847" s="4"/>
      <c r="DH847" s="6"/>
      <c r="DI847" s="5"/>
      <c r="DJ847" s="5"/>
      <c r="DK847" s="4"/>
      <c r="DL847" s="6"/>
      <c r="DM847" s="4"/>
      <c r="DN847" s="6"/>
      <c r="DO847" s="5"/>
      <c r="DP847" s="5"/>
      <c r="DQ847" s="4"/>
      <c r="DR847" s="6"/>
      <c r="DS847" s="4"/>
      <c r="DT847" s="6"/>
      <c r="DU847" s="5"/>
      <c r="DV847" s="5"/>
      <c r="DW847" s="4"/>
      <c r="DX847" s="6"/>
      <c r="DY847" s="4"/>
      <c r="DZ847" s="6"/>
      <c r="EA847" s="5"/>
      <c r="EB847" s="5"/>
      <c r="EC847" s="4"/>
      <c r="ED847" s="6"/>
      <c r="EE847" s="4"/>
      <c r="EF847" s="6"/>
      <c r="EG847" s="5"/>
      <c r="EH847" s="5"/>
      <c r="EI847" s="4"/>
      <c r="EJ847" s="6"/>
      <c r="EK847" s="4"/>
      <c r="EL847" s="6"/>
      <c r="EM847" s="5"/>
      <c r="EN847" s="5"/>
      <c r="EO847" s="4"/>
      <c r="EP847" s="6"/>
      <c r="EQ847" s="4"/>
      <c r="ER847" s="6"/>
      <c r="ES847" s="5"/>
      <c r="ET847" s="5"/>
      <c r="EU847" s="4"/>
      <c r="EV847" s="6"/>
      <c r="EW847" s="4"/>
      <c r="EX847" s="6"/>
      <c r="EY847" s="5"/>
      <c r="EZ847" s="5"/>
      <c r="FA847" s="4"/>
      <c r="FB847" s="6"/>
      <c r="FC847" s="4"/>
      <c r="FD847" s="6"/>
      <c r="FE847" s="5"/>
      <c r="FF847" s="5"/>
      <c r="FG847" s="4"/>
      <c r="FH847" s="6"/>
      <c r="FI847" s="4"/>
      <c r="FJ847" s="6"/>
      <c r="FK847" s="5"/>
      <c r="FL847" s="5"/>
      <c r="FM847" s="4"/>
      <c r="FN847" s="6"/>
      <c r="FO847" s="4"/>
      <c r="FP847" s="6"/>
      <c r="FQ847" s="5"/>
      <c r="FR847" s="5"/>
      <c r="FS847" s="4"/>
      <c r="FT847" s="6"/>
      <c r="FU847" s="4"/>
      <c r="FV847" s="6"/>
      <c r="FW847" s="5"/>
      <c r="FX847" s="5"/>
      <c r="FY847" s="4"/>
      <c r="FZ847" s="6"/>
      <c r="GA847" s="4"/>
      <c r="GB847" s="6"/>
      <c r="GC847" s="5"/>
      <c r="GD847" s="5"/>
      <c r="GE847" s="4"/>
      <c r="GF847" s="6"/>
      <c r="GG847" s="4"/>
      <c r="GH847" s="6"/>
      <c r="GI847" s="5"/>
      <c r="GJ847" s="5"/>
      <c r="GK847" s="4"/>
      <c r="GL847" s="6"/>
      <c r="GM847" s="4"/>
      <c r="GN847" s="6"/>
      <c r="GO847" s="5"/>
      <c r="GP847" s="5"/>
      <c r="GQ847" s="4"/>
      <c r="GR847" s="6"/>
      <c r="GS847" s="4"/>
      <c r="GT847" s="6"/>
      <c r="GU847" s="5"/>
      <c r="GV847" s="5"/>
      <c r="GW847" s="4"/>
      <c r="GX847" s="6"/>
      <c r="GY847" s="4"/>
      <c r="GZ847" s="6"/>
      <c r="HA847" s="5"/>
      <c r="HB847" s="5"/>
      <c r="HC847" s="4"/>
      <c r="HD847" s="6"/>
      <c r="HE847" s="4"/>
      <c r="HF847" s="6"/>
      <c r="HG847" s="5"/>
      <c r="HH847" s="5"/>
      <c r="HI847" s="4"/>
      <c r="HJ847" s="6"/>
      <c r="HK847" s="4"/>
      <c r="HL847" s="6"/>
      <c r="HM847" s="5"/>
      <c r="HN847" s="5"/>
      <c r="HO847" s="4"/>
      <c r="HP847" s="6"/>
      <c r="HQ847" s="4"/>
      <c r="HR847" s="6"/>
      <c r="HS847" s="5"/>
      <c r="HT847" s="5"/>
      <c r="HU847" s="4"/>
      <c r="HV847" s="6"/>
      <c r="HW847" s="4"/>
      <c r="HX847" s="6"/>
      <c r="HY847" s="5"/>
      <c r="HZ847" s="5"/>
      <c r="IA847" s="4"/>
      <c r="IB847" s="6"/>
      <c r="IC847" s="4"/>
      <c r="ID847" s="6"/>
      <c r="IE847" s="5"/>
      <c r="IF847" s="5"/>
      <c r="IG847" s="4"/>
      <c r="IH847" s="6"/>
      <c r="II847" s="4"/>
      <c r="IJ847" s="6"/>
      <c r="IK847" s="5"/>
      <c r="IL847" s="5"/>
      <c r="IM847" s="4"/>
      <c r="IN847" s="6"/>
      <c r="IO847" s="4"/>
      <c r="IP847" s="6"/>
      <c r="IQ847" s="5"/>
      <c r="IR847" s="5"/>
      <c r="IS847" s="4"/>
      <c r="IT847" s="6"/>
      <c r="IU847" s="4"/>
      <c r="IV847" s="6"/>
      <c r="IW847" s="5"/>
      <c r="IX847" s="5"/>
      <c r="IY847" s="4"/>
      <c r="IZ847" s="6"/>
      <c r="JA847" s="4"/>
      <c r="JB847" s="6"/>
      <c r="JC847" s="5"/>
      <c r="JD847" s="5"/>
      <c r="JE847" s="4"/>
      <c r="JF847" s="6"/>
      <c r="JG847" s="4"/>
      <c r="JH847" s="6"/>
      <c r="JI847" s="5"/>
      <c r="JJ847" s="5"/>
      <c r="JK847" s="4"/>
      <c r="JL847" s="6"/>
      <c r="JM847" s="4"/>
      <c r="JN847" s="6"/>
      <c r="JO847" s="5"/>
      <c r="JP847" s="5"/>
      <c r="JQ847" s="4"/>
      <c r="JR847" s="6"/>
      <c r="JS847" s="4"/>
      <c r="JT847" s="6"/>
      <c r="JU847" s="5"/>
      <c r="JV847" s="5"/>
      <c r="JW847" s="4"/>
      <c r="JX847" s="6"/>
      <c r="JY847" s="4"/>
      <c r="JZ847" s="6"/>
      <c r="KA847" s="5"/>
      <c r="KB847" s="5"/>
      <c r="KC847" s="4"/>
      <c r="KD847" s="6"/>
      <c r="KE847" s="4"/>
      <c r="KF847" s="6"/>
      <c r="KG847" s="5"/>
      <c r="KH847" s="5"/>
      <c r="KI847" s="4"/>
      <c r="KJ847" s="6"/>
      <c r="KK847" s="4"/>
      <c r="KL847" s="6"/>
      <c r="KM847" s="5"/>
      <c r="KN847" s="5"/>
    </row>
    <row r="848">
      <c r="A848" s="3" t="s">
        <v>85</v>
      </c>
      <c r="B848" s="3" t="s">
        <v>765</v>
      </c>
      <c r="C848" s="3" t="s">
        <v>522</v>
      </c>
      <c r="D848" s="3" t="s">
        <v>528</v>
      </c>
      <c r="E848" s="3" t="s">
        <v>779</v>
      </c>
      <c r="F848" s="3" t="s">
        <v>779</v>
      </c>
      <c r="G848" s="3" t="s">
        <v>779</v>
      </c>
      <c r="H848" s="3" t="s">
        <v>351</v>
      </c>
      <c r="I848" s="3" t="s">
        <v>1444</v>
      </c>
      <c r="J848" s="3" t="s">
        <v>1340</v>
      </c>
      <c r="K848" s="4">
        <v>28</v>
      </c>
      <c r="L848" s="4">
        <f>=ROUNDDOWN(4,0)</f>
      </c>
      <c r="M848" s="4"/>
      <c r="N848" s="5"/>
      <c r="O848" s="4"/>
      <c r="P848" s="4">
        <f>=ROUNDDOWN({0},0)</f>
      </c>
      <c r="Q848" s="4"/>
      <c r="R848" s="5"/>
      <c r="S848" s="4">
        <v>7</v>
      </c>
      <c r="T848" s="6">
        <v>623.06</v>
      </c>
      <c r="U848" s="4"/>
      <c r="V848" s="6"/>
      <c r="W848" s="5"/>
      <c r="X848" s="5"/>
      <c r="Y848" s="4">
        <v>1</v>
      </c>
      <c r="Z848" s="6">
        <v>92.53</v>
      </c>
      <c r="AA848" s="4"/>
      <c r="AB848" s="6"/>
      <c r="AC848" s="5"/>
      <c r="AD848" s="5"/>
      <c r="AE848" s="4"/>
      <c r="AF848" s="6"/>
      <c r="AG848" s="4"/>
      <c r="AH848" s="6"/>
      <c r="AI848" s="5"/>
      <c r="AJ848" s="5"/>
      <c r="AK848" s="4">
        <v>2</v>
      </c>
      <c r="AL848" s="6">
        <v>163.28</v>
      </c>
      <c r="AM848" s="4"/>
      <c r="AN848" s="6"/>
      <c r="AO848" s="5"/>
      <c r="AP848" s="5"/>
      <c r="AQ848" s="4">
        <v>3</v>
      </c>
      <c r="AR848" s="6">
        <v>287.88</v>
      </c>
      <c r="AS848" s="4"/>
      <c r="AT848" s="6"/>
      <c r="AU848" s="5"/>
      <c r="AV848" s="5"/>
      <c r="AW848" s="4">
        <v>1</v>
      </c>
      <c r="AX848" s="6">
        <v>79.37</v>
      </c>
      <c r="AY848" s="4"/>
      <c r="AZ848" s="6"/>
      <c r="BA848" s="5"/>
      <c r="BB848" s="5"/>
      <c r="BC848" s="4"/>
      <c r="BD848" s="6"/>
      <c r="BE848" s="4"/>
      <c r="BF848" s="6"/>
      <c r="BG848" s="5"/>
      <c r="BH848" s="5"/>
      <c r="BI848" s="4"/>
      <c r="BJ848" s="6"/>
      <c r="BK848" s="4"/>
      <c r="BL848" s="6"/>
      <c r="BM848" s="5"/>
      <c r="BN848" s="5"/>
      <c r="BO848" s="4"/>
      <c r="BP848" s="6"/>
      <c r="BQ848" s="4"/>
      <c r="BR848" s="6"/>
      <c r="BS848" s="5"/>
      <c r="BT848" s="5"/>
      <c r="BU848" s="4"/>
      <c r="BV848" s="6"/>
      <c r="BW848" s="4"/>
      <c r="BX848" s="6"/>
      <c r="BY848" s="5"/>
      <c r="BZ848" s="5"/>
      <c r="CA848" s="4"/>
      <c r="CB848" s="6"/>
      <c r="CC848" s="4"/>
      <c r="CD848" s="6"/>
      <c r="CE848" s="5"/>
      <c r="CF848" s="5"/>
      <c r="CG848" s="4"/>
      <c r="CH848" s="6"/>
      <c r="CI848" s="4"/>
      <c r="CJ848" s="6"/>
      <c r="CK848" s="5"/>
      <c r="CL848" s="5"/>
      <c r="CM848" s="4"/>
      <c r="CN848" s="6"/>
      <c r="CO848" s="4"/>
      <c r="CP848" s="6"/>
      <c r="CQ848" s="5"/>
      <c r="CR848" s="5"/>
      <c r="CS848" s="4"/>
      <c r="CT848" s="6"/>
      <c r="CU848" s="4"/>
      <c r="CV848" s="6"/>
      <c r="CW848" s="5"/>
      <c r="CX848" s="5"/>
      <c r="CY848" s="4"/>
      <c r="CZ848" s="6"/>
      <c r="DA848" s="4"/>
      <c r="DB848" s="6"/>
      <c r="DC848" s="5"/>
      <c r="DD848" s="5"/>
      <c r="DE848" s="4"/>
      <c r="DF848" s="6"/>
      <c r="DG848" s="4"/>
      <c r="DH848" s="6"/>
      <c r="DI848" s="5"/>
      <c r="DJ848" s="5"/>
      <c r="DK848" s="4"/>
      <c r="DL848" s="6"/>
      <c r="DM848" s="4"/>
      <c r="DN848" s="6"/>
      <c r="DO848" s="5"/>
      <c r="DP848" s="5"/>
      <c r="DQ848" s="4"/>
      <c r="DR848" s="6"/>
      <c r="DS848" s="4"/>
      <c r="DT848" s="6"/>
      <c r="DU848" s="5"/>
      <c r="DV848" s="5"/>
      <c r="DW848" s="4"/>
      <c r="DX848" s="6"/>
      <c r="DY848" s="4"/>
      <c r="DZ848" s="6"/>
      <c r="EA848" s="5"/>
      <c r="EB848" s="5"/>
      <c r="EC848" s="4"/>
      <c r="ED848" s="6"/>
      <c r="EE848" s="4"/>
      <c r="EF848" s="6"/>
      <c r="EG848" s="5"/>
      <c r="EH848" s="5"/>
      <c r="EI848" s="4"/>
      <c r="EJ848" s="6"/>
      <c r="EK848" s="4"/>
      <c r="EL848" s="6"/>
      <c r="EM848" s="5"/>
      <c r="EN848" s="5"/>
      <c r="EO848" s="4"/>
      <c r="EP848" s="6"/>
      <c r="EQ848" s="4"/>
      <c r="ER848" s="6"/>
      <c r="ES848" s="5"/>
      <c r="ET848" s="5"/>
      <c r="EU848" s="4"/>
      <c r="EV848" s="6"/>
      <c r="EW848" s="4"/>
      <c r="EX848" s="6"/>
      <c r="EY848" s="5"/>
      <c r="EZ848" s="5"/>
      <c r="FA848" s="4"/>
      <c r="FB848" s="6"/>
      <c r="FC848" s="4"/>
      <c r="FD848" s="6"/>
      <c r="FE848" s="5"/>
      <c r="FF848" s="5"/>
      <c r="FG848" s="4"/>
      <c r="FH848" s="6"/>
      <c r="FI848" s="4"/>
      <c r="FJ848" s="6"/>
      <c r="FK848" s="5"/>
      <c r="FL848" s="5"/>
      <c r="FM848" s="4"/>
      <c r="FN848" s="6"/>
      <c r="FO848" s="4"/>
      <c r="FP848" s="6"/>
      <c r="FQ848" s="5"/>
      <c r="FR848" s="5"/>
      <c r="FS848" s="4"/>
      <c r="FT848" s="6"/>
      <c r="FU848" s="4"/>
      <c r="FV848" s="6"/>
      <c r="FW848" s="5"/>
      <c r="FX848" s="5"/>
      <c r="FY848" s="4"/>
      <c r="FZ848" s="6"/>
      <c r="GA848" s="4"/>
      <c r="GB848" s="6"/>
      <c r="GC848" s="5"/>
      <c r="GD848" s="5"/>
      <c r="GE848" s="4"/>
      <c r="GF848" s="6"/>
      <c r="GG848" s="4"/>
      <c r="GH848" s="6"/>
      <c r="GI848" s="5"/>
      <c r="GJ848" s="5"/>
      <c r="GK848" s="4"/>
      <c r="GL848" s="6"/>
      <c r="GM848" s="4"/>
      <c r="GN848" s="6"/>
      <c r="GO848" s="5"/>
      <c r="GP848" s="5"/>
      <c r="GQ848" s="4"/>
      <c r="GR848" s="6"/>
      <c r="GS848" s="4"/>
      <c r="GT848" s="6"/>
      <c r="GU848" s="5"/>
      <c r="GV848" s="5"/>
      <c r="GW848" s="4"/>
      <c r="GX848" s="6"/>
      <c r="GY848" s="4"/>
      <c r="GZ848" s="6"/>
      <c r="HA848" s="5"/>
      <c r="HB848" s="5"/>
      <c r="HC848" s="4"/>
      <c r="HD848" s="6"/>
      <c r="HE848" s="4"/>
      <c r="HF848" s="6"/>
      <c r="HG848" s="5"/>
      <c r="HH848" s="5"/>
      <c r="HI848" s="4"/>
      <c r="HJ848" s="6"/>
      <c r="HK848" s="4"/>
      <c r="HL848" s="6"/>
      <c r="HM848" s="5"/>
      <c r="HN848" s="5"/>
      <c r="HO848" s="4"/>
      <c r="HP848" s="6"/>
      <c r="HQ848" s="4"/>
      <c r="HR848" s="6"/>
      <c r="HS848" s="5"/>
      <c r="HT848" s="5"/>
      <c r="HU848" s="4"/>
      <c r="HV848" s="6"/>
      <c r="HW848" s="4"/>
      <c r="HX848" s="6"/>
      <c r="HY848" s="5"/>
      <c r="HZ848" s="5"/>
      <c r="IA848" s="4"/>
      <c r="IB848" s="6"/>
      <c r="IC848" s="4"/>
      <c r="ID848" s="6"/>
      <c r="IE848" s="5"/>
      <c r="IF848" s="5"/>
      <c r="IG848" s="4"/>
      <c r="IH848" s="6"/>
      <c r="II848" s="4"/>
      <c r="IJ848" s="6"/>
      <c r="IK848" s="5"/>
      <c r="IL848" s="5"/>
      <c r="IM848" s="4"/>
      <c r="IN848" s="6"/>
      <c r="IO848" s="4"/>
      <c r="IP848" s="6"/>
      <c r="IQ848" s="5"/>
      <c r="IR848" s="5"/>
      <c r="IS848" s="4"/>
      <c r="IT848" s="6"/>
      <c r="IU848" s="4"/>
      <c r="IV848" s="6"/>
      <c r="IW848" s="5"/>
      <c r="IX848" s="5"/>
      <c r="IY848" s="4"/>
      <c r="IZ848" s="6"/>
      <c r="JA848" s="4"/>
      <c r="JB848" s="6"/>
      <c r="JC848" s="5"/>
      <c r="JD848" s="5"/>
      <c r="JE848" s="4"/>
      <c r="JF848" s="6"/>
      <c r="JG848" s="4"/>
      <c r="JH848" s="6"/>
      <c r="JI848" s="5"/>
      <c r="JJ848" s="5"/>
      <c r="JK848" s="4"/>
      <c r="JL848" s="6"/>
      <c r="JM848" s="4"/>
      <c r="JN848" s="6"/>
      <c r="JO848" s="5"/>
      <c r="JP848" s="5"/>
      <c r="JQ848" s="4"/>
      <c r="JR848" s="6"/>
      <c r="JS848" s="4"/>
      <c r="JT848" s="6"/>
      <c r="JU848" s="5"/>
      <c r="JV848" s="5"/>
      <c r="JW848" s="4"/>
      <c r="JX848" s="6"/>
      <c r="JY848" s="4"/>
      <c r="JZ848" s="6"/>
      <c r="KA848" s="5"/>
      <c r="KB848" s="5"/>
      <c r="KC848" s="4"/>
      <c r="KD848" s="6"/>
      <c r="KE848" s="4"/>
      <c r="KF848" s="6"/>
      <c r="KG848" s="5"/>
      <c r="KH848" s="5"/>
      <c r="KI848" s="4"/>
      <c r="KJ848" s="6"/>
      <c r="KK848" s="4"/>
      <c r="KL848" s="6"/>
      <c r="KM848" s="5"/>
      <c r="KN848" s="5"/>
    </row>
    <row r="849">
      <c r="A849" s="3" t="s">
        <v>85</v>
      </c>
      <c r="B849" s="3" t="s">
        <v>765</v>
      </c>
      <c r="C849" s="3" t="s">
        <v>522</v>
      </c>
      <c r="D849" s="3" t="s">
        <v>528</v>
      </c>
      <c r="E849" s="3" t="s">
        <v>767</v>
      </c>
      <c r="F849" s="3" t="s">
        <v>767</v>
      </c>
      <c r="G849" s="3" t="s">
        <v>767</v>
      </c>
      <c r="H849" s="3" t="s">
        <v>104</v>
      </c>
      <c r="I849" s="3" t="s">
        <v>1349</v>
      </c>
      <c r="J849" s="3" t="s">
        <v>1340</v>
      </c>
      <c r="K849" s="4">
        <v>98</v>
      </c>
      <c r="L849" s="4">
        <f>=ROUNDDOWN(23.3333333333333,0)</f>
      </c>
      <c r="M849" s="4"/>
      <c r="N849" s="5"/>
      <c r="O849" s="4"/>
      <c r="P849" s="4">
        <f>=ROUNDDOWN({0},0)</f>
      </c>
      <c r="Q849" s="4"/>
      <c r="R849" s="5"/>
      <c r="S849" s="4">
        <v>4</v>
      </c>
      <c r="T849" s="6">
        <v>359.85</v>
      </c>
      <c r="U849" s="4"/>
      <c r="V849" s="6"/>
      <c r="W849" s="5"/>
      <c r="X849" s="5"/>
      <c r="Y849" s="4"/>
      <c r="Z849" s="6"/>
      <c r="AA849" s="4"/>
      <c r="AB849" s="6"/>
      <c r="AC849" s="5"/>
      <c r="AD849" s="5"/>
      <c r="AE849" s="4"/>
      <c r="AF849" s="6"/>
      <c r="AG849" s="4"/>
      <c r="AH849" s="6"/>
      <c r="AI849" s="5"/>
      <c r="AJ849" s="5"/>
      <c r="AK849" s="4">
        <v>1</v>
      </c>
      <c r="AL849" s="6">
        <v>97.35</v>
      </c>
      <c r="AM849" s="4"/>
      <c r="AN849" s="6"/>
      <c r="AO849" s="5"/>
      <c r="AP849" s="5"/>
      <c r="AQ849" s="4">
        <v>3</v>
      </c>
      <c r="AR849" s="6">
        <v>262.5</v>
      </c>
      <c r="AS849" s="4"/>
      <c r="AT849" s="6"/>
      <c r="AU849" s="5"/>
      <c r="AV849" s="5"/>
      <c r="AW849" s="4"/>
      <c r="AX849" s="6"/>
      <c r="AY849" s="4"/>
      <c r="AZ849" s="6"/>
      <c r="BA849" s="5"/>
      <c r="BB849" s="5"/>
      <c r="BC849" s="4"/>
      <c r="BD849" s="6"/>
      <c r="BE849" s="4"/>
      <c r="BF849" s="6"/>
      <c r="BG849" s="5"/>
      <c r="BH849" s="5"/>
      <c r="BI849" s="4"/>
      <c r="BJ849" s="6"/>
      <c r="BK849" s="4"/>
      <c r="BL849" s="6"/>
      <c r="BM849" s="5"/>
      <c r="BN849" s="5"/>
      <c r="BO849" s="4"/>
      <c r="BP849" s="6"/>
      <c r="BQ849" s="4"/>
      <c r="BR849" s="6"/>
      <c r="BS849" s="5"/>
      <c r="BT849" s="5"/>
      <c r="BU849" s="4"/>
      <c r="BV849" s="6"/>
      <c r="BW849" s="4"/>
      <c r="BX849" s="6"/>
      <c r="BY849" s="5"/>
      <c r="BZ849" s="5"/>
      <c r="CA849" s="4"/>
      <c r="CB849" s="6"/>
      <c r="CC849" s="4"/>
      <c r="CD849" s="6"/>
      <c r="CE849" s="5"/>
      <c r="CF849" s="5"/>
      <c r="CG849" s="4"/>
      <c r="CH849" s="6"/>
      <c r="CI849" s="4"/>
      <c r="CJ849" s="6"/>
      <c r="CK849" s="5"/>
      <c r="CL849" s="5"/>
      <c r="CM849" s="4"/>
      <c r="CN849" s="6"/>
      <c r="CO849" s="4"/>
      <c r="CP849" s="6"/>
      <c r="CQ849" s="5"/>
      <c r="CR849" s="5"/>
      <c r="CS849" s="4"/>
      <c r="CT849" s="6"/>
      <c r="CU849" s="4"/>
      <c r="CV849" s="6"/>
      <c r="CW849" s="5"/>
      <c r="CX849" s="5"/>
      <c r="CY849" s="4"/>
      <c r="CZ849" s="6"/>
      <c r="DA849" s="4"/>
      <c r="DB849" s="6"/>
      <c r="DC849" s="5"/>
      <c r="DD849" s="5"/>
      <c r="DE849" s="4"/>
      <c r="DF849" s="6"/>
      <c r="DG849" s="4"/>
      <c r="DH849" s="6"/>
      <c r="DI849" s="5"/>
      <c r="DJ849" s="5"/>
      <c r="DK849" s="4"/>
      <c r="DL849" s="6"/>
      <c r="DM849" s="4"/>
      <c r="DN849" s="6"/>
      <c r="DO849" s="5"/>
      <c r="DP849" s="5"/>
      <c r="DQ849" s="4"/>
      <c r="DR849" s="6"/>
      <c r="DS849" s="4"/>
      <c r="DT849" s="6"/>
      <c r="DU849" s="5"/>
      <c r="DV849" s="5"/>
      <c r="DW849" s="4"/>
      <c r="DX849" s="6"/>
      <c r="DY849" s="4"/>
      <c r="DZ849" s="6"/>
      <c r="EA849" s="5"/>
      <c r="EB849" s="5"/>
      <c r="EC849" s="4"/>
      <c r="ED849" s="6"/>
      <c r="EE849" s="4"/>
      <c r="EF849" s="6"/>
      <c r="EG849" s="5"/>
      <c r="EH849" s="5"/>
      <c r="EI849" s="4"/>
      <c r="EJ849" s="6"/>
      <c r="EK849" s="4"/>
      <c r="EL849" s="6"/>
      <c r="EM849" s="5"/>
      <c r="EN849" s="5"/>
      <c r="EO849" s="4"/>
      <c r="EP849" s="6"/>
      <c r="EQ849" s="4"/>
      <c r="ER849" s="6"/>
      <c r="ES849" s="5"/>
      <c r="ET849" s="5"/>
      <c r="EU849" s="4"/>
      <c r="EV849" s="6"/>
      <c r="EW849" s="4"/>
      <c r="EX849" s="6"/>
      <c r="EY849" s="5"/>
      <c r="EZ849" s="5"/>
      <c r="FA849" s="4"/>
      <c r="FB849" s="6"/>
      <c r="FC849" s="4"/>
      <c r="FD849" s="6"/>
      <c r="FE849" s="5"/>
      <c r="FF849" s="5"/>
      <c r="FG849" s="4"/>
      <c r="FH849" s="6"/>
      <c r="FI849" s="4"/>
      <c r="FJ849" s="6"/>
      <c r="FK849" s="5"/>
      <c r="FL849" s="5"/>
      <c r="FM849" s="4"/>
      <c r="FN849" s="6"/>
      <c r="FO849" s="4"/>
      <c r="FP849" s="6"/>
      <c r="FQ849" s="5"/>
      <c r="FR849" s="5"/>
      <c r="FS849" s="4"/>
      <c r="FT849" s="6"/>
      <c r="FU849" s="4"/>
      <c r="FV849" s="6"/>
      <c r="FW849" s="5"/>
      <c r="FX849" s="5"/>
      <c r="FY849" s="4"/>
      <c r="FZ849" s="6"/>
      <c r="GA849" s="4"/>
      <c r="GB849" s="6"/>
      <c r="GC849" s="5"/>
      <c r="GD849" s="5"/>
      <c r="GE849" s="4"/>
      <c r="GF849" s="6"/>
      <c r="GG849" s="4"/>
      <c r="GH849" s="6"/>
      <c r="GI849" s="5"/>
      <c r="GJ849" s="5"/>
      <c r="GK849" s="4"/>
      <c r="GL849" s="6"/>
      <c r="GM849" s="4"/>
      <c r="GN849" s="6"/>
      <c r="GO849" s="5"/>
      <c r="GP849" s="5"/>
      <c r="GQ849" s="4"/>
      <c r="GR849" s="6"/>
      <c r="GS849" s="4"/>
      <c r="GT849" s="6"/>
      <c r="GU849" s="5"/>
      <c r="GV849" s="5"/>
      <c r="GW849" s="4"/>
      <c r="GX849" s="6"/>
      <c r="GY849" s="4"/>
      <c r="GZ849" s="6"/>
      <c r="HA849" s="5"/>
      <c r="HB849" s="5"/>
      <c r="HC849" s="4"/>
      <c r="HD849" s="6"/>
      <c r="HE849" s="4"/>
      <c r="HF849" s="6"/>
      <c r="HG849" s="5"/>
      <c r="HH849" s="5"/>
      <c r="HI849" s="4"/>
      <c r="HJ849" s="6"/>
      <c r="HK849" s="4"/>
      <c r="HL849" s="6"/>
      <c r="HM849" s="5"/>
      <c r="HN849" s="5"/>
      <c r="HO849" s="4"/>
      <c r="HP849" s="6"/>
      <c r="HQ849" s="4"/>
      <c r="HR849" s="6"/>
      <c r="HS849" s="5"/>
      <c r="HT849" s="5"/>
      <c r="HU849" s="4"/>
      <c r="HV849" s="6"/>
      <c r="HW849" s="4"/>
      <c r="HX849" s="6"/>
      <c r="HY849" s="5"/>
      <c r="HZ849" s="5"/>
      <c r="IA849" s="4"/>
      <c r="IB849" s="6"/>
      <c r="IC849" s="4"/>
      <c r="ID849" s="6"/>
      <c r="IE849" s="5"/>
      <c r="IF849" s="5"/>
      <c r="IG849" s="4"/>
      <c r="IH849" s="6"/>
      <c r="II849" s="4"/>
      <c r="IJ849" s="6"/>
      <c r="IK849" s="5"/>
      <c r="IL849" s="5"/>
      <c r="IM849" s="4"/>
      <c r="IN849" s="6"/>
      <c r="IO849" s="4"/>
      <c r="IP849" s="6"/>
      <c r="IQ849" s="5"/>
      <c r="IR849" s="5"/>
      <c r="IS849" s="4"/>
      <c r="IT849" s="6"/>
      <c r="IU849" s="4"/>
      <c r="IV849" s="6"/>
      <c r="IW849" s="5"/>
      <c r="IX849" s="5"/>
      <c r="IY849" s="4"/>
      <c r="IZ849" s="6"/>
      <c r="JA849" s="4"/>
      <c r="JB849" s="6"/>
      <c r="JC849" s="5"/>
      <c r="JD849" s="5"/>
      <c r="JE849" s="4"/>
      <c r="JF849" s="6"/>
      <c r="JG849" s="4"/>
      <c r="JH849" s="6"/>
      <c r="JI849" s="5"/>
      <c r="JJ849" s="5"/>
      <c r="JK849" s="4"/>
      <c r="JL849" s="6"/>
      <c r="JM849" s="4"/>
      <c r="JN849" s="6"/>
      <c r="JO849" s="5"/>
      <c r="JP849" s="5"/>
      <c r="JQ849" s="4"/>
      <c r="JR849" s="6"/>
      <c r="JS849" s="4"/>
      <c r="JT849" s="6"/>
      <c r="JU849" s="5"/>
      <c r="JV849" s="5"/>
      <c r="JW849" s="4"/>
      <c r="JX849" s="6"/>
      <c r="JY849" s="4"/>
      <c r="JZ849" s="6"/>
      <c r="KA849" s="5"/>
      <c r="KB849" s="5"/>
      <c r="KC849" s="4"/>
      <c r="KD849" s="6"/>
      <c r="KE849" s="4"/>
      <c r="KF849" s="6"/>
      <c r="KG849" s="5"/>
      <c r="KH849" s="5"/>
      <c r="KI849" s="4"/>
      <c r="KJ849" s="6"/>
      <c r="KK849" s="4"/>
      <c r="KL849" s="6"/>
      <c r="KM849" s="5"/>
      <c r="KN849" s="5"/>
    </row>
    <row r="850">
      <c r="A850" s="3" t="s">
        <v>85</v>
      </c>
      <c r="B850" s="3" t="s">
        <v>765</v>
      </c>
      <c r="C850" s="3" t="s">
        <v>522</v>
      </c>
      <c r="D850" s="3" t="s">
        <v>528</v>
      </c>
      <c r="E850" s="3" t="s">
        <v>767</v>
      </c>
      <c r="F850" s="3" t="s">
        <v>767</v>
      </c>
      <c r="G850" s="3" t="s">
        <v>767</v>
      </c>
      <c r="H850" s="3" t="s">
        <v>98</v>
      </c>
      <c r="I850" s="3" t="s">
        <v>1335</v>
      </c>
      <c r="J850" s="3" t="s">
        <v>1337</v>
      </c>
      <c r="K850" s="4">
        <v>212</v>
      </c>
      <c r="L850" s="4">
        <f>=ROUNDDOWN(39.2592592592593,0)</f>
      </c>
      <c r="M850" s="4"/>
      <c r="N850" s="5">
        <v>1</v>
      </c>
      <c r="O850" s="4"/>
      <c r="P850" s="4">
        <f>=ROUNDDOWN({0},0)</f>
      </c>
      <c r="Q850" s="4"/>
      <c r="R850" s="5"/>
      <c r="S850" s="4">
        <v>1</v>
      </c>
      <c r="T850" s="6">
        <v>85.34</v>
      </c>
      <c r="U850" s="4"/>
      <c r="V850" s="6"/>
      <c r="W850" s="5"/>
      <c r="X850" s="5"/>
      <c r="Y850" s="4"/>
      <c r="Z850" s="6"/>
      <c r="AA850" s="4"/>
      <c r="AB850" s="6"/>
      <c r="AC850" s="5"/>
      <c r="AD850" s="5"/>
      <c r="AE850" s="4"/>
      <c r="AF850" s="6"/>
      <c r="AG850" s="4"/>
      <c r="AH850" s="6"/>
      <c r="AI850" s="5"/>
      <c r="AJ850" s="5"/>
      <c r="AK850" s="4"/>
      <c r="AL850" s="6"/>
      <c r="AM850" s="4"/>
      <c r="AN850" s="6"/>
      <c r="AO850" s="5"/>
      <c r="AP850" s="5"/>
      <c r="AQ850" s="4"/>
      <c r="AR850" s="6"/>
      <c r="AS850" s="4"/>
      <c r="AT850" s="6"/>
      <c r="AU850" s="5"/>
      <c r="AV850" s="5"/>
      <c r="AW850" s="4"/>
      <c r="AX850" s="6"/>
      <c r="AY850" s="4"/>
      <c r="AZ850" s="6"/>
      <c r="BA850" s="5"/>
      <c r="BB850" s="5"/>
      <c r="BC850" s="4"/>
      <c r="BD850" s="6"/>
      <c r="BE850" s="4"/>
      <c r="BF850" s="6"/>
      <c r="BG850" s="5"/>
      <c r="BH850" s="5"/>
      <c r="BI850" s="4"/>
      <c r="BJ850" s="6"/>
      <c r="BK850" s="4"/>
      <c r="BL850" s="6"/>
      <c r="BM850" s="5"/>
      <c r="BN850" s="5"/>
      <c r="BO850" s="4"/>
      <c r="BP850" s="6"/>
      <c r="BQ850" s="4"/>
      <c r="BR850" s="6"/>
      <c r="BS850" s="5"/>
      <c r="BT850" s="5"/>
      <c r="BU850" s="4">
        <v>1</v>
      </c>
      <c r="BV850" s="6">
        <v>85.34</v>
      </c>
      <c r="BW850" s="4"/>
      <c r="BX850" s="6"/>
      <c r="BY850" s="5"/>
      <c r="BZ850" s="5"/>
      <c r="CA850" s="4"/>
      <c r="CB850" s="6"/>
      <c r="CC850" s="4"/>
      <c r="CD850" s="6"/>
      <c r="CE850" s="5"/>
      <c r="CF850" s="5"/>
      <c r="CG850" s="4"/>
      <c r="CH850" s="6"/>
      <c r="CI850" s="4"/>
      <c r="CJ850" s="6"/>
      <c r="CK850" s="5"/>
      <c r="CL850" s="5"/>
      <c r="CM850" s="4"/>
      <c r="CN850" s="6"/>
      <c r="CO850" s="4"/>
      <c r="CP850" s="6"/>
      <c r="CQ850" s="5"/>
      <c r="CR850" s="5"/>
      <c r="CS850" s="4"/>
      <c r="CT850" s="6"/>
      <c r="CU850" s="4"/>
      <c r="CV850" s="6"/>
      <c r="CW850" s="5"/>
      <c r="CX850" s="5"/>
      <c r="CY850" s="4"/>
      <c r="CZ850" s="6"/>
      <c r="DA850" s="4"/>
      <c r="DB850" s="6"/>
      <c r="DC850" s="5"/>
      <c r="DD850" s="5"/>
      <c r="DE850" s="4"/>
      <c r="DF850" s="6"/>
      <c r="DG850" s="4"/>
      <c r="DH850" s="6"/>
      <c r="DI850" s="5"/>
      <c r="DJ850" s="5"/>
      <c r="DK850" s="4"/>
      <c r="DL850" s="6"/>
      <c r="DM850" s="4"/>
      <c r="DN850" s="6"/>
      <c r="DO850" s="5"/>
      <c r="DP850" s="5"/>
      <c r="DQ850" s="4"/>
      <c r="DR850" s="6"/>
      <c r="DS850" s="4"/>
      <c r="DT850" s="6"/>
      <c r="DU850" s="5"/>
      <c r="DV850" s="5"/>
      <c r="DW850" s="4"/>
      <c r="DX850" s="6"/>
      <c r="DY850" s="4"/>
      <c r="DZ850" s="6"/>
      <c r="EA850" s="5"/>
      <c r="EB850" s="5"/>
      <c r="EC850" s="4"/>
      <c r="ED850" s="6"/>
      <c r="EE850" s="4"/>
      <c r="EF850" s="6"/>
      <c r="EG850" s="5"/>
      <c r="EH850" s="5"/>
      <c r="EI850" s="4"/>
      <c r="EJ850" s="6"/>
      <c r="EK850" s="4"/>
      <c r="EL850" s="6"/>
      <c r="EM850" s="5"/>
      <c r="EN850" s="5"/>
      <c r="EO850" s="4"/>
      <c r="EP850" s="6"/>
      <c r="EQ850" s="4"/>
      <c r="ER850" s="6"/>
      <c r="ES850" s="5"/>
      <c r="ET850" s="5"/>
      <c r="EU850" s="4"/>
      <c r="EV850" s="6"/>
      <c r="EW850" s="4"/>
      <c r="EX850" s="6"/>
      <c r="EY850" s="5"/>
      <c r="EZ850" s="5"/>
      <c r="FA850" s="4"/>
      <c r="FB850" s="6"/>
      <c r="FC850" s="4"/>
      <c r="FD850" s="6"/>
      <c r="FE850" s="5"/>
      <c r="FF850" s="5"/>
      <c r="FG850" s="4"/>
      <c r="FH850" s="6"/>
      <c r="FI850" s="4"/>
      <c r="FJ850" s="6"/>
      <c r="FK850" s="5"/>
      <c r="FL850" s="5"/>
      <c r="FM850" s="4"/>
      <c r="FN850" s="6"/>
      <c r="FO850" s="4"/>
      <c r="FP850" s="6"/>
      <c r="FQ850" s="5"/>
      <c r="FR850" s="5"/>
      <c r="FS850" s="4"/>
      <c r="FT850" s="6"/>
      <c r="FU850" s="4"/>
      <c r="FV850" s="6"/>
      <c r="FW850" s="5"/>
      <c r="FX850" s="5"/>
      <c r="FY850" s="4"/>
      <c r="FZ850" s="6"/>
      <c r="GA850" s="4"/>
      <c r="GB850" s="6"/>
      <c r="GC850" s="5"/>
      <c r="GD850" s="5"/>
      <c r="GE850" s="4"/>
      <c r="GF850" s="6"/>
      <c r="GG850" s="4"/>
      <c r="GH850" s="6"/>
      <c r="GI850" s="5"/>
      <c r="GJ850" s="5"/>
      <c r="GK850" s="4"/>
      <c r="GL850" s="6"/>
      <c r="GM850" s="4"/>
      <c r="GN850" s="6"/>
      <c r="GO850" s="5"/>
      <c r="GP850" s="5"/>
      <c r="GQ850" s="4"/>
      <c r="GR850" s="6"/>
      <c r="GS850" s="4"/>
      <c r="GT850" s="6"/>
      <c r="GU850" s="5"/>
      <c r="GV850" s="5"/>
      <c r="GW850" s="4"/>
      <c r="GX850" s="6"/>
      <c r="GY850" s="4"/>
      <c r="GZ850" s="6"/>
      <c r="HA850" s="5"/>
      <c r="HB850" s="5"/>
      <c r="HC850" s="4"/>
      <c r="HD850" s="6"/>
      <c r="HE850" s="4"/>
      <c r="HF850" s="6"/>
      <c r="HG850" s="5"/>
      <c r="HH850" s="5"/>
      <c r="HI850" s="4"/>
      <c r="HJ850" s="6"/>
      <c r="HK850" s="4"/>
      <c r="HL850" s="6"/>
      <c r="HM850" s="5"/>
      <c r="HN850" s="5"/>
      <c r="HO850" s="4"/>
      <c r="HP850" s="6"/>
      <c r="HQ850" s="4"/>
      <c r="HR850" s="6"/>
      <c r="HS850" s="5"/>
      <c r="HT850" s="5"/>
      <c r="HU850" s="4"/>
      <c r="HV850" s="6"/>
      <c r="HW850" s="4"/>
      <c r="HX850" s="6"/>
      <c r="HY850" s="5"/>
      <c r="HZ850" s="5"/>
      <c r="IA850" s="4"/>
      <c r="IB850" s="6"/>
      <c r="IC850" s="4"/>
      <c r="ID850" s="6"/>
      <c r="IE850" s="5"/>
      <c r="IF850" s="5"/>
      <c r="IG850" s="4"/>
      <c r="IH850" s="6"/>
      <c r="II850" s="4"/>
      <c r="IJ850" s="6"/>
      <c r="IK850" s="5"/>
      <c r="IL850" s="5"/>
      <c r="IM850" s="4"/>
      <c r="IN850" s="6"/>
      <c r="IO850" s="4"/>
      <c r="IP850" s="6"/>
      <c r="IQ850" s="5"/>
      <c r="IR850" s="5"/>
      <c r="IS850" s="4"/>
      <c r="IT850" s="6"/>
      <c r="IU850" s="4"/>
      <c r="IV850" s="6"/>
      <c r="IW850" s="5"/>
      <c r="IX850" s="5"/>
      <c r="IY850" s="4"/>
      <c r="IZ850" s="6"/>
      <c r="JA850" s="4"/>
      <c r="JB850" s="6"/>
      <c r="JC850" s="5"/>
      <c r="JD850" s="5"/>
      <c r="JE850" s="4"/>
      <c r="JF850" s="6"/>
      <c r="JG850" s="4"/>
      <c r="JH850" s="6"/>
      <c r="JI850" s="5"/>
      <c r="JJ850" s="5"/>
      <c r="JK850" s="4"/>
      <c r="JL850" s="6"/>
      <c r="JM850" s="4"/>
      <c r="JN850" s="6"/>
      <c r="JO850" s="5"/>
      <c r="JP850" s="5"/>
      <c r="JQ850" s="4"/>
      <c r="JR850" s="6"/>
      <c r="JS850" s="4"/>
      <c r="JT850" s="6"/>
      <c r="JU850" s="5"/>
      <c r="JV850" s="5"/>
      <c r="JW850" s="4"/>
      <c r="JX850" s="6"/>
      <c r="JY850" s="4"/>
      <c r="JZ850" s="6"/>
      <c r="KA850" s="5"/>
      <c r="KB850" s="5"/>
      <c r="KC850" s="4"/>
      <c r="KD850" s="6"/>
      <c r="KE850" s="4"/>
      <c r="KF850" s="6"/>
      <c r="KG850" s="5"/>
      <c r="KH850" s="5"/>
      <c r="KI850" s="4"/>
      <c r="KJ850" s="6"/>
      <c r="KK850" s="4"/>
      <c r="KL850" s="6"/>
      <c r="KM850" s="5"/>
      <c r="KN850" s="5"/>
    </row>
    <row r="851">
      <c r="A851" s="3" t="s">
        <v>85</v>
      </c>
      <c r="B851" s="3" t="s">
        <v>765</v>
      </c>
      <c r="C851" s="3" t="s">
        <v>522</v>
      </c>
      <c r="D851" s="3" t="s">
        <v>528</v>
      </c>
      <c r="E851" s="3" t="s">
        <v>778</v>
      </c>
      <c r="F851" s="3" t="s">
        <v>104</v>
      </c>
      <c r="G851" s="3" t="s">
        <v>104</v>
      </c>
      <c r="H851" s="3" t="s">
        <v>104</v>
      </c>
      <c r="I851" s="3" t="s">
        <v>1311</v>
      </c>
      <c r="J851" s="3" t="s">
        <v>1340</v>
      </c>
      <c r="K851" s="4">
        <v>68</v>
      </c>
      <c r="L851" s="4">
        <f>=ROUNDDOWN(6.8,0)</f>
      </c>
      <c r="M851" s="4"/>
      <c r="N851" s="5"/>
      <c r="O851" s="4"/>
      <c r="P851" s="4">
        <f>=ROUNDDOWN({0},0)</f>
      </c>
      <c r="Q851" s="4"/>
      <c r="R851" s="5"/>
      <c r="S851" s="4">
        <v>7</v>
      </c>
      <c r="T851" s="6">
        <v>339.11</v>
      </c>
      <c r="U851" s="4"/>
      <c r="V851" s="6"/>
      <c r="W851" s="5"/>
      <c r="X851" s="5"/>
      <c r="Y851" s="4"/>
      <c r="Z851" s="6"/>
      <c r="AA851" s="4"/>
      <c r="AB851" s="6"/>
      <c r="AC851" s="5"/>
      <c r="AD851" s="5"/>
      <c r="AE851" s="4">
        <v>3</v>
      </c>
      <c r="AF851" s="6">
        <v>175.62</v>
      </c>
      <c r="AG851" s="4"/>
      <c r="AH851" s="6"/>
      <c r="AI851" s="5"/>
      <c r="AJ851" s="5"/>
      <c r="AK851" s="4">
        <v>1</v>
      </c>
      <c r="AL851" s="6">
        <v>74.18</v>
      </c>
      <c r="AM851" s="4"/>
      <c r="AN851" s="6"/>
      <c r="AO851" s="5"/>
      <c r="AP851" s="5"/>
      <c r="AQ851" s="4"/>
      <c r="AR851" s="6"/>
      <c r="AS851" s="4"/>
      <c r="AT851" s="6"/>
      <c r="AU851" s="5"/>
      <c r="AV851" s="5"/>
      <c r="AW851" s="4"/>
      <c r="AX851" s="6"/>
      <c r="AY851" s="4"/>
      <c r="AZ851" s="6"/>
      <c r="BA851" s="5"/>
      <c r="BB851" s="5"/>
      <c r="BC851" s="4"/>
      <c r="BD851" s="6"/>
      <c r="BE851" s="4"/>
      <c r="BF851" s="6"/>
      <c r="BG851" s="5"/>
      <c r="BH851" s="5"/>
      <c r="BI851" s="4">
        <v>3</v>
      </c>
      <c r="BJ851" s="6">
        <v>89.31</v>
      </c>
      <c r="BK851" s="4"/>
      <c r="BL851" s="6"/>
      <c r="BM851" s="5"/>
      <c r="BN851" s="5"/>
      <c r="BO851" s="4"/>
      <c r="BP851" s="6"/>
      <c r="BQ851" s="4"/>
      <c r="BR851" s="6"/>
      <c r="BS851" s="5"/>
      <c r="BT851" s="5"/>
      <c r="BU851" s="4"/>
      <c r="BV851" s="6"/>
      <c r="BW851" s="4"/>
      <c r="BX851" s="6"/>
      <c r="BY851" s="5"/>
      <c r="BZ851" s="5"/>
      <c r="CA851" s="4"/>
      <c r="CB851" s="6"/>
      <c r="CC851" s="4"/>
      <c r="CD851" s="6"/>
      <c r="CE851" s="5"/>
      <c r="CF851" s="5"/>
      <c r="CG851" s="4"/>
      <c r="CH851" s="6"/>
      <c r="CI851" s="4"/>
      <c r="CJ851" s="6"/>
      <c r="CK851" s="5"/>
      <c r="CL851" s="5"/>
      <c r="CM851" s="4"/>
      <c r="CN851" s="6"/>
      <c r="CO851" s="4"/>
      <c r="CP851" s="6"/>
      <c r="CQ851" s="5"/>
      <c r="CR851" s="5"/>
      <c r="CS851" s="4"/>
      <c r="CT851" s="6"/>
      <c r="CU851" s="4"/>
      <c r="CV851" s="6"/>
      <c r="CW851" s="5"/>
      <c r="CX851" s="5"/>
      <c r="CY851" s="4"/>
      <c r="CZ851" s="6"/>
      <c r="DA851" s="4"/>
      <c r="DB851" s="6"/>
      <c r="DC851" s="5"/>
      <c r="DD851" s="5"/>
      <c r="DE851" s="4"/>
      <c r="DF851" s="6"/>
      <c r="DG851" s="4"/>
      <c r="DH851" s="6"/>
      <c r="DI851" s="5"/>
      <c r="DJ851" s="5"/>
      <c r="DK851" s="4"/>
      <c r="DL851" s="6"/>
      <c r="DM851" s="4"/>
      <c r="DN851" s="6"/>
      <c r="DO851" s="5"/>
      <c r="DP851" s="5"/>
      <c r="DQ851" s="4"/>
      <c r="DR851" s="6"/>
      <c r="DS851" s="4"/>
      <c r="DT851" s="6"/>
      <c r="DU851" s="5"/>
      <c r="DV851" s="5"/>
      <c r="DW851" s="4"/>
      <c r="DX851" s="6"/>
      <c r="DY851" s="4"/>
      <c r="DZ851" s="6"/>
      <c r="EA851" s="5"/>
      <c r="EB851" s="5"/>
      <c r="EC851" s="4"/>
      <c r="ED851" s="6"/>
      <c r="EE851" s="4"/>
      <c r="EF851" s="6"/>
      <c r="EG851" s="5"/>
      <c r="EH851" s="5"/>
      <c r="EI851" s="4"/>
      <c r="EJ851" s="6"/>
      <c r="EK851" s="4"/>
      <c r="EL851" s="6"/>
      <c r="EM851" s="5"/>
      <c r="EN851" s="5"/>
      <c r="EO851" s="4"/>
      <c r="EP851" s="6"/>
      <c r="EQ851" s="4"/>
      <c r="ER851" s="6"/>
      <c r="ES851" s="5"/>
      <c r="ET851" s="5"/>
      <c r="EU851" s="4"/>
      <c r="EV851" s="6"/>
      <c r="EW851" s="4"/>
      <c r="EX851" s="6"/>
      <c r="EY851" s="5"/>
      <c r="EZ851" s="5"/>
      <c r="FA851" s="4"/>
      <c r="FB851" s="6"/>
      <c r="FC851" s="4"/>
      <c r="FD851" s="6"/>
      <c r="FE851" s="5"/>
      <c r="FF851" s="5"/>
      <c r="FG851" s="4"/>
      <c r="FH851" s="6"/>
      <c r="FI851" s="4"/>
      <c r="FJ851" s="6"/>
      <c r="FK851" s="5"/>
      <c r="FL851" s="5"/>
      <c r="FM851" s="4"/>
      <c r="FN851" s="6"/>
      <c r="FO851" s="4"/>
      <c r="FP851" s="6"/>
      <c r="FQ851" s="5"/>
      <c r="FR851" s="5"/>
      <c r="FS851" s="4"/>
      <c r="FT851" s="6"/>
      <c r="FU851" s="4"/>
      <c r="FV851" s="6"/>
      <c r="FW851" s="5"/>
      <c r="FX851" s="5"/>
      <c r="FY851" s="4"/>
      <c r="FZ851" s="6"/>
      <c r="GA851" s="4"/>
      <c r="GB851" s="6"/>
      <c r="GC851" s="5"/>
      <c r="GD851" s="5"/>
      <c r="GE851" s="4"/>
      <c r="GF851" s="6"/>
      <c r="GG851" s="4"/>
      <c r="GH851" s="6"/>
      <c r="GI851" s="5"/>
      <c r="GJ851" s="5"/>
      <c r="GK851" s="4"/>
      <c r="GL851" s="6"/>
      <c r="GM851" s="4"/>
      <c r="GN851" s="6"/>
      <c r="GO851" s="5"/>
      <c r="GP851" s="5"/>
      <c r="GQ851" s="4"/>
      <c r="GR851" s="6"/>
      <c r="GS851" s="4"/>
      <c r="GT851" s="6"/>
      <c r="GU851" s="5"/>
      <c r="GV851" s="5"/>
      <c r="GW851" s="4"/>
      <c r="GX851" s="6"/>
      <c r="GY851" s="4"/>
      <c r="GZ851" s="6"/>
      <c r="HA851" s="5"/>
      <c r="HB851" s="5"/>
      <c r="HC851" s="4"/>
      <c r="HD851" s="6"/>
      <c r="HE851" s="4"/>
      <c r="HF851" s="6"/>
      <c r="HG851" s="5"/>
      <c r="HH851" s="5"/>
      <c r="HI851" s="4"/>
      <c r="HJ851" s="6"/>
      <c r="HK851" s="4"/>
      <c r="HL851" s="6"/>
      <c r="HM851" s="5"/>
      <c r="HN851" s="5"/>
      <c r="HO851" s="4"/>
      <c r="HP851" s="6"/>
      <c r="HQ851" s="4"/>
      <c r="HR851" s="6"/>
      <c r="HS851" s="5"/>
      <c r="HT851" s="5"/>
      <c r="HU851" s="4"/>
      <c r="HV851" s="6"/>
      <c r="HW851" s="4"/>
      <c r="HX851" s="6"/>
      <c r="HY851" s="5"/>
      <c r="HZ851" s="5"/>
      <c r="IA851" s="4"/>
      <c r="IB851" s="6"/>
      <c r="IC851" s="4"/>
      <c r="ID851" s="6"/>
      <c r="IE851" s="5"/>
      <c r="IF851" s="5"/>
      <c r="IG851" s="4"/>
      <c r="IH851" s="6"/>
      <c r="II851" s="4"/>
      <c r="IJ851" s="6"/>
      <c r="IK851" s="5"/>
      <c r="IL851" s="5"/>
      <c r="IM851" s="4"/>
      <c r="IN851" s="6"/>
      <c r="IO851" s="4"/>
      <c r="IP851" s="6"/>
      <c r="IQ851" s="5"/>
      <c r="IR851" s="5"/>
      <c r="IS851" s="4"/>
      <c r="IT851" s="6"/>
      <c r="IU851" s="4"/>
      <c r="IV851" s="6"/>
      <c r="IW851" s="5"/>
      <c r="IX851" s="5"/>
      <c r="IY851" s="4"/>
      <c r="IZ851" s="6"/>
      <c r="JA851" s="4"/>
      <c r="JB851" s="6"/>
      <c r="JC851" s="5"/>
      <c r="JD851" s="5"/>
      <c r="JE851" s="4"/>
      <c r="JF851" s="6"/>
      <c r="JG851" s="4"/>
      <c r="JH851" s="6"/>
      <c r="JI851" s="5"/>
      <c r="JJ851" s="5"/>
      <c r="JK851" s="4"/>
      <c r="JL851" s="6"/>
      <c r="JM851" s="4"/>
      <c r="JN851" s="6"/>
      <c r="JO851" s="5"/>
      <c r="JP851" s="5"/>
      <c r="JQ851" s="4"/>
      <c r="JR851" s="6"/>
      <c r="JS851" s="4"/>
      <c r="JT851" s="6"/>
      <c r="JU851" s="5"/>
      <c r="JV851" s="5"/>
      <c r="JW851" s="4"/>
      <c r="JX851" s="6"/>
      <c r="JY851" s="4"/>
      <c r="JZ851" s="6"/>
      <c r="KA851" s="5"/>
      <c r="KB851" s="5"/>
      <c r="KC851" s="4"/>
      <c r="KD851" s="6"/>
      <c r="KE851" s="4"/>
      <c r="KF851" s="6"/>
      <c r="KG851" s="5"/>
      <c r="KH851" s="5"/>
      <c r="KI851" s="4"/>
      <c r="KJ851" s="6"/>
      <c r="KK851" s="4"/>
      <c r="KL851" s="6"/>
      <c r="KM851" s="5"/>
      <c r="KN851" s="5"/>
    </row>
    <row r="852">
      <c r="A852" s="3" t="s">
        <v>85</v>
      </c>
      <c r="B852" s="3" t="s">
        <v>765</v>
      </c>
      <c r="C852" s="3" t="s">
        <v>522</v>
      </c>
      <c r="D852" s="3" t="s">
        <v>528</v>
      </c>
      <c r="E852" s="3" t="s">
        <v>770</v>
      </c>
      <c r="F852" s="3" t="s">
        <v>770</v>
      </c>
      <c r="G852" s="3" t="s">
        <v>770</v>
      </c>
      <c r="H852" s="3" t="s">
        <v>155</v>
      </c>
      <c r="I852" s="3" t="s">
        <v>1364</v>
      </c>
      <c r="J852" s="3" t="s">
        <v>1337</v>
      </c>
      <c r="K852" s="4">
        <v>203</v>
      </c>
      <c r="L852" s="4">
        <f>=ROUNDDOWN(43.1914893617021,0)</f>
      </c>
      <c r="M852" s="4"/>
      <c r="N852" s="5">
        <v>1</v>
      </c>
      <c r="O852" s="4"/>
      <c r="P852" s="4">
        <f>=ROUNDDOWN({0},0)</f>
      </c>
      <c r="Q852" s="4"/>
      <c r="R852" s="5"/>
      <c r="S852" s="4">
        <v>4</v>
      </c>
      <c r="T852" s="6">
        <v>337.85</v>
      </c>
      <c r="U852" s="4"/>
      <c r="V852" s="6"/>
      <c r="W852" s="5"/>
      <c r="X852" s="5"/>
      <c r="Y852" s="4">
        <v>1</v>
      </c>
      <c r="Z852" s="6">
        <v>89.97</v>
      </c>
      <c r="AA852" s="4"/>
      <c r="AB852" s="6"/>
      <c r="AC852" s="5"/>
      <c r="AD852" s="5"/>
      <c r="AE852" s="4">
        <v>1</v>
      </c>
      <c r="AF852" s="6">
        <v>67.63</v>
      </c>
      <c r="AG852" s="4"/>
      <c r="AH852" s="6"/>
      <c r="AI852" s="5"/>
      <c r="AJ852" s="5"/>
      <c r="AK852" s="4">
        <v>1</v>
      </c>
      <c r="AL852" s="6">
        <v>93.62</v>
      </c>
      <c r="AM852" s="4"/>
      <c r="AN852" s="6"/>
      <c r="AO852" s="5"/>
      <c r="AP852" s="5"/>
      <c r="AQ852" s="4">
        <v>1</v>
      </c>
      <c r="AR852" s="6">
        <v>86.63</v>
      </c>
      <c r="AS852" s="4"/>
      <c r="AT852" s="6"/>
      <c r="AU852" s="5"/>
      <c r="AV852" s="5"/>
      <c r="AW852" s="4"/>
      <c r="AX852" s="6"/>
      <c r="AY852" s="4"/>
      <c r="AZ852" s="6"/>
      <c r="BA852" s="5"/>
      <c r="BB852" s="5"/>
      <c r="BC852" s="4"/>
      <c r="BD852" s="6"/>
      <c r="BE852" s="4"/>
      <c r="BF852" s="6"/>
      <c r="BG852" s="5"/>
      <c r="BH852" s="5"/>
      <c r="BI852" s="4"/>
      <c r="BJ852" s="6"/>
      <c r="BK852" s="4"/>
      <c r="BL852" s="6"/>
      <c r="BM852" s="5"/>
      <c r="BN852" s="5"/>
      <c r="BO852" s="4"/>
      <c r="BP852" s="6"/>
      <c r="BQ852" s="4"/>
      <c r="BR852" s="6"/>
      <c r="BS852" s="5"/>
      <c r="BT852" s="5"/>
      <c r="BU852" s="4"/>
      <c r="BV852" s="6"/>
      <c r="BW852" s="4"/>
      <c r="BX852" s="6"/>
      <c r="BY852" s="5"/>
      <c r="BZ852" s="5"/>
      <c r="CA852" s="4"/>
      <c r="CB852" s="6"/>
      <c r="CC852" s="4"/>
      <c r="CD852" s="6"/>
      <c r="CE852" s="5"/>
      <c r="CF852" s="5"/>
      <c r="CG852" s="4"/>
      <c r="CH852" s="6"/>
      <c r="CI852" s="4"/>
      <c r="CJ852" s="6"/>
      <c r="CK852" s="5"/>
      <c r="CL852" s="5"/>
      <c r="CM852" s="4"/>
      <c r="CN852" s="6"/>
      <c r="CO852" s="4"/>
      <c r="CP852" s="6"/>
      <c r="CQ852" s="5"/>
      <c r="CR852" s="5"/>
      <c r="CS852" s="4"/>
      <c r="CT852" s="6"/>
      <c r="CU852" s="4"/>
      <c r="CV852" s="6"/>
      <c r="CW852" s="5"/>
      <c r="CX852" s="5"/>
      <c r="CY852" s="4"/>
      <c r="CZ852" s="6"/>
      <c r="DA852" s="4"/>
      <c r="DB852" s="6"/>
      <c r="DC852" s="5"/>
      <c r="DD852" s="5"/>
      <c r="DE852" s="4"/>
      <c r="DF852" s="6"/>
      <c r="DG852" s="4"/>
      <c r="DH852" s="6"/>
      <c r="DI852" s="5"/>
      <c r="DJ852" s="5"/>
      <c r="DK852" s="4"/>
      <c r="DL852" s="6"/>
      <c r="DM852" s="4"/>
      <c r="DN852" s="6"/>
      <c r="DO852" s="5"/>
      <c r="DP852" s="5"/>
      <c r="DQ852" s="4"/>
      <c r="DR852" s="6"/>
      <c r="DS852" s="4"/>
      <c r="DT852" s="6"/>
      <c r="DU852" s="5"/>
      <c r="DV852" s="5"/>
      <c r="DW852" s="4"/>
      <c r="DX852" s="6"/>
      <c r="DY852" s="4"/>
      <c r="DZ852" s="6"/>
      <c r="EA852" s="5"/>
      <c r="EB852" s="5"/>
      <c r="EC852" s="4"/>
      <c r="ED852" s="6"/>
      <c r="EE852" s="4"/>
      <c r="EF852" s="6"/>
      <c r="EG852" s="5"/>
      <c r="EH852" s="5"/>
      <c r="EI852" s="4"/>
      <c r="EJ852" s="6"/>
      <c r="EK852" s="4"/>
      <c r="EL852" s="6"/>
      <c r="EM852" s="5"/>
      <c r="EN852" s="5"/>
      <c r="EO852" s="4"/>
      <c r="EP852" s="6"/>
      <c r="EQ852" s="4"/>
      <c r="ER852" s="6"/>
      <c r="ES852" s="5"/>
      <c r="ET852" s="5"/>
      <c r="EU852" s="4"/>
      <c r="EV852" s="6"/>
      <c r="EW852" s="4"/>
      <c r="EX852" s="6"/>
      <c r="EY852" s="5"/>
      <c r="EZ852" s="5"/>
      <c r="FA852" s="4"/>
      <c r="FB852" s="6"/>
      <c r="FC852" s="4"/>
      <c r="FD852" s="6"/>
      <c r="FE852" s="5"/>
      <c r="FF852" s="5"/>
      <c r="FG852" s="4"/>
      <c r="FH852" s="6"/>
      <c r="FI852" s="4"/>
      <c r="FJ852" s="6"/>
      <c r="FK852" s="5"/>
      <c r="FL852" s="5"/>
      <c r="FM852" s="4"/>
      <c r="FN852" s="6"/>
      <c r="FO852" s="4"/>
      <c r="FP852" s="6"/>
      <c r="FQ852" s="5"/>
      <c r="FR852" s="5"/>
      <c r="FS852" s="4"/>
      <c r="FT852" s="6"/>
      <c r="FU852" s="4"/>
      <c r="FV852" s="6"/>
      <c r="FW852" s="5"/>
      <c r="FX852" s="5"/>
      <c r="FY852" s="4"/>
      <c r="FZ852" s="6"/>
      <c r="GA852" s="4"/>
      <c r="GB852" s="6"/>
      <c r="GC852" s="5"/>
      <c r="GD852" s="5"/>
      <c r="GE852" s="4"/>
      <c r="GF852" s="6"/>
      <c r="GG852" s="4"/>
      <c r="GH852" s="6"/>
      <c r="GI852" s="5"/>
      <c r="GJ852" s="5"/>
      <c r="GK852" s="4"/>
      <c r="GL852" s="6"/>
      <c r="GM852" s="4"/>
      <c r="GN852" s="6"/>
      <c r="GO852" s="5"/>
      <c r="GP852" s="5"/>
      <c r="GQ852" s="4"/>
      <c r="GR852" s="6"/>
      <c r="GS852" s="4"/>
      <c r="GT852" s="6"/>
      <c r="GU852" s="5"/>
      <c r="GV852" s="5"/>
      <c r="GW852" s="4"/>
      <c r="GX852" s="6"/>
      <c r="GY852" s="4"/>
      <c r="GZ852" s="6"/>
      <c r="HA852" s="5"/>
      <c r="HB852" s="5"/>
      <c r="HC852" s="4"/>
      <c r="HD852" s="6"/>
      <c r="HE852" s="4"/>
      <c r="HF852" s="6"/>
      <c r="HG852" s="5"/>
      <c r="HH852" s="5"/>
      <c r="HI852" s="4"/>
      <c r="HJ852" s="6"/>
      <c r="HK852" s="4"/>
      <c r="HL852" s="6"/>
      <c r="HM852" s="5"/>
      <c r="HN852" s="5"/>
      <c r="HO852" s="4"/>
      <c r="HP852" s="6"/>
      <c r="HQ852" s="4"/>
      <c r="HR852" s="6"/>
      <c r="HS852" s="5"/>
      <c r="HT852" s="5"/>
      <c r="HU852" s="4"/>
      <c r="HV852" s="6"/>
      <c r="HW852" s="4"/>
      <c r="HX852" s="6"/>
      <c r="HY852" s="5"/>
      <c r="HZ852" s="5"/>
      <c r="IA852" s="4"/>
      <c r="IB852" s="6"/>
      <c r="IC852" s="4"/>
      <c r="ID852" s="6"/>
      <c r="IE852" s="5"/>
      <c r="IF852" s="5"/>
      <c r="IG852" s="4"/>
      <c r="IH852" s="6"/>
      <c r="II852" s="4"/>
      <c r="IJ852" s="6"/>
      <c r="IK852" s="5"/>
      <c r="IL852" s="5"/>
      <c r="IM852" s="4"/>
      <c r="IN852" s="6"/>
      <c r="IO852" s="4"/>
      <c r="IP852" s="6"/>
      <c r="IQ852" s="5"/>
      <c r="IR852" s="5"/>
      <c r="IS852" s="4"/>
      <c r="IT852" s="6"/>
      <c r="IU852" s="4"/>
      <c r="IV852" s="6"/>
      <c r="IW852" s="5"/>
      <c r="IX852" s="5"/>
      <c r="IY852" s="4"/>
      <c r="IZ852" s="6"/>
      <c r="JA852" s="4"/>
      <c r="JB852" s="6"/>
      <c r="JC852" s="5"/>
      <c r="JD852" s="5"/>
      <c r="JE852" s="4"/>
      <c r="JF852" s="6"/>
      <c r="JG852" s="4"/>
      <c r="JH852" s="6"/>
      <c r="JI852" s="5"/>
      <c r="JJ852" s="5"/>
      <c r="JK852" s="4"/>
      <c r="JL852" s="6"/>
      <c r="JM852" s="4"/>
      <c r="JN852" s="6"/>
      <c r="JO852" s="5"/>
      <c r="JP852" s="5"/>
      <c r="JQ852" s="4"/>
      <c r="JR852" s="6"/>
      <c r="JS852" s="4"/>
      <c r="JT852" s="6"/>
      <c r="JU852" s="5"/>
      <c r="JV852" s="5"/>
      <c r="JW852" s="4"/>
      <c r="JX852" s="6"/>
      <c r="JY852" s="4"/>
      <c r="JZ852" s="6"/>
      <c r="KA852" s="5"/>
      <c r="KB852" s="5"/>
      <c r="KC852" s="4"/>
      <c r="KD852" s="6"/>
      <c r="KE852" s="4"/>
      <c r="KF852" s="6"/>
      <c r="KG852" s="5"/>
      <c r="KH852" s="5"/>
      <c r="KI852" s="4"/>
      <c r="KJ852" s="6"/>
      <c r="KK852" s="4"/>
      <c r="KL852" s="6"/>
      <c r="KM852" s="5"/>
      <c r="KN852" s="5"/>
    </row>
    <row r="853">
      <c r="A853" s="3" t="s">
        <v>85</v>
      </c>
      <c r="B853" s="3" t="s">
        <v>765</v>
      </c>
      <c r="C853" s="3" t="s">
        <v>522</v>
      </c>
      <c r="D853" s="3" t="s">
        <v>528</v>
      </c>
      <c r="E853" s="3" t="s">
        <v>771</v>
      </c>
      <c r="F853" s="3" t="s">
        <v>771</v>
      </c>
      <c r="G853" s="3" t="s">
        <v>771</v>
      </c>
      <c r="H853" s="3" t="s">
        <v>118</v>
      </c>
      <c r="I853" s="3" t="s">
        <v>1364</v>
      </c>
      <c r="J853" s="3" t="s">
        <v>1337</v>
      </c>
      <c r="K853" s="4">
        <v>3</v>
      </c>
      <c r="L853" s="4">
        <f>=ROUNDDOWN(0.810810810810811,0)</f>
      </c>
      <c r="M853" s="4">
        <v>145</v>
      </c>
      <c r="N853" s="5"/>
      <c r="O853" s="4"/>
      <c r="P853" s="4">
        <f>=ROUNDDOWN({0},0)</f>
      </c>
      <c r="Q853" s="4"/>
      <c r="R853" s="5"/>
      <c r="S853" s="4">
        <v>4</v>
      </c>
      <c r="T853" s="6">
        <v>334.11</v>
      </c>
      <c r="U853" s="4"/>
      <c r="V853" s="6"/>
      <c r="W853" s="5"/>
      <c r="X853" s="5"/>
      <c r="Y853" s="4"/>
      <c r="Z853" s="6"/>
      <c r="AA853" s="4"/>
      <c r="AB853" s="6"/>
      <c r="AC853" s="5"/>
      <c r="AD853" s="5"/>
      <c r="AE853" s="4">
        <v>4</v>
      </c>
      <c r="AF853" s="6">
        <v>334.11</v>
      </c>
      <c r="AG853" s="4"/>
      <c r="AH853" s="6"/>
      <c r="AI853" s="5"/>
      <c r="AJ853" s="5"/>
      <c r="AK853" s="4"/>
      <c r="AL853" s="6"/>
      <c r="AM853" s="4"/>
      <c r="AN853" s="6"/>
      <c r="AO853" s="5"/>
      <c r="AP853" s="5"/>
      <c r="AQ853" s="4"/>
      <c r="AR853" s="6"/>
      <c r="AS853" s="4"/>
      <c r="AT853" s="6"/>
      <c r="AU853" s="5"/>
      <c r="AV853" s="5"/>
      <c r="AW853" s="4"/>
      <c r="AX853" s="6"/>
      <c r="AY853" s="4"/>
      <c r="AZ853" s="6"/>
      <c r="BA853" s="5"/>
      <c r="BB853" s="5"/>
      <c r="BC853" s="4"/>
      <c r="BD853" s="6"/>
      <c r="BE853" s="4"/>
      <c r="BF853" s="6"/>
      <c r="BG853" s="5"/>
      <c r="BH853" s="5"/>
      <c r="BI853" s="4"/>
      <c r="BJ853" s="6"/>
      <c r="BK853" s="4"/>
      <c r="BL853" s="6"/>
      <c r="BM853" s="5"/>
      <c r="BN853" s="5"/>
      <c r="BO853" s="4"/>
      <c r="BP853" s="6"/>
      <c r="BQ853" s="4"/>
      <c r="BR853" s="6"/>
      <c r="BS853" s="5"/>
      <c r="BT853" s="5"/>
      <c r="BU853" s="4"/>
      <c r="BV853" s="6"/>
      <c r="BW853" s="4"/>
      <c r="BX853" s="6"/>
      <c r="BY853" s="5"/>
      <c r="BZ853" s="5"/>
      <c r="CA853" s="4"/>
      <c r="CB853" s="6"/>
      <c r="CC853" s="4"/>
      <c r="CD853" s="6"/>
      <c r="CE853" s="5"/>
      <c r="CF853" s="5"/>
      <c r="CG853" s="4"/>
      <c r="CH853" s="6"/>
      <c r="CI853" s="4"/>
      <c r="CJ853" s="6"/>
      <c r="CK853" s="5"/>
      <c r="CL853" s="5"/>
      <c r="CM853" s="4"/>
      <c r="CN853" s="6"/>
      <c r="CO853" s="4"/>
      <c r="CP853" s="6"/>
      <c r="CQ853" s="5"/>
      <c r="CR853" s="5"/>
      <c r="CS853" s="4"/>
      <c r="CT853" s="6"/>
      <c r="CU853" s="4"/>
      <c r="CV853" s="6"/>
      <c r="CW853" s="5"/>
      <c r="CX853" s="5"/>
      <c r="CY853" s="4"/>
      <c r="CZ853" s="6"/>
      <c r="DA853" s="4"/>
      <c r="DB853" s="6"/>
      <c r="DC853" s="5"/>
      <c r="DD853" s="5"/>
      <c r="DE853" s="4"/>
      <c r="DF853" s="6"/>
      <c r="DG853" s="4"/>
      <c r="DH853" s="6"/>
      <c r="DI853" s="5"/>
      <c r="DJ853" s="5"/>
      <c r="DK853" s="4"/>
      <c r="DL853" s="6"/>
      <c r="DM853" s="4"/>
      <c r="DN853" s="6"/>
      <c r="DO853" s="5"/>
      <c r="DP853" s="5"/>
      <c r="DQ853" s="4"/>
      <c r="DR853" s="6"/>
      <c r="DS853" s="4"/>
      <c r="DT853" s="6"/>
      <c r="DU853" s="5"/>
      <c r="DV853" s="5"/>
      <c r="DW853" s="4"/>
      <c r="DX853" s="6"/>
      <c r="DY853" s="4"/>
      <c r="DZ853" s="6"/>
      <c r="EA853" s="5"/>
      <c r="EB853" s="5"/>
      <c r="EC853" s="4"/>
      <c r="ED853" s="6"/>
      <c r="EE853" s="4"/>
      <c r="EF853" s="6"/>
      <c r="EG853" s="5"/>
      <c r="EH853" s="5"/>
      <c r="EI853" s="4"/>
      <c r="EJ853" s="6"/>
      <c r="EK853" s="4"/>
      <c r="EL853" s="6"/>
      <c r="EM853" s="5"/>
      <c r="EN853" s="5"/>
      <c r="EO853" s="4"/>
      <c r="EP853" s="6"/>
      <c r="EQ853" s="4"/>
      <c r="ER853" s="6"/>
      <c r="ES853" s="5"/>
      <c r="ET853" s="5"/>
      <c r="EU853" s="4"/>
      <c r="EV853" s="6"/>
      <c r="EW853" s="4"/>
      <c r="EX853" s="6"/>
      <c r="EY853" s="5"/>
      <c r="EZ853" s="5"/>
      <c r="FA853" s="4"/>
      <c r="FB853" s="6"/>
      <c r="FC853" s="4"/>
      <c r="FD853" s="6"/>
      <c r="FE853" s="5"/>
      <c r="FF853" s="5"/>
      <c r="FG853" s="4"/>
      <c r="FH853" s="6"/>
      <c r="FI853" s="4"/>
      <c r="FJ853" s="6"/>
      <c r="FK853" s="5"/>
      <c r="FL853" s="5"/>
      <c r="FM853" s="4"/>
      <c r="FN853" s="6"/>
      <c r="FO853" s="4"/>
      <c r="FP853" s="6"/>
      <c r="FQ853" s="5"/>
      <c r="FR853" s="5"/>
      <c r="FS853" s="4"/>
      <c r="FT853" s="6"/>
      <c r="FU853" s="4"/>
      <c r="FV853" s="6"/>
      <c r="FW853" s="5"/>
      <c r="FX853" s="5"/>
      <c r="FY853" s="4"/>
      <c r="FZ853" s="6"/>
      <c r="GA853" s="4"/>
      <c r="GB853" s="6"/>
      <c r="GC853" s="5"/>
      <c r="GD853" s="5"/>
      <c r="GE853" s="4"/>
      <c r="GF853" s="6"/>
      <c r="GG853" s="4"/>
      <c r="GH853" s="6"/>
      <c r="GI853" s="5"/>
      <c r="GJ853" s="5"/>
      <c r="GK853" s="4"/>
      <c r="GL853" s="6"/>
      <c r="GM853" s="4"/>
      <c r="GN853" s="6"/>
      <c r="GO853" s="5"/>
      <c r="GP853" s="5"/>
      <c r="GQ853" s="4"/>
      <c r="GR853" s="6"/>
      <c r="GS853" s="4"/>
      <c r="GT853" s="6"/>
      <c r="GU853" s="5"/>
      <c r="GV853" s="5"/>
      <c r="GW853" s="4"/>
      <c r="GX853" s="6"/>
      <c r="GY853" s="4"/>
      <c r="GZ853" s="6"/>
      <c r="HA853" s="5"/>
      <c r="HB853" s="5"/>
      <c r="HC853" s="4"/>
      <c r="HD853" s="6"/>
      <c r="HE853" s="4"/>
      <c r="HF853" s="6"/>
      <c r="HG853" s="5"/>
      <c r="HH853" s="5"/>
      <c r="HI853" s="4"/>
      <c r="HJ853" s="6"/>
      <c r="HK853" s="4"/>
      <c r="HL853" s="6"/>
      <c r="HM853" s="5"/>
      <c r="HN853" s="5"/>
      <c r="HO853" s="4"/>
      <c r="HP853" s="6"/>
      <c r="HQ853" s="4"/>
      <c r="HR853" s="6"/>
      <c r="HS853" s="5"/>
      <c r="HT853" s="5"/>
      <c r="HU853" s="4"/>
      <c r="HV853" s="6"/>
      <c r="HW853" s="4"/>
      <c r="HX853" s="6"/>
      <c r="HY853" s="5"/>
      <c r="HZ853" s="5"/>
      <c r="IA853" s="4"/>
      <c r="IB853" s="6"/>
      <c r="IC853" s="4"/>
      <c r="ID853" s="6"/>
      <c r="IE853" s="5"/>
      <c r="IF853" s="5"/>
      <c r="IG853" s="4"/>
      <c r="IH853" s="6"/>
      <c r="II853" s="4"/>
      <c r="IJ853" s="6"/>
      <c r="IK853" s="5"/>
      <c r="IL853" s="5"/>
      <c r="IM853" s="4"/>
      <c r="IN853" s="6"/>
      <c r="IO853" s="4"/>
      <c r="IP853" s="6"/>
      <c r="IQ853" s="5"/>
      <c r="IR853" s="5"/>
      <c r="IS853" s="4"/>
      <c r="IT853" s="6"/>
      <c r="IU853" s="4"/>
      <c r="IV853" s="6"/>
      <c r="IW853" s="5"/>
      <c r="IX853" s="5"/>
      <c r="IY853" s="4"/>
      <c r="IZ853" s="6"/>
      <c r="JA853" s="4"/>
      <c r="JB853" s="6"/>
      <c r="JC853" s="5"/>
      <c r="JD853" s="5"/>
      <c r="JE853" s="4"/>
      <c r="JF853" s="6"/>
      <c r="JG853" s="4"/>
      <c r="JH853" s="6"/>
      <c r="JI853" s="5"/>
      <c r="JJ853" s="5"/>
      <c r="JK853" s="4"/>
      <c r="JL853" s="6"/>
      <c r="JM853" s="4"/>
      <c r="JN853" s="6"/>
      <c r="JO853" s="5"/>
      <c r="JP853" s="5"/>
      <c r="JQ853" s="4"/>
      <c r="JR853" s="6"/>
      <c r="JS853" s="4"/>
      <c r="JT853" s="6"/>
      <c r="JU853" s="5"/>
      <c r="JV853" s="5"/>
      <c r="JW853" s="4"/>
      <c r="JX853" s="6"/>
      <c r="JY853" s="4"/>
      <c r="JZ853" s="6"/>
      <c r="KA853" s="5"/>
      <c r="KB853" s="5"/>
      <c r="KC853" s="4"/>
      <c r="KD853" s="6"/>
      <c r="KE853" s="4"/>
      <c r="KF853" s="6"/>
      <c r="KG853" s="5"/>
      <c r="KH853" s="5"/>
      <c r="KI853" s="4"/>
      <c r="KJ853" s="6"/>
      <c r="KK853" s="4"/>
      <c r="KL853" s="6"/>
      <c r="KM853" s="5"/>
      <c r="KN853" s="5"/>
    </row>
    <row r="854">
      <c r="A854" s="3" t="s">
        <v>85</v>
      </c>
      <c r="B854" s="3" t="s">
        <v>765</v>
      </c>
      <c r="C854" s="3" t="s">
        <v>522</v>
      </c>
      <c r="D854" s="3" t="s">
        <v>528</v>
      </c>
      <c r="E854" s="3" t="s">
        <v>777</v>
      </c>
      <c r="F854" s="3" t="s">
        <v>777</v>
      </c>
      <c r="G854" s="3" t="s">
        <v>777</v>
      </c>
      <c r="H854" s="3" t="s">
        <v>104</v>
      </c>
      <c r="I854" s="3" t="s">
        <v>1311</v>
      </c>
      <c r="J854" s="3" t="s">
        <v>1340</v>
      </c>
      <c r="K854" s="4">
        <v>57</v>
      </c>
      <c r="L854" s="4">
        <f>=ROUNDDOWN(14.25,0)</f>
      </c>
      <c r="M854" s="4"/>
      <c r="N854" s="5"/>
      <c r="O854" s="4"/>
      <c r="P854" s="4">
        <f>=ROUNDDOWN({0},0)</f>
      </c>
      <c r="Q854" s="4"/>
      <c r="R854" s="5"/>
      <c r="S854" s="4">
        <v>5</v>
      </c>
      <c r="T854" s="6">
        <v>287.5</v>
      </c>
      <c r="U854" s="4"/>
      <c r="V854" s="6"/>
      <c r="W854" s="5"/>
      <c r="X854" s="5"/>
      <c r="Y854" s="4"/>
      <c r="Z854" s="6"/>
      <c r="AA854" s="4"/>
      <c r="AB854" s="6"/>
      <c r="AC854" s="5"/>
      <c r="AD854" s="5"/>
      <c r="AE854" s="4"/>
      <c r="AF854" s="6"/>
      <c r="AG854" s="4"/>
      <c r="AH854" s="6"/>
      <c r="AI854" s="5"/>
      <c r="AJ854" s="5"/>
      <c r="AK854" s="4"/>
      <c r="AL854" s="6"/>
      <c r="AM854" s="4"/>
      <c r="AN854" s="6"/>
      <c r="AO854" s="5"/>
      <c r="AP854" s="5"/>
      <c r="AQ854" s="4">
        <v>5</v>
      </c>
      <c r="AR854" s="6">
        <v>287.5</v>
      </c>
      <c r="AS854" s="4"/>
      <c r="AT854" s="6"/>
      <c r="AU854" s="5"/>
      <c r="AV854" s="5"/>
      <c r="AW854" s="4"/>
      <c r="AX854" s="6"/>
      <c r="AY854" s="4"/>
      <c r="AZ854" s="6"/>
      <c r="BA854" s="5"/>
      <c r="BB854" s="5"/>
      <c r="BC854" s="4"/>
      <c r="BD854" s="6"/>
      <c r="BE854" s="4"/>
      <c r="BF854" s="6"/>
      <c r="BG854" s="5"/>
      <c r="BH854" s="5"/>
      <c r="BI854" s="4"/>
      <c r="BJ854" s="6"/>
      <c r="BK854" s="4"/>
      <c r="BL854" s="6"/>
      <c r="BM854" s="5"/>
      <c r="BN854" s="5"/>
      <c r="BO854" s="4"/>
      <c r="BP854" s="6"/>
      <c r="BQ854" s="4"/>
      <c r="BR854" s="6"/>
      <c r="BS854" s="5"/>
      <c r="BT854" s="5"/>
      <c r="BU854" s="4"/>
      <c r="BV854" s="6"/>
      <c r="BW854" s="4"/>
      <c r="BX854" s="6"/>
      <c r="BY854" s="5"/>
      <c r="BZ854" s="5"/>
      <c r="CA854" s="4"/>
      <c r="CB854" s="6"/>
      <c r="CC854" s="4"/>
      <c r="CD854" s="6"/>
      <c r="CE854" s="5"/>
      <c r="CF854" s="5"/>
      <c r="CG854" s="4"/>
      <c r="CH854" s="6"/>
      <c r="CI854" s="4"/>
      <c r="CJ854" s="6"/>
      <c r="CK854" s="5"/>
      <c r="CL854" s="5"/>
      <c r="CM854" s="4"/>
      <c r="CN854" s="6"/>
      <c r="CO854" s="4"/>
      <c r="CP854" s="6"/>
      <c r="CQ854" s="5"/>
      <c r="CR854" s="5"/>
      <c r="CS854" s="4"/>
      <c r="CT854" s="6"/>
      <c r="CU854" s="4"/>
      <c r="CV854" s="6"/>
      <c r="CW854" s="5"/>
      <c r="CX854" s="5"/>
      <c r="CY854" s="4"/>
      <c r="CZ854" s="6"/>
      <c r="DA854" s="4"/>
      <c r="DB854" s="6"/>
      <c r="DC854" s="5"/>
      <c r="DD854" s="5"/>
      <c r="DE854" s="4"/>
      <c r="DF854" s="6"/>
      <c r="DG854" s="4"/>
      <c r="DH854" s="6"/>
      <c r="DI854" s="5"/>
      <c r="DJ854" s="5"/>
      <c r="DK854" s="4"/>
      <c r="DL854" s="6"/>
      <c r="DM854" s="4"/>
      <c r="DN854" s="6"/>
      <c r="DO854" s="5"/>
      <c r="DP854" s="5"/>
      <c r="DQ854" s="4"/>
      <c r="DR854" s="6"/>
      <c r="DS854" s="4"/>
      <c r="DT854" s="6"/>
      <c r="DU854" s="5"/>
      <c r="DV854" s="5"/>
      <c r="DW854" s="4"/>
      <c r="DX854" s="6"/>
      <c r="DY854" s="4"/>
      <c r="DZ854" s="6"/>
      <c r="EA854" s="5"/>
      <c r="EB854" s="5"/>
      <c r="EC854" s="4"/>
      <c r="ED854" s="6"/>
      <c r="EE854" s="4"/>
      <c r="EF854" s="6"/>
      <c r="EG854" s="5"/>
      <c r="EH854" s="5"/>
      <c r="EI854" s="4"/>
      <c r="EJ854" s="6"/>
      <c r="EK854" s="4"/>
      <c r="EL854" s="6"/>
      <c r="EM854" s="5"/>
      <c r="EN854" s="5"/>
      <c r="EO854" s="4"/>
      <c r="EP854" s="6"/>
      <c r="EQ854" s="4"/>
      <c r="ER854" s="6"/>
      <c r="ES854" s="5"/>
      <c r="ET854" s="5"/>
      <c r="EU854" s="4"/>
      <c r="EV854" s="6"/>
      <c r="EW854" s="4"/>
      <c r="EX854" s="6"/>
      <c r="EY854" s="5"/>
      <c r="EZ854" s="5"/>
      <c r="FA854" s="4"/>
      <c r="FB854" s="6"/>
      <c r="FC854" s="4"/>
      <c r="FD854" s="6"/>
      <c r="FE854" s="5"/>
      <c r="FF854" s="5"/>
      <c r="FG854" s="4"/>
      <c r="FH854" s="6"/>
      <c r="FI854" s="4"/>
      <c r="FJ854" s="6"/>
      <c r="FK854" s="5"/>
      <c r="FL854" s="5"/>
      <c r="FM854" s="4"/>
      <c r="FN854" s="6"/>
      <c r="FO854" s="4"/>
      <c r="FP854" s="6"/>
      <c r="FQ854" s="5"/>
      <c r="FR854" s="5"/>
      <c r="FS854" s="4"/>
      <c r="FT854" s="6"/>
      <c r="FU854" s="4"/>
      <c r="FV854" s="6"/>
      <c r="FW854" s="5"/>
      <c r="FX854" s="5"/>
      <c r="FY854" s="4"/>
      <c r="FZ854" s="6"/>
      <c r="GA854" s="4"/>
      <c r="GB854" s="6"/>
      <c r="GC854" s="5"/>
      <c r="GD854" s="5"/>
      <c r="GE854" s="4"/>
      <c r="GF854" s="6"/>
      <c r="GG854" s="4"/>
      <c r="GH854" s="6"/>
      <c r="GI854" s="5"/>
      <c r="GJ854" s="5"/>
      <c r="GK854" s="4"/>
      <c r="GL854" s="6"/>
      <c r="GM854" s="4"/>
      <c r="GN854" s="6"/>
      <c r="GO854" s="5"/>
      <c r="GP854" s="5"/>
      <c r="GQ854" s="4"/>
      <c r="GR854" s="6"/>
      <c r="GS854" s="4"/>
      <c r="GT854" s="6"/>
      <c r="GU854" s="5"/>
      <c r="GV854" s="5"/>
      <c r="GW854" s="4"/>
      <c r="GX854" s="6"/>
      <c r="GY854" s="4"/>
      <c r="GZ854" s="6"/>
      <c r="HA854" s="5"/>
      <c r="HB854" s="5"/>
      <c r="HC854" s="4"/>
      <c r="HD854" s="6"/>
      <c r="HE854" s="4"/>
      <c r="HF854" s="6"/>
      <c r="HG854" s="5"/>
      <c r="HH854" s="5"/>
      <c r="HI854" s="4"/>
      <c r="HJ854" s="6"/>
      <c r="HK854" s="4"/>
      <c r="HL854" s="6"/>
      <c r="HM854" s="5"/>
      <c r="HN854" s="5"/>
      <c r="HO854" s="4"/>
      <c r="HP854" s="6"/>
      <c r="HQ854" s="4"/>
      <c r="HR854" s="6"/>
      <c r="HS854" s="5"/>
      <c r="HT854" s="5"/>
      <c r="HU854" s="4"/>
      <c r="HV854" s="6"/>
      <c r="HW854" s="4"/>
      <c r="HX854" s="6"/>
      <c r="HY854" s="5"/>
      <c r="HZ854" s="5"/>
      <c r="IA854" s="4"/>
      <c r="IB854" s="6"/>
      <c r="IC854" s="4"/>
      <c r="ID854" s="6"/>
      <c r="IE854" s="5"/>
      <c r="IF854" s="5"/>
      <c r="IG854" s="4"/>
      <c r="IH854" s="6"/>
      <c r="II854" s="4"/>
      <c r="IJ854" s="6"/>
      <c r="IK854" s="5"/>
      <c r="IL854" s="5"/>
      <c r="IM854" s="4"/>
      <c r="IN854" s="6"/>
      <c r="IO854" s="4"/>
      <c r="IP854" s="6"/>
      <c r="IQ854" s="5"/>
      <c r="IR854" s="5"/>
      <c r="IS854" s="4"/>
      <c r="IT854" s="6"/>
      <c r="IU854" s="4"/>
      <c r="IV854" s="6"/>
      <c r="IW854" s="5"/>
      <c r="IX854" s="5"/>
      <c r="IY854" s="4"/>
      <c r="IZ854" s="6"/>
      <c r="JA854" s="4"/>
      <c r="JB854" s="6"/>
      <c r="JC854" s="5"/>
      <c r="JD854" s="5"/>
      <c r="JE854" s="4"/>
      <c r="JF854" s="6"/>
      <c r="JG854" s="4"/>
      <c r="JH854" s="6"/>
      <c r="JI854" s="5"/>
      <c r="JJ854" s="5"/>
      <c r="JK854" s="4"/>
      <c r="JL854" s="6"/>
      <c r="JM854" s="4"/>
      <c r="JN854" s="6"/>
      <c r="JO854" s="5"/>
      <c r="JP854" s="5"/>
      <c r="JQ854" s="4"/>
      <c r="JR854" s="6"/>
      <c r="JS854" s="4"/>
      <c r="JT854" s="6"/>
      <c r="JU854" s="5"/>
      <c r="JV854" s="5"/>
      <c r="JW854" s="4"/>
      <c r="JX854" s="6"/>
      <c r="JY854" s="4"/>
      <c r="JZ854" s="6"/>
      <c r="KA854" s="5"/>
      <c r="KB854" s="5"/>
      <c r="KC854" s="4"/>
      <c r="KD854" s="6"/>
      <c r="KE854" s="4"/>
      <c r="KF854" s="6"/>
      <c r="KG854" s="5"/>
      <c r="KH854" s="5"/>
      <c r="KI854" s="4"/>
      <c r="KJ854" s="6"/>
      <c r="KK854" s="4"/>
      <c r="KL854" s="6"/>
      <c r="KM854" s="5"/>
      <c r="KN854" s="5"/>
    </row>
    <row r="855">
      <c r="A855" s="3" t="s">
        <v>85</v>
      </c>
      <c r="B855" s="3" t="s">
        <v>765</v>
      </c>
      <c r="C855" s="3" t="s">
        <v>522</v>
      </c>
      <c r="D855" s="3" t="s">
        <v>528</v>
      </c>
      <c r="E855" s="3" t="s">
        <v>775</v>
      </c>
      <c r="F855" s="3" t="s">
        <v>775</v>
      </c>
      <c r="G855" s="3" t="s">
        <v>775</v>
      </c>
      <c r="H855" s="3" t="s">
        <v>118</v>
      </c>
      <c r="I855" s="3" t="s">
        <v>1320</v>
      </c>
      <c r="J855" s="3" t="s">
        <v>1337</v>
      </c>
      <c r="K855" s="4">
        <v>278</v>
      </c>
      <c r="L855" s="4">
        <f>=ROUNDDOWN(38.0821917808219,0)</f>
      </c>
      <c r="M855" s="4"/>
      <c r="N855" s="5">
        <v>1</v>
      </c>
      <c r="O855" s="4"/>
      <c r="P855" s="4">
        <f>=ROUNDDOWN({0},0)</f>
      </c>
      <c r="Q855" s="4"/>
      <c r="R855" s="5"/>
      <c r="S855" s="4">
        <v>3</v>
      </c>
      <c r="T855" s="6">
        <v>241.46</v>
      </c>
      <c r="U855" s="4"/>
      <c r="V855" s="6"/>
      <c r="W855" s="5"/>
      <c r="X855" s="5"/>
      <c r="Y855" s="4"/>
      <c r="Z855" s="6"/>
      <c r="AA855" s="4"/>
      <c r="AB855" s="6"/>
      <c r="AC855" s="5"/>
      <c r="AD855" s="5"/>
      <c r="AE855" s="4">
        <v>2</v>
      </c>
      <c r="AF855" s="6">
        <v>153.14</v>
      </c>
      <c r="AG855" s="4"/>
      <c r="AH855" s="6"/>
      <c r="AI855" s="5"/>
      <c r="AJ855" s="5"/>
      <c r="AK855" s="4"/>
      <c r="AL855" s="6"/>
      <c r="AM855" s="4"/>
      <c r="AN855" s="6"/>
      <c r="AO855" s="5"/>
      <c r="AP855" s="5"/>
      <c r="AQ855" s="4">
        <v>1</v>
      </c>
      <c r="AR855" s="6">
        <v>88.32</v>
      </c>
      <c r="AS855" s="4"/>
      <c r="AT855" s="6"/>
      <c r="AU855" s="5"/>
      <c r="AV855" s="5"/>
      <c r="AW855" s="4"/>
      <c r="AX855" s="6"/>
      <c r="AY855" s="4"/>
      <c r="AZ855" s="6"/>
      <c r="BA855" s="5"/>
      <c r="BB855" s="5"/>
      <c r="BC855" s="4"/>
      <c r="BD855" s="6"/>
      <c r="BE855" s="4"/>
      <c r="BF855" s="6"/>
      <c r="BG855" s="5"/>
      <c r="BH855" s="5"/>
      <c r="BI855" s="4"/>
      <c r="BJ855" s="6"/>
      <c r="BK855" s="4"/>
      <c r="BL855" s="6"/>
      <c r="BM855" s="5"/>
      <c r="BN855" s="5"/>
      <c r="BO855" s="4"/>
      <c r="BP855" s="6"/>
      <c r="BQ855" s="4"/>
      <c r="BR855" s="6"/>
      <c r="BS855" s="5"/>
      <c r="BT855" s="5"/>
      <c r="BU855" s="4"/>
      <c r="BV855" s="6"/>
      <c r="BW855" s="4"/>
      <c r="BX855" s="6"/>
      <c r="BY855" s="5"/>
      <c r="BZ855" s="5"/>
      <c r="CA855" s="4"/>
      <c r="CB855" s="6"/>
      <c r="CC855" s="4"/>
      <c r="CD855" s="6"/>
      <c r="CE855" s="5"/>
      <c r="CF855" s="5"/>
      <c r="CG855" s="4"/>
      <c r="CH855" s="6"/>
      <c r="CI855" s="4"/>
      <c r="CJ855" s="6"/>
      <c r="CK855" s="5"/>
      <c r="CL855" s="5"/>
      <c r="CM855" s="4"/>
      <c r="CN855" s="6"/>
      <c r="CO855" s="4"/>
      <c r="CP855" s="6"/>
      <c r="CQ855" s="5"/>
      <c r="CR855" s="5"/>
      <c r="CS855" s="4"/>
      <c r="CT855" s="6"/>
      <c r="CU855" s="4"/>
      <c r="CV855" s="6"/>
      <c r="CW855" s="5"/>
      <c r="CX855" s="5"/>
      <c r="CY855" s="4"/>
      <c r="CZ855" s="6"/>
      <c r="DA855" s="4"/>
      <c r="DB855" s="6"/>
      <c r="DC855" s="5"/>
      <c r="DD855" s="5"/>
      <c r="DE855" s="4"/>
      <c r="DF855" s="6"/>
      <c r="DG855" s="4"/>
      <c r="DH855" s="6"/>
      <c r="DI855" s="5"/>
      <c r="DJ855" s="5"/>
      <c r="DK855" s="4"/>
      <c r="DL855" s="6"/>
      <c r="DM855" s="4"/>
      <c r="DN855" s="6"/>
      <c r="DO855" s="5"/>
      <c r="DP855" s="5"/>
      <c r="DQ855" s="4"/>
      <c r="DR855" s="6"/>
      <c r="DS855" s="4"/>
      <c r="DT855" s="6"/>
      <c r="DU855" s="5"/>
      <c r="DV855" s="5"/>
      <c r="DW855" s="4"/>
      <c r="DX855" s="6"/>
      <c r="DY855" s="4"/>
      <c r="DZ855" s="6"/>
      <c r="EA855" s="5"/>
      <c r="EB855" s="5"/>
      <c r="EC855" s="4"/>
      <c r="ED855" s="6"/>
      <c r="EE855" s="4"/>
      <c r="EF855" s="6"/>
      <c r="EG855" s="5"/>
      <c r="EH855" s="5"/>
      <c r="EI855" s="4"/>
      <c r="EJ855" s="6"/>
      <c r="EK855" s="4"/>
      <c r="EL855" s="6"/>
      <c r="EM855" s="5"/>
      <c r="EN855" s="5"/>
      <c r="EO855" s="4"/>
      <c r="EP855" s="6"/>
      <c r="EQ855" s="4"/>
      <c r="ER855" s="6"/>
      <c r="ES855" s="5"/>
      <c r="ET855" s="5"/>
      <c r="EU855" s="4"/>
      <c r="EV855" s="6"/>
      <c r="EW855" s="4"/>
      <c r="EX855" s="6"/>
      <c r="EY855" s="5"/>
      <c r="EZ855" s="5"/>
      <c r="FA855" s="4"/>
      <c r="FB855" s="6"/>
      <c r="FC855" s="4"/>
      <c r="FD855" s="6"/>
      <c r="FE855" s="5"/>
      <c r="FF855" s="5"/>
      <c r="FG855" s="4"/>
      <c r="FH855" s="6"/>
      <c r="FI855" s="4"/>
      <c r="FJ855" s="6"/>
      <c r="FK855" s="5"/>
      <c r="FL855" s="5"/>
      <c r="FM855" s="4"/>
      <c r="FN855" s="6"/>
      <c r="FO855" s="4"/>
      <c r="FP855" s="6"/>
      <c r="FQ855" s="5"/>
      <c r="FR855" s="5"/>
      <c r="FS855" s="4"/>
      <c r="FT855" s="6"/>
      <c r="FU855" s="4"/>
      <c r="FV855" s="6"/>
      <c r="FW855" s="5"/>
      <c r="FX855" s="5"/>
      <c r="FY855" s="4"/>
      <c r="FZ855" s="6"/>
      <c r="GA855" s="4"/>
      <c r="GB855" s="6"/>
      <c r="GC855" s="5"/>
      <c r="GD855" s="5"/>
      <c r="GE855" s="4"/>
      <c r="GF855" s="6"/>
      <c r="GG855" s="4"/>
      <c r="GH855" s="6"/>
      <c r="GI855" s="5"/>
      <c r="GJ855" s="5"/>
      <c r="GK855" s="4"/>
      <c r="GL855" s="6"/>
      <c r="GM855" s="4"/>
      <c r="GN855" s="6"/>
      <c r="GO855" s="5"/>
      <c r="GP855" s="5"/>
      <c r="GQ855" s="4"/>
      <c r="GR855" s="6"/>
      <c r="GS855" s="4"/>
      <c r="GT855" s="6"/>
      <c r="GU855" s="5"/>
      <c r="GV855" s="5"/>
      <c r="GW855" s="4"/>
      <c r="GX855" s="6"/>
      <c r="GY855" s="4"/>
      <c r="GZ855" s="6"/>
      <c r="HA855" s="5"/>
      <c r="HB855" s="5"/>
      <c r="HC855" s="4"/>
      <c r="HD855" s="6"/>
      <c r="HE855" s="4"/>
      <c r="HF855" s="6"/>
      <c r="HG855" s="5"/>
      <c r="HH855" s="5"/>
      <c r="HI855" s="4"/>
      <c r="HJ855" s="6"/>
      <c r="HK855" s="4"/>
      <c r="HL855" s="6"/>
      <c r="HM855" s="5"/>
      <c r="HN855" s="5"/>
      <c r="HO855" s="4"/>
      <c r="HP855" s="6"/>
      <c r="HQ855" s="4"/>
      <c r="HR855" s="6"/>
      <c r="HS855" s="5"/>
      <c r="HT855" s="5"/>
      <c r="HU855" s="4"/>
      <c r="HV855" s="6"/>
      <c r="HW855" s="4"/>
      <c r="HX855" s="6"/>
      <c r="HY855" s="5"/>
      <c r="HZ855" s="5"/>
      <c r="IA855" s="4"/>
      <c r="IB855" s="6"/>
      <c r="IC855" s="4"/>
      <c r="ID855" s="6"/>
      <c r="IE855" s="5"/>
      <c r="IF855" s="5"/>
      <c r="IG855" s="4"/>
      <c r="IH855" s="6"/>
      <c r="II855" s="4"/>
      <c r="IJ855" s="6"/>
      <c r="IK855" s="5"/>
      <c r="IL855" s="5"/>
      <c r="IM855" s="4"/>
      <c r="IN855" s="6"/>
      <c r="IO855" s="4"/>
      <c r="IP855" s="6"/>
      <c r="IQ855" s="5"/>
      <c r="IR855" s="5"/>
      <c r="IS855" s="4"/>
      <c r="IT855" s="6"/>
      <c r="IU855" s="4"/>
      <c r="IV855" s="6"/>
      <c r="IW855" s="5"/>
      <c r="IX855" s="5"/>
      <c r="IY855" s="4"/>
      <c r="IZ855" s="6"/>
      <c r="JA855" s="4"/>
      <c r="JB855" s="6"/>
      <c r="JC855" s="5"/>
      <c r="JD855" s="5"/>
      <c r="JE855" s="4"/>
      <c r="JF855" s="6"/>
      <c r="JG855" s="4"/>
      <c r="JH855" s="6"/>
      <c r="JI855" s="5"/>
      <c r="JJ855" s="5"/>
      <c r="JK855" s="4"/>
      <c r="JL855" s="6"/>
      <c r="JM855" s="4"/>
      <c r="JN855" s="6"/>
      <c r="JO855" s="5"/>
      <c r="JP855" s="5"/>
      <c r="JQ855" s="4"/>
      <c r="JR855" s="6"/>
      <c r="JS855" s="4"/>
      <c r="JT855" s="6"/>
      <c r="JU855" s="5"/>
      <c r="JV855" s="5"/>
      <c r="JW855" s="4"/>
      <c r="JX855" s="6"/>
      <c r="JY855" s="4"/>
      <c r="JZ855" s="6"/>
      <c r="KA855" s="5"/>
      <c r="KB855" s="5"/>
      <c r="KC855" s="4"/>
      <c r="KD855" s="6"/>
      <c r="KE855" s="4"/>
      <c r="KF855" s="6"/>
      <c r="KG855" s="5"/>
      <c r="KH855" s="5"/>
      <c r="KI855" s="4"/>
      <c r="KJ855" s="6"/>
      <c r="KK855" s="4"/>
      <c r="KL855" s="6"/>
      <c r="KM855" s="5"/>
      <c r="KN855" s="5"/>
    </row>
    <row r="856">
      <c r="A856" s="3" t="s">
        <v>85</v>
      </c>
      <c r="B856" s="3" t="s">
        <v>765</v>
      </c>
      <c r="C856" s="3" t="s">
        <v>522</v>
      </c>
      <c r="D856" s="3" t="s">
        <v>528</v>
      </c>
      <c r="E856" s="3" t="s">
        <v>769</v>
      </c>
      <c r="F856" s="3" t="s">
        <v>104</v>
      </c>
      <c r="G856" s="3" t="s">
        <v>104</v>
      </c>
      <c r="H856" s="3" t="s">
        <v>280</v>
      </c>
      <c r="I856" s="3" t="s">
        <v>1325</v>
      </c>
      <c r="J856" s="3" t="s">
        <v>1319</v>
      </c>
      <c r="K856" s="4">
        <v>167</v>
      </c>
      <c r="L856" s="4">
        <f>=ROUNDDOWN(30.9259259259259,0)</f>
      </c>
      <c r="M856" s="4"/>
      <c r="N856" s="5">
        <v>1</v>
      </c>
      <c r="O856" s="4"/>
      <c r="P856" s="4">
        <f>=ROUNDDOWN({0},0)</f>
      </c>
      <c r="Q856" s="4"/>
      <c r="R856" s="5"/>
      <c r="S856" s="4">
        <v>1</v>
      </c>
      <c r="T856" s="6">
        <v>117.7</v>
      </c>
      <c r="U856" s="4"/>
      <c r="V856" s="6"/>
      <c r="W856" s="5"/>
      <c r="X856" s="5"/>
      <c r="Y856" s="4"/>
      <c r="Z856" s="6"/>
      <c r="AA856" s="4"/>
      <c r="AB856" s="6"/>
      <c r="AC856" s="5"/>
      <c r="AD856" s="5"/>
      <c r="AE856" s="4"/>
      <c r="AF856" s="6"/>
      <c r="AG856" s="4"/>
      <c r="AH856" s="6"/>
      <c r="AI856" s="5"/>
      <c r="AJ856" s="5"/>
      <c r="AK856" s="4"/>
      <c r="AL856" s="6"/>
      <c r="AM856" s="4"/>
      <c r="AN856" s="6"/>
      <c r="AO856" s="5"/>
      <c r="AP856" s="5"/>
      <c r="AQ856" s="4"/>
      <c r="AR856" s="6"/>
      <c r="AS856" s="4"/>
      <c r="AT856" s="6"/>
      <c r="AU856" s="5"/>
      <c r="AV856" s="5"/>
      <c r="AW856" s="4"/>
      <c r="AX856" s="6"/>
      <c r="AY856" s="4"/>
      <c r="AZ856" s="6"/>
      <c r="BA856" s="5"/>
      <c r="BB856" s="5"/>
      <c r="BC856" s="4"/>
      <c r="BD856" s="6"/>
      <c r="BE856" s="4"/>
      <c r="BF856" s="6"/>
      <c r="BG856" s="5"/>
      <c r="BH856" s="5"/>
      <c r="BI856" s="4">
        <v>1</v>
      </c>
      <c r="BJ856" s="6">
        <v>117.7</v>
      </c>
      <c r="BK856" s="4"/>
      <c r="BL856" s="6"/>
      <c r="BM856" s="5"/>
      <c r="BN856" s="5"/>
      <c r="BO856" s="4"/>
      <c r="BP856" s="6"/>
      <c r="BQ856" s="4"/>
      <c r="BR856" s="6"/>
      <c r="BS856" s="5"/>
      <c r="BT856" s="5"/>
      <c r="BU856" s="4"/>
      <c r="BV856" s="6"/>
      <c r="BW856" s="4"/>
      <c r="BX856" s="6"/>
      <c r="BY856" s="5"/>
      <c r="BZ856" s="5"/>
      <c r="CA856" s="4"/>
      <c r="CB856" s="6"/>
      <c r="CC856" s="4"/>
      <c r="CD856" s="6"/>
      <c r="CE856" s="5"/>
      <c r="CF856" s="5"/>
      <c r="CG856" s="4"/>
      <c r="CH856" s="6"/>
      <c r="CI856" s="4"/>
      <c r="CJ856" s="6"/>
      <c r="CK856" s="5"/>
      <c r="CL856" s="5"/>
      <c r="CM856" s="4"/>
      <c r="CN856" s="6"/>
      <c r="CO856" s="4"/>
      <c r="CP856" s="6"/>
      <c r="CQ856" s="5"/>
      <c r="CR856" s="5"/>
      <c r="CS856" s="4"/>
      <c r="CT856" s="6"/>
      <c r="CU856" s="4"/>
      <c r="CV856" s="6"/>
      <c r="CW856" s="5"/>
      <c r="CX856" s="5"/>
      <c r="CY856" s="4"/>
      <c r="CZ856" s="6"/>
      <c r="DA856" s="4"/>
      <c r="DB856" s="6"/>
      <c r="DC856" s="5"/>
      <c r="DD856" s="5"/>
      <c r="DE856" s="4"/>
      <c r="DF856" s="6"/>
      <c r="DG856" s="4"/>
      <c r="DH856" s="6"/>
      <c r="DI856" s="5"/>
      <c r="DJ856" s="5"/>
      <c r="DK856" s="4"/>
      <c r="DL856" s="6"/>
      <c r="DM856" s="4"/>
      <c r="DN856" s="6"/>
      <c r="DO856" s="5"/>
      <c r="DP856" s="5"/>
      <c r="DQ856" s="4"/>
      <c r="DR856" s="6"/>
      <c r="DS856" s="4"/>
      <c r="DT856" s="6"/>
      <c r="DU856" s="5"/>
      <c r="DV856" s="5"/>
      <c r="DW856" s="4"/>
      <c r="DX856" s="6"/>
      <c r="DY856" s="4"/>
      <c r="DZ856" s="6"/>
      <c r="EA856" s="5"/>
      <c r="EB856" s="5"/>
      <c r="EC856" s="4"/>
      <c r="ED856" s="6"/>
      <c r="EE856" s="4"/>
      <c r="EF856" s="6"/>
      <c r="EG856" s="5"/>
      <c r="EH856" s="5"/>
      <c r="EI856" s="4"/>
      <c r="EJ856" s="6"/>
      <c r="EK856" s="4"/>
      <c r="EL856" s="6"/>
      <c r="EM856" s="5"/>
      <c r="EN856" s="5"/>
      <c r="EO856" s="4"/>
      <c r="EP856" s="6"/>
      <c r="EQ856" s="4"/>
      <c r="ER856" s="6"/>
      <c r="ES856" s="5"/>
      <c r="ET856" s="5"/>
      <c r="EU856" s="4"/>
      <c r="EV856" s="6"/>
      <c r="EW856" s="4"/>
      <c r="EX856" s="6"/>
      <c r="EY856" s="5"/>
      <c r="EZ856" s="5"/>
      <c r="FA856" s="4"/>
      <c r="FB856" s="6"/>
      <c r="FC856" s="4"/>
      <c r="FD856" s="6"/>
      <c r="FE856" s="5"/>
      <c r="FF856" s="5"/>
      <c r="FG856" s="4"/>
      <c r="FH856" s="6"/>
      <c r="FI856" s="4"/>
      <c r="FJ856" s="6"/>
      <c r="FK856" s="5"/>
      <c r="FL856" s="5"/>
      <c r="FM856" s="4"/>
      <c r="FN856" s="6"/>
      <c r="FO856" s="4"/>
      <c r="FP856" s="6"/>
      <c r="FQ856" s="5"/>
      <c r="FR856" s="5"/>
      <c r="FS856" s="4"/>
      <c r="FT856" s="6"/>
      <c r="FU856" s="4"/>
      <c r="FV856" s="6"/>
      <c r="FW856" s="5"/>
      <c r="FX856" s="5"/>
      <c r="FY856" s="4"/>
      <c r="FZ856" s="6"/>
      <c r="GA856" s="4"/>
      <c r="GB856" s="6"/>
      <c r="GC856" s="5"/>
      <c r="GD856" s="5"/>
      <c r="GE856" s="4"/>
      <c r="GF856" s="6"/>
      <c r="GG856" s="4"/>
      <c r="GH856" s="6"/>
      <c r="GI856" s="5"/>
      <c r="GJ856" s="5"/>
      <c r="GK856" s="4"/>
      <c r="GL856" s="6"/>
      <c r="GM856" s="4"/>
      <c r="GN856" s="6"/>
      <c r="GO856" s="5"/>
      <c r="GP856" s="5"/>
      <c r="GQ856" s="4"/>
      <c r="GR856" s="6"/>
      <c r="GS856" s="4"/>
      <c r="GT856" s="6"/>
      <c r="GU856" s="5"/>
      <c r="GV856" s="5"/>
      <c r="GW856" s="4"/>
      <c r="GX856" s="6"/>
      <c r="GY856" s="4"/>
      <c r="GZ856" s="6"/>
      <c r="HA856" s="5"/>
      <c r="HB856" s="5"/>
      <c r="HC856" s="4"/>
      <c r="HD856" s="6"/>
      <c r="HE856" s="4"/>
      <c r="HF856" s="6"/>
      <c r="HG856" s="5"/>
      <c r="HH856" s="5"/>
      <c r="HI856" s="4"/>
      <c r="HJ856" s="6"/>
      <c r="HK856" s="4"/>
      <c r="HL856" s="6"/>
      <c r="HM856" s="5"/>
      <c r="HN856" s="5"/>
      <c r="HO856" s="4"/>
      <c r="HP856" s="6"/>
      <c r="HQ856" s="4"/>
      <c r="HR856" s="6"/>
      <c r="HS856" s="5"/>
      <c r="HT856" s="5"/>
      <c r="HU856" s="4"/>
      <c r="HV856" s="6"/>
      <c r="HW856" s="4"/>
      <c r="HX856" s="6"/>
      <c r="HY856" s="5"/>
      <c r="HZ856" s="5"/>
      <c r="IA856" s="4"/>
      <c r="IB856" s="6"/>
      <c r="IC856" s="4"/>
      <c r="ID856" s="6"/>
      <c r="IE856" s="5"/>
      <c r="IF856" s="5"/>
      <c r="IG856" s="4"/>
      <c r="IH856" s="6"/>
      <c r="II856" s="4"/>
      <c r="IJ856" s="6"/>
      <c r="IK856" s="5"/>
      <c r="IL856" s="5"/>
      <c r="IM856" s="4"/>
      <c r="IN856" s="6"/>
      <c r="IO856" s="4"/>
      <c r="IP856" s="6"/>
      <c r="IQ856" s="5"/>
      <c r="IR856" s="5"/>
      <c r="IS856" s="4"/>
      <c r="IT856" s="6"/>
      <c r="IU856" s="4"/>
      <c r="IV856" s="6"/>
      <c r="IW856" s="5"/>
      <c r="IX856" s="5"/>
      <c r="IY856" s="4"/>
      <c r="IZ856" s="6"/>
      <c r="JA856" s="4"/>
      <c r="JB856" s="6"/>
      <c r="JC856" s="5"/>
      <c r="JD856" s="5"/>
      <c r="JE856" s="4"/>
      <c r="JF856" s="6"/>
      <c r="JG856" s="4"/>
      <c r="JH856" s="6"/>
      <c r="JI856" s="5"/>
      <c r="JJ856" s="5"/>
      <c r="JK856" s="4"/>
      <c r="JL856" s="6"/>
      <c r="JM856" s="4"/>
      <c r="JN856" s="6"/>
      <c r="JO856" s="5"/>
      <c r="JP856" s="5"/>
      <c r="JQ856" s="4"/>
      <c r="JR856" s="6"/>
      <c r="JS856" s="4"/>
      <c r="JT856" s="6"/>
      <c r="JU856" s="5"/>
      <c r="JV856" s="5"/>
      <c r="JW856" s="4"/>
      <c r="JX856" s="6"/>
      <c r="JY856" s="4"/>
      <c r="JZ856" s="6"/>
      <c r="KA856" s="5"/>
      <c r="KB856" s="5"/>
      <c r="KC856" s="4"/>
      <c r="KD856" s="6"/>
      <c r="KE856" s="4"/>
      <c r="KF856" s="6"/>
      <c r="KG856" s="5"/>
      <c r="KH856" s="5"/>
      <c r="KI856" s="4"/>
      <c r="KJ856" s="6"/>
      <c r="KK856" s="4"/>
      <c r="KL856" s="6"/>
      <c r="KM856" s="5"/>
      <c r="KN856" s="5"/>
    </row>
    <row r="857">
      <c r="A857" s="3" t="s">
        <v>85</v>
      </c>
      <c r="B857" s="3" t="s">
        <v>765</v>
      </c>
      <c r="C857" s="3" t="s">
        <v>522</v>
      </c>
      <c r="D857" s="3" t="s">
        <v>528</v>
      </c>
      <c r="E857" s="3" t="s">
        <v>769</v>
      </c>
      <c r="F857" s="3" t="s">
        <v>104</v>
      </c>
      <c r="G857" s="3" t="s">
        <v>104</v>
      </c>
      <c r="H857" s="3" t="s">
        <v>280</v>
      </c>
      <c r="I857" s="3" t="s">
        <v>1322</v>
      </c>
      <c r="J857" s="3" t="s">
        <v>1319</v>
      </c>
      <c r="K857" s="4">
        <v>30</v>
      </c>
      <c r="L857" s="4">
        <f>=ROUNDDOWN(2.4,0)</f>
      </c>
      <c r="M857" s="4">
        <v>240</v>
      </c>
      <c r="N857" s="5">
        <v>0.5</v>
      </c>
      <c r="O857" s="4"/>
      <c r="P857" s="4">
        <f>=ROUNDDOWN({0},0)</f>
      </c>
      <c r="Q857" s="4"/>
      <c r="R857" s="5"/>
      <c r="S857" s="4">
        <v>1</v>
      </c>
      <c r="T857" s="6">
        <v>114.65</v>
      </c>
      <c r="U857" s="4"/>
      <c r="V857" s="6"/>
      <c r="W857" s="5"/>
      <c r="X857" s="5"/>
      <c r="Y857" s="4"/>
      <c r="Z857" s="6"/>
      <c r="AA857" s="4"/>
      <c r="AB857" s="6"/>
      <c r="AC857" s="5"/>
      <c r="AD857" s="5"/>
      <c r="AE857" s="4"/>
      <c r="AF857" s="6"/>
      <c r="AG857" s="4"/>
      <c r="AH857" s="6"/>
      <c r="AI857" s="5"/>
      <c r="AJ857" s="5"/>
      <c r="AK857" s="4"/>
      <c r="AL857" s="6"/>
      <c r="AM857" s="4"/>
      <c r="AN857" s="6"/>
      <c r="AO857" s="5"/>
      <c r="AP857" s="5"/>
      <c r="AQ857" s="4"/>
      <c r="AR857" s="6"/>
      <c r="AS857" s="4"/>
      <c r="AT857" s="6"/>
      <c r="AU857" s="5"/>
      <c r="AV857" s="5"/>
      <c r="AW857" s="4"/>
      <c r="AX857" s="6"/>
      <c r="AY857" s="4"/>
      <c r="AZ857" s="6"/>
      <c r="BA857" s="5"/>
      <c r="BB857" s="5"/>
      <c r="BC857" s="4"/>
      <c r="BD857" s="6"/>
      <c r="BE857" s="4"/>
      <c r="BF857" s="6"/>
      <c r="BG857" s="5"/>
      <c r="BH857" s="5"/>
      <c r="BI857" s="4"/>
      <c r="BJ857" s="6"/>
      <c r="BK857" s="4"/>
      <c r="BL857" s="6"/>
      <c r="BM857" s="5"/>
      <c r="BN857" s="5"/>
      <c r="BO857" s="4">
        <v>1</v>
      </c>
      <c r="BP857" s="6">
        <v>114.65</v>
      </c>
      <c r="BQ857" s="4"/>
      <c r="BR857" s="6"/>
      <c r="BS857" s="5"/>
      <c r="BT857" s="5"/>
      <c r="BU857" s="4"/>
      <c r="BV857" s="6"/>
      <c r="BW857" s="4"/>
      <c r="BX857" s="6"/>
      <c r="BY857" s="5"/>
      <c r="BZ857" s="5"/>
      <c r="CA857" s="4"/>
      <c r="CB857" s="6"/>
      <c r="CC857" s="4"/>
      <c r="CD857" s="6"/>
      <c r="CE857" s="5"/>
      <c r="CF857" s="5"/>
      <c r="CG857" s="4"/>
      <c r="CH857" s="6"/>
      <c r="CI857" s="4"/>
      <c r="CJ857" s="6"/>
      <c r="CK857" s="5"/>
      <c r="CL857" s="5"/>
      <c r="CM857" s="4"/>
      <c r="CN857" s="6"/>
      <c r="CO857" s="4"/>
      <c r="CP857" s="6"/>
      <c r="CQ857" s="5"/>
      <c r="CR857" s="5"/>
      <c r="CS857" s="4"/>
      <c r="CT857" s="6"/>
      <c r="CU857" s="4"/>
      <c r="CV857" s="6"/>
      <c r="CW857" s="5"/>
      <c r="CX857" s="5"/>
      <c r="CY857" s="4"/>
      <c r="CZ857" s="6"/>
      <c r="DA857" s="4"/>
      <c r="DB857" s="6"/>
      <c r="DC857" s="5"/>
      <c r="DD857" s="5"/>
      <c r="DE857" s="4"/>
      <c r="DF857" s="6"/>
      <c r="DG857" s="4"/>
      <c r="DH857" s="6"/>
      <c r="DI857" s="5"/>
      <c r="DJ857" s="5"/>
      <c r="DK857" s="4"/>
      <c r="DL857" s="6"/>
      <c r="DM857" s="4"/>
      <c r="DN857" s="6"/>
      <c r="DO857" s="5"/>
      <c r="DP857" s="5"/>
      <c r="DQ857" s="4"/>
      <c r="DR857" s="6"/>
      <c r="DS857" s="4"/>
      <c r="DT857" s="6"/>
      <c r="DU857" s="5"/>
      <c r="DV857" s="5"/>
      <c r="DW857" s="4"/>
      <c r="DX857" s="6"/>
      <c r="DY857" s="4"/>
      <c r="DZ857" s="6"/>
      <c r="EA857" s="5"/>
      <c r="EB857" s="5"/>
      <c r="EC857" s="4"/>
      <c r="ED857" s="6"/>
      <c r="EE857" s="4"/>
      <c r="EF857" s="6"/>
      <c r="EG857" s="5"/>
      <c r="EH857" s="5"/>
      <c r="EI857" s="4"/>
      <c r="EJ857" s="6"/>
      <c r="EK857" s="4"/>
      <c r="EL857" s="6"/>
      <c r="EM857" s="5"/>
      <c r="EN857" s="5"/>
      <c r="EO857" s="4"/>
      <c r="EP857" s="6"/>
      <c r="EQ857" s="4"/>
      <c r="ER857" s="6"/>
      <c r="ES857" s="5"/>
      <c r="ET857" s="5"/>
      <c r="EU857" s="4"/>
      <c r="EV857" s="6"/>
      <c r="EW857" s="4"/>
      <c r="EX857" s="6"/>
      <c r="EY857" s="5"/>
      <c r="EZ857" s="5"/>
      <c r="FA857" s="4"/>
      <c r="FB857" s="6"/>
      <c r="FC857" s="4"/>
      <c r="FD857" s="6"/>
      <c r="FE857" s="5"/>
      <c r="FF857" s="5"/>
      <c r="FG857" s="4"/>
      <c r="FH857" s="6"/>
      <c r="FI857" s="4"/>
      <c r="FJ857" s="6"/>
      <c r="FK857" s="5"/>
      <c r="FL857" s="5"/>
      <c r="FM857" s="4"/>
      <c r="FN857" s="6"/>
      <c r="FO857" s="4"/>
      <c r="FP857" s="6"/>
      <c r="FQ857" s="5"/>
      <c r="FR857" s="5"/>
      <c r="FS857" s="4"/>
      <c r="FT857" s="6"/>
      <c r="FU857" s="4"/>
      <c r="FV857" s="6"/>
      <c r="FW857" s="5"/>
      <c r="FX857" s="5"/>
      <c r="FY857" s="4"/>
      <c r="FZ857" s="6"/>
      <c r="GA857" s="4"/>
      <c r="GB857" s="6"/>
      <c r="GC857" s="5"/>
      <c r="GD857" s="5"/>
      <c r="GE857" s="4"/>
      <c r="GF857" s="6"/>
      <c r="GG857" s="4"/>
      <c r="GH857" s="6"/>
      <c r="GI857" s="5"/>
      <c r="GJ857" s="5"/>
      <c r="GK857" s="4"/>
      <c r="GL857" s="6"/>
      <c r="GM857" s="4"/>
      <c r="GN857" s="6"/>
      <c r="GO857" s="5"/>
      <c r="GP857" s="5"/>
      <c r="GQ857" s="4"/>
      <c r="GR857" s="6"/>
      <c r="GS857" s="4"/>
      <c r="GT857" s="6"/>
      <c r="GU857" s="5"/>
      <c r="GV857" s="5"/>
      <c r="GW857" s="4"/>
      <c r="GX857" s="6"/>
      <c r="GY857" s="4"/>
      <c r="GZ857" s="6"/>
      <c r="HA857" s="5"/>
      <c r="HB857" s="5"/>
      <c r="HC857" s="4"/>
      <c r="HD857" s="6"/>
      <c r="HE857" s="4"/>
      <c r="HF857" s="6"/>
      <c r="HG857" s="5"/>
      <c r="HH857" s="5"/>
      <c r="HI857" s="4"/>
      <c r="HJ857" s="6"/>
      <c r="HK857" s="4"/>
      <c r="HL857" s="6"/>
      <c r="HM857" s="5"/>
      <c r="HN857" s="5"/>
      <c r="HO857" s="4"/>
      <c r="HP857" s="6"/>
      <c r="HQ857" s="4"/>
      <c r="HR857" s="6"/>
      <c r="HS857" s="5"/>
      <c r="HT857" s="5"/>
      <c r="HU857" s="4"/>
      <c r="HV857" s="6"/>
      <c r="HW857" s="4"/>
      <c r="HX857" s="6"/>
      <c r="HY857" s="5"/>
      <c r="HZ857" s="5"/>
      <c r="IA857" s="4"/>
      <c r="IB857" s="6"/>
      <c r="IC857" s="4"/>
      <c r="ID857" s="6"/>
      <c r="IE857" s="5"/>
      <c r="IF857" s="5"/>
      <c r="IG857" s="4"/>
      <c r="IH857" s="6"/>
      <c r="II857" s="4"/>
      <c r="IJ857" s="6"/>
      <c r="IK857" s="5"/>
      <c r="IL857" s="5"/>
      <c r="IM857" s="4"/>
      <c r="IN857" s="6"/>
      <c r="IO857" s="4"/>
      <c r="IP857" s="6"/>
      <c r="IQ857" s="5"/>
      <c r="IR857" s="5"/>
      <c r="IS857" s="4"/>
      <c r="IT857" s="6"/>
      <c r="IU857" s="4"/>
      <c r="IV857" s="6"/>
      <c r="IW857" s="5"/>
      <c r="IX857" s="5"/>
      <c r="IY857" s="4"/>
      <c r="IZ857" s="6"/>
      <c r="JA857" s="4"/>
      <c r="JB857" s="6"/>
      <c r="JC857" s="5"/>
      <c r="JD857" s="5"/>
      <c r="JE857" s="4"/>
      <c r="JF857" s="6"/>
      <c r="JG857" s="4"/>
      <c r="JH857" s="6"/>
      <c r="JI857" s="5"/>
      <c r="JJ857" s="5"/>
      <c r="JK857" s="4"/>
      <c r="JL857" s="6"/>
      <c r="JM857" s="4"/>
      <c r="JN857" s="6"/>
      <c r="JO857" s="5"/>
      <c r="JP857" s="5"/>
      <c r="JQ857" s="4"/>
      <c r="JR857" s="6"/>
      <c r="JS857" s="4"/>
      <c r="JT857" s="6"/>
      <c r="JU857" s="5"/>
      <c r="JV857" s="5"/>
      <c r="JW857" s="4"/>
      <c r="JX857" s="6"/>
      <c r="JY857" s="4"/>
      <c r="JZ857" s="6"/>
      <c r="KA857" s="5"/>
      <c r="KB857" s="5"/>
      <c r="KC857" s="4"/>
      <c r="KD857" s="6"/>
      <c r="KE857" s="4"/>
      <c r="KF857" s="6"/>
      <c r="KG857" s="5"/>
      <c r="KH857" s="5"/>
      <c r="KI857" s="4"/>
      <c r="KJ857" s="6"/>
      <c r="KK857" s="4"/>
      <c r="KL857" s="6"/>
      <c r="KM857" s="5"/>
      <c r="KN857" s="5"/>
    </row>
    <row r="858">
      <c r="A858" s="3" t="s">
        <v>85</v>
      </c>
      <c r="B858" s="3" t="s">
        <v>765</v>
      </c>
      <c r="C858" s="3" t="s">
        <v>522</v>
      </c>
      <c r="D858" s="3" t="s">
        <v>528</v>
      </c>
      <c r="E858" s="3" t="s">
        <v>773</v>
      </c>
      <c r="F858" s="3" t="s">
        <v>773</v>
      </c>
      <c r="G858" s="3" t="s">
        <v>773</v>
      </c>
      <c r="H858" s="3" t="s">
        <v>165</v>
      </c>
      <c r="I858" s="3" t="s">
        <v>1323</v>
      </c>
      <c r="J858" s="3" t="s">
        <v>1337</v>
      </c>
      <c r="K858" s="4">
        <v>245</v>
      </c>
      <c r="L858" s="4">
        <f>=ROUNDDOWN(30.625,0)</f>
      </c>
      <c r="M858" s="4">
        <v>180</v>
      </c>
      <c r="N858" s="5">
        <v>1</v>
      </c>
      <c r="O858" s="4"/>
      <c r="P858" s="4">
        <f>=ROUNDDOWN({0},0)</f>
      </c>
      <c r="Q858" s="4"/>
      <c r="R858" s="5"/>
      <c r="S858" s="4">
        <v>1</v>
      </c>
      <c r="T858" s="6">
        <v>107.25</v>
      </c>
      <c r="U858" s="4"/>
      <c r="V858" s="6"/>
      <c r="W858" s="5"/>
      <c r="X858" s="5"/>
      <c r="Y858" s="4"/>
      <c r="Z858" s="6"/>
      <c r="AA858" s="4"/>
      <c r="AB858" s="6"/>
      <c r="AC858" s="5"/>
      <c r="AD858" s="5"/>
      <c r="AE858" s="4">
        <v>1</v>
      </c>
      <c r="AF858" s="6">
        <v>107.25</v>
      </c>
      <c r="AG858" s="4"/>
      <c r="AH858" s="6"/>
      <c r="AI858" s="5"/>
      <c r="AJ858" s="5"/>
      <c r="AK858" s="4"/>
      <c r="AL858" s="6"/>
      <c r="AM858" s="4"/>
      <c r="AN858" s="6"/>
      <c r="AO858" s="5"/>
      <c r="AP858" s="5"/>
      <c r="AQ858" s="4"/>
      <c r="AR858" s="6"/>
      <c r="AS858" s="4"/>
      <c r="AT858" s="6"/>
      <c r="AU858" s="5"/>
      <c r="AV858" s="5"/>
      <c r="AW858" s="4"/>
      <c r="AX858" s="6"/>
      <c r="AY858" s="4"/>
      <c r="AZ858" s="6"/>
      <c r="BA858" s="5"/>
      <c r="BB858" s="5"/>
      <c r="BC858" s="4"/>
      <c r="BD858" s="6"/>
      <c r="BE858" s="4"/>
      <c r="BF858" s="6"/>
      <c r="BG858" s="5"/>
      <c r="BH858" s="5"/>
      <c r="BI858" s="4"/>
      <c r="BJ858" s="6"/>
      <c r="BK858" s="4"/>
      <c r="BL858" s="6"/>
      <c r="BM858" s="5"/>
      <c r="BN858" s="5"/>
      <c r="BO858" s="4"/>
      <c r="BP858" s="6"/>
      <c r="BQ858" s="4"/>
      <c r="BR858" s="6"/>
      <c r="BS858" s="5"/>
      <c r="BT858" s="5"/>
      <c r="BU858" s="4"/>
      <c r="BV858" s="6"/>
      <c r="BW858" s="4"/>
      <c r="BX858" s="6"/>
      <c r="BY858" s="5"/>
      <c r="BZ858" s="5"/>
      <c r="CA858" s="4"/>
      <c r="CB858" s="6"/>
      <c r="CC858" s="4"/>
      <c r="CD858" s="6"/>
      <c r="CE858" s="5"/>
      <c r="CF858" s="5"/>
      <c r="CG858" s="4"/>
      <c r="CH858" s="6"/>
      <c r="CI858" s="4"/>
      <c r="CJ858" s="6"/>
      <c r="CK858" s="5"/>
      <c r="CL858" s="5"/>
      <c r="CM858" s="4"/>
      <c r="CN858" s="6"/>
      <c r="CO858" s="4"/>
      <c r="CP858" s="6"/>
      <c r="CQ858" s="5"/>
      <c r="CR858" s="5"/>
      <c r="CS858" s="4"/>
      <c r="CT858" s="6"/>
      <c r="CU858" s="4"/>
      <c r="CV858" s="6"/>
      <c r="CW858" s="5"/>
      <c r="CX858" s="5"/>
      <c r="CY858" s="4"/>
      <c r="CZ858" s="6"/>
      <c r="DA858" s="4"/>
      <c r="DB858" s="6"/>
      <c r="DC858" s="5"/>
      <c r="DD858" s="5"/>
      <c r="DE858" s="4"/>
      <c r="DF858" s="6"/>
      <c r="DG858" s="4"/>
      <c r="DH858" s="6"/>
      <c r="DI858" s="5"/>
      <c r="DJ858" s="5"/>
      <c r="DK858" s="4"/>
      <c r="DL858" s="6"/>
      <c r="DM858" s="4"/>
      <c r="DN858" s="6"/>
      <c r="DO858" s="5"/>
      <c r="DP858" s="5"/>
      <c r="DQ858" s="4"/>
      <c r="DR858" s="6"/>
      <c r="DS858" s="4"/>
      <c r="DT858" s="6"/>
      <c r="DU858" s="5"/>
      <c r="DV858" s="5"/>
      <c r="DW858" s="4"/>
      <c r="DX858" s="6"/>
      <c r="DY858" s="4"/>
      <c r="DZ858" s="6"/>
      <c r="EA858" s="5"/>
      <c r="EB858" s="5"/>
      <c r="EC858" s="4"/>
      <c r="ED858" s="6"/>
      <c r="EE858" s="4"/>
      <c r="EF858" s="6"/>
      <c r="EG858" s="5"/>
      <c r="EH858" s="5"/>
      <c r="EI858" s="4"/>
      <c r="EJ858" s="6"/>
      <c r="EK858" s="4"/>
      <c r="EL858" s="6"/>
      <c r="EM858" s="5"/>
      <c r="EN858" s="5"/>
      <c r="EO858" s="4"/>
      <c r="EP858" s="6"/>
      <c r="EQ858" s="4"/>
      <c r="ER858" s="6"/>
      <c r="ES858" s="5"/>
      <c r="ET858" s="5"/>
      <c r="EU858" s="4"/>
      <c r="EV858" s="6"/>
      <c r="EW858" s="4"/>
      <c r="EX858" s="6"/>
      <c r="EY858" s="5"/>
      <c r="EZ858" s="5"/>
      <c r="FA858" s="4"/>
      <c r="FB858" s="6"/>
      <c r="FC858" s="4"/>
      <c r="FD858" s="6"/>
      <c r="FE858" s="5"/>
      <c r="FF858" s="5"/>
      <c r="FG858" s="4"/>
      <c r="FH858" s="6"/>
      <c r="FI858" s="4"/>
      <c r="FJ858" s="6"/>
      <c r="FK858" s="5"/>
      <c r="FL858" s="5"/>
      <c r="FM858" s="4"/>
      <c r="FN858" s="6"/>
      <c r="FO858" s="4"/>
      <c r="FP858" s="6"/>
      <c r="FQ858" s="5"/>
      <c r="FR858" s="5"/>
      <c r="FS858" s="4"/>
      <c r="FT858" s="6"/>
      <c r="FU858" s="4"/>
      <c r="FV858" s="6"/>
      <c r="FW858" s="5"/>
      <c r="FX858" s="5"/>
      <c r="FY858" s="4"/>
      <c r="FZ858" s="6"/>
      <c r="GA858" s="4"/>
      <c r="GB858" s="6"/>
      <c r="GC858" s="5"/>
      <c r="GD858" s="5"/>
      <c r="GE858" s="4"/>
      <c r="GF858" s="6"/>
      <c r="GG858" s="4"/>
      <c r="GH858" s="6"/>
      <c r="GI858" s="5"/>
      <c r="GJ858" s="5"/>
      <c r="GK858" s="4"/>
      <c r="GL858" s="6"/>
      <c r="GM858" s="4"/>
      <c r="GN858" s="6"/>
      <c r="GO858" s="5"/>
      <c r="GP858" s="5"/>
      <c r="GQ858" s="4"/>
      <c r="GR858" s="6"/>
      <c r="GS858" s="4"/>
      <c r="GT858" s="6"/>
      <c r="GU858" s="5"/>
      <c r="GV858" s="5"/>
      <c r="GW858" s="4"/>
      <c r="GX858" s="6"/>
      <c r="GY858" s="4"/>
      <c r="GZ858" s="6"/>
      <c r="HA858" s="5"/>
      <c r="HB858" s="5"/>
      <c r="HC858" s="4"/>
      <c r="HD858" s="6"/>
      <c r="HE858" s="4"/>
      <c r="HF858" s="6"/>
      <c r="HG858" s="5"/>
      <c r="HH858" s="5"/>
      <c r="HI858" s="4"/>
      <c r="HJ858" s="6"/>
      <c r="HK858" s="4"/>
      <c r="HL858" s="6"/>
      <c r="HM858" s="5"/>
      <c r="HN858" s="5"/>
      <c r="HO858" s="4"/>
      <c r="HP858" s="6"/>
      <c r="HQ858" s="4"/>
      <c r="HR858" s="6"/>
      <c r="HS858" s="5"/>
      <c r="HT858" s="5"/>
      <c r="HU858" s="4"/>
      <c r="HV858" s="6"/>
      <c r="HW858" s="4"/>
      <c r="HX858" s="6"/>
      <c r="HY858" s="5"/>
      <c r="HZ858" s="5"/>
      <c r="IA858" s="4"/>
      <c r="IB858" s="6"/>
      <c r="IC858" s="4"/>
      <c r="ID858" s="6"/>
      <c r="IE858" s="5"/>
      <c r="IF858" s="5"/>
      <c r="IG858" s="4"/>
      <c r="IH858" s="6"/>
      <c r="II858" s="4"/>
      <c r="IJ858" s="6"/>
      <c r="IK858" s="5"/>
      <c r="IL858" s="5"/>
      <c r="IM858" s="4"/>
      <c r="IN858" s="6"/>
      <c r="IO858" s="4"/>
      <c r="IP858" s="6"/>
      <c r="IQ858" s="5"/>
      <c r="IR858" s="5"/>
      <c r="IS858" s="4"/>
      <c r="IT858" s="6"/>
      <c r="IU858" s="4"/>
      <c r="IV858" s="6"/>
      <c r="IW858" s="5"/>
      <c r="IX858" s="5"/>
      <c r="IY858" s="4"/>
      <c r="IZ858" s="6"/>
      <c r="JA858" s="4"/>
      <c r="JB858" s="6"/>
      <c r="JC858" s="5"/>
      <c r="JD858" s="5"/>
      <c r="JE858" s="4"/>
      <c r="JF858" s="6"/>
      <c r="JG858" s="4"/>
      <c r="JH858" s="6"/>
      <c r="JI858" s="5"/>
      <c r="JJ858" s="5"/>
      <c r="JK858" s="4"/>
      <c r="JL858" s="6"/>
      <c r="JM858" s="4"/>
      <c r="JN858" s="6"/>
      <c r="JO858" s="5"/>
      <c r="JP858" s="5"/>
      <c r="JQ858" s="4"/>
      <c r="JR858" s="6"/>
      <c r="JS858" s="4"/>
      <c r="JT858" s="6"/>
      <c r="JU858" s="5"/>
      <c r="JV858" s="5"/>
      <c r="JW858" s="4"/>
      <c r="JX858" s="6"/>
      <c r="JY858" s="4"/>
      <c r="JZ858" s="6"/>
      <c r="KA858" s="5"/>
      <c r="KB858" s="5"/>
      <c r="KC858" s="4"/>
      <c r="KD858" s="6"/>
      <c r="KE858" s="4"/>
      <c r="KF858" s="6"/>
      <c r="KG858" s="5"/>
      <c r="KH858" s="5"/>
      <c r="KI858" s="4"/>
      <c r="KJ858" s="6"/>
      <c r="KK858" s="4"/>
      <c r="KL858" s="6"/>
      <c r="KM858" s="5"/>
      <c r="KN858" s="5"/>
    </row>
    <row r="859">
      <c r="A859" s="3" t="s">
        <v>85</v>
      </c>
      <c r="B859" s="3" t="s">
        <v>765</v>
      </c>
      <c r="C859" s="3" t="s">
        <v>522</v>
      </c>
      <c r="D859" s="3" t="s">
        <v>528</v>
      </c>
      <c r="E859" s="3" t="s">
        <v>772</v>
      </c>
      <c r="F859" s="3" t="s">
        <v>772</v>
      </c>
      <c r="G859" s="3" t="s">
        <v>772</v>
      </c>
      <c r="H859" s="3" t="s">
        <v>155</v>
      </c>
      <c r="I859" s="3" t="s">
        <v>1311</v>
      </c>
      <c r="J859" s="3" t="s">
        <v>1319</v>
      </c>
      <c r="K859" s="4">
        <v>3</v>
      </c>
      <c r="L859" s="4">
        <f>=ROUNDDOWN(0.38961038961039,0)</f>
      </c>
      <c r="M859" s="4"/>
      <c r="N859" s="5"/>
      <c r="O859" s="4"/>
      <c r="P859" s="4">
        <f>=ROUNDDOWN({0},0)</f>
      </c>
      <c r="Q859" s="4"/>
      <c r="R859" s="5"/>
      <c r="S859" s="4"/>
      <c r="T859" s="6"/>
      <c r="U859" s="4"/>
      <c r="V859" s="6"/>
      <c r="W859" s="5"/>
      <c r="X859" s="5"/>
      <c r="Y859" s="4"/>
      <c r="Z859" s="6"/>
      <c r="AA859" s="4"/>
      <c r="AB859" s="6"/>
      <c r="AC859" s="5"/>
      <c r="AD859" s="5"/>
      <c r="AE859" s="4"/>
      <c r="AF859" s="6"/>
      <c r="AG859" s="4"/>
      <c r="AH859" s="6"/>
      <c r="AI859" s="5"/>
      <c r="AJ859" s="5"/>
      <c r="AK859" s="4"/>
      <c r="AL859" s="6"/>
      <c r="AM859" s="4"/>
      <c r="AN859" s="6"/>
      <c r="AO859" s="5"/>
      <c r="AP859" s="5"/>
      <c r="AQ859" s="4"/>
      <c r="AR859" s="6"/>
      <c r="AS859" s="4"/>
      <c r="AT859" s="6"/>
      <c r="AU859" s="5"/>
      <c r="AV859" s="5"/>
      <c r="AW859" s="4"/>
      <c r="AX859" s="6"/>
      <c r="AY859" s="4"/>
      <c r="AZ859" s="6"/>
      <c r="BA859" s="5"/>
      <c r="BB859" s="5"/>
      <c r="BC859" s="4"/>
      <c r="BD859" s="6"/>
      <c r="BE859" s="4"/>
      <c r="BF859" s="6"/>
      <c r="BG859" s="5"/>
      <c r="BH859" s="5"/>
      <c r="BI859" s="4"/>
      <c r="BJ859" s="6"/>
      <c r="BK859" s="4"/>
      <c r="BL859" s="6"/>
      <c r="BM859" s="5"/>
      <c r="BN859" s="5"/>
      <c r="BO859" s="4"/>
      <c r="BP859" s="6"/>
      <c r="BQ859" s="4"/>
      <c r="BR859" s="6"/>
      <c r="BS859" s="5"/>
      <c r="BT859" s="5"/>
      <c r="BU859" s="4"/>
      <c r="BV859" s="6"/>
      <c r="BW859" s="4"/>
      <c r="BX859" s="6"/>
      <c r="BY859" s="5"/>
      <c r="BZ859" s="5"/>
      <c r="CA859" s="4"/>
      <c r="CB859" s="6"/>
      <c r="CC859" s="4"/>
      <c r="CD859" s="6"/>
      <c r="CE859" s="5"/>
      <c r="CF859" s="5"/>
      <c r="CG859" s="4"/>
      <c r="CH859" s="6"/>
      <c r="CI859" s="4"/>
      <c r="CJ859" s="6"/>
      <c r="CK859" s="5"/>
      <c r="CL859" s="5"/>
      <c r="CM859" s="4"/>
      <c r="CN859" s="6"/>
      <c r="CO859" s="4"/>
      <c r="CP859" s="6"/>
      <c r="CQ859" s="5"/>
      <c r="CR859" s="5"/>
      <c r="CS859" s="4"/>
      <c r="CT859" s="6"/>
      <c r="CU859" s="4"/>
      <c r="CV859" s="6"/>
      <c r="CW859" s="5"/>
      <c r="CX859" s="5"/>
      <c r="CY859" s="4"/>
      <c r="CZ859" s="6"/>
      <c r="DA859" s="4"/>
      <c r="DB859" s="6"/>
      <c r="DC859" s="5"/>
      <c r="DD859" s="5"/>
      <c r="DE859" s="4"/>
      <c r="DF859" s="6"/>
      <c r="DG859" s="4"/>
      <c r="DH859" s="6"/>
      <c r="DI859" s="5"/>
      <c r="DJ859" s="5"/>
      <c r="DK859" s="4"/>
      <c r="DL859" s="6"/>
      <c r="DM859" s="4"/>
      <c r="DN859" s="6"/>
      <c r="DO859" s="5"/>
      <c r="DP859" s="5"/>
      <c r="DQ859" s="4"/>
      <c r="DR859" s="6"/>
      <c r="DS859" s="4"/>
      <c r="DT859" s="6"/>
      <c r="DU859" s="5"/>
      <c r="DV859" s="5"/>
      <c r="DW859" s="4"/>
      <c r="DX859" s="6"/>
      <c r="DY859" s="4"/>
      <c r="DZ859" s="6"/>
      <c r="EA859" s="5"/>
      <c r="EB859" s="5"/>
      <c r="EC859" s="4"/>
      <c r="ED859" s="6"/>
      <c r="EE859" s="4"/>
      <c r="EF859" s="6"/>
      <c r="EG859" s="5"/>
      <c r="EH859" s="5"/>
      <c r="EI859" s="4"/>
      <c r="EJ859" s="6"/>
      <c r="EK859" s="4"/>
      <c r="EL859" s="6"/>
      <c r="EM859" s="5"/>
      <c r="EN859" s="5"/>
      <c r="EO859" s="4"/>
      <c r="EP859" s="6"/>
      <c r="EQ859" s="4"/>
      <c r="ER859" s="6"/>
      <c r="ES859" s="5"/>
      <c r="ET859" s="5"/>
      <c r="EU859" s="4"/>
      <c r="EV859" s="6"/>
      <c r="EW859" s="4"/>
      <c r="EX859" s="6"/>
      <c r="EY859" s="5"/>
      <c r="EZ859" s="5"/>
      <c r="FA859" s="4"/>
      <c r="FB859" s="6"/>
      <c r="FC859" s="4"/>
      <c r="FD859" s="6"/>
      <c r="FE859" s="5"/>
      <c r="FF859" s="5"/>
      <c r="FG859" s="4"/>
      <c r="FH859" s="6"/>
      <c r="FI859" s="4"/>
      <c r="FJ859" s="6"/>
      <c r="FK859" s="5"/>
      <c r="FL859" s="5"/>
      <c r="FM859" s="4"/>
      <c r="FN859" s="6"/>
      <c r="FO859" s="4"/>
      <c r="FP859" s="6"/>
      <c r="FQ859" s="5"/>
      <c r="FR859" s="5"/>
      <c r="FS859" s="4"/>
      <c r="FT859" s="6"/>
      <c r="FU859" s="4"/>
      <c r="FV859" s="6"/>
      <c r="FW859" s="5"/>
      <c r="FX859" s="5"/>
      <c r="FY859" s="4"/>
      <c r="FZ859" s="6"/>
      <c r="GA859" s="4"/>
      <c r="GB859" s="6"/>
      <c r="GC859" s="5"/>
      <c r="GD859" s="5"/>
      <c r="GE859" s="4"/>
      <c r="GF859" s="6"/>
      <c r="GG859" s="4"/>
      <c r="GH859" s="6"/>
      <c r="GI859" s="5"/>
      <c r="GJ859" s="5"/>
      <c r="GK859" s="4"/>
      <c r="GL859" s="6"/>
      <c r="GM859" s="4"/>
      <c r="GN859" s="6"/>
      <c r="GO859" s="5"/>
      <c r="GP859" s="5"/>
      <c r="GQ859" s="4"/>
      <c r="GR859" s="6"/>
      <c r="GS859" s="4"/>
      <c r="GT859" s="6"/>
      <c r="GU859" s="5"/>
      <c r="GV859" s="5"/>
      <c r="GW859" s="4"/>
      <c r="GX859" s="6"/>
      <c r="GY859" s="4"/>
      <c r="GZ859" s="6"/>
      <c r="HA859" s="5"/>
      <c r="HB859" s="5"/>
      <c r="HC859" s="4"/>
      <c r="HD859" s="6"/>
      <c r="HE859" s="4"/>
      <c r="HF859" s="6"/>
      <c r="HG859" s="5"/>
      <c r="HH859" s="5"/>
      <c r="HI859" s="4"/>
      <c r="HJ859" s="6"/>
      <c r="HK859" s="4"/>
      <c r="HL859" s="6"/>
      <c r="HM859" s="5"/>
      <c r="HN859" s="5"/>
      <c r="HO859" s="4"/>
      <c r="HP859" s="6"/>
      <c r="HQ859" s="4"/>
      <c r="HR859" s="6"/>
      <c r="HS859" s="5"/>
      <c r="HT859" s="5"/>
      <c r="HU859" s="4"/>
      <c r="HV859" s="6"/>
      <c r="HW859" s="4"/>
      <c r="HX859" s="6"/>
      <c r="HY859" s="5"/>
      <c r="HZ859" s="5"/>
      <c r="IA859" s="4"/>
      <c r="IB859" s="6"/>
      <c r="IC859" s="4"/>
      <c r="ID859" s="6"/>
      <c r="IE859" s="5"/>
      <c r="IF859" s="5"/>
      <c r="IG859" s="4"/>
      <c r="IH859" s="6"/>
      <c r="II859" s="4"/>
      <c r="IJ859" s="6"/>
      <c r="IK859" s="5"/>
      <c r="IL859" s="5"/>
      <c r="IM859" s="4"/>
      <c r="IN859" s="6"/>
      <c r="IO859" s="4"/>
      <c r="IP859" s="6"/>
      <c r="IQ859" s="5"/>
      <c r="IR859" s="5"/>
      <c r="IS859" s="4"/>
      <c r="IT859" s="6"/>
      <c r="IU859" s="4"/>
      <c r="IV859" s="6"/>
      <c r="IW859" s="5"/>
      <c r="IX859" s="5"/>
      <c r="IY859" s="4"/>
      <c r="IZ859" s="6"/>
      <c r="JA859" s="4"/>
      <c r="JB859" s="6"/>
      <c r="JC859" s="5"/>
      <c r="JD859" s="5"/>
      <c r="JE859" s="4"/>
      <c r="JF859" s="6"/>
      <c r="JG859" s="4"/>
      <c r="JH859" s="6"/>
      <c r="JI859" s="5"/>
      <c r="JJ859" s="5"/>
      <c r="JK859" s="4"/>
      <c r="JL859" s="6"/>
      <c r="JM859" s="4"/>
      <c r="JN859" s="6"/>
      <c r="JO859" s="5"/>
      <c r="JP859" s="5"/>
      <c r="JQ859" s="4"/>
      <c r="JR859" s="6"/>
      <c r="JS859" s="4"/>
      <c r="JT859" s="6"/>
      <c r="JU859" s="5"/>
      <c r="JV859" s="5"/>
      <c r="JW859" s="4"/>
      <c r="JX859" s="6"/>
      <c r="JY859" s="4"/>
      <c r="JZ859" s="6"/>
      <c r="KA859" s="5"/>
      <c r="KB859" s="5"/>
      <c r="KC859" s="4"/>
      <c r="KD859" s="6"/>
      <c r="KE859" s="4"/>
      <c r="KF859" s="6"/>
      <c r="KG859" s="5"/>
      <c r="KH859" s="5"/>
      <c r="KI859" s="4"/>
      <c r="KJ859" s="6"/>
      <c r="KK859" s="4"/>
      <c r="KL859" s="6"/>
      <c r="KM859" s="5"/>
      <c r="KN859" s="5"/>
    </row>
    <row r="860">
      <c r="A860" s="3" t="s">
        <v>85</v>
      </c>
      <c r="B860" s="3" t="s">
        <v>765</v>
      </c>
      <c r="C860" s="3" t="s">
        <v>522</v>
      </c>
      <c r="D860" s="3" t="s">
        <v>528</v>
      </c>
      <c r="E860" s="3" t="s">
        <v>780</v>
      </c>
      <c r="F860" s="3" t="s">
        <v>780</v>
      </c>
      <c r="G860" s="3" t="s">
        <v>780</v>
      </c>
      <c r="H860" s="3" t="s">
        <v>351</v>
      </c>
      <c r="I860" s="3" t="s">
        <v>1364</v>
      </c>
      <c r="J860" s="3" t="s">
        <v>1318</v>
      </c>
      <c r="K860" s="4"/>
      <c r="L860" s="4">
        <f>=ROUNDDOWN({0},0)</f>
      </c>
      <c r="M860" s="4">
        <v>287</v>
      </c>
      <c r="N860" s="5"/>
      <c r="O860" s="4"/>
      <c r="P860" s="4">
        <f>=ROUNDDOWN({0},0)</f>
      </c>
      <c r="Q860" s="4"/>
      <c r="R860" s="5"/>
      <c r="S860" s="4"/>
      <c r="T860" s="6"/>
      <c r="U860" s="4"/>
      <c r="V860" s="6"/>
      <c r="W860" s="5"/>
      <c r="X860" s="5"/>
      <c r="Y860" s="4"/>
      <c r="Z860" s="6"/>
      <c r="AA860" s="4"/>
      <c r="AB860" s="6"/>
      <c r="AC860" s="5"/>
      <c r="AD860" s="5"/>
      <c r="AE860" s="4"/>
      <c r="AF860" s="6"/>
      <c r="AG860" s="4"/>
      <c r="AH860" s="6"/>
      <c r="AI860" s="5"/>
      <c r="AJ860" s="5"/>
      <c r="AK860" s="4"/>
      <c r="AL860" s="6"/>
      <c r="AM860" s="4"/>
      <c r="AN860" s="6"/>
      <c r="AO860" s="5"/>
      <c r="AP860" s="5"/>
      <c r="AQ860" s="4"/>
      <c r="AR860" s="6"/>
      <c r="AS860" s="4"/>
      <c r="AT860" s="6"/>
      <c r="AU860" s="5"/>
      <c r="AV860" s="5"/>
      <c r="AW860" s="4"/>
      <c r="AX860" s="6"/>
      <c r="AY860" s="4"/>
      <c r="AZ860" s="6"/>
      <c r="BA860" s="5"/>
      <c r="BB860" s="5"/>
      <c r="BC860" s="4"/>
      <c r="BD860" s="6"/>
      <c r="BE860" s="4"/>
      <c r="BF860" s="6"/>
      <c r="BG860" s="5"/>
      <c r="BH860" s="5"/>
      <c r="BI860" s="4"/>
      <c r="BJ860" s="6"/>
      <c r="BK860" s="4"/>
      <c r="BL860" s="6"/>
      <c r="BM860" s="5"/>
      <c r="BN860" s="5"/>
      <c r="BO860" s="4"/>
      <c r="BP860" s="6"/>
      <c r="BQ860" s="4"/>
      <c r="BR860" s="6"/>
      <c r="BS860" s="5"/>
      <c r="BT860" s="5"/>
      <c r="BU860" s="4"/>
      <c r="BV860" s="6"/>
      <c r="BW860" s="4"/>
      <c r="BX860" s="6"/>
      <c r="BY860" s="5"/>
      <c r="BZ860" s="5"/>
      <c r="CA860" s="4"/>
      <c r="CB860" s="6"/>
      <c r="CC860" s="4"/>
      <c r="CD860" s="6"/>
      <c r="CE860" s="5"/>
      <c r="CF860" s="5"/>
      <c r="CG860" s="4"/>
      <c r="CH860" s="6"/>
      <c r="CI860" s="4"/>
      <c r="CJ860" s="6"/>
      <c r="CK860" s="5"/>
      <c r="CL860" s="5"/>
      <c r="CM860" s="4"/>
      <c r="CN860" s="6"/>
      <c r="CO860" s="4"/>
      <c r="CP860" s="6"/>
      <c r="CQ860" s="5"/>
      <c r="CR860" s="5"/>
      <c r="CS860" s="4"/>
      <c r="CT860" s="6"/>
      <c r="CU860" s="4"/>
      <c r="CV860" s="6"/>
      <c r="CW860" s="5"/>
      <c r="CX860" s="5"/>
      <c r="CY860" s="4"/>
      <c r="CZ860" s="6"/>
      <c r="DA860" s="4"/>
      <c r="DB860" s="6"/>
      <c r="DC860" s="5"/>
      <c r="DD860" s="5"/>
      <c r="DE860" s="4"/>
      <c r="DF860" s="6"/>
      <c r="DG860" s="4"/>
      <c r="DH860" s="6"/>
      <c r="DI860" s="5"/>
      <c r="DJ860" s="5"/>
      <c r="DK860" s="4"/>
      <c r="DL860" s="6"/>
      <c r="DM860" s="4"/>
      <c r="DN860" s="6"/>
      <c r="DO860" s="5"/>
      <c r="DP860" s="5"/>
      <c r="DQ860" s="4"/>
      <c r="DR860" s="6"/>
      <c r="DS860" s="4"/>
      <c r="DT860" s="6"/>
      <c r="DU860" s="5"/>
      <c r="DV860" s="5"/>
      <c r="DW860" s="4"/>
      <c r="DX860" s="6"/>
      <c r="DY860" s="4"/>
      <c r="DZ860" s="6"/>
      <c r="EA860" s="5"/>
      <c r="EB860" s="5"/>
      <c r="EC860" s="4"/>
      <c r="ED860" s="6"/>
      <c r="EE860" s="4"/>
      <c r="EF860" s="6"/>
      <c r="EG860" s="5"/>
      <c r="EH860" s="5"/>
      <c r="EI860" s="4"/>
      <c r="EJ860" s="6"/>
      <c r="EK860" s="4"/>
      <c r="EL860" s="6"/>
      <c r="EM860" s="5"/>
      <c r="EN860" s="5"/>
      <c r="EO860" s="4"/>
      <c r="EP860" s="6"/>
      <c r="EQ860" s="4"/>
      <c r="ER860" s="6"/>
      <c r="ES860" s="5"/>
      <c r="ET860" s="5"/>
      <c r="EU860" s="4"/>
      <c r="EV860" s="6"/>
      <c r="EW860" s="4"/>
      <c r="EX860" s="6"/>
      <c r="EY860" s="5"/>
      <c r="EZ860" s="5"/>
      <c r="FA860" s="4"/>
      <c r="FB860" s="6"/>
      <c r="FC860" s="4"/>
      <c r="FD860" s="6"/>
      <c r="FE860" s="5"/>
      <c r="FF860" s="5"/>
      <c r="FG860" s="4"/>
      <c r="FH860" s="6"/>
      <c r="FI860" s="4"/>
      <c r="FJ860" s="6"/>
      <c r="FK860" s="5"/>
      <c r="FL860" s="5"/>
      <c r="FM860" s="4"/>
      <c r="FN860" s="6"/>
      <c r="FO860" s="4"/>
      <c r="FP860" s="6"/>
      <c r="FQ860" s="5"/>
      <c r="FR860" s="5"/>
      <c r="FS860" s="4"/>
      <c r="FT860" s="6"/>
      <c r="FU860" s="4"/>
      <c r="FV860" s="6"/>
      <c r="FW860" s="5"/>
      <c r="FX860" s="5"/>
      <c r="FY860" s="4"/>
      <c r="FZ860" s="6"/>
      <c r="GA860" s="4"/>
      <c r="GB860" s="6"/>
      <c r="GC860" s="5"/>
      <c r="GD860" s="5"/>
      <c r="GE860" s="4"/>
      <c r="GF860" s="6"/>
      <c r="GG860" s="4"/>
      <c r="GH860" s="6"/>
      <c r="GI860" s="5"/>
      <c r="GJ860" s="5"/>
      <c r="GK860" s="4"/>
      <c r="GL860" s="6"/>
      <c r="GM860" s="4"/>
      <c r="GN860" s="6"/>
      <c r="GO860" s="5"/>
      <c r="GP860" s="5"/>
      <c r="GQ860" s="4"/>
      <c r="GR860" s="6"/>
      <c r="GS860" s="4"/>
      <c r="GT860" s="6"/>
      <c r="GU860" s="5"/>
      <c r="GV860" s="5"/>
      <c r="GW860" s="4"/>
      <c r="GX860" s="6"/>
      <c r="GY860" s="4"/>
      <c r="GZ860" s="6"/>
      <c r="HA860" s="5"/>
      <c r="HB860" s="5"/>
      <c r="HC860" s="4"/>
      <c r="HD860" s="6"/>
      <c r="HE860" s="4"/>
      <c r="HF860" s="6"/>
      <c r="HG860" s="5"/>
      <c r="HH860" s="5"/>
      <c r="HI860" s="4"/>
      <c r="HJ860" s="6"/>
      <c r="HK860" s="4"/>
      <c r="HL860" s="6"/>
      <c r="HM860" s="5"/>
      <c r="HN860" s="5"/>
      <c r="HO860" s="4"/>
      <c r="HP860" s="6"/>
      <c r="HQ860" s="4"/>
      <c r="HR860" s="6"/>
      <c r="HS860" s="5"/>
      <c r="HT860" s="5"/>
      <c r="HU860" s="4"/>
      <c r="HV860" s="6"/>
      <c r="HW860" s="4"/>
      <c r="HX860" s="6"/>
      <c r="HY860" s="5"/>
      <c r="HZ860" s="5"/>
      <c r="IA860" s="4"/>
      <c r="IB860" s="6"/>
      <c r="IC860" s="4"/>
      <c r="ID860" s="6"/>
      <c r="IE860" s="5"/>
      <c r="IF860" s="5"/>
      <c r="IG860" s="4"/>
      <c r="IH860" s="6"/>
      <c r="II860" s="4"/>
      <c r="IJ860" s="6"/>
      <c r="IK860" s="5"/>
      <c r="IL860" s="5"/>
      <c r="IM860" s="4"/>
      <c r="IN860" s="6"/>
      <c r="IO860" s="4"/>
      <c r="IP860" s="6"/>
      <c r="IQ860" s="5"/>
      <c r="IR860" s="5"/>
      <c r="IS860" s="4"/>
      <c r="IT860" s="6"/>
      <c r="IU860" s="4"/>
      <c r="IV860" s="6"/>
      <c r="IW860" s="5"/>
      <c r="IX860" s="5"/>
      <c r="IY860" s="4"/>
      <c r="IZ860" s="6"/>
      <c r="JA860" s="4"/>
      <c r="JB860" s="6"/>
      <c r="JC860" s="5"/>
      <c r="JD860" s="5"/>
      <c r="JE860" s="4"/>
      <c r="JF860" s="6"/>
      <c r="JG860" s="4"/>
      <c r="JH860" s="6"/>
      <c r="JI860" s="5"/>
      <c r="JJ860" s="5"/>
      <c r="JK860" s="4"/>
      <c r="JL860" s="6"/>
      <c r="JM860" s="4"/>
      <c r="JN860" s="6"/>
      <c r="JO860" s="5"/>
      <c r="JP860" s="5"/>
      <c r="JQ860" s="4"/>
      <c r="JR860" s="6"/>
      <c r="JS860" s="4"/>
      <c r="JT860" s="6"/>
      <c r="JU860" s="5"/>
      <c r="JV860" s="5"/>
      <c r="JW860" s="4"/>
      <c r="JX860" s="6"/>
      <c r="JY860" s="4"/>
      <c r="JZ860" s="6"/>
      <c r="KA860" s="5"/>
      <c r="KB860" s="5"/>
      <c r="KC860" s="4"/>
      <c r="KD860" s="6"/>
      <c r="KE860" s="4"/>
      <c r="KF860" s="6"/>
      <c r="KG860" s="5"/>
      <c r="KH860" s="5"/>
      <c r="KI860" s="4"/>
      <c r="KJ860" s="6"/>
      <c r="KK860" s="4"/>
      <c r="KL860" s="6"/>
      <c r="KM860" s="5"/>
      <c r="KN860" s="5"/>
    </row>
    <row r="861">
      <c r="A861" s="3" t="s">
        <v>85</v>
      </c>
      <c r="B861" s="3" t="s">
        <v>765</v>
      </c>
      <c r="C861" s="3" t="s">
        <v>522</v>
      </c>
      <c r="D861" s="3" t="s">
        <v>528</v>
      </c>
      <c r="E861" s="3" t="s">
        <v>768</v>
      </c>
      <c r="F861" s="3" t="s">
        <v>768</v>
      </c>
      <c r="G861" s="3" t="s">
        <v>768</v>
      </c>
      <c r="H861" s="3" t="s">
        <v>98</v>
      </c>
      <c r="I861" s="3" t="s">
        <v>1443</v>
      </c>
      <c r="J861" s="3" t="s">
        <v>1318</v>
      </c>
      <c r="K861" s="4">
        <v>200</v>
      </c>
      <c r="L861" s="4">
        <f>=ROUNDDOWN(68.9655172413793,0)</f>
      </c>
      <c r="M861" s="4"/>
      <c r="N861" s="5"/>
      <c r="O861" s="4"/>
      <c r="P861" s="4">
        <f>=ROUNDDOWN({0},0)</f>
      </c>
      <c r="Q861" s="4"/>
      <c r="R861" s="5"/>
      <c r="S861" s="4"/>
      <c r="T861" s="6"/>
      <c r="U861" s="4"/>
      <c r="V861" s="6"/>
      <c r="W861" s="5"/>
      <c r="X861" s="5"/>
      <c r="Y861" s="4"/>
      <c r="Z861" s="6"/>
      <c r="AA861" s="4"/>
      <c r="AB861" s="6"/>
      <c r="AC861" s="5"/>
      <c r="AD861" s="5"/>
      <c r="AE861" s="4"/>
      <c r="AF861" s="6"/>
      <c r="AG861" s="4"/>
      <c r="AH861" s="6"/>
      <c r="AI861" s="5"/>
      <c r="AJ861" s="5"/>
      <c r="AK861" s="4"/>
      <c r="AL861" s="6"/>
      <c r="AM861" s="4"/>
      <c r="AN861" s="6"/>
      <c r="AO861" s="5"/>
      <c r="AP861" s="5"/>
      <c r="AQ861" s="4"/>
      <c r="AR861" s="6"/>
      <c r="AS861" s="4"/>
      <c r="AT861" s="6"/>
      <c r="AU861" s="5"/>
      <c r="AV861" s="5"/>
      <c r="AW861" s="4"/>
      <c r="AX861" s="6"/>
      <c r="AY861" s="4"/>
      <c r="AZ861" s="6"/>
      <c r="BA861" s="5"/>
      <c r="BB861" s="5"/>
      <c r="BC861" s="4"/>
      <c r="BD861" s="6"/>
      <c r="BE861" s="4"/>
      <c r="BF861" s="6"/>
      <c r="BG861" s="5"/>
      <c r="BH861" s="5"/>
      <c r="BI861" s="4"/>
      <c r="BJ861" s="6"/>
      <c r="BK861" s="4"/>
      <c r="BL861" s="6"/>
      <c r="BM861" s="5"/>
      <c r="BN861" s="5"/>
      <c r="BO861" s="4"/>
      <c r="BP861" s="6"/>
      <c r="BQ861" s="4"/>
      <c r="BR861" s="6"/>
      <c r="BS861" s="5"/>
      <c r="BT861" s="5"/>
      <c r="BU861" s="4"/>
      <c r="BV861" s="6"/>
      <c r="BW861" s="4"/>
      <c r="BX861" s="6"/>
      <c r="BY861" s="5"/>
      <c r="BZ861" s="5"/>
      <c r="CA861" s="4"/>
      <c r="CB861" s="6"/>
      <c r="CC861" s="4"/>
      <c r="CD861" s="6"/>
      <c r="CE861" s="5"/>
      <c r="CF861" s="5"/>
      <c r="CG861" s="4"/>
      <c r="CH861" s="6"/>
      <c r="CI861" s="4"/>
      <c r="CJ861" s="6"/>
      <c r="CK861" s="5"/>
      <c r="CL861" s="5"/>
      <c r="CM861" s="4"/>
      <c r="CN861" s="6"/>
      <c r="CO861" s="4"/>
      <c r="CP861" s="6"/>
      <c r="CQ861" s="5"/>
      <c r="CR861" s="5"/>
      <c r="CS861" s="4"/>
      <c r="CT861" s="6"/>
      <c r="CU861" s="4"/>
      <c r="CV861" s="6"/>
      <c r="CW861" s="5"/>
      <c r="CX861" s="5"/>
      <c r="CY861" s="4"/>
      <c r="CZ861" s="6"/>
      <c r="DA861" s="4"/>
      <c r="DB861" s="6"/>
      <c r="DC861" s="5"/>
      <c r="DD861" s="5"/>
      <c r="DE861" s="4"/>
      <c r="DF861" s="6"/>
      <c r="DG861" s="4"/>
      <c r="DH861" s="6"/>
      <c r="DI861" s="5"/>
      <c r="DJ861" s="5"/>
      <c r="DK861" s="4"/>
      <c r="DL861" s="6"/>
      <c r="DM861" s="4"/>
      <c r="DN861" s="6"/>
      <c r="DO861" s="5"/>
      <c r="DP861" s="5"/>
      <c r="DQ861" s="4"/>
      <c r="DR861" s="6"/>
      <c r="DS861" s="4"/>
      <c r="DT861" s="6"/>
      <c r="DU861" s="5"/>
      <c r="DV861" s="5"/>
      <c r="DW861" s="4"/>
      <c r="DX861" s="6"/>
      <c r="DY861" s="4"/>
      <c r="DZ861" s="6"/>
      <c r="EA861" s="5"/>
      <c r="EB861" s="5"/>
      <c r="EC861" s="4"/>
      <c r="ED861" s="6"/>
      <c r="EE861" s="4"/>
      <c r="EF861" s="6"/>
      <c r="EG861" s="5"/>
      <c r="EH861" s="5"/>
      <c r="EI861" s="4"/>
      <c r="EJ861" s="6"/>
      <c r="EK861" s="4"/>
      <c r="EL861" s="6"/>
      <c r="EM861" s="5"/>
      <c r="EN861" s="5"/>
      <c r="EO861" s="4"/>
      <c r="EP861" s="6"/>
      <c r="EQ861" s="4"/>
      <c r="ER861" s="6"/>
      <c r="ES861" s="5"/>
      <c r="ET861" s="5"/>
      <c r="EU861" s="4"/>
      <c r="EV861" s="6"/>
      <c r="EW861" s="4"/>
      <c r="EX861" s="6"/>
      <c r="EY861" s="5"/>
      <c r="EZ861" s="5"/>
      <c r="FA861" s="4"/>
      <c r="FB861" s="6"/>
      <c r="FC861" s="4"/>
      <c r="FD861" s="6"/>
      <c r="FE861" s="5"/>
      <c r="FF861" s="5"/>
      <c r="FG861" s="4"/>
      <c r="FH861" s="6"/>
      <c r="FI861" s="4"/>
      <c r="FJ861" s="6"/>
      <c r="FK861" s="5"/>
      <c r="FL861" s="5"/>
      <c r="FM861" s="4"/>
      <c r="FN861" s="6"/>
      <c r="FO861" s="4"/>
      <c r="FP861" s="6"/>
      <c r="FQ861" s="5"/>
      <c r="FR861" s="5"/>
      <c r="FS861" s="4"/>
      <c r="FT861" s="6"/>
      <c r="FU861" s="4"/>
      <c r="FV861" s="6"/>
      <c r="FW861" s="5"/>
      <c r="FX861" s="5"/>
      <c r="FY861" s="4"/>
      <c r="FZ861" s="6"/>
      <c r="GA861" s="4"/>
      <c r="GB861" s="6"/>
      <c r="GC861" s="5"/>
      <c r="GD861" s="5"/>
      <c r="GE861" s="4"/>
      <c r="GF861" s="6"/>
      <c r="GG861" s="4"/>
      <c r="GH861" s="6"/>
      <c r="GI861" s="5"/>
      <c r="GJ861" s="5"/>
      <c r="GK861" s="4"/>
      <c r="GL861" s="6"/>
      <c r="GM861" s="4"/>
      <c r="GN861" s="6"/>
      <c r="GO861" s="5"/>
      <c r="GP861" s="5"/>
      <c r="GQ861" s="4"/>
      <c r="GR861" s="6"/>
      <c r="GS861" s="4"/>
      <c r="GT861" s="6"/>
      <c r="GU861" s="5"/>
      <c r="GV861" s="5"/>
      <c r="GW861" s="4"/>
      <c r="GX861" s="6"/>
      <c r="GY861" s="4"/>
      <c r="GZ861" s="6"/>
      <c r="HA861" s="5"/>
      <c r="HB861" s="5"/>
      <c r="HC861" s="4"/>
      <c r="HD861" s="6"/>
      <c r="HE861" s="4"/>
      <c r="HF861" s="6"/>
      <c r="HG861" s="5"/>
      <c r="HH861" s="5"/>
      <c r="HI861" s="4"/>
      <c r="HJ861" s="6"/>
      <c r="HK861" s="4"/>
      <c r="HL861" s="6"/>
      <c r="HM861" s="5"/>
      <c r="HN861" s="5"/>
      <c r="HO861" s="4"/>
      <c r="HP861" s="6"/>
      <c r="HQ861" s="4"/>
      <c r="HR861" s="6"/>
      <c r="HS861" s="5"/>
      <c r="HT861" s="5"/>
      <c r="HU861" s="4"/>
      <c r="HV861" s="6"/>
      <c r="HW861" s="4"/>
      <c r="HX861" s="6"/>
      <c r="HY861" s="5"/>
      <c r="HZ861" s="5"/>
      <c r="IA861" s="4"/>
      <c r="IB861" s="6"/>
      <c r="IC861" s="4"/>
      <c r="ID861" s="6"/>
      <c r="IE861" s="5"/>
      <c r="IF861" s="5"/>
      <c r="IG861" s="4"/>
      <c r="IH861" s="6"/>
      <c r="II861" s="4"/>
      <c r="IJ861" s="6"/>
      <c r="IK861" s="5"/>
      <c r="IL861" s="5"/>
      <c r="IM861" s="4"/>
      <c r="IN861" s="6"/>
      <c r="IO861" s="4"/>
      <c r="IP861" s="6"/>
      <c r="IQ861" s="5"/>
      <c r="IR861" s="5"/>
      <c r="IS861" s="4"/>
      <c r="IT861" s="6"/>
      <c r="IU861" s="4"/>
      <c r="IV861" s="6"/>
      <c r="IW861" s="5"/>
      <c r="IX861" s="5"/>
      <c r="IY861" s="4"/>
      <c r="IZ861" s="6"/>
      <c r="JA861" s="4"/>
      <c r="JB861" s="6"/>
      <c r="JC861" s="5"/>
      <c r="JD861" s="5"/>
      <c r="JE861" s="4"/>
      <c r="JF861" s="6"/>
      <c r="JG861" s="4"/>
      <c r="JH861" s="6"/>
      <c r="JI861" s="5"/>
      <c r="JJ861" s="5"/>
      <c r="JK861" s="4"/>
      <c r="JL861" s="6"/>
      <c r="JM861" s="4"/>
      <c r="JN861" s="6"/>
      <c r="JO861" s="5"/>
      <c r="JP861" s="5"/>
      <c r="JQ861" s="4"/>
      <c r="JR861" s="6"/>
      <c r="JS861" s="4"/>
      <c r="JT861" s="6"/>
      <c r="JU861" s="5"/>
      <c r="JV861" s="5"/>
      <c r="JW861" s="4"/>
      <c r="JX861" s="6"/>
      <c r="JY861" s="4"/>
      <c r="JZ861" s="6"/>
      <c r="KA861" s="5"/>
      <c r="KB861" s="5"/>
      <c r="KC861" s="4"/>
      <c r="KD861" s="6"/>
      <c r="KE861" s="4"/>
      <c r="KF861" s="6"/>
      <c r="KG861" s="5"/>
      <c r="KH861" s="5"/>
      <c r="KI861" s="4"/>
      <c r="KJ861" s="6"/>
      <c r="KK861" s="4"/>
      <c r="KL861" s="6"/>
      <c r="KM861" s="5"/>
      <c r="KN861" s="5"/>
    </row>
    <row r="862">
      <c r="A862" s="3" t="s">
        <v>85</v>
      </c>
      <c r="B862" s="3" t="s">
        <v>765</v>
      </c>
      <c r="C862" s="3" t="s">
        <v>522</v>
      </c>
      <c r="D862" s="3" t="s">
        <v>528</v>
      </c>
      <c r="E862" s="3" t="s">
        <v>768</v>
      </c>
      <c r="F862" s="3" t="s">
        <v>768</v>
      </c>
      <c r="G862" s="3" t="s">
        <v>768</v>
      </c>
      <c r="H862" s="3" t="s">
        <v>98</v>
      </c>
      <c r="I862" s="3" t="s">
        <v>1442</v>
      </c>
      <c r="J862" s="3" t="s">
        <v>1307</v>
      </c>
      <c r="K862" s="4">
        <v>219</v>
      </c>
      <c r="L862" s="4">
        <f>=ROUNDDOWN(146,0)</f>
      </c>
      <c r="M862" s="4"/>
      <c r="N862" s="5">
        <v>1</v>
      </c>
      <c r="O862" s="4"/>
      <c r="P862" s="4">
        <f>=ROUNDDOWN({0},0)</f>
      </c>
      <c r="Q862" s="4"/>
      <c r="R862" s="5"/>
      <c r="S862" s="4"/>
      <c r="T862" s="6"/>
      <c r="U862" s="4"/>
      <c r="V862" s="6"/>
      <c r="W862" s="5"/>
      <c r="X862" s="5"/>
      <c r="Y862" s="4"/>
      <c r="Z862" s="6"/>
      <c r="AA862" s="4"/>
      <c r="AB862" s="6"/>
      <c r="AC862" s="5"/>
      <c r="AD862" s="5"/>
      <c r="AE862" s="4"/>
      <c r="AF862" s="6"/>
      <c r="AG862" s="4"/>
      <c r="AH862" s="6"/>
      <c r="AI862" s="5"/>
      <c r="AJ862" s="5"/>
      <c r="AK862" s="4"/>
      <c r="AL862" s="6"/>
      <c r="AM862" s="4"/>
      <c r="AN862" s="6"/>
      <c r="AO862" s="5"/>
      <c r="AP862" s="5"/>
      <c r="AQ862" s="4"/>
      <c r="AR862" s="6"/>
      <c r="AS862" s="4"/>
      <c r="AT862" s="6"/>
      <c r="AU862" s="5"/>
      <c r="AV862" s="5"/>
      <c r="AW862" s="4"/>
      <c r="AX862" s="6"/>
      <c r="AY862" s="4"/>
      <c r="AZ862" s="6"/>
      <c r="BA862" s="5"/>
      <c r="BB862" s="5"/>
      <c r="BC862" s="4"/>
      <c r="BD862" s="6"/>
      <c r="BE862" s="4"/>
      <c r="BF862" s="6"/>
      <c r="BG862" s="5"/>
      <c r="BH862" s="5"/>
      <c r="BI862" s="4"/>
      <c r="BJ862" s="6"/>
      <c r="BK862" s="4"/>
      <c r="BL862" s="6"/>
      <c r="BM862" s="5"/>
      <c r="BN862" s="5"/>
      <c r="BO862" s="4"/>
      <c r="BP862" s="6"/>
      <c r="BQ862" s="4"/>
      <c r="BR862" s="6"/>
      <c r="BS862" s="5"/>
      <c r="BT862" s="5"/>
      <c r="BU862" s="4"/>
      <c r="BV862" s="6"/>
      <c r="BW862" s="4"/>
      <c r="BX862" s="6"/>
      <c r="BY862" s="5"/>
      <c r="BZ862" s="5"/>
      <c r="CA862" s="4"/>
      <c r="CB862" s="6"/>
      <c r="CC862" s="4"/>
      <c r="CD862" s="6"/>
      <c r="CE862" s="5"/>
      <c r="CF862" s="5"/>
      <c r="CG862" s="4"/>
      <c r="CH862" s="6"/>
      <c r="CI862" s="4"/>
      <c r="CJ862" s="6"/>
      <c r="CK862" s="5"/>
      <c r="CL862" s="5"/>
      <c r="CM862" s="4"/>
      <c r="CN862" s="6"/>
      <c r="CO862" s="4"/>
      <c r="CP862" s="6"/>
      <c r="CQ862" s="5"/>
      <c r="CR862" s="5"/>
      <c r="CS862" s="4"/>
      <c r="CT862" s="6"/>
      <c r="CU862" s="4"/>
      <c r="CV862" s="6"/>
      <c r="CW862" s="5"/>
      <c r="CX862" s="5"/>
      <c r="CY862" s="4"/>
      <c r="CZ862" s="6"/>
      <c r="DA862" s="4"/>
      <c r="DB862" s="6"/>
      <c r="DC862" s="5"/>
      <c r="DD862" s="5"/>
      <c r="DE862" s="4"/>
      <c r="DF862" s="6"/>
      <c r="DG862" s="4"/>
      <c r="DH862" s="6"/>
      <c r="DI862" s="5"/>
      <c r="DJ862" s="5"/>
      <c r="DK862" s="4"/>
      <c r="DL862" s="6"/>
      <c r="DM862" s="4"/>
      <c r="DN862" s="6"/>
      <c r="DO862" s="5"/>
      <c r="DP862" s="5"/>
      <c r="DQ862" s="4"/>
      <c r="DR862" s="6"/>
      <c r="DS862" s="4"/>
      <c r="DT862" s="6"/>
      <c r="DU862" s="5"/>
      <c r="DV862" s="5"/>
      <c r="DW862" s="4"/>
      <c r="DX862" s="6"/>
      <c r="DY862" s="4"/>
      <c r="DZ862" s="6"/>
      <c r="EA862" s="5"/>
      <c r="EB862" s="5"/>
      <c r="EC862" s="4"/>
      <c r="ED862" s="6"/>
      <c r="EE862" s="4"/>
      <c r="EF862" s="6"/>
      <c r="EG862" s="5"/>
      <c r="EH862" s="5"/>
      <c r="EI862" s="4"/>
      <c r="EJ862" s="6"/>
      <c r="EK862" s="4"/>
      <c r="EL862" s="6"/>
      <c r="EM862" s="5"/>
      <c r="EN862" s="5"/>
      <c r="EO862" s="4"/>
      <c r="EP862" s="6"/>
      <c r="EQ862" s="4"/>
      <c r="ER862" s="6"/>
      <c r="ES862" s="5"/>
      <c r="ET862" s="5"/>
      <c r="EU862" s="4"/>
      <c r="EV862" s="6"/>
      <c r="EW862" s="4"/>
      <c r="EX862" s="6"/>
      <c r="EY862" s="5"/>
      <c r="EZ862" s="5"/>
      <c r="FA862" s="4"/>
      <c r="FB862" s="6"/>
      <c r="FC862" s="4"/>
      <c r="FD862" s="6"/>
      <c r="FE862" s="5"/>
      <c r="FF862" s="5"/>
      <c r="FG862" s="4"/>
      <c r="FH862" s="6"/>
      <c r="FI862" s="4"/>
      <c r="FJ862" s="6"/>
      <c r="FK862" s="5"/>
      <c r="FL862" s="5"/>
      <c r="FM862" s="4"/>
      <c r="FN862" s="6"/>
      <c r="FO862" s="4"/>
      <c r="FP862" s="6"/>
      <c r="FQ862" s="5"/>
      <c r="FR862" s="5"/>
      <c r="FS862" s="4"/>
      <c r="FT862" s="6"/>
      <c r="FU862" s="4"/>
      <c r="FV862" s="6"/>
      <c r="FW862" s="5"/>
      <c r="FX862" s="5"/>
      <c r="FY862" s="4"/>
      <c r="FZ862" s="6"/>
      <c r="GA862" s="4"/>
      <c r="GB862" s="6"/>
      <c r="GC862" s="5"/>
      <c r="GD862" s="5"/>
      <c r="GE862" s="4"/>
      <c r="GF862" s="6"/>
      <c r="GG862" s="4"/>
      <c r="GH862" s="6"/>
      <c r="GI862" s="5"/>
      <c r="GJ862" s="5"/>
      <c r="GK862" s="4"/>
      <c r="GL862" s="6"/>
      <c r="GM862" s="4"/>
      <c r="GN862" s="6"/>
      <c r="GO862" s="5"/>
      <c r="GP862" s="5"/>
      <c r="GQ862" s="4"/>
      <c r="GR862" s="6"/>
      <c r="GS862" s="4"/>
      <c r="GT862" s="6"/>
      <c r="GU862" s="5"/>
      <c r="GV862" s="5"/>
      <c r="GW862" s="4"/>
      <c r="GX862" s="6"/>
      <c r="GY862" s="4"/>
      <c r="GZ862" s="6"/>
      <c r="HA862" s="5"/>
      <c r="HB862" s="5"/>
      <c r="HC862" s="4"/>
      <c r="HD862" s="6"/>
      <c r="HE862" s="4"/>
      <c r="HF862" s="6"/>
      <c r="HG862" s="5"/>
      <c r="HH862" s="5"/>
      <c r="HI862" s="4"/>
      <c r="HJ862" s="6"/>
      <c r="HK862" s="4"/>
      <c r="HL862" s="6"/>
      <c r="HM862" s="5"/>
      <c r="HN862" s="5"/>
      <c r="HO862" s="4"/>
      <c r="HP862" s="6"/>
      <c r="HQ862" s="4"/>
      <c r="HR862" s="6"/>
      <c r="HS862" s="5"/>
      <c r="HT862" s="5"/>
      <c r="HU862" s="4"/>
      <c r="HV862" s="6"/>
      <c r="HW862" s="4"/>
      <c r="HX862" s="6"/>
      <c r="HY862" s="5"/>
      <c r="HZ862" s="5"/>
      <c r="IA862" s="4"/>
      <c r="IB862" s="6"/>
      <c r="IC862" s="4"/>
      <c r="ID862" s="6"/>
      <c r="IE862" s="5"/>
      <c r="IF862" s="5"/>
      <c r="IG862" s="4"/>
      <c r="IH862" s="6"/>
      <c r="II862" s="4"/>
      <c r="IJ862" s="6"/>
      <c r="IK862" s="5"/>
      <c r="IL862" s="5"/>
      <c r="IM862" s="4"/>
      <c r="IN862" s="6"/>
      <c r="IO862" s="4"/>
      <c r="IP862" s="6"/>
      <c r="IQ862" s="5"/>
      <c r="IR862" s="5"/>
      <c r="IS862" s="4"/>
      <c r="IT862" s="6"/>
      <c r="IU862" s="4"/>
      <c r="IV862" s="6"/>
      <c r="IW862" s="5"/>
      <c r="IX862" s="5"/>
      <c r="IY862" s="4"/>
      <c r="IZ862" s="6"/>
      <c r="JA862" s="4"/>
      <c r="JB862" s="6"/>
      <c r="JC862" s="5"/>
      <c r="JD862" s="5"/>
      <c r="JE862" s="4"/>
      <c r="JF862" s="6"/>
      <c r="JG862" s="4"/>
      <c r="JH862" s="6"/>
      <c r="JI862" s="5"/>
      <c r="JJ862" s="5"/>
      <c r="JK862" s="4"/>
      <c r="JL862" s="6"/>
      <c r="JM862" s="4"/>
      <c r="JN862" s="6"/>
      <c r="JO862" s="5"/>
      <c r="JP862" s="5"/>
      <c r="JQ862" s="4"/>
      <c r="JR862" s="6"/>
      <c r="JS862" s="4"/>
      <c r="JT862" s="6"/>
      <c r="JU862" s="5"/>
      <c r="JV862" s="5"/>
      <c r="JW862" s="4"/>
      <c r="JX862" s="6"/>
      <c r="JY862" s="4"/>
      <c r="JZ862" s="6"/>
      <c r="KA862" s="5"/>
      <c r="KB862" s="5"/>
      <c r="KC862" s="4"/>
      <c r="KD862" s="6"/>
      <c r="KE862" s="4"/>
      <c r="KF862" s="6"/>
      <c r="KG862" s="5"/>
      <c r="KH862" s="5"/>
      <c r="KI862" s="4"/>
      <c r="KJ862" s="6"/>
      <c r="KK862" s="4"/>
      <c r="KL862" s="6"/>
      <c r="KM862" s="5"/>
      <c r="KN862" s="5"/>
    </row>
    <row r="863">
      <c r="A863" s="3" t="s">
        <v>85</v>
      </c>
      <c r="B863" s="3" t="s">
        <v>765</v>
      </c>
      <c r="C863" s="3" t="s">
        <v>522</v>
      </c>
      <c r="D863" s="3" t="s">
        <v>523</v>
      </c>
      <c r="E863" s="3" t="s">
        <v>781</v>
      </c>
      <c r="F863" s="3" t="s">
        <v>781</v>
      </c>
      <c r="G863" s="3" t="s">
        <v>781</v>
      </c>
      <c r="H863" s="3" t="s">
        <v>351</v>
      </c>
      <c r="I863" s="3" t="s">
        <v>1364</v>
      </c>
      <c r="J863" s="3" t="s">
        <v>1318</v>
      </c>
      <c r="K863" s="4"/>
      <c r="L863" s="4">
        <f>=ROUNDDOWN({0},0)</f>
      </c>
      <c r="M863" s="4">
        <v>487</v>
      </c>
      <c r="N863" s="5"/>
      <c r="O863" s="4"/>
      <c r="P863" s="4">
        <f>=ROUNDDOWN({0},0)</f>
      </c>
      <c r="Q863" s="4"/>
      <c r="R863" s="5"/>
      <c r="S863" s="4"/>
      <c r="T863" s="6"/>
      <c r="U863" s="4"/>
      <c r="V863" s="6"/>
      <c r="W863" s="5"/>
      <c r="X863" s="5"/>
      <c r="Y863" s="4"/>
      <c r="Z863" s="6"/>
      <c r="AA863" s="4"/>
      <c r="AB863" s="6"/>
      <c r="AC863" s="5"/>
      <c r="AD863" s="5"/>
      <c r="AE863" s="4"/>
      <c r="AF863" s="6"/>
      <c r="AG863" s="4"/>
      <c r="AH863" s="6"/>
      <c r="AI863" s="5"/>
      <c r="AJ863" s="5"/>
      <c r="AK863" s="4"/>
      <c r="AL863" s="6"/>
      <c r="AM863" s="4"/>
      <c r="AN863" s="6"/>
      <c r="AO863" s="5"/>
      <c r="AP863" s="5"/>
      <c r="AQ863" s="4"/>
      <c r="AR863" s="6"/>
      <c r="AS863" s="4"/>
      <c r="AT863" s="6"/>
      <c r="AU863" s="5"/>
      <c r="AV863" s="5"/>
      <c r="AW863" s="4"/>
      <c r="AX863" s="6"/>
      <c r="AY863" s="4"/>
      <c r="AZ863" s="6"/>
      <c r="BA863" s="5"/>
      <c r="BB863" s="5"/>
      <c r="BC863" s="4"/>
      <c r="BD863" s="6"/>
      <c r="BE863" s="4"/>
      <c r="BF863" s="6"/>
      <c r="BG863" s="5"/>
      <c r="BH863" s="5"/>
      <c r="BI863" s="4"/>
      <c r="BJ863" s="6"/>
      <c r="BK863" s="4"/>
      <c r="BL863" s="6"/>
      <c r="BM863" s="5"/>
      <c r="BN863" s="5"/>
      <c r="BO863" s="4"/>
      <c r="BP863" s="6"/>
      <c r="BQ863" s="4"/>
      <c r="BR863" s="6"/>
      <c r="BS863" s="5"/>
      <c r="BT863" s="5"/>
      <c r="BU863" s="4"/>
      <c r="BV863" s="6"/>
      <c r="BW863" s="4"/>
      <c r="BX863" s="6"/>
      <c r="BY863" s="5"/>
      <c r="BZ863" s="5"/>
      <c r="CA863" s="4"/>
      <c r="CB863" s="6"/>
      <c r="CC863" s="4"/>
      <c r="CD863" s="6"/>
      <c r="CE863" s="5"/>
      <c r="CF863" s="5"/>
      <c r="CG863" s="4"/>
      <c r="CH863" s="6"/>
      <c r="CI863" s="4"/>
      <c r="CJ863" s="6"/>
      <c r="CK863" s="5"/>
      <c r="CL863" s="5"/>
      <c r="CM863" s="4"/>
      <c r="CN863" s="6"/>
      <c r="CO863" s="4"/>
      <c r="CP863" s="6"/>
      <c r="CQ863" s="5"/>
      <c r="CR863" s="5"/>
      <c r="CS863" s="4"/>
      <c r="CT863" s="6"/>
      <c r="CU863" s="4"/>
      <c r="CV863" s="6"/>
      <c r="CW863" s="5"/>
      <c r="CX863" s="5"/>
      <c r="CY863" s="4"/>
      <c r="CZ863" s="6"/>
      <c r="DA863" s="4"/>
      <c r="DB863" s="6"/>
      <c r="DC863" s="5"/>
      <c r="DD863" s="5"/>
      <c r="DE863" s="4"/>
      <c r="DF863" s="6"/>
      <c r="DG863" s="4"/>
      <c r="DH863" s="6"/>
      <c r="DI863" s="5"/>
      <c r="DJ863" s="5"/>
      <c r="DK863" s="4"/>
      <c r="DL863" s="6"/>
      <c r="DM863" s="4"/>
      <c r="DN863" s="6"/>
      <c r="DO863" s="5"/>
      <c r="DP863" s="5"/>
      <c r="DQ863" s="4"/>
      <c r="DR863" s="6"/>
      <c r="DS863" s="4"/>
      <c r="DT863" s="6"/>
      <c r="DU863" s="5"/>
      <c r="DV863" s="5"/>
      <c r="DW863" s="4"/>
      <c r="DX863" s="6"/>
      <c r="DY863" s="4"/>
      <c r="DZ863" s="6"/>
      <c r="EA863" s="5"/>
      <c r="EB863" s="5"/>
      <c r="EC863" s="4"/>
      <c r="ED863" s="6"/>
      <c r="EE863" s="4"/>
      <c r="EF863" s="6"/>
      <c r="EG863" s="5"/>
      <c r="EH863" s="5"/>
      <c r="EI863" s="4"/>
      <c r="EJ863" s="6"/>
      <c r="EK863" s="4"/>
      <c r="EL863" s="6"/>
      <c r="EM863" s="5"/>
      <c r="EN863" s="5"/>
      <c r="EO863" s="4"/>
      <c r="EP863" s="6"/>
      <c r="EQ863" s="4"/>
      <c r="ER863" s="6"/>
      <c r="ES863" s="5"/>
      <c r="ET863" s="5"/>
      <c r="EU863" s="4"/>
      <c r="EV863" s="6"/>
      <c r="EW863" s="4"/>
      <c r="EX863" s="6"/>
      <c r="EY863" s="5"/>
      <c r="EZ863" s="5"/>
      <c r="FA863" s="4"/>
      <c r="FB863" s="6"/>
      <c r="FC863" s="4"/>
      <c r="FD863" s="6"/>
      <c r="FE863" s="5"/>
      <c r="FF863" s="5"/>
      <c r="FG863" s="4"/>
      <c r="FH863" s="6"/>
      <c r="FI863" s="4"/>
      <c r="FJ863" s="6"/>
      <c r="FK863" s="5"/>
      <c r="FL863" s="5"/>
      <c r="FM863" s="4"/>
      <c r="FN863" s="6"/>
      <c r="FO863" s="4"/>
      <c r="FP863" s="6"/>
      <c r="FQ863" s="5"/>
      <c r="FR863" s="5"/>
      <c r="FS863" s="4"/>
      <c r="FT863" s="6"/>
      <c r="FU863" s="4"/>
      <c r="FV863" s="6"/>
      <c r="FW863" s="5"/>
      <c r="FX863" s="5"/>
      <c r="FY863" s="4"/>
      <c r="FZ863" s="6"/>
      <c r="GA863" s="4"/>
      <c r="GB863" s="6"/>
      <c r="GC863" s="5"/>
      <c r="GD863" s="5"/>
      <c r="GE863" s="4"/>
      <c r="GF863" s="6"/>
      <c r="GG863" s="4"/>
      <c r="GH863" s="6"/>
      <c r="GI863" s="5"/>
      <c r="GJ863" s="5"/>
      <c r="GK863" s="4"/>
      <c r="GL863" s="6"/>
      <c r="GM863" s="4"/>
      <c r="GN863" s="6"/>
      <c r="GO863" s="5"/>
      <c r="GP863" s="5"/>
      <c r="GQ863" s="4"/>
      <c r="GR863" s="6"/>
      <c r="GS863" s="4"/>
      <c r="GT863" s="6"/>
      <c r="GU863" s="5"/>
      <c r="GV863" s="5"/>
      <c r="GW863" s="4"/>
      <c r="GX863" s="6"/>
      <c r="GY863" s="4"/>
      <c r="GZ863" s="6"/>
      <c r="HA863" s="5"/>
      <c r="HB863" s="5"/>
      <c r="HC863" s="4"/>
      <c r="HD863" s="6"/>
      <c r="HE863" s="4"/>
      <c r="HF863" s="6"/>
      <c r="HG863" s="5"/>
      <c r="HH863" s="5"/>
      <c r="HI863" s="4"/>
      <c r="HJ863" s="6"/>
      <c r="HK863" s="4"/>
      <c r="HL863" s="6"/>
      <c r="HM863" s="5"/>
      <c r="HN863" s="5"/>
      <c r="HO863" s="4"/>
      <c r="HP863" s="6"/>
      <c r="HQ863" s="4"/>
      <c r="HR863" s="6"/>
      <c r="HS863" s="5"/>
      <c r="HT863" s="5"/>
      <c r="HU863" s="4"/>
      <c r="HV863" s="6"/>
      <c r="HW863" s="4"/>
      <c r="HX863" s="6"/>
      <c r="HY863" s="5"/>
      <c r="HZ863" s="5"/>
      <c r="IA863" s="4"/>
      <c r="IB863" s="6"/>
      <c r="IC863" s="4"/>
      <c r="ID863" s="6"/>
      <c r="IE863" s="5"/>
      <c r="IF863" s="5"/>
      <c r="IG863" s="4"/>
      <c r="IH863" s="6"/>
      <c r="II863" s="4"/>
      <c r="IJ863" s="6"/>
      <c r="IK863" s="5"/>
      <c r="IL863" s="5"/>
      <c r="IM863" s="4"/>
      <c r="IN863" s="6"/>
      <c r="IO863" s="4"/>
      <c r="IP863" s="6"/>
      <c r="IQ863" s="5"/>
      <c r="IR863" s="5"/>
      <c r="IS863" s="4"/>
      <c r="IT863" s="6"/>
      <c r="IU863" s="4"/>
      <c r="IV863" s="6"/>
      <c r="IW863" s="5"/>
      <c r="IX863" s="5"/>
      <c r="IY863" s="4"/>
      <c r="IZ863" s="6"/>
      <c r="JA863" s="4"/>
      <c r="JB863" s="6"/>
      <c r="JC863" s="5"/>
      <c r="JD863" s="5"/>
      <c r="JE863" s="4"/>
      <c r="JF863" s="6"/>
      <c r="JG863" s="4"/>
      <c r="JH863" s="6"/>
      <c r="JI863" s="5"/>
      <c r="JJ863" s="5"/>
      <c r="JK863" s="4"/>
      <c r="JL863" s="6"/>
      <c r="JM863" s="4"/>
      <c r="JN863" s="6"/>
      <c r="JO863" s="5"/>
      <c r="JP863" s="5"/>
      <c r="JQ863" s="4"/>
      <c r="JR863" s="6"/>
      <c r="JS863" s="4"/>
      <c r="JT863" s="6"/>
      <c r="JU863" s="5"/>
      <c r="JV863" s="5"/>
      <c r="JW863" s="4"/>
      <c r="JX863" s="6"/>
      <c r="JY863" s="4"/>
      <c r="JZ863" s="6"/>
      <c r="KA863" s="5"/>
      <c r="KB863" s="5"/>
      <c r="KC863" s="4"/>
      <c r="KD863" s="6"/>
      <c r="KE863" s="4"/>
      <c r="KF863" s="6"/>
      <c r="KG863" s="5"/>
      <c r="KH863" s="5"/>
      <c r="KI863" s="4"/>
      <c r="KJ863" s="6"/>
      <c r="KK863" s="4"/>
      <c r="KL863" s="6"/>
      <c r="KM863" s="5"/>
      <c r="KN863" s="5"/>
    </row>
    <row r="864">
      <c r="A864" s="3" t="s">
        <v>85</v>
      </c>
      <c r="B864" s="3" t="s">
        <v>765</v>
      </c>
      <c r="C864" s="3" t="s">
        <v>703</v>
      </c>
      <c r="D864" s="3" t="s">
        <v>704</v>
      </c>
      <c r="E864" s="3" t="s">
        <v>778</v>
      </c>
      <c r="F864" s="3" t="s">
        <v>104</v>
      </c>
      <c r="G864" s="3" t="s">
        <v>104</v>
      </c>
      <c r="H864" s="3" t="s">
        <v>104</v>
      </c>
      <c r="I864" s="3" t="s">
        <v>1311</v>
      </c>
      <c r="J864" s="3" t="s">
        <v>1340</v>
      </c>
      <c r="K864" s="4">
        <v>207</v>
      </c>
      <c r="L864" s="4">
        <f>=ROUNDDOWN(18.8181818181818,0)</f>
      </c>
      <c r="M864" s="4"/>
      <c r="N864" s="5"/>
      <c r="O864" s="4"/>
      <c r="P864" s="4">
        <f>=ROUNDDOWN({0},0)</f>
      </c>
      <c r="Q864" s="4"/>
      <c r="R864" s="5"/>
      <c r="S864" s="4">
        <v>16</v>
      </c>
      <c r="T864" s="6">
        <v>312.46</v>
      </c>
      <c r="U864" s="4"/>
      <c r="V864" s="6"/>
      <c r="W864" s="5"/>
      <c r="X864" s="5"/>
      <c r="Y864" s="4"/>
      <c r="Z864" s="6"/>
      <c r="AA864" s="4"/>
      <c r="AB864" s="6"/>
      <c r="AC864" s="5"/>
      <c r="AD864" s="5"/>
      <c r="AE864" s="4">
        <v>3</v>
      </c>
      <c r="AF864" s="6">
        <v>37.42</v>
      </c>
      <c r="AG864" s="4"/>
      <c r="AH864" s="6"/>
      <c r="AI864" s="5"/>
      <c r="AJ864" s="5"/>
      <c r="AK864" s="4"/>
      <c r="AL864" s="6"/>
      <c r="AM864" s="4"/>
      <c r="AN864" s="6"/>
      <c r="AO864" s="5"/>
      <c r="AP864" s="5"/>
      <c r="AQ864" s="4">
        <v>4</v>
      </c>
      <c r="AR864" s="6">
        <v>57.79</v>
      </c>
      <c r="AS864" s="4"/>
      <c r="AT864" s="6"/>
      <c r="AU864" s="5"/>
      <c r="AV864" s="5"/>
      <c r="AW864" s="4"/>
      <c r="AX864" s="6"/>
      <c r="AY864" s="4"/>
      <c r="AZ864" s="6"/>
      <c r="BA864" s="5"/>
      <c r="BB864" s="5"/>
      <c r="BC864" s="4"/>
      <c r="BD864" s="6"/>
      <c r="BE864" s="4"/>
      <c r="BF864" s="6"/>
      <c r="BG864" s="5"/>
      <c r="BH864" s="5"/>
      <c r="BI864" s="4"/>
      <c r="BJ864" s="6"/>
      <c r="BK864" s="4"/>
      <c r="BL864" s="6"/>
      <c r="BM864" s="5"/>
      <c r="BN864" s="5"/>
      <c r="BO864" s="4">
        <v>8</v>
      </c>
      <c r="BP864" s="6">
        <v>204.08</v>
      </c>
      <c r="BQ864" s="4"/>
      <c r="BR864" s="6"/>
      <c r="BS864" s="5"/>
      <c r="BT864" s="5"/>
      <c r="BU864" s="4"/>
      <c r="BV864" s="6"/>
      <c r="BW864" s="4"/>
      <c r="BX864" s="6"/>
      <c r="BY864" s="5"/>
      <c r="BZ864" s="5"/>
      <c r="CA864" s="4"/>
      <c r="CB864" s="6"/>
      <c r="CC864" s="4"/>
      <c r="CD864" s="6"/>
      <c r="CE864" s="5"/>
      <c r="CF864" s="5"/>
      <c r="CG864" s="4"/>
      <c r="CH864" s="6"/>
      <c r="CI864" s="4"/>
      <c r="CJ864" s="6"/>
      <c r="CK864" s="5"/>
      <c r="CL864" s="5"/>
      <c r="CM864" s="4"/>
      <c r="CN864" s="6"/>
      <c r="CO864" s="4"/>
      <c r="CP864" s="6"/>
      <c r="CQ864" s="5"/>
      <c r="CR864" s="5"/>
      <c r="CS864" s="4"/>
      <c r="CT864" s="6"/>
      <c r="CU864" s="4"/>
      <c r="CV864" s="6"/>
      <c r="CW864" s="5"/>
      <c r="CX864" s="5"/>
      <c r="CY864" s="4"/>
      <c r="CZ864" s="6"/>
      <c r="DA864" s="4"/>
      <c r="DB864" s="6"/>
      <c r="DC864" s="5"/>
      <c r="DD864" s="5"/>
      <c r="DE864" s="4"/>
      <c r="DF864" s="6"/>
      <c r="DG864" s="4"/>
      <c r="DH864" s="6"/>
      <c r="DI864" s="5"/>
      <c r="DJ864" s="5"/>
      <c r="DK864" s="4"/>
      <c r="DL864" s="6"/>
      <c r="DM864" s="4"/>
      <c r="DN864" s="6"/>
      <c r="DO864" s="5"/>
      <c r="DP864" s="5"/>
      <c r="DQ864" s="4">
        <v>1</v>
      </c>
      <c r="DR864" s="6">
        <v>13.17</v>
      </c>
      <c r="DS864" s="4"/>
      <c r="DT864" s="6"/>
      <c r="DU864" s="5"/>
      <c r="DV864" s="5"/>
      <c r="DW864" s="4"/>
      <c r="DX864" s="6"/>
      <c r="DY864" s="4"/>
      <c r="DZ864" s="6"/>
      <c r="EA864" s="5"/>
      <c r="EB864" s="5"/>
      <c r="EC864" s="4"/>
      <c r="ED864" s="6"/>
      <c r="EE864" s="4"/>
      <c r="EF864" s="6"/>
      <c r="EG864" s="5"/>
      <c r="EH864" s="5"/>
      <c r="EI864" s="4"/>
      <c r="EJ864" s="6"/>
      <c r="EK864" s="4"/>
      <c r="EL864" s="6"/>
      <c r="EM864" s="5"/>
      <c r="EN864" s="5"/>
      <c r="EO864" s="4"/>
      <c r="EP864" s="6"/>
      <c r="EQ864" s="4"/>
      <c r="ER864" s="6"/>
      <c r="ES864" s="5"/>
      <c r="ET864" s="5"/>
      <c r="EU864" s="4"/>
      <c r="EV864" s="6"/>
      <c r="EW864" s="4"/>
      <c r="EX864" s="6"/>
      <c r="EY864" s="5"/>
      <c r="EZ864" s="5"/>
      <c r="FA864" s="4"/>
      <c r="FB864" s="6"/>
      <c r="FC864" s="4"/>
      <c r="FD864" s="6"/>
      <c r="FE864" s="5"/>
      <c r="FF864" s="5"/>
      <c r="FG864" s="4"/>
      <c r="FH864" s="6"/>
      <c r="FI864" s="4"/>
      <c r="FJ864" s="6"/>
      <c r="FK864" s="5"/>
      <c r="FL864" s="5"/>
      <c r="FM864" s="4"/>
      <c r="FN864" s="6"/>
      <c r="FO864" s="4"/>
      <c r="FP864" s="6"/>
      <c r="FQ864" s="5"/>
      <c r="FR864" s="5"/>
      <c r="FS864" s="4"/>
      <c r="FT864" s="6"/>
      <c r="FU864" s="4"/>
      <c r="FV864" s="6"/>
      <c r="FW864" s="5"/>
      <c r="FX864" s="5"/>
      <c r="FY864" s="4"/>
      <c r="FZ864" s="6"/>
      <c r="GA864" s="4"/>
      <c r="GB864" s="6"/>
      <c r="GC864" s="5"/>
      <c r="GD864" s="5"/>
      <c r="GE864" s="4"/>
      <c r="GF864" s="6"/>
      <c r="GG864" s="4"/>
      <c r="GH864" s="6"/>
      <c r="GI864" s="5"/>
      <c r="GJ864" s="5"/>
      <c r="GK864" s="4"/>
      <c r="GL864" s="6"/>
      <c r="GM864" s="4"/>
      <c r="GN864" s="6"/>
      <c r="GO864" s="5"/>
      <c r="GP864" s="5"/>
      <c r="GQ864" s="4"/>
      <c r="GR864" s="6"/>
      <c r="GS864" s="4"/>
      <c r="GT864" s="6"/>
      <c r="GU864" s="5"/>
      <c r="GV864" s="5"/>
      <c r="GW864" s="4"/>
      <c r="GX864" s="6"/>
      <c r="GY864" s="4"/>
      <c r="GZ864" s="6"/>
      <c r="HA864" s="5"/>
      <c r="HB864" s="5"/>
      <c r="HC864" s="4"/>
      <c r="HD864" s="6"/>
      <c r="HE864" s="4"/>
      <c r="HF864" s="6"/>
      <c r="HG864" s="5"/>
      <c r="HH864" s="5"/>
      <c r="HI864" s="4"/>
      <c r="HJ864" s="6"/>
      <c r="HK864" s="4"/>
      <c r="HL864" s="6"/>
      <c r="HM864" s="5"/>
      <c r="HN864" s="5"/>
      <c r="HO864" s="4"/>
      <c r="HP864" s="6"/>
      <c r="HQ864" s="4"/>
      <c r="HR864" s="6"/>
      <c r="HS864" s="5"/>
      <c r="HT864" s="5"/>
      <c r="HU864" s="4"/>
      <c r="HV864" s="6"/>
      <c r="HW864" s="4"/>
      <c r="HX864" s="6"/>
      <c r="HY864" s="5"/>
      <c r="HZ864" s="5"/>
      <c r="IA864" s="4"/>
      <c r="IB864" s="6"/>
      <c r="IC864" s="4"/>
      <c r="ID864" s="6"/>
      <c r="IE864" s="5"/>
      <c r="IF864" s="5"/>
      <c r="IG864" s="4"/>
      <c r="IH864" s="6"/>
      <c r="II864" s="4"/>
      <c r="IJ864" s="6"/>
      <c r="IK864" s="5"/>
      <c r="IL864" s="5"/>
      <c r="IM864" s="4"/>
      <c r="IN864" s="6"/>
      <c r="IO864" s="4"/>
      <c r="IP864" s="6"/>
      <c r="IQ864" s="5"/>
      <c r="IR864" s="5"/>
      <c r="IS864" s="4"/>
      <c r="IT864" s="6"/>
      <c r="IU864" s="4"/>
      <c r="IV864" s="6"/>
      <c r="IW864" s="5"/>
      <c r="IX864" s="5"/>
      <c r="IY864" s="4"/>
      <c r="IZ864" s="6"/>
      <c r="JA864" s="4"/>
      <c r="JB864" s="6"/>
      <c r="JC864" s="5"/>
      <c r="JD864" s="5"/>
      <c r="JE864" s="4"/>
      <c r="JF864" s="6"/>
      <c r="JG864" s="4"/>
      <c r="JH864" s="6"/>
      <c r="JI864" s="5"/>
      <c r="JJ864" s="5"/>
      <c r="JK864" s="4"/>
      <c r="JL864" s="6"/>
      <c r="JM864" s="4"/>
      <c r="JN864" s="6"/>
      <c r="JO864" s="5"/>
      <c r="JP864" s="5"/>
      <c r="JQ864" s="4"/>
      <c r="JR864" s="6"/>
      <c r="JS864" s="4"/>
      <c r="JT864" s="6"/>
      <c r="JU864" s="5"/>
      <c r="JV864" s="5"/>
      <c r="JW864" s="4"/>
      <c r="JX864" s="6"/>
      <c r="JY864" s="4"/>
      <c r="JZ864" s="6"/>
      <c r="KA864" s="5"/>
      <c r="KB864" s="5"/>
      <c r="KC864" s="4"/>
      <c r="KD864" s="6"/>
      <c r="KE864" s="4"/>
      <c r="KF864" s="6"/>
      <c r="KG864" s="5"/>
      <c r="KH864" s="5"/>
      <c r="KI864" s="4"/>
      <c r="KJ864" s="6"/>
      <c r="KK864" s="4"/>
      <c r="KL864" s="6"/>
      <c r="KM864" s="5"/>
      <c r="KN864" s="5"/>
    </row>
    <row r="865">
      <c r="A865" s="3" t="s">
        <v>85</v>
      </c>
      <c r="B865" s="3" t="s">
        <v>765</v>
      </c>
      <c r="C865" s="3" t="s">
        <v>703</v>
      </c>
      <c r="D865" s="3" t="s">
        <v>704</v>
      </c>
      <c r="E865" s="3" t="s">
        <v>773</v>
      </c>
      <c r="F865" s="3" t="s">
        <v>773</v>
      </c>
      <c r="G865" s="3" t="s">
        <v>773</v>
      </c>
      <c r="H865" s="3" t="s">
        <v>104</v>
      </c>
      <c r="I865" s="3" t="s">
        <v>1323</v>
      </c>
      <c r="J865" s="3" t="s">
        <v>1337</v>
      </c>
      <c r="K865" s="4">
        <v>178</v>
      </c>
      <c r="L865" s="4">
        <f>=ROUNDDOWN(13.6923076923077,0)</f>
      </c>
      <c r="M865" s="4">
        <v>300</v>
      </c>
      <c r="N865" s="5">
        <v>1</v>
      </c>
      <c r="O865" s="4"/>
      <c r="P865" s="4">
        <f>=ROUNDDOWN({0},0)</f>
      </c>
      <c r="Q865" s="4"/>
      <c r="R865" s="5"/>
      <c r="S865" s="4">
        <v>10</v>
      </c>
      <c r="T865" s="6">
        <v>225.57</v>
      </c>
      <c r="U865" s="4"/>
      <c r="V865" s="6"/>
      <c r="W865" s="5"/>
      <c r="X865" s="5"/>
      <c r="Y865" s="4">
        <v>1</v>
      </c>
      <c r="Z865" s="6">
        <v>21.7</v>
      </c>
      <c r="AA865" s="4"/>
      <c r="AB865" s="6"/>
      <c r="AC865" s="5"/>
      <c r="AD865" s="5"/>
      <c r="AE865" s="4">
        <v>5</v>
      </c>
      <c r="AF865" s="6">
        <v>109.25</v>
      </c>
      <c r="AG865" s="4"/>
      <c r="AH865" s="6"/>
      <c r="AI865" s="5"/>
      <c r="AJ865" s="5"/>
      <c r="AK865" s="4"/>
      <c r="AL865" s="6"/>
      <c r="AM865" s="4"/>
      <c r="AN865" s="6"/>
      <c r="AO865" s="5"/>
      <c r="AP865" s="5"/>
      <c r="AQ865" s="4">
        <v>2</v>
      </c>
      <c r="AR865" s="6">
        <v>45</v>
      </c>
      <c r="AS865" s="4"/>
      <c r="AT865" s="6"/>
      <c r="AU865" s="5"/>
      <c r="AV865" s="5"/>
      <c r="AW865" s="4"/>
      <c r="AX865" s="6"/>
      <c r="AY865" s="4"/>
      <c r="AZ865" s="6"/>
      <c r="BA865" s="5"/>
      <c r="BB865" s="5"/>
      <c r="BC865" s="4"/>
      <c r="BD865" s="6"/>
      <c r="BE865" s="4"/>
      <c r="BF865" s="6"/>
      <c r="BG865" s="5"/>
      <c r="BH865" s="5"/>
      <c r="BI865" s="4"/>
      <c r="BJ865" s="6"/>
      <c r="BK865" s="4"/>
      <c r="BL865" s="6"/>
      <c r="BM865" s="5"/>
      <c r="BN865" s="5"/>
      <c r="BO865" s="4"/>
      <c r="BP865" s="6"/>
      <c r="BQ865" s="4"/>
      <c r="BR865" s="6"/>
      <c r="BS865" s="5"/>
      <c r="BT865" s="5"/>
      <c r="BU865" s="4"/>
      <c r="BV865" s="6"/>
      <c r="BW865" s="4"/>
      <c r="BX865" s="6"/>
      <c r="BY865" s="5"/>
      <c r="BZ865" s="5"/>
      <c r="CA865" s="4"/>
      <c r="CB865" s="6"/>
      <c r="CC865" s="4"/>
      <c r="CD865" s="6"/>
      <c r="CE865" s="5"/>
      <c r="CF865" s="5"/>
      <c r="CG865" s="4"/>
      <c r="CH865" s="6"/>
      <c r="CI865" s="4"/>
      <c r="CJ865" s="6"/>
      <c r="CK865" s="5"/>
      <c r="CL865" s="5"/>
      <c r="CM865" s="4"/>
      <c r="CN865" s="6"/>
      <c r="CO865" s="4"/>
      <c r="CP865" s="6"/>
      <c r="CQ865" s="5"/>
      <c r="CR865" s="5"/>
      <c r="CS865" s="4"/>
      <c r="CT865" s="6"/>
      <c r="CU865" s="4"/>
      <c r="CV865" s="6"/>
      <c r="CW865" s="5"/>
      <c r="CX865" s="5"/>
      <c r="CY865" s="4"/>
      <c r="CZ865" s="6"/>
      <c r="DA865" s="4"/>
      <c r="DB865" s="6"/>
      <c r="DC865" s="5"/>
      <c r="DD865" s="5"/>
      <c r="DE865" s="4"/>
      <c r="DF865" s="6"/>
      <c r="DG865" s="4"/>
      <c r="DH865" s="6"/>
      <c r="DI865" s="5"/>
      <c r="DJ865" s="5"/>
      <c r="DK865" s="4"/>
      <c r="DL865" s="6"/>
      <c r="DM865" s="4"/>
      <c r="DN865" s="6"/>
      <c r="DO865" s="5"/>
      <c r="DP865" s="5"/>
      <c r="DQ865" s="4">
        <v>2</v>
      </c>
      <c r="DR865" s="6">
        <v>49.62</v>
      </c>
      <c r="DS865" s="4"/>
      <c r="DT865" s="6"/>
      <c r="DU865" s="5"/>
      <c r="DV865" s="5"/>
      <c r="DW865" s="4"/>
      <c r="DX865" s="6"/>
      <c r="DY865" s="4"/>
      <c r="DZ865" s="6"/>
      <c r="EA865" s="5"/>
      <c r="EB865" s="5"/>
      <c r="EC865" s="4"/>
      <c r="ED865" s="6"/>
      <c r="EE865" s="4"/>
      <c r="EF865" s="6"/>
      <c r="EG865" s="5"/>
      <c r="EH865" s="5"/>
      <c r="EI865" s="4"/>
      <c r="EJ865" s="6"/>
      <c r="EK865" s="4"/>
      <c r="EL865" s="6"/>
      <c r="EM865" s="5"/>
      <c r="EN865" s="5"/>
      <c r="EO865" s="4"/>
      <c r="EP865" s="6"/>
      <c r="EQ865" s="4"/>
      <c r="ER865" s="6"/>
      <c r="ES865" s="5"/>
      <c r="ET865" s="5"/>
      <c r="EU865" s="4"/>
      <c r="EV865" s="6"/>
      <c r="EW865" s="4"/>
      <c r="EX865" s="6"/>
      <c r="EY865" s="5"/>
      <c r="EZ865" s="5"/>
      <c r="FA865" s="4"/>
      <c r="FB865" s="6"/>
      <c r="FC865" s="4"/>
      <c r="FD865" s="6"/>
      <c r="FE865" s="5"/>
      <c r="FF865" s="5"/>
      <c r="FG865" s="4"/>
      <c r="FH865" s="6"/>
      <c r="FI865" s="4"/>
      <c r="FJ865" s="6"/>
      <c r="FK865" s="5"/>
      <c r="FL865" s="5"/>
      <c r="FM865" s="4"/>
      <c r="FN865" s="6"/>
      <c r="FO865" s="4"/>
      <c r="FP865" s="6"/>
      <c r="FQ865" s="5"/>
      <c r="FR865" s="5"/>
      <c r="FS865" s="4"/>
      <c r="FT865" s="6"/>
      <c r="FU865" s="4"/>
      <c r="FV865" s="6"/>
      <c r="FW865" s="5"/>
      <c r="FX865" s="5"/>
      <c r="FY865" s="4"/>
      <c r="FZ865" s="6"/>
      <c r="GA865" s="4"/>
      <c r="GB865" s="6"/>
      <c r="GC865" s="5"/>
      <c r="GD865" s="5"/>
      <c r="GE865" s="4"/>
      <c r="GF865" s="6"/>
      <c r="GG865" s="4"/>
      <c r="GH865" s="6"/>
      <c r="GI865" s="5"/>
      <c r="GJ865" s="5"/>
      <c r="GK865" s="4"/>
      <c r="GL865" s="6"/>
      <c r="GM865" s="4"/>
      <c r="GN865" s="6"/>
      <c r="GO865" s="5"/>
      <c r="GP865" s="5"/>
      <c r="GQ865" s="4"/>
      <c r="GR865" s="6"/>
      <c r="GS865" s="4"/>
      <c r="GT865" s="6"/>
      <c r="GU865" s="5"/>
      <c r="GV865" s="5"/>
      <c r="GW865" s="4"/>
      <c r="GX865" s="6"/>
      <c r="GY865" s="4"/>
      <c r="GZ865" s="6"/>
      <c r="HA865" s="5"/>
      <c r="HB865" s="5"/>
      <c r="HC865" s="4"/>
      <c r="HD865" s="6"/>
      <c r="HE865" s="4"/>
      <c r="HF865" s="6"/>
      <c r="HG865" s="5"/>
      <c r="HH865" s="5"/>
      <c r="HI865" s="4"/>
      <c r="HJ865" s="6"/>
      <c r="HK865" s="4"/>
      <c r="HL865" s="6"/>
      <c r="HM865" s="5"/>
      <c r="HN865" s="5"/>
      <c r="HO865" s="4"/>
      <c r="HP865" s="6"/>
      <c r="HQ865" s="4"/>
      <c r="HR865" s="6"/>
      <c r="HS865" s="5"/>
      <c r="HT865" s="5"/>
      <c r="HU865" s="4"/>
      <c r="HV865" s="6"/>
      <c r="HW865" s="4"/>
      <c r="HX865" s="6"/>
      <c r="HY865" s="5"/>
      <c r="HZ865" s="5"/>
      <c r="IA865" s="4"/>
      <c r="IB865" s="6"/>
      <c r="IC865" s="4"/>
      <c r="ID865" s="6"/>
      <c r="IE865" s="5"/>
      <c r="IF865" s="5"/>
      <c r="IG865" s="4"/>
      <c r="IH865" s="6"/>
      <c r="II865" s="4"/>
      <c r="IJ865" s="6"/>
      <c r="IK865" s="5"/>
      <c r="IL865" s="5"/>
      <c r="IM865" s="4"/>
      <c r="IN865" s="6"/>
      <c r="IO865" s="4"/>
      <c r="IP865" s="6"/>
      <c r="IQ865" s="5"/>
      <c r="IR865" s="5"/>
      <c r="IS865" s="4"/>
      <c r="IT865" s="6"/>
      <c r="IU865" s="4"/>
      <c r="IV865" s="6"/>
      <c r="IW865" s="5"/>
      <c r="IX865" s="5"/>
      <c r="IY865" s="4"/>
      <c r="IZ865" s="6"/>
      <c r="JA865" s="4"/>
      <c r="JB865" s="6"/>
      <c r="JC865" s="5"/>
      <c r="JD865" s="5"/>
      <c r="JE865" s="4"/>
      <c r="JF865" s="6"/>
      <c r="JG865" s="4"/>
      <c r="JH865" s="6"/>
      <c r="JI865" s="5"/>
      <c r="JJ865" s="5"/>
      <c r="JK865" s="4"/>
      <c r="JL865" s="6"/>
      <c r="JM865" s="4"/>
      <c r="JN865" s="6"/>
      <c r="JO865" s="5"/>
      <c r="JP865" s="5"/>
      <c r="JQ865" s="4"/>
      <c r="JR865" s="6"/>
      <c r="JS865" s="4"/>
      <c r="JT865" s="6"/>
      <c r="JU865" s="5"/>
      <c r="JV865" s="5"/>
      <c r="JW865" s="4"/>
      <c r="JX865" s="6"/>
      <c r="JY865" s="4"/>
      <c r="JZ865" s="6"/>
      <c r="KA865" s="5"/>
      <c r="KB865" s="5"/>
      <c r="KC865" s="4"/>
      <c r="KD865" s="6"/>
      <c r="KE865" s="4"/>
      <c r="KF865" s="6"/>
      <c r="KG865" s="5"/>
      <c r="KH865" s="5"/>
      <c r="KI865" s="4"/>
      <c r="KJ865" s="6"/>
      <c r="KK865" s="4"/>
      <c r="KL865" s="6"/>
      <c r="KM865" s="5"/>
      <c r="KN865" s="5"/>
    </row>
    <row r="866">
      <c r="A866" s="3" t="s">
        <v>85</v>
      </c>
      <c r="B866" s="3" t="s">
        <v>765</v>
      </c>
      <c r="C866" s="3" t="s">
        <v>703</v>
      </c>
      <c r="D866" s="3" t="s">
        <v>704</v>
      </c>
      <c r="E866" s="3" t="s">
        <v>773</v>
      </c>
      <c r="F866" s="3" t="s">
        <v>773</v>
      </c>
      <c r="G866" s="3" t="s">
        <v>773</v>
      </c>
      <c r="H866" s="3" t="s">
        <v>104</v>
      </c>
      <c r="I866" s="3" t="s">
        <v>1311</v>
      </c>
      <c r="J866" s="3" t="s">
        <v>1337</v>
      </c>
      <c r="K866" s="4">
        <v>131</v>
      </c>
      <c r="L866" s="4">
        <f>=ROUNDDOWN(16.375,0)</f>
      </c>
      <c r="M866" s="4">
        <v>210</v>
      </c>
      <c r="N866" s="5">
        <v>1</v>
      </c>
      <c r="O866" s="4"/>
      <c r="P866" s="4">
        <f>=ROUNDDOWN({0},0)</f>
      </c>
      <c r="Q866" s="4"/>
      <c r="R866" s="5"/>
      <c r="S866" s="4">
        <v>3</v>
      </c>
      <c r="T866" s="6">
        <v>50.17</v>
      </c>
      <c r="U866" s="4"/>
      <c r="V866" s="6"/>
      <c r="W866" s="5"/>
      <c r="X866" s="5"/>
      <c r="Y866" s="4">
        <v>1</v>
      </c>
      <c r="Z866" s="6">
        <v>16.28</v>
      </c>
      <c r="AA866" s="4"/>
      <c r="AB866" s="6"/>
      <c r="AC866" s="5"/>
      <c r="AD866" s="5"/>
      <c r="AE866" s="4">
        <v>1</v>
      </c>
      <c r="AF866" s="6">
        <v>16.39</v>
      </c>
      <c r="AG866" s="4"/>
      <c r="AH866" s="6"/>
      <c r="AI866" s="5"/>
      <c r="AJ866" s="5"/>
      <c r="AK866" s="4"/>
      <c r="AL866" s="6"/>
      <c r="AM866" s="4"/>
      <c r="AN866" s="6"/>
      <c r="AO866" s="5"/>
      <c r="AP866" s="5"/>
      <c r="AQ866" s="4">
        <v>1</v>
      </c>
      <c r="AR866" s="6">
        <v>17.5</v>
      </c>
      <c r="AS866" s="4"/>
      <c r="AT866" s="6"/>
      <c r="AU866" s="5"/>
      <c r="AV866" s="5"/>
      <c r="AW866" s="4"/>
      <c r="AX866" s="6"/>
      <c r="AY866" s="4"/>
      <c r="AZ866" s="6"/>
      <c r="BA866" s="5"/>
      <c r="BB866" s="5"/>
      <c r="BC866" s="4"/>
      <c r="BD866" s="6"/>
      <c r="BE866" s="4"/>
      <c r="BF866" s="6"/>
      <c r="BG866" s="5"/>
      <c r="BH866" s="5"/>
      <c r="BI866" s="4"/>
      <c r="BJ866" s="6"/>
      <c r="BK866" s="4"/>
      <c r="BL866" s="6"/>
      <c r="BM866" s="5"/>
      <c r="BN866" s="5"/>
      <c r="BO866" s="4"/>
      <c r="BP866" s="6"/>
      <c r="BQ866" s="4"/>
      <c r="BR866" s="6"/>
      <c r="BS866" s="5"/>
      <c r="BT866" s="5"/>
      <c r="BU866" s="4"/>
      <c r="BV866" s="6"/>
      <c r="BW866" s="4"/>
      <c r="BX866" s="6"/>
      <c r="BY866" s="5"/>
      <c r="BZ866" s="5"/>
      <c r="CA866" s="4"/>
      <c r="CB866" s="6"/>
      <c r="CC866" s="4"/>
      <c r="CD866" s="6"/>
      <c r="CE866" s="5"/>
      <c r="CF866" s="5"/>
      <c r="CG866" s="4"/>
      <c r="CH866" s="6"/>
      <c r="CI866" s="4"/>
      <c r="CJ866" s="6"/>
      <c r="CK866" s="5"/>
      <c r="CL866" s="5"/>
      <c r="CM866" s="4"/>
      <c r="CN866" s="6"/>
      <c r="CO866" s="4"/>
      <c r="CP866" s="6"/>
      <c r="CQ866" s="5"/>
      <c r="CR866" s="5"/>
      <c r="CS866" s="4"/>
      <c r="CT866" s="6"/>
      <c r="CU866" s="4"/>
      <c r="CV866" s="6"/>
      <c r="CW866" s="5"/>
      <c r="CX866" s="5"/>
      <c r="CY866" s="4"/>
      <c r="CZ866" s="6"/>
      <c r="DA866" s="4"/>
      <c r="DB866" s="6"/>
      <c r="DC866" s="5"/>
      <c r="DD866" s="5"/>
      <c r="DE866" s="4"/>
      <c r="DF866" s="6"/>
      <c r="DG866" s="4"/>
      <c r="DH866" s="6"/>
      <c r="DI866" s="5"/>
      <c r="DJ866" s="5"/>
      <c r="DK866" s="4"/>
      <c r="DL866" s="6"/>
      <c r="DM866" s="4"/>
      <c r="DN866" s="6"/>
      <c r="DO866" s="5"/>
      <c r="DP866" s="5"/>
      <c r="DQ866" s="4"/>
      <c r="DR866" s="6"/>
      <c r="DS866" s="4"/>
      <c r="DT866" s="6"/>
      <c r="DU866" s="5"/>
      <c r="DV866" s="5"/>
      <c r="DW866" s="4"/>
      <c r="DX866" s="6"/>
      <c r="DY866" s="4"/>
      <c r="DZ866" s="6"/>
      <c r="EA866" s="5"/>
      <c r="EB866" s="5"/>
      <c r="EC866" s="4"/>
      <c r="ED866" s="6"/>
      <c r="EE866" s="4"/>
      <c r="EF866" s="6"/>
      <c r="EG866" s="5"/>
      <c r="EH866" s="5"/>
      <c r="EI866" s="4"/>
      <c r="EJ866" s="6"/>
      <c r="EK866" s="4"/>
      <c r="EL866" s="6"/>
      <c r="EM866" s="5"/>
      <c r="EN866" s="5"/>
      <c r="EO866" s="4"/>
      <c r="EP866" s="6"/>
      <c r="EQ866" s="4"/>
      <c r="ER866" s="6"/>
      <c r="ES866" s="5"/>
      <c r="ET866" s="5"/>
      <c r="EU866" s="4"/>
      <c r="EV866" s="6"/>
      <c r="EW866" s="4"/>
      <c r="EX866" s="6"/>
      <c r="EY866" s="5"/>
      <c r="EZ866" s="5"/>
      <c r="FA866" s="4"/>
      <c r="FB866" s="6"/>
      <c r="FC866" s="4"/>
      <c r="FD866" s="6"/>
      <c r="FE866" s="5"/>
      <c r="FF866" s="5"/>
      <c r="FG866" s="4"/>
      <c r="FH866" s="6"/>
      <c r="FI866" s="4"/>
      <c r="FJ866" s="6"/>
      <c r="FK866" s="5"/>
      <c r="FL866" s="5"/>
      <c r="FM866" s="4"/>
      <c r="FN866" s="6"/>
      <c r="FO866" s="4"/>
      <c r="FP866" s="6"/>
      <c r="FQ866" s="5"/>
      <c r="FR866" s="5"/>
      <c r="FS866" s="4"/>
      <c r="FT866" s="6"/>
      <c r="FU866" s="4"/>
      <c r="FV866" s="6"/>
      <c r="FW866" s="5"/>
      <c r="FX866" s="5"/>
      <c r="FY866" s="4"/>
      <c r="FZ866" s="6"/>
      <c r="GA866" s="4"/>
      <c r="GB866" s="6"/>
      <c r="GC866" s="5"/>
      <c r="GD866" s="5"/>
      <c r="GE866" s="4"/>
      <c r="GF866" s="6"/>
      <c r="GG866" s="4"/>
      <c r="GH866" s="6"/>
      <c r="GI866" s="5"/>
      <c r="GJ866" s="5"/>
      <c r="GK866" s="4"/>
      <c r="GL866" s="6"/>
      <c r="GM866" s="4"/>
      <c r="GN866" s="6"/>
      <c r="GO866" s="5"/>
      <c r="GP866" s="5"/>
      <c r="GQ866" s="4"/>
      <c r="GR866" s="6"/>
      <c r="GS866" s="4"/>
      <c r="GT866" s="6"/>
      <c r="GU866" s="5"/>
      <c r="GV866" s="5"/>
      <c r="GW866" s="4"/>
      <c r="GX866" s="6"/>
      <c r="GY866" s="4"/>
      <c r="GZ866" s="6"/>
      <c r="HA866" s="5"/>
      <c r="HB866" s="5"/>
      <c r="HC866" s="4"/>
      <c r="HD866" s="6"/>
      <c r="HE866" s="4"/>
      <c r="HF866" s="6"/>
      <c r="HG866" s="5"/>
      <c r="HH866" s="5"/>
      <c r="HI866" s="4"/>
      <c r="HJ866" s="6"/>
      <c r="HK866" s="4"/>
      <c r="HL866" s="6"/>
      <c r="HM866" s="5"/>
      <c r="HN866" s="5"/>
      <c r="HO866" s="4"/>
      <c r="HP866" s="6"/>
      <c r="HQ866" s="4"/>
      <c r="HR866" s="6"/>
      <c r="HS866" s="5"/>
      <c r="HT866" s="5"/>
      <c r="HU866" s="4"/>
      <c r="HV866" s="6"/>
      <c r="HW866" s="4"/>
      <c r="HX866" s="6"/>
      <c r="HY866" s="5"/>
      <c r="HZ866" s="5"/>
      <c r="IA866" s="4"/>
      <c r="IB866" s="6"/>
      <c r="IC866" s="4"/>
      <c r="ID866" s="6"/>
      <c r="IE866" s="5"/>
      <c r="IF866" s="5"/>
      <c r="IG866" s="4"/>
      <c r="IH866" s="6"/>
      <c r="II866" s="4"/>
      <c r="IJ866" s="6"/>
      <c r="IK866" s="5"/>
      <c r="IL866" s="5"/>
      <c r="IM866" s="4"/>
      <c r="IN866" s="6"/>
      <c r="IO866" s="4"/>
      <c r="IP866" s="6"/>
      <c r="IQ866" s="5"/>
      <c r="IR866" s="5"/>
      <c r="IS866" s="4"/>
      <c r="IT866" s="6"/>
      <c r="IU866" s="4"/>
      <c r="IV866" s="6"/>
      <c r="IW866" s="5"/>
      <c r="IX866" s="5"/>
      <c r="IY866" s="4"/>
      <c r="IZ866" s="6"/>
      <c r="JA866" s="4"/>
      <c r="JB866" s="6"/>
      <c r="JC866" s="5"/>
      <c r="JD866" s="5"/>
      <c r="JE866" s="4"/>
      <c r="JF866" s="6"/>
      <c r="JG866" s="4"/>
      <c r="JH866" s="6"/>
      <c r="JI866" s="5"/>
      <c r="JJ866" s="5"/>
      <c r="JK866" s="4"/>
      <c r="JL866" s="6"/>
      <c r="JM866" s="4"/>
      <c r="JN866" s="6"/>
      <c r="JO866" s="5"/>
      <c r="JP866" s="5"/>
      <c r="JQ866" s="4"/>
      <c r="JR866" s="6"/>
      <c r="JS866" s="4"/>
      <c r="JT866" s="6"/>
      <c r="JU866" s="5"/>
      <c r="JV866" s="5"/>
      <c r="JW866" s="4"/>
      <c r="JX866" s="6"/>
      <c r="JY866" s="4"/>
      <c r="JZ866" s="6"/>
      <c r="KA866" s="5"/>
      <c r="KB866" s="5"/>
      <c r="KC866" s="4"/>
      <c r="KD866" s="6"/>
      <c r="KE866" s="4"/>
      <c r="KF866" s="6"/>
      <c r="KG866" s="5"/>
      <c r="KH866" s="5"/>
      <c r="KI866" s="4"/>
      <c r="KJ866" s="6"/>
      <c r="KK866" s="4"/>
      <c r="KL866" s="6"/>
      <c r="KM866" s="5"/>
      <c r="KN866" s="5"/>
    </row>
    <row r="867">
      <c r="A867" s="3" t="s">
        <v>85</v>
      </c>
      <c r="B867" s="3" t="s">
        <v>765</v>
      </c>
      <c r="C867" s="3" t="s">
        <v>703</v>
      </c>
      <c r="D867" s="3" t="s">
        <v>704</v>
      </c>
      <c r="E867" s="3" t="s">
        <v>774</v>
      </c>
      <c r="F867" s="3" t="s">
        <v>774</v>
      </c>
      <c r="G867" s="3" t="s">
        <v>774</v>
      </c>
      <c r="H867" s="3" t="s">
        <v>104</v>
      </c>
      <c r="I867" s="3" t="s">
        <v>1311</v>
      </c>
      <c r="J867" s="3" t="s">
        <v>1337</v>
      </c>
      <c r="K867" s="4">
        <v>228</v>
      </c>
      <c r="L867" s="4">
        <f>=ROUNDDOWN(40,0)</f>
      </c>
      <c r="M867" s="4"/>
      <c r="N867" s="5">
        <v>1</v>
      </c>
      <c r="O867" s="4"/>
      <c r="P867" s="4">
        <f>=ROUNDDOWN({0},0)</f>
      </c>
      <c r="Q867" s="4"/>
      <c r="R867" s="5"/>
      <c r="S867" s="4">
        <v>7</v>
      </c>
      <c r="T867" s="6">
        <v>157.5</v>
      </c>
      <c r="U867" s="4"/>
      <c r="V867" s="6"/>
      <c r="W867" s="5"/>
      <c r="X867" s="5"/>
      <c r="Y867" s="4"/>
      <c r="Z867" s="6"/>
      <c r="AA867" s="4"/>
      <c r="AB867" s="6"/>
      <c r="AC867" s="5"/>
      <c r="AD867" s="5"/>
      <c r="AE867" s="4">
        <v>1</v>
      </c>
      <c r="AF867" s="6">
        <v>17.01</v>
      </c>
      <c r="AG867" s="4"/>
      <c r="AH867" s="6"/>
      <c r="AI867" s="5"/>
      <c r="AJ867" s="5"/>
      <c r="AK867" s="4"/>
      <c r="AL867" s="6"/>
      <c r="AM867" s="4"/>
      <c r="AN867" s="6"/>
      <c r="AO867" s="5"/>
      <c r="AP867" s="5"/>
      <c r="AQ867" s="4">
        <v>1</v>
      </c>
      <c r="AR867" s="6">
        <v>25</v>
      </c>
      <c r="AS867" s="4"/>
      <c r="AT867" s="6"/>
      <c r="AU867" s="5"/>
      <c r="AV867" s="5"/>
      <c r="AW867" s="4">
        <v>1</v>
      </c>
      <c r="AX867" s="6">
        <v>24.81</v>
      </c>
      <c r="AY867" s="4"/>
      <c r="AZ867" s="6"/>
      <c r="BA867" s="5"/>
      <c r="BB867" s="5"/>
      <c r="BC867" s="4"/>
      <c r="BD867" s="6"/>
      <c r="BE867" s="4"/>
      <c r="BF867" s="6"/>
      <c r="BG867" s="5"/>
      <c r="BH867" s="5"/>
      <c r="BI867" s="4">
        <v>4</v>
      </c>
      <c r="BJ867" s="6">
        <v>90.68</v>
      </c>
      <c r="BK867" s="4"/>
      <c r="BL867" s="6"/>
      <c r="BM867" s="5"/>
      <c r="BN867" s="5"/>
      <c r="BO867" s="4"/>
      <c r="BP867" s="6"/>
      <c r="BQ867" s="4"/>
      <c r="BR867" s="6"/>
      <c r="BS867" s="5"/>
      <c r="BT867" s="5"/>
      <c r="BU867" s="4"/>
      <c r="BV867" s="6"/>
      <c r="BW867" s="4"/>
      <c r="BX867" s="6"/>
      <c r="BY867" s="5"/>
      <c r="BZ867" s="5"/>
      <c r="CA867" s="4"/>
      <c r="CB867" s="6"/>
      <c r="CC867" s="4"/>
      <c r="CD867" s="6"/>
      <c r="CE867" s="5"/>
      <c r="CF867" s="5"/>
      <c r="CG867" s="4"/>
      <c r="CH867" s="6"/>
      <c r="CI867" s="4"/>
      <c r="CJ867" s="6"/>
      <c r="CK867" s="5"/>
      <c r="CL867" s="5"/>
      <c r="CM867" s="4"/>
      <c r="CN867" s="6"/>
      <c r="CO867" s="4"/>
      <c r="CP867" s="6"/>
      <c r="CQ867" s="5"/>
      <c r="CR867" s="5"/>
      <c r="CS867" s="4"/>
      <c r="CT867" s="6"/>
      <c r="CU867" s="4"/>
      <c r="CV867" s="6"/>
      <c r="CW867" s="5"/>
      <c r="CX867" s="5"/>
      <c r="CY867" s="4"/>
      <c r="CZ867" s="6"/>
      <c r="DA867" s="4"/>
      <c r="DB867" s="6"/>
      <c r="DC867" s="5"/>
      <c r="DD867" s="5"/>
      <c r="DE867" s="4"/>
      <c r="DF867" s="6"/>
      <c r="DG867" s="4"/>
      <c r="DH867" s="6"/>
      <c r="DI867" s="5"/>
      <c r="DJ867" s="5"/>
      <c r="DK867" s="4"/>
      <c r="DL867" s="6"/>
      <c r="DM867" s="4"/>
      <c r="DN867" s="6"/>
      <c r="DO867" s="5"/>
      <c r="DP867" s="5"/>
      <c r="DQ867" s="4"/>
      <c r="DR867" s="6"/>
      <c r="DS867" s="4"/>
      <c r="DT867" s="6"/>
      <c r="DU867" s="5"/>
      <c r="DV867" s="5"/>
      <c r="DW867" s="4"/>
      <c r="DX867" s="6"/>
      <c r="DY867" s="4"/>
      <c r="DZ867" s="6"/>
      <c r="EA867" s="5"/>
      <c r="EB867" s="5"/>
      <c r="EC867" s="4"/>
      <c r="ED867" s="6"/>
      <c r="EE867" s="4"/>
      <c r="EF867" s="6"/>
      <c r="EG867" s="5"/>
      <c r="EH867" s="5"/>
      <c r="EI867" s="4"/>
      <c r="EJ867" s="6"/>
      <c r="EK867" s="4"/>
      <c r="EL867" s="6"/>
      <c r="EM867" s="5"/>
      <c r="EN867" s="5"/>
      <c r="EO867" s="4"/>
      <c r="EP867" s="6"/>
      <c r="EQ867" s="4"/>
      <c r="ER867" s="6"/>
      <c r="ES867" s="5"/>
      <c r="ET867" s="5"/>
      <c r="EU867" s="4"/>
      <c r="EV867" s="6"/>
      <c r="EW867" s="4"/>
      <c r="EX867" s="6"/>
      <c r="EY867" s="5"/>
      <c r="EZ867" s="5"/>
      <c r="FA867" s="4"/>
      <c r="FB867" s="6"/>
      <c r="FC867" s="4"/>
      <c r="FD867" s="6"/>
      <c r="FE867" s="5"/>
      <c r="FF867" s="5"/>
      <c r="FG867" s="4"/>
      <c r="FH867" s="6"/>
      <c r="FI867" s="4"/>
      <c r="FJ867" s="6"/>
      <c r="FK867" s="5"/>
      <c r="FL867" s="5"/>
      <c r="FM867" s="4"/>
      <c r="FN867" s="6"/>
      <c r="FO867" s="4"/>
      <c r="FP867" s="6"/>
      <c r="FQ867" s="5"/>
      <c r="FR867" s="5"/>
      <c r="FS867" s="4"/>
      <c r="FT867" s="6"/>
      <c r="FU867" s="4"/>
      <c r="FV867" s="6"/>
      <c r="FW867" s="5"/>
      <c r="FX867" s="5"/>
      <c r="FY867" s="4"/>
      <c r="FZ867" s="6"/>
      <c r="GA867" s="4"/>
      <c r="GB867" s="6"/>
      <c r="GC867" s="5"/>
      <c r="GD867" s="5"/>
      <c r="GE867" s="4"/>
      <c r="GF867" s="6"/>
      <c r="GG867" s="4"/>
      <c r="GH867" s="6"/>
      <c r="GI867" s="5"/>
      <c r="GJ867" s="5"/>
      <c r="GK867" s="4"/>
      <c r="GL867" s="6"/>
      <c r="GM867" s="4"/>
      <c r="GN867" s="6"/>
      <c r="GO867" s="5"/>
      <c r="GP867" s="5"/>
      <c r="GQ867" s="4"/>
      <c r="GR867" s="6"/>
      <c r="GS867" s="4"/>
      <c r="GT867" s="6"/>
      <c r="GU867" s="5"/>
      <c r="GV867" s="5"/>
      <c r="GW867" s="4"/>
      <c r="GX867" s="6"/>
      <c r="GY867" s="4"/>
      <c r="GZ867" s="6"/>
      <c r="HA867" s="5"/>
      <c r="HB867" s="5"/>
      <c r="HC867" s="4"/>
      <c r="HD867" s="6"/>
      <c r="HE867" s="4"/>
      <c r="HF867" s="6"/>
      <c r="HG867" s="5"/>
      <c r="HH867" s="5"/>
      <c r="HI867" s="4"/>
      <c r="HJ867" s="6"/>
      <c r="HK867" s="4"/>
      <c r="HL867" s="6"/>
      <c r="HM867" s="5"/>
      <c r="HN867" s="5"/>
      <c r="HO867" s="4"/>
      <c r="HP867" s="6"/>
      <c r="HQ867" s="4"/>
      <c r="HR867" s="6"/>
      <c r="HS867" s="5"/>
      <c r="HT867" s="5"/>
      <c r="HU867" s="4"/>
      <c r="HV867" s="6"/>
      <c r="HW867" s="4"/>
      <c r="HX867" s="6"/>
      <c r="HY867" s="5"/>
      <c r="HZ867" s="5"/>
      <c r="IA867" s="4"/>
      <c r="IB867" s="6"/>
      <c r="IC867" s="4"/>
      <c r="ID867" s="6"/>
      <c r="IE867" s="5"/>
      <c r="IF867" s="5"/>
      <c r="IG867" s="4"/>
      <c r="IH867" s="6"/>
      <c r="II867" s="4"/>
      <c r="IJ867" s="6"/>
      <c r="IK867" s="5"/>
      <c r="IL867" s="5"/>
      <c r="IM867" s="4"/>
      <c r="IN867" s="6"/>
      <c r="IO867" s="4"/>
      <c r="IP867" s="6"/>
      <c r="IQ867" s="5"/>
      <c r="IR867" s="5"/>
      <c r="IS867" s="4"/>
      <c r="IT867" s="6"/>
      <c r="IU867" s="4"/>
      <c r="IV867" s="6"/>
      <c r="IW867" s="5"/>
      <c r="IX867" s="5"/>
      <c r="IY867" s="4"/>
      <c r="IZ867" s="6"/>
      <c r="JA867" s="4"/>
      <c r="JB867" s="6"/>
      <c r="JC867" s="5"/>
      <c r="JD867" s="5"/>
      <c r="JE867" s="4"/>
      <c r="JF867" s="6"/>
      <c r="JG867" s="4"/>
      <c r="JH867" s="6"/>
      <c r="JI867" s="5"/>
      <c r="JJ867" s="5"/>
      <c r="JK867" s="4"/>
      <c r="JL867" s="6"/>
      <c r="JM867" s="4"/>
      <c r="JN867" s="6"/>
      <c r="JO867" s="5"/>
      <c r="JP867" s="5"/>
      <c r="JQ867" s="4"/>
      <c r="JR867" s="6"/>
      <c r="JS867" s="4"/>
      <c r="JT867" s="6"/>
      <c r="JU867" s="5"/>
      <c r="JV867" s="5"/>
      <c r="JW867" s="4"/>
      <c r="JX867" s="6"/>
      <c r="JY867" s="4"/>
      <c r="JZ867" s="6"/>
      <c r="KA867" s="5"/>
      <c r="KB867" s="5"/>
      <c r="KC867" s="4"/>
      <c r="KD867" s="6"/>
      <c r="KE867" s="4"/>
      <c r="KF867" s="6"/>
      <c r="KG867" s="5"/>
      <c r="KH867" s="5"/>
      <c r="KI867" s="4"/>
      <c r="KJ867" s="6"/>
      <c r="KK867" s="4"/>
      <c r="KL867" s="6"/>
      <c r="KM867" s="5"/>
      <c r="KN867" s="5"/>
    </row>
    <row r="868">
      <c r="A868" s="3" t="s">
        <v>85</v>
      </c>
      <c r="B868" s="3" t="s">
        <v>765</v>
      </c>
      <c r="C868" s="3" t="s">
        <v>703</v>
      </c>
      <c r="D868" s="3" t="s">
        <v>704</v>
      </c>
      <c r="E868" s="3" t="s">
        <v>774</v>
      </c>
      <c r="F868" s="3" t="s">
        <v>774</v>
      </c>
      <c r="G868" s="3" t="s">
        <v>774</v>
      </c>
      <c r="H868" s="3" t="s">
        <v>104</v>
      </c>
      <c r="I868" s="3" t="s">
        <v>1323</v>
      </c>
      <c r="J868" s="3" t="s">
        <v>1337</v>
      </c>
      <c r="K868" s="4">
        <v>624</v>
      </c>
      <c r="L868" s="4">
        <f>=ROUNDDOWN(48,0)</f>
      </c>
      <c r="M868" s="4"/>
      <c r="N868" s="5">
        <v>1</v>
      </c>
      <c r="O868" s="4"/>
      <c r="P868" s="4">
        <f>=ROUNDDOWN({0},0)</f>
      </c>
      <c r="Q868" s="4"/>
      <c r="R868" s="5"/>
      <c r="S868" s="4">
        <v>4</v>
      </c>
      <c r="T868" s="6">
        <v>82.1</v>
      </c>
      <c r="U868" s="4"/>
      <c r="V868" s="6"/>
      <c r="W868" s="5"/>
      <c r="X868" s="5"/>
      <c r="Y868" s="4"/>
      <c r="Z868" s="6"/>
      <c r="AA868" s="4"/>
      <c r="AB868" s="6"/>
      <c r="AC868" s="5"/>
      <c r="AD868" s="5"/>
      <c r="AE868" s="4">
        <v>1</v>
      </c>
      <c r="AF868" s="6">
        <v>20.41</v>
      </c>
      <c r="AG868" s="4"/>
      <c r="AH868" s="6"/>
      <c r="AI868" s="5"/>
      <c r="AJ868" s="5"/>
      <c r="AK868" s="4">
        <v>1</v>
      </c>
      <c r="AL868" s="6">
        <v>24.09</v>
      </c>
      <c r="AM868" s="4"/>
      <c r="AN868" s="6"/>
      <c r="AO868" s="5"/>
      <c r="AP868" s="5"/>
      <c r="AQ868" s="4">
        <v>2</v>
      </c>
      <c r="AR868" s="6">
        <v>37.6</v>
      </c>
      <c r="AS868" s="4"/>
      <c r="AT868" s="6"/>
      <c r="AU868" s="5"/>
      <c r="AV868" s="5"/>
      <c r="AW868" s="4"/>
      <c r="AX868" s="6"/>
      <c r="AY868" s="4"/>
      <c r="AZ868" s="6"/>
      <c r="BA868" s="5"/>
      <c r="BB868" s="5"/>
      <c r="BC868" s="4"/>
      <c r="BD868" s="6"/>
      <c r="BE868" s="4"/>
      <c r="BF868" s="6"/>
      <c r="BG868" s="5"/>
      <c r="BH868" s="5"/>
      <c r="BI868" s="4"/>
      <c r="BJ868" s="6"/>
      <c r="BK868" s="4"/>
      <c r="BL868" s="6"/>
      <c r="BM868" s="5"/>
      <c r="BN868" s="5"/>
      <c r="BO868" s="4"/>
      <c r="BP868" s="6"/>
      <c r="BQ868" s="4"/>
      <c r="BR868" s="6"/>
      <c r="BS868" s="5"/>
      <c r="BT868" s="5"/>
      <c r="BU868" s="4"/>
      <c r="BV868" s="6"/>
      <c r="BW868" s="4"/>
      <c r="BX868" s="6"/>
      <c r="BY868" s="5"/>
      <c r="BZ868" s="5"/>
      <c r="CA868" s="4"/>
      <c r="CB868" s="6"/>
      <c r="CC868" s="4"/>
      <c r="CD868" s="6"/>
      <c r="CE868" s="5"/>
      <c r="CF868" s="5"/>
      <c r="CG868" s="4"/>
      <c r="CH868" s="6"/>
      <c r="CI868" s="4"/>
      <c r="CJ868" s="6"/>
      <c r="CK868" s="5"/>
      <c r="CL868" s="5"/>
      <c r="CM868" s="4"/>
      <c r="CN868" s="6"/>
      <c r="CO868" s="4"/>
      <c r="CP868" s="6"/>
      <c r="CQ868" s="5"/>
      <c r="CR868" s="5"/>
      <c r="CS868" s="4"/>
      <c r="CT868" s="6"/>
      <c r="CU868" s="4"/>
      <c r="CV868" s="6"/>
      <c r="CW868" s="5"/>
      <c r="CX868" s="5"/>
      <c r="CY868" s="4"/>
      <c r="CZ868" s="6"/>
      <c r="DA868" s="4"/>
      <c r="DB868" s="6"/>
      <c r="DC868" s="5"/>
      <c r="DD868" s="5"/>
      <c r="DE868" s="4"/>
      <c r="DF868" s="6"/>
      <c r="DG868" s="4"/>
      <c r="DH868" s="6"/>
      <c r="DI868" s="5"/>
      <c r="DJ868" s="5"/>
      <c r="DK868" s="4"/>
      <c r="DL868" s="6"/>
      <c r="DM868" s="4"/>
      <c r="DN868" s="6"/>
      <c r="DO868" s="5"/>
      <c r="DP868" s="5"/>
      <c r="DQ868" s="4"/>
      <c r="DR868" s="6"/>
      <c r="DS868" s="4"/>
      <c r="DT868" s="6"/>
      <c r="DU868" s="5"/>
      <c r="DV868" s="5"/>
      <c r="DW868" s="4"/>
      <c r="DX868" s="6"/>
      <c r="DY868" s="4"/>
      <c r="DZ868" s="6"/>
      <c r="EA868" s="5"/>
      <c r="EB868" s="5"/>
      <c r="EC868" s="4"/>
      <c r="ED868" s="6"/>
      <c r="EE868" s="4"/>
      <c r="EF868" s="6"/>
      <c r="EG868" s="5"/>
      <c r="EH868" s="5"/>
      <c r="EI868" s="4"/>
      <c r="EJ868" s="6"/>
      <c r="EK868" s="4"/>
      <c r="EL868" s="6"/>
      <c r="EM868" s="5"/>
      <c r="EN868" s="5"/>
      <c r="EO868" s="4"/>
      <c r="EP868" s="6"/>
      <c r="EQ868" s="4"/>
      <c r="ER868" s="6"/>
      <c r="ES868" s="5"/>
      <c r="ET868" s="5"/>
      <c r="EU868" s="4"/>
      <c r="EV868" s="6"/>
      <c r="EW868" s="4"/>
      <c r="EX868" s="6"/>
      <c r="EY868" s="5"/>
      <c r="EZ868" s="5"/>
      <c r="FA868" s="4"/>
      <c r="FB868" s="6"/>
      <c r="FC868" s="4"/>
      <c r="FD868" s="6"/>
      <c r="FE868" s="5"/>
      <c r="FF868" s="5"/>
      <c r="FG868" s="4"/>
      <c r="FH868" s="6"/>
      <c r="FI868" s="4"/>
      <c r="FJ868" s="6"/>
      <c r="FK868" s="5"/>
      <c r="FL868" s="5"/>
      <c r="FM868" s="4"/>
      <c r="FN868" s="6"/>
      <c r="FO868" s="4"/>
      <c r="FP868" s="6"/>
      <c r="FQ868" s="5"/>
      <c r="FR868" s="5"/>
      <c r="FS868" s="4"/>
      <c r="FT868" s="6"/>
      <c r="FU868" s="4"/>
      <c r="FV868" s="6"/>
      <c r="FW868" s="5"/>
      <c r="FX868" s="5"/>
      <c r="FY868" s="4"/>
      <c r="FZ868" s="6"/>
      <c r="GA868" s="4"/>
      <c r="GB868" s="6"/>
      <c r="GC868" s="5"/>
      <c r="GD868" s="5"/>
      <c r="GE868" s="4"/>
      <c r="GF868" s="6"/>
      <c r="GG868" s="4"/>
      <c r="GH868" s="6"/>
      <c r="GI868" s="5"/>
      <c r="GJ868" s="5"/>
      <c r="GK868" s="4"/>
      <c r="GL868" s="6"/>
      <c r="GM868" s="4"/>
      <c r="GN868" s="6"/>
      <c r="GO868" s="5"/>
      <c r="GP868" s="5"/>
      <c r="GQ868" s="4"/>
      <c r="GR868" s="6"/>
      <c r="GS868" s="4"/>
      <c r="GT868" s="6"/>
      <c r="GU868" s="5"/>
      <c r="GV868" s="5"/>
      <c r="GW868" s="4"/>
      <c r="GX868" s="6"/>
      <c r="GY868" s="4"/>
      <c r="GZ868" s="6"/>
      <c r="HA868" s="5"/>
      <c r="HB868" s="5"/>
      <c r="HC868" s="4"/>
      <c r="HD868" s="6"/>
      <c r="HE868" s="4"/>
      <c r="HF868" s="6"/>
      <c r="HG868" s="5"/>
      <c r="HH868" s="5"/>
      <c r="HI868" s="4"/>
      <c r="HJ868" s="6"/>
      <c r="HK868" s="4"/>
      <c r="HL868" s="6"/>
      <c r="HM868" s="5"/>
      <c r="HN868" s="5"/>
      <c r="HO868" s="4"/>
      <c r="HP868" s="6"/>
      <c r="HQ868" s="4"/>
      <c r="HR868" s="6"/>
      <c r="HS868" s="5"/>
      <c r="HT868" s="5"/>
      <c r="HU868" s="4"/>
      <c r="HV868" s="6"/>
      <c r="HW868" s="4"/>
      <c r="HX868" s="6"/>
      <c r="HY868" s="5"/>
      <c r="HZ868" s="5"/>
      <c r="IA868" s="4"/>
      <c r="IB868" s="6"/>
      <c r="IC868" s="4"/>
      <c r="ID868" s="6"/>
      <c r="IE868" s="5"/>
      <c r="IF868" s="5"/>
      <c r="IG868" s="4"/>
      <c r="IH868" s="6"/>
      <c r="II868" s="4"/>
      <c r="IJ868" s="6"/>
      <c r="IK868" s="5"/>
      <c r="IL868" s="5"/>
      <c r="IM868" s="4"/>
      <c r="IN868" s="6"/>
      <c r="IO868" s="4"/>
      <c r="IP868" s="6"/>
      <c r="IQ868" s="5"/>
      <c r="IR868" s="5"/>
      <c r="IS868" s="4"/>
      <c r="IT868" s="6"/>
      <c r="IU868" s="4"/>
      <c r="IV868" s="6"/>
      <c r="IW868" s="5"/>
      <c r="IX868" s="5"/>
      <c r="IY868" s="4"/>
      <c r="IZ868" s="6"/>
      <c r="JA868" s="4"/>
      <c r="JB868" s="6"/>
      <c r="JC868" s="5"/>
      <c r="JD868" s="5"/>
      <c r="JE868" s="4"/>
      <c r="JF868" s="6"/>
      <c r="JG868" s="4"/>
      <c r="JH868" s="6"/>
      <c r="JI868" s="5"/>
      <c r="JJ868" s="5"/>
      <c r="JK868" s="4"/>
      <c r="JL868" s="6"/>
      <c r="JM868" s="4"/>
      <c r="JN868" s="6"/>
      <c r="JO868" s="5"/>
      <c r="JP868" s="5"/>
      <c r="JQ868" s="4"/>
      <c r="JR868" s="6"/>
      <c r="JS868" s="4"/>
      <c r="JT868" s="6"/>
      <c r="JU868" s="5"/>
      <c r="JV868" s="5"/>
      <c r="JW868" s="4"/>
      <c r="JX868" s="6"/>
      <c r="JY868" s="4"/>
      <c r="JZ868" s="6"/>
      <c r="KA868" s="5"/>
      <c r="KB868" s="5"/>
      <c r="KC868" s="4"/>
      <c r="KD868" s="6"/>
      <c r="KE868" s="4"/>
      <c r="KF868" s="6"/>
      <c r="KG868" s="5"/>
      <c r="KH868" s="5"/>
      <c r="KI868" s="4"/>
      <c r="KJ868" s="6"/>
      <c r="KK868" s="4"/>
      <c r="KL868" s="6"/>
      <c r="KM868" s="5"/>
      <c r="KN868" s="5"/>
    </row>
    <row r="869">
      <c r="A869" s="3" t="s">
        <v>85</v>
      </c>
      <c r="B869" s="3" t="s">
        <v>765</v>
      </c>
      <c r="C869" s="3" t="s">
        <v>703</v>
      </c>
      <c r="D869" s="3" t="s">
        <v>704</v>
      </c>
      <c r="E869" s="3" t="s">
        <v>766</v>
      </c>
      <c r="F869" s="3" t="s">
        <v>766</v>
      </c>
      <c r="G869" s="3" t="s">
        <v>766</v>
      </c>
      <c r="H869" s="3" t="s">
        <v>104</v>
      </c>
      <c r="I869" s="3" t="s">
        <v>1322</v>
      </c>
      <c r="J869" s="3" t="s">
        <v>1307</v>
      </c>
      <c r="K869" s="4">
        <v>646</v>
      </c>
      <c r="L869" s="4">
        <f>=ROUNDDOWN(34,0)</f>
      </c>
      <c r="M869" s="4"/>
      <c r="N869" s="5">
        <v>1</v>
      </c>
      <c r="O869" s="4"/>
      <c r="P869" s="4">
        <f>=ROUNDDOWN({0},0)</f>
      </c>
      <c r="Q869" s="4"/>
      <c r="R869" s="5"/>
      <c r="S869" s="4">
        <v>9</v>
      </c>
      <c r="T869" s="6">
        <v>155.99</v>
      </c>
      <c r="U869" s="4"/>
      <c r="V869" s="6"/>
      <c r="W869" s="5"/>
      <c r="X869" s="5"/>
      <c r="Y869" s="4"/>
      <c r="Z869" s="6"/>
      <c r="AA869" s="4"/>
      <c r="AB869" s="6"/>
      <c r="AC869" s="5"/>
      <c r="AD869" s="5"/>
      <c r="AE869" s="4">
        <v>4</v>
      </c>
      <c r="AF869" s="6">
        <v>58.94</v>
      </c>
      <c r="AG869" s="4"/>
      <c r="AH869" s="6"/>
      <c r="AI869" s="5"/>
      <c r="AJ869" s="5"/>
      <c r="AK869" s="4">
        <v>2</v>
      </c>
      <c r="AL869" s="6">
        <v>36.55</v>
      </c>
      <c r="AM869" s="4"/>
      <c r="AN869" s="6"/>
      <c r="AO869" s="5"/>
      <c r="AP869" s="5"/>
      <c r="AQ869" s="4"/>
      <c r="AR869" s="6"/>
      <c r="AS869" s="4"/>
      <c r="AT869" s="6"/>
      <c r="AU869" s="5"/>
      <c r="AV869" s="5"/>
      <c r="AW869" s="4"/>
      <c r="AX869" s="6"/>
      <c r="AY869" s="4"/>
      <c r="AZ869" s="6"/>
      <c r="BA869" s="5"/>
      <c r="BB869" s="5"/>
      <c r="BC869" s="4"/>
      <c r="BD869" s="6"/>
      <c r="BE869" s="4"/>
      <c r="BF869" s="6"/>
      <c r="BG869" s="5"/>
      <c r="BH869" s="5"/>
      <c r="BI869" s="4"/>
      <c r="BJ869" s="6"/>
      <c r="BK869" s="4"/>
      <c r="BL869" s="6"/>
      <c r="BM869" s="5"/>
      <c r="BN869" s="5"/>
      <c r="BO869" s="4"/>
      <c r="BP869" s="6"/>
      <c r="BQ869" s="4"/>
      <c r="BR869" s="6"/>
      <c r="BS869" s="5"/>
      <c r="BT869" s="5"/>
      <c r="BU869" s="4"/>
      <c r="BV869" s="6"/>
      <c r="BW869" s="4"/>
      <c r="BX869" s="6"/>
      <c r="BY869" s="5"/>
      <c r="BZ869" s="5"/>
      <c r="CA869" s="4"/>
      <c r="CB869" s="6"/>
      <c r="CC869" s="4"/>
      <c r="CD869" s="6"/>
      <c r="CE869" s="5"/>
      <c r="CF869" s="5"/>
      <c r="CG869" s="4"/>
      <c r="CH869" s="6"/>
      <c r="CI869" s="4"/>
      <c r="CJ869" s="6"/>
      <c r="CK869" s="5"/>
      <c r="CL869" s="5"/>
      <c r="CM869" s="4"/>
      <c r="CN869" s="6"/>
      <c r="CO869" s="4"/>
      <c r="CP869" s="6"/>
      <c r="CQ869" s="5"/>
      <c r="CR869" s="5"/>
      <c r="CS869" s="4"/>
      <c r="CT869" s="6"/>
      <c r="CU869" s="4"/>
      <c r="CV869" s="6"/>
      <c r="CW869" s="5"/>
      <c r="CX869" s="5"/>
      <c r="CY869" s="4"/>
      <c r="CZ869" s="6"/>
      <c r="DA869" s="4"/>
      <c r="DB869" s="6"/>
      <c r="DC869" s="5"/>
      <c r="DD869" s="5"/>
      <c r="DE869" s="4"/>
      <c r="DF869" s="6"/>
      <c r="DG869" s="4"/>
      <c r="DH869" s="6"/>
      <c r="DI869" s="5"/>
      <c r="DJ869" s="5"/>
      <c r="DK869" s="4"/>
      <c r="DL869" s="6"/>
      <c r="DM869" s="4"/>
      <c r="DN869" s="6"/>
      <c r="DO869" s="5"/>
      <c r="DP869" s="5"/>
      <c r="DQ869" s="4"/>
      <c r="DR869" s="6"/>
      <c r="DS869" s="4"/>
      <c r="DT869" s="6"/>
      <c r="DU869" s="5"/>
      <c r="DV869" s="5"/>
      <c r="DW869" s="4"/>
      <c r="DX869" s="6"/>
      <c r="DY869" s="4"/>
      <c r="DZ869" s="6"/>
      <c r="EA869" s="5"/>
      <c r="EB869" s="5"/>
      <c r="EC869" s="4"/>
      <c r="ED869" s="6"/>
      <c r="EE869" s="4"/>
      <c r="EF869" s="6"/>
      <c r="EG869" s="5"/>
      <c r="EH869" s="5"/>
      <c r="EI869" s="4"/>
      <c r="EJ869" s="6"/>
      <c r="EK869" s="4"/>
      <c r="EL869" s="6"/>
      <c r="EM869" s="5"/>
      <c r="EN869" s="5"/>
      <c r="EO869" s="4"/>
      <c r="EP869" s="6"/>
      <c r="EQ869" s="4"/>
      <c r="ER869" s="6"/>
      <c r="ES869" s="5"/>
      <c r="ET869" s="5"/>
      <c r="EU869" s="4"/>
      <c r="EV869" s="6"/>
      <c r="EW869" s="4"/>
      <c r="EX869" s="6"/>
      <c r="EY869" s="5"/>
      <c r="EZ869" s="5"/>
      <c r="FA869" s="4"/>
      <c r="FB869" s="6"/>
      <c r="FC869" s="4"/>
      <c r="FD869" s="6"/>
      <c r="FE869" s="5"/>
      <c r="FF869" s="5"/>
      <c r="FG869" s="4"/>
      <c r="FH869" s="6"/>
      <c r="FI869" s="4"/>
      <c r="FJ869" s="6"/>
      <c r="FK869" s="5"/>
      <c r="FL869" s="5"/>
      <c r="FM869" s="4"/>
      <c r="FN869" s="6"/>
      <c r="FO869" s="4"/>
      <c r="FP869" s="6"/>
      <c r="FQ869" s="5"/>
      <c r="FR869" s="5"/>
      <c r="FS869" s="4">
        <v>3</v>
      </c>
      <c r="FT869" s="6">
        <v>60.5</v>
      </c>
      <c r="FU869" s="4"/>
      <c r="FV869" s="6"/>
      <c r="FW869" s="5"/>
      <c r="FX869" s="5"/>
      <c r="FY869" s="4"/>
      <c r="FZ869" s="6"/>
      <c r="GA869" s="4"/>
      <c r="GB869" s="6"/>
      <c r="GC869" s="5"/>
      <c r="GD869" s="5"/>
      <c r="GE869" s="4"/>
      <c r="GF869" s="6"/>
      <c r="GG869" s="4"/>
      <c r="GH869" s="6"/>
      <c r="GI869" s="5"/>
      <c r="GJ869" s="5"/>
      <c r="GK869" s="4"/>
      <c r="GL869" s="6"/>
      <c r="GM869" s="4"/>
      <c r="GN869" s="6"/>
      <c r="GO869" s="5"/>
      <c r="GP869" s="5"/>
      <c r="GQ869" s="4"/>
      <c r="GR869" s="6"/>
      <c r="GS869" s="4"/>
      <c r="GT869" s="6"/>
      <c r="GU869" s="5"/>
      <c r="GV869" s="5"/>
      <c r="GW869" s="4"/>
      <c r="GX869" s="6"/>
      <c r="GY869" s="4"/>
      <c r="GZ869" s="6"/>
      <c r="HA869" s="5"/>
      <c r="HB869" s="5"/>
      <c r="HC869" s="4"/>
      <c r="HD869" s="6"/>
      <c r="HE869" s="4"/>
      <c r="HF869" s="6"/>
      <c r="HG869" s="5"/>
      <c r="HH869" s="5"/>
      <c r="HI869" s="4"/>
      <c r="HJ869" s="6"/>
      <c r="HK869" s="4"/>
      <c r="HL869" s="6"/>
      <c r="HM869" s="5"/>
      <c r="HN869" s="5"/>
      <c r="HO869" s="4"/>
      <c r="HP869" s="6"/>
      <c r="HQ869" s="4"/>
      <c r="HR869" s="6"/>
      <c r="HS869" s="5"/>
      <c r="HT869" s="5"/>
      <c r="HU869" s="4"/>
      <c r="HV869" s="6"/>
      <c r="HW869" s="4"/>
      <c r="HX869" s="6"/>
      <c r="HY869" s="5"/>
      <c r="HZ869" s="5"/>
      <c r="IA869" s="4"/>
      <c r="IB869" s="6"/>
      <c r="IC869" s="4"/>
      <c r="ID869" s="6"/>
      <c r="IE869" s="5"/>
      <c r="IF869" s="5"/>
      <c r="IG869" s="4"/>
      <c r="IH869" s="6"/>
      <c r="II869" s="4"/>
      <c r="IJ869" s="6"/>
      <c r="IK869" s="5"/>
      <c r="IL869" s="5"/>
      <c r="IM869" s="4"/>
      <c r="IN869" s="6"/>
      <c r="IO869" s="4"/>
      <c r="IP869" s="6"/>
      <c r="IQ869" s="5"/>
      <c r="IR869" s="5"/>
      <c r="IS869" s="4"/>
      <c r="IT869" s="6"/>
      <c r="IU869" s="4"/>
      <c r="IV869" s="6"/>
      <c r="IW869" s="5"/>
      <c r="IX869" s="5"/>
      <c r="IY869" s="4"/>
      <c r="IZ869" s="6"/>
      <c r="JA869" s="4"/>
      <c r="JB869" s="6"/>
      <c r="JC869" s="5"/>
      <c r="JD869" s="5"/>
      <c r="JE869" s="4"/>
      <c r="JF869" s="6"/>
      <c r="JG869" s="4"/>
      <c r="JH869" s="6"/>
      <c r="JI869" s="5"/>
      <c r="JJ869" s="5"/>
      <c r="JK869" s="4"/>
      <c r="JL869" s="6"/>
      <c r="JM869" s="4"/>
      <c r="JN869" s="6"/>
      <c r="JO869" s="5"/>
      <c r="JP869" s="5"/>
      <c r="JQ869" s="4"/>
      <c r="JR869" s="6"/>
      <c r="JS869" s="4"/>
      <c r="JT869" s="6"/>
      <c r="JU869" s="5"/>
      <c r="JV869" s="5"/>
      <c r="JW869" s="4"/>
      <c r="JX869" s="6"/>
      <c r="JY869" s="4"/>
      <c r="JZ869" s="6"/>
      <c r="KA869" s="5"/>
      <c r="KB869" s="5"/>
      <c r="KC869" s="4"/>
      <c r="KD869" s="6"/>
      <c r="KE869" s="4"/>
      <c r="KF869" s="6"/>
      <c r="KG869" s="5"/>
      <c r="KH869" s="5"/>
      <c r="KI869" s="4"/>
      <c r="KJ869" s="6"/>
      <c r="KK869" s="4"/>
      <c r="KL869" s="6"/>
      <c r="KM869" s="5"/>
      <c r="KN869" s="5"/>
    </row>
    <row r="870">
      <c r="A870" s="3" t="s">
        <v>85</v>
      </c>
      <c r="B870" s="3" t="s">
        <v>765</v>
      </c>
      <c r="C870" s="3" t="s">
        <v>703</v>
      </c>
      <c r="D870" s="3" t="s">
        <v>704</v>
      </c>
      <c r="E870" s="3" t="s">
        <v>769</v>
      </c>
      <c r="F870" s="3" t="s">
        <v>104</v>
      </c>
      <c r="G870" s="3" t="s">
        <v>104</v>
      </c>
      <c r="H870" s="3" t="s">
        <v>104</v>
      </c>
      <c r="I870" s="3" t="s">
        <v>1322</v>
      </c>
      <c r="J870" s="3" t="s">
        <v>1319</v>
      </c>
      <c r="K870" s="4">
        <v>310</v>
      </c>
      <c r="L870" s="4">
        <f>=ROUNDDOWN(68.8888888888889,0)</f>
      </c>
      <c r="M870" s="4"/>
      <c r="N870" s="5">
        <v>1</v>
      </c>
      <c r="O870" s="4"/>
      <c r="P870" s="4">
        <f>=ROUNDDOWN({0},0)</f>
      </c>
      <c r="Q870" s="4"/>
      <c r="R870" s="5"/>
      <c r="S870" s="4">
        <v>2</v>
      </c>
      <c r="T870" s="6">
        <v>45.76</v>
      </c>
      <c r="U870" s="4"/>
      <c r="V870" s="6"/>
      <c r="W870" s="5"/>
      <c r="X870" s="5"/>
      <c r="Y870" s="4"/>
      <c r="Z870" s="6"/>
      <c r="AA870" s="4"/>
      <c r="AB870" s="6"/>
      <c r="AC870" s="5"/>
      <c r="AD870" s="5"/>
      <c r="AE870" s="4"/>
      <c r="AF870" s="6"/>
      <c r="AG870" s="4"/>
      <c r="AH870" s="6"/>
      <c r="AI870" s="5"/>
      <c r="AJ870" s="5"/>
      <c r="AK870" s="4"/>
      <c r="AL870" s="6"/>
      <c r="AM870" s="4"/>
      <c r="AN870" s="6"/>
      <c r="AO870" s="5"/>
      <c r="AP870" s="5"/>
      <c r="AQ870" s="4"/>
      <c r="AR870" s="6"/>
      <c r="AS870" s="4"/>
      <c r="AT870" s="6"/>
      <c r="AU870" s="5"/>
      <c r="AV870" s="5"/>
      <c r="AW870" s="4"/>
      <c r="AX870" s="6"/>
      <c r="AY870" s="4"/>
      <c r="AZ870" s="6"/>
      <c r="BA870" s="5"/>
      <c r="BB870" s="5"/>
      <c r="BC870" s="4"/>
      <c r="BD870" s="6"/>
      <c r="BE870" s="4"/>
      <c r="BF870" s="6"/>
      <c r="BG870" s="5"/>
      <c r="BH870" s="5"/>
      <c r="BI870" s="4">
        <v>1</v>
      </c>
      <c r="BJ870" s="6">
        <v>22.14</v>
      </c>
      <c r="BK870" s="4"/>
      <c r="BL870" s="6"/>
      <c r="BM870" s="5"/>
      <c r="BN870" s="5"/>
      <c r="BO870" s="4">
        <v>1</v>
      </c>
      <c r="BP870" s="6">
        <v>23.62</v>
      </c>
      <c r="BQ870" s="4"/>
      <c r="BR870" s="6"/>
      <c r="BS870" s="5"/>
      <c r="BT870" s="5"/>
      <c r="BU870" s="4"/>
      <c r="BV870" s="6"/>
      <c r="BW870" s="4"/>
      <c r="BX870" s="6"/>
      <c r="BY870" s="5"/>
      <c r="BZ870" s="5"/>
      <c r="CA870" s="4"/>
      <c r="CB870" s="6"/>
      <c r="CC870" s="4"/>
      <c r="CD870" s="6"/>
      <c r="CE870" s="5"/>
      <c r="CF870" s="5"/>
      <c r="CG870" s="4"/>
      <c r="CH870" s="6"/>
      <c r="CI870" s="4"/>
      <c r="CJ870" s="6"/>
      <c r="CK870" s="5"/>
      <c r="CL870" s="5"/>
      <c r="CM870" s="4"/>
      <c r="CN870" s="6"/>
      <c r="CO870" s="4"/>
      <c r="CP870" s="6"/>
      <c r="CQ870" s="5"/>
      <c r="CR870" s="5"/>
      <c r="CS870" s="4"/>
      <c r="CT870" s="6"/>
      <c r="CU870" s="4"/>
      <c r="CV870" s="6"/>
      <c r="CW870" s="5"/>
      <c r="CX870" s="5"/>
      <c r="CY870" s="4"/>
      <c r="CZ870" s="6"/>
      <c r="DA870" s="4"/>
      <c r="DB870" s="6"/>
      <c r="DC870" s="5"/>
      <c r="DD870" s="5"/>
      <c r="DE870" s="4"/>
      <c r="DF870" s="6"/>
      <c r="DG870" s="4"/>
      <c r="DH870" s="6"/>
      <c r="DI870" s="5"/>
      <c r="DJ870" s="5"/>
      <c r="DK870" s="4"/>
      <c r="DL870" s="6"/>
      <c r="DM870" s="4"/>
      <c r="DN870" s="6"/>
      <c r="DO870" s="5"/>
      <c r="DP870" s="5"/>
      <c r="DQ870" s="4"/>
      <c r="DR870" s="6"/>
      <c r="DS870" s="4"/>
      <c r="DT870" s="6"/>
      <c r="DU870" s="5"/>
      <c r="DV870" s="5"/>
      <c r="DW870" s="4"/>
      <c r="DX870" s="6"/>
      <c r="DY870" s="4"/>
      <c r="DZ870" s="6"/>
      <c r="EA870" s="5"/>
      <c r="EB870" s="5"/>
      <c r="EC870" s="4"/>
      <c r="ED870" s="6"/>
      <c r="EE870" s="4"/>
      <c r="EF870" s="6"/>
      <c r="EG870" s="5"/>
      <c r="EH870" s="5"/>
      <c r="EI870" s="4"/>
      <c r="EJ870" s="6"/>
      <c r="EK870" s="4"/>
      <c r="EL870" s="6"/>
      <c r="EM870" s="5"/>
      <c r="EN870" s="5"/>
      <c r="EO870" s="4"/>
      <c r="EP870" s="6"/>
      <c r="EQ870" s="4"/>
      <c r="ER870" s="6"/>
      <c r="ES870" s="5"/>
      <c r="ET870" s="5"/>
      <c r="EU870" s="4"/>
      <c r="EV870" s="6"/>
      <c r="EW870" s="4"/>
      <c r="EX870" s="6"/>
      <c r="EY870" s="5"/>
      <c r="EZ870" s="5"/>
      <c r="FA870" s="4"/>
      <c r="FB870" s="6"/>
      <c r="FC870" s="4"/>
      <c r="FD870" s="6"/>
      <c r="FE870" s="5"/>
      <c r="FF870" s="5"/>
      <c r="FG870" s="4"/>
      <c r="FH870" s="6"/>
      <c r="FI870" s="4"/>
      <c r="FJ870" s="6"/>
      <c r="FK870" s="5"/>
      <c r="FL870" s="5"/>
      <c r="FM870" s="4"/>
      <c r="FN870" s="6"/>
      <c r="FO870" s="4"/>
      <c r="FP870" s="6"/>
      <c r="FQ870" s="5"/>
      <c r="FR870" s="5"/>
      <c r="FS870" s="4"/>
      <c r="FT870" s="6"/>
      <c r="FU870" s="4"/>
      <c r="FV870" s="6"/>
      <c r="FW870" s="5"/>
      <c r="FX870" s="5"/>
      <c r="FY870" s="4"/>
      <c r="FZ870" s="6"/>
      <c r="GA870" s="4"/>
      <c r="GB870" s="6"/>
      <c r="GC870" s="5"/>
      <c r="GD870" s="5"/>
      <c r="GE870" s="4"/>
      <c r="GF870" s="6"/>
      <c r="GG870" s="4"/>
      <c r="GH870" s="6"/>
      <c r="GI870" s="5"/>
      <c r="GJ870" s="5"/>
      <c r="GK870" s="4"/>
      <c r="GL870" s="6"/>
      <c r="GM870" s="4"/>
      <c r="GN870" s="6"/>
      <c r="GO870" s="5"/>
      <c r="GP870" s="5"/>
      <c r="GQ870" s="4"/>
      <c r="GR870" s="6"/>
      <c r="GS870" s="4"/>
      <c r="GT870" s="6"/>
      <c r="GU870" s="5"/>
      <c r="GV870" s="5"/>
      <c r="GW870" s="4"/>
      <c r="GX870" s="6"/>
      <c r="GY870" s="4"/>
      <c r="GZ870" s="6"/>
      <c r="HA870" s="5"/>
      <c r="HB870" s="5"/>
      <c r="HC870" s="4"/>
      <c r="HD870" s="6"/>
      <c r="HE870" s="4"/>
      <c r="HF870" s="6"/>
      <c r="HG870" s="5"/>
      <c r="HH870" s="5"/>
      <c r="HI870" s="4"/>
      <c r="HJ870" s="6"/>
      <c r="HK870" s="4"/>
      <c r="HL870" s="6"/>
      <c r="HM870" s="5"/>
      <c r="HN870" s="5"/>
      <c r="HO870" s="4"/>
      <c r="HP870" s="6"/>
      <c r="HQ870" s="4"/>
      <c r="HR870" s="6"/>
      <c r="HS870" s="5"/>
      <c r="HT870" s="5"/>
      <c r="HU870" s="4"/>
      <c r="HV870" s="6"/>
      <c r="HW870" s="4"/>
      <c r="HX870" s="6"/>
      <c r="HY870" s="5"/>
      <c r="HZ870" s="5"/>
      <c r="IA870" s="4"/>
      <c r="IB870" s="6"/>
      <c r="IC870" s="4"/>
      <c r="ID870" s="6"/>
      <c r="IE870" s="5"/>
      <c r="IF870" s="5"/>
      <c r="IG870" s="4"/>
      <c r="IH870" s="6"/>
      <c r="II870" s="4"/>
      <c r="IJ870" s="6"/>
      <c r="IK870" s="5"/>
      <c r="IL870" s="5"/>
      <c r="IM870" s="4"/>
      <c r="IN870" s="6"/>
      <c r="IO870" s="4"/>
      <c r="IP870" s="6"/>
      <c r="IQ870" s="5"/>
      <c r="IR870" s="5"/>
      <c r="IS870" s="4"/>
      <c r="IT870" s="6"/>
      <c r="IU870" s="4"/>
      <c r="IV870" s="6"/>
      <c r="IW870" s="5"/>
      <c r="IX870" s="5"/>
      <c r="IY870" s="4"/>
      <c r="IZ870" s="6"/>
      <c r="JA870" s="4"/>
      <c r="JB870" s="6"/>
      <c r="JC870" s="5"/>
      <c r="JD870" s="5"/>
      <c r="JE870" s="4"/>
      <c r="JF870" s="6"/>
      <c r="JG870" s="4"/>
      <c r="JH870" s="6"/>
      <c r="JI870" s="5"/>
      <c r="JJ870" s="5"/>
      <c r="JK870" s="4"/>
      <c r="JL870" s="6"/>
      <c r="JM870" s="4"/>
      <c r="JN870" s="6"/>
      <c r="JO870" s="5"/>
      <c r="JP870" s="5"/>
      <c r="JQ870" s="4"/>
      <c r="JR870" s="6"/>
      <c r="JS870" s="4"/>
      <c r="JT870" s="6"/>
      <c r="JU870" s="5"/>
      <c r="JV870" s="5"/>
      <c r="JW870" s="4"/>
      <c r="JX870" s="6"/>
      <c r="JY870" s="4"/>
      <c r="JZ870" s="6"/>
      <c r="KA870" s="5"/>
      <c r="KB870" s="5"/>
      <c r="KC870" s="4"/>
      <c r="KD870" s="6"/>
      <c r="KE870" s="4"/>
      <c r="KF870" s="6"/>
      <c r="KG870" s="5"/>
      <c r="KH870" s="5"/>
      <c r="KI870" s="4"/>
      <c r="KJ870" s="6"/>
      <c r="KK870" s="4"/>
      <c r="KL870" s="6"/>
      <c r="KM870" s="5"/>
      <c r="KN870" s="5"/>
    </row>
    <row r="871">
      <c r="A871" s="3" t="s">
        <v>85</v>
      </c>
      <c r="B871" s="3" t="s">
        <v>765</v>
      </c>
      <c r="C871" s="3" t="s">
        <v>703</v>
      </c>
      <c r="D871" s="3" t="s">
        <v>704</v>
      </c>
      <c r="E871" s="3" t="s">
        <v>769</v>
      </c>
      <c r="F871" s="3" t="s">
        <v>104</v>
      </c>
      <c r="G871" s="3" t="s">
        <v>104</v>
      </c>
      <c r="H871" s="3" t="s">
        <v>104</v>
      </c>
      <c r="I871" s="3" t="s">
        <v>1323</v>
      </c>
      <c r="J871" s="3" t="s">
        <v>1319</v>
      </c>
      <c r="K871" s="4">
        <v>159</v>
      </c>
      <c r="L871" s="4">
        <f>=ROUNDDOWN(88.3333333333333,0)</f>
      </c>
      <c r="M871" s="4"/>
      <c r="N871" s="5">
        <v>1</v>
      </c>
      <c r="O871" s="4"/>
      <c r="P871" s="4">
        <f>=ROUNDDOWN({0},0)</f>
      </c>
      <c r="Q871" s="4"/>
      <c r="R871" s="5"/>
      <c r="S871" s="4">
        <v>1</v>
      </c>
      <c r="T871" s="6">
        <v>17.63</v>
      </c>
      <c r="U871" s="4"/>
      <c r="V871" s="6"/>
      <c r="W871" s="5"/>
      <c r="X871" s="5"/>
      <c r="Y871" s="4"/>
      <c r="Z871" s="6"/>
      <c r="AA871" s="4"/>
      <c r="AB871" s="6"/>
      <c r="AC871" s="5"/>
      <c r="AD871" s="5"/>
      <c r="AE871" s="4"/>
      <c r="AF871" s="6"/>
      <c r="AG871" s="4"/>
      <c r="AH871" s="6"/>
      <c r="AI871" s="5"/>
      <c r="AJ871" s="5"/>
      <c r="AK871" s="4"/>
      <c r="AL871" s="6"/>
      <c r="AM871" s="4"/>
      <c r="AN871" s="6"/>
      <c r="AO871" s="5"/>
      <c r="AP871" s="5"/>
      <c r="AQ871" s="4"/>
      <c r="AR871" s="6"/>
      <c r="AS871" s="4"/>
      <c r="AT871" s="6"/>
      <c r="AU871" s="5"/>
      <c r="AV871" s="5"/>
      <c r="AW871" s="4"/>
      <c r="AX871" s="6"/>
      <c r="AY871" s="4"/>
      <c r="AZ871" s="6"/>
      <c r="BA871" s="5"/>
      <c r="BB871" s="5"/>
      <c r="BC871" s="4"/>
      <c r="BD871" s="6"/>
      <c r="BE871" s="4"/>
      <c r="BF871" s="6"/>
      <c r="BG871" s="5"/>
      <c r="BH871" s="5"/>
      <c r="BI871" s="4"/>
      <c r="BJ871" s="6"/>
      <c r="BK871" s="4"/>
      <c r="BL871" s="6"/>
      <c r="BM871" s="5"/>
      <c r="BN871" s="5"/>
      <c r="BO871" s="4">
        <v>1</v>
      </c>
      <c r="BP871" s="6">
        <v>17.63</v>
      </c>
      <c r="BQ871" s="4"/>
      <c r="BR871" s="6"/>
      <c r="BS871" s="5"/>
      <c r="BT871" s="5"/>
      <c r="BU871" s="4"/>
      <c r="BV871" s="6"/>
      <c r="BW871" s="4"/>
      <c r="BX871" s="6"/>
      <c r="BY871" s="5"/>
      <c r="BZ871" s="5"/>
      <c r="CA871" s="4"/>
      <c r="CB871" s="6"/>
      <c r="CC871" s="4"/>
      <c r="CD871" s="6"/>
      <c r="CE871" s="5"/>
      <c r="CF871" s="5"/>
      <c r="CG871" s="4"/>
      <c r="CH871" s="6"/>
      <c r="CI871" s="4"/>
      <c r="CJ871" s="6"/>
      <c r="CK871" s="5"/>
      <c r="CL871" s="5"/>
      <c r="CM871" s="4"/>
      <c r="CN871" s="6"/>
      <c r="CO871" s="4"/>
      <c r="CP871" s="6"/>
      <c r="CQ871" s="5"/>
      <c r="CR871" s="5"/>
      <c r="CS871" s="4"/>
      <c r="CT871" s="6"/>
      <c r="CU871" s="4"/>
      <c r="CV871" s="6"/>
      <c r="CW871" s="5"/>
      <c r="CX871" s="5"/>
      <c r="CY871" s="4"/>
      <c r="CZ871" s="6"/>
      <c r="DA871" s="4"/>
      <c r="DB871" s="6"/>
      <c r="DC871" s="5"/>
      <c r="DD871" s="5"/>
      <c r="DE871" s="4"/>
      <c r="DF871" s="6"/>
      <c r="DG871" s="4"/>
      <c r="DH871" s="6"/>
      <c r="DI871" s="5"/>
      <c r="DJ871" s="5"/>
      <c r="DK871" s="4"/>
      <c r="DL871" s="6"/>
      <c r="DM871" s="4"/>
      <c r="DN871" s="6"/>
      <c r="DO871" s="5"/>
      <c r="DP871" s="5"/>
      <c r="DQ871" s="4"/>
      <c r="DR871" s="6"/>
      <c r="DS871" s="4"/>
      <c r="DT871" s="6"/>
      <c r="DU871" s="5"/>
      <c r="DV871" s="5"/>
      <c r="DW871" s="4"/>
      <c r="DX871" s="6"/>
      <c r="DY871" s="4"/>
      <c r="DZ871" s="6"/>
      <c r="EA871" s="5"/>
      <c r="EB871" s="5"/>
      <c r="EC871" s="4"/>
      <c r="ED871" s="6"/>
      <c r="EE871" s="4"/>
      <c r="EF871" s="6"/>
      <c r="EG871" s="5"/>
      <c r="EH871" s="5"/>
      <c r="EI871" s="4"/>
      <c r="EJ871" s="6"/>
      <c r="EK871" s="4"/>
      <c r="EL871" s="6"/>
      <c r="EM871" s="5"/>
      <c r="EN871" s="5"/>
      <c r="EO871" s="4"/>
      <c r="EP871" s="6"/>
      <c r="EQ871" s="4"/>
      <c r="ER871" s="6"/>
      <c r="ES871" s="5"/>
      <c r="ET871" s="5"/>
      <c r="EU871" s="4"/>
      <c r="EV871" s="6"/>
      <c r="EW871" s="4"/>
      <c r="EX871" s="6"/>
      <c r="EY871" s="5"/>
      <c r="EZ871" s="5"/>
      <c r="FA871" s="4"/>
      <c r="FB871" s="6"/>
      <c r="FC871" s="4"/>
      <c r="FD871" s="6"/>
      <c r="FE871" s="5"/>
      <c r="FF871" s="5"/>
      <c r="FG871" s="4"/>
      <c r="FH871" s="6"/>
      <c r="FI871" s="4"/>
      <c r="FJ871" s="6"/>
      <c r="FK871" s="5"/>
      <c r="FL871" s="5"/>
      <c r="FM871" s="4"/>
      <c r="FN871" s="6"/>
      <c r="FO871" s="4"/>
      <c r="FP871" s="6"/>
      <c r="FQ871" s="5"/>
      <c r="FR871" s="5"/>
      <c r="FS871" s="4"/>
      <c r="FT871" s="6"/>
      <c r="FU871" s="4"/>
      <c r="FV871" s="6"/>
      <c r="FW871" s="5"/>
      <c r="FX871" s="5"/>
      <c r="FY871" s="4"/>
      <c r="FZ871" s="6"/>
      <c r="GA871" s="4"/>
      <c r="GB871" s="6"/>
      <c r="GC871" s="5"/>
      <c r="GD871" s="5"/>
      <c r="GE871" s="4"/>
      <c r="GF871" s="6"/>
      <c r="GG871" s="4"/>
      <c r="GH871" s="6"/>
      <c r="GI871" s="5"/>
      <c r="GJ871" s="5"/>
      <c r="GK871" s="4"/>
      <c r="GL871" s="6"/>
      <c r="GM871" s="4"/>
      <c r="GN871" s="6"/>
      <c r="GO871" s="5"/>
      <c r="GP871" s="5"/>
      <c r="GQ871" s="4"/>
      <c r="GR871" s="6"/>
      <c r="GS871" s="4"/>
      <c r="GT871" s="6"/>
      <c r="GU871" s="5"/>
      <c r="GV871" s="5"/>
      <c r="GW871" s="4"/>
      <c r="GX871" s="6"/>
      <c r="GY871" s="4"/>
      <c r="GZ871" s="6"/>
      <c r="HA871" s="5"/>
      <c r="HB871" s="5"/>
      <c r="HC871" s="4"/>
      <c r="HD871" s="6"/>
      <c r="HE871" s="4"/>
      <c r="HF871" s="6"/>
      <c r="HG871" s="5"/>
      <c r="HH871" s="5"/>
      <c r="HI871" s="4"/>
      <c r="HJ871" s="6"/>
      <c r="HK871" s="4"/>
      <c r="HL871" s="6"/>
      <c r="HM871" s="5"/>
      <c r="HN871" s="5"/>
      <c r="HO871" s="4"/>
      <c r="HP871" s="6"/>
      <c r="HQ871" s="4"/>
      <c r="HR871" s="6"/>
      <c r="HS871" s="5"/>
      <c r="HT871" s="5"/>
      <c r="HU871" s="4"/>
      <c r="HV871" s="6"/>
      <c r="HW871" s="4"/>
      <c r="HX871" s="6"/>
      <c r="HY871" s="5"/>
      <c r="HZ871" s="5"/>
      <c r="IA871" s="4"/>
      <c r="IB871" s="6"/>
      <c r="IC871" s="4"/>
      <c r="ID871" s="6"/>
      <c r="IE871" s="5"/>
      <c r="IF871" s="5"/>
      <c r="IG871" s="4"/>
      <c r="IH871" s="6"/>
      <c r="II871" s="4"/>
      <c r="IJ871" s="6"/>
      <c r="IK871" s="5"/>
      <c r="IL871" s="5"/>
      <c r="IM871" s="4"/>
      <c r="IN871" s="6"/>
      <c r="IO871" s="4"/>
      <c r="IP871" s="6"/>
      <c r="IQ871" s="5"/>
      <c r="IR871" s="5"/>
      <c r="IS871" s="4"/>
      <c r="IT871" s="6"/>
      <c r="IU871" s="4"/>
      <c r="IV871" s="6"/>
      <c r="IW871" s="5"/>
      <c r="IX871" s="5"/>
      <c r="IY871" s="4"/>
      <c r="IZ871" s="6"/>
      <c r="JA871" s="4"/>
      <c r="JB871" s="6"/>
      <c r="JC871" s="5"/>
      <c r="JD871" s="5"/>
      <c r="JE871" s="4"/>
      <c r="JF871" s="6"/>
      <c r="JG871" s="4"/>
      <c r="JH871" s="6"/>
      <c r="JI871" s="5"/>
      <c r="JJ871" s="5"/>
      <c r="JK871" s="4"/>
      <c r="JL871" s="6"/>
      <c r="JM871" s="4"/>
      <c r="JN871" s="6"/>
      <c r="JO871" s="5"/>
      <c r="JP871" s="5"/>
      <c r="JQ871" s="4"/>
      <c r="JR871" s="6"/>
      <c r="JS871" s="4"/>
      <c r="JT871" s="6"/>
      <c r="JU871" s="5"/>
      <c r="JV871" s="5"/>
      <c r="JW871" s="4"/>
      <c r="JX871" s="6"/>
      <c r="JY871" s="4"/>
      <c r="JZ871" s="6"/>
      <c r="KA871" s="5"/>
      <c r="KB871" s="5"/>
      <c r="KC871" s="4"/>
      <c r="KD871" s="6"/>
      <c r="KE871" s="4"/>
      <c r="KF871" s="6"/>
      <c r="KG871" s="5"/>
      <c r="KH871" s="5"/>
      <c r="KI871" s="4"/>
      <c r="KJ871" s="6"/>
      <c r="KK871" s="4"/>
      <c r="KL871" s="6"/>
      <c r="KM871" s="5"/>
      <c r="KN871" s="5"/>
    </row>
    <row r="872">
      <c r="A872" s="3" t="s">
        <v>85</v>
      </c>
      <c r="B872" s="3" t="s">
        <v>765</v>
      </c>
      <c r="C872" s="3" t="s">
        <v>703</v>
      </c>
      <c r="D872" s="3" t="s">
        <v>704</v>
      </c>
      <c r="E872" s="3" t="s">
        <v>767</v>
      </c>
      <c r="F872" s="3" t="s">
        <v>767</v>
      </c>
      <c r="G872" s="3" t="s">
        <v>767</v>
      </c>
      <c r="H872" s="3" t="s">
        <v>104</v>
      </c>
      <c r="I872" s="3" t="s">
        <v>1325</v>
      </c>
      <c r="J872" s="3" t="s">
        <v>1337</v>
      </c>
      <c r="K872" s="4">
        <v>92</v>
      </c>
      <c r="L872" s="4">
        <f>=ROUNDDOWN(36.8,0)</f>
      </c>
      <c r="M872" s="4"/>
      <c r="N872" s="5">
        <v>1</v>
      </c>
      <c r="O872" s="4"/>
      <c r="P872" s="4">
        <f>=ROUNDDOWN({0},0)</f>
      </c>
      <c r="Q872" s="4"/>
      <c r="R872" s="5"/>
      <c r="S872" s="4">
        <v>1</v>
      </c>
      <c r="T872" s="6">
        <v>24.81</v>
      </c>
      <c r="U872" s="4"/>
      <c r="V872" s="6"/>
      <c r="W872" s="5"/>
      <c r="X872" s="5"/>
      <c r="Y872" s="4"/>
      <c r="Z872" s="6"/>
      <c r="AA872" s="4"/>
      <c r="AB872" s="6"/>
      <c r="AC872" s="5"/>
      <c r="AD872" s="5"/>
      <c r="AE872" s="4"/>
      <c r="AF872" s="6"/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  <c r="AW872" s="4"/>
      <c r="AX872" s="6"/>
      <c r="AY872" s="4"/>
      <c r="AZ872" s="6"/>
      <c r="BA872" s="5"/>
      <c r="BB872" s="5"/>
      <c r="BC872" s="4"/>
      <c r="BD872" s="6"/>
      <c r="BE872" s="4"/>
      <c r="BF872" s="6"/>
      <c r="BG872" s="5"/>
      <c r="BH872" s="5"/>
      <c r="BI872" s="4"/>
      <c r="BJ872" s="6"/>
      <c r="BK872" s="4"/>
      <c r="BL872" s="6"/>
      <c r="BM872" s="5"/>
      <c r="BN872" s="5"/>
      <c r="BO872" s="4"/>
      <c r="BP872" s="6"/>
      <c r="BQ872" s="4"/>
      <c r="BR872" s="6"/>
      <c r="BS872" s="5"/>
      <c r="BT872" s="5"/>
      <c r="BU872" s="4"/>
      <c r="BV872" s="6"/>
      <c r="BW872" s="4"/>
      <c r="BX872" s="6"/>
      <c r="BY872" s="5"/>
      <c r="BZ872" s="5"/>
      <c r="CA872" s="4"/>
      <c r="CB872" s="6"/>
      <c r="CC872" s="4"/>
      <c r="CD872" s="6"/>
      <c r="CE872" s="5"/>
      <c r="CF872" s="5"/>
      <c r="CG872" s="4"/>
      <c r="CH872" s="6"/>
      <c r="CI872" s="4"/>
      <c r="CJ872" s="6"/>
      <c r="CK872" s="5"/>
      <c r="CL872" s="5"/>
      <c r="CM872" s="4"/>
      <c r="CN872" s="6"/>
      <c r="CO872" s="4"/>
      <c r="CP872" s="6"/>
      <c r="CQ872" s="5"/>
      <c r="CR872" s="5"/>
      <c r="CS872" s="4"/>
      <c r="CT872" s="6"/>
      <c r="CU872" s="4"/>
      <c r="CV872" s="6"/>
      <c r="CW872" s="5"/>
      <c r="CX872" s="5"/>
      <c r="CY872" s="4"/>
      <c r="CZ872" s="6"/>
      <c r="DA872" s="4"/>
      <c r="DB872" s="6"/>
      <c r="DC872" s="5"/>
      <c r="DD872" s="5"/>
      <c r="DE872" s="4"/>
      <c r="DF872" s="6"/>
      <c r="DG872" s="4"/>
      <c r="DH872" s="6"/>
      <c r="DI872" s="5"/>
      <c r="DJ872" s="5"/>
      <c r="DK872" s="4"/>
      <c r="DL872" s="6"/>
      <c r="DM872" s="4"/>
      <c r="DN872" s="6"/>
      <c r="DO872" s="5"/>
      <c r="DP872" s="5"/>
      <c r="DQ872" s="4">
        <v>1</v>
      </c>
      <c r="DR872" s="6">
        <v>24.81</v>
      </c>
      <c r="DS872" s="4"/>
      <c r="DT872" s="6"/>
      <c r="DU872" s="5"/>
      <c r="DV872" s="5"/>
      <c r="DW872" s="4"/>
      <c r="DX872" s="6"/>
      <c r="DY872" s="4"/>
      <c r="DZ872" s="6"/>
      <c r="EA872" s="5"/>
      <c r="EB872" s="5"/>
      <c r="EC872" s="4"/>
      <c r="ED872" s="6"/>
      <c r="EE872" s="4"/>
      <c r="EF872" s="6"/>
      <c r="EG872" s="5"/>
      <c r="EH872" s="5"/>
      <c r="EI872" s="4"/>
      <c r="EJ872" s="6"/>
      <c r="EK872" s="4"/>
      <c r="EL872" s="6"/>
      <c r="EM872" s="5"/>
      <c r="EN872" s="5"/>
      <c r="EO872" s="4"/>
      <c r="EP872" s="6"/>
      <c r="EQ872" s="4"/>
      <c r="ER872" s="6"/>
      <c r="ES872" s="5"/>
      <c r="ET872" s="5"/>
      <c r="EU872" s="4"/>
      <c r="EV872" s="6"/>
      <c r="EW872" s="4"/>
      <c r="EX872" s="6"/>
      <c r="EY872" s="5"/>
      <c r="EZ872" s="5"/>
      <c r="FA872" s="4"/>
      <c r="FB872" s="6"/>
      <c r="FC872" s="4"/>
      <c r="FD872" s="6"/>
      <c r="FE872" s="5"/>
      <c r="FF872" s="5"/>
      <c r="FG872" s="4"/>
      <c r="FH872" s="6"/>
      <c r="FI872" s="4"/>
      <c r="FJ872" s="6"/>
      <c r="FK872" s="5"/>
      <c r="FL872" s="5"/>
      <c r="FM872" s="4"/>
      <c r="FN872" s="6"/>
      <c r="FO872" s="4"/>
      <c r="FP872" s="6"/>
      <c r="FQ872" s="5"/>
      <c r="FR872" s="5"/>
      <c r="FS872" s="4"/>
      <c r="FT872" s="6"/>
      <c r="FU872" s="4"/>
      <c r="FV872" s="6"/>
      <c r="FW872" s="5"/>
      <c r="FX872" s="5"/>
      <c r="FY872" s="4"/>
      <c r="FZ872" s="6"/>
      <c r="GA872" s="4"/>
      <c r="GB872" s="6"/>
      <c r="GC872" s="5"/>
      <c r="GD872" s="5"/>
      <c r="GE872" s="4"/>
      <c r="GF872" s="6"/>
      <c r="GG872" s="4"/>
      <c r="GH872" s="6"/>
      <c r="GI872" s="5"/>
      <c r="GJ872" s="5"/>
      <c r="GK872" s="4"/>
      <c r="GL872" s="6"/>
      <c r="GM872" s="4"/>
      <c r="GN872" s="6"/>
      <c r="GO872" s="5"/>
      <c r="GP872" s="5"/>
      <c r="GQ872" s="4"/>
      <c r="GR872" s="6"/>
      <c r="GS872" s="4"/>
      <c r="GT872" s="6"/>
      <c r="GU872" s="5"/>
      <c r="GV872" s="5"/>
      <c r="GW872" s="4"/>
      <c r="GX872" s="6"/>
      <c r="GY872" s="4"/>
      <c r="GZ872" s="6"/>
      <c r="HA872" s="5"/>
      <c r="HB872" s="5"/>
      <c r="HC872" s="4"/>
      <c r="HD872" s="6"/>
      <c r="HE872" s="4"/>
      <c r="HF872" s="6"/>
      <c r="HG872" s="5"/>
      <c r="HH872" s="5"/>
      <c r="HI872" s="4"/>
      <c r="HJ872" s="6"/>
      <c r="HK872" s="4"/>
      <c r="HL872" s="6"/>
      <c r="HM872" s="5"/>
      <c r="HN872" s="5"/>
      <c r="HO872" s="4"/>
      <c r="HP872" s="6"/>
      <c r="HQ872" s="4"/>
      <c r="HR872" s="6"/>
      <c r="HS872" s="5"/>
      <c r="HT872" s="5"/>
      <c r="HU872" s="4"/>
      <c r="HV872" s="6"/>
      <c r="HW872" s="4"/>
      <c r="HX872" s="6"/>
      <c r="HY872" s="5"/>
      <c r="HZ872" s="5"/>
      <c r="IA872" s="4"/>
      <c r="IB872" s="6"/>
      <c r="IC872" s="4"/>
      <c r="ID872" s="6"/>
      <c r="IE872" s="5"/>
      <c r="IF872" s="5"/>
      <c r="IG872" s="4"/>
      <c r="IH872" s="6"/>
      <c r="II872" s="4"/>
      <c r="IJ872" s="6"/>
      <c r="IK872" s="5"/>
      <c r="IL872" s="5"/>
      <c r="IM872" s="4"/>
      <c r="IN872" s="6"/>
      <c r="IO872" s="4"/>
      <c r="IP872" s="6"/>
      <c r="IQ872" s="5"/>
      <c r="IR872" s="5"/>
      <c r="IS872" s="4"/>
      <c r="IT872" s="6"/>
      <c r="IU872" s="4"/>
      <c r="IV872" s="6"/>
      <c r="IW872" s="5"/>
      <c r="IX872" s="5"/>
      <c r="IY872" s="4"/>
      <c r="IZ872" s="6"/>
      <c r="JA872" s="4"/>
      <c r="JB872" s="6"/>
      <c r="JC872" s="5"/>
      <c r="JD872" s="5"/>
      <c r="JE872" s="4"/>
      <c r="JF872" s="6"/>
      <c r="JG872" s="4"/>
      <c r="JH872" s="6"/>
      <c r="JI872" s="5"/>
      <c r="JJ872" s="5"/>
      <c r="JK872" s="4"/>
      <c r="JL872" s="6"/>
      <c r="JM872" s="4"/>
      <c r="JN872" s="6"/>
      <c r="JO872" s="5"/>
      <c r="JP872" s="5"/>
      <c r="JQ872" s="4"/>
      <c r="JR872" s="6"/>
      <c r="JS872" s="4"/>
      <c r="JT872" s="6"/>
      <c r="JU872" s="5"/>
      <c r="JV872" s="5"/>
      <c r="JW872" s="4"/>
      <c r="JX872" s="6"/>
      <c r="JY872" s="4"/>
      <c r="JZ872" s="6"/>
      <c r="KA872" s="5"/>
      <c r="KB872" s="5"/>
      <c r="KC872" s="4"/>
      <c r="KD872" s="6"/>
      <c r="KE872" s="4"/>
      <c r="KF872" s="6"/>
      <c r="KG872" s="5"/>
      <c r="KH872" s="5"/>
      <c r="KI872" s="4"/>
      <c r="KJ872" s="6"/>
      <c r="KK872" s="4"/>
      <c r="KL872" s="6"/>
      <c r="KM872" s="5"/>
      <c r="KN872" s="5"/>
    </row>
    <row r="873">
      <c r="A873" s="3" t="s">
        <v>85</v>
      </c>
      <c r="B873" s="3" t="s">
        <v>765</v>
      </c>
      <c r="C873" s="3" t="s">
        <v>703</v>
      </c>
      <c r="D873" s="3" t="s">
        <v>704</v>
      </c>
      <c r="E873" s="3" t="s">
        <v>767</v>
      </c>
      <c r="F873" s="3" t="s">
        <v>767</v>
      </c>
      <c r="G873" s="3" t="s">
        <v>767</v>
      </c>
      <c r="H873" s="3" t="s">
        <v>104</v>
      </c>
      <c r="I873" s="3" t="s">
        <v>1335</v>
      </c>
      <c r="J873" s="3" t="s">
        <v>1337</v>
      </c>
      <c r="K873" s="4">
        <v>144</v>
      </c>
      <c r="L873" s="4">
        <f>=ROUNDDOWN(23.6065573770492,0)</f>
      </c>
      <c r="M873" s="4"/>
      <c r="N873" s="5">
        <v>1</v>
      </c>
      <c r="O873" s="4"/>
      <c r="P873" s="4">
        <f>=ROUNDDOWN({0},0)</f>
      </c>
      <c r="Q873" s="4"/>
      <c r="R873" s="5"/>
      <c r="S873" s="4">
        <v>1</v>
      </c>
      <c r="T873" s="6">
        <v>18.67</v>
      </c>
      <c r="U873" s="4"/>
      <c r="V873" s="6"/>
      <c r="W873" s="5"/>
      <c r="X873" s="5"/>
      <c r="Y873" s="4"/>
      <c r="Z873" s="6"/>
      <c r="AA873" s="4"/>
      <c r="AB873" s="6"/>
      <c r="AC873" s="5"/>
      <c r="AD873" s="5"/>
      <c r="AE873" s="4">
        <v>1</v>
      </c>
      <c r="AF873" s="6">
        <v>18.67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  <c r="AW873" s="4"/>
      <c r="AX873" s="6"/>
      <c r="AY873" s="4"/>
      <c r="AZ873" s="6"/>
      <c r="BA873" s="5"/>
      <c r="BB873" s="5"/>
      <c r="BC873" s="4"/>
      <c r="BD873" s="6"/>
      <c r="BE873" s="4"/>
      <c r="BF873" s="6"/>
      <c r="BG873" s="5"/>
      <c r="BH873" s="5"/>
      <c r="BI873" s="4"/>
      <c r="BJ873" s="6"/>
      <c r="BK873" s="4"/>
      <c r="BL873" s="6"/>
      <c r="BM873" s="5"/>
      <c r="BN873" s="5"/>
      <c r="BO873" s="4"/>
      <c r="BP873" s="6"/>
      <c r="BQ873" s="4"/>
      <c r="BR873" s="6"/>
      <c r="BS873" s="5"/>
      <c r="BT873" s="5"/>
      <c r="BU873" s="4"/>
      <c r="BV873" s="6"/>
      <c r="BW873" s="4"/>
      <c r="BX873" s="6"/>
      <c r="BY873" s="5"/>
      <c r="BZ873" s="5"/>
      <c r="CA873" s="4"/>
      <c r="CB873" s="6"/>
      <c r="CC873" s="4"/>
      <c r="CD873" s="6"/>
      <c r="CE873" s="5"/>
      <c r="CF873" s="5"/>
      <c r="CG873" s="4"/>
      <c r="CH873" s="6"/>
      <c r="CI873" s="4"/>
      <c r="CJ873" s="6"/>
      <c r="CK873" s="5"/>
      <c r="CL873" s="5"/>
      <c r="CM873" s="4"/>
      <c r="CN873" s="6"/>
      <c r="CO873" s="4"/>
      <c r="CP873" s="6"/>
      <c r="CQ873" s="5"/>
      <c r="CR873" s="5"/>
      <c r="CS873" s="4"/>
      <c r="CT873" s="6"/>
      <c r="CU873" s="4"/>
      <c r="CV873" s="6"/>
      <c r="CW873" s="5"/>
      <c r="CX873" s="5"/>
      <c r="CY873" s="4"/>
      <c r="CZ873" s="6"/>
      <c r="DA873" s="4"/>
      <c r="DB873" s="6"/>
      <c r="DC873" s="5"/>
      <c r="DD873" s="5"/>
      <c r="DE873" s="4"/>
      <c r="DF873" s="6"/>
      <c r="DG873" s="4"/>
      <c r="DH873" s="6"/>
      <c r="DI873" s="5"/>
      <c r="DJ873" s="5"/>
      <c r="DK873" s="4"/>
      <c r="DL873" s="6"/>
      <c r="DM873" s="4"/>
      <c r="DN873" s="6"/>
      <c r="DO873" s="5"/>
      <c r="DP873" s="5"/>
      <c r="DQ873" s="4"/>
      <c r="DR873" s="6"/>
      <c r="DS873" s="4"/>
      <c r="DT873" s="6"/>
      <c r="DU873" s="5"/>
      <c r="DV873" s="5"/>
      <c r="DW873" s="4"/>
      <c r="DX873" s="6"/>
      <c r="DY873" s="4"/>
      <c r="DZ873" s="6"/>
      <c r="EA873" s="5"/>
      <c r="EB873" s="5"/>
      <c r="EC873" s="4"/>
      <c r="ED873" s="6"/>
      <c r="EE873" s="4"/>
      <c r="EF873" s="6"/>
      <c r="EG873" s="5"/>
      <c r="EH873" s="5"/>
      <c r="EI873" s="4"/>
      <c r="EJ873" s="6"/>
      <c r="EK873" s="4"/>
      <c r="EL873" s="6"/>
      <c r="EM873" s="5"/>
      <c r="EN873" s="5"/>
      <c r="EO873" s="4"/>
      <c r="EP873" s="6"/>
      <c r="EQ873" s="4"/>
      <c r="ER873" s="6"/>
      <c r="ES873" s="5"/>
      <c r="ET873" s="5"/>
      <c r="EU873" s="4"/>
      <c r="EV873" s="6"/>
      <c r="EW873" s="4"/>
      <c r="EX873" s="6"/>
      <c r="EY873" s="5"/>
      <c r="EZ873" s="5"/>
      <c r="FA873" s="4"/>
      <c r="FB873" s="6"/>
      <c r="FC873" s="4"/>
      <c r="FD873" s="6"/>
      <c r="FE873" s="5"/>
      <c r="FF873" s="5"/>
      <c r="FG873" s="4"/>
      <c r="FH873" s="6"/>
      <c r="FI873" s="4"/>
      <c r="FJ873" s="6"/>
      <c r="FK873" s="5"/>
      <c r="FL873" s="5"/>
      <c r="FM873" s="4"/>
      <c r="FN873" s="6"/>
      <c r="FO873" s="4"/>
      <c r="FP873" s="6"/>
      <c r="FQ873" s="5"/>
      <c r="FR873" s="5"/>
      <c r="FS873" s="4"/>
      <c r="FT873" s="6"/>
      <c r="FU873" s="4"/>
      <c r="FV873" s="6"/>
      <c r="FW873" s="5"/>
      <c r="FX873" s="5"/>
      <c r="FY873" s="4"/>
      <c r="FZ873" s="6"/>
      <c r="GA873" s="4"/>
      <c r="GB873" s="6"/>
      <c r="GC873" s="5"/>
      <c r="GD873" s="5"/>
      <c r="GE873" s="4"/>
      <c r="GF873" s="6"/>
      <c r="GG873" s="4"/>
      <c r="GH873" s="6"/>
      <c r="GI873" s="5"/>
      <c r="GJ873" s="5"/>
      <c r="GK873" s="4"/>
      <c r="GL873" s="6"/>
      <c r="GM873" s="4"/>
      <c r="GN873" s="6"/>
      <c r="GO873" s="5"/>
      <c r="GP873" s="5"/>
      <c r="GQ873" s="4"/>
      <c r="GR873" s="6"/>
      <c r="GS873" s="4"/>
      <c r="GT873" s="6"/>
      <c r="GU873" s="5"/>
      <c r="GV873" s="5"/>
      <c r="GW873" s="4"/>
      <c r="GX873" s="6"/>
      <c r="GY873" s="4"/>
      <c r="GZ873" s="6"/>
      <c r="HA873" s="5"/>
      <c r="HB873" s="5"/>
      <c r="HC873" s="4"/>
      <c r="HD873" s="6"/>
      <c r="HE873" s="4"/>
      <c r="HF873" s="6"/>
      <c r="HG873" s="5"/>
      <c r="HH873" s="5"/>
      <c r="HI873" s="4"/>
      <c r="HJ873" s="6"/>
      <c r="HK873" s="4"/>
      <c r="HL873" s="6"/>
      <c r="HM873" s="5"/>
      <c r="HN873" s="5"/>
      <c r="HO873" s="4"/>
      <c r="HP873" s="6"/>
      <c r="HQ873" s="4"/>
      <c r="HR873" s="6"/>
      <c r="HS873" s="5"/>
      <c r="HT873" s="5"/>
      <c r="HU873" s="4"/>
      <c r="HV873" s="6"/>
      <c r="HW873" s="4"/>
      <c r="HX873" s="6"/>
      <c r="HY873" s="5"/>
      <c r="HZ873" s="5"/>
      <c r="IA873" s="4"/>
      <c r="IB873" s="6"/>
      <c r="IC873" s="4"/>
      <c r="ID873" s="6"/>
      <c r="IE873" s="5"/>
      <c r="IF873" s="5"/>
      <c r="IG873" s="4"/>
      <c r="IH873" s="6"/>
      <c r="II873" s="4"/>
      <c r="IJ873" s="6"/>
      <c r="IK873" s="5"/>
      <c r="IL873" s="5"/>
      <c r="IM873" s="4"/>
      <c r="IN873" s="6"/>
      <c r="IO873" s="4"/>
      <c r="IP873" s="6"/>
      <c r="IQ873" s="5"/>
      <c r="IR873" s="5"/>
      <c r="IS873" s="4"/>
      <c r="IT873" s="6"/>
      <c r="IU873" s="4"/>
      <c r="IV873" s="6"/>
      <c r="IW873" s="5"/>
      <c r="IX873" s="5"/>
      <c r="IY873" s="4"/>
      <c r="IZ873" s="6"/>
      <c r="JA873" s="4"/>
      <c r="JB873" s="6"/>
      <c r="JC873" s="5"/>
      <c r="JD873" s="5"/>
      <c r="JE873" s="4"/>
      <c r="JF873" s="6"/>
      <c r="JG873" s="4"/>
      <c r="JH873" s="6"/>
      <c r="JI873" s="5"/>
      <c r="JJ873" s="5"/>
      <c r="JK873" s="4"/>
      <c r="JL873" s="6"/>
      <c r="JM873" s="4"/>
      <c r="JN873" s="6"/>
      <c r="JO873" s="5"/>
      <c r="JP873" s="5"/>
      <c r="JQ873" s="4"/>
      <c r="JR873" s="6"/>
      <c r="JS873" s="4"/>
      <c r="JT873" s="6"/>
      <c r="JU873" s="5"/>
      <c r="JV873" s="5"/>
      <c r="JW873" s="4"/>
      <c r="JX873" s="6"/>
      <c r="JY873" s="4"/>
      <c r="JZ873" s="6"/>
      <c r="KA873" s="5"/>
      <c r="KB873" s="5"/>
      <c r="KC873" s="4"/>
      <c r="KD873" s="6"/>
      <c r="KE873" s="4"/>
      <c r="KF873" s="6"/>
      <c r="KG873" s="5"/>
      <c r="KH873" s="5"/>
      <c r="KI873" s="4"/>
      <c r="KJ873" s="6"/>
      <c r="KK873" s="4"/>
      <c r="KL873" s="6"/>
      <c r="KM873" s="5"/>
      <c r="KN873" s="5"/>
    </row>
    <row r="874">
      <c r="A874" s="3" t="s">
        <v>85</v>
      </c>
      <c r="B874" s="3" t="s">
        <v>765</v>
      </c>
      <c r="C874" s="3" t="s">
        <v>703</v>
      </c>
      <c r="D874" s="3" t="s">
        <v>704</v>
      </c>
      <c r="E874" s="3" t="s">
        <v>777</v>
      </c>
      <c r="F874" s="3" t="s">
        <v>777</v>
      </c>
      <c r="G874" s="3" t="s">
        <v>777</v>
      </c>
      <c r="H874" s="3" t="s">
        <v>104</v>
      </c>
      <c r="I874" s="3" t="s">
        <v>1311</v>
      </c>
      <c r="J874" s="3" t="s">
        <v>1340</v>
      </c>
      <c r="K874" s="4">
        <v>64</v>
      </c>
      <c r="L874" s="4">
        <f>=ROUNDDOWN(21.3333333333333,0)</f>
      </c>
      <c r="M874" s="4"/>
      <c r="N874" s="5"/>
      <c r="O874" s="4"/>
      <c r="P874" s="4">
        <f>=ROUNDDOWN({0},0)</f>
      </c>
      <c r="Q874" s="4"/>
      <c r="R874" s="5"/>
      <c r="S874" s="4">
        <v>1</v>
      </c>
      <c r="T874" s="6">
        <v>8.2</v>
      </c>
      <c r="U874" s="4"/>
      <c r="V874" s="6"/>
      <c r="W874" s="5"/>
      <c r="X874" s="5"/>
      <c r="Y874" s="4"/>
      <c r="Z874" s="6"/>
      <c r="AA874" s="4"/>
      <c r="AB874" s="6"/>
      <c r="AC874" s="5"/>
      <c r="AD874" s="5"/>
      <c r="AE874" s="4"/>
      <c r="AF874" s="6"/>
      <c r="AG874" s="4"/>
      <c r="AH874" s="6"/>
      <c r="AI874" s="5"/>
      <c r="AJ874" s="5"/>
      <c r="AK874" s="4"/>
      <c r="AL874" s="6"/>
      <c r="AM874" s="4"/>
      <c r="AN874" s="6"/>
      <c r="AO874" s="5"/>
      <c r="AP874" s="5"/>
      <c r="AQ874" s="4"/>
      <c r="AR874" s="6"/>
      <c r="AS874" s="4"/>
      <c r="AT874" s="6"/>
      <c r="AU874" s="5"/>
      <c r="AV874" s="5"/>
      <c r="AW874" s="4"/>
      <c r="AX874" s="6"/>
      <c r="AY874" s="4"/>
      <c r="AZ874" s="6"/>
      <c r="BA874" s="5"/>
      <c r="BB874" s="5"/>
      <c r="BC874" s="4"/>
      <c r="BD874" s="6"/>
      <c r="BE874" s="4"/>
      <c r="BF874" s="6"/>
      <c r="BG874" s="5"/>
      <c r="BH874" s="5"/>
      <c r="BI874" s="4">
        <v>1</v>
      </c>
      <c r="BJ874" s="6">
        <v>8.2</v>
      </c>
      <c r="BK874" s="4"/>
      <c r="BL874" s="6"/>
      <c r="BM874" s="5"/>
      <c r="BN874" s="5"/>
      <c r="BO874" s="4"/>
      <c r="BP874" s="6"/>
      <c r="BQ874" s="4"/>
      <c r="BR874" s="6"/>
      <c r="BS874" s="5"/>
      <c r="BT874" s="5"/>
      <c r="BU874" s="4"/>
      <c r="BV874" s="6"/>
      <c r="BW874" s="4"/>
      <c r="BX874" s="6"/>
      <c r="BY874" s="5"/>
      <c r="BZ874" s="5"/>
      <c r="CA874" s="4"/>
      <c r="CB874" s="6"/>
      <c r="CC874" s="4"/>
      <c r="CD874" s="6"/>
      <c r="CE874" s="5"/>
      <c r="CF874" s="5"/>
      <c r="CG874" s="4"/>
      <c r="CH874" s="6"/>
      <c r="CI874" s="4"/>
      <c r="CJ874" s="6"/>
      <c r="CK874" s="5"/>
      <c r="CL874" s="5"/>
      <c r="CM874" s="4"/>
      <c r="CN874" s="6"/>
      <c r="CO874" s="4"/>
      <c r="CP874" s="6"/>
      <c r="CQ874" s="5"/>
      <c r="CR874" s="5"/>
      <c r="CS874" s="4"/>
      <c r="CT874" s="6"/>
      <c r="CU874" s="4"/>
      <c r="CV874" s="6"/>
      <c r="CW874" s="5"/>
      <c r="CX874" s="5"/>
      <c r="CY874" s="4"/>
      <c r="CZ874" s="6"/>
      <c r="DA874" s="4"/>
      <c r="DB874" s="6"/>
      <c r="DC874" s="5"/>
      <c r="DD874" s="5"/>
      <c r="DE874" s="4"/>
      <c r="DF874" s="6"/>
      <c r="DG874" s="4"/>
      <c r="DH874" s="6"/>
      <c r="DI874" s="5"/>
      <c r="DJ874" s="5"/>
      <c r="DK874" s="4"/>
      <c r="DL874" s="6"/>
      <c r="DM874" s="4"/>
      <c r="DN874" s="6"/>
      <c r="DO874" s="5"/>
      <c r="DP874" s="5"/>
      <c r="DQ874" s="4"/>
      <c r="DR874" s="6"/>
      <c r="DS874" s="4"/>
      <c r="DT874" s="6"/>
      <c r="DU874" s="5"/>
      <c r="DV874" s="5"/>
      <c r="DW874" s="4"/>
      <c r="DX874" s="6"/>
      <c r="DY874" s="4"/>
      <c r="DZ874" s="6"/>
      <c r="EA874" s="5"/>
      <c r="EB874" s="5"/>
      <c r="EC874" s="4"/>
      <c r="ED874" s="6"/>
      <c r="EE874" s="4"/>
      <c r="EF874" s="6"/>
      <c r="EG874" s="5"/>
      <c r="EH874" s="5"/>
      <c r="EI874" s="4"/>
      <c r="EJ874" s="6"/>
      <c r="EK874" s="4"/>
      <c r="EL874" s="6"/>
      <c r="EM874" s="5"/>
      <c r="EN874" s="5"/>
      <c r="EO874" s="4"/>
      <c r="EP874" s="6"/>
      <c r="EQ874" s="4"/>
      <c r="ER874" s="6"/>
      <c r="ES874" s="5"/>
      <c r="ET874" s="5"/>
      <c r="EU874" s="4"/>
      <c r="EV874" s="6"/>
      <c r="EW874" s="4"/>
      <c r="EX874" s="6"/>
      <c r="EY874" s="5"/>
      <c r="EZ874" s="5"/>
      <c r="FA874" s="4"/>
      <c r="FB874" s="6"/>
      <c r="FC874" s="4"/>
      <c r="FD874" s="6"/>
      <c r="FE874" s="5"/>
      <c r="FF874" s="5"/>
      <c r="FG874" s="4"/>
      <c r="FH874" s="6"/>
      <c r="FI874" s="4"/>
      <c r="FJ874" s="6"/>
      <c r="FK874" s="5"/>
      <c r="FL874" s="5"/>
      <c r="FM874" s="4"/>
      <c r="FN874" s="6"/>
      <c r="FO874" s="4"/>
      <c r="FP874" s="6"/>
      <c r="FQ874" s="5"/>
      <c r="FR874" s="5"/>
      <c r="FS874" s="4"/>
      <c r="FT874" s="6"/>
      <c r="FU874" s="4"/>
      <c r="FV874" s="6"/>
      <c r="FW874" s="5"/>
      <c r="FX874" s="5"/>
      <c r="FY874" s="4"/>
      <c r="FZ874" s="6"/>
      <c r="GA874" s="4"/>
      <c r="GB874" s="6"/>
      <c r="GC874" s="5"/>
      <c r="GD874" s="5"/>
      <c r="GE874" s="4"/>
      <c r="GF874" s="6"/>
      <c r="GG874" s="4"/>
      <c r="GH874" s="6"/>
      <c r="GI874" s="5"/>
      <c r="GJ874" s="5"/>
      <c r="GK874" s="4"/>
      <c r="GL874" s="6"/>
      <c r="GM874" s="4"/>
      <c r="GN874" s="6"/>
      <c r="GO874" s="5"/>
      <c r="GP874" s="5"/>
      <c r="GQ874" s="4"/>
      <c r="GR874" s="6"/>
      <c r="GS874" s="4"/>
      <c r="GT874" s="6"/>
      <c r="GU874" s="5"/>
      <c r="GV874" s="5"/>
      <c r="GW874" s="4"/>
      <c r="GX874" s="6"/>
      <c r="GY874" s="4"/>
      <c r="GZ874" s="6"/>
      <c r="HA874" s="5"/>
      <c r="HB874" s="5"/>
      <c r="HC874" s="4"/>
      <c r="HD874" s="6"/>
      <c r="HE874" s="4"/>
      <c r="HF874" s="6"/>
      <c r="HG874" s="5"/>
      <c r="HH874" s="5"/>
      <c r="HI874" s="4"/>
      <c r="HJ874" s="6"/>
      <c r="HK874" s="4"/>
      <c r="HL874" s="6"/>
      <c r="HM874" s="5"/>
      <c r="HN874" s="5"/>
      <c r="HO874" s="4"/>
      <c r="HP874" s="6"/>
      <c r="HQ874" s="4"/>
      <c r="HR874" s="6"/>
      <c r="HS874" s="5"/>
      <c r="HT874" s="5"/>
      <c r="HU874" s="4"/>
      <c r="HV874" s="6"/>
      <c r="HW874" s="4"/>
      <c r="HX874" s="6"/>
      <c r="HY874" s="5"/>
      <c r="HZ874" s="5"/>
      <c r="IA874" s="4"/>
      <c r="IB874" s="6"/>
      <c r="IC874" s="4"/>
      <c r="ID874" s="6"/>
      <c r="IE874" s="5"/>
      <c r="IF874" s="5"/>
      <c r="IG874" s="4"/>
      <c r="IH874" s="6"/>
      <c r="II874" s="4"/>
      <c r="IJ874" s="6"/>
      <c r="IK874" s="5"/>
      <c r="IL874" s="5"/>
      <c r="IM874" s="4"/>
      <c r="IN874" s="6"/>
      <c r="IO874" s="4"/>
      <c r="IP874" s="6"/>
      <c r="IQ874" s="5"/>
      <c r="IR874" s="5"/>
      <c r="IS874" s="4"/>
      <c r="IT874" s="6"/>
      <c r="IU874" s="4"/>
      <c r="IV874" s="6"/>
      <c r="IW874" s="5"/>
      <c r="IX874" s="5"/>
      <c r="IY874" s="4"/>
      <c r="IZ874" s="6"/>
      <c r="JA874" s="4"/>
      <c r="JB874" s="6"/>
      <c r="JC874" s="5"/>
      <c r="JD874" s="5"/>
      <c r="JE874" s="4"/>
      <c r="JF874" s="6"/>
      <c r="JG874" s="4"/>
      <c r="JH874" s="6"/>
      <c r="JI874" s="5"/>
      <c r="JJ874" s="5"/>
      <c r="JK874" s="4"/>
      <c r="JL874" s="6"/>
      <c r="JM874" s="4"/>
      <c r="JN874" s="6"/>
      <c r="JO874" s="5"/>
      <c r="JP874" s="5"/>
      <c r="JQ874" s="4"/>
      <c r="JR874" s="6"/>
      <c r="JS874" s="4"/>
      <c r="JT874" s="6"/>
      <c r="JU874" s="5"/>
      <c r="JV874" s="5"/>
      <c r="JW874" s="4"/>
      <c r="JX874" s="6"/>
      <c r="JY874" s="4"/>
      <c r="JZ874" s="6"/>
      <c r="KA874" s="5"/>
      <c r="KB874" s="5"/>
      <c r="KC874" s="4"/>
      <c r="KD874" s="6"/>
      <c r="KE874" s="4"/>
      <c r="KF874" s="6"/>
      <c r="KG874" s="5"/>
      <c r="KH874" s="5"/>
      <c r="KI874" s="4"/>
      <c r="KJ874" s="6"/>
      <c r="KK874" s="4"/>
      <c r="KL874" s="6"/>
      <c r="KM874" s="5"/>
      <c r="KN874" s="5"/>
    </row>
    <row r="875">
      <c r="A875" s="3" t="s">
        <v>85</v>
      </c>
      <c r="B875" s="3" t="s">
        <v>765</v>
      </c>
      <c r="C875" s="3" t="s">
        <v>703</v>
      </c>
      <c r="D875" s="3" t="s">
        <v>704</v>
      </c>
      <c r="E875" s="3" t="s">
        <v>777</v>
      </c>
      <c r="F875" s="3" t="s">
        <v>777</v>
      </c>
      <c r="G875" s="3" t="s">
        <v>777</v>
      </c>
      <c r="H875" s="3" t="s">
        <v>104</v>
      </c>
      <c r="I875" s="3" t="s">
        <v>1325</v>
      </c>
      <c r="J875" s="3" t="s">
        <v>1340</v>
      </c>
      <c r="K875" s="4">
        <v>104</v>
      </c>
      <c r="L875" s="4">
        <f>=ROUNDDOWN(26,0)</f>
      </c>
      <c r="M875" s="4"/>
      <c r="N875" s="5"/>
      <c r="O875" s="4"/>
      <c r="P875" s="4">
        <f>=ROUNDDOWN({0},0)</f>
      </c>
      <c r="Q875" s="4"/>
      <c r="R875" s="5"/>
      <c r="S875" s="4"/>
      <c r="T875" s="6"/>
      <c r="U875" s="4"/>
      <c r="V875" s="6"/>
      <c r="W875" s="5"/>
      <c r="X875" s="5"/>
      <c r="Y875" s="4"/>
      <c r="Z875" s="6"/>
      <c r="AA875" s="4"/>
      <c r="AB875" s="6"/>
      <c r="AC875" s="5"/>
      <c r="AD875" s="5"/>
      <c r="AE875" s="4"/>
      <c r="AF875" s="6"/>
      <c r="AG875" s="4"/>
      <c r="AH875" s="6"/>
      <c r="AI875" s="5"/>
      <c r="AJ875" s="5"/>
      <c r="AK875" s="4"/>
      <c r="AL875" s="6"/>
      <c r="AM875" s="4"/>
      <c r="AN875" s="6"/>
      <c r="AO875" s="5"/>
      <c r="AP875" s="5"/>
      <c r="AQ875" s="4"/>
      <c r="AR875" s="6"/>
      <c r="AS875" s="4"/>
      <c r="AT875" s="6"/>
      <c r="AU875" s="5"/>
      <c r="AV875" s="5"/>
      <c r="AW875" s="4"/>
      <c r="AX875" s="6"/>
      <c r="AY875" s="4"/>
      <c r="AZ875" s="6"/>
      <c r="BA875" s="5"/>
      <c r="BB875" s="5"/>
      <c r="BC875" s="4"/>
      <c r="BD875" s="6"/>
      <c r="BE875" s="4"/>
      <c r="BF875" s="6"/>
      <c r="BG875" s="5"/>
      <c r="BH875" s="5"/>
      <c r="BI875" s="4"/>
      <c r="BJ875" s="6"/>
      <c r="BK875" s="4"/>
      <c r="BL875" s="6"/>
      <c r="BM875" s="5"/>
      <c r="BN875" s="5"/>
      <c r="BO875" s="4"/>
      <c r="BP875" s="6"/>
      <c r="BQ875" s="4"/>
      <c r="BR875" s="6"/>
      <c r="BS875" s="5"/>
      <c r="BT875" s="5"/>
      <c r="BU875" s="4"/>
      <c r="BV875" s="6"/>
      <c r="BW875" s="4"/>
      <c r="BX875" s="6"/>
      <c r="BY875" s="5"/>
      <c r="BZ875" s="5"/>
      <c r="CA875" s="4"/>
      <c r="CB875" s="6"/>
      <c r="CC875" s="4"/>
      <c r="CD875" s="6"/>
      <c r="CE875" s="5"/>
      <c r="CF875" s="5"/>
      <c r="CG875" s="4"/>
      <c r="CH875" s="6"/>
      <c r="CI875" s="4"/>
      <c r="CJ875" s="6"/>
      <c r="CK875" s="5"/>
      <c r="CL875" s="5"/>
      <c r="CM875" s="4"/>
      <c r="CN875" s="6"/>
      <c r="CO875" s="4"/>
      <c r="CP875" s="6"/>
      <c r="CQ875" s="5"/>
      <c r="CR875" s="5"/>
      <c r="CS875" s="4"/>
      <c r="CT875" s="6"/>
      <c r="CU875" s="4"/>
      <c r="CV875" s="6"/>
      <c r="CW875" s="5"/>
      <c r="CX875" s="5"/>
      <c r="CY875" s="4"/>
      <c r="CZ875" s="6"/>
      <c r="DA875" s="4"/>
      <c r="DB875" s="6"/>
      <c r="DC875" s="5"/>
      <c r="DD875" s="5"/>
      <c r="DE875" s="4"/>
      <c r="DF875" s="6"/>
      <c r="DG875" s="4"/>
      <c r="DH875" s="6"/>
      <c r="DI875" s="5"/>
      <c r="DJ875" s="5"/>
      <c r="DK875" s="4"/>
      <c r="DL875" s="6"/>
      <c r="DM875" s="4"/>
      <c r="DN875" s="6"/>
      <c r="DO875" s="5"/>
      <c r="DP875" s="5"/>
      <c r="DQ875" s="4"/>
      <c r="DR875" s="6"/>
      <c r="DS875" s="4"/>
      <c r="DT875" s="6"/>
      <c r="DU875" s="5"/>
      <c r="DV875" s="5"/>
      <c r="DW875" s="4"/>
      <c r="DX875" s="6"/>
      <c r="DY875" s="4"/>
      <c r="DZ875" s="6"/>
      <c r="EA875" s="5"/>
      <c r="EB875" s="5"/>
      <c r="EC875" s="4"/>
      <c r="ED875" s="6"/>
      <c r="EE875" s="4"/>
      <c r="EF875" s="6"/>
      <c r="EG875" s="5"/>
      <c r="EH875" s="5"/>
      <c r="EI875" s="4"/>
      <c r="EJ875" s="6"/>
      <c r="EK875" s="4"/>
      <c r="EL875" s="6"/>
      <c r="EM875" s="5"/>
      <c r="EN875" s="5"/>
      <c r="EO875" s="4"/>
      <c r="EP875" s="6"/>
      <c r="EQ875" s="4"/>
      <c r="ER875" s="6"/>
      <c r="ES875" s="5"/>
      <c r="ET875" s="5"/>
      <c r="EU875" s="4"/>
      <c r="EV875" s="6"/>
      <c r="EW875" s="4"/>
      <c r="EX875" s="6"/>
      <c r="EY875" s="5"/>
      <c r="EZ875" s="5"/>
      <c r="FA875" s="4"/>
      <c r="FB875" s="6"/>
      <c r="FC875" s="4"/>
      <c r="FD875" s="6"/>
      <c r="FE875" s="5"/>
      <c r="FF875" s="5"/>
      <c r="FG875" s="4"/>
      <c r="FH875" s="6"/>
      <c r="FI875" s="4"/>
      <c r="FJ875" s="6"/>
      <c r="FK875" s="5"/>
      <c r="FL875" s="5"/>
      <c r="FM875" s="4"/>
      <c r="FN875" s="6"/>
      <c r="FO875" s="4"/>
      <c r="FP875" s="6"/>
      <c r="FQ875" s="5"/>
      <c r="FR875" s="5"/>
      <c r="FS875" s="4"/>
      <c r="FT875" s="6"/>
      <c r="FU875" s="4"/>
      <c r="FV875" s="6"/>
      <c r="FW875" s="5"/>
      <c r="FX875" s="5"/>
      <c r="FY875" s="4"/>
      <c r="FZ875" s="6"/>
      <c r="GA875" s="4"/>
      <c r="GB875" s="6"/>
      <c r="GC875" s="5"/>
      <c r="GD875" s="5"/>
      <c r="GE875" s="4"/>
      <c r="GF875" s="6"/>
      <c r="GG875" s="4"/>
      <c r="GH875" s="6"/>
      <c r="GI875" s="5"/>
      <c r="GJ875" s="5"/>
      <c r="GK875" s="4"/>
      <c r="GL875" s="6"/>
      <c r="GM875" s="4"/>
      <c r="GN875" s="6"/>
      <c r="GO875" s="5"/>
      <c r="GP875" s="5"/>
      <c r="GQ875" s="4"/>
      <c r="GR875" s="6"/>
      <c r="GS875" s="4"/>
      <c r="GT875" s="6"/>
      <c r="GU875" s="5"/>
      <c r="GV875" s="5"/>
      <c r="GW875" s="4"/>
      <c r="GX875" s="6"/>
      <c r="GY875" s="4"/>
      <c r="GZ875" s="6"/>
      <c r="HA875" s="5"/>
      <c r="HB875" s="5"/>
      <c r="HC875" s="4"/>
      <c r="HD875" s="6"/>
      <c r="HE875" s="4"/>
      <c r="HF875" s="6"/>
      <c r="HG875" s="5"/>
      <c r="HH875" s="5"/>
      <c r="HI875" s="4"/>
      <c r="HJ875" s="6"/>
      <c r="HK875" s="4"/>
      <c r="HL875" s="6"/>
      <c r="HM875" s="5"/>
      <c r="HN875" s="5"/>
      <c r="HO875" s="4"/>
      <c r="HP875" s="6"/>
      <c r="HQ875" s="4"/>
      <c r="HR875" s="6"/>
      <c r="HS875" s="5"/>
      <c r="HT875" s="5"/>
      <c r="HU875" s="4"/>
      <c r="HV875" s="6"/>
      <c r="HW875" s="4"/>
      <c r="HX875" s="6"/>
      <c r="HY875" s="5"/>
      <c r="HZ875" s="5"/>
      <c r="IA875" s="4"/>
      <c r="IB875" s="6"/>
      <c r="IC875" s="4"/>
      <c r="ID875" s="6"/>
      <c r="IE875" s="5"/>
      <c r="IF875" s="5"/>
      <c r="IG875" s="4"/>
      <c r="IH875" s="6"/>
      <c r="II875" s="4"/>
      <c r="IJ875" s="6"/>
      <c r="IK875" s="5"/>
      <c r="IL875" s="5"/>
      <c r="IM875" s="4"/>
      <c r="IN875" s="6"/>
      <c r="IO875" s="4"/>
      <c r="IP875" s="6"/>
      <c r="IQ875" s="5"/>
      <c r="IR875" s="5"/>
      <c r="IS875" s="4"/>
      <c r="IT875" s="6"/>
      <c r="IU875" s="4"/>
      <c r="IV875" s="6"/>
      <c r="IW875" s="5"/>
      <c r="IX875" s="5"/>
      <c r="IY875" s="4"/>
      <c r="IZ875" s="6"/>
      <c r="JA875" s="4"/>
      <c r="JB875" s="6"/>
      <c r="JC875" s="5"/>
      <c r="JD875" s="5"/>
      <c r="JE875" s="4"/>
      <c r="JF875" s="6"/>
      <c r="JG875" s="4"/>
      <c r="JH875" s="6"/>
      <c r="JI875" s="5"/>
      <c r="JJ875" s="5"/>
      <c r="JK875" s="4"/>
      <c r="JL875" s="6"/>
      <c r="JM875" s="4"/>
      <c r="JN875" s="6"/>
      <c r="JO875" s="5"/>
      <c r="JP875" s="5"/>
      <c r="JQ875" s="4"/>
      <c r="JR875" s="6"/>
      <c r="JS875" s="4"/>
      <c r="JT875" s="6"/>
      <c r="JU875" s="5"/>
      <c r="JV875" s="5"/>
      <c r="JW875" s="4"/>
      <c r="JX875" s="6"/>
      <c r="JY875" s="4"/>
      <c r="JZ875" s="6"/>
      <c r="KA875" s="5"/>
      <c r="KB875" s="5"/>
      <c r="KC875" s="4"/>
      <c r="KD875" s="6"/>
      <c r="KE875" s="4"/>
      <c r="KF875" s="6"/>
      <c r="KG875" s="5"/>
      <c r="KH875" s="5"/>
      <c r="KI875" s="4"/>
      <c r="KJ875" s="6"/>
      <c r="KK875" s="4"/>
      <c r="KL875" s="6"/>
      <c r="KM875" s="5"/>
      <c r="KN875" s="5"/>
    </row>
    <row r="876">
      <c r="A876" s="3" t="s">
        <v>85</v>
      </c>
      <c r="B876" s="3" t="s">
        <v>765</v>
      </c>
      <c r="C876" s="3" t="s">
        <v>703</v>
      </c>
      <c r="D876" s="3" t="s">
        <v>712</v>
      </c>
      <c r="E876" s="3" t="s">
        <v>782</v>
      </c>
      <c r="F876" s="3" t="s">
        <v>104</v>
      </c>
      <c r="G876" s="3" t="s">
        <v>104</v>
      </c>
      <c r="H876" s="3" t="s">
        <v>104</v>
      </c>
      <c r="I876" s="3" t="s">
        <v>1445</v>
      </c>
      <c r="J876" s="3" t="s">
        <v>104</v>
      </c>
      <c r="K876" s="4"/>
      <c r="L876" s="4">
        <f>=ROUNDDOWN({0},0)</f>
      </c>
      <c r="M876" s="4"/>
      <c r="N876" s="5"/>
      <c r="O876" s="4"/>
      <c r="P876" s="4">
        <f>=ROUNDDOWN({0},0)</f>
      </c>
      <c r="Q876" s="4"/>
      <c r="R876" s="5"/>
      <c r="S876" s="4"/>
      <c r="T876" s="6"/>
      <c r="U876" s="4"/>
      <c r="V876" s="6"/>
      <c r="W876" s="5"/>
      <c r="X876" s="5"/>
      <c r="Y876" s="4"/>
      <c r="Z876" s="6"/>
      <c r="AA876" s="4"/>
      <c r="AB876" s="6"/>
      <c r="AC876" s="5"/>
      <c r="AD876" s="5"/>
      <c r="AE876" s="4"/>
      <c r="AF876" s="6"/>
      <c r="AG876" s="4"/>
      <c r="AH876" s="6"/>
      <c r="AI876" s="5"/>
      <c r="AJ876" s="5"/>
      <c r="AK876" s="4"/>
      <c r="AL876" s="6"/>
      <c r="AM876" s="4"/>
      <c r="AN876" s="6"/>
      <c r="AO876" s="5"/>
      <c r="AP876" s="5"/>
      <c r="AQ876" s="4"/>
      <c r="AR876" s="6"/>
      <c r="AS876" s="4"/>
      <c r="AT876" s="6"/>
      <c r="AU876" s="5"/>
      <c r="AV876" s="5"/>
      <c r="AW876" s="4"/>
      <c r="AX876" s="6"/>
      <c r="AY876" s="4"/>
      <c r="AZ876" s="6"/>
      <c r="BA876" s="5"/>
      <c r="BB876" s="5"/>
      <c r="BC876" s="4"/>
      <c r="BD876" s="6"/>
      <c r="BE876" s="4"/>
      <c r="BF876" s="6"/>
      <c r="BG876" s="5"/>
      <c r="BH876" s="5"/>
      <c r="BI876" s="4"/>
      <c r="BJ876" s="6"/>
      <c r="BK876" s="4"/>
      <c r="BL876" s="6"/>
      <c r="BM876" s="5"/>
      <c r="BN876" s="5"/>
      <c r="BO876" s="4"/>
      <c r="BP876" s="6"/>
      <c r="BQ876" s="4"/>
      <c r="BR876" s="6"/>
      <c r="BS876" s="5"/>
      <c r="BT876" s="5"/>
      <c r="BU876" s="4"/>
      <c r="BV876" s="6"/>
      <c r="BW876" s="4"/>
      <c r="BX876" s="6"/>
      <c r="BY876" s="5"/>
      <c r="BZ876" s="5"/>
      <c r="CA876" s="4"/>
      <c r="CB876" s="6"/>
      <c r="CC876" s="4"/>
      <c r="CD876" s="6"/>
      <c r="CE876" s="5"/>
      <c r="CF876" s="5"/>
      <c r="CG876" s="4"/>
      <c r="CH876" s="6"/>
      <c r="CI876" s="4"/>
      <c r="CJ876" s="6"/>
      <c r="CK876" s="5"/>
      <c r="CL876" s="5"/>
      <c r="CM876" s="4"/>
      <c r="CN876" s="6"/>
      <c r="CO876" s="4"/>
      <c r="CP876" s="6"/>
      <c r="CQ876" s="5"/>
      <c r="CR876" s="5"/>
      <c r="CS876" s="4"/>
      <c r="CT876" s="6"/>
      <c r="CU876" s="4"/>
      <c r="CV876" s="6"/>
      <c r="CW876" s="5"/>
      <c r="CX876" s="5"/>
      <c r="CY876" s="4"/>
      <c r="CZ876" s="6"/>
      <c r="DA876" s="4"/>
      <c r="DB876" s="6"/>
      <c r="DC876" s="5"/>
      <c r="DD876" s="5"/>
      <c r="DE876" s="4"/>
      <c r="DF876" s="6"/>
      <c r="DG876" s="4"/>
      <c r="DH876" s="6"/>
      <c r="DI876" s="5"/>
      <c r="DJ876" s="5"/>
      <c r="DK876" s="4"/>
      <c r="DL876" s="6"/>
      <c r="DM876" s="4"/>
      <c r="DN876" s="6"/>
      <c r="DO876" s="5"/>
      <c r="DP876" s="5"/>
      <c r="DQ876" s="4"/>
      <c r="DR876" s="6"/>
      <c r="DS876" s="4"/>
      <c r="DT876" s="6"/>
      <c r="DU876" s="5"/>
      <c r="DV876" s="5"/>
      <c r="DW876" s="4"/>
      <c r="DX876" s="6"/>
      <c r="DY876" s="4"/>
      <c r="DZ876" s="6"/>
      <c r="EA876" s="5"/>
      <c r="EB876" s="5"/>
      <c r="EC876" s="4"/>
      <c r="ED876" s="6"/>
      <c r="EE876" s="4"/>
      <c r="EF876" s="6"/>
      <c r="EG876" s="5"/>
      <c r="EH876" s="5"/>
      <c r="EI876" s="4"/>
      <c r="EJ876" s="6"/>
      <c r="EK876" s="4"/>
      <c r="EL876" s="6"/>
      <c r="EM876" s="5"/>
      <c r="EN876" s="5"/>
      <c r="EO876" s="4"/>
      <c r="EP876" s="6"/>
      <c r="EQ876" s="4"/>
      <c r="ER876" s="6"/>
      <c r="ES876" s="5"/>
      <c r="ET876" s="5"/>
      <c r="EU876" s="4"/>
      <c r="EV876" s="6"/>
      <c r="EW876" s="4"/>
      <c r="EX876" s="6"/>
      <c r="EY876" s="5"/>
      <c r="EZ876" s="5"/>
      <c r="FA876" s="4"/>
      <c r="FB876" s="6"/>
      <c r="FC876" s="4"/>
      <c r="FD876" s="6"/>
      <c r="FE876" s="5"/>
      <c r="FF876" s="5"/>
      <c r="FG876" s="4"/>
      <c r="FH876" s="6"/>
      <c r="FI876" s="4"/>
      <c r="FJ876" s="6"/>
      <c r="FK876" s="5"/>
      <c r="FL876" s="5"/>
      <c r="FM876" s="4"/>
      <c r="FN876" s="6"/>
      <c r="FO876" s="4"/>
      <c r="FP876" s="6"/>
      <c r="FQ876" s="5"/>
      <c r="FR876" s="5"/>
      <c r="FS876" s="4"/>
      <c r="FT876" s="6"/>
      <c r="FU876" s="4"/>
      <c r="FV876" s="6"/>
      <c r="FW876" s="5"/>
      <c r="FX876" s="5"/>
      <c r="FY876" s="4"/>
      <c r="FZ876" s="6"/>
      <c r="GA876" s="4"/>
      <c r="GB876" s="6"/>
      <c r="GC876" s="5"/>
      <c r="GD876" s="5"/>
      <c r="GE876" s="4"/>
      <c r="GF876" s="6"/>
      <c r="GG876" s="4"/>
      <c r="GH876" s="6"/>
      <c r="GI876" s="5"/>
      <c r="GJ876" s="5"/>
      <c r="GK876" s="4"/>
      <c r="GL876" s="6"/>
      <c r="GM876" s="4"/>
      <c r="GN876" s="6"/>
      <c r="GO876" s="5"/>
      <c r="GP876" s="5"/>
      <c r="GQ876" s="4"/>
      <c r="GR876" s="6"/>
      <c r="GS876" s="4"/>
      <c r="GT876" s="6"/>
      <c r="GU876" s="5"/>
      <c r="GV876" s="5"/>
      <c r="GW876" s="4"/>
      <c r="GX876" s="6"/>
      <c r="GY876" s="4"/>
      <c r="GZ876" s="6"/>
      <c r="HA876" s="5"/>
      <c r="HB876" s="5"/>
      <c r="HC876" s="4"/>
      <c r="HD876" s="6"/>
      <c r="HE876" s="4"/>
      <c r="HF876" s="6"/>
      <c r="HG876" s="5"/>
      <c r="HH876" s="5"/>
      <c r="HI876" s="4"/>
      <c r="HJ876" s="6"/>
      <c r="HK876" s="4"/>
      <c r="HL876" s="6"/>
      <c r="HM876" s="5"/>
      <c r="HN876" s="5"/>
      <c r="HO876" s="4"/>
      <c r="HP876" s="6"/>
      <c r="HQ876" s="4"/>
      <c r="HR876" s="6"/>
      <c r="HS876" s="5"/>
      <c r="HT876" s="5"/>
      <c r="HU876" s="4"/>
      <c r="HV876" s="6"/>
      <c r="HW876" s="4"/>
      <c r="HX876" s="6"/>
      <c r="HY876" s="5"/>
      <c r="HZ876" s="5"/>
      <c r="IA876" s="4"/>
      <c r="IB876" s="6"/>
      <c r="IC876" s="4"/>
      <c r="ID876" s="6"/>
      <c r="IE876" s="5"/>
      <c r="IF876" s="5"/>
      <c r="IG876" s="4"/>
      <c r="IH876" s="6"/>
      <c r="II876" s="4"/>
      <c r="IJ876" s="6"/>
      <c r="IK876" s="5"/>
      <c r="IL876" s="5"/>
      <c r="IM876" s="4"/>
      <c r="IN876" s="6"/>
      <c r="IO876" s="4"/>
      <c r="IP876" s="6"/>
      <c r="IQ876" s="5"/>
      <c r="IR876" s="5"/>
      <c r="IS876" s="4"/>
      <c r="IT876" s="6"/>
      <c r="IU876" s="4"/>
      <c r="IV876" s="6"/>
      <c r="IW876" s="5"/>
      <c r="IX876" s="5"/>
      <c r="IY876" s="4"/>
      <c r="IZ876" s="6"/>
      <c r="JA876" s="4"/>
      <c r="JB876" s="6"/>
      <c r="JC876" s="5"/>
      <c r="JD876" s="5"/>
      <c r="JE876" s="4"/>
      <c r="JF876" s="6"/>
      <c r="JG876" s="4"/>
      <c r="JH876" s="6"/>
      <c r="JI876" s="5"/>
      <c r="JJ876" s="5"/>
      <c r="JK876" s="4"/>
      <c r="JL876" s="6"/>
      <c r="JM876" s="4"/>
      <c r="JN876" s="6"/>
      <c r="JO876" s="5"/>
      <c r="JP876" s="5"/>
      <c r="JQ876" s="4"/>
      <c r="JR876" s="6"/>
      <c r="JS876" s="4"/>
      <c r="JT876" s="6"/>
      <c r="JU876" s="5"/>
      <c r="JV876" s="5"/>
      <c r="JW876" s="4"/>
      <c r="JX876" s="6"/>
      <c r="JY876" s="4"/>
      <c r="JZ876" s="6"/>
      <c r="KA876" s="5"/>
      <c r="KB876" s="5"/>
      <c r="KC876" s="4"/>
      <c r="KD876" s="6"/>
      <c r="KE876" s="4"/>
      <c r="KF876" s="6"/>
      <c r="KG876" s="5"/>
      <c r="KH876" s="5"/>
      <c r="KI876" s="4"/>
      <c r="KJ876" s="6"/>
      <c r="KK876" s="4"/>
      <c r="KL876" s="6"/>
      <c r="KM876" s="5"/>
      <c r="KN876" s="5"/>
    </row>
    <row r="877">
      <c r="A877" s="3" t="s">
        <v>85</v>
      </c>
      <c r="B877" s="3" t="s">
        <v>765</v>
      </c>
      <c r="C877" s="3" t="s">
        <v>703</v>
      </c>
      <c r="D877" s="3" t="s">
        <v>712</v>
      </c>
      <c r="E877" s="3" t="s">
        <v>782</v>
      </c>
      <c r="F877" s="3" t="s">
        <v>104</v>
      </c>
      <c r="G877" s="3" t="s">
        <v>104</v>
      </c>
      <c r="H877" s="3" t="s">
        <v>104</v>
      </c>
      <c r="I877" s="3" t="s">
        <v>1446</v>
      </c>
      <c r="J877" s="3" t="s">
        <v>104</v>
      </c>
      <c r="K877" s="4"/>
      <c r="L877" s="4">
        <f>=ROUNDDOWN({0},0)</f>
      </c>
      <c r="M877" s="4"/>
      <c r="N877" s="5"/>
      <c r="O877" s="4"/>
      <c r="P877" s="4">
        <f>=ROUNDDOWN({0},0)</f>
      </c>
      <c r="Q877" s="4"/>
      <c r="R877" s="5"/>
      <c r="S877" s="4"/>
      <c r="T877" s="6"/>
      <c r="U877" s="4"/>
      <c r="V877" s="6"/>
      <c r="W877" s="5"/>
      <c r="X877" s="5"/>
      <c r="Y877" s="4"/>
      <c r="Z877" s="6"/>
      <c r="AA877" s="4"/>
      <c r="AB877" s="6"/>
      <c r="AC877" s="5"/>
      <c r="AD877" s="5"/>
      <c r="AE877" s="4"/>
      <c r="AF877" s="6"/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  <c r="AW877" s="4"/>
      <c r="AX877" s="6"/>
      <c r="AY877" s="4"/>
      <c r="AZ877" s="6"/>
      <c r="BA877" s="5"/>
      <c r="BB877" s="5"/>
      <c r="BC877" s="4"/>
      <c r="BD877" s="6"/>
      <c r="BE877" s="4"/>
      <c r="BF877" s="6"/>
      <c r="BG877" s="5"/>
      <c r="BH877" s="5"/>
      <c r="BI877" s="4"/>
      <c r="BJ877" s="6"/>
      <c r="BK877" s="4"/>
      <c r="BL877" s="6"/>
      <c r="BM877" s="5"/>
      <c r="BN877" s="5"/>
      <c r="BO877" s="4"/>
      <c r="BP877" s="6"/>
      <c r="BQ877" s="4"/>
      <c r="BR877" s="6"/>
      <c r="BS877" s="5"/>
      <c r="BT877" s="5"/>
      <c r="BU877" s="4"/>
      <c r="BV877" s="6"/>
      <c r="BW877" s="4"/>
      <c r="BX877" s="6"/>
      <c r="BY877" s="5"/>
      <c r="BZ877" s="5"/>
      <c r="CA877" s="4"/>
      <c r="CB877" s="6"/>
      <c r="CC877" s="4"/>
      <c r="CD877" s="6"/>
      <c r="CE877" s="5"/>
      <c r="CF877" s="5"/>
      <c r="CG877" s="4"/>
      <c r="CH877" s="6"/>
      <c r="CI877" s="4"/>
      <c r="CJ877" s="6"/>
      <c r="CK877" s="5"/>
      <c r="CL877" s="5"/>
      <c r="CM877" s="4"/>
      <c r="CN877" s="6"/>
      <c r="CO877" s="4"/>
      <c r="CP877" s="6"/>
      <c r="CQ877" s="5"/>
      <c r="CR877" s="5"/>
      <c r="CS877" s="4"/>
      <c r="CT877" s="6"/>
      <c r="CU877" s="4"/>
      <c r="CV877" s="6"/>
      <c r="CW877" s="5"/>
      <c r="CX877" s="5"/>
      <c r="CY877" s="4"/>
      <c r="CZ877" s="6"/>
      <c r="DA877" s="4"/>
      <c r="DB877" s="6"/>
      <c r="DC877" s="5"/>
      <c r="DD877" s="5"/>
      <c r="DE877" s="4"/>
      <c r="DF877" s="6"/>
      <c r="DG877" s="4"/>
      <c r="DH877" s="6"/>
      <c r="DI877" s="5"/>
      <c r="DJ877" s="5"/>
      <c r="DK877" s="4"/>
      <c r="DL877" s="6"/>
      <c r="DM877" s="4"/>
      <c r="DN877" s="6"/>
      <c r="DO877" s="5"/>
      <c r="DP877" s="5"/>
      <c r="DQ877" s="4"/>
      <c r="DR877" s="6"/>
      <c r="DS877" s="4"/>
      <c r="DT877" s="6"/>
      <c r="DU877" s="5"/>
      <c r="DV877" s="5"/>
      <c r="DW877" s="4"/>
      <c r="DX877" s="6"/>
      <c r="DY877" s="4"/>
      <c r="DZ877" s="6"/>
      <c r="EA877" s="5"/>
      <c r="EB877" s="5"/>
      <c r="EC877" s="4"/>
      <c r="ED877" s="6"/>
      <c r="EE877" s="4"/>
      <c r="EF877" s="6"/>
      <c r="EG877" s="5"/>
      <c r="EH877" s="5"/>
      <c r="EI877" s="4"/>
      <c r="EJ877" s="6"/>
      <c r="EK877" s="4"/>
      <c r="EL877" s="6"/>
      <c r="EM877" s="5"/>
      <c r="EN877" s="5"/>
      <c r="EO877" s="4"/>
      <c r="EP877" s="6"/>
      <c r="EQ877" s="4"/>
      <c r="ER877" s="6"/>
      <c r="ES877" s="5"/>
      <c r="ET877" s="5"/>
      <c r="EU877" s="4"/>
      <c r="EV877" s="6"/>
      <c r="EW877" s="4"/>
      <c r="EX877" s="6"/>
      <c r="EY877" s="5"/>
      <c r="EZ877" s="5"/>
      <c r="FA877" s="4"/>
      <c r="FB877" s="6"/>
      <c r="FC877" s="4"/>
      <c r="FD877" s="6"/>
      <c r="FE877" s="5"/>
      <c r="FF877" s="5"/>
      <c r="FG877" s="4"/>
      <c r="FH877" s="6"/>
      <c r="FI877" s="4"/>
      <c r="FJ877" s="6"/>
      <c r="FK877" s="5"/>
      <c r="FL877" s="5"/>
      <c r="FM877" s="4"/>
      <c r="FN877" s="6"/>
      <c r="FO877" s="4"/>
      <c r="FP877" s="6"/>
      <c r="FQ877" s="5"/>
      <c r="FR877" s="5"/>
      <c r="FS877" s="4"/>
      <c r="FT877" s="6"/>
      <c r="FU877" s="4"/>
      <c r="FV877" s="6"/>
      <c r="FW877" s="5"/>
      <c r="FX877" s="5"/>
      <c r="FY877" s="4"/>
      <c r="FZ877" s="6"/>
      <c r="GA877" s="4"/>
      <c r="GB877" s="6"/>
      <c r="GC877" s="5"/>
      <c r="GD877" s="5"/>
      <c r="GE877" s="4"/>
      <c r="GF877" s="6"/>
      <c r="GG877" s="4"/>
      <c r="GH877" s="6"/>
      <c r="GI877" s="5"/>
      <c r="GJ877" s="5"/>
      <c r="GK877" s="4"/>
      <c r="GL877" s="6"/>
      <c r="GM877" s="4"/>
      <c r="GN877" s="6"/>
      <c r="GO877" s="5"/>
      <c r="GP877" s="5"/>
      <c r="GQ877" s="4"/>
      <c r="GR877" s="6"/>
      <c r="GS877" s="4"/>
      <c r="GT877" s="6"/>
      <c r="GU877" s="5"/>
      <c r="GV877" s="5"/>
      <c r="GW877" s="4"/>
      <c r="GX877" s="6"/>
      <c r="GY877" s="4"/>
      <c r="GZ877" s="6"/>
      <c r="HA877" s="5"/>
      <c r="HB877" s="5"/>
      <c r="HC877" s="4"/>
      <c r="HD877" s="6"/>
      <c r="HE877" s="4"/>
      <c r="HF877" s="6"/>
      <c r="HG877" s="5"/>
      <c r="HH877" s="5"/>
      <c r="HI877" s="4"/>
      <c r="HJ877" s="6"/>
      <c r="HK877" s="4"/>
      <c r="HL877" s="6"/>
      <c r="HM877" s="5"/>
      <c r="HN877" s="5"/>
      <c r="HO877" s="4"/>
      <c r="HP877" s="6"/>
      <c r="HQ877" s="4"/>
      <c r="HR877" s="6"/>
      <c r="HS877" s="5"/>
      <c r="HT877" s="5"/>
      <c r="HU877" s="4"/>
      <c r="HV877" s="6"/>
      <c r="HW877" s="4"/>
      <c r="HX877" s="6"/>
      <c r="HY877" s="5"/>
      <c r="HZ877" s="5"/>
      <c r="IA877" s="4"/>
      <c r="IB877" s="6"/>
      <c r="IC877" s="4"/>
      <c r="ID877" s="6"/>
      <c r="IE877" s="5"/>
      <c r="IF877" s="5"/>
      <c r="IG877" s="4"/>
      <c r="IH877" s="6"/>
      <c r="II877" s="4"/>
      <c r="IJ877" s="6"/>
      <c r="IK877" s="5"/>
      <c r="IL877" s="5"/>
      <c r="IM877" s="4"/>
      <c r="IN877" s="6"/>
      <c r="IO877" s="4"/>
      <c r="IP877" s="6"/>
      <c r="IQ877" s="5"/>
      <c r="IR877" s="5"/>
      <c r="IS877" s="4"/>
      <c r="IT877" s="6"/>
      <c r="IU877" s="4"/>
      <c r="IV877" s="6"/>
      <c r="IW877" s="5"/>
      <c r="IX877" s="5"/>
      <c r="IY877" s="4"/>
      <c r="IZ877" s="6"/>
      <c r="JA877" s="4"/>
      <c r="JB877" s="6"/>
      <c r="JC877" s="5"/>
      <c r="JD877" s="5"/>
      <c r="JE877" s="4"/>
      <c r="JF877" s="6"/>
      <c r="JG877" s="4"/>
      <c r="JH877" s="6"/>
      <c r="JI877" s="5"/>
      <c r="JJ877" s="5"/>
      <c r="JK877" s="4"/>
      <c r="JL877" s="6"/>
      <c r="JM877" s="4"/>
      <c r="JN877" s="6"/>
      <c r="JO877" s="5"/>
      <c r="JP877" s="5"/>
      <c r="JQ877" s="4"/>
      <c r="JR877" s="6"/>
      <c r="JS877" s="4"/>
      <c r="JT877" s="6"/>
      <c r="JU877" s="5"/>
      <c r="JV877" s="5"/>
      <c r="JW877" s="4"/>
      <c r="JX877" s="6"/>
      <c r="JY877" s="4"/>
      <c r="JZ877" s="6"/>
      <c r="KA877" s="5"/>
      <c r="KB877" s="5"/>
      <c r="KC877" s="4"/>
      <c r="KD877" s="6"/>
      <c r="KE877" s="4"/>
      <c r="KF877" s="6"/>
      <c r="KG877" s="5"/>
      <c r="KH877" s="5"/>
      <c r="KI877" s="4"/>
      <c r="KJ877" s="6"/>
      <c r="KK877" s="4"/>
      <c r="KL877" s="6"/>
      <c r="KM877" s="5"/>
      <c r="KN877" s="5"/>
    </row>
    <row r="878">
      <c r="A878" s="3" t="s">
        <v>85</v>
      </c>
      <c r="B878" s="3" t="s">
        <v>765</v>
      </c>
      <c r="C878" s="3" t="s">
        <v>703</v>
      </c>
      <c r="D878" s="3" t="s">
        <v>712</v>
      </c>
      <c r="E878" s="3" t="s">
        <v>783</v>
      </c>
      <c r="F878" s="3" t="s">
        <v>104</v>
      </c>
      <c r="G878" s="3" t="s">
        <v>104</v>
      </c>
      <c r="H878" s="3" t="s">
        <v>104</v>
      </c>
      <c r="I878" s="3" t="s">
        <v>1447</v>
      </c>
      <c r="J878" s="3" t="s">
        <v>104</v>
      </c>
      <c r="K878" s="4"/>
      <c r="L878" s="4">
        <f>=ROUNDDOWN({0},0)</f>
      </c>
      <c r="M878" s="4"/>
      <c r="N878" s="5"/>
      <c r="O878" s="4"/>
      <c r="P878" s="4">
        <f>=ROUNDDOWN({0},0)</f>
      </c>
      <c r="Q878" s="4"/>
      <c r="R878" s="5"/>
      <c r="S878" s="4"/>
      <c r="T878" s="6"/>
      <c r="U878" s="4"/>
      <c r="V878" s="6"/>
      <c r="W878" s="5"/>
      <c r="X878" s="5"/>
      <c r="Y878" s="4"/>
      <c r="Z878" s="6"/>
      <c r="AA878" s="4"/>
      <c r="AB878" s="6"/>
      <c r="AC878" s="5"/>
      <c r="AD878" s="5"/>
      <c r="AE878" s="4"/>
      <c r="AF878" s="6"/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  <c r="AW878" s="4"/>
      <c r="AX878" s="6"/>
      <c r="AY878" s="4"/>
      <c r="AZ878" s="6"/>
      <c r="BA878" s="5"/>
      <c r="BB878" s="5"/>
      <c r="BC878" s="4"/>
      <c r="BD878" s="6"/>
      <c r="BE878" s="4"/>
      <c r="BF878" s="6"/>
      <c r="BG878" s="5"/>
      <c r="BH878" s="5"/>
      <c r="BI878" s="4"/>
      <c r="BJ878" s="6"/>
      <c r="BK878" s="4"/>
      <c r="BL878" s="6"/>
      <c r="BM878" s="5"/>
      <c r="BN878" s="5"/>
      <c r="BO878" s="4"/>
      <c r="BP878" s="6"/>
      <c r="BQ878" s="4"/>
      <c r="BR878" s="6"/>
      <c r="BS878" s="5"/>
      <c r="BT878" s="5"/>
      <c r="BU878" s="4"/>
      <c r="BV878" s="6"/>
      <c r="BW878" s="4"/>
      <c r="BX878" s="6"/>
      <c r="BY878" s="5"/>
      <c r="BZ878" s="5"/>
      <c r="CA878" s="4"/>
      <c r="CB878" s="6"/>
      <c r="CC878" s="4"/>
      <c r="CD878" s="6"/>
      <c r="CE878" s="5"/>
      <c r="CF878" s="5"/>
      <c r="CG878" s="4"/>
      <c r="CH878" s="6"/>
      <c r="CI878" s="4"/>
      <c r="CJ878" s="6"/>
      <c r="CK878" s="5"/>
      <c r="CL878" s="5"/>
      <c r="CM878" s="4"/>
      <c r="CN878" s="6"/>
      <c r="CO878" s="4"/>
      <c r="CP878" s="6"/>
      <c r="CQ878" s="5"/>
      <c r="CR878" s="5"/>
      <c r="CS878" s="4"/>
      <c r="CT878" s="6"/>
      <c r="CU878" s="4"/>
      <c r="CV878" s="6"/>
      <c r="CW878" s="5"/>
      <c r="CX878" s="5"/>
      <c r="CY878" s="4"/>
      <c r="CZ878" s="6"/>
      <c r="DA878" s="4"/>
      <c r="DB878" s="6"/>
      <c r="DC878" s="5"/>
      <c r="DD878" s="5"/>
      <c r="DE878" s="4"/>
      <c r="DF878" s="6"/>
      <c r="DG878" s="4"/>
      <c r="DH878" s="6"/>
      <c r="DI878" s="5"/>
      <c r="DJ878" s="5"/>
      <c r="DK878" s="4"/>
      <c r="DL878" s="6"/>
      <c r="DM878" s="4"/>
      <c r="DN878" s="6"/>
      <c r="DO878" s="5"/>
      <c r="DP878" s="5"/>
      <c r="DQ878" s="4"/>
      <c r="DR878" s="6"/>
      <c r="DS878" s="4"/>
      <c r="DT878" s="6"/>
      <c r="DU878" s="5"/>
      <c r="DV878" s="5"/>
      <c r="DW878" s="4"/>
      <c r="DX878" s="6"/>
      <c r="DY878" s="4"/>
      <c r="DZ878" s="6"/>
      <c r="EA878" s="5"/>
      <c r="EB878" s="5"/>
      <c r="EC878" s="4"/>
      <c r="ED878" s="6"/>
      <c r="EE878" s="4"/>
      <c r="EF878" s="6"/>
      <c r="EG878" s="5"/>
      <c r="EH878" s="5"/>
      <c r="EI878" s="4"/>
      <c r="EJ878" s="6"/>
      <c r="EK878" s="4"/>
      <c r="EL878" s="6"/>
      <c r="EM878" s="5"/>
      <c r="EN878" s="5"/>
      <c r="EO878" s="4"/>
      <c r="EP878" s="6"/>
      <c r="EQ878" s="4"/>
      <c r="ER878" s="6"/>
      <c r="ES878" s="5"/>
      <c r="ET878" s="5"/>
      <c r="EU878" s="4"/>
      <c r="EV878" s="6"/>
      <c r="EW878" s="4"/>
      <c r="EX878" s="6"/>
      <c r="EY878" s="5"/>
      <c r="EZ878" s="5"/>
      <c r="FA878" s="4"/>
      <c r="FB878" s="6"/>
      <c r="FC878" s="4"/>
      <c r="FD878" s="6"/>
      <c r="FE878" s="5"/>
      <c r="FF878" s="5"/>
      <c r="FG878" s="4"/>
      <c r="FH878" s="6"/>
      <c r="FI878" s="4"/>
      <c r="FJ878" s="6"/>
      <c r="FK878" s="5"/>
      <c r="FL878" s="5"/>
      <c r="FM878" s="4"/>
      <c r="FN878" s="6"/>
      <c r="FO878" s="4"/>
      <c r="FP878" s="6"/>
      <c r="FQ878" s="5"/>
      <c r="FR878" s="5"/>
      <c r="FS878" s="4"/>
      <c r="FT878" s="6"/>
      <c r="FU878" s="4"/>
      <c r="FV878" s="6"/>
      <c r="FW878" s="5"/>
      <c r="FX878" s="5"/>
      <c r="FY878" s="4"/>
      <c r="FZ878" s="6"/>
      <c r="GA878" s="4"/>
      <c r="GB878" s="6"/>
      <c r="GC878" s="5"/>
      <c r="GD878" s="5"/>
      <c r="GE878" s="4"/>
      <c r="GF878" s="6"/>
      <c r="GG878" s="4"/>
      <c r="GH878" s="6"/>
      <c r="GI878" s="5"/>
      <c r="GJ878" s="5"/>
      <c r="GK878" s="4"/>
      <c r="GL878" s="6"/>
      <c r="GM878" s="4"/>
      <c r="GN878" s="6"/>
      <c r="GO878" s="5"/>
      <c r="GP878" s="5"/>
      <c r="GQ878" s="4"/>
      <c r="GR878" s="6"/>
      <c r="GS878" s="4"/>
      <c r="GT878" s="6"/>
      <c r="GU878" s="5"/>
      <c r="GV878" s="5"/>
      <c r="GW878" s="4"/>
      <c r="GX878" s="6"/>
      <c r="GY878" s="4"/>
      <c r="GZ878" s="6"/>
      <c r="HA878" s="5"/>
      <c r="HB878" s="5"/>
      <c r="HC878" s="4"/>
      <c r="HD878" s="6"/>
      <c r="HE878" s="4"/>
      <c r="HF878" s="6"/>
      <c r="HG878" s="5"/>
      <c r="HH878" s="5"/>
      <c r="HI878" s="4"/>
      <c r="HJ878" s="6"/>
      <c r="HK878" s="4"/>
      <c r="HL878" s="6"/>
      <c r="HM878" s="5"/>
      <c r="HN878" s="5"/>
      <c r="HO878" s="4"/>
      <c r="HP878" s="6"/>
      <c r="HQ878" s="4"/>
      <c r="HR878" s="6"/>
      <c r="HS878" s="5"/>
      <c r="HT878" s="5"/>
      <c r="HU878" s="4"/>
      <c r="HV878" s="6"/>
      <c r="HW878" s="4"/>
      <c r="HX878" s="6"/>
      <c r="HY878" s="5"/>
      <c r="HZ878" s="5"/>
      <c r="IA878" s="4"/>
      <c r="IB878" s="6"/>
      <c r="IC878" s="4"/>
      <c r="ID878" s="6"/>
      <c r="IE878" s="5"/>
      <c r="IF878" s="5"/>
      <c r="IG878" s="4"/>
      <c r="IH878" s="6"/>
      <c r="II878" s="4"/>
      <c r="IJ878" s="6"/>
      <c r="IK878" s="5"/>
      <c r="IL878" s="5"/>
      <c r="IM878" s="4"/>
      <c r="IN878" s="6"/>
      <c r="IO878" s="4"/>
      <c r="IP878" s="6"/>
      <c r="IQ878" s="5"/>
      <c r="IR878" s="5"/>
      <c r="IS878" s="4"/>
      <c r="IT878" s="6"/>
      <c r="IU878" s="4"/>
      <c r="IV878" s="6"/>
      <c r="IW878" s="5"/>
      <c r="IX878" s="5"/>
      <c r="IY878" s="4"/>
      <c r="IZ878" s="6"/>
      <c r="JA878" s="4"/>
      <c r="JB878" s="6"/>
      <c r="JC878" s="5"/>
      <c r="JD878" s="5"/>
      <c r="JE878" s="4"/>
      <c r="JF878" s="6"/>
      <c r="JG878" s="4"/>
      <c r="JH878" s="6"/>
      <c r="JI878" s="5"/>
      <c r="JJ878" s="5"/>
      <c r="JK878" s="4"/>
      <c r="JL878" s="6"/>
      <c r="JM878" s="4"/>
      <c r="JN878" s="6"/>
      <c r="JO878" s="5"/>
      <c r="JP878" s="5"/>
      <c r="JQ878" s="4"/>
      <c r="JR878" s="6"/>
      <c r="JS878" s="4"/>
      <c r="JT878" s="6"/>
      <c r="JU878" s="5"/>
      <c r="JV878" s="5"/>
      <c r="JW878" s="4"/>
      <c r="JX878" s="6"/>
      <c r="JY878" s="4"/>
      <c r="JZ878" s="6"/>
      <c r="KA878" s="5"/>
      <c r="KB878" s="5"/>
      <c r="KC878" s="4"/>
      <c r="KD878" s="6"/>
      <c r="KE878" s="4"/>
      <c r="KF878" s="6"/>
      <c r="KG878" s="5"/>
      <c r="KH878" s="5"/>
      <c r="KI878" s="4"/>
      <c r="KJ878" s="6"/>
      <c r="KK878" s="4"/>
      <c r="KL878" s="6"/>
      <c r="KM878" s="5"/>
      <c r="KN878" s="5"/>
    </row>
    <row r="879">
      <c r="A879" s="3" t="s">
        <v>85</v>
      </c>
      <c r="B879" s="3" t="s">
        <v>765</v>
      </c>
      <c r="C879" s="3" t="s">
        <v>703</v>
      </c>
      <c r="D879" s="3" t="s">
        <v>712</v>
      </c>
      <c r="E879" s="3" t="s">
        <v>784</v>
      </c>
      <c r="F879" s="3" t="s">
        <v>104</v>
      </c>
      <c r="G879" s="3" t="s">
        <v>104</v>
      </c>
      <c r="H879" s="3" t="s">
        <v>104</v>
      </c>
      <c r="I879" s="3" t="s">
        <v>1448</v>
      </c>
      <c r="J879" s="3" t="s">
        <v>104</v>
      </c>
      <c r="K879" s="4"/>
      <c r="L879" s="4">
        <f>=ROUNDDOWN({0},0)</f>
      </c>
      <c r="M879" s="4"/>
      <c r="N879" s="5"/>
      <c r="O879" s="4"/>
      <c r="P879" s="4">
        <f>=ROUNDDOWN({0},0)</f>
      </c>
      <c r="Q879" s="4"/>
      <c r="R879" s="5"/>
      <c r="S879" s="4"/>
      <c r="T879" s="6"/>
      <c r="U879" s="4"/>
      <c r="V879" s="6"/>
      <c r="W879" s="5"/>
      <c r="X879" s="5"/>
      <c r="Y879" s="4"/>
      <c r="Z879" s="6"/>
      <c r="AA879" s="4"/>
      <c r="AB879" s="6"/>
      <c r="AC879" s="5"/>
      <c r="AD879" s="5"/>
      <c r="AE879" s="4"/>
      <c r="AF879" s="6"/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  <c r="AW879" s="4"/>
      <c r="AX879" s="6"/>
      <c r="AY879" s="4"/>
      <c r="AZ879" s="6"/>
      <c r="BA879" s="5"/>
      <c r="BB879" s="5"/>
      <c r="BC879" s="4"/>
      <c r="BD879" s="6"/>
      <c r="BE879" s="4"/>
      <c r="BF879" s="6"/>
      <c r="BG879" s="5"/>
      <c r="BH879" s="5"/>
      <c r="BI879" s="4"/>
      <c r="BJ879" s="6"/>
      <c r="BK879" s="4"/>
      <c r="BL879" s="6"/>
      <c r="BM879" s="5"/>
      <c r="BN879" s="5"/>
      <c r="BO879" s="4"/>
      <c r="BP879" s="6"/>
      <c r="BQ879" s="4"/>
      <c r="BR879" s="6"/>
      <c r="BS879" s="5"/>
      <c r="BT879" s="5"/>
      <c r="BU879" s="4"/>
      <c r="BV879" s="6"/>
      <c r="BW879" s="4"/>
      <c r="BX879" s="6"/>
      <c r="BY879" s="5"/>
      <c r="BZ879" s="5"/>
      <c r="CA879" s="4"/>
      <c r="CB879" s="6"/>
      <c r="CC879" s="4"/>
      <c r="CD879" s="6"/>
      <c r="CE879" s="5"/>
      <c r="CF879" s="5"/>
      <c r="CG879" s="4"/>
      <c r="CH879" s="6"/>
      <c r="CI879" s="4"/>
      <c r="CJ879" s="6"/>
      <c r="CK879" s="5"/>
      <c r="CL879" s="5"/>
      <c r="CM879" s="4"/>
      <c r="CN879" s="6"/>
      <c r="CO879" s="4"/>
      <c r="CP879" s="6"/>
      <c r="CQ879" s="5"/>
      <c r="CR879" s="5"/>
      <c r="CS879" s="4"/>
      <c r="CT879" s="6"/>
      <c r="CU879" s="4"/>
      <c r="CV879" s="6"/>
      <c r="CW879" s="5"/>
      <c r="CX879" s="5"/>
      <c r="CY879" s="4"/>
      <c r="CZ879" s="6"/>
      <c r="DA879" s="4"/>
      <c r="DB879" s="6"/>
      <c r="DC879" s="5"/>
      <c r="DD879" s="5"/>
      <c r="DE879" s="4"/>
      <c r="DF879" s="6"/>
      <c r="DG879" s="4"/>
      <c r="DH879" s="6"/>
      <c r="DI879" s="5"/>
      <c r="DJ879" s="5"/>
      <c r="DK879" s="4"/>
      <c r="DL879" s="6"/>
      <c r="DM879" s="4"/>
      <c r="DN879" s="6"/>
      <c r="DO879" s="5"/>
      <c r="DP879" s="5"/>
      <c r="DQ879" s="4"/>
      <c r="DR879" s="6"/>
      <c r="DS879" s="4"/>
      <c r="DT879" s="6"/>
      <c r="DU879" s="5"/>
      <c r="DV879" s="5"/>
      <c r="DW879" s="4"/>
      <c r="DX879" s="6"/>
      <c r="DY879" s="4"/>
      <c r="DZ879" s="6"/>
      <c r="EA879" s="5"/>
      <c r="EB879" s="5"/>
      <c r="EC879" s="4"/>
      <c r="ED879" s="6"/>
      <c r="EE879" s="4"/>
      <c r="EF879" s="6"/>
      <c r="EG879" s="5"/>
      <c r="EH879" s="5"/>
      <c r="EI879" s="4"/>
      <c r="EJ879" s="6"/>
      <c r="EK879" s="4"/>
      <c r="EL879" s="6"/>
      <c r="EM879" s="5"/>
      <c r="EN879" s="5"/>
      <c r="EO879" s="4"/>
      <c r="EP879" s="6"/>
      <c r="EQ879" s="4"/>
      <c r="ER879" s="6"/>
      <c r="ES879" s="5"/>
      <c r="ET879" s="5"/>
      <c r="EU879" s="4"/>
      <c r="EV879" s="6"/>
      <c r="EW879" s="4"/>
      <c r="EX879" s="6"/>
      <c r="EY879" s="5"/>
      <c r="EZ879" s="5"/>
      <c r="FA879" s="4"/>
      <c r="FB879" s="6"/>
      <c r="FC879" s="4"/>
      <c r="FD879" s="6"/>
      <c r="FE879" s="5"/>
      <c r="FF879" s="5"/>
      <c r="FG879" s="4"/>
      <c r="FH879" s="6"/>
      <c r="FI879" s="4"/>
      <c r="FJ879" s="6"/>
      <c r="FK879" s="5"/>
      <c r="FL879" s="5"/>
      <c r="FM879" s="4"/>
      <c r="FN879" s="6"/>
      <c r="FO879" s="4"/>
      <c r="FP879" s="6"/>
      <c r="FQ879" s="5"/>
      <c r="FR879" s="5"/>
      <c r="FS879" s="4"/>
      <c r="FT879" s="6"/>
      <c r="FU879" s="4"/>
      <c r="FV879" s="6"/>
      <c r="FW879" s="5"/>
      <c r="FX879" s="5"/>
      <c r="FY879" s="4"/>
      <c r="FZ879" s="6"/>
      <c r="GA879" s="4"/>
      <c r="GB879" s="6"/>
      <c r="GC879" s="5"/>
      <c r="GD879" s="5"/>
      <c r="GE879" s="4"/>
      <c r="GF879" s="6"/>
      <c r="GG879" s="4"/>
      <c r="GH879" s="6"/>
      <c r="GI879" s="5"/>
      <c r="GJ879" s="5"/>
      <c r="GK879" s="4"/>
      <c r="GL879" s="6"/>
      <c r="GM879" s="4"/>
      <c r="GN879" s="6"/>
      <c r="GO879" s="5"/>
      <c r="GP879" s="5"/>
      <c r="GQ879" s="4"/>
      <c r="GR879" s="6"/>
      <c r="GS879" s="4"/>
      <c r="GT879" s="6"/>
      <c r="GU879" s="5"/>
      <c r="GV879" s="5"/>
      <c r="GW879" s="4"/>
      <c r="GX879" s="6"/>
      <c r="GY879" s="4"/>
      <c r="GZ879" s="6"/>
      <c r="HA879" s="5"/>
      <c r="HB879" s="5"/>
      <c r="HC879" s="4"/>
      <c r="HD879" s="6"/>
      <c r="HE879" s="4"/>
      <c r="HF879" s="6"/>
      <c r="HG879" s="5"/>
      <c r="HH879" s="5"/>
      <c r="HI879" s="4"/>
      <c r="HJ879" s="6"/>
      <c r="HK879" s="4"/>
      <c r="HL879" s="6"/>
      <c r="HM879" s="5"/>
      <c r="HN879" s="5"/>
      <c r="HO879" s="4"/>
      <c r="HP879" s="6"/>
      <c r="HQ879" s="4"/>
      <c r="HR879" s="6"/>
      <c r="HS879" s="5"/>
      <c r="HT879" s="5"/>
      <c r="HU879" s="4"/>
      <c r="HV879" s="6"/>
      <c r="HW879" s="4"/>
      <c r="HX879" s="6"/>
      <c r="HY879" s="5"/>
      <c r="HZ879" s="5"/>
      <c r="IA879" s="4"/>
      <c r="IB879" s="6"/>
      <c r="IC879" s="4"/>
      <c r="ID879" s="6"/>
      <c r="IE879" s="5"/>
      <c r="IF879" s="5"/>
      <c r="IG879" s="4"/>
      <c r="IH879" s="6"/>
      <c r="II879" s="4"/>
      <c r="IJ879" s="6"/>
      <c r="IK879" s="5"/>
      <c r="IL879" s="5"/>
      <c r="IM879" s="4"/>
      <c r="IN879" s="6"/>
      <c r="IO879" s="4"/>
      <c r="IP879" s="6"/>
      <c r="IQ879" s="5"/>
      <c r="IR879" s="5"/>
      <c r="IS879" s="4"/>
      <c r="IT879" s="6"/>
      <c r="IU879" s="4"/>
      <c r="IV879" s="6"/>
      <c r="IW879" s="5"/>
      <c r="IX879" s="5"/>
      <c r="IY879" s="4"/>
      <c r="IZ879" s="6"/>
      <c r="JA879" s="4"/>
      <c r="JB879" s="6"/>
      <c r="JC879" s="5"/>
      <c r="JD879" s="5"/>
      <c r="JE879" s="4"/>
      <c r="JF879" s="6"/>
      <c r="JG879" s="4"/>
      <c r="JH879" s="6"/>
      <c r="JI879" s="5"/>
      <c r="JJ879" s="5"/>
      <c r="JK879" s="4"/>
      <c r="JL879" s="6"/>
      <c r="JM879" s="4"/>
      <c r="JN879" s="6"/>
      <c r="JO879" s="5"/>
      <c r="JP879" s="5"/>
      <c r="JQ879" s="4"/>
      <c r="JR879" s="6"/>
      <c r="JS879" s="4"/>
      <c r="JT879" s="6"/>
      <c r="JU879" s="5"/>
      <c r="JV879" s="5"/>
      <c r="JW879" s="4"/>
      <c r="JX879" s="6"/>
      <c r="JY879" s="4"/>
      <c r="JZ879" s="6"/>
      <c r="KA879" s="5"/>
      <c r="KB879" s="5"/>
      <c r="KC879" s="4"/>
      <c r="KD879" s="6"/>
      <c r="KE879" s="4"/>
      <c r="KF879" s="6"/>
      <c r="KG879" s="5"/>
      <c r="KH879" s="5"/>
      <c r="KI879" s="4"/>
      <c r="KJ879" s="6"/>
      <c r="KK879" s="4"/>
      <c r="KL879" s="6"/>
      <c r="KM879" s="5"/>
      <c r="KN879" s="5"/>
    </row>
    <row r="880">
      <c r="A880" s="3" t="s">
        <v>85</v>
      </c>
      <c r="B880" s="3" t="s">
        <v>765</v>
      </c>
      <c r="C880" s="3" t="s">
        <v>703</v>
      </c>
      <c r="D880" s="3" t="s">
        <v>712</v>
      </c>
      <c r="E880" s="3" t="s">
        <v>783</v>
      </c>
      <c r="F880" s="3" t="s">
        <v>104</v>
      </c>
      <c r="G880" s="3" t="s">
        <v>104</v>
      </c>
      <c r="H880" s="3" t="s">
        <v>104</v>
      </c>
      <c r="I880" s="3" t="s">
        <v>1361</v>
      </c>
      <c r="J880" s="3" t="s">
        <v>104</v>
      </c>
      <c r="K880" s="4"/>
      <c r="L880" s="4">
        <f>=ROUNDDOWN({0},0)</f>
      </c>
      <c r="M880" s="4"/>
      <c r="N880" s="5"/>
      <c r="O880" s="4"/>
      <c r="P880" s="4">
        <f>=ROUNDDOWN({0},0)</f>
      </c>
      <c r="Q880" s="4"/>
      <c r="R880" s="5"/>
      <c r="S880" s="4"/>
      <c r="T880" s="6"/>
      <c r="U880" s="4"/>
      <c r="V880" s="6"/>
      <c r="W880" s="5"/>
      <c r="X880" s="5"/>
      <c r="Y880" s="4"/>
      <c r="Z880" s="6"/>
      <c r="AA880" s="4"/>
      <c r="AB880" s="6"/>
      <c r="AC880" s="5"/>
      <c r="AD880" s="5"/>
      <c r="AE880" s="4"/>
      <c r="AF880" s="6"/>
      <c r="AG880" s="4"/>
      <c r="AH880" s="6"/>
      <c r="AI880" s="5"/>
      <c r="AJ880" s="5"/>
      <c r="AK880" s="4"/>
      <c r="AL880" s="6"/>
      <c r="AM880" s="4"/>
      <c r="AN880" s="6"/>
      <c r="AO880" s="5"/>
      <c r="AP880" s="5"/>
      <c r="AQ880" s="4"/>
      <c r="AR880" s="6"/>
      <c r="AS880" s="4"/>
      <c r="AT880" s="6"/>
      <c r="AU880" s="5"/>
      <c r="AV880" s="5"/>
      <c r="AW880" s="4"/>
      <c r="AX880" s="6"/>
      <c r="AY880" s="4"/>
      <c r="AZ880" s="6"/>
      <c r="BA880" s="5"/>
      <c r="BB880" s="5"/>
      <c r="BC880" s="4"/>
      <c r="BD880" s="6"/>
      <c r="BE880" s="4"/>
      <c r="BF880" s="6"/>
      <c r="BG880" s="5"/>
      <c r="BH880" s="5"/>
      <c r="BI880" s="4"/>
      <c r="BJ880" s="6"/>
      <c r="BK880" s="4"/>
      <c r="BL880" s="6"/>
      <c r="BM880" s="5"/>
      <c r="BN880" s="5"/>
      <c r="BO880" s="4"/>
      <c r="BP880" s="6"/>
      <c r="BQ880" s="4"/>
      <c r="BR880" s="6"/>
      <c r="BS880" s="5"/>
      <c r="BT880" s="5"/>
      <c r="BU880" s="4"/>
      <c r="BV880" s="6"/>
      <c r="BW880" s="4"/>
      <c r="BX880" s="6"/>
      <c r="BY880" s="5"/>
      <c r="BZ880" s="5"/>
      <c r="CA880" s="4"/>
      <c r="CB880" s="6"/>
      <c r="CC880" s="4"/>
      <c r="CD880" s="6"/>
      <c r="CE880" s="5"/>
      <c r="CF880" s="5"/>
      <c r="CG880" s="4"/>
      <c r="CH880" s="6"/>
      <c r="CI880" s="4"/>
      <c r="CJ880" s="6"/>
      <c r="CK880" s="5"/>
      <c r="CL880" s="5"/>
      <c r="CM880" s="4"/>
      <c r="CN880" s="6"/>
      <c r="CO880" s="4"/>
      <c r="CP880" s="6"/>
      <c r="CQ880" s="5"/>
      <c r="CR880" s="5"/>
      <c r="CS880" s="4"/>
      <c r="CT880" s="6"/>
      <c r="CU880" s="4"/>
      <c r="CV880" s="6"/>
      <c r="CW880" s="5"/>
      <c r="CX880" s="5"/>
      <c r="CY880" s="4"/>
      <c r="CZ880" s="6"/>
      <c r="DA880" s="4"/>
      <c r="DB880" s="6"/>
      <c r="DC880" s="5"/>
      <c r="DD880" s="5"/>
      <c r="DE880" s="4"/>
      <c r="DF880" s="6"/>
      <c r="DG880" s="4"/>
      <c r="DH880" s="6"/>
      <c r="DI880" s="5"/>
      <c r="DJ880" s="5"/>
      <c r="DK880" s="4"/>
      <c r="DL880" s="6"/>
      <c r="DM880" s="4"/>
      <c r="DN880" s="6"/>
      <c r="DO880" s="5"/>
      <c r="DP880" s="5"/>
      <c r="DQ880" s="4"/>
      <c r="DR880" s="6"/>
      <c r="DS880" s="4"/>
      <c r="DT880" s="6"/>
      <c r="DU880" s="5"/>
      <c r="DV880" s="5"/>
      <c r="DW880" s="4"/>
      <c r="DX880" s="6"/>
      <c r="DY880" s="4"/>
      <c r="DZ880" s="6"/>
      <c r="EA880" s="5"/>
      <c r="EB880" s="5"/>
      <c r="EC880" s="4"/>
      <c r="ED880" s="6"/>
      <c r="EE880" s="4"/>
      <c r="EF880" s="6"/>
      <c r="EG880" s="5"/>
      <c r="EH880" s="5"/>
      <c r="EI880" s="4"/>
      <c r="EJ880" s="6"/>
      <c r="EK880" s="4"/>
      <c r="EL880" s="6"/>
      <c r="EM880" s="5"/>
      <c r="EN880" s="5"/>
      <c r="EO880" s="4"/>
      <c r="EP880" s="6"/>
      <c r="EQ880" s="4"/>
      <c r="ER880" s="6"/>
      <c r="ES880" s="5"/>
      <c r="ET880" s="5"/>
      <c r="EU880" s="4"/>
      <c r="EV880" s="6"/>
      <c r="EW880" s="4"/>
      <c r="EX880" s="6"/>
      <c r="EY880" s="5"/>
      <c r="EZ880" s="5"/>
      <c r="FA880" s="4"/>
      <c r="FB880" s="6"/>
      <c r="FC880" s="4"/>
      <c r="FD880" s="6"/>
      <c r="FE880" s="5"/>
      <c r="FF880" s="5"/>
      <c r="FG880" s="4"/>
      <c r="FH880" s="6"/>
      <c r="FI880" s="4"/>
      <c r="FJ880" s="6"/>
      <c r="FK880" s="5"/>
      <c r="FL880" s="5"/>
      <c r="FM880" s="4"/>
      <c r="FN880" s="6"/>
      <c r="FO880" s="4"/>
      <c r="FP880" s="6"/>
      <c r="FQ880" s="5"/>
      <c r="FR880" s="5"/>
      <c r="FS880" s="4"/>
      <c r="FT880" s="6"/>
      <c r="FU880" s="4"/>
      <c r="FV880" s="6"/>
      <c r="FW880" s="5"/>
      <c r="FX880" s="5"/>
      <c r="FY880" s="4"/>
      <c r="FZ880" s="6"/>
      <c r="GA880" s="4"/>
      <c r="GB880" s="6"/>
      <c r="GC880" s="5"/>
      <c r="GD880" s="5"/>
      <c r="GE880" s="4"/>
      <c r="GF880" s="6"/>
      <c r="GG880" s="4"/>
      <c r="GH880" s="6"/>
      <c r="GI880" s="5"/>
      <c r="GJ880" s="5"/>
      <c r="GK880" s="4"/>
      <c r="GL880" s="6"/>
      <c r="GM880" s="4"/>
      <c r="GN880" s="6"/>
      <c r="GO880" s="5"/>
      <c r="GP880" s="5"/>
      <c r="GQ880" s="4"/>
      <c r="GR880" s="6"/>
      <c r="GS880" s="4"/>
      <c r="GT880" s="6"/>
      <c r="GU880" s="5"/>
      <c r="GV880" s="5"/>
      <c r="GW880" s="4"/>
      <c r="GX880" s="6"/>
      <c r="GY880" s="4"/>
      <c r="GZ880" s="6"/>
      <c r="HA880" s="5"/>
      <c r="HB880" s="5"/>
      <c r="HC880" s="4"/>
      <c r="HD880" s="6"/>
      <c r="HE880" s="4"/>
      <c r="HF880" s="6"/>
      <c r="HG880" s="5"/>
      <c r="HH880" s="5"/>
      <c r="HI880" s="4"/>
      <c r="HJ880" s="6"/>
      <c r="HK880" s="4"/>
      <c r="HL880" s="6"/>
      <c r="HM880" s="5"/>
      <c r="HN880" s="5"/>
      <c r="HO880" s="4"/>
      <c r="HP880" s="6"/>
      <c r="HQ880" s="4"/>
      <c r="HR880" s="6"/>
      <c r="HS880" s="5"/>
      <c r="HT880" s="5"/>
      <c r="HU880" s="4"/>
      <c r="HV880" s="6"/>
      <c r="HW880" s="4"/>
      <c r="HX880" s="6"/>
      <c r="HY880" s="5"/>
      <c r="HZ880" s="5"/>
      <c r="IA880" s="4"/>
      <c r="IB880" s="6"/>
      <c r="IC880" s="4"/>
      <c r="ID880" s="6"/>
      <c r="IE880" s="5"/>
      <c r="IF880" s="5"/>
      <c r="IG880" s="4"/>
      <c r="IH880" s="6"/>
      <c r="II880" s="4"/>
      <c r="IJ880" s="6"/>
      <c r="IK880" s="5"/>
      <c r="IL880" s="5"/>
      <c r="IM880" s="4"/>
      <c r="IN880" s="6"/>
      <c r="IO880" s="4"/>
      <c r="IP880" s="6"/>
      <c r="IQ880" s="5"/>
      <c r="IR880" s="5"/>
      <c r="IS880" s="4"/>
      <c r="IT880" s="6"/>
      <c r="IU880" s="4"/>
      <c r="IV880" s="6"/>
      <c r="IW880" s="5"/>
      <c r="IX880" s="5"/>
      <c r="IY880" s="4"/>
      <c r="IZ880" s="6"/>
      <c r="JA880" s="4"/>
      <c r="JB880" s="6"/>
      <c r="JC880" s="5"/>
      <c r="JD880" s="5"/>
      <c r="JE880" s="4"/>
      <c r="JF880" s="6"/>
      <c r="JG880" s="4"/>
      <c r="JH880" s="6"/>
      <c r="JI880" s="5"/>
      <c r="JJ880" s="5"/>
      <c r="JK880" s="4"/>
      <c r="JL880" s="6"/>
      <c r="JM880" s="4"/>
      <c r="JN880" s="6"/>
      <c r="JO880" s="5"/>
      <c r="JP880" s="5"/>
      <c r="JQ880" s="4"/>
      <c r="JR880" s="6"/>
      <c r="JS880" s="4"/>
      <c r="JT880" s="6"/>
      <c r="JU880" s="5"/>
      <c r="JV880" s="5"/>
      <c r="JW880" s="4"/>
      <c r="JX880" s="6"/>
      <c r="JY880" s="4"/>
      <c r="JZ880" s="6"/>
      <c r="KA880" s="5"/>
      <c r="KB880" s="5"/>
      <c r="KC880" s="4"/>
      <c r="KD880" s="6"/>
      <c r="KE880" s="4"/>
      <c r="KF880" s="6"/>
      <c r="KG880" s="5"/>
      <c r="KH880" s="5"/>
      <c r="KI880" s="4"/>
      <c r="KJ880" s="6"/>
      <c r="KK880" s="4"/>
      <c r="KL880" s="6"/>
      <c r="KM880" s="5"/>
      <c r="KN880" s="5"/>
    </row>
    <row r="881">
      <c r="A881" s="3" t="s">
        <v>85</v>
      </c>
      <c r="B881" s="3" t="s">
        <v>765</v>
      </c>
      <c r="C881" s="3" t="s">
        <v>703</v>
      </c>
      <c r="D881" s="3" t="s">
        <v>712</v>
      </c>
      <c r="E881" s="3" t="s">
        <v>783</v>
      </c>
      <c r="F881" s="3" t="s">
        <v>104</v>
      </c>
      <c r="G881" s="3" t="s">
        <v>104</v>
      </c>
      <c r="H881" s="3" t="s">
        <v>104</v>
      </c>
      <c r="I881" s="3" t="s">
        <v>1449</v>
      </c>
      <c r="J881" s="3" t="s">
        <v>104</v>
      </c>
      <c r="K881" s="4"/>
      <c r="L881" s="4">
        <f>=ROUNDDOWN({0},0)</f>
      </c>
      <c r="M881" s="4"/>
      <c r="N881" s="5"/>
      <c r="O881" s="4"/>
      <c r="P881" s="4">
        <f>=ROUNDDOWN({0},0)</f>
      </c>
      <c r="Q881" s="4"/>
      <c r="R881" s="5"/>
      <c r="S881" s="4"/>
      <c r="T881" s="6"/>
      <c r="U881" s="4"/>
      <c r="V881" s="6"/>
      <c r="W881" s="5"/>
      <c r="X881" s="5"/>
      <c r="Y881" s="4"/>
      <c r="Z881" s="6"/>
      <c r="AA881" s="4"/>
      <c r="AB881" s="6"/>
      <c r="AC881" s="5"/>
      <c r="AD881" s="5"/>
      <c r="AE881" s="4"/>
      <c r="AF881" s="6"/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  <c r="AW881" s="4"/>
      <c r="AX881" s="6"/>
      <c r="AY881" s="4"/>
      <c r="AZ881" s="6"/>
      <c r="BA881" s="5"/>
      <c r="BB881" s="5"/>
      <c r="BC881" s="4"/>
      <c r="BD881" s="6"/>
      <c r="BE881" s="4"/>
      <c r="BF881" s="6"/>
      <c r="BG881" s="5"/>
      <c r="BH881" s="5"/>
      <c r="BI881" s="4"/>
      <c r="BJ881" s="6"/>
      <c r="BK881" s="4"/>
      <c r="BL881" s="6"/>
      <c r="BM881" s="5"/>
      <c r="BN881" s="5"/>
      <c r="BO881" s="4"/>
      <c r="BP881" s="6"/>
      <c r="BQ881" s="4"/>
      <c r="BR881" s="6"/>
      <c r="BS881" s="5"/>
      <c r="BT881" s="5"/>
      <c r="BU881" s="4"/>
      <c r="BV881" s="6"/>
      <c r="BW881" s="4"/>
      <c r="BX881" s="6"/>
      <c r="BY881" s="5"/>
      <c r="BZ881" s="5"/>
      <c r="CA881" s="4"/>
      <c r="CB881" s="6"/>
      <c r="CC881" s="4"/>
      <c r="CD881" s="6"/>
      <c r="CE881" s="5"/>
      <c r="CF881" s="5"/>
      <c r="CG881" s="4"/>
      <c r="CH881" s="6"/>
      <c r="CI881" s="4"/>
      <c r="CJ881" s="6"/>
      <c r="CK881" s="5"/>
      <c r="CL881" s="5"/>
      <c r="CM881" s="4"/>
      <c r="CN881" s="6"/>
      <c r="CO881" s="4"/>
      <c r="CP881" s="6"/>
      <c r="CQ881" s="5"/>
      <c r="CR881" s="5"/>
      <c r="CS881" s="4"/>
      <c r="CT881" s="6"/>
      <c r="CU881" s="4"/>
      <c r="CV881" s="6"/>
      <c r="CW881" s="5"/>
      <c r="CX881" s="5"/>
      <c r="CY881" s="4"/>
      <c r="CZ881" s="6"/>
      <c r="DA881" s="4"/>
      <c r="DB881" s="6"/>
      <c r="DC881" s="5"/>
      <c r="DD881" s="5"/>
      <c r="DE881" s="4"/>
      <c r="DF881" s="6"/>
      <c r="DG881" s="4"/>
      <c r="DH881" s="6"/>
      <c r="DI881" s="5"/>
      <c r="DJ881" s="5"/>
      <c r="DK881" s="4"/>
      <c r="DL881" s="6"/>
      <c r="DM881" s="4"/>
      <c r="DN881" s="6"/>
      <c r="DO881" s="5"/>
      <c r="DP881" s="5"/>
      <c r="DQ881" s="4"/>
      <c r="DR881" s="6"/>
      <c r="DS881" s="4"/>
      <c r="DT881" s="6"/>
      <c r="DU881" s="5"/>
      <c r="DV881" s="5"/>
      <c r="DW881" s="4"/>
      <c r="DX881" s="6"/>
      <c r="DY881" s="4"/>
      <c r="DZ881" s="6"/>
      <c r="EA881" s="5"/>
      <c r="EB881" s="5"/>
      <c r="EC881" s="4"/>
      <c r="ED881" s="6"/>
      <c r="EE881" s="4"/>
      <c r="EF881" s="6"/>
      <c r="EG881" s="5"/>
      <c r="EH881" s="5"/>
      <c r="EI881" s="4"/>
      <c r="EJ881" s="6"/>
      <c r="EK881" s="4"/>
      <c r="EL881" s="6"/>
      <c r="EM881" s="5"/>
      <c r="EN881" s="5"/>
      <c r="EO881" s="4"/>
      <c r="EP881" s="6"/>
      <c r="EQ881" s="4"/>
      <c r="ER881" s="6"/>
      <c r="ES881" s="5"/>
      <c r="ET881" s="5"/>
      <c r="EU881" s="4"/>
      <c r="EV881" s="6"/>
      <c r="EW881" s="4"/>
      <c r="EX881" s="6"/>
      <c r="EY881" s="5"/>
      <c r="EZ881" s="5"/>
      <c r="FA881" s="4"/>
      <c r="FB881" s="6"/>
      <c r="FC881" s="4"/>
      <c r="FD881" s="6"/>
      <c r="FE881" s="5"/>
      <c r="FF881" s="5"/>
      <c r="FG881" s="4"/>
      <c r="FH881" s="6"/>
      <c r="FI881" s="4"/>
      <c r="FJ881" s="6"/>
      <c r="FK881" s="5"/>
      <c r="FL881" s="5"/>
      <c r="FM881" s="4"/>
      <c r="FN881" s="6"/>
      <c r="FO881" s="4"/>
      <c r="FP881" s="6"/>
      <c r="FQ881" s="5"/>
      <c r="FR881" s="5"/>
      <c r="FS881" s="4"/>
      <c r="FT881" s="6"/>
      <c r="FU881" s="4"/>
      <c r="FV881" s="6"/>
      <c r="FW881" s="5"/>
      <c r="FX881" s="5"/>
      <c r="FY881" s="4"/>
      <c r="FZ881" s="6"/>
      <c r="GA881" s="4"/>
      <c r="GB881" s="6"/>
      <c r="GC881" s="5"/>
      <c r="GD881" s="5"/>
      <c r="GE881" s="4"/>
      <c r="GF881" s="6"/>
      <c r="GG881" s="4"/>
      <c r="GH881" s="6"/>
      <c r="GI881" s="5"/>
      <c r="GJ881" s="5"/>
      <c r="GK881" s="4"/>
      <c r="GL881" s="6"/>
      <c r="GM881" s="4"/>
      <c r="GN881" s="6"/>
      <c r="GO881" s="5"/>
      <c r="GP881" s="5"/>
      <c r="GQ881" s="4"/>
      <c r="GR881" s="6"/>
      <c r="GS881" s="4"/>
      <c r="GT881" s="6"/>
      <c r="GU881" s="5"/>
      <c r="GV881" s="5"/>
      <c r="GW881" s="4"/>
      <c r="GX881" s="6"/>
      <c r="GY881" s="4"/>
      <c r="GZ881" s="6"/>
      <c r="HA881" s="5"/>
      <c r="HB881" s="5"/>
      <c r="HC881" s="4"/>
      <c r="HD881" s="6"/>
      <c r="HE881" s="4"/>
      <c r="HF881" s="6"/>
      <c r="HG881" s="5"/>
      <c r="HH881" s="5"/>
      <c r="HI881" s="4"/>
      <c r="HJ881" s="6"/>
      <c r="HK881" s="4"/>
      <c r="HL881" s="6"/>
      <c r="HM881" s="5"/>
      <c r="HN881" s="5"/>
      <c r="HO881" s="4"/>
      <c r="HP881" s="6"/>
      <c r="HQ881" s="4"/>
      <c r="HR881" s="6"/>
      <c r="HS881" s="5"/>
      <c r="HT881" s="5"/>
      <c r="HU881" s="4"/>
      <c r="HV881" s="6"/>
      <c r="HW881" s="4"/>
      <c r="HX881" s="6"/>
      <c r="HY881" s="5"/>
      <c r="HZ881" s="5"/>
      <c r="IA881" s="4"/>
      <c r="IB881" s="6"/>
      <c r="IC881" s="4"/>
      <c r="ID881" s="6"/>
      <c r="IE881" s="5"/>
      <c r="IF881" s="5"/>
      <c r="IG881" s="4"/>
      <c r="IH881" s="6"/>
      <c r="II881" s="4"/>
      <c r="IJ881" s="6"/>
      <c r="IK881" s="5"/>
      <c r="IL881" s="5"/>
      <c r="IM881" s="4"/>
      <c r="IN881" s="6"/>
      <c r="IO881" s="4"/>
      <c r="IP881" s="6"/>
      <c r="IQ881" s="5"/>
      <c r="IR881" s="5"/>
      <c r="IS881" s="4"/>
      <c r="IT881" s="6"/>
      <c r="IU881" s="4"/>
      <c r="IV881" s="6"/>
      <c r="IW881" s="5"/>
      <c r="IX881" s="5"/>
      <c r="IY881" s="4"/>
      <c r="IZ881" s="6"/>
      <c r="JA881" s="4"/>
      <c r="JB881" s="6"/>
      <c r="JC881" s="5"/>
      <c r="JD881" s="5"/>
      <c r="JE881" s="4"/>
      <c r="JF881" s="6"/>
      <c r="JG881" s="4"/>
      <c r="JH881" s="6"/>
      <c r="JI881" s="5"/>
      <c r="JJ881" s="5"/>
      <c r="JK881" s="4"/>
      <c r="JL881" s="6"/>
      <c r="JM881" s="4"/>
      <c r="JN881" s="6"/>
      <c r="JO881" s="5"/>
      <c r="JP881" s="5"/>
      <c r="JQ881" s="4"/>
      <c r="JR881" s="6"/>
      <c r="JS881" s="4"/>
      <c r="JT881" s="6"/>
      <c r="JU881" s="5"/>
      <c r="JV881" s="5"/>
      <c r="JW881" s="4"/>
      <c r="JX881" s="6"/>
      <c r="JY881" s="4"/>
      <c r="JZ881" s="6"/>
      <c r="KA881" s="5"/>
      <c r="KB881" s="5"/>
      <c r="KC881" s="4"/>
      <c r="KD881" s="6"/>
      <c r="KE881" s="4"/>
      <c r="KF881" s="6"/>
      <c r="KG881" s="5"/>
      <c r="KH881" s="5"/>
      <c r="KI881" s="4"/>
      <c r="KJ881" s="6"/>
      <c r="KK881" s="4"/>
      <c r="KL881" s="6"/>
      <c r="KM881" s="5"/>
      <c r="KN881" s="5"/>
    </row>
    <row r="882">
      <c r="A882" s="3" t="s">
        <v>85</v>
      </c>
      <c r="B882" s="3" t="s">
        <v>765</v>
      </c>
      <c r="C882" s="3" t="s">
        <v>703</v>
      </c>
      <c r="D882" s="3" t="s">
        <v>712</v>
      </c>
      <c r="E882" s="3" t="s">
        <v>383</v>
      </c>
      <c r="F882" s="3" t="s">
        <v>104</v>
      </c>
      <c r="G882" s="3" t="s">
        <v>104</v>
      </c>
      <c r="H882" s="3" t="s">
        <v>104</v>
      </c>
      <c r="I882" s="3" t="s">
        <v>1323</v>
      </c>
      <c r="J882" s="3" t="s">
        <v>104</v>
      </c>
      <c r="K882" s="4"/>
      <c r="L882" s="4">
        <f>=ROUNDDOWN({0},0)</f>
      </c>
      <c r="M882" s="4"/>
      <c r="N882" s="5"/>
      <c r="O882" s="4"/>
      <c r="P882" s="4">
        <f>=ROUNDDOWN({0},0)</f>
      </c>
      <c r="Q882" s="4"/>
      <c r="R882" s="5"/>
      <c r="S882" s="4"/>
      <c r="T882" s="6"/>
      <c r="U882" s="4"/>
      <c r="V882" s="6"/>
      <c r="W882" s="5"/>
      <c r="X882" s="5"/>
      <c r="Y882" s="4"/>
      <c r="Z882" s="6"/>
      <c r="AA882" s="4"/>
      <c r="AB882" s="6"/>
      <c r="AC882" s="5"/>
      <c r="AD882" s="5"/>
      <c r="AE882" s="4"/>
      <c r="AF882" s="6"/>
      <c r="AG882" s="4"/>
      <c r="AH882" s="6"/>
      <c r="AI882" s="5"/>
      <c r="AJ882" s="5"/>
      <c r="AK882" s="4"/>
      <c r="AL882" s="6"/>
      <c r="AM882" s="4"/>
      <c r="AN882" s="6"/>
      <c r="AO882" s="5"/>
      <c r="AP882" s="5"/>
      <c r="AQ882" s="4"/>
      <c r="AR882" s="6"/>
      <c r="AS882" s="4"/>
      <c r="AT882" s="6"/>
      <c r="AU882" s="5"/>
      <c r="AV882" s="5"/>
      <c r="AW882" s="4"/>
      <c r="AX882" s="6"/>
      <c r="AY882" s="4"/>
      <c r="AZ882" s="6"/>
      <c r="BA882" s="5"/>
      <c r="BB882" s="5"/>
      <c r="BC882" s="4"/>
      <c r="BD882" s="6"/>
      <c r="BE882" s="4"/>
      <c r="BF882" s="6"/>
      <c r="BG882" s="5"/>
      <c r="BH882" s="5"/>
      <c r="BI882" s="4"/>
      <c r="BJ882" s="6"/>
      <c r="BK882" s="4"/>
      <c r="BL882" s="6"/>
      <c r="BM882" s="5"/>
      <c r="BN882" s="5"/>
      <c r="BO882" s="4"/>
      <c r="BP882" s="6"/>
      <c r="BQ882" s="4"/>
      <c r="BR882" s="6"/>
      <c r="BS882" s="5"/>
      <c r="BT882" s="5"/>
      <c r="BU882" s="4"/>
      <c r="BV882" s="6"/>
      <c r="BW882" s="4"/>
      <c r="BX882" s="6"/>
      <c r="BY882" s="5"/>
      <c r="BZ882" s="5"/>
      <c r="CA882" s="4"/>
      <c r="CB882" s="6"/>
      <c r="CC882" s="4"/>
      <c r="CD882" s="6"/>
      <c r="CE882" s="5"/>
      <c r="CF882" s="5"/>
      <c r="CG882" s="4"/>
      <c r="CH882" s="6"/>
      <c r="CI882" s="4"/>
      <c r="CJ882" s="6"/>
      <c r="CK882" s="5"/>
      <c r="CL882" s="5"/>
      <c r="CM882" s="4"/>
      <c r="CN882" s="6"/>
      <c r="CO882" s="4"/>
      <c r="CP882" s="6"/>
      <c r="CQ882" s="5"/>
      <c r="CR882" s="5"/>
      <c r="CS882" s="4"/>
      <c r="CT882" s="6"/>
      <c r="CU882" s="4"/>
      <c r="CV882" s="6"/>
      <c r="CW882" s="5"/>
      <c r="CX882" s="5"/>
      <c r="CY882" s="4"/>
      <c r="CZ882" s="6"/>
      <c r="DA882" s="4"/>
      <c r="DB882" s="6"/>
      <c r="DC882" s="5"/>
      <c r="DD882" s="5"/>
      <c r="DE882" s="4"/>
      <c r="DF882" s="6"/>
      <c r="DG882" s="4"/>
      <c r="DH882" s="6"/>
      <c r="DI882" s="5"/>
      <c r="DJ882" s="5"/>
      <c r="DK882" s="4"/>
      <c r="DL882" s="6"/>
      <c r="DM882" s="4"/>
      <c r="DN882" s="6"/>
      <c r="DO882" s="5"/>
      <c r="DP882" s="5"/>
      <c r="DQ882" s="4"/>
      <c r="DR882" s="6"/>
      <c r="DS882" s="4"/>
      <c r="DT882" s="6"/>
      <c r="DU882" s="5"/>
      <c r="DV882" s="5"/>
      <c r="DW882" s="4"/>
      <c r="DX882" s="6"/>
      <c r="DY882" s="4"/>
      <c r="DZ882" s="6"/>
      <c r="EA882" s="5"/>
      <c r="EB882" s="5"/>
      <c r="EC882" s="4"/>
      <c r="ED882" s="6"/>
      <c r="EE882" s="4"/>
      <c r="EF882" s="6"/>
      <c r="EG882" s="5"/>
      <c r="EH882" s="5"/>
      <c r="EI882" s="4"/>
      <c r="EJ882" s="6"/>
      <c r="EK882" s="4"/>
      <c r="EL882" s="6"/>
      <c r="EM882" s="5"/>
      <c r="EN882" s="5"/>
      <c r="EO882" s="4"/>
      <c r="EP882" s="6"/>
      <c r="EQ882" s="4"/>
      <c r="ER882" s="6"/>
      <c r="ES882" s="5"/>
      <c r="ET882" s="5"/>
      <c r="EU882" s="4"/>
      <c r="EV882" s="6"/>
      <c r="EW882" s="4"/>
      <c r="EX882" s="6"/>
      <c r="EY882" s="5"/>
      <c r="EZ882" s="5"/>
      <c r="FA882" s="4"/>
      <c r="FB882" s="6"/>
      <c r="FC882" s="4"/>
      <c r="FD882" s="6"/>
      <c r="FE882" s="5"/>
      <c r="FF882" s="5"/>
      <c r="FG882" s="4"/>
      <c r="FH882" s="6"/>
      <c r="FI882" s="4"/>
      <c r="FJ882" s="6"/>
      <c r="FK882" s="5"/>
      <c r="FL882" s="5"/>
      <c r="FM882" s="4"/>
      <c r="FN882" s="6"/>
      <c r="FO882" s="4"/>
      <c r="FP882" s="6"/>
      <c r="FQ882" s="5"/>
      <c r="FR882" s="5"/>
      <c r="FS882" s="4"/>
      <c r="FT882" s="6"/>
      <c r="FU882" s="4"/>
      <c r="FV882" s="6"/>
      <c r="FW882" s="5"/>
      <c r="FX882" s="5"/>
      <c r="FY882" s="4"/>
      <c r="FZ882" s="6"/>
      <c r="GA882" s="4"/>
      <c r="GB882" s="6"/>
      <c r="GC882" s="5"/>
      <c r="GD882" s="5"/>
      <c r="GE882" s="4"/>
      <c r="GF882" s="6"/>
      <c r="GG882" s="4"/>
      <c r="GH882" s="6"/>
      <c r="GI882" s="5"/>
      <c r="GJ882" s="5"/>
      <c r="GK882" s="4"/>
      <c r="GL882" s="6"/>
      <c r="GM882" s="4"/>
      <c r="GN882" s="6"/>
      <c r="GO882" s="5"/>
      <c r="GP882" s="5"/>
      <c r="GQ882" s="4"/>
      <c r="GR882" s="6"/>
      <c r="GS882" s="4"/>
      <c r="GT882" s="6"/>
      <c r="GU882" s="5"/>
      <c r="GV882" s="5"/>
      <c r="GW882" s="4"/>
      <c r="GX882" s="6"/>
      <c r="GY882" s="4"/>
      <c r="GZ882" s="6"/>
      <c r="HA882" s="5"/>
      <c r="HB882" s="5"/>
      <c r="HC882" s="4"/>
      <c r="HD882" s="6"/>
      <c r="HE882" s="4"/>
      <c r="HF882" s="6"/>
      <c r="HG882" s="5"/>
      <c r="HH882" s="5"/>
      <c r="HI882" s="4"/>
      <c r="HJ882" s="6"/>
      <c r="HK882" s="4"/>
      <c r="HL882" s="6"/>
      <c r="HM882" s="5"/>
      <c r="HN882" s="5"/>
      <c r="HO882" s="4"/>
      <c r="HP882" s="6"/>
      <c r="HQ882" s="4"/>
      <c r="HR882" s="6"/>
      <c r="HS882" s="5"/>
      <c r="HT882" s="5"/>
      <c r="HU882" s="4"/>
      <c r="HV882" s="6"/>
      <c r="HW882" s="4"/>
      <c r="HX882" s="6"/>
      <c r="HY882" s="5"/>
      <c r="HZ882" s="5"/>
      <c r="IA882" s="4"/>
      <c r="IB882" s="6"/>
      <c r="IC882" s="4"/>
      <c r="ID882" s="6"/>
      <c r="IE882" s="5"/>
      <c r="IF882" s="5"/>
      <c r="IG882" s="4"/>
      <c r="IH882" s="6"/>
      <c r="II882" s="4"/>
      <c r="IJ882" s="6"/>
      <c r="IK882" s="5"/>
      <c r="IL882" s="5"/>
      <c r="IM882" s="4"/>
      <c r="IN882" s="6"/>
      <c r="IO882" s="4"/>
      <c r="IP882" s="6"/>
      <c r="IQ882" s="5"/>
      <c r="IR882" s="5"/>
      <c r="IS882" s="4"/>
      <c r="IT882" s="6"/>
      <c r="IU882" s="4"/>
      <c r="IV882" s="6"/>
      <c r="IW882" s="5"/>
      <c r="IX882" s="5"/>
      <c r="IY882" s="4"/>
      <c r="IZ882" s="6"/>
      <c r="JA882" s="4"/>
      <c r="JB882" s="6"/>
      <c r="JC882" s="5"/>
      <c r="JD882" s="5"/>
      <c r="JE882" s="4"/>
      <c r="JF882" s="6"/>
      <c r="JG882" s="4"/>
      <c r="JH882" s="6"/>
      <c r="JI882" s="5"/>
      <c r="JJ882" s="5"/>
      <c r="JK882" s="4"/>
      <c r="JL882" s="6"/>
      <c r="JM882" s="4"/>
      <c r="JN882" s="6"/>
      <c r="JO882" s="5"/>
      <c r="JP882" s="5"/>
      <c r="JQ882" s="4"/>
      <c r="JR882" s="6"/>
      <c r="JS882" s="4"/>
      <c r="JT882" s="6"/>
      <c r="JU882" s="5"/>
      <c r="JV882" s="5"/>
      <c r="JW882" s="4"/>
      <c r="JX882" s="6"/>
      <c r="JY882" s="4"/>
      <c r="JZ882" s="6"/>
      <c r="KA882" s="5"/>
      <c r="KB882" s="5"/>
      <c r="KC882" s="4"/>
      <c r="KD882" s="6"/>
      <c r="KE882" s="4"/>
      <c r="KF882" s="6"/>
      <c r="KG882" s="5"/>
      <c r="KH882" s="5"/>
      <c r="KI882" s="4"/>
      <c r="KJ882" s="6"/>
      <c r="KK882" s="4"/>
      <c r="KL882" s="6"/>
      <c r="KM882" s="5"/>
      <c r="KN882" s="5"/>
    </row>
    <row r="883">
      <c r="A883" s="3" t="s">
        <v>85</v>
      </c>
      <c r="B883" s="3" t="s">
        <v>765</v>
      </c>
      <c r="C883" s="3" t="s">
        <v>703</v>
      </c>
      <c r="D883" s="3" t="s">
        <v>712</v>
      </c>
      <c r="E883" s="3" t="s">
        <v>785</v>
      </c>
      <c r="F883" s="3" t="s">
        <v>104</v>
      </c>
      <c r="G883" s="3" t="s">
        <v>104</v>
      </c>
      <c r="H883" s="3" t="s">
        <v>104</v>
      </c>
      <c r="I883" s="3" t="s">
        <v>1323</v>
      </c>
      <c r="J883" s="3" t="s">
        <v>104</v>
      </c>
      <c r="K883" s="4"/>
      <c r="L883" s="4">
        <f>=ROUNDDOWN({0},0)</f>
      </c>
      <c r="M883" s="4"/>
      <c r="N883" s="5"/>
      <c r="O883" s="4"/>
      <c r="P883" s="4">
        <f>=ROUNDDOWN({0},0)</f>
      </c>
      <c r="Q883" s="4"/>
      <c r="R883" s="5"/>
      <c r="S883" s="4"/>
      <c r="T883" s="6"/>
      <c r="U883" s="4"/>
      <c r="V883" s="6"/>
      <c r="W883" s="5"/>
      <c r="X883" s="5"/>
      <c r="Y883" s="4"/>
      <c r="Z883" s="6"/>
      <c r="AA883" s="4"/>
      <c r="AB883" s="6"/>
      <c r="AC883" s="5"/>
      <c r="AD883" s="5"/>
      <c r="AE883" s="4"/>
      <c r="AF883" s="6"/>
      <c r="AG883" s="4"/>
      <c r="AH883" s="6"/>
      <c r="AI883" s="5"/>
      <c r="AJ883" s="5"/>
      <c r="AK883" s="4"/>
      <c r="AL883" s="6"/>
      <c r="AM883" s="4"/>
      <c r="AN883" s="6"/>
      <c r="AO883" s="5"/>
      <c r="AP883" s="5"/>
      <c r="AQ883" s="4"/>
      <c r="AR883" s="6"/>
      <c r="AS883" s="4"/>
      <c r="AT883" s="6"/>
      <c r="AU883" s="5"/>
      <c r="AV883" s="5"/>
      <c r="AW883" s="4"/>
      <c r="AX883" s="6"/>
      <c r="AY883" s="4"/>
      <c r="AZ883" s="6"/>
      <c r="BA883" s="5"/>
      <c r="BB883" s="5"/>
      <c r="BC883" s="4"/>
      <c r="BD883" s="6"/>
      <c r="BE883" s="4"/>
      <c r="BF883" s="6"/>
      <c r="BG883" s="5"/>
      <c r="BH883" s="5"/>
      <c r="BI883" s="4"/>
      <c r="BJ883" s="6"/>
      <c r="BK883" s="4"/>
      <c r="BL883" s="6"/>
      <c r="BM883" s="5"/>
      <c r="BN883" s="5"/>
      <c r="BO883" s="4"/>
      <c r="BP883" s="6"/>
      <c r="BQ883" s="4"/>
      <c r="BR883" s="6"/>
      <c r="BS883" s="5"/>
      <c r="BT883" s="5"/>
      <c r="BU883" s="4"/>
      <c r="BV883" s="6"/>
      <c r="BW883" s="4"/>
      <c r="BX883" s="6"/>
      <c r="BY883" s="5"/>
      <c r="BZ883" s="5"/>
      <c r="CA883" s="4"/>
      <c r="CB883" s="6"/>
      <c r="CC883" s="4"/>
      <c r="CD883" s="6"/>
      <c r="CE883" s="5"/>
      <c r="CF883" s="5"/>
      <c r="CG883" s="4"/>
      <c r="CH883" s="6"/>
      <c r="CI883" s="4"/>
      <c r="CJ883" s="6"/>
      <c r="CK883" s="5"/>
      <c r="CL883" s="5"/>
      <c r="CM883" s="4"/>
      <c r="CN883" s="6"/>
      <c r="CO883" s="4"/>
      <c r="CP883" s="6"/>
      <c r="CQ883" s="5"/>
      <c r="CR883" s="5"/>
      <c r="CS883" s="4"/>
      <c r="CT883" s="6"/>
      <c r="CU883" s="4"/>
      <c r="CV883" s="6"/>
      <c r="CW883" s="5"/>
      <c r="CX883" s="5"/>
      <c r="CY883" s="4"/>
      <c r="CZ883" s="6"/>
      <c r="DA883" s="4"/>
      <c r="DB883" s="6"/>
      <c r="DC883" s="5"/>
      <c r="DD883" s="5"/>
      <c r="DE883" s="4"/>
      <c r="DF883" s="6"/>
      <c r="DG883" s="4"/>
      <c r="DH883" s="6"/>
      <c r="DI883" s="5"/>
      <c r="DJ883" s="5"/>
      <c r="DK883" s="4"/>
      <c r="DL883" s="6"/>
      <c r="DM883" s="4"/>
      <c r="DN883" s="6"/>
      <c r="DO883" s="5"/>
      <c r="DP883" s="5"/>
      <c r="DQ883" s="4"/>
      <c r="DR883" s="6"/>
      <c r="DS883" s="4"/>
      <c r="DT883" s="6"/>
      <c r="DU883" s="5"/>
      <c r="DV883" s="5"/>
      <c r="DW883" s="4"/>
      <c r="DX883" s="6"/>
      <c r="DY883" s="4"/>
      <c r="DZ883" s="6"/>
      <c r="EA883" s="5"/>
      <c r="EB883" s="5"/>
      <c r="EC883" s="4"/>
      <c r="ED883" s="6"/>
      <c r="EE883" s="4"/>
      <c r="EF883" s="6"/>
      <c r="EG883" s="5"/>
      <c r="EH883" s="5"/>
      <c r="EI883" s="4"/>
      <c r="EJ883" s="6"/>
      <c r="EK883" s="4"/>
      <c r="EL883" s="6"/>
      <c r="EM883" s="5"/>
      <c r="EN883" s="5"/>
      <c r="EO883" s="4"/>
      <c r="EP883" s="6"/>
      <c r="EQ883" s="4"/>
      <c r="ER883" s="6"/>
      <c r="ES883" s="5"/>
      <c r="ET883" s="5"/>
      <c r="EU883" s="4"/>
      <c r="EV883" s="6"/>
      <c r="EW883" s="4"/>
      <c r="EX883" s="6"/>
      <c r="EY883" s="5"/>
      <c r="EZ883" s="5"/>
      <c r="FA883" s="4"/>
      <c r="FB883" s="6"/>
      <c r="FC883" s="4"/>
      <c r="FD883" s="6"/>
      <c r="FE883" s="5"/>
      <c r="FF883" s="5"/>
      <c r="FG883" s="4"/>
      <c r="FH883" s="6"/>
      <c r="FI883" s="4"/>
      <c r="FJ883" s="6"/>
      <c r="FK883" s="5"/>
      <c r="FL883" s="5"/>
      <c r="FM883" s="4"/>
      <c r="FN883" s="6"/>
      <c r="FO883" s="4"/>
      <c r="FP883" s="6"/>
      <c r="FQ883" s="5"/>
      <c r="FR883" s="5"/>
      <c r="FS883" s="4"/>
      <c r="FT883" s="6"/>
      <c r="FU883" s="4"/>
      <c r="FV883" s="6"/>
      <c r="FW883" s="5"/>
      <c r="FX883" s="5"/>
      <c r="FY883" s="4"/>
      <c r="FZ883" s="6"/>
      <c r="GA883" s="4"/>
      <c r="GB883" s="6"/>
      <c r="GC883" s="5"/>
      <c r="GD883" s="5"/>
      <c r="GE883" s="4"/>
      <c r="GF883" s="6"/>
      <c r="GG883" s="4"/>
      <c r="GH883" s="6"/>
      <c r="GI883" s="5"/>
      <c r="GJ883" s="5"/>
      <c r="GK883" s="4"/>
      <c r="GL883" s="6"/>
      <c r="GM883" s="4"/>
      <c r="GN883" s="6"/>
      <c r="GO883" s="5"/>
      <c r="GP883" s="5"/>
      <c r="GQ883" s="4"/>
      <c r="GR883" s="6"/>
      <c r="GS883" s="4"/>
      <c r="GT883" s="6"/>
      <c r="GU883" s="5"/>
      <c r="GV883" s="5"/>
      <c r="GW883" s="4"/>
      <c r="GX883" s="6"/>
      <c r="GY883" s="4"/>
      <c r="GZ883" s="6"/>
      <c r="HA883" s="5"/>
      <c r="HB883" s="5"/>
      <c r="HC883" s="4"/>
      <c r="HD883" s="6"/>
      <c r="HE883" s="4"/>
      <c r="HF883" s="6"/>
      <c r="HG883" s="5"/>
      <c r="HH883" s="5"/>
      <c r="HI883" s="4"/>
      <c r="HJ883" s="6"/>
      <c r="HK883" s="4"/>
      <c r="HL883" s="6"/>
      <c r="HM883" s="5"/>
      <c r="HN883" s="5"/>
      <c r="HO883" s="4"/>
      <c r="HP883" s="6"/>
      <c r="HQ883" s="4"/>
      <c r="HR883" s="6"/>
      <c r="HS883" s="5"/>
      <c r="HT883" s="5"/>
      <c r="HU883" s="4"/>
      <c r="HV883" s="6"/>
      <c r="HW883" s="4"/>
      <c r="HX883" s="6"/>
      <c r="HY883" s="5"/>
      <c r="HZ883" s="5"/>
      <c r="IA883" s="4"/>
      <c r="IB883" s="6"/>
      <c r="IC883" s="4"/>
      <c r="ID883" s="6"/>
      <c r="IE883" s="5"/>
      <c r="IF883" s="5"/>
      <c r="IG883" s="4"/>
      <c r="IH883" s="6"/>
      <c r="II883" s="4"/>
      <c r="IJ883" s="6"/>
      <c r="IK883" s="5"/>
      <c r="IL883" s="5"/>
      <c r="IM883" s="4"/>
      <c r="IN883" s="6"/>
      <c r="IO883" s="4"/>
      <c r="IP883" s="6"/>
      <c r="IQ883" s="5"/>
      <c r="IR883" s="5"/>
      <c r="IS883" s="4"/>
      <c r="IT883" s="6"/>
      <c r="IU883" s="4"/>
      <c r="IV883" s="6"/>
      <c r="IW883" s="5"/>
      <c r="IX883" s="5"/>
      <c r="IY883" s="4"/>
      <c r="IZ883" s="6"/>
      <c r="JA883" s="4"/>
      <c r="JB883" s="6"/>
      <c r="JC883" s="5"/>
      <c r="JD883" s="5"/>
      <c r="JE883" s="4"/>
      <c r="JF883" s="6"/>
      <c r="JG883" s="4"/>
      <c r="JH883" s="6"/>
      <c r="JI883" s="5"/>
      <c r="JJ883" s="5"/>
      <c r="JK883" s="4"/>
      <c r="JL883" s="6"/>
      <c r="JM883" s="4"/>
      <c r="JN883" s="6"/>
      <c r="JO883" s="5"/>
      <c r="JP883" s="5"/>
      <c r="JQ883" s="4"/>
      <c r="JR883" s="6"/>
      <c r="JS883" s="4"/>
      <c r="JT883" s="6"/>
      <c r="JU883" s="5"/>
      <c r="JV883" s="5"/>
      <c r="JW883" s="4"/>
      <c r="JX883" s="6"/>
      <c r="JY883" s="4"/>
      <c r="JZ883" s="6"/>
      <c r="KA883" s="5"/>
      <c r="KB883" s="5"/>
      <c r="KC883" s="4"/>
      <c r="KD883" s="6"/>
      <c r="KE883" s="4"/>
      <c r="KF883" s="6"/>
      <c r="KG883" s="5"/>
      <c r="KH883" s="5"/>
      <c r="KI883" s="4"/>
      <c r="KJ883" s="6"/>
      <c r="KK883" s="4"/>
      <c r="KL883" s="6"/>
      <c r="KM883" s="5"/>
      <c r="KN883" s="5"/>
    </row>
    <row r="884">
      <c r="A884" s="3" t="s">
        <v>85</v>
      </c>
      <c r="B884" s="3" t="s">
        <v>765</v>
      </c>
      <c r="C884" s="3" t="s">
        <v>449</v>
      </c>
      <c r="D884" s="3" t="s">
        <v>519</v>
      </c>
      <c r="E884" s="3" t="s">
        <v>786</v>
      </c>
      <c r="F884" s="3" t="s">
        <v>786</v>
      </c>
      <c r="G884" s="3" t="s">
        <v>786</v>
      </c>
      <c r="H884" s="3" t="s">
        <v>122</v>
      </c>
      <c r="I884" s="3" t="s">
        <v>1335</v>
      </c>
      <c r="J884" s="3" t="s">
        <v>1319</v>
      </c>
      <c r="K884" s="4">
        <v>649</v>
      </c>
      <c r="L884" s="4">
        <f>=ROUNDDOWN(24.6768060836502,0)</f>
      </c>
      <c r="M884" s="4">
        <v>500</v>
      </c>
      <c r="N884" s="5">
        <v>1</v>
      </c>
      <c r="O884" s="4"/>
      <c r="P884" s="4">
        <f>=ROUNDDOWN({0},0)</f>
      </c>
      <c r="Q884" s="4"/>
      <c r="R884" s="5"/>
      <c r="S884" s="4">
        <v>6</v>
      </c>
      <c r="T884" s="6">
        <v>479.65</v>
      </c>
      <c r="U884" s="4"/>
      <c r="V884" s="6"/>
      <c r="W884" s="5"/>
      <c r="X884" s="5"/>
      <c r="Y884" s="4"/>
      <c r="Z884" s="6"/>
      <c r="AA884" s="4"/>
      <c r="AB884" s="6"/>
      <c r="AC884" s="5"/>
      <c r="AD884" s="5"/>
      <c r="AE884" s="4">
        <v>3</v>
      </c>
      <c r="AF884" s="6">
        <v>220.76</v>
      </c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>
        <v>1</v>
      </c>
      <c r="AR884" s="6">
        <v>82.5</v>
      </c>
      <c r="AS884" s="4"/>
      <c r="AT884" s="6"/>
      <c r="AU884" s="5"/>
      <c r="AV884" s="5"/>
      <c r="AW884" s="4">
        <v>1</v>
      </c>
      <c r="AX884" s="6">
        <v>82.69</v>
      </c>
      <c r="AY884" s="4"/>
      <c r="AZ884" s="6"/>
      <c r="BA884" s="5"/>
      <c r="BB884" s="5"/>
      <c r="BC884" s="4"/>
      <c r="BD884" s="6"/>
      <c r="BE884" s="4"/>
      <c r="BF884" s="6"/>
      <c r="BG884" s="5"/>
      <c r="BH884" s="5"/>
      <c r="BI884" s="4"/>
      <c r="BJ884" s="6"/>
      <c r="BK884" s="4"/>
      <c r="BL884" s="6"/>
      <c r="BM884" s="5"/>
      <c r="BN884" s="5"/>
      <c r="BO884" s="4">
        <v>1</v>
      </c>
      <c r="BP884" s="6">
        <v>93.7</v>
      </c>
      <c r="BQ884" s="4"/>
      <c r="BR884" s="6"/>
      <c r="BS884" s="5"/>
      <c r="BT884" s="5"/>
      <c r="BU884" s="4"/>
      <c r="BV884" s="6"/>
      <c r="BW884" s="4"/>
      <c r="BX884" s="6"/>
      <c r="BY884" s="5"/>
      <c r="BZ884" s="5"/>
      <c r="CA884" s="4"/>
      <c r="CB884" s="6"/>
      <c r="CC884" s="4"/>
      <c r="CD884" s="6"/>
      <c r="CE884" s="5"/>
      <c r="CF884" s="5"/>
      <c r="CG884" s="4"/>
      <c r="CH884" s="6"/>
      <c r="CI884" s="4"/>
      <c r="CJ884" s="6"/>
      <c r="CK884" s="5"/>
      <c r="CL884" s="5"/>
      <c r="CM884" s="4"/>
      <c r="CN884" s="6"/>
      <c r="CO884" s="4"/>
      <c r="CP884" s="6"/>
      <c r="CQ884" s="5"/>
      <c r="CR884" s="5"/>
      <c r="CS884" s="4"/>
      <c r="CT884" s="6"/>
      <c r="CU884" s="4"/>
      <c r="CV884" s="6"/>
      <c r="CW884" s="5"/>
      <c r="CX884" s="5"/>
      <c r="CY884" s="4"/>
      <c r="CZ884" s="6"/>
      <c r="DA884" s="4"/>
      <c r="DB884" s="6"/>
      <c r="DC884" s="5"/>
      <c r="DD884" s="5"/>
      <c r="DE884" s="4"/>
      <c r="DF884" s="6"/>
      <c r="DG884" s="4"/>
      <c r="DH884" s="6"/>
      <c r="DI884" s="5"/>
      <c r="DJ884" s="5"/>
      <c r="DK884" s="4"/>
      <c r="DL884" s="6"/>
      <c r="DM884" s="4"/>
      <c r="DN884" s="6"/>
      <c r="DO884" s="5"/>
      <c r="DP884" s="5"/>
      <c r="DQ884" s="4"/>
      <c r="DR884" s="6"/>
      <c r="DS884" s="4"/>
      <c r="DT884" s="6"/>
      <c r="DU884" s="5"/>
      <c r="DV884" s="5"/>
      <c r="DW884" s="4"/>
      <c r="DX884" s="6"/>
      <c r="DY884" s="4"/>
      <c r="DZ884" s="6"/>
      <c r="EA884" s="5"/>
      <c r="EB884" s="5"/>
      <c r="EC884" s="4"/>
      <c r="ED884" s="6"/>
      <c r="EE884" s="4"/>
      <c r="EF884" s="6"/>
      <c r="EG884" s="5"/>
      <c r="EH884" s="5"/>
      <c r="EI884" s="4"/>
      <c r="EJ884" s="6"/>
      <c r="EK884" s="4"/>
      <c r="EL884" s="6"/>
      <c r="EM884" s="5"/>
      <c r="EN884" s="5"/>
      <c r="EO884" s="4"/>
      <c r="EP884" s="6"/>
      <c r="EQ884" s="4"/>
      <c r="ER884" s="6"/>
      <c r="ES884" s="5"/>
      <c r="ET884" s="5"/>
      <c r="EU884" s="4"/>
      <c r="EV884" s="6"/>
      <c r="EW884" s="4"/>
      <c r="EX884" s="6"/>
      <c r="EY884" s="5"/>
      <c r="EZ884" s="5"/>
      <c r="FA884" s="4"/>
      <c r="FB884" s="6"/>
      <c r="FC884" s="4"/>
      <c r="FD884" s="6"/>
      <c r="FE884" s="5"/>
      <c r="FF884" s="5"/>
      <c r="FG884" s="4"/>
      <c r="FH884" s="6"/>
      <c r="FI884" s="4"/>
      <c r="FJ884" s="6"/>
      <c r="FK884" s="5"/>
      <c r="FL884" s="5"/>
      <c r="FM884" s="4"/>
      <c r="FN884" s="6"/>
      <c r="FO884" s="4"/>
      <c r="FP884" s="6"/>
      <c r="FQ884" s="5"/>
      <c r="FR884" s="5"/>
      <c r="FS884" s="4"/>
      <c r="FT884" s="6"/>
      <c r="FU884" s="4"/>
      <c r="FV884" s="6"/>
      <c r="FW884" s="5"/>
      <c r="FX884" s="5"/>
      <c r="FY884" s="4"/>
      <c r="FZ884" s="6"/>
      <c r="GA884" s="4"/>
      <c r="GB884" s="6"/>
      <c r="GC884" s="5"/>
      <c r="GD884" s="5"/>
      <c r="GE884" s="4"/>
      <c r="GF884" s="6"/>
      <c r="GG884" s="4"/>
      <c r="GH884" s="6"/>
      <c r="GI884" s="5"/>
      <c r="GJ884" s="5"/>
      <c r="GK884" s="4"/>
      <c r="GL884" s="6"/>
      <c r="GM884" s="4"/>
      <c r="GN884" s="6"/>
      <c r="GO884" s="5"/>
      <c r="GP884" s="5"/>
      <c r="GQ884" s="4"/>
      <c r="GR884" s="6"/>
      <c r="GS884" s="4"/>
      <c r="GT884" s="6"/>
      <c r="GU884" s="5"/>
      <c r="GV884" s="5"/>
      <c r="GW884" s="4"/>
      <c r="GX884" s="6"/>
      <c r="GY884" s="4"/>
      <c r="GZ884" s="6"/>
      <c r="HA884" s="5"/>
      <c r="HB884" s="5"/>
      <c r="HC884" s="4"/>
      <c r="HD884" s="6"/>
      <c r="HE884" s="4"/>
      <c r="HF884" s="6"/>
      <c r="HG884" s="5"/>
      <c r="HH884" s="5"/>
      <c r="HI884" s="4"/>
      <c r="HJ884" s="6"/>
      <c r="HK884" s="4"/>
      <c r="HL884" s="6"/>
      <c r="HM884" s="5"/>
      <c r="HN884" s="5"/>
      <c r="HO884" s="4"/>
      <c r="HP884" s="6"/>
      <c r="HQ884" s="4"/>
      <c r="HR884" s="6"/>
      <c r="HS884" s="5"/>
      <c r="HT884" s="5"/>
      <c r="HU884" s="4"/>
      <c r="HV884" s="6"/>
      <c r="HW884" s="4"/>
      <c r="HX884" s="6"/>
      <c r="HY884" s="5"/>
      <c r="HZ884" s="5"/>
      <c r="IA884" s="4"/>
      <c r="IB884" s="6"/>
      <c r="IC884" s="4"/>
      <c r="ID884" s="6"/>
      <c r="IE884" s="5"/>
      <c r="IF884" s="5"/>
      <c r="IG884" s="4"/>
      <c r="IH884" s="6"/>
      <c r="II884" s="4"/>
      <c r="IJ884" s="6"/>
      <c r="IK884" s="5"/>
      <c r="IL884" s="5"/>
      <c r="IM884" s="4"/>
      <c r="IN884" s="6"/>
      <c r="IO884" s="4"/>
      <c r="IP884" s="6"/>
      <c r="IQ884" s="5"/>
      <c r="IR884" s="5"/>
      <c r="IS884" s="4"/>
      <c r="IT884" s="6"/>
      <c r="IU884" s="4"/>
      <c r="IV884" s="6"/>
      <c r="IW884" s="5"/>
      <c r="IX884" s="5"/>
      <c r="IY884" s="4"/>
      <c r="IZ884" s="6"/>
      <c r="JA884" s="4"/>
      <c r="JB884" s="6"/>
      <c r="JC884" s="5"/>
      <c r="JD884" s="5"/>
      <c r="JE884" s="4"/>
      <c r="JF884" s="6"/>
      <c r="JG884" s="4"/>
      <c r="JH884" s="6"/>
      <c r="JI884" s="5"/>
      <c r="JJ884" s="5"/>
      <c r="JK884" s="4"/>
      <c r="JL884" s="6"/>
      <c r="JM884" s="4"/>
      <c r="JN884" s="6"/>
      <c r="JO884" s="5"/>
      <c r="JP884" s="5"/>
      <c r="JQ884" s="4"/>
      <c r="JR884" s="6"/>
      <c r="JS884" s="4"/>
      <c r="JT884" s="6"/>
      <c r="JU884" s="5"/>
      <c r="JV884" s="5"/>
      <c r="JW884" s="4"/>
      <c r="JX884" s="6"/>
      <c r="JY884" s="4"/>
      <c r="JZ884" s="6"/>
      <c r="KA884" s="5"/>
      <c r="KB884" s="5"/>
      <c r="KC884" s="4"/>
      <c r="KD884" s="6"/>
      <c r="KE884" s="4"/>
      <c r="KF884" s="6"/>
      <c r="KG884" s="5"/>
      <c r="KH884" s="5"/>
      <c r="KI884" s="4"/>
      <c r="KJ884" s="6"/>
      <c r="KK884" s="4"/>
      <c r="KL884" s="6"/>
      <c r="KM884" s="5"/>
      <c r="KN884" s="5"/>
    </row>
    <row r="885">
      <c r="A885" s="3" t="s">
        <v>85</v>
      </c>
      <c r="B885" s="3" t="s">
        <v>765</v>
      </c>
      <c r="C885" s="3" t="s">
        <v>449</v>
      </c>
      <c r="D885" s="3" t="s">
        <v>519</v>
      </c>
      <c r="E885" s="3" t="s">
        <v>786</v>
      </c>
      <c r="F885" s="3" t="s">
        <v>786</v>
      </c>
      <c r="G885" s="3" t="s">
        <v>786</v>
      </c>
      <c r="H885" s="3" t="s">
        <v>122</v>
      </c>
      <c r="I885" s="3" t="s">
        <v>1327</v>
      </c>
      <c r="J885" s="3" t="s">
        <v>1319</v>
      </c>
      <c r="K885" s="4">
        <v>125</v>
      </c>
      <c r="L885" s="4">
        <f>=ROUNDDOWN(8.68055555555556,0)</f>
      </c>
      <c r="M885" s="4"/>
      <c r="N885" s="5">
        <v>1</v>
      </c>
      <c r="O885" s="4"/>
      <c r="P885" s="4">
        <f>=ROUNDDOWN({0},0)</f>
      </c>
      <c r="Q885" s="4"/>
      <c r="R885" s="5"/>
      <c r="S885" s="4">
        <v>5</v>
      </c>
      <c r="T885" s="6">
        <v>466.09</v>
      </c>
      <c r="U885" s="4"/>
      <c r="V885" s="6"/>
      <c r="W885" s="5"/>
      <c r="X885" s="5"/>
      <c r="Y885" s="4"/>
      <c r="Z885" s="6"/>
      <c r="AA885" s="4"/>
      <c r="AB885" s="6"/>
      <c r="AC885" s="5"/>
      <c r="AD885" s="5"/>
      <c r="AE885" s="4"/>
      <c r="AF885" s="6"/>
      <c r="AG885" s="4"/>
      <c r="AH885" s="6"/>
      <c r="AI885" s="5"/>
      <c r="AJ885" s="5"/>
      <c r="AK885" s="4">
        <v>2</v>
      </c>
      <c r="AL885" s="6">
        <v>202.34</v>
      </c>
      <c r="AM885" s="4"/>
      <c r="AN885" s="6"/>
      <c r="AO885" s="5"/>
      <c r="AP885" s="5"/>
      <c r="AQ885" s="4">
        <v>2</v>
      </c>
      <c r="AR885" s="6">
        <v>177.5</v>
      </c>
      <c r="AS885" s="4"/>
      <c r="AT885" s="6"/>
      <c r="AU885" s="5"/>
      <c r="AV885" s="5"/>
      <c r="AW885" s="4"/>
      <c r="AX885" s="6"/>
      <c r="AY885" s="4"/>
      <c r="AZ885" s="6"/>
      <c r="BA885" s="5"/>
      <c r="BB885" s="5"/>
      <c r="BC885" s="4"/>
      <c r="BD885" s="6"/>
      <c r="BE885" s="4"/>
      <c r="BF885" s="6"/>
      <c r="BG885" s="5"/>
      <c r="BH885" s="5"/>
      <c r="BI885" s="4"/>
      <c r="BJ885" s="6"/>
      <c r="BK885" s="4"/>
      <c r="BL885" s="6"/>
      <c r="BM885" s="5"/>
      <c r="BN885" s="5"/>
      <c r="BO885" s="4"/>
      <c r="BP885" s="6"/>
      <c r="BQ885" s="4"/>
      <c r="BR885" s="6"/>
      <c r="BS885" s="5"/>
      <c r="BT885" s="5"/>
      <c r="BU885" s="4">
        <v>1</v>
      </c>
      <c r="BV885" s="6">
        <v>86.25</v>
      </c>
      <c r="BW885" s="4"/>
      <c r="BX885" s="6"/>
      <c r="BY885" s="5"/>
      <c r="BZ885" s="5"/>
      <c r="CA885" s="4"/>
      <c r="CB885" s="6"/>
      <c r="CC885" s="4"/>
      <c r="CD885" s="6"/>
      <c r="CE885" s="5"/>
      <c r="CF885" s="5"/>
      <c r="CG885" s="4"/>
      <c r="CH885" s="6"/>
      <c r="CI885" s="4"/>
      <c r="CJ885" s="6"/>
      <c r="CK885" s="5"/>
      <c r="CL885" s="5"/>
      <c r="CM885" s="4"/>
      <c r="CN885" s="6"/>
      <c r="CO885" s="4"/>
      <c r="CP885" s="6"/>
      <c r="CQ885" s="5"/>
      <c r="CR885" s="5"/>
      <c r="CS885" s="4"/>
      <c r="CT885" s="6"/>
      <c r="CU885" s="4"/>
      <c r="CV885" s="6"/>
      <c r="CW885" s="5"/>
      <c r="CX885" s="5"/>
      <c r="CY885" s="4"/>
      <c r="CZ885" s="6"/>
      <c r="DA885" s="4"/>
      <c r="DB885" s="6"/>
      <c r="DC885" s="5"/>
      <c r="DD885" s="5"/>
      <c r="DE885" s="4"/>
      <c r="DF885" s="6"/>
      <c r="DG885" s="4"/>
      <c r="DH885" s="6"/>
      <c r="DI885" s="5"/>
      <c r="DJ885" s="5"/>
      <c r="DK885" s="4"/>
      <c r="DL885" s="6"/>
      <c r="DM885" s="4"/>
      <c r="DN885" s="6"/>
      <c r="DO885" s="5"/>
      <c r="DP885" s="5"/>
      <c r="DQ885" s="4"/>
      <c r="DR885" s="6"/>
      <c r="DS885" s="4"/>
      <c r="DT885" s="6"/>
      <c r="DU885" s="5"/>
      <c r="DV885" s="5"/>
      <c r="DW885" s="4"/>
      <c r="DX885" s="6"/>
      <c r="DY885" s="4"/>
      <c r="DZ885" s="6"/>
      <c r="EA885" s="5"/>
      <c r="EB885" s="5"/>
      <c r="EC885" s="4"/>
      <c r="ED885" s="6"/>
      <c r="EE885" s="4"/>
      <c r="EF885" s="6"/>
      <c r="EG885" s="5"/>
      <c r="EH885" s="5"/>
      <c r="EI885" s="4"/>
      <c r="EJ885" s="6"/>
      <c r="EK885" s="4"/>
      <c r="EL885" s="6"/>
      <c r="EM885" s="5"/>
      <c r="EN885" s="5"/>
      <c r="EO885" s="4"/>
      <c r="EP885" s="6"/>
      <c r="EQ885" s="4"/>
      <c r="ER885" s="6"/>
      <c r="ES885" s="5"/>
      <c r="ET885" s="5"/>
      <c r="EU885" s="4"/>
      <c r="EV885" s="6"/>
      <c r="EW885" s="4"/>
      <c r="EX885" s="6"/>
      <c r="EY885" s="5"/>
      <c r="EZ885" s="5"/>
      <c r="FA885" s="4"/>
      <c r="FB885" s="6"/>
      <c r="FC885" s="4"/>
      <c r="FD885" s="6"/>
      <c r="FE885" s="5"/>
      <c r="FF885" s="5"/>
      <c r="FG885" s="4"/>
      <c r="FH885" s="6"/>
      <c r="FI885" s="4"/>
      <c r="FJ885" s="6"/>
      <c r="FK885" s="5"/>
      <c r="FL885" s="5"/>
      <c r="FM885" s="4"/>
      <c r="FN885" s="6"/>
      <c r="FO885" s="4"/>
      <c r="FP885" s="6"/>
      <c r="FQ885" s="5"/>
      <c r="FR885" s="5"/>
      <c r="FS885" s="4"/>
      <c r="FT885" s="6"/>
      <c r="FU885" s="4"/>
      <c r="FV885" s="6"/>
      <c r="FW885" s="5"/>
      <c r="FX885" s="5"/>
      <c r="FY885" s="4"/>
      <c r="FZ885" s="6"/>
      <c r="GA885" s="4"/>
      <c r="GB885" s="6"/>
      <c r="GC885" s="5"/>
      <c r="GD885" s="5"/>
      <c r="GE885" s="4"/>
      <c r="GF885" s="6"/>
      <c r="GG885" s="4"/>
      <c r="GH885" s="6"/>
      <c r="GI885" s="5"/>
      <c r="GJ885" s="5"/>
      <c r="GK885" s="4"/>
      <c r="GL885" s="6"/>
      <c r="GM885" s="4"/>
      <c r="GN885" s="6"/>
      <c r="GO885" s="5"/>
      <c r="GP885" s="5"/>
      <c r="GQ885" s="4"/>
      <c r="GR885" s="6"/>
      <c r="GS885" s="4"/>
      <c r="GT885" s="6"/>
      <c r="GU885" s="5"/>
      <c r="GV885" s="5"/>
      <c r="GW885" s="4"/>
      <c r="GX885" s="6"/>
      <c r="GY885" s="4"/>
      <c r="GZ885" s="6"/>
      <c r="HA885" s="5"/>
      <c r="HB885" s="5"/>
      <c r="HC885" s="4"/>
      <c r="HD885" s="6"/>
      <c r="HE885" s="4"/>
      <c r="HF885" s="6"/>
      <c r="HG885" s="5"/>
      <c r="HH885" s="5"/>
      <c r="HI885" s="4"/>
      <c r="HJ885" s="6"/>
      <c r="HK885" s="4"/>
      <c r="HL885" s="6"/>
      <c r="HM885" s="5"/>
      <c r="HN885" s="5"/>
      <c r="HO885" s="4"/>
      <c r="HP885" s="6"/>
      <c r="HQ885" s="4"/>
      <c r="HR885" s="6"/>
      <c r="HS885" s="5"/>
      <c r="HT885" s="5"/>
      <c r="HU885" s="4"/>
      <c r="HV885" s="6"/>
      <c r="HW885" s="4"/>
      <c r="HX885" s="6"/>
      <c r="HY885" s="5"/>
      <c r="HZ885" s="5"/>
      <c r="IA885" s="4"/>
      <c r="IB885" s="6"/>
      <c r="IC885" s="4"/>
      <c r="ID885" s="6"/>
      <c r="IE885" s="5"/>
      <c r="IF885" s="5"/>
      <c r="IG885" s="4"/>
      <c r="IH885" s="6"/>
      <c r="II885" s="4"/>
      <c r="IJ885" s="6"/>
      <c r="IK885" s="5"/>
      <c r="IL885" s="5"/>
      <c r="IM885" s="4"/>
      <c r="IN885" s="6"/>
      <c r="IO885" s="4"/>
      <c r="IP885" s="6"/>
      <c r="IQ885" s="5"/>
      <c r="IR885" s="5"/>
      <c r="IS885" s="4"/>
      <c r="IT885" s="6"/>
      <c r="IU885" s="4"/>
      <c r="IV885" s="6"/>
      <c r="IW885" s="5"/>
      <c r="IX885" s="5"/>
      <c r="IY885" s="4"/>
      <c r="IZ885" s="6"/>
      <c r="JA885" s="4"/>
      <c r="JB885" s="6"/>
      <c r="JC885" s="5"/>
      <c r="JD885" s="5"/>
      <c r="JE885" s="4"/>
      <c r="JF885" s="6"/>
      <c r="JG885" s="4"/>
      <c r="JH885" s="6"/>
      <c r="JI885" s="5"/>
      <c r="JJ885" s="5"/>
      <c r="JK885" s="4"/>
      <c r="JL885" s="6"/>
      <c r="JM885" s="4"/>
      <c r="JN885" s="6"/>
      <c r="JO885" s="5"/>
      <c r="JP885" s="5"/>
      <c r="JQ885" s="4"/>
      <c r="JR885" s="6"/>
      <c r="JS885" s="4"/>
      <c r="JT885" s="6"/>
      <c r="JU885" s="5"/>
      <c r="JV885" s="5"/>
      <c r="JW885" s="4"/>
      <c r="JX885" s="6"/>
      <c r="JY885" s="4"/>
      <c r="JZ885" s="6"/>
      <c r="KA885" s="5"/>
      <c r="KB885" s="5"/>
      <c r="KC885" s="4"/>
      <c r="KD885" s="6"/>
      <c r="KE885" s="4"/>
      <c r="KF885" s="6"/>
      <c r="KG885" s="5"/>
      <c r="KH885" s="5"/>
      <c r="KI885" s="4"/>
      <c r="KJ885" s="6"/>
      <c r="KK885" s="4"/>
      <c r="KL885" s="6"/>
      <c r="KM885" s="5"/>
      <c r="KN885" s="5"/>
    </row>
    <row r="886">
      <c r="A886" s="3" t="s">
        <v>85</v>
      </c>
      <c r="B886" s="3" t="s">
        <v>765</v>
      </c>
      <c r="C886" s="3" t="s">
        <v>449</v>
      </c>
      <c r="D886" s="3" t="s">
        <v>519</v>
      </c>
      <c r="E886" s="3" t="s">
        <v>762</v>
      </c>
      <c r="F886" s="3" t="s">
        <v>762</v>
      </c>
      <c r="G886" s="3" t="s">
        <v>762</v>
      </c>
      <c r="H886" s="3" t="s">
        <v>351</v>
      </c>
      <c r="I886" s="3" t="s">
        <v>1311</v>
      </c>
      <c r="J886" s="3" t="s">
        <v>1318</v>
      </c>
      <c r="K886" s="4"/>
      <c r="L886" s="4">
        <f>=ROUNDDOWN({0},0)</f>
      </c>
      <c r="M886" s="4">
        <v>800</v>
      </c>
      <c r="N886" s="5"/>
      <c r="O886" s="4"/>
      <c r="P886" s="4">
        <f>=ROUNDDOWN({0},0)</f>
      </c>
      <c r="Q886" s="4"/>
      <c r="R886" s="5"/>
      <c r="S886" s="4"/>
      <c r="T886" s="6"/>
      <c r="U886" s="4"/>
      <c r="V886" s="6"/>
      <c r="W886" s="5"/>
      <c r="X886" s="5"/>
      <c r="Y886" s="4"/>
      <c r="Z886" s="6"/>
      <c r="AA886" s="4"/>
      <c r="AB886" s="6"/>
      <c r="AC886" s="5"/>
      <c r="AD886" s="5"/>
      <c r="AE886" s="4"/>
      <c r="AF886" s="6"/>
      <c r="AG886" s="4"/>
      <c r="AH886" s="6"/>
      <c r="AI886" s="5"/>
      <c r="AJ886" s="5"/>
      <c r="AK886" s="4"/>
      <c r="AL886" s="6"/>
      <c r="AM886" s="4"/>
      <c r="AN886" s="6"/>
      <c r="AO886" s="5"/>
      <c r="AP886" s="5"/>
      <c r="AQ886" s="4"/>
      <c r="AR886" s="6"/>
      <c r="AS886" s="4"/>
      <c r="AT886" s="6"/>
      <c r="AU886" s="5"/>
      <c r="AV886" s="5"/>
      <c r="AW886" s="4"/>
      <c r="AX886" s="6"/>
      <c r="AY886" s="4"/>
      <c r="AZ886" s="6"/>
      <c r="BA886" s="5"/>
      <c r="BB886" s="5"/>
      <c r="BC886" s="4"/>
      <c r="BD886" s="6"/>
      <c r="BE886" s="4"/>
      <c r="BF886" s="6"/>
      <c r="BG886" s="5"/>
      <c r="BH886" s="5"/>
      <c r="BI886" s="4"/>
      <c r="BJ886" s="6"/>
      <c r="BK886" s="4"/>
      <c r="BL886" s="6"/>
      <c r="BM886" s="5"/>
      <c r="BN886" s="5"/>
      <c r="BO886" s="4"/>
      <c r="BP886" s="6"/>
      <c r="BQ886" s="4"/>
      <c r="BR886" s="6"/>
      <c r="BS886" s="5"/>
      <c r="BT886" s="5"/>
      <c r="BU886" s="4"/>
      <c r="BV886" s="6"/>
      <c r="BW886" s="4"/>
      <c r="BX886" s="6"/>
      <c r="BY886" s="5"/>
      <c r="BZ886" s="5"/>
      <c r="CA886" s="4"/>
      <c r="CB886" s="6"/>
      <c r="CC886" s="4"/>
      <c r="CD886" s="6"/>
      <c r="CE886" s="5"/>
      <c r="CF886" s="5"/>
      <c r="CG886" s="4"/>
      <c r="CH886" s="6"/>
      <c r="CI886" s="4"/>
      <c r="CJ886" s="6"/>
      <c r="CK886" s="5"/>
      <c r="CL886" s="5"/>
      <c r="CM886" s="4"/>
      <c r="CN886" s="6"/>
      <c r="CO886" s="4"/>
      <c r="CP886" s="6"/>
      <c r="CQ886" s="5"/>
      <c r="CR886" s="5"/>
      <c r="CS886" s="4"/>
      <c r="CT886" s="6"/>
      <c r="CU886" s="4"/>
      <c r="CV886" s="6"/>
      <c r="CW886" s="5"/>
      <c r="CX886" s="5"/>
      <c r="CY886" s="4"/>
      <c r="CZ886" s="6"/>
      <c r="DA886" s="4"/>
      <c r="DB886" s="6"/>
      <c r="DC886" s="5"/>
      <c r="DD886" s="5"/>
      <c r="DE886" s="4"/>
      <c r="DF886" s="6"/>
      <c r="DG886" s="4"/>
      <c r="DH886" s="6"/>
      <c r="DI886" s="5"/>
      <c r="DJ886" s="5"/>
      <c r="DK886" s="4"/>
      <c r="DL886" s="6"/>
      <c r="DM886" s="4"/>
      <c r="DN886" s="6"/>
      <c r="DO886" s="5"/>
      <c r="DP886" s="5"/>
      <c r="DQ886" s="4"/>
      <c r="DR886" s="6"/>
      <c r="DS886" s="4"/>
      <c r="DT886" s="6"/>
      <c r="DU886" s="5"/>
      <c r="DV886" s="5"/>
      <c r="DW886" s="4"/>
      <c r="DX886" s="6"/>
      <c r="DY886" s="4"/>
      <c r="DZ886" s="6"/>
      <c r="EA886" s="5"/>
      <c r="EB886" s="5"/>
      <c r="EC886" s="4"/>
      <c r="ED886" s="6"/>
      <c r="EE886" s="4"/>
      <c r="EF886" s="6"/>
      <c r="EG886" s="5"/>
      <c r="EH886" s="5"/>
      <c r="EI886" s="4"/>
      <c r="EJ886" s="6"/>
      <c r="EK886" s="4"/>
      <c r="EL886" s="6"/>
      <c r="EM886" s="5"/>
      <c r="EN886" s="5"/>
      <c r="EO886" s="4"/>
      <c r="EP886" s="6"/>
      <c r="EQ886" s="4"/>
      <c r="ER886" s="6"/>
      <c r="ES886" s="5"/>
      <c r="ET886" s="5"/>
      <c r="EU886" s="4"/>
      <c r="EV886" s="6"/>
      <c r="EW886" s="4"/>
      <c r="EX886" s="6"/>
      <c r="EY886" s="5"/>
      <c r="EZ886" s="5"/>
      <c r="FA886" s="4"/>
      <c r="FB886" s="6"/>
      <c r="FC886" s="4"/>
      <c r="FD886" s="6"/>
      <c r="FE886" s="5"/>
      <c r="FF886" s="5"/>
      <c r="FG886" s="4"/>
      <c r="FH886" s="6"/>
      <c r="FI886" s="4"/>
      <c r="FJ886" s="6"/>
      <c r="FK886" s="5"/>
      <c r="FL886" s="5"/>
      <c r="FM886" s="4"/>
      <c r="FN886" s="6"/>
      <c r="FO886" s="4"/>
      <c r="FP886" s="6"/>
      <c r="FQ886" s="5"/>
      <c r="FR886" s="5"/>
      <c r="FS886" s="4"/>
      <c r="FT886" s="6"/>
      <c r="FU886" s="4"/>
      <c r="FV886" s="6"/>
      <c r="FW886" s="5"/>
      <c r="FX886" s="5"/>
      <c r="FY886" s="4"/>
      <c r="FZ886" s="6"/>
      <c r="GA886" s="4"/>
      <c r="GB886" s="6"/>
      <c r="GC886" s="5"/>
      <c r="GD886" s="5"/>
      <c r="GE886" s="4"/>
      <c r="GF886" s="6"/>
      <c r="GG886" s="4"/>
      <c r="GH886" s="6"/>
      <c r="GI886" s="5"/>
      <c r="GJ886" s="5"/>
      <c r="GK886" s="4"/>
      <c r="GL886" s="6"/>
      <c r="GM886" s="4"/>
      <c r="GN886" s="6"/>
      <c r="GO886" s="5"/>
      <c r="GP886" s="5"/>
      <c r="GQ886" s="4"/>
      <c r="GR886" s="6"/>
      <c r="GS886" s="4"/>
      <c r="GT886" s="6"/>
      <c r="GU886" s="5"/>
      <c r="GV886" s="5"/>
      <c r="GW886" s="4"/>
      <c r="GX886" s="6"/>
      <c r="GY886" s="4"/>
      <c r="GZ886" s="6"/>
      <c r="HA886" s="5"/>
      <c r="HB886" s="5"/>
      <c r="HC886" s="4"/>
      <c r="HD886" s="6"/>
      <c r="HE886" s="4"/>
      <c r="HF886" s="6"/>
      <c r="HG886" s="5"/>
      <c r="HH886" s="5"/>
      <c r="HI886" s="4"/>
      <c r="HJ886" s="6"/>
      <c r="HK886" s="4"/>
      <c r="HL886" s="6"/>
      <c r="HM886" s="5"/>
      <c r="HN886" s="5"/>
      <c r="HO886" s="4"/>
      <c r="HP886" s="6"/>
      <c r="HQ886" s="4"/>
      <c r="HR886" s="6"/>
      <c r="HS886" s="5"/>
      <c r="HT886" s="5"/>
      <c r="HU886" s="4"/>
      <c r="HV886" s="6"/>
      <c r="HW886" s="4"/>
      <c r="HX886" s="6"/>
      <c r="HY886" s="5"/>
      <c r="HZ886" s="5"/>
      <c r="IA886" s="4"/>
      <c r="IB886" s="6"/>
      <c r="IC886" s="4"/>
      <c r="ID886" s="6"/>
      <c r="IE886" s="5"/>
      <c r="IF886" s="5"/>
      <c r="IG886" s="4"/>
      <c r="IH886" s="6"/>
      <c r="II886" s="4"/>
      <c r="IJ886" s="6"/>
      <c r="IK886" s="5"/>
      <c r="IL886" s="5"/>
      <c r="IM886" s="4"/>
      <c r="IN886" s="6"/>
      <c r="IO886" s="4"/>
      <c r="IP886" s="6"/>
      <c r="IQ886" s="5"/>
      <c r="IR886" s="5"/>
      <c r="IS886" s="4"/>
      <c r="IT886" s="6"/>
      <c r="IU886" s="4"/>
      <c r="IV886" s="6"/>
      <c r="IW886" s="5"/>
      <c r="IX886" s="5"/>
      <c r="IY886" s="4"/>
      <c r="IZ886" s="6"/>
      <c r="JA886" s="4"/>
      <c r="JB886" s="6"/>
      <c r="JC886" s="5"/>
      <c r="JD886" s="5"/>
      <c r="JE886" s="4"/>
      <c r="JF886" s="6"/>
      <c r="JG886" s="4"/>
      <c r="JH886" s="6"/>
      <c r="JI886" s="5"/>
      <c r="JJ886" s="5"/>
      <c r="JK886" s="4"/>
      <c r="JL886" s="6"/>
      <c r="JM886" s="4"/>
      <c r="JN886" s="6"/>
      <c r="JO886" s="5"/>
      <c r="JP886" s="5"/>
      <c r="JQ886" s="4"/>
      <c r="JR886" s="6"/>
      <c r="JS886" s="4"/>
      <c r="JT886" s="6"/>
      <c r="JU886" s="5"/>
      <c r="JV886" s="5"/>
      <c r="JW886" s="4"/>
      <c r="JX886" s="6"/>
      <c r="JY886" s="4"/>
      <c r="JZ886" s="6"/>
      <c r="KA886" s="5"/>
      <c r="KB886" s="5"/>
      <c r="KC886" s="4"/>
      <c r="KD886" s="6"/>
      <c r="KE886" s="4"/>
      <c r="KF886" s="6"/>
      <c r="KG886" s="5"/>
      <c r="KH886" s="5"/>
      <c r="KI886" s="4"/>
      <c r="KJ886" s="6"/>
      <c r="KK886" s="4"/>
      <c r="KL886" s="6"/>
      <c r="KM886" s="5"/>
      <c r="KN886" s="5"/>
    </row>
    <row r="887">
      <c r="A887" s="3" t="s">
        <v>85</v>
      </c>
      <c r="B887" s="3" t="s">
        <v>765</v>
      </c>
      <c r="C887" s="3" t="s">
        <v>449</v>
      </c>
      <c r="D887" s="3" t="s">
        <v>519</v>
      </c>
      <c r="E887" s="3" t="s">
        <v>762</v>
      </c>
      <c r="F887" s="3" t="s">
        <v>762</v>
      </c>
      <c r="G887" s="3" t="s">
        <v>762</v>
      </c>
      <c r="H887" s="3" t="s">
        <v>351</v>
      </c>
      <c r="I887" s="3" t="s">
        <v>1361</v>
      </c>
      <c r="J887" s="3" t="s">
        <v>1318</v>
      </c>
      <c r="K887" s="4"/>
      <c r="L887" s="4">
        <f>=ROUNDDOWN({0},0)</f>
      </c>
      <c r="M887" s="4">
        <v>800</v>
      </c>
      <c r="N887" s="5"/>
      <c r="O887" s="4"/>
      <c r="P887" s="4">
        <f>=ROUNDDOWN({0},0)</f>
      </c>
      <c r="Q887" s="4"/>
      <c r="R887" s="5"/>
      <c r="S887" s="4"/>
      <c r="T887" s="6"/>
      <c r="U887" s="4"/>
      <c r="V887" s="6"/>
      <c r="W887" s="5"/>
      <c r="X887" s="5"/>
      <c r="Y887" s="4"/>
      <c r="Z887" s="6"/>
      <c r="AA887" s="4"/>
      <c r="AB887" s="6"/>
      <c r="AC887" s="5"/>
      <c r="AD887" s="5"/>
      <c r="AE887" s="4"/>
      <c r="AF887" s="6"/>
      <c r="AG887" s="4"/>
      <c r="AH887" s="6"/>
      <c r="AI887" s="5"/>
      <c r="AJ887" s="5"/>
      <c r="AK887" s="4"/>
      <c r="AL887" s="6"/>
      <c r="AM887" s="4"/>
      <c r="AN887" s="6"/>
      <c r="AO887" s="5"/>
      <c r="AP887" s="5"/>
      <c r="AQ887" s="4"/>
      <c r="AR887" s="6"/>
      <c r="AS887" s="4"/>
      <c r="AT887" s="6"/>
      <c r="AU887" s="5"/>
      <c r="AV887" s="5"/>
      <c r="AW887" s="4"/>
      <c r="AX887" s="6"/>
      <c r="AY887" s="4"/>
      <c r="AZ887" s="6"/>
      <c r="BA887" s="5"/>
      <c r="BB887" s="5"/>
      <c r="BC887" s="4"/>
      <c r="BD887" s="6"/>
      <c r="BE887" s="4"/>
      <c r="BF887" s="6"/>
      <c r="BG887" s="5"/>
      <c r="BH887" s="5"/>
      <c r="BI887" s="4"/>
      <c r="BJ887" s="6"/>
      <c r="BK887" s="4"/>
      <c r="BL887" s="6"/>
      <c r="BM887" s="5"/>
      <c r="BN887" s="5"/>
      <c r="BO887" s="4"/>
      <c r="BP887" s="6"/>
      <c r="BQ887" s="4"/>
      <c r="BR887" s="6"/>
      <c r="BS887" s="5"/>
      <c r="BT887" s="5"/>
      <c r="BU887" s="4"/>
      <c r="BV887" s="6"/>
      <c r="BW887" s="4"/>
      <c r="BX887" s="6"/>
      <c r="BY887" s="5"/>
      <c r="BZ887" s="5"/>
      <c r="CA887" s="4"/>
      <c r="CB887" s="6"/>
      <c r="CC887" s="4"/>
      <c r="CD887" s="6"/>
      <c r="CE887" s="5"/>
      <c r="CF887" s="5"/>
      <c r="CG887" s="4"/>
      <c r="CH887" s="6"/>
      <c r="CI887" s="4"/>
      <c r="CJ887" s="6"/>
      <c r="CK887" s="5"/>
      <c r="CL887" s="5"/>
      <c r="CM887" s="4"/>
      <c r="CN887" s="6"/>
      <c r="CO887" s="4"/>
      <c r="CP887" s="6"/>
      <c r="CQ887" s="5"/>
      <c r="CR887" s="5"/>
      <c r="CS887" s="4"/>
      <c r="CT887" s="6"/>
      <c r="CU887" s="4"/>
      <c r="CV887" s="6"/>
      <c r="CW887" s="5"/>
      <c r="CX887" s="5"/>
      <c r="CY887" s="4"/>
      <c r="CZ887" s="6"/>
      <c r="DA887" s="4"/>
      <c r="DB887" s="6"/>
      <c r="DC887" s="5"/>
      <c r="DD887" s="5"/>
      <c r="DE887" s="4"/>
      <c r="DF887" s="6"/>
      <c r="DG887" s="4"/>
      <c r="DH887" s="6"/>
      <c r="DI887" s="5"/>
      <c r="DJ887" s="5"/>
      <c r="DK887" s="4"/>
      <c r="DL887" s="6"/>
      <c r="DM887" s="4"/>
      <c r="DN887" s="6"/>
      <c r="DO887" s="5"/>
      <c r="DP887" s="5"/>
      <c r="DQ887" s="4"/>
      <c r="DR887" s="6"/>
      <c r="DS887" s="4"/>
      <c r="DT887" s="6"/>
      <c r="DU887" s="5"/>
      <c r="DV887" s="5"/>
      <c r="DW887" s="4"/>
      <c r="DX887" s="6"/>
      <c r="DY887" s="4"/>
      <c r="DZ887" s="6"/>
      <c r="EA887" s="5"/>
      <c r="EB887" s="5"/>
      <c r="EC887" s="4"/>
      <c r="ED887" s="6"/>
      <c r="EE887" s="4"/>
      <c r="EF887" s="6"/>
      <c r="EG887" s="5"/>
      <c r="EH887" s="5"/>
      <c r="EI887" s="4"/>
      <c r="EJ887" s="6"/>
      <c r="EK887" s="4"/>
      <c r="EL887" s="6"/>
      <c r="EM887" s="5"/>
      <c r="EN887" s="5"/>
      <c r="EO887" s="4"/>
      <c r="EP887" s="6"/>
      <c r="EQ887" s="4"/>
      <c r="ER887" s="6"/>
      <c r="ES887" s="5"/>
      <c r="ET887" s="5"/>
      <c r="EU887" s="4"/>
      <c r="EV887" s="6"/>
      <c r="EW887" s="4"/>
      <c r="EX887" s="6"/>
      <c r="EY887" s="5"/>
      <c r="EZ887" s="5"/>
      <c r="FA887" s="4"/>
      <c r="FB887" s="6"/>
      <c r="FC887" s="4"/>
      <c r="FD887" s="6"/>
      <c r="FE887" s="5"/>
      <c r="FF887" s="5"/>
      <c r="FG887" s="4"/>
      <c r="FH887" s="6"/>
      <c r="FI887" s="4"/>
      <c r="FJ887" s="6"/>
      <c r="FK887" s="5"/>
      <c r="FL887" s="5"/>
      <c r="FM887" s="4"/>
      <c r="FN887" s="6"/>
      <c r="FO887" s="4"/>
      <c r="FP887" s="6"/>
      <c r="FQ887" s="5"/>
      <c r="FR887" s="5"/>
      <c r="FS887" s="4"/>
      <c r="FT887" s="6"/>
      <c r="FU887" s="4"/>
      <c r="FV887" s="6"/>
      <c r="FW887" s="5"/>
      <c r="FX887" s="5"/>
      <c r="FY887" s="4"/>
      <c r="FZ887" s="6"/>
      <c r="GA887" s="4"/>
      <c r="GB887" s="6"/>
      <c r="GC887" s="5"/>
      <c r="GD887" s="5"/>
      <c r="GE887" s="4"/>
      <c r="GF887" s="6"/>
      <c r="GG887" s="4"/>
      <c r="GH887" s="6"/>
      <c r="GI887" s="5"/>
      <c r="GJ887" s="5"/>
      <c r="GK887" s="4"/>
      <c r="GL887" s="6"/>
      <c r="GM887" s="4"/>
      <c r="GN887" s="6"/>
      <c r="GO887" s="5"/>
      <c r="GP887" s="5"/>
      <c r="GQ887" s="4"/>
      <c r="GR887" s="6"/>
      <c r="GS887" s="4"/>
      <c r="GT887" s="6"/>
      <c r="GU887" s="5"/>
      <c r="GV887" s="5"/>
      <c r="GW887" s="4"/>
      <c r="GX887" s="6"/>
      <c r="GY887" s="4"/>
      <c r="GZ887" s="6"/>
      <c r="HA887" s="5"/>
      <c r="HB887" s="5"/>
      <c r="HC887" s="4"/>
      <c r="HD887" s="6"/>
      <c r="HE887" s="4"/>
      <c r="HF887" s="6"/>
      <c r="HG887" s="5"/>
      <c r="HH887" s="5"/>
      <c r="HI887" s="4"/>
      <c r="HJ887" s="6"/>
      <c r="HK887" s="4"/>
      <c r="HL887" s="6"/>
      <c r="HM887" s="5"/>
      <c r="HN887" s="5"/>
      <c r="HO887" s="4"/>
      <c r="HP887" s="6"/>
      <c r="HQ887" s="4"/>
      <c r="HR887" s="6"/>
      <c r="HS887" s="5"/>
      <c r="HT887" s="5"/>
      <c r="HU887" s="4"/>
      <c r="HV887" s="6"/>
      <c r="HW887" s="4"/>
      <c r="HX887" s="6"/>
      <c r="HY887" s="5"/>
      <c r="HZ887" s="5"/>
      <c r="IA887" s="4"/>
      <c r="IB887" s="6"/>
      <c r="IC887" s="4"/>
      <c r="ID887" s="6"/>
      <c r="IE887" s="5"/>
      <c r="IF887" s="5"/>
      <c r="IG887" s="4"/>
      <c r="IH887" s="6"/>
      <c r="II887" s="4"/>
      <c r="IJ887" s="6"/>
      <c r="IK887" s="5"/>
      <c r="IL887" s="5"/>
      <c r="IM887" s="4"/>
      <c r="IN887" s="6"/>
      <c r="IO887" s="4"/>
      <c r="IP887" s="6"/>
      <c r="IQ887" s="5"/>
      <c r="IR887" s="5"/>
      <c r="IS887" s="4"/>
      <c r="IT887" s="6"/>
      <c r="IU887" s="4"/>
      <c r="IV887" s="6"/>
      <c r="IW887" s="5"/>
      <c r="IX887" s="5"/>
      <c r="IY887" s="4"/>
      <c r="IZ887" s="6"/>
      <c r="JA887" s="4"/>
      <c r="JB887" s="6"/>
      <c r="JC887" s="5"/>
      <c r="JD887" s="5"/>
      <c r="JE887" s="4"/>
      <c r="JF887" s="6"/>
      <c r="JG887" s="4"/>
      <c r="JH887" s="6"/>
      <c r="JI887" s="5"/>
      <c r="JJ887" s="5"/>
      <c r="JK887" s="4"/>
      <c r="JL887" s="6"/>
      <c r="JM887" s="4"/>
      <c r="JN887" s="6"/>
      <c r="JO887" s="5"/>
      <c r="JP887" s="5"/>
      <c r="JQ887" s="4"/>
      <c r="JR887" s="6"/>
      <c r="JS887" s="4"/>
      <c r="JT887" s="6"/>
      <c r="JU887" s="5"/>
      <c r="JV887" s="5"/>
      <c r="JW887" s="4"/>
      <c r="JX887" s="6"/>
      <c r="JY887" s="4"/>
      <c r="JZ887" s="6"/>
      <c r="KA887" s="5"/>
      <c r="KB887" s="5"/>
      <c r="KC887" s="4"/>
      <c r="KD887" s="6"/>
      <c r="KE887" s="4"/>
      <c r="KF887" s="6"/>
      <c r="KG887" s="5"/>
      <c r="KH887" s="5"/>
      <c r="KI887" s="4"/>
      <c r="KJ887" s="6"/>
      <c r="KK887" s="4"/>
      <c r="KL887" s="6"/>
      <c r="KM887" s="5"/>
      <c r="KN887" s="5"/>
    </row>
    <row r="888">
      <c r="A888" s="3" t="s">
        <v>85</v>
      </c>
      <c r="B888" s="3" t="s">
        <v>765</v>
      </c>
      <c r="C888" s="3" t="s">
        <v>449</v>
      </c>
      <c r="D888" s="3" t="s">
        <v>519</v>
      </c>
      <c r="E888" s="3" t="s">
        <v>762</v>
      </c>
      <c r="F888" s="3" t="s">
        <v>762</v>
      </c>
      <c r="G888" s="3" t="s">
        <v>762</v>
      </c>
      <c r="H888" s="3" t="s">
        <v>351</v>
      </c>
      <c r="I888" s="3" t="s">
        <v>1322</v>
      </c>
      <c r="J888" s="3" t="s">
        <v>1318</v>
      </c>
      <c r="K888" s="4"/>
      <c r="L888" s="4">
        <f>=ROUNDDOWN({0},0)</f>
      </c>
      <c r="M888" s="4">
        <v>800</v>
      </c>
      <c r="N888" s="5"/>
      <c r="O888" s="4"/>
      <c r="P888" s="4">
        <f>=ROUNDDOWN({0},0)</f>
      </c>
      <c r="Q888" s="4"/>
      <c r="R888" s="5"/>
      <c r="S888" s="4"/>
      <c r="T888" s="6"/>
      <c r="U888" s="4"/>
      <c r="V888" s="6"/>
      <c r="W888" s="5"/>
      <c r="X888" s="5"/>
      <c r="Y888" s="4"/>
      <c r="Z888" s="6"/>
      <c r="AA888" s="4"/>
      <c r="AB888" s="6"/>
      <c r="AC888" s="5"/>
      <c r="AD888" s="5"/>
      <c r="AE888" s="4"/>
      <c r="AF888" s="6"/>
      <c r="AG888" s="4"/>
      <c r="AH888" s="6"/>
      <c r="AI888" s="5"/>
      <c r="AJ888" s="5"/>
      <c r="AK888" s="4"/>
      <c r="AL888" s="6"/>
      <c r="AM888" s="4"/>
      <c r="AN888" s="6"/>
      <c r="AO888" s="5"/>
      <c r="AP888" s="5"/>
      <c r="AQ888" s="4"/>
      <c r="AR888" s="6"/>
      <c r="AS888" s="4"/>
      <c r="AT888" s="6"/>
      <c r="AU888" s="5"/>
      <c r="AV888" s="5"/>
      <c r="AW888" s="4"/>
      <c r="AX888" s="6"/>
      <c r="AY888" s="4"/>
      <c r="AZ888" s="6"/>
      <c r="BA888" s="5"/>
      <c r="BB888" s="5"/>
      <c r="BC888" s="4"/>
      <c r="BD888" s="6"/>
      <c r="BE888" s="4"/>
      <c r="BF888" s="6"/>
      <c r="BG888" s="5"/>
      <c r="BH888" s="5"/>
      <c r="BI888" s="4"/>
      <c r="BJ888" s="6"/>
      <c r="BK888" s="4"/>
      <c r="BL888" s="6"/>
      <c r="BM888" s="5"/>
      <c r="BN888" s="5"/>
      <c r="BO888" s="4"/>
      <c r="BP888" s="6"/>
      <c r="BQ888" s="4"/>
      <c r="BR888" s="6"/>
      <c r="BS888" s="5"/>
      <c r="BT888" s="5"/>
      <c r="BU888" s="4"/>
      <c r="BV888" s="6"/>
      <c r="BW888" s="4"/>
      <c r="BX888" s="6"/>
      <c r="BY888" s="5"/>
      <c r="BZ888" s="5"/>
      <c r="CA888" s="4"/>
      <c r="CB888" s="6"/>
      <c r="CC888" s="4"/>
      <c r="CD888" s="6"/>
      <c r="CE888" s="5"/>
      <c r="CF888" s="5"/>
      <c r="CG888" s="4"/>
      <c r="CH888" s="6"/>
      <c r="CI888" s="4"/>
      <c r="CJ888" s="6"/>
      <c r="CK888" s="5"/>
      <c r="CL888" s="5"/>
      <c r="CM888" s="4"/>
      <c r="CN888" s="6"/>
      <c r="CO888" s="4"/>
      <c r="CP888" s="6"/>
      <c r="CQ888" s="5"/>
      <c r="CR888" s="5"/>
      <c r="CS888" s="4"/>
      <c r="CT888" s="6"/>
      <c r="CU888" s="4"/>
      <c r="CV888" s="6"/>
      <c r="CW888" s="5"/>
      <c r="CX888" s="5"/>
      <c r="CY888" s="4"/>
      <c r="CZ888" s="6"/>
      <c r="DA888" s="4"/>
      <c r="DB888" s="6"/>
      <c r="DC888" s="5"/>
      <c r="DD888" s="5"/>
      <c r="DE888" s="4"/>
      <c r="DF888" s="6"/>
      <c r="DG888" s="4"/>
      <c r="DH888" s="6"/>
      <c r="DI888" s="5"/>
      <c r="DJ888" s="5"/>
      <c r="DK888" s="4"/>
      <c r="DL888" s="6"/>
      <c r="DM888" s="4"/>
      <c r="DN888" s="6"/>
      <c r="DO888" s="5"/>
      <c r="DP888" s="5"/>
      <c r="DQ888" s="4"/>
      <c r="DR888" s="6"/>
      <c r="DS888" s="4"/>
      <c r="DT888" s="6"/>
      <c r="DU888" s="5"/>
      <c r="DV888" s="5"/>
      <c r="DW888" s="4"/>
      <c r="DX888" s="6"/>
      <c r="DY888" s="4"/>
      <c r="DZ888" s="6"/>
      <c r="EA888" s="5"/>
      <c r="EB888" s="5"/>
      <c r="EC888" s="4"/>
      <c r="ED888" s="6"/>
      <c r="EE888" s="4"/>
      <c r="EF888" s="6"/>
      <c r="EG888" s="5"/>
      <c r="EH888" s="5"/>
      <c r="EI888" s="4"/>
      <c r="EJ888" s="6"/>
      <c r="EK888" s="4"/>
      <c r="EL888" s="6"/>
      <c r="EM888" s="5"/>
      <c r="EN888" s="5"/>
      <c r="EO888" s="4"/>
      <c r="EP888" s="6"/>
      <c r="EQ888" s="4"/>
      <c r="ER888" s="6"/>
      <c r="ES888" s="5"/>
      <c r="ET888" s="5"/>
      <c r="EU888" s="4"/>
      <c r="EV888" s="6"/>
      <c r="EW888" s="4"/>
      <c r="EX888" s="6"/>
      <c r="EY888" s="5"/>
      <c r="EZ888" s="5"/>
      <c r="FA888" s="4"/>
      <c r="FB888" s="6"/>
      <c r="FC888" s="4"/>
      <c r="FD888" s="6"/>
      <c r="FE888" s="5"/>
      <c r="FF888" s="5"/>
      <c r="FG888" s="4"/>
      <c r="FH888" s="6"/>
      <c r="FI888" s="4"/>
      <c r="FJ888" s="6"/>
      <c r="FK888" s="5"/>
      <c r="FL888" s="5"/>
      <c r="FM888" s="4"/>
      <c r="FN888" s="6"/>
      <c r="FO888" s="4"/>
      <c r="FP888" s="6"/>
      <c r="FQ888" s="5"/>
      <c r="FR888" s="5"/>
      <c r="FS888" s="4"/>
      <c r="FT888" s="6"/>
      <c r="FU888" s="4"/>
      <c r="FV888" s="6"/>
      <c r="FW888" s="5"/>
      <c r="FX888" s="5"/>
      <c r="FY888" s="4"/>
      <c r="FZ888" s="6"/>
      <c r="GA888" s="4"/>
      <c r="GB888" s="6"/>
      <c r="GC888" s="5"/>
      <c r="GD888" s="5"/>
      <c r="GE888" s="4"/>
      <c r="GF888" s="6"/>
      <c r="GG888" s="4"/>
      <c r="GH888" s="6"/>
      <c r="GI888" s="5"/>
      <c r="GJ888" s="5"/>
      <c r="GK888" s="4"/>
      <c r="GL888" s="6"/>
      <c r="GM888" s="4"/>
      <c r="GN888" s="6"/>
      <c r="GO888" s="5"/>
      <c r="GP888" s="5"/>
      <c r="GQ888" s="4"/>
      <c r="GR888" s="6"/>
      <c r="GS888" s="4"/>
      <c r="GT888" s="6"/>
      <c r="GU888" s="5"/>
      <c r="GV888" s="5"/>
      <c r="GW888" s="4"/>
      <c r="GX888" s="6"/>
      <c r="GY888" s="4"/>
      <c r="GZ888" s="6"/>
      <c r="HA888" s="5"/>
      <c r="HB888" s="5"/>
      <c r="HC888" s="4"/>
      <c r="HD888" s="6"/>
      <c r="HE888" s="4"/>
      <c r="HF888" s="6"/>
      <c r="HG888" s="5"/>
      <c r="HH888" s="5"/>
      <c r="HI888" s="4"/>
      <c r="HJ888" s="6"/>
      <c r="HK888" s="4"/>
      <c r="HL888" s="6"/>
      <c r="HM888" s="5"/>
      <c r="HN888" s="5"/>
      <c r="HO888" s="4"/>
      <c r="HP888" s="6"/>
      <c r="HQ888" s="4"/>
      <c r="HR888" s="6"/>
      <c r="HS888" s="5"/>
      <c r="HT888" s="5"/>
      <c r="HU888" s="4"/>
      <c r="HV888" s="6"/>
      <c r="HW888" s="4"/>
      <c r="HX888" s="6"/>
      <c r="HY888" s="5"/>
      <c r="HZ888" s="5"/>
      <c r="IA888" s="4"/>
      <c r="IB888" s="6"/>
      <c r="IC888" s="4"/>
      <c r="ID888" s="6"/>
      <c r="IE888" s="5"/>
      <c r="IF888" s="5"/>
      <c r="IG888" s="4"/>
      <c r="IH888" s="6"/>
      <c r="II888" s="4"/>
      <c r="IJ888" s="6"/>
      <c r="IK888" s="5"/>
      <c r="IL888" s="5"/>
      <c r="IM888" s="4"/>
      <c r="IN888" s="6"/>
      <c r="IO888" s="4"/>
      <c r="IP888" s="6"/>
      <c r="IQ888" s="5"/>
      <c r="IR888" s="5"/>
      <c r="IS888" s="4"/>
      <c r="IT888" s="6"/>
      <c r="IU888" s="4"/>
      <c r="IV888" s="6"/>
      <c r="IW888" s="5"/>
      <c r="IX888" s="5"/>
      <c r="IY888" s="4"/>
      <c r="IZ888" s="6"/>
      <c r="JA888" s="4"/>
      <c r="JB888" s="6"/>
      <c r="JC888" s="5"/>
      <c r="JD888" s="5"/>
      <c r="JE888" s="4"/>
      <c r="JF888" s="6"/>
      <c r="JG888" s="4"/>
      <c r="JH888" s="6"/>
      <c r="JI888" s="5"/>
      <c r="JJ888" s="5"/>
      <c r="JK888" s="4"/>
      <c r="JL888" s="6"/>
      <c r="JM888" s="4"/>
      <c r="JN888" s="6"/>
      <c r="JO888" s="5"/>
      <c r="JP888" s="5"/>
      <c r="JQ888" s="4"/>
      <c r="JR888" s="6"/>
      <c r="JS888" s="4"/>
      <c r="JT888" s="6"/>
      <c r="JU888" s="5"/>
      <c r="JV888" s="5"/>
      <c r="JW888" s="4"/>
      <c r="JX888" s="6"/>
      <c r="JY888" s="4"/>
      <c r="JZ888" s="6"/>
      <c r="KA888" s="5"/>
      <c r="KB888" s="5"/>
      <c r="KC888" s="4"/>
      <c r="KD888" s="6"/>
      <c r="KE888" s="4"/>
      <c r="KF888" s="6"/>
      <c r="KG888" s="5"/>
      <c r="KH888" s="5"/>
      <c r="KI888" s="4"/>
      <c r="KJ888" s="6"/>
      <c r="KK888" s="4"/>
      <c r="KL888" s="6"/>
      <c r="KM888" s="5"/>
      <c r="KN888" s="5"/>
    </row>
    <row r="889">
      <c r="A889" s="3" t="s">
        <v>85</v>
      </c>
      <c r="B889" s="3" t="s">
        <v>765</v>
      </c>
      <c r="C889" s="3" t="s">
        <v>449</v>
      </c>
      <c r="D889" s="3" t="s">
        <v>519</v>
      </c>
      <c r="E889" s="3" t="s">
        <v>762</v>
      </c>
      <c r="F889" s="3" t="s">
        <v>762</v>
      </c>
      <c r="G889" s="3" t="s">
        <v>762</v>
      </c>
      <c r="H889" s="3" t="s">
        <v>351</v>
      </c>
      <c r="I889" s="3" t="s">
        <v>1323</v>
      </c>
      <c r="J889" s="3" t="s">
        <v>1318</v>
      </c>
      <c r="K889" s="4"/>
      <c r="L889" s="4">
        <f>=ROUNDDOWN({0},0)</f>
      </c>
      <c r="M889" s="4">
        <v>800</v>
      </c>
      <c r="N889" s="5"/>
      <c r="O889" s="4"/>
      <c r="P889" s="4">
        <f>=ROUNDDOWN({0},0)</f>
      </c>
      <c r="Q889" s="4"/>
      <c r="R889" s="5"/>
      <c r="S889" s="4"/>
      <c r="T889" s="6"/>
      <c r="U889" s="4"/>
      <c r="V889" s="6"/>
      <c r="W889" s="5"/>
      <c r="X889" s="5"/>
      <c r="Y889" s="4"/>
      <c r="Z889" s="6"/>
      <c r="AA889" s="4"/>
      <c r="AB889" s="6"/>
      <c r="AC889" s="5"/>
      <c r="AD889" s="5"/>
      <c r="AE889" s="4"/>
      <c r="AF889" s="6"/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  <c r="AW889" s="4"/>
      <c r="AX889" s="6"/>
      <c r="AY889" s="4"/>
      <c r="AZ889" s="6"/>
      <c r="BA889" s="5"/>
      <c r="BB889" s="5"/>
      <c r="BC889" s="4"/>
      <c r="BD889" s="6"/>
      <c r="BE889" s="4"/>
      <c r="BF889" s="6"/>
      <c r="BG889" s="5"/>
      <c r="BH889" s="5"/>
      <c r="BI889" s="4"/>
      <c r="BJ889" s="6"/>
      <c r="BK889" s="4"/>
      <c r="BL889" s="6"/>
      <c r="BM889" s="5"/>
      <c r="BN889" s="5"/>
      <c r="BO889" s="4"/>
      <c r="BP889" s="6"/>
      <c r="BQ889" s="4"/>
      <c r="BR889" s="6"/>
      <c r="BS889" s="5"/>
      <c r="BT889" s="5"/>
      <c r="BU889" s="4"/>
      <c r="BV889" s="6"/>
      <c r="BW889" s="4"/>
      <c r="BX889" s="6"/>
      <c r="BY889" s="5"/>
      <c r="BZ889" s="5"/>
      <c r="CA889" s="4"/>
      <c r="CB889" s="6"/>
      <c r="CC889" s="4"/>
      <c r="CD889" s="6"/>
      <c r="CE889" s="5"/>
      <c r="CF889" s="5"/>
      <c r="CG889" s="4"/>
      <c r="CH889" s="6"/>
      <c r="CI889" s="4"/>
      <c r="CJ889" s="6"/>
      <c r="CK889" s="5"/>
      <c r="CL889" s="5"/>
      <c r="CM889" s="4"/>
      <c r="CN889" s="6"/>
      <c r="CO889" s="4"/>
      <c r="CP889" s="6"/>
      <c r="CQ889" s="5"/>
      <c r="CR889" s="5"/>
      <c r="CS889" s="4"/>
      <c r="CT889" s="6"/>
      <c r="CU889" s="4"/>
      <c r="CV889" s="6"/>
      <c r="CW889" s="5"/>
      <c r="CX889" s="5"/>
      <c r="CY889" s="4"/>
      <c r="CZ889" s="6"/>
      <c r="DA889" s="4"/>
      <c r="DB889" s="6"/>
      <c r="DC889" s="5"/>
      <c r="DD889" s="5"/>
      <c r="DE889" s="4"/>
      <c r="DF889" s="6"/>
      <c r="DG889" s="4"/>
      <c r="DH889" s="6"/>
      <c r="DI889" s="5"/>
      <c r="DJ889" s="5"/>
      <c r="DK889" s="4"/>
      <c r="DL889" s="6"/>
      <c r="DM889" s="4"/>
      <c r="DN889" s="6"/>
      <c r="DO889" s="5"/>
      <c r="DP889" s="5"/>
      <c r="DQ889" s="4"/>
      <c r="DR889" s="6"/>
      <c r="DS889" s="4"/>
      <c r="DT889" s="6"/>
      <c r="DU889" s="5"/>
      <c r="DV889" s="5"/>
      <c r="DW889" s="4"/>
      <c r="DX889" s="6"/>
      <c r="DY889" s="4"/>
      <c r="DZ889" s="6"/>
      <c r="EA889" s="5"/>
      <c r="EB889" s="5"/>
      <c r="EC889" s="4"/>
      <c r="ED889" s="6"/>
      <c r="EE889" s="4"/>
      <c r="EF889" s="6"/>
      <c r="EG889" s="5"/>
      <c r="EH889" s="5"/>
      <c r="EI889" s="4"/>
      <c r="EJ889" s="6"/>
      <c r="EK889" s="4"/>
      <c r="EL889" s="6"/>
      <c r="EM889" s="5"/>
      <c r="EN889" s="5"/>
      <c r="EO889" s="4"/>
      <c r="EP889" s="6"/>
      <c r="EQ889" s="4"/>
      <c r="ER889" s="6"/>
      <c r="ES889" s="5"/>
      <c r="ET889" s="5"/>
      <c r="EU889" s="4"/>
      <c r="EV889" s="6"/>
      <c r="EW889" s="4"/>
      <c r="EX889" s="6"/>
      <c r="EY889" s="5"/>
      <c r="EZ889" s="5"/>
      <c r="FA889" s="4"/>
      <c r="FB889" s="6"/>
      <c r="FC889" s="4"/>
      <c r="FD889" s="6"/>
      <c r="FE889" s="5"/>
      <c r="FF889" s="5"/>
      <c r="FG889" s="4"/>
      <c r="FH889" s="6"/>
      <c r="FI889" s="4"/>
      <c r="FJ889" s="6"/>
      <c r="FK889" s="5"/>
      <c r="FL889" s="5"/>
      <c r="FM889" s="4"/>
      <c r="FN889" s="6"/>
      <c r="FO889" s="4"/>
      <c r="FP889" s="6"/>
      <c r="FQ889" s="5"/>
      <c r="FR889" s="5"/>
      <c r="FS889" s="4"/>
      <c r="FT889" s="6"/>
      <c r="FU889" s="4"/>
      <c r="FV889" s="6"/>
      <c r="FW889" s="5"/>
      <c r="FX889" s="5"/>
      <c r="FY889" s="4"/>
      <c r="FZ889" s="6"/>
      <c r="GA889" s="4"/>
      <c r="GB889" s="6"/>
      <c r="GC889" s="5"/>
      <c r="GD889" s="5"/>
      <c r="GE889" s="4"/>
      <c r="GF889" s="6"/>
      <c r="GG889" s="4"/>
      <c r="GH889" s="6"/>
      <c r="GI889" s="5"/>
      <c r="GJ889" s="5"/>
      <c r="GK889" s="4"/>
      <c r="GL889" s="6"/>
      <c r="GM889" s="4"/>
      <c r="GN889" s="6"/>
      <c r="GO889" s="5"/>
      <c r="GP889" s="5"/>
      <c r="GQ889" s="4"/>
      <c r="GR889" s="6"/>
      <c r="GS889" s="4"/>
      <c r="GT889" s="6"/>
      <c r="GU889" s="5"/>
      <c r="GV889" s="5"/>
      <c r="GW889" s="4"/>
      <c r="GX889" s="6"/>
      <c r="GY889" s="4"/>
      <c r="GZ889" s="6"/>
      <c r="HA889" s="5"/>
      <c r="HB889" s="5"/>
      <c r="HC889" s="4"/>
      <c r="HD889" s="6"/>
      <c r="HE889" s="4"/>
      <c r="HF889" s="6"/>
      <c r="HG889" s="5"/>
      <c r="HH889" s="5"/>
      <c r="HI889" s="4"/>
      <c r="HJ889" s="6"/>
      <c r="HK889" s="4"/>
      <c r="HL889" s="6"/>
      <c r="HM889" s="5"/>
      <c r="HN889" s="5"/>
      <c r="HO889" s="4"/>
      <c r="HP889" s="6"/>
      <c r="HQ889" s="4"/>
      <c r="HR889" s="6"/>
      <c r="HS889" s="5"/>
      <c r="HT889" s="5"/>
      <c r="HU889" s="4"/>
      <c r="HV889" s="6"/>
      <c r="HW889" s="4"/>
      <c r="HX889" s="6"/>
      <c r="HY889" s="5"/>
      <c r="HZ889" s="5"/>
      <c r="IA889" s="4"/>
      <c r="IB889" s="6"/>
      <c r="IC889" s="4"/>
      <c r="ID889" s="6"/>
      <c r="IE889" s="5"/>
      <c r="IF889" s="5"/>
      <c r="IG889" s="4"/>
      <c r="IH889" s="6"/>
      <c r="II889" s="4"/>
      <c r="IJ889" s="6"/>
      <c r="IK889" s="5"/>
      <c r="IL889" s="5"/>
      <c r="IM889" s="4"/>
      <c r="IN889" s="6"/>
      <c r="IO889" s="4"/>
      <c r="IP889" s="6"/>
      <c r="IQ889" s="5"/>
      <c r="IR889" s="5"/>
      <c r="IS889" s="4"/>
      <c r="IT889" s="6"/>
      <c r="IU889" s="4"/>
      <c r="IV889" s="6"/>
      <c r="IW889" s="5"/>
      <c r="IX889" s="5"/>
      <c r="IY889" s="4"/>
      <c r="IZ889" s="6"/>
      <c r="JA889" s="4"/>
      <c r="JB889" s="6"/>
      <c r="JC889" s="5"/>
      <c r="JD889" s="5"/>
      <c r="JE889" s="4"/>
      <c r="JF889" s="6"/>
      <c r="JG889" s="4"/>
      <c r="JH889" s="6"/>
      <c r="JI889" s="5"/>
      <c r="JJ889" s="5"/>
      <c r="JK889" s="4"/>
      <c r="JL889" s="6"/>
      <c r="JM889" s="4"/>
      <c r="JN889" s="6"/>
      <c r="JO889" s="5"/>
      <c r="JP889" s="5"/>
      <c r="JQ889" s="4"/>
      <c r="JR889" s="6"/>
      <c r="JS889" s="4"/>
      <c r="JT889" s="6"/>
      <c r="JU889" s="5"/>
      <c r="JV889" s="5"/>
      <c r="JW889" s="4"/>
      <c r="JX889" s="6"/>
      <c r="JY889" s="4"/>
      <c r="JZ889" s="6"/>
      <c r="KA889" s="5"/>
      <c r="KB889" s="5"/>
      <c r="KC889" s="4"/>
      <c r="KD889" s="6"/>
      <c r="KE889" s="4"/>
      <c r="KF889" s="6"/>
      <c r="KG889" s="5"/>
      <c r="KH889" s="5"/>
      <c r="KI889" s="4"/>
      <c r="KJ889" s="6"/>
      <c r="KK889" s="4"/>
      <c r="KL889" s="6"/>
      <c r="KM889" s="5"/>
      <c r="KN889" s="5"/>
    </row>
    <row r="890">
      <c r="A890" s="3" t="s">
        <v>85</v>
      </c>
      <c r="B890" s="3" t="s">
        <v>765</v>
      </c>
      <c r="C890" s="3" t="s">
        <v>547</v>
      </c>
      <c r="D890" s="3" t="s">
        <v>702</v>
      </c>
      <c r="E890" s="3" t="s">
        <v>777</v>
      </c>
      <c r="F890" s="3" t="s">
        <v>777</v>
      </c>
      <c r="G890" s="3" t="s">
        <v>777</v>
      </c>
      <c r="H890" s="3" t="s">
        <v>104</v>
      </c>
      <c r="I890" s="3" t="s">
        <v>1325</v>
      </c>
      <c r="J890" s="3" t="s">
        <v>1340</v>
      </c>
      <c r="K890" s="4">
        <v>266</v>
      </c>
      <c r="L890" s="4">
        <f>=ROUNDDOWN(42.2222222222222,0)</f>
      </c>
      <c r="M890" s="4"/>
      <c r="N890" s="5"/>
      <c r="O890" s="4"/>
      <c r="P890" s="4">
        <f>=ROUNDDOWN({0},0)</f>
      </c>
      <c r="Q890" s="4"/>
      <c r="R890" s="5"/>
      <c r="S890" s="4">
        <v>6</v>
      </c>
      <c r="T890" s="6">
        <v>177.81</v>
      </c>
      <c r="U890" s="4"/>
      <c r="V890" s="6"/>
      <c r="W890" s="5"/>
      <c r="X890" s="5"/>
      <c r="Y890" s="4"/>
      <c r="Z890" s="6"/>
      <c r="AA890" s="4"/>
      <c r="AB890" s="6"/>
      <c r="AC890" s="5"/>
      <c r="AD890" s="5"/>
      <c r="AE890" s="4"/>
      <c r="AF890" s="6"/>
      <c r="AG890" s="4"/>
      <c r="AH890" s="6"/>
      <c r="AI890" s="5"/>
      <c r="AJ890" s="5"/>
      <c r="AK890" s="4"/>
      <c r="AL890" s="6"/>
      <c r="AM890" s="4"/>
      <c r="AN890" s="6"/>
      <c r="AO890" s="5"/>
      <c r="AP890" s="5"/>
      <c r="AQ890" s="4"/>
      <c r="AR890" s="6"/>
      <c r="AS890" s="4"/>
      <c r="AT890" s="6"/>
      <c r="AU890" s="5"/>
      <c r="AV890" s="5"/>
      <c r="AW890" s="4"/>
      <c r="AX890" s="6"/>
      <c r="AY890" s="4"/>
      <c r="AZ890" s="6"/>
      <c r="BA890" s="5"/>
      <c r="BB890" s="5"/>
      <c r="BC890" s="4">
        <v>3</v>
      </c>
      <c r="BD890" s="6">
        <v>128.97</v>
      </c>
      <c r="BE890" s="4"/>
      <c r="BF890" s="6"/>
      <c r="BG890" s="5"/>
      <c r="BH890" s="5"/>
      <c r="BI890" s="4"/>
      <c r="BJ890" s="6"/>
      <c r="BK890" s="4"/>
      <c r="BL890" s="6"/>
      <c r="BM890" s="5"/>
      <c r="BN890" s="5"/>
      <c r="BO890" s="4">
        <v>3</v>
      </c>
      <c r="BP890" s="6">
        <v>48.84</v>
      </c>
      <c r="BQ890" s="4"/>
      <c r="BR890" s="6"/>
      <c r="BS890" s="5"/>
      <c r="BT890" s="5"/>
      <c r="BU890" s="4"/>
      <c r="BV890" s="6"/>
      <c r="BW890" s="4"/>
      <c r="BX890" s="6"/>
      <c r="BY890" s="5"/>
      <c r="BZ890" s="5"/>
      <c r="CA890" s="4"/>
      <c r="CB890" s="6"/>
      <c r="CC890" s="4"/>
      <c r="CD890" s="6"/>
      <c r="CE890" s="5"/>
      <c r="CF890" s="5"/>
      <c r="CG890" s="4"/>
      <c r="CH890" s="6"/>
      <c r="CI890" s="4"/>
      <c r="CJ890" s="6"/>
      <c r="CK890" s="5"/>
      <c r="CL890" s="5"/>
      <c r="CM890" s="4"/>
      <c r="CN890" s="6"/>
      <c r="CO890" s="4"/>
      <c r="CP890" s="6"/>
      <c r="CQ890" s="5"/>
      <c r="CR890" s="5"/>
      <c r="CS890" s="4"/>
      <c r="CT890" s="6"/>
      <c r="CU890" s="4"/>
      <c r="CV890" s="6"/>
      <c r="CW890" s="5"/>
      <c r="CX890" s="5"/>
      <c r="CY890" s="4"/>
      <c r="CZ890" s="6"/>
      <c r="DA890" s="4"/>
      <c r="DB890" s="6"/>
      <c r="DC890" s="5"/>
      <c r="DD890" s="5"/>
      <c r="DE890" s="4"/>
      <c r="DF890" s="6"/>
      <c r="DG890" s="4"/>
      <c r="DH890" s="6"/>
      <c r="DI890" s="5"/>
      <c r="DJ890" s="5"/>
      <c r="DK890" s="4"/>
      <c r="DL890" s="6"/>
      <c r="DM890" s="4"/>
      <c r="DN890" s="6"/>
      <c r="DO890" s="5"/>
      <c r="DP890" s="5"/>
      <c r="DQ890" s="4"/>
      <c r="DR890" s="6"/>
      <c r="DS890" s="4"/>
      <c r="DT890" s="6"/>
      <c r="DU890" s="5"/>
      <c r="DV890" s="5"/>
      <c r="DW890" s="4"/>
      <c r="DX890" s="6"/>
      <c r="DY890" s="4"/>
      <c r="DZ890" s="6"/>
      <c r="EA890" s="5"/>
      <c r="EB890" s="5"/>
      <c r="EC890" s="4"/>
      <c r="ED890" s="6"/>
      <c r="EE890" s="4"/>
      <c r="EF890" s="6"/>
      <c r="EG890" s="5"/>
      <c r="EH890" s="5"/>
      <c r="EI890" s="4"/>
      <c r="EJ890" s="6"/>
      <c r="EK890" s="4"/>
      <c r="EL890" s="6"/>
      <c r="EM890" s="5"/>
      <c r="EN890" s="5"/>
      <c r="EO890" s="4"/>
      <c r="EP890" s="6"/>
      <c r="EQ890" s="4"/>
      <c r="ER890" s="6"/>
      <c r="ES890" s="5"/>
      <c r="ET890" s="5"/>
      <c r="EU890" s="4"/>
      <c r="EV890" s="6"/>
      <c r="EW890" s="4"/>
      <c r="EX890" s="6"/>
      <c r="EY890" s="5"/>
      <c r="EZ890" s="5"/>
      <c r="FA890" s="4"/>
      <c r="FB890" s="6"/>
      <c r="FC890" s="4"/>
      <c r="FD890" s="6"/>
      <c r="FE890" s="5"/>
      <c r="FF890" s="5"/>
      <c r="FG890" s="4"/>
      <c r="FH890" s="6"/>
      <c r="FI890" s="4"/>
      <c r="FJ890" s="6"/>
      <c r="FK890" s="5"/>
      <c r="FL890" s="5"/>
      <c r="FM890" s="4"/>
      <c r="FN890" s="6"/>
      <c r="FO890" s="4"/>
      <c r="FP890" s="6"/>
      <c r="FQ890" s="5"/>
      <c r="FR890" s="5"/>
      <c r="FS890" s="4"/>
      <c r="FT890" s="6"/>
      <c r="FU890" s="4"/>
      <c r="FV890" s="6"/>
      <c r="FW890" s="5"/>
      <c r="FX890" s="5"/>
      <c r="FY890" s="4"/>
      <c r="FZ890" s="6"/>
      <c r="GA890" s="4"/>
      <c r="GB890" s="6"/>
      <c r="GC890" s="5"/>
      <c r="GD890" s="5"/>
      <c r="GE890" s="4"/>
      <c r="GF890" s="6"/>
      <c r="GG890" s="4"/>
      <c r="GH890" s="6"/>
      <c r="GI890" s="5"/>
      <c r="GJ890" s="5"/>
      <c r="GK890" s="4"/>
      <c r="GL890" s="6"/>
      <c r="GM890" s="4"/>
      <c r="GN890" s="6"/>
      <c r="GO890" s="5"/>
      <c r="GP890" s="5"/>
      <c r="GQ890" s="4"/>
      <c r="GR890" s="6"/>
      <c r="GS890" s="4"/>
      <c r="GT890" s="6"/>
      <c r="GU890" s="5"/>
      <c r="GV890" s="5"/>
      <c r="GW890" s="4"/>
      <c r="GX890" s="6"/>
      <c r="GY890" s="4"/>
      <c r="GZ890" s="6"/>
      <c r="HA890" s="5"/>
      <c r="HB890" s="5"/>
      <c r="HC890" s="4"/>
      <c r="HD890" s="6"/>
      <c r="HE890" s="4"/>
      <c r="HF890" s="6"/>
      <c r="HG890" s="5"/>
      <c r="HH890" s="5"/>
      <c r="HI890" s="4"/>
      <c r="HJ890" s="6"/>
      <c r="HK890" s="4"/>
      <c r="HL890" s="6"/>
      <c r="HM890" s="5"/>
      <c r="HN890" s="5"/>
      <c r="HO890" s="4"/>
      <c r="HP890" s="6"/>
      <c r="HQ890" s="4"/>
      <c r="HR890" s="6"/>
      <c r="HS890" s="5"/>
      <c r="HT890" s="5"/>
      <c r="HU890" s="4"/>
      <c r="HV890" s="6"/>
      <c r="HW890" s="4"/>
      <c r="HX890" s="6"/>
      <c r="HY890" s="5"/>
      <c r="HZ890" s="5"/>
      <c r="IA890" s="4"/>
      <c r="IB890" s="6"/>
      <c r="IC890" s="4"/>
      <c r="ID890" s="6"/>
      <c r="IE890" s="5"/>
      <c r="IF890" s="5"/>
      <c r="IG890" s="4"/>
      <c r="IH890" s="6"/>
      <c r="II890" s="4"/>
      <c r="IJ890" s="6"/>
      <c r="IK890" s="5"/>
      <c r="IL890" s="5"/>
      <c r="IM890" s="4"/>
      <c r="IN890" s="6"/>
      <c r="IO890" s="4"/>
      <c r="IP890" s="6"/>
      <c r="IQ890" s="5"/>
      <c r="IR890" s="5"/>
      <c r="IS890" s="4"/>
      <c r="IT890" s="6"/>
      <c r="IU890" s="4"/>
      <c r="IV890" s="6"/>
      <c r="IW890" s="5"/>
      <c r="IX890" s="5"/>
      <c r="IY890" s="4"/>
      <c r="IZ890" s="6"/>
      <c r="JA890" s="4"/>
      <c r="JB890" s="6"/>
      <c r="JC890" s="5"/>
      <c r="JD890" s="5"/>
      <c r="JE890" s="4"/>
      <c r="JF890" s="6"/>
      <c r="JG890" s="4"/>
      <c r="JH890" s="6"/>
      <c r="JI890" s="5"/>
      <c r="JJ890" s="5"/>
      <c r="JK890" s="4"/>
      <c r="JL890" s="6"/>
      <c r="JM890" s="4"/>
      <c r="JN890" s="6"/>
      <c r="JO890" s="5"/>
      <c r="JP890" s="5"/>
      <c r="JQ890" s="4"/>
      <c r="JR890" s="6"/>
      <c r="JS890" s="4"/>
      <c r="JT890" s="6"/>
      <c r="JU890" s="5"/>
      <c r="JV890" s="5"/>
      <c r="JW890" s="4"/>
      <c r="JX890" s="6"/>
      <c r="JY890" s="4"/>
      <c r="JZ890" s="6"/>
      <c r="KA890" s="5"/>
      <c r="KB890" s="5"/>
      <c r="KC890" s="4"/>
      <c r="KD890" s="6"/>
      <c r="KE890" s="4"/>
      <c r="KF890" s="6"/>
      <c r="KG890" s="5"/>
      <c r="KH890" s="5"/>
      <c r="KI890" s="4"/>
      <c r="KJ890" s="6"/>
      <c r="KK890" s="4"/>
      <c r="KL890" s="6"/>
      <c r="KM890" s="5"/>
      <c r="KN890" s="5"/>
    </row>
    <row r="891">
      <c r="A891" s="3" t="s">
        <v>85</v>
      </c>
      <c r="B891" s="3" t="s">
        <v>765</v>
      </c>
      <c r="C891" s="3" t="s">
        <v>547</v>
      </c>
      <c r="D891" s="3" t="s">
        <v>702</v>
      </c>
      <c r="E891" s="3" t="s">
        <v>773</v>
      </c>
      <c r="F891" s="3" t="s">
        <v>773</v>
      </c>
      <c r="G891" s="3" t="s">
        <v>773</v>
      </c>
      <c r="H891" s="3" t="s">
        <v>104</v>
      </c>
      <c r="I891" s="3" t="s">
        <v>1311</v>
      </c>
      <c r="J891" s="3" t="s">
        <v>1337</v>
      </c>
      <c r="K891" s="4">
        <v>18</v>
      </c>
      <c r="L891" s="4">
        <f>=ROUNDDOWN(2.25,0)</f>
      </c>
      <c r="M891" s="4">
        <v>200</v>
      </c>
      <c r="N891" s="5">
        <v>1</v>
      </c>
      <c r="O891" s="4"/>
      <c r="P891" s="4">
        <f>=ROUNDDOWN({0},0)</f>
      </c>
      <c r="Q891" s="4"/>
      <c r="R891" s="5"/>
      <c r="S891" s="4">
        <v>6</v>
      </c>
      <c r="T891" s="6">
        <v>165.6</v>
      </c>
      <c r="U891" s="4"/>
      <c r="V891" s="6"/>
      <c r="W891" s="5"/>
      <c r="X891" s="5"/>
      <c r="Y891" s="4"/>
      <c r="Z891" s="6"/>
      <c r="AA891" s="4"/>
      <c r="AB891" s="6"/>
      <c r="AC891" s="5"/>
      <c r="AD891" s="5"/>
      <c r="AE891" s="4"/>
      <c r="AF891" s="6"/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>
        <v>6</v>
      </c>
      <c r="AR891" s="6">
        <v>165.6</v>
      </c>
      <c r="AS891" s="4"/>
      <c r="AT891" s="6"/>
      <c r="AU891" s="5"/>
      <c r="AV891" s="5"/>
      <c r="AW891" s="4"/>
      <c r="AX891" s="6"/>
      <c r="AY891" s="4"/>
      <c r="AZ891" s="6"/>
      <c r="BA891" s="5"/>
      <c r="BB891" s="5"/>
      <c r="BC891" s="4"/>
      <c r="BD891" s="6"/>
      <c r="BE891" s="4"/>
      <c r="BF891" s="6"/>
      <c r="BG891" s="5"/>
      <c r="BH891" s="5"/>
      <c r="BI891" s="4"/>
      <c r="BJ891" s="6"/>
      <c r="BK891" s="4"/>
      <c r="BL891" s="6"/>
      <c r="BM891" s="5"/>
      <c r="BN891" s="5"/>
      <c r="BO891" s="4"/>
      <c r="BP891" s="6"/>
      <c r="BQ891" s="4"/>
      <c r="BR891" s="6"/>
      <c r="BS891" s="5"/>
      <c r="BT891" s="5"/>
      <c r="BU891" s="4"/>
      <c r="BV891" s="6"/>
      <c r="BW891" s="4"/>
      <c r="BX891" s="6"/>
      <c r="BY891" s="5"/>
      <c r="BZ891" s="5"/>
      <c r="CA891" s="4"/>
      <c r="CB891" s="6"/>
      <c r="CC891" s="4"/>
      <c r="CD891" s="6"/>
      <c r="CE891" s="5"/>
      <c r="CF891" s="5"/>
      <c r="CG891" s="4"/>
      <c r="CH891" s="6"/>
      <c r="CI891" s="4"/>
      <c r="CJ891" s="6"/>
      <c r="CK891" s="5"/>
      <c r="CL891" s="5"/>
      <c r="CM891" s="4"/>
      <c r="CN891" s="6"/>
      <c r="CO891" s="4"/>
      <c r="CP891" s="6"/>
      <c r="CQ891" s="5"/>
      <c r="CR891" s="5"/>
      <c r="CS891" s="4"/>
      <c r="CT891" s="6"/>
      <c r="CU891" s="4"/>
      <c r="CV891" s="6"/>
      <c r="CW891" s="5"/>
      <c r="CX891" s="5"/>
      <c r="CY891" s="4"/>
      <c r="CZ891" s="6"/>
      <c r="DA891" s="4"/>
      <c r="DB891" s="6"/>
      <c r="DC891" s="5"/>
      <c r="DD891" s="5"/>
      <c r="DE891" s="4"/>
      <c r="DF891" s="6"/>
      <c r="DG891" s="4"/>
      <c r="DH891" s="6"/>
      <c r="DI891" s="5"/>
      <c r="DJ891" s="5"/>
      <c r="DK891" s="4"/>
      <c r="DL891" s="6"/>
      <c r="DM891" s="4"/>
      <c r="DN891" s="6"/>
      <c r="DO891" s="5"/>
      <c r="DP891" s="5"/>
      <c r="DQ891" s="4"/>
      <c r="DR891" s="6"/>
      <c r="DS891" s="4"/>
      <c r="DT891" s="6"/>
      <c r="DU891" s="5"/>
      <c r="DV891" s="5"/>
      <c r="DW891" s="4"/>
      <c r="DX891" s="6"/>
      <c r="DY891" s="4"/>
      <c r="DZ891" s="6"/>
      <c r="EA891" s="5"/>
      <c r="EB891" s="5"/>
      <c r="EC891" s="4"/>
      <c r="ED891" s="6"/>
      <c r="EE891" s="4"/>
      <c r="EF891" s="6"/>
      <c r="EG891" s="5"/>
      <c r="EH891" s="5"/>
      <c r="EI891" s="4"/>
      <c r="EJ891" s="6"/>
      <c r="EK891" s="4"/>
      <c r="EL891" s="6"/>
      <c r="EM891" s="5"/>
      <c r="EN891" s="5"/>
      <c r="EO891" s="4"/>
      <c r="EP891" s="6"/>
      <c r="EQ891" s="4"/>
      <c r="ER891" s="6"/>
      <c r="ES891" s="5"/>
      <c r="ET891" s="5"/>
      <c r="EU891" s="4"/>
      <c r="EV891" s="6"/>
      <c r="EW891" s="4"/>
      <c r="EX891" s="6"/>
      <c r="EY891" s="5"/>
      <c r="EZ891" s="5"/>
      <c r="FA891" s="4"/>
      <c r="FB891" s="6"/>
      <c r="FC891" s="4"/>
      <c r="FD891" s="6"/>
      <c r="FE891" s="5"/>
      <c r="FF891" s="5"/>
      <c r="FG891" s="4"/>
      <c r="FH891" s="6"/>
      <c r="FI891" s="4"/>
      <c r="FJ891" s="6"/>
      <c r="FK891" s="5"/>
      <c r="FL891" s="5"/>
      <c r="FM891" s="4"/>
      <c r="FN891" s="6"/>
      <c r="FO891" s="4"/>
      <c r="FP891" s="6"/>
      <c r="FQ891" s="5"/>
      <c r="FR891" s="5"/>
      <c r="FS891" s="4"/>
      <c r="FT891" s="6"/>
      <c r="FU891" s="4"/>
      <c r="FV891" s="6"/>
      <c r="FW891" s="5"/>
      <c r="FX891" s="5"/>
      <c r="FY891" s="4"/>
      <c r="FZ891" s="6"/>
      <c r="GA891" s="4"/>
      <c r="GB891" s="6"/>
      <c r="GC891" s="5"/>
      <c r="GD891" s="5"/>
      <c r="GE891" s="4"/>
      <c r="GF891" s="6"/>
      <c r="GG891" s="4"/>
      <c r="GH891" s="6"/>
      <c r="GI891" s="5"/>
      <c r="GJ891" s="5"/>
      <c r="GK891" s="4"/>
      <c r="GL891" s="6"/>
      <c r="GM891" s="4"/>
      <c r="GN891" s="6"/>
      <c r="GO891" s="5"/>
      <c r="GP891" s="5"/>
      <c r="GQ891" s="4"/>
      <c r="GR891" s="6"/>
      <c r="GS891" s="4"/>
      <c r="GT891" s="6"/>
      <c r="GU891" s="5"/>
      <c r="GV891" s="5"/>
      <c r="GW891" s="4"/>
      <c r="GX891" s="6"/>
      <c r="GY891" s="4"/>
      <c r="GZ891" s="6"/>
      <c r="HA891" s="5"/>
      <c r="HB891" s="5"/>
      <c r="HC891" s="4"/>
      <c r="HD891" s="6"/>
      <c r="HE891" s="4"/>
      <c r="HF891" s="6"/>
      <c r="HG891" s="5"/>
      <c r="HH891" s="5"/>
      <c r="HI891" s="4"/>
      <c r="HJ891" s="6"/>
      <c r="HK891" s="4"/>
      <c r="HL891" s="6"/>
      <c r="HM891" s="5"/>
      <c r="HN891" s="5"/>
      <c r="HO891" s="4"/>
      <c r="HP891" s="6"/>
      <c r="HQ891" s="4"/>
      <c r="HR891" s="6"/>
      <c r="HS891" s="5"/>
      <c r="HT891" s="5"/>
      <c r="HU891" s="4"/>
      <c r="HV891" s="6"/>
      <c r="HW891" s="4"/>
      <c r="HX891" s="6"/>
      <c r="HY891" s="5"/>
      <c r="HZ891" s="5"/>
      <c r="IA891" s="4"/>
      <c r="IB891" s="6"/>
      <c r="IC891" s="4"/>
      <c r="ID891" s="6"/>
      <c r="IE891" s="5"/>
      <c r="IF891" s="5"/>
      <c r="IG891" s="4"/>
      <c r="IH891" s="6"/>
      <c r="II891" s="4"/>
      <c r="IJ891" s="6"/>
      <c r="IK891" s="5"/>
      <c r="IL891" s="5"/>
      <c r="IM891" s="4"/>
      <c r="IN891" s="6"/>
      <c r="IO891" s="4"/>
      <c r="IP891" s="6"/>
      <c r="IQ891" s="5"/>
      <c r="IR891" s="5"/>
      <c r="IS891" s="4"/>
      <c r="IT891" s="6"/>
      <c r="IU891" s="4"/>
      <c r="IV891" s="6"/>
      <c r="IW891" s="5"/>
      <c r="IX891" s="5"/>
      <c r="IY891" s="4"/>
      <c r="IZ891" s="6"/>
      <c r="JA891" s="4"/>
      <c r="JB891" s="6"/>
      <c r="JC891" s="5"/>
      <c r="JD891" s="5"/>
      <c r="JE891" s="4"/>
      <c r="JF891" s="6"/>
      <c r="JG891" s="4"/>
      <c r="JH891" s="6"/>
      <c r="JI891" s="5"/>
      <c r="JJ891" s="5"/>
      <c r="JK891" s="4"/>
      <c r="JL891" s="6"/>
      <c r="JM891" s="4"/>
      <c r="JN891" s="6"/>
      <c r="JO891" s="5"/>
      <c r="JP891" s="5"/>
      <c r="JQ891" s="4"/>
      <c r="JR891" s="6"/>
      <c r="JS891" s="4"/>
      <c r="JT891" s="6"/>
      <c r="JU891" s="5"/>
      <c r="JV891" s="5"/>
      <c r="JW891" s="4"/>
      <c r="JX891" s="6"/>
      <c r="JY891" s="4"/>
      <c r="JZ891" s="6"/>
      <c r="KA891" s="5"/>
      <c r="KB891" s="5"/>
      <c r="KC891" s="4"/>
      <c r="KD891" s="6"/>
      <c r="KE891" s="4"/>
      <c r="KF891" s="6"/>
      <c r="KG891" s="5"/>
      <c r="KH891" s="5"/>
      <c r="KI891" s="4"/>
      <c r="KJ891" s="6"/>
      <c r="KK891" s="4"/>
      <c r="KL891" s="6"/>
      <c r="KM891" s="5"/>
      <c r="KN891" s="5"/>
    </row>
    <row r="892">
      <c r="A892" s="3" t="s">
        <v>85</v>
      </c>
      <c r="B892" s="3" t="s">
        <v>765</v>
      </c>
      <c r="C892" s="3" t="s">
        <v>547</v>
      </c>
      <c r="D892" s="3" t="s">
        <v>702</v>
      </c>
      <c r="E892" s="3" t="s">
        <v>767</v>
      </c>
      <c r="F892" s="3" t="s">
        <v>767</v>
      </c>
      <c r="G892" s="3" t="s">
        <v>767</v>
      </c>
      <c r="H892" s="3" t="s">
        <v>104</v>
      </c>
      <c r="I892" s="3" t="s">
        <v>1335</v>
      </c>
      <c r="J892" s="3" t="s">
        <v>1337</v>
      </c>
      <c r="K892" s="4">
        <v>188</v>
      </c>
      <c r="L892" s="4">
        <f>=ROUNDDOWN(21.8604651162791,0)</f>
      </c>
      <c r="M892" s="4"/>
      <c r="N892" s="5">
        <v>1</v>
      </c>
      <c r="O892" s="4"/>
      <c r="P892" s="4">
        <f>=ROUNDDOWN({0},0)</f>
      </c>
      <c r="Q892" s="4"/>
      <c r="R892" s="5"/>
      <c r="S892" s="4">
        <v>7</v>
      </c>
      <c r="T892" s="6">
        <v>163.11</v>
      </c>
      <c r="U892" s="4"/>
      <c r="V892" s="6"/>
      <c r="W892" s="5"/>
      <c r="X892" s="5"/>
      <c r="Y892" s="4"/>
      <c r="Z892" s="6"/>
      <c r="AA892" s="4"/>
      <c r="AB892" s="6"/>
      <c r="AC892" s="5"/>
      <c r="AD892" s="5"/>
      <c r="AE892" s="4"/>
      <c r="AF892" s="6"/>
      <c r="AG892" s="4"/>
      <c r="AH892" s="6"/>
      <c r="AI892" s="5"/>
      <c r="AJ892" s="5"/>
      <c r="AK892" s="4">
        <v>3</v>
      </c>
      <c r="AL892" s="6">
        <v>70.95</v>
      </c>
      <c r="AM892" s="4"/>
      <c r="AN892" s="6"/>
      <c r="AO892" s="5"/>
      <c r="AP892" s="5"/>
      <c r="AQ892" s="4">
        <v>4</v>
      </c>
      <c r="AR892" s="6">
        <v>92.16</v>
      </c>
      <c r="AS892" s="4"/>
      <c r="AT892" s="6"/>
      <c r="AU892" s="5"/>
      <c r="AV892" s="5"/>
      <c r="AW892" s="4"/>
      <c r="AX892" s="6"/>
      <c r="AY892" s="4"/>
      <c r="AZ892" s="6"/>
      <c r="BA892" s="5"/>
      <c r="BB892" s="5"/>
      <c r="BC892" s="4"/>
      <c r="BD892" s="6"/>
      <c r="BE892" s="4"/>
      <c r="BF892" s="6"/>
      <c r="BG892" s="5"/>
      <c r="BH892" s="5"/>
      <c r="BI892" s="4"/>
      <c r="BJ892" s="6"/>
      <c r="BK892" s="4"/>
      <c r="BL892" s="6"/>
      <c r="BM892" s="5"/>
      <c r="BN892" s="5"/>
      <c r="BO892" s="4"/>
      <c r="BP892" s="6"/>
      <c r="BQ892" s="4"/>
      <c r="BR892" s="6"/>
      <c r="BS892" s="5"/>
      <c r="BT892" s="5"/>
      <c r="BU892" s="4"/>
      <c r="BV892" s="6"/>
      <c r="BW892" s="4"/>
      <c r="BX892" s="6"/>
      <c r="BY892" s="5"/>
      <c r="BZ892" s="5"/>
      <c r="CA892" s="4"/>
      <c r="CB892" s="6"/>
      <c r="CC892" s="4"/>
      <c r="CD892" s="6"/>
      <c r="CE892" s="5"/>
      <c r="CF892" s="5"/>
      <c r="CG892" s="4"/>
      <c r="CH892" s="6"/>
      <c r="CI892" s="4"/>
      <c r="CJ892" s="6"/>
      <c r="CK892" s="5"/>
      <c r="CL892" s="5"/>
      <c r="CM892" s="4"/>
      <c r="CN892" s="6"/>
      <c r="CO892" s="4"/>
      <c r="CP892" s="6"/>
      <c r="CQ892" s="5"/>
      <c r="CR892" s="5"/>
      <c r="CS892" s="4"/>
      <c r="CT892" s="6"/>
      <c r="CU892" s="4"/>
      <c r="CV892" s="6"/>
      <c r="CW892" s="5"/>
      <c r="CX892" s="5"/>
      <c r="CY892" s="4"/>
      <c r="CZ892" s="6"/>
      <c r="DA892" s="4"/>
      <c r="DB892" s="6"/>
      <c r="DC892" s="5"/>
      <c r="DD892" s="5"/>
      <c r="DE892" s="4"/>
      <c r="DF892" s="6"/>
      <c r="DG892" s="4"/>
      <c r="DH892" s="6"/>
      <c r="DI892" s="5"/>
      <c r="DJ892" s="5"/>
      <c r="DK892" s="4"/>
      <c r="DL892" s="6"/>
      <c r="DM892" s="4"/>
      <c r="DN892" s="6"/>
      <c r="DO892" s="5"/>
      <c r="DP892" s="5"/>
      <c r="DQ892" s="4"/>
      <c r="DR892" s="6"/>
      <c r="DS892" s="4"/>
      <c r="DT892" s="6"/>
      <c r="DU892" s="5"/>
      <c r="DV892" s="5"/>
      <c r="DW892" s="4"/>
      <c r="DX892" s="6"/>
      <c r="DY892" s="4"/>
      <c r="DZ892" s="6"/>
      <c r="EA892" s="5"/>
      <c r="EB892" s="5"/>
      <c r="EC892" s="4"/>
      <c r="ED892" s="6"/>
      <c r="EE892" s="4"/>
      <c r="EF892" s="6"/>
      <c r="EG892" s="5"/>
      <c r="EH892" s="5"/>
      <c r="EI892" s="4"/>
      <c r="EJ892" s="6"/>
      <c r="EK892" s="4"/>
      <c r="EL892" s="6"/>
      <c r="EM892" s="5"/>
      <c r="EN892" s="5"/>
      <c r="EO892" s="4"/>
      <c r="EP892" s="6"/>
      <c r="EQ892" s="4"/>
      <c r="ER892" s="6"/>
      <c r="ES892" s="5"/>
      <c r="ET892" s="5"/>
      <c r="EU892" s="4"/>
      <c r="EV892" s="6"/>
      <c r="EW892" s="4"/>
      <c r="EX892" s="6"/>
      <c r="EY892" s="5"/>
      <c r="EZ892" s="5"/>
      <c r="FA892" s="4"/>
      <c r="FB892" s="6"/>
      <c r="FC892" s="4"/>
      <c r="FD892" s="6"/>
      <c r="FE892" s="5"/>
      <c r="FF892" s="5"/>
      <c r="FG892" s="4"/>
      <c r="FH892" s="6"/>
      <c r="FI892" s="4"/>
      <c r="FJ892" s="6"/>
      <c r="FK892" s="5"/>
      <c r="FL892" s="5"/>
      <c r="FM892" s="4"/>
      <c r="FN892" s="6"/>
      <c r="FO892" s="4"/>
      <c r="FP892" s="6"/>
      <c r="FQ892" s="5"/>
      <c r="FR892" s="5"/>
      <c r="FS892" s="4"/>
      <c r="FT892" s="6"/>
      <c r="FU892" s="4"/>
      <c r="FV892" s="6"/>
      <c r="FW892" s="5"/>
      <c r="FX892" s="5"/>
      <c r="FY892" s="4"/>
      <c r="FZ892" s="6"/>
      <c r="GA892" s="4"/>
      <c r="GB892" s="6"/>
      <c r="GC892" s="5"/>
      <c r="GD892" s="5"/>
      <c r="GE892" s="4"/>
      <c r="GF892" s="6"/>
      <c r="GG892" s="4"/>
      <c r="GH892" s="6"/>
      <c r="GI892" s="5"/>
      <c r="GJ892" s="5"/>
      <c r="GK892" s="4"/>
      <c r="GL892" s="6"/>
      <c r="GM892" s="4"/>
      <c r="GN892" s="6"/>
      <c r="GO892" s="5"/>
      <c r="GP892" s="5"/>
      <c r="GQ892" s="4"/>
      <c r="GR892" s="6"/>
      <c r="GS892" s="4"/>
      <c r="GT892" s="6"/>
      <c r="GU892" s="5"/>
      <c r="GV892" s="5"/>
      <c r="GW892" s="4"/>
      <c r="GX892" s="6"/>
      <c r="GY892" s="4"/>
      <c r="GZ892" s="6"/>
      <c r="HA892" s="5"/>
      <c r="HB892" s="5"/>
      <c r="HC892" s="4"/>
      <c r="HD892" s="6"/>
      <c r="HE892" s="4"/>
      <c r="HF892" s="6"/>
      <c r="HG892" s="5"/>
      <c r="HH892" s="5"/>
      <c r="HI892" s="4"/>
      <c r="HJ892" s="6"/>
      <c r="HK892" s="4"/>
      <c r="HL892" s="6"/>
      <c r="HM892" s="5"/>
      <c r="HN892" s="5"/>
      <c r="HO892" s="4"/>
      <c r="HP892" s="6"/>
      <c r="HQ892" s="4"/>
      <c r="HR892" s="6"/>
      <c r="HS892" s="5"/>
      <c r="HT892" s="5"/>
      <c r="HU892" s="4"/>
      <c r="HV892" s="6"/>
      <c r="HW892" s="4"/>
      <c r="HX892" s="6"/>
      <c r="HY892" s="5"/>
      <c r="HZ892" s="5"/>
      <c r="IA892" s="4"/>
      <c r="IB892" s="6"/>
      <c r="IC892" s="4"/>
      <c r="ID892" s="6"/>
      <c r="IE892" s="5"/>
      <c r="IF892" s="5"/>
      <c r="IG892" s="4"/>
      <c r="IH892" s="6"/>
      <c r="II892" s="4"/>
      <c r="IJ892" s="6"/>
      <c r="IK892" s="5"/>
      <c r="IL892" s="5"/>
      <c r="IM892" s="4"/>
      <c r="IN892" s="6"/>
      <c r="IO892" s="4"/>
      <c r="IP892" s="6"/>
      <c r="IQ892" s="5"/>
      <c r="IR892" s="5"/>
      <c r="IS892" s="4"/>
      <c r="IT892" s="6"/>
      <c r="IU892" s="4"/>
      <c r="IV892" s="6"/>
      <c r="IW892" s="5"/>
      <c r="IX892" s="5"/>
      <c r="IY892" s="4"/>
      <c r="IZ892" s="6"/>
      <c r="JA892" s="4"/>
      <c r="JB892" s="6"/>
      <c r="JC892" s="5"/>
      <c r="JD892" s="5"/>
      <c r="JE892" s="4"/>
      <c r="JF892" s="6"/>
      <c r="JG892" s="4"/>
      <c r="JH892" s="6"/>
      <c r="JI892" s="5"/>
      <c r="JJ892" s="5"/>
      <c r="JK892" s="4"/>
      <c r="JL892" s="6"/>
      <c r="JM892" s="4"/>
      <c r="JN892" s="6"/>
      <c r="JO892" s="5"/>
      <c r="JP892" s="5"/>
      <c r="JQ892" s="4"/>
      <c r="JR892" s="6"/>
      <c r="JS892" s="4"/>
      <c r="JT892" s="6"/>
      <c r="JU892" s="5"/>
      <c r="JV892" s="5"/>
      <c r="JW892" s="4"/>
      <c r="JX892" s="6"/>
      <c r="JY892" s="4"/>
      <c r="JZ892" s="6"/>
      <c r="KA892" s="5"/>
      <c r="KB892" s="5"/>
      <c r="KC892" s="4"/>
      <c r="KD892" s="6"/>
      <c r="KE892" s="4"/>
      <c r="KF892" s="6"/>
      <c r="KG892" s="5"/>
      <c r="KH892" s="5"/>
      <c r="KI892" s="4"/>
      <c r="KJ892" s="6"/>
      <c r="KK892" s="4"/>
      <c r="KL892" s="6"/>
      <c r="KM892" s="5"/>
      <c r="KN892" s="5"/>
    </row>
    <row r="893">
      <c r="A893" s="3" t="s">
        <v>85</v>
      </c>
      <c r="B893" s="3" t="s">
        <v>765</v>
      </c>
      <c r="C893" s="3" t="s">
        <v>547</v>
      </c>
      <c r="D893" s="3" t="s">
        <v>702</v>
      </c>
      <c r="E893" s="3" t="s">
        <v>774</v>
      </c>
      <c r="F893" s="3" t="s">
        <v>774</v>
      </c>
      <c r="G893" s="3" t="s">
        <v>774</v>
      </c>
      <c r="H893" s="3" t="s">
        <v>104</v>
      </c>
      <c r="I893" s="3" t="s">
        <v>1311</v>
      </c>
      <c r="J893" s="3" t="s">
        <v>1337</v>
      </c>
      <c r="K893" s="4">
        <v>422</v>
      </c>
      <c r="L893" s="4">
        <f>=ROUNDDOWN(45.8695652173913,0)</f>
      </c>
      <c r="M893" s="4"/>
      <c r="N893" s="5">
        <v>1</v>
      </c>
      <c r="O893" s="4"/>
      <c r="P893" s="4">
        <f>=ROUNDDOWN({0},0)</f>
      </c>
      <c r="Q893" s="4"/>
      <c r="R893" s="5"/>
      <c r="S893" s="4">
        <v>5</v>
      </c>
      <c r="T893" s="6">
        <v>114.42</v>
      </c>
      <c r="U893" s="4"/>
      <c r="V893" s="6"/>
      <c r="W893" s="5"/>
      <c r="X893" s="5"/>
      <c r="Y893" s="4"/>
      <c r="Z893" s="6"/>
      <c r="AA893" s="4"/>
      <c r="AB893" s="6"/>
      <c r="AC893" s="5"/>
      <c r="AD893" s="5"/>
      <c r="AE893" s="4">
        <v>1</v>
      </c>
      <c r="AF893" s="6">
        <v>22.26</v>
      </c>
      <c r="AG893" s="4"/>
      <c r="AH893" s="6"/>
      <c r="AI893" s="5"/>
      <c r="AJ893" s="5"/>
      <c r="AK893" s="4"/>
      <c r="AL893" s="6"/>
      <c r="AM893" s="4"/>
      <c r="AN893" s="6"/>
      <c r="AO893" s="5"/>
      <c r="AP893" s="5"/>
      <c r="AQ893" s="4">
        <v>4</v>
      </c>
      <c r="AR893" s="6">
        <v>92.16</v>
      </c>
      <c r="AS893" s="4"/>
      <c r="AT893" s="6"/>
      <c r="AU893" s="5"/>
      <c r="AV893" s="5"/>
      <c r="AW893" s="4"/>
      <c r="AX893" s="6"/>
      <c r="AY893" s="4"/>
      <c r="AZ893" s="6"/>
      <c r="BA893" s="5"/>
      <c r="BB893" s="5"/>
      <c r="BC893" s="4"/>
      <c r="BD893" s="6"/>
      <c r="BE893" s="4"/>
      <c r="BF893" s="6"/>
      <c r="BG893" s="5"/>
      <c r="BH893" s="5"/>
      <c r="BI893" s="4"/>
      <c r="BJ893" s="6"/>
      <c r="BK893" s="4"/>
      <c r="BL893" s="6"/>
      <c r="BM893" s="5"/>
      <c r="BN893" s="5"/>
      <c r="BO893" s="4"/>
      <c r="BP893" s="6"/>
      <c r="BQ893" s="4"/>
      <c r="BR893" s="6"/>
      <c r="BS893" s="5"/>
      <c r="BT893" s="5"/>
      <c r="BU893" s="4"/>
      <c r="BV893" s="6"/>
      <c r="BW893" s="4"/>
      <c r="BX893" s="6"/>
      <c r="BY893" s="5"/>
      <c r="BZ893" s="5"/>
      <c r="CA893" s="4"/>
      <c r="CB893" s="6"/>
      <c r="CC893" s="4"/>
      <c r="CD893" s="6"/>
      <c r="CE893" s="5"/>
      <c r="CF893" s="5"/>
      <c r="CG893" s="4"/>
      <c r="CH893" s="6"/>
      <c r="CI893" s="4"/>
      <c r="CJ893" s="6"/>
      <c r="CK893" s="5"/>
      <c r="CL893" s="5"/>
      <c r="CM893" s="4"/>
      <c r="CN893" s="6"/>
      <c r="CO893" s="4"/>
      <c r="CP893" s="6"/>
      <c r="CQ893" s="5"/>
      <c r="CR893" s="5"/>
      <c r="CS893" s="4"/>
      <c r="CT893" s="6"/>
      <c r="CU893" s="4"/>
      <c r="CV893" s="6"/>
      <c r="CW893" s="5"/>
      <c r="CX893" s="5"/>
      <c r="CY893" s="4"/>
      <c r="CZ893" s="6"/>
      <c r="DA893" s="4"/>
      <c r="DB893" s="6"/>
      <c r="DC893" s="5"/>
      <c r="DD893" s="5"/>
      <c r="DE893" s="4"/>
      <c r="DF893" s="6"/>
      <c r="DG893" s="4"/>
      <c r="DH893" s="6"/>
      <c r="DI893" s="5"/>
      <c r="DJ893" s="5"/>
      <c r="DK893" s="4"/>
      <c r="DL893" s="6"/>
      <c r="DM893" s="4"/>
      <c r="DN893" s="6"/>
      <c r="DO893" s="5"/>
      <c r="DP893" s="5"/>
      <c r="DQ893" s="4"/>
      <c r="DR893" s="6"/>
      <c r="DS893" s="4"/>
      <c r="DT893" s="6"/>
      <c r="DU893" s="5"/>
      <c r="DV893" s="5"/>
      <c r="DW893" s="4"/>
      <c r="DX893" s="6"/>
      <c r="DY893" s="4"/>
      <c r="DZ893" s="6"/>
      <c r="EA893" s="5"/>
      <c r="EB893" s="5"/>
      <c r="EC893" s="4"/>
      <c r="ED893" s="6"/>
      <c r="EE893" s="4"/>
      <c r="EF893" s="6"/>
      <c r="EG893" s="5"/>
      <c r="EH893" s="5"/>
      <c r="EI893" s="4"/>
      <c r="EJ893" s="6"/>
      <c r="EK893" s="4"/>
      <c r="EL893" s="6"/>
      <c r="EM893" s="5"/>
      <c r="EN893" s="5"/>
      <c r="EO893" s="4"/>
      <c r="EP893" s="6"/>
      <c r="EQ893" s="4"/>
      <c r="ER893" s="6"/>
      <c r="ES893" s="5"/>
      <c r="ET893" s="5"/>
      <c r="EU893" s="4"/>
      <c r="EV893" s="6"/>
      <c r="EW893" s="4"/>
      <c r="EX893" s="6"/>
      <c r="EY893" s="5"/>
      <c r="EZ893" s="5"/>
      <c r="FA893" s="4"/>
      <c r="FB893" s="6"/>
      <c r="FC893" s="4"/>
      <c r="FD893" s="6"/>
      <c r="FE893" s="5"/>
      <c r="FF893" s="5"/>
      <c r="FG893" s="4"/>
      <c r="FH893" s="6"/>
      <c r="FI893" s="4"/>
      <c r="FJ893" s="6"/>
      <c r="FK893" s="5"/>
      <c r="FL893" s="5"/>
      <c r="FM893" s="4"/>
      <c r="FN893" s="6"/>
      <c r="FO893" s="4"/>
      <c r="FP893" s="6"/>
      <c r="FQ893" s="5"/>
      <c r="FR893" s="5"/>
      <c r="FS893" s="4"/>
      <c r="FT893" s="6"/>
      <c r="FU893" s="4"/>
      <c r="FV893" s="6"/>
      <c r="FW893" s="5"/>
      <c r="FX893" s="5"/>
      <c r="FY893" s="4"/>
      <c r="FZ893" s="6"/>
      <c r="GA893" s="4"/>
      <c r="GB893" s="6"/>
      <c r="GC893" s="5"/>
      <c r="GD893" s="5"/>
      <c r="GE893" s="4"/>
      <c r="GF893" s="6"/>
      <c r="GG893" s="4"/>
      <c r="GH893" s="6"/>
      <c r="GI893" s="5"/>
      <c r="GJ893" s="5"/>
      <c r="GK893" s="4"/>
      <c r="GL893" s="6"/>
      <c r="GM893" s="4"/>
      <c r="GN893" s="6"/>
      <c r="GO893" s="5"/>
      <c r="GP893" s="5"/>
      <c r="GQ893" s="4"/>
      <c r="GR893" s="6"/>
      <c r="GS893" s="4"/>
      <c r="GT893" s="6"/>
      <c r="GU893" s="5"/>
      <c r="GV893" s="5"/>
      <c r="GW893" s="4"/>
      <c r="GX893" s="6"/>
      <c r="GY893" s="4"/>
      <c r="GZ893" s="6"/>
      <c r="HA893" s="5"/>
      <c r="HB893" s="5"/>
      <c r="HC893" s="4"/>
      <c r="HD893" s="6"/>
      <c r="HE893" s="4"/>
      <c r="HF893" s="6"/>
      <c r="HG893" s="5"/>
      <c r="HH893" s="5"/>
      <c r="HI893" s="4"/>
      <c r="HJ893" s="6"/>
      <c r="HK893" s="4"/>
      <c r="HL893" s="6"/>
      <c r="HM893" s="5"/>
      <c r="HN893" s="5"/>
      <c r="HO893" s="4"/>
      <c r="HP893" s="6"/>
      <c r="HQ893" s="4"/>
      <c r="HR893" s="6"/>
      <c r="HS893" s="5"/>
      <c r="HT893" s="5"/>
      <c r="HU893" s="4"/>
      <c r="HV893" s="6"/>
      <c r="HW893" s="4"/>
      <c r="HX893" s="6"/>
      <c r="HY893" s="5"/>
      <c r="HZ893" s="5"/>
      <c r="IA893" s="4"/>
      <c r="IB893" s="6"/>
      <c r="IC893" s="4"/>
      <c r="ID893" s="6"/>
      <c r="IE893" s="5"/>
      <c r="IF893" s="5"/>
      <c r="IG893" s="4"/>
      <c r="IH893" s="6"/>
      <c r="II893" s="4"/>
      <c r="IJ893" s="6"/>
      <c r="IK893" s="5"/>
      <c r="IL893" s="5"/>
      <c r="IM893" s="4"/>
      <c r="IN893" s="6"/>
      <c r="IO893" s="4"/>
      <c r="IP893" s="6"/>
      <c r="IQ893" s="5"/>
      <c r="IR893" s="5"/>
      <c r="IS893" s="4"/>
      <c r="IT893" s="6"/>
      <c r="IU893" s="4"/>
      <c r="IV893" s="6"/>
      <c r="IW893" s="5"/>
      <c r="IX893" s="5"/>
      <c r="IY893" s="4"/>
      <c r="IZ893" s="6"/>
      <c r="JA893" s="4"/>
      <c r="JB893" s="6"/>
      <c r="JC893" s="5"/>
      <c r="JD893" s="5"/>
      <c r="JE893" s="4"/>
      <c r="JF893" s="6"/>
      <c r="JG893" s="4"/>
      <c r="JH893" s="6"/>
      <c r="JI893" s="5"/>
      <c r="JJ893" s="5"/>
      <c r="JK893" s="4"/>
      <c r="JL893" s="6"/>
      <c r="JM893" s="4"/>
      <c r="JN893" s="6"/>
      <c r="JO893" s="5"/>
      <c r="JP893" s="5"/>
      <c r="JQ893" s="4"/>
      <c r="JR893" s="6"/>
      <c r="JS893" s="4"/>
      <c r="JT893" s="6"/>
      <c r="JU893" s="5"/>
      <c r="JV893" s="5"/>
      <c r="JW893" s="4"/>
      <c r="JX893" s="6"/>
      <c r="JY893" s="4"/>
      <c r="JZ893" s="6"/>
      <c r="KA893" s="5"/>
      <c r="KB893" s="5"/>
      <c r="KC893" s="4"/>
      <c r="KD893" s="6"/>
      <c r="KE893" s="4"/>
      <c r="KF893" s="6"/>
      <c r="KG893" s="5"/>
      <c r="KH893" s="5"/>
      <c r="KI893" s="4"/>
      <c r="KJ893" s="6"/>
      <c r="KK893" s="4"/>
      <c r="KL893" s="6"/>
      <c r="KM893" s="5"/>
      <c r="KN893" s="5"/>
    </row>
    <row r="894">
      <c r="A894" s="3" t="s">
        <v>85</v>
      </c>
      <c r="B894" s="3" t="s">
        <v>765</v>
      </c>
      <c r="C894" s="3" t="s">
        <v>547</v>
      </c>
      <c r="D894" s="3" t="s">
        <v>787</v>
      </c>
      <c r="E894" s="3" t="s">
        <v>762</v>
      </c>
      <c r="F894" s="3" t="s">
        <v>762</v>
      </c>
      <c r="G894" s="3" t="s">
        <v>762</v>
      </c>
      <c r="H894" s="3" t="s">
        <v>351</v>
      </c>
      <c r="I894" s="3" t="s">
        <v>1311</v>
      </c>
      <c r="J894" s="3" t="s">
        <v>1318</v>
      </c>
      <c r="K894" s="4"/>
      <c r="L894" s="4">
        <f>=ROUNDDOWN({0},0)</f>
      </c>
      <c r="M894" s="4">
        <v>410</v>
      </c>
      <c r="N894" s="5"/>
      <c r="O894" s="4"/>
      <c r="P894" s="4">
        <f>=ROUNDDOWN({0},0)</f>
      </c>
      <c r="Q894" s="4"/>
      <c r="R894" s="5"/>
      <c r="S894" s="4"/>
      <c r="T894" s="6"/>
      <c r="U894" s="4"/>
      <c r="V894" s="6"/>
      <c r="W894" s="5"/>
      <c r="X894" s="5"/>
      <c r="Y894" s="4"/>
      <c r="Z894" s="6"/>
      <c r="AA894" s="4"/>
      <c r="AB894" s="6"/>
      <c r="AC894" s="5"/>
      <c r="AD894" s="5"/>
      <c r="AE894" s="4"/>
      <c r="AF894" s="6"/>
      <c r="AG894" s="4"/>
      <c r="AH894" s="6"/>
      <c r="AI894" s="5"/>
      <c r="AJ894" s="5"/>
      <c r="AK894" s="4"/>
      <c r="AL894" s="6"/>
      <c r="AM894" s="4"/>
      <c r="AN894" s="6"/>
      <c r="AO894" s="5"/>
      <c r="AP894" s="5"/>
      <c r="AQ894" s="4"/>
      <c r="AR894" s="6"/>
      <c r="AS894" s="4"/>
      <c r="AT894" s="6"/>
      <c r="AU894" s="5"/>
      <c r="AV894" s="5"/>
      <c r="AW894" s="4"/>
      <c r="AX894" s="6"/>
      <c r="AY894" s="4"/>
      <c r="AZ894" s="6"/>
      <c r="BA894" s="5"/>
      <c r="BB894" s="5"/>
      <c r="BC894" s="4"/>
      <c r="BD894" s="6"/>
      <c r="BE894" s="4"/>
      <c r="BF894" s="6"/>
      <c r="BG894" s="5"/>
      <c r="BH894" s="5"/>
      <c r="BI894" s="4"/>
      <c r="BJ894" s="6"/>
      <c r="BK894" s="4"/>
      <c r="BL894" s="6"/>
      <c r="BM894" s="5"/>
      <c r="BN894" s="5"/>
      <c r="BO894" s="4"/>
      <c r="BP894" s="6"/>
      <c r="BQ894" s="4"/>
      <c r="BR894" s="6"/>
      <c r="BS894" s="5"/>
      <c r="BT894" s="5"/>
      <c r="BU894" s="4"/>
      <c r="BV894" s="6"/>
      <c r="BW894" s="4"/>
      <c r="BX894" s="6"/>
      <c r="BY894" s="5"/>
      <c r="BZ894" s="5"/>
      <c r="CA894" s="4"/>
      <c r="CB894" s="6"/>
      <c r="CC894" s="4"/>
      <c r="CD894" s="6"/>
      <c r="CE894" s="5"/>
      <c r="CF894" s="5"/>
      <c r="CG894" s="4"/>
      <c r="CH894" s="6"/>
      <c r="CI894" s="4"/>
      <c r="CJ894" s="6"/>
      <c r="CK894" s="5"/>
      <c r="CL894" s="5"/>
      <c r="CM894" s="4"/>
      <c r="CN894" s="6"/>
      <c r="CO894" s="4"/>
      <c r="CP894" s="6"/>
      <c r="CQ894" s="5"/>
      <c r="CR894" s="5"/>
      <c r="CS894" s="4"/>
      <c r="CT894" s="6"/>
      <c r="CU894" s="4"/>
      <c r="CV894" s="6"/>
      <c r="CW894" s="5"/>
      <c r="CX894" s="5"/>
      <c r="CY894" s="4"/>
      <c r="CZ894" s="6"/>
      <c r="DA894" s="4"/>
      <c r="DB894" s="6"/>
      <c r="DC894" s="5"/>
      <c r="DD894" s="5"/>
      <c r="DE894" s="4"/>
      <c r="DF894" s="6"/>
      <c r="DG894" s="4"/>
      <c r="DH894" s="6"/>
      <c r="DI894" s="5"/>
      <c r="DJ894" s="5"/>
      <c r="DK894" s="4"/>
      <c r="DL894" s="6"/>
      <c r="DM894" s="4"/>
      <c r="DN894" s="6"/>
      <c r="DO894" s="5"/>
      <c r="DP894" s="5"/>
      <c r="DQ894" s="4"/>
      <c r="DR894" s="6"/>
      <c r="DS894" s="4"/>
      <c r="DT894" s="6"/>
      <c r="DU894" s="5"/>
      <c r="DV894" s="5"/>
      <c r="DW894" s="4"/>
      <c r="DX894" s="6"/>
      <c r="DY894" s="4"/>
      <c r="DZ894" s="6"/>
      <c r="EA894" s="5"/>
      <c r="EB894" s="5"/>
      <c r="EC894" s="4"/>
      <c r="ED894" s="6"/>
      <c r="EE894" s="4"/>
      <c r="EF894" s="6"/>
      <c r="EG894" s="5"/>
      <c r="EH894" s="5"/>
      <c r="EI894" s="4"/>
      <c r="EJ894" s="6"/>
      <c r="EK894" s="4"/>
      <c r="EL894" s="6"/>
      <c r="EM894" s="5"/>
      <c r="EN894" s="5"/>
      <c r="EO894" s="4"/>
      <c r="EP894" s="6"/>
      <c r="EQ894" s="4"/>
      <c r="ER894" s="6"/>
      <c r="ES894" s="5"/>
      <c r="ET894" s="5"/>
      <c r="EU894" s="4"/>
      <c r="EV894" s="6"/>
      <c r="EW894" s="4"/>
      <c r="EX894" s="6"/>
      <c r="EY894" s="5"/>
      <c r="EZ894" s="5"/>
      <c r="FA894" s="4"/>
      <c r="FB894" s="6"/>
      <c r="FC894" s="4"/>
      <c r="FD894" s="6"/>
      <c r="FE894" s="5"/>
      <c r="FF894" s="5"/>
      <c r="FG894" s="4"/>
      <c r="FH894" s="6"/>
      <c r="FI894" s="4"/>
      <c r="FJ894" s="6"/>
      <c r="FK894" s="5"/>
      <c r="FL894" s="5"/>
      <c r="FM894" s="4"/>
      <c r="FN894" s="6"/>
      <c r="FO894" s="4"/>
      <c r="FP894" s="6"/>
      <c r="FQ894" s="5"/>
      <c r="FR894" s="5"/>
      <c r="FS894" s="4"/>
      <c r="FT894" s="6"/>
      <c r="FU894" s="4"/>
      <c r="FV894" s="6"/>
      <c r="FW894" s="5"/>
      <c r="FX894" s="5"/>
      <c r="FY894" s="4"/>
      <c r="FZ894" s="6"/>
      <c r="GA894" s="4"/>
      <c r="GB894" s="6"/>
      <c r="GC894" s="5"/>
      <c r="GD894" s="5"/>
      <c r="GE894" s="4"/>
      <c r="GF894" s="6"/>
      <c r="GG894" s="4"/>
      <c r="GH894" s="6"/>
      <c r="GI894" s="5"/>
      <c r="GJ894" s="5"/>
      <c r="GK894" s="4"/>
      <c r="GL894" s="6"/>
      <c r="GM894" s="4"/>
      <c r="GN894" s="6"/>
      <c r="GO894" s="5"/>
      <c r="GP894" s="5"/>
      <c r="GQ894" s="4"/>
      <c r="GR894" s="6"/>
      <c r="GS894" s="4"/>
      <c r="GT894" s="6"/>
      <c r="GU894" s="5"/>
      <c r="GV894" s="5"/>
      <c r="GW894" s="4"/>
      <c r="GX894" s="6"/>
      <c r="GY894" s="4"/>
      <c r="GZ894" s="6"/>
      <c r="HA894" s="5"/>
      <c r="HB894" s="5"/>
      <c r="HC894" s="4"/>
      <c r="HD894" s="6"/>
      <c r="HE894" s="4"/>
      <c r="HF894" s="6"/>
      <c r="HG894" s="5"/>
      <c r="HH894" s="5"/>
      <c r="HI894" s="4"/>
      <c r="HJ894" s="6"/>
      <c r="HK894" s="4"/>
      <c r="HL894" s="6"/>
      <c r="HM894" s="5"/>
      <c r="HN894" s="5"/>
      <c r="HO894" s="4"/>
      <c r="HP894" s="6"/>
      <c r="HQ894" s="4"/>
      <c r="HR894" s="6"/>
      <c r="HS894" s="5"/>
      <c r="HT894" s="5"/>
      <c r="HU894" s="4"/>
      <c r="HV894" s="6"/>
      <c r="HW894" s="4"/>
      <c r="HX894" s="6"/>
      <c r="HY894" s="5"/>
      <c r="HZ894" s="5"/>
      <c r="IA894" s="4"/>
      <c r="IB894" s="6"/>
      <c r="IC894" s="4"/>
      <c r="ID894" s="6"/>
      <c r="IE894" s="5"/>
      <c r="IF894" s="5"/>
      <c r="IG894" s="4"/>
      <c r="IH894" s="6"/>
      <c r="II894" s="4"/>
      <c r="IJ894" s="6"/>
      <c r="IK894" s="5"/>
      <c r="IL894" s="5"/>
      <c r="IM894" s="4"/>
      <c r="IN894" s="6"/>
      <c r="IO894" s="4"/>
      <c r="IP894" s="6"/>
      <c r="IQ894" s="5"/>
      <c r="IR894" s="5"/>
      <c r="IS894" s="4"/>
      <c r="IT894" s="6"/>
      <c r="IU894" s="4"/>
      <c r="IV894" s="6"/>
      <c r="IW894" s="5"/>
      <c r="IX894" s="5"/>
      <c r="IY894" s="4"/>
      <c r="IZ894" s="6"/>
      <c r="JA894" s="4"/>
      <c r="JB894" s="6"/>
      <c r="JC894" s="5"/>
      <c r="JD894" s="5"/>
      <c r="JE894" s="4"/>
      <c r="JF894" s="6"/>
      <c r="JG894" s="4"/>
      <c r="JH894" s="6"/>
      <c r="JI894" s="5"/>
      <c r="JJ894" s="5"/>
      <c r="JK894" s="4"/>
      <c r="JL894" s="6"/>
      <c r="JM894" s="4"/>
      <c r="JN894" s="6"/>
      <c r="JO894" s="5"/>
      <c r="JP894" s="5"/>
      <c r="JQ894" s="4"/>
      <c r="JR894" s="6"/>
      <c r="JS894" s="4"/>
      <c r="JT894" s="6"/>
      <c r="JU894" s="5"/>
      <c r="JV894" s="5"/>
      <c r="JW894" s="4"/>
      <c r="JX894" s="6"/>
      <c r="JY894" s="4"/>
      <c r="JZ894" s="6"/>
      <c r="KA894" s="5"/>
      <c r="KB894" s="5"/>
      <c r="KC894" s="4"/>
      <c r="KD894" s="6"/>
      <c r="KE894" s="4"/>
      <c r="KF894" s="6"/>
      <c r="KG894" s="5"/>
      <c r="KH894" s="5"/>
      <c r="KI894" s="4"/>
      <c r="KJ894" s="6"/>
      <c r="KK894" s="4"/>
      <c r="KL894" s="6"/>
      <c r="KM894" s="5"/>
      <c r="KN894" s="5"/>
    </row>
    <row r="895">
      <c r="A895" s="3" t="s">
        <v>85</v>
      </c>
      <c r="B895" s="3" t="s">
        <v>765</v>
      </c>
      <c r="C895" s="3" t="s">
        <v>547</v>
      </c>
      <c r="D895" s="3" t="s">
        <v>787</v>
      </c>
      <c r="E895" s="3" t="s">
        <v>762</v>
      </c>
      <c r="F895" s="3" t="s">
        <v>762</v>
      </c>
      <c r="G895" s="3" t="s">
        <v>762</v>
      </c>
      <c r="H895" s="3" t="s">
        <v>351</v>
      </c>
      <c r="I895" s="3" t="s">
        <v>1361</v>
      </c>
      <c r="J895" s="3" t="s">
        <v>1318</v>
      </c>
      <c r="K895" s="4"/>
      <c r="L895" s="4">
        <f>=ROUNDDOWN({0},0)</f>
      </c>
      <c r="M895" s="4">
        <v>410</v>
      </c>
      <c r="N895" s="5"/>
      <c r="O895" s="4"/>
      <c r="P895" s="4">
        <f>=ROUNDDOWN({0},0)</f>
      </c>
      <c r="Q895" s="4"/>
      <c r="R895" s="5"/>
      <c r="S895" s="4"/>
      <c r="T895" s="6"/>
      <c r="U895" s="4"/>
      <c r="V895" s="6"/>
      <c r="W895" s="5"/>
      <c r="X895" s="5"/>
      <c r="Y895" s="4"/>
      <c r="Z895" s="6"/>
      <c r="AA895" s="4"/>
      <c r="AB895" s="6"/>
      <c r="AC895" s="5"/>
      <c r="AD895" s="5"/>
      <c r="AE895" s="4"/>
      <c r="AF895" s="6"/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  <c r="AW895" s="4"/>
      <c r="AX895" s="6"/>
      <c r="AY895" s="4"/>
      <c r="AZ895" s="6"/>
      <c r="BA895" s="5"/>
      <c r="BB895" s="5"/>
      <c r="BC895" s="4"/>
      <c r="BD895" s="6"/>
      <c r="BE895" s="4"/>
      <c r="BF895" s="6"/>
      <c r="BG895" s="5"/>
      <c r="BH895" s="5"/>
      <c r="BI895" s="4"/>
      <c r="BJ895" s="6"/>
      <c r="BK895" s="4"/>
      <c r="BL895" s="6"/>
      <c r="BM895" s="5"/>
      <c r="BN895" s="5"/>
      <c r="BO895" s="4"/>
      <c r="BP895" s="6"/>
      <c r="BQ895" s="4"/>
      <c r="BR895" s="6"/>
      <c r="BS895" s="5"/>
      <c r="BT895" s="5"/>
      <c r="BU895" s="4"/>
      <c r="BV895" s="6"/>
      <c r="BW895" s="4"/>
      <c r="BX895" s="6"/>
      <c r="BY895" s="5"/>
      <c r="BZ895" s="5"/>
      <c r="CA895" s="4"/>
      <c r="CB895" s="6"/>
      <c r="CC895" s="4"/>
      <c r="CD895" s="6"/>
      <c r="CE895" s="5"/>
      <c r="CF895" s="5"/>
      <c r="CG895" s="4"/>
      <c r="CH895" s="6"/>
      <c r="CI895" s="4"/>
      <c r="CJ895" s="6"/>
      <c r="CK895" s="5"/>
      <c r="CL895" s="5"/>
      <c r="CM895" s="4"/>
      <c r="CN895" s="6"/>
      <c r="CO895" s="4"/>
      <c r="CP895" s="6"/>
      <c r="CQ895" s="5"/>
      <c r="CR895" s="5"/>
      <c r="CS895" s="4"/>
      <c r="CT895" s="6"/>
      <c r="CU895" s="4"/>
      <c r="CV895" s="6"/>
      <c r="CW895" s="5"/>
      <c r="CX895" s="5"/>
      <c r="CY895" s="4"/>
      <c r="CZ895" s="6"/>
      <c r="DA895" s="4"/>
      <c r="DB895" s="6"/>
      <c r="DC895" s="5"/>
      <c r="DD895" s="5"/>
      <c r="DE895" s="4"/>
      <c r="DF895" s="6"/>
      <c r="DG895" s="4"/>
      <c r="DH895" s="6"/>
      <c r="DI895" s="5"/>
      <c r="DJ895" s="5"/>
      <c r="DK895" s="4"/>
      <c r="DL895" s="6"/>
      <c r="DM895" s="4"/>
      <c r="DN895" s="6"/>
      <c r="DO895" s="5"/>
      <c r="DP895" s="5"/>
      <c r="DQ895" s="4"/>
      <c r="DR895" s="6"/>
      <c r="DS895" s="4"/>
      <c r="DT895" s="6"/>
      <c r="DU895" s="5"/>
      <c r="DV895" s="5"/>
      <c r="DW895" s="4"/>
      <c r="DX895" s="6"/>
      <c r="DY895" s="4"/>
      <c r="DZ895" s="6"/>
      <c r="EA895" s="5"/>
      <c r="EB895" s="5"/>
      <c r="EC895" s="4"/>
      <c r="ED895" s="6"/>
      <c r="EE895" s="4"/>
      <c r="EF895" s="6"/>
      <c r="EG895" s="5"/>
      <c r="EH895" s="5"/>
      <c r="EI895" s="4"/>
      <c r="EJ895" s="6"/>
      <c r="EK895" s="4"/>
      <c r="EL895" s="6"/>
      <c r="EM895" s="5"/>
      <c r="EN895" s="5"/>
      <c r="EO895" s="4"/>
      <c r="EP895" s="6"/>
      <c r="EQ895" s="4"/>
      <c r="ER895" s="6"/>
      <c r="ES895" s="5"/>
      <c r="ET895" s="5"/>
      <c r="EU895" s="4"/>
      <c r="EV895" s="6"/>
      <c r="EW895" s="4"/>
      <c r="EX895" s="6"/>
      <c r="EY895" s="5"/>
      <c r="EZ895" s="5"/>
      <c r="FA895" s="4"/>
      <c r="FB895" s="6"/>
      <c r="FC895" s="4"/>
      <c r="FD895" s="6"/>
      <c r="FE895" s="5"/>
      <c r="FF895" s="5"/>
      <c r="FG895" s="4"/>
      <c r="FH895" s="6"/>
      <c r="FI895" s="4"/>
      <c r="FJ895" s="6"/>
      <c r="FK895" s="5"/>
      <c r="FL895" s="5"/>
      <c r="FM895" s="4"/>
      <c r="FN895" s="6"/>
      <c r="FO895" s="4"/>
      <c r="FP895" s="6"/>
      <c r="FQ895" s="5"/>
      <c r="FR895" s="5"/>
      <c r="FS895" s="4"/>
      <c r="FT895" s="6"/>
      <c r="FU895" s="4"/>
      <c r="FV895" s="6"/>
      <c r="FW895" s="5"/>
      <c r="FX895" s="5"/>
      <c r="FY895" s="4"/>
      <c r="FZ895" s="6"/>
      <c r="GA895" s="4"/>
      <c r="GB895" s="6"/>
      <c r="GC895" s="5"/>
      <c r="GD895" s="5"/>
      <c r="GE895" s="4"/>
      <c r="GF895" s="6"/>
      <c r="GG895" s="4"/>
      <c r="GH895" s="6"/>
      <c r="GI895" s="5"/>
      <c r="GJ895" s="5"/>
      <c r="GK895" s="4"/>
      <c r="GL895" s="6"/>
      <c r="GM895" s="4"/>
      <c r="GN895" s="6"/>
      <c r="GO895" s="5"/>
      <c r="GP895" s="5"/>
      <c r="GQ895" s="4"/>
      <c r="GR895" s="6"/>
      <c r="GS895" s="4"/>
      <c r="GT895" s="6"/>
      <c r="GU895" s="5"/>
      <c r="GV895" s="5"/>
      <c r="GW895" s="4"/>
      <c r="GX895" s="6"/>
      <c r="GY895" s="4"/>
      <c r="GZ895" s="6"/>
      <c r="HA895" s="5"/>
      <c r="HB895" s="5"/>
      <c r="HC895" s="4"/>
      <c r="HD895" s="6"/>
      <c r="HE895" s="4"/>
      <c r="HF895" s="6"/>
      <c r="HG895" s="5"/>
      <c r="HH895" s="5"/>
      <c r="HI895" s="4"/>
      <c r="HJ895" s="6"/>
      <c r="HK895" s="4"/>
      <c r="HL895" s="6"/>
      <c r="HM895" s="5"/>
      <c r="HN895" s="5"/>
      <c r="HO895" s="4"/>
      <c r="HP895" s="6"/>
      <c r="HQ895" s="4"/>
      <c r="HR895" s="6"/>
      <c r="HS895" s="5"/>
      <c r="HT895" s="5"/>
      <c r="HU895" s="4"/>
      <c r="HV895" s="6"/>
      <c r="HW895" s="4"/>
      <c r="HX895" s="6"/>
      <c r="HY895" s="5"/>
      <c r="HZ895" s="5"/>
      <c r="IA895" s="4"/>
      <c r="IB895" s="6"/>
      <c r="IC895" s="4"/>
      <c r="ID895" s="6"/>
      <c r="IE895" s="5"/>
      <c r="IF895" s="5"/>
      <c r="IG895" s="4"/>
      <c r="IH895" s="6"/>
      <c r="II895" s="4"/>
      <c r="IJ895" s="6"/>
      <c r="IK895" s="5"/>
      <c r="IL895" s="5"/>
      <c r="IM895" s="4"/>
      <c r="IN895" s="6"/>
      <c r="IO895" s="4"/>
      <c r="IP895" s="6"/>
      <c r="IQ895" s="5"/>
      <c r="IR895" s="5"/>
      <c r="IS895" s="4"/>
      <c r="IT895" s="6"/>
      <c r="IU895" s="4"/>
      <c r="IV895" s="6"/>
      <c r="IW895" s="5"/>
      <c r="IX895" s="5"/>
      <c r="IY895" s="4"/>
      <c r="IZ895" s="6"/>
      <c r="JA895" s="4"/>
      <c r="JB895" s="6"/>
      <c r="JC895" s="5"/>
      <c r="JD895" s="5"/>
      <c r="JE895" s="4"/>
      <c r="JF895" s="6"/>
      <c r="JG895" s="4"/>
      <c r="JH895" s="6"/>
      <c r="JI895" s="5"/>
      <c r="JJ895" s="5"/>
      <c r="JK895" s="4"/>
      <c r="JL895" s="6"/>
      <c r="JM895" s="4"/>
      <c r="JN895" s="6"/>
      <c r="JO895" s="5"/>
      <c r="JP895" s="5"/>
      <c r="JQ895" s="4"/>
      <c r="JR895" s="6"/>
      <c r="JS895" s="4"/>
      <c r="JT895" s="6"/>
      <c r="JU895" s="5"/>
      <c r="JV895" s="5"/>
      <c r="JW895" s="4"/>
      <c r="JX895" s="6"/>
      <c r="JY895" s="4"/>
      <c r="JZ895" s="6"/>
      <c r="KA895" s="5"/>
      <c r="KB895" s="5"/>
      <c r="KC895" s="4"/>
      <c r="KD895" s="6"/>
      <c r="KE895" s="4"/>
      <c r="KF895" s="6"/>
      <c r="KG895" s="5"/>
      <c r="KH895" s="5"/>
      <c r="KI895" s="4"/>
      <c r="KJ895" s="6"/>
      <c r="KK895" s="4"/>
      <c r="KL895" s="6"/>
      <c r="KM895" s="5"/>
      <c r="KN895" s="5"/>
    </row>
    <row r="896">
      <c r="A896" s="3" t="s">
        <v>85</v>
      </c>
      <c r="B896" s="3" t="s">
        <v>765</v>
      </c>
      <c r="C896" s="3" t="s">
        <v>547</v>
      </c>
      <c r="D896" s="3" t="s">
        <v>787</v>
      </c>
      <c r="E896" s="3" t="s">
        <v>762</v>
      </c>
      <c r="F896" s="3" t="s">
        <v>762</v>
      </c>
      <c r="G896" s="3" t="s">
        <v>762</v>
      </c>
      <c r="H896" s="3" t="s">
        <v>351</v>
      </c>
      <c r="I896" s="3" t="s">
        <v>1322</v>
      </c>
      <c r="J896" s="3" t="s">
        <v>1318</v>
      </c>
      <c r="K896" s="4"/>
      <c r="L896" s="4">
        <f>=ROUNDDOWN({0},0)</f>
      </c>
      <c r="M896" s="4">
        <v>410</v>
      </c>
      <c r="N896" s="5"/>
      <c r="O896" s="4"/>
      <c r="P896" s="4">
        <f>=ROUNDDOWN({0},0)</f>
      </c>
      <c r="Q896" s="4"/>
      <c r="R896" s="5"/>
      <c r="S896" s="4"/>
      <c r="T896" s="6"/>
      <c r="U896" s="4"/>
      <c r="V896" s="6"/>
      <c r="W896" s="5"/>
      <c r="X896" s="5"/>
      <c r="Y896" s="4"/>
      <c r="Z896" s="6"/>
      <c r="AA896" s="4"/>
      <c r="AB896" s="6"/>
      <c r="AC896" s="5"/>
      <c r="AD896" s="5"/>
      <c r="AE896" s="4"/>
      <c r="AF896" s="6"/>
      <c r="AG896" s="4"/>
      <c r="AH896" s="6"/>
      <c r="AI896" s="5"/>
      <c r="AJ896" s="5"/>
      <c r="AK896" s="4"/>
      <c r="AL896" s="6"/>
      <c r="AM896" s="4"/>
      <c r="AN896" s="6"/>
      <c r="AO896" s="5"/>
      <c r="AP896" s="5"/>
      <c r="AQ896" s="4"/>
      <c r="AR896" s="6"/>
      <c r="AS896" s="4"/>
      <c r="AT896" s="6"/>
      <c r="AU896" s="5"/>
      <c r="AV896" s="5"/>
      <c r="AW896" s="4"/>
      <c r="AX896" s="6"/>
      <c r="AY896" s="4"/>
      <c r="AZ896" s="6"/>
      <c r="BA896" s="5"/>
      <c r="BB896" s="5"/>
      <c r="BC896" s="4"/>
      <c r="BD896" s="6"/>
      <c r="BE896" s="4"/>
      <c r="BF896" s="6"/>
      <c r="BG896" s="5"/>
      <c r="BH896" s="5"/>
      <c r="BI896" s="4"/>
      <c r="BJ896" s="6"/>
      <c r="BK896" s="4"/>
      <c r="BL896" s="6"/>
      <c r="BM896" s="5"/>
      <c r="BN896" s="5"/>
      <c r="BO896" s="4"/>
      <c r="BP896" s="6"/>
      <c r="BQ896" s="4"/>
      <c r="BR896" s="6"/>
      <c r="BS896" s="5"/>
      <c r="BT896" s="5"/>
      <c r="BU896" s="4"/>
      <c r="BV896" s="6"/>
      <c r="BW896" s="4"/>
      <c r="BX896" s="6"/>
      <c r="BY896" s="5"/>
      <c r="BZ896" s="5"/>
      <c r="CA896" s="4"/>
      <c r="CB896" s="6"/>
      <c r="CC896" s="4"/>
      <c r="CD896" s="6"/>
      <c r="CE896" s="5"/>
      <c r="CF896" s="5"/>
      <c r="CG896" s="4"/>
      <c r="CH896" s="6"/>
      <c r="CI896" s="4"/>
      <c r="CJ896" s="6"/>
      <c r="CK896" s="5"/>
      <c r="CL896" s="5"/>
      <c r="CM896" s="4"/>
      <c r="CN896" s="6"/>
      <c r="CO896" s="4"/>
      <c r="CP896" s="6"/>
      <c r="CQ896" s="5"/>
      <c r="CR896" s="5"/>
      <c r="CS896" s="4"/>
      <c r="CT896" s="6"/>
      <c r="CU896" s="4"/>
      <c r="CV896" s="6"/>
      <c r="CW896" s="5"/>
      <c r="CX896" s="5"/>
      <c r="CY896" s="4"/>
      <c r="CZ896" s="6"/>
      <c r="DA896" s="4"/>
      <c r="DB896" s="6"/>
      <c r="DC896" s="5"/>
      <c r="DD896" s="5"/>
      <c r="DE896" s="4"/>
      <c r="DF896" s="6"/>
      <c r="DG896" s="4"/>
      <c r="DH896" s="6"/>
      <c r="DI896" s="5"/>
      <c r="DJ896" s="5"/>
      <c r="DK896" s="4"/>
      <c r="DL896" s="6"/>
      <c r="DM896" s="4"/>
      <c r="DN896" s="6"/>
      <c r="DO896" s="5"/>
      <c r="DP896" s="5"/>
      <c r="DQ896" s="4"/>
      <c r="DR896" s="6"/>
      <c r="DS896" s="4"/>
      <c r="DT896" s="6"/>
      <c r="DU896" s="5"/>
      <c r="DV896" s="5"/>
      <c r="DW896" s="4"/>
      <c r="DX896" s="6"/>
      <c r="DY896" s="4"/>
      <c r="DZ896" s="6"/>
      <c r="EA896" s="5"/>
      <c r="EB896" s="5"/>
      <c r="EC896" s="4"/>
      <c r="ED896" s="6"/>
      <c r="EE896" s="4"/>
      <c r="EF896" s="6"/>
      <c r="EG896" s="5"/>
      <c r="EH896" s="5"/>
      <c r="EI896" s="4"/>
      <c r="EJ896" s="6"/>
      <c r="EK896" s="4"/>
      <c r="EL896" s="6"/>
      <c r="EM896" s="5"/>
      <c r="EN896" s="5"/>
      <c r="EO896" s="4"/>
      <c r="EP896" s="6"/>
      <c r="EQ896" s="4"/>
      <c r="ER896" s="6"/>
      <c r="ES896" s="5"/>
      <c r="ET896" s="5"/>
      <c r="EU896" s="4"/>
      <c r="EV896" s="6"/>
      <c r="EW896" s="4"/>
      <c r="EX896" s="6"/>
      <c r="EY896" s="5"/>
      <c r="EZ896" s="5"/>
      <c r="FA896" s="4"/>
      <c r="FB896" s="6"/>
      <c r="FC896" s="4"/>
      <c r="FD896" s="6"/>
      <c r="FE896" s="5"/>
      <c r="FF896" s="5"/>
      <c r="FG896" s="4"/>
      <c r="FH896" s="6"/>
      <c r="FI896" s="4"/>
      <c r="FJ896" s="6"/>
      <c r="FK896" s="5"/>
      <c r="FL896" s="5"/>
      <c r="FM896" s="4"/>
      <c r="FN896" s="6"/>
      <c r="FO896" s="4"/>
      <c r="FP896" s="6"/>
      <c r="FQ896" s="5"/>
      <c r="FR896" s="5"/>
      <c r="FS896" s="4"/>
      <c r="FT896" s="6"/>
      <c r="FU896" s="4"/>
      <c r="FV896" s="6"/>
      <c r="FW896" s="5"/>
      <c r="FX896" s="5"/>
      <c r="FY896" s="4"/>
      <c r="FZ896" s="6"/>
      <c r="GA896" s="4"/>
      <c r="GB896" s="6"/>
      <c r="GC896" s="5"/>
      <c r="GD896" s="5"/>
      <c r="GE896" s="4"/>
      <c r="GF896" s="6"/>
      <c r="GG896" s="4"/>
      <c r="GH896" s="6"/>
      <c r="GI896" s="5"/>
      <c r="GJ896" s="5"/>
      <c r="GK896" s="4"/>
      <c r="GL896" s="6"/>
      <c r="GM896" s="4"/>
      <c r="GN896" s="6"/>
      <c r="GO896" s="5"/>
      <c r="GP896" s="5"/>
      <c r="GQ896" s="4"/>
      <c r="GR896" s="6"/>
      <c r="GS896" s="4"/>
      <c r="GT896" s="6"/>
      <c r="GU896" s="5"/>
      <c r="GV896" s="5"/>
      <c r="GW896" s="4"/>
      <c r="GX896" s="6"/>
      <c r="GY896" s="4"/>
      <c r="GZ896" s="6"/>
      <c r="HA896" s="5"/>
      <c r="HB896" s="5"/>
      <c r="HC896" s="4"/>
      <c r="HD896" s="6"/>
      <c r="HE896" s="4"/>
      <c r="HF896" s="6"/>
      <c r="HG896" s="5"/>
      <c r="HH896" s="5"/>
      <c r="HI896" s="4"/>
      <c r="HJ896" s="6"/>
      <c r="HK896" s="4"/>
      <c r="HL896" s="6"/>
      <c r="HM896" s="5"/>
      <c r="HN896" s="5"/>
      <c r="HO896" s="4"/>
      <c r="HP896" s="6"/>
      <c r="HQ896" s="4"/>
      <c r="HR896" s="6"/>
      <c r="HS896" s="5"/>
      <c r="HT896" s="5"/>
      <c r="HU896" s="4"/>
      <c r="HV896" s="6"/>
      <c r="HW896" s="4"/>
      <c r="HX896" s="6"/>
      <c r="HY896" s="5"/>
      <c r="HZ896" s="5"/>
      <c r="IA896" s="4"/>
      <c r="IB896" s="6"/>
      <c r="IC896" s="4"/>
      <c r="ID896" s="6"/>
      <c r="IE896" s="5"/>
      <c r="IF896" s="5"/>
      <c r="IG896" s="4"/>
      <c r="IH896" s="6"/>
      <c r="II896" s="4"/>
      <c r="IJ896" s="6"/>
      <c r="IK896" s="5"/>
      <c r="IL896" s="5"/>
      <c r="IM896" s="4"/>
      <c r="IN896" s="6"/>
      <c r="IO896" s="4"/>
      <c r="IP896" s="6"/>
      <c r="IQ896" s="5"/>
      <c r="IR896" s="5"/>
      <c r="IS896" s="4"/>
      <c r="IT896" s="6"/>
      <c r="IU896" s="4"/>
      <c r="IV896" s="6"/>
      <c r="IW896" s="5"/>
      <c r="IX896" s="5"/>
      <c r="IY896" s="4"/>
      <c r="IZ896" s="6"/>
      <c r="JA896" s="4"/>
      <c r="JB896" s="6"/>
      <c r="JC896" s="5"/>
      <c r="JD896" s="5"/>
      <c r="JE896" s="4"/>
      <c r="JF896" s="6"/>
      <c r="JG896" s="4"/>
      <c r="JH896" s="6"/>
      <c r="JI896" s="5"/>
      <c r="JJ896" s="5"/>
      <c r="JK896" s="4"/>
      <c r="JL896" s="6"/>
      <c r="JM896" s="4"/>
      <c r="JN896" s="6"/>
      <c r="JO896" s="5"/>
      <c r="JP896" s="5"/>
      <c r="JQ896" s="4"/>
      <c r="JR896" s="6"/>
      <c r="JS896" s="4"/>
      <c r="JT896" s="6"/>
      <c r="JU896" s="5"/>
      <c r="JV896" s="5"/>
      <c r="JW896" s="4"/>
      <c r="JX896" s="6"/>
      <c r="JY896" s="4"/>
      <c r="JZ896" s="6"/>
      <c r="KA896" s="5"/>
      <c r="KB896" s="5"/>
      <c r="KC896" s="4"/>
      <c r="KD896" s="6"/>
      <c r="KE896" s="4"/>
      <c r="KF896" s="6"/>
      <c r="KG896" s="5"/>
      <c r="KH896" s="5"/>
      <c r="KI896" s="4"/>
      <c r="KJ896" s="6"/>
      <c r="KK896" s="4"/>
      <c r="KL896" s="6"/>
      <c r="KM896" s="5"/>
      <c r="KN896" s="5"/>
    </row>
    <row r="897">
      <c r="A897" s="3" t="s">
        <v>85</v>
      </c>
      <c r="B897" s="3" t="s">
        <v>765</v>
      </c>
      <c r="C897" s="3" t="s">
        <v>547</v>
      </c>
      <c r="D897" s="3" t="s">
        <v>787</v>
      </c>
      <c r="E897" s="3" t="s">
        <v>762</v>
      </c>
      <c r="F897" s="3" t="s">
        <v>762</v>
      </c>
      <c r="G897" s="3" t="s">
        <v>762</v>
      </c>
      <c r="H897" s="3" t="s">
        <v>351</v>
      </c>
      <c r="I897" s="3" t="s">
        <v>1323</v>
      </c>
      <c r="J897" s="3" t="s">
        <v>1318</v>
      </c>
      <c r="K897" s="4"/>
      <c r="L897" s="4">
        <f>=ROUNDDOWN({0},0)</f>
      </c>
      <c r="M897" s="4">
        <v>410</v>
      </c>
      <c r="N897" s="5"/>
      <c r="O897" s="4"/>
      <c r="P897" s="4">
        <f>=ROUNDDOWN({0},0)</f>
      </c>
      <c r="Q897" s="4"/>
      <c r="R897" s="5"/>
      <c r="S897" s="4"/>
      <c r="T897" s="6"/>
      <c r="U897" s="4"/>
      <c r="V897" s="6"/>
      <c r="W897" s="5"/>
      <c r="X897" s="5"/>
      <c r="Y897" s="4"/>
      <c r="Z897" s="6"/>
      <c r="AA897" s="4"/>
      <c r="AB897" s="6"/>
      <c r="AC897" s="5"/>
      <c r="AD897" s="5"/>
      <c r="AE897" s="4"/>
      <c r="AF897" s="6"/>
      <c r="AG897" s="4"/>
      <c r="AH897" s="6"/>
      <c r="AI897" s="5"/>
      <c r="AJ897" s="5"/>
      <c r="AK897" s="4"/>
      <c r="AL897" s="6"/>
      <c r="AM897" s="4"/>
      <c r="AN897" s="6"/>
      <c r="AO897" s="5"/>
      <c r="AP897" s="5"/>
      <c r="AQ897" s="4"/>
      <c r="AR897" s="6"/>
      <c r="AS897" s="4"/>
      <c r="AT897" s="6"/>
      <c r="AU897" s="5"/>
      <c r="AV897" s="5"/>
      <c r="AW897" s="4"/>
      <c r="AX897" s="6"/>
      <c r="AY897" s="4"/>
      <c r="AZ897" s="6"/>
      <c r="BA897" s="5"/>
      <c r="BB897" s="5"/>
      <c r="BC897" s="4"/>
      <c r="BD897" s="6"/>
      <c r="BE897" s="4"/>
      <c r="BF897" s="6"/>
      <c r="BG897" s="5"/>
      <c r="BH897" s="5"/>
      <c r="BI897" s="4"/>
      <c r="BJ897" s="6"/>
      <c r="BK897" s="4"/>
      <c r="BL897" s="6"/>
      <c r="BM897" s="5"/>
      <c r="BN897" s="5"/>
      <c r="BO897" s="4"/>
      <c r="BP897" s="6"/>
      <c r="BQ897" s="4"/>
      <c r="BR897" s="6"/>
      <c r="BS897" s="5"/>
      <c r="BT897" s="5"/>
      <c r="BU897" s="4"/>
      <c r="BV897" s="6"/>
      <c r="BW897" s="4"/>
      <c r="BX897" s="6"/>
      <c r="BY897" s="5"/>
      <c r="BZ897" s="5"/>
      <c r="CA897" s="4"/>
      <c r="CB897" s="6"/>
      <c r="CC897" s="4"/>
      <c r="CD897" s="6"/>
      <c r="CE897" s="5"/>
      <c r="CF897" s="5"/>
      <c r="CG897" s="4"/>
      <c r="CH897" s="6"/>
      <c r="CI897" s="4"/>
      <c r="CJ897" s="6"/>
      <c r="CK897" s="5"/>
      <c r="CL897" s="5"/>
      <c r="CM897" s="4"/>
      <c r="CN897" s="6"/>
      <c r="CO897" s="4"/>
      <c r="CP897" s="6"/>
      <c r="CQ897" s="5"/>
      <c r="CR897" s="5"/>
      <c r="CS897" s="4"/>
      <c r="CT897" s="6"/>
      <c r="CU897" s="4"/>
      <c r="CV897" s="6"/>
      <c r="CW897" s="5"/>
      <c r="CX897" s="5"/>
      <c r="CY897" s="4"/>
      <c r="CZ897" s="6"/>
      <c r="DA897" s="4"/>
      <c r="DB897" s="6"/>
      <c r="DC897" s="5"/>
      <c r="DD897" s="5"/>
      <c r="DE897" s="4"/>
      <c r="DF897" s="6"/>
      <c r="DG897" s="4"/>
      <c r="DH897" s="6"/>
      <c r="DI897" s="5"/>
      <c r="DJ897" s="5"/>
      <c r="DK897" s="4"/>
      <c r="DL897" s="6"/>
      <c r="DM897" s="4"/>
      <c r="DN897" s="6"/>
      <c r="DO897" s="5"/>
      <c r="DP897" s="5"/>
      <c r="DQ897" s="4"/>
      <c r="DR897" s="6"/>
      <c r="DS897" s="4"/>
      <c r="DT897" s="6"/>
      <c r="DU897" s="5"/>
      <c r="DV897" s="5"/>
      <c r="DW897" s="4"/>
      <c r="DX897" s="6"/>
      <c r="DY897" s="4"/>
      <c r="DZ897" s="6"/>
      <c r="EA897" s="5"/>
      <c r="EB897" s="5"/>
      <c r="EC897" s="4"/>
      <c r="ED897" s="6"/>
      <c r="EE897" s="4"/>
      <c r="EF897" s="6"/>
      <c r="EG897" s="5"/>
      <c r="EH897" s="5"/>
      <c r="EI897" s="4"/>
      <c r="EJ897" s="6"/>
      <c r="EK897" s="4"/>
      <c r="EL897" s="6"/>
      <c r="EM897" s="5"/>
      <c r="EN897" s="5"/>
      <c r="EO897" s="4"/>
      <c r="EP897" s="6"/>
      <c r="EQ897" s="4"/>
      <c r="ER897" s="6"/>
      <c r="ES897" s="5"/>
      <c r="ET897" s="5"/>
      <c r="EU897" s="4"/>
      <c r="EV897" s="6"/>
      <c r="EW897" s="4"/>
      <c r="EX897" s="6"/>
      <c r="EY897" s="5"/>
      <c r="EZ897" s="5"/>
      <c r="FA897" s="4"/>
      <c r="FB897" s="6"/>
      <c r="FC897" s="4"/>
      <c r="FD897" s="6"/>
      <c r="FE897" s="5"/>
      <c r="FF897" s="5"/>
      <c r="FG897" s="4"/>
      <c r="FH897" s="6"/>
      <c r="FI897" s="4"/>
      <c r="FJ897" s="6"/>
      <c r="FK897" s="5"/>
      <c r="FL897" s="5"/>
      <c r="FM897" s="4"/>
      <c r="FN897" s="6"/>
      <c r="FO897" s="4"/>
      <c r="FP897" s="6"/>
      <c r="FQ897" s="5"/>
      <c r="FR897" s="5"/>
      <c r="FS897" s="4"/>
      <c r="FT897" s="6"/>
      <c r="FU897" s="4"/>
      <c r="FV897" s="6"/>
      <c r="FW897" s="5"/>
      <c r="FX897" s="5"/>
      <c r="FY897" s="4"/>
      <c r="FZ897" s="6"/>
      <c r="GA897" s="4"/>
      <c r="GB897" s="6"/>
      <c r="GC897" s="5"/>
      <c r="GD897" s="5"/>
      <c r="GE897" s="4"/>
      <c r="GF897" s="6"/>
      <c r="GG897" s="4"/>
      <c r="GH897" s="6"/>
      <c r="GI897" s="5"/>
      <c r="GJ897" s="5"/>
      <c r="GK897" s="4"/>
      <c r="GL897" s="6"/>
      <c r="GM897" s="4"/>
      <c r="GN897" s="6"/>
      <c r="GO897" s="5"/>
      <c r="GP897" s="5"/>
      <c r="GQ897" s="4"/>
      <c r="GR897" s="6"/>
      <c r="GS897" s="4"/>
      <c r="GT897" s="6"/>
      <c r="GU897" s="5"/>
      <c r="GV897" s="5"/>
      <c r="GW897" s="4"/>
      <c r="GX897" s="6"/>
      <c r="GY897" s="4"/>
      <c r="GZ897" s="6"/>
      <c r="HA897" s="5"/>
      <c r="HB897" s="5"/>
      <c r="HC897" s="4"/>
      <c r="HD897" s="6"/>
      <c r="HE897" s="4"/>
      <c r="HF897" s="6"/>
      <c r="HG897" s="5"/>
      <c r="HH897" s="5"/>
      <c r="HI897" s="4"/>
      <c r="HJ897" s="6"/>
      <c r="HK897" s="4"/>
      <c r="HL897" s="6"/>
      <c r="HM897" s="5"/>
      <c r="HN897" s="5"/>
      <c r="HO897" s="4"/>
      <c r="HP897" s="6"/>
      <c r="HQ897" s="4"/>
      <c r="HR897" s="6"/>
      <c r="HS897" s="5"/>
      <c r="HT897" s="5"/>
      <c r="HU897" s="4"/>
      <c r="HV897" s="6"/>
      <c r="HW897" s="4"/>
      <c r="HX897" s="6"/>
      <c r="HY897" s="5"/>
      <c r="HZ897" s="5"/>
      <c r="IA897" s="4"/>
      <c r="IB897" s="6"/>
      <c r="IC897" s="4"/>
      <c r="ID897" s="6"/>
      <c r="IE897" s="5"/>
      <c r="IF897" s="5"/>
      <c r="IG897" s="4"/>
      <c r="IH897" s="6"/>
      <c r="II897" s="4"/>
      <c r="IJ897" s="6"/>
      <c r="IK897" s="5"/>
      <c r="IL897" s="5"/>
      <c r="IM897" s="4"/>
      <c r="IN897" s="6"/>
      <c r="IO897" s="4"/>
      <c r="IP897" s="6"/>
      <c r="IQ897" s="5"/>
      <c r="IR897" s="5"/>
      <c r="IS897" s="4"/>
      <c r="IT897" s="6"/>
      <c r="IU897" s="4"/>
      <c r="IV897" s="6"/>
      <c r="IW897" s="5"/>
      <c r="IX897" s="5"/>
      <c r="IY897" s="4"/>
      <c r="IZ897" s="6"/>
      <c r="JA897" s="4"/>
      <c r="JB897" s="6"/>
      <c r="JC897" s="5"/>
      <c r="JD897" s="5"/>
      <c r="JE897" s="4"/>
      <c r="JF897" s="6"/>
      <c r="JG897" s="4"/>
      <c r="JH897" s="6"/>
      <c r="JI897" s="5"/>
      <c r="JJ897" s="5"/>
      <c r="JK897" s="4"/>
      <c r="JL897" s="6"/>
      <c r="JM897" s="4"/>
      <c r="JN897" s="6"/>
      <c r="JO897" s="5"/>
      <c r="JP897" s="5"/>
      <c r="JQ897" s="4"/>
      <c r="JR897" s="6"/>
      <c r="JS897" s="4"/>
      <c r="JT897" s="6"/>
      <c r="JU897" s="5"/>
      <c r="JV897" s="5"/>
      <c r="JW897" s="4"/>
      <c r="JX897" s="6"/>
      <c r="JY897" s="4"/>
      <c r="JZ897" s="6"/>
      <c r="KA897" s="5"/>
      <c r="KB897" s="5"/>
      <c r="KC897" s="4"/>
      <c r="KD897" s="6"/>
      <c r="KE897" s="4"/>
      <c r="KF897" s="6"/>
      <c r="KG897" s="5"/>
      <c r="KH897" s="5"/>
      <c r="KI897" s="4"/>
      <c r="KJ897" s="6"/>
      <c r="KK897" s="4"/>
      <c r="KL897" s="6"/>
      <c r="KM897" s="5"/>
      <c r="KN897" s="5"/>
    </row>
    <row r="898">
      <c r="A898" s="3" t="s">
        <v>85</v>
      </c>
      <c r="B898" s="3" t="s">
        <v>765</v>
      </c>
      <c r="C898" s="3" t="s">
        <v>547</v>
      </c>
      <c r="D898" s="3" t="s">
        <v>712</v>
      </c>
      <c r="E898" s="3" t="s">
        <v>784</v>
      </c>
      <c r="F898" s="3" t="s">
        <v>104</v>
      </c>
      <c r="G898" s="3" t="s">
        <v>104</v>
      </c>
      <c r="H898" s="3" t="s">
        <v>104</v>
      </c>
      <c r="I898" s="3" t="s">
        <v>1448</v>
      </c>
      <c r="J898" s="3" t="s">
        <v>104</v>
      </c>
      <c r="K898" s="4"/>
      <c r="L898" s="4">
        <f>=ROUNDDOWN({0},0)</f>
      </c>
      <c r="M898" s="4"/>
      <c r="N898" s="5"/>
      <c r="O898" s="4"/>
      <c r="P898" s="4">
        <f>=ROUNDDOWN({0},0)</f>
      </c>
      <c r="Q898" s="4"/>
      <c r="R898" s="5"/>
      <c r="S898" s="4"/>
      <c r="T898" s="6"/>
      <c r="U898" s="4"/>
      <c r="V898" s="6"/>
      <c r="W898" s="5"/>
      <c r="X898" s="5"/>
      <c r="Y898" s="4"/>
      <c r="Z898" s="6"/>
      <c r="AA898" s="4"/>
      <c r="AB898" s="6"/>
      <c r="AC898" s="5"/>
      <c r="AD898" s="5"/>
      <c r="AE898" s="4"/>
      <c r="AF898" s="6"/>
      <c r="AG898" s="4"/>
      <c r="AH898" s="6"/>
      <c r="AI898" s="5"/>
      <c r="AJ898" s="5"/>
      <c r="AK898" s="4"/>
      <c r="AL898" s="6"/>
      <c r="AM898" s="4"/>
      <c r="AN898" s="6"/>
      <c r="AO898" s="5"/>
      <c r="AP898" s="5"/>
      <c r="AQ898" s="4"/>
      <c r="AR898" s="6"/>
      <c r="AS898" s="4"/>
      <c r="AT898" s="6"/>
      <c r="AU898" s="5"/>
      <c r="AV898" s="5"/>
      <c r="AW898" s="4"/>
      <c r="AX898" s="6"/>
      <c r="AY898" s="4"/>
      <c r="AZ898" s="6"/>
      <c r="BA898" s="5"/>
      <c r="BB898" s="5"/>
      <c r="BC898" s="4"/>
      <c r="BD898" s="6"/>
      <c r="BE898" s="4"/>
      <c r="BF898" s="6"/>
      <c r="BG898" s="5"/>
      <c r="BH898" s="5"/>
      <c r="BI898" s="4"/>
      <c r="BJ898" s="6"/>
      <c r="BK898" s="4"/>
      <c r="BL898" s="6"/>
      <c r="BM898" s="5"/>
      <c r="BN898" s="5"/>
      <c r="BO898" s="4"/>
      <c r="BP898" s="6"/>
      <c r="BQ898" s="4"/>
      <c r="BR898" s="6"/>
      <c r="BS898" s="5"/>
      <c r="BT898" s="5"/>
      <c r="BU898" s="4"/>
      <c r="BV898" s="6"/>
      <c r="BW898" s="4"/>
      <c r="BX898" s="6"/>
      <c r="BY898" s="5"/>
      <c r="BZ898" s="5"/>
      <c r="CA898" s="4"/>
      <c r="CB898" s="6"/>
      <c r="CC898" s="4"/>
      <c r="CD898" s="6"/>
      <c r="CE898" s="5"/>
      <c r="CF898" s="5"/>
      <c r="CG898" s="4"/>
      <c r="CH898" s="6"/>
      <c r="CI898" s="4"/>
      <c r="CJ898" s="6"/>
      <c r="CK898" s="5"/>
      <c r="CL898" s="5"/>
      <c r="CM898" s="4"/>
      <c r="CN898" s="6"/>
      <c r="CO898" s="4"/>
      <c r="CP898" s="6"/>
      <c r="CQ898" s="5"/>
      <c r="CR898" s="5"/>
      <c r="CS898" s="4"/>
      <c r="CT898" s="6"/>
      <c r="CU898" s="4"/>
      <c r="CV898" s="6"/>
      <c r="CW898" s="5"/>
      <c r="CX898" s="5"/>
      <c r="CY898" s="4"/>
      <c r="CZ898" s="6"/>
      <c r="DA898" s="4"/>
      <c r="DB898" s="6"/>
      <c r="DC898" s="5"/>
      <c r="DD898" s="5"/>
      <c r="DE898" s="4"/>
      <c r="DF898" s="6"/>
      <c r="DG898" s="4"/>
      <c r="DH898" s="6"/>
      <c r="DI898" s="5"/>
      <c r="DJ898" s="5"/>
      <c r="DK898" s="4"/>
      <c r="DL898" s="6"/>
      <c r="DM898" s="4"/>
      <c r="DN898" s="6"/>
      <c r="DO898" s="5"/>
      <c r="DP898" s="5"/>
      <c r="DQ898" s="4"/>
      <c r="DR898" s="6"/>
      <c r="DS898" s="4"/>
      <c r="DT898" s="6"/>
      <c r="DU898" s="5"/>
      <c r="DV898" s="5"/>
      <c r="DW898" s="4"/>
      <c r="DX898" s="6"/>
      <c r="DY898" s="4"/>
      <c r="DZ898" s="6"/>
      <c r="EA898" s="5"/>
      <c r="EB898" s="5"/>
      <c r="EC898" s="4"/>
      <c r="ED898" s="6"/>
      <c r="EE898" s="4"/>
      <c r="EF898" s="6"/>
      <c r="EG898" s="5"/>
      <c r="EH898" s="5"/>
      <c r="EI898" s="4"/>
      <c r="EJ898" s="6"/>
      <c r="EK898" s="4"/>
      <c r="EL898" s="6"/>
      <c r="EM898" s="5"/>
      <c r="EN898" s="5"/>
      <c r="EO898" s="4"/>
      <c r="EP898" s="6"/>
      <c r="EQ898" s="4"/>
      <c r="ER898" s="6"/>
      <c r="ES898" s="5"/>
      <c r="ET898" s="5"/>
      <c r="EU898" s="4"/>
      <c r="EV898" s="6"/>
      <c r="EW898" s="4"/>
      <c r="EX898" s="6"/>
      <c r="EY898" s="5"/>
      <c r="EZ898" s="5"/>
      <c r="FA898" s="4"/>
      <c r="FB898" s="6"/>
      <c r="FC898" s="4"/>
      <c r="FD898" s="6"/>
      <c r="FE898" s="5"/>
      <c r="FF898" s="5"/>
      <c r="FG898" s="4"/>
      <c r="FH898" s="6"/>
      <c r="FI898" s="4"/>
      <c r="FJ898" s="6"/>
      <c r="FK898" s="5"/>
      <c r="FL898" s="5"/>
      <c r="FM898" s="4"/>
      <c r="FN898" s="6"/>
      <c r="FO898" s="4"/>
      <c r="FP898" s="6"/>
      <c r="FQ898" s="5"/>
      <c r="FR898" s="5"/>
      <c r="FS898" s="4"/>
      <c r="FT898" s="6"/>
      <c r="FU898" s="4"/>
      <c r="FV898" s="6"/>
      <c r="FW898" s="5"/>
      <c r="FX898" s="5"/>
      <c r="FY898" s="4"/>
      <c r="FZ898" s="6"/>
      <c r="GA898" s="4"/>
      <c r="GB898" s="6"/>
      <c r="GC898" s="5"/>
      <c r="GD898" s="5"/>
      <c r="GE898" s="4"/>
      <c r="GF898" s="6"/>
      <c r="GG898" s="4"/>
      <c r="GH898" s="6"/>
      <c r="GI898" s="5"/>
      <c r="GJ898" s="5"/>
      <c r="GK898" s="4"/>
      <c r="GL898" s="6"/>
      <c r="GM898" s="4"/>
      <c r="GN898" s="6"/>
      <c r="GO898" s="5"/>
      <c r="GP898" s="5"/>
      <c r="GQ898" s="4"/>
      <c r="GR898" s="6"/>
      <c r="GS898" s="4"/>
      <c r="GT898" s="6"/>
      <c r="GU898" s="5"/>
      <c r="GV898" s="5"/>
      <c r="GW898" s="4"/>
      <c r="GX898" s="6"/>
      <c r="GY898" s="4"/>
      <c r="GZ898" s="6"/>
      <c r="HA898" s="5"/>
      <c r="HB898" s="5"/>
      <c r="HC898" s="4"/>
      <c r="HD898" s="6"/>
      <c r="HE898" s="4"/>
      <c r="HF898" s="6"/>
      <c r="HG898" s="5"/>
      <c r="HH898" s="5"/>
      <c r="HI898" s="4"/>
      <c r="HJ898" s="6"/>
      <c r="HK898" s="4"/>
      <c r="HL898" s="6"/>
      <c r="HM898" s="5"/>
      <c r="HN898" s="5"/>
      <c r="HO898" s="4"/>
      <c r="HP898" s="6"/>
      <c r="HQ898" s="4"/>
      <c r="HR898" s="6"/>
      <c r="HS898" s="5"/>
      <c r="HT898" s="5"/>
      <c r="HU898" s="4"/>
      <c r="HV898" s="6"/>
      <c r="HW898" s="4"/>
      <c r="HX898" s="6"/>
      <c r="HY898" s="5"/>
      <c r="HZ898" s="5"/>
      <c r="IA898" s="4"/>
      <c r="IB898" s="6"/>
      <c r="IC898" s="4"/>
      <c r="ID898" s="6"/>
      <c r="IE898" s="5"/>
      <c r="IF898" s="5"/>
      <c r="IG898" s="4"/>
      <c r="IH898" s="6"/>
      <c r="II898" s="4"/>
      <c r="IJ898" s="6"/>
      <c r="IK898" s="5"/>
      <c r="IL898" s="5"/>
      <c r="IM898" s="4"/>
      <c r="IN898" s="6"/>
      <c r="IO898" s="4"/>
      <c r="IP898" s="6"/>
      <c r="IQ898" s="5"/>
      <c r="IR898" s="5"/>
      <c r="IS898" s="4"/>
      <c r="IT898" s="6"/>
      <c r="IU898" s="4"/>
      <c r="IV898" s="6"/>
      <c r="IW898" s="5"/>
      <c r="IX898" s="5"/>
      <c r="IY898" s="4"/>
      <c r="IZ898" s="6"/>
      <c r="JA898" s="4"/>
      <c r="JB898" s="6"/>
      <c r="JC898" s="5"/>
      <c r="JD898" s="5"/>
      <c r="JE898" s="4"/>
      <c r="JF898" s="6"/>
      <c r="JG898" s="4"/>
      <c r="JH898" s="6"/>
      <c r="JI898" s="5"/>
      <c r="JJ898" s="5"/>
      <c r="JK898" s="4"/>
      <c r="JL898" s="6"/>
      <c r="JM898" s="4"/>
      <c r="JN898" s="6"/>
      <c r="JO898" s="5"/>
      <c r="JP898" s="5"/>
      <c r="JQ898" s="4"/>
      <c r="JR898" s="6"/>
      <c r="JS898" s="4"/>
      <c r="JT898" s="6"/>
      <c r="JU898" s="5"/>
      <c r="JV898" s="5"/>
      <c r="JW898" s="4"/>
      <c r="JX898" s="6"/>
      <c r="JY898" s="4"/>
      <c r="JZ898" s="6"/>
      <c r="KA898" s="5"/>
      <c r="KB898" s="5"/>
      <c r="KC898" s="4"/>
      <c r="KD898" s="6"/>
      <c r="KE898" s="4"/>
      <c r="KF898" s="6"/>
      <c r="KG898" s="5"/>
      <c r="KH898" s="5"/>
      <c r="KI898" s="4"/>
      <c r="KJ898" s="6"/>
      <c r="KK898" s="4"/>
      <c r="KL898" s="6"/>
      <c r="KM898" s="5"/>
      <c r="KN898" s="5"/>
    </row>
    <row r="899">
      <c r="A899" s="3" t="s">
        <v>85</v>
      </c>
      <c r="B899" s="3" t="s">
        <v>765</v>
      </c>
      <c r="C899" s="3" t="s">
        <v>547</v>
      </c>
      <c r="D899" s="3" t="s">
        <v>712</v>
      </c>
      <c r="E899" s="3" t="s">
        <v>788</v>
      </c>
      <c r="F899" s="3" t="s">
        <v>104</v>
      </c>
      <c r="G899" s="3" t="s">
        <v>104</v>
      </c>
      <c r="H899" s="3" t="s">
        <v>104</v>
      </c>
      <c r="I899" s="3" t="s">
        <v>1450</v>
      </c>
      <c r="J899" s="3" t="s">
        <v>104</v>
      </c>
      <c r="K899" s="4"/>
      <c r="L899" s="4">
        <f>=ROUNDDOWN({0},0)</f>
      </c>
      <c r="M899" s="4"/>
      <c r="N899" s="5"/>
      <c r="O899" s="4"/>
      <c r="P899" s="4">
        <f>=ROUNDDOWN({0},0)</f>
      </c>
      <c r="Q899" s="4"/>
      <c r="R899" s="5"/>
      <c r="S899" s="4"/>
      <c r="T899" s="6"/>
      <c r="U899" s="4"/>
      <c r="V899" s="6"/>
      <c r="W899" s="5"/>
      <c r="X899" s="5"/>
      <c r="Y899" s="4"/>
      <c r="Z899" s="6"/>
      <c r="AA899" s="4"/>
      <c r="AB899" s="6"/>
      <c r="AC899" s="5"/>
      <c r="AD899" s="5"/>
      <c r="AE899" s="4"/>
      <c r="AF899" s="6"/>
      <c r="AG899" s="4"/>
      <c r="AH899" s="6"/>
      <c r="AI899" s="5"/>
      <c r="AJ899" s="5"/>
      <c r="AK899" s="4"/>
      <c r="AL899" s="6"/>
      <c r="AM899" s="4"/>
      <c r="AN899" s="6"/>
      <c r="AO899" s="5"/>
      <c r="AP899" s="5"/>
      <c r="AQ899" s="4"/>
      <c r="AR899" s="6"/>
      <c r="AS899" s="4"/>
      <c r="AT899" s="6"/>
      <c r="AU899" s="5"/>
      <c r="AV899" s="5"/>
      <c r="AW899" s="4"/>
      <c r="AX899" s="6"/>
      <c r="AY899" s="4"/>
      <c r="AZ899" s="6"/>
      <c r="BA899" s="5"/>
      <c r="BB899" s="5"/>
      <c r="BC899" s="4"/>
      <c r="BD899" s="6"/>
      <c r="BE899" s="4"/>
      <c r="BF899" s="6"/>
      <c r="BG899" s="5"/>
      <c r="BH899" s="5"/>
      <c r="BI899" s="4"/>
      <c r="BJ899" s="6"/>
      <c r="BK899" s="4"/>
      <c r="BL899" s="6"/>
      <c r="BM899" s="5"/>
      <c r="BN899" s="5"/>
      <c r="BO899" s="4"/>
      <c r="BP899" s="6"/>
      <c r="BQ899" s="4"/>
      <c r="BR899" s="6"/>
      <c r="BS899" s="5"/>
      <c r="BT899" s="5"/>
      <c r="BU899" s="4"/>
      <c r="BV899" s="6"/>
      <c r="BW899" s="4"/>
      <c r="BX899" s="6"/>
      <c r="BY899" s="5"/>
      <c r="BZ899" s="5"/>
      <c r="CA899" s="4"/>
      <c r="CB899" s="6"/>
      <c r="CC899" s="4"/>
      <c r="CD899" s="6"/>
      <c r="CE899" s="5"/>
      <c r="CF899" s="5"/>
      <c r="CG899" s="4"/>
      <c r="CH899" s="6"/>
      <c r="CI899" s="4"/>
      <c r="CJ899" s="6"/>
      <c r="CK899" s="5"/>
      <c r="CL899" s="5"/>
      <c r="CM899" s="4"/>
      <c r="CN899" s="6"/>
      <c r="CO899" s="4"/>
      <c r="CP899" s="6"/>
      <c r="CQ899" s="5"/>
      <c r="CR899" s="5"/>
      <c r="CS899" s="4"/>
      <c r="CT899" s="6"/>
      <c r="CU899" s="4"/>
      <c r="CV899" s="6"/>
      <c r="CW899" s="5"/>
      <c r="CX899" s="5"/>
      <c r="CY899" s="4"/>
      <c r="CZ899" s="6"/>
      <c r="DA899" s="4"/>
      <c r="DB899" s="6"/>
      <c r="DC899" s="5"/>
      <c r="DD899" s="5"/>
      <c r="DE899" s="4"/>
      <c r="DF899" s="6"/>
      <c r="DG899" s="4"/>
      <c r="DH899" s="6"/>
      <c r="DI899" s="5"/>
      <c r="DJ899" s="5"/>
      <c r="DK899" s="4"/>
      <c r="DL899" s="6"/>
      <c r="DM899" s="4"/>
      <c r="DN899" s="6"/>
      <c r="DO899" s="5"/>
      <c r="DP899" s="5"/>
      <c r="DQ899" s="4"/>
      <c r="DR899" s="6"/>
      <c r="DS899" s="4"/>
      <c r="DT899" s="6"/>
      <c r="DU899" s="5"/>
      <c r="DV899" s="5"/>
      <c r="DW899" s="4"/>
      <c r="DX899" s="6"/>
      <c r="DY899" s="4"/>
      <c r="DZ899" s="6"/>
      <c r="EA899" s="5"/>
      <c r="EB899" s="5"/>
      <c r="EC899" s="4"/>
      <c r="ED899" s="6"/>
      <c r="EE899" s="4"/>
      <c r="EF899" s="6"/>
      <c r="EG899" s="5"/>
      <c r="EH899" s="5"/>
      <c r="EI899" s="4"/>
      <c r="EJ899" s="6"/>
      <c r="EK899" s="4"/>
      <c r="EL899" s="6"/>
      <c r="EM899" s="5"/>
      <c r="EN899" s="5"/>
      <c r="EO899" s="4"/>
      <c r="EP899" s="6"/>
      <c r="EQ899" s="4"/>
      <c r="ER899" s="6"/>
      <c r="ES899" s="5"/>
      <c r="ET899" s="5"/>
      <c r="EU899" s="4"/>
      <c r="EV899" s="6"/>
      <c r="EW899" s="4"/>
      <c r="EX899" s="6"/>
      <c r="EY899" s="5"/>
      <c r="EZ899" s="5"/>
      <c r="FA899" s="4"/>
      <c r="FB899" s="6"/>
      <c r="FC899" s="4"/>
      <c r="FD899" s="6"/>
      <c r="FE899" s="5"/>
      <c r="FF899" s="5"/>
      <c r="FG899" s="4"/>
      <c r="FH899" s="6"/>
      <c r="FI899" s="4"/>
      <c r="FJ899" s="6"/>
      <c r="FK899" s="5"/>
      <c r="FL899" s="5"/>
      <c r="FM899" s="4"/>
      <c r="FN899" s="6"/>
      <c r="FO899" s="4"/>
      <c r="FP899" s="6"/>
      <c r="FQ899" s="5"/>
      <c r="FR899" s="5"/>
      <c r="FS899" s="4"/>
      <c r="FT899" s="6"/>
      <c r="FU899" s="4"/>
      <c r="FV899" s="6"/>
      <c r="FW899" s="5"/>
      <c r="FX899" s="5"/>
      <c r="FY899" s="4"/>
      <c r="FZ899" s="6"/>
      <c r="GA899" s="4"/>
      <c r="GB899" s="6"/>
      <c r="GC899" s="5"/>
      <c r="GD899" s="5"/>
      <c r="GE899" s="4"/>
      <c r="GF899" s="6"/>
      <c r="GG899" s="4"/>
      <c r="GH899" s="6"/>
      <c r="GI899" s="5"/>
      <c r="GJ899" s="5"/>
      <c r="GK899" s="4"/>
      <c r="GL899" s="6"/>
      <c r="GM899" s="4"/>
      <c r="GN899" s="6"/>
      <c r="GO899" s="5"/>
      <c r="GP899" s="5"/>
      <c r="GQ899" s="4"/>
      <c r="GR899" s="6"/>
      <c r="GS899" s="4"/>
      <c r="GT899" s="6"/>
      <c r="GU899" s="5"/>
      <c r="GV899" s="5"/>
      <c r="GW899" s="4"/>
      <c r="GX899" s="6"/>
      <c r="GY899" s="4"/>
      <c r="GZ899" s="6"/>
      <c r="HA899" s="5"/>
      <c r="HB899" s="5"/>
      <c r="HC899" s="4"/>
      <c r="HD899" s="6"/>
      <c r="HE899" s="4"/>
      <c r="HF899" s="6"/>
      <c r="HG899" s="5"/>
      <c r="HH899" s="5"/>
      <c r="HI899" s="4"/>
      <c r="HJ899" s="6"/>
      <c r="HK899" s="4"/>
      <c r="HL899" s="6"/>
      <c r="HM899" s="5"/>
      <c r="HN899" s="5"/>
      <c r="HO899" s="4"/>
      <c r="HP899" s="6"/>
      <c r="HQ899" s="4"/>
      <c r="HR899" s="6"/>
      <c r="HS899" s="5"/>
      <c r="HT899" s="5"/>
      <c r="HU899" s="4"/>
      <c r="HV899" s="6"/>
      <c r="HW899" s="4"/>
      <c r="HX899" s="6"/>
      <c r="HY899" s="5"/>
      <c r="HZ899" s="5"/>
      <c r="IA899" s="4"/>
      <c r="IB899" s="6"/>
      <c r="IC899" s="4"/>
      <c r="ID899" s="6"/>
      <c r="IE899" s="5"/>
      <c r="IF899" s="5"/>
      <c r="IG899" s="4"/>
      <c r="IH899" s="6"/>
      <c r="II899" s="4"/>
      <c r="IJ899" s="6"/>
      <c r="IK899" s="5"/>
      <c r="IL899" s="5"/>
      <c r="IM899" s="4"/>
      <c r="IN899" s="6"/>
      <c r="IO899" s="4"/>
      <c r="IP899" s="6"/>
      <c r="IQ899" s="5"/>
      <c r="IR899" s="5"/>
      <c r="IS899" s="4"/>
      <c r="IT899" s="6"/>
      <c r="IU899" s="4"/>
      <c r="IV899" s="6"/>
      <c r="IW899" s="5"/>
      <c r="IX899" s="5"/>
      <c r="IY899" s="4"/>
      <c r="IZ899" s="6"/>
      <c r="JA899" s="4"/>
      <c r="JB899" s="6"/>
      <c r="JC899" s="5"/>
      <c r="JD899" s="5"/>
      <c r="JE899" s="4"/>
      <c r="JF899" s="6"/>
      <c r="JG899" s="4"/>
      <c r="JH899" s="6"/>
      <c r="JI899" s="5"/>
      <c r="JJ899" s="5"/>
      <c r="JK899" s="4"/>
      <c r="JL899" s="6"/>
      <c r="JM899" s="4"/>
      <c r="JN899" s="6"/>
      <c r="JO899" s="5"/>
      <c r="JP899" s="5"/>
      <c r="JQ899" s="4"/>
      <c r="JR899" s="6"/>
      <c r="JS899" s="4"/>
      <c r="JT899" s="6"/>
      <c r="JU899" s="5"/>
      <c r="JV899" s="5"/>
      <c r="JW899" s="4"/>
      <c r="JX899" s="6"/>
      <c r="JY899" s="4"/>
      <c r="JZ899" s="6"/>
      <c r="KA899" s="5"/>
      <c r="KB899" s="5"/>
      <c r="KC899" s="4"/>
      <c r="KD899" s="6"/>
      <c r="KE899" s="4"/>
      <c r="KF899" s="6"/>
      <c r="KG899" s="5"/>
      <c r="KH899" s="5"/>
      <c r="KI899" s="4"/>
      <c r="KJ899" s="6"/>
      <c r="KK899" s="4"/>
      <c r="KL899" s="6"/>
      <c r="KM899" s="5"/>
      <c r="KN899" s="5"/>
    </row>
    <row r="900">
      <c r="A900" s="3" t="s">
        <v>85</v>
      </c>
      <c r="B900" s="3" t="s">
        <v>765</v>
      </c>
      <c r="C900" s="3" t="s">
        <v>550</v>
      </c>
      <c r="D900" s="3" t="s">
        <v>712</v>
      </c>
      <c r="E900" s="3" t="s">
        <v>384</v>
      </c>
      <c r="F900" s="3" t="s">
        <v>104</v>
      </c>
      <c r="G900" s="3" t="s">
        <v>104</v>
      </c>
      <c r="H900" s="3" t="s">
        <v>104</v>
      </c>
      <c r="I900" s="3" t="s">
        <v>1325</v>
      </c>
      <c r="J900" s="3" t="s">
        <v>104</v>
      </c>
      <c r="K900" s="4"/>
      <c r="L900" s="4">
        <f>=ROUNDDOWN({0},0)</f>
      </c>
      <c r="M900" s="4"/>
      <c r="N900" s="5"/>
      <c r="O900" s="4"/>
      <c r="P900" s="4">
        <f>=ROUNDDOWN({0},0)</f>
      </c>
      <c r="Q900" s="4"/>
      <c r="R900" s="5"/>
      <c r="S900" s="4"/>
      <c r="T900" s="6"/>
      <c r="U900" s="4"/>
      <c r="V900" s="6"/>
      <c r="W900" s="5"/>
      <c r="X900" s="5"/>
      <c r="Y900" s="4"/>
      <c r="Z900" s="6"/>
      <c r="AA900" s="4"/>
      <c r="AB900" s="6"/>
      <c r="AC900" s="5"/>
      <c r="AD900" s="5"/>
      <c r="AE900" s="4"/>
      <c r="AF900" s="6"/>
      <c r="AG900" s="4"/>
      <c r="AH900" s="6"/>
      <c r="AI900" s="5"/>
      <c r="AJ900" s="5"/>
      <c r="AK900" s="4"/>
      <c r="AL900" s="6"/>
      <c r="AM900" s="4"/>
      <c r="AN900" s="6"/>
      <c r="AO900" s="5"/>
      <c r="AP900" s="5"/>
      <c r="AQ900" s="4"/>
      <c r="AR900" s="6"/>
      <c r="AS900" s="4"/>
      <c r="AT900" s="6"/>
      <c r="AU900" s="5"/>
      <c r="AV900" s="5"/>
      <c r="AW900" s="4"/>
      <c r="AX900" s="6"/>
      <c r="AY900" s="4"/>
      <c r="AZ900" s="6"/>
      <c r="BA900" s="5"/>
      <c r="BB900" s="5"/>
      <c r="BC900" s="4"/>
      <c r="BD900" s="6"/>
      <c r="BE900" s="4"/>
      <c r="BF900" s="6"/>
      <c r="BG900" s="5"/>
      <c r="BH900" s="5"/>
      <c r="BI900" s="4"/>
      <c r="BJ900" s="6"/>
      <c r="BK900" s="4"/>
      <c r="BL900" s="6"/>
      <c r="BM900" s="5"/>
      <c r="BN900" s="5"/>
      <c r="BO900" s="4"/>
      <c r="BP900" s="6"/>
      <c r="BQ900" s="4"/>
      <c r="BR900" s="6"/>
      <c r="BS900" s="5"/>
      <c r="BT900" s="5"/>
      <c r="BU900" s="4"/>
      <c r="BV900" s="6"/>
      <c r="BW900" s="4"/>
      <c r="BX900" s="6"/>
      <c r="BY900" s="5"/>
      <c r="BZ900" s="5"/>
      <c r="CA900" s="4"/>
      <c r="CB900" s="6"/>
      <c r="CC900" s="4"/>
      <c r="CD900" s="6"/>
      <c r="CE900" s="5"/>
      <c r="CF900" s="5"/>
      <c r="CG900" s="4"/>
      <c r="CH900" s="6"/>
      <c r="CI900" s="4"/>
      <c r="CJ900" s="6"/>
      <c r="CK900" s="5"/>
      <c r="CL900" s="5"/>
      <c r="CM900" s="4"/>
      <c r="CN900" s="6"/>
      <c r="CO900" s="4"/>
      <c r="CP900" s="6"/>
      <c r="CQ900" s="5"/>
      <c r="CR900" s="5"/>
      <c r="CS900" s="4"/>
      <c r="CT900" s="6"/>
      <c r="CU900" s="4"/>
      <c r="CV900" s="6"/>
      <c r="CW900" s="5"/>
      <c r="CX900" s="5"/>
      <c r="CY900" s="4"/>
      <c r="CZ900" s="6"/>
      <c r="DA900" s="4"/>
      <c r="DB900" s="6"/>
      <c r="DC900" s="5"/>
      <c r="DD900" s="5"/>
      <c r="DE900" s="4"/>
      <c r="DF900" s="6"/>
      <c r="DG900" s="4"/>
      <c r="DH900" s="6"/>
      <c r="DI900" s="5"/>
      <c r="DJ900" s="5"/>
      <c r="DK900" s="4"/>
      <c r="DL900" s="6"/>
      <c r="DM900" s="4"/>
      <c r="DN900" s="6"/>
      <c r="DO900" s="5"/>
      <c r="DP900" s="5"/>
      <c r="DQ900" s="4"/>
      <c r="DR900" s="6"/>
      <c r="DS900" s="4"/>
      <c r="DT900" s="6"/>
      <c r="DU900" s="5"/>
      <c r="DV900" s="5"/>
      <c r="DW900" s="4"/>
      <c r="DX900" s="6"/>
      <c r="DY900" s="4"/>
      <c r="DZ900" s="6"/>
      <c r="EA900" s="5"/>
      <c r="EB900" s="5"/>
      <c r="EC900" s="4"/>
      <c r="ED900" s="6"/>
      <c r="EE900" s="4"/>
      <c r="EF900" s="6"/>
      <c r="EG900" s="5"/>
      <c r="EH900" s="5"/>
      <c r="EI900" s="4"/>
      <c r="EJ900" s="6"/>
      <c r="EK900" s="4"/>
      <c r="EL900" s="6"/>
      <c r="EM900" s="5"/>
      <c r="EN900" s="5"/>
      <c r="EO900" s="4"/>
      <c r="EP900" s="6"/>
      <c r="EQ900" s="4"/>
      <c r="ER900" s="6"/>
      <c r="ES900" s="5"/>
      <c r="ET900" s="5"/>
      <c r="EU900" s="4"/>
      <c r="EV900" s="6"/>
      <c r="EW900" s="4"/>
      <c r="EX900" s="6"/>
      <c r="EY900" s="5"/>
      <c r="EZ900" s="5"/>
      <c r="FA900" s="4"/>
      <c r="FB900" s="6"/>
      <c r="FC900" s="4"/>
      <c r="FD900" s="6"/>
      <c r="FE900" s="5"/>
      <c r="FF900" s="5"/>
      <c r="FG900" s="4"/>
      <c r="FH900" s="6"/>
      <c r="FI900" s="4"/>
      <c r="FJ900" s="6"/>
      <c r="FK900" s="5"/>
      <c r="FL900" s="5"/>
      <c r="FM900" s="4"/>
      <c r="FN900" s="6"/>
      <c r="FO900" s="4"/>
      <c r="FP900" s="6"/>
      <c r="FQ900" s="5"/>
      <c r="FR900" s="5"/>
      <c r="FS900" s="4"/>
      <c r="FT900" s="6"/>
      <c r="FU900" s="4"/>
      <c r="FV900" s="6"/>
      <c r="FW900" s="5"/>
      <c r="FX900" s="5"/>
      <c r="FY900" s="4"/>
      <c r="FZ900" s="6"/>
      <c r="GA900" s="4"/>
      <c r="GB900" s="6"/>
      <c r="GC900" s="5"/>
      <c r="GD900" s="5"/>
      <c r="GE900" s="4"/>
      <c r="GF900" s="6"/>
      <c r="GG900" s="4"/>
      <c r="GH900" s="6"/>
      <c r="GI900" s="5"/>
      <c r="GJ900" s="5"/>
      <c r="GK900" s="4"/>
      <c r="GL900" s="6"/>
      <c r="GM900" s="4"/>
      <c r="GN900" s="6"/>
      <c r="GO900" s="5"/>
      <c r="GP900" s="5"/>
      <c r="GQ900" s="4"/>
      <c r="GR900" s="6"/>
      <c r="GS900" s="4"/>
      <c r="GT900" s="6"/>
      <c r="GU900" s="5"/>
      <c r="GV900" s="5"/>
      <c r="GW900" s="4"/>
      <c r="GX900" s="6"/>
      <c r="GY900" s="4"/>
      <c r="GZ900" s="6"/>
      <c r="HA900" s="5"/>
      <c r="HB900" s="5"/>
      <c r="HC900" s="4"/>
      <c r="HD900" s="6"/>
      <c r="HE900" s="4"/>
      <c r="HF900" s="6"/>
      <c r="HG900" s="5"/>
      <c r="HH900" s="5"/>
      <c r="HI900" s="4"/>
      <c r="HJ900" s="6"/>
      <c r="HK900" s="4"/>
      <c r="HL900" s="6"/>
      <c r="HM900" s="5"/>
      <c r="HN900" s="5"/>
      <c r="HO900" s="4"/>
      <c r="HP900" s="6"/>
      <c r="HQ900" s="4"/>
      <c r="HR900" s="6"/>
      <c r="HS900" s="5"/>
      <c r="HT900" s="5"/>
      <c r="HU900" s="4"/>
      <c r="HV900" s="6"/>
      <c r="HW900" s="4"/>
      <c r="HX900" s="6"/>
      <c r="HY900" s="5"/>
      <c r="HZ900" s="5"/>
      <c r="IA900" s="4"/>
      <c r="IB900" s="6"/>
      <c r="IC900" s="4"/>
      <c r="ID900" s="6"/>
      <c r="IE900" s="5"/>
      <c r="IF900" s="5"/>
      <c r="IG900" s="4"/>
      <c r="IH900" s="6"/>
      <c r="II900" s="4"/>
      <c r="IJ900" s="6"/>
      <c r="IK900" s="5"/>
      <c r="IL900" s="5"/>
      <c r="IM900" s="4"/>
      <c r="IN900" s="6"/>
      <c r="IO900" s="4"/>
      <c r="IP900" s="6"/>
      <c r="IQ900" s="5"/>
      <c r="IR900" s="5"/>
      <c r="IS900" s="4"/>
      <c r="IT900" s="6"/>
      <c r="IU900" s="4"/>
      <c r="IV900" s="6"/>
      <c r="IW900" s="5"/>
      <c r="IX900" s="5"/>
      <c r="IY900" s="4"/>
      <c r="IZ900" s="6"/>
      <c r="JA900" s="4"/>
      <c r="JB900" s="6"/>
      <c r="JC900" s="5"/>
      <c r="JD900" s="5"/>
      <c r="JE900" s="4"/>
      <c r="JF900" s="6"/>
      <c r="JG900" s="4"/>
      <c r="JH900" s="6"/>
      <c r="JI900" s="5"/>
      <c r="JJ900" s="5"/>
      <c r="JK900" s="4"/>
      <c r="JL900" s="6"/>
      <c r="JM900" s="4"/>
      <c r="JN900" s="6"/>
      <c r="JO900" s="5"/>
      <c r="JP900" s="5"/>
      <c r="JQ900" s="4"/>
      <c r="JR900" s="6"/>
      <c r="JS900" s="4"/>
      <c r="JT900" s="6"/>
      <c r="JU900" s="5"/>
      <c r="JV900" s="5"/>
      <c r="JW900" s="4"/>
      <c r="JX900" s="6"/>
      <c r="JY900" s="4"/>
      <c r="JZ900" s="6"/>
      <c r="KA900" s="5"/>
      <c r="KB900" s="5"/>
      <c r="KC900" s="4"/>
      <c r="KD900" s="6"/>
      <c r="KE900" s="4"/>
      <c r="KF900" s="6"/>
      <c r="KG900" s="5"/>
      <c r="KH900" s="5"/>
      <c r="KI900" s="4"/>
      <c r="KJ900" s="6"/>
      <c r="KK900" s="4"/>
      <c r="KL900" s="6"/>
      <c r="KM900" s="5"/>
      <c r="KN900" s="5"/>
    </row>
    <row r="901">
      <c r="A901" s="3" t="s">
        <v>85</v>
      </c>
      <c r="B901" s="3" t="s">
        <v>789</v>
      </c>
      <c r="C901" s="3" t="s">
        <v>449</v>
      </c>
      <c r="D901" s="3" t="s">
        <v>649</v>
      </c>
      <c r="E901" s="3" t="s">
        <v>790</v>
      </c>
      <c r="F901" s="3" t="s">
        <v>790</v>
      </c>
      <c r="G901" s="3" t="s">
        <v>790</v>
      </c>
      <c r="H901" s="3" t="s">
        <v>122</v>
      </c>
      <c r="I901" s="3" t="s">
        <v>1310</v>
      </c>
      <c r="J901" s="3" t="s">
        <v>1307</v>
      </c>
      <c r="K901" s="4">
        <v>663</v>
      </c>
      <c r="L901" s="4">
        <f>=ROUNDDOWN(7.36666666666667,0)</f>
      </c>
      <c r="M901" s="4">
        <v>2700</v>
      </c>
      <c r="N901" s="5">
        <v>1</v>
      </c>
      <c r="O901" s="4"/>
      <c r="P901" s="4">
        <f>=ROUNDDOWN({0},0)</f>
      </c>
      <c r="Q901" s="4"/>
      <c r="R901" s="5"/>
      <c r="S901" s="4">
        <v>49</v>
      </c>
      <c r="T901" s="6">
        <v>2731.58</v>
      </c>
      <c r="U901" s="4"/>
      <c r="V901" s="6"/>
      <c r="W901" s="5"/>
      <c r="X901" s="5"/>
      <c r="Y901" s="4">
        <v>4</v>
      </c>
      <c r="Z901" s="6">
        <v>205</v>
      </c>
      <c r="AA901" s="4"/>
      <c r="AB901" s="6"/>
      <c r="AC901" s="5"/>
      <c r="AD901" s="5"/>
      <c r="AE901" s="4">
        <v>10</v>
      </c>
      <c r="AF901" s="6">
        <v>553.2</v>
      </c>
      <c r="AG901" s="4"/>
      <c r="AH901" s="6"/>
      <c r="AI901" s="5"/>
      <c r="AJ901" s="5"/>
      <c r="AK901" s="4">
        <v>2</v>
      </c>
      <c r="AL901" s="6">
        <v>119.2</v>
      </c>
      <c r="AM901" s="4"/>
      <c r="AN901" s="6"/>
      <c r="AO901" s="5"/>
      <c r="AP901" s="5"/>
      <c r="AQ901" s="4"/>
      <c r="AR901" s="6"/>
      <c r="AS901" s="4"/>
      <c r="AT901" s="6"/>
      <c r="AU901" s="5"/>
      <c r="AV901" s="5"/>
      <c r="AW901" s="4">
        <v>5</v>
      </c>
      <c r="AX901" s="6">
        <v>255.02</v>
      </c>
      <c r="AY901" s="4"/>
      <c r="AZ901" s="6"/>
      <c r="BA901" s="5"/>
      <c r="BB901" s="5"/>
      <c r="BC901" s="4"/>
      <c r="BD901" s="6"/>
      <c r="BE901" s="4"/>
      <c r="BF901" s="6"/>
      <c r="BG901" s="5"/>
      <c r="BH901" s="5"/>
      <c r="BI901" s="4">
        <v>22</v>
      </c>
      <c r="BJ901" s="6">
        <v>1247.14</v>
      </c>
      <c r="BK901" s="4"/>
      <c r="BL901" s="6"/>
      <c r="BM901" s="5"/>
      <c r="BN901" s="5"/>
      <c r="BO901" s="4">
        <v>1</v>
      </c>
      <c r="BP901" s="6">
        <v>58.21</v>
      </c>
      <c r="BQ901" s="4"/>
      <c r="BR901" s="6"/>
      <c r="BS901" s="5"/>
      <c r="BT901" s="5"/>
      <c r="BU901" s="4"/>
      <c r="BV901" s="6"/>
      <c r="BW901" s="4"/>
      <c r="BX901" s="6"/>
      <c r="BY901" s="5"/>
      <c r="BZ901" s="5"/>
      <c r="CA901" s="4"/>
      <c r="CB901" s="6"/>
      <c r="CC901" s="4"/>
      <c r="CD901" s="6"/>
      <c r="CE901" s="5"/>
      <c r="CF901" s="5"/>
      <c r="CG901" s="4">
        <v>2</v>
      </c>
      <c r="CH901" s="6">
        <v>88.46</v>
      </c>
      <c r="CI901" s="4"/>
      <c r="CJ901" s="6"/>
      <c r="CK901" s="5"/>
      <c r="CL901" s="5"/>
      <c r="CM901" s="4"/>
      <c r="CN901" s="6"/>
      <c r="CO901" s="4"/>
      <c r="CP901" s="6"/>
      <c r="CQ901" s="5"/>
      <c r="CR901" s="5"/>
      <c r="CS901" s="4"/>
      <c r="CT901" s="6"/>
      <c r="CU901" s="4"/>
      <c r="CV901" s="6"/>
      <c r="CW901" s="5"/>
      <c r="CX901" s="5"/>
      <c r="CY901" s="4"/>
      <c r="CZ901" s="6"/>
      <c r="DA901" s="4"/>
      <c r="DB901" s="6"/>
      <c r="DC901" s="5"/>
      <c r="DD901" s="5"/>
      <c r="DE901" s="4"/>
      <c r="DF901" s="6"/>
      <c r="DG901" s="4"/>
      <c r="DH901" s="6"/>
      <c r="DI901" s="5"/>
      <c r="DJ901" s="5"/>
      <c r="DK901" s="4"/>
      <c r="DL901" s="6"/>
      <c r="DM901" s="4"/>
      <c r="DN901" s="6"/>
      <c r="DO901" s="5"/>
      <c r="DP901" s="5"/>
      <c r="DQ901" s="4">
        <v>1</v>
      </c>
      <c r="DR901" s="6">
        <v>58.21</v>
      </c>
      <c r="DS901" s="4"/>
      <c r="DT901" s="6"/>
      <c r="DU901" s="5"/>
      <c r="DV901" s="5"/>
      <c r="DW901" s="4"/>
      <c r="DX901" s="6"/>
      <c r="DY901" s="4"/>
      <c r="DZ901" s="6"/>
      <c r="EA901" s="5"/>
      <c r="EB901" s="5"/>
      <c r="EC901" s="4">
        <v>2</v>
      </c>
      <c r="ED901" s="6">
        <v>147.14</v>
      </c>
      <c r="EE901" s="4"/>
      <c r="EF901" s="6"/>
      <c r="EG901" s="5"/>
      <c r="EH901" s="5"/>
      <c r="EI901" s="4"/>
      <c r="EJ901" s="6"/>
      <c r="EK901" s="4"/>
      <c r="EL901" s="6"/>
      <c r="EM901" s="5"/>
      <c r="EN901" s="5"/>
      <c r="EO901" s="4"/>
      <c r="EP901" s="6"/>
      <c r="EQ901" s="4"/>
      <c r="ER901" s="6"/>
      <c r="ES901" s="5"/>
      <c r="ET901" s="5"/>
      <c r="EU901" s="4"/>
      <c r="EV901" s="6"/>
      <c r="EW901" s="4"/>
      <c r="EX901" s="6"/>
      <c r="EY901" s="5"/>
      <c r="EZ901" s="5"/>
      <c r="FA901" s="4"/>
      <c r="FB901" s="6"/>
      <c r="FC901" s="4"/>
      <c r="FD901" s="6"/>
      <c r="FE901" s="5"/>
      <c r="FF901" s="5"/>
      <c r="FG901" s="4"/>
      <c r="FH901" s="6"/>
      <c r="FI901" s="4"/>
      <c r="FJ901" s="6"/>
      <c r="FK901" s="5"/>
      <c r="FL901" s="5"/>
      <c r="FM901" s="4"/>
      <c r="FN901" s="6"/>
      <c r="FO901" s="4"/>
      <c r="FP901" s="6"/>
      <c r="FQ901" s="5"/>
      <c r="FR901" s="5"/>
      <c r="FS901" s="4"/>
      <c r="FT901" s="6"/>
      <c r="FU901" s="4"/>
      <c r="FV901" s="6"/>
      <c r="FW901" s="5"/>
      <c r="FX901" s="5"/>
      <c r="FY901" s="4"/>
      <c r="FZ901" s="6"/>
      <c r="GA901" s="4"/>
      <c r="GB901" s="6"/>
      <c r="GC901" s="5"/>
      <c r="GD901" s="5"/>
      <c r="GE901" s="4"/>
      <c r="GF901" s="6"/>
      <c r="GG901" s="4"/>
      <c r="GH901" s="6"/>
      <c r="GI901" s="5"/>
      <c r="GJ901" s="5"/>
      <c r="GK901" s="4"/>
      <c r="GL901" s="6"/>
      <c r="GM901" s="4"/>
      <c r="GN901" s="6"/>
      <c r="GO901" s="5"/>
      <c r="GP901" s="5"/>
      <c r="GQ901" s="4"/>
      <c r="GR901" s="6"/>
      <c r="GS901" s="4"/>
      <c r="GT901" s="6"/>
      <c r="GU901" s="5"/>
      <c r="GV901" s="5"/>
      <c r="GW901" s="4"/>
      <c r="GX901" s="6"/>
      <c r="GY901" s="4"/>
      <c r="GZ901" s="6"/>
      <c r="HA901" s="5"/>
      <c r="HB901" s="5"/>
      <c r="HC901" s="4"/>
      <c r="HD901" s="6"/>
      <c r="HE901" s="4"/>
      <c r="HF901" s="6"/>
      <c r="HG901" s="5"/>
      <c r="HH901" s="5"/>
      <c r="HI901" s="4"/>
      <c r="HJ901" s="6"/>
      <c r="HK901" s="4"/>
      <c r="HL901" s="6"/>
      <c r="HM901" s="5"/>
      <c r="HN901" s="5"/>
      <c r="HO901" s="4"/>
      <c r="HP901" s="6"/>
      <c r="HQ901" s="4"/>
      <c r="HR901" s="6"/>
      <c r="HS901" s="5"/>
      <c r="HT901" s="5"/>
      <c r="HU901" s="4"/>
      <c r="HV901" s="6"/>
      <c r="HW901" s="4"/>
      <c r="HX901" s="6"/>
      <c r="HY901" s="5"/>
      <c r="HZ901" s="5"/>
      <c r="IA901" s="4"/>
      <c r="IB901" s="6"/>
      <c r="IC901" s="4"/>
      <c r="ID901" s="6"/>
      <c r="IE901" s="5"/>
      <c r="IF901" s="5"/>
      <c r="IG901" s="4"/>
      <c r="IH901" s="6"/>
      <c r="II901" s="4"/>
      <c r="IJ901" s="6"/>
      <c r="IK901" s="5"/>
      <c r="IL901" s="5"/>
      <c r="IM901" s="4"/>
      <c r="IN901" s="6"/>
      <c r="IO901" s="4"/>
      <c r="IP901" s="6"/>
      <c r="IQ901" s="5"/>
      <c r="IR901" s="5"/>
      <c r="IS901" s="4"/>
      <c r="IT901" s="6"/>
      <c r="IU901" s="4"/>
      <c r="IV901" s="6"/>
      <c r="IW901" s="5"/>
      <c r="IX901" s="5"/>
      <c r="IY901" s="4"/>
      <c r="IZ901" s="6"/>
      <c r="JA901" s="4"/>
      <c r="JB901" s="6"/>
      <c r="JC901" s="5"/>
      <c r="JD901" s="5"/>
      <c r="JE901" s="4"/>
      <c r="JF901" s="6"/>
      <c r="JG901" s="4"/>
      <c r="JH901" s="6"/>
      <c r="JI901" s="5"/>
      <c r="JJ901" s="5"/>
      <c r="JK901" s="4"/>
      <c r="JL901" s="6"/>
      <c r="JM901" s="4"/>
      <c r="JN901" s="6"/>
      <c r="JO901" s="5"/>
      <c r="JP901" s="5"/>
      <c r="JQ901" s="4"/>
      <c r="JR901" s="6"/>
      <c r="JS901" s="4"/>
      <c r="JT901" s="6"/>
      <c r="JU901" s="5"/>
      <c r="JV901" s="5"/>
      <c r="JW901" s="4"/>
      <c r="JX901" s="6"/>
      <c r="JY901" s="4"/>
      <c r="JZ901" s="6"/>
      <c r="KA901" s="5"/>
      <c r="KB901" s="5"/>
      <c r="KC901" s="4"/>
      <c r="KD901" s="6"/>
      <c r="KE901" s="4"/>
      <c r="KF901" s="6"/>
      <c r="KG901" s="5"/>
      <c r="KH901" s="5"/>
      <c r="KI901" s="4"/>
      <c r="KJ901" s="6"/>
      <c r="KK901" s="4"/>
      <c r="KL901" s="6"/>
      <c r="KM901" s="5"/>
      <c r="KN901" s="5"/>
    </row>
    <row r="902">
      <c r="A902" s="3" t="s">
        <v>85</v>
      </c>
      <c r="B902" s="3" t="s">
        <v>789</v>
      </c>
      <c r="C902" s="3" t="s">
        <v>449</v>
      </c>
      <c r="D902" s="3" t="s">
        <v>649</v>
      </c>
      <c r="E902" s="3" t="s">
        <v>791</v>
      </c>
      <c r="F902" s="3" t="s">
        <v>791</v>
      </c>
      <c r="G902" s="3" t="s">
        <v>791</v>
      </c>
      <c r="H902" s="3" t="s">
        <v>165</v>
      </c>
      <c r="I902" s="3" t="s">
        <v>1311</v>
      </c>
      <c r="J902" s="3" t="s">
        <v>1319</v>
      </c>
      <c r="K902" s="4">
        <v>365</v>
      </c>
      <c r="L902" s="4">
        <f>=ROUNDDOWN(10.5491329479769,0)</f>
      </c>
      <c r="M902" s="4">
        <v>800</v>
      </c>
      <c r="N902" s="5">
        <v>1</v>
      </c>
      <c r="O902" s="4"/>
      <c r="P902" s="4">
        <f>=ROUNDDOWN({0},0)</f>
      </c>
      <c r="Q902" s="4"/>
      <c r="R902" s="5"/>
      <c r="S902" s="4">
        <v>18</v>
      </c>
      <c r="T902" s="6">
        <v>1083.29</v>
      </c>
      <c r="U902" s="4"/>
      <c r="V902" s="6"/>
      <c r="W902" s="5"/>
      <c r="X902" s="5"/>
      <c r="Y902" s="4">
        <v>10</v>
      </c>
      <c r="Z902" s="6">
        <v>611.12</v>
      </c>
      <c r="AA902" s="4"/>
      <c r="AB902" s="6"/>
      <c r="AC902" s="5"/>
      <c r="AD902" s="5"/>
      <c r="AE902" s="4">
        <v>6</v>
      </c>
      <c r="AF902" s="6">
        <v>339.28</v>
      </c>
      <c r="AG902" s="4"/>
      <c r="AH902" s="6"/>
      <c r="AI902" s="5"/>
      <c r="AJ902" s="5"/>
      <c r="AK902" s="4">
        <v>1</v>
      </c>
      <c r="AL902" s="6">
        <v>67.38</v>
      </c>
      <c r="AM902" s="4"/>
      <c r="AN902" s="6"/>
      <c r="AO902" s="5"/>
      <c r="AP902" s="5"/>
      <c r="AQ902" s="4"/>
      <c r="AR902" s="6"/>
      <c r="AS902" s="4"/>
      <c r="AT902" s="6"/>
      <c r="AU902" s="5"/>
      <c r="AV902" s="5"/>
      <c r="AW902" s="4">
        <v>1</v>
      </c>
      <c r="AX902" s="6">
        <v>65.51</v>
      </c>
      <c r="AY902" s="4"/>
      <c r="AZ902" s="6"/>
      <c r="BA902" s="5"/>
      <c r="BB902" s="5"/>
      <c r="BC902" s="4"/>
      <c r="BD902" s="6"/>
      <c r="BE902" s="4"/>
      <c r="BF902" s="6"/>
      <c r="BG902" s="5"/>
      <c r="BH902" s="5"/>
      <c r="BI902" s="4"/>
      <c r="BJ902" s="6"/>
      <c r="BK902" s="4"/>
      <c r="BL902" s="6"/>
      <c r="BM902" s="5"/>
      <c r="BN902" s="5"/>
      <c r="BO902" s="4"/>
      <c r="BP902" s="6"/>
      <c r="BQ902" s="4"/>
      <c r="BR902" s="6"/>
      <c r="BS902" s="5"/>
      <c r="BT902" s="5"/>
      <c r="BU902" s="4"/>
      <c r="BV902" s="6"/>
      <c r="BW902" s="4"/>
      <c r="BX902" s="6"/>
      <c r="BY902" s="5"/>
      <c r="BZ902" s="5"/>
      <c r="CA902" s="4"/>
      <c r="CB902" s="6"/>
      <c r="CC902" s="4"/>
      <c r="CD902" s="6"/>
      <c r="CE902" s="5"/>
      <c r="CF902" s="5"/>
      <c r="CG902" s="4"/>
      <c r="CH902" s="6"/>
      <c r="CI902" s="4"/>
      <c r="CJ902" s="6"/>
      <c r="CK902" s="5"/>
      <c r="CL902" s="5"/>
      <c r="CM902" s="4"/>
      <c r="CN902" s="6"/>
      <c r="CO902" s="4"/>
      <c r="CP902" s="6"/>
      <c r="CQ902" s="5"/>
      <c r="CR902" s="5"/>
      <c r="CS902" s="4"/>
      <c r="CT902" s="6"/>
      <c r="CU902" s="4"/>
      <c r="CV902" s="6"/>
      <c r="CW902" s="5"/>
      <c r="CX902" s="5"/>
      <c r="CY902" s="4"/>
      <c r="CZ902" s="6"/>
      <c r="DA902" s="4"/>
      <c r="DB902" s="6"/>
      <c r="DC902" s="5"/>
      <c r="DD902" s="5"/>
      <c r="DE902" s="4"/>
      <c r="DF902" s="6"/>
      <c r="DG902" s="4"/>
      <c r="DH902" s="6"/>
      <c r="DI902" s="5"/>
      <c r="DJ902" s="5"/>
      <c r="DK902" s="4"/>
      <c r="DL902" s="6"/>
      <c r="DM902" s="4"/>
      <c r="DN902" s="6"/>
      <c r="DO902" s="5"/>
      <c r="DP902" s="5"/>
      <c r="DQ902" s="4"/>
      <c r="DR902" s="6"/>
      <c r="DS902" s="4"/>
      <c r="DT902" s="6"/>
      <c r="DU902" s="5"/>
      <c r="DV902" s="5"/>
      <c r="DW902" s="4"/>
      <c r="DX902" s="6"/>
      <c r="DY902" s="4"/>
      <c r="DZ902" s="6"/>
      <c r="EA902" s="5"/>
      <c r="EB902" s="5"/>
      <c r="EC902" s="4"/>
      <c r="ED902" s="6"/>
      <c r="EE902" s="4"/>
      <c r="EF902" s="6"/>
      <c r="EG902" s="5"/>
      <c r="EH902" s="5"/>
      <c r="EI902" s="4"/>
      <c r="EJ902" s="6"/>
      <c r="EK902" s="4"/>
      <c r="EL902" s="6"/>
      <c r="EM902" s="5"/>
      <c r="EN902" s="5"/>
      <c r="EO902" s="4"/>
      <c r="EP902" s="6"/>
      <c r="EQ902" s="4"/>
      <c r="ER902" s="6"/>
      <c r="ES902" s="5"/>
      <c r="ET902" s="5"/>
      <c r="EU902" s="4"/>
      <c r="EV902" s="6"/>
      <c r="EW902" s="4"/>
      <c r="EX902" s="6"/>
      <c r="EY902" s="5"/>
      <c r="EZ902" s="5"/>
      <c r="FA902" s="4"/>
      <c r="FB902" s="6"/>
      <c r="FC902" s="4"/>
      <c r="FD902" s="6"/>
      <c r="FE902" s="5"/>
      <c r="FF902" s="5"/>
      <c r="FG902" s="4"/>
      <c r="FH902" s="6"/>
      <c r="FI902" s="4"/>
      <c r="FJ902" s="6"/>
      <c r="FK902" s="5"/>
      <c r="FL902" s="5"/>
      <c r="FM902" s="4"/>
      <c r="FN902" s="6"/>
      <c r="FO902" s="4"/>
      <c r="FP902" s="6"/>
      <c r="FQ902" s="5"/>
      <c r="FR902" s="5"/>
      <c r="FS902" s="4"/>
      <c r="FT902" s="6"/>
      <c r="FU902" s="4"/>
      <c r="FV902" s="6"/>
      <c r="FW902" s="5"/>
      <c r="FX902" s="5"/>
      <c r="FY902" s="4"/>
      <c r="FZ902" s="6"/>
      <c r="GA902" s="4"/>
      <c r="GB902" s="6"/>
      <c r="GC902" s="5"/>
      <c r="GD902" s="5"/>
      <c r="GE902" s="4"/>
      <c r="GF902" s="6"/>
      <c r="GG902" s="4"/>
      <c r="GH902" s="6"/>
      <c r="GI902" s="5"/>
      <c r="GJ902" s="5"/>
      <c r="GK902" s="4"/>
      <c r="GL902" s="6"/>
      <c r="GM902" s="4"/>
      <c r="GN902" s="6"/>
      <c r="GO902" s="5"/>
      <c r="GP902" s="5"/>
      <c r="GQ902" s="4"/>
      <c r="GR902" s="6"/>
      <c r="GS902" s="4"/>
      <c r="GT902" s="6"/>
      <c r="GU902" s="5"/>
      <c r="GV902" s="5"/>
      <c r="GW902" s="4"/>
      <c r="GX902" s="6"/>
      <c r="GY902" s="4"/>
      <c r="GZ902" s="6"/>
      <c r="HA902" s="5"/>
      <c r="HB902" s="5"/>
      <c r="HC902" s="4"/>
      <c r="HD902" s="6"/>
      <c r="HE902" s="4"/>
      <c r="HF902" s="6"/>
      <c r="HG902" s="5"/>
      <c r="HH902" s="5"/>
      <c r="HI902" s="4"/>
      <c r="HJ902" s="6"/>
      <c r="HK902" s="4"/>
      <c r="HL902" s="6"/>
      <c r="HM902" s="5"/>
      <c r="HN902" s="5"/>
      <c r="HO902" s="4"/>
      <c r="HP902" s="6"/>
      <c r="HQ902" s="4"/>
      <c r="HR902" s="6"/>
      <c r="HS902" s="5"/>
      <c r="HT902" s="5"/>
      <c r="HU902" s="4"/>
      <c r="HV902" s="6"/>
      <c r="HW902" s="4"/>
      <c r="HX902" s="6"/>
      <c r="HY902" s="5"/>
      <c r="HZ902" s="5"/>
      <c r="IA902" s="4"/>
      <c r="IB902" s="6"/>
      <c r="IC902" s="4"/>
      <c r="ID902" s="6"/>
      <c r="IE902" s="5"/>
      <c r="IF902" s="5"/>
      <c r="IG902" s="4"/>
      <c r="IH902" s="6"/>
      <c r="II902" s="4"/>
      <c r="IJ902" s="6"/>
      <c r="IK902" s="5"/>
      <c r="IL902" s="5"/>
      <c r="IM902" s="4"/>
      <c r="IN902" s="6"/>
      <c r="IO902" s="4"/>
      <c r="IP902" s="6"/>
      <c r="IQ902" s="5"/>
      <c r="IR902" s="5"/>
      <c r="IS902" s="4"/>
      <c r="IT902" s="6"/>
      <c r="IU902" s="4"/>
      <c r="IV902" s="6"/>
      <c r="IW902" s="5"/>
      <c r="IX902" s="5"/>
      <c r="IY902" s="4"/>
      <c r="IZ902" s="6"/>
      <c r="JA902" s="4"/>
      <c r="JB902" s="6"/>
      <c r="JC902" s="5"/>
      <c r="JD902" s="5"/>
      <c r="JE902" s="4"/>
      <c r="JF902" s="6"/>
      <c r="JG902" s="4"/>
      <c r="JH902" s="6"/>
      <c r="JI902" s="5"/>
      <c r="JJ902" s="5"/>
      <c r="JK902" s="4"/>
      <c r="JL902" s="6"/>
      <c r="JM902" s="4"/>
      <c r="JN902" s="6"/>
      <c r="JO902" s="5"/>
      <c r="JP902" s="5"/>
      <c r="JQ902" s="4"/>
      <c r="JR902" s="6"/>
      <c r="JS902" s="4"/>
      <c r="JT902" s="6"/>
      <c r="JU902" s="5"/>
      <c r="JV902" s="5"/>
      <c r="JW902" s="4"/>
      <c r="JX902" s="6"/>
      <c r="JY902" s="4"/>
      <c r="JZ902" s="6"/>
      <c r="KA902" s="5"/>
      <c r="KB902" s="5"/>
      <c r="KC902" s="4"/>
      <c r="KD902" s="6"/>
      <c r="KE902" s="4"/>
      <c r="KF902" s="6"/>
      <c r="KG902" s="5"/>
      <c r="KH902" s="5"/>
      <c r="KI902" s="4"/>
      <c r="KJ902" s="6"/>
      <c r="KK902" s="4"/>
      <c r="KL902" s="6"/>
      <c r="KM902" s="5"/>
      <c r="KN902" s="5"/>
    </row>
    <row r="903">
      <c r="A903" s="3" t="s">
        <v>85</v>
      </c>
      <c r="B903" s="3" t="s">
        <v>789</v>
      </c>
      <c r="C903" s="3" t="s">
        <v>449</v>
      </c>
      <c r="D903" s="3" t="s">
        <v>649</v>
      </c>
      <c r="E903" s="3" t="s">
        <v>791</v>
      </c>
      <c r="F903" s="3" t="s">
        <v>791</v>
      </c>
      <c r="G903" s="3" t="s">
        <v>791</v>
      </c>
      <c r="H903" s="3" t="s">
        <v>165</v>
      </c>
      <c r="I903" s="3" t="s">
        <v>1341</v>
      </c>
      <c r="J903" s="3" t="s">
        <v>1319</v>
      </c>
      <c r="K903" s="4">
        <v>868</v>
      </c>
      <c r="L903" s="4">
        <f>=ROUNDDOWN(37.2532188841202,0)</f>
      </c>
      <c r="M903" s="4"/>
      <c r="N903" s="5">
        <v>1</v>
      </c>
      <c r="O903" s="4"/>
      <c r="P903" s="4">
        <f>=ROUNDDOWN({0},0)</f>
      </c>
      <c r="Q903" s="4"/>
      <c r="R903" s="5"/>
      <c r="S903" s="4">
        <v>15</v>
      </c>
      <c r="T903" s="6">
        <v>916.13</v>
      </c>
      <c r="U903" s="4"/>
      <c r="V903" s="6"/>
      <c r="W903" s="5"/>
      <c r="X903" s="5"/>
      <c r="Y903" s="4">
        <v>9</v>
      </c>
      <c r="Z903" s="6">
        <v>535.14</v>
      </c>
      <c r="AA903" s="4"/>
      <c r="AB903" s="6"/>
      <c r="AC903" s="5"/>
      <c r="AD903" s="5"/>
      <c r="AE903" s="4"/>
      <c r="AF903" s="6"/>
      <c r="AG903" s="4"/>
      <c r="AH903" s="6"/>
      <c r="AI903" s="5"/>
      <c r="AJ903" s="5"/>
      <c r="AK903" s="4">
        <v>2</v>
      </c>
      <c r="AL903" s="6">
        <v>134.76</v>
      </c>
      <c r="AM903" s="4"/>
      <c r="AN903" s="6"/>
      <c r="AO903" s="5"/>
      <c r="AP903" s="5"/>
      <c r="AQ903" s="4"/>
      <c r="AR903" s="6"/>
      <c r="AS903" s="4"/>
      <c r="AT903" s="6"/>
      <c r="AU903" s="5"/>
      <c r="AV903" s="5"/>
      <c r="AW903" s="4"/>
      <c r="AX903" s="6"/>
      <c r="AY903" s="4"/>
      <c r="AZ903" s="6"/>
      <c r="BA903" s="5"/>
      <c r="BB903" s="5"/>
      <c r="BC903" s="4"/>
      <c r="BD903" s="6"/>
      <c r="BE903" s="4"/>
      <c r="BF903" s="6"/>
      <c r="BG903" s="5"/>
      <c r="BH903" s="5"/>
      <c r="BI903" s="4">
        <v>3</v>
      </c>
      <c r="BJ903" s="6">
        <v>180.72</v>
      </c>
      <c r="BK903" s="4"/>
      <c r="BL903" s="6"/>
      <c r="BM903" s="5"/>
      <c r="BN903" s="5"/>
      <c r="BO903" s="4"/>
      <c r="BP903" s="6"/>
      <c r="BQ903" s="4"/>
      <c r="BR903" s="6"/>
      <c r="BS903" s="5"/>
      <c r="BT903" s="5"/>
      <c r="BU903" s="4"/>
      <c r="BV903" s="6"/>
      <c r="BW903" s="4"/>
      <c r="BX903" s="6"/>
      <c r="BY903" s="5"/>
      <c r="BZ903" s="5"/>
      <c r="CA903" s="4"/>
      <c r="CB903" s="6"/>
      <c r="CC903" s="4"/>
      <c r="CD903" s="6"/>
      <c r="CE903" s="5"/>
      <c r="CF903" s="5"/>
      <c r="CG903" s="4"/>
      <c r="CH903" s="6"/>
      <c r="CI903" s="4"/>
      <c r="CJ903" s="6"/>
      <c r="CK903" s="5"/>
      <c r="CL903" s="5"/>
      <c r="CM903" s="4"/>
      <c r="CN903" s="6"/>
      <c r="CO903" s="4"/>
      <c r="CP903" s="6"/>
      <c r="CQ903" s="5"/>
      <c r="CR903" s="5"/>
      <c r="CS903" s="4">
        <v>1</v>
      </c>
      <c r="CT903" s="6">
        <v>65.51</v>
      </c>
      <c r="CU903" s="4"/>
      <c r="CV903" s="6"/>
      <c r="CW903" s="5"/>
      <c r="CX903" s="5"/>
      <c r="CY903" s="4"/>
      <c r="CZ903" s="6"/>
      <c r="DA903" s="4"/>
      <c r="DB903" s="6"/>
      <c r="DC903" s="5"/>
      <c r="DD903" s="5"/>
      <c r="DE903" s="4"/>
      <c r="DF903" s="6"/>
      <c r="DG903" s="4"/>
      <c r="DH903" s="6"/>
      <c r="DI903" s="5"/>
      <c r="DJ903" s="5"/>
      <c r="DK903" s="4"/>
      <c r="DL903" s="6"/>
      <c r="DM903" s="4"/>
      <c r="DN903" s="6"/>
      <c r="DO903" s="5"/>
      <c r="DP903" s="5"/>
      <c r="DQ903" s="4"/>
      <c r="DR903" s="6"/>
      <c r="DS903" s="4"/>
      <c r="DT903" s="6"/>
      <c r="DU903" s="5"/>
      <c r="DV903" s="5"/>
      <c r="DW903" s="4"/>
      <c r="DX903" s="6"/>
      <c r="DY903" s="4"/>
      <c r="DZ903" s="6"/>
      <c r="EA903" s="5"/>
      <c r="EB903" s="5"/>
      <c r="EC903" s="4"/>
      <c r="ED903" s="6"/>
      <c r="EE903" s="4"/>
      <c r="EF903" s="6"/>
      <c r="EG903" s="5"/>
      <c r="EH903" s="5"/>
      <c r="EI903" s="4"/>
      <c r="EJ903" s="6"/>
      <c r="EK903" s="4"/>
      <c r="EL903" s="6"/>
      <c r="EM903" s="5"/>
      <c r="EN903" s="5"/>
      <c r="EO903" s="4"/>
      <c r="EP903" s="6"/>
      <c r="EQ903" s="4"/>
      <c r="ER903" s="6"/>
      <c r="ES903" s="5"/>
      <c r="ET903" s="5"/>
      <c r="EU903" s="4"/>
      <c r="EV903" s="6"/>
      <c r="EW903" s="4"/>
      <c r="EX903" s="6"/>
      <c r="EY903" s="5"/>
      <c r="EZ903" s="5"/>
      <c r="FA903" s="4"/>
      <c r="FB903" s="6"/>
      <c r="FC903" s="4"/>
      <c r="FD903" s="6"/>
      <c r="FE903" s="5"/>
      <c r="FF903" s="5"/>
      <c r="FG903" s="4"/>
      <c r="FH903" s="6"/>
      <c r="FI903" s="4"/>
      <c r="FJ903" s="6"/>
      <c r="FK903" s="5"/>
      <c r="FL903" s="5"/>
      <c r="FM903" s="4"/>
      <c r="FN903" s="6"/>
      <c r="FO903" s="4"/>
      <c r="FP903" s="6"/>
      <c r="FQ903" s="5"/>
      <c r="FR903" s="5"/>
      <c r="FS903" s="4"/>
      <c r="FT903" s="6"/>
      <c r="FU903" s="4"/>
      <c r="FV903" s="6"/>
      <c r="FW903" s="5"/>
      <c r="FX903" s="5"/>
      <c r="FY903" s="4"/>
      <c r="FZ903" s="6"/>
      <c r="GA903" s="4"/>
      <c r="GB903" s="6"/>
      <c r="GC903" s="5"/>
      <c r="GD903" s="5"/>
      <c r="GE903" s="4"/>
      <c r="GF903" s="6"/>
      <c r="GG903" s="4"/>
      <c r="GH903" s="6"/>
      <c r="GI903" s="5"/>
      <c r="GJ903" s="5"/>
      <c r="GK903" s="4"/>
      <c r="GL903" s="6"/>
      <c r="GM903" s="4"/>
      <c r="GN903" s="6"/>
      <c r="GO903" s="5"/>
      <c r="GP903" s="5"/>
      <c r="GQ903" s="4"/>
      <c r="GR903" s="6"/>
      <c r="GS903" s="4"/>
      <c r="GT903" s="6"/>
      <c r="GU903" s="5"/>
      <c r="GV903" s="5"/>
      <c r="GW903" s="4"/>
      <c r="GX903" s="6"/>
      <c r="GY903" s="4"/>
      <c r="GZ903" s="6"/>
      <c r="HA903" s="5"/>
      <c r="HB903" s="5"/>
      <c r="HC903" s="4"/>
      <c r="HD903" s="6"/>
      <c r="HE903" s="4"/>
      <c r="HF903" s="6"/>
      <c r="HG903" s="5"/>
      <c r="HH903" s="5"/>
      <c r="HI903" s="4"/>
      <c r="HJ903" s="6"/>
      <c r="HK903" s="4"/>
      <c r="HL903" s="6"/>
      <c r="HM903" s="5"/>
      <c r="HN903" s="5"/>
      <c r="HO903" s="4"/>
      <c r="HP903" s="6"/>
      <c r="HQ903" s="4"/>
      <c r="HR903" s="6"/>
      <c r="HS903" s="5"/>
      <c r="HT903" s="5"/>
      <c r="HU903" s="4"/>
      <c r="HV903" s="6"/>
      <c r="HW903" s="4"/>
      <c r="HX903" s="6"/>
      <c r="HY903" s="5"/>
      <c r="HZ903" s="5"/>
      <c r="IA903" s="4"/>
      <c r="IB903" s="6"/>
      <c r="IC903" s="4"/>
      <c r="ID903" s="6"/>
      <c r="IE903" s="5"/>
      <c r="IF903" s="5"/>
      <c r="IG903" s="4"/>
      <c r="IH903" s="6"/>
      <c r="II903" s="4"/>
      <c r="IJ903" s="6"/>
      <c r="IK903" s="5"/>
      <c r="IL903" s="5"/>
      <c r="IM903" s="4"/>
      <c r="IN903" s="6"/>
      <c r="IO903" s="4"/>
      <c r="IP903" s="6"/>
      <c r="IQ903" s="5"/>
      <c r="IR903" s="5"/>
      <c r="IS903" s="4"/>
      <c r="IT903" s="6"/>
      <c r="IU903" s="4"/>
      <c r="IV903" s="6"/>
      <c r="IW903" s="5"/>
      <c r="IX903" s="5"/>
      <c r="IY903" s="4"/>
      <c r="IZ903" s="6"/>
      <c r="JA903" s="4"/>
      <c r="JB903" s="6"/>
      <c r="JC903" s="5"/>
      <c r="JD903" s="5"/>
      <c r="JE903" s="4"/>
      <c r="JF903" s="6"/>
      <c r="JG903" s="4"/>
      <c r="JH903" s="6"/>
      <c r="JI903" s="5"/>
      <c r="JJ903" s="5"/>
      <c r="JK903" s="4"/>
      <c r="JL903" s="6"/>
      <c r="JM903" s="4"/>
      <c r="JN903" s="6"/>
      <c r="JO903" s="5"/>
      <c r="JP903" s="5"/>
      <c r="JQ903" s="4"/>
      <c r="JR903" s="6"/>
      <c r="JS903" s="4"/>
      <c r="JT903" s="6"/>
      <c r="JU903" s="5"/>
      <c r="JV903" s="5"/>
      <c r="JW903" s="4"/>
      <c r="JX903" s="6"/>
      <c r="JY903" s="4"/>
      <c r="JZ903" s="6"/>
      <c r="KA903" s="5"/>
      <c r="KB903" s="5"/>
      <c r="KC903" s="4"/>
      <c r="KD903" s="6"/>
      <c r="KE903" s="4"/>
      <c r="KF903" s="6"/>
      <c r="KG903" s="5"/>
      <c r="KH903" s="5"/>
      <c r="KI903" s="4"/>
      <c r="KJ903" s="6"/>
      <c r="KK903" s="4"/>
      <c r="KL903" s="6"/>
      <c r="KM903" s="5"/>
      <c r="KN903" s="5"/>
    </row>
    <row r="904">
      <c r="A904" s="3" t="s">
        <v>85</v>
      </c>
      <c r="B904" s="3" t="s">
        <v>789</v>
      </c>
      <c r="C904" s="3" t="s">
        <v>449</v>
      </c>
      <c r="D904" s="3" t="s">
        <v>649</v>
      </c>
      <c r="E904" s="3" t="s">
        <v>792</v>
      </c>
      <c r="F904" s="3" t="s">
        <v>792</v>
      </c>
      <c r="G904" s="3" t="s">
        <v>792</v>
      </c>
      <c r="H904" s="3" t="s">
        <v>122</v>
      </c>
      <c r="I904" s="3" t="s">
        <v>1341</v>
      </c>
      <c r="J904" s="3" t="s">
        <v>1307</v>
      </c>
      <c r="K904" s="4">
        <v>1309</v>
      </c>
      <c r="L904" s="4">
        <f>=ROUNDDOWN(11.5840707964602,0)</f>
      </c>
      <c r="M904" s="4">
        <v>2450</v>
      </c>
      <c r="N904" s="5">
        <v>1</v>
      </c>
      <c r="O904" s="4"/>
      <c r="P904" s="4">
        <f>=ROUNDDOWN({0},0)</f>
      </c>
      <c r="Q904" s="4"/>
      <c r="R904" s="5"/>
      <c r="S904" s="4">
        <v>30</v>
      </c>
      <c r="T904" s="6">
        <v>1661.57</v>
      </c>
      <c r="U904" s="4"/>
      <c r="V904" s="6"/>
      <c r="W904" s="5"/>
      <c r="X904" s="5"/>
      <c r="Y904" s="4">
        <v>6</v>
      </c>
      <c r="Z904" s="6">
        <v>331.59</v>
      </c>
      <c r="AA904" s="4"/>
      <c r="AB904" s="6"/>
      <c r="AC904" s="5"/>
      <c r="AD904" s="5"/>
      <c r="AE904" s="4">
        <v>6</v>
      </c>
      <c r="AF904" s="6">
        <v>327.36</v>
      </c>
      <c r="AG904" s="4"/>
      <c r="AH904" s="6"/>
      <c r="AI904" s="5"/>
      <c r="AJ904" s="5"/>
      <c r="AK904" s="4">
        <v>10</v>
      </c>
      <c r="AL904" s="6">
        <v>552.77</v>
      </c>
      <c r="AM904" s="4"/>
      <c r="AN904" s="6"/>
      <c r="AO904" s="5"/>
      <c r="AP904" s="5"/>
      <c r="AQ904" s="4"/>
      <c r="AR904" s="6"/>
      <c r="AS904" s="4"/>
      <c r="AT904" s="6"/>
      <c r="AU904" s="5"/>
      <c r="AV904" s="5"/>
      <c r="AW904" s="4">
        <v>5</v>
      </c>
      <c r="AX904" s="6">
        <v>267.89</v>
      </c>
      <c r="AY904" s="4"/>
      <c r="AZ904" s="6"/>
      <c r="BA904" s="5"/>
      <c r="BB904" s="5"/>
      <c r="BC904" s="4"/>
      <c r="BD904" s="6"/>
      <c r="BE904" s="4"/>
      <c r="BF904" s="6"/>
      <c r="BG904" s="5"/>
      <c r="BH904" s="5"/>
      <c r="BI904" s="4">
        <v>1</v>
      </c>
      <c r="BJ904" s="6">
        <v>59.13</v>
      </c>
      <c r="BK904" s="4"/>
      <c r="BL904" s="6"/>
      <c r="BM904" s="5"/>
      <c r="BN904" s="5"/>
      <c r="BO904" s="4">
        <v>1</v>
      </c>
      <c r="BP904" s="6">
        <v>59.32</v>
      </c>
      <c r="BQ904" s="4"/>
      <c r="BR904" s="6"/>
      <c r="BS904" s="5"/>
      <c r="BT904" s="5"/>
      <c r="BU904" s="4"/>
      <c r="BV904" s="6"/>
      <c r="BW904" s="4"/>
      <c r="BX904" s="6"/>
      <c r="BY904" s="5"/>
      <c r="BZ904" s="5"/>
      <c r="CA904" s="4"/>
      <c r="CB904" s="6"/>
      <c r="CC904" s="4"/>
      <c r="CD904" s="6"/>
      <c r="CE904" s="5"/>
      <c r="CF904" s="5"/>
      <c r="CG904" s="4"/>
      <c r="CH904" s="6"/>
      <c r="CI904" s="4"/>
      <c r="CJ904" s="6"/>
      <c r="CK904" s="5"/>
      <c r="CL904" s="5"/>
      <c r="CM904" s="4"/>
      <c r="CN904" s="6"/>
      <c r="CO904" s="4"/>
      <c r="CP904" s="6"/>
      <c r="CQ904" s="5"/>
      <c r="CR904" s="5"/>
      <c r="CS904" s="4"/>
      <c r="CT904" s="6"/>
      <c r="CU904" s="4"/>
      <c r="CV904" s="6"/>
      <c r="CW904" s="5"/>
      <c r="CX904" s="5"/>
      <c r="CY904" s="4"/>
      <c r="CZ904" s="6"/>
      <c r="DA904" s="4"/>
      <c r="DB904" s="6"/>
      <c r="DC904" s="5"/>
      <c r="DD904" s="5"/>
      <c r="DE904" s="4"/>
      <c r="DF904" s="6"/>
      <c r="DG904" s="4"/>
      <c r="DH904" s="6"/>
      <c r="DI904" s="5"/>
      <c r="DJ904" s="5"/>
      <c r="DK904" s="4"/>
      <c r="DL904" s="6"/>
      <c r="DM904" s="4"/>
      <c r="DN904" s="6"/>
      <c r="DO904" s="5"/>
      <c r="DP904" s="5"/>
      <c r="DQ904" s="4"/>
      <c r="DR904" s="6"/>
      <c r="DS904" s="4"/>
      <c r="DT904" s="6"/>
      <c r="DU904" s="5"/>
      <c r="DV904" s="5"/>
      <c r="DW904" s="4"/>
      <c r="DX904" s="6"/>
      <c r="DY904" s="4"/>
      <c r="DZ904" s="6"/>
      <c r="EA904" s="5"/>
      <c r="EB904" s="5"/>
      <c r="EC904" s="4"/>
      <c r="ED904" s="6"/>
      <c r="EE904" s="4"/>
      <c r="EF904" s="6"/>
      <c r="EG904" s="5"/>
      <c r="EH904" s="5"/>
      <c r="EI904" s="4"/>
      <c r="EJ904" s="6"/>
      <c r="EK904" s="4"/>
      <c r="EL904" s="6"/>
      <c r="EM904" s="5"/>
      <c r="EN904" s="5"/>
      <c r="EO904" s="4"/>
      <c r="EP904" s="6"/>
      <c r="EQ904" s="4"/>
      <c r="ER904" s="6"/>
      <c r="ES904" s="5"/>
      <c r="ET904" s="5"/>
      <c r="EU904" s="4"/>
      <c r="EV904" s="6"/>
      <c r="EW904" s="4"/>
      <c r="EX904" s="6"/>
      <c r="EY904" s="5"/>
      <c r="EZ904" s="5"/>
      <c r="FA904" s="4"/>
      <c r="FB904" s="6"/>
      <c r="FC904" s="4"/>
      <c r="FD904" s="6"/>
      <c r="FE904" s="5"/>
      <c r="FF904" s="5"/>
      <c r="FG904" s="4"/>
      <c r="FH904" s="6"/>
      <c r="FI904" s="4"/>
      <c r="FJ904" s="6"/>
      <c r="FK904" s="5"/>
      <c r="FL904" s="5"/>
      <c r="FM904" s="4"/>
      <c r="FN904" s="6"/>
      <c r="FO904" s="4"/>
      <c r="FP904" s="6"/>
      <c r="FQ904" s="5"/>
      <c r="FR904" s="5"/>
      <c r="FS904" s="4"/>
      <c r="FT904" s="6"/>
      <c r="FU904" s="4"/>
      <c r="FV904" s="6"/>
      <c r="FW904" s="5"/>
      <c r="FX904" s="5"/>
      <c r="FY904" s="4"/>
      <c r="FZ904" s="6"/>
      <c r="GA904" s="4"/>
      <c r="GB904" s="6"/>
      <c r="GC904" s="5"/>
      <c r="GD904" s="5"/>
      <c r="GE904" s="4">
        <v>1</v>
      </c>
      <c r="GF904" s="6">
        <v>63.51</v>
      </c>
      <c r="GG904" s="4"/>
      <c r="GH904" s="6"/>
      <c r="GI904" s="5"/>
      <c r="GJ904" s="5"/>
      <c r="GK904" s="4"/>
      <c r="GL904" s="6"/>
      <c r="GM904" s="4"/>
      <c r="GN904" s="6"/>
      <c r="GO904" s="5"/>
      <c r="GP904" s="5"/>
      <c r="GQ904" s="4"/>
      <c r="GR904" s="6"/>
      <c r="GS904" s="4"/>
      <c r="GT904" s="6"/>
      <c r="GU904" s="5"/>
      <c r="GV904" s="5"/>
      <c r="GW904" s="4"/>
      <c r="GX904" s="6"/>
      <c r="GY904" s="4"/>
      <c r="GZ904" s="6"/>
      <c r="HA904" s="5"/>
      <c r="HB904" s="5"/>
      <c r="HC904" s="4"/>
      <c r="HD904" s="6"/>
      <c r="HE904" s="4"/>
      <c r="HF904" s="6"/>
      <c r="HG904" s="5"/>
      <c r="HH904" s="5"/>
      <c r="HI904" s="4"/>
      <c r="HJ904" s="6"/>
      <c r="HK904" s="4"/>
      <c r="HL904" s="6"/>
      <c r="HM904" s="5"/>
      <c r="HN904" s="5"/>
      <c r="HO904" s="4"/>
      <c r="HP904" s="6"/>
      <c r="HQ904" s="4"/>
      <c r="HR904" s="6"/>
      <c r="HS904" s="5"/>
      <c r="HT904" s="5"/>
      <c r="HU904" s="4"/>
      <c r="HV904" s="6"/>
      <c r="HW904" s="4"/>
      <c r="HX904" s="6"/>
      <c r="HY904" s="5"/>
      <c r="HZ904" s="5"/>
      <c r="IA904" s="4"/>
      <c r="IB904" s="6"/>
      <c r="IC904" s="4"/>
      <c r="ID904" s="6"/>
      <c r="IE904" s="5"/>
      <c r="IF904" s="5"/>
      <c r="IG904" s="4"/>
      <c r="IH904" s="6"/>
      <c r="II904" s="4"/>
      <c r="IJ904" s="6"/>
      <c r="IK904" s="5"/>
      <c r="IL904" s="5"/>
      <c r="IM904" s="4"/>
      <c r="IN904" s="6"/>
      <c r="IO904" s="4"/>
      <c r="IP904" s="6"/>
      <c r="IQ904" s="5"/>
      <c r="IR904" s="5"/>
      <c r="IS904" s="4"/>
      <c r="IT904" s="6"/>
      <c r="IU904" s="4"/>
      <c r="IV904" s="6"/>
      <c r="IW904" s="5"/>
      <c r="IX904" s="5"/>
      <c r="IY904" s="4"/>
      <c r="IZ904" s="6"/>
      <c r="JA904" s="4"/>
      <c r="JB904" s="6"/>
      <c r="JC904" s="5"/>
      <c r="JD904" s="5"/>
      <c r="JE904" s="4"/>
      <c r="JF904" s="6"/>
      <c r="JG904" s="4"/>
      <c r="JH904" s="6"/>
      <c r="JI904" s="5"/>
      <c r="JJ904" s="5"/>
      <c r="JK904" s="4"/>
      <c r="JL904" s="6"/>
      <c r="JM904" s="4"/>
      <c r="JN904" s="6"/>
      <c r="JO904" s="5"/>
      <c r="JP904" s="5"/>
      <c r="JQ904" s="4"/>
      <c r="JR904" s="6"/>
      <c r="JS904" s="4"/>
      <c r="JT904" s="6"/>
      <c r="JU904" s="5"/>
      <c r="JV904" s="5"/>
      <c r="JW904" s="4"/>
      <c r="JX904" s="6"/>
      <c r="JY904" s="4"/>
      <c r="JZ904" s="6"/>
      <c r="KA904" s="5"/>
      <c r="KB904" s="5"/>
      <c r="KC904" s="4"/>
      <c r="KD904" s="6"/>
      <c r="KE904" s="4"/>
      <c r="KF904" s="6"/>
      <c r="KG904" s="5"/>
      <c r="KH904" s="5"/>
      <c r="KI904" s="4"/>
      <c r="KJ904" s="6"/>
      <c r="KK904" s="4"/>
      <c r="KL904" s="6"/>
      <c r="KM904" s="5"/>
      <c r="KN904" s="5"/>
    </row>
    <row r="905">
      <c r="A905" s="3" t="s">
        <v>85</v>
      </c>
      <c r="B905" s="3" t="s">
        <v>789</v>
      </c>
      <c r="C905" s="3" t="s">
        <v>449</v>
      </c>
      <c r="D905" s="3" t="s">
        <v>649</v>
      </c>
      <c r="E905" s="3" t="s">
        <v>207</v>
      </c>
      <c r="F905" s="3" t="s">
        <v>207</v>
      </c>
      <c r="G905" s="3" t="s">
        <v>207</v>
      </c>
      <c r="H905" s="3" t="s">
        <v>122</v>
      </c>
      <c r="I905" s="3" t="s">
        <v>1341</v>
      </c>
      <c r="J905" s="3" t="s">
        <v>1319</v>
      </c>
      <c r="K905" s="4">
        <v>337</v>
      </c>
      <c r="L905" s="4">
        <f>=ROUNDDOWN(18.7222222222222,0)</f>
      </c>
      <c r="M905" s="4">
        <v>230</v>
      </c>
      <c r="N905" s="5">
        <v>1</v>
      </c>
      <c r="O905" s="4"/>
      <c r="P905" s="4">
        <f>=ROUNDDOWN({0},0)</f>
      </c>
      <c r="Q905" s="4"/>
      <c r="R905" s="5"/>
      <c r="S905" s="4">
        <v>16</v>
      </c>
      <c r="T905" s="6">
        <v>832.74</v>
      </c>
      <c r="U905" s="4"/>
      <c r="V905" s="6"/>
      <c r="W905" s="5"/>
      <c r="X905" s="5"/>
      <c r="Y905" s="4">
        <v>2</v>
      </c>
      <c r="Z905" s="6">
        <v>102.54</v>
      </c>
      <c r="AA905" s="4"/>
      <c r="AB905" s="6"/>
      <c r="AC905" s="5"/>
      <c r="AD905" s="5"/>
      <c r="AE905" s="4">
        <v>3</v>
      </c>
      <c r="AF905" s="6">
        <v>164.78</v>
      </c>
      <c r="AG905" s="4"/>
      <c r="AH905" s="6"/>
      <c r="AI905" s="5"/>
      <c r="AJ905" s="5"/>
      <c r="AK905" s="4">
        <v>1</v>
      </c>
      <c r="AL905" s="6">
        <v>54.32</v>
      </c>
      <c r="AM905" s="4"/>
      <c r="AN905" s="6"/>
      <c r="AO905" s="5"/>
      <c r="AP905" s="5"/>
      <c r="AQ905" s="4"/>
      <c r="AR905" s="6"/>
      <c r="AS905" s="4"/>
      <c r="AT905" s="6"/>
      <c r="AU905" s="5"/>
      <c r="AV905" s="5"/>
      <c r="AW905" s="4"/>
      <c r="AX905" s="6"/>
      <c r="AY905" s="4"/>
      <c r="AZ905" s="6"/>
      <c r="BA905" s="5"/>
      <c r="BB905" s="5"/>
      <c r="BC905" s="4"/>
      <c r="BD905" s="6"/>
      <c r="BE905" s="4"/>
      <c r="BF905" s="6"/>
      <c r="BG905" s="5"/>
      <c r="BH905" s="5"/>
      <c r="BI905" s="4">
        <v>10</v>
      </c>
      <c r="BJ905" s="6">
        <v>511.1</v>
      </c>
      <c r="BK905" s="4"/>
      <c r="BL905" s="6"/>
      <c r="BM905" s="5"/>
      <c r="BN905" s="5"/>
      <c r="BO905" s="4"/>
      <c r="BP905" s="6"/>
      <c r="BQ905" s="4"/>
      <c r="BR905" s="6"/>
      <c r="BS905" s="5"/>
      <c r="BT905" s="5"/>
      <c r="BU905" s="4"/>
      <c r="BV905" s="6"/>
      <c r="BW905" s="4"/>
      <c r="BX905" s="6"/>
      <c r="BY905" s="5"/>
      <c r="BZ905" s="5"/>
      <c r="CA905" s="4"/>
      <c r="CB905" s="6"/>
      <c r="CC905" s="4"/>
      <c r="CD905" s="6"/>
      <c r="CE905" s="5"/>
      <c r="CF905" s="5"/>
      <c r="CG905" s="4"/>
      <c r="CH905" s="6"/>
      <c r="CI905" s="4"/>
      <c r="CJ905" s="6"/>
      <c r="CK905" s="5"/>
      <c r="CL905" s="5"/>
      <c r="CM905" s="4"/>
      <c r="CN905" s="6"/>
      <c r="CO905" s="4"/>
      <c r="CP905" s="6"/>
      <c r="CQ905" s="5"/>
      <c r="CR905" s="5"/>
      <c r="CS905" s="4"/>
      <c r="CT905" s="6"/>
      <c r="CU905" s="4"/>
      <c r="CV905" s="6"/>
      <c r="CW905" s="5"/>
      <c r="CX905" s="5"/>
      <c r="CY905" s="4"/>
      <c r="CZ905" s="6"/>
      <c r="DA905" s="4"/>
      <c r="DB905" s="6"/>
      <c r="DC905" s="5"/>
      <c r="DD905" s="5"/>
      <c r="DE905" s="4"/>
      <c r="DF905" s="6"/>
      <c r="DG905" s="4"/>
      <c r="DH905" s="6"/>
      <c r="DI905" s="5"/>
      <c r="DJ905" s="5"/>
      <c r="DK905" s="4"/>
      <c r="DL905" s="6"/>
      <c r="DM905" s="4"/>
      <c r="DN905" s="6"/>
      <c r="DO905" s="5"/>
      <c r="DP905" s="5"/>
      <c r="DQ905" s="4"/>
      <c r="DR905" s="6"/>
      <c r="DS905" s="4"/>
      <c r="DT905" s="6"/>
      <c r="DU905" s="5"/>
      <c r="DV905" s="5"/>
      <c r="DW905" s="4"/>
      <c r="DX905" s="6"/>
      <c r="DY905" s="4"/>
      <c r="DZ905" s="6"/>
      <c r="EA905" s="5"/>
      <c r="EB905" s="5"/>
      <c r="EC905" s="4"/>
      <c r="ED905" s="6"/>
      <c r="EE905" s="4"/>
      <c r="EF905" s="6"/>
      <c r="EG905" s="5"/>
      <c r="EH905" s="5"/>
      <c r="EI905" s="4"/>
      <c r="EJ905" s="6"/>
      <c r="EK905" s="4"/>
      <c r="EL905" s="6"/>
      <c r="EM905" s="5"/>
      <c r="EN905" s="5"/>
      <c r="EO905" s="4"/>
      <c r="EP905" s="6"/>
      <c r="EQ905" s="4"/>
      <c r="ER905" s="6"/>
      <c r="ES905" s="5"/>
      <c r="ET905" s="5"/>
      <c r="EU905" s="4"/>
      <c r="EV905" s="6"/>
      <c r="EW905" s="4"/>
      <c r="EX905" s="6"/>
      <c r="EY905" s="5"/>
      <c r="EZ905" s="5"/>
      <c r="FA905" s="4"/>
      <c r="FB905" s="6"/>
      <c r="FC905" s="4"/>
      <c r="FD905" s="6"/>
      <c r="FE905" s="5"/>
      <c r="FF905" s="5"/>
      <c r="FG905" s="4"/>
      <c r="FH905" s="6"/>
      <c r="FI905" s="4"/>
      <c r="FJ905" s="6"/>
      <c r="FK905" s="5"/>
      <c r="FL905" s="5"/>
      <c r="FM905" s="4"/>
      <c r="FN905" s="6"/>
      <c r="FO905" s="4"/>
      <c r="FP905" s="6"/>
      <c r="FQ905" s="5"/>
      <c r="FR905" s="5"/>
      <c r="FS905" s="4"/>
      <c r="FT905" s="6"/>
      <c r="FU905" s="4"/>
      <c r="FV905" s="6"/>
      <c r="FW905" s="5"/>
      <c r="FX905" s="5"/>
      <c r="FY905" s="4"/>
      <c r="FZ905" s="6"/>
      <c r="GA905" s="4"/>
      <c r="GB905" s="6"/>
      <c r="GC905" s="5"/>
      <c r="GD905" s="5"/>
      <c r="GE905" s="4"/>
      <c r="GF905" s="6"/>
      <c r="GG905" s="4"/>
      <c r="GH905" s="6"/>
      <c r="GI905" s="5"/>
      <c r="GJ905" s="5"/>
      <c r="GK905" s="4"/>
      <c r="GL905" s="6"/>
      <c r="GM905" s="4"/>
      <c r="GN905" s="6"/>
      <c r="GO905" s="5"/>
      <c r="GP905" s="5"/>
      <c r="GQ905" s="4"/>
      <c r="GR905" s="6"/>
      <c r="GS905" s="4"/>
      <c r="GT905" s="6"/>
      <c r="GU905" s="5"/>
      <c r="GV905" s="5"/>
      <c r="GW905" s="4"/>
      <c r="GX905" s="6"/>
      <c r="GY905" s="4"/>
      <c r="GZ905" s="6"/>
      <c r="HA905" s="5"/>
      <c r="HB905" s="5"/>
      <c r="HC905" s="4"/>
      <c r="HD905" s="6"/>
      <c r="HE905" s="4"/>
      <c r="HF905" s="6"/>
      <c r="HG905" s="5"/>
      <c r="HH905" s="5"/>
      <c r="HI905" s="4"/>
      <c r="HJ905" s="6"/>
      <c r="HK905" s="4"/>
      <c r="HL905" s="6"/>
      <c r="HM905" s="5"/>
      <c r="HN905" s="5"/>
      <c r="HO905" s="4"/>
      <c r="HP905" s="6"/>
      <c r="HQ905" s="4"/>
      <c r="HR905" s="6"/>
      <c r="HS905" s="5"/>
      <c r="HT905" s="5"/>
      <c r="HU905" s="4"/>
      <c r="HV905" s="6"/>
      <c r="HW905" s="4"/>
      <c r="HX905" s="6"/>
      <c r="HY905" s="5"/>
      <c r="HZ905" s="5"/>
      <c r="IA905" s="4"/>
      <c r="IB905" s="6"/>
      <c r="IC905" s="4"/>
      <c r="ID905" s="6"/>
      <c r="IE905" s="5"/>
      <c r="IF905" s="5"/>
      <c r="IG905" s="4"/>
      <c r="IH905" s="6"/>
      <c r="II905" s="4"/>
      <c r="IJ905" s="6"/>
      <c r="IK905" s="5"/>
      <c r="IL905" s="5"/>
      <c r="IM905" s="4"/>
      <c r="IN905" s="6"/>
      <c r="IO905" s="4"/>
      <c r="IP905" s="6"/>
      <c r="IQ905" s="5"/>
      <c r="IR905" s="5"/>
      <c r="IS905" s="4"/>
      <c r="IT905" s="6"/>
      <c r="IU905" s="4"/>
      <c r="IV905" s="6"/>
      <c r="IW905" s="5"/>
      <c r="IX905" s="5"/>
      <c r="IY905" s="4"/>
      <c r="IZ905" s="6"/>
      <c r="JA905" s="4"/>
      <c r="JB905" s="6"/>
      <c r="JC905" s="5"/>
      <c r="JD905" s="5"/>
      <c r="JE905" s="4"/>
      <c r="JF905" s="6"/>
      <c r="JG905" s="4"/>
      <c r="JH905" s="6"/>
      <c r="JI905" s="5"/>
      <c r="JJ905" s="5"/>
      <c r="JK905" s="4"/>
      <c r="JL905" s="6"/>
      <c r="JM905" s="4"/>
      <c r="JN905" s="6"/>
      <c r="JO905" s="5"/>
      <c r="JP905" s="5"/>
      <c r="JQ905" s="4"/>
      <c r="JR905" s="6"/>
      <c r="JS905" s="4"/>
      <c r="JT905" s="6"/>
      <c r="JU905" s="5"/>
      <c r="JV905" s="5"/>
      <c r="JW905" s="4"/>
      <c r="JX905" s="6"/>
      <c r="JY905" s="4"/>
      <c r="JZ905" s="6"/>
      <c r="KA905" s="5"/>
      <c r="KB905" s="5"/>
      <c r="KC905" s="4"/>
      <c r="KD905" s="6"/>
      <c r="KE905" s="4"/>
      <c r="KF905" s="6"/>
      <c r="KG905" s="5"/>
      <c r="KH905" s="5"/>
      <c r="KI905" s="4"/>
      <c r="KJ905" s="6"/>
      <c r="KK905" s="4"/>
      <c r="KL905" s="6"/>
      <c r="KM905" s="5"/>
      <c r="KN905" s="5"/>
    </row>
    <row r="906">
      <c r="A906" s="3" t="s">
        <v>85</v>
      </c>
      <c r="B906" s="3" t="s">
        <v>789</v>
      </c>
      <c r="C906" s="3" t="s">
        <v>449</v>
      </c>
      <c r="D906" s="3" t="s">
        <v>649</v>
      </c>
      <c r="E906" s="3" t="s">
        <v>207</v>
      </c>
      <c r="F906" s="3" t="s">
        <v>207</v>
      </c>
      <c r="G906" s="3" t="s">
        <v>207</v>
      </c>
      <c r="H906" s="3" t="s">
        <v>122</v>
      </c>
      <c r="I906" s="3" t="s">
        <v>1312</v>
      </c>
      <c r="J906" s="3" t="s">
        <v>1319</v>
      </c>
      <c r="K906" s="4">
        <v>757</v>
      </c>
      <c r="L906" s="4">
        <f>=ROUNDDOWN(44.5294117647059,0)</f>
      </c>
      <c r="M906" s="4"/>
      <c r="N906" s="5">
        <v>1</v>
      </c>
      <c r="O906" s="4"/>
      <c r="P906" s="4">
        <f>=ROUNDDOWN({0},0)</f>
      </c>
      <c r="Q906" s="4"/>
      <c r="R906" s="5"/>
      <c r="S906" s="4">
        <v>9</v>
      </c>
      <c r="T906" s="6">
        <v>464.03</v>
      </c>
      <c r="U906" s="4"/>
      <c r="V906" s="6"/>
      <c r="W906" s="5"/>
      <c r="X906" s="5"/>
      <c r="Y906" s="4">
        <v>1</v>
      </c>
      <c r="Z906" s="6">
        <v>51.27</v>
      </c>
      <c r="AA906" s="4"/>
      <c r="AB906" s="6"/>
      <c r="AC906" s="5"/>
      <c r="AD906" s="5"/>
      <c r="AE906" s="4">
        <v>2</v>
      </c>
      <c r="AF906" s="6">
        <v>113.64</v>
      </c>
      <c r="AG906" s="4"/>
      <c r="AH906" s="6"/>
      <c r="AI906" s="5"/>
      <c r="AJ906" s="5"/>
      <c r="AK906" s="4"/>
      <c r="AL906" s="6"/>
      <c r="AM906" s="4"/>
      <c r="AN906" s="6"/>
      <c r="AO906" s="5"/>
      <c r="AP906" s="5"/>
      <c r="AQ906" s="4"/>
      <c r="AR906" s="6"/>
      <c r="AS906" s="4"/>
      <c r="AT906" s="6"/>
      <c r="AU906" s="5"/>
      <c r="AV906" s="5"/>
      <c r="AW906" s="4"/>
      <c r="AX906" s="6"/>
      <c r="AY906" s="4"/>
      <c r="AZ906" s="6"/>
      <c r="BA906" s="5"/>
      <c r="BB906" s="5"/>
      <c r="BC906" s="4"/>
      <c r="BD906" s="6"/>
      <c r="BE906" s="4"/>
      <c r="BF906" s="6"/>
      <c r="BG906" s="5"/>
      <c r="BH906" s="5"/>
      <c r="BI906" s="4">
        <v>5</v>
      </c>
      <c r="BJ906" s="6">
        <v>239.8</v>
      </c>
      <c r="BK906" s="4"/>
      <c r="BL906" s="6"/>
      <c r="BM906" s="5"/>
      <c r="BN906" s="5"/>
      <c r="BO906" s="4">
        <v>1</v>
      </c>
      <c r="BP906" s="6">
        <v>59.32</v>
      </c>
      <c r="BQ906" s="4"/>
      <c r="BR906" s="6"/>
      <c r="BS906" s="5"/>
      <c r="BT906" s="5"/>
      <c r="BU906" s="4"/>
      <c r="BV906" s="6"/>
      <c r="BW906" s="4"/>
      <c r="BX906" s="6"/>
      <c r="BY906" s="5"/>
      <c r="BZ906" s="5"/>
      <c r="CA906" s="4"/>
      <c r="CB906" s="6"/>
      <c r="CC906" s="4"/>
      <c r="CD906" s="6"/>
      <c r="CE906" s="5"/>
      <c r="CF906" s="5"/>
      <c r="CG906" s="4"/>
      <c r="CH906" s="6"/>
      <c r="CI906" s="4"/>
      <c r="CJ906" s="6"/>
      <c r="CK906" s="5"/>
      <c r="CL906" s="5"/>
      <c r="CM906" s="4"/>
      <c r="CN906" s="6"/>
      <c r="CO906" s="4"/>
      <c r="CP906" s="6"/>
      <c r="CQ906" s="5"/>
      <c r="CR906" s="5"/>
      <c r="CS906" s="4"/>
      <c r="CT906" s="6"/>
      <c r="CU906" s="4"/>
      <c r="CV906" s="6"/>
      <c r="CW906" s="5"/>
      <c r="CX906" s="5"/>
      <c r="CY906" s="4"/>
      <c r="CZ906" s="6"/>
      <c r="DA906" s="4"/>
      <c r="DB906" s="6"/>
      <c r="DC906" s="5"/>
      <c r="DD906" s="5"/>
      <c r="DE906" s="4"/>
      <c r="DF906" s="6"/>
      <c r="DG906" s="4"/>
      <c r="DH906" s="6"/>
      <c r="DI906" s="5"/>
      <c r="DJ906" s="5"/>
      <c r="DK906" s="4"/>
      <c r="DL906" s="6"/>
      <c r="DM906" s="4"/>
      <c r="DN906" s="6"/>
      <c r="DO906" s="5"/>
      <c r="DP906" s="5"/>
      <c r="DQ906" s="4"/>
      <c r="DR906" s="6"/>
      <c r="DS906" s="4"/>
      <c r="DT906" s="6"/>
      <c r="DU906" s="5"/>
      <c r="DV906" s="5"/>
      <c r="DW906" s="4"/>
      <c r="DX906" s="6"/>
      <c r="DY906" s="4"/>
      <c r="DZ906" s="6"/>
      <c r="EA906" s="5"/>
      <c r="EB906" s="5"/>
      <c r="EC906" s="4"/>
      <c r="ED906" s="6"/>
      <c r="EE906" s="4"/>
      <c r="EF906" s="6"/>
      <c r="EG906" s="5"/>
      <c r="EH906" s="5"/>
      <c r="EI906" s="4"/>
      <c r="EJ906" s="6"/>
      <c r="EK906" s="4"/>
      <c r="EL906" s="6"/>
      <c r="EM906" s="5"/>
      <c r="EN906" s="5"/>
      <c r="EO906" s="4"/>
      <c r="EP906" s="6"/>
      <c r="EQ906" s="4"/>
      <c r="ER906" s="6"/>
      <c r="ES906" s="5"/>
      <c r="ET906" s="5"/>
      <c r="EU906" s="4"/>
      <c r="EV906" s="6"/>
      <c r="EW906" s="4"/>
      <c r="EX906" s="6"/>
      <c r="EY906" s="5"/>
      <c r="EZ906" s="5"/>
      <c r="FA906" s="4"/>
      <c r="FB906" s="6"/>
      <c r="FC906" s="4"/>
      <c r="FD906" s="6"/>
      <c r="FE906" s="5"/>
      <c r="FF906" s="5"/>
      <c r="FG906" s="4"/>
      <c r="FH906" s="6"/>
      <c r="FI906" s="4"/>
      <c r="FJ906" s="6"/>
      <c r="FK906" s="5"/>
      <c r="FL906" s="5"/>
      <c r="FM906" s="4"/>
      <c r="FN906" s="6"/>
      <c r="FO906" s="4"/>
      <c r="FP906" s="6"/>
      <c r="FQ906" s="5"/>
      <c r="FR906" s="5"/>
      <c r="FS906" s="4"/>
      <c r="FT906" s="6"/>
      <c r="FU906" s="4"/>
      <c r="FV906" s="6"/>
      <c r="FW906" s="5"/>
      <c r="FX906" s="5"/>
      <c r="FY906" s="4"/>
      <c r="FZ906" s="6"/>
      <c r="GA906" s="4"/>
      <c r="GB906" s="6"/>
      <c r="GC906" s="5"/>
      <c r="GD906" s="5"/>
      <c r="GE906" s="4"/>
      <c r="GF906" s="6"/>
      <c r="GG906" s="4"/>
      <c r="GH906" s="6"/>
      <c r="GI906" s="5"/>
      <c r="GJ906" s="5"/>
      <c r="GK906" s="4"/>
      <c r="GL906" s="6"/>
      <c r="GM906" s="4"/>
      <c r="GN906" s="6"/>
      <c r="GO906" s="5"/>
      <c r="GP906" s="5"/>
      <c r="GQ906" s="4"/>
      <c r="GR906" s="6"/>
      <c r="GS906" s="4"/>
      <c r="GT906" s="6"/>
      <c r="GU906" s="5"/>
      <c r="GV906" s="5"/>
      <c r="GW906" s="4"/>
      <c r="GX906" s="6"/>
      <c r="GY906" s="4"/>
      <c r="GZ906" s="6"/>
      <c r="HA906" s="5"/>
      <c r="HB906" s="5"/>
      <c r="HC906" s="4"/>
      <c r="HD906" s="6"/>
      <c r="HE906" s="4"/>
      <c r="HF906" s="6"/>
      <c r="HG906" s="5"/>
      <c r="HH906" s="5"/>
      <c r="HI906" s="4"/>
      <c r="HJ906" s="6"/>
      <c r="HK906" s="4"/>
      <c r="HL906" s="6"/>
      <c r="HM906" s="5"/>
      <c r="HN906" s="5"/>
      <c r="HO906" s="4"/>
      <c r="HP906" s="6"/>
      <c r="HQ906" s="4"/>
      <c r="HR906" s="6"/>
      <c r="HS906" s="5"/>
      <c r="HT906" s="5"/>
      <c r="HU906" s="4"/>
      <c r="HV906" s="6"/>
      <c r="HW906" s="4"/>
      <c r="HX906" s="6"/>
      <c r="HY906" s="5"/>
      <c r="HZ906" s="5"/>
      <c r="IA906" s="4"/>
      <c r="IB906" s="6"/>
      <c r="IC906" s="4"/>
      <c r="ID906" s="6"/>
      <c r="IE906" s="5"/>
      <c r="IF906" s="5"/>
      <c r="IG906" s="4"/>
      <c r="IH906" s="6"/>
      <c r="II906" s="4"/>
      <c r="IJ906" s="6"/>
      <c r="IK906" s="5"/>
      <c r="IL906" s="5"/>
      <c r="IM906" s="4"/>
      <c r="IN906" s="6"/>
      <c r="IO906" s="4"/>
      <c r="IP906" s="6"/>
      <c r="IQ906" s="5"/>
      <c r="IR906" s="5"/>
      <c r="IS906" s="4"/>
      <c r="IT906" s="6"/>
      <c r="IU906" s="4"/>
      <c r="IV906" s="6"/>
      <c r="IW906" s="5"/>
      <c r="IX906" s="5"/>
      <c r="IY906" s="4"/>
      <c r="IZ906" s="6"/>
      <c r="JA906" s="4"/>
      <c r="JB906" s="6"/>
      <c r="JC906" s="5"/>
      <c r="JD906" s="5"/>
      <c r="JE906" s="4"/>
      <c r="JF906" s="6"/>
      <c r="JG906" s="4"/>
      <c r="JH906" s="6"/>
      <c r="JI906" s="5"/>
      <c r="JJ906" s="5"/>
      <c r="JK906" s="4"/>
      <c r="JL906" s="6"/>
      <c r="JM906" s="4"/>
      <c r="JN906" s="6"/>
      <c r="JO906" s="5"/>
      <c r="JP906" s="5"/>
      <c r="JQ906" s="4"/>
      <c r="JR906" s="6"/>
      <c r="JS906" s="4"/>
      <c r="JT906" s="6"/>
      <c r="JU906" s="5"/>
      <c r="JV906" s="5"/>
      <c r="JW906" s="4"/>
      <c r="JX906" s="6"/>
      <c r="JY906" s="4"/>
      <c r="JZ906" s="6"/>
      <c r="KA906" s="5"/>
      <c r="KB906" s="5"/>
      <c r="KC906" s="4"/>
      <c r="KD906" s="6"/>
      <c r="KE906" s="4"/>
      <c r="KF906" s="6"/>
      <c r="KG906" s="5"/>
      <c r="KH906" s="5"/>
      <c r="KI906" s="4"/>
      <c r="KJ906" s="6"/>
      <c r="KK906" s="4"/>
      <c r="KL906" s="6"/>
      <c r="KM906" s="5"/>
      <c r="KN906" s="5"/>
    </row>
    <row r="907">
      <c r="A907" s="3" t="s">
        <v>85</v>
      </c>
      <c r="B907" s="3" t="s">
        <v>789</v>
      </c>
      <c r="C907" s="3" t="s">
        <v>449</v>
      </c>
      <c r="D907" s="3" t="s">
        <v>649</v>
      </c>
      <c r="E907" s="3" t="s">
        <v>793</v>
      </c>
      <c r="F907" s="3" t="s">
        <v>793</v>
      </c>
      <c r="G907" s="3" t="s">
        <v>793</v>
      </c>
      <c r="H907" s="3" t="s">
        <v>122</v>
      </c>
      <c r="I907" s="3" t="s">
        <v>1322</v>
      </c>
      <c r="J907" s="3" t="s">
        <v>1309</v>
      </c>
      <c r="K907" s="4">
        <v>711</v>
      </c>
      <c r="L907" s="4">
        <f>=ROUNDDOWN(17.775,0)</f>
      </c>
      <c r="M907" s="4">
        <v>747</v>
      </c>
      <c r="N907" s="5">
        <v>1</v>
      </c>
      <c r="O907" s="4"/>
      <c r="P907" s="4">
        <f>=ROUNDDOWN({0},0)</f>
      </c>
      <c r="Q907" s="4"/>
      <c r="R907" s="5"/>
      <c r="S907" s="4">
        <v>20</v>
      </c>
      <c r="T907" s="6">
        <v>1112.16</v>
      </c>
      <c r="U907" s="4"/>
      <c r="V907" s="6"/>
      <c r="W907" s="5"/>
      <c r="X907" s="5"/>
      <c r="Y907" s="4">
        <v>6</v>
      </c>
      <c r="Z907" s="6">
        <v>350.67</v>
      </c>
      <c r="AA907" s="4"/>
      <c r="AB907" s="6"/>
      <c r="AC907" s="5"/>
      <c r="AD907" s="5"/>
      <c r="AE907" s="4">
        <v>1</v>
      </c>
      <c r="AF907" s="6">
        <v>47.35</v>
      </c>
      <c r="AG907" s="4"/>
      <c r="AH907" s="6"/>
      <c r="AI907" s="5"/>
      <c r="AJ907" s="5"/>
      <c r="AK907" s="4"/>
      <c r="AL907" s="6"/>
      <c r="AM907" s="4"/>
      <c r="AN907" s="6"/>
      <c r="AO907" s="5"/>
      <c r="AP907" s="5"/>
      <c r="AQ907" s="4"/>
      <c r="AR907" s="6"/>
      <c r="AS907" s="4"/>
      <c r="AT907" s="6"/>
      <c r="AU907" s="5"/>
      <c r="AV907" s="5"/>
      <c r="AW907" s="4"/>
      <c r="AX907" s="6"/>
      <c r="AY907" s="4"/>
      <c r="AZ907" s="6"/>
      <c r="BA907" s="5"/>
      <c r="BB907" s="5"/>
      <c r="BC907" s="4"/>
      <c r="BD907" s="6"/>
      <c r="BE907" s="4"/>
      <c r="BF907" s="6"/>
      <c r="BG907" s="5"/>
      <c r="BH907" s="5"/>
      <c r="BI907" s="4">
        <v>12</v>
      </c>
      <c r="BJ907" s="6">
        <v>653.51</v>
      </c>
      <c r="BK907" s="4"/>
      <c r="BL907" s="6"/>
      <c r="BM907" s="5"/>
      <c r="BN907" s="5"/>
      <c r="BO907" s="4">
        <v>1</v>
      </c>
      <c r="BP907" s="6">
        <v>60.63</v>
      </c>
      <c r="BQ907" s="4"/>
      <c r="BR907" s="6"/>
      <c r="BS907" s="5"/>
      <c r="BT907" s="5"/>
      <c r="BU907" s="4"/>
      <c r="BV907" s="6"/>
      <c r="BW907" s="4"/>
      <c r="BX907" s="6"/>
      <c r="BY907" s="5"/>
      <c r="BZ907" s="5"/>
      <c r="CA907" s="4"/>
      <c r="CB907" s="6"/>
      <c r="CC907" s="4"/>
      <c r="CD907" s="6"/>
      <c r="CE907" s="5"/>
      <c r="CF907" s="5"/>
      <c r="CG907" s="4"/>
      <c r="CH907" s="6"/>
      <c r="CI907" s="4"/>
      <c r="CJ907" s="6"/>
      <c r="CK907" s="5"/>
      <c r="CL907" s="5"/>
      <c r="CM907" s="4"/>
      <c r="CN907" s="6"/>
      <c r="CO907" s="4"/>
      <c r="CP907" s="6"/>
      <c r="CQ907" s="5"/>
      <c r="CR907" s="5"/>
      <c r="CS907" s="4"/>
      <c r="CT907" s="6"/>
      <c r="CU907" s="4"/>
      <c r="CV907" s="6"/>
      <c r="CW907" s="5"/>
      <c r="CX907" s="5"/>
      <c r="CY907" s="4"/>
      <c r="CZ907" s="6"/>
      <c r="DA907" s="4"/>
      <c r="DB907" s="6"/>
      <c r="DC907" s="5"/>
      <c r="DD907" s="5"/>
      <c r="DE907" s="4"/>
      <c r="DF907" s="6"/>
      <c r="DG907" s="4"/>
      <c r="DH907" s="6"/>
      <c r="DI907" s="5"/>
      <c r="DJ907" s="5"/>
      <c r="DK907" s="4"/>
      <c r="DL907" s="6"/>
      <c r="DM907" s="4"/>
      <c r="DN907" s="6"/>
      <c r="DO907" s="5"/>
      <c r="DP907" s="5"/>
      <c r="DQ907" s="4"/>
      <c r="DR907" s="6"/>
      <c r="DS907" s="4"/>
      <c r="DT907" s="6"/>
      <c r="DU907" s="5"/>
      <c r="DV907" s="5"/>
      <c r="DW907" s="4"/>
      <c r="DX907" s="6"/>
      <c r="DY907" s="4"/>
      <c r="DZ907" s="6"/>
      <c r="EA907" s="5"/>
      <c r="EB907" s="5"/>
      <c r="EC907" s="4"/>
      <c r="ED907" s="6"/>
      <c r="EE907" s="4"/>
      <c r="EF907" s="6"/>
      <c r="EG907" s="5"/>
      <c r="EH907" s="5"/>
      <c r="EI907" s="4"/>
      <c r="EJ907" s="6"/>
      <c r="EK907" s="4"/>
      <c r="EL907" s="6"/>
      <c r="EM907" s="5"/>
      <c r="EN907" s="5"/>
      <c r="EO907" s="4"/>
      <c r="EP907" s="6"/>
      <c r="EQ907" s="4"/>
      <c r="ER907" s="6"/>
      <c r="ES907" s="5"/>
      <c r="ET907" s="5"/>
      <c r="EU907" s="4"/>
      <c r="EV907" s="6"/>
      <c r="EW907" s="4"/>
      <c r="EX907" s="6"/>
      <c r="EY907" s="5"/>
      <c r="EZ907" s="5"/>
      <c r="FA907" s="4"/>
      <c r="FB907" s="6"/>
      <c r="FC907" s="4"/>
      <c r="FD907" s="6"/>
      <c r="FE907" s="5"/>
      <c r="FF907" s="5"/>
      <c r="FG907" s="4"/>
      <c r="FH907" s="6"/>
      <c r="FI907" s="4"/>
      <c r="FJ907" s="6"/>
      <c r="FK907" s="5"/>
      <c r="FL907" s="5"/>
      <c r="FM907" s="4"/>
      <c r="FN907" s="6"/>
      <c r="FO907" s="4"/>
      <c r="FP907" s="6"/>
      <c r="FQ907" s="5"/>
      <c r="FR907" s="5"/>
      <c r="FS907" s="4"/>
      <c r="FT907" s="6"/>
      <c r="FU907" s="4"/>
      <c r="FV907" s="6"/>
      <c r="FW907" s="5"/>
      <c r="FX907" s="5"/>
      <c r="FY907" s="4"/>
      <c r="FZ907" s="6"/>
      <c r="GA907" s="4"/>
      <c r="GB907" s="6"/>
      <c r="GC907" s="5"/>
      <c r="GD907" s="5"/>
      <c r="GE907" s="4"/>
      <c r="GF907" s="6"/>
      <c r="GG907" s="4"/>
      <c r="GH907" s="6"/>
      <c r="GI907" s="5"/>
      <c r="GJ907" s="5"/>
      <c r="GK907" s="4"/>
      <c r="GL907" s="6"/>
      <c r="GM907" s="4"/>
      <c r="GN907" s="6"/>
      <c r="GO907" s="5"/>
      <c r="GP907" s="5"/>
      <c r="GQ907" s="4"/>
      <c r="GR907" s="6"/>
      <c r="GS907" s="4"/>
      <c r="GT907" s="6"/>
      <c r="GU907" s="5"/>
      <c r="GV907" s="5"/>
      <c r="GW907" s="4"/>
      <c r="GX907" s="6"/>
      <c r="GY907" s="4"/>
      <c r="GZ907" s="6"/>
      <c r="HA907" s="5"/>
      <c r="HB907" s="5"/>
      <c r="HC907" s="4"/>
      <c r="HD907" s="6"/>
      <c r="HE907" s="4"/>
      <c r="HF907" s="6"/>
      <c r="HG907" s="5"/>
      <c r="HH907" s="5"/>
      <c r="HI907" s="4"/>
      <c r="HJ907" s="6"/>
      <c r="HK907" s="4"/>
      <c r="HL907" s="6"/>
      <c r="HM907" s="5"/>
      <c r="HN907" s="5"/>
      <c r="HO907" s="4"/>
      <c r="HP907" s="6"/>
      <c r="HQ907" s="4"/>
      <c r="HR907" s="6"/>
      <c r="HS907" s="5"/>
      <c r="HT907" s="5"/>
      <c r="HU907" s="4"/>
      <c r="HV907" s="6"/>
      <c r="HW907" s="4"/>
      <c r="HX907" s="6"/>
      <c r="HY907" s="5"/>
      <c r="HZ907" s="5"/>
      <c r="IA907" s="4"/>
      <c r="IB907" s="6"/>
      <c r="IC907" s="4"/>
      <c r="ID907" s="6"/>
      <c r="IE907" s="5"/>
      <c r="IF907" s="5"/>
      <c r="IG907" s="4"/>
      <c r="IH907" s="6"/>
      <c r="II907" s="4"/>
      <c r="IJ907" s="6"/>
      <c r="IK907" s="5"/>
      <c r="IL907" s="5"/>
      <c r="IM907" s="4"/>
      <c r="IN907" s="6"/>
      <c r="IO907" s="4"/>
      <c r="IP907" s="6"/>
      <c r="IQ907" s="5"/>
      <c r="IR907" s="5"/>
      <c r="IS907" s="4"/>
      <c r="IT907" s="6"/>
      <c r="IU907" s="4"/>
      <c r="IV907" s="6"/>
      <c r="IW907" s="5"/>
      <c r="IX907" s="5"/>
      <c r="IY907" s="4"/>
      <c r="IZ907" s="6"/>
      <c r="JA907" s="4"/>
      <c r="JB907" s="6"/>
      <c r="JC907" s="5"/>
      <c r="JD907" s="5"/>
      <c r="JE907" s="4"/>
      <c r="JF907" s="6"/>
      <c r="JG907" s="4"/>
      <c r="JH907" s="6"/>
      <c r="JI907" s="5"/>
      <c r="JJ907" s="5"/>
      <c r="JK907" s="4"/>
      <c r="JL907" s="6"/>
      <c r="JM907" s="4"/>
      <c r="JN907" s="6"/>
      <c r="JO907" s="5"/>
      <c r="JP907" s="5"/>
      <c r="JQ907" s="4"/>
      <c r="JR907" s="6"/>
      <c r="JS907" s="4"/>
      <c r="JT907" s="6"/>
      <c r="JU907" s="5"/>
      <c r="JV907" s="5"/>
      <c r="JW907" s="4"/>
      <c r="JX907" s="6"/>
      <c r="JY907" s="4"/>
      <c r="JZ907" s="6"/>
      <c r="KA907" s="5"/>
      <c r="KB907" s="5"/>
      <c r="KC907" s="4"/>
      <c r="KD907" s="6"/>
      <c r="KE907" s="4"/>
      <c r="KF907" s="6"/>
      <c r="KG907" s="5"/>
      <c r="KH907" s="5"/>
      <c r="KI907" s="4"/>
      <c r="KJ907" s="6"/>
      <c r="KK907" s="4"/>
      <c r="KL907" s="6"/>
      <c r="KM907" s="5"/>
      <c r="KN907" s="5"/>
    </row>
    <row r="908">
      <c r="A908" s="3" t="s">
        <v>85</v>
      </c>
      <c r="B908" s="3" t="s">
        <v>789</v>
      </c>
      <c r="C908" s="3" t="s">
        <v>449</v>
      </c>
      <c r="D908" s="3" t="s">
        <v>649</v>
      </c>
      <c r="E908" s="3" t="s">
        <v>794</v>
      </c>
      <c r="F908" s="3" t="s">
        <v>794</v>
      </c>
      <c r="G908" s="3" t="s">
        <v>794</v>
      </c>
      <c r="H908" s="3" t="s">
        <v>122</v>
      </c>
      <c r="I908" s="3" t="s">
        <v>1341</v>
      </c>
      <c r="J908" s="3" t="s">
        <v>1319</v>
      </c>
      <c r="K908" s="4">
        <v>799</v>
      </c>
      <c r="L908" s="4">
        <f>=ROUNDDOWN(27.2696245733788,0)</f>
      </c>
      <c r="M908" s="4"/>
      <c r="N908" s="5">
        <v>1</v>
      </c>
      <c r="O908" s="4"/>
      <c r="P908" s="4">
        <f>=ROUNDDOWN({0},0)</f>
      </c>
      <c r="Q908" s="4"/>
      <c r="R908" s="5"/>
      <c r="S908" s="4">
        <v>19</v>
      </c>
      <c r="T908" s="6">
        <v>1064.39</v>
      </c>
      <c r="U908" s="4"/>
      <c r="V908" s="6"/>
      <c r="W908" s="5"/>
      <c r="X908" s="5"/>
      <c r="Y908" s="4">
        <v>2</v>
      </c>
      <c r="Z908" s="6">
        <v>109.8</v>
      </c>
      <c r="AA908" s="4"/>
      <c r="AB908" s="6"/>
      <c r="AC908" s="5"/>
      <c r="AD908" s="5"/>
      <c r="AE908" s="4">
        <v>7</v>
      </c>
      <c r="AF908" s="6">
        <v>387.1</v>
      </c>
      <c r="AG908" s="4"/>
      <c r="AH908" s="6"/>
      <c r="AI908" s="5"/>
      <c r="AJ908" s="5"/>
      <c r="AK908" s="4">
        <v>1</v>
      </c>
      <c r="AL908" s="6">
        <v>57.12</v>
      </c>
      <c r="AM908" s="4"/>
      <c r="AN908" s="6"/>
      <c r="AO908" s="5"/>
      <c r="AP908" s="5"/>
      <c r="AQ908" s="4">
        <v>1</v>
      </c>
      <c r="AR908" s="6">
        <v>59.51</v>
      </c>
      <c r="AS908" s="4"/>
      <c r="AT908" s="6"/>
      <c r="AU908" s="5"/>
      <c r="AV908" s="5"/>
      <c r="AW908" s="4">
        <v>1</v>
      </c>
      <c r="AX908" s="6">
        <v>54.02</v>
      </c>
      <c r="AY908" s="4"/>
      <c r="AZ908" s="6"/>
      <c r="BA908" s="5"/>
      <c r="BB908" s="5"/>
      <c r="BC908" s="4"/>
      <c r="BD908" s="6"/>
      <c r="BE908" s="4"/>
      <c r="BF908" s="6"/>
      <c r="BG908" s="5"/>
      <c r="BH908" s="5"/>
      <c r="BI908" s="4">
        <v>3</v>
      </c>
      <c r="BJ908" s="6">
        <v>172.98</v>
      </c>
      <c r="BK908" s="4"/>
      <c r="BL908" s="6"/>
      <c r="BM908" s="5"/>
      <c r="BN908" s="5"/>
      <c r="BO908" s="4"/>
      <c r="BP908" s="6"/>
      <c r="BQ908" s="4"/>
      <c r="BR908" s="6"/>
      <c r="BS908" s="5"/>
      <c r="BT908" s="5"/>
      <c r="BU908" s="4"/>
      <c r="BV908" s="6"/>
      <c r="BW908" s="4"/>
      <c r="BX908" s="6"/>
      <c r="BY908" s="5"/>
      <c r="BZ908" s="5"/>
      <c r="CA908" s="4"/>
      <c r="CB908" s="6"/>
      <c r="CC908" s="4"/>
      <c r="CD908" s="6"/>
      <c r="CE908" s="5"/>
      <c r="CF908" s="5"/>
      <c r="CG908" s="4">
        <v>1</v>
      </c>
      <c r="CH908" s="6">
        <v>57.12</v>
      </c>
      <c r="CI908" s="4"/>
      <c r="CJ908" s="6"/>
      <c r="CK908" s="5"/>
      <c r="CL908" s="5"/>
      <c r="CM908" s="4"/>
      <c r="CN908" s="6"/>
      <c r="CO908" s="4"/>
      <c r="CP908" s="6"/>
      <c r="CQ908" s="5"/>
      <c r="CR908" s="5"/>
      <c r="CS908" s="4"/>
      <c r="CT908" s="6"/>
      <c r="CU908" s="4"/>
      <c r="CV908" s="6"/>
      <c r="CW908" s="5"/>
      <c r="CX908" s="5"/>
      <c r="CY908" s="4">
        <v>3</v>
      </c>
      <c r="CZ908" s="6">
        <v>166.74</v>
      </c>
      <c r="DA908" s="4"/>
      <c r="DB908" s="6"/>
      <c r="DC908" s="5"/>
      <c r="DD908" s="5"/>
      <c r="DE908" s="4"/>
      <c r="DF908" s="6"/>
      <c r="DG908" s="4"/>
      <c r="DH908" s="6"/>
      <c r="DI908" s="5"/>
      <c r="DJ908" s="5"/>
      <c r="DK908" s="4"/>
      <c r="DL908" s="6"/>
      <c r="DM908" s="4"/>
      <c r="DN908" s="6"/>
      <c r="DO908" s="5"/>
      <c r="DP908" s="5"/>
      <c r="DQ908" s="4"/>
      <c r="DR908" s="6"/>
      <c r="DS908" s="4"/>
      <c r="DT908" s="6"/>
      <c r="DU908" s="5"/>
      <c r="DV908" s="5"/>
      <c r="DW908" s="4"/>
      <c r="DX908" s="6"/>
      <c r="DY908" s="4"/>
      <c r="DZ908" s="6"/>
      <c r="EA908" s="5"/>
      <c r="EB908" s="5"/>
      <c r="EC908" s="4"/>
      <c r="ED908" s="6"/>
      <c r="EE908" s="4"/>
      <c r="EF908" s="6"/>
      <c r="EG908" s="5"/>
      <c r="EH908" s="5"/>
      <c r="EI908" s="4"/>
      <c r="EJ908" s="6"/>
      <c r="EK908" s="4"/>
      <c r="EL908" s="6"/>
      <c r="EM908" s="5"/>
      <c r="EN908" s="5"/>
      <c r="EO908" s="4"/>
      <c r="EP908" s="6"/>
      <c r="EQ908" s="4"/>
      <c r="ER908" s="6"/>
      <c r="ES908" s="5"/>
      <c r="ET908" s="5"/>
      <c r="EU908" s="4"/>
      <c r="EV908" s="6"/>
      <c r="EW908" s="4"/>
      <c r="EX908" s="6"/>
      <c r="EY908" s="5"/>
      <c r="EZ908" s="5"/>
      <c r="FA908" s="4"/>
      <c r="FB908" s="6"/>
      <c r="FC908" s="4"/>
      <c r="FD908" s="6"/>
      <c r="FE908" s="5"/>
      <c r="FF908" s="5"/>
      <c r="FG908" s="4"/>
      <c r="FH908" s="6"/>
      <c r="FI908" s="4"/>
      <c r="FJ908" s="6"/>
      <c r="FK908" s="5"/>
      <c r="FL908" s="5"/>
      <c r="FM908" s="4"/>
      <c r="FN908" s="6"/>
      <c r="FO908" s="4"/>
      <c r="FP908" s="6"/>
      <c r="FQ908" s="5"/>
      <c r="FR908" s="5"/>
      <c r="FS908" s="4"/>
      <c r="FT908" s="6"/>
      <c r="FU908" s="4"/>
      <c r="FV908" s="6"/>
      <c r="FW908" s="5"/>
      <c r="FX908" s="5"/>
      <c r="FY908" s="4"/>
      <c r="FZ908" s="6"/>
      <c r="GA908" s="4"/>
      <c r="GB908" s="6"/>
      <c r="GC908" s="5"/>
      <c r="GD908" s="5"/>
      <c r="GE908" s="4"/>
      <c r="GF908" s="6"/>
      <c r="GG908" s="4"/>
      <c r="GH908" s="6"/>
      <c r="GI908" s="5"/>
      <c r="GJ908" s="5"/>
      <c r="GK908" s="4"/>
      <c r="GL908" s="6"/>
      <c r="GM908" s="4"/>
      <c r="GN908" s="6"/>
      <c r="GO908" s="5"/>
      <c r="GP908" s="5"/>
      <c r="GQ908" s="4"/>
      <c r="GR908" s="6"/>
      <c r="GS908" s="4"/>
      <c r="GT908" s="6"/>
      <c r="GU908" s="5"/>
      <c r="GV908" s="5"/>
      <c r="GW908" s="4"/>
      <c r="GX908" s="6"/>
      <c r="GY908" s="4"/>
      <c r="GZ908" s="6"/>
      <c r="HA908" s="5"/>
      <c r="HB908" s="5"/>
      <c r="HC908" s="4"/>
      <c r="HD908" s="6"/>
      <c r="HE908" s="4"/>
      <c r="HF908" s="6"/>
      <c r="HG908" s="5"/>
      <c r="HH908" s="5"/>
      <c r="HI908" s="4"/>
      <c r="HJ908" s="6"/>
      <c r="HK908" s="4"/>
      <c r="HL908" s="6"/>
      <c r="HM908" s="5"/>
      <c r="HN908" s="5"/>
      <c r="HO908" s="4"/>
      <c r="HP908" s="6"/>
      <c r="HQ908" s="4"/>
      <c r="HR908" s="6"/>
      <c r="HS908" s="5"/>
      <c r="HT908" s="5"/>
      <c r="HU908" s="4"/>
      <c r="HV908" s="6"/>
      <c r="HW908" s="4"/>
      <c r="HX908" s="6"/>
      <c r="HY908" s="5"/>
      <c r="HZ908" s="5"/>
      <c r="IA908" s="4"/>
      <c r="IB908" s="6"/>
      <c r="IC908" s="4"/>
      <c r="ID908" s="6"/>
      <c r="IE908" s="5"/>
      <c r="IF908" s="5"/>
      <c r="IG908" s="4"/>
      <c r="IH908" s="6"/>
      <c r="II908" s="4"/>
      <c r="IJ908" s="6"/>
      <c r="IK908" s="5"/>
      <c r="IL908" s="5"/>
      <c r="IM908" s="4"/>
      <c r="IN908" s="6"/>
      <c r="IO908" s="4"/>
      <c r="IP908" s="6"/>
      <c r="IQ908" s="5"/>
      <c r="IR908" s="5"/>
      <c r="IS908" s="4"/>
      <c r="IT908" s="6"/>
      <c r="IU908" s="4"/>
      <c r="IV908" s="6"/>
      <c r="IW908" s="5"/>
      <c r="IX908" s="5"/>
      <c r="IY908" s="4"/>
      <c r="IZ908" s="6"/>
      <c r="JA908" s="4"/>
      <c r="JB908" s="6"/>
      <c r="JC908" s="5"/>
      <c r="JD908" s="5"/>
      <c r="JE908" s="4"/>
      <c r="JF908" s="6"/>
      <c r="JG908" s="4"/>
      <c r="JH908" s="6"/>
      <c r="JI908" s="5"/>
      <c r="JJ908" s="5"/>
      <c r="JK908" s="4"/>
      <c r="JL908" s="6"/>
      <c r="JM908" s="4"/>
      <c r="JN908" s="6"/>
      <c r="JO908" s="5"/>
      <c r="JP908" s="5"/>
      <c r="JQ908" s="4"/>
      <c r="JR908" s="6"/>
      <c r="JS908" s="4"/>
      <c r="JT908" s="6"/>
      <c r="JU908" s="5"/>
      <c r="JV908" s="5"/>
      <c r="JW908" s="4"/>
      <c r="JX908" s="6"/>
      <c r="JY908" s="4"/>
      <c r="JZ908" s="6"/>
      <c r="KA908" s="5"/>
      <c r="KB908" s="5"/>
      <c r="KC908" s="4"/>
      <c r="KD908" s="6"/>
      <c r="KE908" s="4"/>
      <c r="KF908" s="6"/>
      <c r="KG908" s="5"/>
      <c r="KH908" s="5"/>
      <c r="KI908" s="4"/>
      <c r="KJ908" s="6"/>
      <c r="KK908" s="4"/>
      <c r="KL908" s="6"/>
      <c r="KM908" s="5"/>
      <c r="KN908" s="5"/>
    </row>
    <row r="909">
      <c r="A909" s="3" t="s">
        <v>85</v>
      </c>
      <c r="B909" s="3" t="s">
        <v>789</v>
      </c>
      <c r="C909" s="3" t="s">
        <v>449</v>
      </c>
      <c r="D909" s="3" t="s">
        <v>649</v>
      </c>
      <c r="E909" s="3" t="s">
        <v>795</v>
      </c>
      <c r="F909" s="3" t="s">
        <v>795</v>
      </c>
      <c r="G909" s="3" t="s">
        <v>795</v>
      </c>
      <c r="H909" s="3" t="s">
        <v>165</v>
      </c>
      <c r="I909" s="3" t="s">
        <v>1451</v>
      </c>
      <c r="J909" s="3" t="s">
        <v>1319</v>
      </c>
      <c r="K909" s="4">
        <v>590</v>
      </c>
      <c r="L909" s="4">
        <f>=ROUNDDOWN(30.7291666666667,0)</f>
      </c>
      <c r="M909" s="4"/>
      <c r="N909" s="5">
        <v>1</v>
      </c>
      <c r="O909" s="4"/>
      <c r="P909" s="4">
        <f>=ROUNDDOWN({0},0)</f>
      </c>
      <c r="Q909" s="4"/>
      <c r="R909" s="5"/>
      <c r="S909" s="4">
        <v>17</v>
      </c>
      <c r="T909" s="6">
        <v>885.83</v>
      </c>
      <c r="U909" s="4"/>
      <c r="V909" s="6"/>
      <c r="W909" s="5"/>
      <c r="X909" s="5"/>
      <c r="Y909" s="4">
        <v>8</v>
      </c>
      <c r="Z909" s="6">
        <v>410.14</v>
      </c>
      <c r="AA909" s="4"/>
      <c r="AB909" s="6"/>
      <c r="AC909" s="5"/>
      <c r="AD909" s="5"/>
      <c r="AE909" s="4">
        <v>3</v>
      </c>
      <c r="AF909" s="6">
        <v>157.11</v>
      </c>
      <c r="AG909" s="4"/>
      <c r="AH909" s="6"/>
      <c r="AI909" s="5"/>
      <c r="AJ909" s="5"/>
      <c r="AK909" s="4"/>
      <c r="AL909" s="6"/>
      <c r="AM909" s="4"/>
      <c r="AN909" s="6"/>
      <c r="AO909" s="5"/>
      <c r="AP909" s="5"/>
      <c r="AQ909" s="4"/>
      <c r="AR909" s="6"/>
      <c r="AS909" s="4"/>
      <c r="AT909" s="6"/>
      <c r="AU909" s="5"/>
      <c r="AV909" s="5"/>
      <c r="AW909" s="4">
        <v>2</v>
      </c>
      <c r="AX909" s="6">
        <v>101.38</v>
      </c>
      <c r="AY909" s="4"/>
      <c r="AZ909" s="6"/>
      <c r="BA909" s="5"/>
      <c r="BB909" s="5"/>
      <c r="BC909" s="4"/>
      <c r="BD909" s="6"/>
      <c r="BE909" s="4"/>
      <c r="BF909" s="6"/>
      <c r="BG909" s="5"/>
      <c r="BH909" s="5"/>
      <c r="BI909" s="4"/>
      <c r="BJ909" s="6"/>
      <c r="BK909" s="4"/>
      <c r="BL909" s="6"/>
      <c r="BM909" s="5"/>
      <c r="BN909" s="5"/>
      <c r="BO909" s="4">
        <v>1</v>
      </c>
      <c r="BP909" s="6">
        <v>52.91</v>
      </c>
      <c r="BQ909" s="4"/>
      <c r="BR909" s="6"/>
      <c r="BS909" s="5"/>
      <c r="BT909" s="5"/>
      <c r="BU909" s="4">
        <v>1</v>
      </c>
      <c r="BV909" s="6">
        <v>53.41</v>
      </c>
      <c r="BW909" s="4"/>
      <c r="BX909" s="6"/>
      <c r="BY909" s="5"/>
      <c r="BZ909" s="5"/>
      <c r="CA909" s="4"/>
      <c r="CB909" s="6"/>
      <c r="CC909" s="4"/>
      <c r="CD909" s="6"/>
      <c r="CE909" s="5"/>
      <c r="CF909" s="5"/>
      <c r="CG909" s="4"/>
      <c r="CH909" s="6"/>
      <c r="CI909" s="4"/>
      <c r="CJ909" s="6"/>
      <c r="CK909" s="5"/>
      <c r="CL909" s="5"/>
      <c r="CM909" s="4"/>
      <c r="CN909" s="6"/>
      <c r="CO909" s="4"/>
      <c r="CP909" s="6"/>
      <c r="CQ909" s="5"/>
      <c r="CR909" s="5"/>
      <c r="CS909" s="4"/>
      <c r="CT909" s="6"/>
      <c r="CU909" s="4"/>
      <c r="CV909" s="6"/>
      <c r="CW909" s="5"/>
      <c r="CX909" s="5"/>
      <c r="CY909" s="4"/>
      <c r="CZ909" s="6"/>
      <c r="DA909" s="4"/>
      <c r="DB909" s="6"/>
      <c r="DC909" s="5"/>
      <c r="DD909" s="5"/>
      <c r="DE909" s="4"/>
      <c r="DF909" s="6"/>
      <c r="DG909" s="4"/>
      <c r="DH909" s="6"/>
      <c r="DI909" s="5"/>
      <c r="DJ909" s="5"/>
      <c r="DK909" s="4"/>
      <c r="DL909" s="6"/>
      <c r="DM909" s="4"/>
      <c r="DN909" s="6"/>
      <c r="DO909" s="5"/>
      <c r="DP909" s="5"/>
      <c r="DQ909" s="4"/>
      <c r="DR909" s="6"/>
      <c r="DS909" s="4"/>
      <c r="DT909" s="6"/>
      <c r="DU909" s="5"/>
      <c r="DV909" s="5"/>
      <c r="DW909" s="4"/>
      <c r="DX909" s="6"/>
      <c r="DY909" s="4"/>
      <c r="DZ909" s="6"/>
      <c r="EA909" s="5"/>
      <c r="EB909" s="5"/>
      <c r="EC909" s="4"/>
      <c r="ED909" s="6"/>
      <c r="EE909" s="4"/>
      <c r="EF909" s="6"/>
      <c r="EG909" s="5"/>
      <c r="EH909" s="5"/>
      <c r="EI909" s="4"/>
      <c r="EJ909" s="6"/>
      <c r="EK909" s="4"/>
      <c r="EL909" s="6"/>
      <c r="EM909" s="5"/>
      <c r="EN909" s="5"/>
      <c r="EO909" s="4"/>
      <c r="EP909" s="6"/>
      <c r="EQ909" s="4"/>
      <c r="ER909" s="6"/>
      <c r="ES909" s="5"/>
      <c r="ET909" s="5"/>
      <c r="EU909" s="4"/>
      <c r="EV909" s="6"/>
      <c r="EW909" s="4"/>
      <c r="EX909" s="6"/>
      <c r="EY909" s="5"/>
      <c r="EZ909" s="5"/>
      <c r="FA909" s="4"/>
      <c r="FB909" s="6"/>
      <c r="FC909" s="4"/>
      <c r="FD909" s="6"/>
      <c r="FE909" s="5"/>
      <c r="FF909" s="5"/>
      <c r="FG909" s="4">
        <v>2</v>
      </c>
      <c r="FH909" s="6">
        <v>110.88</v>
      </c>
      <c r="FI909" s="4"/>
      <c r="FJ909" s="6"/>
      <c r="FK909" s="5"/>
      <c r="FL909" s="5"/>
      <c r="FM909" s="4"/>
      <c r="FN909" s="6"/>
      <c r="FO909" s="4"/>
      <c r="FP909" s="6"/>
      <c r="FQ909" s="5"/>
      <c r="FR909" s="5"/>
      <c r="FS909" s="4"/>
      <c r="FT909" s="6"/>
      <c r="FU909" s="4"/>
      <c r="FV909" s="6"/>
      <c r="FW909" s="5"/>
      <c r="FX909" s="5"/>
      <c r="FY909" s="4"/>
      <c r="FZ909" s="6"/>
      <c r="GA909" s="4"/>
      <c r="GB909" s="6"/>
      <c r="GC909" s="5"/>
      <c r="GD909" s="5"/>
      <c r="GE909" s="4"/>
      <c r="GF909" s="6"/>
      <c r="GG909" s="4"/>
      <c r="GH909" s="6"/>
      <c r="GI909" s="5"/>
      <c r="GJ909" s="5"/>
      <c r="GK909" s="4"/>
      <c r="GL909" s="6"/>
      <c r="GM909" s="4"/>
      <c r="GN909" s="6"/>
      <c r="GO909" s="5"/>
      <c r="GP909" s="5"/>
      <c r="GQ909" s="4"/>
      <c r="GR909" s="6"/>
      <c r="GS909" s="4"/>
      <c r="GT909" s="6"/>
      <c r="GU909" s="5"/>
      <c r="GV909" s="5"/>
      <c r="GW909" s="4"/>
      <c r="GX909" s="6"/>
      <c r="GY909" s="4"/>
      <c r="GZ909" s="6"/>
      <c r="HA909" s="5"/>
      <c r="HB909" s="5"/>
      <c r="HC909" s="4"/>
      <c r="HD909" s="6"/>
      <c r="HE909" s="4"/>
      <c r="HF909" s="6"/>
      <c r="HG909" s="5"/>
      <c r="HH909" s="5"/>
      <c r="HI909" s="4"/>
      <c r="HJ909" s="6"/>
      <c r="HK909" s="4"/>
      <c r="HL909" s="6"/>
      <c r="HM909" s="5"/>
      <c r="HN909" s="5"/>
      <c r="HO909" s="4"/>
      <c r="HP909" s="6"/>
      <c r="HQ909" s="4"/>
      <c r="HR909" s="6"/>
      <c r="HS909" s="5"/>
      <c r="HT909" s="5"/>
      <c r="HU909" s="4"/>
      <c r="HV909" s="6"/>
      <c r="HW909" s="4"/>
      <c r="HX909" s="6"/>
      <c r="HY909" s="5"/>
      <c r="HZ909" s="5"/>
      <c r="IA909" s="4"/>
      <c r="IB909" s="6"/>
      <c r="IC909" s="4"/>
      <c r="ID909" s="6"/>
      <c r="IE909" s="5"/>
      <c r="IF909" s="5"/>
      <c r="IG909" s="4"/>
      <c r="IH909" s="6"/>
      <c r="II909" s="4"/>
      <c r="IJ909" s="6"/>
      <c r="IK909" s="5"/>
      <c r="IL909" s="5"/>
      <c r="IM909" s="4"/>
      <c r="IN909" s="6"/>
      <c r="IO909" s="4"/>
      <c r="IP909" s="6"/>
      <c r="IQ909" s="5"/>
      <c r="IR909" s="5"/>
      <c r="IS909" s="4"/>
      <c r="IT909" s="6"/>
      <c r="IU909" s="4"/>
      <c r="IV909" s="6"/>
      <c r="IW909" s="5"/>
      <c r="IX909" s="5"/>
      <c r="IY909" s="4"/>
      <c r="IZ909" s="6"/>
      <c r="JA909" s="4"/>
      <c r="JB909" s="6"/>
      <c r="JC909" s="5"/>
      <c r="JD909" s="5"/>
      <c r="JE909" s="4"/>
      <c r="JF909" s="6"/>
      <c r="JG909" s="4"/>
      <c r="JH909" s="6"/>
      <c r="JI909" s="5"/>
      <c r="JJ909" s="5"/>
      <c r="JK909" s="4"/>
      <c r="JL909" s="6"/>
      <c r="JM909" s="4"/>
      <c r="JN909" s="6"/>
      <c r="JO909" s="5"/>
      <c r="JP909" s="5"/>
      <c r="JQ909" s="4"/>
      <c r="JR909" s="6"/>
      <c r="JS909" s="4"/>
      <c r="JT909" s="6"/>
      <c r="JU909" s="5"/>
      <c r="JV909" s="5"/>
      <c r="JW909" s="4"/>
      <c r="JX909" s="6"/>
      <c r="JY909" s="4"/>
      <c r="JZ909" s="6"/>
      <c r="KA909" s="5"/>
      <c r="KB909" s="5"/>
      <c r="KC909" s="4"/>
      <c r="KD909" s="6"/>
      <c r="KE909" s="4"/>
      <c r="KF909" s="6"/>
      <c r="KG909" s="5"/>
      <c r="KH909" s="5"/>
      <c r="KI909" s="4"/>
      <c r="KJ909" s="6"/>
      <c r="KK909" s="4"/>
      <c r="KL909" s="6"/>
      <c r="KM909" s="5"/>
      <c r="KN909" s="5"/>
    </row>
    <row r="910">
      <c r="A910" s="3" t="s">
        <v>85</v>
      </c>
      <c r="B910" s="3" t="s">
        <v>789</v>
      </c>
      <c r="C910" s="3" t="s">
        <v>449</v>
      </c>
      <c r="D910" s="3" t="s">
        <v>649</v>
      </c>
      <c r="E910" s="3" t="s">
        <v>796</v>
      </c>
      <c r="F910" s="3" t="s">
        <v>796</v>
      </c>
      <c r="G910" s="3" t="s">
        <v>796</v>
      </c>
      <c r="H910" s="3" t="s">
        <v>122</v>
      </c>
      <c r="I910" s="3" t="s">
        <v>1312</v>
      </c>
      <c r="J910" s="3" t="s">
        <v>1309</v>
      </c>
      <c r="K910" s="4">
        <v>1020</v>
      </c>
      <c r="L910" s="4">
        <f>=ROUNDDOWN(32.9032258064516,0)</f>
      </c>
      <c r="M910" s="4">
        <v>430</v>
      </c>
      <c r="N910" s="5">
        <v>1</v>
      </c>
      <c r="O910" s="4"/>
      <c r="P910" s="4">
        <f>=ROUNDDOWN({0},0)</f>
      </c>
      <c r="Q910" s="4"/>
      <c r="R910" s="5"/>
      <c r="S910" s="4">
        <v>11</v>
      </c>
      <c r="T910" s="6">
        <v>610.65</v>
      </c>
      <c r="U910" s="4"/>
      <c r="V910" s="6"/>
      <c r="W910" s="5"/>
      <c r="X910" s="5"/>
      <c r="Y910" s="4">
        <v>3</v>
      </c>
      <c r="Z910" s="6">
        <v>166.11</v>
      </c>
      <c r="AA910" s="4"/>
      <c r="AB910" s="6"/>
      <c r="AC910" s="5"/>
      <c r="AD910" s="5"/>
      <c r="AE910" s="4">
        <v>1</v>
      </c>
      <c r="AF910" s="6">
        <v>52.61</v>
      </c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  <c r="AW910" s="4">
        <v>1</v>
      </c>
      <c r="AX910" s="6">
        <v>60.63</v>
      </c>
      <c r="AY910" s="4"/>
      <c r="AZ910" s="6"/>
      <c r="BA910" s="5"/>
      <c r="BB910" s="5"/>
      <c r="BC910" s="4"/>
      <c r="BD910" s="6"/>
      <c r="BE910" s="4"/>
      <c r="BF910" s="6"/>
      <c r="BG910" s="5"/>
      <c r="BH910" s="5"/>
      <c r="BI910" s="4">
        <v>5</v>
      </c>
      <c r="BJ910" s="6">
        <v>266.05</v>
      </c>
      <c r="BK910" s="4"/>
      <c r="BL910" s="6"/>
      <c r="BM910" s="5"/>
      <c r="BN910" s="5"/>
      <c r="BO910" s="4">
        <v>1</v>
      </c>
      <c r="BP910" s="6">
        <v>65.25</v>
      </c>
      <c r="BQ910" s="4"/>
      <c r="BR910" s="6"/>
      <c r="BS910" s="5"/>
      <c r="BT910" s="5"/>
      <c r="BU910" s="4"/>
      <c r="BV910" s="6"/>
      <c r="BW910" s="4"/>
      <c r="BX910" s="6"/>
      <c r="BY910" s="5"/>
      <c r="BZ910" s="5"/>
      <c r="CA910" s="4"/>
      <c r="CB910" s="6"/>
      <c r="CC910" s="4"/>
      <c r="CD910" s="6"/>
      <c r="CE910" s="5"/>
      <c r="CF910" s="5"/>
      <c r="CG910" s="4"/>
      <c r="CH910" s="6"/>
      <c r="CI910" s="4"/>
      <c r="CJ910" s="6"/>
      <c r="CK910" s="5"/>
      <c r="CL910" s="5"/>
      <c r="CM910" s="4"/>
      <c r="CN910" s="6"/>
      <c r="CO910" s="4"/>
      <c r="CP910" s="6"/>
      <c r="CQ910" s="5"/>
      <c r="CR910" s="5"/>
      <c r="CS910" s="4"/>
      <c r="CT910" s="6"/>
      <c r="CU910" s="4"/>
      <c r="CV910" s="6"/>
      <c r="CW910" s="5"/>
      <c r="CX910" s="5"/>
      <c r="CY910" s="4"/>
      <c r="CZ910" s="6"/>
      <c r="DA910" s="4"/>
      <c r="DB910" s="6"/>
      <c r="DC910" s="5"/>
      <c r="DD910" s="5"/>
      <c r="DE910" s="4"/>
      <c r="DF910" s="6"/>
      <c r="DG910" s="4"/>
      <c r="DH910" s="6"/>
      <c r="DI910" s="5"/>
      <c r="DJ910" s="5"/>
      <c r="DK910" s="4"/>
      <c r="DL910" s="6"/>
      <c r="DM910" s="4"/>
      <c r="DN910" s="6"/>
      <c r="DO910" s="5"/>
      <c r="DP910" s="5"/>
      <c r="DQ910" s="4"/>
      <c r="DR910" s="6"/>
      <c r="DS910" s="4"/>
      <c r="DT910" s="6"/>
      <c r="DU910" s="5"/>
      <c r="DV910" s="5"/>
      <c r="DW910" s="4"/>
      <c r="DX910" s="6"/>
      <c r="DY910" s="4"/>
      <c r="DZ910" s="6"/>
      <c r="EA910" s="5"/>
      <c r="EB910" s="5"/>
      <c r="EC910" s="4"/>
      <c r="ED910" s="6"/>
      <c r="EE910" s="4"/>
      <c r="EF910" s="6"/>
      <c r="EG910" s="5"/>
      <c r="EH910" s="5"/>
      <c r="EI910" s="4"/>
      <c r="EJ910" s="6"/>
      <c r="EK910" s="4"/>
      <c r="EL910" s="6"/>
      <c r="EM910" s="5"/>
      <c r="EN910" s="5"/>
      <c r="EO910" s="4"/>
      <c r="EP910" s="6"/>
      <c r="EQ910" s="4"/>
      <c r="ER910" s="6"/>
      <c r="ES910" s="5"/>
      <c r="ET910" s="5"/>
      <c r="EU910" s="4"/>
      <c r="EV910" s="6"/>
      <c r="EW910" s="4"/>
      <c r="EX910" s="6"/>
      <c r="EY910" s="5"/>
      <c r="EZ910" s="5"/>
      <c r="FA910" s="4"/>
      <c r="FB910" s="6"/>
      <c r="FC910" s="4"/>
      <c r="FD910" s="6"/>
      <c r="FE910" s="5"/>
      <c r="FF910" s="5"/>
      <c r="FG910" s="4"/>
      <c r="FH910" s="6"/>
      <c r="FI910" s="4"/>
      <c r="FJ910" s="6"/>
      <c r="FK910" s="5"/>
      <c r="FL910" s="5"/>
      <c r="FM910" s="4"/>
      <c r="FN910" s="6"/>
      <c r="FO910" s="4"/>
      <c r="FP910" s="6"/>
      <c r="FQ910" s="5"/>
      <c r="FR910" s="5"/>
      <c r="FS910" s="4"/>
      <c r="FT910" s="6"/>
      <c r="FU910" s="4"/>
      <c r="FV910" s="6"/>
      <c r="FW910" s="5"/>
      <c r="FX910" s="5"/>
      <c r="FY910" s="4"/>
      <c r="FZ910" s="6"/>
      <c r="GA910" s="4"/>
      <c r="GB910" s="6"/>
      <c r="GC910" s="5"/>
      <c r="GD910" s="5"/>
      <c r="GE910" s="4"/>
      <c r="GF910" s="6"/>
      <c r="GG910" s="4"/>
      <c r="GH910" s="6"/>
      <c r="GI910" s="5"/>
      <c r="GJ910" s="5"/>
      <c r="GK910" s="4"/>
      <c r="GL910" s="6"/>
      <c r="GM910" s="4"/>
      <c r="GN910" s="6"/>
      <c r="GO910" s="5"/>
      <c r="GP910" s="5"/>
      <c r="GQ910" s="4"/>
      <c r="GR910" s="6"/>
      <c r="GS910" s="4"/>
      <c r="GT910" s="6"/>
      <c r="GU910" s="5"/>
      <c r="GV910" s="5"/>
      <c r="GW910" s="4"/>
      <c r="GX910" s="6"/>
      <c r="GY910" s="4"/>
      <c r="GZ910" s="6"/>
      <c r="HA910" s="5"/>
      <c r="HB910" s="5"/>
      <c r="HC910" s="4"/>
      <c r="HD910" s="6"/>
      <c r="HE910" s="4"/>
      <c r="HF910" s="6"/>
      <c r="HG910" s="5"/>
      <c r="HH910" s="5"/>
      <c r="HI910" s="4"/>
      <c r="HJ910" s="6"/>
      <c r="HK910" s="4"/>
      <c r="HL910" s="6"/>
      <c r="HM910" s="5"/>
      <c r="HN910" s="5"/>
      <c r="HO910" s="4"/>
      <c r="HP910" s="6"/>
      <c r="HQ910" s="4"/>
      <c r="HR910" s="6"/>
      <c r="HS910" s="5"/>
      <c r="HT910" s="5"/>
      <c r="HU910" s="4"/>
      <c r="HV910" s="6"/>
      <c r="HW910" s="4"/>
      <c r="HX910" s="6"/>
      <c r="HY910" s="5"/>
      <c r="HZ910" s="5"/>
      <c r="IA910" s="4"/>
      <c r="IB910" s="6"/>
      <c r="IC910" s="4"/>
      <c r="ID910" s="6"/>
      <c r="IE910" s="5"/>
      <c r="IF910" s="5"/>
      <c r="IG910" s="4"/>
      <c r="IH910" s="6"/>
      <c r="II910" s="4"/>
      <c r="IJ910" s="6"/>
      <c r="IK910" s="5"/>
      <c r="IL910" s="5"/>
      <c r="IM910" s="4"/>
      <c r="IN910" s="6"/>
      <c r="IO910" s="4"/>
      <c r="IP910" s="6"/>
      <c r="IQ910" s="5"/>
      <c r="IR910" s="5"/>
      <c r="IS910" s="4"/>
      <c r="IT910" s="6"/>
      <c r="IU910" s="4"/>
      <c r="IV910" s="6"/>
      <c r="IW910" s="5"/>
      <c r="IX910" s="5"/>
      <c r="IY910" s="4"/>
      <c r="IZ910" s="6"/>
      <c r="JA910" s="4"/>
      <c r="JB910" s="6"/>
      <c r="JC910" s="5"/>
      <c r="JD910" s="5"/>
      <c r="JE910" s="4"/>
      <c r="JF910" s="6"/>
      <c r="JG910" s="4"/>
      <c r="JH910" s="6"/>
      <c r="JI910" s="5"/>
      <c r="JJ910" s="5"/>
      <c r="JK910" s="4"/>
      <c r="JL910" s="6"/>
      <c r="JM910" s="4"/>
      <c r="JN910" s="6"/>
      <c r="JO910" s="5"/>
      <c r="JP910" s="5"/>
      <c r="JQ910" s="4"/>
      <c r="JR910" s="6"/>
      <c r="JS910" s="4"/>
      <c r="JT910" s="6"/>
      <c r="JU910" s="5"/>
      <c r="JV910" s="5"/>
      <c r="JW910" s="4"/>
      <c r="JX910" s="6"/>
      <c r="JY910" s="4"/>
      <c r="JZ910" s="6"/>
      <c r="KA910" s="5"/>
      <c r="KB910" s="5"/>
      <c r="KC910" s="4"/>
      <c r="KD910" s="6"/>
      <c r="KE910" s="4"/>
      <c r="KF910" s="6"/>
      <c r="KG910" s="5"/>
      <c r="KH910" s="5"/>
      <c r="KI910" s="4"/>
      <c r="KJ910" s="6"/>
      <c r="KK910" s="4"/>
      <c r="KL910" s="6"/>
      <c r="KM910" s="5"/>
      <c r="KN910" s="5"/>
    </row>
    <row r="911">
      <c r="A911" s="3" t="s">
        <v>85</v>
      </c>
      <c r="B911" s="3" t="s">
        <v>789</v>
      </c>
      <c r="C911" s="3" t="s">
        <v>449</v>
      </c>
      <c r="D911" s="3" t="s">
        <v>649</v>
      </c>
      <c r="E911" s="3" t="s">
        <v>797</v>
      </c>
      <c r="F911" s="3" t="s">
        <v>797</v>
      </c>
      <c r="G911" s="3" t="s">
        <v>797</v>
      </c>
      <c r="H911" s="3" t="s">
        <v>165</v>
      </c>
      <c r="I911" s="3" t="s">
        <v>1310</v>
      </c>
      <c r="J911" s="3" t="s">
        <v>1319</v>
      </c>
      <c r="K911" s="4">
        <v>313</v>
      </c>
      <c r="L911" s="4">
        <f>=ROUNDDOWN(14.2272727272727,0)</f>
      </c>
      <c r="M911" s="4">
        <v>300</v>
      </c>
      <c r="N911" s="5">
        <v>1</v>
      </c>
      <c r="O911" s="4"/>
      <c r="P911" s="4">
        <f>=ROUNDDOWN({0},0)</f>
      </c>
      <c r="Q911" s="4"/>
      <c r="R911" s="5"/>
      <c r="S911" s="4">
        <v>9</v>
      </c>
      <c r="T911" s="6">
        <v>582</v>
      </c>
      <c r="U911" s="4"/>
      <c r="V911" s="6"/>
      <c r="W911" s="5"/>
      <c r="X911" s="5"/>
      <c r="Y911" s="4">
        <v>1</v>
      </c>
      <c r="Z911" s="6">
        <v>57.29</v>
      </c>
      <c r="AA911" s="4"/>
      <c r="AB911" s="6"/>
      <c r="AC911" s="5"/>
      <c r="AD911" s="5"/>
      <c r="AE911" s="4">
        <v>2</v>
      </c>
      <c r="AF911" s="6">
        <v>117.82</v>
      </c>
      <c r="AG911" s="4"/>
      <c r="AH911" s="6"/>
      <c r="AI911" s="5"/>
      <c r="AJ911" s="5"/>
      <c r="AK911" s="4">
        <v>1</v>
      </c>
      <c r="AL911" s="6">
        <v>59.6</v>
      </c>
      <c r="AM911" s="4"/>
      <c r="AN911" s="6"/>
      <c r="AO911" s="5"/>
      <c r="AP911" s="5"/>
      <c r="AQ911" s="4"/>
      <c r="AR911" s="6"/>
      <c r="AS911" s="4"/>
      <c r="AT911" s="6"/>
      <c r="AU911" s="5"/>
      <c r="AV911" s="5"/>
      <c r="AW911" s="4">
        <v>1</v>
      </c>
      <c r="AX911" s="6">
        <v>56.36</v>
      </c>
      <c r="AY911" s="4"/>
      <c r="AZ911" s="6"/>
      <c r="BA911" s="5"/>
      <c r="BB911" s="5"/>
      <c r="BC911" s="4"/>
      <c r="BD911" s="6"/>
      <c r="BE911" s="4"/>
      <c r="BF911" s="6"/>
      <c r="BG911" s="5"/>
      <c r="BH911" s="5"/>
      <c r="BI911" s="4">
        <v>3</v>
      </c>
      <c r="BJ911" s="6">
        <v>201.76</v>
      </c>
      <c r="BK911" s="4"/>
      <c r="BL911" s="6"/>
      <c r="BM911" s="5"/>
      <c r="BN911" s="5"/>
      <c r="BO911" s="4">
        <v>1</v>
      </c>
      <c r="BP911" s="6">
        <v>89.17</v>
      </c>
      <c r="BQ911" s="4"/>
      <c r="BR911" s="6"/>
      <c r="BS911" s="5"/>
      <c r="BT911" s="5"/>
      <c r="BU911" s="4"/>
      <c r="BV911" s="6"/>
      <c r="BW911" s="4"/>
      <c r="BX911" s="6"/>
      <c r="BY911" s="5"/>
      <c r="BZ911" s="5"/>
      <c r="CA911" s="4"/>
      <c r="CB911" s="6"/>
      <c r="CC911" s="4"/>
      <c r="CD911" s="6"/>
      <c r="CE911" s="5"/>
      <c r="CF911" s="5"/>
      <c r="CG911" s="4"/>
      <c r="CH911" s="6"/>
      <c r="CI911" s="4"/>
      <c r="CJ911" s="6"/>
      <c r="CK911" s="5"/>
      <c r="CL911" s="5"/>
      <c r="CM911" s="4"/>
      <c r="CN911" s="6"/>
      <c r="CO911" s="4"/>
      <c r="CP911" s="6"/>
      <c r="CQ911" s="5"/>
      <c r="CR911" s="5"/>
      <c r="CS911" s="4"/>
      <c r="CT911" s="6"/>
      <c r="CU911" s="4"/>
      <c r="CV911" s="6"/>
      <c r="CW911" s="5"/>
      <c r="CX911" s="5"/>
      <c r="CY911" s="4"/>
      <c r="CZ911" s="6"/>
      <c r="DA911" s="4"/>
      <c r="DB911" s="6"/>
      <c r="DC911" s="5"/>
      <c r="DD911" s="5"/>
      <c r="DE911" s="4"/>
      <c r="DF911" s="6"/>
      <c r="DG911" s="4"/>
      <c r="DH911" s="6"/>
      <c r="DI911" s="5"/>
      <c r="DJ911" s="5"/>
      <c r="DK911" s="4"/>
      <c r="DL911" s="6"/>
      <c r="DM911" s="4"/>
      <c r="DN911" s="6"/>
      <c r="DO911" s="5"/>
      <c r="DP911" s="5"/>
      <c r="DQ911" s="4"/>
      <c r="DR911" s="6"/>
      <c r="DS911" s="4"/>
      <c r="DT911" s="6"/>
      <c r="DU911" s="5"/>
      <c r="DV911" s="5"/>
      <c r="DW911" s="4"/>
      <c r="DX911" s="6"/>
      <c r="DY911" s="4"/>
      <c r="DZ911" s="6"/>
      <c r="EA911" s="5"/>
      <c r="EB911" s="5"/>
      <c r="EC911" s="4"/>
      <c r="ED911" s="6"/>
      <c r="EE911" s="4"/>
      <c r="EF911" s="6"/>
      <c r="EG911" s="5"/>
      <c r="EH911" s="5"/>
      <c r="EI911" s="4"/>
      <c r="EJ911" s="6"/>
      <c r="EK911" s="4"/>
      <c r="EL911" s="6"/>
      <c r="EM911" s="5"/>
      <c r="EN911" s="5"/>
      <c r="EO911" s="4"/>
      <c r="EP911" s="6"/>
      <c r="EQ911" s="4"/>
      <c r="ER911" s="6"/>
      <c r="ES911" s="5"/>
      <c r="ET911" s="5"/>
      <c r="EU911" s="4"/>
      <c r="EV911" s="6"/>
      <c r="EW911" s="4"/>
      <c r="EX911" s="6"/>
      <c r="EY911" s="5"/>
      <c r="EZ911" s="5"/>
      <c r="FA911" s="4"/>
      <c r="FB911" s="6"/>
      <c r="FC911" s="4"/>
      <c r="FD911" s="6"/>
      <c r="FE911" s="5"/>
      <c r="FF911" s="5"/>
      <c r="FG911" s="4"/>
      <c r="FH911" s="6"/>
      <c r="FI911" s="4"/>
      <c r="FJ911" s="6"/>
      <c r="FK911" s="5"/>
      <c r="FL911" s="5"/>
      <c r="FM911" s="4"/>
      <c r="FN911" s="6"/>
      <c r="FO911" s="4"/>
      <c r="FP911" s="6"/>
      <c r="FQ911" s="5"/>
      <c r="FR911" s="5"/>
      <c r="FS911" s="4"/>
      <c r="FT911" s="6"/>
      <c r="FU911" s="4"/>
      <c r="FV911" s="6"/>
      <c r="FW911" s="5"/>
      <c r="FX911" s="5"/>
      <c r="FY911" s="4"/>
      <c r="FZ911" s="6"/>
      <c r="GA911" s="4"/>
      <c r="GB911" s="6"/>
      <c r="GC911" s="5"/>
      <c r="GD911" s="5"/>
      <c r="GE911" s="4"/>
      <c r="GF911" s="6"/>
      <c r="GG911" s="4"/>
      <c r="GH911" s="6"/>
      <c r="GI911" s="5"/>
      <c r="GJ911" s="5"/>
      <c r="GK911" s="4"/>
      <c r="GL911" s="6"/>
      <c r="GM911" s="4"/>
      <c r="GN911" s="6"/>
      <c r="GO911" s="5"/>
      <c r="GP911" s="5"/>
      <c r="GQ911" s="4"/>
      <c r="GR911" s="6"/>
      <c r="GS911" s="4"/>
      <c r="GT911" s="6"/>
      <c r="GU911" s="5"/>
      <c r="GV911" s="5"/>
      <c r="GW911" s="4"/>
      <c r="GX911" s="6"/>
      <c r="GY911" s="4"/>
      <c r="GZ911" s="6"/>
      <c r="HA911" s="5"/>
      <c r="HB911" s="5"/>
      <c r="HC911" s="4"/>
      <c r="HD911" s="6"/>
      <c r="HE911" s="4"/>
      <c r="HF911" s="6"/>
      <c r="HG911" s="5"/>
      <c r="HH911" s="5"/>
      <c r="HI911" s="4"/>
      <c r="HJ911" s="6"/>
      <c r="HK911" s="4"/>
      <c r="HL911" s="6"/>
      <c r="HM911" s="5"/>
      <c r="HN911" s="5"/>
      <c r="HO911" s="4"/>
      <c r="HP911" s="6"/>
      <c r="HQ911" s="4"/>
      <c r="HR911" s="6"/>
      <c r="HS911" s="5"/>
      <c r="HT911" s="5"/>
      <c r="HU911" s="4"/>
      <c r="HV911" s="6"/>
      <c r="HW911" s="4"/>
      <c r="HX911" s="6"/>
      <c r="HY911" s="5"/>
      <c r="HZ911" s="5"/>
      <c r="IA911" s="4"/>
      <c r="IB911" s="6"/>
      <c r="IC911" s="4"/>
      <c r="ID911" s="6"/>
      <c r="IE911" s="5"/>
      <c r="IF911" s="5"/>
      <c r="IG911" s="4"/>
      <c r="IH911" s="6"/>
      <c r="II911" s="4"/>
      <c r="IJ911" s="6"/>
      <c r="IK911" s="5"/>
      <c r="IL911" s="5"/>
      <c r="IM911" s="4"/>
      <c r="IN911" s="6"/>
      <c r="IO911" s="4"/>
      <c r="IP911" s="6"/>
      <c r="IQ911" s="5"/>
      <c r="IR911" s="5"/>
      <c r="IS911" s="4"/>
      <c r="IT911" s="6"/>
      <c r="IU911" s="4"/>
      <c r="IV911" s="6"/>
      <c r="IW911" s="5"/>
      <c r="IX911" s="5"/>
      <c r="IY911" s="4"/>
      <c r="IZ911" s="6"/>
      <c r="JA911" s="4"/>
      <c r="JB911" s="6"/>
      <c r="JC911" s="5"/>
      <c r="JD911" s="5"/>
      <c r="JE911" s="4"/>
      <c r="JF911" s="6"/>
      <c r="JG911" s="4"/>
      <c r="JH911" s="6"/>
      <c r="JI911" s="5"/>
      <c r="JJ911" s="5"/>
      <c r="JK911" s="4"/>
      <c r="JL911" s="6"/>
      <c r="JM911" s="4"/>
      <c r="JN911" s="6"/>
      <c r="JO911" s="5"/>
      <c r="JP911" s="5"/>
      <c r="JQ911" s="4"/>
      <c r="JR911" s="6"/>
      <c r="JS911" s="4"/>
      <c r="JT911" s="6"/>
      <c r="JU911" s="5"/>
      <c r="JV911" s="5"/>
      <c r="JW911" s="4"/>
      <c r="JX911" s="6"/>
      <c r="JY911" s="4"/>
      <c r="JZ911" s="6"/>
      <c r="KA911" s="5"/>
      <c r="KB911" s="5"/>
      <c r="KC911" s="4"/>
      <c r="KD911" s="6"/>
      <c r="KE911" s="4"/>
      <c r="KF911" s="6"/>
      <c r="KG911" s="5"/>
      <c r="KH911" s="5"/>
      <c r="KI911" s="4"/>
      <c r="KJ911" s="6"/>
      <c r="KK911" s="4"/>
      <c r="KL911" s="6"/>
      <c r="KM911" s="5"/>
      <c r="KN911" s="5"/>
    </row>
    <row r="912">
      <c r="A912" s="3" t="s">
        <v>85</v>
      </c>
      <c r="B912" s="3" t="s">
        <v>789</v>
      </c>
      <c r="C912" s="3" t="s">
        <v>449</v>
      </c>
      <c r="D912" s="3" t="s">
        <v>649</v>
      </c>
      <c r="E912" s="3" t="s">
        <v>798</v>
      </c>
      <c r="F912" s="3" t="s">
        <v>798</v>
      </c>
      <c r="G912" s="3" t="s">
        <v>798</v>
      </c>
      <c r="H912" s="3" t="s">
        <v>104</v>
      </c>
      <c r="I912" s="3" t="s">
        <v>1312</v>
      </c>
      <c r="J912" s="3" t="s">
        <v>1340</v>
      </c>
      <c r="K912" s="4">
        <v>298</v>
      </c>
      <c r="L912" s="4">
        <f>=ROUNDDOWN(29.8,0)</f>
      </c>
      <c r="M912" s="4"/>
      <c r="N912" s="5"/>
      <c r="O912" s="4"/>
      <c r="P912" s="4">
        <f>=ROUNDDOWN({0},0)</f>
      </c>
      <c r="Q912" s="4"/>
      <c r="R912" s="5"/>
      <c r="S912" s="4">
        <v>9</v>
      </c>
      <c r="T912" s="6">
        <v>426.13</v>
      </c>
      <c r="U912" s="4"/>
      <c r="V912" s="6"/>
      <c r="W912" s="5"/>
      <c r="X912" s="5"/>
      <c r="Y912" s="4">
        <v>1</v>
      </c>
      <c r="Z912" s="6">
        <v>51.27</v>
      </c>
      <c r="AA912" s="4"/>
      <c r="AB912" s="6"/>
      <c r="AC912" s="5"/>
      <c r="AD912" s="5"/>
      <c r="AE912" s="4">
        <v>3</v>
      </c>
      <c r="AF912" s="6">
        <v>92.04</v>
      </c>
      <c r="AG912" s="4"/>
      <c r="AH912" s="6"/>
      <c r="AI912" s="5"/>
      <c r="AJ912" s="5"/>
      <c r="AK912" s="4">
        <v>2</v>
      </c>
      <c r="AL912" s="6">
        <v>120.74</v>
      </c>
      <c r="AM912" s="4"/>
      <c r="AN912" s="6"/>
      <c r="AO912" s="5"/>
      <c r="AP912" s="5"/>
      <c r="AQ912" s="4"/>
      <c r="AR912" s="6"/>
      <c r="AS912" s="4"/>
      <c r="AT912" s="6"/>
      <c r="AU912" s="5"/>
      <c r="AV912" s="5"/>
      <c r="AW912" s="4">
        <v>1</v>
      </c>
      <c r="AX912" s="6">
        <v>50.32</v>
      </c>
      <c r="AY912" s="4"/>
      <c r="AZ912" s="6"/>
      <c r="BA912" s="5"/>
      <c r="BB912" s="5"/>
      <c r="BC912" s="4"/>
      <c r="BD912" s="6"/>
      <c r="BE912" s="4"/>
      <c r="BF912" s="6"/>
      <c r="BG912" s="5"/>
      <c r="BH912" s="5"/>
      <c r="BI912" s="4"/>
      <c r="BJ912" s="6"/>
      <c r="BK912" s="4"/>
      <c r="BL912" s="6"/>
      <c r="BM912" s="5"/>
      <c r="BN912" s="5"/>
      <c r="BO912" s="4"/>
      <c r="BP912" s="6"/>
      <c r="BQ912" s="4"/>
      <c r="BR912" s="6"/>
      <c r="BS912" s="5"/>
      <c r="BT912" s="5"/>
      <c r="BU912" s="4"/>
      <c r="BV912" s="6"/>
      <c r="BW912" s="4"/>
      <c r="BX912" s="6"/>
      <c r="BY912" s="5"/>
      <c r="BZ912" s="5"/>
      <c r="CA912" s="4"/>
      <c r="CB912" s="6"/>
      <c r="CC912" s="4"/>
      <c r="CD912" s="6"/>
      <c r="CE912" s="5"/>
      <c r="CF912" s="5"/>
      <c r="CG912" s="4">
        <v>2</v>
      </c>
      <c r="CH912" s="6">
        <v>111.76</v>
      </c>
      <c r="CI912" s="4"/>
      <c r="CJ912" s="6"/>
      <c r="CK912" s="5"/>
      <c r="CL912" s="5"/>
      <c r="CM912" s="4"/>
      <c r="CN912" s="6"/>
      <c r="CO912" s="4"/>
      <c r="CP912" s="6"/>
      <c r="CQ912" s="5"/>
      <c r="CR912" s="5"/>
      <c r="CS912" s="4"/>
      <c r="CT912" s="6"/>
      <c r="CU912" s="4"/>
      <c r="CV912" s="6"/>
      <c r="CW912" s="5"/>
      <c r="CX912" s="5"/>
      <c r="CY912" s="4"/>
      <c r="CZ912" s="6"/>
      <c r="DA912" s="4"/>
      <c r="DB912" s="6"/>
      <c r="DC912" s="5"/>
      <c r="DD912" s="5"/>
      <c r="DE912" s="4"/>
      <c r="DF912" s="6"/>
      <c r="DG912" s="4"/>
      <c r="DH912" s="6"/>
      <c r="DI912" s="5"/>
      <c r="DJ912" s="5"/>
      <c r="DK912" s="4"/>
      <c r="DL912" s="6"/>
      <c r="DM912" s="4"/>
      <c r="DN912" s="6"/>
      <c r="DO912" s="5"/>
      <c r="DP912" s="5"/>
      <c r="DQ912" s="4"/>
      <c r="DR912" s="6"/>
      <c r="DS912" s="4"/>
      <c r="DT912" s="6"/>
      <c r="DU912" s="5"/>
      <c r="DV912" s="5"/>
      <c r="DW912" s="4"/>
      <c r="DX912" s="6"/>
      <c r="DY912" s="4"/>
      <c r="DZ912" s="6"/>
      <c r="EA912" s="5"/>
      <c r="EB912" s="5"/>
      <c r="EC912" s="4"/>
      <c r="ED912" s="6"/>
      <c r="EE912" s="4"/>
      <c r="EF912" s="6"/>
      <c r="EG912" s="5"/>
      <c r="EH912" s="5"/>
      <c r="EI912" s="4"/>
      <c r="EJ912" s="6"/>
      <c r="EK912" s="4"/>
      <c r="EL912" s="6"/>
      <c r="EM912" s="5"/>
      <c r="EN912" s="5"/>
      <c r="EO912" s="4"/>
      <c r="EP912" s="6"/>
      <c r="EQ912" s="4"/>
      <c r="ER912" s="6"/>
      <c r="ES912" s="5"/>
      <c r="ET912" s="5"/>
      <c r="EU912" s="4"/>
      <c r="EV912" s="6"/>
      <c r="EW912" s="4"/>
      <c r="EX912" s="6"/>
      <c r="EY912" s="5"/>
      <c r="EZ912" s="5"/>
      <c r="FA912" s="4"/>
      <c r="FB912" s="6"/>
      <c r="FC912" s="4"/>
      <c r="FD912" s="6"/>
      <c r="FE912" s="5"/>
      <c r="FF912" s="5"/>
      <c r="FG912" s="4"/>
      <c r="FH912" s="6"/>
      <c r="FI912" s="4"/>
      <c r="FJ912" s="6"/>
      <c r="FK912" s="5"/>
      <c r="FL912" s="5"/>
      <c r="FM912" s="4"/>
      <c r="FN912" s="6"/>
      <c r="FO912" s="4"/>
      <c r="FP912" s="6"/>
      <c r="FQ912" s="5"/>
      <c r="FR912" s="5"/>
      <c r="FS912" s="4"/>
      <c r="FT912" s="6"/>
      <c r="FU912" s="4"/>
      <c r="FV912" s="6"/>
      <c r="FW912" s="5"/>
      <c r="FX912" s="5"/>
      <c r="FY912" s="4"/>
      <c r="FZ912" s="6"/>
      <c r="GA912" s="4"/>
      <c r="GB912" s="6"/>
      <c r="GC912" s="5"/>
      <c r="GD912" s="5"/>
      <c r="GE912" s="4"/>
      <c r="GF912" s="6"/>
      <c r="GG912" s="4"/>
      <c r="GH912" s="6"/>
      <c r="GI912" s="5"/>
      <c r="GJ912" s="5"/>
      <c r="GK912" s="4"/>
      <c r="GL912" s="6"/>
      <c r="GM912" s="4"/>
      <c r="GN912" s="6"/>
      <c r="GO912" s="5"/>
      <c r="GP912" s="5"/>
      <c r="GQ912" s="4"/>
      <c r="GR912" s="6"/>
      <c r="GS912" s="4"/>
      <c r="GT912" s="6"/>
      <c r="GU912" s="5"/>
      <c r="GV912" s="5"/>
      <c r="GW912" s="4"/>
      <c r="GX912" s="6"/>
      <c r="GY912" s="4"/>
      <c r="GZ912" s="6"/>
      <c r="HA912" s="5"/>
      <c r="HB912" s="5"/>
      <c r="HC912" s="4"/>
      <c r="HD912" s="6"/>
      <c r="HE912" s="4"/>
      <c r="HF912" s="6"/>
      <c r="HG912" s="5"/>
      <c r="HH912" s="5"/>
      <c r="HI912" s="4"/>
      <c r="HJ912" s="6"/>
      <c r="HK912" s="4"/>
      <c r="HL912" s="6"/>
      <c r="HM912" s="5"/>
      <c r="HN912" s="5"/>
      <c r="HO912" s="4"/>
      <c r="HP912" s="6"/>
      <c r="HQ912" s="4"/>
      <c r="HR912" s="6"/>
      <c r="HS912" s="5"/>
      <c r="HT912" s="5"/>
      <c r="HU912" s="4"/>
      <c r="HV912" s="6"/>
      <c r="HW912" s="4"/>
      <c r="HX912" s="6"/>
      <c r="HY912" s="5"/>
      <c r="HZ912" s="5"/>
      <c r="IA912" s="4"/>
      <c r="IB912" s="6"/>
      <c r="IC912" s="4"/>
      <c r="ID912" s="6"/>
      <c r="IE912" s="5"/>
      <c r="IF912" s="5"/>
      <c r="IG912" s="4"/>
      <c r="IH912" s="6"/>
      <c r="II912" s="4"/>
      <c r="IJ912" s="6"/>
      <c r="IK912" s="5"/>
      <c r="IL912" s="5"/>
      <c r="IM912" s="4"/>
      <c r="IN912" s="6"/>
      <c r="IO912" s="4"/>
      <c r="IP912" s="6"/>
      <c r="IQ912" s="5"/>
      <c r="IR912" s="5"/>
      <c r="IS912" s="4"/>
      <c r="IT912" s="6"/>
      <c r="IU912" s="4"/>
      <c r="IV912" s="6"/>
      <c r="IW912" s="5"/>
      <c r="IX912" s="5"/>
      <c r="IY912" s="4"/>
      <c r="IZ912" s="6"/>
      <c r="JA912" s="4"/>
      <c r="JB912" s="6"/>
      <c r="JC912" s="5"/>
      <c r="JD912" s="5"/>
      <c r="JE912" s="4"/>
      <c r="JF912" s="6"/>
      <c r="JG912" s="4"/>
      <c r="JH912" s="6"/>
      <c r="JI912" s="5"/>
      <c r="JJ912" s="5"/>
      <c r="JK912" s="4"/>
      <c r="JL912" s="6"/>
      <c r="JM912" s="4"/>
      <c r="JN912" s="6"/>
      <c r="JO912" s="5"/>
      <c r="JP912" s="5"/>
      <c r="JQ912" s="4"/>
      <c r="JR912" s="6"/>
      <c r="JS912" s="4"/>
      <c r="JT912" s="6"/>
      <c r="JU912" s="5"/>
      <c r="JV912" s="5"/>
      <c r="JW912" s="4"/>
      <c r="JX912" s="6"/>
      <c r="JY912" s="4"/>
      <c r="JZ912" s="6"/>
      <c r="KA912" s="5"/>
      <c r="KB912" s="5"/>
      <c r="KC912" s="4"/>
      <c r="KD912" s="6"/>
      <c r="KE912" s="4"/>
      <c r="KF912" s="6"/>
      <c r="KG912" s="5"/>
      <c r="KH912" s="5"/>
      <c r="KI912" s="4"/>
      <c r="KJ912" s="6"/>
      <c r="KK912" s="4"/>
      <c r="KL912" s="6"/>
      <c r="KM912" s="5"/>
      <c r="KN912" s="5"/>
    </row>
    <row r="913">
      <c r="A913" s="3" t="s">
        <v>85</v>
      </c>
      <c r="B913" s="3" t="s">
        <v>789</v>
      </c>
      <c r="C913" s="3" t="s">
        <v>449</v>
      </c>
      <c r="D913" s="3" t="s">
        <v>649</v>
      </c>
      <c r="E913" s="3" t="s">
        <v>799</v>
      </c>
      <c r="F913" s="3" t="s">
        <v>799</v>
      </c>
      <c r="G913" s="3" t="s">
        <v>799</v>
      </c>
      <c r="H913" s="3" t="s">
        <v>104</v>
      </c>
      <c r="I913" s="3" t="s">
        <v>1345</v>
      </c>
      <c r="J913" s="3" t="s">
        <v>1407</v>
      </c>
      <c r="K913" s="4">
        <v>287</v>
      </c>
      <c r="L913" s="4">
        <f>=ROUNDDOWN(31.195652173913,0)</f>
      </c>
      <c r="M913" s="4">
        <v>100</v>
      </c>
      <c r="N913" s="5">
        <v>1</v>
      </c>
      <c r="O913" s="4"/>
      <c r="P913" s="4">
        <f>=ROUNDDOWN({0},0)</f>
      </c>
      <c r="Q913" s="4"/>
      <c r="R913" s="5"/>
      <c r="S913" s="4">
        <v>7</v>
      </c>
      <c r="T913" s="6">
        <v>376.93</v>
      </c>
      <c r="U913" s="4"/>
      <c r="V913" s="6"/>
      <c r="W913" s="5"/>
      <c r="X913" s="5"/>
      <c r="Y913" s="4"/>
      <c r="Z913" s="6"/>
      <c r="AA913" s="4"/>
      <c r="AB913" s="6"/>
      <c r="AC913" s="5"/>
      <c r="AD913" s="5"/>
      <c r="AE913" s="4"/>
      <c r="AF913" s="6"/>
      <c r="AG913" s="4"/>
      <c r="AH913" s="6"/>
      <c r="AI913" s="5"/>
      <c r="AJ913" s="5"/>
      <c r="AK913" s="4"/>
      <c r="AL913" s="6"/>
      <c r="AM913" s="4"/>
      <c r="AN913" s="6"/>
      <c r="AO913" s="5"/>
      <c r="AP913" s="5"/>
      <c r="AQ913" s="4"/>
      <c r="AR913" s="6"/>
      <c r="AS913" s="4"/>
      <c r="AT913" s="6"/>
      <c r="AU913" s="5"/>
      <c r="AV913" s="5"/>
      <c r="AW913" s="4"/>
      <c r="AX913" s="6"/>
      <c r="AY913" s="4"/>
      <c r="AZ913" s="6"/>
      <c r="BA913" s="5"/>
      <c r="BB913" s="5"/>
      <c r="BC913" s="4"/>
      <c r="BD913" s="6"/>
      <c r="BE913" s="4"/>
      <c r="BF913" s="6"/>
      <c r="BG913" s="5"/>
      <c r="BH913" s="5"/>
      <c r="BI913" s="4"/>
      <c r="BJ913" s="6"/>
      <c r="BK913" s="4"/>
      <c r="BL913" s="6"/>
      <c r="BM913" s="5"/>
      <c r="BN913" s="5"/>
      <c r="BO913" s="4"/>
      <c r="BP913" s="6"/>
      <c r="BQ913" s="4"/>
      <c r="BR913" s="6"/>
      <c r="BS913" s="5"/>
      <c r="BT913" s="5"/>
      <c r="BU913" s="4">
        <v>7</v>
      </c>
      <c r="BV913" s="6">
        <v>376.93</v>
      </c>
      <c r="BW913" s="4"/>
      <c r="BX913" s="6"/>
      <c r="BY913" s="5"/>
      <c r="BZ913" s="5"/>
      <c r="CA913" s="4"/>
      <c r="CB913" s="6"/>
      <c r="CC913" s="4"/>
      <c r="CD913" s="6"/>
      <c r="CE913" s="5"/>
      <c r="CF913" s="5"/>
      <c r="CG913" s="4"/>
      <c r="CH913" s="6"/>
      <c r="CI913" s="4"/>
      <c r="CJ913" s="6"/>
      <c r="CK913" s="5"/>
      <c r="CL913" s="5"/>
      <c r="CM913" s="4"/>
      <c r="CN913" s="6"/>
      <c r="CO913" s="4"/>
      <c r="CP913" s="6"/>
      <c r="CQ913" s="5"/>
      <c r="CR913" s="5"/>
      <c r="CS913" s="4"/>
      <c r="CT913" s="6"/>
      <c r="CU913" s="4"/>
      <c r="CV913" s="6"/>
      <c r="CW913" s="5"/>
      <c r="CX913" s="5"/>
      <c r="CY913" s="4"/>
      <c r="CZ913" s="6"/>
      <c r="DA913" s="4"/>
      <c r="DB913" s="6"/>
      <c r="DC913" s="5"/>
      <c r="DD913" s="5"/>
      <c r="DE913" s="4"/>
      <c r="DF913" s="6"/>
      <c r="DG913" s="4"/>
      <c r="DH913" s="6"/>
      <c r="DI913" s="5"/>
      <c r="DJ913" s="5"/>
      <c r="DK913" s="4"/>
      <c r="DL913" s="6"/>
      <c r="DM913" s="4"/>
      <c r="DN913" s="6"/>
      <c r="DO913" s="5"/>
      <c r="DP913" s="5"/>
      <c r="DQ913" s="4"/>
      <c r="DR913" s="6"/>
      <c r="DS913" s="4"/>
      <c r="DT913" s="6"/>
      <c r="DU913" s="5"/>
      <c r="DV913" s="5"/>
      <c r="DW913" s="4"/>
      <c r="DX913" s="6"/>
      <c r="DY913" s="4"/>
      <c r="DZ913" s="6"/>
      <c r="EA913" s="5"/>
      <c r="EB913" s="5"/>
      <c r="EC913" s="4"/>
      <c r="ED913" s="6"/>
      <c r="EE913" s="4"/>
      <c r="EF913" s="6"/>
      <c r="EG913" s="5"/>
      <c r="EH913" s="5"/>
      <c r="EI913" s="4"/>
      <c r="EJ913" s="6"/>
      <c r="EK913" s="4"/>
      <c r="EL913" s="6"/>
      <c r="EM913" s="5"/>
      <c r="EN913" s="5"/>
      <c r="EO913" s="4"/>
      <c r="EP913" s="6"/>
      <c r="EQ913" s="4"/>
      <c r="ER913" s="6"/>
      <c r="ES913" s="5"/>
      <c r="ET913" s="5"/>
      <c r="EU913" s="4"/>
      <c r="EV913" s="6"/>
      <c r="EW913" s="4"/>
      <c r="EX913" s="6"/>
      <c r="EY913" s="5"/>
      <c r="EZ913" s="5"/>
      <c r="FA913" s="4"/>
      <c r="FB913" s="6"/>
      <c r="FC913" s="4"/>
      <c r="FD913" s="6"/>
      <c r="FE913" s="5"/>
      <c r="FF913" s="5"/>
      <c r="FG913" s="4"/>
      <c r="FH913" s="6"/>
      <c r="FI913" s="4"/>
      <c r="FJ913" s="6"/>
      <c r="FK913" s="5"/>
      <c r="FL913" s="5"/>
      <c r="FM913" s="4"/>
      <c r="FN913" s="6"/>
      <c r="FO913" s="4"/>
      <c r="FP913" s="6"/>
      <c r="FQ913" s="5"/>
      <c r="FR913" s="5"/>
      <c r="FS913" s="4"/>
      <c r="FT913" s="6"/>
      <c r="FU913" s="4"/>
      <c r="FV913" s="6"/>
      <c r="FW913" s="5"/>
      <c r="FX913" s="5"/>
      <c r="FY913" s="4"/>
      <c r="FZ913" s="6"/>
      <c r="GA913" s="4"/>
      <c r="GB913" s="6"/>
      <c r="GC913" s="5"/>
      <c r="GD913" s="5"/>
      <c r="GE913" s="4"/>
      <c r="GF913" s="6"/>
      <c r="GG913" s="4"/>
      <c r="GH913" s="6"/>
      <c r="GI913" s="5"/>
      <c r="GJ913" s="5"/>
      <c r="GK913" s="4"/>
      <c r="GL913" s="6"/>
      <c r="GM913" s="4"/>
      <c r="GN913" s="6"/>
      <c r="GO913" s="5"/>
      <c r="GP913" s="5"/>
      <c r="GQ913" s="4"/>
      <c r="GR913" s="6"/>
      <c r="GS913" s="4"/>
      <c r="GT913" s="6"/>
      <c r="GU913" s="5"/>
      <c r="GV913" s="5"/>
      <c r="GW913" s="4"/>
      <c r="GX913" s="6"/>
      <c r="GY913" s="4"/>
      <c r="GZ913" s="6"/>
      <c r="HA913" s="5"/>
      <c r="HB913" s="5"/>
      <c r="HC913" s="4"/>
      <c r="HD913" s="6"/>
      <c r="HE913" s="4"/>
      <c r="HF913" s="6"/>
      <c r="HG913" s="5"/>
      <c r="HH913" s="5"/>
      <c r="HI913" s="4"/>
      <c r="HJ913" s="6"/>
      <c r="HK913" s="4"/>
      <c r="HL913" s="6"/>
      <c r="HM913" s="5"/>
      <c r="HN913" s="5"/>
      <c r="HO913" s="4"/>
      <c r="HP913" s="6"/>
      <c r="HQ913" s="4"/>
      <c r="HR913" s="6"/>
      <c r="HS913" s="5"/>
      <c r="HT913" s="5"/>
      <c r="HU913" s="4"/>
      <c r="HV913" s="6"/>
      <c r="HW913" s="4"/>
      <c r="HX913" s="6"/>
      <c r="HY913" s="5"/>
      <c r="HZ913" s="5"/>
      <c r="IA913" s="4"/>
      <c r="IB913" s="6"/>
      <c r="IC913" s="4"/>
      <c r="ID913" s="6"/>
      <c r="IE913" s="5"/>
      <c r="IF913" s="5"/>
      <c r="IG913" s="4"/>
      <c r="IH913" s="6"/>
      <c r="II913" s="4"/>
      <c r="IJ913" s="6"/>
      <c r="IK913" s="5"/>
      <c r="IL913" s="5"/>
      <c r="IM913" s="4"/>
      <c r="IN913" s="6"/>
      <c r="IO913" s="4"/>
      <c r="IP913" s="6"/>
      <c r="IQ913" s="5"/>
      <c r="IR913" s="5"/>
      <c r="IS913" s="4"/>
      <c r="IT913" s="6"/>
      <c r="IU913" s="4"/>
      <c r="IV913" s="6"/>
      <c r="IW913" s="5"/>
      <c r="IX913" s="5"/>
      <c r="IY913" s="4"/>
      <c r="IZ913" s="6"/>
      <c r="JA913" s="4"/>
      <c r="JB913" s="6"/>
      <c r="JC913" s="5"/>
      <c r="JD913" s="5"/>
      <c r="JE913" s="4"/>
      <c r="JF913" s="6"/>
      <c r="JG913" s="4"/>
      <c r="JH913" s="6"/>
      <c r="JI913" s="5"/>
      <c r="JJ913" s="5"/>
      <c r="JK913" s="4"/>
      <c r="JL913" s="6"/>
      <c r="JM913" s="4"/>
      <c r="JN913" s="6"/>
      <c r="JO913" s="5"/>
      <c r="JP913" s="5"/>
      <c r="JQ913" s="4"/>
      <c r="JR913" s="6"/>
      <c r="JS913" s="4"/>
      <c r="JT913" s="6"/>
      <c r="JU913" s="5"/>
      <c r="JV913" s="5"/>
      <c r="JW913" s="4"/>
      <c r="JX913" s="6"/>
      <c r="JY913" s="4"/>
      <c r="JZ913" s="6"/>
      <c r="KA913" s="5"/>
      <c r="KB913" s="5"/>
      <c r="KC913" s="4"/>
      <c r="KD913" s="6"/>
      <c r="KE913" s="4"/>
      <c r="KF913" s="6"/>
      <c r="KG913" s="5"/>
      <c r="KH913" s="5"/>
      <c r="KI913" s="4"/>
      <c r="KJ913" s="6"/>
      <c r="KK913" s="4"/>
      <c r="KL913" s="6"/>
      <c r="KM913" s="5"/>
      <c r="KN913" s="5"/>
    </row>
    <row r="914">
      <c r="A914" s="3" t="s">
        <v>85</v>
      </c>
      <c r="B914" s="3" t="s">
        <v>789</v>
      </c>
      <c r="C914" s="3" t="s">
        <v>449</v>
      </c>
      <c r="D914" s="3" t="s">
        <v>649</v>
      </c>
      <c r="E914" s="3" t="s">
        <v>799</v>
      </c>
      <c r="F914" s="3" t="s">
        <v>799</v>
      </c>
      <c r="G914" s="3" t="s">
        <v>799</v>
      </c>
      <c r="H914" s="3" t="s">
        <v>104</v>
      </c>
      <c r="I914" s="3" t="s">
        <v>1312</v>
      </c>
      <c r="J914" s="3" t="s">
        <v>1452</v>
      </c>
      <c r="K914" s="4">
        <v>306</v>
      </c>
      <c r="L914" s="4">
        <f>=ROUNDDOWN(92.7272727272727,0)</f>
      </c>
      <c r="M914" s="4"/>
      <c r="N914" s="5">
        <v>1</v>
      </c>
      <c r="O914" s="4"/>
      <c r="P914" s="4">
        <f>=ROUNDDOWN({0},0)</f>
      </c>
      <c r="Q914" s="4"/>
      <c r="R914" s="5"/>
      <c r="S914" s="4"/>
      <c r="T914" s="6"/>
      <c r="U914" s="4"/>
      <c r="V914" s="6"/>
      <c r="W914" s="5"/>
      <c r="X914" s="5"/>
      <c r="Y914" s="4"/>
      <c r="Z914" s="6"/>
      <c r="AA914" s="4"/>
      <c r="AB914" s="6"/>
      <c r="AC914" s="5"/>
      <c r="AD914" s="5"/>
      <c r="AE914" s="4"/>
      <c r="AF914" s="6"/>
      <c r="AG914" s="4"/>
      <c r="AH914" s="6"/>
      <c r="AI914" s="5"/>
      <c r="AJ914" s="5"/>
      <c r="AK914" s="4"/>
      <c r="AL914" s="6"/>
      <c r="AM914" s="4"/>
      <c r="AN914" s="6"/>
      <c r="AO914" s="5"/>
      <c r="AP914" s="5"/>
      <c r="AQ914" s="4"/>
      <c r="AR914" s="6"/>
      <c r="AS914" s="4"/>
      <c r="AT914" s="6"/>
      <c r="AU914" s="5"/>
      <c r="AV914" s="5"/>
      <c r="AW914" s="4"/>
      <c r="AX914" s="6"/>
      <c r="AY914" s="4"/>
      <c r="AZ914" s="6"/>
      <c r="BA914" s="5"/>
      <c r="BB914" s="5"/>
      <c r="BC914" s="4"/>
      <c r="BD914" s="6"/>
      <c r="BE914" s="4"/>
      <c r="BF914" s="6"/>
      <c r="BG914" s="5"/>
      <c r="BH914" s="5"/>
      <c r="BI914" s="4"/>
      <c r="BJ914" s="6"/>
      <c r="BK914" s="4"/>
      <c r="BL914" s="6"/>
      <c r="BM914" s="5"/>
      <c r="BN914" s="5"/>
      <c r="BO914" s="4"/>
      <c r="BP914" s="6"/>
      <c r="BQ914" s="4"/>
      <c r="BR914" s="6"/>
      <c r="BS914" s="5"/>
      <c r="BT914" s="5"/>
      <c r="BU914" s="4"/>
      <c r="BV914" s="6"/>
      <c r="BW914" s="4"/>
      <c r="BX914" s="6"/>
      <c r="BY914" s="5"/>
      <c r="BZ914" s="5"/>
      <c r="CA914" s="4"/>
      <c r="CB914" s="6"/>
      <c r="CC914" s="4"/>
      <c r="CD914" s="6"/>
      <c r="CE914" s="5"/>
      <c r="CF914" s="5"/>
      <c r="CG914" s="4"/>
      <c r="CH914" s="6"/>
      <c r="CI914" s="4"/>
      <c r="CJ914" s="6"/>
      <c r="CK914" s="5"/>
      <c r="CL914" s="5"/>
      <c r="CM914" s="4"/>
      <c r="CN914" s="6"/>
      <c r="CO914" s="4"/>
      <c r="CP914" s="6"/>
      <c r="CQ914" s="5"/>
      <c r="CR914" s="5"/>
      <c r="CS914" s="4"/>
      <c r="CT914" s="6"/>
      <c r="CU914" s="4"/>
      <c r="CV914" s="6"/>
      <c r="CW914" s="5"/>
      <c r="CX914" s="5"/>
      <c r="CY914" s="4"/>
      <c r="CZ914" s="6"/>
      <c r="DA914" s="4"/>
      <c r="DB914" s="6"/>
      <c r="DC914" s="5"/>
      <c r="DD914" s="5"/>
      <c r="DE914" s="4"/>
      <c r="DF914" s="6"/>
      <c r="DG914" s="4"/>
      <c r="DH914" s="6"/>
      <c r="DI914" s="5"/>
      <c r="DJ914" s="5"/>
      <c r="DK914" s="4"/>
      <c r="DL914" s="6"/>
      <c r="DM914" s="4"/>
      <c r="DN914" s="6"/>
      <c r="DO914" s="5"/>
      <c r="DP914" s="5"/>
      <c r="DQ914" s="4"/>
      <c r="DR914" s="6"/>
      <c r="DS914" s="4"/>
      <c r="DT914" s="6"/>
      <c r="DU914" s="5"/>
      <c r="DV914" s="5"/>
      <c r="DW914" s="4"/>
      <c r="DX914" s="6"/>
      <c r="DY914" s="4"/>
      <c r="DZ914" s="6"/>
      <c r="EA914" s="5"/>
      <c r="EB914" s="5"/>
      <c r="EC914" s="4"/>
      <c r="ED914" s="6"/>
      <c r="EE914" s="4"/>
      <c r="EF914" s="6"/>
      <c r="EG914" s="5"/>
      <c r="EH914" s="5"/>
      <c r="EI914" s="4"/>
      <c r="EJ914" s="6"/>
      <c r="EK914" s="4"/>
      <c r="EL914" s="6"/>
      <c r="EM914" s="5"/>
      <c r="EN914" s="5"/>
      <c r="EO914" s="4"/>
      <c r="EP914" s="6"/>
      <c r="EQ914" s="4"/>
      <c r="ER914" s="6"/>
      <c r="ES914" s="5"/>
      <c r="ET914" s="5"/>
      <c r="EU914" s="4"/>
      <c r="EV914" s="6"/>
      <c r="EW914" s="4"/>
      <c r="EX914" s="6"/>
      <c r="EY914" s="5"/>
      <c r="EZ914" s="5"/>
      <c r="FA914" s="4"/>
      <c r="FB914" s="6"/>
      <c r="FC914" s="4"/>
      <c r="FD914" s="6"/>
      <c r="FE914" s="5"/>
      <c r="FF914" s="5"/>
      <c r="FG914" s="4"/>
      <c r="FH914" s="6"/>
      <c r="FI914" s="4"/>
      <c r="FJ914" s="6"/>
      <c r="FK914" s="5"/>
      <c r="FL914" s="5"/>
      <c r="FM914" s="4"/>
      <c r="FN914" s="6"/>
      <c r="FO914" s="4"/>
      <c r="FP914" s="6"/>
      <c r="FQ914" s="5"/>
      <c r="FR914" s="5"/>
      <c r="FS914" s="4"/>
      <c r="FT914" s="6"/>
      <c r="FU914" s="4"/>
      <c r="FV914" s="6"/>
      <c r="FW914" s="5"/>
      <c r="FX914" s="5"/>
      <c r="FY914" s="4"/>
      <c r="FZ914" s="6"/>
      <c r="GA914" s="4"/>
      <c r="GB914" s="6"/>
      <c r="GC914" s="5"/>
      <c r="GD914" s="5"/>
      <c r="GE914" s="4"/>
      <c r="GF914" s="6"/>
      <c r="GG914" s="4"/>
      <c r="GH914" s="6"/>
      <c r="GI914" s="5"/>
      <c r="GJ914" s="5"/>
      <c r="GK914" s="4"/>
      <c r="GL914" s="6"/>
      <c r="GM914" s="4"/>
      <c r="GN914" s="6"/>
      <c r="GO914" s="5"/>
      <c r="GP914" s="5"/>
      <c r="GQ914" s="4"/>
      <c r="GR914" s="6"/>
      <c r="GS914" s="4"/>
      <c r="GT914" s="6"/>
      <c r="GU914" s="5"/>
      <c r="GV914" s="5"/>
      <c r="GW914" s="4"/>
      <c r="GX914" s="6"/>
      <c r="GY914" s="4"/>
      <c r="GZ914" s="6"/>
      <c r="HA914" s="5"/>
      <c r="HB914" s="5"/>
      <c r="HC914" s="4"/>
      <c r="HD914" s="6"/>
      <c r="HE914" s="4"/>
      <c r="HF914" s="6"/>
      <c r="HG914" s="5"/>
      <c r="HH914" s="5"/>
      <c r="HI914" s="4"/>
      <c r="HJ914" s="6"/>
      <c r="HK914" s="4"/>
      <c r="HL914" s="6"/>
      <c r="HM914" s="5"/>
      <c r="HN914" s="5"/>
      <c r="HO914" s="4"/>
      <c r="HP914" s="6"/>
      <c r="HQ914" s="4"/>
      <c r="HR914" s="6"/>
      <c r="HS914" s="5"/>
      <c r="HT914" s="5"/>
      <c r="HU914" s="4"/>
      <c r="HV914" s="6"/>
      <c r="HW914" s="4"/>
      <c r="HX914" s="6"/>
      <c r="HY914" s="5"/>
      <c r="HZ914" s="5"/>
      <c r="IA914" s="4"/>
      <c r="IB914" s="6"/>
      <c r="IC914" s="4"/>
      <c r="ID914" s="6"/>
      <c r="IE914" s="5"/>
      <c r="IF914" s="5"/>
      <c r="IG914" s="4"/>
      <c r="IH914" s="6"/>
      <c r="II914" s="4"/>
      <c r="IJ914" s="6"/>
      <c r="IK914" s="5"/>
      <c r="IL914" s="5"/>
      <c r="IM914" s="4"/>
      <c r="IN914" s="6"/>
      <c r="IO914" s="4"/>
      <c r="IP914" s="6"/>
      <c r="IQ914" s="5"/>
      <c r="IR914" s="5"/>
      <c r="IS914" s="4"/>
      <c r="IT914" s="6"/>
      <c r="IU914" s="4"/>
      <c r="IV914" s="6"/>
      <c r="IW914" s="5"/>
      <c r="IX914" s="5"/>
      <c r="IY914" s="4"/>
      <c r="IZ914" s="6"/>
      <c r="JA914" s="4"/>
      <c r="JB914" s="6"/>
      <c r="JC914" s="5"/>
      <c r="JD914" s="5"/>
      <c r="JE914" s="4"/>
      <c r="JF914" s="6"/>
      <c r="JG914" s="4"/>
      <c r="JH914" s="6"/>
      <c r="JI914" s="5"/>
      <c r="JJ914" s="5"/>
      <c r="JK914" s="4"/>
      <c r="JL914" s="6"/>
      <c r="JM914" s="4"/>
      <c r="JN914" s="6"/>
      <c r="JO914" s="5"/>
      <c r="JP914" s="5"/>
      <c r="JQ914" s="4"/>
      <c r="JR914" s="6"/>
      <c r="JS914" s="4"/>
      <c r="JT914" s="6"/>
      <c r="JU914" s="5"/>
      <c r="JV914" s="5"/>
      <c r="JW914" s="4"/>
      <c r="JX914" s="6"/>
      <c r="JY914" s="4"/>
      <c r="JZ914" s="6"/>
      <c r="KA914" s="5"/>
      <c r="KB914" s="5"/>
      <c r="KC914" s="4"/>
      <c r="KD914" s="6"/>
      <c r="KE914" s="4"/>
      <c r="KF914" s="6"/>
      <c r="KG914" s="5"/>
      <c r="KH914" s="5"/>
      <c r="KI914" s="4"/>
      <c r="KJ914" s="6"/>
      <c r="KK914" s="4"/>
      <c r="KL914" s="6"/>
      <c r="KM914" s="5"/>
      <c r="KN914" s="5"/>
    </row>
    <row r="915">
      <c r="A915" s="3" t="s">
        <v>85</v>
      </c>
      <c r="B915" s="3" t="s">
        <v>789</v>
      </c>
      <c r="C915" s="3" t="s">
        <v>449</v>
      </c>
      <c r="D915" s="3" t="s">
        <v>649</v>
      </c>
      <c r="E915" s="3" t="s">
        <v>800</v>
      </c>
      <c r="F915" s="3" t="s">
        <v>800</v>
      </c>
      <c r="G915" s="3" t="s">
        <v>800</v>
      </c>
      <c r="H915" s="3" t="s">
        <v>351</v>
      </c>
      <c r="I915" s="3" t="s">
        <v>1312</v>
      </c>
      <c r="J915" s="3" t="s">
        <v>1340</v>
      </c>
      <c r="K915" s="4">
        <v>122</v>
      </c>
      <c r="L915" s="4">
        <f>=ROUNDDOWN(13.5555555555556,0)</f>
      </c>
      <c r="M915" s="4"/>
      <c r="N915" s="5"/>
      <c r="O915" s="4"/>
      <c r="P915" s="4">
        <f>=ROUNDDOWN({0},0)</f>
      </c>
      <c r="Q915" s="4"/>
      <c r="R915" s="5"/>
      <c r="S915" s="4">
        <v>9</v>
      </c>
      <c r="T915" s="6">
        <v>358.22</v>
      </c>
      <c r="U915" s="4"/>
      <c r="V915" s="6"/>
      <c r="W915" s="5"/>
      <c r="X915" s="5"/>
      <c r="Y915" s="4">
        <v>4</v>
      </c>
      <c r="Z915" s="6">
        <v>172.92</v>
      </c>
      <c r="AA915" s="4"/>
      <c r="AB915" s="6"/>
      <c r="AC915" s="5"/>
      <c r="AD915" s="5"/>
      <c r="AE915" s="4"/>
      <c r="AF915" s="6"/>
      <c r="AG915" s="4"/>
      <c r="AH915" s="6"/>
      <c r="AI915" s="5"/>
      <c r="AJ915" s="5"/>
      <c r="AK915" s="4"/>
      <c r="AL915" s="6"/>
      <c r="AM915" s="4"/>
      <c r="AN915" s="6"/>
      <c r="AO915" s="5"/>
      <c r="AP915" s="5"/>
      <c r="AQ915" s="4"/>
      <c r="AR915" s="6"/>
      <c r="AS915" s="4"/>
      <c r="AT915" s="6"/>
      <c r="AU915" s="5"/>
      <c r="AV915" s="5"/>
      <c r="AW915" s="4"/>
      <c r="AX915" s="6"/>
      <c r="AY915" s="4"/>
      <c r="AZ915" s="6"/>
      <c r="BA915" s="5"/>
      <c r="BB915" s="5"/>
      <c r="BC915" s="4"/>
      <c r="BD915" s="6"/>
      <c r="BE915" s="4"/>
      <c r="BF915" s="6"/>
      <c r="BG915" s="5"/>
      <c r="BH915" s="5"/>
      <c r="BI915" s="4"/>
      <c r="BJ915" s="6"/>
      <c r="BK915" s="4"/>
      <c r="BL915" s="6"/>
      <c r="BM915" s="5"/>
      <c r="BN915" s="5"/>
      <c r="BO915" s="4"/>
      <c r="BP915" s="6"/>
      <c r="BQ915" s="4"/>
      <c r="BR915" s="6"/>
      <c r="BS915" s="5"/>
      <c r="BT915" s="5"/>
      <c r="BU915" s="4">
        <v>5</v>
      </c>
      <c r="BV915" s="6">
        <v>185.3</v>
      </c>
      <c r="BW915" s="4"/>
      <c r="BX915" s="6"/>
      <c r="BY915" s="5"/>
      <c r="BZ915" s="5"/>
      <c r="CA915" s="4"/>
      <c r="CB915" s="6"/>
      <c r="CC915" s="4"/>
      <c r="CD915" s="6"/>
      <c r="CE915" s="5"/>
      <c r="CF915" s="5"/>
      <c r="CG915" s="4"/>
      <c r="CH915" s="6"/>
      <c r="CI915" s="4"/>
      <c r="CJ915" s="6"/>
      <c r="CK915" s="5"/>
      <c r="CL915" s="5"/>
      <c r="CM915" s="4"/>
      <c r="CN915" s="6"/>
      <c r="CO915" s="4"/>
      <c r="CP915" s="6"/>
      <c r="CQ915" s="5"/>
      <c r="CR915" s="5"/>
      <c r="CS915" s="4"/>
      <c r="CT915" s="6"/>
      <c r="CU915" s="4"/>
      <c r="CV915" s="6"/>
      <c r="CW915" s="5"/>
      <c r="CX915" s="5"/>
      <c r="CY915" s="4"/>
      <c r="CZ915" s="6"/>
      <c r="DA915" s="4"/>
      <c r="DB915" s="6"/>
      <c r="DC915" s="5"/>
      <c r="DD915" s="5"/>
      <c r="DE915" s="4"/>
      <c r="DF915" s="6"/>
      <c r="DG915" s="4"/>
      <c r="DH915" s="6"/>
      <c r="DI915" s="5"/>
      <c r="DJ915" s="5"/>
      <c r="DK915" s="4"/>
      <c r="DL915" s="6"/>
      <c r="DM915" s="4"/>
      <c r="DN915" s="6"/>
      <c r="DO915" s="5"/>
      <c r="DP915" s="5"/>
      <c r="DQ915" s="4"/>
      <c r="DR915" s="6"/>
      <c r="DS915" s="4"/>
      <c r="DT915" s="6"/>
      <c r="DU915" s="5"/>
      <c r="DV915" s="5"/>
      <c r="DW915" s="4"/>
      <c r="DX915" s="6"/>
      <c r="DY915" s="4"/>
      <c r="DZ915" s="6"/>
      <c r="EA915" s="5"/>
      <c r="EB915" s="5"/>
      <c r="EC915" s="4"/>
      <c r="ED915" s="6"/>
      <c r="EE915" s="4"/>
      <c r="EF915" s="6"/>
      <c r="EG915" s="5"/>
      <c r="EH915" s="5"/>
      <c r="EI915" s="4"/>
      <c r="EJ915" s="6"/>
      <c r="EK915" s="4"/>
      <c r="EL915" s="6"/>
      <c r="EM915" s="5"/>
      <c r="EN915" s="5"/>
      <c r="EO915" s="4"/>
      <c r="EP915" s="6"/>
      <c r="EQ915" s="4"/>
      <c r="ER915" s="6"/>
      <c r="ES915" s="5"/>
      <c r="ET915" s="5"/>
      <c r="EU915" s="4"/>
      <c r="EV915" s="6"/>
      <c r="EW915" s="4"/>
      <c r="EX915" s="6"/>
      <c r="EY915" s="5"/>
      <c r="EZ915" s="5"/>
      <c r="FA915" s="4"/>
      <c r="FB915" s="6"/>
      <c r="FC915" s="4"/>
      <c r="FD915" s="6"/>
      <c r="FE915" s="5"/>
      <c r="FF915" s="5"/>
      <c r="FG915" s="4"/>
      <c r="FH915" s="6"/>
      <c r="FI915" s="4"/>
      <c r="FJ915" s="6"/>
      <c r="FK915" s="5"/>
      <c r="FL915" s="5"/>
      <c r="FM915" s="4"/>
      <c r="FN915" s="6"/>
      <c r="FO915" s="4"/>
      <c r="FP915" s="6"/>
      <c r="FQ915" s="5"/>
      <c r="FR915" s="5"/>
      <c r="FS915" s="4"/>
      <c r="FT915" s="6"/>
      <c r="FU915" s="4"/>
      <c r="FV915" s="6"/>
      <c r="FW915" s="5"/>
      <c r="FX915" s="5"/>
      <c r="FY915" s="4"/>
      <c r="FZ915" s="6"/>
      <c r="GA915" s="4"/>
      <c r="GB915" s="6"/>
      <c r="GC915" s="5"/>
      <c r="GD915" s="5"/>
      <c r="GE915" s="4"/>
      <c r="GF915" s="6"/>
      <c r="GG915" s="4"/>
      <c r="GH915" s="6"/>
      <c r="GI915" s="5"/>
      <c r="GJ915" s="5"/>
      <c r="GK915" s="4"/>
      <c r="GL915" s="6"/>
      <c r="GM915" s="4"/>
      <c r="GN915" s="6"/>
      <c r="GO915" s="5"/>
      <c r="GP915" s="5"/>
      <c r="GQ915" s="4"/>
      <c r="GR915" s="6"/>
      <c r="GS915" s="4"/>
      <c r="GT915" s="6"/>
      <c r="GU915" s="5"/>
      <c r="GV915" s="5"/>
      <c r="GW915" s="4"/>
      <c r="GX915" s="6"/>
      <c r="GY915" s="4"/>
      <c r="GZ915" s="6"/>
      <c r="HA915" s="5"/>
      <c r="HB915" s="5"/>
      <c r="HC915" s="4"/>
      <c r="HD915" s="6"/>
      <c r="HE915" s="4"/>
      <c r="HF915" s="6"/>
      <c r="HG915" s="5"/>
      <c r="HH915" s="5"/>
      <c r="HI915" s="4"/>
      <c r="HJ915" s="6"/>
      <c r="HK915" s="4"/>
      <c r="HL915" s="6"/>
      <c r="HM915" s="5"/>
      <c r="HN915" s="5"/>
      <c r="HO915" s="4"/>
      <c r="HP915" s="6"/>
      <c r="HQ915" s="4"/>
      <c r="HR915" s="6"/>
      <c r="HS915" s="5"/>
      <c r="HT915" s="5"/>
      <c r="HU915" s="4"/>
      <c r="HV915" s="6"/>
      <c r="HW915" s="4"/>
      <c r="HX915" s="6"/>
      <c r="HY915" s="5"/>
      <c r="HZ915" s="5"/>
      <c r="IA915" s="4"/>
      <c r="IB915" s="6"/>
      <c r="IC915" s="4"/>
      <c r="ID915" s="6"/>
      <c r="IE915" s="5"/>
      <c r="IF915" s="5"/>
      <c r="IG915" s="4"/>
      <c r="IH915" s="6"/>
      <c r="II915" s="4"/>
      <c r="IJ915" s="6"/>
      <c r="IK915" s="5"/>
      <c r="IL915" s="5"/>
      <c r="IM915" s="4"/>
      <c r="IN915" s="6"/>
      <c r="IO915" s="4"/>
      <c r="IP915" s="6"/>
      <c r="IQ915" s="5"/>
      <c r="IR915" s="5"/>
      <c r="IS915" s="4"/>
      <c r="IT915" s="6"/>
      <c r="IU915" s="4"/>
      <c r="IV915" s="6"/>
      <c r="IW915" s="5"/>
      <c r="IX915" s="5"/>
      <c r="IY915" s="4"/>
      <c r="IZ915" s="6"/>
      <c r="JA915" s="4"/>
      <c r="JB915" s="6"/>
      <c r="JC915" s="5"/>
      <c r="JD915" s="5"/>
      <c r="JE915" s="4"/>
      <c r="JF915" s="6"/>
      <c r="JG915" s="4"/>
      <c r="JH915" s="6"/>
      <c r="JI915" s="5"/>
      <c r="JJ915" s="5"/>
      <c r="JK915" s="4"/>
      <c r="JL915" s="6"/>
      <c r="JM915" s="4"/>
      <c r="JN915" s="6"/>
      <c r="JO915" s="5"/>
      <c r="JP915" s="5"/>
      <c r="JQ915" s="4"/>
      <c r="JR915" s="6"/>
      <c r="JS915" s="4"/>
      <c r="JT915" s="6"/>
      <c r="JU915" s="5"/>
      <c r="JV915" s="5"/>
      <c r="JW915" s="4"/>
      <c r="JX915" s="6"/>
      <c r="JY915" s="4"/>
      <c r="JZ915" s="6"/>
      <c r="KA915" s="5"/>
      <c r="KB915" s="5"/>
      <c r="KC915" s="4"/>
      <c r="KD915" s="6"/>
      <c r="KE915" s="4"/>
      <c r="KF915" s="6"/>
      <c r="KG915" s="5"/>
      <c r="KH915" s="5"/>
      <c r="KI915" s="4"/>
      <c r="KJ915" s="6"/>
      <c r="KK915" s="4"/>
      <c r="KL915" s="6"/>
      <c r="KM915" s="5"/>
      <c r="KN915" s="5"/>
    </row>
    <row r="916">
      <c r="A916" s="3" t="s">
        <v>85</v>
      </c>
      <c r="B916" s="3" t="s">
        <v>789</v>
      </c>
      <c r="C916" s="3" t="s">
        <v>449</v>
      </c>
      <c r="D916" s="3" t="s">
        <v>649</v>
      </c>
      <c r="E916" s="3" t="s">
        <v>801</v>
      </c>
      <c r="F916" s="3" t="s">
        <v>801</v>
      </c>
      <c r="G916" s="3" t="s">
        <v>801</v>
      </c>
      <c r="H916" s="3" t="s">
        <v>122</v>
      </c>
      <c r="I916" s="3" t="s">
        <v>1312</v>
      </c>
      <c r="J916" s="3" t="s">
        <v>1309</v>
      </c>
      <c r="K916" s="4">
        <v>569</v>
      </c>
      <c r="L916" s="4">
        <f>=ROUNDDOWN(28.45,0)</f>
      </c>
      <c r="M916" s="4">
        <v>70</v>
      </c>
      <c r="N916" s="5">
        <v>1</v>
      </c>
      <c r="O916" s="4"/>
      <c r="P916" s="4">
        <f>=ROUNDDOWN({0},0)</f>
      </c>
      <c r="Q916" s="4"/>
      <c r="R916" s="5"/>
      <c r="S916" s="4">
        <v>6</v>
      </c>
      <c r="T916" s="6">
        <v>355</v>
      </c>
      <c r="U916" s="4"/>
      <c r="V916" s="6"/>
      <c r="W916" s="5"/>
      <c r="X916" s="5"/>
      <c r="Y916" s="4"/>
      <c r="Z916" s="6"/>
      <c r="AA916" s="4"/>
      <c r="AB916" s="6"/>
      <c r="AC916" s="5"/>
      <c r="AD916" s="5"/>
      <c r="AE916" s="4">
        <v>3</v>
      </c>
      <c r="AF916" s="6">
        <v>157.83</v>
      </c>
      <c r="AG916" s="4"/>
      <c r="AH916" s="6"/>
      <c r="AI916" s="5"/>
      <c r="AJ916" s="5"/>
      <c r="AK916" s="4"/>
      <c r="AL916" s="6"/>
      <c r="AM916" s="4"/>
      <c r="AN916" s="6"/>
      <c r="AO916" s="5"/>
      <c r="AP916" s="5"/>
      <c r="AQ916" s="4">
        <v>1</v>
      </c>
      <c r="AR916" s="6">
        <v>57.19</v>
      </c>
      <c r="AS916" s="4"/>
      <c r="AT916" s="6"/>
      <c r="AU916" s="5"/>
      <c r="AV916" s="5"/>
      <c r="AW916" s="4"/>
      <c r="AX916" s="6"/>
      <c r="AY916" s="4"/>
      <c r="AZ916" s="6"/>
      <c r="BA916" s="5"/>
      <c r="BB916" s="5"/>
      <c r="BC916" s="4"/>
      <c r="BD916" s="6"/>
      <c r="BE916" s="4"/>
      <c r="BF916" s="6"/>
      <c r="BG916" s="5"/>
      <c r="BH916" s="5"/>
      <c r="BI916" s="4"/>
      <c r="BJ916" s="6"/>
      <c r="BK916" s="4"/>
      <c r="BL916" s="6"/>
      <c r="BM916" s="5"/>
      <c r="BN916" s="5"/>
      <c r="BO916" s="4">
        <v>2</v>
      </c>
      <c r="BP916" s="6">
        <v>139.98</v>
      </c>
      <c r="BQ916" s="4"/>
      <c r="BR916" s="6"/>
      <c r="BS916" s="5"/>
      <c r="BT916" s="5"/>
      <c r="BU916" s="4"/>
      <c r="BV916" s="6"/>
      <c r="BW916" s="4"/>
      <c r="BX916" s="6"/>
      <c r="BY916" s="5"/>
      <c r="BZ916" s="5"/>
      <c r="CA916" s="4"/>
      <c r="CB916" s="6"/>
      <c r="CC916" s="4"/>
      <c r="CD916" s="6"/>
      <c r="CE916" s="5"/>
      <c r="CF916" s="5"/>
      <c r="CG916" s="4"/>
      <c r="CH916" s="6"/>
      <c r="CI916" s="4"/>
      <c r="CJ916" s="6"/>
      <c r="CK916" s="5"/>
      <c r="CL916" s="5"/>
      <c r="CM916" s="4"/>
      <c r="CN916" s="6"/>
      <c r="CO916" s="4"/>
      <c r="CP916" s="6"/>
      <c r="CQ916" s="5"/>
      <c r="CR916" s="5"/>
      <c r="CS916" s="4"/>
      <c r="CT916" s="6"/>
      <c r="CU916" s="4"/>
      <c r="CV916" s="6"/>
      <c r="CW916" s="5"/>
      <c r="CX916" s="5"/>
      <c r="CY916" s="4"/>
      <c r="CZ916" s="6"/>
      <c r="DA916" s="4"/>
      <c r="DB916" s="6"/>
      <c r="DC916" s="5"/>
      <c r="DD916" s="5"/>
      <c r="DE916" s="4"/>
      <c r="DF916" s="6"/>
      <c r="DG916" s="4"/>
      <c r="DH916" s="6"/>
      <c r="DI916" s="5"/>
      <c r="DJ916" s="5"/>
      <c r="DK916" s="4"/>
      <c r="DL916" s="6"/>
      <c r="DM916" s="4"/>
      <c r="DN916" s="6"/>
      <c r="DO916" s="5"/>
      <c r="DP916" s="5"/>
      <c r="DQ916" s="4"/>
      <c r="DR916" s="6"/>
      <c r="DS916" s="4"/>
      <c r="DT916" s="6"/>
      <c r="DU916" s="5"/>
      <c r="DV916" s="5"/>
      <c r="DW916" s="4"/>
      <c r="DX916" s="6"/>
      <c r="DY916" s="4"/>
      <c r="DZ916" s="6"/>
      <c r="EA916" s="5"/>
      <c r="EB916" s="5"/>
      <c r="EC916" s="4"/>
      <c r="ED916" s="6"/>
      <c r="EE916" s="4"/>
      <c r="EF916" s="6"/>
      <c r="EG916" s="5"/>
      <c r="EH916" s="5"/>
      <c r="EI916" s="4"/>
      <c r="EJ916" s="6"/>
      <c r="EK916" s="4"/>
      <c r="EL916" s="6"/>
      <c r="EM916" s="5"/>
      <c r="EN916" s="5"/>
      <c r="EO916" s="4"/>
      <c r="EP916" s="6"/>
      <c r="EQ916" s="4"/>
      <c r="ER916" s="6"/>
      <c r="ES916" s="5"/>
      <c r="ET916" s="5"/>
      <c r="EU916" s="4"/>
      <c r="EV916" s="6"/>
      <c r="EW916" s="4"/>
      <c r="EX916" s="6"/>
      <c r="EY916" s="5"/>
      <c r="EZ916" s="5"/>
      <c r="FA916" s="4"/>
      <c r="FB916" s="6"/>
      <c r="FC916" s="4"/>
      <c r="FD916" s="6"/>
      <c r="FE916" s="5"/>
      <c r="FF916" s="5"/>
      <c r="FG916" s="4"/>
      <c r="FH916" s="6"/>
      <c r="FI916" s="4"/>
      <c r="FJ916" s="6"/>
      <c r="FK916" s="5"/>
      <c r="FL916" s="5"/>
      <c r="FM916" s="4"/>
      <c r="FN916" s="6"/>
      <c r="FO916" s="4"/>
      <c r="FP916" s="6"/>
      <c r="FQ916" s="5"/>
      <c r="FR916" s="5"/>
      <c r="FS916" s="4"/>
      <c r="FT916" s="6"/>
      <c r="FU916" s="4"/>
      <c r="FV916" s="6"/>
      <c r="FW916" s="5"/>
      <c r="FX916" s="5"/>
      <c r="FY916" s="4"/>
      <c r="FZ916" s="6"/>
      <c r="GA916" s="4"/>
      <c r="GB916" s="6"/>
      <c r="GC916" s="5"/>
      <c r="GD916" s="5"/>
      <c r="GE916" s="4"/>
      <c r="GF916" s="6"/>
      <c r="GG916" s="4"/>
      <c r="GH916" s="6"/>
      <c r="GI916" s="5"/>
      <c r="GJ916" s="5"/>
      <c r="GK916" s="4"/>
      <c r="GL916" s="6"/>
      <c r="GM916" s="4"/>
      <c r="GN916" s="6"/>
      <c r="GO916" s="5"/>
      <c r="GP916" s="5"/>
      <c r="GQ916" s="4"/>
      <c r="GR916" s="6"/>
      <c r="GS916" s="4"/>
      <c r="GT916" s="6"/>
      <c r="GU916" s="5"/>
      <c r="GV916" s="5"/>
      <c r="GW916" s="4"/>
      <c r="GX916" s="6"/>
      <c r="GY916" s="4"/>
      <c r="GZ916" s="6"/>
      <c r="HA916" s="5"/>
      <c r="HB916" s="5"/>
      <c r="HC916" s="4"/>
      <c r="HD916" s="6"/>
      <c r="HE916" s="4"/>
      <c r="HF916" s="6"/>
      <c r="HG916" s="5"/>
      <c r="HH916" s="5"/>
      <c r="HI916" s="4"/>
      <c r="HJ916" s="6"/>
      <c r="HK916" s="4"/>
      <c r="HL916" s="6"/>
      <c r="HM916" s="5"/>
      <c r="HN916" s="5"/>
      <c r="HO916" s="4"/>
      <c r="HP916" s="6"/>
      <c r="HQ916" s="4"/>
      <c r="HR916" s="6"/>
      <c r="HS916" s="5"/>
      <c r="HT916" s="5"/>
      <c r="HU916" s="4"/>
      <c r="HV916" s="6"/>
      <c r="HW916" s="4"/>
      <c r="HX916" s="6"/>
      <c r="HY916" s="5"/>
      <c r="HZ916" s="5"/>
      <c r="IA916" s="4"/>
      <c r="IB916" s="6"/>
      <c r="IC916" s="4"/>
      <c r="ID916" s="6"/>
      <c r="IE916" s="5"/>
      <c r="IF916" s="5"/>
      <c r="IG916" s="4"/>
      <c r="IH916" s="6"/>
      <c r="II916" s="4"/>
      <c r="IJ916" s="6"/>
      <c r="IK916" s="5"/>
      <c r="IL916" s="5"/>
      <c r="IM916" s="4"/>
      <c r="IN916" s="6"/>
      <c r="IO916" s="4"/>
      <c r="IP916" s="6"/>
      <c r="IQ916" s="5"/>
      <c r="IR916" s="5"/>
      <c r="IS916" s="4"/>
      <c r="IT916" s="6"/>
      <c r="IU916" s="4"/>
      <c r="IV916" s="6"/>
      <c r="IW916" s="5"/>
      <c r="IX916" s="5"/>
      <c r="IY916" s="4"/>
      <c r="IZ916" s="6"/>
      <c r="JA916" s="4"/>
      <c r="JB916" s="6"/>
      <c r="JC916" s="5"/>
      <c r="JD916" s="5"/>
      <c r="JE916" s="4"/>
      <c r="JF916" s="6"/>
      <c r="JG916" s="4"/>
      <c r="JH916" s="6"/>
      <c r="JI916" s="5"/>
      <c r="JJ916" s="5"/>
      <c r="JK916" s="4"/>
      <c r="JL916" s="6"/>
      <c r="JM916" s="4"/>
      <c r="JN916" s="6"/>
      <c r="JO916" s="5"/>
      <c r="JP916" s="5"/>
      <c r="JQ916" s="4"/>
      <c r="JR916" s="6"/>
      <c r="JS916" s="4"/>
      <c r="JT916" s="6"/>
      <c r="JU916" s="5"/>
      <c r="JV916" s="5"/>
      <c r="JW916" s="4"/>
      <c r="JX916" s="6"/>
      <c r="JY916" s="4"/>
      <c r="JZ916" s="6"/>
      <c r="KA916" s="5"/>
      <c r="KB916" s="5"/>
      <c r="KC916" s="4"/>
      <c r="KD916" s="6"/>
      <c r="KE916" s="4"/>
      <c r="KF916" s="6"/>
      <c r="KG916" s="5"/>
      <c r="KH916" s="5"/>
      <c r="KI916" s="4"/>
      <c r="KJ916" s="6"/>
      <c r="KK916" s="4"/>
      <c r="KL916" s="6"/>
      <c r="KM916" s="5"/>
      <c r="KN916" s="5"/>
    </row>
    <row r="917">
      <c r="A917" s="3" t="s">
        <v>85</v>
      </c>
      <c r="B917" s="3" t="s">
        <v>789</v>
      </c>
      <c r="C917" s="3" t="s">
        <v>449</v>
      </c>
      <c r="D917" s="3" t="s">
        <v>649</v>
      </c>
      <c r="E917" s="3" t="s">
        <v>802</v>
      </c>
      <c r="F917" s="3" t="s">
        <v>802</v>
      </c>
      <c r="G917" s="3" t="s">
        <v>802</v>
      </c>
      <c r="H917" s="3" t="s">
        <v>104</v>
      </c>
      <c r="I917" s="3" t="s">
        <v>1453</v>
      </c>
      <c r="J917" s="3" t="s">
        <v>1340</v>
      </c>
      <c r="K917" s="4">
        <v>23</v>
      </c>
      <c r="L917" s="4">
        <f>=ROUNDDOWN(3.83333333333333,0)</f>
      </c>
      <c r="M917" s="4"/>
      <c r="N917" s="5"/>
      <c r="O917" s="4"/>
      <c r="P917" s="4">
        <f>=ROUNDDOWN({0},0)</f>
      </c>
      <c r="Q917" s="4"/>
      <c r="R917" s="5"/>
      <c r="S917" s="4">
        <v>5</v>
      </c>
      <c r="T917" s="6">
        <v>206.31</v>
      </c>
      <c r="U917" s="4"/>
      <c r="V917" s="6"/>
      <c r="W917" s="5"/>
      <c r="X917" s="5"/>
      <c r="Y917" s="4">
        <v>1</v>
      </c>
      <c r="Z917" s="6">
        <v>46.76</v>
      </c>
      <c r="AA917" s="4"/>
      <c r="AB917" s="6"/>
      <c r="AC917" s="5"/>
      <c r="AD917" s="5"/>
      <c r="AE917" s="4"/>
      <c r="AF917" s="6"/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/>
      <c r="AR917" s="6"/>
      <c r="AS917" s="4"/>
      <c r="AT917" s="6"/>
      <c r="AU917" s="5"/>
      <c r="AV917" s="5"/>
      <c r="AW917" s="4">
        <v>2</v>
      </c>
      <c r="AX917" s="6">
        <v>96.62</v>
      </c>
      <c r="AY917" s="4"/>
      <c r="AZ917" s="6"/>
      <c r="BA917" s="5"/>
      <c r="BB917" s="5"/>
      <c r="BC917" s="4"/>
      <c r="BD917" s="6"/>
      <c r="BE917" s="4"/>
      <c r="BF917" s="6"/>
      <c r="BG917" s="5"/>
      <c r="BH917" s="5"/>
      <c r="BI917" s="4">
        <v>1</v>
      </c>
      <c r="BJ917" s="6">
        <v>29.81</v>
      </c>
      <c r="BK917" s="4"/>
      <c r="BL917" s="6"/>
      <c r="BM917" s="5"/>
      <c r="BN917" s="5"/>
      <c r="BO917" s="4"/>
      <c r="BP917" s="6"/>
      <c r="BQ917" s="4"/>
      <c r="BR917" s="6"/>
      <c r="BS917" s="5"/>
      <c r="BT917" s="5"/>
      <c r="BU917" s="4">
        <v>1</v>
      </c>
      <c r="BV917" s="6">
        <v>33.12</v>
      </c>
      <c r="BW917" s="4"/>
      <c r="BX917" s="6"/>
      <c r="BY917" s="5"/>
      <c r="BZ917" s="5"/>
      <c r="CA917" s="4"/>
      <c r="CB917" s="6"/>
      <c r="CC917" s="4"/>
      <c r="CD917" s="6"/>
      <c r="CE917" s="5"/>
      <c r="CF917" s="5"/>
      <c r="CG917" s="4"/>
      <c r="CH917" s="6"/>
      <c r="CI917" s="4"/>
      <c r="CJ917" s="6"/>
      <c r="CK917" s="5"/>
      <c r="CL917" s="5"/>
      <c r="CM917" s="4"/>
      <c r="CN917" s="6"/>
      <c r="CO917" s="4"/>
      <c r="CP917" s="6"/>
      <c r="CQ917" s="5"/>
      <c r="CR917" s="5"/>
      <c r="CS917" s="4"/>
      <c r="CT917" s="6"/>
      <c r="CU917" s="4"/>
      <c r="CV917" s="6"/>
      <c r="CW917" s="5"/>
      <c r="CX917" s="5"/>
      <c r="CY917" s="4"/>
      <c r="CZ917" s="6"/>
      <c r="DA917" s="4"/>
      <c r="DB917" s="6"/>
      <c r="DC917" s="5"/>
      <c r="DD917" s="5"/>
      <c r="DE917" s="4"/>
      <c r="DF917" s="6"/>
      <c r="DG917" s="4"/>
      <c r="DH917" s="6"/>
      <c r="DI917" s="5"/>
      <c r="DJ917" s="5"/>
      <c r="DK917" s="4"/>
      <c r="DL917" s="6"/>
      <c r="DM917" s="4"/>
      <c r="DN917" s="6"/>
      <c r="DO917" s="5"/>
      <c r="DP917" s="5"/>
      <c r="DQ917" s="4"/>
      <c r="DR917" s="6"/>
      <c r="DS917" s="4"/>
      <c r="DT917" s="6"/>
      <c r="DU917" s="5"/>
      <c r="DV917" s="5"/>
      <c r="DW917" s="4"/>
      <c r="DX917" s="6"/>
      <c r="DY917" s="4"/>
      <c r="DZ917" s="6"/>
      <c r="EA917" s="5"/>
      <c r="EB917" s="5"/>
      <c r="EC917" s="4"/>
      <c r="ED917" s="6"/>
      <c r="EE917" s="4"/>
      <c r="EF917" s="6"/>
      <c r="EG917" s="5"/>
      <c r="EH917" s="5"/>
      <c r="EI917" s="4"/>
      <c r="EJ917" s="6"/>
      <c r="EK917" s="4"/>
      <c r="EL917" s="6"/>
      <c r="EM917" s="5"/>
      <c r="EN917" s="5"/>
      <c r="EO917" s="4"/>
      <c r="EP917" s="6"/>
      <c r="EQ917" s="4"/>
      <c r="ER917" s="6"/>
      <c r="ES917" s="5"/>
      <c r="ET917" s="5"/>
      <c r="EU917" s="4"/>
      <c r="EV917" s="6"/>
      <c r="EW917" s="4"/>
      <c r="EX917" s="6"/>
      <c r="EY917" s="5"/>
      <c r="EZ917" s="5"/>
      <c r="FA917" s="4"/>
      <c r="FB917" s="6"/>
      <c r="FC917" s="4"/>
      <c r="FD917" s="6"/>
      <c r="FE917" s="5"/>
      <c r="FF917" s="5"/>
      <c r="FG917" s="4"/>
      <c r="FH917" s="6"/>
      <c r="FI917" s="4"/>
      <c r="FJ917" s="6"/>
      <c r="FK917" s="5"/>
      <c r="FL917" s="5"/>
      <c r="FM917" s="4"/>
      <c r="FN917" s="6"/>
      <c r="FO917" s="4"/>
      <c r="FP917" s="6"/>
      <c r="FQ917" s="5"/>
      <c r="FR917" s="5"/>
      <c r="FS917" s="4"/>
      <c r="FT917" s="6"/>
      <c r="FU917" s="4"/>
      <c r="FV917" s="6"/>
      <c r="FW917" s="5"/>
      <c r="FX917" s="5"/>
      <c r="FY917" s="4"/>
      <c r="FZ917" s="6"/>
      <c r="GA917" s="4"/>
      <c r="GB917" s="6"/>
      <c r="GC917" s="5"/>
      <c r="GD917" s="5"/>
      <c r="GE917" s="4"/>
      <c r="GF917" s="6"/>
      <c r="GG917" s="4"/>
      <c r="GH917" s="6"/>
      <c r="GI917" s="5"/>
      <c r="GJ917" s="5"/>
      <c r="GK917" s="4"/>
      <c r="GL917" s="6"/>
      <c r="GM917" s="4"/>
      <c r="GN917" s="6"/>
      <c r="GO917" s="5"/>
      <c r="GP917" s="5"/>
      <c r="GQ917" s="4"/>
      <c r="GR917" s="6"/>
      <c r="GS917" s="4"/>
      <c r="GT917" s="6"/>
      <c r="GU917" s="5"/>
      <c r="GV917" s="5"/>
      <c r="GW917" s="4"/>
      <c r="GX917" s="6"/>
      <c r="GY917" s="4"/>
      <c r="GZ917" s="6"/>
      <c r="HA917" s="5"/>
      <c r="HB917" s="5"/>
      <c r="HC917" s="4"/>
      <c r="HD917" s="6"/>
      <c r="HE917" s="4"/>
      <c r="HF917" s="6"/>
      <c r="HG917" s="5"/>
      <c r="HH917" s="5"/>
      <c r="HI917" s="4"/>
      <c r="HJ917" s="6"/>
      <c r="HK917" s="4"/>
      <c r="HL917" s="6"/>
      <c r="HM917" s="5"/>
      <c r="HN917" s="5"/>
      <c r="HO917" s="4"/>
      <c r="HP917" s="6"/>
      <c r="HQ917" s="4"/>
      <c r="HR917" s="6"/>
      <c r="HS917" s="5"/>
      <c r="HT917" s="5"/>
      <c r="HU917" s="4"/>
      <c r="HV917" s="6"/>
      <c r="HW917" s="4"/>
      <c r="HX917" s="6"/>
      <c r="HY917" s="5"/>
      <c r="HZ917" s="5"/>
      <c r="IA917" s="4"/>
      <c r="IB917" s="6"/>
      <c r="IC917" s="4"/>
      <c r="ID917" s="6"/>
      <c r="IE917" s="5"/>
      <c r="IF917" s="5"/>
      <c r="IG917" s="4"/>
      <c r="IH917" s="6"/>
      <c r="II917" s="4"/>
      <c r="IJ917" s="6"/>
      <c r="IK917" s="5"/>
      <c r="IL917" s="5"/>
      <c r="IM917" s="4"/>
      <c r="IN917" s="6"/>
      <c r="IO917" s="4"/>
      <c r="IP917" s="6"/>
      <c r="IQ917" s="5"/>
      <c r="IR917" s="5"/>
      <c r="IS917" s="4"/>
      <c r="IT917" s="6"/>
      <c r="IU917" s="4"/>
      <c r="IV917" s="6"/>
      <c r="IW917" s="5"/>
      <c r="IX917" s="5"/>
      <c r="IY917" s="4"/>
      <c r="IZ917" s="6"/>
      <c r="JA917" s="4"/>
      <c r="JB917" s="6"/>
      <c r="JC917" s="5"/>
      <c r="JD917" s="5"/>
      <c r="JE917" s="4"/>
      <c r="JF917" s="6"/>
      <c r="JG917" s="4"/>
      <c r="JH917" s="6"/>
      <c r="JI917" s="5"/>
      <c r="JJ917" s="5"/>
      <c r="JK917" s="4"/>
      <c r="JL917" s="6"/>
      <c r="JM917" s="4"/>
      <c r="JN917" s="6"/>
      <c r="JO917" s="5"/>
      <c r="JP917" s="5"/>
      <c r="JQ917" s="4"/>
      <c r="JR917" s="6"/>
      <c r="JS917" s="4"/>
      <c r="JT917" s="6"/>
      <c r="JU917" s="5"/>
      <c r="JV917" s="5"/>
      <c r="JW917" s="4"/>
      <c r="JX917" s="6"/>
      <c r="JY917" s="4"/>
      <c r="JZ917" s="6"/>
      <c r="KA917" s="5"/>
      <c r="KB917" s="5"/>
      <c r="KC917" s="4"/>
      <c r="KD917" s="6"/>
      <c r="KE917" s="4"/>
      <c r="KF917" s="6"/>
      <c r="KG917" s="5"/>
      <c r="KH917" s="5"/>
      <c r="KI917" s="4"/>
      <c r="KJ917" s="6"/>
      <c r="KK917" s="4"/>
      <c r="KL917" s="6"/>
      <c r="KM917" s="5"/>
      <c r="KN917" s="5"/>
    </row>
    <row r="918">
      <c r="A918" s="3" t="s">
        <v>85</v>
      </c>
      <c r="B918" s="3" t="s">
        <v>789</v>
      </c>
      <c r="C918" s="3" t="s">
        <v>449</v>
      </c>
      <c r="D918" s="3" t="s">
        <v>649</v>
      </c>
      <c r="E918" s="3" t="s">
        <v>197</v>
      </c>
      <c r="F918" s="3" t="s">
        <v>197</v>
      </c>
      <c r="G918" s="3" t="s">
        <v>197</v>
      </c>
      <c r="H918" s="3" t="s">
        <v>351</v>
      </c>
      <c r="I918" s="3" t="s">
        <v>1310</v>
      </c>
      <c r="J918" s="3" t="s">
        <v>1340</v>
      </c>
      <c r="K918" s="4">
        <v>198</v>
      </c>
      <c r="L918" s="4">
        <f>=ROUNDDOWN(110,0)</f>
      </c>
      <c r="M918" s="4"/>
      <c r="N918" s="5"/>
      <c r="O918" s="4"/>
      <c r="P918" s="4">
        <f>=ROUNDDOWN({0},0)</f>
      </c>
      <c r="Q918" s="4"/>
      <c r="R918" s="5"/>
      <c r="S918" s="4"/>
      <c r="T918" s="6"/>
      <c r="U918" s="4"/>
      <c r="V918" s="6"/>
      <c r="W918" s="5"/>
      <c r="X918" s="5"/>
      <c r="Y918" s="4"/>
      <c r="Z918" s="6"/>
      <c r="AA918" s="4"/>
      <c r="AB918" s="6"/>
      <c r="AC918" s="5"/>
      <c r="AD918" s="5"/>
      <c r="AE918" s="4"/>
      <c r="AF918" s="6"/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/>
      <c r="AR918" s="6"/>
      <c r="AS918" s="4"/>
      <c r="AT918" s="6"/>
      <c r="AU918" s="5"/>
      <c r="AV918" s="5"/>
      <c r="AW918" s="4"/>
      <c r="AX918" s="6"/>
      <c r="AY918" s="4"/>
      <c r="AZ918" s="6"/>
      <c r="BA918" s="5"/>
      <c r="BB918" s="5"/>
      <c r="BC918" s="4"/>
      <c r="BD918" s="6"/>
      <c r="BE918" s="4"/>
      <c r="BF918" s="6"/>
      <c r="BG918" s="5"/>
      <c r="BH918" s="5"/>
      <c r="BI918" s="4"/>
      <c r="BJ918" s="6"/>
      <c r="BK918" s="4"/>
      <c r="BL918" s="6"/>
      <c r="BM918" s="5"/>
      <c r="BN918" s="5"/>
      <c r="BO918" s="4"/>
      <c r="BP918" s="6"/>
      <c r="BQ918" s="4"/>
      <c r="BR918" s="6"/>
      <c r="BS918" s="5"/>
      <c r="BT918" s="5"/>
      <c r="BU918" s="4"/>
      <c r="BV918" s="6"/>
      <c r="BW918" s="4"/>
      <c r="BX918" s="6"/>
      <c r="BY918" s="5"/>
      <c r="BZ918" s="5"/>
      <c r="CA918" s="4"/>
      <c r="CB918" s="6"/>
      <c r="CC918" s="4"/>
      <c r="CD918" s="6"/>
      <c r="CE918" s="5"/>
      <c r="CF918" s="5"/>
      <c r="CG918" s="4"/>
      <c r="CH918" s="6"/>
      <c r="CI918" s="4"/>
      <c r="CJ918" s="6"/>
      <c r="CK918" s="5"/>
      <c r="CL918" s="5"/>
      <c r="CM918" s="4"/>
      <c r="CN918" s="6"/>
      <c r="CO918" s="4"/>
      <c r="CP918" s="6"/>
      <c r="CQ918" s="5"/>
      <c r="CR918" s="5"/>
      <c r="CS918" s="4"/>
      <c r="CT918" s="6"/>
      <c r="CU918" s="4"/>
      <c r="CV918" s="6"/>
      <c r="CW918" s="5"/>
      <c r="CX918" s="5"/>
      <c r="CY918" s="4"/>
      <c r="CZ918" s="6"/>
      <c r="DA918" s="4"/>
      <c r="DB918" s="6"/>
      <c r="DC918" s="5"/>
      <c r="DD918" s="5"/>
      <c r="DE918" s="4"/>
      <c r="DF918" s="6"/>
      <c r="DG918" s="4"/>
      <c r="DH918" s="6"/>
      <c r="DI918" s="5"/>
      <c r="DJ918" s="5"/>
      <c r="DK918" s="4"/>
      <c r="DL918" s="6"/>
      <c r="DM918" s="4"/>
      <c r="DN918" s="6"/>
      <c r="DO918" s="5"/>
      <c r="DP918" s="5"/>
      <c r="DQ918" s="4"/>
      <c r="DR918" s="6"/>
      <c r="DS918" s="4"/>
      <c r="DT918" s="6"/>
      <c r="DU918" s="5"/>
      <c r="DV918" s="5"/>
      <c r="DW918" s="4"/>
      <c r="DX918" s="6"/>
      <c r="DY918" s="4"/>
      <c r="DZ918" s="6"/>
      <c r="EA918" s="5"/>
      <c r="EB918" s="5"/>
      <c r="EC918" s="4"/>
      <c r="ED918" s="6"/>
      <c r="EE918" s="4"/>
      <c r="EF918" s="6"/>
      <c r="EG918" s="5"/>
      <c r="EH918" s="5"/>
      <c r="EI918" s="4"/>
      <c r="EJ918" s="6"/>
      <c r="EK918" s="4"/>
      <c r="EL918" s="6"/>
      <c r="EM918" s="5"/>
      <c r="EN918" s="5"/>
      <c r="EO918" s="4"/>
      <c r="EP918" s="6"/>
      <c r="EQ918" s="4"/>
      <c r="ER918" s="6"/>
      <c r="ES918" s="5"/>
      <c r="ET918" s="5"/>
      <c r="EU918" s="4"/>
      <c r="EV918" s="6"/>
      <c r="EW918" s="4"/>
      <c r="EX918" s="6"/>
      <c r="EY918" s="5"/>
      <c r="EZ918" s="5"/>
      <c r="FA918" s="4"/>
      <c r="FB918" s="6"/>
      <c r="FC918" s="4"/>
      <c r="FD918" s="6"/>
      <c r="FE918" s="5"/>
      <c r="FF918" s="5"/>
      <c r="FG918" s="4"/>
      <c r="FH918" s="6"/>
      <c r="FI918" s="4"/>
      <c r="FJ918" s="6"/>
      <c r="FK918" s="5"/>
      <c r="FL918" s="5"/>
      <c r="FM918" s="4"/>
      <c r="FN918" s="6"/>
      <c r="FO918" s="4"/>
      <c r="FP918" s="6"/>
      <c r="FQ918" s="5"/>
      <c r="FR918" s="5"/>
      <c r="FS918" s="4"/>
      <c r="FT918" s="6"/>
      <c r="FU918" s="4"/>
      <c r="FV918" s="6"/>
      <c r="FW918" s="5"/>
      <c r="FX918" s="5"/>
      <c r="FY918" s="4"/>
      <c r="FZ918" s="6"/>
      <c r="GA918" s="4"/>
      <c r="GB918" s="6"/>
      <c r="GC918" s="5"/>
      <c r="GD918" s="5"/>
      <c r="GE918" s="4"/>
      <c r="GF918" s="6"/>
      <c r="GG918" s="4"/>
      <c r="GH918" s="6"/>
      <c r="GI918" s="5"/>
      <c r="GJ918" s="5"/>
      <c r="GK918" s="4"/>
      <c r="GL918" s="6"/>
      <c r="GM918" s="4"/>
      <c r="GN918" s="6"/>
      <c r="GO918" s="5"/>
      <c r="GP918" s="5"/>
      <c r="GQ918" s="4"/>
      <c r="GR918" s="6"/>
      <c r="GS918" s="4"/>
      <c r="GT918" s="6"/>
      <c r="GU918" s="5"/>
      <c r="GV918" s="5"/>
      <c r="GW918" s="4"/>
      <c r="GX918" s="6"/>
      <c r="GY918" s="4"/>
      <c r="GZ918" s="6"/>
      <c r="HA918" s="5"/>
      <c r="HB918" s="5"/>
      <c r="HC918" s="4"/>
      <c r="HD918" s="6"/>
      <c r="HE918" s="4"/>
      <c r="HF918" s="6"/>
      <c r="HG918" s="5"/>
      <c r="HH918" s="5"/>
      <c r="HI918" s="4"/>
      <c r="HJ918" s="6"/>
      <c r="HK918" s="4"/>
      <c r="HL918" s="6"/>
      <c r="HM918" s="5"/>
      <c r="HN918" s="5"/>
      <c r="HO918" s="4"/>
      <c r="HP918" s="6"/>
      <c r="HQ918" s="4"/>
      <c r="HR918" s="6"/>
      <c r="HS918" s="5"/>
      <c r="HT918" s="5"/>
      <c r="HU918" s="4"/>
      <c r="HV918" s="6"/>
      <c r="HW918" s="4"/>
      <c r="HX918" s="6"/>
      <c r="HY918" s="5"/>
      <c r="HZ918" s="5"/>
      <c r="IA918" s="4"/>
      <c r="IB918" s="6"/>
      <c r="IC918" s="4"/>
      <c r="ID918" s="6"/>
      <c r="IE918" s="5"/>
      <c r="IF918" s="5"/>
      <c r="IG918" s="4"/>
      <c r="IH918" s="6"/>
      <c r="II918" s="4"/>
      <c r="IJ918" s="6"/>
      <c r="IK918" s="5"/>
      <c r="IL918" s="5"/>
      <c r="IM918" s="4"/>
      <c r="IN918" s="6"/>
      <c r="IO918" s="4"/>
      <c r="IP918" s="6"/>
      <c r="IQ918" s="5"/>
      <c r="IR918" s="5"/>
      <c r="IS918" s="4"/>
      <c r="IT918" s="6"/>
      <c r="IU918" s="4"/>
      <c r="IV918" s="6"/>
      <c r="IW918" s="5"/>
      <c r="IX918" s="5"/>
      <c r="IY918" s="4"/>
      <c r="IZ918" s="6"/>
      <c r="JA918" s="4"/>
      <c r="JB918" s="6"/>
      <c r="JC918" s="5"/>
      <c r="JD918" s="5"/>
      <c r="JE918" s="4"/>
      <c r="JF918" s="6"/>
      <c r="JG918" s="4"/>
      <c r="JH918" s="6"/>
      <c r="JI918" s="5"/>
      <c r="JJ918" s="5"/>
      <c r="JK918" s="4"/>
      <c r="JL918" s="6"/>
      <c r="JM918" s="4"/>
      <c r="JN918" s="6"/>
      <c r="JO918" s="5"/>
      <c r="JP918" s="5"/>
      <c r="JQ918" s="4"/>
      <c r="JR918" s="6"/>
      <c r="JS918" s="4"/>
      <c r="JT918" s="6"/>
      <c r="JU918" s="5"/>
      <c r="JV918" s="5"/>
      <c r="JW918" s="4"/>
      <c r="JX918" s="6"/>
      <c r="JY918" s="4"/>
      <c r="JZ918" s="6"/>
      <c r="KA918" s="5"/>
      <c r="KB918" s="5"/>
      <c r="KC918" s="4"/>
      <c r="KD918" s="6"/>
      <c r="KE918" s="4"/>
      <c r="KF918" s="6"/>
      <c r="KG918" s="5"/>
      <c r="KH918" s="5"/>
      <c r="KI918" s="4"/>
      <c r="KJ918" s="6"/>
      <c r="KK918" s="4"/>
      <c r="KL918" s="6"/>
      <c r="KM918" s="5"/>
      <c r="KN918" s="5"/>
    </row>
    <row r="919">
      <c r="A919" s="3" t="s">
        <v>85</v>
      </c>
      <c r="B919" s="3" t="s">
        <v>789</v>
      </c>
      <c r="C919" s="3" t="s">
        <v>449</v>
      </c>
      <c r="D919" s="3" t="s">
        <v>505</v>
      </c>
      <c r="E919" s="3" t="s">
        <v>799</v>
      </c>
      <c r="F919" s="3" t="s">
        <v>799</v>
      </c>
      <c r="G919" s="3" t="s">
        <v>799</v>
      </c>
      <c r="H919" s="3" t="s">
        <v>104</v>
      </c>
      <c r="I919" s="3" t="s">
        <v>1345</v>
      </c>
      <c r="J919" s="3" t="s">
        <v>1407</v>
      </c>
      <c r="K919" s="4">
        <v>99</v>
      </c>
      <c r="L919" s="4">
        <f>=ROUNDDOWN(26.0526315789474,0)</f>
      </c>
      <c r="M919" s="4">
        <v>60</v>
      </c>
      <c r="N919" s="5">
        <v>1</v>
      </c>
      <c r="O919" s="4"/>
      <c r="P919" s="4">
        <f>=ROUNDDOWN({0},0)</f>
      </c>
      <c r="Q919" s="4"/>
      <c r="R919" s="5"/>
      <c r="S919" s="4">
        <v>4</v>
      </c>
      <c r="T919" s="6">
        <v>231.96</v>
      </c>
      <c r="U919" s="4"/>
      <c r="V919" s="6"/>
      <c r="W919" s="5"/>
      <c r="X919" s="5"/>
      <c r="Y919" s="4"/>
      <c r="Z919" s="6"/>
      <c r="AA919" s="4"/>
      <c r="AB919" s="6"/>
      <c r="AC919" s="5"/>
      <c r="AD919" s="5"/>
      <c r="AE919" s="4"/>
      <c r="AF919" s="6"/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/>
      <c r="AR919" s="6"/>
      <c r="AS919" s="4"/>
      <c r="AT919" s="6"/>
      <c r="AU919" s="5"/>
      <c r="AV919" s="5"/>
      <c r="AW919" s="4"/>
      <c r="AX919" s="6"/>
      <c r="AY919" s="4"/>
      <c r="AZ919" s="6"/>
      <c r="BA919" s="5"/>
      <c r="BB919" s="5"/>
      <c r="BC919" s="4"/>
      <c r="BD919" s="6"/>
      <c r="BE919" s="4"/>
      <c r="BF919" s="6"/>
      <c r="BG919" s="5"/>
      <c r="BH919" s="5"/>
      <c r="BI919" s="4"/>
      <c r="BJ919" s="6"/>
      <c r="BK919" s="4"/>
      <c r="BL919" s="6"/>
      <c r="BM919" s="5"/>
      <c r="BN919" s="5"/>
      <c r="BO919" s="4"/>
      <c r="BP919" s="6"/>
      <c r="BQ919" s="4"/>
      <c r="BR919" s="6"/>
      <c r="BS919" s="5"/>
      <c r="BT919" s="5"/>
      <c r="BU919" s="4">
        <v>4</v>
      </c>
      <c r="BV919" s="6">
        <v>231.96</v>
      </c>
      <c r="BW919" s="4"/>
      <c r="BX919" s="6"/>
      <c r="BY919" s="5"/>
      <c r="BZ919" s="5"/>
      <c r="CA919" s="4"/>
      <c r="CB919" s="6"/>
      <c r="CC919" s="4"/>
      <c r="CD919" s="6"/>
      <c r="CE919" s="5"/>
      <c r="CF919" s="5"/>
      <c r="CG919" s="4"/>
      <c r="CH919" s="6"/>
      <c r="CI919" s="4"/>
      <c r="CJ919" s="6"/>
      <c r="CK919" s="5"/>
      <c r="CL919" s="5"/>
      <c r="CM919" s="4"/>
      <c r="CN919" s="6"/>
      <c r="CO919" s="4"/>
      <c r="CP919" s="6"/>
      <c r="CQ919" s="5"/>
      <c r="CR919" s="5"/>
      <c r="CS919" s="4"/>
      <c r="CT919" s="6"/>
      <c r="CU919" s="4"/>
      <c r="CV919" s="6"/>
      <c r="CW919" s="5"/>
      <c r="CX919" s="5"/>
      <c r="CY919" s="4"/>
      <c r="CZ919" s="6"/>
      <c r="DA919" s="4"/>
      <c r="DB919" s="6"/>
      <c r="DC919" s="5"/>
      <c r="DD919" s="5"/>
      <c r="DE919" s="4"/>
      <c r="DF919" s="6"/>
      <c r="DG919" s="4"/>
      <c r="DH919" s="6"/>
      <c r="DI919" s="5"/>
      <c r="DJ919" s="5"/>
      <c r="DK919" s="4"/>
      <c r="DL919" s="6"/>
      <c r="DM919" s="4"/>
      <c r="DN919" s="6"/>
      <c r="DO919" s="5"/>
      <c r="DP919" s="5"/>
      <c r="DQ919" s="4"/>
      <c r="DR919" s="6"/>
      <c r="DS919" s="4"/>
      <c r="DT919" s="6"/>
      <c r="DU919" s="5"/>
      <c r="DV919" s="5"/>
      <c r="DW919" s="4"/>
      <c r="DX919" s="6"/>
      <c r="DY919" s="4"/>
      <c r="DZ919" s="6"/>
      <c r="EA919" s="5"/>
      <c r="EB919" s="5"/>
      <c r="EC919" s="4"/>
      <c r="ED919" s="6"/>
      <c r="EE919" s="4"/>
      <c r="EF919" s="6"/>
      <c r="EG919" s="5"/>
      <c r="EH919" s="5"/>
      <c r="EI919" s="4"/>
      <c r="EJ919" s="6"/>
      <c r="EK919" s="4"/>
      <c r="EL919" s="6"/>
      <c r="EM919" s="5"/>
      <c r="EN919" s="5"/>
      <c r="EO919" s="4"/>
      <c r="EP919" s="6"/>
      <c r="EQ919" s="4"/>
      <c r="ER919" s="6"/>
      <c r="ES919" s="5"/>
      <c r="ET919" s="5"/>
      <c r="EU919" s="4"/>
      <c r="EV919" s="6"/>
      <c r="EW919" s="4"/>
      <c r="EX919" s="6"/>
      <c r="EY919" s="5"/>
      <c r="EZ919" s="5"/>
      <c r="FA919" s="4"/>
      <c r="FB919" s="6"/>
      <c r="FC919" s="4"/>
      <c r="FD919" s="6"/>
      <c r="FE919" s="5"/>
      <c r="FF919" s="5"/>
      <c r="FG919" s="4"/>
      <c r="FH919" s="6"/>
      <c r="FI919" s="4"/>
      <c r="FJ919" s="6"/>
      <c r="FK919" s="5"/>
      <c r="FL919" s="5"/>
      <c r="FM919" s="4"/>
      <c r="FN919" s="6"/>
      <c r="FO919" s="4"/>
      <c r="FP919" s="6"/>
      <c r="FQ919" s="5"/>
      <c r="FR919" s="5"/>
      <c r="FS919" s="4"/>
      <c r="FT919" s="6"/>
      <c r="FU919" s="4"/>
      <c r="FV919" s="6"/>
      <c r="FW919" s="5"/>
      <c r="FX919" s="5"/>
      <c r="FY919" s="4"/>
      <c r="FZ919" s="6"/>
      <c r="GA919" s="4"/>
      <c r="GB919" s="6"/>
      <c r="GC919" s="5"/>
      <c r="GD919" s="5"/>
      <c r="GE919" s="4"/>
      <c r="GF919" s="6"/>
      <c r="GG919" s="4"/>
      <c r="GH919" s="6"/>
      <c r="GI919" s="5"/>
      <c r="GJ919" s="5"/>
      <c r="GK919" s="4"/>
      <c r="GL919" s="6"/>
      <c r="GM919" s="4"/>
      <c r="GN919" s="6"/>
      <c r="GO919" s="5"/>
      <c r="GP919" s="5"/>
      <c r="GQ919" s="4"/>
      <c r="GR919" s="6"/>
      <c r="GS919" s="4"/>
      <c r="GT919" s="6"/>
      <c r="GU919" s="5"/>
      <c r="GV919" s="5"/>
      <c r="GW919" s="4"/>
      <c r="GX919" s="6"/>
      <c r="GY919" s="4"/>
      <c r="GZ919" s="6"/>
      <c r="HA919" s="5"/>
      <c r="HB919" s="5"/>
      <c r="HC919" s="4"/>
      <c r="HD919" s="6"/>
      <c r="HE919" s="4"/>
      <c r="HF919" s="6"/>
      <c r="HG919" s="5"/>
      <c r="HH919" s="5"/>
      <c r="HI919" s="4"/>
      <c r="HJ919" s="6"/>
      <c r="HK919" s="4"/>
      <c r="HL919" s="6"/>
      <c r="HM919" s="5"/>
      <c r="HN919" s="5"/>
      <c r="HO919" s="4"/>
      <c r="HP919" s="6"/>
      <c r="HQ919" s="4"/>
      <c r="HR919" s="6"/>
      <c r="HS919" s="5"/>
      <c r="HT919" s="5"/>
      <c r="HU919" s="4"/>
      <c r="HV919" s="6"/>
      <c r="HW919" s="4"/>
      <c r="HX919" s="6"/>
      <c r="HY919" s="5"/>
      <c r="HZ919" s="5"/>
      <c r="IA919" s="4"/>
      <c r="IB919" s="6"/>
      <c r="IC919" s="4"/>
      <c r="ID919" s="6"/>
      <c r="IE919" s="5"/>
      <c r="IF919" s="5"/>
      <c r="IG919" s="4"/>
      <c r="IH919" s="6"/>
      <c r="II919" s="4"/>
      <c r="IJ919" s="6"/>
      <c r="IK919" s="5"/>
      <c r="IL919" s="5"/>
      <c r="IM919" s="4"/>
      <c r="IN919" s="6"/>
      <c r="IO919" s="4"/>
      <c r="IP919" s="6"/>
      <c r="IQ919" s="5"/>
      <c r="IR919" s="5"/>
      <c r="IS919" s="4"/>
      <c r="IT919" s="6"/>
      <c r="IU919" s="4"/>
      <c r="IV919" s="6"/>
      <c r="IW919" s="5"/>
      <c r="IX919" s="5"/>
      <c r="IY919" s="4"/>
      <c r="IZ919" s="6"/>
      <c r="JA919" s="4"/>
      <c r="JB919" s="6"/>
      <c r="JC919" s="5"/>
      <c r="JD919" s="5"/>
      <c r="JE919" s="4"/>
      <c r="JF919" s="6"/>
      <c r="JG919" s="4"/>
      <c r="JH919" s="6"/>
      <c r="JI919" s="5"/>
      <c r="JJ919" s="5"/>
      <c r="JK919" s="4"/>
      <c r="JL919" s="6"/>
      <c r="JM919" s="4"/>
      <c r="JN919" s="6"/>
      <c r="JO919" s="5"/>
      <c r="JP919" s="5"/>
      <c r="JQ919" s="4"/>
      <c r="JR919" s="6"/>
      <c r="JS919" s="4"/>
      <c r="JT919" s="6"/>
      <c r="JU919" s="5"/>
      <c r="JV919" s="5"/>
      <c r="JW919" s="4"/>
      <c r="JX919" s="6"/>
      <c r="JY919" s="4"/>
      <c r="JZ919" s="6"/>
      <c r="KA919" s="5"/>
      <c r="KB919" s="5"/>
      <c r="KC919" s="4"/>
      <c r="KD919" s="6"/>
      <c r="KE919" s="4"/>
      <c r="KF919" s="6"/>
      <c r="KG919" s="5"/>
      <c r="KH919" s="5"/>
      <c r="KI919" s="4"/>
      <c r="KJ919" s="6"/>
      <c r="KK919" s="4"/>
      <c r="KL919" s="6"/>
      <c r="KM919" s="5"/>
      <c r="KN919" s="5"/>
    </row>
    <row r="920">
      <c r="A920" s="3" t="s">
        <v>85</v>
      </c>
      <c r="B920" s="3" t="s">
        <v>789</v>
      </c>
      <c r="C920" s="3" t="s">
        <v>449</v>
      </c>
      <c r="D920" s="3" t="s">
        <v>505</v>
      </c>
      <c r="E920" s="3" t="s">
        <v>799</v>
      </c>
      <c r="F920" s="3" t="s">
        <v>799</v>
      </c>
      <c r="G920" s="3" t="s">
        <v>799</v>
      </c>
      <c r="H920" s="3" t="s">
        <v>104</v>
      </c>
      <c r="I920" s="3" t="s">
        <v>1312</v>
      </c>
      <c r="J920" s="3" t="s">
        <v>1407</v>
      </c>
      <c r="K920" s="4">
        <v>196</v>
      </c>
      <c r="L920" s="4">
        <f>=ROUNDDOWN(150.769230769231,0)</f>
      </c>
      <c r="M920" s="4"/>
      <c r="N920" s="5">
        <v>1</v>
      </c>
      <c r="O920" s="4"/>
      <c r="P920" s="4">
        <f>=ROUNDDOWN({0},0)</f>
      </c>
      <c r="Q920" s="4"/>
      <c r="R920" s="5"/>
      <c r="S920" s="4">
        <v>2</v>
      </c>
      <c r="T920" s="6">
        <v>115.98</v>
      </c>
      <c r="U920" s="4"/>
      <c r="V920" s="6"/>
      <c r="W920" s="5"/>
      <c r="X920" s="5"/>
      <c r="Y920" s="4"/>
      <c r="Z920" s="6"/>
      <c r="AA920" s="4"/>
      <c r="AB920" s="6"/>
      <c r="AC920" s="5"/>
      <c r="AD920" s="5"/>
      <c r="AE920" s="4"/>
      <c r="AF920" s="6"/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/>
      <c r="AR920" s="6"/>
      <c r="AS920" s="4"/>
      <c r="AT920" s="6"/>
      <c r="AU920" s="5"/>
      <c r="AV920" s="5"/>
      <c r="AW920" s="4"/>
      <c r="AX920" s="6"/>
      <c r="AY920" s="4"/>
      <c r="AZ920" s="6"/>
      <c r="BA920" s="5"/>
      <c r="BB920" s="5"/>
      <c r="BC920" s="4"/>
      <c r="BD920" s="6"/>
      <c r="BE920" s="4"/>
      <c r="BF920" s="6"/>
      <c r="BG920" s="5"/>
      <c r="BH920" s="5"/>
      <c r="BI920" s="4"/>
      <c r="BJ920" s="6"/>
      <c r="BK920" s="4"/>
      <c r="BL920" s="6"/>
      <c r="BM920" s="5"/>
      <c r="BN920" s="5"/>
      <c r="BO920" s="4"/>
      <c r="BP920" s="6"/>
      <c r="BQ920" s="4"/>
      <c r="BR920" s="6"/>
      <c r="BS920" s="5"/>
      <c r="BT920" s="5"/>
      <c r="BU920" s="4">
        <v>2</v>
      </c>
      <c r="BV920" s="6">
        <v>115.98</v>
      </c>
      <c r="BW920" s="4"/>
      <c r="BX920" s="6"/>
      <c r="BY920" s="5"/>
      <c r="BZ920" s="5"/>
      <c r="CA920" s="4"/>
      <c r="CB920" s="6"/>
      <c r="CC920" s="4"/>
      <c r="CD920" s="6"/>
      <c r="CE920" s="5"/>
      <c r="CF920" s="5"/>
      <c r="CG920" s="4"/>
      <c r="CH920" s="6"/>
      <c r="CI920" s="4"/>
      <c r="CJ920" s="6"/>
      <c r="CK920" s="5"/>
      <c r="CL920" s="5"/>
      <c r="CM920" s="4"/>
      <c r="CN920" s="6"/>
      <c r="CO920" s="4"/>
      <c r="CP920" s="6"/>
      <c r="CQ920" s="5"/>
      <c r="CR920" s="5"/>
      <c r="CS920" s="4"/>
      <c r="CT920" s="6"/>
      <c r="CU920" s="4"/>
      <c r="CV920" s="6"/>
      <c r="CW920" s="5"/>
      <c r="CX920" s="5"/>
      <c r="CY920" s="4"/>
      <c r="CZ920" s="6"/>
      <c r="DA920" s="4"/>
      <c r="DB920" s="6"/>
      <c r="DC920" s="5"/>
      <c r="DD920" s="5"/>
      <c r="DE920" s="4"/>
      <c r="DF920" s="6"/>
      <c r="DG920" s="4"/>
      <c r="DH920" s="6"/>
      <c r="DI920" s="5"/>
      <c r="DJ920" s="5"/>
      <c r="DK920" s="4"/>
      <c r="DL920" s="6"/>
      <c r="DM920" s="4"/>
      <c r="DN920" s="6"/>
      <c r="DO920" s="5"/>
      <c r="DP920" s="5"/>
      <c r="DQ920" s="4"/>
      <c r="DR920" s="6"/>
      <c r="DS920" s="4"/>
      <c r="DT920" s="6"/>
      <c r="DU920" s="5"/>
      <c r="DV920" s="5"/>
      <c r="DW920" s="4"/>
      <c r="DX920" s="6"/>
      <c r="DY920" s="4"/>
      <c r="DZ920" s="6"/>
      <c r="EA920" s="5"/>
      <c r="EB920" s="5"/>
      <c r="EC920" s="4"/>
      <c r="ED920" s="6"/>
      <c r="EE920" s="4"/>
      <c r="EF920" s="6"/>
      <c r="EG920" s="5"/>
      <c r="EH920" s="5"/>
      <c r="EI920" s="4"/>
      <c r="EJ920" s="6"/>
      <c r="EK920" s="4"/>
      <c r="EL920" s="6"/>
      <c r="EM920" s="5"/>
      <c r="EN920" s="5"/>
      <c r="EO920" s="4"/>
      <c r="EP920" s="6"/>
      <c r="EQ920" s="4"/>
      <c r="ER920" s="6"/>
      <c r="ES920" s="5"/>
      <c r="ET920" s="5"/>
      <c r="EU920" s="4"/>
      <c r="EV920" s="6"/>
      <c r="EW920" s="4"/>
      <c r="EX920" s="6"/>
      <c r="EY920" s="5"/>
      <c r="EZ920" s="5"/>
      <c r="FA920" s="4"/>
      <c r="FB920" s="6"/>
      <c r="FC920" s="4"/>
      <c r="FD920" s="6"/>
      <c r="FE920" s="5"/>
      <c r="FF920" s="5"/>
      <c r="FG920" s="4"/>
      <c r="FH920" s="6"/>
      <c r="FI920" s="4"/>
      <c r="FJ920" s="6"/>
      <c r="FK920" s="5"/>
      <c r="FL920" s="5"/>
      <c r="FM920" s="4"/>
      <c r="FN920" s="6"/>
      <c r="FO920" s="4"/>
      <c r="FP920" s="6"/>
      <c r="FQ920" s="5"/>
      <c r="FR920" s="5"/>
      <c r="FS920" s="4"/>
      <c r="FT920" s="6"/>
      <c r="FU920" s="4"/>
      <c r="FV920" s="6"/>
      <c r="FW920" s="5"/>
      <c r="FX920" s="5"/>
      <c r="FY920" s="4"/>
      <c r="FZ920" s="6"/>
      <c r="GA920" s="4"/>
      <c r="GB920" s="6"/>
      <c r="GC920" s="5"/>
      <c r="GD920" s="5"/>
      <c r="GE920" s="4"/>
      <c r="GF920" s="6"/>
      <c r="GG920" s="4"/>
      <c r="GH920" s="6"/>
      <c r="GI920" s="5"/>
      <c r="GJ920" s="5"/>
      <c r="GK920" s="4"/>
      <c r="GL920" s="6"/>
      <c r="GM920" s="4"/>
      <c r="GN920" s="6"/>
      <c r="GO920" s="5"/>
      <c r="GP920" s="5"/>
      <c r="GQ920" s="4"/>
      <c r="GR920" s="6"/>
      <c r="GS920" s="4"/>
      <c r="GT920" s="6"/>
      <c r="GU920" s="5"/>
      <c r="GV920" s="5"/>
      <c r="GW920" s="4"/>
      <c r="GX920" s="6"/>
      <c r="GY920" s="4"/>
      <c r="GZ920" s="6"/>
      <c r="HA920" s="5"/>
      <c r="HB920" s="5"/>
      <c r="HC920" s="4"/>
      <c r="HD920" s="6"/>
      <c r="HE920" s="4"/>
      <c r="HF920" s="6"/>
      <c r="HG920" s="5"/>
      <c r="HH920" s="5"/>
      <c r="HI920" s="4"/>
      <c r="HJ920" s="6"/>
      <c r="HK920" s="4"/>
      <c r="HL920" s="6"/>
      <c r="HM920" s="5"/>
      <c r="HN920" s="5"/>
      <c r="HO920" s="4"/>
      <c r="HP920" s="6"/>
      <c r="HQ920" s="4"/>
      <c r="HR920" s="6"/>
      <c r="HS920" s="5"/>
      <c r="HT920" s="5"/>
      <c r="HU920" s="4"/>
      <c r="HV920" s="6"/>
      <c r="HW920" s="4"/>
      <c r="HX920" s="6"/>
      <c r="HY920" s="5"/>
      <c r="HZ920" s="5"/>
      <c r="IA920" s="4"/>
      <c r="IB920" s="6"/>
      <c r="IC920" s="4"/>
      <c r="ID920" s="6"/>
      <c r="IE920" s="5"/>
      <c r="IF920" s="5"/>
      <c r="IG920" s="4"/>
      <c r="IH920" s="6"/>
      <c r="II920" s="4"/>
      <c r="IJ920" s="6"/>
      <c r="IK920" s="5"/>
      <c r="IL920" s="5"/>
      <c r="IM920" s="4"/>
      <c r="IN920" s="6"/>
      <c r="IO920" s="4"/>
      <c r="IP920" s="6"/>
      <c r="IQ920" s="5"/>
      <c r="IR920" s="5"/>
      <c r="IS920" s="4"/>
      <c r="IT920" s="6"/>
      <c r="IU920" s="4"/>
      <c r="IV920" s="6"/>
      <c r="IW920" s="5"/>
      <c r="IX920" s="5"/>
      <c r="IY920" s="4"/>
      <c r="IZ920" s="6"/>
      <c r="JA920" s="4"/>
      <c r="JB920" s="6"/>
      <c r="JC920" s="5"/>
      <c r="JD920" s="5"/>
      <c r="JE920" s="4"/>
      <c r="JF920" s="6"/>
      <c r="JG920" s="4"/>
      <c r="JH920" s="6"/>
      <c r="JI920" s="5"/>
      <c r="JJ920" s="5"/>
      <c r="JK920" s="4"/>
      <c r="JL920" s="6"/>
      <c r="JM920" s="4"/>
      <c r="JN920" s="6"/>
      <c r="JO920" s="5"/>
      <c r="JP920" s="5"/>
      <c r="JQ920" s="4"/>
      <c r="JR920" s="6"/>
      <c r="JS920" s="4"/>
      <c r="JT920" s="6"/>
      <c r="JU920" s="5"/>
      <c r="JV920" s="5"/>
      <c r="JW920" s="4"/>
      <c r="JX920" s="6"/>
      <c r="JY920" s="4"/>
      <c r="JZ920" s="6"/>
      <c r="KA920" s="5"/>
      <c r="KB920" s="5"/>
      <c r="KC920" s="4"/>
      <c r="KD920" s="6"/>
      <c r="KE920" s="4"/>
      <c r="KF920" s="6"/>
      <c r="KG920" s="5"/>
      <c r="KH920" s="5"/>
      <c r="KI920" s="4"/>
      <c r="KJ920" s="6"/>
      <c r="KK920" s="4"/>
      <c r="KL920" s="6"/>
      <c r="KM920" s="5"/>
      <c r="KN920" s="5"/>
    </row>
    <row r="921">
      <c r="A921" s="3" t="s">
        <v>85</v>
      </c>
      <c r="B921" s="3" t="s">
        <v>789</v>
      </c>
      <c r="C921" s="3" t="s">
        <v>449</v>
      </c>
      <c r="D921" s="3" t="s">
        <v>505</v>
      </c>
      <c r="E921" s="3" t="s">
        <v>796</v>
      </c>
      <c r="F921" s="3" t="s">
        <v>796</v>
      </c>
      <c r="G921" s="3" t="s">
        <v>104</v>
      </c>
      <c r="H921" s="3" t="s">
        <v>165</v>
      </c>
      <c r="I921" s="3" t="s">
        <v>1312</v>
      </c>
      <c r="J921" s="3" t="s">
        <v>1319</v>
      </c>
      <c r="K921" s="4">
        <v>243</v>
      </c>
      <c r="L921" s="4">
        <f>=ROUNDDOWN(27,0)</f>
      </c>
      <c r="M921" s="4">
        <v>125</v>
      </c>
      <c r="N921" s="5">
        <v>1</v>
      </c>
      <c r="O921" s="4"/>
      <c r="P921" s="4">
        <f>=ROUNDDOWN({0},0)</f>
      </c>
      <c r="Q921" s="4"/>
      <c r="R921" s="5"/>
      <c r="S921" s="4">
        <v>1</v>
      </c>
      <c r="T921" s="6">
        <v>50.01</v>
      </c>
      <c r="U921" s="4"/>
      <c r="V921" s="6"/>
      <c r="W921" s="5"/>
      <c r="X921" s="5"/>
      <c r="Y921" s="4"/>
      <c r="Z921" s="6"/>
      <c r="AA921" s="4"/>
      <c r="AB921" s="6"/>
      <c r="AC921" s="5"/>
      <c r="AD921" s="5"/>
      <c r="AE921" s="4">
        <v>1</v>
      </c>
      <c r="AF921" s="6">
        <v>50.01</v>
      </c>
      <c r="AG921" s="4"/>
      <c r="AH921" s="6"/>
      <c r="AI921" s="5"/>
      <c r="AJ921" s="5"/>
      <c r="AK921" s="4"/>
      <c r="AL921" s="6"/>
      <c r="AM921" s="4"/>
      <c r="AN921" s="6"/>
      <c r="AO921" s="5"/>
      <c r="AP921" s="5"/>
      <c r="AQ921" s="4"/>
      <c r="AR921" s="6"/>
      <c r="AS921" s="4"/>
      <c r="AT921" s="6"/>
      <c r="AU921" s="5"/>
      <c r="AV921" s="5"/>
      <c r="AW921" s="4"/>
      <c r="AX921" s="6"/>
      <c r="AY921" s="4"/>
      <c r="AZ921" s="6"/>
      <c r="BA921" s="5"/>
      <c r="BB921" s="5"/>
      <c r="BC921" s="4"/>
      <c r="BD921" s="6"/>
      <c r="BE921" s="4"/>
      <c r="BF921" s="6"/>
      <c r="BG921" s="5"/>
      <c r="BH921" s="5"/>
      <c r="BI921" s="4"/>
      <c r="BJ921" s="6"/>
      <c r="BK921" s="4"/>
      <c r="BL921" s="6"/>
      <c r="BM921" s="5"/>
      <c r="BN921" s="5"/>
      <c r="BO921" s="4"/>
      <c r="BP921" s="6"/>
      <c r="BQ921" s="4"/>
      <c r="BR921" s="6"/>
      <c r="BS921" s="5"/>
      <c r="BT921" s="5"/>
      <c r="BU921" s="4"/>
      <c r="BV921" s="6"/>
      <c r="BW921" s="4"/>
      <c r="BX921" s="6"/>
      <c r="BY921" s="5"/>
      <c r="BZ921" s="5"/>
      <c r="CA921" s="4"/>
      <c r="CB921" s="6"/>
      <c r="CC921" s="4"/>
      <c r="CD921" s="6"/>
      <c r="CE921" s="5"/>
      <c r="CF921" s="5"/>
      <c r="CG921" s="4"/>
      <c r="CH921" s="6"/>
      <c r="CI921" s="4"/>
      <c r="CJ921" s="6"/>
      <c r="CK921" s="5"/>
      <c r="CL921" s="5"/>
      <c r="CM921" s="4"/>
      <c r="CN921" s="6"/>
      <c r="CO921" s="4"/>
      <c r="CP921" s="6"/>
      <c r="CQ921" s="5"/>
      <c r="CR921" s="5"/>
      <c r="CS921" s="4"/>
      <c r="CT921" s="6"/>
      <c r="CU921" s="4"/>
      <c r="CV921" s="6"/>
      <c r="CW921" s="5"/>
      <c r="CX921" s="5"/>
      <c r="CY921" s="4"/>
      <c r="CZ921" s="6"/>
      <c r="DA921" s="4"/>
      <c r="DB921" s="6"/>
      <c r="DC921" s="5"/>
      <c r="DD921" s="5"/>
      <c r="DE921" s="4"/>
      <c r="DF921" s="6"/>
      <c r="DG921" s="4"/>
      <c r="DH921" s="6"/>
      <c r="DI921" s="5"/>
      <c r="DJ921" s="5"/>
      <c r="DK921" s="4"/>
      <c r="DL921" s="6"/>
      <c r="DM921" s="4"/>
      <c r="DN921" s="6"/>
      <c r="DO921" s="5"/>
      <c r="DP921" s="5"/>
      <c r="DQ921" s="4"/>
      <c r="DR921" s="6"/>
      <c r="DS921" s="4"/>
      <c r="DT921" s="6"/>
      <c r="DU921" s="5"/>
      <c r="DV921" s="5"/>
      <c r="DW921" s="4"/>
      <c r="DX921" s="6"/>
      <c r="DY921" s="4"/>
      <c r="DZ921" s="6"/>
      <c r="EA921" s="5"/>
      <c r="EB921" s="5"/>
      <c r="EC921" s="4"/>
      <c r="ED921" s="6"/>
      <c r="EE921" s="4"/>
      <c r="EF921" s="6"/>
      <c r="EG921" s="5"/>
      <c r="EH921" s="5"/>
      <c r="EI921" s="4"/>
      <c r="EJ921" s="6"/>
      <c r="EK921" s="4"/>
      <c r="EL921" s="6"/>
      <c r="EM921" s="5"/>
      <c r="EN921" s="5"/>
      <c r="EO921" s="4"/>
      <c r="EP921" s="6"/>
      <c r="EQ921" s="4"/>
      <c r="ER921" s="6"/>
      <c r="ES921" s="5"/>
      <c r="ET921" s="5"/>
      <c r="EU921" s="4"/>
      <c r="EV921" s="6"/>
      <c r="EW921" s="4"/>
      <c r="EX921" s="6"/>
      <c r="EY921" s="5"/>
      <c r="EZ921" s="5"/>
      <c r="FA921" s="4"/>
      <c r="FB921" s="6"/>
      <c r="FC921" s="4"/>
      <c r="FD921" s="6"/>
      <c r="FE921" s="5"/>
      <c r="FF921" s="5"/>
      <c r="FG921" s="4"/>
      <c r="FH921" s="6"/>
      <c r="FI921" s="4"/>
      <c r="FJ921" s="6"/>
      <c r="FK921" s="5"/>
      <c r="FL921" s="5"/>
      <c r="FM921" s="4"/>
      <c r="FN921" s="6"/>
      <c r="FO921" s="4"/>
      <c r="FP921" s="6"/>
      <c r="FQ921" s="5"/>
      <c r="FR921" s="5"/>
      <c r="FS921" s="4"/>
      <c r="FT921" s="6"/>
      <c r="FU921" s="4"/>
      <c r="FV921" s="6"/>
      <c r="FW921" s="5"/>
      <c r="FX921" s="5"/>
      <c r="FY921" s="4"/>
      <c r="FZ921" s="6"/>
      <c r="GA921" s="4"/>
      <c r="GB921" s="6"/>
      <c r="GC921" s="5"/>
      <c r="GD921" s="5"/>
      <c r="GE921" s="4"/>
      <c r="GF921" s="6"/>
      <c r="GG921" s="4"/>
      <c r="GH921" s="6"/>
      <c r="GI921" s="5"/>
      <c r="GJ921" s="5"/>
      <c r="GK921" s="4"/>
      <c r="GL921" s="6"/>
      <c r="GM921" s="4"/>
      <c r="GN921" s="6"/>
      <c r="GO921" s="5"/>
      <c r="GP921" s="5"/>
      <c r="GQ921" s="4"/>
      <c r="GR921" s="6"/>
      <c r="GS921" s="4"/>
      <c r="GT921" s="6"/>
      <c r="GU921" s="5"/>
      <c r="GV921" s="5"/>
      <c r="GW921" s="4"/>
      <c r="GX921" s="6"/>
      <c r="GY921" s="4"/>
      <c r="GZ921" s="6"/>
      <c r="HA921" s="5"/>
      <c r="HB921" s="5"/>
      <c r="HC921" s="4"/>
      <c r="HD921" s="6"/>
      <c r="HE921" s="4"/>
      <c r="HF921" s="6"/>
      <c r="HG921" s="5"/>
      <c r="HH921" s="5"/>
      <c r="HI921" s="4"/>
      <c r="HJ921" s="6"/>
      <c r="HK921" s="4"/>
      <c r="HL921" s="6"/>
      <c r="HM921" s="5"/>
      <c r="HN921" s="5"/>
      <c r="HO921" s="4"/>
      <c r="HP921" s="6"/>
      <c r="HQ921" s="4"/>
      <c r="HR921" s="6"/>
      <c r="HS921" s="5"/>
      <c r="HT921" s="5"/>
      <c r="HU921" s="4"/>
      <c r="HV921" s="6"/>
      <c r="HW921" s="4"/>
      <c r="HX921" s="6"/>
      <c r="HY921" s="5"/>
      <c r="HZ921" s="5"/>
      <c r="IA921" s="4"/>
      <c r="IB921" s="6"/>
      <c r="IC921" s="4"/>
      <c r="ID921" s="6"/>
      <c r="IE921" s="5"/>
      <c r="IF921" s="5"/>
      <c r="IG921" s="4"/>
      <c r="IH921" s="6"/>
      <c r="II921" s="4"/>
      <c r="IJ921" s="6"/>
      <c r="IK921" s="5"/>
      <c r="IL921" s="5"/>
      <c r="IM921" s="4"/>
      <c r="IN921" s="6"/>
      <c r="IO921" s="4"/>
      <c r="IP921" s="6"/>
      <c r="IQ921" s="5"/>
      <c r="IR921" s="5"/>
      <c r="IS921" s="4"/>
      <c r="IT921" s="6"/>
      <c r="IU921" s="4"/>
      <c r="IV921" s="6"/>
      <c r="IW921" s="5"/>
      <c r="IX921" s="5"/>
      <c r="IY921" s="4"/>
      <c r="IZ921" s="6"/>
      <c r="JA921" s="4"/>
      <c r="JB921" s="6"/>
      <c r="JC921" s="5"/>
      <c r="JD921" s="5"/>
      <c r="JE921" s="4"/>
      <c r="JF921" s="6"/>
      <c r="JG921" s="4"/>
      <c r="JH921" s="6"/>
      <c r="JI921" s="5"/>
      <c r="JJ921" s="5"/>
      <c r="JK921" s="4"/>
      <c r="JL921" s="6"/>
      <c r="JM921" s="4"/>
      <c r="JN921" s="6"/>
      <c r="JO921" s="5"/>
      <c r="JP921" s="5"/>
      <c r="JQ921" s="4"/>
      <c r="JR921" s="6"/>
      <c r="JS921" s="4"/>
      <c r="JT921" s="6"/>
      <c r="JU921" s="5"/>
      <c r="JV921" s="5"/>
      <c r="JW921" s="4"/>
      <c r="JX921" s="6"/>
      <c r="JY921" s="4"/>
      <c r="JZ921" s="6"/>
      <c r="KA921" s="5"/>
      <c r="KB921" s="5"/>
      <c r="KC921" s="4"/>
      <c r="KD921" s="6"/>
      <c r="KE921" s="4"/>
      <c r="KF921" s="6"/>
      <c r="KG921" s="5"/>
      <c r="KH921" s="5"/>
      <c r="KI921" s="4"/>
      <c r="KJ921" s="6"/>
      <c r="KK921" s="4"/>
      <c r="KL921" s="6"/>
      <c r="KM921" s="5"/>
      <c r="KN921" s="5"/>
    </row>
    <row r="922">
      <c r="A922" s="3" t="s">
        <v>85</v>
      </c>
      <c r="B922" s="3" t="s">
        <v>789</v>
      </c>
      <c r="C922" s="3" t="s">
        <v>449</v>
      </c>
      <c r="D922" s="3" t="s">
        <v>505</v>
      </c>
      <c r="E922" s="3" t="s">
        <v>793</v>
      </c>
      <c r="F922" s="3" t="s">
        <v>793</v>
      </c>
      <c r="G922" s="3" t="s">
        <v>104</v>
      </c>
      <c r="H922" s="3" t="s">
        <v>122</v>
      </c>
      <c r="I922" s="3" t="s">
        <v>1341</v>
      </c>
      <c r="J922" s="3" t="s">
        <v>1319</v>
      </c>
      <c r="K922" s="4">
        <v>198</v>
      </c>
      <c r="L922" s="4">
        <f>=ROUNDDOWN(18,0)</f>
      </c>
      <c r="M922" s="4">
        <v>249</v>
      </c>
      <c r="N922" s="5">
        <v>1</v>
      </c>
      <c r="O922" s="4"/>
      <c r="P922" s="4">
        <f>=ROUNDDOWN({0},0)</f>
      </c>
      <c r="Q922" s="4"/>
      <c r="R922" s="5"/>
      <c r="S922" s="4">
        <v>1</v>
      </c>
      <c r="T922" s="6">
        <v>46.88</v>
      </c>
      <c r="U922" s="4"/>
      <c r="V922" s="6"/>
      <c r="W922" s="5"/>
      <c r="X922" s="5"/>
      <c r="Y922" s="4"/>
      <c r="Z922" s="6"/>
      <c r="AA922" s="4"/>
      <c r="AB922" s="6"/>
      <c r="AC922" s="5"/>
      <c r="AD922" s="5"/>
      <c r="AE922" s="4">
        <v>1</v>
      </c>
      <c r="AF922" s="6">
        <v>46.88</v>
      </c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/>
      <c r="AR922" s="6"/>
      <c r="AS922" s="4"/>
      <c r="AT922" s="6"/>
      <c r="AU922" s="5"/>
      <c r="AV922" s="5"/>
      <c r="AW922" s="4"/>
      <c r="AX922" s="6"/>
      <c r="AY922" s="4"/>
      <c r="AZ922" s="6"/>
      <c r="BA922" s="5"/>
      <c r="BB922" s="5"/>
      <c r="BC922" s="4"/>
      <c r="BD922" s="6"/>
      <c r="BE922" s="4"/>
      <c r="BF922" s="6"/>
      <c r="BG922" s="5"/>
      <c r="BH922" s="5"/>
      <c r="BI922" s="4"/>
      <c r="BJ922" s="6"/>
      <c r="BK922" s="4"/>
      <c r="BL922" s="6"/>
      <c r="BM922" s="5"/>
      <c r="BN922" s="5"/>
      <c r="BO922" s="4"/>
      <c r="BP922" s="6"/>
      <c r="BQ922" s="4"/>
      <c r="BR922" s="6"/>
      <c r="BS922" s="5"/>
      <c r="BT922" s="5"/>
      <c r="BU922" s="4"/>
      <c r="BV922" s="6"/>
      <c r="BW922" s="4"/>
      <c r="BX922" s="6"/>
      <c r="BY922" s="5"/>
      <c r="BZ922" s="5"/>
      <c r="CA922" s="4"/>
      <c r="CB922" s="6"/>
      <c r="CC922" s="4"/>
      <c r="CD922" s="6"/>
      <c r="CE922" s="5"/>
      <c r="CF922" s="5"/>
      <c r="CG922" s="4"/>
      <c r="CH922" s="6"/>
      <c r="CI922" s="4"/>
      <c r="CJ922" s="6"/>
      <c r="CK922" s="5"/>
      <c r="CL922" s="5"/>
      <c r="CM922" s="4"/>
      <c r="CN922" s="6"/>
      <c r="CO922" s="4"/>
      <c r="CP922" s="6"/>
      <c r="CQ922" s="5"/>
      <c r="CR922" s="5"/>
      <c r="CS922" s="4"/>
      <c r="CT922" s="6"/>
      <c r="CU922" s="4"/>
      <c r="CV922" s="6"/>
      <c r="CW922" s="5"/>
      <c r="CX922" s="5"/>
      <c r="CY922" s="4"/>
      <c r="CZ922" s="6"/>
      <c r="DA922" s="4"/>
      <c r="DB922" s="6"/>
      <c r="DC922" s="5"/>
      <c r="DD922" s="5"/>
      <c r="DE922" s="4"/>
      <c r="DF922" s="6"/>
      <c r="DG922" s="4"/>
      <c r="DH922" s="6"/>
      <c r="DI922" s="5"/>
      <c r="DJ922" s="5"/>
      <c r="DK922" s="4"/>
      <c r="DL922" s="6"/>
      <c r="DM922" s="4"/>
      <c r="DN922" s="6"/>
      <c r="DO922" s="5"/>
      <c r="DP922" s="5"/>
      <c r="DQ922" s="4"/>
      <c r="DR922" s="6"/>
      <c r="DS922" s="4"/>
      <c r="DT922" s="6"/>
      <c r="DU922" s="5"/>
      <c r="DV922" s="5"/>
      <c r="DW922" s="4"/>
      <c r="DX922" s="6"/>
      <c r="DY922" s="4"/>
      <c r="DZ922" s="6"/>
      <c r="EA922" s="5"/>
      <c r="EB922" s="5"/>
      <c r="EC922" s="4"/>
      <c r="ED922" s="6"/>
      <c r="EE922" s="4"/>
      <c r="EF922" s="6"/>
      <c r="EG922" s="5"/>
      <c r="EH922" s="5"/>
      <c r="EI922" s="4"/>
      <c r="EJ922" s="6"/>
      <c r="EK922" s="4"/>
      <c r="EL922" s="6"/>
      <c r="EM922" s="5"/>
      <c r="EN922" s="5"/>
      <c r="EO922" s="4"/>
      <c r="EP922" s="6"/>
      <c r="EQ922" s="4"/>
      <c r="ER922" s="6"/>
      <c r="ES922" s="5"/>
      <c r="ET922" s="5"/>
      <c r="EU922" s="4"/>
      <c r="EV922" s="6"/>
      <c r="EW922" s="4"/>
      <c r="EX922" s="6"/>
      <c r="EY922" s="5"/>
      <c r="EZ922" s="5"/>
      <c r="FA922" s="4"/>
      <c r="FB922" s="6"/>
      <c r="FC922" s="4"/>
      <c r="FD922" s="6"/>
      <c r="FE922" s="5"/>
      <c r="FF922" s="5"/>
      <c r="FG922" s="4"/>
      <c r="FH922" s="6"/>
      <c r="FI922" s="4"/>
      <c r="FJ922" s="6"/>
      <c r="FK922" s="5"/>
      <c r="FL922" s="5"/>
      <c r="FM922" s="4"/>
      <c r="FN922" s="6"/>
      <c r="FO922" s="4"/>
      <c r="FP922" s="6"/>
      <c r="FQ922" s="5"/>
      <c r="FR922" s="5"/>
      <c r="FS922" s="4"/>
      <c r="FT922" s="6"/>
      <c r="FU922" s="4"/>
      <c r="FV922" s="6"/>
      <c r="FW922" s="5"/>
      <c r="FX922" s="5"/>
      <c r="FY922" s="4"/>
      <c r="FZ922" s="6"/>
      <c r="GA922" s="4"/>
      <c r="GB922" s="6"/>
      <c r="GC922" s="5"/>
      <c r="GD922" s="5"/>
      <c r="GE922" s="4"/>
      <c r="GF922" s="6"/>
      <c r="GG922" s="4"/>
      <c r="GH922" s="6"/>
      <c r="GI922" s="5"/>
      <c r="GJ922" s="5"/>
      <c r="GK922" s="4"/>
      <c r="GL922" s="6"/>
      <c r="GM922" s="4"/>
      <c r="GN922" s="6"/>
      <c r="GO922" s="5"/>
      <c r="GP922" s="5"/>
      <c r="GQ922" s="4"/>
      <c r="GR922" s="6"/>
      <c r="GS922" s="4"/>
      <c r="GT922" s="6"/>
      <c r="GU922" s="5"/>
      <c r="GV922" s="5"/>
      <c r="GW922" s="4"/>
      <c r="GX922" s="6"/>
      <c r="GY922" s="4"/>
      <c r="GZ922" s="6"/>
      <c r="HA922" s="5"/>
      <c r="HB922" s="5"/>
      <c r="HC922" s="4"/>
      <c r="HD922" s="6"/>
      <c r="HE922" s="4"/>
      <c r="HF922" s="6"/>
      <c r="HG922" s="5"/>
      <c r="HH922" s="5"/>
      <c r="HI922" s="4"/>
      <c r="HJ922" s="6"/>
      <c r="HK922" s="4"/>
      <c r="HL922" s="6"/>
      <c r="HM922" s="5"/>
      <c r="HN922" s="5"/>
      <c r="HO922" s="4"/>
      <c r="HP922" s="6"/>
      <c r="HQ922" s="4"/>
      <c r="HR922" s="6"/>
      <c r="HS922" s="5"/>
      <c r="HT922" s="5"/>
      <c r="HU922" s="4"/>
      <c r="HV922" s="6"/>
      <c r="HW922" s="4"/>
      <c r="HX922" s="6"/>
      <c r="HY922" s="5"/>
      <c r="HZ922" s="5"/>
      <c r="IA922" s="4"/>
      <c r="IB922" s="6"/>
      <c r="IC922" s="4"/>
      <c r="ID922" s="6"/>
      <c r="IE922" s="5"/>
      <c r="IF922" s="5"/>
      <c r="IG922" s="4"/>
      <c r="IH922" s="6"/>
      <c r="II922" s="4"/>
      <c r="IJ922" s="6"/>
      <c r="IK922" s="5"/>
      <c r="IL922" s="5"/>
      <c r="IM922" s="4"/>
      <c r="IN922" s="6"/>
      <c r="IO922" s="4"/>
      <c r="IP922" s="6"/>
      <c r="IQ922" s="5"/>
      <c r="IR922" s="5"/>
      <c r="IS922" s="4"/>
      <c r="IT922" s="6"/>
      <c r="IU922" s="4"/>
      <c r="IV922" s="6"/>
      <c r="IW922" s="5"/>
      <c r="IX922" s="5"/>
      <c r="IY922" s="4"/>
      <c r="IZ922" s="6"/>
      <c r="JA922" s="4"/>
      <c r="JB922" s="6"/>
      <c r="JC922" s="5"/>
      <c r="JD922" s="5"/>
      <c r="JE922" s="4"/>
      <c r="JF922" s="6"/>
      <c r="JG922" s="4"/>
      <c r="JH922" s="6"/>
      <c r="JI922" s="5"/>
      <c r="JJ922" s="5"/>
      <c r="JK922" s="4"/>
      <c r="JL922" s="6"/>
      <c r="JM922" s="4"/>
      <c r="JN922" s="6"/>
      <c r="JO922" s="5"/>
      <c r="JP922" s="5"/>
      <c r="JQ922" s="4"/>
      <c r="JR922" s="6"/>
      <c r="JS922" s="4"/>
      <c r="JT922" s="6"/>
      <c r="JU922" s="5"/>
      <c r="JV922" s="5"/>
      <c r="JW922" s="4"/>
      <c r="JX922" s="6"/>
      <c r="JY922" s="4"/>
      <c r="JZ922" s="6"/>
      <c r="KA922" s="5"/>
      <c r="KB922" s="5"/>
      <c r="KC922" s="4"/>
      <c r="KD922" s="6"/>
      <c r="KE922" s="4"/>
      <c r="KF922" s="6"/>
      <c r="KG922" s="5"/>
      <c r="KH922" s="5"/>
      <c r="KI922" s="4"/>
      <c r="KJ922" s="6"/>
      <c r="KK922" s="4"/>
      <c r="KL922" s="6"/>
      <c r="KM922" s="5"/>
      <c r="KN922" s="5"/>
    </row>
    <row r="923">
      <c r="A923" s="3" t="s">
        <v>85</v>
      </c>
      <c r="B923" s="3" t="s">
        <v>789</v>
      </c>
      <c r="C923" s="3" t="s">
        <v>87</v>
      </c>
      <c r="D923" s="3" t="s">
        <v>88</v>
      </c>
      <c r="E923" s="3" t="s">
        <v>200</v>
      </c>
      <c r="F923" s="3" t="s">
        <v>200</v>
      </c>
      <c r="G923" s="3" t="s">
        <v>200</v>
      </c>
      <c r="H923" s="3" t="s">
        <v>803</v>
      </c>
      <c r="I923" s="3" t="s">
        <v>1311</v>
      </c>
      <c r="J923" s="3" t="s">
        <v>1307</v>
      </c>
      <c r="K923" s="4">
        <v>3463</v>
      </c>
      <c r="L923" s="4">
        <f>=ROUNDDOWN(38.9101123595506,0)</f>
      </c>
      <c r="M923" s="4"/>
      <c r="N923" s="5">
        <v>1</v>
      </c>
      <c r="O923" s="4"/>
      <c r="P923" s="4">
        <f>=ROUNDDOWN({0},0)</f>
      </c>
      <c r="Q923" s="4"/>
      <c r="R923" s="5"/>
      <c r="S923" s="4">
        <v>46</v>
      </c>
      <c r="T923" s="6">
        <v>4371.3</v>
      </c>
      <c r="U923" s="4"/>
      <c r="V923" s="6"/>
      <c r="W923" s="5"/>
      <c r="X923" s="5"/>
      <c r="Y923" s="4">
        <v>8</v>
      </c>
      <c r="Z923" s="6">
        <v>830.49</v>
      </c>
      <c r="AA923" s="4"/>
      <c r="AB923" s="6"/>
      <c r="AC923" s="5"/>
      <c r="AD923" s="5"/>
      <c r="AE923" s="4">
        <v>11</v>
      </c>
      <c r="AF923" s="6">
        <v>906.27</v>
      </c>
      <c r="AG923" s="4"/>
      <c r="AH923" s="6"/>
      <c r="AI923" s="5"/>
      <c r="AJ923" s="5"/>
      <c r="AK923" s="4">
        <v>14</v>
      </c>
      <c r="AL923" s="6">
        <v>1408.15</v>
      </c>
      <c r="AM923" s="4"/>
      <c r="AN923" s="6"/>
      <c r="AO923" s="5"/>
      <c r="AP923" s="5"/>
      <c r="AQ923" s="4">
        <v>10</v>
      </c>
      <c r="AR923" s="6">
        <v>920.3</v>
      </c>
      <c r="AS923" s="4"/>
      <c r="AT923" s="6"/>
      <c r="AU923" s="5"/>
      <c r="AV923" s="5"/>
      <c r="AW923" s="4"/>
      <c r="AX923" s="6"/>
      <c r="AY923" s="4"/>
      <c r="AZ923" s="6"/>
      <c r="BA923" s="5"/>
      <c r="BB923" s="5"/>
      <c r="BC923" s="4"/>
      <c r="BD923" s="6"/>
      <c r="BE923" s="4"/>
      <c r="BF923" s="6"/>
      <c r="BG923" s="5"/>
      <c r="BH923" s="5"/>
      <c r="BI923" s="4">
        <v>1</v>
      </c>
      <c r="BJ923" s="6">
        <v>107.91</v>
      </c>
      <c r="BK923" s="4"/>
      <c r="BL923" s="6"/>
      <c r="BM923" s="5"/>
      <c r="BN923" s="5"/>
      <c r="BO923" s="4">
        <v>1</v>
      </c>
      <c r="BP923" s="6">
        <v>96.09</v>
      </c>
      <c r="BQ923" s="4"/>
      <c r="BR923" s="6"/>
      <c r="BS923" s="5"/>
      <c r="BT923" s="5"/>
      <c r="BU923" s="4"/>
      <c r="BV923" s="6"/>
      <c r="BW923" s="4"/>
      <c r="BX923" s="6"/>
      <c r="BY923" s="5"/>
      <c r="BZ923" s="5"/>
      <c r="CA923" s="4"/>
      <c r="CB923" s="6"/>
      <c r="CC923" s="4"/>
      <c r="CD923" s="6"/>
      <c r="CE923" s="5"/>
      <c r="CF923" s="5"/>
      <c r="CG923" s="4"/>
      <c r="CH923" s="6"/>
      <c r="CI923" s="4"/>
      <c r="CJ923" s="6"/>
      <c r="CK923" s="5"/>
      <c r="CL923" s="5"/>
      <c r="CM923" s="4"/>
      <c r="CN923" s="6"/>
      <c r="CO923" s="4"/>
      <c r="CP923" s="6"/>
      <c r="CQ923" s="5"/>
      <c r="CR923" s="5"/>
      <c r="CS923" s="4"/>
      <c r="CT923" s="6"/>
      <c r="CU923" s="4"/>
      <c r="CV923" s="6"/>
      <c r="CW923" s="5"/>
      <c r="CX923" s="5"/>
      <c r="CY923" s="4"/>
      <c r="CZ923" s="6"/>
      <c r="DA923" s="4"/>
      <c r="DB923" s="6"/>
      <c r="DC923" s="5"/>
      <c r="DD923" s="5"/>
      <c r="DE923" s="4"/>
      <c r="DF923" s="6"/>
      <c r="DG923" s="4"/>
      <c r="DH923" s="6"/>
      <c r="DI923" s="5"/>
      <c r="DJ923" s="5"/>
      <c r="DK923" s="4"/>
      <c r="DL923" s="6"/>
      <c r="DM923" s="4"/>
      <c r="DN923" s="6"/>
      <c r="DO923" s="5"/>
      <c r="DP923" s="5"/>
      <c r="DQ923" s="4"/>
      <c r="DR923" s="6"/>
      <c r="DS923" s="4"/>
      <c r="DT923" s="6"/>
      <c r="DU923" s="5"/>
      <c r="DV923" s="5"/>
      <c r="DW923" s="4"/>
      <c r="DX923" s="6"/>
      <c r="DY923" s="4"/>
      <c r="DZ923" s="6"/>
      <c r="EA923" s="5"/>
      <c r="EB923" s="5"/>
      <c r="EC923" s="4"/>
      <c r="ED923" s="6"/>
      <c r="EE923" s="4"/>
      <c r="EF923" s="6"/>
      <c r="EG923" s="5"/>
      <c r="EH923" s="5"/>
      <c r="EI923" s="4"/>
      <c r="EJ923" s="6"/>
      <c r="EK923" s="4"/>
      <c r="EL923" s="6"/>
      <c r="EM923" s="5"/>
      <c r="EN923" s="5"/>
      <c r="EO923" s="4"/>
      <c r="EP923" s="6"/>
      <c r="EQ923" s="4"/>
      <c r="ER923" s="6"/>
      <c r="ES923" s="5"/>
      <c r="ET923" s="5"/>
      <c r="EU923" s="4"/>
      <c r="EV923" s="6"/>
      <c r="EW923" s="4"/>
      <c r="EX923" s="6"/>
      <c r="EY923" s="5"/>
      <c r="EZ923" s="5"/>
      <c r="FA923" s="4"/>
      <c r="FB923" s="6"/>
      <c r="FC923" s="4"/>
      <c r="FD923" s="6"/>
      <c r="FE923" s="5"/>
      <c r="FF923" s="5"/>
      <c r="FG923" s="4"/>
      <c r="FH923" s="6"/>
      <c r="FI923" s="4"/>
      <c r="FJ923" s="6"/>
      <c r="FK923" s="5"/>
      <c r="FL923" s="5"/>
      <c r="FM923" s="4"/>
      <c r="FN923" s="6"/>
      <c r="FO923" s="4"/>
      <c r="FP923" s="6"/>
      <c r="FQ923" s="5"/>
      <c r="FR923" s="5"/>
      <c r="FS923" s="4"/>
      <c r="FT923" s="6"/>
      <c r="FU923" s="4"/>
      <c r="FV923" s="6"/>
      <c r="FW923" s="5"/>
      <c r="FX923" s="5"/>
      <c r="FY923" s="4"/>
      <c r="FZ923" s="6"/>
      <c r="GA923" s="4"/>
      <c r="GB923" s="6"/>
      <c r="GC923" s="5"/>
      <c r="GD923" s="5"/>
      <c r="GE923" s="4">
        <v>1</v>
      </c>
      <c r="GF923" s="6">
        <v>102.09</v>
      </c>
      <c r="GG923" s="4"/>
      <c r="GH923" s="6"/>
      <c r="GI923" s="5"/>
      <c r="GJ923" s="5"/>
      <c r="GK923" s="4"/>
      <c r="GL923" s="6"/>
      <c r="GM923" s="4"/>
      <c r="GN923" s="6"/>
      <c r="GO923" s="5"/>
      <c r="GP923" s="5"/>
      <c r="GQ923" s="4"/>
      <c r="GR923" s="6"/>
      <c r="GS923" s="4"/>
      <c r="GT923" s="6"/>
      <c r="GU923" s="5"/>
      <c r="GV923" s="5"/>
      <c r="GW923" s="4"/>
      <c r="GX923" s="6"/>
      <c r="GY923" s="4"/>
      <c r="GZ923" s="6"/>
      <c r="HA923" s="5"/>
      <c r="HB923" s="5"/>
      <c r="HC923" s="4"/>
      <c r="HD923" s="6"/>
      <c r="HE923" s="4"/>
      <c r="HF923" s="6"/>
      <c r="HG923" s="5"/>
      <c r="HH923" s="5"/>
      <c r="HI923" s="4"/>
      <c r="HJ923" s="6"/>
      <c r="HK923" s="4"/>
      <c r="HL923" s="6"/>
      <c r="HM923" s="5"/>
      <c r="HN923" s="5"/>
      <c r="HO923" s="4"/>
      <c r="HP923" s="6"/>
      <c r="HQ923" s="4"/>
      <c r="HR923" s="6"/>
      <c r="HS923" s="5"/>
      <c r="HT923" s="5"/>
      <c r="HU923" s="4"/>
      <c r="HV923" s="6"/>
      <c r="HW923" s="4"/>
      <c r="HX923" s="6"/>
      <c r="HY923" s="5"/>
      <c r="HZ923" s="5"/>
      <c r="IA923" s="4"/>
      <c r="IB923" s="6"/>
      <c r="IC923" s="4"/>
      <c r="ID923" s="6"/>
      <c r="IE923" s="5"/>
      <c r="IF923" s="5"/>
      <c r="IG923" s="4"/>
      <c r="IH923" s="6"/>
      <c r="II923" s="4"/>
      <c r="IJ923" s="6"/>
      <c r="IK923" s="5"/>
      <c r="IL923" s="5"/>
      <c r="IM923" s="4"/>
      <c r="IN923" s="6"/>
      <c r="IO923" s="4"/>
      <c r="IP923" s="6"/>
      <c r="IQ923" s="5"/>
      <c r="IR923" s="5"/>
      <c r="IS923" s="4"/>
      <c r="IT923" s="6"/>
      <c r="IU923" s="4"/>
      <c r="IV923" s="6"/>
      <c r="IW923" s="5"/>
      <c r="IX923" s="5"/>
      <c r="IY923" s="4"/>
      <c r="IZ923" s="6"/>
      <c r="JA923" s="4"/>
      <c r="JB923" s="6"/>
      <c r="JC923" s="5"/>
      <c r="JD923" s="5"/>
      <c r="JE923" s="4"/>
      <c r="JF923" s="6"/>
      <c r="JG923" s="4"/>
      <c r="JH923" s="6"/>
      <c r="JI923" s="5"/>
      <c r="JJ923" s="5"/>
      <c r="JK923" s="4"/>
      <c r="JL923" s="6"/>
      <c r="JM923" s="4"/>
      <c r="JN923" s="6"/>
      <c r="JO923" s="5"/>
      <c r="JP923" s="5"/>
      <c r="JQ923" s="4"/>
      <c r="JR923" s="6"/>
      <c r="JS923" s="4"/>
      <c r="JT923" s="6"/>
      <c r="JU923" s="5"/>
      <c r="JV923" s="5"/>
      <c r="JW923" s="4"/>
      <c r="JX923" s="6"/>
      <c r="JY923" s="4"/>
      <c r="JZ923" s="6"/>
      <c r="KA923" s="5"/>
      <c r="KB923" s="5"/>
      <c r="KC923" s="4"/>
      <c r="KD923" s="6"/>
      <c r="KE923" s="4"/>
      <c r="KF923" s="6"/>
      <c r="KG923" s="5"/>
      <c r="KH923" s="5"/>
      <c r="KI923" s="4"/>
      <c r="KJ923" s="6"/>
      <c r="KK923" s="4"/>
      <c r="KL923" s="6"/>
      <c r="KM923" s="5"/>
      <c r="KN923" s="5"/>
    </row>
    <row r="924">
      <c r="A924" s="3" t="s">
        <v>85</v>
      </c>
      <c r="B924" s="3" t="s">
        <v>789</v>
      </c>
      <c r="C924" s="3" t="s">
        <v>87</v>
      </c>
      <c r="D924" s="3" t="s">
        <v>88</v>
      </c>
      <c r="E924" s="3" t="s">
        <v>804</v>
      </c>
      <c r="F924" s="3" t="s">
        <v>804</v>
      </c>
      <c r="G924" s="3" t="s">
        <v>804</v>
      </c>
      <c r="H924" s="3" t="s">
        <v>155</v>
      </c>
      <c r="I924" s="3" t="s">
        <v>1454</v>
      </c>
      <c r="J924" s="3" t="s">
        <v>1307</v>
      </c>
      <c r="K924" s="4">
        <v>2030</v>
      </c>
      <c r="L924" s="4">
        <f>=ROUNDDOWN(19.9019607843137,0)</f>
      </c>
      <c r="M924" s="4">
        <v>1600</v>
      </c>
      <c r="N924" s="5">
        <v>1</v>
      </c>
      <c r="O924" s="4"/>
      <c r="P924" s="4">
        <f>=ROUNDDOWN({0},0)</f>
      </c>
      <c r="Q924" s="4"/>
      <c r="R924" s="5"/>
      <c r="S924" s="4">
        <v>24</v>
      </c>
      <c r="T924" s="6">
        <v>2122.71</v>
      </c>
      <c r="U924" s="4"/>
      <c r="V924" s="6"/>
      <c r="W924" s="5"/>
      <c r="X924" s="5"/>
      <c r="Y924" s="4">
        <v>2</v>
      </c>
      <c r="Z924" s="6">
        <v>165.19</v>
      </c>
      <c r="AA924" s="4"/>
      <c r="AB924" s="6"/>
      <c r="AC924" s="5"/>
      <c r="AD924" s="5"/>
      <c r="AE924" s="4">
        <v>6</v>
      </c>
      <c r="AF924" s="6">
        <v>493.19</v>
      </c>
      <c r="AG924" s="4"/>
      <c r="AH924" s="6"/>
      <c r="AI924" s="5"/>
      <c r="AJ924" s="5"/>
      <c r="AK924" s="4">
        <v>3</v>
      </c>
      <c r="AL924" s="6">
        <v>289.73</v>
      </c>
      <c r="AM924" s="4"/>
      <c r="AN924" s="6"/>
      <c r="AO924" s="5"/>
      <c r="AP924" s="5"/>
      <c r="AQ924" s="4"/>
      <c r="AR924" s="6"/>
      <c r="AS924" s="4"/>
      <c r="AT924" s="6"/>
      <c r="AU924" s="5"/>
      <c r="AV924" s="5"/>
      <c r="AW924" s="4">
        <v>2</v>
      </c>
      <c r="AX924" s="6">
        <v>178.92</v>
      </c>
      <c r="AY924" s="4"/>
      <c r="AZ924" s="6"/>
      <c r="BA924" s="5"/>
      <c r="BB924" s="5"/>
      <c r="BC924" s="4"/>
      <c r="BD924" s="6"/>
      <c r="BE924" s="4"/>
      <c r="BF924" s="6"/>
      <c r="BG924" s="5"/>
      <c r="BH924" s="5"/>
      <c r="BI924" s="4">
        <v>7</v>
      </c>
      <c r="BJ924" s="6">
        <v>643.56</v>
      </c>
      <c r="BK924" s="4"/>
      <c r="BL924" s="6"/>
      <c r="BM924" s="5"/>
      <c r="BN924" s="5"/>
      <c r="BO924" s="4">
        <v>1</v>
      </c>
      <c r="BP924" s="6">
        <v>85.99</v>
      </c>
      <c r="BQ924" s="4"/>
      <c r="BR924" s="6"/>
      <c r="BS924" s="5"/>
      <c r="BT924" s="5"/>
      <c r="BU924" s="4"/>
      <c r="BV924" s="6"/>
      <c r="BW924" s="4"/>
      <c r="BX924" s="6"/>
      <c r="BY924" s="5"/>
      <c r="BZ924" s="5"/>
      <c r="CA924" s="4"/>
      <c r="CB924" s="6"/>
      <c r="CC924" s="4"/>
      <c r="CD924" s="6"/>
      <c r="CE924" s="5"/>
      <c r="CF924" s="5"/>
      <c r="CG924" s="4"/>
      <c r="CH924" s="6"/>
      <c r="CI924" s="4"/>
      <c r="CJ924" s="6"/>
      <c r="CK924" s="5"/>
      <c r="CL924" s="5"/>
      <c r="CM924" s="4"/>
      <c r="CN924" s="6"/>
      <c r="CO924" s="4"/>
      <c r="CP924" s="6"/>
      <c r="CQ924" s="5"/>
      <c r="CR924" s="5"/>
      <c r="CS924" s="4"/>
      <c r="CT924" s="6"/>
      <c r="CU924" s="4"/>
      <c r="CV924" s="6"/>
      <c r="CW924" s="5"/>
      <c r="CX924" s="5"/>
      <c r="CY924" s="4">
        <v>1</v>
      </c>
      <c r="CZ924" s="6">
        <v>98.27</v>
      </c>
      <c r="DA924" s="4"/>
      <c r="DB924" s="6"/>
      <c r="DC924" s="5"/>
      <c r="DD924" s="5"/>
      <c r="DE924" s="4"/>
      <c r="DF924" s="6"/>
      <c r="DG924" s="4"/>
      <c r="DH924" s="6"/>
      <c r="DI924" s="5"/>
      <c r="DJ924" s="5"/>
      <c r="DK924" s="4"/>
      <c r="DL924" s="6"/>
      <c r="DM924" s="4"/>
      <c r="DN924" s="6"/>
      <c r="DO924" s="5"/>
      <c r="DP924" s="5"/>
      <c r="DQ924" s="4">
        <v>1</v>
      </c>
      <c r="DR924" s="6">
        <v>71.78</v>
      </c>
      <c r="DS924" s="4"/>
      <c r="DT924" s="6"/>
      <c r="DU924" s="5"/>
      <c r="DV924" s="5"/>
      <c r="DW924" s="4"/>
      <c r="DX924" s="6"/>
      <c r="DY924" s="4"/>
      <c r="DZ924" s="6"/>
      <c r="EA924" s="5"/>
      <c r="EB924" s="5"/>
      <c r="EC924" s="4"/>
      <c r="ED924" s="6"/>
      <c r="EE924" s="4"/>
      <c r="EF924" s="6"/>
      <c r="EG924" s="5"/>
      <c r="EH924" s="5"/>
      <c r="EI924" s="4"/>
      <c r="EJ924" s="6"/>
      <c r="EK924" s="4"/>
      <c r="EL924" s="6"/>
      <c r="EM924" s="5"/>
      <c r="EN924" s="5"/>
      <c r="EO924" s="4"/>
      <c r="EP924" s="6"/>
      <c r="EQ924" s="4"/>
      <c r="ER924" s="6"/>
      <c r="ES924" s="5"/>
      <c r="ET924" s="5"/>
      <c r="EU924" s="4"/>
      <c r="EV924" s="6"/>
      <c r="EW924" s="4"/>
      <c r="EX924" s="6"/>
      <c r="EY924" s="5"/>
      <c r="EZ924" s="5"/>
      <c r="FA924" s="4"/>
      <c r="FB924" s="6"/>
      <c r="FC924" s="4"/>
      <c r="FD924" s="6"/>
      <c r="FE924" s="5"/>
      <c r="FF924" s="5"/>
      <c r="FG924" s="4"/>
      <c r="FH924" s="6"/>
      <c r="FI924" s="4"/>
      <c r="FJ924" s="6"/>
      <c r="FK924" s="5"/>
      <c r="FL924" s="5"/>
      <c r="FM924" s="4"/>
      <c r="FN924" s="6"/>
      <c r="FO924" s="4"/>
      <c r="FP924" s="6"/>
      <c r="FQ924" s="5"/>
      <c r="FR924" s="5"/>
      <c r="FS924" s="4"/>
      <c r="FT924" s="6"/>
      <c r="FU924" s="4"/>
      <c r="FV924" s="6"/>
      <c r="FW924" s="5"/>
      <c r="FX924" s="5"/>
      <c r="FY924" s="4"/>
      <c r="FZ924" s="6"/>
      <c r="GA924" s="4"/>
      <c r="GB924" s="6"/>
      <c r="GC924" s="5"/>
      <c r="GD924" s="5"/>
      <c r="GE924" s="4">
        <v>1</v>
      </c>
      <c r="GF924" s="6">
        <v>96.08</v>
      </c>
      <c r="GG924" s="4"/>
      <c r="GH924" s="6"/>
      <c r="GI924" s="5"/>
      <c r="GJ924" s="5"/>
      <c r="GK924" s="4"/>
      <c r="GL924" s="6"/>
      <c r="GM924" s="4"/>
      <c r="GN924" s="6"/>
      <c r="GO924" s="5"/>
      <c r="GP924" s="5"/>
      <c r="GQ924" s="4"/>
      <c r="GR924" s="6"/>
      <c r="GS924" s="4"/>
      <c r="GT924" s="6"/>
      <c r="GU924" s="5"/>
      <c r="GV924" s="5"/>
      <c r="GW924" s="4"/>
      <c r="GX924" s="6"/>
      <c r="GY924" s="4"/>
      <c r="GZ924" s="6"/>
      <c r="HA924" s="5"/>
      <c r="HB924" s="5"/>
      <c r="HC924" s="4"/>
      <c r="HD924" s="6"/>
      <c r="HE924" s="4"/>
      <c r="HF924" s="6"/>
      <c r="HG924" s="5"/>
      <c r="HH924" s="5"/>
      <c r="HI924" s="4"/>
      <c r="HJ924" s="6"/>
      <c r="HK924" s="4"/>
      <c r="HL924" s="6"/>
      <c r="HM924" s="5"/>
      <c r="HN924" s="5"/>
      <c r="HO924" s="4"/>
      <c r="HP924" s="6"/>
      <c r="HQ924" s="4"/>
      <c r="HR924" s="6"/>
      <c r="HS924" s="5"/>
      <c r="HT924" s="5"/>
      <c r="HU924" s="4"/>
      <c r="HV924" s="6"/>
      <c r="HW924" s="4"/>
      <c r="HX924" s="6"/>
      <c r="HY924" s="5"/>
      <c r="HZ924" s="5"/>
      <c r="IA924" s="4"/>
      <c r="IB924" s="6"/>
      <c r="IC924" s="4"/>
      <c r="ID924" s="6"/>
      <c r="IE924" s="5"/>
      <c r="IF924" s="5"/>
      <c r="IG924" s="4"/>
      <c r="IH924" s="6"/>
      <c r="II924" s="4"/>
      <c r="IJ924" s="6"/>
      <c r="IK924" s="5"/>
      <c r="IL924" s="5"/>
      <c r="IM924" s="4"/>
      <c r="IN924" s="6"/>
      <c r="IO924" s="4"/>
      <c r="IP924" s="6"/>
      <c r="IQ924" s="5"/>
      <c r="IR924" s="5"/>
      <c r="IS924" s="4"/>
      <c r="IT924" s="6"/>
      <c r="IU924" s="4"/>
      <c r="IV924" s="6"/>
      <c r="IW924" s="5"/>
      <c r="IX924" s="5"/>
      <c r="IY924" s="4"/>
      <c r="IZ924" s="6"/>
      <c r="JA924" s="4"/>
      <c r="JB924" s="6"/>
      <c r="JC924" s="5"/>
      <c r="JD924" s="5"/>
      <c r="JE924" s="4"/>
      <c r="JF924" s="6"/>
      <c r="JG924" s="4"/>
      <c r="JH924" s="6"/>
      <c r="JI924" s="5"/>
      <c r="JJ924" s="5"/>
      <c r="JK924" s="4"/>
      <c r="JL924" s="6"/>
      <c r="JM924" s="4"/>
      <c r="JN924" s="6"/>
      <c r="JO924" s="5"/>
      <c r="JP924" s="5"/>
      <c r="JQ924" s="4"/>
      <c r="JR924" s="6"/>
      <c r="JS924" s="4"/>
      <c r="JT924" s="6"/>
      <c r="JU924" s="5"/>
      <c r="JV924" s="5"/>
      <c r="JW924" s="4"/>
      <c r="JX924" s="6"/>
      <c r="JY924" s="4"/>
      <c r="JZ924" s="6"/>
      <c r="KA924" s="5"/>
      <c r="KB924" s="5"/>
      <c r="KC924" s="4"/>
      <c r="KD924" s="6"/>
      <c r="KE924" s="4"/>
      <c r="KF924" s="6"/>
      <c r="KG924" s="5"/>
      <c r="KH924" s="5"/>
      <c r="KI924" s="4"/>
      <c r="KJ924" s="6"/>
      <c r="KK924" s="4"/>
      <c r="KL924" s="6"/>
      <c r="KM924" s="5"/>
      <c r="KN924" s="5"/>
    </row>
    <row r="925">
      <c r="A925" s="3" t="s">
        <v>85</v>
      </c>
      <c r="B925" s="3" t="s">
        <v>789</v>
      </c>
      <c r="C925" s="3" t="s">
        <v>87</v>
      </c>
      <c r="D925" s="3" t="s">
        <v>88</v>
      </c>
      <c r="E925" s="3" t="s">
        <v>805</v>
      </c>
      <c r="F925" s="3" t="s">
        <v>805</v>
      </c>
      <c r="G925" s="3" t="s">
        <v>805</v>
      </c>
      <c r="H925" s="3" t="s">
        <v>98</v>
      </c>
      <c r="I925" s="3" t="s">
        <v>1364</v>
      </c>
      <c r="J925" s="3" t="s">
        <v>1309</v>
      </c>
      <c r="K925" s="4">
        <v>650</v>
      </c>
      <c r="L925" s="4">
        <f>=ROUNDDOWN(14.1304347826087,0)</f>
      </c>
      <c r="M925" s="4">
        <v>810</v>
      </c>
      <c r="N925" s="5">
        <v>1</v>
      </c>
      <c r="O925" s="4"/>
      <c r="P925" s="4">
        <f>=ROUNDDOWN({0},0)</f>
      </c>
      <c r="Q925" s="4"/>
      <c r="R925" s="5"/>
      <c r="S925" s="4">
        <v>19</v>
      </c>
      <c r="T925" s="6">
        <v>1347.05</v>
      </c>
      <c r="U925" s="4"/>
      <c r="V925" s="6"/>
      <c r="W925" s="5"/>
      <c r="X925" s="5"/>
      <c r="Y925" s="4">
        <v>4</v>
      </c>
      <c r="Z925" s="6">
        <v>261.98</v>
      </c>
      <c r="AA925" s="4"/>
      <c r="AB925" s="6"/>
      <c r="AC925" s="5"/>
      <c r="AD925" s="5"/>
      <c r="AE925" s="4">
        <v>3</v>
      </c>
      <c r="AF925" s="6">
        <v>154.21</v>
      </c>
      <c r="AG925" s="4"/>
      <c r="AH925" s="6"/>
      <c r="AI925" s="5"/>
      <c r="AJ925" s="5"/>
      <c r="AK925" s="4">
        <v>2</v>
      </c>
      <c r="AL925" s="6">
        <v>161.22</v>
      </c>
      <c r="AM925" s="4"/>
      <c r="AN925" s="6"/>
      <c r="AO925" s="5"/>
      <c r="AP925" s="5"/>
      <c r="AQ925" s="4"/>
      <c r="AR925" s="6"/>
      <c r="AS925" s="4"/>
      <c r="AT925" s="6"/>
      <c r="AU925" s="5"/>
      <c r="AV925" s="5"/>
      <c r="AW925" s="4">
        <v>1</v>
      </c>
      <c r="AX925" s="6">
        <v>110.76</v>
      </c>
      <c r="AY925" s="4"/>
      <c r="AZ925" s="6"/>
      <c r="BA925" s="5"/>
      <c r="BB925" s="5"/>
      <c r="BC925" s="4"/>
      <c r="BD925" s="6"/>
      <c r="BE925" s="4"/>
      <c r="BF925" s="6"/>
      <c r="BG925" s="5"/>
      <c r="BH925" s="5"/>
      <c r="BI925" s="4">
        <v>5</v>
      </c>
      <c r="BJ925" s="6">
        <v>350.35</v>
      </c>
      <c r="BK925" s="4"/>
      <c r="BL925" s="6"/>
      <c r="BM925" s="5"/>
      <c r="BN925" s="5"/>
      <c r="BO925" s="4">
        <v>2</v>
      </c>
      <c r="BP925" s="6">
        <v>176.35</v>
      </c>
      <c r="BQ925" s="4"/>
      <c r="BR925" s="6"/>
      <c r="BS925" s="5"/>
      <c r="BT925" s="5"/>
      <c r="BU925" s="4"/>
      <c r="BV925" s="6"/>
      <c r="BW925" s="4"/>
      <c r="BX925" s="6"/>
      <c r="BY925" s="5"/>
      <c r="BZ925" s="5"/>
      <c r="CA925" s="4"/>
      <c r="CB925" s="6"/>
      <c r="CC925" s="4"/>
      <c r="CD925" s="6"/>
      <c r="CE925" s="5"/>
      <c r="CF925" s="5"/>
      <c r="CG925" s="4"/>
      <c r="CH925" s="6"/>
      <c r="CI925" s="4"/>
      <c r="CJ925" s="6"/>
      <c r="CK925" s="5"/>
      <c r="CL925" s="5"/>
      <c r="CM925" s="4"/>
      <c r="CN925" s="6"/>
      <c r="CO925" s="4"/>
      <c r="CP925" s="6"/>
      <c r="CQ925" s="5"/>
      <c r="CR925" s="5"/>
      <c r="CS925" s="4"/>
      <c r="CT925" s="6"/>
      <c r="CU925" s="4"/>
      <c r="CV925" s="6"/>
      <c r="CW925" s="5"/>
      <c r="CX925" s="5"/>
      <c r="CY925" s="4"/>
      <c r="CZ925" s="6"/>
      <c r="DA925" s="4"/>
      <c r="DB925" s="6"/>
      <c r="DC925" s="5"/>
      <c r="DD925" s="5"/>
      <c r="DE925" s="4"/>
      <c r="DF925" s="6"/>
      <c r="DG925" s="4"/>
      <c r="DH925" s="6"/>
      <c r="DI925" s="5"/>
      <c r="DJ925" s="5"/>
      <c r="DK925" s="4"/>
      <c r="DL925" s="6"/>
      <c r="DM925" s="4"/>
      <c r="DN925" s="6"/>
      <c r="DO925" s="5"/>
      <c r="DP925" s="5"/>
      <c r="DQ925" s="4">
        <v>2</v>
      </c>
      <c r="DR925" s="6">
        <v>132.18</v>
      </c>
      <c r="DS925" s="4"/>
      <c r="DT925" s="6"/>
      <c r="DU925" s="5"/>
      <c r="DV925" s="5"/>
      <c r="DW925" s="4"/>
      <c r="DX925" s="6"/>
      <c r="DY925" s="4"/>
      <c r="DZ925" s="6"/>
      <c r="EA925" s="5"/>
      <c r="EB925" s="5"/>
      <c r="EC925" s="4"/>
      <c r="ED925" s="6"/>
      <c r="EE925" s="4"/>
      <c r="EF925" s="6"/>
      <c r="EG925" s="5"/>
      <c r="EH925" s="5"/>
      <c r="EI925" s="4"/>
      <c r="EJ925" s="6"/>
      <c r="EK925" s="4"/>
      <c r="EL925" s="6"/>
      <c r="EM925" s="5"/>
      <c r="EN925" s="5"/>
      <c r="EO925" s="4"/>
      <c r="EP925" s="6"/>
      <c r="EQ925" s="4"/>
      <c r="ER925" s="6"/>
      <c r="ES925" s="5"/>
      <c r="ET925" s="5"/>
      <c r="EU925" s="4"/>
      <c r="EV925" s="6"/>
      <c r="EW925" s="4"/>
      <c r="EX925" s="6"/>
      <c r="EY925" s="5"/>
      <c r="EZ925" s="5"/>
      <c r="FA925" s="4"/>
      <c r="FB925" s="6"/>
      <c r="FC925" s="4"/>
      <c r="FD925" s="6"/>
      <c r="FE925" s="5"/>
      <c r="FF925" s="5"/>
      <c r="FG925" s="4"/>
      <c r="FH925" s="6"/>
      <c r="FI925" s="4"/>
      <c r="FJ925" s="6"/>
      <c r="FK925" s="5"/>
      <c r="FL925" s="5"/>
      <c r="FM925" s="4"/>
      <c r="FN925" s="6"/>
      <c r="FO925" s="4"/>
      <c r="FP925" s="6"/>
      <c r="FQ925" s="5"/>
      <c r="FR925" s="5"/>
      <c r="FS925" s="4"/>
      <c r="FT925" s="6"/>
      <c r="FU925" s="4"/>
      <c r="FV925" s="6"/>
      <c r="FW925" s="5"/>
      <c r="FX925" s="5"/>
      <c r="FY925" s="4"/>
      <c r="FZ925" s="6"/>
      <c r="GA925" s="4"/>
      <c r="GB925" s="6"/>
      <c r="GC925" s="5"/>
      <c r="GD925" s="5"/>
      <c r="GE925" s="4"/>
      <c r="GF925" s="6"/>
      <c r="GG925" s="4"/>
      <c r="GH925" s="6"/>
      <c r="GI925" s="5"/>
      <c r="GJ925" s="5"/>
      <c r="GK925" s="4"/>
      <c r="GL925" s="6"/>
      <c r="GM925" s="4"/>
      <c r="GN925" s="6"/>
      <c r="GO925" s="5"/>
      <c r="GP925" s="5"/>
      <c r="GQ925" s="4"/>
      <c r="GR925" s="6"/>
      <c r="GS925" s="4"/>
      <c r="GT925" s="6"/>
      <c r="GU925" s="5"/>
      <c r="GV925" s="5"/>
      <c r="GW925" s="4"/>
      <c r="GX925" s="6"/>
      <c r="GY925" s="4"/>
      <c r="GZ925" s="6"/>
      <c r="HA925" s="5"/>
      <c r="HB925" s="5"/>
      <c r="HC925" s="4"/>
      <c r="HD925" s="6"/>
      <c r="HE925" s="4"/>
      <c r="HF925" s="6"/>
      <c r="HG925" s="5"/>
      <c r="HH925" s="5"/>
      <c r="HI925" s="4"/>
      <c r="HJ925" s="6"/>
      <c r="HK925" s="4"/>
      <c r="HL925" s="6"/>
      <c r="HM925" s="5"/>
      <c r="HN925" s="5"/>
      <c r="HO925" s="4"/>
      <c r="HP925" s="6"/>
      <c r="HQ925" s="4"/>
      <c r="HR925" s="6"/>
      <c r="HS925" s="5"/>
      <c r="HT925" s="5"/>
      <c r="HU925" s="4"/>
      <c r="HV925" s="6"/>
      <c r="HW925" s="4"/>
      <c r="HX925" s="6"/>
      <c r="HY925" s="5"/>
      <c r="HZ925" s="5"/>
      <c r="IA925" s="4"/>
      <c r="IB925" s="6"/>
      <c r="IC925" s="4"/>
      <c r="ID925" s="6"/>
      <c r="IE925" s="5"/>
      <c r="IF925" s="5"/>
      <c r="IG925" s="4"/>
      <c r="IH925" s="6"/>
      <c r="II925" s="4"/>
      <c r="IJ925" s="6"/>
      <c r="IK925" s="5"/>
      <c r="IL925" s="5"/>
      <c r="IM925" s="4"/>
      <c r="IN925" s="6"/>
      <c r="IO925" s="4"/>
      <c r="IP925" s="6"/>
      <c r="IQ925" s="5"/>
      <c r="IR925" s="5"/>
      <c r="IS925" s="4"/>
      <c r="IT925" s="6"/>
      <c r="IU925" s="4"/>
      <c r="IV925" s="6"/>
      <c r="IW925" s="5"/>
      <c r="IX925" s="5"/>
      <c r="IY925" s="4"/>
      <c r="IZ925" s="6"/>
      <c r="JA925" s="4"/>
      <c r="JB925" s="6"/>
      <c r="JC925" s="5"/>
      <c r="JD925" s="5"/>
      <c r="JE925" s="4"/>
      <c r="JF925" s="6"/>
      <c r="JG925" s="4"/>
      <c r="JH925" s="6"/>
      <c r="JI925" s="5"/>
      <c r="JJ925" s="5"/>
      <c r="JK925" s="4"/>
      <c r="JL925" s="6"/>
      <c r="JM925" s="4"/>
      <c r="JN925" s="6"/>
      <c r="JO925" s="5"/>
      <c r="JP925" s="5"/>
      <c r="JQ925" s="4"/>
      <c r="JR925" s="6"/>
      <c r="JS925" s="4"/>
      <c r="JT925" s="6"/>
      <c r="JU925" s="5"/>
      <c r="JV925" s="5"/>
      <c r="JW925" s="4"/>
      <c r="JX925" s="6"/>
      <c r="JY925" s="4"/>
      <c r="JZ925" s="6"/>
      <c r="KA925" s="5"/>
      <c r="KB925" s="5"/>
      <c r="KC925" s="4"/>
      <c r="KD925" s="6"/>
      <c r="KE925" s="4"/>
      <c r="KF925" s="6"/>
      <c r="KG925" s="5"/>
      <c r="KH925" s="5"/>
      <c r="KI925" s="4"/>
      <c r="KJ925" s="6"/>
      <c r="KK925" s="4"/>
      <c r="KL925" s="6"/>
      <c r="KM925" s="5"/>
      <c r="KN925" s="5"/>
    </row>
    <row r="926">
      <c r="A926" s="3" t="s">
        <v>85</v>
      </c>
      <c r="B926" s="3" t="s">
        <v>789</v>
      </c>
      <c r="C926" s="3" t="s">
        <v>87</v>
      </c>
      <c r="D926" s="3" t="s">
        <v>88</v>
      </c>
      <c r="E926" s="3" t="s">
        <v>807</v>
      </c>
      <c r="F926" s="3" t="s">
        <v>807</v>
      </c>
      <c r="G926" s="3" t="s">
        <v>807</v>
      </c>
      <c r="H926" s="3" t="s">
        <v>104</v>
      </c>
      <c r="I926" s="3" t="s">
        <v>1311</v>
      </c>
      <c r="J926" s="3" t="s">
        <v>712</v>
      </c>
      <c r="K926" s="4">
        <v>1</v>
      </c>
      <c r="L926" s="4">
        <f>=ROUNDDOWN(5,0)</f>
      </c>
      <c r="M926" s="4"/>
      <c r="N926" s="5">
        <v>0.5</v>
      </c>
      <c r="O926" s="4"/>
      <c r="P926" s="4">
        <f>=ROUNDDOWN({0},0)</f>
      </c>
      <c r="Q926" s="4"/>
      <c r="R926" s="5"/>
      <c r="S926" s="4"/>
      <c r="T926" s="6"/>
      <c r="U926" s="4"/>
      <c r="V926" s="6"/>
      <c r="W926" s="5"/>
      <c r="X926" s="5"/>
      <c r="Y926" s="4"/>
      <c r="Z926" s="6"/>
      <c r="AA926" s="4"/>
      <c r="AB926" s="6"/>
      <c r="AC926" s="5"/>
      <c r="AD926" s="5"/>
      <c r="AE926" s="4"/>
      <c r="AF926" s="6"/>
      <c r="AG926" s="4"/>
      <c r="AH926" s="6"/>
      <c r="AI926" s="5"/>
      <c r="AJ926" s="5"/>
      <c r="AK926" s="4"/>
      <c r="AL926" s="6"/>
      <c r="AM926" s="4"/>
      <c r="AN926" s="6"/>
      <c r="AO926" s="5"/>
      <c r="AP926" s="5"/>
      <c r="AQ926" s="4"/>
      <c r="AR926" s="6"/>
      <c r="AS926" s="4"/>
      <c r="AT926" s="6"/>
      <c r="AU926" s="5"/>
      <c r="AV926" s="5"/>
      <c r="AW926" s="4"/>
      <c r="AX926" s="6"/>
      <c r="AY926" s="4"/>
      <c r="AZ926" s="6"/>
      <c r="BA926" s="5"/>
      <c r="BB926" s="5"/>
      <c r="BC926" s="4"/>
      <c r="BD926" s="6"/>
      <c r="BE926" s="4"/>
      <c r="BF926" s="6"/>
      <c r="BG926" s="5"/>
      <c r="BH926" s="5"/>
      <c r="BI926" s="4"/>
      <c r="BJ926" s="6"/>
      <c r="BK926" s="4"/>
      <c r="BL926" s="6"/>
      <c r="BM926" s="5"/>
      <c r="BN926" s="5"/>
      <c r="BO926" s="4"/>
      <c r="BP926" s="6"/>
      <c r="BQ926" s="4"/>
      <c r="BR926" s="6"/>
      <c r="BS926" s="5"/>
      <c r="BT926" s="5"/>
      <c r="BU926" s="4"/>
      <c r="BV926" s="6"/>
      <c r="BW926" s="4"/>
      <c r="BX926" s="6"/>
      <c r="BY926" s="5"/>
      <c r="BZ926" s="5"/>
      <c r="CA926" s="4"/>
      <c r="CB926" s="6"/>
      <c r="CC926" s="4"/>
      <c r="CD926" s="6"/>
      <c r="CE926" s="5"/>
      <c r="CF926" s="5"/>
      <c r="CG926" s="4"/>
      <c r="CH926" s="6"/>
      <c r="CI926" s="4"/>
      <c r="CJ926" s="6"/>
      <c r="CK926" s="5"/>
      <c r="CL926" s="5"/>
      <c r="CM926" s="4"/>
      <c r="CN926" s="6"/>
      <c r="CO926" s="4"/>
      <c r="CP926" s="6"/>
      <c r="CQ926" s="5"/>
      <c r="CR926" s="5"/>
      <c r="CS926" s="4"/>
      <c r="CT926" s="6"/>
      <c r="CU926" s="4"/>
      <c r="CV926" s="6"/>
      <c r="CW926" s="5"/>
      <c r="CX926" s="5"/>
      <c r="CY926" s="4"/>
      <c r="CZ926" s="6"/>
      <c r="DA926" s="4"/>
      <c r="DB926" s="6"/>
      <c r="DC926" s="5"/>
      <c r="DD926" s="5"/>
      <c r="DE926" s="4"/>
      <c r="DF926" s="6"/>
      <c r="DG926" s="4"/>
      <c r="DH926" s="6"/>
      <c r="DI926" s="5"/>
      <c r="DJ926" s="5"/>
      <c r="DK926" s="4"/>
      <c r="DL926" s="6"/>
      <c r="DM926" s="4"/>
      <c r="DN926" s="6"/>
      <c r="DO926" s="5"/>
      <c r="DP926" s="5"/>
      <c r="DQ926" s="4"/>
      <c r="DR926" s="6"/>
      <c r="DS926" s="4"/>
      <c r="DT926" s="6"/>
      <c r="DU926" s="5"/>
      <c r="DV926" s="5"/>
      <c r="DW926" s="4"/>
      <c r="DX926" s="6"/>
      <c r="DY926" s="4"/>
      <c r="DZ926" s="6"/>
      <c r="EA926" s="5"/>
      <c r="EB926" s="5"/>
      <c r="EC926" s="4"/>
      <c r="ED926" s="6"/>
      <c r="EE926" s="4"/>
      <c r="EF926" s="6"/>
      <c r="EG926" s="5"/>
      <c r="EH926" s="5"/>
      <c r="EI926" s="4"/>
      <c r="EJ926" s="6"/>
      <c r="EK926" s="4"/>
      <c r="EL926" s="6"/>
      <c r="EM926" s="5"/>
      <c r="EN926" s="5"/>
      <c r="EO926" s="4"/>
      <c r="EP926" s="6"/>
      <c r="EQ926" s="4"/>
      <c r="ER926" s="6"/>
      <c r="ES926" s="5"/>
      <c r="ET926" s="5"/>
      <c r="EU926" s="4"/>
      <c r="EV926" s="6"/>
      <c r="EW926" s="4"/>
      <c r="EX926" s="6"/>
      <c r="EY926" s="5"/>
      <c r="EZ926" s="5"/>
      <c r="FA926" s="4"/>
      <c r="FB926" s="6"/>
      <c r="FC926" s="4"/>
      <c r="FD926" s="6"/>
      <c r="FE926" s="5"/>
      <c r="FF926" s="5"/>
      <c r="FG926" s="4"/>
      <c r="FH926" s="6"/>
      <c r="FI926" s="4"/>
      <c r="FJ926" s="6"/>
      <c r="FK926" s="5"/>
      <c r="FL926" s="5"/>
      <c r="FM926" s="4"/>
      <c r="FN926" s="6"/>
      <c r="FO926" s="4"/>
      <c r="FP926" s="6"/>
      <c r="FQ926" s="5"/>
      <c r="FR926" s="5"/>
      <c r="FS926" s="4"/>
      <c r="FT926" s="6"/>
      <c r="FU926" s="4"/>
      <c r="FV926" s="6"/>
      <c r="FW926" s="5"/>
      <c r="FX926" s="5"/>
      <c r="FY926" s="4"/>
      <c r="FZ926" s="6"/>
      <c r="GA926" s="4"/>
      <c r="GB926" s="6"/>
      <c r="GC926" s="5"/>
      <c r="GD926" s="5"/>
      <c r="GE926" s="4"/>
      <c r="GF926" s="6"/>
      <c r="GG926" s="4"/>
      <c r="GH926" s="6"/>
      <c r="GI926" s="5"/>
      <c r="GJ926" s="5"/>
      <c r="GK926" s="4"/>
      <c r="GL926" s="6"/>
      <c r="GM926" s="4"/>
      <c r="GN926" s="6"/>
      <c r="GO926" s="5"/>
      <c r="GP926" s="5"/>
      <c r="GQ926" s="4"/>
      <c r="GR926" s="6"/>
      <c r="GS926" s="4"/>
      <c r="GT926" s="6"/>
      <c r="GU926" s="5"/>
      <c r="GV926" s="5"/>
      <c r="GW926" s="4"/>
      <c r="GX926" s="6"/>
      <c r="GY926" s="4"/>
      <c r="GZ926" s="6"/>
      <c r="HA926" s="5"/>
      <c r="HB926" s="5"/>
      <c r="HC926" s="4"/>
      <c r="HD926" s="6"/>
      <c r="HE926" s="4"/>
      <c r="HF926" s="6"/>
      <c r="HG926" s="5"/>
      <c r="HH926" s="5"/>
      <c r="HI926" s="4"/>
      <c r="HJ926" s="6"/>
      <c r="HK926" s="4"/>
      <c r="HL926" s="6"/>
      <c r="HM926" s="5"/>
      <c r="HN926" s="5"/>
      <c r="HO926" s="4"/>
      <c r="HP926" s="6"/>
      <c r="HQ926" s="4"/>
      <c r="HR926" s="6"/>
      <c r="HS926" s="5"/>
      <c r="HT926" s="5"/>
      <c r="HU926" s="4"/>
      <c r="HV926" s="6"/>
      <c r="HW926" s="4"/>
      <c r="HX926" s="6"/>
      <c r="HY926" s="5"/>
      <c r="HZ926" s="5"/>
      <c r="IA926" s="4"/>
      <c r="IB926" s="6"/>
      <c r="IC926" s="4"/>
      <c r="ID926" s="6"/>
      <c r="IE926" s="5"/>
      <c r="IF926" s="5"/>
      <c r="IG926" s="4"/>
      <c r="IH926" s="6"/>
      <c r="II926" s="4"/>
      <c r="IJ926" s="6"/>
      <c r="IK926" s="5"/>
      <c r="IL926" s="5"/>
      <c r="IM926" s="4"/>
      <c r="IN926" s="6"/>
      <c r="IO926" s="4"/>
      <c r="IP926" s="6"/>
      <c r="IQ926" s="5"/>
      <c r="IR926" s="5"/>
      <c r="IS926" s="4"/>
      <c r="IT926" s="6"/>
      <c r="IU926" s="4"/>
      <c r="IV926" s="6"/>
      <c r="IW926" s="5"/>
      <c r="IX926" s="5"/>
      <c r="IY926" s="4"/>
      <c r="IZ926" s="6"/>
      <c r="JA926" s="4"/>
      <c r="JB926" s="6"/>
      <c r="JC926" s="5"/>
      <c r="JD926" s="5"/>
      <c r="JE926" s="4"/>
      <c r="JF926" s="6"/>
      <c r="JG926" s="4"/>
      <c r="JH926" s="6"/>
      <c r="JI926" s="5"/>
      <c r="JJ926" s="5"/>
      <c r="JK926" s="4"/>
      <c r="JL926" s="6"/>
      <c r="JM926" s="4"/>
      <c r="JN926" s="6"/>
      <c r="JO926" s="5"/>
      <c r="JP926" s="5"/>
      <c r="JQ926" s="4"/>
      <c r="JR926" s="6"/>
      <c r="JS926" s="4"/>
      <c r="JT926" s="6"/>
      <c r="JU926" s="5"/>
      <c r="JV926" s="5"/>
      <c r="JW926" s="4"/>
      <c r="JX926" s="6"/>
      <c r="JY926" s="4"/>
      <c r="JZ926" s="6"/>
      <c r="KA926" s="5"/>
      <c r="KB926" s="5"/>
      <c r="KC926" s="4"/>
      <c r="KD926" s="6"/>
      <c r="KE926" s="4"/>
      <c r="KF926" s="6"/>
      <c r="KG926" s="5"/>
      <c r="KH926" s="5"/>
      <c r="KI926" s="4"/>
      <c r="KJ926" s="6"/>
      <c r="KK926" s="4"/>
      <c r="KL926" s="6"/>
      <c r="KM926" s="5"/>
      <c r="KN926" s="5"/>
    </row>
    <row r="927">
      <c r="A927" s="3" t="s">
        <v>85</v>
      </c>
      <c r="B927" s="3" t="s">
        <v>789</v>
      </c>
      <c r="C927" s="3" t="s">
        <v>87</v>
      </c>
      <c r="D927" s="3" t="s">
        <v>88</v>
      </c>
      <c r="E927" s="3" t="s">
        <v>807</v>
      </c>
      <c r="F927" s="3" t="s">
        <v>807</v>
      </c>
      <c r="G927" s="3" t="s">
        <v>807</v>
      </c>
      <c r="H927" s="3" t="s">
        <v>104</v>
      </c>
      <c r="I927" s="3" t="s">
        <v>1310</v>
      </c>
      <c r="J927" s="3" t="s">
        <v>712</v>
      </c>
      <c r="K927" s="4">
        <v>27</v>
      </c>
      <c r="L927" s="4">
        <f>=ROUNDDOWN(54,0)</f>
      </c>
      <c r="M927" s="4"/>
      <c r="N927" s="5">
        <v>1</v>
      </c>
      <c r="O927" s="4"/>
      <c r="P927" s="4">
        <f>=ROUNDDOWN({0},0)</f>
      </c>
      <c r="Q927" s="4"/>
      <c r="R927" s="5"/>
      <c r="S927" s="4"/>
      <c r="T927" s="6"/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/>
      <c r="AF927" s="6"/>
      <c r="AG927" s="4"/>
      <c r="AH927" s="6"/>
      <c r="AI927" s="5"/>
      <c r="AJ927" s="5"/>
      <c r="AK927" s="4"/>
      <c r="AL927" s="6"/>
      <c r="AM927" s="4"/>
      <c r="AN927" s="6"/>
      <c r="AO927" s="5"/>
      <c r="AP927" s="5"/>
      <c r="AQ927" s="4"/>
      <c r="AR927" s="6"/>
      <c r="AS927" s="4"/>
      <c r="AT927" s="6"/>
      <c r="AU927" s="5"/>
      <c r="AV927" s="5"/>
      <c r="AW927" s="4"/>
      <c r="AX927" s="6"/>
      <c r="AY927" s="4"/>
      <c r="AZ927" s="6"/>
      <c r="BA927" s="5"/>
      <c r="BB927" s="5"/>
      <c r="BC927" s="4"/>
      <c r="BD927" s="6"/>
      <c r="BE927" s="4"/>
      <c r="BF927" s="6"/>
      <c r="BG927" s="5"/>
      <c r="BH927" s="5"/>
      <c r="BI927" s="4"/>
      <c r="BJ927" s="6"/>
      <c r="BK927" s="4"/>
      <c r="BL927" s="6"/>
      <c r="BM927" s="5"/>
      <c r="BN927" s="5"/>
      <c r="BO927" s="4"/>
      <c r="BP927" s="6"/>
      <c r="BQ927" s="4"/>
      <c r="BR927" s="6"/>
      <c r="BS927" s="5"/>
      <c r="BT927" s="5"/>
      <c r="BU927" s="4"/>
      <c r="BV927" s="6"/>
      <c r="BW927" s="4"/>
      <c r="BX927" s="6"/>
      <c r="BY927" s="5"/>
      <c r="BZ927" s="5"/>
      <c r="CA927" s="4"/>
      <c r="CB927" s="6"/>
      <c r="CC927" s="4"/>
      <c r="CD927" s="6"/>
      <c r="CE927" s="5"/>
      <c r="CF927" s="5"/>
      <c r="CG927" s="4"/>
      <c r="CH927" s="6"/>
      <c r="CI927" s="4"/>
      <c r="CJ927" s="6"/>
      <c r="CK927" s="5"/>
      <c r="CL927" s="5"/>
      <c r="CM927" s="4"/>
      <c r="CN927" s="6"/>
      <c r="CO927" s="4"/>
      <c r="CP927" s="6"/>
      <c r="CQ927" s="5"/>
      <c r="CR927" s="5"/>
      <c r="CS927" s="4"/>
      <c r="CT927" s="6"/>
      <c r="CU927" s="4"/>
      <c r="CV927" s="6"/>
      <c r="CW927" s="5"/>
      <c r="CX927" s="5"/>
      <c r="CY927" s="4"/>
      <c r="CZ927" s="6"/>
      <c r="DA927" s="4"/>
      <c r="DB927" s="6"/>
      <c r="DC927" s="5"/>
      <c r="DD927" s="5"/>
      <c r="DE927" s="4"/>
      <c r="DF927" s="6"/>
      <c r="DG927" s="4"/>
      <c r="DH927" s="6"/>
      <c r="DI927" s="5"/>
      <c r="DJ927" s="5"/>
      <c r="DK927" s="4"/>
      <c r="DL927" s="6"/>
      <c r="DM927" s="4"/>
      <c r="DN927" s="6"/>
      <c r="DO927" s="5"/>
      <c r="DP927" s="5"/>
      <c r="DQ927" s="4"/>
      <c r="DR927" s="6"/>
      <c r="DS927" s="4"/>
      <c r="DT927" s="6"/>
      <c r="DU927" s="5"/>
      <c r="DV927" s="5"/>
      <c r="DW927" s="4"/>
      <c r="DX927" s="6"/>
      <c r="DY927" s="4"/>
      <c r="DZ927" s="6"/>
      <c r="EA927" s="5"/>
      <c r="EB927" s="5"/>
      <c r="EC927" s="4"/>
      <c r="ED927" s="6"/>
      <c r="EE927" s="4"/>
      <c r="EF927" s="6"/>
      <c r="EG927" s="5"/>
      <c r="EH927" s="5"/>
      <c r="EI927" s="4"/>
      <c r="EJ927" s="6"/>
      <c r="EK927" s="4"/>
      <c r="EL927" s="6"/>
      <c r="EM927" s="5"/>
      <c r="EN927" s="5"/>
      <c r="EO927" s="4"/>
      <c r="EP927" s="6"/>
      <c r="EQ927" s="4"/>
      <c r="ER927" s="6"/>
      <c r="ES927" s="5"/>
      <c r="ET927" s="5"/>
      <c r="EU927" s="4"/>
      <c r="EV927" s="6"/>
      <c r="EW927" s="4"/>
      <c r="EX927" s="6"/>
      <c r="EY927" s="5"/>
      <c r="EZ927" s="5"/>
      <c r="FA927" s="4"/>
      <c r="FB927" s="6"/>
      <c r="FC927" s="4"/>
      <c r="FD927" s="6"/>
      <c r="FE927" s="5"/>
      <c r="FF927" s="5"/>
      <c r="FG927" s="4"/>
      <c r="FH927" s="6"/>
      <c r="FI927" s="4"/>
      <c r="FJ927" s="6"/>
      <c r="FK927" s="5"/>
      <c r="FL927" s="5"/>
      <c r="FM927" s="4"/>
      <c r="FN927" s="6"/>
      <c r="FO927" s="4"/>
      <c r="FP927" s="6"/>
      <c r="FQ927" s="5"/>
      <c r="FR927" s="5"/>
      <c r="FS927" s="4"/>
      <c r="FT927" s="6"/>
      <c r="FU927" s="4"/>
      <c r="FV927" s="6"/>
      <c r="FW927" s="5"/>
      <c r="FX927" s="5"/>
      <c r="FY927" s="4"/>
      <c r="FZ927" s="6"/>
      <c r="GA927" s="4"/>
      <c r="GB927" s="6"/>
      <c r="GC927" s="5"/>
      <c r="GD927" s="5"/>
      <c r="GE927" s="4"/>
      <c r="GF927" s="6"/>
      <c r="GG927" s="4"/>
      <c r="GH927" s="6"/>
      <c r="GI927" s="5"/>
      <c r="GJ927" s="5"/>
      <c r="GK927" s="4"/>
      <c r="GL927" s="6"/>
      <c r="GM927" s="4"/>
      <c r="GN927" s="6"/>
      <c r="GO927" s="5"/>
      <c r="GP927" s="5"/>
      <c r="GQ927" s="4"/>
      <c r="GR927" s="6"/>
      <c r="GS927" s="4"/>
      <c r="GT927" s="6"/>
      <c r="GU927" s="5"/>
      <c r="GV927" s="5"/>
      <c r="GW927" s="4"/>
      <c r="GX927" s="6"/>
      <c r="GY927" s="4"/>
      <c r="GZ927" s="6"/>
      <c r="HA927" s="5"/>
      <c r="HB927" s="5"/>
      <c r="HC927" s="4"/>
      <c r="HD927" s="6"/>
      <c r="HE927" s="4"/>
      <c r="HF927" s="6"/>
      <c r="HG927" s="5"/>
      <c r="HH927" s="5"/>
      <c r="HI927" s="4"/>
      <c r="HJ927" s="6"/>
      <c r="HK927" s="4"/>
      <c r="HL927" s="6"/>
      <c r="HM927" s="5"/>
      <c r="HN927" s="5"/>
      <c r="HO927" s="4"/>
      <c r="HP927" s="6"/>
      <c r="HQ927" s="4"/>
      <c r="HR927" s="6"/>
      <c r="HS927" s="5"/>
      <c r="HT927" s="5"/>
      <c r="HU927" s="4"/>
      <c r="HV927" s="6"/>
      <c r="HW927" s="4"/>
      <c r="HX927" s="6"/>
      <c r="HY927" s="5"/>
      <c r="HZ927" s="5"/>
      <c r="IA927" s="4"/>
      <c r="IB927" s="6"/>
      <c r="IC927" s="4"/>
      <c r="ID927" s="6"/>
      <c r="IE927" s="5"/>
      <c r="IF927" s="5"/>
      <c r="IG927" s="4"/>
      <c r="IH927" s="6"/>
      <c r="II927" s="4"/>
      <c r="IJ927" s="6"/>
      <c r="IK927" s="5"/>
      <c r="IL927" s="5"/>
      <c r="IM927" s="4"/>
      <c r="IN927" s="6"/>
      <c r="IO927" s="4"/>
      <c r="IP927" s="6"/>
      <c r="IQ927" s="5"/>
      <c r="IR927" s="5"/>
      <c r="IS927" s="4"/>
      <c r="IT927" s="6"/>
      <c r="IU927" s="4"/>
      <c r="IV927" s="6"/>
      <c r="IW927" s="5"/>
      <c r="IX927" s="5"/>
      <c r="IY927" s="4"/>
      <c r="IZ927" s="6"/>
      <c r="JA927" s="4"/>
      <c r="JB927" s="6"/>
      <c r="JC927" s="5"/>
      <c r="JD927" s="5"/>
      <c r="JE927" s="4"/>
      <c r="JF927" s="6"/>
      <c r="JG927" s="4"/>
      <c r="JH927" s="6"/>
      <c r="JI927" s="5"/>
      <c r="JJ927" s="5"/>
      <c r="JK927" s="4"/>
      <c r="JL927" s="6"/>
      <c r="JM927" s="4"/>
      <c r="JN927" s="6"/>
      <c r="JO927" s="5"/>
      <c r="JP927" s="5"/>
      <c r="JQ927" s="4"/>
      <c r="JR927" s="6"/>
      <c r="JS927" s="4"/>
      <c r="JT927" s="6"/>
      <c r="JU927" s="5"/>
      <c r="JV927" s="5"/>
      <c r="JW927" s="4"/>
      <c r="JX927" s="6"/>
      <c r="JY927" s="4"/>
      <c r="JZ927" s="6"/>
      <c r="KA927" s="5"/>
      <c r="KB927" s="5"/>
      <c r="KC927" s="4"/>
      <c r="KD927" s="6"/>
      <c r="KE927" s="4"/>
      <c r="KF927" s="6"/>
      <c r="KG927" s="5"/>
      <c r="KH927" s="5"/>
      <c r="KI927" s="4"/>
      <c r="KJ927" s="6"/>
      <c r="KK927" s="4"/>
      <c r="KL927" s="6"/>
      <c r="KM927" s="5"/>
      <c r="KN927" s="5"/>
    </row>
    <row r="928">
      <c r="A928" s="3" t="s">
        <v>85</v>
      </c>
      <c r="B928" s="3" t="s">
        <v>789</v>
      </c>
      <c r="C928" s="3" t="s">
        <v>87</v>
      </c>
      <c r="D928" s="3" t="s">
        <v>88</v>
      </c>
      <c r="E928" s="3" t="s">
        <v>806</v>
      </c>
      <c r="F928" s="3" t="s">
        <v>806</v>
      </c>
      <c r="G928" s="3" t="s">
        <v>806</v>
      </c>
      <c r="H928" s="3" t="s">
        <v>351</v>
      </c>
      <c r="I928" s="3" t="s">
        <v>1320</v>
      </c>
      <c r="J928" s="3" t="s">
        <v>1318</v>
      </c>
      <c r="K928" s="4"/>
      <c r="L928" s="4">
        <f>=ROUNDDOWN({0},0)</f>
      </c>
      <c r="M928" s="4">
        <v>670</v>
      </c>
      <c r="N928" s="5"/>
      <c r="O928" s="4"/>
      <c r="P928" s="4">
        <f>=ROUNDDOWN({0},0)</f>
      </c>
      <c r="Q928" s="4"/>
      <c r="R928" s="5"/>
      <c r="S928" s="4"/>
      <c r="T928" s="6"/>
      <c r="U928" s="4"/>
      <c r="V928" s="6"/>
      <c r="W928" s="5"/>
      <c r="X928" s="5"/>
      <c r="Y928" s="4"/>
      <c r="Z928" s="6"/>
      <c r="AA928" s="4"/>
      <c r="AB928" s="6"/>
      <c r="AC928" s="5"/>
      <c r="AD928" s="5"/>
      <c r="AE928" s="4"/>
      <c r="AF928" s="6"/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/>
      <c r="AR928" s="6"/>
      <c r="AS928" s="4"/>
      <c r="AT928" s="6"/>
      <c r="AU928" s="5"/>
      <c r="AV928" s="5"/>
      <c r="AW928" s="4"/>
      <c r="AX928" s="6"/>
      <c r="AY928" s="4"/>
      <c r="AZ928" s="6"/>
      <c r="BA928" s="5"/>
      <c r="BB928" s="5"/>
      <c r="BC928" s="4"/>
      <c r="BD928" s="6"/>
      <c r="BE928" s="4"/>
      <c r="BF928" s="6"/>
      <c r="BG928" s="5"/>
      <c r="BH928" s="5"/>
      <c r="BI928" s="4"/>
      <c r="BJ928" s="6"/>
      <c r="BK928" s="4"/>
      <c r="BL928" s="6"/>
      <c r="BM928" s="5"/>
      <c r="BN928" s="5"/>
      <c r="BO928" s="4"/>
      <c r="BP928" s="6"/>
      <c r="BQ928" s="4"/>
      <c r="BR928" s="6"/>
      <c r="BS928" s="5"/>
      <c r="BT928" s="5"/>
      <c r="BU928" s="4"/>
      <c r="BV928" s="6"/>
      <c r="BW928" s="4"/>
      <c r="BX928" s="6"/>
      <c r="BY928" s="5"/>
      <c r="BZ928" s="5"/>
      <c r="CA928" s="4"/>
      <c r="CB928" s="6"/>
      <c r="CC928" s="4"/>
      <c r="CD928" s="6"/>
      <c r="CE928" s="5"/>
      <c r="CF928" s="5"/>
      <c r="CG928" s="4"/>
      <c r="CH928" s="6"/>
      <c r="CI928" s="4"/>
      <c r="CJ928" s="6"/>
      <c r="CK928" s="5"/>
      <c r="CL928" s="5"/>
      <c r="CM928" s="4"/>
      <c r="CN928" s="6"/>
      <c r="CO928" s="4"/>
      <c r="CP928" s="6"/>
      <c r="CQ928" s="5"/>
      <c r="CR928" s="5"/>
      <c r="CS928" s="4"/>
      <c r="CT928" s="6"/>
      <c r="CU928" s="4"/>
      <c r="CV928" s="6"/>
      <c r="CW928" s="5"/>
      <c r="CX928" s="5"/>
      <c r="CY928" s="4"/>
      <c r="CZ928" s="6"/>
      <c r="DA928" s="4"/>
      <c r="DB928" s="6"/>
      <c r="DC928" s="5"/>
      <c r="DD928" s="5"/>
      <c r="DE928" s="4"/>
      <c r="DF928" s="6"/>
      <c r="DG928" s="4"/>
      <c r="DH928" s="6"/>
      <c r="DI928" s="5"/>
      <c r="DJ928" s="5"/>
      <c r="DK928" s="4"/>
      <c r="DL928" s="6"/>
      <c r="DM928" s="4"/>
      <c r="DN928" s="6"/>
      <c r="DO928" s="5"/>
      <c r="DP928" s="5"/>
      <c r="DQ928" s="4"/>
      <c r="DR928" s="6"/>
      <c r="DS928" s="4"/>
      <c r="DT928" s="6"/>
      <c r="DU928" s="5"/>
      <c r="DV928" s="5"/>
      <c r="DW928" s="4"/>
      <c r="DX928" s="6"/>
      <c r="DY928" s="4"/>
      <c r="DZ928" s="6"/>
      <c r="EA928" s="5"/>
      <c r="EB928" s="5"/>
      <c r="EC928" s="4"/>
      <c r="ED928" s="6"/>
      <c r="EE928" s="4"/>
      <c r="EF928" s="6"/>
      <c r="EG928" s="5"/>
      <c r="EH928" s="5"/>
      <c r="EI928" s="4"/>
      <c r="EJ928" s="6"/>
      <c r="EK928" s="4"/>
      <c r="EL928" s="6"/>
      <c r="EM928" s="5"/>
      <c r="EN928" s="5"/>
      <c r="EO928" s="4"/>
      <c r="EP928" s="6"/>
      <c r="EQ928" s="4"/>
      <c r="ER928" s="6"/>
      <c r="ES928" s="5"/>
      <c r="ET928" s="5"/>
      <c r="EU928" s="4"/>
      <c r="EV928" s="6"/>
      <c r="EW928" s="4"/>
      <c r="EX928" s="6"/>
      <c r="EY928" s="5"/>
      <c r="EZ928" s="5"/>
      <c r="FA928" s="4"/>
      <c r="FB928" s="6"/>
      <c r="FC928" s="4"/>
      <c r="FD928" s="6"/>
      <c r="FE928" s="5"/>
      <c r="FF928" s="5"/>
      <c r="FG928" s="4"/>
      <c r="FH928" s="6"/>
      <c r="FI928" s="4"/>
      <c r="FJ928" s="6"/>
      <c r="FK928" s="5"/>
      <c r="FL928" s="5"/>
      <c r="FM928" s="4"/>
      <c r="FN928" s="6"/>
      <c r="FO928" s="4"/>
      <c r="FP928" s="6"/>
      <c r="FQ928" s="5"/>
      <c r="FR928" s="5"/>
      <c r="FS928" s="4"/>
      <c r="FT928" s="6"/>
      <c r="FU928" s="4"/>
      <c r="FV928" s="6"/>
      <c r="FW928" s="5"/>
      <c r="FX928" s="5"/>
      <c r="FY928" s="4"/>
      <c r="FZ928" s="6"/>
      <c r="GA928" s="4"/>
      <c r="GB928" s="6"/>
      <c r="GC928" s="5"/>
      <c r="GD928" s="5"/>
      <c r="GE928" s="4"/>
      <c r="GF928" s="6"/>
      <c r="GG928" s="4"/>
      <c r="GH928" s="6"/>
      <c r="GI928" s="5"/>
      <c r="GJ928" s="5"/>
      <c r="GK928" s="4"/>
      <c r="GL928" s="6"/>
      <c r="GM928" s="4"/>
      <c r="GN928" s="6"/>
      <c r="GO928" s="5"/>
      <c r="GP928" s="5"/>
      <c r="GQ928" s="4"/>
      <c r="GR928" s="6"/>
      <c r="GS928" s="4"/>
      <c r="GT928" s="6"/>
      <c r="GU928" s="5"/>
      <c r="GV928" s="5"/>
      <c r="GW928" s="4"/>
      <c r="GX928" s="6"/>
      <c r="GY928" s="4"/>
      <c r="GZ928" s="6"/>
      <c r="HA928" s="5"/>
      <c r="HB928" s="5"/>
      <c r="HC928" s="4"/>
      <c r="HD928" s="6"/>
      <c r="HE928" s="4"/>
      <c r="HF928" s="6"/>
      <c r="HG928" s="5"/>
      <c r="HH928" s="5"/>
      <c r="HI928" s="4"/>
      <c r="HJ928" s="6"/>
      <c r="HK928" s="4"/>
      <c r="HL928" s="6"/>
      <c r="HM928" s="5"/>
      <c r="HN928" s="5"/>
      <c r="HO928" s="4"/>
      <c r="HP928" s="6"/>
      <c r="HQ928" s="4"/>
      <c r="HR928" s="6"/>
      <c r="HS928" s="5"/>
      <c r="HT928" s="5"/>
      <c r="HU928" s="4"/>
      <c r="HV928" s="6"/>
      <c r="HW928" s="4"/>
      <c r="HX928" s="6"/>
      <c r="HY928" s="5"/>
      <c r="HZ928" s="5"/>
      <c r="IA928" s="4"/>
      <c r="IB928" s="6"/>
      <c r="IC928" s="4"/>
      <c r="ID928" s="6"/>
      <c r="IE928" s="5"/>
      <c r="IF928" s="5"/>
      <c r="IG928" s="4"/>
      <c r="IH928" s="6"/>
      <c r="II928" s="4"/>
      <c r="IJ928" s="6"/>
      <c r="IK928" s="5"/>
      <c r="IL928" s="5"/>
      <c r="IM928" s="4"/>
      <c r="IN928" s="6"/>
      <c r="IO928" s="4"/>
      <c r="IP928" s="6"/>
      <c r="IQ928" s="5"/>
      <c r="IR928" s="5"/>
      <c r="IS928" s="4"/>
      <c r="IT928" s="6"/>
      <c r="IU928" s="4"/>
      <c r="IV928" s="6"/>
      <c r="IW928" s="5"/>
      <c r="IX928" s="5"/>
      <c r="IY928" s="4"/>
      <c r="IZ928" s="6"/>
      <c r="JA928" s="4"/>
      <c r="JB928" s="6"/>
      <c r="JC928" s="5"/>
      <c r="JD928" s="5"/>
      <c r="JE928" s="4"/>
      <c r="JF928" s="6"/>
      <c r="JG928" s="4"/>
      <c r="JH928" s="6"/>
      <c r="JI928" s="5"/>
      <c r="JJ928" s="5"/>
      <c r="JK928" s="4"/>
      <c r="JL928" s="6"/>
      <c r="JM928" s="4"/>
      <c r="JN928" s="6"/>
      <c r="JO928" s="5"/>
      <c r="JP928" s="5"/>
      <c r="JQ928" s="4"/>
      <c r="JR928" s="6"/>
      <c r="JS928" s="4"/>
      <c r="JT928" s="6"/>
      <c r="JU928" s="5"/>
      <c r="JV928" s="5"/>
      <c r="JW928" s="4"/>
      <c r="JX928" s="6"/>
      <c r="JY928" s="4"/>
      <c r="JZ928" s="6"/>
      <c r="KA928" s="5"/>
      <c r="KB928" s="5"/>
      <c r="KC928" s="4"/>
      <c r="KD928" s="6"/>
      <c r="KE928" s="4"/>
      <c r="KF928" s="6"/>
      <c r="KG928" s="5"/>
      <c r="KH928" s="5"/>
      <c r="KI928" s="4"/>
      <c r="KJ928" s="6"/>
      <c r="KK928" s="4"/>
      <c r="KL928" s="6"/>
      <c r="KM928" s="5"/>
      <c r="KN928" s="5"/>
    </row>
    <row r="929">
      <c r="A929" s="3" t="s">
        <v>85</v>
      </c>
      <c r="B929" s="3" t="s">
        <v>789</v>
      </c>
      <c r="C929" s="3" t="s">
        <v>87</v>
      </c>
      <c r="D929" s="3" t="s">
        <v>88</v>
      </c>
      <c r="E929" s="3" t="s">
        <v>807</v>
      </c>
      <c r="F929" s="3" t="s">
        <v>807</v>
      </c>
      <c r="G929" s="3" t="s">
        <v>807</v>
      </c>
      <c r="H929" s="3" t="s">
        <v>104</v>
      </c>
      <c r="I929" s="3" t="s">
        <v>1320</v>
      </c>
      <c r="J929" s="3" t="s">
        <v>712</v>
      </c>
      <c r="K929" s="4"/>
      <c r="L929" s="4">
        <f>=ROUNDDOWN({0},0)</f>
      </c>
      <c r="M929" s="4"/>
      <c r="N929" s="5"/>
      <c r="O929" s="4"/>
      <c r="P929" s="4">
        <f>=ROUNDDOWN({0},0)</f>
      </c>
      <c r="Q929" s="4"/>
      <c r="R929" s="5"/>
      <c r="S929" s="4"/>
      <c r="T929" s="6"/>
      <c r="U929" s="4"/>
      <c r="V929" s="6"/>
      <c r="W929" s="5"/>
      <c r="X929" s="5"/>
      <c r="Y929" s="4"/>
      <c r="Z929" s="6"/>
      <c r="AA929" s="4"/>
      <c r="AB929" s="6"/>
      <c r="AC929" s="5"/>
      <c r="AD929" s="5"/>
      <c r="AE929" s="4"/>
      <c r="AF929" s="6"/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/>
      <c r="AR929" s="6"/>
      <c r="AS929" s="4"/>
      <c r="AT929" s="6"/>
      <c r="AU929" s="5"/>
      <c r="AV929" s="5"/>
      <c r="AW929" s="4"/>
      <c r="AX929" s="6"/>
      <c r="AY929" s="4"/>
      <c r="AZ929" s="6"/>
      <c r="BA929" s="5"/>
      <c r="BB929" s="5"/>
      <c r="BC929" s="4"/>
      <c r="BD929" s="6"/>
      <c r="BE929" s="4"/>
      <c r="BF929" s="6"/>
      <c r="BG929" s="5"/>
      <c r="BH929" s="5"/>
      <c r="BI929" s="4"/>
      <c r="BJ929" s="6"/>
      <c r="BK929" s="4"/>
      <c r="BL929" s="6"/>
      <c r="BM929" s="5"/>
      <c r="BN929" s="5"/>
      <c r="BO929" s="4"/>
      <c r="BP929" s="6"/>
      <c r="BQ929" s="4"/>
      <c r="BR929" s="6"/>
      <c r="BS929" s="5"/>
      <c r="BT929" s="5"/>
      <c r="BU929" s="4"/>
      <c r="BV929" s="6"/>
      <c r="BW929" s="4"/>
      <c r="BX929" s="6"/>
      <c r="BY929" s="5"/>
      <c r="BZ929" s="5"/>
      <c r="CA929" s="4"/>
      <c r="CB929" s="6"/>
      <c r="CC929" s="4"/>
      <c r="CD929" s="6"/>
      <c r="CE929" s="5"/>
      <c r="CF929" s="5"/>
      <c r="CG929" s="4"/>
      <c r="CH929" s="6"/>
      <c r="CI929" s="4"/>
      <c r="CJ929" s="6"/>
      <c r="CK929" s="5"/>
      <c r="CL929" s="5"/>
      <c r="CM929" s="4"/>
      <c r="CN929" s="6"/>
      <c r="CO929" s="4"/>
      <c r="CP929" s="6"/>
      <c r="CQ929" s="5"/>
      <c r="CR929" s="5"/>
      <c r="CS929" s="4"/>
      <c r="CT929" s="6"/>
      <c r="CU929" s="4"/>
      <c r="CV929" s="6"/>
      <c r="CW929" s="5"/>
      <c r="CX929" s="5"/>
      <c r="CY929" s="4"/>
      <c r="CZ929" s="6"/>
      <c r="DA929" s="4"/>
      <c r="DB929" s="6"/>
      <c r="DC929" s="5"/>
      <c r="DD929" s="5"/>
      <c r="DE929" s="4"/>
      <c r="DF929" s="6"/>
      <c r="DG929" s="4"/>
      <c r="DH929" s="6"/>
      <c r="DI929" s="5"/>
      <c r="DJ929" s="5"/>
      <c r="DK929" s="4"/>
      <c r="DL929" s="6"/>
      <c r="DM929" s="4"/>
      <c r="DN929" s="6"/>
      <c r="DO929" s="5"/>
      <c r="DP929" s="5"/>
      <c r="DQ929" s="4"/>
      <c r="DR929" s="6"/>
      <c r="DS929" s="4"/>
      <c r="DT929" s="6"/>
      <c r="DU929" s="5"/>
      <c r="DV929" s="5"/>
      <c r="DW929" s="4"/>
      <c r="DX929" s="6"/>
      <c r="DY929" s="4"/>
      <c r="DZ929" s="6"/>
      <c r="EA929" s="5"/>
      <c r="EB929" s="5"/>
      <c r="EC929" s="4"/>
      <c r="ED929" s="6"/>
      <c r="EE929" s="4"/>
      <c r="EF929" s="6"/>
      <c r="EG929" s="5"/>
      <c r="EH929" s="5"/>
      <c r="EI929" s="4"/>
      <c r="EJ929" s="6"/>
      <c r="EK929" s="4"/>
      <c r="EL929" s="6"/>
      <c r="EM929" s="5"/>
      <c r="EN929" s="5"/>
      <c r="EO929" s="4"/>
      <c r="EP929" s="6"/>
      <c r="EQ929" s="4"/>
      <c r="ER929" s="6"/>
      <c r="ES929" s="5"/>
      <c r="ET929" s="5"/>
      <c r="EU929" s="4"/>
      <c r="EV929" s="6"/>
      <c r="EW929" s="4"/>
      <c r="EX929" s="6"/>
      <c r="EY929" s="5"/>
      <c r="EZ929" s="5"/>
      <c r="FA929" s="4"/>
      <c r="FB929" s="6"/>
      <c r="FC929" s="4"/>
      <c r="FD929" s="6"/>
      <c r="FE929" s="5"/>
      <c r="FF929" s="5"/>
      <c r="FG929" s="4"/>
      <c r="FH929" s="6"/>
      <c r="FI929" s="4"/>
      <c r="FJ929" s="6"/>
      <c r="FK929" s="5"/>
      <c r="FL929" s="5"/>
      <c r="FM929" s="4"/>
      <c r="FN929" s="6"/>
      <c r="FO929" s="4"/>
      <c r="FP929" s="6"/>
      <c r="FQ929" s="5"/>
      <c r="FR929" s="5"/>
      <c r="FS929" s="4"/>
      <c r="FT929" s="6"/>
      <c r="FU929" s="4"/>
      <c r="FV929" s="6"/>
      <c r="FW929" s="5"/>
      <c r="FX929" s="5"/>
      <c r="FY929" s="4"/>
      <c r="FZ929" s="6"/>
      <c r="GA929" s="4"/>
      <c r="GB929" s="6"/>
      <c r="GC929" s="5"/>
      <c r="GD929" s="5"/>
      <c r="GE929" s="4"/>
      <c r="GF929" s="6"/>
      <c r="GG929" s="4"/>
      <c r="GH929" s="6"/>
      <c r="GI929" s="5"/>
      <c r="GJ929" s="5"/>
      <c r="GK929" s="4"/>
      <c r="GL929" s="6"/>
      <c r="GM929" s="4"/>
      <c r="GN929" s="6"/>
      <c r="GO929" s="5"/>
      <c r="GP929" s="5"/>
      <c r="GQ929" s="4"/>
      <c r="GR929" s="6"/>
      <c r="GS929" s="4"/>
      <c r="GT929" s="6"/>
      <c r="GU929" s="5"/>
      <c r="GV929" s="5"/>
      <c r="GW929" s="4"/>
      <c r="GX929" s="6"/>
      <c r="GY929" s="4"/>
      <c r="GZ929" s="6"/>
      <c r="HA929" s="5"/>
      <c r="HB929" s="5"/>
      <c r="HC929" s="4"/>
      <c r="HD929" s="6"/>
      <c r="HE929" s="4"/>
      <c r="HF929" s="6"/>
      <c r="HG929" s="5"/>
      <c r="HH929" s="5"/>
      <c r="HI929" s="4"/>
      <c r="HJ929" s="6"/>
      <c r="HK929" s="4"/>
      <c r="HL929" s="6"/>
      <c r="HM929" s="5"/>
      <c r="HN929" s="5"/>
      <c r="HO929" s="4"/>
      <c r="HP929" s="6"/>
      <c r="HQ929" s="4"/>
      <c r="HR929" s="6"/>
      <c r="HS929" s="5"/>
      <c r="HT929" s="5"/>
      <c r="HU929" s="4"/>
      <c r="HV929" s="6"/>
      <c r="HW929" s="4"/>
      <c r="HX929" s="6"/>
      <c r="HY929" s="5"/>
      <c r="HZ929" s="5"/>
      <c r="IA929" s="4"/>
      <c r="IB929" s="6"/>
      <c r="IC929" s="4"/>
      <c r="ID929" s="6"/>
      <c r="IE929" s="5"/>
      <c r="IF929" s="5"/>
      <c r="IG929" s="4"/>
      <c r="IH929" s="6"/>
      <c r="II929" s="4"/>
      <c r="IJ929" s="6"/>
      <c r="IK929" s="5"/>
      <c r="IL929" s="5"/>
      <c r="IM929" s="4"/>
      <c r="IN929" s="6"/>
      <c r="IO929" s="4"/>
      <c r="IP929" s="6"/>
      <c r="IQ929" s="5"/>
      <c r="IR929" s="5"/>
      <c r="IS929" s="4"/>
      <c r="IT929" s="6"/>
      <c r="IU929" s="4"/>
      <c r="IV929" s="6"/>
      <c r="IW929" s="5"/>
      <c r="IX929" s="5"/>
      <c r="IY929" s="4"/>
      <c r="IZ929" s="6"/>
      <c r="JA929" s="4"/>
      <c r="JB929" s="6"/>
      <c r="JC929" s="5"/>
      <c r="JD929" s="5"/>
      <c r="JE929" s="4"/>
      <c r="JF929" s="6"/>
      <c r="JG929" s="4"/>
      <c r="JH929" s="6"/>
      <c r="JI929" s="5"/>
      <c r="JJ929" s="5"/>
      <c r="JK929" s="4"/>
      <c r="JL929" s="6"/>
      <c r="JM929" s="4"/>
      <c r="JN929" s="6"/>
      <c r="JO929" s="5"/>
      <c r="JP929" s="5"/>
      <c r="JQ929" s="4"/>
      <c r="JR929" s="6"/>
      <c r="JS929" s="4"/>
      <c r="JT929" s="6"/>
      <c r="JU929" s="5"/>
      <c r="JV929" s="5"/>
      <c r="JW929" s="4"/>
      <c r="JX929" s="6"/>
      <c r="JY929" s="4"/>
      <c r="JZ929" s="6"/>
      <c r="KA929" s="5"/>
      <c r="KB929" s="5"/>
      <c r="KC929" s="4"/>
      <c r="KD929" s="6"/>
      <c r="KE929" s="4"/>
      <c r="KF929" s="6"/>
      <c r="KG929" s="5"/>
      <c r="KH929" s="5"/>
      <c r="KI929" s="4"/>
      <c r="KJ929" s="6"/>
      <c r="KK929" s="4"/>
      <c r="KL929" s="6"/>
      <c r="KM929" s="5"/>
      <c r="KN929" s="5"/>
    </row>
    <row r="930">
      <c r="A930" s="3" t="s">
        <v>85</v>
      </c>
      <c r="B930" s="3" t="s">
        <v>789</v>
      </c>
      <c r="C930" s="3" t="s">
        <v>87</v>
      </c>
      <c r="D930" s="3" t="s">
        <v>88</v>
      </c>
      <c r="E930" s="3" t="s">
        <v>807</v>
      </c>
      <c r="F930" s="3" t="s">
        <v>807</v>
      </c>
      <c r="G930" s="3" t="s">
        <v>807</v>
      </c>
      <c r="H930" s="3" t="s">
        <v>104</v>
      </c>
      <c r="I930" s="3" t="s">
        <v>1312</v>
      </c>
      <c r="J930" s="3" t="s">
        <v>712</v>
      </c>
      <c r="K930" s="4">
        <v>16</v>
      </c>
      <c r="L930" s="4">
        <f>=ROUNDDOWN({0},0)</f>
      </c>
      <c r="M930" s="4"/>
      <c r="N930" s="5">
        <v>0.5</v>
      </c>
      <c r="O930" s="4"/>
      <c r="P930" s="4">
        <f>=ROUNDDOWN({0},0)</f>
      </c>
      <c r="Q930" s="4"/>
      <c r="R930" s="5"/>
      <c r="S930" s="4"/>
      <c r="T930" s="6"/>
      <c r="U930" s="4"/>
      <c r="V930" s="6"/>
      <c r="W930" s="5"/>
      <c r="X930" s="5"/>
      <c r="Y930" s="4"/>
      <c r="Z930" s="6"/>
      <c r="AA930" s="4"/>
      <c r="AB930" s="6"/>
      <c r="AC930" s="5"/>
      <c r="AD930" s="5"/>
      <c r="AE930" s="4"/>
      <c r="AF930" s="6"/>
      <c r="AG930" s="4"/>
      <c r="AH930" s="6"/>
      <c r="AI930" s="5"/>
      <c r="AJ930" s="5"/>
      <c r="AK930" s="4"/>
      <c r="AL930" s="6"/>
      <c r="AM930" s="4"/>
      <c r="AN930" s="6"/>
      <c r="AO930" s="5"/>
      <c r="AP930" s="5"/>
      <c r="AQ930" s="4"/>
      <c r="AR930" s="6"/>
      <c r="AS930" s="4"/>
      <c r="AT930" s="6"/>
      <c r="AU930" s="5"/>
      <c r="AV930" s="5"/>
      <c r="AW930" s="4"/>
      <c r="AX930" s="6"/>
      <c r="AY930" s="4"/>
      <c r="AZ930" s="6"/>
      <c r="BA930" s="5"/>
      <c r="BB930" s="5"/>
      <c r="BC930" s="4"/>
      <c r="BD930" s="6"/>
      <c r="BE930" s="4"/>
      <c r="BF930" s="6"/>
      <c r="BG930" s="5"/>
      <c r="BH930" s="5"/>
      <c r="BI930" s="4"/>
      <c r="BJ930" s="6"/>
      <c r="BK930" s="4"/>
      <c r="BL930" s="6"/>
      <c r="BM930" s="5"/>
      <c r="BN930" s="5"/>
      <c r="BO930" s="4"/>
      <c r="BP930" s="6"/>
      <c r="BQ930" s="4"/>
      <c r="BR930" s="6"/>
      <c r="BS930" s="5"/>
      <c r="BT930" s="5"/>
      <c r="BU930" s="4"/>
      <c r="BV930" s="6"/>
      <c r="BW930" s="4"/>
      <c r="BX930" s="6"/>
      <c r="BY930" s="5"/>
      <c r="BZ930" s="5"/>
      <c r="CA930" s="4"/>
      <c r="CB930" s="6"/>
      <c r="CC930" s="4"/>
      <c r="CD930" s="6"/>
      <c r="CE930" s="5"/>
      <c r="CF930" s="5"/>
      <c r="CG930" s="4"/>
      <c r="CH930" s="6"/>
      <c r="CI930" s="4"/>
      <c r="CJ930" s="6"/>
      <c r="CK930" s="5"/>
      <c r="CL930" s="5"/>
      <c r="CM930" s="4"/>
      <c r="CN930" s="6"/>
      <c r="CO930" s="4"/>
      <c r="CP930" s="6"/>
      <c r="CQ930" s="5"/>
      <c r="CR930" s="5"/>
      <c r="CS930" s="4"/>
      <c r="CT930" s="6"/>
      <c r="CU930" s="4"/>
      <c r="CV930" s="6"/>
      <c r="CW930" s="5"/>
      <c r="CX930" s="5"/>
      <c r="CY930" s="4"/>
      <c r="CZ930" s="6"/>
      <c r="DA930" s="4"/>
      <c r="DB930" s="6"/>
      <c r="DC930" s="5"/>
      <c r="DD930" s="5"/>
      <c r="DE930" s="4"/>
      <c r="DF930" s="6"/>
      <c r="DG930" s="4"/>
      <c r="DH930" s="6"/>
      <c r="DI930" s="5"/>
      <c r="DJ930" s="5"/>
      <c r="DK930" s="4"/>
      <c r="DL930" s="6"/>
      <c r="DM930" s="4"/>
      <c r="DN930" s="6"/>
      <c r="DO930" s="5"/>
      <c r="DP930" s="5"/>
      <c r="DQ930" s="4"/>
      <c r="DR930" s="6"/>
      <c r="DS930" s="4"/>
      <c r="DT930" s="6"/>
      <c r="DU930" s="5"/>
      <c r="DV930" s="5"/>
      <c r="DW930" s="4"/>
      <c r="DX930" s="6"/>
      <c r="DY930" s="4"/>
      <c r="DZ930" s="6"/>
      <c r="EA930" s="5"/>
      <c r="EB930" s="5"/>
      <c r="EC930" s="4"/>
      <c r="ED930" s="6"/>
      <c r="EE930" s="4"/>
      <c r="EF930" s="6"/>
      <c r="EG930" s="5"/>
      <c r="EH930" s="5"/>
      <c r="EI930" s="4"/>
      <c r="EJ930" s="6"/>
      <c r="EK930" s="4"/>
      <c r="EL930" s="6"/>
      <c r="EM930" s="5"/>
      <c r="EN930" s="5"/>
      <c r="EO930" s="4"/>
      <c r="EP930" s="6"/>
      <c r="EQ930" s="4"/>
      <c r="ER930" s="6"/>
      <c r="ES930" s="5"/>
      <c r="ET930" s="5"/>
      <c r="EU930" s="4"/>
      <c r="EV930" s="6"/>
      <c r="EW930" s="4"/>
      <c r="EX930" s="6"/>
      <c r="EY930" s="5"/>
      <c r="EZ930" s="5"/>
      <c r="FA930" s="4"/>
      <c r="FB930" s="6"/>
      <c r="FC930" s="4"/>
      <c r="FD930" s="6"/>
      <c r="FE930" s="5"/>
      <c r="FF930" s="5"/>
      <c r="FG930" s="4"/>
      <c r="FH930" s="6"/>
      <c r="FI930" s="4"/>
      <c r="FJ930" s="6"/>
      <c r="FK930" s="5"/>
      <c r="FL930" s="5"/>
      <c r="FM930" s="4"/>
      <c r="FN930" s="6"/>
      <c r="FO930" s="4"/>
      <c r="FP930" s="6"/>
      <c r="FQ930" s="5"/>
      <c r="FR930" s="5"/>
      <c r="FS930" s="4"/>
      <c r="FT930" s="6"/>
      <c r="FU930" s="4"/>
      <c r="FV930" s="6"/>
      <c r="FW930" s="5"/>
      <c r="FX930" s="5"/>
      <c r="FY930" s="4"/>
      <c r="FZ930" s="6"/>
      <c r="GA930" s="4"/>
      <c r="GB930" s="6"/>
      <c r="GC930" s="5"/>
      <c r="GD930" s="5"/>
      <c r="GE930" s="4"/>
      <c r="GF930" s="6"/>
      <c r="GG930" s="4"/>
      <c r="GH930" s="6"/>
      <c r="GI930" s="5"/>
      <c r="GJ930" s="5"/>
      <c r="GK930" s="4"/>
      <c r="GL930" s="6"/>
      <c r="GM930" s="4"/>
      <c r="GN930" s="6"/>
      <c r="GO930" s="5"/>
      <c r="GP930" s="5"/>
      <c r="GQ930" s="4"/>
      <c r="GR930" s="6"/>
      <c r="GS930" s="4"/>
      <c r="GT930" s="6"/>
      <c r="GU930" s="5"/>
      <c r="GV930" s="5"/>
      <c r="GW930" s="4"/>
      <c r="GX930" s="6"/>
      <c r="GY930" s="4"/>
      <c r="GZ930" s="6"/>
      <c r="HA930" s="5"/>
      <c r="HB930" s="5"/>
      <c r="HC930" s="4"/>
      <c r="HD930" s="6"/>
      <c r="HE930" s="4"/>
      <c r="HF930" s="6"/>
      <c r="HG930" s="5"/>
      <c r="HH930" s="5"/>
      <c r="HI930" s="4"/>
      <c r="HJ930" s="6"/>
      <c r="HK930" s="4"/>
      <c r="HL930" s="6"/>
      <c r="HM930" s="5"/>
      <c r="HN930" s="5"/>
      <c r="HO930" s="4"/>
      <c r="HP930" s="6"/>
      <c r="HQ930" s="4"/>
      <c r="HR930" s="6"/>
      <c r="HS930" s="5"/>
      <c r="HT930" s="5"/>
      <c r="HU930" s="4"/>
      <c r="HV930" s="6"/>
      <c r="HW930" s="4"/>
      <c r="HX930" s="6"/>
      <c r="HY930" s="5"/>
      <c r="HZ930" s="5"/>
      <c r="IA930" s="4"/>
      <c r="IB930" s="6"/>
      <c r="IC930" s="4"/>
      <c r="ID930" s="6"/>
      <c r="IE930" s="5"/>
      <c r="IF930" s="5"/>
      <c r="IG930" s="4"/>
      <c r="IH930" s="6"/>
      <c r="II930" s="4"/>
      <c r="IJ930" s="6"/>
      <c r="IK930" s="5"/>
      <c r="IL930" s="5"/>
      <c r="IM930" s="4"/>
      <c r="IN930" s="6"/>
      <c r="IO930" s="4"/>
      <c r="IP930" s="6"/>
      <c r="IQ930" s="5"/>
      <c r="IR930" s="5"/>
      <c r="IS930" s="4"/>
      <c r="IT930" s="6"/>
      <c r="IU930" s="4"/>
      <c r="IV930" s="6"/>
      <c r="IW930" s="5"/>
      <c r="IX930" s="5"/>
      <c r="IY930" s="4"/>
      <c r="IZ930" s="6"/>
      <c r="JA930" s="4"/>
      <c r="JB930" s="6"/>
      <c r="JC930" s="5"/>
      <c r="JD930" s="5"/>
      <c r="JE930" s="4"/>
      <c r="JF930" s="6"/>
      <c r="JG930" s="4"/>
      <c r="JH930" s="6"/>
      <c r="JI930" s="5"/>
      <c r="JJ930" s="5"/>
      <c r="JK930" s="4"/>
      <c r="JL930" s="6"/>
      <c r="JM930" s="4"/>
      <c r="JN930" s="6"/>
      <c r="JO930" s="5"/>
      <c r="JP930" s="5"/>
      <c r="JQ930" s="4"/>
      <c r="JR930" s="6"/>
      <c r="JS930" s="4"/>
      <c r="JT930" s="6"/>
      <c r="JU930" s="5"/>
      <c r="JV930" s="5"/>
      <c r="JW930" s="4"/>
      <c r="JX930" s="6"/>
      <c r="JY930" s="4"/>
      <c r="JZ930" s="6"/>
      <c r="KA930" s="5"/>
      <c r="KB930" s="5"/>
      <c r="KC930" s="4"/>
      <c r="KD930" s="6"/>
      <c r="KE930" s="4"/>
      <c r="KF930" s="6"/>
      <c r="KG930" s="5"/>
      <c r="KH930" s="5"/>
      <c r="KI930" s="4"/>
      <c r="KJ930" s="6"/>
      <c r="KK930" s="4"/>
      <c r="KL930" s="6"/>
      <c r="KM930" s="5"/>
      <c r="KN930" s="5"/>
    </row>
    <row r="931">
      <c r="A931" s="3" t="s">
        <v>85</v>
      </c>
      <c r="B931" s="3" t="s">
        <v>789</v>
      </c>
      <c r="C931" s="3" t="s">
        <v>87</v>
      </c>
      <c r="D931" s="3" t="s">
        <v>88</v>
      </c>
      <c r="E931" s="3" t="s">
        <v>806</v>
      </c>
      <c r="F931" s="3" t="s">
        <v>806</v>
      </c>
      <c r="G931" s="3" t="s">
        <v>806</v>
      </c>
      <c r="H931" s="3" t="s">
        <v>351</v>
      </c>
      <c r="I931" s="3" t="s">
        <v>1341</v>
      </c>
      <c r="J931" s="3" t="s">
        <v>1318</v>
      </c>
      <c r="K931" s="4"/>
      <c r="L931" s="4">
        <f>=ROUNDDOWN({0},0)</f>
      </c>
      <c r="M931" s="4">
        <v>670</v>
      </c>
      <c r="N931" s="5"/>
      <c r="O931" s="4"/>
      <c r="P931" s="4">
        <f>=ROUNDDOWN({0},0)</f>
      </c>
      <c r="Q931" s="4"/>
      <c r="R931" s="5"/>
      <c r="S931" s="4"/>
      <c r="T931" s="6"/>
      <c r="U931" s="4"/>
      <c r="V931" s="6"/>
      <c r="W931" s="5"/>
      <c r="X931" s="5"/>
      <c r="Y931" s="4"/>
      <c r="Z931" s="6"/>
      <c r="AA931" s="4"/>
      <c r="AB931" s="6"/>
      <c r="AC931" s="5"/>
      <c r="AD931" s="5"/>
      <c r="AE931" s="4"/>
      <c r="AF931" s="6"/>
      <c r="AG931" s="4"/>
      <c r="AH931" s="6"/>
      <c r="AI931" s="5"/>
      <c r="AJ931" s="5"/>
      <c r="AK931" s="4"/>
      <c r="AL931" s="6"/>
      <c r="AM931" s="4"/>
      <c r="AN931" s="6"/>
      <c r="AO931" s="5"/>
      <c r="AP931" s="5"/>
      <c r="AQ931" s="4"/>
      <c r="AR931" s="6"/>
      <c r="AS931" s="4"/>
      <c r="AT931" s="6"/>
      <c r="AU931" s="5"/>
      <c r="AV931" s="5"/>
      <c r="AW931" s="4"/>
      <c r="AX931" s="6"/>
      <c r="AY931" s="4"/>
      <c r="AZ931" s="6"/>
      <c r="BA931" s="5"/>
      <c r="BB931" s="5"/>
      <c r="BC931" s="4"/>
      <c r="BD931" s="6"/>
      <c r="BE931" s="4"/>
      <c r="BF931" s="6"/>
      <c r="BG931" s="5"/>
      <c r="BH931" s="5"/>
      <c r="BI931" s="4"/>
      <c r="BJ931" s="6"/>
      <c r="BK931" s="4"/>
      <c r="BL931" s="6"/>
      <c r="BM931" s="5"/>
      <c r="BN931" s="5"/>
      <c r="BO931" s="4"/>
      <c r="BP931" s="6"/>
      <c r="BQ931" s="4"/>
      <c r="BR931" s="6"/>
      <c r="BS931" s="5"/>
      <c r="BT931" s="5"/>
      <c r="BU931" s="4"/>
      <c r="BV931" s="6"/>
      <c r="BW931" s="4"/>
      <c r="BX931" s="6"/>
      <c r="BY931" s="5"/>
      <c r="BZ931" s="5"/>
      <c r="CA931" s="4"/>
      <c r="CB931" s="6"/>
      <c r="CC931" s="4"/>
      <c r="CD931" s="6"/>
      <c r="CE931" s="5"/>
      <c r="CF931" s="5"/>
      <c r="CG931" s="4"/>
      <c r="CH931" s="6"/>
      <c r="CI931" s="4"/>
      <c r="CJ931" s="6"/>
      <c r="CK931" s="5"/>
      <c r="CL931" s="5"/>
      <c r="CM931" s="4"/>
      <c r="CN931" s="6"/>
      <c r="CO931" s="4"/>
      <c r="CP931" s="6"/>
      <c r="CQ931" s="5"/>
      <c r="CR931" s="5"/>
      <c r="CS931" s="4"/>
      <c r="CT931" s="6"/>
      <c r="CU931" s="4"/>
      <c r="CV931" s="6"/>
      <c r="CW931" s="5"/>
      <c r="CX931" s="5"/>
      <c r="CY931" s="4"/>
      <c r="CZ931" s="6"/>
      <c r="DA931" s="4"/>
      <c r="DB931" s="6"/>
      <c r="DC931" s="5"/>
      <c r="DD931" s="5"/>
      <c r="DE931" s="4"/>
      <c r="DF931" s="6"/>
      <c r="DG931" s="4"/>
      <c r="DH931" s="6"/>
      <c r="DI931" s="5"/>
      <c r="DJ931" s="5"/>
      <c r="DK931" s="4"/>
      <c r="DL931" s="6"/>
      <c r="DM931" s="4"/>
      <c r="DN931" s="6"/>
      <c r="DO931" s="5"/>
      <c r="DP931" s="5"/>
      <c r="DQ931" s="4"/>
      <c r="DR931" s="6"/>
      <c r="DS931" s="4"/>
      <c r="DT931" s="6"/>
      <c r="DU931" s="5"/>
      <c r="DV931" s="5"/>
      <c r="DW931" s="4"/>
      <c r="DX931" s="6"/>
      <c r="DY931" s="4"/>
      <c r="DZ931" s="6"/>
      <c r="EA931" s="5"/>
      <c r="EB931" s="5"/>
      <c r="EC931" s="4"/>
      <c r="ED931" s="6"/>
      <c r="EE931" s="4"/>
      <c r="EF931" s="6"/>
      <c r="EG931" s="5"/>
      <c r="EH931" s="5"/>
      <c r="EI931" s="4"/>
      <c r="EJ931" s="6"/>
      <c r="EK931" s="4"/>
      <c r="EL931" s="6"/>
      <c r="EM931" s="5"/>
      <c r="EN931" s="5"/>
      <c r="EO931" s="4"/>
      <c r="EP931" s="6"/>
      <c r="EQ931" s="4"/>
      <c r="ER931" s="6"/>
      <c r="ES931" s="5"/>
      <c r="ET931" s="5"/>
      <c r="EU931" s="4"/>
      <c r="EV931" s="6"/>
      <c r="EW931" s="4"/>
      <c r="EX931" s="6"/>
      <c r="EY931" s="5"/>
      <c r="EZ931" s="5"/>
      <c r="FA931" s="4"/>
      <c r="FB931" s="6"/>
      <c r="FC931" s="4"/>
      <c r="FD931" s="6"/>
      <c r="FE931" s="5"/>
      <c r="FF931" s="5"/>
      <c r="FG931" s="4"/>
      <c r="FH931" s="6"/>
      <c r="FI931" s="4"/>
      <c r="FJ931" s="6"/>
      <c r="FK931" s="5"/>
      <c r="FL931" s="5"/>
      <c r="FM931" s="4"/>
      <c r="FN931" s="6"/>
      <c r="FO931" s="4"/>
      <c r="FP931" s="6"/>
      <c r="FQ931" s="5"/>
      <c r="FR931" s="5"/>
      <c r="FS931" s="4"/>
      <c r="FT931" s="6"/>
      <c r="FU931" s="4"/>
      <c r="FV931" s="6"/>
      <c r="FW931" s="5"/>
      <c r="FX931" s="5"/>
      <c r="FY931" s="4"/>
      <c r="FZ931" s="6"/>
      <c r="GA931" s="4"/>
      <c r="GB931" s="6"/>
      <c r="GC931" s="5"/>
      <c r="GD931" s="5"/>
      <c r="GE931" s="4"/>
      <c r="GF931" s="6"/>
      <c r="GG931" s="4"/>
      <c r="GH931" s="6"/>
      <c r="GI931" s="5"/>
      <c r="GJ931" s="5"/>
      <c r="GK931" s="4"/>
      <c r="GL931" s="6"/>
      <c r="GM931" s="4"/>
      <c r="GN931" s="6"/>
      <c r="GO931" s="5"/>
      <c r="GP931" s="5"/>
      <c r="GQ931" s="4"/>
      <c r="GR931" s="6"/>
      <c r="GS931" s="4"/>
      <c r="GT931" s="6"/>
      <c r="GU931" s="5"/>
      <c r="GV931" s="5"/>
      <c r="GW931" s="4"/>
      <c r="GX931" s="6"/>
      <c r="GY931" s="4"/>
      <c r="GZ931" s="6"/>
      <c r="HA931" s="5"/>
      <c r="HB931" s="5"/>
      <c r="HC931" s="4"/>
      <c r="HD931" s="6"/>
      <c r="HE931" s="4"/>
      <c r="HF931" s="6"/>
      <c r="HG931" s="5"/>
      <c r="HH931" s="5"/>
      <c r="HI931" s="4"/>
      <c r="HJ931" s="6"/>
      <c r="HK931" s="4"/>
      <c r="HL931" s="6"/>
      <c r="HM931" s="5"/>
      <c r="HN931" s="5"/>
      <c r="HO931" s="4"/>
      <c r="HP931" s="6"/>
      <c r="HQ931" s="4"/>
      <c r="HR931" s="6"/>
      <c r="HS931" s="5"/>
      <c r="HT931" s="5"/>
      <c r="HU931" s="4"/>
      <c r="HV931" s="6"/>
      <c r="HW931" s="4"/>
      <c r="HX931" s="6"/>
      <c r="HY931" s="5"/>
      <c r="HZ931" s="5"/>
      <c r="IA931" s="4"/>
      <c r="IB931" s="6"/>
      <c r="IC931" s="4"/>
      <c r="ID931" s="6"/>
      <c r="IE931" s="5"/>
      <c r="IF931" s="5"/>
      <c r="IG931" s="4"/>
      <c r="IH931" s="6"/>
      <c r="II931" s="4"/>
      <c r="IJ931" s="6"/>
      <c r="IK931" s="5"/>
      <c r="IL931" s="5"/>
      <c r="IM931" s="4"/>
      <c r="IN931" s="6"/>
      <c r="IO931" s="4"/>
      <c r="IP931" s="6"/>
      <c r="IQ931" s="5"/>
      <c r="IR931" s="5"/>
      <c r="IS931" s="4"/>
      <c r="IT931" s="6"/>
      <c r="IU931" s="4"/>
      <c r="IV931" s="6"/>
      <c r="IW931" s="5"/>
      <c r="IX931" s="5"/>
      <c r="IY931" s="4"/>
      <c r="IZ931" s="6"/>
      <c r="JA931" s="4"/>
      <c r="JB931" s="6"/>
      <c r="JC931" s="5"/>
      <c r="JD931" s="5"/>
      <c r="JE931" s="4"/>
      <c r="JF931" s="6"/>
      <c r="JG931" s="4"/>
      <c r="JH931" s="6"/>
      <c r="JI931" s="5"/>
      <c r="JJ931" s="5"/>
      <c r="JK931" s="4"/>
      <c r="JL931" s="6"/>
      <c r="JM931" s="4"/>
      <c r="JN931" s="6"/>
      <c r="JO931" s="5"/>
      <c r="JP931" s="5"/>
      <c r="JQ931" s="4"/>
      <c r="JR931" s="6"/>
      <c r="JS931" s="4"/>
      <c r="JT931" s="6"/>
      <c r="JU931" s="5"/>
      <c r="JV931" s="5"/>
      <c r="JW931" s="4"/>
      <c r="JX931" s="6"/>
      <c r="JY931" s="4"/>
      <c r="JZ931" s="6"/>
      <c r="KA931" s="5"/>
      <c r="KB931" s="5"/>
      <c r="KC931" s="4"/>
      <c r="KD931" s="6"/>
      <c r="KE931" s="4"/>
      <c r="KF931" s="6"/>
      <c r="KG931" s="5"/>
      <c r="KH931" s="5"/>
      <c r="KI931" s="4"/>
      <c r="KJ931" s="6"/>
      <c r="KK931" s="4"/>
      <c r="KL931" s="6"/>
      <c r="KM931" s="5"/>
      <c r="KN931" s="5"/>
    </row>
    <row r="932">
      <c r="A932" s="3" t="s">
        <v>85</v>
      </c>
      <c r="B932" s="3" t="s">
        <v>789</v>
      </c>
      <c r="C932" s="3" t="s">
        <v>87</v>
      </c>
      <c r="D932" s="3" t="s">
        <v>396</v>
      </c>
      <c r="E932" s="3" t="s">
        <v>808</v>
      </c>
      <c r="F932" s="3" t="s">
        <v>808</v>
      </c>
      <c r="G932" s="3" t="s">
        <v>808</v>
      </c>
      <c r="H932" s="3" t="s">
        <v>280</v>
      </c>
      <c r="I932" s="3" t="s">
        <v>1341</v>
      </c>
      <c r="J932" s="3" t="s">
        <v>1319</v>
      </c>
      <c r="K932" s="4">
        <v>686</v>
      </c>
      <c r="L932" s="4">
        <f>=ROUNDDOWN(27.44,0)</f>
      </c>
      <c r="M932" s="4"/>
      <c r="N932" s="5">
        <v>1</v>
      </c>
      <c r="O932" s="4"/>
      <c r="P932" s="4">
        <f>=ROUNDDOWN({0},0)</f>
      </c>
      <c r="Q932" s="4"/>
      <c r="R932" s="5"/>
      <c r="S932" s="4">
        <v>14</v>
      </c>
      <c r="T932" s="6">
        <v>1028.97</v>
      </c>
      <c r="U932" s="4"/>
      <c r="V932" s="6"/>
      <c r="W932" s="5"/>
      <c r="X932" s="5"/>
      <c r="Y932" s="4">
        <v>4</v>
      </c>
      <c r="Z932" s="6">
        <v>300.66</v>
      </c>
      <c r="AA932" s="4"/>
      <c r="AB932" s="6"/>
      <c r="AC932" s="5"/>
      <c r="AD932" s="5"/>
      <c r="AE932" s="4"/>
      <c r="AF932" s="6"/>
      <c r="AG932" s="4"/>
      <c r="AH932" s="6"/>
      <c r="AI932" s="5"/>
      <c r="AJ932" s="5"/>
      <c r="AK932" s="4">
        <v>1</v>
      </c>
      <c r="AL932" s="6">
        <v>77.76</v>
      </c>
      <c r="AM932" s="4"/>
      <c r="AN932" s="6"/>
      <c r="AO932" s="5"/>
      <c r="AP932" s="5"/>
      <c r="AQ932" s="4"/>
      <c r="AR932" s="6"/>
      <c r="AS932" s="4"/>
      <c r="AT932" s="6"/>
      <c r="AU932" s="5"/>
      <c r="AV932" s="5"/>
      <c r="AW932" s="4">
        <v>1</v>
      </c>
      <c r="AX932" s="6">
        <v>75.6</v>
      </c>
      <c r="AY932" s="4"/>
      <c r="AZ932" s="6"/>
      <c r="BA932" s="5"/>
      <c r="BB932" s="5"/>
      <c r="BC932" s="4"/>
      <c r="BD932" s="6"/>
      <c r="BE932" s="4"/>
      <c r="BF932" s="6"/>
      <c r="BG932" s="5"/>
      <c r="BH932" s="5"/>
      <c r="BI932" s="4"/>
      <c r="BJ932" s="6"/>
      <c r="BK932" s="4"/>
      <c r="BL932" s="6"/>
      <c r="BM932" s="5"/>
      <c r="BN932" s="5"/>
      <c r="BO932" s="4">
        <v>2</v>
      </c>
      <c r="BP932" s="6">
        <v>131.02</v>
      </c>
      <c r="BQ932" s="4"/>
      <c r="BR932" s="6"/>
      <c r="BS932" s="5"/>
      <c r="BT932" s="5"/>
      <c r="BU932" s="4"/>
      <c r="BV932" s="6"/>
      <c r="BW932" s="4"/>
      <c r="BX932" s="6"/>
      <c r="BY932" s="5"/>
      <c r="BZ932" s="5"/>
      <c r="CA932" s="4"/>
      <c r="CB932" s="6"/>
      <c r="CC932" s="4"/>
      <c r="CD932" s="6"/>
      <c r="CE932" s="5"/>
      <c r="CF932" s="5"/>
      <c r="CG932" s="4">
        <v>5</v>
      </c>
      <c r="CH932" s="6">
        <v>378.42</v>
      </c>
      <c r="CI932" s="4"/>
      <c r="CJ932" s="6"/>
      <c r="CK932" s="5"/>
      <c r="CL932" s="5"/>
      <c r="CM932" s="4"/>
      <c r="CN932" s="6"/>
      <c r="CO932" s="4"/>
      <c r="CP932" s="6"/>
      <c r="CQ932" s="5"/>
      <c r="CR932" s="5"/>
      <c r="CS932" s="4">
        <v>1</v>
      </c>
      <c r="CT932" s="6">
        <v>65.51</v>
      </c>
      <c r="CU932" s="4"/>
      <c r="CV932" s="6"/>
      <c r="CW932" s="5"/>
      <c r="CX932" s="5"/>
      <c r="CY932" s="4"/>
      <c r="CZ932" s="6"/>
      <c r="DA932" s="4"/>
      <c r="DB932" s="6"/>
      <c r="DC932" s="5"/>
      <c r="DD932" s="5"/>
      <c r="DE932" s="4"/>
      <c r="DF932" s="6"/>
      <c r="DG932" s="4"/>
      <c r="DH932" s="6"/>
      <c r="DI932" s="5"/>
      <c r="DJ932" s="5"/>
      <c r="DK932" s="4"/>
      <c r="DL932" s="6"/>
      <c r="DM932" s="4"/>
      <c r="DN932" s="6"/>
      <c r="DO932" s="5"/>
      <c r="DP932" s="5"/>
      <c r="DQ932" s="4"/>
      <c r="DR932" s="6"/>
      <c r="DS932" s="4"/>
      <c r="DT932" s="6"/>
      <c r="DU932" s="5"/>
      <c r="DV932" s="5"/>
      <c r="DW932" s="4"/>
      <c r="DX932" s="6"/>
      <c r="DY932" s="4"/>
      <c r="DZ932" s="6"/>
      <c r="EA932" s="5"/>
      <c r="EB932" s="5"/>
      <c r="EC932" s="4"/>
      <c r="ED932" s="6"/>
      <c r="EE932" s="4"/>
      <c r="EF932" s="6"/>
      <c r="EG932" s="5"/>
      <c r="EH932" s="5"/>
      <c r="EI932" s="4"/>
      <c r="EJ932" s="6"/>
      <c r="EK932" s="4"/>
      <c r="EL932" s="6"/>
      <c r="EM932" s="5"/>
      <c r="EN932" s="5"/>
      <c r="EO932" s="4"/>
      <c r="EP932" s="6"/>
      <c r="EQ932" s="4"/>
      <c r="ER932" s="6"/>
      <c r="ES932" s="5"/>
      <c r="ET932" s="5"/>
      <c r="EU932" s="4"/>
      <c r="EV932" s="6"/>
      <c r="EW932" s="4"/>
      <c r="EX932" s="6"/>
      <c r="EY932" s="5"/>
      <c r="EZ932" s="5"/>
      <c r="FA932" s="4"/>
      <c r="FB932" s="6"/>
      <c r="FC932" s="4"/>
      <c r="FD932" s="6"/>
      <c r="FE932" s="5"/>
      <c r="FF932" s="5"/>
      <c r="FG932" s="4"/>
      <c r="FH932" s="6"/>
      <c r="FI932" s="4"/>
      <c r="FJ932" s="6"/>
      <c r="FK932" s="5"/>
      <c r="FL932" s="5"/>
      <c r="FM932" s="4"/>
      <c r="FN932" s="6"/>
      <c r="FO932" s="4"/>
      <c r="FP932" s="6"/>
      <c r="FQ932" s="5"/>
      <c r="FR932" s="5"/>
      <c r="FS932" s="4"/>
      <c r="FT932" s="6"/>
      <c r="FU932" s="4"/>
      <c r="FV932" s="6"/>
      <c r="FW932" s="5"/>
      <c r="FX932" s="5"/>
      <c r="FY932" s="4"/>
      <c r="FZ932" s="6"/>
      <c r="GA932" s="4"/>
      <c r="GB932" s="6"/>
      <c r="GC932" s="5"/>
      <c r="GD932" s="5"/>
      <c r="GE932" s="4"/>
      <c r="GF932" s="6"/>
      <c r="GG932" s="4"/>
      <c r="GH932" s="6"/>
      <c r="GI932" s="5"/>
      <c r="GJ932" s="5"/>
      <c r="GK932" s="4"/>
      <c r="GL932" s="6"/>
      <c r="GM932" s="4"/>
      <c r="GN932" s="6"/>
      <c r="GO932" s="5"/>
      <c r="GP932" s="5"/>
      <c r="GQ932" s="4"/>
      <c r="GR932" s="6"/>
      <c r="GS932" s="4"/>
      <c r="GT932" s="6"/>
      <c r="GU932" s="5"/>
      <c r="GV932" s="5"/>
      <c r="GW932" s="4"/>
      <c r="GX932" s="6"/>
      <c r="GY932" s="4"/>
      <c r="GZ932" s="6"/>
      <c r="HA932" s="5"/>
      <c r="HB932" s="5"/>
      <c r="HC932" s="4"/>
      <c r="HD932" s="6"/>
      <c r="HE932" s="4"/>
      <c r="HF932" s="6"/>
      <c r="HG932" s="5"/>
      <c r="HH932" s="5"/>
      <c r="HI932" s="4"/>
      <c r="HJ932" s="6"/>
      <c r="HK932" s="4"/>
      <c r="HL932" s="6"/>
      <c r="HM932" s="5"/>
      <c r="HN932" s="5"/>
      <c r="HO932" s="4"/>
      <c r="HP932" s="6"/>
      <c r="HQ932" s="4"/>
      <c r="HR932" s="6"/>
      <c r="HS932" s="5"/>
      <c r="HT932" s="5"/>
      <c r="HU932" s="4"/>
      <c r="HV932" s="6"/>
      <c r="HW932" s="4"/>
      <c r="HX932" s="6"/>
      <c r="HY932" s="5"/>
      <c r="HZ932" s="5"/>
      <c r="IA932" s="4"/>
      <c r="IB932" s="6"/>
      <c r="IC932" s="4"/>
      <c r="ID932" s="6"/>
      <c r="IE932" s="5"/>
      <c r="IF932" s="5"/>
      <c r="IG932" s="4"/>
      <c r="IH932" s="6"/>
      <c r="II932" s="4"/>
      <c r="IJ932" s="6"/>
      <c r="IK932" s="5"/>
      <c r="IL932" s="5"/>
      <c r="IM932" s="4"/>
      <c r="IN932" s="6"/>
      <c r="IO932" s="4"/>
      <c r="IP932" s="6"/>
      <c r="IQ932" s="5"/>
      <c r="IR932" s="5"/>
      <c r="IS932" s="4"/>
      <c r="IT932" s="6"/>
      <c r="IU932" s="4"/>
      <c r="IV932" s="6"/>
      <c r="IW932" s="5"/>
      <c r="IX932" s="5"/>
      <c r="IY932" s="4"/>
      <c r="IZ932" s="6"/>
      <c r="JA932" s="4"/>
      <c r="JB932" s="6"/>
      <c r="JC932" s="5"/>
      <c r="JD932" s="5"/>
      <c r="JE932" s="4"/>
      <c r="JF932" s="6"/>
      <c r="JG932" s="4"/>
      <c r="JH932" s="6"/>
      <c r="JI932" s="5"/>
      <c r="JJ932" s="5"/>
      <c r="JK932" s="4"/>
      <c r="JL932" s="6"/>
      <c r="JM932" s="4"/>
      <c r="JN932" s="6"/>
      <c r="JO932" s="5"/>
      <c r="JP932" s="5"/>
      <c r="JQ932" s="4"/>
      <c r="JR932" s="6"/>
      <c r="JS932" s="4"/>
      <c r="JT932" s="6"/>
      <c r="JU932" s="5"/>
      <c r="JV932" s="5"/>
      <c r="JW932" s="4"/>
      <c r="JX932" s="6"/>
      <c r="JY932" s="4"/>
      <c r="JZ932" s="6"/>
      <c r="KA932" s="5"/>
      <c r="KB932" s="5"/>
      <c r="KC932" s="4"/>
      <c r="KD932" s="6"/>
      <c r="KE932" s="4"/>
      <c r="KF932" s="6"/>
      <c r="KG932" s="5"/>
      <c r="KH932" s="5"/>
      <c r="KI932" s="4"/>
      <c r="KJ932" s="6"/>
      <c r="KK932" s="4"/>
      <c r="KL932" s="6"/>
      <c r="KM932" s="5"/>
      <c r="KN932" s="5"/>
    </row>
    <row r="933">
      <c r="A933" s="3" t="s">
        <v>85</v>
      </c>
      <c r="B933" s="3" t="s">
        <v>789</v>
      </c>
      <c r="C933" s="3" t="s">
        <v>87</v>
      </c>
      <c r="D933" s="3" t="s">
        <v>396</v>
      </c>
      <c r="E933" s="3" t="s">
        <v>810</v>
      </c>
      <c r="F933" s="3" t="s">
        <v>810</v>
      </c>
      <c r="G933" s="3" t="s">
        <v>810</v>
      </c>
      <c r="H933" s="3" t="s">
        <v>351</v>
      </c>
      <c r="I933" s="3" t="s">
        <v>1311</v>
      </c>
      <c r="J933" s="3" t="s">
        <v>1318</v>
      </c>
      <c r="K933" s="4"/>
      <c r="L933" s="4">
        <f>=ROUNDDOWN({0},0)</f>
      </c>
      <c r="M933" s="4">
        <v>1378</v>
      </c>
      <c r="N933" s="5"/>
      <c r="O933" s="4"/>
      <c r="P933" s="4">
        <f>=ROUNDDOWN({0},0)</f>
      </c>
      <c r="Q933" s="4"/>
      <c r="R933" s="5"/>
      <c r="S933" s="4"/>
      <c r="T933" s="6"/>
      <c r="U933" s="4"/>
      <c r="V933" s="6"/>
      <c r="W933" s="5"/>
      <c r="X933" s="5"/>
      <c r="Y933" s="4"/>
      <c r="Z933" s="6"/>
      <c r="AA933" s="4"/>
      <c r="AB933" s="6"/>
      <c r="AC933" s="5"/>
      <c r="AD933" s="5"/>
      <c r="AE933" s="4"/>
      <c r="AF933" s="6"/>
      <c r="AG933" s="4"/>
      <c r="AH933" s="6"/>
      <c r="AI933" s="5"/>
      <c r="AJ933" s="5"/>
      <c r="AK933" s="4"/>
      <c r="AL933" s="6"/>
      <c r="AM933" s="4"/>
      <c r="AN933" s="6"/>
      <c r="AO933" s="5"/>
      <c r="AP933" s="5"/>
      <c r="AQ933" s="4"/>
      <c r="AR933" s="6"/>
      <c r="AS933" s="4"/>
      <c r="AT933" s="6"/>
      <c r="AU933" s="5"/>
      <c r="AV933" s="5"/>
      <c r="AW933" s="4"/>
      <c r="AX933" s="6"/>
      <c r="AY933" s="4"/>
      <c r="AZ933" s="6"/>
      <c r="BA933" s="5"/>
      <c r="BB933" s="5"/>
      <c r="BC933" s="4"/>
      <c r="BD933" s="6"/>
      <c r="BE933" s="4"/>
      <c r="BF933" s="6"/>
      <c r="BG933" s="5"/>
      <c r="BH933" s="5"/>
      <c r="BI933" s="4"/>
      <c r="BJ933" s="6"/>
      <c r="BK933" s="4"/>
      <c r="BL933" s="6"/>
      <c r="BM933" s="5"/>
      <c r="BN933" s="5"/>
      <c r="BO933" s="4"/>
      <c r="BP933" s="6"/>
      <c r="BQ933" s="4"/>
      <c r="BR933" s="6"/>
      <c r="BS933" s="5"/>
      <c r="BT933" s="5"/>
      <c r="BU933" s="4"/>
      <c r="BV933" s="6"/>
      <c r="BW933" s="4"/>
      <c r="BX933" s="6"/>
      <c r="BY933" s="5"/>
      <c r="BZ933" s="5"/>
      <c r="CA933" s="4"/>
      <c r="CB933" s="6"/>
      <c r="CC933" s="4"/>
      <c r="CD933" s="6"/>
      <c r="CE933" s="5"/>
      <c r="CF933" s="5"/>
      <c r="CG933" s="4"/>
      <c r="CH933" s="6"/>
      <c r="CI933" s="4"/>
      <c r="CJ933" s="6"/>
      <c r="CK933" s="5"/>
      <c r="CL933" s="5"/>
      <c r="CM933" s="4"/>
      <c r="CN933" s="6"/>
      <c r="CO933" s="4"/>
      <c r="CP933" s="6"/>
      <c r="CQ933" s="5"/>
      <c r="CR933" s="5"/>
      <c r="CS933" s="4"/>
      <c r="CT933" s="6"/>
      <c r="CU933" s="4"/>
      <c r="CV933" s="6"/>
      <c r="CW933" s="5"/>
      <c r="CX933" s="5"/>
      <c r="CY933" s="4"/>
      <c r="CZ933" s="6"/>
      <c r="DA933" s="4"/>
      <c r="DB933" s="6"/>
      <c r="DC933" s="5"/>
      <c r="DD933" s="5"/>
      <c r="DE933" s="4"/>
      <c r="DF933" s="6"/>
      <c r="DG933" s="4"/>
      <c r="DH933" s="6"/>
      <c r="DI933" s="5"/>
      <c r="DJ933" s="5"/>
      <c r="DK933" s="4"/>
      <c r="DL933" s="6"/>
      <c r="DM933" s="4"/>
      <c r="DN933" s="6"/>
      <c r="DO933" s="5"/>
      <c r="DP933" s="5"/>
      <c r="DQ933" s="4"/>
      <c r="DR933" s="6"/>
      <c r="DS933" s="4"/>
      <c r="DT933" s="6"/>
      <c r="DU933" s="5"/>
      <c r="DV933" s="5"/>
      <c r="DW933" s="4"/>
      <c r="DX933" s="6"/>
      <c r="DY933" s="4"/>
      <c r="DZ933" s="6"/>
      <c r="EA933" s="5"/>
      <c r="EB933" s="5"/>
      <c r="EC933" s="4"/>
      <c r="ED933" s="6"/>
      <c r="EE933" s="4"/>
      <c r="EF933" s="6"/>
      <c r="EG933" s="5"/>
      <c r="EH933" s="5"/>
      <c r="EI933" s="4"/>
      <c r="EJ933" s="6"/>
      <c r="EK933" s="4"/>
      <c r="EL933" s="6"/>
      <c r="EM933" s="5"/>
      <c r="EN933" s="5"/>
      <c r="EO933" s="4"/>
      <c r="EP933" s="6"/>
      <c r="EQ933" s="4"/>
      <c r="ER933" s="6"/>
      <c r="ES933" s="5"/>
      <c r="ET933" s="5"/>
      <c r="EU933" s="4"/>
      <c r="EV933" s="6"/>
      <c r="EW933" s="4"/>
      <c r="EX933" s="6"/>
      <c r="EY933" s="5"/>
      <c r="EZ933" s="5"/>
      <c r="FA933" s="4"/>
      <c r="FB933" s="6"/>
      <c r="FC933" s="4"/>
      <c r="FD933" s="6"/>
      <c r="FE933" s="5"/>
      <c r="FF933" s="5"/>
      <c r="FG933" s="4"/>
      <c r="FH933" s="6"/>
      <c r="FI933" s="4"/>
      <c r="FJ933" s="6"/>
      <c r="FK933" s="5"/>
      <c r="FL933" s="5"/>
      <c r="FM933" s="4"/>
      <c r="FN933" s="6"/>
      <c r="FO933" s="4"/>
      <c r="FP933" s="6"/>
      <c r="FQ933" s="5"/>
      <c r="FR933" s="5"/>
      <c r="FS933" s="4"/>
      <c r="FT933" s="6"/>
      <c r="FU933" s="4"/>
      <c r="FV933" s="6"/>
      <c r="FW933" s="5"/>
      <c r="FX933" s="5"/>
      <c r="FY933" s="4"/>
      <c r="FZ933" s="6"/>
      <c r="GA933" s="4"/>
      <c r="GB933" s="6"/>
      <c r="GC933" s="5"/>
      <c r="GD933" s="5"/>
      <c r="GE933" s="4"/>
      <c r="GF933" s="6"/>
      <c r="GG933" s="4"/>
      <c r="GH933" s="6"/>
      <c r="GI933" s="5"/>
      <c r="GJ933" s="5"/>
      <c r="GK933" s="4"/>
      <c r="GL933" s="6"/>
      <c r="GM933" s="4"/>
      <c r="GN933" s="6"/>
      <c r="GO933" s="5"/>
      <c r="GP933" s="5"/>
      <c r="GQ933" s="4"/>
      <c r="GR933" s="6"/>
      <c r="GS933" s="4"/>
      <c r="GT933" s="6"/>
      <c r="GU933" s="5"/>
      <c r="GV933" s="5"/>
      <c r="GW933" s="4"/>
      <c r="GX933" s="6"/>
      <c r="GY933" s="4"/>
      <c r="GZ933" s="6"/>
      <c r="HA933" s="5"/>
      <c r="HB933" s="5"/>
      <c r="HC933" s="4"/>
      <c r="HD933" s="6"/>
      <c r="HE933" s="4"/>
      <c r="HF933" s="6"/>
      <c r="HG933" s="5"/>
      <c r="HH933" s="5"/>
      <c r="HI933" s="4"/>
      <c r="HJ933" s="6"/>
      <c r="HK933" s="4"/>
      <c r="HL933" s="6"/>
      <c r="HM933" s="5"/>
      <c r="HN933" s="5"/>
      <c r="HO933" s="4"/>
      <c r="HP933" s="6"/>
      <c r="HQ933" s="4"/>
      <c r="HR933" s="6"/>
      <c r="HS933" s="5"/>
      <c r="HT933" s="5"/>
      <c r="HU933" s="4"/>
      <c r="HV933" s="6"/>
      <c r="HW933" s="4"/>
      <c r="HX933" s="6"/>
      <c r="HY933" s="5"/>
      <c r="HZ933" s="5"/>
      <c r="IA933" s="4"/>
      <c r="IB933" s="6"/>
      <c r="IC933" s="4"/>
      <c r="ID933" s="6"/>
      <c r="IE933" s="5"/>
      <c r="IF933" s="5"/>
      <c r="IG933" s="4"/>
      <c r="IH933" s="6"/>
      <c r="II933" s="4"/>
      <c r="IJ933" s="6"/>
      <c r="IK933" s="5"/>
      <c r="IL933" s="5"/>
      <c r="IM933" s="4"/>
      <c r="IN933" s="6"/>
      <c r="IO933" s="4"/>
      <c r="IP933" s="6"/>
      <c r="IQ933" s="5"/>
      <c r="IR933" s="5"/>
      <c r="IS933" s="4"/>
      <c r="IT933" s="6"/>
      <c r="IU933" s="4"/>
      <c r="IV933" s="6"/>
      <c r="IW933" s="5"/>
      <c r="IX933" s="5"/>
      <c r="IY933" s="4"/>
      <c r="IZ933" s="6"/>
      <c r="JA933" s="4"/>
      <c r="JB933" s="6"/>
      <c r="JC933" s="5"/>
      <c r="JD933" s="5"/>
      <c r="JE933" s="4"/>
      <c r="JF933" s="6"/>
      <c r="JG933" s="4"/>
      <c r="JH933" s="6"/>
      <c r="JI933" s="5"/>
      <c r="JJ933" s="5"/>
      <c r="JK933" s="4"/>
      <c r="JL933" s="6"/>
      <c r="JM933" s="4"/>
      <c r="JN933" s="6"/>
      <c r="JO933" s="5"/>
      <c r="JP933" s="5"/>
      <c r="JQ933" s="4"/>
      <c r="JR933" s="6"/>
      <c r="JS933" s="4"/>
      <c r="JT933" s="6"/>
      <c r="JU933" s="5"/>
      <c r="JV933" s="5"/>
      <c r="JW933" s="4"/>
      <c r="JX933" s="6"/>
      <c r="JY933" s="4"/>
      <c r="JZ933" s="6"/>
      <c r="KA933" s="5"/>
      <c r="KB933" s="5"/>
      <c r="KC933" s="4"/>
      <c r="KD933" s="6"/>
      <c r="KE933" s="4"/>
      <c r="KF933" s="6"/>
      <c r="KG933" s="5"/>
      <c r="KH933" s="5"/>
      <c r="KI933" s="4"/>
      <c r="KJ933" s="6"/>
      <c r="KK933" s="4"/>
      <c r="KL933" s="6"/>
      <c r="KM933" s="5"/>
      <c r="KN933" s="5"/>
    </row>
    <row r="934">
      <c r="A934" s="3" t="s">
        <v>85</v>
      </c>
      <c r="B934" s="3" t="s">
        <v>789</v>
      </c>
      <c r="C934" s="3" t="s">
        <v>87</v>
      </c>
      <c r="D934" s="3" t="s">
        <v>396</v>
      </c>
      <c r="E934" s="3" t="s">
        <v>809</v>
      </c>
      <c r="F934" s="3" t="s">
        <v>809</v>
      </c>
      <c r="G934" s="3" t="s">
        <v>809</v>
      </c>
      <c r="H934" s="3" t="s">
        <v>351</v>
      </c>
      <c r="I934" s="3" t="s">
        <v>1422</v>
      </c>
      <c r="J934" s="3" t="s">
        <v>1318</v>
      </c>
      <c r="K934" s="4"/>
      <c r="L934" s="4">
        <f>=ROUNDDOWN({0},0)</f>
      </c>
      <c r="M934" s="4">
        <v>672</v>
      </c>
      <c r="N934" s="5"/>
      <c r="O934" s="4"/>
      <c r="P934" s="4">
        <f>=ROUNDDOWN({0},0)</f>
      </c>
      <c r="Q934" s="4"/>
      <c r="R934" s="5"/>
      <c r="S934" s="4"/>
      <c r="T934" s="6"/>
      <c r="U934" s="4"/>
      <c r="V934" s="6"/>
      <c r="W934" s="5"/>
      <c r="X934" s="5"/>
      <c r="Y934" s="4"/>
      <c r="Z934" s="6"/>
      <c r="AA934" s="4"/>
      <c r="AB934" s="6"/>
      <c r="AC934" s="5"/>
      <c r="AD934" s="5"/>
      <c r="AE934" s="4"/>
      <c r="AF934" s="6"/>
      <c r="AG934" s="4"/>
      <c r="AH934" s="6"/>
      <c r="AI934" s="5"/>
      <c r="AJ934" s="5"/>
      <c r="AK934" s="4"/>
      <c r="AL934" s="6"/>
      <c r="AM934" s="4"/>
      <c r="AN934" s="6"/>
      <c r="AO934" s="5"/>
      <c r="AP934" s="5"/>
      <c r="AQ934" s="4"/>
      <c r="AR934" s="6"/>
      <c r="AS934" s="4"/>
      <c r="AT934" s="6"/>
      <c r="AU934" s="5"/>
      <c r="AV934" s="5"/>
      <c r="AW934" s="4"/>
      <c r="AX934" s="6"/>
      <c r="AY934" s="4"/>
      <c r="AZ934" s="6"/>
      <c r="BA934" s="5"/>
      <c r="BB934" s="5"/>
      <c r="BC934" s="4"/>
      <c r="BD934" s="6"/>
      <c r="BE934" s="4"/>
      <c r="BF934" s="6"/>
      <c r="BG934" s="5"/>
      <c r="BH934" s="5"/>
      <c r="BI934" s="4"/>
      <c r="BJ934" s="6"/>
      <c r="BK934" s="4"/>
      <c r="BL934" s="6"/>
      <c r="BM934" s="5"/>
      <c r="BN934" s="5"/>
      <c r="BO934" s="4"/>
      <c r="BP934" s="6"/>
      <c r="BQ934" s="4"/>
      <c r="BR934" s="6"/>
      <c r="BS934" s="5"/>
      <c r="BT934" s="5"/>
      <c r="BU934" s="4"/>
      <c r="BV934" s="6"/>
      <c r="BW934" s="4"/>
      <c r="BX934" s="6"/>
      <c r="BY934" s="5"/>
      <c r="BZ934" s="5"/>
      <c r="CA934" s="4"/>
      <c r="CB934" s="6"/>
      <c r="CC934" s="4"/>
      <c r="CD934" s="6"/>
      <c r="CE934" s="5"/>
      <c r="CF934" s="5"/>
      <c r="CG934" s="4"/>
      <c r="CH934" s="6"/>
      <c r="CI934" s="4"/>
      <c r="CJ934" s="6"/>
      <c r="CK934" s="5"/>
      <c r="CL934" s="5"/>
      <c r="CM934" s="4"/>
      <c r="CN934" s="6"/>
      <c r="CO934" s="4"/>
      <c r="CP934" s="6"/>
      <c r="CQ934" s="5"/>
      <c r="CR934" s="5"/>
      <c r="CS934" s="4"/>
      <c r="CT934" s="6"/>
      <c r="CU934" s="4"/>
      <c r="CV934" s="6"/>
      <c r="CW934" s="5"/>
      <c r="CX934" s="5"/>
      <c r="CY934" s="4"/>
      <c r="CZ934" s="6"/>
      <c r="DA934" s="4"/>
      <c r="DB934" s="6"/>
      <c r="DC934" s="5"/>
      <c r="DD934" s="5"/>
      <c r="DE934" s="4"/>
      <c r="DF934" s="6"/>
      <c r="DG934" s="4"/>
      <c r="DH934" s="6"/>
      <c r="DI934" s="5"/>
      <c r="DJ934" s="5"/>
      <c r="DK934" s="4"/>
      <c r="DL934" s="6"/>
      <c r="DM934" s="4"/>
      <c r="DN934" s="6"/>
      <c r="DO934" s="5"/>
      <c r="DP934" s="5"/>
      <c r="DQ934" s="4"/>
      <c r="DR934" s="6"/>
      <c r="DS934" s="4"/>
      <c r="DT934" s="6"/>
      <c r="DU934" s="5"/>
      <c r="DV934" s="5"/>
      <c r="DW934" s="4"/>
      <c r="DX934" s="6"/>
      <c r="DY934" s="4"/>
      <c r="DZ934" s="6"/>
      <c r="EA934" s="5"/>
      <c r="EB934" s="5"/>
      <c r="EC934" s="4"/>
      <c r="ED934" s="6"/>
      <c r="EE934" s="4"/>
      <c r="EF934" s="6"/>
      <c r="EG934" s="5"/>
      <c r="EH934" s="5"/>
      <c r="EI934" s="4"/>
      <c r="EJ934" s="6"/>
      <c r="EK934" s="4"/>
      <c r="EL934" s="6"/>
      <c r="EM934" s="5"/>
      <c r="EN934" s="5"/>
      <c r="EO934" s="4"/>
      <c r="EP934" s="6"/>
      <c r="EQ934" s="4"/>
      <c r="ER934" s="6"/>
      <c r="ES934" s="5"/>
      <c r="ET934" s="5"/>
      <c r="EU934" s="4"/>
      <c r="EV934" s="6"/>
      <c r="EW934" s="4"/>
      <c r="EX934" s="6"/>
      <c r="EY934" s="5"/>
      <c r="EZ934" s="5"/>
      <c r="FA934" s="4"/>
      <c r="FB934" s="6"/>
      <c r="FC934" s="4"/>
      <c r="FD934" s="6"/>
      <c r="FE934" s="5"/>
      <c r="FF934" s="5"/>
      <c r="FG934" s="4"/>
      <c r="FH934" s="6"/>
      <c r="FI934" s="4"/>
      <c r="FJ934" s="6"/>
      <c r="FK934" s="5"/>
      <c r="FL934" s="5"/>
      <c r="FM934" s="4"/>
      <c r="FN934" s="6"/>
      <c r="FO934" s="4"/>
      <c r="FP934" s="6"/>
      <c r="FQ934" s="5"/>
      <c r="FR934" s="5"/>
      <c r="FS934" s="4"/>
      <c r="FT934" s="6"/>
      <c r="FU934" s="4"/>
      <c r="FV934" s="6"/>
      <c r="FW934" s="5"/>
      <c r="FX934" s="5"/>
      <c r="FY934" s="4"/>
      <c r="FZ934" s="6"/>
      <c r="GA934" s="4"/>
      <c r="GB934" s="6"/>
      <c r="GC934" s="5"/>
      <c r="GD934" s="5"/>
      <c r="GE934" s="4"/>
      <c r="GF934" s="6"/>
      <c r="GG934" s="4"/>
      <c r="GH934" s="6"/>
      <c r="GI934" s="5"/>
      <c r="GJ934" s="5"/>
      <c r="GK934" s="4"/>
      <c r="GL934" s="6"/>
      <c r="GM934" s="4"/>
      <c r="GN934" s="6"/>
      <c r="GO934" s="5"/>
      <c r="GP934" s="5"/>
      <c r="GQ934" s="4"/>
      <c r="GR934" s="6"/>
      <c r="GS934" s="4"/>
      <c r="GT934" s="6"/>
      <c r="GU934" s="5"/>
      <c r="GV934" s="5"/>
      <c r="GW934" s="4"/>
      <c r="GX934" s="6"/>
      <c r="GY934" s="4"/>
      <c r="GZ934" s="6"/>
      <c r="HA934" s="5"/>
      <c r="HB934" s="5"/>
      <c r="HC934" s="4"/>
      <c r="HD934" s="6"/>
      <c r="HE934" s="4"/>
      <c r="HF934" s="6"/>
      <c r="HG934" s="5"/>
      <c r="HH934" s="5"/>
      <c r="HI934" s="4"/>
      <c r="HJ934" s="6"/>
      <c r="HK934" s="4"/>
      <c r="HL934" s="6"/>
      <c r="HM934" s="5"/>
      <c r="HN934" s="5"/>
      <c r="HO934" s="4"/>
      <c r="HP934" s="6"/>
      <c r="HQ934" s="4"/>
      <c r="HR934" s="6"/>
      <c r="HS934" s="5"/>
      <c r="HT934" s="5"/>
      <c r="HU934" s="4"/>
      <c r="HV934" s="6"/>
      <c r="HW934" s="4"/>
      <c r="HX934" s="6"/>
      <c r="HY934" s="5"/>
      <c r="HZ934" s="5"/>
      <c r="IA934" s="4"/>
      <c r="IB934" s="6"/>
      <c r="IC934" s="4"/>
      <c r="ID934" s="6"/>
      <c r="IE934" s="5"/>
      <c r="IF934" s="5"/>
      <c r="IG934" s="4"/>
      <c r="IH934" s="6"/>
      <c r="II934" s="4"/>
      <c r="IJ934" s="6"/>
      <c r="IK934" s="5"/>
      <c r="IL934" s="5"/>
      <c r="IM934" s="4"/>
      <c r="IN934" s="6"/>
      <c r="IO934" s="4"/>
      <c r="IP934" s="6"/>
      <c r="IQ934" s="5"/>
      <c r="IR934" s="5"/>
      <c r="IS934" s="4"/>
      <c r="IT934" s="6"/>
      <c r="IU934" s="4"/>
      <c r="IV934" s="6"/>
      <c r="IW934" s="5"/>
      <c r="IX934" s="5"/>
      <c r="IY934" s="4"/>
      <c r="IZ934" s="6"/>
      <c r="JA934" s="4"/>
      <c r="JB934" s="6"/>
      <c r="JC934" s="5"/>
      <c r="JD934" s="5"/>
      <c r="JE934" s="4"/>
      <c r="JF934" s="6"/>
      <c r="JG934" s="4"/>
      <c r="JH934" s="6"/>
      <c r="JI934" s="5"/>
      <c r="JJ934" s="5"/>
      <c r="JK934" s="4"/>
      <c r="JL934" s="6"/>
      <c r="JM934" s="4"/>
      <c r="JN934" s="6"/>
      <c r="JO934" s="5"/>
      <c r="JP934" s="5"/>
      <c r="JQ934" s="4"/>
      <c r="JR934" s="6"/>
      <c r="JS934" s="4"/>
      <c r="JT934" s="6"/>
      <c r="JU934" s="5"/>
      <c r="JV934" s="5"/>
      <c r="JW934" s="4"/>
      <c r="JX934" s="6"/>
      <c r="JY934" s="4"/>
      <c r="JZ934" s="6"/>
      <c r="KA934" s="5"/>
      <c r="KB934" s="5"/>
      <c r="KC934" s="4"/>
      <c r="KD934" s="6"/>
      <c r="KE934" s="4"/>
      <c r="KF934" s="6"/>
      <c r="KG934" s="5"/>
      <c r="KH934" s="5"/>
      <c r="KI934" s="4"/>
      <c r="KJ934" s="6"/>
      <c r="KK934" s="4"/>
      <c r="KL934" s="6"/>
      <c r="KM934" s="5"/>
      <c r="KN934" s="5"/>
    </row>
    <row r="935">
      <c r="A935" s="3" t="s">
        <v>85</v>
      </c>
      <c r="B935" s="3" t="s">
        <v>789</v>
      </c>
      <c r="C935" s="3" t="s">
        <v>87</v>
      </c>
      <c r="D935" s="3" t="s">
        <v>396</v>
      </c>
      <c r="E935" s="3" t="s">
        <v>809</v>
      </c>
      <c r="F935" s="3" t="s">
        <v>809</v>
      </c>
      <c r="G935" s="3" t="s">
        <v>809</v>
      </c>
      <c r="H935" s="3" t="s">
        <v>351</v>
      </c>
      <c r="I935" s="3" t="s">
        <v>1310</v>
      </c>
      <c r="J935" s="3" t="s">
        <v>1318</v>
      </c>
      <c r="K935" s="4"/>
      <c r="L935" s="4">
        <f>=ROUNDDOWN({0},0)</f>
      </c>
      <c r="M935" s="4">
        <v>776</v>
      </c>
      <c r="N935" s="5"/>
      <c r="O935" s="4"/>
      <c r="P935" s="4">
        <f>=ROUNDDOWN({0},0)</f>
      </c>
      <c r="Q935" s="4"/>
      <c r="R935" s="5"/>
      <c r="S935" s="4"/>
      <c r="T935" s="6"/>
      <c r="U935" s="4"/>
      <c r="V935" s="6"/>
      <c r="W935" s="5"/>
      <c r="X935" s="5"/>
      <c r="Y935" s="4"/>
      <c r="Z935" s="6"/>
      <c r="AA935" s="4"/>
      <c r="AB935" s="6"/>
      <c r="AC935" s="5"/>
      <c r="AD935" s="5"/>
      <c r="AE935" s="4"/>
      <c r="AF935" s="6"/>
      <c r="AG935" s="4"/>
      <c r="AH935" s="6"/>
      <c r="AI935" s="5"/>
      <c r="AJ935" s="5"/>
      <c r="AK935" s="4"/>
      <c r="AL935" s="6"/>
      <c r="AM935" s="4"/>
      <c r="AN935" s="6"/>
      <c r="AO935" s="5"/>
      <c r="AP935" s="5"/>
      <c r="AQ935" s="4"/>
      <c r="AR935" s="6"/>
      <c r="AS935" s="4"/>
      <c r="AT935" s="6"/>
      <c r="AU935" s="5"/>
      <c r="AV935" s="5"/>
      <c r="AW935" s="4"/>
      <c r="AX935" s="6"/>
      <c r="AY935" s="4"/>
      <c r="AZ935" s="6"/>
      <c r="BA935" s="5"/>
      <c r="BB935" s="5"/>
      <c r="BC935" s="4"/>
      <c r="BD935" s="6"/>
      <c r="BE935" s="4"/>
      <c r="BF935" s="6"/>
      <c r="BG935" s="5"/>
      <c r="BH935" s="5"/>
      <c r="BI935" s="4"/>
      <c r="BJ935" s="6"/>
      <c r="BK935" s="4"/>
      <c r="BL935" s="6"/>
      <c r="BM935" s="5"/>
      <c r="BN935" s="5"/>
      <c r="BO935" s="4"/>
      <c r="BP935" s="6"/>
      <c r="BQ935" s="4"/>
      <c r="BR935" s="6"/>
      <c r="BS935" s="5"/>
      <c r="BT935" s="5"/>
      <c r="BU935" s="4"/>
      <c r="BV935" s="6"/>
      <c r="BW935" s="4"/>
      <c r="BX935" s="6"/>
      <c r="BY935" s="5"/>
      <c r="BZ935" s="5"/>
      <c r="CA935" s="4"/>
      <c r="CB935" s="6"/>
      <c r="CC935" s="4"/>
      <c r="CD935" s="6"/>
      <c r="CE935" s="5"/>
      <c r="CF935" s="5"/>
      <c r="CG935" s="4"/>
      <c r="CH935" s="6"/>
      <c r="CI935" s="4"/>
      <c r="CJ935" s="6"/>
      <c r="CK935" s="5"/>
      <c r="CL935" s="5"/>
      <c r="CM935" s="4"/>
      <c r="CN935" s="6"/>
      <c r="CO935" s="4"/>
      <c r="CP935" s="6"/>
      <c r="CQ935" s="5"/>
      <c r="CR935" s="5"/>
      <c r="CS935" s="4"/>
      <c r="CT935" s="6"/>
      <c r="CU935" s="4"/>
      <c r="CV935" s="6"/>
      <c r="CW935" s="5"/>
      <c r="CX935" s="5"/>
      <c r="CY935" s="4"/>
      <c r="CZ935" s="6"/>
      <c r="DA935" s="4"/>
      <c r="DB935" s="6"/>
      <c r="DC935" s="5"/>
      <c r="DD935" s="5"/>
      <c r="DE935" s="4"/>
      <c r="DF935" s="6"/>
      <c r="DG935" s="4"/>
      <c r="DH935" s="6"/>
      <c r="DI935" s="5"/>
      <c r="DJ935" s="5"/>
      <c r="DK935" s="4"/>
      <c r="DL935" s="6"/>
      <c r="DM935" s="4"/>
      <c r="DN935" s="6"/>
      <c r="DO935" s="5"/>
      <c r="DP935" s="5"/>
      <c r="DQ935" s="4"/>
      <c r="DR935" s="6"/>
      <c r="DS935" s="4"/>
      <c r="DT935" s="6"/>
      <c r="DU935" s="5"/>
      <c r="DV935" s="5"/>
      <c r="DW935" s="4"/>
      <c r="DX935" s="6"/>
      <c r="DY935" s="4"/>
      <c r="DZ935" s="6"/>
      <c r="EA935" s="5"/>
      <c r="EB935" s="5"/>
      <c r="EC935" s="4"/>
      <c r="ED935" s="6"/>
      <c r="EE935" s="4"/>
      <c r="EF935" s="6"/>
      <c r="EG935" s="5"/>
      <c r="EH935" s="5"/>
      <c r="EI935" s="4"/>
      <c r="EJ935" s="6"/>
      <c r="EK935" s="4"/>
      <c r="EL935" s="6"/>
      <c r="EM935" s="5"/>
      <c r="EN935" s="5"/>
      <c r="EO935" s="4"/>
      <c r="EP935" s="6"/>
      <c r="EQ935" s="4"/>
      <c r="ER935" s="6"/>
      <c r="ES935" s="5"/>
      <c r="ET935" s="5"/>
      <c r="EU935" s="4"/>
      <c r="EV935" s="6"/>
      <c r="EW935" s="4"/>
      <c r="EX935" s="6"/>
      <c r="EY935" s="5"/>
      <c r="EZ935" s="5"/>
      <c r="FA935" s="4"/>
      <c r="FB935" s="6"/>
      <c r="FC935" s="4"/>
      <c r="FD935" s="6"/>
      <c r="FE935" s="5"/>
      <c r="FF935" s="5"/>
      <c r="FG935" s="4"/>
      <c r="FH935" s="6"/>
      <c r="FI935" s="4"/>
      <c r="FJ935" s="6"/>
      <c r="FK935" s="5"/>
      <c r="FL935" s="5"/>
      <c r="FM935" s="4"/>
      <c r="FN935" s="6"/>
      <c r="FO935" s="4"/>
      <c r="FP935" s="6"/>
      <c r="FQ935" s="5"/>
      <c r="FR935" s="5"/>
      <c r="FS935" s="4"/>
      <c r="FT935" s="6"/>
      <c r="FU935" s="4"/>
      <c r="FV935" s="6"/>
      <c r="FW935" s="5"/>
      <c r="FX935" s="5"/>
      <c r="FY935" s="4"/>
      <c r="FZ935" s="6"/>
      <c r="GA935" s="4"/>
      <c r="GB935" s="6"/>
      <c r="GC935" s="5"/>
      <c r="GD935" s="5"/>
      <c r="GE935" s="4"/>
      <c r="GF935" s="6"/>
      <c r="GG935" s="4"/>
      <c r="GH935" s="6"/>
      <c r="GI935" s="5"/>
      <c r="GJ935" s="5"/>
      <c r="GK935" s="4"/>
      <c r="GL935" s="6"/>
      <c r="GM935" s="4"/>
      <c r="GN935" s="6"/>
      <c r="GO935" s="5"/>
      <c r="GP935" s="5"/>
      <c r="GQ935" s="4"/>
      <c r="GR935" s="6"/>
      <c r="GS935" s="4"/>
      <c r="GT935" s="6"/>
      <c r="GU935" s="5"/>
      <c r="GV935" s="5"/>
      <c r="GW935" s="4"/>
      <c r="GX935" s="6"/>
      <c r="GY935" s="4"/>
      <c r="GZ935" s="6"/>
      <c r="HA935" s="5"/>
      <c r="HB935" s="5"/>
      <c r="HC935" s="4"/>
      <c r="HD935" s="6"/>
      <c r="HE935" s="4"/>
      <c r="HF935" s="6"/>
      <c r="HG935" s="5"/>
      <c r="HH935" s="5"/>
      <c r="HI935" s="4"/>
      <c r="HJ935" s="6"/>
      <c r="HK935" s="4"/>
      <c r="HL935" s="6"/>
      <c r="HM935" s="5"/>
      <c r="HN935" s="5"/>
      <c r="HO935" s="4"/>
      <c r="HP935" s="6"/>
      <c r="HQ935" s="4"/>
      <c r="HR935" s="6"/>
      <c r="HS935" s="5"/>
      <c r="HT935" s="5"/>
      <c r="HU935" s="4"/>
      <c r="HV935" s="6"/>
      <c r="HW935" s="4"/>
      <c r="HX935" s="6"/>
      <c r="HY935" s="5"/>
      <c r="HZ935" s="5"/>
      <c r="IA935" s="4"/>
      <c r="IB935" s="6"/>
      <c r="IC935" s="4"/>
      <c r="ID935" s="6"/>
      <c r="IE935" s="5"/>
      <c r="IF935" s="5"/>
      <c r="IG935" s="4"/>
      <c r="IH935" s="6"/>
      <c r="II935" s="4"/>
      <c r="IJ935" s="6"/>
      <c r="IK935" s="5"/>
      <c r="IL935" s="5"/>
      <c r="IM935" s="4"/>
      <c r="IN935" s="6"/>
      <c r="IO935" s="4"/>
      <c r="IP935" s="6"/>
      <c r="IQ935" s="5"/>
      <c r="IR935" s="5"/>
      <c r="IS935" s="4"/>
      <c r="IT935" s="6"/>
      <c r="IU935" s="4"/>
      <c r="IV935" s="6"/>
      <c r="IW935" s="5"/>
      <c r="IX935" s="5"/>
      <c r="IY935" s="4"/>
      <c r="IZ935" s="6"/>
      <c r="JA935" s="4"/>
      <c r="JB935" s="6"/>
      <c r="JC935" s="5"/>
      <c r="JD935" s="5"/>
      <c r="JE935" s="4"/>
      <c r="JF935" s="6"/>
      <c r="JG935" s="4"/>
      <c r="JH935" s="6"/>
      <c r="JI935" s="5"/>
      <c r="JJ935" s="5"/>
      <c r="JK935" s="4"/>
      <c r="JL935" s="6"/>
      <c r="JM935" s="4"/>
      <c r="JN935" s="6"/>
      <c r="JO935" s="5"/>
      <c r="JP935" s="5"/>
      <c r="JQ935" s="4"/>
      <c r="JR935" s="6"/>
      <c r="JS935" s="4"/>
      <c r="JT935" s="6"/>
      <c r="JU935" s="5"/>
      <c r="JV935" s="5"/>
      <c r="JW935" s="4"/>
      <c r="JX935" s="6"/>
      <c r="JY935" s="4"/>
      <c r="JZ935" s="6"/>
      <c r="KA935" s="5"/>
      <c r="KB935" s="5"/>
      <c r="KC935" s="4"/>
      <c r="KD935" s="6"/>
      <c r="KE935" s="4"/>
      <c r="KF935" s="6"/>
      <c r="KG935" s="5"/>
      <c r="KH935" s="5"/>
      <c r="KI935" s="4"/>
      <c r="KJ935" s="6"/>
      <c r="KK935" s="4"/>
      <c r="KL935" s="6"/>
      <c r="KM935" s="5"/>
      <c r="KN935" s="5"/>
    </row>
    <row r="936">
      <c r="A936" s="3" t="s">
        <v>85</v>
      </c>
      <c r="B936" s="3" t="s">
        <v>789</v>
      </c>
      <c r="C936" s="3" t="s">
        <v>87</v>
      </c>
      <c r="D936" s="3" t="s">
        <v>396</v>
      </c>
      <c r="E936" s="3" t="s">
        <v>810</v>
      </c>
      <c r="F936" s="3" t="s">
        <v>810</v>
      </c>
      <c r="G936" s="3" t="s">
        <v>810</v>
      </c>
      <c r="H936" s="3" t="s">
        <v>351</v>
      </c>
      <c r="I936" s="3" t="s">
        <v>1320</v>
      </c>
      <c r="J936" s="3" t="s">
        <v>1318</v>
      </c>
      <c r="K936" s="4"/>
      <c r="L936" s="4">
        <f>=ROUNDDOWN({0},0)</f>
      </c>
      <c r="M936" s="4">
        <v>1078</v>
      </c>
      <c r="N936" s="5"/>
      <c r="O936" s="4"/>
      <c r="P936" s="4">
        <f>=ROUNDDOWN({0},0)</f>
      </c>
      <c r="Q936" s="4"/>
      <c r="R936" s="5"/>
      <c r="S936" s="4"/>
      <c r="T936" s="6"/>
      <c r="U936" s="4"/>
      <c r="V936" s="6"/>
      <c r="W936" s="5"/>
      <c r="X936" s="5"/>
      <c r="Y936" s="4"/>
      <c r="Z936" s="6"/>
      <c r="AA936" s="4"/>
      <c r="AB936" s="6"/>
      <c r="AC936" s="5"/>
      <c r="AD936" s="5"/>
      <c r="AE936" s="4"/>
      <c r="AF936" s="6"/>
      <c r="AG936" s="4"/>
      <c r="AH936" s="6"/>
      <c r="AI936" s="5"/>
      <c r="AJ936" s="5"/>
      <c r="AK936" s="4"/>
      <c r="AL936" s="6"/>
      <c r="AM936" s="4"/>
      <c r="AN936" s="6"/>
      <c r="AO936" s="5"/>
      <c r="AP936" s="5"/>
      <c r="AQ936" s="4"/>
      <c r="AR936" s="6"/>
      <c r="AS936" s="4"/>
      <c r="AT936" s="6"/>
      <c r="AU936" s="5"/>
      <c r="AV936" s="5"/>
      <c r="AW936" s="4"/>
      <c r="AX936" s="6"/>
      <c r="AY936" s="4"/>
      <c r="AZ936" s="6"/>
      <c r="BA936" s="5"/>
      <c r="BB936" s="5"/>
      <c r="BC936" s="4"/>
      <c r="BD936" s="6"/>
      <c r="BE936" s="4"/>
      <c r="BF936" s="6"/>
      <c r="BG936" s="5"/>
      <c r="BH936" s="5"/>
      <c r="BI936" s="4"/>
      <c r="BJ936" s="6"/>
      <c r="BK936" s="4"/>
      <c r="BL936" s="6"/>
      <c r="BM936" s="5"/>
      <c r="BN936" s="5"/>
      <c r="BO936" s="4"/>
      <c r="BP936" s="6"/>
      <c r="BQ936" s="4"/>
      <c r="BR936" s="6"/>
      <c r="BS936" s="5"/>
      <c r="BT936" s="5"/>
      <c r="BU936" s="4"/>
      <c r="BV936" s="6"/>
      <c r="BW936" s="4"/>
      <c r="BX936" s="6"/>
      <c r="BY936" s="5"/>
      <c r="BZ936" s="5"/>
      <c r="CA936" s="4"/>
      <c r="CB936" s="6"/>
      <c r="CC936" s="4"/>
      <c r="CD936" s="6"/>
      <c r="CE936" s="5"/>
      <c r="CF936" s="5"/>
      <c r="CG936" s="4"/>
      <c r="CH936" s="6"/>
      <c r="CI936" s="4"/>
      <c r="CJ936" s="6"/>
      <c r="CK936" s="5"/>
      <c r="CL936" s="5"/>
      <c r="CM936" s="4"/>
      <c r="CN936" s="6"/>
      <c r="CO936" s="4"/>
      <c r="CP936" s="6"/>
      <c r="CQ936" s="5"/>
      <c r="CR936" s="5"/>
      <c r="CS936" s="4"/>
      <c r="CT936" s="6"/>
      <c r="CU936" s="4"/>
      <c r="CV936" s="6"/>
      <c r="CW936" s="5"/>
      <c r="CX936" s="5"/>
      <c r="CY936" s="4"/>
      <c r="CZ936" s="6"/>
      <c r="DA936" s="4"/>
      <c r="DB936" s="6"/>
      <c r="DC936" s="5"/>
      <c r="DD936" s="5"/>
      <c r="DE936" s="4"/>
      <c r="DF936" s="6"/>
      <c r="DG936" s="4"/>
      <c r="DH936" s="6"/>
      <c r="DI936" s="5"/>
      <c r="DJ936" s="5"/>
      <c r="DK936" s="4"/>
      <c r="DL936" s="6"/>
      <c r="DM936" s="4"/>
      <c r="DN936" s="6"/>
      <c r="DO936" s="5"/>
      <c r="DP936" s="5"/>
      <c r="DQ936" s="4"/>
      <c r="DR936" s="6"/>
      <c r="DS936" s="4"/>
      <c r="DT936" s="6"/>
      <c r="DU936" s="5"/>
      <c r="DV936" s="5"/>
      <c r="DW936" s="4"/>
      <c r="DX936" s="6"/>
      <c r="DY936" s="4"/>
      <c r="DZ936" s="6"/>
      <c r="EA936" s="5"/>
      <c r="EB936" s="5"/>
      <c r="EC936" s="4"/>
      <c r="ED936" s="6"/>
      <c r="EE936" s="4"/>
      <c r="EF936" s="6"/>
      <c r="EG936" s="5"/>
      <c r="EH936" s="5"/>
      <c r="EI936" s="4"/>
      <c r="EJ936" s="6"/>
      <c r="EK936" s="4"/>
      <c r="EL936" s="6"/>
      <c r="EM936" s="5"/>
      <c r="EN936" s="5"/>
      <c r="EO936" s="4"/>
      <c r="EP936" s="6"/>
      <c r="EQ936" s="4"/>
      <c r="ER936" s="6"/>
      <c r="ES936" s="5"/>
      <c r="ET936" s="5"/>
      <c r="EU936" s="4"/>
      <c r="EV936" s="6"/>
      <c r="EW936" s="4"/>
      <c r="EX936" s="6"/>
      <c r="EY936" s="5"/>
      <c r="EZ936" s="5"/>
      <c r="FA936" s="4"/>
      <c r="FB936" s="6"/>
      <c r="FC936" s="4"/>
      <c r="FD936" s="6"/>
      <c r="FE936" s="5"/>
      <c r="FF936" s="5"/>
      <c r="FG936" s="4"/>
      <c r="FH936" s="6"/>
      <c r="FI936" s="4"/>
      <c r="FJ936" s="6"/>
      <c r="FK936" s="5"/>
      <c r="FL936" s="5"/>
      <c r="FM936" s="4"/>
      <c r="FN936" s="6"/>
      <c r="FO936" s="4"/>
      <c r="FP936" s="6"/>
      <c r="FQ936" s="5"/>
      <c r="FR936" s="5"/>
      <c r="FS936" s="4"/>
      <c r="FT936" s="6"/>
      <c r="FU936" s="4"/>
      <c r="FV936" s="6"/>
      <c r="FW936" s="5"/>
      <c r="FX936" s="5"/>
      <c r="FY936" s="4"/>
      <c r="FZ936" s="6"/>
      <c r="GA936" s="4"/>
      <c r="GB936" s="6"/>
      <c r="GC936" s="5"/>
      <c r="GD936" s="5"/>
      <c r="GE936" s="4"/>
      <c r="GF936" s="6"/>
      <c r="GG936" s="4"/>
      <c r="GH936" s="6"/>
      <c r="GI936" s="5"/>
      <c r="GJ936" s="5"/>
      <c r="GK936" s="4"/>
      <c r="GL936" s="6"/>
      <c r="GM936" s="4"/>
      <c r="GN936" s="6"/>
      <c r="GO936" s="5"/>
      <c r="GP936" s="5"/>
      <c r="GQ936" s="4"/>
      <c r="GR936" s="6"/>
      <c r="GS936" s="4"/>
      <c r="GT936" s="6"/>
      <c r="GU936" s="5"/>
      <c r="GV936" s="5"/>
      <c r="GW936" s="4"/>
      <c r="GX936" s="6"/>
      <c r="GY936" s="4"/>
      <c r="GZ936" s="6"/>
      <c r="HA936" s="5"/>
      <c r="HB936" s="5"/>
      <c r="HC936" s="4"/>
      <c r="HD936" s="6"/>
      <c r="HE936" s="4"/>
      <c r="HF936" s="6"/>
      <c r="HG936" s="5"/>
      <c r="HH936" s="5"/>
      <c r="HI936" s="4"/>
      <c r="HJ936" s="6"/>
      <c r="HK936" s="4"/>
      <c r="HL936" s="6"/>
      <c r="HM936" s="5"/>
      <c r="HN936" s="5"/>
      <c r="HO936" s="4"/>
      <c r="HP936" s="6"/>
      <c r="HQ936" s="4"/>
      <c r="HR936" s="6"/>
      <c r="HS936" s="5"/>
      <c r="HT936" s="5"/>
      <c r="HU936" s="4"/>
      <c r="HV936" s="6"/>
      <c r="HW936" s="4"/>
      <c r="HX936" s="6"/>
      <c r="HY936" s="5"/>
      <c r="HZ936" s="5"/>
      <c r="IA936" s="4"/>
      <c r="IB936" s="6"/>
      <c r="IC936" s="4"/>
      <c r="ID936" s="6"/>
      <c r="IE936" s="5"/>
      <c r="IF936" s="5"/>
      <c r="IG936" s="4"/>
      <c r="IH936" s="6"/>
      <c r="II936" s="4"/>
      <c r="IJ936" s="6"/>
      <c r="IK936" s="5"/>
      <c r="IL936" s="5"/>
      <c r="IM936" s="4"/>
      <c r="IN936" s="6"/>
      <c r="IO936" s="4"/>
      <c r="IP936" s="6"/>
      <c r="IQ936" s="5"/>
      <c r="IR936" s="5"/>
      <c r="IS936" s="4"/>
      <c r="IT936" s="6"/>
      <c r="IU936" s="4"/>
      <c r="IV936" s="6"/>
      <c r="IW936" s="5"/>
      <c r="IX936" s="5"/>
      <c r="IY936" s="4"/>
      <c r="IZ936" s="6"/>
      <c r="JA936" s="4"/>
      <c r="JB936" s="6"/>
      <c r="JC936" s="5"/>
      <c r="JD936" s="5"/>
      <c r="JE936" s="4"/>
      <c r="JF936" s="6"/>
      <c r="JG936" s="4"/>
      <c r="JH936" s="6"/>
      <c r="JI936" s="5"/>
      <c r="JJ936" s="5"/>
      <c r="JK936" s="4"/>
      <c r="JL936" s="6"/>
      <c r="JM936" s="4"/>
      <c r="JN936" s="6"/>
      <c r="JO936" s="5"/>
      <c r="JP936" s="5"/>
      <c r="JQ936" s="4"/>
      <c r="JR936" s="6"/>
      <c r="JS936" s="4"/>
      <c r="JT936" s="6"/>
      <c r="JU936" s="5"/>
      <c r="JV936" s="5"/>
      <c r="JW936" s="4"/>
      <c r="JX936" s="6"/>
      <c r="JY936" s="4"/>
      <c r="JZ936" s="6"/>
      <c r="KA936" s="5"/>
      <c r="KB936" s="5"/>
      <c r="KC936" s="4"/>
      <c r="KD936" s="6"/>
      <c r="KE936" s="4"/>
      <c r="KF936" s="6"/>
      <c r="KG936" s="5"/>
      <c r="KH936" s="5"/>
      <c r="KI936" s="4"/>
      <c r="KJ936" s="6"/>
      <c r="KK936" s="4"/>
      <c r="KL936" s="6"/>
      <c r="KM936" s="5"/>
      <c r="KN936" s="5"/>
    </row>
    <row r="937">
      <c r="A937" s="3" t="s">
        <v>85</v>
      </c>
      <c r="B937" s="3" t="s">
        <v>789</v>
      </c>
      <c r="C937" s="3" t="s">
        <v>541</v>
      </c>
      <c r="D937" s="3" t="s">
        <v>542</v>
      </c>
      <c r="E937" s="3" t="s">
        <v>207</v>
      </c>
      <c r="F937" s="3" t="s">
        <v>207</v>
      </c>
      <c r="G937" s="3" t="s">
        <v>207</v>
      </c>
      <c r="H937" s="3" t="s">
        <v>104</v>
      </c>
      <c r="I937" s="3" t="s">
        <v>1341</v>
      </c>
      <c r="J937" s="3" t="s">
        <v>1319</v>
      </c>
      <c r="K937" s="4">
        <v>605</v>
      </c>
      <c r="L937" s="4">
        <f>=ROUNDDOWN(11.2037037037037,0)</f>
      </c>
      <c r="M937" s="4">
        <v>1600</v>
      </c>
      <c r="N937" s="5">
        <v>1</v>
      </c>
      <c r="O937" s="4"/>
      <c r="P937" s="4">
        <f>=ROUNDDOWN({0},0)</f>
      </c>
      <c r="Q937" s="4"/>
      <c r="R937" s="5"/>
      <c r="S937" s="4">
        <v>52</v>
      </c>
      <c r="T937" s="6">
        <v>1206.13</v>
      </c>
      <c r="U937" s="4"/>
      <c r="V937" s="6"/>
      <c r="W937" s="5"/>
      <c r="X937" s="5"/>
      <c r="Y937" s="4"/>
      <c r="Z937" s="6"/>
      <c r="AA937" s="4"/>
      <c r="AB937" s="6"/>
      <c r="AC937" s="5"/>
      <c r="AD937" s="5"/>
      <c r="AE937" s="4">
        <v>1</v>
      </c>
      <c r="AF937" s="6">
        <v>21.25</v>
      </c>
      <c r="AG937" s="4"/>
      <c r="AH937" s="6"/>
      <c r="AI937" s="5"/>
      <c r="AJ937" s="5"/>
      <c r="AK937" s="4"/>
      <c r="AL937" s="6"/>
      <c r="AM937" s="4"/>
      <c r="AN937" s="6"/>
      <c r="AO937" s="5"/>
      <c r="AP937" s="5"/>
      <c r="AQ937" s="4"/>
      <c r="AR937" s="6"/>
      <c r="AS937" s="4"/>
      <c r="AT937" s="6"/>
      <c r="AU937" s="5"/>
      <c r="AV937" s="5"/>
      <c r="AW937" s="4"/>
      <c r="AX937" s="6"/>
      <c r="AY937" s="4"/>
      <c r="AZ937" s="6"/>
      <c r="BA937" s="5"/>
      <c r="BB937" s="5"/>
      <c r="BC937" s="4"/>
      <c r="BD937" s="6"/>
      <c r="BE937" s="4"/>
      <c r="BF937" s="6"/>
      <c r="BG937" s="5"/>
      <c r="BH937" s="5"/>
      <c r="BI937" s="4">
        <v>35</v>
      </c>
      <c r="BJ937" s="6">
        <v>812.35</v>
      </c>
      <c r="BK937" s="4"/>
      <c r="BL937" s="6"/>
      <c r="BM937" s="5"/>
      <c r="BN937" s="5"/>
      <c r="BO937" s="4"/>
      <c r="BP937" s="6"/>
      <c r="BQ937" s="4"/>
      <c r="BR937" s="6"/>
      <c r="BS937" s="5"/>
      <c r="BT937" s="5"/>
      <c r="BU937" s="4">
        <v>15</v>
      </c>
      <c r="BV937" s="6">
        <v>348.15</v>
      </c>
      <c r="BW937" s="4"/>
      <c r="BX937" s="6"/>
      <c r="BY937" s="5"/>
      <c r="BZ937" s="5"/>
      <c r="CA937" s="4"/>
      <c r="CB937" s="6"/>
      <c r="CC937" s="4"/>
      <c r="CD937" s="6"/>
      <c r="CE937" s="5"/>
      <c r="CF937" s="5"/>
      <c r="CG937" s="4">
        <v>1</v>
      </c>
      <c r="CH937" s="6">
        <v>24.38</v>
      </c>
      <c r="CI937" s="4"/>
      <c r="CJ937" s="6"/>
      <c r="CK937" s="5"/>
      <c r="CL937" s="5"/>
      <c r="CM937" s="4"/>
      <c r="CN937" s="6"/>
      <c r="CO937" s="4"/>
      <c r="CP937" s="6"/>
      <c r="CQ937" s="5"/>
      <c r="CR937" s="5"/>
      <c r="CS937" s="4"/>
      <c r="CT937" s="6"/>
      <c r="CU937" s="4"/>
      <c r="CV937" s="6"/>
      <c r="CW937" s="5"/>
      <c r="CX937" s="5"/>
      <c r="CY937" s="4"/>
      <c r="CZ937" s="6"/>
      <c r="DA937" s="4"/>
      <c r="DB937" s="6"/>
      <c r="DC937" s="5"/>
      <c r="DD937" s="5"/>
      <c r="DE937" s="4"/>
      <c r="DF937" s="6"/>
      <c r="DG937" s="4"/>
      <c r="DH937" s="6"/>
      <c r="DI937" s="5"/>
      <c r="DJ937" s="5"/>
      <c r="DK937" s="4"/>
      <c r="DL937" s="6"/>
      <c r="DM937" s="4"/>
      <c r="DN937" s="6"/>
      <c r="DO937" s="5"/>
      <c r="DP937" s="5"/>
      <c r="DQ937" s="4"/>
      <c r="DR937" s="6"/>
      <c r="DS937" s="4"/>
      <c r="DT937" s="6"/>
      <c r="DU937" s="5"/>
      <c r="DV937" s="5"/>
      <c r="DW937" s="4"/>
      <c r="DX937" s="6"/>
      <c r="DY937" s="4"/>
      <c r="DZ937" s="6"/>
      <c r="EA937" s="5"/>
      <c r="EB937" s="5"/>
      <c r="EC937" s="4"/>
      <c r="ED937" s="6"/>
      <c r="EE937" s="4"/>
      <c r="EF937" s="6"/>
      <c r="EG937" s="5"/>
      <c r="EH937" s="5"/>
      <c r="EI937" s="4"/>
      <c r="EJ937" s="6"/>
      <c r="EK937" s="4"/>
      <c r="EL937" s="6"/>
      <c r="EM937" s="5"/>
      <c r="EN937" s="5"/>
      <c r="EO937" s="4"/>
      <c r="EP937" s="6"/>
      <c r="EQ937" s="4"/>
      <c r="ER937" s="6"/>
      <c r="ES937" s="5"/>
      <c r="ET937" s="5"/>
      <c r="EU937" s="4"/>
      <c r="EV937" s="6"/>
      <c r="EW937" s="4"/>
      <c r="EX937" s="6"/>
      <c r="EY937" s="5"/>
      <c r="EZ937" s="5"/>
      <c r="FA937" s="4"/>
      <c r="FB937" s="6"/>
      <c r="FC937" s="4"/>
      <c r="FD937" s="6"/>
      <c r="FE937" s="5"/>
      <c r="FF937" s="5"/>
      <c r="FG937" s="4"/>
      <c r="FH937" s="6"/>
      <c r="FI937" s="4"/>
      <c r="FJ937" s="6"/>
      <c r="FK937" s="5"/>
      <c r="FL937" s="5"/>
      <c r="FM937" s="4"/>
      <c r="FN937" s="6"/>
      <c r="FO937" s="4"/>
      <c r="FP937" s="6"/>
      <c r="FQ937" s="5"/>
      <c r="FR937" s="5"/>
      <c r="FS937" s="4"/>
      <c r="FT937" s="6"/>
      <c r="FU937" s="4"/>
      <c r="FV937" s="6"/>
      <c r="FW937" s="5"/>
      <c r="FX937" s="5"/>
      <c r="FY937" s="4"/>
      <c r="FZ937" s="6"/>
      <c r="GA937" s="4"/>
      <c r="GB937" s="6"/>
      <c r="GC937" s="5"/>
      <c r="GD937" s="5"/>
      <c r="GE937" s="4"/>
      <c r="GF937" s="6"/>
      <c r="GG937" s="4"/>
      <c r="GH937" s="6"/>
      <c r="GI937" s="5"/>
      <c r="GJ937" s="5"/>
      <c r="GK937" s="4"/>
      <c r="GL937" s="6"/>
      <c r="GM937" s="4"/>
      <c r="GN937" s="6"/>
      <c r="GO937" s="5"/>
      <c r="GP937" s="5"/>
      <c r="GQ937" s="4"/>
      <c r="GR937" s="6"/>
      <c r="GS937" s="4"/>
      <c r="GT937" s="6"/>
      <c r="GU937" s="5"/>
      <c r="GV937" s="5"/>
      <c r="GW937" s="4"/>
      <c r="GX937" s="6"/>
      <c r="GY937" s="4"/>
      <c r="GZ937" s="6"/>
      <c r="HA937" s="5"/>
      <c r="HB937" s="5"/>
      <c r="HC937" s="4"/>
      <c r="HD937" s="6"/>
      <c r="HE937" s="4"/>
      <c r="HF937" s="6"/>
      <c r="HG937" s="5"/>
      <c r="HH937" s="5"/>
      <c r="HI937" s="4"/>
      <c r="HJ937" s="6"/>
      <c r="HK937" s="4"/>
      <c r="HL937" s="6"/>
      <c r="HM937" s="5"/>
      <c r="HN937" s="5"/>
      <c r="HO937" s="4"/>
      <c r="HP937" s="6"/>
      <c r="HQ937" s="4"/>
      <c r="HR937" s="6"/>
      <c r="HS937" s="5"/>
      <c r="HT937" s="5"/>
      <c r="HU937" s="4"/>
      <c r="HV937" s="6"/>
      <c r="HW937" s="4"/>
      <c r="HX937" s="6"/>
      <c r="HY937" s="5"/>
      <c r="HZ937" s="5"/>
      <c r="IA937" s="4"/>
      <c r="IB937" s="6"/>
      <c r="IC937" s="4"/>
      <c r="ID937" s="6"/>
      <c r="IE937" s="5"/>
      <c r="IF937" s="5"/>
      <c r="IG937" s="4"/>
      <c r="IH937" s="6"/>
      <c r="II937" s="4"/>
      <c r="IJ937" s="6"/>
      <c r="IK937" s="5"/>
      <c r="IL937" s="5"/>
      <c r="IM937" s="4"/>
      <c r="IN937" s="6"/>
      <c r="IO937" s="4"/>
      <c r="IP937" s="6"/>
      <c r="IQ937" s="5"/>
      <c r="IR937" s="5"/>
      <c r="IS937" s="4"/>
      <c r="IT937" s="6"/>
      <c r="IU937" s="4"/>
      <c r="IV937" s="6"/>
      <c r="IW937" s="5"/>
      <c r="IX937" s="5"/>
      <c r="IY937" s="4"/>
      <c r="IZ937" s="6"/>
      <c r="JA937" s="4"/>
      <c r="JB937" s="6"/>
      <c r="JC937" s="5"/>
      <c r="JD937" s="5"/>
      <c r="JE937" s="4"/>
      <c r="JF937" s="6"/>
      <c r="JG937" s="4"/>
      <c r="JH937" s="6"/>
      <c r="JI937" s="5"/>
      <c r="JJ937" s="5"/>
      <c r="JK937" s="4"/>
      <c r="JL937" s="6"/>
      <c r="JM937" s="4"/>
      <c r="JN937" s="6"/>
      <c r="JO937" s="5"/>
      <c r="JP937" s="5"/>
      <c r="JQ937" s="4"/>
      <c r="JR937" s="6"/>
      <c r="JS937" s="4"/>
      <c r="JT937" s="6"/>
      <c r="JU937" s="5"/>
      <c r="JV937" s="5"/>
      <c r="JW937" s="4"/>
      <c r="JX937" s="6"/>
      <c r="JY937" s="4"/>
      <c r="JZ937" s="6"/>
      <c r="KA937" s="5"/>
      <c r="KB937" s="5"/>
      <c r="KC937" s="4"/>
      <c r="KD937" s="6"/>
      <c r="KE937" s="4"/>
      <c r="KF937" s="6"/>
      <c r="KG937" s="5"/>
      <c r="KH937" s="5"/>
      <c r="KI937" s="4"/>
      <c r="KJ937" s="6"/>
      <c r="KK937" s="4"/>
      <c r="KL937" s="6"/>
      <c r="KM937" s="5"/>
      <c r="KN937" s="5"/>
    </row>
    <row r="938">
      <c r="A938" s="3" t="s">
        <v>85</v>
      </c>
      <c r="B938" s="3" t="s">
        <v>789</v>
      </c>
      <c r="C938" s="3" t="s">
        <v>541</v>
      </c>
      <c r="D938" s="3" t="s">
        <v>542</v>
      </c>
      <c r="E938" s="3" t="s">
        <v>207</v>
      </c>
      <c r="F938" s="3" t="s">
        <v>207</v>
      </c>
      <c r="G938" s="3" t="s">
        <v>207</v>
      </c>
      <c r="H938" s="3" t="s">
        <v>104</v>
      </c>
      <c r="I938" s="3" t="s">
        <v>1312</v>
      </c>
      <c r="J938" s="3" t="s">
        <v>1319</v>
      </c>
      <c r="K938" s="4">
        <v>324</v>
      </c>
      <c r="L938" s="4">
        <f>=ROUNDDOWN(20.25,0)</f>
      </c>
      <c r="M938" s="4">
        <v>300</v>
      </c>
      <c r="N938" s="5">
        <v>1</v>
      </c>
      <c r="O938" s="4"/>
      <c r="P938" s="4">
        <f>=ROUNDDOWN({0},0)</f>
      </c>
      <c r="Q938" s="4"/>
      <c r="R938" s="5"/>
      <c r="S938" s="4">
        <v>1</v>
      </c>
      <c r="T938" s="6">
        <v>21.25</v>
      </c>
      <c r="U938" s="4"/>
      <c r="V938" s="6"/>
      <c r="W938" s="5"/>
      <c r="X938" s="5"/>
      <c r="Y938" s="4"/>
      <c r="Z938" s="6"/>
      <c r="AA938" s="4"/>
      <c r="AB938" s="6"/>
      <c r="AC938" s="5"/>
      <c r="AD938" s="5"/>
      <c r="AE938" s="4">
        <v>1</v>
      </c>
      <c r="AF938" s="6">
        <v>21.25</v>
      </c>
      <c r="AG938" s="4"/>
      <c r="AH938" s="6"/>
      <c r="AI938" s="5"/>
      <c r="AJ938" s="5"/>
      <c r="AK938" s="4"/>
      <c r="AL938" s="6"/>
      <c r="AM938" s="4"/>
      <c r="AN938" s="6"/>
      <c r="AO938" s="5"/>
      <c r="AP938" s="5"/>
      <c r="AQ938" s="4"/>
      <c r="AR938" s="6"/>
      <c r="AS938" s="4"/>
      <c r="AT938" s="6"/>
      <c r="AU938" s="5"/>
      <c r="AV938" s="5"/>
      <c r="AW938" s="4"/>
      <c r="AX938" s="6"/>
      <c r="AY938" s="4"/>
      <c r="AZ938" s="6"/>
      <c r="BA938" s="5"/>
      <c r="BB938" s="5"/>
      <c r="BC938" s="4"/>
      <c r="BD938" s="6"/>
      <c r="BE938" s="4"/>
      <c r="BF938" s="6"/>
      <c r="BG938" s="5"/>
      <c r="BH938" s="5"/>
      <c r="BI938" s="4"/>
      <c r="BJ938" s="6"/>
      <c r="BK938" s="4"/>
      <c r="BL938" s="6"/>
      <c r="BM938" s="5"/>
      <c r="BN938" s="5"/>
      <c r="BO938" s="4"/>
      <c r="BP938" s="6"/>
      <c r="BQ938" s="4"/>
      <c r="BR938" s="6"/>
      <c r="BS938" s="5"/>
      <c r="BT938" s="5"/>
      <c r="BU938" s="4"/>
      <c r="BV938" s="6"/>
      <c r="BW938" s="4"/>
      <c r="BX938" s="6"/>
      <c r="BY938" s="5"/>
      <c r="BZ938" s="5"/>
      <c r="CA938" s="4"/>
      <c r="CB938" s="6"/>
      <c r="CC938" s="4"/>
      <c r="CD938" s="6"/>
      <c r="CE938" s="5"/>
      <c r="CF938" s="5"/>
      <c r="CG938" s="4"/>
      <c r="CH938" s="6"/>
      <c r="CI938" s="4"/>
      <c r="CJ938" s="6"/>
      <c r="CK938" s="5"/>
      <c r="CL938" s="5"/>
      <c r="CM938" s="4"/>
      <c r="CN938" s="6"/>
      <c r="CO938" s="4"/>
      <c r="CP938" s="6"/>
      <c r="CQ938" s="5"/>
      <c r="CR938" s="5"/>
      <c r="CS938" s="4"/>
      <c r="CT938" s="6"/>
      <c r="CU938" s="4"/>
      <c r="CV938" s="6"/>
      <c r="CW938" s="5"/>
      <c r="CX938" s="5"/>
      <c r="CY938" s="4"/>
      <c r="CZ938" s="6"/>
      <c r="DA938" s="4"/>
      <c r="DB938" s="6"/>
      <c r="DC938" s="5"/>
      <c r="DD938" s="5"/>
      <c r="DE938" s="4"/>
      <c r="DF938" s="6"/>
      <c r="DG938" s="4"/>
      <c r="DH938" s="6"/>
      <c r="DI938" s="5"/>
      <c r="DJ938" s="5"/>
      <c r="DK938" s="4"/>
      <c r="DL938" s="6"/>
      <c r="DM938" s="4"/>
      <c r="DN938" s="6"/>
      <c r="DO938" s="5"/>
      <c r="DP938" s="5"/>
      <c r="DQ938" s="4"/>
      <c r="DR938" s="6"/>
      <c r="DS938" s="4"/>
      <c r="DT938" s="6"/>
      <c r="DU938" s="5"/>
      <c r="DV938" s="5"/>
      <c r="DW938" s="4"/>
      <c r="DX938" s="6"/>
      <c r="DY938" s="4"/>
      <c r="DZ938" s="6"/>
      <c r="EA938" s="5"/>
      <c r="EB938" s="5"/>
      <c r="EC938" s="4"/>
      <c r="ED938" s="6"/>
      <c r="EE938" s="4"/>
      <c r="EF938" s="6"/>
      <c r="EG938" s="5"/>
      <c r="EH938" s="5"/>
      <c r="EI938" s="4"/>
      <c r="EJ938" s="6"/>
      <c r="EK938" s="4"/>
      <c r="EL938" s="6"/>
      <c r="EM938" s="5"/>
      <c r="EN938" s="5"/>
      <c r="EO938" s="4"/>
      <c r="EP938" s="6"/>
      <c r="EQ938" s="4"/>
      <c r="ER938" s="6"/>
      <c r="ES938" s="5"/>
      <c r="ET938" s="5"/>
      <c r="EU938" s="4"/>
      <c r="EV938" s="6"/>
      <c r="EW938" s="4"/>
      <c r="EX938" s="6"/>
      <c r="EY938" s="5"/>
      <c r="EZ938" s="5"/>
      <c r="FA938" s="4"/>
      <c r="FB938" s="6"/>
      <c r="FC938" s="4"/>
      <c r="FD938" s="6"/>
      <c r="FE938" s="5"/>
      <c r="FF938" s="5"/>
      <c r="FG938" s="4"/>
      <c r="FH938" s="6"/>
      <c r="FI938" s="4"/>
      <c r="FJ938" s="6"/>
      <c r="FK938" s="5"/>
      <c r="FL938" s="5"/>
      <c r="FM938" s="4"/>
      <c r="FN938" s="6"/>
      <c r="FO938" s="4"/>
      <c r="FP938" s="6"/>
      <c r="FQ938" s="5"/>
      <c r="FR938" s="5"/>
      <c r="FS938" s="4"/>
      <c r="FT938" s="6"/>
      <c r="FU938" s="4"/>
      <c r="FV938" s="6"/>
      <c r="FW938" s="5"/>
      <c r="FX938" s="5"/>
      <c r="FY938" s="4"/>
      <c r="FZ938" s="6"/>
      <c r="GA938" s="4"/>
      <c r="GB938" s="6"/>
      <c r="GC938" s="5"/>
      <c r="GD938" s="5"/>
      <c r="GE938" s="4"/>
      <c r="GF938" s="6"/>
      <c r="GG938" s="4"/>
      <c r="GH938" s="6"/>
      <c r="GI938" s="5"/>
      <c r="GJ938" s="5"/>
      <c r="GK938" s="4"/>
      <c r="GL938" s="6"/>
      <c r="GM938" s="4"/>
      <c r="GN938" s="6"/>
      <c r="GO938" s="5"/>
      <c r="GP938" s="5"/>
      <c r="GQ938" s="4"/>
      <c r="GR938" s="6"/>
      <c r="GS938" s="4"/>
      <c r="GT938" s="6"/>
      <c r="GU938" s="5"/>
      <c r="GV938" s="5"/>
      <c r="GW938" s="4"/>
      <c r="GX938" s="6"/>
      <c r="GY938" s="4"/>
      <c r="GZ938" s="6"/>
      <c r="HA938" s="5"/>
      <c r="HB938" s="5"/>
      <c r="HC938" s="4"/>
      <c r="HD938" s="6"/>
      <c r="HE938" s="4"/>
      <c r="HF938" s="6"/>
      <c r="HG938" s="5"/>
      <c r="HH938" s="5"/>
      <c r="HI938" s="4"/>
      <c r="HJ938" s="6"/>
      <c r="HK938" s="4"/>
      <c r="HL938" s="6"/>
      <c r="HM938" s="5"/>
      <c r="HN938" s="5"/>
      <c r="HO938" s="4"/>
      <c r="HP938" s="6"/>
      <c r="HQ938" s="4"/>
      <c r="HR938" s="6"/>
      <c r="HS938" s="5"/>
      <c r="HT938" s="5"/>
      <c r="HU938" s="4"/>
      <c r="HV938" s="6"/>
      <c r="HW938" s="4"/>
      <c r="HX938" s="6"/>
      <c r="HY938" s="5"/>
      <c r="HZ938" s="5"/>
      <c r="IA938" s="4"/>
      <c r="IB938" s="6"/>
      <c r="IC938" s="4"/>
      <c r="ID938" s="6"/>
      <c r="IE938" s="5"/>
      <c r="IF938" s="5"/>
      <c r="IG938" s="4"/>
      <c r="IH938" s="6"/>
      <c r="II938" s="4"/>
      <c r="IJ938" s="6"/>
      <c r="IK938" s="5"/>
      <c r="IL938" s="5"/>
      <c r="IM938" s="4"/>
      <c r="IN938" s="6"/>
      <c r="IO938" s="4"/>
      <c r="IP938" s="6"/>
      <c r="IQ938" s="5"/>
      <c r="IR938" s="5"/>
      <c r="IS938" s="4"/>
      <c r="IT938" s="6"/>
      <c r="IU938" s="4"/>
      <c r="IV938" s="6"/>
      <c r="IW938" s="5"/>
      <c r="IX938" s="5"/>
      <c r="IY938" s="4"/>
      <c r="IZ938" s="6"/>
      <c r="JA938" s="4"/>
      <c r="JB938" s="6"/>
      <c r="JC938" s="5"/>
      <c r="JD938" s="5"/>
      <c r="JE938" s="4"/>
      <c r="JF938" s="6"/>
      <c r="JG938" s="4"/>
      <c r="JH938" s="6"/>
      <c r="JI938" s="5"/>
      <c r="JJ938" s="5"/>
      <c r="JK938" s="4"/>
      <c r="JL938" s="6"/>
      <c r="JM938" s="4"/>
      <c r="JN938" s="6"/>
      <c r="JO938" s="5"/>
      <c r="JP938" s="5"/>
      <c r="JQ938" s="4"/>
      <c r="JR938" s="6"/>
      <c r="JS938" s="4"/>
      <c r="JT938" s="6"/>
      <c r="JU938" s="5"/>
      <c r="JV938" s="5"/>
      <c r="JW938" s="4"/>
      <c r="JX938" s="6"/>
      <c r="JY938" s="4"/>
      <c r="JZ938" s="6"/>
      <c r="KA938" s="5"/>
      <c r="KB938" s="5"/>
      <c r="KC938" s="4"/>
      <c r="KD938" s="6"/>
      <c r="KE938" s="4"/>
      <c r="KF938" s="6"/>
      <c r="KG938" s="5"/>
      <c r="KH938" s="5"/>
      <c r="KI938" s="4"/>
      <c r="KJ938" s="6"/>
      <c r="KK938" s="4"/>
      <c r="KL938" s="6"/>
      <c r="KM938" s="5"/>
      <c r="KN938" s="5"/>
    </row>
    <row r="939">
      <c r="A939" s="3" t="s">
        <v>85</v>
      </c>
      <c r="B939" s="3" t="s">
        <v>789</v>
      </c>
      <c r="C939" s="3" t="s">
        <v>541</v>
      </c>
      <c r="D939" s="3" t="s">
        <v>542</v>
      </c>
      <c r="E939" s="3" t="s">
        <v>792</v>
      </c>
      <c r="F939" s="3" t="s">
        <v>792</v>
      </c>
      <c r="G939" s="3" t="s">
        <v>792</v>
      </c>
      <c r="H939" s="3" t="s">
        <v>104</v>
      </c>
      <c r="I939" s="3" t="s">
        <v>1341</v>
      </c>
      <c r="J939" s="3" t="s">
        <v>1319</v>
      </c>
      <c r="K939" s="4">
        <v>83</v>
      </c>
      <c r="L939" s="4">
        <f>=ROUNDDOWN(1.62745098039216,0)</f>
      </c>
      <c r="M939" s="4">
        <v>1480</v>
      </c>
      <c r="N939" s="5">
        <v>1</v>
      </c>
      <c r="O939" s="4"/>
      <c r="P939" s="4">
        <f>=ROUNDDOWN({0},0)</f>
      </c>
      <c r="Q939" s="4"/>
      <c r="R939" s="5"/>
      <c r="S939" s="4">
        <v>25</v>
      </c>
      <c r="T939" s="6">
        <v>582.75</v>
      </c>
      <c r="U939" s="4"/>
      <c r="V939" s="6"/>
      <c r="W939" s="5"/>
      <c r="X939" s="5"/>
      <c r="Y939" s="4">
        <v>1</v>
      </c>
      <c r="Z939" s="6">
        <v>22.37</v>
      </c>
      <c r="AA939" s="4"/>
      <c r="AB939" s="6"/>
      <c r="AC939" s="5"/>
      <c r="AD939" s="5"/>
      <c r="AE939" s="4">
        <v>2</v>
      </c>
      <c r="AF939" s="6">
        <v>42.5</v>
      </c>
      <c r="AG939" s="4"/>
      <c r="AH939" s="6"/>
      <c r="AI939" s="5"/>
      <c r="AJ939" s="5"/>
      <c r="AK939" s="4"/>
      <c r="AL939" s="6"/>
      <c r="AM939" s="4"/>
      <c r="AN939" s="6"/>
      <c r="AO939" s="5"/>
      <c r="AP939" s="5"/>
      <c r="AQ939" s="4"/>
      <c r="AR939" s="6"/>
      <c r="AS939" s="4"/>
      <c r="AT939" s="6"/>
      <c r="AU939" s="5"/>
      <c r="AV939" s="5"/>
      <c r="AW939" s="4"/>
      <c r="AX939" s="6"/>
      <c r="AY939" s="4"/>
      <c r="AZ939" s="6"/>
      <c r="BA939" s="5"/>
      <c r="BB939" s="5"/>
      <c r="BC939" s="4"/>
      <c r="BD939" s="6"/>
      <c r="BE939" s="4"/>
      <c r="BF939" s="6"/>
      <c r="BG939" s="5"/>
      <c r="BH939" s="5"/>
      <c r="BI939" s="4">
        <v>21</v>
      </c>
      <c r="BJ939" s="6">
        <v>494.34</v>
      </c>
      <c r="BK939" s="4"/>
      <c r="BL939" s="6"/>
      <c r="BM939" s="5"/>
      <c r="BN939" s="5"/>
      <c r="BO939" s="4"/>
      <c r="BP939" s="6"/>
      <c r="BQ939" s="4"/>
      <c r="BR939" s="6"/>
      <c r="BS939" s="5"/>
      <c r="BT939" s="5"/>
      <c r="BU939" s="4">
        <v>1</v>
      </c>
      <c r="BV939" s="6">
        <v>23.54</v>
      </c>
      <c r="BW939" s="4"/>
      <c r="BX939" s="6"/>
      <c r="BY939" s="5"/>
      <c r="BZ939" s="5"/>
      <c r="CA939" s="4"/>
      <c r="CB939" s="6"/>
      <c r="CC939" s="4"/>
      <c r="CD939" s="6"/>
      <c r="CE939" s="5"/>
      <c r="CF939" s="5"/>
      <c r="CG939" s="4"/>
      <c r="CH939" s="6"/>
      <c r="CI939" s="4"/>
      <c r="CJ939" s="6"/>
      <c r="CK939" s="5"/>
      <c r="CL939" s="5"/>
      <c r="CM939" s="4"/>
      <c r="CN939" s="6"/>
      <c r="CO939" s="4"/>
      <c r="CP939" s="6"/>
      <c r="CQ939" s="5"/>
      <c r="CR939" s="5"/>
      <c r="CS939" s="4"/>
      <c r="CT939" s="6"/>
      <c r="CU939" s="4"/>
      <c r="CV939" s="6"/>
      <c r="CW939" s="5"/>
      <c r="CX939" s="5"/>
      <c r="CY939" s="4"/>
      <c r="CZ939" s="6"/>
      <c r="DA939" s="4"/>
      <c r="DB939" s="6"/>
      <c r="DC939" s="5"/>
      <c r="DD939" s="5"/>
      <c r="DE939" s="4"/>
      <c r="DF939" s="6"/>
      <c r="DG939" s="4"/>
      <c r="DH939" s="6"/>
      <c r="DI939" s="5"/>
      <c r="DJ939" s="5"/>
      <c r="DK939" s="4"/>
      <c r="DL939" s="6"/>
      <c r="DM939" s="4"/>
      <c r="DN939" s="6"/>
      <c r="DO939" s="5"/>
      <c r="DP939" s="5"/>
      <c r="DQ939" s="4"/>
      <c r="DR939" s="6"/>
      <c r="DS939" s="4"/>
      <c r="DT939" s="6"/>
      <c r="DU939" s="5"/>
      <c r="DV939" s="5"/>
      <c r="DW939" s="4"/>
      <c r="DX939" s="6"/>
      <c r="DY939" s="4"/>
      <c r="DZ939" s="6"/>
      <c r="EA939" s="5"/>
      <c r="EB939" s="5"/>
      <c r="EC939" s="4"/>
      <c r="ED939" s="6"/>
      <c r="EE939" s="4"/>
      <c r="EF939" s="6"/>
      <c r="EG939" s="5"/>
      <c r="EH939" s="5"/>
      <c r="EI939" s="4"/>
      <c r="EJ939" s="6"/>
      <c r="EK939" s="4"/>
      <c r="EL939" s="6"/>
      <c r="EM939" s="5"/>
      <c r="EN939" s="5"/>
      <c r="EO939" s="4"/>
      <c r="EP939" s="6"/>
      <c r="EQ939" s="4"/>
      <c r="ER939" s="6"/>
      <c r="ES939" s="5"/>
      <c r="ET939" s="5"/>
      <c r="EU939" s="4"/>
      <c r="EV939" s="6"/>
      <c r="EW939" s="4"/>
      <c r="EX939" s="6"/>
      <c r="EY939" s="5"/>
      <c r="EZ939" s="5"/>
      <c r="FA939" s="4"/>
      <c r="FB939" s="6"/>
      <c r="FC939" s="4"/>
      <c r="FD939" s="6"/>
      <c r="FE939" s="5"/>
      <c r="FF939" s="5"/>
      <c r="FG939" s="4"/>
      <c r="FH939" s="6"/>
      <c r="FI939" s="4"/>
      <c r="FJ939" s="6"/>
      <c r="FK939" s="5"/>
      <c r="FL939" s="5"/>
      <c r="FM939" s="4"/>
      <c r="FN939" s="6"/>
      <c r="FO939" s="4"/>
      <c r="FP939" s="6"/>
      <c r="FQ939" s="5"/>
      <c r="FR939" s="5"/>
      <c r="FS939" s="4"/>
      <c r="FT939" s="6"/>
      <c r="FU939" s="4"/>
      <c r="FV939" s="6"/>
      <c r="FW939" s="5"/>
      <c r="FX939" s="5"/>
      <c r="FY939" s="4"/>
      <c r="FZ939" s="6"/>
      <c r="GA939" s="4"/>
      <c r="GB939" s="6"/>
      <c r="GC939" s="5"/>
      <c r="GD939" s="5"/>
      <c r="GE939" s="4"/>
      <c r="GF939" s="6"/>
      <c r="GG939" s="4"/>
      <c r="GH939" s="6"/>
      <c r="GI939" s="5"/>
      <c r="GJ939" s="5"/>
      <c r="GK939" s="4"/>
      <c r="GL939" s="6"/>
      <c r="GM939" s="4"/>
      <c r="GN939" s="6"/>
      <c r="GO939" s="5"/>
      <c r="GP939" s="5"/>
      <c r="GQ939" s="4"/>
      <c r="GR939" s="6"/>
      <c r="GS939" s="4"/>
      <c r="GT939" s="6"/>
      <c r="GU939" s="5"/>
      <c r="GV939" s="5"/>
      <c r="GW939" s="4"/>
      <c r="GX939" s="6"/>
      <c r="GY939" s="4"/>
      <c r="GZ939" s="6"/>
      <c r="HA939" s="5"/>
      <c r="HB939" s="5"/>
      <c r="HC939" s="4"/>
      <c r="HD939" s="6"/>
      <c r="HE939" s="4"/>
      <c r="HF939" s="6"/>
      <c r="HG939" s="5"/>
      <c r="HH939" s="5"/>
      <c r="HI939" s="4"/>
      <c r="HJ939" s="6"/>
      <c r="HK939" s="4"/>
      <c r="HL939" s="6"/>
      <c r="HM939" s="5"/>
      <c r="HN939" s="5"/>
      <c r="HO939" s="4"/>
      <c r="HP939" s="6"/>
      <c r="HQ939" s="4"/>
      <c r="HR939" s="6"/>
      <c r="HS939" s="5"/>
      <c r="HT939" s="5"/>
      <c r="HU939" s="4"/>
      <c r="HV939" s="6"/>
      <c r="HW939" s="4"/>
      <c r="HX939" s="6"/>
      <c r="HY939" s="5"/>
      <c r="HZ939" s="5"/>
      <c r="IA939" s="4"/>
      <c r="IB939" s="6"/>
      <c r="IC939" s="4"/>
      <c r="ID939" s="6"/>
      <c r="IE939" s="5"/>
      <c r="IF939" s="5"/>
      <c r="IG939" s="4"/>
      <c r="IH939" s="6"/>
      <c r="II939" s="4"/>
      <c r="IJ939" s="6"/>
      <c r="IK939" s="5"/>
      <c r="IL939" s="5"/>
      <c r="IM939" s="4"/>
      <c r="IN939" s="6"/>
      <c r="IO939" s="4"/>
      <c r="IP939" s="6"/>
      <c r="IQ939" s="5"/>
      <c r="IR939" s="5"/>
      <c r="IS939" s="4"/>
      <c r="IT939" s="6"/>
      <c r="IU939" s="4"/>
      <c r="IV939" s="6"/>
      <c r="IW939" s="5"/>
      <c r="IX939" s="5"/>
      <c r="IY939" s="4"/>
      <c r="IZ939" s="6"/>
      <c r="JA939" s="4"/>
      <c r="JB939" s="6"/>
      <c r="JC939" s="5"/>
      <c r="JD939" s="5"/>
      <c r="JE939" s="4"/>
      <c r="JF939" s="6"/>
      <c r="JG939" s="4"/>
      <c r="JH939" s="6"/>
      <c r="JI939" s="5"/>
      <c r="JJ939" s="5"/>
      <c r="JK939" s="4"/>
      <c r="JL939" s="6"/>
      <c r="JM939" s="4"/>
      <c r="JN939" s="6"/>
      <c r="JO939" s="5"/>
      <c r="JP939" s="5"/>
      <c r="JQ939" s="4"/>
      <c r="JR939" s="6"/>
      <c r="JS939" s="4"/>
      <c r="JT939" s="6"/>
      <c r="JU939" s="5"/>
      <c r="JV939" s="5"/>
      <c r="JW939" s="4"/>
      <c r="JX939" s="6"/>
      <c r="JY939" s="4"/>
      <c r="JZ939" s="6"/>
      <c r="KA939" s="5"/>
      <c r="KB939" s="5"/>
      <c r="KC939" s="4"/>
      <c r="KD939" s="6"/>
      <c r="KE939" s="4"/>
      <c r="KF939" s="6"/>
      <c r="KG939" s="5"/>
      <c r="KH939" s="5"/>
      <c r="KI939" s="4"/>
      <c r="KJ939" s="6"/>
      <c r="KK939" s="4"/>
      <c r="KL939" s="6"/>
      <c r="KM939" s="5"/>
      <c r="KN939" s="5"/>
    </row>
    <row r="940">
      <c r="A940" s="3" t="s">
        <v>85</v>
      </c>
      <c r="B940" s="3" t="s">
        <v>789</v>
      </c>
      <c r="C940" s="3" t="s">
        <v>541</v>
      </c>
      <c r="D940" s="3" t="s">
        <v>542</v>
      </c>
      <c r="E940" s="3" t="s">
        <v>796</v>
      </c>
      <c r="F940" s="3" t="s">
        <v>796</v>
      </c>
      <c r="G940" s="3" t="s">
        <v>796</v>
      </c>
      <c r="H940" s="3" t="s">
        <v>104</v>
      </c>
      <c r="I940" s="3" t="s">
        <v>1312</v>
      </c>
      <c r="J940" s="3" t="s">
        <v>1319</v>
      </c>
      <c r="K940" s="4">
        <v>335</v>
      </c>
      <c r="L940" s="4">
        <f>=ROUNDDOWN(4.71830985915493,0)</f>
      </c>
      <c r="M940" s="4">
        <v>3150</v>
      </c>
      <c r="N940" s="5">
        <v>1</v>
      </c>
      <c r="O940" s="4"/>
      <c r="P940" s="4">
        <f>=ROUNDDOWN({0},0)</f>
      </c>
      <c r="Q940" s="4"/>
      <c r="R940" s="5"/>
      <c r="S940" s="4">
        <v>25</v>
      </c>
      <c r="T940" s="6">
        <v>578.29</v>
      </c>
      <c r="U940" s="4"/>
      <c r="V940" s="6"/>
      <c r="W940" s="5"/>
      <c r="X940" s="5"/>
      <c r="Y940" s="4"/>
      <c r="Z940" s="6"/>
      <c r="AA940" s="4"/>
      <c r="AB940" s="6"/>
      <c r="AC940" s="5"/>
      <c r="AD940" s="5"/>
      <c r="AE940" s="4">
        <v>1</v>
      </c>
      <c r="AF940" s="6">
        <v>21.25</v>
      </c>
      <c r="AG940" s="4"/>
      <c r="AH940" s="6"/>
      <c r="AI940" s="5"/>
      <c r="AJ940" s="5"/>
      <c r="AK940" s="4"/>
      <c r="AL940" s="6"/>
      <c r="AM940" s="4"/>
      <c r="AN940" s="6"/>
      <c r="AO940" s="5"/>
      <c r="AP940" s="5"/>
      <c r="AQ940" s="4"/>
      <c r="AR940" s="6"/>
      <c r="AS940" s="4"/>
      <c r="AT940" s="6"/>
      <c r="AU940" s="5"/>
      <c r="AV940" s="5"/>
      <c r="AW940" s="4"/>
      <c r="AX940" s="6"/>
      <c r="AY940" s="4"/>
      <c r="AZ940" s="6"/>
      <c r="BA940" s="5"/>
      <c r="BB940" s="5"/>
      <c r="BC940" s="4"/>
      <c r="BD940" s="6"/>
      <c r="BE940" s="4"/>
      <c r="BF940" s="6"/>
      <c r="BG940" s="5"/>
      <c r="BH940" s="5"/>
      <c r="BI940" s="4">
        <v>24</v>
      </c>
      <c r="BJ940" s="6">
        <v>557.04</v>
      </c>
      <c r="BK940" s="4"/>
      <c r="BL940" s="6"/>
      <c r="BM940" s="5"/>
      <c r="BN940" s="5"/>
      <c r="BO940" s="4"/>
      <c r="BP940" s="6"/>
      <c r="BQ940" s="4"/>
      <c r="BR940" s="6"/>
      <c r="BS940" s="5"/>
      <c r="BT940" s="5"/>
      <c r="BU940" s="4"/>
      <c r="BV940" s="6"/>
      <c r="BW940" s="4"/>
      <c r="BX940" s="6"/>
      <c r="BY940" s="5"/>
      <c r="BZ940" s="5"/>
      <c r="CA940" s="4"/>
      <c r="CB940" s="6"/>
      <c r="CC940" s="4"/>
      <c r="CD940" s="6"/>
      <c r="CE940" s="5"/>
      <c r="CF940" s="5"/>
      <c r="CG940" s="4"/>
      <c r="CH940" s="6"/>
      <c r="CI940" s="4"/>
      <c r="CJ940" s="6"/>
      <c r="CK940" s="5"/>
      <c r="CL940" s="5"/>
      <c r="CM940" s="4"/>
      <c r="CN940" s="6"/>
      <c r="CO940" s="4"/>
      <c r="CP940" s="6"/>
      <c r="CQ940" s="5"/>
      <c r="CR940" s="5"/>
      <c r="CS940" s="4"/>
      <c r="CT940" s="6"/>
      <c r="CU940" s="4"/>
      <c r="CV940" s="6"/>
      <c r="CW940" s="5"/>
      <c r="CX940" s="5"/>
      <c r="CY940" s="4"/>
      <c r="CZ940" s="6"/>
      <c r="DA940" s="4"/>
      <c r="DB940" s="6"/>
      <c r="DC940" s="5"/>
      <c r="DD940" s="5"/>
      <c r="DE940" s="4"/>
      <c r="DF940" s="6"/>
      <c r="DG940" s="4"/>
      <c r="DH940" s="6"/>
      <c r="DI940" s="5"/>
      <c r="DJ940" s="5"/>
      <c r="DK940" s="4"/>
      <c r="DL940" s="6"/>
      <c r="DM940" s="4"/>
      <c r="DN940" s="6"/>
      <c r="DO940" s="5"/>
      <c r="DP940" s="5"/>
      <c r="DQ940" s="4"/>
      <c r="DR940" s="6"/>
      <c r="DS940" s="4"/>
      <c r="DT940" s="6"/>
      <c r="DU940" s="5"/>
      <c r="DV940" s="5"/>
      <c r="DW940" s="4"/>
      <c r="DX940" s="6"/>
      <c r="DY940" s="4"/>
      <c r="DZ940" s="6"/>
      <c r="EA940" s="5"/>
      <c r="EB940" s="5"/>
      <c r="EC940" s="4"/>
      <c r="ED940" s="6"/>
      <c r="EE940" s="4"/>
      <c r="EF940" s="6"/>
      <c r="EG940" s="5"/>
      <c r="EH940" s="5"/>
      <c r="EI940" s="4"/>
      <c r="EJ940" s="6"/>
      <c r="EK940" s="4"/>
      <c r="EL940" s="6"/>
      <c r="EM940" s="5"/>
      <c r="EN940" s="5"/>
      <c r="EO940" s="4"/>
      <c r="EP940" s="6"/>
      <c r="EQ940" s="4"/>
      <c r="ER940" s="6"/>
      <c r="ES940" s="5"/>
      <c r="ET940" s="5"/>
      <c r="EU940" s="4"/>
      <c r="EV940" s="6"/>
      <c r="EW940" s="4"/>
      <c r="EX940" s="6"/>
      <c r="EY940" s="5"/>
      <c r="EZ940" s="5"/>
      <c r="FA940" s="4"/>
      <c r="FB940" s="6"/>
      <c r="FC940" s="4"/>
      <c r="FD940" s="6"/>
      <c r="FE940" s="5"/>
      <c r="FF940" s="5"/>
      <c r="FG940" s="4"/>
      <c r="FH940" s="6"/>
      <c r="FI940" s="4"/>
      <c r="FJ940" s="6"/>
      <c r="FK940" s="5"/>
      <c r="FL940" s="5"/>
      <c r="FM940" s="4"/>
      <c r="FN940" s="6"/>
      <c r="FO940" s="4"/>
      <c r="FP940" s="6"/>
      <c r="FQ940" s="5"/>
      <c r="FR940" s="5"/>
      <c r="FS940" s="4"/>
      <c r="FT940" s="6"/>
      <c r="FU940" s="4"/>
      <c r="FV940" s="6"/>
      <c r="FW940" s="5"/>
      <c r="FX940" s="5"/>
      <c r="FY940" s="4"/>
      <c r="FZ940" s="6"/>
      <c r="GA940" s="4"/>
      <c r="GB940" s="6"/>
      <c r="GC940" s="5"/>
      <c r="GD940" s="5"/>
      <c r="GE940" s="4"/>
      <c r="GF940" s="6"/>
      <c r="GG940" s="4"/>
      <c r="GH940" s="6"/>
      <c r="GI940" s="5"/>
      <c r="GJ940" s="5"/>
      <c r="GK940" s="4"/>
      <c r="GL940" s="6"/>
      <c r="GM940" s="4"/>
      <c r="GN940" s="6"/>
      <c r="GO940" s="5"/>
      <c r="GP940" s="5"/>
      <c r="GQ940" s="4"/>
      <c r="GR940" s="6"/>
      <c r="GS940" s="4"/>
      <c r="GT940" s="6"/>
      <c r="GU940" s="5"/>
      <c r="GV940" s="5"/>
      <c r="GW940" s="4"/>
      <c r="GX940" s="6"/>
      <c r="GY940" s="4"/>
      <c r="GZ940" s="6"/>
      <c r="HA940" s="5"/>
      <c r="HB940" s="5"/>
      <c r="HC940" s="4"/>
      <c r="HD940" s="6"/>
      <c r="HE940" s="4"/>
      <c r="HF940" s="6"/>
      <c r="HG940" s="5"/>
      <c r="HH940" s="5"/>
      <c r="HI940" s="4"/>
      <c r="HJ940" s="6"/>
      <c r="HK940" s="4"/>
      <c r="HL940" s="6"/>
      <c r="HM940" s="5"/>
      <c r="HN940" s="5"/>
      <c r="HO940" s="4"/>
      <c r="HP940" s="6"/>
      <c r="HQ940" s="4"/>
      <c r="HR940" s="6"/>
      <c r="HS940" s="5"/>
      <c r="HT940" s="5"/>
      <c r="HU940" s="4"/>
      <c r="HV940" s="6"/>
      <c r="HW940" s="4"/>
      <c r="HX940" s="6"/>
      <c r="HY940" s="5"/>
      <c r="HZ940" s="5"/>
      <c r="IA940" s="4"/>
      <c r="IB940" s="6"/>
      <c r="IC940" s="4"/>
      <c r="ID940" s="6"/>
      <c r="IE940" s="5"/>
      <c r="IF940" s="5"/>
      <c r="IG940" s="4"/>
      <c r="IH940" s="6"/>
      <c r="II940" s="4"/>
      <c r="IJ940" s="6"/>
      <c r="IK940" s="5"/>
      <c r="IL940" s="5"/>
      <c r="IM940" s="4"/>
      <c r="IN940" s="6"/>
      <c r="IO940" s="4"/>
      <c r="IP940" s="6"/>
      <c r="IQ940" s="5"/>
      <c r="IR940" s="5"/>
      <c r="IS940" s="4"/>
      <c r="IT940" s="6"/>
      <c r="IU940" s="4"/>
      <c r="IV940" s="6"/>
      <c r="IW940" s="5"/>
      <c r="IX940" s="5"/>
      <c r="IY940" s="4"/>
      <c r="IZ940" s="6"/>
      <c r="JA940" s="4"/>
      <c r="JB940" s="6"/>
      <c r="JC940" s="5"/>
      <c r="JD940" s="5"/>
      <c r="JE940" s="4"/>
      <c r="JF940" s="6"/>
      <c r="JG940" s="4"/>
      <c r="JH940" s="6"/>
      <c r="JI940" s="5"/>
      <c r="JJ940" s="5"/>
      <c r="JK940" s="4"/>
      <c r="JL940" s="6"/>
      <c r="JM940" s="4"/>
      <c r="JN940" s="6"/>
      <c r="JO940" s="5"/>
      <c r="JP940" s="5"/>
      <c r="JQ940" s="4"/>
      <c r="JR940" s="6"/>
      <c r="JS940" s="4"/>
      <c r="JT940" s="6"/>
      <c r="JU940" s="5"/>
      <c r="JV940" s="5"/>
      <c r="JW940" s="4"/>
      <c r="JX940" s="6"/>
      <c r="JY940" s="4"/>
      <c r="JZ940" s="6"/>
      <c r="KA940" s="5"/>
      <c r="KB940" s="5"/>
      <c r="KC940" s="4"/>
      <c r="KD940" s="6"/>
      <c r="KE940" s="4"/>
      <c r="KF940" s="6"/>
      <c r="KG940" s="5"/>
      <c r="KH940" s="5"/>
      <c r="KI940" s="4"/>
      <c r="KJ940" s="6"/>
      <c r="KK940" s="4"/>
      <c r="KL940" s="6"/>
      <c r="KM940" s="5"/>
      <c r="KN940" s="5"/>
    </row>
    <row r="941">
      <c r="A941" s="3" t="s">
        <v>85</v>
      </c>
      <c r="B941" s="3" t="s">
        <v>789</v>
      </c>
      <c r="C941" s="3" t="s">
        <v>541</v>
      </c>
      <c r="D941" s="3" t="s">
        <v>542</v>
      </c>
      <c r="E941" s="3" t="s">
        <v>793</v>
      </c>
      <c r="F941" s="3" t="s">
        <v>793</v>
      </c>
      <c r="G941" s="3" t="s">
        <v>793</v>
      </c>
      <c r="H941" s="3" t="s">
        <v>104</v>
      </c>
      <c r="I941" s="3" t="s">
        <v>1322</v>
      </c>
      <c r="J941" s="3" t="s">
        <v>1319</v>
      </c>
      <c r="K941" s="4">
        <v>399</v>
      </c>
      <c r="L941" s="4">
        <f>=ROUNDDOWN(10.5,0)</f>
      </c>
      <c r="M941" s="4">
        <v>1000</v>
      </c>
      <c r="N941" s="5">
        <v>1</v>
      </c>
      <c r="O941" s="4"/>
      <c r="P941" s="4">
        <f>=ROUNDDOWN({0},0)</f>
      </c>
      <c r="Q941" s="4"/>
      <c r="R941" s="5"/>
      <c r="S941" s="4">
        <v>13</v>
      </c>
      <c r="T941" s="6">
        <v>304.41</v>
      </c>
      <c r="U941" s="4"/>
      <c r="V941" s="6"/>
      <c r="W941" s="5"/>
      <c r="X941" s="5"/>
      <c r="Y941" s="4">
        <v>1</v>
      </c>
      <c r="Z941" s="6">
        <v>22.37</v>
      </c>
      <c r="AA941" s="4"/>
      <c r="AB941" s="6"/>
      <c r="AC941" s="5"/>
      <c r="AD941" s="5"/>
      <c r="AE941" s="4">
        <v>1</v>
      </c>
      <c r="AF941" s="6">
        <v>21.25</v>
      </c>
      <c r="AG941" s="4"/>
      <c r="AH941" s="6"/>
      <c r="AI941" s="5"/>
      <c r="AJ941" s="5"/>
      <c r="AK941" s="4"/>
      <c r="AL941" s="6"/>
      <c r="AM941" s="4"/>
      <c r="AN941" s="6"/>
      <c r="AO941" s="5"/>
      <c r="AP941" s="5"/>
      <c r="AQ941" s="4">
        <v>4</v>
      </c>
      <c r="AR941" s="6">
        <v>93.56</v>
      </c>
      <c r="AS941" s="4"/>
      <c r="AT941" s="6"/>
      <c r="AU941" s="5"/>
      <c r="AV941" s="5"/>
      <c r="AW941" s="4"/>
      <c r="AX941" s="6"/>
      <c r="AY941" s="4"/>
      <c r="AZ941" s="6"/>
      <c r="BA941" s="5"/>
      <c r="BB941" s="5"/>
      <c r="BC941" s="4"/>
      <c r="BD941" s="6"/>
      <c r="BE941" s="4"/>
      <c r="BF941" s="6"/>
      <c r="BG941" s="5"/>
      <c r="BH941" s="5"/>
      <c r="BI941" s="4">
        <v>4</v>
      </c>
      <c r="BJ941" s="6">
        <v>94.16</v>
      </c>
      <c r="BK941" s="4"/>
      <c r="BL941" s="6"/>
      <c r="BM941" s="5"/>
      <c r="BN941" s="5"/>
      <c r="BO941" s="4"/>
      <c r="BP941" s="6"/>
      <c r="BQ941" s="4"/>
      <c r="BR941" s="6"/>
      <c r="BS941" s="5"/>
      <c r="BT941" s="5"/>
      <c r="BU941" s="4"/>
      <c r="BV941" s="6"/>
      <c r="BW941" s="4"/>
      <c r="BX941" s="6"/>
      <c r="BY941" s="5"/>
      <c r="BZ941" s="5"/>
      <c r="CA941" s="4"/>
      <c r="CB941" s="6"/>
      <c r="CC941" s="4"/>
      <c r="CD941" s="6"/>
      <c r="CE941" s="5"/>
      <c r="CF941" s="5"/>
      <c r="CG941" s="4">
        <v>2</v>
      </c>
      <c r="CH941" s="6">
        <v>48.76</v>
      </c>
      <c r="CI941" s="4"/>
      <c r="CJ941" s="6"/>
      <c r="CK941" s="5"/>
      <c r="CL941" s="5"/>
      <c r="CM941" s="4"/>
      <c r="CN941" s="6"/>
      <c r="CO941" s="4"/>
      <c r="CP941" s="6"/>
      <c r="CQ941" s="5"/>
      <c r="CR941" s="5"/>
      <c r="CS941" s="4"/>
      <c r="CT941" s="6"/>
      <c r="CU941" s="4"/>
      <c r="CV941" s="6"/>
      <c r="CW941" s="5"/>
      <c r="CX941" s="5"/>
      <c r="CY941" s="4"/>
      <c r="CZ941" s="6"/>
      <c r="DA941" s="4"/>
      <c r="DB941" s="6"/>
      <c r="DC941" s="5"/>
      <c r="DD941" s="5"/>
      <c r="DE941" s="4"/>
      <c r="DF941" s="6"/>
      <c r="DG941" s="4"/>
      <c r="DH941" s="6"/>
      <c r="DI941" s="5"/>
      <c r="DJ941" s="5"/>
      <c r="DK941" s="4"/>
      <c r="DL941" s="6"/>
      <c r="DM941" s="4"/>
      <c r="DN941" s="6"/>
      <c r="DO941" s="5"/>
      <c r="DP941" s="5"/>
      <c r="DQ941" s="4">
        <v>1</v>
      </c>
      <c r="DR941" s="6">
        <v>24.31</v>
      </c>
      <c r="DS941" s="4"/>
      <c r="DT941" s="6"/>
      <c r="DU941" s="5"/>
      <c r="DV941" s="5"/>
      <c r="DW941" s="4"/>
      <c r="DX941" s="6"/>
      <c r="DY941" s="4"/>
      <c r="DZ941" s="6"/>
      <c r="EA941" s="5"/>
      <c r="EB941" s="5"/>
      <c r="EC941" s="4"/>
      <c r="ED941" s="6"/>
      <c r="EE941" s="4"/>
      <c r="EF941" s="6"/>
      <c r="EG941" s="5"/>
      <c r="EH941" s="5"/>
      <c r="EI941" s="4"/>
      <c r="EJ941" s="6"/>
      <c r="EK941" s="4"/>
      <c r="EL941" s="6"/>
      <c r="EM941" s="5"/>
      <c r="EN941" s="5"/>
      <c r="EO941" s="4"/>
      <c r="EP941" s="6"/>
      <c r="EQ941" s="4"/>
      <c r="ER941" s="6"/>
      <c r="ES941" s="5"/>
      <c r="ET941" s="5"/>
      <c r="EU941" s="4"/>
      <c r="EV941" s="6"/>
      <c r="EW941" s="4"/>
      <c r="EX941" s="6"/>
      <c r="EY941" s="5"/>
      <c r="EZ941" s="5"/>
      <c r="FA941" s="4"/>
      <c r="FB941" s="6"/>
      <c r="FC941" s="4"/>
      <c r="FD941" s="6"/>
      <c r="FE941" s="5"/>
      <c r="FF941" s="5"/>
      <c r="FG941" s="4"/>
      <c r="FH941" s="6"/>
      <c r="FI941" s="4"/>
      <c r="FJ941" s="6"/>
      <c r="FK941" s="5"/>
      <c r="FL941" s="5"/>
      <c r="FM941" s="4"/>
      <c r="FN941" s="6"/>
      <c r="FO941" s="4"/>
      <c r="FP941" s="6"/>
      <c r="FQ941" s="5"/>
      <c r="FR941" s="5"/>
      <c r="FS941" s="4"/>
      <c r="FT941" s="6"/>
      <c r="FU941" s="4"/>
      <c r="FV941" s="6"/>
      <c r="FW941" s="5"/>
      <c r="FX941" s="5"/>
      <c r="FY941" s="4"/>
      <c r="FZ941" s="6"/>
      <c r="GA941" s="4"/>
      <c r="GB941" s="6"/>
      <c r="GC941" s="5"/>
      <c r="GD941" s="5"/>
      <c r="GE941" s="4"/>
      <c r="GF941" s="6"/>
      <c r="GG941" s="4"/>
      <c r="GH941" s="6"/>
      <c r="GI941" s="5"/>
      <c r="GJ941" s="5"/>
      <c r="GK941" s="4"/>
      <c r="GL941" s="6"/>
      <c r="GM941" s="4"/>
      <c r="GN941" s="6"/>
      <c r="GO941" s="5"/>
      <c r="GP941" s="5"/>
      <c r="GQ941" s="4"/>
      <c r="GR941" s="6"/>
      <c r="GS941" s="4"/>
      <c r="GT941" s="6"/>
      <c r="GU941" s="5"/>
      <c r="GV941" s="5"/>
      <c r="GW941" s="4"/>
      <c r="GX941" s="6"/>
      <c r="GY941" s="4"/>
      <c r="GZ941" s="6"/>
      <c r="HA941" s="5"/>
      <c r="HB941" s="5"/>
      <c r="HC941" s="4"/>
      <c r="HD941" s="6"/>
      <c r="HE941" s="4"/>
      <c r="HF941" s="6"/>
      <c r="HG941" s="5"/>
      <c r="HH941" s="5"/>
      <c r="HI941" s="4"/>
      <c r="HJ941" s="6"/>
      <c r="HK941" s="4"/>
      <c r="HL941" s="6"/>
      <c r="HM941" s="5"/>
      <c r="HN941" s="5"/>
      <c r="HO941" s="4"/>
      <c r="HP941" s="6"/>
      <c r="HQ941" s="4"/>
      <c r="HR941" s="6"/>
      <c r="HS941" s="5"/>
      <c r="HT941" s="5"/>
      <c r="HU941" s="4"/>
      <c r="HV941" s="6"/>
      <c r="HW941" s="4"/>
      <c r="HX941" s="6"/>
      <c r="HY941" s="5"/>
      <c r="HZ941" s="5"/>
      <c r="IA941" s="4"/>
      <c r="IB941" s="6"/>
      <c r="IC941" s="4"/>
      <c r="ID941" s="6"/>
      <c r="IE941" s="5"/>
      <c r="IF941" s="5"/>
      <c r="IG941" s="4"/>
      <c r="IH941" s="6"/>
      <c r="II941" s="4"/>
      <c r="IJ941" s="6"/>
      <c r="IK941" s="5"/>
      <c r="IL941" s="5"/>
      <c r="IM941" s="4"/>
      <c r="IN941" s="6"/>
      <c r="IO941" s="4"/>
      <c r="IP941" s="6"/>
      <c r="IQ941" s="5"/>
      <c r="IR941" s="5"/>
      <c r="IS941" s="4"/>
      <c r="IT941" s="6"/>
      <c r="IU941" s="4"/>
      <c r="IV941" s="6"/>
      <c r="IW941" s="5"/>
      <c r="IX941" s="5"/>
      <c r="IY941" s="4"/>
      <c r="IZ941" s="6"/>
      <c r="JA941" s="4"/>
      <c r="JB941" s="6"/>
      <c r="JC941" s="5"/>
      <c r="JD941" s="5"/>
      <c r="JE941" s="4"/>
      <c r="JF941" s="6"/>
      <c r="JG941" s="4"/>
      <c r="JH941" s="6"/>
      <c r="JI941" s="5"/>
      <c r="JJ941" s="5"/>
      <c r="JK941" s="4"/>
      <c r="JL941" s="6"/>
      <c r="JM941" s="4"/>
      <c r="JN941" s="6"/>
      <c r="JO941" s="5"/>
      <c r="JP941" s="5"/>
      <c r="JQ941" s="4"/>
      <c r="JR941" s="6"/>
      <c r="JS941" s="4"/>
      <c r="JT941" s="6"/>
      <c r="JU941" s="5"/>
      <c r="JV941" s="5"/>
      <c r="JW941" s="4"/>
      <c r="JX941" s="6"/>
      <c r="JY941" s="4"/>
      <c r="JZ941" s="6"/>
      <c r="KA941" s="5"/>
      <c r="KB941" s="5"/>
      <c r="KC941" s="4"/>
      <c r="KD941" s="6"/>
      <c r="KE941" s="4"/>
      <c r="KF941" s="6"/>
      <c r="KG941" s="5"/>
      <c r="KH941" s="5"/>
      <c r="KI941" s="4"/>
      <c r="KJ941" s="6"/>
      <c r="KK941" s="4"/>
      <c r="KL941" s="6"/>
      <c r="KM941" s="5"/>
      <c r="KN941" s="5"/>
    </row>
    <row r="942">
      <c r="A942" s="3" t="s">
        <v>85</v>
      </c>
      <c r="B942" s="3" t="s">
        <v>789</v>
      </c>
      <c r="C942" s="3" t="s">
        <v>541</v>
      </c>
      <c r="D942" s="3" t="s">
        <v>542</v>
      </c>
      <c r="E942" s="3" t="s">
        <v>801</v>
      </c>
      <c r="F942" s="3" t="s">
        <v>801</v>
      </c>
      <c r="G942" s="3" t="s">
        <v>801</v>
      </c>
      <c r="H942" s="3" t="s">
        <v>104</v>
      </c>
      <c r="I942" s="3" t="s">
        <v>1312</v>
      </c>
      <c r="J942" s="3" t="s">
        <v>1319</v>
      </c>
      <c r="K942" s="4">
        <v>96</v>
      </c>
      <c r="L942" s="4">
        <f>=ROUNDDOWN(3.09677419354839,0)</f>
      </c>
      <c r="M942" s="4">
        <v>1010</v>
      </c>
      <c r="N942" s="5">
        <v>1</v>
      </c>
      <c r="O942" s="4"/>
      <c r="P942" s="4">
        <f>=ROUNDDOWN({0},0)</f>
      </c>
      <c r="Q942" s="4"/>
      <c r="R942" s="5"/>
      <c r="S942" s="4">
        <v>4</v>
      </c>
      <c r="T942" s="6">
        <v>88.06</v>
      </c>
      <c r="U942" s="4"/>
      <c r="V942" s="6"/>
      <c r="W942" s="5"/>
      <c r="X942" s="5"/>
      <c r="Y942" s="4"/>
      <c r="Z942" s="6"/>
      <c r="AA942" s="4"/>
      <c r="AB942" s="6"/>
      <c r="AC942" s="5"/>
      <c r="AD942" s="5"/>
      <c r="AE942" s="4">
        <v>3</v>
      </c>
      <c r="AF942" s="6">
        <v>63.75</v>
      </c>
      <c r="AG942" s="4"/>
      <c r="AH942" s="6"/>
      <c r="AI942" s="5"/>
      <c r="AJ942" s="5"/>
      <c r="AK942" s="4"/>
      <c r="AL942" s="6"/>
      <c r="AM942" s="4"/>
      <c r="AN942" s="6"/>
      <c r="AO942" s="5"/>
      <c r="AP942" s="5"/>
      <c r="AQ942" s="4"/>
      <c r="AR942" s="6"/>
      <c r="AS942" s="4"/>
      <c r="AT942" s="6"/>
      <c r="AU942" s="5"/>
      <c r="AV942" s="5"/>
      <c r="AW942" s="4">
        <v>1</v>
      </c>
      <c r="AX942" s="6">
        <v>24.31</v>
      </c>
      <c r="AY942" s="4"/>
      <c r="AZ942" s="6"/>
      <c r="BA942" s="5"/>
      <c r="BB942" s="5"/>
      <c r="BC942" s="4"/>
      <c r="BD942" s="6"/>
      <c r="BE942" s="4"/>
      <c r="BF942" s="6"/>
      <c r="BG942" s="5"/>
      <c r="BH942" s="5"/>
      <c r="BI942" s="4"/>
      <c r="BJ942" s="6"/>
      <c r="BK942" s="4"/>
      <c r="BL942" s="6"/>
      <c r="BM942" s="5"/>
      <c r="BN942" s="5"/>
      <c r="BO942" s="4"/>
      <c r="BP942" s="6"/>
      <c r="BQ942" s="4"/>
      <c r="BR942" s="6"/>
      <c r="BS942" s="5"/>
      <c r="BT942" s="5"/>
      <c r="BU942" s="4"/>
      <c r="BV942" s="6"/>
      <c r="BW942" s="4"/>
      <c r="BX942" s="6"/>
      <c r="BY942" s="5"/>
      <c r="BZ942" s="5"/>
      <c r="CA942" s="4"/>
      <c r="CB942" s="6"/>
      <c r="CC942" s="4"/>
      <c r="CD942" s="6"/>
      <c r="CE942" s="5"/>
      <c r="CF942" s="5"/>
      <c r="CG942" s="4"/>
      <c r="CH942" s="6"/>
      <c r="CI942" s="4"/>
      <c r="CJ942" s="6"/>
      <c r="CK942" s="5"/>
      <c r="CL942" s="5"/>
      <c r="CM942" s="4"/>
      <c r="CN942" s="6"/>
      <c r="CO942" s="4"/>
      <c r="CP942" s="6"/>
      <c r="CQ942" s="5"/>
      <c r="CR942" s="5"/>
      <c r="CS942" s="4"/>
      <c r="CT942" s="6"/>
      <c r="CU942" s="4"/>
      <c r="CV942" s="6"/>
      <c r="CW942" s="5"/>
      <c r="CX942" s="5"/>
      <c r="CY942" s="4"/>
      <c r="CZ942" s="6"/>
      <c r="DA942" s="4"/>
      <c r="DB942" s="6"/>
      <c r="DC942" s="5"/>
      <c r="DD942" s="5"/>
      <c r="DE942" s="4"/>
      <c r="DF942" s="6"/>
      <c r="DG942" s="4"/>
      <c r="DH942" s="6"/>
      <c r="DI942" s="5"/>
      <c r="DJ942" s="5"/>
      <c r="DK942" s="4"/>
      <c r="DL942" s="6"/>
      <c r="DM942" s="4"/>
      <c r="DN942" s="6"/>
      <c r="DO942" s="5"/>
      <c r="DP942" s="5"/>
      <c r="DQ942" s="4"/>
      <c r="DR942" s="6"/>
      <c r="DS942" s="4"/>
      <c r="DT942" s="6"/>
      <c r="DU942" s="5"/>
      <c r="DV942" s="5"/>
      <c r="DW942" s="4"/>
      <c r="DX942" s="6"/>
      <c r="DY942" s="4"/>
      <c r="DZ942" s="6"/>
      <c r="EA942" s="5"/>
      <c r="EB942" s="5"/>
      <c r="EC942" s="4"/>
      <c r="ED942" s="6"/>
      <c r="EE942" s="4"/>
      <c r="EF942" s="6"/>
      <c r="EG942" s="5"/>
      <c r="EH942" s="5"/>
      <c r="EI942" s="4"/>
      <c r="EJ942" s="6"/>
      <c r="EK942" s="4"/>
      <c r="EL942" s="6"/>
      <c r="EM942" s="5"/>
      <c r="EN942" s="5"/>
      <c r="EO942" s="4"/>
      <c r="EP942" s="6"/>
      <c r="EQ942" s="4"/>
      <c r="ER942" s="6"/>
      <c r="ES942" s="5"/>
      <c r="ET942" s="5"/>
      <c r="EU942" s="4"/>
      <c r="EV942" s="6"/>
      <c r="EW942" s="4"/>
      <c r="EX942" s="6"/>
      <c r="EY942" s="5"/>
      <c r="EZ942" s="5"/>
      <c r="FA942" s="4"/>
      <c r="FB942" s="6"/>
      <c r="FC942" s="4"/>
      <c r="FD942" s="6"/>
      <c r="FE942" s="5"/>
      <c r="FF942" s="5"/>
      <c r="FG942" s="4"/>
      <c r="FH942" s="6"/>
      <c r="FI942" s="4"/>
      <c r="FJ942" s="6"/>
      <c r="FK942" s="5"/>
      <c r="FL942" s="5"/>
      <c r="FM942" s="4"/>
      <c r="FN942" s="6"/>
      <c r="FO942" s="4"/>
      <c r="FP942" s="6"/>
      <c r="FQ942" s="5"/>
      <c r="FR942" s="5"/>
      <c r="FS942" s="4"/>
      <c r="FT942" s="6"/>
      <c r="FU942" s="4"/>
      <c r="FV942" s="6"/>
      <c r="FW942" s="5"/>
      <c r="FX942" s="5"/>
      <c r="FY942" s="4"/>
      <c r="FZ942" s="6"/>
      <c r="GA942" s="4"/>
      <c r="GB942" s="6"/>
      <c r="GC942" s="5"/>
      <c r="GD942" s="5"/>
      <c r="GE942" s="4"/>
      <c r="GF942" s="6"/>
      <c r="GG942" s="4"/>
      <c r="GH942" s="6"/>
      <c r="GI942" s="5"/>
      <c r="GJ942" s="5"/>
      <c r="GK942" s="4"/>
      <c r="GL942" s="6"/>
      <c r="GM942" s="4"/>
      <c r="GN942" s="6"/>
      <c r="GO942" s="5"/>
      <c r="GP942" s="5"/>
      <c r="GQ942" s="4"/>
      <c r="GR942" s="6"/>
      <c r="GS942" s="4"/>
      <c r="GT942" s="6"/>
      <c r="GU942" s="5"/>
      <c r="GV942" s="5"/>
      <c r="GW942" s="4"/>
      <c r="GX942" s="6"/>
      <c r="GY942" s="4"/>
      <c r="GZ942" s="6"/>
      <c r="HA942" s="5"/>
      <c r="HB942" s="5"/>
      <c r="HC942" s="4"/>
      <c r="HD942" s="6"/>
      <c r="HE942" s="4"/>
      <c r="HF942" s="6"/>
      <c r="HG942" s="5"/>
      <c r="HH942" s="5"/>
      <c r="HI942" s="4"/>
      <c r="HJ942" s="6"/>
      <c r="HK942" s="4"/>
      <c r="HL942" s="6"/>
      <c r="HM942" s="5"/>
      <c r="HN942" s="5"/>
      <c r="HO942" s="4"/>
      <c r="HP942" s="6"/>
      <c r="HQ942" s="4"/>
      <c r="HR942" s="6"/>
      <c r="HS942" s="5"/>
      <c r="HT942" s="5"/>
      <c r="HU942" s="4"/>
      <c r="HV942" s="6"/>
      <c r="HW942" s="4"/>
      <c r="HX942" s="6"/>
      <c r="HY942" s="5"/>
      <c r="HZ942" s="5"/>
      <c r="IA942" s="4"/>
      <c r="IB942" s="6"/>
      <c r="IC942" s="4"/>
      <c r="ID942" s="6"/>
      <c r="IE942" s="5"/>
      <c r="IF942" s="5"/>
      <c r="IG942" s="4"/>
      <c r="IH942" s="6"/>
      <c r="II942" s="4"/>
      <c r="IJ942" s="6"/>
      <c r="IK942" s="5"/>
      <c r="IL942" s="5"/>
      <c r="IM942" s="4"/>
      <c r="IN942" s="6"/>
      <c r="IO942" s="4"/>
      <c r="IP942" s="6"/>
      <c r="IQ942" s="5"/>
      <c r="IR942" s="5"/>
      <c r="IS942" s="4"/>
      <c r="IT942" s="6"/>
      <c r="IU942" s="4"/>
      <c r="IV942" s="6"/>
      <c r="IW942" s="5"/>
      <c r="IX942" s="5"/>
      <c r="IY942" s="4"/>
      <c r="IZ942" s="6"/>
      <c r="JA942" s="4"/>
      <c r="JB942" s="6"/>
      <c r="JC942" s="5"/>
      <c r="JD942" s="5"/>
      <c r="JE942" s="4"/>
      <c r="JF942" s="6"/>
      <c r="JG942" s="4"/>
      <c r="JH942" s="6"/>
      <c r="JI942" s="5"/>
      <c r="JJ942" s="5"/>
      <c r="JK942" s="4"/>
      <c r="JL942" s="6"/>
      <c r="JM942" s="4"/>
      <c r="JN942" s="6"/>
      <c r="JO942" s="5"/>
      <c r="JP942" s="5"/>
      <c r="JQ942" s="4"/>
      <c r="JR942" s="6"/>
      <c r="JS942" s="4"/>
      <c r="JT942" s="6"/>
      <c r="JU942" s="5"/>
      <c r="JV942" s="5"/>
      <c r="JW942" s="4"/>
      <c r="JX942" s="6"/>
      <c r="JY942" s="4"/>
      <c r="JZ942" s="6"/>
      <c r="KA942" s="5"/>
      <c r="KB942" s="5"/>
      <c r="KC942" s="4"/>
      <c r="KD942" s="6"/>
      <c r="KE942" s="4"/>
      <c r="KF942" s="6"/>
      <c r="KG942" s="5"/>
      <c r="KH942" s="5"/>
      <c r="KI942" s="4"/>
      <c r="KJ942" s="6"/>
      <c r="KK942" s="4"/>
      <c r="KL942" s="6"/>
      <c r="KM942" s="5"/>
      <c r="KN942" s="5"/>
    </row>
    <row r="943">
      <c r="A943" s="3" t="s">
        <v>85</v>
      </c>
      <c r="B943" s="3" t="s">
        <v>789</v>
      </c>
      <c r="C943" s="3" t="s">
        <v>541</v>
      </c>
      <c r="D943" s="3" t="s">
        <v>811</v>
      </c>
      <c r="E943" s="3" t="s">
        <v>799</v>
      </c>
      <c r="F943" s="3" t="s">
        <v>799</v>
      </c>
      <c r="G943" s="3" t="s">
        <v>799</v>
      </c>
      <c r="H943" s="3" t="s">
        <v>104</v>
      </c>
      <c r="I943" s="3" t="s">
        <v>1345</v>
      </c>
      <c r="J943" s="3" t="s">
        <v>1407</v>
      </c>
      <c r="K943" s="4">
        <v>314</v>
      </c>
      <c r="L943" s="4">
        <f>=ROUNDDOWN(18.4705882352941,0)</f>
      </c>
      <c r="M943" s="4"/>
      <c r="N943" s="5">
        <v>1</v>
      </c>
      <c r="O943" s="4"/>
      <c r="P943" s="4">
        <f>=ROUNDDOWN({0},0)</f>
      </c>
      <c r="Q943" s="4"/>
      <c r="R943" s="5"/>
      <c r="S943" s="4">
        <v>3</v>
      </c>
      <c r="T943" s="6">
        <v>69.57</v>
      </c>
      <c r="U943" s="4"/>
      <c r="V943" s="6"/>
      <c r="W943" s="5"/>
      <c r="X943" s="5"/>
      <c r="Y943" s="4"/>
      <c r="Z943" s="6"/>
      <c r="AA943" s="4"/>
      <c r="AB943" s="6"/>
      <c r="AC943" s="5"/>
      <c r="AD943" s="5"/>
      <c r="AE943" s="4"/>
      <c r="AF943" s="6"/>
      <c r="AG943" s="4"/>
      <c r="AH943" s="6"/>
      <c r="AI943" s="5"/>
      <c r="AJ943" s="5"/>
      <c r="AK943" s="4"/>
      <c r="AL943" s="6"/>
      <c r="AM943" s="4"/>
      <c r="AN943" s="6"/>
      <c r="AO943" s="5"/>
      <c r="AP943" s="5"/>
      <c r="AQ943" s="4"/>
      <c r="AR943" s="6"/>
      <c r="AS943" s="4"/>
      <c r="AT943" s="6"/>
      <c r="AU943" s="5"/>
      <c r="AV943" s="5"/>
      <c r="AW943" s="4"/>
      <c r="AX943" s="6"/>
      <c r="AY943" s="4"/>
      <c r="AZ943" s="6"/>
      <c r="BA943" s="5"/>
      <c r="BB943" s="5"/>
      <c r="BC943" s="4"/>
      <c r="BD943" s="6"/>
      <c r="BE943" s="4"/>
      <c r="BF943" s="6"/>
      <c r="BG943" s="5"/>
      <c r="BH943" s="5"/>
      <c r="BI943" s="4"/>
      <c r="BJ943" s="6"/>
      <c r="BK943" s="4"/>
      <c r="BL943" s="6"/>
      <c r="BM943" s="5"/>
      <c r="BN943" s="5"/>
      <c r="BO943" s="4"/>
      <c r="BP943" s="6"/>
      <c r="BQ943" s="4"/>
      <c r="BR943" s="6"/>
      <c r="BS943" s="5"/>
      <c r="BT943" s="5"/>
      <c r="BU943" s="4">
        <v>3</v>
      </c>
      <c r="BV943" s="6">
        <v>69.57</v>
      </c>
      <c r="BW943" s="4"/>
      <c r="BX943" s="6"/>
      <c r="BY943" s="5"/>
      <c r="BZ943" s="5"/>
      <c r="CA943" s="4"/>
      <c r="CB943" s="6"/>
      <c r="CC943" s="4"/>
      <c r="CD943" s="6"/>
      <c r="CE943" s="5"/>
      <c r="CF943" s="5"/>
      <c r="CG943" s="4"/>
      <c r="CH943" s="6"/>
      <c r="CI943" s="4"/>
      <c r="CJ943" s="6"/>
      <c r="CK943" s="5"/>
      <c r="CL943" s="5"/>
      <c r="CM943" s="4"/>
      <c r="CN943" s="6"/>
      <c r="CO943" s="4"/>
      <c r="CP943" s="6"/>
      <c r="CQ943" s="5"/>
      <c r="CR943" s="5"/>
      <c r="CS943" s="4"/>
      <c r="CT943" s="6"/>
      <c r="CU943" s="4"/>
      <c r="CV943" s="6"/>
      <c r="CW943" s="5"/>
      <c r="CX943" s="5"/>
      <c r="CY943" s="4"/>
      <c r="CZ943" s="6"/>
      <c r="DA943" s="4"/>
      <c r="DB943" s="6"/>
      <c r="DC943" s="5"/>
      <c r="DD943" s="5"/>
      <c r="DE943" s="4"/>
      <c r="DF943" s="6"/>
      <c r="DG943" s="4"/>
      <c r="DH943" s="6"/>
      <c r="DI943" s="5"/>
      <c r="DJ943" s="5"/>
      <c r="DK943" s="4"/>
      <c r="DL943" s="6"/>
      <c r="DM943" s="4"/>
      <c r="DN943" s="6"/>
      <c r="DO943" s="5"/>
      <c r="DP943" s="5"/>
      <c r="DQ943" s="4"/>
      <c r="DR943" s="6"/>
      <c r="DS943" s="4"/>
      <c r="DT943" s="6"/>
      <c r="DU943" s="5"/>
      <c r="DV943" s="5"/>
      <c r="DW943" s="4"/>
      <c r="DX943" s="6"/>
      <c r="DY943" s="4"/>
      <c r="DZ943" s="6"/>
      <c r="EA943" s="5"/>
      <c r="EB943" s="5"/>
      <c r="EC943" s="4"/>
      <c r="ED943" s="6"/>
      <c r="EE943" s="4"/>
      <c r="EF943" s="6"/>
      <c r="EG943" s="5"/>
      <c r="EH943" s="5"/>
      <c r="EI943" s="4"/>
      <c r="EJ943" s="6"/>
      <c r="EK943" s="4"/>
      <c r="EL943" s="6"/>
      <c r="EM943" s="5"/>
      <c r="EN943" s="5"/>
      <c r="EO943" s="4"/>
      <c r="EP943" s="6"/>
      <c r="EQ943" s="4"/>
      <c r="ER943" s="6"/>
      <c r="ES943" s="5"/>
      <c r="ET943" s="5"/>
      <c r="EU943" s="4"/>
      <c r="EV943" s="6"/>
      <c r="EW943" s="4"/>
      <c r="EX943" s="6"/>
      <c r="EY943" s="5"/>
      <c r="EZ943" s="5"/>
      <c r="FA943" s="4"/>
      <c r="FB943" s="6"/>
      <c r="FC943" s="4"/>
      <c r="FD943" s="6"/>
      <c r="FE943" s="5"/>
      <c r="FF943" s="5"/>
      <c r="FG943" s="4"/>
      <c r="FH943" s="6"/>
      <c r="FI943" s="4"/>
      <c r="FJ943" s="6"/>
      <c r="FK943" s="5"/>
      <c r="FL943" s="5"/>
      <c r="FM943" s="4"/>
      <c r="FN943" s="6"/>
      <c r="FO943" s="4"/>
      <c r="FP943" s="6"/>
      <c r="FQ943" s="5"/>
      <c r="FR943" s="5"/>
      <c r="FS943" s="4"/>
      <c r="FT943" s="6"/>
      <c r="FU943" s="4"/>
      <c r="FV943" s="6"/>
      <c r="FW943" s="5"/>
      <c r="FX943" s="5"/>
      <c r="FY943" s="4"/>
      <c r="FZ943" s="6"/>
      <c r="GA943" s="4"/>
      <c r="GB943" s="6"/>
      <c r="GC943" s="5"/>
      <c r="GD943" s="5"/>
      <c r="GE943" s="4"/>
      <c r="GF943" s="6"/>
      <c r="GG943" s="4"/>
      <c r="GH943" s="6"/>
      <c r="GI943" s="5"/>
      <c r="GJ943" s="5"/>
      <c r="GK943" s="4"/>
      <c r="GL943" s="6"/>
      <c r="GM943" s="4"/>
      <c r="GN943" s="6"/>
      <c r="GO943" s="5"/>
      <c r="GP943" s="5"/>
      <c r="GQ943" s="4"/>
      <c r="GR943" s="6"/>
      <c r="GS943" s="4"/>
      <c r="GT943" s="6"/>
      <c r="GU943" s="5"/>
      <c r="GV943" s="5"/>
      <c r="GW943" s="4"/>
      <c r="GX943" s="6"/>
      <c r="GY943" s="4"/>
      <c r="GZ943" s="6"/>
      <c r="HA943" s="5"/>
      <c r="HB943" s="5"/>
      <c r="HC943" s="4"/>
      <c r="HD943" s="6"/>
      <c r="HE943" s="4"/>
      <c r="HF943" s="6"/>
      <c r="HG943" s="5"/>
      <c r="HH943" s="5"/>
      <c r="HI943" s="4"/>
      <c r="HJ943" s="6"/>
      <c r="HK943" s="4"/>
      <c r="HL943" s="6"/>
      <c r="HM943" s="5"/>
      <c r="HN943" s="5"/>
      <c r="HO943" s="4"/>
      <c r="HP943" s="6"/>
      <c r="HQ943" s="4"/>
      <c r="HR943" s="6"/>
      <c r="HS943" s="5"/>
      <c r="HT943" s="5"/>
      <c r="HU943" s="4"/>
      <c r="HV943" s="6"/>
      <c r="HW943" s="4"/>
      <c r="HX943" s="6"/>
      <c r="HY943" s="5"/>
      <c r="HZ943" s="5"/>
      <c r="IA943" s="4"/>
      <c r="IB943" s="6"/>
      <c r="IC943" s="4"/>
      <c r="ID943" s="6"/>
      <c r="IE943" s="5"/>
      <c r="IF943" s="5"/>
      <c r="IG943" s="4"/>
      <c r="IH943" s="6"/>
      <c r="II943" s="4"/>
      <c r="IJ943" s="6"/>
      <c r="IK943" s="5"/>
      <c r="IL943" s="5"/>
      <c r="IM943" s="4"/>
      <c r="IN943" s="6"/>
      <c r="IO943" s="4"/>
      <c r="IP943" s="6"/>
      <c r="IQ943" s="5"/>
      <c r="IR943" s="5"/>
      <c r="IS943" s="4"/>
      <c r="IT943" s="6"/>
      <c r="IU943" s="4"/>
      <c r="IV943" s="6"/>
      <c r="IW943" s="5"/>
      <c r="IX943" s="5"/>
      <c r="IY943" s="4"/>
      <c r="IZ943" s="6"/>
      <c r="JA943" s="4"/>
      <c r="JB943" s="6"/>
      <c r="JC943" s="5"/>
      <c r="JD943" s="5"/>
      <c r="JE943" s="4"/>
      <c r="JF943" s="6"/>
      <c r="JG943" s="4"/>
      <c r="JH943" s="6"/>
      <c r="JI943" s="5"/>
      <c r="JJ943" s="5"/>
      <c r="JK943" s="4"/>
      <c r="JL943" s="6"/>
      <c r="JM943" s="4"/>
      <c r="JN943" s="6"/>
      <c r="JO943" s="5"/>
      <c r="JP943" s="5"/>
      <c r="JQ943" s="4"/>
      <c r="JR943" s="6"/>
      <c r="JS943" s="4"/>
      <c r="JT943" s="6"/>
      <c r="JU943" s="5"/>
      <c r="JV943" s="5"/>
      <c r="JW943" s="4"/>
      <c r="JX943" s="6"/>
      <c r="JY943" s="4"/>
      <c r="JZ943" s="6"/>
      <c r="KA943" s="5"/>
      <c r="KB943" s="5"/>
      <c r="KC943" s="4"/>
      <c r="KD943" s="6"/>
      <c r="KE943" s="4"/>
      <c r="KF943" s="6"/>
      <c r="KG943" s="5"/>
      <c r="KH943" s="5"/>
      <c r="KI943" s="4"/>
      <c r="KJ943" s="6"/>
      <c r="KK943" s="4"/>
      <c r="KL943" s="6"/>
      <c r="KM943" s="5"/>
      <c r="KN943" s="5"/>
    </row>
    <row r="944">
      <c r="A944" s="3" t="s">
        <v>85</v>
      </c>
      <c r="B944" s="3" t="s">
        <v>789</v>
      </c>
      <c r="C944" s="3" t="s">
        <v>541</v>
      </c>
      <c r="D944" s="3" t="s">
        <v>811</v>
      </c>
      <c r="E944" s="3" t="s">
        <v>799</v>
      </c>
      <c r="F944" s="3" t="s">
        <v>799</v>
      </c>
      <c r="G944" s="3" t="s">
        <v>799</v>
      </c>
      <c r="H944" s="3" t="s">
        <v>104</v>
      </c>
      <c r="I944" s="3" t="s">
        <v>1312</v>
      </c>
      <c r="J944" s="3" t="s">
        <v>1407</v>
      </c>
      <c r="K944" s="4">
        <v>3</v>
      </c>
      <c r="L944" s="4">
        <f>=ROUNDDOWN(0.38961038961039,0)</f>
      </c>
      <c r="M944" s="4"/>
      <c r="N944" s="5"/>
      <c r="O944" s="4"/>
      <c r="P944" s="4">
        <f>=ROUNDDOWN({0},0)</f>
      </c>
      <c r="Q944" s="4"/>
      <c r="R944" s="5"/>
      <c r="S944" s="4"/>
      <c r="T944" s="6"/>
      <c r="U944" s="4"/>
      <c r="V944" s="6"/>
      <c r="W944" s="5"/>
      <c r="X944" s="5"/>
      <c r="Y944" s="4"/>
      <c r="Z944" s="6"/>
      <c r="AA944" s="4"/>
      <c r="AB944" s="6"/>
      <c r="AC944" s="5"/>
      <c r="AD944" s="5"/>
      <c r="AE944" s="4"/>
      <c r="AF944" s="6"/>
      <c r="AG944" s="4"/>
      <c r="AH944" s="6"/>
      <c r="AI944" s="5"/>
      <c r="AJ944" s="5"/>
      <c r="AK944" s="4"/>
      <c r="AL944" s="6"/>
      <c r="AM944" s="4"/>
      <c r="AN944" s="6"/>
      <c r="AO944" s="5"/>
      <c r="AP944" s="5"/>
      <c r="AQ944" s="4"/>
      <c r="AR944" s="6"/>
      <c r="AS944" s="4"/>
      <c r="AT944" s="6"/>
      <c r="AU944" s="5"/>
      <c r="AV944" s="5"/>
      <c r="AW944" s="4"/>
      <c r="AX944" s="6"/>
      <c r="AY944" s="4"/>
      <c r="AZ944" s="6"/>
      <c r="BA944" s="5"/>
      <c r="BB944" s="5"/>
      <c r="BC944" s="4"/>
      <c r="BD944" s="6"/>
      <c r="BE944" s="4"/>
      <c r="BF944" s="6"/>
      <c r="BG944" s="5"/>
      <c r="BH944" s="5"/>
      <c r="BI944" s="4"/>
      <c r="BJ944" s="6"/>
      <c r="BK944" s="4"/>
      <c r="BL944" s="6"/>
      <c r="BM944" s="5"/>
      <c r="BN944" s="5"/>
      <c r="BO944" s="4"/>
      <c r="BP944" s="6"/>
      <c r="BQ944" s="4"/>
      <c r="BR944" s="6"/>
      <c r="BS944" s="5"/>
      <c r="BT944" s="5"/>
      <c r="BU944" s="4"/>
      <c r="BV944" s="6"/>
      <c r="BW944" s="4"/>
      <c r="BX944" s="6"/>
      <c r="BY944" s="5"/>
      <c r="BZ944" s="5"/>
      <c r="CA944" s="4"/>
      <c r="CB944" s="6"/>
      <c r="CC944" s="4"/>
      <c r="CD944" s="6"/>
      <c r="CE944" s="5"/>
      <c r="CF944" s="5"/>
      <c r="CG944" s="4"/>
      <c r="CH944" s="6"/>
      <c r="CI944" s="4"/>
      <c r="CJ944" s="6"/>
      <c r="CK944" s="5"/>
      <c r="CL944" s="5"/>
      <c r="CM944" s="4"/>
      <c r="CN944" s="6"/>
      <c r="CO944" s="4"/>
      <c r="CP944" s="6"/>
      <c r="CQ944" s="5"/>
      <c r="CR944" s="5"/>
      <c r="CS944" s="4"/>
      <c r="CT944" s="6"/>
      <c r="CU944" s="4"/>
      <c r="CV944" s="6"/>
      <c r="CW944" s="5"/>
      <c r="CX944" s="5"/>
      <c r="CY944" s="4"/>
      <c r="CZ944" s="6"/>
      <c r="DA944" s="4"/>
      <c r="DB944" s="6"/>
      <c r="DC944" s="5"/>
      <c r="DD944" s="5"/>
      <c r="DE944" s="4"/>
      <c r="DF944" s="6"/>
      <c r="DG944" s="4"/>
      <c r="DH944" s="6"/>
      <c r="DI944" s="5"/>
      <c r="DJ944" s="5"/>
      <c r="DK944" s="4"/>
      <c r="DL944" s="6"/>
      <c r="DM944" s="4"/>
      <c r="DN944" s="6"/>
      <c r="DO944" s="5"/>
      <c r="DP944" s="5"/>
      <c r="DQ944" s="4"/>
      <c r="DR944" s="6"/>
      <c r="DS944" s="4"/>
      <c r="DT944" s="6"/>
      <c r="DU944" s="5"/>
      <c r="DV944" s="5"/>
      <c r="DW944" s="4"/>
      <c r="DX944" s="6"/>
      <c r="DY944" s="4"/>
      <c r="DZ944" s="6"/>
      <c r="EA944" s="5"/>
      <c r="EB944" s="5"/>
      <c r="EC944" s="4"/>
      <c r="ED944" s="6"/>
      <c r="EE944" s="4"/>
      <c r="EF944" s="6"/>
      <c r="EG944" s="5"/>
      <c r="EH944" s="5"/>
      <c r="EI944" s="4"/>
      <c r="EJ944" s="6"/>
      <c r="EK944" s="4"/>
      <c r="EL944" s="6"/>
      <c r="EM944" s="5"/>
      <c r="EN944" s="5"/>
      <c r="EO944" s="4"/>
      <c r="EP944" s="6"/>
      <c r="EQ944" s="4"/>
      <c r="ER944" s="6"/>
      <c r="ES944" s="5"/>
      <c r="ET944" s="5"/>
      <c r="EU944" s="4"/>
      <c r="EV944" s="6"/>
      <c r="EW944" s="4"/>
      <c r="EX944" s="6"/>
      <c r="EY944" s="5"/>
      <c r="EZ944" s="5"/>
      <c r="FA944" s="4"/>
      <c r="FB944" s="6"/>
      <c r="FC944" s="4"/>
      <c r="FD944" s="6"/>
      <c r="FE944" s="5"/>
      <c r="FF944" s="5"/>
      <c r="FG944" s="4"/>
      <c r="FH944" s="6"/>
      <c r="FI944" s="4"/>
      <c r="FJ944" s="6"/>
      <c r="FK944" s="5"/>
      <c r="FL944" s="5"/>
      <c r="FM944" s="4"/>
      <c r="FN944" s="6"/>
      <c r="FO944" s="4"/>
      <c r="FP944" s="6"/>
      <c r="FQ944" s="5"/>
      <c r="FR944" s="5"/>
      <c r="FS944" s="4"/>
      <c r="FT944" s="6"/>
      <c r="FU944" s="4"/>
      <c r="FV944" s="6"/>
      <c r="FW944" s="5"/>
      <c r="FX944" s="5"/>
      <c r="FY944" s="4"/>
      <c r="FZ944" s="6"/>
      <c r="GA944" s="4"/>
      <c r="GB944" s="6"/>
      <c r="GC944" s="5"/>
      <c r="GD944" s="5"/>
      <c r="GE944" s="4"/>
      <c r="GF944" s="6"/>
      <c r="GG944" s="4"/>
      <c r="GH944" s="6"/>
      <c r="GI944" s="5"/>
      <c r="GJ944" s="5"/>
      <c r="GK944" s="4"/>
      <c r="GL944" s="6"/>
      <c r="GM944" s="4"/>
      <c r="GN944" s="6"/>
      <c r="GO944" s="5"/>
      <c r="GP944" s="5"/>
      <c r="GQ944" s="4"/>
      <c r="GR944" s="6"/>
      <c r="GS944" s="4"/>
      <c r="GT944" s="6"/>
      <c r="GU944" s="5"/>
      <c r="GV944" s="5"/>
      <c r="GW944" s="4"/>
      <c r="GX944" s="6"/>
      <c r="GY944" s="4"/>
      <c r="GZ944" s="6"/>
      <c r="HA944" s="5"/>
      <c r="HB944" s="5"/>
      <c r="HC944" s="4"/>
      <c r="HD944" s="6"/>
      <c r="HE944" s="4"/>
      <c r="HF944" s="6"/>
      <c r="HG944" s="5"/>
      <c r="HH944" s="5"/>
      <c r="HI944" s="4"/>
      <c r="HJ944" s="6"/>
      <c r="HK944" s="4"/>
      <c r="HL944" s="6"/>
      <c r="HM944" s="5"/>
      <c r="HN944" s="5"/>
      <c r="HO944" s="4"/>
      <c r="HP944" s="6"/>
      <c r="HQ944" s="4"/>
      <c r="HR944" s="6"/>
      <c r="HS944" s="5"/>
      <c r="HT944" s="5"/>
      <c r="HU944" s="4"/>
      <c r="HV944" s="6"/>
      <c r="HW944" s="4"/>
      <c r="HX944" s="6"/>
      <c r="HY944" s="5"/>
      <c r="HZ944" s="5"/>
      <c r="IA944" s="4"/>
      <c r="IB944" s="6"/>
      <c r="IC944" s="4"/>
      <c r="ID944" s="6"/>
      <c r="IE944" s="5"/>
      <c r="IF944" s="5"/>
      <c r="IG944" s="4"/>
      <c r="IH944" s="6"/>
      <c r="II944" s="4"/>
      <c r="IJ944" s="6"/>
      <c r="IK944" s="5"/>
      <c r="IL944" s="5"/>
      <c r="IM944" s="4"/>
      <c r="IN944" s="6"/>
      <c r="IO944" s="4"/>
      <c r="IP944" s="6"/>
      <c r="IQ944" s="5"/>
      <c r="IR944" s="5"/>
      <c r="IS944" s="4"/>
      <c r="IT944" s="6"/>
      <c r="IU944" s="4"/>
      <c r="IV944" s="6"/>
      <c r="IW944" s="5"/>
      <c r="IX944" s="5"/>
      <c r="IY944" s="4"/>
      <c r="IZ944" s="6"/>
      <c r="JA944" s="4"/>
      <c r="JB944" s="6"/>
      <c r="JC944" s="5"/>
      <c r="JD944" s="5"/>
      <c r="JE944" s="4"/>
      <c r="JF944" s="6"/>
      <c r="JG944" s="4"/>
      <c r="JH944" s="6"/>
      <c r="JI944" s="5"/>
      <c r="JJ944" s="5"/>
      <c r="JK944" s="4"/>
      <c r="JL944" s="6"/>
      <c r="JM944" s="4"/>
      <c r="JN944" s="6"/>
      <c r="JO944" s="5"/>
      <c r="JP944" s="5"/>
      <c r="JQ944" s="4"/>
      <c r="JR944" s="6"/>
      <c r="JS944" s="4"/>
      <c r="JT944" s="6"/>
      <c r="JU944" s="5"/>
      <c r="JV944" s="5"/>
      <c r="JW944" s="4"/>
      <c r="JX944" s="6"/>
      <c r="JY944" s="4"/>
      <c r="JZ944" s="6"/>
      <c r="KA944" s="5"/>
      <c r="KB944" s="5"/>
      <c r="KC944" s="4"/>
      <c r="KD944" s="6"/>
      <c r="KE944" s="4"/>
      <c r="KF944" s="6"/>
      <c r="KG944" s="5"/>
      <c r="KH944" s="5"/>
      <c r="KI944" s="4"/>
      <c r="KJ944" s="6"/>
      <c r="KK944" s="4"/>
      <c r="KL944" s="6"/>
      <c r="KM944" s="5"/>
      <c r="KN944" s="5"/>
    </row>
    <row r="945">
      <c r="A945" s="3" t="s">
        <v>85</v>
      </c>
      <c r="B945" s="3" t="s">
        <v>789</v>
      </c>
      <c r="C945" s="3" t="s">
        <v>538</v>
      </c>
      <c r="D945" s="3" t="s">
        <v>539</v>
      </c>
      <c r="E945" s="3" t="s">
        <v>796</v>
      </c>
      <c r="F945" s="3" t="s">
        <v>796</v>
      </c>
      <c r="G945" s="3" t="s">
        <v>796</v>
      </c>
      <c r="H945" s="3" t="s">
        <v>104</v>
      </c>
      <c r="I945" s="3" t="s">
        <v>1312</v>
      </c>
      <c r="J945" s="3" t="s">
        <v>1396</v>
      </c>
      <c r="K945" s="4">
        <v>583</v>
      </c>
      <c r="L945" s="4">
        <f>=ROUNDDOWN(34.2941176470588,0)</f>
      </c>
      <c r="M945" s="4">
        <v>160</v>
      </c>
      <c r="N945" s="5">
        <v>1</v>
      </c>
      <c r="O945" s="4"/>
      <c r="P945" s="4">
        <f>=ROUNDDOWN({0},0)</f>
      </c>
      <c r="Q945" s="4"/>
      <c r="R945" s="5"/>
      <c r="S945" s="4">
        <v>9</v>
      </c>
      <c r="T945" s="6">
        <v>195.49</v>
      </c>
      <c r="U945" s="4"/>
      <c r="V945" s="6"/>
      <c r="W945" s="5"/>
      <c r="X945" s="5"/>
      <c r="Y945" s="4">
        <v>3</v>
      </c>
      <c r="Z945" s="6">
        <v>59.97</v>
      </c>
      <c r="AA945" s="4"/>
      <c r="AB945" s="6"/>
      <c r="AC945" s="5"/>
      <c r="AD945" s="5"/>
      <c r="AE945" s="4"/>
      <c r="AF945" s="6"/>
      <c r="AG945" s="4"/>
      <c r="AH945" s="6"/>
      <c r="AI945" s="5"/>
      <c r="AJ945" s="5"/>
      <c r="AK945" s="4"/>
      <c r="AL945" s="6"/>
      <c r="AM945" s="4"/>
      <c r="AN945" s="6"/>
      <c r="AO945" s="5"/>
      <c r="AP945" s="5"/>
      <c r="AQ945" s="4"/>
      <c r="AR945" s="6"/>
      <c r="AS945" s="4"/>
      <c r="AT945" s="6"/>
      <c r="AU945" s="5"/>
      <c r="AV945" s="5"/>
      <c r="AW945" s="4"/>
      <c r="AX945" s="6"/>
      <c r="AY945" s="4"/>
      <c r="AZ945" s="6"/>
      <c r="BA945" s="5"/>
      <c r="BB945" s="5"/>
      <c r="BC945" s="4"/>
      <c r="BD945" s="6"/>
      <c r="BE945" s="4"/>
      <c r="BF945" s="6"/>
      <c r="BG945" s="5"/>
      <c r="BH945" s="5"/>
      <c r="BI945" s="4">
        <v>4</v>
      </c>
      <c r="BJ945" s="6">
        <v>86.88</v>
      </c>
      <c r="BK945" s="4"/>
      <c r="BL945" s="6"/>
      <c r="BM945" s="5"/>
      <c r="BN945" s="5"/>
      <c r="BO945" s="4">
        <v>2</v>
      </c>
      <c r="BP945" s="6">
        <v>48.64</v>
      </c>
      <c r="BQ945" s="4"/>
      <c r="BR945" s="6"/>
      <c r="BS945" s="5"/>
      <c r="BT945" s="5"/>
      <c r="BU945" s="4"/>
      <c r="BV945" s="6"/>
      <c r="BW945" s="4"/>
      <c r="BX945" s="6"/>
      <c r="BY945" s="5"/>
      <c r="BZ945" s="5"/>
      <c r="CA945" s="4"/>
      <c r="CB945" s="6"/>
      <c r="CC945" s="4"/>
      <c r="CD945" s="6"/>
      <c r="CE945" s="5"/>
      <c r="CF945" s="5"/>
      <c r="CG945" s="4"/>
      <c r="CH945" s="6"/>
      <c r="CI945" s="4"/>
      <c r="CJ945" s="6"/>
      <c r="CK945" s="5"/>
      <c r="CL945" s="5"/>
      <c r="CM945" s="4"/>
      <c r="CN945" s="6"/>
      <c r="CO945" s="4"/>
      <c r="CP945" s="6"/>
      <c r="CQ945" s="5"/>
      <c r="CR945" s="5"/>
      <c r="CS945" s="4"/>
      <c r="CT945" s="6"/>
      <c r="CU945" s="4"/>
      <c r="CV945" s="6"/>
      <c r="CW945" s="5"/>
      <c r="CX945" s="5"/>
      <c r="CY945" s="4"/>
      <c r="CZ945" s="6"/>
      <c r="DA945" s="4"/>
      <c r="DB945" s="6"/>
      <c r="DC945" s="5"/>
      <c r="DD945" s="5"/>
      <c r="DE945" s="4"/>
      <c r="DF945" s="6"/>
      <c r="DG945" s="4"/>
      <c r="DH945" s="6"/>
      <c r="DI945" s="5"/>
      <c r="DJ945" s="5"/>
      <c r="DK945" s="4"/>
      <c r="DL945" s="6"/>
      <c r="DM945" s="4"/>
      <c r="DN945" s="6"/>
      <c r="DO945" s="5"/>
      <c r="DP945" s="5"/>
      <c r="DQ945" s="4"/>
      <c r="DR945" s="6"/>
      <c r="DS945" s="4"/>
      <c r="DT945" s="6"/>
      <c r="DU945" s="5"/>
      <c r="DV945" s="5"/>
      <c r="DW945" s="4"/>
      <c r="DX945" s="6"/>
      <c r="DY945" s="4"/>
      <c r="DZ945" s="6"/>
      <c r="EA945" s="5"/>
      <c r="EB945" s="5"/>
      <c r="EC945" s="4"/>
      <c r="ED945" s="6"/>
      <c r="EE945" s="4"/>
      <c r="EF945" s="6"/>
      <c r="EG945" s="5"/>
      <c r="EH945" s="5"/>
      <c r="EI945" s="4"/>
      <c r="EJ945" s="6"/>
      <c r="EK945" s="4"/>
      <c r="EL945" s="6"/>
      <c r="EM945" s="5"/>
      <c r="EN945" s="5"/>
      <c r="EO945" s="4"/>
      <c r="EP945" s="6"/>
      <c r="EQ945" s="4"/>
      <c r="ER945" s="6"/>
      <c r="ES945" s="5"/>
      <c r="ET945" s="5"/>
      <c r="EU945" s="4"/>
      <c r="EV945" s="6"/>
      <c r="EW945" s="4"/>
      <c r="EX945" s="6"/>
      <c r="EY945" s="5"/>
      <c r="EZ945" s="5"/>
      <c r="FA945" s="4"/>
      <c r="FB945" s="6"/>
      <c r="FC945" s="4"/>
      <c r="FD945" s="6"/>
      <c r="FE945" s="5"/>
      <c r="FF945" s="5"/>
      <c r="FG945" s="4"/>
      <c r="FH945" s="6"/>
      <c r="FI945" s="4"/>
      <c r="FJ945" s="6"/>
      <c r="FK945" s="5"/>
      <c r="FL945" s="5"/>
      <c r="FM945" s="4"/>
      <c r="FN945" s="6"/>
      <c r="FO945" s="4"/>
      <c r="FP945" s="6"/>
      <c r="FQ945" s="5"/>
      <c r="FR945" s="5"/>
      <c r="FS945" s="4"/>
      <c r="FT945" s="6"/>
      <c r="FU945" s="4"/>
      <c r="FV945" s="6"/>
      <c r="FW945" s="5"/>
      <c r="FX945" s="5"/>
      <c r="FY945" s="4"/>
      <c r="FZ945" s="6"/>
      <c r="GA945" s="4"/>
      <c r="GB945" s="6"/>
      <c r="GC945" s="5"/>
      <c r="GD945" s="5"/>
      <c r="GE945" s="4"/>
      <c r="GF945" s="6"/>
      <c r="GG945" s="4"/>
      <c r="GH945" s="6"/>
      <c r="GI945" s="5"/>
      <c r="GJ945" s="5"/>
      <c r="GK945" s="4"/>
      <c r="GL945" s="6"/>
      <c r="GM945" s="4"/>
      <c r="GN945" s="6"/>
      <c r="GO945" s="5"/>
      <c r="GP945" s="5"/>
      <c r="GQ945" s="4"/>
      <c r="GR945" s="6"/>
      <c r="GS945" s="4"/>
      <c r="GT945" s="6"/>
      <c r="GU945" s="5"/>
      <c r="GV945" s="5"/>
      <c r="GW945" s="4"/>
      <c r="GX945" s="6"/>
      <c r="GY945" s="4"/>
      <c r="GZ945" s="6"/>
      <c r="HA945" s="5"/>
      <c r="HB945" s="5"/>
      <c r="HC945" s="4"/>
      <c r="HD945" s="6"/>
      <c r="HE945" s="4"/>
      <c r="HF945" s="6"/>
      <c r="HG945" s="5"/>
      <c r="HH945" s="5"/>
      <c r="HI945" s="4"/>
      <c r="HJ945" s="6"/>
      <c r="HK945" s="4"/>
      <c r="HL945" s="6"/>
      <c r="HM945" s="5"/>
      <c r="HN945" s="5"/>
      <c r="HO945" s="4"/>
      <c r="HP945" s="6"/>
      <c r="HQ945" s="4"/>
      <c r="HR945" s="6"/>
      <c r="HS945" s="5"/>
      <c r="HT945" s="5"/>
      <c r="HU945" s="4"/>
      <c r="HV945" s="6"/>
      <c r="HW945" s="4"/>
      <c r="HX945" s="6"/>
      <c r="HY945" s="5"/>
      <c r="HZ945" s="5"/>
      <c r="IA945" s="4"/>
      <c r="IB945" s="6"/>
      <c r="IC945" s="4"/>
      <c r="ID945" s="6"/>
      <c r="IE945" s="5"/>
      <c r="IF945" s="5"/>
      <c r="IG945" s="4"/>
      <c r="IH945" s="6"/>
      <c r="II945" s="4"/>
      <c r="IJ945" s="6"/>
      <c r="IK945" s="5"/>
      <c r="IL945" s="5"/>
      <c r="IM945" s="4"/>
      <c r="IN945" s="6"/>
      <c r="IO945" s="4"/>
      <c r="IP945" s="6"/>
      <c r="IQ945" s="5"/>
      <c r="IR945" s="5"/>
      <c r="IS945" s="4"/>
      <c r="IT945" s="6"/>
      <c r="IU945" s="4"/>
      <c r="IV945" s="6"/>
      <c r="IW945" s="5"/>
      <c r="IX945" s="5"/>
      <c r="IY945" s="4"/>
      <c r="IZ945" s="6"/>
      <c r="JA945" s="4"/>
      <c r="JB945" s="6"/>
      <c r="JC945" s="5"/>
      <c r="JD945" s="5"/>
      <c r="JE945" s="4"/>
      <c r="JF945" s="6"/>
      <c r="JG945" s="4"/>
      <c r="JH945" s="6"/>
      <c r="JI945" s="5"/>
      <c r="JJ945" s="5"/>
      <c r="JK945" s="4"/>
      <c r="JL945" s="6"/>
      <c r="JM945" s="4"/>
      <c r="JN945" s="6"/>
      <c r="JO945" s="5"/>
      <c r="JP945" s="5"/>
      <c r="JQ945" s="4"/>
      <c r="JR945" s="6"/>
      <c r="JS945" s="4"/>
      <c r="JT945" s="6"/>
      <c r="JU945" s="5"/>
      <c r="JV945" s="5"/>
      <c r="JW945" s="4"/>
      <c r="JX945" s="6"/>
      <c r="JY945" s="4"/>
      <c r="JZ945" s="6"/>
      <c r="KA945" s="5"/>
      <c r="KB945" s="5"/>
      <c r="KC945" s="4"/>
      <c r="KD945" s="6"/>
      <c r="KE945" s="4"/>
      <c r="KF945" s="6"/>
      <c r="KG945" s="5"/>
      <c r="KH945" s="5"/>
      <c r="KI945" s="4"/>
      <c r="KJ945" s="6"/>
      <c r="KK945" s="4"/>
      <c r="KL945" s="6"/>
      <c r="KM945" s="5"/>
      <c r="KN945" s="5"/>
    </row>
    <row r="946">
      <c r="A946" s="3" t="s">
        <v>85</v>
      </c>
      <c r="B946" s="3" t="s">
        <v>789</v>
      </c>
      <c r="C946" s="3" t="s">
        <v>538</v>
      </c>
      <c r="D946" s="3" t="s">
        <v>539</v>
      </c>
      <c r="E946" s="3" t="s">
        <v>790</v>
      </c>
      <c r="F946" s="3" t="s">
        <v>790</v>
      </c>
      <c r="G946" s="3" t="s">
        <v>790</v>
      </c>
      <c r="H946" s="3" t="s">
        <v>351</v>
      </c>
      <c r="I946" s="3" t="s">
        <v>1310</v>
      </c>
      <c r="J946" s="3" t="s">
        <v>1319</v>
      </c>
      <c r="K946" s="4">
        <v>231</v>
      </c>
      <c r="L946" s="4">
        <f>=ROUNDDOWN(19.25,0)</f>
      </c>
      <c r="M946" s="4">
        <v>300</v>
      </c>
      <c r="N946" s="5">
        <v>1</v>
      </c>
      <c r="O946" s="4"/>
      <c r="P946" s="4">
        <f>=ROUNDDOWN({0},0)</f>
      </c>
      <c r="Q946" s="4"/>
      <c r="R946" s="5"/>
      <c r="S946" s="4">
        <v>7</v>
      </c>
      <c r="T946" s="6">
        <v>163.41</v>
      </c>
      <c r="U946" s="4"/>
      <c r="V946" s="6"/>
      <c r="W946" s="5"/>
      <c r="X946" s="5"/>
      <c r="Y946" s="4">
        <v>5</v>
      </c>
      <c r="Z946" s="6">
        <v>116.25</v>
      </c>
      <c r="AA946" s="4"/>
      <c r="AB946" s="6"/>
      <c r="AC946" s="5"/>
      <c r="AD946" s="5"/>
      <c r="AE946" s="4"/>
      <c r="AF946" s="6"/>
      <c r="AG946" s="4"/>
      <c r="AH946" s="6"/>
      <c r="AI946" s="5"/>
      <c r="AJ946" s="5"/>
      <c r="AK946" s="4"/>
      <c r="AL946" s="6"/>
      <c r="AM946" s="4"/>
      <c r="AN946" s="6"/>
      <c r="AO946" s="5"/>
      <c r="AP946" s="5"/>
      <c r="AQ946" s="4"/>
      <c r="AR946" s="6"/>
      <c r="AS946" s="4"/>
      <c r="AT946" s="6"/>
      <c r="AU946" s="5"/>
      <c r="AV946" s="5"/>
      <c r="AW946" s="4"/>
      <c r="AX946" s="6"/>
      <c r="AY946" s="4"/>
      <c r="AZ946" s="6"/>
      <c r="BA946" s="5"/>
      <c r="BB946" s="5"/>
      <c r="BC946" s="4"/>
      <c r="BD946" s="6"/>
      <c r="BE946" s="4"/>
      <c r="BF946" s="6"/>
      <c r="BG946" s="5"/>
      <c r="BH946" s="5"/>
      <c r="BI946" s="4"/>
      <c r="BJ946" s="6"/>
      <c r="BK946" s="4"/>
      <c r="BL946" s="6"/>
      <c r="BM946" s="5"/>
      <c r="BN946" s="5"/>
      <c r="BO946" s="4"/>
      <c r="BP946" s="6"/>
      <c r="BQ946" s="4"/>
      <c r="BR946" s="6"/>
      <c r="BS946" s="5"/>
      <c r="BT946" s="5"/>
      <c r="BU946" s="4">
        <v>2</v>
      </c>
      <c r="BV946" s="6">
        <v>47.16</v>
      </c>
      <c r="BW946" s="4"/>
      <c r="BX946" s="6"/>
      <c r="BY946" s="5"/>
      <c r="BZ946" s="5"/>
      <c r="CA946" s="4"/>
      <c r="CB946" s="6"/>
      <c r="CC946" s="4"/>
      <c r="CD946" s="6"/>
      <c r="CE946" s="5"/>
      <c r="CF946" s="5"/>
      <c r="CG946" s="4"/>
      <c r="CH946" s="6"/>
      <c r="CI946" s="4"/>
      <c r="CJ946" s="6"/>
      <c r="CK946" s="5"/>
      <c r="CL946" s="5"/>
      <c r="CM946" s="4"/>
      <c r="CN946" s="6"/>
      <c r="CO946" s="4"/>
      <c r="CP946" s="6"/>
      <c r="CQ946" s="5"/>
      <c r="CR946" s="5"/>
      <c r="CS946" s="4"/>
      <c r="CT946" s="6"/>
      <c r="CU946" s="4"/>
      <c r="CV946" s="6"/>
      <c r="CW946" s="5"/>
      <c r="CX946" s="5"/>
      <c r="CY946" s="4"/>
      <c r="CZ946" s="6"/>
      <c r="DA946" s="4"/>
      <c r="DB946" s="6"/>
      <c r="DC946" s="5"/>
      <c r="DD946" s="5"/>
      <c r="DE946" s="4"/>
      <c r="DF946" s="6"/>
      <c r="DG946" s="4"/>
      <c r="DH946" s="6"/>
      <c r="DI946" s="5"/>
      <c r="DJ946" s="5"/>
      <c r="DK946" s="4"/>
      <c r="DL946" s="6"/>
      <c r="DM946" s="4"/>
      <c r="DN946" s="6"/>
      <c r="DO946" s="5"/>
      <c r="DP946" s="5"/>
      <c r="DQ946" s="4"/>
      <c r="DR946" s="6"/>
      <c r="DS946" s="4"/>
      <c r="DT946" s="6"/>
      <c r="DU946" s="5"/>
      <c r="DV946" s="5"/>
      <c r="DW946" s="4"/>
      <c r="DX946" s="6"/>
      <c r="DY946" s="4"/>
      <c r="DZ946" s="6"/>
      <c r="EA946" s="5"/>
      <c r="EB946" s="5"/>
      <c r="EC946" s="4"/>
      <c r="ED946" s="6"/>
      <c r="EE946" s="4"/>
      <c r="EF946" s="6"/>
      <c r="EG946" s="5"/>
      <c r="EH946" s="5"/>
      <c r="EI946" s="4"/>
      <c r="EJ946" s="6"/>
      <c r="EK946" s="4"/>
      <c r="EL946" s="6"/>
      <c r="EM946" s="5"/>
      <c r="EN946" s="5"/>
      <c r="EO946" s="4"/>
      <c r="EP946" s="6"/>
      <c r="EQ946" s="4"/>
      <c r="ER946" s="6"/>
      <c r="ES946" s="5"/>
      <c r="ET946" s="5"/>
      <c r="EU946" s="4"/>
      <c r="EV946" s="6"/>
      <c r="EW946" s="4"/>
      <c r="EX946" s="6"/>
      <c r="EY946" s="5"/>
      <c r="EZ946" s="5"/>
      <c r="FA946" s="4"/>
      <c r="FB946" s="6"/>
      <c r="FC946" s="4"/>
      <c r="FD946" s="6"/>
      <c r="FE946" s="5"/>
      <c r="FF946" s="5"/>
      <c r="FG946" s="4"/>
      <c r="FH946" s="6"/>
      <c r="FI946" s="4"/>
      <c r="FJ946" s="6"/>
      <c r="FK946" s="5"/>
      <c r="FL946" s="5"/>
      <c r="FM946" s="4"/>
      <c r="FN946" s="6"/>
      <c r="FO946" s="4"/>
      <c r="FP946" s="6"/>
      <c r="FQ946" s="5"/>
      <c r="FR946" s="5"/>
      <c r="FS946" s="4"/>
      <c r="FT946" s="6"/>
      <c r="FU946" s="4"/>
      <c r="FV946" s="6"/>
      <c r="FW946" s="5"/>
      <c r="FX946" s="5"/>
      <c r="FY946" s="4"/>
      <c r="FZ946" s="6"/>
      <c r="GA946" s="4"/>
      <c r="GB946" s="6"/>
      <c r="GC946" s="5"/>
      <c r="GD946" s="5"/>
      <c r="GE946" s="4"/>
      <c r="GF946" s="6"/>
      <c r="GG946" s="4"/>
      <c r="GH946" s="6"/>
      <c r="GI946" s="5"/>
      <c r="GJ946" s="5"/>
      <c r="GK946" s="4"/>
      <c r="GL946" s="6"/>
      <c r="GM946" s="4"/>
      <c r="GN946" s="6"/>
      <c r="GO946" s="5"/>
      <c r="GP946" s="5"/>
      <c r="GQ946" s="4"/>
      <c r="GR946" s="6"/>
      <c r="GS946" s="4"/>
      <c r="GT946" s="6"/>
      <c r="GU946" s="5"/>
      <c r="GV946" s="5"/>
      <c r="GW946" s="4"/>
      <c r="GX946" s="6"/>
      <c r="GY946" s="4"/>
      <c r="GZ946" s="6"/>
      <c r="HA946" s="5"/>
      <c r="HB946" s="5"/>
      <c r="HC946" s="4"/>
      <c r="HD946" s="6"/>
      <c r="HE946" s="4"/>
      <c r="HF946" s="6"/>
      <c r="HG946" s="5"/>
      <c r="HH946" s="5"/>
      <c r="HI946" s="4"/>
      <c r="HJ946" s="6"/>
      <c r="HK946" s="4"/>
      <c r="HL946" s="6"/>
      <c r="HM946" s="5"/>
      <c r="HN946" s="5"/>
      <c r="HO946" s="4"/>
      <c r="HP946" s="6"/>
      <c r="HQ946" s="4"/>
      <c r="HR946" s="6"/>
      <c r="HS946" s="5"/>
      <c r="HT946" s="5"/>
      <c r="HU946" s="4"/>
      <c r="HV946" s="6"/>
      <c r="HW946" s="4"/>
      <c r="HX946" s="6"/>
      <c r="HY946" s="5"/>
      <c r="HZ946" s="5"/>
      <c r="IA946" s="4"/>
      <c r="IB946" s="6"/>
      <c r="IC946" s="4"/>
      <c r="ID946" s="6"/>
      <c r="IE946" s="5"/>
      <c r="IF946" s="5"/>
      <c r="IG946" s="4"/>
      <c r="IH946" s="6"/>
      <c r="II946" s="4"/>
      <c r="IJ946" s="6"/>
      <c r="IK946" s="5"/>
      <c r="IL946" s="5"/>
      <c r="IM946" s="4"/>
      <c r="IN946" s="6"/>
      <c r="IO946" s="4"/>
      <c r="IP946" s="6"/>
      <c r="IQ946" s="5"/>
      <c r="IR946" s="5"/>
      <c r="IS946" s="4"/>
      <c r="IT946" s="6"/>
      <c r="IU946" s="4"/>
      <c r="IV946" s="6"/>
      <c r="IW946" s="5"/>
      <c r="IX946" s="5"/>
      <c r="IY946" s="4"/>
      <c r="IZ946" s="6"/>
      <c r="JA946" s="4"/>
      <c r="JB946" s="6"/>
      <c r="JC946" s="5"/>
      <c r="JD946" s="5"/>
      <c r="JE946" s="4"/>
      <c r="JF946" s="6"/>
      <c r="JG946" s="4"/>
      <c r="JH946" s="6"/>
      <c r="JI946" s="5"/>
      <c r="JJ946" s="5"/>
      <c r="JK946" s="4"/>
      <c r="JL946" s="6"/>
      <c r="JM946" s="4"/>
      <c r="JN946" s="6"/>
      <c r="JO946" s="5"/>
      <c r="JP946" s="5"/>
      <c r="JQ946" s="4"/>
      <c r="JR946" s="6"/>
      <c r="JS946" s="4"/>
      <c r="JT946" s="6"/>
      <c r="JU946" s="5"/>
      <c r="JV946" s="5"/>
      <c r="JW946" s="4"/>
      <c r="JX946" s="6"/>
      <c r="JY946" s="4"/>
      <c r="JZ946" s="6"/>
      <c r="KA946" s="5"/>
      <c r="KB946" s="5"/>
      <c r="KC946" s="4"/>
      <c r="KD946" s="6"/>
      <c r="KE946" s="4"/>
      <c r="KF946" s="6"/>
      <c r="KG946" s="5"/>
      <c r="KH946" s="5"/>
      <c r="KI946" s="4"/>
      <c r="KJ946" s="6"/>
      <c r="KK946" s="4"/>
      <c r="KL946" s="6"/>
      <c r="KM946" s="5"/>
      <c r="KN946" s="5"/>
    </row>
    <row r="947">
      <c r="A947" s="3" t="s">
        <v>85</v>
      </c>
      <c r="B947" s="3" t="s">
        <v>789</v>
      </c>
      <c r="C947" s="3" t="s">
        <v>538</v>
      </c>
      <c r="D947" s="3" t="s">
        <v>539</v>
      </c>
      <c r="E947" s="3" t="s">
        <v>792</v>
      </c>
      <c r="F947" s="3" t="s">
        <v>792</v>
      </c>
      <c r="G947" s="3" t="s">
        <v>792</v>
      </c>
      <c r="H947" s="3" t="s">
        <v>104</v>
      </c>
      <c r="I947" s="3" t="s">
        <v>1341</v>
      </c>
      <c r="J947" s="3" t="s">
        <v>1319</v>
      </c>
      <c r="K947" s="4">
        <v>122</v>
      </c>
      <c r="L947" s="4">
        <f>=ROUNDDOWN(4.20689655172414,0)</f>
      </c>
      <c r="M947" s="4">
        <v>752</v>
      </c>
      <c r="N947" s="5">
        <v>1</v>
      </c>
      <c r="O947" s="4"/>
      <c r="P947" s="4">
        <f>=ROUNDDOWN({0},0)</f>
      </c>
      <c r="Q947" s="4"/>
      <c r="R947" s="5"/>
      <c r="S947" s="4">
        <v>5</v>
      </c>
      <c r="T947" s="6">
        <v>106.87</v>
      </c>
      <c r="U947" s="4"/>
      <c r="V947" s="6"/>
      <c r="W947" s="5"/>
      <c r="X947" s="5"/>
      <c r="Y947" s="4">
        <v>1</v>
      </c>
      <c r="Z947" s="6">
        <v>19.99</v>
      </c>
      <c r="AA947" s="4"/>
      <c r="AB947" s="6"/>
      <c r="AC947" s="5"/>
      <c r="AD947" s="5"/>
      <c r="AE947" s="4"/>
      <c r="AF947" s="6"/>
      <c r="AG947" s="4"/>
      <c r="AH947" s="6"/>
      <c r="AI947" s="5"/>
      <c r="AJ947" s="5"/>
      <c r="AK947" s="4"/>
      <c r="AL947" s="6"/>
      <c r="AM947" s="4"/>
      <c r="AN947" s="6"/>
      <c r="AO947" s="5"/>
      <c r="AP947" s="5"/>
      <c r="AQ947" s="4"/>
      <c r="AR947" s="6"/>
      <c r="AS947" s="4"/>
      <c r="AT947" s="6"/>
      <c r="AU947" s="5"/>
      <c r="AV947" s="5"/>
      <c r="AW947" s="4"/>
      <c r="AX947" s="6"/>
      <c r="AY947" s="4"/>
      <c r="AZ947" s="6"/>
      <c r="BA947" s="5"/>
      <c r="BB947" s="5"/>
      <c r="BC947" s="4"/>
      <c r="BD947" s="6"/>
      <c r="BE947" s="4"/>
      <c r="BF947" s="6"/>
      <c r="BG947" s="5"/>
      <c r="BH947" s="5"/>
      <c r="BI947" s="4">
        <v>4</v>
      </c>
      <c r="BJ947" s="6">
        <v>86.88</v>
      </c>
      <c r="BK947" s="4"/>
      <c r="BL947" s="6"/>
      <c r="BM947" s="5"/>
      <c r="BN947" s="5"/>
      <c r="BO947" s="4"/>
      <c r="BP947" s="6"/>
      <c r="BQ947" s="4"/>
      <c r="BR947" s="6"/>
      <c r="BS947" s="5"/>
      <c r="BT947" s="5"/>
      <c r="BU947" s="4"/>
      <c r="BV947" s="6"/>
      <c r="BW947" s="4"/>
      <c r="BX947" s="6"/>
      <c r="BY947" s="5"/>
      <c r="BZ947" s="5"/>
      <c r="CA947" s="4"/>
      <c r="CB947" s="6"/>
      <c r="CC947" s="4"/>
      <c r="CD947" s="6"/>
      <c r="CE947" s="5"/>
      <c r="CF947" s="5"/>
      <c r="CG947" s="4"/>
      <c r="CH947" s="6"/>
      <c r="CI947" s="4"/>
      <c r="CJ947" s="6"/>
      <c r="CK947" s="5"/>
      <c r="CL947" s="5"/>
      <c r="CM947" s="4"/>
      <c r="CN947" s="6"/>
      <c r="CO947" s="4"/>
      <c r="CP947" s="6"/>
      <c r="CQ947" s="5"/>
      <c r="CR947" s="5"/>
      <c r="CS947" s="4"/>
      <c r="CT947" s="6"/>
      <c r="CU947" s="4"/>
      <c r="CV947" s="6"/>
      <c r="CW947" s="5"/>
      <c r="CX947" s="5"/>
      <c r="CY947" s="4"/>
      <c r="CZ947" s="6"/>
      <c r="DA947" s="4"/>
      <c r="DB947" s="6"/>
      <c r="DC947" s="5"/>
      <c r="DD947" s="5"/>
      <c r="DE947" s="4"/>
      <c r="DF947" s="6"/>
      <c r="DG947" s="4"/>
      <c r="DH947" s="6"/>
      <c r="DI947" s="5"/>
      <c r="DJ947" s="5"/>
      <c r="DK947" s="4"/>
      <c r="DL947" s="6"/>
      <c r="DM947" s="4"/>
      <c r="DN947" s="6"/>
      <c r="DO947" s="5"/>
      <c r="DP947" s="5"/>
      <c r="DQ947" s="4"/>
      <c r="DR947" s="6"/>
      <c r="DS947" s="4"/>
      <c r="DT947" s="6"/>
      <c r="DU947" s="5"/>
      <c r="DV947" s="5"/>
      <c r="DW947" s="4"/>
      <c r="DX947" s="6"/>
      <c r="DY947" s="4"/>
      <c r="DZ947" s="6"/>
      <c r="EA947" s="5"/>
      <c r="EB947" s="5"/>
      <c r="EC947" s="4"/>
      <c r="ED947" s="6"/>
      <c r="EE947" s="4"/>
      <c r="EF947" s="6"/>
      <c r="EG947" s="5"/>
      <c r="EH947" s="5"/>
      <c r="EI947" s="4"/>
      <c r="EJ947" s="6"/>
      <c r="EK947" s="4"/>
      <c r="EL947" s="6"/>
      <c r="EM947" s="5"/>
      <c r="EN947" s="5"/>
      <c r="EO947" s="4"/>
      <c r="EP947" s="6"/>
      <c r="EQ947" s="4"/>
      <c r="ER947" s="6"/>
      <c r="ES947" s="5"/>
      <c r="ET947" s="5"/>
      <c r="EU947" s="4"/>
      <c r="EV947" s="6"/>
      <c r="EW947" s="4"/>
      <c r="EX947" s="6"/>
      <c r="EY947" s="5"/>
      <c r="EZ947" s="5"/>
      <c r="FA947" s="4"/>
      <c r="FB947" s="6"/>
      <c r="FC947" s="4"/>
      <c r="FD947" s="6"/>
      <c r="FE947" s="5"/>
      <c r="FF947" s="5"/>
      <c r="FG947" s="4"/>
      <c r="FH947" s="6"/>
      <c r="FI947" s="4"/>
      <c r="FJ947" s="6"/>
      <c r="FK947" s="5"/>
      <c r="FL947" s="5"/>
      <c r="FM947" s="4"/>
      <c r="FN947" s="6"/>
      <c r="FO947" s="4"/>
      <c r="FP947" s="6"/>
      <c r="FQ947" s="5"/>
      <c r="FR947" s="5"/>
      <c r="FS947" s="4"/>
      <c r="FT947" s="6"/>
      <c r="FU947" s="4"/>
      <c r="FV947" s="6"/>
      <c r="FW947" s="5"/>
      <c r="FX947" s="5"/>
      <c r="FY947" s="4"/>
      <c r="FZ947" s="6"/>
      <c r="GA947" s="4"/>
      <c r="GB947" s="6"/>
      <c r="GC947" s="5"/>
      <c r="GD947" s="5"/>
      <c r="GE947" s="4"/>
      <c r="GF947" s="6"/>
      <c r="GG947" s="4"/>
      <c r="GH947" s="6"/>
      <c r="GI947" s="5"/>
      <c r="GJ947" s="5"/>
      <c r="GK947" s="4"/>
      <c r="GL947" s="6"/>
      <c r="GM947" s="4"/>
      <c r="GN947" s="6"/>
      <c r="GO947" s="5"/>
      <c r="GP947" s="5"/>
      <c r="GQ947" s="4"/>
      <c r="GR947" s="6"/>
      <c r="GS947" s="4"/>
      <c r="GT947" s="6"/>
      <c r="GU947" s="5"/>
      <c r="GV947" s="5"/>
      <c r="GW947" s="4"/>
      <c r="GX947" s="6"/>
      <c r="GY947" s="4"/>
      <c r="GZ947" s="6"/>
      <c r="HA947" s="5"/>
      <c r="HB947" s="5"/>
      <c r="HC947" s="4"/>
      <c r="HD947" s="6"/>
      <c r="HE947" s="4"/>
      <c r="HF947" s="6"/>
      <c r="HG947" s="5"/>
      <c r="HH947" s="5"/>
      <c r="HI947" s="4"/>
      <c r="HJ947" s="6"/>
      <c r="HK947" s="4"/>
      <c r="HL947" s="6"/>
      <c r="HM947" s="5"/>
      <c r="HN947" s="5"/>
      <c r="HO947" s="4"/>
      <c r="HP947" s="6"/>
      <c r="HQ947" s="4"/>
      <c r="HR947" s="6"/>
      <c r="HS947" s="5"/>
      <c r="HT947" s="5"/>
      <c r="HU947" s="4"/>
      <c r="HV947" s="6"/>
      <c r="HW947" s="4"/>
      <c r="HX947" s="6"/>
      <c r="HY947" s="5"/>
      <c r="HZ947" s="5"/>
      <c r="IA947" s="4"/>
      <c r="IB947" s="6"/>
      <c r="IC947" s="4"/>
      <c r="ID947" s="6"/>
      <c r="IE947" s="5"/>
      <c r="IF947" s="5"/>
      <c r="IG947" s="4"/>
      <c r="IH947" s="6"/>
      <c r="II947" s="4"/>
      <c r="IJ947" s="6"/>
      <c r="IK947" s="5"/>
      <c r="IL947" s="5"/>
      <c r="IM947" s="4"/>
      <c r="IN947" s="6"/>
      <c r="IO947" s="4"/>
      <c r="IP947" s="6"/>
      <c r="IQ947" s="5"/>
      <c r="IR947" s="5"/>
      <c r="IS947" s="4"/>
      <c r="IT947" s="6"/>
      <c r="IU947" s="4"/>
      <c r="IV947" s="6"/>
      <c r="IW947" s="5"/>
      <c r="IX947" s="5"/>
      <c r="IY947" s="4"/>
      <c r="IZ947" s="6"/>
      <c r="JA947" s="4"/>
      <c r="JB947" s="6"/>
      <c r="JC947" s="5"/>
      <c r="JD947" s="5"/>
      <c r="JE947" s="4"/>
      <c r="JF947" s="6"/>
      <c r="JG947" s="4"/>
      <c r="JH947" s="6"/>
      <c r="JI947" s="5"/>
      <c r="JJ947" s="5"/>
      <c r="JK947" s="4"/>
      <c r="JL947" s="6"/>
      <c r="JM947" s="4"/>
      <c r="JN947" s="6"/>
      <c r="JO947" s="5"/>
      <c r="JP947" s="5"/>
      <c r="JQ947" s="4"/>
      <c r="JR947" s="6"/>
      <c r="JS947" s="4"/>
      <c r="JT947" s="6"/>
      <c r="JU947" s="5"/>
      <c r="JV947" s="5"/>
      <c r="JW947" s="4"/>
      <c r="JX947" s="6"/>
      <c r="JY947" s="4"/>
      <c r="JZ947" s="6"/>
      <c r="KA947" s="5"/>
      <c r="KB947" s="5"/>
      <c r="KC947" s="4"/>
      <c r="KD947" s="6"/>
      <c r="KE947" s="4"/>
      <c r="KF947" s="6"/>
      <c r="KG947" s="5"/>
      <c r="KH947" s="5"/>
      <c r="KI947" s="4"/>
      <c r="KJ947" s="6"/>
      <c r="KK947" s="4"/>
      <c r="KL947" s="6"/>
      <c r="KM947" s="5"/>
      <c r="KN947" s="5"/>
    </row>
    <row r="948">
      <c r="A948" s="3" t="s">
        <v>85</v>
      </c>
      <c r="B948" s="3" t="s">
        <v>789</v>
      </c>
      <c r="C948" s="3" t="s">
        <v>703</v>
      </c>
      <c r="D948" s="3" t="s">
        <v>704</v>
      </c>
      <c r="E948" s="3" t="s">
        <v>812</v>
      </c>
      <c r="F948" s="3" t="s">
        <v>812</v>
      </c>
      <c r="G948" s="3" t="s">
        <v>812</v>
      </c>
      <c r="H948" s="3" t="s">
        <v>104</v>
      </c>
      <c r="I948" s="3" t="s">
        <v>1323</v>
      </c>
      <c r="J948" s="3" t="s">
        <v>1319</v>
      </c>
      <c r="K948" s="4">
        <v>585</v>
      </c>
      <c r="L948" s="4">
        <f>=ROUNDDOWN(18.28125,0)</f>
      </c>
      <c r="M948" s="4">
        <v>400</v>
      </c>
      <c r="N948" s="5">
        <v>1</v>
      </c>
      <c r="O948" s="4"/>
      <c r="P948" s="4">
        <f>=ROUNDDOWN({0},0)</f>
      </c>
      <c r="Q948" s="4"/>
      <c r="R948" s="5"/>
      <c r="S948" s="4">
        <v>24</v>
      </c>
      <c r="T948" s="6">
        <v>282.47</v>
      </c>
      <c r="U948" s="4"/>
      <c r="V948" s="6"/>
      <c r="W948" s="5"/>
      <c r="X948" s="5"/>
      <c r="Y948" s="4">
        <v>3</v>
      </c>
      <c r="Z948" s="6">
        <v>34.17</v>
      </c>
      <c r="AA948" s="4"/>
      <c r="AB948" s="6"/>
      <c r="AC948" s="5"/>
      <c r="AD948" s="5"/>
      <c r="AE948" s="4">
        <v>6</v>
      </c>
      <c r="AF948" s="6">
        <v>68.16</v>
      </c>
      <c r="AG948" s="4"/>
      <c r="AH948" s="6"/>
      <c r="AI948" s="5"/>
      <c r="AJ948" s="5"/>
      <c r="AK948" s="4">
        <v>2</v>
      </c>
      <c r="AL948" s="6">
        <v>24.14</v>
      </c>
      <c r="AM948" s="4"/>
      <c r="AN948" s="6"/>
      <c r="AO948" s="5"/>
      <c r="AP948" s="5"/>
      <c r="AQ948" s="4">
        <v>13</v>
      </c>
      <c r="AR948" s="6">
        <v>156</v>
      </c>
      <c r="AS948" s="4"/>
      <c r="AT948" s="6"/>
      <c r="AU948" s="5"/>
      <c r="AV948" s="5"/>
      <c r="AW948" s="4"/>
      <c r="AX948" s="6"/>
      <c r="AY948" s="4"/>
      <c r="AZ948" s="6"/>
      <c r="BA948" s="5"/>
      <c r="BB948" s="5"/>
      <c r="BC948" s="4"/>
      <c r="BD948" s="6"/>
      <c r="BE948" s="4"/>
      <c r="BF948" s="6"/>
      <c r="BG948" s="5"/>
      <c r="BH948" s="5"/>
      <c r="BI948" s="4"/>
      <c r="BJ948" s="6"/>
      <c r="BK948" s="4"/>
      <c r="BL948" s="6"/>
      <c r="BM948" s="5"/>
      <c r="BN948" s="5"/>
      <c r="BO948" s="4"/>
      <c r="BP948" s="6"/>
      <c r="BQ948" s="4"/>
      <c r="BR948" s="6"/>
      <c r="BS948" s="5"/>
      <c r="BT948" s="5"/>
      <c r="BU948" s="4"/>
      <c r="BV948" s="6"/>
      <c r="BW948" s="4"/>
      <c r="BX948" s="6"/>
      <c r="BY948" s="5"/>
      <c r="BZ948" s="5"/>
      <c r="CA948" s="4"/>
      <c r="CB948" s="6"/>
      <c r="CC948" s="4"/>
      <c r="CD948" s="6"/>
      <c r="CE948" s="5"/>
      <c r="CF948" s="5"/>
      <c r="CG948" s="4"/>
      <c r="CH948" s="6"/>
      <c r="CI948" s="4"/>
      <c r="CJ948" s="6"/>
      <c r="CK948" s="5"/>
      <c r="CL948" s="5"/>
      <c r="CM948" s="4"/>
      <c r="CN948" s="6"/>
      <c r="CO948" s="4"/>
      <c r="CP948" s="6"/>
      <c r="CQ948" s="5"/>
      <c r="CR948" s="5"/>
      <c r="CS948" s="4"/>
      <c r="CT948" s="6"/>
      <c r="CU948" s="4"/>
      <c r="CV948" s="6"/>
      <c r="CW948" s="5"/>
      <c r="CX948" s="5"/>
      <c r="CY948" s="4"/>
      <c r="CZ948" s="6"/>
      <c r="DA948" s="4"/>
      <c r="DB948" s="6"/>
      <c r="DC948" s="5"/>
      <c r="DD948" s="5"/>
      <c r="DE948" s="4"/>
      <c r="DF948" s="6"/>
      <c r="DG948" s="4"/>
      <c r="DH948" s="6"/>
      <c r="DI948" s="5"/>
      <c r="DJ948" s="5"/>
      <c r="DK948" s="4"/>
      <c r="DL948" s="6"/>
      <c r="DM948" s="4"/>
      <c r="DN948" s="6"/>
      <c r="DO948" s="5"/>
      <c r="DP948" s="5"/>
      <c r="DQ948" s="4"/>
      <c r="DR948" s="6"/>
      <c r="DS948" s="4"/>
      <c r="DT948" s="6"/>
      <c r="DU948" s="5"/>
      <c r="DV948" s="5"/>
      <c r="DW948" s="4"/>
      <c r="DX948" s="6"/>
      <c r="DY948" s="4"/>
      <c r="DZ948" s="6"/>
      <c r="EA948" s="5"/>
      <c r="EB948" s="5"/>
      <c r="EC948" s="4"/>
      <c r="ED948" s="6"/>
      <c r="EE948" s="4"/>
      <c r="EF948" s="6"/>
      <c r="EG948" s="5"/>
      <c r="EH948" s="5"/>
      <c r="EI948" s="4"/>
      <c r="EJ948" s="6"/>
      <c r="EK948" s="4"/>
      <c r="EL948" s="6"/>
      <c r="EM948" s="5"/>
      <c r="EN948" s="5"/>
      <c r="EO948" s="4"/>
      <c r="EP948" s="6"/>
      <c r="EQ948" s="4"/>
      <c r="ER948" s="6"/>
      <c r="ES948" s="5"/>
      <c r="ET948" s="5"/>
      <c r="EU948" s="4"/>
      <c r="EV948" s="6"/>
      <c r="EW948" s="4"/>
      <c r="EX948" s="6"/>
      <c r="EY948" s="5"/>
      <c r="EZ948" s="5"/>
      <c r="FA948" s="4"/>
      <c r="FB948" s="6"/>
      <c r="FC948" s="4"/>
      <c r="FD948" s="6"/>
      <c r="FE948" s="5"/>
      <c r="FF948" s="5"/>
      <c r="FG948" s="4"/>
      <c r="FH948" s="6"/>
      <c r="FI948" s="4"/>
      <c r="FJ948" s="6"/>
      <c r="FK948" s="5"/>
      <c r="FL948" s="5"/>
      <c r="FM948" s="4"/>
      <c r="FN948" s="6"/>
      <c r="FO948" s="4"/>
      <c r="FP948" s="6"/>
      <c r="FQ948" s="5"/>
      <c r="FR948" s="5"/>
      <c r="FS948" s="4"/>
      <c r="FT948" s="6"/>
      <c r="FU948" s="4"/>
      <c r="FV948" s="6"/>
      <c r="FW948" s="5"/>
      <c r="FX948" s="5"/>
      <c r="FY948" s="4"/>
      <c r="FZ948" s="6"/>
      <c r="GA948" s="4"/>
      <c r="GB948" s="6"/>
      <c r="GC948" s="5"/>
      <c r="GD948" s="5"/>
      <c r="GE948" s="4"/>
      <c r="GF948" s="6"/>
      <c r="GG948" s="4"/>
      <c r="GH948" s="6"/>
      <c r="GI948" s="5"/>
      <c r="GJ948" s="5"/>
      <c r="GK948" s="4"/>
      <c r="GL948" s="6"/>
      <c r="GM948" s="4"/>
      <c r="GN948" s="6"/>
      <c r="GO948" s="5"/>
      <c r="GP948" s="5"/>
      <c r="GQ948" s="4"/>
      <c r="GR948" s="6"/>
      <c r="GS948" s="4"/>
      <c r="GT948" s="6"/>
      <c r="GU948" s="5"/>
      <c r="GV948" s="5"/>
      <c r="GW948" s="4"/>
      <c r="GX948" s="6"/>
      <c r="GY948" s="4"/>
      <c r="GZ948" s="6"/>
      <c r="HA948" s="5"/>
      <c r="HB948" s="5"/>
      <c r="HC948" s="4"/>
      <c r="HD948" s="6"/>
      <c r="HE948" s="4"/>
      <c r="HF948" s="6"/>
      <c r="HG948" s="5"/>
      <c r="HH948" s="5"/>
      <c r="HI948" s="4"/>
      <c r="HJ948" s="6"/>
      <c r="HK948" s="4"/>
      <c r="HL948" s="6"/>
      <c r="HM948" s="5"/>
      <c r="HN948" s="5"/>
      <c r="HO948" s="4"/>
      <c r="HP948" s="6"/>
      <c r="HQ948" s="4"/>
      <c r="HR948" s="6"/>
      <c r="HS948" s="5"/>
      <c r="HT948" s="5"/>
      <c r="HU948" s="4"/>
      <c r="HV948" s="6"/>
      <c r="HW948" s="4"/>
      <c r="HX948" s="6"/>
      <c r="HY948" s="5"/>
      <c r="HZ948" s="5"/>
      <c r="IA948" s="4"/>
      <c r="IB948" s="6"/>
      <c r="IC948" s="4"/>
      <c r="ID948" s="6"/>
      <c r="IE948" s="5"/>
      <c r="IF948" s="5"/>
      <c r="IG948" s="4"/>
      <c r="IH948" s="6"/>
      <c r="II948" s="4"/>
      <c r="IJ948" s="6"/>
      <c r="IK948" s="5"/>
      <c r="IL948" s="5"/>
      <c r="IM948" s="4"/>
      <c r="IN948" s="6"/>
      <c r="IO948" s="4"/>
      <c r="IP948" s="6"/>
      <c r="IQ948" s="5"/>
      <c r="IR948" s="5"/>
      <c r="IS948" s="4"/>
      <c r="IT948" s="6"/>
      <c r="IU948" s="4"/>
      <c r="IV948" s="6"/>
      <c r="IW948" s="5"/>
      <c r="IX948" s="5"/>
      <c r="IY948" s="4"/>
      <c r="IZ948" s="6"/>
      <c r="JA948" s="4"/>
      <c r="JB948" s="6"/>
      <c r="JC948" s="5"/>
      <c r="JD948" s="5"/>
      <c r="JE948" s="4"/>
      <c r="JF948" s="6"/>
      <c r="JG948" s="4"/>
      <c r="JH948" s="6"/>
      <c r="JI948" s="5"/>
      <c r="JJ948" s="5"/>
      <c r="JK948" s="4"/>
      <c r="JL948" s="6"/>
      <c r="JM948" s="4"/>
      <c r="JN948" s="6"/>
      <c r="JO948" s="5"/>
      <c r="JP948" s="5"/>
      <c r="JQ948" s="4"/>
      <c r="JR948" s="6"/>
      <c r="JS948" s="4"/>
      <c r="JT948" s="6"/>
      <c r="JU948" s="5"/>
      <c r="JV948" s="5"/>
      <c r="JW948" s="4"/>
      <c r="JX948" s="6"/>
      <c r="JY948" s="4"/>
      <c r="JZ948" s="6"/>
      <c r="KA948" s="5"/>
      <c r="KB948" s="5"/>
      <c r="KC948" s="4"/>
      <c r="KD948" s="6"/>
      <c r="KE948" s="4"/>
      <c r="KF948" s="6"/>
      <c r="KG948" s="5"/>
      <c r="KH948" s="5"/>
      <c r="KI948" s="4"/>
      <c r="KJ948" s="6"/>
      <c r="KK948" s="4"/>
      <c r="KL948" s="6"/>
      <c r="KM948" s="5"/>
      <c r="KN948" s="5"/>
    </row>
    <row r="949">
      <c r="A949" s="3" t="s">
        <v>85</v>
      </c>
      <c r="B949" s="3" t="s">
        <v>789</v>
      </c>
      <c r="C949" s="3" t="s">
        <v>703</v>
      </c>
      <c r="D949" s="3" t="s">
        <v>712</v>
      </c>
      <c r="E949" s="3" t="s">
        <v>813</v>
      </c>
      <c r="F949" s="3" t="s">
        <v>104</v>
      </c>
      <c r="G949" s="3" t="s">
        <v>104</v>
      </c>
      <c r="H949" s="3" t="s">
        <v>104</v>
      </c>
      <c r="I949" s="3" t="s">
        <v>1312</v>
      </c>
      <c r="J949" s="3" t="s">
        <v>104</v>
      </c>
      <c r="K949" s="4"/>
      <c r="L949" s="4">
        <f>=ROUNDDOWN({0},0)</f>
      </c>
      <c r="M949" s="4"/>
      <c r="N949" s="5"/>
      <c r="O949" s="4"/>
      <c r="P949" s="4">
        <f>=ROUNDDOWN({0},0)</f>
      </c>
      <c r="Q949" s="4"/>
      <c r="R949" s="5"/>
      <c r="S949" s="4"/>
      <c r="T949" s="6"/>
      <c r="U949" s="4"/>
      <c r="V949" s="6"/>
      <c r="W949" s="5"/>
      <c r="X949" s="5"/>
      <c r="Y949" s="4"/>
      <c r="Z949" s="6"/>
      <c r="AA949" s="4"/>
      <c r="AB949" s="6"/>
      <c r="AC949" s="5"/>
      <c r="AD949" s="5"/>
      <c r="AE949" s="4"/>
      <c r="AF949" s="6"/>
      <c r="AG949" s="4"/>
      <c r="AH949" s="6"/>
      <c r="AI949" s="5"/>
      <c r="AJ949" s="5"/>
      <c r="AK949" s="4"/>
      <c r="AL949" s="6"/>
      <c r="AM949" s="4"/>
      <c r="AN949" s="6"/>
      <c r="AO949" s="5"/>
      <c r="AP949" s="5"/>
      <c r="AQ949" s="4"/>
      <c r="AR949" s="6"/>
      <c r="AS949" s="4"/>
      <c r="AT949" s="6"/>
      <c r="AU949" s="5"/>
      <c r="AV949" s="5"/>
      <c r="AW949" s="4"/>
      <c r="AX949" s="6"/>
      <c r="AY949" s="4"/>
      <c r="AZ949" s="6"/>
      <c r="BA949" s="5"/>
      <c r="BB949" s="5"/>
      <c r="BC949" s="4"/>
      <c r="BD949" s="6"/>
      <c r="BE949" s="4"/>
      <c r="BF949" s="6"/>
      <c r="BG949" s="5"/>
      <c r="BH949" s="5"/>
      <c r="BI949" s="4"/>
      <c r="BJ949" s="6"/>
      <c r="BK949" s="4"/>
      <c r="BL949" s="6"/>
      <c r="BM949" s="5"/>
      <c r="BN949" s="5"/>
      <c r="BO949" s="4"/>
      <c r="BP949" s="6"/>
      <c r="BQ949" s="4"/>
      <c r="BR949" s="6"/>
      <c r="BS949" s="5"/>
      <c r="BT949" s="5"/>
      <c r="BU949" s="4"/>
      <c r="BV949" s="6"/>
      <c r="BW949" s="4"/>
      <c r="BX949" s="6"/>
      <c r="BY949" s="5"/>
      <c r="BZ949" s="5"/>
      <c r="CA949" s="4"/>
      <c r="CB949" s="6"/>
      <c r="CC949" s="4"/>
      <c r="CD949" s="6"/>
      <c r="CE949" s="5"/>
      <c r="CF949" s="5"/>
      <c r="CG949" s="4"/>
      <c r="CH949" s="6"/>
      <c r="CI949" s="4"/>
      <c r="CJ949" s="6"/>
      <c r="CK949" s="5"/>
      <c r="CL949" s="5"/>
      <c r="CM949" s="4"/>
      <c r="CN949" s="6"/>
      <c r="CO949" s="4"/>
      <c r="CP949" s="6"/>
      <c r="CQ949" s="5"/>
      <c r="CR949" s="5"/>
      <c r="CS949" s="4"/>
      <c r="CT949" s="6"/>
      <c r="CU949" s="4"/>
      <c r="CV949" s="6"/>
      <c r="CW949" s="5"/>
      <c r="CX949" s="5"/>
      <c r="CY949" s="4"/>
      <c r="CZ949" s="6"/>
      <c r="DA949" s="4"/>
      <c r="DB949" s="6"/>
      <c r="DC949" s="5"/>
      <c r="DD949" s="5"/>
      <c r="DE949" s="4"/>
      <c r="DF949" s="6"/>
      <c r="DG949" s="4"/>
      <c r="DH949" s="6"/>
      <c r="DI949" s="5"/>
      <c r="DJ949" s="5"/>
      <c r="DK949" s="4"/>
      <c r="DL949" s="6"/>
      <c r="DM949" s="4"/>
      <c r="DN949" s="6"/>
      <c r="DO949" s="5"/>
      <c r="DP949" s="5"/>
      <c r="DQ949" s="4"/>
      <c r="DR949" s="6"/>
      <c r="DS949" s="4"/>
      <c r="DT949" s="6"/>
      <c r="DU949" s="5"/>
      <c r="DV949" s="5"/>
      <c r="DW949" s="4"/>
      <c r="DX949" s="6"/>
      <c r="DY949" s="4"/>
      <c r="DZ949" s="6"/>
      <c r="EA949" s="5"/>
      <c r="EB949" s="5"/>
      <c r="EC949" s="4"/>
      <c r="ED949" s="6"/>
      <c r="EE949" s="4"/>
      <c r="EF949" s="6"/>
      <c r="EG949" s="5"/>
      <c r="EH949" s="5"/>
      <c r="EI949" s="4"/>
      <c r="EJ949" s="6"/>
      <c r="EK949" s="4"/>
      <c r="EL949" s="6"/>
      <c r="EM949" s="5"/>
      <c r="EN949" s="5"/>
      <c r="EO949" s="4"/>
      <c r="EP949" s="6"/>
      <c r="EQ949" s="4"/>
      <c r="ER949" s="6"/>
      <c r="ES949" s="5"/>
      <c r="ET949" s="5"/>
      <c r="EU949" s="4"/>
      <c r="EV949" s="6"/>
      <c r="EW949" s="4"/>
      <c r="EX949" s="6"/>
      <c r="EY949" s="5"/>
      <c r="EZ949" s="5"/>
      <c r="FA949" s="4"/>
      <c r="FB949" s="6"/>
      <c r="FC949" s="4"/>
      <c r="FD949" s="6"/>
      <c r="FE949" s="5"/>
      <c r="FF949" s="5"/>
      <c r="FG949" s="4"/>
      <c r="FH949" s="6"/>
      <c r="FI949" s="4"/>
      <c r="FJ949" s="6"/>
      <c r="FK949" s="5"/>
      <c r="FL949" s="5"/>
      <c r="FM949" s="4"/>
      <c r="FN949" s="6"/>
      <c r="FO949" s="4"/>
      <c r="FP949" s="6"/>
      <c r="FQ949" s="5"/>
      <c r="FR949" s="5"/>
      <c r="FS949" s="4"/>
      <c r="FT949" s="6"/>
      <c r="FU949" s="4"/>
      <c r="FV949" s="6"/>
      <c r="FW949" s="5"/>
      <c r="FX949" s="5"/>
      <c r="FY949" s="4"/>
      <c r="FZ949" s="6"/>
      <c r="GA949" s="4"/>
      <c r="GB949" s="6"/>
      <c r="GC949" s="5"/>
      <c r="GD949" s="5"/>
      <c r="GE949" s="4"/>
      <c r="GF949" s="6"/>
      <c r="GG949" s="4"/>
      <c r="GH949" s="6"/>
      <c r="GI949" s="5"/>
      <c r="GJ949" s="5"/>
      <c r="GK949" s="4"/>
      <c r="GL949" s="6"/>
      <c r="GM949" s="4"/>
      <c r="GN949" s="6"/>
      <c r="GO949" s="5"/>
      <c r="GP949" s="5"/>
      <c r="GQ949" s="4"/>
      <c r="GR949" s="6"/>
      <c r="GS949" s="4"/>
      <c r="GT949" s="6"/>
      <c r="GU949" s="5"/>
      <c r="GV949" s="5"/>
      <c r="GW949" s="4"/>
      <c r="GX949" s="6"/>
      <c r="GY949" s="4"/>
      <c r="GZ949" s="6"/>
      <c r="HA949" s="5"/>
      <c r="HB949" s="5"/>
      <c r="HC949" s="4"/>
      <c r="HD949" s="6"/>
      <c r="HE949" s="4"/>
      <c r="HF949" s="6"/>
      <c r="HG949" s="5"/>
      <c r="HH949" s="5"/>
      <c r="HI949" s="4"/>
      <c r="HJ949" s="6"/>
      <c r="HK949" s="4"/>
      <c r="HL949" s="6"/>
      <c r="HM949" s="5"/>
      <c r="HN949" s="5"/>
      <c r="HO949" s="4"/>
      <c r="HP949" s="6"/>
      <c r="HQ949" s="4"/>
      <c r="HR949" s="6"/>
      <c r="HS949" s="5"/>
      <c r="HT949" s="5"/>
      <c r="HU949" s="4"/>
      <c r="HV949" s="6"/>
      <c r="HW949" s="4"/>
      <c r="HX949" s="6"/>
      <c r="HY949" s="5"/>
      <c r="HZ949" s="5"/>
      <c r="IA949" s="4"/>
      <c r="IB949" s="6"/>
      <c r="IC949" s="4"/>
      <c r="ID949" s="6"/>
      <c r="IE949" s="5"/>
      <c r="IF949" s="5"/>
      <c r="IG949" s="4"/>
      <c r="IH949" s="6"/>
      <c r="II949" s="4"/>
      <c r="IJ949" s="6"/>
      <c r="IK949" s="5"/>
      <c r="IL949" s="5"/>
      <c r="IM949" s="4"/>
      <c r="IN949" s="6"/>
      <c r="IO949" s="4"/>
      <c r="IP949" s="6"/>
      <c r="IQ949" s="5"/>
      <c r="IR949" s="5"/>
      <c r="IS949" s="4"/>
      <c r="IT949" s="6"/>
      <c r="IU949" s="4"/>
      <c r="IV949" s="6"/>
      <c r="IW949" s="5"/>
      <c r="IX949" s="5"/>
      <c r="IY949" s="4"/>
      <c r="IZ949" s="6"/>
      <c r="JA949" s="4"/>
      <c r="JB949" s="6"/>
      <c r="JC949" s="5"/>
      <c r="JD949" s="5"/>
      <c r="JE949" s="4"/>
      <c r="JF949" s="6"/>
      <c r="JG949" s="4"/>
      <c r="JH949" s="6"/>
      <c r="JI949" s="5"/>
      <c r="JJ949" s="5"/>
      <c r="JK949" s="4"/>
      <c r="JL949" s="6"/>
      <c r="JM949" s="4"/>
      <c r="JN949" s="6"/>
      <c r="JO949" s="5"/>
      <c r="JP949" s="5"/>
      <c r="JQ949" s="4"/>
      <c r="JR949" s="6"/>
      <c r="JS949" s="4"/>
      <c r="JT949" s="6"/>
      <c r="JU949" s="5"/>
      <c r="JV949" s="5"/>
      <c r="JW949" s="4"/>
      <c r="JX949" s="6"/>
      <c r="JY949" s="4"/>
      <c r="JZ949" s="6"/>
      <c r="KA949" s="5"/>
      <c r="KB949" s="5"/>
      <c r="KC949" s="4"/>
      <c r="KD949" s="6"/>
      <c r="KE949" s="4"/>
      <c r="KF949" s="6"/>
      <c r="KG949" s="5"/>
      <c r="KH949" s="5"/>
      <c r="KI949" s="4"/>
      <c r="KJ949" s="6"/>
      <c r="KK949" s="4"/>
      <c r="KL949" s="6"/>
      <c r="KM949" s="5"/>
      <c r="KN949" s="5"/>
    </row>
    <row r="950">
      <c r="A950" s="3" t="s">
        <v>85</v>
      </c>
      <c r="B950" s="3" t="s">
        <v>789</v>
      </c>
      <c r="C950" s="3" t="s">
        <v>703</v>
      </c>
      <c r="D950" s="3" t="s">
        <v>712</v>
      </c>
      <c r="E950" s="3" t="s">
        <v>805</v>
      </c>
      <c r="F950" s="3" t="s">
        <v>104</v>
      </c>
      <c r="G950" s="3" t="s">
        <v>104</v>
      </c>
      <c r="H950" s="3" t="s">
        <v>104</v>
      </c>
      <c r="I950" s="3" t="s">
        <v>1341</v>
      </c>
      <c r="J950" s="3" t="s">
        <v>104</v>
      </c>
      <c r="K950" s="4"/>
      <c r="L950" s="4">
        <f>=ROUNDDOWN({0},0)</f>
      </c>
      <c r="M950" s="4"/>
      <c r="N950" s="5"/>
      <c r="O950" s="4"/>
      <c r="P950" s="4">
        <f>=ROUNDDOWN({0},0)</f>
      </c>
      <c r="Q950" s="4"/>
      <c r="R950" s="5"/>
      <c r="S950" s="4"/>
      <c r="T950" s="6"/>
      <c r="U950" s="4"/>
      <c r="V950" s="6"/>
      <c r="W950" s="5"/>
      <c r="X950" s="5"/>
      <c r="Y950" s="4"/>
      <c r="Z950" s="6"/>
      <c r="AA950" s="4"/>
      <c r="AB950" s="6"/>
      <c r="AC950" s="5"/>
      <c r="AD950" s="5"/>
      <c r="AE950" s="4"/>
      <c r="AF950" s="6"/>
      <c r="AG950" s="4"/>
      <c r="AH950" s="6"/>
      <c r="AI950" s="5"/>
      <c r="AJ950" s="5"/>
      <c r="AK950" s="4"/>
      <c r="AL950" s="6"/>
      <c r="AM950" s="4"/>
      <c r="AN950" s="6"/>
      <c r="AO950" s="5"/>
      <c r="AP950" s="5"/>
      <c r="AQ950" s="4"/>
      <c r="AR950" s="6"/>
      <c r="AS950" s="4"/>
      <c r="AT950" s="6"/>
      <c r="AU950" s="5"/>
      <c r="AV950" s="5"/>
      <c r="AW950" s="4"/>
      <c r="AX950" s="6"/>
      <c r="AY950" s="4"/>
      <c r="AZ950" s="6"/>
      <c r="BA950" s="5"/>
      <c r="BB950" s="5"/>
      <c r="BC950" s="4"/>
      <c r="BD950" s="6"/>
      <c r="BE950" s="4"/>
      <c r="BF950" s="6"/>
      <c r="BG950" s="5"/>
      <c r="BH950" s="5"/>
      <c r="BI950" s="4"/>
      <c r="BJ950" s="6"/>
      <c r="BK950" s="4"/>
      <c r="BL950" s="6"/>
      <c r="BM950" s="5"/>
      <c r="BN950" s="5"/>
      <c r="BO950" s="4"/>
      <c r="BP950" s="6"/>
      <c r="BQ950" s="4"/>
      <c r="BR950" s="6"/>
      <c r="BS950" s="5"/>
      <c r="BT950" s="5"/>
      <c r="BU950" s="4"/>
      <c r="BV950" s="6"/>
      <c r="BW950" s="4"/>
      <c r="BX950" s="6"/>
      <c r="BY950" s="5"/>
      <c r="BZ950" s="5"/>
      <c r="CA950" s="4"/>
      <c r="CB950" s="6"/>
      <c r="CC950" s="4"/>
      <c r="CD950" s="6"/>
      <c r="CE950" s="5"/>
      <c r="CF950" s="5"/>
      <c r="CG950" s="4"/>
      <c r="CH950" s="6"/>
      <c r="CI950" s="4"/>
      <c r="CJ950" s="6"/>
      <c r="CK950" s="5"/>
      <c r="CL950" s="5"/>
      <c r="CM950" s="4"/>
      <c r="CN950" s="6"/>
      <c r="CO950" s="4"/>
      <c r="CP950" s="6"/>
      <c r="CQ950" s="5"/>
      <c r="CR950" s="5"/>
      <c r="CS950" s="4"/>
      <c r="CT950" s="6"/>
      <c r="CU950" s="4"/>
      <c r="CV950" s="6"/>
      <c r="CW950" s="5"/>
      <c r="CX950" s="5"/>
      <c r="CY950" s="4"/>
      <c r="CZ950" s="6"/>
      <c r="DA950" s="4"/>
      <c r="DB950" s="6"/>
      <c r="DC950" s="5"/>
      <c r="DD950" s="5"/>
      <c r="DE950" s="4"/>
      <c r="DF950" s="6"/>
      <c r="DG950" s="4"/>
      <c r="DH950" s="6"/>
      <c r="DI950" s="5"/>
      <c r="DJ950" s="5"/>
      <c r="DK950" s="4"/>
      <c r="DL950" s="6"/>
      <c r="DM950" s="4"/>
      <c r="DN950" s="6"/>
      <c r="DO950" s="5"/>
      <c r="DP950" s="5"/>
      <c r="DQ950" s="4"/>
      <c r="DR950" s="6"/>
      <c r="DS950" s="4"/>
      <c r="DT950" s="6"/>
      <c r="DU950" s="5"/>
      <c r="DV950" s="5"/>
      <c r="DW950" s="4"/>
      <c r="DX950" s="6"/>
      <c r="DY950" s="4"/>
      <c r="DZ950" s="6"/>
      <c r="EA950" s="5"/>
      <c r="EB950" s="5"/>
      <c r="EC950" s="4"/>
      <c r="ED950" s="6"/>
      <c r="EE950" s="4"/>
      <c r="EF950" s="6"/>
      <c r="EG950" s="5"/>
      <c r="EH950" s="5"/>
      <c r="EI950" s="4"/>
      <c r="EJ950" s="6"/>
      <c r="EK950" s="4"/>
      <c r="EL950" s="6"/>
      <c r="EM950" s="5"/>
      <c r="EN950" s="5"/>
      <c r="EO950" s="4"/>
      <c r="EP950" s="6"/>
      <c r="EQ950" s="4"/>
      <c r="ER950" s="6"/>
      <c r="ES950" s="5"/>
      <c r="ET950" s="5"/>
      <c r="EU950" s="4"/>
      <c r="EV950" s="6"/>
      <c r="EW950" s="4"/>
      <c r="EX950" s="6"/>
      <c r="EY950" s="5"/>
      <c r="EZ950" s="5"/>
      <c r="FA950" s="4"/>
      <c r="FB950" s="6"/>
      <c r="FC950" s="4"/>
      <c r="FD950" s="6"/>
      <c r="FE950" s="5"/>
      <c r="FF950" s="5"/>
      <c r="FG950" s="4"/>
      <c r="FH950" s="6"/>
      <c r="FI950" s="4"/>
      <c r="FJ950" s="6"/>
      <c r="FK950" s="5"/>
      <c r="FL950" s="5"/>
      <c r="FM950" s="4"/>
      <c r="FN950" s="6"/>
      <c r="FO950" s="4"/>
      <c r="FP950" s="6"/>
      <c r="FQ950" s="5"/>
      <c r="FR950" s="5"/>
      <c r="FS950" s="4"/>
      <c r="FT950" s="6"/>
      <c r="FU950" s="4"/>
      <c r="FV950" s="6"/>
      <c r="FW950" s="5"/>
      <c r="FX950" s="5"/>
      <c r="FY950" s="4"/>
      <c r="FZ950" s="6"/>
      <c r="GA950" s="4"/>
      <c r="GB950" s="6"/>
      <c r="GC950" s="5"/>
      <c r="GD950" s="5"/>
      <c r="GE950" s="4"/>
      <c r="GF950" s="6"/>
      <c r="GG950" s="4"/>
      <c r="GH950" s="6"/>
      <c r="GI950" s="5"/>
      <c r="GJ950" s="5"/>
      <c r="GK950" s="4"/>
      <c r="GL950" s="6"/>
      <c r="GM950" s="4"/>
      <c r="GN950" s="6"/>
      <c r="GO950" s="5"/>
      <c r="GP950" s="5"/>
      <c r="GQ950" s="4"/>
      <c r="GR950" s="6"/>
      <c r="GS950" s="4"/>
      <c r="GT950" s="6"/>
      <c r="GU950" s="5"/>
      <c r="GV950" s="5"/>
      <c r="GW950" s="4"/>
      <c r="GX950" s="6"/>
      <c r="GY950" s="4"/>
      <c r="GZ950" s="6"/>
      <c r="HA950" s="5"/>
      <c r="HB950" s="5"/>
      <c r="HC950" s="4"/>
      <c r="HD950" s="6"/>
      <c r="HE950" s="4"/>
      <c r="HF950" s="6"/>
      <c r="HG950" s="5"/>
      <c r="HH950" s="5"/>
      <c r="HI950" s="4"/>
      <c r="HJ950" s="6"/>
      <c r="HK950" s="4"/>
      <c r="HL950" s="6"/>
      <c r="HM950" s="5"/>
      <c r="HN950" s="5"/>
      <c r="HO950" s="4"/>
      <c r="HP950" s="6"/>
      <c r="HQ950" s="4"/>
      <c r="HR950" s="6"/>
      <c r="HS950" s="5"/>
      <c r="HT950" s="5"/>
      <c r="HU950" s="4"/>
      <c r="HV950" s="6"/>
      <c r="HW950" s="4"/>
      <c r="HX950" s="6"/>
      <c r="HY950" s="5"/>
      <c r="HZ950" s="5"/>
      <c r="IA950" s="4"/>
      <c r="IB950" s="6"/>
      <c r="IC950" s="4"/>
      <c r="ID950" s="6"/>
      <c r="IE950" s="5"/>
      <c r="IF950" s="5"/>
      <c r="IG950" s="4"/>
      <c r="IH950" s="6"/>
      <c r="II950" s="4"/>
      <c r="IJ950" s="6"/>
      <c r="IK950" s="5"/>
      <c r="IL950" s="5"/>
      <c r="IM950" s="4"/>
      <c r="IN950" s="6"/>
      <c r="IO950" s="4"/>
      <c r="IP950" s="6"/>
      <c r="IQ950" s="5"/>
      <c r="IR950" s="5"/>
      <c r="IS950" s="4"/>
      <c r="IT950" s="6"/>
      <c r="IU950" s="4"/>
      <c r="IV950" s="6"/>
      <c r="IW950" s="5"/>
      <c r="IX950" s="5"/>
      <c r="IY950" s="4"/>
      <c r="IZ950" s="6"/>
      <c r="JA950" s="4"/>
      <c r="JB950" s="6"/>
      <c r="JC950" s="5"/>
      <c r="JD950" s="5"/>
      <c r="JE950" s="4"/>
      <c r="JF950" s="6"/>
      <c r="JG950" s="4"/>
      <c r="JH950" s="6"/>
      <c r="JI950" s="5"/>
      <c r="JJ950" s="5"/>
      <c r="JK950" s="4"/>
      <c r="JL950" s="6"/>
      <c r="JM950" s="4"/>
      <c r="JN950" s="6"/>
      <c r="JO950" s="5"/>
      <c r="JP950" s="5"/>
      <c r="JQ950" s="4"/>
      <c r="JR950" s="6"/>
      <c r="JS950" s="4"/>
      <c r="JT950" s="6"/>
      <c r="JU950" s="5"/>
      <c r="JV950" s="5"/>
      <c r="JW950" s="4"/>
      <c r="JX950" s="6"/>
      <c r="JY950" s="4"/>
      <c r="JZ950" s="6"/>
      <c r="KA950" s="5"/>
      <c r="KB950" s="5"/>
      <c r="KC950" s="4"/>
      <c r="KD950" s="6"/>
      <c r="KE950" s="4"/>
      <c r="KF950" s="6"/>
      <c r="KG950" s="5"/>
      <c r="KH950" s="5"/>
      <c r="KI950" s="4"/>
      <c r="KJ950" s="6"/>
      <c r="KK950" s="4"/>
      <c r="KL950" s="6"/>
      <c r="KM950" s="5"/>
      <c r="KN950" s="5"/>
    </row>
    <row r="951">
      <c r="A951" s="3" t="s">
        <v>85</v>
      </c>
      <c r="B951" s="3" t="s">
        <v>789</v>
      </c>
      <c r="C951" s="3" t="s">
        <v>703</v>
      </c>
      <c r="D951" s="3" t="s">
        <v>712</v>
      </c>
      <c r="E951" s="3" t="s">
        <v>813</v>
      </c>
      <c r="F951" s="3" t="s">
        <v>104</v>
      </c>
      <c r="G951" s="3" t="s">
        <v>104</v>
      </c>
      <c r="H951" s="3" t="s">
        <v>104</v>
      </c>
      <c r="I951" s="3" t="s">
        <v>1323</v>
      </c>
      <c r="J951" s="3" t="s">
        <v>104</v>
      </c>
      <c r="K951" s="4"/>
      <c r="L951" s="4">
        <f>=ROUNDDOWN({0},0)</f>
      </c>
      <c r="M951" s="4"/>
      <c r="N951" s="5"/>
      <c r="O951" s="4"/>
      <c r="P951" s="4">
        <f>=ROUNDDOWN({0},0)</f>
      </c>
      <c r="Q951" s="4"/>
      <c r="R951" s="5"/>
      <c r="S951" s="4"/>
      <c r="T951" s="6"/>
      <c r="U951" s="4"/>
      <c r="V951" s="6"/>
      <c r="W951" s="5"/>
      <c r="X951" s="5"/>
      <c r="Y951" s="4"/>
      <c r="Z951" s="6"/>
      <c r="AA951" s="4"/>
      <c r="AB951" s="6"/>
      <c r="AC951" s="5"/>
      <c r="AD951" s="5"/>
      <c r="AE951" s="4"/>
      <c r="AF951" s="6"/>
      <c r="AG951" s="4"/>
      <c r="AH951" s="6"/>
      <c r="AI951" s="5"/>
      <c r="AJ951" s="5"/>
      <c r="AK951" s="4"/>
      <c r="AL951" s="6"/>
      <c r="AM951" s="4"/>
      <c r="AN951" s="6"/>
      <c r="AO951" s="5"/>
      <c r="AP951" s="5"/>
      <c r="AQ951" s="4"/>
      <c r="AR951" s="6"/>
      <c r="AS951" s="4"/>
      <c r="AT951" s="6"/>
      <c r="AU951" s="5"/>
      <c r="AV951" s="5"/>
      <c r="AW951" s="4"/>
      <c r="AX951" s="6"/>
      <c r="AY951" s="4"/>
      <c r="AZ951" s="6"/>
      <c r="BA951" s="5"/>
      <c r="BB951" s="5"/>
      <c r="BC951" s="4"/>
      <c r="BD951" s="6"/>
      <c r="BE951" s="4"/>
      <c r="BF951" s="6"/>
      <c r="BG951" s="5"/>
      <c r="BH951" s="5"/>
      <c r="BI951" s="4"/>
      <c r="BJ951" s="6"/>
      <c r="BK951" s="4"/>
      <c r="BL951" s="6"/>
      <c r="BM951" s="5"/>
      <c r="BN951" s="5"/>
      <c r="BO951" s="4"/>
      <c r="BP951" s="6"/>
      <c r="BQ951" s="4"/>
      <c r="BR951" s="6"/>
      <c r="BS951" s="5"/>
      <c r="BT951" s="5"/>
      <c r="BU951" s="4"/>
      <c r="BV951" s="6"/>
      <c r="BW951" s="4"/>
      <c r="BX951" s="6"/>
      <c r="BY951" s="5"/>
      <c r="BZ951" s="5"/>
      <c r="CA951" s="4"/>
      <c r="CB951" s="6"/>
      <c r="CC951" s="4"/>
      <c r="CD951" s="6"/>
      <c r="CE951" s="5"/>
      <c r="CF951" s="5"/>
      <c r="CG951" s="4"/>
      <c r="CH951" s="6"/>
      <c r="CI951" s="4"/>
      <c r="CJ951" s="6"/>
      <c r="CK951" s="5"/>
      <c r="CL951" s="5"/>
      <c r="CM951" s="4"/>
      <c r="CN951" s="6"/>
      <c r="CO951" s="4"/>
      <c r="CP951" s="6"/>
      <c r="CQ951" s="5"/>
      <c r="CR951" s="5"/>
      <c r="CS951" s="4"/>
      <c r="CT951" s="6"/>
      <c r="CU951" s="4"/>
      <c r="CV951" s="6"/>
      <c r="CW951" s="5"/>
      <c r="CX951" s="5"/>
      <c r="CY951" s="4"/>
      <c r="CZ951" s="6"/>
      <c r="DA951" s="4"/>
      <c r="DB951" s="6"/>
      <c r="DC951" s="5"/>
      <c r="DD951" s="5"/>
      <c r="DE951" s="4"/>
      <c r="DF951" s="6"/>
      <c r="DG951" s="4"/>
      <c r="DH951" s="6"/>
      <c r="DI951" s="5"/>
      <c r="DJ951" s="5"/>
      <c r="DK951" s="4"/>
      <c r="DL951" s="6"/>
      <c r="DM951" s="4"/>
      <c r="DN951" s="6"/>
      <c r="DO951" s="5"/>
      <c r="DP951" s="5"/>
      <c r="DQ951" s="4"/>
      <c r="DR951" s="6"/>
      <c r="DS951" s="4"/>
      <c r="DT951" s="6"/>
      <c r="DU951" s="5"/>
      <c r="DV951" s="5"/>
      <c r="DW951" s="4"/>
      <c r="DX951" s="6"/>
      <c r="DY951" s="4"/>
      <c r="DZ951" s="6"/>
      <c r="EA951" s="5"/>
      <c r="EB951" s="5"/>
      <c r="EC951" s="4"/>
      <c r="ED951" s="6"/>
      <c r="EE951" s="4"/>
      <c r="EF951" s="6"/>
      <c r="EG951" s="5"/>
      <c r="EH951" s="5"/>
      <c r="EI951" s="4"/>
      <c r="EJ951" s="6"/>
      <c r="EK951" s="4"/>
      <c r="EL951" s="6"/>
      <c r="EM951" s="5"/>
      <c r="EN951" s="5"/>
      <c r="EO951" s="4"/>
      <c r="EP951" s="6"/>
      <c r="EQ951" s="4"/>
      <c r="ER951" s="6"/>
      <c r="ES951" s="5"/>
      <c r="ET951" s="5"/>
      <c r="EU951" s="4"/>
      <c r="EV951" s="6"/>
      <c r="EW951" s="4"/>
      <c r="EX951" s="6"/>
      <c r="EY951" s="5"/>
      <c r="EZ951" s="5"/>
      <c r="FA951" s="4"/>
      <c r="FB951" s="6"/>
      <c r="FC951" s="4"/>
      <c r="FD951" s="6"/>
      <c r="FE951" s="5"/>
      <c r="FF951" s="5"/>
      <c r="FG951" s="4"/>
      <c r="FH951" s="6"/>
      <c r="FI951" s="4"/>
      <c r="FJ951" s="6"/>
      <c r="FK951" s="5"/>
      <c r="FL951" s="5"/>
      <c r="FM951" s="4"/>
      <c r="FN951" s="6"/>
      <c r="FO951" s="4"/>
      <c r="FP951" s="6"/>
      <c r="FQ951" s="5"/>
      <c r="FR951" s="5"/>
      <c r="FS951" s="4"/>
      <c r="FT951" s="6"/>
      <c r="FU951" s="4"/>
      <c r="FV951" s="6"/>
      <c r="FW951" s="5"/>
      <c r="FX951" s="5"/>
      <c r="FY951" s="4"/>
      <c r="FZ951" s="6"/>
      <c r="GA951" s="4"/>
      <c r="GB951" s="6"/>
      <c r="GC951" s="5"/>
      <c r="GD951" s="5"/>
      <c r="GE951" s="4"/>
      <c r="GF951" s="6"/>
      <c r="GG951" s="4"/>
      <c r="GH951" s="6"/>
      <c r="GI951" s="5"/>
      <c r="GJ951" s="5"/>
      <c r="GK951" s="4"/>
      <c r="GL951" s="6"/>
      <c r="GM951" s="4"/>
      <c r="GN951" s="6"/>
      <c r="GO951" s="5"/>
      <c r="GP951" s="5"/>
      <c r="GQ951" s="4"/>
      <c r="GR951" s="6"/>
      <c r="GS951" s="4"/>
      <c r="GT951" s="6"/>
      <c r="GU951" s="5"/>
      <c r="GV951" s="5"/>
      <c r="GW951" s="4"/>
      <c r="GX951" s="6"/>
      <c r="GY951" s="4"/>
      <c r="GZ951" s="6"/>
      <c r="HA951" s="5"/>
      <c r="HB951" s="5"/>
      <c r="HC951" s="4"/>
      <c r="HD951" s="6"/>
      <c r="HE951" s="4"/>
      <c r="HF951" s="6"/>
      <c r="HG951" s="5"/>
      <c r="HH951" s="5"/>
      <c r="HI951" s="4"/>
      <c r="HJ951" s="6"/>
      <c r="HK951" s="4"/>
      <c r="HL951" s="6"/>
      <c r="HM951" s="5"/>
      <c r="HN951" s="5"/>
      <c r="HO951" s="4"/>
      <c r="HP951" s="6"/>
      <c r="HQ951" s="4"/>
      <c r="HR951" s="6"/>
      <c r="HS951" s="5"/>
      <c r="HT951" s="5"/>
      <c r="HU951" s="4"/>
      <c r="HV951" s="6"/>
      <c r="HW951" s="4"/>
      <c r="HX951" s="6"/>
      <c r="HY951" s="5"/>
      <c r="HZ951" s="5"/>
      <c r="IA951" s="4"/>
      <c r="IB951" s="6"/>
      <c r="IC951" s="4"/>
      <c r="ID951" s="6"/>
      <c r="IE951" s="5"/>
      <c r="IF951" s="5"/>
      <c r="IG951" s="4"/>
      <c r="IH951" s="6"/>
      <c r="II951" s="4"/>
      <c r="IJ951" s="6"/>
      <c r="IK951" s="5"/>
      <c r="IL951" s="5"/>
      <c r="IM951" s="4"/>
      <c r="IN951" s="6"/>
      <c r="IO951" s="4"/>
      <c r="IP951" s="6"/>
      <c r="IQ951" s="5"/>
      <c r="IR951" s="5"/>
      <c r="IS951" s="4"/>
      <c r="IT951" s="6"/>
      <c r="IU951" s="4"/>
      <c r="IV951" s="6"/>
      <c r="IW951" s="5"/>
      <c r="IX951" s="5"/>
      <c r="IY951" s="4"/>
      <c r="IZ951" s="6"/>
      <c r="JA951" s="4"/>
      <c r="JB951" s="6"/>
      <c r="JC951" s="5"/>
      <c r="JD951" s="5"/>
      <c r="JE951" s="4"/>
      <c r="JF951" s="6"/>
      <c r="JG951" s="4"/>
      <c r="JH951" s="6"/>
      <c r="JI951" s="5"/>
      <c r="JJ951" s="5"/>
      <c r="JK951" s="4"/>
      <c r="JL951" s="6"/>
      <c r="JM951" s="4"/>
      <c r="JN951" s="6"/>
      <c r="JO951" s="5"/>
      <c r="JP951" s="5"/>
      <c r="JQ951" s="4"/>
      <c r="JR951" s="6"/>
      <c r="JS951" s="4"/>
      <c r="JT951" s="6"/>
      <c r="JU951" s="5"/>
      <c r="JV951" s="5"/>
      <c r="JW951" s="4"/>
      <c r="JX951" s="6"/>
      <c r="JY951" s="4"/>
      <c r="JZ951" s="6"/>
      <c r="KA951" s="5"/>
      <c r="KB951" s="5"/>
      <c r="KC951" s="4"/>
      <c r="KD951" s="6"/>
      <c r="KE951" s="4"/>
      <c r="KF951" s="6"/>
      <c r="KG951" s="5"/>
      <c r="KH951" s="5"/>
      <c r="KI951" s="4"/>
      <c r="KJ951" s="6"/>
      <c r="KK951" s="4"/>
      <c r="KL951" s="6"/>
      <c r="KM951" s="5"/>
      <c r="KN951" s="5"/>
    </row>
    <row r="952">
      <c r="A952" s="3" t="s">
        <v>85</v>
      </c>
      <c r="B952" s="3" t="s">
        <v>789</v>
      </c>
      <c r="C952" s="3" t="s">
        <v>547</v>
      </c>
      <c r="D952" s="3" t="s">
        <v>702</v>
      </c>
      <c r="E952" s="3" t="s">
        <v>805</v>
      </c>
      <c r="F952" s="3" t="s">
        <v>805</v>
      </c>
      <c r="G952" s="3" t="s">
        <v>805</v>
      </c>
      <c r="H952" s="3" t="s">
        <v>104</v>
      </c>
      <c r="I952" s="3" t="s">
        <v>1364</v>
      </c>
      <c r="J952" s="3" t="s">
        <v>1319</v>
      </c>
      <c r="K952" s="4">
        <v>175</v>
      </c>
      <c r="L952" s="4">
        <f>=ROUNDDOWN(17.5,0)</f>
      </c>
      <c r="M952" s="4">
        <v>250</v>
      </c>
      <c r="N952" s="5">
        <v>1</v>
      </c>
      <c r="O952" s="4"/>
      <c r="P952" s="4">
        <f>=ROUNDDOWN({0},0)</f>
      </c>
      <c r="Q952" s="4"/>
      <c r="R952" s="5"/>
      <c r="S952" s="4">
        <v>3</v>
      </c>
      <c r="T952" s="6">
        <v>54.2</v>
      </c>
      <c r="U952" s="4"/>
      <c r="V952" s="6"/>
      <c r="W952" s="5"/>
      <c r="X952" s="5"/>
      <c r="Y952" s="4"/>
      <c r="Z952" s="6"/>
      <c r="AA952" s="4"/>
      <c r="AB952" s="6"/>
      <c r="AC952" s="5"/>
      <c r="AD952" s="5"/>
      <c r="AE952" s="4">
        <v>2</v>
      </c>
      <c r="AF952" s="6">
        <v>36.42</v>
      </c>
      <c r="AG952" s="4"/>
      <c r="AH952" s="6"/>
      <c r="AI952" s="5"/>
      <c r="AJ952" s="5"/>
      <c r="AK952" s="4">
        <v>1</v>
      </c>
      <c r="AL952" s="6">
        <v>17.78</v>
      </c>
      <c r="AM952" s="4"/>
      <c r="AN952" s="6"/>
      <c r="AO952" s="5"/>
      <c r="AP952" s="5"/>
      <c r="AQ952" s="4"/>
      <c r="AR952" s="6"/>
      <c r="AS952" s="4"/>
      <c r="AT952" s="6"/>
      <c r="AU952" s="5"/>
      <c r="AV952" s="5"/>
      <c r="AW952" s="4"/>
      <c r="AX952" s="6"/>
      <c r="AY952" s="4"/>
      <c r="AZ952" s="6"/>
      <c r="BA952" s="5"/>
      <c r="BB952" s="5"/>
      <c r="BC952" s="4"/>
      <c r="BD952" s="6"/>
      <c r="BE952" s="4"/>
      <c r="BF952" s="6"/>
      <c r="BG952" s="5"/>
      <c r="BH952" s="5"/>
      <c r="BI952" s="4"/>
      <c r="BJ952" s="6"/>
      <c r="BK952" s="4"/>
      <c r="BL952" s="6"/>
      <c r="BM952" s="5"/>
      <c r="BN952" s="5"/>
      <c r="BO952" s="4"/>
      <c r="BP952" s="6"/>
      <c r="BQ952" s="4"/>
      <c r="BR952" s="6"/>
      <c r="BS952" s="5"/>
      <c r="BT952" s="5"/>
      <c r="BU952" s="4"/>
      <c r="BV952" s="6"/>
      <c r="BW952" s="4"/>
      <c r="BX952" s="6"/>
      <c r="BY952" s="5"/>
      <c r="BZ952" s="5"/>
      <c r="CA952" s="4"/>
      <c r="CB952" s="6"/>
      <c r="CC952" s="4"/>
      <c r="CD952" s="6"/>
      <c r="CE952" s="5"/>
      <c r="CF952" s="5"/>
      <c r="CG952" s="4"/>
      <c r="CH952" s="6"/>
      <c r="CI952" s="4"/>
      <c r="CJ952" s="6"/>
      <c r="CK952" s="5"/>
      <c r="CL952" s="5"/>
      <c r="CM952" s="4"/>
      <c r="CN952" s="6"/>
      <c r="CO952" s="4"/>
      <c r="CP952" s="6"/>
      <c r="CQ952" s="5"/>
      <c r="CR952" s="5"/>
      <c r="CS952" s="4"/>
      <c r="CT952" s="6"/>
      <c r="CU952" s="4"/>
      <c r="CV952" s="6"/>
      <c r="CW952" s="5"/>
      <c r="CX952" s="5"/>
      <c r="CY952" s="4"/>
      <c r="CZ952" s="6"/>
      <c r="DA952" s="4"/>
      <c r="DB952" s="6"/>
      <c r="DC952" s="5"/>
      <c r="DD952" s="5"/>
      <c r="DE952" s="4"/>
      <c r="DF952" s="6"/>
      <c r="DG952" s="4"/>
      <c r="DH952" s="6"/>
      <c r="DI952" s="5"/>
      <c r="DJ952" s="5"/>
      <c r="DK952" s="4"/>
      <c r="DL952" s="6"/>
      <c r="DM952" s="4"/>
      <c r="DN952" s="6"/>
      <c r="DO952" s="5"/>
      <c r="DP952" s="5"/>
      <c r="DQ952" s="4"/>
      <c r="DR952" s="6"/>
      <c r="DS952" s="4"/>
      <c r="DT952" s="6"/>
      <c r="DU952" s="5"/>
      <c r="DV952" s="5"/>
      <c r="DW952" s="4"/>
      <c r="DX952" s="6"/>
      <c r="DY952" s="4"/>
      <c r="DZ952" s="6"/>
      <c r="EA952" s="5"/>
      <c r="EB952" s="5"/>
      <c r="EC952" s="4"/>
      <c r="ED952" s="6"/>
      <c r="EE952" s="4"/>
      <c r="EF952" s="6"/>
      <c r="EG952" s="5"/>
      <c r="EH952" s="5"/>
      <c r="EI952" s="4"/>
      <c r="EJ952" s="6"/>
      <c r="EK952" s="4"/>
      <c r="EL952" s="6"/>
      <c r="EM952" s="5"/>
      <c r="EN952" s="5"/>
      <c r="EO952" s="4"/>
      <c r="EP952" s="6"/>
      <c r="EQ952" s="4"/>
      <c r="ER952" s="6"/>
      <c r="ES952" s="5"/>
      <c r="ET952" s="5"/>
      <c r="EU952" s="4"/>
      <c r="EV952" s="6"/>
      <c r="EW952" s="4"/>
      <c r="EX952" s="6"/>
      <c r="EY952" s="5"/>
      <c r="EZ952" s="5"/>
      <c r="FA952" s="4"/>
      <c r="FB952" s="6"/>
      <c r="FC952" s="4"/>
      <c r="FD952" s="6"/>
      <c r="FE952" s="5"/>
      <c r="FF952" s="5"/>
      <c r="FG952" s="4"/>
      <c r="FH952" s="6"/>
      <c r="FI952" s="4"/>
      <c r="FJ952" s="6"/>
      <c r="FK952" s="5"/>
      <c r="FL952" s="5"/>
      <c r="FM952" s="4"/>
      <c r="FN952" s="6"/>
      <c r="FO952" s="4"/>
      <c r="FP952" s="6"/>
      <c r="FQ952" s="5"/>
      <c r="FR952" s="5"/>
      <c r="FS952" s="4"/>
      <c r="FT952" s="6"/>
      <c r="FU952" s="4"/>
      <c r="FV952" s="6"/>
      <c r="FW952" s="5"/>
      <c r="FX952" s="5"/>
      <c r="FY952" s="4"/>
      <c r="FZ952" s="6"/>
      <c r="GA952" s="4"/>
      <c r="GB952" s="6"/>
      <c r="GC952" s="5"/>
      <c r="GD952" s="5"/>
      <c r="GE952" s="4"/>
      <c r="GF952" s="6"/>
      <c r="GG952" s="4"/>
      <c r="GH952" s="6"/>
      <c r="GI952" s="5"/>
      <c r="GJ952" s="5"/>
      <c r="GK952" s="4"/>
      <c r="GL952" s="6"/>
      <c r="GM952" s="4"/>
      <c r="GN952" s="6"/>
      <c r="GO952" s="5"/>
      <c r="GP952" s="5"/>
      <c r="GQ952" s="4"/>
      <c r="GR952" s="6"/>
      <c r="GS952" s="4"/>
      <c r="GT952" s="6"/>
      <c r="GU952" s="5"/>
      <c r="GV952" s="5"/>
      <c r="GW952" s="4"/>
      <c r="GX952" s="6"/>
      <c r="GY952" s="4"/>
      <c r="GZ952" s="6"/>
      <c r="HA952" s="5"/>
      <c r="HB952" s="5"/>
      <c r="HC952" s="4"/>
      <c r="HD952" s="6"/>
      <c r="HE952" s="4"/>
      <c r="HF952" s="6"/>
      <c r="HG952" s="5"/>
      <c r="HH952" s="5"/>
      <c r="HI952" s="4"/>
      <c r="HJ952" s="6"/>
      <c r="HK952" s="4"/>
      <c r="HL952" s="6"/>
      <c r="HM952" s="5"/>
      <c r="HN952" s="5"/>
      <c r="HO952" s="4"/>
      <c r="HP952" s="6"/>
      <c r="HQ952" s="4"/>
      <c r="HR952" s="6"/>
      <c r="HS952" s="5"/>
      <c r="HT952" s="5"/>
      <c r="HU952" s="4"/>
      <c r="HV952" s="6"/>
      <c r="HW952" s="4"/>
      <c r="HX952" s="6"/>
      <c r="HY952" s="5"/>
      <c r="HZ952" s="5"/>
      <c r="IA952" s="4"/>
      <c r="IB952" s="6"/>
      <c r="IC952" s="4"/>
      <c r="ID952" s="6"/>
      <c r="IE952" s="5"/>
      <c r="IF952" s="5"/>
      <c r="IG952" s="4"/>
      <c r="IH952" s="6"/>
      <c r="II952" s="4"/>
      <c r="IJ952" s="6"/>
      <c r="IK952" s="5"/>
      <c r="IL952" s="5"/>
      <c r="IM952" s="4"/>
      <c r="IN952" s="6"/>
      <c r="IO952" s="4"/>
      <c r="IP952" s="6"/>
      <c r="IQ952" s="5"/>
      <c r="IR952" s="5"/>
      <c r="IS952" s="4"/>
      <c r="IT952" s="6"/>
      <c r="IU952" s="4"/>
      <c r="IV952" s="6"/>
      <c r="IW952" s="5"/>
      <c r="IX952" s="5"/>
      <c r="IY952" s="4"/>
      <c r="IZ952" s="6"/>
      <c r="JA952" s="4"/>
      <c r="JB952" s="6"/>
      <c r="JC952" s="5"/>
      <c r="JD952" s="5"/>
      <c r="JE952" s="4"/>
      <c r="JF952" s="6"/>
      <c r="JG952" s="4"/>
      <c r="JH952" s="6"/>
      <c r="JI952" s="5"/>
      <c r="JJ952" s="5"/>
      <c r="JK952" s="4"/>
      <c r="JL952" s="6"/>
      <c r="JM952" s="4"/>
      <c r="JN952" s="6"/>
      <c r="JO952" s="5"/>
      <c r="JP952" s="5"/>
      <c r="JQ952" s="4"/>
      <c r="JR952" s="6"/>
      <c r="JS952" s="4"/>
      <c r="JT952" s="6"/>
      <c r="JU952" s="5"/>
      <c r="JV952" s="5"/>
      <c r="JW952" s="4"/>
      <c r="JX952" s="6"/>
      <c r="JY952" s="4"/>
      <c r="JZ952" s="6"/>
      <c r="KA952" s="5"/>
      <c r="KB952" s="5"/>
      <c r="KC952" s="4"/>
      <c r="KD952" s="6"/>
      <c r="KE952" s="4"/>
      <c r="KF952" s="6"/>
      <c r="KG952" s="5"/>
      <c r="KH952" s="5"/>
      <c r="KI952" s="4"/>
      <c r="KJ952" s="6"/>
      <c r="KK952" s="4"/>
      <c r="KL952" s="6"/>
      <c r="KM952" s="5"/>
      <c r="KN952" s="5"/>
    </row>
    <row r="953">
      <c r="A953" s="3" t="s">
        <v>85</v>
      </c>
      <c r="B953" s="3" t="s">
        <v>789</v>
      </c>
      <c r="C953" s="3" t="s">
        <v>522</v>
      </c>
      <c r="D953" s="3" t="s">
        <v>523</v>
      </c>
      <c r="E953" s="3" t="s">
        <v>810</v>
      </c>
      <c r="F953" s="3" t="s">
        <v>810</v>
      </c>
      <c r="G953" s="3" t="s">
        <v>810</v>
      </c>
      <c r="H953" s="3" t="s">
        <v>351</v>
      </c>
      <c r="I953" s="3" t="s">
        <v>1311</v>
      </c>
      <c r="J953" s="3" t="s">
        <v>1318</v>
      </c>
      <c r="K953" s="4"/>
      <c r="L953" s="4">
        <f>=ROUNDDOWN({0},0)</f>
      </c>
      <c r="M953" s="4">
        <v>435</v>
      </c>
      <c r="N953" s="5"/>
      <c r="O953" s="4"/>
      <c r="P953" s="4">
        <f>=ROUNDDOWN({0},0)</f>
      </c>
      <c r="Q953" s="4"/>
      <c r="R953" s="5"/>
      <c r="S953" s="4"/>
      <c r="T953" s="6"/>
      <c r="U953" s="4"/>
      <c r="V953" s="6"/>
      <c r="W953" s="5"/>
      <c r="X953" s="5"/>
      <c r="Y953" s="4"/>
      <c r="Z953" s="6"/>
      <c r="AA953" s="4"/>
      <c r="AB953" s="6"/>
      <c r="AC953" s="5"/>
      <c r="AD953" s="5"/>
      <c r="AE953" s="4"/>
      <c r="AF953" s="6"/>
      <c r="AG953" s="4"/>
      <c r="AH953" s="6"/>
      <c r="AI953" s="5"/>
      <c r="AJ953" s="5"/>
      <c r="AK953" s="4"/>
      <c r="AL953" s="6"/>
      <c r="AM953" s="4"/>
      <c r="AN953" s="6"/>
      <c r="AO953" s="5"/>
      <c r="AP953" s="5"/>
      <c r="AQ953" s="4"/>
      <c r="AR953" s="6"/>
      <c r="AS953" s="4"/>
      <c r="AT953" s="6"/>
      <c r="AU953" s="5"/>
      <c r="AV953" s="5"/>
      <c r="AW953" s="4"/>
      <c r="AX953" s="6"/>
      <c r="AY953" s="4"/>
      <c r="AZ953" s="6"/>
      <c r="BA953" s="5"/>
      <c r="BB953" s="5"/>
      <c r="BC953" s="4"/>
      <c r="BD953" s="6"/>
      <c r="BE953" s="4"/>
      <c r="BF953" s="6"/>
      <c r="BG953" s="5"/>
      <c r="BH953" s="5"/>
      <c r="BI953" s="4"/>
      <c r="BJ953" s="6"/>
      <c r="BK953" s="4"/>
      <c r="BL953" s="6"/>
      <c r="BM953" s="5"/>
      <c r="BN953" s="5"/>
      <c r="BO953" s="4"/>
      <c r="BP953" s="6"/>
      <c r="BQ953" s="4"/>
      <c r="BR953" s="6"/>
      <c r="BS953" s="5"/>
      <c r="BT953" s="5"/>
      <c r="BU953" s="4"/>
      <c r="BV953" s="6"/>
      <c r="BW953" s="4"/>
      <c r="BX953" s="6"/>
      <c r="BY953" s="5"/>
      <c r="BZ953" s="5"/>
      <c r="CA953" s="4"/>
      <c r="CB953" s="6"/>
      <c r="CC953" s="4"/>
      <c r="CD953" s="6"/>
      <c r="CE953" s="5"/>
      <c r="CF953" s="5"/>
      <c r="CG953" s="4"/>
      <c r="CH953" s="6"/>
      <c r="CI953" s="4"/>
      <c r="CJ953" s="6"/>
      <c r="CK953" s="5"/>
      <c r="CL953" s="5"/>
      <c r="CM953" s="4"/>
      <c r="CN953" s="6"/>
      <c r="CO953" s="4"/>
      <c r="CP953" s="6"/>
      <c r="CQ953" s="5"/>
      <c r="CR953" s="5"/>
      <c r="CS953" s="4"/>
      <c r="CT953" s="6"/>
      <c r="CU953" s="4"/>
      <c r="CV953" s="6"/>
      <c r="CW953" s="5"/>
      <c r="CX953" s="5"/>
      <c r="CY953" s="4"/>
      <c r="CZ953" s="6"/>
      <c r="DA953" s="4"/>
      <c r="DB953" s="6"/>
      <c r="DC953" s="5"/>
      <c r="DD953" s="5"/>
      <c r="DE953" s="4"/>
      <c r="DF953" s="6"/>
      <c r="DG953" s="4"/>
      <c r="DH953" s="6"/>
      <c r="DI953" s="5"/>
      <c r="DJ953" s="5"/>
      <c r="DK953" s="4"/>
      <c r="DL953" s="6"/>
      <c r="DM953" s="4"/>
      <c r="DN953" s="6"/>
      <c r="DO953" s="5"/>
      <c r="DP953" s="5"/>
      <c r="DQ953" s="4"/>
      <c r="DR953" s="6"/>
      <c r="DS953" s="4"/>
      <c r="DT953" s="6"/>
      <c r="DU953" s="5"/>
      <c r="DV953" s="5"/>
      <c r="DW953" s="4"/>
      <c r="DX953" s="6"/>
      <c r="DY953" s="4"/>
      <c r="DZ953" s="6"/>
      <c r="EA953" s="5"/>
      <c r="EB953" s="5"/>
      <c r="EC953" s="4"/>
      <c r="ED953" s="6"/>
      <c r="EE953" s="4"/>
      <c r="EF953" s="6"/>
      <c r="EG953" s="5"/>
      <c r="EH953" s="5"/>
      <c r="EI953" s="4"/>
      <c r="EJ953" s="6"/>
      <c r="EK953" s="4"/>
      <c r="EL953" s="6"/>
      <c r="EM953" s="5"/>
      <c r="EN953" s="5"/>
      <c r="EO953" s="4"/>
      <c r="EP953" s="6"/>
      <c r="EQ953" s="4"/>
      <c r="ER953" s="6"/>
      <c r="ES953" s="5"/>
      <c r="ET953" s="5"/>
      <c r="EU953" s="4"/>
      <c r="EV953" s="6"/>
      <c r="EW953" s="4"/>
      <c r="EX953" s="6"/>
      <c r="EY953" s="5"/>
      <c r="EZ953" s="5"/>
      <c r="FA953" s="4"/>
      <c r="FB953" s="6"/>
      <c r="FC953" s="4"/>
      <c r="FD953" s="6"/>
      <c r="FE953" s="5"/>
      <c r="FF953" s="5"/>
      <c r="FG953" s="4"/>
      <c r="FH953" s="6"/>
      <c r="FI953" s="4"/>
      <c r="FJ953" s="6"/>
      <c r="FK953" s="5"/>
      <c r="FL953" s="5"/>
      <c r="FM953" s="4"/>
      <c r="FN953" s="6"/>
      <c r="FO953" s="4"/>
      <c r="FP953" s="6"/>
      <c r="FQ953" s="5"/>
      <c r="FR953" s="5"/>
      <c r="FS953" s="4"/>
      <c r="FT953" s="6"/>
      <c r="FU953" s="4"/>
      <c r="FV953" s="6"/>
      <c r="FW953" s="5"/>
      <c r="FX953" s="5"/>
      <c r="FY953" s="4"/>
      <c r="FZ953" s="6"/>
      <c r="GA953" s="4"/>
      <c r="GB953" s="6"/>
      <c r="GC953" s="5"/>
      <c r="GD953" s="5"/>
      <c r="GE953" s="4"/>
      <c r="GF953" s="6"/>
      <c r="GG953" s="4"/>
      <c r="GH953" s="6"/>
      <c r="GI953" s="5"/>
      <c r="GJ953" s="5"/>
      <c r="GK953" s="4"/>
      <c r="GL953" s="6"/>
      <c r="GM953" s="4"/>
      <c r="GN953" s="6"/>
      <c r="GO953" s="5"/>
      <c r="GP953" s="5"/>
      <c r="GQ953" s="4"/>
      <c r="GR953" s="6"/>
      <c r="GS953" s="4"/>
      <c r="GT953" s="6"/>
      <c r="GU953" s="5"/>
      <c r="GV953" s="5"/>
      <c r="GW953" s="4"/>
      <c r="GX953" s="6"/>
      <c r="GY953" s="4"/>
      <c r="GZ953" s="6"/>
      <c r="HA953" s="5"/>
      <c r="HB953" s="5"/>
      <c r="HC953" s="4"/>
      <c r="HD953" s="6"/>
      <c r="HE953" s="4"/>
      <c r="HF953" s="6"/>
      <c r="HG953" s="5"/>
      <c r="HH953" s="5"/>
      <c r="HI953" s="4"/>
      <c r="HJ953" s="6"/>
      <c r="HK953" s="4"/>
      <c r="HL953" s="6"/>
      <c r="HM953" s="5"/>
      <c r="HN953" s="5"/>
      <c r="HO953" s="4"/>
      <c r="HP953" s="6"/>
      <c r="HQ953" s="4"/>
      <c r="HR953" s="6"/>
      <c r="HS953" s="5"/>
      <c r="HT953" s="5"/>
      <c r="HU953" s="4"/>
      <c r="HV953" s="6"/>
      <c r="HW953" s="4"/>
      <c r="HX953" s="6"/>
      <c r="HY953" s="5"/>
      <c r="HZ953" s="5"/>
      <c r="IA953" s="4"/>
      <c r="IB953" s="6"/>
      <c r="IC953" s="4"/>
      <c r="ID953" s="6"/>
      <c r="IE953" s="5"/>
      <c r="IF953" s="5"/>
      <c r="IG953" s="4"/>
      <c r="IH953" s="6"/>
      <c r="II953" s="4"/>
      <c r="IJ953" s="6"/>
      <c r="IK953" s="5"/>
      <c r="IL953" s="5"/>
      <c r="IM953" s="4"/>
      <c r="IN953" s="6"/>
      <c r="IO953" s="4"/>
      <c r="IP953" s="6"/>
      <c r="IQ953" s="5"/>
      <c r="IR953" s="5"/>
      <c r="IS953" s="4"/>
      <c r="IT953" s="6"/>
      <c r="IU953" s="4"/>
      <c r="IV953" s="6"/>
      <c r="IW953" s="5"/>
      <c r="IX953" s="5"/>
      <c r="IY953" s="4"/>
      <c r="IZ953" s="6"/>
      <c r="JA953" s="4"/>
      <c r="JB953" s="6"/>
      <c r="JC953" s="5"/>
      <c r="JD953" s="5"/>
      <c r="JE953" s="4"/>
      <c r="JF953" s="6"/>
      <c r="JG953" s="4"/>
      <c r="JH953" s="6"/>
      <c r="JI953" s="5"/>
      <c r="JJ953" s="5"/>
      <c r="JK953" s="4"/>
      <c r="JL953" s="6"/>
      <c r="JM953" s="4"/>
      <c r="JN953" s="6"/>
      <c r="JO953" s="5"/>
      <c r="JP953" s="5"/>
      <c r="JQ953" s="4"/>
      <c r="JR953" s="6"/>
      <c r="JS953" s="4"/>
      <c r="JT953" s="6"/>
      <c r="JU953" s="5"/>
      <c r="JV953" s="5"/>
      <c r="JW953" s="4"/>
      <c r="JX953" s="6"/>
      <c r="JY953" s="4"/>
      <c r="JZ953" s="6"/>
      <c r="KA953" s="5"/>
      <c r="KB953" s="5"/>
      <c r="KC953" s="4"/>
      <c r="KD953" s="6"/>
      <c r="KE953" s="4"/>
      <c r="KF953" s="6"/>
      <c r="KG953" s="5"/>
      <c r="KH953" s="5"/>
      <c r="KI953" s="4"/>
      <c r="KJ953" s="6"/>
      <c r="KK953" s="4"/>
      <c r="KL953" s="6"/>
      <c r="KM953" s="5"/>
      <c r="KN953" s="5"/>
    </row>
    <row r="954">
      <c r="A954" s="3" t="s">
        <v>85</v>
      </c>
      <c r="B954" s="3" t="s">
        <v>789</v>
      </c>
      <c r="C954" s="3" t="s">
        <v>522</v>
      </c>
      <c r="D954" s="3" t="s">
        <v>523</v>
      </c>
      <c r="E954" s="3" t="s">
        <v>809</v>
      </c>
      <c r="F954" s="3" t="s">
        <v>809</v>
      </c>
      <c r="G954" s="3" t="s">
        <v>809</v>
      </c>
      <c r="H954" s="3" t="s">
        <v>351</v>
      </c>
      <c r="I954" s="3" t="s">
        <v>1422</v>
      </c>
      <c r="J954" s="3" t="s">
        <v>1318</v>
      </c>
      <c r="K954" s="4"/>
      <c r="L954" s="4">
        <f>=ROUNDDOWN({0},0)</f>
      </c>
      <c r="M954" s="4">
        <v>344</v>
      </c>
      <c r="N954" s="5"/>
      <c r="O954" s="4"/>
      <c r="P954" s="4">
        <f>=ROUNDDOWN({0},0)</f>
      </c>
      <c r="Q954" s="4"/>
      <c r="R954" s="5"/>
      <c r="S954" s="4"/>
      <c r="T954" s="6"/>
      <c r="U954" s="4"/>
      <c r="V954" s="6"/>
      <c r="W954" s="5"/>
      <c r="X954" s="5"/>
      <c r="Y954" s="4"/>
      <c r="Z954" s="6"/>
      <c r="AA954" s="4"/>
      <c r="AB954" s="6"/>
      <c r="AC954" s="5"/>
      <c r="AD954" s="5"/>
      <c r="AE954" s="4"/>
      <c r="AF954" s="6"/>
      <c r="AG954" s="4"/>
      <c r="AH954" s="6"/>
      <c r="AI954" s="5"/>
      <c r="AJ954" s="5"/>
      <c r="AK954" s="4"/>
      <c r="AL954" s="6"/>
      <c r="AM954" s="4"/>
      <c r="AN954" s="6"/>
      <c r="AO954" s="5"/>
      <c r="AP954" s="5"/>
      <c r="AQ954" s="4"/>
      <c r="AR954" s="6"/>
      <c r="AS954" s="4"/>
      <c r="AT954" s="6"/>
      <c r="AU954" s="5"/>
      <c r="AV954" s="5"/>
      <c r="AW954" s="4"/>
      <c r="AX954" s="6"/>
      <c r="AY954" s="4"/>
      <c r="AZ954" s="6"/>
      <c r="BA954" s="5"/>
      <c r="BB954" s="5"/>
      <c r="BC954" s="4"/>
      <c r="BD954" s="6"/>
      <c r="BE954" s="4"/>
      <c r="BF954" s="6"/>
      <c r="BG954" s="5"/>
      <c r="BH954" s="5"/>
      <c r="BI954" s="4"/>
      <c r="BJ954" s="6"/>
      <c r="BK954" s="4"/>
      <c r="BL954" s="6"/>
      <c r="BM954" s="5"/>
      <c r="BN954" s="5"/>
      <c r="BO954" s="4"/>
      <c r="BP954" s="6"/>
      <c r="BQ954" s="4"/>
      <c r="BR954" s="6"/>
      <c r="BS954" s="5"/>
      <c r="BT954" s="5"/>
      <c r="BU954" s="4"/>
      <c r="BV954" s="6"/>
      <c r="BW954" s="4"/>
      <c r="BX954" s="6"/>
      <c r="BY954" s="5"/>
      <c r="BZ954" s="5"/>
      <c r="CA954" s="4"/>
      <c r="CB954" s="6"/>
      <c r="CC954" s="4"/>
      <c r="CD954" s="6"/>
      <c r="CE954" s="5"/>
      <c r="CF954" s="5"/>
      <c r="CG954" s="4"/>
      <c r="CH954" s="6"/>
      <c r="CI954" s="4"/>
      <c r="CJ954" s="6"/>
      <c r="CK954" s="5"/>
      <c r="CL954" s="5"/>
      <c r="CM954" s="4"/>
      <c r="CN954" s="6"/>
      <c r="CO954" s="4"/>
      <c r="CP954" s="6"/>
      <c r="CQ954" s="5"/>
      <c r="CR954" s="5"/>
      <c r="CS954" s="4"/>
      <c r="CT954" s="6"/>
      <c r="CU954" s="4"/>
      <c r="CV954" s="6"/>
      <c r="CW954" s="5"/>
      <c r="CX954" s="5"/>
      <c r="CY954" s="4"/>
      <c r="CZ954" s="6"/>
      <c r="DA954" s="4"/>
      <c r="DB954" s="6"/>
      <c r="DC954" s="5"/>
      <c r="DD954" s="5"/>
      <c r="DE954" s="4"/>
      <c r="DF954" s="6"/>
      <c r="DG954" s="4"/>
      <c r="DH954" s="6"/>
      <c r="DI954" s="5"/>
      <c r="DJ954" s="5"/>
      <c r="DK954" s="4"/>
      <c r="DL954" s="6"/>
      <c r="DM954" s="4"/>
      <c r="DN954" s="6"/>
      <c r="DO954" s="5"/>
      <c r="DP954" s="5"/>
      <c r="DQ954" s="4"/>
      <c r="DR954" s="6"/>
      <c r="DS954" s="4"/>
      <c r="DT954" s="6"/>
      <c r="DU954" s="5"/>
      <c r="DV954" s="5"/>
      <c r="DW954" s="4"/>
      <c r="DX954" s="6"/>
      <c r="DY954" s="4"/>
      <c r="DZ954" s="6"/>
      <c r="EA954" s="5"/>
      <c r="EB954" s="5"/>
      <c r="EC954" s="4"/>
      <c r="ED954" s="6"/>
      <c r="EE954" s="4"/>
      <c r="EF954" s="6"/>
      <c r="EG954" s="5"/>
      <c r="EH954" s="5"/>
      <c r="EI954" s="4"/>
      <c r="EJ954" s="6"/>
      <c r="EK954" s="4"/>
      <c r="EL954" s="6"/>
      <c r="EM954" s="5"/>
      <c r="EN954" s="5"/>
      <c r="EO954" s="4"/>
      <c r="EP954" s="6"/>
      <c r="EQ954" s="4"/>
      <c r="ER954" s="6"/>
      <c r="ES954" s="5"/>
      <c r="ET954" s="5"/>
      <c r="EU954" s="4"/>
      <c r="EV954" s="6"/>
      <c r="EW954" s="4"/>
      <c r="EX954" s="6"/>
      <c r="EY954" s="5"/>
      <c r="EZ954" s="5"/>
      <c r="FA954" s="4"/>
      <c r="FB954" s="6"/>
      <c r="FC954" s="4"/>
      <c r="FD954" s="6"/>
      <c r="FE954" s="5"/>
      <c r="FF954" s="5"/>
      <c r="FG954" s="4"/>
      <c r="FH954" s="6"/>
      <c r="FI954" s="4"/>
      <c r="FJ954" s="6"/>
      <c r="FK954" s="5"/>
      <c r="FL954" s="5"/>
      <c r="FM954" s="4"/>
      <c r="FN954" s="6"/>
      <c r="FO954" s="4"/>
      <c r="FP954" s="6"/>
      <c r="FQ954" s="5"/>
      <c r="FR954" s="5"/>
      <c r="FS954" s="4"/>
      <c r="FT954" s="6"/>
      <c r="FU954" s="4"/>
      <c r="FV954" s="6"/>
      <c r="FW954" s="5"/>
      <c r="FX954" s="5"/>
      <c r="FY954" s="4"/>
      <c r="FZ954" s="6"/>
      <c r="GA954" s="4"/>
      <c r="GB954" s="6"/>
      <c r="GC954" s="5"/>
      <c r="GD954" s="5"/>
      <c r="GE954" s="4"/>
      <c r="GF954" s="6"/>
      <c r="GG954" s="4"/>
      <c r="GH954" s="6"/>
      <c r="GI954" s="5"/>
      <c r="GJ954" s="5"/>
      <c r="GK954" s="4"/>
      <c r="GL954" s="6"/>
      <c r="GM954" s="4"/>
      <c r="GN954" s="6"/>
      <c r="GO954" s="5"/>
      <c r="GP954" s="5"/>
      <c r="GQ954" s="4"/>
      <c r="GR954" s="6"/>
      <c r="GS954" s="4"/>
      <c r="GT954" s="6"/>
      <c r="GU954" s="5"/>
      <c r="GV954" s="5"/>
      <c r="GW954" s="4"/>
      <c r="GX954" s="6"/>
      <c r="GY954" s="4"/>
      <c r="GZ954" s="6"/>
      <c r="HA954" s="5"/>
      <c r="HB954" s="5"/>
      <c r="HC954" s="4"/>
      <c r="HD954" s="6"/>
      <c r="HE954" s="4"/>
      <c r="HF954" s="6"/>
      <c r="HG954" s="5"/>
      <c r="HH954" s="5"/>
      <c r="HI954" s="4"/>
      <c r="HJ954" s="6"/>
      <c r="HK954" s="4"/>
      <c r="HL954" s="6"/>
      <c r="HM954" s="5"/>
      <c r="HN954" s="5"/>
      <c r="HO954" s="4"/>
      <c r="HP954" s="6"/>
      <c r="HQ954" s="4"/>
      <c r="HR954" s="6"/>
      <c r="HS954" s="5"/>
      <c r="HT954" s="5"/>
      <c r="HU954" s="4"/>
      <c r="HV954" s="6"/>
      <c r="HW954" s="4"/>
      <c r="HX954" s="6"/>
      <c r="HY954" s="5"/>
      <c r="HZ954" s="5"/>
      <c r="IA954" s="4"/>
      <c r="IB954" s="6"/>
      <c r="IC954" s="4"/>
      <c r="ID954" s="6"/>
      <c r="IE954" s="5"/>
      <c r="IF954" s="5"/>
      <c r="IG954" s="4"/>
      <c r="IH954" s="6"/>
      <c r="II954" s="4"/>
      <c r="IJ954" s="6"/>
      <c r="IK954" s="5"/>
      <c r="IL954" s="5"/>
      <c r="IM954" s="4"/>
      <c r="IN954" s="6"/>
      <c r="IO954" s="4"/>
      <c r="IP954" s="6"/>
      <c r="IQ954" s="5"/>
      <c r="IR954" s="5"/>
      <c r="IS954" s="4"/>
      <c r="IT954" s="6"/>
      <c r="IU954" s="4"/>
      <c r="IV954" s="6"/>
      <c r="IW954" s="5"/>
      <c r="IX954" s="5"/>
      <c r="IY954" s="4"/>
      <c r="IZ954" s="6"/>
      <c r="JA954" s="4"/>
      <c r="JB954" s="6"/>
      <c r="JC954" s="5"/>
      <c r="JD954" s="5"/>
      <c r="JE954" s="4"/>
      <c r="JF954" s="6"/>
      <c r="JG954" s="4"/>
      <c r="JH954" s="6"/>
      <c r="JI954" s="5"/>
      <c r="JJ954" s="5"/>
      <c r="JK954" s="4"/>
      <c r="JL954" s="6"/>
      <c r="JM954" s="4"/>
      <c r="JN954" s="6"/>
      <c r="JO954" s="5"/>
      <c r="JP954" s="5"/>
      <c r="JQ954" s="4"/>
      <c r="JR954" s="6"/>
      <c r="JS954" s="4"/>
      <c r="JT954" s="6"/>
      <c r="JU954" s="5"/>
      <c r="JV954" s="5"/>
      <c r="JW954" s="4"/>
      <c r="JX954" s="6"/>
      <c r="JY954" s="4"/>
      <c r="JZ954" s="6"/>
      <c r="KA954" s="5"/>
      <c r="KB954" s="5"/>
      <c r="KC954" s="4"/>
      <c r="KD954" s="6"/>
      <c r="KE954" s="4"/>
      <c r="KF954" s="6"/>
      <c r="KG954" s="5"/>
      <c r="KH954" s="5"/>
      <c r="KI954" s="4"/>
      <c r="KJ954" s="6"/>
      <c r="KK954" s="4"/>
      <c r="KL954" s="6"/>
      <c r="KM954" s="5"/>
      <c r="KN954" s="5"/>
    </row>
    <row r="955">
      <c r="A955" s="3" t="s">
        <v>85</v>
      </c>
      <c r="B955" s="3" t="s">
        <v>789</v>
      </c>
      <c r="C955" s="3" t="s">
        <v>522</v>
      </c>
      <c r="D955" s="3" t="s">
        <v>523</v>
      </c>
      <c r="E955" s="3" t="s">
        <v>809</v>
      </c>
      <c r="F955" s="3" t="s">
        <v>809</v>
      </c>
      <c r="G955" s="3" t="s">
        <v>809</v>
      </c>
      <c r="H955" s="3" t="s">
        <v>351</v>
      </c>
      <c r="I955" s="3" t="s">
        <v>1310</v>
      </c>
      <c r="J955" s="3" t="s">
        <v>1318</v>
      </c>
      <c r="K955" s="4"/>
      <c r="L955" s="4">
        <f>=ROUNDDOWN({0},0)</f>
      </c>
      <c r="M955" s="4">
        <v>386</v>
      </c>
      <c r="N955" s="5"/>
      <c r="O955" s="4"/>
      <c r="P955" s="4">
        <f>=ROUNDDOWN({0},0)</f>
      </c>
      <c r="Q955" s="4"/>
      <c r="R955" s="5"/>
      <c r="S955" s="4"/>
      <c r="T955" s="6"/>
      <c r="U955" s="4"/>
      <c r="V955" s="6"/>
      <c r="W955" s="5"/>
      <c r="X955" s="5"/>
      <c r="Y955" s="4"/>
      <c r="Z955" s="6"/>
      <c r="AA955" s="4"/>
      <c r="AB955" s="6"/>
      <c r="AC955" s="5"/>
      <c r="AD955" s="5"/>
      <c r="AE955" s="4"/>
      <c r="AF955" s="6"/>
      <c r="AG955" s="4"/>
      <c r="AH955" s="6"/>
      <c r="AI955" s="5"/>
      <c r="AJ955" s="5"/>
      <c r="AK955" s="4"/>
      <c r="AL955" s="6"/>
      <c r="AM955" s="4"/>
      <c r="AN955" s="6"/>
      <c r="AO955" s="5"/>
      <c r="AP955" s="5"/>
      <c r="AQ955" s="4"/>
      <c r="AR955" s="6"/>
      <c r="AS955" s="4"/>
      <c r="AT955" s="6"/>
      <c r="AU955" s="5"/>
      <c r="AV955" s="5"/>
      <c r="AW955" s="4"/>
      <c r="AX955" s="6"/>
      <c r="AY955" s="4"/>
      <c r="AZ955" s="6"/>
      <c r="BA955" s="5"/>
      <c r="BB955" s="5"/>
      <c r="BC955" s="4"/>
      <c r="BD955" s="6"/>
      <c r="BE955" s="4"/>
      <c r="BF955" s="6"/>
      <c r="BG955" s="5"/>
      <c r="BH955" s="5"/>
      <c r="BI955" s="4"/>
      <c r="BJ955" s="6"/>
      <c r="BK955" s="4"/>
      <c r="BL955" s="6"/>
      <c r="BM955" s="5"/>
      <c r="BN955" s="5"/>
      <c r="BO955" s="4"/>
      <c r="BP955" s="6"/>
      <c r="BQ955" s="4"/>
      <c r="BR955" s="6"/>
      <c r="BS955" s="5"/>
      <c r="BT955" s="5"/>
      <c r="BU955" s="4"/>
      <c r="BV955" s="6"/>
      <c r="BW955" s="4"/>
      <c r="BX955" s="6"/>
      <c r="BY955" s="5"/>
      <c r="BZ955" s="5"/>
      <c r="CA955" s="4"/>
      <c r="CB955" s="6"/>
      <c r="CC955" s="4"/>
      <c r="CD955" s="6"/>
      <c r="CE955" s="5"/>
      <c r="CF955" s="5"/>
      <c r="CG955" s="4"/>
      <c r="CH955" s="6"/>
      <c r="CI955" s="4"/>
      <c r="CJ955" s="6"/>
      <c r="CK955" s="5"/>
      <c r="CL955" s="5"/>
      <c r="CM955" s="4"/>
      <c r="CN955" s="6"/>
      <c r="CO955" s="4"/>
      <c r="CP955" s="6"/>
      <c r="CQ955" s="5"/>
      <c r="CR955" s="5"/>
      <c r="CS955" s="4"/>
      <c r="CT955" s="6"/>
      <c r="CU955" s="4"/>
      <c r="CV955" s="6"/>
      <c r="CW955" s="5"/>
      <c r="CX955" s="5"/>
      <c r="CY955" s="4"/>
      <c r="CZ955" s="6"/>
      <c r="DA955" s="4"/>
      <c r="DB955" s="6"/>
      <c r="DC955" s="5"/>
      <c r="DD955" s="5"/>
      <c r="DE955" s="4"/>
      <c r="DF955" s="6"/>
      <c r="DG955" s="4"/>
      <c r="DH955" s="6"/>
      <c r="DI955" s="5"/>
      <c r="DJ955" s="5"/>
      <c r="DK955" s="4"/>
      <c r="DL955" s="6"/>
      <c r="DM955" s="4"/>
      <c r="DN955" s="6"/>
      <c r="DO955" s="5"/>
      <c r="DP955" s="5"/>
      <c r="DQ955" s="4"/>
      <c r="DR955" s="6"/>
      <c r="DS955" s="4"/>
      <c r="DT955" s="6"/>
      <c r="DU955" s="5"/>
      <c r="DV955" s="5"/>
      <c r="DW955" s="4"/>
      <c r="DX955" s="6"/>
      <c r="DY955" s="4"/>
      <c r="DZ955" s="6"/>
      <c r="EA955" s="5"/>
      <c r="EB955" s="5"/>
      <c r="EC955" s="4"/>
      <c r="ED955" s="6"/>
      <c r="EE955" s="4"/>
      <c r="EF955" s="6"/>
      <c r="EG955" s="5"/>
      <c r="EH955" s="5"/>
      <c r="EI955" s="4"/>
      <c r="EJ955" s="6"/>
      <c r="EK955" s="4"/>
      <c r="EL955" s="6"/>
      <c r="EM955" s="5"/>
      <c r="EN955" s="5"/>
      <c r="EO955" s="4"/>
      <c r="EP955" s="6"/>
      <c r="EQ955" s="4"/>
      <c r="ER955" s="6"/>
      <c r="ES955" s="5"/>
      <c r="ET955" s="5"/>
      <c r="EU955" s="4"/>
      <c r="EV955" s="6"/>
      <c r="EW955" s="4"/>
      <c r="EX955" s="6"/>
      <c r="EY955" s="5"/>
      <c r="EZ955" s="5"/>
      <c r="FA955" s="4"/>
      <c r="FB955" s="6"/>
      <c r="FC955" s="4"/>
      <c r="FD955" s="6"/>
      <c r="FE955" s="5"/>
      <c r="FF955" s="5"/>
      <c r="FG955" s="4"/>
      <c r="FH955" s="6"/>
      <c r="FI955" s="4"/>
      <c r="FJ955" s="6"/>
      <c r="FK955" s="5"/>
      <c r="FL955" s="5"/>
      <c r="FM955" s="4"/>
      <c r="FN955" s="6"/>
      <c r="FO955" s="4"/>
      <c r="FP955" s="6"/>
      <c r="FQ955" s="5"/>
      <c r="FR955" s="5"/>
      <c r="FS955" s="4"/>
      <c r="FT955" s="6"/>
      <c r="FU955" s="4"/>
      <c r="FV955" s="6"/>
      <c r="FW955" s="5"/>
      <c r="FX955" s="5"/>
      <c r="FY955" s="4"/>
      <c r="FZ955" s="6"/>
      <c r="GA955" s="4"/>
      <c r="GB955" s="6"/>
      <c r="GC955" s="5"/>
      <c r="GD955" s="5"/>
      <c r="GE955" s="4"/>
      <c r="GF955" s="6"/>
      <c r="GG955" s="4"/>
      <c r="GH955" s="6"/>
      <c r="GI955" s="5"/>
      <c r="GJ955" s="5"/>
      <c r="GK955" s="4"/>
      <c r="GL955" s="6"/>
      <c r="GM955" s="4"/>
      <c r="GN955" s="6"/>
      <c r="GO955" s="5"/>
      <c r="GP955" s="5"/>
      <c r="GQ955" s="4"/>
      <c r="GR955" s="6"/>
      <c r="GS955" s="4"/>
      <c r="GT955" s="6"/>
      <c r="GU955" s="5"/>
      <c r="GV955" s="5"/>
      <c r="GW955" s="4"/>
      <c r="GX955" s="6"/>
      <c r="GY955" s="4"/>
      <c r="GZ955" s="6"/>
      <c r="HA955" s="5"/>
      <c r="HB955" s="5"/>
      <c r="HC955" s="4"/>
      <c r="HD955" s="6"/>
      <c r="HE955" s="4"/>
      <c r="HF955" s="6"/>
      <c r="HG955" s="5"/>
      <c r="HH955" s="5"/>
      <c r="HI955" s="4"/>
      <c r="HJ955" s="6"/>
      <c r="HK955" s="4"/>
      <c r="HL955" s="6"/>
      <c r="HM955" s="5"/>
      <c r="HN955" s="5"/>
      <c r="HO955" s="4"/>
      <c r="HP955" s="6"/>
      <c r="HQ955" s="4"/>
      <c r="HR955" s="6"/>
      <c r="HS955" s="5"/>
      <c r="HT955" s="5"/>
      <c r="HU955" s="4"/>
      <c r="HV955" s="6"/>
      <c r="HW955" s="4"/>
      <c r="HX955" s="6"/>
      <c r="HY955" s="5"/>
      <c r="HZ955" s="5"/>
      <c r="IA955" s="4"/>
      <c r="IB955" s="6"/>
      <c r="IC955" s="4"/>
      <c r="ID955" s="6"/>
      <c r="IE955" s="5"/>
      <c r="IF955" s="5"/>
      <c r="IG955" s="4"/>
      <c r="IH955" s="6"/>
      <c r="II955" s="4"/>
      <c r="IJ955" s="6"/>
      <c r="IK955" s="5"/>
      <c r="IL955" s="5"/>
      <c r="IM955" s="4"/>
      <c r="IN955" s="6"/>
      <c r="IO955" s="4"/>
      <c r="IP955" s="6"/>
      <c r="IQ955" s="5"/>
      <c r="IR955" s="5"/>
      <c r="IS955" s="4"/>
      <c r="IT955" s="6"/>
      <c r="IU955" s="4"/>
      <c r="IV955" s="6"/>
      <c r="IW955" s="5"/>
      <c r="IX955" s="5"/>
      <c r="IY955" s="4"/>
      <c r="IZ955" s="6"/>
      <c r="JA955" s="4"/>
      <c r="JB955" s="6"/>
      <c r="JC955" s="5"/>
      <c r="JD955" s="5"/>
      <c r="JE955" s="4"/>
      <c r="JF955" s="6"/>
      <c r="JG955" s="4"/>
      <c r="JH955" s="6"/>
      <c r="JI955" s="5"/>
      <c r="JJ955" s="5"/>
      <c r="JK955" s="4"/>
      <c r="JL955" s="6"/>
      <c r="JM955" s="4"/>
      <c r="JN955" s="6"/>
      <c r="JO955" s="5"/>
      <c r="JP955" s="5"/>
      <c r="JQ955" s="4"/>
      <c r="JR955" s="6"/>
      <c r="JS955" s="4"/>
      <c r="JT955" s="6"/>
      <c r="JU955" s="5"/>
      <c r="JV955" s="5"/>
      <c r="JW955" s="4"/>
      <c r="JX955" s="6"/>
      <c r="JY955" s="4"/>
      <c r="JZ955" s="6"/>
      <c r="KA955" s="5"/>
      <c r="KB955" s="5"/>
      <c r="KC955" s="4"/>
      <c r="KD955" s="6"/>
      <c r="KE955" s="4"/>
      <c r="KF955" s="6"/>
      <c r="KG955" s="5"/>
      <c r="KH955" s="5"/>
      <c r="KI955" s="4"/>
      <c r="KJ955" s="6"/>
      <c r="KK955" s="4"/>
      <c r="KL955" s="6"/>
      <c r="KM955" s="5"/>
      <c r="KN955" s="5"/>
    </row>
    <row r="956">
      <c r="A956" s="3" t="s">
        <v>85</v>
      </c>
      <c r="B956" s="3" t="s">
        <v>789</v>
      </c>
      <c r="C956" s="3" t="s">
        <v>522</v>
      </c>
      <c r="D956" s="3" t="s">
        <v>523</v>
      </c>
      <c r="E956" s="3" t="s">
        <v>810</v>
      </c>
      <c r="F956" s="3" t="s">
        <v>810</v>
      </c>
      <c r="G956" s="3" t="s">
        <v>810</v>
      </c>
      <c r="H956" s="3" t="s">
        <v>351</v>
      </c>
      <c r="I956" s="3" t="s">
        <v>1320</v>
      </c>
      <c r="J956" s="3" t="s">
        <v>1318</v>
      </c>
      <c r="K956" s="4"/>
      <c r="L956" s="4">
        <f>=ROUNDDOWN({0},0)</f>
      </c>
      <c r="M956" s="4">
        <v>331</v>
      </c>
      <c r="N956" s="5"/>
      <c r="O956" s="4"/>
      <c r="P956" s="4">
        <f>=ROUNDDOWN({0},0)</f>
      </c>
      <c r="Q956" s="4"/>
      <c r="R956" s="5"/>
      <c r="S956" s="4"/>
      <c r="T956" s="6"/>
      <c r="U956" s="4"/>
      <c r="V956" s="6"/>
      <c r="W956" s="5"/>
      <c r="X956" s="5"/>
      <c r="Y956" s="4"/>
      <c r="Z956" s="6"/>
      <c r="AA956" s="4"/>
      <c r="AB956" s="6"/>
      <c r="AC956" s="5"/>
      <c r="AD956" s="5"/>
      <c r="AE956" s="4"/>
      <c r="AF956" s="6"/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/>
      <c r="AR956" s="6"/>
      <c r="AS956" s="4"/>
      <c r="AT956" s="6"/>
      <c r="AU956" s="5"/>
      <c r="AV956" s="5"/>
      <c r="AW956" s="4"/>
      <c r="AX956" s="6"/>
      <c r="AY956" s="4"/>
      <c r="AZ956" s="6"/>
      <c r="BA956" s="5"/>
      <c r="BB956" s="5"/>
      <c r="BC956" s="4"/>
      <c r="BD956" s="6"/>
      <c r="BE956" s="4"/>
      <c r="BF956" s="6"/>
      <c r="BG956" s="5"/>
      <c r="BH956" s="5"/>
      <c r="BI956" s="4"/>
      <c r="BJ956" s="6"/>
      <c r="BK956" s="4"/>
      <c r="BL956" s="6"/>
      <c r="BM956" s="5"/>
      <c r="BN956" s="5"/>
      <c r="BO956" s="4"/>
      <c r="BP956" s="6"/>
      <c r="BQ956" s="4"/>
      <c r="BR956" s="6"/>
      <c r="BS956" s="5"/>
      <c r="BT956" s="5"/>
      <c r="BU956" s="4"/>
      <c r="BV956" s="6"/>
      <c r="BW956" s="4"/>
      <c r="BX956" s="6"/>
      <c r="BY956" s="5"/>
      <c r="BZ956" s="5"/>
      <c r="CA956" s="4"/>
      <c r="CB956" s="6"/>
      <c r="CC956" s="4"/>
      <c r="CD956" s="6"/>
      <c r="CE956" s="5"/>
      <c r="CF956" s="5"/>
      <c r="CG956" s="4"/>
      <c r="CH956" s="6"/>
      <c r="CI956" s="4"/>
      <c r="CJ956" s="6"/>
      <c r="CK956" s="5"/>
      <c r="CL956" s="5"/>
      <c r="CM956" s="4"/>
      <c r="CN956" s="6"/>
      <c r="CO956" s="4"/>
      <c r="CP956" s="6"/>
      <c r="CQ956" s="5"/>
      <c r="CR956" s="5"/>
      <c r="CS956" s="4"/>
      <c r="CT956" s="6"/>
      <c r="CU956" s="4"/>
      <c r="CV956" s="6"/>
      <c r="CW956" s="5"/>
      <c r="CX956" s="5"/>
      <c r="CY956" s="4"/>
      <c r="CZ956" s="6"/>
      <c r="DA956" s="4"/>
      <c r="DB956" s="6"/>
      <c r="DC956" s="5"/>
      <c r="DD956" s="5"/>
      <c r="DE956" s="4"/>
      <c r="DF956" s="6"/>
      <c r="DG956" s="4"/>
      <c r="DH956" s="6"/>
      <c r="DI956" s="5"/>
      <c r="DJ956" s="5"/>
      <c r="DK956" s="4"/>
      <c r="DL956" s="6"/>
      <c r="DM956" s="4"/>
      <c r="DN956" s="6"/>
      <c r="DO956" s="5"/>
      <c r="DP956" s="5"/>
      <c r="DQ956" s="4"/>
      <c r="DR956" s="6"/>
      <c r="DS956" s="4"/>
      <c r="DT956" s="6"/>
      <c r="DU956" s="5"/>
      <c r="DV956" s="5"/>
      <c r="DW956" s="4"/>
      <c r="DX956" s="6"/>
      <c r="DY956" s="4"/>
      <c r="DZ956" s="6"/>
      <c r="EA956" s="5"/>
      <c r="EB956" s="5"/>
      <c r="EC956" s="4"/>
      <c r="ED956" s="6"/>
      <c r="EE956" s="4"/>
      <c r="EF956" s="6"/>
      <c r="EG956" s="5"/>
      <c r="EH956" s="5"/>
      <c r="EI956" s="4"/>
      <c r="EJ956" s="6"/>
      <c r="EK956" s="4"/>
      <c r="EL956" s="6"/>
      <c r="EM956" s="5"/>
      <c r="EN956" s="5"/>
      <c r="EO956" s="4"/>
      <c r="EP956" s="6"/>
      <c r="EQ956" s="4"/>
      <c r="ER956" s="6"/>
      <c r="ES956" s="5"/>
      <c r="ET956" s="5"/>
      <c r="EU956" s="4"/>
      <c r="EV956" s="6"/>
      <c r="EW956" s="4"/>
      <c r="EX956" s="6"/>
      <c r="EY956" s="5"/>
      <c r="EZ956" s="5"/>
      <c r="FA956" s="4"/>
      <c r="FB956" s="6"/>
      <c r="FC956" s="4"/>
      <c r="FD956" s="6"/>
      <c r="FE956" s="5"/>
      <c r="FF956" s="5"/>
      <c r="FG956" s="4"/>
      <c r="FH956" s="6"/>
      <c r="FI956" s="4"/>
      <c r="FJ956" s="6"/>
      <c r="FK956" s="5"/>
      <c r="FL956" s="5"/>
      <c r="FM956" s="4"/>
      <c r="FN956" s="6"/>
      <c r="FO956" s="4"/>
      <c r="FP956" s="6"/>
      <c r="FQ956" s="5"/>
      <c r="FR956" s="5"/>
      <c r="FS956" s="4"/>
      <c r="FT956" s="6"/>
      <c r="FU956" s="4"/>
      <c r="FV956" s="6"/>
      <c r="FW956" s="5"/>
      <c r="FX956" s="5"/>
      <c r="FY956" s="4"/>
      <c r="FZ956" s="6"/>
      <c r="GA956" s="4"/>
      <c r="GB956" s="6"/>
      <c r="GC956" s="5"/>
      <c r="GD956" s="5"/>
      <c r="GE956" s="4"/>
      <c r="GF956" s="6"/>
      <c r="GG956" s="4"/>
      <c r="GH956" s="6"/>
      <c r="GI956" s="5"/>
      <c r="GJ956" s="5"/>
      <c r="GK956" s="4"/>
      <c r="GL956" s="6"/>
      <c r="GM956" s="4"/>
      <c r="GN956" s="6"/>
      <c r="GO956" s="5"/>
      <c r="GP956" s="5"/>
      <c r="GQ956" s="4"/>
      <c r="GR956" s="6"/>
      <c r="GS956" s="4"/>
      <c r="GT956" s="6"/>
      <c r="GU956" s="5"/>
      <c r="GV956" s="5"/>
      <c r="GW956" s="4"/>
      <c r="GX956" s="6"/>
      <c r="GY956" s="4"/>
      <c r="GZ956" s="6"/>
      <c r="HA956" s="5"/>
      <c r="HB956" s="5"/>
      <c r="HC956" s="4"/>
      <c r="HD956" s="6"/>
      <c r="HE956" s="4"/>
      <c r="HF956" s="6"/>
      <c r="HG956" s="5"/>
      <c r="HH956" s="5"/>
      <c r="HI956" s="4"/>
      <c r="HJ956" s="6"/>
      <c r="HK956" s="4"/>
      <c r="HL956" s="6"/>
      <c r="HM956" s="5"/>
      <c r="HN956" s="5"/>
      <c r="HO956" s="4"/>
      <c r="HP956" s="6"/>
      <c r="HQ956" s="4"/>
      <c r="HR956" s="6"/>
      <c r="HS956" s="5"/>
      <c r="HT956" s="5"/>
      <c r="HU956" s="4"/>
      <c r="HV956" s="6"/>
      <c r="HW956" s="4"/>
      <c r="HX956" s="6"/>
      <c r="HY956" s="5"/>
      <c r="HZ956" s="5"/>
      <c r="IA956" s="4"/>
      <c r="IB956" s="6"/>
      <c r="IC956" s="4"/>
      <c r="ID956" s="6"/>
      <c r="IE956" s="5"/>
      <c r="IF956" s="5"/>
      <c r="IG956" s="4"/>
      <c r="IH956" s="6"/>
      <c r="II956" s="4"/>
      <c r="IJ956" s="6"/>
      <c r="IK956" s="5"/>
      <c r="IL956" s="5"/>
      <c r="IM956" s="4"/>
      <c r="IN956" s="6"/>
      <c r="IO956" s="4"/>
      <c r="IP956" s="6"/>
      <c r="IQ956" s="5"/>
      <c r="IR956" s="5"/>
      <c r="IS956" s="4"/>
      <c r="IT956" s="6"/>
      <c r="IU956" s="4"/>
      <c r="IV956" s="6"/>
      <c r="IW956" s="5"/>
      <c r="IX956" s="5"/>
      <c r="IY956" s="4"/>
      <c r="IZ956" s="6"/>
      <c r="JA956" s="4"/>
      <c r="JB956" s="6"/>
      <c r="JC956" s="5"/>
      <c r="JD956" s="5"/>
      <c r="JE956" s="4"/>
      <c r="JF956" s="6"/>
      <c r="JG956" s="4"/>
      <c r="JH956" s="6"/>
      <c r="JI956" s="5"/>
      <c r="JJ956" s="5"/>
      <c r="JK956" s="4"/>
      <c r="JL956" s="6"/>
      <c r="JM956" s="4"/>
      <c r="JN956" s="6"/>
      <c r="JO956" s="5"/>
      <c r="JP956" s="5"/>
      <c r="JQ956" s="4"/>
      <c r="JR956" s="6"/>
      <c r="JS956" s="4"/>
      <c r="JT956" s="6"/>
      <c r="JU956" s="5"/>
      <c r="JV956" s="5"/>
      <c r="JW956" s="4"/>
      <c r="JX956" s="6"/>
      <c r="JY956" s="4"/>
      <c r="JZ956" s="6"/>
      <c r="KA956" s="5"/>
      <c r="KB956" s="5"/>
      <c r="KC956" s="4"/>
      <c r="KD956" s="6"/>
      <c r="KE956" s="4"/>
      <c r="KF956" s="6"/>
      <c r="KG956" s="5"/>
      <c r="KH956" s="5"/>
      <c r="KI956" s="4"/>
      <c r="KJ956" s="6"/>
      <c r="KK956" s="4"/>
      <c r="KL956" s="6"/>
      <c r="KM956" s="5"/>
      <c r="KN956" s="5"/>
    </row>
    <row r="957">
      <c r="A957" s="3" t="s">
        <v>85</v>
      </c>
      <c r="B957" s="3" t="s">
        <v>814</v>
      </c>
      <c r="C957" s="3" t="s">
        <v>449</v>
      </c>
      <c r="D957" s="3" t="s">
        <v>519</v>
      </c>
      <c r="E957" s="3" t="s">
        <v>815</v>
      </c>
      <c r="F957" s="3" t="s">
        <v>815</v>
      </c>
      <c r="G957" s="3" t="s">
        <v>815</v>
      </c>
      <c r="H957" s="3" t="s">
        <v>129</v>
      </c>
      <c r="I957" s="3" t="s">
        <v>1320</v>
      </c>
      <c r="J957" s="3" t="s">
        <v>1455</v>
      </c>
      <c r="K957" s="4">
        <v>881</v>
      </c>
      <c r="L957" s="4">
        <f>=ROUNDDOWN(35.24,0)</f>
      </c>
      <c r="M957" s="4"/>
      <c r="N957" s="5">
        <v>1</v>
      </c>
      <c r="O957" s="4"/>
      <c r="P957" s="4">
        <f>=ROUNDDOWN({0},0)</f>
      </c>
      <c r="Q957" s="4"/>
      <c r="R957" s="5"/>
      <c r="S957" s="4">
        <v>78</v>
      </c>
      <c r="T957" s="6">
        <v>1770.6</v>
      </c>
      <c r="U957" s="4"/>
      <c r="V957" s="6"/>
      <c r="W957" s="5"/>
      <c r="X957" s="5"/>
      <c r="Y957" s="4"/>
      <c r="Z957" s="6"/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/>
      <c r="AR957" s="6"/>
      <c r="AS957" s="4"/>
      <c r="AT957" s="6"/>
      <c r="AU957" s="5"/>
      <c r="AV957" s="5"/>
      <c r="AW957" s="4"/>
      <c r="AX957" s="6"/>
      <c r="AY957" s="4"/>
      <c r="AZ957" s="6"/>
      <c r="BA957" s="5"/>
      <c r="BB957" s="5"/>
      <c r="BC957" s="4"/>
      <c r="BD957" s="6"/>
      <c r="BE957" s="4"/>
      <c r="BF957" s="6"/>
      <c r="BG957" s="5"/>
      <c r="BH957" s="5"/>
      <c r="BI957" s="4">
        <v>78</v>
      </c>
      <c r="BJ957" s="6">
        <v>1770.6</v>
      </c>
      <c r="BK957" s="4"/>
      <c r="BL957" s="6"/>
      <c r="BM957" s="5"/>
      <c r="BN957" s="5"/>
      <c r="BO957" s="4"/>
      <c r="BP957" s="6"/>
      <c r="BQ957" s="4"/>
      <c r="BR957" s="6"/>
      <c r="BS957" s="5"/>
      <c r="BT957" s="5"/>
      <c r="BU957" s="4"/>
      <c r="BV957" s="6"/>
      <c r="BW957" s="4"/>
      <c r="BX957" s="6"/>
      <c r="BY957" s="5"/>
      <c r="BZ957" s="5"/>
      <c r="CA957" s="4"/>
      <c r="CB957" s="6"/>
      <c r="CC957" s="4"/>
      <c r="CD957" s="6"/>
      <c r="CE957" s="5"/>
      <c r="CF957" s="5"/>
      <c r="CG957" s="4"/>
      <c r="CH957" s="6"/>
      <c r="CI957" s="4"/>
      <c r="CJ957" s="6"/>
      <c r="CK957" s="5"/>
      <c r="CL957" s="5"/>
      <c r="CM957" s="4"/>
      <c r="CN957" s="6"/>
      <c r="CO957" s="4"/>
      <c r="CP957" s="6"/>
      <c r="CQ957" s="5"/>
      <c r="CR957" s="5"/>
      <c r="CS957" s="4"/>
      <c r="CT957" s="6"/>
      <c r="CU957" s="4"/>
      <c r="CV957" s="6"/>
      <c r="CW957" s="5"/>
      <c r="CX957" s="5"/>
      <c r="CY957" s="4"/>
      <c r="CZ957" s="6"/>
      <c r="DA957" s="4"/>
      <c r="DB957" s="6"/>
      <c r="DC957" s="5"/>
      <c r="DD957" s="5"/>
      <c r="DE957" s="4"/>
      <c r="DF957" s="6"/>
      <c r="DG957" s="4"/>
      <c r="DH957" s="6"/>
      <c r="DI957" s="5"/>
      <c r="DJ957" s="5"/>
      <c r="DK957" s="4"/>
      <c r="DL957" s="6"/>
      <c r="DM957" s="4"/>
      <c r="DN957" s="6"/>
      <c r="DO957" s="5"/>
      <c r="DP957" s="5"/>
      <c r="DQ957" s="4"/>
      <c r="DR957" s="6"/>
      <c r="DS957" s="4"/>
      <c r="DT957" s="6"/>
      <c r="DU957" s="5"/>
      <c r="DV957" s="5"/>
      <c r="DW957" s="4"/>
      <c r="DX957" s="6"/>
      <c r="DY957" s="4"/>
      <c r="DZ957" s="6"/>
      <c r="EA957" s="5"/>
      <c r="EB957" s="5"/>
      <c r="EC957" s="4"/>
      <c r="ED957" s="6"/>
      <c r="EE957" s="4"/>
      <c r="EF957" s="6"/>
      <c r="EG957" s="5"/>
      <c r="EH957" s="5"/>
      <c r="EI957" s="4"/>
      <c r="EJ957" s="6"/>
      <c r="EK957" s="4"/>
      <c r="EL957" s="6"/>
      <c r="EM957" s="5"/>
      <c r="EN957" s="5"/>
      <c r="EO957" s="4"/>
      <c r="EP957" s="6"/>
      <c r="EQ957" s="4"/>
      <c r="ER957" s="6"/>
      <c r="ES957" s="5"/>
      <c r="ET957" s="5"/>
      <c r="EU957" s="4"/>
      <c r="EV957" s="6"/>
      <c r="EW957" s="4"/>
      <c r="EX957" s="6"/>
      <c r="EY957" s="5"/>
      <c r="EZ957" s="5"/>
      <c r="FA957" s="4"/>
      <c r="FB957" s="6"/>
      <c r="FC957" s="4"/>
      <c r="FD957" s="6"/>
      <c r="FE957" s="5"/>
      <c r="FF957" s="5"/>
      <c r="FG957" s="4"/>
      <c r="FH957" s="6"/>
      <c r="FI957" s="4"/>
      <c r="FJ957" s="6"/>
      <c r="FK957" s="5"/>
      <c r="FL957" s="5"/>
      <c r="FM957" s="4"/>
      <c r="FN957" s="6"/>
      <c r="FO957" s="4"/>
      <c r="FP957" s="6"/>
      <c r="FQ957" s="5"/>
      <c r="FR957" s="5"/>
      <c r="FS957" s="4"/>
      <c r="FT957" s="6"/>
      <c r="FU957" s="4"/>
      <c r="FV957" s="6"/>
      <c r="FW957" s="5"/>
      <c r="FX957" s="5"/>
      <c r="FY957" s="4"/>
      <c r="FZ957" s="6"/>
      <c r="GA957" s="4"/>
      <c r="GB957" s="6"/>
      <c r="GC957" s="5"/>
      <c r="GD957" s="5"/>
      <c r="GE957" s="4"/>
      <c r="GF957" s="6"/>
      <c r="GG957" s="4"/>
      <c r="GH957" s="6"/>
      <c r="GI957" s="5"/>
      <c r="GJ957" s="5"/>
      <c r="GK957" s="4"/>
      <c r="GL957" s="6"/>
      <c r="GM957" s="4"/>
      <c r="GN957" s="6"/>
      <c r="GO957" s="5"/>
      <c r="GP957" s="5"/>
      <c r="GQ957" s="4"/>
      <c r="GR957" s="6"/>
      <c r="GS957" s="4"/>
      <c r="GT957" s="6"/>
      <c r="GU957" s="5"/>
      <c r="GV957" s="5"/>
      <c r="GW957" s="4"/>
      <c r="GX957" s="6"/>
      <c r="GY957" s="4"/>
      <c r="GZ957" s="6"/>
      <c r="HA957" s="5"/>
      <c r="HB957" s="5"/>
      <c r="HC957" s="4"/>
      <c r="HD957" s="6"/>
      <c r="HE957" s="4"/>
      <c r="HF957" s="6"/>
      <c r="HG957" s="5"/>
      <c r="HH957" s="5"/>
      <c r="HI957" s="4"/>
      <c r="HJ957" s="6"/>
      <c r="HK957" s="4"/>
      <c r="HL957" s="6"/>
      <c r="HM957" s="5"/>
      <c r="HN957" s="5"/>
      <c r="HO957" s="4"/>
      <c r="HP957" s="6"/>
      <c r="HQ957" s="4"/>
      <c r="HR957" s="6"/>
      <c r="HS957" s="5"/>
      <c r="HT957" s="5"/>
      <c r="HU957" s="4"/>
      <c r="HV957" s="6"/>
      <c r="HW957" s="4"/>
      <c r="HX957" s="6"/>
      <c r="HY957" s="5"/>
      <c r="HZ957" s="5"/>
      <c r="IA957" s="4"/>
      <c r="IB957" s="6"/>
      <c r="IC957" s="4"/>
      <c r="ID957" s="6"/>
      <c r="IE957" s="5"/>
      <c r="IF957" s="5"/>
      <c r="IG957" s="4"/>
      <c r="IH957" s="6"/>
      <c r="II957" s="4"/>
      <c r="IJ957" s="6"/>
      <c r="IK957" s="5"/>
      <c r="IL957" s="5"/>
      <c r="IM957" s="4"/>
      <c r="IN957" s="6"/>
      <c r="IO957" s="4"/>
      <c r="IP957" s="6"/>
      <c r="IQ957" s="5"/>
      <c r="IR957" s="5"/>
      <c r="IS957" s="4"/>
      <c r="IT957" s="6"/>
      <c r="IU957" s="4"/>
      <c r="IV957" s="6"/>
      <c r="IW957" s="5"/>
      <c r="IX957" s="5"/>
      <c r="IY957" s="4"/>
      <c r="IZ957" s="6"/>
      <c r="JA957" s="4"/>
      <c r="JB957" s="6"/>
      <c r="JC957" s="5"/>
      <c r="JD957" s="5"/>
      <c r="JE957" s="4"/>
      <c r="JF957" s="6"/>
      <c r="JG957" s="4"/>
      <c r="JH957" s="6"/>
      <c r="JI957" s="5"/>
      <c r="JJ957" s="5"/>
      <c r="JK957" s="4"/>
      <c r="JL957" s="6"/>
      <c r="JM957" s="4"/>
      <c r="JN957" s="6"/>
      <c r="JO957" s="5"/>
      <c r="JP957" s="5"/>
      <c r="JQ957" s="4"/>
      <c r="JR957" s="6"/>
      <c r="JS957" s="4"/>
      <c r="JT957" s="6"/>
      <c r="JU957" s="5"/>
      <c r="JV957" s="5"/>
      <c r="JW957" s="4"/>
      <c r="JX957" s="6"/>
      <c r="JY957" s="4"/>
      <c r="JZ957" s="6"/>
      <c r="KA957" s="5"/>
      <c r="KB957" s="5"/>
      <c r="KC957" s="4"/>
      <c r="KD957" s="6"/>
      <c r="KE957" s="4"/>
      <c r="KF957" s="6"/>
      <c r="KG957" s="5"/>
      <c r="KH957" s="5"/>
      <c r="KI957" s="4"/>
      <c r="KJ957" s="6"/>
      <c r="KK957" s="4"/>
      <c r="KL957" s="6"/>
      <c r="KM957" s="5"/>
      <c r="KN957" s="5"/>
    </row>
    <row r="958">
      <c r="A958" s="3" t="s">
        <v>85</v>
      </c>
      <c r="B958" s="3" t="s">
        <v>814</v>
      </c>
      <c r="C958" s="3" t="s">
        <v>449</v>
      </c>
      <c r="D958" s="3" t="s">
        <v>519</v>
      </c>
      <c r="E958" s="3" t="s">
        <v>815</v>
      </c>
      <c r="F958" s="3" t="s">
        <v>815</v>
      </c>
      <c r="G958" s="3" t="s">
        <v>815</v>
      </c>
      <c r="H958" s="3" t="s">
        <v>129</v>
      </c>
      <c r="I958" s="3" t="s">
        <v>1311</v>
      </c>
      <c r="J958" s="3" t="s">
        <v>1407</v>
      </c>
      <c r="K958" s="4">
        <v>690</v>
      </c>
      <c r="L958" s="4">
        <f>=ROUNDDOWN(62.7272727272727,0)</f>
      </c>
      <c r="M958" s="4"/>
      <c r="N958" s="5">
        <v>1</v>
      </c>
      <c r="O958" s="4"/>
      <c r="P958" s="4">
        <f>=ROUNDDOWN({0},0)</f>
      </c>
      <c r="Q958" s="4"/>
      <c r="R958" s="5"/>
      <c r="S958" s="4">
        <v>18</v>
      </c>
      <c r="T958" s="6">
        <v>510.84</v>
      </c>
      <c r="U958" s="4"/>
      <c r="V958" s="6"/>
      <c r="W958" s="5"/>
      <c r="X958" s="5"/>
      <c r="Y958" s="4"/>
      <c r="Z958" s="6"/>
      <c r="AA958" s="4"/>
      <c r="AB958" s="6"/>
      <c r="AC958" s="5"/>
      <c r="AD958" s="5"/>
      <c r="AE958" s="4"/>
      <c r="AF958" s="6"/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/>
      <c r="AR958" s="6"/>
      <c r="AS958" s="4"/>
      <c r="AT958" s="6"/>
      <c r="AU958" s="5"/>
      <c r="AV958" s="5"/>
      <c r="AW958" s="4"/>
      <c r="AX958" s="6"/>
      <c r="AY958" s="4"/>
      <c r="AZ958" s="6"/>
      <c r="BA958" s="5"/>
      <c r="BB958" s="5"/>
      <c r="BC958" s="4"/>
      <c r="BD958" s="6"/>
      <c r="BE958" s="4"/>
      <c r="BF958" s="6"/>
      <c r="BG958" s="5"/>
      <c r="BH958" s="5"/>
      <c r="BI958" s="4"/>
      <c r="BJ958" s="6"/>
      <c r="BK958" s="4"/>
      <c r="BL958" s="6"/>
      <c r="BM958" s="5"/>
      <c r="BN958" s="5"/>
      <c r="BO958" s="4"/>
      <c r="BP958" s="6"/>
      <c r="BQ958" s="4"/>
      <c r="BR958" s="6"/>
      <c r="BS958" s="5"/>
      <c r="BT958" s="5"/>
      <c r="BU958" s="4">
        <v>18</v>
      </c>
      <c r="BV958" s="6">
        <v>510.84</v>
      </c>
      <c r="BW958" s="4"/>
      <c r="BX958" s="6"/>
      <c r="BY958" s="5"/>
      <c r="BZ958" s="5"/>
      <c r="CA958" s="4"/>
      <c r="CB958" s="6"/>
      <c r="CC958" s="4"/>
      <c r="CD958" s="6"/>
      <c r="CE958" s="5"/>
      <c r="CF958" s="5"/>
      <c r="CG958" s="4"/>
      <c r="CH958" s="6"/>
      <c r="CI958" s="4"/>
      <c r="CJ958" s="6"/>
      <c r="CK958" s="5"/>
      <c r="CL958" s="5"/>
      <c r="CM958" s="4"/>
      <c r="CN958" s="6"/>
      <c r="CO958" s="4"/>
      <c r="CP958" s="6"/>
      <c r="CQ958" s="5"/>
      <c r="CR958" s="5"/>
      <c r="CS958" s="4"/>
      <c r="CT958" s="6"/>
      <c r="CU958" s="4"/>
      <c r="CV958" s="6"/>
      <c r="CW958" s="5"/>
      <c r="CX958" s="5"/>
      <c r="CY958" s="4"/>
      <c r="CZ958" s="6"/>
      <c r="DA958" s="4"/>
      <c r="DB958" s="6"/>
      <c r="DC958" s="5"/>
      <c r="DD958" s="5"/>
      <c r="DE958" s="4"/>
      <c r="DF958" s="6"/>
      <c r="DG958" s="4"/>
      <c r="DH958" s="6"/>
      <c r="DI958" s="5"/>
      <c r="DJ958" s="5"/>
      <c r="DK958" s="4"/>
      <c r="DL958" s="6"/>
      <c r="DM958" s="4"/>
      <c r="DN958" s="6"/>
      <c r="DO958" s="5"/>
      <c r="DP958" s="5"/>
      <c r="DQ958" s="4"/>
      <c r="DR958" s="6"/>
      <c r="DS958" s="4"/>
      <c r="DT958" s="6"/>
      <c r="DU958" s="5"/>
      <c r="DV958" s="5"/>
      <c r="DW958" s="4"/>
      <c r="DX958" s="6"/>
      <c r="DY958" s="4"/>
      <c r="DZ958" s="6"/>
      <c r="EA958" s="5"/>
      <c r="EB958" s="5"/>
      <c r="EC958" s="4"/>
      <c r="ED958" s="6"/>
      <c r="EE958" s="4"/>
      <c r="EF958" s="6"/>
      <c r="EG958" s="5"/>
      <c r="EH958" s="5"/>
      <c r="EI958" s="4"/>
      <c r="EJ958" s="6"/>
      <c r="EK958" s="4"/>
      <c r="EL958" s="6"/>
      <c r="EM958" s="5"/>
      <c r="EN958" s="5"/>
      <c r="EO958" s="4"/>
      <c r="EP958" s="6"/>
      <c r="EQ958" s="4"/>
      <c r="ER958" s="6"/>
      <c r="ES958" s="5"/>
      <c r="ET958" s="5"/>
      <c r="EU958" s="4"/>
      <c r="EV958" s="6"/>
      <c r="EW958" s="4"/>
      <c r="EX958" s="6"/>
      <c r="EY958" s="5"/>
      <c r="EZ958" s="5"/>
      <c r="FA958" s="4"/>
      <c r="FB958" s="6"/>
      <c r="FC958" s="4"/>
      <c r="FD958" s="6"/>
      <c r="FE958" s="5"/>
      <c r="FF958" s="5"/>
      <c r="FG958" s="4"/>
      <c r="FH958" s="6"/>
      <c r="FI958" s="4"/>
      <c r="FJ958" s="6"/>
      <c r="FK958" s="5"/>
      <c r="FL958" s="5"/>
      <c r="FM958" s="4"/>
      <c r="FN958" s="6"/>
      <c r="FO958" s="4"/>
      <c r="FP958" s="6"/>
      <c r="FQ958" s="5"/>
      <c r="FR958" s="5"/>
      <c r="FS958" s="4"/>
      <c r="FT958" s="6"/>
      <c r="FU958" s="4"/>
      <c r="FV958" s="6"/>
      <c r="FW958" s="5"/>
      <c r="FX958" s="5"/>
      <c r="FY958" s="4"/>
      <c r="FZ958" s="6"/>
      <c r="GA958" s="4"/>
      <c r="GB958" s="6"/>
      <c r="GC958" s="5"/>
      <c r="GD958" s="5"/>
      <c r="GE958" s="4"/>
      <c r="GF958" s="6"/>
      <c r="GG958" s="4"/>
      <c r="GH958" s="6"/>
      <c r="GI958" s="5"/>
      <c r="GJ958" s="5"/>
      <c r="GK958" s="4"/>
      <c r="GL958" s="6"/>
      <c r="GM958" s="4"/>
      <c r="GN958" s="6"/>
      <c r="GO958" s="5"/>
      <c r="GP958" s="5"/>
      <c r="GQ958" s="4"/>
      <c r="GR958" s="6"/>
      <c r="GS958" s="4"/>
      <c r="GT958" s="6"/>
      <c r="GU958" s="5"/>
      <c r="GV958" s="5"/>
      <c r="GW958" s="4"/>
      <c r="GX958" s="6"/>
      <c r="GY958" s="4"/>
      <c r="GZ958" s="6"/>
      <c r="HA958" s="5"/>
      <c r="HB958" s="5"/>
      <c r="HC958" s="4"/>
      <c r="HD958" s="6"/>
      <c r="HE958" s="4"/>
      <c r="HF958" s="6"/>
      <c r="HG958" s="5"/>
      <c r="HH958" s="5"/>
      <c r="HI958" s="4"/>
      <c r="HJ958" s="6"/>
      <c r="HK958" s="4"/>
      <c r="HL958" s="6"/>
      <c r="HM958" s="5"/>
      <c r="HN958" s="5"/>
      <c r="HO958" s="4"/>
      <c r="HP958" s="6"/>
      <c r="HQ958" s="4"/>
      <c r="HR958" s="6"/>
      <c r="HS958" s="5"/>
      <c r="HT958" s="5"/>
      <c r="HU958" s="4"/>
      <c r="HV958" s="6"/>
      <c r="HW958" s="4"/>
      <c r="HX958" s="6"/>
      <c r="HY958" s="5"/>
      <c r="HZ958" s="5"/>
      <c r="IA958" s="4"/>
      <c r="IB958" s="6"/>
      <c r="IC958" s="4"/>
      <c r="ID958" s="6"/>
      <c r="IE958" s="5"/>
      <c r="IF958" s="5"/>
      <c r="IG958" s="4"/>
      <c r="IH958" s="6"/>
      <c r="II958" s="4"/>
      <c r="IJ958" s="6"/>
      <c r="IK958" s="5"/>
      <c r="IL958" s="5"/>
      <c r="IM958" s="4"/>
      <c r="IN958" s="6"/>
      <c r="IO958" s="4"/>
      <c r="IP958" s="6"/>
      <c r="IQ958" s="5"/>
      <c r="IR958" s="5"/>
      <c r="IS958" s="4"/>
      <c r="IT958" s="6"/>
      <c r="IU958" s="4"/>
      <c r="IV958" s="6"/>
      <c r="IW958" s="5"/>
      <c r="IX958" s="5"/>
      <c r="IY958" s="4"/>
      <c r="IZ958" s="6"/>
      <c r="JA958" s="4"/>
      <c r="JB958" s="6"/>
      <c r="JC958" s="5"/>
      <c r="JD958" s="5"/>
      <c r="JE958" s="4"/>
      <c r="JF958" s="6"/>
      <c r="JG958" s="4"/>
      <c r="JH958" s="6"/>
      <c r="JI958" s="5"/>
      <c r="JJ958" s="5"/>
      <c r="JK958" s="4"/>
      <c r="JL958" s="6"/>
      <c r="JM958" s="4"/>
      <c r="JN958" s="6"/>
      <c r="JO958" s="5"/>
      <c r="JP958" s="5"/>
      <c r="JQ958" s="4"/>
      <c r="JR958" s="6"/>
      <c r="JS958" s="4"/>
      <c r="JT958" s="6"/>
      <c r="JU958" s="5"/>
      <c r="JV958" s="5"/>
      <c r="JW958" s="4"/>
      <c r="JX958" s="6"/>
      <c r="JY958" s="4"/>
      <c r="JZ958" s="6"/>
      <c r="KA958" s="5"/>
      <c r="KB958" s="5"/>
      <c r="KC958" s="4"/>
      <c r="KD958" s="6"/>
      <c r="KE958" s="4"/>
      <c r="KF958" s="6"/>
      <c r="KG958" s="5"/>
      <c r="KH958" s="5"/>
      <c r="KI958" s="4"/>
      <c r="KJ958" s="6"/>
      <c r="KK958" s="4"/>
      <c r="KL958" s="6"/>
      <c r="KM958" s="5"/>
      <c r="KN958" s="5"/>
    </row>
    <row r="959">
      <c r="A959" s="3" t="s">
        <v>85</v>
      </c>
      <c r="B959" s="3" t="s">
        <v>814</v>
      </c>
      <c r="C959" s="3" t="s">
        <v>449</v>
      </c>
      <c r="D959" s="3" t="s">
        <v>519</v>
      </c>
      <c r="E959" s="3" t="s">
        <v>815</v>
      </c>
      <c r="F959" s="3" t="s">
        <v>815</v>
      </c>
      <c r="G959" s="3" t="s">
        <v>815</v>
      </c>
      <c r="H959" s="3" t="s">
        <v>129</v>
      </c>
      <c r="I959" s="3" t="s">
        <v>1405</v>
      </c>
      <c r="J959" s="3" t="s">
        <v>1407</v>
      </c>
      <c r="K959" s="4">
        <v>548</v>
      </c>
      <c r="L959" s="4">
        <f>=ROUNDDOWN(39.1428571428571,0)</f>
      </c>
      <c r="M959" s="4"/>
      <c r="N959" s="5">
        <v>1</v>
      </c>
      <c r="O959" s="4"/>
      <c r="P959" s="4">
        <f>=ROUNDDOWN({0},0)</f>
      </c>
      <c r="Q959" s="4"/>
      <c r="R959" s="5"/>
      <c r="S959" s="4">
        <v>13</v>
      </c>
      <c r="T959" s="6">
        <v>368.94</v>
      </c>
      <c r="U959" s="4"/>
      <c r="V959" s="6"/>
      <c r="W959" s="5"/>
      <c r="X959" s="5"/>
      <c r="Y959" s="4"/>
      <c r="Z959" s="6"/>
      <c r="AA959" s="4"/>
      <c r="AB959" s="6"/>
      <c r="AC959" s="5"/>
      <c r="AD959" s="5"/>
      <c r="AE959" s="4"/>
      <c r="AF959" s="6"/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/>
      <c r="AR959" s="6"/>
      <c r="AS959" s="4"/>
      <c r="AT959" s="6"/>
      <c r="AU959" s="5"/>
      <c r="AV959" s="5"/>
      <c r="AW959" s="4"/>
      <c r="AX959" s="6"/>
      <c r="AY959" s="4"/>
      <c r="AZ959" s="6"/>
      <c r="BA959" s="5"/>
      <c r="BB959" s="5"/>
      <c r="BC959" s="4"/>
      <c r="BD959" s="6"/>
      <c r="BE959" s="4"/>
      <c r="BF959" s="6"/>
      <c r="BG959" s="5"/>
      <c r="BH959" s="5"/>
      <c r="BI959" s="4"/>
      <c r="BJ959" s="6"/>
      <c r="BK959" s="4"/>
      <c r="BL959" s="6"/>
      <c r="BM959" s="5"/>
      <c r="BN959" s="5"/>
      <c r="BO959" s="4"/>
      <c r="BP959" s="6"/>
      <c r="BQ959" s="4"/>
      <c r="BR959" s="6"/>
      <c r="BS959" s="5"/>
      <c r="BT959" s="5"/>
      <c r="BU959" s="4">
        <v>13</v>
      </c>
      <c r="BV959" s="6">
        <v>368.94</v>
      </c>
      <c r="BW959" s="4"/>
      <c r="BX959" s="6"/>
      <c r="BY959" s="5"/>
      <c r="BZ959" s="5"/>
      <c r="CA959" s="4"/>
      <c r="CB959" s="6"/>
      <c r="CC959" s="4"/>
      <c r="CD959" s="6"/>
      <c r="CE959" s="5"/>
      <c r="CF959" s="5"/>
      <c r="CG959" s="4"/>
      <c r="CH959" s="6"/>
      <c r="CI959" s="4"/>
      <c r="CJ959" s="6"/>
      <c r="CK959" s="5"/>
      <c r="CL959" s="5"/>
      <c r="CM959" s="4"/>
      <c r="CN959" s="6"/>
      <c r="CO959" s="4"/>
      <c r="CP959" s="6"/>
      <c r="CQ959" s="5"/>
      <c r="CR959" s="5"/>
      <c r="CS959" s="4"/>
      <c r="CT959" s="6"/>
      <c r="CU959" s="4"/>
      <c r="CV959" s="6"/>
      <c r="CW959" s="5"/>
      <c r="CX959" s="5"/>
      <c r="CY959" s="4"/>
      <c r="CZ959" s="6"/>
      <c r="DA959" s="4"/>
      <c r="DB959" s="6"/>
      <c r="DC959" s="5"/>
      <c r="DD959" s="5"/>
      <c r="DE959" s="4"/>
      <c r="DF959" s="6"/>
      <c r="DG959" s="4"/>
      <c r="DH959" s="6"/>
      <c r="DI959" s="5"/>
      <c r="DJ959" s="5"/>
      <c r="DK959" s="4"/>
      <c r="DL959" s="6"/>
      <c r="DM959" s="4"/>
      <c r="DN959" s="6"/>
      <c r="DO959" s="5"/>
      <c r="DP959" s="5"/>
      <c r="DQ959" s="4"/>
      <c r="DR959" s="6"/>
      <c r="DS959" s="4"/>
      <c r="DT959" s="6"/>
      <c r="DU959" s="5"/>
      <c r="DV959" s="5"/>
      <c r="DW959" s="4"/>
      <c r="DX959" s="6"/>
      <c r="DY959" s="4"/>
      <c r="DZ959" s="6"/>
      <c r="EA959" s="5"/>
      <c r="EB959" s="5"/>
      <c r="EC959" s="4"/>
      <c r="ED959" s="6"/>
      <c r="EE959" s="4"/>
      <c r="EF959" s="6"/>
      <c r="EG959" s="5"/>
      <c r="EH959" s="5"/>
      <c r="EI959" s="4"/>
      <c r="EJ959" s="6"/>
      <c r="EK959" s="4"/>
      <c r="EL959" s="6"/>
      <c r="EM959" s="5"/>
      <c r="EN959" s="5"/>
      <c r="EO959" s="4"/>
      <c r="EP959" s="6"/>
      <c r="EQ959" s="4"/>
      <c r="ER959" s="6"/>
      <c r="ES959" s="5"/>
      <c r="ET959" s="5"/>
      <c r="EU959" s="4"/>
      <c r="EV959" s="6"/>
      <c r="EW959" s="4"/>
      <c r="EX959" s="6"/>
      <c r="EY959" s="5"/>
      <c r="EZ959" s="5"/>
      <c r="FA959" s="4"/>
      <c r="FB959" s="6"/>
      <c r="FC959" s="4"/>
      <c r="FD959" s="6"/>
      <c r="FE959" s="5"/>
      <c r="FF959" s="5"/>
      <c r="FG959" s="4"/>
      <c r="FH959" s="6"/>
      <c r="FI959" s="4"/>
      <c r="FJ959" s="6"/>
      <c r="FK959" s="5"/>
      <c r="FL959" s="5"/>
      <c r="FM959" s="4"/>
      <c r="FN959" s="6"/>
      <c r="FO959" s="4"/>
      <c r="FP959" s="6"/>
      <c r="FQ959" s="5"/>
      <c r="FR959" s="5"/>
      <c r="FS959" s="4"/>
      <c r="FT959" s="6"/>
      <c r="FU959" s="4"/>
      <c r="FV959" s="6"/>
      <c r="FW959" s="5"/>
      <c r="FX959" s="5"/>
      <c r="FY959" s="4"/>
      <c r="FZ959" s="6"/>
      <c r="GA959" s="4"/>
      <c r="GB959" s="6"/>
      <c r="GC959" s="5"/>
      <c r="GD959" s="5"/>
      <c r="GE959" s="4"/>
      <c r="GF959" s="6"/>
      <c r="GG959" s="4"/>
      <c r="GH959" s="6"/>
      <c r="GI959" s="5"/>
      <c r="GJ959" s="5"/>
      <c r="GK959" s="4"/>
      <c r="GL959" s="6"/>
      <c r="GM959" s="4"/>
      <c r="GN959" s="6"/>
      <c r="GO959" s="5"/>
      <c r="GP959" s="5"/>
      <c r="GQ959" s="4"/>
      <c r="GR959" s="6"/>
      <c r="GS959" s="4"/>
      <c r="GT959" s="6"/>
      <c r="GU959" s="5"/>
      <c r="GV959" s="5"/>
      <c r="GW959" s="4"/>
      <c r="GX959" s="6"/>
      <c r="GY959" s="4"/>
      <c r="GZ959" s="6"/>
      <c r="HA959" s="5"/>
      <c r="HB959" s="5"/>
      <c r="HC959" s="4"/>
      <c r="HD959" s="6"/>
      <c r="HE959" s="4"/>
      <c r="HF959" s="6"/>
      <c r="HG959" s="5"/>
      <c r="HH959" s="5"/>
      <c r="HI959" s="4"/>
      <c r="HJ959" s="6"/>
      <c r="HK959" s="4"/>
      <c r="HL959" s="6"/>
      <c r="HM959" s="5"/>
      <c r="HN959" s="5"/>
      <c r="HO959" s="4"/>
      <c r="HP959" s="6"/>
      <c r="HQ959" s="4"/>
      <c r="HR959" s="6"/>
      <c r="HS959" s="5"/>
      <c r="HT959" s="5"/>
      <c r="HU959" s="4"/>
      <c r="HV959" s="6"/>
      <c r="HW959" s="4"/>
      <c r="HX959" s="6"/>
      <c r="HY959" s="5"/>
      <c r="HZ959" s="5"/>
      <c r="IA959" s="4"/>
      <c r="IB959" s="6"/>
      <c r="IC959" s="4"/>
      <c r="ID959" s="6"/>
      <c r="IE959" s="5"/>
      <c r="IF959" s="5"/>
      <c r="IG959" s="4"/>
      <c r="IH959" s="6"/>
      <c r="II959" s="4"/>
      <c r="IJ959" s="6"/>
      <c r="IK959" s="5"/>
      <c r="IL959" s="5"/>
      <c r="IM959" s="4"/>
      <c r="IN959" s="6"/>
      <c r="IO959" s="4"/>
      <c r="IP959" s="6"/>
      <c r="IQ959" s="5"/>
      <c r="IR959" s="5"/>
      <c r="IS959" s="4"/>
      <c r="IT959" s="6"/>
      <c r="IU959" s="4"/>
      <c r="IV959" s="6"/>
      <c r="IW959" s="5"/>
      <c r="IX959" s="5"/>
      <c r="IY959" s="4"/>
      <c r="IZ959" s="6"/>
      <c r="JA959" s="4"/>
      <c r="JB959" s="6"/>
      <c r="JC959" s="5"/>
      <c r="JD959" s="5"/>
      <c r="JE959" s="4"/>
      <c r="JF959" s="6"/>
      <c r="JG959" s="4"/>
      <c r="JH959" s="6"/>
      <c r="JI959" s="5"/>
      <c r="JJ959" s="5"/>
      <c r="JK959" s="4"/>
      <c r="JL959" s="6"/>
      <c r="JM959" s="4"/>
      <c r="JN959" s="6"/>
      <c r="JO959" s="5"/>
      <c r="JP959" s="5"/>
      <c r="JQ959" s="4"/>
      <c r="JR959" s="6"/>
      <c r="JS959" s="4"/>
      <c r="JT959" s="6"/>
      <c r="JU959" s="5"/>
      <c r="JV959" s="5"/>
      <c r="JW959" s="4"/>
      <c r="JX959" s="6"/>
      <c r="JY959" s="4"/>
      <c r="JZ959" s="6"/>
      <c r="KA959" s="5"/>
      <c r="KB959" s="5"/>
      <c r="KC959" s="4"/>
      <c r="KD959" s="6"/>
      <c r="KE959" s="4"/>
      <c r="KF959" s="6"/>
      <c r="KG959" s="5"/>
      <c r="KH959" s="5"/>
      <c r="KI959" s="4"/>
      <c r="KJ959" s="6"/>
      <c r="KK959" s="4"/>
      <c r="KL959" s="6"/>
      <c r="KM959" s="5"/>
      <c r="KN959" s="5"/>
    </row>
    <row r="960">
      <c r="A960" s="3" t="s">
        <v>85</v>
      </c>
      <c r="B960" s="3" t="s">
        <v>814</v>
      </c>
      <c r="C960" s="3" t="s">
        <v>449</v>
      </c>
      <c r="D960" s="3" t="s">
        <v>519</v>
      </c>
      <c r="E960" s="3" t="s">
        <v>815</v>
      </c>
      <c r="F960" s="3" t="s">
        <v>815</v>
      </c>
      <c r="G960" s="3" t="s">
        <v>815</v>
      </c>
      <c r="H960" s="3" t="s">
        <v>129</v>
      </c>
      <c r="I960" s="3" t="s">
        <v>1321</v>
      </c>
      <c r="J960" s="3" t="s">
        <v>1407</v>
      </c>
      <c r="K960" s="4">
        <v>598</v>
      </c>
      <c r="L960" s="4">
        <f>=ROUNDDOWN(59.8,0)</f>
      </c>
      <c r="M960" s="4">
        <v>102</v>
      </c>
      <c r="N960" s="5">
        <v>1</v>
      </c>
      <c r="O960" s="4"/>
      <c r="P960" s="4">
        <f>=ROUNDDOWN({0},0)</f>
      </c>
      <c r="Q960" s="4"/>
      <c r="R960" s="5"/>
      <c r="S960" s="4"/>
      <c r="T960" s="6"/>
      <c r="U960" s="4"/>
      <c r="V960" s="6"/>
      <c r="W960" s="5"/>
      <c r="X960" s="5"/>
      <c r="Y960" s="4"/>
      <c r="Z960" s="6"/>
      <c r="AA960" s="4"/>
      <c r="AB960" s="6"/>
      <c r="AC960" s="5"/>
      <c r="AD960" s="5"/>
      <c r="AE960" s="4"/>
      <c r="AF960" s="6"/>
      <c r="AG960" s="4"/>
      <c r="AH960" s="6"/>
      <c r="AI960" s="5"/>
      <c r="AJ960" s="5"/>
      <c r="AK960" s="4"/>
      <c r="AL960" s="6"/>
      <c r="AM960" s="4"/>
      <c r="AN960" s="6"/>
      <c r="AO960" s="5"/>
      <c r="AP960" s="5"/>
      <c r="AQ960" s="4"/>
      <c r="AR960" s="6"/>
      <c r="AS960" s="4"/>
      <c r="AT960" s="6"/>
      <c r="AU960" s="5"/>
      <c r="AV960" s="5"/>
      <c r="AW960" s="4"/>
      <c r="AX960" s="6"/>
      <c r="AY960" s="4"/>
      <c r="AZ960" s="6"/>
      <c r="BA960" s="5"/>
      <c r="BB960" s="5"/>
      <c r="BC960" s="4"/>
      <c r="BD960" s="6"/>
      <c r="BE960" s="4"/>
      <c r="BF960" s="6"/>
      <c r="BG960" s="5"/>
      <c r="BH960" s="5"/>
      <c r="BI960" s="4"/>
      <c r="BJ960" s="6"/>
      <c r="BK960" s="4"/>
      <c r="BL960" s="6"/>
      <c r="BM960" s="5"/>
      <c r="BN960" s="5"/>
      <c r="BO960" s="4"/>
      <c r="BP960" s="6"/>
      <c r="BQ960" s="4"/>
      <c r="BR960" s="6"/>
      <c r="BS960" s="5"/>
      <c r="BT960" s="5"/>
      <c r="BU960" s="4"/>
      <c r="BV960" s="6"/>
      <c r="BW960" s="4"/>
      <c r="BX960" s="6"/>
      <c r="BY960" s="5"/>
      <c r="BZ960" s="5"/>
      <c r="CA960" s="4"/>
      <c r="CB960" s="6"/>
      <c r="CC960" s="4"/>
      <c r="CD960" s="6"/>
      <c r="CE960" s="5"/>
      <c r="CF960" s="5"/>
      <c r="CG960" s="4"/>
      <c r="CH960" s="6"/>
      <c r="CI960" s="4"/>
      <c r="CJ960" s="6"/>
      <c r="CK960" s="5"/>
      <c r="CL960" s="5"/>
      <c r="CM960" s="4"/>
      <c r="CN960" s="6"/>
      <c r="CO960" s="4"/>
      <c r="CP960" s="6"/>
      <c r="CQ960" s="5"/>
      <c r="CR960" s="5"/>
      <c r="CS960" s="4"/>
      <c r="CT960" s="6"/>
      <c r="CU960" s="4"/>
      <c r="CV960" s="6"/>
      <c r="CW960" s="5"/>
      <c r="CX960" s="5"/>
      <c r="CY960" s="4"/>
      <c r="CZ960" s="6"/>
      <c r="DA960" s="4"/>
      <c r="DB960" s="6"/>
      <c r="DC960" s="5"/>
      <c r="DD960" s="5"/>
      <c r="DE960" s="4"/>
      <c r="DF960" s="6"/>
      <c r="DG960" s="4"/>
      <c r="DH960" s="6"/>
      <c r="DI960" s="5"/>
      <c r="DJ960" s="5"/>
      <c r="DK960" s="4"/>
      <c r="DL960" s="6"/>
      <c r="DM960" s="4"/>
      <c r="DN960" s="6"/>
      <c r="DO960" s="5"/>
      <c r="DP960" s="5"/>
      <c r="DQ960" s="4"/>
      <c r="DR960" s="6"/>
      <c r="DS960" s="4"/>
      <c r="DT960" s="6"/>
      <c r="DU960" s="5"/>
      <c r="DV960" s="5"/>
      <c r="DW960" s="4"/>
      <c r="DX960" s="6"/>
      <c r="DY960" s="4"/>
      <c r="DZ960" s="6"/>
      <c r="EA960" s="5"/>
      <c r="EB960" s="5"/>
      <c r="EC960" s="4"/>
      <c r="ED960" s="6"/>
      <c r="EE960" s="4"/>
      <c r="EF960" s="6"/>
      <c r="EG960" s="5"/>
      <c r="EH960" s="5"/>
      <c r="EI960" s="4"/>
      <c r="EJ960" s="6"/>
      <c r="EK960" s="4"/>
      <c r="EL960" s="6"/>
      <c r="EM960" s="5"/>
      <c r="EN960" s="5"/>
      <c r="EO960" s="4"/>
      <c r="EP960" s="6"/>
      <c r="EQ960" s="4"/>
      <c r="ER960" s="6"/>
      <c r="ES960" s="5"/>
      <c r="ET960" s="5"/>
      <c r="EU960" s="4"/>
      <c r="EV960" s="6"/>
      <c r="EW960" s="4"/>
      <c r="EX960" s="6"/>
      <c r="EY960" s="5"/>
      <c r="EZ960" s="5"/>
      <c r="FA960" s="4"/>
      <c r="FB960" s="6"/>
      <c r="FC960" s="4"/>
      <c r="FD960" s="6"/>
      <c r="FE960" s="5"/>
      <c r="FF960" s="5"/>
      <c r="FG960" s="4"/>
      <c r="FH960" s="6"/>
      <c r="FI960" s="4"/>
      <c r="FJ960" s="6"/>
      <c r="FK960" s="5"/>
      <c r="FL960" s="5"/>
      <c r="FM960" s="4"/>
      <c r="FN960" s="6"/>
      <c r="FO960" s="4"/>
      <c r="FP960" s="6"/>
      <c r="FQ960" s="5"/>
      <c r="FR960" s="5"/>
      <c r="FS960" s="4"/>
      <c r="FT960" s="6"/>
      <c r="FU960" s="4"/>
      <c r="FV960" s="6"/>
      <c r="FW960" s="5"/>
      <c r="FX960" s="5"/>
      <c r="FY960" s="4"/>
      <c r="FZ960" s="6"/>
      <c r="GA960" s="4"/>
      <c r="GB960" s="6"/>
      <c r="GC960" s="5"/>
      <c r="GD960" s="5"/>
      <c r="GE960" s="4"/>
      <c r="GF960" s="6"/>
      <c r="GG960" s="4"/>
      <c r="GH960" s="6"/>
      <c r="GI960" s="5"/>
      <c r="GJ960" s="5"/>
      <c r="GK960" s="4"/>
      <c r="GL960" s="6"/>
      <c r="GM960" s="4"/>
      <c r="GN960" s="6"/>
      <c r="GO960" s="5"/>
      <c r="GP960" s="5"/>
      <c r="GQ960" s="4"/>
      <c r="GR960" s="6"/>
      <c r="GS960" s="4"/>
      <c r="GT960" s="6"/>
      <c r="GU960" s="5"/>
      <c r="GV960" s="5"/>
      <c r="GW960" s="4"/>
      <c r="GX960" s="6"/>
      <c r="GY960" s="4"/>
      <c r="GZ960" s="6"/>
      <c r="HA960" s="5"/>
      <c r="HB960" s="5"/>
      <c r="HC960" s="4"/>
      <c r="HD960" s="6"/>
      <c r="HE960" s="4"/>
      <c r="HF960" s="6"/>
      <c r="HG960" s="5"/>
      <c r="HH960" s="5"/>
      <c r="HI960" s="4"/>
      <c r="HJ960" s="6"/>
      <c r="HK960" s="4"/>
      <c r="HL960" s="6"/>
      <c r="HM960" s="5"/>
      <c r="HN960" s="5"/>
      <c r="HO960" s="4"/>
      <c r="HP960" s="6"/>
      <c r="HQ960" s="4"/>
      <c r="HR960" s="6"/>
      <c r="HS960" s="5"/>
      <c r="HT960" s="5"/>
      <c r="HU960" s="4"/>
      <c r="HV960" s="6"/>
      <c r="HW960" s="4"/>
      <c r="HX960" s="6"/>
      <c r="HY960" s="5"/>
      <c r="HZ960" s="5"/>
      <c r="IA960" s="4"/>
      <c r="IB960" s="6"/>
      <c r="IC960" s="4"/>
      <c r="ID960" s="6"/>
      <c r="IE960" s="5"/>
      <c r="IF960" s="5"/>
      <c r="IG960" s="4"/>
      <c r="IH960" s="6"/>
      <c r="II960" s="4"/>
      <c r="IJ960" s="6"/>
      <c r="IK960" s="5"/>
      <c r="IL960" s="5"/>
      <c r="IM960" s="4"/>
      <c r="IN960" s="6"/>
      <c r="IO960" s="4"/>
      <c r="IP960" s="6"/>
      <c r="IQ960" s="5"/>
      <c r="IR960" s="5"/>
      <c r="IS960" s="4"/>
      <c r="IT960" s="6"/>
      <c r="IU960" s="4"/>
      <c r="IV960" s="6"/>
      <c r="IW960" s="5"/>
      <c r="IX960" s="5"/>
      <c r="IY960" s="4"/>
      <c r="IZ960" s="6"/>
      <c r="JA960" s="4"/>
      <c r="JB960" s="6"/>
      <c r="JC960" s="5"/>
      <c r="JD960" s="5"/>
      <c r="JE960" s="4"/>
      <c r="JF960" s="6"/>
      <c r="JG960" s="4"/>
      <c r="JH960" s="6"/>
      <c r="JI960" s="5"/>
      <c r="JJ960" s="5"/>
      <c r="JK960" s="4"/>
      <c r="JL960" s="6"/>
      <c r="JM960" s="4"/>
      <c r="JN960" s="6"/>
      <c r="JO960" s="5"/>
      <c r="JP960" s="5"/>
      <c r="JQ960" s="4"/>
      <c r="JR960" s="6"/>
      <c r="JS960" s="4"/>
      <c r="JT960" s="6"/>
      <c r="JU960" s="5"/>
      <c r="JV960" s="5"/>
      <c r="JW960" s="4"/>
      <c r="JX960" s="6"/>
      <c r="JY960" s="4"/>
      <c r="JZ960" s="6"/>
      <c r="KA960" s="5"/>
      <c r="KB960" s="5"/>
      <c r="KC960" s="4"/>
      <c r="KD960" s="6"/>
      <c r="KE960" s="4"/>
      <c r="KF960" s="6"/>
      <c r="KG960" s="5"/>
      <c r="KH960" s="5"/>
      <c r="KI960" s="4"/>
      <c r="KJ960" s="6"/>
      <c r="KK960" s="4"/>
      <c r="KL960" s="6"/>
      <c r="KM960" s="5"/>
      <c r="KN960" s="5"/>
    </row>
    <row r="961">
      <c r="A961" s="3" t="s">
        <v>85</v>
      </c>
      <c r="B961" s="3" t="s">
        <v>814</v>
      </c>
      <c r="C961" s="3" t="s">
        <v>449</v>
      </c>
      <c r="D961" s="3" t="s">
        <v>519</v>
      </c>
      <c r="E961" s="3" t="s">
        <v>815</v>
      </c>
      <c r="F961" s="3" t="s">
        <v>815</v>
      </c>
      <c r="G961" s="3" t="s">
        <v>815</v>
      </c>
      <c r="H961" s="3" t="s">
        <v>129</v>
      </c>
      <c r="I961" s="3" t="s">
        <v>1325</v>
      </c>
      <c r="J961" s="3" t="s">
        <v>1455</v>
      </c>
      <c r="K961" s="4">
        <v>985</v>
      </c>
      <c r="L961" s="4">
        <f>=ROUNDDOWN(54.7222222222222,0)</f>
      </c>
      <c r="M961" s="4"/>
      <c r="N961" s="5">
        <v>1</v>
      </c>
      <c r="O961" s="4"/>
      <c r="P961" s="4">
        <f>=ROUNDDOWN({0},0)</f>
      </c>
      <c r="Q961" s="4"/>
      <c r="R961" s="5"/>
      <c r="S961" s="4"/>
      <c r="T961" s="6"/>
      <c r="U961" s="4"/>
      <c r="V961" s="6"/>
      <c r="W961" s="5"/>
      <c r="X961" s="5"/>
      <c r="Y961" s="4"/>
      <c r="Z961" s="6"/>
      <c r="AA961" s="4"/>
      <c r="AB961" s="6"/>
      <c r="AC961" s="5"/>
      <c r="AD961" s="5"/>
      <c r="AE961" s="4"/>
      <c r="AF961" s="6"/>
      <c r="AG961" s="4"/>
      <c r="AH961" s="6"/>
      <c r="AI961" s="5"/>
      <c r="AJ961" s="5"/>
      <c r="AK961" s="4"/>
      <c r="AL961" s="6"/>
      <c r="AM961" s="4"/>
      <c r="AN961" s="6"/>
      <c r="AO961" s="5"/>
      <c r="AP961" s="5"/>
      <c r="AQ961" s="4"/>
      <c r="AR961" s="6"/>
      <c r="AS961" s="4"/>
      <c r="AT961" s="6"/>
      <c r="AU961" s="5"/>
      <c r="AV961" s="5"/>
      <c r="AW961" s="4"/>
      <c r="AX961" s="6"/>
      <c r="AY961" s="4"/>
      <c r="AZ961" s="6"/>
      <c r="BA961" s="5"/>
      <c r="BB961" s="5"/>
      <c r="BC961" s="4"/>
      <c r="BD961" s="6"/>
      <c r="BE961" s="4"/>
      <c r="BF961" s="6"/>
      <c r="BG961" s="5"/>
      <c r="BH961" s="5"/>
      <c r="BI961" s="4"/>
      <c r="BJ961" s="6"/>
      <c r="BK961" s="4"/>
      <c r="BL961" s="6"/>
      <c r="BM961" s="5"/>
      <c r="BN961" s="5"/>
      <c r="BO961" s="4"/>
      <c r="BP961" s="6"/>
      <c r="BQ961" s="4"/>
      <c r="BR961" s="6"/>
      <c r="BS961" s="5"/>
      <c r="BT961" s="5"/>
      <c r="BU961" s="4"/>
      <c r="BV961" s="6"/>
      <c r="BW961" s="4"/>
      <c r="BX961" s="6"/>
      <c r="BY961" s="5"/>
      <c r="BZ961" s="5"/>
      <c r="CA961" s="4"/>
      <c r="CB961" s="6"/>
      <c r="CC961" s="4"/>
      <c r="CD961" s="6"/>
      <c r="CE961" s="5"/>
      <c r="CF961" s="5"/>
      <c r="CG961" s="4"/>
      <c r="CH961" s="6"/>
      <c r="CI961" s="4"/>
      <c r="CJ961" s="6"/>
      <c r="CK961" s="5"/>
      <c r="CL961" s="5"/>
      <c r="CM961" s="4"/>
      <c r="CN961" s="6"/>
      <c r="CO961" s="4"/>
      <c r="CP961" s="6"/>
      <c r="CQ961" s="5"/>
      <c r="CR961" s="5"/>
      <c r="CS961" s="4"/>
      <c r="CT961" s="6"/>
      <c r="CU961" s="4"/>
      <c r="CV961" s="6"/>
      <c r="CW961" s="5"/>
      <c r="CX961" s="5"/>
      <c r="CY961" s="4"/>
      <c r="CZ961" s="6"/>
      <c r="DA961" s="4"/>
      <c r="DB961" s="6"/>
      <c r="DC961" s="5"/>
      <c r="DD961" s="5"/>
      <c r="DE961" s="4"/>
      <c r="DF961" s="6"/>
      <c r="DG961" s="4"/>
      <c r="DH961" s="6"/>
      <c r="DI961" s="5"/>
      <c r="DJ961" s="5"/>
      <c r="DK961" s="4"/>
      <c r="DL961" s="6"/>
      <c r="DM961" s="4"/>
      <c r="DN961" s="6"/>
      <c r="DO961" s="5"/>
      <c r="DP961" s="5"/>
      <c r="DQ961" s="4"/>
      <c r="DR961" s="6"/>
      <c r="DS961" s="4"/>
      <c r="DT961" s="6"/>
      <c r="DU961" s="5"/>
      <c r="DV961" s="5"/>
      <c r="DW961" s="4"/>
      <c r="DX961" s="6"/>
      <c r="DY961" s="4"/>
      <c r="DZ961" s="6"/>
      <c r="EA961" s="5"/>
      <c r="EB961" s="5"/>
      <c r="EC961" s="4"/>
      <c r="ED961" s="6"/>
      <c r="EE961" s="4"/>
      <c r="EF961" s="6"/>
      <c r="EG961" s="5"/>
      <c r="EH961" s="5"/>
      <c r="EI961" s="4"/>
      <c r="EJ961" s="6"/>
      <c r="EK961" s="4"/>
      <c r="EL961" s="6"/>
      <c r="EM961" s="5"/>
      <c r="EN961" s="5"/>
      <c r="EO961" s="4"/>
      <c r="EP961" s="6"/>
      <c r="EQ961" s="4"/>
      <c r="ER961" s="6"/>
      <c r="ES961" s="5"/>
      <c r="ET961" s="5"/>
      <c r="EU961" s="4"/>
      <c r="EV961" s="6"/>
      <c r="EW961" s="4"/>
      <c r="EX961" s="6"/>
      <c r="EY961" s="5"/>
      <c r="EZ961" s="5"/>
      <c r="FA961" s="4"/>
      <c r="FB961" s="6"/>
      <c r="FC961" s="4"/>
      <c r="FD961" s="6"/>
      <c r="FE961" s="5"/>
      <c r="FF961" s="5"/>
      <c r="FG961" s="4"/>
      <c r="FH961" s="6"/>
      <c r="FI961" s="4"/>
      <c r="FJ961" s="6"/>
      <c r="FK961" s="5"/>
      <c r="FL961" s="5"/>
      <c r="FM961" s="4"/>
      <c r="FN961" s="6"/>
      <c r="FO961" s="4"/>
      <c r="FP961" s="6"/>
      <c r="FQ961" s="5"/>
      <c r="FR961" s="5"/>
      <c r="FS961" s="4"/>
      <c r="FT961" s="6"/>
      <c r="FU961" s="4"/>
      <c r="FV961" s="6"/>
      <c r="FW961" s="5"/>
      <c r="FX961" s="5"/>
      <c r="FY961" s="4"/>
      <c r="FZ961" s="6"/>
      <c r="GA961" s="4"/>
      <c r="GB961" s="6"/>
      <c r="GC961" s="5"/>
      <c r="GD961" s="5"/>
      <c r="GE961" s="4"/>
      <c r="GF961" s="6"/>
      <c r="GG961" s="4"/>
      <c r="GH961" s="6"/>
      <c r="GI961" s="5"/>
      <c r="GJ961" s="5"/>
      <c r="GK961" s="4"/>
      <c r="GL961" s="6"/>
      <c r="GM961" s="4"/>
      <c r="GN961" s="6"/>
      <c r="GO961" s="5"/>
      <c r="GP961" s="5"/>
      <c r="GQ961" s="4"/>
      <c r="GR961" s="6"/>
      <c r="GS961" s="4"/>
      <c r="GT961" s="6"/>
      <c r="GU961" s="5"/>
      <c r="GV961" s="5"/>
      <c r="GW961" s="4"/>
      <c r="GX961" s="6"/>
      <c r="GY961" s="4"/>
      <c r="GZ961" s="6"/>
      <c r="HA961" s="5"/>
      <c r="HB961" s="5"/>
      <c r="HC961" s="4"/>
      <c r="HD961" s="6"/>
      <c r="HE961" s="4"/>
      <c r="HF961" s="6"/>
      <c r="HG961" s="5"/>
      <c r="HH961" s="5"/>
      <c r="HI961" s="4"/>
      <c r="HJ961" s="6"/>
      <c r="HK961" s="4"/>
      <c r="HL961" s="6"/>
      <c r="HM961" s="5"/>
      <c r="HN961" s="5"/>
      <c r="HO961" s="4"/>
      <c r="HP961" s="6"/>
      <c r="HQ961" s="4"/>
      <c r="HR961" s="6"/>
      <c r="HS961" s="5"/>
      <c r="HT961" s="5"/>
      <c r="HU961" s="4"/>
      <c r="HV961" s="6"/>
      <c r="HW961" s="4"/>
      <c r="HX961" s="6"/>
      <c r="HY961" s="5"/>
      <c r="HZ961" s="5"/>
      <c r="IA961" s="4"/>
      <c r="IB961" s="6"/>
      <c r="IC961" s="4"/>
      <c r="ID961" s="6"/>
      <c r="IE961" s="5"/>
      <c r="IF961" s="5"/>
      <c r="IG961" s="4"/>
      <c r="IH961" s="6"/>
      <c r="II961" s="4"/>
      <c r="IJ961" s="6"/>
      <c r="IK961" s="5"/>
      <c r="IL961" s="5"/>
      <c r="IM961" s="4"/>
      <c r="IN961" s="6"/>
      <c r="IO961" s="4"/>
      <c r="IP961" s="6"/>
      <c r="IQ961" s="5"/>
      <c r="IR961" s="5"/>
      <c r="IS961" s="4"/>
      <c r="IT961" s="6"/>
      <c r="IU961" s="4"/>
      <c r="IV961" s="6"/>
      <c r="IW961" s="5"/>
      <c r="IX961" s="5"/>
      <c r="IY961" s="4"/>
      <c r="IZ961" s="6"/>
      <c r="JA961" s="4"/>
      <c r="JB961" s="6"/>
      <c r="JC961" s="5"/>
      <c r="JD961" s="5"/>
      <c r="JE961" s="4"/>
      <c r="JF961" s="6"/>
      <c r="JG961" s="4"/>
      <c r="JH961" s="6"/>
      <c r="JI961" s="5"/>
      <c r="JJ961" s="5"/>
      <c r="JK961" s="4"/>
      <c r="JL961" s="6"/>
      <c r="JM961" s="4"/>
      <c r="JN961" s="6"/>
      <c r="JO961" s="5"/>
      <c r="JP961" s="5"/>
      <c r="JQ961" s="4"/>
      <c r="JR961" s="6"/>
      <c r="JS961" s="4"/>
      <c r="JT961" s="6"/>
      <c r="JU961" s="5"/>
      <c r="JV961" s="5"/>
      <c r="JW961" s="4"/>
      <c r="JX961" s="6"/>
      <c r="JY961" s="4"/>
      <c r="JZ961" s="6"/>
      <c r="KA961" s="5"/>
      <c r="KB961" s="5"/>
      <c r="KC961" s="4"/>
      <c r="KD961" s="6"/>
      <c r="KE961" s="4"/>
      <c r="KF961" s="6"/>
      <c r="KG961" s="5"/>
      <c r="KH961" s="5"/>
      <c r="KI961" s="4"/>
      <c r="KJ961" s="6"/>
      <c r="KK961" s="4"/>
      <c r="KL961" s="6"/>
      <c r="KM961" s="5"/>
      <c r="KN961" s="5"/>
    </row>
    <row r="962">
      <c r="A962" s="3" t="s">
        <v>85</v>
      </c>
      <c r="B962" s="3" t="s">
        <v>814</v>
      </c>
      <c r="C962" s="3" t="s">
        <v>449</v>
      </c>
      <c r="D962" s="3" t="s">
        <v>519</v>
      </c>
      <c r="E962" s="3" t="s">
        <v>815</v>
      </c>
      <c r="F962" s="3" t="s">
        <v>815</v>
      </c>
      <c r="G962" s="3" t="s">
        <v>815</v>
      </c>
      <c r="H962" s="3" t="s">
        <v>129</v>
      </c>
      <c r="I962" s="3" t="s">
        <v>1338</v>
      </c>
      <c r="J962" s="3" t="s">
        <v>1407</v>
      </c>
      <c r="K962" s="4">
        <v>487</v>
      </c>
      <c r="L962" s="4">
        <f>=ROUNDDOWN(18.7307692307692,0)</f>
      </c>
      <c r="M962" s="4">
        <v>801</v>
      </c>
      <c r="N962" s="5">
        <v>1</v>
      </c>
      <c r="O962" s="4"/>
      <c r="P962" s="4">
        <f>=ROUNDDOWN({0},0)</f>
      </c>
      <c r="Q962" s="4"/>
      <c r="R962" s="5"/>
      <c r="S962" s="4"/>
      <c r="T962" s="6"/>
      <c r="U962" s="4"/>
      <c r="V962" s="6"/>
      <c r="W962" s="5"/>
      <c r="X962" s="5"/>
      <c r="Y962" s="4"/>
      <c r="Z962" s="6"/>
      <c r="AA962" s="4"/>
      <c r="AB962" s="6"/>
      <c r="AC962" s="5"/>
      <c r="AD962" s="5"/>
      <c r="AE962" s="4"/>
      <c r="AF962" s="6"/>
      <c r="AG962" s="4"/>
      <c r="AH962" s="6"/>
      <c r="AI962" s="5"/>
      <c r="AJ962" s="5"/>
      <c r="AK962" s="4"/>
      <c r="AL962" s="6"/>
      <c r="AM962" s="4"/>
      <c r="AN962" s="6"/>
      <c r="AO962" s="5"/>
      <c r="AP962" s="5"/>
      <c r="AQ962" s="4"/>
      <c r="AR962" s="6"/>
      <c r="AS962" s="4"/>
      <c r="AT962" s="6"/>
      <c r="AU962" s="5"/>
      <c r="AV962" s="5"/>
      <c r="AW962" s="4"/>
      <c r="AX962" s="6"/>
      <c r="AY962" s="4"/>
      <c r="AZ962" s="6"/>
      <c r="BA962" s="5"/>
      <c r="BB962" s="5"/>
      <c r="BC962" s="4"/>
      <c r="BD962" s="6"/>
      <c r="BE962" s="4"/>
      <c r="BF962" s="6"/>
      <c r="BG962" s="5"/>
      <c r="BH962" s="5"/>
      <c r="BI962" s="4"/>
      <c r="BJ962" s="6"/>
      <c r="BK962" s="4"/>
      <c r="BL962" s="6"/>
      <c r="BM962" s="5"/>
      <c r="BN962" s="5"/>
      <c r="BO962" s="4"/>
      <c r="BP962" s="6"/>
      <c r="BQ962" s="4"/>
      <c r="BR962" s="6"/>
      <c r="BS962" s="5"/>
      <c r="BT962" s="5"/>
      <c r="BU962" s="4"/>
      <c r="BV962" s="6"/>
      <c r="BW962" s="4"/>
      <c r="BX962" s="6"/>
      <c r="BY962" s="5"/>
      <c r="BZ962" s="5"/>
      <c r="CA962" s="4"/>
      <c r="CB962" s="6"/>
      <c r="CC962" s="4"/>
      <c r="CD962" s="6"/>
      <c r="CE962" s="5"/>
      <c r="CF962" s="5"/>
      <c r="CG962" s="4"/>
      <c r="CH962" s="6"/>
      <c r="CI962" s="4"/>
      <c r="CJ962" s="6"/>
      <c r="CK962" s="5"/>
      <c r="CL962" s="5"/>
      <c r="CM962" s="4"/>
      <c r="CN962" s="6"/>
      <c r="CO962" s="4"/>
      <c r="CP962" s="6"/>
      <c r="CQ962" s="5"/>
      <c r="CR962" s="5"/>
      <c r="CS962" s="4"/>
      <c r="CT962" s="6"/>
      <c r="CU962" s="4"/>
      <c r="CV962" s="6"/>
      <c r="CW962" s="5"/>
      <c r="CX962" s="5"/>
      <c r="CY962" s="4"/>
      <c r="CZ962" s="6"/>
      <c r="DA962" s="4"/>
      <c r="DB962" s="6"/>
      <c r="DC962" s="5"/>
      <c r="DD962" s="5"/>
      <c r="DE962" s="4"/>
      <c r="DF962" s="6"/>
      <c r="DG962" s="4"/>
      <c r="DH962" s="6"/>
      <c r="DI962" s="5"/>
      <c r="DJ962" s="5"/>
      <c r="DK962" s="4"/>
      <c r="DL962" s="6"/>
      <c r="DM962" s="4"/>
      <c r="DN962" s="6"/>
      <c r="DO962" s="5"/>
      <c r="DP962" s="5"/>
      <c r="DQ962" s="4"/>
      <c r="DR962" s="6"/>
      <c r="DS962" s="4"/>
      <c r="DT962" s="6"/>
      <c r="DU962" s="5"/>
      <c r="DV962" s="5"/>
      <c r="DW962" s="4"/>
      <c r="DX962" s="6"/>
      <c r="DY962" s="4"/>
      <c r="DZ962" s="6"/>
      <c r="EA962" s="5"/>
      <c r="EB962" s="5"/>
      <c r="EC962" s="4"/>
      <c r="ED962" s="6"/>
      <c r="EE962" s="4"/>
      <c r="EF962" s="6"/>
      <c r="EG962" s="5"/>
      <c r="EH962" s="5"/>
      <c r="EI962" s="4"/>
      <c r="EJ962" s="6"/>
      <c r="EK962" s="4"/>
      <c r="EL962" s="6"/>
      <c r="EM962" s="5"/>
      <c r="EN962" s="5"/>
      <c r="EO962" s="4"/>
      <c r="EP962" s="6"/>
      <c r="EQ962" s="4"/>
      <c r="ER962" s="6"/>
      <c r="ES962" s="5"/>
      <c r="ET962" s="5"/>
      <c r="EU962" s="4"/>
      <c r="EV962" s="6"/>
      <c r="EW962" s="4"/>
      <c r="EX962" s="6"/>
      <c r="EY962" s="5"/>
      <c r="EZ962" s="5"/>
      <c r="FA962" s="4"/>
      <c r="FB962" s="6"/>
      <c r="FC962" s="4"/>
      <c r="FD962" s="6"/>
      <c r="FE962" s="5"/>
      <c r="FF962" s="5"/>
      <c r="FG962" s="4"/>
      <c r="FH962" s="6"/>
      <c r="FI962" s="4"/>
      <c r="FJ962" s="6"/>
      <c r="FK962" s="5"/>
      <c r="FL962" s="5"/>
      <c r="FM962" s="4"/>
      <c r="FN962" s="6"/>
      <c r="FO962" s="4"/>
      <c r="FP962" s="6"/>
      <c r="FQ962" s="5"/>
      <c r="FR962" s="5"/>
      <c r="FS962" s="4"/>
      <c r="FT962" s="6"/>
      <c r="FU962" s="4"/>
      <c r="FV962" s="6"/>
      <c r="FW962" s="5"/>
      <c r="FX962" s="5"/>
      <c r="FY962" s="4"/>
      <c r="FZ962" s="6"/>
      <c r="GA962" s="4"/>
      <c r="GB962" s="6"/>
      <c r="GC962" s="5"/>
      <c r="GD962" s="5"/>
      <c r="GE962" s="4"/>
      <c r="GF962" s="6"/>
      <c r="GG962" s="4"/>
      <c r="GH962" s="6"/>
      <c r="GI962" s="5"/>
      <c r="GJ962" s="5"/>
      <c r="GK962" s="4"/>
      <c r="GL962" s="6"/>
      <c r="GM962" s="4"/>
      <c r="GN962" s="6"/>
      <c r="GO962" s="5"/>
      <c r="GP962" s="5"/>
      <c r="GQ962" s="4"/>
      <c r="GR962" s="6"/>
      <c r="GS962" s="4"/>
      <c r="GT962" s="6"/>
      <c r="GU962" s="5"/>
      <c r="GV962" s="5"/>
      <c r="GW962" s="4"/>
      <c r="GX962" s="6"/>
      <c r="GY962" s="4"/>
      <c r="GZ962" s="6"/>
      <c r="HA962" s="5"/>
      <c r="HB962" s="5"/>
      <c r="HC962" s="4"/>
      <c r="HD962" s="6"/>
      <c r="HE962" s="4"/>
      <c r="HF962" s="6"/>
      <c r="HG962" s="5"/>
      <c r="HH962" s="5"/>
      <c r="HI962" s="4"/>
      <c r="HJ962" s="6"/>
      <c r="HK962" s="4"/>
      <c r="HL962" s="6"/>
      <c r="HM962" s="5"/>
      <c r="HN962" s="5"/>
      <c r="HO962" s="4"/>
      <c r="HP962" s="6"/>
      <c r="HQ962" s="4"/>
      <c r="HR962" s="6"/>
      <c r="HS962" s="5"/>
      <c r="HT962" s="5"/>
      <c r="HU962" s="4"/>
      <c r="HV962" s="6"/>
      <c r="HW962" s="4"/>
      <c r="HX962" s="6"/>
      <c r="HY962" s="5"/>
      <c r="HZ962" s="5"/>
      <c r="IA962" s="4"/>
      <c r="IB962" s="6"/>
      <c r="IC962" s="4"/>
      <c r="ID962" s="6"/>
      <c r="IE962" s="5"/>
      <c r="IF962" s="5"/>
      <c r="IG962" s="4"/>
      <c r="IH962" s="6"/>
      <c r="II962" s="4"/>
      <c r="IJ962" s="6"/>
      <c r="IK962" s="5"/>
      <c r="IL962" s="5"/>
      <c r="IM962" s="4"/>
      <c r="IN962" s="6"/>
      <c r="IO962" s="4"/>
      <c r="IP962" s="6"/>
      <c r="IQ962" s="5"/>
      <c r="IR962" s="5"/>
      <c r="IS962" s="4"/>
      <c r="IT962" s="6"/>
      <c r="IU962" s="4"/>
      <c r="IV962" s="6"/>
      <c r="IW962" s="5"/>
      <c r="IX962" s="5"/>
      <c r="IY962" s="4"/>
      <c r="IZ962" s="6"/>
      <c r="JA962" s="4"/>
      <c r="JB962" s="6"/>
      <c r="JC962" s="5"/>
      <c r="JD962" s="5"/>
      <c r="JE962" s="4"/>
      <c r="JF962" s="6"/>
      <c r="JG962" s="4"/>
      <c r="JH962" s="6"/>
      <c r="JI962" s="5"/>
      <c r="JJ962" s="5"/>
      <c r="JK962" s="4"/>
      <c r="JL962" s="6"/>
      <c r="JM962" s="4"/>
      <c r="JN962" s="6"/>
      <c r="JO962" s="5"/>
      <c r="JP962" s="5"/>
      <c r="JQ962" s="4"/>
      <c r="JR962" s="6"/>
      <c r="JS962" s="4"/>
      <c r="JT962" s="6"/>
      <c r="JU962" s="5"/>
      <c r="JV962" s="5"/>
      <c r="JW962" s="4"/>
      <c r="JX962" s="6"/>
      <c r="JY962" s="4"/>
      <c r="JZ962" s="6"/>
      <c r="KA962" s="5"/>
      <c r="KB962" s="5"/>
      <c r="KC962" s="4"/>
      <c r="KD962" s="6"/>
      <c r="KE962" s="4"/>
      <c r="KF962" s="6"/>
      <c r="KG962" s="5"/>
      <c r="KH962" s="5"/>
      <c r="KI962" s="4"/>
      <c r="KJ962" s="6"/>
      <c r="KK962" s="4"/>
      <c r="KL962" s="6"/>
      <c r="KM962" s="5"/>
      <c r="KN962" s="5"/>
    </row>
    <row r="963">
      <c r="A963" s="3" t="s">
        <v>85</v>
      </c>
      <c r="B963" s="3" t="s">
        <v>814</v>
      </c>
      <c r="C963" s="3" t="s">
        <v>449</v>
      </c>
      <c r="D963" s="3" t="s">
        <v>519</v>
      </c>
      <c r="E963" s="3" t="s">
        <v>815</v>
      </c>
      <c r="F963" s="3" t="s">
        <v>815</v>
      </c>
      <c r="G963" s="3" t="s">
        <v>815</v>
      </c>
      <c r="H963" s="3" t="s">
        <v>129</v>
      </c>
      <c r="I963" s="3" t="s">
        <v>1322</v>
      </c>
      <c r="J963" s="3" t="s">
        <v>1455</v>
      </c>
      <c r="K963" s="4">
        <v>868</v>
      </c>
      <c r="L963" s="4">
        <f>=ROUNDDOWN(21.7,0)</f>
      </c>
      <c r="M963" s="4">
        <v>804</v>
      </c>
      <c r="N963" s="5">
        <v>1</v>
      </c>
      <c r="O963" s="4"/>
      <c r="P963" s="4">
        <f>=ROUNDDOWN({0},0)</f>
      </c>
      <c r="Q963" s="4"/>
      <c r="R963" s="5"/>
      <c r="S963" s="4"/>
      <c r="T963" s="6"/>
      <c r="U963" s="4"/>
      <c r="V963" s="6"/>
      <c r="W963" s="5"/>
      <c r="X963" s="5"/>
      <c r="Y963" s="4"/>
      <c r="Z963" s="6"/>
      <c r="AA963" s="4"/>
      <c r="AB963" s="6"/>
      <c r="AC963" s="5"/>
      <c r="AD963" s="5"/>
      <c r="AE963" s="4"/>
      <c r="AF963" s="6"/>
      <c r="AG963" s="4"/>
      <c r="AH963" s="6"/>
      <c r="AI963" s="5"/>
      <c r="AJ963" s="5"/>
      <c r="AK963" s="4"/>
      <c r="AL963" s="6"/>
      <c r="AM963" s="4"/>
      <c r="AN963" s="6"/>
      <c r="AO963" s="5"/>
      <c r="AP963" s="5"/>
      <c r="AQ963" s="4"/>
      <c r="AR963" s="6"/>
      <c r="AS963" s="4"/>
      <c r="AT963" s="6"/>
      <c r="AU963" s="5"/>
      <c r="AV963" s="5"/>
      <c r="AW963" s="4"/>
      <c r="AX963" s="6"/>
      <c r="AY963" s="4"/>
      <c r="AZ963" s="6"/>
      <c r="BA963" s="5"/>
      <c r="BB963" s="5"/>
      <c r="BC963" s="4"/>
      <c r="BD963" s="6"/>
      <c r="BE963" s="4"/>
      <c r="BF963" s="6"/>
      <c r="BG963" s="5"/>
      <c r="BH963" s="5"/>
      <c r="BI963" s="4"/>
      <c r="BJ963" s="6"/>
      <c r="BK963" s="4"/>
      <c r="BL963" s="6"/>
      <c r="BM963" s="5"/>
      <c r="BN963" s="5"/>
      <c r="BO963" s="4"/>
      <c r="BP963" s="6"/>
      <c r="BQ963" s="4"/>
      <c r="BR963" s="6"/>
      <c r="BS963" s="5"/>
      <c r="BT963" s="5"/>
      <c r="BU963" s="4"/>
      <c r="BV963" s="6"/>
      <c r="BW963" s="4"/>
      <c r="BX963" s="6"/>
      <c r="BY963" s="5"/>
      <c r="BZ963" s="5"/>
      <c r="CA963" s="4"/>
      <c r="CB963" s="6"/>
      <c r="CC963" s="4"/>
      <c r="CD963" s="6"/>
      <c r="CE963" s="5"/>
      <c r="CF963" s="5"/>
      <c r="CG963" s="4"/>
      <c r="CH963" s="6"/>
      <c r="CI963" s="4"/>
      <c r="CJ963" s="6"/>
      <c r="CK963" s="5"/>
      <c r="CL963" s="5"/>
      <c r="CM963" s="4"/>
      <c r="CN963" s="6"/>
      <c r="CO963" s="4"/>
      <c r="CP963" s="6"/>
      <c r="CQ963" s="5"/>
      <c r="CR963" s="5"/>
      <c r="CS963" s="4"/>
      <c r="CT963" s="6"/>
      <c r="CU963" s="4"/>
      <c r="CV963" s="6"/>
      <c r="CW963" s="5"/>
      <c r="CX963" s="5"/>
      <c r="CY963" s="4"/>
      <c r="CZ963" s="6"/>
      <c r="DA963" s="4"/>
      <c r="DB963" s="6"/>
      <c r="DC963" s="5"/>
      <c r="DD963" s="5"/>
      <c r="DE963" s="4"/>
      <c r="DF963" s="6"/>
      <c r="DG963" s="4"/>
      <c r="DH963" s="6"/>
      <c r="DI963" s="5"/>
      <c r="DJ963" s="5"/>
      <c r="DK963" s="4"/>
      <c r="DL963" s="6"/>
      <c r="DM963" s="4"/>
      <c r="DN963" s="6"/>
      <c r="DO963" s="5"/>
      <c r="DP963" s="5"/>
      <c r="DQ963" s="4"/>
      <c r="DR963" s="6"/>
      <c r="DS963" s="4"/>
      <c r="DT963" s="6"/>
      <c r="DU963" s="5"/>
      <c r="DV963" s="5"/>
      <c r="DW963" s="4"/>
      <c r="DX963" s="6"/>
      <c r="DY963" s="4"/>
      <c r="DZ963" s="6"/>
      <c r="EA963" s="5"/>
      <c r="EB963" s="5"/>
      <c r="EC963" s="4"/>
      <c r="ED963" s="6"/>
      <c r="EE963" s="4"/>
      <c r="EF963" s="6"/>
      <c r="EG963" s="5"/>
      <c r="EH963" s="5"/>
      <c r="EI963" s="4"/>
      <c r="EJ963" s="6"/>
      <c r="EK963" s="4"/>
      <c r="EL963" s="6"/>
      <c r="EM963" s="5"/>
      <c r="EN963" s="5"/>
      <c r="EO963" s="4"/>
      <c r="EP963" s="6"/>
      <c r="EQ963" s="4"/>
      <c r="ER963" s="6"/>
      <c r="ES963" s="5"/>
      <c r="ET963" s="5"/>
      <c r="EU963" s="4"/>
      <c r="EV963" s="6"/>
      <c r="EW963" s="4"/>
      <c r="EX963" s="6"/>
      <c r="EY963" s="5"/>
      <c r="EZ963" s="5"/>
      <c r="FA963" s="4"/>
      <c r="FB963" s="6"/>
      <c r="FC963" s="4"/>
      <c r="FD963" s="6"/>
      <c r="FE963" s="5"/>
      <c r="FF963" s="5"/>
      <c r="FG963" s="4"/>
      <c r="FH963" s="6"/>
      <c r="FI963" s="4"/>
      <c r="FJ963" s="6"/>
      <c r="FK963" s="5"/>
      <c r="FL963" s="5"/>
      <c r="FM963" s="4"/>
      <c r="FN963" s="6"/>
      <c r="FO963" s="4"/>
      <c r="FP963" s="6"/>
      <c r="FQ963" s="5"/>
      <c r="FR963" s="5"/>
      <c r="FS963" s="4"/>
      <c r="FT963" s="6"/>
      <c r="FU963" s="4"/>
      <c r="FV963" s="6"/>
      <c r="FW963" s="5"/>
      <c r="FX963" s="5"/>
      <c r="FY963" s="4"/>
      <c r="FZ963" s="6"/>
      <c r="GA963" s="4"/>
      <c r="GB963" s="6"/>
      <c r="GC963" s="5"/>
      <c r="GD963" s="5"/>
      <c r="GE963" s="4"/>
      <c r="GF963" s="6"/>
      <c r="GG963" s="4"/>
      <c r="GH963" s="6"/>
      <c r="GI963" s="5"/>
      <c r="GJ963" s="5"/>
      <c r="GK963" s="4"/>
      <c r="GL963" s="6"/>
      <c r="GM963" s="4"/>
      <c r="GN963" s="6"/>
      <c r="GO963" s="5"/>
      <c r="GP963" s="5"/>
      <c r="GQ963" s="4"/>
      <c r="GR963" s="6"/>
      <c r="GS963" s="4"/>
      <c r="GT963" s="6"/>
      <c r="GU963" s="5"/>
      <c r="GV963" s="5"/>
      <c r="GW963" s="4"/>
      <c r="GX963" s="6"/>
      <c r="GY963" s="4"/>
      <c r="GZ963" s="6"/>
      <c r="HA963" s="5"/>
      <c r="HB963" s="5"/>
      <c r="HC963" s="4"/>
      <c r="HD963" s="6"/>
      <c r="HE963" s="4"/>
      <c r="HF963" s="6"/>
      <c r="HG963" s="5"/>
      <c r="HH963" s="5"/>
      <c r="HI963" s="4"/>
      <c r="HJ963" s="6"/>
      <c r="HK963" s="4"/>
      <c r="HL963" s="6"/>
      <c r="HM963" s="5"/>
      <c r="HN963" s="5"/>
      <c r="HO963" s="4"/>
      <c r="HP963" s="6"/>
      <c r="HQ963" s="4"/>
      <c r="HR963" s="6"/>
      <c r="HS963" s="5"/>
      <c r="HT963" s="5"/>
      <c r="HU963" s="4"/>
      <c r="HV963" s="6"/>
      <c r="HW963" s="4"/>
      <c r="HX963" s="6"/>
      <c r="HY963" s="5"/>
      <c r="HZ963" s="5"/>
      <c r="IA963" s="4"/>
      <c r="IB963" s="6"/>
      <c r="IC963" s="4"/>
      <c r="ID963" s="6"/>
      <c r="IE963" s="5"/>
      <c r="IF963" s="5"/>
      <c r="IG963" s="4"/>
      <c r="IH963" s="6"/>
      <c r="II963" s="4"/>
      <c r="IJ963" s="6"/>
      <c r="IK963" s="5"/>
      <c r="IL963" s="5"/>
      <c r="IM963" s="4"/>
      <c r="IN963" s="6"/>
      <c r="IO963" s="4"/>
      <c r="IP963" s="6"/>
      <c r="IQ963" s="5"/>
      <c r="IR963" s="5"/>
      <c r="IS963" s="4"/>
      <c r="IT963" s="6"/>
      <c r="IU963" s="4"/>
      <c r="IV963" s="6"/>
      <c r="IW963" s="5"/>
      <c r="IX963" s="5"/>
      <c r="IY963" s="4"/>
      <c r="IZ963" s="6"/>
      <c r="JA963" s="4"/>
      <c r="JB963" s="6"/>
      <c r="JC963" s="5"/>
      <c r="JD963" s="5"/>
      <c r="JE963" s="4"/>
      <c r="JF963" s="6"/>
      <c r="JG963" s="4"/>
      <c r="JH963" s="6"/>
      <c r="JI963" s="5"/>
      <c r="JJ963" s="5"/>
      <c r="JK963" s="4"/>
      <c r="JL963" s="6"/>
      <c r="JM963" s="4"/>
      <c r="JN963" s="6"/>
      <c r="JO963" s="5"/>
      <c r="JP963" s="5"/>
      <c r="JQ963" s="4"/>
      <c r="JR963" s="6"/>
      <c r="JS963" s="4"/>
      <c r="JT963" s="6"/>
      <c r="JU963" s="5"/>
      <c r="JV963" s="5"/>
      <c r="JW963" s="4"/>
      <c r="JX963" s="6"/>
      <c r="JY963" s="4"/>
      <c r="JZ963" s="6"/>
      <c r="KA963" s="5"/>
      <c r="KB963" s="5"/>
      <c r="KC963" s="4"/>
      <c r="KD963" s="6"/>
      <c r="KE963" s="4"/>
      <c r="KF963" s="6"/>
      <c r="KG963" s="5"/>
      <c r="KH963" s="5"/>
      <c r="KI963" s="4"/>
      <c r="KJ963" s="6"/>
      <c r="KK963" s="4"/>
      <c r="KL963" s="6"/>
      <c r="KM963" s="5"/>
      <c r="KN963" s="5"/>
    </row>
    <row r="964">
      <c r="A964" s="3" t="s">
        <v>85</v>
      </c>
      <c r="B964" s="3" t="s">
        <v>814</v>
      </c>
      <c r="C964" s="3" t="s">
        <v>449</v>
      </c>
      <c r="D964" s="3" t="s">
        <v>519</v>
      </c>
      <c r="E964" s="3" t="s">
        <v>815</v>
      </c>
      <c r="F964" s="3" t="s">
        <v>815</v>
      </c>
      <c r="G964" s="3" t="s">
        <v>815</v>
      </c>
      <c r="H964" s="3" t="s">
        <v>129</v>
      </c>
      <c r="I964" s="3" t="s">
        <v>1323</v>
      </c>
      <c r="J964" s="3" t="s">
        <v>1455</v>
      </c>
      <c r="K964" s="4">
        <v>677</v>
      </c>
      <c r="L964" s="4">
        <f>=ROUNDDOWN(47.6760563380282,0)</f>
      </c>
      <c r="M964" s="4"/>
      <c r="N964" s="5">
        <v>1</v>
      </c>
      <c r="O964" s="4"/>
      <c r="P964" s="4">
        <f>=ROUNDDOWN({0},0)</f>
      </c>
      <c r="Q964" s="4"/>
      <c r="R964" s="5"/>
      <c r="S964" s="4"/>
      <c r="T964" s="6"/>
      <c r="U964" s="4"/>
      <c r="V964" s="6"/>
      <c r="W964" s="5"/>
      <c r="X964" s="5"/>
      <c r="Y964" s="4"/>
      <c r="Z964" s="6"/>
      <c r="AA964" s="4"/>
      <c r="AB964" s="6"/>
      <c r="AC964" s="5"/>
      <c r="AD964" s="5"/>
      <c r="AE964" s="4"/>
      <c r="AF964" s="6"/>
      <c r="AG964" s="4"/>
      <c r="AH964" s="6"/>
      <c r="AI964" s="5"/>
      <c r="AJ964" s="5"/>
      <c r="AK964" s="4"/>
      <c r="AL964" s="6"/>
      <c r="AM964" s="4"/>
      <c r="AN964" s="6"/>
      <c r="AO964" s="5"/>
      <c r="AP964" s="5"/>
      <c r="AQ964" s="4"/>
      <c r="AR964" s="6"/>
      <c r="AS964" s="4"/>
      <c r="AT964" s="6"/>
      <c r="AU964" s="5"/>
      <c r="AV964" s="5"/>
      <c r="AW964" s="4"/>
      <c r="AX964" s="6"/>
      <c r="AY964" s="4"/>
      <c r="AZ964" s="6"/>
      <c r="BA964" s="5"/>
      <c r="BB964" s="5"/>
      <c r="BC964" s="4"/>
      <c r="BD964" s="6"/>
      <c r="BE964" s="4"/>
      <c r="BF964" s="6"/>
      <c r="BG964" s="5"/>
      <c r="BH964" s="5"/>
      <c r="BI964" s="4"/>
      <c r="BJ964" s="6"/>
      <c r="BK964" s="4"/>
      <c r="BL964" s="6"/>
      <c r="BM964" s="5"/>
      <c r="BN964" s="5"/>
      <c r="BO964" s="4"/>
      <c r="BP964" s="6"/>
      <c r="BQ964" s="4"/>
      <c r="BR964" s="6"/>
      <c r="BS964" s="5"/>
      <c r="BT964" s="5"/>
      <c r="BU964" s="4"/>
      <c r="BV964" s="6"/>
      <c r="BW964" s="4"/>
      <c r="BX964" s="6"/>
      <c r="BY964" s="5"/>
      <c r="BZ964" s="5"/>
      <c r="CA964" s="4"/>
      <c r="CB964" s="6"/>
      <c r="CC964" s="4"/>
      <c r="CD964" s="6"/>
      <c r="CE964" s="5"/>
      <c r="CF964" s="5"/>
      <c r="CG964" s="4"/>
      <c r="CH964" s="6"/>
      <c r="CI964" s="4"/>
      <c r="CJ964" s="6"/>
      <c r="CK964" s="5"/>
      <c r="CL964" s="5"/>
      <c r="CM964" s="4"/>
      <c r="CN964" s="6"/>
      <c r="CO964" s="4"/>
      <c r="CP964" s="6"/>
      <c r="CQ964" s="5"/>
      <c r="CR964" s="5"/>
      <c r="CS964" s="4"/>
      <c r="CT964" s="6"/>
      <c r="CU964" s="4"/>
      <c r="CV964" s="6"/>
      <c r="CW964" s="5"/>
      <c r="CX964" s="5"/>
      <c r="CY964" s="4"/>
      <c r="CZ964" s="6"/>
      <c r="DA964" s="4"/>
      <c r="DB964" s="6"/>
      <c r="DC964" s="5"/>
      <c r="DD964" s="5"/>
      <c r="DE964" s="4"/>
      <c r="DF964" s="6"/>
      <c r="DG964" s="4"/>
      <c r="DH964" s="6"/>
      <c r="DI964" s="5"/>
      <c r="DJ964" s="5"/>
      <c r="DK964" s="4"/>
      <c r="DL964" s="6"/>
      <c r="DM964" s="4"/>
      <c r="DN964" s="6"/>
      <c r="DO964" s="5"/>
      <c r="DP964" s="5"/>
      <c r="DQ964" s="4"/>
      <c r="DR964" s="6"/>
      <c r="DS964" s="4"/>
      <c r="DT964" s="6"/>
      <c r="DU964" s="5"/>
      <c r="DV964" s="5"/>
      <c r="DW964" s="4"/>
      <c r="DX964" s="6"/>
      <c r="DY964" s="4"/>
      <c r="DZ964" s="6"/>
      <c r="EA964" s="5"/>
      <c r="EB964" s="5"/>
      <c r="EC964" s="4"/>
      <c r="ED964" s="6"/>
      <c r="EE964" s="4"/>
      <c r="EF964" s="6"/>
      <c r="EG964" s="5"/>
      <c r="EH964" s="5"/>
      <c r="EI964" s="4"/>
      <c r="EJ964" s="6"/>
      <c r="EK964" s="4"/>
      <c r="EL964" s="6"/>
      <c r="EM964" s="5"/>
      <c r="EN964" s="5"/>
      <c r="EO964" s="4"/>
      <c r="EP964" s="6"/>
      <c r="EQ964" s="4"/>
      <c r="ER964" s="6"/>
      <c r="ES964" s="5"/>
      <c r="ET964" s="5"/>
      <c r="EU964" s="4"/>
      <c r="EV964" s="6"/>
      <c r="EW964" s="4"/>
      <c r="EX964" s="6"/>
      <c r="EY964" s="5"/>
      <c r="EZ964" s="5"/>
      <c r="FA964" s="4"/>
      <c r="FB964" s="6"/>
      <c r="FC964" s="4"/>
      <c r="FD964" s="6"/>
      <c r="FE964" s="5"/>
      <c r="FF964" s="5"/>
      <c r="FG964" s="4"/>
      <c r="FH964" s="6"/>
      <c r="FI964" s="4"/>
      <c r="FJ964" s="6"/>
      <c r="FK964" s="5"/>
      <c r="FL964" s="5"/>
      <c r="FM964" s="4"/>
      <c r="FN964" s="6"/>
      <c r="FO964" s="4"/>
      <c r="FP964" s="6"/>
      <c r="FQ964" s="5"/>
      <c r="FR964" s="5"/>
      <c r="FS964" s="4"/>
      <c r="FT964" s="6"/>
      <c r="FU964" s="4"/>
      <c r="FV964" s="6"/>
      <c r="FW964" s="5"/>
      <c r="FX964" s="5"/>
      <c r="FY964" s="4"/>
      <c r="FZ964" s="6"/>
      <c r="GA964" s="4"/>
      <c r="GB964" s="6"/>
      <c r="GC964" s="5"/>
      <c r="GD964" s="5"/>
      <c r="GE964" s="4"/>
      <c r="GF964" s="6"/>
      <c r="GG964" s="4"/>
      <c r="GH964" s="6"/>
      <c r="GI964" s="5"/>
      <c r="GJ964" s="5"/>
      <c r="GK964" s="4"/>
      <c r="GL964" s="6"/>
      <c r="GM964" s="4"/>
      <c r="GN964" s="6"/>
      <c r="GO964" s="5"/>
      <c r="GP964" s="5"/>
      <c r="GQ964" s="4"/>
      <c r="GR964" s="6"/>
      <c r="GS964" s="4"/>
      <c r="GT964" s="6"/>
      <c r="GU964" s="5"/>
      <c r="GV964" s="5"/>
      <c r="GW964" s="4"/>
      <c r="GX964" s="6"/>
      <c r="GY964" s="4"/>
      <c r="GZ964" s="6"/>
      <c r="HA964" s="5"/>
      <c r="HB964" s="5"/>
      <c r="HC964" s="4"/>
      <c r="HD964" s="6"/>
      <c r="HE964" s="4"/>
      <c r="HF964" s="6"/>
      <c r="HG964" s="5"/>
      <c r="HH964" s="5"/>
      <c r="HI964" s="4"/>
      <c r="HJ964" s="6"/>
      <c r="HK964" s="4"/>
      <c r="HL964" s="6"/>
      <c r="HM964" s="5"/>
      <c r="HN964" s="5"/>
      <c r="HO964" s="4"/>
      <c r="HP964" s="6"/>
      <c r="HQ964" s="4"/>
      <c r="HR964" s="6"/>
      <c r="HS964" s="5"/>
      <c r="HT964" s="5"/>
      <c r="HU964" s="4"/>
      <c r="HV964" s="6"/>
      <c r="HW964" s="4"/>
      <c r="HX964" s="6"/>
      <c r="HY964" s="5"/>
      <c r="HZ964" s="5"/>
      <c r="IA964" s="4"/>
      <c r="IB964" s="6"/>
      <c r="IC964" s="4"/>
      <c r="ID964" s="6"/>
      <c r="IE964" s="5"/>
      <c r="IF964" s="5"/>
      <c r="IG964" s="4"/>
      <c r="IH964" s="6"/>
      <c r="II964" s="4"/>
      <c r="IJ964" s="6"/>
      <c r="IK964" s="5"/>
      <c r="IL964" s="5"/>
      <c r="IM964" s="4"/>
      <c r="IN964" s="6"/>
      <c r="IO964" s="4"/>
      <c r="IP964" s="6"/>
      <c r="IQ964" s="5"/>
      <c r="IR964" s="5"/>
      <c r="IS964" s="4"/>
      <c r="IT964" s="6"/>
      <c r="IU964" s="4"/>
      <c r="IV964" s="6"/>
      <c r="IW964" s="5"/>
      <c r="IX964" s="5"/>
      <c r="IY964" s="4"/>
      <c r="IZ964" s="6"/>
      <c r="JA964" s="4"/>
      <c r="JB964" s="6"/>
      <c r="JC964" s="5"/>
      <c r="JD964" s="5"/>
      <c r="JE964" s="4"/>
      <c r="JF964" s="6"/>
      <c r="JG964" s="4"/>
      <c r="JH964" s="6"/>
      <c r="JI964" s="5"/>
      <c r="JJ964" s="5"/>
      <c r="JK964" s="4"/>
      <c r="JL964" s="6"/>
      <c r="JM964" s="4"/>
      <c r="JN964" s="6"/>
      <c r="JO964" s="5"/>
      <c r="JP964" s="5"/>
      <c r="JQ964" s="4"/>
      <c r="JR964" s="6"/>
      <c r="JS964" s="4"/>
      <c r="JT964" s="6"/>
      <c r="JU964" s="5"/>
      <c r="JV964" s="5"/>
      <c r="JW964" s="4"/>
      <c r="JX964" s="6"/>
      <c r="JY964" s="4"/>
      <c r="JZ964" s="6"/>
      <c r="KA964" s="5"/>
      <c r="KB964" s="5"/>
      <c r="KC964" s="4"/>
      <c r="KD964" s="6"/>
      <c r="KE964" s="4"/>
      <c r="KF964" s="6"/>
      <c r="KG964" s="5"/>
      <c r="KH964" s="5"/>
      <c r="KI964" s="4"/>
      <c r="KJ964" s="6"/>
      <c r="KK964" s="4"/>
      <c r="KL964" s="6"/>
      <c r="KM964" s="5"/>
      <c r="KN964" s="5"/>
    </row>
    <row r="965">
      <c r="A965" s="3" t="s">
        <v>85</v>
      </c>
      <c r="B965" s="3" t="s">
        <v>814</v>
      </c>
      <c r="C965" s="3" t="s">
        <v>449</v>
      </c>
      <c r="D965" s="3" t="s">
        <v>519</v>
      </c>
      <c r="E965" s="3" t="s">
        <v>816</v>
      </c>
      <c r="F965" s="3" t="s">
        <v>104</v>
      </c>
      <c r="G965" s="3" t="s">
        <v>104</v>
      </c>
      <c r="H965" s="3" t="s">
        <v>129</v>
      </c>
      <c r="I965" s="3" t="s">
        <v>1335</v>
      </c>
      <c r="J965" s="3" t="s">
        <v>1456</v>
      </c>
      <c r="K965" s="4">
        <v>2736</v>
      </c>
      <c r="L965" s="4">
        <f>=ROUNDDOWN(15.6342857142857,0)</f>
      </c>
      <c r="M965" s="4">
        <v>2000</v>
      </c>
      <c r="N965" s="5">
        <v>1</v>
      </c>
      <c r="O965" s="4"/>
      <c r="P965" s="4">
        <f>=ROUNDDOWN({0},0)</f>
      </c>
      <c r="Q965" s="4"/>
      <c r="R965" s="5"/>
      <c r="S965" s="4">
        <v>52</v>
      </c>
      <c r="T965" s="6">
        <v>1061.46</v>
      </c>
      <c r="U965" s="4"/>
      <c r="V965" s="6"/>
      <c r="W965" s="5"/>
      <c r="X965" s="5"/>
      <c r="Y965" s="4"/>
      <c r="Z965" s="6"/>
      <c r="AA965" s="4"/>
      <c r="AB965" s="6"/>
      <c r="AC965" s="5"/>
      <c r="AD965" s="5"/>
      <c r="AE965" s="4"/>
      <c r="AF965" s="6"/>
      <c r="AG965" s="4"/>
      <c r="AH965" s="6"/>
      <c r="AI965" s="5"/>
      <c r="AJ965" s="5"/>
      <c r="AK965" s="4"/>
      <c r="AL965" s="6"/>
      <c r="AM965" s="4"/>
      <c r="AN965" s="6"/>
      <c r="AO965" s="5"/>
      <c r="AP965" s="5"/>
      <c r="AQ965" s="4"/>
      <c r="AR965" s="6"/>
      <c r="AS965" s="4"/>
      <c r="AT965" s="6"/>
      <c r="AU965" s="5"/>
      <c r="AV965" s="5"/>
      <c r="AW965" s="4"/>
      <c r="AX965" s="6"/>
      <c r="AY965" s="4"/>
      <c r="AZ965" s="6"/>
      <c r="BA965" s="5"/>
      <c r="BB965" s="5"/>
      <c r="BC965" s="4"/>
      <c r="BD965" s="6"/>
      <c r="BE965" s="4"/>
      <c r="BF965" s="6"/>
      <c r="BG965" s="5"/>
      <c r="BH965" s="5"/>
      <c r="BI965" s="4">
        <v>47</v>
      </c>
      <c r="BJ965" s="6">
        <v>931.01</v>
      </c>
      <c r="BK965" s="4"/>
      <c r="BL965" s="6"/>
      <c r="BM965" s="5"/>
      <c r="BN965" s="5"/>
      <c r="BO965" s="4"/>
      <c r="BP965" s="6"/>
      <c r="BQ965" s="4"/>
      <c r="BR965" s="6"/>
      <c r="BS965" s="5"/>
      <c r="BT965" s="5"/>
      <c r="BU965" s="4">
        <v>5</v>
      </c>
      <c r="BV965" s="6">
        <v>130.45</v>
      </c>
      <c r="BW965" s="4"/>
      <c r="BX965" s="6"/>
      <c r="BY965" s="5"/>
      <c r="BZ965" s="5"/>
      <c r="CA965" s="4"/>
      <c r="CB965" s="6"/>
      <c r="CC965" s="4"/>
      <c r="CD965" s="6"/>
      <c r="CE965" s="5"/>
      <c r="CF965" s="5"/>
      <c r="CG965" s="4"/>
      <c r="CH965" s="6"/>
      <c r="CI965" s="4"/>
      <c r="CJ965" s="6"/>
      <c r="CK965" s="5"/>
      <c r="CL965" s="5"/>
      <c r="CM965" s="4"/>
      <c r="CN965" s="6"/>
      <c r="CO965" s="4"/>
      <c r="CP965" s="6"/>
      <c r="CQ965" s="5"/>
      <c r="CR965" s="5"/>
      <c r="CS965" s="4"/>
      <c r="CT965" s="6"/>
      <c r="CU965" s="4"/>
      <c r="CV965" s="6"/>
      <c r="CW965" s="5"/>
      <c r="CX965" s="5"/>
      <c r="CY965" s="4"/>
      <c r="CZ965" s="6"/>
      <c r="DA965" s="4"/>
      <c r="DB965" s="6"/>
      <c r="DC965" s="5"/>
      <c r="DD965" s="5"/>
      <c r="DE965" s="4"/>
      <c r="DF965" s="6"/>
      <c r="DG965" s="4"/>
      <c r="DH965" s="6"/>
      <c r="DI965" s="5"/>
      <c r="DJ965" s="5"/>
      <c r="DK965" s="4"/>
      <c r="DL965" s="6"/>
      <c r="DM965" s="4"/>
      <c r="DN965" s="6"/>
      <c r="DO965" s="5"/>
      <c r="DP965" s="5"/>
      <c r="DQ965" s="4"/>
      <c r="DR965" s="6"/>
      <c r="DS965" s="4"/>
      <c r="DT965" s="6"/>
      <c r="DU965" s="5"/>
      <c r="DV965" s="5"/>
      <c r="DW965" s="4"/>
      <c r="DX965" s="6"/>
      <c r="DY965" s="4"/>
      <c r="DZ965" s="6"/>
      <c r="EA965" s="5"/>
      <c r="EB965" s="5"/>
      <c r="EC965" s="4"/>
      <c r="ED965" s="6"/>
      <c r="EE965" s="4"/>
      <c r="EF965" s="6"/>
      <c r="EG965" s="5"/>
      <c r="EH965" s="5"/>
      <c r="EI965" s="4"/>
      <c r="EJ965" s="6"/>
      <c r="EK965" s="4"/>
      <c r="EL965" s="6"/>
      <c r="EM965" s="5"/>
      <c r="EN965" s="5"/>
      <c r="EO965" s="4"/>
      <c r="EP965" s="6"/>
      <c r="EQ965" s="4"/>
      <c r="ER965" s="6"/>
      <c r="ES965" s="5"/>
      <c r="ET965" s="5"/>
      <c r="EU965" s="4"/>
      <c r="EV965" s="6"/>
      <c r="EW965" s="4"/>
      <c r="EX965" s="6"/>
      <c r="EY965" s="5"/>
      <c r="EZ965" s="5"/>
      <c r="FA965" s="4"/>
      <c r="FB965" s="6"/>
      <c r="FC965" s="4"/>
      <c r="FD965" s="6"/>
      <c r="FE965" s="5"/>
      <c r="FF965" s="5"/>
      <c r="FG965" s="4"/>
      <c r="FH965" s="6"/>
      <c r="FI965" s="4"/>
      <c r="FJ965" s="6"/>
      <c r="FK965" s="5"/>
      <c r="FL965" s="5"/>
      <c r="FM965" s="4"/>
      <c r="FN965" s="6"/>
      <c r="FO965" s="4"/>
      <c r="FP965" s="6"/>
      <c r="FQ965" s="5"/>
      <c r="FR965" s="5"/>
      <c r="FS965" s="4"/>
      <c r="FT965" s="6"/>
      <c r="FU965" s="4"/>
      <c r="FV965" s="6"/>
      <c r="FW965" s="5"/>
      <c r="FX965" s="5"/>
      <c r="FY965" s="4"/>
      <c r="FZ965" s="6"/>
      <c r="GA965" s="4"/>
      <c r="GB965" s="6"/>
      <c r="GC965" s="5"/>
      <c r="GD965" s="5"/>
      <c r="GE965" s="4"/>
      <c r="GF965" s="6"/>
      <c r="GG965" s="4"/>
      <c r="GH965" s="6"/>
      <c r="GI965" s="5"/>
      <c r="GJ965" s="5"/>
      <c r="GK965" s="4"/>
      <c r="GL965" s="6"/>
      <c r="GM965" s="4"/>
      <c r="GN965" s="6"/>
      <c r="GO965" s="5"/>
      <c r="GP965" s="5"/>
      <c r="GQ965" s="4"/>
      <c r="GR965" s="6"/>
      <c r="GS965" s="4"/>
      <c r="GT965" s="6"/>
      <c r="GU965" s="5"/>
      <c r="GV965" s="5"/>
      <c r="GW965" s="4"/>
      <c r="GX965" s="6"/>
      <c r="GY965" s="4"/>
      <c r="GZ965" s="6"/>
      <c r="HA965" s="5"/>
      <c r="HB965" s="5"/>
      <c r="HC965" s="4"/>
      <c r="HD965" s="6"/>
      <c r="HE965" s="4"/>
      <c r="HF965" s="6"/>
      <c r="HG965" s="5"/>
      <c r="HH965" s="5"/>
      <c r="HI965" s="4"/>
      <c r="HJ965" s="6"/>
      <c r="HK965" s="4"/>
      <c r="HL965" s="6"/>
      <c r="HM965" s="5"/>
      <c r="HN965" s="5"/>
      <c r="HO965" s="4"/>
      <c r="HP965" s="6"/>
      <c r="HQ965" s="4"/>
      <c r="HR965" s="6"/>
      <c r="HS965" s="5"/>
      <c r="HT965" s="5"/>
      <c r="HU965" s="4"/>
      <c r="HV965" s="6"/>
      <c r="HW965" s="4"/>
      <c r="HX965" s="6"/>
      <c r="HY965" s="5"/>
      <c r="HZ965" s="5"/>
      <c r="IA965" s="4"/>
      <c r="IB965" s="6"/>
      <c r="IC965" s="4"/>
      <c r="ID965" s="6"/>
      <c r="IE965" s="5"/>
      <c r="IF965" s="5"/>
      <c r="IG965" s="4"/>
      <c r="IH965" s="6"/>
      <c r="II965" s="4"/>
      <c r="IJ965" s="6"/>
      <c r="IK965" s="5"/>
      <c r="IL965" s="5"/>
      <c r="IM965" s="4"/>
      <c r="IN965" s="6"/>
      <c r="IO965" s="4"/>
      <c r="IP965" s="6"/>
      <c r="IQ965" s="5"/>
      <c r="IR965" s="5"/>
      <c r="IS965" s="4"/>
      <c r="IT965" s="6"/>
      <c r="IU965" s="4"/>
      <c r="IV965" s="6"/>
      <c r="IW965" s="5"/>
      <c r="IX965" s="5"/>
      <c r="IY965" s="4"/>
      <c r="IZ965" s="6"/>
      <c r="JA965" s="4"/>
      <c r="JB965" s="6"/>
      <c r="JC965" s="5"/>
      <c r="JD965" s="5"/>
      <c r="JE965" s="4"/>
      <c r="JF965" s="6"/>
      <c r="JG965" s="4"/>
      <c r="JH965" s="6"/>
      <c r="JI965" s="5"/>
      <c r="JJ965" s="5"/>
      <c r="JK965" s="4"/>
      <c r="JL965" s="6"/>
      <c r="JM965" s="4"/>
      <c r="JN965" s="6"/>
      <c r="JO965" s="5"/>
      <c r="JP965" s="5"/>
      <c r="JQ965" s="4"/>
      <c r="JR965" s="6"/>
      <c r="JS965" s="4"/>
      <c r="JT965" s="6"/>
      <c r="JU965" s="5"/>
      <c r="JV965" s="5"/>
      <c r="JW965" s="4"/>
      <c r="JX965" s="6"/>
      <c r="JY965" s="4"/>
      <c r="JZ965" s="6"/>
      <c r="KA965" s="5"/>
      <c r="KB965" s="5"/>
      <c r="KC965" s="4"/>
      <c r="KD965" s="6"/>
      <c r="KE965" s="4"/>
      <c r="KF965" s="6"/>
      <c r="KG965" s="5"/>
      <c r="KH965" s="5"/>
      <c r="KI965" s="4"/>
      <c r="KJ965" s="6"/>
      <c r="KK965" s="4"/>
      <c r="KL965" s="6"/>
      <c r="KM965" s="5"/>
      <c r="KN965" s="5"/>
    </row>
    <row r="966">
      <c r="A966" s="3" t="s">
        <v>85</v>
      </c>
      <c r="B966" s="3" t="s">
        <v>814</v>
      </c>
      <c r="C966" s="3" t="s">
        <v>449</v>
      </c>
      <c r="D966" s="3" t="s">
        <v>519</v>
      </c>
      <c r="E966" s="3" t="s">
        <v>816</v>
      </c>
      <c r="F966" s="3" t="s">
        <v>104</v>
      </c>
      <c r="G966" s="3" t="s">
        <v>104</v>
      </c>
      <c r="H966" s="3" t="s">
        <v>129</v>
      </c>
      <c r="I966" s="3" t="s">
        <v>1339</v>
      </c>
      <c r="J966" s="3" t="s">
        <v>1407</v>
      </c>
      <c r="K966" s="4">
        <v>3066</v>
      </c>
      <c r="L966" s="4">
        <f>=ROUNDDOWN(96.4150943396226,0)</f>
      </c>
      <c r="M966" s="4"/>
      <c r="N966" s="5">
        <v>0.9524</v>
      </c>
      <c r="O966" s="4"/>
      <c r="P966" s="4">
        <f>=ROUNDDOWN({0},0)</f>
      </c>
      <c r="Q966" s="4"/>
      <c r="R966" s="5"/>
      <c r="S966" s="4">
        <v>11</v>
      </c>
      <c r="T966" s="6">
        <v>217.39</v>
      </c>
      <c r="U966" s="4"/>
      <c r="V966" s="6"/>
      <c r="W966" s="5"/>
      <c r="X966" s="5"/>
      <c r="Y966" s="4"/>
      <c r="Z966" s="6"/>
      <c r="AA966" s="4"/>
      <c r="AB966" s="6"/>
      <c r="AC966" s="5"/>
      <c r="AD966" s="5"/>
      <c r="AE966" s="4"/>
      <c r="AF966" s="6"/>
      <c r="AG966" s="4"/>
      <c r="AH966" s="6"/>
      <c r="AI966" s="5"/>
      <c r="AJ966" s="5"/>
      <c r="AK966" s="4"/>
      <c r="AL966" s="6"/>
      <c r="AM966" s="4"/>
      <c r="AN966" s="6"/>
      <c r="AO966" s="5"/>
      <c r="AP966" s="5"/>
      <c r="AQ966" s="4"/>
      <c r="AR966" s="6"/>
      <c r="AS966" s="4"/>
      <c r="AT966" s="6"/>
      <c r="AU966" s="5"/>
      <c r="AV966" s="5"/>
      <c r="AW966" s="4"/>
      <c r="AX966" s="6"/>
      <c r="AY966" s="4"/>
      <c r="AZ966" s="6"/>
      <c r="BA966" s="5"/>
      <c r="BB966" s="5"/>
      <c r="BC966" s="4"/>
      <c r="BD966" s="6"/>
      <c r="BE966" s="4"/>
      <c r="BF966" s="6"/>
      <c r="BG966" s="5"/>
      <c r="BH966" s="5"/>
      <c r="BI966" s="4"/>
      <c r="BJ966" s="6"/>
      <c r="BK966" s="4"/>
      <c r="BL966" s="6"/>
      <c r="BM966" s="5"/>
      <c r="BN966" s="5"/>
      <c r="BO966" s="4"/>
      <c r="BP966" s="6"/>
      <c r="BQ966" s="4"/>
      <c r="BR966" s="6"/>
      <c r="BS966" s="5"/>
      <c r="BT966" s="5"/>
      <c r="BU966" s="4">
        <v>11</v>
      </c>
      <c r="BV966" s="6">
        <v>217.39</v>
      </c>
      <c r="BW966" s="4"/>
      <c r="BX966" s="6"/>
      <c r="BY966" s="5"/>
      <c r="BZ966" s="5"/>
      <c r="CA966" s="4"/>
      <c r="CB966" s="6"/>
      <c r="CC966" s="4"/>
      <c r="CD966" s="6"/>
      <c r="CE966" s="5"/>
      <c r="CF966" s="5"/>
      <c r="CG966" s="4"/>
      <c r="CH966" s="6"/>
      <c r="CI966" s="4"/>
      <c r="CJ966" s="6"/>
      <c r="CK966" s="5"/>
      <c r="CL966" s="5"/>
      <c r="CM966" s="4"/>
      <c r="CN966" s="6"/>
      <c r="CO966" s="4"/>
      <c r="CP966" s="6"/>
      <c r="CQ966" s="5"/>
      <c r="CR966" s="5"/>
      <c r="CS966" s="4"/>
      <c r="CT966" s="6"/>
      <c r="CU966" s="4"/>
      <c r="CV966" s="6"/>
      <c r="CW966" s="5"/>
      <c r="CX966" s="5"/>
      <c r="CY966" s="4"/>
      <c r="CZ966" s="6"/>
      <c r="DA966" s="4"/>
      <c r="DB966" s="6"/>
      <c r="DC966" s="5"/>
      <c r="DD966" s="5"/>
      <c r="DE966" s="4"/>
      <c r="DF966" s="6"/>
      <c r="DG966" s="4"/>
      <c r="DH966" s="6"/>
      <c r="DI966" s="5"/>
      <c r="DJ966" s="5"/>
      <c r="DK966" s="4"/>
      <c r="DL966" s="6"/>
      <c r="DM966" s="4"/>
      <c r="DN966" s="6"/>
      <c r="DO966" s="5"/>
      <c r="DP966" s="5"/>
      <c r="DQ966" s="4"/>
      <c r="DR966" s="6"/>
      <c r="DS966" s="4"/>
      <c r="DT966" s="6"/>
      <c r="DU966" s="5"/>
      <c r="DV966" s="5"/>
      <c r="DW966" s="4"/>
      <c r="DX966" s="6"/>
      <c r="DY966" s="4"/>
      <c r="DZ966" s="6"/>
      <c r="EA966" s="5"/>
      <c r="EB966" s="5"/>
      <c r="EC966" s="4"/>
      <c r="ED966" s="6"/>
      <c r="EE966" s="4"/>
      <c r="EF966" s="6"/>
      <c r="EG966" s="5"/>
      <c r="EH966" s="5"/>
      <c r="EI966" s="4"/>
      <c r="EJ966" s="6"/>
      <c r="EK966" s="4"/>
      <c r="EL966" s="6"/>
      <c r="EM966" s="5"/>
      <c r="EN966" s="5"/>
      <c r="EO966" s="4"/>
      <c r="EP966" s="6"/>
      <c r="EQ966" s="4"/>
      <c r="ER966" s="6"/>
      <c r="ES966" s="5"/>
      <c r="ET966" s="5"/>
      <c r="EU966" s="4"/>
      <c r="EV966" s="6"/>
      <c r="EW966" s="4"/>
      <c r="EX966" s="6"/>
      <c r="EY966" s="5"/>
      <c r="EZ966" s="5"/>
      <c r="FA966" s="4"/>
      <c r="FB966" s="6"/>
      <c r="FC966" s="4"/>
      <c r="FD966" s="6"/>
      <c r="FE966" s="5"/>
      <c r="FF966" s="5"/>
      <c r="FG966" s="4"/>
      <c r="FH966" s="6"/>
      <c r="FI966" s="4"/>
      <c r="FJ966" s="6"/>
      <c r="FK966" s="5"/>
      <c r="FL966" s="5"/>
      <c r="FM966" s="4"/>
      <c r="FN966" s="6"/>
      <c r="FO966" s="4"/>
      <c r="FP966" s="6"/>
      <c r="FQ966" s="5"/>
      <c r="FR966" s="5"/>
      <c r="FS966" s="4"/>
      <c r="FT966" s="6"/>
      <c r="FU966" s="4"/>
      <c r="FV966" s="6"/>
      <c r="FW966" s="5"/>
      <c r="FX966" s="5"/>
      <c r="FY966" s="4"/>
      <c r="FZ966" s="6"/>
      <c r="GA966" s="4"/>
      <c r="GB966" s="6"/>
      <c r="GC966" s="5"/>
      <c r="GD966" s="5"/>
      <c r="GE966" s="4"/>
      <c r="GF966" s="6"/>
      <c r="GG966" s="4"/>
      <c r="GH966" s="6"/>
      <c r="GI966" s="5"/>
      <c r="GJ966" s="5"/>
      <c r="GK966" s="4"/>
      <c r="GL966" s="6"/>
      <c r="GM966" s="4"/>
      <c r="GN966" s="6"/>
      <c r="GO966" s="5"/>
      <c r="GP966" s="5"/>
      <c r="GQ966" s="4"/>
      <c r="GR966" s="6"/>
      <c r="GS966" s="4"/>
      <c r="GT966" s="6"/>
      <c r="GU966" s="5"/>
      <c r="GV966" s="5"/>
      <c r="GW966" s="4"/>
      <c r="GX966" s="6"/>
      <c r="GY966" s="4"/>
      <c r="GZ966" s="6"/>
      <c r="HA966" s="5"/>
      <c r="HB966" s="5"/>
      <c r="HC966" s="4"/>
      <c r="HD966" s="6"/>
      <c r="HE966" s="4"/>
      <c r="HF966" s="6"/>
      <c r="HG966" s="5"/>
      <c r="HH966" s="5"/>
      <c r="HI966" s="4"/>
      <c r="HJ966" s="6"/>
      <c r="HK966" s="4"/>
      <c r="HL966" s="6"/>
      <c r="HM966" s="5"/>
      <c r="HN966" s="5"/>
      <c r="HO966" s="4"/>
      <c r="HP966" s="6"/>
      <c r="HQ966" s="4"/>
      <c r="HR966" s="6"/>
      <c r="HS966" s="5"/>
      <c r="HT966" s="5"/>
      <c r="HU966" s="4"/>
      <c r="HV966" s="6"/>
      <c r="HW966" s="4"/>
      <c r="HX966" s="6"/>
      <c r="HY966" s="5"/>
      <c r="HZ966" s="5"/>
      <c r="IA966" s="4"/>
      <c r="IB966" s="6"/>
      <c r="IC966" s="4"/>
      <c r="ID966" s="6"/>
      <c r="IE966" s="5"/>
      <c r="IF966" s="5"/>
      <c r="IG966" s="4"/>
      <c r="IH966" s="6"/>
      <c r="II966" s="4"/>
      <c r="IJ966" s="6"/>
      <c r="IK966" s="5"/>
      <c r="IL966" s="5"/>
      <c r="IM966" s="4"/>
      <c r="IN966" s="6"/>
      <c r="IO966" s="4"/>
      <c r="IP966" s="6"/>
      <c r="IQ966" s="5"/>
      <c r="IR966" s="5"/>
      <c r="IS966" s="4"/>
      <c r="IT966" s="6"/>
      <c r="IU966" s="4"/>
      <c r="IV966" s="6"/>
      <c r="IW966" s="5"/>
      <c r="IX966" s="5"/>
      <c r="IY966" s="4"/>
      <c r="IZ966" s="6"/>
      <c r="JA966" s="4"/>
      <c r="JB966" s="6"/>
      <c r="JC966" s="5"/>
      <c r="JD966" s="5"/>
      <c r="JE966" s="4"/>
      <c r="JF966" s="6"/>
      <c r="JG966" s="4"/>
      <c r="JH966" s="6"/>
      <c r="JI966" s="5"/>
      <c r="JJ966" s="5"/>
      <c r="JK966" s="4"/>
      <c r="JL966" s="6"/>
      <c r="JM966" s="4"/>
      <c r="JN966" s="6"/>
      <c r="JO966" s="5"/>
      <c r="JP966" s="5"/>
      <c r="JQ966" s="4"/>
      <c r="JR966" s="6"/>
      <c r="JS966" s="4"/>
      <c r="JT966" s="6"/>
      <c r="JU966" s="5"/>
      <c r="JV966" s="5"/>
      <c r="JW966" s="4"/>
      <c r="JX966" s="6"/>
      <c r="JY966" s="4"/>
      <c r="JZ966" s="6"/>
      <c r="KA966" s="5"/>
      <c r="KB966" s="5"/>
      <c r="KC966" s="4"/>
      <c r="KD966" s="6"/>
      <c r="KE966" s="4"/>
      <c r="KF966" s="6"/>
      <c r="KG966" s="5"/>
      <c r="KH966" s="5"/>
      <c r="KI966" s="4"/>
      <c r="KJ966" s="6"/>
      <c r="KK966" s="4"/>
      <c r="KL966" s="6"/>
      <c r="KM966" s="5"/>
      <c r="KN966" s="5"/>
    </row>
    <row r="967">
      <c r="A967" s="3" t="s">
        <v>85</v>
      </c>
      <c r="B967" s="3" t="s">
        <v>814</v>
      </c>
      <c r="C967" s="3" t="s">
        <v>449</v>
      </c>
      <c r="D967" s="3" t="s">
        <v>519</v>
      </c>
      <c r="E967" s="3" t="s">
        <v>364</v>
      </c>
      <c r="F967" s="3" t="s">
        <v>104</v>
      </c>
      <c r="G967" s="3" t="s">
        <v>104</v>
      </c>
      <c r="H967" s="3" t="s">
        <v>129</v>
      </c>
      <c r="I967" s="3" t="s">
        <v>1457</v>
      </c>
      <c r="J967" s="3" t="s">
        <v>1407</v>
      </c>
      <c r="K967" s="4">
        <v>507</v>
      </c>
      <c r="L967" s="4">
        <f>=ROUNDDOWN(13.3421052631579,0)</f>
      </c>
      <c r="M967" s="4">
        <v>600</v>
      </c>
      <c r="N967" s="5">
        <v>1</v>
      </c>
      <c r="O967" s="4"/>
      <c r="P967" s="4">
        <f>=ROUNDDOWN({0},0)</f>
      </c>
      <c r="Q967" s="4"/>
      <c r="R967" s="5"/>
      <c r="S967" s="4">
        <v>27</v>
      </c>
      <c r="T967" s="6">
        <v>992.66</v>
      </c>
      <c r="U967" s="4"/>
      <c r="V967" s="6"/>
      <c r="W967" s="5"/>
      <c r="X967" s="5"/>
      <c r="Y967" s="4"/>
      <c r="Z967" s="6"/>
      <c r="AA967" s="4"/>
      <c r="AB967" s="6"/>
      <c r="AC967" s="5"/>
      <c r="AD967" s="5"/>
      <c r="AE967" s="4"/>
      <c r="AF967" s="6"/>
      <c r="AG967" s="4"/>
      <c r="AH967" s="6"/>
      <c r="AI967" s="5"/>
      <c r="AJ967" s="5"/>
      <c r="AK967" s="4"/>
      <c r="AL967" s="6"/>
      <c r="AM967" s="4"/>
      <c r="AN967" s="6"/>
      <c r="AO967" s="5"/>
      <c r="AP967" s="5"/>
      <c r="AQ967" s="4"/>
      <c r="AR967" s="6"/>
      <c r="AS967" s="4"/>
      <c r="AT967" s="6"/>
      <c r="AU967" s="5"/>
      <c r="AV967" s="5"/>
      <c r="AW967" s="4"/>
      <c r="AX967" s="6"/>
      <c r="AY967" s="4"/>
      <c r="AZ967" s="6"/>
      <c r="BA967" s="5"/>
      <c r="BB967" s="5"/>
      <c r="BC967" s="4"/>
      <c r="BD967" s="6"/>
      <c r="BE967" s="4"/>
      <c r="BF967" s="6"/>
      <c r="BG967" s="5"/>
      <c r="BH967" s="5"/>
      <c r="BI967" s="4">
        <v>1</v>
      </c>
      <c r="BJ967" s="6">
        <v>18.44</v>
      </c>
      <c r="BK967" s="4"/>
      <c r="BL967" s="6"/>
      <c r="BM967" s="5"/>
      <c r="BN967" s="5"/>
      <c r="BO967" s="4"/>
      <c r="BP967" s="6"/>
      <c r="BQ967" s="4"/>
      <c r="BR967" s="6"/>
      <c r="BS967" s="5"/>
      <c r="BT967" s="5"/>
      <c r="BU967" s="4">
        <v>7</v>
      </c>
      <c r="BV967" s="6">
        <v>184.41</v>
      </c>
      <c r="BW967" s="4"/>
      <c r="BX967" s="6"/>
      <c r="BY967" s="5"/>
      <c r="BZ967" s="5"/>
      <c r="CA967" s="4"/>
      <c r="CB967" s="6"/>
      <c r="CC967" s="4"/>
      <c r="CD967" s="6"/>
      <c r="CE967" s="5"/>
      <c r="CF967" s="5"/>
      <c r="CG967" s="4"/>
      <c r="CH967" s="6"/>
      <c r="CI967" s="4"/>
      <c r="CJ967" s="6"/>
      <c r="CK967" s="5"/>
      <c r="CL967" s="5"/>
      <c r="CM967" s="4">
        <v>19</v>
      </c>
      <c r="CN967" s="6">
        <v>789.81</v>
      </c>
      <c r="CO967" s="4"/>
      <c r="CP967" s="6"/>
      <c r="CQ967" s="5"/>
      <c r="CR967" s="5"/>
      <c r="CS967" s="4"/>
      <c r="CT967" s="6"/>
      <c r="CU967" s="4"/>
      <c r="CV967" s="6"/>
      <c r="CW967" s="5"/>
      <c r="CX967" s="5"/>
      <c r="CY967" s="4"/>
      <c r="CZ967" s="6"/>
      <c r="DA967" s="4"/>
      <c r="DB967" s="6"/>
      <c r="DC967" s="5"/>
      <c r="DD967" s="5"/>
      <c r="DE967" s="4"/>
      <c r="DF967" s="6"/>
      <c r="DG967" s="4"/>
      <c r="DH967" s="6"/>
      <c r="DI967" s="5"/>
      <c r="DJ967" s="5"/>
      <c r="DK967" s="4"/>
      <c r="DL967" s="6"/>
      <c r="DM967" s="4"/>
      <c r="DN967" s="6"/>
      <c r="DO967" s="5"/>
      <c r="DP967" s="5"/>
      <c r="DQ967" s="4"/>
      <c r="DR967" s="6"/>
      <c r="DS967" s="4"/>
      <c r="DT967" s="6"/>
      <c r="DU967" s="5"/>
      <c r="DV967" s="5"/>
      <c r="DW967" s="4"/>
      <c r="DX967" s="6"/>
      <c r="DY967" s="4"/>
      <c r="DZ967" s="6"/>
      <c r="EA967" s="5"/>
      <c r="EB967" s="5"/>
      <c r="EC967" s="4"/>
      <c r="ED967" s="6"/>
      <c r="EE967" s="4"/>
      <c r="EF967" s="6"/>
      <c r="EG967" s="5"/>
      <c r="EH967" s="5"/>
      <c r="EI967" s="4"/>
      <c r="EJ967" s="6"/>
      <c r="EK967" s="4"/>
      <c r="EL967" s="6"/>
      <c r="EM967" s="5"/>
      <c r="EN967" s="5"/>
      <c r="EO967" s="4"/>
      <c r="EP967" s="6"/>
      <c r="EQ967" s="4"/>
      <c r="ER967" s="6"/>
      <c r="ES967" s="5"/>
      <c r="ET967" s="5"/>
      <c r="EU967" s="4"/>
      <c r="EV967" s="6"/>
      <c r="EW967" s="4"/>
      <c r="EX967" s="6"/>
      <c r="EY967" s="5"/>
      <c r="EZ967" s="5"/>
      <c r="FA967" s="4"/>
      <c r="FB967" s="6"/>
      <c r="FC967" s="4"/>
      <c r="FD967" s="6"/>
      <c r="FE967" s="5"/>
      <c r="FF967" s="5"/>
      <c r="FG967" s="4"/>
      <c r="FH967" s="6"/>
      <c r="FI967" s="4"/>
      <c r="FJ967" s="6"/>
      <c r="FK967" s="5"/>
      <c r="FL967" s="5"/>
      <c r="FM967" s="4"/>
      <c r="FN967" s="6"/>
      <c r="FO967" s="4"/>
      <c r="FP967" s="6"/>
      <c r="FQ967" s="5"/>
      <c r="FR967" s="5"/>
      <c r="FS967" s="4"/>
      <c r="FT967" s="6"/>
      <c r="FU967" s="4"/>
      <c r="FV967" s="6"/>
      <c r="FW967" s="5"/>
      <c r="FX967" s="5"/>
      <c r="FY967" s="4"/>
      <c r="FZ967" s="6"/>
      <c r="GA967" s="4"/>
      <c r="GB967" s="6"/>
      <c r="GC967" s="5"/>
      <c r="GD967" s="5"/>
      <c r="GE967" s="4"/>
      <c r="GF967" s="6"/>
      <c r="GG967" s="4"/>
      <c r="GH967" s="6"/>
      <c r="GI967" s="5"/>
      <c r="GJ967" s="5"/>
      <c r="GK967" s="4"/>
      <c r="GL967" s="6"/>
      <c r="GM967" s="4"/>
      <c r="GN967" s="6"/>
      <c r="GO967" s="5"/>
      <c r="GP967" s="5"/>
      <c r="GQ967" s="4"/>
      <c r="GR967" s="6"/>
      <c r="GS967" s="4"/>
      <c r="GT967" s="6"/>
      <c r="GU967" s="5"/>
      <c r="GV967" s="5"/>
      <c r="GW967" s="4"/>
      <c r="GX967" s="6"/>
      <c r="GY967" s="4"/>
      <c r="GZ967" s="6"/>
      <c r="HA967" s="5"/>
      <c r="HB967" s="5"/>
      <c r="HC967" s="4"/>
      <c r="HD967" s="6"/>
      <c r="HE967" s="4"/>
      <c r="HF967" s="6"/>
      <c r="HG967" s="5"/>
      <c r="HH967" s="5"/>
      <c r="HI967" s="4"/>
      <c r="HJ967" s="6"/>
      <c r="HK967" s="4"/>
      <c r="HL967" s="6"/>
      <c r="HM967" s="5"/>
      <c r="HN967" s="5"/>
      <c r="HO967" s="4"/>
      <c r="HP967" s="6"/>
      <c r="HQ967" s="4"/>
      <c r="HR967" s="6"/>
      <c r="HS967" s="5"/>
      <c r="HT967" s="5"/>
      <c r="HU967" s="4"/>
      <c r="HV967" s="6"/>
      <c r="HW967" s="4"/>
      <c r="HX967" s="6"/>
      <c r="HY967" s="5"/>
      <c r="HZ967" s="5"/>
      <c r="IA967" s="4"/>
      <c r="IB967" s="6"/>
      <c r="IC967" s="4"/>
      <c r="ID967" s="6"/>
      <c r="IE967" s="5"/>
      <c r="IF967" s="5"/>
      <c r="IG967" s="4"/>
      <c r="IH967" s="6"/>
      <c r="II967" s="4"/>
      <c r="IJ967" s="6"/>
      <c r="IK967" s="5"/>
      <c r="IL967" s="5"/>
      <c r="IM967" s="4"/>
      <c r="IN967" s="6"/>
      <c r="IO967" s="4"/>
      <c r="IP967" s="6"/>
      <c r="IQ967" s="5"/>
      <c r="IR967" s="5"/>
      <c r="IS967" s="4"/>
      <c r="IT967" s="6"/>
      <c r="IU967" s="4"/>
      <c r="IV967" s="6"/>
      <c r="IW967" s="5"/>
      <c r="IX967" s="5"/>
      <c r="IY967" s="4"/>
      <c r="IZ967" s="6"/>
      <c r="JA967" s="4"/>
      <c r="JB967" s="6"/>
      <c r="JC967" s="5"/>
      <c r="JD967" s="5"/>
      <c r="JE967" s="4"/>
      <c r="JF967" s="6"/>
      <c r="JG967" s="4"/>
      <c r="JH967" s="6"/>
      <c r="JI967" s="5"/>
      <c r="JJ967" s="5"/>
      <c r="JK967" s="4"/>
      <c r="JL967" s="6"/>
      <c r="JM967" s="4"/>
      <c r="JN967" s="6"/>
      <c r="JO967" s="5"/>
      <c r="JP967" s="5"/>
      <c r="JQ967" s="4"/>
      <c r="JR967" s="6"/>
      <c r="JS967" s="4"/>
      <c r="JT967" s="6"/>
      <c r="JU967" s="5"/>
      <c r="JV967" s="5"/>
      <c r="JW967" s="4"/>
      <c r="JX967" s="6"/>
      <c r="JY967" s="4"/>
      <c r="JZ967" s="6"/>
      <c r="KA967" s="5"/>
      <c r="KB967" s="5"/>
      <c r="KC967" s="4"/>
      <c r="KD967" s="6"/>
      <c r="KE967" s="4"/>
      <c r="KF967" s="6"/>
      <c r="KG967" s="5"/>
      <c r="KH967" s="5"/>
      <c r="KI967" s="4"/>
      <c r="KJ967" s="6"/>
      <c r="KK967" s="4"/>
      <c r="KL967" s="6"/>
      <c r="KM967" s="5"/>
      <c r="KN967" s="5"/>
    </row>
    <row r="968">
      <c r="A968" s="3" t="s">
        <v>85</v>
      </c>
      <c r="B968" s="3" t="s">
        <v>814</v>
      </c>
      <c r="C968" s="3" t="s">
        <v>449</v>
      </c>
      <c r="D968" s="3" t="s">
        <v>519</v>
      </c>
      <c r="E968" s="3" t="s">
        <v>277</v>
      </c>
      <c r="F968" s="3" t="s">
        <v>104</v>
      </c>
      <c r="G968" s="3" t="s">
        <v>104</v>
      </c>
      <c r="H968" s="3" t="s">
        <v>104</v>
      </c>
      <c r="I968" s="3" t="s">
        <v>1308</v>
      </c>
      <c r="J968" s="3" t="s">
        <v>1400</v>
      </c>
      <c r="K968" s="4">
        <v>819</v>
      </c>
      <c r="L968" s="4">
        <f>=ROUNDDOWN(58.5,0)</f>
      </c>
      <c r="M968" s="4"/>
      <c r="N968" s="5"/>
      <c r="O968" s="4"/>
      <c r="P968" s="4">
        <f>=ROUNDDOWN({0},0)</f>
      </c>
      <c r="Q968" s="4"/>
      <c r="R968" s="5"/>
      <c r="S968" s="4">
        <v>27</v>
      </c>
      <c r="T968" s="6">
        <v>485.41</v>
      </c>
      <c r="U968" s="4"/>
      <c r="V968" s="6"/>
      <c r="W968" s="5"/>
      <c r="X968" s="5"/>
      <c r="Y968" s="4"/>
      <c r="Z968" s="6"/>
      <c r="AA968" s="4"/>
      <c r="AB968" s="6"/>
      <c r="AC968" s="5"/>
      <c r="AD968" s="5"/>
      <c r="AE968" s="4"/>
      <c r="AF968" s="6"/>
      <c r="AG968" s="4"/>
      <c r="AH968" s="6"/>
      <c r="AI968" s="5"/>
      <c r="AJ968" s="5"/>
      <c r="AK968" s="4"/>
      <c r="AL968" s="6"/>
      <c r="AM968" s="4"/>
      <c r="AN968" s="6"/>
      <c r="AO968" s="5"/>
      <c r="AP968" s="5"/>
      <c r="AQ968" s="4"/>
      <c r="AR968" s="6"/>
      <c r="AS968" s="4"/>
      <c r="AT968" s="6"/>
      <c r="AU968" s="5"/>
      <c r="AV968" s="5"/>
      <c r="AW968" s="4"/>
      <c r="AX968" s="6"/>
      <c r="AY968" s="4"/>
      <c r="AZ968" s="6"/>
      <c r="BA968" s="5"/>
      <c r="BB968" s="5"/>
      <c r="BC968" s="4">
        <v>17</v>
      </c>
      <c r="BD968" s="6">
        <v>329.83</v>
      </c>
      <c r="BE968" s="4"/>
      <c r="BF968" s="6"/>
      <c r="BG968" s="5"/>
      <c r="BH968" s="5"/>
      <c r="BI968" s="4">
        <v>7</v>
      </c>
      <c r="BJ968" s="6">
        <v>87.15</v>
      </c>
      <c r="BK968" s="4"/>
      <c r="BL968" s="6"/>
      <c r="BM968" s="5"/>
      <c r="BN968" s="5"/>
      <c r="BO968" s="4"/>
      <c r="BP968" s="6"/>
      <c r="BQ968" s="4"/>
      <c r="BR968" s="6"/>
      <c r="BS968" s="5"/>
      <c r="BT968" s="5"/>
      <c r="BU968" s="4">
        <v>2</v>
      </c>
      <c r="BV968" s="6">
        <v>18.44</v>
      </c>
      <c r="BW968" s="4"/>
      <c r="BX968" s="6"/>
      <c r="BY968" s="5"/>
      <c r="BZ968" s="5"/>
      <c r="CA968" s="4"/>
      <c r="CB968" s="6"/>
      <c r="CC968" s="4"/>
      <c r="CD968" s="6"/>
      <c r="CE968" s="5"/>
      <c r="CF968" s="5"/>
      <c r="CG968" s="4"/>
      <c r="CH968" s="6"/>
      <c r="CI968" s="4"/>
      <c r="CJ968" s="6"/>
      <c r="CK968" s="5"/>
      <c r="CL968" s="5"/>
      <c r="CM968" s="4">
        <v>1</v>
      </c>
      <c r="CN968" s="6">
        <v>49.99</v>
      </c>
      <c r="CO968" s="4"/>
      <c r="CP968" s="6"/>
      <c r="CQ968" s="5"/>
      <c r="CR968" s="5"/>
      <c r="CS968" s="4"/>
      <c r="CT968" s="6"/>
      <c r="CU968" s="4"/>
      <c r="CV968" s="6"/>
      <c r="CW968" s="5"/>
      <c r="CX968" s="5"/>
      <c r="CY968" s="4"/>
      <c r="CZ968" s="6"/>
      <c r="DA968" s="4"/>
      <c r="DB968" s="6"/>
      <c r="DC968" s="5"/>
      <c r="DD968" s="5"/>
      <c r="DE968" s="4"/>
      <c r="DF968" s="6"/>
      <c r="DG968" s="4"/>
      <c r="DH968" s="6"/>
      <c r="DI968" s="5"/>
      <c r="DJ968" s="5"/>
      <c r="DK968" s="4"/>
      <c r="DL968" s="6"/>
      <c r="DM968" s="4"/>
      <c r="DN968" s="6"/>
      <c r="DO968" s="5"/>
      <c r="DP968" s="5"/>
      <c r="DQ968" s="4"/>
      <c r="DR968" s="6"/>
      <c r="DS968" s="4"/>
      <c r="DT968" s="6"/>
      <c r="DU968" s="5"/>
      <c r="DV968" s="5"/>
      <c r="DW968" s="4"/>
      <c r="DX968" s="6"/>
      <c r="DY968" s="4"/>
      <c r="DZ968" s="6"/>
      <c r="EA968" s="5"/>
      <c r="EB968" s="5"/>
      <c r="EC968" s="4"/>
      <c r="ED968" s="6"/>
      <c r="EE968" s="4"/>
      <c r="EF968" s="6"/>
      <c r="EG968" s="5"/>
      <c r="EH968" s="5"/>
      <c r="EI968" s="4"/>
      <c r="EJ968" s="6"/>
      <c r="EK968" s="4"/>
      <c r="EL968" s="6"/>
      <c r="EM968" s="5"/>
      <c r="EN968" s="5"/>
      <c r="EO968" s="4"/>
      <c r="EP968" s="6"/>
      <c r="EQ968" s="4"/>
      <c r="ER968" s="6"/>
      <c r="ES968" s="5"/>
      <c r="ET968" s="5"/>
      <c r="EU968" s="4"/>
      <c r="EV968" s="6"/>
      <c r="EW968" s="4"/>
      <c r="EX968" s="6"/>
      <c r="EY968" s="5"/>
      <c r="EZ968" s="5"/>
      <c r="FA968" s="4"/>
      <c r="FB968" s="6"/>
      <c r="FC968" s="4"/>
      <c r="FD968" s="6"/>
      <c r="FE968" s="5"/>
      <c r="FF968" s="5"/>
      <c r="FG968" s="4"/>
      <c r="FH968" s="6"/>
      <c r="FI968" s="4"/>
      <c r="FJ968" s="6"/>
      <c r="FK968" s="5"/>
      <c r="FL968" s="5"/>
      <c r="FM968" s="4"/>
      <c r="FN968" s="6"/>
      <c r="FO968" s="4"/>
      <c r="FP968" s="6"/>
      <c r="FQ968" s="5"/>
      <c r="FR968" s="5"/>
      <c r="FS968" s="4"/>
      <c r="FT968" s="6"/>
      <c r="FU968" s="4"/>
      <c r="FV968" s="6"/>
      <c r="FW968" s="5"/>
      <c r="FX968" s="5"/>
      <c r="FY968" s="4"/>
      <c r="FZ968" s="6"/>
      <c r="GA968" s="4"/>
      <c r="GB968" s="6"/>
      <c r="GC968" s="5"/>
      <c r="GD968" s="5"/>
      <c r="GE968" s="4"/>
      <c r="GF968" s="6"/>
      <c r="GG968" s="4"/>
      <c r="GH968" s="6"/>
      <c r="GI968" s="5"/>
      <c r="GJ968" s="5"/>
      <c r="GK968" s="4"/>
      <c r="GL968" s="6"/>
      <c r="GM968" s="4"/>
      <c r="GN968" s="6"/>
      <c r="GO968" s="5"/>
      <c r="GP968" s="5"/>
      <c r="GQ968" s="4"/>
      <c r="GR968" s="6"/>
      <c r="GS968" s="4"/>
      <c r="GT968" s="6"/>
      <c r="GU968" s="5"/>
      <c r="GV968" s="5"/>
      <c r="GW968" s="4"/>
      <c r="GX968" s="6"/>
      <c r="GY968" s="4"/>
      <c r="GZ968" s="6"/>
      <c r="HA968" s="5"/>
      <c r="HB968" s="5"/>
      <c r="HC968" s="4"/>
      <c r="HD968" s="6"/>
      <c r="HE968" s="4"/>
      <c r="HF968" s="6"/>
      <c r="HG968" s="5"/>
      <c r="HH968" s="5"/>
      <c r="HI968" s="4"/>
      <c r="HJ968" s="6"/>
      <c r="HK968" s="4"/>
      <c r="HL968" s="6"/>
      <c r="HM968" s="5"/>
      <c r="HN968" s="5"/>
      <c r="HO968" s="4"/>
      <c r="HP968" s="6"/>
      <c r="HQ968" s="4"/>
      <c r="HR968" s="6"/>
      <c r="HS968" s="5"/>
      <c r="HT968" s="5"/>
      <c r="HU968" s="4"/>
      <c r="HV968" s="6"/>
      <c r="HW968" s="4"/>
      <c r="HX968" s="6"/>
      <c r="HY968" s="5"/>
      <c r="HZ968" s="5"/>
      <c r="IA968" s="4"/>
      <c r="IB968" s="6"/>
      <c r="IC968" s="4"/>
      <c r="ID968" s="6"/>
      <c r="IE968" s="5"/>
      <c r="IF968" s="5"/>
      <c r="IG968" s="4"/>
      <c r="IH968" s="6"/>
      <c r="II968" s="4"/>
      <c r="IJ968" s="6"/>
      <c r="IK968" s="5"/>
      <c r="IL968" s="5"/>
      <c r="IM968" s="4"/>
      <c r="IN968" s="6"/>
      <c r="IO968" s="4"/>
      <c r="IP968" s="6"/>
      <c r="IQ968" s="5"/>
      <c r="IR968" s="5"/>
      <c r="IS968" s="4"/>
      <c r="IT968" s="6"/>
      <c r="IU968" s="4"/>
      <c r="IV968" s="6"/>
      <c r="IW968" s="5"/>
      <c r="IX968" s="5"/>
      <c r="IY968" s="4"/>
      <c r="IZ968" s="6"/>
      <c r="JA968" s="4"/>
      <c r="JB968" s="6"/>
      <c r="JC968" s="5"/>
      <c r="JD968" s="5"/>
      <c r="JE968" s="4"/>
      <c r="JF968" s="6"/>
      <c r="JG968" s="4"/>
      <c r="JH968" s="6"/>
      <c r="JI968" s="5"/>
      <c r="JJ968" s="5"/>
      <c r="JK968" s="4"/>
      <c r="JL968" s="6"/>
      <c r="JM968" s="4"/>
      <c r="JN968" s="6"/>
      <c r="JO968" s="5"/>
      <c r="JP968" s="5"/>
      <c r="JQ968" s="4"/>
      <c r="JR968" s="6"/>
      <c r="JS968" s="4"/>
      <c r="JT968" s="6"/>
      <c r="JU968" s="5"/>
      <c r="JV968" s="5"/>
      <c r="JW968" s="4"/>
      <c r="JX968" s="6"/>
      <c r="JY968" s="4"/>
      <c r="JZ968" s="6"/>
      <c r="KA968" s="5"/>
      <c r="KB968" s="5"/>
      <c r="KC968" s="4"/>
      <c r="KD968" s="6"/>
      <c r="KE968" s="4"/>
      <c r="KF968" s="6"/>
      <c r="KG968" s="5"/>
      <c r="KH968" s="5"/>
      <c r="KI968" s="4"/>
      <c r="KJ968" s="6"/>
      <c r="KK968" s="4"/>
      <c r="KL968" s="6"/>
      <c r="KM968" s="5"/>
      <c r="KN968" s="5"/>
    </row>
    <row r="969">
      <c r="A969" s="3" t="s">
        <v>85</v>
      </c>
      <c r="B969" s="3" t="s">
        <v>814</v>
      </c>
      <c r="C969" s="3" t="s">
        <v>449</v>
      </c>
      <c r="D969" s="3" t="s">
        <v>649</v>
      </c>
      <c r="E969" s="3" t="s">
        <v>815</v>
      </c>
      <c r="F969" s="3" t="s">
        <v>815</v>
      </c>
      <c r="G969" s="3" t="s">
        <v>815</v>
      </c>
      <c r="H969" s="3" t="s">
        <v>129</v>
      </c>
      <c r="I969" s="3" t="s">
        <v>1311</v>
      </c>
      <c r="J969" s="3" t="s">
        <v>1455</v>
      </c>
      <c r="K969" s="4">
        <v>1924</v>
      </c>
      <c r="L969" s="4">
        <f>=ROUNDDOWN(53.1491712707182,0)</f>
      </c>
      <c r="M969" s="4"/>
      <c r="N969" s="5">
        <v>1</v>
      </c>
      <c r="O969" s="4"/>
      <c r="P969" s="4">
        <f>=ROUNDDOWN({0},0)</f>
      </c>
      <c r="Q969" s="4"/>
      <c r="R969" s="5"/>
      <c r="S969" s="4">
        <v>75</v>
      </c>
      <c r="T969" s="6">
        <v>1849.95</v>
      </c>
      <c r="U969" s="4"/>
      <c r="V969" s="6"/>
      <c r="W969" s="5"/>
      <c r="X969" s="5"/>
      <c r="Y969" s="4"/>
      <c r="Z969" s="6"/>
      <c r="AA969" s="4"/>
      <c r="AB969" s="6"/>
      <c r="AC969" s="5"/>
      <c r="AD969" s="5"/>
      <c r="AE969" s="4"/>
      <c r="AF969" s="6"/>
      <c r="AG969" s="4"/>
      <c r="AH969" s="6"/>
      <c r="AI969" s="5"/>
      <c r="AJ969" s="5"/>
      <c r="AK969" s="4"/>
      <c r="AL969" s="6"/>
      <c r="AM969" s="4"/>
      <c r="AN969" s="6"/>
      <c r="AO969" s="5"/>
      <c r="AP969" s="5"/>
      <c r="AQ969" s="4"/>
      <c r="AR969" s="6"/>
      <c r="AS969" s="4"/>
      <c r="AT969" s="6"/>
      <c r="AU969" s="5"/>
      <c r="AV969" s="5"/>
      <c r="AW969" s="4"/>
      <c r="AX969" s="6"/>
      <c r="AY969" s="4"/>
      <c r="AZ969" s="6"/>
      <c r="BA969" s="5"/>
      <c r="BB969" s="5"/>
      <c r="BC969" s="4"/>
      <c r="BD969" s="6"/>
      <c r="BE969" s="4"/>
      <c r="BF969" s="6"/>
      <c r="BG969" s="5"/>
      <c r="BH969" s="5"/>
      <c r="BI969" s="4">
        <v>75</v>
      </c>
      <c r="BJ969" s="6">
        <v>1849.95</v>
      </c>
      <c r="BK969" s="4"/>
      <c r="BL969" s="6"/>
      <c r="BM969" s="5"/>
      <c r="BN969" s="5"/>
      <c r="BO969" s="4"/>
      <c r="BP969" s="6"/>
      <c r="BQ969" s="4"/>
      <c r="BR969" s="6"/>
      <c r="BS969" s="5"/>
      <c r="BT969" s="5"/>
      <c r="BU969" s="4"/>
      <c r="BV969" s="6"/>
      <c r="BW969" s="4"/>
      <c r="BX969" s="6"/>
      <c r="BY969" s="5"/>
      <c r="BZ969" s="5"/>
      <c r="CA969" s="4"/>
      <c r="CB969" s="6"/>
      <c r="CC969" s="4"/>
      <c r="CD969" s="6"/>
      <c r="CE969" s="5"/>
      <c r="CF969" s="5"/>
      <c r="CG969" s="4"/>
      <c r="CH969" s="6"/>
      <c r="CI969" s="4"/>
      <c r="CJ969" s="6"/>
      <c r="CK969" s="5"/>
      <c r="CL969" s="5"/>
      <c r="CM969" s="4"/>
      <c r="CN969" s="6"/>
      <c r="CO969" s="4"/>
      <c r="CP969" s="6"/>
      <c r="CQ969" s="5"/>
      <c r="CR969" s="5"/>
      <c r="CS969" s="4"/>
      <c r="CT969" s="6"/>
      <c r="CU969" s="4"/>
      <c r="CV969" s="6"/>
      <c r="CW969" s="5"/>
      <c r="CX969" s="5"/>
      <c r="CY969" s="4"/>
      <c r="CZ969" s="6"/>
      <c r="DA969" s="4"/>
      <c r="DB969" s="6"/>
      <c r="DC969" s="5"/>
      <c r="DD969" s="5"/>
      <c r="DE969" s="4"/>
      <c r="DF969" s="6"/>
      <c r="DG969" s="4"/>
      <c r="DH969" s="6"/>
      <c r="DI969" s="5"/>
      <c r="DJ969" s="5"/>
      <c r="DK969" s="4"/>
      <c r="DL969" s="6"/>
      <c r="DM969" s="4"/>
      <c r="DN969" s="6"/>
      <c r="DO969" s="5"/>
      <c r="DP969" s="5"/>
      <c r="DQ969" s="4"/>
      <c r="DR969" s="6"/>
      <c r="DS969" s="4"/>
      <c r="DT969" s="6"/>
      <c r="DU969" s="5"/>
      <c r="DV969" s="5"/>
      <c r="DW969" s="4"/>
      <c r="DX969" s="6"/>
      <c r="DY969" s="4"/>
      <c r="DZ969" s="6"/>
      <c r="EA969" s="5"/>
      <c r="EB969" s="5"/>
      <c r="EC969" s="4"/>
      <c r="ED969" s="6"/>
      <c r="EE969" s="4"/>
      <c r="EF969" s="6"/>
      <c r="EG969" s="5"/>
      <c r="EH969" s="5"/>
      <c r="EI969" s="4"/>
      <c r="EJ969" s="6"/>
      <c r="EK969" s="4"/>
      <c r="EL969" s="6"/>
      <c r="EM969" s="5"/>
      <c r="EN969" s="5"/>
      <c r="EO969" s="4"/>
      <c r="EP969" s="6"/>
      <c r="EQ969" s="4"/>
      <c r="ER969" s="6"/>
      <c r="ES969" s="5"/>
      <c r="ET969" s="5"/>
      <c r="EU969" s="4"/>
      <c r="EV969" s="6"/>
      <c r="EW969" s="4"/>
      <c r="EX969" s="6"/>
      <c r="EY969" s="5"/>
      <c r="EZ969" s="5"/>
      <c r="FA969" s="4"/>
      <c r="FB969" s="6"/>
      <c r="FC969" s="4"/>
      <c r="FD969" s="6"/>
      <c r="FE969" s="5"/>
      <c r="FF969" s="5"/>
      <c r="FG969" s="4"/>
      <c r="FH969" s="6"/>
      <c r="FI969" s="4"/>
      <c r="FJ969" s="6"/>
      <c r="FK969" s="5"/>
      <c r="FL969" s="5"/>
      <c r="FM969" s="4"/>
      <c r="FN969" s="6"/>
      <c r="FO969" s="4"/>
      <c r="FP969" s="6"/>
      <c r="FQ969" s="5"/>
      <c r="FR969" s="5"/>
      <c r="FS969" s="4"/>
      <c r="FT969" s="6"/>
      <c r="FU969" s="4"/>
      <c r="FV969" s="6"/>
      <c r="FW969" s="5"/>
      <c r="FX969" s="5"/>
      <c r="FY969" s="4"/>
      <c r="FZ969" s="6"/>
      <c r="GA969" s="4"/>
      <c r="GB969" s="6"/>
      <c r="GC969" s="5"/>
      <c r="GD969" s="5"/>
      <c r="GE969" s="4"/>
      <c r="GF969" s="6"/>
      <c r="GG969" s="4"/>
      <c r="GH969" s="6"/>
      <c r="GI969" s="5"/>
      <c r="GJ969" s="5"/>
      <c r="GK969" s="4"/>
      <c r="GL969" s="6"/>
      <c r="GM969" s="4"/>
      <c r="GN969" s="6"/>
      <c r="GO969" s="5"/>
      <c r="GP969" s="5"/>
      <c r="GQ969" s="4"/>
      <c r="GR969" s="6"/>
      <c r="GS969" s="4"/>
      <c r="GT969" s="6"/>
      <c r="GU969" s="5"/>
      <c r="GV969" s="5"/>
      <c r="GW969" s="4"/>
      <c r="GX969" s="6"/>
      <c r="GY969" s="4"/>
      <c r="GZ969" s="6"/>
      <c r="HA969" s="5"/>
      <c r="HB969" s="5"/>
      <c r="HC969" s="4"/>
      <c r="HD969" s="6"/>
      <c r="HE969" s="4"/>
      <c r="HF969" s="6"/>
      <c r="HG969" s="5"/>
      <c r="HH969" s="5"/>
      <c r="HI969" s="4"/>
      <c r="HJ969" s="6"/>
      <c r="HK969" s="4"/>
      <c r="HL969" s="6"/>
      <c r="HM969" s="5"/>
      <c r="HN969" s="5"/>
      <c r="HO969" s="4"/>
      <c r="HP969" s="6"/>
      <c r="HQ969" s="4"/>
      <c r="HR969" s="6"/>
      <c r="HS969" s="5"/>
      <c r="HT969" s="5"/>
      <c r="HU969" s="4"/>
      <c r="HV969" s="6"/>
      <c r="HW969" s="4"/>
      <c r="HX969" s="6"/>
      <c r="HY969" s="5"/>
      <c r="HZ969" s="5"/>
      <c r="IA969" s="4"/>
      <c r="IB969" s="6"/>
      <c r="IC969" s="4"/>
      <c r="ID969" s="6"/>
      <c r="IE969" s="5"/>
      <c r="IF969" s="5"/>
      <c r="IG969" s="4"/>
      <c r="IH969" s="6"/>
      <c r="II969" s="4"/>
      <c r="IJ969" s="6"/>
      <c r="IK969" s="5"/>
      <c r="IL969" s="5"/>
      <c r="IM969" s="4"/>
      <c r="IN969" s="6"/>
      <c r="IO969" s="4"/>
      <c r="IP969" s="6"/>
      <c r="IQ969" s="5"/>
      <c r="IR969" s="5"/>
      <c r="IS969" s="4"/>
      <c r="IT969" s="6"/>
      <c r="IU969" s="4"/>
      <c r="IV969" s="6"/>
      <c r="IW969" s="5"/>
      <c r="IX969" s="5"/>
      <c r="IY969" s="4"/>
      <c r="IZ969" s="6"/>
      <c r="JA969" s="4"/>
      <c r="JB969" s="6"/>
      <c r="JC969" s="5"/>
      <c r="JD969" s="5"/>
      <c r="JE969" s="4"/>
      <c r="JF969" s="6"/>
      <c r="JG969" s="4"/>
      <c r="JH969" s="6"/>
      <c r="JI969" s="5"/>
      <c r="JJ969" s="5"/>
      <c r="JK969" s="4"/>
      <c r="JL969" s="6"/>
      <c r="JM969" s="4"/>
      <c r="JN969" s="6"/>
      <c r="JO969" s="5"/>
      <c r="JP969" s="5"/>
      <c r="JQ969" s="4"/>
      <c r="JR969" s="6"/>
      <c r="JS969" s="4"/>
      <c r="JT969" s="6"/>
      <c r="JU969" s="5"/>
      <c r="JV969" s="5"/>
      <c r="JW969" s="4"/>
      <c r="JX969" s="6"/>
      <c r="JY969" s="4"/>
      <c r="JZ969" s="6"/>
      <c r="KA969" s="5"/>
      <c r="KB969" s="5"/>
      <c r="KC969" s="4"/>
      <c r="KD969" s="6"/>
      <c r="KE969" s="4"/>
      <c r="KF969" s="6"/>
      <c r="KG969" s="5"/>
      <c r="KH969" s="5"/>
      <c r="KI969" s="4"/>
      <c r="KJ969" s="6"/>
      <c r="KK969" s="4"/>
      <c r="KL969" s="6"/>
      <c r="KM969" s="5"/>
      <c r="KN969" s="5"/>
    </row>
    <row r="970">
      <c r="A970" s="3" t="s">
        <v>85</v>
      </c>
      <c r="B970" s="3" t="s">
        <v>814</v>
      </c>
      <c r="C970" s="3" t="s">
        <v>449</v>
      </c>
      <c r="D970" s="3" t="s">
        <v>649</v>
      </c>
      <c r="E970" s="3" t="s">
        <v>815</v>
      </c>
      <c r="F970" s="3" t="s">
        <v>815</v>
      </c>
      <c r="G970" s="3" t="s">
        <v>815</v>
      </c>
      <c r="H970" s="3" t="s">
        <v>96</v>
      </c>
      <c r="I970" s="3" t="s">
        <v>1351</v>
      </c>
      <c r="J970" s="3" t="s">
        <v>1373</v>
      </c>
      <c r="K970" s="4">
        <v>2363</v>
      </c>
      <c r="L970" s="4">
        <f>=ROUNDDOWN(36.5224111282844,0)</f>
      </c>
      <c r="M970" s="4"/>
      <c r="N970" s="5">
        <v>1</v>
      </c>
      <c r="O970" s="4"/>
      <c r="P970" s="4">
        <f>=ROUNDDOWN({0},0)</f>
      </c>
      <c r="Q970" s="4"/>
      <c r="R970" s="5"/>
      <c r="S970" s="4">
        <v>38</v>
      </c>
      <c r="T970" s="6">
        <v>881.08</v>
      </c>
      <c r="U970" s="4"/>
      <c r="V970" s="6"/>
      <c r="W970" s="5"/>
      <c r="X970" s="5"/>
      <c r="Y970" s="4"/>
      <c r="Z970" s="6"/>
      <c r="AA970" s="4"/>
      <c r="AB970" s="6"/>
      <c r="AC970" s="5"/>
      <c r="AD970" s="5"/>
      <c r="AE970" s="4"/>
      <c r="AF970" s="6"/>
      <c r="AG970" s="4"/>
      <c r="AH970" s="6"/>
      <c r="AI970" s="5"/>
      <c r="AJ970" s="5"/>
      <c r="AK970" s="4"/>
      <c r="AL970" s="6"/>
      <c r="AM970" s="4"/>
      <c r="AN970" s="6"/>
      <c r="AO970" s="5"/>
      <c r="AP970" s="5"/>
      <c r="AQ970" s="4"/>
      <c r="AR970" s="6"/>
      <c r="AS970" s="4"/>
      <c r="AT970" s="6"/>
      <c r="AU970" s="5"/>
      <c r="AV970" s="5"/>
      <c r="AW970" s="4"/>
      <c r="AX970" s="6"/>
      <c r="AY970" s="4"/>
      <c r="AZ970" s="6"/>
      <c r="BA970" s="5"/>
      <c r="BB970" s="5"/>
      <c r="BC970" s="4"/>
      <c r="BD970" s="6"/>
      <c r="BE970" s="4"/>
      <c r="BF970" s="6"/>
      <c r="BG970" s="5"/>
      <c r="BH970" s="5"/>
      <c r="BI970" s="4">
        <v>30</v>
      </c>
      <c r="BJ970" s="6">
        <v>714.87</v>
      </c>
      <c r="BK970" s="4"/>
      <c r="BL970" s="6"/>
      <c r="BM970" s="5"/>
      <c r="BN970" s="5"/>
      <c r="BO970" s="4"/>
      <c r="BP970" s="6"/>
      <c r="BQ970" s="4"/>
      <c r="BR970" s="6"/>
      <c r="BS970" s="5"/>
      <c r="BT970" s="5"/>
      <c r="BU970" s="4">
        <v>8</v>
      </c>
      <c r="BV970" s="6">
        <v>166.21</v>
      </c>
      <c r="BW970" s="4"/>
      <c r="BX970" s="6"/>
      <c r="BY970" s="5"/>
      <c r="BZ970" s="5"/>
      <c r="CA970" s="4"/>
      <c r="CB970" s="6"/>
      <c r="CC970" s="4"/>
      <c r="CD970" s="6"/>
      <c r="CE970" s="5"/>
      <c r="CF970" s="5"/>
      <c r="CG970" s="4"/>
      <c r="CH970" s="6"/>
      <c r="CI970" s="4"/>
      <c r="CJ970" s="6"/>
      <c r="CK970" s="5"/>
      <c r="CL970" s="5"/>
      <c r="CM970" s="4"/>
      <c r="CN970" s="6"/>
      <c r="CO970" s="4"/>
      <c r="CP970" s="6"/>
      <c r="CQ970" s="5"/>
      <c r="CR970" s="5"/>
      <c r="CS970" s="4"/>
      <c r="CT970" s="6"/>
      <c r="CU970" s="4"/>
      <c r="CV970" s="6"/>
      <c r="CW970" s="5"/>
      <c r="CX970" s="5"/>
      <c r="CY970" s="4"/>
      <c r="CZ970" s="6"/>
      <c r="DA970" s="4"/>
      <c r="DB970" s="6"/>
      <c r="DC970" s="5"/>
      <c r="DD970" s="5"/>
      <c r="DE970" s="4"/>
      <c r="DF970" s="6"/>
      <c r="DG970" s="4"/>
      <c r="DH970" s="6"/>
      <c r="DI970" s="5"/>
      <c r="DJ970" s="5"/>
      <c r="DK970" s="4"/>
      <c r="DL970" s="6"/>
      <c r="DM970" s="4"/>
      <c r="DN970" s="6"/>
      <c r="DO970" s="5"/>
      <c r="DP970" s="5"/>
      <c r="DQ970" s="4"/>
      <c r="DR970" s="6"/>
      <c r="DS970" s="4"/>
      <c r="DT970" s="6"/>
      <c r="DU970" s="5"/>
      <c r="DV970" s="5"/>
      <c r="DW970" s="4"/>
      <c r="DX970" s="6"/>
      <c r="DY970" s="4"/>
      <c r="DZ970" s="6"/>
      <c r="EA970" s="5"/>
      <c r="EB970" s="5"/>
      <c r="EC970" s="4"/>
      <c r="ED970" s="6"/>
      <c r="EE970" s="4"/>
      <c r="EF970" s="6"/>
      <c r="EG970" s="5"/>
      <c r="EH970" s="5"/>
      <c r="EI970" s="4"/>
      <c r="EJ970" s="6"/>
      <c r="EK970" s="4"/>
      <c r="EL970" s="6"/>
      <c r="EM970" s="5"/>
      <c r="EN970" s="5"/>
      <c r="EO970" s="4"/>
      <c r="EP970" s="6"/>
      <c r="EQ970" s="4"/>
      <c r="ER970" s="6"/>
      <c r="ES970" s="5"/>
      <c r="ET970" s="5"/>
      <c r="EU970" s="4"/>
      <c r="EV970" s="6"/>
      <c r="EW970" s="4"/>
      <c r="EX970" s="6"/>
      <c r="EY970" s="5"/>
      <c r="EZ970" s="5"/>
      <c r="FA970" s="4"/>
      <c r="FB970" s="6"/>
      <c r="FC970" s="4"/>
      <c r="FD970" s="6"/>
      <c r="FE970" s="5"/>
      <c r="FF970" s="5"/>
      <c r="FG970" s="4"/>
      <c r="FH970" s="6"/>
      <c r="FI970" s="4"/>
      <c r="FJ970" s="6"/>
      <c r="FK970" s="5"/>
      <c r="FL970" s="5"/>
      <c r="FM970" s="4"/>
      <c r="FN970" s="6"/>
      <c r="FO970" s="4"/>
      <c r="FP970" s="6"/>
      <c r="FQ970" s="5"/>
      <c r="FR970" s="5"/>
      <c r="FS970" s="4"/>
      <c r="FT970" s="6"/>
      <c r="FU970" s="4"/>
      <c r="FV970" s="6"/>
      <c r="FW970" s="5"/>
      <c r="FX970" s="5"/>
      <c r="FY970" s="4"/>
      <c r="FZ970" s="6"/>
      <c r="GA970" s="4"/>
      <c r="GB970" s="6"/>
      <c r="GC970" s="5"/>
      <c r="GD970" s="5"/>
      <c r="GE970" s="4"/>
      <c r="GF970" s="6"/>
      <c r="GG970" s="4"/>
      <c r="GH970" s="6"/>
      <c r="GI970" s="5"/>
      <c r="GJ970" s="5"/>
      <c r="GK970" s="4"/>
      <c r="GL970" s="6"/>
      <c r="GM970" s="4"/>
      <c r="GN970" s="6"/>
      <c r="GO970" s="5"/>
      <c r="GP970" s="5"/>
      <c r="GQ970" s="4"/>
      <c r="GR970" s="6"/>
      <c r="GS970" s="4"/>
      <c r="GT970" s="6"/>
      <c r="GU970" s="5"/>
      <c r="GV970" s="5"/>
      <c r="GW970" s="4"/>
      <c r="GX970" s="6"/>
      <c r="GY970" s="4"/>
      <c r="GZ970" s="6"/>
      <c r="HA970" s="5"/>
      <c r="HB970" s="5"/>
      <c r="HC970" s="4"/>
      <c r="HD970" s="6"/>
      <c r="HE970" s="4"/>
      <c r="HF970" s="6"/>
      <c r="HG970" s="5"/>
      <c r="HH970" s="5"/>
      <c r="HI970" s="4"/>
      <c r="HJ970" s="6"/>
      <c r="HK970" s="4"/>
      <c r="HL970" s="6"/>
      <c r="HM970" s="5"/>
      <c r="HN970" s="5"/>
      <c r="HO970" s="4"/>
      <c r="HP970" s="6"/>
      <c r="HQ970" s="4"/>
      <c r="HR970" s="6"/>
      <c r="HS970" s="5"/>
      <c r="HT970" s="5"/>
      <c r="HU970" s="4"/>
      <c r="HV970" s="6"/>
      <c r="HW970" s="4"/>
      <c r="HX970" s="6"/>
      <c r="HY970" s="5"/>
      <c r="HZ970" s="5"/>
      <c r="IA970" s="4"/>
      <c r="IB970" s="6"/>
      <c r="IC970" s="4"/>
      <c r="ID970" s="6"/>
      <c r="IE970" s="5"/>
      <c r="IF970" s="5"/>
      <c r="IG970" s="4"/>
      <c r="IH970" s="6"/>
      <c r="II970" s="4"/>
      <c r="IJ970" s="6"/>
      <c r="IK970" s="5"/>
      <c r="IL970" s="5"/>
      <c r="IM970" s="4"/>
      <c r="IN970" s="6"/>
      <c r="IO970" s="4"/>
      <c r="IP970" s="6"/>
      <c r="IQ970" s="5"/>
      <c r="IR970" s="5"/>
      <c r="IS970" s="4"/>
      <c r="IT970" s="6"/>
      <c r="IU970" s="4"/>
      <c r="IV970" s="6"/>
      <c r="IW970" s="5"/>
      <c r="IX970" s="5"/>
      <c r="IY970" s="4"/>
      <c r="IZ970" s="6"/>
      <c r="JA970" s="4"/>
      <c r="JB970" s="6"/>
      <c r="JC970" s="5"/>
      <c r="JD970" s="5"/>
      <c r="JE970" s="4"/>
      <c r="JF970" s="6"/>
      <c r="JG970" s="4"/>
      <c r="JH970" s="6"/>
      <c r="JI970" s="5"/>
      <c r="JJ970" s="5"/>
      <c r="JK970" s="4"/>
      <c r="JL970" s="6"/>
      <c r="JM970" s="4"/>
      <c r="JN970" s="6"/>
      <c r="JO970" s="5"/>
      <c r="JP970" s="5"/>
      <c r="JQ970" s="4"/>
      <c r="JR970" s="6"/>
      <c r="JS970" s="4"/>
      <c r="JT970" s="6"/>
      <c r="JU970" s="5"/>
      <c r="JV970" s="5"/>
      <c r="JW970" s="4"/>
      <c r="JX970" s="6"/>
      <c r="JY970" s="4"/>
      <c r="JZ970" s="6"/>
      <c r="KA970" s="5"/>
      <c r="KB970" s="5"/>
      <c r="KC970" s="4"/>
      <c r="KD970" s="6"/>
      <c r="KE970" s="4"/>
      <c r="KF970" s="6"/>
      <c r="KG970" s="5"/>
      <c r="KH970" s="5"/>
      <c r="KI970" s="4"/>
      <c r="KJ970" s="6"/>
      <c r="KK970" s="4"/>
      <c r="KL970" s="6"/>
      <c r="KM970" s="5"/>
      <c r="KN970" s="5"/>
    </row>
    <row r="971">
      <c r="A971" s="3" t="s">
        <v>85</v>
      </c>
      <c r="B971" s="3" t="s">
        <v>814</v>
      </c>
      <c r="C971" s="3" t="s">
        <v>449</v>
      </c>
      <c r="D971" s="3" t="s">
        <v>649</v>
      </c>
      <c r="E971" s="3" t="s">
        <v>815</v>
      </c>
      <c r="F971" s="3" t="s">
        <v>815</v>
      </c>
      <c r="G971" s="3" t="s">
        <v>815</v>
      </c>
      <c r="H971" s="3" t="s">
        <v>96</v>
      </c>
      <c r="I971" s="3" t="s">
        <v>1323</v>
      </c>
      <c r="J971" s="3" t="s">
        <v>1373</v>
      </c>
      <c r="K971" s="4">
        <v>5928</v>
      </c>
      <c r="L971" s="4">
        <f>=ROUNDDOWN(73.2756489493201,0)</f>
      </c>
      <c r="M971" s="4"/>
      <c r="N971" s="5">
        <v>1</v>
      </c>
      <c r="O971" s="4"/>
      <c r="P971" s="4">
        <f>=ROUNDDOWN({0},0)</f>
      </c>
      <c r="Q971" s="4"/>
      <c r="R971" s="5"/>
      <c r="S971" s="4">
        <v>24</v>
      </c>
      <c r="T971" s="6">
        <v>635.28</v>
      </c>
      <c r="U971" s="4"/>
      <c r="V971" s="6"/>
      <c r="W971" s="5"/>
      <c r="X971" s="5"/>
      <c r="Y971" s="4"/>
      <c r="Z971" s="6"/>
      <c r="AA971" s="4"/>
      <c r="AB971" s="6"/>
      <c r="AC971" s="5"/>
      <c r="AD971" s="5"/>
      <c r="AE971" s="4"/>
      <c r="AF971" s="6"/>
      <c r="AG971" s="4"/>
      <c r="AH971" s="6"/>
      <c r="AI971" s="5"/>
      <c r="AJ971" s="5"/>
      <c r="AK971" s="4"/>
      <c r="AL971" s="6"/>
      <c r="AM971" s="4"/>
      <c r="AN971" s="6"/>
      <c r="AO971" s="5"/>
      <c r="AP971" s="5"/>
      <c r="AQ971" s="4"/>
      <c r="AR971" s="6"/>
      <c r="AS971" s="4"/>
      <c r="AT971" s="6"/>
      <c r="AU971" s="5"/>
      <c r="AV971" s="5"/>
      <c r="AW971" s="4"/>
      <c r="AX971" s="6"/>
      <c r="AY971" s="4"/>
      <c r="AZ971" s="6"/>
      <c r="BA971" s="5"/>
      <c r="BB971" s="5"/>
      <c r="BC971" s="4"/>
      <c r="BD971" s="6"/>
      <c r="BE971" s="4"/>
      <c r="BF971" s="6"/>
      <c r="BG971" s="5"/>
      <c r="BH971" s="5"/>
      <c r="BI971" s="4">
        <v>24</v>
      </c>
      <c r="BJ971" s="6">
        <v>635.28</v>
      </c>
      <c r="BK971" s="4"/>
      <c r="BL971" s="6"/>
      <c r="BM971" s="5"/>
      <c r="BN971" s="5"/>
      <c r="BO971" s="4"/>
      <c r="BP971" s="6"/>
      <c r="BQ971" s="4"/>
      <c r="BR971" s="6"/>
      <c r="BS971" s="5"/>
      <c r="BT971" s="5"/>
      <c r="BU971" s="4"/>
      <c r="BV971" s="6"/>
      <c r="BW971" s="4"/>
      <c r="BX971" s="6"/>
      <c r="BY971" s="5"/>
      <c r="BZ971" s="5"/>
      <c r="CA971" s="4"/>
      <c r="CB971" s="6"/>
      <c r="CC971" s="4"/>
      <c r="CD971" s="6"/>
      <c r="CE971" s="5"/>
      <c r="CF971" s="5"/>
      <c r="CG971" s="4"/>
      <c r="CH971" s="6"/>
      <c r="CI971" s="4"/>
      <c r="CJ971" s="6"/>
      <c r="CK971" s="5"/>
      <c r="CL971" s="5"/>
      <c r="CM971" s="4"/>
      <c r="CN971" s="6"/>
      <c r="CO971" s="4"/>
      <c r="CP971" s="6"/>
      <c r="CQ971" s="5"/>
      <c r="CR971" s="5"/>
      <c r="CS971" s="4"/>
      <c r="CT971" s="6"/>
      <c r="CU971" s="4"/>
      <c r="CV971" s="6"/>
      <c r="CW971" s="5"/>
      <c r="CX971" s="5"/>
      <c r="CY971" s="4"/>
      <c r="CZ971" s="6"/>
      <c r="DA971" s="4"/>
      <c r="DB971" s="6"/>
      <c r="DC971" s="5"/>
      <c r="DD971" s="5"/>
      <c r="DE971" s="4"/>
      <c r="DF971" s="6"/>
      <c r="DG971" s="4"/>
      <c r="DH971" s="6"/>
      <c r="DI971" s="5"/>
      <c r="DJ971" s="5"/>
      <c r="DK971" s="4"/>
      <c r="DL971" s="6"/>
      <c r="DM971" s="4"/>
      <c r="DN971" s="6"/>
      <c r="DO971" s="5"/>
      <c r="DP971" s="5"/>
      <c r="DQ971" s="4"/>
      <c r="DR971" s="6"/>
      <c r="DS971" s="4"/>
      <c r="DT971" s="6"/>
      <c r="DU971" s="5"/>
      <c r="DV971" s="5"/>
      <c r="DW971" s="4"/>
      <c r="DX971" s="6"/>
      <c r="DY971" s="4"/>
      <c r="DZ971" s="6"/>
      <c r="EA971" s="5"/>
      <c r="EB971" s="5"/>
      <c r="EC971" s="4"/>
      <c r="ED971" s="6"/>
      <c r="EE971" s="4"/>
      <c r="EF971" s="6"/>
      <c r="EG971" s="5"/>
      <c r="EH971" s="5"/>
      <c r="EI971" s="4"/>
      <c r="EJ971" s="6"/>
      <c r="EK971" s="4"/>
      <c r="EL971" s="6"/>
      <c r="EM971" s="5"/>
      <c r="EN971" s="5"/>
      <c r="EO971" s="4"/>
      <c r="EP971" s="6"/>
      <c r="EQ971" s="4"/>
      <c r="ER971" s="6"/>
      <c r="ES971" s="5"/>
      <c r="ET971" s="5"/>
      <c r="EU971" s="4"/>
      <c r="EV971" s="6"/>
      <c r="EW971" s="4"/>
      <c r="EX971" s="6"/>
      <c r="EY971" s="5"/>
      <c r="EZ971" s="5"/>
      <c r="FA971" s="4"/>
      <c r="FB971" s="6"/>
      <c r="FC971" s="4"/>
      <c r="FD971" s="6"/>
      <c r="FE971" s="5"/>
      <c r="FF971" s="5"/>
      <c r="FG971" s="4"/>
      <c r="FH971" s="6"/>
      <c r="FI971" s="4"/>
      <c r="FJ971" s="6"/>
      <c r="FK971" s="5"/>
      <c r="FL971" s="5"/>
      <c r="FM971" s="4"/>
      <c r="FN971" s="6"/>
      <c r="FO971" s="4"/>
      <c r="FP971" s="6"/>
      <c r="FQ971" s="5"/>
      <c r="FR971" s="5"/>
      <c r="FS971" s="4"/>
      <c r="FT971" s="6"/>
      <c r="FU971" s="4"/>
      <c r="FV971" s="6"/>
      <c r="FW971" s="5"/>
      <c r="FX971" s="5"/>
      <c r="FY971" s="4"/>
      <c r="FZ971" s="6"/>
      <c r="GA971" s="4"/>
      <c r="GB971" s="6"/>
      <c r="GC971" s="5"/>
      <c r="GD971" s="5"/>
      <c r="GE971" s="4"/>
      <c r="GF971" s="6"/>
      <c r="GG971" s="4"/>
      <c r="GH971" s="6"/>
      <c r="GI971" s="5"/>
      <c r="GJ971" s="5"/>
      <c r="GK971" s="4"/>
      <c r="GL971" s="6"/>
      <c r="GM971" s="4"/>
      <c r="GN971" s="6"/>
      <c r="GO971" s="5"/>
      <c r="GP971" s="5"/>
      <c r="GQ971" s="4"/>
      <c r="GR971" s="6"/>
      <c r="GS971" s="4"/>
      <c r="GT971" s="6"/>
      <c r="GU971" s="5"/>
      <c r="GV971" s="5"/>
      <c r="GW971" s="4"/>
      <c r="GX971" s="6"/>
      <c r="GY971" s="4"/>
      <c r="GZ971" s="6"/>
      <c r="HA971" s="5"/>
      <c r="HB971" s="5"/>
      <c r="HC971" s="4"/>
      <c r="HD971" s="6"/>
      <c r="HE971" s="4"/>
      <c r="HF971" s="6"/>
      <c r="HG971" s="5"/>
      <c r="HH971" s="5"/>
      <c r="HI971" s="4"/>
      <c r="HJ971" s="6"/>
      <c r="HK971" s="4"/>
      <c r="HL971" s="6"/>
      <c r="HM971" s="5"/>
      <c r="HN971" s="5"/>
      <c r="HO971" s="4"/>
      <c r="HP971" s="6"/>
      <c r="HQ971" s="4"/>
      <c r="HR971" s="6"/>
      <c r="HS971" s="5"/>
      <c r="HT971" s="5"/>
      <c r="HU971" s="4"/>
      <c r="HV971" s="6"/>
      <c r="HW971" s="4"/>
      <c r="HX971" s="6"/>
      <c r="HY971" s="5"/>
      <c r="HZ971" s="5"/>
      <c r="IA971" s="4"/>
      <c r="IB971" s="6"/>
      <c r="IC971" s="4"/>
      <c r="ID971" s="6"/>
      <c r="IE971" s="5"/>
      <c r="IF971" s="5"/>
      <c r="IG971" s="4"/>
      <c r="IH971" s="6"/>
      <c r="II971" s="4"/>
      <c r="IJ971" s="6"/>
      <c r="IK971" s="5"/>
      <c r="IL971" s="5"/>
      <c r="IM971" s="4"/>
      <c r="IN971" s="6"/>
      <c r="IO971" s="4"/>
      <c r="IP971" s="6"/>
      <c r="IQ971" s="5"/>
      <c r="IR971" s="5"/>
      <c r="IS971" s="4"/>
      <c r="IT971" s="6"/>
      <c r="IU971" s="4"/>
      <c r="IV971" s="6"/>
      <c r="IW971" s="5"/>
      <c r="IX971" s="5"/>
      <c r="IY971" s="4"/>
      <c r="IZ971" s="6"/>
      <c r="JA971" s="4"/>
      <c r="JB971" s="6"/>
      <c r="JC971" s="5"/>
      <c r="JD971" s="5"/>
      <c r="JE971" s="4"/>
      <c r="JF971" s="6"/>
      <c r="JG971" s="4"/>
      <c r="JH971" s="6"/>
      <c r="JI971" s="5"/>
      <c r="JJ971" s="5"/>
      <c r="JK971" s="4"/>
      <c r="JL971" s="6"/>
      <c r="JM971" s="4"/>
      <c r="JN971" s="6"/>
      <c r="JO971" s="5"/>
      <c r="JP971" s="5"/>
      <c r="JQ971" s="4"/>
      <c r="JR971" s="6"/>
      <c r="JS971" s="4"/>
      <c r="JT971" s="6"/>
      <c r="JU971" s="5"/>
      <c r="JV971" s="5"/>
      <c r="JW971" s="4"/>
      <c r="JX971" s="6"/>
      <c r="JY971" s="4"/>
      <c r="JZ971" s="6"/>
      <c r="KA971" s="5"/>
      <c r="KB971" s="5"/>
      <c r="KC971" s="4"/>
      <c r="KD971" s="6"/>
      <c r="KE971" s="4"/>
      <c r="KF971" s="6"/>
      <c r="KG971" s="5"/>
      <c r="KH971" s="5"/>
      <c r="KI971" s="4"/>
      <c r="KJ971" s="6"/>
      <c r="KK971" s="4"/>
      <c r="KL971" s="6"/>
      <c r="KM971" s="5"/>
      <c r="KN971" s="5"/>
    </row>
    <row r="972">
      <c r="A972" s="3" t="s">
        <v>85</v>
      </c>
      <c r="B972" s="3" t="s">
        <v>814</v>
      </c>
      <c r="C972" s="3" t="s">
        <v>449</v>
      </c>
      <c r="D972" s="3" t="s">
        <v>649</v>
      </c>
      <c r="E972" s="3" t="s">
        <v>815</v>
      </c>
      <c r="F972" s="3" t="s">
        <v>104</v>
      </c>
      <c r="G972" s="3" t="s">
        <v>104</v>
      </c>
      <c r="H972" s="3" t="s">
        <v>129</v>
      </c>
      <c r="I972" s="3" t="s">
        <v>1323</v>
      </c>
      <c r="J972" s="3" t="s">
        <v>1456</v>
      </c>
      <c r="K972" s="4">
        <v>3153</v>
      </c>
      <c r="L972" s="4">
        <f>=ROUNDDOWN(25.3864734299517,0)</f>
      </c>
      <c r="M972" s="4"/>
      <c r="N972" s="5">
        <v>1</v>
      </c>
      <c r="O972" s="4"/>
      <c r="P972" s="4">
        <f>=ROUNDDOWN({0},0)</f>
      </c>
      <c r="Q972" s="4"/>
      <c r="R972" s="5"/>
      <c r="S972" s="4">
        <v>6</v>
      </c>
      <c r="T972" s="6">
        <v>120.78</v>
      </c>
      <c r="U972" s="4"/>
      <c r="V972" s="6"/>
      <c r="W972" s="5"/>
      <c r="X972" s="5"/>
      <c r="Y972" s="4"/>
      <c r="Z972" s="6"/>
      <c r="AA972" s="4"/>
      <c r="AB972" s="6"/>
      <c r="AC972" s="5"/>
      <c r="AD972" s="5"/>
      <c r="AE972" s="4"/>
      <c r="AF972" s="6"/>
      <c r="AG972" s="4"/>
      <c r="AH972" s="6"/>
      <c r="AI972" s="5"/>
      <c r="AJ972" s="5"/>
      <c r="AK972" s="4"/>
      <c r="AL972" s="6"/>
      <c r="AM972" s="4"/>
      <c r="AN972" s="6"/>
      <c r="AO972" s="5"/>
      <c r="AP972" s="5"/>
      <c r="AQ972" s="4"/>
      <c r="AR972" s="6"/>
      <c r="AS972" s="4"/>
      <c r="AT972" s="6"/>
      <c r="AU972" s="5"/>
      <c r="AV972" s="5"/>
      <c r="AW972" s="4"/>
      <c r="AX972" s="6"/>
      <c r="AY972" s="4"/>
      <c r="AZ972" s="6"/>
      <c r="BA972" s="5"/>
      <c r="BB972" s="5"/>
      <c r="BC972" s="4"/>
      <c r="BD972" s="6"/>
      <c r="BE972" s="4"/>
      <c r="BF972" s="6"/>
      <c r="BG972" s="5"/>
      <c r="BH972" s="5"/>
      <c r="BI972" s="4">
        <v>6</v>
      </c>
      <c r="BJ972" s="6">
        <v>120.78</v>
      </c>
      <c r="BK972" s="4"/>
      <c r="BL972" s="6"/>
      <c r="BM972" s="5"/>
      <c r="BN972" s="5"/>
      <c r="BO972" s="4"/>
      <c r="BP972" s="6"/>
      <c r="BQ972" s="4"/>
      <c r="BR972" s="6"/>
      <c r="BS972" s="5"/>
      <c r="BT972" s="5"/>
      <c r="BU972" s="4"/>
      <c r="BV972" s="6"/>
      <c r="BW972" s="4"/>
      <c r="BX972" s="6"/>
      <c r="BY972" s="5"/>
      <c r="BZ972" s="5"/>
      <c r="CA972" s="4"/>
      <c r="CB972" s="6"/>
      <c r="CC972" s="4"/>
      <c r="CD972" s="6"/>
      <c r="CE972" s="5"/>
      <c r="CF972" s="5"/>
      <c r="CG972" s="4"/>
      <c r="CH972" s="6"/>
      <c r="CI972" s="4"/>
      <c r="CJ972" s="6"/>
      <c r="CK972" s="5"/>
      <c r="CL972" s="5"/>
      <c r="CM972" s="4"/>
      <c r="CN972" s="6"/>
      <c r="CO972" s="4"/>
      <c r="CP972" s="6"/>
      <c r="CQ972" s="5"/>
      <c r="CR972" s="5"/>
      <c r="CS972" s="4"/>
      <c r="CT972" s="6"/>
      <c r="CU972" s="4"/>
      <c r="CV972" s="6"/>
      <c r="CW972" s="5"/>
      <c r="CX972" s="5"/>
      <c r="CY972" s="4"/>
      <c r="CZ972" s="6"/>
      <c r="DA972" s="4"/>
      <c r="DB972" s="6"/>
      <c r="DC972" s="5"/>
      <c r="DD972" s="5"/>
      <c r="DE972" s="4"/>
      <c r="DF972" s="6"/>
      <c r="DG972" s="4"/>
      <c r="DH972" s="6"/>
      <c r="DI972" s="5"/>
      <c r="DJ972" s="5"/>
      <c r="DK972" s="4"/>
      <c r="DL972" s="6"/>
      <c r="DM972" s="4"/>
      <c r="DN972" s="6"/>
      <c r="DO972" s="5"/>
      <c r="DP972" s="5"/>
      <c r="DQ972" s="4"/>
      <c r="DR972" s="6"/>
      <c r="DS972" s="4"/>
      <c r="DT972" s="6"/>
      <c r="DU972" s="5"/>
      <c r="DV972" s="5"/>
      <c r="DW972" s="4"/>
      <c r="DX972" s="6"/>
      <c r="DY972" s="4"/>
      <c r="DZ972" s="6"/>
      <c r="EA972" s="5"/>
      <c r="EB972" s="5"/>
      <c r="EC972" s="4"/>
      <c r="ED972" s="6"/>
      <c r="EE972" s="4"/>
      <c r="EF972" s="6"/>
      <c r="EG972" s="5"/>
      <c r="EH972" s="5"/>
      <c r="EI972" s="4"/>
      <c r="EJ972" s="6"/>
      <c r="EK972" s="4"/>
      <c r="EL972" s="6"/>
      <c r="EM972" s="5"/>
      <c r="EN972" s="5"/>
      <c r="EO972" s="4"/>
      <c r="EP972" s="6"/>
      <c r="EQ972" s="4"/>
      <c r="ER972" s="6"/>
      <c r="ES972" s="5"/>
      <c r="ET972" s="5"/>
      <c r="EU972" s="4"/>
      <c r="EV972" s="6"/>
      <c r="EW972" s="4"/>
      <c r="EX972" s="6"/>
      <c r="EY972" s="5"/>
      <c r="EZ972" s="5"/>
      <c r="FA972" s="4"/>
      <c r="FB972" s="6"/>
      <c r="FC972" s="4"/>
      <c r="FD972" s="6"/>
      <c r="FE972" s="5"/>
      <c r="FF972" s="5"/>
      <c r="FG972" s="4"/>
      <c r="FH972" s="6"/>
      <c r="FI972" s="4"/>
      <c r="FJ972" s="6"/>
      <c r="FK972" s="5"/>
      <c r="FL972" s="5"/>
      <c r="FM972" s="4"/>
      <c r="FN972" s="6"/>
      <c r="FO972" s="4"/>
      <c r="FP972" s="6"/>
      <c r="FQ972" s="5"/>
      <c r="FR972" s="5"/>
      <c r="FS972" s="4"/>
      <c r="FT972" s="6"/>
      <c r="FU972" s="4"/>
      <c r="FV972" s="6"/>
      <c r="FW972" s="5"/>
      <c r="FX972" s="5"/>
      <c r="FY972" s="4"/>
      <c r="FZ972" s="6"/>
      <c r="GA972" s="4"/>
      <c r="GB972" s="6"/>
      <c r="GC972" s="5"/>
      <c r="GD972" s="5"/>
      <c r="GE972" s="4"/>
      <c r="GF972" s="6"/>
      <c r="GG972" s="4"/>
      <c r="GH972" s="6"/>
      <c r="GI972" s="5"/>
      <c r="GJ972" s="5"/>
      <c r="GK972" s="4"/>
      <c r="GL972" s="6"/>
      <c r="GM972" s="4"/>
      <c r="GN972" s="6"/>
      <c r="GO972" s="5"/>
      <c r="GP972" s="5"/>
      <c r="GQ972" s="4"/>
      <c r="GR972" s="6"/>
      <c r="GS972" s="4"/>
      <c r="GT972" s="6"/>
      <c r="GU972" s="5"/>
      <c r="GV972" s="5"/>
      <c r="GW972" s="4"/>
      <c r="GX972" s="6"/>
      <c r="GY972" s="4"/>
      <c r="GZ972" s="6"/>
      <c r="HA972" s="5"/>
      <c r="HB972" s="5"/>
      <c r="HC972" s="4"/>
      <c r="HD972" s="6"/>
      <c r="HE972" s="4"/>
      <c r="HF972" s="6"/>
      <c r="HG972" s="5"/>
      <c r="HH972" s="5"/>
      <c r="HI972" s="4"/>
      <c r="HJ972" s="6"/>
      <c r="HK972" s="4"/>
      <c r="HL972" s="6"/>
      <c r="HM972" s="5"/>
      <c r="HN972" s="5"/>
      <c r="HO972" s="4"/>
      <c r="HP972" s="6"/>
      <c r="HQ972" s="4"/>
      <c r="HR972" s="6"/>
      <c r="HS972" s="5"/>
      <c r="HT972" s="5"/>
      <c r="HU972" s="4"/>
      <c r="HV972" s="6"/>
      <c r="HW972" s="4"/>
      <c r="HX972" s="6"/>
      <c r="HY972" s="5"/>
      <c r="HZ972" s="5"/>
      <c r="IA972" s="4"/>
      <c r="IB972" s="6"/>
      <c r="IC972" s="4"/>
      <c r="ID972" s="6"/>
      <c r="IE972" s="5"/>
      <c r="IF972" s="5"/>
      <c r="IG972" s="4"/>
      <c r="IH972" s="6"/>
      <c r="II972" s="4"/>
      <c r="IJ972" s="6"/>
      <c r="IK972" s="5"/>
      <c r="IL972" s="5"/>
      <c r="IM972" s="4"/>
      <c r="IN972" s="6"/>
      <c r="IO972" s="4"/>
      <c r="IP972" s="6"/>
      <c r="IQ972" s="5"/>
      <c r="IR972" s="5"/>
      <c r="IS972" s="4"/>
      <c r="IT972" s="6"/>
      <c r="IU972" s="4"/>
      <c r="IV972" s="6"/>
      <c r="IW972" s="5"/>
      <c r="IX972" s="5"/>
      <c r="IY972" s="4"/>
      <c r="IZ972" s="6"/>
      <c r="JA972" s="4"/>
      <c r="JB972" s="6"/>
      <c r="JC972" s="5"/>
      <c r="JD972" s="5"/>
      <c r="JE972" s="4"/>
      <c r="JF972" s="6"/>
      <c r="JG972" s="4"/>
      <c r="JH972" s="6"/>
      <c r="JI972" s="5"/>
      <c r="JJ972" s="5"/>
      <c r="JK972" s="4"/>
      <c r="JL972" s="6"/>
      <c r="JM972" s="4"/>
      <c r="JN972" s="6"/>
      <c r="JO972" s="5"/>
      <c r="JP972" s="5"/>
      <c r="JQ972" s="4"/>
      <c r="JR972" s="6"/>
      <c r="JS972" s="4"/>
      <c r="JT972" s="6"/>
      <c r="JU972" s="5"/>
      <c r="JV972" s="5"/>
      <c r="JW972" s="4"/>
      <c r="JX972" s="6"/>
      <c r="JY972" s="4"/>
      <c r="JZ972" s="6"/>
      <c r="KA972" s="5"/>
      <c r="KB972" s="5"/>
      <c r="KC972" s="4"/>
      <c r="KD972" s="6"/>
      <c r="KE972" s="4"/>
      <c r="KF972" s="6"/>
      <c r="KG972" s="5"/>
      <c r="KH972" s="5"/>
      <c r="KI972" s="4"/>
      <c r="KJ972" s="6"/>
      <c r="KK972" s="4"/>
      <c r="KL972" s="6"/>
      <c r="KM972" s="5"/>
      <c r="KN972" s="5"/>
    </row>
    <row r="973">
      <c r="A973" s="3" t="s">
        <v>85</v>
      </c>
      <c r="B973" s="3" t="s">
        <v>814</v>
      </c>
      <c r="C973" s="3" t="s">
        <v>449</v>
      </c>
      <c r="D973" s="3" t="s">
        <v>649</v>
      </c>
      <c r="E973" s="3" t="s">
        <v>815</v>
      </c>
      <c r="F973" s="3" t="s">
        <v>815</v>
      </c>
      <c r="G973" s="3" t="s">
        <v>815</v>
      </c>
      <c r="H973" s="3" t="s">
        <v>129</v>
      </c>
      <c r="I973" s="3" t="s">
        <v>1362</v>
      </c>
      <c r="J973" s="3" t="s">
        <v>1373</v>
      </c>
      <c r="K973" s="4">
        <v>2337</v>
      </c>
      <c r="L973" s="4">
        <f>=ROUNDDOWN(39.5431472081218,0)</f>
      </c>
      <c r="M973" s="4"/>
      <c r="N973" s="5">
        <v>1</v>
      </c>
      <c r="O973" s="4"/>
      <c r="P973" s="4">
        <f>=ROUNDDOWN({0},0)</f>
      </c>
      <c r="Q973" s="4"/>
      <c r="R973" s="5"/>
      <c r="S973" s="4">
        <v>20</v>
      </c>
      <c r="T973" s="6">
        <v>482.09</v>
      </c>
      <c r="U973" s="4"/>
      <c r="V973" s="6"/>
      <c r="W973" s="5"/>
      <c r="X973" s="5"/>
      <c r="Y973" s="4"/>
      <c r="Z973" s="6"/>
      <c r="AA973" s="4"/>
      <c r="AB973" s="6"/>
      <c r="AC973" s="5"/>
      <c r="AD973" s="5"/>
      <c r="AE973" s="4"/>
      <c r="AF973" s="6"/>
      <c r="AG973" s="4"/>
      <c r="AH973" s="6"/>
      <c r="AI973" s="5"/>
      <c r="AJ973" s="5"/>
      <c r="AK973" s="4"/>
      <c r="AL973" s="6"/>
      <c r="AM973" s="4"/>
      <c r="AN973" s="6"/>
      <c r="AO973" s="5"/>
      <c r="AP973" s="5"/>
      <c r="AQ973" s="4"/>
      <c r="AR973" s="6"/>
      <c r="AS973" s="4"/>
      <c r="AT973" s="6"/>
      <c r="AU973" s="5"/>
      <c r="AV973" s="5"/>
      <c r="AW973" s="4"/>
      <c r="AX973" s="6"/>
      <c r="AY973" s="4"/>
      <c r="AZ973" s="6"/>
      <c r="BA973" s="5"/>
      <c r="BB973" s="5"/>
      <c r="BC973" s="4"/>
      <c r="BD973" s="6"/>
      <c r="BE973" s="4"/>
      <c r="BF973" s="6"/>
      <c r="BG973" s="5"/>
      <c r="BH973" s="5"/>
      <c r="BI973" s="4">
        <v>18</v>
      </c>
      <c r="BJ973" s="6">
        <v>432.21</v>
      </c>
      <c r="BK973" s="4"/>
      <c r="BL973" s="6"/>
      <c r="BM973" s="5"/>
      <c r="BN973" s="5"/>
      <c r="BO973" s="4"/>
      <c r="BP973" s="6"/>
      <c r="BQ973" s="4"/>
      <c r="BR973" s="6"/>
      <c r="BS973" s="5"/>
      <c r="BT973" s="5"/>
      <c r="BU973" s="4">
        <v>2</v>
      </c>
      <c r="BV973" s="6">
        <v>49.88</v>
      </c>
      <c r="BW973" s="4"/>
      <c r="BX973" s="6"/>
      <c r="BY973" s="5"/>
      <c r="BZ973" s="5"/>
      <c r="CA973" s="4"/>
      <c r="CB973" s="6"/>
      <c r="CC973" s="4"/>
      <c r="CD973" s="6"/>
      <c r="CE973" s="5"/>
      <c r="CF973" s="5"/>
      <c r="CG973" s="4"/>
      <c r="CH973" s="6"/>
      <c r="CI973" s="4"/>
      <c r="CJ973" s="6"/>
      <c r="CK973" s="5"/>
      <c r="CL973" s="5"/>
      <c r="CM973" s="4"/>
      <c r="CN973" s="6"/>
      <c r="CO973" s="4"/>
      <c r="CP973" s="6"/>
      <c r="CQ973" s="5"/>
      <c r="CR973" s="5"/>
      <c r="CS973" s="4"/>
      <c r="CT973" s="6"/>
      <c r="CU973" s="4"/>
      <c r="CV973" s="6"/>
      <c r="CW973" s="5"/>
      <c r="CX973" s="5"/>
      <c r="CY973" s="4"/>
      <c r="CZ973" s="6"/>
      <c r="DA973" s="4"/>
      <c r="DB973" s="6"/>
      <c r="DC973" s="5"/>
      <c r="DD973" s="5"/>
      <c r="DE973" s="4"/>
      <c r="DF973" s="6"/>
      <c r="DG973" s="4"/>
      <c r="DH973" s="6"/>
      <c r="DI973" s="5"/>
      <c r="DJ973" s="5"/>
      <c r="DK973" s="4"/>
      <c r="DL973" s="6"/>
      <c r="DM973" s="4"/>
      <c r="DN973" s="6"/>
      <c r="DO973" s="5"/>
      <c r="DP973" s="5"/>
      <c r="DQ973" s="4"/>
      <c r="DR973" s="6"/>
      <c r="DS973" s="4"/>
      <c r="DT973" s="6"/>
      <c r="DU973" s="5"/>
      <c r="DV973" s="5"/>
      <c r="DW973" s="4"/>
      <c r="DX973" s="6"/>
      <c r="DY973" s="4"/>
      <c r="DZ973" s="6"/>
      <c r="EA973" s="5"/>
      <c r="EB973" s="5"/>
      <c r="EC973" s="4"/>
      <c r="ED973" s="6"/>
      <c r="EE973" s="4"/>
      <c r="EF973" s="6"/>
      <c r="EG973" s="5"/>
      <c r="EH973" s="5"/>
      <c r="EI973" s="4"/>
      <c r="EJ973" s="6"/>
      <c r="EK973" s="4"/>
      <c r="EL973" s="6"/>
      <c r="EM973" s="5"/>
      <c r="EN973" s="5"/>
      <c r="EO973" s="4"/>
      <c r="EP973" s="6"/>
      <c r="EQ973" s="4"/>
      <c r="ER973" s="6"/>
      <c r="ES973" s="5"/>
      <c r="ET973" s="5"/>
      <c r="EU973" s="4"/>
      <c r="EV973" s="6"/>
      <c r="EW973" s="4"/>
      <c r="EX973" s="6"/>
      <c r="EY973" s="5"/>
      <c r="EZ973" s="5"/>
      <c r="FA973" s="4"/>
      <c r="FB973" s="6"/>
      <c r="FC973" s="4"/>
      <c r="FD973" s="6"/>
      <c r="FE973" s="5"/>
      <c r="FF973" s="5"/>
      <c r="FG973" s="4"/>
      <c r="FH973" s="6"/>
      <c r="FI973" s="4"/>
      <c r="FJ973" s="6"/>
      <c r="FK973" s="5"/>
      <c r="FL973" s="5"/>
      <c r="FM973" s="4"/>
      <c r="FN973" s="6"/>
      <c r="FO973" s="4"/>
      <c r="FP973" s="6"/>
      <c r="FQ973" s="5"/>
      <c r="FR973" s="5"/>
      <c r="FS973" s="4"/>
      <c r="FT973" s="6"/>
      <c r="FU973" s="4"/>
      <c r="FV973" s="6"/>
      <c r="FW973" s="5"/>
      <c r="FX973" s="5"/>
      <c r="FY973" s="4"/>
      <c r="FZ973" s="6"/>
      <c r="GA973" s="4"/>
      <c r="GB973" s="6"/>
      <c r="GC973" s="5"/>
      <c r="GD973" s="5"/>
      <c r="GE973" s="4"/>
      <c r="GF973" s="6"/>
      <c r="GG973" s="4"/>
      <c r="GH973" s="6"/>
      <c r="GI973" s="5"/>
      <c r="GJ973" s="5"/>
      <c r="GK973" s="4"/>
      <c r="GL973" s="6"/>
      <c r="GM973" s="4"/>
      <c r="GN973" s="6"/>
      <c r="GO973" s="5"/>
      <c r="GP973" s="5"/>
      <c r="GQ973" s="4"/>
      <c r="GR973" s="6"/>
      <c r="GS973" s="4"/>
      <c r="GT973" s="6"/>
      <c r="GU973" s="5"/>
      <c r="GV973" s="5"/>
      <c r="GW973" s="4"/>
      <c r="GX973" s="6"/>
      <c r="GY973" s="4"/>
      <c r="GZ973" s="6"/>
      <c r="HA973" s="5"/>
      <c r="HB973" s="5"/>
      <c r="HC973" s="4"/>
      <c r="HD973" s="6"/>
      <c r="HE973" s="4"/>
      <c r="HF973" s="6"/>
      <c r="HG973" s="5"/>
      <c r="HH973" s="5"/>
      <c r="HI973" s="4"/>
      <c r="HJ973" s="6"/>
      <c r="HK973" s="4"/>
      <c r="HL973" s="6"/>
      <c r="HM973" s="5"/>
      <c r="HN973" s="5"/>
      <c r="HO973" s="4"/>
      <c r="HP973" s="6"/>
      <c r="HQ973" s="4"/>
      <c r="HR973" s="6"/>
      <c r="HS973" s="5"/>
      <c r="HT973" s="5"/>
      <c r="HU973" s="4"/>
      <c r="HV973" s="6"/>
      <c r="HW973" s="4"/>
      <c r="HX973" s="6"/>
      <c r="HY973" s="5"/>
      <c r="HZ973" s="5"/>
      <c r="IA973" s="4"/>
      <c r="IB973" s="6"/>
      <c r="IC973" s="4"/>
      <c r="ID973" s="6"/>
      <c r="IE973" s="5"/>
      <c r="IF973" s="5"/>
      <c r="IG973" s="4"/>
      <c r="IH973" s="6"/>
      <c r="II973" s="4"/>
      <c r="IJ973" s="6"/>
      <c r="IK973" s="5"/>
      <c r="IL973" s="5"/>
      <c r="IM973" s="4"/>
      <c r="IN973" s="6"/>
      <c r="IO973" s="4"/>
      <c r="IP973" s="6"/>
      <c r="IQ973" s="5"/>
      <c r="IR973" s="5"/>
      <c r="IS973" s="4"/>
      <c r="IT973" s="6"/>
      <c r="IU973" s="4"/>
      <c r="IV973" s="6"/>
      <c r="IW973" s="5"/>
      <c r="IX973" s="5"/>
      <c r="IY973" s="4"/>
      <c r="IZ973" s="6"/>
      <c r="JA973" s="4"/>
      <c r="JB973" s="6"/>
      <c r="JC973" s="5"/>
      <c r="JD973" s="5"/>
      <c r="JE973" s="4"/>
      <c r="JF973" s="6"/>
      <c r="JG973" s="4"/>
      <c r="JH973" s="6"/>
      <c r="JI973" s="5"/>
      <c r="JJ973" s="5"/>
      <c r="JK973" s="4"/>
      <c r="JL973" s="6"/>
      <c r="JM973" s="4"/>
      <c r="JN973" s="6"/>
      <c r="JO973" s="5"/>
      <c r="JP973" s="5"/>
      <c r="JQ973" s="4"/>
      <c r="JR973" s="6"/>
      <c r="JS973" s="4"/>
      <c r="JT973" s="6"/>
      <c r="JU973" s="5"/>
      <c r="JV973" s="5"/>
      <c r="JW973" s="4"/>
      <c r="JX973" s="6"/>
      <c r="JY973" s="4"/>
      <c r="JZ973" s="6"/>
      <c r="KA973" s="5"/>
      <c r="KB973" s="5"/>
      <c r="KC973" s="4"/>
      <c r="KD973" s="6"/>
      <c r="KE973" s="4"/>
      <c r="KF973" s="6"/>
      <c r="KG973" s="5"/>
      <c r="KH973" s="5"/>
      <c r="KI973" s="4"/>
      <c r="KJ973" s="6"/>
      <c r="KK973" s="4"/>
      <c r="KL973" s="6"/>
      <c r="KM973" s="5"/>
      <c r="KN973" s="5"/>
    </row>
    <row r="974">
      <c r="A974" s="3" t="s">
        <v>85</v>
      </c>
      <c r="B974" s="3" t="s">
        <v>814</v>
      </c>
      <c r="C974" s="3" t="s">
        <v>449</v>
      </c>
      <c r="D974" s="3" t="s">
        <v>649</v>
      </c>
      <c r="E974" s="3" t="s">
        <v>815</v>
      </c>
      <c r="F974" s="3" t="s">
        <v>815</v>
      </c>
      <c r="G974" s="3" t="s">
        <v>815</v>
      </c>
      <c r="H974" s="3" t="s">
        <v>129</v>
      </c>
      <c r="I974" s="3" t="s">
        <v>1405</v>
      </c>
      <c r="J974" s="3" t="s">
        <v>1407</v>
      </c>
      <c r="K974" s="4">
        <v>2299</v>
      </c>
      <c r="L974" s="4">
        <f>=ROUNDDOWN(100.833333333333,0)</f>
      </c>
      <c r="M974" s="4"/>
      <c r="N974" s="5">
        <v>1</v>
      </c>
      <c r="O974" s="4"/>
      <c r="P974" s="4">
        <f>=ROUNDDOWN({0},0)</f>
      </c>
      <c r="Q974" s="4"/>
      <c r="R974" s="5"/>
      <c r="S974" s="4">
        <v>4</v>
      </c>
      <c r="T974" s="6">
        <v>79.44</v>
      </c>
      <c r="U974" s="4"/>
      <c r="V974" s="6"/>
      <c r="W974" s="5"/>
      <c r="X974" s="5"/>
      <c r="Y974" s="4"/>
      <c r="Z974" s="6"/>
      <c r="AA974" s="4"/>
      <c r="AB974" s="6"/>
      <c r="AC974" s="5"/>
      <c r="AD974" s="5"/>
      <c r="AE974" s="4"/>
      <c r="AF974" s="6"/>
      <c r="AG974" s="4"/>
      <c r="AH974" s="6"/>
      <c r="AI974" s="5"/>
      <c r="AJ974" s="5"/>
      <c r="AK974" s="4"/>
      <c r="AL974" s="6"/>
      <c r="AM974" s="4"/>
      <c r="AN974" s="6"/>
      <c r="AO974" s="5"/>
      <c r="AP974" s="5"/>
      <c r="AQ974" s="4"/>
      <c r="AR974" s="6"/>
      <c r="AS974" s="4"/>
      <c r="AT974" s="6"/>
      <c r="AU974" s="5"/>
      <c r="AV974" s="5"/>
      <c r="AW974" s="4"/>
      <c r="AX974" s="6"/>
      <c r="AY974" s="4"/>
      <c r="AZ974" s="6"/>
      <c r="BA974" s="5"/>
      <c r="BB974" s="5"/>
      <c r="BC974" s="4"/>
      <c r="BD974" s="6"/>
      <c r="BE974" s="4"/>
      <c r="BF974" s="6"/>
      <c r="BG974" s="5"/>
      <c r="BH974" s="5"/>
      <c r="BI974" s="4"/>
      <c r="BJ974" s="6"/>
      <c r="BK974" s="4"/>
      <c r="BL974" s="6"/>
      <c r="BM974" s="5"/>
      <c r="BN974" s="5"/>
      <c r="BO974" s="4"/>
      <c r="BP974" s="6"/>
      <c r="BQ974" s="4"/>
      <c r="BR974" s="6"/>
      <c r="BS974" s="5"/>
      <c r="BT974" s="5"/>
      <c r="BU974" s="4">
        <v>4</v>
      </c>
      <c r="BV974" s="6">
        <v>79.44</v>
      </c>
      <c r="BW974" s="4"/>
      <c r="BX974" s="6"/>
      <c r="BY974" s="5"/>
      <c r="BZ974" s="5"/>
      <c r="CA974" s="4"/>
      <c r="CB974" s="6"/>
      <c r="CC974" s="4"/>
      <c r="CD974" s="6"/>
      <c r="CE974" s="5"/>
      <c r="CF974" s="5"/>
      <c r="CG974" s="4"/>
      <c r="CH974" s="6"/>
      <c r="CI974" s="4"/>
      <c r="CJ974" s="6"/>
      <c r="CK974" s="5"/>
      <c r="CL974" s="5"/>
      <c r="CM974" s="4"/>
      <c r="CN974" s="6"/>
      <c r="CO974" s="4"/>
      <c r="CP974" s="6"/>
      <c r="CQ974" s="5"/>
      <c r="CR974" s="5"/>
      <c r="CS974" s="4"/>
      <c r="CT974" s="6"/>
      <c r="CU974" s="4"/>
      <c r="CV974" s="6"/>
      <c r="CW974" s="5"/>
      <c r="CX974" s="5"/>
      <c r="CY974" s="4"/>
      <c r="CZ974" s="6"/>
      <c r="DA974" s="4"/>
      <c r="DB974" s="6"/>
      <c r="DC974" s="5"/>
      <c r="DD974" s="5"/>
      <c r="DE974" s="4"/>
      <c r="DF974" s="6"/>
      <c r="DG974" s="4"/>
      <c r="DH974" s="6"/>
      <c r="DI974" s="5"/>
      <c r="DJ974" s="5"/>
      <c r="DK974" s="4"/>
      <c r="DL974" s="6"/>
      <c r="DM974" s="4"/>
      <c r="DN974" s="6"/>
      <c r="DO974" s="5"/>
      <c r="DP974" s="5"/>
      <c r="DQ974" s="4"/>
      <c r="DR974" s="6"/>
      <c r="DS974" s="4"/>
      <c r="DT974" s="6"/>
      <c r="DU974" s="5"/>
      <c r="DV974" s="5"/>
      <c r="DW974" s="4"/>
      <c r="DX974" s="6"/>
      <c r="DY974" s="4"/>
      <c r="DZ974" s="6"/>
      <c r="EA974" s="5"/>
      <c r="EB974" s="5"/>
      <c r="EC974" s="4"/>
      <c r="ED974" s="6"/>
      <c r="EE974" s="4"/>
      <c r="EF974" s="6"/>
      <c r="EG974" s="5"/>
      <c r="EH974" s="5"/>
      <c r="EI974" s="4"/>
      <c r="EJ974" s="6"/>
      <c r="EK974" s="4"/>
      <c r="EL974" s="6"/>
      <c r="EM974" s="5"/>
      <c r="EN974" s="5"/>
      <c r="EO974" s="4"/>
      <c r="EP974" s="6"/>
      <c r="EQ974" s="4"/>
      <c r="ER974" s="6"/>
      <c r="ES974" s="5"/>
      <c r="ET974" s="5"/>
      <c r="EU974" s="4"/>
      <c r="EV974" s="6"/>
      <c r="EW974" s="4"/>
      <c r="EX974" s="6"/>
      <c r="EY974" s="5"/>
      <c r="EZ974" s="5"/>
      <c r="FA974" s="4"/>
      <c r="FB974" s="6"/>
      <c r="FC974" s="4"/>
      <c r="FD974" s="6"/>
      <c r="FE974" s="5"/>
      <c r="FF974" s="5"/>
      <c r="FG974" s="4"/>
      <c r="FH974" s="6"/>
      <c r="FI974" s="4"/>
      <c r="FJ974" s="6"/>
      <c r="FK974" s="5"/>
      <c r="FL974" s="5"/>
      <c r="FM974" s="4"/>
      <c r="FN974" s="6"/>
      <c r="FO974" s="4"/>
      <c r="FP974" s="6"/>
      <c r="FQ974" s="5"/>
      <c r="FR974" s="5"/>
      <c r="FS974" s="4"/>
      <c r="FT974" s="6"/>
      <c r="FU974" s="4"/>
      <c r="FV974" s="6"/>
      <c r="FW974" s="5"/>
      <c r="FX974" s="5"/>
      <c r="FY974" s="4"/>
      <c r="FZ974" s="6"/>
      <c r="GA974" s="4"/>
      <c r="GB974" s="6"/>
      <c r="GC974" s="5"/>
      <c r="GD974" s="5"/>
      <c r="GE974" s="4"/>
      <c r="GF974" s="6"/>
      <c r="GG974" s="4"/>
      <c r="GH974" s="6"/>
      <c r="GI974" s="5"/>
      <c r="GJ974" s="5"/>
      <c r="GK974" s="4"/>
      <c r="GL974" s="6"/>
      <c r="GM974" s="4"/>
      <c r="GN974" s="6"/>
      <c r="GO974" s="5"/>
      <c r="GP974" s="5"/>
      <c r="GQ974" s="4"/>
      <c r="GR974" s="6"/>
      <c r="GS974" s="4"/>
      <c r="GT974" s="6"/>
      <c r="GU974" s="5"/>
      <c r="GV974" s="5"/>
      <c r="GW974" s="4"/>
      <c r="GX974" s="6"/>
      <c r="GY974" s="4"/>
      <c r="GZ974" s="6"/>
      <c r="HA974" s="5"/>
      <c r="HB974" s="5"/>
      <c r="HC974" s="4"/>
      <c r="HD974" s="6"/>
      <c r="HE974" s="4"/>
      <c r="HF974" s="6"/>
      <c r="HG974" s="5"/>
      <c r="HH974" s="5"/>
      <c r="HI974" s="4"/>
      <c r="HJ974" s="6"/>
      <c r="HK974" s="4"/>
      <c r="HL974" s="6"/>
      <c r="HM974" s="5"/>
      <c r="HN974" s="5"/>
      <c r="HO974" s="4"/>
      <c r="HP974" s="6"/>
      <c r="HQ974" s="4"/>
      <c r="HR974" s="6"/>
      <c r="HS974" s="5"/>
      <c r="HT974" s="5"/>
      <c r="HU974" s="4"/>
      <c r="HV974" s="6"/>
      <c r="HW974" s="4"/>
      <c r="HX974" s="6"/>
      <c r="HY974" s="5"/>
      <c r="HZ974" s="5"/>
      <c r="IA974" s="4"/>
      <c r="IB974" s="6"/>
      <c r="IC974" s="4"/>
      <c r="ID974" s="6"/>
      <c r="IE974" s="5"/>
      <c r="IF974" s="5"/>
      <c r="IG974" s="4"/>
      <c r="IH974" s="6"/>
      <c r="II974" s="4"/>
      <c r="IJ974" s="6"/>
      <c r="IK974" s="5"/>
      <c r="IL974" s="5"/>
      <c r="IM974" s="4"/>
      <c r="IN974" s="6"/>
      <c r="IO974" s="4"/>
      <c r="IP974" s="6"/>
      <c r="IQ974" s="5"/>
      <c r="IR974" s="5"/>
      <c r="IS974" s="4"/>
      <c r="IT974" s="6"/>
      <c r="IU974" s="4"/>
      <c r="IV974" s="6"/>
      <c r="IW974" s="5"/>
      <c r="IX974" s="5"/>
      <c r="IY974" s="4"/>
      <c r="IZ974" s="6"/>
      <c r="JA974" s="4"/>
      <c r="JB974" s="6"/>
      <c r="JC974" s="5"/>
      <c r="JD974" s="5"/>
      <c r="JE974" s="4"/>
      <c r="JF974" s="6"/>
      <c r="JG974" s="4"/>
      <c r="JH974" s="6"/>
      <c r="JI974" s="5"/>
      <c r="JJ974" s="5"/>
      <c r="JK974" s="4"/>
      <c r="JL974" s="6"/>
      <c r="JM974" s="4"/>
      <c r="JN974" s="6"/>
      <c r="JO974" s="5"/>
      <c r="JP974" s="5"/>
      <c r="JQ974" s="4"/>
      <c r="JR974" s="6"/>
      <c r="JS974" s="4"/>
      <c r="JT974" s="6"/>
      <c r="JU974" s="5"/>
      <c r="JV974" s="5"/>
      <c r="JW974" s="4"/>
      <c r="JX974" s="6"/>
      <c r="JY974" s="4"/>
      <c r="JZ974" s="6"/>
      <c r="KA974" s="5"/>
      <c r="KB974" s="5"/>
      <c r="KC974" s="4"/>
      <c r="KD974" s="6"/>
      <c r="KE974" s="4"/>
      <c r="KF974" s="6"/>
      <c r="KG974" s="5"/>
      <c r="KH974" s="5"/>
      <c r="KI974" s="4"/>
      <c r="KJ974" s="6"/>
      <c r="KK974" s="4"/>
      <c r="KL974" s="6"/>
      <c r="KM974" s="5"/>
      <c r="KN974" s="5"/>
    </row>
    <row r="975">
      <c r="A975" s="3" t="s">
        <v>85</v>
      </c>
      <c r="B975" s="3" t="s">
        <v>814</v>
      </c>
      <c r="C975" s="3" t="s">
        <v>449</v>
      </c>
      <c r="D975" s="3" t="s">
        <v>649</v>
      </c>
      <c r="E975" s="3" t="s">
        <v>815</v>
      </c>
      <c r="F975" s="3" t="s">
        <v>815</v>
      </c>
      <c r="G975" s="3" t="s">
        <v>815</v>
      </c>
      <c r="H975" s="3" t="s">
        <v>129</v>
      </c>
      <c r="I975" s="3" t="s">
        <v>1321</v>
      </c>
      <c r="J975" s="3" t="s">
        <v>1407</v>
      </c>
      <c r="K975" s="4">
        <v>896</v>
      </c>
      <c r="L975" s="4">
        <f>=ROUNDDOWN(49.7777777777778,0)</f>
      </c>
      <c r="M975" s="4">
        <v>702</v>
      </c>
      <c r="N975" s="5">
        <v>1</v>
      </c>
      <c r="O975" s="4"/>
      <c r="P975" s="4">
        <f>=ROUNDDOWN({0},0)</f>
      </c>
      <c r="Q975" s="4"/>
      <c r="R975" s="5"/>
      <c r="S975" s="4">
        <v>3</v>
      </c>
      <c r="T975" s="6">
        <v>60.39</v>
      </c>
      <c r="U975" s="4"/>
      <c r="V975" s="6"/>
      <c r="W975" s="5"/>
      <c r="X975" s="5"/>
      <c r="Y975" s="4"/>
      <c r="Z975" s="6"/>
      <c r="AA975" s="4"/>
      <c r="AB975" s="6"/>
      <c r="AC975" s="5"/>
      <c r="AD975" s="5"/>
      <c r="AE975" s="4"/>
      <c r="AF975" s="6"/>
      <c r="AG975" s="4"/>
      <c r="AH975" s="6"/>
      <c r="AI975" s="5"/>
      <c r="AJ975" s="5"/>
      <c r="AK975" s="4"/>
      <c r="AL975" s="6"/>
      <c r="AM975" s="4"/>
      <c r="AN975" s="6"/>
      <c r="AO975" s="5"/>
      <c r="AP975" s="5"/>
      <c r="AQ975" s="4"/>
      <c r="AR975" s="6"/>
      <c r="AS975" s="4"/>
      <c r="AT975" s="6"/>
      <c r="AU975" s="5"/>
      <c r="AV975" s="5"/>
      <c r="AW975" s="4"/>
      <c r="AX975" s="6"/>
      <c r="AY975" s="4"/>
      <c r="AZ975" s="6"/>
      <c r="BA975" s="5"/>
      <c r="BB975" s="5"/>
      <c r="BC975" s="4"/>
      <c r="BD975" s="6"/>
      <c r="BE975" s="4"/>
      <c r="BF975" s="6"/>
      <c r="BG975" s="5"/>
      <c r="BH975" s="5"/>
      <c r="BI975" s="4">
        <v>3</v>
      </c>
      <c r="BJ975" s="6">
        <v>60.39</v>
      </c>
      <c r="BK975" s="4"/>
      <c r="BL975" s="6"/>
      <c r="BM975" s="5"/>
      <c r="BN975" s="5"/>
      <c r="BO975" s="4"/>
      <c r="BP975" s="6"/>
      <c r="BQ975" s="4"/>
      <c r="BR975" s="6"/>
      <c r="BS975" s="5"/>
      <c r="BT975" s="5"/>
      <c r="BU975" s="4"/>
      <c r="BV975" s="6"/>
      <c r="BW975" s="4"/>
      <c r="BX975" s="6"/>
      <c r="BY975" s="5"/>
      <c r="BZ975" s="5"/>
      <c r="CA975" s="4"/>
      <c r="CB975" s="6"/>
      <c r="CC975" s="4"/>
      <c r="CD975" s="6"/>
      <c r="CE975" s="5"/>
      <c r="CF975" s="5"/>
      <c r="CG975" s="4"/>
      <c r="CH975" s="6"/>
      <c r="CI975" s="4"/>
      <c r="CJ975" s="6"/>
      <c r="CK975" s="5"/>
      <c r="CL975" s="5"/>
      <c r="CM975" s="4"/>
      <c r="CN975" s="6"/>
      <c r="CO975" s="4"/>
      <c r="CP975" s="6"/>
      <c r="CQ975" s="5"/>
      <c r="CR975" s="5"/>
      <c r="CS975" s="4"/>
      <c r="CT975" s="6"/>
      <c r="CU975" s="4"/>
      <c r="CV975" s="6"/>
      <c r="CW975" s="5"/>
      <c r="CX975" s="5"/>
      <c r="CY975" s="4"/>
      <c r="CZ975" s="6"/>
      <c r="DA975" s="4"/>
      <c r="DB975" s="6"/>
      <c r="DC975" s="5"/>
      <c r="DD975" s="5"/>
      <c r="DE975" s="4"/>
      <c r="DF975" s="6"/>
      <c r="DG975" s="4"/>
      <c r="DH975" s="6"/>
      <c r="DI975" s="5"/>
      <c r="DJ975" s="5"/>
      <c r="DK975" s="4"/>
      <c r="DL975" s="6"/>
      <c r="DM975" s="4"/>
      <c r="DN975" s="6"/>
      <c r="DO975" s="5"/>
      <c r="DP975" s="5"/>
      <c r="DQ975" s="4"/>
      <c r="DR975" s="6"/>
      <c r="DS975" s="4"/>
      <c r="DT975" s="6"/>
      <c r="DU975" s="5"/>
      <c r="DV975" s="5"/>
      <c r="DW975" s="4"/>
      <c r="DX975" s="6"/>
      <c r="DY975" s="4"/>
      <c r="DZ975" s="6"/>
      <c r="EA975" s="5"/>
      <c r="EB975" s="5"/>
      <c r="EC975" s="4"/>
      <c r="ED975" s="6"/>
      <c r="EE975" s="4"/>
      <c r="EF975" s="6"/>
      <c r="EG975" s="5"/>
      <c r="EH975" s="5"/>
      <c r="EI975" s="4"/>
      <c r="EJ975" s="6"/>
      <c r="EK975" s="4"/>
      <c r="EL975" s="6"/>
      <c r="EM975" s="5"/>
      <c r="EN975" s="5"/>
      <c r="EO975" s="4"/>
      <c r="EP975" s="6"/>
      <c r="EQ975" s="4"/>
      <c r="ER975" s="6"/>
      <c r="ES975" s="5"/>
      <c r="ET975" s="5"/>
      <c r="EU975" s="4"/>
      <c r="EV975" s="6"/>
      <c r="EW975" s="4"/>
      <c r="EX975" s="6"/>
      <c r="EY975" s="5"/>
      <c r="EZ975" s="5"/>
      <c r="FA975" s="4"/>
      <c r="FB975" s="6"/>
      <c r="FC975" s="4"/>
      <c r="FD975" s="6"/>
      <c r="FE975" s="5"/>
      <c r="FF975" s="5"/>
      <c r="FG975" s="4"/>
      <c r="FH975" s="6"/>
      <c r="FI975" s="4"/>
      <c r="FJ975" s="6"/>
      <c r="FK975" s="5"/>
      <c r="FL975" s="5"/>
      <c r="FM975" s="4"/>
      <c r="FN975" s="6"/>
      <c r="FO975" s="4"/>
      <c r="FP975" s="6"/>
      <c r="FQ975" s="5"/>
      <c r="FR975" s="5"/>
      <c r="FS975" s="4"/>
      <c r="FT975" s="6"/>
      <c r="FU975" s="4"/>
      <c r="FV975" s="6"/>
      <c r="FW975" s="5"/>
      <c r="FX975" s="5"/>
      <c r="FY975" s="4"/>
      <c r="FZ975" s="6"/>
      <c r="GA975" s="4"/>
      <c r="GB975" s="6"/>
      <c r="GC975" s="5"/>
      <c r="GD975" s="5"/>
      <c r="GE975" s="4"/>
      <c r="GF975" s="6"/>
      <c r="GG975" s="4"/>
      <c r="GH975" s="6"/>
      <c r="GI975" s="5"/>
      <c r="GJ975" s="5"/>
      <c r="GK975" s="4"/>
      <c r="GL975" s="6"/>
      <c r="GM975" s="4"/>
      <c r="GN975" s="6"/>
      <c r="GO975" s="5"/>
      <c r="GP975" s="5"/>
      <c r="GQ975" s="4"/>
      <c r="GR975" s="6"/>
      <c r="GS975" s="4"/>
      <c r="GT975" s="6"/>
      <c r="GU975" s="5"/>
      <c r="GV975" s="5"/>
      <c r="GW975" s="4"/>
      <c r="GX975" s="6"/>
      <c r="GY975" s="4"/>
      <c r="GZ975" s="6"/>
      <c r="HA975" s="5"/>
      <c r="HB975" s="5"/>
      <c r="HC975" s="4"/>
      <c r="HD975" s="6"/>
      <c r="HE975" s="4"/>
      <c r="HF975" s="6"/>
      <c r="HG975" s="5"/>
      <c r="HH975" s="5"/>
      <c r="HI975" s="4"/>
      <c r="HJ975" s="6"/>
      <c r="HK975" s="4"/>
      <c r="HL975" s="6"/>
      <c r="HM975" s="5"/>
      <c r="HN975" s="5"/>
      <c r="HO975" s="4"/>
      <c r="HP975" s="6"/>
      <c r="HQ975" s="4"/>
      <c r="HR975" s="6"/>
      <c r="HS975" s="5"/>
      <c r="HT975" s="5"/>
      <c r="HU975" s="4"/>
      <c r="HV975" s="6"/>
      <c r="HW975" s="4"/>
      <c r="HX975" s="6"/>
      <c r="HY975" s="5"/>
      <c r="HZ975" s="5"/>
      <c r="IA975" s="4"/>
      <c r="IB975" s="6"/>
      <c r="IC975" s="4"/>
      <c r="ID975" s="6"/>
      <c r="IE975" s="5"/>
      <c r="IF975" s="5"/>
      <c r="IG975" s="4"/>
      <c r="IH975" s="6"/>
      <c r="II975" s="4"/>
      <c r="IJ975" s="6"/>
      <c r="IK975" s="5"/>
      <c r="IL975" s="5"/>
      <c r="IM975" s="4"/>
      <c r="IN975" s="6"/>
      <c r="IO975" s="4"/>
      <c r="IP975" s="6"/>
      <c r="IQ975" s="5"/>
      <c r="IR975" s="5"/>
      <c r="IS975" s="4"/>
      <c r="IT975" s="6"/>
      <c r="IU975" s="4"/>
      <c r="IV975" s="6"/>
      <c r="IW975" s="5"/>
      <c r="IX975" s="5"/>
      <c r="IY975" s="4"/>
      <c r="IZ975" s="6"/>
      <c r="JA975" s="4"/>
      <c r="JB975" s="6"/>
      <c r="JC975" s="5"/>
      <c r="JD975" s="5"/>
      <c r="JE975" s="4"/>
      <c r="JF975" s="6"/>
      <c r="JG975" s="4"/>
      <c r="JH975" s="6"/>
      <c r="JI975" s="5"/>
      <c r="JJ975" s="5"/>
      <c r="JK975" s="4"/>
      <c r="JL975" s="6"/>
      <c r="JM975" s="4"/>
      <c r="JN975" s="6"/>
      <c r="JO975" s="5"/>
      <c r="JP975" s="5"/>
      <c r="JQ975" s="4"/>
      <c r="JR975" s="6"/>
      <c r="JS975" s="4"/>
      <c r="JT975" s="6"/>
      <c r="JU975" s="5"/>
      <c r="JV975" s="5"/>
      <c r="JW975" s="4"/>
      <c r="JX975" s="6"/>
      <c r="JY975" s="4"/>
      <c r="JZ975" s="6"/>
      <c r="KA975" s="5"/>
      <c r="KB975" s="5"/>
      <c r="KC975" s="4"/>
      <c r="KD975" s="6"/>
      <c r="KE975" s="4"/>
      <c r="KF975" s="6"/>
      <c r="KG975" s="5"/>
      <c r="KH975" s="5"/>
      <c r="KI975" s="4"/>
      <c r="KJ975" s="6"/>
      <c r="KK975" s="4"/>
      <c r="KL975" s="6"/>
      <c r="KM975" s="5"/>
      <c r="KN975" s="5"/>
    </row>
    <row r="976">
      <c r="A976" s="3" t="s">
        <v>85</v>
      </c>
      <c r="B976" s="3" t="s">
        <v>814</v>
      </c>
      <c r="C976" s="3" t="s">
        <v>449</v>
      </c>
      <c r="D976" s="3" t="s">
        <v>649</v>
      </c>
      <c r="E976" s="3" t="s">
        <v>815</v>
      </c>
      <c r="F976" s="3" t="s">
        <v>104</v>
      </c>
      <c r="G976" s="3" t="s">
        <v>104</v>
      </c>
      <c r="H976" s="3" t="s">
        <v>129</v>
      </c>
      <c r="I976" s="3" t="s">
        <v>1338</v>
      </c>
      <c r="J976" s="3" t="s">
        <v>1407</v>
      </c>
      <c r="K976" s="4">
        <v>1307</v>
      </c>
      <c r="L976" s="4">
        <f>=ROUNDDOWN(108.916666666667,0)</f>
      </c>
      <c r="M976" s="4"/>
      <c r="N976" s="5">
        <v>1</v>
      </c>
      <c r="O976" s="4"/>
      <c r="P976" s="4">
        <f>=ROUNDDOWN({0},0)</f>
      </c>
      <c r="Q976" s="4"/>
      <c r="R976" s="5"/>
      <c r="S976" s="4">
        <v>1</v>
      </c>
      <c r="T976" s="6">
        <v>31.21</v>
      </c>
      <c r="U976" s="4"/>
      <c r="V976" s="6"/>
      <c r="W976" s="5"/>
      <c r="X976" s="5"/>
      <c r="Y976" s="4"/>
      <c r="Z976" s="6"/>
      <c r="AA976" s="4"/>
      <c r="AB976" s="6"/>
      <c r="AC976" s="5"/>
      <c r="AD976" s="5"/>
      <c r="AE976" s="4"/>
      <c r="AF976" s="6"/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/>
      <c r="AR976" s="6"/>
      <c r="AS976" s="4"/>
      <c r="AT976" s="6"/>
      <c r="AU976" s="5"/>
      <c r="AV976" s="5"/>
      <c r="AW976" s="4"/>
      <c r="AX976" s="6"/>
      <c r="AY976" s="4"/>
      <c r="AZ976" s="6"/>
      <c r="BA976" s="5"/>
      <c r="BB976" s="5"/>
      <c r="BC976" s="4"/>
      <c r="BD976" s="6"/>
      <c r="BE976" s="4"/>
      <c r="BF976" s="6"/>
      <c r="BG976" s="5"/>
      <c r="BH976" s="5"/>
      <c r="BI976" s="4"/>
      <c r="BJ976" s="6"/>
      <c r="BK976" s="4"/>
      <c r="BL976" s="6"/>
      <c r="BM976" s="5"/>
      <c r="BN976" s="5"/>
      <c r="BO976" s="4"/>
      <c r="BP976" s="6"/>
      <c r="BQ976" s="4"/>
      <c r="BR976" s="6"/>
      <c r="BS976" s="5"/>
      <c r="BT976" s="5"/>
      <c r="BU976" s="4">
        <v>1</v>
      </c>
      <c r="BV976" s="6">
        <v>31.21</v>
      </c>
      <c r="BW976" s="4"/>
      <c r="BX976" s="6"/>
      <c r="BY976" s="5"/>
      <c r="BZ976" s="5"/>
      <c r="CA976" s="4"/>
      <c r="CB976" s="6"/>
      <c r="CC976" s="4"/>
      <c r="CD976" s="6"/>
      <c r="CE976" s="5"/>
      <c r="CF976" s="5"/>
      <c r="CG976" s="4"/>
      <c r="CH976" s="6"/>
      <c r="CI976" s="4"/>
      <c r="CJ976" s="6"/>
      <c r="CK976" s="5"/>
      <c r="CL976" s="5"/>
      <c r="CM976" s="4"/>
      <c r="CN976" s="6"/>
      <c r="CO976" s="4"/>
      <c r="CP976" s="6"/>
      <c r="CQ976" s="5"/>
      <c r="CR976" s="5"/>
      <c r="CS976" s="4"/>
      <c r="CT976" s="6"/>
      <c r="CU976" s="4"/>
      <c r="CV976" s="6"/>
      <c r="CW976" s="5"/>
      <c r="CX976" s="5"/>
      <c r="CY976" s="4"/>
      <c r="CZ976" s="6"/>
      <c r="DA976" s="4"/>
      <c r="DB976" s="6"/>
      <c r="DC976" s="5"/>
      <c r="DD976" s="5"/>
      <c r="DE976" s="4"/>
      <c r="DF976" s="6"/>
      <c r="DG976" s="4"/>
      <c r="DH976" s="6"/>
      <c r="DI976" s="5"/>
      <c r="DJ976" s="5"/>
      <c r="DK976" s="4"/>
      <c r="DL976" s="6"/>
      <c r="DM976" s="4"/>
      <c r="DN976" s="6"/>
      <c r="DO976" s="5"/>
      <c r="DP976" s="5"/>
      <c r="DQ976" s="4"/>
      <c r="DR976" s="6"/>
      <c r="DS976" s="4"/>
      <c r="DT976" s="6"/>
      <c r="DU976" s="5"/>
      <c r="DV976" s="5"/>
      <c r="DW976" s="4"/>
      <c r="DX976" s="6"/>
      <c r="DY976" s="4"/>
      <c r="DZ976" s="6"/>
      <c r="EA976" s="5"/>
      <c r="EB976" s="5"/>
      <c r="EC976" s="4"/>
      <c r="ED976" s="6"/>
      <c r="EE976" s="4"/>
      <c r="EF976" s="6"/>
      <c r="EG976" s="5"/>
      <c r="EH976" s="5"/>
      <c r="EI976" s="4"/>
      <c r="EJ976" s="6"/>
      <c r="EK976" s="4"/>
      <c r="EL976" s="6"/>
      <c r="EM976" s="5"/>
      <c r="EN976" s="5"/>
      <c r="EO976" s="4"/>
      <c r="EP976" s="6"/>
      <c r="EQ976" s="4"/>
      <c r="ER976" s="6"/>
      <c r="ES976" s="5"/>
      <c r="ET976" s="5"/>
      <c r="EU976" s="4"/>
      <c r="EV976" s="6"/>
      <c r="EW976" s="4"/>
      <c r="EX976" s="6"/>
      <c r="EY976" s="5"/>
      <c r="EZ976" s="5"/>
      <c r="FA976" s="4"/>
      <c r="FB976" s="6"/>
      <c r="FC976" s="4"/>
      <c r="FD976" s="6"/>
      <c r="FE976" s="5"/>
      <c r="FF976" s="5"/>
      <c r="FG976" s="4"/>
      <c r="FH976" s="6"/>
      <c r="FI976" s="4"/>
      <c r="FJ976" s="6"/>
      <c r="FK976" s="5"/>
      <c r="FL976" s="5"/>
      <c r="FM976" s="4"/>
      <c r="FN976" s="6"/>
      <c r="FO976" s="4"/>
      <c r="FP976" s="6"/>
      <c r="FQ976" s="5"/>
      <c r="FR976" s="5"/>
      <c r="FS976" s="4"/>
      <c r="FT976" s="6"/>
      <c r="FU976" s="4"/>
      <c r="FV976" s="6"/>
      <c r="FW976" s="5"/>
      <c r="FX976" s="5"/>
      <c r="FY976" s="4"/>
      <c r="FZ976" s="6"/>
      <c r="GA976" s="4"/>
      <c r="GB976" s="6"/>
      <c r="GC976" s="5"/>
      <c r="GD976" s="5"/>
      <c r="GE976" s="4"/>
      <c r="GF976" s="6"/>
      <c r="GG976" s="4"/>
      <c r="GH976" s="6"/>
      <c r="GI976" s="5"/>
      <c r="GJ976" s="5"/>
      <c r="GK976" s="4"/>
      <c r="GL976" s="6"/>
      <c r="GM976" s="4"/>
      <c r="GN976" s="6"/>
      <c r="GO976" s="5"/>
      <c r="GP976" s="5"/>
      <c r="GQ976" s="4"/>
      <c r="GR976" s="6"/>
      <c r="GS976" s="4"/>
      <c r="GT976" s="6"/>
      <c r="GU976" s="5"/>
      <c r="GV976" s="5"/>
      <c r="GW976" s="4"/>
      <c r="GX976" s="6"/>
      <c r="GY976" s="4"/>
      <c r="GZ976" s="6"/>
      <c r="HA976" s="5"/>
      <c r="HB976" s="5"/>
      <c r="HC976" s="4"/>
      <c r="HD976" s="6"/>
      <c r="HE976" s="4"/>
      <c r="HF976" s="6"/>
      <c r="HG976" s="5"/>
      <c r="HH976" s="5"/>
      <c r="HI976" s="4"/>
      <c r="HJ976" s="6"/>
      <c r="HK976" s="4"/>
      <c r="HL976" s="6"/>
      <c r="HM976" s="5"/>
      <c r="HN976" s="5"/>
      <c r="HO976" s="4"/>
      <c r="HP976" s="6"/>
      <c r="HQ976" s="4"/>
      <c r="HR976" s="6"/>
      <c r="HS976" s="5"/>
      <c r="HT976" s="5"/>
      <c r="HU976" s="4"/>
      <c r="HV976" s="6"/>
      <c r="HW976" s="4"/>
      <c r="HX976" s="6"/>
      <c r="HY976" s="5"/>
      <c r="HZ976" s="5"/>
      <c r="IA976" s="4"/>
      <c r="IB976" s="6"/>
      <c r="IC976" s="4"/>
      <c r="ID976" s="6"/>
      <c r="IE976" s="5"/>
      <c r="IF976" s="5"/>
      <c r="IG976" s="4"/>
      <c r="IH976" s="6"/>
      <c r="II976" s="4"/>
      <c r="IJ976" s="6"/>
      <c r="IK976" s="5"/>
      <c r="IL976" s="5"/>
      <c r="IM976" s="4"/>
      <c r="IN976" s="6"/>
      <c r="IO976" s="4"/>
      <c r="IP976" s="6"/>
      <c r="IQ976" s="5"/>
      <c r="IR976" s="5"/>
      <c r="IS976" s="4"/>
      <c r="IT976" s="6"/>
      <c r="IU976" s="4"/>
      <c r="IV976" s="6"/>
      <c r="IW976" s="5"/>
      <c r="IX976" s="5"/>
      <c r="IY976" s="4"/>
      <c r="IZ976" s="6"/>
      <c r="JA976" s="4"/>
      <c r="JB976" s="6"/>
      <c r="JC976" s="5"/>
      <c r="JD976" s="5"/>
      <c r="JE976" s="4"/>
      <c r="JF976" s="6"/>
      <c r="JG976" s="4"/>
      <c r="JH976" s="6"/>
      <c r="JI976" s="5"/>
      <c r="JJ976" s="5"/>
      <c r="JK976" s="4"/>
      <c r="JL976" s="6"/>
      <c r="JM976" s="4"/>
      <c r="JN976" s="6"/>
      <c r="JO976" s="5"/>
      <c r="JP976" s="5"/>
      <c r="JQ976" s="4"/>
      <c r="JR976" s="6"/>
      <c r="JS976" s="4"/>
      <c r="JT976" s="6"/>
      <c r="JU976" s="5"/>
      <c r="JV976" s="5"/>
      <c r="JW976" s="4"/>
      <c r="JX976" s="6"/>
      <c r="JY976" s="4"/>
      <c r="JZ976" s="6"/>
      <c r="KA976" s="5"/>
      <c r="KB976" s="5"/>
      <c r="KC976" s="4"/>
      <c r="KD976" s="6"/>
      <c r="KE976" s="4"/>
      <c r="KF976" s="6"/>
      <c r="KG976" s="5"/>
      <c r="KH976" s="5"/>
      <c r="KI976" s="4"/>
      <c r="KJ976" s="6"/>
      <c r="KK976" s="4"/>
      <c r="KL976" s="6"/>
      <c r="KM976" s="5"/>
      <c r="KN976" s="5"/>
    </row>
    <row r="977">
      <c r="A977" s="3" t="s">
        <v>85</v>
      </c>
      <c r="B977" s="3" t="s">
        <v>814</v>
      </c>
      <c r="C977" s="3" t="s">
        <v>449</v>
      </c>
      <c r="D977" s="3" t="s">
        <v>649</v>
      </c>
      <c r="E977" s="3" t="s">
        <v>815</v>
      </c>
      <c r="F977" s="3" t="s">
        <v>815</v>
      </c>
      <c r="G977" s="3" t="s">
        <v>815</v>
      </c>
      <c r="H977" s="3" t="s">
        <v>129</v>
      </c>
      <c r="I977" s="3" t="s">
        <v>1338</v>
      </c>
      <c r="J977" s="3" t="s">
        <v>1407</v>
      </c>
      <c r="K977" s="4">
        <v>367</v>
      </c>
      <c r="L977" s="4">
        <f>=ROUNDDOWN(73.4,0)</f>
      </c>
      <c r="M977" s="4"/>
      <c r="N977" s="5">
        <v>1</v>
      </c>
      <c r="O977" s="4"/>
      <c r="P977" s="4">
        <f>=ROUNDDOWN({0},0)</f>
      </c>
      <c r="Q977" s="4"/>
      <c r="R977" s="5"/>
      <c r="S977" s="4"/>
      <c r="T977" s="6"/>
      <c r="U977" s="4"/>
      <c r="V977" s="6"/>
      <c r="W977" s="5"/>
      <c r="X977" s="5"/>
      <c r="Y977" s="4"/>
      <c r="Z977" s="6"/>
      <c r="AA977" s="4"/>
      <c r="AB977" s="6"/>
      <c r="AC977" s="5"/>
      <c r="AD977" s="5"/>
      <c r="AE977" s="4"/>
      <c r="AF977" s="6"/>
      <c r="AG977" s="4"/>
      <c r="AH977" s="6"/>
      <c r="AI977" s="5"/>
      <c r="AJ977" s="5"/>
      <c r="AK977" s="4"/>
      <c r="AL977" s="6"/>
      <c r="AM977" s="4"/>
      <c r="AN977" s="6"/>
      <c r="AO977" s="5"/>
      <c r="AP977" s="5"/>
      <c r="AQ977" s="4"/>
      <c r="AR977" s="6"/>
      <c r="AS977" s="4"/>
      <c r="AT977" s="6"/>
      <c r="AU977" s="5"/>
      <c r="AV977" s="5"/>
      <c r="AW977" s="4"/>
      <c r="AX977" s="6"/>
      <c r="AY977" s="4"/>
      <c r="AZ977" s="6"/>
      <c r="BA977" s="5"/>
      <c r="BB977" s="5"/>
      <c r="BC977" s="4"/>
      <c r="BD977" s="6"/>
      <c r="BE977" s="4"/>
      <c r="BF977" s="6"/>
      <c r="BG977" s="5"/>
      <c r="BH977" s="5"/>
      <c r="BI977" s="4"/>
      <c r="BJ977" s="6"/>
      <c r="BK977" s="4"/>
      <c r="BL977" s="6"/>
      <c r="BM977" s="5"/>
      <c r="BN977" s="5"/>
      <c r="BO977" s="4"/>
      <c r="BP977" s="6"/>
      <c r="BQ977" s="4"/>
      <c r="BR977" s="6"/>
      <c r="BS977" s="5"/>
      <c r="BT977" s="5"/>
      <c r="BU977" s="4"/>
      <c r="BV977" s="6"/>
      <c r="BW977" s="4"/>
      <c r="BX977" s="6"/>
      <c r="BY977" s="5"/>
      <c r="BZ977" s="5"/>
      <c r="CA977" s="4"/>
      <c r="CB977" s="6"/>
      <c r="CC977" s="4"/>
      <c r="CD977" s="6"/>
      <c r="CE977" s="5"/>
      <c r="CF977" s="5"/>
      <c r="CG977" s="4"/>
      <c r="CH977" s="6"/>
      <c r="CI977" s="4"/>
      <c r="CJ977" s="6"/>
      <c r="CK977" s="5"/>
      <c r="CL977" s="5"/>
      <c r="CM977" s="4"/>
      <c r="CN977" s="6"/>
      <c r="CO977" s="4"/>
      <c r="CP977" s="6"/>
      <c r="CQ977" s="5"/>
      <c r="CR977" s="5"/>
      <c r="CS977" s="4"/>
      <c r="CT977" s="6"/>
      <c r="CU977" s="4"/>
      <c r="CV977" s="6"/>
      <c r="CW977" s="5"/>
      <c r="CX977" s="5"/>
      <c r="CY977" s="4"/>
      <c r="CZ977" s="6"/>
      <c r="DA977" s="4"/>
      <c r="DB977" s="6"/>
      <c r="DC977" s="5"/>
      <c r="DD977" s="5"/>
      <c r="DE977" s="4"/>
      <c r="DF977" s="6"/>
      <c r="DG977" s="4"/>
      <c r="DH977" s="6"/>
      <c r="DI977" s="5"/>
      <c r="DJ977" s="5"/>
      <c r="DK977" s="4"/>
      <c r="DL977" s="6"/>
      <c r="DM977" s="4"/>
      <c r="DN977" s="6"/>
      <c r="DO977" s="5"/>
      <c r="DP977" s="5"/>
      <c r="DQ977" s="4"/>
      <c r="DR977" s="6"/>
      <c r="DS977" s="4"/>
      <c r="DT977" s="6"/>
      <c r="DU977" s="5"/>
      <c r="DV977" s="5"/>
      <c r="DW977" s="4"/>
      <c r="DX977" s="6"/>
      <c r="DY977" s="4"/>
      <c r="DZ977" s="6"/>
      <c r="EA977" s="5"/>
      <c r="EB977" s="5"/>
      <c r="EC977" s="4"/>
      <c r="ED977" s="6"/>
      <c r="EE977" s="4"/>
      <c r="EF977" s="6"/>
      <c r="EG977" s="5"/>
      <c r="EH977" s="5"/>
      <c r="EI977" s="4"/>
      <c r="EJ977" s="6"/>
      <c r="EK977" s="4"/>
      <c r="EL977" s="6"/>
      <c r="EM977" s="5"/>
      <c r="EN977" s="5"/>
      <c r="EO977" s="4"/>
      <c r="EP977" s="6"/>
      <c r="EQ977" s="4"/>
      <c r="ER977" s="6"/>
      <c r="ES977" s="5"/>
      <c r="ET977" s="5"/>
      <c r="EU977" s="4"/>
      <c r="EV977" s="6"/>
      <c r="EW977" s="4"/>
      <c r="EX977" s="6"/>
      <c r="EY977" s="5"/>
      <c r="EZ977" s="5"/>
      <c r="FA977" s="4"/>
      <c r="FB977" s="6"/>
      <c r="FC977" s="4"/>
      <c r="FD977" s="6"/>
      <c r="FE977" s="5"/>
      <c r="FF977" s="5"/>
      <c r="FG977" s="4"/>
      <c r="FH977" s="6"/>
      <c r="FI977" s="4"/>
      <c r="FJ977" s="6"/>
      <c r="FK977" s="5"/>
      <c r="FL977" s="5"/>
      <c r="FM977" s="4"/>
      <c r="FN977" s="6"/>
      <c r="FO977" s="4"/>
      <c r="FP977" s="6"/>
      <c r="FQ977" s="5"/>
      <c r="FR977" s="5"/>
      <c r="FS977" s="4"/>
      <c r="FT977" s="6"/>
      <c r="FU977" s="4"/>
      <c r="FV977" s="6"/>
      <c r="FW977" s="5"/>
      <c r="FX977" s="5"/>
      <c r="FY977" s="4"/>
      <c r="FZ977" s="6"/>
      <c r="GA977" s="4"/>
      <c r="GB977" s="6"/>
      <c r="GC977" s="5"/>
      <c r="GD977" s="5"/>
      <c r="GE977" s="4"/>
      <c r="GF977" s="6"/>
      <c r="GG977" s="4"/>
      <c r="GH977" s="6"/>
      <c r="GI977" s="5"/>
      <c r="GJ977" s="5"/>
      <c r="GK977" s="4"/>
      <c r="GL977" s="6"/>
      <c r="GM977" s="4"/>
      <c r="GN977" s="6"/>
      <c r="GO977" s="5"/>
      <c r="GP977" s="5"/>
      <c r="GQ977" s="4"/>
      <c r="GR977" s="6"/>
      <c r="GS977" s="4"/>
      <c r="GT977" s="6"/>
      <c r="GU977" s="5"/>
      <c r="GV977" s="5"/>
      <c r="GW977" s="4"/>
      <c r="GX977" s="6"/>
      <c r="GY977" s="4"/>
      <c r="GZ977" s="6"/>
      <c r="HA977" s="5"/>
      <c r="HB977" s="5"/>
      <c r="HC977" s="4"/>
      <c r="HD977" s="6"/>
      <c r="HE977" s="4"/>
      <c r="HF977" s="6"/>
      <c r="HG977" s="5"/>
      <c r="HH977" s="5"/>
      <c r="HI977" s="4"/>
      <c r="HJ977" s="6"/>
      <c r="HK977" s="4"/>
      <c r="HL977" s="6"/>
      <c r="HM977" s="5"/>
      <c r="HN977" s="5"/>
      <c r="HO977" s="4"/>
      <c r="HP977" s="6"/>
      <c r="HQ977" s="4"/>
      <c r="HR977" s="6"/>
      <c r="HS977" s="5"/>
      <c r="HT977" s="5"/>
      <c r="HU977" s="4"/>
      <c r="HV977" s="6"/>
      <c r="HW977" s="4"/>
      <c r="HX977" s="6"/>
      <c r="HY977" s="5"/>
      <c r="HZ977" s="5"/>
      <c r="IA977" s="4"/>
      <c r="IB977" s="6"/>
      <c r="IC977" s="4"/>
      <c r="ID977" s="6"/>
      <c r="IE977" s="5"/>
      <c r="IF977" s="5"/>
      <c r="IG977" s="4"/>
      <c r="IH977" s="6"/>
      <c r="II977" s="4"/>
      <c r="IJ977" s="6"/>
      <c r="IK977" s="5"/>
      <c r="IL977" s="5"/>
      <c r="IM977" s="4"/>
      <c r="IN977" s="6"/>
      <c r="IO977" s="4"/>
      <c r="IP977" s="6"/>
      <c r="IQ977" s="5"/>
      <c r="IR977" s="5"/>
      <c r="IS977" s="4"/>
      <c r="IT977" s="6"/>
      <c r="IU977" s="4"/>
      <c r="IV977" s="6"/>
      <c r="IW977" s="5"/>
      <c r="IX977" s="5"/>
      <c r="IY977" s="4"/>
      <c r="IZ977" s="6"/>
      <c r="JA977" s="4"/>
      <c r="JB977" s="6"/>
      <c r="JC977" s="5"/>
      <c r="JD977" s="5"/>
      <c r="JE977" s="4"/>
      <c r="JF977" s="6"/>
      <c r="JG977" s="4"/>
      <c r="JH977" s="6"/>
      <c r="JI977" s="5"/>
      <c r="JJ977" s="5"/>
      <c r="JK977" s="4"/>
      <c r="JL977" s="6"/>
      <c r="JM977" s="4"/>
      <c r="JN977" s="6"/>
      <c r="JO977" s="5"/>
      <c r="JP977" s="5"/>
      <c r="JQ977" s="4"/>
      <c r="JR977" s="6"/>
      <c r="JS977" s="4"/>
      <c r="JT977" s="6"/>
      <c r="JU977" s="5"/>
      <c r="JV977" s="5"/>
      <c r="JW977" s="4"/>
      <c r="JX977" s="6"/>
      <c r="JY977" s="4"/>
      <c r="JZ977" s="6"/>
      <c r="KA977" s="5"/>
      <c r="KB977" s="5"/>
      <c r="KC977" s="4"/>
      <c r="KD977" s="6"/>
      <c r="KE977" s="4"/>
      <c r="KF977" s="6"/>
      <c r="KG977" s="5"/>
      <c r="KH977" s="5"/>
      <c r="KI977" s="4"/>
      <c r="KJ977" s="6"/>
      <c r="KK977" s="4"/>
      <c r="KL977" s="6"/>
      <c r="KM977" s="5"/>
      <c r="KN977" s="5"/>
    </row>
    <row r="978">
      <c r="A978" s="3" t="s">
        <v>85</v>
      </c>
      <c r="B978" s="3" t="s">
        <v>814</v>
      </c>
      <c r="C978" s="3" t="s">
        <v>449</v>
      </c>
      <c r="D978" s="3" t="s">
        <v>649</v>
      </c>
      <c r="E978" s="3" t="s">
        <v>815</v>
      </c>
      <c r="F978" s="3" t="s">
        <v>815</v>
      </c>
      <c r="G978" s="3" t="s">
        <v>815</v>
      </c>
      <c r="H978" s="3" t="s">
        <v>129</v>
      </c>
      <c r="I978" s="3" t="s">
        <v>1308</v>
      </c>
      <c r="J978" s="3" t="s">
        <v>1407</v>
      </c>
      <c r="K978" s="4">
        <v>2867</v>
      </c>
      <c r="L978" s="4">
        <f>=ROUNDDOWN(118.471074380165,0)</f>
      </c>
      <c r="M978" s="4"/>
      <c r="N978" s="5">
        <v>0.6667</v>
      </c>
      <c r="O978" s="4"/>
      <c r="P978" s="4">
        <f>=ROUNDDOWN({0},0)</f>
      </c>
      <c r="Q978" s="4"/>
      <c r="R978" s="5"/>
      <c r="S978" s="4">
        <v>1</v>
      </c>
      <c r="T978" s="6">
        <v>19.86</v>
      </c>
      <c r="U978" s="4"/>
      <c r="V978" s="6"/>
      <c r="W978" s="5"/>
      <c r="X978" s="5"/>
      <c r="Y978" s="4"/>
      <c r="Z978" s="6"/>
      <c r="AA978" s="4"/>
      <c r="AB978" s="6"/>
      <c r="AC978" s="5"/>
      <c r="AD978" s="5"/>
      <c r="AE978" s="4"/>
      <c r="AF978" s="6"/>
      <c r="AG978" s="4"/>
      <c r="AH978" s="6"/>
      <c r="AI978" s="5"/>
      <c r="AJ978" s="5"/>
      <c r="AK978" s="4"/>
      <c r="AL978" s="6"/>
      <c r="AM978" s="4"/>
      <c r="AN978" s="6"/>
      <c r="AO978" s="5"/>
      <c r="AP978" s="5"/>
      <c r="AQ978" s="4"/>
      <c r="AR978" s="6"/>
      <c r="AS978" s="4"/>
      <c r="AT978" s="6"/>
      <c r="AU978" s="5"/>
      <c r="AV978" s="5"/>
      <c r="AW978" s="4"/>
      <c r="AX978" s="6"/>
      <c r="AY978" s="4"/>
      <c r="AZ978" s="6"/>
      <c r="BA978" s="5"/>
      <c r="BB978" s="5"/>
      <c r="BC978" s="4"/>
      <c r="BD978" s="6"/>
      <c r="BE978" s="4"/>
      <c r="BF978" s="6"/>
      <c r="BG978" s="5"/>
      <c r="BH978" s="5"/>
      <c r="BI978" s="4">
        <v>1</v>
      </c>
      <c r="BJ978" s="6">
        <v>19.86</v>
      </c>
      <c r="BK978" s="4"/>
      <c r="BL978" s="6"/>
      <c r="BM978" s="5"/>
      <c r="BN978" s="5"/>
      <c r="BO978" s="4"/>
      <c r="BP978" s="6"/>
      <c r="BQ978" s="4"/>
      <c r="BR978" s="6"/>
      <c r="BS978" s="5"/>
      <c r="BT978" s="5"/>
      <c r="BU978" s="4"/>
      <c r="BV978" s="6"/>
      <c r="BW978" s="4"/>
      <c r="BX978" s="6"/>
      <c r="BY978" s="5"/>
      <c r="BZ978" s="5"/>
      <c r="CA978" s="4"/>
      <c r="CB978" s="6"/>
      <c r="CC978" s="4"/>
      <c r="CD978" s="6"/>
      <c r="CE978" s="5"/>
      <c r="CF978" s="5"/>
      <c r="CG978" s="4"/>
      <c r="CH978" s="6"/>
      <c r="CI978" s="4"/>
      <c r="CJ978" s="6"/>
      <c r="CK978" s="5"/>
      <c r="CL978" s="5"/>
      <c r="CM978" s="4"/>
      <c r="CN978" s="6"/>
      <c r="CO978" s="4"/>
      <c r="CP978" s="6"/>
      <c r="CQ978" s="5"/>
      <c r="CR978" s="5"/>
      <c r="CS978" s="4"/>
      <c r="CT978" s="6"/>
      <c r="CU978" s="4"/>
      <c r="CV978" s="6"/>
      <c r="CW978" s="5"/>
      <c r="CX978" s="5"/>
      <c r="CY978" s="4"/>
      <c r="CZ978" s="6"/>
      <c r="DA978" s="4"/>
      <c r="DB978" s="6"/>
      <c r="DC978" s="5"/>
      <c r="DD978" s="5"/>
      <c r="DE978" s="4"/>
      <c r="DF978" s="6"/>
      <c r="DG978" s="4"/>
      <c r="DH978" s="6"/>
      <c r="DI978" s="5"/>
      <c r="DJ978" s="5"/>
      <c r="DK978" s="4"/>
      <c r="DL978" s="6"/>
      <c r="DM978" s="4"/>
      <c r="DN978" s="6"/>
      <c r="DO978" s="5"/>
      <c r="DP978" s="5"/>
      <c r="DQ978" s="4"/>
      <c r="DR978" s="6"/>
      <c r="DS978" s="4"/>
      <c r="DT978" s="6"/>
      <c r="DU978" s="5"/>
      <c r="DV978" s="5"/>
      <c r="DW978" s="4"/>
      <c r="DX978" s="6"/>
      <c r="DY978" s="4"/>
      <c r="DZ978" s="6"/>
      <c r="EA978" s="5"/>
      <c r="EB978" s="5"/>
      <c r="EC978" s="4"/>
      <c r="ED978" s="6"/>
      <c r="EE978" s="4"/>
      <c r="EF978" s="6"/>
      <c r="EG978" s="5"/>
      <c r="EH978" s="5"/>
      <c r="EI978" s="4"/>
      <c r="EJ978" s="6"/>
      <c r="EK978" s="4"/>
      <c r="EL978" s="6"/>
      <c r="EM978" s="5"/>
      <c r="EN978" s="5"/>
      <c r="EO978" s="4"/>
      <c r="EP978" s="6"/>
      <c r="EQ978" s="4"/>
      <c r="ER978" s="6"/>
      <c r="ES978" s="5"/>
      <c r="ET978" s="5"/>
      <c r="EU978" s="4"/>
      <c r="EV978" s="6"/>
      <c r="EW978" s="4"/>
      <c r="EX978" s="6"/>
      <c r="EY978" s="5"/>
      <c r="EZ978" s="5"/>
      <c r="FA978" s="4"/>
      <c r="FB978" s="6"/>
      <c r="FC978" s="4"/>
      <c r="FD978" s="6"/>
      <c r="FE978" s="5"/>
      <c r="FF978" s="5"/>
      <c r="FG978" s="4"/>
      <c r="FH978" s="6"/>
      <c r="FI978" s="4"/>
      <c r="FJ978" s="6"/>
      <c r="FK978" s="5"/>
      <c r="FL978" s="5"/>
      <c r="FM978" s="4"/>
      <c r="FN978" s="6"/>
      <c r="FO978" s="4"/>
      <c r="FP978" s="6"/>
      <c r="FQ978" s="5"/>
      <c r="FR978" s="5"/>
      <c r="FS978" s="4"/>
      <c r="FT978" s="6"/>
      <c r="FU978" s="4"/>
      <c r="FV978" s="6"/>
      <c r="FW978" s="5"/>
      <c r="FX978" s="5"/>
      <c r="FY978" s="4"/>
      <c r="FZ978" s="6"/>
      <c r="GA978" s="4"/>
      <c r="GB978" s="6"/>
      <c r="GC978" s="5"/>
      <c r="GD978" s="5"/>
      <c r="GE978" s="4"/>
      <c r="GF978" s="6"/>
      <c r="GG978" s="4"/>
      <c r="GH978" s="6"/>
      <c r="GI978" s="5"/>
      <c r="GJ978" s="5"/>
      <c r="GK978" s="4"/>
      <c r="GL978" s="6"/>
      <c r="GM978" s="4"/>
      <c r="GN978" s="6"/>
      <c r="GO978" s="5"/>
      <c r="GP978" s="5"/>
      <c r="GQ978" s="4"/>
      <c r="GR978" s="6"/>
      <c r="GS978" s="4"/>
      <c r="GT978" s="6"/>
      <c r="GU978" s="5"/>
      <c r="GV978" s="5"/>
      <c r="GW978" s="4"/>
      <c r="GX978" s="6"/>
      <c r="GY978" s="4"/>
      <c r="GZ978" s="6"/>
      <c r="HA978" s="5"/>
      <c r="HB978" s="5"/>
      <c r="HC978" s="4"/>
      <c r="HD978" s="6"/>
      <c r="HE978" s="4"/>
      <c r="HF978" s="6"/>
      <c r="HG978" s="5"/>
      <c r="HH978" s="5"/>
      <c r="HI978" s="4"/>
      <c r="HJ978" s="6"/>
      <c r="HK978" s="4"/>
      <c r="HL978" s="6"/>
      <c r="HM978" s="5"/>
      <c r="HN978" s="5"/>
      <c r="HO978" s="4"/>
      <c r="HP978" s="6"/>
      <c r="HQ978" s="4"/>
      <c r="HR978" s="6"/>
      <c r="HS978" s="5"/>
      <c r="HT978" s="5"/>
      <c r="HU978" s="4"/>
      <c r="HV978" s="6"/>
      <c r="HW978" s="4"/>
      <c r="HX978" s="6"/>
      <c r="HY978" s="5"/>
      <c r="HZ978" s="5"/>
      <c r="IA978" s="4"/>
      <c r="IB978" s="6"/>
      <c r="IC978" s="4"/>
      <c r="ID978" s="6"/>
      <c r="IE978" s="5"/>
      <c r="IF978" s="5"/>
      <c r="IG978" s="4"/>
      <c r="IH978" s="6"/>
      <c r="II978" s="4"/>
      <c r="IJ978" s="6"/>
      <c r="IK978" s="5"/>
      <c r="IL978" s="5"/>
      <c r="IM978" s="4"/>
      <c r="IN978" s="6"/>
      <c r="IO978" s="4"/>
      <c r="IP978" s="6"/>
      <c r="IQ978" s="5"/>
      <c r="IR978" s="5"/>
      <c r="IS978" s="4"/>
      <c r="IT978" s="6"/>
      <c r="IU978" s="4"/>
      <c r="IV978" s="6"/>
      <c r="IW978" s="5"/>
      <c r="IX978" s="5"/>
      <c r="IY978" s="4"/>
      <c r="IZ978" s="6"/>
      <c r="JA978" s="4"/>
      <c r="JB978" s="6"/>
      <c r="JC978" s="5"/>
      <c r="JD978" s="5"/>
      <c r="JE978" s="4"/>
      <c r="JF978" s="6"/>
      <c r="JG978" s="4"/>
      <c r="JH978" s="6"/>
      <c r="JI978" s="5"/>
      <c r="JJ978" s="5"/>
      <c r="JK978" s="4"/>
      <c r="JL978" s="6"/>
      <c r="JM978" s="4"/>
      <c r="JN978" s="6"/>
      <c r="JO978" s="5"/>
      <c r="JP978" s="5"/>
      <c r="JQ978" s="4"/>
      <c r="JR978" s="6"/>
      <c r="JS978" s="4"/>
      <c r="JT978" s="6"/>
      <c r="JU978" s="5"/>
      <c r="JV978" s="5"/>
      <c r="JW978" s="4"/>
      <c r="JX978" s="6"/>
      <c r="JY978" s="4"/>
      <c r="JZ978" s="6"/>
      <c r="KA978" s="5"/>
      <c r="KB978" s="5"/>
      <c r="KC978" s="4"/>
      <c r="KD978" s="6"/>
      <c r="KE978" s="4"/>
      <c r="KF978" s="6"/>
      <c r="KG978" s="5"/>
      <c r="KH978" s="5"/>
      <c r="KI978" s="4"/>
      <c r="KJ978" s="6"/>
      <c r="KK978" s="4"/>
      <c r="KL978" s="6"/>
      <c r="KM978" s="5"/>
      <c r="KN978" s="5"/>
    </row>
    <row r="979">
      <c r="A979" s="3" t="s">
        <v>85</v>
      </c>
      <c r="B979" s="3" t="s">
        <v>814</v>
      </c>
      <c r="C979" s="3" t="s">
        <v>449</v>
      </c>
      <c r="D979" s="3" t="s">
        <v>649</v>
      </c>
      <c r="E979" s="3" t="s">
        <v>815</v>
      </c>
      <c r="F979" s="3" t="s">
        <v>104</v>
      </c>
      <c r="G979" s="3" t="s">
        <v>104</v>
      </c>
      <c r="H979" s="3" t="s">
        <v>129</v>
      </c>
      <c r="I979" s="3" t="s">
        <v>1322</v>
      </c>
      <c r="J979" s="3" t="s">
        <v>1455</v>
      </c>
      <c r="K979" s="4">
        <v>2722</v>
      </c>
      <c r="L979" s="4">
        <f>=ROUNDDOWN(63.3023255813953,0)</f>
      </c>
      <c r="M979" s="4"/>
      <c r="N979" s="5">
        <v>1</v>
      </c>
      <c r="O979" s="4"/>
      <c r="P979" s="4">
        <f>=ROUNDDOWN({0},0)</f>
      </c>
      <c r="Q979" s="4"/>
      <c r="R979" s="5"/>
      <c r="S979" s="4">
        <v>1</v>
      </c>
      <c r="T979" s="6">
        <v>19.86</v>
      </c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/>
      <c r="AF979" s="6"/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  <c r="AW979" s="4"/>
      <c r="AX979" s="6"/>
      <c r="AY979" s="4"/>
      <c r="AZ979" s="6"/>
      <c r="BA979" s="5"/>
      <c r="BB979" s="5"/>
      <c r="BC979" s="4"/>
      <c r="BD979" s="6"/>
      <c r="BE979" s="4"/>
      <c r="BF979" s="6"/>
      <c r="BG979" s="5"/>
      <c r="BH979" s="5"/>
      <c r="BI979" s="4"/>
      <c r="BJ979" s="6"/>
      <c r="BK979" s="4"/>
      <c r="BL979" s="6"/>
      <c r="BM979" s="5"/>
      <c r="BN979" s="5"/>
      <c r="BO979" s="4"/>
      <c r="BP979" s="6"/>
      <c r="BQ979" s="4"/>
      <c r="BR979" s="6"/>
      <c r="BS979" s="5"/>
      <c r="BT979" s="5"/>
      <c r="BU979" s="4">
        <v>1</v>
      </c>
      <c r="BV979" s="6">
        <v>19.86</v>
      </c>
      <c r="BW979" s="4"/>
      <c r="BX979" s="6"/>
      <c r="BY979" s="5"/>
      <c r="BZ979" s="5"/>
      <c r="CA979" s="4"/>
      <c r="CB979" s="6"/>
      <c r="CC979" s="4"/>
      <c r="CD979" s="6"/>
      <c r="CE979" s="5"/>
      <c r="CF979" s="5"/>
      <c r="CG979" s="4"/>
      <c r="CH979" s="6"/>
      <c r="CI979" s="4"/>
      <c r="CJ979" s="6"/>
      <c r="CK979" s="5"/>
      <c r="CL979" s="5"/>
      <c r="CM979" s="4"/>
      <c r="CN979" s="6"/>
      <c r="CO979" s="4"/>
      <c r="CP979" s="6"/>
      <c r="CQ979" s="5"/>
      <c r="CR979" s="5"/>
      <c r="CS979" s="4"/>
      <c r="CT979" s="6"/>
      <c r="CU979" s="4"/>
      <c r="CV979" s="6"/>
      <c r="CW979" s="5"/>
      <c r="CX979" s="5"/>
      <c r="CY979" s="4"/>
      <c r="CZ979" s="6"/>
      <c r="DA979" s="4"/>
      <c r="DB979" s="6"/>
      <c r="DC979" s="5"/>
      <c r="DD979" s="5"/>
      <c r="DE979" s="4"/>
      <c r="DF979" s="6"/>
      <c r="DG979" s="4"/>
      <c r="DH979" s="6"/>
      <c r="DI979" s="5"/>
      <c r="DJ979" s="5"/>
      <c r="DK979" s="4"/>
      <c r="DL979" s="6"/>
      <c r="DM979" s="4"/>
      <c r="DN979" s="6"/>
      <c r="DO979" s="5"/>
      <c r="DP979" s="5"/>
      <c r="DQ979" s="4"/>
      <c r="DR979" s="6"/>
      <c r="DS979" s="4"/>
      <c r="DT979" s="6"/>
      <c r="DU979" s="5"/>
      <c r="DV979" s="5"/>
      <c r="DW979" s="4"/>
      <c r="DX979" s="6"/>
      <c r="DY979" s="4"/>
      <c r="DZ979" s="6"/>
      <c r="EA979" s="5"/>
      <c r="EB979" s="5"/>
      <c r="EC979" s="4"/>
      <c r="ED979" s="6"/>
      <c r="EE979" s="4"/>
      <c r="EF979" s="6"/>
      <c r="EG979" s="5"/>
      <c r="EH979" s="5"/>
      <c r="EI979" s="4"/>
      <c r="EJ979" s="6"/>
      <c r="EK979" s="4"/>
      <c r="EL979" s="6"/>
      <c r="EM979" s="5"/>
      <c r="EN979" s="5"/>
      <c r="EO979" s="4"/>
      <c r="EP979" s="6"/>
      <c r="EQ979" s="4"/>
      <c r="ER979" s="6"/>
      <c r="ES979" s="5"/>
      <c r="ET979" s="5"/>
      <c r="EU979" s="4"/>
      <c r="EV979" s="6"/>
      <c r="EW979" s="4"/>
      <c r="EX979" s="6"/>
      <c r="EY979" s="5"/>
      <c r="EZ979" s="5"/>
      <c r="FA979" s="4"/>
      <c r="FB979" s="6"/>
      <c r="FC979" s="4"/>
      <c r="FD979" s="6"/>
      <c r="FE979" s="5"/>
      <c r="FF979" s="5"/>
      <c r="FG979" s="4"/>
      <c r="FH979" s="6"/>
      <c r="FI979" s="4"/>
      <c r="FJ979" s="6"/>
      <c r="FK979" s="5"/>
      <c r="FL979" s="5"/>
      <c r="FM979" s="4"/>
      <c r="FN979" s="6"/>
      <c r="FO979" s="4"/>
      <c r="FP979" s="6"/>
      <c r="FQ979" s="5"/>
      <c r="FR979" s="5"/>
      <c r="FS979" s="4"/>
      <c r="FT979" s="6"/>
      <c r="FU979" s="4"/>
      <c r="FV979" s="6"/>
      <c r="FW979" s="5"/>
      <c r="FX979" s="5"/>
      <c r="FY979" s="4"/>
      <c r="FZ979" s="6"/>
      <c r="GA979" s="4"/>
      <c r="GB979" s="6"/>
      <c r="GC979" s="5"/>
      <c r="GD979" s="5"/>
      <c r="GE979" s="4"/>
      <c r="GF979" s="6"/>
      <c r="GG979" s="4"/>
      <c r="GH979" s="6"/>
      <c r="GI979" s="5"/>
      <c r="GJ979" s="5"/>
      <c r="GK979" s="4"/>
      <c r="GL979" s="6"/>
      <c r="GM979" s="4"/>
      <c r="GN979" s="6"/>
      <c r="GO979" s="5"/>
      <c r="GP979" s="5"/>
      <c r="GQ979" s="4"/>
      <c r="GR979" s="6"/>
      <c r="GS979" s="4"/>
      <c r="GT979" s="6"/>
      <c r="GU979" s="5"/>
      <c r="GV979" s="5"/>
      <c r="GW979" s="4"/>
      <c r="GX979" s="6"/>
      <c r="GY979" s="4"/>
      <c r="GZ979" s="6"/>
      <c r="HA979" s="5"/>
      <c r="HB979" s="5"/>
      <c r="HC979" s="4"/>
      <c r="HD979" s="6"/>
      <c r="HE979" s="4"/>
      <c r="HF979" s="6"/>
      <c r="HG979" s="5"/>
      <c r="HH979" s="5"/>
      <c r="HI979" s="4"/>
      <c r="HJ979" s="6"/>
      <c r="HK979" s="4"/>
      <c r="HL979" s="6"/>
      <c r="HM979" s="5"/>
      <c r="HN979" s="5"/>
      <c r="HO979" s="4"/>
      <c r="HP979" s="6"/>
      <c r="HQ979" s="4"/>
      <c r="HR979" s="6"/>
      <c r="HS979" s="5"/>
      <c r="HT979" s="5"/>
      <c r="HU979" s="4"/>
      <c r="HV979" s="6"/>
      <c r="HW979" s="4"/>
      <c r="HX979" s="6"/>
      <c r="HY979" s="5"/>
      <c r="HZ979" s="5"/>
      <c r="IA979" s="4"/>
      <c r="IB979" s="6"/>
      <c r="IC979" s="4"/>
      <c r="ID979" s="6"/>
      <c r="IE979" s="5"/>
      <c r="IF979" s="5"/>
      <c r="IG979" s="4"/>
      <c r="IH979" s="6"/>
      <c r="II979" s="4"/>
      <c r="IJ979" s="6"/>
      <c r="IK979" s="5"/>
      <c r="IL979" s="5"/>
      <c r="IM979" s="4"/>
      <c r="IN979" s="6"/>
      <c r="IO979" s="4"/>
      <c r="IP979" s="6"/>
      <c r="IQ979" s="5"/>
      <c r="IR979" s="5"/>
      <c r="IS979" s="4"/>
      <c r="IT979" s="6"/>
      <c r="IU979" s="4"/>
      <c r="IV979" s="6"/>
      <c r="IW979" s="5"/>
      <c r="IX979" s="5"/>
      <c r="IY979" s="4"/>
      <c r="IZ979" s="6"/>
      <c r="JA979" s="4"/>
      <c r="JB979" s="6"/>
      <c r="JC979" s="5"/>
      <c r="JD979" s="5"/>
      <c r="JE979" s="4"/>
      <c r="JF979" s="6"/>
      <c r="JG979" s="4"/>
      <c r="JH979" s="6"/>
      <c r="JI979" s="5"/>
      <c r="JJ979" s="5"/>
      <c r="JK979" s="4"/>
      <c r="JL979" s="6"/>
      <c r="JM979" s="4"/>
      <c r="JN979" s="6"/>
      <c r="JO979" s="5"/>
      <c r="JP979" s="5"/>
      <c r="JQ979" s="4"/>
      <c r="JR979" s="6"/>
      <c r="JS979" s="4"/>
      <c r="JT979" s="6"/>
      <c r="JU979" s="5"/>
      <c r="JV979" s="5"/>
      <c r="JW979" s="4"/>
      <c r="JX979" s="6"/>
      <c r="JY979" s="4"/>
      <c r="JZ979" s="6"/>
      <c r="KA979" s="5"/>
      <c r="KB979" s="5"/>
      <c r="KC979" s="4"/>
      <c r="KD979" s="6"/>
      <c r="KE979" s="4"/>
      <c r="KF979" s="6"/>
      <c r="KG979" s="5"/>
      <c r="KH979" s="5"/>
      <c r="KI979" s="4"/>
      <c r="KJ979" s="6"/>
      <c r="KK979" s="4"/>
      <c r="KL979" s="6"/>
      <c r="KM979" s="5"/>
      <c r="KN979" s="5"/>
    </row>
    <row r="980">
      <c r="A980" s="3" t="s">
        <v>85</v>
      </c>
      <c r="B980" s="3" t="s">
        <v>814</v>
      </c>
      <c r="C980" s="3" t="s">
        <v>449</v>
      </c>
      <c r="D980" s="3" t="s">
        <v>649</v>
      </c>
      <c r="E980" s="3" t="s">
        <v>815</v>
      </c>
      <c r="F980" s="3" t="s">
        <v>104</v>
      </c>
      <c r="G980" s="3" t="s">
        <v>104</v>
      </c>
      <c r="H980" s="3" t="s">
        <v>129</v>
      </c>
      <c r="I980" s="3" t="s">
        <v>1320</v>
      </c>
      <c r="J980" s="3" t="s">
        <v>1455</v>
      </c>
      <c r="K980" s="4">
        <v>2731</v>
      </c>
      <c r="L980" s="4">
        <f>=ROUNDDOWN(101.148148148148,0)</f>
      </c>
      <c r="M980" s="4"/>
      <c r="N980" s="5">
        <v>1</v>
      </c>
      <c r="O980" s="4"/>
      <c r="P980" s="4">
        <f>=ROUNDDOWN({0},0)</f>
      </c>
      <c r="Q980" s="4"/>
      <c r="R980" s="5"/>
      <c r="S980" s="4"/>
      <c r="T980" s="6"/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/>
      <c r="AF980" s="6"/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  <c r="AW980" s="4"/>
      <c r="AX980" s="6"/>
      <c r="AY980" s="4"/>
      <c r="AZ980" s="6"/>
      <c r="BA980" s="5"/>
      <c r="BB980" s="5"/>
      <c r="BC980" s="4"/>
      <c r="BD980" s="6"/>
      <c r="BE980" s="4"/>
      <c r="BF980" s="6"/>
      <c r="BG980" s="5"/>
      <c r="BH980" s="5"/>
      <c r="BI980" s="4"/>
      <c r="BJ980" s="6"/>
      <c r="BK980" s="4"/>
      <c r="BL980" s="6"/>
      <c r="BM980" s="5"/>
      <c r="BN980" s="5"/>
      <c r="BO980" s="4"/>
      <c r="BP980" s="6"/>
      <c r="BQ980" s="4"/>
      <c r="BR980" s="6"/>
      <c r="BS980" s="5"/>
      <c r="BT980" s="5"/>
      <c r="BU980" s="4"/>
      <c r="BV980" s="6"/>
      <c r="BW980" s="4"/>
      <c r="BX980" s="6"/>
      <c r="BY980" s="5"/>
      <c r="BZ980" s="5"/>
      <c r="CA980" s="4"/>
      <c r="CB980" s="6"/>
      <c r="CC980" s="4"/>
      <c r="CD980" s="6"/>
      <c r="CE980" s="5"/>
      <c r="CF980" s="5"/>
      <c r="CG980" s="4"/>
      <c r="CH980" s="6"/>
      <c r="CI980" s="4"/>
      <c r="CJ980" s="6"/>
      <c r="CK980" s="5"/>
      <c r="CL980" s="5"/>
      <c r="CM980" s="4"/>
      <c r="CN980" s="6"/>
      <c r="CO980" s="4"/>
      <c r="CP980" s="6"/>
      <c r="CQ980" s="5"/>
      <c r="CR980" s="5"/>
      <c r="CS980" s="4"/>
      <c r="CT980" s="6"/>
      <c r="CU980" s="4"/>
      <c r="CV980" s="6"/>
      <c r="CW980" s="5"/>
      <c r="CX980" s="5"/>
      <c r="CY980" s="4"/>
      <c r="CZ980" s="6"/>
      <c r="DA980" s="4"/>
      <c r="DB980" s="6"/>
      <c r="DC980" s="5"/>
      <c r="DD980" s="5"/>
      <c r="DE980" s="4"/>
      <c r="DF980" s="6"/>
      <c r="DG980" s="4"/>
      <c r="DH980" s="6"/>
      <c r="DI980" s="5"/>
      <c r="DJ980" s="5"/>
      <c r="DK980" s="4"/>
      <c r="DL980" s="6"/>
      <c r="DM980" s="4"/>
      <c r="DN980" s="6"/>
      <c r="DO980" s="5"/>
      <c r="DP980" s="5"/>
      <c r="DQ980" s="4"/>
      <c r="DR980" s="6"/>
      <c r="DS980" s="4"/>
      <c r="DT980" s="6"/>
      <c r="DU980" s="5"/>
      <c r="DV980" s="5"/>
      <c r="DW980" s="4"/>
      <c r="DX980" s="6"/>
      <c r="DY980" s="4"/>
      <c r="DZ980" s="6"/>
      <c r="EA980" s="5"/>
      <c r="EB980" s="5"/>
      <c r="EC980" s="4"/>
      <c r="ED980" s="6"/>
      <c r="EE980" s="4"/>
      <c r="EF980" s="6"/>
      <c r="EG980" s="5"/>
      <c r="EH980" s="5"/>
      <c r="EI980" s="4"/>
      <c r="EJ980" s="6"/>
      <c r="EK980" s="4"/>
      <c r="EL980" s="6"/>
      <c r="EM980" s="5"/>
      <c r="EN980" s="5"/>
      <c r="EO980" s="4"/>
      <c r="EP980" s="6"/>
      <c r="EQ980" s="4"/>
      <c r="ER980" s="6"/>
      <c r="ES980" s="5"/>
      <c r="ET980" s="5"/>
      <c r="EU980" s="4"/>
      <c r="EV980" s="6"/>
      <c r="EW980" s="4"/>
      <c r="EX980" s="6"/>
      <c r="EY980" s="5"/>
      <c r="EZ980" s="5"/>
      <c r="FA980" s="4"/>
      <c r="FB980" s="6"/>
      <c r="FC980" s="4"/>
      <c r="FD980" s="6"/>
      <c r="FE980" s="5"/>
      <c r="FF980" s="5"/>
      <c r="FG980" s="4"/>
      <c r="FH980" s="6"/>
      <c r="FI980" s="4"/>
      <c r="FJ980" s="6"/>
      <c r="FK980" s="5"/>
      <c r="FL980" s="5"/>
      <c r="FM980" s="4"/>
      <c r="FN980" s="6"/>
      <c r="FO980" s="4"/>
      <c r="FP980" s="6"/>
      <c r="FQ980" s="5"/>
      <c r="FR980" s="5"/>
      <c r="FS980" s="4"/>
      <c r="FT980" s="6"/>
      <c r="FU980" s="4"/>
      <c r="FV980" s="6"/>
      <c r="FW980" s="5"/>
      <c r="FX980" s="5"/>
      <c r="FY980" s="4"/>
      <c r="FZ980" s="6"/>
      <c r="GA980" s="4"/>
      <c r="GB980" s="6"/>
      <c r="GC980" s="5"/>
      <c r="GD980" s="5"/>
      <c r="GE980" s="4"/>
      <c r="GF980" s="6"/>
      <c r="GG980" s="4"/>
      <c r="GH980" s="6"/>
      <c r="GI980" s="5"/>
      <c r="GJ980" s="5"/>
      <c r="GK980" s="4"/>
      <c r="GL980" s="6"/>
      <c r="GM980" s="4"/>
      <c r="GN980" s="6"/>
      <c r="GO980" s="5"/>
      <c r="GP980" s="5"/>
      <c r="GQ980" s="4"/>
      <c r="GR980" s="6"/>
      <c r="GS980" s="4"/>
      <c r="GT980" s="6"/>
      <c r="GU980" s="5"/>
      <c r="GV980" s="5"/>
      <c r="GW980" s="4"/>
      <c r="GX980" s="6"/>
      <c r="GY980" s="4"/>
      <c r="GZ980" s="6"/>
      <c r="HA980" s="5"/>
      <c r="HB980" s="5"/>
      <c r="HC980" s="4"/>
      <c r="HD980" s="6"/>
      <c r="HE980" s="4"/>
      <c r="HF980" s="6"/>
      <c r="HG980" s="5"/>
      <c r="HH980" s="5"/>
      <c r="HI980" s="4"/>
      <c r="HJ980" s="6"/>
      <c r="HK980" s="4"/>
      <c r="HL980" s="6"/>
      <c r="HM980" s="5"/>
      <c r="HN980" s="5"/>
      <c r="HO980" s="4"/>
      <c r="HP980" s="6"/>
      <c r="HQ980" s="4"/>
      <c r="HR980" s="6"/>
      <c r="HS980" s="5"/>
      <c r="HT980" s="5"/>
      <c r="HU980" s="4"/>
      <c r="HV980" s="6"/>
      <c r="HW980" s="4"/>
      <c r="HX980" s="6"/>
      <c r="HY980" s="5"/>
      <c r="HZ980" s="5"/>
      <c r="IA980" s="4"/>
      <c r="IB980" s="6"/>
      <c r="IC980" s="4"/>
      <c r="ID980" s="6"/>
      <c r="IE980" s="5"/>
      <c r="IF980" s="5"/>
      <c r="IG980" s="4"/>
      <c r="IH980" s="6"/>
      <c r="II980" s="4"/>
      <c r="IJ980" s="6"/>
      <c r="IK980" s="5"/>
      <c r="IL980" s="5"/>
      <c r="IM980" s="4"/>
      <c r="IN980" s="6"/>
      <c r="IO980" s="4"/>
      <c r="IP980" s="6"/>
      <c r="IQ980" s="5"/>
      <c r="IR980" s="5"/>
      <c r="IS980" s="4"/>
      <c r="IT980" s="6"/>
      <c r="IU980" s="4"/>
      <c r="IV980" s="6"/>
      <c r="IW980" s="5"/>
      <c r="IX980" s="5"/>
      <c r="IY980" s="4"/>
      <c r="IZ980" s="6"/>
      <c r="JA980" s="4"/>
      <c r="JB980" s="6"/>
      <c r="JC980" s="5"/>
      <c r="JD980" s="5"/>
      <c r="JE980" s="4"/>
      <c r="JF980" s="6"/>
      <c r="JG980" s="4"/>
      <c r="JH980" s="6"/>
      <c r="JI980" s="5"/>
      <c r="JJ980" s="5"/>
      <c r="JK980" s="4"/>
      <c r="JL980" s="6"/>
      <c r="JM980" s="4"/>
      <c r="JN980" s="6"/>
      <c r="JO980" s="5"/>
      <c r="JP980" s="5"/>
      <c r="JQ980" s="4"/>
      <c r="JR980" s="6"/>
      <c r="JS980" s="4"/>
      <c r="JT980" s="6"/>
      <c r="JU980" s="5"/>
      <c r="JV980" s="5"/>
      <c r="JW980" s="4"/>
      <c r="JX980" s="6"/>
      <c r="JY980" s="4"/>
      <c r="JZ980" s="6"/>
      <c r="KA980" s="5"/>
      <c r="KB980" s="5"/>
      <c r="KC980" s="4"/>
      <c r="KD980" s="6"/>
      <c r="KE980" s="4"/>
      <c r="KF980" s="6"/>
      <c r="KG980" s="5"/>
      <c r="KH980" s="5"/>
      <c r="KI980" s="4"/>
      <c r="KJ980" s="6"/>
      <c r="KK980" s="4"/>
      <c r="KL980" s="6"/>
      <c r="KM980" s="5"/>
      <c r="KN980" s="5"/>
    </row>
    <row r="981">
      <c r="A981" s="3" t="s">
        <v>85</v>
      </c>
      <c r="B981" s="3" t="s">
        <v>814</v>
      </c>
      <c r="C981" s="3" t="s">
        <v>449</v>
      </c>
      <c r="D981" s="3" t="s">
        <v>649</v>
      </c>
      <c r="E981" s="3" t="s">
        <v>815</v>
      </c>
      <c r="F981" s="3" t="s">
        <v>815</v>
      </c>
      <c r="G981" s="3" t="s">
        <v>815</v>
      </c>
      <c r="H981" s="3" t="s">
        <v>129</v>
      </c>
      <c r="I981" s="3" t="s">
        <v>1320</v>
      </c>
      <c r="J981" s="3" t="s">
        <v>1455</v>
      </c>
      <c r="K981" s="4">
        <v>649</v>
      </c>
      <c r="L981" s="4">
        <f>=ROUNDDOWN(92.7142857142857,0)</f>
      </c>
      <c r="M981" s="4"/>
      <c r="N981" s="5">
        <v>1</v>
      </c>
      <c r="O981" s="4"/>
      <c r="P981" s="4">
        <f>=ROUNDDOWN({0},0)</f>
      </c>
      <c r="Q981" s="4"/>
      <c r="R981" s="5"/>
      <c r="S981" s="4"/>
      <c r="T981" s="6"/>
      <c r="U981" s="4"/>
      <c r="V981" s="6"/>
      <c r="W981" s="5"/>
      <c r="X981" s="5"/>
      <c r="Y981" s="4"/>
      <c r="Z981" s="6"/>
      <c r="AA981" s="4"/>
      <c r="AB981" s="6"/>
      <c r="AC981" s="5"/>
      <c r="AD981" s="5"/>
      <c r="AE981" s="4"/>
      <c r="AF981" s="6"/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  <c r="AW981" s="4"/>
      <c r="AX981" s="6"/>
      <c r="AY981" s="4"/>
      <c r="AZ981" s="6"/>
      <c r="BA981" s="5"/>
      <c r="BB981" s="5"/>
      <c r="BC981" s="4"/>
      <c r="BD981" s="6"/>
      <c r="BE981" s="4"/>
      <c r="BF981" s="6"/>
      <c r="BG981" s="5"/>
      <c r="BH981" s="5"/>
      <c r="BI981" s="4"/>
      <c r="BJ981" s="6"/>
      <c r="BK981" s="4"/>
      <c r="BL981" s="6"/>
      <c r="BM981" s="5"/>
      <c r="BN981" s="5"/>
      <c r="BO981" s="4"/>
      <c r="BP981" s="6"/>
      <c r="BQ981" s="4"/>
      <c r="BR981" s="6"/>
      <c r="BS981" s="5"/>
      <c r="BT981" s="5"/>
      <c r="BU981" s="4"/>
      <c r="BV981" s="6"/>
      <c r="BW981" s="4"/>
      <c r="BX981" s="6"/>
      <c r="BY981" s="5"/>
      <c r="BZ981" s="5"/>
      <c r="CA981" s="4"/>
      <c r="CB981" s="6"/>
      <c r="CC981" s="4"/>
      <c r="CD981" s="6"/>
      <c r="CE981" s="5"/>
      <c r="CF981" s="5"/>
      <c r="CG981" s="4"/>
      <c r="CH981" s="6"/>
      <c r="CI981" s="4"/>
      <c r="CJ981" s="6"/>
      <c r="CK981" s="5"/>
      <c r="CL981" s="5"/>
      <c r="CM981" s="4"/>
      <c r="CN981" s="6"/>
      <c r="CO981" s="4"/>
      <c r="CP981" s="6"/>
      <c r="CQ981" s="5"/>
      <c r="CR981" s="5"/>
      <c r="CS981" s="4"/>
      <c r="CT981" s="6"/>
      <c r="CU981" s="4"/>
      <c r="CV981" s="6"/>
      <c r="CW981" s="5"/>
      <c r="CX981" s="5"/>
      <c r="CY981" s="4"/>
      <c r="CZ981" s="6"/>
      <c r="DA981" s="4"/>
      <c r="DB981" s="6"/>
      <c r="DC981" s="5"/>
      <c r="DD981" s="5"/>
      <c r="DE981" s="4"/>
      <c r="DF981" s="6"/>
      <c r="DG981" s="4"/>
      <c r="DH981" s="6"/>
      <c r="DI981" s="5"/>
      <c r="DJ981" s="5"/>
      <c r="DK981" s="4"/>
      <c r="DL981" s="6"/>
      <c r="DM981" s="4"/>
      <c r="DN981" s="6"/>
      <c r="DO981" s="5"/>
      <c r="DP981" s="5"/>
      <c r="DQ981" s="4"/>
      <c r="DR981" s="6"/>
      <c r="DS981" s="4"/>
      <c r="DT981" s="6"/>
      <c r="DU981" s="5"/>
      <c r="DV981" s="5"/>
      <c r="DW981" s="4"/>
      <c r="DX981" s="6"/>
      <c r="DY981" s="4"/>
      <c r="DZ981" s="6"/>
      <c r="EA981" s="5"/>
      <c r="EB981" s="5"/>
      <c r="EC981" s="4"/>
      <c r="ED981" s="6"/>
      <c r="EE981" s="4"/>
      <c r="EF981" s="6"/>
      <c r="EG981" s="5"/>
      <c r="EH981" s="5"/>
      <c r="EI981" s="4"/>
      <c r="EJ981" s="6"/>
      <c r="EK981" s="4"/>
      <c r="EL981" s="6"/>
      <c r="EM981" s="5"/>
      <c r="EN981" s="5"/>
      <c r="EO981" s="4"/>
      <c r="EP981" s="6"/>
      <c r="EQ981" s="4"/>
      <c r="ER981" s="6"/>
      <c r="ES981" s="5"/>
      <c r="ET981" s="5"/>
      <c r="EU981" s="4"/>
      <c r="EV981" s="6"/>
      <c r="EW981" s="4"/>
      <c r="EX981" s="6"/>
      <c r="EY981" s="5"/>
      <c r="EZ981" s="5"/>
      <c r="FA981" s="4"/>
      <c r="FB981" s="6"/>
      <c r="FC981" s="4"/>
      <c r="FD981" s="6"/>
      <c r="FE981" s="5"/>
      <c r="FF981" s="5"/>
      <c r="FG981" s="4"/>
      <c r="FH981" s="6"/>
      <c r="FI981" s="4"/>
      <c r="FJ981" s="6"/>
      <c r="FK981" s="5"/>
      <c r="FL981" s="5"/>
      <c r="FM981" s="4"/>
      <c r="FN981" s="6"/>
      <c r="FO981" s="4"/>
      <c r="FP981" s="6"/>
      <c r="FQ981" s="5"/>
      <c r="FR981" s="5"/>
      <c r="FS981" s="4"/>
      <c r="FT981" s="6"/>
      <c r="FU981" s="4"/>
      <c r="FV981" s="6"/>
      <c r="FW981" s="5"/>
      <c r="FX981" s="5"/>
      <c r="FY981" s="4"/>
      <c r="FZ981" s="6"/>
      <c r="GA981" s="4"/>
      <c r="GB981" s="6"/>
      <c r="GC981" s="5"/>
      <c r="GD981" s="5"/>
      <c r="GE981" s="4"/>
      <c r="GF981" s="6"/>
      <c r="GG981" s="4"/>
      <c r="GH981" s="6"/>
      <c r="GI981" s="5"/>
      <c r="GJ981" s="5"/>
      <c r="GK981" s="4"/>
      <c r="GL981" s="6"/>
      <c r="GM981" s="4"/>
      <c r="GN981" s="6"/>
      <c r="GO981" s="5"/>
      <c r="GP981" s="5"/>
      <c r="GQ981" s="4"/>
      <c r="GR981" s="6"/>
      <c r="GS981" s="4"/>
      <c r="GT981" s="6"/>
      <c r="GU981" s="5"/>
      <c r="GV981" s="5"/>
      <c r="GW981" s="4"/>
      <c r="GX981" s="6"/>
      <c r="GY981" s="4"/>
      <c r="GZ981" s="6"/>
      <c r="HA981" s="5"/>
      <c r="HB981" s="5"/>
      <c r="HC981" s="4"/>
      <c r="HD981" s="6"/>
      <c r="HE981" s="4"/>
      <c r="HF981" s="6"/>
      <c r="HG981" s="5"/>
      <c r="HH981" s="5"/>
      <c r="HI981" s="4"/>
      <c r="HJ981" s="6"/>
      <c r="HK981" s="4"/>
      <c r="HL981" s="6"/>
      <c r="HM981" s="5"/>
      <c r="HN981" s="5"/>
      <c r="HO981" s="4"/>
      <c r="HP981" s="6"/>
      <c r="HQ981" s="4"/>
      <c r="HR981" s="6"/>
      <c r="HS981" s="5"/>
      <c r="HT981" s="5"/>
      <c r="HU981" s="4"/>
      <c r="HV981" s="6"/>
      <c r="HW981" s="4"/>
      <c r="HX981" s="6"/>
      <c r="HY981" s="5"/>
      <c r="HZ981" s="5"/>
      <c r="IA981" s="4"/>
      <c r="IB981" s="6"/>
      <c r="IC981" s="4"/>
      <c r="ID981" s="6"/>
      <c r="IE981" s="5"/>
      <c r="IF981" s="5"/>
      <c r="IG981" s="4"/>
      <c r="IH981" s="6"/>
      <c r="II981" s="4"/>
      <c r="IJ981" s="6"/>
      <c r="IK981" s="5"/>
      <c r="IL981" s="5"/>
      <c r="IM981" s="4"/>
      <c r="IN981" s="6"/>
      <c r="IO981" s="4"/>
      <c r="IP981" s="6"/>
      <c r="IQ981" s="5"/>
      <c r="IR981" s="5"/>
      <c r="IS981" s="4"/>
      <c r="IT981" s="6"/>
      <c r="IU981" s="4"/>
      <c r="IV981" s="6"/>
      <c r="IW981" s="5"/>
      <c r="IX981" s="5"/>
      <c r="IY981" s="4"/>
      <c r="IZ981" s="6"/>
      <c r="JA981" s="4"/>
      <c r="JB981" s="6"/>
      <c r="JC981" s="5"/>
      <c r="JD981" s="5"/>
      <c r="JE981" s="4"/>
      <c r="JF981" s="6"/>
      <c r="JG981" s="4"/>
      <c r="JH981" s="6"/>
      <c r="JI981" s="5"/>
      <c r="JJ981" s="5"/>
      <c r="JK981" s="4"/>
      <c r="JL981" s="6"/>
      <c r="JM981" s="4"/>
      <c r="JN981" s="6"/>
      <c r="JO981" s="5"/>
      <c r="JP981" s="5"/>
      <c r="JQ981" s="4"/>
      <c r="JR981" s="6"/>
      <c r="JS981" s="4"/>
      <c r="JT981" s="6"/>
      <c r="JU981" s="5"/>
      <c r="JV981" s="5"/>
      <c r="JW981" s="4"/>
      <c r="JX981" s="6"/>
      <c r="JY981" s="4"/>
      <c r="JZ981" s="6"/>
      <c r="KA981" s="5"/>
      <c r="KB981" s="5"/>
      <c r="KC981" s="4"/>
      <c r="KD981" s="6"/>
      <c r="KE981" s="4"/>
      <c r="KF981" s="6"/>
      <c r="KG981" s="5"/>
      <c r="KH981" s="5"/>
      <c r="KI981" s="4"/>
      <c r="KJ981" s="6"/>
      <c r="KK981" s="4"/>
      <c r="KL981" s="6"/>
      <c r="KM981" s="5"/>
      <c r="KN981" s="5"/>
    </row>
    <row r="982">
      <c r="A982" s="3" t="s">
        <v>85</v>
      </c>
      <c r="B982" s="3" t="s">
        <v>814</v>
      </c>
      <c r="C982" s="3" t="s">
        <v>449</v>
      </c>
      <c r="D982" s="3" t="s">
        <v>649</v>
      </c>
      <c r="E982" s="3" t="s">
        <v>815</v>
      </c>
      <c r="F982" s="3" t="s">
        <v>104</v>
      </c>
      <c r="G982" s="3" t="s">
        <v>104</v>
      </c>
      <c r="H982" s="3" t="s">
        <v>129</v>
      </c>
      <c r="I982" s="3" t="s">
        <v>1325</v>
      </c>
      <c r="J982" s="3" t="s">
        <v>1455</v>
      </c>
      <c r="K982" s="4">
        <v>1960</v>
      </c>
      <c r="L982" s="4">
        <f>=ROUNDDOWN(70,0)</f>
      </c>
      <c r="M982" s="4"/>
      <c r="N982" s="5">
        <v>1</v>
      </c>
      <c r="O982" s="4"/>
      <c r="P982" s="4">
        <f>=ROUNDDOWN({0},0)</f>
      </c>
      <c r="Q982" s="4"/>
      <c r="R982" s="5"/>
      <c r="S982" s="4"/>
      <c r="T982" s="6"/>
      <c r="U982" s="4"/>
      <c r="V982" s="6"/>
      <c r="W982" s="5"/>
      <c r="X982" s="5"/>
      <c r="Y982" s="4"/>
      <c r="Z982" s="6"/>
      <c r="AA982" s="4"/>
      <c r="AB982" s="6"/>
      <c r="AC982" s="5"/>
      <c r="AD982" s="5"/>
      <c r="AE982" s="4"/>
      <c r="AF982" s="6"/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  <c r="AW982" s="4"/>
      <c r="AX982" s="6"/>
      <c r="AY982" s="4"/>
      <c r="AZ982" s="6"/>
      <c r="BA982" s="5"/>
      <c r="BB982" s="5"/>
      <c r="BC982" s="4"/>
      <c r="BD982" s="6"/>
      <c r="BE982" s="4"/>
      <c r="BF982" s="6"/>
      <c r="BG982" s="5"/>
      <c r="BH982" s="5"/>
      <c r="BI982" s="4"/>
      <c r="BJ982" s="6"/>
      <c r="BK982" s="4"/>
      <c r="BL982" s="6"/>
      <c r="BM982" s="5"/>
      <c r="BN982" s="5"/>
      <c r="BO982" s="4"/>
      <c r="BP982" s="6"/>
      <c r="BQ982" s="4"/>
      <c r="BR982" s="6"/>
      <c r="BS982" s="5"/>
      <c r="BT982" s="5"/>
      <c r="BU982" s="4"/>
      <c r="BV982" s="6"/>
      <c r="BW982" s="4"/>
      <c r="BX982" s="6"/>
      <c r="BY982" s="5"/>
      <c r="BZ982" s="5"/>
      <c r="CA982" s="4"/>
      <c r="CB982" s="6"/>
      <c r="CC982" s="4"/>
      <c r="CD982" s="6"/>
      <c r="CE982" s="5"/>
      <c r="CF982" s="5"/>
      <c r="CG982" s="4"/>
      <c r="CH982" s="6"/>
      <c r="CI982" s="4"/>
      <c r="CJ982" s="6"/>
      <c r="CK982" s="5"/>
      <c r="CL982" s="5"/>
      <c r="CM982" s="4"/>
      <c r="CN982" s="6"/>
      <c r="CO982" s="4"/>
      <c r="CP982" s="6"/>
      <c r="CQ982" s="5"/>
      <c r="CR982" s="5"/>
      <c r="CS982" s="4"/>
      <c r="CT982" s="6"/>
      <c r="CU982" s="4"/>
      <c r="CV982" s="6"/>
      <c r="CW982" s="5"/>
      <c r="CX982" s="5"/>
      <c r="CY982" s="4"/>
      <c r="CZ982" s="6"/>
      <c r="DA982" s="4"/>
      <c r="DB982" s="6"/>
      <c r="DC982" s="5"/>
      <c r="DD982" s="5"/>
      <c r="DE982" s="4"/>
      <c r="DF982" s="6"/>
      <c r="DG982" s="4"/>
      <c r="DH982" s="6"/>
      <c r="DI982" s="5"/>
      <c r="DJ982" s="5"/>
      <c r="DK982" s="4"/>
      <c r="DL982" s="6"/>
      <c r="DM982" s="4"/>
      <c r="DN982" s="6"/>
      <c r="DO982" s="5"/>
      <c r="DP982" s="5"/>
      <c r="DQ982" s="4"/>
      <c r="DR982" s="6"/>
      <c r="DS982" s="4"/>
      <c r="DT982" s="6"/>
      <c r="DU982" s="5"/>
      <c r="DV982" s="5"/>
      <c r="DW982" s="4"/>
      <c r="DX982" s="6"/>
      <c r="DY982" s="4"/>
      <c r="DZ982" s="6"/>
      <c r="EA982" s="5"/>
      <c r="EB982" s="5"/>
      <c r="EC982" s="4"/>
      <c r="ED982" s="6"/>
      <c r="EE982" s="4"/>
      <c r="EF982" s="6"/>
      <c r="EG982" s="5"/>
      <c r="EH982" s="5"/>
      <c r="EI982" s="4"/>
      <c r="EJ982" s="6"/>
      <c r="EK982" s="4"/>
      <c r="EL982" s="6"/>
      <c r="EM982" s="5"/>
      <c r="EN982" s="5"/>
      <c r="EO982" s="4"/>
      <c r="EP982" s="6"/>
      <c r="EQ982" s="4"/>
      <c r="ER982" s="6"/>
      <c r="ES982" s="5"/>
      <c r="ET982" s="5"/>
      <c r="EU982" s="4"/>
      <c r="EV982" s="6"/>
      <c r="EW982" s="4"/>
      <c r="EX982" s="6"/>
      <c r="EY982" s="5"/>
      <c r="EZ982" s="5"/>
      <c r="FA982" s="4"/>
      <c r="FB982" s="6"/>
      <c r="FC982" s="4"/>
      <c r="FD982" s="6"/>
      <c r="FE982" s="5"/>
      <c r="FF982" s="5"/>
      <c r="FG982" s="4"/>
      <c r="FH982" s="6"/>
      <c r="FI982" s="4"/>
      <c r="FJ982" s="6"/>
      <c r="FK982" s="5"/>
      <c r="FL982" s="5"/>
      <c r="FM982" s="4"/>
      <c r="FN982" s="6"/>
      <c r="FO982" s="4"/>
      <c r="FP982" s="6"/>
      <c r="FQ982" s="5"/>
      <c r="FR982" s="5"/>
      <c r="FS982" s="4"/>
      <c r="FT982" s="6"/>
      <c r="FU982" s="4"/>
      <c r="FV982" s="6"/>
      <c r="FW982" s="5"/>
      <c r="FX982" s="5"/>
      <c r="FY982" s="4"/>
      <c r="FZ982" s="6"/>
      <c r="GA982" s="4"/>
      <c r="GB982" s="6"/>
      <c r="GC982" s="5"/>
      <c r="GD982" s="5"/>
      <c r="GE982" s="4"/>
      <c r="GF982" s="6"/>
      <c r="GG982" s="4"/>
      <c r="GH982" s="6"/>
      <c r="GI982" s="5"/>
      <c r="GJ982" s="5"/>
      <c r="GK982" s="4"/>
      <c r="GL982" s="6"/>
      <c r="GM982" s="4"/>
      <c r="GN982" s="6"/>
      <c r="GO982" s="5"/>
      <c r="GP982" s="5"/>
      <c r="GQ982" s="4"/>
      <c r="GR982" s="6"/>
      <c r="GS982" s="4"/>
      <c r="GT982" s="6"/>
      <c r="GU982" s="5"/>
      <c r="GV982" s="5"/>
      <c r="GW982" s="4"/>
      <c r="GX982" s="6"/>
      <c r="GY982" s="4"/>
      <c r="GZ982" s="6"/>
      <c r="HA982" s="5"/>
      <c r="HB982" s="5"/>
      <c r="HC982" s="4"/>
      <c r="HD982" s="6"/>
      <c r="HE982" s="4"/>
      <c r="HF982" s="6"/>
      <c r="HG982" s="5"/>
      <c r="HH982" s="5"/>
      <c r="HI982" s="4"/>
      <c r="HJ982" s="6"/>
      <c r="HK982" s="4"/>
      <c r="HL982" s="6"/>
      <c r="HM982" s="5"/>
      <c r="HN982" s="5"/>
      <c r="HO982" s="4"/>
      <c r="HP982" s="6"/>
      <c r="HQ982" s="4"/>
      <c r="HR982" s="6"/>
      <c r="HS982" s="5"/>
      <c r="HT982" s="5"/>
      <c r="HU982" s="4"/>
      <c r="HV982" s="6"/>
      <c r="HW982" s="4"/>
      <c r="HX982" s="6"/>
      <c r="HY982" s="5"/>
      <c r="HZ982" s="5"/>
      <c r="IA982" s="4"/>
      <c r="IB982" s="6"/>
      <c r="IC982" s="4"/>
      <c r="ID982" s="6"/>
      <c r="IE982" s="5"/>
      <c r="IF982" s="5"/>
      <c r="IG982" s="4"/>
      <c r="IH982" s="6"/>
      <c r="II982" s="4"/>
      <c r="IJ982" s="6"/>
      <c r="IK982" s="5"/>
      <c r="IL982" s="5"/>
      <c r="IM982" s="4"/>
      <c r="IN982" s="6"/>
      <c r="IO982" s="4"/>
      <c r="IP982" s="6"/>
      <c r="IQ982" s="5"/>
      <c r="IR982" s="5"/>
      <c r="IS982" s="4"/>
      <c r="IT982" s="6"/>
      <c r="IU982" s="4"/>
      <c r="IV982" s="6"/>
      <c r="IW982" s="5"/>
      <c r="IX982" s="5"/>
      <c r="IY982" s="4"/>
      <c r="IZ982" s="6"/>
      <c r="JA982" s="4"/>
      <c r="JB982" s="6"/>
      <c r="JC982" s="5"/>
      <c r="JD982" s="5"/>
      <c r="JE982" s="4"/>
      <c r="JF982" s="6"/>
      <c r="JG982" s="4"/>
      <c r="JH982" s="6"/>
      <c r="JI982" s="5"/>
      <c r="JJ982" s="5"/>
      <c r="JK982" s="4"/>
      <c r="JL982" s="6"/>
      <c r="JM982" s="4"/>
      <c r="JN982" s="6"/>
      <c r="JO982" s="5"/>
      <c r="JP982" s="5"/>
      <c r="JQ982" s="4"/>
      <c r="JR982" s="6"/>
      <c r="JS982" s="4"/>
      <c r="JT982" s="6"/>
      <c r="JU982" s="5"/>
      <c r="JV982" s="5"/>
      <c r="JW982" s="4"/>
      <c r="JX982" s="6"/>
      <c r="JY982" s="4"/>
      <c r="JZ982" s="6"/>
      <c r="KA982" s="5"/>
      <c r="KB982" s="5"/>
      <c r="KC982" s="4"/>
      <c r="KD982" s="6"/>
      <c r="KE982" s="4"/>
      <c r="KF982" s="6"/>
      <c r="KG982" s="5"/>
      <c r="KH982" s="5"/>
      <c r="KI982" s="4"/>
      <c r="KJ982" s="6"/>
      <c r="KK982" s="4"/>
      <c r="KL982" s="6"/>
      <c r="KM982" s="5"/>
      <c r="KN982" s="5"/>
    </row>
    <row r="983">
      <c r="A983" s="3" t="s">
        <v>85</v>
      </c>
      <c r="B983" s="3" t="s">
        <v>814</v>
      </c>
      <c r="C983" s="3" t="s">
        <v>449</v>
      </c>
      <c r="D983" s="3" t="s">
        <v>817</v>
      </c>
      <c r="E983" s="3" t="s">
        <v>818</v>
      </c>
      <c r="F983" s="3" t="s">
        <v>819</v>
      </c>
      <c r="G983" s="3" t="s">
        <v>820</v>
      </c>
      <c r="H983" s="3" t="s">
        <v>104</v>
      </c>
      <c r="I983" s="3" t="s">
        <v>1382</v>
      </c>
      <c r="J983" s="3" t="s">
        <v>1400</v>
      </c>
      <c r="K983" s="4">
        <v>546</v>
      </c>
      <c r="L983" s="4">
        <f>=ROUNDDOWN(12.4090909090909,0)</f>
      </c>
      <c r="M983" s="4"/>
      <c r="N983" s="5"/>
      <c r="O983" s="4"/>
      <c r="P983" s="4">
        <f>=ROUNDDOWN({0},0)</f>
      </c>
      <c r="Q983" s="4"/>
      <c r="R983" s="5"/>
      <c r="S983" s="4">
        <v>45</v>
      </c>
      <c r="T983" s="6">
        <v>868.84</v>
      </c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/>
      <c r="AF983" s="6"/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  <c r="AW983" s="4"/>
      <c r="AX983" s="6"/>
      <c r="AY983" s="4"/>
      <c r="AZ983" s="6"/>
      <c r="BA983" s="5"/>
      <c r="BB983" s="5"/>
      <c r="BC983" s="4">
        <v>41</v>
      </c>
      <c r="BD983" s="6">
        <v>791.16</v>
      </c>
      <c r="BE983" s="4"/>
      <c r="BF983" s="6"/>
      <c r="BG983" s="5"/>
      <c r="BH983" s="5"/>
      <c r="BI983" s="4">
        <v>3</v>
      </c>
      <c r="BJ983" s="6">
        <v>38.01</v>
      </c>
      <c r="BK983" s="4"/>
      <c r="BL983" s="6"/>
      <c r="BM983" s="5"/>
      <c r="BN983" s="5"/>
      <c r="BO983" s="4"/>
      <c r="BP983" s="6"/>
      <c r="BQ983" s="4"/>
      <c r="BR983" s="6"/>
      <c r="BS983" s="5"/>
      <c r="BT983" s="5"/>
      <c r="BU983" s="4"/>
      <c r="BV983" s="6"/>
      <c r="BW983" s="4"/>
      <c r="BX983" s="6"/>
      <c r="BY983" s="5"/>
      <c r="BZ983" s="5"/>
      <c r="CA983" s="4"/>
      <c r="CB983" s="6"/>
      <c r="CC983" s="4"/>
      <c r="CD983" s="6"/>
      <c r="CE983" s="5"/>
      <c r="CF983" s="5"/>
      <c r="CG983" s="4"/>
      <c r="CH983" s="6"/>
      <c r="CI983" s="4"/>
      <c r="CJ983" s="6"/>
      <c r="CK983" s="5"/>
      <c r="CL983" s="5"/>
      <c r="CM983" s="4">
        <v>1</v>
      </c>
      <c r="CN983" s="6">
        <v>39.67</v>
      </c>
      <c r="CO983" s="4"/>
      <c r="CP983" s="6"/>
      <c r="CQ983" s="5"/>
      <c r="CR983" s="5"/>
      <c r="CS983" s="4"/>
      <c r="CT983" s="6"/>
      <c r="CU983" s="4"/>
      <c r="CV983" s="6"/>
      <c r="CW983" s="5"/>
      <c r="CX983" s="5"/>
      <c r="CY983" s="4"/>
      <c r="CZ983" s="6"/>
      <c r="DA983" s="4"/>
      <c r="DB983" s="6"/>
      <c r="DC983" s="5"/>
      <c r="DD983" s="5"/>
      <c r="DE983" s="4"/>
      <c r="DF983" s="6"/>
      <c r="DG983" s="4"/>
      <c r="DH983" s="6"/>
      <c r="DI983" s="5"/>
      <c r="DJ983" s="5"/>
      <c r="DK983" s="4"/>
      <c r="DL983" s="6"/>
      <c r="DM983" s="4"/>
      <c r="DN983" s="6"/>
      <c r="DO983" s="5"/>
      <c r="DP983" s="5"/>
      <c r="DQ983" s="4"/>
      <c r="DR983" s="6"/>
      <c r="DS983" s="4"/>
      <c r="DT983" s="6"/>
      <c r="DU983" s="5"/>
      <c r="DV983" s="5"/>
      <c r="DW983" s="4"/>
      <c r="DX983" s="6"/>
      <c r="DY983" s="4"/>
      <c r="DZ983" s="6"/>
      <c r="EA983" s="5"/>
      <c r="EB983" s="5"/>
      <c r="EC983" s="4"/>
      <c r="ED983" s="6"/>
      <c r="EE983" s="4"/>
      <c r="EF983" s="6"/>
      <c r="EG983" s="5"/>
      <c r="EH983" s="5"/>
      <c r="EI983" s="4"/>
      <c r="EJ983" s="6"/>
      <c r="EK983" s="4"/>
      <c r="EL983" s="6"/>
      <c r="EM983" s="5"/>
      <c r="EN983" s="5"/>
      <c r="EO983" s="4"/>
      <c r="EP983" s="6"/>
      <c r="EQ983" s="4"/>
      <c r="ER983" s="6"/>
      <c r="ES983" s="5"/>
      <c r="ET983" s="5"/>
      <c r="EU983" s="4"/>
      <c r="EV983" s="6"/>
      <c r="EW983" s="4"/>
      <c r="EX983" s="6"/>
      <c r="EY983" s="5"/>
      <c r="EZ983" s="5"/>
      <c r="FA983" s="4"/>
      <c r="FB983" s="6"/>
      <c r="FC983" s="4"/>
      <c r="FD983" s="6"/>
      <c r="FE983" s="5"/>
      <c r="FF983" s="5"/>
      <c r="FG983" s="4"/>
      <c r="FH983" s="6"/>
      <c r="FI983" s="4"/>
      <c r="FJ983" s="6"/>
      <c r="FK983" s="5"/>
      <c r="FL983" s="5"/>
      <c r="FM983" s="4"/>
      <c r="FN983" s="6"/>
      <c r="FO983" s="4"/>
      <c r="FP983" s="6"/>
      <c r="FQ983" s="5"/>
      <c r="FR983" s="5"/>
      <c r="FS983" s="4"/>
      <c r="FT983" s="6"/>
      <c r="FU983" s="4"/>
      <c r="FV983" s="6"/>
      <c r="FW983" s="5"/>
      <c r="FX983" s="5"/>
      <c r="FY983" s="4"/>
      <c r="FZ983" s="6"/>
      <c r="GA983" s="4"/>
      <c r="GB983" s="6"/>
      <c r="GC983" s="5"/>
      <c r="GD983" s="5"/>
      <c r="GE983" s="4"/>
      <c r="GF983" s="6"/>
      <c r="GG983" s="4"/>
      <c r="GH983" s="6"/>
      <c r="GI983" s="5"/>
      <c r="GJ983" s="5"/>
      <c r="GK983" s="4"/>
      <c r="GL983" s="6"/>
      <c r="GM983" s="4"/>
      <c r="GN983" s="6"/>
      <c r="GO983" s="5"/>
      <c r="GP983" s="5"/>
      <c r="GQ983" s="4"/>
      <c r="GR983" s="6"/>
      <c r="GS983" s="4"/>
      <c r="GT983" s="6"/>
      <c r="GU983" s="5"/>
      <c r="GV983" s="5"/>
      <c r="GW983" s="4"/>
      <c r="GX983" s="6"/>
      <c r="GY983" s="4"/>
      <c r="GZ983" s="6"/>
      <c r="HA983" s="5"/>
      <c r="HB983" s="5"/>
      <c r="HC983" s="4"/>
      <c r="HD983" s="6"/>
      <c r="HE983" s="4"/>
      <c r="HF983" s="6"/>
      <c r="HG983" s="5"/>
      <c r="HH983" s="5"/>
      <c r="HI983" s="4"/>
      <c r="HJ983" s="6"/>
      <c r="HK983" s="4"/>
      <c r="HL983" s="6"/>
      <c r="HM983" s="5"/>
      <c r="HN983" s="5"/>
      <c r="HO983" s="4"/>
      <c r="HP983" s="6"/>
      <c r="HQ983" s="4"/>
      <c r="HR983" s="6"/>
      <c r="HS983" s="5"/>
      <c r="HT983" s="5"/>
      <c r="HU983" s="4"/>
      <c r="HV983" s="6"/>
      <c r="HW983" s="4"/>
      <c r="HX983" s="6"/>
      <c r="HY983" s="5"/>
      <c r="HZ983" s="5"/>
      <c r="IA983" s="4"/>
      <c r="IB983" s="6"/>
      <c r="IC983" s="4"/>
      <c r="ID983" s="6"/>
      <c r="IE983" s="5"/>
      <c r="IF983" s="5"/>
      <c r="IG983" s="4"/>
      <c r="IH983" s="6"/>
      <c r="II983" s="4"/>
      <c r="IJ983" s="6"/>
      <c r="IK983" s="5"/>
      <c r="IL983" s="5"/>
      <c r="IM983" s="4"/>
      <c r="IN983" s="6"/>
      <c r="IO983" s="4"/>
      <c r="IP983" s="6"/>
      <c r="IQ983" s="5"/>
      <c r="IR983" s="5"/>
      <c r="IS983" s="4"/>
      <c r="IT983" s="6"/>
      <c r="IU983" s="4"/>
      <c r="IV983" s="6"/>
      <c r="IW983" s="5"/>
      <c r="IX983" s="5"/>
      <c r="IY983" s="4"/>
      <c r="IZ983" s="6"/>
      <c r="JA983" s="4"/>
      <c r="JB983" s="6"/>
      <c r="JC983" s="5"/>
      <c r="JD983" s="5"/>
      <c r="JE983" s="4"/>
      <c r="JF983" s="6"/>
      <c r="JG983" s="4"/>
      <c r="JH983" s="6"/>
      <c r="JI983" s="5"/>
      <c r="JJ983" s="5"/>
      <c r="JK983" s="4"/>
      <c r="JL983" s="6"/>
      <c r="JM983" s="4"/>
      <c r="JN983" s="6"/>
      <c r="JO983" s="5"/>
      <c r="JP983" s="5"/>
      <c r="JQ983" s="4"/>
      <c r="JR983" s="6"/>
      <c r="JS983" s="4"/>
      <c r="JT983" s="6"/>
      <c r="JU983" s="5"/>
      <c r="JV983" s="5"/>
      <c r="JW983" s="4"/>
      <c r="JX983" s="6"/>
      <c r="JY983" s="4"/>
      <c r="JZ983" s="6"/>
      <c r="KA983" s="5"/>
      <c r="KB983" s="5"/>
      <c r="KC983" s="4"/>
      <c r="KD983" s="6"/>
      <c r="KE983" s="4"/>
      <c r="KF983" s="6"/>
      <c r="KG983" s="5"/>
      <c r="KH983" s="5"/>
      <c r="KI983" s="4"/>
      <c r="KJ983" s="6"/>
      <c r="KK983" s="4"/>
      <c r="KL983" s="6"/>
      <c r="KM983" s="5"/>
      <c r="KN983" s="5"/>
    </row>
    <row r="984">
      <c r="A984" s="3" t="s">
        <v>85</v>
      </c>
      <c r="B984" s="3" t="s">
        <v>814</v>
      </c>
      <c r="C984" s="3" t="s">
        <v>449</v>
      </c>
      <c r="D984" s="3" t="s">
        <v>817</v>
      </c>
      <c r="E984" s="3" t="s">
        <v>818</v>
      </c>
      <c r="F984" s="3" t="s">
        <v>818</v>
      </c>
      <c r="G984" s="3" t="s">
        <v>818</v>
      </c>
      <c r="H984" s="3" t="s">
        <v>104</v>
      </c>
      <c r="I984" s="3" t="s">
        <v>1321</v>
      </c>
      <c r="J984" s="3" t="s">
        <v>1400</v>
      </c>
      <c r="K984" s="4">
        <v>137</v>
      </c>
      <c r="L984" s="4">
        <f>=ROUNDDOWN(12.2321428571429,0)</f>
      </c>
      <c r="M984" s="4"/>
      <c r="N984" s="5"/>
      <c r="O984" s="4"/>
      <c r="P984" s="4">
        <f>=ROUNDDOWN({0},0)</f>
      </c>
      <c r="Q984" s="4"/>
      <c r="R984" s="5"/>
      <c r="S984" s="4">
        <v>24</v>
      </c>
      <c r="T984" s="6">
        <v>685.82</v>
      </c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/>
      <c r="AF984" s="6"/>
      <c r="AG984" s="4"/>
      <c r="AH984" s="6"/>
      <c r="AI984" s="5"/>
      <c r="AJ984" s="5"/>
      <c r="AK984" s="4"/>
      <c r="AL984" s="6"/>
      <c r="AM984" s="4"/>
      <c r="AN984" s="6"/>
      <c r="AO984" s="5"/>
      <c r="AP984" s="5"/>
      <c r="AQ984" s="4"/>
      <c r="AR984" s="6"/>
      <c r="AS984" s="4"/>
      <c r="AT984" s="6"/>
      <c r="AU984" s="5"/>
      <c r="AV984" s="5"/>
      <c r="AW984" s="4"/>
      <c r="AX984" s="6"/>
      <c r="AY984" s="4"/>
      <c r="AZ984" s="6"/>
      <c r="BA984" s="5"/>
      <c r="BB984" s="5"/>
      <c r="BC984" s="4"/>
      <c r="BD984" s="6"/>
      <c r="BE984" s="4"/>
      <c r="BF984" s="6"/>
      <c r="BG984" s="5"/>
      <c r="BH984" s="5"/>
      <c r="BI984" s="4"/>
      <c r="BJ984" s="6"/>
      <c r="BK984" s="4"/>
      <c r="BL984" s="6"/>
      <c r="BM984" s="5"/>
      <c r="BN984" s="5"/>
      <c r="BO984" s="4"/>
      <c r="BP984" s="6"/>
      <c r="BQ984" s="4"/>
      <c r="BR984" s="6"/>
      <c r="BS984" s="5"/>
      <c r="BT984" s="5"/>
      <c r="BU984" s="4">
        <v>4</v>
      </c>
      <c r="BV984" s="6">
        <v>108.96</v>
      </c>
      <c r="BW984" s="4"/>
      <c r="BX984" s="6"/>
      <c r="BY984" s="5"/>
      <c r="BZ984" s="5"/>
      <c r="CA984" s="4"/>
      <c r="CB984" s="6"/>
      <c r="CC984" s="4"/>
      <c r="CD984" s="6"/>
      <c r="CE984" s="5"/>
      <c r="CF984" s="5"/>
      <c r="CG984" s="4"/>
      <c r="CH984" s="6"/>
      <c r="CI984" s="4"/>
      <c r="CJ984" s="6"/>
      <c r="CK984" s="5"/>
      <c r="CL984" s="5"/>
      <c r="CM984" s="4">
        <v>5</v>
      </c>
      <c r="CN984" s="6">
        <v>231.4</v>
      </c>
      <c r="CO984" s="4"/>
      <c r="CP984" s="6"/>
      <c r="CQ984" s="5"/>
      <c r="CR984" s="5"/>
      <c r="CS984" s="4"/>
      <c r="CT984" s="6"/>
      <c r="CU984" s="4"/>
      <c r="CV984" s="6"/>
      <c r="CW984" s="5"/>
      <c r="CX984" s="5"/>
      <c r="CY984" s="4"/>
      <c r="CZ984" s="6"/>
      <c r="DA984" s="4"/>
      <c r="DB984" s="6"/>
      <c r="DC984" s="5"/>
      <c r="DD984" s="5"/>
      <c r="DE984" s="4">
        <v>15</v>
      </c>
      <c r="DF984" s="6">
        <v>345.46</v>
      </c>
      <c r="DG984" s="4"/>
      <c r="DH984" s="6"/>
      <c r="DI984" s="5"/>
      <c r="DJ984" s="5"/>
      <c r="DK984" s="4"/>
      <c r="DL984" s="6"/>
      <c r="DM984" s="4"/>
      <c r="DN984" s="6"/>
      <c r="DO984" s="5"/>
      <c r="DP984" s="5"/>
      <c r="DQ984" s="4"/>
      <c r="DR984" s="6"/>
      <c r="DS984" s="4"/>
      <c r="DT984" s="6"/>
      <c r="DU984" s="5"/>
      <c r="DV984" s="5"/>
      <c r="DW984" s="4"/>
      <c r="DX984" s="6"/>
      <c r="DY984" s="4"/>
      <c r="DZ984" s="6"/>
      <c r="EA984" s="5"/>
      <c r="EB984" s="5"/>
      <c r="EC984" s="4"/>
      <c r="ED984" s="6"/>
      <c r="EE984" s="4"/>
      <c r="EF984" s="6"/>
      <c r="EG984" s="5"/>
      <c r="EH984" s="5"/>
      <c r="EI984" s="4"/>
      <c r="EJ984" s="6"/>
      <c r="EK984" s="4"/>
      <c r="EL984" s="6"/>
      <c r="EM984" s="5"/>
      <c r="EN984" s="5"/>
      <c r="EO984" s="4"/>
      <c r="EP984" s="6"/>
      <c r="EQ984" s="4"/>
      <c r="ER984" s="6"/>
      <c r="ES984" s="5"/>
      <c r="ET984" s="5"/>
      <c r="EU984" s="4"/>
      <c r="EV984" s="6"/>
      <c r="EW984" s="4"/>
      <c r="EX984" s="6"/>
      <c r="EY984" s="5"/>
      <c r="EZ984" s="5"/>
      <c r="FA984" s="4"/>
      <c r="FB984" s="6"/>
      <c r="FC984" s="4"/>
      <c r="FD984" s="6"/>
      <c r="FE984" s="5"/>
      <c r="FF984" s="5"/>
      <c r="FG984" s="4"/>
      <c r="FH984" s="6"/>
      <c r="FI984" s="4"/>
      <c r="FJ984" s="6"/>
      <c r="FK984" s="5"/>
      <c r="FL984" s="5"/>
      <c r="FM984" s="4"/>
      <c r="FN984" s="6"/>
      <c r="FO984" s="4"/>
      <c r="FP984" s="6"/>
      <c r="FQ984" s="5"/>
      <c r="FR984" s="5"/>
      <c r="FS984" s="4"/>
      <c r="FT984" s="6"/>
      <c r="FU984" s="4"/>
      <c r="FV984" s="6"/>
      <c r="FW984" s="5"/>
      <c r="FX984" s="5"/>
      <c r="FY984" s="4"/>
      <c r="FZ984" s="6"/>
      <c r="GA984" s="4"/>
      <c r="GB984" s="6"/>
      <c r="GC984" s="5"/>
      <c r="GD984" s="5"/>
      <c r="GE984" s="4"/>
      <c r="GF984" s="6"/>
      <c r="GG984" s="4"/>
      <c r="GH984" s="6"/>
      <c r="GI984" s="5"/>
      <c r="GJ984" s="5"/>
      <c r="GK984" s="4"/>
      <c r="GL984" s="6"/>
      <c r="GM984" s="4"/>
      <c r="GN984" s="6"/>
      <c r="GO984" s="5"/>
      <c r="GP984" s="5"/>
      <c r="GQ984" s="4"/>
      <c r="GR984" s="6"/>
      <c r="GS984" s="4"/>
      <c r="GT984" s="6"/>
      <c r="GU984" s="5"/>
      <c r="GV984" s="5"/>
      <c r="GW984" s="4"/>
      <c r="GX984" s="6"/>
      <c r="GY984" s="4"/>
      <c r="GZ984" s="6"/>
      <c r="HA984" s="5"/>
      <c r="HB984" s="5"/>
      <c r="HC984" s="4"/>
      <c r="HD984" s="6"/>
      <c r="HE984" s="4"/>
      <c r="HF984" s="6"/>
      <c r="HG984" s="5"/>
      <c r="HH984" s="5"/>
      <c r="HI984" s="4"/>
      <c r="HJ984" s="6"/>
      <c r="HK984" s="4"/>
      <c r="HL984" s="6"/>
      <c r="HM984" s="5"/>
      <c r="HN984" s="5"/>
      <c r="HO984" s="4"/>
      <c r="HP984" s="6"/>
      <c r="HQ984" s="4"/>
      <c r="HR984" s="6"/>
      <c r="HS984" s="5"/>
      <c r="HT984" s="5"/>
      <c r="HU984" s="4"/>
      <c r="HV984" s="6"/>
      <c r="HW984" s="4"/>
      <c r="HX984" s="6"/>
      <c r="HY984" s="5"/>
      <c r="HZ984" s="5"/>
      <c r="IA984" s="4"/>
      <c r="IB984" s="6"/>
      <c r="IC984" s="4"/>
      <c r="ID984" s="6"/>
      <c r="IE984" s="5"/>
      <c r="IF984" s="5"/>
      <c r="IG984" s="4"/>
      <c r="IH984" s="6"/>
      <c r="II984" s="4"/>
      <c r="IJ984" s="6"/>
      <c r="IK984" s="5"/>
      <c r="IL984" s="5"/>
      <c r="IM984" s="4"/>
      <c r="IN984" s="6"/>
      <c r="IO984" s="4"/>
      <c r="IP984" s="6"/>
      <c r="IQ984" s="5"/>
      <c r="IR984" s="5"/>
      <c r="IS984" s="4"/>
      <c r="IT984" s="6"/>
      <c r="IU984" s="4"/>
      <c r="IV984" s="6"/>
      <c r="IW984" s="5"/>
      <c r="IX984" s="5"/>
      <c r="IY984" s="4"/>
      <c r="IZ984" s="6"/>
      <c r="JA984" s="4"/>
      <c r="JB984" s="6"/>
      <c r="JC984" s="5"/>
      <c r="JD984" s="5"/>
      <c r="JE984" s="4"/>
      <c r="JF984" s="6"/>
      <c r="JG984" s="4"/>
      <c r="JH984" s="6"/>
      <c r="JI984" s="5"/>
      <c r="JJ984" s="5"/>
      <c r="JK984" s="4"/>
      <c r="JL984" s="6"/>
      <c r="JM984" s="4"/>
      <c r="JN984" s="6"/>
      <c r="JO984" s="5"/>
      <c r="JP984" s="5"/>
      <c r="JQ984" s="4"/>
      <c r="JR984" s="6"/>
      <c r="JS984" s="4"/>
      <c r="JT984" s="6"/>
      <c r="JU984" s="5"/>
      <c r="JV984" s="5"/>
      <c r="JW984" s="4"/>
      <c r="JX984" s="6"/>
      <c r="JY984" s="4"/>
      <c r="JZ984" s="6"/>
      <c r="KA984" s="5"/>
      <c r="KB984" s="5"/>
      <c r="KC984" s="4"/>
      <c r="KD984" s="6"/>
      <c r="KE984" s="4"/>
      <c r="KF984" s="6"/>
      <c r="KG984" s="5"/>
      <c r="KH984" s="5"/>
      <c r="KI984" s="4"/>
      <c r="KJ984" s="6"/>
      <c r="KK984" s="4"/>
      <c r="KL984" s="6"/>
      <c r="KM984" s="5"/>
      <c r="KN984" s="5"/>
    </row>
    <row r="985">
      <c r="A985" s="3" t="s">
        <v>85</v>
      </c>
      <c r="B985" s="3" t="s">
        <v>814</v>
      </c>
      <c r="C985" s="3" t="s">
        <v>449</v>
      </c>
      <c r="D985" s="3" t="s">
        <v>817</v>
      </c>
      <c r="E985" s="3" t="s">
        <v>818</v>
      </c>
      <c r="F985" s="3" t="s">
        <v>819</v>
      </c>
      <c r="G985" s="3" t="s">
        <v>820</v>
      </c>
      <c r="H985" s="3" t="s">
        <v>104</v>
      </c>
      <c r="I985" s="3" t="s">
        <v>1313</v>
      </c>
      <c r="J985" s="3" t="s">
        <v>1400</v>
      </c>
      <c r="K985" s="4">
        <v>248</v>
      </c>
      <c r="L985" s="4">
        <f>=ROUNDDOWN(17.5886524822695,0)</f>
      </c>
      <c r="M985" s="4"/>
      <c r="N985" s="5"/>
      <c r="O985" s="4"/>
      <c r="P985" s="4">
        <f>=ROUNDDOWN({0},0)</f>
      </c>
      <c r="Q985" s="4"/>
      <c r="R985" s="5"/>
      <c r="S985" s="4">
        <v>27</v>
      </c>
      <c r="T985" s="6">
        <v>605.52</v>
      </c>
      <c r="U985" s="4"/>
      <c r="V985" s="6"/>
      <c r="W985" s="5"/>
      <c r="X985" s="5"/>
      <c r="Y985" s="4"/>
      <c r="Z985" s="6"/>
      <c r="AA985" s="4"/>
      <c r="AB985" s="6"/>
      <c r="AC985" s="5"/>
      <c r="AD985" s="5"/>
      <c r="AE985" s="4"/>
      <c r="AF985" s="6"/>
      <c r="AG985" s="4"/>
      <c r="AH985" s="6"/>
      <c r="AI985" s="5"/>
      <c r="AJ985" s="5"/>
      <c r="AK985" s="4"/>
      <c r="AL985" s="6"/>
      <c r="AM985" s="4"/>
      <c r="AN985" s="6"/>
      <c r="AO985" s="5"/>
      <c r="AP985" s="5"/>
      <c r="AQ985" s="4"/>
      <c r="AR985" s="6"/>
      <c r="AS985" s="4"/>
      <c r="AT985" s="6"/>
      <c r="AU985" s="5"/>
      <c r="AV985" s="5"/>
      <c r="AW985" s="4"/>
      <c r="AX985" s="6"/>
      <c r="AY985" s="4"/>
      <c r="AZ985" s="6"/>
      <c r="BA985" s="5"/>
      <c r="BB985" s="5"/>
      <c r="BC985" s="4">
        <v>16</v>
      </c>
      <c r="BD985" s="6">
        <v>307.49</v>
      </c>
      <c r="BE985" s="4"/>
      <c r="BF985" s="6"/>
      <c r="BG985" s="5"/>
      <c r="BH985" s="5"/>
      <c r="BI985" s="4">
        <v>3</v>
      </c>
      <c r="BJ985" s="6">
        <v>47.49</v>
      </c>
      <c r="BK985" s="4"/>
      <c r="BL985" s="6"/>
      <c r="BM985" s="5"/>
      <c r="BN985" s="5"/>
      <c r="BO985" s="4"/>
      <c r="BP985" s="6"/>
      <c r="BQ985" s="4"/>
      <c r="BR985" s="6"/>
      <c r="BS985" s="5"/>
      <c r="BT985" s="5"/>
      <c r="BU985" s="4">
        <v>1</v>
      </c>
      <c r="BV985" s="6">
        <v>12.67</v>
      </c>
      <c r="BW985" s="4"/>
      <c r="BX985" s="6"/>
      <c r="BY985" s="5"/>
      <c r="BZ985" s="5"/>
      <c r="CA985" s="4"/>
      <c r="CB985" s="6"/>
      <c r="CC985" s="4"/>
      <c r="CD985" s="6"/>
      <c r="CE985" s="5"/>
      <c r="CF985" s="5"/>
      <c r="CG985" s="4"/>
      <c r="CH985" s="6"/>
      <c r="CI985" s="4"/>
      <c r="CJ985" s="6"/>
      <c r="CK985" s="5"/>
      <c r="CL985" s="5"/>
      <c r="CM985" s="4">
        <v>3</v>
      </c>
      <c r="CN985" s="6">
        <v>125.97</v>
      </c>
      <c r="CO985" s="4"/>
      <c r="CP985" s="6"/>
      <c r="CQ985" s="5"/>
      <c r="CR985" s="5"/>
      <c r="CS985" s="4"/>
      <c r="CT985" s="6"/>
      <c r="CU985" s="4"/>
      <c r="CV985" s="6"/>
      <c r="CW985" s="5"/>
      <c r="CX985" s="5"/>
      <c r="CY985" s="4"/>
      <c r="CZ985" s="6"/>
      <c r="DA985" s="4"/>
      <c r="DB985" s="6"/>
      <c r="DC985" s="5"/>
      <c r="DD985" s="5"/>
      <c r="DE985" s="4">
        <v>4</v>
      </c>
      <c r="DF985" s="6">
        <v>111.9</v>
      </c>
      <c r="DG985" s="4"/>
      <c r="DH985" s="6"/>
      <c r="DI985" s="5"/>
      <c r="DJ985" s="5"/>
      <c r="DK985" s="4"/>
      <c r="DL985" s="6"/>
      <c r="DM985" s="4"/>
      <c r="DN985" s="6"/>
      <c r="DO985" s="5"/>
      <c r="DP985" s="5"/>
      <c r="DQ985" s="4"/>
      <c r="DR985" s="6"/>
      <c r="DS985" s="4"/>
      <c r="DT985" s="6"/>
      <c r="DU985" s="5"/>
      <c r="DV985" s="5"/>
      <c r="DW985" s="4"/>
      <c r="DX985" s="6"/>
      <c r="DY985" s="4"/>
      <c r="DZ985" s="6"/>
      <c r="EA985" s="5"/>
      <c r="EB985" s="5"/>
      <c r="EC985" s="4"/>
      <c r="ED985" s="6"/>
      <c r="EE985" s="4"/>
      <c r="EF985" s="6"/>
      <c r="EG985" s="5"/>
      <c r="EH985" s="5"/>
      <c r="EI985" s="4"/>
      <c r="EJ985" s="6"/>
      <c r="EK985" s="4"/>
      <c r="EL985" s="6"/>
      <c r="EM985" s="5"/>
      <c r="EN985" s="5"/>
      <c r="EO985" s="4"/>
      <c r="EP985" s="6"/>
      <c r="EQ985" s="4"/>
      <c r="ER985" s="6"/>
      <c r="ES985" s="5"/>
      <c r="ET985" s="5"/>
      <c r="EU985" s="4"/>
      <c r="EV985" s="6"/>
      <c r="EW985" s="4"/>
      <c r="EX985" s="6"/>
      <c r="EY985" s="5"/>
      <c r="EZ985" s="5"/>
      <c r="FA985" s="4"/>
      <c r="FB985" s="6"/>
      <c r="FC985" s="4"/>
      <c r="FD985" s="6"/>
      <c r="FE985" s="5"/>
      <c r="FF985" s="5"/>
      <c r="FG985" s="4"/>
      <c r="FH985" s="6"/>
      <c r="FI985" s="4"/>
      <c r="FJ985" s="6"/>
      <c r="FK985" s="5"/>
      <c r="FL985" s="5"/>
      <c r="FM985" s="4"/>
      <c r="FN985" s="6"/>
      <c r="FO985" s="4"/>
      <c r="FP985" s="6"/>
      <c r="FQ985" s="5"/>
      <c r="FR985" s="5"/>
      <c r="FS985" s="4"/>
      <c r="FT985" s="6"/>
      <c r="FU985" s="4"/>
      <c r="FV985" s="6"/>
      <c r="FW985" s="5"/>
      <c r="FX985" s="5"/>
      <c r="FY985" s="4"/>
      <c r="FZ985" s="6"/>
      <c r="GA985" s="4"/>
      <c r="GB985" s="6"/>
      <c r="GC985" s="5"/>
      <c r="GD985" s="5"/>
      <c r="GE985" s="4"/>
      <c r="GF985" s="6"/>
      <c r="GG985" s="4"/>
      <c r="GH985" s="6"/>
      <c r="GI985" s="5"/>
      <c r="GJ985" s="5"/>
      <c r="GK985" s="4"/>
      <c r="GL985" s="6"/>
      <c r="GM985" s="4"/>
      <c r="GN985" s="6"/>
      <c r="GO985" s="5"/>
      <c r="GP985" s="5"/>
      <c r="GQ985" s="4"/>
      <c r="GR985" s="6"/>
      <c r="GS985" s="4"/>
      <c r="GT985" s="6"/>
      <c r="GU985" s="5"/>
      <c r="GV985" s="5"/>
      <c r="GW985" s="4"/>
      <c r="GX985" s="6"/>
      <c r="GY985" s="4"/>
      <c r="GZ985" s="6"/>
      <c r="HA985" s="5"/>
      <c r="HB985" s="5"/>
      <c r="HC985" s="4"/>
      <c r="HD985" s="6"/>
      <c r="HE985" s="4"/>
      <c r="HF985" s="6"/>
      <c r="HG985" s="5"/>
      <c r="HH985" s="5"/>
      <c r="HI985" s="4"/>
      <c r="HJ985" s="6"/>
      <c r="HK985" s="4"/>
      <c r="HL985" s="6"/>
      <c r="HM985" s="5"/>
      <c r="HN985" s="5"/>
      <c r="HO985" s="4"/>
      <c r="HP985" s="6"/>
      <c r="HQ985" s="4"/>
      <c r="HR985" s="6"/>
      <c r="HS985" s="5"/>
      <c r="HT985" s="5"/>
      <c r="HU985" s="4"/>
      <c r="HV985" s="6"/>
      <c r="HW985" s="4"/>
      <c r="HX985" s="6"/>
      <c r="HY985" s="5"/>
      <c r="HZ985" s="5"/>
      <c r="IA985" s="4"/>
      <c r="IB985" s="6"/>
      <c r="IC985" s="4"/>
      <c r="ID985" s="6"/>
      <c r="IE985" s="5"/>
      <c r="IF985" s="5"/>
      <c r="IG985" s="4"/>
      <c r="IH985" s="6"/>
      <c r="II985" s="4"/>
      <c r="IJ985" s="6"/>
      <c r="IK985" s="5"/>
      <c r="IL985" s="5"/>
      <c r="IM985" s="4"/>
      <c r="IN985" s="6"/>
      <c r="IO985" s="4"/>
      <c r="IP985" s="6"/>
      <c r="IQ985" s="5"/>
      <c r="IR985" s="5"/>
      <c r="IS985" s="4"/>
      <c r="IT985" s="6"/>
      <c r="IU985" s="4"/>
      <c r="IV985" s="6"/>
      <c r="IW985" s="5"/>
      <c r="IX985" s="5"/>
      <c r="IY985" s="4"/>
      <c r="IZ985" s="6"/>
      <c r="JA985" s="4"/>
      <c r="JB985" s="6"/>
      <c r="JC985" s="5"/>
      <c r="JD985" s="5"/>
      <c r="JE985" s="4"/>
      <c r="JF985" s="6"/>
      <c r="JG985" s="4"/>
      <c r="JH985" s="6"/>
      <c r="JI985" s="5"/>
      <c r="JJ985" s="5"/>
      <c r="JK985" s="4"/>
      <c r="JL985" s="6"/>
      <c r="JM985" s="4"/>
      <c r="JN985" s="6"/>
      <c r="JO985" s="5"/>
      <c r="JP985" s="5"/>
      <c r="JQ985" s="4"/>
      <c r="JR985" s="6"/>
      <c r="JS985" s="4"/>
      <c r="JT985" s="6"/>
      <c r="JU985" s="5"/>
      <c r="JV985" s="5"/>
      <c r="JW985" s="4"/>
      <c r="JX985" s="6"/>
      <c r="JY985" s="4"/>
      <c r="JZ985" s="6"/>
      <c r="KA985" s="5"/>
      <c r="KB985" s="5"/>
      <c r="KC985" s="4"/>
      <c r="KD985" s="6"/>
      <c r="KE985" s="4"/>
      <c r="KF985" s="6"/>
      <c r="KG985" s="5"/>
      <c r="KH985" s="5"/>
      <c r="KI985" s="4"/>
      <c r="KJ985" s="6"/>
      <c r="KK985" s="4"/>
      <c r="KL985" s="6"/>
      <c r="KM985" s="5"/>
      <c r="KN985" s="5"/>
    </row>
    <row r="986">
      <c r="A986" s="3" t="s">
        <v>85</v>
      </c>
      <c r="B986" s="3" t="s">
        <v>814</v>
      </c>
      <c r="C986" s="3" t="s">
        <v>449</v>
      </c>
      <c r="D986" s="3" t="s">
        <v>817</v>
      </c>
      <c r="E986" s="3" t="s">
        <v>818</v>
      </c>
      <c r="F986" s="3" t="s">
        <v>819</v>
      </c>
      <c r="G986" s="3" t="s">
        <v>820</v>
      </c>
      <c r="H986" s="3" t="s">
        <v>104</v>
      </c>
      <c r="I986" s="3" t="s">
        <v>1335</v>
      </c>
      <c r="J986" s="3" t="s">
        <v>1400</v>
      </c>
      <c r="K986" s="4">
        <v>130</v>
      </c>
      <c r="L986" s="4">
        <f>=ROUNDDOWN(18.5714285714286,0)</f>
      </c>
      <c r="M986" s="4"/>
      <c r="N986" s="5"/>
      <c r="O986" s="4"/>
      <c r="P986" s="4">
        <f>=ROUNDDOWN({0},0)</f>
      </c>
      <c r="Q986" s="4"/>
      <c r="R986" s="5"/>
      <c r="S986" s="4">
        <v>21</v>
      </c>
      <c r="T986" s="6">
        <v>524.07</v>
      </c>
      <c r="U986" s="4"/>
      <c r="V986" s="6"/>
      <c r="W986" s="5"/>
      <c r="X986" s="5"/>
      <c r="Y986" s="4"/>
      <c r="Z986" s="6"/>
      <c r="AA986" s="4"/>
      <c r="AB986" s="6"/>
      <c r="AC986" s="5"/>
      <c r="AD986" s="5"/>
      <c r="AE986" s="4"/>
      <c r="AF986" s="6"/>
      <c r="AG986" s="4"/>
      <c r="AH986" s="6"/>
      <c r="AI986" s="5"/>
      <c r="AJ986" s="5"/>
      <c r="AK986" s="4"/>
      <c r="AL986" s="6"/>
      <c r="AM986" s="4"/>
      <c r="AN986" s="6"/>
      <c r="AO986" s="5"/>
      <c r="AP986" s="5"/>
      <c r="AQ986" s="4"/>
      <c r="AR986" s="6"/>
      <c r="AS986" s="4"/>
      <c r="AT986" s="6"/>
      <c r="AU986" s="5"/>
      <c r="AV986" s="5"/>
      <c r="AW986" s="4"/>
      <c r="AX986" s="6"/>
      <c r="AY986" s="4"/>
      <c r="AZ986" s="6"/>
      <c r="BA986" s="5"/>
      <c r="BB986" s="5"/>
      <c r="BC986" s="4"/>
      <c r="BD986" s="6"/>
      <c r="BE986" s="4"/>
      <c r="BF986" s="6"/>
      <c r="BG986" s="5"/>
      <c r="BH986" s="5"/>
      <c r="BI986" s="4">
        <v>5</v>
      </c>
      <c r="BJ986" s="6">
        <v>101.67</v>
      </c>
      <c r="BK986" s="4"/>
      <c r="BL986" s="6"/>
      <c r="BM986" s="5"/>
      <c r="BN986" s="5"/>
      <c r="BO986" s="4"/>
      <c r="BP986" s="6"/>
      <c r="BQ986" s="4"/>
      <c r="BR986" s="6"/>
      <c r="BS986" s="5"/>
      <c r="BT986" s="5"/>
      <c r="BU986" s="4"/>
      <c r="BV986" s="6"/>
      <c r="BW986" s="4"/>
      <c r="BX986" s="6"/>
      <c r="BY986" s="5"/>
      <c r="BZ986" s="5"/>
      <c r="CA986" s="4"/>
      <c r="CB986" s="6"/>
      <c r="CC986" s="4"/>
      <c r="CD986" s="6"/>
      <c r="CE986" s="5"/>
      <c r="CF986" s="5"/>
      <c r="CG986" s="4"/>
      <c r="CH986" s="6"/>
      <c r="CI986" s="4"/>
      <c r="CJ986" s="6"/>
      <c r="CK986" s="5"/>
      <c r="CL986" s="5"/>
      <c r="CM986" s="4">
        <v>12</v>
      </c>
      <c r="CN986" s="6">
        <v>326.4</v>
      </c>
      <c r="CO986" s="4"/>
      <c r="CP986" s="6"/>
      <c r="CQ986" s="5"/>
      <c r="CR986" s="5"/>
      <c r="CS986" s="4"/>
      <c r="CT986" s="6"/>
      <c r="CU986" s="4"/>
      <c r="CV986" s="6"/>
      <c r="CW986" s="5"/>
      <c r="CX986" s="5"/>
      <c r="CY986" s="4"/>
      <c r="CZ986" s="6"/>
      <c r="DA986" s="4"/>
      <c r="DB986" s="6"/>
      <c r="DC986" s="5"/>
      <c r="DD986" s="5"/>
      <c r="DE986" s="4">
        <v>4</v>
      </c>
      <c r="DF986" s="6">
        <v>96</v>
      </c>
      <c r="DG986" s="4"/>
      <c r="DH986" s="6"/>
      <c r="DI986" s="5"/>
      <c r="DJ986" s="5"/>
      <c r="DK986" s="4"/>
      <c r="DL986" s="6"/>
      <c r="DM986" s="4"/>
      <c r="DN986" s="6"/>
      <c r="DO986" s="5"/>
      <c r="DP986" s="5"/>
      <c r="DQ986" s="4"/>
      <c r="DR986" s="6"/>
      <c r="DS986" s="4"/>
      <c r="DT986" s="6"/>
      <c r="DU986" s="5"/>
      <c r="DV986" s="5"/>
      <c r="DW986" s="4"/>
      <c r="DX986" s="6"/>
      <c r="DY986" s="4"/>
      <c r="DZ986" s="6"/>
      <c r="EA986" s="5"/>
      <c r="EB986" s="5"/>
      <c r="EC986" s="4"/>
      <c r="ED986" s="6"/>
      <c r="EE986" s="4"/>
      <c r="EF986" s="6"/>
      <c r="EG986" s="5"/>
      <c r="EH986" s="5"/>
      <c r="EI986" s="4"/>
      <c r="EJ986" s="6"/>
      <c r="EK986" s="4"/>
      <c r="EL986" s="6"/>
      <c r="EM986" s="5"/>
      <c r="EN986" s="5"/>
      <c r="EO986" s="4"/>
      <c r="EP986" s="6"/>
      <c r="EQ986" s="4"/>
      <c r="ER986" s="6"/>
      <c r="ES986" s="5"/>
      <c r="ET986" s="5"/>
      <c r="EU986" s="4"/>
      <c r="EV986" s="6"/>
      <c r="EW986" s="4"/>
      <c r="EX986" s="6"/>
      <c r="EY986" s="5"/>
      <c r="EZ986" s="5"/>
      <c r="FA986" s="4"/>
      <c r="FB986" s="6"/>
      <c r="FC986" s="4"/>
      <c r="FD986" s="6"/>
      <c r="FE986" s="5"/>
      <c r="FF986" s="5"/>
      <c r="FG986" s="4"/>
      <c r="FH986" s="6"/>
      <c r="FI986" s="4"/>
      <c r="FJ986" s="6"/>
      <c r="FK986" s="5"/>
      <c r="FL986" s="5"/>
      <c r="FM986" s="4"/>
      <c r="FN986" s="6"/>
      <c r="FO986" s="4"/>
      <c r="FP986" s="6"/>
      <c r="FQ986" s="5"/>
      <c r="FR986" s="5"/>
      <c r="FS986" s="4"/>
      <c r="FT986" s="6"/>
      <c r="FU986" s="4"/>
      <c r="FV986" s="6"/>
      <c r="FW986" s="5"/>
      <c r="FX986" s="5"/>
      <c r="FY986" s="4"/>
      <c r="FZ986" s="6"/>
      <c r="GA986" s="4"/>
      <c r="GB986" s="6"/>
      <c r="GC986" s="5"/>
      <c r="GD986" s="5"/>
      <c r="GE986" s="4"/>
      <c r="GF986" s="6"/>
      <c r="GG986" s="4"/>
      <c r="GH986" s="6"/>
      <c r="GI986" s="5"/>
      <c r="GJ986" s="5"/>
      <c r="GK986" s="4"/>
      <c r="GL986" s="6"/>
      <c r="GM986" s="4"/>
      <c r="GN986" s="6"/>
      <c r="GO986" s="5"/>
      <c r="GP986" s="5"/>
      <c r="GQ986" s="4"/>
      <c r="GR986" s="6"/>
      <c r="GS986" s="4"/>
      <c r="GT986" s="6"/>
      <c r="GU986" s="5"/>
      <c r="GV986" s="5"/>
      <c r="GW986" s="4"/>
      <c r="GX986" s="6"/>
      <c r="GY986" s="4"/>
      <c r="GZ986" s="6"/>
      <c r="HA986" s="5"/>
      <c r="HB986" s="5"/>
      <c r="HC986" s="4"/>
      <c r="HD986" s="6"/>
      <c r="HE986" s="4"/>
      <c r="HF986" s="6"/>
      <c r="HG986" s="5"/>
      <c r="HH986" s="5"/>
      <c r="HI986" s="4"/>
      <c r="HJ986" s="6"/>
      <c r="HK986" s="4"/>
      <c r="HL986" s="6"/>
      <c r="HM986" s="5"/>
      <c r="HN986" s="5"/>
      <c r="HO986" s="4"/>
      <c r="HP986" s="6"/>
      <c r="HQ986" s="4"/>
      <c r="HR986" s="6"/>
      <c r="HS986" s="5"/>
      <c r="HT986" s="5"/>
      <c r="HU986" s="4"/>
      <c r="HV986" s="6"/>
      <c r="HW986" s="4"/>
      <c r="HX986" s="6"/>
      <c r="HY986" s="5"/>
      <c r="HZ986" s="5"/>
      <c r="IA986" s="4"/>
      <c r="IB986" s="6"/>
      <c r="IC986" s="4"/>
      <c r="ID986" s="6"/>
      <c r="IE986" s="5"/>
      <c r="IF986" s="5"/>
      <c r="IG986" s="4"/>
      <c r="IH986" s="6"/>
      <c r="II986" s="4"/>
      <c r="IJ986" s="6"/>
      <c r="IK986" s="5"/>
      <c r="IL986" s="5"/>
      <c r="IM986" s="4"/>
      <c r="IN986" s="6"/>
      <c r="IO986" s="4"/>
      <c r="IP986" s="6"/>
      <c r="IQ986" s="5"/>
      <c r="IR986" s="5"/>
      <c r="IS986" s="4"/>
      <c r="IT986" s="6"/>
      <c r="IU986" s="4"/>
      <c r="IV986" s="6"/>
      <c r="IW986" s="5"/>
      <c r="IX986" s="5"/>
      <c r="IY986" s="4"/>
      <c r="IZ986" s="6"/>
      <c r="JA986" s="4"/>
      <c r="JB986" s="6"/>
      <c r="JC986" s="5"/>
      <c r="JD986" s="5"/>
      <c r="JE986" s="4"/>
      <c r="JF986" s="6"/>
      <c r="JG986" s="4"/>
      <c r="JH986" s="6"/>
      <c r="JI986" s="5"/>
      <c r="JJ986" s="5"/>
      <c r="JK986" s="4"/>
      <c r="JL986" s="6"/>
      <c r="JM986" s="4"/>
      <c r="JN986" s="6"/>
      <c r="JO986" s="5"/>
      <c r="JP986" s="5"/>
      <c r="JQ986" s="4"/>
      <c r="JR986" s="6"/>
      <c r="JS986" s="4"/>
      <c r="JT986" s="6"/>
      <c r="JU986" s="5"/>
      <c r="JV986" s="5"/>
      <c r="JW986" s="4"/>
      <c r="JX986" s="6"/>
      <c r="JY986" s="4"/>
      <c r="JZ986" s="6"/>
      <c r="KA986" s="5"/>
      <c r="KB986" s="5"/>
      <c r="KC986" s="4"/>
      <c r="KD986" s="6"/>
      <c r="KE986" s="4"/>
      <c r="KF986" s="6"/>
      <c r="KG986" s="5"/>
      <c r="KH986" s="5"/>
      <c r="KI986" s="4"/>
      <c r="KJ986" s="6"/>
      <c r="KK986" s="4"/>
      <c r="KL986" s="6"/>
      <c r="KM986" s="5"/>
      <c r="KN986" s="5"/>
    </row>
    <row r="987">
      <c r="A987" s="3" t="s">
        <v>85</v>
      </c>
      <c r="B987" s="3" t="s">
        <v>814</v>
      </c>
      <c r="C987" s="3" t="s">
        <v>449</v>
      </c>
      <c r="D987" s="3" t="s">
        <v>817</v>
      </c>
      <c r="E987" s="3" t="s">
        <v>818</v>
      </c>
      <c r="F987" s="3" t="s">
        <v>104</v>
      </c>
      <c r="G987" s="3" t="s">
        <v>104</v>
      </c>
      <c r="H987" s="3" t="s">
        <v>104</v>
      </c>
      <c r="I987" s="3" t="s">
        <v>1336</v>
      </c>
      <c r="J987" s="3" t="s">
        <v>1400</v>
      </c>
      <c r="K987" s="4">
        <v>545</v>
      </c>
      <c r="L987" s="4">
        <f>=ROUNDDOWN(36.3333333333333,0)</f>
      </c>
      <c r="M987" s="4"/>
      <c r="N987" s="5"/>
      <c r="O987" s="4"/>
      <c r="P987" s="4">
        <f>=ROUNDDOWN({0},0)</f>
      </c>
      <c r="Q987" s="4"/>
      <c r="R987" s="5"/>
      <c r="S987" s="4">
        <v>24</v>
      </c>
      <c r="T987" s="6">
        <v>457.57</v>
      </c>
      <c r="U987" s="4"/>
      <c r="V987" s="6"/>
      <c r="W987" s="5"/>
      <c r="X987" s="5"/>
      <c r="Y987" s="4"/>
      <c r="Z987" s="6"/>
      <c r="AA987" s="4"/>
      <c r="AB987" s="6"/>
      <c r="AC987" s="5"/>
      <c r="AD987" s="5"/>
      <c r="AE987" s="4"/>
      <c r="AF987" s="6"/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/>
      <c r="AR987" s="6"/>
      <c r="AS987" s="4"/>
      <c r="AT987" s="6"/>
      <c r="AU987" s="5"/>
      <c r="AV987" s="5"/>
      <c r="AW987" s="4"/>
      <c r="AX987" s="6"/>
      <c r="AY987" s="4"/>
      <c r="AZ987" s="6"/>
      <c r="BA987" s="5"/>
      <c r="BB987" s="5"/>
      <c r="BC987" s="4">
        <v>16</v>
      </c>
      <c r="BD987" s="6">
        <v>356.21</v>
      </c>
      <c r="BE987" s="4"/>
      <c r="BF987" s="6"/>
      <c r="BG987" s="5"/>
      <c r="BH987" s="5"/>
      <c r="BI987" s="4">
        <v>6</v>
      </c>
      <c r="BJ987" s="6">
        <v>76.02</v>
      </c>
      <c r="BK987" s="4"/>
      <c r="BL987" s="6"/>
      <c r="BM987" s="5"/>
      <c r="BN987" s="5"/>
      <c r="BO987" s="4"/>
      <c r="BP987" s="6"/>
      <c r="BQ987" s="4"/>
      <c r="BR987" s="6"/>
      <c r="BS987" s="5"/>
      <c r="BT987" s="5"/>
      <c r="BU987" s="4">
        <v>2</v>
      </c>
      <c r="BV987" s="6">
        <v>25.34</v>
      </c>
      <c r="BW987" s="4"/>
      <c r="BX987" s="6"/>
      <c r="BY987" s="5"/>
      <c r="BZ987" s="5"/>
      <c r="CA987" s="4"/>
      <c r="CB987" s="6"/>
      <c r="CC987" s="4"/>
      <c r="CD987" s="6"/>
      <c r="CE987" s="5"/>
      <c r="CF987" s="5"/>
      <c r="CG987" s="4"/>
      <c r="CH987" s="6"/>
      <c r="CI987" s="4"/>
      <c r="CJ987" s="6"/>
      <c r="CK987" s="5"/>
      <c r="CL987" s="5"/>
      <c r="CM987" s="4"/>
      <c r="CN987" s="6"/>
      <c r="CO987" s="4"/>
      <c r="CP987" s="6"/>
      <c r="CQ987" s="5"/>
      <c r="CR987" s="5"/>
      <c r="CS987" s="4"/>
      <c r="CT987" s="6"/>
      <c r="CU987" s="4"/>
      <c r="CV987" s="6"/>
      <c r="CW987" s="5"/>
      <c r="CX987" s="5"/>
      <c r="CY987" s="4"/>
      <c r="CZ987" s="6"/>
      <c r="DA987" s="4"/>
      <c r="DB987" s="6"/>
      <c r="DC987" s="5"/>
      <c r="DD987" s="5"/>
      <c r="DE987" s="4"/>
      <c r="DF987" s="6"/>
      <c r="DG987" s="4"/>
      <c r="DH987" s="6"/>
      <c r="DI987" s="5"/>
      <c r="DJ987" s="5"/>
      <c r="DK987" s="4"/>
      <c r="DL987" s="6"/>
      <c r="DM987" s="4"/>
      <c r="DN987" s="6"/>
      <c r="DO987" s="5"/>
      <c r="DP987" s="5"/>
      <c r="DQ987" s="4"/>
      <c r="DR987" s="6"/>
      <c r="DS987" s="4"/>
      <c r="DT987" s="6"/>
      <c r="DU987" s="5"/>
      <c r="DV987" s="5"/>
      <c r="DW987" s="4"/>
      <c r="DX987" s="6"/>
      <c r="DY987" s="4"/>
      <c r="DZ987" s="6"/>
      <c r="EA987" s="5"/>
      <c r="EB987" s="5"/>
      <c r="EC987" s="4"/>
      <c r="ED987" s="6"/>
      <c r="EE987" s="4"/>
      <c r="EF987" s="6"/>
      <c r="EG987" s="5"/>
      <c r="EH987" s="5"/>
      <c r="EI987" s="4"/>
      <c r="EJ987" s="6"/>
      <c r="EK987" s="4"/>
      <c r="EL987" s="6"/>
      <c r="EM987" s="5"/>
      <c r="EN987" s="5"/>
      <c r="EO987" s="4"/>
      <c r="EP987" s="6"/>
      <c r="EQ987" s="4"/>
      <c r="ER987" s="6"/>
      <c r="ES987" s="5"/>
      <c r="ET987" s="5"/>
      <c r="EU987" s="4"/>
      <c r="EV987" s="6"/>
      <c r="EW987" s="4"/>
      <c r="EX987" s="6"/>
      <c r="EY987" s="5"/>
      <c r="EZ987" s="5"/>
      <c r="FA987" s="4"/>
      <c r="FB987" s="6"/>
      <c r="FC987" s="4"/>
      <c r="FD987" s="6"/>
      <c r="FE987" s="5"/>
      <c r="FF987" s="5"/>
      <c r="FG987" s="4"/>
      <c r="FH987" s="6"/>
      <c r="FI987" s="4"/>
      <c r="FJ987" s="6"/>
      <c r="FK987" s="5"/>
      <c r="FL987" s="5"/>
      <c r="FM987" s="4"/>
      <c r="FN987" s="6"/>
      <c r="FO987" s="4"/>
      <c r="FP987" s="6"/>
      <c r="FQ987" s="5"/>
      <c r="FR987" s="5"/>
      <c r="FS987" s="4"/>
      <c r="FT987" s="6"/>
      <c r="FU987" s="4"/>
      <c r="FV987" s="6"/>
      <c r="FW987" s="5"/>
      <c r="FX987" s="5"/>
      <c r="FY987" s="4"/>
      <c r="FZ987" s="6"/>
      <c r="GA987" s="4"/>
      <c r="GB987" s="6"/>
      <c r="GC987" s="5"/>
      <c r="GD987" s="5"/>
      <c r="GE987" s="4"/>
      <c r="GF987" s="6"/>
      <c r="GG987" s="4"/>
      <c r="GH987" s="6"/>
      <c r="GI987" s="5"/>
      <c r="GJ987" s="5"/>
      <c r="GK987" s="4"/>
      <c r="GL987" s="6"/>
      <c r="GM987" s="4"/>
      <c r="GN987" s="6"/>
      <c r="GO987" s="5"/>
      <c r="GP987" s="5"/>
      <c r="GQ987" s="4"/>
      <c r="GR987" s="6"/>
      <c r="GS987" s="4"/>
      <c r="GT987" s="6"/>
      <c r="GU987" s="5"/>
      <c r="GV987" s="5"/>
      <c r="GW987" s="4"/>
      <c r="GX987" s="6"/>
      <c r="GY987" s="4"/>
      <c r="GZ987" s="6"/>
      <c r="HA987" s="5"/>
      <c r="HB987" s="5"/>
      <c r="HC987" s="4"/>
      <c r="HD987" s="6"/>
      <c r="HE987" s="4"/>
      <c r="HF987" s="6"/>
      <c r="HG987" s="5"/>
      <c r="HH987" s="5"/>
      <c r="HI987" s="4"/>
      <c r="HJ987" s="6"/>
      <c r="HK987" s="4"/>
      <c r="HL987" s="6"/>
      <c r="HM987" s="5"/>
      <c r="HN987" s="5"/>
      <c r="HO987" s="4"/>
      <c r="HP987" s="6"/>
      <c r="HQ987" s="4"/>
      <c r="HR987" s="6"/>
      <c r="HS987" s="5"/>
      <c r="HT987" s="5"/>
      <c r="HU987" s="4"/>
      <c r="HV987" s="6"/>
      <c r="HW987" s="4"/>
      <c r="HX987" s="6"/>
      <c r="HY987" s="5"/>
      <c r="HZ987" s="5"/>
      <c r="IA987" s="4"/>
      <c r="IB987" s="6"/>
      <c r="IC987" s="4"/>
      <c r="ID987" s="6"/>
      <c r="IE987" s="5"/>
      <c r="IF987" s="5"/>
      <c r="IG987" s="4"/>
      <c r="IH987" s="6"/>
      <c r="II987" s="4"/>
      <c r="IJ987" s="6"/>
      <c r="IK987" s="5"/>
      <c r="IL987" s="5"/>
      <c r="IM987" s="4"/>
      <c r="IN987" s="6"/>
      <c r="IO987" s="4"/>
      <c r="IP987" s="6"/>
      <c r="IQ987" s="5"/>
      <c r="IR987" s="5"/>
      <c r="IS987" s="4"/>
      <c r="IT987" s="6"/>
      <c r="IU987" s="4"/>
      <c r="IV987" s="6"/>
      <c r="IW987" s="5"/>
      <c r="IX987" s="5"/>
      <c r="IY987" s="4"/>
      <c r="IZ987" s="6"/>
      <c r="JA987" s="4"/>
      <c r="JB987" s="6"/>
      <c r="JC987" s="5"/>
      <c r="JD987" s="5"/>
      <c r="JE987" s="4"/>
      <c r="JF987" s="6"/>
      <c r="JG987" s="4"/>
      <c r="JH987" s="6"/>
      <c r="JI987" s="5"/>
      <c r="JJ987" s="5"/>
      <c r="JK987" s="4"/>
      <c r="JL987" s="6"/>
      <c r="JM987" s="4"/>
      <c r="JN987" s="6"/>
      <c r="JO987" s="5"/>
      <c r="JP987" s="5"/>
      <c r="JQ987" s="4"/>
      <c r="JR987" s="6"/>
      <c r="JS987" s="4"/>
      <c r="JT987" s="6"/>
      <c r="JU987" s="5"/>
      <c r="JV987" s="5"/>
      <c r="JW987" s="4"/>
      <c r="JX987" s="6"/>
      <c r="JY987" s="4"/>
      <c r="JZ987" s="6"/>
      <c r="KA987" s="5"/>
      <c r="KB987" s="5"/>
      <c r="KC987" s="4"/>
      <c r="KD987" s="6"/>
      <c r="KE987" s="4"/>
      <c r="KF987" s="6"/>
      <c r="KG987" s="5"/>
      <c r="KH987" s="5"/>
      <c r="KI987" s="4"/>
      <c r="KJ987" s="6"/>
      <c r="KK987" s="4"/>
      <c r="KL987" s="6"/>
      <c r="KM987" s="5"/>
      <c r="KN987" s="5"/>
    </row>
    <row r="988">
      <c r="A988" s="3" t="s">
        <v>85</v>
      </c>
      <c r="B988" s="3" t="s">
        <v>814</v>
      </c>
      <c r="C988" s="3" t="s">
        <v>449</v>
      </c>
      <c r="D988" s="3" t="s">
        <v>817</v>
      </c>
      <c r="E988" s="3" t="s">
        <v>821</v>
      </c>
      <c r="F988" s="3" t="s">
        <v>822</v>
      </c>
      <c r="G988" s="3" t="s">
        <v>823</v>
      </c>
      <c r="H988" s="3" t="s">
        <v>104</v>
      </c>
      <c r="I988" s="3" t="s">
        <v>1313</v>
      </c>
      <c r="J988" s="3" t="s">
        <v>1400</v>
      </c>
      <c r="K988" s="4">
        <v>288</v>
      </c>
      <c r="L988" s="4">
        <f>=ROUNDDOWN(13.7142857142857,0)</f>
      </c>
      <c r="M988" s="4"/>
      <c r="N988" s="5"/>
      <c r="O988" s="4"/>
      <c r="P988" s="4">
        <f>=ROUNDDOWN({0},0)</f>
      </c>
      <c r="Q988" s="4"/>
      <c r="R988" s="5"/>
      <c r="S988" s="4">
        <v>11</v>
      </c>
      <c r="T988" s="6">
        <v>234.27</v>
      </c>
      <c r="U988" s="4"/>
      <c r="V988" s="6"/>
      <c r="W988" s="5"/>
      <c r="X988" s="5"/>
      <c r="Y988" s="4"/>
      <c r="Z988" s="6"/>
      <c r="AA988" s="4"/>
      <c r="AB988" s="6"/>
      <c r="AC988" s="5"/>
      <c r="AD988" s="5"/>
      <c r="AE988" s="4"/>
      <c r="AF988" s="6"/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  <c r="AW988" s="4"/>
      <c r="AX988" s="6"/>
      <c r="AY988" s="4"/>
      <c r="AZ988" s="6"/>
      <c r="BA988" s="5"/>
      <c r="BB988" s="5"/>
      <c r="BC988" s="4">
        <v>4</v>
      </c>
      <c r="BD988" s="6">
        <v>85.96</v>
      </c>
      <c r="BE988" s="4"/>
      <c r="BF988" s="6"/>
      <c r="BG988" s="5"/>
      <c r="BH988" s="5"/>
      <c r="BI988" s="4">
        <v>2</v>
      </c>
      <c r="BJ988" s="6">
        <v>33.26</v>
      </c>
      <c r="BK988" s="4"/>
      <c r="BL988" s="6"/>
      <c r="BM988" s="5"/>
      <c r="BN988" s="5"/>
      <c r="BO988" s="4"/>
      <c r="BP988" s="6"/>
      <c r="BQ988" s="4"/>
      <c r="BR988" s="6"/>
      <c r="BS988" s="5"/>
      <c r="BT988" s="5"/>
      <c r="BU988" s="4"/>
      <c r="BV988" s="6"/>
      <c r="BW988" s="4"/>
      <c r="BX988" s="6"/>
      <c r="BY988" s="5"/>
      <c r="BZ988" s="5"/>
      <c r="CA988" s="4"/>
      <c r="CB988" s="6"/>
      <c r="CC988" s="4"/>
      <c r="CD988" s="6"/>
      <c r="CE988" s="5"/>
      <c r="CF988" s="5"/>
      <c r="CG988" s="4"/>
      <c r="CH988" s="6"/>
      <c r="CI988" s="4"/>
      <c r="CJ988" s="6"/>
      <c r="CK988" s="5"/>
      <c r="CL988" s="5"/>
      <c r="CM988" s="4"/>
      <c r="CN988" s="6"/>
      <c r="CO988" s="4"/>
      <c r="CP988" s="6"/>
      <c r="CQ988" s="5"/>
      <c r="CR988" s="5"/>
      <c r="CS988" s="4"/>
      <c r="CT988" s="6"/>
      <c r="CU988" s="4"/>
      <c r="CV988" s="6"/>
      <c r="CW988" s="5"/>
      <c r="CX988" s="5"/>
      <c r="CY988" s="4"/>
      <c r="CZ988" s="6"/>
      <c r="DA988" s="4"/>
      <c r="DB988" s="6"/>
      <c r="DC988" s="5"/>
      <c r="DD988" s="5"/>
      <c r="DE988" s="4">
        <v>5</v>
      </c>
      <c r="DF988" s="6">
        <v>115.05</v>
      </c>
      <c r="DG988" s="4"/>
      <c r="DH988" s="6"/>
      <c r="DI988" s="5"/>
      <c r="DJ988" s="5"/>
      <c r="DK988" s="4"/>
      <c r="DL988" s="6"/>
      <c r="DM988" s="4"/>
      <c r="DN988" s="6"/>
      <c r="DO988" s="5"/>
      <c r="DP988" s="5"/>
      <c r="DQ988" s="4"/>
      <c r="DR988" s="6"/>
      <c r="DS988" s="4"/>
      <c r="DT988" s="6"/>
      <c r="DU988" s="5"/>
      <c r="DV988" s="5"/>
      <c r="DW988" s="4"/>
      <c r="DX988" s="6"/>
      <c r="DY988" s="4"/>
      <c r="DZ988" s="6"/>
      <c r="EA988" s="5"/>
      <c r="EB988" s="5"/>
      <c r="EC988" s="4"/>
      <c r="ED988" s="6"/>
      <c r="EE988" s="4"/>
      <c r="EF988" s="6"/>
      <c r="EG988" s="5"/>
      <c r="EH988" s="5"/>
      <c r="EI988" s="4"/>
      <c r="EJ988" s="6"/>
      <c r="EK988" s="4"/>
      <c r="EL988" s="6"/>
      <c r="EM988" s="5"/>
      <c r="EN988" s="5"/>
      <c r="EO988" s="4"/>
      <c r="EP988" s="6"/>
      <c r="EQ988" s="4"/>
      <c r="ER988" s="6"/>
      <c r="ES988" s="5"/>
      <c r="ET988" s="5"/>
      <c r="EU988" s="4"/>
      <c r="EV988" s="6"/>
      <c r="EW988" s="4"/>
      <c r="EX988" s="6"/>
      <c r="EY988" s="5"/>
      <c r="EZ988" s="5"/>
      <c r="FA988" s="4"/>
      <c r="FB988" s="6"/>
      <c r="FC988" s="4"/>
      <c r="FD988" s="6"/>
      <c r="FE988" s="5"/>
      <c r="FF988" s="5"/>
      <c r="FG988" s="4"/>
      <c r="FH988" s="6"/>
      <c r="FI988" s="4"/>
      <c r="FJ988" s="6"/>
      <c r="FK988" s="5"/>
      <c r="FL988" s="5"/>
      <c r="FM988" s="4"/>
      <c r="FN988" s="6"/>
      <c r="FO988" s="4"/>
      <c r="FP988" s="6"/>
      <c r="FQ988" s="5"/>
      <c r="FR988" s="5"/>
      <c r="FS988" s="4"/>
      <c r="FT988" s="6"/>
      <c r="FU988" s="4"/>
      <c r="FV988" s="6"/>
      <c r="FW988" s="5"/>
      <c r="FX988" s="5"/>
      <c r="FY988" s="4"/>
      <c r="FZ988" s="6"/>
      <c r="GA988" s="4"/>
      <c r="GB988" s="6"/>
      <c r="GC988" s="5"/>
      <c r="GD988" s="5"/>
      <c r="GE988" s="4"/>
      <c r="GF988" s="6"/>
      <c r="GG988" s="4"/>
      <c r="GH988" s="6"/>
      <c r="GI988" s="5"/>
      <c r="GJ988" s="5"/>
      <c r="GK988" s="4"/>
      <c r="GL988" s="6"/>
      <c r="GM988" s="4"/>
      <c r="GN988" s="6"/>
      <c r="GO988" s="5"/>
      <c r="GP988" s="5"/>
      <c r="GQ988" s="4"/>
      <c r="GR988" s="6"/>
      <c r="GS988" s="4"/>
      <c r="GT988" s="6"/>
      <c r="GU988" s="5"/>
      <c r="GV988" s="5"/>
      <c r="GW988" s="4"/>
      <c r="GX988" s="6"/>
      <c r="GY988" s="4"/>
      <c r="GZ988" s="6"/>
      <c r="HA988" s="5"/>
      <c r="HB988" s="5"/>
      <c r="HC988" s="4"/>
      <c r="HD988" s="6"/>
      <c r="HE988" s="4"/>
      <c r="HF988" s="6"/>
      <c r="HG988" s="5"/>
      <c r="HH988" s="5"/>
      <c r="HI988" s="4"/>
      <c r="HJ988" s="6"/>
      <c r="HK988" s="4"/>
      <c r="HL988" s="6"/>
      <c r="HM988" s="5"/>
      <c r="HN988" s="5"/>
      <c r="HO988" s="4"/>
      <c r="HP988" s="6"/>
      <c r="HQ988" s="4"/>
      <c r="HR988" s="6"/>
      <c r="HS988" s="5"/>
      <c r="HT988" s="5"/>
      <c r="HU988" s="4"/>
      <c r="HV988" s="6"/>
      <c r="HW988" s="4"/>
      <c r="HX988" s="6"/>
      <c r="HY988" s="5"/>
      <c r="HZ988" s="5"/>
      <c r="IA988" s="4"/>
      <c r="IB988" s="6"/>
      <c r="IC988" s="4"/>
      <c r="ID988" s="6"/>
      <c r="IE988" s="5"/>
      <c r="IF988" s="5"/>
      <c r="IG988" s="4"/>
      <c r="IH988" s="6"/>
      <c r="II988" s="4"/>
      <c r="IJ988" s="6"/>
      <c r="IK988" s="5"/>
      <c r="IL988" s="5"/>
      <c r="IM988" s="4"/>
      <c r="IN988" s="6"/>
      <c r="IO988" s="4"/>
      <c r="IP988" s="6"/>
      <c r="IQ988" s="5"/>
      <c r="IR988" s="5"/>
      <c r="IS988" s="4"/>
      <c r="IT988" s="6"/>
      <c r="IU988" s="4"/>
      <c r="IV988" s="6"/>
      <c r="IW988" s="5"/>
      <c r="IX988" s="5"/>
      <c r="IY988" s="4"/>
      <c r="IZ988" s="6"/>
      <c r="JA988" s="4"/>
      <c r="JB988" s="6"/>
      <c r="JC988" s="5"/>
      <c r="JD988" s="5"/>
      <c r="JE988" s="4"/>
      <c r="JF988" s="6"/>
      <c r="JG988" s="4"/>
      <c r="JH988" s="6"/>
      <c r="JI988" s="5"/>
      <c r="JJ988" s="5"/>
      <c r="JK988" s="4"/>
      <c r="JL988" s="6"/>
      <c r="JM988" s="4"/>
      <c r="JN988" s="6"/>
      <c r="JO988" s="5"/>
      <c r="JP988" s="5"/>
      <c r="JQ988" s="4"/>
      <c r="JR988" s="6"/>
      <c r="JS988" s="4"/>
      <c r="JT988" s="6"/>
      <c r="JU988" s="5"/>
      <c r="JV988" s="5"/>
      <c r="JW988" s="4"/>
      <c r="JX988" s="6"/>
      <c r="JY988" s="4"/>
      <c r="JZ988" s="6"/>
      <c r="KA988" s="5"/>
      <c r="KB988" s="5"/>
      <c r="KC988" s="4"/>
      <c r="KD988" s="6"/>
      <c r="KE988" s="4"/>
      <c r="KF988" s="6"/>
      <c r="KG988" s="5"/>
      <c r="KH988" s="5"/>
      <c r="KI988" s="4"/>
      <c r="KJ988" s="6"/>
      <c r="KK988" s="4"/>
      <c r="KL988" s="6"/>
      <c r="KM988" s="5"/>
      <c r="KN988" s="5"/>
    </row>
    <row r="989">
      <c r="A989" s="3" t="s">
        <v>85</v>
      </c>
      <c r="B989" s="3" t="s">
        <v>814</v>
      </c>
      <c r="C989" s="3" t="s">
        <v>449</v>
      </c>
      <c r="D989" s="3" t="s">
        <v>817</v>
      </c>
      <c r="E989" s="3" t="s">
        <v>821</v>
      </c>
      <c r="F989" s="3" t="s">
        <v>822</v>
      </c>
      <c r="G989" s="3" t="s">
        <v>823</v>
      </c>
      <c r="H989" s="3" t="s">
        <v>104</v>
      </c>
      <c r="I989" s="3" t="s">
        <v>1397</v>
      </c>
      <c r="J989" s="3" t="s">
        <v>1400</v>
      </c>
      <c r="K989" s="4">
        <v>812</v>
      </c>
      <c r="L989" s="4">
        <f>=ROUNDDOWN(54.1333333333333,0)</f>
      </c>
      <c r="M989" s="4"/>
      <c r="N989" s="5"/>
      <c r="O989" s="4"/>
      <c r="P989" s="4">
        <f>=ROUNDDOWN({0},0)</f>
      </c>
      <c r="Q989" s="4"/>
      <c r="R989" s="5"/>
      <c r="S989" s="4">
        <v>2</v>
      </c>
      <c r="T989" s="6">
        <v>93.48</v>
      </c>
      <c r="U989" s="4"/>
      <c r="V989" s="6"/>
      <c r="W989" s="5"/>
      <c r="X989" s="5"/>
      <c r="Y989" s="4"/>
      <c r="Z989" s="6"/>
      <c r="AA989" s="4"/>
      <c r="AB989" s="6"/>
      <c r="AC989" s="5"/>
      <c r="AD989" s="5"/>
      <c r="AE989" s="4"/>
      <c r="AF989" s="6"/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/>
      <c r="AR989" s="6"/>
      <c r="AS989" s="4"/>
      <c r="AT989" s="6"/>
      <c r="AU989" s="5"/>
      <c r="AV989" s="5"/>
      <c r="AW989" s="4"/>
      <c r="AX989" s="6"/>
      <c r="AY989" s="4"/>
      <c r="AZ989" s="6"/>
      <c r="BA989" s="5"/>
      <c r="BB989" s="5"/>
      <c r="BC989" s="4"/>
      <c r="BD989" s="6"/>
      <c r="BE989" s="4"/>
      <c r="BF989" s="6"/>
      <c r="BG989" s="5"/>
      <c r="BH989" s="5"/>
      <c r="BI989" s="4"/>
      <c r="BJ989" s="6"/>
      <c r="BK989" s="4"/>
      <c r="BL989" s="6"/>
      <c r="BM989" s="5"/>
      <c r="BN989" s="5"/>
      <c r="BO989" s="4"/>
      <c r="BP989" s="6"/>
      <c r="BQ989" s="4"/>
      <c r="BR989" s="6"/>
      <c r="BS989" s="5"/>
      <c r="BT989" s="5"/>
      <c r="BU989" s="4"/>
      <c r="BV989" s="6"/>
      <c r="BW989" s="4"/>
      <c r="BX989" s="6"/>
      <c r="BY989" s="5"/>
      <c r="BZ989" s="5"/>
      <c r="CA989" s="4"/>
      <c r="CB989" s="6"/>
      <c r="CC989" s="4"/>
      <c r="CD989" s="6"/>
      <c r="CE989" s="5"/>
      <c r="CF989" s="5"/>
      <c r="CG989" s="4"/>
      <c r="CH989" s="6"/>
      <c r="CI989" s="4"/>
      <c r="CJ989" s="6"/>
      <c r="CK989" s="5"/>
      <c r="CL989" s="5"/>
      <c r="CM989" s="4">
        <v>2</v>
      </c>
      <c r="CN989" s="6">
        <v>93.48</v>
      </c>
      <c r="CO989" s="4"/>
      <c r="CP989" s="6"/>
      <c r="CQ989" s="5"/>
      <c r="CR989" s="5"/>
      <c r="CS989" s="4"/>
      <c r="CT989" s="6"/>
      <c r="CU989" s="4"/>
      <c r="CV989" s="6"/>
      <c r="CW989" s="5"/>
      <c r="CX989" s="5"/>
      <c r="CY989" s="4"/>
      <c r="CZ989" s="6"/>
      <c r="DA989" s="4"/>
      <c r="DB989" s="6"/>
      <c r="DC989" s="5"/>
      <c r="DD989" s="5"/>
      <c r="DE989" s="4"/>
      <c r="DF989" s="6"/>
      <c r="DG989" s="4"/>
      <c r="DH989" s="6"/>
      <c r="DI989" s="5"/>
      <c r="DJ989" s="5"/>
      <c r="DK989" s="4"/>
      <c r="DL989" s="6"/>
      <c r="DM989" s="4"/>
      <c r="DN989" s="6"/>
      <c r="DO989" s="5"/>
      <c r="DP989" s="5"/>
      <c r="DQ989" s="4"/>
      <c r="DR989" s="6"/>
      <c r="DS989" s="4"/>
      <c r="DT989" s="6"/>
      <c r="DU989" s="5"/>
      <c r="DV989" s="5"/>
      <c r="DW989" s="4"/>
      <c r="DX989" s="6"/>
      <c r="DY989" s="4"/>
      <c r="DZ989" s="6"/>
      <c r="EA989" s="5"/>
      <c r="EB989" s="5"/>
      <c r="EC989" s="4"/>
      <c r="ED989" s="6"/>
      <c r="EE989" s="4"/>
      <c r="EF989" s="6"/>
      <c r="EG989" s="5"/>
      <c r="EH989" s="5"/>
      <c r="EI989" s="4"/>
      <c r="EJ989" s="6"/>
      <c r="EK989" s="4"/>
      <c r="EL989" s="6"/>
      <c r="EM989" s="5"/>
      <c r="EN989" s="5"/>
      <c r="EO989" s="4"/>
      <c r="EP989" s="6"/>
      <c r="EQ989" s="4"/>
      <c r="ER989" s="6"/>
      <c r="ES989" s="5"/>
      <c r="ET989" s="5"/>
      <c r="EU989" s="4"/>
      <c r="EV989" s="6"/>
      <c r="EW989" s="4"/>
      <c r="EX989" s="6"/>
      <c r="EY989" s="5"/>
      <c r="EZ989" s="5"/>
      <c r="FA989" s="4"/>
      <c r="FB989" s="6"/>
      <c r="FC989" s="4"/>
      <c r="FD989" s="6"/>
      <c r="FE989" s="5"/>
      <c r="FF989" s="5"/>
      <c r="FG989" s="4"/>
      <c r="FH989" s="6"/>
      <c r="FI989" s="4"/>
      <c r="FJ989" s="6"/>
      <c r="FK989" s="5"/>
      <c r="FL989" s="5"/>
      <c r="FM989" s="4"/>
      <c r="FN989" s="6"/>
      <c r="FO989" s="4"/>
      <c r="FP989" s="6"/>
      <c r="FQ989" s="5"/>
      <c r="FR989" s="5"/>
      <c r="FS989" s="4"/>
      <c r="FT989" s="6"/>
      <c r="FU989" s="4"/>
      <c r="FV989" s="6"/>
      <c r="FW989" s="5"/>
      <c r="FX989" s="5"/>
      <c r="FY989" s="4"/>
      <c r="FZ989" s="6"/>
      <c r="GA989" s="4"/>
      <c r="GB989" s="6"/>
      <c r="GC989" s="5"/>
      <c r="GD989" s="5"/>
      <c r="GE989" s="4"/>
      <c r="GF989" s="6"/>
      <c r="GG989" s="4"/>
      <c r="GH989" s="6"/>
      <c r="GI989" s="5"/>
      <c r="GJ989" s="5"/>
      <c r="GK989" s="4"/>
      <c r="GL989" s="6"/>
      <c r="GM989" s="4"/>
      <c r="GN989" s="6"/>
      <c r="GO989" s="5"/>
      <c r="GP989" s="5"/>
      <c r="GQ989" s="4"/>
      <c r="GR989" s="6"/>
      <c r="GS989" s="4"/>
      <c r="GT989" s="6"/>
      <c r="GU989" s="5"/>
      <c r="GV989" s="5"/>
      <c r="GW989" s="4"/>
      <c r="GX989" s="6"/>
      <c r="GY989" s="4"/>
      <c r="GZ989" s="6"/>
      <c r="HA989" s="5"/>
      <c r="HB989" s="5"/>
      <c r="HC989" s="4"/>
      <c r="HD989" s="6"/>
      <c r="HE989" s="4"/>
      <c r="HF989" s="6"/>
      <c r="HG989" s="5"/>
      <c r="HH989" s="5"/>
      <c r="HI989" s="4"/>
      <c r="HJ989" s="6"/>
      <c r="HK989" s="4"/>
      <c r="HL989" s="6"/>
      <c r="HM989" s="5"/>
      <c r="HN989" s="5"/>
      <c r="HO989" s="4"/>
      <c r="HP989" s="6"/>
      <c r="HQ989" s="4"/>
      <c r="HR989" s="6"/>
      <c r="HS989" s="5"/>
      <c r="HT989" s="5"/>
      <c r="HU989" s="4"/>
      <c r="HV989" s="6"/>
      <c r="HW989" s="4"/>
      <c r="HX989" s="6"/>
      <c r="HY989" s="5"/>
      <c r="HZ989" s="5"/>
      <c r="IA989" s="4"/>
      <c r="IB989" s="6"/>
      <c r="IC989" s="4"/>
      <c r="ID989" s="6"/>
      <c r="IE989" s="5"/>
      <c r="IF989" s="5"/>
      <c r="IG989" s="4"/>
      <c r="IH989" s="6"/>
      <c r="II989" s="4"/>
      <c r="IJ989" s="6"/>
      <c r="IK989" s="5"/>
      <c r="IL989" s="5"/>
      <c r="IM989" s="4"/>
      <c r="IN989" s="6"/>
      <c r="IO989" s="4"/>
      <c r="IP989" s="6"/>
      <c r="IQ989" s="5"/>
      <c r="IR989" s="5"/>
      <c r="IS989" s="4"/>
      <c r="IT989" s="6"/>
      <c r="IU989" s="4"/>
      <c r="IV989" s="6"/>
      <c r="IW989" s="5"/>
      <c r="IX989" s="5"/>
      <c r="IY989" s="4"/>
      <c r="IZ989" s="6"/>
      <c r="JA989" s="4"/>
      <c r="JB989" s="6"/>
      <c r="JC989" s="5"/>
      <c r="JD989" s="5"/>
      <c r="JE989" s="4"/>
      <c r="JF989" s="6"/>
      <c r="JG989" s="4"/>
      <c r="JH989" s="6"/>
      <c r="JI989" s="5"/>
      <c r="JJ989" s="5"/>
      <c r="JK989" s="4"/>
      <c r="JL989" s="6"/>
      <c r="JM989" s="4"/>
      <c r="JN989" s="6"/>
      <c r="JO989" s="5"/>
      <c r="JP989" s="5"/>
      <c r="JQ989" s="4"/>
      <c r="JR989" s="6"/>
      <c r="JS989" s="4"/>
      <c r="JT989" s="6"/>
      <c r="JU989" s="5"/>
      <c r="JV989" s="5"/>
      <c r="JW989" s="4"/>
      <c r="JX989" s="6"/>
      <c r="JY989" s="4"/>
      <c r="JZ989" s="6"/>
      <c r="KA989" s="5"/>
      <c r="KB989" s="5"/>
      <c r="KC989" s="4"/>
      <c r="KD989" s="6"/>
      <c r="KE989" s="4"/>
      <c r="KF989" s="6"/>
      <c r="KG989" s="5"/>
      <c r="KH989" s="5"/>
      <c r="KI989" s="4"/>
      <c r="KJ989" s="6"/>
      <c r="KK989" s="4"/>
      <c r="KL989" s="6"/>
      <c r="KM989" s="5"/>
      <c r="KN989" s="5"/>
    </row>
    <row r="990">
      <c r="A990" s="3" t="s">
        <v>85</v>
      </c>
      <c r="B990" s="3" t="s">
        <v>814</v>
      </c>
      <c r="C990" s="3" t="s">
        <v>449</v>
      </c>
      <c r="D990" s="3" t="s">
        <v>817</v>
      </c>
      <c r="E990" s="3" t="s">
        <v>824</v>
      </c>
      <c r="F990" s="3" t="s">
        <v>825</v>
      </c>
      <c r="G990" s="3" t="s">
        <v>826</v>
      </c>
      <c r="H990" s="3" t="s">
        <v>104</v>
      </c>
      <c r="I990" s="3" t="s">
        <v>1458</v>
      </c>
      <c r="J990" s="3" t="s">
        <v>1400</v>
      </c>
      <c r="K990" s="4">
        <v>5389</v>
      </c>
      <c r="L990" s="4">
        <f>=ROUNDDOWN(359.266666666667,0)</f>
      </c>
      <c r="M990" s="4"/>
      <c r="N990" s="5"/>
      <c r="O990" s="4"/>
      <c r="P990" s="4">
        <f>=ROUNDDOWN({0},0)</f>
      </c>
      <c r="Q990" s="4"/>
      <c r="R990" s="5"/>
      <c r="S990" s="4">
        <v>7</v>
      </c>
      <c r="T990" s="6">
        <v>173.79</v>
      </c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/>
      <c r="AF990" s="6"/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  <c r="AW990" s="4"/>
      <c r="AX990" s="6"/>
      <c r="AY990" s="4"/>
      <c r="AZ990" s="6"/>
      <c r="BA990" s="5"/>
      <c r="BB990" s="5"/>
      <c r="BC990" s="4">
        <v>7</v>
      </c>
      <c r="BD990" s="6">
        <v>173.79</v>
      </c>
      <c r="BE990" s="4"/>
      <c r="BF990" s="6"/>
      <c r="BG990" s="5"/>
      <c r="BH990" s="5"/>
      <c r="BI990" s="4"/>
      <c r="BJ990" s="6"/>
      <c r="BK990" s="4"/>
      <c r="BL990" s="6"/>
      <c r="BM990" s="5"/>
      <c r="BN990" s="5"/>
      <c r="BO990" s="4"/>
      <c r="BP990" s="6"/>
      <c r="BQ990" s="4"/>
      <c r="BR990" s="6"/>
      <c r="BS990" s="5"/>
      <c r="BT990" s="5"/>
      <c r="BU990" s="4"/>
      <c r="BV990" s="6"/>
      <c r="BW990" s="4"/>
      <c r="BX990" s="6"/>
      <c r="BY990" s="5"/>
      <c r="BZ990" s="5"/>
      <c r="CA990" s="4"/>
      <c r="CB990" s="6"/>
      <c r="CC990" s="4"/>
      <c r="CD990" s="6"/>
      <c r="CE990" s="5"/>
      <c r="CF990" s="5"/>
      <c r="CG990" s="4"/>
      <c r="CH990" s="6"/>
      <c r="CI990" s="4"/>
      <c r="CJ990" s="6"/>
      <c r="CK990" s="5"/>
      <c r="CL990" s="5"/>
      <c r="CM990" s="4"/>
      <c r="CN990" s="6"/>
      <c r="CO990" s="4"/>
      <c r="CP990" s="6"/>
      <c r="CQ990" s="5"/>
      <c r="CR990" s="5"/>
      <c r="CS990" s="4"/>
      <c r="CT990" s="6"/>
      <c r="CU990" s="4"/>
      <c r="CV990" s="6"/>
      <c r="CW990" s="5"/>
      <c r="CX990" s="5"/>
      <c r="CY990" s="4"/>
      <c r="CZ990" s="6"/>
      <c r="DA990" s="4"/>
      <c r="DB990" s="6"/>
      <c r="DC990" s="5"/>
      <c r="DD990" s="5"/>
      <c r="DE990" s="4"/>
      <c r="DF990" s="6"/>
      <c r="DG990" s="4"/>
      <c r="DH990" s="6"/>
      <c r="DI990" s="5"/>
      <c r="DJ990" s="5"/>
      <c r="DK990" s="4"/>
      <c r="DL990" s="6"/>
      <c r="DM990" s="4"/>
      <c r="DN990" s="6"/>
      <c r="DO990" s="5"/>
      <c r="DP990" s="5"/>
      <c r="DQ990" s="4"/>
      <c r="DR990" s="6"/>
      <c r="DS990" s="4"/>
      <c r="DT990" s="6"/>
      <c r="DU990" s="5"/>
      <c r="DV990" s="5"/>
      <c r="DW990" s="4"/>
      <c r="DX990" s="6"/>
      <c r="DY990" s="4"/>
      <c r="DZ990" s="6"/>
      <c r="EA990" s="5"/>
      <c r="EB990" s="5"/>
      <c r="EC990" s="4"/>
      <c r="ED990" s="6"/>
      <c r="EE990" s="4"/>
      <c r="EF990" s="6"/>
      <c r="EG990" s="5"/>
      <c r="EH990" s="5"/>
      <c r="EI990" s="4"/>
      <c r="EJ990" s="6"/>
      <c r="EK990" s="4"/>
      <c r="EL990" s="6"/>
      <c r="EM990" s="5"/>
      <c r="EN990" s="5"/>
      <c r="EO990" s="4"/>
      <c r="EP990" s="6"/>
      <c r="EQ990" s="4"/>
      <c r="ER990" s="6"/>
      <c r="ES990" s="5"/>
      <c r="ET990" s="5"/>
      <c r="EU990" s="4"/>
      <c r="EV990" s="6"/>
      <c r="EW990" s="4"/>
      <c r="EX990" s="6"/>
      <c r="EY990" s="5"/>
      <c r="EZ990" s="5"/>
      <c r="FA990" s="4"/>
      <c r="FB990" s="6"/>
      <c r="FC990" s="4"/>
      <c r="FD990" s="6"/>
      <c r="FE990" s="5"/>
      <c r="FF990" s="5"/>
      <c r="FG990" s="4"/>
      <c r="FH990" s="6"/>
      <c r="FI990" s="4"/>
      <c r="FJ990" s="6"/>
      <c r="FK990" s="5"/>
      <c r="FL990" s="5"/>
      <c r="FM990" s="4"/>
      <c r="FN990" s="6"/>
      <c r="FO990" s="4"/>
      <c r="FP990" s="6"/>
      <c r="FQ990" s="5"/>
      <c r="FR990" s="5"/>
      <c r="FS990" s="4"/>
      <c r="FT990" s="6"/>
      <c r="FU990" s="4"/>
      <c r="FV990" s="6"/>
      <c r="FW990" s="5"/>
      <c r="FX990" s="5"/>
      <c r="FY990" s="4"/>
      <c r="FZ990" s="6"/>
      <c r="GA990" s="4"/>
      <c r="GB990" s="6"/>
      <c r="GC990" s="5"/>
      <c r="GD990" s="5"/>
      <c r="GE990" s="4"/>
      <c r="GF990" s="6"/>
      <c r="GG990" s="4"/>
      <c r="GH990" s="6"/>
      <c r="GI990" s="5"/>
      <c r="GJ990" s="5"/>
      <c r="GK990" s="4"/>
      <c r="GL990" s="6"/>
      <c r="GM990" s="4"/>
      <c r="GN990" s="6"/>
      <c r="GO990" s="5"/>
      <c r="GP990" s="5"/>
      <c r="GQ990" s="4"/>
      <c r="GR990" s="6"/>
      <c r="GS990" s="4"/>
      <c r="GT990" s="6"/>
      <c r="GU990" s="5"/>
      <c r="GV990" s="5"/>
      <c r="GW990" s="4"/>
      <c r="GX990" s="6"/>
      <c r="GY990" s="4"/>
      <c r="GZ990" s="6"/>
      <c r="HA990" s="5"/>
      <c r="HB990" s="5"/>
      <c r="HC990" s="4"/>
      <c r="HD990" s="6"/>
      <c r="HE990" s="4"/>
      <c r="HF990" s="6"/>
      <c r="HG990" s="5"/>
      <c r="HH990" s="5"/>
      <c r="HI990" s="4"/>
      <c r="HJ990" s="6"/>
      <c r="HK990" s="4"/>
      <c r="HL990" s="6"/>
      <c r="HM990" s="5"/>
      <c r="HN990" s="5"/>
      <c r="HO990" s="4"/>
      <c r="HP990" s="6"/>
      <c r="HQ990" s="4"/>
      <c r="HR990" s="6"/>
      <c r="HS990" s="5"/>
      <c r="HT990" s="5"/>
      <c r="HU990" s="4"/>
      <c r="HV990" s="6"/>
      <c r="HW990" s="4"/>
      <c r="HX990" s="6"/>
      <c r="HY990" s="5"/>
      <c r="HZ990" s="5"/>
      <c r="IA990" s="4"/>
      <c r="IB990" s="6"/>
      <c r="IC990" s="4"/>
      <c r="ID990" s="6"/>
      <c r="IE990" s="5"/>
      <c r="IF990" s="5"/>
      <c r="IG990" s="4"/>
      <c r="IH990" s="6"/>
      <c r="II990" s="4"/>
      <c r="IJ990" s="6"/>
      <c r="IK990" s="5"/>
      <c r="IL990" s="5"/>
      <c r="IM990" s="4"/>
      <c r="IN990" s="6"/>
      <c r="IO990" s="4"/>
      <c r="IP990" s="6"/>
      <c r="IQ990" s="5"/>
      <c r="IR990" s="5"/>
      <c r="IS990" s="4"/>
      <c r="IT990" s="6"/>
      <c r="IU990" s="4"/>
      <c r="IV990" s="6"/>
      <c r="IW990" s="5"/>
      <c r="IX990" s="5"/>
      <c r="IY990" s="4"/>
      <c r="IZ990" s="6"/>
      <c r="JA990" s="4"/>
      <c r="JB990" s="6"/>
      <c r="JC990" s="5"/>
      <c r="JD990" s="5"/>
      <c r="JE990" s="4"/>
      <c r="JF990" s="6"/>
      <c r="JG990" s="4"/>
      <c r="JH990" s="6"/>
      <c r="JI990" s="5"/>
      <c r="JJ990" s="5"/>
      <c r="JK990" s="4"/>
      <c r="JL990" s="6"/>
      <c r="JM990" s="4"/>
      <c r="JN990" s="6"/>
      <c r="JO990" s="5"/>
      <c r="JP990" s="5"/>
      <c r="JQ990" s="4"/>
      <c r="JR990" s="6"/>
      <c r="JS990" s="4"/>
      <c r="JT990" s="6"/>
      <c r="JU990" s="5"/>
      <c r="JV990" s="5"/>
      <c r="JW990" s="4"/>
      <c r="JX990" s="6"/>
      <c r="JY990" s="4"/>
      <c r="JZ990" s="6"/>
      <c r="KA990" s="5"/>
      <c r="KB990" s="5"/>
      <c r="KC990" s="4"/>
      <c r="KD990" s="6"/>
      <c r="KE990" s="4"/>
      <c r="KF990" s="6"/>
      <c r="KG990" s="5"/>
      <c r="KH990" s="5"/>
      <c r="KI990" s="4"/>
      <c r="KJ990" s="6"/>
      <c r="KK990" s="4"/>
      <c r="KL990" s="6"/>
      <c r="KM990" s="5"/>
      <c r="KN990" s="5"/>
    </row>
    <row r="991">
      <c r="A991" s="3" t="s">
        <v>85</v>
      </c>
      <c r="B991" s="3" t="s">
        <v>814</v>
      </c>
      <c r="C991" s="3" t="s">
        <v>449</v>
      </c>
      <c r="D991" s="3" t="s">
        <v>501</v>
      </c>
      <c r="E991" s="3" t="s">
        <v>815</v>
      </c>
      <c r="F991" s="3" t="s">
        <v>815</v>
      </c>
      <c r="G991" s="3" t="s">
        <v>815</v>
      </c>
      <c r="H991" s="3" t="s">
        <v>129</v>
      </c>
      <c r="I991" s="3" t="s">
        <v>1325</v>
      </c>
      <c r="J991" s="3" t="s">
        <v>1407</v>
      </c>
      <c r="K991" s="4">
        <v>660</v>
      </c>
      <c r="L991" s="4">
        <f>=ROUNDDOWN(66,0)</f>
      </c>
      <c r="M991" s="4"/>
      <c r="N991" s="5">
        <v>1</v>
      </c>
      <c r="O991" s="4"/>
      <c r="P991" s="4">
        <f>=ROUNDDOWN({0},0)</f>
      </c>
      <c r="Q991" s="4"/>
      <c r="R991" s="5"/>
      <c r="S991" s="4">
        <v>7</v>
      </c>
      <c r="T991" s="6">
        <v>274.27</v>
      </c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/>
      <c r="AF991" s="6"/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/>
      <c r="AR991" s="6"/>
      <c r="AS991" s="4"/>
      <c r="AT991" s="6"/>
      <c r="AU991" s="5"/>
      <c r="AV991" s="5"/>
      <c r="AW991" s="4"/>
      <c r="AX991" s="6"/>
      <c r="AY991" s="4"/>
      <c r="AZ991" s="6"/>
      <c r="BA991" s="5"/>
      <c r="BB991" s="5"/>
      <c r="BC991" s="4"/>
      <c r="BD991" s="6"/>
      <c r="BE991" s="4"/>
      <c r="BF991" s="6"/>
      <c r="BG991" s="5"/>
      <c r="BH991" s="5"/>
      <c r="BI991" s="4">
        <v>6</v>
      </c>
      <c r="BJ991" s="6">
        <v>236.76</v>
      </c>
      <c r="BK991" s="4"/>
      <c r="BL991" s="6"/>
      <c r="BM991" s="5"/>
      <c r="BN991" s="5"/>
      <c r="BO991" s="4"/>
      <c r="BP991" s="6"/>
      <c r="BQ991" s="4"/>
      <c r="BR991" s="6"/>
      <c r="BS991" s="5"/>
      <c r="BT991" s="5"/>
      <c r="BU991" s="4">
        <v>1</v>
      </c>
      <c r="BV991" s="6">
        <v>37.51</v>
      </c>
      <c r="BW991" s="4"/>
      <c r="BX991" s="6"/>
      <c r="BY991" s="5"/>
      <c r="BZ991" s="5"/>
      <c r="CA991" s="4"/>
      <c r="CB991" s="6"/>
      <c r="CC991" s="4"/>
      <c r="CD991" s="6"/>
      <c r="CE991" s="5"/>
      <c r="CF991" s="5"/>
      <c r="CG991" s="4"/>
      <c r="CH991" s="6"/>
      <c r="CI991" s="4"/>
      <c r="CJ991" s="6"/>
      <c r="CK991" s="5"/>
      <c r="CL991" s="5"/>
      <c r="CM991" s="4"/>
      <c r="CN991" s="6"/>
      <c r="CO991" s="4"/>
      <c r="CP991" s="6"/>
      <c r="CQ991" s="5"/>
      <c r="CR991" s="5"/>
      <c r="CS991" s="4"/>
      <c r="CT991" s="6"/>
      <c r="CU991" s="4"/>
      <c r="CV991" s="6"/>
      <c r="CW991" s="5"/>
      <c r="CX991" s="5"/>
      <c r="CY991" s="4"/>
      <c r="CZ991" s="6"/>
      <c r="DA991" s="4"/>
      <c r="DB991" s="6"/>
      <c r="DC991" s="5"/>
      <c r="DD991" s="5"/>
      <c r="DE991" s="4"/>
      <c r="DF991" s="6"/>
      <c r="DG991" s="4"/>
      <c r="DH991" s="6"/>
      <c r="DI991" s="5"/>
      <c r="DJ991" s="5"/>
      <c r="DK991" s="4"/>
      <c r="DL991" s="6"/>
      <c r="DM991" s="4"/>
      <c r="DN991" s="6"/>
      <c r="DO991" s="5"/>
      <c r="DP991" s="5"/>
      <c r="DQ991" s="4"/>
      <c r="DR991" s="6"/>
      <c r="DS991" s="4"/>
      <c r="DT991" s="6"/>
      <c r="DU991" s="5"/>
      <c r="DV991" s="5"/>
      <c r="DW991" s="4"/>
      <c r="DX991" s="6"/>
      <c r="DY991" s="4"/>
      <c r="DZ991" s="6"/>
      <c r="EA991" s="5"/>
      <c r="EB991" s="5"/>
      <c r="EC991" s="4"/>
      <c r="ED991" s="6"/>
      <c r="EE991" s="4"/>
      <c r="EF991" s="6"/>
      <c r="EG991" s="5"/>
      <c r="EH991" s="5"/>
      <c r="EI991" s="4"/>
      <c r="EJ991" s="6"/>
      <c r="EK991" s="4"/>
      <c r="EL991" s="6"/>
      <c r="EM991" s="5"/>
      <c r="EN991" s="5"/>
      <c r="EO991" s="4"/>
      <c r="EP991" s="6"/>
      <c r="EQ991" s="4"/>
      <c r="ER991" s="6"/>
      <c r="ES991" s="5"/>
      <c r="ET991" s="5"/>
      <c r="EU991" s="4"/>
      <c r="EV991" s="6"/>
      <c r="EW991" s="4"/>
      <c r="EX991" s="6"/>
      <c r="EY991" s="5"/>
      <c r="EZ991" s="5"/>
      <c r="FA991" s="4"/>
      <c r="FB991" s="6"/>
      <c r="FC991" s="4"/>
      <c r="FD991" s="6"/>
      <c r="FE991" s="5"/>
      <c r="FF991" s="5"/>
      <c r="FG991" s="4"/>
      <c r="FH991" s="6"/>
      <c r="FI991" s="4"/>
      <c r="FJ991" s="6"/>
      <c r="FK991" s="5"/>
      <c r="FL991" s="5"/>
      <c r="FM991" s="4"/>
      <c r="FN991" s="6"/>
      <c r="FO991" s="4"/>
      <c r="FP991" s="6"/>
      <c r="FQ991" s="5"/>
      <c r="FR991" s="5"/>
      <c r="FS991" s="4"/>
      <c r="FT991" s="6"/>
      <c r="FU991" s="4"/>
      <c r="FV991" s="6"/>
      <c r="FW991" s="5"/>
      <c r="FX991" s="5"/>
      <c r="FY991" s="4"/>
      <c r="FZ991" s="6"/>
      <c r="GA991" s="4"/>
      <c r="GB991" s="6"/>
      <c r="GC991" s="5"/>
      <c r="GD991" s="5"/>
      <c r="GE991" s="4"/>
      <c r="GF991" s="6"/>
      <c r="GG991" s="4"/>
      <c r="GH991" s="6"/>
      <c r="GI991" s="5"/>
      <c r="GJ991" s="5"/>
      <c r="GK991" s="4"/>
      <c r="GL991" s="6"/>
      <c r="GM991" s="4"/>
      <c r="GN991" s="6"/>
      <c r="GO991" s="5"/>
      <c r="GP991" s="5"/>
      <c r="GQ991" s="4"/>
      <c r="GR991" s="6"/>
      <c r="GS991" s="4"/>
      <c r="GT991" s="6"/>
      <c r="GU991" s="5"/>
      <c r="GV991" s="5"/>
      <c r="GW991" s="4"/>
      <c r="GX991" s="6"/>
      <c r="GY991" s="4"/>
      <c r="GZ991" s="6"/>
      <c r="HA991" s="5"/>
      <c r="HB991" s="5"/>
      <c r="HC991" s="4"/>
      <c r="HD991" s="6"/>
      <c r="HE991" s="4"/>
      <c r="HF991" s="6"/>
      <c r="HG991" s="5"/>
      <c r="HH991" s="5"/>
      <c r="HI991" s="4"/>
      <c r="HJ991" s="6"/>
      <c r="HK991" s="4"/>
      <c r="HL991" s="6"/>
      <c r="HM991" s="5"/>
      <c r="HN991" s="5"/>
      <c r="HO991" s="4"/>
      <c r="HP991" s="6"/>
      <c r="HQ991" s="4"/>
      <c r="HR991" s="6"/>
      <c r="HS991" s="5"/>
      <c r="HT991" s="5"/>
      <c r="HU991" s="4"/>
      <c r="HV991" s="6"/>
      <c r="HW991" s="4"/>
      <c r="HX991" s="6"/>
      <c r="HY991" s="5"/>
      <c r="HZ991" s="5"/>
      <c r="IA991" s="4"/>
      <c r="IB991" s="6"/>
      <c r="IC991" s="4"/>
      <c r="ID991" s="6"/>
      <c r="IE991" s="5"/>
      <c r="IF991" s="5"/>
      <c r="IG991" s="4"/>
      <c r="IH991" s="6"/>
      <c r="II991" s="4"/>
      <c r="IJ991" s="6"/>
      <c r="IK991" s="5"/>
      <c r="IL991" s="5"/>
      <c r="IM991" s="4"/>
      <c r="IN991" s="6"/>
      <c r="IO991" s="4"/>
      <c r="IP991" s="6"/>
      <c r="IQ991" s="5"/>
      <c r="IR991" s="5"/>
      <c r="IS991" s="4"/>
      <c r="IT991" s="6"/>
      <c r="IU991" s="4"/>
      <c r="IV991" s="6"/>
      <c r="IW991" s="5"/>
      <c r="IX991" s="5"/>
      <c r="IY991" s="4"/>
      <c r="IZ991" s="6"/>
      <c r="JA991" s="4"/>
      <c r="JB991" s="6"/>
      <c r="JC991" s="5"/>
      <c r="JD991" s="5"/>
      <c r="JE991" s="4"/>
      <c r="JF991" s="6"/>
      <c r="JG991" s="4"/>
      <c r="JH991" s="6"/>
      <c r="JI991" s="5"/>
      <c r="JJ991" s="5"/>
      <c r="JK991" s="4"/>
      <c r="JL991" s="6"/>
      <c r="JM991" s="4"/>
      <c r="JN991" s="6"/>
      <c r="JO991" s="5"/>
      <c r="JP991" s="5"/>
      <c r="JQ991" s="4"/>
      <c r="JR991" s="6"/>
      <c r="JS991" s="4"/>
      <c r="JT991" s="6"/>
      <c r="JU991" s="5"/>
      <c r="JV991" s="5"/>
      <c r="JW991" s="4"/>
      <c r="JX991" s="6"/>
      <c r="JY991" s="4"/>
      <c r="JZ991" s="6"/>
      <c r="KA991" s="5"/>
      <c r="KB991" s="5"/>
      <c r="KC991" s="4"/>
      <c r="KD991" s="6"/>
      <c r="KE991" s="4"/>
      <c r="KF991" s="6"/>
      <c r="KG991" s="5"/>
      <c r="KH991" s="5"/>
      <c r="KI991" s="4"/>
      <c r="KJ991" s="6"/>
      <c r="KK991" s="4"/>
      <c r="KL991" s="6"/>
      <c r="KM991" s="5"/>
      <c r="KN991" s="5"/>
    </row>
    <row r="992">
      <c r="A992" s="3" t="s">
        <v>85</v>
      </c>
      <c r="B992" s="3" t="s">
        <v>814</v>
      </c>
      <c r="C992" s="3" t="s">
        <v>449</v>
      </c>
      <c r="D992" s="3" t="s">
        <v>501</v>
      </c>
      <c r="E992" s="3" t="s">
        <v>815</v>
      </c>
      <c r="F992" s="3" t="s">
        <v>815</v>
      </c>
      <c r="G992" s="3" t="s">
        <v>815</v>
      </c>
      <c r="H992" s="3" t="s">
        <v>129</v>
      </c>
      <c r="I992" s="3" t="s">
        <v>1311</v>
      </c>
      <c r="J992" s="3" t="s">
        <v>1407</v>
      </c>
      <c r="K992" s="4">
        <v>1033</v>
      </c>
      <c r="L992" s="4">
        <f>=ROUNDDOWN(206.6,0)</f>
      </c>
      <c r="M992" s="4"/>
      <c r="N992" s="5">
        <v>1</v>
      </c>
      <c r="O992" s="4"/>
      <c r="P992" s="4">
        <f>=ROUNDDOWN({0},0)</f>
      </c>
      <c r="Q992" s="4"/>
      <c r="R992" s="5"/>
      <c r="S992" s="4">
        <v>5</v>
      </c>
      <c r="T992" s="6">
        <v>219.2</v>
      </c>
      <c r="U992" s="4"/>
      <c r="V992" s="6"/>
      <c r="W992" s="5"/>
      <c r="X992" s="5"/>
      <c r="Y992" s="4"/>
      <c r="Z992" s="6"/>
      <c r="AA992" s="4"/>
      <c r="AB992" s="6"/>
      <c r="AC992" s="5"/>
      <c r="AD992" s="5"/>
      <c r="AE992" s="4"/>
      <c r="AF992" s="6"/>
      <c r="AG992" s="4"/>
      <c r="AH992" s="6"/>
      <c r="AI992" s="5"/>
      <c r="AJ992" s="5"/>
      <c r="AK992" s="4"/>
      <c r="AL992" s="6"/>
      <c r="AM992" s="4"/>
      <c r="AN992" s="6"/>
      <c r="AO992" s="5"/>
      <c r="AP992" s="5"/>
      <c r="AQ992" s="4"/>
      <c r="AR992" s="6"/>
      <c r="AS992" s="4"/>
      <c r="AT992" s="6"/>
      <c r="AU992" s="5"/>
      <c r="AV992" s="5"/>
      <c r="AW992" s="4"/>
      <c r="AX992" s="6"/>
      <c r="AY992" s="4"/>
      <c r="AZ992" s="6"/>
      <c r="BA992" s="5"/>
      <c r="BB992" s="5"/>
      <c r="BC992" s="4"/>
      <c r="BD992" s="6"/>
      <c r="BE992" s="4"/>
      <c r="BF992" s="6"/>
      <c r="BG992" s="5"/>
      <c r="BH992" s="5"/>
      <c r="BI992" s="4"/>
      <c r="BJ992" s="6"/>
      <c r="BK992" s="4"/>
      <c r="BL992" s="6"/>
      <c r="BM992" s="5"/>
      <c r="BN992" s="5"/>
      <c r="BO992" s="4"/>
      <c r="BP992" s="6"/>
      <c r="BQ992" s="4"/>
      <c r="BR992" s="6"/>
      <c r="BS992" s="5"/>
      <c r="BT992" s="5"/>
      <c r="BU992" s="4">
        <v>5</v>
      </c>
      <c r="BV992" s="6">
        <v>219.2</v>
      </c>
      <c r="BW992" s="4"/>
      <c r="BX992" s="6"/>
      <c r="BY992" s="5"/>
      <c r="BZ992" s="5"/>
      <c r="CA992" s="4"/>
      <c r="CB992" s="6"/>
      <c r="CC992" s="4"/>
      <c r="CD992" s="6"/>
      <c r="CE992" s="5"/>
      <c r="CF992" s="5"/>
      <c r="CG992" s="4"/>
      <c r="CH992" s="6"/>
      <c r="CI992" s="4"/>
      <c r="CJ992" s="6"/>
      <c r="CK992" s="5"/>
      <c r="CL992" s="5"/>
      <c r="CM992" s="4"/>
      <c r="CN992" s="6"/>
      <c r="CO992" s="4"/>
      <c r="CP992" s="6"/>
      <c r="CQ992" s="5"/>
      <c r="CR992" s="5"/>
      <c r="CS992" s="4"/>
      <c r="CT992" s="6"/>
      <c r="CU992" s="4"/>
      <c r="CV992" s="6"/>
      <c r="CW992" s="5"/>
      <c r="CX992" s="5"/>
      <c r="CY992" s="4"/>
      <c r="CZ992" s="6"/>
      <c r="DA992" s="4"/>
      <c r="DB992" s="6"/>
      <c r="DC992" s="5"/>
      <c r="DD992" s="5"/>
      <c r="DE992" s="4"/>
      <c r="DF992" s="6"/>
      <c r="DG992" s="4"/>
      <c r="DH992" s="6"/>
      <c r="DI992" s="5"/>
      <c r="DJ992" s="5"/>
      <c r="DK992" s="4"/>
      <c r="DL992" s="6"/>
      <c r="DM992" s="4"/>
      <c r="DN992" s="6"/>
      <c r="DO992" s="5"/>
      <c r="DP992" s="5"/>
      <c r="DQ992" s="4"/>
      <c r="DR992" s="6"/>
      <c r="DS992" s="4"/>
      <c r="DT992" s="6"/>
      <c r="DU992" s="5"/>
      <c r="DV992" s="5"/>
      <c r="DW992" s="4"/>
      <c r="DX992" s="6"/>
      <c r="DY992" s="4"/>
      <c r="DZ992" s="6"/>
      <c r="EA992" s="5"/>
      <c r="EB992" s="5"/>
      <c r="EC992" s="4"/>
      <c r="ED992" s="6"/>
      <c r="EE992" s="4"/>
      <c r="EF992" s="6"/>
      <c r="EG992" s="5"/>
      <c r="EH992" s="5"/>
      <c r="EI992" s="4"/>
      <c r="EJ992" s="6"/>
      <c r="EK992" s="4"/>
      <c r="EL992" s="6"/>
      <c r="EM992" s="5"/>
      <c r="EN992" s="5"/>
      <c r="EO992" s="4"/>
      <c r="EP992" s="6"/>
      <c r="EQ992" s="4"/>
      <c r="ER992" s="6"/>
      <c r="ES992" s="5"/>
      <c r="ET992" s="5"/>
      <c r="EU992" s="4"/>
      <c r="EV992" s="6"/>
      <c r="EW992" s="4"/>
      <c r="EX992" s="6"/>
      <c r="EY992" s="5"/>
      <c r="EZ992" s="5"/>
      <c r="FA992" s="4"/>
      <c r="FB992" s="6"/>
      <c r="FC992" s="4"/>
      <c r="FD992" s="6"/>
      <c r="FE992" s="5"/>
      <c r="FF992" s="5"/>
      <c r="FG992" s="4"/>
      <c r="FH992" s="6"/>
      <c r="FI992" s="4"/>
      <c r="FJ992" s="6"/>
      <c r="FK992" s="5"/>
      <c r="FL992" s="5"/>
      <c r="FM992" s="4"/>
      <c r="FN992" s="6"/>
      <c r="FO992" s="4"/>
      <c r="FP992" s="6"/>
      <c r="FQ992" s="5"/>
      <c r="FR992" s="5"/>
      <c r="FS992" s="4"/>
      <c r="FT992" s="6"/>
      <c r="FU992" s="4"/>
      <c r="FV992" s="6"/>
      <c r="FW992" s="5"/>
      <c r="FX992" s="5"/>
      <c r="FY992" s="4"/>
      <c r="FZ992" s="6"/>
      <c r="GA992" s="4"/>
      <c r="GB992" s="6"/>
      <c r="GC992" s="5"/>
      <c r="GD992" s="5"/>
      <c r="GE992" s="4"/>
      <c r="GF992" s="6"/>
      <c r="GG992" s="4"/>
      <c r="GH992" s="6"/>
      <c r="GI992" s="5"/>
      <c r="GJ992" s="5"/>
      <c r="GK992" s="4"/>
      <c r="GL992" s="6"/>
      <c r="GM992" s="4"/>
      <c r="GN992" s="6"/>
      <c r="GO992" s="5"/>
      <c r="GP992" s="5"/>
      <c r="GQ992" s="4"/>
      <c r="GR992" s="6"/>
      <c r="GS992" s="4"/>
      <c r="GT992" s="6"/>
      <c r="GU992" s="5"/>
      <c r="GV992" s="5"/>
      <c r="GW992" s="4"/>
      <c r="GX992" s="6"/>
      <c r="GY992" s="4"/>
      <c r="GZ992" s="6"/>
      <c r="HA992" s="5"/>
      <c r="HB992" s="5"/>
      <c r="HC992" s="4"/>
      <c r="HD992" s="6"/>
      <c r="HE992" s="4"/>
      <c r="HF992" s="6"/>
      <c r="HG992" s="5"/>
      <c r="HH992" s="5"/>
      <c r="HI992" s="4"/>
      <c r="HJ992" s="6"/>
      <c r="HK992" s="4"/>
      <c r="HL992" s="6"/>
      <c r="HM992" s="5"/>
      <c r="HN992" s="5"/>
      <c r="HO992" s="4"/>
      <c r="HP992" s="6"/>
      <c r="HQ992" s="4"/>
      <c r="HR992" s="6"/>
      <c r="HS992" s="5"/>
      <c r="HT992" s="5"/>
      <c r="HU992" s="4"/>
      <c r="HV992" s="6"/>
      <c r="HW992" s="4"/>
      <c r="HX992" s="6"/>
      <c r="HY992" s="5"/>
      <c r="HZ992" s="5"/>
      <c r="IA992" s="4"/>
      <c r="IB992" s="6"/>
      <c r="IC992" s="4"/>
      <c r="ID992" s="6"/>
      <c r="IE992" s="5"/>
      <c r="IF992" s="5"/>
      <c r="IG992" s="4"/>
      <c r="IH992" s="6"/>
      <c r="II992" s="4"/>
      <c r="IJ992" s="6"/>
      <c r="IK992" s="5"/>
      <c r="IL992" s="5"/>
      <c r="IM992" s="4"/>
      <c r="IN992" s="6"/>
      <c r="IO992" s="4"/>
      <c r="IP992" s="6"/>
      <c r="IQ992" s="5"/>
      <c r="IR992" s="5"/>
      <c r="IS992" s="4"/>
      <c r="IT992" s="6"/>
      <c r="IU992" s="4"/>
      <c r="IV992" s="6"/>
      <c r="IW992" s="5"/>
      <c r="IX992" s="5"/>
      <c r="IY992" s="4"/>
      <c r="IZ992" s="6"/>
      <c r="JA992" s="4"/>
      <c r="JB992" s="6"/>
      <c r="JC992" s="5"/>
      <c r="JD992" s="5"/>
      <c r="JE992" s="4"/>
      <c r="JF992" s="6"/>
      <c r="JG992" s="4"/>
      <c r="JH992" s="6"/>
      <c r="JI992" s="5"/>
      <c r="JJ992" s="5"/>
      <c r="JK992" s="4"/>
      <c r="JL992" s="6"/>
      <c r="JM992" s="4"/>
      <c r="JN992" s="6"/>
      <c r="JO992" s="5"/>
      <c r="JP992" s="5"/>
      <c r="JQ992" s="4"/>
      <c r="JR992" s="6"/>
      <c r="JS992" s="4"/>
      <c r="JT992" s="6"/>
      <c r="JU992" s="5"/>
      <c r="JV992" s="5"/>
      <c r="JW992" s="4"/>
      <c r="JX992" s="6"/>
      <c r="JY992" s="4"/>
      <c r="JZ992" s="6"/>
      <c r="KA992" s="5"/>
      <c r="KB992" s="5"/>
      <c r="KC992" s="4"/>
      <c r="KD992" s="6"/>
      <c r="KE992" s="4"/>
      <c r="KF992" s="6"/>
      <c r="KG992" s="5"/>
      <c r="KH992" s="5"/>
      <c r="KI992" s="4"/>
      <c r="KJ992" s="6"/>
      <c r="KK992" s="4"/>
      <c r="KL992" s="6"/>
      <c r="KM992" s="5"/>
      <c r="KN992" s="5"/>
    </row>
    <row r="993">
      <c r="A993" s="3" t="s">
        <v>85</v>
      </c>
      <c r="B993" s="3" t="s">
        <v>814</v>
      </c>
      <c r="C993" s="3" t="s">
        <v>449</v>
      </c>
      <c r="D993" s="3" t="s">
        <v>501</v>
      </c>
      <c r="E993" s="3" t="s">
        <v>815</v>
      </c>
      <c r="F993" s="3" t="s">
        <v>815</v>
      </c>
      <c r="G993" s="3" t="s">
        <v>815</v>
      </c>
      <c r="H993" s="3" t="s">
        <v>129</v>
      </c>
      <c r="I993" s="3" t="s">
        <v>1322</v>
      </c>
      <c r="J993" s="3" t="s">
        <v>1407</v>
      </c>
      <c r="K993" s="4">
        <v>977</v>
      </c>
      <c r="L993" s="4">
        <f>=ROUNDDOWN(122.125,0)</f>
      </c>
      <c r="M993" s="4"/>
      <c r="N993" s="5">
        <v>1</v>
      </c>
      <c r="O993" s="4"/>
      <c r="P993" s="4">
        <f>=ROUNDDOWN({0},0)</f>
      </c>
      <c r="Q993" s="4"/>
      <c r="R993" s="5"/>
      <c r="S993" s="4">
        <v>4</v>
      </c>
      <c r="T993" s="6">
        <v>175.36</v>
      </c>
      <c r="U993" s="4"/>
      <c r="V993" s="6"/>
      <c r="W993" s="5"/>
      <c r="X993" s="5"/>
      <c r="Y993" s="4"/>
      <c r="Z993" s="6"/>
      <c r="AA993" s="4"/>
      <c r="AB993" s="6"/>
      <c r="AC993" s="5"/>
      <c r="AD993" s="5"/>
      <c r="AE993" s="4"/>
      <c r="AF993" s="6"/>
      <c r="AG993" s="4"/>
      <c r="AH993" s="6"/>
      <c r="AI993" s="5"/>
      <c r="AJ993" s="5"/>
      <c r="AK993" s="4"/>
      <c r="AL993" s="6"/>
      <c r="AM993" s="4"/>
      <c r="AN993" s="6"/>
      <c r="AO993" s="5"/>
      <c r="AP993" s="5"/>
      <c r="AQ993" s="4"/>
      <c r="AR993" s="6"/>
      <c r="AS993" s="4"/>
      <c r="AT993" s="6"/>
      <c r="AU993" s="5"/>
      <c r="AV993" s="5"/>
      <c r="AW993" s="4"/>
      <c r="AX993" s="6"/>
      <c r="AY993" s="4"/>
      <c r="AZ993" s="6"/>
      <c r="BA993" s="5"/>
      <c r="BB993" s="5"/>
      <c r="BC993" s="4"/>
      <c r="BD993" s="6"/>
      <c r="BE993" s="4"/>
      <c r="BF993" s="6"/>
      <c r="BG993" s="5"/>
      <c r="BH993" s="5"/>
      <c r="BI993" s="4"/>
      <c r="BJ993" s="6"/>
      <c r="BK993" s="4"/>
      <c r="BL993" s="6"/>
      <c r="BM993" s="5"/>
      <c r="BN993" s="5"/>
      <c r="BO993" s="4"/>
      <c r="BP993" s="6"/>
      <c r="BQ993" s="4"/>
      <c r="BR993" s="6"/>
      <c r="BS993" s="5"/>
      <c r="BT993" s="5"/>
      <c r="BU993" s="4">
        <v>4</v>
      </c>
      <c r="BV993" s="6">
        <v>175.36</v>
      </c>
      <c r="BW993" s="4"/>
      <c r="BX993" s="6"/>
      <c r="BY993" s="5"/>
      <c r="BZ993" s="5"/>
      <c r="CA993" s="4"/>
      <c r="CB993" s="6"/>
      <c r="CC993" s="4"/>
      <c r="CD993" s="6"/>
      <c r="CE993" s="5"/>
      <c r="CF993" s="5"/>
      <c r="CG993" s="4"/>
      <c r="CH993" s="6"/>
      <c r="CI993" s="4"/>
      <c r="CJ993" s="6"/>
      <c r="CK993" s="5"/>
      <c r="CL993" s="5"/>
      <c r="CM993" s="4"/>
      <c r="CN993" s="6"/>
      <c r="CO993" s="4"/>
      <c r="CP993" s="6"/>
      <c r="CQ993" s="5"/>
      <c r="CR993" s="5"/>
      <c r="CS993" s="4"/>
      <c r="CT993" s="6"/>
      <c r="CU993" s="4"/>
      <c r="CV993" s="6"/>
      <c r="CW993" s="5"/>
      <c r="CX993" s="5"/>
      <c r="CY993" s="4"/>
      <c r="CZ993" s="6"/>
      <c r="DA993" s="4"/>
      <c r="DB993" s="6"/>
      <c r="DC993" s="5"/>
      <c r="DD993" s="5"/>
      <c r="DE993" s="4"/>
      <c r="DF993" s="6"/>
      <c r="DG993" s="4"/>
      <c r="DH993" s="6"/>
      <c r="DI993" s="5"/>
      <c r="DJ993" s="5"/>
      <c r="DK993" s="4"/>
      <c r="DL993" s="6"/>
      <c r="DM993" s="4"/>
      <c r="DN993" s="6"/>
      <c r="DO993" s="5"/>
      <c r="DP993" s="5"/>
      <c r="DQ993" s="4"/>
      <c r="DR993" s="6"/>
      <c r="DS993" s="4"/>
      <c r="DT993" s="6"/>
      <c r="DU993" s="5"/>
      <c r="DV993" s="5"/>
      <c r="DW993" s="4"/>
      <c r="DX993" s="6"/>
      <c r="DY993" s="4"/>
      <c r="DZ993" s="6"/>
      <c r="EA993" s="5"/>
      <c r="EB993" s="5"/>
      <c r="EC993" s="4"/>
      <c r="ED993" s="6"/>
      <c r="EE993" s="4"/>
      <c r="EF993" s="6"/>
      <c r="EG993" s="5"/>
      <c r="EH993" s="5"/>
      <c r="EI993" s="4"/>
      <c r="EJ993" s="6"/>
      <c r="EK993" s="4"/>
      <c r="EL993" s="6"/>
      <c r="EM993" s="5"/>
      <c r="EN993" s="5"/>
      <c r="EO993" s="4"/>
      <c r="EP993" s="6"/>
      <c r="EQ993" s="4"/>
      <c r="ER993" s="6"/>
      <c r="ES993" s="5"/>
      <c r="ET993" s="5"/>
      <c r="EU993" s="4"/>
      <c r="EV993" s="6"/>
      <c r="EW993" s="4"/>
      <c r="EX993" s="6"/>
      <c r="EY993" s="5"/>
      <c r="EZ993" s="5"/>
      <c r="FA993" s="4"/>
      <c r="FB993" s="6"/>
      <c r="FC993" s="4"/>
      <c r="FD993" s="6"/>
      <c r="FE993" s="5"/>
      <c r="FF993" s="5"/>
      <c r="FG993" s="4"/>
      <c r="FH993" s="6"/>
      <c r="FI993" s="4"/>
      <c r="FJ993" s="6"/>
      <c r="FK993" s="5"/>
      <c r="FL993" s="5"/>
      <c r="FM993" s="4"/>
      <c r="FN993" s="6"/>
      <c r="FO993" s="4"/>
      <c r="FP993" s="6"/>
      <c r="FQ993" s="5"/>
      <c r="FR993" s="5"/>
      <c r="FS993" s="4"/>
      <c r="FT993" s="6"/>
      <c r="FU993" s="4"/>
      <c r="FV993" s="6"/>
      <c r="FW993" s="5"/>
      <c r="FX993" s="5"/>
      <c r="FY993" s="4"/>
      <c r="FZ993" s="6"/>
      <c r="GA993" s="4"/>
      <c r="GB993" s="6"/>
      <c r="GC993" s="5"/>
      <c r="GD993" s="5"/>
      <c r="GE993" s="4"/>
      <c r="GF993" s="6"/>
      <c r="GG993" s="4"/>
      <c r="GH993" s="6"/>
      <c r="GI993" s="5"/>
      <c r="GJ993" s="5"/>
      <c r="GK993" s="4"/>
      <c r="GL993" s="6"/>
      <c r="GM993" s="4"/>
      <c r="GN993" s="6"/>
      <c r="GO993" s="5"/>
      <c r="GP993" s="5"/>
      <c r="GQ993" s="4"/>
      <c r="GR993" s="6"/>
      <c r="GS993" s="4"/>
      <c r="GT993" s="6"/>
      <c r="GU993" s="5"/>
      <c r="GV993" s="5"/>
      <c r="GW993" s="4"/>
      <c r="GX993" s="6"/>
      <c r="GY993" s="4"/>
      <c r="GZ993" s="6"/>
      <c r="HA993" s="5"/>
      <c r="HB993" s="5"/>
      <c r="HC993" s="4"/>
      <c r="HD993" s="6"/>
      <c r="HE993" s="4"/>
      <c r="HF993" s="6"/>
      <c r="HG993" s="5"/>
      <c r="HH993" s="5"/>
      <c r="HI993" s="4"/>
      <c r="HJ993" s="6"/>
      <c r="HK993" s="4"/>
      <c r="HL993" s="6"/>
      <c r="HM993" s="5"/>
      <c r="HN993" s="5"/>
      <c r="HO993" s="4"/>
      <c r="HP993" s="6"/>
      <c r="HQ993" s="4"/>
      <c r="HR993" s="6"/>
      <c r="HS993" s="5"/>
      <c r="HT993" s="5"/>
      <c r="HU993" s="4"/>
      <c r="HV993" s="6"/>
      <c r="HW993" s="4"/>
      <c r="HX993" s="6"/>
      <c r="HY993" s="5"/>
      <c r="HZ993" s="5"/>
      <c r="IA993" s="4"/>
      <c r="IB993" s="6"/>
      <c r="IC993" s="4"/>
      <c r="ID993" s="6"/>
      <c r="IE993" s="5"/>
      <c r="IF993" s="5"/>
      <c r="IG993" s="4"/>
      <c r="IH993" s="6"/>
      <c r="II993" s="4"/>
      <c r="IJ993" s="6"/>
      <c r="IK993" s="5"/>
      <c r="IL993" s="5"/>
      <c r="IM993" s="4"/>
      <c r="IN993" s="6"/>
      <c r="IO993" s="4"/>
      <c r="IP993" s="6"/>
      <c r="IQ993" s="5"/>
      <c r="IR993" s="5"/>
      <c r="IS993" s="4"/>
      <c r="IT993" s="6"/>
      <c r="IU993" s="4"/>
      <c r="IV993" s="6"/>
      <c r="IW993" s="5"/>
      <c r="IX993" s="5"/>
      <c r="IY993" s="4"/>
      <c r="IZ993" s="6"/>
      <c r="JA993" s="4"/>
      <c r="JB993" s="6"/>
      <c r="JC993" s="5"/>
      <c r="JD993" s="5"/>
      <c r="JE993" s="4"/>
      <c r="JF993" s="6"/>
      <c r="JG993" s="4"/>
      <c r="JH993" s="6"/>
      <c r="JI993" s="5"/>
      <c r="JJ993" s="5"/>
      <c r="JK993" s="4"/>
      <c r="JL993" s="6"/>
      <c r="JM993" s="4"/>
      <c r="JN993" s="6"/>
      <c r="JO993" s="5"/>
      <c r="JP993" s="5"/>
      <c r="JQ993" s="4"/>
      <c r="JR993" s="6"/>
      <c r="JS993" s="4"/>
      <c r="JT993" s="6"/>
      <c r="JU993" s="5"/>
      <c r="JV993" s="5"/>
      <c r="JW993" s="4"/>
      <c r="JX993" s="6"/>
      <c r="JY993" s="4"/>
      <c r="JZ993" s="6"/>
      <c r="KA993" s="5"/>
      <c r="KB993" s="5"/>
      <c r="KC993" s="4"/>
      <c r="KD993" s="6"/>
      <c r="KE993" s="4"/>
      <c r="KF993" s="6"/>
      <c r="KG993" s="5"/>
      <c r="KH993" s="5"/>
      <c r="KI993" s="4"/>
      <c r="KJ993" s="6"/>
      <c r="KK993" s="4"/>
      <c r="KL993" s="6"/>
      <c r="KM993" s="5"/>
      <c r="KN993" s="5"/>
    </row>
    <row r="994">
      <c r="A994" s="3" t="s">
        <v>85</v>
      </c>
      <c r="B994" s="3" t="s">
        <v>814</v>
      </c>
      <c r="C994" s="3" t="s">
        <v>449</v>
      </c>
      <c r="D994" s="3" t="s">
        <v>501</v>
      </c>
      <c r="E994" s="3" t="s">
        <v>815</v>
      </c>
      <c r="F994" s="3" t="s">
        <v>815</v>
      </c>
      <c r="G994" s="3" t="s">
        <v>815</v>
      </c>
      <c r="H994" s="3" t="s">
        <v>129</v>
      </c>
      <c r="I994" s="3" t="s">
        <v>1405</v>
      </c>
      <c r="J994" s="3" t="s">
        <v>1407</v>
      </c>
      <c r="K994" s="4">
        <v>616</v>
      </c>
      <c r="L994" s="4">
        <f>=ROUNDDOWN(102.666666666667,0)</f>
      </c>
      <c r="M994" s="4"/>
      <c r="N994" s="5">
        <v>1</v>
      </c>
      <c r="O994" s="4"/>
      <c r="P994" s="4">
        <f>=ROUNDDOWN({0},0)</f>
      </c>
      <c r="Q994" s="4"/>
      <c r="R994" s="5"/>
      <c r="S994" s="4"/>
      <c r="T994" s="6"/>
      <c r="U994" s="4"/>
      <c r="V994" s="6"/>
      <c r="W994" s="5"/>
      <c r="X994" s="5"/>
      <c r="Y994" s="4"/>
      <c r="Z994" s="6"/>
      <c r="AA994" s="4"/>
      <c r="AB994" s="6"/>
      <c r="AC994" s="5"/>
      <c r="AD994" s="5"/>
      <c r="AE994" s="4"/>
      <c r="AF994" s="6"/>
      <c r="AG994" s="4"/>
      <c r="AH994" s="6"/>
      <c r="AI994" s="5"/>
      <c r="AJ994" s="5"/>
      <c r="AK994" s="4"/>
      <c r="AL994" s="6"/>
      <c r="AM994" s="4"/>
      <c r="AN994" s="6"/>
      <c r="AO994" s="5"/>
      <c r="AP994" s="5"/>
      <c r="AQ994" s="4"/>
      <c r="AR994" s="6"/>
      <c r="AS994" s="4"/>
      <c r="AT994" s="6"/>
      <c r="AU994" s="5"/>
      <c r="AV994" s="5"/>
      <c r="AW994" s="4"/>
      <c r="AX994" s="6"/>
      <c r="AY994" s="4"/>
      <c r="AZ994" s="6"/>
      <c r="BA994" s="5"/>
      <c r="BB994" s="5"/>
      <c r="BC994" s="4"/>
      <c r="BD994" s="6"/>
      <c r="BE994" s="4"/>
      <c r="BF994" s="6"/>
      <c r="BG994" s="5"/>
      <c r="BH994" s="5"/>
      <c r="BI994" s="4"/>
      <c r="BJ994" s="6"/>
      <c r="BK994" s="4"/>
      <c r="BL994" s="6"/>
      <c r="BM994" s="5"/>
      <c r="BN994" s="5"/>
      <c r="BO994" s="4"/>
      <c r="BP994" s="6"/>
      <c r="BQ994" s="4"/>
      <c r="BR994" s="6"/>
      <c r="BS994" s="5"/>
      <c r="BT994" s="5"/>
      <c r="BU994" s="4"/>
      <c r="BV994" s="6"/>
      <c r="BW994" s="4"/>
      <c r="BX994" s="6"/>
      <c r="BY994" s="5"/>
      <c r="BZ994" s="5"/>
      <c r="CA994" s="4"/>
      <c r="CB994" s="6"/>
      <c r="CC994" s="4"/>
      <c r="CD994" s="6"/>
      <c r="CE994" s="5"/>
      <c r="CF994" s="5"/>
      <c r="CG994" s="4"/>
      <c r="CH994" s="6"/>
      <c r="CI994" s="4"/>
      <c r="CJ994" s="6"/>
      <c r="CK994" s="5"/>
      <c r="CL994" s="5"/>
      <c r="CM994" s="4"/>
      <c r="CN994" s="6"/>
      <c r="CO994" s="4"/>
      <c r="CP994" s="6"/>
      <c r="CQ994" s="5"/>
      <c r="CR994" s="5"/>
      <c r="CS994" s="4"/>
      <c r="CT994" s="6"/>
      <c r="CU994" s="4"/>
      <c r="CV994" s="6"/>
      <c r="CW994" s="5"/>
      <c r="CX994" s="5"/>
      <c r="CY994" s="4"/>
      <c r="CZ994" s="6"/>
      <c r="DA994" s="4"/>
      <c r="DB994" s="6"/>
      <c r="DC994" s="5"/>
      <c r="DD994" s="5"/>
      <c r="DE994" s="4"/>
      <c r="DF994" s="6"/>
      <c r="DG994" s="4"/>
      <c r="DH994" s="6"/>
      <c r="DI994" s="5"/>
      <c r="DJ994" s="5"/>
      <c r="DK994" s="4"/>
      <c r="DL994" s="6"/>
      <c r="DM994" s="4"/>
      <c r="DN994" s="6"/>
      <c r="DO994" s="5"/>
      <c r="DP994" s="5"/>
      <c r="DQ994" s="4"/>
      <c r="DR994" s="6"/>
      <c r="DS994" s="4"/>
      <c r="DT994" s="6"/>
      <c r="DU994" s="5"/>
      <c r="DV994" s="5"/>
      <c r="DW994" s="4"/>
      <c r="DX994" s="6"/>
      <c r="DY994" s="4"/>
      <c r="DZ994" s="6"/>
      <c r="EA994" s="5"/>
      <c r="EB994" s="5"/>
      <c r="EC994" s="4"/>
      <c r="ED994" s="6"/>
      <c r="EE994" s="4"/>
      <c r="EF994" s="6"/>
      <c r="EG994" s="5"/>
      <c r="EH994" s="5"/>
      <c r="EI994" s="4"/>
      <c r="EJ994" s="6"/>
      <c r="EK994" s="4"/>
      <c r="EL994" s="6"/>
      <c r="EM994" s="5"/>
      <c r="EN994" s="5"/>
      <c r="EO994" s="4"/>
      <c r="EP994" s="6"/>
      <c r="EQ994" s="4"/>
      <c r="ER994" s="6"/>
      <c r="ES994" s="5"/>
      <c r="ET994" s="5"/>
      <c r="EU994" s="4"/>
      <c r="EV994" s="6"/>
      <c r="EW994" s="4"/>
      <c r="EX994" s="6"/>
      <c r="EY994" s="5"/>
      <c r="EZ994" s="5"/>
      <c r="FA994" s="4"/>
      <c r="FB994" s="6"/>
      <c r="FC994" s="4"/>
      <c r="FD994" s="6"/>
      <c r="FE994" s="5"/>
      <c r="FF994" s="5"/>
      <c r="FG994" s="4"/>
      <c r="FH994" s="6"/>
      <c r="FI994" s="4"/>
      <c r="FJ994" s="6"/>
      <c r="FK994" s="5"/>
      <c r="FL994" s="5"/>
      <c r="FM994" s="4"/>
      <c r="FN994" s="6"/>
      <c r="FO994" s="4"/>
      <c r="FP994" s="6"/>
      <c r="FQ994" s="5"/>
      <c r="FR994" s="5"/>
      <c r="FS994" s="4"/>
      <c r="FT994" s="6"/>
      <c r="FU994" s="4"/>
      <c r="FV994" s="6"/>
      <c r="FW994" s="5"/>
      <c r="FX994" s="5"/>
      <c r="FY994" s="4"/>
      <c r="FZ994" s="6"/>
      <c r="GA994" s="4"/>
      <c r="GB994" s="6"/>
      <c r="GC994" s="5"/>
      <c r="GD994" s="5"/>
      <c r="GE994" s="4"/>
      <c r="GF994" s="6"/>
      <c r="GG994" s="4"/>
      <c r="GH994" s="6"/>
      <c r="GI994" s="5"/>
      <c r="GJ994" s="5"/>
      <c r="GK994" s="4"/>
      <c r="GL994" s="6"/>
      <c r="GM994" s="4"/>
      <c r="GN994" s="6"/>
      <c r="GO994" s="5"/>
      <c r="GP994" s="5"/>
      <c r="GQ994" s="4"/>
      <c r="GR994" s="6"/>
      <c r="GS994" s="4"/>
      <c r="GT994" s="6"/>
      <c r="GU994" s="5"/>
      <c r="GV994" s="5"/>
      <c r="GW994" s="4"/>
      <c r="GX994" s="6"/>
      <c r="GY994" s="4"/>
      <c r="GZ994" s="6"/>
      <c r="HA994" s="5"/>
      <c r="HB994" s="5"/>
      <c r="HC994" s="4"/>
      <c r="HD994" s="6"/>
      <c r="HE994" s="4"/>
      <c r="HF994" s="6"/>
      <c r="HG994" s="5"/>
      <c r="HH994" s="5"/>
      <c r="HI994" s="4"/>
      <c r="HJ994" s="6"/>
      <c r="HK994" s="4"/>
      <c r="HL994" s="6"/>
      <c r="HM994" s="5"/>
      <c r="HN994" s="5"/>
      <c r="HO994" s="4"/>
      <c r="HP994" s="6"/>
      <c r="HQ994" s="4"/>
      <c r="HR994" s="6"/>
      <c r="HS994" s="5"/>
      <c r="HT994" s="5"/>
      <c r="HU994" s="4"/>
      <c r="HV994" s="6"/>
      <c r="HW994" s="4"/>
      <c r="HX994" s="6"/>
      <c r="HY994" s="5"/>
      <c r="HZ994" s="5"/>
      <c r="IA994" s="4"/>
      <c r="IB994" s="6"/>
      <c r="IC994" s="4"/>
      <c r="ID994" s="6"/>
      <c r="IE994" s="5"/>
      <c r="IF994" s="5"/>
      <c r="IG994" s="4"/>
      <c r="IH994" s="6"/>
      <c r="II994" s="4"/>
      <c r="IJ994" s="6"/>
      <c r="IK994" s="5"/>
      <c r="IL994" s="5"/>
      <c r="IM994" s="4"/>
      <c r="IN994" s="6"/>
      <c r="IO994" s="4"/>
      <c r="IP994" s="6"/>
      <c r="IQ994" s="5"/>
      <c r="IR994" s="5"/>
      <c r="IS994" s="4"/>
      <c r="IT994" s="6"/>
      <c r="IU994" s="4"/>
      <c r="IV994" s="6"/>
      <c r="IW994" s="5"/>
      <c r="IX994" s="5"/>
      <c r="IY994" s="4"/>
      <c r="IZ994" s="6"/>
      <c r="JA994" s="4"/>
      <c r="JB994" s="6"/>
      <c r="JC994" s="5"/>
      <c r="JD994" s="5"/>
      <c r="JE994" s="4"/>
      <c r="JF994" s="6"/>
      <c r="JG994" s="4"/>
      <c r="JH994" s="6"/>
      <c r="JI994" s="5"/>
      <c r="JJ994" s="5"/>
      <c r="JK994" s="4"/>
      <c r="JL994" s="6"/>
      <c r="JM994" s="4"/>
      <c r="JN994" s="6"/>
      <c r="JO994" s="5"/>
      <c r="JP994" s="5"/>
      <c r="JQ994" s="4"/>
      <c r="JR994" s="6"/>
      <c r="JS994" s="4"/>
      <c r="JT994" s="6"/>
      <c r="JU994" s="5"/>
      <c r="JV994" s="5"/>
      <c r="JW994" s="4"/>
      <c r="JX994" s="6"/>
      <c r="JY994" s="4"/>
      <c r="JZ994" s="6"/>
      <c r="KA994" s="5"/>
      <c r="KB994" s="5"/>
      <c r="KC994" s="4"/>
      <c r="KD994" s="6"/>
      <c r="KE994" s="4"/>
      <c r="KF994" s="6"/>
      <c r="KG994" s="5"/>
      <c r="KH994" s="5"/>
      <c r="KI994" s="4"/>
      <c r="KJ994" s="6"/>
      <c r="KK994" s="4"/>
      <c r="KL994" s="6"/>
      <c r="KM994" s="5"/>
      <c r="KN994" s="5"/>
    </row>
    <row r="995">
      <c r="A995" s="3" t="s">
        <v>85</v>
      </c>
      <c r="B995" s="3" t="s">
        <v>814</v>
      </c>
      <c r="C995" s="3" t="s">
        <v>449</v>
      </c>
      <c r="D995" s="3" t="s">
        <v>501</v>
      </c>
      <c r="E995" s="3" t="s">
        <v>815</v>
      </c>
      <c r="F995" s="3" t="s">
        <v>815</v>
      </c>
      <c r="G995" s="3" t="s">
        <v>815</v>
      </c>
      <c r="H995" s="3" t="s">
        <v>129</v>
      </c>
      <c r="I995" s="3" t="s">
        <v>1320</v>
      </c>
      <c r="J995" s="3" t="s">
        <v>1407</v>
      </c>
      <c r="K995" s="4">
        <v>1800</v>
      </c>
      <c r="L995" s="4">
        <f>=ROUNDDOWN(257.142857142857,0)</f>
      </c>
      <c r="M995" s="4"/>
      <c r="N995" s="5">
        <v>1</v>
      </c>
      <c r="O995" s="4"/>
      <c r="P995" s="4">
        <f>=ROUNDDOWN({0},0)</f>
      </c>
      <c r="Q995" s="4"/>
      <c r="R995" s="5"/>
      <c r="S995" s="4"/>
      <c r="T995" s="6"/>
      <c r="U995" s="4"/>
      <c r="V995" s="6"/>
      <c r="W995" s="5"/>
      <c r="X995" s="5"/>
      <c r="Y995" s="4"/>
      <c r="Z995" s="6"/>
      <c r="AA995" s="4"/>
      <c r="AB995" s="6"/>
      <c r="AC995" s="5"/>
      <c r="AD995" s="5"/>
      <c r="AE995" s="4"/>
      <c r="AF995" s="6"/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  <c r="AW995" s="4"/>
      <c r="AX995" s="6"/>
      <c r="AY995" s="4"/>
      <c r="AZ995" s="6"/>
      <c r="BA995" s="5"/>
      <c r="BB995" s="5"/>
      <c r="BC995" s="4"/>
      <c r="BD995" s="6"/>
      <c r="BE995" s="4"/>
      <c r="BF995" s="6"/>
      <c r="BG995" s="5"/>
      <c r="BH995" s="5"/>
      <c r="BI995" s="4"/>
      <c r="BJ995" s="6"/>
      <c r="BK995" s="4"/>
      <c r="BL995" s="6"/>
      <c r="BM995" s="5"/>
      <c r="BN995" s="5"/>
      <c r="BO995" s="4"/>
      <c r="BP995" s="6"/>
      <c r="BQ995" s="4"/>
      <c r="BR995" s="6"/>
      <c r="BS995" s="5"/>
      <c r="BT995" s="5"/>
      <c r="BU995" s="4"/>
      <c r="BV995" s="6"/>
      <c r="BW995" s="4"/>
      <c r="BX995" s="6"/>
      <c r="BY995" s="5"/>
      <c r="BZ995" s="5"/>
      <c r="CA995" s="4"/>
      <c r="CB995" s="6"/>
      <c r="CC995" s="4"/>
      <c r="CD995" s="6"/>
      <c r="CE995" s="5"/>
      <c r="CF995" s="5"/>
      <c r="CG995" s="4"/>
      <c r="CH995" s="6"/>
      <c r="CI995" s="4"/>
      <c r="CJ995" s="6"/>
      <c r="CK995" s="5"/>
      <c r="CL995" s="5"/>
      <c r="CM995" s="4"/>
      <c r="CN995" s="6"/>
      <c r="CO995" s="4"/>
      <c r="CP995" s="6"/>
      <c r="CQ995" s="5"/>
      <c r="CR995" s="5"/>
      <c r="CS995" s="4"/>
      <c r="CT995" s="6"/>
      <c r="CU995" s="4"/>
      <c r="CV995" s="6"/>
      <c r="CW995" s="5"/>
      <c r="CX995" s="5"/>
      <c r="CY995" s="4"/>
      <c r="CZ995" s="6"/>
      <c r="DA995" s="4"/>
      <c r="DB995" s="6"/>
      <c r="DC995" s="5"/>
      <c r="DD995" s="5"/>
      <c r="DE995" s="4"/>
      <c r="DF995" s="6"/>
      <c r="DG995" s="4"/>
      <c r="DH995" s="6"/>
      <c r="DI995" s="5"/>
      <c r="DJ995" s="5"/>
      <c r="DK995" s="4"/>
      <c r="DL995" s="6"/>
      <c r="DM995" s="4"/>
      <c r="DN995" s="6"/>
      <c r="DO995" s="5"/>
      <c r="DP995" s="5"/>
      <c r="DQ995" s="4"/>
      <c r="DR995" s="6"/>
      <c r="DS995" s="4"/>
      <c r="DT995" s="6"/>
      <c r="DU995" s="5"/>
      <c r="DV995" s="5"/>
      <c r="DW995" s="4"/>
      <c r="DX995" s="6"/>
      <c r="DY995" s="4"/>
      <c r="DZ995" s="6"/>
      <c r="EA995" s="5"/>
      <c r="EB995" s="5"/>
      <c r="EC995" s="4"/>
      <c r="ED995" s="6"/>
      <c r="EE995" s="4"/>
      <c r="EF995" s="6"/>
      <c r="EG995" s="5"/>
      <c r="EH995" s="5"/>
      <c r="EI995" s="4"/>
      <c r="EJ995" s="6"/>
      <c r="EK995" s="4"/>
      <c r="EL995" s="6"/>
      <c r="EM995" s="5"/>
      <c r="EN995" s="5"/>
      <c r="EO995" s="4"/>
      <c r="EP995" s="6"/>
      <c r="EQ995" s="4"/>
      <c r="ER995" s="6"/>
      <c r="ES995" s="5"/>
      <c r="ET995" s="5"/>
      <c r="EU995" s="4"/>
      <c r="EV995" s="6"/>
      <c r="EW995" s="4"/>
      <c r="EX995" s="6"/>
      <c r="EY995" s="5"/>
      <c r="EZ995" s="5"/>
      <c r="FA995" s="4"/>
      <c r="FB995" s="6"/>
      <c r="FC995" s="4"/>
      <c r="FD995" s="6"/>
      <c r="FE995" s="5"/>
      <c r="FF995" s="5"/>
      <c r="FG995" s="4"/>
      <c r="FH995" s="6"/>
      <c r="FI995" s="4"/>
      <c r="FJ995" s="6"/>
      <c r="FK995" s="5"/>
      <c r="FL995" s="5"/>
      <c r="FM995" s="4"/>
      <c r="FN995" s="6"/>
      <c r="FO995" s="4"/>
      <c r="FP995" s="6"/>
      <c r="FQ995" s="5"/>
      <c r="FR995" s="5"/>
      <c r="FS995" s="4"/>
      <c r="FT995" s="6"/>
      <c r="FU995" s="4"/>
      <c r="FV995" s="6"/>
      <c r="FW995" s="5"/>
      <c r="FX995" s="5"/>
      <c r="FY995" s="4"/>
      <c r="FZ995" s="6"/>
      <c r="GA995" s="4"/>
      <c r="GB995" s="6"/>
      <c r="GC995" s="5"/>
      <c r="GD995" s="5"/>
      <c r="GE995" s="4"/>
      <c r="GF995" s="6"/>
      <c r="GG995" s="4"/>
      <c r="GH995" s="6"/>
      <c r="GI995" s="5"/>
      <c r="GJ995" s="5"/>
      <c r="GK995" s="4"/>
      <c r="GL995" s="6"/>
      <c r="GM995" s="4"/>
      <c r="GN995" s="6"/>
      <c r="GO995" s="5"/>
      <c r="GP995" s="5"/>
      <c r="GQ995" s="4"/>
      <c r="GR995" s="6"/>
      <c r="GS995" s="4"/>
      <c r="GT995" s="6"/>
      <c r="GU995" s="5"/>
      <c r="GV995" s="5"/>
      <c r="GW995" s="4"/>
      <c r="GX995" s="6"/>
      <c r="GY995" s="4"/>
      <c r="GZ995" s="6"/>
      <c r="HA995" s="5"/>
      <c r="HB995" s="5"/>
      <c r="HC995" s="4"/>
      <c r="HD995" s="6"/>
      <c r="HE995" s="4"/>
      <c r="HF995" s="6"/>
      <c r="HG995" s="5"/>
      <c r="HH995" s="5"/>
      <c r="HI995" s="4"/>
      <c r="HJ995" s="6"/>
      <c r="HK995" s="4"/>
      <c r="HL995" s="6"/>
      <c r="HM995" s="5"/>
      <c r="HN995" s="5"/>
      <c r="HO995" s="4"/>
      <c r="HP995" s="6"/>
      <c r="HQ995" s="4"/>
      <c r="HR995" s="6"/>
      <c r="HS995" s="5"/>
      <c r="HT995" s="5"/>
      <c r="HU995" s="4"/>
      <c r="HV995" s="6"/>
      <c r="HW995" s="4"/>
      <c r="HX995" s="6"/>
      <c r="HY995" s="5"/>
      <c r="HZ995" s="5"/>
      <c r="IA995" s="4"/>
      <c r="IB995" s="6"/>
      <c r="IC995" s="4"/>
      <c r="ID995" s="6"/>
      <c r="IE995" s="5"/>
      <c r="IF995" s="5"/>
      <c r="IG995" s="4"/>
      <c r="IH995" s="6"/>
      <c r="II995" s="4"/>
      <c r="IJ995" s="6"/>
      <c r="IK995" s="5"/>
      <c r="IL995" s="5"/>
      <c r="IM995" s="4"/>
      <c r="IN995" s="6"/>
      <c r="IO995" s="4"/>
      <c r="IP995" s="6"/>
      <c r="IQ995" s="5"/>
      <c r="IR995" s="5"/>
      <c r="IS995" s="4"/>
      <c r="IT995" s="6"/>
      <c r="IU995" s="4"/>
      <c r="IV995" s="6"/>
      <c r="IW995" s="5"/>
      <c r="IX995" s="5"/>
      <c r="IY995" s="4"/>
      <c r="IZ995" s="6"/>
      <c r="JA995" s="4"/>
      <c r="JB995" s="6"/>
      <c r="JC995" s="5"/>
      <c r="JD995" s="5"/>
      <c r="JE995" s="4"/>
      <c r="JF995" s="6"/>
      <c r="JG995" s="4"/>
      <c r="JH995" s="6"/>
      <c r="JI995" s="5"/>
      <c r="JJ995" s="5"/>
      <c r="JK995" s="4"/>
      <c r="JL995" s="6"/>
      <c r="JM995" s="4"/>
      <c r="JN995" s="6"/>
      <c r="JO995" s="5"/>
      <c r="JP995" s="5"/>
      <c r="JQ995" s="4"/>
      <c r="JR995" s="6"/>
      <c r="JS995" s="4"/>
      <c r="JT995" s="6"/>
      <c r="JU995" s="5"/>
      <c r="JV995" s="5"/>
      <c r="JW995" s="4"/>
      <c r="JX995" s="6"/>
      <c r="JY995" s="4"/>
      <c r="JZ995" s="6"/>
      <c r="KA995" s="5"/>
      <c r="KB995" s="5"/>
      <c r="KC995" s="4"/>
      <c r="KD995" s="6"/>
      <c r="KE995" s="4"/>
      <c r="KF995" s="6"/>
      <c r="KG995" s="5"/>
      <c r="KH995" s="5"/>
      <c r="KI995" s="4"/>
      <c r="KJ995" s="6"/>
      <c r="KK995" s="4"/>
      <c r="KL995" s="6"/>
      <c r="KM995" s="5"/>
      <c r="KN995" s="5"/>
    </row>
    <row r="996">
      <c r="A996" s="3" t="s">
        <v>85</v>
      </c>
      <c r="B996" s="3" t="s">
        <v>814</v>
      </c>
      <c r="C996" s="3" t="s">
        <v>449</v>
      </c>
      <c r="D996" s="3" t="s">
        <v>501</v>
      </c>
      <c r="E996" s="3" t="s">
        <v>815</v>
      </c>
      <c r="F996" s="3" t="s">
        <v>815</v>
      </c>
      <c r="G996" s="3" t="s">
        <v>815</v>
      </c>
      <c r="H996" s="3" t="s">
        <v>129</v>
      </c>
      <c r="I996" s="3" t="s">
        <v>1338</v>
      </c>
      <c r="J996" s="3" t="s">
        <v>1407</v>
      </c>
      <c r="K996" s="4">
        <v>553</v>
      </c>
      <c r="L996" s="4">
        <f>=ROUNDDOWN(92.1666666666667,0)</f>
      </c>
      <c r="M996" s="4"/>
      <c r="N996" s="5">
        <v>1</v>
      </c>
      <c r="O996" s="4"/>
      <c r="P996" s="4">
        <f>=ROUNDDOWN({0},0)</f>
      </c>
      <c r="Q996" s="4"/>
      <c r="R996" s="5"/>
      <c r="S996" s="4"/>
      <c r="T996" s="6"/>
      <c r="U996" s="4"/>
      <c r="V996" s="6"/>
      <c r="W996" s="5"/>
      <c r="X996" s="5"/>
      <c r="Y996" s="4"/>
      <c r="Z996" s="6"/>
      <c r="AA996" s="4"/>
      <c r="AB996" s="6"/>
      <c r="AC996" s="5"/>
      <c r="AD996" s="5"/>
      <c r="AE996" s="4"/>
      <c r="AF996" s="6"/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  <c r="AW996" s="4"/>
      <c r="AX996" s="6"/>
      <c r="AY996" s="4"/>
      <c r="AZ996" s="6"/>
      <c r="BA996" s="5"/>
      <c r="BB996" s="5"/>
      <c r="BC996" s="4"/>
      <c r="BD996" s="6"/>
      <c r="BE996" s="4"/>
      <c r="BF996" s="6"/>
      <c r="BG996" s="5"/>
      <c r="BH996" s="5"/>
      <c r="BI996" s="4"/>
      <c r="BJ996" s="6"/>
      <c r="BK996" s="4"/>
      <c r="BL996" s="6"/>
      <c r="BM996" s="5"/>
      <c r="BN996" s="5"/>
      <c r="BO996" s="4"/>
      <c r="BP996" s="6"/>
      <c r="BQ996" s="4"/>
      <c r="BR996" s="6"/>
      <c r="BS996" s="5"/>
      <c r="BT996" s="5"/>
      <c r="BU996" s="4"/>
      <c r="BV996" s="6"/>
      <c r="BW996" s="4"/>
      <c r="BX996" s="6"/>
      <c r="BY996" s="5"/>
      <c r="BZ996" s="5"/>
      <c r="CA996" s="4"/>
      <c r="CB996" s="6"/>
      <c r="CC996" s="4"/>
      <c r="CD996" s="6"/>
      <c r="CE996" s="5"/>
      <c r="CF996" s="5"/>
      <c r="CG996" s="4"/>
      <c r="CH996" s="6"/>
      <c r="CI996" s="4"/>
      <c r="CJ996" s="6"/>
      <c r="CK996" s="5"/>
      <c r="CL996" s="5"/>
      <c r="CM996" s="4"/>
      <c r="CN996" s="6"/>
      <c r="CO996" s="4"/>
      <c r="CP996" s="6"/>
      <c r="CQ996" s="5"/>
      <c r="CR996" s="5"/>
      <c r="CS996" s="4"/>
      <c r="CT996" s="6"/>
      <c r="CU996" s="4"/>
      <c r="CV996" s="6"/>
      <c r="CW996" s="5"/>
      <c r="CX996" s="5"/>
      <c r="CY996" s="4"/>
      <c r="CZ996" s="6"/>
      <c r="DA996" s="4"/>
      <c r="DB996" s="6"/>
      <c r="DC996" s="5"/>
      <c r="DD996" s="5"/>
      <c r="DE996" s="4"/>
      <c r="DF996" s="6"/>
      <c r="DG996" s="4"/>
      <c r="DH996" s="6"/>
      <c r="DI996" s="5"/>
      <c r="DJ996" s="5"/>
      <c r="DK996" s="4"/>
      <c r="DL996" s="6"/>
      <c r="DM996" s="4"/>
      <c r="DN996" s="6"/>
      <c r="DO996" s="5"/>
      <c r="DP996" s="5"/>
      <c r="DQ996" s="4"/>
      <c r="DR996" s="6"/>
      <c r="DS996" s="4"/>
      <c r="DT996" s="6"/>
      <c r="DU996" s="5"/>
      <c r="DV996" s="5"/>
      <c r="DW996" s="4"/>
      <c r="DX996" s="6"/>
      <c r="DY996" s="4"/>
      <c r="DZ996" s="6"/>
      <c r="EA996" s="5"/>
      <c r="EB996" s="5"/>
      <c r="EC996" s="4"/>
      <c r="ED996" s="6"/>
      <c r="EE996" s="4"/>
      <c r="EF996" s="6"/>
      <c r="EG996" s="5"/>
      <c r="EH996" s="5"/>
      <c r="EI996" s="4"/>
      <c r="EJ996" s="6"/>
      <c r="EK996" s="4"/>
      <c r="EL996" s="6"/>
      <c r="EM996" s="5"/>
      <c r="EN996" s="5"/>
      <c r="EO996" s="4"/>
      <c r="EP996" s="6"/>
      <c r="EQ996" s="4"/>
      <c r="ER996" s="6"/>
      <c r="ES996" s="5"/>
      <c r="ET996" s="5"/>
      <c r="EU996" s="4"/>
      <c r="EV996" s="6"/>
      <c r="EW996" s="4"/>
      <c r="EX996" s="6"/>
      <c r="EY996" s="5"/>
      <c r="EZ996" s="5"/>
      <c r="FA996" s="4"/>
      <c r="FB996" s="6"/>
      <c r="FC996" s="4"/>
      <c r="FD996" s="6"/>
      <c r="FE996" s="5"/>
      <c r="FF996" s="5"/>
      <c r="FG996" s="4"/>
      <c r="FH996" s="6"/>
      <c r="FI996" s="4"/>
      <c r="FJ996" s="6"/>
      <c r="FK996" s="5"/>
      <c r="FL996" s="5"/>
      <c r="FM996" s="4"/>
      <c r="FN996" s="6"/>
      <c r="FO996" s="4"/>
      <c r="FP996" s="6"/>
      <c r="FQ996" s="5"/>
      <c r="FR996" s="5"/>
      <c r="FS996" s="4"/>
      <c r="FT996" s="6"/>
      <c r="FU996" s="4"/>
      <c r="FV996" s="6"/>
      <c r="FW996" s="5"/>
      <c r="FX996" s="5"/>
      <c r="FY996" s="4"/>
      <c r="FZ996" s="6"/>
      <c r="GA996" s="4"/>
      <c r="GB996" s="6"/>
      <c r="GC996" s="5"/>
      <c r="GD996" s="5"/>
      <c r="GE996" s="4"/>
      <c r="GF996" s="6"/>
      <c r="GG996" s="4"/>
      <c r="GH996" s="6"/>
      <c r="GI996" s="5"/>
      <c r="GJ996" s="5"/>
      <c r="GK996" s="4"/>
      <c r="GL996" s="6"/>
      <c r="GM996" s="4"/>
      <c r="GN996" s="6"/>
      <c r="GO996" s="5"/>
      <c r="GP996" s="5"/>
      <c r="GQ996" s="4"/>
      <c r="GR996" s="6"/>
      <c r="GS996" s="4"/>
      <c r="GT996" s="6"/>
      <c r="GU996" s="5"/>
      <c r="GV996" s="5"/>
      <c r="GW996" s="4"/>
      <c r="GX996" s="6"/>
      <c r="GY996" s="4"/>
      <c r="GZ996" s="6"/>
      <c r="HA996" s="5"/>
      <c r="HB996" s="5"/>
      <c r="HC996" s="4"/>
      <c r="HD996" s="6"/>
      <c r="HE996" s="4"/>
      <c r="HF996" s="6"/>
      <c r="HG996" s="5"/>
      <c r="HH996" s="5"/>
      <c r="HI996" s="4"/>
      <c r="HJ996" s="6"/>
      <c r="HK996" s="4"/>
      <c r="HL996" s="6"/>
      <c r="HM996" s="5"/>
      <c r="HN996" s="5"/>
      <c r="HO996" s="4"/>
      <c r="HP996" s="6"/>
      <c r="HQ996" s="4"/>
      <c r="HR996" s="6"/>
      <c r="HS996" s="5"/>
      <c r="HT996" s="5"/>
      <c r="HU996" s="4"/>
      <c r="HV996" s="6"/>
      <c r="HW996" s="4"/>
      <c r="HX996" s="6"/>
      <c r="HY996" s="5"/>
      <c r="HZ996" s="5"/>
      <c r="IA996" s="4"/>
      <c r="IB996" s="6"/>
      <c r="IC996" s="4"/>
      <c r="ID996" s="6"/>
      <c r="IE996" s="5"/>
      <c r="IF996" s="5"/>
      <c r="IG996" s="4"/>
      <c r="IH996" s="6"/>
      <c r="II996" s="4"/>
      <c r="IJ996" s="6"/>
      <c r="IK996" s="5"/>
      <c r="IL996" s="5"/>
      <c r="IM996" s="4"/>
      <c r="IN996" s="6"/>
      <c r="IO996" s="4"/>
      <c r="IP996" s="6"/>
      <c r="IQ996" s="5"/>
      <c r="IR996" s="5"/>
      <c r="IS996" s="4"/>
      <c r="IT996" s="6"/>
      <c r="IU996" s="4"/>
      <c r="IV996" s="6"/>
      <c r="IW996" s="5"/>
      <c r="IX996" s="5"/>
      <c r="IY996" s="4"/>
      <c r="IZ996" s="6"/>
      <c r="JA996" s="4"/>
      <c r="JB996" s="6"/>
      <c r="JC996" s="5"/>
      <c r="JD996" s="5"/>
      <c r="JE996" s="4"/>
      <c r="JF996" s="6"/>
      <c r="JG996" s="4"/>
      <c r="JH996" s="6"/>
      <c r="JI996" s="5"/>
      <c r="JJ996" s="5"/>
      <c r="JK996" s="4"/>
      <c r="JL996" s="6"/>
      <c r="JM996" s="4"/>
      <c r="JN996" s="6"/>
      <c r="JO996" s="5"/>
      <c r="JP996" s="5"/>
      <c r="JQ996" s="4"/>
      <c r="JR996" s="6"/>
      <c r="JS996" s="4"/>
      <c r="JT996" s="6"/>
      <c r="JU996" s="5"/>
      <c r="JV996" s="5"/>
      <c r="JW996" s="4"/>
      <c r="JX996" s="6"/>
      <c r="JY996" s="4"/>
      <c r="JZ996" s="6"/>
      <c r="KA996" s="5"/>
      <c r="KB996" s="5"/>
      <c r="KC996" s="4"/>
      <c r="KD996" s="6"/>
      <c r="KE996" s="4"/>
      <c r="KF996" s="6"/>
      <c r="KG996" s="5"/>
      <c r="KH996" s="5"/>
      <c r="KI996" s="4"/>
      <c r="KJ996" s="6"/>
      <c r="KK996" s="4"/>
      <c r="KL996" s="6"/>
      <c r="KM996" s="5"/>
      <c r="KN996" s="5"/>
    </row>
    <row r="997">
      <c r="A997" s="3" t="s">
        <v>85</v>
      </c>
      <c r="B997" s="3" t="s">
        <v>814</v>
      </c>
      <c r="C997" s="3" t="s">
        <v>449</v>
      </c>
      <c r="D997" s="3" t="s">
        <v>501</v>
      </c>
      <c r="E997" s="3" t="s">
        <v>815</v>
      </c>
      <c r="F997" s="3" t="s">
        <v>815</v>
      </c>
      <c r="G997" s="3" t="s">
        <v>815</v>
      </c>
      <c r="H997" s="3" t="s">
        <v>129</v>
      </c>
      <c r="I997" s="3" t="s">
        <v>1323</v>
      </c>
      <c r="J997" s="3" t="s">
        <v>1407</v>
      </c>
      <c r="K997" s="4">
        <v>1035</v>
      </c>
      <c r="L997" s="4">
        <f>=ROUNDDOWN(81.496062992126,0)</f>
      </c>
      <c r="M997" s="4"/>
      <c r="N997" s="5">
        <v>1</v>
      </c>
      <c r="O997" s="4"/>
      <c r="P997" s="4">
        <f>=ROUNDDOWN({0},0)</f>
      </c>
      <c r="Q997" s="4"/>
      <c r="R997" s="5"/>
      <c r="S997" s="4"/>
      <c r="T997" s="6"/>
      <c r="U997" s="4"/>
      <c r="V997" s="6"/>
      <c r="W997" s="5"/>
      <c r="X997" s="5"/>
      <c r="Y997" s="4"/>
      <c r="Z997" s="6"/>
      <c r="AA997" s="4"/>
      <c r="AB997" s="6"/>
      <c r="AC997" s="5"/>
      <c r="AD997" s="5"/>
      <c r="AE997" s="4"/>
      <c r="AF997" s="6"/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  <c r="AW997" s="4"/>
      <c r="AX997" s="6"/>
      <c r="AY997" s="4"/>
      <c r="AZ997" s="6"/>
      <c r="BA997" s="5"/>
      <c r="BB997" s="5"/>
      <c r="BC997" s="4"/>
      <c r="BD997" s="6"/>
      <c r="BE997" s="4"/>
      <c r="BF997" s="6"/>
      <c r="BG997" s="5"/>
      <c r="BH997" s="5"/>
      <c r="BI997" s="4"/>
      <c r="BJ997" s="6"/>
      <c r="BK997" s="4"/>
      <c r="BL997" s="6"/>
      <c r="BM997" s="5"/>
      <c r="BN997" s="5"/>
      <c r="BO997" s="4"/>
      <c r="BP997" s="6"/>
      <c r="BQ997" s="4"/>
      <c r="BR997" s="6"/>
      <c r="BS997" s="5"/>
      <c r="BT997" s="5"/>
      <c r="BU997" s="4"/>
      <c r="BV997" s="6"/>
      <c r="BW997" s="4"/>
      <c r="BX997" s="6"/>
      <c r="BY997" s="5"/>
      <c r="BZ997" s="5"/>
      <c r="CA997" s="4"/>
      <c r="CB997" s="6"/>
      <c r="CC997" s="4"/>
      <c r="CD997" s="6"/>
      <c r="CE997" s="5"/>
      <c r="CF997" s="5"/>
      <c r="CG997" s="4"/>
      <c r="CH997" s="6"/>
      <c r="CI997" s="4"/>
      <c r="CJ997" s="6"/>
      <c r="CK997" s="5"/>
      <c r="CL997" s="5"/>
      <c r="CM997" s="4"/>
      <c r="CN997" s="6"/>
      <c r="CO997" s="4"/>
      <c r="CP997" s="6"/>
      <c r="CQ997" s="5"/>
      <c r="CR997" s="5"/>
      <c r="CS997" s="4"/>
      <c r="CT997" s="6"/>
      <c r="CU997" s="4"/>
      <c r="CV997" s="6"/>
      <c r="CW997" s="5"/>
      <c r="CX997" s="5"/>
      <c r="CY997" s="4"/>
      <c r="CZ997" s="6"/>
      <c r="DA997" s="4"/>
      <c r="DB997" s="6"/>
      <c r="DC997" s="5"/>
      <c r="DD997" s="5"/>
      <c r="DE997" s="4"/>
      <c r="DF997" s="6"/>
      <c r="DG997" s="4"/>
      <c r="DH997" s="6"/>
      <c r="DI997" s="5"/>
      <c r="DJ997" s="5"/>
      <c r="DK997" s="4"/>
      <c r="DL997" s="6"/>
      <c r="DM997" s="4"/>
      <c r="DN997" s="6"/>
      <c r="DO997" s="5"/>
      <c r="DP997" s="5"/>
      <c r="DQ997" s="4"/>
      <c r="DR997" s="6"/>
      <c r="DS997" s="4"/>
      <c r="DT997" s="6"/>
      <c r="DU997" s="5"/>
      <c r="DV997" s="5"/>
      <c r="DW997" s="4"/>
      <c r="DX997" s="6"/>
      <c r="DY997" s="4"/>
      <c r="DZ997" s="6"/>
      <c r="EA997" s="5"/>
      <c r="EB997" s="5"/>
      <c r="EC997" s="4"/>
      <c r="ED997" s="6"/>
      <c r="EE997" s="4"/>
      <c r="EF997" s="6"/>
      <c r="EG997" s="5"/>
      <c r="EH997" s="5"/>
      <c r="EI997" s="4"/>
      <c r="EJ997" s="6"/>
      <c r="EK997" s="4"/>
      <c r="EL997" s="6"/>
      <c r="EM997" s="5"/>
      <c r="EN997" s="5"/>
      <c r="EO997" s="4"/>
      <c r="EP997" s="6"/>
      <c r="EQ997" s="4"/>
      <c r="ER997" s="6"/>
      <c r="ES997" s="5"/>
      <c r="ET997" s="5"/>
      <c r="EU997" s="4"/>
      <c r="EV997" s="6"/>
      <c r="EW997" s="4"/>
      <c r="EX997" s="6"/>
      <c r="EY997" s="5"/>
      <c r="EZ997" s="5"/>
      <c r="FA997" s="4"/>
      <c r="FB997" s="6"/>
      <c r="FC997" s="4"/>
      <c r="FD997" s="6"/>
      <c r="FE997" s="5"/>
      <c r="FF997" s="5"/>
      <c r="FG997" s="4"/>
      <c r="FH997" s="6"/>
      <c r="FI997" s="4"/>
      <c r="FJ997" s="6"/>
      <c r="FK997" s="5"/>
      <c r="FL997" s="5"/>
      <c r="FM997" s="4"/>
      <c r="FN997" s="6"/>
      <c r="FO997" s="4"/>
      <c r="FP997" s="6"/>
      <c r="FQ997" s="5"/>
      <c r="FR997" s="5"/>
      <c r="FS997" s="4"/>
      <c r="FT997" s="6"/>
      <c r="FU997" s="4"/>
      <c r="FV997" s="6"/>
      <c r="FW997" s="5"/>
      <c r="FX997" s="5"/>
      <c r="FY997" s="4"/>
      <c r="FZ997" s="6"/>
      <c r="GA997" s="4"/>
      <c r="GB997" s="6"/>
      <c r="GC997" s="5"/>
      <c r="GD997" s="5"/>
      <c r="GE997" s="4"/>
      <c r="GF997" s="6"/>
      <c r="GG997" s="4"/>
      <c r="GH997" s="6"/>
      <c r="GI997" s="5"/>
      <c r="GJ997" s="5"/>
      <c r="GK997" s="4"/>
      <c r="GL997" s="6"/>
      <c r="GM997" s="4"/>
      <c r="GN997" s="6"/>
      <c r="GO997" s="5"/>
      <c r="GP997" s="5"/>
      <c r="GQ997" s="4"/>
      <c r="GR997" s="6"/>
      <c r="GS997" s="4"/>
      <c r="GT997" s="6"/>
      <c r="GU997" s="5"/>
      <c r="GV997" s="5"/>
      <c r="GW997" s="4"/>
      <c r="GX997" s="6"/>
      <c r="GY997" s="4"/>
      <c r="GZ997" s="6"/>
      <c r="HA997" s="5"/>
      <c r="HB997" s="5"/>
      <c r="HC997" s="4"/>
      <c r="HD997" s="6"/>
      <c r="HE997" s="4"/>
      <c r="HF997" s="6"/>
      <c r="HG997" s="5"/>
      <c r="HH997" s="5"/>
      <c r="HI997" s="4"/>
      <c r="HJ997" s="6"/>
      <c r="HK997" s="4"/>
      <c r="HL997" s="6"/>
      <c r="HM997" s="5"/>
      <c r="HN997" s="5"/>
      <c r="HO997" s="4"/>
      <c r="HP997" s="6"/>
      <c r="HQ997" s="4"/>
      <c r="HR997" s="6"/>
      <c r="HS997" s="5"/>
      <c r="HT997" s="5"/>
      <c r="HU997" s="4"/>
      <c r="HV997" s="6"/>
      <c r="HW997" s="4"/>
      <c r="HX997" s="6"/>
      <c r="HY997" s="5"/>
      <c r="HZ997" s="5"/>
      <c r="IA997" s="4"/>
      <c r="IB997" s="6"/>
      <c r="IC997" s="4"/>
      <c r="ID997" s="6"/>
      <c r="IE997" s="5"/>
      <c r="IF997" s="5"/>
      <c r="IG997" s="4"/>
      <c r="IH997" s="6"/>
      <c r="II997" s="4"/>
      <c r="IJ997" s="6"/>
      <c r="IK997" s="5"/>
      <c r="IL997" s="5"/>
      <c r="IM997" s="4"/>
      <c r="IN997" s="6"/>
      <c r="IO997" s="4"/>
      <c r="IP997" s="6"/>
      <c r="IQ997" s="5"/>
      <c r="IR997" s="5"/>
      <c r="IS997" s="4"/>
      <c r="IT997" s="6"/>
      <c r="IU997" s="4"/>
      <c r="IV997" s="6"/>
      <c r="IW997" s="5"/>
      <c r="IX997" s="5"/>
      <c r="IY997" s="4"/>
      <c r="IZ997" s="6"/>
      <c r="JA997" s="4"/>
      <c r="JB997" s="6"/>
      <c r="JC997" s="5"/>
      <c r="JD997" s="5"/>
      <c r="JE997" s="4"/>
      <c r="JF997" s="6"/>
      <c r="JG997" s="4"/>
      <c r="JH997" s="6"/>
      <c r="JI997" s="5"/>
      <c r="JJ997" s="5"/>
      <c r="JK997" s="4"/>
      <c r="JL997" s="6"/>
      <c r="JM997" s="4"/>
      <c r="JN997" s="6"/>
      <c r="JO997" s="5"/>
      <c r="JP997" s="5"/>
      <c r="JQ997" s="4"/>
      <c r="JR997" s="6"/>
      <c r="JS997" s="4"/>
      <c r="JT997" s="6"/>
      <c r="JU997" s="5"/>
      <c r="JV997" s="5"/>
      <c r="JW997" s="4"/>
      <c r="JX997" s="6"/>
      <c r="JY997" s="4"/>
      <c r="JZ997" s="6"/>
      <c r="KA997" s="5"/>
      <c r="KB997" s="5"/>
      <c r="KC997" s="4"/>
      <c r="KD997" s="6"/>
      <c r="KE997" s="4"/>
      <c r="KF997" s="6"/>
      <c r="KG997" s="5"/>
      <c r="KH997" s="5"/>
      <c r="KI997" s="4"/>
      <c r="KJ997" s="6"/>
      <c r="KK997" s="4"/>
      <c r="KL997" s="6"/>
      <c r="KM997" s="5"/>
      <c r="KN997" s="5"/>
    </row>
    <row r="998">
      <c r="A998" s="3" t="s">
        <v>85</v>
      </c>
      <c r="B998" s="3" t="s">
        <v>814</v>
      </c>
      <c r="C998" s="3" t="s">
        <v>87</v>
      </c>
      <c r="D998" s="3" t="s">
        <v>88</v>
      </c>
      <c r="E998" s="3" t="s">
        <v>818</v>
      </c>
      <c r="F998" s="3" t="s">
        <v>819</v>
      </c>
      <c r="G998" s="3" t="s">
        <v>820</v>
      </c>
      <c r="H998" s="3" t="s">
        <v>104</v>
      </c>
      <c r="I998" s="3" t="s">
        <v>1335</v>
      </c>
      <c r="J998" s="3" t="s">
        <v>1400</v>
      </c>
      <c r="K998" s="4">
        <v>5240</v>
      </c>
      <c r="L998" s="4">
        <f>=ROUNDDOWN(275.789473684211,0)</f>
      </c>
      <c r="M998" s="4"/>
      <c r="N998" s="5"/>
      <c r="O998" s="4"/>
      <c r="P998" s="4">
        <f>=ROUNDDOWN({0},0)</f>
      </c>
      <c r="Q998" s="4"/>
      <c r="R998" s="5"/>
      <c r="S998" s="4">
        <v>33</v>
      </c>
      <c r="T998" s="6">
        <v>779.67</v>
      </c>
      <c r="U998" s="4"/>
      <c r="V998" s="6"/>
      <c r="W998" s="5"/>
      <c r="X998" s="5"/>
      <c r="Y998" s="4"/>
      <c r="Z998" s="6"/>
      <c r="AA998" s="4"/>
      <c r="AB998" s="6"/>
      <c r="AC998" s="5"/>
      <c r="AD998" s="5"/>
      <c r="AE998" s="4"/>
      <c r="AF998" s="6"/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  <c r="AW998" s="4"/>
      <c r="AX998" s="6"/>
      <c r="AY998" s="4"/>
      <c r="AZ998" s="6"/>
      <c r="BA998" s="5"/>
      <c r="BB998" s="5"/>
      <c r="BC998" s="4">
        <v>32</v>
      </c>
      <c r="BD998" s="6">
        <v>761.2</v>
      </c>
      <c r="BE998" s="4"/>
      <c r="BF998" s="6"/>
      <c r="BG998" s="5"/>
      <c r="BH998" s="5"/>
      <c r="BI998" s="4"/>
      <c r="BJ998" s="6"/>
      <c r="BK998" s="4"/>
      <c r="BL998" s="6"/>
      <c r="BM998" s="5"/>
      <c r="BN998" s="5"/>
      <c r="BO998" s="4"/>
      <c r="BP998" s="6"/>
      <c r="BQ998" s="4"/>
      <c r="BR998" s="6"/>
      <c r="BS998" s="5"/>
      <c r="BT998" s="5"/>
      <c r="BU998" s="4">
        <v>1</v>
      </c>
      <c r="BV998" s="6">
        <v>18.47</v>
      </c>
      <c r="BW998" s="4"/>
      <c r="BX998" s="6"/>
      <c r="BY998" s="5"/>
      <c r="BZ998" s="5"/>
      <c r="CA998" s="4"/>
      <c r="CB998" s="6"/>
      <c r="CC998" s="4"/>
      <c r="CD998" s="6"/>
      <c r="CE998" s="5"/>
      <c r="CF998" s="5"/>
      <c r="CG998" s="4"/>
      <c r="CH998" s="6"/>
      <c r="CI998" s="4"/>
      <c r="CJ998" s="6"/>
      <c r="CK998" s="5"/>
      <c r="CL998" s="5"/>
      <c r="CM998" s="4"/>
      <c r="CN998" s="6"/>
      <c r="CO998" s="4"/>
      <c r="CP998" s="6"/>
      <c r="CQ998" s="5"/>
      <c r="CR998" s="5"/>
      <c r="CS998" s="4"/>
      <c r="CT998" s="6"/>
      <c r="CU998" s="4"/>
      <c r="CV998" s="6"/>
      <c r="CW998" s="5"/>
      <c r="CX998" s="5"/>
      <c r="CY998" s="4"/>
      <c r="CZ998" s="6"/>
      <c r="DA998" s="4"/>
      <c r="DB998" s="6"/>
      <c r="DC998" s="5"/>
      <c r="DD998" s="5"/>
      <c r="DE998" s="4"/>
      <c r="DF998" s="6"/>
      <c r="DG998" s="4"/>
      <c r="DH998" s="6"/>
      <c r="DI998" s="5"/>
      <c r="DJ998" s="5"/>
      <c r="DK998" s="4"/>
      <c r="DL998" s="6"/>
      <c r="DM998" s="4"/>
      <c r="DN998" s="6"/>
      <c r="DO998" s="5"/>
      <c r="DP998" s="5"/>
      <c r="DQ998" s="4"/>
      <c r="DR998" s="6"/>
      <c r="DS998" s="4"/>
      <c r="DT998" s="6"/>
      <c r="DU998" s="5"/>
      <c r="DV998" s="5"/>
      <c r="DW998" s="4"/>
      <c r="DX998" s="6"/>
      <c r="DY998" s="4"/>
      <c r="DZ998" s="6"/>
      <c r="EA998" s="5"/>
      <c r="EB998" s="5"/>
      <c r="EC998" s="4"/>
      <c r="ED998" s="6"/>
      <c r="EE998" s="4"/>
      <c r="EF998" s="6"/>
      <c r="EG998" s="5"/>
      <c r="EH998" s="5"/>
      <c r="EI998" s="4"/>
      <c r="EJ998" s="6"/>
      <c r="EK998" s="4"/>
      <c r="EL998" s="6"/>
      <c r="EM998" s="5"/>
      <c r="EN998" s="5"/>
      <c r="EO998" s="4"/>
      <c r="EP998" s="6"/>
      <c r="EQ998" s="4"/>
      <c r="ER998" s="6"/>
      <c r="ES998" s="5"/>
      <c r="ET998" s="5"/>
      <c r="EU998" s="4"/>
      <c r="EV998" s="6"/>
      <c r="EW998" s="4"/>
      <c r="EX998" s="6"/>
      <c r="EY998" s="5"/>
      <c r="EZ998" s="5"/>
      <c r="FA998" s="4"/>
      <c r="FB998" s="6"/>
      <c r="FC998" s="4"/>
      <c r="FD998" s="6"/>
      <c r="FE998" s="5"/>
      <c r="FF998" s="5"/>
      <c r="FG998" s="4"/>
      <c r="FH998" s="6"/>
      <c r="FI998" s="4"/>
      <c r="FJ998" s="6"/>
      <c r="FK998" s="5"/>
      <c r="FL998" s="5"/>
      <c r="FM998" s="4"/>
      <c r="FN998" s="6"/>
      <c r="FO998" s="4"/>
      <c r="FP998" s="6"/>
      <c r="FQ998" s="5"/>
      <c r="FR998" s="5"/>
      <c r="FS998" s="4"/>
      <c r="FT998" s="6"/>
      <c r="FU998" s="4"/>
      <c r="FV998" s="6"/>
      <c r="FW998" s="5"/>
      <c r="FX998" s="5"/>
      <c r="FY998" s="4"/>
      <c r="FZ998" s="6"/>
      <c r="GA998" s="4"/>
      <c r="GB998" s="6"/>
      <c r="GC998" s="5"/>
      <c r="GD998" s="5"/>
      <c r="GE998" s="4"/>
      <c r="GF998" s="6"/>
      <c r="GG998" s="4"/>
      <c r="GH998" s="6"/>
      <c r="GI998" s="5"/>
      <c r="GJ998" s="5"/>
      <c r="GK998" s="4"/>
      <c r="GL998" s="6"/>
      <c r="GM998" s="4"/>
      <c r="GN998" s="6"/>
      <c r="GO998" s="5"/>
      <c r="GP998" s="5"/>
      <c r="GQ998" s="4"/>
      <c r="GR998" s="6"/>
      <c r="GS998" s="4"/>
      <c r="GT998" s="6"/>
      <c r="GU998" s="5"/>
      <c r="GV998" s="5"/>
      <c r="GW998" s="4"/>
      <c r="GX998" s="6"/>
      <c r="GY998" s="4"/>
      <c r="GZ998" s="6"/>
      <c r="HA998" s="5"/>
      <c r="HB998" s="5"/>
      <c r="HC998" s="4"/>
      <c r="HD998" s="6"/>
      <c r="HE998" s="4"/>
      <c r="HF998" s="6"/>
      <c r="HG998" s="5"/>
      <c r="HH998" s="5"/>
      <c r="HI998" s="4"/>
      <c r="HJ998" s="6"/>
      <c r="HK998" s="4"/>
      <c r="HL998" s="6"/>
      <c r="HM998" s="5"/>
      <c r="HN998" s="5"/>
      <c r="HO998" s="4"/>
      <c r="HP998" s="6"/>
      <c r="HQ998" s="4"/>
      <c r="HR998" s="6"/>
      <c r="HS998" s="5"/>
      <c r="HT998" s="5"/>
      <c r="HU998" s="4"/>
      <c r="HV998" s="6"/>
      <c r="HW998" s="4"/>
      <c r="HX998" s="6"/>
      <c r="HY998" s="5"/>
      <c r="HZ998" s="5"/>
      <c r="IA998" s="4"/>
      <c r="IB998" s="6"/>
      <c r="IC998" s="4"/>
      <c r="ID998" s="6"/>
      <c r="IE998" s="5"/>
      <c r="IF998" s="5"/>
      <c r="IG998" s="4"/>
      <c r="IH998" s="6"/>
      <c r="II998" s="4"/>
      <c r="IJ998" s="6"/>
      <c r="IK998" s="5"/>
      <c r="IL998" s="5"/>
      <c r="IM998" s="4"/>
      <c r="IN998" s="6"/>
      <c r="IO998" s="4"/>
      <c r="IP998" s="6"/>
      <c r="IQ998" s="5"/>
      <c r="IR998" s="5"/>
      <c r="IS998" s="4"/>
      <c r="IT998" s="6"/>
      <c r="IU998" s="4"/>
      <c r="IV998" s="6"/>
      <c r="IW998" s="5"/>
      <c r="IX998" s="5"/>
      <c r="IY998" s="4"/>
      <c r="IZ998" s="6"/>
      <c r="JA998" s="4"/>
      <c r="JB998" s="6"/>
      <c r="JC998" s="5"/>
      <c r="JD998" s="5"/>
      <c r="JE998" s="4"/>
      <c r="JF998" s="6"/>
      <c r="JG998" s="4"/>
      <c r="JH998" s="6"/>
      <c r="JI998" s="5"/>
      <c r="JJ998" s="5"/>
      <c r="JK998" s="4"/>
      <c r="JL998" s="6"/>
      <c r="JM998" s="4"/>
      <c r="JN998" s="6"/>
      <c r="JO998" s="5"/>
      <c r="JP998" s="5"/>
      <c r="JQ998" s="4"/>
      <c r="JR998" s="6"/>
      <c r="JS998" s="4"/>
      <c r="JT998" s="6"/>
      <c r="JU998" s="5"/>
      <c r="JV998" s="5"/>
      <c r="JW998" s="4"/>
      <c r="JX998" s="6"/>
      <c r="JY998" s="4"/>
      <c r="JZ998" s="6"/>
      <c r="KA998" s="5"/>
      <c r="KB998" s="5"/>
      <c r="KC998" s="4"/>
      <c r="KD998" s="6"/>
      <c r="KE998" s="4"/>
      <c r="KF998" s="6"/>
      <c r="KG998" s="5"/>
      <c r="KH998" s="5"/>
      <c r="KI998" s="4"/>
      <c r="KJ998" s="6"/>
      <c r="KK998" s="4"/>
      <c r="KL998" s="6"/>
      <c r="KM998" s="5"/>
      <c r="KN998" s="5"/>
    </row>
    <row r="999">
      <c r="A999" s="3" t="s">
        <v>85</v>
      </c>
      <c r="B999" s="3" t="s">
        <v>814</v>
      </c>
      <c r="C999" s="3" t="s">
        <v>87</v>
      </c>
      <c r="D999" s="3" t="s">
        <v>88</v>
      </c>
      <c r="E999" s="3" t="s">
        <v>818</v>
      </c>
      <c r="F999" s="3" t="s">
        <v>819</v>
      </c>
      <c r="G999" s="3" t="s">
        <v>820</v>
      </c>
      <c r="H999" s="3" t="s">
        <v>104</v>
      </c>
      <c r="I999" s="3" t="s">
        <v>1382</v>
      </c>
      <c r="J999" s="3" t="s">
        <v>1400</v>
      </c>
      <c r="K999" s="4">
        <v>760</v>
      </c>
      <c r="L999" s="4">
        <f>=ROUNDDOWN(31.9327731092437,0)</f>
      </c>
      <c r="M999" s="4"/>
      <c r="N999" s="5"/>
      <c r="O999" s="4"/>
      <c r="P999" s="4">
        <f>=ROUNDDOWN({0},0)</f>
      </c>
      <c r="Q999" s="4"/>
      <c r="R999" s="5"/>
      <c r="S999" s="4">
        <v>17</v>
      </c>
      <c r="T999" s="6">
        <v>729.63</v>
      </c>
      <c r="U999" s="4"/>
      <c r="V999" s="6"/>
      <c r="W999" s="5"/>
      <c r="X999" s="5"/>
      <c r="Y999" s="4"/>
      <c r="Z999" s="6"/>
      <c r="AA999" s="4"/>
      <c r="AB999" s="6"/>
      <c r="AC999" s="5"/>
      <c r="AD999" s="5"/>
      <c r="AE999" s="4"/>
      <c r="AF999" s="6"/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  <c r="AW999" s="4"/>
      <c r="AX999" s="6"/>
      <c r="AY999" s="4"/>
      <c r="AZ999" s="6"/>
      <c r="BA999" s="5"/>
      <c r="BB999" s="5"/>
      <c r="BC999" s="4">
        <v>8</v>
      </c>
      <c r="BD999" s="6">
        <v>234.72</v>
      </c>
      <c r="BE999" s="4"/>
      <c r="BF999" s="6"/>
      <c r="BG999" s="5"/>
      <c r="BH999" s="5"/>
      <c r="BI999" s="4"/>
      <c r="BJ999" s="6"/>
      <c r="BK999" s="4"/>
      <c r="BL999" s="6"/>
      <c r="BM999" s="5"/>
      <c r="BN999" s="5"/>
      <c r="BO999" s="4"/>
      <c r="BP999" s="6"/>
      <c r="BQ999" s="4"/>
      <c r="BR999" s="6"/>
      <c r="BS999" s="5"/>
      <c r="BT999" s="5"/>
      <c r="BU999" s="4"/>
      <c r="BV999" s="6"/>
      <c r="BW999" s="4"/>
      <c r="BX999" s="6"/>
      <c r="BY999" s="5"/>
      <c r="BZ999" s="5"/>
      <c r="CA999" s="4"/>
      <c r="CB999" s="6"/>
      <c r="CC999" s="4"/>
      <c r="CD999" s="6"/>
      <c r="CE999" s="5"/>
      <c r="CF999" s="5"/>
      <c r="CG999" s="4"/>
      <c r="CH999" s="6"/>
      <c r="CI999" s="4"/>
      <c r="CJ999" s="6"/>
      <c r="CK999" s="5"/>
      <c r="CL999" s="5"/>
      <c r="CM999" s="4">
        <v>9</v>
      </c>
      <c r="CN999" s="6">
        <v>494.91</v>
      </c>
      <c r="CO999" s="4"/>
      <c r="CP999" s="6"/>
      <c r="CQ999" s="5"/>
      <c r="CR999" s="5"/>
      <c r="CS999" s="4"/>
      <c r="CT999" s="6"/>
      <c r="CU999" s="4"/>
      <c r="CV999" s="6"/>
      <c r="CW999" s="5"/>
      <c r="CX999" s="5"/>
      <c r="CY999" s="4"/>
      <c r="CZ999" s="6"/>
      <c r="DA999" s="4"/>
      <c r="DB999" s="6"/>
      <c r="DC999" s="5"/>
      <c r="DD999" s="5"/>
      <c r="DE999" s="4"/>
      <c r="DF999" s="6"/>
      <c r="DG999" s="4"/>
      <c r="DH999" s="6"/>
      <c r="DI999" s="5"/>
      <c r="DJ999" s="5"/>
      <c r="DK999" s="4"/>
      <c r="DL999" s="6"/>
      <c r="DM999" s="4"/>
      <c r="DN999" s="6"/>
      <c r="DO999" s="5"/>
      <c r="DP999" s="5"/>
      <c r="DQ999" s="4"/>
      <c r="DR999" s="6"/>
      <c r="DS999" s="4"/>
      <c r="DT999" s="6"/>
      <c r="DU999" s="5"/>
      <c r="DV999" s="5"/>
      <c r="DW999" s="4"/>
      <c r="DX999" s="6"/>
      <c r="DY999" s="4"/>
      <c r="DZ999" s="6"/>
      <c r="EA999" s="5"/>
      <c r="EB999" s="5"/>
      <c r="EC999" s="4"/>
      <c r="ED999" s="6"/>
      <c r="EE999" s="4"/>
      <c r="EF999" s="6"/>
      <c r="EG999" s="5"/>
      <c r="EH999" s="5"/>
      <c r="EI999" s="4"/>
      <c r="EJ999" s="6"/>
      <c r="EK999" s="4"/>
      <c r="EL999" s="6"/>
      <c r="EM999" s="5"/>
      <c r="EN999" s="5"/>
      <c r="EO999" s="4"/>
      <c r="EP999" s="6"/>
      <c r="EQ999" s="4"/>
      <c r="ER999" s="6"/>
      <c r="ES999" s="5"/>
      <c r="ET999" s="5"/>
      <c r="EU999" s="4"/>
      <c r="EV999" s="6"/>
      <c r="EW999" s="4"/>
      <c r="EX999" s="6"/>
      <c r="EY999" s="5"/>
      <c r="EZ999" s="5"/>
      <c r="FA999" s="4"/>
      <c r="FB999" s="6"/>
      <c r="FC999" s="4"/>
      <c r="FD999" s="6"/>
      <c r="FE999" s="5"/>
      <c r="FF999" s="5"/>
      <c r="FG999" s="4"/>
      <c r="FH999" s="6"/>
      <c r="FI999" s="4"/>
      <c r="FJ999" s="6"/>
      <c r="FK999" s="5"/>
      <c r="FL999" s="5"/>
      <c r="FM999" s="4"/>
      <c r="FN999" s="6"/>
      <c r="FO999" s="4"/>
      <c r="FP999" s="6"/>
      <c r="FQ999" s="5"/>
      <c r="FR999" s="5"/>
      <c r="FS999" s="4"/>
      <c r="FT999" s="6"/>
      <c r="FU999" s="4"/>
      <c r="FV999" s="6"/>
      <c r="FW999" s="5"/>
      <c r="FX999" s="5"/>
      <c r="FY999" s="4"/>
      <c r="FZ999" s="6"/>
      <c r="GA999" s="4"/>
      <c r="GB999" s="6"/>
      <c r="GC999" s="5"/>
      <c r="GD999" s="5"/>
      <c r="GE999" s="4"/>
      <c r="GF999" s="6"/>
      <c r="GG999" s="4"/>
      <c r="GH999" s="6"/>
      <c r="GI999" s="5"/>
      <c r="GJ999" s="5"/>
      <c r="GK999" s="4"/>
      <c r="GL999" s="6"/>
      <c r="GM999" s="4"/>
      <c r="GN999" s="6"/>
      <c r="GO999" s="5"/>
      <c r="GP999" s="5"/>
      <c r="GQ999" s="4"/>
      <c r="GR999" s="6"/>
      <c r="GS999" s="4"/>
      <c r="GT999" s="6"/>
      <c r="GU999" s="5"/>
      <c r="GV999" s="5"/>
      <c r="GW999" s="4"/>
      <c r="GX999" s="6"/>
      <c r="GY999" s="4"/>
      <c r="GZ999" s="6"/>
      <c r="HA999" s="5"/>
      <c r="HB999" s="5"/>
      <c r="HC999" s="4"/>
      <c r="HD999" s="6"/>
      <c r="HE999" s="4"/>
      <c r="HF999" s="6"/>
      <c r="HG999" s="5"/>
      <c r="HH999" s="5"/>
      <c r="HI999" s="4"/>
      <c r="HJ999" s="6"/>
      <c r="HK999" s="4"/>
      <c r="HL999" s="6"/>
      <c r="HM999" s="5"/>
      <c r="HN999" s="5"/>
      <c r="HO999" s="4"/>
      <c r="HP999" s="6"/>
      <c r="HQ999" s="4"/>
      <c r="HR999" s="6"/>
      <c r="HS999" s="5"/>
      <c r="HT999" s="5"/>
      <c r="HU999" s="4"/>
      <c r="HV999" s="6"/>
      <c r="HW999" s="4"/>
      <c r="HX999" s="6"/>
      <c r="HY999" s="5"/>
      <c r="HZ999" s="5"/>
      <c r="IA999" s="4"/>
      <c r="IB999" s="6"/>
      <c r="IC999" s="4"/>
      <c r="ID999" s="6"/>
      <c r="IE999" s="5"/>
      <c r="IF999" s="5"/>
      <c r="IG999" s="4"/>
      <c r="IH999" s="6"/>
      <c r="II999" s="4"/>
      <c r="IJ999" s="6"/>
      <c r="IK999" s="5"/>
      <c r="IL999" s="5"/>
      <c r="IM999" s="4"/>
      <c r="IN999" s="6"/>
      <c r="IO999" s="4"/>
      <c r="IP999" s="6"/>
      <c r="IQ999" s="5"/>
      <c r="IR999" s="5"/>
      <c r="IS999" s="4"/>
      <c r="IT999" s="6"/>
      <c r="IU999" s="4"/>
      <c r="IV999" s="6"/>
      <c r="IW999" s="5"/>
      <c r="IX999" s="5"/>
      <c r="IY999" s="4"/>
      <c r="IZ999" s="6"/>
      <c r="JA999" s="4"/>
      <c r="JB999" s="6"/>
      <c r="JC999" s="5"/>
      <c r="JD999" s="5"/>
      <c r="JE999" s="4"/>
      <c r="JF999" s="6"/>
      <c r="JG999" s="4"/>
      <c r="JH999" s="6"/>
      <c r="JI999" s="5"/>
      <c r="JJ999" s="5"/>
      <c r="JK999" s="4"/>
      <c r="JL999" s="6"/>
      <c r="JM999" s="4"/>
      <c r="JN999" s="6"/>
      <c r="JO999" s="5"/>
      <c r="JP999" s="5"/>
      <c r="JQ999" s="4"/>
      <c r="JR999" s="6"/>
      <c r="JS999" s="4"/>
      <c r="JT999" s="6"/>
      <c r="JU999" s="5"/>
      <c r="JV999" s="5"/>
      <c r="JW999" s="4"/>
      <c r="JX999" s="6"/>
      <c r="JY999" s="4"/>
      <c r="JZ999" s="6"/>
      <c r="KA999" s="5"/>
      <c r="KB999" s="5"/>
      <c r="KC999" s="4"/>
      <c r="KD999" s="6"/>
      <c r="KE999" s="4"/>
      <c r="KF999" s="6"/>
      <c r="KG999" s="5"/>
      <c r="KH999" s="5"/>
      <c r="KI999" s="4"/>
      <c r="KJ999" s="6"/>
      <c r="KK999" s="4"/>
      <c r="KL999" s="6"/>
      <c r="KM999" s="5"/>
      <c r="KN999" s="5"/>
    </row>
    <row r="1000">
      <c r="A1000" s="3" t="s">
        <v>85</v>
      </c>
      <c r="B1000" s="3" t="s">
        <v>814</v>
      </c>
      <c r="C1000" s="3" t="s">
        <v>87</v>
      </c>
      <c r="D1000" s="3" t="s">
        <v>88</v>
      </c>
      <c r="E1000" s="3" t="s">
        <v>818</v>
      </c>
      <c r="F1000" s="3" t="s">
        <v>819</v>
      </c>
      <c r="G1000" s="3" t="s">
        <v>820</v>
      </c>
      <c r="H1000" s="3" t="s">
        <v>104</v>
      </c>
      <c r="I1000" s="3" t="s">
        <v>1313</v>
      </c>
      <c r="J1000" s="3" t="s">
        <v>1400</v>
      </c>
      <c r="K1000" s="4">
        <v>1276</v>
      </c>
      <c r="L1000" s="4">
        <f>=ROUNDDOWN(106.333333333333,0)</f>
      </c>
      <c r="M1000" s="4"/>
      <c r="N1000" s="5"/>
      <c r="O1000" s="4"/>
      <c r="P1000" s="4">
        <f>=ROUNDDOWN({0},0)</f>
      </c>
      <c r="Q1000" s="4"/>
      <c r="R1000" s="5"/>
      <c r="S1000" s="4">
        <v>20</v>
      </c>
      <c r="T1000" s="6">
        <v>612.66</v>
      </c>
      <c r="U1000" s="4"/>
      <c r="V1000" s="6"/>
      <c r="W1000" s="5"/>
      <c r="X1000" s="5"/>
      <c r="Y1000" s="4"/>
      <c r="Z1000" s="6"/>
      <c r="AA1000" s="4"/>
      <c r="AB1000" s="6"/>
      <c r="AC1000" s="5"/>
      <c r="AD1000" s="5"/>
      <c r="AE1000" s="4"/>
      <c r="AF1000" s="6"/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  <c r="AW1000" s="4"/>
      <c r="AX1000" s="6"/>
      <c r="AY1000" s="4"/>
      <c r="AZ1000" s="6"/>
      <c r="BA1000" s="5"/>
      <c r="BB1000" s="5"/>
      <c r="BC1000" s="4">
        <v>15</v>
      </c>
      <c r="BD1000" s="6">
        <v>362.45</v>
      </c>
      <c r="BE1000" s="4"/>
      <c r="BF1000" s="6"/>
      <c r="BG1000" s="5"/>
      <c r="BH1000" s="5"/>
      <c r="BI1000" s="4"/>
      <c r="BJ1000" s="6"/>
      <c r="BK1000" s="4"/>
      <c r="BL1000" s="6"/>
      <c r="BM1000" s="5"/>
      <c r="BN1000" s="5"/>
      <c r="BO1000" s="4"/>
      <c r="BP1000" s="6"/>
      <c r="BQ1000" s="4"/>
      <c r="BR1000" s="6"/>
      <c r="BS1000" s="5"/>
      <c r="BT1000" s="5"/>
      <c r="BU1000" s="4"/>
      <c r="BV1000" s="6"/>
      <c r="BW1000" s="4"/>
      <c r="BX1000" s="6"/>
      <c r="BY1000" s="5"/>
      <c r="BZ1000" s="5"/>
      <c r="CA1000" s="4"/>
      <c r="CB1000" s="6"/>
      <c r="CC1000" s="4"/>
      <c r="CD1000" s="6"/>
      <c r="CE1000" s="5"/>
      <c r="CF1000" s="5"/>
      <c r="CG1000" s="4"/>
      <c r="CH1000" s="6"/>
      <c r="CI1000" s="4"/>
      <c r="CJ1000" s="6"/>
      <c r="CK1000" s="5"/>
      <c r="CL1000" s="5"/>
      <c r="CM1000" s="4">
        <v>5</v>
      </c>
      <c r="CN1000" s="6">
        <v>250.21</v>
      </c>
      <c r="CO1000" s="4"/>
      <c r="CP1000" s="6"/>
      <c r="CQ1000" s="5"/>
      <c r="CR1000" s="5"/>
      <c r="CS1000" s="4"/>
      <c r="CT1000" s="6"/>
      <c r="CU1000" s="4"/>
      <c r="CV1000" s="6"/>
      <c r="CW1000" s="5"/>
      <c r="CX1000" s="5"/>
      <c r="CY1000" s="4"/>
      <c r="CZ1000" s="6"/>
      <c r="DA1000" s="4"/>
      <c r="DB1000" s="6"/>
      <c r="DC1000" s="5"/>
      <c r="DD1000" s="5"/>
      <c r="DE1000" s="4"/>
      <c r="DF1000" s="6"/>
      <c r="DG1000" s="4"/>
      <c r="DH1000" s="6"/>
      <c r="DI1000" s="5"/>
      <c r="DJ1000" s="5"/>
      <c r="DK1000" s="4"/>
      <c r="DL1000" s="6"/>
      <c r="DM1000" s="4"/>
      <c r="DN1000" s="6"/>
      <c r="DO1000" s="5"/>
      <c r="DP1000" s="5"/>
      <c r="DQ1000" s="4"/>
      <c r="DR1000" s="6"/>
      <c r="DS1000" s="4"/>
      <c r="DT1000" s="6"/>
      <c r="DU1000" s="5"/>
      <c r="DV1000" s="5"/>
      <c r="DW1000" s="4"/>
      <c r="DX1000" s="6"/>
      <c r="DY1000" s="4"/>
      <c r="DZ1000" s="6"/>
      <c r="EA1000" s="5"/>
      <c r="EB1000" s="5"/>
      <c r="EC1000" s="4"/>
      <c r="ED1000" s="6"/>
      <c r="EE1000" s="4"/>
      <c r="EF1000" s="6"/>
      <c r="EG1000" s="5"/>
      <c r="EH1000" s="5"/>
      <c r="EI1000" s="4"/>
      <c r="EJ1000" s="6"/>
      <c r="EK1000" s="4"/>
      <c r="EL1000" s="6"/>
      <c r="EM1000" s="5"/>
      <c r="EN1000" s="5"/>
      <c r="EO1000" s="4"/>
      <c r="EP1000" s="6"/>
      <c r="EQ1000" s="4"/>
      <c r="ER1000" s="6"/>
      <c r="ES1000" s="5"/>
      <c r="ET1000" s="5"/>
      <c r="EU1000" s="4"/>
      <c r="EV1000" s="6"/>
      <c r="EW1000" s="4"/>
      <c r="EX1000" s="6"/>
      <c r="EY1000" s="5"/>
      <c r="EZ1000" s="5"/>
      <c r="FA1000" s="4"/>
      <c r="FB1000" s="6"/>
      <c r="FC1000" s="4"/>
      <c r="FD1000" s="6"/>
      <c r="FE1000" s="5"/>
      <c r="FF1000" s="5"/>
      <c r="FG1000" s="4"/>
      <c r="FH1000" s="6"/>
      <c r="FI1000" s="4"/>
      <c r="FJ1000" s="6"/>
      <c r="FK1000" s="5"/>
      <c r="FL1000" s="5"/>
      <c r="FM1000" s="4"/>
      <c r="FN1000" s="6"/>
      <c r="FO1000" s="4"/>
      <c r="FP1000" s="6"/>
      <c r="FQ1000" s="5"/>
      <c r="FR1000" s="5"/>
      <c r="FS1000" s="4"/>
      <c r="FT1000" s="6"/>
      <c r="FU1000" s="4"/>
      <c r="FV1000" s="6"/>
      <c r="FW1000" s="5"/>
      <c r="FX1000" s="5"/>
      <c r="FY1000" s="4"/>
      <c r="FZ1000" s="6"/>
      <c r="GA1000" s="4"/>
      <c r="GB1000" s="6"/>
      <c r="GC1000" s="5"/>
      <c r="GD1000" s="5"/>
      <c r="GE1000" s="4"/>
      <c r="GF1000" s="6"/>
      <c r="GG1000" s="4"/>
      <c r="GH1000" s="6"/>
      <c r="GI1000" s="5"/>
      <c r="GJ1000" s="5"/>
      <c r="GK1000" s="4"/>
      <c r="GL1000" s="6"/>
      <c r="GM1000" s="4"/>
      <c r="GN1000" s="6"/>
      <c r="GO1000" s="5"/>
      <c r="GP1000" s="5"/>
      <c r="GQ1000" s="4"/>
      <c r="GR1000" s="6"/>
      <c r="GS1000" s="4"/>
      <c r="GT1000" s="6"/>
      <c r="GU1000" s="5"/>
      <c r="GV1000" s="5"/>
      <c r="GW1000" s="4"/>
      <c r="GX1000" s="6"/>
      <c r="GY1000" s="4"/>
      <c r="GZ1000" s="6"/>
      <c r="HA1000" s="5"/>
      <c r="HB1000" s="5"/>
      <c r="HC1000" s="4"/>
      <c r="HD1000" s="6"/>
      <c r="HE1000" s="4"/>
      <c r="HF1000" s="6"/>
      <c r="HG1000" s="5"/>
      <c r="HH1000" s="5"/>
      <c r="HI1000" s="4"/>
      <c r="HJ1000" s="6"/>
      <c r="HK1000" s="4"/>
      <c r="HL1000" s="6"/>
      <c r="HM1000" s="5"/>
      <c r="HN1000" s="5"/>
      <c r="HO1000" s="4"/>
      <c r="HP1000" s="6"/>
      <c r="HQ1000" s="4"/>
      <c r="HR1000" s="6"/>
      <c r="HS1000" s="5"/>
      <c r="HT1000" s="5"/>
      <c r="HU1000" s="4"/>
      <c r="HV1000" s="6"/>
      <c r="HW1000" s="4"/>
      <c r="HX1000" s="6"/>
      <c r="HY1000" s="5"/>
      <c r="HZ1000" s="5"/>
      <c r="IA1000" s="4"/>
      <c r="IB1000" s="6"/>
      <c r="IC1000" s="4"/>
      <c r="ID1000" s="6"/>
      <c r="IE1000" s="5"/>
      <c r="IF1000" s="5"/>
      <c r="IG1000" s="4"/>
      <c r="IH1000" s="6"/>
      <c r="II1000" s="4"/>
      <c r="IJ1000" s="6"/>
      <c r="IK1000" s="5"/>
      <c r="IL1000" s="5"/>
      <c r="IM1000" s="4"/>
      <c r="IN1000" s="6"/>
      <c r="IO1000" s="4"/>
      <c r="IP1000" s="6"/>
      <c r="IQ1000" s="5"/>
      <c r="IR1000" s="5"/>
      <c r="IS1000" s="4"/>
      <c r="IT1000" s="6"/>
      <c r="IU1000" s="4"/>
      <c r="IV1000" s="6"/>
      <c r="IW1000" s="5"/>
      <c r="IX1000" s="5"/>
      <c r="IY1000" s="4"/>
      <c r="IZ1000" s="6"/>
      <c r="JA1000" s="4"/>
      <c r="JB1000" s="6"/>
      <c r="JC1000" s="5"/>
      <c r="JD1000" s="5"/>
      <c r="JE1000" s="4"/>
      <c r="JF1000" s="6"/>
      <c r="JG1000" s="4"/>
      <c r="JH1000" s="6"/>
      <c r="JI1000" s="5"/>
      <c r="JJ1000" s="5"/>
      <c r="JK1000" s="4"/>
      <c r="JL1000" s="6"/>
      <c r="JM1000" s="4"/>
      <c r="JN1000" s="6"/>
      <c r="JO1000" s="5"/>
      <c r="JP1000" s="5"/>
      <c r="JQ1000" s="4"/>
      <c r="JR1000" s="6"/>
      <c r="JS1000" s="4"/>
      <c r="JT1000" s="6"/>
      <c r="JU1000" s="5"/>
      <c r="JV1000" s="5"/>
      <c r="JW1000" s="4"/>
      <c r="JX1000" s="6"/>
      <c r="JY1000" s="4"/>
      <c r="JZ1000" s="6"/>
      <c r="KA1000" s="5"/>
      <c r="KB1000" s="5"/>
      <c r="KC1000" s="4"/>
      <c r="KD1000" s="6"/>
      <c r="KE1000" s="4"/>
      <c r="KF1000" s="6"/>
      <c r="KG1000" s="5"/>
      <c r="KH1000" s="5"/>
      <c r="KI1000" s="4"/>
      <c r="KJ1000" s="6"/>
      <c r="KK1000" s="4"/>
      <c r="KL1000" s="6"/>
      <c r="KM1000" s="5"/>
      <c r="KN1000" s="5"/>
    </row>
    <row r="1001">
      <c r="A1001" s="3" t="s">
        <v>85</v>
      </c>
      <c r="B1001" s="3" t="s">
        <v>814</v>
      </c>
      <c r="C1001" s="3" t="s">
        <v>87</v>
      </c>
      <c r="D1001" s="3" t="s">
        <v>88</v>
      </c>
      <c r="E1001" s="3" t="s">
        <v>818</v>
      </c>
      <c r="F1001" s="3" t="s">
        <v>104</v>
      </c>
      <c r="G1001" s="3" t="s">
        <v>104</v>
      </c>
      <c r="H1001" s="3" t="s">
        <v>104</v>
      </c>
      <c r="I1001" s="3" t="s">
        <v>1336</v>
      </c>
      <c r="J1001" s="3" t="s">
        <v>1400</v>
      </c>
      <c r="K1001" s="4">
        <v>1930</v>
      </c>
      <c r="L1001" s="4">
        <f>=ROUNDDOWN(128.666666666667,0)</f>
      </c>
      <c r="M1001" s="4"/>
      <c r="N1001" s="5"/>
      <c r="O1001" s="4"/>
      <c r="P1001" s="4">
        <f>=ROUNDDOWN({0},0)</f>
      </c>
      <c r="Q1001" s="4"/>
      <c r="R1001" s="5"/>
      <c r="S1001" s="4">
        <v>16</v>
      </c>
      <c r="T1001" s="6">
        <v>500.7</v>
      </c>
      <c r="U1001" s="4"/>
      <c r="V1001" s="6"/>
      <c r="W1001" s="5"/>
      <c r="X1001" s="5"/>
      <c r="Y1001" s="4"/>
      <c r="Z1001" s="6"/>
      <c r="AA1001" s="4"/>
      <c r="AB1001" s="6"/>
      <c r="AC1001" s="5"/>
      <c r="AD1001" s="5"/>
      <c r="AE1001" s="4"/>
      <c r="AF1001" s="6"/>
      <c r="AG1001" s="4"/>
      <c r="AH1001" s="6"/>
      <c r="AI1001" s="5"/>
      <c r="AJ1001" s="5"/>
      <c r="AK1001" s="4"/>
      <c r="AL1001" s="6"/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  <c r="AW1001" s="4"/>
      <c r="AX1001" s="6"/>
      <c r="AY1001" s="4"/>
      <c r="AZ1001" s="6"/>
      <c r="BA1001" s="5"/>
      <c r="BB1001" s="5"/>
      <c r="BC1001" s="4">
        <v>14</v>
      </c>
      <c r="BD1001" s="6">
        <v>391.72</v>
      </c>
      <c r="BE1001" s="4"/>
      <c r="BF1001" s="6"/>
      <c r="BG1001" s="5"/>
      <c r="BH1001" s="5"/>
      <c r="BI1001" s="4"/>
      <c r="BJ1001" s="6"/>
      <c r="BK1001" s="4"/>
      <c r="BL1001" s="6"/>
      <c r="BM1001" s="5"/>
      <c r="BN1001" s="5"/>
      <c r="BO1001" s="4"/>
      <c r="BP1001" s="6"/>
      <c r="BQ1001" s="4"/>
      <c r="BR1001" s="6"/>
      <c r="BS1001" s="5"/>
      <c r="BT1001" s="5"/>
      <c r="BU1001" s="4"/>
      <c r="BV1001" s="6"/>
      <c r="BW1001" s="4"/>
      <c r="BX1001" s="6"/>
      <c r="BY1001" s="5"/>
      <c r="BZ1001" s="5"/>
      <c r="CA1001" s="4"/>
      <c r="CB1001" s="6"/>
      <c r="CC1001" s="4"/>
      <c r="CD1001" s="6"/>
      <c r="CE1001" s="5"/>
      <c r="CF1001" s="5"/>
      <c r="CG1001" s="4"/>
      <c r="CH1001" s="6"/>
      <c r="CI1001" s="4"/>
      <c r="CJ1001" s="6"/>
      <c r="CK1001" s="5"/>
      <c r="CL1001" s="5"/>
      <c r="CM1001" s="4">
        <v>2</v>
      </c>
      <c r="CN1001" s="6">
        <v>108.98</v>
      </c>
      <c r="CO1001" s="4"/>
      <c r="CP1001" s="6"/>
      <c r="CQ1001" s="5"/>
      <c r="CR1001" s="5"/>
      <c r="CS1001" s="4"/>
      <c r="CT1001" s="6"/>
      <c r="CU1001" s="4"/>
      <c r="CV1001" s="6"/>
      <c r="CW1001" s="5"/>
      <c r="CX1001" s="5"/>
      <c r="CY1001" s="4"/>
      <c r="CZ1001" s="6"/>
      <c r="DA1001" s="4"/>
      <c r="DB1001" s="6"/>
      <c r="DC1001" s="5"/>
      <c r="DD1001" s="5"/>
      <c r="DE1001" s="4"/>
      <c r="DF1001" s="6"/>
      <c r="DG1001" s="4"/>
      <c r="DH1001" s="6"/>
      <c r="DI1001" s="5"/>
      <c r="DJ1001" s="5"/>
      <c r="DK1001" s="4"/>
      <c r="DL1001" s="6"/>
      <c r="DM1001" s="4"/>
      <c r="DN1001" s="6"/>
      <c r="DO1001" s="5"/>
      <c r="DP1001" s="5"/>
      <c r="DQ1001" s="4"/>
      <c r="DR1001" s="6"/>
      <c r="DS1001" s="4"/>
      <c r="DT1001" s="6"/>
      <c r="DU1001" s="5"/>
      <c r="DV1001" s="5"/>
      <c r="DW1001" s="4"/>
      <c r="DX1001" s="6"/>
      <c r="DY1001" s="4"/>
      <c r="DZ1001" s="6"/>
      <c r="EA1001" s="5"/>
      <c r="EB1001" s="5"/>
      <c r="EC1001" s="4"/>
      <c r="ED1001" s="6"/>
      <c r="EE1001" s="4"/>
      <c r="EF1001" s="6"/>
      <c r="EG1001" s="5"/>
      <c r="EH1001" s="5"/>
      <c r="EI1001" s="4"/>
      <c r="EJ1001" s="6"/>
      <c r="EK1001" s="4"/>
      <c r="EL1001" s="6"/>
      <c r="EM1001" s="5"/>
      <c r="EN1001" s="5"/>
      <c r="EO1001" s="4"/>
      <c r="EP1001" s="6"/>
      <c r="EQ1001" s="4"/>
      <c r="ER1001" s="6"/>
      <c r="ES1001" s="5"/>
      <c r="ET1001" s="5"/>
      <c r="EU1001" s="4"/>
      <c r="EV1001" s="6"/>
      <c r="EW1001" s="4"/>
      <c r="EX1001" s="6"/>
      <c r="EY1001" s="5"/>
      <c r="EZ1001" s="5"/>
      <c r="FA1001" s="4"/>
      <c r="FB1001" s="6"/>
      <c r="FC1001" s="4"/>
      <c r="FD1001" s="6"/>
      <c r="FE1001" s="5"/>
      <c r="FF1001" s="5"/>
      <c r="FG1001" s="4"/>
      <c r="FH1001" s="6"/>
      <c r="FI1001" s="4"/>
      <c r="FJ1001" s="6"/>
      <c r="FK1001" s="5"/>
      <c r="FL1001" s="5"/>
      <c r="FM1001" s="4"/>
      <c r="FN1001" s="6"/>
      <c r="FO1001" s="4"/>
      <c r="FP1001" s="6"/>
      <c r="FQ1001" s="5"/>
      <c r="FR1001" s="5"/>
      <c r="FS1001" s="4"/>
      <c r="FT1001" s="6"/>
      <c r="FU1001" s="4"/>
      <c r="FV1001" s="6"/>
      <c r="FW1001" s="5"/>
      <c r="FX1001" s="5"/>
      <c r="FY1001" s="4"/>
      <c r="FZ1001" s="6"/>
      <c r="GA1001" s="4"/>
      <c r="GB1001" s="6"/>
      <c r="GC1001" s="5"/>
      <c r="GD1001" s="5"/>
      <c r="GE1001" s="4"/>
      <c r="GF1001" s="6"/>
      <c r="GG1001" s="4"/>
      <c r="GH1001" s="6"/>
      <c r="GI1001" s="5"/>
      <c r="GJ1001" s="5"/>
      <c r="GK1001" s="4"/>
      <c r="GL1001" s="6"/>
      <c r="GM1001" s="4"/>
      <c r="GN1001" s="6"/>
      <c r="GO1001" s="5"/>
      <c r="GP1001" s="5"/>
      <c r="GQ1001" s="4"/>
      <c r="GR1001" s="6"/>
      <c r="GS1001" s="4"/>
      <c r="GT1001" s="6"/>
      <c r="GU1001" s="5"/>
      <c r="GV1001" s="5"/>
      <c r="GW1001" s="4"/>
      <c r="GX1001" s="6"/>
      <c r="GY1001" s="4"/>
      <c r="GZ1001" s="6"/>
      <c r="HA1001" s="5"/>
      <c r="HB1001" s="5"/>
      <c r="HC1001" s="4"/>
      <c r="HD1001" s="6"/>
      <c r="HE1001" s="4"/>
      <c r="HF1001" s="6"/>
      <c r="HG1001" s="5"/>
      <c r="HH1001" s="5"/>
      <c r="HI1001" s="4"/>
      <c r="HJ1001" s="6"/>
      <c r="HK1001" s="4"/>
      <c r="HL1001" s="6"/>
      <c r="HM1001" s="5"/>
      <c r="HN1001" s="5"/>
      <c r="HO1001" s="4"/>
      <c r="HP1001" s="6"/>
      <c r="HQ1001" s="4"/>
      <c r="HR1001" s="6"/>
      <c r="HS1001" s="5"/>
      <c r="HT1001" s="5"/>
      <c r="HU1001" s="4"/>
      <c r="HV1001" s="6"/>
      <c r="HW1001" s="4"/>
      <c r="HX1001" s="6"/>
      <c r="HY1001" s="5"/>
      <c r="HZ1001" s="5"/>
      <c r="IA1001" s="4"/>
      <c r="IB1001" s="6"/>
      <c r="IC1001" s="4"/>
      <c r="ID1001" s="6"/>
      <c r="IE1001" s="5"/>
      <c r="IF1001" s="5"/>
      <c r="IG1001" s="4"/>
      <c r="IH1001" s="6"/>
      <c r="II1001" s="4"/>
      <c r="IJ1001" s="6"/>
      <c r="IK1001" s="5"/>
      <c r="IL1001" s="5"/>
      <c r="IM1001" s="4"/>
      <c r="IN1001" s="6"/>
      <c r="IO1001" s="4"/>
      <c r="IP1001" s="6"/>
      <c r="IQ1001" s="5"/>
      <c r="IR1001" s="5"/>
      <c r="IS1001" s="4"/>
      <c r="IT1001" s="6"/>
      <c r="IU1001" s="4"/>
      <c r="IV1001" s="6"/>
      <c r="IW1001" s="5"/>
      <c r="IX1001" s="5"/>
      <c r="IY1001" s="4"/>
      <c r="IZ1001" s="6"/>
      <c r="JA1001" s="4"/>
      <c r="JB1001" s="6"/>
      <c r="JC1001" s="5"/>
      <c r="JD1001" s="5"/>
      <c r="JE1001" s="4"/>
      <c r="JF1001" s="6"/>
      <c r="JG1001" s="4"/>
      <c r="JH1001" s="6"/>
      <c r="JI1001" s="5"/>
      <c r="JJ1001" s="5"/>
      <c r="JK1001" s="4"/>
      <c r="JL1001" s="6"/>
      <c r="JM1001" s="4"/>
      <c r="JN1001" s="6"/>
      <c r="JO1001" s="5"/>
      <c r="JP1001" s="5"/>
      <c r="JQ1001" s="4"/>
      <c r="JR1001" s="6"/>
      <c r="JS1001" s="4"/>
      <c r="JT1001" s="6"/>
      <c r="JU1001" s="5"/>
      <c r="JV1001" s="5"/>
      <c r="JW1001" s="4"/>
      <c r="JX1001" s="6"/>
      <c r="JY1001" s="4"/>
      <c r="JZ1001" s="6"/>
      <c r="KA1001" s="5"/>
      <c r="KB1001" s="5"/>
      <c r="KC1001" s="4"/>
      <c r="KD1001" s="6"/>
      <c r="KE1001" s="4"/>
      <c r="KF1001" s="6"/>
      <c r="KG1001" s="5"/>
      <c r="KH1001" s="5"/>
      <c r="KI1001" s="4"/>
      <c r="KJ1001" s="6"/>
      <c r="KK1001" s="4"/>
      <c r="KL1001" s="6"/>
      <c r="KM1001" s="5"/>
      <c r="KN1001" s="5"/>
    </row>
    <row r="1002">
      <c r="A1002" s="3" t="s">
        <v>85</v>
      </c>
      <c r="B1002" s="3" t="s">
        <v>814</v>
      </c>
      <c r="C1002" s="3" t="s">
        <v>87</v>
      </c>
      <c r="D1002" s="3" t="s">
        <v>88</v>
      </c>
      <c r="E1002" s="3" t="s">
        <v>818</v>
      </c>
      <c r="F1002" s="3" t="s">
        <v>818</v>
      </c>
      <c r="G1002" s="3" t="s">
        <v>818</v>
      </c>
      <c r="H1002" s="3" t="s">
        <v>104</v>
      </c>
      <c r="I1002" s="3" t="s">
        <v>1321</v>
      </c>
      <c r="J1002" s="3" t="s">
        <v>1400</v>
      </c>
      <c r="K1002" s="4"/>
      <c r="L1002" s="4">
        <f>=ROUNDDOWN({0},0)</f>
      </c>
      <c r="M1002" s="4"/>
      <c r="N1002" s="5"/>
      <c r="O1002" s="4"/>
      <c r="P1002" s="4">
        <f>=ROUNDDOWN({0},0)</f>
      </c>
      <c r="Q1002" s="4"/>
      <c r="R1002" s="5"/>
      <c r="S1002" s="4">
        <v>1</v>
      </c>
      <c r="T1002" s="6">
        <v>17.02</v>
      </c>
      <c r="U1002" s="4"/>
      <c r="V1002" s="6"/>
      <c r="W1002" s="5"/>
      <c r="X1002" s="5"/>
      <c r="Y1002" s="4"/>
      <c r="Z1002" s="6"/>
      <c r="AA1002" s="4"/>
      <c r="AB1002" s="6"/>
      <c r="AC1002" s="5"/>
      <c r="AD1002" s="5"/>
      <c r="AE1002" s="4"/>
      <c r="AF1002" s="6"/>
      <c r="AG1002" s="4"/>
      <c r="AH1002" s="6"/>
      <c r="AI1002" s="5"/>
      <c r="AJ1002" s="5"/>
      <c r="AK1002" s="4"/>
      <c r="AL1002" s="6"/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  <c r="AW1002" s="4"/>
      <c r="AX1002" s="6"/>
      <c r="AY1002" s="4"/>
      <c r="AZ1002" s="6"/>
      <c r="BA1002" s="5"/>
      <c r="BB1002" s="5"/>
      <c r="BC1002" s="4"/>
      <c r="BD1002" s="6"/>
      <c r="BE1002" s="4"/>
      <c r="BF1002" s="6"/>
      <c r="BG1002" s="5"/>
      <c r="BH1002" s="5"/>
      <c r="BI1002" s="4"/>
      <c r="BJ1002" s="6"/>
      <c r="BK1002" s="4"/>
      <c r="BL1002" s="6"/>
      <c r="BM1002" s="5"/>
      <c r="BN1002" s="5"/>
      <c r="BO1002" s="4"/>
      <c r="BP1002" s="6"/>
      <c r="BQ1002" s="4"/>
      <c r="BR1002" s="6"/>
      <c r="BS1002" s="5"/>
      <c r="BT1002" s="5"/>
      <c r="BU1002" s="4">
        <v>1</v>
      </c>
      <c r="BV1002" s="6">
        <v>17.02</v>
      </c>
      <c r="BW1002" s="4"/>
      <c r="BX1002" s="6"/>
      <c r="BY1002" s="5"/>
      <c r="BZ1002" s="5"/>
      <c r="CA1002" s="4"/>
      <c r="CB1002" s="6"/>
      <c r="CC1002" s="4"/>
      <c r="CD1002" s="6"/>
      <c r="CE1002" s="5"/>
      <c r="CF1002" s="5"/>
      <c r="CG1002" s="4"/>
      <c r="CH1002" s="6"/>
      <c r="CI1002" s="4"/>
      <c r="CJ1002" s="6"/>
      <c r="CK1002" s="5"/>
      <c r="CL1002" s="5"/>
      <c r="CM1002" s="4"/>
      <c r="CN1002" s="6"/>
      <c r="CO1002" s="4"/>
      <c r="CP1002" s="6"/>
      <c r="CQ1002" s="5"/>
      <c r="CR1002" s="5"/>
      <c r="CS1002" s="4"/>
      <c r="CT1002" s="6"/>
      <c r="CU1002" s="4"/>
      <c r="CV1002" s="6"/>
      <c r="CW1002" s="5"/>
      <c r="CX1002" s="5"/>
      <c r="CY1002" s="4"/>
      <c r="CZ1002" s="6"/>
      <c r="DA1002" s="4"/>
      <c r="DB1002" s="6"/>
      <c r="DC1002" s="5"/>
      <c r="DD1002" s="5"/>
      <c r="DE1002" s="4"/>
      <c r="DF1002" s="6"/>
      <c r="DG1002" s="4"/>
      <c r="DH1002" s="6"/>
      <c r="DI1002" s="5"/>
      <c r="DJ1002" s="5"/>
      <c r="DK1002" s="4"/>
      <c r="DL1002" s="6"/>
      <c r="DM1002" s="4"/>
      <c r="DN1002" s="6"/>
      <c r="DO1002" s="5"/>
      <c r="DP1002" s="5"/>
      <c r="DQ1002" s="4"/>
      <c r="DR1002" s="6"/>
      <c r="DS1002" s="4"/>
      <c r="DT1002" s="6"/>
      <c r="DU1002" s="5"/>
      <c r="DV1002" s="5"/>
      <c r="DW1002" s="4"/>
      <c r="DX1002" s="6"/>
      <c r="DY1002" s="4"/>
      <c r="DZ1002" s="6"/>
      <c r="EA1002" s="5"/>
      <c r="EB1002" s="5"/>
      <c r="EC1002" s="4"/>
      <c r="ED1002" s="6"/>
      <c r="EE1002" s="4"/>
      <c r="EF1002" s="6"/>
      <c r="EG1002" s="5"/>
      <c r="EH1002" s="5"/>
      <c r="EI1002" s="4"/>
      <c r="EJ1002" s="6"/>
      <c r="EK1002" s="4"/>
      <c r="EL1002" s="6"/>
      <c r="EM1002" s="5"/>
      <c r="EN1002" s="5"/>
      <c r="EO1002" s="4"/>
      <c r="EP1002" s="6"/>
      <c r="EQ1002" s="4"/>
      <c r="ER1002" s="6"/>
      <c r="ES1002" s="5"/>
      <c r="ET1002" s="5"/>
      <c r="EU1002" s="4"/>
      <c r="EV1002" s="6"/>
      <c r="EW1002" s="4"/>
      <c r="EX1002" s="6"/>
      <c r="EY1002" s="5"/>
      <c r="EZ1002" s="5"/>
      <c r="FA1002" s="4"/>
      <c r="FB1002" s="6"/>
      <c r="FC1002" s="4"/>
      <c r="FD1002" s="6"/>
      <c r="FE1002" s="5"/>
      <c r="FF1002" s="5"/>
      <c r="FG1002" s="4"/>
      <c r="FH1002" s="6"/>
      <c r="FI1002" s="4"/>
      <c r="FJ1002" s="6"/>
      <c r="FK1002" s="5"/>
      <c r="FL1002" s="5"/>
      <c r="FM1002" s="4"/>
      <c r="FN1002" s="6"/>
      <c r="FO1002" s="4"/>
      <c r="FP1002" s="6"/>
      <c r="FQ1002" s="5"/>
      <c r="FR1002" s="5"/>
      <c r="FS1002" s="4"/>
      <c r="FT1002" s="6"/>
      <c r="FU1002" s="4"/>
      <c r="FV1002" s="6"/>
      <c r="FW1002" s="5"/>
      <c r="FX1002" s="5"/>
      <c r="FY1002" s="4"/>
      <c r="FZ1002" s="6"/>
      <c r="GA1002" s="4"/>
      <c r="GB1002" s="6"/>
      <c r="GC1002" s="5"/>
      <c r="GD1002" s="5"/>
      <c r="GE1002" s="4"/>
      <c r="GF1002" s="6"/>
      <c r="GG1002" s="4"/>
      <c r="GH1002" s="6"/>
      <c r="GI1002" s="5"/>
      <c r="GJ1002" s="5"/>
      <c r="GK1002" s="4"/>
      <c r="GL1002" s="6"/>
      <c r="GM1002" s="4"/>
      <c r="GN1002" s="6"/>
      <c r="GO1002" s="5"/>
      <c r="GP1002" s="5"/>
      <c r="GQ1002" s="4"/>
      <c r="GR1002" s="6"/>
      <c r="GS1002" s="4"/>
      <c r="GT1002" s="6"/>
      <c r="GU1002" s="5"/>
      <c r="GV1002" s="5"/>
      <c r="GW1002" s="4"/>
      <c r="GX1002" s="6"/>
      <c r="GY1002" s="4"/>
      <c r="GZ1002" s="6"/>
      <c r="HA1002" s="5"/>
      <c r="HB1002" s="5"/>
      <c r="HC1002" s="4"/>
      <c r="HD1002" s="6"/>
      <c r="HE1002" s="4"/>
      <c r="HF1002" s="6"/>
      <c r="HG1002" s="5"/>
      <c r="HH1002" s="5"/>
      <c r="HI1002" s="4"/>
      <c r="HJ1002" s="6"/>
      <c r="HK1002" s="4"/>
      <c r="HL1002" s="6"/>
      <c r="HM1002" s="5"/>
      <c r="HN1002" s="5"/>
      <c r="HO1002" s="4"/>
      <c r="HP1002" s="6"/>
      <c r="HQ1002" s="4"/>
      <c r="HR1002" s="6"/>
      <c r="HS1002" s="5"/>
      <c r="HT1002" s="5"/>
      <c r="HU1002" s="4"/>
      <c r="HV1002" s="6"/>
      <c r="HW1002" s="4"/>
      <c r="HX1002" s="6"/>
      <c r="HY1002" s="5"/>
      <c r="HZ1002" s="5"/>
      <c r="IA1002" s="4"/>
      <c r="IB1002" s="6"/>
      <c r="IC1002" s="4"/>
      <c r="ID1002" s="6"/>
      <c r="IE1002" s="5"/>
      <c r="IF1002" s="5"/>
      <c r="IG1002" s="4"/>
      <c r="IH1002" s="6"/>
      <c r="II1002" s="4"/>
      <c r="IJ1002" s="6"/>
      <c r="IK1002" s="5"/>
      <c r="IL1002" s="5"/>
      <c r="IM1002" s="4"/>
      <c r="IN1002" s="6"/>
      <c r="IO1002" s="4"/>
      <c r="IP1002" s="6"/>
      <c r="IQ1002" s="5"/>
      <c r="IR1002" s="5"/>
      <c r="IS1002" s="4"/>
      <c r="IT1002" s="6"/>
      <c r="IU1002" s="4"/>
      <c r="IV1002" s="6"/>
      <c r="IW1002" s="5"/>
      <c r="IX1002" s="5"/>
      <c r="IY1002" s="4"/>
      <c r="IZ1002" s="6"/>
      <c r="JA1002" s="4"/>
      <c r="JB1002" s="6"/>
      <c r="JC1002" s="5"/>
      <c r="JD1002" s="5"/>
      <c r="JE1002" s="4"/>
      <c r="JF1002" s="6"/>
      <c r="JG1002" s="4"/>
      <c r="JH1002" s="6"/>
      <c r="JI1002" s="5"/>
      <c r="JJ1002" s="5"/>
      <c r="JK1002" s="4"/>
      <c r="JL1002" s="6"/>
      <c r="JM1002" s="4"/>
      <c r="JN1002" s="6"/>
      <c r="JO1002" s="5"/>
      <c r="JP1002" s="5"/>
      <c r="JQ1002" s="4"/>
      <c r="JR1002" s="6"/>
      <c r="JS1002" s="4"/>
      <c r="JT1002" s="6"/>
      <c r="JU1002" s="5"/>
      <c r="JV1002" s="5"/>
      <c r="JW1002" s="4"/>
      <c r="JX1002" s="6"/>
      <c r="JY1002" s="4"/>
      <c r="JZ1002" s="6"/>
      <c r="KA1002" s="5"/>
      <c r="KB1002" s="5"/>
      <c r="KC1002" s="4"/>
      <c r="KD1002" s="6"/>
      <c r="KE1002" s="4"/>
      <c r="KF1002" s="6"/>
      <c r="KG1002" s="5"/>
      <c r="KH1002" s="5"/>
      <c r="KI1002" s="4"/>
      <c r="KJ1002" s="6"/>
      <c r="KK1002" s="4"/>
      <c r="KL1002" s="6"/>
      <c r="KM1002" s="5"/>
      <c r="KN1002" s="5"/>
    </row>
    <row r="1003">
      <c r="A1003" s="3" t="s">
        <v>85</v>
      </c>
      <c r="B1003" s="3" t="s">
        <v>814</v>
      </c>
      <c r="C1003" s="3" t="s">
        <v>87</v>
      </c>
      <c r="D1003" s="3" t="s">
        <v>88</v>
      </c>
      <c r="E1003" s="3" t="s">
        <v>821</v>
      </c>
      <c r="F1003" s="3" t="s">
        <v>822</v>
      </c>
      <c r="G1003" s="3" t="s">
        <v>823</v>
      </c>
      <c r="H1003" s="3" t="s">
        <v>104</v>
      </c>
      <c r="I1003" s="3" t="s">
        <v>1397</v>
      </c>
      <c r="J1003" s="3" t="s">
        <v>1400</v>
      </c>
      <c r="K1003" s="4">
        <v>444</v>
      </c>
      <c r="L1003" s="4">
        <f>=ROUNDDOWN(20.1818181818182,0)</f>
      </c>
      <c r="M1003" s="4"/>
      <c r="N1003" s="5"/>
      <c r="O1003" s="4"/>
      <c r="P1003" s="4">
        <f>=ROUNDDOWN({0},0)</f>
      </c>
      <c r="Q1003" s="4"/>
      <c r="R1003" s="5"/>
      <c r="S1003" s="4">
        <v>50</v>
      </c>
      <c r="T1003" s="6">
        <v>1522.6</v>
      </c>
      <c r="U1003" s="4"/>
      <c r="V1003" s="6"/>
      <c r="W1003" s="5"/>
      <c r="X1003" s="5"/>
      <c r="Y1003" s="4"/>
      <c r="Z1003" s="6"/>
      <c r="AA1003" s="4"/>
      <c r="AB1003" s="6"/>
      <c r="AC1003" s="5"/>
      <c r="AD1003" s="5"/>
      <c r="AE1003" s="4"/>
      <c r="AF1003" s="6"/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  <c r="AW1003" s="4"/>
      <c r="AX1003" s="6"/>
      <c r="AY1003" s="4"/>
      <c r="AZ1003" s="6"/>
      <c r="BA1003" s="5"/>
      <c r="BB1003" s="5"/>
      <c r="BC1003" s="4">
        <v>47</v>
      </c>
      <c r="BD1003" s="6">
        <v>1409.96</v>
      </c>
      <c r="BE1003" s="4"/>
      <c r="BF1003" s="6"/>
      <c r="BG1003" s="5"/>
      <c r="BH1003" s="5"/>
      <c r="BI1003" s="4"/>
      <c r="BJ1003" s="6"/>
      <c r="BK1003" s="4"/>
      <c r="BL1003" s="6"/>
      <c r="BM1003" s="5"/>
      <c r="BN1003" s="5"/>
      <c r="BO1003" s="4"/>
      <c r="BP1003" s="6"/>
      <c r="BQ1003" s="4"/>
      <c r="BR1003" s="6"/>
      <c r="BS1003" s="5"/>
      <c r="BT1003" s="5"/>
      <c r="BU1003" s="4">
        <v>1</v>
      </c>
      <c r="BV1003" s="6">
        <v>23.76</v>
      </c>
      <c r="BW1003" s="4"/>
      <c r="BX1003" s="6"/>
      <c r="BY1003" s="5"/>
      <c r="BZ1003" s="5"/>
      <c r="CA1003" s="4"/>
      <c r="CB1003" s="6"/>
      <c r="CC1003" s="4"/>
      <c r="CD1003" s="6"/>
      <c r="CE1003" s="5"/>
      <c r="CF1003" s="5"/>
      <c r="CG1003" s="4"/>
      <c r="CH1003" s="6"/>
      <c r="CI1003" s="4"/>
      <c r="CJ1003" s="6"/>
      <c r="CK1003" s="5"/>
      <c r="CL1003" s="5"/>
      <c r="CM1003" s="4"/>
      <c r="CN1003" s="6"/>
      <c r="CO1003" s="4"/>
      <c r="CP1003" s="6"/>
      <c r="CQ1003" s="5"/>
      <c r="CR1003" s="5"/>
      <c r="CS1003" s="4"/>
      <c r="CT1003" s="6"/>
      <c r="CU1003" s="4"/>
      <c r="CV1003" s="6"/>
      <c r="CW1003" s="5"/>
      <c r="CX1003" s="5"/>
      <c r="CY1003" s="4"/>
      <c r="CZ1003" s="6"/>
      <c r="DA1003" s="4"/>
      <c r="DB1003" s="6"/>
      <c r="DC1003" s="5"/>
      <c r="DD1003" s="5"/>
      <c r="DE1003" s="4">
        <v>2</v>
      </c>
      <c r="DF1003" s="6">
        <v>88.88</v>
      </c>
      <c r="DG1003" s="4"/>
      <c r="DH1003" s="6"/>
      <c r="DI1003" s="5"/>
      <c r="DJ1003" s="5"/>
      <c r="DK1003" s="4"/>
      <c r="DL1003" s="6"/>
      <c r="DM1003" s="4"/>
      <c r="DN1003" s="6"/>
      <c r="DO1003" s="5"/>
      <c r="DP1003" s="5"/>
      <c r="DQ1003" s="4"/>
      <c r="DR1003" s="6"/>
      <c r="DS1003" s="4"/>
      <c r="DT1003" s="6"/>
      <c r="DU1003" s="5"/>
      <c r="DV1003" s="5"/>
      <c r="DW1003" s="4"/>
      <c r="DX1003" s="6"/>
      <c r="DY1003" s="4"/>
      <c r="DZ1003" s="6"/>
      <c r="EA1003" s="5"/>
      <c r="EB1003" s="5"/>
      <c r="EC1003" s="4"/>
      <c r="ED1003" s="6"/>
      <c r="EE1003" s="4"/>
      <c r="EF1003" s="6"/>
      <c r="EG1003" s="5"/>
      <c r="EH1003" s="5"/>
      <c r="EI1003" s="4"/>
      <c r="EJ1003" s="6"/>
      <c r="EK1003" s="4"/>
      <c r="EL1003" s="6"/>
      <c r="EM1003" s="5"/>
      <c r="EN1003" s="5"/>
      <c r="EO1003" s="4"/>
      <c r="EP1003" s="6"/>
      <c r="EQ1003" s="4"/>
      <c r="ER1003" s="6"/>
      <c r="ES1003" s="5"/>
      <c r="ET1003" s="5"/>
      <c r="EU1003" s="4"/>
      <c r="EV1003" s="6"/>
      <c r="EW1003" s="4"/>
      <c r="EX1003" s="6"/>
      <c r="EY1003" s="5"/>
      <c r="EZ1003" s="5"/>
      <c r="FA1003" s="4"/>
      <c r="FB1003" s="6"/>
      <c r="FC1003" s="4"/>
      <c r="FD1003" s="6"/>
      <c r="FE1003" s="5"/>
      <c r="FF1003" s="5"/>
      <c r="FG1003" s="4"/>
      <c r="FH1003" s="6"/>
      <c r="FI1003" s="4"/>
      <c r="FJ1003" s="6"/>
      <c r="FK1003" s="5"/>
      <c r="FL1003" s="5"/>
      <c r="FM1003" s="4"/>
      <c r="FN1003" s="6"/>
      <c r="FO1003" s="4"/>
      <c r="FP1003" s="6"/>
      <c r="FQ1003" s="5"/>
      <c r="FR1003" s="5"/>
      <c r="FS1003" s="4"/>
      <c r="FT1003" s="6"/>
      <c r="FU1003" s="4"/>
      <c r="FV1003" s="6"/>
      <c r="FW1003" s="5"/>
      <c r="FX1003" s="5"/>
      <c r="FY1003" s="4"/>
      <c r="FZ1003" s="6"/>
      <c r="GA1003" s="4"/>
      <c r="GB1003" s="6"/>
      <c r="GC1003" s="5"/>
      <c r="GD1003" s="5"/>
      <c r="GE1003" s="4"/>
      <c r="GF1003" s="6"/>
      <c r="GG1003" s="4"/>
      <c r="GH1003" s="6"/>
      <c r="GI1003" s="5"/>
      <c r="GJ1003" s="5"/>
      <c r="GK1003" s="4"/>
      <c r="GL1003" s="6"/>
      <c r="GM1003" s="4"/>
      <c r="GN1003" s="6"/>
      <c r="GO1003" s="5"/>
      <c r="GP1003" s="5"/>
      <c r="GQ1003" s="4"/>
      <c r="GR1003" s="6"/>
      <c r="GS1003" s="4"/>
      <c r="GT1003" s="6"/>
      <c r="GU1003" s="5"/>
      <c r="GV1003" s="5"/>
      <c r="GW1003" s="4"/>
      <c r="GX1003" s="6"/>
      <c r="GY1003" s="4"/>
      <c r="GZ1003" s="6"/>
      <c r="HA1003" s="5"/>
      <c r="HB1003" s="5"/>
      <c r="HC1003" s="4"/>
      <c r="HD1003" s="6"/>
      <c r="HE1003" s="4"/>
      <c r="HF1003" s="6"/>
      <c r="HG1003" s="5"/>
      <c r="HH1003" s="5"/>
      <c r="HI1003" s="4"/>
      <c r="HJ1003" s="6"/>
      <c r="HK1003" s="4"/>
      <c r="HL1003" s="6"/>
      <c r="HM1003" s="5"/>
      <c r="HN1003" s="5"/>
      <c r="HO1003" s="4"/>
      <c r="HP1003" s="6"/>
      <c r="HQ1003" s="4"/>
      <c r="HR1003" s="6"/>
      <c r="HS1003" s="5"/>
      <c r="HT1003" s="5"/>
      <c r="HU1003" s="4"/>
      <c r="HV1003" s="6"/>
      <c r="HW1003" s="4"/>
      <c r="HX1003" s="6"/>
      <c r="HY1003" s="5"/>
      <c r="HZ1003" s="5"/>
      <c r="IA1003" s="4"/>
      <c r="IB1003" s="6"/>
      <c r="IC1003" s="4"/>
      <c r="ID1003" s="6"/>
      <c r="IE1003" s="5"/>
      <c r="IF1003" s="5"/>
      <c r="IG1003" s="4"/>
      <c r="IH1003" s="6"/>
      <c r="II1003" s="4"/>
      <c r="IJ1003" s="6"/>
      <c r="IK1003" s="5"/>
      <c r="IL1003" s="5"/>
      <c r="IM1003" s="4"/>
      <c r="IN1003" s="6"/>
      <c r="IO1003" s="4"/>
      <c r="IP1003" s="6"/>
      <c r="IQ1003" s="5"/>
      <c r="IR1003" s="5"/>
      <c r="IS1003" s="4"/>
      <c r="IT1003" s="6"/>
      <c r="IU1003" s="4"/>
      <c r="IV1003" s="6"/>
      <c r="IW1003" s="5"/>
      <c r="IX1003" s="5"/>
      <c r="IY1003" s="4"/>
      <c r="IZ1003" s="6"/>
      <c r="JA1003" s="4"/>
      <c r="JB1003" s="6"/>
      <c r="JC1003" s="5"/>
      <c r="JD1003" s="5"/>
      <c r="JE1003" s="4"/>
      <c r="JF1003" s="6"/>
      <c r="JG1003" s="4"/>
      <c r="JH1003" s="6"/>
      <c r="JI1003" s="5"/>
      <c r="JJ1003" s="5"/>
      <c r="JK1003" s="4"/>
      <c r="JL1003" s="6"/>
      <c r="JM1003" s="4"/>
      <c r="JN1003" s="6"/>
      <c r="JO1003" s="5"/>
      <c r="JP1003" s="5"/>
      <c r="JQ1003" s="4"/>
      <c r="JR1003" s="6"/>
      <c r="JS1003" s="4"/>
      <c r="JT1003" s="6"/>
      <c r="JU1003" s="5"/>
      <c r="JV1003" s="5"/>
      <c r="JW1003" s="4"/>
      <c r="JX1003" s="6"/>
      <c r="JY1003" s="4"/>
      <c r="JZ1003" s="6"/>
      <c r="KA1003" s="5"/>
      <c r="KB1003" s="5"/>
      <c r="KC1003" s="4"/>
      <c r="KD1003" s="6"/>
      <c r="KE1003" s="4"/>
      <c r="KF1003" s="6"/>
      <c r="KG1003" s="5"/>
      <c r="KH1003" s="5"/>
      <c r="KI1003" s="4"/>
      <c r="KJ1003" s="6"/>
      <c r="KK1003" s="4"/>
      <c r="KL1003" s="6"/>
      <c r="KM1003" s="5"/>
      <c r="KN1003" s="5"/>
    </row>
    <row r="1004">
      <c r="A1004" s="3" t="s">
        <v>85</v>
      </c>
      <c r="B1004" s="3" t="s">
        <v>814</v>
      </c>
      <c r="C1004" s="3" t="s">
        <v>87</v>
      </c>
      <c r="D1004" s="3" t="s">
        <v>88</v>
      </c>
      <c r="E1004" s="3" t="s">
        <v>821</v>
      </c>
      <c r="F1004" s="3" t="s">
        <v>822</v>
      </c>
      <c r="G1004" s="3" t="s">
        <v>823</v>
      </c>
      <c r="H1004" s="3" t="s">
        <v>104</v>
      </c>
      <c r="I1004" s="3" t="s">
        <v>1313</v>
      </c>
      <c r="J1004" s="3" t="s">
        <v>1400</v>
      </c>
      <c r="K1004" s="4"/>
      <c r="L1004" s="4">
        <f>=ROUNDDOWN({0},0)</f>
      </c>
      <c r="M1004" s="4"/>
      <c r="N1004" s="5"/>
      <c r="O1004" s="4"/>
      <c r="P1004" s="4">
        <f>=ROUNDDOWN({0},0)</f>
      </c>
      <c r="Q1004" s="4"/>
      <c r="R1004" s="5"/>
      <c r="S1004" s="4"/>
      <c r="T1004" s="6"/>
      <c r="U1004" s="4"/>
      <c r="V1004" s="6"/>
      <c r="W1004" s="5"/>
      <c r="X1004" s="5"/>
      <c r="Y1004" s="4"/>
      <c r="Z1004" s="6"/>
      <c r="AA1004" s="4"/>
      <c r="AB1004" s="6"/>
      <c r="AC1004" s="5"/>
      <c r="AD1004" s="5"/>
      <c r="AE1004" s="4"/>
      <c r="AF1004" s="6"/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  <c r="AW1004" s="4"/>
      <c r="AX1004" s="6"/>
      <c r="AY1004" s="4"/>
      <c r="AZ1004" s="6"/>
      <c r="BA1004" s="5"/>
      <c r="BB1004" s="5"/>
      <c r="BC1004" s="4"/>
      <c r="BD1004" s="6"/>
      <c r="BE1004" s="4"/>
      <c r="BF1004" s="6"/>
      <c r="BG1004" s="5"/>
      <c r="BH1004" s="5"/>
      <c r="BI1004" s="4"/>
      <c r="BJ1004" s="6"/>
      <c r="BK1004" s="4"/>
      <c r="BL1004" s="6"/>
      <c r="BM1004" s="5"/>
      <c r="BN1004" s="5"/>
      <c r="BO1004" s="4"/>
      <c r="BP1004" s="6"/>
      <c r="BQ1004" s="4"/>
      <c r="BR1004" s="6"/>
      <c r="BS1004" s="5"/>
      <c r="BT1004" s="5"/>
      <c r="BU1004" s="4"/>
      <c r="BV1004" s="6"/>
      <c r="BW1004" s="4"/>
      <c r="BX1004" s="6"/>
      <c r="BY1004" s="5"/>
      <c r="BZ1004" s="5"/>
      <c r="CA1004" s="4"/>
      <c r="CB1004" s="6"/>
      <c r="CC1004" s="4"/>
      <c r="CD1004" s="6"/>
      <c r="CE1004" s="5"/>
      <c r="CF1004" s="5"/>
      <c r="CG1004" s="4"/>
      <c r="CH1004" s="6"/>
      <c r="CI1004" s="4"/>
      <c r="CJ1004" s="6"/>
      <c r="CK1004" s="5"/>
      <c r="CL1004" s="5"/>
      <c r="CM1004" s="4"/>
      <c r="CN1004" s="6"/>
      <c r="CO1004" s="4"/>
      <c r="CP1004" s="6"/>
      <c r="CQ1004" s="5"/>
      <c r="CR1004" s="5"/>
      <c r="CS1004" s="4"/>
      <c r="CT1004" s="6"/>
      <c r="CU1004" s="4"/>
      <c r="CV1004" s="6"/>
      <c r="CW1004" s="5"/>
      <c r="CX1004" s="5"/>
      <c r="CY1004" s="4"/>
      <c r="CZ1004" s="6"/>
      <c r="DA1004" s="4"/>
      <c r="DB1004" s="6"/>
      <c r="DC1004" s="5"/>
      <c r="DD1004" s="5"/>
      <c r="DE1004" s="4"/>
      <c r="DF1004" s="6"/>
      <c r="DG1004" s="4"/>
      <c r="DH1004" s="6"/>
      <c r="DI1004" s="5"/>
      <c r="DJ1004" s="5"/>
      <c r="DK1004" s="4"/>
      <c r="DL1004" s="6"/>
      <c r="DM1004" s="4"/>
      <c r="DN1004" s="6"/>
      <c r="DO1004" s="5"/>
      <c r="DP1004" s="5"/>
      <c r="DQ1004" s="4"/>
      <c r="DR1004" s="6"/>
      <c r="DS1004" s="4"/>
      <c r="DT1004" s="6"/>
      <c r="DU1004" s="5"/>
      <c r="DV1004" s="5"/>
      <c r="DW1004" s="4"/>
      <c r="DX1004" s="6"/>
      <c r="DY1004" s="4"/>
      <c r="DZ1004" s="6"/>
      <c r="EA1004" s="5"/>
      <c r="EB1004" s="5"/>
      <c r="EC1004" s="4"/>
      <c r="ED1004" s="6"/>
      <c r="EE1004" s="4"/>
      <c r="EF1004" s="6"/>
      <c r="EG1004" s="5"/>
      <c r="EH1004" s="5"/>
      <c r="EI1004" s="4"/>
      <c r="EJ1004" s="6"/>
      <c r="EK1004" s="4"/>
      <c r="EL1004" s="6"/>
      <c r="EM1004" s="5"/>
      <c r="EN1004" s="5"/>
      <c r="EO1004" s="4"/>
      <c r="EP1004" s="6"/>
      <c r="EQ1004" s="4"/>
      <c r="ER1004" s="6"/>
      <c r="ES1004" s="5"/>
      <c r="ET1004" s="5"/>
      <c r="EU1004" s="4"/>
      <c r="EV1004" s="6"/>
      <c r="EW1004" s="4"/>
      <c r="EX1004" s="6"/>
      <c r="EY1004" s="5"/>
      <c r="EZ1004" s="5"/>
      <c r="FA1004" s="4"/>
      <c r="FB1004" s="6"/>
      <c r="FC1004" s="4"/>
      <c r="FD1004" s="6"/>
      <c r="FE1004" s="5"/>
      <c r="FF1004" s="5"/>
      <c r="FG1004" s="4"/>
      <c r="FH1004" s="6"/>
      <c r="FI1004" s="4"/>
      <c r="FJ1004" s="6"/>
      <c r="FK1004" s="5"/>
      <c r="FL1004" s="5"/>
      <c r="FM1004" s="4"/>
      <c r="FN1004" s="6"/>
      <c r="FO1004" s="4"/>
      <c r="FP1004" s="6"/>
      <c r="FQ1004" s="5"/>
      <c r="FR1004" s="5"/>
      <c r="FS1004" s="4"/>
      <c r="FT1004" s="6"/>
      <c r="FU1004" s="4"/>
      <c r="FV1004" s="6"/>
      <c r="FW1004" s="5"/>
      <c r="FX1004" s="5"/>
      <c r="FY1004" s="4"/>
      <c r="FZ1004" s="6"/>
      <c r="GA1004" s="4"/>
      <c r="GB1004" s="6"/>
      <c r="GC1004" s="5"/>
      <c r="GD1004" s="5"/>
      <c r="GE1004" s="4"/>
      <c r="GF1004" s="6"/>
      <c r="GG1004" s="4"/>
      <c r="GH1004" s="6"/>
      <c r="GI1004" s="5"/>
      <c r="GJ1004" s="5"/>
      <c r="GK1004" s="4"/>
      <c r="GL1004" s="6"/>
      <c r="GM1004" s="4"/>
      <c r="GN1004" s="6"/>
      <c r="GO1004" s="5"/>
      <c r="GP1004" s="5"/>
      <c r="GQ1004" s="4"/>
      <c r="GR1004" s="6"/>
      <c r="GS1004" s="4"/>
      <c r="GT1004" s="6"/>
      <c r="GU1004" s="5"/>
      <c r="GV1004" s="5"/>
      <c r="GW1004" s="4"/>
      <c r="GX1004" s="6"/>
      <c r="GY1004" s="4"/>
      <c r="GZ1004" s="6"/>
      <c r="HA1004" s="5"/>
      <c r="HB1004" s="5"/>
      <c r="HC1004" s="4"/>
      <c r="HD1004" s="6"/>
      <c r="HE1004" s="4"/>
      <c r="HF1004" s="6"/>
      <c r="HG1004" s="5"/>
      <c r="HH1004" s="5"/>
      <c r="HI1004" s="4"/>
      <c r="HJ1004" s="6"/>
      <c r="HK1004" s="4"/>
      <c r="HL1004" s="6"/>
      <c r="HM1004" s="5"/>
      <c r="HN1004" s="5"/>
      <c r="HO1004" s="4"/>
      <c r="HP1004" s="6"/>
      <c r="HQ1004" s="4"/>
      <c r="HR1004" s="6"/>
      <c r="HS1004" s="5"/>
      <c r="HT1004" s="5"/>
      <c r="HU1004" s="4"/>
      <c r="HV1004" s="6"/>
      <c r="HW1004" s="4"/>
      <c r="HX1004" s="6"/>
      <c r="HY1004" s="5"/>
      <c r="HZ1004" s="5"/>
      <c r="IA1004" s="4"/>
      <c r="IB1004" s="6"/>
      <c r="IC1004" s="4"/>
      <c r="ID1004" s="6"/>
      <c r="IE1004" s="5"/>
      <c r="IF1004" s="5"/>
      <c r="IG1004" s="4"/>
      <c r="IH1004" s="6"/>
      <c r="II1004" s="4"/>
      <c r="IJ1004" s="6"/>
      <c r="IK1004" s="5"/>
      <c r="IL1004" s="5"/>
      <c r="IM1004" s="4"/>
      <c r="IN1004" s="6"/>
      <c r="IO1004" s="4"/>
      <c r="IP1004" s="6"/>
      <c r="IQ1004" s="5"/>
      <c r="IR1004" s="5"/>
      <c r="IS1004" s="4"/>
      <c r="IT1004" s="6"/>
      <c r="IU1004" s="4"/>
      <c r="IV1004" s="6"/>
      <c r="IW1004" s="5"/>
      <c r="IX1004" s="5"/>
      <c r="IY1004" s="4"/>
      <c r="IZ1004" s="6"/>
      <c r="JA1004" s="4"/>
      <c r="JB1004" s="6"/>
      <c r="JC1004" s="5"/>
      <c r="JD1004" s="5"/>
      <c r="JE1004" s="4"/>
      <c r="JF1004" s="6"/>
      <c r="JG1004" s="4"/>
      <c r="JH1004" s="6"/>
      <c r="JI1004" s="5"/>
      <c r="JJ1004" s="5"/>
      <c r="JK1004" s="4"/>
      <c r="JL1004" s="6"/>
      <c r="JM1004" s="4"/>
      <c r="JN1004" s="6"/>
      <c r="JO1004" s="5"/>
      <c r="JP1004" s="5"/>
      <c r="JQ1004" s="4"/>
      <c r="JR1004" s="6"/>
      <c r="JS1004" s="4"/>
      <c r="JT1004" s="6"/>
      <c r="JU1004" s="5"/>
      <c r="JV1004" s="5"/>
      <c r="JW1004" s="4"/>
      <c r="JX1004" s="6"/>
      <c r="JY1004" s="4"/>
      <c r="JZ1004" s="6"/>
      <c r="KA1004" s="5"/>
      <c r="KB1004" s="5"/>
      <c r="KC1004" s="4"/>
      <c r="KD1004" s="6"/>
      <c r="KE1004" s="4"/>
      <c r="KF1004" s="6"/>
      <c r="KG1004" s="5"/>
      <c r="KH1004" s="5"/>
      <c r="KI1004" s="4"/>
      <c r="KJ1004" s="6"/>
      <c r="KK1004" s="4"/>
      <c r="KL1004" s="6"/>
      <c r="KM1004" s="5"/>
      <c r="KN1004" s="5"/>
    </row>
    <row r="1005">
      <c r="A1005" s="3" t="s">
        <v>85</v>
      </c>
      <c r="B1005" s="3" t="s">
        <v>814</v>
      </c>
      <c r="C1005" s="3" t="s">
        <v>87</v>
      </c>
      <c r="D1005" s="3" t="s">
        <v>88</v>
      </c>
      <c r="E1005" s="3" t="s">
        <v>827</v>
      </c>
      <c r="F1005" s="3" t="s">
        <v>828</v>
      </c>
      <c r="G1005" s="3" t="s">
        <v>829</v>
      </c>
      <c r="H1005" s="3" t="s">
        <v>104</v>
      </c>
      <c r="I1005" s="3" t="s">
        <v>1322</v>
      </c>
      <c r="J1005" s="3" t="s">
        <v>1400</v>
      </c>
      <c r="K1005" s="4">
        <v>678</v>
      </c>
      <c r="L1005" s="4">
        <f>=ROUNDDOWN(17.8421052631579,0)</f>
      </c>
      <c r="M1005" s="4"/>
      <c r="N1005" s="5"/>
      <c r="O1005" s="4"/>
      <c r="P1005" s="4">
        <f>=ROUNDDOWN({0},0)</f>
      </c>
      <c r="Q1005" s="4"/>
      <c r="R1005" s="5"/>
      <c r="S1005" s="4">
        <v>22</v>
      </c>
      <c r="T1005" s="6">
        <v>877.66</v>
      </c>
      <c r="U1005" s="4"/>
      <c r="V1005" s="6"/>
      <c r="W1005" s="5"/>
      <c r="X1005" s="5"/>
      <c r="Y1005" s="4"/>
      <c r="Z1005" s="6"/>
      <c r="AA1005" s="4"/>
      <c r="AB1005" s="6"/>
      <c r="AC1005" s="5"/>
      <c r="AD1005" s="5"/>
      <c r="AE1005" s="4"/>
      <c r="AF1005" s="6"/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  <c r="AW1005" s="4"/>
      <c r="AX1005" s="6"/>
      <c r="AY1005" s="4"/>
      <c r="AZ1005" s="6"/>
      <c r="BA1005" s="5"/>
      <c r="BB1005" s="5"/>
      <c r="BC1005" s="4">
        <v>6</v>
      </c>
      <c r="BD1005" s="6">
        <v>182.84</v>
      </c>
      <c r="BE1005" s="4"/>
      <c r="BF1005" s="6"/>
      <c r="BG1005" s="5"/>
      <c r="BH1005" s="5"/>
      <c r="BI1005" s="4"/>
      <c r="BJ1005" s="6"/>
      <c r="BK1005" s="4"/>
      <c r="BL1005" s="6"/>
      <c r="BM1005" s="5"/>
      <c r="BN1005" s="5"/>
      <c r="BO1005" s="4"/>
      <c r="BP1005" s="6"/>
      <c r="BQ1005" s="4"/>
      <c r="BR1005" s="6"/>
      <c r="BS1005" s="5"/>
      <c r="BT1005" s="5"/>
      <c r="BU1005" s="4"/>
      <c r="BV1005" s="6"/>
      <c r="BW1005" s="4"/>
      <c r="BX1005" s="6"/>
      <c r="BY1005" s="5"/>
      <c r="BZ1005" s="5"/>
      <c r="CA1005" s="4"/>
      <c r="CB1005" s="6"/>
      <c r="CC1005" s="4"/>
      <c r="CD1005" s="6"/>
      <c r="CE1005" s="5"/>
      <c r="CF1005" s="5"/>
      <c r="CG1005" s="4"/>
      <c r="CH1005" s="6"/>
      <c r="CI1005" s="4"/>
      <c r="CJ1005" s="6"/>
      <c r="CK1005" s="5"/>
      <c r="CL1005" s="5"/>
      <c r="CM1005" s="4">
        <v>4</v>
      </c>
      <c r="CN1005" s="6">
        <v>220.96</v>
      </c>
      <c r="CO1005" s="4"/>
      <c r="CP1005" s="6"/>
      <c r="CQ1005" s="5"/>
      <c r="CR1005" s="5"/>
      <c r="CS1005" s="4"/>
      <c r="CT1005" s="6"/>
      <c r="CU1005" s="4"/>
      <c r="CV1005" s="6"/>
      <c r="CW1005" s="5"/>
      <c r="CX1005" s="5"/>
      <c r="CY1005" s="4"/>
      <c r="CZ1005" s="6"/>
      <c r="DA1005" s="4"/>
      <c r="DB1005" s="6"/>
      <c r="DC1005" s="5"/>
      <c r="DD1005" s="5"/>
      <c r="DE1005" s="4">
        <v>12</v>
      </c>
      <c r="DF1005" s="6">
        <v>473.86</v>
      </c>
      <c r="DG1005" s="4"/>
      <c r="DH1005" s="6"/>
      <c r="DI1005" s="5"/>
      <c r="DJ1005" s="5"/>
      <c r="DK1005" s="4"/>
      <c r="DL1005" s="6"/>
      <c r="DM1005" s="4"/>
      <c r="DN1005" s="6"/>
      <c r="DO1005" s="5"/>
      <c r="DP1005" s="5"/>
      <c r="DQ1005" s="4"/>
      <c r="DR1005" s="6"/>
      <c r="DS1005" s="4"/>
      <c r="DT1005" s="6"/>
      <c r="DU1005" s="5"/>
      <c r="DV1005" s="5"/>
      <c r="DW1005" s="4"/>
      <c r="DX1005" s="6"/>
      <c r="DY1005" s="4"/>
      <c r="DZ1005" s="6"/>
      <c r="EA1005" s="5"/>
      <c r="EB1005" s="5"/>
      <c r="EC1005" s="4"/>
      <c r="ED1005" s="6"/>
      <c r="EE1005" s="4"/>
      <c r="EF1005" s="6"/>
      <c r="EG1005" s="5"/>
      <c r="EH1005" s="5"/>
      <c r="EI1005" s="4"/>
      <c r="EJ1005" s="6"/>
      <c r="EK1005" s="4"/>
      <c r="EL1005" s="6"/>
      <c r="EM1005" s="5"/>
      <c r="EN1005" s="5"/>
      <c r="EO1005" s="4"/>
      <c r="EP1005" s="6"/>
      <c r="EQ1005" s="4"/>
      <c r="ER1005" s="6"/>
      <c r="ES1005" s="5"/>
      <c r="ET1005" s="5"/>
      <c r="EU1005" s="4"/>
      <c r="EV1005" s="6"/>
      <c r="EW1005" s="4"/>
      <c r="EX1005" s="6"/>
      <c r="EY1005" s="5"/>
      <c r="EZ1005" s="5"/>
      <c r="FA1005" s="4"/>
      <c r="FB1005" s="6"/>
      <c r="FC1005" s="4"/>
      <c r="FD1005" s="6"/>
      <c r="FE1005" s="5"/>
      <c r="FF1005" s="5"/>
      <c r="FG1005" s="4"/>
      <c r="FH1005" s="6"/>
      <c r="FI1005" s="4"/>
      <c r="FJ1005" s="6"/>
      <c r="FK1005" s="5"/>
      <c r="FL1005" s="5"/>
      <c r="FM1005" s="4"/>
      <c r="FN1005" s="6"/>
      <c r="FO1005" s="4"/>
      <c r="FP1005" s="6"/>
      <c r="FQ1005" s="5"/>
      <c r="FR1005" s="5"/>
      <c r="FS1005" s="4"/>
      <c r="FT1005" s="6"/>
      <c r="FU1005" s="4"/>
      <c r="FV1005" s="6"/>
      <c r="FW1005" s="5"/>
      <c r="FX1005" s="5"/>
      <c r="FY1005" s="4"/>
      <c r="FZ1005" s="6"/>
      <c r="GA1005" s="4"/>
      <c r="GB1005" s="6"/>
      <c r="GC1005" s="5"/>
      <c r="GD1005" s="5"/>
      <c r="GE1005" s="4"/>
      <c r="GF1005" s="6"/>
      <c r="GG1005" s="4"/>
      <c r="GH1005" s="6"/>
      <c r="GI1005" s="5"/>
      <c r="GJ1005" s="5"/>
      <c r="GK1005" s="4"/>
      <c r="GL1005" s="6"/>
      <c r="GM1005" s="4"/>
      <c r="GN1005" s="6"/>
      <c r="GO1005" s="5"/>
      <c r="GP1005" s="5"/>
      <c r="GQ1005" s="4"/>
      <c r="GR1005" s="6"/>
      <c r="GS1005" s="4"/>
      <c r="GT1005" s="6"/>
      <c r="GU1005" s="5"/>
      <c r="GV1005" s="5"/>
      <c r="GW1005" s="4"/>
      <c r="GX1005" s="6"/>
      <c r="GY1005" s="4"/>
      <c r="GZ1005" s="6"/>
      <c r="HA1005" s="5"/>
      <c r="HB1005" s="5"/>
      <c r="HC1005" s="4"/>
      <c r="HD1005" s="6"/>
      <c r="HE1005" s="4"/>
      <c r="HF1005" s="6"/>
      <c r="HG1005" s="5"/>
      <c r="HH1005" s="5"/>
      <c r="HI1005" s="4"/>
      <c r="HJ1005" s="6"/>
      <c r="HK1005" s="4"/>
      <c r="HL1005" s="6"/>
      <c r="HM1005" s="5"/>
      <c r="HN1005" s="5"/>
      <c r="HO1005" s="4"/>
      <c r="HP1005" s="6"/>
      <c r="HQ1005" s="4"/>
      <c r="HR1005" s="6"/>
      <c r="HS1005" s="5"/>
      <c r="HT1005" s="5"/>
      <c r="HU1005" s="4"/>
      <c r="HV1005" s="6"/>
      <c r="HW1005" s="4"/>
      <c r="HX1005" s="6"/>
      <c r="HY1005" s="5"/>
      <c r="HZ1005" s="5"/>
      <c r="IA1005" s="4"/>
      <c r="IB1005" s="6"/>
      <c r="IC1005" s="4"/>
      <c r="ID1005" s="6"/>
      <c r="IE1005" s="5"/>
      <c r="IF1005" s="5"/>
      <c r="IG1005" s="4"/>
      <c r="IH1005" s="6"/>
      <c r="II1005" s="4"/>
      <c r="IJ1005" s="6"/>
      <c r="IK1005" s="5"/>
      <c r="IL1005" s="5"/>
      <c r="IM1005" s="4"/>
      <c r="IN1005" s="6"/>
      <c r="IO1005" s="4"/>
      <c r="IP1005" s="6"/>
      <c r="IQ1005" s="5"/>
      <c r="IR1005" s="5"/>
      <c r="IS1005" s="4"/>
      <c r="IT1005" s="6"/>
      <c r="IU1005" s="4"/>
      <c r="IV1005" s="6"/>
      <c r="IW1005" s="5"/>
      <c r="IX1005" s="5"/>
      <c r="IY1005" s="4"/>
      <c r="IZ1005" s="6"/>
      <c r="JA1005" s="4"/>
      <c r="JB1005" s="6"/>
      <c r="JC1005" s="5"/>
      <c r="JD1005" s="5"/>
      <c r="JE1005" s="4"/>
      <c r="JF1005" s="6"/>
      <c r="JG1005" s="4"/>
      <c r="JH1005" s="6"/>
      <c r="JI1005" s="5"/>
      <c r="JJ1005" s="5"/>
      <c r="JK1005" s="4"/>
      <c r="JL1005" s="6"/>
      <c r="JM1005" s="4"/>
      <c r="JN1005" s="6"/>
      <c r="JO1005" s="5"/>
      <c r="JP1005" s="5"/>
      <c r="JQ1005" s="4"/>
      <c r="JR1005" s="6"/>
      <c r="JS1005" s="4"/>
      <c r="JT1005" s="6"/>
      <c r="JU1005" s="5"/>
      <c r="JV1005" s="5"/>
      <c r="JW1005" s="4"/>
      <c r="JX1005" s="6"/>
      <c r="JY1005" s="4"/>
      <c r="JZ1005" s="6"/>
      <c r="KA1005" s="5"/>
      <c r="KB1005" s="5"/>
      <c r="KC1005" s="4"/>
      <c r="KD1005" s="6"/>
      <c r="KE1005" s="4"/>
      <c r="KF1005" s="6"/>
      <c r="KG1005" s="5"/>
      <c r="KH1005" s="5"/>
      <c r="KI1005" s="4"/>
      <c r="KJ1005" s="6"/>
      <c r="KK1005" s="4"/>
      <c r="KL1005" s="6"/>
      <c r="KM1005" s="5"/>
      <c r="KN1005" s="5"/>
    </row>
    <row r="1006">
      <c r="A1006" s="3" t="s">
        <v>85</v>
      </c>
      <c r="B1006" s="3" t="s">
        <v>814</v>
      </c>
      <c r="C1006" s="3" t="s">
        <v>87</v>
      </c>
      <c r="D1006" s="3" t="s">
        <v>88</v>
      </c>
      <c r="E1006" s="3" t="s">
        <v>827</v>
      </c>
      <c r="F1006" s="3" t="s">
        <v>828</v>
      </c>
      <c r="G1006" s="3" t="s">
        <v>829</v>
      </c>
      <c r="H1006" s="3" t="s">
        <v>104</v>
      </c>
      <c r="I1006" s="3" t="s">
        <v>1320</v>
      </c>
      <c r="J1006" s="3" t="s">
        <v>1400</v>
      </c>
      <c r="K1006" s="4">
        <v>1434</v>
      </c>
      <c r="L1006" s="4">
        <f>=ROUNDDOWN(89.625,0)</f>
      </c>
      <c r="M1006" s="4"/>
      <c r="N1006" s="5"/>
      <c r="O1006" s="4"/>
      <c r="P1006" s="4">
        <f>=ROUNDDOWN({0},0)</f>
      </c>
      <c r="Q1006" s="4"/>
      <c r="R1006" s="5"/>
      <c r="S1006" s="4">
        <v>17</v>
      </c>
      <c r="T1006" s="6">
        <v>572.14</v>
      </c>
      <c r="U1006" s="4"/>
      <c r="V1006" s="6"/>
      <c r="W1006" s="5"/>
      <c r="X1006" s="5"/>
      <c r="Y1006" s="4"/>
      <c r="Z1006" s="6"/>
      <c r="AA1006" s="4"/>
      <c r="AB1006" s="6"/>
      <c r="AC1006" s="5"/>
      <c r="AD1006" s="5"/>
      <c r="AE1006" s="4"/>
      <c r="AF1006" s="6"/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/>
      <c r="AR1006" s="6"/>
      <c r="AS1006" s="4"/>
      <c r="AT1006" s="6"/>
      <c r="AU1006" s="5"/>
      <c r="AV1006" s="5"/>
      <c r="AW1006" s="4"/>
      <c r="AX1006" s="6"/>
      <c r="AY1006" s="4"/>
      <c r="AZ1006" s="6"/>
      <c r="BA1006" s="5"/>
      <c r="BB1006" s="5"/>
      <c r="BC1006" s="4">
        <v>14</v>
      </c>
      <c r="BD1006" s="6">
        <v>442.36</v>
      </c>
      <c r="BE1006" s="4"/>
      <c r="BF1006" s="6"/>
      <c r="BG1006" s="5"/>
      <c r="BH1006" s="5"/>
      <c r="BI1006" s="4"/>
      <c r="BJ1006" s="6"/>
      <c r="BK1006" s="4"/>
      <c r="BL1006" s="6"/>
      <c r="BM1006" s="5"/>
      <c r="BN1006" s="5"/>
      <c r="BO1006" s="4"/>
      <c r="BP1006" s="6"/>
      <c r="BQ1006" s="4"/>
      <c r="BR1006" s="6"/>
      <c r="BS1006" s="5"/>
      <c r="BT1006" s="5"/>
      <c r="BU1006" s="4"/>
      <c r="BV1006" s="6"/>
      <c r="BW1006" s="4"/>
      <c r="BX1006" s="6"/>
      <c r="BY1006" s="5"/>
      <c r="BZ1006" s="5"/>
      <c r="CA1006" s="4"/>
      <c r="CB1006" s="6"/>
      <c r="CC1006" s="4"/>
      <c r="CD1006" s="6"/>
      <c r="CE1006" s="5"/>
      <c r="CF1006" s="5"/>
      <c r="CG1006" s="4"/>
      <c r="CH1006" s="6"/>
      <c r="CI1006" s="4"/>
      <c r="CJ1006" s="6"/>
      <c r="CK1006" s="5"/>
      <c r="CL1006" s="5"/>
      <c r="CM1006" s="4">
        <v>1</v>
      </c>
      <c r="CN1006" s="6">
        <v>47.79</v>
      </c>
      <c r="CO1006" s="4"/>
      <c r="CP1006" s="6"/>
      <c r="CQ1006" s="5"/>
      <c r="CR1006" s="5"/>
      <c r="CS1006" s="4"/>
      <c r="CT1006" s="6"/>
      <c r="CU1006" s="4"/>
      <c r="CV1006" s="6"/>
      <c r="CW1006" s="5"/>
      <c r="CX1006" s="5"/>
      <c r="CY1006" s="4"/>
      <c r="CZ1006" s="6"/>
      <c r="DA1006" s="4"/>
      <c r="DB1006" s="6"/>
      <c r="DC1006" s="5"/>
      <c r="DD1006" s="5"/>
      <c r="DE1006" s="4">
        <v>2</v>
      </c>
      <c r="DF1006" s="6">
        <v>81.99</v>
      </c>
      <c r="DG1006" s="4"/>
      <c r="DH1006" s="6"/>
      <c r="DI1006" s="5"/>
      <c r="DJ1006" s="5"/>
      <c r="DK1006" s="4"/>
      <c r="DL1006" s="6"/>
      <c r="DM1006" s="4"/>
      <c r="DN1006" s="6"/>
      <c r="DO1006" s="5"/>
      <c r="DP1006" s="5"/>
      <c r="DQ1006" s="4"/>
      <c r="DR1006" s="6"/>
      <c r="DS1006" s="4"/>
      <c r="DT1006" s="6"/>
      <c r="DU1006" s="5"/>
      <c r="DV1006" s="5"/>
      <c r="DW1006" s="4"/>
      <c r="DX1006" s="6"/>
      <c r="DY1006" s="4"/>
      <c r="DZ1006" s="6"/>
      <c r="EA1006" s="5"/>
      <c r="EB1006" s="5"/>
      <c r="EC1006" s="4"/>
      <c r="ED1006" s="6"/>
      <c r="EE1006" s="4"/>
      <c r="EF1006" s="6"/>
      <c r="EG1006" s="5"/>
      <c r="EH1006" s="5"/>
      <c r="EI1006" s="4"/>
      <c r="EJ1006" s="6"/>
      <c r="EK1006" s="4"/>
      <c r="EL1006" s="6"/>
      <c r="EM1006" s="5"/>
      <c r="EN1006" s="5"/>
      <c r="EO1006" s="4"/>
      <c r="EP1006" s="6"/>
      <c r="EQ1006" s="4"/>
      <c r="ER1006" s="6"/>
      <c r="ES1006" s="5"/>
      <c r="ET1006" s="5"/>
      <c r="EU1006" s="4"/>
      <c r="EV1006" s="6"/>
      <c r="EW1006" s="4"/>
      <c r="EX1006" s="6"/>
      <c r="EY1006" s="5"/>
      <c r="EZ1006" s="5"/>
      <c r="FA1006" s="4"/>
      <c r="FB1006" s="6"/>
      <c r="FC1006" s="4"/>
      <c r="FD1006" s="6"/>
      <c r="FE1006" s="5"/>
      <c r="FF1006" s="5"/>
      <c r="FG1006" s="4"/>
      <c r="FH1006" s="6"/>
      <c r="FI1006" s="4"/>
      <c r="FJ1006" s="6"/>
      <c r="FK1006" s="5"/>
      <c r="FL1006" s="5"/>
      <c r="FM1006" s="4"/>
      <c r="FN1006" s="6"/>
      <c r="FO1006" s="4"/>
      <c r="FP1006" s="6"/>
      <c r="FQ1006" s="5"/>
      <c r="FR1006" s="5"/>
      <c r="FS1006" s="4"/>
      <c r="FT1006" s="6"/>
      <c r="FU1006" s="4"/>
      <c r="FV1006" s="6"/>
      <c r="FW1006" s="5"/>
      <c r="FX1006" s="5"/>
      <c r="FY1006" s="4"/>
      <c r="FZ1006" s="6"/>
      <c r="GA1006" s="4"/>
      <c r="GB1006" s="6"/>
      <c r="GC1006" s="5"/>
      <c r="GD1006" s="5"/>
      <c r="GE1006" s="4"/>
      <c r="GF1006" s="6"/>
      <c r="GG1006" s="4"/>
      <c r="GH1006" s="6"/>
      <c r="GI1006" s="5"/>
      <c r="GJ1006" s="5"/>
      <c r="GK1006" s="4"/>
      <c r="GL1006" s="6"/>
      <c r="GM1006" s="4"/>
      <c r="GN1006" s="6"/>
      <c r="GO1006" s="5"/>
      <c r="GP1006" s="5"/>
      <c r="GQ1006" s="4"/>
      <c r="GR1006" s="6"/>
      <c r="GS1006" s="4"/>
      <c r="GT1006" s="6"/>
      <c r="GU1006" s="5"/>
      <c r="GV1006" s="5"/>
      <c r="GW1006" s="4"/>
      <c r="GX1006" s="6"/>
      <c r="GY1006" s="4"/>
      <c r="GZ1006" s="6"/>
      <c r="HA1006" s="5"/>
      <c r="HB1006" s="5"/>
      <c r="HC1006" s="4"/>
      <c r="HD1006" s="6"/>
      <c r="HE1006" s="4"/>
      <c r="HF1006" s="6"/>
      <c r="HG1006" s="5"/>
      <c r="HH1006" s="5"/>
      <c r="HI1006" s="4"/>
      <c r="HJ1006" s="6"/>
      <c r="HK1006" s="4"/>
      <c r="HL1006" s="6"/>
      <c r="HM1006" s="5"/>
      <c r="HN1006" s="5"/>
      <c r="HO1006" s="4"/>
      <c r="HP1006" s="6"/>
      <c r="HQ1006" s="4"/>
      <c r="HR1006" s="6"/>
      <c r="HS1006" s="5"/>
      <c r="HT1006" s="5"/>
      <c r="HU1006" s="4"/>
      <c r="HV1006" s="6"/>
      <c r="HW1006" s="4"/>
      <c r="HX1006" s="6"/>
      <c r="HY1006" s="5"/>
      <c r="HZ1006" s="5"/>
      <c r="IA1006" s="4"/>
      <c r="IB1006" s="6"/>
      <c r="IC1006" s="4"/>
      <c r="ID1006" s="6"/>
      <c r="IE1006" s="5"/>
      <c r="IF1006" s="5"/>
      <c r="IG1006" s="4"/>
      <c r="IH1006" s="6"/>
      <c r="II1006" s="4"/>
      <c r="IJ1006" s="6"/>
      <c r="IK1006" s="5"/>
      <c r="IL1006" s="5"/>
      <c r="IM1006" s="4"/>
      <c r="IN1006" s="6"/>
      <c r="IO1006" s="4"/>
      <c r="IP1006" s="6"/>
      <c r="IQ1006" s="5"/>
      <c r="IR1006" s="5"/>
      <c r="IS1006" s="4"/>
      <c r="IT1006" s="6"/>
      <c r="IU1006" s="4"/>
      <c r="IV1006" s="6"/>
      <c r="IW1006" s="5"/>
      <c r="IX1006" s="5"/>
      <c r="IY1006" s="4"/>
      <c r="IZ1006" s="6"/>
      <c r="JA1006" s="4"/>
      <c r="JB1006" s="6"/>
      <c r="JC1006" s="5"/>
      <c r="JD1006" s="5"/>
      <c r="JE1006" s="4"/>
      <c r="JF1006" s="6"/>
      <c r="JG1006" s="4"/>
      <c r="JH1006" s="6"/>
      <c r="JI1006" s="5"/>
      <c r="JJ1006" s="5"/>
      <c r="JK1006" s="4"/>
      <c r="JL1006" s="6"/>
      <c r="JM1006" s="4"/>
      <c r="JN1006" s="6"/>
      <c r="JO1006" s="5"/>
      <c r="JP1006" s="5"/>
      <c r="JQ1006" s="4"/>
      <c r="JR1006" s="6"/>
      <c r="JS1006" s="4"/>
      <c r="JT1006" s="6"/>
      <c r="JU1006" s="5"/>
      <c r="JV1006" s="5"/>
      <c r="JW1006" s="4"/>
      <c r="JX1006" s="6"/>
      <c r="JY1006" s="4"/>
      <c r="JZ1006" s="6"/>
      <c r="KA1006" s="5"/>
      <c r="KB1006" s="5"/>
      <c r="KC1006" s="4"/>
      <c r="KD1006" s="6"/>
      <c r="KE1006" s="4"/>
      <c r="KF1006" s="6"/>
      <c r="KG1006" s="5"/>
      <c r="KH1006" s="5"/>
      <c r="KI1006" s="4"/>
      <c r="KJ1006" s="6"/>
      <c r="KK1006" s="4"/>
      <c r="KL1006" s="6"/>
      <c r="KM1006" s="5"/>
      <c r="KN1006" s="5"/>
    </row>
    <row r="1007">
      <c r="A1007" s="3" t="s">
        <v>85</v>
      </c>
      <c r="B1007" s="3" t="s">
        <v>814</v>
      </c>
      <c r="C1007" s="3" t="s">
        <v>87</v>
      </c>
      <c r="D1007" s="3" t="s">
        <v>88</v>
      </c>
      <c r="E1007" s="3" t="s">
        <v>827</v>
      </c>
      <c r="F1007" s="3" t="s">
        <v>828</v>
      </c>
      <c r="G1007" s="3" t="s">
        <v>829</v>
      </c>
      <c r="H1007" s="3" t="s">
        <v>104</v>
      </c>
      <c r="I1007" s="3" t="s">
        <v>1335</v>
      </c>
      <c r="J1007" s="3" t="s">
        <v>1400</v>
      </c>
      <c r="K1007" s="4"/>
      <c r="L1007" s="4">
        <f>=ROUNDDOWN({0},0)</f>
      </c>
      <c r="M1007" s="4"/>
      <c r="N1007" s="5"/>
      <c r="O1007" s="4"/>
      <c r="P1007" s="4">
        <f>=ROUNDDOWN({0},0)</f>
      </c>
      <c r="Q1007" s="4"/>
      <c r="R1007" s="5"/>
      <c r="S1007" s="4"/>
      <c r="T1007" s="6"/>
      <c r="U1007" s="4"/>
      <c r="V1007" s="6"/>
      <c r="W1007" s="5"/>
      <c r="X1007" s="5"/>
      <c r="Y1007" s="4"/>
      <c r="Z1007" s="6"/>
      <c r="AA1007" s="4"/>
      <c r="AB1007" s="6"/>
      <c r="AC1007" s="5"/>
      <c r="AD1007" s="5"/>
      <c r="AE1007" s="4"/>
      <c r="AF1007" s="6"/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/>
      <c r="AR1007" s="6"/>
      <c r="AS1007" s="4"/>
      <c r="AT1007" s="6"/>
      <c r="AU1007" s="5"/>
      <c r="AV1007" s="5"/>
      <c r="AW1007" s="4"/>
      <c r="AX1007" s="6"/>
      <c r="AY1007" s="4"/>
      <c r="AZ1007" s="6"/>
      <c r="BA1007" s="5"/>
      <c r="BB1007" s="5"/>
      <c r="BC1007" s="4"/>
      <c r="BD1007" s="6"/>
      <c r="BE1007" s="4"/>
      <c r="BF1007" s="6"/>
      <c r="BG1007" s="5"/>
      <c r="BH1007" s="5"/>
      <c r="BI1007" s="4"/>
      <c r="BJ1007" s="6"/>
      <c r="BK1007" s="4"/>
      <c r="BL1007" s="6"/>
      <c r="BM1007" s="5"/>
      <c r="BN1007" s="5"/>
      <c r="BO1007" s="4"/>
      <c r="BP1007" s="6"/>
      <c r="BQ1007" s="4"/>
      <c r="BR1007" s="6"/>
      <c r="BS1007" s="5"/>
      <c r="BT1007" s="5"/>
      <c r="BU1007" s="4"/>
      <c r="BV1007" s="6"/>
      <c r="BW1007" s="4"/>
      <c r="BX1007" s="6"/>
      <c r="BY1007" s="5"/>
      <c r="BZ1007" s="5"/>
      <c r="CA1007" s="4"/>
      <c r="CB1007" s="6"/>
      <c r="CC1007" s="4"/>
      <c r="CD1007" s="6"/>
      <c r="CE1007" s="5"/>
      <c r="CF1007" s="5"/>
      <c r="CG1007" s="4"/>
      <c r="CH1007" s="6"/>
      <c r="CI1007" s="4"/>
      <c r="CJ1007" s="6"/>
      <c r="CK1007" s="5"/>
      <c r="CL1007" s="5"/>
      <c r="CM1007" s="4"/>
      <c r="CN1007" s="6"/>
      <c r="CO1007" s="4"/>
      <c r="CP1007" s="6"/>
      <c r="CQ1007" s="5"/>
      <c r="CR1007" s="5"/>
      <c r="CS1007" s="4"/>
      <c r="CT1007" s="6"/>
      <c r="CU1007" s="4"/>
      <c r="CV1007" s="6"/>
      <c r="CW1007" s="5"/>
      <c r="CX1007" s="5"/>
      <c r="CY1007" s="4"/>
      <c r="CZ1007" s="6"/>
      <c r="DA1007" s="4"/>
      <c r="DB1007" s="6"/>
      <c r="DC1007" s="5"/>
      <c r="DD1007" s="5"/>
      <c r="DE1007" s="4"/>
      <c r="DF1007" s="6"/>
      <c r="DG1007" s="4"/>
      <c r="DH1007" s="6"/>
      <c r="DI1007" s="5"/>
      <c r="DJ1007" s="5"/>
      <c r="DK1007" s="4"/>
      <c r="DL1007" s="6"/>
      <c r="DM1007" s="4"/>
      <c r="DN1007" s="6"/>
      <c r="DO1007" s="5"/>
      <c r="DP1007" s="5"/>
      <c r="DQ1007" s="4"/>
      <c r="DR1007" s="6"/>
      <c r="DS1007" s="4"/>
      <c r="DT1007" s="6"/>
      <c r="DU1007" s="5"/>
      <c r="DV1007" s="5"/>
      <c r="DW1007" s="4"/>
      <c r="DX1007" s="6"/>
      <c r="DY1007" s="4"/>
      <c r="DZ1007" s="6"/>
      <c r="EA1007" s="5"/>
      <c r="EB1007" s="5"/>
      <c r="EC1007" s="4"/>
      <c r="ED1007" s="6"/>
      <c r="EE1007" s="4"/>
      <c r="EF1007" s="6"/>
      <c r="EG1007" s="5"/>
      <c r="EH1007" s="5"/>
      <c r="EI1007" s="4"/>
      <c r="EJ1007" s="6"/>
      <c r="EK1007" s="4"/>
      <c r="EL1007" s="6"/>
      <c r="EM1007" s="5"/>
      <c r="EN1007" s="5"/>
      <c r="EO1007" s="4"/>
      <c r="EP1007" s="6"/>
      <c r="EQ1007" s="4"/>
      <c r="ER1007" s="6"/>
      <c r="ES1007" s="5"/>
      <c r="ET1007" s="5"/>
      <c r="EU1007" s="4"/>
      <c r="EV1007" s="6"/>
      <c r="EW1007" s="4"/>
      <c r="EX1007" s="6"/>
      <c r="EY1007" s="5"/>
      <c r="EZ1007" s="5"/>
      <c r="FA1007" s="4"/>
      <c r="FB1007" s="6"/>
      <c r="FC1007" s="4"/>
      <c r="FD1007" s="6"/>
      <c r="FE1007" s="5"/>
      <c r="FF1007" s="5"/>
      <c r="FG1007" s="4"/>
      <c r="FH1007" s="6"/>
      <c r="FI1007" s="4"/>
      <c r="FJ1007" s="6"/>
      <c r="FK1007" s="5"/>
      <c r="FL1007" s="5"/>
      <c r="FM1007" s="4"/>
      <c r="FN1007" s="6"/>
      <c r="FO1007" s="4"/>
      <c r="FP1007" s="6"/>
      <c r="FQ1007" s="5"/>
      <c r="FR1007" s="5"/>
      <c r="FS1007" s="4"/>
      <c r="FT1007" s="6"/>
      <c r="FU1007" s="4"/>
      <c r="FV1007" s="6"/>
      <c r="FW1007" s="5"/>
      <c r="FX1007" s="5"/>
      <c r="FY1007" s="4"/>
      <c r="FZ1007" s="6"/>
      <c r="GA1007" s="4"/>
      <c r="GB1007" s="6"/>
      <c r="GC1007" s="5"/>
      <c r="GD1007" s="5"/>
      <c r="GE1007" s="4"/>
      <c r="GF1007" s="6"/>
      <c r="GG1007" s="4"/>
      <c r="GH1007" s="6"/>
      <c r="GI1007" s="5"/>
      <c r="GJ1007" s="5"/>
      <c r="GK1007" s="4"/>
      <c r="GL1007" s="6"/>
      <c r="GM1007" s="4"/>
      <c r="GN1007" s="6"/>
      <c r="GO1007" s="5"/>
      <c r="GP1007" s="5"/>
      <c r="GQ1007" s="4"/>
      <c r="GR1007" s="6"/>
      <c r="GS1007" s="4"/>
      <c r="GT1007" s="6"/>
      <c r="GU1007" s="5"/>
      <c r="GV1007" s="5"/>
      <c r="GW1007" s="4"/>
      <c r="GX1007" s="6"/>
      <c r="GY1007" s="4"/>
      <c r="GZ1007" s="6"/>
      <c r="HA1007" s="5"/>
      <c r="HB1007" s="5"/>
      <c r="HC1007" s="4"/>
      <c r="HD1007" s="6"/>
      <c r="HE1007" s="4"/>
      <c r="HF1007" s="6"/>
      <c r="HG1007" s="5"/>
      <c r="HH1007" s="5"/>
      <c r="HI1007" s="4"/>
      <c r="HJ1007" s="6"/>
      <c r="HK1007" s="4"/>
      <c r="HL1007" s="6"/>
      <c r="HM1007" s="5"/>
      <c r="HN1007" s="5"/>
      <c r="HO1007" s="4"/>
      <c r="HP1007" s="6"/>
      <c r="HQ1007" s="4"/>
      <c r="HR1007" s="6"/>
      <c r="HS1007" s="5"/>
      <c r="HT1007" s="5"/>
      <c r="HU1007" s="4"/>
      <c r="HV1007" s="6"/>
      <c r="HW1007" s="4"/>
      <c r="HX1007" s="6"/>
      <c r="HY1007" s="5"/>
      <c r="HZ1007" s="5"/>
      <c r="IA1007" s="4"/>
      <c r="IB1007" s="6"/>
      <c r="IC1007" s="4"/>
      <c r="ID1007" s="6"/>
      <c r="IE1007" s="5"/>
      <c r="IF1007" s="5"/>
      <c r="IG1007" s="4"/>
      <c r="IH1007" s="6"/>
      <c r="II1007" s="4"/>
      <c r="IJ1007" s="6"/>
      <c r="IK1007" s="5"/>
      <c r="IL1007" s="5"/>
      <c r="IM1007" s="4"/>
      <c r="IN1007" s="6"/>
      <c r="IO1007" s="4"/>
      <c r="IP1007" s="6"/>
      <c r="IQ1007" s="5"/>
      <c r="IR1007" s="5"/>
      <c r="IS1007" s="4"/>
      <c r="IT1007" s="6"/>
      <c r="IU1007" s="4"/>
      <c r="IV1007" s="6"/>
      <c r="IW1007" s="5"/>
      <c r="IX1007" s="5"/>
      <c r="IY1007" s="4"/>
      <c r="IZ1007" s="6"/>
      <c r="JA1007" s="4"/>
      <c r="JB1007" s="6"/>
      <c r="JC1007" s="5"/>
      <c r="JD1007" s="5"/>
      <c r="JE1007" s="4"/>
      <c r="JF1007" s="6"/>
      <c r="JG1007" s="4"/>
      <c r="JH1007" s="6"/>
      <c r="JI1007" s="5"/>
      <c r="JJ1007" s="5"/>
      <c r="JK1007" s="4"/>
      <c r="JL1007" s="6"/>
      <c r="JM1007" s="4"/>
      <c r="JN1007" s="6"/>
      <c r="JO1007" s="5"/>
      <c r="JP1007" s="5"/>
      <c r="JQ1007" s="4"/>
      <c r="JR1007" s="6"/>
      <c r="JS1007" s="4"/>
      <c r="JT1007" s="6"/>
      <c r="JU1007" s="5"/>
      <c r="JV1007" s="5"/>
      <c r="JW1007" s="4"/>
      <c r="JX1007" s="6"/>
      <c r="JY1007" s="4"/>
      <c r="JZ1007" s="6"/>
      <c r="KA1007" s="5"/>
      <c r="KB1007" s="5"/>
      <c r="KC1007" s="4"/>
      <c r="KD1007" s="6"/>
      <c r="KE1007" s="4"/>
      <c r="KF1007" s="6"/>
      <c r="KG1007" s="5"/>
      <c r="KH1007" s="5"/>
      <c r="KI1007" s="4"/>
      <c r="KJ1007" s="6"/>
      <c r="KK1007" s="4"/>
      <c r="KL1007" s="6"/>
      <c r="KM1007" s="5"/>
      <c r="KN1007" s="5"/>
    </row>
    <row r="1008">
      <c r="A1008" s="3" t="s">
        <v>85</v>
      </c>
      <c r="B1008" s="3" t="s">
        <v>814</v>
      </c>
      <c r="C1008" s="3" t="s">
        <v>87</v>
      </c>
      <c r="D1008" s="3" t="s">
        <v>88</v>
      </c>
      <c r="E1008" s="3" t="s">
        <v>511</v>
      </c>
      <c r="F1008" s="3" t="s">
        <v>104</v>
      </c>
      <c r="G1008" s="3" t="s">
        <v>104</v>
      </c>
      <c r="H1008" s="3" t="s">
        <v>129</v>
      </c>
      <c r="I1008" s="3" t="s">
        <v>1459</v>
      </c>
      <c r="J1008" s="3" t="s">
        <v>1400</v>
      </c>
      <c r="K1008" s="4">
        <v>2014</v>
      </c>
      <c r="L1008" s="4">
        <f>=ROUNDDOWN(147.007299270073,0)</f>
      </c>
      <c r="M1008" s="4"/>
      <c r="N1008" s="5"/>
      <c r="O1008" s="4"/>
      <c r="P1008" s="4">
        <f>=ROUNDDOWN({0},0)</f>
      </c>
      <c r="Q1008" s="4"/>
      <c r="R1008" s="5"/>
      <c r="S1008" s="4">
        <v>59</v>
      </c>
      <c r="T1008" s="6">
        <v>1324.27</v>
      </c>
      <c r="U1008" s="4"/>
      <c r="V1008" s="6"/>
      <c r="W1008" s="5"/>
      <c r="X1008" s="5"/>
      <c r="Y1008" s="4"/>
      <c r="Z1008" s="6"/>
      <c r="AA1008" s="4"/>
      <c r="AB1008" s="6"/>
      <c r="AC1008" s="5"/>
      <c r="AD1008" s="5"/>
      <c r="AE1008" s="4"/>
      <c r="AF1008" s="6"/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/>
      <c r="AR1008" s="6"/>
      <c r="AS1008" s="4"/>
      <c r="AT1008" s="6"/>
      <c r="AU1008" s="5"/>
      <c r="AV1008" s="5"/>
      <c r="AW1008" s="4"/>
      <c r="AX1008" s="6"/>
      <c r="AY1008" s="4"/>
      <c r="AZ1008" s="6"/>
      <c r="BA1008" s="5"/>
      <c r="BB1008" s="5"/>
      <c r="BC1008" s="4">
        <v>53</v>
      </c>
      <c r="BD1008" s="6">
        <v>1135.68</v>
      </c>
      <c r="BE1008" s="4"/>
      <c r="BF1008" s="6"/>
      <c r="BG1008" s="5"/>
      <c r="BH1008" s="5"/>
      <c r="BI1008" s="4"/>
      <c r="BJ1008" s="6"/>
      <c r="BK1008" s="4"/>
      <c r="BL1008" s="6"/>
      <c r="BM1008" s="5"/>
      <c r="BN1008" s="5"/>
      <c r="BO1008" s="4"/>
      <c r="BP1008" s="6"/>
      <c r="BQ1008" s="4"/>
      <c r="BR1008" s="6"/>
      <c r="BS1008" s="5"/>
      <c r="BT1008" s="5"/>
      <c r="BU1008" s="4">
        <v>1</v>
      </c>
      <c r="BV1008" s="6">
        <v>17.39</v>
      </c>
      <c r="BW1008" s="4"/>
      <c r="BX1008" s="6"/>
      <c r="BY1008" s="5"/>
      <c r="BZ1008" s="5"/>
      <c r="CA1008" s="4"/>
      <c r="CB1008" s="6"/>
      <c r="CC1008" s="4"/>
      <c r="CD1008" s="6"/>
      <c r="CE1008" s="5"/>
      <c r="CF1008" s="5"/>
      <c r="CG1008" s="4"/>
      <c r="CH1008" s="6"/>
      <c r="CI1008" s="4"/>
      <c r="CJ1008" s="6"/>
      <c r="CK1008" s="5"/>
      <c r="CL1008" s="5"/>
      <c r="CM1008" s="4"/>
      <c r="CN1008" s="6"/>
      <c r="CO1008" s="4"/>
      <c r="CP1008" s="6"/>
      <c r="CQ1008" s="5"/>
      <c r="CR1008" s="5"/>
      <c r="CS1008" s="4"/>
      <c r="CT1008" s="6"/>
      <c r="CU1008" s="4"/>
      <c r="CV1008" s="6"/>
      <c r="CW1008" s="5"/>
      <c r="CX1008" s="5"/>
      <c r="CY1008" s="4"/>
      <c r="CZ1008" s="6"/>
      <c r="DA1008" s="4"/>
      <c r="DB1008" s="6"/>
      <c r="DC1008" s="5"/>
      <c r="DD1008" s="5"/>
      <c r="DE1008" s="4">
        <v>5</v>
      </c>
      <c r="DF1008" s="6">
        <v>171.2</v>
      </c>
      <c r="DG1008" s="4"/>
      <c r="DH1008" s="6"/>
      <c r="DI1008" s="5"/>
      <c r="DJ1008" s="5"/>
      <c r="DK1008" s="4"/>
      <c r="DL1008" s="6"/>
      <c r="DM1008" s="4"/>
      <c r="DN1008" s="6"/>
      <c r="DO1008" s="5"/>
      <c r="DP1008" s="5"/>
      <c r="DQ1008" s="4"/>
      <c r="DR1008" s="6"/>
      <c r="DS1008" s="4"/>
      <c r="DT1008" s="6"/>
      <c r="DU1008" s="5"/>
      <c r="DV1008" s="5"/>
      <c r="DW1008" s="4"/>
      <c r="DX1008" s="6"/>
      <c r="DY1008" s="4"/>
      <c r="DZ1008" s="6"/>
      <c r="EA1008" s="5"/>
      <c r="EB1008" s="5"/>
      <c r="EC1008" s="4"/>
      <c r="ED1008" s="6"/>
      <c r="EE1008" s="4"/>
      <c r="EF1008" s="6"/>
      <c r="EG1008" s="5"/>
      <c r="EH1008" s="5"/>
      <c r="EI1008" s="4"/>
      <c r="EJ1008" s="6"/>
      <c r="EK1008" s="4"/>
      <c r="EL1008" s="6"/>
      <c r="EM1008" s="5"/>
      <c r="EN1008" s="5"/>
      <c r="EO1008" s="4"/>
      <c r="EP1008" s="6"/>
      <c r="EQ1008" s="4"/>
      <c r="ER1008" s="6"/>
      <c r="ES1008" s="5"/>
      <c r="ET1008" s="5"/>
      <c r="EU1008" s="4"/>
      <c r="EV1008" s="6"/>
      <c r="EW1008" s="4"/>
      <c r="EX1008" s="6"/>
      <c r="EY1008" s="5"/>
      <c r="EZ1008" s="5"/>
      <c r="FA1008" s="4"/>
      <c r="FB1008" s="6"/>
      <c r="FC1008" s="4"/>
      <c r="FD1008" s="6"/>
      <c r="FE1008" s="5"/>
      <c r="FF1008" s="5"/>
      <c r="FG1008" s="4"/>
      <c r="FH1008" s="6"/>
      <c r="FI1008" s="4"/>
      <c r="FJ1008" s="6"/>
      <c r="FK1008" s="5"/>
      <c r="FL1008" s="5"/>
      <c r="FM1008" s="4"/>
      <c r="FN1008" s="6"/>
      <c r="FO1008" s="4"/>
      <c r="FP1008" s="6"/>
      <c r="FQ1008" s="5"/>
      <c r="FR1008" s="5"/>
      <c r="FS1008" s="4"/>
      <c r="FT1008" s="6"/>
      <c r="FU1008" s="4"/>
      <c r="FV1008" s="6"/>
      <c r="FW1008" s="5"/>
      <c r="FX1008" s="5"/>
      <c r="FY1008" s="4"/>
      <c r="FZ1008" s="6"/>
      <c r="GA1008" s="4"/>
      <c r="GB1008" s="6"/>
      <c r="GC1008" s="5"/>
      <c r="GD1008" s="5"/>
      <c r="GE1008" s="4"/>
      <c r="GF1008" s="6"/>
      <c r="GG1008" s="4"/>
      <c r="GH1008" s="6"/>
      <c r="GI1008" s="5"/>
      <c r="GJ1008" s="5"/>
      <c r="GK1008" s="4"/>
      <c r="GL1008" s="6"/>
      <c r="GM1008" s="4"/>
      <c r="GN1008" s="6"/>
      <c r="GO1008" s="5"/>
      <c r="GP1008" s="5"/>
      <c r="GQ1008" s="4"/>
      <c r="GR1008" s="6"/>
      <c r="GS1008" s="4"/>
      <c r="GT1008" s="6"/>
      <c r="GU1008" s="5"/>
      <c r="GV1008" s="5"/>
      <c r="GW1008" s="4"/>
      <c r="GX1008" s="6"/>
      <c r="GY1008" s="4"/>
      <c r="GZ1008" s="6"/>
      <c r="HA1008" s="5"/>
      <c r="HB1008" s="5"/>
      <c r="HC1008" s="4"/>
      <c r="HD1008" s="6"/>
      <c r="HE1008" s="4"/>
      <c r="HF1008" s="6"/>
      <c r="HG1008" s="5"/>
      <c r="HH1008" s="5"/>
      <c r="HI1008" s="4"/>
      <c r="HJ1008" s="6"/>
      <c r="HK1008" s="4"/>
      <c r="HL1008" s="6"/>
      <c r="HM1008" s="5"/>
      <c r="HN1008" s="5"/>
      <c r="HO1008" s="4"/>
      <c r="HP1008" s="6"/>
      <c r="HQ1008" s="4"/>
      <c r="HR1008" s="6"/>
      <c r="HS1008" s="5"/>
      <c r="HT1008" s="5"/>
      <c r="HU1008" s="4"/>
      <c r="HV1008" s="6"/>
      <c r="HW1008" s="4"/>
      <c r="HX1008" s="6"/>
      <c r="HY1008" s="5"/>
      <c r="HZ1008" s="5"/>
      <c r="IA1008" s="4"/>
      <c r="IB1008" s="6"/>
      <c r="IC1008" s="4"/>
      <c r="ID1008" s="6"/>
      <c r="IE1008" s="5"/>
      <c r="IF1008" s="5"/>
      <c r="IG1008" s="4"/>
      <c r="IH1008" s="6"/>
      <c r="II1008" s="4"/>
      <c r="IJ1008" s="6"/>
      <c r="IK1008" s="5"/>
      <c r="IL1008" s="5"/>
      <c r="IM1008" s="4"/>
      <c r="IN1008" s="6"/>
      <c r="IO1008" s="4"/>
      <c r="IP1008" s="6"/>
      <c r="IQ1008" s="5"/>
      <c r="IR1008" s="5"/>
      <c r="IS1008" s="4"/>
      <c r="IT1008" s="6"/>
      <c r="IU1008" s="4"/>
      <c r="IV1008" s="6"/>
      <c r="IW1008" s="5"/>
      <c r="IX1008" s="5"/>
      <c r="IY1008" s="4"/>
      <c r="IZ1008" s="6"/>
      <c r="JA1008" s="4"/>
      <c r="JB1008" s="6"/>
      <c r="JC1008" s="5"/>
      <c r="JD1008" s="5"/>
      <c r="JE1008" s="4"/>
      <c r="JF1008" s="6"/>
      <c r="JG1008" s="4"/>
      <c r="JH1008" s="6"/>
      <c r="JI1008" s="5"/>
      <c r="JJ1008" s="5"/>
      <c r="JK1008" s="4"/>
      <c r="JL1008" s="6"/>
      <c r="JM1008" s="4"/>
      <c r="JN1008" s="6"/>
      <c r="JO1008" s="5"/>
      <c r="JP1008" s="5"/>
      <c r="JQ1008" s="4"/>
      <c r="JR1008" s="6"/>
      <c r="JS1008" s="4"/>
      <c r="JT1008" s="6"/>
      <c r="JU1008" s="5"/>
      <c r="JV1008" s="5"/>
      <c r="JW1008" s="4"/>
      <c r="JX1008" s="6"/>
      <c r="JY1008" s="4"/>
      <c r="JZ1008" s="6"/>
      <c r="KA1008" s="5"/>
      <c r="KB1008" s="5"/>
      <c r="KC1008" s="4"/>
      <c r="KD1008" s="6"/>
      <c r="KE1008" s="4"/>
      <c r="KF1008" s="6"/>
      <c r="KG1008" s="5"/>
      <c r="KH1008" s="5"/>
      <c r="KI1008" s="4"/>
      <c r="KJ1008" s="6"/>
      <c r="KK1008" s="4"/>
      <c r="KL1008" s="6"/>
      <c r="KM1008" s="5"/>
      <c r="KN1008" s="5"/>
    </row>
    <row r="1009">
      <c r="A1009" s="3" t="s">
        <v>85</v>
      </c>
      <c r="B1009" s="3" t="s">
        <v>814</v>
      </c>
      <c r="C1009" s="3" t="s">
        <v>87</v>
      </c>
      <c r="D1009" s="3" t="s">
        <v>88</v>
      </c>
      <c r="E1009" s="3" t="s">
        <v>830</v>
      </c>
      <c r="F1009" s="3" t="s">
        <v>830</v>
      </c>
      <c r="G1009" s="3" t="s">
        <v>830</v>
      </c>
      <c r="H1009" s="3" t="s">
        <v>96</v>
      </c>
      <c r="I1009" s="3" t="s">
        <v>1460</v>
      </c>
      <c r="J1009" s="3" t="s">
        <v>1373</v>
      </c>
      <c r="K1009" s="4">
        <v>744</v>
      </c>
      <c r="L1009" s="4">
        <f>=ROUNDDOWN(46.2111801242236,0)</f>
      </c>
      <c r="M1009" s="4"/>
      <c r="N1009" s="5">
        <v>1</v>
      </c>
      <c r="O1009" s="4"/>
      <c r="P1009" s="4">
        <f>=ROUNDDOWN({0},0)</f>
      </c>
      <c r="Q1009" s="4"/>
      <c r="R1009" s="5"/>
      <c r="S1009" s="4">
        <v>25</v>
      </c>
      <c r="T1009" s="6">
        <v>580.51</v>
      </c>
      <c r="U1009" s="4"/>
      <c r="V1009" s="6"/>
      <c r="W1009" s="5"/>
      <c r="X1009" s="5"/>
      <c r="Y1009" s="4"/>
      <c r="Z1009" s="6"/>
      <c r="AA1009" s="4"/>
      <c r="AB1009" s="6"/>
      <c r="AC1009" s="5"/>
      <c r="AD1009" s="5"/>
      <c r="AE1009" s="4"/>
      <c r="AF1009" s="6"/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/>
      <c r="AR1009" s="6"/>
      <c r="AS1009" s="4"/>
      <c r="AT1009" s="6"/>
      <c r="AU1009" s="5"/>
      <c r="AV1009" s="5"/>
      <c r="AW1009" s="4"/>
      <c r="AX1009" s="6"/>
      <c r="AY1009" s="4"/>
      <c r="AZ1009" s="6"/>
      <c r="BA1009" s="5"/>
      <c r="BB1009" s="5"/>
      <c r="BC1009" s="4"/>
      <c r="BD1009" s="6"/>
      <c r="BE1009" s="4"/>
      <c r="BF1009" s="6"/>
      <c r="BG1009" s="5"/>
      <c r="BH1009" s="5"/>
      <c r="BI1009" s="4">
        <v>20</v>
      </c>
      <c r="BJ1009" s="6">
        <v>478.36</v>
      </c>
      <c r="BK1009" s="4"/>
      <c r="BL1009" s="6"/>
      <c r="BM1009" s="5"/>
      <c r="BN1009" s="5"/>
      <c r="BO1009" s="4"/>
      <c r="BP1009" s="6"/>
      <c r="BQ1009" s="4"/>
      <c r="BR1009" s="6"/>
      <c r="BS1009" s="5"/>
      <c r="BT1009" s="5"/>
      <c r="BU1009" s="4">
        <v>5</v>
      </c>
      <c r="BV1009" s="6">
        <v>102.15</v>
      </c>
      <c r="BW1009" s="4"/>
      <c r="BX1009" s="6"/>
      <c r="BY1009" s="5"/>
      <c r="BZ1009" s="5"/>
      <c r="CA1009" s="4"/>
      <c r="CB1009" s="6"/>
      <c r="CC1009" s="4"/>
      <c r="CD1009" s="6"/>
      <c r="CE1009" s="5"/>
      <c r="CF1009" s="5"/>
      <c r="CG1009" s="4"/>
      <c r="CH1009" s="6"/>
      <c r="CI1009" s="4"/>
      <c r="CJ1009" s="6"/>
      <c r="CK1009" s="5"/>
      <c r="CL1009" s="5"/>
      <c r="CM1009" s="4"/>
      <c r="CN1009" s="6"/>
      <c r="CO1009" s="4"/>
      <c r="CP1009" s="6"/>
      <c r="CQ1009" s="5"/>
      <c r="CR1009" s="5"/>
      <c r="CS1009" s="4"/>
      <c r="CT1009" s="6"/>
      <c r="CU1009" s="4"/>
      <c r="CV1009" s="6"/>
      <c r="CW1009" s="5"/>
      <c r="CX1009" s="5"/>
      <c r="CY1009" s="4"/>
      <c r="CZ1009" s="6"/>
      <c r="DA1009" s="4"/>
      <c r="DB1009" s="6"/>
      <c r="DC1009" s="5"/>
      <c r="DD1009" s="5"/>
      <c r="DE1009" s="4"/>
      <c r="DF1009" s="6"/>
      <c r="DG1009" s="4"/>
      <c r="DH1009" s="6"/>
      <c r="DI1009" s="5"/>
      <c r="DJ1009" s="5"/>
      <c r="DK1009" s="4"/>
      <c r="DL1009" s="6"/>
      <c r="DM1009" s="4"/>
      <c r="DN1009" s="6"/>
      <c r="DO1009" s="5"/>
      <c r="DP1009" s="5"/>
      <c r="DQ1009" s="4"/>
      <c r="DR1009" s="6"/>
      <c r="DS1009" s="4"/>
      <c r="DT1009" s="6"/>
      <c r="DU1009" s="5"/>
      <c r="DV1009" s="5"/>
      <c r="DW1009" s="4"/>
      <c r="DX1009" s="6"/>
      <c r="DY1009" s="4"/>
      <c r="DZ1009" s="6"/>
      <c r="EA1009" s="5"/>
      <c r="EB1009" s="5"/>
      <c r="EC1009" s="4"/>
      <c r="ED1009" s="6"/>
      <c r="EE1009" s="4"/>
      <c r="EF1009" s="6"/>
      <c r="EG1009" s="5"/>
      <c r="EH1009" s="5"/>
      <c r="EI1009" s="4"/>
      <c r="EJ1009" s="6"/>
      <c r="EK1009" s="4"/>
      <c r="EL1009" s="6"/>
      <c r="EM1009" s="5"/>
      <c r="EN1009" s="5"/>
      <c r="EO1009" s="4"/>
      <c r="EP1009" s="6"/>
      <c r="EQ1009" s="4"/>
      <c r="ER1009" s="6"/>
      <c r="ES1009" s="5"/>
      <c r="ET1009" s="5"/>
      <c r="EU1009" s="4"/>
      <c r="EV1009" s="6"/>
      <c r="EW1009" s="4"/>
      <c r="EX1009" s="6"/>
      <c r="EY1009" s="5"/>
      <c r="EZ1009" s="5"/>
      <c r="FA1009" s="4"/>
      <c r="FB1009" s="6"/>
      <c r="FC1009" s="4"/>
      <c r="FD1009" s="6"/>
      <c r="FE1009" s="5"/>
      <c r="FF1009" s="5"/>
      <c r="FG1009" s="4"/>
      <c r="FH1009" s="6"/>
      <c r="FI1009" s="4"/>
      <c r="FJ1009" s="6"/>
      <c r="FK1009" s="5"/>
      <c r="FL1009" s="5"/>
      <c r="FM1009" s="4"/>
      <c r="FN1009" s="6"/>
      <c r="FO1009" s="4"/>
      <c r="FP1009" s="6"/>
      <c r="FQ1009" s="5"/>
      <c r="FR1009" s="5"/>
      <c r="FS1009" s="4"/>
      <c r="FT1009" s="6"/>
      <c r="FU1009" s="4"/>
      <c r="FV1009" s="6"/>
      <c r="FW1009" s="5"/>
      <c r="FX1009" s="5"/>
      <c r="FY1009" s="4"/>
      <c r="FZ1009" s="6"/>
      <c r="GA1009" s="4"/>
      <c r="GB1009" s="6"/>
      <c r="GC1009" s="5"/>
      <c r="GD1009" s="5"/>
      <c r="GE1009" s="4"/>
      <c r="GF1009" s="6"/>
      <c r="GG1009" s="4"/>
      <c r="GH1009" s="6"/>
      <c r="GI1009" s="5"/>
      <c r="GJ1009" s="5"/>
      <c r="GK1009" s="4"/>
      <c r="GL1009" s="6"/>
      <c r="GM1009" s="4"/>
      <c r="GN1009" s="6"/>
      <c r="GO1009" s="5"/>
      <c r="GP1009" s="5"/>
      <c r="GQ1009" s="4"/>
      <c r="GR1009" s="6"/>
      <c r="GS1009" s="4"/>
      <c r="GT1009" s="6"/>
      <c r="GU1009" s="5"/>
      <c r="GV1009" s="5"/>
      <c r="GW1009" s="4"/>
      <c r="GX1009" s="6"/>
      <c r="GY1009" s="4"/>
      <c r="GZ1009" s="6"/>
      <c r="HA1009" s="5"/>
      <c r="HB1009" s="5"/>
      <c r="HC1009" s="4"/>
      <c r="HD1009" s="6"/>
      <c r="HE1009" s="4"/>
      <c r="HF1009" s="6"/>
      <c r="HG1009" s="5"/>
      <c r="HH1009" s="5"/>
      <c r="HI1009" s="4"/>
      <c r="HJ1009" s="6"/>
      <c r="HK1009" s="4"/>
      <c r="HL1009" s="6"/>
      <c r="HM1009" s="5"/>
      <c r="HN1009" s="5"/>
      <c r="HO1009" s="4"/>
      <c r="HP1009" s="6"/>
      <c r="HQ1009" s="4"/>
      <c r="HR1009" s="6"/>
      <c r="HS1009" s="5"/>
      <c r="HT1009" s="5"/>
      <c r="HU1009" s="4"/>
      <c r="HV1009" s="6"/>
      <c r="HW1009" s="4"/>
      <c r="HX1009" s="6"/>
      <c r="HY1009" s="5"/>
      <c r="HZ1009" s="5"/>
      <c r="IA1009" s="4"/>
      <c r="IB1009" s="6"/>
      <c r="IC1009" s="4"/>
      <c r="ID1009" s="6"/>
      <c r="IE1009" s="5"/>
      <c r="IF1009" s="5"/>
      <c r="IG1009" s="4"/>
      <c r="IH1009" s="6"/>
      <c r="II1009" s="4"/>
      <c r="IJ1009" s="6"/>
      <c r="IK1009" s="5"/>
      <c r="IL1009" s="5"/>
      <c r="IM1009" s="4"/>
      <c r="IN1009" s="6"/>
      <c r="IO1009" s="4"/>
      <c r="IP1009" s="6"/>
      <c r="IQ1009" s="5"/>
      <c r="IR1009" s="5"/>
      <c r="IS1009" s="4"/>
      <c r="IT1009" s="6"/>
      <c r="IU1009" s="4"/>
      <c r="IV1009" s="6"/>
      <c r="IW1009" s="5"/>
      <c r="IX1009" s="5"/>
      <c r="IY1009" s="4"/>
      <c r="IZ1009" s="6"/>
      <c r="JA1009" s="4"/>
      <c r="JB1009" s="6"/>
      <c r="JC1009" s="5"/>
      <c r="JD1009" s="5"/>
      <c r="JE1009" s="4"/>
      <c r="JF1009" s="6"/>
      <c r="JG1009" s="4"/>
      <c r="JH1009" s="6"/>
      <c r="JI1009" s="5"/>
      <c r="JJ1009" s="5"/>
      <c r="JK1009" s="4"/>
      <c r="JL1009" s="6"/>
      <c r="JM1009" s="4"/>
      <c r="JN1009" s="6"/>
      <c r="JO1009" s="5"/>
      <c r="JP1009" s="5"/>
      <c r="JQ1009" s="4"/>
      <c r="JR1009" s="6"/>
      <c r="JS1009" s="4"/>
      <c r="JT1009" s="6"/>
      <c r="JU1009" s="5"/>
      <c r="JV1009" s="5"/>
      <c r="JW1009" s="4"/>
      <c r="JX1009" s="6"/>
      <c r="JY1009" s="4"/>
      <c r="JZ1009" s="6"/>
      <c r="KA1009" s="5"/>
      <c r="KB1009" s="5"/>
      <c r="KC1009" s="4"/>
      <c r="KD1009" s="6"/>
      <c r="KE1009" s="4"/>
      <c r="KF1009" s="6"/>
      <c r="KG1009" s="5"/>
      <c r="KH1009" s="5"/>
      <c r="KI1009" s="4"/>
      <c r="KJ1009" s="6"/>
      <c r="KK1009" s="4"/>
      <c r="KL1009" s="6"/>
      <c r="KM1009" s="5"/>
      <c r="KN1009" s="5"/>
    </row>
    <row r="1010">
      <c r="A1010" s="3" t="s">
        <v>85</v>
      </c>
      <c r="B1010" s="3" t="s">
        <v>814</v>
      </c>
      <c r="C1010" s="3" t="s">
        <v>87</v>
      </c>
      <c r="D1010" s="3" t="s">
        <v>88</v>
      </c>
      <c r="E1010" s="3" t="s">
        <v>830</v>
      </c>
      <c r="F1010" s="3" t="s">
        <v>830</v>
      </c>
      <c r="G1010" s="3" t="s">
        <v>830</v>
      </c>
      <c r="H1010" s="3" t="s">
        <v>96</v>
      </c>
      <c r="I1010" s="3" t="s">
        <v>1320</v>
      </c>
      <c r="J1010" s="3" t="s">
        <v>1373</v>
      </c>
      <c r="K1010" s="4">
        <v>778</v>
      </c>
      <c r="L1010" s="4">
        <f>=ROUNDDOWN(48.0246913580247,0)</f>
      </c>
      <c r="M1010" s="4"/>
      <c r="N1010" s="5">
        <v>1</v>
      </c>
      <c r="O1010" s="4"/>
      <c r="P1010" s="4">
        <f>=ROUNDDOWN({0},0)</f>
      </c>
      <c r="Q1010" s="4"/>
      <c r="R1010" s="5"/>
      <c r="S1010" s="4">
        <v>15</v>
      </c>
      <c r="T1010" s="6">
        <v>360.33</v>
      </c>
      <c r="U1010" s="4"/>
      <c r="V1010" s="6"/>
      <c r="W1010" s="5"/>
      <c r="X1010" s="5"/>
      <c r="Y1010" s="4"/>
      <c r="Z1010" s="6"/>
      <c r="AA1010" s="4"/>
      <c r="AB1010" s="6"/>
      <c r="AC1010" s="5"/>
      <c r="AD1010" s="5"/>
      <c r="AE1010" s="4"/>
      <c r="AF1010" s="6"/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/>
      <c r="AR1010" s="6"/>
      <c r="AS1010" s="4"/>
      <c r="AT1010" s="6"/>
      <c r="AU1010" s="5"/>
      <c r="AV1010" s="5"/>
      <c r="AW1010" s="4"/>
      <c r="AX1010" s="6"/>
      <c r="AY1010" s="4"/>
      <c r="AZ1010" s="6"/>
      <c r="BA1010" s="5"/>
      <c r="BB1010" s="5"/>
      <c r="BC1010" s="4"/>
      <c r="BD1010" s="6"/>
      <c r="BE1010" s="4"/>
      <c r="BF1010" s="6"/>
      <c r="BG1010" s="5"/>
      <c r="BH1010" s="5"/>
      <c r="BI1010" s="4">
        <v>10</v>
      </c>
      <c r="BJ1010" s="6">
        <v>244</v>
      </c>
      <c r="BK1010" s="4"/>
      <c r="BL1010" s="6"/>
      <c r="BM1010" s="5"/>
      <c r="BN1010" s="5"/>
      <c r="BO1010" s="4"/>
      <c r="BP1010" s="6"/>
      <c r="BQ1010" s="4"/>
      <c r="BR1010" s="6"/>
      <c r="BS1010" s="5"/>
      <c r="BT1010" s="5"/>
      <c r="BU1010" s="4">
        <v>5</v>
      </c>
      <c r="BV1010" s="6">
        <v>116.33</v>
      </c>
      <c r="BW1010" s="4"/>
      <c r="BX1010" s="6"/>
      <c r="BY1010" s="5"/>
      <c r="BZ1010" s="5"/>
      <c r="CA1010" s="4"/>
      <c r="CB1010" s="6"/>
      <c r="CC1010" s="4"/>
      <c r="CD1010" s="6"/>
      <c r="CE1010" s="5"/>
      <c r="CF1010" s="5"/>
      <c r="CG1010" s="4"/>
      <c r="CH1010" s="6"/>
      <c r="CI1010" s="4"/>
      <c r="CJ1010" s="6"/>
      <c r="CK1010" s="5"/>
      <c r="CL1010" s="5"/>
      <c r="CM1010" s="4"/>
      <c r="CN1010" s="6"/>
      <c r="CO1010" s="4"/>
      <c r="CP1010" s="6"/>
      <c r="CQ1010" s="5"/>
      <c r="CR1010" s="5"/>
      <c r="CS1010" s="4"/>
      <c r="CT1010" s="6"/>
      <c r="CU1010" s="4"/>
      <c r="CV1010" s="6"/>
      <c r="CW1010" s="5"/>
      <c r="CX1010" s="5"/>
      <c r="CY1010" s="4"/>
      <c r="CZ1010" s="6"/>
      <c r="DA1010" s="4"/>
      <c r="DB1010" s="6"/>
      <c r="DC1010" s="5"/>
      <c r="DD1010" s="5"/>
      <c r="DE1010" s="4"/>
      <c r="DF1010" s="6"/>
      <c r="DG1010" s="4"/>
      <c r="DH1010" s="6"/>
      <c r="DI1010" s="5"/>
      <c r="DJ1010" s="5"/>
      <c r="DK1010" s="4"/>
      <c r="DL1010" s="6"/>
      <c r="DM1010" s="4"/>
      <c r="DN1010" s="6"/>
      <c r="DO1010" s="5"/>
      <c r="DP1010" s="5"/>
      <c r="DQ1010" s="4"/>
      <c r="DR1010" s="6"/>
      <c r="DS1010" s="4"/>
      <c r="DT1010" s="6"/>
      <c r="DU1010" s="5"/>
      <c r="DV1010" s="5"/>
      <c r="DW1010" s="4"/>
      <c r="DX1010" s="6"/>
      <c r="DY1010" s="4"/>
      <c r="DZ1010" s="6"/>
      <c r="EA1010" s="5"/>
      <c r="EB1010" s="5"/>
      <c r="EC1010" s="4"/>
      <c r="ED1010" s="6"/>
      <c r="EE1010" s="4"/>
      <c r="EF1010" s="6"/>
      <c r="EG1010" s="5"/>
      <c r="EH1010" s="5"/>
      <c r="EI1010" s="4"/>
      <c r="EJ1010" s="6"/>
      <c r="EK1010" s="4"/>
      <c r="EL1010" s="6"/>
      <c r="EM1010" s="5"/>
      <c r="EN1010" s="5"/>
      <c r="EO1010" s="4"/>
      <c r="EP1010" s="6"/>
      <c r="EQ1010" s="4"/>
      <c r="ER1010" s="6"/>
      <c r="ES1010" s="5"/>
      <c r="ET1010" s="5"/>
      <c r="EU1010" s="4"/>
      <c r="EV1010" s="6"/>
      <c r="EW1010" s="4"/>
      <c r="EX1010" s="6"/>
      <c r="EY1010" s="5"/>
      <c r="EZ1010" s="5"/>
      <c r="FA1010" s="4"/>
      <c r="FB1010" s="6"/>
      <c r="FC1010" s="4"/>
      <c r="FD1010" s="6"/>
      <c r="FE1010" s="5"/>
      <c r="FF1010" s="5"/>
      <c r="FG1010" s="4"/>
      <c r="FH1010" s="6"/>
      <c r="FI1010" s="4"/>
      <c r="FJ1010" s="6"/>
      <c r="FK1010" s="5"/>
      <c r="FL1010" s="5"/>
      <c r="FM1010" s="4"/>
      <c r="FN1010" s="6"/>
      <c r="FO1010" s="4"/>
      <c r="FP1010" s="6"/>
      <c r="FQ1010" s="5"/>
      <c r="FR1010" s="5"/>
      <c r="FS1010" s="4"/>
      <c r="FT1010" s="6"/>
      <c r="FU1010" s="4"/>
      <c r="FV1010" s="6"/>
      <c r="FW1010" s="5"/>
      <c r="FX1010" s="5"/>
      <c r="FY1010" s="4"/>
      <c r="FZ1010" s="6"/>
      <c r="GA1010" s="4"/>
      <c r="GB1010" s="6"/>
      <c r="GC1010" s="5"/>
      <c r="GD1010" s="5"/>
      <c r="GE1010" s="4"/>
      <c r="GF1010" s="6"/>
      <c r="GG1010" s="4"/>
      <c r="GH1010" s="6"/>
      <c r="GI1010" s="5"/>
      <c r="GJ1010" s="5"/>
      <c r="GK1010" s="4"/>
      <c r="GL1010" s="6"/>
      <c r="GM1010" s="4"/>
      <c r="GN1010" s="6"/>
      <c r="GO1010" s="5"/>
      <c r="GP1010" s="5"/>
      <c r="GQ1010" s="4"/>
      <c r="GR1010" s="6"/>
      <c r="GS1010" s="4"/>
      <c r="GT1010" s="6"/>
      <c r="GU1010" s="5"/>
      <c r="GV1010" s="5"/>
      <c r="GW1010" s="4"/>
      <c r="GX1010" s="6"/>
      <c r="GY1010" s="4"/>
      <c r="GZ1010" s="6"/>
      <c r="HA1010" s="5"/>
      <c r="HB1010" s="5"/>
      <c r="HC1010" s="4"/>
      <c r="HD1010" s="6"/>
      <c r="HE1010" s="4"/>
      <c r="HF1010" s="6"/>
      <c r="HG1010" s="5"/>
      <c r="HH1010" s="5"/>
      <c r="HI1010" s="4"/>
      <c r="HJ1010" s="6"/>
      <c r="HK1010" s="4"/>
      <c r="HL1010" s="6"/>
      <c r="HM1010" s="5"/>
      <c r="HN1010" s="5"/>
      <c r="HO1010" s="4"/>
      <c r="HP1010" s="6"/>
      <c r="HQ1010" s="4"/>
      <c r="HR1010" s="6"/>
      <c r="HS1010" s="5"/>
      <c r="HT1010" s="5"/>
      <c r="HU1010" s="4"/>
      <c r="HV1010" s="6"/>
      <c r="HW1010" s="4"/>
      <c r="HX1010" s="6"/>
      <c r="HY1010" s="5"/>
      <c r="HZ1010" s="5"/>
      <c r="IA1010" s="4"/>
      <c r="IB1010" s="6"/>
      <c r="IC1010" s="4"/>
      <c r="ID1010" s="6"/>
      <c r="IE1010" s="5"/>
      <c r="IF1010" s="5"/>
      <c r="IG1010" s="4"/>
      <c r="IH1010" s="6"/>
      <c r="II1010" s="4"/>
      <c r="IJ1010" s="6"/>
      <c r="IK1010" s="5"/>
      <c r="IL1010" s="5"/>
      <c r="IM1010" s="4"/>
      <c r="IN1010" s="6"/>
      <c r="IO1010" s="4"/>
      <c r="IP1010" s="6"/>
      <c r="IQ1010" s="5"/>
      <c r="IR1010" s="5"/>
      <c r="IS1010" s="4"/>
      <c r="IT1010" s="6"/>
      <c r="IU1010" s="4"/>
      <c r="IV1010" s="6"/>
      <c r="IW1010" s="5"/>
      <c r="IX1010" s="5"/>
      <c r="IY1010" s="4"/>
      <c r="IZ1010" s="6"/>
      <c r="JA1010" s="4"/>
      <c r="JB1010" s="6"/>
      <c r="JC1010" s="5"/>
      <c r="JD1010" s="5"/>
      <c r="JE1010" s="4"/>
      <c r="JF1010" s="6"/>
      <c r="JG1010" s="4"/>
      <c r="JH1010" s="6"/>
      <c r="JI1010" s="5"/>
      <c r="JJ1010" s="5"/>
      <c r="JK1010" s="4"/>
      <c r="JL1010" s="6"/>
      <c r="JM1010" s="4"/>
      <c r="JN1010" s="6"/>
      <c r="JO1010" s="5"/>
      <c r="JP1010" s="5"/>
      <c r="JQ1010" s="4"/>
      <c r="JR1010" s="6"/>
      <c r="JS1010" s="4"/>
      <c r="JT1010" s="6"/>
      <c r="JU1010" s="5"/>
      <c r="JV1010" s="5"/>
      <c r="JW1010" s="4"/>
      <c r="JX1010" s="6"/>
      <c r="JY1010" s="4"/>
      <c r="JZ1010" s="6"/>
      <c r="KA1010" s="5"/>
      <c r="KB1010" s="5"/>
      <c r="KC1010" s="4"/>
      <c r="KD1010" s="6"/>
      <c r="KE1010" s="4"/>
      <c r="KF1010" s="6"/>
      <c r="KG1010" s="5"/>
      <c r="KH1010" s="5"/>
      <c r="KI1010" s="4"/>
      <c r="KJ1010" s="6"/>
      <c r="KK1010" s="4"/>
      <c r="KL1010" s="6"/>
      <c r="KM1010" s="5"/>
      <c r="KN1010" s="5"/>
    </row>
    <row r="1011">
      <c r="A1011" s="3" t="s">
        <v>85</v>
      </c>
      <c r="B1011" s="3" t="s">
        <v>814</v>
      </c>
      <c r="C1011" s="3" t="s">
        <v>87</v>
      </c>
      <c r="D1011" s="3" t="s">
        <v>88</v>
      </c>
      <c r="E1011" s="3" t="s">
        <v>364</v>
      </c>
      <c r="F1011" s="3" t="s">
        <v>104</v>
      </c>
      <c r="G1011" s="3" t="s">
        <v>104</v>
      </c>
      <c r="H1011" s="3" t="s">
        <v>129</v>
      </c>
      <c r="I1011" s="3" t="s">
        <v>1457</v>
      </c>
      <c r="J1011" s="3" t="s">
        <v>1407</v>
      </c>
      <c r="K1011" s="4">
        <v>3710</v>
      </c>
      <c r="L1011" s="4">
        <f>=ROUNDDOWN(147.222222222222,0)</f>
      </c>
      <c r="M1011" s="4"/>
      <c r="N1011" s="5">
        <v>1</v>
      </c>
      <c r="O1011" s="4"/>
      <c r="P1011" s="4">
        <f>=ROUNDDOWN({0},0)</f>
      </c>
      <c r="Q1011" s="4"/>
      <c r="R1011" s="5"/>
      <c r="S1011" s="4">
        <v>22</v>
      </c>
      <c r="T1011" s="6">
        <v>631.98</v>
      </c>
      <c r="U1011" s="4"/>
      <c r="V1011" s="6"/>
      <c r="W1011" s="5"/>
      <c r="X1011" s="5"/>
      <c r="Y1011" s="4"/>
      <c r="Z1011" s="6"/>
      <c r="AA1011" s="4"/>
      <c r="AB1011" s="6"/>
      <c r="AC1011" s="5"/>
      <c r="AD1011" s="5"/>
      <c r="AE1011" s="4"/>
      <c r="AF1011" s="6"/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/>
      <c r="AR1011" s="6"/>
      <c r="AS1011" s="4"/>
      <c r="AT1011" s="6"/>
      <c r="AU1011" s="5"/>
      <c r="AV1011" s="5"/>
      <c r="AW1011" s="4"/>
      <c r="AX1011" s="6"/>
      <c r="AY1011" s="4"/>
      <c r="AZ1011" s="6"/>
      <c r="BA1011" s="5"/>
      <c r="BB1011" s="5"/>
      <c r="BC1011" s="4"/>
      <c r="BD1011" s="6"/>
      <c r="BE1011" s="4"/>
      <c r="BF1011" s="6"/>
      <c r="BG1011" s="5"/>
      <c r="BH1011" s="5"/>
      <c r="BI1011" s="4">
        <v>16</v>
      </c>
      <c r="BJ1011" s="6">
        <v>417.44</v>
      </c>
      <c r="BK1011" s="4"/>
      <c r="BL1011" s="6"/>
      <c r="BM1011" s="5"/>
      <c r="BN1011" s="5"/>
      <c r="BO1011" s="4"/>
      <c r="BP1011" s="6"/>
      <c r="BQ1011" s="4"/>
      <c r="BR1011" s="6"/>
      <c r="BS1011" s="5"/>
      <c r="BT1011" s="5"/>
      <c r="BU1011" s="4">
        <v>6</v>
      </c>
      <c r="BV1011" s="6">
        <v>214.54</v>
      </c>
      <c r="BW1011" s="4"/>
      <c r="BX1011" s="6"/>
      <c r="BY1011" s="5"/>
      <c r="BZ1011" s="5"/>
      <c r="CA1011" s="4"/>
      <c r="CB1011" s="6"/>
      <c r="CC1011" s="4"/>
      <c r="CD1011" s="6"/>
      <c r="CE1011" s="5"/>
      <c r="CF1011" s="5"/>
      <c r="CG1011" s="4"/>
      <c r="CH1011" s="6"/>
      <c r="CI1011" s="4"/>
      <c r="CJ1011" s="6"/>
      <c r="CK1011" s="5"/>
      <c r="CL1011" s="5"/>
      <c r="CM1011" s="4"/>
      <c r="CN1011" s="6"/>
      <c r="CO1011" s="4"/>
      <c r="CP1011" s="6"/>
      <c r="CQ1011" s="5"/>
      <c r="CR1011" s="5"/>
      <c r="CS1011" s="4"/>
      <c r="CT1011" s="6"/>
      <c r="CU1011" s="4"/>
      <c r="CV1011" s="6"/>
      <c r="CW1011" s="5"/>
      <c r="CX1011" s="5"/>
      <c r="CY1011" s="4"/>
      <c r="CZ1011" s="6"/>
      <c r="DA1011" s="4"/>
      <c r="DB1011" s="6"/>
      <c r="DC1011" s="5"/>
      <c r="DD1011" s="5"/>
      <c r="DE1011" s="4"/>
      <c r="DF1011" s="6"/>
      <c r="DG1011" s="4"/>
      <c r="DH1011" s="6"/>
      <c r="DI1011" s="5"/>
      <c r="DJ1011" s="5"/>
      <c r="DK1011" s="4"/>
      <c r="DL1011" s="6"/>
      <c r="DM1011" s="4"/>
      <c r="DN1011" s="6"/>
      <c r="DO1011" s="5"/>
      <c r="DP1011" s="5"/>
      <c r="DQ1011" s="4"/>
      <c r="DR1011" s="6"/>
      <c r="DS1011" s="4"/>
      <c r="DT1011" s="6"/>
      <c r="DU1011" s="5"/>
      <c r="DV1011" s="5"/>
      <c r="DW1011" s="4"/>
      <c r="DX1011" s="6"/>
      <c r="DY1011" s="4"/>
      <c r="DZ1011" s="6"/>
      <c r="EA1011" s="5"/>
      <c r="EB1011" s="5"/>
      <c r="EC1011" s="4"/>
      <c r="ED1011" s="6"/>
      <c r="EE1011" s="4"/>
      <c r="EF1011" s="6"/>
      <c r="EG1011" s="5"/>
      <c r="EH1011" s="5"/>
      <c r="EI1011" s="4"/>
      <c r="EJ1011" s="6"/>
      <c r="EK1011" s="4"/>
      <c r="EL1011" s="6"/>
      <c r="EM1011" s="5"/>
      <c r="EN1011" s="5"/>
      <c r="EO1011" s="4"/>
      <c r="EP1011" s="6"/>
      <c r="EQ1011" s="4"/>
      <c r="ER1011" s="6"/>
      <c r="ES1011" s="5"/>
      <c r="ET1011" s="5"/>
      <c r="EU1011" s="4"/>
      <c r="EV1011" s="6"/>
      <c r="EW1011" s="4"/>
      <c r="EX1011" s="6"/>
      <c r="EY1011" s="5"/>
      <c r="EZ1011" s="5"/>
      <c r="FA1011" s="4"/>
      <c r="FB1011" s="6"/>
      <c r="FC1011" s="4"/>
      <c r="FD1011" s="6"/>
      <c r="FE1011" s="5"/>
      <c r="FF1011" s="5"/>
      <c r="FG1011" s="4"/>
      <c r="FH1011" s="6"/>
      <c r="FI1011" s="4"/>
      <c r="FJ1011" s="6"/>
      <c r="FK1011" s="5"/>
      <c r="FL1011" s="5"/>
      <c r="FM1011" s="4"/>
      <c r="FN1011" s="6"/>
      <c r="FO1011" s="4"/>
      <c r="FP1011" s="6"/>
      <c r="FQ1011" s="5"/>
      <c r="FR1011" s="5"/>
      <c r="FS1011" s="4"/>
      <c r="FT1011" s="6"/>
      <c r="FU1011" s="4"/>
      <c r="FV1011" s="6"/>
      <c r="FW1011" s="5"/>
      <c r="FX1011" s="5"/>
      <c r="FY1011" s="4"/>
      <c r="FZ1011" s="6"/>
      <c r="GA1011" s="4"/>
      <c r="GB1011" s="6"/>
      <c r="GC1011" s="5"/>
      <c r="GD1011" s="5"/>
      <c r="GE1011" s="4"/>
      <c r="GF1011" s="6"/>
      <c r="GG1011" s="4"/>
      <c r="GH1011" s="6"/>
      <c r="GI1011" s="5"/>
      <c r="GJ1011" s="5"/>
      <c r="GK1011" s="4"/>
      <c r="GL1011" s="6"/>
      <c r="GM1011" s="4"/>
      <c r="GN1011" s="6"/>
      <c r="GO1011" s="5"/>
      <c r="GP1011" s="5"/>
      <c r="GQ1011" s="4"/>
      <c r="GR1011" s="6"/>
      <c r="GS1011" s="4"/>
      <c r="GT1011" s="6"/>
      <c r="GU1011" s="5"/>
      <c r="GV1011" s="5"/>
      <c r="GW1011" s="4"/>
      <c r="GX1011" s="6"/>
      <c r="GY1011" s="4"/>
      <c r="GZ1011" s="6"/>
      <c r="HA1011" s="5"/>
      <c r="HB1011" s="5"/>
      <c r="HC1011" s="4"/>
      <c r="HD1011" s="6"/>
      <c r="HE1011" s="4"/>
      <c r="HF1011" s="6"/>
      <c r="HG1011" s="5"/>
      <c r="HH1011" s="5"/>
      <c r="HI1011" s="4"/>
      <c r="HJ1011" s="6"/>
      <c r="HK1011" s="4"/>
      <c r="HL1011" s="6"/>
      <c r="HM1011" s="5"/>
      <c r="HN1011" s="5"/>
      <c r="HO1011" s="4"/>
      <c r="HP1011" s="6"/>
      <c r="HQ1011" s="4"/>
      <c r="HR1011" s="6"/>
      <c r="HS1011" s="5"/>
      <c r="HT1011" s="5"/>
      <c r="HU1011" s="4"/>
      <c r="HV1011" s="6"/>
      <c r="HW1011" s="4"/>
      <c r="HX1011" s="6"/>
      <c r="HY1011" s="5"/>
      <c r="HZ1011" s="5"/>
      <c r="IA1011" s="4"/>
      <c r="IB1011" s="6"/>
      <c r="IC1011" s="4"/>
      <c r="ID1011" s="6"/>
      <c r="IE1011" s="5"/>
      <c r="IF1011" s="5"/>
      <c r="IG1011" s="4"/>
      <c r="IH1011" s="6"/>
      <c r="II1011" s="4"/>
      <c r="IJ1011" s="6"/>
      <c r="IK1011" s="5"/>
      <c r="IL1011" s="5"/>
      <c r="IM1011" s="4"/>
      <c r="IN1011" s="6"/>
      <c r="IO1011" s="4"/>
      <c r="IP1011" s="6"/>
      <c r="IQ1011" s="5"/>
      <c r="IR1011" s="5"/>
      <c r="IS1011" s="4"/>
      <c r="IT1011" s="6"/>
      <c r="IU1011" s="4"/>
      <c r="IV1011" s="6"/>
      <c r="IW1011" s="5"/>
      <c r="IX1011" s="5"/>
      <c r="IY1011" s="4"/>
      <c r="IZ1011" s="6"/>
      <c r="JA1011" s="4"/>
      <c r="JB1011" s="6"/>
      <c r="JC1011" s="5"/>
      <c r="JD1011" s="5"/>
      <c r="JE1011" s="4"/>
      <c r="JF1011" s="6"/>
      <c r="JG1011" s="4"/>
      <c r="JH1011" s="6"/>
      <c r="JI1011" s="5"/>
      <c r="JJ1011" s="5"/>
      <c r="JK1011" s="4"/>
      <c r="JL1011" s="6"/>
      <c r="JM1011" s="4"/>
      <c r="JN1011" s="6"/>
      <c r="JO1011" s="5"/>
      <c r="JP1011" s="5"/>
      <c r="JQ1011" s="4"/>
      <c r="JR1011" s="6"/>
      <c r="JS1011" s="4"/>
      <c r="JT1011" s="6"/>
      <c r="JU1011" s="5"/>
      <c r="JV1011" s="5"/>
      <c r="JW1011" s="4"/>
      <c r="JX1011" s="6"/>
      <c r="JY1011" s="4"/>
      <c r="JZ1011" s="6"/>
      <c r="KA1011" s="5"/>
      <c r="KB1011" s="5"/>
      <c r="KC1011" s="4"/>
      <c r="KD1011" s="6"/>
      <c r="KE1011" s="4"/>
      <c r="KF1011" s="6"/>
      <c r="KG1011" s="5"/>
      <c r="KH1011" s="5"/>
      <c r="KI1011" s="4"/>
      <c r="KJ1011" s="6"/>
      <c r="KK1011" s="4"/>
      <c r="KL1011" s="6"/>
      <c r="KM1011" s="5"/>
      <c r="KN1011" s="5"/>
    </row>
    <row r="1012">
      <c r="A1012" s="3" t="s">
        <v>85</v>
      </c>
      <c r="B1012" s="3" t="s">
        <v>814</v>
      </c>
      <c r="C1012" s="3" t="s">
        <v>87</v>
      </c>
      <c r="D1012" s="3" t="s">
        <v>88</v>
      </c>
      <c r="E1012" s="3" t="s">
        <v>816</v>
      </c>
      <c r="F1012" s="3" t="s">
        <v>104</v>
      </c>
      <c r="G1012" s="3" t="s">
        <v>104</v>
      </c>
      <c r="H1012" s="3" t="s">
        <v>129</v>
      </c>
      <c r="I1012" s="3" t="s">
        <v>1339</v>
      </c>
      <c r="J1012" s="3" t="s">
        <v>1407</v>
      </c>
      <c r="K1012" s="4">
        <v>2767</v>
      </c>
      <c r="L1012" s="4">
        <f>=ROUNDDOWN(153.722222222222,0)</f>
      </c>
      <c r="M1012" s="4">
        <v>100</v>
      </c>
      <c r="N1012" s="5">
        <v>1</v>
      </c>
      <c r="O1012" s="4"/>
      <c r="P1012" s="4">
        <f>=ROUNDDOWN({0},0)</f>
      </c>
      <c r="Q1012" s="4"/>
      <c r="R1012" s="5"/>
      <c r="S1012" s="4">
        <v>9</v>
      </c>
      <c r="T1012" s="6">
        <v>255.69</v>
      </c>
      <c r="U1012" s="4"/>
      <c r="V1012" s="6"/>
      <c r="W1012" s="5"/>
      <c r="X1012" s="5"/>
      <c r="Y1012" s="4"/>
      <c r="Z1012" s="6"/>
      <c r="AA1012" s="4"/>
      <c r="AB1012" s="6"/>
      <c r="AC1012" s="5"/>
      <c r="AD1012" s="5"/>
      <c r="AE1012" s="4"/>
      <c r="AF1012" s="6"/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/>
      <c r="AR1012" s="6"/>
      <c r="AS1012" s="4"/>
      <c r="AT1012" s="6"/>
      <c r="AU1012" s="5"/>
      <c r="AV1012" s="5"/>
      <c r="AW1012" s="4"/>
      <c r="AX1012" s="6"/>
      <c r="AY1012" s="4"/>
      <c r="AZ1012" s="6"/>
      <c r="BA1012" s="5"/>
      <c r="BB1012" s="5"/>
      <c r="BC1012" s="4"/>
      <c r="BD1012" s="6"/>
      <c r="BE1012" s="4"/>
      <c r="BF1012" s="6"/>
      <c r="BG1012" s="5"/>
      <c r="BH1012" s="5"/>
      <c r="BI1012" s="4">
        <v>9</v>
      </c>
      <c r="BJ1012" s="6">
        <v>255.69</v>
      </c>
      <c r="BK1012" s="4"/>
      <c r="BL1012" s="6"/>
      <c r="BM1012" s="5"/>
      <c r="BN1012" s="5"/>
      <c r="BO1012" s="4"/>
      <c r="BP1012" s="6"/>
      <c r="BQ1012" s="4"/>
      <c r="BR1012" s="6"/>
      <c r="BS1012" s="5"/>
      <c r="BT1012" s="5"/>
      <c r="BU1012" s="4"/>
      <c r="BV1012" s="6"/>
      <c r="BW1012" s="4"/>
      <c r="BX1012" s="6"/>
      <c r="BY1012" s="5"/>
      <c r="BZ1012" s="5"/>
      <c r="CA1012" s="4"/>
      <c r="CB1012" s="6"/>
      <c r="CC1012" s="4"/>
      <c r="CD1012" s="6"/>
      <c r="CE1012" s="5"/>
      <c r="CF1012" s="5"/>
      <c r="CG1012" s="4"/>
      <c r="CH1012" s="6"/>
      <c r="CI1012" s="4"/>
      <c r="CJ1012" s="6"/>
      <c r="CK1012" s="5"/>
      <c r="CL1012" s="5"/>
      <c r="CM1012" s="4"/>
      <c r="CN1012" s="6"/>
      <c r="CO1012" s="4"/>
      <c r="CP1012" s="6"/>
      <c r="CQ1012" s="5"/>
      <c r="CR1012" s="5"/>
      <c r="CS1012" s="4"/>
      <c r="CT1012" s="6"/>
      <c r="CU1012" s="4"/>
      <c r="CV1012" s="6"/>
      <c r="CW1012" s="5"/>
      <c r="CX1012" s="5"/>
      <c r="CY1012" s="4"/>
      <c r="CZ1012" s="6"/>
      <c r="DA1012" s="4"/>
      <c r="DB1012" s="6"/>
      <c r="DC1012" s="5"/>
      <c r="DD1012" s="5"/>
      <c r="DE1012" s="4"/>
      <c r="DF1012" s="6"/>
      <c r="DG1012" s="4"/>
      <c r="DH1012" s="6"/>
      <c r="DI1012" s="5"/>
      <c r="DJ1012" s="5"/>
      <c r="DK1012" s="4"/>
      <c r="DL1012" s="6"/>
      <c r="DM1012" s="4"/>
      <c r="DN1012" s="6"/>
      <c r="DO1012" s="5"/>
      <c r="DP1012" s="5"/>
      <c r="DQ1012" s="4"/>
      <c r="DR1012" s="6"/>
      <c r="DS1012" s="4"/>
      <c r="DT1012" s="6"/>
      <c r="DU1012" s="5"/>
      <c r="DV1012" s="5"/>
      <c r="DW1012" s="4"/>
      <c r="DX1012" s="6"/>
      <c r="DY1012" s="4"/>
      <c r="DZ1012" s="6"/>
      <c r="EA1012" s="5"/>
      <c r="EB1012" s="5"/>
      <c r="EC1012" s="4"/>
      <c r="ED1012" s="6"/>
      <c r="EE1012" s="4"/>
      <c r="EF1012" s="6"/>
      <c r="EG1012" s="5"/>
      <c r="EH1012" s="5"/>
      <c r="EI1012" s="4"/>
      <c r="EJ1012" s="6"/>
      <c r="EK1012" s="4"/>
      <c r="EL1012" s="6"/>
      <c r="EM1012" s="5"/>
      <c r="EN1012" s="5"/>
      <c r="EO1012" s="4"/>
      <c r="EP1012" s="6"/>
      <c r="EQ1012" s="4"/>
      <c r="ER1012" s="6"/>
      <c r="ES1012" s="5"/>
      <c r="ET1012" s="5"/>
      <c r="EU1012" s="4"/>
      <c r="EV1012" s="6"/>
      <c r="EW1012" s="4"/>
      <c r="EX1012" s="6"/>
      <c r="EY1012" s="5"/>
      <c r="EZ1012" s="5"/>
      <c r="FA1012" s="4"/>
      <c r="FB1012" s="6"/>
      <c r="FC1012" s="4"/>
      <c r="FD1012" s="6"/>
      <c r="FE1012" s="5"/>
      <c r="FF1012" s="5"/>
      <c r="FG1012" s="4"/>
      <c r="FH1012" s="6"/>
      <c r="FI1012" s="4"/>
      <c r="FJ1012" s="6"/>
      <c r="FK1012" s="5"/>
      <c r="FL1012" s="5"/>
      <c r="FM1012" s="4"/>
      <c r="FN1012" s="6"/>
      <c r="FO1012" s="4"/>
      <c r="FP1012" s="6"/>
      <c r="FQ1012" s="5"/>
      <c r="FR1012" s="5"/>
      <c r="FS1012" s="4"/>
      <c r="FT1012" s="6"/>
      <c r="FU1012" s="4"/>
      <c r="FV1012" s="6"/>
      <c r="FW1012" s="5"/>
      <c r="FX1012" s="5"/>
      <c r="FY1012" s="4"/>
      <c r="FZ1012" s="6"/>
      <c r="GA1012" s="4"/>
      <c r="GB1012" s="6"/>
      <c r="GC1012" s="5"/>
      <c r="GD1012" s="5"/>
      <c r="GE1012" s="4"/>
      <c r="GF1012" s="6"/>
      <c r="GG1012" s="4"/>
      <c r="GH1012" s="6"/>
      <c r="GI1012" s="5"/>
      <c r="GJ1012" s="5"/>
      <c r="GK1012" s="4"/>
      <c r="GL1012" s="6"/>
      <c r="GM1012" s="4"/>
      <c r="GN1012" s="6"/>
      <c r="GO1012" s="5"/>
      <c r="GP1012" s="5"/>
      <c r="GQ1012" s="4"/>
      <c r="GR1012" s="6"/>
      <c r="GS1012" s="4"/>
      <c r="GT1012" s="6"/>
      <c r="GU1012" s="5"/>
      <c r="GV1012" s="5"/>
      <c r="GW1012" s="4"/>
      <c r="GX1012" s="6"/>
      <c r="GY1012" s="4"/>
      <c r="GZ1012" s="6"/>
      <c r="HA1012" s="5"/>
      <c r="HB1012" s="5"/>
      <c r="HC1012" s="4"/>
      <c r="HD1012" s="6"/>
      <c r="HE1012" s="4"/>
      <c r="HF1012" s="6"/>
      <c r="HG1012" s="5"/>
      <c r="HH1012" s="5"/>
      <c r="HI1012" s="4"/>
      <c r="HJ1012" s="6"/>
      <c r="HK1012" s="4"/>
      <c r="HL1012" s="6"/>
      <c r="HM1012" s="5"/>
      <c r="HN1012" s="5"/>
      <c r="HO1012" s="4"/>
      <c r="HP1012" s="6"/>
      <c r="HQ1012" s="4"/>
      <c r="HR1012" s="6"/>
      <c r="HS1012" s="5"/>
      <c r="HT1012" s="5"/>
      <c r="HU1012" s="4"/>
      <c r="HV1012" s="6"/>
      <c r="HW1012" s="4"/>
      <c r="HX1012" s="6"/>
      <c r="HY1012" s="5"/>
      <c r="HZ1012" s="5"/>
      <c r="IA1012" s="4"/>
      <c r="IB1012" s="6"/>
      <c r="IC1012" s="4"/>
      <c r="ID1012" s="6"/>
      <c r="IE1012" s="5"/>
      <c r="IF1012" s="5"/>
      <c r="IG1012" s="4"/>
      <c r="IH1012" s="6"/>
      <c r="II1012" s="4"/>
      <c r="IJ1012" s="6"/>
      <c r="IK1012" s="5"/>
      <c r="IL1012" s="5"/>
      <c r="IM1012" s="4"/>
      <c r="IN1012" s="6"/>
      <c r="IO1012" s="4"/>
      <c r="IP1012" s="6"/>
      <c r="IQ1012" s="5"/>
      <c r="IR1012" s="5"/>
      <c r="IS1012" s="4"/>
      <c r="IT1012" s="6"/>
      <c r="IU1012" s="4"/>
      <c r="IV1012" s="6"/>
      <c r="IW1012" s="5"/>
      <c r="IX1012" s="5"/>
      <c r="IY1012" s="4"/>
      <c r="IZ1012" s="6"/>
      <c r="JA1012" s="4"/>
      <c r="JB1012" s="6"/>
      <c r="JC1012" s="5"/>
      <c r="JD1012" s="5"/>
      <c r="JE1012" s="4"/>
      <c r="JF1012" s="6"/>
      <c r="JG1012" s="4"/>
      <c r="JH1012" s="6"/>
      <c r="JI1012" s="5"/>
      <c r="JJ1012" s="5"/>
      <c r="JK1012" s="4"/>
      <c r="JL1012" s="6"/>
      <c r="JM1012" s="4"/>
      <c r="JN1012" s="6"/>
      <c r="JO1012" s="5"/>
      <c r="JP1012" s="5"/>
      <c r="JQ1012" s="4"/>
      <c r="JR1012" s="6"/>
      <c r="JS1012" s="4"/>
      <c r="JT1012" s="6"/>
      <c r="JU1012" s="5"/>
      <c r="JV1012" s="5"/>
      <c r="JW1012" s="4"/>
      <c r="JX1012" s="6"/>
      <c r="JY1012" s="4"/>
      <c r="JZ1012" s="6"/>
      <c r="KA1012" s="5"/>
      <c r="KB1012" s="5"/>
      <c r="KC1012" s="4"/>
      <c r="KD1012" s="6"/>
      <c r="KE1012" s="4"/>
      <c r="KF1012" s="6"/>
      <c r="KG1012" s="5"/>
      <c r="KH1012" s="5"/>
      <c r="KI1012" s="4"/>
      <c r="KJ1012" s="6"/>
      <c r="KK1012" s="4"/>
      <c r="KL1012" s="6"/>
      <c r="KM1012" s="5"/>
      <c r="KN1012" s="5"/>
    </row>
    <row r="1013">
      <c r="A1013" s="3" t="s">
        <v>85</v>
      </c>
      <c r="B1013" s="3" t="s">
        <v>814</v>
      </c>
      <c r="C1013" s="3" t="s">
        <v>87</v>
      </c>
      <c r="D1013" s="3" t="s">
        <v>88</v>
      </c>
      <c r="E1013" s="3" t="s">
        <v>816</v>
      </c>
      <c r="F1013" s="3" t="s">
        <v>104</v>
      </c>
      <c r="G1013" s="3" t="s">
        <v>104</v>
      </c>
      <c r="H1013" s="3" t="s">
        <v>129</v>
      </c>
      <c r="I1013" s="3" t="s">
        <v>1335</v>
      </c>
      <c r="J1013" s="3" t="s">
        <v>1407</v>
      </c>
      <c r="K1013" s="4">
        <v>1560</v>
      </c>
      <c r="L1013" s="4">
        <f>=ROUNDDOWN(70.9090909090909,0)</f>
      </c>
      <c r="M1013" s="4">
        <v>100</v>
      </c>
      <c r="N1013" s="5">
        <v>1</v>
      </c>
      <c r="O1013" s="4"/>
      <c r="P1013" s="4">
        <f>=ROUNDDOWN({0},0)</f>
      </c>
      <c r="Q1013" s="4"/>
      <c r="R1013" s="5"/>
      <c r="S1013" s="4">
        <v>2</v>
      </c>
      <c r="T1013" s="6">
        <v>82.13</v>
      </c>
      <c r="U1013" s="4"/>
      <c r="V1013" s="6"/>
      <c r="W1013" s="5"/>
      <c r="X1013" s="5"/>
      <c r="Y1013" s="4"/>
      <c r="Z1013" s="6"/>
      <c r="AA1013" s="4"/>
      <c r="AB1013" s="6"/>
      <c r="AC1013" s="5"/>
      <c r="AD1013" s="5"/>
      <c r="AE1013" s="4"/>
      <c r="AF1013" s="6"/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/>
      <c r="AR1013" s="6"/>
      <c r="AS1013" s="4"/>
      <c r="AT1013" s="6"/>
      <c r="AU1013" s="5"/>
      <c r="AV1013" s="5"/>
      <c r="AW1013" s="4"/>
      <c r="AX1013" s="6"/>
      <c r="AY1013" s="4"/>
      <c r="AZ1013" s="6"/>
      <c r="BA1013" s="5"/>
      <c r="BB1013" s="5"/>
      <c r="BC1013" s="4"/>
      <c r="BD1013" s="6"/>
      <c r="BE1013" s="4"/>
      <c r="BF1013" s="6"/>
      <c r="BG1013" s="5"/>
      <c r="BH1013" s="5"/>
      <c r="BI1013" s="4"/>
      <c r="BJ1013" s="6"/>
      <c r="BK1013" s="4"/>
      <c r="BL1013" s="6"/>
      <c r="BM1013" s="5"/>
      <c r="BN1013" s="5"/>
      <c r="BO1013" s="4"/>
      <c r="BP1013" s="6"/>
      <c r="BQ1013" s="4"/>
      <c r="BR1013" s="6"/>
      <c r="BS1013" s="5"/>
      <c r="BT1013" s="5"/>
      <c r="BU1013" s="4">
        <v>2</v>
      </c>
      <c r="BV1013" s="6">
        <v>82.13</v>
      </c>
      <c r="BW1013" s="4"/>
      <c r="BX1013" s="6"/>
      <c r="BY1013" s="5"/>
      <c r="BZ1013" s="5"/>
      <c r="CA1013" s="4"/>
      <c r="CB1013" s="6"/>
      <c r="CC1013" s="4"/>
      <c r="CD1013" s="6"/>
      <c r="CE1013" s="5"/>
      <c r="CF1013" s="5"/>
      <c r="CG1013" s="4"/>
      <c r="CH1013" s="6"/>
      <c r="CI1013" s="4"/>
      <c r="CJ1013" s="6"/>
      <c r="CK1013" s="5"/>
      <c r="CL1013" s="5"/>
      <c r="CM1013" s="4"/>
      <c r="CN1013" s="6"/>
      <c r="CO1013" s="4"/>
      <c r="CP1013" s="6"/>
      <c r="CQ1013" s="5"/>
      <c r="CR1013" s="5"/>
      <c r="CS1013" s="4"/>
      <c r="CT1013" s="6"/>
      <c r="CU1013" s="4"/>
      <c r="CV1013" s="6"/>
      <c r="CW1013" s="5"/>
      <c r="CX1013" s="5"/>
      <c r="CY1013" s="4"/>
      <c r="CZ1013" s="6"/>
      <c r="DA1013" s="4"/>
      <c r="DB1013" s="6"/>
      <c r="DC1013" s="5"/>
      <c r="DD1013" s="5"/>
      <c r="DE1013" s="4"/>
      <c r="DF1013" s="6"/>
      <c r="DG1013" s="4"/>
      <c r="DH1013" s="6"/>
      <c r="DI1013" s="5"/>
      <c r="DJ1013" s="5"/>
      <c r="DK1013" s="4"/>
      <c r="DL1013" s="6"/>
      <c r="DM1013" s="4"/>
      <c r="DN1013" s="6"/>
      <c r="DO1013" s="5"/>
      <c r="DP1013" s="5"/>
      <c r="DQ1013" s="4"/>
      <c r="DR1013" s="6"/>
      <c r="DS1013" s="4"/>
      <c r="DT1013" s="6"/>
      <c r="DU1013" s="5"/>
      <c r="DV1013" s="5"/>
      <c r="DW1013" s="4"/>
      <c r="DX1013" s="6"/>
      <c r="DY1013" s="4"/>
      <c r="DZ1013" s="6"/>
      <c r="EA1013" s="5"/>
      <c r="EB1013" s="5"/>
      <c r="EC1013" s="4"/>
      <c r="ED1013" s="6"/>
      <c r="EE1013" s="4"/>
      <c r="EF1013" s="6"/>
      <c r="EG1013" s="5"/>
      <c r="EH1013" s="5"/>
      <c r="EI1013" s="4"/>
      <c r="EJ1013" s="6"/>
      <c r="EK1013" s="4"/>
      <c r="EL1013" s="6"/>
      <c r="EM1013" s="5"/>
      <c r="EN1013" s="5"/>
      <c r="EO1013" s="4"/>
      <c r="EP1013" s="6"/>
      <c r="EQ1013" s="4"/>
      <c r="ER1013" s="6"/>
      <c r="ES1013" s="5"/>
      <c r="ET1013" s="5"/>
      <c r="EU1013" s="4"/>
      <c r="EV1013" s="6"/>
      <c r="EW1013" s="4"/>
      <c r="EX1013" s="6"/>
      <c r="EY1013" s="5"/>
      <c r="EZ1013" s="5"/>
      <c r="FA1013" s="4"/>
      <c r="FB1013" s="6"/>
      <c r="FC1013" s="4"/>
      <c r="FD1013" s="6"/>
      <c r="FE1013" s="5"/>
      <c r="FF1013" s="5"/>
      <c r="FG1013" s="4"/>
      <c r="FH1013" s="6"/>
      <c r="FI1013" s="4"/>
      <c r="FJ1013" s="6"/>
      <c r="FK1013" s="5"/>
      <c r="FL1013" s="5"/>
      <c r="FM1013" s="4"/>
      <c r="FN1013" s="6"/>
      <c r="FO1013" s="4"/>
      <c r="FP1013" s="6"/>
      <c r="FQ1013" s="5"/>
      <c r="FR1013" s="5"/>
      <c r="FS1013" s="4"/>
      <c r="FT1013" s="6"/>
      <c r="FU1013" s="4"/>
      <c r="FV1013" s="6"/>
      <c r="FW1013" s="5"/>
      <c r="FX1013" s="5"/>
      <c r="FY1013" s="4"/>
      <c r="FZ1013" s="6"/>
      <c r="GA1013" s="4"/>
      <c r="GB1013" s="6"/>
      <c r="GC1013" s="5"/>
      <c r="GD1013" s="5"/>
      <c r="GE1013" s="4"/>
      <c r="GF1013" s="6"/>
      <c r="GG1013" s="4"/>
      <c r="GH1013" s="6"/>
      <c r="GI1013" s="5"/>
      <c r="GJ1013" s="5"/>
      <c r="GK1013" s="4"/>
      <c r="GL1013" s="6"/>
      <c r="GM1013" s="4"/>
      <c r="GN1013" s="6"/>
      <c r="GO1013" s="5"/>
      <c r="GP1013" s="5"/>
      <c r="GQ1013" s="4"/>
      <c r="GR1013" s="6"/>
      <c r="GS1013" s="4"/>
      <c r="GT1013" s="6"/>
      <c r="GU1013" s="5"/>
      <c r="GV1013" s="5"/>
      <c r="GW1013" s="4"/>
      <c r="GX1013" s="6"/>
      <c r="GY1013" s="4"/>
      <c r="GZ1013" s="6"/>
      <c r="HA1013" s="5"/>
      <c r="HB1013" s="5"/>
      <c r="HC1013" s="4"/>
      <c r="HD1013" s="6"/>
      <c r="HE1013" s="4"/>
      <c r="HF1013" s="6"/>
      <c r="HG1013" s="5"/>
      <c r="HH1013" s="5"/>
      <c r="HI1013" s="4"/>
      <c r="HJ1013" s="6"/>
      <c r="HK1013" s="4"/>
      <c r="HL1013" s="6"/>
      <c r="HM1013" s="5"/>
      <c r="HN1013" s="5"/>
      <c r="HO1013" s="4"/>
      <c r="HP1013" s="6"/>
      <c r="HQ1013" s="4"/>
      <c r="HR1013" s="6"/>
      <c r="HS1013" s="5"/>
      <c r="HT1013" s="5"/>
      <c r="HU1013" s="4"/>
      <c r="HV1013" s="6"/>
      <c r="HW1013" s="4"/>
      <c r="HX1013" s="6"/>
      <c r="HY1013" s="5"/>
      <c r="HZ1013" s="5"/>
      <c r="IA1013" s="4"/>
      <c r="IB1013" s="6"/>
      <c r="IC1013" s="4"/>
      <c r="ID1013" s="6"/>
      <c r="IE1013" s="5"/>
      <c r="IF1013" s="5"/>
      <c r="IG1013" s="4"/>
      <c r="IH1013" s="6"/>
      <c r="II1013" s="4"/>
      <c r="IJ1013" s="6"/>
      <c r="IK1013" s="5"/>
      <c r="IL1013" s="5"/>
      <c r="IM1013" s="4"/>
      <c r="IN1013" s="6"/>
      <c r="IO1013" s="4"/>
      <c r="IP1013" s="6"/>
      <c r="IQ1013" s="5"/>
      <c r="IR1013" s="5"/>
      <c r="IS1013" s="4"/>
      <c r="IT1013" s="6"/>
      <c r="IU1013" s="4"/>
      <c r="IV1013" s="6"/>
      <c r="IW1013" s="5"/>
      <c r="IX1013" s="5"/>
      <c r="IY1013" s="4"/>
      <c r="IZ1013" s="6"/>
      <c r="JA1013" s="4"/>
      <c r="JB1013" s="6"/>
      <c r="JC1013" s="5"/>
      <c r="JD1013" s="5"/>
      <c r="JE1013" s="4"/>
      <c r="JF1013" s="6"/>
      <c r="JG1013" s="4"/>
      <c r="JH1013" s="6"/>
      <c r="JI1013" s="5"/>
      <c r="JJ1013" s="5"/>
      <c r="JK1013" s="4"/>
      <c r="JL1013" s="6"/>
      <c r="JM1013" s="4"/>
      <c r="JN1013" s="6"/>
      <c r="JO1013" s="5"/>
      <c r="JP1013" s="5"/>
      <c r="JQ1013" s="4"/>
      <c r="JR1013" s="6"/>
      <c r="JS1013" s="4"/>
      <c r="JT1013" s="6"/>
      <c r="JU1013" s="5"/>
      <c r="JV1013" s="5"/>
      <c r="JW1013" s="4"/>
      <c r="JX1013" s="6"/>
      <c r="JY1013" s="4"/>
      <c r="JZ1013" s="6"/>
      <c r="KA1013" s="5"/>
      <c r="KB1013" s="5"/>
      <c r="KC1013" s="4"/>
      <c r="KD1013" s="6"/>
      <c r="KE1013" s="4"/>
      <c r="KF1013" s="6"/>
      <c r="KG1013" s="5"/>
      <c r="KH1013" s="5"/>
      <c r="KI1013" s="4"/>
      <c r="KJ1013" s="6"/>
      <c r="KK1013" s="4"/>
      <c r="KL1013" s="6"/>
      <c r="KM1013" s="5"/>
      <c r="KN1013" s="5"/>
    </row>
    <row r="1014">
      <c r="A1014" s="3" t="s">
        <v>85</v>
      </c>
      <c r="B1014" s="3" t="s">
        <v>814</v>
      </c>
      <c r="C1014" s="3" t="s">
        <v>87</v>
      </c>
      <c r="D1014" s="3" t="s">
        <v>88</v>
      </c>
      <c r="E1014" s="3" t="s">
        <v>816</v>
      </c>
      <c r="F1014" s="3" t="s">
        <v>816</v>
      </c>
      <c r="G1014" s="3" t="s">
        <v>816</v>
      </c>
      <c r="H1014" s="3" t="s">
        <v>96</v>
      </c>
      <c r="I1014" s="3" t="s">
        <v>1426</v>
      </c>
      <c r="J1014" s="3" t="s">
        <v>1373</v>
      </c>
      <c r="K1014" s="4">
        <v>480</v>
      </c>
      <c r="L1014" s="4">
        <f>=ROUNDDOWN({0},0)</f>
      </c>
      <c r="M1014" s="4">
        <v>450</v>
      </c>
      <c r="N1014" s="5">
        <v>1</v>
      </c>
      <c r="O1014" s="4"/>
      <c r="P1014" s="4">
        <f>=ROUNDDOWN({0},0)</f>
      </c>
      <c r="Q1014" s="4"/>
      <c r="R1014" s="5"/>
      <c r="S1014" s="4"/>
      <c r="T1014" s="6"/>
      <c r="U1014" s="4"/>
      <c r="V1014" s="6"/>
      <c r="W1014" s="5"/>
      <c r="X1014" s="5"/>
      <c r="Y1014" s="4"/>
      <c r="Z1014" s="6"/>
      <c r="AA1014" s="4"/>
      <c r="AB1014" s="6"/>
      <c r="AC1014" s="5"/>
      <c r="AD1014" s="5"/>
      <c r="AE1014" s="4"/>
      <c r="AF1014" s="6"/>
      <c r="AG1014" s="4"/>
      <c r="AH1014" s="6"/>
      <c r="AI1014" s="5"/>
      <c r="AJ1014" s="5"/>
      <c r="AK1014" s="4"/>
      <c r="AL1014" s="6"/>
      <c r="AM1014" s="4"/>
      <c r="AN1014" s="6"/>
      <c r="AO1014" s="5"/>
      <c r="AP1014" s="5"/>
      <c r="AQ1014" s="4"/>
      <c r="AR1014" s="6"/>
      <c r="AS1014" s="4"/>
      <c r="AT1014" s="6"/>
      <c r="AU1014" s="5"/>
      <c r="AV1014" s="5"/>
      <c r="AW1014" s="4"/>
      <c r="AX1014" s="6"/>
      <c r="AY1014" s="4"/>
      <c r="AZ1014" s="6"/>
      <c r="BA1014" s="5"/>
      <c r="BB1014" s="5"/>
      <c r="BC1014" s="4"/>
      <c r="BD1014" s="6"/>
      <c r="BE1014" s="4"/>
      <c r="BF1014" s="6"/>
      <c r="BG1014" s="5"/>
      <c r="BH1014" s="5"/>
      <c r="BI1014" s="4"/>
      <c r="BJ1014" s="6"/>
      <c r="BK1014" s="4"/>
      <c r="BL1014" s="6"/>
      <c r="BM1014" s="5"/>
      <c r="BN1014" s="5"/>
      <c r="BO1014" s="4"/>
      <c r="BP1014" s="6"/>
      <c r="BQ1014" s="4"/>
      <c r="BR1014" s="6"/>
      <c r="BS1014" s="5"/>
      <c r="BT1014" s="5"/>
      <c r="BU1014" s="4"/>
      <c r="BV1014" s="6"/>
      <c r="BW1014" s="4"/>
      <c r="BX1014" s="6"/>
      <c r="BY1014" s="5"/>
      <c r="BZ1014" s="5"/>
      <c r="CA1014" s="4"/>
      <c r="CB1014" s="6"/>
      <c r="CC1014" s="4"/>
      <c r="CD1014" s="6"/>
      <c r="CE1014" s="5"/>
      <c r="CF1014" s="5"/>
      <c r="CG1014" s="4"/>
      <c r="CH1014" s="6"/>
      <c r="CI1014" s="4"/>
      <c r="CJ1014" s="6"/>
      <c r="CK1014" s="5"/>
      <c r="CL1014" s="5"/>
      <c r="CM1014" s="4"/>
      <c r="CN1014" s="6"/>
      <c r="CO1014" s="4"/>
      <c r="CP1014" s="6"/>
      <c r="CQ1014" s="5"/>
      <c r="CR1014" s="5"/>
      <c r="CS1014" s="4"/>
      <c r="CT1014" s="6"/>
      <c r="CU1014" s="4"/>
      <c r="CV1014" s="6"/>
      <c r="CW1014" s="5"/>
      <c r="CX1014" s="5"/>
      <c r="CY1014" s="4"/>
      <c r="CZ1014" s="6"/>
      <c r="DA1014" s="4"/>
      <c r="DB1014" s="6"/>
      <c r="DC1014" s="5"/>
      <c r="DD1014" s="5"/>
      <c r="DE1014" s="4"/>
      <c r="DF1014" s="6"/>
      <c r="DG1014" s="4"/>
      <c r="DH1014" s="6"/>
      <c r="DI1014" s="5"/>
      <c r="DJ1014" s="5"/>
      <c r="DK1014" s="4"/>
      <c r="DL1014" s="6"/>
      <c r="DM1014" s="4"/>
      <c r="DN1014" s="6"/>
      <c r="DO1014" s="5"/>
      <c r="DP1014" s="5"/>
      <c r="DQ1014" s="4"/>
      <c r="DR1014" s="6"/>
      <c r="DS1014" s="4"/>
      <c r="DT1014" s="6"/>
      <c r="DU1014" s="5"/>
      <c r="DV1014" s="5"/>
      <c r="DW1014" s="4"/>
      <c r="DX1014" s="6"/>
      <c r="DY1014" s="4"/>
      <c r="DZ1014" s="6"/>
      <c r="EA1014" s="5"/>
      <c r="EB1014" s="5"/>
      <c r="EC1014" s="4"/>
      <c r="ED1014" s="6"/>
      <c r="EE1014" s="4"/>
      <c r="EF1014" s="6"/>
      <c r="EG1014" s="5"/>
      <c r="EH1014" s="5"/>
      <c r="EI1014" s="4"/>
      <c r="EJ1014" s="6"/>
      <c r="EK1014" s="4"/>
      <c r="EL1014" s="6"/>
      <c r="EM1014" s="5"/>
      <c r="EN1014" s="5"/>
      <c r="EO1014" s="4"/>
      <c r="EP1014" s="6"/>
      <c r="EQ1014" s="4"/>
      <c r="ER1014" s="6"/>
      <c r="ES1014" s="5"/>
      <c r="ET1014" s="5"/>
      <c r="EU1014" s="4"/>
      <c r="EV1014" s="6"/>
      <c r="EW1014" s="4"/>
      <c r="EX1014" s="6"/>
      <c r="EY1014" s="5"/>
      <c r="EZ1014" s="5"/>
      <c r="FA1014" s="4"/>
      <c r="FB1014" s="6"/>
      <c r="FC1014" s="4"/>
      <c r="FD1014" s="6"/>
      <c r="FE1014" s="5"/>
      <c r="FF1014" s="5"/>
      <c r="FG1014" s="4"/>
      <c r="FH1014" s="6"/>
      <c r="FI1014" s="4"/>
      <c r="FJ1014" s="6"/>
      <c r="FK1014" s="5"/>
      <c r="FL1014" s="5"/>
      <c r="FM1014" s="4"/>
      <c r="FN1014" s="6"/>
      <c r="FO1014" s="4"/>
      <c r="FP1014" s="6"/>
      <c r="FQ1014" s="5"/>
      <c r="FR1014" s="5"/>
      <c r="FS1014" s="4"/>
      <c r="FT1014" s="6"/>
      <c r="FU1014" s="4"/>
      <c r="FV1014" s="6"/>
      <c r="FW1014" s="5"/>
      <c r="FX1014" s="5"/>
      <c r="FY1014" s="4"/>
      <c r="FZ1014" s="6"/>
      <c r="GA1014" s="4"/>
      <c r="GB1014" s="6"/>
      <c r="GC1014" s="5"/>
      <c r="GD1014" s="5"/>
      <c r="GE1014" s="4"/>
      <c r="GF1014" s="6"/>
      <c r="GG1014" s="4"/>
      <c r="GH1014" s="6"/>
      <c r="GI1014" s="5"/>
      <c r="GJ1014" s="5"/>
      <c r="GK1014" s="4"/>
      <c r="GL1014" s="6"/>
      <c r="GM1014" s="4"/>
      <c r="GN1014" s="6"/>
      <c r="GO1014" s="5"/>
      <c r="GP1014" s="5"/>
      <c r="GQ1014" s="4"/>
      <c r="GR1014" s="6"/>
      <c r="GS1014" s="4"/>
      <c r="GT1014" s="6"/>
      <c r="GU1014" s="5"/>
      <c r="GV1014" s="5"/>
      <c r="GW1014" s="4"/>
      <c r="GX1014" s="6"/>
      <c r="GY1014" s="4"/>
      <c r="GZ1014" s="6"/>
      <c r="HA1014" s="5"/>
      <c r="HB1014" s="5"/>
      <c r="HC1014" s="4"/>
      <c r="HD1014" s="6"/>
      <c r="HE1014" s="4"/>
      <c r="HF1014" s="6"/>
      <c r="HG1014" s="5"/>
      <c r="HH1014" s="5"/>
      <c r="HI1014" s="4"/>
      <c r="HJ1014" s="6"/>
      <c r="HK1014" s="4"/>
      <c r="HL1014" s="6"/>
      <c r="HM1014" s="5"/>
      <c r="HN1014" s="5"/>
      <c r="HO1014" s="4"/>
      <c r="HP1014" s="6"/>
      <c r="HQ1014" s="4"/>
      <c r="HR1014" s="6"/>
      <c r="HS1014" s="5"/>
      <c r="HT1014" s="5"/>
      <c r="HU1014" s="4"/>
      <c r="HV1014" s="6"/>
      <c r="HW1014" s="4"/>
      <c r="HX1014" s="6"/>
      <c r="HY1014" s="5"/>
      <c r="HZ1014" s="5"/>
      <c r="IA1014" s="4"/>
      <c r="IB1014" s="6"/>
      <c r="IC1014" s="4"/>
      <c r="ID1014" s="6"/>
      <c r="IE1014" s="5"/>
      <c r="IF1014" s="5"/>
      <c r="IG1014" s="4"/>
      <c r="IH1014" s="6"/>
      <c r="II1014" s="4"/>
      <c r="IJ1014" s="6"/>
      <c r="IK1014" s="5"/>
      <c r="IL1014" s="5"/>
      <c r="IM1014" s="4"/>
      <c r="IN1014" s="6"/>
      <c r="IO1014" s="4"/>
      <c r="IP1014" s="6"/>
      <c r="IQ1014" s="5"/>
      <c r="IR1014" s="5"/>
      <c r="IS1014" s="4"/>
      <c r="IT1014" s="6"/>
      <c r="IU1014" s="4"/>
      <c r="IV1014" s="6"/>
      <c r="IW1014" s="5"/>
      <c r="IX1014" s="5"/>
      <c r="IY1014" s="4"/>
      <c r="IZ1014" s="6"/>
      <c r="JA1014" s="4"/>
      <c r="JB1014" s="6"/>
      <c r="JC1014" s="5"/>
      <c r="JD1014" s="5"/>
      <c r="JE1014" s="4"/>
      <c r="JF1014" s="6"/>
      <c r="JG1014" s="4"/>
      <c r="JH1014" s="6"/>
      <c r="JI1014" s="5"/>
      <c r="JJ1014" s="5"/>
      <c r="JK1014" s="4"/>
      <c r="JL1014" s="6"/>
      <c r="JM1014" s="4"/>
      <c r="JN1014" s="6"/>
      <c r="JO1014" s="5"/>
      <c r="JP1014" s="5"/>
      <c r="JQ1014" s="4"/>
      <c r="JR1014" s="6"/>
      <c r="JS1014" s="4"/>
      <c r="JT1014" s="6"/>
      <c r="JU1014" s="5"/>
      <c r="JV1014" s="5"/>
      <c r="JW1014" s="4"/>
      <c r="JX1014" s="6"/>
      <c r="JY1014" s="4"/>
      <c r="JZ1014" s="6"/>
      <c r="KA1014" s="5"/>
      <c r="KB1014" s="5"/>
      <c r="KC1014" s="4"/>
      <c r="KD1014" s="6"/>
      <c r="KE1014" s="4"/>
      <c r="KF1014" s="6"/>
      <c r="KG1014" s="5"/>
      <c r="KH1014" s="5"/>
      <c r="KI1014" s="4"/>
      <c r="KJ1014" s="6"/>
      <c r="KK1014" s="4"/>
      <c r="KL1014" s="6"/>
      <c r="KM1014" s="5"/>
      <c r="KN1014" s="5"/>
    </row>
    <row r="1015">
      <c r="A1015" s="3" t="s">
        <v>85</v>
      </c>
      <c r="B1015" s="3" t="s">
        <v>814</v>
      </c>
      <c r="C1015" s="3" t="s">
        <v>87</v>
      </c>
      <c r="D1015" s="3" t="s">
        <v>88</v>
      </c>
      <c r="E1015" s="3" t="s">
        <v>816</v>
      </c>
      <c r="F1015" s="3" t="s">
        <v>816</v>
      </c>
      <c r="G1015" s="3" t="s">
        <v>816</v>
      </c>
      <c r="H1015" s="3" t="s">
        <v>96</v>
      </c>
      <c r="I1015" s="3" t="s">
        <v>1310</v>
      </c>
      <c r="J1015" s="3" t="s">
        <v>1373</v>
      </c>
      <c r="K1015" s="4">
        <v>479</v>
      </c>
      <c r="L1015" s="4">
        <f>=ROUNDDOWN({0},0)</f>
      </c>
      <c r="M1015" s="4">
        <v>450</v>
      </c>
      <c r="N1015" s="5">
        <v>1</v>
      </c>
      <c r="O1015" s="4"/>
      <c r="P1015" s="4">
        <f>=ROUNDDOWN({0},0)</f>
      </c>
      <c r="Q1015" s="4"/>
      <c r="R1015" s="5"/>
      <c r="S1015" s="4"/>
      <c r="T1015" s="6"/>
      <c r="U1015" s="4"/>
      <c r="V1015" s="6"/>
      <c r="W1015" s="5"/>
      <c r="X1015" s="5"/>
      <c r="Y1015" s="4"/>
      <c r="Z1015" s="6"/>
      <c r="AA1015" s="4"/>
      <c r="AB1015" s="6"/>
      <c r="AC1015" s="5"/>
      <c r="AD1015" s="5"/>
      <c r="AE1015" s="4"/>
      <c r="AF1015" s="6"/>
      <c r="AG1015" s="4"/>
      <c r="AH1015" s="6"/>
      <c r="AI1015" s="5"/>
      <c r="AJ1015" s="5"/>
      <c r="AK1015" s="4"/>
      <c r="AL1015" s="6"/>
      <c r="AM1015" s="4"/>
      <c r="AN1015" s="6"/>
      <c r="AO1015" s="5"/>
      <c r="AP1015" s="5"/>
      <c r="AQ1015" s="4"/>
      <c r="AR1015" s="6"/>
      <c r="AS1015" s="4"/>
      <c r="AT1015" s="6"/>
      <c r="AU1015" s="5"/>
      <c r="AV1015" s="5"/>
      <c r="AW1015" s="4"/>
      <c r="AX1015" s="6"/>
      <c r="AY1015" s="4"/>
      <c r="AZ1015" s="6"/>
      <c r="BA1015" s="5"/>
      <c r="BB1015" s="5"/>
      <c r="BC1015" s="4"/>
      <c r="BD1015" s="6"/>
      <c r="BE1015" s="4"/>
      <c r="BF1015" s="6"/>
      <c r="BG1015" s="5"/>
      <c r="BH1015" s="5"/>
      <c r="BI1015" s="4"/>
      <c r="BJ1015" s="6"/>
      <c r="BK1015" s="4"/>
      <c r="BL1015" s="6"/>
      <c r="BM1015" s="5"/>
      <c r="BN1015" s="5"/>
      <c r="BO1015" s="4"/>
      <c r="BP1015" s="6"/>
      <c r="BQ1015" s="4"/>
      <c r="BR1015" s="6"/>
      <c r="BS1015" s="5"/>
      <c r="BT1015" s="5"/>
      <c r="BU1015" s="4"/>
      <c r="BV1015" s="6"/>
      <c r="BW1015" s="4"/>
      <c r="BX1015" s="6"/>
      <c r="BY1015" s="5"/>
      <c r="BZ1015" s="5"/>
      <c r="CA1015" s="4"/>
      <c r="CB1015" s="6"/>
      <c r="CC1015" s="4"/>
      <c r="CD1015" s="6"/>
      <c r="CE1015" s="5"/>
      <c r="CF1015" s="5"/>
      <c r="CG1015" s="4"/>
      <c r="CH1015" s="6"/>
      <c r="CI1015" s="4"/>
      <c r="CJ1015" s="6"/>
      <c r="CK1015" s="5"/>
      <c r="CL1015" s="5"/>
      <c r="CM1015" s="4"/>
      <c r="CN1015" s="6"/>
      <c r="CO1015" s="4"/>
      <c r="CP1015" s="6"/>
      <c r="CQ1015" s="5"/>
      <c r="CR1015" s="5"/>
      <c r="CS1015" s="4"/>
      <c r="CT1015" s="6"/>
      <c r="CU1015" s="4"/>
      <c r="CV1015" s="6"/>
      <c r="CW1015" s="5"/>
      <c r="CX1015" s="5"/>
      <c r="CY1015" s="4"/>
      <c r="CZ1015" s="6"/>
      <c r="DA1015" s="4"/>
      <c r="DB1015" s="6"/>
      <c r="DC1015" s="5"/>
      <c r="DD1015" s="5"/>
      <c r="DE1015" s="4"/>
      <c r="DF1015" s="6"/>
      <c r="DG1015" s="4"/>
      <c r="DH1015" s="6"/>
      <c r="DI1015" s="5"/>
      <c r="DJ1015" s="5"/>
      <c r="DK1015" s="4"/>
      <c r="DL1015" s="6"/>
      <c r="DM1015" s="4"/>
      <c r="DN1015" s="6"/>
      <c r="DO1015" s="5"/>
      <c r="DP1015" s="5"/>
      <c r="DQ1015" s="4"/>
      <c r="DR1015" s="6"/>
      <c r="DS1015" s="4"/>
      <c r="DT1015" s="6"/>
      <c r="DU1015" s="5"/>
      <c r="DV1015" s="5"/>
      <c r="DW1015" s="4"/>
      <c r="DX1015" s="6"/>
      <c r="DY1015" s="4"/>
      <c r="DZ1015" s="6"/>
      <c r="EA1015" s="5"/>
      <c r="EB1015" s="5"/>
      <c r="EC1015" s="4"/>
      <c r="ED1015" s="6"/>
      <c r="EE1015" s="4"/>
      <c r="EF1015" s="6"/>
      <c r="EG1015" s="5"/>
      <c r="EH1015" s="5"/>
      <c r="EI1015" s="4"/>
      <c r="EJ1015" s="6"/>
      <c r="EK1015" s="4"/>
      <c r="EL1015" s="6"/>
      <c r="EM1015" s="5"/>
      <c r="EN1015" s="5"/>
      <c r="EO1015" s="4"/>
      <c r="EP1015" s="6"/>
      <c r="EQ1015" s="4"/>
      <c r="ER1015" s="6"/>
      <c r="ES1015" s="5"/>
      <c r="ET1015" s="5"/>
      <c r="EU1015" s="4"/>
      <c r="EV1015" s="6"/>
      <c r="EW1015" s="4"/>
      <c r="EX1015" s="6"/>
      <c r="EY1015" s="5"/>
      <c r="EZ1015" s="5"/>
      <c r="FA1015" s="4"/>
      <c r="FB1015" s="6"/>
      <c r="FC1015" s="4"/>
      <c r="FD1015" s="6"/>
      <c r="FE1015" s="5"/>
      <c r="FF1015" s="5"/>
      <c r="FG1015" s="4"/>
      <c r="FH1015" s="6"/>
      <c r="FI1015" s="4"/>
      <c r="FJ1015" s="6"/>
      <c r="FK1015" s="5"/>
      <c r="FL1015" s="5"/>
      <c r="FM1015" s="4"/>
      <c r="FN1015" s="6"/>
      <c r="FO1015" s="4"/>
      <c r="FP1015" s="6"/>
      <c r="FQ1015" s="5"/>
      <c r="FR1015" s="5"/>
      <c r="FS1015" s="4"/>
      <c r="FT1015" s="6"/>
      <c r="FU1015" s="4"/>
      <c r="FV1015" s="6"/>
      <c r="FW1015" s="5"/>
      <c r="FX1015" s="5"/>
      <c r="FY1015" s="4"/>
      <c r="FZ1015" s="6"/>
      <c r="GA1015" s="4"/>
      <c r="GB1015" s="6"/>
      <c r="GC1015" s="5"/>
      <c r="GD1015" s="5"/>
      <c r="GE1015" s="4"/>
      <c r="GF1015" s="6"/>
      <c r="GG1015" s="4"/>
      <c r="GH1015" s="6"/>
      <c r="GI1015" s="5"/>
      <c r="GJ1015" s="5"/>
      <c r="GK1015" s="4"/>
      <c r="GL1015" s="6"/>
      <c r="GM1015" s="4"/>
      <c r="GN1015" s="6"/>
      <c r="GO1015" s="5"/>
      <c r="GP1015" s="5"/>
      <c r="GQ1015" s="4"/>
      <c r="GR1015" s="6"/>
      <c r="GS1015" s="4"/>
      <c r="GT1015" s="6"/>
      <c r="GU1015" s="5"/>
      <c r="GV1015" s="5"/>
      <c r="GW1015" s="4"/>
      <c r="GX1015" s="6"/>
      <c r="GY1015" s="4"/>
      <c r="GZ1015" s="6"/>
      <c r="HA1015" s="5"/>
      <c r="HB1015" s="5"/>
      <c r="HC1015" s="4"/>
      <c r="HD1015" s="6"/>
      <c r="HE1015" s="4"/>
      <c r="HF1015" s="6"/>
      <c r="HG1015" s="5"/>
      <c r="HH1015" s="5"/>
      <c r="HI1015" s="4"/>
      <c r="HJ1015" s="6"/>
      <c r="HK1015" s="4"/>
      <c r="HL1015" s="6"/>
      <c r="HM1015" s="5"/>
      <c r="HN1015" s="5"/>
      <c r="HO1015" s="4"/>
      <c r="HP1015" s="6"/>
      <c r="HQ1015" s="4"/>
      <c r="HR1015" s="6"/>
      <c r="HS1015" s="5"/>
      <c r="HT1015" s="5"/>
      <c r="HU1015" s="4"/>
      <c r="HV1015" s="6"/>
      <c r="HW1015" s="4"/>
      <c r="HX1015" s="6"/>
      <c r="HY1015" s="5"/>
      <c r="HZ1015" s="5"/>
      <c r="IA1015" s="4"/>
      <c r="IB1015" s="6"/>
      <c r="IC1015" s="4"/>
      <c r="ID1015" s="6"/>
      <c r="IE1015" s="5"/>
      <c r="IF1015" s="5"/>
      <c r="IG1015" s="4"/>
      <c r="IH1015" s="6"/>
      <c r="II1015" s="4"/>
      <c r="IJ1015" s="6"/>
      <c r="IK1015" s="5"/>
      <c r="IL1015" s="5"/>
      <c r="IM1015" s="4"/>
      <c r="IN1015" s="6"/>
      <c r="IO1015" s="4"/>
      <c r="IP1015" s="6"/>
      <c r="IQ1015" s="5"/>
      <c r="IR1015" s="5"/>
      <c r="IS1015" s="4"/>
      <c r="IT1015" s="6"/>
      <c r="IU1015" s="4"/>
      <c r="IV1015" s="6"/>
      <c r="IW1015" s="5"/>
      <c r="IX1015" s="5"/>
      <c r="IY1015" s="4"/>
      <c r="IZ1015" s="6"/>
      <c r="JA1015" s="4"/>
      <c r="JB1015" s="6"/>
      <c r="JC1015" s="5"/>
      <c r="JD1015" s="5"/>
      <c r="JE1015" s="4"/>
      <c r="JF1015" s="6"/>
      <c r="JG1015" s="4"/>
      <c r="JH1015" s="6"/>
      <c r="JI1015" s="5"/>
      <c r="JJ1015" s="5"/>
      <c r="JK1015" s="4"/>
      <c r="JL1015" s="6"/>
      <c r="JM1015" s="4"/>
      <c r="JN1015" s="6"/>
      <c r="JO1015" s="5"/>
      <c r="JP1015" s="5"/>
      <c r="JQ1015" s="4"/>
      <c r="JR1015" s="6"/>
      <c r="JS1015" s="4"/>
      <c r="JT1015" s="6"/>
      <c r="JU1015" s="5"/>
      <c r="JV1015" s="5"/>
      <c r="JW1015" s="4"/>
      <c r="JX1015" s="6"/>
      <c r="JY1015" s="4"/>
      <c r="JZ1015" s="6"/>
      <c r="KA1015" s="5"/>
      <c r="KB1015" s="5"/>
      <c r="KC1015" s="4"/>
      <c r="KD1015" s="6"/>
      <c r="KE1015" s="4"/>
      <c r="KF1015" s="6"/>
      <c r="KG1015" s="5"/>
      <c r="KH1015" s="5"/>
      <c r="KI1015" s="4"/>
      <c r="KJ1015" s="6"/>
      <c r="KK1015" s="4"/>
      <c r="KL1015" s="6"/>
      <c r="KM1015" s="5"/>
      <c r="KN1015" s="5"/>
    </row>
    <row r="1016">
      <c r="A1016" s="3" t="s">
        <v>85</v>
      </c>
      <c r="B1016" s="3" t="s">
        <v>814</v>
      </c>
      <c r="C1016" s="3" t="s">
        <v>87</v>
      </c>
      <c r="D1016" s="3" t="s">
        <v>88</v>
      </c>
      <c r="E1016" s="3" t="s">
        <v>831</v>
      </c>
      <c r="F1016" s="3" t="s">
        <v>831</v>
      </c>
      <c r="G1016" s="3" t="s">
        <v>831</v>
      </c>
      <c r="H1016" s="3" t="s">
        <v>129</v>
      </c>
      <c r="I1016" s="3" t="s">
        <v>1327</v>
      </c>
      <c r="J1016" s="3" t="s">
        <v>1400</v>
      </c>
      <c r="K1016" s="4">
        <v>382</v>
      </c>
      <c r="L1016" s="4">
        <f>=ROUNDDOWN(24.4871794871795,0)</f>
      </c>
      <c r="M1016" s="4"/>
      <c r="N1016" s="5">
        <v>0.5</v>
      </c>
      <c r="O1016" s="4"/>
      <c r="P1016" s="4">
        <f>=ROUNDDOWN({0},0)</f>
      </c>
      <c r="Q1016" s="4"/>
      <c r="R1016" s="5"/>
      <c r="S1016" s="4">
        <v>6</v>
      </c>
      <c r="T1016" s="6">
        <v>188.7</v>
      </c>
      <c r="U1016" s="4"/>
      <c r="V1016" s="6"/>
      <c r="W1016" s="5"/>
      <c r="X1016" s="5"/>
      <c r="Y1016" s="4"/>
      <c r="Z1016" s="6"/>
      <c r="AA1016" s="4"/>
      <c r="AB1016" s="6"/>
      <c r="AC1016" s="5"/>
      <c r="AD1016" s="5"/>
      <c r="AE1016" s="4"/>
      <c r="AF1016" s="6"/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/>
      <c r="AR1016" s="6"/>
      <c r="AS1016" s="4"/>
      <c r="AT1016" s="6"/>
      <c r="AU1016" s="5"/>
      <c r="AV1016" s="5"/>
      <c r="AW1016" s="4"/>
      <c r="AX1016" s="6"/>
      <c r="AY1016" s="4"/>
      <c r="AZ1016" s="6"/>
      <c r="BA1016" s="5"/>
      <c r="BB1016" s="5"/>
      <c r="BC1016" s="4"/>
      <c r="BD1016" s="6"/>
      <c r="BE1016" s="4"/>
      <c r="BF1016" s="6"/>
      <c r="BG1016" s="5"/>
      <c r="BH1016" s="5"/>
      <c r="BI1016" s="4"/>
      <c r="BJ1016" s="6"/>
      <c r="BK1016" s="4"/>
      <c r="BL1016" s="6"/>
      <c r="BM1016" s="5"/>
      <c r="BN1016" s="5"/>
      <c r="BO1016" s="4"/>
      <c r="BP1016" s="6"/>
      <c r="BQ1016" s="4"/>
      <c r="BR1016" s="6"/>
      <c r="BS1016" s="5"/>
      <c r="BT1016" s="5"/>
      <c r="BU1016" s="4">
        <v>6</v>
      </c>
      <c r="BV1016" s="6">
        <v>188.7</v>
      </c>
      <c r="BW1016" s="4"/>
      <c r="BX1016" s="6"/>
      <c r="BY1016" s="5"/>
      <c r="BZ1016" s="5"/>
      <c r="CA1016" s="4"/>
      <c r="CB1016" s="6"/>
      <c r="CC1016" s="4"/>
      <c r="CD1016" s="6"/>
      <c r="CE1016" s="5"/>
      <c r="CF1016" s="5"/>
      <c r="CG1016" s="4"/>
      <c r="CH1016" s="6"/>
      <c r="CI1016" s="4"/>
      <c r="CJ1016" s="6"/>
      <c r="CK1016" s="5"/>
      <c r="CL1016" s="5"/>
      <c r="CM1016" s="4"/>
      <c r="CN1016" s="6"/>
      <c r="CO1016" s="4"/>
      <c r="CP1016" s="6"/>
      <c r="CQ1016" s="5"/>
      <c r="CR1016" s="5"/>
      <c r="CS1016" s="4"/>
      <c r="CT1016" s="6"/>
      <c r="CU1016" s="4"/>
      <c r="CV1016" s="6"/>
      <c r="CW1016" s="5"/>
      <c r="CX1016" s="5"/>
      <c r="CY1016" s="4"/>
      <c r="CZ1016" s="6"/>
      <c r="DA1016" s="4"/>
      <c r="DB1016" s="6"/>
      <c r="DC1016" s="5"/>
      <c r="DD1016" s="5"/>
      <c r="DE1016" s="4"/>
      <c r="DF1016" s="6"/>
      <c r="DG1016" s="4"/>
      <c r="DH1016" s="6"/>
      <c r="DI1016" s="5"/>
      <c r="DJ1016" s="5"/>
      <c r="DK1016" s="4"/>
      <c r="DL1016" s="6"/>
      <c r="DM1016" s="4"/>
      <c r="DN1016" s="6"/>
      <c r="DO1016" s="5"/>
      <c r="DP1016" s="5"/>
      <c r="DQ1016" s="4"/>
      <c r="DR1016" s="6"/>
      <c r="DS1016" s="4"/>
      <c r="DT1016" s="6"/>
      <c r="DU1016" s="5"/>
      <c r="DV1016" s="5"/>
      <c r="DW1016" s="4"/>
      <c r="DX1016" s="6"/>
      <c r="DY1016" s="4"/>
      <c r="DZ1016" s="6"/>
      <c r="EA1016" s="5"/>
      <c r="EB1016" s="5"/>
      <c r="EC1016" s="4"/>
      <c r="ED1016" s="6"/>
      <c r="EE1016" s="4"/>
      <c r="EF1016" s="6"/>
      <c r="EG1016" s="5"/>
      <c r="EH1016" s="5"/>
      <c r="EI1016" s="4"/>
      <c r="EJ1016" s="6"/>
      <c r="EK1016" s="4"/>
      <c r="EL1016" s="6"/>
      <c r="EM1016" s="5"/>
      <c r="EN1016" s="5"/>
      <c r="EO1016" s="4"/>
      <c r="EP1016" s="6"/>
      <c r="EQ1016" s="4"/>
      <c r="ER1016" s="6"/>
      <c r="ES1016" s="5"/>
      <c r="ET1016" s="5"/>
      <c r="EU1016" s="4"/>
      <c r="EV1016" s="6"/>
      <c r="EW1016" s="4"/>
      <c r="EX1016" s="6"/>
      <c r="EY1016" s="5"/>
      <c r="EZ1016" s="5"/>
      <c r="FA1016" s="4"/>
      <c r="FB1016" s="6"/>
      <c r="FC1016" s="4"/>
      <c r="FD1016" s="6"/>
      <c r="FE1016" s="5"/>
      <c r="FF1016" s="5"/>
      <c r="FG1016" s="4"/>
      <c r="FH1016" s="6"/>
      <c r="FI1016" s="4"/>
      <c r="FJ1016" s="6"/>
      <c r="FK1016" s="5"/>
      <c r="FL1016" s="5"/>
      <c r="FM1016" s="4"/>
      <c r="FN1016" s="6"/>
      <c r="FO1016" s="4"/>
      <c r="FP1016" s="6"/>
      <c r="FQ1016" s="5"/>
      <c r="FR1016" s="5"/>
      <c r="FS1016" s="4"/>
      <c r="FT1016" s="6"/>
      <c r="FU1016" s="4"/>
      <c r="FV1016" s="6"/>
      <c r="FW1016" s="5"/>
      <c r="FX1016" s="5"/>
      <c r="FY1016" s="4"/>
      <c r="FZ1016" s="6"/>
      <c r="GA1016" s="4"/>
      <c r="GB1016" s="6"/>
      <c r="GC1016" s="5"/>
      <c r="GD1016" s="5"/>
      <c r="GE1016" s="4"/>
      <c r="GF1016" s="6"/>
      <c r="GG1016" s="4"/>
      <c r="GH1016" s="6"/>
      <c r="GI1016" s="5"/>
      <c r="GJ1016" s="5"/>
      <c r="GK1016" s="4"/>
      <c r="GL1016" s="6"/>
      <c r="GM1016" s="4"/>
      <c r="GN1016" s="6"/>
      <c r="GO1016" s="5"/>
      <c r="GP1016" s="5"/>
      <c r="GQ1016" s="4"/>
      <c r="GR1016" s="6"/>
      <c r="GS1016" s="4"/>
      <c r="GT1016" s="6"/>
      <c r="GU1016" s="5"/>
      <c r="GV1016" s="5"/>
      <c r="GW1016" s="4"/>
      <c r="GX1016" s="6"/>
      <c r="GY1016" s="4"/>
      <c r="GZ1016" s="6"/>
      <c r="HA1016" s="5"/>
      <c r="HB1016" s="5"/>
      <c r="HC1016" s="4"/>
      <c r="HD1016" s="6"/>
      <c r="HE1016" s="4"/>
      <c r="HF1016" s="6"/>
      <c r="HG1016" s="5"/>
      <c r="HH1016" s="5"/>
      <c r="HI1016" s="4"/>
      <c r="HJ1016" s="6"/>
      <c r="HK1016" s="4"/>
      <c r="HL1016" s="6"/>
      <c r="HM1016" s="5"/>
      <c r="HN1016" s="5"/>
      <c r="HO1016" s="4"/>
      <c r="HP1016" s="6"/>
      <c r="HQ1016" s="4"/>
      <c r="HR1016" s="6"/>
      <c r="HS1016" s="5"/>
      <c r="HT1016" s="5"/>
      <c r="HU1016" s="4"/>
      <c r="HV1016" s="6"/>
      <c r="HW1016" s="4"/>
      <c r="HX1016" s="6"/>
      <c r="HY1016" s="5"/>
      <c r="HZ1016" s="5"/>
      <c r="IA1016" s="4"/>
      <c r="IB1016" s="6"/>
      <c r="IC1016" s="4"/>
      <c r="ID1016" s="6"/>
      <c r="IE1016" s="5"/>
      <c r="IF1016" s="5"/>
      <c r="IG1016" s="4"/>
      <c r="IH1016" s="6"/>
      <c r="II1016" s="4"/>
      <c r="IJ1016" s="6"/>
      <c r="IK1016" s="5"/>
      <c r="IL1016" s="5"/>
      <c r="IM1016" s="4"/>
      <c r="IN1016" s="6"/>
      <c r="IO1016" s="4"/>
      <c r="IP1016" s="6"/>
      <c r="IQ1016" s="5"/>
      <c r="IR1016" s="5"/>
      <c r="IS1016" s="4"/>
      <c r="IT1016" s="6"/>
      <c r="IU1016" s="4"/>
      <c r="IV1016" s="6"/>
      <c r="IW1016" s="5"/>
      <c r="IX1016" s="5"/>
      <c r="IY1016" s="4"/>
      <c r="IZ1016" s="6"/>
      <c r="JA1016" s="4"/>
      <c r="JB1016" s="6"/>
      <c r="JC1016" s="5"/>
      <c r="JD1016" s="5"/>
      <c r="JE1016" s="4"/>
      <c r="JF1016" s="6"/>
      <c r="JG1016" s="4"/>
      <c r="JH1016" s="6"/>
      <c r="JI1016" s="5"/>
      <c r="JJ1016" s="5"/>
      <c r="JK1016" s="4"/>
      <c r="JL1016" s="6"/>
      <c r="JM1016" s="4"/>
      <c r="JN1016" s="6"/>
      <c r="JO1016" s="5"/>
      <c r="JP1016" s="5"/>
      <c r="JQ1016" s="4"/>
      <c r="JR1016" s="6"/>
      <c r="JS1016" s="4"/>
      <c r="JT1016" s="6"/>
      <c r="JU1016" s="5"/>
      <c r="JV1016" s="5"/>
      <c r="JW1016" s="4"/>
      <c r="JX1016" s="6"/>
      <c r="JY1016" s="4"/>
      <c r="JZ1016" s="6"/>
      <c r="KA1016" s="5"/>
      <c r="KB1016" s="5"/>
      <c r="KC1016" s="4"/>
      <c r="KD1016" s="6"/>
      <c r="KE1016" s="4"/>
      <c r="KF1016" s="6"/>
      <c r="KG1016" s="5"/>
      <c r="KH1016" s="5"/>
      <c r="KI1016" s="4"/>
      <c r="KJ1016" s="6"/>
      <c r="KK1016" s="4"/>
      <c r="KL1016" s="6"/>
      <c r="KM1016" s="5"/>
      <c r="KN1016" s="5"/>
    </row>
    <row r="1017">
      <c r="A1017" s="3" t="s">
        <v>85</v>
      </c>
      <c r="B1017" s="3" t="s">
        <v>814</v>
      </c>
      <c r="C1017" s="3" t="s">
        <v>87</v>
      </c>
      <c r="D1017" s="3" t="s">
        <v>88</v>
      </c>
      <c r="E1017" s="3" t="s">
        <v>831</v>
      </c>
      <c r="F1017" s="3" t="s">
        <v>831</v>
      </c>
      <c r="G1017" s="3" t="s">
        <v>831</v>
      </c>
      <c r="H1017" s="3" t="s">
        <v>129</v>
      </c>
      <c r="I1017" s="3" t="s">
        <v>1350</v>
      </c>
      <c r="J1017" s="3" t="s">
        <v>1407</v>
      </c>
      <c r="K1017" s="4">
        <v>1198</v>
      </c>
      <c r="L1017" s="4">
        <f>=ROUNDDOWN(69.6511627906977,0)</f>
      </c>
      <c r="M1017" s="4"/>
      <c r="N1017" s="5">
        <v>0.5</v>
      </c>
      <c r="O1017" s="4"/>
      <c r="P1017" s="4">
        <f>=ROUNDDOWN({0},0)</f>
      </c>
      <c r="Q1017" s="4"/>
      <c r="R1017" s="5"/>
      <c r="S1017" s="4"/>
      <c r="T1017" s="6"/>
      <c r="U1017" s="4"/>
      <c r="V1017" s="6"/>
      <c r="W1017" s="5"/>
      <c r="X1017" s="5"/>
      <c r="Y1017" s="4"/>
      <c r="Z1017" s="6"/>
      <c r="AA1017" s="4"/>
      <c r="AB1017" s="6"/>
      <c r="AC1017" s="5"/>
      <c r="AD1017" s="5"/>
      <c r="AE1017" s="4"/>
      <c r="AF1017" s="6"/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/>
      <c r="AR1017" s="6"/>
      <c r="AS1017" s="4"/>
      <c r="AT1017" s="6"/>
      <c r="AU1017" s="5"/>
      <c r="AV1017" s="5"/>
      <c r="AW1017" s="4"/>
      <c r="AX1017" s="6"/>
      <c r="AY1017" s="4"/>
      <c r="AZ1017" s="6"/>
      <c r="BA1017" s="5"/>
      <c r="BB1017" s="5"/>
      <c r="BC1017" s="4"/>
      <c r="BD1017" s="6"/>
      <c r="BE1017" s="4"/>
      <c r="BF1017" s="6"/>
      <c r="BG1017" s="5"/>
      <c r="BH1017" s="5"/>
      <c r="BI1017" s="4"/>
      <c r="BJ1017" s="6"/>
      <c r="BK1017" s="4"/>
      <c r="BL1017" s="6"/>
      <c r="BM1017" s="5"/>
      <c r="BN1017" s="5"/>
      <c r="BO1017" s="4"/>
      <c r="BP1017" s="6"/>
      <c r="BQ1017" s="4"/>
      <c r="BR1017" s="6"/>
      <c r="BS1017" s="5"/>
      <c r="BT1017" s="5"/>
      <c r="BU1017" s="4"/>
      <c r="BV1017" s="6"/>
      <c r="BW1017" s="4"/>
      <c r="BX1017" s="6"/>
      <c r="BY1017" s="5"/>
      <c r="BZ1017" s="5"/>
      <c r="CA1017" s="4"/>
      <c r="CB1017" s="6"/>
      <c r="CC1017" s="4"/>
      <c r="CD1017" s="6"/>
      <c r="CE1017" s="5"/>
      <c r="CF1017" s="5"/>
      <c r="CG1017" s="4"/>
      <c r="CH1017" s="6"/>
      <c r="CI1017" s="4"/>
      <c r="CJ1017" s="6"/>
      <c r="CK1017" s="5"/>
      <c r="CL1017" s="5"/>
      <c r="CM1017" s="4"/>
      <c r="CN1017" s="6"/>
      <c r="CO1017" s="4"/>
      <c r="CP1017" s="6"/>
      <c r="CQ1017" s="5"/>
      <c r="CR1017" s="5"/>
      <c r="CS1017" s="4"/>
      <c r="CT1017" s="6"/>
      <c r="CU1017" s="4"/>
      <c r="CV1017" s="6"/>
      <c r="CW1017" s="5"/>
      <c r="CX1017" s="5"/>
      <c r="CY1017" s="4"/>
      <c r="CZ1017" s="6"/>
      <c r="DA1017" s="4"/>
      <c r="DB1017" s="6"/>
      <c r="DC1017" s="5"/>
      <c r="DD1017" s="5"/>
      <c r="DE1017" s="4"/>
      <c r="DF1017" s="6"/>
      <c r="DG1017" s="4"/>
      <c r="DH1017" s="6"/>
      <c r="DI1017" s="5"/>
      <c r="DJ1017" s="5"/>
      <c r="DK1017" s="4"/>
      <c r="DL1017" s="6"/>
      <c r="DM1017" s="4"/>
      <c r="DN1017" s="6"/>
      <c r="DO1017" s="5"/>
      <c r="DP1017" s="5"/>
      <c r="DQ1017" s="4"/>
      <c r="DR1017" s="6"/>
      <c r="DS1017" s="4"/>
      <c r="DT1017" s="6"/>
      <c r="DU1017" s="5"/>
      <c r="DV1017" s="5"/>
      <c r="DW1017" s="4"/>
      <c r="DX1017" s="6"/>
      <c r="DY1017" s="4"/>
      <c r="DZ1017" s="6"/>
      <c r="EA1017" s="5"/>
      <c r="EB1017" s="5"/>
      <c r="EC1017" s="4"/>
      <c r="ED1017" s="6"/>
      <c r="EE1017" s="4"/>
      <c r="EF1017" s="6"/>
      <c r="EG1017" s="5"/>
      <c r="EH1017" s="5"/>
      <c r="EI1017" s="4"/>
      <c r="EJ1017" s="6"/>
      <c r="EK1017" s="4"/>
      <c r="EL1017" s="6"/>
      <c r="EM1017" s="5"/>
      <c r="EN1017" s="5"/>
      <c r="EO1017" s="4"/>
      <c r="EP1017" s="6"/>
      <c r="EQ1017" s="4"/>
      <c r="ER1017" s="6"/>
      <c r="ES1017" s="5"/>
      <c r="ET1017" s="5"/>
      <c r="EU1017" s="4"/>
      <c r="EV1017" s="6"/>
      <c r="EW1017" s="4"/>
      <c r="EX1017" s="6"/>
      <c r="EY1017" s="5"/>
      <c r="EZ1017" s="5"/>
      <c r="FA1017" s="4"/>
      <c r="FB1017" s="6"/>
      <c r="FC1017" s="4"/>
      <c r="FD1017" s="6"/>
      <c r="FE1017" s="5"/>
      <c r="FF1017" s="5"/>
      <c r="FG1017" s="4"/>
      <c r="FH1017" s="6"/>
      <c r="FI1017" s="4"/>
      <c r="FJ1017" s="6"/>
      <c r="FK1017" s="5"/>
      <c r="FL1017" s="5"/>
      <c r="FM1017" s="4"/>
      <c r="FN1017" s="6"/>
      <c r="FO1017" s="4"/>
      <c r="FP1017" s="6"/>
      <c r="FQ1017" s="5"/>
      <c r="FR1017" s="5"/>
      <c r="FS1017" s="4"/>
      <c r="FT1017" s="6"/>
      <c r="FU1017" s="4"/>
      <c r="FV1017" s="6"/>
      <c r="FW1017" s="5"/>
      <c r="FX1017" s="5"/>
      <c r="FY1017" s="4"/>
      <c r="FZ1017" s="6"/>
      <c r="GA1017" s="4"/>
      <c r="GB1017" s="6"/>
      <c r="GC1017" s="5"/>
      <c r="GD1017" s="5"/>
      <c r="GE1017" s="4"/>
      <c r="GF1017" s="6"/>
      <c r="GG1017" s="4"/>
      <c r="GH1017" s="6"/>
      <c r="GI1017" s="5"/>
      <c r="GJ1017" s="5"/>
      <c r="GK1017" s="4"/>
      <c r="GL1017" s="6"/>
      <c r="GM1017" s="4"/>
      <c r="GN1017" s="6"/>
      <c r="GO1017" s="5"/>
      <c r="GP1017" s="5"/>
      <c r="GQ1017" s="4"/>
      <c r="GR1017" s="6"/>
      <c r="GS1017" s="4"/>
      <c r="GT1017" s="6"/>
      <c r="GU1017" s="5"/>
      <c r="GV1017" s="5"/>
      <c r="GW1017" s="4"/>
      <c r="GX1017" s="6"/>
      <c r="GY1017" s="4"/>
      <c r="GZ1017" s="6"/>
      <c r="HA1017" s="5"/>
      <c r="HB1017" s="5"/>
      <c r="HC1017" s="4"/>
      <c r="HD1017" s="6"/>
      <c r="HE1017" s="4"/>
      <c r="HF1017" s="6"/>
      <c r="HG1017" s="5"/>
      <c r="HH1017" s="5"/>
      <c r="HI1017" s="4"/>
      <c r="HJ1017" s="6"/>
      <c r="HK1017" s="4"/>
      <c r="HL1017" s="6"/>
      <c r="HM1017" s="5"/>
      <c r="HN1017" s="5"/>
      <c r="HO1017" s="4"/>
      <c r="HP1017" s="6"/>
      <c r="HQ1017" s="4"/>
      <c r="HR1017" s="6"/>
      <c r="HS1017" s="5"/>
      <c r="HT1017" s="5"/>
      <c r="HU1017" s="4"/>
      <c r="HV1017" s="6"/>
      <c r="HW1017" s="4"/>
      <c r="HX1017" s="6"/>
      <c r="HY1017" s="5"/>
      <c r="HZ1017" s="5"/>
      <c r="IA1017" s="4"/>
      <c r="IB1017" s="6"/>
      <c r="IC1017" s="4"/>
      <c r="ID1017" s="6"/>
      <c r="IE1017" s="5"/>
      <c r="IF1017" s="5"/>
      <c r="IG1017" s="4"/>
      <c r="IH1017" s="6"/>
      <c r="II1017" s="4"/>
      <c r="IJ1017" s="6"/>
      <c r="IK1017" s="5"/>
      <c r="IL1017" s="5"/>
      <c r="IM1017" s="4"/>
      <c r="IN1017" s="6"/>
      <c r="IO1017" s="4"/>
      <c r="IP1017" s="6"/>
      <c r="IQ1017" s="5"/>
      <c r="IR1017" s="5"/>
      <c r="IS1017" s="4"/>
      <c r="IT1017" s="6"/>
      <c r="IU1017" s="4"/>
      <c r="IV1017" s="6"/>
      <c r="IW1017" s="5"/>
      <c r="IX1017" s="5"/>
      <c r="IY1017" s="4"/>
      <c r="IZ1017" s="6"/>
      <c r="JA1017" s="4"/>
      <c r="JB1017" s="6"/>
      <c r="JC1017" s="5"/>
      <c r="JD1017" s="5"/>
      <c r="JE1017" s="4"/>
      <c r="JF1017" s="6"/>
      <c r="JG1017" s="4"/>
      <c r="JH1017" s="6"/>
      <c r="JI1017" s="5"/>
      <c r="JJ1017" s="5"/>
      <c r="JK1017" s="4"/>
      <c r="JL1017" s="6"/>
      <c r="JM1017" s="4"/>
      <c r="JN1017" s="6"/>
      <c r="JO1017" s="5"/>
      <c r="JP1017" s="5"/>
      <c r="JQ1017" s="4"/>
      <c r="JR1017" s="6"/>
      <c r="JS1017" s="4"/>
      <c r="JT1017" s="6"/>
      <c r="JU1017" s="5"/>
      <c r="JV1017" s="5"/>
      <c r="JW1017" s="4"/>
      <c r="JX1017" s="6"/>
      <c r="JY1017" s="4"/>
      <c r="JZ1017" s="6"/>
      <c r="KA1017" s="5"/>
      <c r="KB1017" s="5"/>
      <c r="KC1017" s="4"/>
      <c r="KD1017" s="6"/>
      <c r="KE1017" s="4"/>
      <c r="KF1017" s="6"/>
      <c r="KG1017" s="5"/>
      <c r="KH1017" s="5"/>
      <c r="KI1017" s="4"/>
      <c r="KJ1017" s="6"/>
      <c r="KK1017" s="4"/>
      <c r="KL1017" s="6"/>
      <c r="KM1017" s="5"/>
      <c r="KN1017" s="5"/>
    </row>
    <row r="1018">
      <c r="A1018" s="3" t="s">
        <v>85</v>
      </c>
      <c r="B1018" s="3" t="s">
        <v>814</v>
      </c>
      <c r="C1018" s="3" t="s">
        <v>87</v>
      </c>
      <c r="D1018" s="3" t="s">
        <v>88</v>
      </c>
      <c r="E1018" s="3" t="s">
        <v>277</v>
      </c>
      <c r="F1018" s="3" t="s">
        <v>104</v>
      </c>
      <c r="G1018" s="3" t="s">
        <v>104</v>
      </c>
      <c r="H1018" s="3" t="s">
        <v>104</v>
      </c>
      <c r="I1018" s="3" t="s">
        <v>1308</v>
      </c>
      <c r="J1018" s="3" t="s">
        <v>1400</v>
      </c>
      <c r="K1018" s="4">
        <v>127</v>
      </c>
      <c r="L1018" s="4">
        <f>=ROUNDDOWN(42.3333333333333,0)</f>
      </c>
      <c r="M1018" s="4"/>
      <c r="N1018" s="5"/>
      <c r="O1018" s="4"/>
      <c r="P1018" s="4">
        <f>=ROUNDDOWN({0},0)</f>
      </c>
      <c r="Q1018" s="4"/>
      <c r="R1018" s="5"/>
      <c r="S1018" s="4">
        <v>1</v>
      </c>
      <c r="T1018" s="6">
        <v>44.99</v>
      </c>
      <c r="U1018" s="4"/>
      <c r="V1018" s="6"/>
      <c r="W1018" s="5"/>
      <c r="X1018" s="5"/>
      <c r="Y1018" s="4"/>
      <c r="Z1018" s="6"/>
      <c r="AA1018" s="4"/>
      <c r="AB1018" s="6"/>
      <c r="AC1018" s="5"/>
      <c r="AD1018" s="5"/>
      <c r="AE1018" s="4"/>
      <c r="AF1018" s="6"/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/>
      <c r="AR1018" s="6"/>
      <c r="AS1018" s="4"/>
      <c r="AT1018" s="6"/>
      <c r="AU1018" s="5"/>
      <c r="AV1018" s="5"/>
      <c r="AW1018" s="4"/>
      <c r="AX1018" s="6"/>
      <c r="AY1018" s="4"/>
      <c r="AZ1018" s="6"/>
      <c r="BA1018" s="5"/>
      <c r="BB1018" s="5"/>
      <c r="BC1018" s="4"/>
      <c r="BD1018" s="6"/>
      <c r="BE1018" s="4"/>
      <c r="BF1018" s="6"/>
      <c r="BG1018" s="5"/>
      <c r="BH1018" s="5"/>
      <c r="BI1018" s="4"/>
      <c r="BJ1018" s="6"/>
      <c r="BK1018" s="4"/>
      <c r="BL1018" s="6"/>
      <c r="BM1018" s="5"/>
      <c r="BN1018" s="5"/>
      <c r="BO1018" s="4"/>
      <c r="BP1018" s="6"/>
      <c r="BQ1018" s="4"/>
      <c r="BR1018" s="6"/>
      <c r="BS1018" s="5"/>
      <c r="BT1018" s="5"/>
      <c r="BU1018" s="4"/>
      <c r="BV1018" s="6"/>
      <c r="BW1018" s="4"/>
      <c r="BX1018" s="6"/>
      <c r="BY1018" s="5"/>
      <c r="BZ1018" s="5"/>
      <c r="CA1018" s="4"/>
      <c r="CB1018" s="6"/>
      <c r="CC1018" s="4"/>
      <c r="CD1018" s="6"/>
      <c r="CE1018" s="5"/>
      <c r="CF1018" s="5"/>
      <c r="CG1018" s="4"/>
      <c r="CH1018" s="6"/>
      <c r="CI1018" s="4"/>
      <c r="CJ1018" s="6"/>
      <c r="CK1018" s="5"/>
      <c r="CL1018" s="5"/>
      <c r="CM1018" s="4">
        <v>1</v>
      </c>
      <c r="CN1018" s="6">
        <v>44.99</v>
      </c>
      <c r="CO1018" s="4"/>
      <c r="CP1018" s="6"/>
      <c r="CQ1018" s="5"/>
      <c r="CR1018" s="5"/>
      <c r="CS1018" s="4"/>
      <c r="CT1018" s="6"/>
      <c r="CU1018" s="4"/>
      <c r="CV1018" s="6"/>
      <c r="CW1018" s="5"/>
      <c r="CX1018" s="5"/>
      <c r="CY1018" s="4"/>
      <c r="CZ1018" s="6"/>
      <c r="DA1018" s="4"/>
      <c r="DB1018" s="6"/>
      <c r="DC1018" s="5"/>
      <c r="DD1018" s="5"/>
      <c r="DE1018" s="4"/>
      <c r="DF1018" s="6"/>
      <c r="DG1018" s="4"/>
      <c r="DH1018" s="6"/>
      <c r="DI1018" s="5"/>
      <c r="DJ1018" s="5"/>
      <c r="DK1018" s="4"/>
      <c r="DL1018" s="6"/>
      <c r="DM1018" s="4"/>
      <c r="DN1018" s="6"/>
      <c r="DO1018" s="5"/>
      <c r="DP1018" s="5"/>
      <c r="DQ1018" s="4"/>
      <c r="DR1018" s="6"/>
      <c r="DS1018" s="4"/>
      <c r="DT1018" s="6"/>
      <c r="DU1018" s="5"/>
      <c r="DV1018" s="5"/>
      <c r="DW1018" s="4"/>
      <c r="DX1018" s="6"/>
      <c r="DY1018" s="4"/>
      <c r="DZ1018" s="6"/>
      <c r="EA1018" s="5"/>
      <c r="EB1018" s="5"/>
      <c r="EC1018" s="4"/>
      <c r="ED1018" s="6"/>
      <c r="EE1018" s="4"/>
      <c r="EF1018" s="6"/>
      <c r="EG1018" s="5"/>
      <c r="EH1018" s="5"/>
      <c r="EI1018" s="4"/>
      <c r="EJ1018" s="6"/>
      <c r="EK1018" s="4"/>
      <c r="EL1018" s="6"/>
      <c r="EM1018" s="5"/>
      <c r="EN1018" s="5"/>
      <c r="EO1018" s="4"/>
      <c r="EP1018" s="6"/>
      <c r="EQ1018" s="4"/>
      <c r="ER1018" s="6"/>
      <c r="ES1018" s="5"/>
      <c r="ET1018" s="5"/>
      <c r="EU1018" s="4"/>
      <c r="EV1018" s="6"/>
      <c r="EW1018" s="4"/>
      <c r="EX1018" s="6"/>
      <c r="EY1018" s="5"/>
      <c r="EZ1018" s="5"/>
      <c r="FA1018" s="4"/>
      <c r="FB1018" s="6"/>
      <c r="FC1018" s="4"/>
      <c r="FD1018" s="6"/>
      <c r="FE1018" s="5"/>
      <c r="FF1018" s="5"/>
      <c r="FG1018" s="4"/>
      <c r="FH1018" s="6"/>
      <c r="FI1018" s="4"/>
      <c r="FJ1018" s="6"/>
      <c r="FK1018" s="5"/>
      <c r="FL1018" s="5"/>
      <c r="FM1018" s="4"/>
      <c r="FN1018" s="6"/>
      <c r="FO1018" s="4"/>
      <c r="FP1018" s="6"/>
      <c r="FQ1018" s="5"/>
      <c r="FR1018" s="5"/>
      <c r="FS1018" s="4"/>
      <c r="FT1018" s="6"/>
      <c r="FU1018" s="4"/>
      <c r="FV1018" s="6"/>
      <c r="FW1018" s="5"/>
      <c r="FX1018" s="5"/>
      <c r="FY1018" s="4"/>
      <c r="FZ1018" s="6"/>
      <c r="GA1018" s="4"/>
      <c r="GB1018" s="6"/>
      <c r="GC1018" s="5"/>
      <c r="GD1018" s="5"/>
      <c r="GE1018" s="4"/>
      <c r="GF1018" s="6"/>
      <c r="GG1018" s="4"/>
      <c r="GH1018" s="6"/>
      <c r="GI1018" s="5"/>
      <c r="GJ1018" s="5"/>
      <c r="GK1018" s="4"/>
      <c r="GL1018" s="6"/>
      <c r="GM1018" s="4"/>
      <c r="GN1018" s="6"/>
      <c r="GO1018" s="5"/>
      <c r="GP1018" s="5"/>
      <c r="GQ1018" s="4"/>
      <c r="GR1018" s="6"/>
      <c r="GS1018" s="4"/>
      <c r="GT1018" s="6"/>
      <c r="GU1018" s="5"/>
      <c r="GV1018" s="5"/>
      <c r="GW1018" s="4"/>
      <c r="GX1018" s="6"/>
      <c r="GY1018" s="4"/>
      <c r="GZ1018" s="6"/>
      <c r="HA1018" s="5"/>
      <c r="HB1018" s="5"/>
      <c r="HC1018" s="4"/>
      <c r="HD1018" s="6"/>
      <c r="HE1018" s="4"/>
      <c r="HF1018" s="6"/>
      <c r="HG1018" s="5"/>
      <c r="HH1018" s="5"/>
      <c r="HI1018" s="4"/>
      <c r="HJ1018" s="6"/>
      <c r="HK1018" s="4"/>
      <c r="HL1018" s="6"/>
      <c r="HM1018" s="5"/>
      <c r="HN1018" s="5"/>
      <c r="HO1018" s="4"/>
      <c r="HP1018" s="6"/>
      <c r="HQ1018" s="4"/>
      <c r="HR1018" s="6"/>
      <c r="HS1018" s="5"/>
      <c r="HT1018" s="5"/>
      <c r="HU1018" s="4"/>
      <c r="HV1018" s="6"/>
      <c r="HW1018" s="4"/>
      <c r="HX1018" s="6"/>
      <c r="HY1018" s="5"/>
      <c r="HZ1018" s="5"/>
      <c r="IA1018" s="4"/>
      <c r="IB1018" s="6"/>
      <c r="IC1018" s="4"/>
      <c r="ID1018" s="6"/>
      <c r="IE1018" s="5"/>
      <c r="IF1018" s="5"/>
      <c r="IG1018" s="4"/>
      <c r="IH1018" s="6"/>
      <c r="II1018" s="4"/>
      <c r="IJ1018" s="6"/>
      <c r="IK1018" s="5"/>
      <c r="IL1018" s="5"/>
      <c r="IM1018" s="4"/>
      <c r="IN1018" s="6"/>
      <c r="IO1018" s="4"/>
      <c r="IP1018" s="6"/>
      <c r="IQ1018" s="5"/>
      <c r="IR1018" s="5"/>
      <c r="IS1018" s="4"/>
      <c r="IT1018" s="6"/>
      <c r="IU1018" s="4"/>
      <c r="IV1018" s="6"/>
      <c r="IW1018" s="5"/>
      <c r="IX1018" s="5"/>
      <c r="IY1018" s="4"/>
      <c r="IZ1018" s="6"/>
      <c r="JA1018" s="4"/>
      <c r="JB1018" s="6"/>
      <c r="JC1018" s="5"/>
      <c r="JD1018" s="5"/>
      <c r="JE1018" s="4"/>
      <c r="JF1018" s="6"/>
      <c r="JG1018" s="4"/>
      <c r="JH1018" s="6"/>
      <c r="JI1018" s="5"/>
      <c r="JJ1018" s="5"/>
      <c r="JK1018" s="4"/>
      <c r="JL1018" s="6"/>
      <c r="JM1018" s="4"/>
      <c r="JN1018" s="6"/>
      <c r="JO1018" s="5"/>
      <c r="JP1018" s="5"/>
      <c r="JQ1018" s="4"/>
      <c r="JR1018" s="6"/>
      <c r="JS1018" s="4"/>
      <c r="JT1018" s="6"/>
      <c r="JU1018" s="5"/>
      <c r="JV1018" s="5"/>
      <c r="JW1018" s="4"/>
      <c r="JX1018" s="6"/>
      <c r="JY1018" s="4"/>
      <c r="JZ1018" s="6"/>
      <c r="KA1018" s="5"/>
      <c r="KB1018" s="5"/>
      <c r="KC1018" s="4"/>
      <c r="KD1018" s="6"/>
      <c r="KE1018" s="4"/>
      <c r="KF1018" s="6"/>
      <c r="KG1018" s="5"/>
      <c r="KH1018" s="5"/>
      <c r="KI1018" s="4"/>
      <c r="KJ1018" s="6"/>
      <c r="KK1018" s="4"/>
      <c r="KL1018" s="6"/>
      <c r="KM1018" s="5"/>
      <c r="KN1018" s="5"/>
    </row>
    <row r="1019">
      <c r="A1019" s="3" t="s">
        <v>85</v>
      </c>
      <c r="B1019" s="3" t="s">
        <v>814</v>
      </c>
      <c r="C1019" s="3" t="s">
        <v>87</v>
      </c>
      <c r="D1019" s="3" t="s">
        <v>88</v>
      </c>
      <c r="E1019" s="3" t="s">
        <v>824</v>
      </c>
      <c r="F1019" s="3" t="s">
        <v>104</v>
      </c>
      <c r="G1019" s="3" t="s">
        <v>104</v>
      </c>
      <c r="H1019" s="3" t="s">
        <v>104</v>
      </c>
      <c r="I1019" s="3" t="s">
        <v>1320</v>
      </c>
      <c r="J1019" s="3" t="s">
        <v>1400</v>
      </c>
      <c r="K1019" s="4">
        <v>2940</v>
      </c>
      <c r="L1019" s="4">
        <f>=ROUNDDOWN(367.5,0)</f>
      </c>
      <c r="M1019" s="4"/>
      <c r="N1019" s="5"/>
      <c r="O1019" s="4"/>
      <c r="P1019" s="4">
        <f>=ROUNDDOWN({0},0)</f>
      </c>
      <c r="Q1019" s="4"/>
      <c r="R1019" s="5"/>
      <c r="S1019" s="4">
        <v>2</v>
      </c>
      <c r="T1019" s="6">
        <v>42.22</v>
      </c>
      <c r="U1019" s="4"/>
      <c r="V1019" s="6"/>
      <c r="W1019" s="5"/>
      <c r="X1019" s="5"/>
      <c r="Y1019" s="4"/>
      <c r="Z1019" s="6"/>
      <c r="AA1019" s="4"/>
      <c r="AB1019" s="6"/>
      <c r="AC1019" s="5"/>
      <c r="AD1019" s="5"/>
      <c r="AE1019" s="4"/>
      <c r="AF1019" s="6"/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/>
      <c r="AR1019" s="6"/>
      <c r="AS1019" s="4"/>
      <c r="AT1019" s="6"/>
      <c r="AU1019" s="5"/>
      <c r="AV1019" s="5"/>
      <c r="AW1019" s="4"/>
      <c r="AX1019" s="6"/>
      <c r="AY1019" s="4"/>
      <c r="AZ1019" s="6"/>
      <c r="BA1019" s="5"/>
      <c r="BB1019" s="5"/>
      <c r="BC1019" s="4"/>
      <c r="BD1019" s="6"/>
      <c r="BE1019" s="4"/>
      <c r="BF1019" s="6"/>
      <c r="BG1019" s="5"/>
      <c r="BH1019" s="5"/>
      <c r="BI1019" s="4"/>
      <c r="BJ1019" s="6"/>
      <c r="BK1019" s="4"/>
      <c r="BL1019" s="6"/>
      <c r="BM1019" s="5"/>
      <c r="BN1019" s="5"/>
      <c r="BO1019" s="4"/>
      <c r="BP1019" s="6"/>
      <c r="BQ1019" s="4"/>
      <c r="BR1019" s="6"/>
      <c r="BS1019" s="5"/>
      <c r="BT1019" s="5"/>
      <c r="BU1019" s="4">
        <v>2</v>
      </c>
      <c r="BV1019" s="6">
        <v>42.22</v>
      </c>
      <c r="BW1019" s="4"/>
      <c r="BX1019" s="6"/>
      <c r="BY1019" s="5"/>
      <c r="BZ1019" s="5"/>
      <c r="CA1019" s="4"/>
      <c r="CB1019" s="6"/>
      <c r="CC1019" s="4"/>
      <c r="CD1019" s="6"/>
      <c r="CE1019" s="5"/>
      <c r="CF1019" s="5"/>
      <c r="CG1019" s="4"/>
      <c r="CH1019" s="6"/>
      <c r="CI1019" s="4"/>
      <c r="CJ1019" s="6"/>
      <c r="CK1019" s="5"/>
      <c r="CL1019" s="5"/>
      <c r="CM1019" s="4"/>
      <c r="CN1019" s="6"/>
      <c r="CO1019" s="4"/>
      <c r="CP1019" s="6"/>
      <c r="CQ1019" s="5"/>
      <c r="CR1019" s="5"/>
      <c r="CS1019" s="4"/>
      <c r="CT1019" s="6"/>
      <c r="CU1019" s="4"/>
      <c r="CV1019" s="6"/>
      <c r="CW1019" s="5"/>
      <c r="CX1019" s="5"/>
      <c r="CY1019" s="4"/>
      <c r="CZ1019" s="6"/>
      <c r="DA1019" s="4"/>
      <c r="DB1019" s="6"/>
      <c r="DC1019" s="5"/>
      <c r="DD1019" s="5"/>
      <c r="DE1019" s="4"/>
      <c r="DF1019" s="6"/>
      <c r="DG1019" s="4"/>
      <c r="DH1019" s="6"/>
      <c r="DI1019" s="5"/>
      <c r="DJ1019" s="5"/>
      <c r="DK1019" s="4"/>
      <c r="DL1019" s="6"/>
      <c r="DM1019" s="4"/>
      <c r="DN1019" s="6"/>
      <c r="DO1019" s="5"/>
      <c r="DP1019" s="5"/>
      <c r="DQ1019" s="4"/>
      <c r="DR1019" s="6"/>
      <c r="DS1019" s="4"/>
      <c r="DT1019" s="6"/>
      <c r="DU1019" s="5"/>
      <c r="DV1019" s="5"/>
      <c r="DW1019" s="4"/>
      <c r="DX1019" s="6"/>
      <c r="DY1019" s="4"/>
      <c r="DZ1019" s="6"/>
      <c r="EA1019" s="5"/>
      <c r="EB1019" s="5"/>
      <c r="EC1019" s="4"/>
      <c r="ED1019" s="6"/>
      <c r="EE1019" s="4"/>
      <c r="EF1019" s="6"/>
      <c r="EG1019" s="5"/>
      <c r="EH1019" s="5"/>
      <c r="EI1019" s="4"/>
      <c r="EJ1019" s="6"/>
      <c r="EK1019" s="4"/>
      <c r="EL1019" s="6"/>
      <c r="EM1019" s="5"/>
      <c r="EN1019" s="5"/>
      <c r="EO1019" s="4"/>
      <c r="EP1019" s="6"/>
      <c r="EQ1019" s="4"/>
      <c r="ER1019" s="6"/>
      <c r="ES1019" s="5"/>
      <c r="ET1019" s="5"/>
      <c r="EU1019" s="4"/>
      <c r="EV1019" s="6"/>
      <c r="EW1019" s="4"/>
      <c r="EX1019" s="6"/>
      <c r="EY1019" s="5"/>
      <c r="EZ1019" s="5"/>
      <c r="FA1019" s="4"/>
      <c r="FB1019" s="6"/>
      <c r="FC1019" s="4"/>
      <c r="FD1019" s="6"/>
      <c r="FE1019" s="5"/>
      <c r="FF1019" s="5"/>
      <c r="FG1019" s="4"/>
      <c r="FH1019" s="6"/>
      <c r="FI1019" s="4"/>
      <c r="FJ1019" s="6"/>
      <c r="FK1019" s="5"/>
      <c r="FL1019" s="5"/>
      <c r="FM1019" s="4"/>
      <c r="FN1019" s="6"/>
      <c r="FO1019" s="4"/>
      <c r="FP1019" s="6"/>
      <c r="FQ1019" s="5"/>
      <c r="FR1019" s="5"/>
      <c r="FS1019" s="4"/>
      <c r="FT1019" s="6"/>
      <c r="FU1019" s="4"/>
      <c r="FV1019" s="6"/>
      <c r="FW1019" s="5"/>
      <c r="FX1019" s="5"/>
      <c r="FY1019" s="4"/>
      <c r="FZ1019" s="6"/>
      <c r="GA1019" s="4"/>
      <c r="GB1019" s="6"/>
      <c r="GC1019" s="5"/>
      <c r="GD1019" s="5"/>
      <c r="GE1019" s="4"/>
      <c r="GF1019" s="6"/>
      <c r="GG1019" s="4"/>
      <c r="GH1019" s="6"/>
      <c r="GI1019" s="5"/>
      <c r="GJ1019" s="5"/>
      <c r="GK1019" s="4"/>
      <c r="GL1019" s="6"/>
      <c r="GM1019" s="4"/>
      <c r="GN1019" s="6"/>
      <c r="GO1019" s="5"/>
      <c r="GP1019" s="5"/>
      <c r="GQ1019" s="4"/>
      <c r="GR1019" s="6"/>
      <c r="GS1019" s="4"/>
      <c r="GT1019" s="6"/>
      <c r="GU1019" s="5"/>
      <c r="GV1019" s="5"/>
      <c r="GW1019" s="4"/>
      <c r="GX1019" s="6"/>
      <c r="GY1019" s="4"/>
      <c r="GZ1019" s="6"/>
      <c r="HA1019" s="5"/>
      <c r="HB1019" s="5"/>
      <c r="HC1019" s="4"/>
      <c r="HD1019" s="6"/>
      <c r="HE1019" s="4"/>
      <c r="HF1019" s="6"/>
      <c r="HG1019" s="5"/>
      <c r="HH1019" s="5"/>
      <c r="HI1019" s="4"/>
      <c r="HJ1019" s="6"/>
      <c r="HK1019" s="4"/>
      <c r="HL1019" s="6"/>
      <c r="HM1019" s="5"/>
      <c r="HN1019" s="5"/>
      <c r="HO1019" s="4"/>
      <c r="HP1019" s="6"/>
      <c r="HQ1019" s="4"/>
      <c r="HR1019" s="6"/>
      <c r="HS1019" s="5"/>
      <c r="HT1019" s="5"/>
      <c r="HU1019" s="4"/>
      <c r="HV1019" s="6"/>
      <c r="HW1019" s="4"/>
      <c r="HX1019" s="6"/>
      <c r="HY1019" s="5"/>
      <c r="HZ1019" s="5"/>
      <c r="IA1019" s="4"/>
      <c r="IB1019" s="6"/>
      <c r="IC1019" s="4"/>
      <c r="ID1019" s="6"/>
      <c r="IE1019" s="5"/>
      <c r="IF1019" s="5"/>
      <c r="IG1019" s="4"/>
      <c r="IH1019" s="6"/>
      <c r="II1019" s="4"/>
      <c r="IJ1019" s="6"/>
      <c r="IK1019" s="5"/>
      <c r="IL1019" s="5"/>
      <c r="IM1019" s="4"/>
      <c r="IN1019" s="6"/>
      <c r="IO1019" s="4"/>
      <c r="IP1019" s="6"/>
      <c r="IQ1019" s="5"/>
      <c r="IR1019" s="5"/>
      <c r="IS1019" s="4"/>
      <c r="IT1019" s="6"/>
      <c r="IU1019" s="4"/>
      <c r="IV1019" s="6"/>
      <c r="IW1019" s="5"/>
      <c r="IX1019" s="5"/>
      <c r="IY1019" s="4"/>
      <c r="IZ1019" s="6"/>
      <c r="JA1019" s="4"/>
      <c r="JB1019" s="6"/>
      <c r="JC1019" s="5"/>
      <c r="JD1019" s="5"/>
      <c r="JE1019" s="4"/>
      <c r="JF1019" s="6"/>
      <c r="JG1019" s="4"/>
      <c r="JH1019" s="6"/>
      <c r="JI1019" s="5"/>
      <c r="JJ1019" s="5"/>
      <c r="JK1019" s="4"/>
      <c r="JL1019" s="6"/>
      <c r="JM1019" s="4"/>
      <c r="JN1019" s="6"/>
      <c r="JO1019" s="5"/>
      <c r="JP1019" s="5"/>
      <c r="JQ1019" s="4"/>
      <c r="JR1019" s="6"/>
      <c r="JS1019" s="4"/>
      <c r="JT1019" s="6"/>
      <c r="JU1019" s="5"/>
      <c r="JV1019" s="5"/>
      <c r="JW1019" s="4"/>
      <c r="JX1019" s="6"/>
      <c r="JY1019" s="4"/>
      <c r="JZ1019" s="6"/>
      <c r="KA1019" s="5"/>
      <c r="KB1019" s="5"/>
      <c r="KC1019" s="4"/>
      <c r="KD1019" s="6"/>
      <c r="KE1019" s="4"/>
      <c r="KF1019" s="6"/>
      <c r="KG1019" s="5"/>
      <c r="KH1019" s="5"/>
      <c r="KI1019" s="4"/>
      <c r="KJ1019" s="6"/>
      <c r="KK1019" s="4"/>
      <c r="KL1019" s="6"/>
      <c r="KM1019" s="5"/>
      <c r="KN1019" s="5"/>
    </row>
    <row r="1020">
      <c r="A1020" s="3" t="s">
        <v>85</v>
      </c>
      <c r="B1020" s="3" t="s">
        <v>814</v>
      </c>
      <c r="C1020" s="3" t="s">
        <v>87</v>
      </c>
      <c r="D1020" s="3" t="s">
        <v>88</v>
      </c>
      <c r="E1020" s="3" t="s">
        <v>824</v>
      </c>
      <c r="F1020" s="3" t="s">
        <v>824</v>
      </c>
      <c r="G1020" s="3" t="s">
        <v>824</v>
      </c>
      <c r="H1020" s="3" t="s">
        <v>104</v>
      </c>
      <c r="I1020" s="3" t="s">
        <v>1320</v>
      </c>
      <c r="J1020" s="3" t="s">
        <v>1400</v>
      </c>
      <c r="K1020" s="4">
        <v>203</v>
      </c>
      <c r="L1020" s="4">
        <f>=ROUNDDOWN(20.3,0)</f>
      </c>
      <c r="M1020" s="4"/>
      <c r="N1020" s="5"/>
      <c r="O1020" s="4"/>
      <c r="P1020" s="4">
        <f>=ROUNDDOWN({0},0)</f>
      </c>
      <c r="Q1020" s="4"/>
      <c r="R1020" s="5"/>
      <c r="S1020" s="4"/>
      <c r="T1020" s="6"/>
      <c r="U1020" s="4"/>
      <c r="V1020" s="6"/>
      <c r="W1020" s="5"/>
      <c r="X1020" s="5"/>
      <c r="Y1020" s="4"/>
      <c r="Z1020" s="6"/>
      <c r="AA1020" s="4"/>
      <c r="AB1020" s="6"/>
      <c r="AC1020" s="5"/>
      <c r="AD1020" s="5"/>
      <c r="AE1020" s="4"/>
      <c r="AF1020" s="6"/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  <c r="AW1020" s="4"/>
      <c r="AX1020" s="6"/>
      <c r="AY1020" s="4"/>
      <c r="AZ1020" s="6"/>
      <c r="BA1020" s="5"/>
      <c r="BB1020" s="5"/>
      <c r="BC1020" s="4"/>
      <c r="BD1020" s="6"/>
      <c r="BE1020" s="4"/>
      <c r="BF1020" s="6"/>
      <c r="BG1020" s="5"/>
      <c r="BH1020" s="5"/>
      <c r="BI1020" s="4"/>
      <c r="BJ1020" s="6"/>
      <c r="BK1020" s="4"/>
      <c r="BL1020" s="6"/>
      <c r="BM1020" s="5"/>
      <c r="BN1020" s="5"/>
      <c r="BO1020" s="4"/>
      <c r="BP1020" s="6"/>
      <c r="BQ1020" s="4"/>
      <c r="BR1020" s="6"/>
      <c r="BS1020" s="5"/>
      <c r="BT1020" s="5"/>
      <c r="BU1020" s="4"/>
      <c r="BV1020" s="6"/>
      <c r="BW1020" s="4"/>
      <c r="BX1020" s="6"/>
      <c r="BY1020" s="5"/>
      <c r="BZ1020" s="5"/>
      <c r="CA1020" s="4"/>
      <c r="CB1020" s="6"/>
      <c r="CC1020" s="4"/>
      <c r="CD1020" s="6"/>
      <c r="CE1020" s="5"/>
      <c r="CF1020" s="5"/>
      <c r="CG1020" s="4"/>
      <c r="CH1020" s="6"/>
      <c r="CI1020" s="4"/>
      <c r="CJ1020" s="6"/>
      <c r="CK1020" s="5"/>
      <c r="CL1020" s="5"/>
      <c r="CM1020" s="4"/>
      <c r="CN1020" s="6"/>
      <c r="CO1020" s="4"/>
      <c r="CP1020" s="6"/>
      <c r="CQ1020" s="5"/>
      <c r="CR1020" s="5"/>
      <c r="CS1020" s="4"/>
      <c r="CT1020" s="6"/>
      <c r="CU1020" s="4"/>
      <c r="CV1020" s="6"/>
      <c r="CW1020" s="5"/>
      <c r="CX1020" s="5"/>
      <c r="CY1020" s="4"/>
      <c r="CZ1020" s="6"/>
      <c r="DA1020" s="4"/>
      <c r="DB1020" s="6"/>
      <c r="DC1020" s="5"/>
      <c r="DD1020" s="5"/>
      <c r="DE1020" s="4"/>
      <c r="DF1020" s="6"/>
      <c r="DG1020" s="4"/>
      <c r="DH1020" s="6"/>
      <c r="DI1020" s="5"/>
      <c r="DJ1020" s="5"/>
      <c r="DK1020" s="4"/>
      <c r="DL1020" s="6"/>
      <c r="DM1020" s="4"/>
      <c r="DN1020" s="6"/>
      <c r="DO1020" s="5"/>
      <c r="DP1020" s="5"/>
      <c r="DQ1020" s="4"/>
      <c r="DR1020" s="6"/>
      <c r="DS1020" s="4"/>
      <c r="DT1020" s="6"/>
      <c r="DU1020" s="5"/>
      <c r="DV1020" s="5"/>
      <c r="DW1020" s="4"/>
      <c r="DX1020" s="6"/>
      <c r="DY1020" s="4"/>
      <c r="DZ1020" s="6"/>
      <c r="EA1020" s="5"/>
      <c r="EB1020" s="5"/>
      <c r="EC1020" s="4"/>
      <c r="ED1020" s="6"/>
      <c r="EE1020" s="4"/>
      <c r="EF1020" s="6"/>
      <c r="EG1020" s="5"/>
      <c r="EH1020" s="5"/>
      <c r="EI1020" s="4"/>
      <c r="EJ1020" s="6"/>
      <c r="EK1020" s="4"/>
      <c r="EL1020" s="6"/>
      <c r="EM1020" s="5"/>
      <c r="EN1020" s="5"/>
      <c r="EO1020" s="4"/>
      <c r="EP1020" s="6"/>
      <c r="EQ1020" s="4"/>
      <c r="ER1020" s="6"/>
      <c r="ES1020" s="5"/>
      <c r="ET1020" s="5"/>
      <c r="EU1020" s="4"/>
      <c r="EV1020" s="6"/>
      <c r="EW1020" s="4"/>
      <c r="EX1020" s="6"/>
      <c r="EY1020" s="5"/>
      <c r="EZ1020" s="5"/>
      <c r="FA1020" s="4"/>
      <c r="FB1020" s="6"/>
      <c r="FC1020" s="4"/>
      <c r="FD1020" s="6"/>
      <c r="FE1020" s="5"/>
      <c r="FF1020" s="5"/>
      <c r="FG1020" s="4"/>
      <c r="FH1020" s="6"/>
      <c r="FI1020" s="4"/>
      <c r="FJ1020" s="6"/>
      <c r="FK1020" s="5"/>
      <c r="FL1020" s="5"/>
      <c r="FM1020" s="4"/>
      <c r="FN1020" s="6"/>
      <c r="FO1020" s="4"/>
      <c r="FP1020" s="6"/>
      <c r="FQ1020" s="5"/>
      <c r="FR1020" s="5"/>
      <c r="FS1020" s="4"/>
      <c r="FT1020" s="6"/>
      <c r="FU1020" s="4"/>
      <c r="FV1020" s="6"/>
      <c r="FW1020" s="5"/>
      <c r="FX1020" s="5"/>
      <c r="FY1020" s="4"/>
      <c r="FZ1020" s="6"/>
      <c r="GA1020" s="4"/>
      <c r="GB1020" s="6"/>
      <c r="GC1020" s="5"/>
      <c r="GD1020" s="5"/>
      <c r="GE1020" s="4"/>
      <c r="GF1020" s="6"/>
      <c r="GG1020" s="4"/>
      <c r="GH1020" s="6"/>
      <c r="GI1020" s="5"/>
      <c r="GJ1020" s="5"/>
      <c r="GK1020" s="4"/>
      <c r="GL1020" s="6"/>
      <c r="GM1020" s="4"/>
      <c r="GN1020" s="6"/>
      <c r="GO1020" s="5"/>
      <c r="GP1020" s="5"/>
      <c r="GQ1020" s="4"/>
      <c r="GR1020" s="6"/>
      <c r="GS1020" s="4"/>
      <c r="GT1020" s="6"/>
      <c r="GU1020" s="5"/>
      <c r="GV1020" s="5"/>
      <c r="GW1020" s="4"/>
      <c r="GX1020" s="6"/>
      <c r="GY1020" s="4"/>
      <c r="GZ1020" s="6"/>
      <c r="HA1020" s="5"/>
      <c r="HB1020" s="5"/>
      <c r="HC1020" s="4"/>
      <c r="HD1020" s="6"/>
      <c r="HE1020" s="4"/>
      <c r="HF1020" s="6"/>
      <c r="HG1020" s="5"/>
      <c r="HH1020" s="5"/>
      <c r="HI1020" s="4"/>
      <c r="HJ1020" s="6"/>
      <c r="HK1020" s="4"/>
      <c r="HL1020" s="6"/>
      <c r="HM1020" s="5"/>
      <c r="HN1020" s="5"/>
      <c r="HO1020" s="4"/>
      <c r="HP1020" s="6"/>
      <c r="HQ1020" s="4"/>
      <c r="HR1020" s="6"/>
      <c r="HS1020" s="5"/>
      <c r="HT1020" s="5"/>
      <c r="HU1020" s="4"/>
      <c r="HV1020" s="6"/>
      <c r="HW1020" s="4"/>
      <c r="HX1020" s="6"/>
      <c r="HY1020" s="5"/>
      <c r="HZ1020" s="5"/>
      <c r="IA1020" s="4"/>
      <c r="IB1020" s="6"/>
      <c r="IC1020" s="4"/>
      <c r="ID1020" s="6"/>
      <c r="IE1020" s="5"/>
      <c r="IF1020" s="5"/>
      <c r="IG1020" s="4"/>
      <c r="IH1020" s="6"/>
      <c r="II1020" s="4"/>
      <c r="IJ1020" s="6"/>
      <c r="IK1020" s="5"/>
      <c r="IL1020" s="5"/>
      <c r="IM1020" s="4"/>
      <c r="IN1020" s="6"/>
      <c r="IO1020" s="4"/>
      <c r="IP1020" s="6"/>
      <c r="IQ1020" s="5"/>
      <c r="IR1020" s="5"/>
      <c r="IS1020" s="4"/>
      <c r="IT1020" s="6"/>
      <c r="IU1020" s="4"/>
      <c r="IV1020" s="6"/>
      <c r="IW1020" s="5"/>
      <c r="IX1020" s="5"/>
      <c r="IY1020" s="4"/>
      <c r="IZ1020" s="6"/>
      <c r="JA1020" s="4"/>
      <c r="JB1020" s="6"/>
      <c r="JC1020" s="5"/>
      <c r="JD1020" s="5"/>
      <c r="JE1020" s="4"/>
      <c r="JF1020" s="6"/>
      <c r="JG1020" s="4"/>
      <c r="JH1020" s="6"/>
      <c r="JI1020" s="5"/>
      <c r="JJ1020" s="5"/>
      <c r="JK1020" s="4"/>
      <c r="JL1020" s="6"/>
      <c r="JM1020" s="4"/>
      <c r="JN1020" s="6"/>
      <c r="JO1020" s="5"/>
      <c r="JP1020" s="5"/>
      <c r="JQ1020" s="4"/>
      <c r="JR1020" s="6"/>
      <c r="JS1020" s="4"/>
      <c r="JT1020" s="6"/>
      <c r="JU1020" s="5"/>
      <c r="JV1020" s="5"/>
      <c r="JW1020" s="4"/>
      <c r="JX1020" s="6"/>
      <c r="JY1020" s="4"/>
      <c r="JZ1020" s="6"/>
      <c r="KA1020" s="5"/>
      <c r="KB1020" s="5"/>
      <c r="KC1020" s="4"/>
      <c r="KD1020" s="6"/>
      <c r="KE1020" s="4"/>
      <c r="KF1020" s="6"/>
      <c r="KG1020" s="5"/>
      <c r="KH1020" s="5"/>
      <c r="KI1020" s="4"/>
      <c r="KJ1020" s="6"/>
      <c r="KK1020" s="4"/>
      <c r="KL1020" s="6"/>
      <c r="KM1020" s="5"/>
      <c r="KN1020" s="5"/>
    </row>
    <row r="1021">
      <c r="A1021" s="3" t="s">
        <v>85</v>
      </c>
      <c r="B1021" s="3" t="s">
        <v>814</v>
      </c>
      <c r="C1021" s="3" t="s">
        <v>87</v>
      </c>
      <c r="D1021" s="3" t="s">
        <v>88</v>
      </c>
      <c r="E1021" s="3" t="s">
        <v>478</v>
      </c>
      <c r="F1021" s="3" t="s">
        <v>478</v>
      </c>
      <c r="G1021" s="3" t="s">
        <v>478</v>
      </c>
      <c r="H1021" s="3" t="s">
        <v>98</v>
      </c>
      <c r="I1021" s="3" t="s">
        <v>1311</v>
      </c>
      <c r="J1021" s="3" t="s">
        <v>1407</v>
      </c>
      <c r="K1021" s="4">
        <v>572</v>
      </c>
      <c r="L1021" s="4">
        <f>=ROUNDDOWN(71.5,0)</f>
      </c>
      <c r="M1021" s="4"/>
      <c r="N1021" s="5">
        <v>1</v>
      </c>
      <c r="O1021" s="4"/>
      <c r="P1021" s="4">
        <f>=ROUNDDOWN({0},0)</f>
      </c>
      <c r="Q1021" s="4"/>
      <c r="R1021" s="5"/>
      <c r="S1021" s="4"/>
      <c r="T1021" s="6"/>
      <c r="U1021" s="4"/>
      <c r="V1021" s="6"/>
      <c r="W1021" s="5"/>
      <c r="X1021" s="5"/>
      <c r="Y1021" s="4"/>
      <c r="Z1021" s="6"/>
      <c r="AA1021" s="4"/>
      <c r="AB1021" s="6"/>
      <c r="AC1021" s="5"/>
      <c r="AD1021" s="5"/>
      <c r="AE1021" s="4"/>
      <c r="AF1021" s="6"/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  <c r="AW1021" s="4"/>
      <c r="AX1021" s="6"/>
      <c r="AY1021" s="4"/>
      <c r="AZ1021" s="6"/>
      <c r="BA1021" s="5"/>
      <c r="BB1021" s="5"/>
      <c r="BC1021" s="4"/>
      <c r="BD1021" s="6"/>
      <c r="BE1021" s="4"/>
      <c r="BF1021" s="6"/>
      <c r="BG1021" s="5"/>
      <c r="BH1021" s="5"/>
      <c r="BI1021" s="4"/>
      <c r="BJ1021" s="6"/>
      <c r="BK1021" s="4"/>
      <c r="BL1021" s="6"/>
      <c r="BM1021" s="5"/>
      <c r="BN1021" s="5"/>
      <c r="BO1021" s="4"/>
      <c r="BP1021" s="6"/>
      <c r="BQ1021" s="4"/>
      <c r="BR1021" s="6"/>
      <c r="BS1021" s="5"/>
      <c r="BT1021" s="5"/>
      <c r="BU1021" s="4"/>
      <c r="BV1021" s="6"/>
      <c r="BW1021" s="4"/>
      <c r="BX1021" s="6"/>
      <c r="BY1021" s="5"/>
      <c r="BZ1021" s="5"/>
      <c r="CA1021" s="4"/>
      <c r="CB1021" s="6"/>
      <c r="CC1021" s="4"/>
      <c r="CD1021" s="6"/>
      <c r="CE1021" s="5"/>
      <c r="CF1021" s="5"/>
      <c r="CG1021" s="4"/>
      <c r="CH1021" s="6"/>
      <c r="CI1021" s="4"/>
      <c r="CJ1021" s="6"/>
      <c r="CK1021" s="5"/>
      <c r="CL1021" s="5"/>
      <c r="CM1021" s="4"/>
      <c r="CN1021" s="6"/>
      <c r="CO1021" s="4"/>
      <c r="CP1021" s="6"/>
      <c r="CQ1021" s="5"/>
      <c r="CR1021" s="5"/>
      <c r="CS1021" s="4"/>
      <c r="CT1021" s="6"/>
      <c r="CU1021" s="4"/>
      <c r="CV1021" s="6"/>
      <c r="CW1021" s="5"/>
      <c r="CX1021" s="5"/>
      <c r="CY1021" s="4"/>
      <c r="CZ1021" s="6"/>
      <c r="DA1021" s="4"/>
      <c r="DB1021" s="6"/>
      <c r="DC1021" s="5"/>
      <c r="DD1021" s="5"/>
      <c r="DE1021" s="4"/>
      <c r="DF1021" s="6"/>
      <c r="DG1021" s="4"/>
      <c r="DH1021" s="6"/>
      <c r="DI1021" s="5"/>
      <c r="DJ1021" s="5"/>
      <c r="DK1021" s="4"/>
      <c r="DL1021" s="6"/>
      <c r="DM1021" s="4"/>
      <c r="DN1021" s="6"/>
      <c r="DO1021" s="5"/>
      <c r="DP1021" s="5"/>
      <c r="DQ1021" s="4"/>
      <c r="DR1021" s="6"/>
      <c r="DS1021" s="4"/>
      <c r="DT1021" s="6"/>
      <c r="DU1021" s="5"/>
      <c r="DV1021" s="5"/>
      <c r="DW1021" s="4"/>
      <c r="DX1021" s="6"/>
      <c r="DY1021" s="4"/>
      <c r="DZ1021" s="6"/>
      <c r="EA1021" s="5"/>
      <c r="EB1021" s="5"/>
      <c r="EC1021" s="4"/>
      <c r="ED1021" s="6"/>
      <c r="EE1021" s="4"/>
      <c r="EF1021" s="6"/>
      <c r="EG1021" s="5"/>
      <c r="EH1021" s="5"/>
      <c r="EI1021" s="4"/>
      <c r="EJ1021" s="6"/>
      <c r="EK1021" s="4"/>
      <c r="EL1021" s="6"/>
      <c r="EM1021" s="5"/>
      <c r="EN1021" s="5"/>
      <c r="EO1021" s="4"/>
      <c r="EP1021" s="6"/>
      <c r="EQ1021" s="4"/>
      <c r="ER1021" s="6"/>
      <c r="ES1021" s="5"/>
      <c r="ET1021" s="5"/>
      <c r="EU1021" s="4"/>
      <c r="EV1021" s="6"/>
      <c r="EW1021" s="4"/>
      <c r="EX1021" s="6"/>
      <c r="EY1021" s="5"/>
      <c r="EZ1021" s="5"/>
      <c r="FA1021" s="4"/>
      <c r="FB1021" s="6"/>
      <c r="FC1021" s="4"/>
      <c r="FD1021" s="6"/>
      <c r="FE1021" s="5"/>
      <c r="FF1021" s="5"/>
      <c r="FG1021" s="4"/>
      <c r="FH1021" s="6"/>
      <c r="FI1021" s="4"/>
      <c r="FJ1021" s="6"/>
      <c r="FK1021" s="5"/>
      <c r="FL1021" s="5"/>
      <c r="FM1021" s="4"/>
      <c r="FN1021" s="6"/>
      <c r="FO1021" s="4"/>
      <c r="FP1021" s="6"/>
      <c r="FQ1021" s="5"/>
      <c r="FR1021" s="5"/>
      <c r="FS1021" s="4"/>
      <c r="FT1021" s="6"/>
      <c r="FU1021" s="4"/>
      <c r="FV1021" s="6"/>
      <c r="FW1021" s="5"/>
      <c r="FX1021" s="5"/>
      <c r="FY1021" s="4"/>
      <c r="FZ1021" s="6"/>
      <c r="GA1021" s="4"/>
      <c r="GB1021" s="6"/>
      <c r="GC1021" s="5"/>
      <c r="GD1021" s="5"/>
      <c r="GE1021" s="4"/>
      <c r="GF1021" s="6"/>
      <c r="GG1021" s="4"/>
      <c r="GH1021" s="6"/>
      <c r="GI1021" s="5"/>
      <c r="GJ1021" s="5"/>
      <c r="GK1021" s="4"/>
      <c r="GL1021" s="6"/>
      <c r="GM1021" s="4"/>
      <c r="GN1021" s="6"/>
      <c r="GO1021" s="5"/>
      <c r="GP1021" s="5"/>
      <c r="GQ1021" s="4"/>
      <c r="GR1021" s="6"/>
      <c r="GS1021" s="4"/>
      <c r="GT1021" s="6"/>
      <c r="GU1021" s="5"/>
      <c r="GV1021" s="5"/>
      <c r="GW1021" s="4"/>
      <c r="GX1021" s="6"/>
      <c r="GY1021" s="4"/>
      <c r="GZ1021" s="6"/>
      <c r="HA1021" s="5"/>
      <c r="HB1021" s="5"/>
      <c r="HC1021" s="4"/>
      <c r="HD1021" s="6"/>
      <c r="HE1021" s="4"/>
      <c r="HF1021" s="6"/>
      <c r="HG1021" s="5"/>
      <c r="HH1021" s="5"/>
      <c r="HI1021" s="4"/>
      <c r="HJ1021" s="6"/>
      <c r="HK1021" s="4"/>
      <c r="HL1021" s="6"/>
      <c r="HM1021" s="5"/>
      <c r="HN1021" s="5"/>
      <c r="HO1021" s="4"/>
      <c r="HP1021" s="6"/>
      <c r="HQ1021" s="4"/>
      <c r="HR1021" s="6"/>
      <c r="HS1021" s="5"/>
      <c r="HT1021" s="5"/>
      <c r="HU1021" s="4"/>
      <c r="HV1021" s="6"/>
      <c r="HW1021" s="4"/>
      <c r="HX1021" s="6"/>
      <c r="HY1021" s="5"/>
      <c r="HZ1021" s="5"/>
      <c r="IA1021" s="4"/>
      <c r="IB1021" s="6"/>
      <c r="IC1021" s="4"/>
      <c r="ID1021" s="6"/>
      <c r="IE1021" s="5"/>
      <c r="IF1021" s="5"/>
      <c r="IG1021" s="4"/>
      <c r="IH1021" s="6"/>
      <c r="II1021" s="4"/>
      <c r="IJ1021" s="6"/>
      <c r="IK1021" s="5"/>
      <c r="IL1021" s="5"/>
      <c r="IM1021" s="4"/>
      <c r="IN1021" s="6"/>
      <c r="IO1021" s="4"/>
      <c r="IP1021" s="6"/>
      <c r="IQ1021" s="5"/>
      <c r="IR1021" s="5"/>
      <c r="IS1021" s="4"/>
      <c r="IT1021" s="6"/>
      <c r="IU1021" s="4"/>
      <c r="IV1021" s="6"/>
      <c r="IW1021" s="5"/>
      <c r="IX1021" s="5"/>
      <c r="IY1021" s="4"/>
      <c r="IZ1021" s="6"/>
      <c r="JA1021" s="4"/>
      <c r="JB1021" s="6"/>
      <c r="JC1021" s="5"/>
      <c r="JD1021" s="5"/>
      <c r="JE1021" s="4"/>
      <c r="JF1021" s="6"/>
      <c r="JG1021" s="4"/>
      <c r="JH1021" s="6"/>
      <c r="JI1021" s="5"/>
      <c r="JJ1021" s="5"/>
      <c r="JK1021" s="4"/>
      <c r="JL1021" s="6"/>
      <c r="JM1021" s="4"/>
      <c r="JN1021" s="6"/>
      <c r="JO1021" s="5"/>
      <c r="JP1021" s="5"/>
      <c r="JQ1021" s="4"/>
      <c r="JR1021" s="6"/>
      <c r="JS1021" s="4"/>
      <c r="JT1021" s="6"/>
      <c r="JU1021" s="5"/>
      <c r="JV1021" s="5"/>
      <c r="JW1021" s="4"/>
      <c r="JX1021" s="6"/>
      <c r="JY1021" s="4"/>
      <c r="JZ1021" s="6"/>
      <c r="KA1021" s="5"/>
      <c r="KB1021" s="5"/>
      <c r="KC1021" s="4"/>
      <c r="KD1021" s="6"/>
      <c r="KE1021" s="4"/>
      <c r="KF1021" s="6"/>
      <c r="KG1021" s="5"/>
      <c r="KH1021" s="5"/>
      <c r="KI1021" s="4"/>
      <c r="KJ1021" s="6"/>
      <c r="KK1021" s="4"/>
      <c r="KL1021" s="6"/>
      <c r="KM1021" s="5"/>
      <c r="KN1021" s="5"/>
    </row>
    <row r="1022">
      <c r="A1022" s="3" t="s">
        <v>85</v>
      </c>
      <c r="B1022" s="3" t="s">
        <v>814</v>
      </c>
      <c r="C1022" s="3" t="s">
        <v>87</v>
      </c>
      <c r="D1022" s="3" t="s">
        <v>88</v>
      </c>
      <c r="E1022" s="3" t="s">
        <v>832</v>
      </c>
      <c r="F1022" s="3" t="s">
        <v>832</v>
      </c>
      <c r="G1022" s="3" t="s">
        <v>832</v>
      </c>
      <c r="H1022" s="3" t="s">
        <v>129</v>
      </c>
      <c r="I1022" s="3" t="s">
        <v>1310</v>
      </c>
      <c r="J1022" s="3" t="s">
        <v>1373</v>
      </c>
      <c r="K1022" s="4">
        <v>344</v>
      </c>
      <c r="L1022" s="4">
        <f>=ROUNDDOWN(49.1428571428571,0)</f>
      </c>
      <c r="M1022" s="4"/>
      <c r="N1022" s="5">
        <v>1</v>
      </c>
      <c r="O1022" s="4"/>
      <c r="P1022" s="4">
        <f>=ROUNDDOWN({0},0)</f>
      </c>
      <c r="Q1022" s="4"/>
      <c r="R1022" s="5"/>
      <c r="S1022" s="4"/>
      <c r="T1022" s="6"/>
      <c r="U1022" s="4"/>
      <c r="V1022" s="6"/>
      <c r="W1022" s="5"/>
      <c r="X1022" s="5"/>
      <c r="Y1022" s="4"/>
      <c r="Z1022" s="6"/>
      <c r="AA1022" s="4"/>
      <c r="AB1022" s="6"/>
      <c r="AC1022" s="5"/>
      <c r="AD1022" s="5"/>
      <c r="AE1022" s="4"/>
      <c r="AF1022" s="6"/>
      <c r="AG1022" s="4"/>
      <c r="AH1022" s="6"/>
      <c r="AI1022" s="5"/>
      <c r="AJ1022" s="5"/>
      <c r="AK1022" s="4"/>
      <c r="AL1022" s="6"/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  <c r="AW1022" s="4"/>
      <c r="AX1022" s="6"/>
      <c r="AY1022" s="4"/>
      <c r="AZ1022" s="6"/>
      <c r="BA1022" s="5"/>
      <c r="BB1022" s="5"/>
      <c r="BC1022" s="4"/>
      <c r="BD1022" s="6"/>
      <c r="BE1022" s="4"/>
      <c r="BF1022" s="6"/>
      <c r="BG1022" s="5"/>
      <c r="BH1022" s="5"/>
      <c r="BI1022" s="4"/>
      <c r="BJ1022" s="6"/>
      <c r="BK1022" s="4"/>
      <c r="BL1022" s="6"/>
      <c r="BM1022" s="5"/>
      <c r="BN1022" s="5"/>
      <c r="BO1022" s="4"/>
      <c r="BP1022" s="6"/>
      <c r="BQ1022" s="4"/>
      <c r="BR1022" s="6"/>
      <c r="BS1022" s="5"/>
      <c r="BT1022" s="5"/>
      <c r="BU1022" s="4"/>
      <c r="BV1022" s="6"/>
      <c r="BW1022" s="4"/>
      <c r="BX1022" s="6"/>
      <c r="BY1022" s="5"/>
      <c r="BZ1022" s="5"/>
      <c r="CA1022" s="4"/>
      <c r="CB1022" s="6"/>
      <c r="CC1022" s="4"/>
      <c r="CD1022" s="6"/>
      <c r="CE1022" s="5"/>
      <c r="CF1022" s="5"/>
      <c r="CG1022" s="4"/>
      <c r="CH1022" s="6"/>
      <c r="CI1022" s="4"/>
      <c r="CJ1022" s="6"/>
      <c r="CK1022" s="5"/>
      <c r="CL1022" s="5"/>
      <c r="CM1022" s="4"/>
      <c r="CN1022" s="6"/>
      <c r="CO1022" s="4"/>
      <c r="CP1022" s="6"/>
      <c r="CQ1022" s="5"/>
      <c r="CR1022" s="5"/>
      <c r="CS1022" s="4"/>
      <c r="CT1022" s="6"/>
      <c r="CU1022" s="4"/>
      <c r="CV1022" s="6"/>
      <c r="CW1022" s="5"/>
      <c r="CX1022" s="5"/>
      <c r="CY1022" s="4"/>
      <c r="CZ1022" s="6"/>
      <c r="DA1022" s="4"/>
      <c r="DB1022" s="6"/>
      <c r="DC1022" s="5"/>
      <c r="DD1022" s="5"/>
      <c r="DE1022" s="4"/>
      <c r="DF1022" s="6"/>
      <c r="DG1022" s="4"/>
      <c r="DH1022" s="6"/>
      <c r="DI1022" s="5"/>
      <c r="DJ1022" s="5"/>
      <c r="DK1022" s="4"/>
      <c r="DL1022" s="6"/>
      <c r="DM1022" s="4"/>
      <c r="DN1022" s="6"/>
      <c r="DO1022" s="5"/>
      <c r="DP1022" s="5"/>
      <c r="DQ1022" s="4"/>
      <c r="DR1022" s="6"/>
      <c r="DS1022" s="4"/>
      <c r="DT1022" s="6"/>
      <c r="DU1022" s="5"/>
      <c r="DV1022" s="5"/>
      <c r="DW1022" s="4"/>
      <c r="DX1022" s="6"/>
      <c r="DY1022" s="4"/>
      <c r="DZ1022" s="6"/>
      <c r="EA1022" s="5"/>
      <c r="EB1022" s="5"/>
      <c r="EC1022" s="4"/>
      <c r="ED1022" s="6"/>
      <c r="EE1022" s="4"/>
      <c r="EF1022" s="6"/>
      <c r="EG1022" s="5"/>
      <c r="EH1022" s="5"/>
      <c r="EI1022" s="4"/>
      <c r="EJ1022" s="6"/>
      <c r="EK1022" s="4"/>
      <c r="EL1022" s="6"/>
      <c r="EM1022" s="5"/>
      <c r="EN1022" s="5"/>
      <c r="EO1022" s="4"/>
      <c r="EP1022" s="6"/>
      <c r="EQ1022" s="4"/>
      <c r="ER1022" s="6"/>
      <c r="ES1022" s="5"/>
      <c r="ET1022" s="5"/>
      <c r="EU1022" s="4"/>
      <c r="EV1022" s="6"/>
      <c r="EW1022" s="4"/>
      <c r="EX1022" s="6"/>
      <c r="EY1022" s="5"/>
      <c r="EZ1022" s="5"/>
      <c r="FA1022" s="4"/>
      <c r="FB1022" s="6"/>
      <c r="FC1022" s="4"/>
      <c r="FD1022" s="6"/>
      <c r="FE1022" s="5"/>
      <c r="FF1022" s="5"/>
      <c r="FG1022" s="4"/>
      <c r="FH1022" s="6"/>
      <c r="FI1022" s="4"/>
      <c r="FJ1022" s="6"/>
      <c r="FK1022" s="5"/>
      <c r="FL1022" s="5"/>
      <c r="FM1022" s="4"/>
      <c r="FN1022" s="6"/>
      <c r="FO1022" s="4"/>
      <c r="FP1022" s="6"/>
      <c r="FQ1022" s="5"/>
      <c r="FR1022" s="5"/>
      <c r="FS1022" s="4"/>
      <c r="FT1022" s="6"/>
      <c r="FU1022" s="4"/>
      <c r="FV1022" s="6"/>
      <c r="FW1022" s="5"/>
      <c r="FX1022" s="5"/>
      <c r="FY1022" s="4"/>
      <c r="FZ1022" s="6"/>
      <c r="GA1022" s="4"/>
      <c r="GB1022" s="6"/>
      <c r="GC1022" s="5"/>
      <c r="GD1022" s="5"/>
      <c r="GE1022" s="4"/>
      <c r="GF1022" s="6"/>
      <c r="GG1022" s="4"/>
      <c r="GH1022" s="6"/>
      <c r="GI1022" s="5"/>
      <c r="GJ1022" s="5"/>
      <c r="GK1022" s="4"/>
      <c r="GL1022" s="6"/>
      <c r="GM1022" s="4"/>
      <c r="GN1022" s="6"/>
      <c r="GO1022" s="5"/>
      <c r="GP1022" s="5"/>
      <c r="GQ1022" s="4"/>
      <c r="GR1022" s="6"/>
      <c r="GS1022" s="4"/>
      <c r="GT1022" s="6"/>
      <c r="GU1022" s="5"/>
      <c r="GV1022" s="5"/>
      <c r="GW1022" s="4"/>
      <c r="GX1022" s="6"/>
      <c r="GY1022" s="4"/>
      <c r="GZ1022" s="6"/>
      <c r="HA1022" s="5"/>
      <c r="HB1022" s="5"/>
      <c r="HC1022" s="4"/>
      <c r="HD1022" s="6"/>
      <c r="HE1022" s="4"/>
      <c r="HF1022" s="6"/>
      <c r="HG1022" s="5"/>
      <c r="HH1022" s="5"/>
      <c r="HI1022" s="4"/>
      <c r="HJ1022" s="6"/>
      <c r="HK1022" s="4"/>
      <c r="HL1022" s="6"/>
      <c r="HM1022" s="5"/>
      <c r="HN1022" s="5"/>
      <c r="HO1022" s="4"/>
      <c r="HP1022" s="6"/>
      <c r="HQ1022" s="4"/>
      <c r="HR1022" s="6"/>
      <c r="HS1022" s="5"/>
      <c r="HT1022" s="5"/>
      <c r="HU1022" s="4"/>
      <c r="HV1022" s="6"/>
      <c r="HW1022" s="4"/>
      <c r="HX1022" s="6"/>
      <c r="HY1022" s="5"/>
      <c r="HZ1022" s="5"/>
      <c r="IA1022" s="4"/>
      <c r="IB1022" s="6"/>
      <c r="IC1022" s="4"/>
      <c r="ID1022" s="6"/>
      <c r="IE1022" s="5"/>
      <c r="IF1022" s="5"/>
      <c r="IG1022" s="4"/>
      <c r="IH1022" s="6"/>
      <c r="II1022" s="4"/>
      <c r="IJ1022" s="6"/>
      <c r="IK1022" s="5"/>
      <c r="IL1022" s="5"/>
      <c r="IM1022" s="4"/>
      <c r="IN1022" s="6"/>
      <c r="IO1022" s="4"/>
      <c r="IP1022" s="6"/>
      <c r="IQ1022" s="5"/>
      <c r="IR1022" s="5"/>
      <c r="IS1022" s="4"/>
      <c r="IT1022" s="6"/>
      <c r="IU1022" s="4"/>
      <c r="IV1022" s="6"/>
      <c r="IW1022" s="5"/>
      <c r="IX1022" s="5"/>
      <c r="IY1022" s="4"/>
      <c r="IZ1022" s="6"/>
      <c r="JA1022" s="4"/>
      <c r="JB1022" s="6"/>
      <c r="JC1022" s="5"/>
      <c r="JD1022" s="5"/>
      <c r="JE1022" s="4"/>
      <c r="JF1022" s="6"/>
      <c r="JG1022" s="4"/>
      <c r="JH1022" s="6"/>
      <c r="JI1022" s="5"/>
      <c r="JJ1022" s="5"/>
      <c r="JK1022" s="4"/>
      <c r="JL1022" s="6"/>
      <c r="JM1022" s="4"/>
      <c r="JN1022" s="6"/>
      <c r="JO1022" s="5"/>
      <c r="JP1022" s="5"/>
      <c r="JQ1022" s="4"/>
      <c r="JR1022" s="6"/>
      <c r="JS1022" s="4"/>
      <c r="JT1022" s="6"/>
      <c r="JU1022" s="5"/>
      <c r="JV1022" s="5"/>
      <c r="JW1022" s="4"/>
      <c r="JX1022" s="6"/>
      <c r="JY1022" s="4"/>
      <c r="JZ1022" s="6"/>
      <c r="KA1022" s="5"/>
      <c r="KB1022" s="5"/>
      <c r="KC1022" s="4"/>
      <c r="KD1022" s="6"/>
      <c r="KE1022" s="4"/>
      <c r="KF1022" s="6"/>
      <c r="KG1022" s="5"/>
      <c r="KH1022" s="5"/>
      <c r="KI1022" s="4"/>
      <c r="KJ1022" s="6"/>
      <c r="KK1022" s="4"/>
      <c r="KL1022" s="6"/>
      <c r="KM1022" s="5"/>
      <c r="KN1022" s="5"/>
    </row>
    <row r="1023">
      <c r="A1023" s="3" t="s">
        <v>85</v>
      </c>
      <c r="B1023" s="3" t="s">
        <v>814</v>
      </c>
      <c r="C1023" s="3" t="s">
        <v>87</v>
      </c>
      <c r="D1023" s="3" t="s">
        <v>88</v>
      </c>
      <c r="E1023" s="3" t="s">
        <v>832</v>
      </c>
      <c r="F1023" s="3" t="s">
        <v>832</v>
      </c>
      <c r="G1023" s="3" t="s">
        <v>832</v>
      </c>
      <c r="H1023" s="3" t="s">
        <v>129</v>
      </c>
      <c r="I1023" s="3" t="s">
        <v>1376</v>
      </c>
      <c r="J1023" s="3" t="s">
        <v>1373</v>
      </c>
      <c r="K1023" s="4">
        <v>371</v>
      </c>
      <c r="L1023" s="4">
        <f>=ROUNDDOWN(53,0)</f>
      </c>
      <c r="M1023" s="4"/>
      <c r="N1023" s="5">
        <v>1</v>
      </c>
      <c r="O1023" s="4"/>
      <c r="P1023" s="4">
        <f>=ROUNDDOWN({0},0)</f>
      </c>
      <c r="Q1023" s="4"/>
      <c r="R1023" s="5"/>
      <c r="S1023" s="4"/>
      <c r="T1023" s="6"/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/>
      <c r="AF1023" s="6"/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  <c r="AW1023" s="4"/>
      <c r="AX1023" s="6"/>
      <c r="AY1023" s="4"/>
      <c r="AZ1023" s="6"/>
      <c r="BA1023" s="5"/>
      <c r="BB1023" s="5"/>
      <c r="BC1023" s="4"/>
      <c r="BD1023" s="6"/>
      <c r="BE1023" s="4"/>
      <c r="BF1023" s="6"/>
      <c r="BG1023" s="5"/>
      <c r="BH1023" s="5"/>
      <c r="BI1023" s="4"/>
      <c r="BJ1023" s="6"/>
      <c r="BK1023" s="4"/>
      <c r="BL1023" s="6"/>
      <c r="BM1023" s="5"/>
      <c r="BN1023" s="5"/>
      <c r="BO1023" s="4"/>
      <c r="BP1023" s="6"/>
      <c r="BQ1023" s="4"/>
      <c r="BR1023" s="6"/>
      <c r="BS1023" s="5"/>
      <c r="BT1023" s="5"/>
      <c r="BU1023" s="4"/>
      <c r="BV1023" s="6"/>
      <c r="BW1023" s="4"/>
      <c r="BX1023" s="6"/>
      <c r="BY1023" s="5"/>
      <c r="BZ1023" s="5"/>
      <c r="CA1023" s="4"/>
      <c r="CB1023" s="6"/>
      <c r="CC1023" s="4"/>
      <c r="CD1023" s="6"/>
      <c r="CE1023" s="5"/>
      <c r="CF1023" s="5"/>
      <c r="CG1023" s="4"/>
      <c r="CH1023" s="6"/>
      <c r="CI1023" s="4"/>
      <c r="CJ1023" s="6"/>
      <c r="CK1023" s="5"/>
      <c r="CL1023" s="5"/>
      <c r="CM1023" s="4"/>
      <c r="CN1023" s="6"/>
      <c r="CO1023" s="4"/>
      <c r="CP1023" s="6"/>
      <c r="CQ1023" s="5"/>
      <c r="CR1023" s="5"/>
      <c r="CS1023" s="4"/>
      <c r="CT1023" s="6"/>
      <c r="CU1023" s="4"/>
      <c r="CV1023" s="6"/>
      <c r="CW1023" s="5"/>
      <c r="CX1023" s="5"/>
      <c r="CY1023" s="4"/>
      <c r="CZ1023" s="6"/>
      <c r="DA1023" s="4"/>
      <c r="DB1023" s="6"/>
      <c r="DC1023" s="5"/>
      <c r="DD1023" s="5"/>
      <c r="DE1023" s="4"/>
      <c r="DF1023" s="6"/>
      <c r="DG1023" s="4"/>
      <c r="DH1023" s="6"/>
      <c r="DI1023" s="5"/>
      <c r="DJ1023" s="5"/>
      <c r="DK1023" s="4"/>
      <c r="DL1023" s="6"/>
      <c r="DM1023" s="4"/>
      <c r="DN1023" s="6"/>
      <c r="DO1023" s="5"/>
      <c r="DP1023" s="5"/>
      <c r="DQ1023" s="4"/>
      <c r="DR1023" s="6"/>
      <c r="DS1023" s="4"/>
      <c r="DT1023" s="6"/>
      <c r="DU1023" s="5"/>
      <c r="DV1023" s="5"/>
      <c r="DW1023" s="4"/>
      <c r="DX1023" s="6"/>
      <c r="DY1023" s="4"/>
      <c r="DZ1023" s="6"/>
      <c r="EA1023" s="5"/>
      <c r="EB1023" s="5"/>
      <c r="EC1023" s="4"/>
      <c r="ED1023" s="6"/>
      <c r="EE1023" s="4"/>
      <c r="EF1023" s="6"/>
      <c r="EG1023" s="5"/>
      <c r="EH1023" s="5"/>
      <c r="EI1023" s="4"/>
      <c r="EJ1023" s="6"/>
      <c r="EK1023" s="4"/>
      <c r="EL1023" s="6"/>
      <c r="EM1023" s="5"/>
      <c r="EN1023" s="5"/>
      <c r="EO1023" s="4"/>
      <c r="EP1023" s="6"/>
      <c r="EQ1023" s="4"/>
      <c r="ER1023" s="6"/>
      <c r="ES1023" s="5"/>
      <c r="ET1023" s="5"/>
      <c r="EU1023" s="4"/>
      <c r="EV1023" s="6"/>
      <c r="EW1023" s="4"/>
      <c r="EX1023" s="6"/>
      <c r="EY1023" s="5"/>
      <c r="EZ1023" s="5"/>
      <c r="FA1023" s="4"/>
      <c r="FB1023" s="6"/>
      <c r="FC1023" s="4"/>
      <c r="FD1023" s="6"/>
      <c r="FE1023" s="5"/>
      <c r="FF1023" s="5"/>
      <c r="FG1023" s="4"/>
      <c r="FH1023" s="6"/>
      <c r="FI1023" s="4"/>
      <c r="FJ1023" s="6"/>
      <c r="FK1023" s="5"/>
      <c r="FL1023" s="5"/>
      <c r="FM1023" s="4"/>
      <c r="FN1023" s="6"/>
      <c r="FO1023" s="4"/>
      <c r="FP1023" s="6"/>
      <c r="FQ1023" s="5"/>
      <c r="FR1023" s="5"/>
      <c r="FS1023" s="4"/>
      <c r="FT1023" s="6"/>
      <c r="FU1023" s="4"/>
      <c r="FV1023" s="6"/>
      <c r="FW1023" s="5"/>
      <c r="FX1023" s="5"/>
      <c r="FY1023" s="4"/>
      <c r="FZ1023" s="6"/>
      <c r="GA1023" s="4"/>
      <c r="GB1023" s="6"/>
      <c r="GC1023" s="5"/>
      <c r="GD1023" s="5"/>
      <c r="GE1023" s="4"/>
      <c r="GF1023" s="6"/>
      <c r="GG1023" s="4"/>
      <c r="GH1023" s="6"/>
      <c r="GI1023" s="5"/>
      <c r="GJ1023" s="5"/>
      <c r="GK1023" s="4"/>
      <c r="GL1023" s="6"/>
      <c r="GM1023" s="4"/>
      <c r="GN1023" s="6"/>
      <c r="GO1023" s="5"/>
      <c r="GP1023" s="5"/>
      <c r="GQ1023" s="4"/>
      <c r="GR1023" s="6"/>
      <c r="GS1023" s="4"/>
      <c r="GT1023" s="6"/>
      <c r="GU1023" s="5"/>
      <c r="GV1023" s="5"/>
      <c r="GW1023" s="4"/>
      <c r="GX1023" s="6"/>
      <c r="GY1023" s="4"/>
      <c r="GZ1023" s="6"/>
      <c r="HA1023" s="5"/>
      <c r="HB1023" s="5"/>
      <c r="HC1023" s="4"/>
      <c r="HD1023" s="6"/>
      <c r="HE1023" s="4"/>
      <c r="HF1023" s="6"/>
      <c r="HG1023" s="5"/>
      <c r="HH1023" s="5"/>
      <c r="HI1023" s="4"/>
      <c r="HJ1023" s="6"/>
      <c r="HK1023" s="4"/>
      <c r="HL1023" s="6"/>
      <c r="HM1023" s="5"/>
      <c r="HN1023" s="5"/>
      <c r="HO1023" s="4"/>
      <c r="HP1023" s="6"/>
      <c r="HQ1023" s="4"/>
      <c r="HR1023" s="6"/>
      <c r="HS1023" s="5"/>
      <c r="HT1023" s="5"/>
      <c r="HU1023" s="4"/>
      <c r="HV1023" s="6"/>
      <c r="HW1023" s="4"/>
      <c r="HX1023" s="6"/>
      <c r="HY1023" s="5"/>
      <c r="HZ1023" s="5"/>
      <c r="IA1023" s="4"/>
      <c r="IB1023" s="6"/>
      <c r="IC1023" s="4"/>
      <c r="ID1023" s="6"/>
      <c r="IE1023" s="5"/>
      <c r="IF1023" s="5"/>
      <c r="IG1023" s="4"/>
      <c r="IH1023" s="6"/>
      <c r="II1023" s="4"/>
      <c r="IJ1023" s="6"/>
      <c r="IK1023" s="5"/>
      <c r="IL1023" s="5"/>
      <c r="IM1023" s="4"/>
      <c r="IN1023" s="6"/>
      <c r="IO1023" s="4"/>
      <c r="IP1023" s="6"/>
      <c r="IQ1023" s="5"/>
      <c r="IR1023" s="5"/>
      <c r="IS1023" s="4"/>
      <c r="IT1023" s="6"/>
      <c r="IU1023" s="4"/>
      <c r="IV1023" s="6"/>
      <c r="IW1023" s="5"/>
      <c r="IX1023" s="5"/>
      <c r="IY1023" s="4"/>
      <c r="IZ1023" s="6"/>
      <c r="JA1023" s="4"/>
      <c r="JB1023" s="6"/>
      <c r="JC1023" s="5"/>
      <c r="JD1023" s="5"/>
      <c r="JE1023" s="4"/>
      <c r="JF1023" s="6"/>
      <c r="JG1023" s="4"/>
      <c r="JH1023" s="6"/>
      <c r="JI1023" s="5"/>
      <c r="JJ1023" s="5"/>
      <c r="JK1023" s="4"/>
      <c r="JL1023" s="6"/>
      <c r="JM1023" s="4"/>
      <c r="JN1023" s="6"/>
      <c r="JO1023" s="5"/>
      <c r="JP1023" s="5"/>
      <c r="JQ1023" s="4"/>
      <c r="JR1023" s="6"/>
      <c r="JS1023" s="4"/>
      <c r="JT1023" s="6"/>
      <c r="JU1023" s="5"/>
      <c r="JV1023" s="5"/>
      <c r="JW1023" s="4"/>
      <c r="JX1023" s="6"/>
      <c r="JY1023" s="4"/>
      <c r="JZ1023" s="6"/>
      <c r="KA1023" s="5"/>
      <c r="KB1023" s="5"/>
      <c r="KC1023" s="4"/>
      <c r="KD1023" s="6"/>
      <c r="KE1023" s="4"/>
      <c r="KF1023" s="6"/>
      <c r="KG1023" s="5"/>
      <c r="KH1023" s="5"/>
      <c r="KI1023" s="4"/>
      <c r="KJ1023" s="6"/>
      <c r="KK1023" s="4"/>
      <c r="KL1023" s="6"/>
      <c r="KM1023" s="5"/>
      <c r="KN1023" s="5"/>
    </row>
    <row r="1024">
      <c r="A1024" s="3" t="s">
        <v>85</v>
      </c>
      <c r="B1024" s="3" t="s">
        <v>814</v>
      </c>
      <c r="C1024" s="3" t="s">
        <v>87</v>
      </c>
      <c r="D1024" s="3" t="s">
        <v>88</v>
      </c>
      <c r="E1024" s="3" t="s">
        <v>478</v>
      </c>
      <c r="F1024" s="3" t="s">
        <v>478</v>
      </c>
      <c r="G1024" s="3" t="s">
        <v>478</v>
      </c>
      <c r="H1024" s="3" t="s">
        <v>98</v>
      </c>
      <c r="I1024" s="3" t="s">
        <v>1313</v>
      </c>
      <c r="J1024" s="3" t="s">
        <v>1407</v>
      </c>
      <c r="K1024" s="4">
        <v>661</v>
      </c>
      <c r="L1024" s="4">
        <f>=ROUNDDOWN(82.625,0)</f>
      </c>
      <c r="M1024" s="4"/>
      <c r="N1024" s="5">
        <v>1</v>
      </c>
      <c r="O1024" s="4"/>
      <c r="P1024" s="4">
        <f>=ROUNDDOWN({0},0)</f>
      </c>
      <c r="Q1024" s="4"/>
      <c r="R1024" s="5"/>
      <c r="S1024" s="4"/>
      <c r="T1024" s="6"/>
      <c r="U1024" s="4"/>
      <c r="V1024" s="6"/>
      <c r="W1024" s="5"/>
      <c r="X1024" s="5"/>
      <c r="Y1024" s="4"/>
      <c r="Z1024" s="6"/>
      <c r="AA1024" s="4"/>
      <c r="AB1024" s="6"/>
      <c r="AC1024" s="5"/>
      <c r="AD1024" s="5"/>
      <c r="AE1024" s="4"/>
      <c r="AF1024" s="6"/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  <c r="AW1024" s="4"/>
      <c r="AX1024" s="6"/>
      <c r="AY1024" s="4"/>
      <c r="AZ1024" s="6"/>
      <c r="BA1024" s="5"/>
      <c r="BB1024" s="5"/>
      <c r="BC1024" s="4"/>
      <c r="BD1024" s="6"/>
      <c r="BE1024" s="4"/>
      <c r="BF1024" s="6"/>
      <c r="BG1024" s="5"/>
      <c r="BH1024" s="5"/>
      <c r="BI1024" s="4"/>
      <c r="BJ1024" s="6"/>
      <c r="BK1024" s="4"/>
      <c r="BL1024" s="6"/>
      <c r="BM1024" s="5"/>
      <c r="BN1024" s="5"/>
      <c r="BO1024" s="4"/>
      <c r="BP1024" s="6"/>
      <c r="BQ1024" s="4"/>
      <c r="BR1024" s="6"/>
      <c r="BS1024" s="5"/>
      <c r="BT1024" s="5"/>
      <c r="BU1024" s="4"/>
      <c r="BV1024" s="6"/>
      <c r="BW1024" s="4"/>
      <c r="BX1024" s="6"/>
      <c r="BY1024" s="5"/>
      <c r="BZ1024" s="5"/>
      <c r="CA1024" s="4"/>
      <c r="CB1024" s="6"/>
      <c r="CC1024" s="4"/>
      <c r="CD1024" s="6"/>
      <c r="CE1024" s="5"/>
      <c r="CF1024" s="5"/>
      <c r="CG1024" s="4"/>
      <c r="CH1024" s="6"/>
      <c r="CI1024" s="4"/>
      <c r="CJ1024" s="6"/>
      <c r="CK1024" s="5"/>
      <c r="CL1024" s="5"/>
      <c r="CM1024" s="4"/>
      <c r="CN1024" s="6"/>
      <c r="CO1024" s="4"/>
      <c r="CP1024" s="6"/>
      <c r="CQ1024" s="5"/>
      <c r="CR1024" s="5"/>
      <c r="CS1024" s="4"/>
      <c r="CT1024" s="6"/>
      <c r="CU1024" s="4"/>
      <c r="CV1024" s="6"/>
      <c r="CW1024" s="5"/>
      <c r="CX1024" s="5"/>
      <c r="CY1024" s="4"/>
      <c r="CZ1024" s="6"/>
      <c r="DA1024" s="4"/>
      <c r="DB1024" s="6"/>
      <c r="DC1024" s="5"/>
      <c r="DD1024" s="5"/>
      <c r="DE1024" s="4"/>
      <c r="DF1024" s="6"/>
      <c r="DG1024" s="4"/>
      <c r="DH1024" s="6"/>
      <c r="DI1024" s="5"/>
      <c r="DJ1024" s="5"/>
      <c r="DK1024" s="4"/>
      <c r="DL1024" s="6"/>
      <c r="DM1024" s="4"/>
      <c r="DN1024" s="6"/>
      <c r="DO1024" s="5"/>
      <c r="DP1024" s="5"/>
      <c r="DQ1024" s="4"/>
      <c r="DR1024" s="6"/>
      <c r="DS1024" s="4"/>
      <c r="DT1024" s="6"/>
      <c r="DU1024" s="5"/>
      <c r="DV1024" s="5"/>
      <c r="DW1024" s="4"/>
      <c r="DX1024" s="6"/>
      <c r="DY1024" s="4"/>
      <c r="DZ1024" s="6"/>
      <c r="EA1024" s="5"/>
      <c r="EB1024" s="5"/>
      <c r="EC1024" s="4"/>
      <c r="ED1024" s="6"/>
      <c r="EE1024" s="4"/>
      <c r="EF1024" s="6"/>
      <c r="EG1024" s="5"/>
      <c r="EH1024" s="5"/>
      <c r="EI1024" s="4"/>
      <c r="EJ1024" s="6"/>
      <c r="EK1024" s="4"/>
      <c r="EL1024" s="6"/>
      <c r="EM1024" s="5"/>
      <c r="EN1024" s="5"/>
      <c r="EO1024" s="4"/>
      <c r="EP1024" s="6"/>
      <c r="EQ1024" s="4"/>
      <c r="ER1024" s="6"/>
      <c r="ES1024" s="5"/>
      <c r="ET1024" s="5"/>
      <c r="EU1024" s="4"/>
      <c r="EV1024" s="6"/>
      <c r="EW1024" s="4"/>
      <c r="EX1024" s="6"/>
      <c r="EY1024" s="5"/>
      <c r="EZ1024" s="5"/>
      <c r="FA1024" s="4"/>
      <c r="FB1024" s="6"/>
      <c r="FC1024" s="4"/>
      <c r="FD1024" s="6"/>
      <c r="FE1024" s="5"/>
      <c r="FF1024" s="5"/>
      <c r="FG1024" s="4"/>
      <c r="FH1024" s="6"/>
      <c r="FI1024" s="4"/>
      <c r="FJ1024" s="6"/>
      <c r="FK1024" s="5"/>
      <c r="FL1024" s="5"/>
      <c r="FM1024" s="4"/>
      <c r="FN1024" s="6"/>
      <c r="FO1024" s="4"/>
      <c r="FP1024" s="6"/>
      <c r="FQ1024" s="5"/>
      <c r="FR1024" s="5"/>
      <c r="FS1024" s="4"/>
      <c r="FT1024" s="6"/>
      <c r="FU1024" s="4"/>
      <c r="FV1024" s="6"/>
      <c r="FW1024" s="5"/>
      <c r="FX1024" s="5"/>
      <c r="FY1024" s="4"/>
      <c r="FZ1024" s="6"/>
      <c r="GA1024" s="4"/>
      <c r="GB1024" s="6"/>
      <c r="GC1024" s="5"/>
      <c r="GD1024" s="5"/>
      <c r="GE1024" s="4"/>
      <c r="GF1024" s="6"/>
      <c r="GG1024" s="4"/>
      <c r="GH1024" s="6"/>
      <c r="GI1024" s="5"/>
      <c r="GJ1024" s="5"/>
      <c r="GK1024" s="4"/>
      <c r="GL1024" s="6"/>
      <c r="GM1024" s="4"/>
      <c r="GN1024" s="6"/>
      <c r="GO1024" s="5"/>
      <c r="GP1024" s="5"/>
      <c r="GQ1024" s="4"/>
      <c r="GR1024" s="6"/>
      <c r="GS1024" s="4"/>
      <c r="GT1024" s="6"/>
      <c r="GU1024" s="5"/>
      <c r="GV1024" s="5"/>
      <c r="GW1024" s="4"/>
      <c r="GX1024" s="6"/>
      <c r="GY1024" s="4"/>
      <c r="GZ1024" s="6"/>
      <c r="HA1024" s="5"/>
      <c r="HB1024" s="5"/>
      <c r="HC1024" s="4"/>
      <c r="HD1024" s="6"/>
      <c r="HE1024" s="4"/>
      <c r="HF1024" s="6"/>
      <c r="HG1024" s="5"/>
      <c r="HH1024" s="5"/>
      <c r="HI1024" s="4"/>
      <c r="HJ1024" s="6"/>
      <c r="HK1024" s="4"/>
      <c r="HL1024" s="6"/>
      <c r="HM1024" s="5"/>
      <c r="HN1024" s="5"/>
      <c r="HO1024" s="4"/>
      <c r="HP1024" s="6"/>
      <c r="HQ1024" s="4"/>
      <c r="HR1024" s="6"/>
      <c r="HS1024" s="5"/>
      <c r="HT1024" s="5"/>
      <c r="HU1024" s="4"/>
      <c r="HV1024" s="6"/>
      <c r="HW1024" s="4"/>
      <c r="HX1024" s="6"/>
      <c r="HY1024" s="5"/>
      <c r="HZ1024" s="5"/>
      <c r="IA1024" s="4"/>
      <c r="IB1024" s="6"/>
      <c r="IC1024" s="4"/>
      <c r="ID1024" s="6"/>
      <c r="IE1024" s="5"/>
      <c r="IF1024" s="5"/>
      <c r="IG1024" s="4"/>
      <c r="IH1024" s="6"/>
      <c r="II1024" s="4"/>
      <c r="IJ1024" s="6"/>
      <c r="IK1024" s="5"/>
      <c r="IL1024" s="5"/>
      <c r="IM1024" s="4"/>
      <c r="IN1024" s="6"/>
      <c r="IO1024" s="4"/>
      <c r="IP1024" s="6"/>
      <c r="IQ1024" s="5"/>
      <c r="IR1024" s="5"/>
      <c r="IS1024" s="4"/>
      <c r="IT1024" s="6"/>
      <c r="IU1024" s="4"/>
      <c r="IV1024" s="6"/>
      <c r="IW1024" s="5"/>
      <c r="IX1024" s="5"/>
      <c r="IY1024" s="4"/>
      <c r="IZ1024" s="6"/>
      <c r="JA1024" s="4"/>
      <c r="JB1024" s="6"/>
      <c r="JC1024" s="5"/>
      <c r="JD1024" s="5"/>
      <c r="JE1024" s="4"/>
      <c r="JF1024" s="6"/>
      <c r="JG1024" s="4"/>
      <c r="JH1024" s="6"/>
      <c r="JI1024" s="5"/>
      <c r="JJ1024" s="5"/>
      <c r="JK1024" s="4"/>
      <c r="JL1024" s="6"/>
      <c r="JM1024" s="4"/>
      <c r="JN1024" s="6"/>
      <c r="JO1024" s="5"/>
      <c r="JP1024" s="5"/>
      <c r="JQ1024" s="4"/>
      <c r="JR1024" s="6"/>
      <c r="JS1024" s="4"/>
      <c r="JT1024" s="6"/>
      <c r="JU1024" s="5"/>
      <c r="JV1024" s="5"/>
      <c r="JW1024" s="4"/>
      <c r="JX1024" s="6"/>
      <c r="JY1024" s="4"/>
      <c r="JZ1024" s="6"/>
      <c r="KA1024" s="5"/>
      <c r="KB1024" s="5"/>
      <c r="KC1024" s="4"/>
      <c r="KD1024" s="6"/>
      <c r="KE1024" s="4"/>
      <c r="KF1024" s="6"/>
      <c r="KG1024" s="5"/>
      <c r="KH1024" s="5"/>
      <c r="KI1024" s="4"/>
      <c r="KJ1024" s="6"/>
      <c r="KK1024" s="4"/>
      <c r="KL1024" s="6"/>
      <c r="KM1024" s="5"/>
      <c r="KN1024" s="5"/>
    </row>
    <row r="1025">
      <c r="A1025" s="3" t="s">
        <v>85</v>
      </c>
      <c r="B1025" s="3" t="s">
        <v>814</v>
      </c>
      <c r="C1025" s="3" t="s">
        <v>87</v>
      </c>
      <c r="D1025" s="3" t="s">
        <v>88</v>
      </c>
      <c r="E1025" s="3" t="s">
        <v>832</v>
      </c>
      <c r="F1025" s="3" t="s">
        <v>832</v>
      </c>
      <c r="G1025" s="3" t="s">
        <v>832</v>
      </c>
      <c r="H1025" s="3" t="s">
        <v>129</v>
      </c>
      <c r="I1025" s="3" t="s">
        <v>1313</v>
      </c>
      <c r="J1025" s="3" t="s">
        <v>1373</v>
      </c>
      <c r="K1025" s="4">
        <v>369</v>
      </c>
      <c r="L1025" s="4">
        <f>=ROUNDDOWN(52.7142857142857,0)</f>
      </c>
      <c r="M1025" s="4"/>
      <c r="N1025" s="5">
        <v>1</v>
      </c>
      <c r="O1025" s="4"/>
      <c r="P1025" s="4">
        <f>=ROUNDDOWN({0},0)</f>
      </c>
      <c r="Q1025" s="4"/>
      <c r="R1025" s="5"/>
      <c r="S1025" s="4"/>
      <c r="T1025" s="6"/>
      <c r="U1025" s="4"/>
      <c r="V1025" s="6"/>
      <c r="W1025" s="5"/>
      <c r="X1025" s="5"/>
      <c r="Y1025" s="4"/>
      <c r="Z1025" s="6"/>
      <c r="AA1025" s="4"/>
      <c r="AB1025" s="6"/>
      <c r="AC1025" s="5"/>
      <c r="AD1025" s="5"/>
      <c r="AE1025" s="4"/>
      <c r="AF1025" s="6"/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/>
      <c r="AR1025" s="6"/>
      <c r="AS1025" s="4"/>
      <c r="AT1025" s="6"/>
      <c r="AU1025" s="5"/>
      <c r="AV1025" s="5"/>
      <c r="AW1025" s="4"/>
      <c r="AX1025" s="6"/>
      <c r="AY1025" s="4"/>
      <c r="AZ1025" s="6"/>
      <c r="BA1025" s="5"/>
      <c r="BB1025" s="5"/>
      <c r="BC1025" s="4"/>
      <c r="BD1025" s="6"/>
      <c r="BE1025" s="4"/>
      <c r="BF1025" s="6"/>
      <c r="BG1025" s="5"/>
      <c r="BH1025" s="5"/>
      <c r="BI1025" s="4"/>
      <c r="BJ1025" s="6"/>
      <c r="BK1025" s="4"/>
      <c r="BL1025" s="6"/>
      <c r="BM1025" s="5"/>
      <c r="BN1025" s="5"/>
      <c r="BO1025" s="4"/>
      <c r="BP1025" s="6"/>
      <c r="BQ1025" s="4"/>
      <c r="BR1025" s="6"/>
      <c r="BS1025" s="5"/>
      <c r="BT1025" s="5"/>
      <c r="BU1025" s="4"/>
      <c r="BV1025" s="6"/>
      <c r="BW1025" s="4"/>
      <c r="BX1025" s="6"/>
      <c r="BY1025" s="5"/>
      <c r="BZ1025" s="5"/>
      <c r="CA1025" s="4"/>
      <c r="CB1025" s="6"/>
      <c r="CC1025" s="4"/>
      <c r="CD1025" s="6"/>
      <c r="CE1025" s="5"/>
      <c r="CF1025" s="5"/>
      <c r="CG1025" s="4"/>
      <c r="CH1025" s="6"/>
      <c r="CI1025" s="4"/>
      <c r="CJ1025" s="6"/>
      <c r="CK1025" s="5"/>
      <c r="CL1025" s="5"/>
      <c r="CM1025" s="4"/>
      <c r="CN1025" s="6"/>
      <c r="CO1025" s="4"/>
      <c r="CP1025" s="6"/>
      <c r="CQ1025" s="5"/>
      <c r="CR1025" s="5"/>
      <c r="CS1025" s="4"/>
      <c r="CT1025" s="6"/>
      <c r="CU1025" s="4"/>
      <c r="CV1025" s="6"/>
      <c r="CW1025" s="5"/>
      <c r="CX1025" s="5"/>
      <c r="CY1025" s="4"/>
      <c r="CZ1025" s="6"/>
      <c r="DA1025" s="4"/>
      <c r="DB1025" s="6"/>
      <c r="DC1025" s="5"/>
      <c r="DD1025" s="5"/>
      <c r="DE1025" s="4"/>
      <c r="DF1025" s="6"/>
      <c r="DG1025" s="4"/>
      <c r="DH1025" s="6"/>
      <c r="DI1025" s="5"/>
      <c r="DJ1025" s="5"/>
      <c r="DK1025" s="4"/>
      <c r="DL1025" s="6"/>
      <c r="DM1025" s="4"/>
      <c r="DN1025" s="6"/>
      <c r="DO1025" s="5"/>
      <c r="DP1025" s="5"/>
      <c r="DQ1025" s="4"/>
      <c r="DR1025" s="6"/>
      <c r="DS1025" s="4"/>
      <c r="DT1025" s="6"/>
      <c r="DU1025" s="5"/>
      <c r="DV1025" s="5"/>
      <c r="DW1025" s="4"/>
      <c r="DX1025" s="6"/>
      <c r="DY1025" s="4"/>
      <c r="DZ1025" s="6"/>
      <c r="EA1025" s="5"/>
      <c r="EB1025" s="5"/>
      <c r="EC1025" s="4"/>
      <c r="ED1025" s="6"/>
      <c r="EE1025" s="4"/>
      <c r="EF1025" s="6"/>
      <c r="EG1025" s="5"/>
      <c r="EH1025" s="5"/>
      <c r="EI1025" s="4"/>
      <c r="EJ1025" s="6"/>
      <c r="EK1025" s="4"/>
      <c r="EL1025" s="6"/>
      <c r="EM1025" s="5"/>
      <c r="EN1025" s="5"/>
      <c r="EO1025" s="4"/>
      <c r="EP1025" s="6"/>
      <c r="EQ1025" s="4"/>
      <c r="ER1025" s="6"/>
      <c r="ES1025" s="5"/>
      <c r="ET1025" s="5"/>
      <c r="EU1025" s="4"/>
      <c r="EV1025" s="6"/>
      <c r="EW1025" s="4"/>
      <c r="EX1025" s="6"/>
      <c r="EY1025" s="5"/>
      <c r="EZ1025" s="5"/>
      <c r="FA1025" s="4"/>
      <c r="FB1025" s="6"/>
      <c r="FC1025" s="4"/>
      <c r="FD1025" s="6"/>
      <c r="FE1025" s="5"/>
      <c r="FF1025" s="5"/>
      <c r="FG1025" s="4"/>
      <c r="FH1025" s="6"/>
      <c r="FI1025" s="4"/>
      <c r="FJ1025" s="6"/>
      <c r="FK1025" s="5"/>
      <c r="FL1025" s="5"/>
      <c r="FM1025" s="4"/>
      <c r="FN1025" s="6"/>
      <c r="FO1025" s="4"/>
      <c r="FP1025" s="6"/>
      <c r="FQ1025" s="5"/>
      <c r="FR1025" s="5"/>
      <c r="FS1025" s="4"/>
      <c r="FT1025" s="6"/>
      <c r="FU1025" s="4"/>
      <c r="FV1025" s="6"/>
      <c r="FW1025" s="5"/>
      <c r="FX1025" s="5"/>
      <c r="FY1025" s="4"/>
      <c r="FZ1025" s="6"/>
      <c r="GA1025" s="4"/>
      <c r="GB1025" s="6"/>
      <c r="GC1025" s="5"/>
      <c r="GD1025" s="5"/>
      <c r="GE1025" s="4"/>
      <c r="GF1025" s="6"/>
      <c r="GG1025" s="4"/>
      <c r="GH1025" s="6"/>
      <c r="GI1025" s="5"/>
      <c r="GJ1025" s="5"/>
      <c r="GK1025" s="4"/>
      <c r="GL1025" s="6"/>
      <c r="GM1025" s="4"/>
      <c r="GN1025" s="6"/>
      <c r="GO1025" s="5"/>
      <c r="GP1025" s="5"/>
      <c r="GQ1025" s="4"/>
      <c r="GR1025" s="6"/>
      <c r="GS1025" s="4"/>
      <c r="GT1025" s="6"/>
      <c r="GU1025" s="5"/>
      <c r="GV1025" s="5"/>
      <c r="GW1025" s="4"/>
      <c r="GX1025" s="6"/>
      <c r="GY1025" s="4"/>
      <c r="GZ1025" s="6"/>
      <c r="HA1025" s="5"/>
      <c r="HB1025" s="5"/>
      <c r="HC1025" s="4"/>
      <c r="HD1025" s="6"/>
      <c r="HE1025" s="4"/>
      <c r="HF1025" s="6"/>
      <c r="HG1025" s="5"/>
      <c r="HH1025" s="5"/>
      <c r="HI1025" s="4"/>
      <c r="HJ1025" s="6"/>
      <c r="HK1025" s="4"/>
      <c r="HL1025" s="6"/>
      <c r="HM1025" s="5"/>
      <c r="HN1025" s="5"/>
      <c r="HO1025" s="4"/>
      <c r="HP1025" s="6"/>
      <c r="HQ1025" s="4"/>
      <c r="HR1025" s="6"/>
      <c r="HS1025" s="5"/>
      <c r="HT1025" s="5"/>
      <c r="HU1025" s="4"/>
      <c r="HV1025" s="6"/>
      <c r="HW1025" s="4"/>
      <c r="HX1025" s="6"/>
      <c r="HY1025" s="5"/>
      <c r="HZ1025" s="5"/>
      <c r="IA1025" s="4"/>
      <c r="IB1025" s="6"/>
      <c r="IC1025" s="4"/>
      <c r="ID1025" s="6"/>
      <c r="IE1025" s="5"/>
      <c r="IF1025" s="5"/>
      <c r="IG1025" s="4"/>
      <c r="IH1025" s="6"/>
      <c r="II1025" s="4"/>
      <c r="IJ1025" s="6"/>
      <c r="IK1025" s="5"/>
      <c r="IL1025" s="5"/>
      <c r="IM1025" s="4"/>
      <c r="IN1025" s="6"/>
      <c r="IO1025" s="4"/>
      <c r="IP1025" s="6"/>
      <c r="IQ1025" s="5"/>
      <c r="IR1025" s="5"/>
      <c r="IS1025" s="4"/>
      <c r="IT1025" s="6"/>
      <c r="IU1025" s="4"/>
      <c r="IV1025" s="6"/>
      <c r="IW1025" s="5"/>
      <c r="IX1025" s="5"/>
      <c r="IY1025" s="4"/>
      <c r="IZ1025" s="6"/>
      <c r="JA1025" s="4"/>
      <c r="JB1025" s="6"/>
      <c r="JC1025" s="5"/>
      <c r="JD1025" s="5"/>
      <c r="JE1025" s="4"/>
      <c r="JF1025" s="6"/>
      <c r="JG1025" s="4"/>
      <c r="JH1025" s="6"/>
      <c r="JI1025" s="5"/>
      <c r="JJ1025" s="5"/>
      <c r="JK1025" s="4"/>
      <c r="JL1025" s="6"/>
      <c r="JM1025" s="4"/>
      <c r="JN1025" s="6"/>
      <c r="JO1025" s="5"/>
      <c r="JP1025" s="5"/>
      <c r="JQ1025" s="4"/>
      <c r="JR1025" s="6"/>
      <c r="JS1025" s="4"/>
      <c r="JT1025" s="6"/>
      <c r="JU1025" s="5"/>
      <c r="JV1025" s="5"/>
      <c r="JW1025" s="4"/>
      <c r="JX1025" s="6"/>
      <c r="JY1025" s="4"/>
      <c r="JZ1025" s="6"/>
      <c r="KA1025" s="5"/>
      <c r="KB1025" s="5"/>
      <c r="KC1025" s="4"/>
      <c r="KD1025" s="6"/>
      <c r="KE1025" s="4"/>
      <c r="KF1025" s="6"/>
      <c r="KG1025" s="5"/>
      <c r="KH1025" s="5"/>
      <c r="KI1025" s="4"/>
      <c r="KJ1025" s="6"/>
      <c r="KK1025" s="4"/>
      <c r="KL1025" s="6"/>
      <c r="KM1025" s="5"/>
      <c r="KN1025" s="5"/>
    </row>
    <row r="1026">
      <c r="A1026" s="3" t="s">
        <v>85</v>
      </c>
      <c r="B1026" s="3" t="s">
        <v>814</v>
      </c>
      <c r="C1026" s="3" t="s">
        <v>87</v>
      </c>
      <c r="D1026" s="3" t="s">
        <v>88</v>
      </c>
      <c r="E1026" s="3" t="s">
        <v>832</v>
      </c>
      <c r="F1026" s="3" t="s">
        <v>832</v>
      </c>
      <c r="G1026" s="3" t="s">
        <v>832</v>
      </c>
      <c r="H1026" s="3" t="s">
        <v>129</v>
      </c>
      <c r="I1026" s="3" t="s">
        <v>1323</v>
      </c>
      <c r="J1026" s="3" t="s">
        <v>1373</v>
      </c>
      <c r="K1026" s="4">
        <v>372</v>
      </c>
      <c r="L1026" s="4">
        <f>=ROUNDDOWN(53.1428571428571,0)</f>
      </c>
      <c r="M1026" s="4"/>
      <c r="N1026" s="5">
        <v>1</v>
      </c>
      <c r="O1026" s="4"/>
      <c r="P1026" s="4">
        <f>=ROUNDDOWN({0},0)</f>
      </c>
      <c r="Q1026" s="4"/>
      <c r="R1026" s="5"/>
      <c r="S1026" s="4"/>
      <c r="T1026" s="6"/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/>
      <c r="AF1026" s="6"/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/>
      <c r="AR1026" s="6"/>
      <c r="AS1026" s="4"/>
      <c r="AT1026" s="6"/>
      <c r="AU1026" s="5"/>
      <c r="AV1026" s="5"/>
      <c r="AW1026" s="4"/>
      <c r="AX1026" s="6"/>
      <c r="AY1026" s="4"/>
      <c r="AZ1026" s="6"/>
      <c r="BA1026" s="5"/>
      <c r="BB1026" s="5"/>
      <c r="BC1026" s="4"/>
      <c r="BD1026" s="6"/>
      <c r="BE1026" s="4"/>
      <c r="BF1026" s="6"/>
      <c r="BG1026" s="5"/>
      <c r="BH1026" s="5"/>
      <c r="BI1026" s="4"/>
      <c r="BJ1026" s="6"/>
      <c r="BK1026" s="4"/>
      <c r="BL1026" s="6"/>
      <c r="BM1026" s="5"/>
      <c r="BN1026" s="5"/>
      <c r="BO1026" s="4"/>
      <c r="BP1026" s="6"/>
      <c r="BQ1026" s="4"/>
      <c r="BR1026" s="6"/>
      <c r="BS1026" s="5"/>
      <c r="BT1026" s="5"/>
      <c r="BU1026" s="4"/>
      <c r="BV1026" s="6"/>
      <c r="BW1026" s="4"/>
      <c r="BX1026" s="6"/>
      <c r="BY1026" s="5"/>
      <c r="BZ1026" s="5"/>
      <c r="CA1026" s="4"/>
      <c r="CB1026" s="6"/>
      <c r="CC1026" s="4"/>
      <c r="CD1026" s="6"/>
      <c r="CE1026" s="5"/>
      <c r="CF1026" s="5"/>
      <c r="CG1026" s="4"/>
      <c r="CH1026" s="6"/>
      <c r="CI1026" s="4"/>
      <c r="CJ1026" s="6"/>
      <c r="CK1026" s="5"/>
      <c r="CL1026" s="5"/>
      <c r="CM1026" s="4"/>
      <c r="CN1026" s="6"/>
      <c r="CO1026" s="4"/>
      <c r="CP1026" s="6"/>
      <c r="CQ1026" s="5"/>
      <c r="CR1026" s="5"/>
      <c r="CS1026" s="4"/>
      <c r="CT1026" s="6"/>
      <c r="CU1026" s="4"/>
      <c r="CV1026" s="6"/>
      <c r="CW1026" s="5"/>
      <c r="CX1026" s="5"/>
      <c r="CY1026" s="4"/>
      <c r="CZ1026" s="6"/>
      <c r="DA1026" s="4"/>
      <c r="DB1026" s="6"/>
      <c r="DC1026" s="5"/>
      <c r="DD1026" s="5"/>
      <c r="DE1026" s="4"/>
      <c r="DF1026" s="6"/>
      <c r="DG1026" s="4"/>
      <c r="DH1026" s="6"/>
      <c r="DI1026" s="5"/>
      <c r="DJ1026" s="5"/>
      <c r="DK1026" s="4"/>
      <c r="DL1026" s="6"/>
      <c r="DM1026" s="4"/>
      <c r="DN1026" s="6"/>
      <c r="DO1026" s="5"/>
      <c r="DP1026" s="5"/>
      <c r="DQ1026" s="4"/>
      <c r="DR1026" s="6"/>
      <c r="DS1026" s="4"/>
      <c r="DT1026" s="6"/>
      <c r="DU1026" s="5"/>
      <c r="DV1026" s="5"/>
      <c r="DW1026" s="4"/>
      <c r="DX1026" s="6"/>
      <c r="DY1026" s="4"/>
      <c r="DZ1026" s="6"/>
      <c r="EA1026" s="5"/>
      <c r="EB1026" s="5"/>
      <c r="EC1026" s="4"/>
      <c r="ED1026" s="6"/>
      <c r="EE1026" s="4"/>
      <c r="EF1026" s="6"/>
      <c r="EG1026" s="5"/>
      <c r="EH1026" s="5"/>
      <c r="EI1026" s="4"/>
      <c r="EJ1026" s="6"/>
      <c r="EK1026" s="4"/>
      <c r="EL1026" s="6"/>
      <c r="EM1026" s="5"/>
      <c r="EN1026" s="5"/>
      <c r="EO1026" s="4"/>
      <c r="EP1026" s="6"/>
      <c r="EQ1026" s="4"/>
      <c r="ER1026" s="6"/>
      <c r="ES1026" s="5"/>
      <c r="ET1026" s="5"/>
      <c r="EU1026" s="4"/>
      <c r="EV1026" s="6"/>
      <c r="EW1026" s="4"/>
      <c r="EX1026" s="6"/>
      <c r="EY1026" s="5"/>
      <c r="EZ1026" s="5"/>
      <c r="FA1026" s="4"/>
      <c r="FB1026" s="6"/>
      <c r="FC1026" s="4"/>
      <c r="FD1026" s="6"/>
      <c r="FE1026" s="5"/>
      <c r="FF1026" s="5"/>
      <c r="FG1026" s="4"/>
      <c r="FH1026" s="6"/>
      <c r="FI1026" s="4"/>
      <c r="FJ1026" s="6"/>
      <c r="FK1026" s="5"/>
      <c r="FL1026" s="5"/>
      <c r="FM1026" s="4"/>
      <c r="FN1026" s="6"/>
      <c r="FO1026" s="4"/>
      <c r="FP1026" s="6"/>
      <c r="FQ1026" s="5"/>
      <c r="FR1026" s="5"/>
      <c r="FS1026" s="4"/>
      <c r="FT1026" s="6"/>
      <c r="FU1026" s="4"/>
      <c r="FV1026" s="6"/>
      <c r="FW1026" s="5"/>
      <c r="FX1026" s="5"/>
      <c r="FY1026" s="4"/>
      <c r="FZ1026" s="6"/>
      <c r="GA1026" s="4"/>
      <c r="GB1026" s="6"/>
      <c r="GC1026" s="5"/>
      <c r="GD1026" s="5"/>
      <c r="GE1026" s="4"/>
      <c r="GF1026" s="6"/>
      <c r="GG1026" s="4"/>
      <c r="GH1026" s="6"/>
      <c r="GI1026" s="5"/>
      <c r="GJ1026" s="5"/>
      <c r="GK1026" s="4"/>
      <c r="GL1026" s="6"/>
      <c r="GM1026" s="4"/>
      <c r="GN1026" s="6"/>
      <c r="GO1026" s="5"/>
      <c r="GP1026" s="5"/>
      <c r="GQ1026" s="4"/>
      <c r="GR1026" s="6"/>
      <c r="GS1026" s="4"/>
      <c r="GT1026" s="6"/>
      <c r="GU1026" s="5"/>
      <c r="GV1026" s="5"/>
      <c r="GW1026" s="4"/>
      <c r="GX1026" s="6"/>
      <c r="GY1026" s="4"/>
      <c r="GZ1026" s="6"/>
      <c r="HA1026" s="5"/>
      <c r="HB1026" s="5"/>
      <c r="HC1026" s="4"/>
      <c r="HD1026" s="6"/>
      <c r="HE1026" s="4"/>
      <c r="HF1026" s="6"/>
      <c r="HG1026" s="5"/>
      <c r="HH1026" s="5"/>
      <c r="HI1026" s="4"/>
      <c r="HJ1026" s="6"/>
      <c r="HK1026" s="4"/>
      <c r="HL1026" s="6"/>
      <c r="HM1026" s="5"/>
      <c r="HN1026" s="5"/>
      <c r="HO1026" s="4"/>
      <c r="HP1026" s="6"/>
      <c r="HQ1026" s="4"/>
      <c r="HR1026" s="6"/>
      <c r="HS1026" s="5"/>
      <c r="HT1026" s="5"/>
      <c r="HU1026" s="4"/>
      <c r="HV1026" s="6"/>
      <c r="HW1026" s="4"/>
      <c r="HX1026" s="6"/>
      <c r="HY1026" s="5"/>
      <c r="HZ1026" s="5"/>
      <c r="IA1026" s="4"/>
      <c r="IB1026" s="6"/>
      <c r="IC1026" s="4"/>
      <c r="ID1026" s="6"/>
      <c r="IE1026" s="5"/>
      <c r="IF1026" s="5"/>
      <c r="IG1026" s="4"/>
      <c r="IH1026" s="6"/>
      <c r="II1026" s="4"/>
      <c r="IJ1026" s="6"/>
      <c r="IK1026" s="5"/>
      <c r="IL1026" s="5"/>
      <c r="IM1026" s="4"/>
      <c r="IN1026" s="6"/>
      <c r="IO1026" s="4"/>
      <c r="IP1026" s="6"/>
      <c r="IQ1026" s="5"/>
      <c r="IR1026" s="5"/>
      <c r="IS1026" s="4"/>
      <c r="IT1026" s="6"/>
      <c r="IU1026" s="4"/>
      <c r="IV1026" s="6"/>
      <c r="IW1026" s="5"/>
      <c r="IX1026" s="5"/>
      <c r="IY1026" s="4"/>
      <c r="IZ1026" s="6"/>
      <c r="JA1026" s="4"/>
      <c r="JB1026" s="6"/>
      <c r="JC1026" s="5"/>
      <c r="JD1026" s="5"/>
      <c r="JE1026" s="4"/>
      <c r="JF1026" s="6"/>
      <c r="JG1026" s="4"/>
      <c r="JH1026" s="6"/>
      <c r="JI1026" s="5"/>
      <c r="JJ1026" s="5"/>
      <c r="JK1026" s="4"/>
      <c r="JL1026" s="6"/>
      <c r="JM1026" s="4"/>
      <c r="JN1026" s="6"/>
      <c r="JO1026" s="5"/>
      <c r="JP1026" s="5"/>
      <c r="JQ1026" s="4"/>
      <c r="JR1026" s="6"/>
      <c r="JS1026" s="4"/>
      <c r="JT1026" s="6"/>
      <c r="JU1026" s="5"/>
      <c r="JV1026" s="5"/>
      <c r="JW1026" s="4"/>
      <c r="JX1026" s="6"/>
      <c r="JY1026" s="4"/>
      <c r="JZ1026" s="6"/>
      <c r="KA1026" s="5"/>
      <c r="KB1026" s="5"/>
      <c r="KC1026" s="4"/>
      <c r="KD1026" s="6"/>
      <c r="KE1026" s="4"/>
      <c r="KF1026" s="6"/>
      <c r="KG1026" s="5"/>
      <c r="KH1026" s="5"/>
      <c r="KI1026" s="4"/>
      <c r="KJ1026" s="6"/>
      <c r="KK1026" s="4"/>
      <c r="KL1026" s="6"/>
      <c r="KM1026" s="5"/>
      <c r="KN1026" s="5"/>
    </row>
    <row r="1027">
      <c r="A1027" s="3" t="s">
        <v>85</v>
      </c>
      <c r="B1027" s="3" t="s">
        <v>814</v>
      </c>
      <c r="C1027" s="3" t="s">
        <v>87</v>
      </c>
      <c r="D1027" s="3" t="s">
        <v>396</v>
      </c>
      <c r="E1027" s="3" t="s">
        <v>830</v>
      </c>
      <c r="F1027" s="3" t="s">
        <v>830</v>
      </c>
      <c r="G1027" s="3" t="s">
        <v>830</v>
      </c>
      <c r="H1027" s="3" t="s">
        <v>129</v>
      </c>
      <c r="I1027" s="3" t="s">
        <v>1461</v>
      </c>
      <c r="J1027" s="3" t="s">
        <v>1407</v>
      </c>
      <c r="K1027" s="4">
        <v>191</v>
      </c>
      <c r="L1027" s="4">
        <f>=ROUNDDOWN(27.2857142857143,0)</f>
      </c>
      <c r="M1027" s="4"/>
      <c r="N1027" s="5">
        <v>0.6667</v>
      </c>
      <c r="O1027" s="4"/>
      <c r="P1027" s="4">
        <f>=ROUNDDOWN({0},0)</f>
      </c>
      <c r="Q1027" s="4"/>
      <c r="R1027" s="5"/>
      <c r="S1027" s="4">
        <v>17</v>
      </c>
      <c r="T1027" s="6">
        <v>331.59</v>
      </c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/>
      <c r="AF1027" s="6"/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/>
      <c r="AR1027" s="6"/>
      <c r="AS1027" s="4"/>
      <c r="AT1027" s="6"/>
      <c r="AU1027" s="5"/>
      <c r="AV1027" s="5"/>
      <c r="AW1027" s="4"/>
      <c r="AX1027" s="6"/>
      <c r="AY1027" s="4"/>
      <c r="AZ1027" s="6"/>
      <c r="BA1027" s="5"/>
      <c r="BB1027" s="5"/>
      <c r="BC1027" s="4"/>
      <c r="BD1027" s="6"/>
      <c r="BE1027" s="4"/>
      <c r="BF1027" s="6"/>
      <c r="BG1027" s="5"/>
      <c r="BH1027" s="5"/>
      <c r="BI1027" s="4">
        <v>1</v>
      </c>
      <c r="BJ1027" s="6">
        <v>20.43</v>
      </c>
      <c r="BK1027" s="4"/>
      <c r="BL1027" s="6"/>
      <c r="BM1027" s="5"/>
      <c r="BN1027" s="5"/>
      <c r="BO1027" s="4"/>
      <c r="BP1027" s="6"/>
      <c r="BQ1027" s="4"/>
      <c r="BR1027" s="6"/>
      <c r="BS1027" s="5"/>
      <c r="BT1027" s="5"/>
      <c r="BU1027" s="4">
        <v>4</v>
      </c>
      <c r="BV1027" s="6">
        <v>81.72</v>
      </c>
      <c r="BW1027" s="4"/>
      <c r="BX1027" s="6"/>
      <c r="BY1027" s="5"/>
      <c r="BZ1027" s="5"/>
      <c r="CA1027" s="4"/>
      <c r="CB1027" s="6"/>
      <c r="CC1027" s="4"/>
      <c r="CD1027" s="6"/>
      <c r="CE1027" s="5"/>
      <c r="CF1027" s="5"/>
      <c r="CG1027" s="4"/>
      <c r="CH1027" s="6"/>
      <c r="CI1027" s="4"/>
      <c r="CJ1027" s="6"/>
      <c r="CK1027" s="5"/>
      <c r="CL1027" s="5"/>
      <c r="CM1027" s="4">
        <v>12</v>
      </c>
      <c r="CN1027" s="6">
        <v>229.44</v>
      </c>
      <c r="CO1027" s="4"/>
      <c r="CP1027" s="6"/>
      <c r="CQ1027" s="5"/>
      <c r="CR1027" s="5"/>
      <c r="CS1027" s="4"/>
      <c r="CT1027" s="6"/>
      <c r="CU1027" s="4"/>
      <c r="CV1027" s="6"/>
      <c r="CW1027" s="5"/>
      <c r="CX1027" s="5"/>
      <c r="CY1027" s="4"/>
      <c r="CZ1027" s="6"/>
      <c r="DA1027" s="4"/>
      <c r="DB1027" s="6"/>
      <c r="DC1027" s="5"/>
      <c r="DD1027" s="5"/>
      <c r="DE1027" s="4"/>
      <c r="DF1027" s="6"/>
      <c r="DG1027" s="4"/>
      <c r="DH1027" s="6"/>
      <c r="DI1027" s="5"/>
      <c r="DJ1027" s="5"/>
      <c r="DK1027" s="4"/>
      <c r="DL1027" s="6"/>
      <c r="DM1027" s="4"/>
      <c r="DN1027" s="6"/>
      <c r="DO1027" s="5"/>
      <c r="DP1027" s="5"/>
      <c r="DQ1027" s="4"/>
      <c r="DR1027" s="6"/>
      <c r="DS1027" s="4"/>
      <c r="DT1027" s="6"/>
      <c r="DU1027" s="5"/>
      <c r="DV1027" s="5"/>
      <c r="DW1027" s="4"/>
      <c r="DX1027" s="6"/>
      <c r="DY1027" s="4"/>
      <c r="DZ1027" s="6"/>
      <c r="EA1027" s="5"/>
      <c r="EB1027" s="5"/>
      <c r="EC1027" s="4"/>
      <c r="ED1027" s="6"/>
      <c r="EE1027" s="4"/>
      <c r="EF1027" s="6"/>
      <c r="EG1027" s="5"/>
      <c r="EH1027" s="5"/>
      <c r="EI1027" s="4"/>
      <c r="EJ1027" s="6"/>
      <c r="EK1027" s="4"/>
      <c r="EL1027" s="6"/>
      <c r="EM1027" s="5"/>
      <c r="EN1027" s="5"/>
      <c r="EO1027" s="4"/>
      <c r="EP1027" s="6"/>
      <c r="EQ1027" s="4"/>
      <c r="ER1027" s="6"/>
      <c r="ES1027" s="5"/>
      <c r="ET1027" s="5"/>
      <c r="EU1027" s="4"/>
      <c r="EV1027" s="6"/>
      <c r="EW1027" s="4"/>
      <c r="EX1027" s="6"/>
      <c r="EY1027" s="5"/>
      <c r="EZ1027" s="5"/>
      <c r="FA1027" s="4"/>
      <c r="FB1027" s="6"/>
      <c r="FC1027" s="4"/>
      <c r="FD1027" s="6"/>
      <c r="FE1027" s="5"/>
      <c r="FF1027" s="5"/>
      <c r="FG1027" s="4"/>
      <c r="FH1027" s="6"/>
      <c r="FI1027" s="4"/>
      <c r="FJ1027" s="6"/>
      <c r="FK1027" s="5"/>
      <c r="FL1027" s="5"/>
      <c r="FM1027" s="4"/>
      <c r="FN1027" s="6"/>
      <c r="FO1027" s="4"/>
      <c r="FP1027" s="6"/>
      <c r="FQ1027" s="5"/>
      <c r="FR1027" s="5"/>
      <c r="FS1027" s="4"/>
      <c r="FT1027" s="6"/>
      <c r="FU1027" s="4"/>
      <c r="FV1027" s="6"/>
      <c r="FW1027" s="5"/>
      <c r="FX1027" s="5"/>
      <c r="FY1027" s="4"/>
      <c r="FZ1027" s="6"/>
      <c r="GA1027" s="4"/>
      <c r="GB1027" s="6"/>
      <c r="GC1027" s="5"/>
      <c r="GD1027" s="5"/>
      <c r="GE1027" s="4"/>
      <c r="GF1027" s="6"/>
      <c r="GG1027" s="4"/>
      <c r="GH1027" s="6"/>
      <c r="GI1027" s="5"/>
      <c r="GJ1027" s="5"/>
      <c r="GK1027" s="4"/>
      <c r="GL1027" s="6"/>
      <c r="GM1027" s="4"/>
      <c r="GN1027" s="6"/>
      <c r="GO1027" s="5"/>
      <c r="GP1027" s="5"/>
      <c r="GQ1027" s="4"/>
      <c r="GR1027" s="6"/>
      <c r="GS1027" s="4"/>
      <c r="GT1027" s="6"/>
      <c r="GU1027" s="5"/>
      <c r="GV1027" s="5"/>
      <c r="GW1027" s="4"/>
      <c r="GX1027" s="6"/>
      <c r="GY1027" s="4"/>
      <c r="GZ1027" s="6"/>
      <c r="HA1027" s="5"/>
      <c r="HB1027" s="5"/>
      <c r="HC1027" s="4"/>
      <c r="HD1027" s="6"/>
      <c r="HE1027" s="4"/>
      <c r="HF1027" s="6"/>
      <c r="HG1027" s="5"/>
      <c r="HH1027" s="5"/>
      <c r="HI1027" s="4"/>
      <c r="HJ1027" s="6"/>
      <c r="HK1027" s="4"/>
      <c r="HL1027" s="6"/>
      <c r="HM1027" s="5"/>
      <c r="HN1027" s="5"/>
      <c r="HO1027" s="4"/>
      <c r="HP1027" s="6"/>
      <c r="HQ1027" s="4"/>
      <c r="HR1027" s="6"/>
      <c r="HS1027" s="5"/>
      <c r="HT1027" s="5"/>
      <c r="HU1027" s="4"/>
      <c r="HV1027" s="6"/>
      <c r="HW1027" s="4"/>
      <c r="HX1027" s="6"/>
      <c r="HY1027" s="5"/>
      <c r="HZ1027" s="5"/>
      <c r="IA1027" s="4"/>
      <c r="IB1027" s="6"/>
      <c r="IC1027" s="4"/>
      <c r="ID1027" s="6"/>
      <c r="IE1027" s="5"/>
      <c r="IF1027" s="5"/>
      <c r="IG1027" s="4"/>
      <c r="IH1027" s="6"/>
      <c r="II1027" s="4"/>
      <c r="IJ1027" s="6"/>
      <c r="IK1027" s="5"/>
      <c r="IL1027" s="5"/>
      <c r="IM1027" s="4"/>
      <c r="IN1027" s="6"/>
      <c r="IO1027" s="4"/>
      <c r="IP1027" s="6"/>
      <c r="IQ1027" s="5"/>
      <c r="IR1027" s="5"/>
      <c r="IS1027" s="4"/>
      <c r="IT1027" s="6"/>
      <c r="IU1027" s="4"/>
      <c r="IV1027" s="6"/>
      <c r="IW1027" s="5"/>
      <c r="IX1027" s="5"/>
      <c r="IY1027" s="4"/>
      <c r="IZ1027" s="6"/>
      <c r="JA1027" s="4"/>
      <c r="JB1027" s="6"/>
      <c r="JC1027" s="5"/>
      <c r="JD1027" s="5"/>
      <c r="JE1027" s="4"/>
      <c r="JF1027" s="6"/>
      <c r="JG1027" s="4"/>
      <c r="JH1027" s="6"/>
      <c r="JI1027" s="5"/>
      <c r="JJ1027" s="5"/>
      <c r="JK1027" s="4"/>
      <c r="JL1027" s="6"/>
      <c r="JM1027" s="4"/>
      <c r="JN1027" s="6"/>
      <c r="JO1027" s="5"/>
      <c r="JP1027" s="5"/>
      <c r="JQ1027" s="4"/>
      <c r="JR1027" s="6"/>
      <c r="JS1027" s="4"/>
      <c r="JT1027" s="6"/>
      <c r="JU1027" s="5"/>
      <c r="JV1027" s="5"/>
      <c r="JW1027" s="4"/>
      <c r="JX1027" s="6"/>
      <c r="JY1027" s="4"/>
      <c r="JZ1027" s="6"/>
      <c r="KA1027" s="5"/>
      <c r="KB1027" s="5"/>
      <c r="KC1027" s="4"/>
      <c r="KD1027" s="6"/>
      <c r="KE1027" s="4"/>
      <c r="KF1027" s="6"/>
      <c r="KG1027" s="5"/>
      <c r="KH1027" s="5"/>
      <c r="KI1027" s="4"/>
      <c r="KJ1027" s="6"/>
      <c r="KK1027" s="4"/>
      <c r="KL1027" s="6"/>
      <c r="KM1027" s="5"/>
      <c r="KN1027" s="5"/>
    </row>
    <row r="1028">
      <c r="A1028" s="3" t="s">
        <v>85</v>
      </c>
      <c r="B1028" s="3" t="s">
        <v>814</v>
      </c>
      <c r="C1028" s="3" t="s">
        <v>87</v>
      </c>
      <c r="D1028" s="3" t="s">
        <v>396</v>
      </c>
      <c r="E1028" s="3" t="s">
        <v>830</v>
      </c>
      <c r="F1028" s="3" t="s">
        <v>130</v>
      </c>
      <c r="G1028" s="3" t="s">
        <v>130</v>
      </c>
      <c r="H1028" s="3" t="s">
        <v>129</v>
      </c>
      <c r="I1028" s="3" t="s">
        <v>1462</v>
      </c>
      <c r="J1028" s="3" t="s">
        <v>1400</v>
      </c>
      <c r="K1028" s="4">
        <v>2534</v>
      </c>
      <c r="L1028" s="4">
        <f>=ROUNDDOWN(342.432432432432,0)</f>
      </c>
      <c r="M1028" s="4"/>
      <c r="N1028" s="5"/>
      <c r="O1028" s="4"/>
      <c r="P1028" s="4">
        <f>=ROUNDDOWN({0},0)</f>
      </c>
      <c r="Q1028" s="4"/>
      <c r="R1028" s="5"/>
      <c r="S1028" s="4">
        <v>17</v>
      </c>
      <c r="T1028" s="6">
        <v>310.67</v>
      </c>
      <c r="U1028" s="4"/>
      <c r="V1028" s="6"/>
      <c r="W1028" s="5"/>
      <c r="X1028" s="5"/>
      <c r="Y1028" s="4"/>
      <c r="Z1028" s="6"/>
      <c r="AA1028" s="4"/>
      <c r="AB1028" s="6"/>
      <c r="AC1028" s="5"/>
      <c r="AD1028" s="5"/>
      <c r="AE1028" s="4"/>
      <c r="AF1028" s="6"/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/>
      <c r="AR1028" s="6"/>
      <c r="AS1028" s="4"/>
      <c r="AT1028" s="6"/>
      <c r="AU1028" s="5"/>
      <c r="AV1028" s="5"/>
      <c r="AW1028" s="4"/>
      <c r="AX1028" s="6"/>
      <c r="AY1028" s="4"/>
      <c r="AZ1028" s="6"/>
      <c r="BA1028" s="5"/>
      <c r="BB1028" s="5"/>
      <c r="BC1028" s="4"/>
      <c r="BD1028" s="6"/>
      <c r="BE1028" s="4"/>
      <c r="BF1028" s="6"/>
      <c r="BG1028" s="5"/>
      <c r="BH1028" s="5"/>
      <c r="BI1028" s="4"/>
      <c r="BJ1028" s="6"/>
      <c r="BK1028" s="4"/>
      <c r="BL1028" s="6"/>
      <c r="BM1028" s="5"/>
      <c r="BN1028" s="5"/>
      <c r="BO1028" s="4"/>
      <c r="BP1028" s="6"/>
      <c r="BQ1028" s="4"/>
      <c r="BR1028" s="6"/>
      <c r="BS1028" s="5"/>
      <c r="BT1028" s="5"/>
      <c r="BU1028" s="4">
        <v>9</v>
      </c>
      <c r="BV1028" s="6">
        <v>94.75</v>
      </c>
      <c r="BW1028" s="4"/>
      <c r="BX1028" s="6"/>
      <c r="BY1028" s="5"/>
      <c r="BZ1028" s="5"/>
      <c r="CA1028" s="4"/>
      <c r="CB1028" s="6"/>
      <c r="CC1028" s="4"/>
      <c r="CD1028" s="6"/>
      <c r="CE1028" s="5"/>
      <c r="CF1028" s="5"/>
      <c r="CG1028" s="4"/>
      <c r="CH1028" s="6"/>
      <c r="CI1028" s="4"/>
      <c r="CJ1028" s="6"/>
      <c r="CK1028" s="5"/>
      <c r="CL1028" s="5"/>
      <c r="CM1028" s="4">
        <v>8</v>
      </c>
      <c r="CN1028" s="6">
        <v>215.92</v>
      </c>
      <c r="CO1028" s="4"/>
      <c r="CP1028" s="6"/>
      <c r="CQ1028" s="5"/>
      <c r="CR1028" s="5"/>
      <c r="CS1028" s="4"/>
      <c r="CT1028" s="6"/>
      <c r="CU1028" s="4"/>
      <c r="CV1028" s="6"/>
      <c r="CW1028" s="5"/>
      <c r="CX1028" s="5"/>
      <c r="CY1028" s="4"/>
      <c r="CZ1028" s="6"/>
      <c r="DA1028" s="4"/>
      <c r="DB1028" s="6"/>
      <c r="DC1028" s="5"/>
      <c r="DD1028" s="5"/>
      <c r="DE1028" s="4"/>
      <c r="DF1028" s="6"/>
      <c r="DG1028" s="4"/>
      <c r="DH1028" s="6"/>
      <c r="DI1028" s="5"/>
      <c r="DJ1028" s="5"/>
      <c r="DK1028" s="4"/>
      <c r="DL1028" s="6"/>
      <c r="DM1028" s="4"/>
      <c r="DN1028" s="6"/>
      <c r="DO1028" s="5"/>
      <c r="DP1028" s="5"/>
      <c r="DQ1028" s="4"/>
      <c r="DR1028" s="6"/>
      <c r="DS1028" s="4"/>
      <c r="DT1028" s="6"/>
      <c r="DU1028" s="5"/>
      <c r="DV1028" s="5"/>
      <c r="DW1028" s="4"/>
      <c r="DX1028" s="6"/>
      <c r="DY1028" s="4"/>
      <c r="DZ1028" s="6"/>
      <c r="EA1028" s="5"/>
      <c r="EB1028" s="5"/>
      <c r="EC1028" s="4"/>
      <c r="ED1028" s="6"/>
      <c r="EE1028" s="4"/>
      <c r="EF1028" s="6"/>
      <c r="EG1028" s="5"/>
      <c r="EH1028" s="5"/>
      <c r="EI1028" s="4"/>
      <c r="EJ1028" s="6"/>
      <c r="EK1028" s="4"/>
      <c r="EL1028" s="6"/>
      <c r="EM1028" s="5"/>
      <c r="EN1028" s="5"/>
      <c r="EO1028" s="4"/>
      <c r="EP1028" s="6"/>
      <c r="EQ1028" s="4"/>
      <c r="ER1028" s="6"/>
      <c r="ES1028" s="5"/>
      <c r="ET1028" s="5"/>
      <c r="EU1028" s="4"/>
      <c r="EV1028" s="6"/>
      <c r="EW1028" s="4"/>
      <c r="EX1028" s="6"/>
      <c r="EY1028" s="5"/>
      <c r="EZ1028" s="5"/>
      <c r="FA1028" s="4"/>
      <c r="FB1028" s="6"/>
      <c r="FC1028" s="4"/>
      <c r="FD1028" s="6"/>
      <c r="FE1028" s="5"/>
      <c r="FF1028" s="5"/>
      <c r="FG1028" s="4"/>
      <c r="FH1028" s="6"/>
      <c r="FI1028" s="4"/>
      <c r="FJ1028" s="6"/>
      <c r="FK1028" s="5"/>
      <c r="FL1028" s="5"/>
      <c r="FM1028" s="4"/>
      <c r="FN1028" s="6"/>
      <c r="FO1028" s="4"/>
      <c r="FP1028" s="6"/>
      <c r="FQ1028" s="5"/>
      <c r="FR1028" s="5"/>
      <c r="FS1028" s="4"/>
      <c r="FT1028" s="6"/>
      <c r="FU1028" s="4"/>
      <c r="FV1028" s="6"/>
      <c r="FW1028" s="5"/>
      <c r="FX1028" s="5"/>
      <c r="FY1028" s="4"/>
      <c r="FZ1028" s="6"/>
      <c r="GA1028" s="4"/>
      <c r="GB1028" s="6"/>
      <c r="GC1028" s="5"/>
      <c r="GD1028" s="5"/>
      <c r="GE1028" s="4"/>
      <c r="GF1028" s="6"/>
      <c r="GG1028" s="4"/>
      <c r="GH1028" s="6"/>
      <c r="GI1028" s="5"/>
      <c r="GJ1028" s="5"/>
      <c r="GK1028" s="4"/>
      <c r="GL1028" s="6"/>
      <c r="GM1028" s="4"/>
      <c r="GN1028" s="6"/>
      <c r="GO1028" s="5"/>
      <c r="GP1028" s="5"/>
      <c r="GQ1028" s="4"/>
      <c r="GR1028" s="6"/>
      <c r="GS1028" s="4"/>
      <c r="GT1028" s="6"/>
      <c r="GU1028" s="5"/>
      <c r="GV1028" s="5"/>
      <c r="GW1028" s="4"/>
      <c r="GX1028" s="6"/>
      <c r="GY1028" s="4"/>
      <c r="GZ1028" s="6"/>
      <c r="HA1028" s="5"/>
      <c r="HB1028" s="5"/>
      <c r="HC1028" s="4"/>
      <c r="HD1028" s="6"/>
      <c r="HE1028" s="4"/>
      <c r="HF1028" s="6"/>
      <c r="HG1028" s="5"/>
      <c r="HH1028" s="5"/>
      <c r="HI1028" s="4"/>
      <c r="HJ1028" s="6"/>
      <c r="HK1028" s="4"/>
      <c r="HL1028" s="6"/>
      <c r="HM1028" s="5"/>
      <c r="HN1028" s="5"/>
      <c r="HO1028" s="4"/>
      <c r="HP1028" s="6"/>
      <c r="HQ1028" s="4"/>
      <c r="HR1028" s="6"/>
      <c r="HS1028" s="5"/>
      <c r="HT1028" s="5"/>
      <c r="HU1028" s="4"/>
      <c r="HV1028" s="6"/>
      <c r="HW1028" s="4"/>
      <c r="HX1028" s="6"/>
      <c r="HY1028" s="5"/>
      <c r="HZ1028" s="5"/>
      <c r="IA1028" s="4"/>
      <c r="IB1028" s="6"/>
      <c r="IC1028" s="4"/>
      <c r="ID1028" s="6"/>
      <c r="IE1028" s="5"/>
      <c r="IF1028" s="5"/>
      <c r="IG1028" s="4"/>
      <c r="IH1028" s="6"/>
      <c r="II1028" s="4"/>
      <c r="IJ1028" s="6"/>
      <c r="IK1028" s="5"/>
      <c r="IL1028" s="5"/>
      <c r="IM1028" s="4"/>
      <c r="IN1028" s="6"/>
      <c r="IO1028" s="4"/>
      <c r="IP1028" s="6"/>
      <c r="IQ1028" s="5"/>
      <c r="IR1028" s="5"/>
      <c r="IS1028" s="4"/>
      <c r="IT1028" s="6"/>
      <c r="IU1028" s="4"/>
      <c r="IV1028" s="6"/>
      <c r="IW1028" s="5"/>
      <c r="IX1028" s="5"/>
      <c r="IY1028" s="4"/>
      <c r="IZ1028" s="6"/>
      <c r="JA1028" s="4"/>
      <c r="JB1028" s="6"/>
      <c r="JC1028" s="5"/>
      <c r="JD1028" s="5"/>
      <c r="JE1028" s="4"/>
      <c r="JF1028" s="6"/>
      <c r="JG1028" s="4"/>
      <c r="JH1028" s="6"/>
      <c r="JI1028" s="5"/>
      <c r="JJ1028" s="5"/>
      <c r="JK1028" s="4"/>
      <c r="JL1028" s="6"/>
      <c r="JM1028" s="4"/>
      <c r="JN1028" s="6"/>
      <c r="JO1028" s="5"/>
      <c r="JP1028" s="5"/>
      <c r="JQ1028" s="4"/>
      <c r="JR1028" s="6"/>
      <c r="JS1028" s="4"/>
      <c r="JT1028" s="6"/>
      <c r="JU1028" s="5"/>
      <c r="JV1028" s="5"/>
      <c r="JW1028" s="4"/>
      <c r="JX1028" s="6"/>
      <c r="JY1028" s="4"/>
      <c r="JZ1028" s="6"/>
      <c r="KA1028" s="5"/>
      <c r="KB1028" s="5"/>
      <c r="KC1028" s="4"/>
      <c r="KD1028" s="6"/>
      <c r="KE1028" s="4"/>
      <c r="KF1028" s="6"/>
      <c r="KG1028" s="5"/>
      <c r="KH1028" s="5"/>
      <c r="KI1028" s="4"/>
      <c r="KJ1028" s="6"/>
      <c r="KK1028" s="4"/>
      <c r="KL1028" s="6"/>
      <c r="KM1028" s="5"/>
      <c r="KN1028" s="5"/>
    </row>
    <row r="1029">
      <c r="A1029" s="3" t="s">
        <v>85</v>
      </c>
      <c r="B1029" s="3" t="s">
        <v>814</v>
      </c>
      <c r="C1029" s="3" t="s">
        <v>87</v>
      </c>
      <c r="D1029" s="3" t="s">
        <v>396</v>
      </c>
      <c r="E1029" s="3" t="s">
        <v>830</v>
      </c>
      <c r="F1029" s="3" t="s">
        <v>130</v>
      </c>
      <c r="G1029" s="3" t="s">
        <v>130</v>
      </c>
      <c r="H1029" s="3" t="s">
        <v>129</v>
      </c>
      <c r="I1029" s="3" t="s">
        <v>1404</v>
      </c>
      <c r="J1029" s="3" t="s">
        <v>1400</v>
      </c>
      <c r="K1029" s="4">
        <v>1609</v>
      </c>
      <c r="L1029" s="4">
        <f>=ROUNDDOWN(94.6470588235294,0)</f>
      </c>
      <c r="M1029" s="4"/>
      <c r="N1029" s="5"/>
      <c r="O1029" s="4"/>
      <c r="P1029" s="4">
        <f>=ROUNDDOWN({0},0)</f>
      </c>
      <c r="Q1029" s="4"/>
      <c r="R1029" s="5"/>
      <c r="S1029" s="4">
        <v>7</v>
      </c>
      <c r="T1029" s="6">
        <v>183.75</v>
      </c>
      <c r="U1029" s="4"/>
      <c r="V1029" s="6"/>
      <c r="W1029" s="5"/>
      <c r="X1029" s="5"/>
      <c r="Y1029" s="4"/>
      <c r="Z1029" s="6"/>
      <c r="AA1029" s="4"/>
      <c r="AB1029" s="6"/>
      <c r="AC1029" s="5"/>
      <c r="AD1029" s="5"/>
      <c r="AE1029" s="4"/>
      <c r="AF1029" s="6"/>
      <c r="AG1029" s="4"/>
      <c r="AH1029" s="6"/>
      <c r="AI1029" s="5"/>
      <c r="AJ1029" s="5"/>
      <c r="AK1029" s="4"/>
      <c r="AL1029" s="6"/>
      <c r="AM1029" s="4"/>
      <c r="AN1029" s="6"/>
      <c r="AO1029" s="5"/>
      <c r="AP1029" s="5"/>
      <c r="AQ1029" s="4"/>
      <c r="AR1029" s="6"/>
      <c r="AS1029" s="4"/>
      <c r="AT1029" s="6"/>
      <c r="AU1029" s="5"/>
      <c r="AV1029" s="5"/>
      <c r="AW1029" s="4"/>
      <c r="AX1029" s="6"/>
      <c r="AY1029" s="4"/>
      <c r="AZ1029" s="6"/>
      <c r="BA1029" s="5"/>
      <c r="BB1029" s="5"/>
      <c r="BC1029" s="4"/>
      <c r="BD1029" s="6"/>
      <c r="BE1029" s="4"/>
      <c r="BF1029" s="6"/>
      <c r="BG1029" s="5"/>
      <c r="BH1029" s="5"/>
      <c r="BI1029" s="4">
        <v>2</v>
      </c>
      <c r="BJ1029" s="6">
        <v>48.8</v>
      </c>
      <c r="BK1029" s="4"/>
      <c r="BL1029" s="6"/>
      <c r="BM1029" s="5"/>
      <c r="BN1029" s="5"/>
      <c r="BO1029" s="4"/>
      <c r="BP1029" s="6"/>
      <c r="BQ1029" s="4"/>
      <c r="BR1029" s="6"/>
      <c r="BS1029" s="5"/>
      <c r="BT1029" s="5"/>
      <c r="BU1029" s="4"/>
      <c r="BV1029" s="6"/>
      <c r="BW1029" s="4"/>
      <c r="BX1029" s="6"/>
      <c r="BY1029" s="5"/>
      <c r="BZ1029" s="5"/>
      <c r="CA1029" s="4"/>
      <c r="CB1029" s="6"/>
      <c r="CC1029" s="4"/>
      <c r="CD1029" s="6"/>
      <c r="CE1029" s="5"/>
      <c r="CF1029" s="5"/>
      <c r="CG1029" s="4"/>
      <c r="CH1029" s="6"/>
      <c r="CI1029" s="4"/>
      <c r="CJ1029" s="6"/>
      <c r="CK1029" s="5"/>
      <c r="CL1029" s="5"/>
      <c r="CM1029" s="4">
        <v>5</v>
      </c>
      <c r="CN1029" s="6">
        <v>134.95</v>
      </c>
      <c r="CO1029" s="4"/>
      <c r="CP1029" s="6"/>
      <c r="CQ1029" s="5"/>
      <c r="CR1029" s="5"/>
      <c r="CS1029" s="4"/>
      <c r="CT1029" s="6"/>
      <c r="CU1029" s="4"/>
      <c r="CV1029" s="6"/>
      <c r="CW1029" s="5"/>
      <c r="CX1029" s="5"/>
      <c r="CY1029" s="4"/>
      <c r="CZ1029" s="6"/>
      <c r="DA1029" s="4"/>
      <c r="DB1029" s="6"/>
      <c r="DC1029" s="5"/>
      <c r="DD1029" s="5"/>
      <c r="DE1029" s="4"/>
      <c r="DF1029" s="6"/>
      <c r="DG1029" s="4"/>
      <c r="DH1029" s="6"/>
      <c r="DI1029" s="5"/>
      <c r="DJ1029" s="5"/>
      <c r="DK1029" s="4"/>
      <c r="DL1029" s="6"/>
      <c r="DM1029" s="4"/>
      <c r="DN1029" s="6"/>
      <c r="DO1029" s="5"/>
      <c r="DP1029" s="5"/>
      <c r="DQ1029" s="4"/>
      <c r="DR1029" s="6"/>
      <c r="DS1029" s="4"/>
      <c r="DT1029" s="6"/>
      <c r="DU1029" s="5"/>
      <c r="DV1029" s="5"/>
      <c r="DW1029" s="4"/>
      <c r="DX1029" s="6"/>
      <c r="DY1029" s="4"/>
      <c r="DZ1029" s="6"/>
      <c r="EA1029" s="5"/>
      <c r="EB1029" s="5"/>
      <c r="EC1029" s="4"/>
      <c r="ED1029" s="6"/>
      <c r="EE1029" s="4"/>
      <c r="EF1029" s="6"/>
      <c r="EG1029" s="5"/>
      <c r="EH1029" s="5"/>
      <c r="EI1029" s="4"/>
      <c r="EJ1029" s="6"/>
      <c r="EK1029" s="4"/>
      <c r="EL1029" s="6"/>
      <c r="EM1029" s="5"/>
      <c r="EN1029" s="5"/>
      <c r="EO1029" s="4"/>
      <c r="EP1029" s="6"/>
      <c r="EQ1029" s="4"/>
      <c r="ER1029" s="6"/>
      <c r="ES1029" s="5"/>
      <c r="ET1029" s="5"/>
      <c r="EU1029" s="4"/>
      <c r="EV1029" s="6"/>
      <c r="EW1029" s="4"/>
      <c r="EX1029" s="6"/>
      <c r="EY1029" s="5"/>
      <c r="EZ1029" s="5"/>
      <c r="FA1029" s="4"/>
      <c r="FB1029" s="6"/>
      <c r="FC1029" s="4"/>
      <c r="FD1029" s="6"/>
      <c r="FE1029" s="5"/>
      <c r="FF1029" s="5"/>
      <c r="FG1029" s="4"/>
      <c r="FH1029" s="6"/>
      <c r="FI1029" s="4"/>
      <c r="FJ1029" s="6"/>
      <c r="FK1029" s="5"/>
      <c r="FL1029" s="5"/>
      <c r="FM1029" s="4"/>
      <c r="FN1029" s="6"/>
      <c r="FO1029" s="4"/>
      <c r="FP1029" s="6"/>
      <c r="FQ1029" s="5"/>
      <c r="FR1029" s="5"/>
      <c r="FS1029" s="4"/>
      <c r="FT1029" s="6"/>
      <c r="FU1029" s="4"/>
      <c r="FV1029" s="6"/>
      <c r="FW1029" s="5"/>
      <c r="FX1029" s="5"/>
      <c r="FY1029" s="4"/>
      <c r="FZ1029" s="6"/>
      <c r="GA1029" s="4"/>
      <c r="GB1029" s="6"/>
      <c r="GC1029" s="5"/>
      <c r="GD1029" s="5"/>
      <c r="GE1029" s="4"/>
      <c r="GF1029" s="6"/>
      <c r="GG1029" s="4"/>
      <c r="GH1029" s="6"/>
      <c r="GI1029" s="5"/>
      <c r="GJ1029" s="5"/>
      <c r="GK1029" s="4"/>
      <c r="GL1029" s="6"/>
      <c r="GM1029" s="4"/>
      <c r="GN1029" s="6"/>
      <c r="GO1029" s="5"/>
      <c r="GP1029" s="5"/>
      <c r="GQ1029" s="4"/>
      <c r="GR1029" s="6"/>
      <c r="GS1029" s="4"/>
      <c r="GT1029" s="6"/>
      <c r="GU1029" s="5"/>
      <c r="GV1029" s="5"/>
      <c r="GW1029" s="4"/>
      <c r="GX1029" s="6"/>
      <c r="GY1029" s="4"/>
      <c r="GZ1029" s="6"/>
      <c r="HA1029" s="5"/>
      <c r="HB1029" s="5"/>
      <c r="HC1029" s="4"/>
      <c r="HD1029" s="6"/>
      <c r="HE1029" s="4"/>
      <c r="HF1029" s="6"/>
      <c r="HG1029" s="5"/>
      <c r="HH1029" s="5"/>
      <c r="HI1029" s="4"/>
      <c r="HJ1029" s="6"/>
      <c r="HK1029" s="4"/>
      <c r="HL1029" s="6"/>
      <c r="HM1029" s="5"/>
      <c r="HN1029" s="5"/>
      <c r="HO1029" s="4"/>
      <c r="HP1029" s="6"/>
      <c r="HQ1029" s="4"/>
      <c r="HR1029" s="6"/>
      <c r="HS1029" s="5"/>
      <c r="HT1029" s="5"/>
      <c r="HU1029" s="4"/>
      <c r="HV1029" s="6"/>
      <c r="HW1029" s="4"/>
      <c r="HX1029" s="6"/>
      <c r="HY1029" s="5"/>
      <c r="HZ1029" s="5"/>
      <c r="IA1029" s="4"/>
      <c r="IB1029" s="6"/>
      <c r="IC1029" s="4"/>
      <c r="ID1029" s="6"/>
      <c r="IE1029" s="5"/>
      <c r="IF1029" s="5"/>
      <c r="IG1029" s="4"/>
      <c r="IH1029" s="6"/>
      <c r="II1029" s="4"/>
      <c r="IJ1029" s="6"/>
      <c r="IK1029" s="5"/>
      <c r="IL1029" s="5"/>
      <c r="IM1029" s="4"/>
      <c r="IN1029" s="6"/>
      <c r="IO1029" s="4"/>
      <c r="IP1029" s="6"/>
      <c r="IQ1029" s="5"/>
      <c r="IR1029" s="5"/>
      <c r="IS1029" s="4"/>
      <c r="IT1029" s="6"/>
      <c r="IU1029" s="4"/>
      <c r="IV1029" s="6"/>
      <c r="IW1029" s="5"/>
      <c r="IX1029" s="5"/>
      <c r="IY1029" s="4"/>
      <c r="IZ1029" s="6"/>
      <c r="JA1029" s="4"/>
      <c r="JB1029" s="6"/>
      <c r="JC1029" s="5"/>
      <c r="JD1029" s="5"/>
      <c r="JE1029" s="4"/>
      <c r="JF1029" s="6"/>
      <c r="JG1029" s="4"/>
      <c r="JH1029" s="6"/>
      <c r="JI1029" s="5"/>
      <c r="JJ1029" s="5"/>
      <c r="JK1029" s="4"/>
      <c r="JL1029" s="6"/>
      <c r="JM1029" s="4"/>
      <c r="JN1029" s="6"/>
      <c r="JO1029" s="5"/>
      <c r="JP1029" s="5"/>
      <c r="JQ1029" s="4"/>
      <c r="JR1029" s="6"/>
      <c r="JS1029" s="4"/>
      <c r="JT1029" s="6"/>
      <c r="JU1029" s="5"/>
      <c r="JV1029" s="5"/>
      <c r="JW1029" s="4"/>
      <c r="JX1029" s="6"/>
      <c r="JY1029" s="4"/>
      <c r="JZ1029" s="6"/>
      <c r="KA1029" s="5"/>
      <c r="KB1029" s="5"/>
      <c r="KC1029" s="4"/>
      <c r="KD1029" s="6"/>
      <c r="KE1029" s="4"/>
      <c r="KF1029" s="6"/>
      <c r="KG1029" s="5"/>
      <c r="KH1029" s="5"/>
      <c r="KI1029" s="4"/>
      <c r="KJ1029" s="6"/>
      <c r="KK1029" s="4"/>
      <c r="KL1029" s="6"/>
      <c r="KM1029" s="5"/>
      <c r="KN1029" s="5"/>
    </row>
    <row r="1030">
      <c r="A1030" s="3" t="s">
        <v>85</v>
      </c>
      <c r="B1030" s="3" t="s">
        <v>814</v>
      </c>
      <c r="C1030" s="3" t="s">
        <v>87</v>
      </c>
      <c r="D1030" s="3" t="s">
        <v>396</v>
      </c>
      <c r="E1030" s="3" t="s">
        <v>830</v>
      </c>
      <c r="F1030" s="3" t="s">
        <v>130</v>
      </c>
      <c r="G1030" s="3" t="s">
        <v>130</v>
      </c>
      <c r="H1030" s="3" t="s">
        <v>129</v>
      </c>
      <c r="I1030" s="3" t="s">
        <v>1463</v>
      </c>
      <c r="J1030" s="3" t="s">
        <v>1400</v>
      </c>
      <c r="K1030" s="4">
        <v>8839</v>
      </c>
      <c r="L1030" s="4">
        <f>=ROUNDDOWN(339.961538461538,0)</f>
      </c>
      <c r="M1030" s="4"/>
      <c r="N1030" s="5"/>
      <c r="O1030" s="4"/>
      <c r="P1030" s="4">
        <f>=ROUNDDOWN({0},0)</f>
      </c>
      <c r="Q1030" s="4"/>
      <c r="R1030" s="5"/>
      <c r="S1030" s="4">
        <v>3</v>
      </c>
      <c r="T1030" s="6">
        <v>80.97</v>
      </c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/>
      <c r="AF1030" s="6"/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/>
      <c r="AR1030" s="6"/>
      <c r="AS1030" s="4"/>
      <c r="AT1030" s="6"/>
      <c r="AU1030" s="5"/>
      <c r="AV1030" s="5"/>
      <c r="AW1030" s="4"/>
      <c r="AX1030" s="6"/>
      <c r="AY1030" s="4"/>
      <c r="AZ1030" s="6"/>
      <c r="BA1030" s="5"/>
      <c r="BB1030" s="5"/>
      <c r="BC1030" s="4"/>
      <c r="BD1030" s="6"/>
      <c r="BE1030" s="4"/>
      <c r="BF1030" s="6"/>
      <c r="BG1030" s="5"/>
      <c r="BH1030" s="5"/>
      <c r="BI1030" s="4"/>
      <c r="BJ1030" s="6"/>
      <c r="BK1030" s="4"/>
      <c r="BL1030" s="6"/>
      <c r="BM1030" s="5"/>
      <c r="BN1030" s="5"/>
      <c r="BO1030" s="4"/>
      <c r="BP1030" s="6"/>
      <c r="BQ1030" s="4"/>
      <c r="BR1030" s="6"/>
      <c r="BS1030" s="5"/>
      <c r="BT1030" s="5"/>
      <c r="BU1030" s="4"/>
      <c r="BV1030" s="6"/>
      <c r="BW1030" s="4"/>
      <c r="BX1030" s="6"/>
      <c r="BY1030" s="5"/>
      <c r="BZ1030" s="5"/>
      <c r="CA1030" s="4"/>
      <c r="CB1030" s="6"/>
      <c r="CC1030" s="4"/>
      <c r="CD1030" s="6"/>
      <c r="CE1030" s="5"/>
      <c r="CF1030" s="5"/>
      <c r="CG1030" s="4"/>
      <c r="CH1030" s="6"/>
      <c r="CI1030" s="4"/>
      <c r="CJ1030" s="6"/>
      <c r="CK1030" s="5"/>
      <c r="CL1030" s="5"/>
      <c r="CM1030" s="4">
        <v>3</v>
      </c>
      <c r="CN1030" s="6">
        <v>80.97</v>
      </c>
      <c r="CO1030" s="4"/>
      <c r="CP1030" s="6"/>
      <c r="CQ1030" s="5"/>
      <c r="CR1030" s="5"/>
      <c r="CS1030" s="4"/>
      <c r="CT1030" s="6"/>
      <c r="CU1030" s="4"/>
      <c r="CV1030" s="6"/>
      <c r="CW1030" s="5"/>
      <c r="CX1030" s="5"/>
      <c r="CY1030" s="4"/>
      <c r="CZ1030" s="6"/>
      <c r="DA1030" s="4"/>
      <c r="DB1030" s="6"/>
      <c r="DC1030" s="5"/>
      <c r="DD1030" s="5"/>
      <c r="DE1030" s="4"/>
      <c r="DF1030" s="6"/>
      <c r="DG1030" s="4"/>
      <c r="DH1030" s="6"/>
      <c r="DI1030" s="5"/>
      <c r="DJ1030" s="5"/>
      <c r="DK1030" s="4"/>
      <c r="DL1030" s="6"/>
      <c r="DM1030" s="4"/>
      <c r="DN1030" s="6"/>
      <c r="DO1030" s="5"/>
      <c r="DP1030" s="5"/>
      <c r="DQ1030" s="4"/>
      <c r="DR1030" s="6"/>
      <c r="DS1030" s="4"/>
      <c r="DT1030" s="6"/>
      <c r="DU1030" s="5"/>
      <c r="DV1030" s="5"/>
      <c r="DW1030" s="4"/>
      <c r="DX1030" s="6"/>
      <c r="DY1030" s="4"/>
      <c r="DZ1030" s="6"/>
      <c r="EA1030" s="5"/>
      <c r="EB1030" s="5"/>
      <c r="EC1030" s="4"/>
      <c r="ED1030" s="6"/>
      <c r="EE1030" s="4"/>
      <c r="EF1030" s="6"/>
      <c r="EG1030" s="5"/>
      <c r="EH1030" s="5"/>
      <c r="EI1030" s="4"/>
      <c r="EJ1030" s="6"/>
      <c r="EK1030" s="4"/>
      <c r="EL1030" s="6"/>
      <c r="EM1030" s="5"/>
      <c r="EN1030" s="5"/>
      <c r="EO1030" s="4"/>
      <c r="EP1030" s="6"/>
      <c r="EQ1030" s="4"/>
      <c r="ER1030" s="6"/>
      <c r="ES1030" s="5"/>
      <c r="ET1030" s="5"/>
      <c r="EU1030" s="4"/>
      <c r="EV1030" s="6"/>
      <c r="EW1030" s="4"/>
      <c r="EX1030" s="6"/>
      <c r="EY1030" s="5"/>
      <c r="EZ1030" s="5"/>
      <c r="FA1030" s="4"/>
      <c r="FB1030" s="6"/>
      <c r="FC1030" s="4"/>
      <c r="FD1030" s="6"/>
      <c r="FE1030" s="5"/>
      <c r="FF1030" s="5"/>
      <c r="FG1030" s="4"/>
      <c r="FH1030" s="6"/>
      <c r="FI1030" s="4"/>
      <c r="FJ1030" s="6"/>
      <c r="FK1030" s="5"/>
      <c r="FL1030" s="5"/>
      <c r="FM1030" s="4"/>
      <c r="FN1030" s="6"/>
      <c r="FO1030" s="4"/>
      <c r="FP1030" s="6"/>
      <c r="FQ1030" s="5"/>
      <c r="FR1030" s="5"/>
      <c r="FS1030" s="4"/>
      <c r="FT1030" s="6"/>
      <c r="FU1030" s="4"/>
      <c r="FV1030" s="6"/>
      <c r="FW1030" s="5"/>
      <c r="FX1030" s="5"/>
      <c r="FY1030" s="4"/>
      <c r="FZ1030" s="6"/>
      <c r="GA1030" s="4"/>
      <c r="GB1030" s="6"/>
      <c r="GC1030" s="5"/>
      <c r="GD1030" s="5"/>
      <c r="GE1030" s="4"/>
      <c r="GF1030" s="6"/>
      <c r="GG1030" s="4"/>
      <c r="GH1030" s="6"/>
      <c r="GI1030" s="5"/>
      <c r="GJ1030" s="5"/>
      <c r="GK1030" s="4"/>
      <c r="GL1030" s="6"/>
      <c r="GM1030" s="4"/>
      <c r="GN1030" s="6"/>
      <c r="GO1030" s="5"/>
      <c r="GP1030" s="5"/>
      <c r="GQ1030" s="4"/>
      <c r="GR1030" s="6"/>
      <c r="GS1030" s="4"/>
      <c r="GT1030" s="6"/>
      <c r="GU1030" s="5"/>
      <c r="GV1030" s="5"/>
      <c r="GW1030" s="4"/>
      <c r="GX1030" s="6"/>
      <c r="GY1030" s="4"/>
      <c r="GZ1030" s="6"/>
      <c r="HA1030" s="5"/>
      <c r="HB1030" s="5"/>
      <c r="HC1030" s="4"/>
      <c r="HD1030" s="6"/>
      <c r="HE1030" s="4"/>
      <c r="HF1030" s="6"/>
      <c r="HG1030" s="5"/>
      <c r="HH1030" s="5"/>
      <c r="HI1030" s="4"/>
      <c r="HJ1030" s="6"/>
      <c r="HK1030" s="4"/>
      <c r="HL1030" s="6"/>
      <c r="HM1030" s="5"/>
      <c r="HN1030" s="5"/>
      <c r="HO1030" s="4"/>
      <c r="HP1030" s="6"/>
      <c r="HQ1030" s="4"/>
      <c r="HR1030" s="6"/>
      <c r="HS1030" s="5"/>
      <c r="HT1030" s="5"/>
      <c r="HU1030" s="4"/>
      <c r="HV1030" s="6"/>
      <c r="HW1030" s="4"/>
      <c r="HX1030" s="6"/>
      <c r="HY1030" s="5"/>
      <c r="HZ1030" s="5"/>
      <c r="IA1030" s="4"/>
      <c r="IB1030" s="6"/>
      <c r="IC1030" s="4"/>
      <c r="ID1030" s="6"/>
      <c r="IE1030" s="5"/>
      <c r="IF1030" s="5"/>
      <c r="IG1030" s="4"/>
      <c r="IH1030" s="6"/>
      <c r="II1030" s="4"/>
      <c r="IJ1030" s="6"/>
      <c r="IK1030" s="5"/>
      <c r="IL1030" s="5"/>
      <c r="IM1030" s="4"/>
      <c r="IN1030" s="6"/>
      <c r="IO1030" s="4"/>
      <c r="IP1030" s="6"/>
      <c r="IQ1030" s="5"/>
      <c r="IR1030" s="5"/>
      <c r="IS1030" s="4"/>
      <c r="IT1030" s="6"/>
      <c r="IU1030" s="4"/>
      <c r="IV1030" s="6"/>
      <c r="IW1030" s="5"/>
      <c r="IX1030" s="5"/>
      <c r="IY1030" s="4"/>
      <c r="IZ1030" s="6"/>
      <c r="JA1030" s="4"/>
      <c r="JB1030" s="6"/>
      <c r="JC1030" s="5"/>
      <c r="JD1030" s="5"/>
      <c r="JE1030" s="4"/>
      <c r="JF1030" s="6"/>
      <c r="JG1030" s="4"/>
      <c r="JH1030" s="6"/>
      <c r="JI1030" s="5"/>
      <c r="JJ1030" s="5"/>
      <c r="JK1030" s="4"/>
      <c r="JL1030" s="6"/>
      <c r="JM1030" s="4"/>
      <c r="JN1030" s="6"/>
      <c r="JO1030" s="5"/>
      <c r="JP1030" s="5"/>
      <c r="JQ1030" s="4"/>
      <c r="JR1030" s="6"/>
      <c r="JS1030" s="4"/>
      <c r="JT1030" s="6"/>
      <c r="JU1030" s="5"/>
      <c r="JV1030" s="5"/>
      <c r="JW1030" s="4"/>
      <c r="JX1030" s="6"/>
      <c r="JY1030" s="4"/>
      <c r="JZ1030" s="6"/>
      <c r="KA1030" s="5"/>
      <c r="KB1030" s="5"/>
      <c r="KC1030" s="4"/>
      <c r="KD1030" s="6"/>
      <c r="KE1030" s="4"/>
      <c r="KF1030" s="6"/>
      <c r="KG1030" s="5"/>
      <c r="KH1030" s="5"/>
      <c r="KI1030" s="4"/>
      <c r="KJ1030" s="6"/>
      <c r="KK1030" s="4"/>
      <c r="KL1030" s="6"/>
      <c r="KM1030" s="5"/>
      <c r="KN1030" s="5"/>
    </row>
    <row r="1031">
      <c r="A1031" s="3" t="s">
        <v>85</v>
      </c>
      <c r="B1031" s="3" t="s">
        <v>814</v>
      </c>
      <c r="C1031" s="3" t="s">
        <v>87</v>
      </c>
      <c r="D1031" s="3" t="s">
        <v>396</v>
      </c>
      <c r="E1031" s="3" t="s">
        <v>830</v>
      </c>
      <c r="F1031" s="3" t="s">
        <v>830</v>
      </c>
      <c r="G1031" s="3" t="s">
        <v>830</v>
      </c>
      <c r="H1031" s="3" t="s">
        <v>129</v>
      </c>
      <c r="I1031" s="3" t="s">
        <v>1411</v>
      </c>
      <c r="J1031" s="3" t="s">
        <v>1407</v>
      </c>
      <c r="K1031" s="4">
        <v>435</v>
      </c>
      <c r="L1031" s="4">
        <f>=ROUNDDOWN(290,0)</f>
      </c>
      <c r="M1031" s="4"/>
      <c r="N1031" s="5">
        <v>1</v>
      </c>
      <c r="O1031" s="4"/>
      <c r="P1031" s="4">
        <f>=ROUNDDOWN({0},0)</f>
      </c>
      <c r="Q1031" s="4"/>
      <c r="R1031" s="5"/>
      <c r="S1031" s="4">
        <v>1</v>
      </c>
      <c r="T1031" s="6">
        <v>20.43</v>
      </c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/>
      <c r="AF1031" s="6"/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/>
      <c r="AR1031" s="6"/>
      <c r="AS1031" s="4"/>
      <c r="AT1031" s="6"/>
      <c r="AU1031" s="5"/>
      <c r="AV1031" s="5"/>
      <c r="AW1031" s="4"/>
      <c r="AX1031" s="6"/>
      <c r="AY1031" s="4"/>
      <c r="AZ1031" s="6"/>
      <c r="BA1031" s="5"/>
      <c r="BB1031" s="5"/>
      <c r="BC1031" s="4"/>
      <c r="BD1031" s="6"/>
      <c r="BE1031" s="4"/>
      <c r="BF1031" s="6"/>
      <c r="BG1031" s="5"/>
      <c r="BH1031" s="5"/>
      <c r="BI1031" s="4"/>
      <c r="BJ1031" s="6"/>
      <c r="BK1031" s="4"/>
      <c r="BL1031" s="6"/>
      <c r="BM1031" s="5"/>
      <c r="BN1031" s="5"/>
      <c r="BO1031" s="4"/>
      <c r="BP1031" s="6"/>
      <c r="BQ1031" s="4"/>
      <c r="BR1031" s="6"/>
      <c r="BS1031" s="5"/>
      <c r="BT1031" s="5"/>
      <c r="BU1031" s="4">
        <v>1</v>
      </c>
      <c r="BV1031" s="6">
        <v>20.43</v>
      </c>
      <c r="BW1031" s="4"/>
      <c r="BX1031" s="6"/>
      <c r="BY1031" s="5"/>
      <c r="BZ1031" s="5"/>
      <c r="CA1031" s="4"/>
      <c r="CB1031" s="6"/>
      <c r="CC1031" s="4"/>
      <c r="CD1031" s="6"/>
      <c r="CE1031" s="5"/>
      <c r="CF1031" s="5"/>
      <c r="CG1031" s="4"/>
      <c r="CH1031" s="6"/>
      <c r="CI1031" s="4"/>
      <c r="CJ1031" s="6"/>
      <c r="CK1031" s="5"/>
      <c r="CL1031" s="5"/>
      <c r="CM1031" s="4"/>
      <c r="CN1031" s="6"/>
      <c r="CO1031" s="4"/>
      <c r="CP1031" s="6"/>
      <c r="CQ1031" s="5"/>
      <c r="CR1031" s="5"/>
      <c r="CS1031" s="4"/>
      <c r="CT1031" s="6"/>
      <c r="CU1031" s="4"/>
      <c r="CV1031" s="6"/>
      <c r="CW1031" s="5"/>
      <c r="CX1031" s="5"/>
      <c r="CY1031" s="4"/>
      <c r="CZ1031" s="6"/>
      <c r="DA1031" s="4"/>
      <c r="DB1031" s="6"/>
      <c r="DC1031" s="5"/>
      <c r="DD1031" s="5"/>
      <c r="DE1031" s="4"/>
      <c r="DF1031" s="6"/>
      <c r="DG1031" s="4"/>
      <c r="DH1031" s="6"/>
      <c r="DI1031" s="5"/>
      <c r="DJ1031" s="5"/>
      <c r="DK1031" s="4"/>
      <c r="DL1031" s="6"/>
      <c r="DM1031" s="4"/>
      <c r="DN1031" s="6"/>
      <c r="DO1031" s="5"/>
      <c r="DP1031" s="5"/>
      <c r="DQ1031" s="4"/>
      <c r="DR1031" s="6"/>
      <c r="DS1031" s="4"/>
      <c r="DT1031" s="6"/>
      <c r="DU1031" s="5"/>
      <c r="DV1031" s="5"/>
      <c r="DW1031" s="4"/>
      <c r="DX1031" s="6"/>
      <c r="DY1031" s="4"/>
      <c r="DZ1031" s="6"/>
      <c r="EA1031" s="5"/>
      <c r="EB1031" s="5"/>
      <c r="EC1031" s="4"/>
      <c r="ED1031" s="6"/>
      <c r="EE1031" s="4"/>
      <c r="EF1031" s="6"/>
      <c r="EG1031" s="5"/>
      <c r="EH1031" s="5"/>
      <c r="EI1031" s="4"/>
      <c r="EJ1031" s="6"/>
      <c r="EK1031" s="4"/>
      <c r="EL1031" s="6"/>
      <c r="EM1031" s="5"/>
      <c r="EN1031" s="5"/>
      <c r="EO1031" s="4"/>
      <c r="EP1031" s="6"/>
      <c r="EQ1031" s="4"/>
      <c r="ER1031" s="6"/>
      <c r="ES1031" s="5"/>
      <c r="ET1031" s="5"/>
      <c r="EU1031" s="4"/>
      <c r="EV1031" s="6"/>
      <c r="EW1031" s="4"/>
      <c r="EX1031" s="6"/>
      <c r="EY1031" s="5"/>
      <c r="EZ1031" s="5"/>
      <c r="FA1031" s="4"/>
      <c r="FB1031" s="6"/>
      <c r="FC1031" s="4"/>
      <c r="FD1031" s="6"/>
      <c r="FE1031" s="5"/>
      <c r="FF1031" s="5"/>
      <c r="FG1031" s="4"/>
      <c r="FH1031" s="6"/>
      <c r="FI1031" s="4"/>
      <c r="FJ1031" s="6"/>
      <c r="FK1031" s="5"/>
      <c r="FL1031" s="5"/>
      <c r="FM1031" s="4"/>
      <c r="FN1031" s="6"/>
      <c r="FO1031" s="4"/>
      <c r="FP1031" s="6"/>
      <c r="FQ1031" s="5"/>
      <c r="FR1031" s="5"/>
      <c r="FS1031" s="4"/>
      <c r="FT1031" s="6"/>
      <c r="FU1031" s="4"/>
      <c r="FV1031" s="6"/>
      <c r="FW1031" s="5"/>
      <c r="FX1031" s="5"/>
      <c r="FY1031" s="4"/>
      <c r="FZ1031" s="6"/>
      <c r="GA1031" s="4"/>
      <c r="GB1031" s="6"/>
      <c r="GC1031" s="5"/>
      <c r="GD1031" s="5"/>
      <c r="GE1031" s="4"/>
      <c r="GF1031" s="6"/>
      <c r="GG1031" s="4"/>
      <c r="GH1031" s="6"/>
      <c r="GI1031" s="5"/>
      <c r="GJ1031" s="5"/>
      <c r="GK1031" s="4"/>
      <c r="GL1031" s="6"/>
      <c r="GM1031" s="4"/>
      <c r="GN1031" s="6"/>
      <c r="GO1031" s="5"/>
      <c r="GP1031" s="5"/>
      <c r="GQ1031" s="4"/>
      <c r="GR1031" s="6"/>
      <c r="GS1031" s="4"/>
      <c r="GT1031" s="6"/>
      <c r="GU1031" s="5"/>
      <c r="GV1031" s="5"/>
      <c r="GW1031" s="4"/>
      <c r="GX1031" s="6"/>
      <c r="GY1031" s="4"/>
      <c r="GZ1031" s="6"/>
      <c r="HA1031" s="5"/>
      <c r="HB1031" s="5"/>
      <c r="HC1031" s="4"/>
      <c r="HD1031" s="6"/>
      <c r="HE1031" s="4"/>
      <c r="HF1031" s="6"/>
      <c r="HG1031" s="5"/>
      <c r="HH1031" s="5"/>
      <c r="HI1031" s="4"/>
      <c r="HJ1031" s="6"/>
      <c r="HK1031" s="4"/>
      <c r="HL1031" s="6"/>
      <c r="HM1031" s="5"/>
      <c r="HN1031" s="5"/>
      <c r="HO1031" s="4"/>
      <c r="HP1031" s="6"/>
      <c r="HQ1031" s="4"/>
      <c r="HR1031" s="6"/>
      <c r="HS1031" s="5"/>
      <c r="HT1031" s="5"/>
      <c r="HU1031" s="4"/>
      <c r="HV1031" s="6"/>
      <c r="HW1031" s="4"/>
      <c r="HX1031" s="6"/>
      <c r="HY1031" s="5"/>
      <c r="HZ1031" s="5"/>
      <c r="IA1031" s="4"/>
      <c r="IB1031" s="6"/>
      <c r="IC1031" s="4"/>
      <c r="ID1031" s="6"/>
      <c r="IE1031" s="5"/>
      <c r="IF1031" s="5"/>
      <c r="IG1031" s="4"/>
      <c r="IH1031" s="6"/>
      <c r="II1031" s="4"/>
      <c r="IJ1031" s="6"/>
      <c r="IK1031" s="5"/>
      <c r="IL1031" s="5"/>
      <c r="IM1031" s="4"/>
      <c r="IN1031" s="6"/>
      <c r="IO1031" s="4"/>
      <c r="IP1031" s="6"/>
      <c r="IQ1031" s="5"/>
      <c r="IR1031" s="5"/>
      <c r="IS1031" s="4"/>
      <c r="IT1031" s="6"/>
      <c r="IU1031" s="4"/>
      <c r="IV1031" s="6"/>
      <c r="IW1031" s="5"/>
      <c r="IX1031" s="5"/>
      <c r="IY1031" s="4"/>
      <c r="IZ1031" s="6"/>
      <c r="JA1031" s="4"/>
      <c r="JB1031" s="6"/>
      <c r="JC1031" s="5"/>
      <c r="JD1031" s="5"/>
      <c r="JE1031" s="4"/>
      <c r="JF1031" s="6"/>
      <c r="JG1031" s="4"/>
      <c r="JH1031" s="6"/>
      <c r="JI1031" s="5"/>
      <c r="JJ1031" s="5"/>
      <c r="JK1031" s="4"/>
      <c r="JL1031" s="6"/>
      <c r="JM1031" s="4"/>
      <c r="JN1031" s="6"/>
      <c r="JO1031" s="5"/>
      <c r="JP1031" s="5"/>
      <c r="JQ1031" s="4"/>
      <c r="JR1031" s="6"/>
      <c r="JS1031" s="4"/>
      <c r="JT1031" s="6"/>
      <c r="JU1031" s="5"/>
      <c r="JV1031" s="5"/>
      <c r="JW1031" s="4"/>
      <c r="JX1031" s="6"/>
      <c r="JY1031" s="4"/>
      <c r="JZ1031" s="6"/>
      <c r="KA1031" s="5"/>
      <c r="KB1031" s="5"/>
      <c r="KC1031" s="4"/>
      <c r="KD1031" s="6"/>
      <c r="KE1031" s="4"/>
      <c r="KF1031" s="6"/>
      <c r="KG1031" s="5"/>
      <c r="KH1031" s="5"/>
      <c r="KI1031" s="4"/>
      <c r="KJ1031" s="6"/>
      <c r="KK1031" s="4"/>
      <c r="KL1031" s="6"/>
      <c r="KM1031" s="5"/>
      <c r="KN1031" s="5"/>
    </row>
    <row r="1032">
      <c r="A1032" s="3" t="s">
        <v>85</v>
      </c>
      <c r="B1032" s="3" t="s">
        <v>814</v>
      </c>
      <c r="C1032" s="3" t="s">
        <v>87</v>
      </c>
      <c r="D1032" s="3" t="s">
        <v>396</v>
      </c>
      <c r="E1032" s="3" t="s">
        <v>830</v>
      </c>
      <c r="F1032" s="3" t="s">
        <v>130</v>
      </c>
      <c r="G1032" s="3" t="s">
        <v>130</v>
      </c>
      <c r="H1032" s="3" t="s">
        <v>129</v>
      </c>
      <c r="I1032" s="3" t="s">
        <v>1464</v>
      </c>
      <c r="J1032" s="3" t="s">
        <v>1400</v>
      </c>
      <c r="K1032" s="4">
        <v>1702</v>
      </c>
      <c r="L1032" s="4">
        <f>=ROUNDDOWN(141.833333333333,0)</f>
      </c>
      <c r="M1032" s="4"/>
      <c r="N1032" s="5"/>
      <c r="O1032" s="4"/>
      <c r="P1032" s="4">
        <f>=ROUNDDOWN({0},0)</f>
      </c>
      <c r="Q1032" s="4"/>
      <c r="R1032" s="5"/>
      <c r="S1032" s="4">
        <v>1</v>
      </c>
      <c r="T1032" s="6">
        <v>11.35</v>
      </c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/>
      <c r="AF1032" s="6"/>
      <c r="AG1032" s="4"/>
      <c r="AH1032" s="6"/>
      <c r="AI1032" s="5"/>
      <c r="AJ1032" s="5"/>
      <c r="AK1032" s="4"/>
      <c r="AL1032" s="6"/>
      <c r="AM1032" s="4"/>
      <c r="AN1032" s="6"/>
      <c r="AO1032" s="5"/>
      <c r="AP1032" s="5"/>
      <c r="AQ1032" s="4"/>
      <c r="AR1032" s="6"/>
      <c r="AS1032" s="4"/>
      <c r="AT1032" s="6"/>
      <c r="AU1032" s="5"/>
      <c r="AV1032" s="5"/>
      <c r="AW1032" s="4"/>
      <c r="AX1032" s="6"/>
      <c r="AY1032" s="4"/>
      <c r="AZ1032" s="6"/>
      <c r="BA1032" s="5"/>
      <c r="BB1032" s="5"/>
      <c r="BC1032" s="4"/>
      <c r="BD1032" s="6"/>
      <c r="BE1032" s="4"/>
      <c r="BF1032" s="6"/>
      <c r="BG1032" s="5"/>
      <c r="BH1032" s="5"/>
      <c r="BI1032" s="4">
        <v>1</v>
      </c>
      <c r="BJ1032" s="6">
        <v>11.35</v>
      </c>
      <c r="BK1032" s="4"/>
      <c r="BL1032" s="6"/>
      <c r="BM1032" s="5"/>
      <c r="BN1032" s="5"/>
      <c r="BO1032" s="4"/>
      <c r="BP1032" s="6"/>
      <c r="BQ1032" s="4"/>
      <c r="BR1032" s="6"/>
      <c r="BS1032" s="5"/>
      <c r="BT1032" s="5"/>
      <c r="BU1032" s="4"/>
      <c r="BV1032" s="6"/>
      <c r="BW1032" s="4"/>
      <c r="BX1032" s="6"/>
      <c r="BY1032" s="5"/>
      <c r="BZ1032" s="5"/>
      <c r="CA1032" s="4"/>
      <c r="CB1032" s="6"/>
      <c r="CC1032" s="4"/>
      <c r="CD1032" s="6"/>
      <c r="CE1032" s="5"/>
      <c r="CF1032" s="5"/>
      <c r="CG1032" s="4"/>
      <c r="CH1032" s="6"/>
      <c r="CI1032" s="4"/>
      <c r="CJ1032" s="6"/>
      <c r="CK1032" s="5"/>
      <c r="CL1032" s="5"/>
      <c r="CM1032" s="4"/>
      <c r="CN1032" s="6"/>
      <c r="CO1032" s="4"/>
      <c r="CP1032" s="6"/>
      <c r="CQ1032" s="5"/>
      <c r="CR1032" s="5"/>
      <c r="CS1032" s="4"/>
      <c r="CT1032" s="6"/>
      <c r="CU1032" s="4"/>
      <c r="CV1032" s="6"/>
      <c r="CW1032" s="5"/>
      <c r="CX1032" s="5"/>
      <c r="CY1032" s="4"/>
      <c r="CZ1032" s="6"/>
      <c r="DA1032" s="4"/>
      <c r="DB1032" s="6"/>
      <c r="DC1032" s="5"/>
      <c r="DD1032" s="5"/>
      <c r="DE1032" s="4"/>
      <c r="DF1032" s="6"/>
      <c r="DG1032" s="4"/>
      <c r="DH1032" s="6"/>
      <c r="DI1032" s="5"/>
      <c r="DJ1032" s="5"/>
      <c r="DK1032" s="4"/>
      <c r="DL1032" s="6"/>
      <c r="DM1032" s="4"/>
      <c r="DN1032" s="6"/>
      <c r="DO1032" s="5"/>
      <c r="DP1032" s="5"/>
      <c r="DQ1032" s="4"/>
      <c r="DR1032" s="6"/>
      <c r="DS1032" s="4"/>
      <c r="DT1032" s="6"/>
      <c r="DU1032" s="5"/>
      <c r="DV1032" s="5"/>
      <c r="DW1032" s="4"/>
      <c r="DX1032" s="6"/>
      <c r="DY1032" s="4"/>
      <c r="DZ1032" s="6"/>
      <c r="EA1032" s="5"/>
      <c r="EB1032" s="5"/>
      <c r="EC1032" s="4"/>
      <c r="ED1032" s="6"/>
      <c r="EE1032" s="4"/>
      <c r="EF1032" s="6"/>
      <c r="EG1032" s="5"/>
      <c r="EH1032" s="5"/>
      <c r="EI1032" s="4"/>
      <c r="EJ1032" s="6"/>
      <c r="EK1032" s="4"/>
      <c r="EL1032" s="6"/>
      <c r="EM1032" s="5"/>
      <c r="EN1032" s="5"/>
      <c r="EO1032" s="4"/>
      <c r="EP1032" s="6"/>
      <c r="EQ1032" s="4"/>
      <c r="ER1032" s="6"/>
      <c r="ES1032" s="5"/>
      <c r="ET1032" s="5"/>
      <c r="EU1032" s="4"/>
      <c r="EV1032" s="6"/>
      <c r="EW1032" s="4"/>
      <c r="EX1032" s="6"/>
      <c r="EY1032" s="5"/>
      <c r="EZ1032" s="5"/>
      <c r="FA1032" s="4"/>
      <c r="FB1032" s="6"/>
      <c r="FC1032" s="4"/>
      <c r="FD1032" s="6"/>
      <c r="FE1032" s="5"/>
      <c r="FF1032" s="5"/>
      <c r="FG1032" s="4"/>
      <c r="FH1032" s="6"/>
      <c r="FI1032" s="4"/>
      <c r="FJ1032" s="6"/>
      <c r="FK1032" s="5"/>
      <c r="FL1032" s="5"/>
      <c r="FM1032" s="4"/>
      <c r="FN1032" s="6"/>
      <c r="FO1032" s="4"/>
      <c r="FP1032" s="6"/>
      <c r="FQ1032" s="5"/>
      <c r="FR1032" s="5"/>
      <c r="FS1032" s="4"/>
      <c r="FT1032" s="6"/>
      <c r="FU1032" s="4"/>
      <c r="FV1032" s="6"/>
      <c r="FW1032" s="5"/>
      <c r="FX1032" s="5"/>
      <c r="FY1032" s="4"/>
      <c r="FZ1032" s="6"/>
      <c r="GA1032" s="4"/>
      <c r="GB1032" s="6"/>
      <c r="GC1032" s="5"/>
      <c r="GD1032" s="5"/>
      <c r="GE1032" s="4"/>
      <c r="GF1032" s="6"/>
      <c r="GG1032" s="4"/>
      <c r="GH1032" s="6"/>
      <c r="GI1032" s="5"/>
      <c r="GJ1032" s="5"/>
      <c r="GK1032" s="4"/>
      <c r="GL1032" s="6"/>
      <c r="GM1032" s="4"/>
      <c r="GN1032" s="6"/>
      <c r="GO1032" s="5"/>
      <c r="GP1032" s="5"/>
      <c r="GQ1032" s="4"/>
      <c r="GR1032" s="6"/>
      <c r="GS1032" s="4"/>
      <c r="GT1032" s="6"/>
      <c r="GU1032" s="5"/>
      <c r="GV1032" s="5"/>
      <c r="GW1032" s="4"/>
      <c r="GX1032" s="6"/>
      <c r="GY1032" s="4"/>
      <c r="GZ1032" s="6"/>
      <c r="HA1032" s="5"/>
      <c r="HB1032" s="5"/>
      <c r="HC1032" s="4"/>
      <c r="HD1032" s="6"/>
      <c r="HE1032" s="4"/>
      <c r="HF1032" s="6"/>
      <c r="HG1032" s="5"/>
      <c r="HH1032" s="5"/>
      <c r="HI1032" s="4"/>
      <c r="HJ1032" s="6"/>
      <c r="HK1032" s="4"/>
      <c r="HL1032" s="6"/>
      <c r="HM1032" s="5"/>
      <c r="HN1032" s="5"/>
      <c r="HO1032" s="4"/>
      <c r="HP1032" s="6"/>
      <c r="HQ1032" s="4"/>
      <c r="HR1032" s="6"/>
      <c r="HS1032" s="5"/>
      <c r="HT1032" s="5"/>
      <c r="HU1032" s="4"/>
      <c r="HV1032" s="6"/>
      <c r="HW1032" s="4"/>
      <c r="HX1032" s="6"/>
      <c r="HY1032" s="5"/>
      <c r="HZ1032" s="5"/>
      <c r="IA1032" s="4"/>
      <c r="IB1032" s="6"/>
      <c r="IC1032" s="4"/>
      <c r="ID1032" s="6"/>
      <c r="IE1032" s="5"/>
      <c r="IF1032" s="5"/>
      <c r="IG1032" s="4"/>
      <c r="IH1032" s="6"/>
      <c r="II1032" s="4"/>
      <c r="IJ1032" s="6"/>
      <c r="IK1032" s="5"/>
      <c r="IL1032" s="5"/>
      <c r="IM1032" s="4"/>
      <c r="IN1032" s="6"/>
      <c r="IO1032" s="4"/>
      <c r="IP1032" s="6"/>
      <c r="IQ1032" s="5"/>
      <c r="IR1032" s="5"/>
      <c r="IS1032" s="4"/>
      <c r="IT1032" s="6"/>
      <c r="IU1032" s="4"/>
      <c r="IV1032" s="6"/>
      <c r="IW1032" s="5"/>
      <c r="IX1032" s="5"/>
      <c r="IY1032" s="4"/>
      <c r="IZ1032" s="6"/>
      <c r="JA1032" s="4"/>
      <c r="JB1032" s="6"/>
      <c r="JC1032" s="5"/>
      <c r="JD1032" s="5"/>
      <c r="JE1032" s="4"/>
      <c r="JF1032" s="6"/>
      <c r="JG1032" s="4"/>
      <c r="JH1032" s="6"/>
      <c r="JI1032" s="5"/>
      <c r="JJ1032" s="5"/>
      <c r="JK1032" s="4"/>
      <c r="JL1032" s="6"/>
      <c r="JM1032" s="4"/>
      <c r="JN1032" s="6"/>
      <c r="JO1032" s="5"/>
      <c r="JP1032" s="5"/>
      <c r="JQ1032" s="4"/>
      <c r="JR1032" s="6"/>
      <c r="JS1032" s="4"/>
      <c r="JT1032" s="6"/>
      <c r="JU1032" s="5"/>
      <c r="JV1032" s="5"/>
      <c r="JW1032" s="4"/>
      <c r="JX1032" s="6"/>
      <c r="JY1032" s="4"/>
      <c r="JZ1032" s="6"/>
      <c r="KA1032" s="5"/>
      <c r="KB1032" s="5"/>
      <c r="KC1032" s="4"/>
      <c r="KD1032" s="6"/>
      <c r="KE1032" s="4"/>
      <c r="KF1032" s="6"/>
      <c r="KG1032" s="5"/>
      <c r="KH1032" s="5"/>
      <c r="KI1032" s="4"/>
      <c r="KJ1032" s="6"/>
      <c r="KK1032" s="4"/>
      <c r="KL1032" s="6"/>
      <c r="KM1032" s="5"/>
      <c r="KN1032" s="5"/>
    </row>
    <row r="1033">
      <c r="A1033" s="3" t="s">
        <v>85</v>
      </c>
      <c r="B1033" s="3" t="s">
        <v>814</v>
      </c>
      <c r="C1033" s="3" t="s">
        <v>87</v>
      </c>
      <c r="D1033" s="3" t="s">
        <v>396</v>
      </c>
      <c r="E1033" s="3" t="s">
        <v>830</v>
      </c>
      <c r="F1033" s="3" t="s">
        <v>130</v>
      </c>
      <c r="G1033" s="3" t="s">
        <v>130</v>
      </c>
      <c r="H1033" s="3" t="s">
        <v>129</v>
      </c>
      <c r="I1033" s="3" t="s">
        <v>1465</v>
      </c>
      <c r="J1033" s="3" t="s">
        <v>1407</v>
      </c>
      <c r="K1033" s="4">
        <v>1614</v>
      </c>
      <c r="L1033" s="4">
        <f>=ROUNDDOWN(94.9411764705882,0)</f>
      </c>
      <c r="M1033" s="4"/>
      <c r="N1033" s="5">
        <v>1</v>
      </c>
      <c r="O1033" s="4"/>
      <c r="P1033" s="4">
        <f>=ROUNDDOWN({0},0)</f>
      </c>
      <c r="Q1033" s="4"/>
      <c r="R1033" s="5"/>
      <c r="S1033" s="4"/>
      <c r="T1033" s="6"/>
      <c r="U1033" s="4"/>
      <c r="V1033" s="6"/>
      <c r="W1033" s="5"/>
      <c r="X1033" s="5"/>
      <c r="Y1033" s="4"/>
      <c r="Z1033" s="6"/>
      <c r="AA1033" s="4"/>
      <c r="AB1033" s="6"/>
      <c r="AC1033" s="5"/>
      <c r="AD1033" s="5"/>
      <c r="AE1033" s="4"/>
      <c r="AF1033" s="6"/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/>
      <c r="AR1033" s="6"/>
      <c r="AS1033" s="4"/>
      <c r="AT1033" s="6"/>
      <c r="AU1033" s="5"/>
      <c r="AV1033" s="5"/>
      <c r="AW1033" s="4"/>
      <c r="AX1033" s="6"/>
      <c r="AY1033" s="4"/>
      <c r="AZ1033" s="6"/>
      <c r="BA1033" s="5"/>
      <c r="BB1033" s="5"/>
      <c r="BC1033" s="4"/>
      <c r="BD1033" s="6"/>
      <c r="BE1033" s="4"/>
      <c r="BF1033" s="6"/>
      <c r="BG1033" s="5"/>
      <c r="BH1033" s="5"/>
      <c r="BI1033" s="4"/>
      <c r="BJ1033" s="6"/>
      <c r="BK1033" s="4"/>
      <c r="BL1033" s="6"/>
      <c r="BM1033" s="5"/>
      <c r="BN1033" s="5"/>
      <c r="BO1033" s="4"/>
      <c r="BP1033" s="6"/>
      <c r="BQ1033" s="4"/>
      <c r="BR1033" s="6"/>
      <c r="BS1033" s="5"/>
      <c r="BT1033" s="5"/>
      <c r="BU1033" s="4"/>
      <c r="BV1033" s="6"/>
      <c r="BW1033" s="4"/>
      <c r="BX1033" s="6"/>
      <c r="BY1033" s="5"/>
      <c r="BZ1033" s="5"/>
      <c r="CA1033" s="4"/>
      <c r="CB1033" s="6"/>
      <c r="CC1033" s="4"/>
      <c r="CD1033" s="6"/>
      <c r="CE1033" s="5"/>
      <c r="CF1033" s="5"/>
      <c r="CG1033" s="4"/>
      <c r="CH1033" s="6"/>
      <c r="CI1033" s="4"/>
      <c r="CJ1033" s="6"/>
      <c r="CK1033" s="5"/>
      <c r="CL1033" s="5"/>
      <c r="CM1033" s="4"/>
      <c r="CN1033" s="6"/>
      <c r="CO1033" s="4"/>
      <c r="CP1033" s="6"/>
      <c r="CQ1033" s="5"/>
      <c r="CR1033" s="5"/>
      <c r="CS1033" s="4"/>
      <c r="CT1033" s="6"/>
      <c r="CU1033" s="4"/>
      <c r="CV1033" s="6"/>
      <c r="CW1033" s="5"/>
      <c r="CX1033" s="5"/>
      <c r="CY1033" s="4"/>
      <c r="CZ1033" s="6"/>
      <c r="DA1033" s="4"/>
      <c r="DB1033" s="6"/>
      <c r="DC1033" s="5"/>
      <c r="DD1033" s="5"/>
      <c r="DE1033" s="4"/>
      <c r="DF1033" s="6"/>
      <c r="DG1033" s="4"/>
      <c r="DH1033" s="6"/>
      <c r="DI1033" s="5"/>
      <c r="DJ1033" s="5"/>
      <c r="DK1033" s="4"/>
      <c r="DL1033" s="6"/>
      <c r="DM1033" s="4"/>
      <c r="DN1033" s="6"/>
      <c r="DO1033" s="5"/>
      <c r="DP1033" s="5"/>
      <c r="DQ1033" s="4"/>
      <c r="DR1033" s="6"/>
      <c r="DS1033" s="4"/>
      <c r="DT1033" s="6"/>
      <c r="DU1033" s="5"/>
      <c r="DV1033" s="5"/>
      <c r="DW1033" s="4"/>
      <c r="DX1033" s="6"/>
      <c r="DY1033" s="4"/>
      <c r="DZ1033" s="6"/>
      <c r="EA1033" s="5"/>
      <c r="EB1033" s="5"/>
      <c r="EC1033" s="4"/>
      <c r="ED1033" s="6"/>
      <c r="EE1033" s="4"/>
      <c r="EF1033" s="6"/>
      <c r="EG1033" s="5"/>
      <c r="EH1033" s="5"/>
      <c r="EI1033" s="4"/>
      <c r="EJ1033" s="6"/>
      <c r="EK1033" s="4"/>
      <c r="EL1033" s="6"/>
      <c r="EM1033" s="5"/>
      <c r="EN1033" s="5"/>
      <c r="EO1033" s="4"/>
      <c r="EP1033" s="6"/>
      <c r="EQ1033" s="4"/>
      <c r="ER1033" s="6"/>
      <c r="ES1033" s="5"/>
      <c r="ET1033" s="5"/>
      <c r="EU1033" s="4"/>
      <c r="EV1033" s="6"/>
      <c r="EW1033" s="4"/>
      <c r="EX1033" s="6"/>
      <c r="EY1033" s="5"/>
      <c r="EZ1033" s="5"/>
      <c r="FA1033" s="4"/>
      <c r="FB1033" s="6"/>
      <c r="FC1033" s="4"/>
      <c r="FD1033" s="6"/>
      <c r="FE1033" s="5"/>
      <c r="FF1033" s="5"/>
      <c r="FG1033" s="4"/>
      <c r="FH1033" s="6"/>
      <c r="FI1033" s="4"/>
      <c r="FJ1033" s="6"/>
      <c r="FK1033" s="5"/>
      <c r="FL1033" s="5"/>
      <c r="FM1033" s="4"/>
      <c r="FN1033" s="6"/>
      <c r="FO1033" s="4"/>
      <c r="FP1033" s="6"/>
      <c r="FQ1033" s="5"/>
      <c r="FR1033" s="5"/>
      <c r="FS1033" s="4"/>
      <c r="FT1033" s="6"/>
      <c r="FU1033" s="4"/>
      <c r="FV1033" s="6"/>
      <c r="FW1033" s="5"/>
      <c r="FX1033" s="5"/>
      <c r="FY1033" s="4"/>
      <c r="FZ1033" s="6"/>
      <c r="GA1033" s="4"/>
      <c r="GB1033" s="6"/>
      <c r="GC1033" s="5"/>
      <c r="GD1033" s="5"/>
      <c r="GE1033" s="4"/>
      <c r="GF1033" s="6"/>
      <c r="GG1033" s="4"/>
      <c r="GH1033" s="6"/>
      <c r="GI1033" s="5"/>
      <c r="GJ1033" s="5"/>
      <c r="GK1033" s="4"/>
      <c r="GL1033" s="6"/>
      <c r="GM1033" s="4"/>
      <c r="GN1033" s="6"/>
      <c r="GO1033" s="5"/>
      <c r="GP1033" s="5"/>
      <c r="GQ1033" s="4"/>
      <c r="GR1033" s="6"/>
      <c r="GS1033" s="4"/>
      <c r="GT1033" s="6"/>
      <c r="GU1033" s="5"/>
      <c r="GV1033" s="5"/>
      <c r="GW1033" s="4"/>
      <c r="GX1033" s="6"/>
      <c r="GY1033" s="4"/>
      <c r="GZ1033" s="6"/>
      <c r="HA1033" s="5"/>
      <c r="HB1033" s="5"/>
      <c r="HC1033" s="4"/>
      <c r="HD1033" s="6"/>
      <c r="HE1033" s="4"/>
      <c r="HF1033" s="6"/>
      <c r="HG1033" s="5"/>
      <c r="HH1033" s="5"/>
      <c r="HI1033" s="4"/>
      <c r="HJ1033" s="6"/>
      <c r="HK1033" s="4"/>
      <c r="HL1033" s="6"/>
      <c r="HM1033" s="5"/>
      <c r="HN1033" s="5"/>
      <c r="HO1033" s="4"/>
      <c r="HP1033" s="6"/>
      <c r="HQ1033" s="4"/>
      <c r="HR1033" s="6"/>
      <c r="HS1033" s="5"/>
      <c r="HT1033" s="5"/>
      <c r="HU1033" s="4"/>
      <c r="HV1033" s="6"/>
      <c r="HW1033" s="4"/>
      <c r="HX1033" s="6"/>
      <c r="HY1033" s="5"/>
      <c r="HZ1033" s="5"/>
      <c r="IA1033" s="4"/>
      <c r="IB1033" s="6"/>
      <c r="IC1033" s="4"/>
      <c r="ID1033" s="6"/>
      <c r="IE1033" s="5"/>
      <c r="IF1033" s="5"/>
      <c r="IG1033" s="4"/>
      <c r="IH1033" s="6"/>
      <c r="II1033" s="4"/>
      <c r="IJ1033" s="6"/>
      <c r="IK1033" s="5"/>
      <c r="IL1033" s="5"/>
      <c r="IM1033" s="4"/>
      <c r="IN1033" s="6"/>
      <c r="IO1033" s="4"/>
      <c r="IP1033" s="6"/>
      <c r="IQ1033" s="5"/>
      <c r="IR1033" s="5"/>
      <c r="IS1033" s="4"/>
      <c r="IT1033" s="6"/>
      <c r="IU1033" s="4"/>
      <c r="IV1033" s="6"/>
      <c r="IW1033" s="5"/>
      <c r="IX1033" s="5"/>
      <c r="IY1033" s="4"/>
      <c r="IZ1033" s="6"/>
      <c r="JA1033" s="4"/>
      <c r="JB1033" s="6"/>
      <c r="JC1033" s="5"/>
      <c r="JD1033" s="5"/>
      <c r="JE1033" s="4"/>
      <c r="JF1033" s="6"/>
      <c r="JG1033" s="4"/>
      <c r="JH1033" s="6"/>
      <c r="JI1033" s="5"/>
      <c r="JJ1033" s="5"/>
      <c r="JK1033" s="4"/>
      <c r="JL1033" s="6"/>
      <c r="JM1033" s="4"/>
      <c r="JN1033" s="6"/>
      <c r="JO1033" s="5"/>
      <c r="JP1033" s="5"/>
      <c r="JQ1033" s="4"/>
      <c r="JR1033" s="6"/>
      <c r="JS1033" s="4"/>
      <c r="JT1033" s="6"/>
      <c r="JU1033" s="5"/>
      <c r="JV1033" s="5"/>
      <c r="JW1033" s="4"/>
      <c r="JX1033" s="6"/>
      <c r="JY1033" s="4"/>
      <c r="JZ1033" s="6"/>
      <c r="KA1033" s="5"/>
      <c r="KB1033" s="5"/>
      <c r="KC1033" s="4"/>
      <c r="KD1033" s="6"/>
      <c r="KE1033" s="4"/>
      <c r="KF1033" s="6"/>
      <c r="KG1033" s="5"/>
      <c r="KH1033" s="5"/>
      <c r="KI1033" s="4"/>
      <c r="KJ1033" s="6"/>
      <c r="KK1033" s="4"/>
      <c r="KL1033" s="6"/>
      <c r="KM1033" s="5"/>
      <c r="KN1033" s="5"/>
    </row>
    <row r="1034">
      <c r="A1034" s="3" t="s">
        <v>85</v>
      </c>
      <c r="B1034" s="3" t="s">
        <v>814</v>
      </c>
      <c r="C1034" s="3" t="s">
        <v>87</v>
      </c>
      <c r="D1034" s="3" t="s">
        <v>396</v>
      </c>
      <c r="E1034" s="3" t="s">
        <v>830</v>
      </c>
      <c r="F1034" s="3" t="s">
        <v>830</v>
      </c>
      <c r="G1034" s="3" t="s">
        <v>830</v>
      </c>
      <c r="H1034" s="3" t="s">
        <v>129</v>
      </c>
      <c r="I1034" s="3" t="s">
        <v>1466</v>
      </c>
      <c r="J1034" s="3" t="s">
        <v>1400</v>
      </c>
      <c r="K1034" s="4">
        <v>397</v>
      </c>
      <c r="L1034" s="4">
        <f>=ROUNDDOWN(92.3255813953488,0)</f>
      </c>
      <c r="M1034" s="4"/>
      <c r="N1034" s="5"/>
      <c r="O1034" s="4"/>
      <c r="P1034" s="4">
        <f>=ROUNDDOWN({0},0)</f>
      </c>
      <c r="Q1034" s="4"/>
      <c r="R1034" s="5"/>
      <c r="S1034" s="4"/>
      <c r="T1034" s="6"/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/>
      <c r="AF1034" s="6"/>
      <c r="AG1034" s="4"/>
      <c r="AH1034" s="6"/>
      <c r="AI1034" s="5"/>
      <c r="AJ1034" s="5"/>
      <c r="AK1034" s="4"/>
      <c r="AL1034" s="6"/>
      <c r="AM1034" s="4"/>
      <c r="AN1034" s="6"/>
      <c r="AO1034" s="5"/>
      <c r="AP1034" s="5"/>
      <c r="AQ1034" s="4"/>
      <c r="AR1034" s="6"/>
      <c r="AS1034" s="4"/>
      <c r="AT1034" s="6"/>
      <c r="AU1034" s="5"/>
      <c r="AV1034" s="5"/>
      <c r="AW1034" s="4"/>
      <c r="AX1034" s="6"/>
      <c r="AY1034" s="4"/>
      <c r="AZ1034" s="6"/>
      <c r="BA1034" s="5"/>
      <c r="BB1034" s="5"/>
      <c r="BC1034" s="4"/>
      <c r="BD1034" s="6"/>
      <c r="BE1034" s="4"/>
      <c r="BF1034" s="6"/>
      <c r="BG1034" s="5"/>
      <c r="BH1034" s="5"/>
      <c r="BI1034" s="4"/>
      <c r="BJ1034" s="6"/>
      <c r="BK1034" s="4"/>
      <c r="BL1034" s="6"/>
      <c r="BM1034" s="5"/>
      <c r="BN1034" s="5"/>
      <c r="BO1034" s="4"/>
      <c r="BP1034" s="6"/>
      <c r="BQ1034" s="4"/>
      <c r="BR1034" s="6"/>
      <c r="BS1034" s="5"/>
      <c r="BT1034" s="5"/>
      <c r="BU1034" s="4"/>
      <c r="BV1034" s="6"/>
      <c r="BW1034" s="4"/>
      <c r="BX1034" s="6"/>
      <c r="BY1034" s="5"/>
      <c r="BZ1034" s="5"/>
      <c r="CA1034" s="4"/>
      <c r="CB1034" s="6"/>
      <c r="CC1034" s="4"/>
      <c r="CD1034" s="6"/>
      <c r="CE1034" s="5"/>
      <c r="CF1034" s="5"/>
      <c r="CG1034" s="4"/>
      <c r="CH1034" s="6"/>
      <c r="CI1034" s="4"/>
      <c r="CJ1034" s="6"/>
      <c r="CK1034" s="5"/>
      <c r="CL1034" s="5"/>
      <c r="CM1034" s="4"/>
      <c r="CN1034" s="6"/>
      <c r="CO1034" s="4"/>
      <c r="CP1034" s="6"/>
      <c r="CQ1034" s="5"/>
      <c r="CR1034" s="5"/>
      <c r="CS1034" s="4"/>
      <c r="CT1034" s="6"/>
      <c r="CU1034" s="4"/>
      <c r="CV1034" s="6"/>
      <c r="CW1034" s="5"/>
      <c r="CX1034" s="5"/>
      <c r="CY1034" s="4"/>
      <c r="CZ1034" s="6"/>
      <c r="DA1034" s="4"/>
      <c r="DB1034" s="6"/>
      <c r="DC1034" s="5"/>
      <c r="DD1034" s="5"/>
      <c r="DE1034" s="4"/>
      <c r="DF1034" s="6"/>
      <c r="DG1034" s="4"/>
      <c r="DH1034" s="6"/>
      <c r="DI1034" s="5"/>
      <c r="DJ1034" s="5"/>
      <c r="DK1034" s="4"/>
      <c r="DL1034" s="6"/>
      <c r="DM1034" s="4"/>
      <c r="DN1034" s="6"/>
      <c r="DO1034" s="5"/>
      <c r="DP1034" s="5"/>
      <c r="DQ1034" s="4"/>
      <c r="DR1034" s="6"/>
      <c r="DS1034" s="4"/>
      <c r="DT1034" s="6"/>
      <c r="DU1034" s="5"/>
      <c r="DV1034" s="5"/>
      <c r="DW1034" s="4"/>
      <c r="DX1034" s="6"/>
      <c r="DY1034" s="4"/>
      <c r="DZ1034" s="6"/>
      <c r="EA1034" s="5"/>
      <c r="EB1034" s="5"/>
      <c r="EC1034" s="4"/>
      <c r="ED1034" s="6"/>
      <c r="EE1034" s="4"/>
      <c r="EF1034" s="6"/>
      <c r="EG1034" s="5"/>
      <c r="EH1034" s="5"/>
      <c r="EI1034" s="4"/>
      <c r="EJ1034" s="6"/>
      <c r="EK1034" s="4"/>
      <c r="EL1034" s="6"/>
      <c r="EM1034" s="5"/>
      <c r="EN1034" s="5"/>
      <c r="EO1034" s="4"/>
      <c r="EP1034" s="6"/>
      <c r="EQ1034" s="4"/>
      <c r="ER1034" s="6"/>
      <c r="ES1034" s="5"/>
      <c r="ET1034" s="5"/>
      <c r="EU1034" s="4"/>
      <c r="EV1034" s="6"/>
      <c r="EW1034" s="4"/>
      <c r="EX1034" s="6"/>
      <c r="EY1034" s="5"/>
      <c r="EZ1034" s="5"/>
      <c r="FA1034" s="4"/>
      <c r="FB1034" s="6"/>
      <c r="FC1034" s="4"/>
      <c r="FD1034" s="6"/>
      <c r="FE1034" s="5"/>
      <c r="FF1034" s="5"/>
      <c r="FG1034" s="4"/>
      <c r="FH1034" s="6"/>
      <c r="FI1034" s="4"/>
      <c r="FJ1034" s="6"/>
      <c r="FK1034" s="5"/>
      <c r="FL1034" s="5"/>
      <c r="FM1034" s="4"/>
      <c r="FN1034" s="6"/>
      <c r="FO1034" s="4"/>
      <c r="FP1034" s="6"/>
      <c r="FQ1034" s="5"/>
      <c r="FR1034" s="5"/>
      <c r="FS1034" s="4"/>
      <c r="FT1034" s="6"/>
      <c r="FU1034" s="4"/>
      <c r="FV1034" s="6"/>
      <c r="FW1034" s="5"/>
      <c r="FX1034" s="5"/>
      <c r="FY1034" s="4"/>
      <c r="FZ1034" s="6"/>
      <c r="GA1034" s="4"/>
      <c r="GB1034" s="6"/>
      <c r="GC1034" s="5"/>
      <c r="GD1034" s="5"/>
      <c r="GE1034" s="4"/>
      <c r="GF1034" s="6"/>
      <c r="GG1034" s="4"/>
      <c r="GH1034" s="6"/>
      <c r="GI1034" s="5"/>
      <c r="GJ1034" s="5"/>
      <c r="GK1034" s="4"/>
      <c r="GL1034" s="6"/>
      <c r="GM1034" s="4"/>
      <c r="GN1034" s="6"/>
      <c r="GO1034" s="5"/>
      <c r="GP1034" s="5"/>
      <c r="GQ1034" s="4"/>
      <c r="GR1034" s="6"/>
      <c r="GS1034" s="4"/>
      <c r="GT1034" s="6"/>
      <c r="GU1034" s="5"/>
      <c r="GV1034" s="5"/>
      <c r="GW1034" s="4"/>
      <c r="GX1034" s="6"/>
      <c r="GY1034" s="4"/>
      <c r="GZ1034" s="6"/>
      <c r="HA1034" s="5"/>
      <c r="HB1034" s="5"/>
      <c r="HC1034" s="4"/>
      <c r="HD1034" s="6"/>
      <c r="HE1034" s="4"/>
      <c r="HF1034" s="6"/>
      <c r="HG1034" s="5"/>
      <c r="HH1034" s="5"/>
      <c r="HI1034" s="4"/>
      <c r="HJ1034" s="6"/>
      <c r="HK1034" s="4"/>
      <c r="HL1034" s="6"/>
      <c r="HM1034" s="5"/>
      <c r="HN1034" s="5"/>
      <c r="HO1034" s="4"/>
      <c r="HP1034" s="6"/>
      <c r="HQ1034" s="4"/>
      <c r="HR1034" s="6"/>
      <c r="HS1034" s="5"/>
      <c r="HT1034" s="5"/>
      <c r="HU1034" s="4"/>
      <c r="HV1034" s="6"/>
      <c r="HW1034" s="4"/>
      <c r="HX1034" s="6"/>
      <c r="HY1034" s="5"/>
      <c r="HZ1034" s="5"/>
      <c r="IA1034" s="4"/>
      <c r="IB1034" s="6"/>
      <c r="IC1034" s="4"/>
      <c r="ID1034" s="6"/>
      <c r="IE1034" s="5"/>
      <c r="IF1034" s="5"/>
      <c r="IG1034" s="4"/>
      <c r="IH1034" s="6"/>
      <c r="II1034" s="4"/>
      <c r="IJ1034" s="6"/>
      <c r="IK1034" s="5"/>
      <c r="IL1034" s="5"/>
      <c r="IM1034" s="4"/>
      <c r="IN1034" s="6"/>
      <c r="IO1034" s="4"/>
      <c r="IP1034" s="6"/>
      <c r="IQ1034" s="5"/>
      <c r="IR1034" s="5"/>
      <c r="IS1034" s="4"/>
      <c r="IT1034" s="6"/>
      <c r="IU1034" s="4"/>
      <c r="IV1034" s="6"/>
      <c r="IW1034" s="5"/>
      <c r="IX1034" s="5"/>
      <c r="IY1034" s="4"/>
      <c r="IZ1034" s="6"/>
      <c r="JA1034" s="4"/>
      <c r="JB1034" s="6"/>
      <c r="JC1034" s="5"/>
      <c r="JD1034" s="5"/>
      <c r="JE1034" s="4"/>
      <c r="JF1034" s="6"/>
      <c r="JG1034" s="4"/>
      <c r="JH1034" s="6"/>
      <c r="JI1034" s="5"/>
      <c r="JJ1034" s="5"/>
      <c r="JK1034" s="4"/>
      <c r="JL1034" s="6"/>
      <c r="JM1034" s="4"/>
      <c r="JN1034" s="6"/>
      <c r="JO1034" s="5"/>
      <c r="JP1034" s="5"/>
      <c r="JQ1034" s="4"/>
      <c r="JR1034" s="6"/>
      <c r="JS1034" s="4"/>
      <c r="JT1034" s="6"/>
      <c r="JU1034" s="5"/>
      <c r="JV1034" s="5"/>
      <c r="JW1034" s="4"/>
      <c r="JX1034" s="6"/>
      <c r="JY1034" s="4"/>
      <c r="JZ1034" s="6"/>
      <c r="KA1034" s="5"/>
      <c r="KB1034" s="5"/>
      <c r="KC1034" s="4"/>
      <c r="KD1034" s="6"/>
      <c r="KE1034" s="4"/>
      <c r="KF1034" s="6"/>
      <c r="KG1034" s="5"/>
      <c r="KH1034" s="5"/>
      <c r="KI1034" s="4"/>
      <c r="KJ1034" s="6"/>
      <c r="KK1034" s="4"/>
      <c r="KL1034" s="6"/>
      <c r="KM1034" s="5"/>
      <c r="KN1034" s="5"/>
    </row>
    <row r="1035">
      <c r="A1035" s="3" t="s">
        <v>85</v>
      </c>
      <c r="B1035" s="3" t="s">
        <v>814</v>
      </c>
      <c r="C1035" s="3" t="s">
        <v>87</v>
      </c>
      <c r="D1035" s="3" t="s">
        <v>396</v>
      </c>
      <c r="E1035" s="3" t="s">
        <v>830</v>
      </c>
      <c r="F1035" s="3" t="s">
        <v>830</v>
      </c>
      <c r="G1035" s="3" t="s">
        <v>830</v>
      </c>
      <c r="H1035" s="3" t="s">
        <v>129</v>
      </c>
      <c r="I1035" s="3" t="s">
        <v>1381</v>
      </c>
      <c r="J1035" s="3" t="s">
        <v>1407</v>
      </c>
      <c r="K1035" s="4">
        <v>365</v>
      </c>
      <c r="L1035" s="4">
        <f>=ROUNDDOWN(182.5,0)</f>
      </c>
      <c r="M1035" s="4"/>
      <c r="N1035" s="5">
        <v>1</v>
      </c>
      <c r="O1035" s="4"/>
      <c r="P1035" s="4">
        <f>=ROUNDDOWN({0},0)</f>
      </c>
      <c r="Q1035" s="4"/>
      <c r="R1035" s="5"/>
      <c r="S1035" s="4"/>
      <c r="T1035" s="6"/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/>
      <c r="AF1035" s="6"/>
      <c r="AG1035" s="4"/>
      <c r="AH1035" s="6"/>
      <c r="AI1035" s="5"/>
      <c r="AJ1035" s="5"/>
      <c r="AK1035" s="4"/>
      <c r="AL1035" s="6"/>
      <c r="AM1035" s="4"/>
      <c r="AN1035" s="6"/>
      <c r="AO1035" s="5"/>
      <c r="AP1035" s="5"/>
      <c r="AQ1035" s="4"/>
      <c r="AR1035" s="6"/>
      <c r="AS1035" s="4"/>
      <c r="AT1035" s="6"/>
      <c r="AU1035" s="5"/>
      <c r="AV1035" s="5"/>
      <c r="AW1035" s="4"/>
      <c r="AX1035" s="6"/>
      <c r="AY1035" s="4"/>
      <c r="AZ1035" s="6"/>
      <c r="BA1035" s="5"/>
      <c r="BB1035" s="5"/>
      <c r="BC1035" s="4"/>
      <c r="BD1035" s="6"/>
      <c r="BE1035" s="4"/>
      <c r="BF1035" s="6"/>
      <c r="BG1035" s="5"/>
      <c r="BH1035" s="5"/>
      <c r="BI1035" s="4"/>
      <c r="BJ1035" s="6"/>
      <c r="BK1035" s="4"/>
      <c r="BL1035" s="6"/>
      <c r="BM1035" s="5"/>
      <c r="BN1035" s="5"/>
      <c r="BO1035" s="4"/>
      <c r="BP1035" s="6"/>
      <c r="BQ1035" s="4"/>
      <c r="BR1035" s="6"/>
      <c r="BS1035" s="5"/>
      <c r="BT1035" s="5"/>
      <c r="BU1035" s="4"/>
      <c r="BV1035" s="6"/>
      <c r="BW1035" s="4"/>
      <c r="BX1035" s="6"/>
      <c r="BY1035" s="5"/>
      <c r="BZ1035" s="5"/>
      <c r="CA1035" s="4"/>
      <c r="CB1035" s="6"/>
      <c r="CC1035" s="4"/>
      <c r="CD1035" s="6"/>
      <c r="CE1035" s="5"/>
      <c r="CF1035" s="5"/>
      <c r="CG1035" s="4"/>
      <c r="CH1035" s="6"/>
      <c r="CI1035" s="4"/>
      <c r="CJ1035" s="6"/>
      <c r="CK1035" s="5"/>
      <c r="CL1035" s="5"/>
      <c r="CM1035" s="4"/>
      <c r="CN1035" s="6"/>
      <c r="CO1035" s="4"/>
      <c r="CP1035" s="6"/>
      <c r="CQ1035" s="5"/>
      <c r="CR1035" s="5"/>
      <c r="CS1035" s="4"/>
      <c r="CT1035" s="6"/>
      <c r="CU1035" s="4"/>
      <c r="CV1035" s="6"/>
      <c r="CW1035" s="5"/>
      <c r="CX1035" s="5"/>
      <c r="CY1035" s="4"/>
      <c r="CZ1035" s="6"/>
      <c r="DA1035" s="4"/>
      <c r="DB1035" s="6"/>
      <c r="DC1035" s="5"/>
      <c r="DD1035" s="5"/>
      <c r="DE1035" s="4"/>
      <c r="DF1035" s="6"/>
      <c r="DG1035" s="4"/>
      <c r="DH1035" s="6"/>
      <c r="DI1035" s="5"/>
      <c r="DJ1035" s="5"/>
      <c r="DK1035" s="4"/>
      <c r="DL1035" s="6"/>
      <c r="DM1035" s="4"/>
      <c r="DN1035" s="6"/>
      <c r="DO1035" s="5"/>
      <c r="DP1035" s="5"/>
      <c r="DQ1035" s="4"/>
      <c r="DR1035" s="6"/>
      <c r="DS1035" s="4"/>
      <c r="DT1035" s="6"/>
      <c r="DU1035" s="5"/>
      <c r="DV1035" s="5"/>
      <c r="DW1035" s="4"/>
      <c r="DX1035" s="6"/>
      <c r="DY1035" s="4"/>
      <c r="DZ1035" s="6"/>
      <c r="EA1035" s="5"/>
      <c r="EB1035" s="5"/>
      <c r="EC1035" s="4"/>
      <c r="ED1035" s="6"/>
      <c r="EE1035" s="4"/>
      <c r="EF1035" s="6"/>
      <c r="EG1035" s="5"/>
      <c r="EH1035" s="5"/>
      <c r="EI1035" s="4"/>
      <c r="EJ1035" s="6"/>
      <c r="EK1035" s="4"/>
      <c r="EL1035" s="6"/>
      <c r="EM1035" s="5"/>
      <c r="EN1035" s="5"/>
      <c r="EO1035" s="4"/>
      <c r="EP1035" s="6"/>
      <c r="EQ1035" s="4"/>
      <c r="ER1035" s="6"/>
      <c r="ES1035" s="5"/>
      <c r="ET1035" s="5"/>
      <c r="EU1035" s="4"/>
      <c r="EV1035" s="6"/>
      <c r="EW1035" s="4"/>
      <c r="EX1035" s="6"/>
      <c r="EY1035" s="5"/>
      <c r="EZ1035" s="5"/>
      <c r="FA1035" s="4"/>
      <c r="FB1035" s="6"/>
      <c r="FC1035" s="4"/>
      <c r="FD1035" s="6"/>
      <c r="FE1035" s="5"/>
      <c r="FF1035" s="5"/>
      <c r="FG1035" s="4"/>
      <c r="FH1035" s="6"/>
      <c r="FI1035" s="4"/>
      <c r="FJ1035" s="6"/>
      <c r="FK1035" s="5"/>
      <c r="FL1035" s="5"/>
      <c r="FM1035" s="4"/>
      <c r="FN1035" s="6"/>
      <c r="FO1035" s="4"/>
      <c r="FP1035" s="6"/>
      <c r="FQ1035" s="5"/>
      <c r="FR1035" s="5"/>
      <c r="FS1035" s="4"/>
      <c r="FT1035" s="6"/>
      <c r="FU1035" s="4"/>
      <c r="FV1035" s="6"/>
      <c r="FW1035" s="5"/>
      <c r="FX1035" s="5"/>
      <c r="FY1035" s="4"/>
      <c r="FZ1035" s="6"/>
      <c r="GA1035" s="4"/>
      <c r="GB1035" s="6"/>
      <c r="GC1035" s="5"/>
      <c r="GD1035" s="5"/>
      <c r="GE1035" s="4"/>
      <c r="GF1035" s="6"/>
      <c r="GG1035" s="4"/>
      <c r="GH1035" s="6"/>
      <c r="GI1035" s="5"/>
      <c r="GJ1035" s="5"/>
      <c r="GK1035" s="4"/>
      <c r="GL1035" s="6"/>
      <c r="GM1035" s="4"/>
      <c r="GN1035" s="6"/>
      <c r="GO1035" s="5"/>
      <c r="GP1035" s="5"/>
      <c r="GQ1035" s="4"/>
      <c r="GR1035" s="6"/>
      <c r="GS1035" s="4"/>
      <c r="GT1035" s="6"/>
      <c r="GU1035" s="5"/>
      <c r="GV1035" s="5"/>
      <c r="GW1035" s="4"/>
      <c r="GX1035" s="6"/>
      <c r="GY1035" s="4"/>
      <c r="GZ1035" s="6"/>
      <c r="HA1035" s="5"/>
      <c r="HB1035" s="5"/>
      <c r="HC1035" s="4"/>
      <c r="HD1035" s="6"/>
      <c r="HE1035" s="4"/>
      <c r="HF1035" s="6"/>
      <c r="HG1035" s="5"/>
      <c r="HH1035" s="5"/>
      <c r="HI1035" s="4"/>
      <c r="HJ1035" s="6"/>
      <c r="HK1035" s="4"/>
      <c r="HL1035" s="6"/>
      <c r="HM1035" s="5"/>
      <c r="HN1035" s="5"/>
      <c r="HO1035" s="4"/>
      <c r="HP1035" s="6"/>
      <c r="HQ1035" s="4"/>
      <c r="HR1035" s="6"/>
      <c r="HS1035" s="5"/>
      <c r="HT1035" s="5"/>
      <c r="HU1035" s="4"/>
      <c r="HV1035" s="6"/>
      <c r="HW1035" s="4"/>
      <c r="HX1035" s="6"/>
      <c r="HY1035" s="5"/>
      <c r="HZ1035" s="5"/>
      <c r="IA1035" s="4"/>
      <c r="IB1035" s="6"/>
      <c r="IC1035" s="4"/>
      <c r="ID1035" s="6"/>
      <c r="IE1035" s="5"/>
      <c r="IF1035" s="5"/>
      <c r="IG1035" s="4"/>
      <c r="IH1035" s="6"/>
      <c r="II1035" s="4"/>
      <c r="IJ1035" s="6"/>
      <c r="IK1035" s="5"/>
      <c r="IL1035" s="5"/>
      <c r="IM1035" s="4"/>
      <c r="IN1035" s="6"/>
      <c r="IO1035" s="4"/>
      <c r="IP1035" s="6"/>
      <c r="IQ1035" s="5"/>
      <c r="IR1035" s="5"/>
      <c r="IS1035" s="4"/>
      <c r="IT1035" s="6"/>
      <c r="IU1035" s="4"/>
      <c r="IV1035" s="6"/>
      <c r="IW1035" s="5"/>
      <c r="IX1035" s="5"/>
      <c r="IY1035" s="4"/>
      <c r="IZ1035" s="6"/>
      <c r="JA1035" s="4"/>
      <c r="JB1035" s="6"/>
      <c r="JC1035" s="5"/>
      <c r="JD1035" s="5"/>
      <c r="JE1035" s="4"/>
      <c r="JF1035" s="6"/>
      <c r="JG1035" s="4"/>
      <c r="JH1035" s="6"/>
      <c r="JI1035" s="5"/>
      <c r="JJ1035" s="5"/>
      <c r="JK1035" s="4"/>
      <c r="JL1035" s="6"/>
      <c r="JM1035" s="4"/>
      <c r="JN1035" s="6"/>
      <c r="JO1035" s="5"/>
      <c r="JP1035" s="5"/>
      <c r="JQ1035" s="4"/>
      <c r="JR1035" s="6"/>
      <c r="JS1035" s="4"/>
      <c r="JT1035" s="6"/>
      <c r="JU1035" s="5"/>
      <c r="JV1035" s="5"/>
      <c r="JW1035" s="4"/>
      <c r="JX1035" s="6"/>
      <c r="JY1035" s="4"/>
      <c r="JZ1035" s="6"/>
      <c r="KA1035" s="5"/>
      <c r="KB1035" s="5"/>
      <c r="KC1035" s="4"/>
      <c r="KD1035" s="6"/>
      <c r="KE1035" s="4"/>
      <c r="KF1035" s="6"/>
      <c r="KG1035" s="5"/>
      <c r="KH1035" s="5"/>
      <c r="KI1035" s="4"/>
      <c r="KJ1035" s="6"/>
      <c r="KK1035" s="4"/>
      <c r="KL1035" s="6"/>
      <c r="KM1035" s="5"/>
      <c r="KN1035" s="5"/>
    </row>
    <row r="1036">
      <c r="A1036" s="3" t="s">
        <v>85</v>
      </c>
      <c r="B1036" s="3" t="s">
        <v>814</v>
      </c>
      <c r="C1036" s="3" t="s">
        <v>87</v>
      </c>
      <c r="D1036" s="3" t="s">
        <v>396</v>
      </c>
      <c r="E1036" s="3" t="s">
        <v>830</v>
      </c>
      <c r="F1036" s="3" t="s">
        <v>130</v>
      </c>
      <c r="G1036" s="3" t="s">
        <v>130</v>
      </c>
      <c r="H1036" s="3" t="s">
        <v>129</v>
      </c>
      <c r="I1036" s="3" t="s">
        <v>1467</v>
      </c>
      <c r="J1036" s="3" t="s">
        <v>1400</v>
      </c>
      <c r="K1036" s="4">
        <v>2741</v>
      </c>
      <c r="L1036" s="4">
        <f>=ROUNDDOWN(9136.66666666667,0)</f>
      </c>
      <c r="M1036" s="4"/>
      <c r="N1036" s="5"/>
      <c r="O1036" s="4"/>
      <c r="P1036" s="4">
        <f>=ROUNDDOWN({0},0)</f>
      </c>
      <c r="Q1036" s="4"/>
      <c r="R1036" s="5"/>
      <c r="S1036" s="4"/>
      <c r="T1036" s="6"/>
      <c r="U1036" s="4"/>
      <c r="V1036" s="6"/>
      <c r="W1036" s="5"/>
      <c r="X1036" s="5"/>
      <c r="Y1036" s="4"/>
      <c r="Z1036" s="6"/>
      <c r="AA1036" s="4"/>
      <c r="AB1036" s="6"/>
      <c r="AC1036" s="5"/>
      <c r="AD1036" s="5"/>
      <c r="AE1036" s="4"/>
      <c r="AF1036" s="6"/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/>
      <c r="AR1036" s="6"/>
      <c r="AS1036" s="4"/>
      <c r="AT1036" s="6"/>
      <c r="AU1036" s="5"/>
      <c r="AV1036" s="5"/>
      <c r="AW1036" s="4"/>
      <c r="AX1036" s="6"/>
      <c r="AY1036" s="4"/>
      <c r="AZ1036" s="6"/>
      <c r="BA1036" s="5"/>
      <c r="BB1036" s="5"/>
      <c r="BC1036" s="4"/>
      <c r="BD1036" s="6"/>
      <c r="BE1036" s="4"/>
      <c r="BF1036" s="6"/>
      <c r="BG1036" s="5"/>
      <c r="BH1036" s="5"/>
      <c r="BI1036" s="4"/>
      <c r="BJ1036" s="6"/>
      <c r="BK1036" s="4"/>
      <c r="BL1036" s="6"/>
      <c r="BM1036" s="5"/>
      <c r="BN1036" s="5"/>
      <c r="BO1036" s="4"/>
      <c r="BP1036" s="6"/>
      <c r="BQ1036" s="4"/>
      <c r="BR1036" s="6"/>
      <c r="BS1036" s="5"/>
      <c r="BT1036" s="5"/>
      <c r="BU1036" s="4"/>
      <c r="BV1036" s="6"/>
      <c r="BW1036" s="4"/>
      <c r="BX1036" s="6"/>
      <c r="BY1036" s="5"/>
      <c r="BZ1036" s="5"/>
      <c r="CA1036" s="4"/>
      <c r="CB1036" s="6"/>
      <c r="CC1036" s="4"/>
      <c r="CD1036" s="6"/>
      <c r="CE1036" s="5"/>
      <c r="CF1036" s="5"/>
      <c r="CG1036" s="4"/>
      <c r="CH1036" s="6"/>
      <c r="CI1036" s="4"/>
      <c r="CJ1036" s="6"/>
      <c r="CK1036" s="5"/>
      <c r="CL1036" s="5"/>
      <c r="CM1036" s="4"/>
      <c r="CN1036" s="6"/>
      <c r="CO1036" s="4"/>
      <c r="CP1036" s="6"/>
      <c r="CQ1036" s="5"/>
      <c r="CR1036" s="5"/>
      <c r="CS1036" s="4"/>
      <c r="CT1036" s="6"/>
      <c r="CU1036" s="4"/>
      <c r="CV1036" s="6"/>
      <c r="CW1036" s="5"/>
      <c r="CX1036" s="5"/>
      <c r="CY1036" s="4"/>
      <c r="CZ1036" s="6"/>
      <c r="DA1036" s="4"/>
      <c r="DB1036" s="6"/>
      <c r="DC1036" s="5"/>
      <c r="DD1036" s="5"/>
      <c r="DE1036" s="4"/>
      <c r="DF1036" s="6"/>
      <c r="DG1036" s="4"/>
      <c r="DH1036" s="6"/>
      <c r="DI1036" s="5"/>
      <c r="DJ1036" s="5"/>
      <c r="DK1036" s="4"/>
      <c r="DL1036" s="6"/>
      <c r="DM1036" s="4"/>
      <c r="DN1036" s="6"/>
      <c r="DO1036" s="5"/>
      <c r="DP1036" s="5"/>
      <c r="DQ1036" s="4"/>
      <c r="DR1036" s="6"/>
      <c r="DS1036" s="4"/>
      <c r="DT1036" s="6"/>
      <c r="DU1036" s="5"/>
      <c r="DV1036" s="5"/>
      <c r="DW1036" s="4"/>
      <c r="DX1036" s="6"/>
      <c r="DY1036" s="4"/>
      <c r="DZ1036" s="6"/>
      <c r="EA1036" s="5"/>
      <c r="EB1036" s="5"/>
      <c r="EC1036" s="4"/>
      <c r="ED1036" s="6"/>
      <c r="EE1036" s="4"/>
      <c r="EF1036" s="6"/>
      <c r="EG1036" s="5"/>
      <c r="EH1036" s="5"/>
      <c r="EI1036" s="4"/>
      <c r="EJ1036" s="6"/>
      <c r="EK1036" s="4"/>
      <c r="EL1036" s="6"/>
      <c r="EM1036" s="5"/>
      <c r="EN1036" s="5"/>
      <c r="EO1036" s="4"/>
      <c r="EP1036" s="6"/>
      <c r="EQ1036" s="4"/>
      <c r="ER1036" s="6"/>
      <c r="ES1036" s="5"/>
      <c r="ET1036" s="5"/>
      <c r="EU1036" s="4"/>
      <c r="EV1036" s="6"/>
      <c r="EW1036" s="4"/>
      <c r="EX1036" s="6"/>
      <c r="EY1036" s="5"/>
      <c r="EZ1036" s="5"/>
      <c r="FA1036" s="4"/>
      <c r="FB1036" s="6"/>
      <c r="FC1036" s="4"/>
      <c r="FD1036" s="6"/>
      <c r="FE1036" s="5"/>
      <c r="FF1036" s="5"/>
      <c r="FG1036" s="4"/>
      <c r="FH1036" s="6"/>
      <c r="FI1036" s="4"/>
      <c r="FJ1036" s="6"/>
      <c r="FK1036" s="5"/>
      <c r="FL1036" s="5"/>
      <c r="FM1036" s="4"/>
      <c r="FN1036" s="6"/>
      <c r="FO1036" s="4"/>
      <c r="FP1036" s="6"/>
      <c r="FQ1036" s="5"/>
      <c r="FR1036" s="5"/>
      <c r="FS1036" s="4"/>
      <c r="FT1036" s="6"/>
      <c r="FU1036" s="4"/>
      <c r="FV1036" s="6"/>
      <c r="FW1036" s="5"/>
      <c r="FX1036" s="5"/>
      <c r="FY1036" s="4"/>
      <c r="FZ1036" s="6"/>
      <c r="GA1036" s="4"/>
      <c r="GB1036" s="6"/>
      <c r="GC1036" s="5"/>
      <c r="GD1036" s="5"/>
      <c r="GE1036" s="4"/>
      <c r="GF1036" s="6"/>
      <c r="GG1036" s="4"/>
      <c r="GH1036" s="6"/>
      <c r="GI1036" s="5"/>
      <c r="GJ1036" s="5"/>
      <c r="GK1036" s="4"/>
      <c r="GL1036" s="6"/>
      <c r="GM1036" s="4"/>
      <c r="GN1036" s="6"/>
      <c r="GO1036" s="5"/>
      <c r="GP1036" s="5"/>
      <c r="GQ1036" s="4"/>
      <c r="GR1036" s="6"/>
      <c r="GS1036" s="4"/>
      <c r="GT1036" s="6"/>
      <c r="GU1036" s="5"/>
      <c r="GV1036" s="5"/>
      <c r="GW1036" s="4"/>
      <c r="GX1036" s="6"/>
      <c r="GY1036" s="4"/>
      <c r="GZ1036" s="6"/>
      <c r="HA1036" s="5"/>
      <c r="HB1036" s="5"/>
      <c r="HC1036" s="4"/>
      <c r="HD1036" s="6"/>
      <c r="HE1036" s="4"/>
      <c r="HF1036" s="6"/>
      <c r="HG1036" s="5"/>
      <c r="HH1036" s="5"/>
      <c r="HI1036" s="4"/>
      <c r="HJ1036" s="6"/>
      <c r="HK1036" s="4"/>
      <c r="HL1036" s="6"/>
      <c r="HM1036" s="5"/>
      <c r="HN1036" s="5"/>
      <c r="HO1036" s="4"/>
      <c r="HP1036" s="6"/>
      <c r="HQ1036" s="4"/>
      <c r="HR1036" s="6"/>
      <c r="HS1036" s="5"/>
      <c r="HT1036" s="5"/>
      <c r="HU1036" s="4"/>
      <c r="HV1036" s="6"/>
      <c r="HW1036" s="4"/>
      <c r="HX1036" s="6"/>
      <c r="HY1036" s="5"/>
      <c r="HZ1036" s="5"/>
      <c r="IA1036" s="4"/>
      <c r="IB1036" s="6"/>
      <c r="IC1036" s="4"/>
      <c r="ID1036" s="6"/>
      <c r="IE1036" s="5"/>
      <c r="IF1036" s="5"/>
      <c r="IG1036" s="4"/>
      <c r="IH1036" s="6"/>
      <c r="II1036" s="4"/>
      <c r="IJ1036" s="6"/>
      <c r="IK1036" s="5"/>
      <c r="IL1036" s="5"/>
      <c r="IM1036" s="4"/>
      <c r="IN1036" s="6"/>
      <c r="IO1036" s="4"/>
      <c r="IP1036" s="6"/>
      <c r="IQ1036" s="5"/>
      <c r="IR1036" s="5"/>
      <c r="IS1036" s="4"/>
      <c r="IT1036" s="6"/>
      <c r="IU1036" s="4"/>
      <c r="IV1036" s="6"/>
      <c r="IW1036" s="5"/>
      <c r="IX1036" s="5"/>
      <c r="IY1036" s="4"/>
      <c r="IZ1036" s="6"/>
      <c r="JA1036" s="4"/>
      <c r="JB1036" s="6"/>
      <c r="JC1036" s="5"/>
      <c r="JD1036" s="5"/>
      <c r="JE1036" s="4"/>
      <c r="JF1036" s="6"/>
      <c r="JG1036" s="4"/>
      <c r="JH1036" s="6"/>
      <c r="JI1036" s="5"/>
      <c r="JJ1036" s="5"/>
      <c r="JK1036" s="4"/>
      <c r="JL1036" s="6"/>
      <c r="JM1036" s="4"/>
      <c r="JN1036" s="6"/>
      <c r="JO1036" s="5"/>
      <c r="JP1036" s="5"/>
      <c r="JQ1036" s="4"/>
      <c r="JR1036" s="6"/>
      <c r="JS1036" s="4"/>
      <c r="JT1036" s="6"/>
      <c r="JU1036" s="5"/>
      <c r="JV1036" s="5"/>
      <c r="JW1036" s="4"/>
      <c r="JX1036" s="6"/>
      <c r="JY1036" s="4"/>
      <c r="JZ1036" s="6"/>
      <c r="KA1036" s="5"/>
      <c r="KB1036" s="5"/>
      <c r="KC1036" s="4"/>
      <c r="KD1036" s="6"/>
      <c r="KE1036" s="4"/>
      <c r="KF1036" s="6"/>
      <c r="KG1036" s="5"/>
      <c r="KH1036" s="5"/>
      <c r="KI1036" s="4"/>
      <c r="KJ1036" s="6"/>
      <c r="KK1036" s="4"/>
      <c r="KL1036" s="6"/>
      <c r="KM1036" s="5"/>
      <c r="KN1036" s="5"/>
    </row>
    <row r="1037">
      <c r="A1037" s="3" t="s">
        <v>85</v>
      </c>
      <c r="B1037" s="3" t="s">
        <v>814</v>
      </c>
      <c r="C1037" s="3" t="s">
        <v>87</v>
      </c>
      <c r="D1037" s="3" t="s">
        <v>396</v>
      </c>
      <c r="E1037" s="3" t="s">
        <v>830</v>
      </c>
      <c r="F1037" s="3" t="s">
        <v>130</v>
      </c>
      <c r="G1037" s="3" t="s">
        <v>130</v>
      </c>
      <c r="H1037" s="3" t="s">
        <v>129</v>
      </c>
      <c r="I1037" s="3" t="s">
        <v>1468</v>
      </c>
      <c r="J1037" s="3" t="s">
        <v>1407</v>
      </c>
      <c r="K1037" s="4">
        <v>930</v>
      </c>
      <c r="L1037" s="4">
        <f>=ROUNDDOWN(77.5,0)</f>
      </c>
      <c r="M1037" s="4"/>
      <c r="N1037" s="5">
        <v>1</v>
      </c>
      <c r="O1037" s="4"/>
      <c r="P1037" s="4">
        <f>=ROUNDDOWN({0},0)</f>
      </c>
      <c r="Q1037" s="4"/>
      <c r="R1037" s="5"/>
      <c r="S1037" s="4"/>
      <c r="T1037" s="6"/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/>
      <c r="AF1037" s="6"/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/>
      <c r="AR1037" s="6"/>
      <c r="AS1037" s="4"/>
      <c r="AT1037" s="6"/>
      <c r="AU1037" s="5"/>
      <c r="AV1037" s="5"/>
      <c r="AW1037" s="4"/>
      <c r="AX1037" s="6"/>
      <c r="AY1037" s="4"/>
      <c r="AZ1037" s="6"/>
      <c r="BA1037" s="5"/>
      <c r="BB1037" s="5"/>
      <c r="BC1037" s="4"/>
      <c r="BD1037" s="6"/>
      <c r="BE1037" s="4"/>
      <c r="BF1037" s="6"/>
      <c r="BG1037" s="5"/>
      <c r="BH1037" s="5"/>
      <c r="BI1037" s="4"/>
      <c r="BJ1037" s="6"/>
      <c r="BK1037" s="4"/>
      <c r="BL1037" s="6"/>
      <c r="BM1037" s="5"/>
      <c r="BN1037" s="5"/>
      <c r="BO1037" s="4"/>
      <c r="BP1037" s="6"/>
      <c r="BQ1037" s="4"/>
      <c r="BR1037" s="6"/>
      <c r="BS1037" s="5"/>
      <c r="BT1037" s="5"/>
      <c r="BU1037" s="4"/>
      <c r="BV1037" s="6"/>
      <c r="BW1037" s="4"/>
      <c r="BX1037" s="6"/>
      <c r="BY1037" s="5"/>
      <c r="BZ1037" s="5"/>
      <c r="CA1037" s="4"/>
      <c r="CB1037" s="6"/>
      <c r="CC1037" s="4"/>
      <c r="CD1037" s="6"/>
      <c r="CE1037" s="5"/>
      <c r="CF1037" s="5"/>
      <c r="CG1037" s="4"/>
      <c r="CH1037" s="6"/>
      <c r="CI1037" s="4"/>
      <c r="CJ1037" s="6"/>
      <c r="CK1037" s="5"/>
      <c r="CL1037" s="5"/>
      <c r="CM1037" s="4"/>
      <c r="CN1037" s="6"/>
      <c r="CO1037" s="4"/>
      <c r="CP1037" s="6"/>
      <c r="CQ1037" s="5"/>
      <c r="CR1037" s="5"/>
      <c r="CS1037" s="4"/>
      <c r="CT1037" s="6"/>
      <c r="CU1037" s="4"/>
      <c r="CV1037" s="6"/>
      <c r="CW1037" s="5"/>
      <c r="CX1037" s="5"/>
      <c r="CY1037" s="4"/>
      <c r="CZ1037" s="6"/>
      <c r="DA1037" s="4"/>
      <c r="DB1037" s="6"/>
      <c r="DC1037" s="5"/>
      <c r="DD1037" s="5"/>
      <c r="DE1037" s="4"/>
      <c r="DF1037" s="6"/>
      <c r="DG1037" s="4"/>
      <c r="DH1037" s="6"/>
      <c r="DI1037" s="5"/>
      <c r="DJ1037" s="5"/>
      <c r="DK1037" s="4"/>
      <c r="DL1037" s="6"/>
      <c r="DM1037" s="4"/>
      <c r="DN1037" s="6"/>
      <c r="DO1037" s="5"/>
      <c r="DP1037" s="5"/>
      <c r="DQ1037" s="4"/>
      <c r="DR1037" s="6"/>
      <c r="DS1037" s="4"/>
      <c r="DT1037" s="6"/>
      <c r="DU1037" s="5"/>
      <c r="DV1037" s="5"/>
      <c r="DW1037" s="4"/>
      <c r="DX1037" s="6"/>
      <c r="DY1037" s="4"/>
      <c r="DZ1037" s="6"/>
      <c r="EA1037" s="5"/>
      <c r="EB1037" s="5"/>
      <c r="EC1037" s="4"/>
      <c r="ED1037" s="6"/>
      <c r="EE1037" s="4"/>
      <c r="EF1037" s="6"/>
      <c r="EG1037" s="5"/>
      <c r="EH1037" s="5"/>
      <c r="EI1037" s="4"/>
      <c r="EJ1037" s="6"/>
      <c r="EK1037" s="4"/>
      <c r="EL1037" s="6"/>
      <c r="EM1037" s="5"/>
      <c r="EN1037" s="5"/>
      <c r="EO1037" s="4"/>
      <c r="EP1037" s="6"/>
      <c r="EQ1037" s="4"/>
      <c r="ER1037" s="6"/>
      <c r="ES1037" s="5"/>
      <c r="ET1037" s="5"/>
      <c r="EU1037" s="4"/>
      <c r="EV1037" s="6"/>
      <c r="EW1037" s="4"/>
      <c r="EX1037" s="6"/>
      <c r="EY1037" s="5"/>
      <c r="EZ1037" s="5"/>
      <c r="FA1037" s="4"/>
      <c r="FB1037" s="6"/>
      <c r="FC1037" s="4"/>
      <c r="FD1037" s="6"/>
      <c r="FE1037" s="5"/>
      <c r="FF1037" s="5"/>
      <c r="FG1037" s="4"/>
      <c r="FH1037" s="6"/>
      <c r="FI1037" s="4"/>
      <c r="FJ1037" s="6"/>
      <c r="FK1037" s="5"/>
      <c r="FL1037" s="5"/>
      <c r="FM1037" s="4"/>
      <c r="FN1037" s="6"/>
      <c r="FO1037" s="4"/>
      <c r="FP1037" s="6"/>
      <c r="FQ1037" s="5"/>
      <c r="FR1037" s="5"/>
      <c r="FS1037" s="4"/>
      <c r="FT1037" s="6"/>
      <c r="FU1037" s="4"/>
      <c r="FV1037" s="6"/>
      <c r="FW1037" s="5"/>
      <c r="FX1037" s="5"/>
      <c r="FY1037" s="4"/>
      <c r="FZ1037" s="6"/>
      <c r="GA1037" s="4"/>
      <c r="GB1037" s="6"/>
      <c r="GC1037" s="5"/>
      <c r="GD1037" s="5"/>
      <c r="GE1037" s="4"/>
      <c r="GF1037" s="6"/>
      <c r="GG1037" s="4"/>
      <c r="GH1037" s="6"/>
      <c r="GI1037" s="5"/>
      <c r="GJ1037" s="5"/>
      <c r="GK1037" s="4"/>
      <c r="GL1037" s="6"/>
      <c r="GM1037" s="4"/>
      <c r="GN1037" s="6"/>
      <c r="GO1037" s="5"/>
      <c r="GP1037" s="5"/>
      <c r="GQ1037" s="4"/>
      <c r="GR1037" s="6"/>
      <c r="GS1037" s="4"/>
      <c r="GT1037" s="6"/>
      <c r="GU1037" s="5"/>
      <c r="GV1037" s="5"/>
      <c r="GW1037" s="4"/>
      <c r="GX1037" s="6"/>
      <c r="GY1037" s="4"/>
      <c r="GZ1037" s="6"/>
      <c r="HA1037" s="5"/>
      <c r="HB1037" s="5"/>
      <c r="HC1037" s="4"/>
      <c r="HD1037" s="6"/>
      <c r="HE1037" s="4"/>
      <c r="HF1037" s="6"/>
      <c r="HG1037" s="5"/>
      <c r="HH1037" s="5"/>
      <c r="HI1037" s="4"/>
      <c r="HJ1037" s="6"/>
      <c r="HK1037" s="4"/>
      <c r="HL1037" s="6"/>
      <c r="HM1037" s="5"/>
      <c r="HN1037" s="5"/>
      <c r="HO1037" s="4"/>
      <c r="HP1037" s="6"/>
      <c r="HQ1037" s="4"/>
      <c r="HR1037" s="6"/>
      <c r="HS1037" s="5"/>
      <c r="HT1037" s="5"/>
      <c r="HU1037" s="4"/>
      <c r="HV1037" s="6"/>
      <c r="HW1037" s="4"/>
      <c r="HX1037" s="6"/>
      <c r="HY1037" s="5"/>
      <c r="HZ1037" s="5"/>
      <c r="IA1037" s="4"/>
      <c r="IB1037" s="6"/>
      <c r="IC1037" s="4"/>
      <c r="ID1037" s="6"/>
      <c r="IE1037" s="5"/>
      <c r="IF1037" s="5"/>
      <c r="IG1037" s="4"/>
      <c r="IH1037" s="6"/>
      <c r="II1037" s="4"/>
      <c r="IJ1037" s="6"/>
      <c r="IK1037" s="5"/>
      <c r="IL1037" s="5"/>
      <c r="IM1037" s="4"/>
      <c r="IN1037" s="6"/>
      <c r="IO1037" s="4"/>
      <c r="IP1037" s="6"/>
      <c r="IQ1037" s="5"/>
      <c r="IR1037" s="5"/>
      <c r="IS1037" s="4"/>
      <c r="IT1037" s="6"/>
      <c r="IU1037" s="4"/>
      <c r="IV1037" s="6"/>
      <c r="IW1037" s="5"/>
      <c r="IX1037" s="5"/>
      <c r="IY1037" s="4"/>
      <c r="IZ1037" s="6"/>
      <c r="JA1037" s="4"/>
      <c r="JB1037" s="6"/>
      <c r="JC1037" s="5"/>
      <c r="JD1037" s="5"/>
      <c r="JE1037" s="4"/>
      <c r="JF1037" s="6"/>
      <c r="JG1037" s="4"/>
      <c r="JH1037" s="6"/>
      <c r="JI1037" s="5"/>
      <c r="JJ1037" s="5"/>
      <c r="JK1037" s="4"/>
      <c r="JL1037" s="6"/>
      <c r="JM1037" s="4"/>
      <c r="JN1037" s="6"/>
      <c r="JO1037" s="5"/>
      <c r="JP1037" s="5"/>
      <c r="JQ1037" s="4"/>
      <c r="JR1037" s="6"/>
      <c r="JS1037" s="4"/>
      <c r="JT1037" s="6"/>
      <c r="JU1037" s="5"/>
      <c r="JV1037" s="5"/>
      <c r="JW1037" s="4"/>
      <c r="JX1037" s="6"/>
      <c r="JY1037" s="4"/>
      <c r="JZ1037" s="6"/>
      <c r="KA1037" s="5"/>
      <c r="KB1037" s="5"/>
      <c r="KC1037" s="4"/>
      <c r="KD1037" s="6"/>
      <c r="KE1037" s="4"/>
      <c r="KF1037" s="6"/>
      <c r="KG1037" s="5"/>
      <c r="KH1037" s="5"/>
      <c r="KI1037" s="4"/>
      <c r="KJ1037" s="6"/>
      <c r="KK1037" s="4"/>
      <c r="KL1037" s="6"/>
      <c r="KM1037" s="5"/>
      <c r="KN1037" s="5"/>
    </row>
    <row r="1038">
      <c r="A1038" s="3" t="s">
        <v>85</v>
      </c>
      <c r="B1038" s="3" t="s">
        <v>814</v>
      </c>
      <c r="C1038" s="3" t="s">
        <v>538</v>
      </c>
      <c r="D1038" s="3" t="s">
        <v>539</v>
      </c>
      <c r="E1038" s="3" t="s">
        <v>364</v>
      </c>
      <c r="F1038" s="3" t="s">
        <v>364</v>
      </c>
      <c r="G1038" s="3" t="s">
        <v>364</v>
      </c>
      <c r="H1038" s="3" t="s">
        <v>104</v>
      </c>
      <c r="I1038" s="3" t="s">
        <v>1457</v>
      </c>
      <c r="J1038" s="3" t="s">
        <v>1452</v>
      </c>
      <c r="K1038" s="4">
        <v>285</v>
      </c>
      <c r="L1038" s="4">
        <f>=ROUNDDOWN(36.5384615384615,0)</f>
      </c>
      <c r="M1038" s="4"/>
      <c r="N1038" s="5">
        <v>1</v>
      </c>
      <c r="O1038" s="4"/>
      <c r="P1038" s="4">
        <f>=ROUNDDOWN({0},0)</f>
      </c>
      <c r="Q1038" s="4"/>
      <c r="R1038" s="5"/>
      <c r="S1038" s="4">
        <v>13</v>
      </c>
      <c r="T1038" s="6">
        <v>167.18</v>
      </c>
      <c r="U1038" s="4"/>
      <c r="V1038" s="6"/>
      <c r="W1038" s="5"/>
      <c r="X1038" s="5"/>
      <c r="Y1038" s="4"/>
      <c r="Z1038" s="6"/>
      <c r="AA1038" s="4"/>
      <c r="AB1038" s="6"/>
      <c r="AC1038" s="5"/>
      <c r="AD1038" s="5"/>
      <c r="AE1038" s="4"/>
      <c r="AF1038" s="6"/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/>
      <c r="AR1038" s="6"/>
      <c r="AS1038" s="4"/>
      <c r="AT1038" s="6"/>
      <c r="AU1038" s="5"/>
      <c r="AV1038" s="5"/>
      <c r="AW1038" s="4"/>
      <c r="AX1038" s="6"/>
      <c r="AY1038" s="4"/>
      <c r="AZ1038" s="6"/>
      <c r="BA1038" s="5"/>
      <c r="BB1038" s="5"/>
      <c r="BC1038" s="4"/>
      <c r="BD1038" s="6"/>
      <c r="BE1038" s="4"/>
      <c r="BF1038" s="6"/>
      <c r="BG1038" s="5"/>
      <c r="BH1038" s="5"/>
      <c r="BI1038" s="4"/>
      <c r="BJ1038" s="6"/>
      <c r="BK1038" s="4"/>
      <c r="BL1038" s="6"/>
      <c r="BM1038" s="5"/>
      <c r="BN1038" s="5"/>
      <c r="BO1038" s="4"/>
      <c r="BP1038" s="6"/>
      <c r="BQ1038" s="4"/>
      <c r="BR1038" s="6"/>
      <c r="BS1038" s="5"/>
      <c r="BT1038" s="5"/>
      <c r="BU1038" s="4">
        <v>13</v>
      </c>
      <c r="BV1038" s="6">
        <v>167.18</v>
      </c>
      <c r="BW1038" s="4"/>
      <c r="BX1038" s="6"/>
      <c r="BY1038" s="5"/>
      <c r="BZ1038" s="5"/>
      <c r="CA1038" s="4"/>
      <c r="CB1038" s="6"/>
      <c r="CC1038" s="4"/>
      <c r="CD1038" s="6"/>
      <c r="CE1038" s="5"/>
      <c r="CF1038" s="5"/>
      <c r="CG1038" s="4"/>
      <c r="CH1038" s="6"/>
      <c r="CI1038" s="4"/>
      <c r="CJ1038" s="6"/>
      <c r="CK1038" s="5"/>
      <c r="CL1038" s="5"/>
      <c r="CM1038" s="4"/>
      <c r="CN1038" s="6"/>
      <c r="CO1038" s="4"/>
      <c r="CP1038" s="6"/>
      <c r="CQ1038" s="5"/>
      <c r="CR1038" s="5"/>
      <c r="CS1038" s="4"/>
      <c r="CT1038" s="6"/>
      <c r="CU1038" s="4"/>
      <c r="CV1038" s="6"/>
      <c r="CW1038" s="5"/>
      <c r="CX1038" s="5"/>
      <c r="CY1038" s="4"/>
      <c r="CZ1038" s="6"/>
      <c r="DA1038" s="4"/>
      <c r="DB1038" s="6"/>
      <c r="DC1038" s="5"/>
      <c r="DD1038" s="5"/>
      <c r="DE1038" s="4"/>
      <c r="DF1038" s="6"/>
      <c r="DG1038" s="4"/>
      <c r="DH1038" s="6"/>
      <c r="DI1038" s="5"/>
      <c r="DJ1038" s="5"/>
      <c r="DK1038" s="4"/>
      <c r="DL1038" s="6"/>
      <c r="DM1038" s="4"/>
      <c r="DN1038" s="6"/>
      <c r="DO1038" s="5"/>
      <c r="DP1038" s="5"/>
      <c r="DQ1038" s="4"/>
      <c r="DR1038" s="6"/>
      <c r="DS1038" s="4"/>
      <c r="DT1038" s="6"/>
      <c r="DU1038" s="5"/>
      <c r="DV1038" s="5"/>
      <c r="DW1038" s="4"/>
      <c r="DX1038" s="6"/>
      <c r="DY1038" s="4"/>
      <c r="DZ1038" s="6"/>
      <c r="EA1038" s="5"/>
      <c r="EB1038" s="5"/>
      <c r="EC1038" s="4"/>
      <c r="ED1038" s="6"/>
      <c r="EE1038" s="4"/>
      <c r="EF1038" s="6"/>
      <c r="EG1038" s="5"/>
      <c r="EH1038" s="5"/>
      <c r="EI1038" s="4"/>
      <c r="EJ1038" s="6"/>
      <c r="EK1038" s="4"/>
      <c r="EL1038" s="6"/>
      <c r="EM1038" s="5"/>
      <c r="EN1038" s="5"/>
      <c r="EO1038" s="4"/>
      <c r="EP1038" s="6"/>
      <c r="EQ1038" s="4"/>
      <c r="ER1038" s="6"/>
      <c r="ES1038" s="5"/>
      <c r="ET1038" s="5"/>
      <c r="EU1038" s="4"/>
      <c r="EV1038" s="6"/>
      <c r="EW1038" s="4"/>
      <c r="EX1038" s="6"/>
      <c r="EY1038" s="5"/>
      <c r="EZ1038" s="5"/>
      <c r="FA1038" s="4"/>
      <c r="FB1038" s="6"/>
      <c r="FC1038" s="4"/>
      <c r="FD1038" s="6"/>
      <c r="FE1038" s="5"/>
      <c r="FF1038" s="5"/>
      <c r="FG1038" s="4"/>
      <c r="FH1038" s="6"/>
      <c r="FI1038" s="4"/>
      <c r="FJ1038" s="6"/>
      <c r="FK1038" s="5"/>
      <c r="FL1038" s="5"/>
      <c r="FM1038" s="4"/>
      <c r="FN1038" s="6"/>
      <c r="FO1038" s="4"/>
      <c r="FP1038" s="6"/>
      <c r="FQ1038" s="5"/>
      <c r="FR1038" s="5"/>
      <c r="FS1038" s="4"/>
      <c r="FT1038" s="6"/>
      <c r="FU1038" s="4"/>
      <c r="FV1038" s="6"/>
      <c r="FW1038" s="5"/>
      <c r="FX1038" s="5"/>
      <c r="FY1038" s="4"/>
      <c r="FZ1038" s="6"/>
      <c r="GA1038" s="4"/>
      <c r="GB1038" s="6"/>
      <c r="GC1038" s="5"/>
      <c r="GD1038" s="5"/>
      <c r="GE1038" s="4"/>
      <c r="GF1038" s="6"/>
      <c r="GG1038" s="4"/>
      <c r="GH1038" s="6"/>
      <c r="GI1038" s="5"/>
      <c r="GJ1038" s="5"/>
      <c r="GK1038" s="4"/>
      <c r="GL1038" s="6"/>
      <c r="GM1038" s="4"/>
      <c r="GN1038" s="6"/>
      <c r="GO1038" s="5"/>
      <c r="GP1038" s="5"/>
      <c r="GQ1038" s="4"/>
      <c r="GR1038" s="6"/>
      <c r="GS1038" s="4"/>
      <c r="GT1038" s="6"/>
      <c r="GU1038" s="5"/>
      <c r="GV1038" s="5"/>
      <c r="GW1038" s="4"/>
      <c r="GX1038" s="6"/>
      <c r="GY1038" s="4"/>
      <c r="GZ1038" s="6"/>
      <c r="HA1038" s="5"/>
      <c r="HB1038" s="5"/>
      <c r="HC1038" s="4"/>
      <c r="HD1038" s="6"/>
      <c r="HE1038" s="4"/>
      <c r="HF1038" s="6"/>
      <c r="HG1038" s="5"/>
      <c r="HH1038" s="5"/>
      <c r="HI1038" s="4"/>
      <c r="HJ1038" s="6"/>
      <c r="HK1038" s="4"/>
      <c r="HL1038" s="6"/>
      <c r="HM1038" s="5"/>
      <c r="HN1038" s="5"/>
      <c r="HO1038" s="4"/>
      <c r="HP1038" s="6"/>
      <c r="HQ1038" s="4"/>
      <c r="HR1038" s="6"/>
      <c r="HS1038" s="5"/>
      <c r="HT1038" s="5"/>
      <c r="HU1038" s="4"/>
      <c r="HV1038" s="6"/>
      <c r="HW1038" s="4"/>
      <c r="HX1038" s="6"/>
      <c r="HY1038" s="5"/>
      <c r="HZ1038" s="5"/>
      <c r="IA1038" s="4"/>
      <c r="IB1038" s="6"/>
      <c r="IC1038" s="4"/>
      <c r="ID1038" s="6"/>
      <c r="IE1038" s="5"/>
      <c r="IF1038" s="5"/>
      <c r="IG1038" s="4"/>
      <c r="IH1038" s="6"/>
      <c r="II1038" s="4"/>
      <c r="IJ1038" s="6"/>
      <c r="IK1038" s="5"/>
      <c r="IL1038" s="5"/>
      <c r="IM1038" s="4"/>
      <c r="IN1038" s="6"/>
      <c r="IO1038" s="4"/>
      <c r="IP1038" s="6"/>
      <c r="IQ1038" s="5"/>
      <c r="IR1038" s="5"/>
      <c r="IS1038" s="4"/>
      <c r="IT1038" s="6"/>
      <c r="IU1038" s="4"/>
      <c r="IV1038" s="6"/>
      <c r="IW1038" s="5"/>
      <c r="IX1038" s="5"/>
      <c r="IY1038" s="4"/>
      <c r="IZ1038" s="6"/>
      <c r="JA1038" s="4"/>
      <c r="JB1038" s="6"/>
      <c r="JC1038" s="5"/>
      <c r="JD1038" s="5"/>
      <c r="JE1038" s="4"/>
      <c r="JF1038" s="6"/>
      <c r="JG1038" s="4"/>
      <c r="JH1038" s="6"/>
      <c r="JI1038" s="5"/>
      <c r="JJ1038" s="5"/>
      <c r="JK1038" s="4"/>
      <c r="JL1038" s="6"/>
      <c r="JM1038" s="4"/>
      <c r="JN1038" s="6"/>
      <c r="JO1038" s="5"/>
      <c r="JP1038" s="5"/>
      <c r="JQ1038" s="4"/>
      <c r="JR1038" s="6"/>
      <c r="JS1038" s="4"/>
      <c r="JT1038" s="6"/>
      <c r="JU1038" s="5"/>
      <c r="JV1038" s="5"/>
      <c r="JW1038" s="4"/>
      <c r="JX1038" s="6"/>
      <c r="JY1038" s="4"/>
      <c r="JZ1038" s="6"/>
      <c r="KA1038" s="5"/>
      <c r="KB1038" s="5"/>
      <c r="KC1038" s="4"/>
      <c r="KD1038" s="6"/>
      <c r="KE1038" s="4"/>
      <c r="KF1038" s="6"/>
      <c r="KG1038" s="5"/>
      <c r="KH1038" s="5"/>
      <c r="KI1038" s="4"/>
      <c r="KJ1038" s="6"/>
      <c r="KK1038" s="4"/>
      <c r="KL1038" s="6"/>
      <c r="KM1038" s="5"/>
      <c r="KN1038" s="5"/>
    </row>
    <row r="1039">
      <c r="A1039" s="3" t="s">
        <v>85</v>
      </c>
      <c r="B1039" s="3" t="s">
        <v>814</v>
      </c>
      <c r="C1039" s="3" t="s">
        <v>522</v>
      </c>
      <c r="D1039" s="3" t="s">
        <v>528</v>
      </c>
      <c r="E1039" s="3" t="s">
        <v>832</v>
      </c>
      <c r="F1039" s="3" t="s">
        <v>832</v>
      </c>
      <c r="G1039" s="3" t="s">
        <v>832</v>
      </c>
      <c r="H1039" s="3" t="s">
        <v>129</v>
      </c>
      <c r="I1039" s="3" t="s">
        <v>1376</v>
      </c>
      <c r="J1039" s="3" t="s">
        <v>1407</v>
      </c>
      <c r="K1039" s="4">
        <v>373</v>
      </c>
      <c r="L1039" s="4">
        <f>=ROUNDDOWN(74.6,0)</f>
      </c>
      <c r="M1039" s="4"/>
      <c r="N1039" s="5">
        <v>1</v>
      </c>
      <c r="O1039" s="4"/>
      <c r="P1039" s="4">
        <f>=ROUNDDOWN({0},0)</f>
      </c>
      <c r="Q1039" s="4"/>
      <c r="R1039" s="5"/>
      <c r="S1039" s="4">
        <v>4</v>
      </c>
      <c r="T1039" s="6">
        <v>106</v>
      </c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/>
      <c r="AR1039" s="6"/>
      <c r="AS1039" s="4"/>
      <c r="AT1039" s="6"/>
      <c r="AU1039" s="5"/>
      <c r="AV1039" s="5"/>
      <c r="AW1039" s="4"/>
      <c r="AX1039" s="6"/>
      <c r="AY1039" s="4"/>
      <c r="AZ1039" s="6"/>
      <c r="BA1039" s="5"/>
      <c r="BB1039" s="5"/>
      <c r="BC1039" s="4"/>
      <c r="BD1039" s="6"/>
      <c r="BE1039" s="4"/>
      <c r="BF1039" s="6"/>
      <c r="BG1039" s="5"/>
      <c r="BH1039" s="5"/>
      <c r="BI1039" s="4">
        <v>4</v>
      </c>
      <c r="BJ1039" s="6">
        <v>106</v>
      </c>
      <c r="BK1039" s="4"/>
      <c r="BL1039" s="6"/>
      <c r="BM1039" s="5"/>
      <c r="BN1039" s="5"/>
      <c r="BO1039" s="4"/>
      <c r="BP1039" s="6"/>
      <c r="BQ1039" s="4"/>
      <c r="BR1039" s="6"/>
      <c r="BS1039" s="5"/>
      <c r="BT1039" s="5"/>
      <c r="BU1039" s="4"/>
      <c r="BV1039" s="6"/>
      <c r="BW1039" s="4"/>
      <c r="BX1039" s="6"/>
      <c r="BY1039" s="5"/>
      <c r="BZ1039" s="5"/>
      <c r="CA1039" s="4"/>
      <c r="CB1039" s="6"/>
      <c r="CC1039" s="4"/>
      <c r="CD1039" s="6"/>
      <c r="CE1039" s="5"/>
      <c r="CF1039" s="5"/>
      <c r="CG1039" s="4"/>
      <c r="CH1039" s="6"/>
      <c r="CI1039" s="4"/>
      <c r="CJ1039" s="6"/>
      <c r="CK1039" s="5"/>
      <c r="CL1039" s="5"/>
      <c r="CM1039" s="4"/>
      <c r="CN1039" s="6"/>
      <c r="CO1039" s="4"/>
      <c r="CP1039" s="6"/>
      <c r="CQ1039" s="5"/>
      <c r="CR1039" s="5"/>
      <c r="CS1039" s="4"/>
      <c r="CT1039" s="6"/>
      <c r="CU1039" s="4"/>
      <c r="CV1039" s="6"/>
      <c r="CW1039" s="5"/>
      <c r="CX1039" s="5"/>
      <c r="CY1039" s="4"/>
      <c r="CZ1039" s="6"/>
      <c r="DA1039" s="4"/>
      <c r="DB1039" s="6"/>
      <c r="DC1039" s="5"/>
      <c r="DD1039" s="5"/>
      <c r="DE1039" s="4"/>
      <c r="DF1039" s="6"/>
      <c r="DG1039" s="4"/>
      <c r="DH1039" s="6"/>
      <c r="DI1039" s="5"/>
      <c r="DJ1039" s="5"/>
      <c r="DK1039" s="4"/>
      <c r="DL1039" s="6"/>
      <c r="DM1039" s="4"/>
      <c r="DN1039" s="6"/>
      <c r="DO1039" s="5"/>
      <c r="DP1039" s="5"/>
      <c r="DQ1039" s="4"/>
      <c r="DR1039" s="6"/>
      <c r="DS1039" s="4"/>
      <c r="DT1039" s="6"/>
      <c r="DU1039" s="5"/>
      <c r="DV1039" s="5"/>
      <c r="DW1039" s="4"/>
      <c r="DX1039" s="6"/>
      <c r="DY1039" s="4"/>
      <c r="DZ1039" s="6"/>
      <c r="EA1039" s="5"/>
      <c r="EB1039" s="5"/>
      <c r="EC1039" s="4"/>
      <c r="ED1039" s="6"/>
      <c r="EE1039" s="4"/>
      <c r="EF1039" s="6"/>
      <c r="EG1039" s="5"/>
      <c r="EH1039" s="5"/>
      <c r="EI1039" s="4"/>
      <c r="EJ1039" s="6"/>
      <c r="EK1039" s="4"/>
      <c r="EL1039" s="6"/>
      <c r="EM1039" s="5"/>
      <c r="EN1039" s="5"/>
      <c r="EO1039" s="4"/>
      <c r="EP1039" s="6"/>
      <c r="EQ1039" s="4"/>
      <c r="ER1039" s="6"/>
      <c r="ES1039" s="5"/>
      <c r="ET1039" s="5"/>
      <c r="EU1039" s="4"/>
      <c r="EV1039" s="6"/>
      <c r="EW1039" s="4"/>
      <c r="EX1039" s="6"/>
      <c r="EY1039" s="5"/>
      <c r="EZ1039" s="5"/>
      <c r="FA1039" s="4"/>
      <c r="FB1039" s="6"/>
      <c r="FC1039" s="4"/>
      <c r="FD1039" s="6"/>
      <c r="FE1039" s="5"/>
      <c r="FF1039" s="5"/>
      <c r="FG1039" s="4"/>
      <c r="FH1039" s="6"/>
      <c r="FI1039" s="4"/>
      <c r="FJ1039" s="6"/>
      <c r="FK1039" s="5"/>
      <c r="FL1039" s="5"/>
      <c r="FM1039" s="4"/>
      <c r="FN1039" s="6"/>
      <c r="FO1039" s="4"/>
      <c r="FP1039" s="6"/>
      <c r="FQ1039" s="5"/>
      <c r="FR1039" s="5"/>
      <c r="FS1039" s="4"/>
      <c r="FT1039" s="6"/>
      <c r="FU1039" s="4"/>
      <c r="FV1039" s="6"/>
      <c r="FW1039" s="5"/>
      <c r="FX1039" s="5"/>
      <c r="FY1039" s="4"/>
      <c r="FZ1039" s="6"/>
      <c r="GA1039" s="4"/>
      <c r="GB1039" s="6"/>
      <c r="GC1039" s="5"/>
      <c r="GD1039" s="5"/>
      <c r="GE1039" s="4"/>
      <c r="GF1039" s="6"/>
      <c r="GG1039" s="4"/>
      <c r="GH1039" s="6"/>
      <c r="GI1039" s="5"/>
      <c r="GJ1039" s="5"/>
      <c r="GK1039" s="4"/>
      <c r="GL1039" s="6"/>
      <c r="GM1039" s="4"/>
      <c r="GN1039" s="6"/>
      <c r="GO1039" s="5"/>
      <c r="GP1039" s="5"/>
      <c r="GQ1039" s="4"/>
      <c r="GR1039" s="6"/>
      <c r="GS1039" s="4"/>
      <c r="GT1039" s="6"/>
      <c r="GU1039" s="5"/>
      <c r="GV1039" s="5"/>
      <c r="GW1039" s="4"/>
      <c r="GX1039" s="6"/>
      <c r="GY1039" s="4"/>
      <c r="GZ1039" s="6"/>
      <c r="HA1039" s="5"/>
      <c r="HB1039" s="5"/>
      <c r="HC1039" s="4"/>
      <c r="HD1039" s="6"/>
      <c r="HE1039" s="4"/>
      <c r="HF1039" s="6"/>
      <c r="HG1039" s="5"/>
      <c r="HH1039" s="5"/>
      <c r="HI1039" s="4"/>
      <c r="HJ1039" s="6"/>
      <c r="HK1039" s="4"/>
      <c r="HL1039" s="6"/>
      <c r="HM1039" s="5"/>
      <c r="HN1039" s="5"/>
      <c r="HO1039" s="4"/>
      <c r="HP1039" s="6"/>
      <c r="HQ1039" s="4"/>
      <c r="HR1039" s="6"/>
      <c r="HS1039" s="5"/>
      <c r="HT1039" s="5"/>
      <c r="HU1039" s="4"/>
      <c r="HV1039" s="6"/>
      <c r="HW1039" s="4"/>
      <c r="HX1039" s="6"/>
      <c r="HY1039" s="5"/>
      <c r="HZ1039" s="5"/>
      <c r="IA1039" s="4"/>
      <c r="IB1039" s="6"/>
      <c r="IC1039" s="4"/>
      <c r="ID1039" s="6"/>
      <c r="IE1039" s="5"/>
      <c r="IF1039" s="5"/>
      <c r="IG1039" s="4"/>
      <c r="IH1039" s="6"/>
      <c r="II1039" s="4"/>
      <c r="IJ1039" s="6"/>
      <c r="IK1039" s="5"/>
      <c r="IL1039" s="5"/>
      <c r="IM1039" s="4"/>
      <c r="IN1039" s="6"/>
      <c r="IO1039" s="4"/>
      <c r="IP1039" s="6"/>
      <c r="IQ1039" s="5"/>
      <c r="IR1039" s="5"/>
      <c r="IS1039" s="4"/>
      <c r="IT1039" s="6"/>
      <c r="IU1039" s="4"/>
      <c r="IV1039" s="6"/>
      <c r="IW1039" s="5"/>
      <c r="IX1039" s="5"/>
      <c r="IY1039" s="4"/>
      <c r="IZ1039" s="6"/>
      <c r="JA1039" s="4"/>
      <c r="JB1039" s="6"/>
      <c r="JC1039" s="5"/>
      <c r="JD1039" s="5"/>
      <c r="JE1039" s="4"/>
      <c r="JF1039" s="6"/>
      <c r="JG1039" s="4"/>
      <c r="JH1039" s="6"/>
      <c r="JI1039" s="5"/>
      <c r="JJ1039" s="5"/>
      <c r="JK1039" s="4"/>
      <c r="JL1039" s="6"/>
      <c r="JM1039" s="4"/>
      <c r="JN1039" s="6"/>
      <c r="JO1039" s="5"/>
      <c r="JP1039" s="5"/>
      <c r="JQ1039" s="4"/>
      <c r="JR1039" s="6"/>
      <c r="JS1039" s="4"/>
      <c r="JT1039" s="6"/>
      <c r="JU1039" s="5"/>
      <c r="JV1039" s="5"/>
      <c r="JW1039" s="4"/>
      <c r="JX1039" s="6"/>
      <c r="JY1039" s="4"/>
      <c r="JZ1039" s="6"/>
      <c r="KA1039" s="5"/>
      <c r="KB1039" s="5"/>
      <c r="KC1039" s="4"/>
      <c r="KD1039" s="6"/>
      <c r="KE1039" s="4"/>
      <c r="KF1039" s="6"/>
      <c r="KG1039" s="5"/>
      <c r="KH1039" s="5"/>
      <c r="KI1039" s="4"/>
      <c r="KJ1039" s="6"/>
      <c r="KK1039" s="4"/>
      <c r="KL1039" s="6"/>
      <c r="KM1039" s="5"/>
      <c r="KN1039" s="5"/>
    </row>
    <row r="1040">
      <c r="A1040" s="3" t="s">
        <v>85</v>
      </c>
      <c r="B1040" s="3" t="s">
        <v>814</v>
      </c>
      <c r="C1040" s="3" t="s">
        <v>522</v>
      </c>
      <c r="D1040" s="3" t="s">
        <v>528</v>
      </c>
      <c r="E1040" s="3" t="s">
        <v>832</v>
      </c>
      <c r="F1040" s="3" t="s">
        <v>832</v>
      </c>
      <c r="G1040" s="3" t="s">
        <v>832</v>
      </c>
      <c r="H1040" s="3" t="s">
        <v>129</v>
      </c>
      <c r="I1040" s="3" t="s">
        <v>1325</v>
      </c>
      <c r="J1040" s="3" t="s">
        <v>1407</v>
      </c>
      <c r="K1040" s="4">
        <v>332</v>
      </c>
      <c r="L1040" s="4">
        <f>=ROUNDDOWN(66.4,0)</f>
      </c>
      <c r="M1040" s="4"/>
      <c r="N1040" s="5">
        <v>1</v>
      </c>
      <c r="O1040" s="4"/>
      <c r="P1040" s="4">
        <f>=ROUNDDOWN({0},0)</f>
      </c>
      <c r="Q1040" s="4"/>
      <c r="R1040" s="5"/>
      <c r="S1040" s="4"/>
      <c r="T1040" s="6"/>
      <c r="U1040" s="4"/>
      <c r="V1040" s="6"/>
      <c r="W1040" s="5"/>
      <c r="X1040" s="5"/>
      <c r="Y1040" s="4"/>
      <c r="Z1040" s="6"/>
      <c r="AA1040" s="4"/>
      <c r="AB1040" s="6"/>
      <c r="AC1040" s="5"/>
      <c r="AD1040" s="5"/>
      <c r="AE1040" s="4"/>
      <c r="AF1040" s="6"/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  <c r="AW1040" s="4"/>
      <c r="AX1040" s="6"/>
      <c r="AY1040" s="4"/>
      <c r="AZ1040" s="6"/>
      <c r="BA1040" s="5"/>
      <c r="BB1040" s="5"/>
      <c r="BC1040" s="4"/>
      <c r="BD1040" s="6"/>
      <c r="BE1040" s="4"/>
      <c r="BF1040" s="6"/>
      <c r="BG1040" s="5"/>
      <c r="BH1040" s="5"/>
      <c r="BI1040" s="4"/>
      <c r="BJ1040" s="6"/>
      <c r="BK1040" s="4"/>
      <c r="BL1040" s="6"/>
      <c r="BM1040" s="5"/>
      <c r="BN1040" s="5"/>
      <c r="BO1040" s="4"/>
      <c r="BP1040" s="6"/>
      <c r="BQ1040" s="4"/>
      <c r="BR1040" s="6"/>
      <c r="BS1040" s="5"/>
      <c r="BT1040" s="5"/>
      <c r="BU1040" s="4"/>
      <c r="BV1040" s="6"/>
      <c r="BW1040" s="4"/>
      <c r="BX1040" s="6"/>
      <c r="BY1040" s="5"/>
      <c r="BZ1040" s="5"/>
      <c r="CA1040" s="4"/>
      <c r="CB1040" s="6"/>
      <c r="CC1040" s="4"/>
      <c r="CD1040" s="6"/>
      <c r="CE1040" s="5"/>
      <c r="CF1040" s="5"/>
      <c r="CG1040" s="4"/>
      <c r="CH1040" s="6"/>
      <c r="CI1040" s="4"/>
      <c r="CJ1040" s="6"/>
      <c r="CK1040" s="5"/>
      <c r="CL1040" s="5"/>
      <c r="CM1040" s="4"/>
      <c r="CN1040" s="6"/>
      <c r="CO1040" s="4"/>
      <c r="CP1040" s="6"/>
      <c r="CQ1040" s="5"/>
      <c r="CR1040" s="5"/>
      <c r="CS1040" s="4"/>
      <c r="CT1040" s="6"/>
      <c r="CU1040" s="4"/>
      <c r="CV1040" s="6"/>
      <c r="CW1040" s="5"/>
      <c r="CX1040" s="5"/>
      <c r="CY1040" s="4"/>
      <c r="CZ1040" s="6"/>
      <c r="DA1040" s="4"/>
      <c r="DB1040" s="6"/>
      <c r="DC1040" s="5"/>
      <c r="DD1040" s="5"/>
      <c r="DE1040" s="4"/>
      <c r="DF1040" s="6"/>
      <c r="DG1040" s="4"/>
      <c r="DH1040" s="6"/>
      <c r="DI1040" s="5"/>
      <c r="DJ1040" s="5"/>
      <c r="DK1040" s="4"/>
      <c r="DL1040" s="6"/>
      <c r="DM1040" s="4"/>
      <c r="DN1040" s="6"/>
      <c r="DO1040" s="5"/>
      <c r="DP1040" s="5"/>
      <c r="DQ1040" s="4"/>
      <c r="DR1040" s="6"/>
      <c r="DS1040" s="4"/>
      <c r="DT1040" s="6"/>
      <c r="DU1040" s="5"/>
      <c r="DV1040" s="5"/>
      <c r="DW1040" s="4"/>
      <c r="DX1040" s="6"/>
      <c r="DY1040" s="4"/>
      <c r="DZ1040" s="6"/>
      <c r="EA1040" s="5"/>
      <c r="EB1040" s="5"/>
      <c r="EC1040" s="4"/>
      <c r="ED1040" s="6"/>
      <c r="EE1040" s="4"/>
      <c r="EF1040" s="6"/>
      <c r="EG1040" s="5"/>
      <c r="EH1040" s="5"/>
      <c r="EI1040" s="4"/>
      <c r="EJ1040" s="6"/>
      <c r="EK1040" s="4"/>
      <c r="EL1040" s="6"/>
      <c r="EM1040" s="5"/>
      <c r="EN1040" s="5"/>
      <c r="EO1040" s="4"/>
      <c r="EP1040" s="6"/>
      <c r="EQ1040" s="4"/>
      <c r="ER1040" s="6"/>
      <c r="ES1040" s="5"/>
      <c r="ET1040" s="5"/>
      <c r="EU1040" s="4"/>
      <c r="EV1040" s="6"/>
      <c r="EW1040" s="4"/>
      <c r="EX1040" s="6"/>
      <c r="EY1040" s="5"/>
      <c r="EZ1040" s="5"/>
      <c r="FA1040" s="4"/>
      <c r="FB1040" s="6"/>
      <c r="FC1040" s="4"/>
      <c r="FD1040" s="6"/>
      <c r="FE1040" s="5"/>
      <c r="FF1040" s="5"/>
      <c r="FG1040" s="4"/>
      <c r="FH1040" s="6"/>
      <c r="FI1040" s="4"/>
      <c r="FJ1040" s="6"/>
      <c r="FK1040" s="5"/>
      <c r="FL1040" s="5"/>
      <c r="FM1040" s="4"/>
      <c r="FN1040" s="6"/>
      <c r="FO1040" s="4"/>
      <c r="FP1040" s="6"/>
      <c r="FQ1040" s="5"/>
      <c r="FR1040" s="5"/>
      <c r="FS1040" s="4"/>
      <c r="FT1040" s="6"/>
      <c r="FU1040" s="4"/>
      <c r="FV1040" s="6"/>
      <c r="FW1040" s="5"/>
      <c r="FX1040" s="5"/>
      <c r="FY1040" s="4"/>
      <c r="FZ1040" s="6"/>
      <c r="GA1040" s="4"/>
      <c r="GB1040" s="6"/>
      <c r="GC1040" s="5"/>
      <c r="GD1040" s="5"/>
      <c r="GE1040" s="4"/>
      <c r="GF1040" s="6"/>
      <c r="GG1040" s="4"/>
      <c r="GH1040" s="6"/>
      <c r="GI1040" s="5"/>
      <c r="GJ1040" s="5"/>
      <c r="GK1040" s="4"/>
      <c r="GL1040" s="6"/>
      <c r="GM1040" s="4"/>
      <c r="GN1040" s="6"/>
      <c r="GO1040" s="5"/>
      <c r="GP1040" s="5"/>
      <c r="GQ1040" s="4"/>
      <c r="GR1040" s="6"/>
      <c r="GS1040" s="4"/>
      <c r="GT1040" s="6"/>
      <c r="GU1040" s="5"/>
      <c r="GV1040" s="5"/>
      <c r="GW1040" s="4"/>
      <c r="GX1040" s="6"/>
      <c r="GY1040" s="4"/>
      <c r="GZ1040" s="6"/>
      <c r="HA1040" s="5"/>
      <c r="HB1040" s="5"/>
      <c r="HC1040" s="4"/>
      <c r="HD1040" s="6"/>
      <c r="HE1040" s="4"/>
      <c r="HF1040" s="6"/>
      <c r="HG1040" s="5"/>
      <c r="HH1040" s="5"/>
      <c r="HI1040" s="4"/>
      <c r="HJ1040" s="6"/>
      <c r="HK1040" s="4"/>
      <c r="HL1040" s="6"/>
      <c r="HM1040" s="5"/>
      <c r="HN1040" s="5"/>
      <c r="HO1040" s="4"/>
      <c r="HP1040" s="6"/>
      <c r="HQ1040" s="4"/>
      <c r="HR1040" s="6"/>
      <c r="HS1040" s="5"/>
      <c r="HT1040" s="5"/>
      <c r="HU1040" s="4"/>
      <c r="HV1040" s="6"/>
      <c r="HW1040" s="4"/>
      <c r="HX1040" s="6"/>
      <c r="HY1040" s="5"/>
      <c r="HZ1040" s="5"/>
      <c r="IA1040" s="4"/>
      <c r="IB1040" s="6"/>
      <c r="IC1040" s="4"/>
      <c r="ID1040" s="6"/>
      <c r="IE1040" s="5"/>
      <c r="IF1040" s="5"/>
      <c r="IG1040" s="4"/>
      <c r="IH1040" s="6"/>
      <c r="II1040" s="4"/>
      <c r="IJ1040" s="6"/>
      <c r="IK1040" s="5"/>
      <c r="IL1040" s="5"/>
      <c r="IM1040" s="4"/>
      <c r="IN1040" s="6"/>
      <c r="IO1040" s="4"/>
      <c r="IP1040" s="6"/>
      <c r="IQ1040" s="5"/>
      <c r="IR1040" s="5"/>
      <c r="IS1040" s="4"/>
      <c r="IT1040" s="6"/>
      <c r="IU1040" s="4"/>
      <c r="IV1040" s="6"/>
      <c r="IW1040" s="5"/>
      <c r="IX1040" s="5"/>
      <c r="IY1040" s="4"/>
      <c r="IZ1040" s="6"/>
      <c r="JA1040" s="4"/>
      <c r="JB1040" s="6"/>
      <c r="JC1040" s="5"/>
      <c r="JD1040" s="5"/>
      <c r="JE1040" s="4"/>
      <c r="JF1040" s="6"/>
      <c r="JG1040" s="4"/>
      <c r="JH1040" s="6"/>
      <c r="JI1040" s="5"/>
      <c r="JJ1040" s="5"/>
      <c r="JK1040" s="4"/>
      <c r="JL1040" s="6"/>
      <c r="JM1040" s="4"/>
      <c r="JN1040" s="6"/>
      <c r="JO1040" s="5"/>
      <c r="JP1040" s="5"/>
      <c r="JQ1040" s="4"/>
      <c r="JR1040" s="6"/>
      <c r="JS1040" s="4"/>
      <c r="JT1040" s="6"/>
      <c r="JU1040" s="5"/>
      <c r="JV1040" s="5"/>
      <c r="JW1040" s="4"/>
      <c r="JX1040" s="6"/>
      <c r="JY1040" s="4"/>
      <c r="JZ1040" s="6"/>
      <c r="KA1040" s="5"/>
      <c r="KB1040" s="5"/>
      <c r="KC1040" s="4"/>
      <c r="KD1040" s="6"/>
      <c r="KE1040" s="4"/>
      <c r="KF1040" s="6"/>
      <c r="KG1040" s="5"/>
      <c r="KH1040" s="5"/>
      <c r="KI1040" s="4"/>
      <c r="KJ1040" s="6"/>
      <c r="KK1040" s="4"/>
      <c r="KL1040" s="6"/>
      <c r="KM1040" s="5"/>
      <c r="KN1040" s="5"/>
    </row>
    <row r="1041">
      <c r="A1041" s="3" t="s">
        <v>85</v>
      </c>
      <c r="B1041" s="3" t="s">
        <v>814</v>
      </c>
      <c r="C1041" s="3" t="s">
        <v>522</v>
      </c>
      <c r="D1041" s="3" t="s">
        <v>528</v>
      </c>
      <c r="E1041" s="3" t="s">
        <v>832</v>
      </c>
      <c r="F1041" s="3" t="s">
        <v>832</v>
      </c>
      <c r="G1041" s="3" t="s">
        <v>832</v>
      </c>
      <c r="H1041" s="3" t="s">
        <v>129</v>
      </c>
      <c r="I1041" s="3" t="s">
        <v>1313</v>
      </c>
      <c r="J1041" s="3" t="s">
        <v>1407</v>
      </c>
      <c r="K1041" s="4">
        <v>374</v>
      </c>
      <c r="L1041" s="4">
        <f>=ROUNDDOWN(74.8,0)</f>
      </c>
      <c r="M1041" s="4"/>
      <c r="N1041" s="5">
        <v>1</v>
      </c>
      <c r="O1041" s="4"/>
      <c r="P1041" s="4">
        <f>=ROUNDDOWN({0},0)</f>
      </c>
      <c r="Q1041" s="4"/>
      <c r="R1041" s="5"/>
      <c r="S1041" s="4"/>
      <c r="T1041" s="6"/>
      <c r="U1041" s="4"/>
      <c r="V1041" s="6"/>
      <c r="W1041" s="5"/>
      <c r="X1041" s="5"/>
      <c r="Y1041" s="4"/>
      <c r="Z1041" s="6"/>
      <c r="AA1041" s="4"/>
      <c r="AB1041" s="6"/>
      <c r="AC1041" s="5"/>
      <c r="AD1041" s="5"/>
      <c r="AE1041" s="4"/>
      <c r="AF1041" s="6"/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  <c r="AW1041" s="4"/>
      <c r="AX1041" s="6"/>
      <c r="AY1041" s="4"/>
      <c r="AZ1041" s="6"/>
      <c r="BA1041" s="5"/>
      <c r="BB1041" s="5"/>
      <c r="BC1041" s="4"/>
      <c r="BD1041" s="6"/>
      <c r="BE1041" s="4"/>
      <c r="BF1041" s="6"/>
      <c r="BG1041" s="5"/>
      <c r="BH1041" s="5"/>
      <c r="BI1041" s="4"/>
      <c r="BJ1041" s="6"/>
      <c r="BK1041" s="4"/>
      <c r="BL1041" s="6"/>
      <c r="BM1041" s="5"/>
      <c r="BN1041" s="5"/>
      <c r="BO1041" s="4"/>
      <c r="BP1041" s="6"/>
      <c r="BQ1041" s="4"/>
      <c r="BR1041" s="6"/>
      <c r="BS1041" s="5"/>
      <c r="BT1041" s="5"/>
      <c r="BU1041" s="4"/>
      <c r="BV1041" s="6"/>
      <c r="BW1041" s="4"/>
      <c r="BX1041" s="6"/>
      <c r="BY1041" s="5"/>
      <c r="BZ1041" s="5"/>
      <c r="CA1041" s="4"/>
      <c r="CB1041" s="6"/>
      <c r="CC1041" s="4"/>
      <c r="CD1041" s="6"/>
      <c r="CE1041" s="5"/>
      <c r="CF1041" s="5"/>
      <c r="CG1041" s="4"/>
      <c r="CH1041" s="6"/>
      <c r="CI1041" s="4"/>
      <c r="CJ1041" s="6"/>
      <c r="CK1041" s="5"/>
      <c r="CL1041" s="5"/>
      <c r="CM1041" s="4"/>
      <c r="CN1041" s="6"/>
      <c r="CO1041" s="4"/>
      <c r="CP1041" s="6"/>
      <c r="CQ1041" s="5"/>
      <c r="CR1041" s="5"/>
      <c r="CS1041" s="4"/>
      <c r="CT1041" s="6"/>
      <c r="CU1041" s="4"/>
      <c r="CV1041" s="6"/>
      <c r="CW1041" s="5"/>
      <c r="CX1041" s="5"/>
      <c r="CY1041" s="4"/>
      <c r="CZ1041" s="6"/>
      <c r="DA1041" s="4"/>
      <c r="DB1041" s="6"/>
      <c r="DC1041" s="5"/>
      <c r="DD1041" s="5"/>
      <c r="DE1041" s="4"/>
      <c r="DF1041" s="6"/>
      <c r="DG1041" s="4"/>
      <c r="DH1041" s="6"/>
      <c r="DI1041" s="5"/>
      <c r="DJ1041" s="5"/>
      <c r="DK1041" s="4"/>
      <c r="DL1041" s="6"/>
      <c r="DM1041" s="4"/>
      <c r="DN1041" s="6"/>
      <c r="DO1041" s="5"/>
      <c r="DP1041" s="5"/>
      <c r="DQ1041" s="4"/>
      <c r="DR1041" s="6"/>
      <c r="DS1041" s="4"/>
      <c r="DT1041" s="6"/>
      <c r="DU1041" s="5"/>
      <c r="DV1041" s="5"/>
      <c r="DW1041" s="4"/>
      <c r="DX1041" s="6"/>
      <c r="DY1041" s="4"/>
      <c r="DZ1041" s="6"/>
      <c r="EA1041" s="5"/>
      <c r="EB1041" s="5"/>
      <c r="EC1041" s="4"/>
      <c r="ED1041" s="6"/>
      <c r="EE1041" s="4"/>
      <c r="EF1041" s="6"/>
      <c r="EG1041" s="5"/>
      <c r="EH1041" s="5"/>
      <c r="EI1041" s="4"/>
      <c r="EJ1041" s="6"/>
      <c r="EK1041" s="4"/>
      <c r="EL1041" s="6"/>
      <c r="EM1041" s="5"/>
      <c r="EN1041" s="5"/>
      <c r="EO1041" s="4"/>
      <c r="EP1041" s="6"/>
      <c r="EQ1041" s="4"/>
      <c r="ER1041" s="6"/>
      <c r="ES1041" s="5"/>
      <c r="ET1041" s="5"/>
      <c r="EU1041" s="4"/>
      <c r="EV1041" s="6"/>
      <c r="EW1041" s="4"/>
      <c r="EX1041" s="6"/>
      <c r="EY1041" s="5"/>
      <c r="EZ1041" s="5"/>
      <c r="FA1041" s="4"/>
      <c r="FB1041" s="6"/>
      <c r="FC1041" s="4"/>
      <c r="FD1041" s="6"/>
      <c r="FE1041" s="5"/>
      <c r="FF1041" s="5"/>
      <c r="FG1041" s="4"/>
      <c r="FH1041" s="6"/>
      <c r="FI1041" s="4"/>
      <c r="FJ1041" s="6"/>
      <c r="FK1041" s="5"/>
      <c r="FL1041" s="5"/>
      <c r="FM1041" s="4"/>
      <c r="FN1041" s="6"/>
      <c r="FO1041" s="4"/>
      <c r="FP1041" s="6"/>
      <c r="FQ1041" s="5"/>
      <c r="FR1041" s="5"/>
      <c r="FS1041" s="4"/>
      <c r="FT1041" s="6"/>
      <c r="FU1041" s="4"/>
      <c r="FV1041" s="6"/>
      <c r="FW1041" s="5"/>
      <c r="FX1041" s="5"/>
      <c r="FY1041" s="4"/>
      <c r="FZ1041" s="6"/>
      <c r="GA1041" s="4"/>
      <c r="GB1041" s="6"/>
      <c r="GC1041" s="5"/>
      <c r="GD1041" s="5"/>
      <c r="GE1041" s="4"/>
      <c r="GF1041" s="6"/>
      <c r="GG1041" s="4"/>
      <c r="GH1041" s="6"/>
      <c r="GI1041" s="5"/>
      <c r="GJ1041" s="5"/>
      <c r="GK1041" s="4"/>
      <c r="GL1041" s="6"/>
      <c r="GM1041" s="4"/>
      <c r="GN1041" s="6"/>
      <c r="GO1041" s="5"/>
      <c r="GP1041" s="5"/>
      <c r="GQ1041" s="4"/>
      <c r="GR1041" s="6"/>
      <c r="GS1041" s="4"/>
      <c r="GT1041" s="6"/>
      <c r="GU1041" s="5"/>
      <c r="GV1041" s="5"/>
      <c r="GW1041" s="4"/>
      <c r="GX1041" s="6"/>
      <c r="GY1041" s="4"/>
      <c r="GZ1041" s="6"/>
      <c r="HA1041" s="5"/>
      <c r="HB1041" s="5"/>
      <c r="HC1041" s="4"/>
      <c r="HD1041" s="6"/>
      <c r="HE1041" s="4"/>
      <c r="HF1041" s="6"/>
      <c r="HG1041" s="5"/>
      <c r="HH1041" s="5"/>
      <c r="HI1041" s="4"/>
      <c r="HJ1041" s="6"/>
      <c r="HK1041" s="4"/>
      <c r="HL1041" s="6"/>
      <c r="HM1041" s="5"/>
      <c r="HN1041" s="5"/>
      <c r="HO1041" s="4"/>
      <c r="HP1041" s="6"/>
      <c r="HQ1041" s="4"/>
      <c r="HR1041" s="6"/>
      <c r="HS1041" s="5"/>
      <c r="HT1041" s="5"/>
      <c r="HU1041" s="4"/>
      <c r="HV1041" s="6"/>
      <c r="HW1041" s="4"/>
      <c r="HX1041" s="6"/>
      <c r="HY1041" s="5"/>
      <c r="HZ1041" s="5"/>
      <c r="IA1041" s="4"/>
      <c r="IB1041" s="6"/>
      <c r="IC1041" s="4"/>
      <c r="ID1041" s="6"/>
      <c r="IE1041" s="5"/>
      <c r="IF1041" s="5"/>
      <c r="IG1041" s="4"/>
      <c r="IH1041" s="6"/>
      <c r="II1041" s="4"/>
      <c r="IJ1041" s="6"/>
      <c r="IK1041" s="5"/>
      <c r="IL1041" s="5"/>
      <c r="IM1041" s="4"/>
      <c r="IN1041" s="6"/>
      <c r="IO1041" s="4"/>
      <c r="IP1041" s="6"/>
      <c r="IQ1041" s="5"/>
      <c r="IR1041" s="5"/>
      <c r="IS1041" s="4"/>
      <c r="IT1041" s="6"/>
      <c r="IU1041" s="4"/>
      <c r="IV1041" s="6"/>
      <c r="IW1041" s="5"/>
      <c r="IX1041" s="5"/>
      <c r="IY1041" s="4"/>
      <c r="IZ1041" s="6"/>
      <c r="JA1041" s="4"/>
      <c r="JB1041" s="6"/>
      <c r="JC1041" s="5"/>
      <c r="JD1041" s="5"/>
      <c r="JE1041" s="4"/>
      <c r="JF1041" s="6"/>
      <c r="JG1041" s="4"/>
      <c r="JH1041" s="6"/>
      <c r="JI1041" s="5"/>
      <c r="JJ1041" s="5"/>
      <c r="JK1041" s="4"/>
      <c r="JL1041" s="6"/>
      <c r="JM1041" s="4"/>
      <c r="JN1041" s="6"/>
      <c r="JO1041" s="5"/>
      <c r="JP1041" s="5"/>
      <c r="JQ1041" s="4"/>
      <c r="JR1041" s="6"/>
      <c r="JS1041" s="4"/>
      <c r="JT1041" s="6"/>
      <c r="JU1041" s="5"/>
      <c r="JV1041" s="5"/>
      <c r="JW1041" s="4"/>
      <c r="JX1041" s="6"/>
      <c r="JY1041" s="4"/>
      <c r="JZ1041" s="6"/>
      <c r="KA1041" s="5"/>
      <c r="KB1041" s="5"/>
      <c r="KC1041" s="4"/>
      <c r="KD1041" s="6"/>
      <c r="KE1041" s="4"/>
      <c r="KF1041" s="6"/>
      <c r="KG1041" s="5"/>
      <c r="KH1041" s="5"/>
      <c r="KI1041" s="4"/>
      <c r="KJ1041" s="6"/>
      <c r="KK1041" s="4"/>
      <c r="KL1041" s="6"/>
      <c r="KM1041" s="5"/>
      <c r="KN1041" s="5"/>
    </row>
    <row r="1042">
      <c r="A1042" s="3" t="s">
        <v>85</v>
      </c>
      <c r="B1042" s="3" t="s">
        <v>814</v>
      </c>
      <c r="C1042" s="3" t="s">
        <v>522</v>
      </c>
      <c r="D1042" s="3" t="s">
        <v>528</v>
      </c>
      <c r="E1042" s="3" t="s">
        <v>832</v>
      </c>
      <c r="F1042" s="3" t="s">
        <v>832</v>
      </c>
      <c r="G1042" s="3" t="s">
        <v>832</v>
      </c>
      <c r="H1042" s="3" t="s">
        <v>129</v>
      </c>
      <c r="I1042" s="3" t="s">
        <v>1361</v>
      </c>
      <c r="J1042" s="3" t="s">
        <v>1407</v>
      </c>
      <c r="K1042" s="4">
        <v>315</v>
      </c>
      <c r="L1042" s="4">
        <f>=ROUNDDOWN(63,0)</f>
      </c>
      <c r="M1042" s="4"/>
      <c r="N1042" s="5">
        <v>1</v>
      </c>
      <c r="O1042" s="4"/>
      <c r="P1042" s="4">
        <f>=ROUNDDOWN({0},0)</f>
      </c>
      <c r="Q1042" s="4"/>
      <c r="R1042" s="5"/>
      <c r="S1042" s="4"/>
      <c r="T1042" s="6"/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/>
      <c r="AF1042" s="6"/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  <c r="AW1042" s="4"/>
      <c r="AX1042" s="6"/>
      <c r="AY1042" s="4"/>
      <c r="AZ1042" s="6"/>
      <c r="BA1042" s="5"/>
      <c r="BB1042" s="5"/>
      <c r="BC1042" s="4"/>
      <c r="BD1042" s="6"/>
      <c r="BE1042" s="4"/>
      <c r="BF1042" s="6"/>
      <c r="BG1042" s="5"/>
      <c r="BH1042" s="5"/>
      <c r="BI1042" s="4"/>
      <c r="BJ1042" s="6"/>
      <c r="BK1042" s="4"/>
      <c r="BL1042" s="6"/>
      <c r="BM1042" s="5"/>
      <c r="BN1042" s="5"/>
      <c r="BO1042" s="4"/>
      <c r="BP1042" s="6"/>
      <c r="BQ1042" s="4"/>
      <c r="BR1042" s="6"/>
      <c r="BS1042" s="5"/>
      <c r="BT1042" s="5"/>
      <c r="BU1042" s="4"/>
      <c r="BV1042" s="6"/>
      <c r="BW1042" s="4"/>
      <c r="BX1042" s="6"/>
      <c r="BY1042" s="5"/>
      <c r="BZ1042" s="5"/>
      <c r="CA1042" s="4"/>
      <c r="CB1042" s="6"/>
      <c r="CC1042" s="4"/>
      <c r="CD1042" s="6"/>
      <c r="CE1042" s="5"/>
      <c r="CF1042" s="5"/>
      <c r="CG1042" s="4"/>
      <c r="CH1042" s="6"/>
      <c r="CI1042" s="4"/>
      <c r="CJ1042" s="6"/>
      <c r="CK1042" s="5"/>
      <c r="CL1042" s="5"/>
      <c r="CM1042" s="4"/>
      <c r="CN1042" s="6"/>
      <c r="CO1042" s="4"/>
      <c r="CP1042" s="6"/>
      <c r="CQ1042" s="5"/>
      <c r="CR1042" s="5"/>
      <c r="CS1042" s="4"/>
      <c r="CT1042" s="6"/>
      <c r="CU1042" s="4"/>
      <c r="CV1042" s="6"/>
      <c r="CW1042" s="5"/>
      <c r="CX1042" s="5"/>
      <c r="CY1042" s="4"/>
      <c r="CZ1042" s="6"/>
      <c r="DA1042" s="4"/>
      <c r="DB1042" s="6"/>
      <c r="DC1042" s="5"/>
      <c r="DD1042" s="5"/>
      <c r="DE1042" s="4"/>
      <c r="DF1042" s="6"/>
      <c r="DG1042" s="4"/>
      <c r="DH1042" s="6"/>
      <c r="DI1042" s="5"/>
      <c r="DJ1042" s="5"/>
      <c r="DK1042" s="4"/>
      <c r="DL1042" s="6"/>
      <c r="DM1042" s="4"/>
      <c r="DN1042" s="6"/>
      <c r="DO1042" s="5"/>
      <c r="DP1042" s="5"/>
      <c r="DQ1042" s="4"/>
      <c r="DR1042" s="6"/>
      <c r="DS1042" s="4"/>
      <c r="DT1042" s="6"/>
      <c r="DU1042" s="5"/>
      <c r="DV1042" s="5"/>
      <c r="DW1042" s="4"/>
      <c r="DX1042" s="6"/>
      <c r="DY1042" s="4"/>
      <c r="DZ1042" s="6"/>
      <c r="EA1042" s="5"/>
      <c r="EB1042" s="5"/>
      <c r="EC1042" s="4"/>
      <c r="ED1042" s="6"/>
      <c r="EE1042" s="4"/>
      <c r="EF1042" s="6"/>
      <c r="EG1042" s="5"/>
      <c r="EH1042" s="5"/>
      <c r="EI1042" s="4"/>
      <c r="EJ1042" s="6"/>
      <c r="EK1042" s="4"/>
      <c r="EL1042" s="6"/>
      <c r="EM1042" s="5"/>
      <c r="EN1042" s="5"/>
      <c r="EO1042" s="4"/>
      <c r="EP1042" s="6"/>
      <c r="EQ1042" s="4"/>
      <c r="ER1042" s="6"/>
      <c r="ES1042" s="5"/>
      <c r="ET1042" s="5"/>
      <c r="EU1042" s="4"/>
      <c r="EV1042" s="6"/>
      <c r="EW1042" s="4"/>
      <c r="EX1042" s="6"/>
      <c r="EY1042" s="5"/>
      <c r="EZ1042" s="5"/>
      <c r="FA1042" s="4"/>
      <c r="FB1042" s="6"/>
      <c r="FC1042" s="4"/>
      <c r="FD1042" s="6"/>
      <c r="FE1042" s="5"/>
      <c r="FF1042" s="5"/>
      <c r="FG1042" s="4"/>
      <c r="FH1042" s="6"/>
      <c r="FI1042" s="4"/>
      <c r="FJ1042" s="6"/>
      <c r="FK1042" s="5"/>
      <c r="FL1042" s="5"/>
      <c r="FM1042" s="4"/>
      <c r="FN1042" s="6"/>
      <c r="FO1042" s="4"/>
      <c r="FP1042" s="6"/>
      <c r="FQ1042" s="5"/>
      <c r="FR1042" s="5"/>
      <c r="FS1042" s="4"/>
      <c r="FT1042" s="6"/>
      <c r="FU1042" s="4"/>
      <c r="FV1042" s="6"/>
      <c r="FW1042" s="5"/>
      <c r="FX1042" s="5"/>
      <c r="FY1042" s="4"/>
      <c r="FZ1042" s="6"/>
      <c r="GA1042" s="4"/>
      <c r="GB1042" s="6"/>
      <c r="GC1042" s="5"/>
      <c r="GD1042" s="5"/>
      <c r="GE1042" s="4"/>
      <c r="GF1042" s="6"/>
      <c r="GG1042" s="4"/>
      <c r="GH1042" s="6"/>
      <c r="GI1042" s="5"/>
      <c r="GJ1042" s="5"/>
      <c r="GK1042" s="4"/>
      <c r="GL1042" s="6"/>
      <c r="GM1042" s="4"/>
      <c r="GN1042" s="6"/>
      <c r="GO1042" s="5"/>
      <c r="GP1042" s="5"/>
      <c r="GQ1042" s="4"/>
      <c r="GR1042" s="6"/>
      <c r="GS1042" s="4"/>
      <c r="GT1042" s="6"/>
      <c r="GU1042" s="5"/>
      <c r="GV1042" s="5"/>
      <c r="GW1042" s="4"/>
      <c r="GX1042" s="6"/>
      <c r="GY1042" s="4"/>
      <c r="GZ1042" s="6"/>
      <c r="HA1042" s="5"/>
      <c r="HB1042" s="5"/>
      <c r="HC1042" s="4"/>
      <c r="HD1042" s="6"/>
      <c r="HE1042" s="4"/>
      <c r="HF1042" s="6"/>
      <c r="HG1042" s="5"/>
      <c r="HH1042" s="5"/>
      <c r="HI1042" s="4"/>
      <c r="HJ1042" s="6"/>
      <c r="HK1042" s="4"/>
      <c r="HL1042" s="6"/>
      <c r="HM1042" s="5"/>
      <c r="HN1042" s="5"/>
      <c r="HO1042" s="4"/>
      <c r="HP1042" s="6"/>
      <c r="HQ1042" s="4"/>
      <c r="HR1042" s="6"/>
      <c r="HS1042" s="5"/>
      <c r="HT1042" s="5"/>
      <c r="HU1042" s="4"/>
      <c r="HV1042" s="6"/>
      <c r="HW1042" s="4"/>
      <c r="HX1042" s="6"/>
      <c r="HY1042" s="5"/>
      <c r="HZ1042" s="5"/>
      <c r="IA1042" s="4"/>
      <c r="IB1042" s="6"/>
      <c r="IC1042" s="4"/>
      <c r="ID1042" s="6"/>
      <c r="IE1042" s="5"/>
      <c r="IF1042" s="5"/>
      <c r="IG1042" s="4"/>
      <c r="IH1042" s="6"/>
      <c r="II1042" s="4"/>
      <c r="IJ1042" s="6"/>
      <c r="IK1042" s="5"/>
      <c r="IL1042" s="5"/>
      <c r="IM1042" s="4"/>
      <c r="IN1042" s="6"/>
      <c r="IO1042" s="4"/>
      <c r="IP1042" s="6"/>
      <c r="IQ1042" s="5"/>
      <c r="IR1042" s="5"/>
      <c r="IS1042" s="4"/>
      <c r="IT1042" s="6"/>
      <c r="IU1042" s="4"/>
      <c r="IV1042" s="6"/>
      <c r="IW1042" s="5"/>
      <c r="IX1042" s="5"/>
      <c r="IY1042" s="4"/>
      <c r="IZ1042" s="6"/>
      <c r="JA1042" s="4"/>
      <c r="JB1042" s="6"/>
      <c r="JC1042" s="5"/>
      <c r="JD1042" s="5"/>
      <c r="JE1042" s="4"/>
      <c r="JF1042" s="6"/>
      <c r="JG1042" s="4"/>
      <c r="JH1042" s="6"/>
      <c r="JI1042" s="5"/>
      <c r="JJ1042" s="5"/>
      <c r="JK1042" s="4"/>
      <c r="JL1042" s="6"/>
      <c r="JM1042" s="4"/>
      <c r="JN1042" s="6"/>
      <c r="JO1042" s="5"/>
      <c r="JP1042" s="5"/>
      <c r="JQ1042" s="4"/>
      <c r="JR1042" s="6"/>
      <c r="JS1042" s="4"/>
      <c r="JT1042" s="6"/>
      <c r="JU1042" s="5"/>
      <c r="JV1042" s="5"/>
      <c r="JW1042" s="4"/>
      <c r="JX1042" s="6"/>
      <c r="JY1042" s="4"/>
      <c r="JZ1042" s="6"/>
      <c r="KA1042" s="5"/>
      <c r="KB1042" s="5"/>
      <c r="KC1042" s="4"/>
      <c r="KD1042" s="6"/>
      <c r="KE1042" s="4"/>
      <c r="KF1042" s="6"/>
      <c r="KG1042" s="5"/>
      <c r="KH1042" s="5"/>
      <c r="KI1042" s="4"/>
      <c r="KJ1042" s="6"/>
      <c r="KK1042" s="4"/>
      <c r="KL1042" s="6"/>
      <c r="KM1042" s="5"/>
      <c r="KN1042" s="5"/>
    </row>
    <row r="1043">
      <c r="A1043" s="3" t="s">
        <v>85</v>
      </c>
      <c r="B1043" s="3" t="s">
        <v>814</v>
      </c>
      <c r="C1043" s="3" t="s">
        <v>586</v>
      </c>
      <c r="D1043" s="3" t="s">
        <v>649</v>
      </c>
      <c r="E1043" s="3" t="s">
        <v>816</v>
      </c>
      <c r="F1043" s="3" t="s">
        <v>816</v>
      </c>
      <c r="G1043" s="3" t="s">
        <v>816</v>
      </c>
      <c r="H1043" s="3" t="s">
        <v>96</v>
      </c>
      <c r="I1043" s="3" t="s">
        <v>1426</v>
      </c>
      <c r="J1043" s="3" t="s">
        <v>1373</v>
      </c>
      <c r="K1043" s="4">
        <v>401</v>
      </c>
      <c r="L1043" s="4">
        <f>=ROUNDDOWN({0},0)</f>
      </c>
      <c r="M1043" s="4">
        <v>392</v>
      </c>
      <c r="N1043" s="5">
        <v>1</v>
      </c>
      <c r="O1043" s="4"/>
      <c r="P1043" s="4">
        <f>=ROUNDDOWN({0},0)</f>
      </c>
      <c r="Q1043" s="4"/>
      <c r="R1043" s="5"/>
      <c r="S1043" s="4"/>
      <c r="T1043" s="6"/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/>
      <c r="AF1043" s="6"/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  <c r="AW1043" s="4"/>
      <c r="AX1043" s="6"/>
      <c r="AY1043" s="4"/>
      <c r="AZ1043" s="6"/>
      <c r="BA1043" s="5"/>
      <c r="BB1043" s="5"/>
      <c r="BC1043" s="4"/>
      <c r="BD1043" s="6"/>
      <c r="BE1043" s="4"/>
      <c r="BF1043" s="6"/>
      <c r="BG1043" s="5"/>
      <c r="BH1043" s="5"/>
      <c r="BI1043" s="4"/>
      <c r="BJ1043" s="6"/>
      <c r="BK1043" s="4"/>
      <c r="BL1043" s="6"/>
      <c r="BM1043" s="5"/>
      <c r="BN1043" s="5"/>
      <c r="BO1043" s="4"/>
      <c r="BP1043" s="6"/>
      <c r="BQ1043" s="4"/>
      <c r="BR1043" s="6"/>
      <c r="BS1043" s="5"/>
      <c r="BT1043" s="5"/>
      <c r="BU1043" s="4"/>
      <c r="BV1043" s="6"/>
      <c r="BW1043" s="4"/>
      <c r="BX1043" s="6"/>
      <c r="BY1043" s="5"/>
      <c r="BZ1043" s="5"/>
      <c r="CA1043" s="4"/>
      <c r="CB1043" s="6"/>
      <c r="CC1043" s="4"/>
      <c r="CD1043" s="6"/>
      <c r="CE1043" s="5"/>
      <c r="CF1043" s="5"/>
      <c r="CG1043" s="4"/>
      <c r="CH1043" s="6"/>
      <c r="CI1043" s="4"/>
      <c r="CJ1043" s="6"/>
      <c r="CK1043" s="5"/>
      <c r="CL1043" s="5"/>
      <c r="CM1043" s="4"/>
      <c r="CN1043" s="6"/>
      <c r="CO1043" s="4"/>
      <c r="CP1043" s="6"/>
      <c r="CQ1043" s="5"/>
      <c r="CR1043" s="5"/>
      <c r="CS1043" s="4"/>
      <c r="CT1043" s="6"/>
      <c r="CU1043" s="4"/>
      <c r="CV1043" s="6"/>
      <c r="CW1043" s="5"/>
      <c r="CX1043" s="5"/>
      <c r="CY1043" s="4"/>
      <c r="CZ1043" s="6"/>
      <c r="DA1043" s="4"/>
      <c r="DB1043" s="6"/>
      <c r="DC1043" s="5"/>
      <c r="DD1043" s="5"/>
      <c r="DE1043" s="4"/>
      <c r="DF1043" s="6"/>
      <c r="DG1043" s="4"/>
      <c r="DH1043" s="6"/>
      <c r="DI1043" s="5"/>
      <c r="DJ1043" s="5"/>
      <c r="DK1043" s="4"/>
      <c r="DL1043" s="6"/>
      <c r="DM1043" s="4"/>
      <c r="DN1043" s="6"/>
      <c r="DO1043" s="5"/>
      <c r="DP1043" s="5"/>
      <c r="DQ1043" s="4"/>
      <c r="DR1043" s="6"/>
      <c r="DS1043" s="4"/>
      <c r="DT1043" s="6"/>
      <c r="DU1043" s="5"/>
      <c r="DV1043" s="5"/>
      <c r="DW1043" s="4"/>
      <c r="DX1043" s="6"/>
      <c r="DY1043" s="4"/>
      <c r="DZ1043" s="6"/>
      <c r="EA1043" s="5"/>
      <c r="EB1043" s="5"/>
      <c r="EC1043" s="4"/>
      <c r="ED1043" s="6"/>
      <c r="EE1043" s="4"/>
      <c r="EF1043" s="6"/>
      <c r="EG1043" s="5"/>
      <c r="EH1043" s="5"/>
      <c r="EI1043" s="4"/>
      <c r="EJ1043" s="6"/>
      <c r="EK1043" s="4"/>
      <c r="EL1043" s="6"/>
      <c r="EM1043" s="5"/>
      <c r="EN1043" s="5"/>
      <c r="EO1043" s="4"/>
      <c r="EP1043" s="6"/>
      <c r="EQ1043" s="4"/>
      <c r="ER1043" s="6"/>
      <c r="ES1043" s="5"/>
      <c r="ET1043" s="5"/>
      <c r="EU1043" s="4"/>
      <c r="EV1043" s="6"/>
      <c r="EW1043" s="4"/>
      <c r="EX1043" s="6"/>
      <c r="EY1043" s="5"/>
      <c r="EZ1043" s="5"/>
      <c r="FA1043" s="4"/>
      <c r="FB1043" s="6"/>
      <c r="FC1043" s="4"/>
      <c r="FD1043" s="6"/>
      <c r="FE1043" s="5"/>
      <c r="FF1043" s="5"/>
      <c r="FG1043" s="4"/>
      <c r="FH1043" s="6"/>
      <c r="FI1043" s="4"/>
      <c r="FJ1043" s="6"/>
      <c r="FK1043" s="5"/>
      <c r="FL1043" s="5"/>
      <c r="FM1043" s="4"/>
      <c r="FN1043" s="6"/>
      <c r="FO1043" s="4"/>
      <c r="FP1043" s="6"/>
      <c r="FQ1043" s="5"/>
      <c r="FR1043" s="5"/>
      <c r="FS1043" s="4"/>
      <c r="FT1043" s="6"/>
      <c r="FU1043" s="4"/>
      <c r="FV1043" s="6"/>
      <c r="FW1043" s="5"/>
      <c r="FX1043" s="5"/>
      <c r="FY1043" s="4"/>
      <c r="FZ1043" s="6"/>
      <c r="GA1043" s="4"/>
      <c r="GB1043" s="6"/>
      <c r="GC1043" s="5"/>
      <c r="GD1043" s="5"/>
      <c r="GE1043" s="4"/>
      <c r="GF1043" s="6"/>
      <c r="GG1043" s="4"/>
      <c r="GH1043" s="6"/>
      <c r="GI1043" s="5"/>
      <c r="GJ1043" s="5"/>
      <c r="GK1043" s="4"/>
      <c r="GL1043" s="6"/>
      <c r="GM1043" s="4"/>
      <c r="GN1043" s="6"/>
      <c r="GO1043" s="5"/>
      <c r="GP1043" s="5"/>
      <c r="GQ1043" s="4"/>
      <c r="GR1043" s="6"/>
      <c r="GS1043" s="4"/>
      <c r="GT1043" s="6"/>
      <c r="GU1043" s="5"/>
      <c r="GV1043" s="5"/>
      <c r="GW1043" s="4"/>
      <c r="GX1043" s="6"/>
      <c r="GY1043" s="4"/>
      <c r="GZ1043" s="6"/>
      <c r="HA1043" s="5"/>
      <c r="HB1043" s="5"/>
      <c r="HC1043" s="4"/>
      <c r="HD1043" s="6"/>
      <c r="HE1043" s="4"/>
      <c r="HF1043" s="6"/>
      <c r="HG1043" s="5"/>
      <c r="HH1043" s="5"/>
      <c r="HI1043" s="4"/>
      <c r="HJ1043" s="6"/>
      <c r="HK1043" s="4"/>
      <c r="HL1043" s="6"/>
      <c r="HM1043" s="5"/>
      <c r="HN1043" s="5"/>
      <c r="HO1043" s="4"/>
      <c r="HP1043" s="6"/>
      <c r="HQ1043" s="4"/>
      <c r="HR1043" s="6"/>
      <c r="HS1043" s="5"/>
      <c r="HT1043" s="5"/>
      <c r="HU1043" s="4"/>
      <c r="HV1043" s="6"/>
      <c r="HW1043" s="4"/>
      <c r="HX1043" s="6"/>
      <c r="HY1043" s="5"/>
      <c r="HZ1043" s="5"/>
      <c r="IA1043" s="4"/>
      <c r="IB1043" s="6"/>
      <c r="IC1043" s="4"/>
      <c r="ID1043" s="6"/>
      <c r="IE1043" s="5"/>
      <c r="IF1043" s="5"/>
      <c r="IG1043" s="4"/>
      <c r="IH1043" s="6"/>
      <c r="II1043" s="4"/>
      <c r="IJ1043" s="6"/>
      <c r="IK1043" s="5"/>
      <c r="IL1043" s="5"/>
      <c r="IM1043" s="4"/>
      <c r="IN1043" s="6"/>
      <c r="IO1043" s="4"/>
      <c r="IP1043" s="6"/>
      <c r="IQ1043" s="5"/>
      <c r="IR1043" s="5"/>
      <c r="IS1043" s="4"/>
      <c r="IT1043" s="6"/>
      <c r="IU1043" s="4"/>
      <c r="IV1043" s="6"/>
      <c r="IW1043" s="5"/>
      <c r="IX1043" s="5"/>
      <c r="IY1043" s="4"/>
      <c r="IZ1043" s="6"/>
      <c r="JA1043" s="4"/>
      <c r="JB1043" s="6"/>
      <c r="JC1043" s="5"/>
      <c r="JD1043" s="5"/>
      <c r="JE1043" s="4"/>
      <c r="JF1043" s="6"/>
      <c r="JG1043" s="4"/>
      <c r="JH1043" s="6"/>
      <c r="JI1043" s="5"/>
      <c r="JJ1043" s="5"/>
      <c r="JK1043" s="4"/>
      <c r="JL1043" s="6"/>
      <c r="JM1043" s="4"/>
      <c r="JN1043" s="6"/>
      <c r="JO1043" s="5"/>
      <c r="JP1043" s="5"/>
      <c r="JQ1043" s="4"/>
      <c r="JR1043" s="6"/>
      <c r="JS1043" s="4"/>
      <c r="JT1043" s="6"/>
      <c r="JU1043" s="5"/>
      <c r="JV1043" s="5"/>
      <c r="JW1043" s="4"/>
      <c r="JX1043" s="6"/>
      <c r="JY1043" s="4"/>
      <c r="JZ1043" s="6"/>
      <c r="KA1043" s="5"/>
      <c r="KB1043" s="5"/>
      <c r="KC1043" s="4"/>
      <c r="KD1043" s="6"/>
      <c r="KE1043" s="4"/>
      <c r="KF1043" s="6"/>
      <c r="KG1043" s="5"/>
      <c r="KH1043" s="5"/>
      <c r="KI1043" s="4"/>
      <c r="KJ1043" s="6"/>
      <c r="KK1043" s="4"/>
      <c r="KL1043" s="6"/>
      <c r="KM1043" s="5"/>
      <c r="KN1043" s="5"/>
    </row>
    <row r="1044">
      <c r="A1044" s="3" t="s">
        <v>85</v>
      </c>
      <c r="B1044" s="3" t="s">
        <v>814</v>
      </c>
      <c r="C1044" s="3" t="s">
        <v>586</v>
      </c>
      <c r="D1044" s="3" t="s">
        <v>649</v>
      </c>
      <c r="E1044" s="3" t="s">
        <v>816</v>
      </c>
      <c r="F1044" s="3" t="s">
        <v>816</v>
      </c>
      <c r="G1044" s="3" t="s">
        <v>816</v>
      </c>
      <c r="H1044" s="3" t="s">
        <v>96</v>
      </c>
      <c r="I1044" s="3" t="s">
        <v>1310</v>
      </c>
      <c r="J1044" s="3" t="s">
        <v>1373</v>
      </c>
      <c r="K1044" s="4">
        <v>449</v>
      </c>
      <c r="L1044" s="4">
        <f>=ROUNDDOWN({0},0)</f>
      </c>
      <c r="M1044" s="4">
        <v>426</v>
      </c>
      <c r="N1044" s="5">
        <v>1</v>
      </c>
      <c r="O1044" s="4"/>
      <c r="P1044" s="4">
        <f>=ROUNDDOWN({0},0)</f>
      </c>
      <c r="Q1044" s="4"/>
      <c r="R1044" s="5"/>
      <c r="S1044" s="4"/>
      <c r="T1044" s="6"/>
      <c r="U1044" s="4"/>
      <c r="V1044" s="6"/>
      <c r="W1044" s="5"/>
      <c r="X1044" s="5"/>
      <c r="Y1044" s="4"/>
      <c r="Z1044" s="6"/>
      <c r="AA1044" s="4"/>
      <c r="AB1044" s="6"/>
      <c r="AC1044" s="5"/>
      <c r="AD1044" s="5"/>
      <c r="AE1044" s="4"/>
      <c r="AF1044" s="6"/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  <c r="AW1044" s="4"/>
      <c r="AX1044" s="6"/>
      <c r="AY1044" s="4"/>
      <c r="AZ1044" s="6"/>
      <c r="BA1044" s="5"/>
      <c r="BB1044" s="5"/>
      <c r="BC1044" s="4"/>
      <c r="BD1044" s="6"/>
      <c r="BE1044" s="4"/>
      <c r="BF1044" s="6"/>
      <c r="BG1044" s="5"/>
      <c r="BH1044" s="5"/>
      <c r="BI1044" s="4"/>
      <c r="BJ1044" s="6"/>
      <c r="BK1044" s="4"/>
      <c r="BL1044" s="6"/>
      <c r="BM1044" s="5"/>
      <c r="BN1044" s="5"/>
      <c r="BO1044" s="4"/>
      <c r="BP1044" s="6"/>
      <c r="BQ1044" s="4"/>
      <c r="BR1044" s="6"/>
      <c r="BS1044" s="5"/>
      <c r="BT1044" s="5"/>
      <c r="BU1044" s="4"/>
      <c r="BV1044" s="6"/>
      <c r="BW1044" s="4"/>
      <c r="BX1044" s="6"/>
      <c r="BY1044" s="5"/>
      <c r="BZ1044" s="5"/>
      <c r="CA1044" s="4"/>
      <c r="CB1044" s="6"/>
      <c r="CC1044" s="4"/>
      <c r="CD1044" s="6"/>
      <c r="CE1044" s="5"/>
      <c r="CF1044" s="5"/>
      <c r="CG1044" s="4"/>
      <c r="CH1044" s="6"/>
      <c r="CI1044" s="4"/>
      <c r="CJ1044" s="6"/>
      <c r="CK1044" s="5"/>
      <c r="CL1044" s="5"/>
      <c r="CM1044" s="4"/>
      <c r="CN1044" s="6"/>
      <c r="CO1044" s="4"/>
      <c r="CP1044" s="6"/>
      <c r="CQ1044" s="5"/>
      <c r="CR1044" s="5"/>
      <c r="CS1044" s="4"/>
      <c r="CT1044" s="6"/>
      <c r="CU1044" s="4"/>
      <c r="CV1044" s="6"/>
      <c r="CW1044" s="5"/>
      <c r="CX1044" s="5"/>
      <c r="CY1044" s="4"/>
      <c r="CZ1044" s="6"/>
      <c r="DA1044" s="4"/>
      <c r="DB1044" s="6"/>
      <c r="DC1044" s="5"/>
      <c r="DD1044" s="5"/>
      <c r="DE1044" s="4"/>
      <c r="DF1044" s="6"/>
      <c r="DG1044" s="4"/>
      <c r="DH1044" s="6"/>
      <c r="DI1044" s="5"/>
      <c r="DJ1044" s="5"/>
      <c r="DK1044" s="4"/>
      <c r="DL1044" s="6"/>
      <c r="DM1044" s="4"/>
      <c r="DN1044" s="6"/>
      <c r="DO1044" s="5"/>
      <c r="DP1044" s="5"/>
      <c r="DQ1044" s="4"/>
      <c r="DR1044" s="6"/>
      <c r="DS1044" s="4"/>
      <c r="DT1044" s="6"/>
      <c r="DU1044" s="5"/>
      <c r="DV1044" s="5"/>
      <c r="DW1044" s="4"/>
      <c r="DX1044" s="6"/>
      <c r="DY1044" s="4"/>
      <c r="DZ1044" s="6"/>
      <c r="EA1044" s="5"/>
      <c r="EB1044" s="5"/>
      <c r="EC1044" s="4"/>
      <c r="ED1044" s="6"/>
      <c r="EE1044" s="4"/>
      <c r="EF1044" s="6"/>
      <c r="EG1044" s="5"/>
      <c r="EH1044" s="5"/>
      <c r="EI1044" s="4"/>
      <c r="EJ1044" s="6"/>
      <c r="EK1044" s="4"/>
      <c r="EL1044" s="6"/>
      <c r="EM1044" s="5"/>
      <c r="EN1044" s="5"/>
      <c r="EO1044" s="4"/>
      <c r="EP1044" s="6"/>
      <c r="EQ1044" s="4"/>
      <c r="ER1044" s="6"/>
      <c r="ES1044" s="5"/>
      <c r="ET1044" s="5"/>
      <c r="EU1044" s="4"/>
      <c r="EV1044" s="6"/>
      <c r="EW1044" s="4"/>
      <c r="EX1044" s="6"/>
      <c r="EY1044" s="5"/>
      <c r="EZ1044" s="5"/>
      <c r="FA1044" s="4"/>
      <c r="FB1044" s="6"/>
      <c r="FC1044" s="4"/>
      <c r="FD1044" s="6"/>
      <c r="FE1044" s="5"/>
      <c r="FF1044" s="5"/>
      <c r="FG1044" s="4"/>
      <c r="FH1044" s="6"/>
      <c r="FI1044" s="4"/>
      <c r="FJ1044" s="6"/>
      <c r="FK1044" s="5"/>
      <c r="FL1044" s="5"/>
      <c r="FM1044" s="4"/>
      <c r="FN1044" s="6"/>
      <c r="FO1044" s="4"/>
      <c r="FP1044" s="6"/>
      <c r="FQ1044" s="5"/>
      <c r="FR1044" s="5"/>
      <c r="FS1044" s="4"/>
      <c r="FT1044" s="6"/>
      <c r="FU1044" s="4"/>
      <c r="FV1044" s="6"/>
      <c r="FW1044" s="5"/>
      <c r="FX1044" s="5"/>
      <c r="FY1044" s="4"/>
      <c r="FZ1044" s="6"/>
      <c r="GA1044" s="4"/>
      <c r="GB1044" s="6"/>
      <c r="GC1044" s="5"/>
      <c r="GD1044" s="5"/>
      <c r="GE1044" s="4"/>
      <c r="GF1044" s="6"/>
      <c r="GG1044" s="4"/>
      <c r="GH1044" s="6"/>
      <c r="GI1044" s="5"/>
      <c r="GJ1044" s="5"/>
      <c r="GK1044" s="4"/>
      <c r="GL1044" s="6"/>
      <c r="GM1044" s="4"/>
      <c r="GN1044" s="6"/>
      <c r="GO1044" s="5"/>
      <c r="GP1044" s="5"/>
      <c r="GQ1044" s="4"/>
      <c r="GR1044" s="6"/>
      <c r="GS1044" s="4"/>
      <c r="GT1044" s="6"/>
      <c r="GU1044" s="5"/>
      <c r="GV1044" s="5"/>
      <c r="GW1044" s="4"/>
      <c r="GX1044" s="6"/>
      <c r="GY1044" s="4"/>
      <c r="GZ1044" s="6"/>
      <c r="HA1044" s="5"/>
      <c r="HB1044" s="5"/>
      <c r="HC1044" s="4"/>
      <c r="HD1044" s="6"/>
      <c r="HE1044" s="4"/>
      <c r="HF1044" s="6"/>
      <c r="HG1044" s="5"/>
      <c r="HH1044" s="5"/>
      <c r="HI1044" s="4"/>
      <c r="HJ1044" s="6"/>
      <c r="HK1044" s="4"/>
      <c r="HL1044" s="6"/>
      <c r="HM1044" s="5"/>
      <c r="HN1044" s="5"/>
      <c r="HO1044" s="4"/>
      <c r="HP1044" s="6"/>
      <c r="HQ1044" s="4"/>
      <c r="HR1044" s="6"/>
      <c r="HS1044" s="5"/>
      <c r="HT1044" s="5"/>
      <c r="HU1044" s="4"/>
      <c r="HV1044" s="6"/>
      <c r="HW1044" s="4"/>
      <c r="HX1044" s="6"/>
      <c r="HY1044" s="5"/>
      <c r="HZ1044" s="5"/>
      <c r="IA1044" s="4"/>
      <c r="IB1044" s="6"/>
      <c r="IC1044" s="4"/>
      <c r="ID1044" s="6"/>
      <c r="IE1044" s="5"/>
      <c r="IF1044" s="5"/>
      <c r="IG1044" s="4"/>
      <c r="IH1044" s="6"/>
      <c r="II1044" s="4"/>
      <c r="IJ1044" s="6"/>
      <c r="IK1044" s="5"/>
      <c r="IL1044" s="5"/>
      <c r="IM1044" s="4"/>
      <c r="IN1044" s="6"/>
      <c r="IO1044" s="4"/>
      <c r="IP1044" s="6"/>
      <c r="IQ1044" s="5"/>
      <c r="IR1044" s="5"/>
      <c r="IS1044" s="4"/>
      <c r="IT1044" s="6"/>
      <c r="IU1044" s="4"/>
      <c r="IV1044" s="6"/>
      <c r="IW1044" s="5"/>
      <c r="IX1044" s="5"/>
      <c r="IY1044" s="4"/>
      <c r="IZ1044" s="6"/>
      <c r="JA1044" s="4"/>
      <c r="JB1044" s="6"/>
      <c r="JC1044" s="5"/>
      <c r="JD1044" s="5"/>
      <c r="JE1044" s="4"/>
      <c r="JF1044" s="6"/>
      <c r="JG1044" s="4"/>
      <c r="JH1044" s="6"/>
      <c r="JI1044" s="5"/>
      <c r="JJ1044" s="5"/>
      <c r="JK1044" s="4"/>
      <c r="JL1044" s="6"/>
      <c r="JM1044" s="4"/>
      <c r="JN1044" s="6"/>
      <c r="JO1044" s="5"/>
      <c r="JP1044" s="5"/>
      <c r="JQ1044" s="4"/>
      <c r="JR1044" s="6"/>
      <c r="JS1044" s="4"/>
      <c r="JT1044" s="6"/>
      <c r="JU1044" s="5"/>
      <c r="JV1044" s="5"/>
      <c r="JW1044" s="4"/>
      <c r="JX1044" s="6"/>
      <c r="JY1044" s="4"/>
      <c r="JZ1044" s="6"/>
      <c r="KA1044" s="5"/>
      <c r="KB1044" s="5"/>
      <c r="KC1044" s="4"/>
      <c r="KD1044" s="6"/>
      <c r="KE1044" s="4"/>
      <c r="KF1044" s="6"/>
      <c r="KG1044" s="5"/>
      <c r="KH1044" s="5"/>
      <c r="KI1044" s="4"/>
      <c r="KJ1044" s="6"/>
      <c r="KK1044" s="4"/>
      <c r="KL1044" s="6"/>
      <c r="KM1044" s="5"/>
      <c r="KN1044" s="5"/>
    </row>
    <row r="1045">
      <c r="A1045" s="3" t="s">
        <v>85</v>
      </c>
      <c r="B1045" s="3" t="s">
        <v>833</v>
      </c>
      <c r="C1045" s="3" t="s">
        <v>87</v>
      </c>
      <c r="D1045" s="3" t="s">
        <v>88</v>
      </c>
      <c r="E1045" s="3" t="s">
        <v>834</v>
      </c>
      <c r="F1045" s="3" t="s">
        <v>834</v>
      </c>
      <c r="G1045" s="3" t="s">
        <v>834</v>
      </c>
      <c r="H1045" s="3" t="s">
        <v>104</v>
      </c>
      <c r="I1045" s="3" t="s">
        <v>1312</v>
      </c>
      <c r="J1045" s="3" t="s">
        <v>1319</v>
      </c>
      <c r="K1045" s="4">
        <v>99</v>
      </c>
      <c r="L1045" s="4">
        <f>=ROUNDDOWN(2.91176470588235,0)</f>
      </c>
      <c r="M1045" s="4">
        <v>800</v>
      </c>
      <c r="N1045" s="5">
        <v>0.6667</v>
      </c>
      <c r="O1045" s="4"/>
      <c r="P1045" s="4">
        <f>=ROUNDDOWN({0},0)</f>
      </c>
      <c r="Q1045" s="4"/>
      <c r="R1045" s="5"/>
      <c r="S1045" s="4">
        <v>21</v>
      </c>
      <c r="T1045" s="6">
        <v>3041.95</v>
      </c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>
        <v>12</v>
      </c>
      <c r="AF1045" s="6">
        <v>1580.4</v>
      </c>
      <c r="AG1045" s="4"/>
      <c r="AH1045" s="6"/>
      <c r="AI1045" s="5"/>
      <c r="AJ1045" s="5"/>
      <c r="AK1045" s="4">
        <v>4</v>
      </c>
      <c r="AL1045" s="6">
        <v>667.16</v>
      </c>
      <c r="AM1045" s="4"/>
      <c r="AN1045" s="6"/>
      <c r="AO1045" s="5"/>
      <c r="AP1045" s="5"/>
      <c r="AQ1045" s="4">
        <v>1</v>
      </c>
      <c r="AR1045" s="6">
        <v>172.97</v>
      </c>
      <c r="AS1045" s="4"/>
      <c r="AT1045" s="6"/>
      <c r="AU1045" s="5"/>
      <c r="AV1045" s="5"/>
      <c r="AW1045" s="4"/>
      <c r="AX1045" s="6"/>
      <c r="AY1045" s="4"/>
      <c r="AZ1045" s="6"/>
      <c r="BA1045" s="5"/>
      <c r="BB1045" s="5"/>
      <c r="BC1045" s="4"/>
      <c r="BD1045" s="6"/>
      <c r="BE1045" s="4"/>
      <c r="BF1045" s="6"/>
      <c r="BG1045" s="5"/>
      <c r="BH1045" s="5"/>
      <c r="BI1045" s="4">
        <v>2</v>
      </c>
      <c r="BJ1045" s="6">
        <v>338.28</v>
      </c>
      <c r="BK1045" s="4"/>
      <c r="BL1045" s="6"/>
      <c r="BM1045" s="5"/>
      <c r="BN1045" s="5"/>
      <c r="BO1045" s="4"/>
      <c r="BP1045" s="6"/>
      <c r="BQ1045" s="4"/>
      <c r="BR1045" s="6"/>
      <c r="BS1045" s="5"/>
      <c r="BT1045" s="5"/>
      <c r="BU1045" s="4"/>
      <c r="BV1045" s="6"/>
      <c r="BW1045" s="4"/>
      <c r="BX1045" s="6"/>
      <c r="BY1045" s="5"/>
      <c r="BZ1045" s="5"/>
      <c r="CA1045" s="4"/>
      <c r="CB1045" s="6"/>
      <c r="CC1045" s="4"/>
      <c r="CD1045" s="6"/>
      <c r="CE1045" s="5"/>
      <c r="CF1045" s="5"/>
      <c r="CG1045" s="4"/>
      <c r="CH1045" s="6"/>
      <c r="CI1045" s="4"/>
      <c r="CJ1045" s="6"/>
      <c r="CK1045" s="5"/>
      <c r="CL1045" s="5"/>
      <c r="CM1045" s="4"/>
      <c r="CN1045" s="6"/>
      <c r="CO1045" s="4"/>
      <c r="CP1045" s="6"/>
      <c r="CQ1045" s="5"/>
      <c r="CR1045" s="5"/>
      <c r="CS1045" s="4"/>
      <c r="CT1045" s="6"/>
      <c r="CU1045" s="4"/>
      <c r="CV1045" s="6"/>
      <c r="CW1045" s="5"/>
      <c r="CX1045" s="5"/>
      <c r="CY1045" s="4"/>
      <c r="CZ1045" s="6"/>
      <c r="DA1045" s="4"/>
      <c r="DB1045" s="6"/>
      <c r="DC1045" s="5"/>
      <c r="DD1045" s="5"/>
      <c r="DE1045" s="4"/>
      <c r="DF1045" s="6"/>
      <c r="DG1045" s="4"/>
      <c r="DH1045" s="6"/>
      <c r="DI1045" s="5"/>
      <c r="DJ1045" s="5"/>
      <c r="DK1045" s="4"/>
      <c r="DL1045" s="6"/>
      <c r="DM1045" s="4"/>
      <c r="DN1045" s="6"/>
      <c r="DO1045" s="5"/>
      <c r="DP1045" s="5"/>
      <c r="DQ1045" s="4">
        <v>2</v>
      </c>
      <c r="DR1045" s="6">
        <v>283.14</v>
      </c>
      <c r="DS1045" s="4"/>
      <c r="DT1045" s="6"/>
      <c r="DU1045" s="5"/>
      <c r="DV1045" s="5"/>
      <c r="DW1045" s="4"/>
      <c r="DX1045" s="6"/>
      <c r="DY1045" s="4"/>
      <c r="DZ1045" s="6"/>
      <c r="EA1045" s="5"/>
      <c r="EB1045" s="5"/>
      <c r="EC1045" s="4"/>
      <c r="ED1045" s="6"/>
      <c r="EE1045" s="4"/>
      <c r="EF1045" s="6"/>
      <c r="EG1045" s="5"/>
      <c r="EH1045" s="5"/>
      <c r="EI1045" s="4"/>
      <c r="EJ1045" s="6"/>
      <c r="EK1045" s="4"/>
      <c r="EL1045" s="6"/>
      <c r="EM1045" s="5"/>
      <c r="EN1045" s="5"/>
      <c r="EO1045" s="4"/>
      <c r="EP1045" s="6"/>
      <c r="EQ1045" s="4"/>
      <c r="ER1045" s="6"/>
      <c r="ES1045" s="5"/>
      <c r="ET1045" s="5"/>
      <c r="EU1045" s="4"/>
      <c r="EV1045" s="6"/>
      <c r="EW1045" s="4"/>
      <c r="EX1045" s="6"/>
      <c r="EY1045" s="5"/>
      <c r="EZ1045" s="5"/>
      <c r="FA1045" s="4"/>
      <c r="FB1045" s="6"/>
      <c r="FC1045" s="4"/>
      <c r="FD1045" s="6"/>
      <c r="FE1045" s="5"/>
      <c r="FF1045" s="5"/>
      <c r="FG1045" s="4"/>
      <c r="FH1045" s="6"/>
      <c r="FI1045" s="4"/>
      <c r="FJ1045" s="6"/>
      <c r="FK1045" s="5"/>
      <c r="FL1045" s="5"/>
      <c r="FM1045" s="4"/>
      <c r="FN1045" s="6"/>
      <c r="FO1045" s="4"/>
      <c r="FP1045" s="6"/>
      <c r="FQ1045" s="5"/>
      <c r="FR1045" s="5"/>
      <c r="FS1045" s="4"/>
      <c r="FT1045" s="6"/>
      <c r="FU1045" s="4"/>
      <c r="FV1045" s="6"/>
      <c r="FW1045" s="5"/>
      <c r="FX1045" s="5"/>
      <c r="FY1045" s="4"/>
      <c r="FZ1045" s="6"/>
      <c r="GA1045" s="4"/>
      <c r="GB1045" s="6"/>
      <c r="GC1045" s="5"/>
      <c r="GD1045" s="5"/>
      <c r="GE1045" s="4"/>
      <c r="GF1045" s="6"/>
      <c r="GG1045" s="4"/>
      <c r="GH1045" s="6"/>
      <c r="GI1045" s="5"/>
      <c r="GJ1045" s="5"/>
      <c r="GK1045" s="4"/>
      <c r="GL1045" s="6"/>
      <c r="GM1045" s="4"/>
      <c r="GN1045" s="6"/>
      <c r="GO1045" s="5"/>
      <c r="GP1045" s="5"/>
      <c r="GQ1045" s="4"/>
      <c r="GR1045" s="6"/>
      <c r="GS1045" s="4"/>
      <c r="GT1045" s="6"/>
      <c r="GU1045" s="5"/>
      <c r="GV1045" s="5"/>
      <c r="GW1045" s="4"/>
      <c r="GX1045" s="6"/>
      <c r="GY1045" s="4"/>
      <c r="GZ1045" s="6"/>
      <c r="HA1045" s="5"/>
      <c r="HB1045" s="5"/>
      <c r="HC1045" s="4"/>
      <c r="HD1045" s="6"/>
      <c r="HE1045" s="4"/>
      <c r="HF1045" s="6"/>
      <c r="HG1045" s="5"/>
      <c r="HH1045" s="5"/>
      <c r="HI1045" s="4"/>
      <c r="HJ1045" s="6"/>
      <c r="HK1045" s="4"/>
      <c r="HL1045" s="6"/>
      <c r="HM1045" s="5"/>
      <c r="HN1045" s="5"/>
      <c r="HO1045" s="4"/>
      <c r="HP1045" s="6"/>
      <c r="HQ1045" s="4"/>
      <c r="HR1045" s="6"/>
      <c r="HS1045" s="5"/>
      <c r="HT1045" s="5"/>
      <c r="HU1045" s="4"/>
      <c r="HV1045" s="6"/>
      <c r="HW1045" s="4"/>
      <c r="HX1045" s="6"/>
      <c r="HY1045" s="5"/>
      <c r="HZ1045" s="5"/>
      <c r="IA1045" s="4"/>
      <c r="IB1045" s="6"/>
      <c r="IC1045" s="4"/>
      <c r="ID1045" s="6"/>
      <c r="IE1045" s="5"/>
      <c r="IF1045" s="5"/>
      <c r="IG1045" s="4"/>
      <c r="IH1045" s="6"/>
      <c r="II1045" s="4"/>
      <c r="IJ1045" s="6"/>
      <c r="IK1045" s="5"/>
      <c r="IL1045" s="5"/>
      <c r="IM1045" s="4"/>
      <c r="IN1045" s="6"/>
      <c r="IO1045" s="4"/>
      <c r="IP1045" s="6"/>
      <c r="IQ1045" s="5"/>
      <c r="IR1045" s="5"/>
      <c r="IS1045" s="4"/>
      <c r="IT1045" s="6"/>
      <c r="IU1045" s="4"/>
      <c r="IV1045" s="6"/>
      <c r="IW1045" s="5"/>
      <c r="IX1045" s="5"/>
      <c r="IY1045" s="4"/>
      <c r="IZ1045" s="6"/>
      <c r="JA1045" s="4"/>
      <c r="JB1045" s="6"/>
      <c r="JC1045" s="5"/>
      <c r="JD1045" s="5"/>
      <c r="JE1045" s="4"/>
      <c r="JF1045" s="6"/>
      <c r="JG1045" s="4"/>
      <c r="JH1045" s="6"/>
      <c r="JI1045" s="5"/>
      <c r="JJ1045" s="5"/>
      <c r="JK1045" s="4"/>
      <c r="JL1045" s="6"/>
      <c r="JM1045" s="4"/>
      <c r="JN1045" s="6"/>
      <c r="JO1045" s="5"/>
      <c r="JP1045" s="5"/>
      <c r="JQ1045" s="4"/>
      <c r="JR1045" s="6"/>
      <c r="JS1045" s="4"/>
      <c r="JT1045" s="6"/>
      <c r="JU1045" s="5"/>
      <c r="JV1045" s="5"/>
      <c r="JW1045" s="4"/>
      <c r="JX1045" s="6"/>
      <c r="JY1045" s="4"/>
      <c r="JZ1045" s="6"/>
      <c r="KA1045" s="5"/>
      <c r="KB1045" s="5"/>
      <c r="KC1045" s="4"/>
      <c r="KD1045" s="6"/>
      <c r="KE1045" s="4"/>
      <c r="KF1045" s="6"/>
      <c r="KG1045" s="5"/>
      <c r="KH1045" s="5"/>
      <c r="KI1045" s="4"/>
      <c r="KJ1045" s="6"/>
      <c r="KK1045" s="4"/>
      <c r="KL1045" s="6"/>
      <c r="KM1045" s="5"/>
      <c r="KN1045" s="5"/>
    </row>
    <row r="1046">
      <c r="A1046" s="3" t="s">
        <v>85</v>
      </c>
      <c r="B1046" s="3" t="s">
        <v>833</v>
      </c>
      <c r="C1046" s="3" t="s">
        <v>87</v>
      </c>
      <c r="D1046" s="3" t="s">
        <v>88</v>
      </c>
      <c r="E1046" s="3" t="s">
        <v>834</v>
      </c>
      <c r="F1046" s="3" t="s">
        <v>834</v>
      </c>
      <c r="G1046" s="3" t="s">
        <v>834</v>
      </c>
      <c r="H1046" s="3" t="s">
        <v>104</v>
      </c>
      <c r="I1046" s="3" t="s">
        <v>1345</v>
      </c>
      <c r="J1046" s="3" t="s">
        <v>1319</v>
      </c>
      <c r="K1046" s="4">
        <v>98</v>
      </c>
      <c r="L1046" s="4">
        <f>=ROUNDDOWN(3.0625,0)</f>
      </c>
      <c r="M1046" s="4">
        <v>820</v>
      </c>
      <c r="N1046" s="5">
        <v>1</v>
      </c>
      <c r="O1046" s="4"/>
      <c r="P1046" s="4">
        <f>=ROUNDDOWN({0},0)</f>
      </c>
      <c r="Q1046" s="4"/>
      <c r="R1046" s="5"/>
      <c r="S1046" s="4">
        <v>19</v>
      </c>
      <c r="T1046" s="6">
        <v>3015.95</v>
      </c>
      <c r="U1046" s="4"/>
      <c r="V1046" s="6"/>
      <c r="W1046" s="5"/>
      <c r="X1046" s="5"/>
      <c r="Y1046" s="4">
        <v>1</v>
      </c>
      <c r="Z1046" s="6">
        <v>193.04</v>
      </c>
      <c r="AA1046" s="4"/>
      <c r="AB1046" s="6"/>
      <c r="AC1046" s="5"/>
      <c r="AD1046" s="5"/>
      <c r="AE1046" s="4">
        <v>3</v>
      </c>
      <c r="AF1046" s="6">
        <v>463.29</v>
      </c>
      <c r="AG1046" s="4"/>
      <c r="AH1046" s="6"/>
      <c r="AI1046" s="5"/>
      <c r="AJ1046" s="5"/>
      <c r="AK1046" s="4">
        <v>12</v>
      </c>
      <c r="AL1046" s="6">
        <v>1862.48</v>
      </c>
      <c r="AM1046" s="4"/>
      <c r="AN1046" s="6"/>
      <c r="AO1046" s="5"/>
      <c r="AP1046" s="5"/>
      <c r="AQ1046" s="4">
        <v>1</v>
      </c>
      <c r="AR1046" s="6">
        <v>144.14</v>
      </c>
      <c r="AS1046" s="4"/>
      <c r="AT1046" s="6"/>
      <c r="AU1046" s="5"/>
      <c r="AV1046" s="5"/>
      <c r="AW1046" s="4"/>
      <c r="AX1046" s="6"/>
      <c r="AY1046" s="4"/>
      <c r="AZ1046" s="6"/>
      <c r="BA1046" s="5"/>
      <c r="BB1046" s="5"/>
      <c r="BC1046" s="4"/>
      <c r="BD1046" s="6"/>
      <c r="BE1046" s="4"/>
      <c r="BF1046" s="6"/>
      <c r="BG1046" s="5"/>
      <c r="BH1046" s="5"/>
      <c r="BI1046" s="4">
        <v>1</v>
      </c>
      <c r="BJ1046" s="6">
        <v>211.43</v>
      </c>
      <c r="BK1046" s="4"/>
      <c r="BL1046" s="6"/>
      <c r="BM1046" s="5"/>
      <c r="BN1046" s="5"/>
      <c r="BO1046" s="4"/>
      <c r="BP1046" s="6"/>
      <c r="BQ1046" s="4"/>
      <c r="BR1046" s="6"/>
      <c r="BS1046" s="5"/>
      <c r="BT1046" s="5"/>
      <c r="BU1046" s="4"/>
      <c r="BV1046" s="6"/>
      <c r="BW1046" s="4"/>
      <c r="BX1046" s="6"/>
      <c r="BY1046" s="5"/>
      <c r="BZ1046" s="5"/>
      <c r="CA1046" s="4"/>
      <c r="CB1046" s="6"/>
      <c r="CC1046" s="4"/>
      <c r="CD1046" s="6"/>
      <c r="CE1046" s="5"/>
      <c r="CF1046" s="5"/>
      <c r="CG1046" s="4"/>
      <c r="CH1046" s="6"/>
      <c r="CI1046" s="4"/>
      <c r="CJ1046" s="6"/>
      <c r="CK1046" s="5"/>
      <c r="CL1046" s="5"/>
      <c r="CM1046" s="4"/>
      <c r="CN1046" s="6"/>
      <c r="CO1046" s="4"/>
      <c r="CP1046" s="6"/>
      <c r="CQ1046" s="5"/>
      <c r="CR1046" s="5"/>
      <c r="CS1046" s="4"/>
      <c r="CT1046" s="6"/>
      <c r="CU1046" s="4"/>
      <c r="CV1046" s="6"/>
      <c r="CW1046" s="5"/>
      <c r="CX1046" s="5"/>
      <c r="CY1046" s="4"/>
      <c r="CZ1046" s="6"/>
      <c r="DA1046" s="4"/>
      <c r="DB1046" s="6"/>
      <c r="DC1046" s="5"/>
      <c r="DD1046" s="5"/>
      <c r="DE1046" s="4"/>
      <c r="DF1046" s="6"/>
      <c r="DG1046" s="4"/>
      <c r="DH1046" s="6"/>
      <c r="DI1046" s="5"/>
      <c r="DJ1046" s="5"/>
      <c r="DK1046" s="4"/>
      <c r="DL1046" s="6"/>
      <c r="DM1046" s="4"/>
      <c r="DN1046" s="6"/>
      <c r="DO1046" s="5"/>
      <c r="DP1046" s="5"/>
      <c r="DQ1046" s="4">
        <v>1</v>
      </c>
      <c r="DR1046" s="6">
        <v>141.57</v>
      </c>
      <c r="DS1046" s="4"/>
      <c r="DT1046" s="6"/>
      <c r="DU1046" s="5"/>
      <c r="DV1046" s="5"/>
      <c r="DW1046" s="4"/>
      <c r="DX1046" s="6"/>
      <c r="DY1046" s="4"/>
      <c r="DZ1046" s="6"/>
      <c r="EA1046" s="5"/>
      <c r="EB1046" s="5"/>
      <c r="EC1046" s="4"/>
      <c r="ED1046" s="6"/>
      <c r="EE1046" s="4"/>
      <c r="EF1046" s="6"/>
      <c r="EG1046" s="5"/>
      <c r="EH1046" s="5"/>
      <c r="EI1046" s="4"/>
      <c r="EJ1046" s="6"/>
      <c r="EK1046" s="4"/>
      <c r="EL1046" s="6"/>
      <c r="EM1046" s="5"/>
      <c r="EN1046" s="5"/>
      <c r="EO1046" s="4"/>
      <c r="EP1046" s="6"/>
      <c r="EQ1046" s="4"/>
      <c r="ER1046" s="6"/>
      <c r="ES1046" s="5"/>
      <c r="ET1046" s="5"/>
      <c r="EU1046" s="4"/>
      <c r="EV1046" s="6"/>
      <c r="EW1046" s="4"/>
      <c r="EX1046" s="6"/>
      <c r="EY1046" s="5"/>
      <c r="EZ1046" s="5"/>
      <c r="FA1046" s="4"/>
      <c r="FB1046" s="6"/>
      <c r="FC1046" s="4"/>
      <c r="FD1046" s="6"/>
      <c r="FE1046" s="5"/>
      <c r="FF1046" s="5"/>
      <c r="FG1046" s="4"/>
      <c r="FH1046" s="6"/>
      <c r="FI1046" s="4"/>
      <c r="FJ1046" s="6"/>
      <c r="FK1046" s="5"/>
      <c r="FL1046" s="5"/>
      <c r="FM1046" s="4"/>
      <c r="FN1046" s="6"/>
      <c r="FO1046" s="4"/>
      <c r="FP1046" s="6"/>
      <c r="FQ1046" s="5"/>
      <c r="FR1046" s="5"/>
      <c r="FS1046" s="4"/>
      <c r="FT1046" s="6"/>
      <c r="FU1046" s="4"/>
      <c r="FV1046" s="6"/>
      <c r="FW1046" s="5"/>
      <c r="FX1046" s="5"/>
      <c r="FY1046" s="4"/>
      <c r="FZ1046" s="6"/>
      <c r="GA1046" s="4"/>
      <c r="GB1046" s="6"/>
      <c r="GC1046" s="5"/>
      <c r="GD1046" s="5"/>
      <c r="GE1046" s="4"/>
      <c r="GF1046" s="6"/>
      <c r="GG1046" s="4"/>
      <c r="GH1046" s="6"/>
      <c r="GI1046" s="5"/>
      <c r="GJ1046" s="5"/>
      <c r="GK1046" s="4"/>
      <c r="GL1046" s="6"/>
      <c r="GM1046" s="4"/>
      <c r="GN1046" s="6"/>
      <c r="GO1046" s="5"/>
      <c r="GP1046" s="5"/>
      <c r="GQ1046" s="4"/>
      <c r="GR1046" s="6"/>
      <c r="GS1046" s="4"/>
      <c r="GT1046" s="6"/>
      <c r="GU1046" s="5"/>
      <c r="GV1046" s="5"/>
      <c r="GW1046" s="4"/>
      <c r="GX1046" s="6"/>
      <c r="GY1046" s="4"/>
      <c r="GZ1046" s="6"/>
      <c r="HA1046" s="5"/>
      <c r="HB1046" s="5"/>
      <c r="HC1046" s="4"/>
      <c r="HD1046" s="6"/>
      <c r="HE1046" s="4"/>
      <c r="HF1046" s="6"/>
      <c r="HG1046" s="5"/>
      <c r="HH1046" s="5"/>
      <c r="HI1046" s="4"/>
      <c r="HJ1046" s="6"/>
      <c r="HK1046" s="4"/>
      <c r="HL1046" s="6"/>
      <c r="HM1046" s="5"/>
      <c r="HN1046" s="5"/>
      <c r="HO1046" s="4"/>
      <c r="HP1046" s="6"/>
      <c r="HQ1046" s="4"/>
      <c r="HR1046" s="6"/>
      <c r="HS1046" s="5"/>
      <c r="HT1046" s="5"/>
      <c r="HU1046" s="4"/>
      <c r="HV1046" s="6"/>
      <c r="HW1046" s="4"/>
      <c r="HX1046" s="6"/>
      <c r="HY1046" s="5"/>
      <c r="HZ1046" s="5"/>
      <c r="IA1046" s="4"/>
      <c r="IB1046" s="6"/>
      <c r="IC1046" s="4"/>
      <c r="ID1046" s="6"/>
      <c r="IE1046" s="5"/>
      <c r="IF1046" s="5"/>
      <c r="IG1046" s="4"/>
      <c r="IH1046" s="6"/>
      <c r="II1046" s="4"/>
      <c r="IJ1046" s="6"/>
      <c r="IK1046" s="5"/>
      <c r="IL1046" s="5"/>
      <c r="IM1046" s="4"/>
      <c r="IN1046" s="6"/>
      <c r="IO1046" s="4"/>
      <c r="IP1046" s="6"/>
      <c r="IQ1046" s="5"/>
      <c r="IR1046" s="5"/>
      <c r="IS1046" s="4"/>
      <c r="IT1046" s="6"/>
      <c r="IU1046" s="4"/>
      <c r="IV1046" s="6"/>
      <c r="IW1046" s="5"/>
      <c r="IX1046" s="5"/>
      <c r="IY1046" s="4"/>
      <c r="IZ1046" s="6"/>
      <c r="JA1046" s="4"/>
      <c r="JB1046" s="6"/>
      <c r="JC1046" s="5"/>
      <c r="JD1046" s="5"/>
      <c r="JE1046" s="4"/>
      <c r="JF1046" s="6"/>
      <c r="JG1046" s="4"/>
      <c r="JH1046" s="6"/>
      <c r="JI1046" s="5"/>
      <c r="JJ1046" s="5"/>
      <c r="JK1046" s="4"/>
      <c r="JL1046" s="6"/>
      <c r="JM1046" s="4"/>
      <c r="JN1046" s="6"/>
      <c r="JO1046" s="5"/>
      <c r="JP1046" s="5"/>
      <c r="JQ1046" s="4"/>
      <c r="JR1046" s="6"/>
      <c r="JS1046" s="4"/>
      <c r="JT1046" s="6"/>
      <c r="JU1046" s="5"/>
      <c r="JV1046" s="5"/>
      <c r="JW1046" s="4"/>
      <c r="JX1046" s="6"/>
      <c r="JY1046" s="4"/>
      <c r="JZ1046" s="6"/>
      <c r="KA1046" s="5"/>
      <c r="KB1046" s="5"/>
      <c r="KC1046" s="4"/>
      <c r="KD1046" s="6"/>
      <c r="KE1046" s="4"/>
      <c r="KF1046" s="6"/>
      <c r="KG1046" s="5"/>
      <c r="KH1046" s="5"/>
      <c r="KI1046" s="4"/>
      <c r="KJ1046" s="6"/>
      <c r="KK1046" s="4"/>
      <c r="KL1046" s="6"/>
      <c r="KM1046" s="5"/>
      <c r="KN1046" s="5"/>
    </row>
    <row r="1047">
      <c r="A1047" s="3" t="s">
        <v>85</v>
      </c>
      <c r="B1047" s="3" t="s">
        <v>833</v>
      </c>
      <c r="C1047" s="3" t="s">
        <v>87</v>
      </c>
      <c r="D1047" s="3" t="s">
        <v>88</v>
      </c>
      <c r="E1047" s="3" t="s">
        <v>834</v>
      </c>
      <c r="F1047" s="3" t="s">
        <v>834</v>
      </c>
      <c r="G1047" s="3" t="s">
        <v>834</v>
      </c>
      <c r="H1047" s="3" t="s">
        <v>96</v>
      </c>
      <c r="I1047" s="3" t="s">
        <v>1327</v>
      </c>
      <c r="J1047" s="3" t="s">
        <v>1318</v>
      </c>
      <c r="K1047" s="4"/>
      <c r="L1047" s="4">
        <f>=ROUNDDOWN({0},0)</f>
      </c>
      <c r="M1047" s="4">
        <v>955</v>
      </c>
      <c r="N1047" s="5"/>
      <c r="O1047" s="4"/>
      <c r="P1047" s="4">
        <f>=ROUNDDOWN({0},0)</f>
      </c>
      <c r="Q1047" s="4"/>
      <c r="R1047" s="5"/>
      <c r="S1047" s="4"/>
      <c r="T1047" s="6"/>
      <c r="U1047" s="4"/>
      <c r="V1047" s="6"/>
      <c r="W1047" s="5"/>
      <c r="X1047" s="5"/>
      <c r="Y1047" s="4"/>
      <c r="Z1047" s="6"/>
      <c r="AA1047" s="4"/>
      <c r="AB1047" s="6"/>
      <c r="AC1047" s="5"/>
      <c r="AD1047" s="5"/>
      <c r="AE1047" s="4"/>
      <c r="AF1047" s="6"/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/>
      <c r="AR1047" s="6"/>
      <c r="AS1047" s="4"/>
      <c r="AT1047" s="6"/>
      <c r="AU1047" s="5"/>
      <c r="AV1047" s="5"/>
      <c r="AW1047" s="4"/>
      <c r="AX1047" s="6"/>
      <c r="AY1047" s="4"/>
      <c r="AZ1047" s="6"/>
      <c r="BA1047" s="5"/>
      <c r="BB1047" s="5"/>
      <c r="BC1047" s="4"/>
      <c r="BD1047" s="6"/>
      <c r="BE1047" s="4"/>
      <c r="BF1047" s="6"/>
      <c r="BG1047" s="5"/>
      <c r="BH1047" s="5"/>
      <c r="BI1047" s="4"/>
      <c r="BJ1047" s="6"/>
      <c r="BK1047" s="4"/>
      <c r="BL1047" s="6"/>
      <c r="BM1047" s="5"/>
      <c r="BN1047" s="5"/>
      <c r="BO1047" s="4"/>
      <c r="BP1047" s="6"/>
      <c r="BQ1047" s="4"/>
      <c r="BR1047" s="6"/>
      <c r="BS1047" s="5"/>
      <c r="BT1047" s="5"/>
      <c r="BU1047" s="4"/>
      <c r="BV1047" s="6"/>
      <c r="BW1047" s="4"/>
      <c r="BX1047" s="6"/>
      <c r="BY1047" s="5"/>
      <c r="BZ1047" s="5"/>
      <c r="CA1047" s="4"/>
      <c r="CB1047" s="6"/>
      <c r="CC1047" s="4"/>
      <c r="CD1047" s="6"/>
      <c r="CE1047" s="5"/>
      <c r="CF1047" s="5"/>
      <c r="CG1047" s="4"/>
      <c r="CH1047" s="6"/>
      <c r="CI1047" s="4"/>
      <c r="CJ1047" s="6"/>
      <c r="CK1047" s="5"/>
      <c r="CL1047" s="5"/>
      <c r="CM1047" s="4"/>
      <c r="CN1047" s="6"/>
      <c r="CO1047" s="4"/>
      <c r="CP1047" s="6"/>
      <c r="CQ1047" s="5"/>
      <c r="CR1047" s="5"/>
      <c r="CS1047" s="4"/>
      <c r="CT1047" s="6"/>
      <c r="CU1047" s="4"/>
      <c r="CV1047" s="6"/>
      <c r="CW1047" s="5"/>
      <c r="CX1047" s="5"/>
      <c r="CY1047" s="4"/>
      <c r="CZ1047" s="6"/>
      <c r="DA1047" s="4"/>
      <c r="DB1047" s="6"/>
      <c r="DC1047" s="5"/>
      <c r="DD1047" s="5"/>
      <c r="DE1047" s="4"/>
      <c r="DF1047" s="6"/>
      <c r="DG1047" s="4"/>
      <c r="DH1047" s="6"/>
      <c r="DI1047" s="5"/>
      <c r="DJ1047" s="5"/>
      <c r="DK1047" s="4"/>
      <c r="DL1047" s="6"/>
      <c r="DM1047" s="4"/>
      <c r="DN1047" s="6"/>
      <c r="DO1047" s="5"/>
      <c r="DP1047" s="5"/>
      <c r="DQ1047" s="4"/>
      <c r="DR1047" s="6"/>
      <c r="DS1047" s="4"/>
      <c r="DT1047" s="6"/>
      <c r="DU1047" s="5"/>
      <c r="DV1047" s="5"/>
      <c r="DW1047" s="4"/>
      <c r="DX1047" s="6"/>
      <c r="DY1047" s="4"/>
      <c r="DZ1047" s="6"/>
      <c r="EA1047" s="5"/>
      <c r="EB1047" s="5"/>
      <c r="EC1047" s="4"/>
      <c r="ED1047" s="6"/>
      <c r="EE1047" s="4"/>
      <c r="EF1047" s="6"/>
      <c r="EG1047" s="5"/>
      <c r="EH1047" s="5"/>
      <c r="EI1047" s="4"/>
      <c r="EJ1047" s="6"/>
      <c r="EK1047" s="4"/>
      <c r="EL1047" s="6"/>
      <c r="EM1047" s="5"/>
      <c r="EN1047" s="5"/>
      <c r="EO1047" s="4"/>
      <c r="EP1047" s="6"/>
      <c r="EQ1047" s="4"/>
      <c r="ER1047" s="6"/>
      <c r="ES1047" s="5"/>
      <c r="ET1047" s="5"/>
      <c r="EU1047" s="4"/>
      <c r="EV1047" s="6"/>
      <c r="EW1047" s="4"/>
      <c r="EX1047" s="6"/>
      <c r="EY1047" s="5"/>
      <c r="EZ1047" s="5"/>
      <c r="FA1047" s="4"/>
      <c r="FB1047" s="6"/>
      <c r="FC1047" s="4"/>
      <c r="FD1047" s="6"/>
      <c r="FE1047" s="5"/>
      <c r="FF1047" s="5"/>
      <c r="FG1047" s="4"/>
      <c r="FH1047" s="6"/>
      <c r="FI1047" s="4"/>
      <c r="FJ1047" s="6"/>
      <c r="FK1047" s="5"/>
      <c r="FL1047" s="5"/>
      <c r="FM1047" s="4"/>
      <c r="FN1047" s="6"/>
      <c r="FO1047" s="4"/>
      <c r="FP1047" s="6"/>
      <c r="FQ1047" s="5"/>
      <c r="FR1047" s="5"/>
      <c r="FS1047" s="4"/>
      <c r="FT1047" s="6"/>
      <c r="FU1047" s="4"/>
      <c r="FV1047" s="6"/>
      <c r="FW1047" s="5"/>
      <c r="FX1047" s="5"/>
      <c r="FY1047" s="4"/>
      <c r="FZ1047" s="6"/>
      <c r="GA1047" s="4"/>
      <c r="GB1047" s="6"/>
      <c r="GC1047" s="5"/>
      <c r="GD1047" s="5"/>
      <c r="GE1047" s="4"/>
      <c r="GF1047" s="6"/>
      <c r="GG1047" s="4"/>
      <c r="GH1047" s="6"/>
      <c r="GI1047" s="5"/>
      <c r="GJ1047" s="5"/>
      <c r="GK1047" s="4"/>
      <c r="GL1047" s="6"/>
      <c r="GM1047" s="4"/>
      <c r="GN1047" s="6"/>
      <c r="GO1047" s="5"/>
      <c r="GP1047" s="5"/>
      <c r="GQ1047" s="4"/>
      <c r="GR1047" s="6"/>
      <c r="GS1047" s="4"/>
      <c r="GT1047" s="6"/>
      <c r="GU1047" s="5"/>
      <c r="GV1047" s="5"/>
      <c r="GW1047" s="4"/>
      <c r="GX1047" s="6"/>
      <c r="GY1047" s="4"/>
      <c r="GZ1047" s="6"/>
      <c r="HA1047" s="5"/>
      <c r="HB1047" s="5"/>
      <c r="HC1047" s="4"/>
      <c r="HD1047" s="6"/>
      <c r="HE1047" s="4"/>
      <c r="HF1047" s="6"/>
      <c r="HG1047" s="5"/>
      <c r="HH1047" s="5"/>
      <c r="HI1047" s="4"/>
      <c r="HJ1047" s="6"/>
      <c r="HK1047" s="4"/>
      <c r="HL1047" s="6"/>
      <c r="HM1047" s="5"/>
      <c r="HN1047" s="5"/>
      <c r="HO1047" s="4"/>
      <c r="HP1047" s="6"/>
      <c r="HQ1047" s="4"/>
      <c r="HR1047" s="6"/>
      <c r="HS1047" s="5"/>
      <c r="HT1047" s="5"/>
      <c r="HU1047" s="4"/>
      <c r="HV1047" s="6"/>
      <c r="HW1047" s="4"/>
      <c r="HX1047" s="6"/>
      <c r="HY1047" s="5"/>
      <c r="HZ1047" s="5"/>
      <c r="IA1047" s="4"/>
      <c r="IB1047" s="6"/>
      <c r="IC1047" s="4"/>
      <c r="ID1047" s="6"/>
      <c r="IE1047" s="5"/>
      <c r="IF1047" s="5"/>
      <c r="IG1047" s="4"/>
      <c r="IH1047" s="6"/>
      <c r="II1047" s="4"/>
      <c r="IJ1047" s="6"/>
      <c r="IK1047" s="5"/>
      <c r="IL1047" s="5"/>
      <c r="IM1047" s="4"/>
      <c r="IN1047" s="6"/>
      <c r="IO1047" s="4"/>
      <c r="IP1047" s="6"/>
      <c r="IQ1047" s="5"/>
      <c r="IR1047" s="5"/>
      <c r="IS1047" s="4"/>
      <c r="IT1047" s="6"/>
      <c r="IU1047" s="4"/>
      <c r="IV1047" s="6"/>
      <c r="IW1047" s="5"/>
      <c r="IX1047" s="5"/>
      <c r="IY1047" s="4"/>
      <c r="IZ1047" s="6"/>
      <c r="JA1047" s="4"/>
      <c r="JB1047" s="6"/>
      <c r="JC1047" s="5"/>
      <c r="JD1047" s="5"/>
      <c r="JE1047" s="4"/>
      <c r="JF1047" s="6"/>
      <c r="JG1047" s="4"/>
      <c r="JH1047" s="6"/>
      <c r="JI1047" s="5"/>
      <c r="JJ1047" s="5"/>
      <c r="JK1047" s="4"/>
      <c r="JL1047" s="6"/>
      <c r="JM1047" s="4"/>
      <c r="JN1047" s="6"/>
      <c r="JO1047" s="5"/>
      <c r="JP1047" s="5"/>
      <c r="JQ1047" s="4"/>
      <c r="JR1047" s="6"/>
      <c r="JS1047" s="4"/>
      <c r="JT1047" s="6"/>
      <c r="JU1047" s="5"/>
      <c r="JV1047" s="5"/>
      <c r="JW1047" s="4"/>
      <c r="JX1047" s="6"/>
      <c r="JY1047" s="4"/>
      <c r="JZ1047" s="6"/>
      <c r="KA1047" s="5"/>
      <c r="KB1047" s="5"/>
      <c r="KC1047" s="4"/>
      <c r="KD1047" s="6"/>
      <c r="KE1047" s="4"/>
      <c r="KF1047" s="6"/>
      <c r="KG1047" s="5"/>
      <c r="KH1047" s="5"/>
      <c r="KI1047" s="4"/>
      <c r="KJ1047" s="6"/>
      <c r="KK1047" s="4"/>
      <c r="KL1047" s="6"/>
      <c r="KM1047" s="5"/>
      <c r="KN1047" s="5"/>
    </row>
    <row r="1048">
      <c r="A1048" s="3" t="s">
        <v>85</v>
      </c>
      <c r="B1048" s="3" t="s">
        <v>833</v>
      </c>
      <c r="C1048" s="3" t="s">
        <v>87</v>
      </c>
      <c r="D1048" s="3" t="s">
        <v>88</v>
      </c>
      <c r="E1048" s="3" t="s">
        <v>835</v>
      </c>
      <c r="F1048" s="3" t="s">
        <v>835</v>
      </c>
      <c r="G1048" s="3" t="s">
        <v>835</v>
      </c>
      <c r="H1048" s="3" t="s">
        <v>104</v>
      </c>
      <c r="I1048" s="3" t="s">
        <v>1397</v>
      </c>
      <c r="J1048" s="3" t="s">
        <v>1319</v>
      </c>
      <c r="K1048" s="4">
        <v>183</v>
      </c>
      <c r="L1048" s="4">
        <f>=ROUNDDOWN(6.31034482758621,0)</f>
      </c>
      <c r="M1048" s="4">
        <v>520</v>
      </c>
      <c r="N1048" s="5">
        <v>1</v>
      </c>
      <c r="O1048" s="4"/>
      <c r="P1048" s="4">
        <f>=ROUNDDOWN({0},0)</f>
      </c>
      <c r="Q1048" s="4"/>
      <c r="R1048" s="5"/>
      <c r="S1048" s="4">
        <v>17</v>
      </c>
      <c r="T1048" s="6">
        <v>3084.34</v>
      </c>
      <c r="U1048" s="4"/>
      <c r="V1048" s="6"/>
      <c r="W1048" s="5"/>
      <c r="X1048" s="5"/>
      <c r="Y1048" s="4"/>
      <c r="Z1048" s="6"/>
      <c r="AA1048" s="4"/>
      <c r="AB1048" s="6"/>
      <c r="AC1048" s="5"/>
      <c r="AD1048" s="5"/>
      <c r="AE1048" s="4">
        <v>4</v>
      </c>
      <c r="AF1048" s="6">
        <v>591.99</v>
      </c>
      <c r="AG1048" s="4"/>
      <c r="AH1048" s="6"/>
      <c r="AI1048" s="5"/>
      <c r="AJ1048" s="5"/>
      <c r="AK1048" s="4">
        <v>4</v>
      </c>
      <c r="AL1048" s="6">
        <v>667.16</v>
      </c>
      <c r="AM1048" s="4"/>
      <c r="AN1048" s="6"/>
      <c r="AO1048" s="5"/>
      <c r="AP1048" s="5"/>
      <c r="AQ1048" s="4">
        <v>4</v>
      </c>
      <c r="AR1048" s="6">
        <v>663.05</v>
      </c>
      <c r="AS1048" s="4"/>
      <c r="AT1048" s="6"/>
      <c r="AU1048" s="5"/>
      <c r="AV1048" s="5"/>
      <c r="AW1048" s="4"/>
      <c r="AX1048" s="6"/>
      <c r="AY1048" s="4"/>
      <c r="AZ1048" s="6"/>
      <c r="BA1048" s="5"/>
      <c r="BB1048" s="5"/>
      <c r="BC1048" s="4">
        <v>1</v>
      </c>
      <c r="BD1048" s="6">
        <v>145.99</v>
      </c>
      <c r="BE1048" s="4"/>
      <c r="BF1048" s="6"/>
      <c r="BG1048" s="5"/>
      <c r="BH1048" s="5"/>
      <c r="BI1048" s="4"/>
      <c r="BJ1048" s="6"/>
      <c r="BK1048" s="4"/>
      <c r="BL1048" s="6"/>
      <c r="BM1048" s="5"/>
      <c r="BN1048" s="5"/>
      <c r="BO1048" s="4">
        <v>1</v>
      </c>
      <c r="BP1048" s="6">
        <v>231.66</v>
      </c>
      <c r="BQ1048" s="4"/>
      <c r="BR1048" s="6"/>
      <c r="BS1048" s="5"/>
      <c r="BT1048" s="5"/>
      <c r="BU1048" s="4"/>
      <c r="BV1048" s="6"/>
      <c r="BW1048" s="4"/>
      <c r="BX1048" s="6"/>
      <c r="BY1048" s="5"/>
      <c r="BZ1048" s="5"/>
      <c r="CA1048" s="4"/>
      <c r="CB1048" s="6"/>
      <c r="CC1048" s="4"/>
      <c r="CD1048" s="6"/>
      <c r="CE1048" s="5"/>
      <c r="CF1048" s="5"/>
      <c r="CG1048" s="4"/>
      <c r="CH1048" s="6"/>
      <c r="CI1048" s="4"/>
      <c r="CJ1048" s="6"/>
      <c r="CK1048" s="5"/>
      <c r="CL1048" s="5"/>
      <c r="CM1048" s="4"/>
      <c r="CN1048" s="6"/>
      <c r="CO1048" s="4"/>
      <c r="CP1048" s="6"/>
      <c r="CQ1048" s="5"/>
      <c r="CR1048" s="5"/>
      <c r="CS1048" s="4"/>
      <c r="CT1048" s="6"/>
      <c r="CU1048" s="4"/>
      <c r="CV1048" s="6"/>
      <c r="CW1048" s="5"/>
      <c r="CX1048" s="5"/>
      <c r="CY1048" s="4"/>
      <c r="CZ1048" s="6"/>
      <c r="DA1048" s="4"/>
      <c r="DB1048" s="6"/>
      <c r="DC1048" s="5"/>
      <c r="DD1048" s="5"/>
      <c r="DE1048" s="4"/>
      <c r="DF1048" s="6"/>
      <c r="DG1048" s="4"/>
      <c r="DH1048" s="6"/>
      <c r="DI1048" s="5"/>
      <c r="DJ1048" s="5"/>
      <c r="DK1048" s="4"/>
      <c r="DL1048" s="6"/>
      <c r="DM1048" s="4"/>
      <c r="DN1048" s="6"/>
      <c r="DO1048" s="5"/>
      <c r="DP1048" s="5"/>
      <c r="DQ1048" s="4">
        <v>1</v>
      </c>
      <c r="DR1048" s="6">
        <v>141.57</v>
      </c>
      <c r="DS1048" s="4"/>
      <c r="DT1048" s="6"/>
      <c r="DU1048" s="5"/>
      <c r="DV1048" s="5"/>
      <c r="DW1048" s="4"/>
      <c r="DX1048" s="6"/>
      <c r="DY1048" s="4"/>
      <c r="DZ1048" s="6"/>
      <c r="EA1048" s="5"/>
      <c r="EB1048" s="5"/>
      <c r="EC1048" s="4"/>
      <c r="ED1048" s="6"/>
      <c r="EE1048" s="4"/>
      <c r="EF1048" s="6"/>
      <c r="EG1048" s="5"/>
      <c r="EH1048" s="5"/>
      <c r="EI1048" s="4"/>
      <c r="EJ1048" s="6"/>
      <c r="EK1048" s="4"/>
      <c r="EL1048" s="6"/>
      <c r="EM1048" s="5"/>
      <c r="EN1048" s="5"/>
      <c r="EO1048" s="4"/>
      <c r="EP1048" s="6"/>
      <c r="EQ1048" s="4"/>
      <c r="ER1048" s="6"/>
      <c r="ES1048" s="5"/>
      <c r="ET1048" s="5"/>
      <c r="EU1048" s="4"/>
      <c r="EV1048" s="6"/>
      <c r="EW1048" s="4"/>
      <c r="EX1048" s="6"/>
      <c r="EY1048" s="5"/>
      <c r="EZ1048" s="5"/>
      <c r="FA1048" s="4"/>
      <c r="FB1048" s="6"/>
      <c r="FC1048" s="4"/>
      <c r="FD1048" s="6"/>
      <c r="FE1048" s="5"/>
      <c r="FF1048" s="5"/>
      <c r="FG1048" s="4"/>
      <c r="FH1048" s="6"/>
      <c r="FI1048" s="4"/>
      <c r="FJ1048" s="6"/>
      <c r="FK1048" s="5"/>
      <c r="FL1048" s="5"/>
      <c r="FM1048" s="4"/>
      <c r="FN1048" s="6"/>
      <c r="FO1048" s="4"/>
      <c r="FP1048" s="6"/>
      <c r="FQ1048" s="5"/>
      <c r="FR1048" s="5"/>
      <c r="FS1048" s="4"/>
      <c r="FT1048" s="6"/>
      <c r="FU1048" s="4"/>
      <c r="FV1048" s="6"/>
      <c r="FW1048" s="5"/>
      <c r="FX1048" s="5"/>
      <c r="FY1048" s="4">
        <v>2</v>
      </c>
      <c r="FZ1048" s="6">
        <v>642.92</v>
      </c>
      <c r="GA1048" s="4"/>
      <c r="GB1048" s="6"/>
      <c r="GC1048" s="5"/>
      <c r="GD1048" s="5"/>
      <c r="GE1048" s="4"/>
      <c r="GF1048" s="6"/>
      <c r="GG1048" s="4"/>
      <c r="GH1048" s="6"/>
      <c r="GI1048" s="5"/>
      <c r="GJ1048" s="5"/>
      <c r="GK1048" s="4"/>
      <c r="GL1048" s="6"/>
      <c r="GM1048" s="4"/>
      <c r="GN1048" s="6"/>
      <c r="GO1048" s="5"/>
      <c r="GP1048" s="5"/>
      <c r="GQ1048" s="4"/>
      <c r="GR1048" s="6"/>
      <c r="GS1048" s="4"/>
      <c r="GT1048" s="6"/>
      <c r="GU1048" s="5"/>
      <c r="GV1048" s="5"/>
      <c r="GW1048" s="4"/>
      <c r="GX1048" s="6"/>
      <c r="GY1048" s="4"/>
      <c r="GZ1048" s="6"/>
      <c r="HA1048" s="5"/>
      <c r="HB1048" s="5"/>
      <c r="HC1048" s="4"/>
      <c r="HD1048" s="6"/>
      <c r="HE1048" s="4"/>
      <c r="HF1048" s="6"/>
      <c r="HG1048" s="5"/>
      <c r="HH1048" s="5"/>
      <c r="HI1048" s="4"/>
      <c r="HJ1048" s="6"/>
      <c r="HK1048" s="4"/>
      <c r="HL1048" s="6"/>
      <c r="HM1048" s="5"/>
      <c r="HN1048" s="5"/>
      <c r="HO1048" s="4"/>
      <c r="HP1048" s="6"/>
      <c r="HQ1048" s="4"/>
      <c r="HR1048" s="6"/>
      <c r="HS1048" s="5"/>
      <c r="HT1048" s="5"/>
      <c r="HU1048" s="4"/>
      <c r="HV1048" s="6"/>
      <c r="HW1048" s="4"/>
      <c r="HX1048" s="6"/>
      <c r="HY1048" s="5"/>
      <c r="HZ1048" s="5"/>
      <c r="IA1048" s="4"/>
      <c r="IB1048" s="6"/>
      <c r="IC1048" s="4"/>
      <c r="ID1048" s="6"/>
      <c r="IE1048" s="5"/>
      <c r="IF1048" s="5"/>
      <c r="IG1048" s="4"/>
      <c r="IH1048" s="6"/>
      <c r="II1048" s="4"/>
      <c r="IJ1048" s="6"/>
      <c r="IK1048" s="5"/>
      <c r="IL1048" s="5"/>
      <c r="IM1048" s="4"/>
      <c r="IN1048" s="6"/>
      <c r="IO1048" s="4"/>
      <c r="IP1048" s="6"/>
      <c r="IQ1048" s="5"/>
      <c r="IR1048" s="5"/>
      <c r="IS1048" s="4"/>
      <c r="IT1048" s="6"/>
      <c r="IU1048" s="4"/>
      <c r="IV1048" s="6"/>
      <c r="IW1048" s="5"/>
      <c r="IX1048" s="5"/>
      <c r="IY1048" s="4"/>
      <c r="IZ1048" s="6"/>
      <c r="JA1048" s="4"/>
      <c r="JB1048" s="6"/>
      <c r="JC1048" s="5"/>
      <c r="JD1048" s="5"/>
      <c r="JE1048" s="4"/>
      <c r="JF1048" s="6"/>
      <c r="JG1048" s="4"/>
      <c r="JH1048" s="6"/>
      <c r="JI1048" s="5"/>
      <c r="JJ1048" s="5"/>
      <c r="JK1048" s="4"/>
      <c r="JL1048" s="6"/>
      <c r="JM1048" s="4"/>
      <c r="JN1048" s="6"/>
      <c r="JO1048" s="5"/>
      <c r="JP1048" s="5"/>
      <c r="JQ1048" s="4"/>
      <c r="JR1048" s="6"/>
      <c r="JS1048" s="4"/>
      <c r="JT1048" s="6"/>
      <c r="JU1048" s="5"/>
      <c r="JV1048" s="5"/>
      <c r="JW1048" s="4"/>
      <c r="JX1048" s="6"/>
      <c r="JY1048" s="4"/>
      <c r="JZ1048" s="6"/>
      <c r="KA1048" s="5"/>
      <c r="KB1048" s="5"/>
      <c r="KC1048" s="4"/>
      <c r="KD1048" s="6"/>
      <c r="KE1048" s="4"/>
      <c r="KF1048" s="6"/>
      <c r="KG1048" s="5"/>
      <c r="KH1048" s="5"/>
      <c r="KI1048" s="4"/>
      <c r="KJ1048" s="6"/>
      <c r="KK1048" s="4"/>
      <c r="KL1048" s="6"/>
      <c r="KM1048" s="5"/>
      <c r="KN1048" s="5"/>
    </row>
    <row r="1049">
      <c r="A1049" s="3" t="s">
        <v>85</v>
      </c>
      <c r="B1049" s="3" t="s">
        <v>833</v>
      </c>
      <c r="C1049" s="3" t="s">
        <v>87</v>
      </c>
      <c r="D1049" s="3" t="s">
        <v>88</v>
      </c>
      <c r="E1049" s="3" t="s">
        <v>835</v>
      </c>
      <c r="F1049" s="3" t="s">
        <v>835</v>
      </c>
      <c r="G1049" s="3" t="s">
        <v>835</v>
      </c>
      <c r="H1049" s="3" t="s">
        <v>104</v>
      </c>
      <c r="I1049" s="3" t="s">
        <v>1393</v>
      </c>
      <c r="J1049" s="3" t="s">
        <v>1319</v>
      </c>
      <c r="K1049" s="4">
        <v>404</v>
      </c>
      <c r="L1049" s="4">
        <f>=ROUNDDOWN(20.2,0)</f>
      </c>
      <c r="M1049" s="4">
        <v>415</v>
      </c>
      <c r="N1049" s="5">
        <v>1</v>
      </c>
      <c r="O1049" s="4"/>
      <c r="P1049" s="4">
        <f>=ROUNDDOWN({0},0)</f>
      </c>
      <c r="Q1049" s="4"/>
      <c r="R1049" s="5"/>
      <c r="S1049" s="4">
        <v>8</v>
      </c>
      <c r="T1049" s="6">
        <v>1404.36</v>
      </c>
      <c r="U1049" s="4"/>
      <c r="V1049" s="6"/>
      <c r="W1049" s="5"/>
      <c r="X1049" s="5"/>
      <c r="Y1049" s="4">
        <v>1</v>
      </c>
      <c r="Z1049" s="6">
        <v>231.65</v>
      </c>
      <c r="AA1049" s="4"/>
      <c r="AB1049" s="6"/>
      <c r="AC1049" s="5"/>
      <c r="AD1049" s="5"/>
      <c r="AE1049" s="4"/>
      <c r="AF1049" s="6"/>
      <c r="AG1049" s="4"/>
      <c r="AH1049" s="6"/>
      <c r="AI1049" s="5"/>
      <c r="AJ1049" s="5"/>
      <c r="AK1049" s="4">
        <v>5</v>
      </c>
      <c r="AL1049" s="6">
        <v>778.35</v>
      </c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  <c r="AW1049" s="4">
        <v>1</v>
      </c>
      <c r="AX1049" s="6">
        <v>225.22</v>
      </c>
      <c r="AY1049" s="4"/>
      <c r="AZ1049" s="6"/>
      <c r="BA1049" s="5"/>
      <c r="BB1049" s="5"/>
      <c r="BC1049" s="4"/>
      <c r="BD1049" s="6"/>
      <c r="BE1049" s="4"/>
      <c r="BF1049" s="6"/>
      <c r="BG1049" s="5"/>
      <c r="BH1049" s="5"/>
      <c r="BI1049" s="4">
        <v>1</v>
      </c>
      <c r="BJ1049" s="6">
        <v>169.14</v>
      </c>
      <c r="BK1049" s="4"/>
      <c r="BL1049" s="6"/>
      <c r="BM1049" s="5"/>
      <c r="BN1049" s="5"/>
      <c r="BO1049" s="4"/>
      <c r="BP1049" s="6"/>
      <c r="BQ1049" s="4"/>
      <c r="BR1049" s="6"/>
      <c r="BS1049" s="5"/>
      <c r="BT1049" s="5"/>
      <c r="BU1049" s="4"/>
      <c r="BV1049" s="6"/>
      <c r="BW1049" s="4"/>
      <c r="BX1049" s="6"/>
      <c r="BY1049" s="5"/>
      <c r="BZ1049" s="5"/>
      <c r="CA1049" s="4"/>
      <c r="CB1049" s="6"/>
      <c r="CC1049" s="4"/>
      <c r="CD1049" s="6"/>
      <c r="CE1049" s="5"/>
      <c r="CF1049" s="5"/>
      <c r="CG1049" s="4"/>
      <c r="CH1049" s="6"/>
      <c r="CI1049" s="4"/>
      <c r="CJ1049" s="6"/>
      <c r="CK1049" s="5"/>
      <c r="CL1049" s="5"/>
      <c r="CM1049" s="4"/>
      <c r="CN1049" s="6"/>
      <c r="CO1049" s="4"/>
      <c r="CP1049" s="6"/>
      <c r="CQ1049" s="5"/>
      <c r="CR1049" s="5"/>
      <c r="CS1049" s="4"/>
      <c r="CT1049" s="6"/>
      <c r="CU1049" s="4"/>
      <c r="CV1049" s="6"/>
      <c r="CW1049" s="5"/>
      <c r="CX1049" s="5"/>
      <c r="CY1049" s="4"/>
      <c r="CZ1049" s="6"/>
      <c r="DA1049" s="4"/>
      <c r="DB1049" s="6"/>
      <c r="DC1049" s="5"/>
      <c r="DD1049" s="5"/>
      <c r="DE1049" s="4"/>
      <c r="DF1049" s="6"/>
      <c r="DG1049" s="4"/>
      <c r="DH1049" s="6"/>
      <c r="DI1049" s="5"/>
      <c r="DJ1049" s="5"/>
      <c r="DK1049" s="4"/>
      <c r="DL1049" s="6"/>
      <c r="DM1049" s="4"/>
      <c r="DN1049" s="6"/>
      <c r="DO1049" s="5"/>
      <c r="DP1049" s="5"/>
      <c r="DQ1049" s="4"/>
      <c r="DR1049" s="6"/>
      <c r="DS1049" s="4"/>
      <c r="DT1049" s="6"/>
      <c r="DU1049" s="5"/>
      <c r="DV1049" s="5"/>
      <c r="DW1049" s="4"/>
      <c r="DX1049" s="6"/>
      <c r="DY1049" s="4"/>
      <c r="DZ1049" s="6"/>
      <c r="EA1049" s="5"/>
      <c r="EB1049" s="5"/>
      <c r="EC1049" s="4"/>
      <c r="ED1049" s="6"/>
      <c r="EE1049" s="4"/>
      <c r="EF1049" s="6"/>
      <c r="EG1049" s="5"/>
      <c r="EH1049" s="5"/>
      <c r="EI1049" s="4"/>
      <c r="EJ1049" s="6"/>
      <c r="EK1049" s="4"/>
      <c r="EL1049" s="6"/>
      <c r="EM1049" s="5"/>
      <c r="EN1049" s="5"/>
      <c r="EO1049" s="4"/>
      <c r="EP1049" s="6"/>
      <c r="EQ1049" s="4"/>
      <c r="ER1049" s="6"/>
      <c r="ES1049" s="5"/>
      <c r="ET1049" s="5"/>
      <c r="EU1049" s="4"/>
      <c r="EV1049" s="6"/>
      <c r="EW1049" s="4"/>
      <c r="EX1049" s="6"/>
      <c r="EY1049" s="5"/>
      <c r="EZ1049" s="5"/>
      <c r="FA1049" s="4"/>
      <c r="FB1049" s="6"/>
      <c r="FC1049" s="4"/>
      <c r="FD1049" s="6"/>
      <c r="FE1049" s="5"/>
      <c r="FF1049" s="5"/>
      <c r="FG1049" s="4"/>
      <c r="FH1049" s="6"/>
      <c r="FI1049" s="4"/>
      <c r="FJ1049" s="6"/>
      <c r="FK1049" s="5"/>
      <c r="FL1049" s="5"/>
      <c r="FM1049" s="4"/>
      <c r="FN1049" s="6"/>
      <c r="FO1049" s="4"/>
      <c r="FP1049" s="6"/>
      <c r="FQ1049" s="5"/>
      <c r="FR1049" s="5"/>
      <c r="FS1049" s="4"/>
      <c r="FT1049" s="6"/>
      <c r="FU1049" s="4"/>
      <c r="FV1049" s="6"/>
      <c r="FW1049" s="5"/>
      <c r="FX1049" s="5"/>
      <c r="FY1049" s="4"/>
      <c r="FZ1049" s="6"/>
      <c r="GA1049" s="4"/>
      <c r="GB1049" s="6"/>
      <c r="GC1049" s="5"/>
      <c r="GD1049" s="5"/>
      <c r="GE1049" s="4"/>
      <c r="GF1049" s="6"/>
      <c r="GG1049" s="4"/>
      <c r="GH1049" s="6"/>
      <c r="GI1049" s="5"/>
      <c r="GJ1049" s="5"/>
      <c r="GK1049" s="4"/>
      <c r="GL1049" s="6"/>
      <c r="GM1049" s="4"/>
      <c r="GN1049" s="6"/>
      <c r="GO1049" s="5"/>
      <c r="GP1049" s="5"/>
      <c r="GQ1049" s="4"/>
      <c r="GR1049" s="6"/>
      <c r="GS1049" s="4"/>
      <c r="GT1049" s="6"/>
      <c r="GU1049" s="5"/>
      <c r="GV1049" s="5"/>
      <c r="GW1049" s="4"/>
      <c r="GX1049" s="6"/>
      <c r="GY1049" s="4"/>
      <c r="GZ1049" s="6"/>
      <c r="HA1049" s="5"/>
      <c r="HB1049" s="5"/>
      <c r="HC1049" s="4"/>
      <c r="HD1049" s="6"/>
      <c r="HE1049" s="4"/>
      <c r="HF1049" s="6"/>
      <c r="HG1049" s="5"/>
      <c r="HH1049" s="5"/>
      <c r="HI1049" s="4"/>
      <c r="HJ1049" s="6"/>
      <c r="HK1049" s="4"/>
      <c r="HL1049" s="6"/>
      <c r="HM1049" s="5"/>
      <c r="HN1049" s="5"/>
      <c r="HO1049" s="4"/>
      <c r="HP1049" s="6"/>
      <c r="HQ1049" s="4"/>
      <c r="HR1049" s="6"/>
      <c r="HS1049" s="5"/>
      <c r="HT1049" s="5"/>
      <c r="HU1049" s="4"/>
      <c r="HV1049" s="6"/>
      <c r="HW1049" s="4"/>
      <c r="HX1049" s="6"/>
      <c r="HY1049" s="5"/>
      <c r="HZ1049" s="5"/>
      <c r="IA1049" s="4"/>
      <c r="IB1049" s="6"/>
      <c r="IC1049" s="4"/>
      <c r="ID1049" s="6"/>
      <c r="IE1049" s="5"/>
      <c r="IF1049" s="5"/>
      <c r="IG1049" s="4"/>
      <c r="IH1049" s="6"/>
      <c r="II1049" s="4"/>
      <c r="IJ1049" s="6"/>
      <c r="IK1049" s="5"/>
      <c r="IL1049" s="5"/>
      <c r="IM1049" s="4"/>
      <c r="IN1049" s="6"/>
      <c r="IO1049" s="4"/>
      <c r="IP1049" s="6"/>
      <c r="IQ1049" s="5"/>
      <c r="IR1049" s="5"/>
      <c r="IS1049" s="4"/>
      <c r="IT1049" s="6"/>
      <c r="IU1049" s="4"/>
      <c r="IV1049" s="6"/>
      <c r="IW1049" s="5"/>
      <c r="IX1049" s="5"/>
      <c r="IY1049" s="4"/>
      <c r="IZ1049" s="6"/>
      <c r="JA1049" s="4"/>
      <c r="JB1049" s="6"/>
      <c r="JC1049" s="5"/>
      <c r="JD1049" s="5"/>
      <c r="JE1049" s="4"/>
      <c r="JF1049" s="6"/>
      <c r="JG1049" s="4"/>
      <c r="JH1049" s="6"/>
      <c r="JI1049" s="5"/>
      <c r="JJ1049" s="5"/>
      <c r="JK1049" s="4"/>
      <c r="JL1049" s="6"/>
      <c r="JM1049" s="4"/>
      <c r="JN1049" s="6"/>
      <c r="JO1049" s="5"/>
      <c r="JP1049" s="5"/>
      <c r="JQ1049" s="4"/>
      <c r="JR1049" s="6"/>
      <c r="JS1049" s="4"/>
      <c r="JT1049" s="6"/>
      <c r="JU1049" s="5"/>
      <c r="JV1049" s="5"/>
      <c r="JW1049" s="4"/>
      <c r="JX1049" s="6"/>
      <c r="JY1049" s="4"/>
      <c r="JZ1049" s="6"/>
      <c r="KA1049" s="5"/>
      <c r="KB1049" s="5"/>
      <c r="KC1049" s="4"/>
      <c r="KD1049" s="6"/>
      <c r="KE1049" s="4"/>
      <c r="KF1049" s="6"/>
      <c r="KG1049" s="5"/>
      <c r="KH1049" s="5"/>
      <c r="KI1049" s="4"/>
      <c r="KJ1049" s="6"/>
      <c r="KK1049" s="4"/>
      <c r="KL1049" s="6"/>
      <c r="KM1049" s="5"/>
      <c r="KN1049" s="5"/>
    </row>
    <row r="1050">
      <c r="A1050" s="3" t="s">
        <v>85</v>
      </c>
      <c r="B1050" s="3" t="s">
        <v>833</v>
      </c>
      <c r="C1050" s="3" t="s">
        <v>87</v>
      </c>
      <c r="D1050" s="3" t="s">
        <v>88</v>
      </c>
      <c r="E1050" s="3" t="s">
        <v>835</v>
      </c>
      <c r="F1050" s="3" t="s">
        <v>835</v>
      </c>
      <c r="G1050" s="3" t="s">
        <v>835</v>
      </c>
      <c r="H1050" s="3" t="s">
        <v>96</v>
      </c>
      <c r="I1050" s="3" t="s">
        <v>1308</v>
      </c>
      <c r="J1050" s="3" t="s">
        <v>1318</v>
      </c>
      <c r="K1050" s="4"/>
      <c r="L1050" s="4">
        <f>=ROUNDDOWN({0},0)</f>
      </c>
      <c r="M1050" s="4">
        <v>750</v>
      </c>
      <c r="N1050" s="5"/>
      <c r="O1050" s="4"/>
      <c r="P1050" s="4">
        <f>=ROUNDDOWN({0},0)</f>
      </c>
      <c r="Q1050" s="4"/>
      <c r="R1050" s="5"/>
      <c r="S1050" s="4"/>
      <c r="T1050" s="6"/>
      <c r="U1050" s="4"/>
      <c r="V1050" s="6"/>
      <c r="W1050" s="5"/>
      <c r="X1050" s="5"/>
      <c r="Y1050" s="4"/>
      <c r="Z1050" s="6"/>
      <c r="AA1050" s="4"/>
      <c r="AB1050" s="6"/>
      <c r="AC1050" s="5"/>
      <c r="AD1050" s="5"/>
      <c r="AE1050" s="4"/>
      <c r="AF1050" s="6"/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/>
      <c r="AR1050" s="6"/>
      <c r="AS1050" s="4"/>
      <c r="AT1050" s="6"/>
      <c r="AU1050" s="5"/>
      <c r="AV1050" s="5"/>
      <c r="AW1050" s="4"/>
      <c r="AX1050" s="6"/>
      <c r="AY1050" s="4"/>
      <c r="AZ1050" s="6"/>
      <c r="BA1050" s="5"/>
      <c r="BB1050" s="5"/>
      <c r="BC1050" s="4"/>
      <c r="BD1050" s="6"/>
      <c r="BE1050" s="4"/>
      <c r="BF1050" s="6"/>
      <c r="BG1050" s="5"/>
      <c r="BH1050" s="5"/>
      <c r="BI1050" s="4"/>
      <c r="BJ1050" s="6"/>
      <c r="BK1050" s="4"/>
      <c r="BL1050" s="6"/>
      <c r="BM1050" s="5"/>
      <c r="BN1050" s="5"/>
      <c r="BO1050" s="4"/>
      <c r="BP1050" s="6"/>
      <c r="BQ1050" s="4"/>
      <c r="BR1050" s="6"/>
      <c r="BS1050" s="5"/>
      <c r="BT1050" s="5"/>
      <c r="BU1050" s="4"/>
      <c r="BV1050" s="6"/>
      <c r="BW1050" s="4"/>
      <c r="BX1050" s="6"/>
      <c r="BY1050" s="5"/>
      <c r="BZ1050" s="5"/>
      <c r="CA1050" s="4"/>
      <c r="CB1050" s="6"/>
      <c r="CC1050" s="4"/>
      <c r="CD1050" s="6"/>
      <c r="CE1050" s="5"/>
      <c r="CF1050" s="5"/>
      <c r="CG1050" s="4"/>
      <c r="CH1050" s="6"/>
      <c r="CI1050" s="4"/>
      <c r="CJ1050" s="6"/>
      <c r="CK1050" s="5"/>
      <c r="CL1050" s="5"/>
      <c r="CM1050" s="4"/>
      <c r="CN1050" s="6"/>
      <c r="CO1050" s="4"/>
      <c r="CP1050" s="6"/>
      <c r="CQ1050" s="5"/>
      <c r="CR1050" s="5"/>
      <c r="CS1050" s="4"/>
      <c r="CT1050" s="6"/>
      <c r="CU1050" s="4"/>
      <c r="CV1050" s="6"/>
      <c r="CW1050" s="5"/>
      <c r="CX1050" s="5"/>
      <c r="CY1050" s="4"/>
      <c r="CZ1050" s="6"/>
      <c r="DA1050" s="4"/>
      <c r="DB1050" s="6"/>
      <c r="DC1050" s="5"/>
      <c r="DD1050" s="5"/>
      <c r="DE1050" s="4"/>
      <c r="DF1050" s="6"/>
      <c r="DG1050" s="4"/>
      <c r="DH1050" s="6"/>
      <c r="DI1050" s="5"/>
      <c r="DJ1050" s="5"/>
      <c r="DK1050" s="4"/>
      <c r="DL1050" s="6"/>
      <c r="DM1050" s="4"/>
      <c r="DN1050" s="6"/>
      <c r="DO1050" s="5"/>
      <c r="DP1050" s="5"/>
      <c r="DQ1050" s="4"/>
      <c r="DR1050" s="6"/>
      <c r="DS1050" s="4"/>
      <c r="DT1050" s="6"/>
      <c r="DU1050" s="5"/>
      <c r="DV1050" s="5"/>
      <c r="DW1050" s="4"/>
      <c r="DX1050" s="6"/>
      <c r="DY1050" s="4"/>
      <c r="DZ1050" s="6"/>
      <c r="EA1050" s="5"/>
      <c r="EB1050" s="5"/>
      <c r="EC1050" s="4"/>
      <c r="ED1050" s="6"/>
      <c r="EE1050" s="4"/>
      <c r="EF1050" s="6"/>
      <c r="EG1050" s="5"/>
      <c r="EH1050" s="5"/>
      <c r="EI1050" s="4"/>
      <c r="EJ1050" s="6"/>
      <c r="EK1050" s="4"/>
      <c r="EL1050" s="6"/>
      <c r="EM1050" s="5"/>
      <c r="EN1050" s="5"/>
      <c r="EO1050" s="4"/>
      <c r="EP1050" s="6"/>
      <c r="EQ1050" s="4"/>
      <c r="ER1050" s="6"/>
      <c r="ES1050" s="5"/>
      <c r="ET1050" s="5"/>
      <c r="EU1050" s="4"/>
      <c r="EV1050" s="6"/>
      <c r="EW1050" s="4"/>
      <c r="EX1050" s="6"/>
      <c r="EY1050" s="5"/>
      <c r="EZ1050" s="5"/>
      <c r="FA1050" s="4"/>
      <c r="FB1050" s="6"/>
      <c r="FC1050" s="4"/>
      <c r="FD1050" s="6"/>
      <c r="FE1050" s="5"/>
      <c r="FF1050" s="5"/>
      <c r="FG1050" s="4"/>
      <c r="FH1050" s="6"/>
      <c r="FI1050" s="4"/>
      <c r="FJ1050" s="6"/>
      <c r="FK1050" s="5"/>
      <c r="FL1050" s="5"/>
      <c r="FM1050" s="4"/>
      <c r="FN1050" s="6"/>
      <c r="FO1050" s="4"/>
      <c r="FP1050" s="6"/>
      <c r="FQ1050" s="5"/>
      <c r="FR1050" s="5"/>
      <c r="FS1050" s="4"/>
      <c r="FT1050" s="6"/>
      <c r="FU1050" s="4"/>
      <c r="FV1050" s="6"/>
      <c r="FW1050" s="5"/>
      <c r="FX1050" s="5"/>
      <c r="FY1050" s="4"/>
      <c r="FZ1050" s="6"/>
      <c r="GA1050" s="4"/>
      <c r="GB1050" s="6"/>
      <c r="GC1050" s="5"/>
      <c r="GD1050" s="5"/>
      <c r="GE1050" s="4"/>
      <c r="GF1050" s="6"/>
      <c r="GG1050" s="4"/>
      <c r="GH1050" s="6"/>
      <c r="GI1050" s="5"/>
      <c r="GJ1050" s="5"/>
      <c r="GK1050" s="4"/>
      <c r="GL1050" s="6"/>
      <c r="GM1050" s="4"/>
      <c r="GN1050" s="6"/>
      <c r="GO1050" s="5"/>
      <c r="GP1050" s="5"/>
      <c r="GQ1050" s="4"/>
      <c r="GR1050" s="6"/>
      <c r="GS1050" s="4"/>
      <c r="GT1050" s="6"/>
      <c r="GU1050" s="5"/>
      <c r="GV1050" s="5"/>
      <c r="GW1050" s="4"/>
      <c r="GX1050" s="6"/>
      <c r="GY1050" s="4"/>
      <c r="GZ1050" s="6"/>
      <c r="HA1050" s="5"/>
      <c r="HB1050" s="5"/>
      <c r="HC1050" s="4"/>
      <c r="HD1050" s="6"/>
      <c r="HE1050" s="4"/>
      <c r="HF1050" s="6"/>
      <c r="HG1050" s="5"/>
      <c r="HH1050" s="5"/>
      <c r="HI1050" s="4"/>
      <c r="HJ1050" s="6"/>
      <c r="HK1050" s="4"/>
      <c r="HL1050" s="6"/>
      <c r="HM1050" s="5"/>
      <c r="HN1050" s="5"/>
      <c r="HO1050" s="4"/>
      <c r="HP1050" s="6"/>
      <c r="HQ1050" s="4"/>
      <c r="HR1050" s="6"/>
      <c r="HS1050" s="5"/>
      <c r="HT1050" s="5"/>
      <c r="HU1050" s="4"/>
      <c r="HV1050" s="6"/>
      <c r="HW1050" s="4"/>
      <c r="HX1050" s="6"/>
      <c r="HY1050" s="5"/>
      <c r="HZ1050" s="5"/>
      <c r="IA1050" s="4"/>
      <c r="IB1050" s="6"/>
      <c r="IC1050" s="4"/>
      <c r="ID1050" s="6"/>
      <c r="IE1050" s="5"/>
      <c r="IF1050" s="5"/>
      <c r="IG1050" s="4"/>
      <c r="IH1050" s="6"/>
      <c r="II1050" s="4"/>
      <c r="IJ1050" s="6"/>
      <c r="IK1050" s="5"/>
      <c r="IL1050" s="5"/>
      <c r="IM1050" s="4"/>
      <c r="IN1050" s="6"/>
      <c r="IO1050" s="4"/>
      <c r="IP1050" s="6"/>
      <c r="IQ1050" s="5"/>
      <c r="IR1050" s="5"/>
      <c r="IS1050" s="4"/>
      <c r="IT1050" s="6"/>
      <c r="IU1050" s="4"/>
      <c r="IV1050" s="6"/>
      <c r="IW1050" s="5"/>
      <c r="IX1050" s="5"/>
      <c r="IY1050" s="4"/>
      <c r="IZ1050" s="6"/>
      <c r="JA1050" s="4"/>
      <c r="JB1050" s="6"/>
      <c r="JC1050" s="5"/>
      <c r="JD1050" s="5"/>
      <c r="JE1050" s="4"/>
      <c r="JF1050" s="6"/>
      <c r="JG1050" s="4"/>
      <c r="JH1050" s="6"/>
      <c r="JI1050" s="5"/>
      <c r="JJ1050" s="5"/>
      <c r="JK1050" s="4"/>
      <c r="JL1050" s="6"/>
      <c r="JM1050" s="4"/>
      <c r="JN1050" s="6"/>
      <c r="JO1050" s="5"/>
      <c r="JP1050" s="5"/>
      <c r="JQ1050" s="4"/>
      <c r="JR1050" s="6"/>
      <c r="JS1050" s="4"/>
      <c r="JT1050" s="6"/>
      <c r="JU1050" s="5"/>
      <c r="JV1050" s="5"/>
      <c r="JW1050" s="4"/>
      <c r="JX1050" s="6"/>
      <c r="JY1050" s="4"/>
      <c r="JZ1050" s="6"/>
      <c r="KA1050" s="5"/>
      <c r="KB1050" s="5"/>
      <c r="KC1050" s="4"/>
      <c r="KD1050" s="6"/>
      <c r="KE1050" s="4"/>
      <c r="KF1050" s="6"/>
      <c r="KG1050" s="5"/>
      <c r="KH1050" s="5"/>
      <c r="KI1050" s="4"/>
      <c r="KJ1050" s="6"/>
      <c r="KK1050" s="4"/>
      <c r="KL1050" s="6"/>
      <c r="KM1050" s="5"/>
      <c r="KN1050" s="5"/>
    </row>
    <row r="1051">
      <c r="A1051" s="3" t="s">
        <v>85</v>
      </c>
      <c r="B1051" s="3" t="s">
        <v>833</v>
      </c>
      <c r="C1051" s="3" t="s">
        <v>87</v>
      </c>
      <c r="D1051" s="3" t="s">
        <v>88</v>
      </c>
      <c r="E1051" s="3" t="s">
        <v>836</v>
      </c>
      <c r="F1051" s="3" t="s">
        <v>836</v>
      </c>
      <c r="G1051" s="3" t="s">
        <v>836</v>
      </c>
      <c r="H1051" s="3" t="s">
        <v>104</v>
      </c>
      <c r="I1051" s="3" t="s">
        <v>1327</v>
      </c>
      <c r="J1051" s="3" t="s">
        <v>1433</v>
      </c>
      <c r="K1051" s="4">
        <v>240</v>
      </c>
      <c r="L1051" s="4">
        <f>=ROUNDDOWN(26.6666666666667,0)</f>
      </c>
      <c r="M1051" s="4"/>
      <c r="N1051" s="5"/>
      <c r="O1051" s="4"/>
      <c r="P1051" s="4">
        <f>=ROUNDDOWN({0},0)</f>
      </c>
      <c r="Q1051" s="4"/>
      <c r="R1051" s="5"/>
      <c r="S1051" s="4">
        <v>7</v>
      </c>
      <c r="T1051" s="6">
        <v>1170.08</v>
      </c>
      <c r="U1051" s="4"/>
      <c r="V1051" s="6"/>
      <c r="W1051" s="5"/>
      <c r="X1051" s="5"/>
      <c r="Y1051" s="4">
        <v>1</v>
      </c>
      <c r="Z1051" s="6">
        <v>231.65</v>
      </c>
      <c r="AA1051" s="4"/>
      <c r="AB1051" s="6"/>
      <c r="AC1051" s="5"/>
      <c r="AD1051" s="5"/>
      <c r="AE1051" s="4">
        <v>4</v>
      </c>
      <c r="AF1051" s="6">
        <v>471.86</v>
      </c>
      <c r="AG1051" s="4"/>
      <c r="AH1051" s="6"/>
      <c r="AI1051" s="5"/>
      <c r="AJ1051" s="5"/>
      <c r="AK1051" s="4">
        <v>1</v>
      </c>
      <c r="AL1051" s="6">
        <v>231.65</v>
      </c>
      <c r="AM1051" s="4"/>
      <c r="AN1051" s="6"/>
      <c r="AO1051" s="5"/>
      <c r="AP1051" s="5"/>
      <c r="AQ1051" s="4"/>
      <c r="AR1051" s="6"/>
      <c r="AS1051" s="4"/>
      <c r="AT1051" s="6"/>
      <c r="AU1051" s="5"/>
      <c r="AV1051" s="5"/>
      <c r="AW1051" s="4"/>
      <c r="AX1051" s="6"/>
      <c r="AY1051" s="4"/>
      <c r="AZ1051" s="6"/>
      <c r="BA1051" s="5"/>
      <c r="BB1051" s="5"/>
      <c r="BC1051" s="4"/>
      <c r="BD1051" s="6"/>
      <c r="BE1051" s="4"/>
      <c r="BF1051" s="6"/>
      <c r="BG1051" s="5"/>
      <c r="BH1051" s="5"/>
      <c r="BI1051" s="4">
        <v>1</v>
      </c>
      <c r="BJ1051" s="6">
        <v>234.92</v>
      </c>
      <c r="BK1051" s="4"/>
      <c r="BL1051" s="6"/>
      <c r="BM1051" s="5"/>
      <c r="BN1051" s="5"/>
      <c r="BO1051" s="4"/>
      <c r="BP1051" s="6"/>
      <c r="BQ1051" s="4"/>
      <c r="BR1051" s="6"/>
      <c r="BS1051" s="5"/>
      <c r="BT1051" s="5"/>
      <c r="BU1051" s="4"/>
      <c r="BV1051" s="6"/>
      <c r="BW1051" s="4"/>
      <c r="BX1051" s="6"/>
      <c r="BY1051" s="5"/>
      <c r="BZ1051" s="5"/>
      <c r="CA1051" s="4"/>
      <c r="CB1051" s="6"/>
      <c r="CC1051" s="4"/>
      <c r="CD1051" s="6"/>
      <c r="CE1051" s="5"/>
      <c r="CF1051" s="5"/>
      <c r="CG1051" s="4"/>
      <c r="CH1051" s="6"/>
      <c r="CI1051" s="4"/>
      <c r="CJ1051" s="6"/>
      <c r="CK1051" s="5"/>
      <c r="CL1051" s="5"/>
      <c r="CM1051" s="4"/>
      <c r="CN1051" s="6"/>
      <c r="CO1051" s="4"/>
      <c r="CP1051" s="6"/>
      <c r="CQ1051" s="5"/>
      <c r="CR1051" s="5"/>
      <c r="CS1051" s="4"/>
      <c r="CT1051" s="6"/>
      <c r="CU1051" s="4"/>
      <c r="CV1051" s="6"/>
      <c r="CW1051" s="5"/>
      <c r="CX1051" s="5"/>
      <c r="CY1051" s="4"/>
      <c r="CZ1051" s="6"/>
      <c r="DA1051" s="4"/>
      <c r="DB1051" s="6"/>
      <c r="DC1051" s="5"/>
      <c r="DD1051" s="5"/>
      <c r="DE1051" s="4"/>
      <c r="DF1051" s="6"/>
      <c r="DG1051" s="4"/>
      <c r="DH1051" s="6"/>
      <c r="DI1051" s="5"/>
      <c r="DJ1051" s="5"/>
      <c r="DK1051" s="4"/>
      <c r="DL1051" s="6"/>
      <c r="DM1051" s="4"/>
      <c r="DN1051" s="6"/>
      <c r="DO1051" s="5"/>
      <c r="DP1051" s="5"/>
      <c r="DQ1051" s="4"/>
      <c r="DR1051" s="6"/>
      <c r="DS1051" s="4"/>
      <c r="DT1051" s="6"/>
      <c r="DU1051" s="5"/>
      <c r="DV1051" s="5"/>
      <c r="DW1051" s="4"/>
      <c r="DX1051" s="6"/>
      <c r="DY1051" s="4"/>
      <c r="DZ1051" s="6"/>
      <c r="EA1051" s="5"/>
      <c r="EB1051" s="5"/>
      <c r="EC1051" s="4"/>
      <c r="ED1051" s="6"/>
      <c r="EE1051" s="4"/>
      <c r="EF1051" s="6"/>
      <c r="EG1051" s="5"/>
      <c r="EH1051" s="5"/>
      <c r="EI1051" s="4"/>
      <c r="EJ1051" s="6"/>
      <c r="EK1051" s="4"/>
      <c r="EL1051" s="6"/>
      <c r="EM1051" s="5"/>
      <c r="EN1051" s="5"/>
      <c r="EO1051" s="4"/>
      <c r="EP1051" s="6"/>
      <c r="EQ1051" s="4"/>
      <c r="ER1051" s="6"/>
      <c r="ES1051" s="5"/>
      <c r="ET1051" s="5"/>
      <c r="EU1051" s="4"/>
      <c r="EV1051" s="6"/>
      <c r="EW1051" s="4"/>
      <c r="EX1051" s="6"/>
      <c r="EY1051" s="5"/>
      <c r="EZ1051" s="5"/>
      <c r="FA1051" s="4"/>
      <c r="FB1051" s="6"/>
      <c r="FC1051" s="4"/>
      <c r="FD1051" s="6"/>
      <c r="FE1051" s="5"/>
      <c r="FF1051" s="5"/>
      <c r="FG1051" s="4"/>
      <c r="FH1051" s="6"/>
      <c r="FI1051" s="4"/>
      <c r="FJ1051" s="6"/>
      <c r="FK1051" s="5"/>
      <c r="FL1051" s="5"/>
      <c r="FM1051" s="4"/>
      <c r="FN1051" s="6"/>
      <c r="FO1051" s="4"/>
      <c r="FP1051" s="6"/>
      <c r="FQ1051" s="5"/>
      <c r="FR1051" s="5"/>
      <c r="FS1051" s="4"/>
      <c r="FT1051" s="6"/>
      <c r="FU1051" s="4"/>
      <c r="FV1051" s="6"/>
      <c r="FW1051" s="5"/>
      <c r="FX1051" s="5"/>
      <c r="FY1051" s="4"/>
      <c r="FZ1051" s="6"/>
      <c r="GA1051" s="4"/>
      <c r="GB1051" s="6"/>
      <c r="GC1051" s="5"/>
      <c r="GD1051" s="5"/>
      <c r="GE1051" s="4"/>
      <c r="GF1051" s="6"/>
      <c r="GG1051" s="4"/>
      <c r="GH1051" s="6"/>
      <c r="GI1051" s="5"/>
      <c r="GJ1051" s="5"/>
      <c r="GK1051" s="4"/>
      <c r="GL1051" s="6"/>
      <c r="GM1051" s="4"/>
      <c r="GN1051" s="6"/>
      <c r="GO1051" s="5"/>
      <c r="GP1051" s="5"/>
      <c r="GQ1051" s="4"/>
      <c r="GR1051" s="6"/>
      <c r="GS1051" s="4"/>
      <c r="GT1051" s="6"/>
      <c r="GU1051" s="5"/>
      <c r="GV1051" s="5"/>
      <c r="GW1051" s="4"/>
      <c r="GX1051" s="6"/>
      <c r="GY1051" s="4"/>
      <c r="GZ1051" s="6"/>
      <c r="HA1051" s="5"/>
      <c r="HB1051" s="5"/>
      <c r="HC1051" s="4"/>
      <c r="HD1051" s="6"/>
      <c r="HE1051" s="4"/>
      <c r="HF1051" s="6"/>
      <c r="HG1051" s="5"/>
      <c r="HH1051" s="5"/>
      <c r="HI1051" s="4"/>
      <c r="HJ1051" s="6"/>
      <c r="HK1051" s="4"/>
      <c r="HL1051" s="6"/>
      <c r="HM1051" s="5"/>
      <c r="HN1051" s="5"/>
      <c r="HO1051" s="4"/>
      <c r="HP1051" s="6"/>
      <c r="HQ1051" s="4"/>
      <c r="HR1051" s="6"/>
      <c r="HS1051" s="5"/>
      <c r="HT1051" s="5"/>
      <c r="HU1051" s="4"/>
      <c r="HV1051" s="6"/>
      <c r="HW1051" s="4"/>
      <c r="HX1051" s="6"/>
      <c r="HY1051" s="5"/>
      <c r="HZ1051" s="5"/>
      <c r="IA1051" s="4"/>
      <c r="IB1051" s="6"/>
      <c r="IC1051" s="4"/>
      <c r="ID1051" s="6"/>
      <c r="IE1051" s="5"/>
      <c r="IF1051" s="5"/>
      <c r="IG1051" s="4"/>
      <c r="IH1051" s="6"/>
      <c r="II1051" s="4"/>
      <c r="IJ1051" s="6"/>
      <c r="IK1051" s="5"/>
      <c r="IL1051" s="5"/>
      <c r="IM1051" s="4"/>
      <c r="IN1051" s="6"/>
      <c r="IO1051" s="4"/>
      <c r="IP1051" s="6"/>
      <c r="IQ1051" s="5"/>
      <c r="IR1051" s="5"/>
      <c r="IS1051" s="4"/>
      <c r="IT1051" s="6"/>
      <c r="IU1051" s="4"/>
      <c r="IV1051" s="6"/>
      <c r="IW1051" s="5"/>
      <c r="IX1051" s="5"/>
      <c r="IY1051" s="4"/>
      <c r="IZ1051" s="6"/>
      <c r="JA1051" s="4"/>
      <c r="JB1051" s="6"/>
      <c r="JC1051" s="5"/>
      <c r="JD1051" s="5"/>
      <c r="JE1051" s="4"/>
      <c r="JF1051" s="6"/>
      <c r="JG1051" s="4"/>
      <c r="JH1051" s="6"/>
      <c r="JI1051" s="5"/>
      <c r="JJ1051" s="5"/>
      <c r="JK1051" s="4"/>
      <c r="JL1051" s="6"/>
      <c r="JM1051" s="4"/>
      <c r="JN1051" s="6"/>
      <c r="JO1051" s="5"/>
      <c r="JP1051" s="5"/>
      <c r="JQ1051" s="4"/>
      <c r="JR1051" s="6"/>
      <c r="JS1051" s="4"/>
      <c r="JT1051" s="6"/>
      <c r="JU1051" s="5"/>
      <c r="JV1051" s="5"/>
      <c r="JW1051" s="4"/>
      <c r="JX1051" s="6"/>
      <c r="JY1051" s="4"/>
      <c r="JZ1051" s="6"/>
      <c r="KA1051" s="5"/>
      <c r="KB1051" s="5"/>
      <c r="KC1051" s="4"/>
      <c r="KD1051" s="6"/>
      <c r="KE1051" s="4"/>
      <c r="KF1051" s="6"/>
      <c r="KG1051" s="5"/>
      <c r="KH1051" s="5"/>
      <c r="KI1051" s="4"/>
      <c r="KJ1051" s="6"/>
      <c r="KK1051" s="4"/>
      <c r="KL1051" s="6"/>
      <c r="KM1051" s="5"/>
      <c r="KN1051" s="5"/>
    </row>
    <row r="1052">
      <c r="A1052" s="3" t="s">
        <v>85</v>
      </c>
      <c r="B1052" s="3" t="s">
        <v>833</v>
      </c>
      <c r="C1052" s="3" t="s">
        <v>87</v>
      </c>
      <c r="D1052" s="3" t="s">
        <v>88</v>
      </c>
      <c r="E1052" s="3" t="s">
        <v>592</v>
      </c>
      <c r="F1052" s="3" t="s">
        <v>592</v>
      </c>
      <c r="G1052" s="3" t="s">
        <v>592</v>
      </c>
      <c r="H1052" s="3" t="s">
        <v>104</v>
      </c>
      <c r="I1052" s="3" t="s">
        <v>1351</v>
      </c>
      <c r="J1052" s="3" t="s">
        <v>1433</v>
      </c>
      <c r="K1052" s="4">
        <v>293</v>
      </c>
      <c r="L1052" s="4">
        <f>=ROUNDDOWN(48.8333333333333,0)</f>
      </c>
      <c r="M1052" s="4"/>
      <c r="N1052" s="5"/>
      <c r="O1052" s="4"/>
      <c r="P1052" s="4">
        <f>=ROUNDDOWN({0},0)</f>
      </c>
      <c r="Q1052" s="4"/>
      <c r="R1052" s="5"/>
      <c r="S1052" s="4">
        <v>4</v>
      </c>
      <c r="T1052" s="6">
        <v>936.41</v>
      </c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/>
      <c r="AF1052" s="6"/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/>
      <c r="AR1052" s="6"/>
      <c r="AS1052" s="4"/>
      <c r="AT1052" s="6"/>
      <c r="AU1052" s="5"/>
      <c r="AV1052" s="5"/>
      <c r="AW1052" s="4"/>
      <c r="AX1052" s="6"/>
      <c r="AY1052" s="4"/>
      <c r="AZ1052" s="6"/>
      <c r="BA1052" s="5"/>
      <c r="BB1052" s="5"/>
      <c r="BC1052" s="4"/>
      <c r="BD1052" s="6"/>
      <c r="BE1052" s="4"/>
      <c r="BF1052" s="6"/>
      <c r="BG1052" s="5"/>
      <c r="BH1052" s="5"/>
      <c r="BI1052" s="4">
        <v>2</v>
      </c>
      <c r="BJ1052" s="6">
        <v>469.84</v>
      </c>
      <c r="BK1052" s="4"/>
      <c r="BL1052" s="6"/>
      <c r="BM1052" s="5"/>
      <c r="BN1052" s="5"/>
      <c r="BO1052" s="4"/>
      <c r="BP1052" s="6"/>
      <c r="BQ1052" s="4"/>
      <c r="BR1052" s="6"/>
      <c r="BS1052" s="5"/>
      <c r="BT1052" s="5"/>
      <c r="BU1052" s="4">
        <v>1</v>
      </c>
      <c r="BV1052" s="6">
        <v>234.92</v>
      </c>
      <c r="BW1052" s="4"/>
      <c r="BX1052" s="6"/>
      <c r="BY1052" s="5"/>
      <c r="BZ1052" s="5"/>
      <c r="CA1052" s="4"/>
      <c r="CB1052" s="6"/>
      <c r="CC1052" s="4"/>
      <c r="CD1052" s="6"/>
      <c r="CE1052" s="5"/>
      <c r="CF1052" s="5"/>
      <c r="CG1052" s="4"/>
      <c r="CH1052" s="6"/>
      <c r="CI1052" s="4"/>
      <c r="CJ1052" s="6"/>
      <c r="CK1052" s="5"/>
      <c r="CL1052" s="5"/>
      <c r="CM1052" s="4"/>
      <c r="CN1052" s="6"/>
      <c r="CO1052" s="4"/>
      <c r="CP1052" s="6"/>
      <c r="CQ1052" s="5"/>
      <c r="CR1052" s="5"/>
      <c r="CS1052" s="4"/>
      <c r="CT1052" s="6"/>
      <c r="CU1052" s="4"/>
      <c r="CV1052" s="6"/>
      <c r="CW1052" s="5"/>
      <c r="CX1052" s="5"/>
      <c r="CY1052" s="4"/>
      <c r="CZ1052" s="6"/>
      <c r="DA1052" s="4"/>
      <c r="DB1052" s="6"/>
      <c r="DC1052" s="5"/>
      <c r="DD1052" s="5"/>
      <c r="DE1052" s="4"/>
      <c r="DF1052" s="6"/>
      <c r="DG1052" s="4"/>
      <c r="DH1052" s="6"/>
      <c r="DI1052" s="5"/>
      <c r="DJ1052" s="5"/>
      <c r="DK1052" s="4"/>
      <c r="DL1052" s="6"/>
      <c r="DM1052" s="4"/>
      <c r="DN1052" s="6"/>
      <c r="DO1052" s="5"/>
      <c r="DP1052" s="5"/>
      <c r="DQ1052" s="4"/>
      <c r="DR1052" s="6"/>
      <c r="DS1052" s="4"/>
      <c r="DT1052" s="6"/>
      <c r="DU1052" s="5"/>
      <c r="DV1052" s="5"/>
      <c r="DW1052" s="4"/>
      <c r="DX1052" s="6"/>
      <c r="DY1052" s="4"/>
      <c r="DZ1052" s="6"/>
      <c r="EA1052" s="5"/>
      <c r="EB1052" s="5"/>
      <c r="EC1052" s="4"/>
      <c r="ED1052" s="6"/>
      <c r="EE1052" s="4"/>
      <c r="EF1052" s="6"/>
      <c r="EG1052" s="5"/>
      <c r="EH1052" s="5"/>
      <c r="EI1052" s="4"/>
      <c r="EJ1052" s="6"/>
      <c r="EK1052" s="4"/>
      <c r="EL1052" s="6"/>
      <c r="EM1052" s="5"/>
      <c r="EN1052" s="5"/>
      <c r="EO1052" s="4"/>
      <c r="EP1052" s="6"/>
      <c r="EQ1052" s="4"/>
      <c r="ER1052" s="6"/>
      <c r="ES1052" s="5"/>
      <c r="ET1052" s="5"/>
      <c r="EU1052" s="4"/>
      <c r="EV1052" s="6"/>
      <c r="EW1052" s="4"/>
      <c r="EX1052" s="6"/>
      <c r="EY1052" s="5"/>
      <c r="EZ1052" s="5"/>
      <c r="FA1052" s="4"/>
      <c r="FB1052" s="6"/>
      <c r="FC1052" s="4"/>
      <c r="FD1052" s="6"/>
      <c r="FE1052" s="5"/>
      <c r="FF1052" s="5"/>
      <c r="FG1052" s="4"/>
      <c r="FH1052" s="6"/>
      <c r="FI1052" s="4"/>
      <c r="FJ1052" s="6"/>
      <c r="FK1052" s="5"/>
      <c r="FL1052" s="5"/>
      <c r="FM1052" s="4"/>
      <c r="FN1052" s="6"/>
      <c r="FO1052" s="4"/>
      <c r="FP1052" s="6"/>
      <c r="FQ1052" s="5"/>
      <c r="FR1052" s="5"/>
      <c r="FS1052" s="4">
        <v>1</v>
      </c>
      <c r="FT1052" s="6">
        <v>231.65</v>
      </c>
      <c r="FU1052" s="4"/>
      <c r="FV1052" s="6"/>
      <c r="FW1052" s="5"/>
      <c r="FX1052" s="5"/>
      <c r="FY1052" s="4"/>
      <c r="FZ1052" s="6"/>
      <c r="GA1052" s="4"/>
      <c r="GB1052" s="6"/>
      <c r="GC1052" s="5"/>
      <c r="GD1052" s="5"/>
      <c r="GE1052" s="4"/>
      <c r="GF1052" s="6"/>
      <c r="GG1052" s="4"/>
      <c r="GH1052" s="6"/>
      <c r="GI1052" s="5"/>
      <c r="GJ1052" s="5"/>
      <c r="GK1052" s="4"/>
      <c r="GL1052" s="6"/>
      <c r="GM1052" s="4"/>
      <c r="GN1052" s="6"/>
      <c r="GO1052" s="5"/>
      <c r="GP1052" s="5"/>
      <c r="GQ1052" s="4"/>
      <c r="GR1052" s="6"/>
      <c r="GS1052" s="4"/>
      <c r="GT1052" s="6"/>
      <c r="GU1052" s="5"/>
      <c r="GV1052" s="5"/>
      <c r="GW1052" s="4"/>
      <c r="GX1052" s="6"/>
      <c r="GY1052" s="4"/>
      <c r="GZ1052" s="6"/>
      <c r="HA1052" s="5"/>
      <c r="HB1052" s="5"/>
      <c r="HC1052" s="4"/>
      <c r="HD1052" s="6"/>
      <c r="HE1052" s="4"/>
      <c r="HF1052" s="6"/>
      <c r="HG1052" s="5"/>
      <c r="HH1052" s="5"/>
      <c r="HI1052" s="4"/>
      <c r="HJ1052" s="6"/>
      <c r="HK1052" s="4"/>
      <c r="HL1052" s="6"/>
      <c r="HM1052" s="5"/>
      <c r="HN1052" s="5"/>
      <c r="HO1052" s="4"/>
      <c r="HP1052" s="6"/>
      <c r="HQ1052" s="4"/>
      <c r="HR1052" s="6"/>
      <c r="HS1052" s="5"/>
      <c r="HT1052" s="5"/>
      <c r="HU1052" s="4"/>
      <c r="HV1052" s="6"/>
      <c r="HW1052" s="4"/>
      <c r="HX1052" s="6"/>
      <c r="HY1052" s="5"/>
      <c r="HZ1052" s="5"/>
      <c r="IA1052" s="4"/>
      <c r="IB1052" s="6"/>
      <c r="IC1052" s="4"/>
      <c r="ID1052" s="6"/>
      <c r="IE1052" s="5"/>
      <c r="IF1052" s="5"/>
      <c r="IG1052" s="4"/>
      <c r="IH1052" s="6"/>
      <c r="II1052" s="4"/>
      <c r="IJ1052" s="6"/>
      <c r="IK1052" s="5"/>
      <c r="IL1052" s="5"/>
      <c r="IM1052" s="4"/>
      <c r="IN1052" s="6"/>
      <c r="IO1052" s="4"/>
      <c r="IP1052" s="6"/>
      <c r="IQ1052" s="5"/>
      <c r="IR1052" s="5"/>
      <c r="IS1052" s="4"/>
      <c r="IT1052" s="6"/>
      <c r="IU1052" s="4"/>
      <c r="IV1052" s="6"/>
      <c r="IW1052" s="5"/>
      <c r="IX1052" s="5"/>
      <c r="IY1052" s="4"/>
      <c r="IZ1052" s="6"/>
      <c r="JA1052" s="4"/>
      <c r="JB1052" s="6"/>
      <c r="JC1052" s="5"/>
      <c r="JD1052" s="5"/>
      <c r="JE1052" s="4"/>
      <c r="JF1052" s="6"/>
      <c r="JG1052" s="4"/>
      <c r="JH1052" s="6"/>
      <c r="JI1052" s="5"/>
      <c r="JJ1052" s="5"/>
      <c r="JK1052" s="4"/>
      <c r="JL1052" s="6"/>
      <c r="JM1052" s="4"/>
      <c r="JN1052" s="6"/>
      <c r="JO1052" s="5"/>
      <c r="JP1052" s="5"/>
      <c r="JQ1052" s="4"/>
      <c r="JR1052" s="6"/>
      <c r="JS1052" s="4"/>
      <c r="JT1052" s="6"/>
      <c r="JU1052" s="5"/>
      <c r="JV1052" s="5"/>
      <c r="JW1052" s="4"/>
      <c r="JX1052" s="6"/>
      <c r="JY1052" s="4"/>
      <c r="JZ1052" s="6"/>
      <c r="KA1052" s="5"/>
      <c r="KB1052" s="5"/>
      <c r="KC1052" s="4"/>
      <c r="KD1052" s="6"/>
      <c r="KE1052" s="4"/>
      <c r="KF1052" s="6"/>
      <c r="KG1052" s="5"/>
      <c r="KH1052" s="5"/>
      <c r="KI1052" s="4"/>
      <c r="KJ1052" s="6"/>
      <c r="KK1052" s="4"/>
      <c r="KL1052" s="6"/>
      <c r="KM1052" s="5"/>
      <c r="KN1052" s="5"/>
    </row>
    <row r="1053">
      <c r="A1053" s="3" t="s">
        <v>85</v>
      </c>
      <c r="B1053" s="3" t="s">
        <v>833</v>
      </c>
      <c r="C1053" s="3" t="s">
        <v>449</v>
      </c>
      <c r="D1053" s="3" t="s">
        <v>519</v>
      </c>
      <c r="E1053" s="3" t="s">
        <v>837</v>
      </c>
      <c r="F1053" s="3" t="s">
        <v>837</v>
      </c>
      <c r="G1053" s="3" t="s">
        <v>837</v>
      </c>
      <c r="H1053" s="3" t="s">
        <v>104</v>
      </c>
      <c r="I1053" s="3" t="s">
        <v>1469</v>
      </c>
      <c r="J1053" s="3" t="s">
        <v>1433</v>
      </c>
      <c r="K1053" s="4">
        <v>200</v>
      </c>
      <c r="L1053" s="4">
        <f>=ROUNDDOWN(71.4285714285714,0)</f>
      </c>
      <c r="M1053" s="4"/>
      <c r="N1053" s="5"/>
      <c r="O1053" s="4"/>
      <c r="P1053" s="4">
        <f>=ROUNDDOWN({0},0)</f>
      </c>
      <c r="Q1053" s="4"/>
      <c r="R1053" s="5"/>
      <c r="S1053" s="4">
        <v>6</v>
      </c>
      <c r="T1053" s="6">
        <v>553.75</v>
      </c>
      <c r="U1053" s="4"/>
      <c r="V1053" s="6"/>
      <c r="W1053" s="5"/>
      <c r="X1053" s="5"/>
      <c r="Y1053" s="4"/>
      <c r="Z1053" s="6"/>
      <c r="AA1053" s="4"/>
      <c r="AB1053" s="6"/>
      <c r="AC1053" s="5"/>
      <c r="AD1053" s="5"/>
      <c r="AE1053" s="4">
        <v>3</v>
      </c>
      <c r="AF1053" s="6">
        <v>225.21</v>
      </c>
      <c r="AG1053" s="4"/>
      <c r="AH1053" s="6"/>
      <c r="AI1053" s="5"/>
      <c r="AJ1053" s="5"/>
      <c r="AK1053" s="4">
        <v>1</v>
      </c>
      <c r="AL1053" s="6">
        <v>115.83</v>
      </c>
      <c r="AM1053" s="4"/>
      <c r="AN1053" s="6"/>
      <c r="AO1053" s="5"/>
      <c r="AP1053" s="5"/>
      <c r="AQ1053" s="4">
        <v>1</v>
      </c>
      <c r="AR1053" s="6">
        <v>100.1</v>
      </c>
      <c r="AS1053" s="4"/>
      <c r="AT1053" s="6"/>
      <c r="AU1053" s="5"/>
      <c r="AV1053" s="5"/>
      <c r="AW1053" s="4">
        <v>1</v>
      </c>
      <c r="AX1053" s="6">
        <v>112.61</v>
      </c>
      <c r="AY1053" s="4"/>
      <c r="AZ1053" s="6"/>
      <c r="BA1053" s="5"/>
      <c r="BB1053" s="5"/>
      <c r="BC1053" s="4"/>
      <c r="BD1053" s="6"/>
      <c r="BE1053" s="4"/>
      <c r="BF1053" s="6"/>
      <c r="BG1053" s="5"/>
      <c r="BH1053" s="5"/>
      <c r="BI1053" s="4"/>
      <c r="BJ1053" s="6"/>
      <c r="BK1053" s="4"/>
      <c r="BL1053" s="6"/>
      <c r="BM1053" s="5"/>
      <c r="BN1053" s="5"/>
      <c r="BO1053" s="4"/>
      <c r="BP1053" s="6"/>
      <c r="BQ1053" s="4"/>
      <c r="BR1053" s="6"/>
      <c r="BS1053" s="5"/>
      <c r="BT1053" s="5"/>
      <c r="BU1053" s="4"/>
      <c r="BV1053" s="6"/>
      <c r="BW1053" s="4"/>
      <c r="BX1053" s="6"/>
      <c r="BY1053" s="5"/>
      <c r="BZ1053" s="5"/>
      <c r="CA1053" s="4"/>
      <c r="CB1053" s="6"/>
      <c r="CC1053" s="4"/>
      <c r="CD1053" s="6"/>
      <c r="CE1053" s="5"/>
      <c r="CF1053" s="5"/>
      <c r="CG1053" s="4"/>
      <c r="CH1053" s="6"/>
      <c r="CI1053" s="4"/>
      <c r="CJ1053" s="6"/>
      <c r="CK1053" s="5"/>
      <c r="CL1053" s="5"/>
      <c r="CM1053" s="4"/>
      <c r="CN1053" s="6"/>
      <c r="CO1053" s="4"/>
      <c r="CP1053" s="6"/>
      <c r="CQ1053" s="5"/>
      <c r="CR1053" s="5"/>
      <c r="CS1053" s="4"/>
      <c r="CT1053" s="6"/>
      <c r="CU1053" s="4"/>
      <c r="CV1053" s="6"/>
      <c r="CW1053" s="5"/>
      <c r="CX1053" s="5"/>
      <c r="CY1053" s="4"/>
      <c r="CZ1053" s="6"/>
      <c r="DA1053" s="4"/>
      <c r="DB1053" s="6"/>
      <c r="DC1053" s="5"/>
      <c r="DD1053" s="5"/>
      <c r="DE1053" s="4"/>
      <c r="DF1053" s="6"/>
      <c r="DG1053" s="4"/>
      <c r="DH1053" s="6"/>
      <c r="DI1053" s="5"/>
      <c r="DJ1053" s="5"/>
      <c r="DK1053" s="4"/>
      <c r="DL1053" s="6"/>
      <c r="DM1053" s="4"/>
      <c r="DN1053" s="6"/>
      <c r="DO1053" s="5"/>
      <c r="DP1053" s="5"/>
      <c r="DQ1053" s="4"/>
      <c r="DR1053" s="6"/>
      <c r="DS1053" s="4"/>
      <c r="DT1053" s="6"/>
      <c r="DU1053" s="5"/>
      <c r="DV1053" s="5"/>
      <c r="DW1053" s="4"/>
      <c r="DX1053" s="6"/>
      <c r="DY1053" s="4"/>
      <c r="DZ1053" s="6"/>
      <c r="EA1053" s="5"/>
      <c r="EB1053" s="5"/>
      <c r="EC1053" s="4"/>
      <c r="ED1053" s="6"/>
      <c r="EE1053" s="4"/>
      <c r="EF1053" s="6"/>
      <c r="EG1053" s="5"/>
      <c r="EH1053" s="5"/>
      <c r="EI1053" s="4"/>
      <c r="EJ1053" s="6"/>
      <c r="EK1053" s="4"/>
      <c r="EL1053" s="6"/>
      <c r="EM1053" s="5"/>
      <c r="EN1053" s="5"/>
      <c r="EO1053" s="4"/>
      <c r="EP1053" s="6"/>
      <c r="EQ1053" s="4"/>
      <c r="ER1053" s="6"/>
      <c r="ES1053" s="5"/>
      <c r="ET1053" s="5"/>
      <c r="EU1053" s="4"/>
      <c r="EV1053" s="6"/>
      <c r="EW1053" s="4"/>
      <c r="EX1053" s="6"/>
      <c r="EY1053" s="5"/>
      <c r="EZ1053" s="5"/>
      <c r="FA1053" s="4"/>
      <c r="FB1053" s="6"/>
      <c r="FC1053" s="4"/>
      <c r="FD1053" s="6"/>
      <c r="FE1053" s="5"/>
      <c r="FF1053" s="5"/>
      <c r="FG1053" s="4"/>
      <c r="FH1053" s="6"/>
      <c r="FI1053" s="4"/>
      <c r="FJ1053" s="6"/>
      <c r="FK1053" s="5"/>
      <c r="FL1053" s="5"/>
      <c r="FM1053" s="4"/>
      <c r="FN1053" s="6"/>
      <c r="FO1053" s="4"/>
      <c r="FP1053" s="6"/>
      <c r="FQ1053" s="5"/>
      <c r="FR1053" s="5"/>
      <c r="FS1053" s="4"/>
      <c r="FT1053" s="6"/>
      <c r="FU1053" s="4"/>
      <c r="FV1053" s="6"/>
      <c r="FW1053" s="5"/>
      <c r="FX1053" s="5"/>
      <c r="FY1053" s="4"/>
      <c r="FZ1053" s="6"/>
      <c r="GA1053" s="4"/>
      <c r="GB1053" s="6"/>
      <c r="GC1053" s="5"/>
      <c r="GD1053" s="5"/>
      <c r="GE1053" s="4"/>
      <c r="GF1053" s="6"/>
      <c r="GG1053" s="4"/>
      <c r="GH1053" s="6"/>
      <c r="GI1053" s="5"/>
      <c r="GJ1053" s="5"/>
      <c r="GK1053" s="4"/>
      <c r="GL1053" s="6"/>
      <c r="GM1053" s="4"/>
      <c r="GN1053" s="6"/>
      <c r="GO1053" s="5"/>
      <c r="GP1053" s="5"/>
      <c r="GQ1053" s="4"/>
      <c r="GR1053" s="6"/>
      <c r="GS1053" s="4"/>
      <c r="GT1053" s="6"/>
      <c r="GU1053" s="5"/>
      <c r="GV1053" s="5"/>
      <c r="GW1053" s="4"/>
      <c r="GX1053" s="6"/>
      <c r="GY1053" s="4"/>
      <c r="GZ1053" s="6"/>
      <c r="HA1053" s="5"/>
      <c r="HB1053" s="5"/>
      <c r="HC1053" s="4"/>
      <c r="HD1053" s="6"/>
      <c r="HE1053" s="4"/>
      <c r="HF1053" s="6"/>
      <c r="HG1053" s="5"/>
      <c r="HH1053" s="5"/>
      <c r="HI1053" s="4"/>
      <c r="HJ1053" s="6"/>
      <c r="HK1053" s="4"/>
      <c r="HL1053" s="6"/>
      <c r="HM1053" s="5"/>
      <c r="HN1053" s="5"/>
      <c r="HO1053" s="4"/>
      <c r="HP1053" s="6"/>
      <c r="HQ1053" s="4"/>
      <c r="HR1053" s="6"/>
      <c r="HS1053" s="5"/>
      <c r="HT1053" s="5"/>
      <c r="HU1053" s="4"/>
      <c r="HV1053" s="6"/>
      <c r="HW1053" s="4"/>
      <c r="HX1053" s="6"/>
      <c r="HY1053" s="5"/>
      <c r="HZ1053" s="5"/>
      <c r="IA1053" s="4"/>
      <c r="IB1053" s="6"/>
      <c r="IC1053" s="4"/>
      <c r="ID1053" s="6"/>
      <c r="IE1053" s="5"/>
      <c r="IF1053" s="5"/>
      <c r="IG1053" s="4"/>
      <c r="IH1053" s="6"/>
      <c r="II1053" s="4"/>
      <c r="IJ1053" s="6"/>
      <c r="IK1053" s="5"/>
      <c r="IL1053" s="5"/>
      <c r="IM1053" s="4"/>
      <c r="IN1053" s="6"/>
      <c r="IO1053" s="4"/>
      <c r="IP1053" s="6"/>
      <c r="IQ1053" s="5"/>
      <c r="IR1053" s="5"/>
      <c r="IS1053" s="4"/>
      <c r="IT1053" s="6"/>
      <c r="IU1053" s="4"/>
      <c r="IV1053" s="6"/>
      <c r="IW1053" s="5"/>
      <c r="IX1053" s="5"/>
      <c r="IY1053" s="4"/>
      <c r="IZ1053" s="6"/>
      <c r="JA1053" s="4"/>
      <c r="JB1053" s="6"/>
      <c r="JC1053" s="5"/>
      <c r="JD1053" s="5"/>
      <c r="JE1053" s="4"/>
      <c r="JF1053" s="6"/>
      <c r="JG1053" s="4"/>
      <c r="JH1053" s="6"/>
      <c r="JI1053" s="5"/>
      <c r="JJ1053" s="5"/>
      <c r="JK1053" s="4"/>
      <c r="JL1053" s="6"/>
      <c r="JM1053" s="4"/>
      <c r="JN1053" s="6"/>
      <c r="JO1053" s="5"/>
      <c r="JP1053" s="5"/>
      <c r="JQ1053" s="4"/>
      <c r="JR1053" s="6"/>
      <c r="JS1053" s="4"/>
      <c r="JT1053" s="6"/>
      <c r="JU1053" s="5"/>
      <c r="JV1053" s="5"/>
      <c r="JW1053" s="4"/>
      <c r="JX1053" s="6"/>
      <c r="JY1053" s="4"/>
      <c r="JZ1053" s="6"/>
      <c r="KA1053" s="5"/>
      <c r="KB1053" s="5"/>
      <c r="KC1053" s="4"/>
      <c r="KD1053" s="6"/>
      <c r="KE1053" s="4"/>
      <c r="KF1053" s="6"/>
      <c r="KG1053" s="5"/>
      <c r="KH1053" s="5"/>
      <c r="KI1053" s="4"/>
      <c r="KJ1053" s="6"/>
      <c r="KK1053" s="4"/>
      <c r="KL1053" s="6"/>
      <c r="KM1053" s="5"/>
      <c r="KN1053" s="5"/>
    </row>
    <row r="1054">
      <c r="A1054" s="3" t="s">
        <v>85</v>
      </c>
      <c r="B1054" s="3" t="s">
        <v>833</v>
      </c>
      <c r="C1054" s="3" t="s">
        <v>449</v>
      </c>
      <c r="D1054" s="3" t="s">
        <v>519</v>
      </c>
      <c r="E1054" s="3" t="s">
        <v>837</v>
      </c>
      <c r="F1054" s="3" t="s">
        <v>837</v>
      </c>
      <c r="G1054" s="3" t="s">
        <v>837</v>
      </c>
      <c r="H1054" s="3" t="s">
        <v>104</v>
      </c>
      <c r="I1054" s="3" t="s">
        <v>1320</v>
      </c>
      <c r="J1054" s="3" t="s">
        <v>1433</v>
      </c>
      <c r="K1054" s="4">
        <v>312</v>
      </c>
      <c r="L1054" s="4">
        <f>=ROUNDDOWN(208,0)</f>
      </c>
      <c r="M1054" s="4"/>
      <c r="N1054" s="5"/>
      <c r="O1054" s="4"/>
      <c r="P1054" s="4">
        <f>=ROUNDDOWN({0},0)</f>
      </c>
      <c r="Q1054" s="4"/>
      <c r="R1054" s="5"/>
      <c r="S1054" s="4">
        <v>1</v>
      </c>
      <c r="T1054" s="6">
        <v>112.61</v>
      </c>
      <c r="U1054" s="4"/>
      <c r="V1054" s="6"/>
      <c r="W1054" s="5"/>
      <c r="X1054" s="5"/>
      <c r="Y1054" s="4"/>
      <c r="Z1054" s="6"/>
      <c r="AA1054" s="4"/>
      <c r="AB1054" s="6"/>
      <c r="AC1054" s="5"/>
      <c r="AD1054" s="5"/>
      <c r="AE1054" s="4"/>
      <c r="AF1054" s="6"/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/>
      <c r="AR1054" s="6"/>
      <c r="AS1054" s="4"/>
      <c r="AT1054" s="6"/>
      <c r="AU1054" s="5"/>
      <c r="AV1054" s="5"/>
      <c r="AW1054" s="4">
        <v>1</v>
      </c>
      <c r="AX1054" s="6">
        <v>112.61</v>
      </c>
      <c r="AY1054" s="4"/>
      <c r="AZ1054" s="6"/>
      <c r="BA1054" s="5"/>
      <c r="BB1054" s="5"/>
      <c r="BC1054" s="4"/>
      <c r="BD1054" s="6"/>
      <c r="BE1054" s="4"/>
      <c r="BF1054" s="6"/>
      <c r="BG1054" s="5"/>
      <c r="BH1054" s="5"/>
      <c r="BI1054" s="4"/>
      <c r="BJ1054" s="6"/>
      <c r="BK1054" s="4"/>
      <c r="BL1054" s="6"/>
      <c r="BM1054" s="5"/>
      <c r="BN1054" s="5"/>
      <c r="BO1054" s="4"/>
      <c r="BP1054" s="6"/>
      <c r="BQ1054" s="4"/>
      <c r="BR1054" s="6"/>
      <c r="BS1054" s="5"/>
      <c r="BT1054" s="5"/>
      <c r="BU1054" s="4"/>
      <c r="BV1054" s="6"/>
      <c r="BW1054" s="4"/>
      <c r="BX1054" s="6"/>
      <c r="BY1054" s="5"/>
      <c r="BZ1054" s="5"/>
      <c r="CA1054" s="4"/>
      <c r="CB1054" s="6"/>
      <c r="CC1054" s="4"/>
      <c r="CD1054" s="6"/>
      <c r="CE1054" s="5"/>
      <c r="CF1054" s="5"/>
      <c r="CG1054" s="4"/>
      <c r="CH1054" s="6"/>
      <c r="CI1054" s="4"/>
      <c r="CJ1054" s="6"/>
      <c r="CK1054" s="5"/>
      <c r="CL1054" s="5"/>
      <c r="CM1054" s="4"/>
      <c r="CN1054" s="6"/>
      <c r="CO1054" s="4"/>
      <c r="CP1054" s="6"/>
      <c r="CQ1054" s="5"/>
      <c r="CR1054" s="5"/>
      <c r="CS1054" s="4"/>
      <c r="CT1054" s="6"/>
      <c r="CU1054" s="4"/>
      <c r="CV1054" s="6"/>
      <c r="CW1054" s="5"/>
      <c r="CX1054" s="5"/>
      <c r="CY1054" s="4"/>
      <c r="CZ1054" s="6"/>
      <c r="DA1054" s="4"/>
      <c r="DB1054" s="6"/>
      <c r="DC1054" s="5"/>
      <c r="DD1054" s="5"/>
      <c r="DE1054" s="4"/>
      <c r="DF1054" s="6"/>
      <c r="DG1054" s="4"/>
      <c r="DH1054" s="6"/>
      <c r="DI1054" s="5"/>
      <c r="DJ1054" s="5"/>
      <c r="DK1054" s="4"/>
      <c r="DL1054" s="6"/>
      <c r="DM1054" s="4"/>
      <c r="DN1054" s="6"/>
      <c r="DO1054" s="5"/>
      <c r="DP1054" s="5"/>
      <c r="DQ1054" s="4"/>
      <c r="DR1054" s="6"/>
      <c r="DS1054" s="4"/>
      <c r="DT1054" s="6"/>
      <c r="DU1054" s="5"/>
      <c r="DV1054" s="5"/>
      <c r="DW1054" s="4"/>
      <c r="DX1054" s="6"/>
      <c r="DY1054" s="4"/>
      <c r="DZ1054" s="6"/>
      <c r="EA1054" s="5"/>
      <c r="EB1054" s="5"/>
      <c r="EC1054" s="4"/>
      <c r="ED1054" s="6"/>
      <c r="EE1054" s="4"/>
      <c r="EF1054" s="6"/>
      <c r="EG1054" s="5"/>
      <c r="EH1054" s="5"/>
      <c r="EI1054" s="4"/>
      <c r="EJ1054" s="6"/>
      <c r="EK1054" s="4"/>
      <c r="EL1054" s="6"/>
      <c r="EM1054" s="5"/>
      <c r="EN1054" s="5"/>
      <c r="EO1054" s="4"/>
      <c r="EP1054" s="6"/>
      <c r="EQ1054" s="4"/>
      <c r="ER1054" s="6"/>
      <c r="ES1054" s="5"/>
      <c r="ET1054" s="5"/>
      <c r="EU1054" s="4"/>
      <c r="EV1054" s="6"/>
      <c r="EW1054" s="4"/>
      <c r="EX1054" s="6"/>
      <c r="EY1054" s="5"/>
      <c r="EZ1054" s="5"/>
      <c r="FA1054" s="4"/>
      <c r="FB1054" s="6"/>
      <c r="FC1054" s="4"/>
      <c r="FD1054" s="6"/>
      <c r="FE1054" s="5"/>
      <c r="FF1054" s="5"/>
      <c r="FG1054" s="4"/>
      <c r="FH1054" s="6"/>
      <c r="FI1054" s="4"/>
      <c r="FJ1054" s="6"/>
      <c r="FK1054" s="5"/>
      <c r="FL1054" s="5"/>
      <c r="FM1054" s="4"/>
      <c r="FN1054" s="6"/>
      <c r="FO1054" s="4"/>
      <c r="FP1054" s="6"/>
      <c r="FQ1054" s="5"/>
      <c r="FR1054" s="5"/>
      <c r="FS1054" s="4"/>
      <c r="FT1054" s="6"/>
      <c r="FU1054" s="4"/>
      <c r="FV1054" s="6"/>
      <c r="FW1054" s="5"/>
      <c r="FX1054" s="5"/>
      <c r="FY1054" s="4"/>
      <c r="FZ1054" s="6"/>
      <c r="GA1054" s="4"/>
      <c r="GB1054" s="6"/>
      <c r="GC1054" s="5"/>
      <c r="GD1054" s="5"/>
      <c r="GE1054" s="4"/>
      <c r="GF1054" s="6"/>
      <c r="GG1054" s="4"/>
      <c r="GH1054" s="6"/>
      <c r="GI1054" s="5"/>
      <c r="GJ1054" s="5"/>
      <c r="GK1054" s="4"/>
      <c r="GL1054" s="6"/>
      <c r="GM1054" s="4"/>
      <c r="GN1054" s="6"/>
      <c r="GO1054" s="5"/>
      <c r="GP1054" s="5"/>
      <c r="GQ1054" s="4"/>
      <c r="GR1054" s="6"/>
      <c r="GS1054" s="4"/>
      <c r="GT1054" s="6"/>
      <c r="GU1054" s="5"/>
      <c r="GV1054" s="5"/>
      <c r="GW1054" s="4"/>
      <c r="GX1054" s="6"/>
      <c r="GY1054" s="4"/>
      <c r="GZ1054" s="6"/>
      <c r="HA1054" s="5"/>
      <c r="HB1054" s="5"/>
      <c r="HC1054" s="4"/>
      <c r="HD1054" s="6"/>
      <c r="HE1054" s="4"/>
      <c r="HF1054" s="6"/>
      <c r="HG1054" s="5"/>
      <c r="HH1054" s="5"/>
      <c r="HI1054" s="4"/>
      <c r="HJ1054" s="6"/>
      <c r="HK1054" s="4"/>
      <c r="HL1054" s="6"/>
      <c r="HM1054" s="5"/>
      <c r="HN1054" s="5"/>
      <c r="HO1054" s="4"/>
      <c r="HP1054" s="6"/>
      <c r="HQ1054" s="4"/>
      <c r="HR1054" s="6"/>
      <c r="HS1054" s="5"/>
      <c r="HT1054" s="5"/>
      <c r="HU1054" s="4"/>
      <c r="HV1054" s="6"/>
      <c r="HW1054" s="4"/>
      <c r="HX1054" s="6"/>
      <c r="HY1054" s="5"/>
      <c r="HZ1054" s="5"/>
      <c r="IA1054" s="4"/>
      <c r="IB1054" s="6"/>
      <c r="IC1054" s="4"/>
      <c r="ID1054" s="6"/>
      <c r="IE1054" s="5"/>
      <c r="IF1054" s="5"/>
      <c r="IG1054" s="4"/>
      <c r="IH1054" s="6"/>
      <c r="II1054" s="4"/>
      <c r="IJ1054" s="6"/>
      <c r="IK1054" s="5"/>
      <c r="IL1054" s="5"/>
      <c r="IM1054" s="4"/>
      <c r="IN1054" s="6"/>
      <c r="IO1054" s="4"/>
      <c r="IP1054" s="6"/>
      <c r="IQ1054" s="5"/>
      <c r="IR1054" s="5"/>
      <c r="IS1054" s="4"/>
      <c r="IT1054" s="6"/>
      <c r="IU1054" s="4"/>
      <c r="IV1054" s="6"/>
      <c r="IW1054" s="5"/>
      <c r="IX1054" s="5"/>
      <c r="IY1054" s="4"/>
      <c r="IZ1054" s="6"/>
      <c r="JA1054" s="4"/>
      <c r="JB1054" s="6"/>
      <c r="JC1054" s="5"/>
      <c r="JD1054" s="5"/>
      <c r="JE1054" s="4"/>
      <c r="JF1054" s="6"/>
      <c r="JG1054" s="4"/>
      <c r="JH1054" s="6"/>
      <c r="JI1054" s="5"/>
      <c r="JJ1054" s="5"/>
      <c r="JK1054" s="4"/>
      <c r="JL1054" s="6"/>
      <c r="JM1054" s="4"/>
      <c r="JN1054" s="6"/>
      <c r="JO1054" s="5"/>
      <c r="JP1054" s="5"/>
      <c r="JQ1054" s="4"/>
      <c r="JR1054" s="6"/>
      <c r="JS1054" s="4"/>
      <c r="JT1054" s="6"/>
      <c r="JU1054" s="5"/>
      <c r="JV1054" s="5"/>
      <c r="JW1054" s="4"/>
      <c r="JX1054" s="6"/>
      <c r="JY1054" s="4"/>
      <c r="JZ1054" s="6"/>
      <c r="KA1054" s="5"/>
      <c r="KB1054" s="5"/>
      <c r="KC1054" s="4"/>
      <c r="KD1054" s="6"/>
      <c r="KE1054" s="4"/>
      <c r="KF1054" s="6"/>
      <c r="KG1054" s="5"/>
      <c r="KH1054" s="5"/>
      <c r="KI1054" s="4"/>
      <c r="KJ1054" s="6"/>
      <c r="KK1054" s="4"/>
      <c r="KL1054" s="6"/>
      <c r="KM1054" s="5"/>
      <c r="KN1054" s="5"/>
    </row>
    <row r="1055">
      <c r="A1055" s="3" t="s">
        <v>85</v>
      </c>
      <c r="B1055" s="3" t="s">
        <v>833</v>
      </c>
      <c r="C1055" s="3" t="s">
        <v>703</v>
      </c>
      <c r="D1055" s="3" t="s">
        <v>838</v>
      </c>
      <c r="E1055" s="3" t="s">
        <v>839</v>
      </c>
      <c r="F1055" s="3" t="s">
        <v>839</v>
      </c>
      <c r="G1055" s="3" t="s">
        <v>839</v>
      </c>
      <c r="H1055" s="3" t="s">
        <v>104</v>
      </c>
      <c r="I1055" s="3" t="s">
        <v>1327</v>
      </c>
      <c r="J1055" s="3" t="s">
        <v>1319</v>
      </c>
      <c r="K1055" s="4">
        <v>183</v>
      </c>
      <c r="L1055" s="4">
        <f>=ROUNDDOWN(45.75,0)</f>
      </c>
      <c r="M1055" s="4"/>
      <c r="N1055" s="5">
        <v>1</v>
      </c>
      <c r="O1055" s="4"/>
      <c r="P1055" s="4">
        <f>=ROUNDDOWN({0},0)</f>
      </c>
      <c r="Q1055" s="4"/>
      <c r="R1055" s="5"/>
      <c r="S1055" s="4">
        <v>8</v>
      </c>
      <c r="T1055" s="6">
        <v>268.46</v>
      </c>
      <c r="U1055" s="4"/>
      <c r="V1055" s="6"/>
      <c r="W1055" s="5"/>
      <c r="X1055" s="5"/>
      <c r="Y1055" s="4">
        <v>3</v>
      </c>
      <c r="Z1055" s="6">
        <v>105.3</v>
      </c>
      <c r="AA1055" s="4"/>
      <c r="AB1055" s="6"/>
      <c r="AC1055" s="5"/>
      <c r="AD1055" s="5"/>
      <c r="AE1055" s="4">
        <v>2</v>
      </c>
      <c r="AF1055" s="6">
        <v>55.26</v>
      </c>
      <c r="AG1055" s="4"/>
      <c r="AH1055" s="6"/>
      <c r="AI1055" s="5"/>
      <c r="AJ1055" s="5"/>
      <c r="AK1055" s="4">
        <v>1</v>
      </c>
      <c r="AL1055" s="6">
        <v>35.1</v>
      </c>
      <c r="AM1055" s="4"/>
      <c r="AN1055" s="6"/>
      <c r="AO1055" s="5"/>
      <c r="AP1055" s="5"/>
      <c r="AQ1055" s="4">
        <v>2</v>
      </c>
      <c r="AR1055" s="6">
        <v>72.8</v>
      </c>
      <c r="AS1055" s="4"/>
      <c r="AT1055" s="6"/>
      <c r="AU1055" s="5"/>
      <c r="AV1055" s="5"/>
      <c r="AW1055" s="4"/>
      <c r="AX1055" s="6"/>
      <c r="AY1055" s="4"/>
      <c r="AZ1055" s="6"/>
      <c r="BA1055" s="5"/>
      <c r="BB1055" s="5"/>
      <c r="BC1055" s="4"/>
      <c r="BD1055" s="6"/>
      <c r="BE1055" s="4"/>
      <c r="BF1055" s="6"/>
      <c r="BG1055" s="5"/>
      <c r="BH1055" s="5"/>
      <c r="BI1055" s="4"/>
      <c r="BJ1055" s="6"/>
      <c r="BK1055" s="4"/>
      <c r="BL1055" s="6"/>
      <c r="BM1055" s="5"/>
      <c r="BN1055" s="5"/>
      <c r="BO1055" s="4"/>
      <c r="BP1055" s="6"/>
      <c r="BQ1055" s="4"/>
      <c r="BR1055" s="6"/>
      <c r="BS1055" s="5"/>
      <c r="BT1055" s="5"/>
      <c r="BU1055" s="4"/>
      <c r="BV1055" s="6"/>
      <c r="BW1055" s="4"/>
      <c r="BX1055" s="6"/>
      <c r="BY1055" s="5"/>
      <c r="BZ1055" s="5"/>
      <c r="CA1055" s="4"/>
      <c r="CB1055" s="6"/>
      <c r="CC1055" s="4"/>
      <c r="CD1055" s="6"/>
      <c r="CE1055" s="5"/>
      <c r="CF1055" s="5"/>
      <c r="CG1055" s="4"/>
      <c r="CH1055" s="6"/>
      <c r="CI1055" s="4"/>
      <c r="CJ1055" s="6"/>
      <c r="CK1055" s="5"/>
      <c r="CL1055" s="5"/>
      <c r="CM1055" s="4"/>
      <c r="CN1055" s="6"/>
      <c r="CO1055" s="4"/>
      <c r="CP1055" s="6"/>
      <c r="CQ1055" s="5"/>
      <c r="CR1055" s="5"/>
      <c r="CS1055" s="4"/>
      <c r="CT1055" s="6"/>
      <c r="CU1055" s="4"/>
      <c r="CV1055" s="6"/>
      <c r="CW1055" s="5"/>
      <c r="CX1055" s="5"/>
      <c r="CY1055" s="4"/>
      <c r="CZ1055" s="6"/>
      <c r="DA1055" s="4"/>
      <c r="DB1055" s="6"/>
      <c r="DC1055" s="5"/>
      <c r="DD1055" s="5"/>
      <c r="DE1055" s="4"/>
      <c r="DF1055" s="6"/>
      <c r="DG1055" s="4"/>
      <c r="DH1055" s="6"/>
      <c r="DI1055" s="5"/>
      <c r="DJ1055" s="5"/>
      <c r="DK1055" s="4"/>
      <c r="DL1055" s="6"/>
      <c r="DM1055" s="4"/>
      <c r="DN1055" s="6"/>
      <c r="DO1055" s="5"/>
      <c r="DP1055" s="5"/>
      <c r="DQ1055" s="4"/>
      <c r="DR1055" s="6"/>
      <c r="DS1055" s="4"/>
      <c r="DT1055" s="6"/>
      <c r="DU1055" s="5"/>
      <c r="DV1055" s="5"/>
      <c r="DW1055" s="4"/>
      <c r="DX1055" s="6"/>
      <c r="DY1055" s="4"/>
      <c r="DZ1055" s="6"/>
      <c r="EA1055" s="5"/>
      <c r="EB1055" s="5"/>
      <c r="EC1055" s="4"/>
      <c r="ED1055" s="6"/>
      <c r="EE1055" s="4"/>
      <c r="EF1055" s="6"/>
      <c r="EG1055" s="5"/>
      <c r="EH1055" s="5"/>
      <c r="EI1055" s="4"/>
      <c r="EJ1055" s="6"/>
      <c r="EK1055" s="4"/>
      <c r="EL1055" s="6"/>
      <c r="EM1055" s="5"/>
      <c r="EN1055" s="5"/>
      <c r="EO1055" s="4"/>
      <c r="EP1055" s="6"/>
      <c r="EQ1055" s="4"/>
      <c r="ER1055" s="6"/>
      <c r="ES1055" s="5"/>
      <c r="ET1055" s="5"/>
      <c r="EU1055" s="4"/>
      <c r="EV1055" s="6"/>
      <c r="EW1055" s="4"/>
      <c r="EX1055" s="6"/>
      <c r="EY1055" s="5"/>
      <c r="EZ1055" s="5"/>
      <c r="FA1055" s="4"/>
      <c r="FB1055" s="6"/>
      <c r="FC1055" s="4"/>
      <c r="FD1055" s="6"/>
      <c r="FE1055" s="5"/>
      <c r="FF1055" s="5"/>
      <c r="FG1055" s="4"/>
      <c r="FH1055" s="6"/>
      <c r="FI1055" s="4"/>
      <c r="FJ1055" s="6"/>
      <c r="FK1055" s="5"/>
      <c r="FL1055" s="5"/>
      <c r="FM1055" s="4"/>
      <c r="FN1055" s="6"/>
      <c r="FO1055" s="4"/>
      <c r="FP1055" s="6"/>
      <c r="FQ1055" s="5"/>
      <c r="FR1055" s="5"/>
      <c r="FS1055" s="4"/>
      <c r="FT1055" s="6"/>
      <c r="FU1055" s="4"/>
      <c r="FV1055" s="6"/>
      <c r="FW1055" s="5"/>
      <c r="FX1055" s="5"/>
      <c r="FY1055" s="4"/>
      <c r="FZ1055" s="6"/>
      <c r="GA1055" s="4"/>
      <c r="GB1055" s="6"/>
      <c r="GC1055" s="5"/>
      <c r="GD1055" s="5"/>
      <c r="GE1055" s="4"/>
      <c r="GF1055" s="6"/>
      <c r="GG1055" s="4"/>
      <c r="GH1055" s="6"/>
      <c r="GI1055" s="5"/>
      <c r="GJ1055" s="5"/>
      <c r="GK1055" s="4"/>
      <c r="GL1055" s="6"/>
      <c r="GM1055" s="4"/>
      <c r="GN1055" s="6"/>
      <c r="GO1055" s="5"/>
      <c r="GP1055" s="5"/>
      <c r="GQ1055" s="4"/>
      <c r="GR1055" s="6"/>
      <c r="GS1055" s="4"/>
      <c r="GT1055" s="6"/>
      <c r="GU1055" s="5"/>
      <c r="GV1055" s="5"/>
      <c r="GW1055" s="4"/>
      <c r="GX1055" s="6"/>
      <c r="GY1055" s="4"/>
      <c r="GZ1055" s="6"/>
      <c r="HA1055" s="5"/>
      <c r="HB1055" s="5"/>
      <c r="HC1055" s="4"/>
      <c r="HD1055" s="6"/>
      <c r="HE1055" s="4"/>
      <c r="HF1055" s="6"/>
      <c r="HG1055" s="5"/>
      <c r="HH1055" s="5"/>
      <c r="HI1055" s="4"/>
      <c r="HJ1055" s="6"/>
      <c r="HK1055" s="4"/>
      <c r="HL1055" s="6"/>
      <c r="HM1055" s="5"/>
      <c r="HN1055" s="5"/>
      <c r="HO1055" s="4"/>
      <c r="HP1055" s="6"/>
      <c r="HQ1055" s="4"/>
      <c r="HR1055" s="6"/>
      <c r="HS1055" s="5"/>
      <c r="HT1055" s="5"/>
      <c r="HU1055" s="4"/>
      <c r="HV1055" s="6"/>
      <c r="HW1055" s="4"/>
      <c r="HX1055" s="6"/>
      <c r="HY1055" s="5"/>
      <c r="HZ1055" s="5"/>
      <c r="IA1055" s="4"/>
      <c r="IB1055" s="6"/>
      <c r="IC1055" s="4"/>
      <c r="ID1055" s="6"/>
      <c r="IE1055" s="5"/>
      <c r="IF1055" s="5"/>
      <c r="IG1055" s="4"/>
      <c r="IH1055" s="6"/>
      <c r="II1055" s="4"/>
      <c r="IJ1055" s="6"/>
      <c r="IK1055" s="5"/>
      <c r="IL1055" s="5"/>
      <c r="IM1055" s="4"/>
      <c r="IN1055" s="6"/>
      <c r="IO1055" s="4"/>
      <c r="IP1055" s="6"/>
      <c r="IQ1055" s="5"/>
      <c r="IR1055" s="5"/>
      <c r="IS1055" s="4"/>
      <c r="IT1055" s="6"/>
      <c r="IU1055" s="4"/>
      <c r="IV1055" s="6"/>
      <c r="IW1055" s="5"/>
      <c r="IX1055" s="5"/>
      <c r="IY1055" s="4"/>
      <c r="IZ1055" s="6"/>
      <c r="JA1055" s="4"/>
      <c r="JB1055" s="6"/>
      <c r="JC1055" s="5"/>
      <c r="JD1055" s="5"/>
      <c r="JE1055" s="4"/>
      <c r="JF1055" s="6"/>
      <c r="JG1055" s="4"/>
      <c r="JH1055" s="6"/>
      <c r="JI1055" s="5"/>
      <c r="JJ1055" s="5"/>
      <c r="JK1055" s="4"/>
      <c r="JL1055" s="6"/>
      <c r="JM1055" s="4"/>
      <c r="JN1055" s="6"/>
      <c r="JO1055" s="5"/>
      <c r="JP1055" s="5"/>
      <c r="JQ1055" s="4"/>
      <c r="JR1055" s="6"/>
      <c r="JS1055" s="4"/>
      <c r="JT1055" s="6"/>
      <c r="JU1055" s="5"/>
      <c r="JV1055" s="5"/>
      <c r="JW1055" s="4"/>
      <c r="JX1055" s="6"/>
      <c r="JY1055" s="4"/>
      <c r="JZ1055" s="6"/>
      <c r="KA1055" s="5"/>
      <c r="KB1055" s="5"/>
      <c r="KC1055" s="4"/>
      <c r="KD1055" s="6"/>
      <c r="KE1055" s="4"/>
      <c r="KF1055" s="6"/>
      <c r="KG1055" s="5"/>
      <c r="KH1055" s="5"/>
      <c r="KI1055" s="4"/>
      <c r="KJ1055" s="6"/>
      <c r="KK1055" s="4"/>
      <c r="KL1055" s="6"/>
      <c r="KM1055" s="5"/>
      <c r="KN1055" s="5"/>
    </row>
    <row r="1056">
      <c r="A1056" s="3" t="s">
        <v>85</v>
      </c>
      <c r="B1056" s="3" t="s">
        <v>833</v>
      </c>
      <c r="C1056" s="3" t="s">
        <v>703</v>
      </c>
      <c r="D1056" s="3" t="s">
        <v>838</v>
      </c>
      <c r="E1056" s="3" t="s">
        <v>839</v>
      </c>
      <c r="F1056" s="3" t="s">
        <v>839</v>
      </c>
      <c r="G1056" s="3" t="s">
        <v>839</v>
      </c>
      <c r="H1056" s="3" t="s">
        <v>104</v>
      </c>
      <c r="I1056" s="3" t="s">
        <v>1352</v>
      </c>
      <c r="J1056" s="3" t="s">
        <v>1396</v>
      </c>
      <c r="K1056" s="4">
        <v>157</v>
      </c>
      <c r="L1056" s="4">
        <f>=ROUNDDOWN(142.727272727273,0)</f>
      </c>
      <c r="M1056" s="4"/>
      <c r="N1056" s="5">
        <v>1</v>
      </c>
      <c r="O1056" s="4"/>
      <c r="P1056" s="4">
        <f>=ROUNDDOWN({0},0)</f>
      </c>
      <c r="Q1056" s="4"/>
      <c r="R1056" s="5"/>
      <c r="S1056" s="4">
        <v>2</v>
      </c>
      <c r="T1056" s="6">
        <v>68.9</v>
      </c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>
        <v>1</v>
      </c>
      <c r="AF1056" s="6">
        <v>32.5</v>
      </c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>
        <v>1</v>
      </c>
      <c r="AR1056" s="6">
        <v>36.4</v>
      </c>
      <c r="AS1056" s="4"/>
      <c r="AT1056" s="6"/>
      <c r="AU1056" s="5"/>
      <c r="AV1056" s="5"/>
      <c r="AW1056" s="4"/>
      <c r="AX1056" s="6"/>
      <c r="AY1056" s="4"/>
      <c r="AZ1056" s="6"/>
      <c r="BA1056" s="5"/>
      <c r="BB1056" s="5"/>
      <c r="BC1056" s="4"/>
      <c r="BD1056" s="6"/>
      <c r="BE1056" s="4"/>
      <c r="BF1056" s="6"/>
      <c r="BG1056" s="5"/>
      <c r="BH1056" s="5"/>
      <c r="BI1056" s="4"/>
      <c r="BJ1056" s="6"/>
      <c r="BK1056" s="4"/>
      <c r="BL1056" s="6"/>
      <c r="BM1056" s="5"/>
      <c r="BN1056" s="5"/>
      <c r="BO1056" s="4"/>
      <c r="BP1056" s="6"/>
      <c r="BQ1056" s="4"/>
      <c r="BR1056" s="6"/>
      <c r="BS1056" s="5"/>
      <c r="BT1056" s="5"/>
      <c r="BU1056" s="4"/>
      <c r="BV1056" s="6"/>
      <c r="BW1056" s="4"/>
      <c r="BX1056" s="6"/>
      <c r="BY1056" s="5"/>
      <c r="BZ1056" s="5"/>
      <c r="CA1056" s="4"/>
      <c r="CB1056" s="6"/>
      <c r="CC1056" s="4"/>
      <c r="CD1056" s="6"/>
      <c r="CE1056" s="5"/>
      <c r="CF1056" s="5"/>
      <c r="CG1056" s="4"/>
      <c r="CH1056" s="6"/>
      <c r="CI1056" s="4"/>
      <c r="CJ1056" s="6"/>
      <c r="CK1056" s="5"/>
      <c r="CL1056" s="5"/>
      <c r="CM1056" s="4"/>
      <c r="CN1056" s="6"/>
      <c r="CO1056" s="4"/>
      <c r="CP1056" s="6"/>
      <c r="CQ1056" s="5"/>
      <c r="CR1056" s="5"/>
      <c r="CS1056" s="4"/>
      <c r="CT1056" s="6"/>
      <c r="CU1056" s="4"/>
      <c r="CV1056" s="6"/>
      <c r="CW1056" s="5"/>
      <c r="CX1056" s="5"/>
      <c r="CY1056" s="4"/>
      <c r="CZ1056" s="6"/>
      <c r="DA1056" s="4"/>
      <c r="DB1056" s="6"/>
      <c r="DC1056" s="5"/>
      <c r="DD1056" s="5"/>
      <c r="DE1056" s="4"/>
      <c r="DF1056" s="6"/>
      <c r="DG1056" s="4"/>
      <c r="DH1056" s="6"/>
      <c r="DI1056" s="5"/>
      <c r="DJ1056" s="5"/>
      <c r="DK1056" s="4"/>
      <c r="DL1056" s="6"/>
      <c r="DM1056" s="4"/>
      <c r="DN1056" s="6"/>
      <c r="DO1056" s="5"/>
      <c r="DP1056" s="5"/>
      <c r="DQ1056" s="4"/>
      <c r="DR1056" s="6"/>
      <c r="DS1056" s="4"/>
      <c r="DT1056" s="6"/>
      <c r="DU1056" s="5"/>
      <c r="DV1056" s="5"/>
      <c r="DW1056" s="4"/>
      <c r="DX1056" s="6"/>
      <c r="DY1056" s="4"/>
      <c r="DZ1056" s="6"/>
      <c r="EA1056" s="5"/>
      <c r="EB1056" s="5"/>
      <c r="EC1056" s="4"/>
      <c r="ED1056" s="6"/>
      <c r="EE1056" s="4"/>
      <c r="EF1056" s="6"/>
      <c r="EG1056" s="5"/>
      <c r="EH1056" s="5"/>
      <c r="EI1056" s="4"/>
      <c r="EJ1056" s="6"/>
      <c r="EK1056" s="4"/>
      <c r="EL1056" s="6"/>
      <c r="EM1056" s="5"/>
      <c r="EN1056" s="5"/>
      <c r="EO1056" s="4"/>
      <c r="EP1056" s="6"/>
      <c r="EQ1056" s="4"/>
      <c r="ER1056" s="6"/>
      <c r="ES1056" s="5"/>
      <c r="ET1056" s="5"/>
      <c r="EU1056" s="4"/>
      <c r="EV1056" s="6"/>
      <c r="EW1056" s="4"/>
      <c r="EX1056" s="6"/>
      <c r="EY1056" s="5"/>
      <c r="EZ1056" s="5"/>
      <c r="FA1056" s="4"/>
      <c r="FB1056" s="6"/>
      <c r="FC1056" s="4"/>
      <c r="FD1056" s="6"/>
      <c r="FE1056" s="5"/>
      <c r="FF1056" s="5"/>
      <c r="FG1056" s="4"/>
      <c r="FH1056" s="6"/>
      <c r="FI1056" s="4"/>
      <c r="FJ1056" s="6"/>
      <c r="FK1056" s="5"/>
      <c r="FL1056" s="5"/>
      <c r="FM1056" s="4"/>
      <c r="FN1056" s="6"/>
      <c r="FO1056" s="4"/>
      <c r="FP1056" s="6"/>
      <c r="FQ1056" s="5"/>
      <c r="FR1056" s="5"/>
      <c r="FS1056" s="4"/>
      <c r="FT1056" s="6"/>
      <c r="FU1056" s="4"/>
      <c r="FV1056" s="6"/>
      <c r="FW1056" s="5"/>
      <c r="FX1056" s="5"/>
      <c r="FY1056" s="4"/>
      <c r="FZ1056" s="6"/>
      <c r="GA1056" s="4"/>
      <c r="GB1056" s="6"/>
      <c r="GC1056" s="5"/>
      <c r="GD1056" s="5"/>
      <c r="GE1056" s="4"/>
      <c r="GF1056" s="6"/>
      <c r="GG1056" s="4"/>
      <c r="GH1056" s="6"/>
      <c r="GI1056" s="5"/>
      <c r="GJ1056" s="5"/>
      <c r="GK1056" s="4"/>
      <c r="GL1056" s="6"/>
      <c r="GM1056" s="4"/>
      <c r="GN1056" s="6"/>
      <c r="GO1056" s="5"/>
      <c r="GP1056" s="5"/>
      <c r="GQ1056" s="4"/>
      <c r="GR1056" s="6"/>
      <c r="GS1056" s="4"/>
      <c r="GT1056" s="6"/>
      <c r="GU1056" s="5"/>
      <c r="GV1056" s="5"/>
      <c r="GW1056" s="4"/>
      <c r="GX1056" s="6"/>
      <c r="GY1056" s="4"/>
      <c r="GZ1056" s="6"/>
      <c r="HA1056" s="5"/>
      <c r="HB1056" s="5"/>
      <c r="HC1056" s="4"/>
      <c r="HD1056" s="6"/>
      <c r="HE1056" s="4"/>
      <c r="HF1056" s="6"/>
      <c r="HG1056" s="5"/>
      <c r="HH1056" s="5"/>
      <c r="HI1056" s="4"/>
      <c r="HJ1056" s="6"/>
      <c r="HK1056" s="4"/>
      <c r="HL1056" s="6"/>
      <c r="HM1056" s="5"/>
      <c r="HN1056" s="5"/>
      <c r="HO1056" s="4"/>
      <c r="HP1056" s="6"/>
      <c r="HQ1056" s="4"/>
      <c r="HR1056" s="6"/>
      <c r="HS1056" s="5"/>
      <c r="HT1056" s="5"/>
      <c r="HU1056" s="4"/>
      <c r="HV1056" s="6"/>
      <c r="HW1056" s="4"/>
      <c r="HX1056" s="6"/>
      <c r="HY1056" s="5"/>
      <c r="HZ1056" s="5"/>
      <c r="IA1056" s="4"/>
      <c r="IB1056" s="6"/>
      <c r="IC1056" s="4"/>
      <c r="ID1056" s="6"/>
      <c r="IE1056" s="5"/>
      <c r="IF1056" s="5"/>
      <c r="IG1056" s="4"/>
      <c r="IH1056" s="6"/>
      <c r="II1056" s="4"/>
      <c r="IJ1056" s="6"/>
      <c r="IK1056" s="5"/>
      <c r="IL1056" s="5"/>
      <c r="IM1056" s="4"/>
      <c r="IN1056" s="6"/>
      <c r="IO1056" s="4"/>
      <c r="IP1056" s="6"/>
      <c r="IQ1056" s="5"/>
      <c r="IR1056" s="5"/>
      <c r="IS1056" s="4"/>
      <c r="IT1056" s="6"/>
      <c r="IU1056" s="4"/>
      <c r="IV1056" s="6"/>
      <c r="IW1056" s="5"/>
      <c r="IX1056" s="5"/>
      <c r="IY1056" s="4"/>
      <c r="IZ1056" s="6"/>
      <c r="JA1056" s="4"/>
      <c r="JB1056" s="6"/>
      <c r="JC1056" s="5"/>
      <c r="JD1056" s="5"/>
      <c r="JE1056" s="4"/>
      <c r="JF1056" s="6"/>
      <c r="JG1056" s="4"/>
      <c r="JH1056" s="6"/>
      <c r="JI1056" s="5"/>
      <c r="JJ1056" s="5"/>
      <c r="JK1056" s="4"/>
      <c r="JL1056" s="6"/>
      <c r="JM1056" s="4"/>
      <c r="JN1056" s="6"/>
      <c r="JO1056" s="5"/>
      <c r="JP1056" s="5"/>
      <c r="JQ1056" s="4"/>
      <c r="JR1056" s="6"/>
      <c r="JS1056" s="4"/>
      <c r="JT1056" s="6"/>
      <c r="JU1056" s="5"/>
      <c r="JV1056" s="5"/>
      <c r="JW1056" s="4"/>
      <c r="JX1056" s="6"/>
      <c r="JY1056" s="4"/>
      <c r="JZ1056" s="6"/>
      <c r="KA1056" s="5"/>
      <c r="KB1056" s="5"/>
      <c r="KC1056" s="4"/>
      <c r="KD1056" s="6"/>
      <c r="KE1056" s="4"/>
      <c r="KF1056" s="6"/>
      <c r="KG1056" s="5"/>
      <c r="KH1056" s="5"/>
      <c r="KI1056" s="4"/>
      <c r="KJ1056" s="6"/>
      <c r="KK1056" s="4"/>
      <c r="KL1056" s="6"/>
      <c r="KM1056" s="5"/>
      <c r="KN1056" s="5"/>
    </row>
    <row r="1057">
      <c r="A1057" s="3" t="s">
        <v>85</v>
      </c>
      <c r="B1057" s="3" t="s">
        <v>833</v>
      </c>
      <c r="C1057" s="3" t="s">
        <v>703</v>
      </c>
      <c r="D1057" s="3" t="s">
        <v>838</v>
      </c>
      <c r="E1057" s="3" t="s">
        <v>839</v>
      </c>
      <c r="F1057" s="3" t="s">
        <v>839</v>
      </c>
      <c r="G1057" s="3" t="s">
        <v>839</v>
      </c>
      <c r="H1057" s="3" t="s">
        <v>104</v>
      </c>
      <c r="I1057" s="3" t="s">
        <v>1345</v>
      </c>
      <c r="J1057" s="3" t="s">
        <v>1433</v>
      </c>
      <c r="K1057" s="4">
        <v>53</v>
      </c>
      <c r="L1057" s="4">
        <f>=ROUNDDOWN(17.6666666666667,0)</f>
      </c>
      <c r="M1057" s="4"/>
      <c r="N1057" s="5"/>
      <c r="O1057" s="4"/>
      <c r="P1057" s="4">
        <f>=ROUNDDOWN({0},0)</f>
      </c>
      <c r="Q1057" s="4"/>
      <c r="R1057" s="5"/>
      <c r="S1057" s="4">
        <v>1</v>
      </c>
      <c r="T1057" s="6">
        <v>36.4</v>
      </c>
      <c r="U1057" s="4"/>
      <c r="V1057" s="6"/>
      <c r="W1057" s="5"/>
      <c r="X1057" s="5"/>
      <c r="Y1057" s="4"/>
      <c r="Z1057" s="6"/>
      <c r="AA1057" s="4"/>
      <c r="AB1057" s="6"/>
      <c r="AC1057" s="5"/>
      <c r="AD1057" s="5"/>
      <c r="AE1057" s="4"/>
      <c r="AF1057" s="6"/>
      <c r="AG1057" s="4"/>
      <c r="AH1057" s="6"/>
      <c r="AI1057" s="5"/>
      <c r="AJ1057" s="5"/>
      <c r="AK1057" s="4"/>
      <c r="AL1057" s="6"/>
      <c r="AM1057" s="4"/>
      <c r="AN1057" s="6"/>
      <c r="AO1057" s="5"/>
      <c r="AP1057" s="5"/>
      <c r="AQ1057" s="4">
        <v>1</v>
      </c>
      <c r="AR1057" s="6">
        <v>36.4</v>
      </c>
      <c r="AS1057" s="4"/>
      <c r="AT1057" s="6"/>
      <c r="AU1057" s="5"/>
      <c r="AV1057" s="5"/>
      <c r="AW1057" s="4"/>
      <c r="AX1057" s="6"/>
      <c r="AY1057" s="4"/>
      <c r="AZ1057" s="6"/>
      <c r="BA1057" s="5"/>
      <c r="BB1057" s="5"/>
      <c r="BC1057" s="4"/>
      <c r="BD1057" s="6"/>
      <c r="BE1057" s="4"/>
      <c r="BF1057" s="6"/>
      <c r="BG1057" s="5"/>
      <c r="BH1057" s="5"/>
      <c r="BI1057" s="4"/>
      <c r="BJ1057" s="6"/>
      <c r="BK1057" s="4"/>
      <c r="BL1057" s="6"/>
      <c r="BM1057" s="5"/>
      <c r="BN1057" s="5"/>
      <c r="BO1057" s="4"/>
      <c r="BP1057" s="6"/>
      <c r="BQ1057" s="4"/>
      <c r="BR1057" s="6"/>
      <c r="BS1057" s="5"/>
      <c r="BT1057" s="5"/>
      <c r="BU1057" s="4"/>
      <c r="BV1057" s="6"/>
      <c r="BW1057" s="4"/>
      <c r="BX1057" s="6"/>
      <c r="BY1057" s="5"/>
      <c r="BZ1057" s="5"/>
      <c r="CA1057" s="4"/>
      <c r="CB1057" s="6"/>
      <c r="CC1057" s="4"/>
      <c r="CD1057" s="6"/>
      <c r="CE1057" s="5"/>
      <c r="CF1057" s="5"/>
      <c r="CG1057" s="4"/>
      <c r="CH1057" s="6"/>
      <c r="CI1057" s="4"/>
      <c r="CJ1057" s="6"/>
      <c r="CK1057" s="5"/>
      <c r="CL1057" s="5"/>
      <c r="CM1057" s="4"/>
      <c r="CN1057" s="6"/>
      <c r="CO1057" s="4"/>
      <c r="CP1057" s="6"/>
      <c r="CQ1057" s="5"/>
      <c r="CR1057" s="5"/>
      <c r="CS1057" s="4"/>
      <c r="CT1057" s="6"/>
      <c r="CU1057" s="4"/>
      <c r="CV1057" s="6"/>
      <c r="CW1057" s="5"/>
      <c r="CX1057" s="5"/>
      <c r="CY1057" s="4"/>
      <c r="CZ1057" s="6"/>
      <c r="DA1057" s="4"/>
      <c r="DB1057" s="6"/>
      <c r="DC1057" s="5"/>
      <c r="DD1057" s="5"/>
      <c r="DE1057" s="4"/>
      <c r="DF1057" s="6"/>
      <c r="DG1057" s="4"/>
      <c r="DH1057" s="6"/>
      <c r="DI1057" s="5"/>
      <c r="DJ1057" s="5"/>
      <c r="DK1057" s="4"/>
      <c r="DL1057" s="6"/>
      <c r="DM1057" s="4"/>
      <c r="DN1057" s="6"/>
      <c r="DO1057" s="5"/>
      <c r="DP1057" s="5"/>
      <c r="DQ1057" s="4"/>
      <c r="DR1057" s="6"/>
      <c r="DS1057" s="4"/>
      <c r="DT1057" s="6"/>
      <c r="DU1057" s="5"/>
      <c r="DV1057" s="5"/>
      <c r="DW1057" s="4"/>
      <c r="DX1057" s="6"/>
      <c r="DY1057" s="4"/>
      <c r="DZ1057" s="6"/>
      <c r="EA1057" s="5"/>
      <c r="EB1057" s="5"/>
      <c r="EC1057" s="4"/>
      <c r="ED1057" s="6"/>
      <c r="EE1057" s="4"/>
      <c r="EF1057" s="6"/>
      <c r="EG1057" s="5"/>
      <c r="EH1057" s="5"/>
      <c r="EI1057" s="4"/>
      <c r="EJ1057" s="6"/>
      <c r="EK1057" s="4"/>
      <c r="EL1057" s="6"/>
      <c r="EM1057" s="5"/>
      <c r="EN1057" s="5"/>
      <c r="EO1057" s="4"/>
      <c r="EP1057" s="6"/>
      <c r="EQ1057" s="4"/>
      <c r="ER1057" s="6"/>
      <c r="ES1057" s="5"/>
      <c r="ET1057" s="5"/>
      <c r="EU1057" s="4"/>
      <c r="EV1057" s="6"/>
      <c r="EW1057" s="4"/>
      <c r="EX1057" s="6"/>
      <c r="EY1057" s="5"/>
      <c r="EZ1057" s="5"/>
      <c r="FA1057" s="4"/>
      <c r="FB1057" s="6"/>
      <c r="FC1057" s="4"/>
      <c r="FD1057" s="6"/>
      <c r="FE1057" s="5"/>
      <c r="FF1057" s="5"/>
      <c r="FG1057" s="4"/>
      <c r="FH1057" s="6"/>
      <c r="FI1057" s="4"/>
      <c r="FJ1057" s="6"/>
      <c r="FK1057" s="5"/>
      <c r="FL1057" s="5"/>
      <c r="FM1057" s="4"/>
      <c r="FN1057" s="6"/>
      <c r="FO1057" s="4"/>
      <c r="FP1057" s="6"/>
      <c r="FQ1057" s="5"/>
      <c r="FR1057" s="5"/>
      <c r="FS1057" s="4"/>
      <c r="FT1057" s="6"/>
      <c r="FU1057" s="4"/>
      <c r="FV1057" s="6"/>
      <c r="FW1057" s="5"/>
      <c r="FX1057" s="5"/>
      <c r="FY1057" s="4"/>
      <c r="FZ1057" s="6"/>
      <c r="GA1057" s="4"/>
      <c r="GB1057" s="6"/>
      <c r="GC1057" s="5"/>
      <c r="GD1057" s="5"/>
      <c r="GE1057" s="4"/>
      <c r="GF1057" s="6"/>
      <c r="GG1057" s="4"/>
      <c r="GH1057" s="6"/>
      <c r="GI1057" s="5"/>
      <c r="GJ1057" s="5"/>
      <c r="GK1057" s="4"/>
      <c r="GL1057" s="6"/>
      <c r="GM1057" s="4"/>
      <c r="GN1057" s="6"/>
      <c r="GO1057" s="5"/>
      <c r="GP1057" s="5"/>
      <c r="GQ1057" s="4"/>
      <c r="GR1057" s="6"/>
      <c r="GS1057" s="4"/>
      <c r="GT1057" s="6"/>
      <c r="GU1057" s="5"/>
      <c r="GV1057" s="5"/>
      <c r="GW1057" s="4"/>
      <c r="GX1057" s="6"/>
      <c r="GY1057" s="4"/>
      <c r="GZ1057" s="6"/>
      <c r="HA1057" s="5"/>
      <c r="HB1057" s="5"/>
      <c r="HC1057" s="4"/>
      <c r="HD1057" s="6"/>
      <c r="HE1057" s="4"/>
      <c r="HF1057" s="6"/>
      <c r="HG1057" s="5"/>
      <c r="HH1057" s="5"/>
      <c r="HI1057" s="4"/>
      <c r="HJ1057" s="6"/>
      <c r="HK1057" s="4"/>
      <c r="HL1057" s="6"/>
      <c r="HM1057" s="5"/>
      <c r="HN1057" s="5"/>
      <c r="HO1057" s="4"/>
      <c r="HP1057" s="6"/>
      <c r="HQ1057" s="4"/>
      <c r="HR1057" s="6"/>
      <c r="HS1057" s="5"/>
      <c r="HT1057" s="5"/>
      <c r="HU1057" s="4"/>
      <c r="HV1057" s="6"/>
      <c r="HW1057" s="4"/>
      <c r="HX1057" s="6"/>
      <c r="HY1057" s="5"/>
      <c r="HZ1057" s="5"/>
      <c r="IA1057" s="4"/>
      <c r="IB1057" s="6"/>
      <c r="IC1057" s="4"/>
      <c r="ID1057" s="6"/>
      <c r="IE1057" s="5"/>
      <c r="IF1057" s="5"/>
      <c r="IG1057" s="4"/>
      <c r="IH1057" s="6"/>
      <c r="II1057" s="4"/>
      <c r="IJ1057" s="6"/>
      <c r="IK1057" s="5"/>
      <c r="IL1057" s="5"/>
      <c r="IM1057" s="4"/>
      <c r="IN1057" s="6"/>
      <c r="IO1057" s="4"/>
      <c r="IP1057" s="6"/>
      <c r="IQ1057" s="5"/>
      <c r="IR1057" s="5"/>
      <c r="IS1057" s="4"/>
      <c r="IT1057" s="6"/>
      <c r="IU1057" s="4"/>
      <c r="IV1057" s="6"/>
      <c r="IW1057" s="5"/>
      <c r="IX1057" s="5"/>
      <c r="IY1057" s="4"/>
      <c r="IZ1057" s="6"/>
      <c r="JA1057" s="4"/>
      <c r="JB1057" s="6"/>
      <c r="JC1057" s="5"/>
      <c r="JD1057" s="5"/>
      <c r="JE1057" s="4"/>
      <c r="JF1057" s="6"/>
      <c r="JG1057" s="4"/>
      <c r="JH1057" s="6"/>
      <c r="JI1057" s="5"/>
      <c r="JJ1057" s="5"/>
      <c r="JK1057" s="4"/>
      <c r="JL1057" s="6"/>
      <c r="JM1057" s="4"/>
      <c r="JN1057" s="6"/>
      <c r="JO1057" s="5"/>
      <c r="JP1057" s="5"/>
      <c r="JQ1057" s="4"/>
      <c r="JR1057" s="6"/>
      <c r="JS1057" s="4"/>
      <c r="JT1057" s="6"/>
      <c r="JU1057" s="5"/>
      <c r="JV1057" s="5"/>
      <c r="JW1057" s="4"/>
      <c r="JX1057" s="6"/>
      <c r="JY1057" s="4"/>
      <c r="JZ1057" s="6"/>
      <c r="KA1057" s="5"/>
      <c r="KB1057" s="5"/>
      <c r="KC1057" s="4"/>
      <c r="KD1057" s="6"/>
      <c r="KE1057" s="4"/>
      <c r="KF1057" s="6"/>
      <c r="KG1057" s="5"/>
      <c r="KH1057" s="5"/>
      <c r="KI1057" s="4"/>
      <c r="KJ1057" s="6"/>
      <c r="KK1057" s="4"/>
      <c r="KL1057" s="6"/>
      <c r="KM1057" s="5"/>
      <c r="KN1057" s="5"/>
    </row>
    <row r="1058">
      <c r="A1058" s="3" t="s">
        <v>85</v>
      </c>
      <c r="B1058" s="3" t="s">
        <v>833</v>
      </c>
      <c r="C1058" s="3" t="s">
        <v>703</v>
      </c>
      <c r="D1058" s="3" t="s">
        <v>838</v>
      </c>
      <c r="E1058" s="3" t="s">
        <v>839</v>
      </c>
      <c r="F1058" s="3" t="s">
        <v>839</v>
      </c>
      <c r="G1058" s="3" t="s">
        <v>839</v>
      </c>
      <c r="H1058" s="3" t="s">
        <v>104</v>
      </c>
      <c r="I1058" s="3" t="s">
        <v>1418</v>
      </c>
      <c r="J1058" s="3" t="s">
        <v>1396</v>
      </c>
      <c r="K1058" s="4">
        <v>108</v>
      </c>
      <c r="L1058" s="4">
        <f>=ROUNDDOWN(36,0)</f>
      </c>
      <c r="M1058" s="4">
        <v>80</v>
      </c>
      <c r="N1058" s="5">
        <v>1</v>
      </c>
      <c r="O1058" s="4"/>
      <c r="P1058" s="4">
        <f>=ROUNDDOWN({0},0)</f>
      </c>
      <c r="Q1058" s="4"/>
      <c r="R1058" s="5"/>
      <c r="S1058" s="4"/>
      <c r="T1058" s="6"/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/>
      <c r="AF1058" s="6"/>
      <c r="AG1058" s="4"/>
      <c r="AH1058" s="6"/>
      <c r="AI1058" s="5"/>
      <c r="AJ1058" s="5"/>
      <c r="AK1058" s="4"/>
      <c r="AL1058" s="6"/>
      <c r="AM1058" s="4"/>
      <c r="AN1058" s="6"/>
      <c r="AO1058" s="5"/>
      <c r="AP1058" s="5"/>
      <c r="AQ1058" s="4"/>
      <c r="AR1058" s="6"/>
      <c r="AS1058" s="4"/>
      <c r="AT1058" s="6"/>
      <c r="AU1058" s="5"/>
      <c r="AV1058" s="5"/>
      <c r="AW1058" s="4"/>
      <c r="AX1058" s="6"/>
      <c r="AY1058" s="4"/>
      <c r="AZ1058" s="6"/>
      <c r="BA1058" s="5"/>
      <c r="BB1058" s="5"/>
      <c r="BC1058" s="4"/>
      <c r="BD1058" s="6"/>
      <c r="BE1058" s="4"/>
      <c r="BF1058" s="6"/>
      <c r="BG1058" s="5"/>
      <c r="BH1058" s="5"/>
      <c r="BI1058" s="4"/>
      <c r="BJ1058" s="6"/>
      <c r="BK1058" s="4"/>
      <c r="BL1058" s="6"/>
      <c r="BM1058" s="5"/>
      <c r="BN1058" s="5"/>
      <c r="BO1058" s="4"/>
      <c r="BP1058" s="6"/>
      <c r="BQ1058" s="4"/>
      <c r="BR1058" s="6"/>
      <c r="BS1058" s="5"/>
      <c r="BT1058" s="5"/>
      <c r="BU1058" s="4"/>
      <c r="BV1058" s="6"/>
      <c r="BW1058" s="4"/>
      <c r="BX1058" s="6"/>
      <c r="BY1058" s="5"/>
      <c r="BZ1058" s="5"/>
      <c r="CA1058" s="4"/>
      <c r="CB1058" s="6"/>
      <c r="CC1058" s="4"/>
      <c r="CD1058" s="6"/>
      <c r="CE1058" s="5"/>
      <c r="CF1058" s="5"/>
      <c r="CG1058" s="4"/>
      <c r="CH1058" s="6"/>
      <c r="CI1058" s="4"/>
      <c r="CJ1058" s="6"/>
      <c r="CK1058" s="5"/>
      <c r="CL1058" s="5"/>
      <c r="CM1058" s="4"/>
      <c r="CN1058" s="6"/>
      <c r="CO1058" s="4"/>
      <c r="CP1058" s="6"/>
      <c r="CQ1058" s="5"/>
      <c r="CR1058" s="5"/>
      <c r="CS1058" s="4"/>
      <c r="CT1058" s="6"/>
      <c r="CU1058" s="4"/>
      <c r="CV1058" s="6"/>
      <c r="CW1058" s="5"/>
      <c r="CX1058" s="5"/>
      <c r="CY1058" s="4"/>
      <c r="CZ1058" s="6"/>
      <c r="DA1058" s="4"/>
      <c r="DB1058" s="6"/>
      <c r="DC1058" s="5"/>
      <c r="DD1058" s="5"/>
      <c r="DE1058" s="4"/>
      <c r="DF1058" s="6"/>
      <c r="DG1058" s="4"/>
      <c r="DH1058" s="6"/>
      <c r="DI1058" s="5"/>
      <c r="DJ1058" s="5"/>
      <c r="DK1058" s="4"/>
      <c r="DL1058" s="6"/>
      <c r="DM1058" s="4"/>
      <c r="DN1058" s="6"/>
      <c r="DO1058" s="5"/>
      <c r="DP1058" s="5"/>
      <c r="DQ1058" s="4"/>
      <c r="DR1058" s="6"/>
      <c r="DS1058" s="4"/>
      <c r="DT1058" s="6"/>
      <c r="DU1058" s="5"/>
      <c r="DV1058" s="5"/>
      <c r="DW1058" s="4"/>
      <c r="DX1058" s="6"/>
      <c r="DY1058" s="4"/>
      <c r="DZ1058" s="6"/>
      <c r="EA1058" s="5"/>
      <c r="EB1058" s="5"/>
      <c r="EC1058" s="4"/>
      <c r="ED1058" s="6"/>
      <c r="EE1058" s="4"/>
      <c r="EF1058" s="6"/>
      <c r="EG1058" s="5"/>
      <c r="EH1058" s="5"/>
      <c r="EI1058" s="4"/>
      <c r="EJ1058" s="6"/>
      <c r="EK1058" s="4"/>
      <c r="EL1058" s="6"/>
      <c r="EM1058" s="5"/>
      <c r="EN1058" s="5"/>
      <c r="EO1058" s="4"/>
      <c r="EP1058" s="6"/>
      <c r="EQ1058" s="4"/>
      <c r="ER1058" s="6"/>
      <c r="ES1058" s="5"/>
      <c r="ET1058" s="5"/>
      <c r="EU1058" s="4"/>
      <c r="EV1058" s="6"/>
      <c r="EW1058" s="4"/>
      <c r="EX1058" s="6"/>
      <c r="EY1058" s="5"/>
      <c r="EZ1058" s="5"/>
      <c r="FA1058" s="4"/>
      <c r="FB1058" s="6"/>
      <c r="FC1058" s="4"/>
      <c r="FD1058" s="6"/>
      <c r="FE1058" s="5"/>
      <c r="FF1058" s="5"/>
      <c r="FG1058" s="4"/>
      <c r="FH1058" s="6"/>
      <c r="FI1058" s="4"/>
      <c r="FJ1058" s="6"/>
      <c r="FK1058" s="5"/>
      <c r="FL1058" s="5"/>
      <c r="FM1058" s="4"/>
      <c r="FN1058" s="6"/>
      <c r="FO1058" s="4"/>
      <c r="FP1058" s="6"/>
      <c r="FQ1058" s="5"/>
      <c r="FR1058" s="5"/>
      <c r="FS1058" s="4"/>
      <c r="FT1058" s="6"/>
      <c r="FU1058" s="4"/>
      <c r="FV1058" s="6"/>
      <c r="FW1058" s="5"/>
      <c r="FX1058" s="5"/>
      <c r="FY1058" s="4"/>
      <c r="FZ1058" s="6"/>
      <c r="GA1058" s="4"/>
      <c r="GB1058" s="6"/>
      <c r="GC1058" s="5"/>
      <c r="GD1058" s="5"/>
      <c r="GE1058" s="4"/>
      <c r="GF1058" s="6"/>
      <c r="GG1058" s="4"/>
      <c r="GH1058" s="6"/>
      <c r="GI1058" s="5"/>
      <c r="GJ1058" s="5"/>
      <c r="GK1058" s="4"/>
      <c r="GL1058" s="6"/>
      <c r="GM1058" s="4"/>
      <c r="GN1058" s="6"/>
      <c r="GO1058" s="5"/>
      <c r="GP1058" s="5"/>
      <c r="GQ1058" s="4"/>
      <c r="GR1058" s="6"/>
      <c r="GS1058" s="4"/>
      <c r="GT1058" s="6"/>
      <c r="GU1058" s="5"/>
      <c r="GV1058" s="5"/>
      <c r="GW1058" s="4"/>
      <c r="GX1058" s="6"/>
      <c r="GY1058" s="4"/>
      <c r="GZ1058" s="6"/>
      <c r="HA1058" s="5"/>
      <c r="HB1058" s="5"/>
      <c r="HC1058" s="4"/>
      <c r="HD1058" s="6"/>
      <c r="HE1058" s="4"/>
      <c r="HF1058" s="6"/>
      <c r="HG1058" s="5"/>
      <c r="HH1058" s="5"/>
      <c r="HI1058" s="4"/>
      <c r="HJ1058" s="6"/>
      <c r="HK1058" s="4"/>
      <c r="HL1058" s="6"/>
      <c r="HM1058" s="5"/>
      <c r="HN1058" s="5"/>
      <c r="HO1058" s="4"/>
      <c r="HP1058" s="6"/>
      <c r="HQ1058" s="4"/>
      <c r="HR1058" s="6"/>
      <c r="HS1058" s="5"/>
      <c r="HT1058" s="5"/>
      <c r="HU1058" s="4"/>
      <c r="HV1058" s="6"/>
      <c r="HW1058" s="4"/>
      <c r="HX1058" s="6"/>
      <c r="HY1058" s="5"/>
      <c r="HZ1058" s="5"/>
      <c r="IA1058" s="4"/>
      <c r="IB1058" s="6"/>
      <c r="IC1058" s="4"/>
      <c r="ID1058" s="6"/>
      <c r="IE1058" s="5"/>
      <c r="IF1058" s="5"/>
      <c r="IG1058" s="4"/>
      <c r="IH1058" s="6"/>
      <c r="II1058" s="4"/>
      <c r="IJ1058" s="6"/>
      <c r="IK1058" s="5"/>
      <c r="IL1058" s="5"/>
      <c r="IM1058" s="4"/>
      <c r="IN1058" s="6"/>
      <c r="IO1058" s="4"/>
      <c r="IP1058" s="6"/>
      <c r="IQ1058" s="5"/>
      <c r="IR1058" s="5"/>
      <c r="IS1058" s="4"/>
      <c r="IT1058" s="6"/>
      <c r="IU1058" s="4"/>
      <c r="IV1058" s="6"/>
      <c r="IW1058" s="5"/>
      <c r="IX1058" s="5"/>
      <c r="IY1058" s="4"/>
      <c r="IZ1058" s="6"/>
      <c r="JA1058" s="4"/>
      <c r="JB1058" s="6"/>
      <c r="JC1058" s="5"/>
      <c r="JD1058" s="5"/>
      <c r="JE1058" s="4"/>
      <c r="JF1058" s="6"/>
      <c r="JG1058" s="4"/>
      <c r="JH1058" s="6"/>
      <c r="JI1058" s="5"/>
      <c r="JJ1058" s="5"/>
      <c r="JK1058" s="4"/>
      <c r="JL1058" s="6"/>
      <c r="JM1058" s="4"/>
      <c r="JN1058" s="6"/>
      <c r="JO1058" s="5"/>
      <c r="JP1058" s="5"/>
      <c r="JQ1058" s="4"/>
      <c r="JR1058" s="6"/>
      <c r="JS1058" s="4"/>
      <c r="JT1058" s="6"/>
      <c r="JU1058" s="5"/>
      <c r="JV1058" s="5"/>
      <c r="JW1058" s="4"/>
      <c r="JX1058" s="6"/>
      <c r="JY1058" s="4"/>
      <c r="JZ1058" s="6"/>
      <c r="KA1058" s="5"/>
      <c r="KB1058" s="5"/>
      <c r="KC1058" s="4"/>
      <c r="KD1058" s="6"/>
      <c r="KE1058" s="4"/>
      <c r="KF1058" s="6"/>
      <c r="KG1058" s="5"/>
      <c r="KH1058" s="5"/>
      <c r="KI1058" s="4"/>
      <c r="KJ1058" s="6"/>
      <c r="KK1058" s="4"/>
      <c r="KL1058" s="6"/>
      <c r="KM1058" s="5"/>
      <c r="KN1058" s="5"/>
    </row>
    <row r="1059">
      <c r="A1059" s="3" t="s">
        <v>85</v>
      </c>
      <c r="B1059" s="3" t="s">
        <v>833</v>
      </c>
      <c r="C1059" s="3" t="s">
        <v>703</v>
      </c>
      <c r="D1059" s="3" t="s">
        <v>838</v>
      </c>
      <c r="E1059" s="3" t="s">
        <v>840</v>
      </c>
      <c r="F1059" s="3" t="s">
        <v>840</v>
      </c>
      <c r="G1059" s="3" t="s">
        <v>840</v>
      </c>
      <c r="H1059" s="3" t="s">
        <v>104</v>
      </c>
      <c r="I1059" s="3" t="s">
        <v>1345</v>
      </c>
      <c r="J1059" s="3" t="s">
        <v>1433</v>
      </c>
      <c r="K1059" s="4">
        <v>115</v>
      </c>
      <c r="L1059" s="4">
        <f>=ROUNDDOWN(57.5,0)</f>
      </c>
      <c r="M1059" s="4"/>
      <c r="N1059" s="5"/>
      <c r="O1059" s="4"/>
      <c r="P1059" s="4">
        <f>=ROUNDDOWN({0},0)</f>
      </c>
      <c r="Q1059" s="4"/>
      <c r="R1059" s="5"/>
      <c r="S1059" s="4">
        <v>2</v>
      </c>
      <c r="T1059" s="6">
        <v>65.04</v>
      </c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>
        <v>1</v>
      </c>
      <c r="AF1059" s="6">
        <v>25.01</v>
      </c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>
        <v>1</v>
      </c>
      <c r="AR1059" s="6">
        <v>40.03</v>
      </c>
      <c r="AS1059" s="4"/>
      <c r="AT1059" s="6"/>
      <c r="AU1059" s="5"/>
      <c r="AV1059" s="5"/>
      <c r="AW1059" s="4"/>
      <c r="AX1059" s="6"/>
      <c r="AY1059" s="4"/>
      <c r="AZ1059" s="6"/>
      <c r="BA1059" s="5"/>
      <c r="BB1059" s="5"/>
      <c r="BC1059" s="4"/>
      <c r="BD1059" s="6"/>
      <c r="BE1059" s="4"/>
      <c r="BF1059" s="6"/>
      <c r="BG1059" s="5"/>
      <c r="BH1059" s="5"/>
      <c r="BI1059" s="4"/>
      <c r="BJ1059" s="6"/>
      <c r="BK1059" s="4"/>
      <c r="BL1059" s="6"/>
      <c r="BM1059" s="5"/>
      <c r="BN1059" s="5"/>
      <c r="BO1059" s="4"/>
      <c r="BP1059" s="6"/>
      <c r="BQ1059" s="4"/>
      <c r="BR1059" s="6"/>
      <c r="BS1059" s="5"/>
      <c r="BT1059" s="5"/>
      <c r="BU1059" s="4"/>
      <c r="BV1059" s="6"/>
      <c r="BW1059" s="4"/>
      <c r="BX1059" s="6"/>
      <c r="BY1059" s="5"/>
      <c r="BZ1059" s="5"/>
      <c r="CA1059" s="4"/>
      <c r="CB1059" s="6"/>
      <c r="CC1059" s="4"/>
      <c r="CD1059" s="6"/>
      <c r="CE1059" s="5"/>
      <c r="CF1059" s="5"/>
      <c r="CG1059" s="4"/>
      <c r="CH1059" s="6"/>
      <c r="CI1059" s="4"/>
      <c r="CJ1059" s="6"/>
      <c r="CK1059" s="5"/>
      <c r="CL1059" s="5"/>
      <c r="CM1059" s="4"/>
      <c r="CN1059" s="6"/>
      <c r="CO1059" s="4"/>
      <c r="CP1059" s="6"/>
      <c r="CQ1059" s="5"/>
      <c r="CR1059" s="5"/>
      <c r="CS1059" s="4"/>
      <c r="CT1059" s="6"/>
      <c r="CU1059" s="4"/>
      <c r="CV1059" s="6"/>
      <c r="CW1059" s="5"/>
      <c r="CX1059" s="5"/>
      <c r="CY1059" s="4"/>
      <c r="CZ1059" s="6"/>
      <c r="DA1059" s="4"/>
      <c r="DB1059" s="6"/>
      <c r="DC1059" s="5"/>
      <c r="DD1059" s="5"/>
      <c r="DE1059" s="4"/>
      <c r="DF1059" s="6"/>
      <c r="DG1059" s="4"/>
      <c r="DH1059" s="6"/>
      <c r="DI1059" s="5"/>
      <c r="DJ1059" s="5"/>
      <c r="DK1059" s="4"/>
      <c r="DL1059" s="6"/>
      <c r="DM1059" s="4"/>
      <c r="DN1059" s="6"/>
      <c r="DO1059" s="5"/>
      <c r="DP1059" s="5"/>
      <c r="DQ1059" s="4"/>
      <c r="DR1059" s="6"/>
      <c r="DS1059" s="4"/>
      <c r="DT1059" s="6"/>
      <c r="DU1059" s="5"/>
      <c r="DV1059" s="5"/>
      <c r="DW1059" s="4"/>
      <c r="DX1059" s="6"/>
      <c r="DY1059" s="4"/>
      <c r="DZ1059" s="6"/>
      <c r="EA1059" s="5"/>
      <c r="EB1059" s="5"/>
      <c r="EC1059" s="4"/>
      <c r="ED1059" s="6"/>
      <c r="EE1059" s="4"/>
      <c r="EF1059" s="6"/>
      <c r="EG1059" s="5"/>
      <c r="EH1059" s="5"/>
      <c r="EI1059" s="4"/>
      <c r="EJ1059" s="6"/>
      <c r="EK1059" s="4"/>
      <c r="EL1059" s="6"/>
      <c r="EM1059" s="5"/>
      <c r="EN1059" s="5"/>
      <c r="EO1059" s="4"/>
      <c r="EP1059" s="6"/>
      <c r="EQ1059" s="4"/>
      <c r="ER1059" s="6"/>
      <c r="ES1059" s="5"/>
      <c r="ET1059" s="5"/>
      <c r="EU1059" s="4"/>
      <c r="EV1059" s="6"/>
      <c r="EW1059" s="4"/>
      <c r="EX1059" s="6"/>
      <c r="EY1059" s="5"/>
      <c r="EZ1059" s="5"/>
      <c r="FA1059" s="4"/>
      <c r="FB1059" s="6"/>
      <c r="FC1059" s="4"/>
      <c r="FD1059" s="6"/>
      <c r="FE1059" s="5"/>
      <c r="FF1059" s="5"/>
      <c r="FG1059" s="4"/>
      <c r="FH1059" s="6"/>
      <c r="FI1059" s="4"/>
      <c r="FJ1059" s="6"/>
      <c r="FK1059" s="5"/>
      <c r="FL1059" s="5"/>
      <c r="FM1059" s="4"/>
      <c r="FN1059" s="6"/>
      <c r="FO1059" s="4"/>
      <c r="FP1059" s="6"/>
      <c r="FQ1059" s="5"/>
      <c r="FR1059" s="5"/>
      <c r="FS1059" s="4"/>
      <c r="FT1059" s="6"/>
      <c r="FU1059" s="4"/>
      <c r="FV1059" s="6"/>
      <c r="FW1059" s="5"/>
      <c r="FX1059" s="5"/>
      <c r="FY1059" s="4"/>
      <c r="FZ1059" s="6"/>
      <c r="GA1059" s="4"/>
      <c r="GB1059" s="6"/>
      <c r="GC1059" s="5"/>
      <c r="GD1059" s="5"/>
      <c r="GE1059" s="4"/>
      <c r="GF1059" s="6"/>
      <c r="GG1059" s="4"/>
      <c r="GH1059" s="6"/>
      <c r="GI1059" s="5"/>
      <c r="GJ1059" s="5"/>
      <c r="GK1059" s="4"/>
      <c r="GL1059" s="6"/>
      <c r="GM1059" s="4"/>
      <c r="GN1059" s="6"/>
      <c r="GO1059" s="5"/>
      <c r="GP1059" s="5"/>
      <c r="GQ1059" s="4"/>
      <c r="GR1059" s="6"/>
      <c r="GS1059" s="4"/>
      <c r="GT1059" s="6"/>
      <c r="GU1059" s="5"/>
      <c r="GV1059" s="5"/>
      <c r="GW1059" s="4"/>
      <c r="GX1059" s="6"/>
      <c r="GY1059" s="4"/>
      <c r="GZ1059" s="6"/>
      <c r="HA1059" s="5"/>
      <c r="HB1059" s="5"/>
      <c r="HC1059" s="4"/>
      <c r="HD1059" s="6"/>
      <c r="HE1059" s="4"/>
      <c r="HF1059" s="6"/>
      <c r="HG1059" s="5"/>
      <c r="HH1059" s="5"/>
      <c r="HI1059" s="4"/>
      <c r="HJ1059" s="6"/>
      <c r="HK1059" s="4"/>
      <c r="HL1059" s="6"/>
      <c r="HM1059" s="5"/>
      <c r="HN1059" s="5"/>
      <c r="HO1059" s="4"/>
      <c r="HP1059" s="6"/>
      <c r="HQ1059" s="4"/>
      <c r="HR1059" s="6"/>
      <c r="HS1059" s="5"/>
      <c r="HT1059" s="5"/>
      <c r="HU1059" s="4"/>
      <c r="HV1059" s="6"/>
      <c r="HW1059" s="4"/>
      <c r="HX1059" s="6"/>
      <c r="HY1059" s="5"/>
      <c r="HZ1059" s="5"/>
      <c r="IA1059" s="4"/>
      <c r="IB1059" s="6"/>
      <c r="IC1059" s="4"/>
      <c r="ID1059" s="6"/>
      <c r="IE1059" s="5"/>
      <c r="IF1059" s="5"/>
      <c r="IG1059" s="4"/>
      <c r="IH1059" s="6"/>
      <c r="II1059" s="4"/>
      <c r="IJ1059" s="6"/>
      <c r="IK1059" s="5"/>
      <c r="IL1059" s="5"/>
      <c r="IM1059" s="4"/>
      <c r="IN1059" s="6"/>
      <c r="IO1059" s="4"/>
      <c r="IP1059" s="6"/>
      <c r="IQ1059" s="5"/>
      <c r="IR1059" s="5"/>
      <c r="IS1059" s="4"/>
      <c r="IT1059" s="6"/>
      <c r="IU1059" s="4"/>
      <c r="IV1059" s="6"/>
      <c r="IW1059" s="5"/>
      <c r="IX1059" s="5"/>
      <c r="IY1059" s="4"/>
      <c r="IZ1059" s="6"/>
      <c r="JA1059" s="4"/>
      <c r="JB1059" s="6"/>
      <c r="JC1059" s="5"/>
      <c r="JD1059" s="5"/>
      <c r="JE1059" s="4"/>
      <c r="JF1059" s="6"/>
      <c r="JG1059" s="4"/>
      <c r="JH1059" s="6"/>
      <c r="JI1059" s="5"/>
      <c r="JJ1059" s="5"/>
      <c r="JK1059" s="4"/>
      <c r="JL1059" s="6"/>
      <c r="JM1059" s="4"/>
      <c r="JN1059" s="6"/>
      <c r="JO1059" s="5"/>
      <c r="JP1059" s="5"/>
      <c r="JQ1059" s="4"/>
      <c r="JR1059" s="6"/>
      <c r="JS1059" s="4"/>
      <c r="JT1059" s="6"/>
      <c r="JU1059" s="5"/>
      <c r="JV1059" s="5"/>
      <c r="JW1059" s="4"/>
      <c r="JX1059" s="6"/>
      <c r="JY1059" s="4"/>
      <c r="JZ1059" s="6"/>
      <c r="KA1059" s="5"/>
      <c r="KB1059" s="5"/>
      <c r="KC1059" s="4"/>
      <c r="KD1059" s="6"/>
      <c r="KE1059" s="4"/>
      <c r="KF1059" s="6"/>
      <c r="KG1059" s="5"/>
      <c r="KH1059" s="5"/>
      <c r="KI1059" s="4"/>
      <c r="KJ1059" s="6"/>
      <c r="KK1059" s="4"/>
      <c r="KL1059" s="6"/>
      <c r="KM1059" s="5"/>
      <c r="KN1059" s="5"/>
    </row>
    <row r="1060">
      <c r="A1060" s="3" t="s">
        <v>85</v>
      </c>
      <c r="B1060" s="3" t="s">
        <v>833</v>
      </c>
      <c r="C1060" s="3" t="s">
        <v>703</v>
      </c>
      <c r="D1060" s="3" t="s">
        <v>838</v>
      </c>
      <c r="E1060" s="3" t="s">
        <v>840</v>
      </c>
      <c r="F1060" s="3" t="s">
        <v>840</v>
      </c>
      <c r="G1060" s="3" t="s">
        <v>840</v>
      </c>
      <c r="H1060" s="3" t="s">
        <v>104</v>
      </c>
      <c r="I1060" s="3" t="s">
        <v>1418</v>
      </c>
      <c r="J1060" s="3" t="s">
        <v>1396</v>
      </c>
      <c r="K1060" s="4">
        <v>62</v>
      </c>
      <c r="L1060" s="4">
        <f>=ROUNDDOWN(20.6666666666667,0)</f>
      </c>
      <c r="M1060" s="4">
        <v>125</v>
      </c>
      <c r="N1060" s="5">
        <v>1</v>
      </c>
      <c r="O1060" s="4"/>
      <c r="P1060" s="4">
        <f>=ROUNDDOWN({0},0)</f>
      </c>
      <c r="Q1060" s="4"/>
      <c r="R1060" s="5"/>
      <c r="S1060" s="4">
        <v>2</v>
      </c>
      <c r="T1060" s="6">
        <v>60.76</v>
      </c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>
        <v>2</v>
      </c>
      <c r="AF1060" s="6">
        <v>60.76</v>
      </c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/>
      <c r="AR1060" s="6"/>
      <c r="AS1060" s="4"/>
      <c r="AT1060" s="6"/>
      <c r="AU1060" s="5"/>
      <c r="AV1060" s="5"/>
      <c r="AW1060" s="4"/>
      <c r="AX1060" s="6"/>
      <c r="AY1060" s="4"/>
      <c r="AZ1060" s="6"/>
      <c r="BA1060" s="5"/>
      <c r="BB1060" s="5"/>
      <c r="BC1060" s="4"/>
      <c r="BD1060" s="6"/>
      <c r="BE1060" s="4"/>
      <c r="BF1060" s="6"/>
      <c r="BG1060" s="5"/>
      <c r="BH1060" s="5"/>
      <c r="BI1060" s="4"/>
      <c r="BJ1060" s="6"/>
      <c r="BK1060" s="4"/>
      <c r="BL1060" s="6"/>
      <c r="BM1060" s="5"/>
      <c r="BN1060" s="5"/>
      <c r="BO1060" s="4"/>
      <c r="BP1060" s="6"/>
      <c r="BQ1060" s="4"/>
      <c r="BR1060" s="6"/>
      <c r="BS1060" s="5"/>
      <c r="BT1060" s="5"/>
      <c r="BU1060" s="4"/>
      <c r="BV1060" s="6"/>
      <c r="BW1060" s="4"/>
      <c r="BX1060" s="6"/>
      <c r="BY1060" s="5"/>
      <c r="BZ1060" s="5"/>
      <c r="CA1060" s="4"/>
      <c r="CB1060" s="6"/>
      <c r="CC1060" s="4"/>
      <c r="CD1060" s="6"/>
      <c r="CE1060" s="5"/>
      <c r="CF1060" s="5"/>
      <c r="CG1060" s="4"/>
      <c r="CH1060" s="6"/>
      <c r="CI1060" s="4"/>
      <c r="CJ1060" s="6"/>
      <c r="CK1060" s="5"/>
      <c r="CL1060" s="5"/>
      <c r="CM1060" s="4"/>
      <c r="CN1060" s="6"/>
      <c r="CO1060" s="4"/>
      <c r="CP1060" s="6"/>
      <c r="CQ1060" s="5"/>
      <c r="CR1060" s="5"/>
      <c r="CS1060" s="4"/>
      <c r="CT1060" s="6"/>
      <c r="CU1060" s="4"/>
      <c r="CV1060" s="6"/>
      <c r="CW1060" s="5"/>
      <c r="CX1060" s="5"/>
      <c r="CY1060" s="4"/>
      <c r="CZ1060" s="6"/>
      <c r="DA1060" s="4"/>
      <c r="DB1060" s="6"/>
      <c r="DC1060" s="5"/>
      <c r="DD1060" s="5"/>
      <c r="DE1060" s="4"/>
      <c r="DF1060" s="6"/>
      <c r="DG1060" s="4"/>
      <c r="DH1060" s="6"/>
      <c r="DI1060" s="5"/>
      <c r="DJ1060" s="5"/>
      <c r="DK1060" s="4"/>
      <c r="DL1060" s="6"/>
      <c r="DM1060" s="4"/>
      <c r="DN1060" s="6"/>
      <c r="DO1060" s="5"/>
      <c r="DP1060" s="5"/>
      <c r="DQ1060" s="4"/>
      <c r="DR1060" s="6"/>
      <c r="DS1060" s="4"/>
      <c r="DT1060" s="6"/>
      <c r="DU1060" s="5"/>
      <c r="DV1060" s="5"/>
      <c r="DW1060" s="4"/>
      <c r="DX1060" s="6"/>
      <c r="DY1060" s="4"/>
      <c r="DZ1060" s="6"/>
      <c r="EA1060" s="5"/>
      <c r="EB1060" s="5"/>
      <c r="EC1060" s="4"/>
      <c r="ED1060" s="6"/>
      <c r="EE1060" s="4"/>
      <c r="EF1060" s="6"/>
      <c r="EG1060" s="5"/>
      <c r="EH1060" s="5"/>
      <c r="EI1060" s="4"/>
      <c r="EJ1060" s="6"/>
      <c r="EK1060" s="4"/>
      <c r="EL1060" s="6"/>
      <c r="EM1060" s="5"/>
      <c r="EN1060" s="5"/>
      <c r="EO1060" s="4"/>
      <c r="EP1060" s="6"/>
      <c r="EQ1060" s="4"/>
      <c r="ER1060" s="6"/>
      <c r="ES1060" s="5"/>
      <c r="ET1060" s="5"/>
      <c r="EU1060" s="4"/>
      <c r="EV1060" s="6"/>
      <c r="EW1060" s="4"/>
      <c r="EX1060" s="6"/>
      <c r="EY1060" s="5"/>
      <c r="EZ1060" s="5"/>
      <c r="FA1060" s="4"/>
      <c r="FB1060" s="6"/>
      <c r="FC1060" s="4"/>
      <c r="FD1060" s="6"/>
      <c r="FE1060" s="5"/>
      <c r="FF1060" s="5"/>
      <c r="FG1060" s="4"/>
      <c r="FH1060" s="6"/>
      <c r="FI1060" s="4"/>
      <c r="FJ1060" s="6"/>
      <c r="FK1060" s="5"/>
      <c r="FL1060" s="5"/>
      <c r="FM1060" s="4"/>
      <c r="FN1060" s="6"/>
      <c r="FO1060" s="4"/>
      <c r="FP1060" s="6"/>
      <c r="FQ1060" s="5"/>
      <c r="FR1060" s="5"/>
      <c r="FS1060" s="4"/>
      <c r="FT1060" s="6"/>
      <c r="FU1060" s="4"/>
      <c r="FV1060" s="6"/>
      <c r="FW1060" s="5"/>
      <c r="FX1060" s="5"/>
      <c r="FY1060" s="4"/>
      <c r="FZ1060" s="6"/>
      <c r="GA1060" s="4"/>
      <c r="GB1060" s="6"/>
      <c r="GC1060" s="5"/>
      <c r="GD1060" s="5"/>
      <c r="GE1060" s="4"/>
      <c r="GF1060" s="6"/>
      <c r="GG1060" s="4"/>
      <c r="GH1060" s="6"/>
      <c r="GI1060" s="5"/>
      <c r="GJ1060" s="5"/>
      <c r="GK1060" s="4"/>
      <c r="GL1060" s="6"/>
      <c r="GM1060" s="4"/>
      <c r="GN1060" s="6"/>
      <c r="GO1060" s="5"/>
      <c r="GP1060" s="5"/>
      <c r="GQ1060" s="4"/>
      <c r="GR1060" s="6"/>
      <c r="GS1060" s="4"/>
      <c r="GT1060" s="6"/>
      <c r="GU1060" s="5"/>
      <c r="GV1060" s="5"/>
      <c r="GW1060" s="4"/>
      <c r="GX1060" s="6"/>
      <c r="GY1060" s="4"/>
      <c r="GZ1060" s="6"/>
      <c r="HA1060" s="5"/>
      <c r="HB1060" s="5"/>
      <c r="HC1060" s="4"/>
      <c r="HD1060" s="6"/>
      <c r="HE1060" s="4"/>
      <c r="HF1060" s="6"/>
      <c r="HG1060" s="5"/>
      <c r="HH1060" s="5"/>
      <c r="HI1060" s="4"/>
      <c r="HJ1060" s="6"/>
      <c r="HK1060" s="4"/>
      <c r="HL1060" s="6"/>
      <c r="HM1060" s="5"/>
      <c r="HN1060" s="5"/>
      <c r="HO1060" s="4"/>
      <c r="HP1060" s="6"/>
      <c r="HQ1060" s="4"/>
      <c r="HR1060" s="6"/>
      <c r="HS1060" s="5"/>
      <c r="HT1060" s="5"/>
      <c r="HU1060" s="4"/>
      <c r="HV1060" s="6"/>
      <c r="HW1060" s="4"/>
      <c r="HX1060" s="6"/>
      <c r="HY1060" s="5"/>
      <c r="HZ1060" s="5"/>
      <c r="IA1060" s="4"/>
      <c r="IB1060" s="6"/>
      <c r="IC1060" s="4"/>
      <c r="ID1060" s="6"/>
      <c r="IE1060" s="5"/>
      <c r="IF1060" s="5"/>
      <c r="IG1060" s="4"/>
      <c r="IH1060" s="6"/>
      <c r="II1060" s="4"/>
      <c r="IJ1060" s="6"/>
      <c r="IK1060" s="5"/>
      <c r="IL1060" s="5"/>
      <c r="IM1060" s="4"/>
      <c r="IN1060" s="6"/>
      <c r="IO1060" s="4"/>
      <c r="IP1060" s="6"/>
      <c r="IQ1060" s="5"/>
      <c r="IR1060" s="5"/>
      <c r="IS1060" s="4"/>
      <c r="IT1060" s="6"/>
      <c r="IU1060" s="4"/>
      <c r="IV1060" s="6"/>
      <c r="IW1060" s="5"/>
      <c r="IX1060" s="5"/>
      <c r="IY1060" s="4"/>
      <c r="IZ1060" s="6"/>
      <c r="JA1060" s="4"/>
      <c r="JB1060" s="6"/>
      <c r="JC1060" s="5"/>
      <c r="JD1060" s="5"/>
      <c r="JE1060" s="4"/>
      <c r="JF1060" s="6"/>
      <c r="JG1060" s="4"/>
      <c r="JH1060" s="6"/>
      <c r="JI1060" s="5"/>
      <c r="JJ1060" s="5"/>
      <c r="JK1060" s="4"/>
      <c r="JL1060" s="6"/>
      <c r="JM1060" s="4"/>
      <c r="JN1060" s="6"/>
      <c r="JO1060" s="5"/>
      <c r="JP1060" s="5"/>
      <c r="JQ1060" s="4"/>
      <c r="JR1060" s="6"/>
      <c r="JS1060" s="4"/>
      <c r="JT1060" s="6"/>
      <c r="JU1060" s="5"/>
      <c r="JV1060" s="5"/>
      <c r="JW1060" s="4"/>
      <c r="JX1060" s="6"/>
      <c r="JY1060" s="4"/>
      <c r="JZ1060" s="6"/>
      <c r="KA1060" s="5"/>
      <c r="KB1060" s="5"/>
      <c r="KC1060" s="4"/>
      <c r="KD1060" s="6"/>
      <c r="KE1060" s="4"/>
      <c r="KF1060" s="6"/>
      <c r="KG1060" s="5"/>
      <c r="KH1060" s="5"/>
      <c r="KI1060" s="4"/>
      <c r="KJ1060" s="6"/>
      <c r="KK1060" s="4"/>
      <c r="KL1060" s="6"/>
      <c r="KM1060" s="5"/>
      <c r="KN1060" s="5"/>
    </row>
    <row r="1061">
      <c r="A1061" s="3" t="s">
        <v>85</v>
      </c>
      <c r="B1061" s="3" t="s">
        <v>833</v>
      </c>
      <c r="C1061" s="3" t="s">
        <v>703</v>
      </c>
      <c r="D1061" s="3" t="s">
        <v>838</v>
      </c>
      <c r="E1061" s="3" t="s">
        <v>840</v>
      </c>
      <c r="F1061" s="3" t="s">
        <v>840</v>
      </c>
      <c r="G1061" s="3" t="s">
        <v>840</v>
      </c>
      <c r="H1061" s="3" t="s">
        <v>104</v>
      </c>
      <c r="I1061" s="3" t="s">
        <v>1327</v>
      </c>
      <c r="J1061" s="3" t="s">
        <v>1319</v>
      </c>
      <c r="K1061" s="4">
        <v>110</v>
      </c>
      <c r="L1061" s="4">
        <f>=ROUNDDOWN(64.7058823529412,0)</f>
      </c>
      <c r="M1061" s="4"/>
      <c r="N1061" s="5">
        <v>1</v>
      </c>
      <c r="O1061" s="4"/>
      <c r="P1061" s="4">
        <f>=ROUNDDOWN({0},0)</f>
      </c>
      <c r="Q1061" s="4"/>
      <c r="R1061" s="5"/>
      <c r="S1061" s="4">
        <v>1</v>
      </c>
      <c r="T1061" s="6">
        <v>40.03</v>
      </c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/>
      <c r="AF1061" s="6"/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>
        <v>1</v>
      </c>
      <c r="AR1061" s="6">
        <v>40.03</v>
      </c>
      <c r="AS1061" s="4"/>
      <c r="AT1061" s="6"/>
      <c r="AU1061" s="5"/>
      <c r="AV1061" s="5"/>
      <c r="AW1061" s="4"/>
      <c r="AX1061" s="6"/>
      <c r="AY1061" s="4"/>
      <c r="AZ1061" s="6"/>
      <c r="BA1061" s="5"/>
      <c r="BB1061" s="5"/>
      <c r="BC1061" s="4"/>
      <c r="BD1061" s="6"/>
      <c r="BE1061" s="4"/>
      <c r="BF1061" s="6"/>
      <c r="BG1061" s="5"/>
      <c r="BH1061" s="5"/>
      <c r="BI1061" s="4"/>
      <c r="BJ1061" s="6"/>
      <c r="BK1061" s="4"/>
      <c r="BL1061" s="6"/>
      <c r="BM1061" s="5"/>
      <c r="BN1061" s="5"/>
      <c r="BO1061" s="4"/>
      <c r="BP1061" s="6"/>
      <c r="BQ1061" s="4"/>
      <c r="BR1061" s="6"/>
      <c r="BS1061" s="5"/>
      <c r="BT1061" s="5"/>
      <c r="BU1061" s="4"/>
      <c r="BV1061" s="6"/>
      <c r="BW1061" s="4"/>
      <c r="BX1061" s="6"/>
      <c r="BY1061" s="5"/>
      <c r="BZ1061" s="5"/>
      <c r="CA1061" s="4"/>
      <c r="CB1061" s="6"/>
      <c r="CC1061" s="4"/>
      <c r="CD1061" s="6"/>
      <c r="CE1061" s="5"/>
      <c r="CF1061" s="5"/>
      <c r="CG1061" s="4"/>
      <c r="CH1061" s="6"/>
      <c r="CI1061" s="4"/>
      <c r="CJ1061" s="6"/>
      <c r="CK1061" s="5"/>
      <c r="CL1061" s="5"/>
      <c r="CM1061" s="4"/>
      <c r="CN1061" s="6"/>
      <c r="CO1061" s="4"/>
      <c r="CP1061" s="6"/>
      <c r="CQ1061" s="5"/>
      <c r="CR1061" s="5"/>
      <c r="CS1061" s="4"/>
      <c r="CT1061" s="6"/>
      <c r="CU1061" s="4"/>
      <c r="CV1061" s="6"/>
      <c r="CW1061" s="5"/>
      <c r="CX1061" s="5"/>
      <c r="CY1061" s="4"/>
      <c r="CZ1061" s="6"/>
      <c r="DA1061" s="4"/>
      <c r="DB1061" s="6"/>
      <c r="DC1061" s="5"/>
      <c r="DD1061" s="5"/>
      <c r="DE1061" s="4"/>
      <c r="DF1061" s="6"/>
      <c r="DG1061" s="4"/>
      <c r="DH1061" s="6"/>
      <c r="DI1061" s="5"/>
      <c r="DJ1061" s="5"/>
      <c r="DK1061" s="4"/>
      <c r="DL1061" s="6"/>
      <c r="DM1061" s="4"/>
      <c r="DN1061" s="6"/>
      <c r="DO1061" s="5"/>
      <c r="DP1061" s="5"/>
      <c r="DQ1061" s="4"/>
      <c r="DR1061" s="6"/>
      <c r="DS1061" s="4"/>
      <c r="DT1061" s="6"/>
      <c r="DU1061" s="5"/>
      <c r="DV1061" s="5"/>
      <c r="DW1061" s="4"/>
      <c r="DX1061" s="6"/>
      <c r="DY1061" s="4"/>
      <c r="DZ1061" s="6"/>
      <c r="EA1061" s="5"/>
      <c r="EB1061" s="5"/>
      <c r="EC1061" s="4"/>
      <c r="ED1061" s="6"/>
      <c r="EE1061" s="4"/>
      <c r="EF1061" s="6"/>
      <c r="EG1061" s="5"/>
      <c r="EH1061" s="5"/>
      <c r="EI1061" s="4"/>
      <c r="EJ1061" s="6"/>
      <c r="EK1061" s="4"/>
      <c r="EL1061" s="6"/>
      <c r="EM1061" s="5"/>
      <c r="EN1061" s="5"/>
      <c r="EO1061" s="4"/>
      <c r="EP1061" s="6"/>
      <c r="EQ1061" s="4"/>
      <c r="ER1061" s="6"/>
      <c r="ES1061" s="5"/>
      <c r="ET1061" s="5"/>
      <c r="EU1061" s="4"/>
      <c r="EV1061" s="6"/>
      <c r="EW1061" s="4"/>
      <c r="EX1061" s="6"/>
      <c r="EY1061" s="5"/>
      <c r="EZ1061" s="5"/>
      <c r="FA1061" s="4"/>
      <c r="FB1061" s="6"/>
      <c r="FC1061" s="4"/>
      <c r="FD1061" s="6"/>
      <c r="FE1061" s="5"/>
      <c r="FF1061" s="5"/>
      <c r="FG1061" s="4"/>
      <c r="FH1061" s="6"/>
      <c r="FI1061" s="4"/>
      <c r="FJ1061" s="6"/>
      <c r="FK1061" s="5"/>
      <c r="FL1061" s="5"/>
      <c r="FM1061" s="4"/>
      <c r="FN1061" s="6"/>
      <c r="FO1061" s="4"/>
      <c r="FP1061" s="6"/>
      <c r="FQ1061" s="5"/>
      <c r="FR1061" s="5"/>
      <c r="FS1061" s="4"/>
      <c r="FT1061" s="6"/>
      <c r="FU1061" s="4"/>
      <c r="FV1061" s="6"/>
      <c r="FW1061" s="5"/>
      <c r="FX1061" s="5"/>
      <c r="FY1061" s="4"/>
      <c r="FZ1061" s="6"/>
      <c r="GA1061" s="4"/>
      <c r="GB1061" s="6"/>
      <c r="GC1061" s="5"/>
      <c r="GD1061" s="5"/>
      <c r="GE1061" s="4"/>
      <c r="GF1061" s="6"/>
      <c r="GG1061" s="4"/>
      <c r="GH1061" s="6"/>
      <c r="GI1061" s="5"/>
      <c r="GJ1061" s="5"/>
      <c r="GK1061" s="4"/>
      <c r="GL1061" s="6"/>
      <c r="GM1061" s="4"/>
      <c r="GN1061" s="6"/>
      <c r="GO1061" s="5"/>
      <c r="GP1061" s="5"/>
      <c r="GQ1061" s="4"/>
      <c r="GR1061" s="6"/>
      <c r="GS1061" s="4"/>
      <c r="GT1061" s="6"/>
      <c r="GU1061" s="5"/>
      <c r="GV1061" s="5"/>
      <c r="GW1061" s="4"/>
      <c r="GX1061" s="6"/>
      <c r="GY1061" s="4"/>
      <c r="GZ1061" s="6"/>
      <c r="HA1061" s="5"/>
      <c r="HB1061" s="5"/>
      <c r="HC1061" s="4"/>
      <c r="HD1061" s="6"/>
      <c r="HE1061" s="4"/>
      <c r="HF1061" s="6"/>
      <c r="HG1061" s="5"/>
      <c r="HH1061" s="5"/>
      <c r="HI1061" s="4"/>
      <c r="HJ1061" s="6"/>
      <c r="HK1061" s="4"/>
      <c r="HL1061" s="6"/>
      <c r="HM1061" s="5"/>
      <c r="HN1061" s="5"/>
      <c r="HO1061" s="4"/>
      <c r="HP1061" s="6"/>
      <c r="HQ1061" s="4"/>
      <c r="HR1061" s="6"/>
      <c r="HS1061" s="5"/>
      <c r="HT1061" s="5"/>
      <c r="HU1061" s="4"/>
      <c r="HV1061" s="6"/>
      <c r="HW1061" s="4"/>
      <c r="HX1061" s="6"/>
      <c r="HY1061" s="5"/>
      <c r="HZ1061" s="5"/>
      <c r="IA1061" s="4"/>
      <c r="IB1061" s="6"/>
      <c r="IC1061" s="4"/>
      <c r="ID1061" s="6"/>
      <c r="IE1061" s="5"/>
      <c r="IF1061" s="5"/>
      <c r="IG1061" s="4"/>
      <c r="IH1061" s="6"/>
      <c r="II1061" s="4"/>
      <c r="IJ1061" s="6"/>
      <c r="IK1061" s="5"/>
      <c r="IL1061" s="5"/>
      <c r="IM1061" s="4"/>
      <c r="IN1061" s="6"/>
      <c r="IO1061" s="4"/>
      <c r="IP1061" s="6"/>
      <c r="IQ1061" s="5"/>
      <c r="IR1061" s="5"/>
      <c r="IS1061" s="4"/>
      <c r="IT1061" s="6"/>
      <c r="IU1061" s="4"/>
      <c r="IV1061" s="6"/>
      <c r="IW1061" s="5"/>
      <c r="IX1061" s="5"/>
      <c r="IY1061" s="4"/>
      <c r="IZ1061" s="6"/>
      <c r="JA1061" s="4"/>
      <c r="JB1061" s="6"/>
      <c r="JC1061" s="5"/>
      <c r="JD1061" s="5"/>
      <c r="JE1061" s="4"/>
      <c r="JF1061" s="6"/>
      <c r="JG1061" s="4"/>
      <c r="JH1061" s="6"/>
      <c r="JI1061" s="5"/>
      <c r="JJ1061" s="5"/>
      <c r="JK1061" s="4"/>
      <c r="JL1061" s="6"/>
      <c r="JM1061" s="4"/>
      <c r="JN1061" s="6"/>
      <c r="JO1061" s="5"/>
      <c r="JP1061" s="5"/>
      <c r="JQ1061" s="4"/>
      <c r="JR1061" s="6"/>
      <c r="JS1061" s="4"/>
      <c r="JT1061" s="6"/>
      <c r="JU1061" s="5"/>
      <c r="JV1061" s="5"/>
      <c r="JW1061" s="4"/>
      <c r="JX1061" s="6"/>
      <c r="JY1061" s="4"/>
      <c r="JZ1061" s="6"/>
      <c r="KA1061" s="5"/>
      <c r="KB1061" s="5"/>
      <c r="KC1061" s="4"/>
      <c r="KD1061" s="6"/>
      <c r="KE1061" s="4"/>
      <c r="KF1061" s="6"/>
      <c r="KG1061" s="5"/>
      <c r="KH1061" s="5"/>
      <c r="KI1061" s="4"/>
      <c r="KJ1061" s="6"/>
      <c r="KK1061" s="4"/>
      <c r="KL1061" s="6"/>
      <c r="KM1061" s="5"/>
      <c r="KN1061" s="5"/>
    </row>
    <row r="1062">
      <c r="A1062" s="3" t="s">
        <v>85</v>
      </c>
      <c r="B1062" s="3" t="s">
        <v>833</v>
      </c>
      <c r="C1062" s="3" t="s">
        <v>703</v>
      </c>
      <c r="D1062" s="3" t="s">
        <v>838</v>
      </c>
      <c r="E1062" s="3" t="s">
        <v>840</v>
      </c>
      <c r="F1062" s="3" t="s">
        <v>840</v>
      </c>
      <c r="G1062" s="3" t="s">
        <v>840</v>
      </c>
      <c r="H1062" s="3" t="s">
        <v>104</v>
      </c>
      <c r="I1062" s="3" t="s">
        <v>1352</v>
      </c>
      <c r="J1062" s="3" t="s">
        <v>1396</v>
      </c>
      <c r="K1062" s="4">
        <v>80</v>
      </c>
      <c r="L1062" s="4">
        <f>=ROUNDDOWN(47.0588235294118,0)</f>
      </c>
      <c r="M1062" s="4"/>
      <c r="N1062" s="5">
        <v>1</v>
      </c>
      <c r="O1062" s="4"/>
      <c r="P1062" s="4">
        <f>=ROUNDDOWN({0},0)</f>
      </c>
      <c r="Q1062" s="4"/>
      <c r="R1062" s="5"/>
      <c r="S1062" s="4"/>
      <c r="T1062" s="6"/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/>
      <c r="AF1062" s="6"/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/>
      <c r="AR1062" s="6"/>
      <c r="AS1062" s="4"/>
      <c r="AT1062" s="6"/>
      <c r="AU1062" s="5"/>
      <c r="AV1062" s="5"/>
      <c r="AW1062" s="4"/>
      <c r="AX1062" s="6"/>
      <c r="AY1062" s="4"/>
      <c r="AZ1062" s="6"/>
      <c r="BA1062" s="5"/>
      <c r="BB1062" s="5"/>
      <c r="BC1062" s="4"/>
      <c r="BD1062" s="6"/>
      <c r="BE1062" s="4"/>
      <c r="BF1062" s="6"/>
      <c r="BG1062" s="5"/>
      <c r="BH1062" s="5"/>
      <c r="BI1062" s="4"/>
      <c r="BJ1062" s="6"/>
      <c r="BK1062" s="4"/>
      <c r="BL1062" s="6"/>
      <c r="BM1062" s="5"/>
      <c r="BN1062" s="5"/>
      <c r="BO1062" s="4"/>
      <c r="BP1062" s="6"/>
      <c r="BQ1062" s="4"/>
      <c r="BR1062" s="6"/>
      <c r="BS1062" s="5"/>
      <c r="BT1062" s="5"/>
      <c r="BU1062" s="4"/>
      <c r="BV1062" s="6"/>
      <c r="BW1062" s="4"/>
      <c r="BX1062" s="6"/>
      <c r="BY1062" s="5"/>
      <c r="BZ1062" s="5"/>
      <c r="CA1062" s="4"/>
      <c r="CB1062" s="6"/>
      <c r="CC1062" s="4"/>
      <c r="CD1062" s="6"/>
      <c r="CE1062" s="5"/>
      <c r="CF1062" s="5"/>
      <c r="CG1062" s="4"/>
      <c r="CH1062" s="6"/>
      <c r="CI1062" s="4"/>
      <c r="CJ1062" s="6"/>
      <c r="CK1062" s="5"/>
      <c r="CL1062" s="5"/>
      <c r="CM1062" s="4"/>
      <c r="CN1062" s="6"/>
      <c r="CO1062" s="4"/>
      <c r="CP1062" s="6"/>
      <c r="CQ1062" s="5"/>
      <c r="CR1062" s="5"/>
      <c r="CS1062" s="4"/>
      <c r="CT1062" s="6"/>
      <c r="CU1062" s="4"/>
      <c r="CV1062" s="6"/>
      <c r="CW1062" s="5"/>
      <c r="CX1062" s="5"/>
      <c r="CY1062" s="4"/>
      <c r="CZ1062" s="6"/>
      <c r="DA1062" s="4"/>
      <c r="DB1062" s="6"/>
      <c r="DC1062" s="5"/>
      <c r="DD1062" s="5"/>
      <c r="DE1062" s="4"/>
      <c r="DF1062" s="6"/>
      <c r="DG1062" s="4"/>
      <c r="DH1062" s="6"/>
      <c r="DI1062" s="5"/>
      <c r="DJ1062" s="5"/>
      <c r="DK1062" s="4"/>
      <c r="DL1062" s="6"/>
      <c r="DM1062" s="4"/>
      <c r="DN1062" s="6"/>
      <c r="DO1062" s="5"/>
      <c r="DP1062" s="5"/>
      <c r="DQ1062" s="4"/>
      <c r="DR1062" s="6"/>
      <c r="DS1062" s="4"/>
      <c r="DT1062" s="6"/>
      <c r="DU1062" s="5"/>
      <c r="DV1062" s="5"/>
      <c r="DW1062" s="4"/>
      <c r="DX1062" s="6"/>
      <c r="DY1062" s="4"/>
      <c r="DZ1062" s="6"/>
      <c r="EA1062" s="5"/>
      <c r="EB1062" s="5"/>
      <c r="EC1062" s="4"/>
      <c r="ED1062" s="6"/>
      <c r="EE1062" s="4"/>
      <c r="EF1062" s="6"/>
      <c r="EG1062" s="5"/>
      <c r="EH1062" s="5"/>
      <c r="EI1062" s="4"/>
      <c r="EJ1062" s="6"/>
      <c r="EK1062" s="4"/>
      <c r="EL1062" s="6"/>
      <c r="EM1062" s="5"/>
      <c r="EN1062" s="5"/>
      <c r="EO1062" s="4"/>
      <c r="EP1062" s="6"/>
      <c r="EQ1062" s="4"/>
      <c r="ER1062" s="6"/>
      <c r="ES1062" s="5"/>
      <c r="ET1062" s="5"/>
      <c r="EU1062" s="4"/>
      <c r="EV1062" s="6"/>
      <c r="EW1062" s="4"/>
      <c r="EX1062" s="6"/>
      <c r="EY1062" s="5"/>
      <c r="EZ1062" s="5"/>
      <c r="FA1062" s="4"/>
      <c r="FB1062" s="6"/>
      <c r="FC1062" s="4"/>
      <c r="FD1062" s="6"/>
      <c r="FE1062" s="5"/>
      <c r="FF1062" s="5"/>
      <c r="FG1062" s="4"/>
      <c r="FH1062" s="6"/>
      <c r="FI1062" s="4"/>
      <c r="FJ1062" s="6"/>
      <c r="FK1062" s="5"/>
      <c r="FL1062" s="5"/>
      <c r="FM1062" s="4"/>
      <c r="FN1062" s="6"/>
      <c r="FO1062" s="4"/>
      <c r="FP1062" s="6"/>
      <c r="FQ1062" s="5"/>
      <c r="FR1062" s="5"/>
      <c r="FS1062" s="4"/>
      <c r="FT1062" s="6"/>
      <c r="FU1062" s="4"/>
      <c r="FV1062" s="6"/>
      <c r="FW1062" s="5"/>
      <c r="FX1062" s="5"/>
      <c r="FY1062" s="4"/>
      <c r="FZ1062" s="6"/>
      <c r="GA1062" s="4"/>
      <c r="GB1062" s="6"/>
      <c r="GC1062" s="5"/>
      <c r="GD1062" s="5"/>
      <c r="GE1062" s="4"/>
      <c r="GF1062" s="6"/>
      <c r="GG1062" s="4"/>
      <c r="GH1062" s="6"/>
      <c r="GI1062" s="5"/>
      <c r="GJ1062" s="5"/>
      <c r="GK1062" s="4"/>
      <c r="GL1062" s="6"/>
      <c r="GM1062" s="4"/>
      <c r="GN1062" s="6"/>
      <c r="GO1062" s="5"/>
      <c r="GP1062" s="5"/>
      <c r="GQ1062" s="4"/>
      <c r="GR1062" s="6"/>
      <c r="GS1062" s="4"/>
      <c r="GT1062" s="6"/>
      <c r="GU1062" s="5"/>
      <c r="GV1062" s="5"/>
      <c r="GW1062" s="4"/>
      <c r="GX1062" s="6"/>
      <c r="GY1062" s="4"/>
      <c r="GZ1062" s="6"/>
      <c r="HA1062" s="5"/>
      <c r="HB1062" s="5"/>
      <c r="HC1062" s="4"/>
      <c r="HD1062" s="6"/>
      <c r="HE1062" s="4"/>
      <c r="HF1062" s="6"/>
      <c r="HG1062" s="5"/>
      <c r="HH1062" s="5"/>
      <c r="HI1062" s="4"/>
      <c r="HJ1062" s="6"/>
      <c r="HK1062" s="4"/>
      <c r="HL1062" s="6"/>
      <c r="HM1062" s="5"/>
      <c r="HN1062" s="5"/>
      <c r="HO1062" s="4"/>
      <c r="HP1062" s="6"/>
      <c r="HQ1062" s="4"/>
      <c r="HR1062" s="6"/>
      <c r="HS1062" s="5"/>
      <c r="HT1062" s="5"/>
      <c r="HU1062" s="4"/>
      <c r="HV1062" s="6"/>
      <c r="HW1062" s="4"/>
      <c r="HX1062" s="6"/>
      <c r="HY1062" s="5"/>
      <c r="HZ1062" s="5"/>
      <c r="IA1062" s="4"/>
      <c r="IB1062" s="6"/>
      <c r="IC1062" s="4"/>
      <c r="ID1062" s="6"/>
      <c r="IE1062" s="5"/>
      <c r="IF1062" s="5"/>
      <c r="IG1062" s="4"/>
      <c r="IH1062" s="6"/>
      <c r="II1062" s="4"/>
      <c r="IJ1062" s="6"/>
      <c r="IK1062" s="5"/>
      <c r="IL1062" s="5"/>
      <c r="IM1062" s="4"/>
      <c r="IN1062" s="6"/>
      <c r="IO1062" s="4"/>
      <c r="IP1062" s="6"/>
      <c r="IQ1062" s="5"/>
      <c r="IR1062" s="5"/>
      <c r="IS1062" s="4"/>
      <c r="IT1062" s="6"/>
      <c r="IU1062" s="4"/>
      <c r="IV1062" s="6"/>
      <c r="IW1062" s="5"/>
      <c r="IX1062" s="5"/>
      <c r="IY1062" s="4"/>
      <c r="IZ1062" s="6"/>
      <c r="JA1062" s="4"/>
      <c r="JB1062" s="6"/>
      <c r="JC1062" s="5"/>
      <c r="JD1062" s="5"/>
      <c r="JE1062" s="4"/>
      <c r="JF1062" s="6"/>
      <c r="JG1062" s="4"/>
      <c r="JH1062" s="6"/>
      <c r="JI1062" s="5"/>
      <c r="JJ1062" s="5"/>
      <c r="JK1062" s="4"/>
      <c r="JL1062" s="6"/>
      <c r="JM1062" s="4"/>
      <c r="JN1062" s="6"/>
      <c r="JO1062" s="5"/>
      <c r="JP1062" s="5"/>
      <c r="JQ1062" s="4"/>
      <c r="JR1062" s="6"/>
      <c r="JS1062" s="4"/>
      <c r="JT1062" s="6"/>
      <c r="JU1062" s="5"/>
      <c r="JV1062" s="5"/>
      <c r="JW1062" s="4"/>
      <c r="JX1062" s="6"/>
      <c r="JY1062" s="4"/>
      <c r="JZ1062" s="6"/>
      <c r="KA1062" s="5"/>
      <c r="KB1062" s="5"/>
      <c r="KC1062" s="4"/>
      <c r="KD1062" s="6"/>
      <c r="KE1062" s="4"/>
      <c r="KF1062" s="6"/>
      <c r="KG1062" s="5"/>
      <c r="KH1062" s="5"/>
      <c r="KI1062" s="4"/>
      <c r="KJ1062" s="6"/>
      <c r="KK1062" s="4"/>
      <c r="KL1062" s="6"/>
      <c r="KM1062" s="5"/>
      <c r="KN1062" s="5"/>
    </row>
    <row r="1063">
      <c r="A1063" s="3" t="s">
        <v>85</v>
      </c>
      <c r="B1063" s="3" t="s">
        <v>833</v>
      </c>
      <c r="C1063" s="3" t="s">
        <v>703</v>
      </c>
      <c r="D1063" s="3" t="s">
        <v>838</v>
      </c>
      <c r="E1063" s="3" t="s">
        <v>841</v>
      </c>
      <c r="F1063" s="3" t="s">
        <v>841</v>
      </c>
      <c r="G1063" s="3" t="s">
        <v>841</v>
      </c>
      <c r="H1063" s="3" t="s">
        <v>104</v>
      </c>
      <c r="I1063" s="3" t="s">
        <v>1418</v>
      </c>
      <c r="J1063" s="3" t="s">
        <v>1396</v>
      </c>
      <c r="K1063" s="4">
        <v>89</v>
      </c>
      <c r="L1063" s="4">
        <f>=ROUNDDOWN(29.6666666666667,0)</f>
      </c>
      <c r="M1063" s="4">
        <v>165</v>
      </c>
      <c r="N1063" s="5">
        <v>1</v>
      </c>
      <c r="O1063" s="4"/>
      <c r="P1063" s="4">
        <f>=ROUNDDOWN({0},0)</f>
      </c>
      <c r="Q1063" s="4"/>
      <c r="R1063" s="5"/>
      <c r="S1063" s="4">
        <v>3</v>
      </c>
      <c r="T1063" s="6">
        <v>86.32</v>
      </c>
      <c r="U1063" s="4"/>
      <c r="V1063" s="6"/>
      <c r="W1063" s="5"/>
      <c r="X1063" s="5"/>
      <c r="Y1063" s="4">
        <v>1</v>
      </c>
      <c r="Z1063" s="6">
        <v>28.08</v>
      </c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>
        <v>2</v>
      </c>
      <c r="AR1063" s="6">
        <v>58.24</v>
      </c>
      <c r="AS1063" s="4"/>
      <c r="AT1063" s="6"/>
      <c r="AU1063" s="5"/>
      <c r="AV1063" s="5"/>
      <c r="AW1063" s="4"/>
      <c r="AX1063" s="6"/>
      <c r="AY1063" s="4"/>
      <c r="AZ1063" s="6"/>
      <c r="BA1063" s="5"/>
      <c r="BB1063" s="5"/>
      <c r="BC1063" s="4"/>
      <c r="BD1063" s="6"/>
      <c r="BE1063" s="4"/>
      <c r="BF1063" s="6"/>
      <c r="BG1063" s="5"/>
      <c r="BH1063" s="5"/>
      <c r="BI1063" s="4"/>
      <c r="BJ1063" s="6"/>
      <c r="BK1063" s="4"/>
      <c r="BL1063" s="6"/>
      <c r="BM1063" s="5"/>
      <c r="BN1063" s="5"/>
      <c r="BO1063" s="4"/>
      <c r="BP1063" s="6"/>
      <c r="BQ1063" s="4"/>
      <c r="BR1063" s="6"/>
      <c r="BS1063" s="5"/>
      <c r="BT1063" s="5"/>
      <c r="BU1063" s="4"/>
      <c r="BV1063" s="6"/>
      <c r="BW1063" s="4"/>
      <c r="BX1063" s="6"/>
      <c r="BY1063" s="5"/>
      <c r="BZ1063" s="5"/>
      <c r="CA1063" s="4"/>
      <c r="CB1063" s="6"/>
      <c r="CC1063" s="4"/>
      <c r="CD1063" s="6"/>
      <c r="CE1063" s="5"/>
      <c r="CF1063" s="5"/>
      <c r="CG1063" s="4"/>
      <c r="CH1063" s="6"/>
      <c r="CI1063" s="4"/>
      <c r="CJ1063" s="6"/>
      <c r="CK1063" s="5"/>
      <c r="CL1063" s="5"/>
      <c r="CM1063" s="4"/>
      <c r="CN1063" s="6"/>
      <c r="CO1063" s="4"/>
      <c r="CP1063" s="6"/>
      <c r="CQ1063" s="5"/>
      <c r="CR1063" s="5"/>
      <c r="CS1063" s="4"/>
      <c r="CT1063" s="6"/>
      <c r="CU1063" s="4"/>
      <c r="CV1063" s="6"/>
      <c r="CW1063" s="5"/>
      <c r="CX1063" s="5"/>
      <c r="CY1063" s="4"/>
      <c r="CZ1063" s="6"/>
      <c r="DA1063" s="4"/>
      <c r="DB1063" s="6"/>
      <c r="DC1063" s="5"/>
      <c r="DD1063" s="5"/>
      <c r="DE1063" s="4"/>
      <c r="DF1063" s="6"/>
      <c r="DG1063" s="4"/>
      <c r="DH1063" s="6"/>
      <c r="DI1063" s="5"/>
      <c r="DJ1063" s="5"/>
      <c r="DK1063" s="4"/>
      <c r="DL1063" s="6"/>
      <c r="DM1063" s="4"/>
      <c r="DN1063" s="6"/>
      <c r="DO1063" s="5"/>
      <c r="DP1063" s="5"/>
      <c r="DQ1063" s="4"/>
      <c r="DR1063" s="6"/>
      <c r="DS1063" s="4"/>
      <c r="DT1063" s="6"/>
      <c r="DU1063" s="5"/>
      <c r="DV1063" s="5"/>
      <c r="DW1063" s="4"/>
      <c r="DX1063" s="6"/>
      <c r="DY1063" s="4"/>
      <c r="DZ1063" s="6"/>
      <c r="EA1063" s="5"/>
      <c r="EB1063" s="5"/>
      <c r="EC1063" s="4"/>
      <c r="ED1063" s="6"/>
      <c r="EE1063" s="4"/>
      <c r="EF1063" s="6"/>
      <c r="EG1063" s="5"/>
      <c r="EH1063" s="5"/>
      <c r="EI1063" s="4"/>
      <c r="EJ1063" s="6"/>
      <c r="EK1063" s="4"/>
      <c r="EL1063" s="6"/>
      <c r="EM1063" s="5"/>
      <c r="EN1063" s="5"/>
      <c r="EO1063" s="4"/>
      <c r="EP1063" s="6"/>
      <c r="EQ1063" s="4"/>
      <c r="ER1063" s="6"/>
      <c r="ES1063" s="5"/>
      <c r="ET1063" s="5"/>
      <c r="EU1063" s="4"/>
      <c r="EV1063" s="6"/>
      <c r="EW1063" s="4"/>
      <c r="EX1063" s="6"/>
      <c r="EY1063" s="5"/>
      <c r="EZ1063" s="5"/>
      <c r="FA1063" s="4"/>
      <c r="FB1063" s="6"/>
      <c r="FC1063" s="4"/>
      <c r="FD1063" s="6"/>
      <c r="FE1063" s="5"/>
      <c r="FF1063" s="5"/>
      <c r="FG1063" s="4"/>
      <c r="FH1063" s="6"/>
      <c r="FI1063" s="4"/>
      <c r="FJ1063" s="6"/>
      <c r="FK1063" s="5"/>
      <c r="FL1063" s="5"/>
      <c r="FM1063" s="4"/>
      <c r="FN1063" s="6"/>
      <c r="FO1063" s="4"/>
      <c r="FP1063" s="6"/>
      <c r="FQ1063" s="5"/>
      <c r="FR1063" s="5"/>
      <c r="FS1063" s="4"/>
      <c r="FT1063" s="6"/>
      <c r="FU1063" s="4"/>
      <c r="FV1063" s="6"/>
      <c r="FW1063" s="5"/>
      <c r="FX1063" s="5"/>
      <c r="FY1063" s="4"/>
      <c r="FZ1063" s="6"/>
      <c r="GA1063" s="4"/>
      <c r="GB1063" s="6"/>
      <c r="GC1063" s="5"/>
      <c r="GD1063" s="5"/>
      <c r="GE1063" s="4"/>
      <c r="GF1063" s="6"/>
      <c r="GG1063" s="4"/>
      <c r="GH1063" s="6"/>
      <c r="GI1063" s="5"/>
      <c r="GJ1063" s="5"/>
      <c r="GK1063" s="4"/>
      <c r="GL1063" s="6"/>
      <c r="GM1063" s="4"/>
      <c r="GN1063" s="6"/>
      <c r="GO1063" s="5"/>
      <c r="GP1063" s="5"/>
      <c r="GQ1063" s="4"/>
      <c r="GR1063" s="6"/>
      <c r="GS1063" s="4"/>
      <c r="GT1063" s="6"/>
      <c r="GU1063" s="5"/>
      <c r="GV1063" s="5"/>
      <c r="GW1063" s="4"/>
      <c r="GX1063" s="6"/>
      <c r="GY1063" s="4"/>
      <c r="GZ1063" s="6"/>
      <c r="HA1063" s="5"/>
      <c r="HB1063" s="5"/>
      <c r="HC1063" s="4"/>
      <c r="HD1063" s="6"/>
      <c r="HE1063" s="4"/>
      <c r="HF1063" s="6"/>
      <c r="HG1063" s="5"/>
      <c r="HH1063" s="5"/>
      <c r="HI1063" s="4"/>
      <c r="HJ1063" s="6"/>
      <c r="HK1063" s="4"/>
      <c r="HL1063" s="6"/>
      <c r="HM1063" s="5"/>
      <c r="HN1063" s="5"/>
      <c r="HO1063" s="4"/>
      <c r="HP1063" s="6"/>
      <c r="HQ1063" s="4"/>
      <c r="HR1063" s="6"/>
      <c r="HS1063" s="5"/>
      <c r="HT1063" s="5"/>
      <c r="HU1063" s="4"/>
      <c r="HV1063" s="6"/>
      <c r="HW1063" s="4"/>
      <c r="HX1063" s="6"/>
      <c r="HY1063" s="5"/>
      <c r="HZ1063" s="5"/>
      <c r="IA1063" s="4"/>
      <c r="IB1063" s="6"/>
      <c r="IC1063" s="4"/>
      <c r="ID1063" s="6"/>
      <c r="IE1063" s="5"/>
      <c r="IF1063" s="5"/>
      <c r="IG1063" s="4"/>
      <c r="IH1063" s="6"/>
      <c r="II1063" s="4"/>
      <c r="IJ1063" s="6"/>
      <c r="IK1063" s="5"/>
      <c r="IL1063" s="5"/>
      <c r="IM1063" s="4"/>
      <c r="IN1063" s="6"/>
      <c r="IO1063" s="4"/>
      <c r="IP1063" s="6"/>
      <c r="IQ1063" s="5"/>
      <c r="IR1063" s="5"/>
      <c r="IS1063" s="4"/>
      <c r="IT1063" s="6"/>
      <c r="IU1063" s="4"/>
      <c r="IV1063" s="6"/>
      <c r="IW1063" s="5"/>
      <c r="IX1063" s="5"/>
      <c r="IY1063" s="4"/>
      <c r="IZ1063" s="6"/>
      <c r="JA1063" s="4"/>
      <c r="JB1063" s="6"/>
      <c r="JC1063" s="5"/>
      <c r="JD1063" s="5"/>
      <c r="JE1063" s="4"/>
      <c r="JF1063" s="6"/>
      <c r="JG1063" s="4"/>
      <c r="JH1063" s="6"/>
      <c r="JI1063" s="5"/>
      <c r="JJ1063" s="5"/>
      <c r="JK1063" s="4"/>
      <c r="JL1063" s="6"/>
      <c r="JM1063" s="4"/>
      <c r="JN1063" s="6"/>
      <c r="JO1063" s="5"/>
      <c r="JP1063" s="5"/>
      <c r="JQ1063" s="4"/>
      <c r="JR1063" s="6"/>
      <c r="JS1063" s="4"/>
      <c r="JT1063" s="6"/>
      <c r="JU1063" s="5"/>
      <c r="JV1063" s="5"/>
      <c r="JW1063" s="4"/>
      <c r="JX1063" s="6"/>
      <c r="JY1063" s="4"/>
      <c r="JZ1063" s="6"/>
      <c r="KA1063" s="5"/>
      <c r="KB1063" s="5"/>
      <c r="KC1063" s="4"/>
      <c r="KD1063" s="6"/>
      <c r="KE1063" s="4"/>
      <c r="KF1063" s="6"/>
      <c r="KG1063" s="5"/>
      <c r="KH1063" s="5"/>
      <c r="KI1063" s="4"/>
      <c r="KJ1063" s="6"/>
      <c r="KK1063" s="4"/>
      <c r="KL1063" s="6"/>
      <c r="KM1063" s="5"/>
      <c r="KN1063" s="5"/>
    </row>
    <row r="1064">
      <c r="A1064" s="3" t="s">
        <v>85</v>
      </c>
      <c r="B1064" s="3" t="s">
        <v>833</v>
      </c>
      <c r="C1064" s="3" t="s">
        <v>703</v>
      </c>
      <c r="D1064" s="3" t="s">
        <v>838</v>
      </c>
      <c r="E1064" s="3" t="s">
        <v>841</v>
      </c>
      <c r="F1064" s="3" t="s">
        <v>841</v>
      </c>
      <c r="G1064" s="3" t="s">
        <v>841</v>
      </c>
      <c r="H1064" s="3" t="s">
        <v>104</v>
      </c>
      <c r="I1064" s="3" t="s">
        <v>1352</v>
      </c>
      <c r="J1064" s="3" t="s">
        <v>1396</v>
      </c>
      <c r="K1064" s="4">
        <v>120</v>
      </c>
      <c r="L1064" s="4">
        <f>=ROUNDDOWN(85.7142857142857,0)</f>
      </c>
      <c r="M1064" s="4"/>
      <c r="N1064" s="5">
        <v>1</v>
      </c>
      <c r="O1064" s="4"/>
      <c r="P1064" s="4">
        <f>=ROUNDDOWN({0},0)</f>
      </c>
      <c r="Q1064" s="4"/>
      <c r="R1064" s="5"/>
      <c r="S1064" s="4">
        <v>1</v>
      </c>
      <c r="T1064" s="6">
        <v>27.3</v>
      </c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  <c r="AK1064" s="4"/>
      <c r="AL1064" s="6"/>
      <c r="AM1064" s="4"/>
      <c r="AN1064" s="6"/>
      <c r="AO1064" s="5"/>
      <c r="AP1064" s="5"/>
      <c r="AQ1064" s="4"/>
      <c r="AR1064" s="6"/>
      <c r="AS1064" s="4"/>
      <c r="AT1064" s="6"/>
      <c r="AU1064" s="5"/>
      <c r="AV1064" s="5"/>
      <c r="AW1064" s="4">
        <v>1</v>
      </c>
      <c r="AX1064" s="6">
        <v>27.3</v>
      </c>
      <c r="AY1064" s="4"/>
      <c r="AZ1064" s="6"/>
      <c r="BA1064" s="5"/>
      <c r="BB1064" s="5"/>
      <c r="BC1064" s="4"/>
      <c r="BD1064" s="6"/>
      <c r="BE1064" s="4"/>
      <c r="BF1064" s="6"/>
      <c r="BG1064" s="5"/>
      <c r="BH1064" s="5"/>
      <c r="BI1064" s="4"/>
      <c r="BJ1064" s="6"/>
      <c r="BK1064" s="4"/>
      <c r="BL1064" s="6"/>
      <c r="BM1064" s="5"/>
      <c r="BN1064" s="5"/>
      <c r="BO1064" s="4"/>
      <c r="BP1064" s="6"/>
      <c r="BQ1064" s="4"/>
      <c r="BR1064" s="6"/>
      <c r="BS1064" s="5"/>
      <c r="BT1064" s="5"/>
      <c r="BU1064" s="4"/>
      <c r="BV1064" s="6"/>
      <c r="BW1064" s="4"/>
      <c r="BX1064" s="6"/>
      <c r="BY1064" s="5"/>
      <c r="BZ1064" s="5"/>
      <c r="CA1064" s="4"/>
      <c r="CB1064" s="6"/>
      <c r="CC1064" s="4"/>
      <c r="CD1064" s="6"/>
      <c r="CE1064" s="5"/>
      <c r="CF1064" s="5"/>
      <c r="CG1064" s="4"/>
      <c r="CH1064" s="6"/>
      <c r="CI1064" s="4"/>
      <c r="CJ1064" s="6"/>
      <c r="CK1064" s="5"/>
      <c r="CL1064" s="5"/>
      <c r="CM1064" s="4"/>
      <c r="CN1064" s="6"/>
      <c r="CO1064" s="4"/>
      <c r="CP1064" s="6"/>
      <c r="CQ1064" s="5"/>
      <c r="CR1064" s="5"/>
      <c r="CS1064" s="4"/>
      <c r="CT1064" s="6"/>
      <c r="CU1064" s="4"/>
      <c r="CV1064" s="6"/>
      <c r="CW1064" s="5"/>
      <c r="CX1064" s="5"/>
      <c r="CY1064" s="4"/>
      <c r="CZ1064" s="6"/>
      <c r="DA1064" s="4"/>
      <c r="DB1064" s="6"/>
      <c r="DC1064" s="5"/>
      <c r="DD1064" s="5"/>
      <c r="DE1064" s="4"/>
      <c r="DF1064" s="6"/>
      <c r="DG1064" s="4"/>
      <c r="DH1064" s="6"/>
      <c r="DI1064" s="5"/>
      <c r="DJ1064" s="5"/>
      <c r="DK1064" s="4"/>
      <c r="DL1064" s="6"/>
      <c r="DM1064" s="4"/>
      <c r="DN1064" s="6"/>
      <c r="DO1064" s="5"/>
      <c r="DP1064" s="5"/>
      <c r="DQ1064" s="4"/>
      <c r="DR1064" s="6"/>
      <c r="DS1064" s="4"/>
      <c r="DT1064" s="6"/>
      <c r="DU1064" s="5"/>
      <c r="DV1064" s="5"/>
      <c r="DW1064" s="4"/>
      <c r="DX1064" s="6"/>
      <c r="DY1064" s="4"/>
      <c r="DZ1064" s="6"/>
      <c r="EA1064" s="5"/>
      <c r="EB1064" s="5"/>
      <c r="EC1064" s="4"/>
      <c r="ED1064" s="6"/>
      <c r="EE1064" s="4"/>
      <c r="EF1064" s="6"/>
      <c r="EG1064" s="5"/>
      <c r="EH1064" s="5"/>
      <c r="EI1064" s="4"/>
      <c r="EJ1064" s="6"/>
      <c r="EK1064" s="4"/>
      <c r="EL1064" s="6"/>
      <c r="EM1064" s="5"/>
      <c r="EN1064" s="5"/>
      <c r="EO1064" s="4"/>
      <c r="EP1064" s="6"/>
      <c r="EQ1064" s="4"/>
      <c r="ER1064" s="6"/>
      <c r="ES1064" s="5"/>
      <c r="ET1064" s="5"/>
      <c r="EU1064" s="4"/>
      <c r="EV1064" s="6"/>
      <c r="EW1064" s="4"/>
      <c r="EX1064" s="6"/>
      <c r="EY1064" s="5"/>
      <c r="EZ1064" s="5"/>
      <c r="FA1064" s="4"/>
      <c r="FB1064" s="6"/>
      <c r="FC1064" s="4"/>
      <c r="FD1064" s="6"/>
      <c r="FE1064" s="5"/>
      <c r="FF1064" s="5"/>
      <c r="FG1064" s="4"/>
      <c r="FH1064" s="6"/>
      <c r="FI1064" s="4"/>
      <c r="FJ1064" s="6"/>
      <c r="FK1064" s="5"/>
      <c r="FL1064" s="5"/>
      <c r="FM1064" s="4"/>
      <c r="FN1064" s="6"/>
      <c r="FO1064" s="4"/>
      <c r="FP1064" s="6"/>
      <c r="FQ1064" s="5"/>
      <c r="FR1064" s="5"/>
      <c r="FS1064" s="4"/>
      <c r="FT1064" s="6"/>
      <c r="FU1064" s="4"/>
      <c r="FV1064" s="6"/>
      <c r="FW1064" s="5"/>
      <c r="FX1064" s="5"/>
      <c r="FY1064" s="4"/>
      <c r="FZ1064" s="6"/>
      <c r="GA1064" s="4"/>
      <c r="GB1064" s="6"/>
      <c r="GC1064" s="5"/>
      <c r="GD1064" s="5"/>
      <c r="GE1064" s="4"/>
      <c r="GF1064" s="6"/>
      <c r="GG1064" s="4"/>
      <c r="GH1064" s="6"/>
      <c r="GI1064" s="5"/>
      <c r="GJ1064" s="5"/>
      <c r="GK1064" s="4"/>
      <c r="GL1064" s="6"/>
      <c r="GM1064" s="4"/>
      <c r="GN1064" s="6"/>
      <c r="GO1064" s="5"/>
      <c r="GP1064" s="5"/>
      <c r="GQ1064" s="4"/>
      <c r="GR1064" s="6"/>
      <c r="GS1064" s="4"/>
      <c r="GT1064" s="6"/>
      <c r="GU1064" s="5"/>
      <c r="GV1064" s="5"/>
      <c r="GW1064" s="4"/>
      <c r="GX1064" s="6"/>
      <c r="GY1064" s="4"/>
      <c r="GZ1064" s="6"/>
      <c r="HA1064" s="5"/>
      <c r="HB1064" s="5"/>
      <c r="HC1064" s="4"/>
      <c r="HD1064" s="6"/>
      <c r="HE1064" s="4"/>
      <c r="HF1064" s="6"/>
      <c r="HG1064" s="5"/>
      <c r="HH1064" s="5"/>
      <c r="HI1064" s="4"/>
      <c r="HJ1064" s="6"/>
      <c r="HK1064" s="4"/>
      <c r="HL1064" s="6"/>
      <c r="HM1064" s="5"/>
      <c r="HN1064" s="5"/>
      <c r="HO1064" s="4"/>
      <c r="HP1064" s="6"/>
      <c r="HQ1064" s="4"/>
      <c r="HR1064" s="6"/>
      <c r="HS1064" s="5"/>
      <c r="HT1064" s="5"/>
      <c r="HU1064" s="4"/>
      <c r="HV1064" s="6"/>
      <c r="HW1064" s="4"/>
      <c r="HX1064" s="6"/>
      <c r="HY1064" s="5"/>
      <c r="HZ1064" s="5"/>
      <c r="IA1064" s="4"/>
      <c r="IB1064" s="6"/>
      <c r="IC1064" s="4"/>
      <c r="ID1064" s="6"/>
      <c r="IE1064" s="5"/>
      <c r="IF1064" s="5"/>
      <c r="IG1064" s="4"/>
      <c r="IH1064" s="6"/>
      <c r="II1064" s="4"/>
      <c r="IJ1064" s="6"/>
      <c r="IK1064" s="5"/>
      <c r="IL1064" s="5"/>
      <c r="IM1064" s="4"/>
      <c r="IN1064" s="6"/>
      <c r="IO1064" s="4"/>
      <c r="IP1064" s="6"/>
      <c r="IQ1064" s="5"/>
      <c r="IR1064" s="5"/>
      <c r="IS1064" s="4"/>
      <c r="IT1064" s="6"/>
      <c r="IU1064" s="4"/>
      <c r="IV1064" s="6"/>
      <c r="IW1064" s="5"/>
      <c r="IX1064" s="5"/>
      <c r="IY1064" s="4"/>
      <c r="IZ1064" s="6"/>
      <c r="JA1064" s="4"/>
      <c r="JB1064" s="6"/>
      <c r="JC1064" s="5"/>
      <c r="JD1064" s="5"/>
      <c r="JE1064" s="4"/>
      <c r="JF1064" s="6"/>
      <c r="JG1064" s="4"/>
      <c r="JH1064" s="6"/>
      <c r="JI1064" s="5"/>
      <c r="JJ1064" s="5"/>
      <c r="JK1064" s="4"/>
      <c r="JL1064" s="6"/>
      <c r="JM1064" s="4"/>
      <c r="JN1064" s="6"/>
      <c r="JO1064" s="5"/>
      <c r="JP1064" s="5"/>
      <c r="JQ1064" s="4"/>
      <c r="JR1064" s="6"/>
      <c r="JS1064" s="4"/>
      <c r="JT1064" s="6"/>
      <c r="JU1064" s="5"/>
      <c r="JV1064" s="5"/>
      <c r="JW1064" s="4"/>
      <c r="JX1064" s="6"/>
      <c r="JY1064" s="4"/>
      <c r="JZ1064" s="6"/>
      <c r="KA1064" s="5"/>
      <c r="KB1064" s="5"/>
      <c r="KC1064" s="4"/>
      <c r="KD1064" s="6"/>
      <c r="KE1064" s="4"/>
      <c r="KF1064" s="6"/>
      <c r="KG1064" s="5"/>
      <c r="KH1064" s="5"/>
      <c r="KI1064" s="4"/>
      <c r="KJ1064" s="6"/>
      <c r="KK1064" s="4"/>
      <c r="KL1064" s="6"/>
      <c r="KM1064" s="5"/>
      <c r="KN1064" s="5"/>
    </row>
    <row r="1065">
      <c r="A1065" s="3" t="s">
        <v>85</v>
      </c>
      <c r="B1065" s="3" t="s">
        <v>833</v>
      </c>
      <c r="C1065" s="3" t="s">
        <v>547</v>
      </c>
      <c r="D1065" s="3" t="s">
        <v>787</v>
      </c>
      <c r="E1065" s="3" t="s">
        <v>842</v>
      </c>
      <c r="F1065" s="3" t="s">
        <v>842</v>
      </c>
      <c r="G1065" s="3" t="s">
        <v>842</v>
      </c>
      <c r="H1065" s="3" t="s">
        <v>104</v>
      </c>
      <c r="I1065" s="3" t="s">
        <v>1327</v>
      </c>
      <c r="J1065" s="3" t="s">
        <v>1319</v>
      </c>
      <c r="K1065" s="4">
        <v>215</v>
      </c>
      <c r="L1065" s="4">
        <f>=ROUNDDOWN(43,0)</f>
      </c>
      <c r="M1065" s="4"/>
      <c r="N1065" s="5">
        <v>1</v>
      </c>
      <c r="O1065" s="4"/>
      <c r="P1065" s="4">
        <f>=ROUNDDOWN({0},0)</f>
      </c>
      <c r="Q1065" s="4"/>
      <c r="R1065" s="5"/>
      <c r="S1065" s="4">
        <v>5</v>
      </c>
      <c r="T1065" s="6">
        <v>123.24</v>
      </c>
      <c r="U1065" s="4"/>
      <c r="V1065" s="6"/>
      <c r="W1065" s="5"/>
      <c r="X1065" s="5"/>
      <c r="Y1065" s="4">
        <v>3</v>
      </c>
      <c r="Z1065" s="6">
        <v>84.24</v>
      </c>
      <c r="AA1065" s="4"/>
      <c r="AB1065" s="6"/>
      <c r="AC1065" s="5"/>
      <c r="AD1065" s="5"/>
      <c r="AE1065" s="4">
        <v>2</v>
      </c>
      <c r="AF1065" s="6">
        <v>39</v>
      </c>
      <c r="AG1065" s="4"/>
      <c r="AH1065" s="6"/>
      <c r="AI1065" s="5"/>
      <c r="AJ1065" s="5"/>
      <c r="AK1065" s="4"/>
      <c r="AL1065" s="6"/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  <c r="AW1065" s="4"/>
      <c r="AX1065" s="6"/>
      <c r="AY1065" s="4"/>
      <c r="AZ1065" s="6"/>
      <c r="BA1065" s="5"/>
      <c r="BB1065" s="5"/>
      <c r="BC1065" s="4"/>
      <c r="BD1065" s="6"/>
      <c r="BE1065" s="4"/>
      <c r="BF1065" s="6"/>
      <c r="BG1065" s="5"/>
      <c r="BH1065" s="5"/>
      <c r="BI1065" s="4"/>
      <c r="BJ1065" s="6"/>
      <c r="BK1065" s="4"/>
      <c r="BL1065" s="6"/>
      <c r="BM1065" s="5"/>
      <c r="BN1065" s="5"/>
      <c r="BO1065" s="4"/>
      <c r="BP1065" s="6"/>
      <c r="BQ1065" s="4"/>
      <c r="BR1065" s="6"/>
      <c r="BS1065" s="5"/>
      <c r="BT1065" s="5"/>
      <c r="BU1065" s="4"/>
      <c r="BV1065" s="6"/>
      <c r="BW1065" s="4"/>
      <c r="BX1065" s="6"/>
      <c r="BY1065" s="5"/>
      <c r="BZ1065" s="5"/>
      <c r="CA1065" s="4"/>
      <c r="CB1065" s="6"/>
      <c r="CC1065" s="4"/>
      <c r="CD1065" s="6"/>
      <c r="CE1065" s="5"/>
      <c r="CF1065" s="5"/>
      <c r="CG1065" s="4"/>
      <c r="CH1065" s="6"/>
      <c r="CI1065" s="4"/>
      <c r="CJ1065" s="6"/>
      <c r="CK1065" s="5"/>
      <c r="CL1065" s="5"/>
      <c r="CM1065" s="4"/>
      <c r="CN1065" s="6"/>
      <c r="CO1065" s="4"/>
      <c r="CP1065" s="6"/>
      <c r="CQ1065" s="5"/>
      <c r="CR1065" s="5"/>
      <c r="CS1065" s="4"/>
      <c r="CT1065" s="6"/>
      <c r="CU1065" s="4"/>
      <c r="CV1065" s="6"/>
      <c r="CW1065" s="5"/>
      <c r="CX1065" s="5"/>
      <c r="CY1065" s="4"/>
      <c r="CZ1065" s="6"/>
      <c r="DA1065" s="4"/>
      <c r="DB1065" s="6"/>
      <c r="DC1065" s="5"/>
      <c r="DD1065" s="5"/>
      <c r="DE1065" s="4"/>
      <c r="DF1065" s="6"/>
      <c r="DG1065" s="4"/>
      <c r="DH1065" s="6"/>
      <c r="DI1065" s="5"/>
      <c r="DJ1065" s="5"/>
      <c r="DK1065" s="4"/>
      <c r="DL1065" s="6"/>
      <c r="DM1065" s="4"/>
      <c r="DN1065" s="6"/>
      <c r="DO1065" s="5"/>
      <c r="DP1065" s="5"/>
      <c r="DQ1065" s="4"/>
      <c r="DR1065" s="6"/>
      <c r="DS1065" s="4"/>
      <c r="DT1065" s="6"/>
      <c r="DU1065" s="5"/>
      <c r="DV1065" s="5"/>
      <c r="DW1065" s="4"/>
      <c r="DX1065" s="6"/>
      <c r="DY1065" s="4"/>
      <c r="DZ1065" s="6"/>
      <c r="EA1065" s="5"/>
      <c r="EB1065" s="5"/>
      <c r="EC1065" s="4"/>
      <c r="ED1065" s="6"/>
      <c r="EE1065" s="4"/>
      <c r="EF1065" s="6"/>
      <c r="EG1065" s="5"/>
      <c r="EH1065" s="5"/>
      <c r="EI1065" s="4"/>
      <c r="EJ1065" s="6"/>
      <c r="EK1065" s="4"/>
      <c r="EL1065" s="6"/>
      <c r="EM1065" s="5"/>
      <c r="EN1065" s="5"/>
      <c r="EO1065" s="4"/>
      <c r="EP1065" s="6"/>
      <c r="EQ1065" s="4"/>
      <c r="ER1065" s="6"/>
      <c r="ES1065" s="5"/>
      <c r="ET1065" s="5"/>
      <c r="EU1065" s="4"/>
      <c r="EV1065" s="6"/>
      <c r="EW1065" s="4"/>
      <c r="EX1065" s="6"/>
      <c r="EY1065" s="5"/>
      <c r="EZ1065" s="5"/>
      <c r="FA1065" s="4"/>
      <c r="FB1065" s="6"/>
      <c r="FC1065" s="4"/>
      <c r="FD1065" s="6"/>
      <c r="FE1065" s="5"/>
      <c r="FF1065" s="5"/>
      <c r="FG1065" s="4"/>
      <c r="FH1065" s="6"/>
      <c r="FI1065" s="4"/>
      <c r="FJ1065" s="6"/>
      <c r="FK1065" s="5"/>
      <c r="FL1065" s="5"/>
      <c r="FM1065" s="4"/>
      <c r="FN1065" s="6"/>
      <c r="FO1065" s="4"/>
      <c r="FP1065" s="6"/>
      <c r="FQ1065" s="5"/>
      <c r="FR1065" s="5"/>
      <c r="FS1065" s="4"/>
      <c r="FT1065" s="6"/>
      <c r="FU1065" s="4"/>
      <c r="FV1065" s="6"/>
      <c r="FW1065" s="5"/>
      <c r="FX1065" s="5"/>
      <c r="FY1065" s="4"/>
      <c r="FZ1065" s="6"/>
      <c r="GA1065" s="4"/>
      <c r="GB1065" s="6"/>
      <c r="GC1065" s="5"/>
      <c r="GD1065" s="5"/>
      <c r="GE1065" s="4"/>
      <c r="GF1065" s="6"/>
      <c r="GG1065" s="4"/>
      <c r="GH1065" s="6"/>
      <c r="GI1065" s="5"/>
      <c r="GJ1065" s="5"/>
      <c r="GK1065" s="4"/>
      <c r="GL1065" s="6"/>
      <c r="GM1065" s="4"/>
      <c r="GN1065" s="6"/>
      <c r="GO1065" s="5"/>
      <c r="GP1065" s="5"/>
      <c r="GQ1065" s="4"/>
      <c r="GR1065" s="6"/>
      <c r="GS1065" s="4"/>
      <c r="GT1065" s="6"/>
      <c r="GU1065" s="5"/>
      <c r="GV1065" s="5"/>
      <c r="GW1065" s="4"/>
      <c r="GX1065" s="6"/>
      <c r="GY1065" s="4"/>
      <c r="GZ1065" s="6"/>
      <c r="HA1065" s="5"/>
      <c r="HB1065" s="5"/>
      <c r="HC1065" s="4"/>
      <c r="HD1065" s="6"/>
      <c r="HE1065" s="4"/>
      <c r="HF1065" s="6"/>
      <c r="HG1065" s="5"/>
      <c r="HH1065" s="5"/>
      <c r="HI1065" s="4"/>
      <c r="HJ1065" s="6"/>
      <c r="HK1065" s="4"/>
      <c r="HL1065" s="6"/>
      <c r="HM1065" s="5"/>
      <c r="HN1065" s="5"/>
      <c r="HO1065" s="4"/>
      <c r="HP1065" s="6"/>
      <c r="HQ1065" s="4"/>
      <c r="HR1065" s="6"/>
      <c r="HS1065" s="5"/>
      <c r="HT1065" s="5"/>
      <c r="HU1065" s="4"/>
      <c r="HV1065" s="6"/>
      <c r="HW1065" s="4"/>
      <c r="HX1065" s="6"/>
      <c r="HY1065" s="5"/>
      <c r="HZ1065" s="5"/>
      <c r="IA1065" s="4"/>
      <c r="IB1065" s="6"/>
      <c r="IC1065" s="4"/>
      <c r="ID1065" s="6"/>
      <c r="IE1065" s="5"/>
      <c r="IF1065" s="5"/>
      <c r="IG1065" s="4"/>
      <c r="IH1065" s="6"/>
      <c r="II1065" s="4"/>
      <c r="IJ1065" s="6"/>
      <c r="IK1065" s="5"/>
      <c r="IL1065" s="5"/>
      <c r="IM1065" s="4"/>
      <c r="IN1065" s="6"/>
      <c r="IO1065" s="4"/>
      <c r="IP1065" s="6"/>
      <c r="IQ1065" s="5"/>
      <c r="IR1065" s="5"/>
      <c r="IS1065" s="4"/>
      <c r="IT1065" s="6"/>
      <c r="IU1065" s="4"/>
      <c r="IV1065" s="6"/>
      <c r="IW1065" s="5"/>
      <c r="IX1065" s="5"/>
      <c r="IY1065" s="4"/>
      <c r="IZ1065" s="6"/>
      <c r="JA1065" s="4"/>
      <c r="JB1065" s="6"/>
      <c r="JC1065" s="5"/>
      <c r="JD1065" s="5"/>
      <c r="JE1065" s="4"/>
      <c r="JF1065" s="6"/>
      <c r="JG1065" s="4"/>
      <c r="JH1065" s="6"/>
      <c r="JI1065" s="5"/>
      <c r="JJ1065" s="5"/>
      <c r="JK1065" s="4"/>
      <c r="JL1065" s="6"/>
      <c r="JM1065" s="4"/>
      <c r="JN1065" s="6"/>
      <c r="JO1065" s="5"/>
      <c r="JP1065" s="5"/>
      <c r="JQ1065" s="4"/>
      <c r="JR1065" s="6"/>
      <c r="JS1065" s="4"/>
      <c r="JT1065" s="6"/>
      <c r="JU1065" s="5"/>
      <c r="JV1065" s="5"/>
      <c r="JW1065" s="4"/>
      <c r="JX1065" s="6"/>
      <c r="JY1065" s="4"/>
      <c r="JZ1065" s="6"/>
      <c r="KA1065" s="5"/>
      <c r="KB1065" s="5"/>
      <c r="KC1065" s="4"/>
      <c r="KD1065" s="6"/>
      <c r="KE1065" s="4"/>
      <c r="KF1065" s="6"/>
      <c r="KG1065" s="5"/>
      <c r="KH1065" s="5"/>
      <c r="KI1065" s="4"/>
      <c r="KJ1065" s="6"/>
      <c r="KK1065" s="4"/>
      <c r="KL1065" s="6"/>
      <c r="KM1065" s="5"/>
      <c r="KN1065" s="5"/>
    </row>
    <row r="1066">
      <c r="A1066" s="3" t="s">
        <v>85</v>
      </c>
      <c r="B1066" s="3" t="s">
        <v>833</v>
      </c>
      <c r="C1066" s="3" t="s">
        <v>547</v>
      </c>
      <c r="D1066" s="3" t="s">
        <v>787</v>
      </c>
      <c r="E1066" s="3" t="s">
        <v>842</v>
      </c>
      <c r="F1066" s="3" t="s">
        <v>842</v>
      </c>
      <c r="G1066" s="3" t="s">
        <v>842</v>
      </c>
      <c r="H1066" s="3" t="s">
        <v>104</v>
      </c>
      <c r="I1066" s="3" t="s">
        <v>1345</v>
      </c>
      <c r="J1066" s="3" t="s">
        <v>1433</v>
      </c>
      <c r="K1066" s="4">
        <v>114</v>
      </c>
      <c r="L1066" s="4">
        <f>=ROUNDDOWN(114,0)</f>
      </c>
      <c r="M1066" s="4"/>
      <c r="N1066" s="5"/>
      <c r="O1066" s="4"/>
      <c r="P1066" s="4">
        <f>=ROUNDDOWN({0},0)</f>
      </c>
      <c r="Q1066" s="4"/>
      <c r="R1066" s="5"/>
      <c r="S1066" s="4"/>
      <c r="T1066" s="6"/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  <c r="AK1066" s="4"/>
      <c r="AL1066" s="6"/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  <c r="AW1066" s="4"/>
      <c r="AX1066" s="6"/>
      <c r="AY1066" s="4"/>
      <c r="AZ1066" s="6"/>
      <c r="BA1066" s="5"/>
      <c r="BB1066" s="5"/>
      <c r="BC1066" s="4"/>
      <c r="BD1066" s="6"/>
      <c r="BE1066" s="4"/>
      <c r="BF1066" s="6"/>
      <c r="BG1066" s="5"/>
      <c r="BH1066" s="5"/>
      <c r="BI1066" s="4"/>
      <c r="BJ1066" s="6"/>
      <c r="BK1066" s="4"/>
      <c r="BL1066" s="6"/>
      <c r="BM1066" s="5"/>
      <c r="BN1066" s="5"/>
      <c r="BO1066" s="4"/>
      <c r="BP1066" s="6"/>
      <c r="BQ1066" s="4"/>
      <c r="BR1066" s="6"/>
      <c r="BS1066" s="5"/>
      <c r="BT1066" s="5"/>
      <c r="BU1066" s="4"/>
      <c r="BV1066" s="6"/>
      <c r="BW1066" s="4"/>
      <c r="BX1066" s="6"/>
      <c r="BY1066" s="5"/>
      <c r="BZ1066" s="5"/>
      <c r="CA1066" s="4"/>
      <c r="CB1066" s="6"/>
      <c r="CC1066" s="4"/>
      <c r="CD1066" s="6"/>
      <c r="CE1066" s="5"/>
      <c r="CF1066" s="5"/>
      <c r="CG1066" s="4"/>
      <c r="CH1066" s="6"/>
      <c r="CI1066" s="4"/>
      <c r="CJ1066" s="6"/>
      <c r="CK1066" s="5"/>
      <c r="CL1066" s="5"/>
      <c r="CM1066" s="4"/>
      <c r="CN1066" s="6"/>
      <c r="CO1066" s="4"/>
      <c r="CP1066" s="6"/>
      <c r="CQ1066" s="5"/>
      <c r="CR1066" s="5"/>
      <c r="CS1066" s="4"/>
      <c r="CT1066" s="6"/>
      <c r="CU1066" s="4"/>
      <c r="CV1066" s="6"/>
      <c r="CW1066" s="5"/>
      <c r="CX1066" s="5"/>
      <c r="CY1066" s="4"/>
      <c r="CZ1066" s="6"/>
      <c r="DA1066" s="4"/>
      <c r="DB1066" s="6"/>
      <c r="DC1066" s="5"/>
      <c r="DD1066" s="5"/>
      <c r="DE1066" s="4"/>
      <c r="DF1066" s="6"/>
      <c r="DG1066" s="4"/>
      <c r="DH1066" s="6"/>
      <c r="DI1066" s="5"/>
      <c r="DJ1066" s="5"/>
      <c r="DK1066" s="4"/>
      <c r="DL1066" s="6"/>
      <c r="DM1066" s="4"/>
      <c r="DN1066" s="6"/>
      <c r="DO1066" s="5"/>
      <c r="DP1066" s="5"/>
      <c r="DQ1066" s="4"/>
      <c r="DR1066" s="6"/>
      <c r="DS1066" s="4"/>
      <c r="DT1066" s="6"/>
      <c r="DU1066" s="5"/>
      <c r="DV1066" s="5"/>
      <c r="DW1066" s="4"/>
      <c r="DX1066" s="6"/>
      <c r="DY1066" s="4"/>
      <c r="DZ1066" s="6"/>
      <c r="EA1066" s="5"/>
      <c r="EB1066" s="5"/>
      <c r="EC1066" s="4"/>
      <c r="ED1066" s="6"/>
      <c r="EE1066" s="4"/>
      <c r="EF1066" s="6"/>
      <c r="EG1066" s="5"/>
      <c r="EH1066" s="5"/>
      <c r="EI1066" s="4"/>
      <c r="EJ1066" s="6"/>
      <c r="EK1066" s="4"/>
      <c r="EL1066" s="6"/>
      <c r="EM1066" s="5"/>
      <c r="EN1066" s="5"/>
      <c r="EO1066" s="4"/>
      <c r="EP1066" s="6"/>
      <c r="EQ1066" s="4"/>
      <c r="ER1066" s="6"/>
      <c r="ES1066" s="5"/>
      <c r="ET1066" s="5"/>
      <c r="EU1066" s="4"/>
      <c r="EV1066" s="6"/>
      <c r="EW1066" s="4"/>
      <c r="EX1066" s="6"/>
      <c r="EY1066" s="5"/>
      <c r="EZ1066" s="5"/>
      <c r="FA1066" s="4"/>
      <c r="FB1066" s="6"/>
      <c r="FC1066" s="4"/>
      <c r="FD1066" s="6"/>
      <c r="FE1066" s="5"/>
      <c r="FF1066" s="5"/>
      <c r="FG1066" s="4"/>
      <c r="FH1066" s="6"/>
      <c r="FI1066" s="4"/>
      <c r="FJ1066" s="6"/>
      <c r="FK1066" s="5"/>
      <c r="FL1066" s="5"/>
      <c r="FM1066" s="4"/>
      <c r="FN1066" s="6"/>
      <c r="FO1066" s="4"/>
      <c r="FP1066" s="6"/>
      <c r="FQ1066" s="5"/>
      <c r="FR1066" s="5"/>
      <c r="FS1066" s="4"/>
      <c r="FT1066" s="6"/>
      <c r="FU1066" s="4"/>
      <c r="FV1066" s="6"/>
      <c r="FW1066" s="5"/>
      <c r="FX1066" s="5"/>
      <c r="FY1066" s="4"/>
      <c r="FZ1066" s="6"/>
      <c r="GA1066" s="4"/>
      <c r="GB1066" s="6"/>
      <c r="GC1066" s="5"/>
      <c r="GD1066" s="5"/>
      <c r="GE1066" s="4"/>
      <c r="GF1066" s="6"/>
      <c r="GG1066" s="4"/>
      <c r="GH1066" s="6"/>
      <c r="GI1066" s="5"/>
      <c r="GJ1066" s="5"/>
      <c r="GK1066" s="4"/>
      <c r="GL1066" s="6"/>
      <c r="GM1066" s="4"/>
      <c r="GN1066" s="6"/>
      <c r="GO1066" s="5"/>
      <c r="GP1066" s="5"/>
      <c r="GQ1066" s="4"/>
      <c r="GR1066" s="6"/>
      <c r="GS1066" s="4"/>
      <c r="GT1066" s="6"/>
      <c r="GU1066" s="5"/>
      <c r="GV1066" s="5"/>
      <c r="GW1066" s="4"/>
      <c r="GX1066" s="6"/>
      <c r="GY1066" s="4"/>
      <c r="GZ1066" s="6"/>
      <c r="HA1066" s="5"/>
      <c r="HB1066" s="5"/>
      <c r="HC1066" s="4"/>
      <c r="HD1066" s="6"/>
      <c r="HE1066" s="4"/>
      <c r="HF1066" s="6"/>
      <c r="HG1066" s="5"/>
      <c r="HH1066" s="5"/>
      <c r="HI1066" s="4"/>
      <c r="HJ1066" s="6"/>
      <c r="HK1066" s="4"/>
      <c r="HL1066" s="6"/>
      <c r="HM1066" s="5"/>
      <c r="HN1066" s="5"/>
      <c r="HO1066" s="4"/>
      <c r="HP1066" s="6"/>
      <c r="HQ1066" s="4"/>
      <c r="HR1066" s="6"/>
      <c r="HS1066" s="5"/>
      <c r="HT1066" s="5"/>
      <c r="HU1066" s="4"/>
      <c r="HV1066" s="6"/>
      <c r="HW1066" s="4"/>
      <c r="HX1066" s="6"/>
      <c r="HY1066" s="5"/>
      <c r="HZ1066" s="5"/>
      <c r="IA1066" s="4"/>
      <c r="IB1066" s="6"/>
      <c r="IC1066" s="4"/>
      <c r="ID1066" s="6"/>
      <c r="IE1066" s="5"/>
      <c r="IF1066" s="5"/>
      <c r="IG1066" s="4"/>
      <c r="IH1066" s="6"/>
      <c r="II1066" s="4"/>
      <c r="IJ1066" s="6"/>
      <c r="IK1066" s="5"/>
      <c r="IL1066" s="5"/>
      <c r="IM1066" s="4"/>
      <c r="IN1066" s="6"/>
      <c r="IO1066" s="4"/>
      <c r="IP1066" s="6"/>
      <c r="IQ1066" s="5"/>
      <c r="IR1066" s="5"/>
      <c r="IS1066" s="4"/>
      <c r="IT1066" s="6"/>
      <c r="IU1066" s="4"/>
      <c r="IV1066" s="6"/>
      <c r="IW1066" s="5"/>
      <c r="IX1066" s="5"/>
      <c r="IY1066" s="4"/>
      <c r="IZ1066" s="6"/>
      <c r="JA1066" s="4"/>
      <c r="JB1066" s="6"/>
      <c r="JC1066" s="5"/>
      <c r="JD1066" s="5"/>
      <c r="JE1066" s="4"/>
      <c r="JF1066" s="6"/>
      <c r="JG1066" s="4"/>
      <c r="JH1066" s="6"/>
      <c r="JI1066" s="5"/>
      <c r="JJ1066" s="5"/>
      <c r="JK1066" s="4"/>
      <c r="JL1066" s="6"/>
      <c r="JM1066" s="4"/>
      <c r="JN1066" s="6"/>
      <c r="JO1066" s="5"/>
      <c r="JP1066" s="5"/>
      <c r="JQ1066" s="4"/>
      <c r="JR1066" s="6"/>
      <c r="JS1066" s="4"/>
      <c r="JT1066" s="6"/>
      <c r="JU1066" s="5"/>
      <c r="JV1066" s="5"/>
      <c r="JW1066" s="4"/>
      <c r="JX1066" s="6"/>
      <c r="JY1066" s="4"/>
      <c r="JZ1066" s="6"/>
      <c r="KA1066" s="5"/>
      <c r="KB1066" s="5"/>
      <c r="KC1066" s="4"/>
      <c r="KD1066" s="6"/>
      <c r="KE1066" s="4"/>
      <c r="KF1066" s="6"/>
      <c r="KG1066" s="5"/>
      <c r="KH1066" s="5"/>
      <c r="KI1066" s="4"/>
      <c r="KJ1066" s="6"/>
      <c r="KK1066" s="4"/>
      <c r="KL1066" s="6"/>
      <c r="KM1066" s="5"/>
      <c r="KN1066" s="5"/>
    </row>
    <row r="1067">
      <c r="A1067" s="3" t="s">
        <v>85</v>
      </c>
      <c r="B1067" s="3" t="s">
        <v>833</v>
      </c>
      <c r="C1067" s="3" t="s">
        <v>547</v>
      </c>
      <c r="D1067" s="3" t="s">
        <v>787</v>
      </c>
      <c r="E1067" s="3" t="s">
        <v>842</v>
      </c>
      <c r="F1067" s="3" t="s">
        <v>842</v>
      </c>
      <c r="G1067" s="3" t="s">
        <v>842</v>
      </c>
      <c r="H1067" s="3" t="s">
        <v>104</v>
      </c>
      <c r="I1067" s="3" t="s">
        <v>1393</v>
      </c>
      <c r="J1067" s="3" t="s">
        <v>1433</v>
      </c>
      <c r="K1067" s="4">
        <v>65</v>
      </c>
      <c r="L1067" s="4">
        <f>=ROUNDDOWN(216.666666666667,0)</f>
      </c>
      <c r="M1067" s="4"/>
      <c r="N1067" s="5"/>
      <c r="O1067" s="4"/>
      <c r="P1067" s="4">
        <f>=ROUNDDOWN({0},0)</f>
      </c>
      <c r="Q1067" s="4"/>
      <c r="R1067" s="5"/>
      <c r="S1067" s="4"/>
      <c r="T1067" s="6"/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  <c r="AK1067" s="4"/>
      <c r="AL1067" s="6"/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  <c r="AW1067" s="4"/>
      <c r="AX1067" s="6"/>
      <c r="AY1067" s="4"/>
      <c r="AZ1067" s="6"/>
      <c r="BA1067" s="5"/>
      <c r="BB1067" s="5"/>
      <c r="BC1067" s="4"/>
      <c r="BD1067" s="6"/>
      <c r="BE1067" s="4"/>
      <c r="BF1067" s="6"/>
      <c r="BG1067" s="5"/>
      <c r="BH1067" s="5"/>
      <c r="BI1067" s="4"/>
      <c r="BJ1067" s="6"/>
      <c r="BK1067" s="4"/>
      <c r="BL1067" s="6"/>
      <c r="BM1067" s="5"/>
      <c r="BN1067" s="5"/>
      <c r="BO1067" s="4"/>
      <c r="BP1067" s="6"/>
      <c r="BQ1067" s="4"/>
      <c r="BR1067" s="6"/>
      <c r="BS1067" s="5"/>
      <c r="BT1067" s="5"/>
      <c r="BU1067" s="4"/>
      <c r="BV1067" s="6"/>
      <c r="BW1067" s="4"/>
      <c r="BX1067" s="6"/>
      <c r="BY1067" s="5"/>
      <c r="BZ1067" s="5"/>
      <c r="CA1067" s="4"/>
      <c r="CB1067" s="6"/>
      <c r="CC1067" s="4"/>
      <c r="CD1067" s="6"/>
      <c r="CE1067" s="5"/>
      <c r="CF1067" s="5"/>
      <c r="CG1067" s="4"/>
      <c r="CH1067" s="6"/>
      <c r="CI1067" s="4"/>
      <c r="CJ1067" s="6"/>
      <c r="CK1067" s="5"/>
      <c r="CL1067" s="5"/>
      <c r="CM1067" s="4"/>
      <c r="CN1067" s="6"/>
      <c r="CO1067" s="4"/>
      <c r="CP1067" s="6"/>
      <c r="CQ1067" s="5"/>
      <c r="CR1067" s="5"/>
      <c r="CS1067" s="4"/>
      <c r="CT1067" s="6"/>
      <c r="CU1067" s="4"/>
      <c r="CV1067" s="6"/>
      <c r="CW1067" s="5"/>
      <c r="CX1067" s="5"/>
      <c r="CY1067" s="4"/>
      <c r="CZ1067" s="6"/>
      <c r="DA1067" s="4"/>
      <c r="DB1067" s="6"/>
      <c r="DC1067" s="5"/>
      <c r="DD1067" s="5"/>
      <c r="DE1067" s="4"/>
      <c r="DF1067" s="6"/>
      <c r="DG1067" s="4"/>
      <c r="DH1067" s="6"/>
      <c r="DI1067" s="5"/>
      <c r="DJ1067" s="5"/>
      <c r="DK1067" s="4"/>
      <c r="DL1067" s="6"/>
      <c r="DM1067" s="4"/>
      <c r="DN1067" s="6"/>
      <c r="DO1067" s="5"/>
      <c r="DP1067" s="5"/>
      <c r="DQ1067" s="4"/>
      <c r="DR1067" s="6"/>
      <c r="DS1067" s="4"/>
      <c r="DT1067" s="6"/>
      <c r="DU1067" s="5"/>
      <c r="DV1067" s="5"/>
      <c r="DW1067" s="4"/>
      <c r="DX1067" s="6"/>
      <c r="DY1067" s="4"/>
      <c r="DZ1067" s="6"/>
      <c r="EA1067" s="5"/>
      <c r="EB1067" s="5"/>
      <c r="EC1067" s="4"/>
      <c r="ED1067" s="6"/>
      <c r="EE1067" s="4"/>
      <c r="EF1067" s="6"/>
      <c r="EG1067" s="5"/>
      <c r="EH1067" s="5"/>
      <c r="EI1067" s="4"/>
      <c r="EJ1067" s="6"/>
      <c r="EK1067" s="4"/>
      <c r="EL1067" s="6"/>
      <c r="EM1067" s="5"/>
      <c r="EN1067" s="5"/>
      <c r="EO1067" s="4"/>
      <c r="EP1067" s="6"/>
      <c r="EQ1067" s="4"/>
      <c r="ER1067" s="6"/>
      <c r="ES1067" s="5"/>
      <c r="ET1067" s="5"/>
      <c r="EU1067" s="4"/>
      <c r="EV1067" s="6"/>
      <c r="EW1067" s="4"/>
      <c r="EX1067" s="6"/>
      <c r="EY1067" s="5"/>
      <c r="EZ1067" s="5"/>
      <c r="FA1067" s="4"/>
      <c r="FB1067" s="6"/>
      <c r="FC1067" s="4"/>
      <c r="FD1067" s="6"/>
      <c r="FE1067" s="5"/>
      <c r="FF1067" s="5"/>
      <c r="FG1067" s="4"/>
      <c r="FH1067" s="6"/>
      <c r="FI1067" s="4"/>
      <c r="FJ1067" s="6"/>
      <c r="FK1067" s="5"/>
      <c r="FL1067" s="5"/>
      <c r="FM1067" s="4"/>
      <c r="FN1067" s="6"/>
      <c r="FO1067" s="4"/>
      <c r="FP1067" s="6"/>
      <c r="FQ1067" s="5"/>
      <c r="FR1067" s="5"/>
      <c r="FS1067" s="4"/>
      <c r="FT1067" s="6"/>
      <c r="FU1067" s="4"/>
      <c r="FV1067" s="6"/>
      <c r="FW1067" s="5"/>
      <c r="FX1067" s="5"/>
      <c r="FY1067" s="4"/>
      <c r="FZ1067" s="6"/>
      <c r="GA1067" s="4"/>
      <c r="GB1067" s="6"/>
      <c r="GC1067" s="5"/>
      <c r="GD1067" s="5"/>
      <c r="GE1067" s="4"/>
      <c r="GF1067" s="6"/>
      <c r="GG1067" s="4"/>
      <c r="GH1067" s="6"/>
      <c r="GI1067" s="5"/>
      <c r="GJ1067" s="5"/>
      <c r="GK1067" s="4"/>
      <c r="GL1067" s="6"/>
      <c r="GM1067" s="4"/>
      <c r="GN1067" s="6"/>
      <c r="GO1067" s="5"/>
      <c r="GP1067" s="5"/>
      <c r="GQ1067" s="4"/>
      <c r="GR1067" s="6"/>
      <c r="GS1067" s="4"/>
      <c r="GT1067" s="6"/>
      <c r="GU1067" s="5"/>
      <c r="GV1067" s="5"/>
      <c r="GW1067" s="4"/>
      <c r="GX1067" s="6"/>
      <c r="GY1067" s="4"/>
      <c r="GZ1067" s="6"/>
      <c r="HA1067" s="5"/>
      <c r="HB1067" s="5"/>
      <c r="HC1067" s="4"/>
      <c r="HD1067" s="6"/>
      <c r="HE1067" s="4"/>
      <c r="HF1067" s="6"/>
      <c r="HG1067" s="5"/>
      <c r="HH1067" s="5"/>
      <c r="HI1067" s="4"/>
      <c r="HJ1067" s="6"/>
      <c r="HK1067" s="4"/>
      <c r="HL1067" s="6"/>
      <c r="HM1067" s="5"/>
      <c r="HN1067" s="5"/>
      <c r="HO1067" s="4"/>
      <c r="HP1067" s="6"/>
      <c r="HQ1067" s="4"/>
      <c r="HR1067" s="6"/>
      <c r="HS1067" s="5"/>
      <c r="HT1067" s="5"/>
      <c r="HU1067" s="4"/>
      <c r="HV1067" s="6"/>
      <c r="HW1067" s="4"/>
      <c r="HX1067" s="6"/>
      <c r="HY1067" s="5"/>
      <c r="HZ1067" s="5"/>
      <c r="IA1067" s="4"/>
      <c r="IB1067" s="6"/>
      <c r="IC1067" s="4"/>
      <c r="ID1067" s="6"/>
      <c r="IE1067" s="5"/>
      <c r="IF1067" s="5"/>
      <c r="IG1067" s="4"/>
      <c r="IH1067" s="6"/>
      <c r="II1067" s="4"/>
      <c r="IJ1067" s="6"/>
      <c r="IK1067" s="5"/>
      <c r="IL1067" s="5"/>
      <c r="IM1067" s="4"/>
      <c r="IN1067" s="6"/>
      <c r="IO1067" s="4"/>
      <c r="IP1067" s="6"/>
      <c r="IQ1067" s="5"/>
      <c r="IR1067" s="5"/>
      <c r="IS1067" s="4"/>
      <c r="IT1067" s="6"/>
      <c r="IU1067" s="4"/>
      <c r="IV1067" s="6"/>
      <c r="IW1067" s="5"/>
      <c r="IX1067" s="5"/>
      <c r="IY1067" s="4"/>
      <c r="IZ1067" s="6"/>
      <c r="JA1067" s="4"/>
      <c r="JB1067" s="6"/>
      <c r="JC1067" s="5"/>
      <c r="JD1067" s="5"/>
      <c r="JE1067" s="4"/>
      <c r="JF1067" s="6"/>
      <c r="JG1067" s="4"/>
      <c r="JH1067" s="6"/>
      <c r="JI1067" s="5"/>
      <c r="JJ1067" s="5"/>
      <c r="JK1067" s="4"/>
      <c r="JL1067" s="6"/>
      <c r="JM1067" s="4"/>
      <c r="JN1067" s="6"/>
      <c r="JO1067" s="5"/>
      <c r="JP1067" s="5"/>
      <c r="JQ1067" s="4"/>
      <c r="JR1067" s="6"/>
      <c r="JS1067" s="4"/>
      <c r="JT1067" s="6"/>
      <c r="JU1067" s="5"/>
      <c r="JV1067" s="5"/>
      <c r="JW1067" s="4"/>
      <c r="JX1067" s="6"/>
      <c r="JY1067" s="4"/>
      <c r="JZ1067" s="6"/>
      <c r="KA1067" s="5"/>
      <c r="KB1067" s="5"/>
      <c r="KC1067" s="4"/>
      <c r="KD1067" s="6"/>
      <c r="KE1067" s="4"/>
      <c r="KF1067" s="6"/>
      <c r="KG1067" s="5"/>
      <c r="KH1067" s="5"/>
      <c r="KI1067" s="4"/>
      <c r="KJ1067" s="6"/>
      <c r="KK1067" s="4"/>
      <c r="KL1067" s="6"/>
      <c r="KM1067" s="5"/>
      <c r="KN1067" s="5"/>
    </row>
    <row r="1068">
      <c r="A1068" s="3" t="s">
        <v>85</v>
      </c>
      <c r="B1068" s="3" t="s">
        <v>833</v>
      </c>
      <c r="C1068" s="3" t="s">
        <v>547</v>
      </c>
      <c r="D1068" s="3" t="s">
        <v>787</v>
      </c>
      <c r="E1068" s="3" t="s">
        <v>842</v>
      </c>
      <c r="F1068" s="3" t="s">
        <v>842</v>
      </c>
      <c r="G1068" s="3" t="s">
        <v>842</v>
      </c>
      <c r="H1068" s="3" t="s">
        <v>104</v>
      </c>
      <c r="I1068" s="3" t="s">
        <v>1418</v>
      </c>
      <c r="J1068" s="3" t="s">
        <v>1396</v>
      </c>
      <c r="K1068" s="4">
        <v>53</v>
      </c>
      <c r="L1068" s="4">
        <f>=ROUNDDOWN(10.6,0)</f>
      </c>
      <c r="M1068" s="4">
        <v>232</v>
      </c>
      <c r="N1068" s="5">
        <v>1</v>
      </c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  <c r="AK1068" s="4"/>
      <c r="AL1068" s="6"/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  <c r="AW1068" s="4"/>
      <c r="AX1068" s="6"/>
      <c r="AY1068" s="4"/>
      <c r="AZ1068" s="6"/>
      <c r="BA1068" s="5"/>
      <c r="BB1068" s="5"/>
      <c r="BC1068" s="4"/>
      <c r="BD1068" s="6"/>
      <c r="BE1068" s="4"/>
      <c r="BF1068" s="6"/>
      <c r="BG1068" s="5"/>
      <c r="BH1068" s="5"/>
      <c r="BI1068" s="4"/>
      <c r="BJ1068" s="6"/>
      <c r="BK1068" s="4"/>
      <c r="BL1068" s="6"/>
      <c r="BM1068" s="5"/>
      <c r="BN1068" s="5"/>
      <c r="BO1068" s="4"/>
      <c r="BP1068" s="6"/>
      <c r="BQ1068" s="4"/>
      <c r="BR1068" s="6"/>
      <c r="BS1068" s="5"/>
      <c r="BT1068" s="5"/>
      <c r="BU1068" s="4"/>
      <c r="BV1068" s="6"/>
      <c r="BW1068" s="4"/>
      <c r="BX1068" s="6"/>
      <c r="BY1068" s="5"/>
      <c r="BZ1068" s="5"/>
      <c r="CA1068" s="4"/>
      <c r="CB1068" s="6"/>
      <c r="CC1068" s="4"/>
      <c r="CD1068" s="6"/>
      <c r="CE1068" s="5"/>
      <c r="CF1068" s="5"/>
      <c r="CG1068" s="4"/>
      <c r="CH1068" s="6"/>
      <c r="CI1068" s="4"/>
      <c r="CJ1068" s="6"/>
      <c r="CK1068" s="5"/>
      <c r="CL1068" s="5"/>
      <c r="CM1068" s="4"/>
      <c r="CN1068" s="6"/>
      <c r="CO1068" s="4"/>
      <c r="CP1068" s="6"/>
      <c r="CQ1068" s="5"/>
      <c r="CR1068" s="5"/>
      <c r="CS1068" s="4"/>
      <c r="CT1068" s="6"/>
      <c r="CU1068" s="4"/>
      <c r="CV1068" s="6"/>
      <c r="CW1068" s="5"/>
      <c r="CX1068" s="5"/>
      <c r="CY1068" s="4"/>
      <c r="CZ1068" s="6"/>
      <c r="DA1068" s="4"/>
      <c r="DB1068" s="6"/>
      <c r="DC1068" s="5"/>
      <c r="DD1068" s="5"/>
      <c r="DE1068" s="4"/>
      <c r="DF1068" s="6"/>
      <c r="DG1068" s="4"/>
      <c r="DH1068" s="6"/>
      <c r="DI1068" s="5"/>
      <c r="DJ1068" s="5"/>
      <c r="DK1068" s="4"/>
      <c r="DL1068" s="6"/>
      <c r="DM1068" s="4"/>
      <c r="DN1068" s="6"/>
      <c r="DO1068" s="5"/>
      <c r="DP1068" s="5"/>
      <c r="DQ1068" s="4"/>
      <c r="DR1068" s="6"/>
      <c r="DS1068" s="4"/>
      <c r="DT1068" s="6"/>
      <c r="DU1068" s="5"/>
      <c r="DV1068" s="5"/>
      <c r="DW1068" s="4"/>
      <c r="DX1068" s="6"/>
      <c r="DY1068" s="4"/>
      <c r="DZ1068" s="6"/>
      <c r="EA1068" s="5"/>
      <c r="EB1068" s="5"/>
      <c r="EC1068" s="4"/>
      <c r="ED1068" s="6"/>
      <c r="EE1068" s="4"/>
      <c r="EF1068" s="6"/>
      <c r="EG1068" s="5"/>
      <c r="EH1068" s="5"/>
      <c r="EI1068" s="4"/>
      <c r="EJ1068" s="6"/>
      <c r="EK1068" s="4"/>
      <c r="EL1068" s="6"/>
      <c r="EM1068" s="5"/>
      <c r="EN1068" s="5"/>
      <c r="EO1068" s="4"/>
      <c r="EP1068" s="6"/>
      <c r="EQ1068" s="4"/>
      <c r="ER1068" s="6"/>
      <c r="ES1068" s="5"/>
      <c r="ET1068" s="5"/>
      <c r="EU1068" s="4"/>
      <c r="EV1068" s="6"/>
      <c r="EW1068" s="4"/>
      <c r="EX1068" s="6"/>
      <c r="EY1068" s="5"/>
      <c r="EZ1068" s="5"/>
      <c r="FA1068" s="4"/>
      <c r="FB1068" s="6"/>
      <c r="FC1068" s="4"/>
      <c r="FD1068" s="6"/>
      <c r="FE1068" s="5"/>
      <c r="FF1068" s="5"/>
      <c r="FG1068" s="4"/>
      <c r="FH1068" s="6"/>
      <c r="FI1068" s="4"/>
      <c r="FJ1068" s="6"/>
      <c r="FK1068" s="5"/>
      <c r="FL1068" s="5"/>
      <c r="FM1068" s="4"/>
      <c r="FN1068" s="6"/>
      <c r="FO1068" s="4"/>
      <c r="FP1068" s="6"/>
      <c r="FQ1068" s="5"/>
      <c r="FR1068" s="5"/>
      <c r="FS1068" s="4"/>
      <c r="FT1068" s="6"/>
      <c r="FU1068" s="4"/>
      <c r="FV1068" s="6"/>
      <c r="FW1068" s="5"/>
      <c r="FX1068" s="5"/>
      <c r="FY1068" s="4"/>
      <c r="FZ1068" s="6"/>
      <c r="GA1068" s="4"/>
      <c r="GB1068" s="6"/>
      <c r="GC1068" s="5"/>
      <c r="GD1068" s="5"/>
      <c r="GE1068" s="4"/>
      <c r="GF1068" s="6"/>
      <c r="GG1068" s="4"/>
      <c r="GH1068" s="6"/>
      <c r="GI1068" s="5"/>
      <c r="GJ1068" s="5"/>
      <c r="GK1068" s="4"/>
      <c r="GL1068" s="6"/>
      <c r="GM1068" s="4"/>
      <c r="GN1068" s="6"/>
      <c r="GO1068" s="5"/>
      <c r="GP1068" s="5"/>
      <c r="GQ1068" s="4"/>
      <c r="GR1068" s="6"/>
      <c r="GS1068" s="4"/>
      <c r="GT1068" s="6"/>
      <c r="GU1068" s="5"/>
      <c r="GV1068" s="5"/>
      <c r="GW1068" s="4"/>
      <c r="GX1068" s="6"/>
      <c r="GY1068" s="4"/>
      <c r="GZ1068" s="6"/>
      <c r="HA1068" s="5"/>
      <c r="HB1068" s="5"/>
      <c r="HC1068" s="4"/>
      <c r="HD1068" s="6"/>
      <c r="HE1068" s="4"/>
      <c r="HF1068" s="6"/>
      <c r="HG1068" s="5"/>
      <c r="HH1068" s="5"/>
      <c r="HI1068" s="4"/>
      <c r="HJ1068" s="6"/>
      <c r="HK1068" s="4"/>
      <c r="HL1068" s="6"/>
      <c r="HM1068" s="5"/>
      <c r="HN1068" s="5"/>
      <c r="HO1068" s="4"/>
      <c r="HP1068" s="6"/>
      <c r="HQ1068" s="4"/>
      <c r="HR1068" s="6"/>
      <c r="HS1068" s="5"/>
      <c r="HT1068" s="5"/>
      <c r="HU1068" s="4"/>
      <c r="HV1068" s="6"/>
      <c r="HW1068" s="4"/>
      <c r="HX1068" s="6"/>
      <c r="HY1068" s="5"/>
      <c r="HZ1068" s="5"/>
      <c r="IA1068" s="4"/>
      <c r="IB1068" s="6"/>
      <c r="IC1068" s="4"/>
      <c r="ID1068" s="6"/>
      <c r="IE1068" s="5"/>
      <c r="IF1068" s="5"/>
      <c r="IG1068" s="4"/>
      <c r="IH1068" s="6"/>
      <c r="II1068" s="4"/>
      <c r="IJ1068" s="6"/>
      <c r="IK1068" s="5"/>
      <c r="IL1068" s="5"/>
      <c r="IM1068" s="4"/>
      <c r="IN1068" s="6"/>
      <c r="IO1068" s="4"/>
      <c r="IP1068" s="6"/>
      <c r="IQ1068" s="5"/>
      <c r="IR1068" s="5"/>
      <c r="IS1068" s="4"/>
      <c r="IT1068" s="6"/>
      <c r="IU1068" s="4"/>
      <c r="IV1068" s="6"/>
      <c r="IW1068" s="5"/>
      <c r="IX1068" s="5"/>
      <c r="IY1068" s="4"/>
      <c r="IZ1068" s="6"/>
      <c r="JA1068" s="4"/>
      <c r="JB1068" s="6"/>
      <c r="JC1068" s="5"/>
      <c r="JD1068" s="5"/>
      <c r="JE1068" s="4"/>
      <c r="JF1068" s="6"/>
      <c r="JG1068" s="4"/>
      <c r="JH1068" s="6"/>
      <c r="JI1068" s="5"/>
      <c r="JJ1068" s="5"/>
      <c r="JK1068" s="4"/>
      <c r="JL1068" s="6"/>
      <c r="JM1068" s="4"/>
      <c r="JN1068" s="6"/>
      <c r="JO1068" s="5"/>
      <c r="JP1068" s="5"/>
      <c r="JQ1068" s="4"/>
      <c r="JR1068" s="6"/>
      <c r="JS1068" s="4"/>
      <c r="JT1068" s="6"/>
      <c r="JU1068" s="5"/>
      <c r="JV1068" s="5"/>
      <c r="JW1068" s="4"/>
      <c r="JX1068" s="6"/>
      <c r="JY1068" s="4"/>
      <c r="JZ1068" s="6"/>
      <c r="KA1068" s="5"/>
      <c r="KB1068" s="5"/>
      <c r="KC1068" s="4"/>
      <c r="KD1068" s="6"/>
      <c r="KE1068" s="4"/>
      <c r="KF1068" s="6"/>
      <c r="KG1068" s="5"/>
      <c r="KH1068" s="5"/>
      <c r="KI1068" s="4"/>
      <c r="KJ1068" s="6"/>
      <c r="KK1068" s="4"/>
      <c r="KL1068" s="6"/>
      <c r="KM1068" s="5"/>
      <c r="KN1068" s="5"/>
    </row>
    <row r="1069">
      <c r="A1069" s="3" t="s">
        <v>85</v>
      </c>
      <c r="B1069" s="3" t="s">
        <v>833</v>
      </c>
      <c r="C1069" s="3" t="s">
        <v>547</v>
      </c>
      <c r="D1069" s="3" t="s">
        <v>787</v>
      </c>
      <c r="E1069" s="3" t="s">
        <v>843</v>
      </c>
      <c r="F1069" s="3" t="s">
        <v>843</v>
      </c>
      <c r="G1069" s="3" t="s">
        <v>843</v>
      </c>
      <c r="H1069" s="3" t="s">
        <v>104</v>
      </c>
      <c r="I1069" s="3" t="s">
        <v>1469</v>
      </c>
      <c r="J1069" s="3" t="s">
        <v>1433</v>
      </c>
      <c r="K1069" s="4">
        <v>13</v>
      </c>
      <c r="L1069" s="4">
        <f>=ROUNDDOWN(3.25,0)</f>
      </c>
      <c r="M1069" s="4"/>
      <c r="N1069" s="5"/>
      <c r="O1069" s="4"/>
      <c r="P1069" s="4">
        <f>=ROUNDDOWN({0},0)</f>
      </c>
      <c r="Q1069" s="4"/>
      <c r="R1069" s="5"/>
      <c r="S1069" s="4">
        <v>2</v>
      </c>
      <c r="T1069" s="6">
        <v>46.8</v>
      </c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>
        <v>2</v>
      </c>
      <c r="AF1069" s="6">
        <v>46.8</v>
      </c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  <c r="AW1069" s="4"/>
      <c r="AX1069" s="6"/>
      <c r="AY1069" s="4"/>
      <c r="AZ1069" s="6"/>
      <c r="BA1069" s="5"/>
      <c r="BB1069" s="5"/>
      <c r="BC1069" s="4"/>
      <c r="BD1069" s="6"/>
      <c r="BE1069" s="4"/>
      <c r="BF1069" s="6"/>
      <c r="BG1069" s="5"/>
      <c r="BH1069" s="5"/>
      <c r="BI1069" s="4"/>
      <c r="BJ1069" s="6"/>
      <c r="BK1069" s="4"/>
      <c r="BL1069" s="6"/>
      <c r="BM1069" s="5"/>
      <c r="BN1069" s="5"/>
      <c r="BO1069" s="4"/>
      <c r="BP1069" s="6"/>
      <c r="BQ1069" s="4"/>
      <c r="BR1069" s="6"/>
      <c r="BS1069" s="5"/>
      <c r="BT1069" s="5"/>
      <c r="BU1069" s="4"/>
      <c r="BV1069" s="6"/>
      <c r="BW1069" s="4"/>
      <c r="BX1069" s="6"/>
      <c r="BY1069" s="5"/>
      <c r="BZ1069" s="5"/>
      <c r="CA1069" s="4"/>
      <c r="CB1069" s="6"/>
      <c r="CC1069" s="4"/>
      <c r="CD1069" s="6"/>
      <c r="CE1069" s="5"/>
      <c r="CF1069" s="5"/>
      <c r="CG1069" s="4"/>
      <c r="CH1069" s="6"/>
      <c r="CI1069" s="4"/>
      <c r="CJ1069" s="6"/>
      <c r="CK1069" s="5"/>
      <c r="CL1069" s="5"/>
      <c r="CM1069" s="4"/>
      <c r="CN1069" s="6"/>
      <c r="CO1069" s="4"/>
      <c r="CP1069" s="6"/>
      <c r="CQ1069" s="5"/>
      <c r="CR1069" s="5"/>
      <c r="CS1069" s="4"/>
      <c r="CT1069" s="6"/>
      <c r="CU1069" s="4"/>
      <c r="CV1069" s="6"/>
      <c r="CW1069" s="5"/>
      <c r="CX1069" s="5"/>
      <c r="CY1069" s="4"/>
      <c r="CZ1069" s="6"/>
      <c r="DA1069" s="4"/>
      <c r="DB1069" s="6"/>
      <c r="DC1069" s="5"/>
      <c r="DD1069" s="5"/>
      <c r="DE1069" s="4"/>
      <c r="DF1069" s="6"/>
      <c r="DG1069" s="4"/>
      <c r="DH1069" s="6"/>
      <c r="DI1069" s="5"/>
      <c r="DJ1069" s="5"/>
      <c r="DK1069" s="4"/>
      <c r="DL1069" s="6"/>
      <c r="DM1069" s="4"/>
      <c r="DN1069" s="6"/>
      <c r="DO1069" s="5"/>
      <c r="DP1069" s="5"/>
      <c r="DQ1069" s="4"/>
      <c r="DR1069" s="6"/>
      <c r="DS1069" s="4"/>
      <c r="DT1069" s="6"/>
      <c r="DU1069" s="5"/>
      <c r="DV1069" s="5"/>
      <c r="DW1069" s="4"/>
      <c r="DX1069" s="6"/>
      <c r="DY1069" s="4"/>
      <c r="DZ1069" s="6"/>
      <c r="EA1069" s="5"/>
      <c r="EB1069" s="5"/>
      <c r="EC1069" s="4"/>
      <c r="ED1069" s="6"/>
      <c r="EE1069" s="4"/>
      <c r="EF1069" s="6"/>
      <c r="EG1069" s="5"/>
      <c r="EH1069" s="5"/>
      <c r="EI1069" s="4"/>
      <c r="EJ1069" s="6"/>
      <c r="EK1069" s="4"/>
      <c r="EL1069" s="6"/>
      <c r="EM1069" s="5"/>
      <c r="EN1069" s="5"/>
      <c r="EO1069" s="4"/>
      <c r="EP1069" s="6"/>
      <c r="EQ1069" s="4"/>
      <c r="ER1069" s="6"/>
      <c r="ES1069" s="5"/>
      <c r="ET1069" s="5"/>
      <c r="EU1069" s="4"/>
      <c r="EV1069" s="6"/>
      <c r="EW1069" s="4"/>
      <c r="EX1069" s="6"/>
      <c r="EY1069" s="5"/>
      <c r="EZ1069" s="5"/>
      <c r="FA1069" s="4"/>
      <c r="FB1069" s="6"/>
      <c r="FC1069" s="4"/>
      <c r="FD1069" s="6"/>
      <c r="FE1069" s="5"/>
      <c r="FF1069" s="5"/>
      <c r="FG1069" s="4"/>
      <c r="FH1069" s="6"/>
      <c r="FI1069" s="4"/>
      <c r="FJ1069" s="6"/>
      <c r="FK1069" s="5"/>
      <c r="FL1069" s="5"/>
      <c r="FM1069" s="4"/>
      <c r="FN1069" s="6"/>
      <c r="FO1069" s="4"/>
      <c r="FP1069" s="6"/>
      <c r="FQ1069" s="5"/>
      <c r="FR1069" s="5"/>
      <c r="FS1069" s="4"/>
      <c r="FT1069" s="6"/>
      <c r="FU1069" s="4"/>
      <c r="FV1069" s="6"/>
      <c r="FW1069" s="5"/>
      <c r="FX1069" s="5"/>
      <c r="FY1069" s="4"/>
      <c r="FZ1069" s="6"/>
      <c r="GA1069" s="4"/>
      <c r="GB1069" s="6"/>
      <c r="GC1069" s="5"/>
      <c r="GD1069" s="5"/>
      <c r="GE1069" s="4"/>
      <c r="GF1069" s="6"/>
      <c r="GG1069" s="4"/>
      <c r="GH1069" s="6"/>
      <c r="GI1069" s="5"/>
      <c r="GJ1069" s="5"/>
      <c r="GK1069" s="4"/>
      <c r="GL1069" s="6"/>
      <c r="GM1069" s="4"/>
      <c r="GN1069" s="6"/>
      <c r="GO1069" s="5"/>
      <c r="GP1069" s="5"/>
      <c r="GQ1069" s="4"/>
      <c r="GR1069" s="6"/>
      <c r="GS1069" s="4"/>
      <c r="GT1069" s="6"/>
      <c r="GU1069" s="5"/>
      <c r="GV1069" s="5"/>
      <c r="GW1069" s="4"/>
      <c r="GX1069" s="6"/>
      <c r="GY1069" s="4"/>
      <c r="GZ1069" s="6"/>
      <c r="HA1069" s="5"/>
      <c r="HB1069" s="5"/>
      <c r="HC1069" s="4"/>
      <c r="HD1069" s="6"/>
      <c r="HE1069" s="4"/>
      <c r="HF1069" s="6"/>
      <c r="HG1069" s="5"/>
      <c r="HH1069" s="5"/>
      <c r="HI1069" s="4"/>
      <c r="HJ1069" s="6"/>
      <c r="HK1069" s="4"/>
      <c r="HL1069" s="6"/>
      <c r="HM1069" s="5"/>
      <c r="HN1069" s="5"/>
      <c r="HO1069" s="4"/>
      <c r="HP1069" s="6"/>
      <c r="HQ1069" s="4"/>
      <c r="HR1069" s="6"/>
      <c r="HS1069" s="5"/>
      <c r="HT1069" s="5"/>
      <c r="HU1069" s="4"/>
      <c r="HV1069" s="6"/>
      <c r="HW1069" s="4"/>
      <c r="HX1069" s="6"/>
      <c r="HY1069" s="5"/>
      <c r="HZ1069" s="5"/>
      <c r="IA1069" s="4"/>
      <c r="IB1069" s="6"/>
      <c r="IC1069" s="4"/>
      <c r="ID1069" s="6"/>
      <c r="IE1069" s="5"/>
      <c r="IF1069" s="5"/>
      <c r="IG1069" s="4"/>
      <c r="IH1069" s="6"/>
      <c r="II1069" s="4"/>
      <c r="IJ1069" s="6"/>
      <c r="IK1069" s="5"/>
      <c r="IL1069" s="5"/>
      <c r="IM1069" s="4"/>
      <c r="IN1069" s="6"/>
      <c r="IO1069" s="4"/>
      <c r="IP1069" s="6"/>
      <c r="IQ1069" s="5"/>
      <c r="IR1069" s="5"/>
      <c r="IS1069" s="4"/>
      <c r="IT1069" s="6"/>
      <c r="IU1069" s="4"/>
      <c r="IV1069" s="6"/>
      <c r="IW1069" s="5"/>
      <c r="IX1069" s="5"/>
      <c r="IY1069" s="4"/>
      <c r="IZ1069" s="6"/>
      <c r="JA1069" s="4"/>
      <c r="JB1069" s="6"/>
      <c r="JC1069" s="5"/>
      <c r="JD1069" s="5"/>
      <c r="JE1069" s="4"/>
      <c r="JF1069" s="6"/>
      <c r="JG1069" s="4"/>
      <c r="JH1069" s="6"/>
      <c r="JI1069" s="5"/>
      <c r="JJ1069" s="5"/>
      <c r="JK1069" s="4"/>
      <c r="JL1069" s="6"/>
      <c r="JM1069" s="4"/>
      <c r="JN1069" s="6"/>
      <c r="JO1069" s="5"/>
      <c r="JP1069" s="5"/>
      <c r="JQ1069" s="4"/>
      <c r="JR1069" s="6"/>
      <c r="JS1069" s="4"/>
      <c r="JT1069" s="6"/>
      <c r="JU1069" s="5"/>
      <c r="JV1069" s="5"/>
      <c r="JW1069" s="4"/>
      <c r="JX1069" s="6"/>
      <c r="JY1069" s="4"/>
      <c r="JZ1069" s="6"/>
      <c r="KA1069" s="5"/>
      <c r="KB1069" s="5"/>
      <c r="KC1069" s="4"/>
      <c r="KD1069" s="6"/>
      <c r="KE1069" s="4"/>
      <c r="KF1069" s="6"/>
      <c r="KG1069" s="5"/>
      <c r="KH1069" s="5"/>
      <c r="KI1069" s="4"/>
      <c r="KJ1069" s="6"/>
      <c r="KK1069" s="4"/>
      <c r="KL1069" s="6"/>
      <c r="KM1069" s="5"/>
      <c r="KN1069" s="5"/>
    </row>
    <row r="1070">
      <c r="A1070" s="3" t="s">
        <v>85</v>
      </c>
      <c r="B1070" s="3" t="s">
        <v>833</v>
      </c>
      <c r="C1070" s="3" t="s">
        <v>547</v>
      </c>
      <c r="D1070" s="3" t="s">
        <v>787</v>
      </c>
      <c r="E1070" s="3" t="s">
        <v>843</v>
      </c>
      <c r="F1070" s="3" t="s">
        <v>843</v>
      </c>
      <c r="G1070" s="3" t="s">
        <v>843</v>
      </c>
      <c r="H1070" s="3" t="s">
        <v>104</v>
      </c>
      <c r="I1070" s="3" t="s">
        <v>1352</v>
      </c>
      <c r="J1070" s="3" t="s">
        <v>1433</v>
      </c>
      <c r="K1070" s="4">
        <v>76</v>
      </c>
      <c r="L1070" s="4">
        <f>=ROUNDDOWN(152,0)</f>
      </c>
      <c r="M1070" s="4"/>
      <c r="N1070" s="5"/>
      <c r="O1070" s="4"/>
      <c r="P1070" s="4">
        <f>=ROUNDDOWN({0},0)</f>
      </c>
      <c r="Q1070" s="4"/>
      <c r="R1070" s="5"/>
      <c r="S1070" s="4"/>
      <c r="T1070" s="6"/>
      <c r="U1070" s="4"/>
      <c r="V1070" s="6"/>
      <c r="W1070" s="5"/>
      <c r="X1070" s="5"/>
      <c r="Y1070" s="4"/>
      <c r="Z1070" s="6"/>
      <c r="AA1070" s="4"/>
      <c r="AB1070" s="6"/>
      <c r="AC1070" s="5"/>
      <c r="AD1070" s="5"/>
      <c r="AE1070" s="4"/>
      <c r="AF1070" s="6"/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/>
      <c r="AR1070" s="6"/>
      <c r="AS1070" s="4"/>
      <c r="AT1070" s="6"/>
      <c r="AU1070" s="5"/>
      <c r="AV1070" s="5"/>
      <c r="AW1070" s="4"/>
      <c r="AX1070" s="6"/>
      <c r="AY1070" s="4"/>
      <c r="AZ1070" s="6"/>
      <c r="BA1070" s="5"/>
      <c r="BB1070" s="5"/>
      <c r="BC1070" s="4"/>
      <c r="BD1070" s="6"/>
      <c r="BE1070" s="4"/>
      <c r="BF1070" s="6"/>
      <c r="BG1070" s="5"/>
      <c r="BH1070" s="5"/>
      <c r="BI1070" s="4"/>
      <c r="BJ1070" s="6"/>
      <c r="BK1070" s="4"/>
      <c r="BL1070" s="6"/>
      <c r="BM1070" s="5"/>
      <c r="BN1070" s="5"/>
      <c r="BO1070" s="4"/>
      <c r="BP1070" s="6"/>
      <c r="BQ1070" s="4"/>
      <c r="BR1070" s="6"/>
      <c r="BS1070" s="5"/>
      <c r="BT1070" s="5"/>
      <c r="BU1070" s="4"/>
      <c r="BV1070" s="6"/>
      <c r="BW1070" s="4"/>
      <c r="BX1070" s="6"/>
      <c r="BY1070" s="5"/>
      <c r="BZ1070" s="5"/>
      <c r="CA1070" s="4"/>
      <c r="CB1070" s="6"/>
      <c r="CC1070" s="4"/>
      <c r="CD1070" s="6"/>
      <c r="CE1070" s="5"/>
      <c r="CF1070" s="5"/>
      <c r="CG1070" s="4"/>
      <c r="CH1070" s="6"/>
      <c r="CI1070" s="4"/>
      <c r="CJ1070" s="6"/>
      <c r="CK1070" s="5"/>
      <c r="CL1070" s="5"/>
      <c r="CM1070" s="4"/>
      <c r="CN1070" s="6"/>
      <c r="CO1070" s="4"/>
      <c r="CP1070" s="6"/>
      <c r="CQ1070" s="5"/>
      <c r="CR1070" s="5"/>
      <c r="CS1070" s="4"/>
      <c r="CT1070" s="6"/>
      <c r="CU1070" s="4"/>
      <c r="CV1070" s="6"/>
      <c r="CW1070" s="5"/>
      <c r="CX1070" s="5"/>
      <c r="CY1070" s="4"/>
      <c r="CZ1070" s="6"/>
      <c r="DA1070" s="4"/>
      <c r="DB1070" s="6"/>
      <c r="DC1070" s="5"/>
      <c r="DD1070" s="5"/>
      <c r="DE1070" s="4"/>
      <c r="DF1070" s="6"/>
      <c r="DG1070" s="4"/>
      <c r="DH1070" s="6"/>
      <c r="DI1070" s="5"/>
      <c r="DJ1070" s="5"/>
      <c r="DK1070" s="4"/>
      <c r="DL1070" s="6"/>
      <c r="DM1070" s="4"/>
      <c r="DN1070" s="6"/>
      <c r="DO1070" s="5"/>
      <c r="DP1070" s="5"/>
      <c r="DQ1070" s="4"/>
      <c r="DR1070" s="6"/>
      <c r="DS1070" s="4"/>
      <c r="DT1070" s="6"/>
      <c r="DU1070" s="5"/>
      <c r="DV1070" s="5"/>
      <c r="DW1070" s="4"/>
      <c r="DX1070" s="6"/>
      <c r="DY1070" s="4"/>
      <c r="DZ1070" s="6"/>
      <c r="EA1070" s="5"/>
      <c r="EB1070" s="5"/>
      <c r="EC1070" s="4"/>
      <c r="ED1070" s="6"/>
      <c r="EE1070" s="4"/>
      <c r="EF1070" s="6"/>
      <c r="EG1070" s="5"/>
      <c r="EH1070" s="5"/>
      <c r="EI1070" s="4"/>
      <c r="EJ1070" s="6"/>
      <c r="EK1070" s="4"/>
      <c r="EL1070" s="6"/>
      <c r="EM1070" s="5"/>
      <c r="EN1070" s="5"/>
      <c r="EO1070" s="4"/>
      <c r="EP1070" s="6"/>
      <c r="EQ1070" s="4"/>
      <c r="ER1070" s="6"/>
      <c r="ES1070" s="5"/>
      <c r="ET1070" s="5"/>
      <c r="EU1070" s="4"/>
      <c r="EV1070" s="6"/>
      <c r="EW1070" s="4"/>
      <c r="EX1070" s="6"/>
      <c r="EY1070" s="5"/>
      <c r="EZ1070" s="5"/>
      <c r="FA1070" s="4"/>
      <c r="FB1070" s="6"/>
      <c r="FC1070" s="4"/>
      <c r="FD1070" s="6"/>
      <c r="FE1070" s="5"/>
      <c r="FF1070" s="5"/>
      <c r="FG1070" s="4"/>
      <c r="FH1070" s="6"/>
      <c r="FI1070" s="4"/>
      <c r="FJ1070" s="6"/>
      <c r="FK1070" s="5"/>
      <c r="FL1070" s="5"/>
      <c r="FM1070" s="4"/>
      <c r="FN1070" s="6"/>
      <c r="FO1070" s="4"/>
      <c r="FP1070" s="6"/>
      <c r="FQ1070" s="5"/>
      <c r="FR1070" s="5"/>
      <c r="FS1070" s="4"/>
      <c r="FT1070" s="6"/>
      <c r="FU1070" s="4"/>
      <c r="FV1070" s="6"/>
      <c r="FW1070" s="5"/>
      <c r="FX1070" s="5"/>
      <c r="FY1070" s="4"/>
      <c r="FZ1070" s="6"/>
      <c r="GA1070" s="4"/>
      <c r="GB1070" s="6"/>
      <c r="GC1070" s="5"/>
      <c r="GD1070" s="5"/>
      <c r="GE1070" s="4"/>
      <c r="GF1070" s="6"/>
      <c r="GG1070" s="4"/>
      <c r="GH1070" s="6"/>
      <c r="GI1070" s="5"/>
      <c r="GJ1070" s="5"/>
      <c r="GK1070" s="4"/>
      <c r="GL1070" s="6"/>
      <c r="GM1070" s="4"/>
      <c r="GN1070" s="6"/>
      <c r="GO1070" s="5"/>
      <c r="GP1070" s="5"/>
      <c r="GQ1070" s="4"/>
      <c r="GR1070" s="6"/>
      <c r="GS1070" s="4"/>
      <c r="GT1070" s="6"/>
      <c r="GU1070" s="5"/>
      <c r="GV1070" s="5"/>
      <c r="GW1070" s="4"/>
      <c r="GX1070" s="6"/>
      <c r="GY1070" s="4"/>
      <c r="GZ1070" s="6"/>
      <c r="HA1070" s="5"/>
      <c r="HB1070" s="5"/>
      <c r="HC1070" s="4"/>
      <c r="HD1070" s="6"/>
      <c r="HE1070" s="4"/>
      <c r="HF1070" s="6"/>
      <c r="HG1070" s="5"/>
      <c r="HH1070" s="5"/>
      <c r="HI1070" s="4"/>
      <c r="HJ1070" s="6"/>
      <c r="HK1070" s="4"/>
      <c r="HL1070" s="6"/>
      <c r="HM1070" s="5"/>
      <c r="HN1070" s="5"/>
      <c r="HO1070" s="4"/>
      <c r="HP1070" s="6"/>
      <c r="HQ1070" s="4"/>
      <c r="HR1070" s="6"/>
      <c r="HS1070" s="5"/>
      <c r="HT1070" s="5"/>
      <c r="HU1070" s="4"/>
      <c r="HV1070" s="6"/>
      <c r="HW1070" s="4"/>
      <c r="HX1070" s="6"/>
      <c r="HY1070" s="5"/>
      <c r="HZ1070" s="5"/>
      <c r="IA1070" s="4"/>
      <c r="IB1070" s="6"/>
      <c r="IC1070" s="4"/>
      <c r="ID1070" s="6"/>
      <c r="IE1070" s="5"/>
      <c r="IF1070" s="5"/>
      <c r="IG1070" s="4"/>
      <c r="IH1070" s="6"/>
      <c r="II1070" s="4"/>
      <c r="IJ1070" s="6"/>
      <c r="IK1070" s="5"/>
      <c r="IL1070" s="5"/>
      <c r="IM1070" s="4"/>
      <c r="IN1070" s="6"/>
      <c r="IO1070" s="4"/>
      <c r="IP1070" s="6"/>
      <c r="IQ1070" s="5"/>
      <c r="IR1070" s="5"/>
      <c r="IS1070" s="4"/>
      <c r="IT1070" s="6"/>
      <c r="IU1070" s="4"/>
      <c r="IV1070" s="6"/>
      <c r="IW1070" s="5"/>
      <c r="IX1070" s="5"/>
      <c r="IY1070" s="4"/>
      <c r="IZ1070" s="6"/>
      <c r="JA1070" s="4"/>
      <c r="JB1070" s="6"/>
      <c r="JC1070" s="5"/>
      <c r="JD1070" s="5"/>
      <c r="JE1070" s="4"/>
      <c r="JF1070" s="6"/>
      <c r="JG1070" s="4"/>
      <c r="JH1070" s="6"/>
      <c r="JI1070" s="5"/>
      <c r="JJ1070" s="5"/>
      <c r="JK1070" s="4"/>
      <c r="JL1070" s="6"/>
      <c r="JM1070" s="4"/>
      <c r="JN1070" s="6"/>
      <c r="JO1070" s="5"/>
      <c r="JP1070" s="5"/>
      <c r="JQ1070" s="4"/>
      <c r="JR1070" s="6"/>
      <c r="JS1070" s="4"/>
      <c r="JT1070" s="6"/>
      <c r="JU1070" s="5"/>
      <c r="JV1070" s="5"/>
      <c r="JW1070" s="4"/>
      <c r="JX1070" s="6"/>
      <c r="JY1070" s="4"/>
      <c r="JZ1070" s="6"/>
      <c r="KA1070" s="5"/>
      <c r="KB1070" s="5"/>
      <c r="KC1070" s="4"/>
      <c r="KD1070" s="6"/>
      <c r="KE1070" s="4"/>
      <c r="KF1070" s="6"/>
      <c r="KG1070" s="5"/>
      <c r="KH1070" s="5"/>
      <c r="KI1070" s="4"/>
      <c r="KJ1070" s="6"/>
      <c r="KK1070" s="4"/>
      <c r="KL1070" s="6"/>
      <c r="KM1070" s="5"/>
      <c r="KN1070" s="5"/>
    </row>
    <row r="1071">
      <c r="A1071" s="3" t="s">
        <v>85</v>
      </c>
      <c r="B1071" s="3" t="s">
        <v>833</v>
      </c>
      <c r="C1071" s="3" t="s">
        <v>547</v>
      </c>
      <c r="D1071" s="3" t="s">
        <v>787</v>
      </c>
      <c r="E1071" s="3" t="s">
        <v>834</v>
      </c>
      <c r="F1071" s="3" t="s">
        <v>104</v>
      </c>
      <c r="G1071" s="3" t="s">
        <v>104</v>
      </c>
      <c r="H1071" s="3" t="s">
        <v>96</v>
      </c>
      <c r="I1071" s="3" t="s">
        <v>1327</v>
      </c>
      <c r="J1071" s="3" t="s">
        <v>1370</v>
      </c>
      <c r="K1071" s="4"/>
      <c r="L1071" s="4">
        <f>=ROUNDDOWN({0},0)</f>
      </c>
      <c r="M1071" s="4">
        <v>96</v>
      </c>
      <c r="N1071" s="5"/>
      <c r="O1071" s="4"/>
      <c r="P1071" s="4">
        <f>=ROUNDDOWN({0},0)</f>
      </c>
      <c r="Q1071" s="4"/>
      <c r="R1071" s="5"/>
      <c r="S1071" s="4"/>
      <c r="T1071" s="6"/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/>
      <c r="AF1071" s="6"/>
      <c r="AG1071" s="4"/>
      <c r="AH1071" s="6"/>
      <c r="AI1071" s="5"/>
      <c r="AJ1071" s="5"/>
      <c r="AK1071" s="4"/>
      <c r="AL1071" s="6"/>
      <c r="AM1071" s="4"/>
      <c r="AN1071" s="6"/>
      <c r="AO1071" s="5"/>
      <c r="AP1071" s="5"/>
      <c r="AQ1071" s="4"/>
      <c r="AR1071" s="6"/>
      <c r="AS1071" s="4"/>
      <c r="AT1071" s="6"/>
      <c r="AU1071" s="5"/>
      <c r="AV1071" s="5"/>
      <c r="AW1071" s="4"/>
      <c r="AX1071" s="6"/>
      <c r="AY1071" s="4"/>
      <c r="AZ1071" s="6"/>
      <c r="BA1071" s="5"/>
      <c r="BB1071" s="5"/>
      <c r="BC1071" s="4"/>
      <c r="BD1071" s="6"/>
      <c r="BE1071" s="4"/>
      <c r="BF1071" s="6"/>
      <c r="BG1071" s="5"/>
      <c r="BH1071" s="5"/>
      <c r="BI1071" s="4"/>
      <c r="BJ1071" s="6"/>
      <c r="BK1071" s="4"/>
      <c r="BL1071" s="6"/>
      <c r="BM1071" s="5"/>
      <c r="BN1071" s="5"/>
      <c r="BO1071" s="4"/>
      <c r="BP1071" s="6"/>
      <c r="BQ1071" s="4"/>
      <c r="BR1071" s="6"/>
      <c r="BS1071" s="5"/>
      <c r="BT1071" s="5"/>
      <c r="BU1071" s="4"/>
      <c r="BV1071" s="6"/>
      <c r="BW1071" s="4"/>
      <c r="BX1071" s="6"/>
      <c r="BY1071" s="5"/>
      <c r="BZ1071" s="5"/>
      <c r="CA1071" s="4"/>
      <c r="CB1071" s="6"/>
      <c r="CC1071" s="4"/>
      <c r="CD1071" s="6"/>
      <c r="CE1071" s="5"/>
      <c r="CF1071" s="5"/>
      <c r="CG1071" s="4"/>
      <c r="CH1071" s="6"/>
      <c r="CI1071" s="4"/>
      <c r="CJ1071" s="6"/>
      <c r="CK1071" s="5"/>
      <c r="CL1071" s="5"/>
      <c r="CM1071" s="4"/>
      <c r="CN1071" s="6"/>
      <c r="CO1071" s="4"/>
      <c r="CP1071" s="6"/>
      <c r="CQ1071" s="5"/>
      <c r="CR1071" s="5"/>
      <c r="CS1071" s="4"/>
      <c r="CT1071" s="6"/>
      <c r="CU1071" s="4"/>
      <c r="CV1071" s="6"/>
      <c r="CW1071" s="5"/>
      <c r="CX1071" s="5"/>
      <c r="CY1071" s="4"/>
      <c r="CZ1071" s="6"/>
      <c r="DA1071" s="4"/>
      <c r="DB1071" s="6"/>
      <c r="DC1071" s="5"/>
      <c r="DD1071" s="5"/>
      <c r="DE1071" s="4"/>
      <c r="DF1071" s="6"/>
      <c r="DG1071" s="4"/>
      <c r="DH1071" s="6"/>
      <c r="DI1071" s="5"/>
      <c r="DJ1071" s="5"/>
      <c r="DK1071" s="4"/>
      <c r="DL1071" s="6"/>
      <c r="DM1071" s="4"/>
      <c r="DN1071" s="6"/>
      <c r="DO1071" s="5"/>
      <c r="DP1071" s="5"/>
      <c r="DQ1071" s="4"/>
      <c r="DR1071" s="6"/>
      <c r="DS1071" s="4"/>
      <c r="DT1071" s="6"/>
      <c r="DU1071" s="5"/>
      <c r="DV1071" s="5"/>
      <c r="DW1071" s="4"/>
      <c r="DX1071" s="6"/>
      <c r="DY1071" s="4"/>
      <c r="DZ1071" s="6"/>
      <c r="EA1071" s="5"/>
      <c r="EB1071" s="5"/>
      <c r="EC1071" s="4"/>
      <c r="ED1071" s="6"/>
      <c r="EE1071" s="4"/>
      <c r="EF1071" s="6"/>
      <c r="EG1071" s="5"/>
      <c r="EH1071" s="5"/>
      <c r="EI1071" s="4"/>
      <c r="EJ1071" s="6"/>
      <c r="EK1071" s="4"/>
      <c r="EL1071" s="6"/>
      <c r="EM1071" s="5"/>
      <c r="EN1071" s="5"/>
      <c r="EO1071" s="4"/>
      <c r="EP1071" s="6"/>
      <c r="EQ1071" s="4"/>
      <c r="ER1071" s="6"/>
      <c r="ES1071" s="5"/>
      <c r="ET1071" s="5"/>
      <c r="EU1071" s="4"/>
      <c r="EV1071" s="6"/>
      <c r="EW1071" s="4"/>
      <c r="EX1071" s="6"/>
      <c r="EY1071" s="5"/>
      <c r="EZ1071" s="5"/>
      <c r="FA1071" s="4"/>
      <c r="FB1071" s="6"/>
      <c r="FC1071" s="4"/>
      <c r="FD1071" s="6"/>
      <c r="FE1071" s="5"/>
      <c r="FF1071" s="5"/>
      <c r="FG1071" s="4"/>
      <c r="FH1071" s="6"/>
      <c r="FI1071" s="4"/>
      <c r="FJ1071" s="6"/>
      <c r="FK1071" s="5"/>
      <c r="FL1071" s="5"/>
      <c r="FM1071" s="4"/>
      <c r="FN1071" s="6"/>
      <c r="FO1071" s="4"/>
      <c r="FP1071" s="6"/>
      <c r="FQ1071" s="5"/>
      <c r="FR1071" s="5"/>
      <c r="FS1071" s="4"/>
      <c r="FT1071" s="6"/>
      <c r="FU1071" s="4"/>
      <c r="FV1071" s="6"/>
      <c r="FW1071" s="5"/>
      <c r="FX1071" s="5"/>
      <c r="FY1071" s="4"/>
      <c r="FZ1071" s="6"/>
      <c r="GA1071" s="4"/>
      <c r="GB1071" s="6"/>
      <c r="GC1071" s="5"/>
      <c r="GD1071" s="5"/>
      <c r="GE1071" s="4"/>
      <c r="GF1071" s="6"/>
      <c r="GG1071" s="4"/>
      <c r="GH1071" s="6"/>
      <c r="GI1071" s="5"/>
      <c r="GJ1071" s="5"/>
      <c r="GK1071" s="4"/>
      <c r="GL1071" s="6"/>
      <c r="GM1071" s="4"/>
      <c r="GN1071" s="6"/>
      <c r="GO1071" s="5"/>
      <c r="GP1071" s="5"/>
      <c r="GQ1071" s="4"/>
      <c r="GR1071" s="6"/>
      <c r="GS1071" s="4"/>
      <c r="GT1071" s="6"/>
      <c r="GU1071" s="5"/>
      <c r="GV1071" s="5"/>
      <c r="GW1071" s="4"/>
      <c r="GX1071" s="6"/>
      <c r="GY1071" s="4"/>
      <c r="GZ1071" s="6"/>
      <c r="HA1071" s="5"/>
      <c r="HB1071" s="5"/>
      <c r="HC1071" s="4"/>
      <c r="HD1071" s="6"/>
      <c r="HE1071" s="4"/>
      <c r="HF1071" s="6"/>
      <c r="HG1071" s="5"/>
      <c r="HH1071" s="5"/>
      <c r="HI1071" s="4"/>
      <c r="HJ1071" s="6"/>
      <c r="HK1071" s="4"/>
      <c r="HL1071" s="6"/>
      <c r="HM1071" s="5"/>
      <c r="HN1071" s="5"/>
      <c r="HO1071" s="4"/>
      <c r="HP1071" s="6"/>
      <c r="HQ1071" s="4"/>
      <c r="HR1071" s="6"/>
      <c r="HS1071" s="5"/>
      <c r="HT1071" s="5"/>
      <c r="HU1071" s="4"/>
      <c r="HV1071" s="6"/>
      <c r="HW1071" s="4"/>
      <c r="HX1071" s="6"/>
      <c r="HY1071" s="5"/>
      <c r="HZ1071" s="5"/>
      <c r="IA1071" s="4"/>
      <c r="IB1071" s="6"/>
      <c r="IC1071" s="4"/>
      <c r="ID1071" s="6"/>
      <c r="IE1071" s="5"/>
      <c r="IF1071" s="5"/>
      <c r="IG1071" s="4"/>
      <c r="IH1071" s="6"/>
      <c r="II1071" s="4"/>
      <c r="IJ1071" s="6"/>
      <c r="IK1071" s="5"/>
      <c r="IL1071" s="5"/>
      <c r="IM1071" s="4"/>
      <c r="IN1071" s="6"/>
      <c r="IO1071" s="4"/>
      <c r="IP1071" s="6"/>
      <c r="IQ1071" s="5"/>
      <c r="IR1071" s="5"/>
      <c r="IS1071" s="4"/>
      <c r="IT1071" s="6"/>
      <c r="IU1071" s="4"/>
      <c r="IV1071" s="6"/>
      <c r="IW1071" s="5"/>
      <c r="IX1071" s="5"/>
      <c r="IY1071" s="4"/>
      <c r="IZ1071" s="6"/>
      <c r="JA1071" s="4"/>
      <c r="JB1071" s="6"/>
      <c r="JC1071" s="5"/>
      <c r="JD1071" s="5"/>
      <c r="JE1071" s="4"/>
      <c r="JF1071" s="6"/>
      <c r="JG1071" s="4"/>
      <c r="JH1071" s="6"/>
      <c r="JI1071" s="5"/>
      <c r="JJ1071" s="5"/>
      <c r="JK1071" s="4"/>
      <c r="JL1071" s="6"/>
      <c r="JM1071" s="4"/>
      <c r="JN1071" s="6"/>
      <c r="JO1071" s="5"/>
      <c r="JP1071" s="5"/>
      <c r="JQ1071" s="4"/>
      <c r="JR1071" s="6"/>
      <c r="JS1071" s="4"/>
      <c r="JT1071" s="6"/>
      <c r="JU1071" s="5"/>
      <c r="JV1071" s="5"/>
      <c r="JW1071" s="4"/>
      <c r="JX1071" s="6"/>
      <c r="JY1071" s="4"/>
      <c r="JZ1071" s="6"/>
      <c r="KA1071" s="5"/>
      <c r="KB1071" s="5"/>
      <c r="KC1071" s="4"/>
      <c r="KD1071" s="6"/>
      <c r="KE1071" s="4"/>
      <c r="KF1071" s="6"/>
      <c r="KG1071" s="5"/>
      <c r="KH1071" s="5"/>
      <c r="KI1071" s="4"/>
      <c r="KJ1071" s="6"/>
      <c r="KK1071" s="4"/>
      <c r="KL1071" s="6"/>
      <c r="KM1071" s="5"/>
      <c r="KN1071" s="5"/>
    </row>
    <row r="1072">
      <c r="A1072" s="3" t="s">
        <v>85</v>
      </c>
      <c r="B1072" s="3" t="s">
        <v>844</v>
      </c>
      <c r="C1072" s="3" t="s">
        <v>87</v>
      </c>
      <c r="D1072" s="3" t="s">
        <v>88</v>
      </c>
      <c r="E1072" s="3" t="s">
        <v>845</v>
      </c>
      <c r="F1072" s="3" t="s">
        <v>845</v>
      </c>
      <c r="G1072" s="3" t="s">
        <v>845</v>
      </c>
      <c r="H1072" s="3" t="s">
        <v>351</v>
      </c>
      <c r="I1072" s="3" t="s">
        <v>1323</v>
      </c>
      <c r="J1072" s="3" t="s">
        <v>1309</v>
      </c>
      <c r="K1072" s="4">
        <v>234</v>
      </c>
      <c r="L1072" s="4">
        <f>=ROUNDDOWN(13.6046511627907,0)</f>
      </c>
      <c r="M1072" s="4">
        <v>700</v>
      </c>
      <c r="N1072" s="5">
        <v>1</v>
      </c>
      <c r="O1072" s="4"/>
      <c r="P1072" s="4">
        <f>=ROUNDDOWN({0},0)</f>
      </c>
      <c r="Q1072" s="4"/>
      <c r="R1072" s="5"/>
      <c r="S1072" s="4">
        <v>15</v>
      </c>
      <c r="T1072" s="6">
        <v>1519.17</v>
      </c>
      <c r="U1072" s="4"/>
      <c r="V1072" s="6"/>
      <c r="W1072" s="5"/>
      <c r="X1072" s="5"/>
      <c r="Y1072" s="4">
        <v>1</v>
      </c>
      <c r="Z1072" s="6">
        <v>97.65</v>
      </c>
      <c r="AA1072" s="4"/>
      <c r="AB1072" s="6"/>
      <c r="AC1072" s="5"/>
      <c r="AD1072" s="5"/>
      <c r="AE1072" s="4">
        <v>2</v>
      </c>
      <c r="AF1072" s="6">
        <v>194.82</v>
      </c>
      <c r="AG1072" s="4"/>
      <c r="AH1072" s="6"/>
      <c r="AI1072" s="5"/>
      <c r="AJ1072" s="5"/>
      <c r="AK1072" s="4">
        <v>9</v>
      </c>
      <c r="AL1072" s="6">
        <v>910.62</v>
      </c>
      <c r="AM1072" s="4"/>
      <c r="AN1072" s="6"/>
      <c r="AO1072" s="5"/>
      <c r="AP1072" s="5"/>
      <c r="AQ1072" s="4"/>
      <c r="AR1072" s="6"/>
      <c r="AS1072" s="4"/>
      <c r="AT1072" s="6"/>
      <c r="AU1072" s="5"/>
      <c r="AV1072" s="5"/>
      <c r="AW1072" s="4">
        <v>1</v>
      </c>
      <c r="AX1072" s="6">
        <v>108.82</v>
      </c>
      <c r="AY1072" s="4"/>
      <c r="AZ1072" s="6"/>
      <c r="BA1072" s="5"/>
      <c r="BB1072" s="5"/>
      <c r="BC1072" s="4"/>
      <c r="BD1072" s="6"/>
      <c r="BE1072" s="4"/>
      <c r="BF1072" s="6"/>
      <c r="BG1072" s="5"/>
      <c r="BH1072" s="5"/>
      <c r="BI1072" s="4"/>
      <c r="BJ1072" s="6"/>
      <c r="BK1072" s="4"/>
      <c r="BL1072" s="6"/>
      <c r="BM1072" s="5"/>
      <c r="BN1072" s="5"/>
      <c r="BO1072" s="4">
        <v>2</v>
      </c>
      <c r="BP1072" s="6">
        <v>207.26</v>
      </c>
      <c r="BQ1072" s="4"/>
      <c r="BR1072" s="6"/>
      <c r="BS1072" s="5"/>
      <c r="BT1072" s="5"/>
      <c r="BU1072" s="4"/>
      <c r="BV1072" s="6"/>
      <c r="BW1072" s="4"/>
      <c r="BX1072" s="6"/>
      <c r="BY1072" s="5"/>
      <c r="BZ1072" s="5"/>
      <c r="CA1072" s="4"/>
      <c r="CB1072" s="6"/>
      <c r="CC1072" s="4"/>
      <c r="CD1072" s="6"/>
      <c r="CE1072" s="5"/>
      <c r="CF1072" s="5"/>
      <c r="CG1072" s="4"/>
      <c r="CH1072" s="6"/>
      <c r="CI1072" s="4"/>
      <c r="CJ1072" s="6"/>
      <c r="CK1072" s="5"/>
      <c r="CL1072" s="5"/>
      <c r="CM1072" s="4"/>
      <c r="CN1072" s="6"/>
      <c r="CO1072" s="4"/>
      <c r="CP1072" s="6"/>
      <c r="CQ1072" s="5"/>
      <c r="CR1072" s="5"/>
      <c r="CS1072" s="4"/>
      <c r="CT1072" s="6"/>
      <c r="CU1072" s="4"/>
      <c r="CV1072" s="6"/>
      <c r="CW1072" s="5"/>
      <c r="CX1072" s="5"/>
      <c r="CY1072" s="4"/>
      <c r="CZ1072" s="6"/>
      <c r="DA1072" s="4"/>
      <c r="DB1072" s="6"/>
      <c r="DC1072" s="5"/>
      <c r="DD1072" s="5"/>
      <c r="DE1072" s="4"/>
      <c r="DF1072" s="6"/>
      <c r="DG1072" s="4"/>
      <c r="DH1072" s="6"/>
      <c r="DI1072" s="5"/>
      <c r="DJ1072" s="5"/>
      <c r="DK1072" s="4"/>
      <c r="DL1072" s="6"/>
      <c r="DM1072" s="4"/>
      <c r="DN1072" s="6"/>
      <c r="DO1072" s="5"/>
      <c r="DP1072" s="5"/>
      <c r="DQ1072" s="4"/>
      <c r="DR1072" s="6"/>
      <c r="DS1072" s="4"/>
      <c r="DT1072" s="6"/>
      <c r="DU1072" s="5"/>
      <c r="DV1072" s="5"/>
      <c r="DW1072" s="4"/>
      <c r="DX1072" s="6"/>
      <c r="DY1072" s="4"/>
      <c r="DZ1072" s="6"/>
      <c r="EA1072" s="5"/>
      <c r="EB1072" s="5"/>
      <c r="EC1072" s="4"/>
      <c r="ED1072" s="6"/>
      <c r="EE1072" s="4"/>
      <c r="EF1072" s="6"/>
      <c r="EG1072" s="5"/>
      <c r="EH1072" s="5"/>
      <c r="EI1072" s="4"/>
      <c r="EJ1072" s="6"/>
      <c r="EK1072" s="4"/>
      <c r="EL1072" s="6"/>
      <c r="EM1072" s="5"/>
      <c r="EN1072" s="5"/>
      <c r="EO1072" s="4"/>
      <c r="EP1072" s="6"/>
      <c r="EQ1072" s="4"/>
      <c r="ER1072" s="6"/>
      <c r="ES1072" s="5"/>
      <c r="ET1072" s="5"/>
      <c r="EU1072" s="4"/>
      <c r="EV1072" s="6"/>
      <c r="EW1072" s="4"/>
      <c r="EX1072" s="6"/>
      <c r="EY1072" s="5"/>
      <c r="EZ1072" s="5"/>
      <c r="FA1072" s="4"/>
      <c r="FB1072" s="6"/>
      <c r="FC1072" s="4"/>
      <c r="FD1072" s="6"/>
      <c r="FE1072" s="5"/>
      <c r="FF1072" s="5"/>
      <c r="FG1072" s="4"/>
      <c r="FH1072" s="6"/>
      <c r="FI1072" s="4"/>
      <c r="FJ1072" s="6"/>
      <c r="FK1072" s="5"/>
      <c r="FL1072" s="5"/>
      <c r="FM1072" s="4"/>
      <c r="FN1072" s="6"/>
      <c r="FO1072" s="4"/>
      <c r="FP1072" s="6"/>
      <c r="FQ1072" s="5"/>
      <c r="FR1072" s="5"/>
      <c r="FS1072" s="4"/>
      <c r="FT1072" s="6"/>
      <c r="FU1072" s="4"/>
      <c r="FV1072" s="6"/>
      <c r="FW1072" s="5"/>
      <c r="FX1072" s="5"/>
      <c r="FY1072" s="4"/>
      <c r="FZ1072" s="6"/>
      <c r="GA1072" s="4"/>
      <c r="GB1072" s="6"/>
      <c r="GC1072" s="5"/>
      <c r="GD1072" s="5"/>
      <c r="GE1072" s="4"/>
      <c r="GF1072" s="6"/>
      <c r="GG1072" s="4"/>
      <c r="GH1072" s="6"/>
      <c r="GI1072" s="5"/>
      <c r="GJ1072" s="5"/>
      <c r="GK1072" s="4"/>
      <c r="GL1072" s="6"/>
      <c r="GM1072" s="4"/>
      <c r="GN1072" s="6"/>
      <c r="GO1072" s="5"/>
      <c r="GP1072" s="5"/>
      <c r="GQ1072" s="4"/>
      <c r="GR1072" s="6"/>
      <c r="GS1072" s="4"/>
      <c r="GT1072" s="6"/>
      <c r="GU1072" s="5"/>
      <c r="GV1072" s="5"/>
      <c r="GW1072" s="4"/>
      <c r="GX1072" s="6"/>
      <c r="GY1072" s="4"/>
      <c r="GZ1072" s="6"/>
      <c r="HA1072" s="5"/>
      <c r="HB1072" s="5"/>
      <c r="HC1072" s="4"/>
      <c r="HD1072" s="6"/>
      <c r="HE1072" s="4"/>
      <c r="HF1072" s="6"/>
      <c r="HG1072" s="5"/>
      <c r="HH1072" s="5"/>
      <c r="HI1072" s="4"/>
      <c r="HJ1072" s="6"/>
      <c r="HK1072" s="4"/>
      <c r="HL1072" s="6"/>
      <c r="HM1072" s="5"/>
      <c r="HN1072" s="5"/>
      <c r="HO1072" s="4"/>
      <c r="HP1072" s="6"/>
      <c r="HQ1072" s="4"/>
      <c r="HR1072" s="6"/>
      <c r="HS1072" s="5"/>
      <c r="HT1072" s="5"/>
      <c r="HU1072" s="4"/>
      <c r="HV1072" s="6"/>
      <c r="HW1072" s="4"/>
      <c r="HX1072" s="6"/>
      <c r="HY1072" s="5"/>
      <c r="HZ1072" s="5"/>
      <c r="IA1072" s="4"/>
      <c r="IB1072" s="6"/>
      <c r="IC1072" s="4"/>
      <c r="ID1072" s="6"/>
      <c r="IE1072" s="5"/>
      <c r="IF1072" s="5"/>
      <c r="IG1072" s="4"/>
      <c r="IH1072" s="6"/>
      <c r="II1072" s="4"/>
      <c r="IJ1072" s="6"/>
      <c r="IK1072" s="5"/>
      <c r="IL1072" s="5"/>
      <c r="IM1072" s="4"/>
      <c r="IN1072" s="6"/>
      <c r="IO1072" s="4"/>
      <c r="IP1072" s="6"/>
      <c r="IQ1072" s="5"/>
      <c r="IR1072" s="5"/>
      <c r="IS1072" s="4"/>
      <c r="IT1072" s="6"/>
      <c r="IU1072" s="4"/>
      <c r="IV1072" s="6"/>
      <c r="IW1072" s="5"/>
      <c r="IX1072" s="5"/>
      <c r="IY1072" s="4"/>
      <c r="IZ1072" s="6"/>
      <c r="JA1072" s="4"/>
      <c r="JB1072" s="6"/>
      <c r="JC1072" s="5"/>
      <c r="JD1072" s="5"/>
      <c r="JE1072" s="4"/>
      <c r="JF1072" s="6"/>
      <c r="JG1072" s="4"/>
      <c r="JH1072" s="6"/>
      <c r="JI1072" s="5"/>
      <c r="JJ1072" s="5"/>
      <c r="JK1072" s="4"/>
      <c r="JL1072" s="6"/>
      <c r="JM1072" s="4"/>
      <c r="JN1072" s="6"/>
      <c r="JO1072" s="5"/>
      <c r="JP1072" s="5"/>
      <c r="JQ1072" s="4"/>
      <c r="JR1072" s="6"/>
      <c r="JS1072" s="4"/>
      <c r="JT1072" s="6"/>
      <c r="JU1072" s="5"/>
      <c r="JV1072" s="5"/>
      <c r="JW1072" s="4"/>
      <c r="JX1072" s="6"/>
      <c r="JY1072" s="4"/>
      <c r="JZ1072" s="6"/>
      <c r="KA1072" s="5"/>
      <c r="KB1072" s="5"/>
      <c r="KC1072" s="4"/>
      <c r="KD1072" s="6"/>
      <c r="KE1072" s="4"/>
      <c r="KF1072" s="6"/>
      <c r="KG1072" s="5"/>
      <c r="KH1072" s="5"/>
      <c r="KI1072" s="4"/>
      <c r="KJ1072" s="6"/>
      <c r="KK1072" s="4"/>
      <c r="KL1072" s="6"/>
      <c r="KM1072" s="5"/>
      <c r="KN1072" s="5"/>
    </row>
    <row r="1073">
      <c r="A1073" s="3" t="s">
        <v>85</v>
      </c>
      <c r="B1073" s="3" t="s">
        <v>844</v>
      </c>
      <c r="C1073" s="3" t="s">
        <v>87</v>
      </c>
      <c r="D1073" s="3" t="s">
        <v>88</v>
      </c>
      <c r="E1073" s="3" t="s">
        <v>845</v>
      </c>
      <c r="F1073" s="3" t="s">
        <v>845</v>
      </c>
      <c r="G1073" s="3" t="s">
        <v>845</v>
      </c>
      <c r="H1073" s="3" t="s">
        <v>351</v>
      </c>
      <c r="I1073" s="3" t="s">
        <v>1320</v>
      </c>
      <c r="J1073" s="3" t="s">
        <v>1309</v>
      </c>
      <c r="K1073" s="4">
        <v>370</v>
      </c>
      <c r="L1073" s="4">
        <f>=ROUNDDOWN(28.4615384615385,0)</f>
      </c>
      <c r="M1073" s="4">
        <v>280</v>
      </c>
      <c r="N1073" s="5">
        <v>1</v>
      </c>
      <c r="O1073" s="4"/>
      <c r="P1073" s="4">
        <f>=ROUNDDOWN({0},0)</f>
      </c>
      <c r="Q1073" s="4"/>
      <c r="R1073" s="5"/>
      <c r="S1073" s="4">
        <v>8</v>
      </c>
      <c r="T1073" s="6">
        <v>786.18</v>
      </c>
      <c r="U1073" s="4"/>
      <c r="V1073" s="6"/>
      <c r="W1073" s="5"/>
      <c r="X1073" s="5"/>
      <c r="Y1073" s="4">
        <v>1</v>
      </c>
      <c r="Z1073" s="6">
        <v>97.65</v>
      </c>
      <c r="AA1073" s="4"/>
      <c r="AB1073" s="6"/>
      <c r="AC1073" s="5"/>
      <c r="AD1073" s="5"/>
      <c r="AE1073" s="4">
        <v>3</v>
      </c>
      <c r="AF1073" s="6">
        <v>282.49</v>
      </c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>
        <v>3</v>
      </c>
      <c r="AR1073" s="6">
        <v>302.4</v>
      </c>
      <c r="AS1073" s="4"/>
      <c r="AT1073" s="6"/>
      <c r="AU1073" s="5"/>
      <c r="AV1073" s="5"/>
      <c r="AW1073" s="4"/>
      <c r="AX1073" s="6"/>
      <c r="AY1073" s="4"/>
      <c r="AZ1073" s="6"/>
      <c r="BA1073" s="5"/>
      <c r="BB1073" s="5"/>
      <c r="BC1073" s="4"/>
      <c r="BD1073" s="6"/>
      <c r="BE1073" s="4"/>
      <c r="BF1073" s="6"/>
      <c r="BG1073" s="5"/>
      <c r="BH1073" s="5"/>
      <c r="BI1073" s="4"/>
      <c r="BJ1073" s="6"/>
      <c r="BK1073" s="4"/>
      <c r="BL1073" s="6"/>
      <c r="BM1073" s="5"/>
      <c r="BN1073" s="5"/>
      <c r="BO1073" s="4"/>
      <c r="BP1073" s="6"/>
      <c r="BQ1073" s="4"/>
      <c r="BR1073" s="6"/>
      <c r="BS1073" s="5"/>
      <c r="BT1073" s="5"/>
      <c r="BU1073" s="4"/>
      <c r="BV1073" s="6"/>
      <c r="BW1073" s="4"/>
      <c r="BX1073" s="6"/>
      <c r="BY1073" s="5"/>
      <c r="BZ1073" s="5"/>
      <c r="CA1073" s="4"/>
      <c r="CB1073" s="6"/>
      <c r="CC1073" s="4"/>
      <c r="CD1073" s="6"/>
      <c r="CE1073" s="5"/>
      <c r="CF1073" s="5"/>
      <c r="CG1073" s="4"/>
      <c r="CH1073" s="6"/>
      <c r="CI1073" s="4"/>
      <c r="CJ1073" s="6"/>
      <c r="CK1073" s="5"/>
      <c r="CL1073" s="5"/>
      <c r="CM1073" s="4"/>
      <c r="CN1073" s="6"/>
      <c r="CO1073" s="4"/>
      <c r="CP1073" s="6"/>
      <c r="CQ1073" s="5"/>
      <c r="CR1073" s="5"/>
      <c r="CS1073" s="4"/>
      <c r="CT1073" s="6"/>
      <c r="CU1073" s="4"/>
      <c r="CV1073" s="6"/>
      <c r="CW1073" s="5"/>
      <c r="CX1073" s="5"/>
      <c r="CY1073" s="4">
        <v>1</v>
      </c>
      <c r="CZ1073" s="6">
        <v>103.64</v>
      </c>
      <c r="DA1073" s="4"/>
      <c r="DB1073" s="6"/>
      <c r="DC1073" s="5"/>
      <c r="DD1073" s="5"/>
      <c r="DE1073" s="4"/>
      <c r="DF1073" s="6"/>
      <c r="DG1073" s="4"/>
      <c r="DH1073" s="6"/>
      <c r="DI1073" s="5"/>
      <c r="DJ1073" s="5"/>
      <c r="DK1073" s="4"/>
      <c r="DL1073" s="6"/>
      <c r="DM1073" s="4"/>
      <c r="DN1073" s="6"/>
      <c r="DO1073" s="5"/>
      <c r="DP1073" s="5"/>
      <c r="DQ1073" s="4"/>
      <c r="DR1073" s="6"/>
      <c r="DS1073" s="4"/>
      <c r="DT1073" s="6"/>
      <c r="DU1073" s="5"/>
      <c r="DV1073" s="5"/>
      <c r="DW1073" s="4"/>
      <c r="DX1073" s="6"/>
      <c r="DY1073" s="4"/>
      <c r="DZ1073" s="6"/>
      <c r="EA1073" s="5"/>
      <c r="EB1073" s="5"/>
      <c r="EC1073" s="4"/>
      <c r="ED1073" s="6"/>
      <c r="EE1073" s="4"/>
      <c r="EF1073" s="6"/>
      <c r="EG1073" s="5"/>
      <c r="EH1073" s="5"/>
      <c r="EI1073" s="4"/>
      <c r="EJ1073" s="6"/>
      <c r="EK1073" s="4"/>
      <c r="EL1073" s="6"/>
      <c r="EM1073" s="5"/>
      <c r="EN1073" s="5"/>
      <c r="EO1073" s="4"/>
      <c r="EP1073" s="6"/>
      <c r="EQ1073" s="4"/>
      <c r="ER1073" s="6"/>
      <c r="ES1073" s="5"/>
      <c r="ET1073" s="5"/>
      <c r="EU1073" s="4"/>
      <c r="EV1073" s="6"/>
      <c r="EW1073" s="4"/>
      <c r="EX1073" s="6"/>
      <c r="EY1073" s="5"/>
      <c r="EZ1073" s="5"/>
      <c r="FA1073" s="4"/>
      <c r="FB1073" s="6"/>
      <c r="FC1073" s="4"/>
      <c r="FD1073" s="6"/>
      <c r="FE1073" s="5"/>
      <c r="FF1073" s="5"/>
      <c r="FG1073" s="4"/>
      <c r="FH1073" s="6"/>
      <c r="FI1073" s="4"/>
      <c r="FJ1073" s="6"/>
      <c r="FK1073" s="5"/>
      <c r="FL1073" s="5"/>
      <c r="FM1073" s="4"/>
      <c r="FN1073" s="6"/>
      <c r="FO1073" s="4"/>
      <c r="FP1073" s="6"/>
      <c r="FQ1073" s="5"/>
      <c r="FR1073" s="5"/>
      <c r="FS1073" s="4"/>
      <c r="FT1073" s="6"/>
      <c r="FU1073" s="4"/>
      <c r="FV1073" s="6"/>
      <c r="FW1073" s="5"/>
      <c r="FX1073" s="5"/>
      <c r="FY1073" s="4"/>
      <c r="FZ1073" s="6"/>
      <c r="GA1073" s="4"/>
      <c r="GB1073" s="6"/>
      <c r="GC1073" s="5"/>
      <c r="GD1073" s="5"/>
      <c r="GE1073" s="4"/>
      <c r="GF1073" s="6"/>
      <c r="GG1073" s="4"/>
      <c r="GH1073" s="6"/>
      <c r="GI1073" s="5"/>
      <c r="GJ1073" s="5"/>
      <c r="GK1073" s="4"/>
      <c r="GL1073" s="6"/>
      <c r="GM1073" s="4"/>
      <c r="GN1073" s="6"/>
      <c r="GO1073" s="5"/>
      <c r="GP1073" s="5"/>
      <c r="GQ1073" s="4"/>
      <c r="GR1073" s="6"/>
      <c r="GS1073" s="4"/>
      <c r="GT1073" s="6"/>
      <c r="GU1073" s="5"/>
      <c r="GV1073" s="5"/>
      <c r="GW1073" s="4"/>
      <c r="GX1073" s="6"/>
      <c r="GY1073" s="4"/>
      <c r="GZ1073" s="6"/>
      <c r="HA1073" s="5"/>
      <c r="HB1073" s="5"/>
      <c r="HC1073" s="4"/>
      <c r="HD1073" s="6"/>
      <c r="HE1073" s="4"/>
      <c r="HF1073" s="6"/>
      <c r="HG1073" s="5"/>
      <c r="HH1073" s="5"/>
      <c r="HI1073" s="4"/>
      <c r="HJ1073" s="6"/>
      <c r="HK1073" s="4"/>
      <c r="HL1073" s="6"/>
      <c r="HM1073" s="5"/>
      <c r="HN1073" s="5"/>
      <c r="HO1073" s="4"/>
      <c r="HP1073" s="6"/>
      <c r="HQ1073" s="4"/>
      <c r="HR1073" s="6"/>
      <c r="HS1073" s="5"/>
      <c r="HT1073" s="5"/>
      <c r="HU1073" s="4"/>
      <c r="HV1073" s="6"/>
      <c r="HW1073" s="4"/>
      <c r="HX1073" s="6"/>
      <c r="HY1073" s="5"/>
      <c r="HZ1073" s="5"/>
      <c r="IA1073" s="4"/>
      <c r="IB1073" s="6"/>
      <c r="IC1073" s="4"/>
      <c r="ID1073" s="6"/>
      <c r="IE1073" s="5"/>
      <c r="IF1073" s="5"/>
      <c r="IG1073" s="4"/>
      <c r="IH1073" s="6"/>
      <c r="II1073" s="4"/>
      <c r="IJ1073" s="6"/>
      <c r="IK1073" s="5"/>
      <c r="IL1073" s="5"/>
      <c r="IM1073" s="4"/>
      <c r="IN1073" s="6"/>
      <c r="IO1073" s="4"/>
      <c r="IP1073" s="6"/>
      <c r="IQ1073" s="5"/>
      <c r="IR1073" s="5"/>
      <c r="IS1073" s="4"/>
      <c r="IT1073" s="6"/>
      <c r="IU1073" s="4"/>
      <c r="IV1073" s="6"/>
      <c r="IW1073" s="5"/>
      <c r="IX1073" s="5"/>
      <c r="IY1073" s="4"/>
      <c r="IZ1073" s="6"/>
      <c r="JA1073" s="4"/>
      <c r="JB1073" s="6"/>
      <c r="JC1073" s="5"/>
      <c r="JD1073" s="5"/>
      <c r="JE1073" s="4"/>
      <c r="JF1073" s="6"/>
      <c r="JG1073" s="4"/>
      <c r="JH1073" s="6"/>
      <c r="JI1073" s="5"/>
      <c r="JJ1073" s="5"/>
      <c r="JK1073" s="4"/>
      <c r="JL1073" s="6"/>
      <c r="JM1073" s="4"/>
      <c r="JN1073" s="6"/>
      <c r="JO1073" s="5"/>
      <c r="JP1073" s="5"/>
      <c r="JQ1073" s="4"/>
      <c r="JR1073" s="6"/>
      <c r="JS1073" s="4"/>
      <c r="JT1073" s="6"/>
      <c r="JU1073" s="5"/>
      <c r="JV1073" s="5"/>
      <c r="JW1073" s="4"/>
      <c r="JX1073" s="6"/>
      <c r="JY1073" s="4"/>
      <c r="JZ1073" s="6"/>
      <c r="KA1073" s="5"/>
      <c r="KB1073" s="5"/>
      <c r="KC1073" s="4"/>
      <c r="KD1073" s="6"/>
      <c r="KE1073" s="4"/>
      <c r="KF1073" s="6"/>
      <c r="KG1073" s="5"/>
      <c r="KH1073" s="5"/>
      <c r="KI1073" s="4"/>
      <c r="KJ1073" s="6"/>
      <c r="KK1073" s="4"/>
      <c r="KL1073" s="6"/>
      <c r="KM1073" s="5"/>
      <c r="KN1073" s="5"/>
    </row>
    <row r="1074">
      <c r="A1074" s="3" t="s">
        <v>85</v>
      </c>
      <c r="B1074" s="3" t="s">
        <v>844</v>
      </c>
      <c r="C1074" s="3" t="s">
        <v>87</v>
      </c>
      <c r="D1074" s="3" t="s">
        <v>88</v>
      </c>
      <c r="E1074" s="3" t="s">
        <v>846</v>
      </c>
      <c r="F1074" s="3" t="s">
        <v>846</v>
      </c>
      <c r="G1074" s="3" t="s">
        <v>846</v>
      </c>
      <c r="H1074" s="3" t="s">
        <v>129</v>
      </c>
      <c r="I1074" s="3" t="s">
        <v>1311</v>
      </c>
      <c r="J1074" s="3" t="s">
        <v>1319</v>
      </c>
      <c r="K1074" s="4">
        <v>403</v>
      </c>
      <c r="L1074" s="4">
        <f>=ROUNDDOWN(76.0377358490566,0)</f>
      </c>
      <c r="M1074" s="4"/>
      <c r="N1074" s="5">
        <v>1</v>
      </c>
      <c r="O1074" s="4"/>
      <c r="P1074" s="4">
        <f>=ROUNDDOWN({0},0)</f>
      </c>
      <c r="Q1074" s="4"/>
      <c r="R1074" s="5"/>
      <c r="S1074" s="4">
        <v>8</v>
      </c>
      <c r="T1074" s="6">
        <v>640.45</v>
      </c>
      <c r="U1074" s="4"/>
      <c r="V1074" s="6"/>
      <c r="W1074" s="5"/>
      <c r="X1074" s="5"/>
      <c r="Y1074" s="4">
        <v>1</v>
      </c>
      <c r="Z1074" s="6">
        <v>76.54</v>
      </c>
      <c r="AA1074" s="4"/>
      <c r="AB1074" s="6"/>
      <c r="AC1074" s="5"/>
      <c r="AD1074" s="5"/>
      <c r="AE1074" s="4">
        <v>1</v>
      </c>
      <c r="AF1074" s="6">
        <v>80.32</v>
      </c>
      <c r="AG1074" s="4"/>
      <c r="AH1074" s="6"/>
      <c r="AI1074" s="5"/>
      <c r="AJ1074" s="5"/>
      <c r="AK1074" s="4">
        <v>3</v>
      </c>
      <c r="AL1074" s="6">
        <v>239.83</v>
      </c>
      <c r="AM1074" s="4"/>
      <c r="AN1074" s="6"/>
      <c r="AO1074" s="5"/>
      <c r="AP1074" s="5"/>
      <c r="AQ1074" s="4">
        <v>2</v>
      </c>
      <c r="AR1074" s="6">
        <v>169.34</v>
      </c>
      <c r="AS1074" s="4"/>
      <c r="AT1074" s="6"/>
      <c r="AU1074" s="5"/>
      <c r="AV1074" s="5"/>
      <c r="AW1074" s="4">
        <v>1</v>
      </c>
      <c r="AX1074" s="6">
        <v>74.42</v>
      </c>
      <c r="AY1074" s="4"/>
      <c r="AZ1074" s="6"/>
      <c r="BA1074" s="5"/>
      <c r="BB1074" s="5"/>
      <c r="BC1074" s="4"/>
      <c r="BD1074" s="6"/>
      <c r="BE1074" s="4"/>
      <c r="BF1074" s="6"/>
      <c r="BG1074" s="5"/>
      <c r="BH1074" s="5"/>
      <c r="BI1074" s="4"/>
      <c r="BJ1074" s="6"/>
      <c r="BK1074" s="4"/>
      <c r="BL1074" s="6"/>
      <c r="BM1074" s="5"/>
      <c r="BN1074" s="5"/>
      <c r="BO1074" s="4"/>
      <c r="BP1074" s="6"/>
      <c r="BQ1074" s="4"/>
      <c r="BR1074" s="6"/>
      <c r="BS1074" s="5"/>
      <c r="BT1074" s="5"/>
      <c r="BU1074" s="4"/>
      <c r="BV1074" s="6"/>
      <c r="BW1074" s="4"/>
      <c r="BX1074" s="6"/>
      <c r="BY1074" s="5"/>
      <c r="BZ1074" s="5"/>
      <c r="CA1074" s="4"/>
      <c r="CB1074" s="6"/>
      <c r="CC1074" s="4"/>
      <c r="CD1074" s="6"/>
      <c r="CE1074" s="5"/>
      <c r="CF1074" s="5"/>
      <c r="CG1074" s="4"/>
      <c r="CH1074" s="6"/>
      <c r="CI1074" s="4"/>
      <c r="CJ1074" s="6"/>
      <c r="CK1074" s="5"/>
      <c r="CL1074" s="5"/>
      <c r="CM1074" s="4"/>
      <c r="CN1074" s="6"/>
      <c r="CO1074" s="4"/>
      <c r="CP1074" s="6"/>
      <c r="CQ1074" s="5"/>
      <c r="CR1074" s="5"/>
      <c r="CS1074" s="4"/>
      <c r="CT1074" s="6"/>
      <c r="CU1074" s="4"/>
      <c r="CV1074" s="6"/>
      <c r="CW1074" s="5"/>
      <c r="CX1074" s="5"/>
      <c r="CY1074" s="4"/>
      <c r="CZ1074" s="6"/>
      <c r="DA1074" s="4"/>
      <c r="DB1074" s="6"/>
      <c r="DC1074" s="5"/>
      <c r="DD1074" s="5"/>
      <c r="DE1074" s="4"/>
      <c r="DF1074" s="6"/>
      <c r="DG1074" s="4"/>
      <c r="DH1074" s="6"/>
      <c r="DI1074" s="5"/>
      <c r="DJ1074" s="5"/>
      <c r="DK1074" s="4"/>
      <c r="DL1074" s="6"/>
      <c r="DM1074" s="4"/>
      <c r="DN1074" s="6"/>
      <c r="DO1074" s="5"/>
      <c r="DP1074" s="5"/>
      <c r="DQ1074" s="4"/>
      <c r="DR1074" s="6"/>
      <c r="DS1074" s="4"/>
      <c r="DT1074" s="6"/>
      <c r="DU1074" s="5"/>
      <c r="DV1074" s="5"/>
      <c r="DW1074" s="4"/>
      <c r="DX1074" s="6"/>
      <c r="DY1074" s="4"/>
      <c r="DZ1074" s="6"/>
      <c r="EA1074" s="5"/>
      <c r="EB1074" s="5"/>
      <c r="EC1074" s="4"/>
      <c r="ED1074" s="6"/>
      <c r="EE1074" s="4"/>
      <c r="EF1074" s="6"/>
      <c r="EG1074" s="5"/>
      <c r="EH1074" s="5"/>
      <c r="EI1074" s="4"/>
      <c r="EJ1074" s="6"/>
      <c r="EK1074" s="4"/>
      <c r="EL1074" s="6"/>
      <c r="EM1074" s="5"/>
      <c r="EN1074" s="5"/>
      <c r="EO1074" s="4"/>
      <c r="EP1074" s="6"/>
      <c r="EQ1074" s="4"/>
      <c r="ER1074" s="6"/>
      <c r="ES1074" s="5"/>
      <c r="ET1074" s="5"/>
      <c r="EU1074" s="4"/>
      <c r="EV1074" s="6"/>
      <c r="EW1074" s="4"/>
      <c r="EX1074" s="6"/>
      <c r="EY1074" s="5"/>
      <c r="EZ1074" s="5"/>
      <c r="FA1074" s="4"/>
      <c r="FB1074" s="6"/>
      <c r="FC1074" s="4"/>
      <c r="FD1074" s="6"/>
      <c r="FE1074" s="5"/>
      <c r="FF1074" s="5"/>
      <c r="FG1074" s="4"/>
      <c r="FH1074" s="6"/>
      <c r="FI1074" s="4"/>
      <c r="FJ1074" s="6"/>
      <c r="FK1074" s="5"/>
      <c r="FL1074" s="5"/>
      <c r="FM1074" s="4"/>
      <c r="FN1074" s="6"/>
      <c r="FO1074" s="4"/>
      <c r="FP1074" s="6"/>
      <c r="FQ1074" s="5"/>
      <c r="FR1074" s="5"/>
      <c r="FS1074" s="4"/>
      <c r="FT1074" s="6"/>
      <c r="FU1074" s="4"/>
      <c r="FV1074" s="6"/>
      <c r="FW1074" s="5"/>
      <c r="FX1074" s="5"/>
      <c r="FY1074" s="4"/>
      <c r="FZ1074" s="6"/>
      <c r="GA1074" s="4"/>
      <c r="GB1074" s="6"/>
      <c r="GC1074" s="5"/>
      <c r="GD1074" s="5"/>
      <c r="GE1074" s="4"/>
      <c r="GF1074" s="6"/>
      <c r="GG1074" s="4"/>
      <c r="GH1074" s="6"/>
      <c r="GI1074" s="5"/>
      <c r="GJ1074" s="5"/>
      <c r="GK1074" s="4"/>
      <c r="GL1074" s="6"/>
      <c r="GM1074" s="4"/>
      <c r="GN1074" s="6"/>
      <c r="GO1074" s="5"/>
      <c r="GP1074" s="5"/>
      <c r="GQ1074" s="4"/>
      <c r="GR1074" s="6"/>
      <c r="GS1074" s="4"/>
      <c r="GT1074" s="6"/>
      <c r="GU1074" s="5"/>
      <c r="GV1074" s="5"/>
      <c r="GW1074" s="4"/>
      <c r="GX1074" s="6"/>
      <c r="GY1074" s="4"/>
      <c r="GZ1074" s="6"/>
      <c r="HA1074" s="5"/>
      <c r="HB1074" s="5"/>
      <c r="HC1074" s="4"/>
      <c r="HD1074" s="6"/>
      <c r="HE1074" s="4"/>
      <c r="HF1074" s="6"/>
      <c r="HG1074" s="5"/>
      <c r="HH1074" s="5"/>
      <c r="HI1074" s="4"/>
      <c r="HJ1074" s="6"/>
      <c r="HK1074" s="4"/>
      <c r="HL1074" s="6"/>
      <c r="HM1074" s="5"/>
      <c r="HN1074" s="5"/>
      <c r="HO1074" s="4"/>
      <c r="HP1074" s="6"/>
      <c r="HQ1074" s="4"/>
      <c r="HR1074" s="6"/>
      <c r="HS1074" s="5"/>
      <c r="HT1074" s="5"/>
      <c r="HU1074" s="4"/>
      <c r="HV1074" s="6"/>
      <c r="HW1074" s="4"/>
      <c r="HX1074" s="6"/>
      <c r="HY1074" s="5"/>
      <c r="HZ1074" s="5"/>
      <c r="IA1074" s="4"/>
      <c r="IB1074" s="6"/>
      <c r="IC1074" s="4"/>
      <c r="ID1074" s="6"/>
      <c r="IE1074" s="5"/>
      <c r="IF1074" s="5"/>
      <c r="IG1074" s="4"/>
      <c r="IH1074" s="6"/>
      <c r="II1074" s="4"/>
      <c r="IJ1074" s="6"/>
      <c r="IK1074" s="5"/>
      <c r="IL1074" s="5"/>
      <c r="IM1074" s="4"/>
      <c r="IN1074" s="6"/>
      <c r="IO1074" s="4"/>
      <c r="IP1074" s="6"/>
      <c r="IQ1074" s="5"/>
      <c r="IR1074" s="5"/>
      <c r="IS1074" s="4"/>
      <c r="IT1074" s="6"/>
      <c r="IU1074" s="4"/>
      <c r="IV1074" s="6"/>
      <c r="IW1074" s="5"/>
      <c r="IX1074" s="5"/>
      <c r="IY1074" s="4"/>
      <c r="IZ1074" s="6"/>
      <c r="JA1074" s="4"/>
      <c r="JB1074" s="6"/>
      <c r="JC1074" s="5"/>
      <c r="JD1074" s="5"/>
      <c r="JE1074" s="4"/>
      <c r="JF1074" s="6"/>
      <c r="JG1074" s="4"/>
      <c r="JH1074" s="6"/>
      <c r="JI1074" s="5"/>
      <c r="JJ1074" s="5"/>
      <c r="JK1074" s="4"/>
      <c r="JL1074" s="6"/>
      <c r="JM1074" s="4"/>
      <c r="JN1074" s="6"/>
      <c r="JO1074" s="5"/>
      <c r="JP1074" s="5"/>
      <c r="JQ1074" s="4"/>
      <c r="JR1074" s="6"/>
      <c r="JS1074" s="4"/>
      <c r="JT1074" s="6"/>
      <c r="JU1074" s="5"/>
      <c r="JV1074" s="5"/>
      <c r="JW1074" s="4"/>
      <c r="JX1074" s="6"/>
      <c r="JY1074" s="4"/>
      <c r="JZ1074" s="6"/>
      <c r="KA1074" s="5"/>
      <c r="KB1074" s="5"/>
      <c r="KC1074" s="4"/>
      <c r="KD1074" s="6"/>
      <c r="KE1074" s="4"/>
      <c r="KF1074" s="6"/>
      <c r="KG1074" s="5"/>
      <c r="KH1074" s="5"/>
      <c r="KI1074" s="4"/>
      <c r="KJ1074" s="6"/>
      <c r="KK1074" s="4"/>
      <c r="KL1074" s="6"/>
      <c r="KM1074" s="5"/>
      <c r="KN1074" s="5"/>
    </row>
    <row r="1075">
      <c r="A1075" s="3" t="s">
        <v>85</v>
      </c>
      <c r="B1075" s="3" t="s">
        <v>844</v>
      </c>
      <c r="C1075" s="3" t="s">
        <v>87</v>
      </c>
      <c r="D1075" s="3" t="s">
        <v>88</v>
      </c>
      <c r="E1075" s="3" t="s">
        <v>847</v>
      </c>
      <c r="F1075" s="3" t="s">
        <v>847</v>
      </c>
      <c r="G1075" s="3" t="s">
        <v>847</v>
      </c>
      <c r="H1075" s="3" t="s">
        <v>351</v>
      </c>
      <c r="I1075" s="3" t="s">
        <v>1380</v>
      </c>
      <c r="J1075" s="3" t="s">
        <v>1309</v>
      </c>
      <c r="K1075" s="4">
        <v>190</v>
      </c>
      <c r="L1075" s="4">
        <f>=ROUNDDOWN(15.702479338843,0)</f>
      </c>
      <c r="M1075" s="4">
        <v>265</v>
      </c>
      <c r="N1075" s="5">
        <v>1</v>
      </c>
      <c r="O1075" s="4"/>
      <c r="P1075" s="4">
        <f>=ROUNDDOWN({0},0)</f>
      </c>
      <c r="Q1075" s="4"/>
      <c r="R1075" s="5"/>
      <c r="S1075" s="4">
        <v>6</v>
      </c>
      <c r="T1075" s="6">
        <v>534.03</v>
      </c>
      <c r="U1075" s="4"/>
      <c r="V1075" s="6"/>
      <c r="W1075" s="5"/>
      <c r="X1075" s="5"/>
      <c r="Y1075" s="4">
        <v>1</v>
      </c>
      <c r="Z1075" s="6">
        <v>87.89</v>
      </c>
      <c r="AA1075" s="4"/>
      <c r="AB1075" s="6"/>
      <c r="AC1075" s="5"/>
      <c r="AD1075" s="5"/>
      <c r="AE1075" s="4">
        <v>1</v>
      </c>
      <c r="AF1075" s="6">
        <v>70.14</v>
      </c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>
        <v>4</v>
      </c>
      <c r="AR1075" s="6">
        <v>376</v>
      </c>
      <c r="AS1075" s="4"/>
      <c r="AT1075" s="6"/>
      <c r="AU1075" s="5"/>
      <c r="AV1075" s="5"/>
      <c r="AW1075" s="4"/>
      <c r="AX1075" s="6"/>
      <c r="AY1075" s="4"/>
      <c r="AZ1075" s="6"/>
      <c r="BA1075" s="5"/>
      <c r="BB1075" s="5"/>
      <c r="BC1075" s="4"/>
      <c r="BD1075" s="6"/>
      <c r="BE1075" s="4"/>
      <c r="BF1075" s="6"/>
      <c r="BG1075" s="5"/>
      <c r="BH1075" s="5"/>
      <c r="BI1075" s="4"/>
      <c r="BJ1075" s="6"/>
      <c r="BK1075" s="4"/>
      <c r="BL1075" s="6"/>
      <c r="BM1075" s="5"/>
      <c r="BN1075" s="5"/>
      <c r="BO1075" s="4"/>
      <c r="BP1075" s="6"/>
      <c r="BQ1075" s="4"/>
      <c r="BR1075" s="6"/>
      <c r="BS1075" s="5"/>
      <c r="BT1075" s="5"/>
      <c r="BU1075" s="4"/>
      <c r="BV1075" s="6"/>
      <c r="BW1075" s="4"/>
      <c r="BX1075" s="6"/>
      <c r="BY1075" s="5"/>
      <c r="BZ1075" s="5"/>
      <c r="CA1075" s="4"/>
      <c r="CB1075" s="6"/>
      <c r="CC1075" s="4"/>
      <c r="CD1075" s="6"/>
      <c r="CE1075" s="5"/>
      <c r="CF1075" s="5"/>
      <c r="CG1075" s="4"/>
      <c r="CH1075" s="6"/>
      <c r="CI1075" s="4"/>
      <c r="CJ1075" s="6"/>
      <c r="CK1075" s="5"/>
      <c r="CL1075" s="5"/>
      <c r="CM1075" s="4"/>
      <c r="CN1075" s="6"/>
      <c r="CO1075" s="4"/>
      <c r="CP1075" s="6"/>
      <c r="CQ1075" s="5"/>
      <c r="CR1075" s="5"/>
      <c r="CS1075" s="4"/>
      <c r="CT1075" s="6"/>
      <c r="CU1075" s="4"/>
      <c r="CV1075" s="6"/>
      <c r="CW1075" s="5"/>
      <c r="CX1075" s="5"/>
      <c r="CY1075" s="4"/>
      <c r="CZ1075" s="6"/>
      <c r="DA1075" s="4"/>
      <c r="DB1075" s="6"/>
      <c r="DC1075" s="5"/>
      <c r="DD1075" s="5"/>
      <c r="DE1075" s="4"/>
      <c r="DF1075" s="6"/>
      <c r="DG1075" s="4"/>
      <c r="DH1075" s="6"/>
      <c r="DI1075" s="5"/>
      <c r="DJ1075" s="5"/>
      <c r="DK1075" s="4"/>
      <c r="DL1075" s="6"/>
      <c r="DM1075" s="4"/>
      <c r="DN1075" s="6"/>
      <c r="DO1075" s="5"/>
      <c r="DP1075" s="5"/>
      <c r="DQ1075" s="4"/>
      <c r="DR1075" s="6"/>
      <c r="DS1075" s="4"/>
      <c r="DT1075" s="6"/>
      <c r="DU1075" s="5"/>
      <c r="DV1075" s="5"/>
      <c r="DW1075" s="4"/>
      <c r="DX1075" s="6"/>
      <c r="DY1075" s="4"/>
      <c r="DZ1075" s="6"/>
      <c r="EA1075" s="5"/>
      <c r="EB1075" s="5"/>
      <c r="EC1075" s="4"/>
      <c r="ED1075" s="6"/>
      <c r="EE1075" s="4"/>
      <c r="EF1075" s="6"/>
      <c r="EG1075" s="5"/>
      <c r="EH1075" s="5"/>
      <c r="EI1075" s="4"/>
      <c r="EJ1075" s="6"/>
      <c r="EK1075" s="4"/>
      <c r="EL1075" s="6"/>
      <c r="EM1075" s="5"/>
      <c r="EN1075" s="5"/>
      <c r="EO1075" s="4"/>
      <c r="EP1075" s="6"/>
      <c r="EQ1075" s="4"/>
      <c r="ER1075" s="6"/>
      <c r="ES1075" s="5"/>
      <c r="ET1075" s="5"/>
      <c r="EU1075" s="4"/>
      <c r="EV1075" s="6"/>
      <c r="EW1075" s="4"/>
      <c r="EX1075" s="6"/>
      <c r="EY1075" s="5"/>
      <c r="EZ1075" s="5"/>
      <c r="FA1075" s="4"/>
      <c r="FB1075" s="6"/>
      <c r="FC1075" s="4"/>
      <c r="FD1075" s="6"/>
      <c r="FE1075" s="5"/>
      <c r="FF1075" s="5"/>
      <c r="FG1075" s="4"/>
      <c r="FH1075" s="6"/>
      <c r="FI1075" s="4"/>
      <c r="FJ1075" s="6"/>
      <c r="FK1075" s="5"/>
      <c r="FL1075" s="5"/>
      <c r="FM1075" s="4"/>
      <c r="FN1075" s="6"/>
      <c r="FO1075" s="4"/>
      <c r="FP1075" s="6"/>
      <c r="FQ1075" s="5"/>
      <c r="FR1075" s="5"/>
      <c r="FS1075" s="4"/>
      <c r="FT1075" s="6"/>
      <c r="FU1075" s="4"/>
      <c r="FV1075" s="6"/>
      <c r="FW1075" s="5"/>
      <c r="FX1075" s="5"/>
      <c r="FY1075" s="4"/>
      <c r="FZ1075" s="6"/>
      <c r="GA1075" s="4"/>
      <c r="GB1075" s="6"/>
      <c r="GC1075" s="5"/>
      <c r="GD1075" s="5"/>
      <c r="GE1075" s="4"/>
      <c r="GF1075" s="6"/>
      <c r="GG1075" s="4"/>
      <c r="GH1075" s="6"/>
      <c r="GI1075" s="5"/>
      <c r="GJ1075" s="5"/>
      <c r="GK1075" s="4"/>
      <c r="GL1075" s="6"/>
      <c r="GM1075" s="4"/>
      <c r="GN1075" s="6"/>
      <c r="GO1075" s="5"/>
      <c r="GP1075" s="5"/>
      <c r="GQ1075" s="4"/>
      <c r="GR1075" s="6"/>
      <c r="GS1075" s="4"/>
      <c r="GT1075" s="6"/>
      <c r="GU1075" s="5"/>
      <c r="GV1075" s="5"/>
      <c r="GW1075" s="4"/>
      <c r="GX1075" s="6"/>
      <c r="GY1075" s="4"/>
      <c r="GZ1075" s="6"/>
      <c r="HA1075" s="5"/>
      <c r="HB1075" s="5"/>
      <c r="HC1075" s="4"/>
      <c r="HD1075" s="6"/>
      <c r="HE1075" s="4"/>
      <c r="HF1075" s="6"/>
      <c r="HG1075" s="5"/>
      <c r="HH1075" s="5"/>
      <c r="HI1075" s="4"/>
      <c r="HJ1075" s="6"/>
      <c r="HK1075" s="4"/>
      <c r="HL1075" s="6"/>
      <c r="HM1075" s="5"/>
      <c r="HN1075" s="5"/>
      <c r="HO1075" s="4"/>
      <c r="HP1075" s="6"/>
      <c r="HQ1075" s="4"/>
      <c r="HR1075" s="6"/>
      <c r="HS1075" s="5"/>
      <c r="HT1075" s="5"/>
      <c r="HU1075" s="4"/>
      <c r="HV1075" s="6"/>
      <c r="HW1075" s="4"/>
      <c r="HX1075" s="6"/>
      <c r="HY1075" s="5"/>
      <c r="HZ1075" s="5"/>
      <c r="IA1075" s="4"/>
      <c r="IB1075" s="6"/>
      <c r="IC1075" s="4"/>
      <c r="ID1075" s="6"/>
      <c r="IE1075" s="5"/>
      <c r="IF1075" s="5"/>
      <c r="IG1075" s="4"/>
      <c r="IH1075" s="6"/>
      <c r="II1075" s="4"/>
      <c r="IJ1075" s="6"/>
      <c r="IK1075" s="5"/>
      <c r="IL1075" s="5"/>
      <c r="IM1075" s="4"/>
      <c r="IN1075" s="6"/>
      <c r="IO1075" s="4"/>
      <c r="IP1075" s="6"/>
      <c r="IQ1075" s="5"/>
      <c r="IR1075" s="5"/>
      <c r="IS1075" s="4"/>
      <c r="IT1075" s="6"/>
      <c r="IU1075" s="4"/>
      <c r="IV1075" s="6"/>
      <c r="IW1075" s="5"/>
      <c r="IX1075" s="5"/>
      <c r="IY1075" s="4"/>
      <c r="IZ1075" s="6"/>
      <c r="JA1075" s="4"/>
      <c r="JB1075" s="6"/>
      <c r="JC1075" s="5"/>
      <c r="JD1075" s="5"/>
      <c r="JE1075" s="4"/>
      <c r="JF1075" s="6"/>
      <c r="JG1075" s="4"/>
      <c r="JH1075" s="6"/>
      <c r="JI1075" s="5"/>
      <c r="JJ1075" s="5"/>
      <c r="JK1075" s="4"/>
      <c r="JL1075" s="6"/>
      <c r="JM1075" s="4"/>
      <c r="JN1075" s="6"/>
      <c r="JO1075" s="5"/>
      <c r="JP1075" s="5"/>
      <c r="JQ1075" s="4"/>
      <c r="JR1075" s="6"/>
      <c r="JS1075" s="4"/>
      <c r="JT1075" s="6"/>
      <c r="JU1075" s="5"/>
      <c r="JV1075" s="5"/>
      <c r="JW1075" s="4"/>
      <c r="JX1075" s="6"/>
      <c r="JY1075" s="4"/>
      <c r="JZ1075" s="6"/>
      <c r="KA1075" s="5"/>
      <c r="KB1075" s="5"/>
      <c r="KC1075" s="4"/>
      <c r="KD1075" s="6"/>
      <c r="KE1075" s="4"/>
      <c r="KF1075" s="6"/>
      <c r="KG1075" s="5"/>
      <c r="KH1075" s="5"/>
      <c r="KI1075" s="4"/>
      <c r="KJ1075" s="6"/>
      <c r="KK1075" s="4"/>
      <c r="KL1075" s="6"/>
      <c r="KM1075" s="5"/>
      <c r="KN1075" s="5"/>
    </row>
    <row r="1076">
      <c r="A1076" s="3" t="s">
        <v>85</v>
      </c>
      <c r="B1076" s="3" t="s">
        <v>844</v>
      </c>
      <c r="C1076" s="3" t="s">
        <v>87</v>
      </c>
      <c r="D1076" s="3" t="s">
        <v>88</v>
      </c>
      <c r="E1076" s="3" t="s">
        <v>848</v>
      </c>
      <c r="F1076" s="3" t="s">
        <v>104</v>
      </c>
      <c r="G1076" s="3" t="s">
        <v>104</v>
      </c>
      <c r="H1076" s="3" t="s">
        <v>104</v>
      </c>
      <c r="I1076" s="3" t="s">
        <v>1364</v>
      </c>
      <c r="J1076" s="3" t="s">
        <v>1319</v>
      </c>
      <c r="K1076" s="4">
        <v>50</v>
      </c>
      <c r="L1076" s="4">
        <f>=ROUNDDOWN(16.1290322580645,0)</f>
      </c>
      <c r="M1076" s="4"/>
      <c r="N1076" s="5">
        <v>1</v>
      </c>
      <c r="O1076" s="4"/>
      <c r="P1076" s="4">
        <f>=ROUNDDOWN({0},0)</f>
      </c>
      <c r="Q1076" s="4"/>
      <c r="R1076" s="5"/>
      <c r="S1076" s="4">
        <v>3</v>
      </c>
      <c r="T1076" s="6">
        <v>269.45</v>
      </c>
      <c r="U1076" s="4"/>
      <c r="V1076" s="6"/>
      <c r="W1076" s="5"/>
      <c r="X1076" s="5"/>
      <c r="Y1076" s="4"/>
      <c r="Z1076" s="6"/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>
        <v>2</v>
      </c>
      <c r="AR1076" s="6">
        <v>171</v>
      </c>
      <c r="AS1076" s="4"/>
      <c r="AT1076" s="6"/>
      <c r="AU1076" s="5"/>
      <c r="AV1076" s="5"/>
      <c r="AW1076" s="4">
        <v>1</v>
      </c>
      <c r="AX1076" s="6">
        <v>98.45</v>
      </c>
      <c r="AY1076" s="4"/>
      <c r="AZ1076" s="6"/>
      <c r="BA1076" s="5"/>
      <c r="BB1076" s="5"/>
      <c r="BC1076" s="4"/>
      <c r="BD1076" s="6"/>
      <c r="BE1076" s="4"/>
      <c r="BF1076" s="6"/>
      <c r="BG1076" s="5"/>
      <c r="BH1076" s="5"/>
      <c r="BI1076" s="4"/>
      <c r="BJ1076" s="6"/>
      <c r="BK1076" s="4"/>
      <c r="BL1076" s="6"/>
      <c r="BM1076" s="5"/>
      <c r="BN1076" s="5"/>
      <c r="BO1076" s="4"/>
      <c r="BP1076" s="6"/>
      <c r="BQ1076" s="4"/>
      <c r="BR1076" s="6"/>
      <c r="BS1076" s="5"/>
      <c r="BT1076" s="5"/>
      <c r="BU1076" s="4"/>
      <c r="BV1076" s="6"/>
      <c r="BW1076" s="4"/>
      <c r="BX1076" s="6"/>
      <c r="BY1076" s="5"/>
      <c r="BZ1076" s="5"/>
      <c r="CA1076" s="4"/>
      <c r="CB1076" s="6"/>
      <c r="CC1076" s="4"/>
      <c r="CD1076" s="6"/>
      <c r="CE1076" s="5"/>
      <c r="CF1076" s="5"/>
      <c r="CG1076" s="4"/>
      <c r="CH1076" s="6"/>
      <c r="CI1076" s="4"/>
      <c r="CJ1076" s="6"/>
      <c r="CK1076" s="5"/>
      <c r="CL1076" s="5"/>
      <c r="CM1076" s="4"/>
      <c r="CN1076" s="6"/>
      <c r="CO1076" s="4"/>
      <c r="CP1076" s="6"/>
      <c r="CQ1076" s="5"/>
      <c r="CR1076" s="5"/>
      <c r="CS1076" s="4"/>
      <c r="CT1076" s="6"/>
      <c r="CU1076" s="4"/>
      <c r="CV1076" s="6"/>
      <c r="CW1076" s="5"/>
      <c r="CX1076" s="5"/>
      <c r="CY1076" s="4"/>
      <c r="CZ1076" s="6"/>
      <c r="DA1076" s="4"/>
      <c r="DB1076" s="6"/>
      <c r="DC1076" s="5"/>
      <c r="DD1076" s="5"/>
      <c r="DE1076" s="4"/>
      <c r="DF1076" s="6"/>
      <c r="DG1076" s="4"/>
      <c r="DH1076" s="6"/>
      <c r="DI1076" s="5"/>
      <c r="DJ1076" s="5"/>
      <c r="DK1076" s="4"/>
      <c r="DL1076" s="6"/>
      <c r="DM1076" s="4"/>
      <c r="DN1076" s="6"/>
      <c r="DO1076" s="5"/>
      <c r="DP1076" s="5"/>
      <c r="DQ1076" s="4"/>
      <c r="DR1076" s="6"/>
      <c r="DS1076" s="4"/>
      <c r="DT1076" s="6"/>
      <c r="DU1076" s="5"/>
      <c r="DV1076" s="5"/>
      <c r="DW1076" s="4"/>
      <c r="DX1076" s="6"/>
      <c r="DY1076" s="4"/>
      <c r="DZ1076" s="6"/>
      <c r="EA1076" s="5"/>
      <c r="EB1076" s="5"/>
      <c r="EC1076" s="4"/>
      <c r="ED1076" s="6"/>
      <c r="EE1076" s="4"/>
      <c r="EF1076" s="6"/>
      <c r="EG1076" s="5"/>
      <c r="EH1076" s="5"/>
      <c r="EI1076" s="4"/>
      <c r="EJ1076" s="6"/>
      <c r="EK1076" s="4"/>
      <c r="EL1076" s="6"/>
      <c r="EM1076" s="5"/>
      <c r="EN1076" s="5"/>
      <c r="EO1076" s="4"/>
      <c r="EP1076" s="6"/>
      <c r="EQ1076" s="4"/>
      <c r="ER1076" s="6"/>
      <c r="ES1076" s="5"/>
      <c r="ET1076" s="5"/>
      <c r="EU1076" s="4"/>
      <c r="EV1076" s="6"/>
      <c r="EW1076" s="4"/>
      <c r="EX1076" s="6"/>
      <c r="EY1076" s="5"/>
      <c r="EZ1076" s="5"/>
      <c r="FA1076" s="4"/>
      <c r="FB1076" s="6"/>
      <c r="FC1076" s="4"/>
      <c r="FD1076" s="6"/>
      <c r="FE1076" s="5"/>
      <c r="FF1076" s="5"/>
      <c r="FG1076" s="4"/>
      <c r="FH1076" s="6"/>
      <c r="FI1076" s="4"/>
      <c r="FJ1076" s="6"/>
      <c r="FK1076" s="5"/>
      <c r="FL1076" s="5"/>
      <c r="FM1076" s="4"/>
      <c r="FN1076" s="6"/>
      <c r="FO1076" s="4"/>
      <c r="FP1076" s="6"/>
      <c r="FQ1076" s="5"/>
      <c r="FR1076" s="5"/>
      <c r="FS1076" s="4"/>
      <c r="FT1076" s="6"/>
      <c r="FU1076" s="4"/>
      <c r="FV1076" s="6"/>
      <c r="FW1076" s="5"/>
      <c r="FX1076" s="5"/>
      <c r="FY1076" s="4"/>
      <c r="FZ1076" s="6"/>
      <c r="GA1076" s="4"/>
      <c r="GB1076" s="6"/>
      <c r="GC1076" s="5"/>
      <c r="GD1076" s="5"/>
      <c r="GE1076" s="4"/>
      <c r="GF1076" s="6"/>
      <c r="GG1076" s="4"/>
      <c r="GH1076" s="6"/>
      <c r="GI1076" s="5"/>
      <c r="GJ1076" s="5"/>
      <c r="GK1076" s="4"/>
      <c r="GL1076" s="6"/>
      <c r="GM1076" s="4"/>
      <c r="GN1076" s="6"/>
      <c r="GO1076" s="5"/>
      <c r="GP1076" s="5"/>
      <c r="GQ1076" s="4"/>
      <c r="GR1076" s="6"/>
      <c r="GS1076" s="4"/>
      <c r="GT1076" s="6"/>
      <c r="GU1076" s="5"/>
      <c r="GV1076" s="5"/>
      <c r="GW1076" s="4"/>
      <c r="GX1076" s="6"/>
      <c r="GY1076" s="4"/>
      <c r="GZ1076" s="6"/>
      <c r="HA1076" s="5"/>
      <c r="HB1076" s="5"/>
      <c r="HC1076" s="4"/>
      <c r="HD1076" s="6"/>
      <c r="HE1076" s="4"/>
      <c r="HF1076" s="6"/>
      <c r="HG1076" s="5"/>
      <c r="HH1076" s="5"/>
      <c r="HI1076" s="4"/>
      <c r="HJ1076" s="6"/>
      <c r="HK1076" s="4"/>
      <c r="HL1076" s="6"/>
      <c r="HM1076" s="5"/>
      <c r="HN1076" s="5"/>
      <c r="HO1076" s="4"/>
      <c r="HP1076" s="6"/>
      <c r="HQ1076" s="4"/>
      <c r="HR1076" s="6"/>
      <c r="HS1076" s="5"/>
      <c r="HT1076" s="5"/>
      <c r="HU1076" s="4"/>
      <c r="HV1076" s="6"/>
      <c r="HW1076" s="4"/>
      <c r="HX1076" s="6"/>
      <c r="HY1076" s="5"/>
      <c r="HZ1076" s="5"/>
      <c r="IA1076" s="4"/>
      <c r="IB1076" s="6"/>
      <c r="IC1076" s="4"/>
      <c r="ID1076" s="6"/>
      <c r="IE1076" s="5"/>
      <c r="IF1076" s="5"/>
      <c r="IG1076" s="4"/>
      <c r="IH1076" s="6"/>
      <c r="II1076" s="4"/>
      <c r="IJ1076" s="6"/>
      <c r="IK1076" s="5"/>
      <c r="IL1076" s="5"/>
      <c r="IM1076" s="4"/>
      <c r="IN1076" s="6"/>
      <c r="IO1076" s="4"/>
      <c r="IP1076" s="6"/>
      <c r="IQ1076" s="5"/>
      <c r="IR1076" s="5"/>
      <c r="IS1076" s="4"/>
      <c r="IT1076" s="6"/>
      <c r="IU1076" s="4"/>
      <c r="IV1076" s="6"/>
      <c r="IW1076" s="5"/>
      <c r="IX1076" s="5"/>
      <c r="IY1076" s="4"/>
      <c r="IZ1076" s="6"/>
      <c r="JA1076" s="4"/>
      <c r="JB1076" s="6"/>
      <c r="JC1076" s="5"/>
      <c r="JD1076" s="5"/>
      <c r="JE1076" s="4"/>
      <c r="JF1076" s="6"/>
      <c r="JG1076" s="4"/>
      <c r="JH1076" s="6"/>
      <c r="JI1076" s="5"/>
      <c r="JJ1076" s="5"/>
      <c r="JK1076" s="4"/>
      <c r="JL1076" s="6"/>
      <c r="JM1076" s="4"/>
      <c r="JN1076" s="6"/>
      <c r="JO1076" s="5"/>
      <c r="JP1076" s="5"/>
      <c r="JQ1076" s="4"/>
      <c r="JR1076" s="6"/>
      <c r="JS1076" s="4"/>
      <c r="JT1076" s="6"/>
      <c r="JU1076" s="5"/>
      <c r="JV1076" s="5"/>
      <c r="JW1076" s="4"/>
      <c r="JX1076" s="6"/>
      <c r="JY1076" s="4"/>
      <c r="JZ1076" s="6"/>
      <c r="KA1076" s="5"/>
      <c r="KB1076" s="5"/>
      <c r="KC1076" s="4"/>
      <c r="KD1076" s="6"/>
      <c r="KE1076" s="4"/>
      <c r="KF1076" s="6"/>
      <c r="KG1076" s="5"/>
      <c r="KH1076" s="5"/>
      <c r="KI1076" s="4"/>
      <c r="KJ1076" s="6"/>
      <c r="KK1076" s="4"/>
      <c r="KL1076" s="6"/>
      <c r="KM1076" s="5"/>
      <c r="KN1076" s="5"/>
    </row>
    <row r="1077">
      <c r="A1077" s="3" t="s">
        <v>85</v>
      </c>
      <c r="B1077" s="3" t="s">
        <v>844</v>
      </c>
      <c r="C1077" s="3" t="s">
        <v>87</v>
      </c>
      <c r="D1077" s="3" t="s">
        <v>396</v>
      </c>
      <c r="E1077" s="3" t="s">
        <v>849</v>
      </c>
      <c r="F1077" s="3" t="s">
        <v>849</v>
      </c>
      <c r="G1077" s="3" t="s">
        <v>849</v>
      </c>
      <c r="H1077" s="3" t="s">
        <v>129</v>
      </c>
      <c r="I1077" s="3" t="s">
        <v>1323</v>
      </c>
      <c r="J1077" s="3" t="s">
        <v>1319</v>
      </c>
      <c r="K1077" s="4">
        <v>307</v>
      </c>
      <c r="L1077" s="4">
        <f>=ROUNDDOWN(33.3695652173913,0)</f>
      </c>
      <c r="M1077" s="4"/>
      <c r="N1077" s="5">
        <v>1</v>
      </c>
      <c r="O1077" s="4"/>
      <c r="P1077" s="4">
        <f>=ROUNDDOWN({0},0)</f>
      </c>
      <c r="Q1077" s="4"/>
      <c r="R1077" s="5"/>
      <c r="S1077" s="4">
        <v>5</v>
      </c>
      <c r="T1077" s="6">
        <v>439.37</v>
      </c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>
        <v>1</v>
      </c>
      <c r="AF1077" s="6">
        <v>80.8</v>
      </c>
      <c r="AG1077" s="4"/>
      <c r="AH1077" s="6"/>
      <c r="AI1077" s="5"/>
      <c r="AJ1077" s="5"/>
      <c r="AK1077" s="4">
        <v>2</v>
      </c>
      <c r="AL1077" s="6">
        <v>178.61</v>
      </c>
      <c r="AM1077" s="4"/>
      <c r="AN1077" s="6"/>
      <c r="AO1077" s="5"/>
      <c r="AP1077" s="5"/>
      <c r="AQ1077" s="4"/>
      <c r="AR1077" s="6"/>
      <c r="AS1077" s="4"/>
      <c r="AT1077" s="6"/>
      <c r="AU1077" s="5"/>
      <c r="AV1077" s="5"/>
      <c r="AW1077" s="4"/>
      <c r="AX1077" s="6"/>
      <c r="AY1077" s="4"/>
      <c r="AZ1077" s="6"/>
      <c r="BA1077" s="5"/>
      <c r="BB1077" s="5"/>
      <c r="BC1077" s="4"/>
      <c r="BD1077" s="6"/>
      <c r="BE1077" s="4"/>
      <c r="BF1077" s="6"/>
      <c r="BG1077" s="5"/>
      <c r="BH1077" s="5"/>
      <c r="BI1077" s="4">
        <v>1</v>
      </c>
      <c r="BJ1077" s="6">
        <v>98.32</v>
      </c>
      <c r="BK1077" s="4"/>
      <c r="BL1077" s="6"/>
      <c r="BM1077" s="5"/>
      <c r="BN1077" s="5"/>
      <c r="BO1077" s="4">
        <v>1</v>
      </c>
      <c r="BP1077" s="6">
        <v>81.64</v>
      </c>
      <c r="BQ1077" s="4"/>
      <c r="BR1077" s="6"/>
      <c r="BS1077" s="5"/>
      <c r="BT1077" s="5"/>
      <c r="BU1077" s="4"/>
      <c r="BV1077" s="6"/>
      <c r="BW1077" s="4"/>
      <c r="BX1077" s="6"/>
      <c r="BY1077" s="5"/>
      <c r="BZ1077" s="5"/>
      <c r="CA1077" s="4"/>
      <c r="CB1077" s="6"/>
      <c r="CC1077" s="4"/>
      <c r="CD1077" s="6"/>
      <c r="CE1077" s="5"/>
      <c r="CF1077" s="5"/>
      <c r="CG1077" s="4"/>
      <c r="CH1077" s="6"/>
      <c r="CI1077" s="4"/>
      <c r="CJ1077" s="6"/>
      <c r="CK1077" s="5"/>
      <c r="CL1077" s="5"/>
      <c r="CM1077" s="4"/>
      <c r="CN1077" s="6"/>
      <c r="CO1077" s="4"/>
      <c r="CP1077" s="6"/>
      <c r="CQ1077" s="5"/>
      <c r="CR1077" s="5"/>
      <c r="CS1077" s="4"/>
      <c r="CT1077" s="6"/>
      <c r="CU1077" s="4"/>
      <c r="CV1077" s="6"/>
      <c r="CW1077" s="5"/>
      <c r="CX1077" s="5"/>
      <c r="CY1077" s="4"/>
      <c r="CZ1077" s="6"/>
      <c r="DA1077" s="4"/>
      <c r="DB1077" s="6"/>
      <c r="DC1077" s="5"/>
      <c r="DD1077" s="5"/>
      <c r="DE1077" s="4"/>
      <c r="DF1077" s="6"/>
      <c r="DG1077" s="4"/>
      <c r="DH1077" s="6"/>
      <c r="DI1077" s="5"/>
      <c r="DJ1077" s="5"/>
      <c r="DK1077" s="4"/>
      <c r="DL1077" s="6"/>
      <c r="DM1077" s="4"/>
      <c r="DN1077" s="6"/>
      <c r="DO1077" s="5"/>
      <c r="DP1077" s="5"/>
      <c r="DQ1077" s="4"/>
      <c r="DR1077" s="6"/>
      <c r="DS1077" s="4"/>
      <c r="DT1077" s="6"/>
      <c r="DU1077" s="5"/>
      <c r="DV1077" s="5"/>
      <c r="DW1077" s="4"/>
      <c r="DX1077" s="6"/>
      <c r="DY1077" s="4"/>
      <c r="DZ1077" s="6"/>
      <c r="EA1077" s="5"/>
      <c r="EB1077" s="5"/>
      <c r="EC1077" s="4"/>
      <c r="ED1077" s="6"/>
      <c r="EE1077" s="4"/>
      <c r="EF1077" s="6"/>
      <c r="EG1077" s="5"/>
      <c r="EH1077" s="5"/>
      <c r="EI1077" s="4"/>
      <c r="EJ1077" s="6"/>
      <c r="EK1077" s="4"/>
      <c r="EL1077" s="6"/>
      <c r="EM1077" s="5"/>
      <c r="EN1077" s="5"/>
      <c r="EO1077" s="4"/>
      <c r="EP1077" s="6"/>
      <c r="EQ1077" s="4"/>
      <c r="ER1077" s="6"/>
      <c r="ES1077" s="5"/>
      <c r="ET1077" s="5"/>
      <c r="EU1077" s="4"/>
      <c r="EV1077" s="6"/>
      <c r="EW1077" s="4"/>
      <c r="EX1077" s="6"/>
      <c r="EY1077" s="5"/>
      <c r="EZ1077" s="5"/>
      <c r="FA1077" s="4"/>
      <c r="FB1077" s="6"/>
      <c r="FC1077" s="4"/>
      <c r="FD1077" s="6"/>
      <c r="FE1077" s="5"/>
      <c r="FF1077" s="5"/>
      <c r="FG1077" s="4"/>
      <c r="FH1077" s="6"/>
      <c r="FI1077" s="4"/>
      <c r="FJ1077" s="6"/>
      <c r="FK1077" s="5"/>
      <c r="FL1077" s="5"/>
      <c r="FM1077" s="4"/>
      <c r="FN1077" s="6"/>
      <c r="FO1077" s="4"/>
      <c r="FP1077" s="6"/>
      <c r="FQ1077" s="5"/>
      <c r="FR1077" s="5"/>
      <c r="FS1077" s="4"/>
      <c r="FT1077" s="6"/>
      <c r="FU1077" s="4"/>
      <c r="FV1077" s="6"/>
      <c r="FW1077" s="5"/>
      <c r="FX1077" s="5"/>
      <c r="FY1077" s="4"/>
      <c r="FZ1077" s="6"/>
      <c r="GA1077" s="4"/>
      <c r="GB1077" s="6"/>
      <c r="GC1077" s="5"/>
      <c r="GD1077" s="5"/>
      <c r="GE1077" s="4"/>
      <c r="GF1077" s="6"/>
      <c r="GG1077" s="4"/>
      <c r="GH1077" s="6"/>
      <c r="GI1077" s="5"/>
      <c r="GJ1077" s="5"/>
      <c r="GK1077" s="4"/>
      <c r="GL1077" s="6"/>
      <c r="GM1077" s="4"/>
      <c r="GN1077" s="6"/>
      <c r="GO1077" s="5"/>
      <c r="GP1077" s="5"/>
      <c r="GQ1077" s="4"/>
      <c r="GR1077" s="6"/>
      <c r="GS1077" s="4"/>
      <c r="GT1077" s="6"/>
      <c r="GU1077" s="5"/>
      <c r="GV1077" s="5"/>
      <c r="GW1077" s="4"/>
      <c r="GX1077" s="6"/>
      <c r="GY1077" s="4"/>
      <c r="GZ1077" s="6"/>
      <c r="HA1077" s="5"/>
      <c r="HB1077" s="5"/>
      <c r="HC1077" s="4"/>
      <c r="HD1077" s="6"/>
      <c r="HE1077" s="4"/>
      <c r="HF1077" s="6"/>
      <c r="HG1077" s="5"/>
      <c r="HH1077" s="5"/>
      <c r="HI1077" s="4"/>
      <c r="HJ1077" s="6"/>
      <c r="HK1077" s="4"/>
      <c r="HL1077" s="6"/>
      <c r="HM1077" s="5"/>
      <c r="HN1077" s="5"/>
      <c r="HO1077" s="4"/>
      <c r="HP1077" s="6"/>
      <c r="HQ1077" s="4"/>
      <c r="HR1077" s="6"/>
      <c r="HS1077" s="5"/>
      <c r="HT1077" s="5"/>
      <c r="HU1077" s="4"/>
      <c r="HV1077" s="6"/>
      <c r="HW1077" s="4"/>
      <c r="HX1077" s="6"/>
      <c r="HY1077" s="5"/>
      <c r="HZ1077" s="5"/>
      <c r="IA1077" s="4"/>
      <c r="IB1077" s="6"/>
      <c r="IC1077" s="4"/>
      <c r="ID1077" s="6"/>
      <c r="IE1077" s="5"/>
      <c r="IF1077" s="5"/>
      <c r="IG1077" s="4"/>
      <c r="IH1077" s="6"/>
      <c r="II1077" s="4"/>
      <c r="IJ1077" s="6"/>
      <c r="IK1077" s="5"/>
      <c r="IL1077" s="5"/>
      <c r="IM1077" s="4"/>
      <c r="IN1077" s="6"/>
      <c r="IO1077" s="4"/>
      <c r="IP1077" s="6"/>
      <c r="IQ1077" s="5"/>
      <c r="IR1077" s="5"/>
      <c r="IS1077" s="4"/>
      <c r="IT1077" s="6"/>
      <c r="IU1077" s="4"/>
      <c r="IV1077" s="6"/>
      <c r="IW1077" s="5"/>
      <c r="IX1077" s="5"/>
      <c r="IY1077" s="4"/>
      <c r="IZ1077" s="6"/>
      <c r="JA1077" s="4"/>
      <c r="JB1077" s="6"/>
      <c r="JC1077" s="5"/>
      <c r="JD1077" s="5"/>
      <c r="JE1077" s="4"/>
      <c r="JF1077" s="6"/>
      <c r="JG1077" s="4"/>
      <c r="JH1077" s="6"/>
      <c r="JI1077" s="5"/>
      <c r="JJ1077" s="5"/>
      <c r="JK1077" s="4"/>
      <c r="JL1077" s="6"/>
      <c r="JM1077" s="4"/>
      <c r="JN1077" s="6"/>
      <c r="JO1077" s="5"/>
      <c r="JP1077" s="5"/>
      <c r="JQ1077" s="4"/>
      <c r="JR1077" s="6"/>
      <c r="JS1077" s="4"/>
      <c r="JT1077" s="6"/>
      <c r="JU1077" s="5"/>
      <c r="JV1077" s="5"/>
      <c r="JW1077" s="4"/>
      <c r="JX1077" s="6"/>
      <c r="JY1077" s="4"/>
      <c r="JZ1077" s="6"/>
      <c r="KA1077" s="5"/>
      <c r="KB1077" s="5"/>
      <c r="KC1077" s="4"/>
      <c r="KD1077" s="6"/>
      <c r="KE1077" s="4"/>
      <c r="KF1077" s="6"/>
      <c r="KG1077" s="5"/>
      <c r="KH1077" s="5"/>
      <c r="KI1077" s="4"/>
      <c r="KJ1077" s="6"/>
      <c r="KK1077" s="4"/>
      <c r="KL1077" s="6"/>
      <c r="KM1077" s="5"/>
      <c r="KN1077" s="5"/>
    </row>
    <row r="1078">
      <c r="A1078" s="3" t="s">
        <v>85</v>
      </c>
      <c r="B1078" s="3" t="s">
        <v>844</v>
      </c>
      <c r="C1078" s="3" t="s">
        <v>87</v>
      </c>
      <c r="D1078" s="3" t="s">
        <v>712</v>
      </c>
      <c r="E1078" s="3" t="s">
        <v>850</v>
      </c>
      <c r="F1078" s="3" t="s">
        <v>104</v>
      </c>
      <c r="G1078" s="3" t="s">
        <v>104</v>
      </c>
      <c r="H1078" s="3" t="s">
        <v>104</v>
      </c>
      <c r="I1078" s="3" t="s">
        <v>1364</v>
      </c>
      <c r="J1078" s="3" t="s">
        <v>104</v>
      </c>
      <c r="K1078" s="4"/>
      <c r="L1078" s="4">
        <f>=ROUNDDOWN({0},0)</f>
      </c>
      <c r="M1078" s="4"/>
      <c r="N1078" s="5"/>
      <c r="O1078" s="4"/>
      <c r="P1078" s="4">
        <f>=ROUNDDOWN({0},0)</f>
      </c>
      <c r="Q1078" s="4"/>
      <c r="R1078" s="5"/>
      <c r="S1078" s="4"/>
      <c r="T1078" s="6"/>
      <c r="U1078" s="4"/>
      <c r="V1078" s="6"/>
      <c r="W1078" s="5"/>
      <c r="X1078" s="5"/>
      <c r="Y1078" s="4"/>
      <c r="Z1078" s="6"/>
      <c r="AA1078" s="4"/>
      <c r="AB1078" s="6"/>
      <c r="AC1078" s="5"/>
      <c r="AD1078" s="5"/>
      <c r="AE1078" s="4"/>
      <c r="AF1078" s="6"/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  <c r="AW1078" s="4"/>
      <c r="AX1078" s="6"/>
      <c r="AY1078" s="4"/>
      <c r="AZ1078" s="6"/>
      <c r="BA1078" s="5"/>
      <c r="BB1078" s="5"/>
      <c r="BC1078" s="4"/>
      <c r="BD1078" s="6"/>
      <c r="BE1078" s="4"/>
      <c r="BF1078" s="6"/>
      <c r="BG1078" s="5"/>
      <c r="BH1078" s="5"/>
      <c r="BI1078" s="4"/>
      <c r="BJ1078" s="6"/>
      <c r="BK1078" s="4"/>
      <c r="BL1078" s="6"/>
      <c r="BM1078" s="5"/>
      <c r="BN1078" s="5"/>
      <c r="BO1078" s="4"/>
      <c r="BP1078" s="6"/>
      <c r="BQ1078" s="4"/>
      <c r="BR1078" s="6"/>
      <c r="BS1078" s="5"/>
      <c r="BT1078" s="5"/>
      <c r="BU1078" s="4"/>
      <c r="BV1078" s="6"/>
      <c r="BW1078" s="4"/>
      <c r="BX1078" s="6"/>
      <c r="BY1078" s="5"/>
      <c r="BZ1078" s="5"/>
      <c r="CA1078" s="4"/>
      <c r="CB1078" s="6"/>
      <c r="CC1078" s="4"/>
      <c r="CD1078" s="6"/>
      <c r="CE1078" s="5"/>
      <c r="CF1078" s="5"/>
      <c r="CG1078" s="4"/>
      <c r="CH1078" s="6"/>
      <c r="CI1078" s="4"/>
      <c r="CJ1078" s="6"/>
      <c r="CK1078" s="5"/>
      <c r="CL1078" s="5"/>
      <c r="CM1078" s="4"/>
      <c r="CN1078" s="6"/>
      <c r="CO1078" s="4"/>
      <c r="CP1078" s="6"/>
      <c r="CQ1078" s="5"/>
      <c r="CR1078" s="5"/>
      <c r="CS1078" s="4"/>
      <c r="CT1078" s="6"/>
      <c r="CU1078" s="4"/>
      <c r="CV1078" s="6"/>
      <c r="CW1078" s="5"/>
      <c r="CX1078" s="5"/>
      <c r="CY1078" s="4"/>
      <c r="CZ1078" s="6"/>
      <c r="DA1078" s="4"/>
      <c r="DB1078" s="6"/>
      <c r="DC1078" s="5"/>
      <c r="DD1078" s="5"/>
      <c r="DE1078" s="4"/>
      <c r="DF1078" s="6"/>
      <c r="DG1078" s="4"/>
      <c r="DH1078" s="6"/>
      <c r="DI1078" s="5"/>
      <c r="DJ1078" s="5"/>
      <c r="DK1078" s="4"/>
      <c r="DL1078" s="6"/>
      <c r="DM1078" s="4"/>
      <c r="DN1078" s="6"/>
      <c r="DO1078" s="5"/>
      <c r="DP1078" s="5"/>
      <c r="DQ1078" s="4"/>
      <c r="DR1078" s="6"/>
      <c r="DS1078" s="4"/>
      <c r="DT1078" s="6"/>
      <c r="DU1078" s="5"/>
      <c r="DV1078" s="5"/>
      <c r="DW1078" s="4"/>
      <c r="DX1078" s="6"/>
      <c r="DY1078" s="4"/>
      <c r="DZ1078" s="6"/>
      <c r="EA1078" s="5"/>
      <c r="EB1078" s="5"/>
      <c r="EC1078" s="4"/>
      <c r="ED1078" s="6"/>
      <c r="EE1078" s="4"/>
      <c r="EF1078" s="6"/>
      <c r="EG1078" s="5"/>
      <c r="EH1078" s="5"/>
      <c r="EI1078" s="4"/>
      <c r="EJ1078" s="6"/>
      <c r="EK1078" s="4"/>
      <c r="EL1078" s="6"/>
      <c r="EM1078" s="5"/>
      <c r="EN1078" s="5"/>
      <c r="EO1078" s="4"/>
      <c r="EP1078" s="6"/>
      <c r="EQ1078" s="4"/>
      <c r="ER1078" s="6"/>
      <c r="ES1078" s="5"/>
      <c r="ET1078" s="5"/>
      <c r="EU1078" s="4"/>
      <c r="EV1078" s="6"/>
      <c r="EW1078" s="4"/>
      <c r="EX1078" s="6"/>
      <c r="EY1078" s="5"/>
      <c r="EZ1078" s="5"/>
      <c r="FA1078" s="4"/>
      <c r="FB1078" s="6"/>
      <c r="FC1078" s="4"/>
      <c r="FD1078" s="6"/>
      <c r="FE1078" s="5"/>
      <c r="FF1078" s="5"/>
      <c r="FG1078" s="4"/>
      <c r="FH1078" s="6"/>
      <c r="FI1078" s="4"/>
      <c r="FJ1078" s="6"/>
      <c r="FK1078" s="5"/>
      <c r="FL1078" s="5"/>
      <c r="FM1078" s="4"/>
      <c r="FN1078" s="6"/>
      <c r="FO1078" s="4"/>
      <c r="FP1078" s="6"/>
      <c r="FQ1078" s="5"/>
      <c r="FR1078" s="5"/>
      <c r="FS1078" s="4"/>
      <c r="FT1078" s="6"/>
      <c r="FU1078" s="4"/>
      <c r="FV1078" s="6"/>
      <c r="FW1078" s="5"/>
      <c r="FX1078" s="5"/>
      <c r="FY1078" s="4"/>
      <c r="FZ1078" s="6"/>
      <c r="GA1078" s="4"/>
      <c r="GB1078" s="6"/>
      <c r="GC1078" s="5"/>
      <c r="GD1078" s="5"/>
      <c r="GE1078" s="4"/>
      <c r="GF1078" s="6"/>
      <c r="GG1078" s="4"/>
      <c r="GH1078" s="6"/>
      <c r="GI1078" s="5"/>
      <c r="GJ1078" s="5"/>
      <c r="GK1078" s="4"/>
      <c r="GL1078" s="6"/>
      <c r="GM1078" s="4"/>
      <c r="GN1078" s="6"/>
      <c r="GO1078" s="5"/>
      <c r="GP1078" s="5"/>
      <c r="GQ1078" s="4"/>
      <c r="GR1078" s="6"/>
      <c r="GS1078" s="4"/>
      <c r="GT1078" s="6"/>
      <c r="GU1078" s="5"/>
      <c r="GV1078" s="5"/>
      <c r="GW1078" s="4"/>
      <c r="GX1078" s="6"/>
      <c r="GY1078" s="4"/>
      <c r="GZ1078" s="6"/>
      <c r="HA1078" s="5"/>
      <c r="HB1078" s="5"/>
      <c r="HC1078" s="4"/>
      <c r="HD1078" s="6"/>
      <c r="HE1078" s="4"/>
      <c r="HF1078" s="6"/>
      <c r="HG1078" s="5"/>
      <c r="HH1078" s="5"/>
      <c r="HI1078" s="4"/>
      <c r="HJ1078" s="6"/>
      <c r="HK1078" s="4"/>
      <c r="HL1078" s="6"/>
      <c r="HM1078" s="5"/>
      <c r="HN1078" s="5"/>
      <c r="HO1078" s="4"/>
      <c r="HP1078" s="6"/>
      <c r="HQ1078" s="4"/>
      <c r="HR1078" s="6"/>
      <c r="HS1078" s="5"/>
      <c r="HT1078" s="5"/>
      <c r="HU1078" s="4"/>
      <c r="HV1078" s="6"/>
      <c r="HW1078" s="4"/>
      <c r="HX1078" s="6"/>
      <c r="HY1078" s="5"/>
      <c r="HZ1078" s="5"/>
      <c r="IA1078" s="4"/>
      <c r="IB1078" s="6"/>
      <c r="IC1078" s="4"/>
      <c r="ID1078" s="6"/>
      <c r="IE1078" s="5"/>
      <c r="IF1078" s="5"/>
      <c r="IG1078" s="4"/>
      <c r="IH1078" s="6"/>
      <c r="II1078" s="4"/>
      <c r="IJ1078" s="6"/>
      <c r="IK1078" s="5"/>
      <c r="IL1078" s="5"/>
      <c r="IM1078" s="4"/>
      <c r="IN1078" s="6"/>
      <c r="IO1078" s="4"/>
      <c r="IP1078" s="6"/>
      <c r="IQ1078" s="5"/>
      <c r="IR1078" s="5"/>
      <c r="IS1078" s="4"/>
      <c r="IT1078" s="6"/>
      <c r="IU1078" s="4"/>
      <c r="IV1078" s="6"/>
      <c r="IW1078" s="5"/>
      <c r="IX1078" s="5"/>
      <c r="IY1078" s="4"/>
      <c r="IZ1078" s="6"/>
      <c r="JA1078" s="4"/>
      <c r="JB1078" s="6"/>
      <c r="JC1078" s="5"/>
      <c r="JD1078" s="5"/>
      <c r="JE1078" s="4"/>
      <c r="JF1078" s="6"/>
      <c r="JG1078" s="4"/>
      <c r="JH1078" s="6"/>
      <c r="JI1078" s="5"/>
      <c r="JJ1078" s="5"/>
      <c r="JK1078" s="4"/>
      <c r="JL1078" s="6"/>
      <c r="JM1078" s="4"/>
      <c r="JN1078" s="6"/>
      <c r="JO1078" s="5"/>
      <c r="JP1078" s="5"/>
      <c r="JQ1078" s="4"/>
      <c r="JR1078" s="6"/>
      <c r="JS1078" s="4"/>
      <c r="JT1078" s="6"/>
      <c r="JU1078" s="5"/>
      <c r="JV1078" s="5"/>
      <c r="JW1078" s="4"/>
      <c r="JX1078" s="6"/>
      <c r="JY1078" s="4"/>
      <c r="JZ1078" s="6"/>
      <c r="KA1078" s="5"/>
      <c r="KB1078" s="5"/>
      <c r="KC1078" s="4"/>
      <c r="KD1078" s="6"/>
      <c r="KE1078" s="4"/>
      <c r="KF1078" s="6"/>
      <c r="KG1078" s="5"/>
      <c r="KH1078" s="5"/>
      <c r="KI1078" s="4"/>
      <c r="KJ1078" s="6"/>
      <c r="KK1078" s="4"/>
      <c r="KL1078" s="6"/>
      <c r="KM1078" s="5"/>
      <c r="KN1078" s="5"/>
    </row>
    <row r="1079">
      <c r="A1079" s="3" t="s">
        <v>85</v>
      </c>
      <c r="B1079" s="3" t="s">
        <v>844</v>
      </c>
      <c r="C1079" s="3" t="s">
        <v>522</v>
      </c>
      <c r="D1079" s="3" t="s">
        <v>528</v>
      </c>
      <c r="E1079" s="3" t="s">
        <v>847</v>
      </c>
      <c r="F1079" s="3" t="s">
        <v>847</v>
      </c>
      <c r="G1079" s="3" t="s">
        <v>847</v>
      </c>
      <c r="H1079" s="3" t="s">
        <v>351</v>
      </c>
      <c r="I1079" s="3" t="s">
        <v>1380</v>
      </c>
      <c r="J1079" s="3" t="s">
        <v>1309</v>
      </c>
      <c r="K1079" s="4">
        <v>178</v>
      </c>
      <c r="L1079" s="4">
        <f>=ROUNDDOWN(13.0882352941176,0)</f>
      </c>
      <c r="M1079" s="4">
        <v>235</v>
      </c>
      <c r="N1079" s="5">
        <v>1</v>
      </c>
      <c r="O1079" s="4"/>
      <c r="P1079" s="4">
        <f>=ROUNDDOWN({0},0)</f>
      </c>
      <c r="Q1079" s="4"/>
      <c r="R1079" s="5"/>
      <c r="S1079" s="4">
        <v>8</v>
      </c>
      <c r="T1079" s="6">
        <v>629.47</v>
      </c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/>
      <c r="AF1079" s="6"/>
      <c r="AG1079" s="4"/>
      <c r="AH1079" s="6"/>
      <c r="AI1079" s="5"/>
      <c r="AJ1079" s="5"/>
      <c r="AK1079" s="4">
        <v>1</v>
      </c>
      <c r="AL1079" s="6">
        <v>76.2</v>
      </c>
      <c r="AM1079" s="4"/>
      <c r="AN1079" s="6"/>
      <c r="AO1079" s="5"/>
      <c r="AP1079" s="5"/>
      <c r="AQ1079" s="4">
        <v>6</v>
      </c>
      <c r="AR1079" s="6">
        <v>460</v>
      </c>
      <c r="AS1079" s="4"/>
      <c r="AT1079" s="6"/>
      <c r="AU1079" s="5"/>
      <c r="AV1079" s="5"/>
      <c r="AW1079" s="4">
        <v>1</v>
      </c>
      <c r="AX1079" s="6">
        <v>93.27</v>
      </c>
      <c r="AY1079" s="4"/>
      <c r="AZ1079" s="6"/>
      <c r="BA1079" s="5"/>
      <c r="BB1079" s="5"/>
      <c r="BC1079" s="4"/>
      <c r="BD1079" s="6"/>
      <c r="BE1079" s="4"/>
      <c r="BF1079" s="6"/>
      <c r="BG1079" s="5"/>
      <c r="BH1079" s="5"/>
      <c r="BI1079" s="4"/>
      <c r="BJ1079" s="6"/>
      <c r="BK1079" s="4"/>
      <c r="BL1079" s="6"/>
      <c r="BM1079" s="5"/>
      <c r="BN1079" s="5"/>
      <c r="BO1079" s="4"/>
      <c r="BP1079" s="6"/>
      <c r="BQ1079" s="4"/>
      <c r="BR1079" s="6"/>
      <c r="BS1079" s="5"/>
      <c r="BT1079" s="5"/>
      <c r="BU1079" s="4"/>
      <c r="BV1079" s="6"/>
      <c r="BW1079" s="4"/>
      <c r="BX1079" s="6"/>
      <c r="BY1079" s="5"/>
      <c r="BZ1079" s="5"/>
      <c r="CA1079" s="4"/>
      <c r="CB1079" s="6"/>
      <c r="CC1079" s="4"/>
      <c r="CD1079" s="6"/>
      <c r="CE1079" s="5"/>
      <c r="CF1079" s="5"/>
      <c r="CG1079" s="4"/>
      <c r="CH1079" s="6"/>
      <c r="CI1079" s="4"/>
      <c r="CJ1079" s="6"/>
      <c r="CK1079" s="5"/>
      <c r="CL1079" s="5"/>
      <c r="CM1079" s="4"/>
      <c r="CN1079" s="6"/>
      <c r="CO1079" s="4"/>
      <c r="CP1079" s="6"/>
      <c r="CQ1079" s="5"/>
      <c r="CR1079" s="5"/>
      <c r="CS1079" s="4"/>
      <c r="CT1079" s="6"/>
      <c r="CU1079" s="4"/>
      <c r="CV1079" s="6"/>
      <c r="CW1079" s="5"/>
      <c r="CX1079" s="5"/>
      <c r="CY1079" s="4"/>
      <c r="CZ1079" s="6"/>
      <c r="DA1079" s="4"/>
      <c r="DB1079" s="6"/>
      <c r="DC1079" s="5"/>
      <c r="DD1079" s="5"/>
      <c r="DE1079" s="4"/>
      <c r="DF1079" s="6"/>
      <c r="DG1079" s="4"/>
      <c r="DH1079" s="6"/>
      <c r="DI1079" s="5"/>
      <c r="DJ1079" s="5"/>
      <c r="DK1079" s="4"/>
      <c r="DL1079" s="6"/>
      <c r="DM1079" s="4"/>
      <c r="DN1079" s="6"/>
      <c r="DO1079" s="5"/>
      <c r="DP1079" s="5"/>
      <c r="DQ1079" s="4"/>
      <c r="DR1079" s="6"/>
      <c r="DS1079" s="4"/>
      <c r="DT1079" s="6"/>
      <c r="DU1079" s="5"/>
      <c r="DV1079" s="5"/>
      <c r="DW1079" s="4"/>
      <c r="DX1079" s="6"/>
      <c r="DY1079" s="4"/>
      <c r="DZ1079" s="6"/>
      <c r="EA1079" s="5"/>
      <c r="EB1079" s="5"/>
      <c r="EC1079" s="4"/>
      <c r="ED1079" s="6"/>
      <c r="EE1079" s="4"/>
      <c r="EF1079" s="6"/>
      <c r="EG1079" s="5"/>
      <c r="EH1079" s="5"/>
      <c r="EI1079" s="4"/>
      <c r="EJ1079" s="6"/>
      <c r="EK1079" s="4"/>
      <c r="EL1079" s="6"/>
      <c r="EM1079" s="5"/>
      <c r="EN1079" s="5"/>
      <c r="EO1079" s="4"/>
      <c r="EP1079" s="6"/>
      <c r="EQ1079" s="4"/>
      <c r="ER1079" s="6"/>
      <c r="ES1079" s="5"/>
      <c r="ET1079" s="5"/>
      <c r="EU1079" s="4"/>
      <c r="EV1079" s="6"/>
      <c r="EW1079" s="4"/>
      <c r="EX1079" s="6"/>
      <c r="EY1079" s="5"/>
      <c r="EZ1079" s="5"/>
      <c r="FA1079" s="4"/>
      <c r="FB1079" s="6"/>
      <c r="FC1079" s="4"/>
      <c r="FD1079" s="6"/>
      <c r="FE1079" s="5"/>
      <c r="FF1079" s="5"/>
      <c r="FG1079" s="4"/>
      <c r="FH1079" s="6"/>
      <c r="FI1079" s="4"/>
      <c r="FJ1079" s="6"/>
      <c r="FK1079" s="5"/>
      <c r="FL1079" s="5"/>
      <c r="FM1079" s="4"/>
      <c r="FN1079" s="6"/>
      <c r="FO1079" s="4"/>
      <c r="FP1079" s="6"/>
      <c r="FQ1079" s="5"/>
      <c r="FR1079" s="5"/>
      <c r="FS1079" s="4"/>
      <c r="FT1079" s="6"/>
      <c r="FU1079" s="4"/>
      <c r="FV1079" s="6"/>
      <c r="FW1079" s="5"/>
      <c r="FX1079" s="5"/>
      <c r="FY1079" s="4"/>
      <c r="FZ1079" s="6"/>
      <c r="GA1079" s="4"/>
      <c r="GB1079" s="6"/>
      <c r="GC1079" s="5"/>
      <c r="GD1079" s="5"/>
      <c r="GE1079" s="4"/>
      <c r="GF1079" s="6"/>
      <c r="GG1079" s="4"/>
      <c r="GH1079" s="6"/>
      <c r="GI1079" s="5"/>
      <c r="GJ1079" s="5"/>
      <c r="GK1079" s="4"/>
      <c r="GL1079" s="6"/>
      <c r="GM1079" s="4"/>
      <c r="GN1079" s="6"/>
      <c r="GO1079" s="5"/>
      <c r="GP1079" s="5"/>
      <c r="GQ1079" s="4"/>
      <c r="GR1079" s="6"/>
      <c r="GS1079" s="4"/>
      <c r="GT1079" s="6"/>
      <c r="GU1079" s="5"/>
      <c r="GV1079" s="5"/>
      <c r="GW1079" s="4"/>
      <c r="GX1079" s="6"/>
      <c r="GY1079" s="4"/>
      <c r="GZ1079" s="6"/>
      <c r="HA1079" s="5"/>
      <c r="HB1079" s="5"/>
      <c r="HC1079" s="4"/>
      <c r="HD1079" s="6"/>
      <c r="HE1079" s="4"/>
      <c r="HF1079" s="6"/>
      <c r="HG1079" s="5"/>
      <c r="HH1079" s="5"/>
      <c r="HI1079" s="4"/>
      <c r="HJ1079" s="6"/>
      <c r="HK1079" s="4"/>
      <c r="HL1079" s="6"/>
      <c r="HM1079" s="5"/>
      <c r="HN1079" s="5"/>
      <c r="HO1079" s="4"/>
      <c r="HP1079" s="6"/>
      <c r="HQ1079" s="4"/>
      <c r="HR1079" s="6"/>
      <c r="HS1079" s="5"/>
      <c r="HT1079" s="5"/>
      <c r="HU1079" s="4"/>
      <c r="HV1079" s="6"/>
      <c r="HW1079" s="4"/>
      <c r="HX1079" s="6"/>
      <c r="HY1079" s="5"/>
      <c r="HZ1079" s="5"/>
      <c r="IA1079" s="4"/>
      <c r="IB1079" s="6"/>
      <c r="IC1079" s="4"/>
      <c r="ID1079" s="6"/>
      <c r="IE1079" s="5"/>
      <c r="IF1079" s="5"/>
      <c r="IG1079" s="4"/>
      <c r="IH1079" s="6"/>
      <c r="II1079" s="4"/>
      <c r="IJ1079" s="6"/>
      <c r="IK1079" s="5"/>
      <c r="IL1079" s="5"/>
      <c r="IM1079" s="4"/>
      <c r="IN1079" s="6"/>
      <c r="IO1079" s="4"/>
      <c r="IP1079" s="6"/>
      <c r="IQ1079" s="5"/>
      <c r="IR1079" s="5"/>
      <c r="IS1079" s="4"/>
      <c r="IT1079" s="6"/>
      <c r="IU1079" s="4"/>
      <c r="IV1079" s="6"/>
      <c r="IW1079" s="5"/>
      <c r="IX1079" s="5"/>
      <c r="IY1079" s="4"/>
      <c r="IZ1079" s="6"/>
      <c r="JA1079" s="4"/>
      <c r="JB1079" s="6"/>
      <c r="JC1079" s="5"/>
      <c r="JD1079" s="5"/>
      <c r="JE1079" s="4"/>
      <c r="JF1079" s="6"/>
      <c r="JG1079" s="4"/>
      <c r="JH1079" s="6"/>
      <c r="JI1079" s="5"/>
      <c r="JJ1079" s="5"/>
      <c r="JK1079" s="4"/>
      <c r="JL1079" s="6"/>
      <c r="JM1079" s="4"/>
      <c r="JN1079" s="6"/>
      <c r="JO1079" s="5"/>
      <c r="JP1079" s="5"/>
      <c r="JQ1079" s="4"/>
      <c r="JR1079" s="6"/>
      <c r="JS1079" s="4"/>
      <c r="JT1079" s="6"/>
      <c r="JU1079" s="5"/>
      <c r="JV1079" s="5"/>
      <c r="JW1079" s="4"/>
      <c r="JX1079" s="6"/>
      <c r="JY1079" s="4"/>
      <c r="JZ1079" s="6"/>
      <c r="KA1079" s="5"/>
      <c r="KB1079" s="5"/>
      <c r="KC1079" s="4"/>
      <c r="KD1079" s="6"/>
      <c r="KE1079" s="4"/>
      <c r="KF1079" s="6"/>
      <c r="KG1079" s="5"/>
      <c r="KH1079" s="5"/>
      <c r="KI1079" s="4"/>
      <c r="KJ1079" s="6"/>
      <c r="KK1079" s="4"/>
      <c r="KL1079" s="6"/>
      <c r="KM1079" s="5"/>
      <c r="KN1079" s="5"/>
    </row>
    <row r="1080">
      <c r="A1080" s="3" t="s">
        <v>85</v>
      </c>
      <c r="B1080" s="3" t="s">
        <v>844</v>
      </c>
      <c r="C1080" s="3" t="s">
        <v>522</v>
      </c>
      <c r="D1080" s="3" t="s">
        <v>528</v>
      </c>
      <c r="E1080" s="3" t="s">
        <v>845</v>
      </c>
      <c r="F1080" s="3" t="s">
        <v>845</v>
      </c>
      <c r="G1080" s="3" t="s">
        <v>845</v>
      </c>
      <c r="H1080" s="3" t="s">
        <v>351</v>
      </c>
      <c r="I1080" s="3" t="s">
        <v>1320</v>
      </c>
      <c r="J1080" s="3" t="s">
        <v>1309</v>
      </c>
      <c r="K1080" s="4">
        <v>148</v>
      </c>
      <c r="L1080" s="4">
        <f>=ROUNDDOWN(18.974358974359,0)</f>
      </c>
      <c r="M1080" s="4">
        <v>220</v>
      </c>
      <c r="N1080" s="5">
        <v>1</v>
      </c>
      <c r="O1080" s="4"/>
      <c r="P1080" s="4">
        <f>=ROUNDDOWN({0},0)</f>
      </c>
      <c r="Q1080" s="4"/>
      <c r="R1080" s="5"/>
      <c r="S1080" s="4">
        <v>4</v>
      </c>
      <c r="T1080" s="6">
        <v>346.11</v>
      </c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/>
      <c r="AF1080" s="6"/>
      <c r="AG1080" s="4"/>
      <c r="AH1080" s="6"/>
      <c r="AI1080" s="5"/>
      <c r="AJ1080" s="5"/>
      <c r="AK1080" s="4"/>
      <c r="AL1080" s="6"/>
      <c r="AM1080" s="4"/>
      <c r="AN1080" s="6"/>
      <c r="AO1080" s="5"/>
      <c r="AP1080" s="5"/>
      <c r="AQ1080" s="4">
        <v>3</v>
      </c>
      <c r="AR1080" s="6">
        <v>248.4</v>
      </c>
      <c r="AS1080" s="4"/>
      <c r="AT1080" s="6"/>
      <c r="AU1080" s="5"/>
      <c r="AV1080" s="5"/>
      <c r="AW1080" s="4"/>
      <c r="AX1080" s="6"/>
      <c r="AY1080" s="4"/>
      <c r="AZ1080" s="6"/>
      <c r="BA1080" s="5"/>
      <c r="BB1080" s="5"/>
      <c r="BC1080" s="4"/>
      <c r="BD1080" s="6"/>
      <c r="BE1080" s="4"/>
      <c r="BF1080" s="6"/>
      <c r="BG1080" s="5"/>
      <c r="BH1080" s="5"/>
      <c r="BI1080" s="4"/>
      <c r="BJ1080" s="6"/>
      <c r="BK1080" s="4"/>
      <c r="BL1080" s="6"/>
      <c r="BM1080" s="5"/>
      <c r="BN1080" s="5"/>
      <c r="BO1080" s="4"/>
      <c r="BP1080" s="6"/>
      <c r="BQ1080" s="4"/>
      <c r="BR1080" s="6"/>
      <c r="BS1080" s="5"/>
      <c r="BT1080" s="5"/>
      <c r="BU1080" s="4"/>
      <c r="BV1080" s="6"/>
      <c r="BW1080" s="4"/>
      <c r="BX1080" s="6"/>
      <c r="BY1080" s="5"/>
      <c r="BZ1080" s="5"/>
      <c r="CA1080" s="4"/>
      <c r="CB1080" s="6"/>
      <c r="CC1080" s="4"/>
      <c r="CD1080" s="6"/>
      <c r="CE1080" s="5"/>
      <c r="CF1080" s="5"/>
      <c r="CG1080" s="4"/>
      <c r="CH1080" s="6"/>
      <c r="CI1080" s="4"/>
      <c r="CJ1080" s="6"/>
      <c r="CK1080" s="5"/>
      <c r="CL1080" s="5"/>
      <c r="CM1080" s="4"/>
      <c r="CN1080" s="6"/>
      <c r="CO1080" s="4"/>
      <c r="CP1080" s="6"/>
      <c r="CQ1080" s="5"/>
      <c r="CR1080" s="5"/>
      <c r="CS1080" s="4"/>
      <c r="CT1080" s="6"/>
      <c r="CU1080" s="4"/>
      <c r="CV1080" s="6"/>
      <c r="CW1080" s="5"/>
      <c r="CX1080" s="5"/>
      <c r="CY1080" s="4"/>
      <c r="CZ1080" s="6"/>
      <c r="DA1080" s="4"/>
      <c r="DB1080" s="6"/>
      <c r="DC1080" s="5"/>
      <c r="DD1080" s="5"/>
      <c r="DE1080" s="4"/>
      <c r="DF1080" s="6"/>
      <c r="DG1080" s="4"/>
      <c r="DH1080" s="6"/>
      <c r="DI1080" s="5"/>
      <c r="DJ1080" s="5"/>
      <c r="DK1080" s="4"/>
      <c r="DL1080" s="6"/>
      <c r="DM1080" s="4"/>
      <c r="DN1080" s="6"/>
      <c r="DO1080" s="5"/>
      <c r="DP1080" s="5"/>
      <c r="DQ1080" s="4"/>
      <c r="DR1080" s="6"/>
      <c r="DS1080" s="4"/>
      <c r="DT1080" s="6"/>
      <c r="DU1080" s="5"/>
      <c r="DV1080" s="5"/>
      <c r="DW1080" s="4"/>
      <c r="DX1080" s="6"/>
      <c r="DY1080" s="4"/>
      <c r="DZ1080" s="6"/>
      <c r="EA1080" s="5"/>
      <c r="EB1080" s="5"/>
      <c r="EC1080" s="4">
        <v>1</v>
      </c>
      <c r="ED1080" s="6">
        <v>97.71</v>
      </c>
      <c r="EE1080" s="4"/>
      <c r="EF1080" s="6"/>
      <c r="EG1080" s="5"/>
      <c r="EH1080" s="5"/>
      <c r="EI1080" s="4"/>
      <c r="EJ1080" s="6"/>
      <c r="EK1080" s="4"/>
      <c r="EL1080" s="6"/>
      <c r="EM1080" s="5"/>
      <c r="EN1080" s="5"/>
      <c r="EO1080" s="4"/>
      <c r="EP1080" s="6"/>
      <c r="EQ1080" s="4"/>
      <c r="ER1080" s="6"/>
      <c r="ES1080" s="5"/>
      <c r="ET1080" s="5"/>
      <c r="EU1080" s="4"/>
      <c r="EV1080" s="6"/>
      <c r="EW1080" s="4"/>
      <c r="EX1080" s="6"/>
      <c r="EY1080" s="5"/>
      <c r="EZ1080" s="5"/>
      <c r="FA1080" s="4"/>
      <c r="FB1080" s="6"/>
      <c r="FC1080" s="4"/>
      <c r="FD1080" s="6"/>
      <c r="FE1080" s="5"/>
      <c r="FF1080" s="5"/>
      <c r="FG1080" s="4"/>
      <c r="FH1080" s="6"/>
      <c r="FI1080" s="4"/>
      <c r="FJ1080" s="6"/>
      <c r="FK1080" s="5"/>
      <c r="FL1080" s="5"/>
      <c r="FM1080" s="4"/>
      <c r="FN1080" s="6"/>
      <c r="FO1080" s="4"/>
      <c r="FP1080" s="6"/>
      <c r="FQ1080" s="5"/>
      <c r="FR1080" s="5"/>
      <c r="FS1080" s="4"/>
      <c r="FT1080" s="6"/>
      <c r="FU1080" s="4"/>
      <c r="FV1080" s="6"/>
      <c r="FW1080" s="5"/>
      <c r="FX1080" s="5"/>
      <c r="FY1080" s="4"/>
      <c r="FZ1080" s="6"/>
      <c r="GA1080" s="4"/>
      <c r="GB1080" s="6"/>
      <c r="GC1080" s="5"/>
      <c r="GD1080" s="5"/>
      <c r="GE1080" s="4"/>
      <c r="GF1080" s="6"/>
      <c r="GG1080" s="4"/>
      <c r="GH1080" s="6"/>
      <c r="GI1080" s="5"/>
      <c r="GJ1080" s="5"/>
      <c r="GK1080" s="4"/>
      <c r="GL1080" s="6"/>
      <c r="GM1080" s="4"/>
      <c r="GN1080" s="6"/>
      <c r="GO1080" s="5"/>
      <c r="GP1080" s="5"/>
      <c r="GQ1080" s="4"/>
      <c r="GR1080" s="6"/>
      <c r="GS1080" s="4"/>
      <c r="GT1080" s="6"/>
      <c r="GU1080" s="5"/>
      <c r="GV1080" s="5"/>
      <c r="GW1080" s="4"/>
      <c r="GX1080" s="6"/>
      <c r="GY1080" s="4"/>
      <c r="GZ1080" s="6"/>
      <c r="HA1080" s="5"/>
      <c r="HB1080" s="5"/>
      <c r="HC1080" s="4"/>
      <c r="HD1080" s="6"/>
      <c r="HE1080" s="4"/>
      <c r="HF1080" s="6"/>
      <c r="HG1080" s="5"/>
      <c r="HH1080" s="5"/>
      <c r="HI1080" s="4"/>
      <c r="HJ1080" s="6"/>
      <c r="HK1080" s="4"/>
      <c r="HL1080" s="6"/>
      <c r="HM1080" s="5"/>
      <c r="HN1080" s="5"/>
      <c r="HO1080" s="4"/>
      <c r="HP1080" s="6"/>
      <c r="HQ1080" s="4"/>
      <c r="HR1080" s="6"/>
      <c r="HS1080" s="5"/>
      <c r="HT1080" s="5"/>
      <c r="HU1080" s="4"/>
      <c r="HV1080" s="6"/>
      <c r="HW1080" s="4"/>
      <c r="HX1080" s="6"/>
      <c r="HY1080" s="5"/>
      <c r="HZ1080" s="5"/>
      <c r="IA1080" s="4"/>
      <c r="IB1080" s="6"/>
      <c r="IC1080" s="4"/>
      <c r="ID1080" s="6"/>
      <c r="IE1080" s="5"/>
      <c r="IF1080" s="5"/>
      <c r="IG1080" s="4"/>
      <c r="IH1080" s="6"/>
      <c r="II1080" s="4"/>
      <c r="IJ1080" s="6"/>
      <c r="IK1080" s="5"/>
      <c r="IL1080" s="5"/>
      <c r="IM1080" s="4"/>
      <c r="IN1080" s="6"/>
      <c r="IO1080" s="4"/>
      <c r="IP1080" s="6"/>
      <c r="IQ1080" s="5"/>
      <c r="IR1080" s="5"/>
      <c r="IS1080" s="4"/>
      <c r="IT1080" s="6"/>
      <c r="IU1080" s="4"/>
      <c r="IV1080" s="6"/>
      <c r="IW1080" s="5"/>
      <c r="IX1080" s="5"/>
      <c r="IY1080" s="4"/>
      <c r="IZ1080" s="6"/>
      <c r="JA1080" s="4"/>
      <c r="JB1080" s="6"/>
      <c r="JC1080" s="5"/>
      <c r="JD1080" s="5"/>
      <c r="JE1080" s="4"/>
      <c r="JF1080" s="6"/>
      <c r="JG1080" s="4"/>
      <c r="JH1080" s="6"/>
      <c r="JI1080" s="5"/>
      <c r="JJ1080" s="5"/>
      <c r="JK1080" s="4"/>
      <c r="JL1080" s="6"/>
      <c r="JM1080" s="4"/>
      <c r="JN1080" s="6"/>
      <c r="JO1080" s="5"/>
      <c r="JP1080" s="5"/>
      <c r="JQ1080" s="4"/>
      <c r="JR1080" s="6"/>
      <c r="JS1080" s="4"/>
      <c r="JT1080" s="6"/>
      <c r="JU1080" s="5"/>
      <c r="JV1080" s="5"/>
      <c r="JW1080" s="4"/>
      <c r="JX1080" s="6"/>
      <c r="JY1080" s="4"/>
      <c r="JZ1080" s="6"/>
      <c r="KA1080" s="5"/>
      <c r="KB1080" s="5"/>
      <c r="KC1080" s="4"/>
      <c r="KD1080" s="6"/>
      <c r="KE1080" s="4"/>
      <c r="KF1080" s="6"/>
      <c r="KG1080" s="5"/>
      <c r="KH1080" s="5"/>
      <c r="KI1080" s="4"/>
      <c r="KJ1080" s="6"/>
      <c r="KK1080" s="4"/>
      <c r="KL1080" s="6"/>
      <c r="KM1080" s="5"/>
      <c r="KN1080" s="5"/>
    </row>
    <row r="1081">
      <c r="A1081" s="3" t="s">
        <v>85</v>
      </c>
      <c r="B1081" s="3" t="s">
        <v>844</v>
      </c>
      <c r="C1081" s="3" t="s">
        <v>522</v>
      </c>
      <c r="D1081" s="3" t="s">
        <v>528</v>
      </c>
      <c r="E1081" s="3" t="s">
        <v>845</v>
      </c>
      <c r="F1081" s="3" t="s">
        <v>845</v>
      </c>
      <c r="G1081" s="3" t="s">
        <v>845</v>
      </c>
      <c r="H1081" s="3" t="s">
        <v>351</v>
      </c>
      <c r="I1081" s="3" t="s">
        <v>1323</v>
      </c>
      <c r="J1081" s="3" t="s">
        <v>1309</v>
      </c>
      <c r="K1081" s="4">
        <v>331</v>
      </c>
      <c r="L1081" s="4">
        <f>=ROUNDDOWN(47.2857142857143,0)</f>
      </c>
      <c r="M1081" s="4"/>
      <c r="N1081" s="5">
        <v>1</v>
      </c>
      <c r="O1081" s="4"/>
      <c r="P1081" s="4">
        <f>=ROUNDDOWN({0},0)</f>
      </c>
      <c r="Q1081" s="4"/>
      <c r="R1081" s="5"/>
      <c r="S1081" s="4">
        <v>2</v>
      </c>
      <c r="T1081" s="6">
        <v>162.54</v>
      </c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/>
      <c r="AF1081" s="6"/>
      <c r="AG1081" s="4"/>
      <c r="AH1081" s="6"/>
      <c r="AI1081" s="5"/>
      <c r="AJ1081" s="5"/>
      <c r="AK1081" s="4">
        <v>2</v>
      </c>
      <c r="AL1081" s="6">
        <v>162.54</v>
      </c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  <c r="AW1081" s="4"/>
      <c r="AX1081" s="6"/>
      <c r="AY1081" s="4"/>
      <c r="AZ1081" s="6"/>
      <c r="BA1081" s="5"/>
      <c r="BB1081" s="5"/>
      <c r="BC1081" s="4"/>
      <c r="BD1081" s="6"/>
      <c r="BE1081" s="4"/>
      <c r="BF1081" s="6"/>
      <c r="BG1081" s="5"/>
      <c r="BH1081" s="5"/>
      <c r="BI1081" s="4"/>
      <c r="BJ1081" s="6"/>
      <c r="BK1081" s="4"/>
      <c r="BL1081" s="6"/>
      <c r="BM1081" s="5"/>
      <c r="BN1081" s="5"/>
      <c r="BO1081" s="4"/>
      <c r="BP1081" s="6"/>
      <c r="BQ1081" s="4"/>
      <c r="BR1081" s="6"/>
      <c r="BS1081" s="5"/>
      <c r="BT1081" s="5"/>
      <c r="BU1081" s="4"/>
      <c r="BV1081" s="6"/>
      <c r="BW1081" s="4"/>
      <c r="BX1081" s="6"/>
      <c r="BY1081" s="5"/>
      <c r="BZ1081" s="5"/>
      <c r="CA1081" s="4"/>
      <c r="CB1081" s="6"/>
      <c r="CC1081" s="4"/>
      <c r="CD1081" s="6"/>
      <c r="CE1081" s="5"/>
      <c r="CF1081" s="5"/>
      <c r="CG1081" s="4"/>
      <c r="CH1081" s="6"/>
      <c r="CI1081" s="4"/>
      <c r="CJ1081" s="6"/>
      <c r="CK1081" s="5"/>
      <c r="CL1081" s="5"/>
      <c r="CM1081" s="4"/>
      <c r="CN1081" s="6"/>
      <c r="CO1081" s="4"/>
      <c r="CP1081" s="6"/>
      <c r="CQ1081" s="5"/>
      <c r="CR1081" s="5"/>
      <c r="CS1081" s="4"/>
      <c r="CT1081" s="6"/>
      <c r="CU1081" s="4"/>
      <c r="CV1081" s="6"/>
      <c r="CW1081" s="5"/>
      <c r="CX1081" s="5"/>
      <c r="CY1081" s="4"/>
      <c r="CZ1081" s="6"/>
      <c r="DA1081" s="4"/>
      <c r="DB1081" s="6"/>
      <c r="DC1081" s="5"/>
      <c r="DD1081" s="5"/>
      <c r="DE1081" s="4"/>
      <c r="DF1081" s="6"/>
      <c r="DG1081" s="4"/>
      <c r="DH1081" s="6"/>
      <c r="DI1081" s="5"/>
      <c r="DJ1081" s="5"/>
      <c r="DK1081" s="4"/>
      <c r="DL1081" s="6"/>
      <c r="DM1081" s="4"/>
      <c r="DN1081" s="6"/>
      <c r="DO1081" s="5"/>
      <c r="DP1081" s="5"/>
      <c r="DQ1081" s="4"/>
      <c r="DR1081" s="6"/>
      <c r="DS1081" s="4"/>
      <c r="DT1081" s="6"/>
      <c r="DU1081" s="5"/>
      <c r="DV1081" s="5"/>
      <c r="DW1081" s="4"/>
      <c r="DX1081" s="6"/>
      <c r="DY1081" s="4"/>
      <c r="DZ1081" s="6"/>
      <c r="EA1081" s="5"/>
      <c r="EB1081" s="5"/>
      <c r="EC1081" s="4"/>
      <c r="ED1081" s="6"/>
      <c r="EE1081" s="4"/>
      <c r="EF1081" s="6"/>
      <c r="EG1081" s="5"/>
      <c r="EH1081" s="5"/>
      <c r="EI1081" s="4"/>
      <c r="EJ1081" s="6"/>
      <c r="EK1081" s="4"/>
      <c r="EL1081" s="6"/>
      <c r="EM1081" s="5"/>
      <c r="EN1081" s="5"/>
      <c r="EO1081" s="4"/>
      <c r="EP1081" s="6"/>
      <c r="EQ1081" s="4"/>
      <c r="ER1081" s="6"/>
      <c r="ES1081" s="5"/>
      <c r="ET1081" s="5"/>
      <c r="EU1081" s="4"/>
      <c r="EV1081" s="6"/>
      <c r="EW1081" s="4"/>
      <c r="EX1081" s="6"/>
      <c r="EY1081" s="5"/>
      <c r="EZ1081" s="5"/>
      <c r="FA1081" s="4"/>
      <c r="FB1081" s="6"/>
      <c r="FC1081" s="4"/>
      <c r="FD1081" s="6"/>
      <c r="FE1081" s="5"/>
      <c r="FF1081" s="5"/>
      <c r="FG1081" s="4"/>
      <c r="FH1081" s="6"/>
      <c r="FI1081" s="4"/>
      <c r="FJ1081" s="6"/>
      <c r="FK1081" s="5"/>
      <c r="FL1081" s="5"/>
      <c r="FM1081" s="4"/>
      <c r="FN1081" s="6"/>
      <c r="FO1081" s="4"/>
      <c r="FP1081" s="6"/>
      <c r="FQ1081" s="5"/>
      <c r="FR1081" s="5"/>
      <c r="FS1081" s="4"/>
      <c r="FT1081" s="6"/>
      <c r="FU1081" s="4"/>
      <c r="FV1081" s="6"/>
      <c r="FW1081" s="5"/>
      <c r="FX1081" s="5"/>
      <c r="FY1081" s="4"/>
      <c r="FZ1081" s="6"/>
      <c r="GA1081" s="4"/>
      <c r="GB1081" s="6"/>
      <c r="GC1081" s="5"/>
      <c r="GD1081" s="5"/>
      <c r="GE1081" s="4"/>
      <c r="GF1081" s="6"/>
      <c r="GG1081" s="4"/>
      <c r="GH1081" s="6"/>
      <c r="GI1081" s="5"/>
      <c r="GJ1081" s="5"/>
      <c r="GK1081" s="4"/>
      <c r="GL1081" s="6"/>
      <c r="GM1081" s="4"/>
      <c r="GN1081" s="6"/>
      <c r="GO1081" s="5"/>
      <c r="GP1081" s="5"/>
      <c r="GQ1081" s="4"/>
      <c r="GR1081" s="6"/>
      <c r="GS1081" s="4"/>
      <c r="GT1081" s="6"/>
      <c r="GU1081" s="5"/>
      <c r="GV1081" s="5"/>
      <c r="GW1081" s="4"/>
      <c r="GX1081" s="6"/>
      <c r="GY1081" s="4"/>
      <c r="GZ1081" s="6"/>
      <c r="HA1081" s="5"/>
      <c r="HB1081" s="5"/>
      <c r="HC1081" s="4"/>
      <c r="HD1081" s="6"/>
      <c r="HE1081" s="4"/>
      <c r="HF1081" s="6"/>
      <c r="HG1081" s="5"/>
      <c r="HH1081" s="5"/>
      <c r="HI1081" s="4"/>
      <c r="HJ1081" s="6"/>
      <c r="HK1081" s="4"/>
      <c r="HL1081" s="6"/>
      <c r="HM1081" s="5"/>
      <c r="HN1081" s="5"/>
      <c r="HO1081" s="4"/>
      <c r="HP1081" s="6"/>
      <c r="HQ1081" s="4"/>
      <c r="HR1081" s="6"/>
      <c r="HS1081" s="5"/>
      <c r="HT1081" s="5"/>
      <c r="HU1081" s="4"/>
      <c r="HV1081" s="6"/>
      <c r="HW1081" s="4"/>
      <c r="HX1081" s="6"/>
      <c r="HY1081" s="5"/>
      <c r="HZ1081" s="5"/>
      <c r="IA1081" s="4"/>
      <c r="IB1081" s="6"/>
      <c r="IC1081" s="4"/>
      <c r="ID1081" s="6"/>
      <c r="IE1081" s="5"/>
      <c r="IF1081" s="5"/>
      <c r="IG1081" s="4"/>
      <c r="IH1081" s="6"/>
      <c r="II1081" s="4"/>
      <c r="IJ1081" s="6"/>
      <c r="IK1081" s="5"/>
      <c r="IL1081" s="5"/>
      <c r="IM1081" s="4"/>
      <c r="IN1081" s="6"/>
      <c r="IO1081" s="4"/>
      <c r="IP1081" s="6"/>
      <c r="IQ1081" s="5"/>
      <c r="IR1081" s="5"/>
      <c r="IS1081" s="4"/>
      <c r="IT1081" s="6"/>
      <c r="IU1081" s="4"/>
      <c r="IV1081" s="6"/>
      <c r="IW1081" s="5"/>
      <c r="IX1081" s="5"/>
      <c r="IY1081" s="4"/>
      <c r="IZ1081" s="6"/>
      <c r="JA1081" s="4"/>
      <c r="JB1081" s="6"/>
      <c r="JC1081" s="5"/>
      <c r="JD1081" s="5"/>
      <c r="JE1081" s="4"/>
      <c r="JF1081" s="6"/>
      <c r="JG1081" s="4"/>
      <c r="JH1081" s="6"/>
      <c r="JI1081" s="5"/>
      <c r="JJ1081" s="5"/>
      <c r="JK1081" s="4"/>
      <c r="JL1081" s="6"/>
      <c r="JM1081" s="4"/>
      <c r="JN1081" s="6"/>
      <c r="JO1081" s="5"/>
      <c r="JP1081" s="5"/>
      <c r="JQ1081" s="4"/>
      <c r="JR1081" s="6"/>
      <c r="JS1081" s="4"/>
      <c r="JT1081" s="6"/>
      <c r="JU1081" s="5"/>
      <c r="JV1081" s="5"/>
      <c r="JW1081" s="4"/>
      <c r="JX1081" s="6"/>
      <c r="JY1081" s="4"/>
      <c r="JZ1081" s="6"/>
      <c r="KA1081" s="5"/>
      <c r="KB1081" s="5"/>
      <c r="KC1081" s="4"/>
      <c r="KD1081" s="6"/>
      <c r="KE1081" s="4"/>
      <c r="KF1081" s="6"/>
      <c r="KG1081" s="5"/>
      <c r="KH1081" s="5"/>
      <c r="KI1081" s="4"/>
      <c r="KJ1081" s="6"/>
      <c r="KK1081" s="4"/>
      <c r="KL1081" s="6"/>
      <c r="KM1081" s="5"/>
      <c r="KN1081" s="5"/>
    </row>
    <row r="1082">
      <c r="A1082" s="3" t="s">
        <v>85</v>
      </c>
      <c r="B1082" s="3" t="s">
        <v>844</v>
      </c>
      <c r="C1082" s="3" t="s">
        <v>522</v>
      </c>
      <c r="D1082" s="3" t="s">
        <v>528</v>
      </c>
      <c r="E1082" s="3" t="s">
        <v>848</v>
      </c>
      <c r="F1082" s="3" t="s">
        <v>104</v>
      </c>
      <c r="G1082" s="3" t="s">
        <v>104</v>
      </c>
      <c r="H1082" s="3" t="s">
        <v>104</v>
      </c>
      <c r="I1082" s="3" t="s">
        <v>1364</v>
      </c>
      <c r="J1082" s="3" t="s">
        <v>1319</v>
      </c>
      <c r="K1082" s="4">
        <v>184</v>
      </c>
      <c r="L1082" s="4">
        <f>=ROUNDDOWN(22.1686746987952,0)</f>
      </c>
      <c r="M1082" s="4"/>
      <c r="N1082" s="5">
        <v>1</v>
      </c>
      <c r="O1082" s="4"/>
      <c r="P1082" s="4">
        <f>=ROUNDDOWN({0},0)</f>
      </c>
      <c r="Q1082" s="4"/>
      <c r="R1082" s="5"/>
      <c r="S1082" s="4">
        <v>3</v>
      </c>
      <c r="T1082" s="6">
        <v>268.81</v>
      </c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/>
      <c r="AF1082" s="6"/>
      <c r="AG1082" s="4"/>
      <c r="AH1082" s="6"/>
      <c r="AI1082" s="5"/>
      <c r="AJ1082" s="5"/>
      <c r="AK1082" s="4">
        <v>3</v>
      </c>
      <c r="AL1082" s="6">
        <v>268.81</v>
      </c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  <c r="AW1082" s="4"/>
      <c r="AX1082" s="6"/>
      <c r="AY1082" s="4"/>
      <c r="AZ1082" s="6"/>
      <c r="BA1082" s="5"/>
      <c r="BB1082" s="5"/>
      <c r="BC1082" s="4"/>
      <c r="BD1082" s="6"/>
      <c r="BE1082" s="4"/>
      <c r="BF1082" s="6"/>
      <c r="BG1082" s="5"/>
      <c r="BH1082" s="5"/>
      <c r="BI1082" s="4"/>
      <c r="BJ1082" s="6"/>
      <c r="BK1082" s="4"/>
      <c r="BL1082" s="6"/>
      <c r="BM1082" s="5"/>
      <c r="BN1082" s="5"/>
      <c r="BO1082" s="4"/>
      <c r="BP1082" s="6"/>
      <c r="BQ1082" s="4"/>
      <c r="BR1082" s="6"/>
      <c r="BS1082" s="5"/>
      <c r="BT1082" s="5"/>
      <c r="BU1082" s="4"/>
      <c r="BV1082" s="6"/>
      <c r="BW1082" s="4"/>
      <c r="BX1082" s="6"/>
      <c r="BY1082" s="5"/>
      <c r="BZ1082" s="5"/>
      <c r="CA1082" s="4"/>
      <c r="CB1082" s="6"/>
      <c r="CC1082" s="4"/>
      <c r="CD1082" s="6"/>
      <c r="CE1082" s="5"/>
      <c r="CF1082" s="5"/>
      <c r="CG1082" s="4"/>
      <c r="CH1082" s="6"/>
      <c r="CI1082" s="4"/>
      <c r="CJ1082" s="6"/>
      <c r="CK1082" s="5"/>
      <c r="CL1082" s="5"/>
      <c r="CM1082" s="4"/>
      <c r="CN1082" s="6"/>
      <c r="CO1082" s="4"/>
      <c r="CP1082" s="6"/>
      <c r="CQ1082" s="5"/>
      <c r="CR1082" s="5"/>
      <c r="CS1082" s="4"/>
      <c r="CT1082" s="6"/>
      <c r="CU1082" s="4"/>
      <c r="CV1082" s="6"/>
      <c r="CW1082" s="5"/>
      <c r="CX1082" s="5"/>
      <c r="CY1082" s="4"/>
      <c r="CZ1082" s="6"/>
      <c r="DA1082" s="4"/>
      <c r="DB1082" s="6"/>
      <c r="DC1082" s="5"/>
      <c r="DD1082" s="5"/>
      <c r="DE1082" s="4"/>
      <c r="DF1082" s="6"/>
      <c r="DG1082" s="4"/>
      <c r="DH1082" s="6"/>
      <c r="DI1082" s="5"/>
      <c r="DJ1082" s="5"/>
      <c r="DK1082" s="4"/>
      <c r="DL1082" s="6"/>
      <c r="DM1082" s="4"/>
      <c r="DN1082" s="6"/>
      <c r="DO1082" s="5"/>
      <c r="DP1082" s="5"/>
      <c r="DQ1082" s="4"/>
      <c r="DR1082" s="6"/>
      <c r="DS1082" s="4"/>
      <c r="DT1082" s="6"/>
      <c r="DU1082" s="5"/>
      <c r="DV1082" s="5"/>
      <c r="DW1082" s="4"/>
      <c r="DX1082" s="6"/>
      <c r="DY1082" s="4"/>
      <c r="DZ1082" s="6"/>
      <c r="EA1082" s="5"/>
      <c r="EB1082" s="5"/>
      <c r="EC1082" s="4"/>
      <c r="ED1082" s="6"/>
      <c r="EE1082" s="4"/>
      <c r="EF1082" s="6"/>
      <c r="EG1082" s="5"/>
      <c r="EH1082" s="5"/>
      <c r="EI1082" s="4"/>
      <c r="EJ1082" s="6"/>
      <c r="EK1082" s="4"/>
      <c r="EL1082" s="6"/>
      <c r="EM1082" s="5"/>
      <c r="EN1082" s="5"/>
      <c r="EO1082" s="4"/>
      <c r="EP1082" s="6"/>
      <c r="EQ1082" s="4"/>
      <c r="ER1082" s="6"/>
      <c r="ES1082" s="5"/>
      <c r="ET1082" s="5"/>
      <c r="EU1082" s="4"/>
      <c r="EV1082" s="6"/>
      <c r="EW1082" s="4"/>
      <c r="EX1082" s="6"/>
      <c r="EY1082" s="5"/>
      <c r="EZ1082" s="5"/>
      <c r="FA1082" s="4"/>
      <c r="FB1082" s="6"/>
      <c r="FC1082" s="4"/>
      <c r="FD1082" s="6"/>
      <c r="FE1082" s="5"/>
      <c r="FF1082" s="5"/>
      <c r="FG1082" s="4"/>
      <c r="FH1082" s="6"/>
      <c r="FI1082" s="4"/>
      <c r="FJ1082" s="6"/>
      <c r="FK1082" s="5"/>
      <c r="FL1082" s="5"/>
      <c r="FM1082" s="4"/>
      <c r="FN1082" s="6"/>
      <c r="FO1082" s="4"/>
      <c r="FP1082" s="6"/>
      <c r="FQ1082" s="5"/>
      <c r="FR1082" s="5"/>
      <c r="FS1082" s="4"/>
      <c r="FT1082" s="6"/>
      <c r="FU1082" s="4"/>
      <c r="FV1082" s="6"/>
      <c r="FW1082" s="5"/>
      <c r="FX1082" s="5"/>
      <c r="FY1082" s="4"/>
      <c r="FZ1082" s="6"/>
      <c r="GA1082" s="4"/>
      <c r="GB1082" s="6"/>
      <c r="GC1082" s="5"/>
      <c r="GD1082" s="5"/>
      <c r="GE1082" s="4"/>
      <c r="GF1082" s="6"/>
      <c r="GG1082" s="4"/>
      <c r="GH1082" s="6"/>
      <c r="GI1082" s="5"/>
      <c r="GJ1082" s="5"/>
      <c r="GK1082" s="4"/>
      <c r="GL1082" s="6"/>
      <c r="GM1082" s="4"/>
      <c r="GN1082" s="6"/>
      <c r="GO1082" s="5"/>
      <c r="GP1082" s="5"/>
      <c r="GQ1082" s="4"/>
      <c r="GR1082" s="6"/>
      <c r="GS1082" s="4"/>
      <c r="GT1082" s="6"/>
      <c r="GU1082" s="5"/>
      <c r="GV1082" s="5"/>
      <c r="GW1082" s="4"/>
      <c r="GX1082" s="6"/>
      <c r="GY1082" s="4"/>
      <c r="GZ1082" s="6"/>
      <c r="HA1082" s="5"/>
      <c r="HB1082" s="5"/>
      <c r="HC1082" s="4"/>
      <c r="HD1082" s="6"/>
      <c r="HE1082" s="4"/>
      <c r="HF1082" s="6"/>
      <c r="HG1082" s="5"/>
      <c r="HH1082" s="5"/>
      <c r="HI1082" s="4"/>
      <c r="HJ1082" s="6"/>
      <c r="HK1082" s="4"/>
      <c r="HL1082" s="6"/>
      <c r="HM1082" s="5"/>
      <c r="HN1082" s="5"/>
      <c r="HO1082" s="4"/>
      <c r="HP1082" s="6"/>
      <c r="HQ1082" s="4"/>
      <c r="HR1082" s="6"/>
      <c r="HS1082" s="5"/>
      <c r="HT1082" s="5"/>
      <c r="HU1082" s="4"/>
      <c r="HV1082" s="6"/>
      <c r="HW1082" s="4"/>
      <c r="HX1082" s="6"/>
      <c r="HY1082" s="5"/>
      <c r="HZ1082" s="5"/>
      <c r="IA1082" s="4"/>
      <c r="IB1082" s="6"/>
      <c r="IC1082" s="4"/>
      <c r="ID1082" s="6"/>
      <c r="IE1082" s="5"/>
      <c r="IF1082" s="5"/>
      <c r="IG1082" s="4"/>
      <c r="IH1082" s="6"/>
      <c r="II1082" s="4"/>
      <c r="IJ1082" s="6"/>
      <c r="IK1082" s="5"/>
      <c r="IL1082" s="5"/>
      <c r="IM1082" s="4"/>
      <c r="IN1082" s="6"/>
      <c r="IO1082" s="4"/>
      <c r="IP1082" s="6"/>
      <c r="IQ1082" s="5"/>
      <c r="IR1082" s="5"/>
      <c r="IS1082" s="4"/>
      <c r="IT1082" s="6"/>
      <c r="IU1082" s="4"/>
      <c r="IV1082" s="6"/>
      <c r="IW1082" s="5"/>
      <c r="IX1082" s="5"/>
      <c r="IY1082" s="4"/>
      <c r="IZ1082" s="6"/>
      <c r="JA1082" s="4"/>
      <c r="JB1082" s="6"/>
      <c r="JC1082" s="5"/>
      <c r="JD1082" s="5"/>
      <c r="JE1082" s="4"/>
      <c r="JF1082" s="6"/>
      <c r="JG1082" s="4"/>
      <c r="JH1082" s="6"/>
      <c r="JI1082" s="5"/>
      <c r="JJ1082" s="5"/>
      <c r="JK1082" s="4"/>
      <c r="JL1082" s="6"/>
      <c r="JM1082" s="4"/>
      <c r="JN1082" s="6"/>
      <c r="JO1082" s="5"/>
      <c r="JP1082" s="5"/>
      <c r="JQ1082" s="4"/>
      <c r="JR1082" s="6"/>
      <c r="JS1082" s="4"/>
      <c r="JT1082" s="6"/>
      <c r="JU1082" s="5"/>
      <c r="JV1082" s="5"/>
      <c r="JW1082" s="4"/>
      <c r="JX1082" s="6"/>
      <c r="JY1082" s="4"/>
      <c r="JZ1082" s="6"/>
      <c r="KA1082" s="5"/>
      <c r="KB1082" s="5"/>
      <c r="KC1082" s="4"/>
      <c r="KD1082" s="6"/>
      <c r="KE1082" s="4"/>
      <c r="KF1082" s="6"/>
      <c r="KG1082" s="5"/>
      <c r="KH1082" s="5"/>
      <c r="KI1082" s="4"/>
      <c r="KJ1082" s="6"/>
      <c r="KK1082" s="4"/>
      <c r="KL1082" s="6"/>
      <c r="KM1082" s="5"/>
      <c r="KN1082" s="5"/>
    </row>
    <row r="1083">
      <c r="A1083" s="3" t="s">
        <v>85</v>
      </c>
      <c r="B1083" s="3" t="s">
        <v>844</v>
      </c>
      <c r="C1083" s="3" t="s">
        <v>522</v>
      </c>
      <c r="D1083" s="3" t="s">
        <v>523</v>
      </c>
      <c r="E1083" s="3" t="s">
        <v>849</v>
      </c>
      <c r="F1083" s="3" t="s">
        <v>849</v>
      </c>
      <c r="G1083" s="3" t="s">
        <v>849</v>
      </c>
      <c r="H1083" s="3" t="s">
        <v>129</v>
      </c>
      <c r="I1083" s="3" t="s">
        <v>1323</v>
      </c>
      <c r="J1083" s="3" t="s">
        <v>1319</v>
      </c>
      <c r="K1083" s="4">
        <v>119</v>
      </c>
      <c r="L1083" s="4">
        <f>=ROUNDDOWN(21.6363636363636,0)</f>
      </c>
      <c r="M1083" s="4"/>
      <c r="N1083" s="5">
        <v>1</v>
      </c>
      <c r="O1083" s="4"/>
      <c r="P1083" s="4">
        <f>=ROUNDDOWN({0},0)</f>
      </c>
      <c r="Q1083" s="4"/>
      <c r="R1083" s="5"/>
      <c r="S1083" s="4">
        <v>6</v>
      </c>
      <c r="T1083" s="6">
        <v>447.47</v>
      </c>
      <c r="U1083" s="4"/>
      <c r="V1083" s="6"/>
      <c r="W1083" s="5"/>
      <c r="X1083" s="5"/>
      <c r="Y1083" s="4">
        <v>1</v>
      </c>
      <c r="Z1083" s="6">
        <v>76.54</v>
      </c>
      <c r="AA1083" s="4"/>
      <c r="AB1083" s="6"/>
      <c r="AC1083" s="5"/>
      <c r="AD1083" s="5"/>
      <c r="AE1083" s="4"/>
      <c r="AF1083" s="6"/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>
        <v>1</v>
      </c>
      <c r="AR1083" s="6">
        <v>77.96</v>
      </c>
      <c r="AS1083" s="4"/>
      <c r="AT1083" s="6"/>
      <c r="AU1083" s="5"/>
      <c r="AV1083" s="5"/>
      <c r="AW1083" s="4"/>
      <c r="AX1083" s="6"/>
      <c r="AY1083" s="4"/>
      <c r="AZ1083" s="6"/>
      <c r="BA1083" s="5"/>
      <c r="BB1083" s="5"/>
      <c r="BC1083" s="4"/>
      <c r="BD1083" s="6"/>
      <c r="BE1083" s="4"/>
      <c r="BF1083" s="6"/>
      <c r="BG1083" s="5"/>
      <c r="BH1083" s="5"/>
      <c r="BI1083" s="4"/>
      <c r="BJ1083" s="6"/>
      <c r="BK1083" s="4"/>
      <c r="BL1083" s="6"/>
      <c r="BM1083" s="5"/>
      <c r="BN1083" s="5"/>
      <c r="BO1083" s="4">
        <v>4</v>
      </c>
      <c r="BP1083" s="6">
        <v>292.97</v>
      </c>
      <c r="BQ1083" s="4"/>
      <c r="BR1083" s="6"/>
      <c r="BS1083" s="5"/>
      <c r="BT1083" s="5"/>
      <c r="BU1083" s="4"/>
      <c r="BV1083" s="6"/>
      <c r="BW1083" s="4"/>
      <c r="BX1083" s="6"/>
      <c r="BY1083" s="5"/>
      <c r="BZ1083" s="5"/>
      <c r="CA1083" s="4"/>
      <c r="CB1083" s="6"/>
      <c r="CC1083" s="4"/>
      <c r="CD1083" s="6"/>
      <c r="CE1083" s="5"/>
      <c r="CF1083" s="5"/>
      <c r="CG1083" s="4"/>
      <c r="CH1083" s="6"/>
      <c r="CI1083" s="4"/>
      <c r="CJ1083" s="6"/>
      <c r="CK1083" s="5"/>
      <c r="CL1083" s="5"/>
      <c r="CM1083" s="4"/>
      <c r="CN1083" s="6"/>
      <c r="CO1083" s="4"/>
      <c r="CP1083" s="6"/>
      <c r="CQ1083" s="5"/>
      <c r="CR1083" s="5"/>
      <c r="CS1083" s="4"/>
      <c r="CT1083" s="6"/>
      <c r="CU1083" s="4"/>
      <c r="CV1083" s="6"/>
      <c r="CW1083" s="5"/>
      <c r="CX1083" s="5"/>
      <c r="CY1083" s="4"/>
      <c r="CZ1083" s="6"/>
      <c r="DA1083" s="4"/>
      <c r="DB1083" s="6"/>
      <c r="DC1083" s="5"/>
      <c r="DD1083" s="5"/>
      <c r="DE1083" s="4"/>
      <c r="DF1083" s="6"/>
      <c r="DG1083" s="4"/>
      <c r="DH1083" s="6"/>
      <c r="DI1083" s="5"/>
      <c r="DJ1083" s="5"/>
      <c r="DK1083" s="4"/>
      <c r="DL1083" s="6"/>
      <c r="DM1083" s="4"/>
      <c r="DN1083" s="6"/>
      <c r="DO1083" s="5"/>
      <c r="DP1083" s="5"/>
      <c r="DQ1083" s="4"/>
      <c r="DR1083" s="6"/>
      <c r="DS1083" s="4"/>
      <c r="DT1083" s="6"/>
      <c r="DU1083" s="5"/>
      <c r="DV1083" s="5"/>
      <c r="DW1083" s="4"/>
      <c r="DX1083" s="6"/>
      <c r="DY1083" s="4"/>
      <c r="DZ1083" s="6"/>
      <c r="EA1083" s="5"/>
      <c r="EB1083" s="5"/>
      <c r="EC1083" s="4"/>
      <c r="ED1083" s="6"/>
      <c r="EE1083" s="4"/>
      <c r="EF1083" s="6"/>
      <c r="EG1083" s="5"/>
      <c r="EH1083" s="5"/>
      <c r="EI1083" s="4"/>
      <c r="EJ1083" s="6"/>
      <c r="EK1083" s="4"/>
      <c r="EL1083" s="6"/>
      <c r="EM1083" s="5"/>
      <c r="EN1083" s="5"/>
      <c r="EO1083" s="4"/>
      <c r="EP1083" s="6"/>
      <c r="EQ1083" s="4"/>
      <c r="ER1083" s="6"/>
      <c r="ES1083" s="5"/>
      <c r="ET1083" s="5"/>
      <c r="EU1083" s="4"/>
      <c r="EV1083" s="6"/>
      <c r="EW1083" s="4"/>
      <c r="EX1083" s="6"/>
      <c r="EY1083" s="5"/>
      <c r="EZ1083" s="5"/>
      <c r="FA1083" s="4"/>
      <c r="FB1083" s="6"/>
      <c r="FC1083" s="4"/>
      <c r="FD1083" s="6"/>
      <c r="FE1083" s="5"/>
      <c r="FF1083" s="5"/>
      <c r="FG1083" s="4"/>
      <c r="FH1083" s="6"/>
      <c r="FI1083" s="4"/>
      <c r="FJ1083" s="6"/>
      <c r="FK1083" s="5"/>
      <c r="FL1083" s="5"/>
      <c r="FM1083" s="4"/>
      <c r="FN1083" s="6"/>
      <c r="FO1083" s="4"/>
      <c r="FP1083" s="6"/>
      <c r="FQ1083" s="5"/>
      <c r="FR1083" s="5"/>
      <c r="FS1083" s="4"/>
      <c r="FT1083" s="6"/>
      <c r="FU1083" s="4"/>
      <c r="FV1083" s="6"/>
      <c r="FW1083" s="5"/>
      <c r="FX1083" s="5"/>
      <c r="FY1083" s="4"/>
      <c r="FZ1083" s="6"/>
      <c r="GA1083" s="4"/>
      <c r="GB1083" s="6"/>
      <c r="GC1083" s="5"/>
      <c r="GD1083" s="5"/>
      <c r="GE1083" s="4"/>
      <c r="GF1083" s="6"/>
      <c r="GG1083" s="4"/>
      <c r="GH1083" s="6"/>
      <c r="GI1083" s="5"/>
      <c r="GJ1083" s="5"/>
      <c r="GK1083" s="4"/>
      <c r="GL1083" s="6"/>
      <c r="GM1083" s="4"/>
      <c r="GN1083" s="6"/>
      <c r="GO1083" s="5"/>
      <c r="GP1083" s="5"/>
      <c r="GQ1083" s="4"/>
      <c r="GR1083" s="6"/>
      <c r="GS1083" s="4"/>
      <c r="GT1083" s="6"/>
      <c r="GU1083" s="5"/>
      <c r="GV1083" s="5"/>
      <c r="GW1083" s="4"/>
      <c r="GX1083" s="6"/>
      <c r="GY1083" s="4"/>
      <c r="GZ1083" s="6"/>
      <c r="HA1083" s="5"/>
      <c r="HB1083" s="5"/>
      <c r="HC1083" s="4"/>
      <c r="HD1083" s="6"/>
      <c r="HE1083" s="4"/>
      <c r="HF1083" s="6"/>
      <c r="HG1083" s="5"/>
      <c r="HH1083" s="5"/>
      <c r="HI1083" s="4"/>
      <c r="HJ1083" s="6"/>
      <c r="HK1083" s="4"/>
      <c r="HL1083" s="6"/>
      <c r="HM1083" s="5"/>
      <c r="HN1083" s="5"/>
      <c r="HO1083" s="4"/>
      <c r="HP1083" s="6"/>
      <c r="HQ1083" s="4"/>
      <c r="HR1083" s="6"/>
      <c r="HS1083" s="5"/>
      <c r="HT1083" s="5"/>
      <c r="HU1083" s="4"/>
      <c r="HV1083" s="6"/>
      <c r="HW1083" s="4"/>
      <c r="HX1083" s="6"/>
      <c r="HY1083" s="5"/>
      <c r="HZ1083" s="5"/>
      <c r="IA1083" s="4"/>
      <c r="IB1083" s="6"/>
      <c r="IC1083" s="4"/>
      <c r="ID1083" s="6"/>
      <c r="IE1083" s="5"/>
      <c r="IF1083" s="5"/>
      <c r="IG1083" s="4"/>
      <c r="IH1083" s="6"/>
      <c r="II1083" s="4"/>
      <c r="IJ1083" s="6"/>
      <c r="IK1083" s="5"/>
      <c r="IL1083" s="5"/>
      <c r="IM1083" s="4"/>
      <c r="IN1083" s="6"/>
      <c r="IO1083" s="4"/>
      <c r="IP1083" s="6"/>
      <c r="IQ1083" s="5"/>
      <c r="IR1083" s="5"/>
      <c r="IS1083" s="4"/>
      <c r="IT1083" s="6"/>
      <c r="IU1083" s="4"/>
      <c r="IV1083" s="6"/>
      <c r="IW1083" s="5"/>
      <c r="IX1083" s="5"/>
      <c r="IY1083" s="4"/>
      <c r="IZ1083" s="6"/>
      <c r="JA1083" s="4"/>
      <c r="JB1083" s="6"/>
      <c r="JC1083" s="5"/>
      <c r="JD1083" s="5"/>
      <c r="JE1083" s="4"/>
      <c r="JF1083" s="6"/>
      <c r="JG1083" s="4"/>
      <c r="JH1083" s="6"/>
      <c r="JI1083" s="5"/>
      <c r="JJ1083" s="5"/>
      <c r="JK1083" s="4"/>
      <c r="JL1083" s="6"/>
      <c r="JM1083" s="4"/>
      <c r="JN1083" s="6"/>
      <c r="JO1083" s="5"/>
      <c r="JP1083" s="5"/>
      <c r="JQ1083" s="4"/>
      <c r="JR1083" s="6"/>
      <c r="JS1083" s="4"/>
      <c r="JT1083" s="6"/>
      <c r="JU1083" s="5"/>
      <c r="JV1083" s="5"/>
      <c r="JW1083" s="4"/>
      <c r="JX1083" s="6"/>
      <c r="JY1083" s="4"/>
      <c r="JZ1083" s="6"/>
      <c r="KA1083" s="5"/>
      <c r="KB1083" s="5"/>
      <c r="KC1083" s="4"/>
      <c r="KD1083" s="6"/>
      <c r="KE1083" s="4"/>
      <c r="KF1083" s="6"/>
      <c r="KG1083" s="5"/>
      <c r="KH1083" s="5"/>
      <c r="KI1083" s="4"/>
      <c r="KJ1083" s="6"/>
      <c r="KK1083" s="4"/>
      <c r="KL1083" s="6"/>
      <c r="KM1083" s="5"/>
      <c r="KN1083" s="5"/>
    </row>
    <row r="1084">
      <c r="A1084" s="3" t="s">
        <v>85</v>
      </c>
      <c r="B1084" s="3" t="s">
        <v>844</v>
      </c>
      <c r="C1084" s="3" t="s">
        <v>522</v>
      </c>
      <c r="D1084" s="3" t="s">
        <v>523</v>
      </c>
      <c r="E1084" s="3" t="s">
        <v>846</v>
      </c>
      <c r="F1084" s="3" t="s">
        <v>846</v>
      </c>
      <c r="G1084" s="3" t="s">
        <v>846</v>
      </c>
      <c r="H1084" s="3" t="s">
        <v>129</v>
      </c>
      <c r="I1084" s="3" t="s">
        <v>1311</v>
      </c>
      <c r="J1084" s="3" t="s">
        <v>1319</v>
      </c>
      <c r="K1084" s="4">
        <v>277</v>
      </c>
      <c r="L1084" s="4">
        <f>=ROUNDDOWN(41.969696969697,0)</f>
      </c>
      <c r="M1084" s="4"/>
      <c r="N1084" s="5">
        <v>1</v>
      </c>
      <c r="O1084" s="4"/>
      <c r="P1084" s="4">
        <f>=ROUNDDOWN({0},0)</f>
      </c>
      <c r="Q1084" s="4"/>
      <c r="R1084" s="5"/>
      <c r="S1084" s="4">
        <v>6</v>
      </c>
      <c r="T1084" s="6">
        <v>256.57</v>
      </c>
      <c r="U1084" s="4"/>
      <c r="V1084" s="6"/>
      <c r="W1084" s="5"/>
      <c r="X1084" s="5"/>
      <c r="Y1084" s="4">
        <v>1</v>
      </c>
      <c r="Z1084" s="6">
        <v>51.03</v>
      </c>
      <c r="AA1084" s="4"/>
      <c r="AB1084" s="6"/>
      <c r="AC1084" s="5"/>
      <c r="AD1084" s="5"/>
      <c r="AE1084" s="4">
        <v>2</v>
      </c>
      <c r="AF1084" s="6">
        <v>82.69</v>
      </c>
      <c r="AG1084" s="4"/>
      <c r="AH1084" s="6"/>
      <c r="AI1084" s="5"/>
      <c r="AJ1084" s="5"/>
      <c r="AK1084" s="4">
        <v>1</v>
      </c>
      <c r="AL1084" s="6">
        <v>40.82</v>
      </c>
      <c r="AM1084" s="4"/>
      <c r="AN1084" s="6"/>
      <c r="AO1084" s="5"/>
      <c r="AP1084" s="5"/>
      <c r="AQ1084" s="4">
        <v>1</v>
      </c>
      <c r="AR1084" s="6">
        <v>42.34</v>
      </c>
      <c r="AS1084" s="4"/>
      <c r="AT1084" s="6"/>
      <c r="AU1084" s="5"/>
      <c r="AV1084" s="5"/>
      <c r="AW1084" s="4">
        <v>1</v>
      </c>
      <c r="AX1084" s="6">
        <v>39.69</v>
      </c>
      <c r="AY1084" s="4"/>
      <c r="AZ1084" s="6"/>
      <c r="BA1084" s="5"/>
      <c r="BB1084" s="5"/>
      <c r="BC1084" s="4"/>
      <c r="BD1084" s="6"/>
      <c r="BE1084" s="4"/>
      <c r="BF1084" s="6"/>
      <c r="BG1084" s="5"/>
      <c r="BH1084" s="5"/>
      <c r="BI1084" s="4"/>
      <c r="BJ1084" s="6"/>
      <c r="BK1084" s="4"/>
      <c r="BL1084" s="6"/>
      <c r="BM1084" s="5"/>
      <c r="BN1084" s="5"/>
      <c r="BO1084" s="4"/>
      <c r="BP1084" s="6"/>
      <c r="BQ1084" s="4"/>
      <c r="BR1084" s="6"/>
      <c r="BS1084" s="5"/>
      <c r="BT1084" s="5"/>
      <c r="BU1084" s="4"/>
      <c r="BV1084" s="6"/>
      <c r="BW1084" s="4"/>
      <c r="BX1084" s="6"/>
      <c r="BY1084" s="5"/>
      <c r="BZ1084" s="5"/>
      <c r="CA1084" s="4"/>
      <c r="CB1084" s="6"/>
      <c r="CC1084" s="4"/>
      <c r="CD1084" s="6"/>
      <c r="CE1084" s="5"/>
      <c r="CF1084" s="5"/>
      <c r="CG1084" s="4"/>
      <c r="CH1084" s="6"/>
      <c r="CI1084" s="4"/>
      <c r="CJ1084" s="6"/>
      <c r="CK1084" s="5"/>
      <c r="CL1084" s="5"/>
      <c r="CM1084" s="4"/>
      <c r="CN1084" s="6"/>
      <c r="CO1084" s="4"/>
      <c r="CP1084" s="6"/>
      <c r="CQ1084" s="5"/>
      <c r="CR1084" s="5"/>
      <c r="CS1084" s="4"/>
      <c r="CT1084" s="6"/>
      <c r="CU1084" s="4"/>
      <c r="CV1084" s="6"/>
      <c r="CW1084" s="5"/>
      <c r="CX1084" s="5"/>
      <c r="CY1084" s="4"/>
      <c r="CZ1084" s="6"/>
      <c r="DA1084" s="4"/>
      <c r="DB1084" s="6"/>
      <c r="DC1084" s="5"/>
      <c r="DD1084" s="5"/>
      <c r="DE1084" s="4"/>
      <c r="DF1084" s="6"/>
      <c r="DG1084" s="4"/>
      <c r="DH1084" s="6"/>
      <c r="DI1084" s="5"/>
      <c r="DJ1084" s="5"/>
      <c r="DK1084" s="4"/>
      <c r="DL1084" s="6"/>
      <c r="DM1084" s="4"/>
      <c r="DN1084" s="6"/>
      <c r="DO1084" s="5"/>
      <c r="DP1084" s="5"/>
      <c r="DQ1084" s="4"/>
      <c r="DR1084" s="6"/>
      <c r="DS1084" s="4"/>
      <c r="DT1084" s="6"/>
      <c r="DU1084" s="5"/>
      <c r="DV1084" s="5"/>
      <c r="DW1084" s="4"/>
      <c r="DX1084" s="6"/>
      <c r="DY1084" s="4"/>
      <c r="DZ1084" s="6"/>
      <c r="EA1084" s="5"/>
      <c r="EB1084" s="5"/>
      <c r="EC1084" s="4"/>
      <c r="ED1084" s="6"/>
      <c r="EE1084" s="4"/>
      <c r="EF1084" s="6"/>
      <c r="EG1084" s="5"/>
      <c r="EH1084" s="5"/>
      <c r="EI1084" s="4"/>
      <c r="EJ1084" s="6"/>
      <c r="EK1084" s="4"/>
      <c r="EL1084" s="6"/>
      <c r="EM1084" s="5"/>
      <c r="EN1084" s="5"/>
      <c r="EO1084" s="4"/>
      <c r="EP1084" s="6"/>
      <c r="EQ1084" s="4"/>
      <c r="ER1084" s="6"/>
      <c r="ES1084" s="5"/>
      <c r="ET1084" s="5"/>
      <c r="EU1084" s="4"/>
      <c r="EV1084" s="6"/>
      <c r="EW1084" s="4"/>
      <c r="EX1084" s="6"/>
      <c r="EY1084" s="5"/>
      <c r="EZ1084" s="5"/>
      <c r="FA1084" s="4"/>
      <c r="FB1084" s="6"/>
      <c r="FC1084" s="4"/>
      <c r="FD1084" s="6"/>
      <c r="FE1084" s="5"/>
      <c r="FF1084" s="5"/>
      <c r="FG1084" s="4"/>
      <c r="FH1084" s="6"/>
      <c r="FI1084" s="4"/>
      <c r="FJ1084" s="6"/>
      <c r="FK1084" s="5"/>
      <c r="FL1084" s="5"/>
      <c r="FM1084" s="4"/>
      <c r="FN1084" s="6"/>
      <c r="FO1084" s="4"/>
      <c r="FP1084" s="6"/>
      <c r="FQ1084" s="5"/>
      <c r="FR1084" s="5"/>
      <c r="FS1084" s="4"/>
      <c r="FT1084" s="6"/>
      <c r="FU1084" s="4"/>
      <c r="FV1084" s="6"/>
      <c r="FW1084" s="5"/>
      <c r="FX1084" s="5"/>
      <c r="FY1084" s="4"/>
      <c r="FZ1084" s="6"/>
      <c r="GA1084" s="4"/>
      <c r="GB1084" s="6"/>
      <c r="GC1084" s="5"/>
      <c r="GD1084" s="5"/>
      <c r="GE1084" s="4"/>
      <c r="GF1084" s="6"/>
      <c r="GG1084" s="4"/>
      <c r="GH1084" s="6"/>
      <c r="GI1084" s="5"/>
      <c r="GJ1084" s="5"/>
      <c r="GK1084" s="4"/>
      <c r="GL1084" s="6"/>
      <c r="GM1084" s="4"/>
      <c r="GN1084" s="6"/>
      <c r="GO1084" s="5"/>
      <c r="GP1084" s="5"/>
      <c r="GQ1084" s="4"/>
      <c r="GR1084" s="6"/>
      <c r="GS1084" s="4"/>
      <c r="GT1084" s="6"/>
      <c r="GU1084" s="5"/>
      <c r="GV1084" s="5"/>
      <c r="GW1084" s="4"/>
      <c r="GX1084" s="6"/>
      <c r="GY1084" s="4"/>
      <c r="GZ1084" s="6"/>
      <c r="HA1084" s="5"/>
      <c r="HB1084" s="5"/>
      <c r="HC1084" s="4"/>
      <c r="HD1084" s="6"/>
      <c r="HE1084" s="4"/>
      <c r="HF1084" s="6"/>
      <c r="HG1084" s="5"/>
      <c r="HH1084" s="5"/>
      <c r="HI1084" s="4"/>
      <c r="HJ1084" s="6"/>
      <c r="HK1084" s="4"/>
      <c r="HL1084" s="6"/>
      <c r="HM1084" s="5"/>
      <c r="HN1084" s="5"/>
      <c r="HO1084" s="4"/>
      <c r="HP1084" s="6"/>
      <c r="HQ1084" s="4"/>
      <c r="HR1084" s="6"/>
      <c r="HS1084" s="5"/>
      <c r="HT1084" s="5"/>
      <c r="HU1084" s="4"/>
      <c r="HV1084" s="6"/>
      <c r="HW1084" s="4"/>
      <c r="HX1084" s="6"/>
      <c r="HY1084" s="5"/>
      <c r="HZ1084" s="5"/>
      <c r="IA1084" s="4"/>
      <c r="IB1084" s="6"/>
      <c r="IC1084" s="4"/>
      <c r="ID1084" s="6"/>
      <c r="IE1084" s="5"/>
      <c r="IF1084" s="5"/>
      <c r="IG1084" s="4"/>
      <c r="IH1084" s="6"/>
      <c r="II1084" s="4"/>
      <c r="IJ1084" s="6"/>
      <c r="IK1084" s="5"/>
      <c r="IL1084" s="5"/>
      <c r="IM1084" s="4"/>
      <c r="IN1084" s="6"/>
      <c r="IO1084" s="4"/>
      <c r="IP1084" s="6"/>
      <c r="IQ1084" s="5"/>
      <c r="IR1084" s="5"/>
      <c r="IS1084" s="4"/>
      <c r="IT1084" s="6"/>
      <c r="IU1084" s="4"/>
      <c r="IV1084" s="6"/>
      <c r="IW1084" s="5"/>
      <c r="IX1084" s="5"/>
      <c r="IY1084" s="4"/>
      <c r="IZ1084" s="6"/>
      <c r="JA1084" s="4"/>
      <c r="JB1084" s="6"/>
      <c r="JC1084" s="5"/>
      <c r="JD1084" s="5"/>
      <c r="JE1084" s="4"/>
      <c r="JF1084" s="6"/>
      <c r="JG1084" s="4"/>
      <c r="JH1084" s="6"/>
      <c r="JI1084" s="5"/>
      <c r="JJ1084" s="5"/>
      <c r="JK1084" s="4"/>
      <c r="JL1084" s="6"/>
      <c r="JM1084" s="4"/>
      <c r="JN1084" s="6"/>
      <c r="JO1084" s="5"/>
      <c r="JP1084" s="5"/>
      <c r="JQ1084" s="4"/>
      <c r="JR1084" s="6"/>
      <c r="JS1084" s="4"/>
      <c r="JT1084" s="6"/>
      <c r="JU1084" s="5"/>
      <c r="JV1084" s="5"/>
      <c r="JW1084" s="4"/>
      <c r="JX1084" s="6"/>
      <c r="JY1084" s="4"/>
      <c r="JZ1084" s="6"/>
      <c r="KA1084" s="5"/>
      <c r="KB1084" s="5"/>
      <c r="KC1084" s="4"/>
      <c r="KD1084" s="6"/>
      <c r="KE1084" s="4"/>
      <c r="KF1084" s="6"/>
      <c r="KG1084" s="5"/>
      <c r="KH1084" s="5"/>
      <c r="KI1084" s="4"/>
      <c r="KJ1084" s="6"/>
      <c r="KK1084" s="4"/>
      <c r="KL1084" s="6"/>
      <c r="KM1084" s="5"/>
      <c r="KN1084" s="5"/>
    </row>
    <row r="1085">
      <c r="A1085" s="3" t="s">
        <v>85</v>
      </c>
      <c r="B1085" s="3" t="s">
        <v>844</v>
      </c>
      <c r="C1085" s="3" t="s">
        <v>547</v>
      </c>
      <c r="D1085" s="3" t="s">
        <v>702</v>
      </c>
      <c r="E1085" s="3" t="s">
        <v>845</v>
      </c>
      <c r="F1085" s="3" t="s">
        <v>845</v>
      </c>
      <c r="G1085" s="3" t="s">
        <v>845</v>
      </c>
      <c r="H1085" s="3" t="s">
        <v>351</v>
      </c>
      <c r="I1085" s="3" t="s">
        <v>1323</v>
      </c>
      <c r="J1085" s="3" t="s">
        <v>1309</v>
      </c>
      <c r="K1085" s="4">
        <v>28</v>
      </c>
      <c r="L1085" s="4">
        <f>=ROUNDDOWN(4,0)</f>
      </c>
      <c r="M1085" s="4">
        <v>320</v>
      </c>
      <c r="N1085" s="5">
        <v>1</v>
      </c>
      <c r="O1085" s="4"/>
      <c r="P1085" s="4">
        <f>=ROUNDDOWN({0},0)</f>
      </c>
      <c r="Q1085" s="4"/>
      <c r="R1085" s="5"/>
      <c r="S1085" s="4">
        <v>7</v>
      </c>
      <c r="T1085" s="6">
        <v>136.06</v>
      </c>
      <c r="U1085" s="4"/>
      <c r="V1085" s="6"/>
      <c r="W1085" s="5"/>
      <c r="X1085" s="5"/>
      <c r="Y1085" s="4">
        <v>2</v>
      </c>
      <c r="Z1085" s="6">
        <v>39.4</v>
      </c>
      <c r="AA1085" s="4"/>
      <c r="AB1085" s="6"/>
      <c r="AC1085" s="5"/>
      <c r="AD1085" s="5"/>
      <c r="AE1085" s="4"/>
      <c r="AF1085" s="6"/>
      <c r="AG1085" s="4"/>
      <c r="AH1085" s="6"/>
      <c r="AI1085" s="5"/>
      <c r="AJ1085" s="5"/>
      <c r="AK1085" s="4">
        <v>2</v>
      </c>
      <c r="AL1085" s="6">
        <v>39.78</v>
      </c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  <c r="AW1085" s="4">
        <v>3</v>
      </c>
      <c r="AX1085" s="6">
        <v>56.88</v>
      </c>
      <c r="AY1085" s="4"/>
      <c r="AZ1085" s="6"/>
      <c r="BA1085" s="5"/>
      <c r="BB1085" s="5"/>
      <c r="BC1085" s="4"/>
      <c r="BD1085" s="6"/>
      <c r="BE1085" s="4"/>
      <c r="BF1085" s="6"/>
      <c r="BG1085" s="5"/>
      <c r="BH1085" s="5"/>
      <c r="BI1085" s="4"/>
      <c r="BJ1085" s="6"/>
      <c r="BK1085" s="4"/>
      <c r="BL1085" s="6"/>
      <c r="BM1085" s="5"/>
      <c r="BN1085" s="5"/>
      <c r="BO1085" s="4"/>
      <c r="BP1085" s="6"/>
      <c r="BQ1085" s="4"/>
      <c r="BR1085" s="6"/>
      <c r="BS1085" s="5"/>
      <c r="BT1085" s="5"/>
      <c r="BU1085" s="4"/>
      <c r="BV1085" s="6"/>
      <c r="BW1085" s="4"/>
      <c r="BX1085" s="6"/>
      <c r="BY1085" s="5"/>
      <c r="BZ1085" s="5"/>
      <c r="CA1085" s="4"/>
      <c r="CB1085" s="6"/>
      <c r="CC1085" s="4"/>
      <c r="CD1085" s="6"/>
      <c r="CE1085" s="5"/>
      <c r="CF1085" s="5"/>
      <c r="CG1085" s="4"/>
      <c r="CH1085" s="6"/>
      <c r="CI1085" s="4"/>
      <c r="CJ1085" s="6"/>
      <c r="CK1085" s="5"/>
      <c r="CL1085" s="5"/>
      <c r="CM1085" s="4"/>
      <c r="CN1085" s="6"/>
      <c r="CO1085" s="4"/>
      <c r="CP1085" s="6"/>
      <c r="CQ1085" s="5"/>
      <c r="CR1085" s="5"/>
      <c r="CS1085" s="4"/>
      <c r="CT1085" s="6"/>
      <c r="CU1085" s="4"/>
      <c r="CV1085" s="6"/>
      <c r="CW1085" s="5"/>
      <c r="CX1085" s="5"/>
      <c r="CY1085" s="4"/>
      <c r="CZ1085" s="6"/>
      <c r="DA1085" s="4"/>
      <c r="DB1085" s="6"/>
      <c r="DC1085" s="5"/>
      <c r="DD1085" s="5"/>
      <c r="DE1085" s="4"/>
      <c r="DF1085" s="6"/>
      <c r="DG1085" s="4"/>
      <c r="DH1085" s="6"/>
      <c r="DI1085" s="5"/>
      <c r="DJ1085" s="5"/>
      <c r="DK1085" s="4"/>
      <c r="DL1085" s="6"/>
      <c r="DM1085" s="4"/>
      <c r="DN1085" s="6"/>
      <c r="DO1085" s="5"/>
      <c r="DP1085" s="5"/>
      <c r="DQ1085" s="4"/>
      <c r="DR1085" s="6"/>
      <c r="DS1085" s="4"/>
      <c r="DT1085" s="6"/>
      <c r="DU1085" s="5"/>
      <c r="DV1085" s="5"/>
      <c r="DW1085" s="4"/>
      <c r="DX1085" s="6"/>
      <c r="DY1085" s="4"/>
      <c r="DZ1085" s="6"/>
      <c r="EA1085" s="5"/>
      <c r="EB1085" s="5"/>
      <c r="EC1085" s="4"/>
      <c r="ED1085" s="6"/>
      <c r="EE1085" s="4"/>
      <c r="EF1085" s="6"/>
      <c r="EG1085" s="5"/>
      <c r="EH1085" s="5"/>
      <c r="EI1085" s="4"/>
      <c r="EJ1085" s="6"/>
      <c r="EK1085" s="4"/>
      <c r="EL1085" s="6"/>
      <c r="EM1085" s="5"/>
      <c r="EN1085" s="5"/>
      <c r="EO1085" s="4"/>
      <c r="EP1085" s="6"/>
      <c r="EQ1085" s="4"/>
      <c r="ER1085" s="6"/>
      <c r="ES1085" s="5"/>
      <c r="ET1085" s="5"/>
      <c r="EU1085" s="4"/>
      <c r="EV1085" s="6"/>
      <c r="EW1085" s="4"/>
      <c r="EX1085" s="6"/>
      <c r="EY1085" s="5"/>
      <c r="EZ1085" s="5"/>
      <c r="FA1085" s="4"/>
      <c r="FB1085" s="6"/>
      <c r="FC1085" s="4"/>
      <c r="FD1085" s="6"/>
      <c r="FE1085" s="5"/>
      <c r="FF1085" s="5"/>
      <c r="FG1085" s="4"/>
      <c r="FH1085" s="6"/>
      <c r="FI1085" s="4"/>
      <c r="FJ1085" s="6"/>
      <c r="FK1085" s="5"/>
      <c r="FL1085" s="5"/>
      <c r="FM1085" s="4"/>
      <c r="FN1085" s="6"/>
      <c r="FO1085" s="4"/>
      <c r="FP1085" s="6"/>
      <c r="FQ1085" s="5"/>
      <c r="FR1085" s="5"/>
      <c r="FS1085" s="4"/>
      <c r="FT1085" s="6"/>
      <c r="FU1085" s="4"/>
      <c r="FV1085" s="6"/>
      <c r="FW1085" s="5"/>
      <c r="FX1085" s="5"/>
      <c r="FY1085" s="4"/>
      <c r="FZ1085" s="6"/>
      <c r="GA1085" s="4"/>
      <c r="GB1085" s="6"/>
      <c r="GC1085" s="5"/>
      <c r="GD1085" s="5"/>
      <c r="GE1085" s="4"/>
      <c r="GF1085" s="6"/>
      <c r="GG1085" s="4"/>
      <c r="GH1085" s="6"/>
      <c r="GI1085" s="5"/>
      <c r="GJ1085" s="5"/>
      <c r="GK1085" s="4"/>
      <c r="GL1085" s="6"/>
      <c r="GM1085" s="4"/>
      <c r="GN1085" s="6"/>
      <c r="GO1085" s="5"/>
      <c r="GP1085" s="5"/>
      <c r="GQ1085" s="4"/>
      <c r="GR1085" s="6"/>
      <c r="GS1085" s="4"/>
      <c r="GT1085" s="6"/>
      <c r="GU1085" s="5"/>
      <c r="GV1085" s="5"/>
      <c r="GW1085" s="4"/>
      <c r="GX1085" s="6"/>
      <c r="GY1085" s="4"/>
      <c r="GZ1085" s="6"/>
      <c r="HA1085" s="5"/>
      <c r="HB1085" s="5"/>
      <c r="HC1085" s="4"/>
      <c r="HD1085" s="6"/>
      <c r="HE1085" s="4"/>
      <c r="HF1085" s="6"/>
      <c r="HG1085" s="5"/>
      <c r="HH1085" s="5"/>
      <c r="HI1085" s="4"/>
      <c r="HJ1085" s="6"/>
      <c r="HK1085" s="4"/>
      <c r="HL1085" s="6"/>
      <c r="HM1085" s="5"/>
      <c r="HN1085" s="5"/>
      <c r="HO1085" s="4"/>
      <c r="HP1085" s="6"/>
      <c r="HQ1085" s="4"/>
      <c r="HR1085" s="6"/>
      <c r="HS1085" s="5"/>
      <c r="HT1085" s="5"/>
      <c r="HU1085" s="4"/>
      <c r="HV1085" s="6"/>
      <c r="HW1085" s="4"/>
      <c r="HX1085" s="6"/>
      <c r="HY1085" s="5"/>
      <c r="HZ1085" s="5"/>
      <c r="IA1085" s="4"/>
      <c r="IB1085" s="6"/>
      <c r="IC1085" s="4"/>
      <c r="ID1085" s="6"/>
      <c r="IE1085" s="5"/>
      <c r="IF1085" s="5"/>
      <c r="IG1085" s="4"/>
      <c r="IH1085" s="6"/>
      <c r="II1085" s="4"/>
      <c r="IJ1085" s="6"/>
      <c r="IK1085" s="5"/>
      <c r="IL1085" s="5"/>
      <c r="IM1085" s="4"/>
      <c r="IN1085" s="6"/>
      <c r="IO1085" s="4"/>
      <c r="IP1085" s="6"/>
      <c r="IQ1085" s="5"/>
      <c r="IR1085" s="5"/>
      <c r="IS1085" s="4"/>
      <c r="IT1085" s="6"/>
      <c r="IU1085" s="4"/>
      <c r="IV1085" s="6"/>
      <c r="IW1085" s="5"/>
      <c r="IX1085" s="5"/>
      <c r="IY1085" s="4"/>
      <c r="IZ1085" s="6"/>
      <c r="JA1085" s="4"/>
      <c r="JB1085" s="6"/>
      <c r="JC1085" s="5"/>
      <c r="JD1085" s="5"/>
      <c r="JE1085" s="4"/>
      <c r="JF1085" s="6"/>
      <c r="JG1085" s="4"/>
      <c r="JH1085" s="6"/>
      <c r="JI1085" s="5"/>
      <c r="JJ1085" s="5"/>
      <c r="JK1085" s="4"/>
      <c r="JL1085" s="6"/>
      <c r="JM1085" s="4"/>
      <c r="JN1085" s="6"/>
      <c r="JO1085" s="5"/>
      <c r="JP1085" s="5"/>
      <c r="JQ1085" s="4"/>
      <c r="JR1085" s="6"/>
      <c r="JS1085" s="4"/>
      <c r="JT1085" s="6"/>
      <c r="JU1085" s="5"/>
      <c r="JV1085" s="5"/>
      <c r="JW1085" s="4"/>
      <c r="JX1085" s="6"/>
      <c r="JY1085" s="4"/>
      <c r="JZ1085" s="6"/>
      <c r="KA1085" s="5"/>
      <c r="KB1085" s="5"/>
      <c r="KC1085" s="4"/>
      <c r="KD1085" s="6"/>
      <c r="KE1085" s="4"/>
      <c r="KF1085" s="6"/>
      <c r="KG1085" s="5"/>
      <c r="KH1085" s="5"/>
      <c r="KI1085" s="4"/>
      <c r="KJ1085" s="6"/>
      <c r="KK1085" s="4"/>
      <c r="KL1085" s="6"/>
      <c r="KM1085" s="5"/>
      <c r="KN1085" s="5"/>
    </row>
    <row r="1086">
      <c r="A1086" s="3" t="s">
        <v>85</v>
      </c>
      <c r="B1086" s="3" t="s">
        <v>844</v>
      </c>
      <c r="C1086" s="3" t="s">
        <v>547</v>
      </c>
      <c r="D1086" s="3" t="s">
        <v>702</v>
      </c>
      <c r="E1086" s="3" t="s">
        <v>845</v>
      </c>
      <c r="F1086" s="3" t="s">
        <v>845</v>
      </c>
      <c r="G1086" s="3" t="s">
        <v>845</v>
      </c>
      <c r="H1086" s="3" t="s">
        <v>351</v>
      </c>
      <c r="I1086" s="3" t="s">
        <v>1320</v>
      </c>
      <c r="J1086" s="3" t="s">
        <v>1309</v>
      </c>
      <c r="K1086" s="4">
        <v>97</v>
      </c>
      <c r="L1086" s="4">
        <f>=ROUNDDOWN(12.7631578947368,0)</f>
      </c>
      <c r="M1086" s="4">
        <v>224</v>
      </c>
      <c r="N1086" s="5">
        <v>1</v>
      </c>
      <c r="O1086" s="4"/>
      <c r="P1086" s="4">
        <f>=ROUNDDOWN({0},0)</f>
      </c>
      <c r="Q1086" s="4"/>
      <c r="R1086" s="5"/>
      <c r="S1086" s="4">
        <v>5</v>
      </c>
      <c r="T1086" s="6">
        <v>93.34</v>
      </c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>
        <v>2</v>
      </c>
      <c r="AF1086" s="6">
        <v>37.44</v>
      </c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>
        <v>2</v>
      </c>
      <c r="AR1086" s="6">
        <v>37.84</v>
      </c>
      <c r="AS1086" s="4"/>
      <c r="AT1086" s="6"/>
      <c r="AU1086" s="5"/>
      <c r="AV1086" s="5"/>
      <c r="AW1086" s="4"/>
      <c r="AX1086" s="6"/>
      <c r="AY1086" s="4"/>
      <c r="AZ1086" s="6"/>
      <c r="BA1086" s="5"/>
      <c r="BB1086" s="5"/>
      <c r="BC1086" s="4"/>
      <c r="BD1086" s="6"/>
      <c r="BE1086" s="4"/>
      <c r="BF1086" s="6"/>
      <c r="BG1086" s="5"/>
      <c r="BH1086" s="5"/>
      <c r="BI1086" s="4"/>
      <c r="BJ1086" s="6"/>
      <c r="BK1086" s="4"/>
      <c r="BL1086" s="6"/>
      <c r="BM1086" s="5"/>
      <c r="BN1086" s="5"/>
      <c r="BO1086" s="4"/>
      <c r="BP1086" s="6"/>
      <c r="BQ1086" s="4"/>
      <c r="BR1086" s="6"/>
      <c r="BS1086" s="5"/>
      <c r="BT1086" s="5"/>
      <c r="BU1086" s="4"/>
      <c r="BV1086" s="6"/>
      <c r="BW1086" s="4"/>
      <c r="BX1086" s="6"/>
      <c r="BY1086" s="5"/>
      <c r="BZ1086" s="5"/>
      <c r="CA1086" s="4"/>
      <c r="CB1086" s="6"/>
      <c r="CC1086" s="4"/>
      <c r="CD1086" s="6"/>
      <c r="CE1086" s="5"/>
      <c r="CF1086" s="5"/>
      <c r="CG1086" s="4"/>
      <c r="CH1086" s="6"/>
      <c r="CI1086" s="4"/>
      <c r="CJ1086" s="6"/>
      <c r="CK1086" s="5"/>
      <c r="CL1086" s="5"/>
      <c r="CM1086" s="4"/>
      <c r="CN1086" s="6"/>
      <c r="CO1086" s="4"/>
      <c r="CP1086" s="6"/>
      <c r="CQ1086" s="5"/>
      <c r="CR1086" s="5"/>
      <c r="CS1086" s="4"/>
      <c r="CT1086" s="6"/>
      <c r="CU1086" s="4"/>
      <c r="CV1086" s="6"/>
      <c r="CW1086" s="5"/>
      <c r="CX1086" s="5"/>
      <c r="CY1086" s="4">
        <v>1</v>
      </c>
      <c r="CZ1086" s="6">
        <v>18.06</v>
      </c>
      <c r="DA1086" s="4"/>
      <c r="DB1086" s="6"/>
      <c r="DC1086" s="5"/>
      <c r="DD1086" s="5"/>
      <c r="DE1086" s="4"/>
      <c r="DF1086" s="6"/>
      <c r="DG1086" s="4"/>
      <c r="DH1086" s="6"/>
      <c r="DI1086" s="5"/>
      <c r="DJ1086" s="5"/>
      <c r="DK1086" s="4"/>
      <c r="DL1086" s="6"/>
      <c r="DM1086" s="4"/>
      <c r="DN1086" s="6"/>
      <c r="DO1086" s="5"/>
      <c r="DP1086" s="5"/>
      <c r="DQ1086" s="4"/>
      <c r="DR1086" s="6"/>
      <c r="DS1086" s="4"/>
      <c r="DT1086" s="6"/>
      <c r="DU1086" s="5"/>
      <c r="DV1086" s="5"/>
      <c r="DW1086" s="4"/>
      <c r="DX1086" s="6"/>
      <c r="DY1086" s="4"/>
      <c r="DZ1086" s="6"/>
      <c r="EA1086" s="5"/>
      <c r="EB1086" s="5"/>
      <c r="EC1086" s="4"/>
      <c r="ED1086" s="6"/>
      <c r="EE1086" s="4"/>
      <c r="EF1086" s="6"/>
      <c r="EG1086" s="5"/>
      <c r="EH1086" s="5"/>
      <c r="EI1086" s="4"/>
      <c r="EJ1086" s="6"/>
      <c r="EK1086" s="4"/>
      <c r="EL1086" s="6"/>
      <c r="EM1086" s="5"/>
      <c r="EN1086" s="5"/>
      <c r="EO1086" s="4"/>
      <c r="EP1086" s="6"/>
      <c r="EQ1086" s="4"/>
      <c r="ER1086" s="6"/>
      <c r="ES1086" s="5"/>
      <c r="ET1086" s="5"/>
      <c r="EU1086" s="4"/>
      <c r="EV1086" s="6"/>
      <c r="EW1086" s="4"/>
      <c r="EX1086" s="6"/>
      <c r="EY1086" s="5"/>
      <c r="EZ1086" s="5"/>
      <c r="FA1086" s="4"/>
      <c r="FB1086" s="6"/>
      <c r="FC1086" s="4"/>
      <c r="FD1086" s="6"/>
      <c r="FE1086" s="5"/>
      <c r="FF1086" s="5"/>
      <c r="FG1086" s="4"/>
      <c r="FH1086" s="6"/>
      <c r="FI1086" s="4"/>
      <c r="FJ1086" s="6"/>
      <c r="FK1086" s="5"/>
      <c r="FL1086" s="5"/>
      <c r="FM1086" s="4"/>
      <c r="FN1086" s="6"/>
      <c r="FO1086" s="4"/>
      <c r="FP1086" s="6"/>
      <c r="FQ1086" s="5"/>
      <c r="FR1086" s="5"/>
      <c r="FS1086" s="4"/>
      <c r="FT1086" s="6"/>
      <c r="FU1086" s="4"/>
      <c r="FV1086" s="6"/>
      <c r="FW1086" s="5"/>
      <c r="FX1086" s="5"/>
      <c r="FY1086" s="4"/>
      <c r="FZ1086" s="6"/>
      <c r="GA1086" s="4"/>
      <c r="GB1086" s="6"/>
      <c r="GC1086" s="5"/>
      <c r="GD1086" s="5"/>
      <c r="GE1086" s="4"/>
      <c r="GF1086" s="6"/>
      <c r="GG1086" s="4"/>
      <c r="GH1086" s="6"/>
      <c r="GI1086" s="5"/>
      <c r="GJ1086" s="5"/>
      <c r="GK1086" s="4"/>
      <c r="GL1086" s="6"/>
      <c r="GM1086" s="4"/>
      <c r="GN1086" s="6"/>
      <c r="GO1086" s="5"/>
      <c r="GP1086" s="5"/>
      <c r="GQ1086" s="4"/>
      <c r="GR1086" s="6"/>
      <c r="GS1086" s="4"/>
      <c r="GT1086" s="6"/>
      <c r="GU1086" s="5"/>
      <c r="GV1086" s="5"/>
      <c r="GW1086" s="4"/>
      <c r="GX1086" s="6"/>
      <c r="GY1086" s="4"/>
      <c r="GZ1086" s="6"/>
      <c r="HA1086" s="5"/>
      <c r="HB1086" s="5"/>
      <c r="HC1086" s="4"/>
      <c r="HD1086" s="6"/>
      <c r="HE1086" s="4"/>
      <c r="HF1086" s="6"/>
      <c r="HG1086" s="5"/>
      <c r="HH1086" s="5"/>
      <c r="HI1086" s="4"/>
      <c r="HJ1086" s="6"/>
      <c r="HK1086" s="4"/>
      <c r="HL1086" s="6"/>
      <c r="HM1086" s="5"/>
      <c r="HN1086" s="5"/>
      <c r="HO1086" s="4"/>
      <c r="HP1086" s="6"/>
      <c r="HQ1086" s="4"/>
      <c r="HR1086" s="6"/>
      <c r="HS1086" s="5"/>
      <c r="HT1086" s="5"/>
      <c r="HU1086" s="4"/>
      <c r="HV1086" s="6"/>
      <c r="HW1086" s="4"/>
      <c r="HX1086" s="6"/>
      <c r="HY1086" s="5"/>
      <c r="HZ1086" s="5"/>
      <c r="IA1086" s="4"/>
      <c r="IB1086" s="6"/>
      <c r="IC1086" s="4"/>
      <c r="ID1086" s="6"/>
      <c r="IE1086" s="5"/>
      <c r="IF1086" s="5"/>
      <c r="IG1086" s="4"/>
      <c r="IH1086" s="6"/>
      <c r="II1086" s="4"/>
      <c r="IJ1086" s="6"/>
      <c r="IK1086" s="5"/>
      <c r="IL1086" s="5"/>
      <c r="IM1086" s="4"/>
      <c r="IN1086" s="6"/>
      <c r="IO1086" s="4"/>
      <c r="IP1086" s="6"/>
      <c r="IQ1086" s="5"/>
      <c r="IR1086" s="5"/>
      <c r="IS1086" s="4"/>
      <c r="IT1086" s="6"/>
      <c r="IU1086" s="4"/>
      <c r="IV1086" s="6"/>
      <c r="IW1086" s="5"/>
      <c r="IX1086" s="5"/>
      <c r="IY1086" s="4"/>
      <c r="IZ1086" s="6"/>
      <c r="JA1086" s="4"/>
      <c r="JB1086" s="6"/>
      <c r="JC1086" s="5"/>
      <c r="JD1086" s="5"/>
      <c r="JE1086" s="4"/>
      <c r="JF1086" s="6"/>
      <c r="JG1086" s="4"/>
      <c r="JH1086" s="6"/>
      <c r="JI1086" s="5"/>
      <c r="JJ1086" s="5"/>
      <c r="JK1086" s="4"/>
      <c r="JL1086" s="6"/>
      <c r="JM1086" s="4"/>
      <c r="JN1086" s="6"/>
      <c r="JO1086" s="5"/>
      <c r="JP1086" s="5"/>
      <c r="JQ1086" s="4"/>
      <c r="JR1086" s="6"/>
      <c r="JS1086" s="4"/>
      <c r="JT1086" s="6"/>
      <c r="JU1086" s="5"/>
      <c r="JV1086" s="5"/>
      <c r="JW1086" s="4"/>
      <c r="JX1086" s="6"/>
      <c r="JY1086" s="4"/>
      <c r="JZ1086" s="6"/>
      <c r="KA1086" s="5"/>
      <c r="KB1086" s="5"/>
      <c r="KC1086" s="4"/>
      <c r="KD1086" s="6"/>
      <c r="KE1086" s="4"/>
      <c r="KF1086" s="6"/>
      <c r="KG1086" s="5"/>
      <c r="KH1086" s="5"/>
      <c r="KI1086" s="4"/>
      <c r="KJ1086" s="6"/>
      <c r="KK1086" s="4"/>
      <c r="KL1086" s="6"/>
      <c r="KM1086" s="5"/>
      <c r="KN1086" s="5"/>
    </row>
    <row r="1087">
      <c r="A1087" s="3" t="s">
        <v>85</v>
      </c>
      <c r="B1087" s="3" t="s">
        <v>844</v>
      </c>
      <c r="C1087" s="3" t="s">
        <v>547</v>
      </c>
      <c r="D1087" s="3" t="s">
        <v>702</v>
      </c>
      <c r="E1087" s="3" t="s">
        <v>848</v>
      </c>
      <c r="F1087" s="3" t="s">
        <v>104</v>
      </c>
      <c r="G1087" s="3" t="s">
        <v>104</v>
      </c>
      <c r="H1087" s="3" t="s">
        <v>104</v>
      </c>
      <c r="I1087" s="3" t="s">
        <v>1320</v>
      </c>
      <c r="J1087" s="3" t="s">
        <v>1319</v>
      </c>
      <c r="K1087" s="4">
        <v>159</v>
      </c>
      <c r="L1087" s="4">
        <f>=ROUNDDOWN(79.5,0)</f>
      </c>
      <c r="M1087" s="4"/>
      <c r="N1087" s="5">
        <v>1</v>
      </c>
      <c r="O1087" s="4"/>
      <c r="P1087" s="4">
        <f>=ROUNDDOWN({0},0)</f>
      </c>
      <c r="Q1087" s="4"/>
      <c r="R1087" s="5"/>
      <c r="S1087" s="4"/>
      <c r="T1087" s="6"/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/>
      <c r="AF1087" s="6"/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  <c r="AW1087" s="4"/>
      <c r="AX1087" s="6"/>
      <c r="AY1087" s="4"/>
      <c r="AZ1087" s="6"/>
      <c r="BA1087" s="5"/>
      <c r="BB1087" s="5"/>
      <c r="BC1087" s="4"/>
      <c r="BD1087" s="6"/>
      <c r="BE1087" s="4"/>
      <c r="BF1087" s="6"/>
      <c r="BG1087" s="5"/>
      <c r="BH1087" s="5"/>
      <c r="BI1087" s="4"/>
      <c r="BJ1087" s="6"/>
      <c r="BK1087" s="4"/>
      <c r="BL1087" s="6"/>
      <c r="BM1087" s="5"/>
      <c r="BN1087" s="5"/>
      <c r="BO1087" s="4"/>
      <c r="BP1087" s="6"/>
      <c r="BQ1087" s="4"/>
      <c r="BR1087" s="6"/>
      <c r="BS1087" s="5"/>
      <c r="BT1087" s="5"/>
      <c r="BU1087" s="4"/>
      <c r="BV1087" s="6"/>
      <c r="BW1087" s="4"/>
      <c r="BX1087" s="6"/>
      <c r="BY1087" s="5"/>
      <c r="BZ1087" s="5"/>
      <c r="CA1087" s="4"/>
      <c r="CB1087" s="6"/>
      <c r="CC1087" s="4"/>
      <c r="CD1087" s="6"/>
      <c r="CE1087" s="5"/>
      <c r="CF1087" s="5"/>
      <c r="CG1087" s="4"/>
      <c r="CH1087" s="6"/>
      <c r="CI1087" s="4"/>
      <c r="CJ1087" s="6"/>
      <c r="CK1087" s="5"/>
      <c r="CL1087" s="5"/>
      <c r="CM1087" s="4"/>
      <c r="CN1087" s="6"/>
      <c r="CO1087" s="4"/>
      <c r="CP1087" s="6"/>
      <c r="CQ1087" s="5"/>
      <c r="CR1087" s="5"/>
      <c r="CS1087" s="4"/>
      <c r="CT1087" s="6"/>
      <c r="CU1087" s="4"/>
      <c r="CV1087" s="6"/>
      <c r="CW1087" s="5"/>
      <c r="CX1087" s="5"/>
      <c r="CY1087" s="4"/>
      <c r="CZ1087" s="6"/>
      <c r="DA1087" s="4"/>
      <c r="DB1087" s="6"/>
      <c r="DC1087" s="5"/>
      <c r="DD1087" s="5"/>
      <c r="DE1087" s="4"/>
      <c r="DF1087" s="6"/>
      <c r="DG1087" s="4"/>
      <c r="DH1087" s="6"/>
      <c r="DI1087" s="5"/>
      <c r="DJ1087" s="5"/>
      <c r="DK1087" s="4"/>
      <c r="DL1087" s="6"/>
      <c r="DM1087" s="4"/>
      <c r="DN1087" s="6"/>
      <c r="DO1087" s="5"/>
      <c r="DP1087" s="5"/>
      <c r="DQ1087" s="4"/>
      <c r="DR1087" s="6"/>
      <c r="DS1087" s="4"/>
      <c r="DT1087" s="6"/>
      <c r="DU1087" s="5"/>
      <c r="DV1087" s="5"/>
      <c r="DW1087" s="4"/>
      <c r="DX1087" s="6"/>
      <c r="DY1087" s="4"/>
      <c r="DZ1087" s="6"/>
      <c r="EA1087" s="5"/>
      <c r="EB1087" s="5"/>
      <c r="EC1087" s="4"/>
      <c r="ED1087" s="6"/>
      <c r="EE1087" s="4"/>
      <c r="EF1087" s="6"/>
      <c r="EG1087" s="5"/>
      <c r="EH1087" s="5"/>
      <c r="EI1087" s="4"/>
      <c r="EJ1087" s="6"/>
      <c r="EK1087" s="4"/>
      <c r="EL1087" s="6"/>
      <c r="EM1087" s="5"/>
      <c r="EN1087" s="5"/>
      <c r="EO1087" s="4"/>
      <c r="EP1087" s="6"/>
      <c r="EQ1087" s="4"/>
      <c r="ER1087" s="6"/>
      <c r="ES1087" s="5"/>
      <c r="ET1087" s="5"/>
      <c r="EU1087" s="4"/>
      <c r="EV1087" s="6"/>
      <c r="EW1087" s="4"/>
      <c r="EX1087" s="6"/>
      <c r="EY1087" s="5"/>
      <c r="EZ1087" s="5"/>
      <c r="FA1087" s="4"/>
      <c r="FB1087" s="6"/>
      <c r="FC1087" s="4"/>
      <c r="FD1087" s="6"/>
      <c r="FE1087" s="5"/>
      <c r="FF1087" s="5"/>
      <c r="FG1087" s="4"/>
      <c r="FH1087" s="6"/>
      <c r="FI1087" s="4"/>
      <c r="FJ1087" s="6"/>
      <c r="FK1087" s="5"/>
      <c r="FL1087" s="5"/>
      <c r="FM1087" s="4"/>
      <c r="FN1087" s="6"/>
      <c r="FO1087" s="4"/>
      <c r="FP1087" s="6"/>
      <c r="FQ1087" s="5"/>
      <c r="FR1087" s="5"/>
      <c r="FS1087" s="4"/>
      <c r="FT1087" s="6"/>
      <c r="FU1087" s="4"/>
      <c r="FV1087" s="6"/>
      <c r="FW1087" s="5"/>
      <c r="FX1087" s="5"/>
      <c r="FY1087" s="4"/>
      <c r="FZ1087" s="6"/>
      <c r="GA1087" s="4"/>
      <c r="GB1087" s="6"/>
      <c r="GC1087" s="5"/>
      <c r="GD1087" s="5"/>
      <c r="GE1087" s="4"/>
      <c r="GF1087" s="6"/>
      <c r="GG1087" s="4"/>
      <c r="GH1087" s="6"/>
      <c r="GI1087" s="5"/>
      <c r="GJ1087" s="5"/>
      <c r="GK1087" s="4"/>
      <c r="GL1087" s="6"/>
      <c r="GM1087" s="4"/>
      <c r="GN1087" s="6"/>
      <c r="GO1087" s="5"/>
      <c r="GP1087" s="5"/>
      <c r="GQ1087" s="4"/>
      <c r="GR1087" s="6"/>
      <c r="GS1087" s="4"/>
      <c r="GT1087" s="6"/>
      <c r="GU1087" s="5"/>
      <c r="GV1087" s="5"/>
      <c r="GW1087" s="4"/>
      <c r="GX1087" s="6"/>
      <c r="GY1087" s="4"/>
      <c r="GZ1087" s="6"/>
      <c r="HA1087" s="5"/>
      <c r="HB1087" s="5"/>
      <c r="HC1087" s="4"/>
      <c r="HD1087" s="6"/>
      <c r="HE1087" s="4"/>
      <c r="HF1087" s="6"/>
      <c r="HG1087" s="5"/>
      <c r="HH1087" s="5"/>
      <c r="HI1087" s="4"/>
      <c r="HJ1087" s="6"/>
      <c r="HK1087" s="4"/>
      <c r="HL1087" s="6"/>
      <c r="HM1087" s="5"/>
      <c r="HN1087" s="5"/>
      <c r="HO1087" s="4"/>
      <c r="HP1087" s="6"/>
      <c r="HQ1087" s="4"/>
      <c r="HR1087" s="6"/>
      <c r="HS1087" s="5"/>
      <c r="HT1087" s="5"/>
      <c r="HU1087" s="4"/>
      <c r="HV1087" s="6"/>
      <c r="HW1087" s="4"/>
      <c r="HX1087" s="6"/>
      <c r="HY1087" s="5"/>
      <c r="HZ1087" s="5"/>
      <c r="IA1087" s="4"/>
      <c r="IB1087" s="6"/>
      <c r="IC1087" s="4"/>
      <c r="ID1087" s="6"/>
      <c r="IE1087" s="5"/>
      <c r="IF1087" s="5"/>
      <c r="IG1087" s="4"/>
      <c r="IH1087" s="6"/>
      <c r="II1087" s="4"/>
      <c r="IJ1087" s="6"/>
      <c r="IK1087" s="5"/>
      <c r="IL1087" s="5"/>
      <c r="IM1087" s="4"/>
      <c r="IN1087" s="6"/>
      <c r="IO1087" s="4"/>
      <c r="IP1087" s="6"/>
      <c r="IQ1087" s="5"/>
      <c r="IR1087" s="5"/>
      <c r="IS1087" s="4"/>
      <c r="IT1087" s="6"/>
      <c r="IU1087" s="4"/>
      <c r="IV1087" s="6"/>
      <c r="IW1087" s="5"/>
      <c r="IX1087" s="5"/>
      <c r="IY1087" s="4"/>
      <c r="IZ1087" s="6"/>
      <c r="JA1087" s="4"/>
      <c r="JB1087" s="6"/>
      <c r="JC1087" s="5"/>
      <c r="JD1087" s="5"/>
      <c r="JE1087" s="4"/>
      <c r="JF1087" s="6"/>
      <c r="JG1087" s="4"/>
      <c r="JH1087" s="6"/>
      <c r="JI1087" s="5"/>
      <c r="JJ1087" s="5"/>
      <c r="JK1087" s="4"/>
      <c r="JL1087" s="6"/>
      <c r="JM1087" s="4"/>
      <c r="JN1087" s="6"/>
      <c r="JO1087" s="5"/>
      <c r="JP1087" s="5"/>
      <c r="JQ1087" s="4"/>
      <c r="JR1087" s="6"/>
      <c r="JS1087" s="4"/>
      <c r="JT1087" s="6"/>
      <c r="JU1087" s="5"/>
      <c r="JV1087" s="5"/>
      <c r="JW1087" s="4"/>
      <c r="JX1087" s="6"/>
      <c r="JY1087" s="4"/>
      <c r="JZ1087" s="6"/>
      <c r="KA1087" s="5"/>
      <c r="KB1087" s="5"/>
      <c r="KC1087" s="4"/>
      <c r="KD1087" s="6"/>
      <c r="KE1087" s="4"/>
      <c r="KF1087" s="6"/>
      <c r="KG1087" s="5"/>
      <c r="KH1087" s="5"/>
      <c r="KI1087" s="4"/>
      <c r="KJ1087" s="6"/>
      <c r="KK1087" s="4"/>
      <c r="KL1087" s="6"/>
      <c r="KM1087" s="5"/>
      <c r="KN1087" s="5"/>
    </row>
    <row r="1088">
      <c r="A1088" s="3" t="s">
        <v>85</v>
      </c>
      <c r="B1088" s="3" t="s">
        <v>844</v>
      </c>
      <c r="C1088" s="3" t="s">
        <v>547</v>
      </c>
      <c r="D1088" s="3" t="s">
        <v>787</v>
      </c>
      <c r="E1088" s="3" t="s">
        <v>849</v>
      </c>
      <c r="F1088" s="3" t="s">
        <v>849</v>
      </c>
      <c r="G1088" s="3" t="s">
        <v>849</v>
      </c>
      <c r="H1088" s="3" t="s">
        <v>129</v>
      </c>
      <c r="I1088" s="3" t="s">
        <v>1323</v>
      </c>
      <c r="J1088" s="3" t="s">
        <v>1319</v>
      </c>
      <c r="K1088" s="4">
        <v>184</v>
      </c>
      <c r="L1088" s="4">
        <f>=ROUNDDOWN(70.7692307692308,0)</f>
      </c>
      <c r="M1088" s="4"/>
      <c r="N1088" s="5">
        <v>1</v>
      </c>
      <c r="O1088" s="4"/>
      <c r="P1088" s="4">
        <f>=ROUNDDOWN({0},0)</f>
      </c>
      <c r="Q1088" s="4"/>
      <c r="R1088" s="5"/>
      <c r="S1088" s="4">
        <v>4</v>
      </c>
      <c r="T1088" s="6">
        <v>78.62</v>
      </c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>
        <v>2</v>
      </c>
      <c r="AL1088" s="6">
        <v>40.82</v>
      </c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  <c r="AW1088" s="4"/>
      <c r="AX1088" s="6"/>
      <c r="AY1088" s="4"/>
      <c r="AZ1088" s="6"/>
      <c r="BA1088" s="5"/>
      <c r="BB1088" s="5"/>
      <c r="BC1088" s="4"/>
      <c r="BD1088" s="6"/>
      <c r="BE1088" s="4"/>
      <c r="BF1088" s="6"/>
      <c r="BG1088" s="5"/>
      <c r="BH1088" s="5"/>
      <c r="BI1088" s="4"/>
      <c r="BJ1088" s="6"/>
      <c r="BK1088" s="4"/>
      <c r="BL1088" s="6"/>
      <c r="BM1088" s="5"/>
      <c r="BN1088" s="5"/>
      <c r="BO1088" s="4">
        <v>2</v>
      </c>
      <c r="BP1088" s="6">
        <v>37.8</v>
      </c>
      <c r="BQ1088" s="4"/>
      <c r="BR1088" s="6"/>
      <c r="BS1088" s="5"/>
      <c r="BT1088" s="5"/>
      <c r="BU1088" s="4"/>
      <c r="BV1088" s="6"/>
      <c r="BW1088" s="4"/>
      <c r="BX1088" s="6"/>
      <c r="BY1088" s="5"/>
      <c r="BZ1088" s="5"/>
      <c r="CA1088" s="4"/>
      <c r="CB1088" s="6"/>
      <c r="CC1088" s="4"/>
      <c r="CD1088" s="6"/>
      <c r="CE1088" s="5"/>
      <c r="CF1088" s="5"/>
      <c r="CG1088" s="4"/>
      <c r="CH1088" s="6"/>
      <c r="CI1088" s="4"/>
      <c r="CJ1088" s="6"/>
      <c r="CK1088" s="5"/>
      <c r="CL1088" s="5"/>
      <c r="CM1088" s="4"/>
      <c r="CN1088" s="6"/>
      <c r="CO1088" s="4"/>
      <c r="CP1088" s="6"/>
      <c r="CQ1088" s="5"/>
      <c r="CR1088" s="5"/>
      <c r="CS1088" s="4"/>
      <c r="CT1088" s="6"/>
      <c r="CU1088" s="4"/>
      <c r="CV1088" s="6"/>
      <c r="CW1088" s="5"/>
      <c r="CX1088" s="5"/>
      <c r="CY1088" s="4"/>
      <c r="CZ1088" s="6"/>
      <c r="DA1088" s="4"/>
      <c r="DB1088" s="6"/>
      <c r="DC1088" s="5"/>
      <c r="DD1088" s="5"/>
      <c r="DE1088" s="4"/>
      <c r="DF1088" s="6"/>
      <c r="DG1088" s="4"/>
      <c r="DH1088" s="6"/>
      <c r="DI1088" s="5"/>
      <c r="DJ1088" s="5"/>
      <c r="DK1088" s="4"/>
      <c r="DL1088" s="6"/>
      <c r="DM1088" s="4"/>
      <c r="DN1088" s="6"/>
      <c r="DO1088" s="5"/>
      <c r="DP1088" s="5"/>
      <c r="DQ1088" s="4"/>
      <c r="DR1088" s="6"/>
      <c r="DS1088" s="4"/>
      <c r="DT1088" s="6"/>
      <c r="DU1088" s="5"/>
      <c r="DV1088" s="5"/>
      <c r="DW1088" s="4"/>
      <c r="DX1088" s="6"/>
      <c r="DY1088" s="4"/>
      <c r="DZ1088" s="6"/>
      <c r="EA1088" s="5"/>
      <c r="EB1088" s="5"/>
      <c r="EC1088" s="4"/>
      <c r="ED1088" s="6"/>
      <c r="EE1088" s="4"/>
      <c r="EF1088" s="6"/>
      <c r="EG1088" s="5"/>
      <c r="EH1088" s="5"/>
      <c r="EI1088" s="4"/>
      <c r="EJ1088" s="6"/>
      <c r="EK1088" s="4"/>
      <c r="EL1088" s="6"/>
      <c r="EM1088" s="5"/>
      <c r="EN1088" s="5"/>
      <c r="EO1088" s="4"/>
      <c r="EP1088" s="6"/>
      <c r="EQ1088" s="4"/>
      <c r="ER1088" s="6"/>
      <c r="ES1088" s="5"/>
      <c r="ET1088" s="5"/>
      <c r="EU1088" s="4"/>
      <c r="EV1088" s="6"/>
      <c r="EW1088" s="4"/>
      <c r="EX1088" s="6"/>
      <c r="EY1088" s="5"/>
      <c r="EZ1088" s="5"/>
      <c r="FA1088" s="4"/>
      <c r="FB1088" s="6"/>
      <c r="FC1088" s="4"/>
      <c r="FD1088" s="6"/>
      <c r="FE1088" s="5"/>
      <c r="FF1088" s="5"/>
      <c r="FG1088" s="4"/>
      <c r="FH1088" s="6"/>
      <c r="FI1088" s="4"/>
      <c r="FJ1088" s="6"/>
      <c r="FK1088" s="5"/>
      <c r="FL1088" s="5"/>
      <c r="FM1088" s="4"/>
      <c r="FN1088" s="6"/>
      <c r="FO1088" s="4"/>
      <c r="FP1088" s="6"/>
      <c r="FQ1088" s="5"/>
      <c r="FR1088" s="5"/>
      <c r="FS1088" s="4"/>
      <c r="FT1088" s="6"/>
      <c r="FU1088" s="4"/>
      <c r="FV1088" s="6"/>
      <c r="FW1088" s="5"/>
      <c r="FX1088" s="5"/>
      <c r="FY1088" s="4"/>
      <c r="FZ1088" s="6"/>
      <c r="GA1088" s="4"/>
      <c r="GB1088" s="6"/>
      <c r="GC1088" s="5"/>
      <c r="GD1088" s="5"/>
      <c r="GE1088" s="4"/>
      <c r="GF1088" s="6"/>
      <c r="GG1088" s="4"/>
      <c r="GH1088" s="6"/>
      <c r="GI1088" s="5"/>
      <c r="GJ1088" s="5"/>
      <c r="GK1088" s="4"/>
      <c r="GL1088" s="6"/>
      <c r="GM1088" s="4"/>
      <c r="GN1088" s="6"/>
      <c r="GO1088" s="5"/>
      <c r="GP1088" s="5"/>
      <c r="GQ1088" s="4"/>
      <c r="GR1088" s="6"/>
      <c r="GS1088" s="4"/>
      <c r="GT1088" s="6"/>
      <c r="GU1088" s="5"/>
      <c r="GV1088" s="5"/>
      <c r="GW1088" s="4"/>
      <c r="GX1088" s="6"/>
      <c r="GY1088" s="4"/>
      <c r="GZ1088" s="6"/>
      <c r="HA1088" s="5"/>
      <c r="HB1088" s="5"/>
      <c r="HC1088" s="4"/>
      <c r="HD1088" s="6"/>
      <c r="HE1088" s="4"/>
      <c r="HF1088" s="6"/>
      <c r="HG1088" s="5"/>
      <c r="HH1088" s="5"/>
      <c r="HI1088" s="4"/>
      <c r="HJ1088" s="6"/>
      <c r="HK1088" s="4"/>
      <c r="HL1088" s="6"/>
      <c r="HM1088" s="5"/>
      <c r="HN1088" s="5"/>
      <c r="HO1088" s="4"/>
      <c r="HP1088" s="6"/>
      <c r="HQ1088" s="4"/>
      <c r="HR1088" s="6"/>
      <c r="HS1088" s="5"/>
      <c r="HT1088" s="5"/>
      <c r="HU1088" s="4"/>
      <c r="HV1088" s="6"/>
      <c r="HW1088" s="4"/>
      <c r="HX1088" s="6"/>
      <c r="HY1088" s="5"/>
      <c r="HZ1088" s="5"/>
      <c r="IA1088" s="4"/>
      <c r="IB1088" s="6"/>
      <c r="IC1088" s="4"/>
      <c r="ID1088" s="6"/>
      <c r="IE1088" s="5"/>
      <c r="IF1088" s="5"/>
      <c r="IG1088" s="4"/>
      <c r="IH1088" s="6"/>
      <c r="II1088" s="4"/>
      <c r="IJ1088" s="6"/>
      <c r="IK1088" s="5"/>
      <c r="IL1088" s="5"/>
      <c r="IM1088" s="4"/>
      <c r="IN1088" s="6"/>
      <c r="IO1088" s="4"/>
      <c r="IP1088" s="6"/>
      <c r="IQ1088" s="5"/>
      <c r="IR1088" s="5"/>
      <c r="IS1088" s="4"/>
      <c r="IT1088" s="6"/>
      <c r="IU1088" s="4"/>
      <c r="IV1088" s="6"/>
      <c r="IW1088" s="5"/>
      <c r="IX1088" s="5"/>
      <c r="IY1088" s="4"/>
      <c r="IZ1088" s="6"/>
      <c r="JA1088" s="4"/>
      <c r="JB1088" s="6"/>
      <c r="JC1088" s="5"/>
      <c r="JD1088" s="5"/>
      <c r="JE1088" s="4"/>
      <c r="JF1088" s="6"/>
      <c r="JG1088" s="4"/>
      <c r="JH1088" s="6"/>
      <c r="JI1088" s="5"/>
      <c r="JJ1088" s="5"/>
      <c r="JK1088" s="4"/>
      <c r="JL1088" s="6"/>
      <c r="JM1088" s="4"/>
      <c r="JN1088" s="6"/>
      <c r="JO1088" s="5"/>
      <c r="JP1088" s="5"/>
      <c r="JQ1088" s="4"/>
      <c r="JR1088" s="6"/>
      <c r="JS1088" s="4"/>
      <c r="JT1088" s="6"/>
      <c r="JU1088" s="5"/>
      <c r="JV1088" s="5"/>
      <c r="JW1088" s="4"/>
      <c r="JX1088" s="6"/>
      <c r="JY1088" s="4"/>
      <c r="JZ1088" s="6"/>
      <c r="KA1088" s="5"/>
      <c r="KB1088" s="5"/>
      <c r="KC1088" s="4"/>
      <c r="KD1088" s="6"/>
      <c r="KE1088" s="4"/>
      <c r="KF1088" s="6"/>
      <c r="KG1088" s="5"/>
      <c r="KH1088" s="5"/>
      <c r="KI1088" s="4"/>
      <c r="KJ1088" s="6"/>
      <c r="KK1088" s="4"/>
      <c r="KL1088" s="6"/>
      <c r="KM1088" s="5"/>
      <c r="KN1088" s="5"/>
    </row>
    <row r="1089">
      <c r="A1089" s="3" t="s">
        <v>85</v>
      </c>
      <c r="B1089" s="3" t="s">
        <v>844</v>
      </c>
      <c r="C1089" s="3" t="s">
        <v>547</v>
      </c>
      <c r="D1089" s="3" t="s">
        <v>787</v>
      </c>
      <c r="E1089" s="3" t="s">
        <v>849</v>
      </c>
      <c r="F1089" s="3" t="s">
        <v>849</v>
      </c>
      <c r="G1089" s="3" t="s">
        <v>849</v>
      </c>
      <c r="H1089" s="3" t="s">
        <v>129</v>
      </c>
      <c r="I1089" s="3" t="s">
        <v>1320</v>
      </c>
      <c r="J1089" s="3" t="s">
        <v>1340</v>
      </c>
      <c r="K1089" s="4">
        <v>266</v>
      </c>
      <c r="L1089" s="4">
        <f>=ROUNDDOWN(133,0)</f>
      </c>
      <c r="M1089" s="4"/>
      <c r="N1089" s="5"/>
      <c r="O1089" s="4"/>
      <c r="P1089" s="4">
        <f>=ROUNDDOWN({0},0)</f>
      </c>
      <c r="Q1089" s="4"/>
      <c r="R1089" s="5"/>
      <c r="S1089" s="4"/>
      <c r="T1089" s="6"/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/>
      <c r="AF1089" s="6"/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  <c r="AW1089" s="4"/>
      <c r="AX1089" s="6"/>
      <c r="AY1089" s="4"/>
      <c r="AZ1089" s="6"/>
      <c r="BA1089" s="5"/>
      <c r="BB1089" s="5"/>
      <c r="BC1089" s="4"/>
      <c r="BD1089" s="6"/>
      <c r="BE1089" s="4"/>
      <c r="BF1089" s="6"/>
      <c r="BG1089" s="5"/>
      <c r="BH1089" s="5"/>
      <c r="BI1089" s="4"/>
      <c r="BJ1089" s="6"/>
      <c r="BK1089" s="4"/>
      <c r="BL1089" s="6"/>
      <c r="BM1089" s="5"/>
      <c r="BN1089" s="5"/>
      <c r="BO1089" s="4"/>
      <c r="BP1089" s="6"/>
      <c r="BQ1089" s="4"/>
      <c r="BR1089" s="6"/>
      <c r="BS1089" s="5"/>
      <c r="BT1089" s="5"/>
      <c r="BU1089" s="4"/>
      <c r="BV1089" s="6"/>
      <c r="BW1089" s="4"/>
      <c r="BX1089" s="6"/>
      <c r="BY1089" s="5"/>
      <c r="BZ1089" s="5"/>
      <c r="CA1089" s="4"/>
      <c r="CB1089" s="6"/>
      <c r="CC1089" s="4"/>
      <c r="CD1089" s="6"/>
      <c r="CE1089" s="5"/>
      <c r="CF1089" s="5"/>
      <c r="CG1089" s="4"/>
      <c r="CH1089" s="6"/>
      <c r="CI1089" s="4"/>
      <c r="CJ1089" s="6"/>
      <c r="CK1089" s="5"/>
      <c r="CL1089" s="5"/>
      <c r="CM1089" s="4"/>
      <c r="CN1089" s="6"/>
      <c r="CO1089" s="4"/>
      <c r="CP1089" s="6"/>
      <c r="CQ1089" s="5"/>
      <c r="CR1089" s="5"/>
      <c r="CS1089" s="4"/>
      <c r="CT1089" s="6"/>
      <c r="CU1089" s="4"/>
      <c r="CV1089" s="6"/>
      <c r="CW1089" s="5"/>
      <c r="CX1089" s="5"/>
      <c r="CY1089" s="4"/>
      <c r="CZ1089" s="6"/>
      <c r="DA1089" s="4"/>
      <c r="DB1089" s="6"/>
      <c r="DC1089" s="5"/>
      <c r="DD1089" s="5"/>
      <c r="DE1089" s="4"/>
      <c r="DF1089" s="6"/>
      <c r="DG1089" s="4"/>
      <c r="DH1089" s="6"/>
      <c r="DI1089" s="5"/>
      <c r="DJ1089" s="5"/>
      <c r="DK1089" s="4"/>
      <c r="DL1089" s="6"/>
      <c r="DM1089" s="4"/>
      <c r="DN1089" s="6"/>
      <c r="DO1089" s="5"/>
      <c r="DP1089" s="5"/>
      <c r="DQ1089" s="4"/>
      <c r="DR1089" s="6"/>
      <c r="DS1089" s="4"/>
      <c r="DT1089" s="6"/>
      <c r="DU1089" s="5"/>
      <c r="DV1089" s="5"/>
      <c r="DW1089" s="4"/>
      <c r="DX1089" s="6"/>
      <c r="DY1089" s="4"/>
      <c r="DZ1089" s="6"/>
      <c r="EA1089" s="5"/>
      <c r="EB1089" s="5"/>
      <c r="EC1089" s="4"/>
      <c r="ED1089" s="6"/>
      <c r="EE1089" s="4"/>
      <c r="EF1089" s="6"/>
      <c r="EG1089" s="5"/>
      <c r="EH1089" s="5"/>
      <c r="EI1089" s="4"/>
      <c r="EJ1089" s="6"/>
      <c r="EK1089" s="4"/>
      <c r="EL1089" s="6"/>
      <c r="EM1089" s="5"/>
      <c r="EN1089" s="5"/>
      <c r="EO1089" s="4"/>
      <c r="EP1089" s="6"/>
      <c r="EQ1089" s="4"/>
      <c r="ER1089" s="6"/>
      <c r="ES1089" s="5"/>
      <c r="ET1089" s="5"/>
      <c r="EU1089" s="4"/>
      <c r="EV1089" s="6"/>
      <c r="EW1089" s="4"/>
      <c r="EX1089" s="6"/>
      <c r="EY1089" s="5"/>
      <c r="EZ1089" s="5"/>
      <c r="FA1089" s="4"/>
      <c r="FB1089" s="6"/>
      <c r="FC1089" s="4"/>
      <c r="FD1089" s="6"/>
      <c r="FE1089" s="5"/>
      <c r="FF1089" s="5"/>
      <c r="FG1089" s="4"/>
      <c r="FH1089" s="6"/>
      <c r="FI1089" s="4"/>
      <c r="FJ1089" s="6"/>
      <c r="FK1089" s="5"/>
      <c r="FL1089" s="5"/>
      <c r="FM1089" s="4"/>
      <c r="FN1089" s="6"/>
      <c r="FO1089" s="4"/>
      <c r="FP1089" s="6"/>
      <c r="FQ1089" s="5"/>
      <c r="FR1089" s="5"/>
      <c r="FS1089" s="4"/>
      <c r="FT1089" s="6"/>
      <c r="FU1089" s="4"/>
      <c r="FV1089" s="6"/>
      <c r="FW1089" s="5"/>
      <c r="FX1089" s="5"/>
      <c r="FY1089" s="4"/>
      <c r="FZ1089" s="6"/>
      <c r="GA1089" s="4"/>
      <c r="GB1089" s="6"/>
      <c r="GC1089" s="5"/>
      <c r="GD1089" s="5"/>
      <c r="GE1089" s="4"/>
      <c r="GF1089" s="6"/>
      <c r="GG1089" s="4"/>
      <c r="GH1089" s="6"/>
      <c r="GI1089" s="5"/>
      <c r="GJ1089" s="5"/>
      <c r="GK1089" s="4"/>
      <c r="GL1089" s="6"/>
      <c r="GM1089" s="4"/>
      <c r="GN1089" s="6"/>
      <c r="GO1089" s="5"/>
      <c r="GP1089" s="5"/>
      <c r="GQ1089" s="4"/>
      <c r="GR1089" s="6"/>
      <c r="GS1089" s="4"/>
      <c r="GT1089" s="6"/>
      <c r="GU1089" s="5"/>
      <c r="GV1089" s="5"/>
      <c r="GW1089" s="4"/>
      <c r="GX1089" s="6"/>
      <c r="GY1089" s="4"/>
      <c r="GZ1089" s="6"/>
      <c r="HA1089" s="5"/>
      <c r="HB1089" s="5"/>
      <c r="HC1089" s="4"/>
      <c r="HD1089" s="6"/>
      <c r="HE1089" s="4"/>
      <c r="HF1089" s="6"/>
      <c r="HG1089" s="5"/>
      <c r="HH1089" s="5"/>
      <c r="HI1089" s="4"/>
      <c r="HJ1089" s="6"/>
      <c r="HK1089" s="4"/>
      <c r="HL1089" s="6"/>
      <c r="HM1089" s="5"/>
      <c r="HN1089" s="5"/>
      <c r="HO1089" s="4"/>
      <c r="HP1089" s="6"/>
      <c r="HQ1089" s="4"/>
      <c r="HR1089" s="6"/>
      <c r="HS1089" s="5"/>
      <c r="HT1089" s="5"/>
      <c r="HU1089" s="4"/>
      <c r="HV1089" s="6"/>
      <c r="HW1089" s="4"/>
      <c r="HX1089" s="6"/>
      <c r="HY1089" s="5"/>
      <c r="HZ1089" s="5"/>
      <c r="IA1089" s="4"/>
      <c r="IB1089" s="6"/>
      <c r="IC1089" s="4"/>
      <c r="ID1089" s="6"/>
      <c r="IE1089" s="5"/>
      <c r="IF1089" s="5"/>
      <c r="IG1089" s="4"/>
      <c r="IH1089" s="6"/>
      <c r="II1089" s="4"/>
      <c r="IJ1089" s="6"/>
      <c r="IK1089" s="5"/>
      <c r="IL1089" s="5"/>
      <c r="IM1089" s="4"/>
      <c r="IN1089" s="6"/>
      <c r="IO1089" s="4"/>
      <c r="IP1089" s="6"/>
      <c r="IQ1089" s="5"/>
      <c r="IR1089" s="5"/>
      <c r="IS1089" s="4"/>
      <c r="IT1089" s="6"/>
      <c r="IU1089" s="4"/>
      <c r="IV1089" s="6"/>
      <c r="IW1089" s="5"/>
      <c r="IX1089" s="5"/>
      <c r="IY1089" s="4"/>
      <c r="IZ1089" s="6"/>
      <c r="JA1089" s="4"/>
      <c r="JB1089" s="6"/>
      <c r="JC1089" s="5"/>
      <c r="JD1089" s="5"/>
      <c r="JE1089" s="4"/>
      <c r="JF1089" s="6"/>
      <c r="JG1089" s="4"/>
      <c r="JH1089" s="6"/>
      <c r="JI1089" s="5"/>
      <c r="JJ1089" s="5"/>
      <c r="JK1089" s="4"/>
      <c r="JL1089" s="6"/>
      <c r="JM1089" s="4"/>
      <c r="JN1089" s="6"/>
      <c r="JO1089" s="5"/>
      <c r="JP1089" s="5"/>
      <c r="JQ1089" s="4"/>
      <c r="JR1089" s="6"/>
      <c r="JS1089" s="4"/>
      <c r="JT1089" s="6"/>
      <c r="JU1089" s="5"/>
      <c r="JV1089" s="5"/>
      <c r="JW1089" s="4"/>
      <c r="JX1089" s="6"/>
      <c r="JY1089" s="4"/>
      <c r="JZ1089" s="6"/>
      <c r="KA1089" s="5"/>
      <c r="KB1089" s="5"/>
      <c r="KC1089" s="4"/>
      <c r="KD1089" s="6"/>
      <c r="KE1089" s="4"/>
      <c r="KF1089" s="6"/>
      <c r="KG1089" s="5"/>
      <c r="KH1089" s="5"/>
      <c r="KI1089" s="4"/>
      <c r="KJ1089" s="6"/>
      <c r="KK1089" s="4"/>
      <c r="KL1089" s="6"/>
      <c r="KM1089" s="5"/>
      <c r="KN1089" s="5"/>
    </row>
    <row r="1090">
      <c r="A1090" s="3" t="s">
        <v>85</v>
      </c>
      <c r="B1090" s="3" t="s">
        <v>844</v>
      </c>
      <c r="C1090" s="3" t="s">
        <v>703</v>
      </c>
      <c r="D1090" s="3" t="s">
        <v>704</v>
      </c>
      <c r="E1090" s="3" t="s">
        <v>847</v>
      </c>
      <c r="F1090" s="3" t="s">
        <v>847</v>
      </c>
      <c r="G1090" s="3" t="s">
        <v>847</v>
      </c>
      <c r="H1090" s="3" t="s">
        <v>351</v>
      </c>
      <c r="I1090" s="3" t="s">
        <v>1380</v>
      </c>
      <c r="J1090" s="3" t="s">
        <v>1309</v>
      </c>
      <c r="K1090" s="4">
        <v>99</v>
      </c>
      <c r="L1090" s="4">
        <f>=ROUNDDOWN(19.8,0)</f>
      </c>
      <c r="M1090" s="4">
        <v>30</v>
      </c>
      <c r="N1090" s="5">
        <v>1</v>
      </c>
      <c r="O1090" s="4"/>
      <c r="P1090" s="4">
        <f>=ROUNDDOWN({0},0)</f>
      </c>
      <c r="Q1090" s="4"/>
      <c r="R1090" s="5"/>
      <c r="S1090" s="4">
        <v>5</v>
      </c>
      <c r="T1090" s="6">
        <v>101.25</v>
      </c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/>
      <c r="AF1090" s="6"/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>
        <v>5</v>
      </c>
      <c r="AR1090" s="6">
        <v>101.25</v>
      </c>
      <c r="AS1090" s="4"/>
      <c r="AT1090" s="6"/>
      <c r="AU1090" s="5"/>
      <c r="AV1090" s="5"/>
      <c r="AW1090" s="4"/>
      <c r="AX1090" s="6"/>
      <c r="AY1090" s="4"/>
      <c r="AZ1090" s="6"/>
      <c r="BA1090" s="5"/>
      <c r="BB1090" s="5"/>
      <c r="BC1090" s="4"/>
      <c r="BD1090" s="6"/>
      <c r="BE1090" s="4"/>
      <c r="BF1090" s="6"/>
      <c r="BG1090" s="5"/>
      <c r="BH1090" s="5"/>
      <c r="BI1090" s="4"/>
      <c r="BJ1090" s="6"/>
      <c r="BK1090" s="4"/>
      <c r="BL1090" s="6"/>
      <c r="BM1090" s="5"/>
      <c r="BN1090" s="5"/>
      <c r="BO1090" s="4"/>
      <c r="BP1090" s="6"/>
      <c r="BQ1090" s="4"/>
      <c r="BR1090" s="6"/>
      <c r="BS1090" s="5"/>
      <c r="BT1090" s="5"/>
      <c r="BU1090" s="4"/>
      <c r="BV1090" s="6"/>
      <c r="BW1090" s="4"/>
      <c r="BX1090" s="6"/>
      <c r="BY1090" s="5"/>
      <c r="BZ1090" s="5"/>
      <c r="CA1090" s="4"/>
      <c r="CB1090" s="6"/>
      <c r="CC1090" s="4"/>
      <c r="CD1090" s="6"/>
      <c r="CE1090" s="5"/>
      <c r="CF1090" s="5"/>
      <c r="CG1090" s="4"/>
      <c r="CH1090" s="6"/>
      <c r="CI1090" s="4"/>
      <c r="CJ1090" s="6"/>
      <c r="CK1090" s="5"/>
      <c r="CL1090" s="5"/>
      <c r="CM1090" s="4"/>
      <c r="CN1090" s="6"/>
      <c r="CO1090" s="4"/>
      <c r="CP1090" s="6"/>
      <c r="CQ1090" s="5"/>
      <c r="CR1090" s="5"/>
      <c r="CS1090" s="4"/>
      <c r="CT1090" s="6"/>
      <c r="CU1090" s="4"/>
      <c r="CV1090" s="6"/>
      <c r="CW1090" s="5"/>
      <c r="CX1090" s="5"/>
      <c r="CY1090" s="4"/>
      <c r="CZ1090" s="6"/>
      <c r="DA1090" s="4"/>
      <c r="DB1090" s="6"/>
      <c r="DC1090" s="5"/>
      <c r="DD1090" s="5"/>
      <c r="DE1090" s="4"/>
      <c r="DF1090" s="6"/>
      <c r="DG1090" s="4"/>
      <c r="DH1090" s="6"/>
      <c r="DI1090" s="5"/>
      <c r="DJ1090" s="5"/>
      <c r="DK1090" s="4"/>
      <c r="DL1090" s="6"/>
      <c r="DM1090" s="4"/>
      <c r="DN1090" s="6"/>
      <c r="DO1090" s="5"/>
      <c r="DP1090" s="5"/>
      <c r="DQ1090" s="4"/>
      <c r="DR1090" s="6"/>
      <c r="DS1090" s="4"/>
      <c r="DT1090" s="6"/>
      <c r="DU1090" s="5"/>
      <c r="DV1090" s="5"/>
      <c r="DW1090" s="4"/>
      <c r="DX1090" s="6"/>
      <c r="DY1090" s="4"/>
      <c r="DZ1090" s="6"/>
      <c r="EA1090" s="5"/>
      <c r="EB1090" s="5"/>
      <c r="EC1090" s="4"/>
      <c r="ED1090" s="6"/>
      <c r="EE1090" s="4"/>
      <c r="EF1090" s="6"/>
      <c r="EG1090" s="5"/>
      <c r="EH1090" s="5"/>
      <c r="EI1090" s="4"/>
      <c r="EJ1090" s="6"/>
      <c r="EK1090" s="4"/>
      <c r="EL1090" s="6"/>
      <c r="EM1090" s="5"/>
      <c r="EN1090" s="5"/>
      <c r="EO1090" s="4"/>
      <c r="EP1090" s="6"/>
      <c r="EQ1090" s="4"/>
      <c r="ER1090" s="6"/>
      <c r="ES1090" s="5"/>
      <c r="ET1090" s="5"/>
      <c r="EU1090" s="4"/>
      <c r="EV1090" s="6"/>
      <c r="EW1090" s="4"/>
      <c r="EX1090" s="6"/>
      <c r="EY1090" s="5"/>
      <c r="EZ1090" s="5"/>
      <c r="FA1090" s="4"/>
      <c r="FB1090" s="6"/>
      <c r="FC1090" s="4"/>
      <c r="FD1090" s="6"/>
      <c r="FE1090" s="5"/>
      <c r="FF1090" s="5"/>
      <c r="FG1090" s="4"/>
      <c r="FH1090" s="6"/>
      <c r="FI1090" s="4"/>
      <c r="FJ1090" s="6"/>
      <c r="FK1090" s="5"/>
      <c r="FL1090" s="5"/>
      <c r="FM1090" s="4"/>
      <c r="FN1090" s="6"/>
      <c r="FO1090" s="4"/>
      <c r="FP1090" s="6"/>
      <c r="FQ1090" s="5"/>
      <c r="FR1090" s="5"/>
      <c r="FS1090" s="4"/>
      <c r="FT1090" s="6"/>
      <c r="FU1090" s="4"/>
      <c r="FV1090" s="6"/>
      <c r="FW1090" s="5"/>
      <c r="FX1090" s="5"/>
      <c r="FY1090" s="4"/>
      <c r="FZ1090" s="6"/>
      <c r="GA1090" s="4"/>
      <c r="GB1090" s="6"/>
      <c r="GC1090" s="5"/>
      <c r="GD1090" s="5"/>
      <c r="GE1090" s="4"/>
      <c r="GF1090" s="6"/>
      <c r="GG1090" s="4"/>
      <c r="GH1090" s="6"/>
      <c r="GI1090" s="5"/>
      <c r="GJ1090" s="5"/>
      <c r="GK1090" s="4"/>
      <c r="GL1090" s="6"/>
      <c r="GM1090" s="4"/>
      <c r="GN1090" s="6"/>
      <c r="GO1090" s="5"/>
      <c r="GP1090" s="5"/>
      <c r="GQ1090" s="4"/>
      <c r="GR1090" s="6"/>
      <c r="GS1090" s="4"/>
      <c r="GT1090" s="6"/>
      <c r="GU1090" s="5"/>
      <c r="GV1090" s="5"/>
      <c r="GW1090" s="4"/>
      <c r="GX1090" s="6"/>
      <c r="GY1090" s="4"/>
      <c r="GZ1090" s="6"/>
      <c r="HA1090" s="5"/>
      <c r="HB1090" s="5"/>
      <c r="HC1090" s="4"/>
      <c r="HD1090" s="6"/>
      <c r="HE1090" s="4"/>
      <c r="HF1090" s="6"/>
      <c r="HG1090" s="5"/>
      <c r="HH1090" s="5"/>
      <c r="HI1090" s="4"/>
      <c r="HJ1090" s="6"/>
      <c r="HK1090" s="4"/>
      <c r="HL1090" s="6"/>
      <c r="HM1090" s="5"/>
      <c r="HN1090" s="5"/>
      <c r="HO1090" s="4"/>
      <c r="HP1090" s="6"/>
      <c r="HQ1090" s="4"/>
      <c r="HR1090" s="6"/>
      <c r="HS1090" s="5"/>
      <c r="HT1090" s="5"/>
      <c r="HU1090" s="4"/>
      <c r="HV1090" s="6"/>
      <c r="HW1090" s="4"/>
      <c r="HX1090" s="6"/>
      <c r="HY1090" s="5"/>
      <c r="HZ1090" s="5"/>
      <c r="IA1090" s="4"/>
      <c r="IB1090" s="6"/>
      <c r="IC1090" s="4"/>
      <c r="ID1090" s="6"/>
      <c r="IE1090" s="5"/>
      <c r="IF1090" s="5"/>
      <c r="IG1090" s="4"/>
      <c r="IH1090" s="6"/>
      <c r="II1090" s="4"/>
      <c r="IJ1090" s="6"/>
      <c r="IK1090" s="5"/>
      <c r="IL1090" s="5"/>
      <c r="IM1090" s="4"/>
      <c r="IN1090" s="6"/>
      <c r="IO1090" s="4"/>
      <c r="IP1090" s="6"/>
      <c r="IQ1090" s="5"/>
      <c r="IR1090" s="5"/>
      <c r="IS1090" s="4"/>
      <c r="IT1090" s="6"/>
      <c r="IU1090" s="4"/>
      <c r="IV1090" s="6"/>
      <c r="IW1090" s="5"/>
      <c r="IX1090" s="5"/>
      <c r="IY1090" s="4"/>
      <c r="IZ1090" s="6"/>
      <c r="JA1090" s="4"/>
      <c r="JB1090" s="6"/>
      <c r="JC1090" s="5"/>
      <c r="JD1090" s="5"/>
      <c r="JE1090" s="4"/>
      <c r="JF1090" s="6"/>
      <c r="JG1090" s="4"/>
      <c r="JH1090" s="6"/>
      <c r="JI1090" s="5"/>
      <c r="JJ1090" s="5"/>
      <c r="JK1090" s="4"/>
      <c r="JL1090" s="6"/>
      <c r="JM1090" s="4"/>
      <c r="JN1090" s="6"/>
      <c r="JO1090" s="5"/>
      <c r="JP1090" s="5"/>
      <c r="JQ1090" s="4"/>
      <c r="JR1090" s="6"/>
      <c r="JS1090" s="4"/>
      <c r="JT1090" s="6"/>
      <c r="JU1090" s="5"/>
      <c r="JV1090" s="5"/>
      <c r="JW1090" s="4"/>
      <c r="JX1090" s="6"/>
      <c r="JY1090" s="4"/>
      <c r="JZ1090" s="6"/>
      <c r="KA1090" s="5"/>
      <c r="KB1090" s="5"/>
      <c r="KC1090" s="4"/>
      <c r="KD1090" s="6"/>
      <c r="KE1090" s="4"/>
      <c r="KF1090" s="6"/>
      <c r="KG1090" s="5"/>
      <c r="KH1090" s="5"/>
      <c r="KI1090" s="4"/>
      <c r="KJ1090" s="6"/>
      <c r="KK1090" s="4"/>
      <c r="KL1090" s="6"/>
      <c r="KM1090" s="5"/>
      <c r="KN1090" s="5"/>
    </row>
    <row r="1091">
      <c r="A1091" s="3" t="s">
        <v>85</v>
      </c>
      <c r="B1091" s="3" t="s">
        <v>844</v>
      </c>
      <c r="C1091" s="3" t="s">
        <v>703</v>
      </c>
      <c r="D1091" s="3" t="s">
        <v>704</v>
      </c>
      <c r="E1091" s="3" t="s">
        <v>845</v>
      </c>
      <c r="F1091" s="3" t="s">
        <v>845</v>
      </c>
      <c r="G1091" s="3" t="s">
        <v>845</v>
      </c>
      <c r="H1091" s="3" t="s">
        <v>351</v>
      </c>
      <c r="I1091" s="3" t="s">
        <v>1320</v>
      </c>
      <c r="J1091" s="3" t="s">
        <v>1309</v>
      </c>
      <c r="K1091" s="4">
        <v>225</v>
      </c>
      <c r="L1091" s="4">
        <f>=ROUNDDOWN(56.25,0)</f>
      </c>
      <c r="M1091" s="4"/>
      <c r="N1091" s="5">
        <v>1</v>
      </c>
      <c r="O1091" s="4"/>
      <c r="P1091" s="4">
        <f>=ROUNDDOWN({0},0)</f>
      </c>
      <c r="Q1091" s="4"/>
      <c r="R1091" s="5"/>
      <c r="S1091" s="4">
        <v>3</v>
      </c>
      <c r="T1091" s="6">
        <v>57.87</v>
      </c>
      <c r="U1091" s="4"/>
      <c r="V1091" s="6"/>
      <c r="W1091" s="5"/>
      <c r="X1091" s="5"/>
      <c r="Y1091" s="4">
        <v>1</v>
      </c>
      <c r="Z1091" s="6">
        <v>20.07</v>
      </c>
      <c r="AA1091" s="4"/>
      <c r="AB1091" s="6"/>
      <c r="AC1091" s="5"/>
      <c r="AD1091" s="5"/>
      <c r="AE1091" s="4"/>
      <c r="AF1091" s="6"/>
      <c r="AG1091" s="4"/>
      <c r="AH1091" s="6"/>
      <c r="AI1091" s="5"/>
      <c r="AJ1091" s="5"/>
      <c r="AK1091" s="4"/>
      <c r="AL1091" s="6"/>
      <c r="AM1091" s="4"/>
      <c r="AN1091" s="6"/>
      <c r="AO1091" s="5"/>
      <c r="AP1091" s="5"/>
      <c r="AQ1091" s="4">
        <v>1</v>
      </c>
      <c r="AR1091" s="6">
        <v>18.9</v>
      </c>
      <c r="AS1091" s="4"/>
      <c r="AT1091" s="6"/>
      <c r="AU1091" s="5"/>
      <c r="AV1091" s="5"/>
      <c r="AW1091" s="4"/>
      <c r="AX1091" s="6"/>
      <c r="AY1091" s="4"/>
      <c r="AZ1091" s="6"/>
      <c r="BA1091" s="5"/>
      <c r="BB1091" s="5"/>
      <c r="BC1091" s="4"/>
      <c r="BD1091" s="6"/>
      <c r="BE1091" s="4"/>
      <c r="BF1091" s="6"/>
      <c r="BG1091" s="5"/>
      <c r="BH1091" s="5"/>
      <c r="BI1091" s="4"/>
      <c r="BJ1091" s="6"/>
      <c r="BK1091" s="4"/>
      <c r="BL1091" s="6"/>
      <c r="BM1091" s="5"/>
      <c r="BN1091" s="5"/>
      <c r="BO1091" s="4"/>
      <c r="BP1091" s="6"/>
      <c r="BQ1091" s="4"/>
      <c r="BR1091" s="6"/>
      <c r="BS1091" s="5"/>
      <c r="BT1091" s="5"/>
      <c r="BU1091" s="4"/>
      <c r="BV1091" s="6"/>
      <c r="BW1091" s="4"/>
      <c r="BX1091" s="6"/>
      <c r="BY1091" s="5"/>
      <c r="BZ1091" s="5"/>
      <c r="CA1091" s="4"/>
      <c r="CB1091" s="6"/>
      <c r="CC1091" s="4"/>
      <c r="CD1091" s="6"/>
      <c r="CE1091" s="5"/>
      <c r="CF1091" s="5"/>
      <c r="CG1091" s="4"/>
      <c r="CH1091" s="6"/>
      <c r="CI1091" s="4"/>
      <c r="CJ1091" s="6"/>
      <c r="CK1091" s="5"/>
      <c r="CL1091" s="5"/>
      <c r="CM1091" s="4"/>
      <c r="CN1091" s="6"/>
      <c r="CO1091" s="4"/>
      <c r="CP1091" s="6"/>
      <c r="CQ1091" s="5"/>
      <c r="CR1091" s="5"/>
      <c r="CS1091" s="4"/>
      <c r="CT1091" s="6"/>
      <c r="CU1091" s="4"/>
      <c r="CV1091" s="6"/>
      <c r="CW1091" s="5"/>
      <c r="CX1091" s="5"/>
      <c r="CY1091" s="4">
        <v>1</v>
      </c>
      <c r="CZ1091" s="6">
        <v>18.9</v>
      </c>
      <c r="DA1091" s="4"/>
      <c r="DB1091" s="6"/>
      <c r="DC1091" s="5"/>
      <c r="DD1091" s="5"/>
      <c r="DE1091" s="4"/>
      <c r="DF1091" s="6"/>
      <c r="DG1091" s="4"/>
      <c r="DH1091" s="6"/>
      <c r="DI1091" s="5"/>
      <c r="DJ1091" s="5"/>
      <c r="DK1091" s="4"/>
      <c r="DL1091" s="6"/>
      <c r="DM1091" s="4"/>
      <c r="DN1091" s="6"/>
      <c r="DO1091" s="5"/>
      <c r="DP1091" s="5"/>
      <c r="DQ1091" s="4"/>
      <c r="DR1091" s="6"/>
      <c r="DS1091" s="4"/>
      <c r="DT1091" s="6"/>
      <c r="DU1091" s="5"/>
      <c r="DV1091" s="5"/>
      <c r="DW1091" s="4"/>
      <c r="DX1091" s="6"/>
      <c r="DY1091" s="4"/>
      <c r="DZ1091" s="6"/>
      <c r="EA1091" s="5"/>
      <c r="EB1091" s="5"/>
      <c r="EC1091" s="4"/>
      <c r="ED1091" s="6"/>
      <c r="EE1091" s="4"/>
      <c r="EF1091" s="6"/>
      <c r="EG1091" s="5"/>
      <c r="EH1091" s="5"/>
      <c r="EI1091" s="4"/>
      <c r="EJ1091" s="6"/>
      <c r="EK1091" s="4"/>
      <c r="EL1091" s="6"/>
      <c r="EM1091" s="5"/>
      <c r="EN1091" s="5"/>
      <c r="EO1091" s="4"/>
      <c r="EP1091" s="6"/>
      <c r="EQ1091" s="4"/>
      <c r="ER1091" s="6"/>
      <c r="ES1091" s="5"/>
      <c r="ET1091" s="5"/>
      <c r="EU1091" s="4"/>
      <c r="EV1091" s="6"/>
      <c r="EW1091" s="4"/>
      <c r="EX1091" s="6"/>
      <c r="EY1091" s="5"/>
      <c r="EZ1091" s="5"/>
      <c r="FA1091" s="4"/>
      <c r="FB1091" s="6"/>
      <c r="FC1091" s="4"/>
      <c r="FD1091" s="6"/>
      <c r="FE1091" s="5"/>
      <c r="FF1091" s="5"/>
      <c r="FG1091" s="4"/>
      <c r="FH1091" s="6"/>
      <c r="FI1091" s="4"/>
      <c r="FJ1091" s="6"/>
      <c r="FK1091" s="5"/>
      <c r="FL1091" s="5"/>
      <c r="FM1091" s="4"/>
      <c r="FN1091" s="6"/>
      <c r="FO1091" s="4"/>
      <c r="FP1091" s="6"/>
      <c r="FQ1091" s="5"/>
      <c r="FR1091" s="5"/>
      <c r="FS1091" s="4"/>
      <c r="FT1091" s="6"/>
      <c r="FU1091" s="4"/>
      <c r="FV1091" s="6"/>
      <c r="FW1091" s="5"/>
      <c r="FX1091" s="5"/>
      <c r="FY1091" s="4"/>
      <c r="FZ1091" s="6"/>
      <c r="GA1091" s="4"/>
      <c r="GB1091" s="6"/>
      <c r="GC1091" s="5"/>
      <c r="GD1091" s="5"/>
      <c r="GE1091" s="4"/>
      <c r="GF1091" s="6"/>
      <c r="GG1091" s="4"/>
      <c r="GH1091" s="6"/>
      <c r="GI1091" s="5"/>
      <c r="GJ1091" s="5"/>
      <c r="GK1091" s="4"/>
      <c r="GL1091" s="6"/>
      <c r="GM1091" s="4"/>
      <c r="GN1091" s="6"/>
      <c r="GO1091" s="5"/>
      <c r="GP1091" s="5"/>
      <c r="GQ1091" s="4"/>
      <c r="GR1091" s="6"/>
      <c r="GS1091" s="4"/>
      <c r="GT1091" s="6"/>
      <c r="GU1091" s="5"/>
      <c r="GV1091" s="5"/>
      <c r="GW1091" s="4"/>
      <c r="GX1091" s="6"/>
      <c r="GY1091" s="4"/>
      <c r="GZ1091" s="6"/>
      <c r="HA1091" s="5"/>
      <c r="HB1091" s="5"/>
      <c r="HC1091" s="4"/>
      <c r="HD1091" s="6"/>
      <c r="HE1091" s="4"/>
      <c r="HF1091" s="6"/>
      <c r="HG1091" s="5"/>
      <c r="HH1091" s="5"/>
      <c r="HI1091" s="4"/>
      <c r="HJ1091" s="6"/>
      <c r="HK1091" s="4"/>
      <c r="HL1091" s="6"/>
      <c r="HM1091" s="5"/>
      <c r="HN1091" s="5"/>
      <c r="HO1091" s="4"/>
      <c r="HP1091" s="6"/>
      <c r="HQ1091" s="4"/>
      <c r="HR1091" s="6"/>
      <c r="HS1091" s="5"/>
      <c r="HT1091" s="5"/>
      <c r="HU1091" s="4"/>
      <c r="HV1091" s="6"/>
      <c r="HW1091" s="4"/>
      <c r="HX1091" s="6"/>
      <c r="HY1091" s="5"/>
      <c r="HZ1091" s="5"/>
      <c r="IA1091" s="4"/>
      <c r="IB1091" s="6"/>
      <c r="IC1091" s="4"/>
      <c r="ID1091" s="6"/>
      <c r="IE1091" s="5"/>
      <c r="IF1091" s="5"/>
      <c r="IG1091" s="4"/>
      <c r="IH1091" s="6"/>
      <c r="II1091" s="4"/>
      <c r="IJ1091" s="6"/>
      <c r="IK1091" s="5"/>
      <c r="IL1091" s="5"/>
      <c r="IM1091" s="4"/>
      <c r="IN1091" s="6"/>
      <c r="IO1091" s="4"/>
      <c r="IP1091" s="6"/>
      <c r="IQ1091" s="5"/>
      <c r="IR1091" s="5"/>
      <c r="IS1091" s="4"/>
      <c r="IT1091" s="6"/>
      <c r="IU1091" s="4"/>
      <c r="IV1091" s="6"/>
      <c r="IW1091" s="5"/>
      <c r="IX1091" s="5"/>
      <c r="IY1091" s="4"/>
      <c r="IZ1091" s="6"/>
      <c r="JA1091" s="4"/>
      <c r="JB1091" s="6"/>
      <c r="JC1091" s="5"/>
      <c r="JD1091" s="5"/>
      <c r="JE1091" s="4"/>
      <c r="JF1091" s="6"/>
      <c r="JG1091" s="4"/>
      <c r="JH1091" s="6"/>
      <c r="JI1091" s="5"/>
      <c r="JJ1091" s="5"/>
      <c r="JK1091" s="4"/>
      <c r="JL1091" s="6"/>
      <c r="JM1091" s="4"/>
      <c r="JN1091" s="6"/>
      <c r="JO1091" s="5"/>
      <c r="JP1091" s="5"/>
      <c r="JQ1091" s="4"/>
      <c r="JR1091" s="6"/>
      <c r="JS1091" s="4"/>
      <c r="JT1091" s="6"/>
      <c r="JU1091" s="5"/>
      <c r="JV1091" s="5"/>
      <c r="JW1091" s="4"/>
      <c r="JX1091" s="6"/>
      <c r="JY1091" s="4"/>
      <c r="JZ1091" s="6"/>
      <c r="KA1091" s="5"/>
      <c r="KB1091" s="5"/>
      <c r="KC1091" s="4"/>
      <c r="KD1091" s="6"/>
      <c r="KE1091" s="4"/>
      <c r="KF1091" s="6"/>
      <c r="KG1091" s="5"/>
      <c r="KH1091" s="5"/>
      <c r="KI1091" s="4"/>
      <c r="KJ1091" s="6"/>
      <c r="KK1091" s="4"/>
      <c r="KL1091" s="6"/>
      <c r="KM1091" s="5"/>
      <c r="KN1091" s="5"/>
    </row>
    <row r="1092">
      <c r="A1092" s="3" t="s">
        <v>85</v>
      </c>
      <c r="B1092" s="3" t="s">
        <v>844</v>
      </c>
      <c r="C1092" s="3" t="s">
        <v>703</v>
      </c>
      <c r="D1092" s="3" t="s">
        <v>704</v>
      </c>
      <c r="E1092" s="3" t="s">
        <v>845</v>
      </c>
      <c r="F1092" s="3" t="s">
        <v>845</v>
      </c>
      <c r="G1092" s="3" t="s">
        <v>845</v>
      </c>
      <c r="H1092" s="3" t="s">
        <v>351</v>
      </c>
      <c r="I1092" s="3" t="s">
        <v>1323</v>
      </c>
      <c r="J1092" s="3" t="s">
        <v>1309</v>
      </c>
      <c r="K1092" s="4">
        <v>184</v>
      </c>
      <c r="L1092" s="4">
        <f>=ROUNDDOWN(61.3333333333333,0)</f>
      </c>
      <c r="M1092" s="4"/>
      <c r="N1092" s="5">
        <v>1</v>
      </c>
      <c r="O1092" s="4"/>
      <c r="P1092" s="4">
        <f>=ROUNDDOWN({0},0)</f>
      </c>
      <c r="Q1092" s="4"/>
      <c r="R1092" s="5"/>
      <c r="S1092" s="4">
        <v>2</v>
      </c>
      <c r="T1092" s="6">
        <v>39.16</v>
      </c>
      <c r="U1092" s="4"/>
      <c r="V1092" s="6"/>
      <c r="W1092" s="5"/>
      <c r="X1092" s="5"/>
      <c r="Y1092" s="4"/>
      <c r="Z1092" s="6"/>
      <c r="AA1092" s="4"/>
      <c r="AB1092" s="6"/>
      <c r="AC1092" s="5"/>
      <c r="AD1092" s="5"/>
      <c r="AE1092" s="4"/>
      <c r="AF1092" s="6"/>
      <c r="AG1092" s="4"/>
      <c r="AH1092" s="6"/>
      <c r="AI1092" s="5"/>
      <c r="AJ1092" s="5"/>
      <c r="AK1092" s="4">
        <v>1</v>
      </c>
      <c r="AL1092" s="6">
        <v>20.26</v>
      </c>
      <c r="AM1092" s="4"/>
      <c r="AN1092" s="6"/>
      <c r="AO1092" s="5"/>
      <c r="AP1092" s="5"/>
      <c r="AQ1092" s="4">
        <v>1</v>
      </c>
      <c r="AR1092" s="6">
        <v>18.9</v>
      </c>
      <c r="AS1092" s="4"/>
      <c r="AT1092" s="6"/>
      <c r="AU1092" s="5"/>
      <c r="AV1092" s="5"/>
      <c r="AW1092" s="4"/>
      <c r="AX1092" s="6"/>
      <c r="AY1092" s="4"/>
      <c r="AZ1092" s="6"/>
      <c r="BA1092" s="5"/>
      <c r="BB1092" s="5"/>
      <c r="BC1092" s="4"/>
      <c r="BD1092" s="6"/>
      <c r="BE1092" s="4"/>
      <c r="BF1092" s="6"/>
      <c r="BG1092" s="5"/>
      <c r="BH1092" s="5"/>
      <c r="BI1092" s="4"/>
      <c r="BJ1092" s="6"/>
      <c r="BK1092" s="4"/>
      <c r="BL1092" s="6"/>
      <c r="BM1092" s="5"/>
      <c r="BN1092" s="5"/>
      <c r="BO1092" s="4"/>
      <c r="BP1092" s="6"/>
      <c r="BQ1092" s="4"/>
      <c r="BR1092" s="6"/>
      <c r="BS1092" s="5"/>
      <c r="BT1092" s="5"/>
      <c r="BU1092" s="4"/>
      <c r="BV1092" s="6"/>
      <c r="BW1092" s="4"/>
      <c r="BX1092" s="6"/>
      <c r="BY1092" s="5"/>
      <c r="BZ1092" s="5"/>
      <c r="CA1092" s="4"/>
      <c r="CB1092" s="6"/>
      <c r="CC1092" s="4"/>
      <c r="CD1092" s="6"/>
      <c r="CE1092" s="5"/>
      <c r="CF1092" s="5"/>
      <c r="CG1092" s="4"/>
      <c r="CH1092" s="6"/>
      <c r="CI1092" s="4"/>
      <c r="CJ1092" s="6"/>
      <c r="CK1092" s="5"/>
      <c r="CL1092" s="5"/>
      <c r="CM1092" s="4"/>
      <c r="CN1092" s="6"/>
      <c r="CO1092" s="4"/>
      <c r="CP1092" s="6"/>
      <c r="CQ1092" s="5"/>
      <c r="CR1092" s="5"/>
      <c r="CS1092" s="4"/>
      <c r="CT1092" s="6"/>
      <c r="CU1092" s="4"/>
      <c r="CV1092" s="6"/>
      <c r="CW1092" s="5"/>
      <c r="CX1092" s="5"/>
      <c r="CY1092" s="4"/>
      <c r="CZ1092" s="6"/>
      <c r="DA1092" s="4"/>
      <c r="DB1092" s="6"/>
      <c r="DC1092" s="5"/>
      <c r="DD1092" s="5"/>
      <c r="DE1092" s="4"/>
      <c r="DF1092" s="6"/>
      <c r="DG1092" s="4"/>
      <c r="DH1092" s="6"/>
      <c r="DI1092" s="5"/>
      <c r="DJ1092" s="5"/>
      <c r="DK1092" s="4"/>
      <c r="DL1092" s="6"/>
      <c r="DM1092" s="4"/>
      <c r="DN1092" s="6"/>
      <c r="DO1092" s="5"/>
      <c r="DP1092" s="5"/>
      <c r="DQ1092" s="4"/>
      <c r="DR1092" s="6"/>
      <c r="DS1092" s="4"/>
      <c r="DT1092" s="6"/>
      <c r="DU1092" s="5"/>
      <c r="DV1092" s="5"/>
      <c r="DW1092" s="4"/>
      <c r="DX1092" s="6"/>
      <c r="DY1092" s="4"/>
      <c r="DZ1092" s="6"/>
      <c r="EA1092" s="5"/>
      <c r="EB1092" s="5"/>
      <c r="EC1092" s="4"/>
      <c r="ED1092" s="6"/>
      <c r="EE1092" s="4"/>
      <c r="EF1092" s="6"/>
      <c r="EG1092" s="5"/>
      <c r="EH1092" s="5"/>
      <c r="EI1092" s="4"/>
      <c r="EJ1092" s="6"/>
      <c r="EK1092" s="4"/>
      <c r="EL1092" s="6"/>
      <c r="EM1092" s="5"/>
      <c r="EN1092" s="5"/>
      <c r="EO1092" s="4"/>
      <c r="EP1092" s="6"/>
      <c r="EQ1092" s="4"/>
      <c r="ER1092" s="6"/>
      <c r="ES1092" s="5"/>
      <c r="ET1092" s="5"/>
      <c r="EU1092" s="4"/>
      <c r="EV1092" s="6"/>
      <c r="EW1092" s="4"/>
      <c r="EX1092" s="6"/>
      <c r="EY1092" s="5"/>
      <c r="EZ1092" s="5"/>
      <c r="FA1092" s="4"/>
      <c r="FB1092" s="6"/>
      <c r="FC1092" s="4"/>
      <c r="FD1092" s="6"/>
      <c r="FE1092" s="5"/>
      <c r="FF1092" s="5"/>
      <c r="FG1092" s="4"/>
      <c r="FH1092" s="6"/>
      <c r="FI1092" s="4"/>
      <c r="FJ1092" s="6"/>
      <c r="FK1092" s="5"/>
      <c r="FL1092" s="5"/>
      <c r="FM1092" s="4"/>
      <c r="FN1092" s="6"/>
      <c r="FO1092" s="4"/>
      <c r="FP1092" s="6"/>
      <c r="FQ1092" s="5"/>
      <c r="FR1092" s="5"/>
      <c r="FS1092" s="4"/>
      <c r="FT1092" s="6"/>
      <c r="FU1092" s="4"/>
      <c r="FV1092" s="6"/>
      <c r="FW1092" s="5"/>
      <c r="FX1092" s="5"/>
      <c r="FY1092" s="4"/>
      <c r="FZ1092" s="6"/>
      <c r="GA1092" s="4"/>
      <c r="GB1092" s="6"/>
      <c r="GC1092" s="5"/>
      <c r="GD1092" s="5"/>
      <c r="GE1092" s="4"/>
      <c r="GF1092" s="6"/>
      <c r="GG1092" s="4"/>
      <c r="GH1092" s="6"/>
      <c r="GI1092" s="5"/>
      <c r="GJ1092" s="5"/>
      <c r="GK1092" s="4"/>
      <c r="GL1092" s="6"/>
      <c r="GM1092" s="4"/>
      <c r="GN1092" s="6"/>
      <c r="GO1092" s="5"/>
      <c r="GP1092" s="5"/>
      <c r="GQ1092" s="4"/>
      <c r="GR1092" s="6"/>
      <c r="GS1092" s="4"/>
      <c r="GT1092" s="6"/>
      <c r="GU1092" s="5"/>
      <c r="GV1092" s="5"/>
      <c r="GW1092" s="4"/>
      <c r="GX1092" s="6"/>
      <c r="GY1092" s="4"/>
      <c r="GZ1092" s="6"/>
      <c r="HA1092" s="5"/>
      <c r="HB1092" s="5"/>
      <c r="HC1092" s="4"/>
      <c r="HD1092" s="6"/>
      <c r="HE1092" s="4"/>
      <c r="HF1092" s="6"/>
      <c r="HG1092" s="5"/>
      <c r="HH1092" s="5"/>
      <c r="HI1092" s="4"/>
      <c r="HJ1092" s="6"/>
      <c r="HK1092" s="4"/>
      <c r="HL1092" s="6"/>
      <c r="HM1092" s="5"/>
      <c r="HN1092" s="5"/>
      <c r="HO1092" s="4"/>
      <c r="HP1092" s="6"/>
      <c r="HQ1092" s="4"/>
      <c r="HR1092" s="6"/>
      <c r="HS1092" s="5"/>
      <c r="HT1092" s="5"/>
      <c r="HU1092" s="4"/>
      <c r="HV1092" s="6"/>
      <c r="HW1092" s="4"/>
      <c r="HX1092" s="6"/>
      <c r="HY1092" s="5"/>
      <c r="HZ1092" s="5"/>
      <c r="IA1092" s="4"/>
      <c r="IB1092" s="6"/>
      <c r="IC1092" s="4"/>
      <c r="ID1092" s="6"/>
      <c r="IE1092" s="5"/>
      <c r="IF1092" s="5"/>
      <c r="IG1092" s="4"/>
      <c r="IH1092" s="6"/>
      <c r="II1092" s="4"/>
      <c r="IJ1092" s="6"/>
      <c r="IK1092" s="5"/>
      <c r="IL1092" s="5"/>
      <c r="IM1092" s="4"/>
      <c r="IN1092" s="6"/>
      <c r="IO1092" s="4"/>
      <c r="IP1092" s="6"/>
      <c r="IQ1092" s="5"/>
      <c r="IR1092" s="5"/>
      <c r="IS1092" s="4"/>
      <c r="IT1092" s="6"/>
      <c r="IU1092" s="4"/>
      <c r="IV1092" s="6"/>
      <c r="IW1092" s="5"/>
      <c r="IX1092" s="5"/>
      <c r="IY1092" s="4"/>
      <c r="IZ1092" s="6"/>
      <c r="JA1092" s="4"/>
      <c r="JB1092" s="6"/>
      <c r="JC1092" s="5"/>
      <c r="JD1092" s="5"/>
      <c r="JE1092" s="4"/>
      <c r="JF1092" s="6"/>
      <c r="JG1092" s="4"/>
      <c r="JH1092" s="6"/>
      <c r="JI1092" s="5"/>
      <c r="JJ1092" s="5"/>
      <c r="JK1092" s="4"/>
      <c r="JL1092" s="6"/>
      <c r="JM1092" s="4"/>
      <c r="JN1092" s="6"/>
      <c r="JO1092" s="5"/>
      <c r="JP1092" s="5"/>
      <c r="JQ1092" s="4"/>
      <c r="JR1092" s="6"/>
      <c r="JS1092" s="4"/>
      <c r="JT1092" s="6"/>
      <c r="JU1092" s="5"/>
      <c r="JV1092" s="5"/>
      <c r="JW1092" s="4"/>
      <c r="JX1092" s="6"/>
      <c r="JY1092" s="4"/>
      <c r="JZ1092" s="6"/>
      <c r="KA1092" s="5"/>
      <c r="KB1092" s="5"/>
      <c r="KC1092" s="4"/>
      <c r="KD1092" s="6"/>
      <c r="KE1092" s="4"/>
      <c r="KF1092" s="6"/>
      <c r="KG1092" s="5"/>
      <c r="KH1092" s="5"/>
      <c r="KI1092" s="4"/>
      <c r="KJ1092" s="6"/>
      <c r="KK1092" s="4"/>
      <c r="KL1092" s="6"/>
      <c r="KM1092" s="5"/>
      <c r="KN1092" s="5"/>
    </row>
    <row r="1093">
      <c r="A1093" s="3" t="s">
        <v>85</v>
      </c>
      <c r="B1093" s="3" t="s">
        <v>844</v>
      </c>
      <c r="C1093" s="3" t="s">
        <v>703</v>
      </c>
      <c r="D1093" s="3" t="s">
        <v>704</v>
      </c>
      <c r="E1093" s="3" t="s">
        <v>848</v>
      </c>
      <c r="F1093" s="3" t="s">
        <v>104</v>
      </c>
      <c r="G1093" s="3" t="s">
        <v>104</v>
      </c>
      <c r="H1093" s="3" t="s">
        <v>104</v>
      </c>
      <c r="I1093" s="3" t="s">
        <v>1312</v>
      </c>
      <c r="J1093" s="3" t="s">
        <v>1340</v>
      </c>
      <c r="K1093" s="4">
        <v>1</v>
      </c>
      <c r="L1093" s="4">
        <f>=ROUNDDOWN(0.5,0)</f>
      </c>
      <c r="M1093" s="4"/>
      <c r="N1093" s="5"/>
      <c r="O1093" s="4"/>
      <c r="P1093" s="4">
        <f>=ROUNDDOWN({0},0)</f>
      </c>
      <c r="Q1093" s="4"/>
      <c r="R1093" s="5"/>
      <c r="S1093" s="4">
        <v>5</v>
      </c>
      <c r="T1093" s="6">
        <v>87.1</v>
      </c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>
        <v>3</v>
      </c>
      <c r="AF1093" s="6">
        <v>41.76</v>
      </c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  <c r="AW1093" s="4"/>
      <c r="AX1093" s="6"/>
      <c r="AY1093" s="4"/>
      <c r="AZ1093" s="6"/>
      <c r="BA1093" s="5"/>
      <c r="BB1093" s="5"/>
      <c r="BC1093" s="4"/>
      <c r="BD1093" s="6"/>
      <c r="BE1093" s="4"/>
      <c r="BF1093" s="6"/>
      <c r="BG1093" s="5"/>
      <c r="BH1093" s="5"/>
      <c r="BI1093" s="4"/>
      <c r="BJ1093" s="6"/>
      <c r="BK1093" s="4"/>
      <c r="BL1093" s="6"/>
      <c r="BM1093" s="5"/>
      <c r="BN1093" s="5"/>
      <c r="BO1093" s="4"/>
      <c r="BP1093" s="6"/>
      <c r="BQ1093" s="4"/>
      <c r="BR1093" s="6"/>
      <c r="BS1093" s="5"/>
      <c r="BT1093" s="5"/>
      <c r="BU1093" s="4">
        <v>2</v>
      </c>
      <c r="BV1093" s="6">
        <v>45.34</v>
      </c>
      <c r="BW1093" s="4"/>
      <c r="BX1093" s="6"/>
      <c r="BY1093" s="5"/>
      <c r="BZ1093" s="5"/>
      <c r="CA1093" s="4"/>
      <c r="CB1093" s="6"/>
      <c r="CC1093" s="4"/>
      <c r="CD1093" s="6"/>
      <c r="CE1093" s="5"/>
      <c r="CF1093" s="5"/>
      <c r="CG1093" s="4"/>
      <c r="CH1093" s="6"/>
      <c r="CI1093" s="4"/>
      <c r="CJ1093" s="6"/>
      <c r="CK1093" s="5"/>
      <c r="CL1093" s="5"/>
      <c r="CM1093" s="4"/>
      <c r="CN1093" s="6"/>
      <c r="CO1093" s="4"/>
      <c r="CP1093" s="6"/>
      <c r="CQ1093" s="5"/>
      <c r="CR1093" s="5"/>
      <c r="CS1093" s="4"/>
      <c r="CT1093" s="6"/>
      <c r="CU1093" s="4"/>
      <c r="CV1093" s="6"/>
      <c r="CW1093" s="5"/>
      <c r="CX1093" s="5"/>
      <c r="CY1093" s="4"/>
      <c r="CZ1093" s="6"/>
      <c r="DA1093" s="4"/>
      <c r="DB1093" s="6"/>
      <c r="DC1093" s="5"/>
      <c r="DD1093" s="5"/>
      <c r="DE1093" s="4"/>
      <c r="DF1093" s="6"/>
      <c r="DG1093" s="4"/>
      <c r="DH1093" s="6"/>
      <c r="DI1093" s="5"/>
      <c r="DJ1093" s="5"/>
      <c r="DK1093" s="4"/>
      <c r="DL1093" s="6"/>
      <c r="DM1093" s="4"/>
      <c r="DN1093" s="6"/>
      <c r="DO1093" s="5"/>
      <c r="DP1093" s="5"/>
      <c r="DQ1093" s="4"/>
      <c r="DR1093" s="6"/>
      <c r="DS1093" s="4"/>
      <c r="DT1093" s="6"/>
      <c r="DU1093" s="5"/>
      <c r="DV1093" s="5"/>
      <c r="DW1093" s="4"/>
      <c r="DX1093" s="6"/>
      <c r="DY1093" s="4"/>
      <c r="DZ1093" s="6"/>
      <c r="EA1093" s="5"/>
      <c r="EB1093" s="5"/>
      <c r="EC1093" s="4"/>
      <c r="ED1093" s="6"/>
      <c r="EE1093" s="4"/>
      <c r="EF1093" s="6"/>
      <c r="EG1093" s="5"/>
      <c r="EH1093" s="5"/>
      <c r="EI1093" s="4"/>
      <c r="EJ1093" s="6"/>
      <c r="EK1093" s="4"/>
      <c r="EL1093" s="6"/>
      <c r="EM1093" s="5"/>
      <c r="EN1093" s="5"/>
      <c r="EO1093" s="4"/>
      <c r="EP1093" s="6"/>
      <c r="EQ1093" s="4"/>
      <c r="ER1093" s="6"/>
      <c r="ES1093" s="5"/>
      <c r="ET1093" s="5"/>
      <c r="EU1093" s="4"/>
      <c r="EV1093" s="6"/>
      <c r="EW1093" s="4"/>
      <c r="EX1093" s="6"/>
      <c r="EY1093" s="5"/>
      <c r="EZ1093" s="5"/>
      <c r="FA1093" s="4"/>
      <c r="FB1093" s="6"/>
      <c r="FC1093" s="4"/>
      <c r="FD1093" s="6"/>
      <c r="FE1093" s="5"/>
      <c r="FF1093" s="5"/>
      <c r="FG1093" s="4"/>
      <c r="FH1093" s="6"/>
      <c r="FI1093" s="4"/>
      <c r="FJ1093" s="6"/>
      <c r="FK1093" s="5"/>
      <c r="FL1093" s="5"/>
      <c r="FM1093" s="4"/>
      <c r="FN1093" s="6"/>
      <c r="FO1093" s="4"/>
      <c r="FP1093" s="6"/>
      <c r="FQ1093" s="5"/>
      <c r="FR1093" s="5"/>
      <c r="FS1093" s="4"/>
      <c r="FT1093" s="6"/>
      <c r="FU1093" s="4"/>
      <c r="FV1093" s="6"/>
      <c r="FW1093" s="5"/>
      <c r="FX1093" s="5"/>
      <c r="FY1093" s="4"/>
      <c r="FZ1093" s="6"/>
      <c r="GA1093" s="4"/>
      <c r="GB1093" s="6"/>
      <c r="GC1093" s="5"/>
      <c r="GD1093" s="5"/>
      <c r="GE1093" s="4"/>
      <c r="GF1093" s="6"/>
      <c r="GG1093" s="4"/>
      <c r="GH1093" s="6"/>
      <c r="GI1093" s="5"/>
      <c r="GJ1093" s="5"/>
      <c r="GK1093" s="4"/>
      <c r="GL1093" s="6"/>
      <c r="GM1093" s="4"/>
      <c r="GN1093" s="6"/>
      <c r="GO1093" s="5"/>
      <c r="GP1093" s="5"/>
      <c r="GQ1093" s="4"/>
      <c r="GR1093" s="6"/>
      <c r="GS1093" s="4"/>
      <c r="GT1093" s="6"/>
      <c r="GU1093" s="5"/>
      <c r="GV1093" s="5"/>
      <c r="GW1093" s="4"/>
      <c r="GX1093" s="6"/>
      <c r="GY1093" s="4"/>
      <c r="GZ1093" s="6"/>
      <c r="HA1093" s="5"/>
      <c r="HB1093" s="5"/>
      <c r="HC1093" s="4"/>
      <c r="HD1093" s="6"/>
      <c r="HE1093" s="4"/>
      <c r="HF1093" s="6"/>
      <c r="HG1093" s="5"/>
      <c r="HH1093" s="5"/>
      <c r="HI1093" s="4"/>
      <c r="HJ1093" s="6"/>
      <c r="HK1093" s="4"/>
      <c r="HL1093" s="6"/>
      <c r="HM1093" s="5"/>
      <c r="HN1093" s="5"/>
      <c r="HO1093" s="4"/>
      <c r="HP1093" s="6"/>
      <c r="HQ1093" s="4"/>
      <c r="HR1093" s="6"/>
      <c r="HS1093" s="5"/>
      <c r="HT1093" s="5"/>
      <c r="HU1093" s="4"/>
      <c r="HV1093" s="6"/>
      <c r="HW1093" s="4"/>
      <c r="HX1093" s="6"/>
      <c r="HY1093" s="5"/>
      <c r="HZ1093" s="5"/>
      <c r="IA1093" s="4"/>
      <c r="IB1093" s="6"/>
      <c r="IC1093" s="4"/>
      <c r="ID1093" s="6"/>
      <c r="IE1093" s="5"/>
      <c r="IF1093" s="5"/>
      <c r="IG1093" s="4"/>
      <c r="IH1093" s="6"/>
      <c r="II1093" s="4"/>
      <c r="IJ1093" s="6"/>
      <c r="IK1093" s="5"/>
      <c r="IL1093" s="5"/>
      <c r="IM1093" s="4"/>
      <c r="IN1093" s="6"/>
      <c r="IO1093" s="4"/>
      <c r="IP1093" s="6"/>
      <c r="IQ1093" s="5"/>
      <c r="IR1093" s="5"/>
      <c r="IS1093" s="4"/>
      <c r="IT1093" s="6"/>
      <c r="IU1093" s="4"/>
      <c r="IV1093" s="6"/>
      <c r="IW1093" s="5"/>
      <c r="IX1093" s="5"/>
      <c r="IY1093" s="4"/>
      <c r="IZ1093" s="6"/>
      <c r="JA1093" s="4"/>
      <c r="JB1093" s="6"/>
      <c r="JC1093" s="5"/>
      <c r="JD1093" s="5"/>
      <c r="JE1093" s="4"/>
      <c r="JF1093" s="6"/>
      <c r="JG1093" s="4"/>
      <c r="JH1093" s="6"/>
      <c r="JI1093" s="5"/>
      <c r="JJ1093" s="5"/>
      <c r="JK1093" s="4"/>
      <c r="JL1093" s="6"/>
      <c r="JM1093" s="4"/>
      <c r="JN1093" s="6"/>
      <c r="JO1093" s="5"/>
      <c r="JP1093" s="5"/>
      <c r="JQ1093" s="4"/>
      <c r="JR1093" s="6"/>
      <c r="JS1093" s="4"/>
      <c r="JT1093" s="6"/>
      <c r="JU1093" s="5"/>
      <c r="JV1093" s="5"/>
      <c r="JW1093" s="4"/>
      <c r="JX1093" s="6"/>
      <c r="JY1093" s="4"/>
      <c r="JZ1093" s="6"/>
      <c r="KA1093" s="5"/>
      <c r="KB1093" s="5"/>
      <c r="KC1093" s="4"/>
      <c r="KD1093" s="6"/>
      <c r="KE1093" s="4"/>
      <c r="KF1093" s="6"/>
      <c r="KG1093" s="5"/>
      <c r="KH1093" s="5"/>
      <c r="KI1093" s="4"/>
      <c r="KJ1093" s="6"/>
      <c r="KK1093" s="4"/>
      <c r="KL1093" s="6"/>
      <c r="KM1093" s="5"/>
      <c r="KN1093" s="5"/>
    </row>
    <row r="1094">
      <c r="A1094" s="3" t="s">
        <v>85</v>
      </c>
      <c r="B1094" s="3" t="s">
        <v>851</v>
      </c>
      <c r="C1094" s="3" t="s">
        <v>87</v>
      </c>
      <c r="D1094" s="3" t="s">
        <v>88</v>
      </c>
      <c r="E1094" s="3" t="s">
        <v>852</v>
      </c>
      <c r="F1094" s="3" t="s">
        <v>852</v>
      </c>
      <c r="G1094" s="3" t="s">
        <v>852</v>
      </c>
      <c r="H1094" s="3" t="s">
        <v>104</v>
      </c>
      <c r="I1094" s="3" t="s">
        <v>1323</v>
      </c>
      <c r="J1094" s="3" t="s">
        <v>712</v>
      </c>
      <c r="K1094" s="4">
        <v>523</v>
      </c>
      <c r="L1094" s="4">
        <f>=ROUNDDOWN(37.3571428571429,0)</f>
      </c>
      <c r="M1094" s="4"/>
      <c r="N1094" s="5">
        <v>1</v>
      </c>
      <c r="O1094" s="4"/>
      <c r="P1094" s="4">
        <f>=ROUNDDOWN({0},0)</f>
      </c>
      <c r="Q1094" s="4"/>
      <c r="R1094" s="5"/>
      <c r="S1094" s="4">
        <v>15</v>
      </c>
      <c r="T1094" s="6">
        <v>462</v>
      </c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/>
      <c r="AF1094" s="6"/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  <c r="AW1094" s="4"/>
      <c r="AX1094" s="6"/>
      <c r="AY1094" s="4"/>
      <c r="AZ1094" s="6"/>
      <c r="BA1094" s="5"/>
      <c r="BB1094" s="5"/>
      <c r="BC1094" s="4"/>
      <c r="BD1094" s="6"/>
      <c r="BE1094" s="4"/>
      <c r="BF1094" s="6"/>
      <c r="BG1094" s="5"/>
      <c r="BH1094" s="5"/>
      <c r="BI1094" s="4"/>
      <c r="BJ1094" s="6"/>
      <c r="BK1094" s="4"/>
      <c r="BL1094" s="6"/>
      <c r="BM1094" s="5"/>
      <c r="BN1094" s="5"/>
      <c r="BO1094" s="4"/>
      <c r="BP1094" s="6"/>
      <c r="BQ1094" s="4"/>
      <c r="BR1094" s="6"/>
      <c r="BS1094" s="5"/>
      <c r="BT1094" s="5"/>
      <c r="BU1094" s="4"/>
      <c r="BV1094" s="6"/>
      <c r="BW1094" s="4"/>
      <c r="BX1094" s="6"/>
      <c r="BY1094" s="5"/>
      <c r="BZ1094" s="5"/>
      <c r="CA1094" s="4"/>
      <c r="CB1094" s="6"/>
      <c r="CC1094" s="4"/>
      <c r="CD1094" s="6"/>
      <c r="CE1094" s="5"/>
      <c r="CF1094" s="5"/>
      <c r="CG1094" s="4"/>
      <c r="CH1094" s="6"/>
      <c r="CI1094" s="4"/>
      <c r="CJ1094" s="6"/>
      <c r="CK1094" s="5"/>
      <c r="CL1094" s="5"/>
      <c r="CM1094" s="4"/>
      <c r="CN1094" s="6"/>
      <c r="CO1094" s="4"/>
      <c r="CP1094" s="6"/>
      <c r="CQ1094" s="5"/>
      <c r="CR1094" s="5"/>
      <c r="CS1094" s="4"/>
      <c r="CT1094" s="6"/>
      <c r="CU1094" s="4"/>
      <c r="CV1094" s="6"/>
      <c r="CW1094" s="5"/>
      <c r="CX1094" s="5"/>
      <c r="CY1094" s="4"/>
      <c r="CZ1094" s="6"/>
      <c r="DA1094" s="4"/>
      <c r="DB1094" s="6"/>
      <c r="DC1094" s="5"/>
      <c r="DD1094" s="5"/>
      <c r="DE1094" s="4"/>
      <c r="DF1094" s="6"/>
      <c r="DG1094" s="4"/>
      <c r="DH1094" s="6"/>
      <c r="DI1094" s="5"/>
      <c r="DJ1094" s="5"/>
      <c r="DK1094" s="4">
        <v>15</v>
      </c>
      <c r="DL1094" s="6">
        <v>462</v>
      </c>
      <c r="DM1094" s="4"/>
      <c r="DN1094" s="6"/>
      <c r="DO1094" s="5"/>
      <c r="DP1094" s="5"/>
      <c r="DQ1094" s="4"/>
      <c r="DR1094" s="6"/>
      <c r="DS1094" s="4"/>
      <c r="DT1094" s="6"/>
      <c r="DU1094" s="5"/>
      <c r="DV1094" s="5"/>
      <c r="DW1094" s="4"/>
      <c r="DX1094" s="6"/>
      <c r="DY1094" s="4"/>
      <c r="DZ1094" s="6"/>
      <c r="EA1094" s="5"/>
      <c r="EB1094" s="5"/>
      <c r="EC1094" s="4"/>
      <c r="ED1094" s="6"/>
      <c r="EE1094" s="4"/>
      <c r="EF1094" s="6"/>
      <c r="EG1094" s="5"/>
      <c r="EH1094" s="5"/>
      <c r="EI1094" s="4"/>
      <c r="EJ1094" s="6"/>
      <c r="EK1094" s="4"/>
      <c r="EL1094" s="6"/>
      <c r="EM1094" s="5"/>
      <c r="EN1094" s="5"/>
      <c r="EO1094" s="4"/>
      <c r="EP1094" s="6"/>
      <c r="EQ1094" s="4"/>
      <c r="ER1094" s="6"/>
      <c r="ES1094" s="5"/>
      <c r="ET1094" s="5"/>
      <c r="EU1094" s="4"/>
      <c r="EV1094" s="6"/>
      <c r="EW1094" s="4"/>
      <c r="EX1094" s="6"/>
      <c r="EY1094" s="5"/>
      <c r="EZ1094" s="5"/>
      <c r="FA1094" s="4"/>
      <c r="FB1094" s="6"/>
      <c r="FC1094" s="4"/>
      <c r="FD1094" s="6"/>
      <c r="FE1094" s="5"/>
      <c r="FF1094" s="5"/>
      <c r="FG1094" s="4"/>
      <c r="FH1094" s="6"/>
      <c r="FI1094" s="4"/>
      <c r="FJ1094" s="6"/>
      <c r="FK1094" s="5"/>
      <c r="FL1094" s="5"/>
      <c r="FM1094" s="4"/>
      <c r="FN1094" s="6"/>
      <c r="FO1094" s="4"/>
      <c r="FP1094" s="6"/>
      <c r="FQ1094" s="5"/>
      <c r="FR1094" s="5"/>
      <c r="FS1094" s="4"/>
      <c r="FT1094" s="6"/>
      <c r="FU1094" s="4"/>
      <c r="FV1094" s="6"/>
      <c r="FW1094" s="5"/>
      <c r="FX1094" s="5"/>
      <c r="FY1094" s="4"/>
      <c r="FZ1094" s="6"/>
      <c r="GA1094" s="4"/>
      <c r="GB1094" s="6"/>
      <c r="GC1094" s="5"/>
      <c r="GD1094" s="5"/>
      <c r="GE1094" s="4"/>
      <c r="GF1094" s="6"/>
      <c r="GG1094" s="4"/>
      <c r="GH1094" s="6"/>
      <c r="GI1094" s="5"/>
      <c r="GJ1094" s="5"/>
      <c r="GK1094" s="4"/>
      <c r="GL1094" s="6"/>
      <c r="GM1094" s="4"/>
      <c r="GN1094" s="6"/>
      <c r="GO1094" s="5"/>
      <c r="GP1094" s="5"/>
      <c r="GQ1094" s="4"/>
      <c r="GR1094" s="6"/>
      <c r="GS1094" s="4"/>
      <c r="GT1094" s="6"/>
      <c r="GU1094" s="5"/>
      <c r="GV1094" s="5"/>
      <c r="GW1094" s="4"/>
      <c r="GX1094" s="6"/>
      <c r="GY1094" s="4"/>
      <c r="GZ1094" s="6"/>
      <c r="HA1094" s="5"/>
      <c r="HB1094" s="5"/>
      <c r="HC1094" s="4"/>
      <c r="HD1094" s="6"/>
      <c r="HE1094" s="4"/>
      <c r="HF1094" s="6"/>
      <c r="HG1094" s="5"/>
      <c r="HH1094" s="5"/>
      <c r="HI1094" s="4"/>
      <c r="HJ1094" s="6"/>
      <c r="HK1094" s="4"/>
      <c r="HL1094" s="6"/>
      <c r="HM1094" s="5"/>
      <c r="HN1094" s="5"/>
      <c r="HO1094" s="4"/>
      <c r="HP1094" s="6"/>
      <c r="HQ1094" s="4"/>
      <c r="HR1094" s="6"/>
      <c r="HS1094" s="5"/>
      <c r="HT1094" s="5"/>
      <c r="HU1094" s="4"/>
      <c r="HV1094" s="6"/>
      <c r="HW1094" s="4"/>
      <c r="HX1094" s="6"/>
      <c r="HY1094" s="5"/>
      <c r="HZ1094" s="5"/>
      <c r="IA1094" s="4"/>
      <c r="IB1094" s="6"/>
      <c r="IC1094" s="4"/>
      <c r="ID1094" s="6"/>
      <c r="IE1094" s="5"/>
      <c r="IF1094" s="5"/>
      <c r="IG1094" s="4"/>
      <c r="IH1094" s="6"/>
      <c r="II1094" s="4"/>
      <c r="IJ1094" s="6"/>
      <c r="IK1094" s="5"/>
      <c r="IL1094" s="5"/>
      <c r="IM1094" s="4"/>
      <c r="IN1094" s="6"/>
      <c r="IO1094" s="4"/>
      <c r="IP1094" s="6"/>
      <c r="IQ1094" s="5"/>
      <c r="IR1094" s="5"/>
      <c r="IS1094" s="4"/>
      <c r="IT1094" s="6"/>
      <c r="IU1094" s="4"/>
      <c r="IV1094" s="6"/>
      <c r="IW1094" s="5"/>
      <c r="IX1094" s="5"/>
      <c r="IY1094" s="4"/>
      <c r="IZ1094" s="6"/>
      <c r="JA1094" s="4"/>
      <c r="JB1094" s="6"/>
      <c r="JC1094" s="5"/>
      <c r="JD1094" s="5"/>
      <c r="JE1094" s="4"/>
      <c r="JF1094" s="6"/>
      <c r="JG1094" s="4"/>
      <c r="JH1094" s="6"/>
      <c r="JI1094" s="5"/>
      <c r="JJ1094" s="5"/>
      <c r="JK1094" s="4"/>
      <c r="JL1094" s="6"/>
      <c r="JM1094" s="4"/>
      <c r="JN1094" s="6"/>
      <c r="JO1094" s="5"/>
      <c r="JP1094" s="5"/>
      <c r="JQ1094" s="4"/>
      <c r="JR1094" s="6"/>
      <c r="JS1094" s="4"/>
      <c r="JT1094" s="6"/>
      <c r="JU1094" s="5"/>
      <c r="JV1094" s="5"/>
      <c r="JW1094" s="4"/>
      <c r="JX1094" s="6"/>
      <c r="JY1094" s="4"/>
      <c r="JZ1094" s="6"/>
      <c r="KA1094" s="5"/>
      <c r="KB1094" s="5"/>
      <c r="KC1094" s="4"/>
      <c r="KD1094" s="6"/>
      <c r="KE1094" s="4"/>
      <c r="KF1094" s="6"/>
      <c r="KG1094" s="5"/>
      <c r="KH1094" s="5"/>
      <c r="KI1094" s="4"/>
      <c r="KJ1094" s="6"/>
      <c r="KK1094" s="4"/>
      <c r="KL1094" s="6"/>
      <c r="KM1094" s="5"/>
      <c r="KN1094" s="5"/>
    </row>
    <row r="1095">
      <c r="A1095" s="3" t="s">
        <v>85</v>
      </c>
      <c r="B1095" s="3" t="s">
        <v>851</v>
      </c>
      <c r="C1095" s="3" t="s">
        <v>87</v>
      </c>
      <c r="D1095" s="3" t="s">
        <v>88</v>
      </c>
      <c r="E1095" s="3" t="s">
        <v>852</v>
      </c>
      <c r="F1095" s="3" t="s">
        <v>852</v>
      </c>
      <c r="G1095" s="3" t="s">
        <v>852</v>
      </c>
      <c r="H1095" s="3" t="s">
        <v>104</v>
      </c>
      <c r="I1095" s="3" t="s">
        <v>1334</v>
      </c>
      <c r="J1095" s="3" t="s">
        <v>712</v>
      </c>
      <c r="K1095" s="4">
        <v>297</v>
      </c>
      <c r="L1095" s="4">
        <f>=ROUNDDOWN(33,0)</f>
      </c>
      <c r="M1095" s="4"/>
      <c r="N1095" s="5">
        <v>1</v>
      </c>
      <c r="O1095" s="4"/>
      <c r="P1095" s="4">
        <f>=ROUNDDOWN({0},0)</f>
      </c>
      <c r="Q1095" s="4"/>
      <c r="R1095" s="5"/>
      <c r="S1095" s="4">
        <v>14</v>
      </c>
      <c r="T1095" s="6">
        <v>424</v>
      </c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/>
      <c r="AF1095" s="6"/>
      <c r="AG1095" s="4"/>
      <c r="AH1095" s="6"/>
      <c r="AI1095" s="5"/>
      <c r="AJ1095" s="5"/>
      <c r="AK1095" s="4"/>
      <c r="AL1095" s="6"/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  <c r="AW1095" s="4"/>
      <c r="AX1095" s="6"/>
      <c r="AY1095" s="4"/>
      <c r="AZ1095" s="6"/>
      <c r="BA1095" s="5"/>
      <c r="BB1095" s="5"/>
      <c r="BC1095" s="4"/>
      <c r="BD1095" s="6"/>
      <c r="BE1095" s="4"/>
      <c r="BF1095" s="6"/>
      <c r="BG1095" s="5"/>
      <c r="BH1095" s="5"/>
      <c r="BI1095" s="4"/>
      <c r="BJ1095" s="6"/>
      <c r="BK1095" s="4"/>
      <c r="BL1095" s="6"/>
      <c r="BM1095" s="5"/>
      <c r="BN1095" s="5"/>
      <c r="BO1095" s="4"/>
      <c r="BP1095" s="6"/>
      <c r="BQ1095" s="4"/>
      <c r="BR1095" s="6"/>
      <c r="BS1095" s="5"/>
      <c r="BT1095" s="5"/>
      <c r="BU1095" s="4"/>
      <c r="BV1095" s="6"/>
      <c r="BW1095" s="4"/>
      <c r="BX1095" s="6"/>
      <c r="BY1095" s="5"/>
      <c r="BZ1095" s="5"/>
      <c r="CA1095" s="4"/>
      <c r="CB1095" s="6"/>
      <c r="CC1095" s="4"/>
      <c r="CD1095" s="6"/>
      <c r="CE1095" s="5"/>
      <c r="CF1095" s="5"/>
      <c r="CG1095" s="4"/>
      <c r="CH1095" s="6"/>
      <c r="CI1095" s="4"/>
      <c r="CJ1095" s="6"/>
      <c r="CK1095" s="5"/>
      <c r="CL1095" s="5"/>
      <c r="CM1095" s="4"/>
      <c r="CN1095" s="6"/>
      <c r="CO1095" s="4"/>
      <c r="CP1095" s="6"/>
      <c r="CQ1095" s="5"/>
      <c r="CR1095" s="5"/>
      <c r="CS1095" s="4"/>
      <c r="CT1095" s="6"/>
      <c r="CU1095" s="4"/>
      <c r="CV1095" s="6"/>
      <c r="CW1095" s="5"/>
      <c r="CX1095" s="5"/>
      <c r="CY1095" s="4"/>
      <c r="CZ1095" s="6"/>
      <c r="DA1095" s="4"/>
      <c r="DB1095" s="6"/>
      <c r="DC1095" s="5"/>
      <c r="DD1095" s="5"/>
      <c r="DE1095" s="4"/>
      <c r="DF1095" s="6"/>
      <c r="DG1095" s="4"/>
      <c r="DH1095" s="6"/>
      <c r="DI1095" s="5"/>
      <c r="DJ1095" s="5"/>
      <c r="DK1095" s="4">
        <v>14</v>
      </c>
      <c r="DL1095" s="6">
        <v>424</v>
      </c>
      <c r="DM1095" s="4"/>
      <c r="DN1095" s="6"/>
      <c r="DO1095" s="5"/>
      <c r="DP1095" s="5"/>
      <c r="DQ1095" s="4"/>
      <c r="DR1095" s="6"/>
      <c r="DS1095" s="4"/>
      <c r="DT1095" s="6"/>
      <c r="DU1095" s="5"/>
      <c r="DV1095" s="5"/>
      <c r="DW1095" s="4"/>
      <c r="DX1095" s="6"/>
      <c r="DY1095" s="4"/>
      <c r="DZ1095" s="6"/>
      <c r="EA1095" s="5"/>
      <c r="EB1095" s="5"/>
      <c r="EC1095" s="4"/>
      <c r="ED1095" s="6"/>
      <c r="EE1095" s="4"/>
      <c r="EF1095" s="6"/>
      <c r="EG1095" s="5"/>
      <c r="EH1095" s="5"/>
      <c r="EI1095" s="4"/>
      <c r="EJ1095" s="6"/>
      <c r="EK1095" s="4"/>
      <c r="EL1095" s="6"/>
      <c r="EM1095" s="5"/>
      <c r="EN1095" s="5"/>
      <c r="EO1095" s="4"/>
      <c r="EP1095" s="6"/>
      <c r="EQ1095" s="4"/>
      <c r="ER1095" s="6"/>
      <c r="ES1095" s="5"/>
      <c r="ET1095" s="5"/>
      <c r="EU1095" s="4"/>
      <c r="EV1095" s="6"/>
      <c r="EW1095" s="4"/>
      <c r="EX1095" s="6"/>
      <c r="EY1095" s="5"/>
      <c r="EZ1095" s="5"/>
      <c r="FA1095" s="4"/>
      <c r="FB1095" s="6"/>
      <c r="FC1095" s="4"/>
      <c r="FD1095" s="6"/>
      <c r="FE1095" s="5"/>
      <c r="FF1095" s="5"/>
      <c r="FG1095" s="4"/>
      <c r="FH1095" s="6"/>
      <c r="FI1095" s="4"/>
      <c r="FJ1095" s="6"/>
      <c r="FK1095" s="5"/>
      <c r="FL1095" s="5"/>
      <c r="FM1095" s="4"/>
      <c r="FN1095" s="6"/>
      <c r="FO1095" s="4"/>
      <c r="FP1095" s="6"/>
      <c r="FQ1095" s="5"/>
      <c r="FR1095" s="5"/>
      <c r="FS1095" s="4"/>
      <c r="FT1095" s="6"/>
      <c r="FU1095" s="4"/>
      <c r="FV1095" s="6"/>
      <c r="FW1095" s="5"/>
      <c r="FX1095" s="5"/>
      <c r="FY1095" s="4"/>
      <c r="FZ1095" s="6"/>
      <c r="GA1095" s="4"/>
      <c r="GB1095" s="6"/>
      <c r="GC1095" s="5"/>
      <c r="GD1095" s="5"/>
      <c r="GE1095" s="4"/>
      <c r="GF1095" s="6"/>
      <c r="GG1095" s="4"/>
      <c r="GH1095" s="6"/>
      <c r="GI1095" s="5"/>
      <c r="GJ1095" s="5"/>
      <c r="GK1095" s="4"/>
      <c r="GL1095" s="6"/>
      <c r="GM1095" s="4"/>
      <c r="GN1095" s="6"/>
      <c r="GO1095" s="5"/>
      <c r="GP1095" s="5"/>
      <c r="GQ1095" s="4"/>
      <c r="GR1095" s="6"/>
      <c r="GS1095" s="4"/>
      <c r="GT1095" s="6"/>
      <c r="GU1095" s="5"/>
      <c r="GV1095" s="5"/>
      <c r="GW1095" s="4"/>
      <c r="GX1095" s="6"/>
      <c r="GY1095" s="4"/>
      <c r="GZ1095" s="6"/>
      <c r="HA1095" s="5"/>
      <c r="HB1095" s="5"/>
      <c r="HC1095" s="4"/>
      <c r="HD1095" s="6"/>
      <c r="HE1095" s="4"/>
      <c r="HF1095" s="6"/>
      <c r="HG1095" s="5"/>
      <c r="HH1095" s="5"/>
      <c r="HI1095" s="4"/>
      <c r="HJ1095" s="6"/>
      <c r="HK1095" s="4"/>
      <c r="HL1095" s="6"/>
      <c r="HM1095" s="5"/>
      <c r="HN1095" s="5"/>
      <c r="HO1095" s="4"/>
      <c r="HP1095" s="6"/>
      <c r="HQ1095" s="4"/>
      <c r="HR1095" s="6"/>
      <c r="HS1095" s="5"/>
      <c r="HT1095" s="5"/>
      <c r="HU1095" s="4"/>
      <c r="HV1095" s="6"/>
      <c r="HW1095" s="4"/>
      <c r="HX1095" s="6"/>
      <c r="HY1095" s="5"/>
      <c r="HZ1095" s="5"/>
      <c r="IA1095" s="4"/>
      <c r="IB1095" s="6"/>
      <c r="IC1095" s="4"/>
      <c r="ID1095" s="6"/>
      <c r="IE1095" s="5"/>
      <c r="IF1095" s="5"/>
      <c r="IG1095" s="4"/>
      <c r="IH1095" s="6"/>
      <c r="II1095" s="4"/>
      <c r="IJ1095" s="6"/>
      <c r="IK1095" s="5"/>
      <c r="IL1095" s="5"/>
      <c r="IM1095" s="4"/>
      <c r="IN1095" s="6"/>
      <c r="IO1095" s="4"/>
      <c r="IP1095" s="6"/>
      <c r="IQ1095" s="5"/>
      <c r="IR1095" s="5"/>
      <c r="IS1095" s="4"/>
      <c r="IT1095" s="6"/>
      <c r="IU1095" s="4"/>
      <c r="IV1095" s="6"/>
      <c r="IW1095" s="5"/>
      <c r="IX1095" s="5"/>
      <c r="IY1095" s="4"/>
      <c r="IZ1095" s="6"/>
      <c r="JA1095" s="4"/>
      <c r="JB1095" s="6"/>
      <c r="JC1095" s="5"/>
      <c r="JD1095" s="5"/>
      <c r="JE1095" s="4"/>
      <c r="JF1095" s="6"/>
      <c r="JG1095" s="4"/>
      <c r="JH1095" s="6"/>
      <c r="JI1095" s="5"/>
      <c r="JJ1095" s="5"/>
      <c r="JK1095" s="4"/>
      <c r="JL1095" s="6"/>
      <c r="JM1095" s="4"/>
      <c r="JN1095" s="6"/>
      <c r="JO1095" s="5"/>
      <c r="JP1095" s="5"/>
      <c r="JQ1095" s="4"/>
      <c r="JR1095" s="6"/>
      <c r="JS1095" s="4"/>
      <c r="JT1095" s="6"/>
      <c r="JU1095" s="5"/>
      <c r="JV1095" s="5"/>
      <c r="JW1095" s="4"/>
      <c r="JX1095" s="6"/>
      <c r="JY1095" s="4"/>
      <c r="JZ1095" s="6"/>
      <c r="KA1095" s="5"/>
      <c r="KB1095" s="5"/>
      <c r="KC1095" s="4"/>
      <c r="KD1095" s="6"/>
      <c r="KE1095" s="4"/>
      <c r="KF1095" s="6"/>
      <c r="KG1095" s="5"/>
      <c r="KH1095" s="5"/>
      <c r="KI1095" s="4"/>
      <c r="KJ1095" s="6"/>
      <c r="KK1095" s="4"/>
      <c r="KL1095" s="6"/>
      <c r="KM1095" s="5"/>
      <c r="KN1095" s="5"/>
    </row>
    <row r="1096">
      <c r="A1096" s="3" t="s">
        <v>85</v>
      </c>
      <c r="B1096" s="3" t="s">
        <v>851</v>
      </c>
      <c r="C1096" s="3" t="s">
        <v>87</v>
      </c>
      <c r="D1096" s="3" t="s">
        <v>88</v>
      </c>
      <c r="E1096" s="3" t="s">
        <v>852</v>
      </c>
      <c r="F1096" s="3" t="s">
        <v>852</v>
      </c>
      <c r="G1096" s="3" t="s">
        <v>852</v>
      </c>
      <c r="H1096" s="3" t="s">
        <v>104</v>
      </c>
      <c r="I1096" s="3" t="s">
        <v>1310</v>
      </c>
      <c r="J1096" s="3" t="s">
        <v>712</v>
      </c>
      <c r="K1096" s="4">
        <v>238</v>
      </c>
      <c r="L1096" s="4">
        <f>=ROUNDDOWN(20.3418803418803,0)</f>
      </c>
      <c r="M1096" s="4"/>
      <c r="N1096" s="5">
        <v>1</v>
      </c>
      <c r="O1096" s="4"/>
      <c r="P1096" s="4">
        <f>=ROUNDDOWN({0},0)</f>
      </c>
      <c r="Q1096" s="4"/>
      <c r="R1096" s="5"/>
      <c r="S1096" s="4">
        <v>13</v>
      </c>
      <c r="T1096" s="6">
        <v>395</v>
      </c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/>
      <c r="AF1096" s="6"/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  <c r="AW1096" s="4"/>
      <c r="AX1096" s="6"/>
      <c r="AY1096" s="4"/>
      <c r="AZ1096" s="6"/>
      <c r="BA1096" s="5"/>
      <c r="BB1096" s="5"/>
      <c r="BC1096" s="4"/>
      <c r="BD1096" s="6"/>
      <c r="BE1096" s="4"/>
      <c r="BF1096" s="6"/>
      <c r="BG1096" s="5"/>
      <c r="BH1096" s="5"/>
      <c r="BI1096" s="4"/>
      <c r="BJ1096" s="6"/>
      <c r="BK1096" s="4"/>
      <c r="BL1096" s="6"/>
      <c r="BM1096" s="5"/>
      <c r="BN1096" s="5"/>
      <c r="BO1096" s="4"/>
      <c r="BP1096" s="6"/>
      <c r="BQ1096" s="4"/>
      <c r="BR1096" s="6"/>
      <c r="BS1096" s="5"/>
      <c r="BT1096" s="5"/>
      <c r="BU1096" s="4"/>
      <c r="BV1096" s="6"/>
      <c r="BW1096" s="4"/>
      <c r="BX1096" s="6"/>
      <c r="BY1096" s="5"/>
      <c r="BZ1096" s="5"/>
      <c r="CA1096" s="4"/>
      <c r="CB1096" s="6"/>
      <c r="CC1096" s="4"/>
      <c r="CD1096" s="6"/>
      <c r="CE1096" s="5"/>
      <c r="CF1096" s="5"/>
      <c r="CG1096" s="4"/>
      <c r="CH1096" s="6"/>
      <c r="CI1096" s="4"/>
      <c r="CJ1096" s="6"/>
      <c r="CK1096" s="5"/>
      <c r="CL1096" s="5"/>
      <c r="CM1096" s="4"/>
      <c r="CN1096" s="6"/>
      <c r="CO1096" s="4"/>
      <c r="CP1096" s="6"/>
      <c r="CQ1096" s="5"/>
      <c r="CR1096" s="5"/>
      <c r="CS1096" s="4"/>
      <c r="CT1096" s="6"/>
      <c r="CU1096" s="4"/>
      <c r="CV1096" s="6"/>
      <c r="CW1096" s="5"/>
      <c r="CX1096" s="5"/>
      <c r="CY1096" s="4"/>
      <c r="CZ1096" s="6"/>
      <c r="DA1096" s="4"/>
      <c r="DB1096" s="6"/>
      <c r="DC1096" s="5"/>
      <c r="DD1096" s="5"/>
      <c r="DE1096" s="4"/>
      <c r="DF1096" s="6"/>
      <c r="DG1096" s="4"/>
      <c r="DH1096" s="6"/>
      <c r="DI1096" s="5"/>
      <c r="DJ1096" s="5"/>
      <c r="DK1096" s="4">
        <v>13</v>
      </c>
      <c r="DL1096" s="6">
        <v>395</v>
      </c>
      <c r="DM1096" s="4"/>
      <c r="DN1096" s="6"/>
      <c r="DO1096" s="5"/>
      <c r="DP1096" s="5"/>
      <c r="DQ1096" s="4"/>
      <c r="DR1096" s="6"/>
      <c r="DS1096" s="4"/>
      <c r="DT1096" s="6"/>
      <c r="DU1096" s="5"/>
      <c r="DV1096" s="5"/>
      <c r="DW1096" s="4"/>
      <c r="DX1096" s="6"/>
      <c r="DY1096" s="4"/>
      <c r="DZ1096" s="6"/>
      <c r="EA1096" s="5"/>
      <c r="EB1096" s="5"/>
      <c r="EC1096" s="4"/>
      <c r="ED1096" s="6"/>
      <c r="EE1096" s="4"/>
      <c r="EF1096" s="6"/>
      <c r="EG1096" s="5"/>
      <c r="EH1096" s="5"/>
      <c r="EI1096" s="4"/>
      <c r="EJ1096" s="6"/>
      <c r="EK1096" s="4"/>
      <c r="EL1096" s="6"/>
      <c r="EM1096" s="5"/>
      <c r="EN1096" s="5"/>
      <c r="EO1096" s="4"/>
      <c r="EP1096" s="6"/>
      <c r="EQ1096" s="4"/>
      <c r="ER1096" s="6"/>
      <c r="ES1096" s="5"/>
      <c r="ET1096" s="5"/>
      <c r="EU1096" s="4"/>
      <c r="EV1096" s="6"/>
      <c r="EW1096" s="4"/>
      <c r="EX1096" s="6"/>
      <c r="EY1096" s="5"/>
      <c r="EZ1096" s="5"/>
      <c r="FA1096" s="4"/>
      <c r="FB1096" s="6"/>
      <c r="FC1096" s="4"/>
      <c r="FD1096" s="6"/>
      <c r="FE1096" s="5"/>
      <c r="FF1096" s="5"/>
      <c r="FG1096" s="4"/>
      <c r="FH1096" s="6"/>
      <c r="FI1096" s="4"/>
      <c r="FJ1096" s="6"/>
      <c r="FK1096" s="5"/>
      <c r="FL1096" s="5"/>
      <c r="FM1096" s="4"/>
      <c r="FN1096" s="6"/>
      <c r="FO1096" s="4"/>
      <c r="FP1096" s="6"/>
      <c r="FQ1096" s="5"/>
      <c r="FR1096" s="5"/>
      <c r="FS1096" s="4"/>
      <c r="FT1096" s="6"/>
      <c r="FU1096" s="4"/>
      <c r="FV1096" s="6"/>
      <c r="FW1096" s="5"/>
      <c r="FX1096" s="5"/>
      <c r="FY1096" s="4"/>
      <c r="FZ1096" s="6"/>
      <c r="GA1096" s="4"/>
      <c r="GB1096" s="6"/>
      <c r="GC1096" s="5"/>
      <c r="GD1096" s="5"/>
      <c r="GE1096" s="4"/>
      <c r="GF1096" s="6"/>
      <c r="GG1096" s="4"/>
      <c r="GH1096" s="6"/>
      <c r="GI1096" s="5"/>
      <c r="GJ1096" s="5"/>
      <c r="GK1096" s="4"/>
      <c r="GL1096" s="6"/>
      <c r="GM1096" s="4"/>
      <c r="GN1096" s="6"/>
      <c r="GO1096" s="5"/>
      <c r="GP1096" s="5"/>
      <c r="GQ1096" s="4"/>
      <c r="GR1096" s="6"/>
      <c r="GS1096" s="4"/>
      <c r="GT1096" s="6"/>
      <c r="GU1096" s="5"/>
      <c r="GV1096" s="5"/>
      <c r="GW1096" s="4"/>
      <c r="GX1096" s="6"/>
      <c r="GY1096" s="4"/>
      <c r="GZ1096" s="6"/>
      <c r="HA1096" s="5"/>
      <c r="HB1096" s="5"/>
      <c r="HC1096" s="4"/>
      <c r="HD1096" s="6"/>
      <c r="HE1096" s="4"/>
      <c r="HF1096" s="6"/>
      <c r="HG1096" s="5"/>
      <c r="HH1096" s="5"/>
      <c r="HI1096" s="4"/>
      <c r="HJ1096" s="6"/>
      <c r="HK1096" s="4"/>
      <c r="HL1096" s="6"/>
      <c r="HM1096" s="5"/>
      <c r="HN1096" s="5"/>
      <c r="HO1096" s="4"/>
      <c r="HP1096" s="6"/>
      <c r="HQ1096" s="4"/>
      <c r="HR1096" s="6"/>
      <c r="HS1096" s="5"/>
      <c r="HT1096" s="5"/>
      <c r="HU1096" s="4"/>
      <c r="HV1096" s="6"/>
      <c r="HW1096" s="4"/>
      <c r="HX1096" s="6"/>
      <c r="HY1096" s="5"/>
      <c r="HZ1096" s="5"/>
      <c r="IA1096" s="4"/>
      <c r="IB1096" s="6"/>
      <c r="IC1096" s="4"/>
      <c r="ID1096" s="6"/>
      <c r="IE1096" s="5"/>
      <c r="IF1096" s="5"/>
      <c r="IG1096" s="4"/>
      <c r="IH1096" s="6"/>
      <c r="II1096" s="4"/>
      <c r="IJ1096" s="6"/>
      <c r="IK1096" s="5"/>
      <c r="IL1096" s="5"/>
      <c r="IM1096" s="4"/>
      <c r="IN1096" s="6"/>
      <c r="IO1096" s="4"/>
      <c r="IP1096" s="6"/>
      <c r="IQ1096" s="5"/>
      <c r="IR1096" s="5"/>
      <c r="IS1096" s="4"/>
      <c r="IT1096" s="6"/>
      <c r="IU1096" s="4"/>
      <c r="IV1096" s="6"/>
      <c r="IW1096" s="5"/>
      <c r="IX1096" s="5"/>
      <c r="IY1096" s="4"/>
      <c r="IZ1096" s="6"/>
      <c r="JA1096" s="4"/>
      <c r="JB1096" s="6"/>
      <c r="JC1096" s="5"/>
      <c r="JD1096" s="5"/>
      <c r="JE1096" s="4"/>
      <c r="JF1096" s="6"/>
      <c r="JG1096" s="4"/>
      <c r="JH1096" s="6"/>
      <c r="JI1096" s="5"/>
      <c r="JJ1096" s="5"/>
      <c r="JK1096" s="4"/>
      <c r="JL1096" s="6"/>
      <c r="JM1096" s="4"/>
      <c r="JN1096" s="6"/>
      <c r="JO1096" s="5"/>
      <c r="JP1096" s="5"/>
      <c r="JQ1096" s="4"/>
      <c r="JR1096" s="6"/>
      <c r="JS1096" s="4"/>
      <c r="JT1096" s="6"/>
      <c r="JU1096" s="5"/>
      <c r="JV1096" s="5"/>
      <c r="JW1096" s="4"/>
      <c r="JX1096" s="6"/>
      <c r="JY1096" s="4"/>
      <c r="JZ1096" s="6"/>
      <c r="KA1096" s="5"/>
      <c r="KB1096" s="5"/>
      <c r="KC1096" s="4"/>
      <c r="KD1096" s="6"/>
      <c r="KE1096" s="4"/>
      <c r="KF1096" s="6"/>
      <c r="KG1096" s="5"/>
      <c r="KH1096" s="5"/>
      <c r="KI1096" s="4"/>
      <c r="KJ1096" s="6"/>
      <c r="KK1096" s="4"/>
      <c r="KL1096" s="6"/>
      <c r="KM1096" s="5"/>
      <c r="KN1096" s="5"/>
    </row>
    <row r="1097">
      <c r="A1097" s="3" t="s">
        <v>85</v>
      </c>
      <c r="B1097" s="3" t="s">
        <v>851</v>
      </c>
      <c r="C1097" s="3" t="s">
        <v>87</v>
      </c>
      <c r="D1097" s="3" t="s">
        <v>88</v>
      </c>
      <c r="E1097" s="3" t="s">
        <v>852</v>
      </c>
      <c r="F1097" s="3" t="s">
        <v>852</v>
      </c>
      <c r="G1097" s="3" t="s">
        <v>852</v>
      </c>
      <c r="H1097" s="3" t="s">
        <v>104</v>
      </c>
      <c r="I1097" s="3" t="s">
        <v>1341</v>
      </c>
      <c r="J1097" s="3" t="s">
        <v>712</v>
      </c>
      <c r="K1097" s="4">
        <v>269</v>
      </c>
      <c r="L1097" s="4">
        <f>=ROUNDDOWN(30.9195402298851,0)</f>
      </c>
      <c r="M1097" s="4"/>
      <c r="N1097" s="5">
        <v>1</v>
      </c>
      <c r="O1097" s="4"/>
      <c r="P1097" s="4">
        <f>=ROUNDDOWN({0},0)</f>
      </c>
      <c r="Q1097" s="4"/>
      <c r="R1097" s="5"/>
      <c r="S1097" s="4">
        <v>11</v>
      </c>
      <c r="T1097" s="6">
        <v>337</v>
      </c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  <c r="AW1097" s="4"/>
      <c r="AX1097" s="6"/>
      <c r="AY1097" s="4"/>
      <c r="AZ1097" s="6"/>
      <c r="BA1097" s="5"/>
      <c r="BB1097" s="5"/>
      <c r="BC1097" s="4"/>
      <c r="BD1097" s="6"/>
      <c r="BE1097" s="4"/>
      <c r="BF1097" s="6"/>
      <c r="BG1097" s="5"/>
      <c r="BH1097" s="5"/>
      <c r="BI1097" s="4"/>
      <c r="BJ1097" s="6"/>
      <c r="BK1097" s="4"/>
      <c r="BL1097" s="6"/>
      <c r="BM1097" s="5"/>
      <c r="BN1097" s="5"/>
      <c r="BO1097" s="4"/>
      <c r="BP1097" s="6"/>
      <c r="BQ1097" s="4"/>
      <c r="BR1097" s="6"/>
      <c r="BS1097" s="5"/>
      <c r="BT1097" s="5"/>
      <c r="BU1097" s="4"/>
      <c r="BV1097" s="6"/>
      <c r="BW1097" s="4"/>
      <c r="BX1097" s="6"/>
      <c r="BY1097" s="5"/>
      <c r="BZ1097" s="5"/>
      <c r="CA1097" s="4"/>
      <c r="CB1097" s="6"/>
      <c r="CC1097" s="4"/>
      <c r="CD1097" s="6"/>
      <c r="CE1097" s="5"/>
      <c r="CF1097" s="5"/>
      <c r="CG1097" s="4"/>
      <c r="CH1097" s="6"/>
      <c r="CI1097" s="4"/>
      <c r="CJ1097" s="6"/>
      <c r="CK1097" s="5"/>
      <c r="CL1097" s="5"/>
      <c r="CM1097" s="4"/>
      <c r="CN1097" s="6"/>
      <c r="CO1097" s="4"/>
      <c r="CP1097" s="6"/>
      <c r="CQ1097" s="5"/>
      <c r="CR1097" s="5"/>
      <c r="CS1097" s="4"/>
      <c r="CT1097" s="6"/>
      <c r="CU1097" s="4"/>
      <c r="CV1097" s="6"/>
      <c r="CW1097" s="5"/>
      <c r="CX1097" s="5"/>
      <c r="CY1097" s="4"/>
      <c r="CZ1097" s="6"/>
      <c r="DA1097" s="4"/>
      <c r="DB1097" s="6"/>
      <c r="DC1097" s="5"/>
      <c r="DD1097" s="5"/>
      <c r="DE1097" s="4"/>
      <c r="DF1097" s="6"/>
      <c r="DG1097" s="4"/>
      <c r="DH1097" s="6"/>
      <c r="DI1097" s="5"/>
      <c r="DJ1097" s="5"/>
      <c r="DK1097" s="4">
        <v>11</v>
      </c>
      <c r="DL1097" s="6">
        <v>337</v>
      </c>
      <c r="DM1097" s="4"/>
      <c r="DN1097" s="6"/>
      <c r="DO1097" s="5"/>
      <c r="DP1097" s="5"/>
      <c r="DQ1097" s="4"/>
      <c r="DR1097" s="6"/>
      <c r="DS1097" s="4"/>
      <c r="DT1097" s="6"/>
      <c r="DU1097" s="5"/>
      <c r="DV1097" s="5"/>
      <c r="DW1097" s="4"/>
      <c r="DX1097" s="6"/>
      <c r="DY1097" s="4"/>
      <c r="DZ1097" s="6"/>
      <c r="EA1097" s="5"/>
      <c r="EB1097" s="5"/>
      <c r="EC1097" s="4"/>
      <c r="ED1097" s="6"/>
      <c r="EE1097" s="4"/>
      <c r="EF1097" s="6"/>
      <c r="EG1097" s="5"/>
      <c r="EH1097" s="5"/>
      <c r="EI1097" s="4"/>
      <c r="EJ1097" s="6"/>
      <c r="EK1097" s="4"/>
      <c r="EL1097" s="6"/>
      <c r="EM1097" s="5"/>
      <c r="EN1097" s="5"/>
      <c r="EO1097" s="4"/>
      <c r="EP1097" s="6"/>
      <c r="EQ1097" s="4"/>
      <c r="ER1097" s="6"/>
      <c r="ES1097" s="5"/>
      <c r="ET1097" s="5"/>
      <c r="EU1097" s="4"/>
      <c r="EV1097" s="6"/>
      <c r="EW1097" s="4"/>
      <c r="EX1097" s="6"/>
      <c r="EY1097" s="5"/>
      <c r="EZ1097" s="5"/>
      <c r="FA1097" s="4"/>
      <c r="FB1097" s="6"/>
      <c r="FC1097" s="4"/>
      <c r="FD1097" s="6"/>
      <c r="FE1097" s="5"/>
      <c r="FF1097" s="5"/>
      <c r="FG1097" s="4"/>
      <c r="FH1097" s="6"/>
      <c r="FI1097" s="4"/>
      <c r="FJ1097" s="6"/>
      <c r="FK1097" s="5"/>
      <c r="FL1097" s="5"/>
      <c r="FM1097" s="4"/>
      <c r="FN1097" s="6"/>
      <c r="FO1097" s="4"/>
      <c r="FP1097" s="6"/>
      <c r="FQ1097" s="5"/>
      <c r="FR1097" s="5"/>
      <c r="FS1097" s="4"/>
      <c r="FT1097" s="6"/>
      <c r="FU1097" s="4"/>
      <c r="FV1097" s="6"/>
      <c r="FW1097" s="5"/>
      <c r="FX1097" s="5"/>
      <c r="FY1097" s="4"/>
      <c r="FZ1097" s="6"/>
      <c r="GA1097" s="4"/>
      <c r="GB1097" s="6"/>
      <c r="GC1097" s="5"/>
      <c r="GD1097" s="5"/>
      <c r="GE1097" s="4"/>
      <c r="GF1097" s="6"/>
      <c r="GG1097" s="4"/>
      <c r="GH1097" s="6"/>
      <c r="GI1097" s="5"/>
      <c r="GJ1097" s="5"/>
      <c r="GK1097" s="4"/>
      <c r="GL1097" s="6"/>
      <c r="GM1097" s="4"/>
      <c r="GN1097" s="6"/>
      <c r="GO1097" s="5"/>
      <c r="GP1097" s="5"/>
      <c r="GQ1097" s="4"/>
      <c r="GR1097" s="6"/>
      <c r="GS1097" s="4"/>
      <c r="GT1097" s="6"/>
      <c r="GU1097" s="5"/>
      <c r="GV1097" s="5"/>
      <c r="GW1097" s="4"/>
      <c r="GX1097" s="6"/>
      <c r="GY1097" s="4"/>
      <c r="GZ1097" s="6"/>
      <c r="HA1097" s="5"/>
      <c r="HB1097" s="5"/>
      <c r="HC1097" s="4"/>
      <c r="HD1097" s="6"/>
      <c r="HE1097" s="4"/>
      <c r="HF1097" s="6"/>
      <c r="HG1097" s="5"/>
      <c r="HH1097" s="5"/>
      <c r="HI1097" s="4"/>
      <c r="HJ1097" s="6"/>
      <c r="HK1097" s="4"/>
      <c r="HL1097" s="6"/>
      <c r="HM1097" s="5"/>
      <c r="HN1097" s="5"/>
      <c r="HO1097" s="4"/>
      <c r="HP1097" s="6"/>
      <c r="HQ1097" s="4"/>
      <c r="HR1097" s="6"/>
      <c r="HS1097" s="5"/>
      <c r="HT1097" s="5"/>
      <c r="HU1097" s="4"/>
      <c r="HV1097" s="6"/>
      <c r="HW1097" s="4"/>
      <c r="HX1097" s="6"/>
      <c r="HY1097" s="5"/>
      <c r="HZ1097" s="5"/>
      <c r="IA1097" s="4"/>
      <c r="IB1097" s="6"/>
      <c r="IC1097" s="4"/>
      <c r="ID1097" s="6"/>
      <c r="IE1097" s="5"/>
      <c r="IF1097" s="5"/>
      <c r="IG1097" s="4"/>
      <c r="IH1097" s="6"/>
      <c r="II1097" s="4"/>
      <c r="IJ1097" s="6"/>
      <c r="IK1097" s="5"/>
      <c r="IL1097" s="5"/>
      <c r="IM1097" s="4"/>
      <c r="IN1097" s="6"/>
      <c r="IO1097" s="4"/>
      <c r="IP1097" s="6"/>
      <c r="IQ1097" s="5"/>
      <c r="IR1097" s="5"/>
      <c r="IS1097" s="4"/>
      <c r="IT1097" s="6"/>
      <c r="IU1097" s="4"/>
      <c r="IV1097" s="6"/>
      <c r="IW1097" s="5"/>
      <c r="IX1097" s="5"/>
      <c r="IY1097" s="4"/>
      <c r="IZ1097" s="6"/>
      <c r="JA1097" s="4"/>
      <c r="JB1097" s="6"/>
      <c r="JC1097" s="5"/>
      <c r="JD1097" s="5"/>
      <c r="JE1097" s="4"/>
      <c r="JF1097" s="6"/>
      <c r="JG1097" s="4"/>
      <c r="JH1097" s="6"/>
      <c r="JI1097" s="5"/>
      <c r="JJ1097" s="5"/>
      <c r="JK1097" s="4"/>
      <c r="JL1097" s="6"/>
      <c r="JM1097" s="4"/>
      <c r="JN1097" s="6"/>
      <c r="JO1097" s="5"/>
      <c r="JP1097" s="5"/>
      <c r="JQ1097" s="4"/>
      <c r="JR1097" s="6"/>
      <c r="JS1097" s="4"/>
      <c r="JT1097" s="6"/>
      <c r="JU1097" s="5"/>
      <c r="JV1097" s="5"/>
      <c r="JW1097" s="4"/>
      <c r="JX1097" s="6"/>
      <c r="JY1097" s="4"/>
      <c r="JZ1097" s="6"/>
      <c r="KA1097" s="5"/>
      <c r="KB1097" s="5"/>
      <c r="KC1097" s="4"/>
      <c r="KD1097" s="6"/>
      <c r="KE1097" s="4"/>
      <c r="KF1097" s="6"/>
      <c r="KG1097" s="5"/>
      <c r="KH1097" s="5"/>
      <c r="KI1097" s="4"/>
      <c r="KJ1097" s="6"/>
      <c r="KK1097" s="4"/>
      <c r="KL1097" s="6"/>
      <c r="KM1097" s="5"/>
      <c r="KN1097" s="5"/>
    </row>
    <row r="1098">
      <c r="A1098" s="3" t="s">
        <v>85</v>
      </c>
      <c r="B1098" s="3" t="s">
        <v>851</v>
      </c>
      <c r="C1098" s="3" t="s">
        <v>87</v>
      </c>
      <c r="D1098" s="3" t="s">
        <v>88</v>
      </c>
      <c r="E1098" s="3" t="s">
        <v>852</v>
      </c>
      <c r="F1098" s="3" t="s">
        <v>852</v>
      </c>
      <c r="G1098" s="3" t="s">
        <v>852</v>
      </c>
      <c r="H1098" s="3" t="s">
        <v>104</v>
      </c>
      <c r="I1098" s="3" t="s">
        <v>1350</v>
      </c>
      <c r="J1098" s="3" t="s">
        <v>712</v>
      </c>
      <c r="K1098" s="4">
        <v>304</v>
      </c>
      <c r="L1098" s="4">
        <f>=ROUNDDOWN(33.7777777777778,0)</f>
      </c>
      <c r="M1098" s="4"/>
      <c r="N1098" s="5">
        <v>1</v>
      </c>
      <c r="O1098" s="4"/>
      <c r="P1098" s="4">
        <f>=ROUNDDOWN({0},0)</f>
      </c>
      <c r="Q1098" s="4"/>
      <c r="R1098" s="5"/>
      <c r="S1098" s="4">
        <v>5</v>
      </c>
      <c r="T1098" s="6">
        <v>154</v>
      </c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  <c r="AW1098" s="4"/>
      <c r="AX1098" s="6"/>
      <c r="AY1098" s="4"/>
      <c r="AZ1098" s="6"/>
      <c r="BA1098" s="5"/>
      <c r="BB1098" s="5"/>
      <c r="BC1098" s="4"/>
      <c r="BD1098" s="6"/>
      <c r="BE1098" s="4"/>
      <c r="BF1098" s="6"/>
      <c r="BG1098" s="5"/>
      <c r="BH1098" s="5"/>
      <c r="BI1098" s="4"/>
      <c r="BJ1098" s="6"/>
      <c r="BK1098" s="4"/>
      <c r="BL1098" s="6"/>
      <c r="BM1098" s="5"/>
      <c r="BN1098" s="5"/>
      <c r="BO1098" s="4"/>
      <c r="BP1098" s="6"/>
      <c r="BQ1098" s="4"/>
      <c r="BR1098" s="6"/>
      <c r="BS1098" s="5"/>
      <c r="BT1098" s="5"/>
      <c r="BU1098" s="4"/>
      <c r="BV1098" s="6"/>
      <c r="BW1098" s="4"/>
      <c r="BX1098" s="6"/>
      <c r="BY1098" s="5"/>
      <c r="BZ1098" s="5"/>
      <c r="CA1098" s="4"/>
      <c r="CB1098" s="6"/>
      <c r="CC1098" s="4"/>
      <c r="CD1098" s="6"/>
      <c r="CE1098" s="5"/>
      <c r="CF1098" s="5"/>
      <c r="CG1098" s="4"/>
      <c r="CH1098" s="6"/>
      <c r="CI1098" s="4"/>
      <c r="CJ1098" s="6"/>
      <c r="CK1098" s="5"/>
      <c r="CL1098" s="5"/>
      <c r="CM1098" s="4"/>
      <c r="CN1098" s="6"/>
      <c r="CO1098" s="4"/>
      <c r="CP1098" s="6"/>
      <c r="CQ1098" s="5"/>
      <c r="CR1098" s="5"/>
      <c r="CS1098" s="4"/>
      <c r="CT1098" s="6"/>
      <c r="CU1098" s="4"/>
      <c r="CV1098" s="6"/>
      <c r="CW1098" s="5"/>
      <c r="CX1098" s="5"/>
      <c r="CY1098" s="4"/>
      <c r="CZ1098" s="6"/>
      <c r="DA1098" s="4"/>
      <c r="DB1098" s="6"/>
      <c r="DC1098" s="5"/>
      <c r="DD1098" s="5"/>
      <c r="DE1098" s="4"/>
      <c r="DF1098" s="6"/>
      <c r="DG1098" s="4"/>
      <c r="DH1098" s="6"/>
      <c r="DI1098" s="5"/>
      <c r="DJ1098" s="5"/>
      <c r="DK1098" s="4">
        <v>5</v>
      </c>
      <c r="DL1098" s="6">
        <v>154</v>
      </c>
      <c r="DM1098" s="4"/>
      <c r="DN1098" s="6"/>
      <c r="DO1098" s="5"/>
      <c r="DP1098" s="5"/>
      <c r="DQ1098" s="4"/>
      <c r="DR1098" s="6"/>
      <c r="DS1098" s="4"/>
      <c r="DT1098" s="6"/>
      <c r="DU1098" s="5"/>
      <c r="DV1098" s="5"/>
      <c r="DW1098" s="4"/>
      <c r="DX1098" s="6"/>
      <c r="DY1098" s="4"/>
      <c r="DZ1098" s="6"/>
      <c r="EA1098" s="5"/>
      <c r="EB1098" s="5"/>
      <c r="EC1098" s="4"/>
      <c r="ED1098" s="6"/>
      <c r="EE1098" s="4"/>
      <c r="EF1098" s="6"/>
      <c r="EG1098" s="5"/>
      <c r="EH1098" s="5"/>
      <c r="EI1098" s="4"/>
      <c r="EJ1098" s="6"/>
      <c r="EK1098" s="4"/>
      <c r="EL1098" s="6"/>
      <c r="EM1098" s="5"/>
      <c r="EN1098" s="5"/>
      <c r="EO1098" s="4"/>
      <c r="EP1098" s="6"/>
      <c r="EQ1098" s="4"/>
      <c r="ER1098" s="6"/>
      <c r="ES1098" s="5"/>
      <c r="ET1098" s="5"/>
      <c r="EU1098" s="4"/>
      <c r="EV1098" s="6"/>
      <c r="EW1098" s="4"/>
      <c r="EX1098" s="6"/>
      <c r="EY1098" s="5"/>
      <c r="EZ1098" s="5"/>
      <c r="FA1098" s="4"/>
      <c r="FB1098" s="6"/>
      <c r="FC1098" s="4"/>
      <c r="FD1098" s="6"/>
      <c r="FE1098" s="5"/>
      <c r="FF1098" s="5"/>
      <c r="FG1098" s="4"/>
      <c r="FH1098" s="6"/>
      <c r="FI1098" s="4"/>
      <c r="FJ1098" s="6"/>
      <c r="FK1098" s="5"/>
      <c r="FL1098" s="5"/>
      <c r="FM1098" s="4"/>
      <c r="FN1098" s="6"/>
      <c r="FO1098" s="4"/>
      <c r="FP1098" s="6"/>
      <c r="FQ1098" s="5"/>
      <c r="FR1098" s="5"/>
      <c r="FS1098" s="4"/>
      <c r="FT1098" s="6"/>
      <c r="FU1098" s="4"/>
      <c r="FV1098" s="6"/>
      <c r="FW1098" s="5"/>
      <c r="FX1098" s="5"/>
      <c r="FY1098" s="4"/>
      <c r="FZ1098" s="6"/>
      <c r="GA1098" s="4"/>
      <c r="GB1098" s="6"/>
      <c r="GC1098" s="5"/>
      <c r="GD1098" s="5"/>
      <c r="GE1098" s="4"/>
      <c r="GF1098" s="6"/>
      <c r="GG1098" s="4"/>
      <c r="GH1098" s="6"/>
      <c r="GI1098" s="5"/>
      <c r="GJ1098" s="5"/>
      <c r="GK1098" s="4"/>
      <c r="GL1098" s="6"/>
      <c r="GM1098" s="4"/>
      <c r="GN1098" s="6"/>
      <c r="GO1098" s="5"/>
      <c r="GP1098" s="5"/>
      <c r="GQ1098" s="4"/>
      <c r="GR1098" s="6"/>
      <c r="GS1098" s="4"/>
      <c r="GT1098" s="6"/>
      <c r="GU1098" s="5"/>
      <c r="GV1098" s="5"/>
      <c r="GW1098" s="4"/>
      <c r="GX1098" s="6"/>
      <c r="GY1098" s="4"/>
      <c r="GZ1098" s="6"/>
      <c r="HA1098" s="5"/>
      <c r="HB1098" s="5"/>
      <c r="HC1098" s="4"/>
      <c r="HD1098" s="6"/>
      <c r="HE1098" s="4"/>
      <c r="HF1098" s="6"/>
      <c r="HG1098" s="5"/>
      <c r="HH1098" s="5"/>
      <c r="HI1098" s="4"/>
      <c r="HJ1098" s="6"/>
      <c r="HK1098" s="4"/>
      <c r="HL1098" s="6"/>
      <c r="HM1098" s="5"/>
      <c r="HN1098" s="5"/>
      <c r="HO1098" s="4"/>
      <c r="HP1098" s="6"/>
      <c r="HQ1098" s="4"/>
      <c r="HR1098" s="6"/>
      <c r="HS1098" s="5"/>
      <c r="HT1098" s="5"/>
      <c r="HU1098" s="4"/>
      <c r="HV1098" s="6"/>
      <c r="HW1098" s="4"/>
      <c r="HX1098" s="6"/>
      <c r="HY1098" s="5"/>
      <c r="HZ1098" s="5"/>
      <c r="IA1098" s="4"/>
      <c r="IB1098" s="6"/>
      <c r="IC1098" s="4"/>
      <c r="ID1098" s="6"/>
      <c r="IE1098" s="5"/>
      <c r="IF1098" s="5"/>
      <c r="IG1098" s="4"/>
      <c r="IH1098" s="6"/>
      <c r="II1098" s="4"/>
      <c r="IJ1098" s="6"/>
      <c r="IK1098" s="5"/>
      <c r="IL1098" s="5"/>
      <c r="IM1098" s="4"/>
      <c r="IN1098" s="6"/>
      <c r="IO1098" s="4"/>
      <c r="IP1098" s="6"/>
      <c r="IQ1098" s="5"/>
      <c r="IR1098" s="5"/>
      <c r="IS1098" s="4"/>
      <c r="IT1098" s="6"/>
      <c r="IU1098" s="4"/>
      <c r="IV1098" s="6"/>
      <c r="IW1098" s="5"/>
      <c r="IX1098" s="5"/>
      <c r="IY1098" s="4"/>
      <c r="IZ1098" s="6"/>
      <c r="JA1098" s="4"/>
      <c r="JB1098" s="6"/>
      <c r="JC1098" s="5"/>
      <c r="JD1098" s="5"/>
      <c r="JE1098" s="4"/>
      <c r="JF1098" s="6"/>
      <c r="JG1098" s="4"/>
      <c r="JH1098" s="6"/>
      <c r="JI1098" s="5"/>
      <c r="JJ1098" s="5"/>
      <c r="JK1098" s="4"/>
      <c r="JL1098" s="6"/>
      <c r="JM1098" s="4"/>
      <c r="JN1098" s="6"/>
      <c r="JO1098" s="5"/>
      <c r="JP1098" s="5"/>
      <c r="JQ1098" s="4"/>
      <c r="JR1098" s="6"/>
      <c r="JS1098" s="4"/>
      <c r="JT1098" s="6"/>
      <c r="JU1098" s="5"/>
      <c r="JV1098" s="5"/>
      <c r="JW1098" s="4"/>
      <c r="JX1098" s="6"/>
      <c r="JY1098" s="4"/>
      <c r="JZ1098" s="6"/>
      <c r="KA1098" s="5"/>
      <c r="KB1098" s="5"/>
      <c r="KC1098" s="4"/>
      <c r="KD1098" s="6"/>
      <c r="KE1098" s="4"/>
      <c r="KF1098" s="6"/>
      <c r="KG1098" s="5"/>
      <c r="KH1098" s="5"/>
      <c r="KI1098" s="4"/>
      <c r="KJ1098" s="6"/>
      <c r="KK1098" s="4"/>
      <c r="KL1098" s="6"/>
      <c r="KM1098" s="5"/>
      <c r="KN1098" s="5"/>
    </row>
    <row r="1099">
      <c r="A1099" s="3" t="s">
        <v>85</v>
      </c>
      <c r="B1099" s="3" t="s">
        <v>851</v>
      </c>
      <c r="C1099" s="3" t="s">
        <v>87</v>
      </c>
      <c r="D1099" s="3" t="s">
        <v>88</v>
      </c>
      <c r="E1099" s="3" t="s">
        <v>853</v>
      </c>
      <c r="F1099" s="3" t="s">
        <v>104</v>
      </c>
      <c r="G1099" s="3" t="s">
        <v>104</v>
      </c>
      <c r="H1099" s="3" t="s">
        <v>104</v>
      </c>
      <c r="I1099" s="3" t="s">
        <v>1311</v>
      </c>
      <c r="J1099" s="3" t="s">
        <v>712</v>
      </c>
      <c r="K1099" s="4">
        <v>376</v>
      </c>
      <c r="L1099" s="4">
        <f>=ROUNDDOWN(94,0)</f>
      </c>
      <c r="M1099" s="4"/>
      <c r="N1099" s="5">
        <v>1</v>
      </c>
      <c r="O1099" s="4"/>
      <c r="P1099" s="4">
        <f>=ROUNDDOWN({0},0)</f>
      </c>
      <c r="Q1099" s="4"/>
      <c r="R1099" s="5"/>
      <c r="S1099" s="4">
        <v>6</v>
      </c>
      <c r="T1099" s="6">
        <v>158.82</v>
      </c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/>
      <c r="AF1099" s="6"/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  <c r="AW1099" s="4"/>
      <c r="AX1099" s="6"/>
      <c r="AY1099" s="4"/>
      <c r="AZ1099" s="6"/>
      <c r="BA1099" s="5"/>
      <c r="BB1099" s="5"/>
      <c r="BC1099" s="4"/>
      <c r="BD1099" s="6"/>
      <c r="BE1099" s="4"/>
      <c r="BF1099" s="6"/>
      <c r="BG1099" s="5"/>
      <c r="BH1099" s="5"/>
      <c r="BI1099" s="4"/>
      <c r="BJ1099" s="6"/>
      <c r="BK1099" s="4"/>
      <c r="BL1099" s="6"/>
      <c r="BM1099" s="5"/>
      <c r="BN1099" s="5"/>
      <c r="BO1099" s="4"/>
      <c r="BP1099" s="6"/>
      <c r="BQ1099" s="4"/>
      <c r="BR1099" s="6"/>
      <c r="BS1099" s="5"/>
      <c r="BT1099" s="5"/>
      <c r="BU1099" s="4"/>
      <c r="BV1099" s="6"/>
      <c r="BW1099" s="4"/>
      <c r="BX1099" s="6"/>
      <c r="BY1099" s="5"/>
      <c r="BZ1099" s="5"/>
      <c r="CA1099" s="4"/>
      <c r="CB1099" s="6"/>
      <c r="CC1099" s="4"/>
      <c r="CD1099" s="6"/>
      <c r="CE1099" s="5"/>
      <c r="CF1099" s="5"/>
      <c r="CG1099" s="4"/>
      <c r="CH1099" s="6"/>
      <c r="CI1099" s="4"/>
      <c r="CJ1099" s="6"/>
      <c r="CK1099" s="5"/>
      <c r="CL1099" s="5"/>
      <c r="CM1099" s="4"/>
      <c r="CN1099" s="6"/>
      <c r="CO1099" s="4"/>
      <c r="CP1099" s="6"/>
      <c r="CQ1099" s="5"/>
      <c r="CR1099" s="5"/>
      <c r="CS1099" s="4"/>
      <c r="CT1099" s="6"/>
      <c r="CU1099" s="4"/>
      <c r="CV1099" s="6"/>
      <c r="CW1099" s="5"/>
      <c r="CX1099" s="5"/>
      <c r="CY1099" s="4"/>
      <c r="CZ1099" s="6"/>
      <c r="DA1099" s="4"/>
      <c r="DB1099" s="6"/>
      <c r="DC1099" s="5"/>
      <c r="DD1099" s="5"/>
      <c r="DE1099" s="4"/>
      <c r="DF1099" s="6"/>
      <c r="DG1099" s="4"/>
      <c r="DH1099" s="6"/>
      <c r="DI1099" s="5"/>
      <c r="DJ1099" s="5"/>
      <c r="DK1099" s="4">
        <v>6</v>
      </c>
      <c r="DL1099" s="6">
        <v>158.82</v>
      </c>
      <c r="DM1099" s="4"/>
      <c r="DN1099" s="6"/>
      <c r="DO1099" s="5"/>
      <c r="DP1099" s="5"/>
      <c r="DQ1099" s="4"/>
      <c r="DR1099" s="6"/>
      <c r="DS1099" s="4"/>
      <c r="DT1099" s="6"/>
      <c r="DU1099" s="5"/>
      <c r="DV1099" s="5"/>
      <c r="DW1099" s="4"/>
      <c r="DX1099" s="6"/>
      <c r="DY1099" s="4"/>
      <c r="DZ1099" s="6"/>
      <c r="EA1099" s="5"/>
      <c r="EB1099" s="5"/>
      <c r="EC1099" s="4"/>
      <c r="ED1099" s="6"/>
      <c r="EE1099" s="4"/>
      <c r="EF1099" s="6"/>
      <c r="EG1099" s="5"/>
      <c r="EH1099" s="5"/>
      <c r="EI1099" s="4"/>
      <c r="EJ1099" s="6"/>
      <c r="EK1099" s="4"/>
      <c r="EL1099" s="6"/>
      <c r="EM1099" s="5"/>
      <c r="EN1099" s="5"/>
      <c r="EO1099" s="4"/>
      <c r="EP1099" s="6"/>
      <c r="EQ1099" s="4"/>
      <c r="ER1099" s="6"/>
      <c r="ES1099" s="5"/>
      <c r="ET1099" s="5"/>
      <c r="EU1099" s="4"/>
      <c r="EV1099" s="6"/>
      <c r="EW1099" s="4"/>
      <c r="EX1099" s="6"/>
      <c r="EY1099" s="5"/>
      <c r="EZ1099" s="5"/>
      <c r="FA1099" s="4"/>
      <c r="FB1099" s="6"/>
      <c r="FC1099" s="4"/>
      <c r="FD1099" s="6"/>
      <c r="FE1099" s="5"/>
      <c r="FF1099" s="5"/>
      <c r="FG1099" s="4"/>
      <c r="FH1099" s="6"/>
      <c r="FI1099" s="4"/>
      <c r="FJ1099" s="6"/>
      <c r="FK1099" s="5"/>
      <c r="FL1099" s="5"/>
      <c r="FM1099" s="4"/>
      <c r="FN1099" s="6"/>
      <c r="FO1099" s="4"/>
      <c r="FP1099" s="6"/>
      <c r="FQ1099" s="5"/>
      <c r="FR1099" s="5"/>
      <c r="FS1099" s="4"/>
      <c r="FT1099" s="6"/>
      <c r="FU1099" s="4"/>
      <c r="FV1099" s="6"/>
      <c r="FW1099" s="5"/>
      <c r="FX1099" s="5"/>
      <c r="FY1099" s="4"/>
      <c r="FZ1099" s="6"/>
      <c r="GA1099" s="4"/>
      <c r="GB1099" s="6"/>
      <c r="GC1099" s="5"/>
      <c r="GD1099" s="5"/>
      <c r="GE1099" s="4"/>
      <c r="GF1099" s="6"/>
      <c r="GG1099" s="4"/>
      <c r="GH1099" s="6"/>
      <c r="GI1099" s="5"/>
      <c r="GJ1099" s="5"/>
      <c r="GK1099" s="4"/>
      <c r="GL1099" s="6"/>
      <c r="GM1099" s="4"/>
      <c r="GN1099" s="6"/>
      <c r="GO1099" s="5"/>
      <c r="GP1099" s="5"/>
      <c r="GQ1099" s="4"/>
      <c r="GR1099" s="6"/>
      <c r="GS1099" s="4"/>
      <c r="GT1099" s="6"/>
      <c r="GU1099" s="5"/>
      <c r="GV1099" s="5"/>
      <c r="GW1099" s="4"/>
      <c r="GX1099" s="6"/>
      <c r="GY1099" s="4"/>
      <c r="GZ1099" s="6"/>
      <c r="HA1099" s="5"/>
      <c r="HB1099" s="5"/>
      <c r="HC1099" s="4"/>
      <c r="HD1099" s="6"/>
      <c r="HE1099" s="4"/>
      <c r="HF1099" s="6"/>
      <c r="HG1099" s="5"/>
      <c r="HH1099" s="5"/>
      <c r="HI1099" s="4"/>
      <c r="HJ1099" s="6"/>
      <c r="HK1099" s="4"/>
      <c r="HL1099" s="6"/>
      <c r="HM1099" s="5"/>
      <c r="HN1099" s="5"/>
      <c r="HO1099" s="4"/>
      <c r="HP1099" s="6"/>
      <c r="HQ1099" s="4"/>
      <c r="HR1099" s="6"/>
      <c r="HS1099" s="5"/>
      <c r="HT1099" s="5"/>
      <c r="HU1099" s="4"/>
      <c r="HV1099" s="6"/>
      <c r="HW1099" s="4"/>
      <c r="HX1099" s="6"/>
      <c r="HY1099" s="5"/>
      <c r="HZ1099" s="5"/>
      <c r="IA1099" s="4"/>
      <c r="IB1099" s="6"/>
      <c r="IC1099" s="4"/>
      <c r="ID1099" s="6"/>
      <c r="IE1099" s="5"/>
      <c r="IF1099" s="5"/>
      <c r="IG1099" s="4"/>
      <c r="IH1099" s="6"/>
      <c r="II1099" s="4"/>
      <c r="IJ1099" s="6"/>
      <c r="IK1099" s="5"/>
      <c r="IL1099" s="5"/>
      <c r="IM1099" s="4"/>
      <c r="IN1099" s="6"/>
      <c r="IO1099" s="4"/>
      <c r="IP1099" s="6"/>
      <c r="IQ1099" s="5"/>
      <c r="IR1099" s="5"/>
      <c r="IS1099" s="4"/>
      <c r="IT1099" s="6"/>
      <c r="IU1099" s="4"/>
      <c r="IV1099" s="6"/>
      <c r="IW1099" s="5"/>
      <c r="IX1099" s="5"/>
      <c r="IY1099" s="4"/>
      <c r="IZ1099" s="6"/>
      <c r="JA1099" s="4"/>
      <c r="JB1099" s="6"/>
      <c r="JC1099" s="5"/>
      <c r="JD1099" s="5"/>
      <c r="JE1099" s="4"/>
      <c r="JF1099" s="6"/>
      <c r="JG1099" s="4"/>
      <c r="JH1099" s="6"/>
      <c r="JI1099" s="5"/>
      <c r="JJ1099" s="5"/>
      <c r="JK1099" s="4"/>
      <c r="JL1099" s="6"/>
      <c r="JM1099" s="4"/>
      <c r="JN1099" s="6"/>
      <c r="JO1099" s="5"/>
      <c r="JP1099" s="5"/>
      <c r="JQ1099" s="4"/>
      <c r="JR1099" s="6"/>
      <c r="JS1099" s="4"/>
      <c r="JT1099" s="6"/>
      <c r="JU1099" s="5"/>
      <c r="JV1099" s="5"/>
      <c r="JW1099" s="4"/>
      <c r="JX1099" s="6"/>
      <c r="JY1099" s="4"/>
      <c r="JZ1099" s="6"/>
      <c r="KA1099" s="5"/>
      <c r="KB1099" s="5"/>
      <c r="KC1099" s="4"/>
      <c r="KD1099" s="6"/>
      <c r="KE1099" s="4"/>
      <c r="KF1099" s="6"/>
      <c r="KG1099" s="5"/>
      <c r="KH1099" s="5"/>
      <c r="KI1099" s="4"/>
      <c r="KJ1099" s="6"/>
      <c r="KK1099" s="4"/>
      <c r="KL1099" s="6"/>
      <c r="KM1099" s="5"/>
      <c r="KN1099" s="5"/>
    </row>
    <row r="1100">
      <c r="A1100" s="3" t="s">
        <v>85</v>
      </c>
      <c r="B1100" s="3" t="s">
        <v>851</v>
      </c>
      <c r="C1100" s="3" t="s">
        <v>87</v>
      </c>
      <c r="D1100" s="3" t="s">
        <v>88</v>
      </c>
      <c r="E1100" s="3" t="s">
        <v>853</v>
      </c>
      <c r="F1100" s="3" t="s">
        <v>104</v>
      </c>
      <c r="G1100" s="3" t="s">
        <v>104</v>
      </c>
      <c r="H1100" s="3" t="s">
        <v>104</v>
      </c>
      <c r="I1100" s="3" t="s">
        <v>1350</v>
      </c>
      <c r="J1100" s="3" t="s">
        <v>712</v>
      </c>
      <c r="K1100" s="4">
        <v>421</v>
      </c>
      <c r="L1100" s="4">
        <f>=ROUNDDOWN(280.666666666667,0)</f>
      </c>
      <c r="M1100" s="4"/>
      <c r="N1100" s="5">
        <v>1</v>
      </c>
      <c r="O1100" s="4"/>
      <c r="P1100" s="4">
        <f>=ROUNDDOWN({0},0)</f>
      </c>
      <c r="Q1100" s="4"/>
      <c r="R1100" s="5"/>
      <c r="S1100" s="4">
        <v>4</v>
      </c>
      <c r="T1100" s="6">
        <v>105.88</v>
      </c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  <c r="AW1100" s="4"/>
      <c r="AX1100" s="6"/>
      <c r="AY1100" s="4"/>
      <c r="AZ1100" s="6"/>
      <c r="BA1100" s="5"/>
      <c r="BB1100" s="5"/>
      <c r="BC1100" s="4"/>
      <c r="BD1100" s="6"/>
      <c r="BE1100" s="4"/>
      <c r="BF1100" s="6"/>
      <c r="BG1100" s="5"/>
      <c r="BH1100" s="5"/>
      <c r="BI1100" s="4"/>
      <c r="BJ1100" s="6"/>
      <c r="BK1100" s="4"/>
      <c r="BL1100" s="6"/>
      <c r="BM1100" s="5"/>
      <c r="BN1100" s="5"/>
      <c r="BO1100" s="4"/>
      <c r="BP1100" s="6"/>
      <c r="BQ1100" s="4"/>
      <c r="BR1100" s="6"/>
      <c r="BS1100" s="5"/>
      <c r="BT1100" s="5"/>
      <c r="BU1100" s="4"/>
      <c r="BV1100" s="6"/>
      <c r="BW1100" s="4"/>
      <c r="BX1100" s="6"/>
      <c r="BY1100" s="5"/>
      <c r="BZ1100" s="5"/>
      <c r="CA1100" s="4"/>
      <c r="CB1100" s="6"/>
      <c r="CC1100" s="4"/>
      <c r="CD1100" s="6"/>
      <c r="CE1100" s="5"/>
      <c r="CF1100" s="5"/>
      <c r="CG1100" s="4"/>
      <c r="CH1100" s="6"/>
      <c r="CI1100" s="4"/>
      <c r="CJ1100" s="6"/>
      <c r="CK1100" s="5"/>
      <c r="CL1100" s="5"/>
      <c r="CM1100" s="4"/>
      <c r="CN1100" s="6"/>
      <c r="CO1100" s="4"/>
      <c r="CP1100" s="6"/>
      <c r="CQ1100" s="5"/>
      <c r="CR1100" s="5"/>
      <c r="CS1100" s="4"/>
      <c r="CT1100" s="6"/>
      <c r="CU1100" s="4"/>
      <c r="CV1100" s="6"/>
      <c r="CW1100" s="5"/>
      <c r="CX1100" s="5"/>
      <c r="CY1100" s="4"/>
      <c r="CZ1100" s="6"/>
      <c r="DA1100" s="4"/>
      <c r="DB1100" s="6"/>
      <c r="DC1100" s="5"/>
      <c r="DD1100" s="5"/>
      <c r="DE1100" s="4"/>
      <c r="DF1100" s="6"/>
      <c r="DG1100" s="4"/>
      <c r="DH1100" s="6"/>
      <c r="DI1100" s="5"/>
      <c r="DJ1100" s="5"/>
      <c r="DK1100" s="4">
        <v>4</v>
      </c>
      <c r="DL1100" s="6">
        <v>105.88</v>
      </c>
      <c r="DM1100" s="4"/>
      <c r="DN1100" s="6"/>
      <c r="DO1100" s="5"/>
      <c r="DP1100" s="5"/>
      <c r="DQ1100" s="4"/>
      <c r="DR1100" s="6"/>
      <c r="DS1100" s="4"/>
      <c r="DT1100" s="6"/>
      <c r="DU1100" s="5"/>
      <c r="DV1100" s="5"/>
      <c r="DW1100" s="4"/>
      <c r="DX1100" s="6"/>
      <c r="DY1100" s="4"/>
      <c r="DZ1100" s="6"/>
      <c r="EA1100" s="5"/>
      <c r="EB1100" s="5"/>
      <c r="EC1100" s="4"/>
      <c r="ED1100" s="6"/>
      <c r="EE1100" s="4"/>
      <c r="EF1100" s="6"/>
      <c r="EG1100" s="5"/>
      <c r="EH1100" s="5"/>
      <c r="EI1100" s="4"/>
      <c r="EJ1100" s="6"/>
      <c r="EK1100" s="4"/>
      <c r="EL1100" s="6"/>
      <c r="EM1100" s="5"/>
      <c r="EN1100" s="5"/>
      <c r="EO1100" s="4"/>
      <c r="EP1100" s="6"/>
      <c r="EQ1100" s="4"/>
      <c r="ER1100" s="6"/>
      <c r="ES1100" s="5"/>
      <c r="ET1100" s="5"/>
      <c r="EU1100" s="4"/>
      <c r="EV1100" s="6"/>
      <c r="EW1100" s="4"/>
      <c r="EX1100" s="6"/>
      <c r="EY1100" s="5"/>
      <c r="EZ1100" s="5"/>
      <c r="FA1100" s="4"/>
      <c r="FB1100" s="6"/>
      <c r="FC1100" s="4"/>
      <c r="FD1100" s="6"/>
      <c r="FE1100" s="5"/>
      <c r="FF1100" s="5"/>
      <c r="FG1100" s="4"/>
      <c r="FH1100" s="6"/>
      <c r="FI1100" s="4"/>
      <c r="FJ1100" s="6"/>
      <c r="FK1100" s="5"/>
      <c r="FL1100" s="5"/>
      <c r="FM1100" s="4"/>
      <c r="FN1100" s="6"/>
      <c r="FO1100" s="4"/>
      <c r="FP1100" s="6"/>
      <c r="FQ1100" s="5"/>
      <c r="FR1100" s="5"/>
      <c r="FS1100" s="4"/>
      <c r="FT1100" s="6"/>
      <c r="FU1100" s="4"/>
      <c r="FV1100" s="6"/>
      <c r="FW1100" s="5"/>
      <c r="FX1100" s="5"/>
      <c r="FY1100" s="4"/>
      <c r="FZ1100" s="6"/>
      <c r="GA1100" s="4"/>
      <c r="GB1100" s="6"/>
      <c r="GC1100" s="5"/>
      <c r="GD1100" s="5"/>
      <c r="GE1100" s="4"/>
      <c r="GF1100" s="6"/>
      <c r="GG1100" s="4"/>
      <c r="GH1100" s="6"/>
      <c r="GI1100" s="5"/>
      <c r="GJ1100" s="5"/>
      <c r="GK1100" s="4"/>
      <c r="GL1100" s="6"/>
      <c r="GM1100" s="4"/>
      <c r="GN1100" s="6"/>
      <c r="GO1100" s="5"/>
      <c r="GP1100" s="5"/>
      <c r="GQ1100" s="4"/>
      <c r="GR1100" s="6"/>
      <c r="GS1100" s="4"/>
      <c r="GT1100" s="6"/>
      <c r="GU1100" s="5"/>
      <c r="GV1100" s="5"/>
      <c r="GW1100" s="4"/>
      <c r="GX1100" s="6"/>
      <c r="GY1100" s="4"/>
      <c r="GZ1100" s="6"/>
      <c r="HA1100" s="5"/>
      <c r="HB1100" s="5"/>
      <c r="HC1100" s="4"/>
      <c r="HD1100" s="6"/>
      <c r="HE1100" s="4"/>
      <c r="HF1100" s="6"/>
      <c r="HG1100" s="5"/>
      <c r="HH1100" s="5"/>
      <c r="HI1100" s="4"/>
      <c r="HJ1100" s="6"/>
      <c r="HK1100" s="4"/>
      <c r="HL1100" s="6"/>
      <c r="HM1100" s="5"/>
      <c r="HN1100" s="5"/>
      <c r="HO1100" s="4"/>
      <c r="HP1100" s="6"/>
      <c r="HQ1100" s="4"/>
      <c r="HR1100" s="6"/>
      <c r="HS1100" s="5"/>
      <c r="HT1100" s="5"/>
      <c r="HU1100" s="4"/>
      <c r="HV1100" s="6"/>
      <c r="HW1100" s="4"/>
      <c r="HX1100" s="6"/>
      <c r="HY1100" s="5"/>
      <c r="HZ1100" s="5"/>
      <c r="IA1100" s="4"/>
      <c r="IB1100" s="6"/>
      <c r="IC1100" s="4"/>
      <c r="ID1100" s="6"/>
      <c r="IE1100" s="5"/>
      <c r="IF1100" s="5"/>
      <c r="IG1100" s="4"/>
      <c r="IH1100" s="6"/>
      <c r="II1100" s="4"/>
      <c r="IJ1100" s="6"/>
      <c r="IK1100" s="5"/>
      <c r="IL1100" s="5"/>
      <c r="IM1100" s="4"/>
      <c r="IN1100" s="6"/>
      <c r="IO1100" s="4"/>
      <c r="IP1100" s="6"/>
      <c r="IQ1100" s="5"/>
      <c r="IR1100" s="5"/>
      <c r="IS1100" s="4"/>
      <c r="IT1100" s="6"/>
      <c r="IU1100" s="4"/>
      <c r="IV1100" s="6"/>
      <c r="IW1100" s="5"/>
      <c r="IX1100" s="5"/>
      <c r="IY1100" s="4"/>
      <c r="IZ1100" s="6"/>
      <c r="JA1100" s="4"/>
      <c r="JB1100" s="6"/>
      <c r="JC1100" s="5"/>
      <c r="JD1100" s="5"/>
      <c r="JE1100" s="4"/>
      <c r="JF1100" s="6"/>
      <c r="JG1100" s="4"/>
      <c r="JH1100" s="6"/>
      <c r="JI1100" s="5"/>
      <c r="JJ1100" s="5"/>
      <c r="JK1100" s="4"/>
      <c r="JL1100" s="6"/>
      <c r="JM1100" s="4"/>
      <c r="JN1100" s="6"/>
      <c r="JO1100" s="5"/>
      <c r="JP1100" s="5"/>
      <c r="JQ1100" s="4"/>
      <c r="JR1100" s="6"/>
      <c r="JS1100" s="4"/>
      <c r="JT1100" s="6"/>
      <c r="JU1100" s="5"/>
      <c r="JV1100" s="5"/>
      <c r="JW1100" s="4"/>
      <c r="JX1100" s="6"/>
      <c r="JY1100" s="4"/>
      <c r="JZ1100" s="6"/>
      <c r="KA1100" s="5"/>
      <c r="KB1100" s="5"/>
      <c r="KC1100" s="4"/>
      <c r="KD1100" s="6"/>
      <c r="KE1100" s="4"/>
      <c r="KF1100" s="6"/>
      <c r="KG1100" s="5"/>
      <c r="KH1100" s="5"/>
      <c r="KI1100" s="4"/>
      <c r="KJ1100" s="6"/>
      <c r="KK1100" s="4"/>
      <c r="KL1100" s="6"/>
      <c r="KM1100" s="5"/>
      <c r="KN1100" s="5"/>
    </row>
    <row r="1101">
      <c r="A1101" s="3" t="s">
        <v>85</v>
      </c>
      <c r="B1101" s="3" t="s">
        <v>851</v>
      </c>
      <c r="C1101" s="3" t="s">
        <v>87</v>
      </c>
      <c r="D1101" s="3" t="s">
        <v>88</v>
      </c>
      <c r="E1101" s="3" t="s">
        <v>854</v>
      </c>
      <c r="F1101" s="3" t="s">
        <v>104</v>
      </c>
      <c r="G1101" s="3" t="s">
        <v>104</v>
      </c>
      <c r="H1101" s="3" t="s">
        <v>104</v>
      </c>
      <c r="I1101" s="3" t="s">
        <v>1327</v>
      </c>
      <c r="J1101" s="3" t="s">
        <v>712</v>
      </c>
      <c r="K1101" s="4">
        <v>194</v>
      </c>
      <c r="L1101" s="4">
        <f>=ROUNDDOWN(29.3939393939394,0)</f>
      </c>
      <c r="M1101" s="4"/>
      <c r="N1101" s="5">
        <v>1</v>
      </c>
      <c r="O1101" s="4"/>
      <c r="P1101" s="4">
        <f>=ROUNDDOWN({0},0)</f>
      </c>
      <c r="Q1101" s="4"/>
      <c r="R1101" s="5"/>
      <c r="S1101" s="4">
        <v>9</v>
      </c>
      <c r="T1101" s="6">
        <v>238.23</v>
      </c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  <c r="AW1101" s="4"/>
      <c r="AX1101" s="6"/>
      <c r="AY1101" s="4"/>
      <c r="AZ1101" s="6"/>
      <c r="BA1101" s="5"/>
      <c r="BB1101" s="5"/>
      <c r="BC1101" s="4"/>
      <c r="BD1101" s="6"/>
      <c r="BE1101" s="4"/>
      <c r="BF1101" s="6"/>
      <c r="BG1101" s="5"/>
      <c r="BH1101" s="5"/>
      <c r="BI1101" s="4"/>
      <c r="BJ1101" s="6"/>
      <c r="BK1101" s="4"/>
      <c r="BL1101" s="6"/>
      <c r="BM1101" s="5"/>
      <c r="BN1101" s="5"/>
      <c r="BO1101" s="4"/>
      <c r="BP1101" s="6"/>
      <c r="BQ1101" s="4"/>
      <c r="BR1101" s="6"/>
      <c r="BS1101" s="5"/>
      <c r="BT1101" s="5"/>
      <c r="BU1101" s="4"/>
      <c r="BV1101" s="6"/>
      <c r="BW1101" s="4"/>
      <c r="BX1101" s="6"/>
      <c r="BY1101" s="5"/>
      <c r="BZ1101" s="5"/>
      <c r="CA1101" s="4"/>
      <c r="CB1101" s="6"/>
      <c r="CC1101" s="4"/>
      <c r="CD1101" s="6"/>
      <c r="CE1101" s="5"/>
      <c r="CF1101" s="5"/>
      <c r="CG1101" s="4"/>
      <c r="CH1101" s="6"/>
      <c r="CI1101" s="4"/>
      <c r="CJ1101" s="6"/>
      <c r="CK1101" s="5"/>
      <c r="CL1101" s="5"/>
      <c r="CM1101" s="4"/>
      <c r="CN1101" s="6"/>
      <c r="CO1101" s="4"/>
      <c r="CP1101" s="6"/>
      <c r="CQ1101" s="5"/>
      <c r="CR1101" s="5"/>
      <c r="CS1101" s="4"/>
      <c r="CT1101" s="6"/>
      <c r="CU1101" s="4"/>
      <c r="CV1101" s="6"/>
      <c r="CW1101" s="5"/>
      <c r="CX1101" s="5"/>
      <c r="CY1101" s="4"/>
      <c r="CZ1101" s="6"/>
      <c r="DA1101" s="4"/>
      <c r="DB1101" s="6"/>
      <c r="DC1101" s="5"/>
      <c r="DD1101" s="5"/>
      <c r="DE1101" s="4"/>
      <c r="DF1101" s="6"/>
      <c r="DG1101" s="4"/>
      <c r="DH1101" s="6"/>
      <c r="DI1101" s="5"/>
      <c r="DJ1101" s="5"/>
      <c r="DK1101" s="4">
        <v>9</v>
      </c>
      <c r="DL1101" s="6">
        <v>238.23</v>
      </c>
      <c r="DM1101" s="4"/>
      <c r="DN1101" s="6"/>
      <c r="DO1101" s="5"/>
      <c r="DP1101" s="5"/>
      <c r="DQ1101" s="4"/>
      <c r="DR1101" s="6"/>
      <c r="DS1101" s="4"/>
      <c r="DT1101" s="6"/>
      <c r="DU1101" s="5"/>
      <c r="DV1101" s="5"/>
      <c r="DW1101" s="4"/>
      <c r="DX1101" s="6"/>
      <c r="DY1101" s="4"/>
      <c r="DZ1101" s="6"/>
      <c r="EA1101" s="5"/>
      <c r="EB1101" s="5"/>
      <c r="EC1101" s="4"/>
      <c r="ED1101" s="6"/>
      <c r="EE1101" s="4"/>
      <c r="EF1101" s="6"/>
      <c r="EG1101" s="5"/>
      <c r="EH1101" s="5"/>
      <c r="EI1101" s="4"/>
      <c r="EJ1101" s="6"/>
      <c r="EK1101" s="4"/>
      <c r="EL1101" s="6"/>
      <c r="EM1101" s="5"/>
      <c r="EN1101" s="5"/>
      <c r="EO1101" s="4"/>
      <c r="EP1101" s="6"/>
      <c r="EQ1101" s="4"/>
      <c r="ER1101" s="6"/>
      <c r="ES1101" s="5"/>
      <c r="ET1101" s="5"/>
      <c r="EU1101" s="4"/>
      <c r="EV1101" s="6"/>
      <c r="EW1101" s="4"/>
      <c r="EX1101" s="6"/>
      <c r="EY1101" s="5"/>
      <c r="EZ1101" s="5"/>
      <c r="FA1101" s="4"/>
      <c r="FB1101" s="6"/>
      <c r="FC1101" s="4"/>
      <c r="FD1101" s="6"/>
      <c r="FE1101" s="5"/>
      <c r="FF1101" s="5"/>
      <c r="FG1101" s="4"/>
      <c r="FH1101" s="6"/>
      <c r="FI1101" s="4"/>
      <c r="FJ1101" s="6"/>
      <c r="FK1101" s="5"/>
      <c r="FL1101" s="5"/>
      <c r="FM1101" s="4"/>
      <c r="FN1101" s="6"/>
      <c r="FO1101" s="4"/>
      <c r="FP1101" s="6"/>
      <c r="FQ1101" s="5"/>
      <c r="FR1101" s="5"/>
      <c r="FS1101" s="4"/>
      <c r="FT1101" s="6"/>
      <c r="FU1101" s="4"/>
      <c r="FV1101" s="6"/>
      <c r="FW1101" s="5"/>
      <c r="FX1101" s="5"/>
      <c r="FY1101" s="4"/>
      <c r="FZ1101" s="6"/>
      <c r="GA1101" s="4"/>
      <c r="GB1101" s="6"/>
      <c r="GC1101" s="5"/>
      <c r="GD1101" s="5"/>
      <c r="GE1101" s="4"/>
      <c r="GF1101" s="6"/>
      <c r="GG1101" s="4"/>
      <c r="GH1101" s="6"/>
      <c r="GI1101" s="5"/>
      <c r="GJ1101" s="5"/>
      <c r="GK1101" s="4"/>
      <c r="GL1101" s="6"/>
      <c r="GM1101" s="4"/>
      <c r="GN1101" s="6"/>
      <c r="GO1101" s="5"/>
      <c r="GP1101" s="5"/>
      <c r="GQ1101" s="4"/>
      <c r="GR1101" s="6"/>
      <c r="GS1101" s="4"/>
      <c r="GT1101" s="6"/>
      <c r="GU1101" s="5"/>
      <c r="GV1101" s="5"/>
      <c r="GW1101" s="4"/>
      <c r="GX1101" s="6"/>
      <c r="GY1101" s="4"/>
      <c r="GZ1101" s="6"/>
      <c r="HA1101" s="5"/>
      <c r="HB1101" s="5"/>
      <c r="HC1101" s="4"/>
      <c r="HD1101" s="6"/>
      <c r="HE1101" s="4"/>
      <c r="HF1101" s="6"/>
      <c r="HG1101" s="5"/>
      <c r="HH1101" s="5"/>
      <c r="HI1101" s="4"/>
      <c r="HJ1101" s="6"/>
      <c r="HK1101" s="4"/>
      <c r="HL1101" s="6"/>
      <c r="HM1101" s="5"/>
      <c r="HN1101" s="5"/>
      <c r="HO1101" s="4"/>
      <c r="HP1101" s="6"/>
      <c r="HQ1101" s="4"/>
      <c r="HR1101" s="6"/>
      <c r="HS1101" s="5"/>
      <c r="HT1101" s="5"/>
      <c r="HU1101" s="4"/>
      <c r="HV1101" s="6"/>
      <c r="HW1101" s="4"/>
      <c r="HX1101" s="6"/>
      <c r="HY1101" s="5"/>
      <c r="HZ1101" s="5"/>
      <c r="IA1101" s="4"/>
      <c r="IB1101" s="6"/>
      <c r="IC1101" s="4"/>
      <c r="ID1101" s="6"/>
      <c r="IE1101" s="5"/>
      <c r="IF1101" s="5"/>
      <c r="IG1101" s="4"/>
      <c r="IH1101" s="6"/>
      <c r="II1101" s="4"/>
      <c r="IJ1101" s="6"/>
      <c r="IK1101" s="5"/>
      <c r="IL1101" s="5"/>
      <c r="IM1101" s="4"/>
      <c r="IN1101" s="6"/>
      <c r="IO1101" s="4"/>
      <c r="IP1101" s="6"/>
      <c r="IQ1101" s="5"/>
      <c r="IR1101" s="5"/>
      <c r="IS1101" s="4"/>
      <c r="IT1101" s="6"/>
      <c r="IU1101" s="4"/>
      <c r="IV1101" s="6"/>
      <c r="IW1101" s="5"/>
      <c r="IX1101" s="5"/>
      <c r="IY1101" s="4"/>
      <c r="IZ1101" s="6"/>
      <c r="JA1101" s="4"/>
      <c r="JB1101" s="6"/>
      <c r="JC1101" s="5"/>
      <c r="JD1101" s="5"/>
      <c r="JE1101" s="4"/>
      <c r="JF1101" s="6"/>
      <c r="JG1101" s="4"/>
      <c r="JH1101" s="6"/>
      <c r="JI1101" s="5"/>
      <c r="JJ1101" s="5"/>
      <c r="JK1101" s="4"/>
      <c r="JL1101" s="6"/>
      <c r="JM1101" s="4"/>
      <c r="JN1101" s="6"/>
      <c r="JO1101" s="5"/>
      <c r="JP1101" s="5"/>
      <c r="JQ1101" s="4"/>
      <c r="JR1101" s="6"/>
      <c r="JS1101" s="4"/>
      <c r="JT1101" s="6"/>
      <c r="JU1101" s="5"/>
      <c r="JV1101" s="5"/>
      <c r="JW1101" s="4"/>
      <c r="JX1101" s="6"/>
      <c r="JY1101" s="4"/>
      <c r="JZ1101" s="6"/>
      <c r="KA1101" s="5"/>
      <c r="KB1101" s="5"/>
      <c r="KC1101" s="4"/>
      <c r="KD1101" s="6"/>
      <c r="KE1101" s="4"/>
      <c r="KF1101" s="6"/>
      <c r="KG1101" s="5"/>
      <c r="KH1101" s="5"/>
      <c r="KI1101" s="4"/>
      <c r="KJ1101" s="6"/>
      <c r="KK1101" s="4"/>
      <c r="KL1101" s="6"/>
      <c r="KM1101" s="5"/>
      <c r="KN1101" s="5"/>
    </row>
    <row r="1102">
      <c r="A1102" s="3" t="s">
        <v>85</v>
      </c>
      <c r="B1102" s="3" t="s">
        <v>851</v>
      </c>
      <c r="C1102" s="3" t="s">
        <v>87</v>
      </c>
      <c r="D1102" s="3" t="s">
        <v>88</v>
      </c>
      <c r="E1102" s="3" t="s">
        <v>855</v>
      </c>
      <c r="F1102" s="3" t="s">
        <v>104</v>
      </c>
      <c r="G1102" s="3" t="s">
        <v>104</v>
      </c>
      <c r="H1102" s="3" t="s">
        <v>104</v>
      </c>
      <c r="I1102" s="3" t="s">
        <v>1341</v>
      </c>
      <c r="J1102" s="3" t="s">
        <v>712</v>
      </c>
      <c r="K1102" s="4">
        <v>364</v>
      </c>
      <c r="L1102" s="4">
        <f>=ROUNDDOWN(46.6666666666667,0)</f>
      </c>
      <c r="M1102" s="4"/>
      <c r="N1102" s="5">
        <v>1</v>
      </c>
      <c r="O1102" s="4"/>
      <c r="P1102" s="4">
        <f>=ROUNDDOWN({0},0)</f>
      </c>
      <c r="Q1102" s="4"/>
      <c r="R1102" s="5"/>
      <c r="S1102" s="4">
        <v>7</v>
      </c>
      <c r="T1102" s="6">
        <v>233.2</v>
      </c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/>
      <c r="AF1102" s="6"/>
      <c r="AG1102" s="4"/>
      <c r="AH1102" s="6"/>
      <c r="AI1102" s="5"/>
      <c r="AJ1102" s="5"/>
      <c r="AK1102" s="4"/>
      <c r="AL1102" s="6"/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  <c r="AW1102" s="4"/>
      <c r="AX1102" s="6"/>
      <c r="AY1102" s="4"/>
      <c r="AZ1102" s="6"/>
      <c r="BA1102" s="5"/>
      <c r="BB1102" s="5"/>
      <c r="BC1102" s="4"/>
      <c r="BD1102" s="6"/>
      <c r="BE1102" s="4"/>
      <c r="BF1102" s="6"/>
      <c r="BG1102" s="5"/>
      <c r="BH1102" s="5"/>
      <c r="BI1102" s="4"/>
      <c r="BJ1102" s="6"/>
      <c r="BK1102" s="4"/>
      <c r="BL1102" s="6"/>
      <c r="BM1102" s="5"/>
      <c r="BN1102" s="5"/>
      <c r="BO1102" s="4"/>
      <c r="BP1102" s="6"/>
      <c r="BQ1102" s="4"/>
      <c r="BR1102" s="6"/>
      <c r="BS1102" s="5"/>
      <c r="BT1102" s="5"/>
      <c r="BU1102" s="4"/>
      <c r="BV1102" s="6"/>
      <c r="BW1102" s="4"/>
      <c r="BX1102" s="6"/>
      <c r="BY1102" s="5"/>
      <c r="BZ1102" s="5"/>
      <c r="CA1102" s="4"/>
      <c r="CB1102" s="6"/>
      <c r="CC1102" s="4"/>
      <c r="CD1102" s="6"/>
      <c r="CE1102" s="5"/>
      <c r="CF1102" s="5"/>
      <c r="CG1102" s="4"/>
      <c r="CH1102" s="6"/>
      <c r="CI1102" s="4"/>
      <c r="CJ1102" s="6"/>
      <c r="CK1102" s="5"/>
      <c r="CL1102" s="5"/>
      <c r="CM1102" s="4"/>
      <c r="CN1102" s="6"/>
      <c r="CO1102" s="4"/>
      <c r="CP1102" s="6"/>
      <c r="CQ1102" s="5"/>
      <c r="CR1102" s="5"/>
      <c r="CS1102" s="4"/>
      <c r="CT1102" s="6"/>
      <c r="CU1102" s="4"/>
      <c r="CV1102" s="6"/>
      <c r="CW1102" s="5"/>
      <c r="CX1102" s="5"/>
      <c r="CY1102" s="4"/>
      <c r="CZ1102" s="6"/>
      <c r="DA1102" s="4"/>
      <c r="DB1102" s="6"/>
      <c r="DC1102" s="5"/>
      <c r="DD1102" s="5"/>
      <c r="DE1102" s="4"/>
      <c r="DF1102" s="6"/>
      <c r="DG1102" s="4"/>
      <c r="DH1102" s="6"/>
      <c r="DI1102" s="5"/>
      <c r="DJ1102" s="5"/>
      <c r="DK1102" s="4">
        <v>7</v>
      </c>
      <c r="DL1102" s="6">
        <v>233.2</v>
      </c>
      <c r="DM1102" s="4"/>
      <c r="DN1102" s="6"/>
      <c r="DO1102" s="5"/>
      <c r="DP1102" s="5"/>
      <c r="DQ1102" s="4"/>
      <c r="DR1102" s="6"/>
      <c r="DS1102" s="4"/>
      <c r="DT1102" s="6"/>
      <c r="DU1102" s="5"/>
      <c r="DV1102" s="5"/>
      <c r="DW1102" s="4"/>
      <c r="DX1102" s="6"/>
      <c r="DY1102" s="4"/>
      <c r="DZ1102" s="6"/>
      <c r="EA1102" s="5"/>
      <c r="EB1102" s="5"/>
      <c r="EC1102" s="4"/>
      <c r="ED1102" s="6"/>
      <c r="EE1102" s="4"/>
      <c r="EF1102" s="6"/>
      <c r="EG1102" s="5"/>
      <c r="EH1102" s="5"/>
      <c r="EI1102" s="4"/>
      <c r="EJ1102" s="6"/>
      <c r="EK1102" s="4"/>
      <c r="EL1102" s="6"/>
      <c r="EM1102" s="5"/>
      <c r="EN1102" s="5"/>
      <c r="EO1102" s="4"/>
      <c r="EP1102" s="6"/>
      <c r="EQ1102" s="4"/>
      <c r="ER1102" s="6"/>
      <c r="ES1102" s="5"/>
      <c r="ET1102" s="5"/>
      <c r="EU1102" s="4"/>
      <c r="EV1102" s="6"/>
      <c r="EW1102" s="4"/>
      <c r="EX1102" s="6"/>
      <c r="EY1102" s="5"/>
      <c r="EZ1102" s="5"/>
      <c r="FA1102" s="4"/>
      <c r="FB1102" s="6"/>
      <c r="FC1102" s="4"/>
      <c r="FD1102" s="6"/>
      <c r="FE1102" s="5"/>
      <c r="FF1102" s="5"/>
      <c r="FG1102" s="4"/>
      <c r="FH1102" s="6"/>
      <c r="FI1102" s="4"/>
      <c r="FJ1102" s="6"/>
      <c r="FK1102" s="5"/>
      <c r="FL1102" s="5"/>
      <c r="FM1102" s="4"/>
      <c r="FN1102" s="6"/>
      <c r="FO1102" s="4"/>
      <c r="FP1102" s="6"/>
      <c r="FQ1102" s="5"/>
      <c r="FR1102" s="5"/>
      <c r="FS1102" s="4"/>
      <c r="FT1102" s="6"/>
      <c r="FU1102" s="4"/>
      <c r="FV1102" s="6"/>
      <c r="FW1102" s="5"/>
      <c r="FX1102" s="5"/>
      <c r="FY1102" s="4"/>
      <c r="FZ1102" s="6"/>
      <c r="GA1102" s="4"/>
      <c r="GB1102" s="6"/>
      <c r="GC1102" s="5"/>
      <c r="GD1102" s="5"/>
      <c r="GE1102" s="4"/>
      <c r="GF1102" s="6"/>
      <c r="GG1102" s="4"/>
      <c r="GH1102" s="6"/>
      <c r="GI1102" s="5"/>
      <c r="GJ1102" s="5"/>
      <c r="GK1102" s="4"/>
      <c r="GL1102" s="6"/>
      <c r="GM1102" s="4"/>
      <c r="GN1102" s="6"/>
      <c r="GO1102" s="5"/>
      <c r="GP1102" s="5"/>
      <c r="GQ1102" s="4"/>
      <c r="GR1102" s="6"/>
      <c r="GS1102" s="4"/>
      <c r="GT1102" s="6"/>
      <c r="GU1102" s="5"/>
      <c r="GV1102" s="5"/>
      <c r="GW1102" s="4"/>
      <c r="GX1102" s="6"/>
      <c r="GY1102" s="4"/>
      <c r="GZ1102" s="6"/>
      <c r="HA1102" s="5"/>
      <c r="HB1102" s="5"/>
      <c r="HC1102" s="4"/>
      <c r="HD1102" s="6"/>
      <c r="HE1102" s="4"/>
      <c r="HF1102" s="6"/>
      <c r="HG1102" s="5"/>
      <c r="HH1102" s="5"/>
      <c r="HI1102" s="4"/>
      <c r="HJ1102" s="6"/>
      <c r="HK1102" s="4"/>
      <c r="HL1102" s="6"/>
      <c r="HM1102" s="5"/>
      <c r="HN1102" s="5"/>
      <c r="HO1102" s="4"/>
      <c r="HP1102" s="6"/>
      <c r="HQ1102" s="4"/>
      <c r="HR1102" s="6"/>
      <c r="HS1102" s="5"/>
      <c r="HT1102" s="5"/>
      <c r="HU1102" s="4"/>
      <c r="HV1102" s="6"/>
      <c r="HW1102" s="4"/>
      <c r="HX1102" s="6"/>
      <c r="HY1102" s="5"/>
      <c r="HZ1102" s="5"/>
      <c r="IA1102" s="4"/>
      <c r="IB1102" s="6"/>
      <c r="IC1102" s="4"/>
      <c r="ID1102" s="6"/>
      <c r="IE1102" s="5"/>
      <c r="IF1102" s="5"/>
      <c r="IG1102" s="4"/>
      <c r="IH1102" s="6"/>
      <c r="II1102" s="4"/>
      <c r="IJ1102" s="6"/>
      <c r="IK1102" s="5"/>
      <c r="IL1102" s="5"/>
      <c r="IM1102" s="4"/>
      <c r="IN1102" s="6"/>
      <c r="IO1102" s="4"/>
      <c r="IP1102" s="6"/>
      <c r="IQ1102" s="5"/>
      <c r="IR1102" s="5"/>
      <c r="IS1102" s="4"/>
      <c r="IT1102" s="6"/>
      <c r="IU1102" s="4"/>
      <c r="IV1102" s="6"/>
      <c r="IW1102" s="5"/>
      <c r="IX1102" s="5"/>
      <c r="IY1102" s="4"/>
      <c r="IZ1102" s="6"/>
      <c r="JA1102" s="4"/>
      <c r="JB1102" s="6"/>
      <c r="JC1102" s="5"/>
      <c r="JD1102" s="5"/>
      <c r="JE1102" s="4"/>
      <c r="JF1102" s="6"/>
      <c r="JG1102" s="4"/>
      <c r="JH1102" s="6"/>
      <c r="JI1102" s="5"/>
      <c r="JJ1102" s="5"/>
      <c r="JK1102" s="4"/>
      <c r="JL1102" s="6"/>
      <c r="JM1102" s="4"/>
      <c r="JN1102" s="6"/>
      <c r="JO1102" s="5"/>
      <c r="JP1102" s="5"/>
      <c r="JQ1102" s="4"/>
      <c r="JR1102" s="6"/>
      <c r="JS1102" s="4"/>
      <c r="JT1102" s="6"/>
      <c r="JU1102" s="5"/>
      <c r="JV1102" s="5"/>
      <c r="JW1102" s="4"/>
      <c r="JX1102" s="6"/>
      <c r="JY1102" s="4"/>
      <c r="JZ1102" s="6"/>
      <c r="KA1102" s="5"/>
      <c r="KB1102" s="5"/>
      <c r="KC1102" s="4"/>
      <c r="KD1102" s="6"/>
      <c r="KE1102" s="4"/>
      <c r="KF1102" s="6"/>
      <c r="KG1102" s="5"/>
      <c r="KH1102" s="5"/>
      <c r="KI1102" s="4"/>
      <c r="KJ1102" s="6"/>
      <c r="KK1102" s="4"/>
      <c r="KL1102" s="6"/>
      <c r="KM1102" s="5"/>
      <c r="KN1102" s="5"/>
    </row>
    <row r="1103">
      <c r="A1103" s="3" t="s">
        <v>85</v>
      </c>
      <c r="B1103" s="3" t="s">
        <v>851</v>
      </c>
      <c r="C1103" s="3" t="s">
        <v>87</v>
      </c>
      <c r="D1103" s="3" t="s">
        <v>88</v>
      </c>
      <c r="E1103" s="3" t="s">
        <v>169</v>
      </c>
      <c r="F1103" s="3" t="s">
        <v>104</v>
      </c>
      <c r="G1103" s="3" t="s">
        <v>104</v>
      </c>
      <c r="H1103" s="3" t="s">
        <v>104</v>
      </c>
      <c r="I1103" s="3" t="s">
        <v>1311</v>
      </c>
      <c r="J1103" s="3" t="s">
        <v>712</v>
      </c>
      <c r="K1103" s="4">
        <v>62</v>
      </c>
      <c r="L1103" s="4">
        <f>=ROUNDDOWN(10.8771929824561,0)</f>
      </c>
      <c r="M1103" s="4"/>
      <c r="N1103" s="5">
        <v>0.5</v>
      </c>
      <c r="O1103" s="4"/>
      <c r="P1103" s="4">
        <f>=ROUNDDOWN({0},0)</f>
      </c>
      <c r="Q1103" s="4"/>
      <c r="R1103" s="5"/>
      <c r="S1103" s="4">
        <v>3</v>
      </c>
      <c r="T1103" s="6">
        <v>95.25</v>
      </c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/>
      <c r="AF1103" s="6"/>
      <c r="AG1103" s="4"/>
      <c r="AH1103" s="6"/>
      <c r="AI1103" s="5"/>
      <c r="AJ1103" s="5"/>
      <c r="AK1103" s="4"/>
      <c r="AL1103" s="6"/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  <c r="AW1103" s="4"/>
      <c r="AX1103" s="6"/>
      <c r="AY1103" s="4"/>
      <c r="AZ1103" s="6"/>
      <c r="BA1103" s="5"/>
      <c r="BB1103" s="5"/>
      <c r="BC1103" s="4"/>
      <c r="BD1103" s="6"/>
      <c r="BE1103" s="4"/>
      <c r="BF1103" s="6"/>
      <c r="BG1103" s="5"/>
      <c r="BH1103" s="5"/>
      <c r="BI1103" s="4"/>
      <c r="BJ1103" s="6"/>
      <c r="BK1103" s="4"/>
      <c r="BL1103" s="6"/>
      <c r="BM1103" s="5"/>
      <c r="BN1103" s="5"/>
      <c r="BO1103" s="4"/>
      <c r="BP1103" s="6"/>
      <c r="BQ1103" s="4"/>
      <c r="BR1103" s="6"/>
      <c r="BS1103" s="5"/>
      <c r="BT1103" s="5"/>
      <c r="BU1103" s="4"/>
      <c r="BV1103" s="6"/>
      <c r="BW1103" s="4"/>
      <c r="BX1103" s="6"/>
      <c r="BY1103" s="5"/>
      <c r="BZ1103" s="5"/>
      <c r="CA1103" s="4"/>
      <c r="CB1103" s="6"/>
      <c r="CC1103" s="4"/>
      <c r="CD1103" s="6"/>
      <c r="CE1103" s="5"/>
      <c r="CF1103" s="5"/>
      <c r="CG1103" s="4"/>
      <c r="CH1103" s="6"/>
      <c r="CI1103" s="4"/>
      <c r="CJ1103" s="6"/>
      <c r="CK1103" s="5"/>
      <c r="CL1103" s="5"/>
      <c r="CM1103" s="4"/>
      <c r="CN1103" s="6"/>
      <c r="CO1103" s="4"/>
      <c r="CP1103" s="6"/>
      <c r="CQ1103" s="5"/>
      <c r="CR1103" s="5"/>
      <c r="CS1103" s="4"/>
      <c r="CT1103" s="6"/>
      <c r="CU1103" s="4"/>
      <c r="CV1103" s="6"/>
      <c r="CW1103" s="5"/>
      <c r="CX1103" s="5"/>
      <c r="CY1103" s="4"/>
      <c r="CZ1103" s="6"/>
      <c r="DA1103" s="4"/>
      <c r="DB1103" s="6"/>
      <c r="DC1103" s="5"/>
      <c r="DD1103" s="5"/>
      <c r="DE1103" s="4"/>
      <c r="DF1103" s="6"/>
      <c r="DG1103" s="4"/>
      <c r="DH1103" s="6"/>
      <c r="DI1103" s="5"/>
      <c r="DJ1103" s="5"/>
      <c r="DK1103" s="4">
        <v>3</v>
      </c>
      <c r="DL1103" s="6">
        <v>95.25</v>
      </c>
      <c r="DM1103" s="4"/>
      <c r="DN1103" s="6"/>
      <c r="DO1103" s="5"/>
      <c r="DP1103" s="5"/>
      <c r="DQ1103" s="4"/>
      <c r="DR1103" s="6"/>
      <c r="DS1103" s="4"/>
      <c r="DT1103" s="6"/>
      <c r="DU1103" s="5"/>
      <c r="DV1103" s="5"/>
      <c r="DW1103" s="4"/>
      <c r="DX1103" s="6"/>
      <c r="DY1103" s="4"/>
      <c r="DZ1103" s="6"/>
      <c r="EA1103" s="5"/>
      <c r="EB1103" s="5"/>
      <c r="EC1103" s="4"/>
      <c r="ED1103" s="6"/>
      <c r="EE1103" s="4"/>
      <c r="EF1103" s="6"/>
      <c r="EG1103" s="5"/>
      <c r="EH1103" s="5"/>
      <c r="EI1103" s="4"/>
      <c r="EJ1103" s="6"/>
      <c r="EK1103" s="4"/>
      <c r="EL1103" s="6"/>
      <c r="EM1103" s="5"/>
      <c r="EN1103" s="5"/>
      <c r="EO1103" s="4"/>
      <c r="EP1103" s="6"/>
      <c r="EQ1103" s="4"/>
      <c r="ER1103" s="6"/>
      <c r="ES1103" s="5"/>
      <c r="ET1103" s="5"/>
      <c r="EU1103" s="4"/>
      <c r="EV1103" s="6"/>
      <c r="EW1103" s="4"/>
      <c r="EX1103" s="6"/>
      <c r="EY1103" s="5"/>
      <c r="EZ1103" s="5"/>
      <c r="FA1103" s="4"/>
      <c r="FB1103" s="6"/>
      <c r="FC1103" s="4"/>
      <c r="FD1103" s="6"/>
      <c r="FE1103" s="5"/>
      <c r="FF1103" s="5"/>
      <c r="FG1103" s="4"/>
      <c r="FH1103" s="6"/>
      <c r="FI1103" s="4"/>
      <c r="FJ1103" s="6"/>
      <c r="FK1103" s="5"/>
      <c r="FL1103" s="5"/>
      <c r="FM1103" s="4"/>
      <c r="FN1103" s="6"/>
      <c r="FO1103" s="4"/>
      <c r="FP1103" s="6"/>
      <c r="FQ1103" s="5"/>
      <c r="FR1103" s="5"/>
      <c r="FS1103" s="4"/>
      <c r="FT1103" s="6"/>
      <c r="FU1103" s="4"/>
      <c r="FV1103" s="6"/>
      <c r="FW1103" s="5"/>
      <c r="FX1103" s="5"/>
      <c r="FY1103" s="4"/>
      <c r="FZ1103" s="6"/>
      <c r="GA1103" s="4"/>
      <c r="GB1103" s="6"/>
      <c r="GC1103" s="5"/>
      <c r="GD1103" s="5"/>
      <c r="GE1103" s="4"/>
      <c r="GF1103" s="6"/>
      <c r="GG1103" s="4"/>
      <c r="GH1103" s="6"/>
      <c r="GI1103" s="5"/>
      <c r="GJ1103" s="5"/>
      <c r="GK1103" s="4"/>
      <c r="GL1103" s="6"/>
      <c r="GM1103" s="4"/>
      <c r="GN1103" s="6"/>
      <c r="GO1103" s="5"/>
      <c r="GP1103" s="5"/>
      <c r="GQ1103" s="4"/>
      <c r="GR1103" s="6"/>
      <c r="GS1103" s="4"/>
      <c r="GT1103" s="6"/>
      <c r="GU1103" s="5"/>
      <c r="GV1103" s="5"/>
      <c r="GW1103" s="4"/>
      <c r="GX1103" s="6"/>
      <c r="GY1103" s="4"/>
      <c r="GZ1103" s="6"/>
      <c r="HA1103" s="5"/>
      <c r="HB1103" s="5"/>
      <c r="HC1103" s="4"/>
      <c r="HD1103" s="6"/>
      <c r="HE1103" s="4"/>
      <c r="HF1103" s="6"/>
      <c r="HG1103" s="5"/>
      <c r="HH1103" s="5"/>
      <c r="HI1103" s="4"/>
      <c r="HJ1103" s="6"/>
      <c r="HK1103" s="4"/>
      <c r="HL1103" s="6"/>
      <c r="HM1103" s="5"/>
      <c r="HN1103" s="5"/>
      <c r="HO1103" s="4"/>
      <c r="HP1103" s="6"/>
      <c r="HQ1103" s="4"/>
      <c r="HR1103" s="6"/>
      <c r="HS1103" s="5"/>
      <c r="HT1103" s="5"/>
      <c r="HU1103" s="4"/>
      <c r="HV1103" s="6"/>
      <c r="HW1103" s="4"/>
      <c r="HX1103" s="6"/>
      <c r="HY1103" s="5"/>
      <c r="HZ1103" s="5"/>
      <c r="IA1103" s="4"/>
      <c r="IB1103" s="6"/>
      <c r="IC1103" s="4"/>
      <c r="ID1103" s="6"/>
      <c r="IE1103" s="5"/>
      <c r="IF1103" s="5"/>
      <c r="IG1103" s="4"/>
      <c r="IH1103" s="6"/>
      <c r="II1103" s="4"/>
      <c r="IJ1103" s="6"/>
      <c r="IK1103" s="5"/>
      <c r="IL1103" s="5"/>
      <c r="IM1103" s="4"/>
      <c r="IN1103" s="6"/>
      <c r="IO1103" s="4"/>
      <c r="IP1103" s="6"/>
      <c r="IQ1103" s="5"/>
      <c r="IR1103" s="5"/>
      <c r="IS1103" s="4"/>
      <c r="IT1103" s="6"/>
      <c r="IU1103" s="4"/>
      <c r="IV1103" s="6"/>
      <c r="IW1103" s="5"/>
      <c r="IX1103" s="5"/>
      <c r="IY1103" s="4"/>
      <c r="IZ1103" s="6"/>
      <c r="JA1103" s="4"/>
      <c r="JB1103" s="6"/>
      <c r="JC1103" s="5"/>
      <c r="JD1103" s="5"/>
      <c r="JE1103" s="4"/>
      <c r="JF1103" s="6"/>
      <c r="JG1103" s="4"/>
      <c r="JH1103" s="6"/>
      <c r="JI1103" s="5"/>
      <c r="JJ1103" s="5"/>
      <c r="JK1103" s="4"/>
      <c r="JL1103" s="6"/>
      <c r="JM1103" s="4"/>
      <c r="JN1103" s="6"/>
      <c r="JO1103" s="5"/>
      <c r="JP1103" s="5"/>
      <c r="JQ1103" s="4"/>
      <c r="JR1103" s="6"/>
      <c r="JS1103" s="4"/>
      <c r="JT1103" s="6"/>
      <c r="JU1103" s="5"/>
      <c r="JV1103" s="5"/>
      <c r="JW1103" s="4"/>
      <c r="JX1103" s="6"/>
      <c r="JY1103" s="4"/>
      <c r="JZ1103" s="6"/>
      <c r="KA1103" s="5"/>
      <c r="KB1103" s="5"/>
      <c r="KC1103" s="4"/>
      <c r="KD1103" s="6"/>
      <c r="KE1103" s="4"/>
      <c r="KF1103" s="6"/>
      <c r="KG1103" s="5"/>
      <c r="KH1103" s="5"/>
      <c r="KI1103" s="4"/>
      <c r="KJ1103" s="6"/>
      <c r="KK1103" s="4"/>
      <c r="KL1103" s="6"/>
      <c r="KM1103" s="5"/>
      <c r="KN1103" s="5"/>
    </row>
    <row r="1104">
      <c r="A1104" s="3" t="s">
        <v>85</v>
      </c>
      <c r="B1104" s="3" t="s">
        <v>851</v>
      </c>
      <c r="C1104" s="3" t="s">
        <v>87</v>
      </c>
      <c r="D1104" s="3" t="s">
        <v>88</v>
      </c>
      <c r="E1104" s="3" t="s">
        <v>169</v>
      </c>
      <c r="F1104" s="3" t="s">
        <v>104</v>
      </c>
      <c r="G1104" s="3" t="s">
        <v>104</v>
      </c>
      <c r="H1104" s="3" t="s">
        <v>104</v>
      </c>
      <c r="I1104" s="3" t="s">
        <v>1350</v>
      </c>
      <c r="J1104" s="3" t="s">
        <v>712</v>
      </c>
      <c r="K1104" s="4">
        <v>286</v>
      </c>
      <c r="L1104" s="4">
        <f>=ROUNDDOWN(114.4,0)</f>
      </c>
      <c r="M1104" s="4"/>
      <c r="N1104" s="5">
        <v>1</v>
      </c>
      <c r="O1104" s="4"/>
      <c r="P1104" s="4">
        <f>=ROUNDDOWN({0},0)</f>
      </c>
      <c r="Q1104" s="4"/>
      <c r="R1104" s="5"/>
      <c r="S1104" s="4">
        <v>2</v>
      </c>
      <c r="T1104" s="6">
        <v>67.15</v>
      </c>
      <c r="U1104" s="4"/>
      <c r="V1104" s="6"/>
      <c r="W1104" s="5"/>
      <c r="X1104" s="5"/>
      <c r="Y1104" s="4"/>
      <c r="Z1104" s="6"/>
      <c r="AA1104" s="4"/>
      <c r="AB1104" s="6"/>
      <c r="AC1104" s="5"/>
      <c r="AD1104" s="5"/>
      <c r="AE1104" s="4"/>
      <c r="AF1104" s="6"/>
      <c r="AG1104" s="4"/>
      <c r="AH1104" s="6"/>
      <c r="AI1104" s="5"/>
      <c r="AJ1104" s="5"/>
      <c r="AK1104" s="4"/>
      <c r="AL1104" s="6"/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  <c r="AW1104" s="4"/>
      <c r="AX1104" s="6"/>
      <c r="AY1104" s="4"/>
      <c r="AZ1104" s="6"/>
      <c r="BA1104" s="5"/>
      <c r="BB1104" s="5"/>
      <c r="BC1104" s="4"/>
      <c r="BD1104" s="6"/>
      <c r="BE1104" s="4"/>
      <c r="BF1104" s="6"/>
      <c r="BG1104" s="5"/>
      <c r="BH1104" s="5"/>
      <c r="BI1104" s="4"/>
      <c r="BJ1104" s="6"/>
      <c r="BK1104" s="4"/>
      <c r="BL1104" s="6"/>
      <c r="BM1104" s="5"/>
      <c r="BN1104" s="5"/>
      <c r="BO1104" s="4"/>
      <c r="BP1104" s="6"/>
      <c r="BQ1104" s="4"/>
      <c r="BR1104" s="6"/>
      <c r="BS1104" s="5"/>
      <c r="BT1104" s="5"/>
      <c r="BU1104" s="4"/>
      <c r="BV1104" s="6"/>
      <c r="BW1104" s="4"/>
      <c r="BX1104" s="6"/>
      <c r="BY1104" s="5"/>
      <c r="BZ1104" s="5"/>
      <c r="CA1104" s="4"/>
      <c r="CB1104" s="6"/>
      <c r="CC1104" s="4"/>
      <c r="CD1104" s="6"/>
      <c r="CE1104" s="5"/>
      <c r="CF1104" s="5"/>
      <c r="CG1104" s="4"/>
      <c r="CH1104" s="6"/>
      <c r="CI1104" s="4"/>
      <c r="CJ1104" s="6"/>
      <c r="CK1104" s="5"/>
      <c r="CL1104" s="5"/>
      <c r="CM1104" s="4"/>
      <c r="CN1104" s="6"/>
      <c r="CO1104" s="4"/>
      <c r="CP1104" s="6"/>
      <c r="CQ1104" s="5"/>
      <c r="CR1104" s="5"/>
      <c r="CS1104" s="4"/>
      <c r="CT1104" s="6"/>
      <c r="CU1104" s="4"/>
      <c r="CV1104" s="6"/>
      <c r="CW1104" s="5"/>
      <c r="CX1104" s="5"/>
      <c r="CY1104" s="4"/>
      <c r="CZ1104" s="6"/>
      <c r="DA1104" s="4"/>
      <c r="DB1104" s="6"/>
      <c r="DC1104" s="5"/>
      <c r="DD1104" s="5"/>
      <c r="DE1104" s="4"/>
      <c r="DF1104" s="6"/>
      <c r="DG1104" s="4"/>
      <c r="DH1104" s="6"/>
      <c r="DI1104" s="5"/>
      <c r="DJ1104" s="5"/>
      <c r="DK1104" s="4">
        <v>2</v>
      </c>
      <c r="DL1104" s="6">
        <v>67.15</v>
      </c>
      <c r="DM1104" s="4"/>
      <c r="DN1104" s="6"/>
      <c r="DO1104" s="5"/>
      <c r="DP1104" s="5"/>
      <c r="DQ1104" s="4"/>
      <c r="DR1104" s="6"/>
      <c r="DS1104" s="4"/>
      <c r="DT1104" s="6"/>
      <c r="DU1104" s="5"/>
      <c r="DV1104" s="5"/>
      <c r="DW1104" s="4"/>
      <c r="DX1104" s="6"/>
      <c r="DY1104" s="4"/>
      <c r="DZ1104" s="6"/>
      <c r="EA1104" s="5"/>
      <c r="EB1104" s="5"/>
      <c r="EC1104" s="4"/>
      <c r="ED1104" s="6"/>
      <c r="EE1104" s="4"/>
      <c r="EF1104" s="6"/>
      <c r="EG1104" s="5"/>
      <c r="EH1104" s="5"/>
      <c r="EI1104" s="4"/>
      <c r="EJ1104" s="6"/>
      <c r="EK1104" s="4"/>
      <c r="EL1104" s="6"/>
      <c r="EM1104" s="5"/>
      <c r="EN1104" s="5"/>
      <c r="EO1104" s="4"/>
      <c r="EP1104" s="6"/>
      <c r="EQ1104" s="4"/>
      <c r="ER1104" s="6"/>
      <c r="ES1104" s="5"/>
      <c r="ET1104" s="5"/>
      <c r="EU1104" s="4"/>
      <c r="EV1104" s="6"/>
      <c r="EW1104" s="4"/>
      <c r="EX1104" s="6"/>
      <c r="EY1104" s="5"/>
      <c r="EZ1104" s="5"/>
      <c r="FA1104" s="4"/>
      <c r="FB1104" s="6"/>
      <c r="FC1104" s="4"/>
      <c r="FD1104" s="6"/>
      <c r="FE1104" s="5"/>
      <c r="FF1104" s="5"/>
      <c r="FG1104" s="4"/>
      <c r="FH1104" s="6"/>
      <c r="FI1104" s="4"/>
      <c r="FJ1104" s="6"/>
      <c r="FK1104" s="5"/>
      <c r="FL1104" s="5"/>
      <c r="FM1104" s="4"/>
      <c r="FN1104" s="6"/>
      <c r="FO1104" s="4"/>
      <c r="FP1104" s="6"/>
      <c r="FQ1104" s="5"/>
      <c r="FR1104" s="5"/>
      <c r="FS1104" s="4"/>
      <c r="FT1104" s="6"/>
      <c r="FU1104" s="4"/>
      <c r="FV1104" s="6"/>
      <c r="FW1104" s="5"/>
      <c r="FX1104" s="5"/>
      <c r="FY1104" s="4"/>
      <c r="FZ1104" s="6"/>
      <c r="GA1104" s="4"/>
      <c r="GB1104" s="6"/>
      <c r="GC1104" s="5"/>
      <c r="GD1104" s="5"/>
      <c r="GE1104" s="4"/>
      <c r="GF1104" s="6"/>
      <c r="GG1104" s="4"/>
      <c r="GH1104" s="6"/>
      <c r="GI1104" s="5"/>
      <c r="GJ1104" s="5"/>
      <c r="GK1104" s="4"/>
      <c r="GL1104" s="6"/>
      <c r="GM1104" s="4"/>
      <c r="GN1104" s="6"/>
      <c r="GO1104" s="5"/>
      <c r="GP1104" s="5"/>
      <c r="GQ1104" s="4"/>
      <c r="GR1104" s="6"/>
      <c r="GS1104" s="4"/>
      <c r="GT1104" s="6"/>
      <c r="GU1104" s="5"/>
      <c r="GV1104" s="5"/>
      <c r="GW1104" s="4"/>
      <c r="GX1104" s="6"/>
      <c r="GY1104" s="4"/>
      <c r="GZ1104" s="6"/>
      <c r="HA1104" s="5"/>
      <c r="HB1104" s="5"/>
      <c r="HC1104" s="4"/>
      <c r="HD1104" s="6"/>
      <c r="HE1104" s="4"/>
      <c r="HF1104" s="6"/>
      <c r="HG1104" s="5"/>
      <c r="HH1104" s="5"/>
      <c r="HI1104" s="4"/>
      <c r="HJ1104" s="6"/>
      <c r="HK1104" s="4"/>
      <c r="HL1104" s="6"/>
      <c r="HM1104" s="5"/>
      <c r="HN1104" s="5"/>
      <c r="HO1104" s="4"/>
      <c r="HP1104" s="6"/>
      <c r="HQ1104" s="4"/>
      <c r="HR1104" s="6"/>
      <c r="HS1104" s="5"/>
      <c r="HT1104" s="5"/>
      <c r="HU1104" s="4"/>
      <c r="HV1104" s="6"/>
      <c r="HW1104" s="4"/>
      <c r="HX1104" s="6"/>
      <c r="HY1104" s="5"/>
      <c r="HZ1104" s="5"/>
      <c r="IA1104" s="4"/>
      <c r="IB1104" s="6"/>
      <c r="IC1104" s="4"/>
      <c r="ID1104" s="6"/>
      <c r="IE1104" s="5"/>
      <c r="IF1104" s="5"/>
      <c r="IG1104" s="4"/>
      <c r="IH1104" s="6"/>
      <c r="II1104" s="4"/>
      <c r="IJ1104" s="6"/>
      <c r="IK1104" s="5"/>
      <c r="IL1104" s="5"/>
      <c r="IM1104" s="4"/>
      <c r="IN1104" s="6"/>
      <c r="IO1104" s="4"/>
      <c r="IP1104" s="6"/>
      <c r="IQ1104" s="5"/>
      <c r="IR1104" s="5"/>
      <c r="IS1104" s="4"/>
      <c r="IT1104" s="6"/>
      <c r="IU1104" s="4"/>
      <c r="IV1104" s="6"/>
      <c r="IW1104" s="5"/>
      <c r="IX1104" s="5"/>
      <c r="IY1104" s="4"/>
      <c r="IZ1104" s="6"/>
      <c r="JA1104" s="4"/>
      <c r="JB1104" s="6"/>
      <c r="JC1104" s="5"/>
      <c r="JD1104" s="5"/>
      <c r="JE1104" s="4"/>
      <c r="JF1104" s="6"/>
      <c r="JG1104" s="4"/>
      <c r="JH1104" s="6"/>
      <c r="JI1104" s="5"/>
      <c r="JJ1104" s="5"/>
      <c r="JK1104" s="4"/>
      <c r="JL1104" s="6"/>
      <c r="JM1104" s="4"/>
      <c r="JN1104" s="6"/>
      <c r="JO1104" s="5"/>
      <c r="JP1104" s="5"/>
      <c r="JQ1104" s="4"/>
      <c r="JR1104" s="6"/>
      <c r="JS1104" s="4"/>
      <c r="JT1104" s="6"/>
      <c r="JU1104" s="5"/>
      <c r="JV1104" s="5"/>
      <c r="JW1104" s="4"/>
      <c r="JX1104" s="6"/>
      <c r="JY1104" s="4"/>
      <c r="JZ1104" s="6"/>
      <c r="KA1104" s="5"/>
      <c r="KB1104" s="5"/>
      <c r="KC1104" s="4"/>
      <c r="KD1104" s="6"/>
      <c r="KE1104" s="4"/>
      <c r="KF1104" s="6"/>
      <c r="KG1104" s="5"/>
      <c r="KH1104" s="5"/>
      <c r="KI1104" s="4"/>
      <c r="KJ1104" s="6"/>
      <c r="KK1104" s="4"/>
      <c r="KL1104" s="6"/>
      <c r="KM1104" s="5"/>
      <c r="KN1104" s="5"/>
    </row>
    <row r="1105">
      <c r="A1105" s="3" t="s">
        <v>85</v>
      </c>
      <c r="B1105" s="3" t="s">
        <v>851</v>
      </c>
      <c r="C1105" s="3" t="s">
        <v>87</v>
      </c>
      <c r="D1105" s="3" t="s">
        <v>88</v>
      </c>
      <c r="E1105" s="3" t="s">
        <v>169</v>
      </c>
      <c r="F1105" s="3" t="s">
        <v>104</v>
      </c>
      <c r="G1105" s="3" t="s">
        <v>104</v>
      </c>
      <c r="H1105" s="3" t="s">
        <v>104</v>
      </c>
      <c r="I1105" s="3" t="s">
        <v>1313</v>
      </c>
      <c r="J1105" s="3" t="s">
        <v>712</v>
      </c>
      <c r="K1105" s="4">
        <v>245</v>
      </c>
      <c r="L1105" s="4">
        <f>=ROUNDDOWN(76.5625,0)</f>
      </c>
      <c r="M1105" s="4"/>
      <c r="N1105" s="5">
        <v>1</v>
      </c>
      <c r="O1105" s="4"/>
      <c r="P1105" s="4">
        <f>=ROUNDDOWN({0},0)</f>
      </c>
      <c r="Q1105" s="4"/>
      <c r="R1105" s="5"/>
      <c r="S1105" s="4">
        <v>1</v>
      </c>
      <c r="T1105" s="6">
        <v>31.75</v>
      </c>
      <c r="U1105" s="4"/>
      <c r="V1105" s="6"/>
      <c r="W1105" s="5"/>
      <c r="X1105" s="5"/>
      <c r="Y1105" s="4"/>
      <c r="Z1105" s="6"/>
      <c r="AA1105" s="4"/>
      <c r="AB1105" s="6"/>
      <c r="AC1105" s="5"/>
      <c r="AD1105" s="5"/>
      <c r="AE1105" s="4"/>
      <c r="AF1105" s="6"/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  <c r="AW1105" s="4"/>
      <c r="AX1105" s="6"/>
      <c r="AY1105" s="4"/>
      <c r="AZ1105" s="6"/>
      <c r="BA1105" s="5"/>
      <c r="BB1105" s="5"/>
      <c r="BC1105" s="4"/>
      <c r="BD1105" s="6"/>
      <c r="BE1105" s="4"/>
      <c r="BF1105" s="6"/>
      <c r="BG1105" s="5"/>
      <c r="BH1105" s="5"/>
      <c r="BI1105" s="4"/>
      <c r="BJ1105" s="6"/>
      <c r="BK1105" s="4"/>
      <c r="BL1105" s="6"/>
      <c r="BM1105" s="5"/>
      <c r="BN1105" s="5"/>
      <c r="BO1105" s="4"/>
      <c r="BP1105" s="6"/>
      <c r="BQ1105" s="4"/>
      <c r="BR1105" s="6"/>
      <c r="BS1105" s="5"/>
      <c r="BT1105" s="5"/>
      <c r="BU1105" s="4"/>
      <c r="BV1105" s="6"/>
      <c r="BW1105" s="4"/>
      <c r="BX1105" s="6"/>
      <c r="BY1105" s="5"/>
      <c r="BZ1105" s="5"/>
      <c r="CA1105" s="4"/>
      <c r="CB1105" s="6"/>
      <c r="CC1105" s="4"/>
      <c r="CD1105" s="6"/>
      <c r="CE1105" s="5"/>
      <c r="CF1105" s="5"/>
      <c r="CG1105" s="4"/>
      <c r="CH1105" s="6"/>
      <c r="CI1105" s="4"/>
      <c r="CJ1105" s="6"/>
      <c r="CK1105" s="5"/>
      <c r="CL1105" s="5"/>
      <c r="CM1105" s="4"/>
      <c r="CN1105" s="6"/>
      <c r="CO1105" s="4"/>
      <c r="CP1105" s="6"/>
      <c r="CQ1105" s="5"/>
      <c r="CR1105" s="5"/>
      <c r="CS1105" s="4"/>
      <c r="CT1105" s="6"/>
      <c r="CU1105" s="4"/>
      <c r="CV1105" s="6"/>
      <c r="CW1105" s="5"/>
      <c r="CX1105" s="5"/>
      <c r="CY1105" s="4"/>
      <c r="CZ1105" s="6"/>
      <c r="DA1105" s="4"/>
      <c r="DB1105" s="6"/>
      <c r="DC1105" s="5"/>
      <c r="DD1105" s="5"/>
      <c r="DE1105" s="4"/>
      <c r="DF1105" s="6"/>
      <c r="DG1105" s="4"/>
      <c r="DH1105" s="6"/>
      <c r="DI1105" s="5"/>
      <c r="DJ1105" s="5"/>
      <c r="DK1105" s="4">
        <v>1</v>
      </c>
      <c r="DL1105" s="6">
        <v>31.75</v>
      </c>
      <c r="DM1105" s="4"/>
      <c r="DN1105" s="6"/>
      <c r="DO1105" s="5"/>
      <c r="DP1105" s="5"/>
      <c r="DQ1105" s="4"/>
      <c r="DR1105" s="6"/>
      <c r="DS1105" s="4"/>
      <c r="DT1105" s="6"/>
      <c r="DU1105" s="5"/>
      <c r="DV1105" s="5"/>
      <c r="DW1105" s="4"/>
      <c r="DX1105" s="6"/>
      <c r="DY1105" s="4"/>
      <c r="DZ1105" s="6"/>
      <c r="EA1105" s="5"/>
      <c r="EB1105" s="5"/>
      <c r="EC1105" s="4"/>
      <c r="ED1105" s="6"/>
      <c r="EE1105" s="4"/>
      <c r="EF1105" s="6"/>
      <c r="EG1105" s="5"/>
      <c r="EH1105" s="5"/>
      <c r="EI1105" s="4"/>
      <c r="EJ1105" s="6"/>
      <c r="EK1105" s="4"/>
      <c r="EL1105" s="6"/>
      <c r="EM1105" s="5"/>
      <c r="EN1105" s="5"/>
      <c r="EO1105" s="4"/>
      <c r="EP1105" s="6"/>
      <c r="EQ1105" s="4"/>
      <c r="ER1105" s="6"/>
      <c r="ES1105" s="5"/>
      <c r="ET1105" s="5"/>
      <c r="EU1105" s="4"/>
      <c r="EV1105" s="6"/>
      <c r="EW1105" s="4"/>
      <c r="EX1105" s="6"/>
      <c r="EY1105" s="5"/>
      <c r="EZ1105" s="5"/>
      <c r="FA1105" s="4"/>
      <c r="FB1105" s="6"/>
      <c r="FC1105" s="4"/>
      <c r="FD1105" s="6"/>
      <c r="FE1105" s="5"/>
      <c r="FF1105" s="5"/>
      <c r="FG1105" s="4"/>
      <c r="FH1105" s="6"/>
      <c r="FI1105" s="4"/>
      <c r="FJ1105" s="6"/>
      <c r="FK1105" s="5"/>
      <c r="FL1105" s="5"/>
      <c r="FM1105" s="4"/>
      <c r="FN1105" s="6"/>
      <c r="FO1105" s="4"/>
      <c r="FP1105" s="6"/>
      <c r="FQ1105" s="5"/>
      <c r="FR1105" s="5"/>
      <c r="FS1105" s="4"/>
      <c r="FT1105" s="6"/>
      <c r="FU1105" s="4"/>
      <c r="FV1105" s="6"/>
      <c r="FW1105" s="5"/>
      <c r="FX1105" s="5"/>
      <c r="FY1105" s="4"/>
      <c r="FZ1105" s="6"/>
      <c r="GA1105" s="4"/>
      <c r="GB1105" s="6"/>
      <c r="GC1105" s="5"/>
      <c r="GD1105" s="5"/>
      <c r="GE1105" s="4"/>
      <c r="GF1105" s="6"/>
      <c r="GG1105" s="4"/>
      <c r="GH1105" s="6"/>
      <c r="GI1105" s="5"/>
      <c r="GJ1105" s="5"/>
      <c r="GK1105" s="4"/>
      <c r="GL1105" s="6"/>
      <c r="GM1105" s="4"/>
      <c r="GN1105" s="6"/>
      <c r="GO1105" s="5"/>
      <c r="GP1105" s="5"/>
      <c r="GQ1105" s="4"/>
      <c r="GR1105" s="6"/>
      <c r="GS1105" s="4"/>
      <c r="GT1105" s="6"/>
      <c r="GU1105" s="5"/>
      <c r="GV1105" s="5"/>
      <c r="GW1105" s="4"/>
      <c r="GX1105" s="6"/>
      <c r="GY1105" s="4"/>
      <c r="GZ1105" s="6"/>
      <c r="HA1105" s="5"/>
      <c r="HB1105" s="5"/>
      <c r="HC1105" s="4"/>
      <c r="HD1105" s="6"/>
      <c r="HE1105" s="4"/>
      <c r="HF1105" s="6"/>
      <c r="HG1105" s="5"/>
      <c r="HH1105" s="5"/>
      <c r="HI1105" s="4"/>
      <c r="HJ1105" s="6"/>
      <c r="HK1105" s="4"/>
      <c r="HL1105" s="6"/>
      <c r="HM1105" s="5"/>
      <c r="HN1105" s="5"/>
      <c r="HO1105" s="4"/>
      <c r="HP1105" s="6"/>
      <c r="HQ1105" s="4"/>
      <c r="HR1105" s="6"/>
      <c r="HS1105" s="5"/>
      <c r="HT1105" s="5"/>
      <c r="HU1105" s="4"/>
      <c r="HV1105" s="6"/>
      <c r="HW1105" s="4"/>
      <c r="HX1105" s="6"/>
      <c r="HY1105" s="5"/>
      <c r="HZ1105" s="5"/>
      <c r="IA1105" s="4"/>
      <c r="IB1105" s="6"/>
      <c r="IC1105" s="4"/>
      <c r="ID1105" s="6"/>
      <c r="IE1105" s="5"/>
      <c r="IF1105" s="5"/>
      <c r="IG1105" s="4"/>
      <c r="IH1105" s="6"/>
      <c r="II1105" s="4"/>
      <c r="IJ1105" s="6"/>
      <c r="IK1105" s="5"/>
      <c r="IL1105" s="5"/>
      <c r="IM1105" s="4"/>
      <c r="IN1105" s="6"/>
      <c r="IO1105" s="4"/>
      <c r="IP1105" s="6"/>
      <c r="IQ1105" s="5"/>
      <c r="IR1105" s="5"/>
      <c r="IS1105" s="4"/>
      <c r="IT1105" s="6"/>
      <c r="IU1105" s="4"/>
      <c r="IV1105" s="6"/>
      <c r="IW1105" s="5"/>
      <c r="IX1105" s="5"/>
      <c r="IY1105" s="4"/>
      <c r="IZ1105" s="6"/>
      <c r="JA1105" s="4"/>
      <c r="JB1105" s="6"/>
      <c r="JC1105" s="5"/>
      <c r="JD1105" s="5"/>
      <c r="JE1105" s="4"/>
      <c r="JF1105" s="6"/>
      <c r="JG1105" s="4"/>
      <c r="JH1105" s="6"/>
      <c r="JI1105" s="5"/>
      <c r="JJ1105" s="5"/>
      <c r="JK1105" s="4"/>
      <c r="JL1105" s="6"/>
      <c r="JM1105" s="4"/>
      <c r="JN1105" s="6"/>
      <c r="JO1105" s="5"/>
      <c r="JP1105" s="5"/>
      <c r="JQ1105" s="4"/>
      <c r="JR1105" s="6"/>
      <c r="JS1105" s="4"/>
      <c r="JT1105" s="6"/>
      <c r="JU1105" s="5"/>
      <c r="JV1105" s="5"/>
      <c r="JW1105" s="4"/>
      <c r="JX1105" s="6"/>
      <c r="JY1105" s="4"/>
      <c r="JZ1105" s="6"/>
      <c r="KA1105" s="5"/>
      <c r="KB1105" s="5"/>
      <c r="KC1105" s="4"/>
      <c r="KD1105" s="6"/>
      <c r="KE1105" s="4"/>
      <c r="KF1105" s="6"/>
      <c r="KG1105" s="5"/>
      <c r="KH1105" s="5"/>
      <c r="KI1105" s="4"/>
      <c r="KJ1105" s="6"/>
      <c r="KK1105" s="4"/>
      <c r="KL1105" s="6"/>
      <c r="KM1105" s="5"/>
      <c r="KN1105" s="5"/>
    </row>
    <row r="1106">
      <c r="A1106" s="3" t="s">
        <v>85</v>
      </c>
      <c r="B1106" s="3" t="s">
        <v>851</v>
      </c>
      <c r="C1106" s="3" t="s">
        <v>87</v>
      </c>
      <c r="D1106" s="3" t="s">
        <v>88</v>
      </c>
      <c r="E1106" s="3" t="s">
        <v>856</v>
      </c>
      <c r="F1106" s="3" t="s">
        <v>104</v>
      </c>
      <c r="G1106" s="3" t="s">
        <v>104</v>
      </c>
      <c r="H1106" s="3" t="s">
        <v>104</v>
      </c>
      <c r="I1106" s="3" t="s">
        <v>1321</v>
      </c>
      <c r="J1106" s="3" t="s">
        <v>712</v>
      </c>
      <c r="K1106" s="4">
        <v>295</v>
      </c>
      <c r="L1106" s="4">
        <f>=ROUNDDOWN(73.75,0)</f>
      </c>
      <c r="M1106" s="4"/>
      <c r="N1106" s="5">
        <v>1</v>
      </c>
      <c r="O1106" s="4"/>
      <c r="P1106" s="4">
        <f>=ROUNDDOWN({0},0)</f>
      </c>
      <c r="Q1106" s="4"/>
      <c r="R1106" s="5"/>
      <c r="S1106" s="4">
        <v>3</v>
      </c>
      <c r="T1106" s="6">
        <v>102.55</v>
      </c>
      <c r="U1106" s="4"/>
      <c r="V1106" s="6"/>
      <c r="W1106" s="5"/>
      <c r="X1106" s="5"/>
      <c r="Y1106" s="4"/>
      <c r="Z1106" s="6"/>
      <c r="AA1106" s="4"/>
      <c r="AB1106" s="6"/>
      <c r="AC1106" s="5"/>
      <c r="AD1106" s="5"/>
      <c r="AE1106" s="4"/>
      <c r="AF1106" s="6"/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  <c r="AW1106" s="4"/>
      <c r="AX1106" s="6"/>
      <c r="AY1106" s="4"/>
      <c r="AZ1106" s="6"/>
      <c r="BA1106" s="5"/>
      <c r="BB1106" s="5"/>
      <c r="BC1106" s="4"/>
      <c r="BD1106" s="6"/>
      <c r="BE1106" s="4"/>
      <c r="BF1106" s="6"/>
      <c r="BG1106" s="5"/>
      <c r="BH1106" s="5"/>
      <c r="BI1106" s="4"/>
      <c r="BJ1106" s="6"/>
      <c r="BK1106" s="4"/>
      <c r="BL1106" s="6"/>
      <c r="BM1106" s="5"/>
      <c r="BN1106" s="5"/>
      <c r="BO1106" s="4"/>
      <c r="BP1106" s="6"/>
      <c r="BQ1106" s="4"/>
      <c r="BR1106" s="6"/>
      <c r="BS1106" s="5"/>
      <c r="BT1106" s="5"/>
      <c r="BU1106" s="4"/>
      <c r="BV1106" s="6"/>
      <c r="BW1106" s="4"/>
      <c r="BX1106" s="6"/>
      <c r="BY1106" s="5"/>
      <c r="BZ1106" s="5"/>
      <c r="CA1106" s="4"/>
      <c r="CB1106" s="6"/>
      <c r="CC1106" s="4"/>
      <c r="CD1106" s="6"/>
      <c r="CE1106" s="5"/>
      <c r="CF1106" s="5"/>
      <c r="CG1106" s="4"/>
      <c r="CH1106" s="6"/>
      <c r="CI1106" s="4"/>
      <c r="CJ1106" s="6"/>
      <c r="CK1106" s="5"/>
      <c r="CL1106" s="5"/>
      <c r="CM1106" s="4"/>
      <c r="CN1106" s="6"/>
      <c r="CO1106" s="4"/>
      <c r="CP1106" s="6"/>
      <c r="CQ1106" s="5"/>
      <c r="CR1106" s="5"/>
      <c r="CS1106" s="4"/>
      <c r="CT1106" s="6"/>
      <c r="CU1106" s="4"/>
      <c r="CV1106" s="6"/>
      <c r="CW1106" s="5"/>
      <c r="CX1106" s="5"/>
      <c r="CY1106" s="4"/>
      <c r="CZ1106" s="6"/>
      <c r="DA1106" s="4"/>
      <c r="DB1106" s="6"/>
      <c r="DC1106" s="5"/>
      <c r="DD1106" s="5"/>
      <c r="DE1106" s="4"/>
      <c r="DF1106" s="6"/>
      <c r="DG1106" s="4"/>
      <c r="DH1106" s="6"/>
      <c r="DI1106" s="5"/>
      <c r="DJ1106" s="5"/>
      <c r="DK1106" s="4">
        <v>3</v>
      </c>
      <c r="DL1106" s="6">
        <v>102.55</v>
      </c>
      <c r="DM1106" s="4"/>
      <c r="DN1106" s="6"/>
      <c r="DO1106" s="5"/>
      <c r="DP1106" s="5"/>
      <c r="DQ1106" s="4"/>
      <c r="DR1106" s="6"/>
      <c r="DS1106" s="4"/>
      <c r="DT1106" s="6"/>
      <c r="DU1106" s="5"/>
      <c r="DV1106" s="5"/>
      <c r="DW1106" s="4"/>
      <c r="DX1106" s="6"/>
      <c r="DY1106" s="4"/>
      <c r="DZ1106" s="6"/>
      <c r="EA1106" s="5"/>
      <c r="EB1106" s="5"/>
      <c r="EC1106" s="4"/>
      <c r="ED1106" s="6"/>
      <c r="EE1106" s="4"/>
      <c r="EF1106" s="6"/>
      <c r="EG1106" s="5"/>
      <c r="EH1106" s="5"/>
      <c r="EI1106" s="4"/>
      <c r="EJ1106" s="6"/>
      <c r="EK1106" s="4"/>
      <c r="EL1106" s="6"/>
      <c r="EM1106" s="5"/>
      <c r="EN1106" s="5"/>
      <c r="EO1106" s="4"/>
      <c r="EP1106" s="6"/>
      <c r="EQ1106" s="4"/>
      <c r="ER1106" s="6"/>
      <c r="ES1106" s="5"/>
      <c r="ET1106" s="5"/>
      <c r="EU1106" s="4"/>
      <c r="EV1106" s="6"/>
      <c r="EW1106" s="4"/>
      <c r="EX1106" s="6"/>
      <c r="EY1106" s="5"/>
      <c r="EZ1106" s="5"/>
      <c r="FA1106" s="4"/>
      <c r="FB1106" s="6"/>
      <c r="FC1106" s="4"/>
      <c r="FD1106" s="6"/>
      <c r="FE1106" s="5"/>
      <c r="FF1106" s="5"/>
      <c r="FG1106" s="4"/>
      <c r="FH1106" s="6"/>
      <c r="FI1106" s="4"/>
      <c r="FJ1106" s="6"/>
      <c r="FK1106" s="5"/>
      <c r="FL1106" s="5"/>
      <c r="FM1106" s="4"/>
      <c r="FN1106" s="6"/>
      <c r="FO1106" s="4"/>
      <c r="FP1106" s="6"/>
      <c r="FQ1106" s="5"/>
      <c r="FR1106" s="5"/>
      <c r="FS1106" s="4"/>
      <c r="FT1106" s="6"/>
      <c r="FU1106" s="4"/>
      <c r="FV1106" s="6"/>
      <c r="FW1106" s="5"/>
      <c r="FX1106" s="5"/>
      <c r="FY1106" s="4"/>
      <c r="FZ1106" s="6"/>
      <c r="GA1106" s="4"/>
      <c r="GB1106" s="6"/>
      <c r="GC1106" s="5"/>
      <c r="GD1106" s="5"/>
      <c r="GE1106" s="4"/>
      <c r="GF1106" s="6"/>
      <c r="GG1106" s="4"/>
      <c r="GH1106" s="6"/>
      <c r="GI1106" s="5"/>
      <c r="GJ1106" s="5"/>
      <c r="GK1106" s="4"/>
      <c r="GL1106" s="6"/>
      <c r="GM1106" s="4"/>
      <c r="GN1106" s="6"/>
      <c r="GO1106" s="5"/>
      <c r="GP1106" s="5"/>
      <c r="GQ1106" s="4"/>
      <c r="GR1106" s="6"/>
      <c r="GS1106" s="4"/>
      <c r="GT1106" s="6"/>
      <c r="GU1106" s="5"/>
      <c r="GV1106" s="5"/>
      <c r="GW1106" s="4"/>
      <c r="GX1106" s="6"/>
      <c r="GY1106" s="4"/>
      <c r="GZ1106" s="6"/>
      <c r="HA1106" s="5"/>
      <c r="HB1106" s="5"/>
      <c r="HC1106" s="4"/>
      <c r="HD1106" s="6"/>
      <c r="HE1106" s="4"/>
      <c r="HF1106" s="6"/>
      <c r="HG1106" s="5"/>
      <c r="HH1106" s="5"/>
      <c r="HI1106" s="4"/>
      <c r="HJ1106" s="6"/>
      <c r="HK1106" s="4"/>
      <c r="HL1106" s="6"/>
      <c r="HM1106" s="5"/>
      <c r="HN1106" s="5"/>
      <c r="HO1106" s="4"/>
      <c r="HP1106" s="6"/>
      <c r="HQ1106" s="4"/>
      <c r="HR1106" s="6"/>
      <c r="HS1106" s="5"/>
      <c r="HT1106" s="5"/>
      <c r="HU1106" s="4"/>
      <c r="HV1106" s="6"/>
      <c r="HW1106" s="4"/>
      <c r="HX1106" s="6"/>
      <c r="HY1106" s="5"/>
      <c r="HZ1106" s="5"/>
      <c r="IA1106" s="4"/>
      <c r="IB1106" s="6"/>
      <c r="IC1106" s="4"/>
      <c r="ID1106" s="6"/>
      <c r="IE1106" s="5"/>
      <c r="IF1106" s="5"/>
      <c r="IG1106" s="4"/>
      <c r="IH1106" s="6"/>
      <c r="II1106" s="4"/>
      <c r="IJ1106" s="6"/>
      <c r="IK1106" s="5"/>
      <c r="IL1106" s="5"/>
      <c r="IM1106" s="4"/>
      <c r="IN1106" s="6"/>
      <c r="IO1106" s="4"/>
      <c r="IP1106" s="6"/>
      <c r="IQ1106" s="5"/>
      <c r="IR1106" s="5"/>
      <c r="IS1106" s="4"/>
      <c r="IT1106" s="6"/>
      <c r="IU1106" s="4"/>
      <c r="IV1106" s="6"/>
      <c r="IW1106" s="5"/>
      <c r="IX1106" s="5"/>
      <c r="IY1106" s="4"/>
      <c r="IZ1106" s="6"/>
      <c r="JA1106" s="4"/>
      <c r="JB1106" s="6"/>
      <c r="JC1106" s="5"/>
      <c r="JD1106" s="5"/>
      <c r="JE1106" s="4"/>
      <c r="JF1106" s="6"/>
      <c r="JG1106" s="4"/>
      <c r="JH1106" s="6"/>
      <c r="JI1106" s="5"/>
      <c r="JJ1106" s="5"/>
      <c r="JK1106" s="4"/>
      <c r="JL1106" s="6"/>
      <c r="JM1106" s="4"/>
      <c r="JN1106" s="6"/>
      <c r="JO1106" s="5"/>
      <c r="JP1106" s="5"/>
      <c r="JQ1106" s="4"/>
      <c r="JR1106" s="6"/>
      <c r="JS1106" s="4"/>
      <c r="JT1106" s="6"/>
      <c r="JU1106" s="5"/>
      <c r="JV1106" s="5"/>
      <c r="JW1106" s="4"/>
      <c r="JX1106" s="6"/>
      <c r="JY1106" s="4"/>
      <c r="JZ1106" s="6"/>
      <c r="KA1106" s="5"/>
      <c r="KB1106" s="5"/>
      <c r="KC1106" s="4"/>
      <c r="KD1106" s="6"/>
      <c r="KE1106" s="4"/>
      <c r="KF1106" s="6"/>
      <c r="KG1106" s="5"/>
      <c r="KH1106" s="5"/>
      <c r="KI1106" s="4"/>
      <c r="KJ1106" s="6"/>
      <c r="KK1106" s="4"/>
      <c r="KL1106" s="6"/>
      <c r="KM1106" s="5"/>
      <c r="KN1106" s="5"/>
    </row>
    <row r="1107">
      <c r="A1107" s="3" t="s">
        <v>85</v>
      </c>
      <c r="B1107" s="3" t="s">
        <v>851</v>
      </c>
      <c r="C1107" s="3" t="s">
        <v>87</v>
      </c>
      <c r="D1107" s="3" t="s">
        <v>88</v>
      </c>
      <c r="E1107" s="3" t="s">
        <v>857</v>
      </c>
      <c r="F1107" s="3" t="s">
        <v>104</v>
      </c>
      <c r="G1107" s="3" t="s">
        <v>104</v>
      </c>
      <c r="H1107" s="3" t="s">
        <v>104</v>
      </c>
      <c r="I1107" s="3" t="s">
        <v>1308</v>
      </c>
      <c r="J1107" s="3" t="s">
        <v>712</v>
      </c>
      <c r="K1107" s="4">
        <v>240</v>
      </c>
      <c r="L1107" s="4">
        <f>=ROUNDDOWN(75,0)</f>
      </c>
      <c r="M1107" s="4"/>
      <c r="N1107" s="5">
        <v>1</v>
      </c>
      <c r="O1107" s="4"/>
      <c r="P1107" s="4">
        <f>=ROUNDDOWN({0},0)</f>
      </c>
      <c r="Q1107" s="4"/>
      <c r="R1107" s="5"/>
      <c r="S1107" s="4">
        <v>3</v>
      </c>
      <c r="T1107" s="6">
        <v>81.57</v>
      </c>
      <c r="U1107" s="4"/>
      <c r="V1107" s="6"/>
      <c r="W1107" s="5"/>
      <c r="X1107" s="5"/>
      <c r="Y1107" s="4"/>
      <c r="Z1107" s="6"/>
      <c r="AA1107" s="4"/>
      <c r="AB1107" s="6"/>
      <c r="AC1107" s="5"/>
      <c r="AD1107" s="5"/>
      <c r="AE1107" s="4"/>
      <c r="AF1107" s="6"/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  <c r="AW1107" s="4"/>
      <c r="AX1107" s="6"/>
      <c r="AY1107" s="4"/>
      <c r="AZ1107" s="6"/>
      <c r="BA1107" s="5"/>
      <c r="BB1107" s="5"/>
      <c r="BC1107" s="4"/>
      <c r="BD1107" s="6"/>
      <c r="BE1107" s="4"/>
      <c r="BF1107" s="6"/>
      <c r="BG1107" s="5"/>
      <c r="BH1107" s="5"/>
      <c r="BI1107" s="4"/>
      <c r="BJ1107" s="6"/>
      <c r="BK1107" s="4"/>
      <c r="BL1107" s="6"/>
      <c r="BM1107" s="5"/>
      <c r="BN1107" s="5"/>
      <c r="BO1107" s="4"/>
      <c r="BP1107" s="6"/>
      <c r="BQ1107" s="4"/>
      <c r="BR1107" s="6"/>
      <c r="BS1107" s="5"/>
      <c r="BT1107" s="5"/>
      <c r="BU1107" s="4"/>
      <c r="BV1107" s="6"/>
      <c r="BW1107" s="4"/>
      <c r="BX1107" s="6"/>
      <c r="BY1107" s="5"/>
      <c r="BZ1107" s="5"/>
      <c r="CA1107" s="4"/>
      <c r="CB1107" s="6"/>
      <c r="CC1107" s="4"/>
      <c r="CD1107" s="6"/>
      <c r="CE1107" s="5"/>
      <c r="CF1107" s="5"/>
      <c r="CG1107" s="4"/>
      <c r="CH1107" s="6"/>
      <c r="CI1107" s="4"/>
      <c r="CJ1107" s="6"/>
      <c r="CK1107" s="5"/>
      <c r="CL1107" s="5"/>
      <c r="CM1107" s="4"/>
      <c r="CN1107" s="6"/>
      <c r="CO1107" s="4"/>
      <c r="CP1107" s="6"/>
      <c r="CQ1107" s="5"/>
      <c r="CR1107" s="5"/>
      <c r="CS1107" s="4"/>
      <c r="CT1107" s="6"/>
      <c r="CU1107" s="4"/>
      <c r="CV1107" s="6"/>
      <c r="CW1107" s="5"/>
      <c r="CX1107" s="5"/>
      <c r="CY1107" s="4"/>
      <c r="CZ1107" s="6"/>
      <c r="DA1107" s="4"/>
      <c r="DB1107" s="6"/>
      <c r="DC1107" s="5"/>
      <c r="DD1107" s="5"/>
      <c r="DE1107" s="4"/>
      <c r="DF1107" s="6"/>
      <c r="DG1107" s="4"/>
      <c r="DH1107" s="6"/>
      <c r="DI1107" s="5"/>
      <c r="DJ1107" s="5"/>
      <c r="DK1107" s="4">
        <v>3</v>
      </c>
      <c r="DL1107" s="6">
        <v>81.57</v>
      </c>
      <c r="DM1107" s="4"/>
      <c r="DN1107" s="6"/>
      <c r="DO1107" s="5"/>
      <c r="DP1107" s="5"/>
      <c r="DQ1107" s="4"/>
      <c r="DR1107" s="6"/>
      <c r="DS1107" s="4"/>
      <c r="DT1107" s="6"/>
      <c r="DU1107" s="5"/>
      <c r="DV1107" s="5"/>
      <c r="DW1107" s="4"/>
      <c r="DX1107" s="6"/>
      <c r="DY1107" s="4"/>
      <c r="DZ1107" s="6"/>
      <c r="EA1107" s="5"/>
      <c r="EB1107" s="5"/>
      <c r="EC1107" s="4"/>
      <c r="ED1107" s="6"/>
      <c r="EE1107" s="4"/>
      <c r="EF1107" s="6"/>
      <c r="EG1107" s="5"/>
      <c r="EH1107" s="5"/>
      <c r="EI1107" s="4"/>
      <c r="EJ1107" s="6"/>
      <c r="EK1107" s="4"/>
      <c r="EL1107" s="6"/>
      <c r="EM1107" s="5"/>
      <c r="EN1107" s="5"/>
      <c r="EO1107" s="4"/>
      <c r="EP1107" s="6"/>
      <c r="EQ1107" s="4"/>
      <c r="ER1107" s="6"/>
      <c r="ES1107" s="5"/>
      <c r="ET1107" s="5"/>
      <c r="EU1107" s="4"/>
      <c r="EV1107" s="6"/>
      <c r="EW1107" s="4"/>
      <c r="EX1107" s="6"/>
      <c r="EY1107" s="5"/>
      <c r="EZ1107" s="5"/>
      <c r="FA1107" s="4"/>
      <c r="FB1107" s="6"/>
      <c r="FC1107" s="4"/>
      <c r="FD1107" s="6"/>
      <c r="FE1107" s="5"/>
      <c r="FF1107" s="5"/>
      <c r="FG1107" s="4"/>
      <c r="FH1107" s="6"/>
      <c r="FI1107" s="4"/>
      <c r="FJ1107" s="6"/>
      <c r="FK1107" s="5"/>
      <c r="FL1107" s="5"/>
      <c r="FM1107" s="4"/>
      <c r="FN1107" s="6"/>
      <c r="FO1107" s="4"/>
      <c r="FP1107" s="6"/>
      <c r="FQ1107" s="5"/>
      <c r="FR1107" s="5"/>
      <c r="FS1107" s="4"/>
      <c r="FT1107" s="6"/>
      <c r="FU1107" s="4"/>
      <c r="FV1107" s="6"/>
      <c r="FW1107" s="5"/>
      <c r="FX1107" s="5"/>
      <c r="FY1107" s="4"/>
      <c r="FZ1107" s="6"/>
      <c r="GA1107" s="4"/>
      <c r="GB1107" s="6"/>
      <c r="GC1107" s="5"/>
      <c r="GD1107" s="5"/>
      <c r="GE1107" s="4"/>
      <c r="GF1107" s="6"/>
      <c r="GG1107" s="4"/>
      <c r="GH1107" s="6"/>
      <c r="GI1107" s="5"/>
      <c r="GJ1107" s="5"/>
      <c r="GK1107" s="4"/>
      <c r="GL1107" s="6"/>
      <c r="GM1107" s="4"/>
      <c r="GN1107" s="6"/>
      <c r="GO1107" s="5"/>
      <c r="GP1107" s="5"/>
      <c r="GQ1107" s="4"/>
      <c r="GR1107" s="6"/>
      <c r="GS1107" s="4"/>
      <c r="GT1107" s="6"/>
      <c r="GU1107" s="5"/>
      <c r="GV1107" s="5"/>
      <c r="GW1107" s="4"/>
      <c r="GX1107" s="6"/>
      <c r="GY1107" s="4"/>
      <c r="GZ1107" s="6"/>
      <c r="HA1107" s="5"/>
      <c r="HB1107" s="5"/>
      <c r="HC1107" s="4"/>
      <c r="HD1107" s="6"/>
      <c r="HE1107" s="4"/>
      <c r="HF1107" s="6"/>
      <c r="HG1107" s="5"/>
      <c r="HH1107" s="5"/>
      <c r="HI1107" s="4"/>
      <c r="HJ1107" s="6"/>
      <c r="HK1107" s="4"/>
      <c r="HL1107" s="6"/>
      <c r="HM1107" s="5"/>
      <c r="HN1107" s="5"/>
      <c r="HO1107" s="4"/>
      <c r="HP1107" s="6"/>
      <c r="HQ1107" s="4"/>
      <c r="HR1107" s="6"/>
      <c r="HS1107" s="5"/>
      <c r="HT1107" s="5"/>
      <c r="HU1107" s="4"/>
      <c r="HV1107" s="6"/>
      <c r="HW1107" s="4"/>
      <c r="HX1107" s="6"/>
      <c r="HY1107" s="5"/>
      <c r="HZ1107" s="5"/>
      <c r="IA1107" s="4"/>
      <c r="IB1107" s="6"/>
      <c r="IC1107" s="4"/>
      <c r="ID1107" s="6"/>
      <c r="IE1107" s="5"/>
      <c r="IF1107" s="5"/>
      <c r="IG1107" s="4"/>
      <c r="IH1107" s="6"/>
      <c r="II1107" s="4"/>
      <c r="IJ1107" s="6"/>
      <c r="IK1107" s="5"/>
      <c r="IL1107" s="5"/>
      <c r="IM1107" s="4"/>
      <c r="IN1107" s="6"/>
      <c r="IO1107" s="4"/>
      <c r="IP1107" s="6"/>
      <c r="IQ1107" s="5"/>
      <c r="IR1107" s="5"/>
      <c r="IS1107" s="4"/>
      <c r="IT1107" s="6"/>
      <c r="IU1107" s="4"/>
      <c r="IV1107" s="6"/>
      <c r="IW1107" s="5"/>
      <c r="IX1107" s="5"/>
      <c r="IY1107" s="4"/>
      <c r="IZ1107" s="6"/>
      <c r="JA1107" s="4"/>
      <c r="JB1107" s="6"/>
      <c r="JC1107" s="5"/>
      <c r="JD1107" s="5"/>
      <c r="JE1107" s="4"/>
      <c r="JF1107" s="6"/>
      <c r="JG1107" s="4"/>
      <c r="JH1107" s="6"/>
      <c r="JI1107" s="5"/>
      <c r="JJ1107" s="5"/>
      <c r="JK1107" s="4"/>
      <c r="JL1107" s="6"/>
      <c r="JM1107" s="4"/>
      <c r="JN1107" s="6"/>
      <c r="JO1107" s="5"/>
      <c r="JP1107" s="5"/>
      <c r="JQ1107" s="4"/>
      <c r="JR1107" s="6"/>
      <c r="JS1107" s="4"/>
      <c r="JT1107" s="6"/>
      <c r="JU1107" s="5"/>
      <c r="JV1107" s="5"/>
      <c r="JW1107" s="4"/>
      <c r="JX1107" s="6"/>
      <c r="JY1107" s="4"/>
      <c r="JZ1107" s="6"/>
      <c r="KA1107" s="5"/>
      <c r="KB1107" s="5"/>
      <c r="KC1107" s="4"/>
      <c r="KD1107" s="6"/>
      <c r="KE1107" s="4"/>
      <c r="KF1107" s="6"/>
      <c r="KG1107" s="5"/>
      <c r="KH1107" s="5"/>
      <c r="KI1107" s="4"/>
      <c r="KJ1107" s="6"/>
      <c r="KK1107" s="4"/>
      <c r="KL1107" s="6"/>
      <c r="KM1107" s="5"/>
      <c r="KN1107" s="5"/>
    </row>
    <row r="1108">
      <c r="A1108" s="3" t="s">
        <v>85</v>
      </c>
      <c r="B1108" s="3" t="s">
        <v>851</v>
      </c>
      <c r="C1108" s="3" t="s">
        <v>87</v>
      </c>
      <c r="D1108" s="3" t="s">
        <v>88</v>
      </c>
      <c r="E1108" s="3" t="s">
        <v>595</v>
      </c>
      <c r="F1108" s="3" t="s">
        <v>104</v>
      </c>
      <c r="G1108" s="3" t="s">
        <v>104</v>
      </c>
      <c r="H1108" s="3" t="s">
        <v>104</v>
      </c>
      <c r="I1108" s="3" t="s">
        <v>1409</v>
      </c>
      <c r="J1108" s="3" t="s">
        <v>712</v>
      </c>
      <c r="K1108" s="4"/>
      <c r="L1108" s="4">
        <f>=ROUNDDOWN({0},0)</f>
      </c>
      <c r="M1108" s="4"/>
      <c r="N1108" s="5"/>
      <c r="O1108" s="4"/>
      <c r="P1108" s="4">
        <f>=ROUNDDOWN({0},0)</f>
      </c>
      <c r="Q1108" s="4"/>
      <c r="R1108" s="5"/>
      <c r="S1108" s="4"/>
      <c r="T1108" s="6"/>
      <c r="U1108" s="4"/>
      <c r="V1108" s="6"/>
      <c r="W1108" s="5"/>
      <c r="X1108" s="5"/>
      <c r="Y1108" s="4"/>
      <c r="Z1108" s="6"/>
      <c r="AA1108" s="4"/>
      <c r="AB1108" s="6"/>
      <c r="AC1108" s="5"/>
      <c r="AD1108" s="5"/>
      <c r="AE1108" s="4"/>
      <c r="AF1108" s="6"/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  <c r="AW1108" s="4"/>
      <c r="AX1108" s="6"/>
      <c r="AY1108" s="4"/>
      <c r="AZ1108" s="6"/>
      <c r="BA1108" s="5"/>
      <c r="BB1108" s="5"/>
      <c r="BC1108" s="4"/>
      <c r="BD1108" s="6"/>
      <c r="BE1108" s="4"/>
      <c r="BF1108" s="6"/>
      <c r="BG1108" s="5"/>
      <c r="BH1108" s="5"/>
      <c r="BI1108" s="4"/>
      <c r="BJ1108" s="6"/>
      <c r="BK1108" s="4"/>
      <c r="BL1108" s="6"/>
      <c r="BM1108" s="5"/>
      <c r="BN1108" s="5"/>
      <c r="BO1108" s="4"/>
      <c r="BP1108" s="6"/>
      <c r="BQ1108" s="4"/>
      <c r="BR1108" s="6"/>
      <c r="BS1108" s="5"/>
      <c r="BT1108" s="5"/>
      <c r="BU1108" s="4"/>
      <c r="BV1108" s="6"/>
      <c r="BW1108" s="4"/>
      <c r="BX1108" s="6"/>
      <c r="BY1108" s="5"/>
      <c r="BZ1108" s="5"/>
      <c r="CA1108" s="4"/>
      <c r="CB1108" s="6"/>
      <c r="CC1108" s="4"/>
      <c r="CD1108" s="6"/>
      <c r="CE1108" s="5"/>
      <c r="CF1108" s="5"/>
      <c r="CG1108" s="4"/>
      <c r="CH1108" s="6"/>
      <c r="CI1108" s="4"/>
      <c r="CJ1108" s="6"/>
      <c r="CK1108" s="5"/>
      <c r="CL1108" s="5"/>
      <c r="CM1108" s="4"/>
      <c r="CN1108" s="6"/>
      <c r="CO1108" s="4"/>
      <c r="CP1108" s="6"/>
      <c r="CQ1108" s="5"/>
      <c r="CR1108" s="5"/>
      <c r="CS1108" s="4"/>
      <c r="CT1108" s="6"/>
      <c r="CU1108" s="4"/>
      <c r="CV1108" s="6"/>
      <c r="CW1108" s="5"/>
      <c r="CX1108" s="5"/>
      <c r="CY1108" s="4"/>
      <c r="CZ1108" s="6"/>
      <c r="DA1108" s="4"/>
      <c r="DB1108" s="6"/>
      <c r="DC1108" s="5"/>
      <c r="DD1108" s="5"/>
      <c r="DE1108" s="4"/>
      <c r="DF1108" s="6"/>
      <c r="DG1108" s="4"/>
      <c r="DH1108" s="6"/>
      <c r="DI1108" s="5"/>
      <c r="DJ1108" s="5"/>
      <c r="DK1108" s="4"/>
      <c r="DL1108" s="6"/>
      <c r="DM1108" s="4"/>
      <c r="DN1108" s="6"/>
      <c r="DO1108" s="5"/>
      <c r="DP1108" s="5"/>
      <c r="DQ1108" s="4"/>
      <c r="DR1108" s="6"/>
      <c r="DS1108" s="4"/>
      <c r="DT1108" s="6"/>
      <c r="DU1108" s="5"/>
      <c r="DV1108" s="5"/>
      <c r="DW1108" s="4"/>
      <c r="DX1108" s="6"/>
      <c r="DY1108" s="4"/>
      <c r="DZ1108" s="6"/>
      <c r="EA1108" s="5"/>
      <c r="EB1108" s="5"/>
      <c r="EC1108" s="4"/>
      <c r="ED1108" s="6"/>
      <c r="EE1108" s="4"/>
      <c r="EF1108" s="6"/>
      <c r="EG1108" s="5"/>
      <c r="EH1108" s="5"/>
      <c r="EI1108" s="4"/>
      <c r="EJ1108" s="6"/>
      <c r="EK1108" s="4"/>
      <c r="EL1108" s="6"/>
      <c r="EM1108" s="5"/>
      <c r="EN1108" s="5"/>
      <c r="EO1108" s="4"/>
      <c r="EP1108" s="6"/>
      <c r="EQ1108" s="4"/>
      <c r="ER1108" s="6"/>
      <c r="ES1108" s="5"/>
      <c r="ET1108" s="5"/>
      <c r="EU1108" s="4"/>
      <c r="EV1108" s="6"/>
      <c r="EW1108" s="4"/>
      <c r="EX1108" s="6"/>
      <c r="EY1108" s="5"/>
      <c r="EZ1108" s="5"/>
      <c r="FA1108" s="4"/>
      <c r="FB1108" s="6"/>
      <c r="FC1108" s="4"/>
      <c r="FD1108" s="6"/>
      <c r="FE1108" s="5"/>
      <c r="FF1108" s="5"/>
      <c r="FG1108" s="4"/>
      <c r="FH1108" s="6"/>
      <c r="FI1108" s="4"/>
      <c r="FJ1108" s="6"/>
      <c r="FK1108" s="5"/>
      <c r="FL1108" s="5"/>
      <c r="FM1108" s="4"/>
      <c r="FN1108" s="6"/>
      <c r="FO1108" s="4"/>
      <c r="FP1108" s="6"/>
      <c r="FQ1108" s="5"/>
      <c r="FR1108" s="5"/>
      <c r="FS1108" s="4"/>
      <c r="FT1108" s="6"/>
      <c r="FU1108" s="4"/>
      <c r="FV1108" s="6"/>
      <c r="FW1108" s="5"/>
      <c r="FX1108" s="5"/>
      <c r="FY1108" s="4"/>
      <c r="FZ1108" s="6"/>
      <c r="GA1108" s="4"/>
      <c r="GB1108" s="6"/>
      <c r="GC1108" s="5"/>
      <c r="GD1108" s="5"/>
      <c r="GE1108" s="4"/>
      <c r="GF1108" s="6"/>
      <c r="GG1108" s="4"/>
      <c r="GH1108" s="6"/>
      <c r="GI1108" s="5"/>
      <c r="GJ1108" s="5"/>
      <c r="GK1108" s="4"/>
      <c r="GL1108" s="6"/>
      <c r="GM1108" s="4"/>
      <c r="GN1108" s="6"/>
      <c r="GO1108" s="5"/>
      <c r="GP1108" s="5"/>
      <c r="GQ1108" s="4"/>
      <c r="GR1108" s="6"/>
      <c r="GS1108" s="4"/>
      <c r="GT1108" s="6"/>
      <c r="GU1108" s="5"/>
      <c r="GV1108" s="5"/>
      <c r="GW1108" s="4"/>
      <c r="GX1108" s="6"/>
      <c r="GY1108" s="4"/>
      <c r="GZ1108" s="6"/>
      <c r="HA1108" s="5"/>
      <c r="HB1108" s="5"/>
      <c r="HC1108" s="4"/>
      <c r="HD1108" s="6"/>
      <c r="HE1108" s="4"/>
      <c r="HF1108" s="6"/>
      <c r="HG1108" s="5"/>
      <c r="HH1108" s="5"/>
      <c r="HI1108" s="4"/>
      <c r="HJ1108" s="6"/>
      <c r="HK1108" s="4"/>
      <c r="HL1108" s="6"/>
      <c r="HM1108" s="5"/>
      <c r="HN1108" s="5"/>
      <c r="HO1108" s="4"/>
      <c r="HP1108" s="6"/>
      <c r="HQ1108" s="4"/>
      <c r="HR1108" s="6"/>
      <c r="HS1108" s="5"/>
      <c r="HT1108" s="5"/>
      <c r="HU1108" s="4"/>
      <c r="HV1108" s="6"/>
      <c r="HW1108" s="4"/>
      <c r="HX1108" s="6"/>
      <c r="HY1108" s="5"/>
      <c r="HZ1108" s="5"/>
      <c r="IA1108" s="4"/>
      <c r="IB1108" s="6"/>
      <c r="IC1108" s="4"/>
      <c r="ID1108" s="6"/>
      <c r="IE1108" s="5"/>
      <c r="IF1108" s="5"/>
      <c r="IG1108" s="4"/>
      <c r="IH1108" s="6"/>
      <c r="II1108" s="4"/>
      <c r="IJ1108" s="6"/>
      <c r="IK1108" s="5"/>
      <c r="IL1108" s="5"/>
      <c r="IM1108" s="4"/>
      <c r="IN1108" s="6"/>
      <c r="IO1108" s="4"/>
      <c r="IP1108" s="6"/>
      <c r="IQ1108" s="5"/>
      <c r="IR1108" s="5"/>
      <c r="IS1108" s="4"/>
      <c r="IT1108" s="6"/>
      <c r="IU1108" s="4"/>
      <c r="IV1108" s="6"/>
      <c r="IW1108" s="5"/>
      <c r="IX1108" s="5"/>
      <c r="IY1108" s="4"/>
      <c r="IZ1108" s="6"/>
      <c r="JA1108" s="4"/>
      <c r="JB1108" s="6"/>
      <c r="JC1108" s="5"/>
      <c r="JD1108" s="5"/>
      <c r="JE1108" s="4"/>
      <c r="JF1108" s="6"/>
      <c r="JG1108" s="4"/>
      <c r="JH1108" s="6"/>
      <c r="JI1108" s="5"/>
      <c r="JJ1108" s="5"/>
      <c r="JK1108" s="4"/>
      <c r="JL1108" s="6"/>
      <c r="JM1108" s="4"/>
      <c r="JN1108" s="6"/>
      <c r="JO1108" s="5"/>
      <c r="JP1108" s="5"/>
      <c r="JQ1108" s="4"/>
      <c r="JR1108" s="6"/>
      <c r="JS1108" s="4"/>
      <c r="JT1108" s="6"/>
      <c r="JU1108" s="5"/>
      <c r="JV1108" s="5"/>
      <c r="JW1108" s="4"/>
      <c r="JX1108" s="6"/>
      <c r="JY1108" s="4"/>
      <c r="JZ1108" s="6"/>
      <c r="KA1108" s="5"/>
      <c r="KB1108" s="5"/>
      <c r="KC1108" s="4"/>
      <c r="KD1108" s="6"/>
      <c r="KE1108" s="4"/>
      <c r="KF1108" s="6"/>
      <c r="KG1108" s="5"/>
      <c r="KH1108" s="5"/>
      <c r="KI1108" s="4"/>
      <c r="KJ1108" s="6"/>
      <c r="KK1108" s="4"/>
      <c r="KL1108" s="6"/>
      <c r="KM1108" s="5"/>
      <c r="KN1108" s="5"/>
    </row>
    <row r="1109">
      <c r="A1109" s="3" t="s">
        <v>85</v>
      </c>
      <c r="B1109" s="3" t="s">
        <v>851</v>
      </c>
      <c r="C1109" s="3" t="s">
        <v>87</v>
      </c>
      <c r="D1109" s="3" t="s">
        <v>88</v>
      </c>
      <c r="E1109" s="3" t="s">
        <v>858</v>
      </c>
      <c r="F1109" s="3" t="s">
        <v>104</v>
      </c>
      <c r="G1109" s="3" t="s">
        <v>104</v>
      </c>
      <c r="H1109" s="3" t="s">
        <v>104</v>
      </c>
      <c r="I1109" s="3" t="s">
        <v>1311</v>
      </c>
      <c r="J1109" s="3" t="s">
        <v>712</v>
      </c>
      <c r="K1109" s="4"/>
      <c r="L1109" s="4">
        <f>=ROUNDDOWN({0},0)</f>
      </c>
      <c r="M1109" s="4"/>
      <c r="N1109" s="5"/>
      <c r="O1109" s="4"/>
      <c r="P1109" s="4">
        <f>=ROUNDDOWN({0},0)</f>
      </c>
      <c r="Q1109" s="4"/>
      <c r="R1109" s="5"/>
      <c r="S1109" s="4"/>
      <c r="T1109" s="6"/>
      <c r="U1109" s="4"/>
      <c r="V1109" s="6"/>
      <c r="W1109" s="5"/>
      <c r="X1109" s="5"/>
      <c r="Y1109" s="4"/>
      <c r="Z1109" s="6"/>
      <c r="AA1109" s="4"/>
      <c r="AB1109" s="6"/>
      <c r="AC1109" s="5"/>
      <c r="AD1109" s="5"/>
      <c r="AE1109" s="4"/>
      <c r="AF1109" s="6"/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  <c r="AW1109" s="4"/>
      <c r="AX1109" s="6"/>
      <c r="AY1109" s="4"/>
      <c r="AZ1109" s="6"/>
      <c r="BA1109" s="5"/>
      <c r="BB1109" s="5"/>
      <c r="BC1109" s="4"/>
      <c r="BD1109" s="6"/>
      <c r="BE1109" s="4"/>
      <c r="BF1109" s="6"/>
      <c r="BG1109" s="5"/>
      <c r="BH1109" s="5"/>
      <c r="BI1109" s="4"/>
      <c r="BJ1109" s="6"/>
      <c r="BK1109" s="4"/>
      <c r="BL1109" s="6"/>
      <c r="BM1109" s="5"/>
      <c r="BN1109" s="5"/>
      <c r="BO1109" s="4"/>
      <c r="BP1109" s="6"/>
      <c r="BQ1109" s="4"/>
      <c r="BR1109" s="6"/>
      <c r="BS1109" s="5"/>
      <c r="BT1109" s="5"/>
      <c r="BU1109" s="4"/>
      <c r="BV1109" s="6"/>
      <c r="BW1109" s="4"/>
      <c r="BX1109" s="6"/>
      <c r="BY1109" s="5"/>
      <c r="BZ1109" s="5"/>
      <c r="CA1109" s="4"/>
      <c r="CB1109" s="6"/>
      <c r="CC1109" s="4"/>
      <c r="CD1109" s="6"/>
      <c r="CE1109" s="5"/>
      <c r="CF1109" s="5"/>
      <c r="CG1109" s="4"/>
      <c r="CH1109" s="6"/>
      <c r="CI1109" s="4"/>
      <c r="CJ1109" s="6"/>
      <c r="CK1109" s="5"/>
      <c r="CL1109" s="5"/>
      <c r="CM1109" s="4"/>
      <c r="CN1109" s="6"/>
      <c r="CO1109" s="4"/>
      <c r="CP1109" s="6"/>
      <c r="CQ1109" s="5"/>
      <c r="CR1109" s="5"/>
      <c r="CS1109" s="4"/>
      <c r="CT1109" s="6"/>
      <c r="CU1109" s="4"/>
      <c r="CV1109" s="6"/>
      <c r="CW1109" s="5"/>
      <c r="CX1109" s="5"/>
      <c r="CY1109" s="4"/>
      <c r="CZ1109" s="6"/>
      <c r="DA1109" s="4"/>
      <c r="DB1109" s="6"/>
      <c r="DC1109" s="5"/>
      <c r="DD1109" s="5"/>
      <c r="DE1109" s="4"/>
      <c r="DF1109" s="6"/>
      <c r="DG1109" s="4"/>
      <c r="DH1109" s="6"/>
      <c r="DI1109" s="5"/>
      <c r="DJ1109" s="5"/>
      <c r="DK1109" s="4"/>
      <c r="DL1109" s="6"/>
      <c r="DM1109" s="4"/>
      <c r="DN1109" s="6"/>
      <c r="DO1109" s="5"/>
      <c r="DP1109" s="5"/>
      <c r="DQ1109" s="4"/>
      <c r="DR1109" s="6"/>
      <c r="DS1109" s="4"/>
      <c r="DT1109" s="6"/>
      <c r="DU1109" s="5"/>
      <c r="DV1109" s="5"/>
      <c r="DW1109" s="4"/>
      <c r="DX1109" s="6"/>
      <c r="DY1109" s="4"/>
      <c r="DZ1109" s="6"/>
      <c r="EA1109" s="5"/>
      <c r="EB1109" s="5"/>
      <c r="EC1109" s="4"/>
      <c r="ED1109" s="6"/>
      <c r="EE1109" s="4"/>
      <c r="EF1109" s="6"/>
      <c r="EG1109" s="5"/>
      <c r="EH1109" s="5"/>
      <c r="EI1109" s="4"/>
      <c r="EJ1109" s="6"/>
      <c r="EK1109" s="4"/>
      <c r="EL1109" s="6"/>
      <c r="EM1109" s="5"/>
      <c r="EN1109" s="5"/>
      <c r="EO1109" s="4"/>
      <c r="EP1109" s="6"/>
      <c r="EQ1109" s="4"/>
      <c r="ER1109" s="6"/>
      <c r="ES1109" s="5"/>
      <c r="ET1109" s="5"/>
      <c r="EU1109" s="4"/>
      <c r="EV1109" s="6"/>
      <c r="EW1109" s="4"/>
      <c r="EX1109" s="6"/>
      <c r="EY1109" s="5"/>
      <c r="EZ1109" s="5"/>
      <c r="FA1109" s="4"/>
      <c r="FB1109" s="6"/>
      <c r="FC1109" s="4"/>
      <c r="FD1109" s="6"/>
      <c r="FE1109" s="5"/>
      <c r="FF1109" s="5"/>
      <c r="FG1109" s="4"/>
      <c r="FH1109" s="6"/>
      <c r="FI1109" s="4"/>
      <c r="FJ1109" s="6"/>
      <c r="FK1109" s="5"/>
      <c r="FL1109" s="5"/>
      <c r="FM1109" s="4"/>
      <c r="FN1109" s="6"/>
      <c r="FO1109" s="4"/>
      <c r="FP1109" s="6"/>
      <c r="FQ1109" s="5"/>
      <c r="FR1109" s="5"/>
      <c r="FS1109" s="4"/>
      <c r="FT1109" s="6"/>
      <c r="FU1109" s="4"/>
      <c r="FV1109" s="6"/>
      <c r="FW1109" s="5"/>
      <c r="FX1109" s="5"/>
      <c r="FY1109" s="4"/>
      <c r="FZ1109" s="6"/>
      <c r="GA1109" s="4"/>
      <c r="GB1109" s="6"/>
      <c r="GC1109" s="5"/>
      <c r="GD1109" s="5"/>
      <c r="GE1109" s="4"/>
      <c r="GF1109" s="6"/>
      <c r="GG1109" s="4"/>
      <c r="GH1109" s="6"/>
      <c r="GI1109" s="5"/>
      <c r="GJ1109" s="5"/>
      <c r="GK1109" s="4"/>
      <c r="GL1109" s="6"/>
      <c r="GM1109" s="4"/>
      <c r="GN1109" s="6"/>
      <c r="GO1109" s="5"/>
      <c r="GP1109" s="5"/>
      <c r="GQ1109" s="4"/>
      <c r="GR1109" s="6"/>
      <c r="GS1109" s="4"/>
      <c r="GT1109" s="6"/>
      <c r="GU1109" s="5"/>
      <c r="GV1109" s="5"/>
      <c r="GW1109" s="4"/>
      <c r="GX1109" s="6"/>
      <c r="GY1109" s="4"/>
      <c r="GZ1109" s="6"/>
      <c r="HA1109" s="5"/>
      <c r="HB1109" s="5"/>
      <c r="HC1109" s="4"/>
      <c r="HD1109" s="6"/>
      <c r="HE1109" s="4"/>
      <c r="HF1109" s="6"/>
      <c r="HG1109" s="5"/>
      <c r="HH1109" s="5"/>
      <c r="HI1109" s="4"/>
      <c r="HJ1109" s="6"/>
      <c r="HK1109" s="4"/>
      <c r="HL1109" s="6"/>
      <c r="HM1109" s="5"/>
      <c r="HN1109" s="5"/>
      <c r="HO1109" s="4"/>
      <c r="HP1109" s="6"/>
      <c r="HQ1109" s="4"/>
      <c r="HR1109" s="6"/>
      <c r="HS1109" s="5"/>
      <c r="HT1109" s="5"/>
      <c r="HU1109" s="4"/>
      <c r="HV1109" s="6"/>
      <c r="HW1109" s="4"/>
      <c r="HX1109" s="6"/>
      <c r="HY1109" s="5"/>
      <c r="HZ1109" s="5"/>
      <c r="IA1109" s="4"/>
      <c r="IB1109" s="6"/>
      <c r="IC1109" s="4"/>
      <c r="ID1109" s="6"/>
      <c r="IE1109" s="5"/>
      <c r="IF1109" s="5"/>
      <c r="IG1109" s="4"/>
      <c r="IH1109" s="6"/>
      <c r="II1109" s="4"/>
      <c r="IJ1109" s="6"/>
      <c r="IK1109" s="5"/>
      <c r="IL1109" s="5"/>
      <c r="IM1109" s="4"/>
      <c r="IN1109" s="6"/>
      <c r="IO1109" s="4"/>
      <c r="IP1109" s="6"/>
      <c r="IQ1109" s="5"/>
      <c r="IR1109" s="5"/>
      <c r="IS1109" s="4"/>
      <c r="IT1109" s="6"/>
      <c r="IU1109" s="4"/>
      <c r="IV1109" s="6"/>
      <c r="IW1109" s="5"/>
      <c r="IX1109" s="5"/>
      <c r="IY1109" s="4"/>
      <c r="IZ1109" s="6"/>
      <c r="JA1109" s="4"/>
      <c r="JB1109" s="6"/>
      <c r="JC1109" s="5"/>
      <c r="JD1109" s="5"/>
      <c r="JE1109" s="4"/>
      <c r="JF1109" s="6"/>
      <c r="JG1109" s="4"/>
      <c r="JH1109" s="6"/>
      <c r="JI1109" s="5"/>
      <c r="JJ1109" s="5"/>
      <c r="JK1109" s="4"/>
      <c r="JL1109" s="6"/>
      <c r="JM1109" s="4"/>
      <c r="JN1109" s="6"/>
      <c r="JO1109" s="5"/>
      <c r="JP1109" s="5"/>
      <c r="JQ1109" s="4"/>
      <c r="JR1109" s="6"/>
      <c r="JS1109" s="4"/>
      <c r="JT1109" s="6"/>
      <c r="JU1109" s="5"/>
      <c r="JV1109" s="5"/>
      <c r="JW1109" s="4"/>
      <c r="JX1109" s="6"/>
      <c r="JY1109" s="4"/>
      <c r="JZ1109" s="6"/>
      <c r="KA1109" s="5"/>
      <c r="KB1109" s="5"/>
      <c r="KC1109" s="4"/>
      <c r="KD1109" s="6"/>
      <c r="KE1109" s="4"/>
      <c r="KF1109" s="6"/>
      <c r="KG1109" s="5"/>
      <c r="KH1109" s="5"/>
      <c r="KI1109" s="4"/>
      <c r="KJ1109" s="6"/>
      <c r="KK1109" s="4"/>
      <c r="KL1109" s="6"/>
      <c r="KM1109" s="5"/>
      <c r="KN1109" s="5"/>
    </row>
    <row r="1110">
      <c r="A1110" s="3" t="s">
        <v>85</v>
      </c>
      <c r="B1110" s="3" t="s">
        <v>851</v>
      </c>
      <c r="C1110" s="3" t="s">
        <v>87</v>
      </c>
      <c r="D1110" s="3" t="s">
        <v>88</v>
      </c>
      <c r="E1110" s="3" t="s">
        <v>859</v>
      </c>
      <c r="F1110" s="3" t="s">
        <v>104</v>
      </c>
      <c r="G1110" s="3" t="s">
        <v>104</v>
      </c>
      <c r="H1110" s="3" t="s">
        <v>104</v>
      </c>
      <c r="I1110" s="3" t="s">
        <v>1470</v>
      </c>
      <c r="J1110" s="3" t="s">
        <v>712</v>
      </c>
      <c r="K1110" s="4"/>
      <c r="L1110" s="4">
        <f>=ROUNDDOWN({0},0)</f>
      </c>
      <c r="M1110" s="4"/>
      <c r="N1110" s="5"/>
      <c r="O1110" s="4"/>
      <c r="P1110" s="4">
        <f>=ROUNDDOWN({0},0)</f>
      </c>
      <c r="Q1110" s="4"/>
      <c r="R1110" s="5"/>
      <c r="S1110" s="4"/>
      <c r="T1110" s="6"/>
      <c r="U1110" s="4"/>
      <c r="V1110" s="6"/>
      <c r="W1110" s="5"/>
      <c r="X1110" s="5"/>
      <c r="Y1110" s="4"/>
      <c r="Z1110" s="6"/>
      <c r="AA1110" s="4"/>
      <c r="AB1110" s="6"/>
      <c r="AC1110" s="5"/>
      <c r="AD1110" s="5"/>
      <c r="AE1110" s="4"/>
      <c r="AF1110" s="6"/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  <c r="AW1110" s="4"/>
      <c r="AX1110" s="6"/>
      <c r="AY1110" s="4"/>
      <c r="AZ1110" s="6"/>
      <c r="BA1110" s="5"/>
      <c r="BB1110" s="5"/>
      <c r="BC1110" s="4"/>
      <c r="BD1110" s="6"/>
      <c r="BE1110" s="4"/>
      <c r="BF1110" s="6"/>
      <c r="BG1110" s="5"/>
      <c r="BH1110" s="5"/>
      <c r="BI1110" s="4"/>
      <c r="BJ1110" s="6"/>
      <c r="BK1110" s="4"/>
      <c r="BL1110" s="6"/>
      <c r="BM1110" s="5"/>
      <c r="BN1110" s="5"/>
      <c r="BO1110" s="4"/>
      <c r="BP1110" s="6"/>
      <c r="BQ1110" s="4"/>
      <c r="BR1110" s="6"/>
      <c r="BS1110" s="5"/>
      <c r="BT1110" s="5"/>
      <c r="BU1110" s="4"/>
      <c r="BV1110" s="6"/>
      <c r="BW1110" s="4"/>
      <c r="BX1110" s="6"/>
      <c r="BY1110" s="5"/>
      <c r="BZ1110" s="5"/>
      <c r="CA1110" s="4"/>
      <c r="CB1110" s="6"/>
      <c r="CC1110" s="4"/>
      <c r="CD1110" s="6"/>
      <c r="CE1110" s="5"/>
      <c r="CF1110" s="5"/>
      <c r="CG1110" s="4"/>
      <c r="CH1110" s="6"/>
      <c r="CI1110" s="4"/>
      <c r="CJ1110" s="6"/>
      <c r="CK1110" s="5"/>
      <c r="CL1110" s="5"/>
      <c r="CM1110" s="4"/>
      <c r="CN1110" s="6"/>
      <c r="CO1110" s="4"/>
      <c r="CP1110" s="6"/>
      <c r="CQ1110" s="5"/>
      <c r="CR1110" s="5"/>
      <c r="CS1110" s="4"/>
      <c r="CT1110" s="6"/>
      <c r="CU1110" s="4"/>
      <c r="CV1110" s="6"/>
      <c r="CW1110" s="5"/>
      <c r="CX1110" s="5"/>
      <c r="CY1110" s="4"/>
      <c r="CZ1110" s="6"/>
      <c r="DA1110" s="4"/>
      <c r="DB1110" s="6"/>
      <c r="DC1110" s="5"/>
      <c r="DD1110" s="5"/>
      <c r="DE1110" s="4"/>
      <c r="DF1110" s="6"/>
      <c r="DG1110" s="4"/>
      <c r="DH1110" s="6"/>
      <c r="DI1110" s="5"/>
      <c r="DJ1110" s="5"/>
      <c r="DK1110" s="4"/>
      <c r="DL1110" s="6"/>
      <c r="DM1110" s="4"/>
      <c r="DN1110" s="6"/>
      <c r="DO1110" s="5"/>
      <c r="DP1110" s="5"/>
      <c r="DQ1110" s="4"/>
      <c r="DR1110" s="6"/>
      <c r="DS1110" s="4"/>
      <c r="DT1110" s="6"/>
      <c r="DU1110" s="5"/>
      <c r="DV1110" s="5"/>
      <c r="DW1110" s="4"/>
      <c r="DX1110" s="6"/>
      <c r="DY1110" s="4"/>
      <c r="DZ1110" s="6"/>
      <c r="EA1110" s="5"/>
      <c r="EB1110" s="5"/>
      <c r="EC1110" s="4"/>
      <c r="ED1110" s="6"/>
      <c r="EE1110" s="4"/>
      <c r="EF1110" s="6"/>
      <c r="EG1110" s="5"/>
      <c r="EH1110" s="5"/>
      <c r="EI1110" s="4"/>
      <c r="EJ1110" s="6"/>
      <c r="EK1110" s="4"/>
      <c r="EL1110" s="6"/>
      <c r="EM1110" s="5"/>
      <c r="EN1110" s="5"/>
      <c r="EO1110" s="4"/>
      <c r="EP1110" s="6"/>
      <c r="EQ1110" s="4"/>
      <c r="ER1110" s="6"/>
      <c r="ES1110" s="5"/>
      <c r="ET1110" s="5"/>
      <c r="EU1110" s="4"/>
      <c r="EV1110" s="6"/>
      <c r="EW1110" s="4"/>
      <c r="EX1110" s="6"/>
      <c r="EY1110" s="5"/>
      <c r="EZ1110" s="5"/>
      <c r="FA1110" s="4"/>
      <c r="FB1110" s="6"/>
      <c r="FC1110" s="4"/>
      <c r="FD1110" s="6"/>
      <c r="FE1110" s="5"/>
      <c r="FF1110" s="5"/>
      <c r="FG1110" s="4"/>
      <c r="FH1110" s="6"/>
      <c r="FI1110" s="4"/>
      <c r="FJ1110" s="6"/>
      <c r="FK1110" s="5"/>
      <c r="FL1110" s="5"/>
      <c r="FM1110" s="4"/>
      <c r="FN1110" s="6"/>
      <c r="FO1110" s="4"/>
      <c r="FP1110" s="6"/>
      <c r="FQ1110" s="5"/>
      <c r="FR1110" s="5"/>
      <c r="FS1110" s="4"/>
      <c r="FT1110" s="6"/>
      <c r="FU1110" s="4"/>
      <c r="FV1110" s="6"/>
      <c r="FW1110" s="5"/>
      <c r="FX1110" s="5"/>
      <c r="FY1110" s="4"/>
      <c r="FZ1110" s="6"/>
      <c r="GA1110" s="4"/>
      <c r="GB1110" s="6"/>
      <c r="GC1110" s="5"/>
      <c r="GD1110" s="5"/>
      <c r="GE1110" s="4"/>
      <c r="GF1110" s="6"/>
      <c r="GG1110" s="4"/>
      <c r="GH1110" s="6"/>
      <c r="GI1110" s="5"/>
      <c r="GJ1110" s="5"/>
      <c r="GK1110" s="4"/>
      <c r="GL1110" s="6"/>
      <c r="GM1110" s="4"/>
      <c r="GN1110" s="6"/>
      <c r="GO1110" s="5"/>
      <c r="GP1110" s="5"/>
      <c r="GQ1110" s="4"/>
      <c r="GR1110" s="6"/>
      <c r="GS1110" s="4"/>
      <c r="GT1110" s="6"/>
      <c r="GU1110" s="5"/>
      <c r="GV1110" s="5"/>
      <c r="GW1110" s="4"/>
      <c r="GX1110" s="6"/>
      <c r="GY1110" s="4"/>
      <c r="GZ1110" s="6"/>
      <c r="HA1110" s="5"/>
      <c r="HB1110" s="5"/>
      <c r="HC1110" s="4"/>
      <c r="HD1110" s="6"/>
      <c r="HE1110" s="4"/>
      <c r="HF1110" s="6"/>
      <c r="HG1110" s="5"/>
      <c r="HH1110" s="5"/>
      <c r="HI1110" s="4"/>
      <c r="HJ1110" s="6"/>
      <c r="HK1110" s="4"/>
      <c r="HL1110" s="6"/>
      <c r="HM1110" s="5"/>
      <c r="HN1110" s="5"/>
      <c r="HO1110" s="4"/>
      <c r="HP1110" s="6"/>
      <c r="HQ1110" s="4"/>
      <c r="HR1110" s="6"/>
      <c r="HS1110" s="5"/>
      <c r="HT1110" s="5"/>
      <c r="HU1110" s="4"/>
      <c r="HV1110" s="6"/>
      <c r="HW1110" s="4"/>
      <c r="HX1110" s="6"/>
      <c r="HY1110" s="5"/>
      <c r="HZ1110" s="5"/>
      <c r="IA1110" s="4"/>
      <c r="IB1110" s="6"/>
      <c r="IC1110" s="4"/>
      <c r="ID1110" s="6"/>
      <c r="IE1110" s="5"/>
      <c r="IF1110" s="5"/>
      <c r="IG1110" s="4"/>
      <c r="IH1110" s="6"/>
      <c r="II1110" s="4"/>
      <c r="IJ1110" s="6"/>
      <c r="IK1110" s="5"/>
      <c r="IL1110" s="5"/>
      <c r="IM1110" s="4"/>
      <c r="IN1110" s="6"/>
      <c r="IO1110" s="4"/>
      <c r="IP1110" s="6"/>
      <c r="IQ1110" s="5"/>
      <c r="IR1110" s="5"/>
      <c r="IS1110" s="4"/>
      <c r="IT1110" s="6"/>
      <c r="IU1110" s="4"/>
      <c r="IV1110" s="6"/>
      <c r="IW1110" s="5"/>
      <c r="IX1110" s="5"/>
      <c r="IY1110" s="4"/>
      <c r="IZ1110" s="6"/>
      <c r="JA1110" s="4"/>
      <c r="JB1110" s="6"/>
      <c r="JC1110" s="5"/>
      <c r="JD1110" s="5"/>
      <c r="JE1110" s="4"/>
      <c r="JF1110" s="6"/>
      <c r="JG1110" s="4"/>
      <c r="JH1110" s="6"/>
      <c r="JI1110" s="5"/>
      <c r="JJ1110" s="5"/>
      <c r="JK1110" s="4"/>
      <c r="JL1110" s="6"/>
      <c r="JM1110" s="4"/>
      <c r="JN1110" s="6"/>
      <c r="JO1110" s="5"/>
      <c r="JP1110" s="5"/>
      <c r="JQ1110" s="4"/>
      <c r="JR1110" s="6"/>
      <c r="JS1110" s="4"/>
      <c r="JT1110" s="6"/>
      <c r="JU1110" s="5"/>
      <c r="JV1110" s="5"/>
      <c r="JW1110" s="4"/>
      <c r="JX1110" s="6"/>
      <c r="JY1110" s="4"/>
      <c r="JZ1110" s="6"/>
      <c r="KA1110" s="5"/>
      <c r="KB1110" s="5"/>
      <c r="KC1110" s="4"/>
      <c r="KD1110" s="6"/>
      <c r="KE1110" s="4"/>
      <c r="KF1110" s="6"/>
      <c r="KG1110" s="5"/>
      <c r="KH1110" s="5"/>
      <c r="KI1110" s="4"/>
      <c r="KJ1110" s="6"/>
      <c r="KK1110" s="4"/>
      <c r="KL1110" s="6"/>
      <c r="KM1110" s="5"/>
      <c r="KN1110" s="5"/>
    </row>
    <row r="1111">
      <c r="A1111" s="3" t="s">
        <v>85</v>
      </c>
      <c r="B1111" s="3" t="s">
        <v>851</v>
      </c>
      <c r="C1111" s="3" t="s">
        <v>87</v>
      </c>
      <c r="D1111" s="3" t="s">
        <v>88</v>
      </c>
      <c r="E1111" s="3" t="s">
        <v>858</v>
      </c>
      <c r="F1111" s="3" t="s">
        <v>104</v>
      </c>
      <c r="G1111" s="3" t="s">
        <v>104</v>
      </c>
      <c r="H1111" s="3" t="s">
        <v>104</v>
      </c>
      <c r="I1111" s="3" t="s">
        <v>1320</v>
      </c>
      <c r="J1111" s="3" t="s">
        <v>712</v>
      </c>
      <c r="K1111" s="4"/>
      <c r="L1111" s="4">
        <f>=ROUNDDOWN({0},0)</f>
      </c>
      <c r="M1111" s="4"/>
      <c r="N1111" s="5"/>
      <c r="O1111" s="4"/>
      <c r="P1111" s="4">
        <f>=ROUNDDOWN({0},0)</f>
      </c>
      <c r="Q1111" s="4"/>
      <c r="R1111" s="5"/>
      <c r="S1111" s="4"/>
      <c r="T1111" s="6"/>
      <c r="U1111" s="4"/>
      <c r="V1111" s="6"/>
      <c r="W1111" s="5"/>
      <c r="X1111" s="5"/>
      <c r="Y1111" s="4"/>
      <c r="Z1111" s="6"/>
      <c r="AA1111" s="4"/>
      <c r="AB1111" s="6"/>
      <c r="AC1111" s="5"/>
      <c r="AD1111" s="5"/>
      <c r="AE1111" s="4"/>
      <c r="AF1111" s="6"/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  <c r="AW1111" s="4"/>
      <c r="AX1111" s="6"/>
      <c r="AY1111" s="4"/>
      <c r="AZ1111" s="6"/>
      <c r="BA1111" s="5"/>
      <c r="BB1111" s="5"/>
      <c r="BC1111" s="4"/>
      <c r="BD1111" s="6"/>
      <c r="BE1111" s="4"/>
      <c r="BF1111" s="6"/>
      <c r="BG1111" s="5"/>
      <c r="BH1111" s="5"/>
      <c r="BI1111" s="4"/>
      <c r="BJ1111" s="6"/>
      <c r="BK1111" s="4"/>
      <c r="BL1111" s="6"/>
      <c r="BM1111" s="5"/>
      <c r="BN1111" s="5"/>
      <c r="BO1111" s="4"/>
      <c r="BP1111" s="6"/>
      <c r="BQ1111" s="4"/>
      <c r="BR1111" s="6"/>
      <c r="BS1111" s="5"/>
      <c r="BT1111" s="5"/>
      <c r="BU1111" s="4"/>
      <c r="BV1111" s="6"/>
      <c r="BW1111" s="4"/>
      <c r="BX1111" s="6"/>
      <c r="BY1111" s="5"/>
      <c r="BZ1111" s="5"/>
      <c r="CA1111" s="4"/>
      <c r="CB1111" s="6"/>
      <c r="CC1111" s="4"/>
      <c r="CD1111" s="6"/>
      <c r="CE1111" s="5"/>
      <c r="CF1111" s="5"/>
      <c r="CG1111" s="4"/>
      <c r="CH1111" s="6"/>
      <c r="CI1111" s="4"/>
      <c r="CJ1111" s="6"/>
      <c r="CK1111" s="5"/>
      <c r="CL1111" s="5"/>
      <c r="CM1111" s="4"/>
      <c r="CN1111" s="6"/>
      <c r="CO1111" s="4"/>
      <c r="CP1111" s="6"/>
      <c r="CQ1111" s="5"/>
      <c r="CR1111" s="5"/>
      <c r="CS1111" s="4"/>
      <c r="CT1111" s="6"/>
      <c r="CU1111" s="4"/>
      <c r="CV1111" s="6"/>
      <c r="CW1111" s="5"/>
      <c r="CX1111" s="5"/>
      <c r="CY1111" s="4"/>
      <c r="CZ1111" s="6"/>
      <c r="DA1111" s="4"/>
      <c r="DB1111" s="6"/>
      <c r="DC1111" s="5"/>
      <c r="DD1111" s="5"/>
      <c r="DE1111" s="4"/>
      <c r="DF1111" s="6"/>
      <c r="DG1111" s="4"/>
      <c r="DH1111" s="6"/>
      <c r="DI1111" s="5"/>
      <c r="DJ1111" s="5"/>
      <c r="DK1111" s="4"/>
      <c r="DL1111" s="6"/>
      <c r="DM1111" s="4"/>
      <c r="DN1111" s="6"/>
      <c r="DO1111" s="5"/>
      <c r="DP1111" s="5"/>
      <c r="DQ1111" s="4"/>
      <c r="DR1111" s="6"/>
      <c r="DS1111" s="4"/>
      <c r="DT1111" s="6"/>
      <c r="DU1111" s="5"/>
      <c r="DV1111" s="5"/>
      <c r="DW1111" s="4"/>
      <c r="DX1111" s="6"/>
      <c r="DY1111" s="4"/>
      <c r="DZ1111" s="6"/>
      <c r="EA1111" s="5"/>
      <c r="EB1111" s="5"/>
      <c r="EC1111" s="4"/>
      <c r="ED1111" s="6"/>
      <c r="EE1111" s="4"/>
      <c r="EF1111" s="6"/>
      <c r="EG1111" s="5"/>
      <c r="EH1111" s="5"/>
      <c r="EI1111" s="4"/>
      <c r="EJ1111" s="6"/>
      <c r="EK1111" s="4"/>
      <c r="EL1111" s="6"/>
      <c r="EM1111" s="5"/>
      <c r="EN1111" s="5"/>
      <c r="EO1111" s="4"/>
      <c r="EP1111" s="6"/>
      <c r="EQ1111" s="4"/>
      <c r="ER1111" s="6"/>
      <c r="ES1111" s="5"/>
      <c r="ET1111" s="5"/>
      <c r="EU1111" s="4"/>
      <c r="EV1111" s="6"/>
      <c r="EW1111" s="4"/>
      <c r="EX1111" s="6"/>
      <c r="EY1111" s="5"/>
      <c r="EZ1111" s="5"/>
      <c r="FA1111" s="4"/>
      <c r="FB1111" s="6"/>
      <c r="FC1111" s="4"/>
      <c r="FD1111" s="6"/>
      <c r="FE1111" s="5"/>
      <c r="FF1111" s="5"/>
      <c r="FG1111" s="4"/>
      <c r="FH1111" s="6"/>
      <c r="FI1111" s="4"/>
      <c r="FJ1111" s="6"/>
      <c r="FK1111" s="5"/>
      <c r="FL1111" s="5"/>
      <c r="FM1111" s="4"/>
      <c r="FN1111" s="6"/>
      <c r="FO1111" s="4"/>
      <c r="FP1111" s="6"/>
      <c r="FQ1111" s="5"/>
      <c r="FR1111" s="5"/>
      <c r="FS1111" s="4"/>
      <c r="FT1111" s="6"/>
      <c r="FU1111" s="4"/>
      <c r="FV1111" s="6"/>
      <c r="FW1111" s="5"/>
      <c r="FX1111" s="5"/>
      <c r="FY1111" s="4"/>
      <c r="FZ1111" s="6"/>
      <c r="GA1111" s="4"/>
      <c r="GB1111" s="6"/>
      <c r="GC1111" s="5"/>
      <c r="GD1111" s="5"/>
      <c r="GE1111" s="4"/>
      <c r="GF1111" s="6"/>
      <c r="GG1111" s="4"/>
      <c r="GH1111" s="6"/>
      <c r="GI1111" s="5"/>
      <c r="GJ1111" s="5"/>
      <c r="GK1111" s="4"/>
      <c r="GL1111" s="6"/>
      <c r="GM1111" s="4"/>
      <c r="GN1111" s="6"/>
      <c r="GO1111" s="5"/>
      <c r="GP1111" s="5"/>
      <c r="GQ1111" s="4"/>
      <c r="GR1111" s="6"/>
      <c r="GS1111" s="4"/>
      <c r="GT1111" s="6"/>
      <c r="GU1111" s="5"/>
      <c r="GV1111" s="5"/>
      <c r="GW1111" s="4"/>
      <c r="GX1111" s="6"/>
      <c r="GY1111" s="4"/>
      <c r="GZ1111" s="6"/>
      <c r="HA1111" s="5"/>
      <c r="HB1111" s="5"/>
      <c r="HC1111" s="4"/>
      <c r="HD1111" s="6"/>
      <c r="HE1111" s="4"/>
      <c r="HF1111" s="6"/>
      <c r="HG1111" s="5"/>
      <c r="HH1111" s="5"/>
      <c r="HI1111" s="4"/>
      <c r="HJ1111" s="6"/>
      <c r="HK1111" s="4"/>
      <c r="HL1111" s="6"/>
      <c r="HM1111" s="5"/>
      <c r="HN1111" s="5"/>
      <c r="HO1111" s="4"/>
      <c r="HP1111" s="6"/>
      <c r="HQ1111" s="4"/>
      <c r="HR1111" s="6"/>
      <c r="HS1111" s="5"/>
      <c r="HT1111" s="5"/>
      <c r="HU1111" s="4"/>
      <c r="HV1111" s="6"/>
      <c r="HW1111" s="4"/>
      <c r="HX1111" s="6"/>
      <c r="HY1111" s="5"/>
      <c r="HZ1111" s="5"/>
      <c r="IA1111" s="4"/>
      <c r="IB1111" s="6"/>
      <c r="IC1111" s="4"/>
      <c r="ID1111" s="6"/>
      <c r="IE1111" s="5"/>
      <c r="IF1111" s="5"/>
      <c r="IG1111" s="4"/>
      <c r="IH1111" s="6"/>
      <c r="II1111" s="4"/>
      <c r="IJ1111" s="6"/>
      <c r="IK1111" s="5"/>
      <c r="IL1111" s="5"/>
      <c r="IM1111" s="4"/>
      <c r="IN1111" s="6"/>
      <c r="IO1111" s="4"/>
      <c r="IP1111" s="6"/>
      <c r="IQ1111" s="5"/>
      <c r="IR1111" s="5"/>
      <c r="IS1111" s="4"/>
      <c r="IT1111" s="6"/>
      <c r="IU1111" s="4"/>
      <c r="IV1111" s="6"/>
      <c r="IW1111" s="5"/>
      <c r="IX1111" s="5"/>
      <c r="IY1111" s="4"/>
      <c r="IZ1111" s="6"/>
      <c r="JA1111" s="4"/>
      <c r="JB1111" s="6"/>
      <c r="JC1111" s="5"/>
      <c r="JD1111" s="5"/>
      <c r="JE1111" s="4"/>
      <c r="JF1111" s="6"/>
      <c r="JG1111" s="4"/>
      <c r="JH1111" s="6"/>
      <c r="JI1111" s="5"/>
      <c r="JJ1111" s="5"/>
      <c r="JK1111" s="4"/>
      <c r="JL1111" s="6"/>
      <c r="JM1111" s="4"/>
      <c r="JN1111" s="6"/>
      <c r="JO1111" s="5"/>
      <c r="JP1111" s="5"/>
      <c r="JQ1111" s="4"/>
      <c r="JR1111" s="6"/>
      <c r="JS1111" s="4"/>
      <c r="JT1111" s="6"/>
      <c r="JU1111" s="5"/>
      <c r="JV1111" s="5"/>
      <c r="JW1111" s="4"/>
      <c r="JX1111" s="6"/>
      <c r="JY1111" s="4"/>
      <c r="JZ1111" s="6"/>
      <c r="KA1111" s="5"/>
      <c r="KB1111" s="5"/>
      <c r="KC1111" s="4"/>
      <c r="KD1111" s="6"/>
      <c r="KE1111" s="4"/>
      <c r="KF1111" s="6"/>
      <c r="KG1111" s="5"/>
      <c r="KH1111" s="5"/>
      <c r="KI1111" s="4"/>
      <c r="KJ1111" s="6"/>
      <c r="KK1111" s="4"/>
      <c r="KL1111" s="6"/>
      <c r="KM1111" s="5"/>
      <c r="KN1111" s="5"/>
    </row>
    <row r="1112">
      <c r="A1112" s="3" t="s">
        <v>85</v>
      </c>
      <c r="B1112" s="3" t="s">
        <v>851</v>
      </c>
      <c r="C1112" s="3" t="s">
        <v>87</v>
      </c>
      <c r="D1112" s="3" t="s">
        <v>88</v>
      </c>
      <c r="E1112" s="3" t="s">
        <v>858</v>
      </c>
      <c r="F1112" s="3" t="s">
        <v>104</v>
      </c>
      <c r="G1112" s="3" t="s">
        <v>104</v>
      </c>
      <c r="H1112" s="3" t="s">
        <v>104</v>
      </c>
      <c r="I1112" s="3" t="s">
        <v>1361</v>
      </c>
      <c r="J1112" s="3" t="s">
        <v>712</v>
      </c>
      <c r="K1112" s="4"/>
      <c r="L1112" s="4">
        <f>=ROUNDDOWN({0},0)</f>
      </c>
      <c r="M1112" s="4"/>
      <c r="N1112" s="5"/>
      <c r="O1112" s="4"/>
      <c r="P1112" s="4">
        <f>=ROUNDDOWN({0},0)</f>
      </c>
      <c r="Q1112" s="4"/>
      <c r="R1112" s="5"/>
      <c r="S1112" s="4"/>
      <c r="T1112" s="6"/>
      <c r="U1112" s="4"/>
      <c r="V1112" s="6"/>
      <c r="W1112" s="5"/>
      <c r="X1112" s="5"/>
      <c r="Y1112" s="4"/>
      <c r="Z1112" s="6"/>
      <c r="AA1112" s="4"/>
      <c r="AB1112" s="6"/>
      <c r="AC1112" s="5"/>
      <c r="AD1112" s="5"/>
      <c r="AE1112" s="4"/>
      <c r="AF1112" s="6"/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  <c r="AW1112" s="4"/>
      <c r="AX1112" s="6"/>
      <c r="AY1112" s="4"/>
      <c r="AZ1112" s="6"/>
      <c r="BA1112" s="5"/>
      <c r="BB1112" s="5"/>
      <c r="BC1112" s="4"/>
      <c r="BD1112" s="6"/>
      <c r="BE1112" s="4"/>
      <c r="BF1112" s="6"/>
      <c r="BG1112" s="5"/>
      <c r="BH1112" s="5"/>
      <c r="BI1112" s="4"/>
      <c r="BJ1112" s="6"/>
      <c r="BK1112" s="4"/>
      <c r="BL1112" s="6"/>
      <c r="BM1112" s="5"/>
      <c r="BN1112" s="5"/>
      <c r="BO1112" s="4"/>
      <c r="BP1112" s="6"/>
      <c r="BQ1112" s="4"/>
      <c r="BR1112" s="6"/>
      <c r="BS1112" s="5"/>
      <c r="BT1112" s="5"/>
      <c r="BU1112" s="4"/>
      <c r="BV1112" s="6"/>
      <c r="BW1112" s="4"/>
      <c r="BX1112" s="6"/>
      <c r="BY1112" s="5"/>
      <c r="BZ1112" s="5"/>
      <c r="CA1112" s="4"/>
      <c r="CB1112" s="6"/>
      <c r="CC1112" s="4"/>
      <c r="CD1112" s="6"/>
      <c r="CE1112" s="5"/>
      <c r="CF1112" s="5"/>
      <c r="CG1112" s="4"/>
      <c r="CH1112" s="6"/>
      <c r="CI1112" s="4"/>
      <c r="CJ1112" s="6"/>
      <c r="CK1112" s="5"/>
      <c r="CL1112" s="5"/>
      <c r="CM1112" s="4"/>
      <c r="CN1112" s="6"/>
      <c r="CO1112" s="4"/>
      <c r="CP1112" s="6"/>
      <c r="CQ1112" s="5"/>
      <c r="CR1112" s="5"/>
      <c r="CS1112" s="4"/>
      <c r="CT1112" s="6"/>
      <c r="CU1112" s="4"/>
      <c r="CV1112" s="6"/>
      <c r="CW1112" s="5"/>
      <c r="CX1112" s="5"/>
      <c r="CY1112" s="4"/>
      <c r="CZ1112" s="6"/>
      <c r="DA1112" s="4"/>
      <c r="DB1112" s="6"/>
      <c r="DC1112" s="5"/>
      <c r="DD1112" s="5"/>
      <c r="DE1112" s="4"/>
      <c r="DF1112" s="6"/>
      <c r="DG1112" s="4"/>
      <c r="DH1112" s="6"/>
      <c r="DI1112" s="5"/>
      <c r="DJ1112" s="5"/>
      <c r="DK1112" s="4"/>
      <c r="DL1112" s="6"/>
      <c r="DM1112" s="4"/>
      <c r="DN1112" s="6"/>
      <c r="DO1112" s="5"/>
      <c r="DP1112" s="5"/>
      <c r="DQ1112" s="4"/>
      <c r="DR1112" s="6"/>
      <c r="DS1112" s="4"/>
      <c r="DT1112" s="6"/>
      <c r="DU1112" s="5"/>
      <c r="DV1112" s="5"/>
      <c r="DW1112" s="4"/>
      <c r="DX1112" s="6"/>
      <c r="DY1112" s="4"/>
      <c r="DZ1112" s="6"/>
      <c r="EA1112" s="5"/>
      <c r="EB1112" s="5"/>
      <c r="EC1112" s="4"/>
      <c r="ED1112" s="6"/>
      <c r="EE1112" s="4"/>
      <c r="EF1112" s="6"/>
      <c r="EG1112" s="5"/>
      <c r="EH1112" s="5"/>
      <c r="EI1112" s="4"/>
      <c r="EJ1112" s="6"/>
      <c r="EK1112" s="4"/>
      <c r="EL1112" s="6"/>
      <c r="EM1112" s="5"/>
      <c r="EN1112" s="5"/>
      <c r="EO1112" s="4"/>
      <c r="EP1112" s="6"/>
      <c r="EQ1112" s="4"/>
      <c r="ER1112" s="6"/>
      <c r="ES1112" s="5"/>
      <c r="ET1112" s="5"/>
      <c r="EU1112" s="4"/>
      <c r="EV1112" s="6"/>
      <c r="EW1112" s="4"/>
      <c r="EX1112" s="6"/>
      <c r="EY1112" s="5"/>
      <c r="EZ1112" s="5"/>
      <c r="FA1112" s="4"/>
      <c r="FB1112" s="6"/>
      <c r="FC1112" s="4"/>
      <c r="FD1112" s="6"/>
      <c r="FE1112" s="5"/>
      <c r="FF1112" s="5"/>
      <c r="FG1112" s="4"/>
      <c r="FH1112" s="6"/>
      <c r="FI1112" s="4"/>
      <c r="FJ1112" s="6"/>
      <c r="FK1112" s="5"/>
      <c r="FL1112" s="5"/>
      <c r="FM1112" s="4"/>
      <c r="FN1112" s="6"/>
      <c r="FO1112" s="4"/>
      <c r="FP1112" s="6"/>
      <c r="FQ1112" s="5"/>
      <c r="FR1112" s="5"/>
      <c r="FS1112" s="4"/>
      <c r="FT1112" s="6"/>
      <c r="FU1112" s="4"/>
      <c r="FV1112" s="6"/>
      <c r="FW1112" s="5"/>
      <c r="FX1112" s="5"/>
      <c r="FY1112" s="4"/>
      <c r="FZ1112" s="6"/>
      <c r="GA1112" s="4"/>
      <c r="GB1112" s="6"/>
      <c r="GC1112" s="5"/>
      <c r="GD1112" s="5"/>
      <c r="GE1112" s="4"/>
      <c r="GF1112" s="6"/>
      <c r="GG1112" s="4"/>
      <c r="GH1112" s="6"/>
      <c r="GI1112" s="5"/>
      <c r="GJ1112" s="5"/>
      <c r="GK1112" s="4"/>
      <c r="GL1112" s="6"/>
      <c r="GM1112" s="4"/>
      <c r="GN1112" s="6"/>
      <c r="GO1112" s="5"/>
      <c r="GP1112" s="5"/>
      <c r="GQ1112" s="4"/>
      <c r="GR1112" s="6"/>
      <c r="GS1112" s="4"/>
      <c r="GT1112" s="6"/>
      <c r="GU1112" s="5"/>
      <c r="GV1112" s="5"/>
      <c r="GW1112" s="4"/>
      <c r="GX1112" s="6"/>
      <c r="GY1112" s="4"/>
      <c r="GZ1112" s="6"/>
      <c r="HA1112" s="5"/>
      <c r="HB1112" s="5"/>
      <c r="HC1112" s="4"/>
      <c r="HD1112" s="6"/>
      <c r="HE1112" s="4"/>
      <c r="HF1112" s="6"/>
      <c r="HG1112" s="5"/>
      <c r="HH1112" s="5"/>
      <c r="HI1112" s="4"/>
      <c r="HJ1112" s="6"/>
      <c r="HK1112" s="4"/>
      <c r="HL1112" s="6"/>
      <c r="HM1112" s="5"/>
      <c r="HN1112" s="5"/>
      <c r="HO1112" s="4"/>
      <c r="HP1112" s="6"/>
      <c r="HQ1112" s="4"/>
      <c r="HR1112" s="6"/>
      <c r="HS1112" s="5"/>
      <c r="HT1112" s="5"/>
      <c r="HU1112" s="4"/>
      <c r="HV1112" s="6"/>
      <c r="HW1112" s="4"/>
      <c r="HX1112" s="6"/>
      <c r="HY1112" s="5"/>
      <c r="HZ1112" s="5"/>
      <c r="IA1112" s="4"/>
      <c r="IB1112" s="6"/>
      <c r="IC1112" s="4"/>
      <c r="ID1112" s="6"/>
      <c r="IE1112" s="5"/>
      <c r="IF1112" s="5"/>
      <c r="IG1112" s="4"/>
      <c r="IH1112" s="6"/>
      <c r="II1112" s="4"/>
      <c r="IJ1112" s="6"/>
      <c r="IK1112" s="5"/>
      <c r="IL1112" s="5"/>
      <c r="IM1112" s="4"/>
      <c r="IN1112" s="6"/>
      <c r="IO1112" s="4"/>
      <c r="IP1112" s="6"/>
      <c r="IQ1112" s="5"/>
      <c r="IR1112" s="5"/>
      <c r="IS1112" s="4"/>
      <c r="IT1112" s="6"/>
      <c r="IU1112" s="4"/>
      <c r="IV1112" s="6"/>
      <c r="IW1112" s="5"/>
      <c r="IX1112" s="5"/>
      <c r="IY1112" s="4"/>
      <c r="IZ1112" s="6"/>
      <c r="JA1112" s="4"/>
      <c r="JB1112" s="6"/>
      <c r="JC1112" s="5"/>
      <c r="JD1112" s="5"/>
      <c r="JE1112" s="4"/>
      <c r="JF1112" s="6"/>
      <c r="JG1112" s="4"/>
      <c r="JH1112" s="6"/>
      <c r="JI1112" s="5"/>
      <c r="JJ1112" s="5"/>
      <c r="JK1112" s="4"/>
      <c r="JL1112" s="6"/>
      <c r="JM1112" s="4"/>
      <c r="JN1112" s="6"/>
      <c r="JO1112" s="5"/>
      <c r="JP1112" s="5"/>
      <c r="JQ1112" s="4"/>
      <c r="JR1112" s="6"/>
      <c r="JS1112" s="4"/>
      <c r="JT1112" s="6"/>
      <c r="JU1112" s="5"/>
      <c r="JV1112" s="5"/>
      <c r="JW1112" s="4"/>
      <c r="JX1112" s="6"/>
      <c r="JY1112" s="4"/>
      <c r="JZ1112" s="6"/>
      <c r="KA1112" s="5"/>
      <c r="KB1112" s="5"/>
      <c r="KC1112" s="4"/>
      <c r="KD1112" s="6"/>
      <c r="KE1112" s="4"/>
      <c r="KF1112" s="6"/>
      <c r="KG1112" s="5"/>
      <c r="KH1112" s="5"/>
      <c r="KI1112" s="4"/>
      <c r="KJ1112" s="6"/>
      <c r="KK1112" s="4"/>
      <c r="KL1112" s="6"/>
      <c r="KM1112" s="5"/>
      <c r="KN1112" s="5"/>
    </row>
    <row r="1113">
      <c r="A1113" s="3" t="s">
        <v>85</v>
      </c>
      <c r="B1113" s="3" t="s">
        <v>851</v>
      </c>
      <c r="C1113" s="3" t="s">
        <v>87</v>
      </c>
      <c r="D1113" s="3" t="s">
        <v>712</v>
      </c>
      <c r="E1113" s="3" t="s">
        <v>854</v>
      </c>
      <c r="F1113" s="3" t="s">
        <v>104</v>
      </c>
      <c r="G1113" s="3" t="s">
        <v>104</v>
      </c>
      <c r="H1113" s="3" t="s">
        <v>104</v>
      </c>
      <c r="I1113" s="3" t="s">
        <v>1327</v>
      </c>
      <c r="J1113" s="3" t="s">
        <v>104</v>
      </c>
      <c r="K1113" s="4">
        <v>718</v>
      </c>
      <c r="L1113" s="4">
        <f>=ROUNDDOWN({0},0)</f>
      </c>
      <c r="M1113" s="4">
        <v>456</v>
      </c>
      <c r="N1113" s="5"/>
      <c r="O1113" s="4"/>
      <c r="P1113" s="4">
        <f>=ROUNDDOWN({0},0)</f>
      </c>
      <c r="Q1113" s="4"/>
      <c r="R1113" s="5"/>
      <c r="S1113" s="4">
        <v>11</v>
      </c>
      <c r="T1113" s="6">
        <v>301.2</v>
      </c>
      <c r="U1113" s="4"/>
      <c r="V1113" s="6"/>
      <c r="W1113" s="5"/>
      <c r="X1113" s="5"/>
      <c r="Y1113" s="4"/>
      <c r="Z1113" s="6"/>
      <c r="AA1113" s="4"/>
      <c r="AB1113" s="6"/>
      <c r="AC1113" s="5"/>
      <c r="AD1113" s="5"/>
      <c r="AE1113" s="4"/>
      <c r="AF1113" s="6"/>
      <c r="AG1113" s="4"/>
      <c r="AH1113" s="6"/>
      <c r="AI1113" s="5"/>
      <c r="AJ1113" s="5"/>
      <c r="AK1113" s="4"/>
      <c r="AL1113" s="6"/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  <c r="AW1113" s="4"/>
      <c r="AX1113" s="6"/>
      <c r="AY1113" s="4"/>
      <c r="AZ1113" s="6"/>
      <c r="BA1113" s="5"/>
      <c r="BB1113" s="5"/>
      <c r="BC1113" s="4"/>
      <c r="BD1113" s="6"/>
      <c r="BE1113" s="4"/>
      <c r="BF1113" s="6"/>
      <c r="BG1113" s="5"/>
      <c r="BH1113" s="5"/>
      <c r="BI1113" s="4"/>
      <c r="BJ1113" s="6"/>
      <c r="BK1113" s="4"/>
      <c r="BL1113" s="6"/>
      <c r="BM1113" s="5"/>
      <c r="BN1113" s="5"/>
      <c r="BO1113" s="4"/>
      <c r="BP1113" s="6"/>
      <c r="BQ1113" s="4"/>
      <c r="BR1113" s="6"/>
      <c r="BS1113" s="5"/>
      <c r="BT1113" s="5"/>
      <c r="BU1113" s="4"/>
      <c r="BV1113" s="6"/>
      <c r="BW1113" s="4"/>
      <c r="BX1113" s="6"/>
      <c r="BY1113" s="5"/>
      <c r="BZ1113" s="5"/>
      <c r="CA1113" s="4"/>
      <c r="CB1113" s="6"/>
      <c r="CC1113" s="4"/>
      <c r="CD1113" s="6"/>
      <c r="CE1113" s="5"/>
      <c r="CF1113" s="5"/>
      <c r="CG1113" s="4"/>
      <c r="CH1113" s="6"/>
      <c r="CI1113" s="4"/>
      <c r="CJ1113" s="6"/>
      <c r="CK1113" s="5"/>
      <c r="CL1113" s="5"/>
      <c r="CM1113" s="4"/>
      <c r="CN1113" s="6"/>
      <c r="CO1113" s="4"/>
      <c r="CP1113" s="6"/>
      <c r="CQ1113" s="5"/>
      <c r="CR1113" s="5"/>
      <c r="CS1113" s="4"/>
      <c r="CT1113" s="6"/>
      <c r="CU1113" s="4"/>
      <c r="CV1113" s="6"/>
      <c r="CW1113" s="5"/>
      <c r="CX1113" s="5"/>
      <c r="CY1113" s="4"/>
      <c r="CZ1113" s="6"/>
      <c r="DA1113" s="4"/>
      <c r="DB1113" s="6"/>
      <c r="DC1113" s="5"/>
      <c r="DD1113" s="5"/>
      <c r="DE1113" s="4"/>
      <c r="DF1113" s="6"/>
      <c r="DG1113" s="4"/>
      <c r="DH1113" s="6"/>
      <c r="DI1113" s="5"/>
      <c r="DJ1113" s="5"/>
      <c r="DK1113" s="4"/>
      <c r="DL1113" s="6"/>
      <c r="DM1113" s="4"/>
      <c r="DN1113" s="6"/>
      <c r="DO1113" s="5"/>
      <c r="DP1113" s="5"/>
      <c r="DQ1113" s="4"/>
      <c r="DR1113" s="6"/>
      <c r="DS1113" s="4"/>
      <c r="DT1113" s="6"/>
      <c r="DU1113" s="5"/>
      <c r="DV1113" s="5"/>
      <c r="DW1113" s="4"/>
      <c r="DX1113" s="6"/>
      <c r="DY1113" s="4"/>
      <c r="DZ1113" s="6"/>
      <c r="EA1113" s="5"/>
      <c r="EB1113" s="5"/>
      <c r="EC1113" s="4"/>
      <c r="ED1113" s="6"/>
      <c r="EE1113" s="4"/>
      <c r="EF1113" s="6"/>
      <c r="EG1113" s="5"/>
      <c r="EH1113" s="5"/>
      <c r="EI1113" s="4">
        <v>11</v>
      </c>
      <c r="EJ1113" s="6">
        <v>301.2</v>
      </c>
      <c r="EK1113" s="4"/>
      <c r="EL1113" s="6"/>
      <c r="EM1113" s="5"/>
      <c r="EN1113" s="5"/>
      <c r="EO1113" s="4"/>
      <c r="EP1113" s="6"/>
      <c r="EQ1113" s="4"/>
      <c r="ER1113" s="6"/>
      <c r="ES1113" s="5"/>
      <c r="ET1113" s="5"/>
      <c r="EU1113" s="4"/>
      <c r="EV1113" s="6"/>
      <c r="EW1113" s="4"/>
      <c r="EX1113" s="6"/>
      <c r="EY1113" s="5"/>
      <c r="EZ1113" s="5"/>
      <c r="FA1113" s="4"/>
      <c r="FB1113" s="6"/>
      <c r="FC1113" s="4"/>
      <c r="FD1113" s="6"/>
      <c r="FE1113" s="5"/>
      <c r="FF1113" s="5"/>
      <c r="FG1113" s="4"/>
      <c r="FH1113" s="6"/>
      <c r="FI1113" s="4"/>
      <c r="FJ1113" s="6"/>
      <c r="FK1113" s="5"/>
      <c r="FL1113" s="5"/>
      <c r="FM1113" s="4"/>
      <c r="FN1113" s="6"/>
      <c r="FO1113" s="4"/>
      <c r="FP1113" s="6"/>
      <c r="FQ1113" s="5"/>
      <c r="FR1113" s="5"/>
      <c r="FS1113" s="4"/>
      <c r="FT1113" s="6"/>
      <c r="FU1113" s="4"/>
      <c r="FV1113" s="6"/>
      <c r="FW1113" s="5"/>
      <c r="FX1113" s="5"/>
      <c r="FY1113" s="4"/>
      <c r="FZ1113" s="6"/>
      <c r="GA1113" s="4"/>
      <c r="GB1113" s="6"/>
      <c r="GC1113" s="5"/>
      <c r="GD1113" s="5"/>
      <c r="GE1113" s="4"/>
      <c r="GF1113" s="6"/>
      <c r="GG1113" s="4"/>
      <c r="GH1113" s="6"/>
      <c r="GI1113" s="5"/>
      <c r="GJ1113" s="5"/>
      <c r="GK1113" s="4"/>
      <c r="GL1113" s="6"/>
      <c r="GM1113" s="4"/>
      <c r="GN1113" s="6"/>
      <c r="GO1113" s="5"/>
      <c r="GP1113" s="5"/>
      <c r="GQ1113" s="4"/>
      <c r="GR1113" s="6"/>
      <c r="GS1113" s="4"/>
      <c r="GT1113" s="6"/>
      <c r="GU1113" s="5"/>
      <c r="GV1113" s="5"/>
      <c r="GW1113" s="4"/>
      <c r="GX1113" s="6"/>
      <c r="GY1113" s="4"/>
      <c r="GZ1113" s="6"/>
      <c r="HA1113" s="5"/>
      <c r="HB1113" s="5"/>
      <c r="HC1113" s="4"/>
      <c r="HD1113" s="6"/>
      <c r="HE1113" s="4"/>
      <c r="HF1113" s="6"/>
      <c r="HG1113" s="5"/>
      <c r="HH1113" s="5"/>
      <c r="HI1113" s="4"/>
      <c r="HJ1113" s="6"/>
      <c r="HK1113" s="4"/>
      <c r="HL1113" s="6"/>
      <c r="HM1113" s="5"/>
      <c r="HN1113" s="5"/>
      <c r="HO1113" s="4"/>
      <c r="HP1113" s="6"/>
      <c r="HQ1113" s="4"/>
      <c r="HR1113" s="6"/>
      <c r="HS1113" s="5"/>
      <c r="HT1113" s="5"/>
      <c r="HU1113" s="4"/>
      <c r="HV1113" s="6"/>
      <c r="HW1113" s="4"/>
      <c r="HX1113" s="6"/>
      <c r="HY1113" s="5"/>
      <c r="HZ1113" s="5"/>
      <c r="IA1113" s="4"/>
      <c r="IB1113" s="6"/>
      <c r="IC1113" s="4"/>
      <c r="ID1113" s="6"/>
      <c r="IE1113" s="5"/>
      <c r="IF1113" s="5"/>
      <c r="IG1113" s="4"/>
      <c r="IH1113" s="6"/>
      <c r="II1113" s="4"/>
      <c r="IJ1113" s="6"/>
      <c r="IK1113" s="5"/>
      <c r="IL1113" s="5"/>
      <c r="IM1113" s="4"/>
      <c r="IN1113" s="6"/>
      <c r="IO1113" s="4"/>
      <c r="IP1113" s="6"/>
      <c r="IQ1113" s="5"/>
      <c r="IR1113" s="5"/>
      <c r="IS1113" s="4"/>
      <c r="IT1113" s="6"/>
      <c r="IU1113" s="4"/>
      <c r="IV1113" s="6"/>
      <c r="IW1113" s="5"/>
      <c r="IX1113" s="5"/>
      <c r="IY1113" s="4"/>
      <c r="IZ1113" s="6"/>
      <c r="JA1113" s="4"/>
      <c r="JB1113" s="6"/>
      <c r="JC1113" s="5"/>
      <c r="JD1113" s="5"/>
      <c r="JE1113" s="4"/>
      <c r="JF1113" s="6"/>
      <c r="JG1113" s="4"/>
      <c r="JH1113" s="6"/>
      <c r="JI1113" s="5"/>
      <c r="JJ1113" s="5"/>
      <c r="JK1113" s="4"/>
      <c r="JL1113" s="6"/>
      <c r="JM1113" s="4"/>
      <c r="JN1113" s="6"/>
      <c r="JO1113" s="5"/>
      <c r="JP1113" s="5"/>
      <c r="JQ1113" s="4"/>
      <c r="JR1113" s="6"/>
      <c r="JS1113" s="4"/>
      <c r="JT1113" s="6"/>
      <c r="JU1113" s="5"/>
      <c r="JV1113" s="5"/>
      <c r="JW1113" s="4"/>
      <c r="JX1113" s="6"/>
      <c r="JY1113" s="4"/>
      <c r="JZ1113" s="6"/>
      <c r="KA1113" s="5"/>
      <c r="KB1113" s="5"/>
      <c r="KC1113" s="4"/>
      <c r="KD1113" s="6"/>
      <c r="KE1113" s="4"/>
      <c r="KF1113" s="6"/>
      <c r="KG1113" s="5"/>
      <c r="KH1113" s="5"/>
      <c r="KI1113" s="4"/>
      <c r="KJ1113" s="6"/>
      <c r="KK1113" s="4"/>
      <c r="KL1113" s="6"/>
      <c r="KM1113" s="5"/>
      <c r="KN1113" s="5"/>
    </row>
    <row r="1114">
      <c r="A1114" s="3" t="s">
        <v>85</v>
      </c>
      <c r="B1114" s="3" t="s">
        <v>851</v>
      </c>
      <c r="C1114" s="3" t="s">
        <v>87</v>
      </c>
      <c r="D1114" s="3" t="s">
        <v>712</v>
      </c>
      <c r="E1114" s="3" t="s">
        <v>853</v>
      </c>
      <c r="F1114" s="3" t="s">
        <v>104</v>
      </c>
      <c r="G1114" s="3" t="s">
        <v>104</v>
      </c>
      <c r="H1114" s="3" t="s">
        <v>104</v>
      </c>
      <c r="I1114" s="3" t="s">
        <v>1320</v>
      </c>
      <c r="J1114" s="3" t="s">
        <v>104</v>
      </c>
      <c r="K1114" s="4">
        <v>878</v>
      </c>
      <c r="L1114" s="4">
        <f>=ROUNDDOWN({0},0)</f>
      </c>
      <c r="M1114" s="4"/>
      <c r="N1114" s="5"/>
      <c r="O1114" s="4"/>
      <c r="P1114" s="4">
        <f>=ROUNDDOWN({0},0)</f>
      </c>
      <c r="Q1114" s="4"/>
      <c r="R1114" s="5"/>
      <c r="S1114" s="4">
        <v>6</v>
      </c>
      <c r="T1114" s="6">
        <v>177.2</v>
      </c>
      <c r="U1114" s="4"/>
      <c r="V1114" s="6"/>
      <c r="W1114" s="5"/>
      <c r="X1114" s="5"/>
      <c r="Y1114" s="4"/>
      <c r="Z1114" s="6"/>
      <c r="AA1114" s="4"/>
      <c r="AB1114" s="6"/>
      <c r="AC1114" s="5"/>
      <c r="AD1114" s="5"/>
      <c r="AE1114" s="4"/>
      <c r="AF1114" s="6"/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  <c r="AW1114" s="4"/>
      <c r="AX1114" s="6"/>
      <c r="AY1114" s="4"/>
      <c r="AZ1114" s="6"/>
      <c r="BA1114" s="5"/>
      <c r="BB1114" s="5"/>
      <c r="BC1114" s="4"/>
      <c r="BD1114" s="6"/>
      <c r="BE1114" s="4"/>
      <c r="BF1114" s="6"/>
      <c r="BG1114" s="5"/>
      <c r="BH1114" s="5"/>
      <c r="BI1114" s="4"/>
      <c r="BJ1114" s="6"/>
      <c r="BK1114" s="4"/>
      <c r="BL1114" s="6"/>
      <c r="BM1114" s="5"/>
      <c r="BN1114" s="5"/>
      <c r="BO1114" s="4"/>
      <c r="BP1114" s="6"/>
      <c r="BQ1114" s="4"/>
      <c r="BR1114" s="6"/>
      <c r="BS1114" s="5"/>
      <c r="BT1114" s="5"/>
      <c r="BU1114" s="4"/>
      <c r="BV1114" s="6"/>
      <c r="BW1114" s="4"/>
      <c r="BX1114" s="6"/>
      <c r="BY1114" s="5"/>
      <c r="BZ1114" s="5"/>
      <c r="CA1114" s="4"/>
      <c r="CB1114" s="6"/>
      <c r="CC1114" s="4"/>
      <c r="CD1114" s="6"/>
      <c r="CE1114" s="5"/>
      <c r="CF1114" s="5"/>
      <c r="CG1114" s="4"/>
      <c r="CH1114" s="6"/>
      <c r="CI1114" s="4"/>
      <c r="CJ1114" s="6"/>
      <c r="CK1114" s="5"/>
      <c r="CL1114" s="5"/>
      <c r="CM1114" s="4"/>
      <c r="CN1114" s="6"/>
      <c r="CO1114" s="4"/>
      <c r="CP1114" s="6"/>
      <c r="CQ1114" s="5"/>
      <c r="CR1114" s="5"/>
      <c r="CS1114" s="4"/>
      <c r="CT1114" s="6"/>
      <c r="CU1114" s="4"/>
      <c r="CV1114" s="6"/>
      <c r="CW1114" s="5"/>
      <c r="CX1114" s="5"/>
      <c r="CY1114" s="4"/>
      <c r="CZ1114" s="6"/>
      <c r="DA1114" s="4"/>
      <c r="DB1114" s="6"/>
      <c r="DC1114" s="5"/>
      <c r="DD1114" s="5"/>
      <c r="DE1114" s="4"/>
      <c r="DF1114" s="6"/>
      <c r="DG1114" s="4"/>
      <c r="DH1114" s="6"/>
      <c r="DI1114" s="5"/>
      <c r="DJ1114" s="5"/>
      <c r="DK1114" s="4"/>
      <c r="DL1114" s="6"/>
      <c r="DM1114" s="4"/>
      <c r="DN1114" s="6"/>
      <c r="DO1114" s="5"/>
      <c r="DP1114" s="5"/>
      <c r="DQ1114" s="4"/>
      <c r="DR1114" s="6"/>
      <c r="DS1114" s="4"/>
      <c r="DT1114" s="6"/>
      <c r="DU1114" s="5"/>
      <c r="DV1114" s="5"/>
      <c r="DW1114" s="4"/>
      <c r="DX1114" s="6"/>
      <c r="DY1114" s="4"/>
      <c r="DZ1114" s="6"/>
      <c r="EA1114" s="5"/>
      <c r="EB1114" s="5"/>
      <c r="EC1114" s="4"/>
      <c r="ED1114" s="6"/>
      <c r="EE1114" s="4"/>
      <c r="EF1114" s="6"/>
      <c r="EG1114" s="5"/>
      <c r="EH1114" s="5"/>
      <c r="EI1114" s="4">
        <v>6</v>
      </c>
      <c r="EJ1114" s="6">
        <v>177.2</v>
      </c>
      <c r="EK1114" s="4"/>
      <c r="EL1114" s="6"/>
      <c r="EM1114" s="5"/>
      <c r="EN1114" s="5"/>
      <c r="EO1114" s="4"/>
      <c r="EP1114" s="6"/>
      <c r="EQ1114" s="4"/>
      <c r="ER1114" s="6"/>
      <c r="ES1114" s="5"/>
      <c r="ET1114" s="5"/>
      <c r="EU1114" s="4"/>
      <c r="EV1114" s="6"/>
      <c r="EW1114" s="4"/>
      <c r="EX1114" s="6"/>
      <c r="EY1114" s="5"/>
      <c r="EZ1114" s="5"/>
      <c r="FA1114" s="4"/>
      <c r="FB1114" s="6"/>
      <c r="FC1114" s="4"/>
      <c r="FD1114" s="6"/>
      <c r="FE1114" s="5"/>
      <c r="FF1114" s="5"/>
      <c r="FG1114" s="4"/>
      <c r="FH1114" s="6"/>
      <c r="FI1114" s="4"/>
      <c r="FJ1114" s="6"/>
      <c r="FK1114" s="5"/>
      <c r="FL1114" s="5"/>
      <c r="FM1114" s="4"/>
      <c r="FN1114" s="6"/>
      <c r="FO1114" s="4"/>
      <c r="FP1114" s="6"/>
      <c r="FQ1114" s="5"/>
      <c r="FR1114" s="5"/>
      <c r="FS1114" s="4"/>
      <c r="FT1114" s="6"/>
      <c r="FU1114" s="4"/>
      <c r="FV1114" s="6"/>
      <c r="FW1114" s="5"/>
      <c r="FX1114" s="5"/>
      <c r="FY1114" s="4"/>
      <c r="FZ1114" s="6"/>
      <c r="GA1114" s="4"/>
      <c r="GB1114" s="6"/>
      <c r="GC1114" s="5"/>
      <c r="GD1114" s="5"/>
      <c r="GE1114" s="4"/>
      <c r="GF1114" s="6"/>
      <c r="GG1114" s="4"/>
      <c r="GH1114" s="6"/>
      <c r="GI1114" s="5"/>
      <c r="GJ1114" s="5"/>
      <c r="GK1114" s="4"/>
      <c r="GL1114" s="6"/>
      <c r="GM1114" s="4"/>
      <c r="GN1114" s="6"/>
      <c r="GO1114" s="5"/>
      <c r="GP1114" s="5"/>
      <c r="GQ1114" s="4"/>
      <c r="GR1114" s="6"/>
      <c r="GS1114" s="4"/>
      <c r="GT1114" s="6"/>
      <c r="GU1114" s="5"/>
      <c r="GV1114" s="5"/>
      <c r="GW1114" s="4"/>
      <c r="GX1114" s="6"/>
      <c r="GY1114" s="4"/>
      <c r="GZ1114" s="6"/>
      <c r="HA1114" s="5"/>
      <c r="HB1114" s="5"/>
      <c r="HC1114" s="4"/>
      <c r="HD1114" s="6"/>
      <c r="HE1114" s="4"/>
      <c r="HF1114" s="6"/>
      <c r="HG1114" s="5"/>
      <c r="HH1114" s="5"/>
      <c r="HI1114" s="4"/>
      <c r="HJ1114" s="6"/>
      <c r="HK1114" s="4"/>
      <c r="HL1114" s="6"/>
      <c r="HM1114" s="5"/>
      <c r="HN1114" s="5"/>
      <c r="HO1114" s="4"/>
      <c r="HP1114" s="6"/>
      <c r="HQ1114" s="4"/>
      <c r="HR1114" s="6"/>
      <c r="HS1114" s="5"/>
      <c r="HT1114" s="5"/>
      <c r="HU1114" s="4"/>
      <c r="HV1114" s="6"/>
      <c r="HW1114" s="4"/>
      <c r="HX1114" s="6"/>
      <c r="HY1114" s="5"/>
      <c r="HZ1114" s="5"/>
      <c r="IA1114" s="4"/>
      <c r="IB1114" s="6"/>
      <c r="IC1114" s="4"/>
      <c r="ID1114" s="6"/>
      <c r="IE1114" s="5"/>
      <c r="IF1114" s="5"/>
      <c r="IG1114" s="4"/>
      <c r="IH1114" s="6"/>
      <c r="II1114" s="4"/>
      <c r="IJ1114" s="6"/>
      <c r="IK1114" s="5"/>
      <c r="IL1114" s="5"/>
      <c r="IM1114" s="4"/>
      <c r="IN1114" s="6"/>
      <c r="IO1114" s="4"/>
      <c r="IP1114" s="6"/>
      <c r="IQ1114" s="5"/>
      <c r="IR1114" s="5"/>
      <c r="IS1114" s="4"/>
      <c r="IT1114" s="6"/>
      <c r="IU1114" s="4"/>
      <c r="IV1114" s="6"/>
      <c r="IW1114" s="5"/>
      <c r="IX1114" s="5"/>
      <c r="IY1114" s="4"/>
      <c r="IZ1114" s="6"/>
      <c r="JA1114" s="4"/>
      <c r="JB1114" s="6"/>
      <c r="JC1114" s="5"/>
      <c r="JD1114" s="5"/>
      <c r="JE1114" s="4"/>
      <c r="JF1114" s="6"/>
      <c r="JG1114" s="4"/>
      <c r="JH1114" s="6"/>
      <c r="JI1114" s="5"/>
      <c r="JJ1114" s="5"/>
      <c r="JK1114" s="4"/>
      <c r="JL1114" s="6"/>
      <c r="JM1114" s="4"/>
      <c r="JN1114" s="6"/>
      <c r="JO1114" s="5"/>
      <c r="JP1114" s="5"/>
      <c r="JQ1114" s="4"/>
      <c r="JR1114" s="6"/>
      <c r="JS1114" s="4"/>
      <c r="JT1114" s="6"/>
      <c r="JU1114" s="5"/>
      <c r="JV1114" s="5"/>
      <c r="JW1114" s="4"/>
      <c r="JX1114" s="6"/>
      <c r="JY1114" s="4"/>
      <c r="JZ1114" s="6"/>
      <c r="KA1114" s="5"/>
      <c r="KB1114" s="5"/>
      <c r="KC1114" s="4"/>
      <c r="KD1114" s="6"/>
      <c r="KE1114" s="4"/>
      <c r="KF1114" s="6"/>
      <c r="KG1114" s="5"/>
      <c r="KH1114" s="5"/>
      <c r="KI1114" s="4"/>
      <c r="KJ1114" s="6"/>
      <c r="KK1114" s="4"/>
      <c r="KL1114" s="6"/>
      <c r="KM1114" s="5"/>
      <c r="KN1114" s="5"/>
    </row>
    <row r="1115">
      <c r="A1115" s="3" t="s">
        <v>85</v>
      </c>
      <c r="B1115" s="3" t="s">
        <v>851</v>
      </c>
      <c r="C1115" s="3" t="s">
        <v>87</v>
      </c>
      <c r="D1115" s="3" t="s">
        <v>712</v>
      </c>
      <c r="E1115" s="3" t="s">
        <v>853</v>
      </c>
      <c r="F1115" s="3" t="s">
        <v>104</v>
      </c>
      <c r="G1115" s="3" t="s">
        <v>104</v>
      </c>
      <c r="H1115" s="3" t="s">
        <v>104</v>
      </c>
      <c r="I1115" s="3" t="s">
        <v>1311</v>
      </c>
      <c r="J1115" s="3" t="s">
        <v>104</v>
      </c>
      <c r="K1115" s="4">
        <v>4428</v>
      </c>
      <c r="L1115" s="4">
        <f>=ROUNDDOWN({0},0)</f>
      </c>
      <c r="M1115" s="4"/>
      <c r="N1115" s="5"/>
      <c r="O1115" s="4"/>
      <c r="P1115" s="4">
        <f>=ROUNDDOWN({0},0)</f>
      </c>
      <c r="Q1115" s="4"/>
      <c r="R1115" s="5"/>
      <c r="S1115" s="4">
        <v>4</v>
      </c>
      <c r="T1115" s="6">
        <v>112.4</v>
      </c>
      <c r="U1115" s="4"/>
      <c r="V1115" s="6"/>
      <c r="W1115" s="5"/>
      <c r="X1115" s="5"/>
      <c r="Y1115" s="4"/>
      <c r="Z1115" s="6"/>
      <c r="AA1115" s="4"/>
      <c r="AB1115" s="6"/>
      <c r="AC1115" s="5"/>
      <c r="AD1115" s="5"/>
      <c r="AE1115" s="4"/>
      <c r="AF1115" s="6"/>
      <c r="AG1115" s="4"/>
      <c r="AH1115" s="6"/>
      <c r="AI1115" s="5"/>
      <c r="AJ1115" s="5"/>
      <c r="AK1115" s="4"/>
      <c r="AL1115" s="6"/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  <c r="AW1115" s="4"/>
      <c r="AX1115" s="6"/>
      <c r="AY1115" s="4"/>
      <c r="AZ1115" s="6"/>
      <c r="BA1115" s="5"/>
      <c r="BB1115" s="5"/>
      <c r="BC1115" s="4"/>
      <c r="BD1115" s="6"/>
      <c r="BE1115" s="4"/>
      <c r="BF1115" s="6"/>
      <c r="BG1115" s="5"/>
      <c r="BH1115" s="5"/>
      <c r="BI1115" s="4"/>
      <c r="BJ1115" s="6"/>
      <c r="BK1115" s="4"/>
      <c r="BL1115" s="6"/>
      <c r="BM1115" s="5"/>
      <c r="BN1115" s="5"/>
      <c r="BO1115" s="4"/>
      <c r="BP1115" s="6"/>
      <c r="BQ1115" s="4"/>
      <c r="BR1115" s="6"/>
      <c r="BS1115" s="5"/>
      <c r="BT1115" s="5"/>
      <c r="BU1115" s="4"/>
      <c r="BV1115" s="6"/>
      <c r="BW1115" s="4"/>
      <c r="BX1115" s="6"/>
      <c r="BY1115" s="5"/>
      <c r="BZ1115" s="5"/>
      <c r="CA1115" s="4"/>
      <c r="CB1115" s="6"/>
      <c r="CC1115" s="4"/>
      <c r="CD1115" s="6"/>
      <c r="CE1115" s="5"/>
      <c r="CF1115" s="5"/>
      <c r="CG1115" s="4"/>
      <c r="CH1115" s="6"/>
      <c r="CI1115" s="4"/>
      <c r="CJ1115" s="6"/>
      <c r="CK1115" s="5"/>
      <c r="CL1115" s="5"/>
      <c r="CM1115" s="4"/>
      <c r="CN1115" s="6"/>
      <c r="CO1115" s="4"/>
      <c r="CP1115" s="6"/>
      <c r="CQ1115" s="5"/>
      <c r="CR1115" s="5"/>
      <c r="CS1115" s="4"/>
      <c r="CT1115" s="6"/>
      <c r="CU1115" s="4"/>
      <c r="CV1115" s="6"/>
      <c r="CW1115" s="5"/>
      <c r="CX1115" s="5"/>
      <c r="CY1115" s="4"/>
      <c r="CZ1115" s="6"/>
      <c r="DA1115" s="4"/>
      <c r="DB1115" s="6"/>
      <c r="DC1115" s="5"/>
      <c r="DD1115" s="5"/>
      <c r="DE1115" s="4"/>
      <c r="DF1115" s="6"/>
      <c r="DG1115" s="4"/>
      <c r="DH1115" s="6"/>
      <c r="DI1115" s="5"/>
      <c r="DJ1115" s="5"/>
      <c r="DK1115" s="4"/>
      <c r="DL1115" s="6"/>
      <c r="DM1115" s="4"/>
      <c r="DN1115" s="6"/>
      <c r="DO1115" s="5"/>
      <c r="DP1115" s="5"/>
      <c r="DQ1115" s="4"/>
      <c r="DR1115" s="6"/>
      <c r="DS1115" s="4"/>
      <c r="DT1115" s="6"/>
      <c r="DU1115" s="5"/>
      <c r="DV1115" s="5"/>
      <c r="DW1115" s="4"/>
      <c r="DX1115" s="6"/>
      <c r="DY1115" s="4"/>
      <c r="DZ1115" s="6"/>
      <c r="EA1115" s="5"/>
      <c r="EB1115" s="5"/>
      <c r="EC1115" s="4"/>
      <c r="ED1115" s="6"/>
      <c r="EE1115" s="4"/>
      <c r="EF1115" s="6"/>
      <c r="EG1115" s="5"/>
      <c r="EH1115" s="5"/>
      <c r="EI1115" s="4">
        <v>4</v>
      </c>
      <c r="EJ1115" s="6">
        <v>112.4</v>
      </c>
      <c r="EK1115" s="4"/>
      <c r="EL1115" s="6"/>
      <c r="EM1115" s="5"/>
      <c r="EN1115" s="5"/>
      <c r="EO1115" s="4"/>
      <c r="EP1115" s="6"/>
      <c r="EQ1115" s="4"/>
      <c r="ER1115" s="6"/>
      <c r="ES1115" s="5"/>
      <c r="ET1115" s="5"/>
      <c r="EU1115" s="4"/>
      <c r="EV1115" s="6"/>
      <c r="EW1115" s="4"/>
      <c r="EX1115" s="6"/>
      <c r="EY1115" s="5"/>
      <c r="EZ1115" s="5"/>
      <c r="FA1115" s="4"/>
      <c r="FB1115" s="6"/>
      <c r="FC1115" s="4"/>
      <c r="FD1115" s="6"/>
      <c r="FE1115" s="5"/>
      <c r="FF1115" s="5"/>
      <c r="FG1115" s="4"/>
      <c r="FH1115" s="6"/>
      <c r="FI1115" s="4"/>
      <c r="FJ1115" s="6"/>
      <c r="FK1115" s="5"/>
      <c r="FL1115" s="5"/>
      <c r="FM1115" s="4"/>
      <c r="FN1115" s="6"/>
      <c r="FO1115" s="4"/>
      <c r="FP1115" s="6"/>
      <c r="FQ1115" s="5"/>
      <c r="FR1115" s="5"/>
      <c r="FS1115" s="4"/>
      <c r="FT1115" s="6"/>
      <c r="FU1115" s="4"/>
      <c r="FV1115" s="6"/>
      <c r="FW1115" s="5"/>
      <c r="FX1115" s="5"/>
      <c r="FY1115" s="4"/>
      <c r="FZ1115" s="6"/>
      <c r="GA1115" s="4"/>
      <c r="GB1115" s="6"/>
      <c r="GC1115" s="5"/>
      <c r="GD1115" s="5"/>
      <c r="GE1115" s="4"/>
      <c r="GF1115" s="6"/>
      <c r="GG1115" s="4"/>
      <c r="GH1115" s="6"/>
      <c r="GI1115" s="5"/>
      <c r="GJ1115" s="5"/>
      <c r="GK1115" s="4"/>
      <c r="GL1115" s="6"/>
      <c r="GM1115" s="4"/>
      <c r="GN1115" s="6"/>
      <c r="GO1115" s="5"/>
      <c r="GP1115" s="5"/>
      <c r="GQ1115" s="4"/>
      <c r="GR1115" s="6"/>
      <c r="GS1115" s="4"/>
      <c r="GT1115" s="6"/>
      <c r="GU1115" s="5"/>
      <c r="GV1115" s="5"/>
      <c r="GW1115" s="4"/>
      <c r="GX1115" s="6"/>
      <c r="GY1115" s="4"/>
      <c r="GZ1115" s="6"/>
      <c r="HA1115" s="5"/>
      <c r="HB1115" s="5"/>
      <c r="HC1115" s="4"/>
      <c r="HD1115" s="6"/>
      <c r="HE1115" s="4"/>
      <c r="HF1115" s="6"/>
      <c r="HG1115" s="5"/>
      <c r="HH1115" s="5"/>
      <c r="HI1115" s="4"/>
      <c r="HJ1115" s="6"/>
      <c r="HK1115" s="4"/>
      <c r="HL1115" s="6"/>
      <c r="HM1115" s="5"/>
      <c r="HN1115" s="5"/>
      <c r="HO1115" s="4"/>
      <c r="HP1115" s="6"/>
      <c r="HQ1115" s="4"/>
      <c r="HR1115" s="6"/>
      <c r="HS1115" s="5"/>
      <c r="HT1115" s="5"/>
      <c r="HU1115" s="4"/>
      <c r="HV1115" s="6"/>
      <c r="HW1115" s="4"/>
      <c r="HX1115" s="6"/>
      <c r="HY1115" s="5"/>
      <c r="HZ1115" s="5"/>
      <c r="IA1115" s="4"/>
      <c r="IB1115" s="6"/>
      <c r="IC1115" s="4"/>
      <c r="ID1115" s="6"/>
      <c r="IE1115" s="5"/>
      <c r="IF1115" s="5"/>
      <c r="IG1115" s="4"/>
      <c r="IH1115" s="6"/>
      <c r="II1115" s="4"/>
      <c r="IJ1115" s="6"/>
      <c r="IK1115" s="5"/>
      <c r="IL1115" s="5"/>
      <c r="IM1115" s="4"/>
      <c r="IN1115" s="6"/>
      <c r="IO1115" s="4"/>
      <c r="IP1115" s="6"/>
      <c r="IQ1115" s="5"/>
      <c r="IR1115" s="5"/>
      <c r="IS1115" s="4"/>
      <c r="IT1115" s="6"/>
      <c r="IU1115" s="4"/>
      <c r="IV1115" s="6"/>
      <c r="IW1115" s="5"/>
      <c r="IX1115" s="5"/>
      <c r="IY1115" s="4"/>
      <c r="IZ1115" s="6"/>
      <c r="JA1115" s="4"/>
      <c r="JB1115" s="6"/>
      <c r="JC1115" s="5"/>
      <c r="JD1115" s="5"/>
      <c r="JE1115" s="4"/>
      <c r="JF1115" s="6"/>
      <c r="JG1115" s="4"/>
      <c r="JH1115" s="6"/>
      <c r="JI1115" s="5"/>
      <c r="JJ1115" s="5"/>
      <c r="JK1115" s="4"/>
      <c r="JL1115" s="6"/>
      <c r="JM1115" s="4"/>
      <c r="JN1115" s="6"/>
      <c r="JO1115" s="5"/>
      <c r="JP1115" s="5"/>
      <c r="JQ1115" s="4"/>
      <c r="JR1115" s="6"/>
      <c r="JS1115" s="4"/>
      <c r="JT1115" s="6"/>
      <c r="JU1115" s="5"/>
      <c r="JV1115" s="5"/>
      <c r="JW1115" s="4"/>
      <c r="JX1115" s="6"/>
      <c r="JY1115" s="4"/>
      <c r="JZ1115" s="6"/>
      <c r="KA1115" s="5"/>
      <c r="KB1115" s="5"/>
      <c r="KC1115" s="4"/>
      <c r="KD1115" s="6"/>
      <c r="KE1115" s="4"/>
      <c r="KF1115" s="6"/>
      <c r="KG1115" s="5"/>
      <c r="KH1115" s="5"/>
      <c r="KI1115" s="4"/>
      <c r="KJ1115" s="6"/>
      <c r="KK1115" s="4"/>
      <c r="KL1115" s="6"/>
      <c r="KM1115" s="5"/>
      <c r="KN1115" s="5"/>
    </row>
    <row r="1116">
      <c r="A1116" s="3" t="s">
        <v>85</v>
      </c>
      <c r="B1116" s="3" t="s">
        <v>851</v>
      </c>
      <c r="C1116" s="3" t="s">
        <v>87</v>
      </c>
      <c r="D1116" s="3" t="s">
        <v>712</v>
      </c>
      <c r="E1116" s="3" t="s">
        <v>860</v>
      </c>
      <c r="F1116" s="3" t="s">
        <v>104</v>
      </c>
      <c r="G1116" s="3" t="s">
        <v>104</v>
      </c>
      <c r="H1116" s="3" t="s">
        <v>104</v>
      </c>
      <c r="I1116" s="3" t="s">
        <v>1384</v>
      </c>
      <c r="J1116" s="3" t="s">
        <v>104</v>
      </c>
      <c r="K1116" s="4">
        <v>1297</v>
      </c>
      <c r="L1116" s="4">
        <f>=ROUNDDOWN({0},0)</f>
      </c>
      <c r="M1116" s="4"/>
      <c r="N1116" s="5"/>
      <c r="O1116" s="4"/>
      <c r="P1116" s="4">
        <f>=ROUNDDOWN({0},0)</f>
      </c>
      <c r="Q1116" s="4"/>
      <c r="R1116" s="5"/>
      <c r="S1116" s="4">
        <v>7</v>
      </c>
      <c r="T1116" s="6">
        <v>198.94</v>
      </c>
      <c r="U1116" s="4"/>
      <c r="V1116" s="6"/>
      <c r="W1116" s="5"/>
      <c r="X1116" s="5"/>
      <c r="Y1116" s="4"/>
      <c r="Z1116" s="6"/>
      <c r="AA1116" s="4"/>
      <c r="AB1116" s="6"/>
      <c r="AC1116" s="5"/>
      <c r="AD1116" s="5"/>
      <c r="AE1116" s="4"/>
      <c r="AF1116" s="6"/>
      <c r="AG1116" s="4"/>
      <c r="AH1116" s="6"/>
      <c r="AI1116" s="5"/>
      <c r="AJ1116" s="5"/>
      <c r="AK1116" s="4"/>
      <c r="AL1116" s="6"/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  <c r="AW1116" s="4"/>
      <c r="AX1116" s="6"/>
      <c r="AY1116" s="4"/>
      <c r="AZ1116" s="6"/>
      <c r="BA1116" s="5"/>
      <c r="BB1116" s="5"/>
      <c r="BC1116" s="4"/>
      <c r="BD1116" s="6"/>
      <c r="BE1116" s="4"/>
      <c r="BF1116" s="6"/>
      <c r="BG1116" s="5"/>
      <c r="BH1116" s="5"/>
      <c r="BI1116" s="4"/>
      <c r="BJ1116" s="6"/>
      <c r="BK1116" s="4"/>
      <c r="BL1116" s="6"/>
      <c r="BM1116" s="5"/>
      <c r="BN1116" s="5"/>
      <c r="BO1116" s="4"/>
      <c r="BP1116" s="6"/>
      <c r="BQ1116" s="4"/>
      <c r="BR1116" s="6"/>
      <c r="BS1116" s="5"/>
      <c r="BT1116" s="5"/>
      <c r="BU1116" s="4"/>
      <c r="BV1116" s="6"/>
      <c r="BW1116" s="4"/>
      <c r="BX1116" s="6"/>
      <c r="BY1116" s="5"/>
      <c r="BZ1116" s="5"/>
      <c r="CA1116" s="4"/>
      <c r="CB1116" s="6"/>
      <c r="CC1116" s="4"/>
      <c r="CD1116" s="6"/>
      <c r="CE1116" s="5"/>
      <c r="CF1116" s="5"/>
      <c r="CG1116" s="4"/>
      <c r="CH1116" s="6"/>
      <c r="CI1116" s="4"/>
      <c r="CJ1116" s="6"/>
      <c r="CK1116" s="5"/>
      <c r="CL1116" s="5"/>
      <c r="CM1116" s="4"/>
      <c r="CN1116" s="6"/>
      <c r="CO1116" s="4"/>
      <c r="CP1116" s="6"/>
      <c r="CQ1116" s="5"/>
      <c r="CR1116" s="5"/>
      <c r="CS1116" s="4"/>
      <c r="CT1116" s="6"/>
      <c r="CU1116" s="4"/>
      <c r="CV1116" s="6"/>
      <c r="CW1116" s="5"/>
      <c r="CX1116" s="5"/>
      <c r="CY1116" s="4"/>
      <c r="CZ1116" s="6"/>
      <c r="DA1116" s="4"/>
      <c r="DB1116" s="6"/>
      <c r="DC1116" s="5"/>
      <c r="DD1116" s="5"/>
      <c r="DE1116" s="4"/>
      <c r="DF1116" s="6"/>
      <c r="DG1116" s="4"/>
      <c r="DH1116" s="6"/>
      <c r="DI1116" s="5"/>
      <c r="DJ1116" s="5"/>
      <c r="DK1116" s="4"/>
      <c r="DL1116" s="6"/>
      <c r="DM1116" s="4"/>
      <c r="DN1116" s="6"/>
      <c r="DO1116" s="5"/>
      <c r="DP1116" s="5"/>
      <c r="DQ1116" s="4"/>
      <c r="DR1116" s="6"/>
      <c r="DS1116" s="4"/>
      <c r="DT1116" s="6"/>
      <c r="DU1116" s="5"/>
      <c r="DV1116" s="5"/>
      <c r="DW1116" s="4"/>
      <c r="DX1116" s="6"/>
      <c r="DY1116" s="4"/>
      <c r="DZ1116" s="6"/>
      <c r="EA1116" s="5"/>
      <c r="EB1116" s="5"/>
      <c r="EC1116" s="4"/>
      <c r="ED1116" s="6"/>
      <c r="EE1116" s="4"/>
      <c r="EF1116" s="6"/>
      <c r="EG1116" s="5"/>
      <c r="EH1116" s="5"/>
      <c r="EI1116" s="4">
        <v>7</v>
      </c>
      <c r="EJ1116" s="6">
        <v>198.94</v>
      </c>
      <c r="EK1116" s="4"/>
      <c r="EL1116" s="6"/>
      <c r="EM1116" s="5"/>
      <c r="EN1116" s="5"/>
      <c r="EO1116" s="4"/>
      <c r="EP1116" s="6"/>
      <c r="EQ1116" s="4"/>
      <c r="ER1116" s="6"/>
      <c r="ES1116" s="5"/>
      <c r="ET1116" s="5"/>
      <c r="EU1116" s="4"/>
      <c r="EV1116" s="6"/>
      <c r="EW1116" s="4"/>
      <c r="EX1116" s="6"/>
      <c r="EY1116" s="5"/>
      <c r="EZ1116" s="5"/>
      <c r="FA1116" s="4"/>
      <c r="FB1116" s="6"/>
      <c r="FC1116" s="4"/>
      <c r="FD1116" s="6"/>
      <c r="FE1116" s="5"/>
      <c r="FF1116" s="5"/>
      <c r="FG1116" s="4"/>
      <c r="FH1116" s="6"/>
      <c r="FI1116" s="4"/>
      <c r="FJ1116" s="6"/>
      <c r="FK1116" s="5"/>
      <c r="FL1116" s="5"/>
      <c r="FM1116" s="4"/>
      <c r="FN1116" s="6"/>
      <c r="FO1116" s="4"/>
      <c r="FP1116" s="6"/>
      <c r="FQ1116" s="5"/>
      <c r="FR1116" s="5"/>
      <c r="FS1116" s="4"/>
      <c r="FT1116" s="6"/>
      <c r="FU1116" s="4"/>
      <c r="FV1116" s="6"/>
      <c r="FW1116" s="5"/>
      <c r="FX1116" s="5"/>
      <c r="FY1116" s="4"/>
      <c r="FZ1116" s="6"/>
      <c r="GA1116" s="4"/>
      <c r="GB1116" s="6"/>
      <c r="GC1116" s="5"/>
      <c r="GD1116" s="5"/>
      <c r="GE1116" s="4"/>
      <c r="GF1116" s="6"/>
      <c r="GG1116" s="4"/>
      <c r="GH1116" s="6"/>
      <c r="GI1116" s="5"/>
      <c r="GJ1116" s="5"/>
      <c r="GK1116" s="4"/>
      <c r="GL1116" s="6"/>
      <c r="GM1116" s="4"/>
      <c r="GN1116" s="6"/>
      <c r="GO1116" s="5"/>
      <c r="GP1116" s="5"/>
      <c r="GQ1116" s="4"/>
      <c r="GR1116" s="6"/>
      <c r="GS1116" s="4"/>
      <c r="GT1116" s="6"/>
      <c r="GU1116" s="5"/>
      <c r="GV1116" s="5"/>
      <c r="GW1116" s="4"/>
      <c r="GX1116" s="6"/>
      <c r="GY1116" s="4"/>
      <c r="GZ1116" s="6"/>
      <c r="HA1116" s="5"/>
      <c r="HB1116" s="5"/>
      <c r="HC1116" s="4"/>
      <c r="HD1116" s="6"/>
      <c r="HE1116" s="4"/>
      <c r="HF1116" s="6"/>
      <c r="HG1116" s="5"/>
      <c r="HH1116" s="5"/>
      <c r="HI1116" s="4"/>
      <c r="HJ1116" s="6"/>
      <c r="HK1116" s="4"/>
      <c r="HL1116" s="6"/>
      <c r="HM1116" s="5"/>
      <c r="HN1116" s="5"/>
      <c r="HO1116" s="4"/>
      <c r="HP1116" s="6"/>
      <c r="HQ1116" s="4"/>
      <c r="HR1116" s="6"/>
      <c r="HS1116" s="5"/>
      <c r="HT1116" s="5"/>
      <c r="HU1116" s="4"/>
      <c r="HV1116" s="6"/>
      <c r="HW1116" s="4"/>
      <c r="HX1116" s="6"/>
      <c r="HY1116" s="5"/>
      <c r="HZ1116" s="5"/>
      <c r="IA1116" s="4"/>
      <c r="IB1116" s="6"/>
      <c r="IC1116" s="4"/>
      <c r="ID1116" s="6"/>
      <c r="IE1116" s="5"/>
      <c r="IF1116" s="5"/>
      <c r="IG1116" s="4"/>
      <c r="IH1116" s="6"/>
      <c r="II1116" s="4"/>
      <c r="IJ1116" s="6"/>
      <c r="IK1116" s="5"/>
      <c r="IL1116" s="5"/>
      <c r="IM1116" s="4"/>
      <c r="IN1116" s="6"/>
      <c r="IO1116" s="4"/>
      <c r="IP1116" s="6"/>
      <c r="IQ1116" s="5"/>
      <c r="IR1116" s="5"/>
      <c r="IS1116" s="4"/>
      <c r="IT1116" s="6"/>
      <c r="IU1116" s="4"/>
      <c r="IV1116" s="6"/>
      <c r="IW1116" s="5"/>
      <c r="IX1116" s="5"/>
      <c r="IY1116" s="4"/>
      <c r="IZ1116" s="6"/>
      <c r="JA1116" s="4"/>
      <c r="JB1116" s="6"/>
      <c r="JC1116" s="5"/>
      <c r="JD1116" s="5"/>
      <c r="JE1116" s="4"/>
      <c r="JF1116" s="6"/>
      <c r="JG1116" s="4"/>
      <c r="JH1116" s="6"/>
      <c r="JI1116" s="5"/>
      <c r="JJ1116" s="5"/>
      <c r="JK1116" s="4"/>
      <c r="JL1116" s="6"/>
      <c r="JM1116" s="4"/>
      <c r="JN1116" s="6"/>
      <c r="JO1116" s="5"/>
      <c r="JP1116" s="5"/>
      <c r="JQ1116" s="4"/>
      <c r="JR1116" s="6"/>
      <c r="JS1116" s="4"/>
      <c r="JT1116" s="6"/>
      <c r="JU1116" s="5"/>
      <c r="JV1116" s="5"/>
      <c r="JW1116" s="4"/>
      <c r="JX1116" s="6"/>
      <c r="JY1116" s="4"/>
      <c r="JZ1116" s="6"/>
      <c r="KA1116" s="5"/>
      <c r="KB1116" s="5"/>
      <c r="KC1116" s="4"/>
      <c r="KD1116" s="6"/>
      <c r="KE1116" s="4"/>
      <c r="KF1116" s="6"/>
      <c r="KG1116" s="5"/>
      <c r="KH1116" s="5"/>
      <c r="KI1116" s="4"/>
      <c r="KJ1116" s="6"/>
      <c r="KK1116" s="4"/>
      <c r="KL1116" s="6"/>
      <c r="KM1116" s="5"/>
      <c r="KN1116" s="5"/>
    </row>
    <row r="1117">
      <c r="A1117" s="3" t="s">
        <v>85</v>
      </c>
      <c r="B1117" s="3" t="s">
        <v>851</v>
      </c>
      <c r="C1117" s="3" t="s">
        <v>87</v>
      </c>
      <c r="D1117" s="3" t="s">
        <v>712</v>
      </c>
      <c r="E1117" s="3" t="s">
        <v>861</v>
      </c>
      <c r="F1117" s="3" t="s">
        <v>104</v>
      </c>
      <c r="G1117" s="3" t="s">
        <v>104</v>
      </c>
      <c r="H1117" s="3" t="s">
        <v>104</v>
      </c>
      <c r="I1117" s="3" t="s">
        <v>1313</v>
      </c>
      <c r="J1117" s="3" t="s">
        <v>104</v>
      </c>
      <c r="K1117" s="4">
        <v>459</v>
      </c>
      <c r="L1117" s="4">
        <f>=ROUNDDOWN({0},0)</f>
      </c>
      <c r="M1117" s="4"/>
      <c r="N1117" s="5"/>
      <c r="O1117" s="4"/>
      <c r="P1117" s="4">
        <f>=ROUNDDOWN({0},0)</f>
      </c>
      <c r="Q1117" s="4"/>
      <c r="R1117" s="5"/>
      <c r="S1117" s="4">
        <v>6</v>
      </c>
      <c r="T1117" s="6">
        <v>186.2</v>
      </c>
      <c r="U1117" s="4"/>
      <c r="V1117" s="6"/>
      <c r="W1117" s="5"/>
      <c r="X1117" s="5"/>
      <c r="Y1117" s="4"/>
      <c r="Z1117" s="6"/>
      <c r="AA1117" s="4"/>
      <c r="AB1117" s="6"/>
      <c r="AC1117" s="5"/>
      <c r="AD1117" s="5"/>
      <c r="AE1117" s="4"/>
      <c r="AF1117" s="6"/>
      <c r="AG1117" s="4"/>
      <c r="AH1117" s="6"/>
      <c r="AI1117" s="5"/>
      <c r="AJ1117" s="5"/>
      <c r="AK1117" s="4"/>
      <c r="AL1117" s="6"/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  <c r="AW1117" s="4"/>
      <c r="AX1117" s="6"/>
      <c r="AY1117" s="4"/>
      <c r="AZ1117" s="6"/>
      <c r="BA1117" s="5"/>
      <c r="BB1117" s="5"/>
      <c r="BC1117" s="4"/>
      <c r="BD1117" s="6"/>
      <c r="BE1117" s="4"/>
      <c r="BF1117" s="6"/>
      <c r="BG1117" s="5"/>
      <c r="BH1117" s="5"/>
      <c r="BI1117" s="4"/>
      <c r="BJ1117" s="6"/>
      <c r="BK1117" s="4"/>
      <c r="BL1117" s="6"/>
      <c r="BM1117" s="5"/>
      <c r="BN1117" s="5"/>
      <c r="BO1117" s="4"/>
      <c r="BP1117" s="6"/>
      <c r="BQ1117" s="4"/>
      <c r="BR1117" s="6"/>
      <c r="BS1117" s="5"/>
      <c r="BT1117" s="5"/>
      <c r="BU1117" s="4"/>
      <c r="BV1117" s="6"/>
      <c r="BW1117" s="4"/>
      <c r="BX1117" s="6"/>
      <c r="BY1117" s="5"/>
      <c r="BZ1117" s="5"/>
      <c r="CA1117" s="4"/>
      <c r="CB1117" s="6"/>
      <c r="CC1117" s="4"/>
      <c r="CD1117" s="6"/>
      <c r="CE1117" s="5"/>
      <c r="CF1117" s="5"/>
      <c r="CG1117" s="4"/>
      <c r="CH1117" s="6"/>
      <c r="CI1117" s="4"/>
      <c r="CJ1117" s="6"/>
      <c r="CK1117" s="5"/>
      <c r="CL1117" s="5"/>
      <c r="CM1117" s="4"/>
      <c r="CN1117" s="6"/>
      <c r="CO1117" s="4"/>
      <c r="CP1117" s="6"/>
      <c r="CQ1117" s="5"/>
      <c r="CR1117" s="5"/>
      <c r="CS1117" s="4"/>
      <c r="CT1117" s="6"/>
      <c r="CU1117" s="4"/>
      <c r="CV1117" s="6"/>
      <c r="CW1117" s="5"/>
      <c r="CX1117" s="5"/>
      <c r="CY1117" s="4"/>
      <c r="CZ1117" s="6"/>
      <c r="DA1117" s="4"/>
      <c r="DB1117" s="6"/>
      <c r="DC1117" s="5"/>
      <c r="DD1117" s="5"/>
      <c r="DE1117" s="4"/>
      <c r="DF1117" s="6"/>
      <c r="DG1117" s="4"/>
      <c r="DH1117" s="6"/>
      <c r="DI1117" s="5"/>
      <c r="DJ1117" s="5"/>
      <c r="DK1117" s="4"/>
      <c r="DL1117" s="6"/>
      <c r="DM1117" s="4"/>
      <c r="DN1117" s="6"/>
      <c r="DO1117" s="5"/>
      <c r="DP1117" s="5"/>
      <c r="DQ1117" s="4"/>
      <c r="DR1117" s="6"/>
      <c r="DS1117" s="4"/>
      <c r="DT1117" s="6"/>
      <c r="DU1117" s="5"/>
      <c r="DV1117" s="5"/>
      <c r="DW1117" s="4"/>
      <c r="DX1117" s="6"/>
      <c r="DY1117" s="4"/>
      <c r="DZ1117" s="6"/>
      <c r="EA1117" s="5"/>
      <c r="EB1117" s="5"/>
      <c r="EC1117" s="4"/>
      <c r="ED1117" s="6"/>
      <c r="EE1117" s="4"/>
      <c r="EF1117" s="6"/>
      <c r="EG1117" s="5"/>
      <c r="EH1117" s="5"/>
      <c r="EI1117" s="4">
        <v>6</v>
      </c>
      <c r="EJ1117" s="6">
        <v>186.2</v>
      </c>
      <c r="EK1117" s="4"/>
      <c r="EL1117" s="6"/>
      <c r="EM1117" s="5"/>
      <c r="EN1117" s="5"/>
      <c r="EO1117" s="4"/>
      <c r="EP1117" s="6"/>
      <c r="EQ1117" s="4"/>
      <c r="ER1117" s="6"/>
      <c r="ES1117" s="5"/>
      <c r="ET1117" s="5"/>
      <c r="EU1117" s="4"/>
      <c r="EV1117" s="6"/>
      <c r="EW1117" s="4"/>
      <c r="EX1117" s="6"/>
      <c r="EY1117" s="5"/>
      <c r="EZ1117" s="5"/>
      <c r="FA1117" s="4"/>
      <c r="FB1117" s="6"/>
      <c r="FC1117" s="4"/>
      <c r="FD1117" s="6"/>
      <c r="FE1117" s="5"/>
      <c r="FF1117" s="5"/>
      <c r="FG1117" s="4"/>
      <c r="FH1117" s="6"/>
      <c r="FI1117" s="4"/>
      <c r="FJ1117" s="6"/>
      <c r="FK1117" s="5"/>
      <c r="FL1117" s="5"/>
      <c r="FM1117" s="4"/>
      <c r="FN1117" s="6"/>
      <c r="FO1117" s="4"/>
      <c r="FP1117" s="6"/>
      <c r="FQ1117" s="5"/>
      <c r="FR1117" s="5"/>
      <c r="FS1117" s="4"/>
      <c r="FT1117" s="6"/>
      <c r="FU1117" s="4"/>
      <c r="FV1117" s="6"/>
      <c r="FW1117" s="5"/>
      <c r="FX1117" s="5"/>
      <c r="FY1117" s="4"/>
      <c r="FZ1117" s="6"/>
      <c r="GA1117" s="4"/>
      <c r="GB1117" s="6"/>
      <c r="GC1117" s="5"/>
      <c r="GD1117" s="5"/>
      <c r="GE1117" s="4"/>
      <c r="GF1117" s="6"/>
      <c r="GG1117" s="4"/>
      <c r="GH1117" s="6"/>
      <c r="GI1117" s="5"/>
      <c r="GJ1117" s="5"/>
      <c r="GK1117" s="4"/>
      <c r="GL1117" s="6"/>
      <c r="GM1117" s="4"/>
      <c r="GN1117" s="6"/>
      <c r="GO1117" s="5"/>
      <c r="GP1117" s="5"/>
      <c r="GQ1117" s="4"/>
      <c r="GR1117" s="6"/>
      <c r="GS1117" s="4"/>
      <c r="GT1117" s="6"/>
      <c r="GU1117" s="5"/>
      <c r="GV1117" s="5"/>
      <c r="GW1117" s="4"/>
      <c r="GX1117" s="6"/>
      <c r="GY1117" s="4"/>
      <c r="GZ1117" s="6"/>
      <c r="HA1117" s="5"/>
      <c r="HB1117" s="5"/>
      <c r="HC1117" s="4"/>
      <c r="HD1117" s="6"/>
      <c r="HE1117" s="4"/>
      <c r="HF1117" s="6"/>
      <c r="HG1117" s="5"/>
      <c r="HH1117" s="5"/>
      <c r="HI1117" s="4"/>
      <c r="HJ1117" s="6"/>
      <c r="HK1117" s="4"/>
      <c r="HL1117" s="6"/>
      <c r="HM1117" s="5"/>
      <c r="HN1117" s="5"/>
      <c r="HO1117" s="4"/>
      <c r="HP1117" s="6"/>
      <c r="HQ1117" s="4"/>
      <c r="HR1117" s="6"/>
      <c r="HS1117" s="5"/>
      <c r="HT1117" s="5"/>
      <c r="HU1117" s="4"/>
      <c r="HV1117" s="6"/>
      <c r="HW1117" s="4"/>
      <c r="HX1117" s="6"/>
      <c r="HY1117" s="5"/>
      <c r="HZ1117" s="5"/>
      <c r="IA1117" s="4"/>
      <c r="IB1117" s="6"/>
      <c r="IC1117" s="4"/>
      <c r="ID1117" s="6"/>
      <c r="IE1117" s="5"/>
      <c r="IF1117" s="5"/>
      <c r="IG1117" s="4"/>
      <c r="IH1117" s="6"/>
      <c r="II1117" s="4"/>
      <c r="IJ1117" s="6"/>
      <c r="IK1117" s="5"/>
      <c r="IL1117" s="5"/>
      <c r="IM1117" s="4"/>
      <c r="IN1117" s="6"/>
      <c r="IO1117" s="4"/>
      <c r="IP1117" s="6"/>
      <c r="IQ1117" s="5"/>
      <c r="IR1117" s="5"/>
      <c r="IS1117" s="4"/>
      <c r="IT1117" s="6"/>
      <c r="IU1117" s="4"/>
      <c r="IV1117" s="6"/>
      <c r="IW1117" s="5"/>
      <c r="IX1117" s="5"/>
      <c r="IY1117" s="4"/>
      <c r="IZ1117" s="6"/>
      <c r="JA1117" s="4"/>
      <c r="JB1117" s="6"/>
      <c r="JC1117" s="5"/>
      <c r="JD1117" s="5"/>
      <c r="JE1117" s="4"/>
      <c r="JF1117" s="6"/>
      <c r="JG1117" s="4"/>
      <c r="JH1117" s="6"/>
      <c r="JI1117" s="5"/>
      <c r="JJ1117" s="5"/>
      <c r="JK1117" s="4"/>
      <c r="JL1117" s="6"/>
      <c r="JM1117" s="4"/>
      <c r="JN1117" s="6"/>
      <c r="JO1117" s="5"/>
      <c r="JP1117" s="5"/>
      <c r="JQ1117" s="4"/>
      <c r="JR1117" s="6"/>
      <c r="JS1117" s="4"/>
      <c r="JT1117" s="6"/>
      <c r="JU1117" s="5"/>
      <c r="JV1117" s="5"/>
      <c r="JW1117" s="4"/>
      <c r="JX1117" s="6"/>
      <c r="JY1117" s="4"/>
      <c r="JZ1117" s="6"/>
      <c r="KA1117" s="5"/>
      <c r="KB1117" s="5"/>
      <c r="KC1117" s="4"/>
      <c r="KD1117" s="6"/>
      <c r="KE1117" s="4"/>
      <c r="KF1117" s="6"/>
      <c r="KG1117" s="5"/>
      <c r="KH1117" s="5"/>
      <c r="KI1117" s="4"/>
      <c r="KJ1117" s="6"/>
      <c r="KK1117" s="4"/>
      <c r="KL1117" s="6"/>
      <c r="KM1117" s="5"/>
      <c r="KN1117" s="5"/>
    </row>
    <row r="1118">
      <c r="A1118" s="3" t="s">
        <v>85</v>
      </c>
      <c r="B1118" s="3" t="s">
        <v>851</v>
      </c>
      <c r="C1118" s="3" t="s">
        <v>87</v>
      </c>
      <c r="D1118" s="3" t="s">
        <v>712</v>
      </c>
      <c r="E1118" s="3" t="s">
        <v>862</v>
      </c>
      <c r="F1118" s="3" t="s">
        <v>104</v>
      </c>
      <c r="G1118" s="3" t="s">
        <v>104</v>
      </c>
      <c r="H1118" s="3" t="s">
        <v>104</v>
      </c>
      <c r="I1118" s="3" t="s">
        <v>1311</v>
      </c>
      <c r="J1118" s="3" t="s">
        <v>104</v>
      </c>
      <c r="K1118" s="4">
        <v>7719</v>
      </c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>
        <v>6</v>
      </c>
      <c r="T1118" s="6">
        <v>162.7</v>
      </c>
      <c r="U1118" s="4"/>
      <c r="V1118" s="6"/>
      <c r="W1118" s="5"/>
      <c r="X1118" s="5"/>
      <c r="Y1118" s="4"/>
      <c r="Z1118" s="6"/>
      <c r="AA1118" s="4"/>
      <c r="AB1118" s="6"/>
      <c r="AC1118" s="5"/>
      <c r="AD1118" s="5"/>
      <c r="AE1118" s="4"/>
      <c r="AF1118" s="6"/>
      <c r="AG1118" s="4"/>
      <c r="AH1118" s="6"/>
      <c r="AI1118" s="5"/>
      <c r="AJ1118" s="5"/>
      <c r="AK1118" s="4"/>
      <c r="AL1118" s="6"/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  <c r="AW1118" s="4"/>
      <c r="AX1118" s="6"/>
      <c r="AY1118" s="4"/>
      <c r="AZ1118" s="6"/>
      <c r="BA1118" s="5"/>
      <c r="BB1118" s="5"/>
      <c r="BC1118" s="4"/>
      <c r="BD1118" s="6"/>
      <c r="BE1118" s="4"/>
      <c r="BF1118" s="6"/>
      <c r="BG1118" s="5"/>
      <c r="BH1118" s="5"/>
      <c r="BI1118" s="4"/>
      <c r="BJ1118" s="6"/>
      <c r="BK1118" s="4"/>
      <c r="BL1118" s="6"/>
      <c r="BM1118" s="5"/>
      <c r="BN1118" s="5"/>
      <c r="BO1118" s="4"/>
      <c r="BP1118" s="6"/>
      <c r="BQ1118" s="4"/>
      <c r="BR1118" s="6"/>
      <c r="BS1118" s="5"/>
      <c r="BT1118" s="5"/>
      <c r="BU1118" s="4"/>
      <c r="BV1118" s="6"/>
      <c r="BW1118" s="4"/>
      <c r="BX1118" s="6"/>
      <c r="BY1118" s="5"/>
      <c r="BZ1118" s="5"/>
      <c r="CA1118" s="4"/>
      <c r="CB1118" s="6"/>
      <c r="CC1118" s="4"/>
      <c r="CD1118" s="6"/>
      <c r="CE1118" s="5"/>
      <c r="CF1118" s="5"/>
      <c r="CG1118" s="4"/>
      <c r="CH1118" s="6"/>
      <c r="CI1118" s="4"/>
      <c r="CJ1118" s="6"/>
      <c r="CK1118" s="5"/>
      <c r="CL1118" s="5"/>
      <c r="CM1118" s="4"/>
      <c r="CN1118" s="6"/>
      <c r="CO1118" s="4"/>
      <c r="CP1118" s="6"/>
      <c r="CQ1118" s="5"/>
      <c r="CR1118" s="5"/>
      <c r="CS1118" s="4"/>
      <c r="CT1118" s="6"/>
      <c r="CU1118" s="4"/>
      <c r="CV1118" s="6"/>
      <c r="CW1118" s="5"/>
      <c r="CX1118" s="5"/>
      <c r="CY1118" s="4"/>
      <c r="CZ1118" s="6"/>
      <c r="DA1118" s="4"/>
      <c r="DB1118" s="6"/>
      <c r="DC1118" s="5"/>
      <c r="DD1118" s="5"/>
      <c r="DE1118" s="4"/>
      <c r="DF1118" s="6"/>
      <c r="DG1118" s="4"/>
      <c r="DH1118" s="6"/>
      <c r="DI1118" s="5"/>
      <c r="DJ1118" s="5"/>
      <c r="DK1118" s="4"/>
      <c r="DL1118" s="6"/>
      <c r="DM1118" s="4"/>
      <c r="DN1118" s="6"/>
      <c r="DO1118" s="5"/>
      <c r="DP1118" s="5"/>
      <c r="DQ1118" s="4"/>
      <c r="DR1118" s="6"/>
      <c r="DS1118" s="4"/>
      <c r="DT1118" s="6"/>
      <c r="DU1118" s="5"/>
      <c r="DV1118" s="5"/>
      <c r="DW1118" s="4"/>
      <c r="DX1118" s="6"/>
      <c r="DY1118" s="4"/>
      <c r="DZ1118" s="6"/>
      <c r="EA1118" s="5"/>
      <c r="EB1118" s="5"/>
      <c r="EC1118" s="4"/>
      <c r="ED1118" s="6"/>
      <c r="EE1118" s="4"/>
      <c r="EF1118" s="6"/>
      <c r="EG1118" s="5"/>
      <c r="EH1118" s="5"/>
      <c r="EI1118" s="4">
        <v>6</v>
      </c>
      <c r="EJ1118" s="6">
        <v>162.7</v>
      </c>
      <c r="EK1118" s="4"/>
      <c r="EL1118" s="6"/>
      <c r="EM1118" s="5"/>
      <c r="EN1118" s="5"/>
      <c r="EO1118" s="4"/>
      <c r="EP1118" s="6"/>
      <c r="EQ1118" s="4"/>
      <c r="ER1118" s="6"/>
      <c r="ES1118" s="5"/>
      <c r="ET1118" s="5"/>
      <c r="EU1118" s="4"/>
      <c r="EV1118" s="6"/>
      <c r="EW1118" s="4"/>
      <c r="EX1118" s="6"/>
      <c r="EY1118" s="5"/>
      <c r="EZ1118" s="5"/>
      <c r="FA1118" s="4"/>
      <c r="FB1118" s="6"/>
      <c r="FC1118" s="4"/>
      <c r="FD1118" s="6"/>
      <c r="FE1118" s="5"/>
      <c r="FF1118" s="5"/>
      <c r="FG1118" s="4"/>
      <c r="FH1118" s="6"/>
      <c r="FI1118" s="4"/>
      <c r="FJ1118" s="6"/>
      <c r="FK1118" s="5"/>
      <c r="FL1118" s="5"/>
      <c r="FM1118" s="4"/>
      <c r="FN1118" s="6"/>
      <c r="FO1118" s="4"/>
      <c r="FP1118" s="6"/>
      <c r="FQ1118" s="5"/>
      <c r="FR1118" s="5"/>
      <c r="FS1118" s="4"/>
      <c r="FT1118" s="6"/>
      <c r="FU1118" s="4"/>
      <c r="FV1118" s="6"/>
      <c r="FW1118" s="5"/>
      <c r="FX1118" s="5"/>
      <c r="FY1118" s="4"/>
      <c r="FZ1118" s="6"/>
      <c r="GA1118" s="4"/>
      <c r="GB1118" s="6"/>
      <c r="GC1118" s="5"/>
      <c r="GD1118" s="5"/>
      <c r="GE1118" s="4"/>
      <c r="GF1118" s="6"/>
      <c r="GG1118" s="4"/>
      <c r="GH1118" s="6"/>
      <c r="GI1118" s="5"/>
      <c r="GJ1118" s="5"/>
      <c r="GK1118" s="4"/>
      <c r="GL1118" s="6"/>
      <c r="GM1118" s="4"/>
      <c r="GN1118" s="6"/>
      <c r="GO1118" s="5"/>
      <c r="GP1118" s="5"/>
      <c r="GQ1118" s="4"/>
      <c r="GR1118" s="6"/>
      <c r="GS1118" s="4"/>
      <c r="GT1118" s="6"/>
      <c r="GU1118" s="5"/>
      <c r="GV1118" s="5"/>
      <c r="GW1118" s="4"/>
      <c r="GX1118" s="6"/>
      <c r="GY1118" s="4"/>
      <c r="GZ1118" s="6"/>
      <c r="HA1118" s="5"/>
      <c r="HB1118" s="5"/>
      <c r="HC1118" s="4"/>
      <c r="HD1118" s="6"/>
      <c r="HE1118" s="4"/>
      <c r="HF1118" s="6"/>
      <c r="HG1118" s="5"/>
      <c r="HH1118" s="5"/>
      <c r="HI1118" s="4"/>
      <c r="HJ1118" s="6"/>
      <c r="HK1118" s="4"/>
      <c r="HL1118" s="6"/>
      <c r="HM1118" s="5"/>
      <c r="HN1118" s="5"/>
      <c r="HO1118" s="4"/>
      <c r="HP1118" s="6"/>
      <c r="HQ1118" s="4"/>
      <c r="HR1118" s="6"/>
      <c r="HS1118" s="5"/>
      <c r="HT1118" s="5"/>
      <c r="HU1118" s="4"/>
      <c r="HV1118" s="6"/>
      <c r="HW1118" s="4"/>
      <c r="HX1118" s="6"/>
      <c r="HY1118" s="5"/>
      <c r="HZ1118" s="5"/>
      <c r="IA1118" s="4"/>
      <c r="IB1118" s="6"/>
      <c r="IC1118" s="4"/>
      <c r="ID1118" s="6"/>
      <c r="IE1118" s="5"/>
      <c r="IF1118" s="5"/>
      <c r="IG1118" s="4"/>
      <c r="IH1118" s="6"/>
      <c r="II1118" s="4"/>
      <c r="IJ1118" s="6"/>
      <c r="IK1118" s="5"/>
      <c r="IL1118" s="5"/>
      <c r="IM1118" s="4"/>
      <c r="IN1118" s="6"/>
      <c r="IO1118" s="4"/>
      <c r="IP1118" s="6"/>
      <c r="IQ1118" s="5"/>
      <c r="IR1118" s="5"/>
      <c r="IS1118" s="4"/>
      <c r="IT1118" s="6"/>
      <c r="IU1118" s="4"/>
      <c r="IV1118" s="6"/>
      <c r="IW1118" s="5"/>
      <c r="IX1118" s="5"/>
      <c r="IY1118" s="4"/>
      <c r="IZ1118" s="6"/>
      <c r="JA1118" s="4"/>
      <c r="JB1118" s="6"/>
      <c r="JC1118" s="5"/>
      <c r="JD1118" s="5"/>
      <c r="JE1118" s="4"/>
      <c r="JF1118" s="6"/>
      <c r="JG1118" s="4"/>
      <c r="JH1118" s="6"/>
      <c r="JI1118" s="5"/>
      <c r="JJ1118" s="5"/>
      <c r="JK1118" s="4"/>
      <c r="JL1118" s="6"/>
      <c r="JM1118" s="4"/>
      <c r="JN1118" s="6"/>
      <c r="JO1118" s="5"/>
      <c r="JP1118" s="5"/>
      <c r="JQ1118" s="4"/>
      <c r="JR1118" s="6"/>
      <c r="JS1118" s="4"/>
      <c r="JT1118" s="6"/>
      <c r="JU1118" s="5"/>
      <c r="JV1118" s="5"/>
      <c r="JW1118" s="4"/>
      <c r="JX1118" s="6"/>
      <c r="JY1118" s="4"/>
      <c r="JZ1118" s="6"/>
      <c r="KA1118" s="5"/>
      <c r="KB1118" s="5"/>
      <c r="KC1118" s="4"/>
      <c r="KD1118" s="6"/>
      <c r="KE1118" s="4"/>
      <c r="KF1118" s="6"/>
      <c r="KG1118" s="5"/>
      <c r="KH1118" s="5"/>
      <c r="KI1118" s="4"/>
      <c r="KJ1118" s="6"/>
      <c r="KK1118" s="4"/>
      <c r="KL1118" s="6"/>
      <c r="KM1118" s="5"/>
      <c r="KN1118" s="5"/>
    </row>
    <row r="1119">
      <c r="A1119" s="3" t="s">
        <v>85</v>
      </c>
      <c r="B1119" s="3" t="s">
        <v>851</v>
      </c>
      <c r="C1119" s="3" t="s">
        <v>87</v>
      </c>
      <c r="D1119" s="3" t="s">
        <v>712</v>
      </c>
      <c r="E1119" s="3" t="s">
        <v>856</v>
      </c>
      <c r="F1119" s="3" t="s">
        <v>104</v>
      </c>
      <c r="G1119" s="3" t="s">
        <v>104</v>
      </c>
      <c r="H1119" s="3" t="s">
        <v>104</v>
      </c>
      <c r="I1119" s="3" t="s">
        <v>1320</v>
      </c>
      <c r="J1119" s="3" t="s">
        <v>104</v>
      </c>
      <c r="K1119" s="4">
        <v>914</v>
      </c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>
        <v>2</v>
      </c>
      <c r="T1119" s="6">
        <v>64.4</v>
      </c>
      <c r="U1119" s="4"/>
      <c r="V1119" s="6"/>
      <c r="W1119" s="5"/>
      <c r="X1119" s="5"/>
      <c r="Y1119" s="4"/>
      <c r="Z1119" s="6"/>
      <c r="AA1119" s="4"/>
      <c r="AB1119" s="6"/>
      <c r="AC1119" s="5"/>
      <c r="AD1119" s="5"/>
      <c r="AE1119" s="4"/>
      <c r="AF1119" s="6"/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  <c r="AW1119" s="4"/>
      <c r="AX1119" s="6"/>
      <c r="AY1119" s="4"/>
      <c r="AZ1119" s="6"/>
      <c r="BA1119" s="5"/>
      <c r="BB1119" s="5"/>
      <c r="BC1119" s="4"/>
      <c r="BD1119" s="6"/>
      <c r="BE1119" s="4"/>
      <c r="BF1119" s="6"/>
      <c r="BG1119" s="5"/>
      <c r="BH1119" s="5"/>
      <c r="BI1119" s="4"/>
      <c r="BJ1119" s="6"/>
      <c r="BK1119" s="4"/>
      <c r="BL1119" s="6"/>
      <c r="BM1119" s="5"/>
      <c r="BN1119" s="5"/>
      <c r="BO1119" s="4"/>
      <c r="BP1119" s="6"/>
      <c r="BQ1119" s="4"/>
      <c r="BR1119" s="6"/>
      <c r="BS1119" s="5"/>
      <c r="BT1119" s="5"/>
      <c r="BU1119" s="4"/>
      <c r="BV1119" s="6"/>
      <c r="BW1119" s="4"/>
      <c r="BX1119" s="6"/>
      <c r="BY1119" s="5"/>
      <c r="BZ1119" s="5"/>
      <c r="CA1119" s="4"/>
      <c r="CB1119" s="6"/>
      <c r="CC1119" s="4"/>
      <c r="CD1119" s="6"/>
      <c r="CE1119" s="5"/>
      <c r="CF1119" s="5"/>
      <c r="CG1119" s="4"/>
      <c r="CH1119" s="6"/>
      <c r="CI1119" s="4"/>
      <c r="CJ1119" s="6"/>
      <c r="CK1119" s="5"/>
      <c r="CL1119" s="5"/>
      <c r="CM1119" s="4"/>
      <c r="CN1119" s="6"/>
      <c r="CO1119" s="4"/>
      <c r="CP1119" s="6"/>
      <c r="CQ1119" s="5"/>
      <c r="CR1119" s="5"/>
      <c r="CS1119" s="4"/>
      <c r="CT1119" s="6"/>
      <c r="CU1119" s="4"/>
      <c r="CV1119" s="6"/>
      <c r="CW1119" s="5"/>
      <c r="CX1119" s="5"/>
      <c r="CY1119" s="4"/>
      <c r="CZ1119" s="6"/>
      <c r="DA1119" s="4"/>
      <c r="DB1119" s="6"/>
      <c r="DC1119" s="5"/>
      <c r="DD1119" s="5"/>
      <c r="DE1119" s="4"/>
      <c r="DF1119" s="6"/>
      <c r="DG1119" s="4"/>
      <c r="DH1119" s="6"/>
      <c r="DI1119" s="5"/>
      <c r="DJ1119" s="5"/>
      <c r="DK1119" s="4"/>
      <c r="DL1119" s="6"/>
      <c r="DM1119" s="4"/>
      <c r="DN1119" s="6"/>
      <c r="DO1119" s="5"/>
      <c r="DP1119" s="5"/>
      <c r="DQ1119" s="4"/>
      <c r="DR1119" s="6"/>
      <c r="DS1119" s="4"/>
      <c r="DT1119" s="6"/>
      <c r="DU1119" s="5"/>
      <c r="DV1119" s="5"/>
      <c r="DW1119" s="4"/>
      <c r="DX1119" s="6"/>
      <c r="DY1119" s="4"/>
      <c r="DZ1119" s="6"/>
      <c r="EA1119" s="5"/>
      <c r="EB1119" s="5"/>
      <c r="EC1119" s="4"/>
      <c r="ED1119" s="6"/>
      <c r="EE1119" s="4"/>
      <c r="EF1119" s="6"/>
      <c r="EG1119" s="5"/>
      <c r="EH1119" s="5"/>
      <c r="EI1119" s="4">
        <v>2</v>
      </c>
      <c r="EJ1119" s="6">
        <v>64.4</v>
      </c>
      <c r="EK1119" s="4"/>
      <c r="EL1119" s="6"/>
      <c r="EM1119" s="5"/>
      <c r="EN1119" s="5"/>
      <c r="EO1119" s="4"/>
      <c r="EP1119" s="6"/>
      <c r="EQ1119" s="4"/>
      <c r="ER1119" s="6"/>
      <c r="ES1119" s="5"/>
      <c r="ET1119" s="5"/>
      <c r="EU1119" s="4"/>
      <c r="EV1119" s="6"/>
      <c r="EW1119" s="4"/>
      <c r="EX1119" s="6"/>
      <c r="EY1119" s="5"/>
      <c r="EZ1119" s="5"/>
      <c r="FA1119" s="4"/>
      <c r="FB1119" s="6"/>
      <c r="FC1119" s="4"/>
      <c r="FD1119" s="6"/>
      <c r="FE1119" s="5"/>
      <c r="FF1119" s="5"/>
      <c r="FG1119" s="4"/>
      <c r="FH1119" s="6"/>
      <c r="FI1119" s="4"/>
      <c r="FJ1119" s="6"/>
      <c r="FK1119" s="5"/>
      <c r="FL1119" s="5"/>
      <c r="FM1119" s="4"/>
      <c r="FN1119" s="6"/>
      <c r="FO1119" s="4"/>
      <c r="FP1119" s="6"/>
      <c r="FQ1119" s="5"/>
      <c r="FR1119" s="5"/>
      <c r="FS1119" s="4"/>
      <c r="FT1119" s="6"/>
      <c r="FU1119" s="4"/>
      <c r="FV1119" s="6"/>
      <c r="FW1119" s="5"/>
      <c r="FX1119" s="5"/>
      <c r="FY1119" s="4"/>
      <c r="FZ1119" s="6"/>
      <c r="GA1119" s="4"/>
      <c r="GB1119" s="6"/>
      <c r="GC1119" s="5"/>
      <c r="GD1119" s="5"/>
      <c r="GE1119" s="4"/>
      <c r="GF1119" s="6"/>
      <c r="GG1119" s="4"/>
      <c r="GH1119" s="6"/>
      <c r="GI1119" s="5"/>
      <c r="GJ1119" s="5"/>
      <c r="GK1119" s="4"/>
      <c r="GL1119" s="6"/>
      <c r="GM1119" s="4"/>
      <c r="GN1119" s="6"/>
      <c r="GO1119" s="5"/>
      <c r="GP1119" s="5"/>
      <c r="GQ1119" s="4"/>
      <c r="GR1119" s="6"/>
      <c r="GS1119" s="4"/>
      <c r="GT1119" s="6"/>
      <c r="GU1119" s="5"/>
      <c r="GV1119" s="5"/>
      <c r="GW1119" s="4"/>
      <c r="GX1119" s="6"/>
      <c r="GY1119" s="4"/>
      <c r="GZ1119" s="6"/>
      <c r="HA1119" s="5"/>
      <c r="HB1119" s="5"/>
      <c r="HC1119" s="4"/>
      <c r="HD1119" s="6"/>
      <c r="HE1119" s="4"/>
      <c r="HF1119" s="6"/>
      <c r="HG1119" s="5"/>
      <c r="HH1119" s="5"/>
      <c r="HI1119" s="4"/>
      <c r="HJ1119" s="6"/>
      <c r="HK1119" s="4"/>
      <c r="HL1119" s="6"/>
      <c r="HM1119" s="5"/>
      <c r="HN1119" s="5"/>
      <c r="HO1119" s="4"/>
      <c r="HP1119" s="6"/>
      <c r="HQ1119" s="4"/>
      <c r="HR1119" s="6"/>
      <c r="HS1119" s="5"/>
      <c r="HT1119" s="5"/>
      <c r="HU1119" s="4"/>
      <c r="HV1119" s="6"/>
      <c r="HW1119" s="4"/>
      <c r="HX1119" s="6"/>
      <c r="HY1119" s="5"/>
      <c r="HZ1119" s="5"/>
      <c r="IA1119" s="4"/>
      <c r="IB1119" s="6"/>
      <c r="IC1119" s="4"/>
      <c r="ID1119" s="6"/>
      <c r="IE1119" s="5"/>
      <c r="IF1119" s="5"/>
      <c r="IG1119" s="4"/>
      <c r="IH1119" s="6"/>
      <c r="II1119" s="4"/>
      <c r="IJ1119" s="6"/>
      <c r="IK1119" s="5"/>
      <c r="IL1119" s="5"/>
      <c r="IM1119" s="4"/>
      <c r="IN1119" s="6"/>
      <c r="IO1119" s="4"/>
      <c r="IP1119" s="6"/>
      <c r="IQ1119" s="5"/>
      <c r="IR1119" s="5"/>
      <c r="IS1119" s="4"/>
      <c r="IT1119" s="6"/>
      <c r="IU1119" s="4"/>
      <c r="IV1119" s="6"/>
      <c r="IW1119" s="5"/>
      <c r="IX1119" s="5"/>
      <c r="IY1119" s="4"/>
      <c r="IZ1119" s="6"/>
      <c r="JA1119" s="4"/>
      <c r="JB1119" s="6"/>
      <c r="JC1119" s="5"/>
      <c r="JD1119" s="5"/>
      <c r="JE1119" s="4"/>
      <c r="JF1119" s="6"/>
      <c r="JG1119" s="4"/>
      <c r="JH1119" s="6"/>
      <c r="JI1119" s="5"/>
      <c r="JJ1119" s="5"/>
      <c r="JK1119" s="4"/>
      <c r="JL1119" s="6"/>
      <c r="JM1119" s="4"/>
      <c r="JN1119" s="6"/>
      <c r="JO1119" s="5"/>
      <c r="JP1119" s="5"/>
      <c r="JQ1119" s="4"/>
      <c r="JR1119" s="6"/>
      <c r="JS1119" s="4"/>
      <c r="JT1119" s="6"/>
      <c r="JU1119" s="5"/>
      <c r="JV1119" s="5"/>
      <c r="JW1119" s="4"/>
      <c r="JX1119" s="6"/>
      <c r="JY1119" s="4"/>
      <c r="JZ1119" s="6"/>
      <c r="KA1119" s="5"/>
      <c r="KB1119" s="5"/>
      <c r="KC1119" s="4"/>
      <c r="KD1119" s="6"/>
      <c r="KE1119" s="4"/>
      <c r="KF1119" s="6"/>
      <c r="KG1119" s="5"/>
      <c r="KH1119" s="5"/>
      <c r="KI1119" s="4"/>
      <c r="KJ1119" s="6"/>
      <c r="KK1119" s="4"/>
      <c r="KL1119" s="6"/>
      <c r="KM1119" s="5"/>
      <c r="KN1119" s="5"/>
    </row>
    <row r="1120">
      <c r="A1120" s="3" t="s">
        <v>85</v>
      </c>
      <c r="B1120" s="3" t="s">
        <v>851</v>
      </c>
      <c r="C1120" s="3" t="s">
        <v>87</v>
      </c>
      <c r="D1120" s="3" t="s">
        <v>712</v>
      </c>
      <c r="E1120" s="3" t="s">
        <v>856</v>
      </c>
      <c r="F1120" s="3" t="s">
        <v>104</v>
      </c>
      <c r="G1120" s="3" t="s">
        <v>104</v>
      </c>
      <c r="H1120" s="3" t="s">
        <v>104</v>
      </c>
      <c r="I1120" s="3" t="s">
        <v>1327</v>
      </c>
      <c r="J1120" s="3" t="s">
        <v>104</v>
      </c>
      <c r="K1120" s="4">
        <v>4026</v>
      </c>
      <c r="L1120" s="4">
        <f>=ROUNDDOWN({0},0)</f>
      </c>
      <c r="M1120" s="4"/>
      <c r="N1120" s="5"/>
      <c r="O1120" s="4"/>
      <c r="P1120" s="4">
        <f>=ROUNDDOWN({0},0)</f>
      </c>
      <c r="Q1120" s="4"/>
      <c r="R1120" s="5"/>
      <c r="S1120" s="4">
        <v>2</v>
      </c>
      <c r="T1120" s="6">
        <v>64.4</v>
      </c>
      <c r="U1120" s="4"/>
      <c r="V1120" s="6"/>
      <c r="W1120" s="5"/>
      <c r="X1120" s="5"/>
      <c r="Y1120" s="4"/>
      <c r="Z1120" s="6"/>
      <c r="AA1120" s="4"/>
      <c r="AB1120" s="6"/>
      <c r="AC1120" s="5"/>
      <c r="AD1120" s="5"/>
      <c r="AE1120" s="4"/>
      <c r="AF1120" s="6"/>
      <c r="AG1120" s="4"/>
      <c r="AH1120" s="6"/>
      <c r="AI1120" s="5"/>
      <c r="AJ1120" s="5"/>
      <c r="AK1120" s="4"/>
      <c r="AL1120" s="6"/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  <c r="AW1120" s="4"/>
      <c r="AX1120" s="6"/>
      <c r="AY1120" s="4"/>
      <c r="AZ1120" s="6"/>
      <c r="BA1120" s="5"/>
      <c r="BB1120" s="5"/>
      <c r="BC1120" s="4"/>
      <c r="BD1120" s="6"/>
      <c r="BE1120" s="4"/>
      <c r="BF1120" s="6"/>
      <c r="BG1120" s="5"/>
      <c r="BH1120" s="5"/>
      <c r="BI1120" s="4"/>
      <c r="BJ1120" s="6"/>
      <c r="BK1120" s="4"/>
      <c r="BL1120" s="6"/>
      <c r="BM1120" s="5"/>
      <c r="BN1120" s="5"/>
      <c r="BO1120" s="4"/>
      <c r="BP1120" s="6"/>
      <c r="BQ1120" s="4"/>
      <c r="BR1120" s="6"/>
      <c r="BS1120" s="5"/>
      <c r="BT1120" s="5"/>
      <c r="BU1120" s="4"/>
      <c r="BV1120" s="6"/>
      <c r="BW1120" s="4"/>
      <c r="BX1120" s="6"/>
      <c r="BY1120" s="5"/>
      <c r="BZ1120" s="5"/>
      <c r="CA1120" s="4"/>
      <c r="CB1120" s="6"/>
      <c r="CC1120" s="4"/>
      <c r="CD1120" s="6"/>
      <c r="CE1120" s="5"/>
      <c r="CF1120" s="5"/>
      <c r="CG1120" s="4"/>
      <c r="CH1120" s="6"/>
      <c r="CI1120" s="4"/>
      <c r="CJ1120" s="6"/>
      <c r="CK1120" s="5"/>
      <c r="CL1120" s="5"/>
      <c r="CM1120" s="4"/>
      <c r="CN1120" s="6"/>
      <c r="CO1120" s="4"/>
      <c r="CP1120" s="6"/>
      <c r="CQ1120" s="5"/>
      <c r="CR1120" s="5"/>
      <c r="CS1120" s="4"/>
      <c r="CT1120" s="6"/>
      <c r="CU1120" s="4"/>
      <c r="CV1120" s="6"/>
      <c r="CW1120" s="5"/>
      <c r="CX1120" s="5"/>
      <c r="CY1120" s="4"/>
      <c r="CZ1120" s="6"/>
      <c r="DA1120" s="4"/>
      <c r="DB1120" s="6"/>
      <c r="DC1120" s="5"/>
      <c r="DD1120" s="5"/>
      <c r="DE1120" s="4"/>
      <c r="DF1120" s="6"/>
      <c r="DG1120" s="4"/>
      <c r="DH1120" s="6"/>
      <c r="DI1120" s="5"/>
      <c r="DJ1120" s="5"/>
      <c r="DK1120" s="4"/>
      <c r="DL1120" s="6"/>
      <c r="DM1120" s="4"/>
      <c r="DN1120" s="6"/>
      <c r="DO1120" s="5"/>
      <c r="DP1120" s="5"/>
      <c r="DQ1120" s="4"/>
      <c r="DR1120" s="6"/>
      <c r="DS1120" s="4"/>
      <c r="DT1120" s="6"/>
      <c r="DU1120" s="5"/>
      <c r="DV1120" s="5"/>
      <c r="DW1120" s="4"/>
      <c r="DX1120" s="6"/>
      <c r="DY1120" s="4"/>
      <c r="DZ1120" s="6"/>
      <c r="EA1120" s="5"/>
      <c r="EB1120" s="5"/>
      <c r="EC1120" s="4"/>
      <c r="ED1120" s="6"/>
      <c r="EE1120" s="4"/>
      <c r="EF1120" s="6"/>
      <c r="EG1120" s="5"/>
      <c r="EH1120" s="5"/>
      <c r="EI1120" s="4">
        <v>2</v>
      </c>
      <c r="EJ1120" s="6">
        <v>64.4</v>
      </c>
      <c r="EK1120" s="4"/>
      <c r="EL1120" s="6"/>
      <c r="EM1120" s="5"/>
      <c r="EN1120" s="5"/>
      <c r="EO1120" s="4"/>
      <c r="EP1120" s="6"/>
      <c r="EQ1120" s="4"/>
      <c r="ER1120" s="6"/>
      <c r="ES1120" s="5"/>
      <c r="ET1120" s="5"/>
      <c r="EU1120" s="4"/>
      <c r="EV1120" s="6"/>
      <c r="EW1120" s="4"/>
      <c r="EX1120" s="6"/>
      <c r="EY1120" s="5"/>
      <c r="EZ1120" s="5"/>
      <c r="FA1120" s="4"/>
      <c r="FB1120" s="6"/>
      <c r="FC1120" s="4"/>
      <c r="FD1120" s="6"/>
      <c r="FE1120" s="5"/>
      <c r="FF1120" s="5"/>
      <c r="FG1120" s="4"/>
      <c r="FH1120" s="6"/>
      <c r="FI1120" s="4"/>
      <c r="FJ1120" s="6"/>
      <c r="FK1120" s="5"/>
      <c r="FL1120" s="5"/>
      <c r="FM1120" s="4"/>
      <c r="FN1120" s="6"/>
      <c r="FO1120" s="4"/>
      <c r="FP1120" s="6"/>
      <c r="FQ1120" s="5"/>
      <c r="FR1120" s="5"/>
      <c r="FS1120" s="4"/>
      <c r="FT1120" s="6"/>
      <c r="FU1120" s="4"/>
      <c r="FV1120" s="6"/>
      <c r="FW1120" s="5"/>
      <c r="FX1120" s="5"/>
      <c r="FY1120" s="4"/>
      <c r="FZ1120" s="6"/>
      <c r="GA1120" s="4"/>
      <c r="GB1120" s="6"/>
      <c r="GC1120" s="5"/>
      <c r="GD1120" s="5"/>
      <c r="GE1120" s="4"/>
      <c r="GF1120" s="6"/>
      <c r="GG1120" s="4"/>
      <c r="GH1120" s="6"/>
      <c r="GI1120" s="5"/>
      <c r="GJ1120" s="5"/>
      <c r="GK1120" s="4"/>
      <c r="GL1120" s="6"/>
      <c r="GM1120" s="4"/>
      <c r="GN1120" s="6"/>
      <c r="GO1120" s="5"/>
      <c r="GP1120" s="5"/>
      <c r="GQ1120" s="4"/>
      <c r="GR1120" s="6"/>
      <c r="GS1120" s="4"/>
      <c r="GT1120" s="6"/>
      <c r="GU1120" s="5"/>
      <c r="GV1120" s="5"/>
      <c r="GW1120" s="4"/>
      <c r="GX1120" s="6"/>
      <c r="GY1120" s="4"/>
      <c r="GZ1120" s="6"/>
      <c r="HA1120" s="5"/>
      <c r="HB1120" s="5"/>
      <c r="HC1120" s="4"/>
      <c r="HD1120" s="6"/>
      <c r="HE1120" s="4"/>
      <c r="HF1120" s="6"/>
      <c r="HG1120" s="5"/>
      <c r="HH1120" s="5"/>
      <c r="HI1120" s="4"/>
      <c r="HJ1120" s="6"/>
      <c r="HK1120" s="4"/>
      <c r="HL1120" s="6"/>
      <c r="HM1120" s="5"/>
      <c r="HN1120" s="5"/>
      <c r="HO1120" s="4"/>
      <c r="HP1120" s="6"/>
      <c r="HQ1120" s="4"/>
      <c r="HR1120" s="6"/>
      <c r="HS1120" s="5"/>
      <c r="HT1120" s="5"/>
      <c r="HU1120" s="4"/>
      <c r="HV1120" s="6"/>
      <c r="HW1120" s="4"/>
      <c r="HX1120" s="6"/>
      <c r="HY1120" s="5"/>
      <c r="HZ1120" s="5"/>
      <c r="IA1120" s="4"/>
      <c r="IB1120" s="6"/>
      <c r="IC1120" s="4"/>
      <c r="ID1120" s="6"/>
      <c r="IE1120" s="5"/>
      <c r="IF1120" s="5"/>
      <c r="IG1120" s="4"/>
      <c r="IH1120" s="6"/>
      <c r="II1120" s="4"/>
      <c r="IJ1120" s="6"/>
      <c r="IK1120" s="5"/>
      <c r="IL1120" s="5"/>
      <c r="IM1120" s="4"/>
      <c r="IN1120" s="6"/>
      <c r="IO1120" s="4"/>
      <c r="IP1120" s="6"/>
      <c r="IQ1120" s="5"/>
      <c r="IR1120" s="5"/>
      <c r="IS1120" s="4"/>
      <c r="IT1120" s="6"/>
      <c r="IU1120" s="4"/>
      <c r="IV1120" s="6"/>
      <c r="IW1120" s="5"/>
      <c r="IX1120" s="5"/>
      <c r="IY1120" s="4"/>
      <c r="IZ1120" s="6"/>
      <c r="JA1120" s="4"/>
      <c r="JB1120" s="6"/>
      <c r="JC1120" s="5"/>
      <c r="JD1120" s="5"/>
      <c r="JE1120" s="4"/>
      <c r="JF1120" s="6"/>
      <c r="JG1120" s="4"/>
      <c r="JH1120" s="6"/>
      <c r="JI1120" s="5"/>
      <c r="JJ1120" s="5"/>
      <c r="JK1120" s="4"/>
      <c r="JL1120" s="6"/>
      <c r="JM1120" s="4"/>
      <c r="JN1120" s="6"/>
      <c r="JO1120" s="5"/>
      <c r="JP1120" s="5"/>
      <c r="JQ1120" s="4"/>
      <c r="JR1120" s="6"/>
      <c r="JS1120" s="4"/>
      <c r="JT1120" s="6"/>
      <c r="JU1120" s="5"/>
      <c r="JV1120" s="5"/>
      <c r="JW1120" s="4"/>
      <c r="JX1120" s="6"/>
      <c r="JY1120" s="4"/>
      <c r="JZ1120" s="6"/>
      <c r="KA1120" s="5"/>
      <c r="KB1120" s="5"/>
      <c r="KC1120" s="4"/>
      <c r="KD1120" s="6"/>
      <c r="KE1120" s="4"/>
      <c r="KF1120" s="6"/>
      <c r="KG1120" s="5"/>
      <c r="KH1120" s="5"/>
      <c r="KI1120" s="4"/>
      <c r="KJ1120" s="6"/>
      <c r="KK1120" s="4"/>
      <c r="KL1120" s="6"/>
      <c r="KM1120" s="5"/>
      <c r="KN1120" s="5"/>
    </row>
    <row r="1121">
      <c r="A1121" s="3" t="s">
        <v>85</v>
      </c>
      <c r="B1121" s="3" t="s">
        <v>851</v>
      </c>
      <c r="C1121" s="3" t="s">
        <v>87</v>
      </c>
      <c r="D1121" s="3" t="s">
        <v>712</v>
      </c>
      <c r="E1121" s="3" t="s">
        <v>863</v>
      </c>
      <c r="F1121" s="3" t="s">
        <v>104</v>
      </c>
      <c r="G1121" s="3" t="s">
        <v>104</v>
      </c>
      <c r="H1121" s="3" t="s">
        <v>104</v>
      </c>
      <c r="I1121" s="3" t="s">
        <v>1310</v>
      </c>
      <c r="J1121" s="3" t="s">
        <v>104</v>
      </c>
      <c r="K1121" s="4">
        <v>1199</v>
      </c>
      <c r="L1121" s="4">
        <f>=ROUNDDOWN({0},0)</f>
      </c>
      <c r="M1121" s="4"/>
      <c r="N1121" s="5"/>
      <c r="O1121" s="4"/>
      <c r="P1121" s="4">
        <f>=ROUNDDOWN({0},0)</f>
      </c>
      <c r="Q1121" s="4"/>
      <c r="R1121" s="5"/>
      <c r="S1121" s="4">
        <v>4</v>
      </c>
      <c r="T1121" s="6">
        <v>116.62</v>
      </c>
      <c r="U1121" s="4"/>
      <c r="V1121" s="6"/>
      <c r="W1121" s="5"/>
      <c r="X1121" s="5"/>
      <c r="Y1121" s="4"/>
      <c r="Z1121" s="6"/>
      <c r="AA1121" s="4"/>
      <c r="AB1121" s="6"/>
      <c r="AC1121" s="5"/>
      <c r="AD1121" s="5"/>
      <c r="AE1121" s="4"/>
      <c r="AF1121" s="6"/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  <c r="AW1121" s="4"/>
      <c r="AX1121" s="6"/>
      <c r="AY1121" s="4"/>
      <c r="AZ1121" s="6"/>
      <c r="BA1121" s="5"/>
      <c r="BB1121" s="5"/>
      <c r="BC1121" s="4"/>
      <c r="BD1121" s="6"/>
      <c r="BE1121" s="4"/>
      <c r="BF1121" s="6"/>
      <c r="BG1121" s="5"/>
      <c r="BH1121" s="5"/>
      <c r="BI1121" s="4"/>
      <c r="BJ1121" s="6"/>
      <c r="BK1121" s="4"/>
      <c r="BL1121" s="6"/>
      <c r="BM1121" s="5"/>
      <c r="BN1121" s="5"/>
      <c r="BO1121" s="4"/>
      <c r="BP1121" s="6"/>
      <c r="BQ1121" s="4"/>
      <c r="BR1121" s="6"/>
      <c r="BS1121" s="5"/>
      <c r="BT1121" s="5"/>
      <c r="BU1121" s="4"/>
      <c r="BV1121" s="6"/>
      <c r="BW1121" s="4"/>
      <c r="BX1121" s="6"/>
      <c r="BY1121" s="5"/>
      <c r="BZ1121" s="5"/>
      <c r="CA1121" s="4"/>
      <c r="CB1121" s="6"/>
      <c r="CC1121" s="4"/>
      <c r="CD1121" s="6"/>
      <c r="CE1121" s="5"/>
      <c r="CF1121" s="5"/>
      <c r="CG1121" s="4"/>
      <c r="CH1121" s="6"/>
      <c r="CI1121" s="4"/>
      <c r="CJ1121" s="6"/>
      <c r="CK1121" s="5"/>
      <c r="CL1121" s="5"/>
      <c r="CM1121" s="4"/>
      <c r="CN1121" s="6"/>
      <c r="CO1121" s="4"/>
      <c r="CP1121" s="6"/>
      <c r="CQ1121" s="5"/>
      <c r="CR1121" s="5"/>
      <c r="CS1121" s="4"/>
      <c r="CT1121" s="6"/>
      <c r="CU1121" s="4"/>
      <c r="CV1121" s="6"/>
      <c r="CW1121" s="5"/>
      <c r="CX1121" s="5"/>
      <c r="CY1121" s="4"/>
      <c r="CZ1121" s="6"/>
      <c r="DA1121" s="4"/>
      <c r="DB1121" s="6"/>
      <c r="DC1121" s="5"/>
      <c r="DD1121" s="5"/>
      <c r="DE1121" s="4"/>
      <c r="DF1121" s="6"/>
      <c r="DG1121" s="4"/>
      <c r="DH1121" s="6"/>
      <c r="DI1121" s="5"/>
      <c r="DJ1121" s="5"/>
      <c r="DK1121" s="4"/>
      <c r="DL1121" s="6"/>
      <c r="DM1121" s="4"/>
      <c r="DN1121" s="6"/>
      <c r="DO1121" s="5"/>
      <c r="DP1121" s="5"/>
      <c r="DQ1121" s="4"/>
      <c r="DR1121" s="6"/>
      <c r="DS1121" s="4"/>
      <c r="DT1121" s="6"/>
      <c r="DU1121" s="5"/>
      <c r="DV1121" s="5"/>
      <c r="DW1121" s="4"/>
      <c r="DX1121" s="6"/>
      <c r="DY1121" s="4"/>
      <c r="DZ1121" s="6"/>
      <c r="EA1121" s="5"/>
      <c r="EB1121" s="5"/>
      <c r="EC1121" s="4"/>
      <c r="ED1121" s="6"/>
      <c r="EE1121" s="4"/>
      <c r="EF1121" s="6"/>
      <c r="EG1121" s="5"/>
      <c r="EH1121" s="5"/>
      <c r="EI1121" s="4">
        <v>4</v>
      </c>
      <c r="EJ1121" s="6">
        <v>116.62</v>
      </c>
      <c r="EK1121" s="4"/>
      <c r="EL1121" s="6"/>
      <c r="EM1121" s="5"/>
      <c r="EN1121" s="5"/>
      <c r="EO1121" s="4"/>
      <c r="EP1121" s="6"/>
      <c r="EQ1121" s="4"/>
      <c r="ER1121" s="6"/>
      <c r="ES1121" s="5"/>
      <c r="ET1121" s="5"/>
      <c r="EU1121" s="4"/>
      <c r="EV1121" s="6"/>
      <c r="EW1121" s="4"/>
      <c r="EX1121" s="6"/>
      <c r="EY1121" s="5"/>
      <c r="EZ1121" s="5"/>
      <c r="FA1121" s="4"/>
      <c r="FB1121" s="6"/>
      <c r="FC1121" s="4"/>
      <c r="FD1121" s="6"/>
      <c r="FE1121" s="5"/>
      <c r="FF1121" s="5"/>
      <c r="FG1121" s="4"/>
      <c r="FH1121" s="6"/>
      <c r="FI1121" s="4"/>
      <c r="FJ1121" s="6"/>
      <c r="FK1121" s="5"/>
      <c r="FL1121" s="5"/>
      <c r="FM1121" s="4"/>
      <c r="FN1121" s="6"/>
      <c r="FO1121" s="4"/>
      <c r="FP1121" s="6"/>
      <c r="FQ1121" s="5"/>
      <c r="FR1121" s="5"/>
      <c r="FS1121" s="4"/>
      <c r="FT1121" s="6"/>
      <c r="FU1121" s="4"/>
      <c r="FV1121" s="6"/>
      <c r="FW1121" s="5"/>
      <c r="FX1121" s="5"/>
      <c r="FY1121" s="4"/>
      <c r="FZ1121" s="6"/>
      <c r="GA1121" s="4"/>
      <c r="GB1121" s="6"/>
      <c r="GC1121" s="5"/>
      <c r="GD1121" s="5"/>
      <c r="GE1121" s="4"/>
      <c r="GF1121" s="6"/>
      <c r="GG1121" s="4"/>
      <c r="GH1121" s="6"/>
      <c r="GI1121" s="5"/>
      <c r="GJ1121" s="5"/>
      <c r="GK1121" s="4"/>
      <c r="GL1121" s="6"/>
      <c r="GM1121" s="4"/>
      <c r="GN1121" s="6"/>
      <c r="GO1121" s="5"/>
      <c r="GP1121" s="5"/>
      <c r="GQ1121" s="4"/>
      <c r="GR1121" s="6"/>
      <c r="GS1121" s="4"/>
      <c r="GT1121" s="6"/>
      <c r="GU1121" s="5"/>
      <c r="GV1121" s="5"/>
      <c r="GW1121" s="4"/>
      <c r="GX1121" s="6"/>
      <c r="GY1121" s="4"/>
      <c r="GZ1121" s="6"/>
      <c r="HA1121" s="5"/>
      <c r="HB1121" s="5"/>
      <c r="HC1121" s="4"/>
      <c r="HD1121" s="6"/>
      <c r="HE1121" s="4"/>
      <c r="HF1121" s="6"/>
      <c r="HG1121" s="5"/>
      <c r="HH1121" s="5"/>
      <c r="HI1121" s="4"/>
      <c r="HJ1121" s="6"/>
      <c r="HK1121" s="4"/>
      <c r="HL1121" s="6"/>
      <c r="HM1121" s="5"/>
      <c r="HN1121" s="5"/>
      <c r="HO1121" s="4"/>
      <c r="HP1121" s="6"/>
      <c r="HQ1121" s="4"/>
      <c r="HR1121" s="6"/>
      <c r="HS1121" s="5"/>
      <c r="HT1121" s="5"/>
      <c r="HU1121" s="4"/>
      <c r="HV1121" s="6"/>
      <c r="HW1121" s="4"/>
      <c r="HX1121" s="6"/>
      <c r="HY1121" s="5"/>
      <c r="HZ1121" s="5"/>
      <c r="IA1121" s="4"/>
      <c r="IB1121" s="6"/>
      <c r="IC1121" s="4"/>
      <c r="ID1121" s="6"/>
      <c r="IE1121" s="5"/>
      <c r="IF1121" s="5"/>
      <c r="IG1121" s="4"/>
      <c r="IH1121" s="6"/>
      <c r="II1121" s="4"/>
      <c r="IJ1121" s="6"/>
      <c r="IK1121" s="5"/>
      <c r="IL1121" s="5"/>
      <c r="IM1121" s="4"/>
      <c r="IN1121" s="6"/>
      <c r="IO1121" s="4"/>
      <c r="IP1121" s="6"/>
      <c r="IQ1121" s="5"/>
      <c r="IR1121" s="5"/>
      <c r="IS1121" s="4"/>
      <c r="IT1121" s="6"/>
      <c r="IU1121" s="4"/>
      <c r="IV1121" s="6"/>
      <c r="IW1121" s="5"/>
      <c r="IX1121" s="5"/>
      <c r="IY1121" s="4"/>
      <c r="IZ1121" s="6"/>
      <c r="JA1121" s="4"/>
      <c r="JB1121" s="6"/>
      <c r="JC1121" s="5"/>
      <c r="JD1121" s="5"/>
      <c r="JE1121" s="4"/>
      <c r="JF1121" s="6"/>
      <c r="JG1121" s="4"/>
      <c r="JH1121" s="6"/>
      <c r="JI1121" s="5"/>
      <c r="JJ1121" s="5"/>
      <c r="JK1121" s="4"/>
      <c r="JL1121" s="6"/>
      <c r="JM1121" s="4"/>
      <c r="JN1121" s="6"/>
      <c r="JO1121" s="5"/>
      <c r="JP1121" s="5"/>
      <c r="JQ1121" s="4"/>
      <c r="JR1121" s="6"/>
      <c r="JS1121" s="4"/>
      <c r="JT1121" s="6"/>
      <c r="JU1121" s="5"/>
      <c r="JV1121" s="5"/>
      <c r="JW1121" s="4"/>
      <c r="JX1121" s="6"/>
      <c r="JY1121" s="4"/>
      <c r="JZ1121" s="6"/>
      <c r="KA1121" s="5"/>
      <c r="KB1121" s="5"/>
      <c r="KC1121" s="4"/>
      <c r="KD1121" s="6"/>
      <c r="KE1121" s="4"/>
      <c r="KF1121" s="6"/>
      <c r="KG1121" s="5"/>
      <c r="KH1121" s="5"/>
      <c r="KI1121" s="4"/>
      <c r="KJ1121" s="6"/>
      <c r="KK1121" s="4"/>
      <c r="KL1121" s="6"/>
      <c r="KM1121" s="5"/>
      <c r="KN1121" s="5"/>
    </row>
    <row r="1122">
      <c r="A1122" s="3" t="s">
        <v>85</v>
      </c>
      <c r="B1122" s="3" t="s">
        <v>851</v>
      </c>
      <c r="C1122" s="3" t="s">
        <v>87</v>
      </c>
      <c r="D1122" s="3" t="s">
        <v>712</v>
      </c>
      <c r="E1122" s="3" t="s">
        <v>852</v>
      </c>
      <c r="F1122" s="3" t="s">
        <v>104</v>
      </c>
      <c r="G1122" s="3" t="s">
        <v>104</v>
      </c>
      <c r="H1122" s="3" t="s">
        <v>104</v>
      </c>
      <c r="I1122" s="3" t="s">
        <v>1384</v>
      </c>
      <c r="J1122" s="3" t="s">
        <v>104</v>
      </c>
      <c r="K1122" s="4">
        <v>6546</v>
      </c>
      <c r="L1122" s="4">
        <f>=ROUNDDOWN({0},0)</f>
      </c>
      <c r="M1122" s="4">
        <v>60155</v>
      </c>
      <c r="N1122" s="5"/>
      <c r="O1122" s="4"/>
      <c r="P1122" s="4">
        <f>=ROUNDDOWN({0},0)</f>
      </c>
      <c r="Q1122" s="4"/>
      <c r="R1122" s="5"/>
      <c r="S1122" s="4">
        <v>4</v>
      </c>
      <c r="T1122" s="6">
        <v>109.76</v>
      </c>
      <c r="U1122" s="4"/>
      <c r="V1122" s="6"/>
      <c r="W1122" s="5"/>
      <c r="X1122" s="5"/>
      <c r="Y1122" s="4"/>
      <c r="Z1122" s="6"/>
      <c r="AA1122" s="4"/>
      <c r="AB1122" s="6"/>
      <c r="AC1122" s="5"/>
      <c r="AD1122" s="5"/>
      <c r="AE1122" s="4"/>
      <c r="AF1122" s="6"/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  <c r="AW1122" s="4"/>
      <c r="AX1122" s="6"/>
      <c r="AY1122" s="4"/>
      <c r="AZ1122" s="6"/>
      <c r="BA1122" s="5"/>
      <c r="BB1122" s="5"/>
      <c r="BC1122" s="4"/>
      <c r="BD1122" s="6"/>
      <c r="BE1122" s="4"/>
      <c r="BF1122" s="6"/>
      <c r="BG1122" s="5"/>
      <c r="BH1122" s="5"/>
      <c r="BI1122" s="4"/>
      <c r="BJ1122" s="6"/>
      <c r="BK1122" s="4"/>
      <c r="BL1122" s="6"/>
      <c r="BM1122" s="5"/>
      <c r="BN1122" s="5"/>
      <c r="BO1122" s="4"/>
      <c r="BP1122" s="6"/>
      <c r="BQ1122" s="4"/>
      <c r="BR1122" s="6"/>
      <c r="BS1122" s="5"/>
      <c r="BT1122" s="5"/>
      <c r="BU1122" s="4"/>
      <c r="BV1122" s="6"/>
      <c r="BW1122" s="4"/>
      <c r="BX1122" s="6"/>
      <c r="BY1122" s="5"/>
      <c r="BZ1122" s="5"/>
      <c r="CA1122" s="4"/>
      <c r="CB1122" s="6"/>
      <c r="CC1122" s="4"/>
      <c r="CD1122" s="6"/>
      <c r="CE1122" s="5"/>
      <c r="CF1122" s="5"/>
      <c r="CG1122" s="4"/>
      <c r="CH1122" s="6"/>
      <c r="CI1122" s="4"/>
      <c r="CJ1122" s="6"/>
      <c r="CK1122" s="5"/>
      <c r="CL1122" s="5"/>
      <c r="CM1122" s="4"/>
      <c r="CN1122" s="6"/>
      <c r="CO1122" s="4"/>
      <c r="CP1122" s="6"/>
      <c r="CQ1122" s="5"/>
      <c r="CR1122" s="5"/>
      <c r="CS1122" s="4"/>
      <c r="CT1122" s="6"/>
      <c r="CU1122" s="4"/>
      <c r="CV1122" s="6"/>
      <c r="CW1122" s="5"/>
      <c r="CX1122" s="5"/>
      <c r="CY1122" s="4"/>
      <c r="CZ1122" s="6"/>
      <c r="DA1122" s="4"/>
      <c r="DB1122" s="6"/>
      <c r="DC1122" s="5"/>
      <c r="DD1122" s="5"/>
      <c r="DE1122" s="4"/>
      <c r="DF1122" s="6"/>
      <c r="DG1122" s="4"/>
      <c r="DH1122" s="6"/>
      <c r="DI1122" s="5"/>
      <c r="DJ1122" s="5"/>
      <c r="DK1122" s="4"/>
      <c r="DL1122" s="6"/>
      <c r="DM1122" s="4"/>
      <c r="DN1122" s="6"/>
      <c r="DO1122" s="5"/>
      <c r="DP1122" s="5"/>
      <c r="DQ1122" s="4"/>
      <c r="DR1122" s="6"/>
      <c r="DS1122" s="4"/>
      <c r="DT1122" s="6"/>
      <c r="DU1122" s="5"/>
      <c r="DV1122" s="5"/>
      <c r="DW1122" s="4"/>
      <c r="DX1122" s="6"/>
      <c r="DY1122" s="4"/>
      <c r="DZ1122" s="6"/>
      <c r="EA1122" s="5"/>
      <c r="EB1122" s="5"/>
      <c r="EC1122" s="4"/>
      <c r="ED1122" s="6"/>
      <c r="EE1122" s="4"/>
      <c r="EF1122" s="6"/>
      <c r="EG1122" s="5"/>
      <c r="EH1122" s="5"/>
      <c r="EI1122" s="4">
        <v>4</v>
      </c>
      <c r="EJ1122" s="6">
        <v>109.76</v>
      </c>
      <c r="EK1122" s="4"/>
      <c r="EL1122" s="6"/>
      <c r="EM1122" s="5"/>
      <c r="EN1122" s="5"/>
      <c r="EO1122" s="4"/>
      <c r="EP1122" s="6"/>
      <c r="EQ1122" s="4"/>
      <c r="ER1122" s="6"/>
      <c r="ES1122" s="5"/>
      <c r="ET1122" s="5"/>
      <c r="EU1122" s="4"/>
      <c r="EV1122" s="6"/>
      <c r="EW1122" s="4"/>
      <c r="EX1122" s="6"/>
      <c r="EY1122" s="5"/>
      <c r="EZ1122" s="5"/>
      <c r="FA1122" s="4"/>
      <c r="FB1122" s="6"/>
      <c r="FC1122" s="4"/>
      <c r="FD1122" s="6"/>
      <c r="FE1122" s="5"/>
      <c r="FF1122" s="5"/>
      <c r="FG1122" s="4"/>
      <c r="FH1122" s="6"/>
      <c r="FI1122" s="4"/>
      <c r="FJ1122" s="6"/>
      <c r="FK1122" s="5"/>
      <c r="FL1122" s="5"/>
      <c r="FM1122" s="4"/>
      <c r="FN1122" s="6"/>
      <c r="FO1122" s="4"/>
      <c r="FP1122" s="6"/>
      <c r="FQ1122" s="5"/>
      <c r="FR1122" s="5"/>
      <c r="FS1122" s="4"/>
      <c r="FT1122" s="6"/>
      <c r="FU1122" s="4"/>
      <c r="FV1122" s="6"/>
      <c r="FW1122" s="5"/>
      <c r="FX1122" s="5"/>
      <c r="FY1122" s="4"/>
      <c r="FZ1122" s="6"/>
      <c r="GA1122" s="4"/>
      <c r="GB1122" s="6"/>
      <c r="GC1122" s="5"/>
      <c r="GD1122" s="5"/>
      <c r="GE1122" s="4"/>
      <c r="GF1122" s="6"/>
      <c r="GG1122" s="4"/>
      <c r="GH1122" s="6"/>
      <c r="GI1122" s="5"/>
      <c r="GJ1122" s="5"/>
      <c r="GK1122" s="4"/>
      <c r="GL1122" s="6"/>
      <c r="GM1122" s="4"/>
      <c r="GN1122" s="6"/>
      <c r="GO1122" s="5"/>
      <c r="GP1122" s="5"/>
      <c r="GQ1122" s="4"/>
      <c r="GR1122" s="6"/>
      <c r="GS1122" s="4"/>
      <c r="GT1122" s="6"/>
      <c r="GU1122" s="5"/>
      <c r="GV1122" s="5"/>
      <c r="GW1122" s="4"/>
      <c r="GX1122" s="6"/>
      <c r="GY1122" s="4"/>
      <c r="GZ1122" s="6"/>
      <c r="HA1122" s="5"/>
      <c r="HB1122" s="5"/>
      <c r="HC1122" s="4"/>
      <c r="HD1122" s="6"/>
      <c r="HE1122" s="4"/>
      <c r="HF1122" s="6"/>
      <c r="HG1122" s="5"/>
      <c r="HH1122" s="5"/>
      <c r="HI1122" s="4"/>
      <c r="HJ1122" s="6"/>
      <c r="HK1122" s="4"/>
      <c r="HL1122" s="6"/>
      <c r="HM1122" s="5"/>
      <c r="HN1122" s="5"/>
      <c r="HO1122" s="4"/>
      <c r="HP1122" s="6"/>
      <c r="HQ1122" s="4"/>
      <c r="HR1122" s="6"/>
      <c r="HS1122" s="5"/>
      <c r="HT1122" s="5"/>
      <c r="HU1122" s="4"/>
      <c r="HV1122" s="6"/>
      <c r="HW1122" s="4"/>
      <c r="HX1122" s="6"/>
      <c r="HY1122" s="5"/>
      <c r="HZ1122" s="5"/>
      <c r="IA1122" s="4"/>
      <c r="IB1122" s="6"/>
      <c r="IC1122" s="4"/>
      <c r="ID1122" s="6"/>
      <c r="IE1122" s="5"/>
      <c r="IF1122" s="5"/>
      <c r="IG1122" s="4"/>
      <c r="IH1122" s="6"/>
      <c r="II1122" s="4"/>
      <c r="IJ1122" s="6"/>
      <c r="IK1122" s="5"/>
      <c r="IL1122" s="5"/>
      <c r="IM1122" s="4"/>
      <c r="IN1122" s="6"/>
      <c r="IO1122" s="4"/>
      <c r="IP1122" s="6"/>
      <c r="IQ1122" s="5"/>
      <c r="IR1122" s="5"/>
      <c r="IS1122" s="4"/>
      <c r="IT1122" s="6"/>
      <c r="IU1122" s="4"/>
      <c r="IV1122" s="6"/>
      <c r="IW1122" s="5"/>
      <c r="IX1122" s="5"/>
      <c r="IY1122" s="4"/>
      <c r="IZ1122" s="6"/>
      <c r="JA1122" s="4"/>
      <c r="JB1122" s="6"/>
      <c r="JC1122" s="5"/>
      <c r="JD1122" s="5"/>
      <c r="JE1122" s="4"/>
      <c r="JF1122" s="6"/>
      <c r="JG1122" s="4"/>
      <c r="JH1122" s="6"/>
      <c r="JI1122" s="5"/>
      <c r="JJ1122" s="5"/>
      <c r="JK1122" s="4"/>
      <c r="JL1122" s="6"/>
      <c r="JM1122" s="4"/>
      <c r="JN1122" s="6"/>
      <c r="JO1122" s="5"/>
      <c r="JP1122" s="5"/>
      <c r="JQ1122" s="4"/>
      <c r="JR1122" s="6"/>
      <c r="JS1122" s="4"/>
      <c r="JT1122" s="6"/>
      <c r="JU1122" s="5"/>
      <c r="JV1122" s="5"/>
      <c r="JW1122" s="4"/>
      <c r="JX1122" s="6"/>
      <c r="JY1122" s="4"/>
      <c r="JZ1122" s="6"/>
      <c r="KA1122" s="5"/>
      <c r="KB1122" s="5"/>
      <c r="KC1122" s="4"/>
      <c r="KD1122" s="6"/>
      <c r="KE1122" s="4"/>
      <c r="KF1122" s="6"/>
      <c r="KG1122" s="5"/>
      <c r="KH1122" s="5"/>
      <c r="KI1122" s="4"/>
      <c r="KJ1122" s="6"/>
      <c r="KK1122" s="4"/>
      <c r="KL1122" s="6"/>
      <c r="KM1122" s="5"/>
      <c r="KN1122" s="5"/>
    </row>
    <row r="1123">
      <c r="A1123" s="3" t="s">
        <v>85</v>
      </c>
      <c r="B1123" s="3" t="s">
        <v>851</v>
      </c>
      <c r="C1123" s="3" t="s">
        <v>87</v>
      </c>
      <c r="D1123" s="3" t="s">
        <v>712</v>
      </c>
      <c r="E1123" s="3" t="s">
        <v>857</v>
      </c>
      <c r="F1123" s="3" t="s">
        <v>104</v>
      </c>
      <c r="G1123" s="3" t="s">
        <v>104</v>
      </c>
      <c r="H1123" s="3" t="s">
        <v>104</v>
      </c>
      <c r="I1123" s="3" t="s">
        <v>1308</v>
      </c>
      <c r="J1123" s="3" t="s">
        <v>104</v>
      </c>
      <c r="K1123" s="4">
        <v>330</v>
      </c>
      <c r="L1123" s="4">
        <f>=ROUNDDOWN({0},0)</f>
      </c>
      <c r="M1123" s="4">
        <v>130</v>
      </c>
      <c r="N1123" s="5"/>
      <c r="O1123" s="4"/>
      <c r="P1123" s="4">
        <f>=ROUNDDOWN({0},0)</f>
      </c>
      <c r="Q1123" s="4"/>
      <c r="R1123" s="5"/>
      <c r="S1123" s="4">
        <v>3</v>
      </c>
      <c r="T1123" s="6">
        <v>95.1</v>
      </c>
      <c r="U1123" s="4"/>
      <c r="V1123" s="6"/>
      <c r="W1123" s="5"/>
      <c r="X1123" s="5"/>
      <c r="Y1123" s="4"/>
      <c r="Z1123" s="6"/>
      <c r="AA1123" s="4"/>
      <c r="AB1123" s="6"/>
      <c r="AC1123" s="5"/>
      <c r="AD1123" s="5"/>
      <c r="AE1123" s="4"/>
      <c r="AF1123" s="6"/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  <c r="AW1123" s="4"/>
      <c r="AX1123" s="6"/>
      <c r="AY1123" s="4"/>
      <c r="AZ1123" s="6"/>
      <c r="BA1123" s="5"/>
      <c r="BB1123" s="5"/>
      <c r="BC1123" s="4"/>
      <c r="BD1123" s="6"/>
      <c r="BE1123" s="4"/>
      <c r="BF1123" s="6"/>
      <c r="BG1123" s="5"/>
      <c r="BH1123" s="5"/>
      <c r="BI1123" s="4"/>
      <c r="BJ1123" s="6"/>
      <c r="BK1123" s="4"/>
      <c r="BL1123" s="6"/>
      <c r="BM1123" s="5"/>
      <c r="BN1123" s="5"/>
      <c r="BO1123" s="4"/>
      <c r="BP1123" s="6"/>
      <c r="BQ1123" s="4"/>
      <c r="BR1123" s="6"/>
      <c r="BS1123" s="5"/>
      <c r="BT1123" s="5"/>
      <c r="BU1123" s="4"/>
      <c r="BV1123" s="6"/>
      <c r="BW1123" s="4"/>
      <c r="BX1123" s="6"/>
      <c r="BY1123" s="5"/>
      <c r="BZ1123" s="5"/>
      <c r="CA1123" s="4"/>
      <c r="CB1123" s="6"/>
      <c r="CC1123" s="4"/>
      <c r="CD1123" s="6"/>
      <c r="CE1123" s="5"/>
      <c r="CF1123" s="5"/>
      <c r="CG1123" s="4"/>
      <c r="CH1123" s="6"/>
      <c r="CI1123" s="4"/>
      <c r="CJ1123" s="6"/>
      <c r="CK1123" s="5"/>
      <c r="CL1123" s="5"/>
      <c r="CM1123" s="4"/>
      <c r="CN1123" s="6"/>
      <c r="CO1123" s="4"/>
      <c r="CP1123" s="6"/>
      <c r="CQ1123" s="5"/>
      <c r="CR1123" s="5"/>
      <c r="CS1123" s="4"/>
      <c r="CT1123" s="6"/>
      <c r="CU1123" s="4"/>
      <c r="CV1123" s="6"/>
      <c r="CW1123" s="5"/>
      <c r="CX1123" s="5"/>
      <c r="CY1123" s="4"/>
      <c r="CZ1123" s="6"/>
      <c r="DA1123" s="4"/>
      <c r="DB1123" s="6"/>
      <c r="DC1123" s="5"/>
      <c r="DD1123" s="5"/>
      <c r="DE1123" s="4"/>
      <c r="DF1123" s="6"/>
      <c r="DG1123" s="4"/>
      <c r="DH1123" s="6"/>
      <c r="DI1123" s="5"/>
      <c r="DJ1123" s="5"/>
      <c r="DK1123" s="4"/>
      <c r="DL1123" s="6"/>
      <c r="DM1123" s="4"/>
      <c r="DN1123" s="6"/>
      <c r="DO1123" s="5"/>
      <c r="DP1123" s="5"/>
      <c r="DQ1123" s="4"/>
      <c r="DR1123" s="6"/>
      <c r="DS1123" s="4"/>
      <c r="DT1123" s="6"/>
      <c r="DU1123" s="5"/>
      <c r="DV1123" s="5"/>
      <c r="DW1123" s="4"/>
      <c r="DX1123" s="6"/>
      <c r="DY1123" s="4"/>
      <c r="DZ1123" s="6"/>
      <c r="EA1123" s="5"/>
      <c r="EB1123" s="5"/>
      <c r="EC1123" s="4"/>
      <c r="ED1123" s="6"/>
      <c r="EE1123" s="4"/>
      <c r="EF1123" s="6"/>
      <c r="EG1123" s="5"/>
      <c r="EH1123" s="5"/>
      <c r="EI1123" s="4">
        <v>3</v>
      </c>
      <c r="EJ1123" s="6">
        <v>95.1</v>
      </c>
      <c r="EK1123" s="4"/>
      <c r="EL1123" s="6"/>
      <c r="EM1123" s="5"/>
      <c r="EN1123" s="5"/>
      <c r="EO1123" s="4"/>
      <c r="EP1123" s="6"/>
      <c r="EQ1123" s="4"/>
      <c r="ER1123" s="6"/>
      <c r="ES1123" s="5"/>
      <c r="ET1123" s="5"/>
      <c r="EU1123" s="4"/>
      <c r="EV1123" s="6"/>
      <c r="EW1123" s="4"/>
      <c r="EX1123" s="6"/>
      <c r="EY1123" s="5"/>
      <c r="EZ1123" s="5"/>
      <c r="FA1123" s="4"/>
      <c r="FB1123" s="6"/>
      <c r="FC1123" s="4"/>
      <c r="FD1123" s="6"/>
      <c r="FE1123" s="5"/>
      <c r="FF1123" s="5"/>
      <c r="FG1123" s="4"/>
      <c r="FH1123" s="6"/>
      <c r="FI1123" s="4"/>
      <c r="FJ1123" s="6"/>
      <c r="FK1123" s="5"/>
      <c r="FL1123" s="5"/>
      <c r="FM1123" s="4"/>
      <c r="FN1123" s="6"/>
      <c r="FO1123" s="4"/>
      <c r="FP1123" s="6"/>
      <c r="FQ1123" s="5"/>
      <c r="FR1123" s="5"/>
      <c r="FS1123" s="4"/>
      <c r="FT1123" s="6"/>
      <c r="FU1123" s="4"/>
      <c r="FV1123" s="6"/>
      <c r="FW1123" s="5"/>
      <c r="FX1123" s="5"/>
      <c r="FY1123" s="4"/>
      <c r="FZ1123" s="6"/>
      <c r="GA1123" s="4"/>
      <c r="GB1123" s="6"/>
      <c r="GC1123" s="5"/>
      <c r="GD1123" s="5"/>
      <c r="GE1123" s="4"/>
      <c r="GF1123" s="6"/>
      <c r="GG1123" s="4"/>
      <c r="GH1123" s="6"/>
      <c r="GI1123" s="5"/>
      <c r="GJ1123" s="5"/>
      <c r="GK1123" s="4"/>
      <c r="GL1123" s="6"/>
      <c r="GM1123" s="4"/>
      <c r="GN1123" s="6"/>
      <c r="GO1123" s="5"/>
      <c r="GP1123" s="5"/>
      <c r="GQ1123" s="4"/>
      <c r="GR1123" s="6"/>
      <c r="GS1123" s="4"/>
      <c r="GT1123" s="6"/>
      <c r="GU1123" s="5"/>
      <c r="GV1123" s="5"/>
      <c r="GW1123" s="4"/>
      <c r="GX1123" s="6"/>
      <c r="GY1123" s="4"/>
      <c r="GZ1123" s="6"/>
      <c r="HA1123" s="5"/>
      <c r="HB1123" s="5"/>
      <c r="HC1123" s="4"/>
      <c r="HD1123" s="6"/>
      <c r="HE1123" s="4"/>
      <c r="HF1123" s="6"/>
      <c r="HG1123" s="5"/>
      <c r="HH1123" s="5"/>
      <c r="HI1123" s="4"/>
      <c r="HJ1123" s="6"/>
      <c r="HK1123" s="4"/>
      <c r="HL1123" s="6"/>
      <c r="HM1123" s="5"/>
      <c r="HN1123" s="5"/>
      <c r="HO1123" s="4"/>
      <c r="HP1123" s="6"/>
      <c r="HQ1123" s="4"/>
      <c r="HR1123" s="6"/>
      <c r="HS1123" s="5"/>
      <c r="HT1123" s="5"/>
      <c r="HU1123" s="4"/>
      <c r="HV1123" s="6"/>
      <c r="HW1123" s="4"/>
      <c r="HX1123" s="6"/>
      <c r="HY1123" s="5"/>
      <c r="HZ1123" s="5"/>
      <c r="IA1123" s="4"/>
      <c r="IB1123" s="6"/>
      <c r="IC1123" s="4"/>
      <c r="ID1123" s="6"/>
      <c r="IE1123" s="5"/>
      <c r="IF1123" s="5"/>
      <c r="IG1123" s="4"/>
      <c r="IH1123" s="6"/>
      <c r="II1123" s="4"/>
      <c r="IJ1123" s="6"/>
      <c r="IK1123" s="5"/>
      <c r="IL1123" s="5"/>
      <c r="IM1123" s="4"/>
      <c r="IN1123" s="6"/>
      <c r="IO1123" s="4"/>
      <c r="IP1123" s="6"/>
      <c r="IQ1123" s="5"/>
      <c r="IR1123" s="5"/>
      <c r="IS1123" s="4"/>
      <c r="IT1123" s="6"/>
      <c r="IU1123" s="4"/>
      <c r="IV1123" s="6"/>
      <c r="IW1123" s="5"/>
      <c r="IX1123" s="5"/>
      <c r="IY1123" s="4"/>
      <c r="IZ1123" s="6"/>
      <c r="JA1123" s="4"/>
      <c r="JB1123" s="6"/>
      <c r="JC1123" s="5"/>
      <c r="JD1123" s="5"/>
      <c r="JE1123" s="4"/>
      <c r="JF1123" s="6"/>
      <c r="JG1123" s="4"/>
      <c r="JH1123" s="6"/>
      <c r="JI1123" s="5"/>
      <c r="JJ1123" s="5"/>
      <c r="JK1123" s="4"/>
      <c r="JL1123" s="6"/>
      <c r="JM1123" s="4"/>
      <c r="JN1123" s="6"/>
      <c r="JO1123" s="5"/>
      <c r="JP1123" s="5"/>
      <c r="JQ1123" s="4"/>
      <c r="JR1123" s="6"/>
      <c r="JS1123" s="4"/>
      <c r="JT1123" s="6"/>
      <c r="JU1123" s="5"/>
      <c r="JV1123" s="5"/>
      <c r="JW1123" s="4"/>
      <c r="JX1123" s="6"/>
      <c r="JY1123" s="4"/>
      <c r="JZ1123" s="6"/>
      <c r="KA1123" s="5"/>
      <c r="KB1123" s="5"/>
      <c r="KC1123" s="4"/>
      <c r="KD1123" s="6"/>
      <c r="KE1123" s="4"/>
      <c r="KF1123" s="6"/>
      <c r="KG1123" s="5"/>
      <c r="KH1123" s="5"/>
      <c r="KI1123" s="4"/>
      <c r="KJ1123" s="6"/>
      <c r="KK1123" s="4"/>
      <c r="KL1123" s="6"/>
      <c r="KM1123" s="5"/>
      <c r="KN1123" s="5"/>
    </row>
    <row r="1124">
      <c r="A1124" s="3" t="s">
        <v>85</v>
      </c>
      <c r="B1124" s="3" t="s">
        <v>851</v>
      </c>
      <c r="C1124" s="3" t="s">
        <v>87</v>
      </c>
      <c r="D1124" s="3" t="s">
        <v>712</v>
      </c>
      <c r="E1124" s="3" t="s">
        <v>877</v>
      </c>
      <c r="F1124" s="3" t="s">
        <v>104</v>
      </c>
      <c r="G1124" s="3" t="s">
        <v>104</v>
      </c>
      <c r="H1124" s="3" t="s">
        <v>104</v>
      </c>
      <c r="I1124" s="3" t="s">
        <v>1335</v>
      </c>
      <c r="J1124" s="3" t="s">
        <v>104</v>
      </c>
      <c r="K1124" s="4"/>
      <c r="L1124" s="4">
        <f>=ROUNDDOWN({0},0)</f>
      </c>
      <c r="M1124" s="4"/>
      <c r="N1124" s="5"/>
      <c r="O1124" s="4"/>
      <c r="P1124" s="4">
        <f>=ROUNDDOWN({0},0)</f>
      </c>
      <c r="Q1124" s="4"/>
      <c r="R1124" s="5"/>
      <c r="S1124" s="4"/>
      <c r="T1124" s="6"/>
      <c r="U1124" s="4"/>
      <c r="V1124" s="6"/>
      <c r="W1124" s="5"/>
      <c r="X1124" s="5"/>
      <c r="Y1124" s="4"/>
      <c r="Z1124" s="6"/>
      <c r="AA1124" s="4"/>
      <c r="AB1124" s="6"/>
      <c r="AC1124" s="5"/>
      <c r="AD1124" s="5"/>
      <c r="AE1124" s="4"/>
      <c r="AF1124" s="6"/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  <c r="AW1124" s="4"/>
      <c r="AX1124" s="6"/>
      <c r="AY1124" s="4"/>
      <c r="AZ1124" s="6"/>
      <c r="BA1124" s="5"/>
      <c r="BB1124" s="5"/>
      <c r="BC1124" s="4"/>
      <c r="BD1124" s="6"/>
      <c r="BE1124" s="4"/>
      <c r="BF1124" s="6"/>
      <c r="BG1124" s="5"/>
      <c r="BH1124" s="5"/>
      <c r="BI1124" s="4"/>
      <c r="BJ1124" s="6"/>
      <c r="BK1124" s="4"/>
      <c r="BL1124" s="6"/>
      <c r="BM1124" s="5"/>
      <c r="BN1124" s="5"/>
      <c r="BO1124" s="4"/>
      <c r="BP1124" s="6"/>
      <c r="BQ1124" s="4"/>
      <c r="BR1124" s="6"/>
      <c r="BS1124" s="5"/>
      <c r="BT1124" s="5"/>
      <c r="BU1124" s="4"/>
      <c r="BV1124" s="6"/>
      <c r="BW1124" s="4"/>
      <c r="BX1124" s="6"/>
      <c r="BY1124" s="5"/>
      <c r="BZ1124" s="5"/>
      <c r="CA1124" s="4"/>
      <c r="CB1124" s="6"/>
      <c r="CC1124" s="4"/>
      <c r="CD1124" s="6"/>
      <c r="CE1124" s="5"/>
      <c r="CF1124" s="5"/>
      <c r="CG1124" s="4"/>
      <c r="CH1124" s="6"/>
      <c r="CI1124" s="4"/>
      <c r="CJ1124" s="6"/>
      <c r="CK1124" s="5"/>
      <c r="CL1124" s="5"/>
      <c r="CM1124" s="4"/>
      <c r="CN1124" s="6"/>
      <c r="CO1124" s="4"/>
      <c r="CP1124" s="6"/>
      <c r="CQ1124" s="5"/>
      <c r="CR1124" s="5"/>
      <c r="CS1124" s="4"/>
      <c r="CT1124" s="6"/>
      <c r="CU1124" s="4"/>
      <c r="CV1124" s="6"/>
      <c r="CW1124" s="5"/>
      <c r="CX1124" s="5"/>
      <c r="CY1124" s="4"/>
      <c r="CZ1124" s="6"/>
      <c r="DA1124" s="4"/>
      <c r="DB1124" s="6"/>
      <c r="DC1124" s="5"/>
      <c r="DD1124" s="5"/>
      <c r="DE1124" s="4"/>
      <c r="DF1124" s="6"/>
      <c r="DG1124" s="4"/>
      <c r="DH1124" s="6"/>
      <c r="DI1124" s="5"/>
      <c r="DJ1124" s="5"/>
      <c r="DK1124" s="4"/>
      <c r="DL1124" s="6"/>
      <c r="DM1124" s="4"/>
      <c r="DN1124" s="6"/>
      <c r="DO1124" s="5"/>
      <c r="DP1124" s="5"/>
      <c r="DQ1124" s="4"/>
      <c r="DR1124" s="6"/>
      <c r="DS1124" s="4"/>
      <c r="DT1124" s="6"/>
      <c r="DU1124" s="5"/>
      <c r="DV1124" s="5"/>
      <c r="DW1124" s="4"/>
      <c r="DX1124" s="6"/>
      <c r="DY1124" s="4"/>
      <c r="DZ1124" s="6"/>
      <c r="EA1124" s="5"/>
      <c r="EB1124" s="5"/>
      <c r="EC1124" s="4"/>
      <c r="ED1124" s="6"/>
      <c r="EE1124" s="4"/>
      <c r="EF1124" s="6"/>
      <c r="EG1124" s="5"/>
      <c r="EH1124" s="5"/>
      <c r="EI1124" s="4"/>
      <c r="EJ1124" s="6"/>
      <c r="EK1124" s="4"/>
      <c r="EL1124" s="6"/>
      <c r="EM1124" s="5"/>
      <c r="EN1124" s="5"/>
      <c r="EO1124" s="4"/>
      <c r="EP1124" s="6"/>
      <c r="EQ1124" s="4"/>
      <c r="ER1124" s="6"/>
      <c r="ES1124" s="5"/>
      <c r="ET1124" s="5"/>
      <c r="EU1124" s="4"/>
      <c r="EV1124" s="6"/>
      <c r="EW1124" s="4"/>
      <c r="EX1124" s="6"/>
      <c r="EY1124" s="5"/>
      <c r="EZ1124" s="5"/>
      <c r="FA1124" s="4"/>
      <c r="FB1124" s="6"/>
      <c r="FC1124" s="4"/>
      <c r="FD1124" s="6"/>
      <c r="FE1124" s="5"/>
      <c r="FF1124" s="5"/>
      <c r="FG1124" s="4"/>
      <c r="FH1124" s="6"/>
      <c r="FI1124" s="4"/>
      <c r="FJ1124" s="6"/>
      <c r="FK1124" s="5"/>
      <c r="FL1124" s="5"/>
      <c r="FM1124" s="4"/>
      <c r="FN1124" s="6"/>
      <c r="FO1124" s="4"/>
      <c r="FP1124" s="6"/>
      <c r="FQ1124" s="5"/>
      <c r="FR1124" s="5"/>
      <c r="FS1124" s="4"/>
      <c r="FT1124" s="6"/>
      <c r="FU1124" s="4"/>
      <c r="FV1124" s="6"/>
      <c r="FW1124" s="5"/>
      <c r="FX1124" s="5"/>
      <c r="FY1124" s="4"/>
      <c r="FZ1124" s="6"/>
      <c r="GA1124" s="4"/>
      <c r="GB1124" s="6"/>
      <c r="GC1124" s="5"/>
      <c r="GD1124" s="5"/>
      <c r="GE1124" s="4"/>
      <c r="GF1124" s="6"/>
      <c r="GG1124" s="4"/>
      <c r="GH1124" s="6"/>
      <c r="GI1124" s="5"/>
      <c r="GJ1124" s="5"/>
      <c r="GK1124" s="4"/>
      <c r="GL1124" s="6"/>
      <c r="GM1124" s="4"/>
      <c r="GN1124" s="6"/>
      <c r="GO1124" s="5"/>
      <c r="GP1124" s="5"/>
      <c r="GQ1124" s="4"/>
      <c r="GR1124" s="6"/>
      <c r="GS1124" s="4"/>
      <c r="GT1124" s="6"/>
      <c r="GU1124" s="5"/>
      <c r="GV1124" s="5"/>
      <c r="GW1124" s="4"/>
      <c r="GX1124" s="6"/>
      <c r="GY1124" s="4"/>
      <c r="GZ1124" s="6"/>
      <c r="HA1124" s="5"/>
      <c r="HB1124" s="5"/>
      <c r="HC1124" s="4"/>
      <c r="HD1124" s="6"/>
      <c r="HE1124" s="4"/>
      <c r="HF1124" s="6"/>
      <c r="HG1124" s="5"/>
      <c r="HH1124" s="5"/>
      <c r="HI1124" s="4"/>
      <c r="HJ1124" s="6"/>
      <c r="HK1124" s="4"/>
      <c r="HL1124" s="6"/>
      <c r="HM1124" s="5"/>
      <c r="HN1124" s="5"/>
      <c r="HO1124" s="4"/>
      <c r="HP1124" s="6"/>
      <c r="HQ1124" s="4"/>
      <c r="HR1124" s="6"/>
      <c r="HS1124" s="5"/>
      <c r="HT1124" s="5"/>
      <c r="HU1124" s="4"/>
      <c r="HV1124" s="6"/>
      <c r="HW1124" s="4"/>
      <c r="HX1124" s="6"/>
      <c r="HY1124" s="5"/>
      <c r="HZ1124" s="5"/>
      <c r="IA1124" s="4"/>
      <c r="IB1124" s="6"/>
      <c r="IC1124" s="4"/>
      <c r="ID1124" s="6"/>
      <c r="IE1124" s="5"/>
      <c r="IF1124" s="5"/>
      <c r="IG1124" s="4"/>
      <c r="IH1124" s="6"/>
      <c r="II1124" s="4"/>
      <c r="IJ1124" s="6"/>
      <c r="IK1124" s="5"/>
      <c r="IL1124" s="5"/>
      <c r="IM1124" s="4"/>
      <c r="IN1124" s="6"/>
      <c r="IO1124" s="4"/>
      <c r="IP1124" s="6"/>
      <c r="IQ1124" s="5"/>
      <c r="IR1124" s="5"/>
      <c r="IS1124" s="4"/>
      <c r="IT1124" s="6"/>
      <c r="IU1124" s="4"/>
      <c r="IV1124" s="6"/>
      <c r="IW1124" s="5"/>
      <c r="IX1124" s="5"/>
      <c r="IY1124" s="4"/>
      <c r="IZ1124" s="6"/>
      <c r="JA1124" s="4"/>
      <c r="JB1124" s="6"/>
      <c r="JC1124" s="5"/>
      <c r="JD1124" s="5"/>
      <c r="JE1124" s="4"/>
      <c r="JF1124" s="6"/>
      <c r="JG1124" s="4"/>
      <c r="JH1124" s="6"/>
      <c r="JI1124" s="5"/>
      <c r="JJ1124" s="5"/>
      <c r="JK1124" s="4"/>
      <c r="JL1124" s="6"/>
      <c r="JM1124" s="4"/>
      <c r="JN1124" s="6"/>
      <c r="JO1124" s="5"/>
      <c r="JP1124" s="5"/>
      <c r="JQ1124" s="4"/>
      <c r="JR1124" s="6"/>
      <c r="JS1124" s="4"/>
      <c r="JT1124" s="6"/>
      <c r="JU1124" s="5"/>
      <c r="JV1124" s="5"/>
      <c r="JW1124" s="4"/>
      <c r="JX1124" s="6"/>
      <c r="JY1124" s="4"/>
      <c r="JZ1124" s="6"/>
      <c r="KA1124" s="5"/>
      <c r="KB1124" s="5"/>
      <c r="KC1124" s="4"/>
      <c r="KD1124" s="6"/>
      <c r="KE1124" s="4"/>
      <c r="KF1124" s="6"/>
      <c r="KG1124" s="5"/>
      <c r="KH1124" s="5"/>
      <c r="KI1124" s="4"/>
      <c r="KJ1124" s="6"/>
      <c r="KK1124" s="4"/>
      <c r="KL1124" s="6"/>
      <c r="KM1124" s="5"/>
      <c r="KN1124" s="5"/>
    </row>
    <row r="1125">
      <c r="A1125" s="3" t="s">
        <v>85</v>
      </c>
      <c r="B1125" s="3" t="s">
        <v>851</v>
      </c>
      <c r="C1125" s="3" t="s">
        <v>87</v>
      </c>
      <c r="D1125" s="3" t="s">
        <v>712</v>
      </c>
      <c r="E1125" s="3" t="s">
        <v>887</v>
      </c>
      <c r="F1125" s="3" t="s">
        <v>104</v>
      </c>
      <c r="G1125" s="3" t="s">
        <v>104</v>
      </c>
      <c r="H1125" s="3" t="s">
        <v>104</v>
      </c>
      <c r="I1125" s="3" t="s">
        <v>1335</v>
      </c>
      <c r="J1125" s="3" t="s">
        <v>104</v>
      </c>
      <c r="K1125" s="4"/>
      <c r="L1125" s="4">
        <f>=ROUNDDOWN({0},0)</f>
      </c>
      <c r="M1125" s="4"/>
      <c r="N1125" s="5"/>
      <c r="O1125" s="4"/>
      <c r="P1125" s="4">
        <f>=ROUNDDOWN({0},0)</f>
      </c>
      <c r="Q1125" s="4"/>
      <c r="R1125" s="5"/>
      <c r="S1125" s="4"/>
      <c r="T1125" s="6"/>
      <c r="U1125" s="4"/>
      <c r="V1125" s="6"/>
      <c r="W1125" s="5"/>
      <c r="X1125" s="5"/>
      <c r="Y1125" s="4"/>
      <c r="Z1125" s="6"/>
      <c r="AA1125" s="4"/>
      <c r="AB1125" s="6"/>
      <c r="AC1125" s="5"/>
      <c r="AD1125" s="5"/>
      <c r="AE1125" s="4"/>
      <c r="AF1125" s="6"/>
      <c r="AG1125" s="4"/>
      <c r="AH1125" s="6"/>
      <c r="AI1125" s="5"/>
      <c r="AJ1125" s="5"/>
      <c r="AK1125" s="4"/>
      <c r="AL1125" s="6"/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  <c r="AW1125" s="4"/>
      <c r="AX1125" s="6"/>
      <c r="AY1125" s="4"/>
      <c r="AZ1125" s="6"/>
      <c r="BA1125" s="5"/>
      <c r="BB1125" s="5"/>
      <c r="BC1125" s="4"/>
      <c r="BD1125" s="6"/>
      <c r="BE1125" s="4"/>
      <c r="BF1125" s="6"/>
      <c r="BG1125" s="5"/>
      <c r="BH1125" s="5"/>
      <c r="BI1125" s="4"/>
      <c r="BJ1125" s="6"/>
      <c r="BK1125" s="4"/>
      <c r="BL1125" s="6"/>
      <c r="BM1125" s="5"/>
      <c r="BN1125" s="5"/>
      <c r="BO1125" s="4"/>
      <c r="BP1125" s="6"/>
      <c r="BQ1125" s="4"/>
      <c r="BR1125" s="6"/>
      <c r="BS1125" s="5"/>
      <c r="BT1125" s="5"/>
      <c r="BU1125" s="4"/>
      <c r="BV1125" s="6"/>
      <c r="BW1125" s="4"/>
      <c r="BX1125" s="6"/>
      <c r="BY1125" s="5"/>
      <c r="BZ1125" s="5"/>
      <c r="CA1125" s="4"/>
      <c r="CB1125" s="6"/>
      <c r="CC1125" s="4"/>
      <c r="CD1125" s="6"/>
      <c r="CE1125" s="5"/>
      <c r="CF1125" s="5"/>
      <c r="CG1125" s="4"/>
      <c r="CH1125" s="6"/>
      <c r="CI1125" s="4"/>
      <c r="CJ1125" s="6"/>
      <c r="CK1125" s="5"/>
      <c r="CL1125" s="5"/>
      <c r="CM1125" s="4"/>
      <c r="CN1125" s="6"/>
      <c r="CO1125" s="4"/>
      <c r="CP1125" s="6"/>
      <c r="CQ1125" s="5"/>
      <c r="CR1125" s="5"/>
      <c r="CS1125" s="4"/>
      <c r="CT1125" s="6"/>
      <c r="CU1125" s="4"/>
      <c r="CV1125" s="6"/>
      <c r="CW1125" s="5"/>
      <c r="CX1125" s="5"/>
      <c r="CY1125" s="4"/>
      <c r="CZ1125" s="6"/>
      <c r="DA1125" s="4"/>
      <c r="DB1125" s="6"/>
      <c r="DC1125" s="5"/>
      <c r="DD1125" s="5"/>
      <c r="DE1125" s="4"/>
      <c r="DF1125" s="6"/>
      <c r="DG1125" s="4"/>
      <c r="DH1125" s="6"/>
      <c r="DI1125" s="5"/>
      <c r="DJ1125" s="5"/>
      <c r="DK1125" s="4"/>
      <c r="DL1125" s="6"/>
      <c r="DM1125" s="4"/>
      <c r="DN1125" s="6"/>
      <c r="DO1125" s="5"/>
      <c r="DP1125" s="5"/>
      <c r="DQ1125" s="4"/>
      <c r="DR1125" s="6"/>
      <c r="DS1125" s="4"/>
      <c r="DT1125" s="6"/>
      <c r="DU1125" s="5"/>
      <c r="DV1125" s="5"/>
      <c r="DW1125" s="4"/>
      <c r="DX1125" s="6"/>
      <c r="DY1125" s="4"/>
      <c r="DZ1125" s="6"/>
      <c r="EA1125" s="5"/>
      <c r="EB1125" s="5"/>
      <c r="EC1125" s="4"/>
      <c r="ED1125" s="6"/>
      <c r="EE1125" s="4"/>
      <c r="EF1125" s="6"/>
      <c r="EG1125" s="5"/>
      <c r="EH1125" s="5"/>
      <c r="EI1125" s="4"/>
      <c r="EJ1125" s="6"/>
      <c r="EK1125" s="4"/>
      <c r="EL1125" s="6"/>
      <c r="EM1125" s="5"/>
      <c r="EN1125" s="5"/>
      <c r="EO1125" s="4"/>
      <c r="EP1125" s="6"/>
      <c r="EQ1125" s="4"/>
      <c r="ER1125" s="6"/>
      <c r="ES1125" s="5"/>
      <c r="ET1125" s="5"/>
      <c r="EU1125" s="4"/>
      <c r="EV1125" s="6"/>
      <c r="EW1125" s="4"/>
      <c r="EX1125" s="6"/>
      <c r="EY1125" s="5"/>
      <c r="EZ1125" s="5"/>
      <c r="FA1125" s="4"/>
      <c r="FB1125" s="6"/>
      <c r="FC1125" s="4"/>
      <c r="FD1125" s="6"/>
      <c r="FE1125" s="5"/>
      <c r="FF1125" s="5"/>
      <c r="FG1125" s="4"/>
      <c r="FH1125" s="6"/>
      <c r="FI1125" s="4"/>
      <c r="FJ1125" s="6"/>
      <c r="FK1125" s="5"/>
      <c r="FL1125" s="5"/>
      <c r="FM1125" s="4"/>
      <c r="FN1125" s="6"/>
      <c r="FO1125" s="4"/>
      <c r="FP1125" s="6"/>
      <c r="FQ1125" s="5"/>
      <c r="FR1125" s="5"/>
      <c r="FS1125" s="4"/>
      <c r="FT1125" s="6"/>
      <c r="FU1125" s="4"/>
      <c r="FV1125" s="6"/>
      <c r="FW1125" s="5"/>
      <c r="FX1125" s="5"/>
      <c r="FY1125" s="4"/>
      <c r="FZ1125" s="6"/>
      <c r="GA1125" s="4"/>
      <c r="GB1125" s="6"/>
      <c r="GC1125" s="5"/>
      <c r="GD1125" s="5"/>
      <c r="GE1125" s="4"/>
      <c r="GF1125" s="6"/>
      <c r="GG1125" s="4"/>
      <c r="GH1125" s="6"/>
      <c r="GI1125" s="5"/>
      <c r="GJ1125" s="5"/>
      <c r="GK1125" s="4"/>
      <c r="GL1125" s="6"/>
      <c r="GM1125" s="4"/>
      <c r="GN1125" s="6"/>
      <c r="GO1125" s="5"/>
      <c r="GP1125" s="5"/>
      <c r="GQ1125" s="4"/>
      <c r="GR1125" s="6"/>
      <c r="GS1125" s="4"/>
      <c r="GT1125" s="6"/>
      <c r="GU1125" s="5"/>
      <c r="GV1125" s="5"/>
      <c r="GW1125" s="4"/>
      <c r="GX1125" s="6"/>
      <c r="GY1125" s="4"/>
      <c r="GZ1125" s="6"/>
      <c r="HA1125" s="5"/>
      <c r="HB1125" s="5"/>
      <c r="HC1125" s="4"/>
      <c r="HD1125" s="6"/>
      <c r="HE1125" s="4"/>
      <c r="HF1125" s="6"/>
      <c r="HG1125" s="5"/>
      <c r="HH1125" s="5"/>
      <c r="HI1125" s="4"/>
      <c r="HJ1125" s="6"/>
      <c r="HK1125" s="4"/>
      <c r="HL1125" s="6"/>
      <c r="HM1125" s="5"/>
      <c r="HN1125" s="5"/>
      <c r="HO1125" s="4"/>
      <c r="HP1125" s="6"/>
      <c r="HQ1125" s="4"/>
      <c r="HR1125" s="6"/>
      <c r="HS1125" s="5"/>
      <c r="HT1125" s="5"/>
      <c r="HU1125" s="4"/>
      <c r="HV1125" s="6"/>
      <c r="HW1125" s="4"/>
      <c r="HX1125" s="6"/>
      <c r="HY1125" s="5"/>
      <c r="HZ1125" s="5"/>
      <c r="IA1125" s="4"/>
      <c r="IB1125" s="6"/>
      <c r="IC1125" s="4"/>
      <c r="ID1125" s="6"/>
      <c r="IE1125" s="5"/>
      <c r="IF1125" s="5"/>
      <c r="IG1125" s="4"/>
      <c r="IH1125" s="6"/>
      <c r="II1125" s="4"/>
      <c r="IJ1125" s="6"/>
      <c r="IK1125" s="5"/>
      <c r="IL1125" s="5"/>
      <c r="IM1125" s="4"/>
      <c r="IN1125" s="6"/>
      <c r="IO1125" s="4"/>
      <c r="IP1125" s="6"/>
      <c r="IQ1125" s="5"/>
      <c r="IR1125" s="5"/>
      <c r="IS1125" s="4"/>
      <c r="IT1125" s="6"/>
      <c r="IU1125" s="4"/>
      <c r="IV1125" s="6"/>
      <c r="IW1125" s="5"/>
      <c r="IX1125" s="5"/>
      <c r="IY1125" s="4"/>
      <c r="IZ1125" s="6"/>
      <c r="JA1125" s="4"/>
      <c r="JB1125" s="6"/>
      <c r="JC1125" s="5"/>
      <c r="JD1125" s="5"/>
      <c r="JE1125" s="4"/>
      <c r="JF1125" s="6"/>
      <c r="JG1125" s="4"/>
      <c r="JH1125" s="6"/>
      <c r="JI1125" s="5"/>
      <c r="JJ1125" s="5"/>
      <c r="JK1125" s="4"/>
      <c r="JL1125" s="6"/>
      <c r="JM1125" s="4"/>
      <c r="JN1125" s="6"/>
      <c r="JO1125" s="5"/>
      <c r="JP1125" s="5"/>
      <c r="JQ1125" s="4"/>
      <c r="JR1125" s="6"/>
      <c r="JS1125" s="4"/>
      <c r="JT1125" s="6"/>
      <c r="JU1125" s="5"/>
      <c r="JV1125" s="5"/>
      <c r="JW1125" s="4"/>
      <c r="JX1125" s="6"/>
      <c r="JY1125" s="4"/>
      <c r="JZ1125" s="6"/>
      <c r="KA1125" s="5"/>
      <c r="KB1125" s="5"/>
      <c r="KC1125" s="4"/>
      <c r="KD1125" s="6"/>
      <c r="KE1125" s="4"/>
      <c r="KF1125" s="6"/>
      <c r="KG1125" s="5"/>
      <c r="KH1125" s="5"/>
      <c r="KI1125" s="4"/>
      <c r="KJ1125" s="6"/>
      <c r="KK1125" s="4"/>
      <c r="KL1125" s="6"/>
      <c r="KM1125" s="5"/>
      <c r="KN1125" s="5"/>
    </row>
    <row r="1126">
      <c r="A1126" s="3" t="s">
        <v>85</v>
      </c>
      <c r="B1126" s="3" t="s">
        <v>851</v>
      </c>
      <c r="C1126" s="3" t="s">
        <v>87</v>
      </c>
      <c r="D1126" s="3" t="s">
        <v>712</v>
      </c>
      <c r="E1126" s="3" t="s">
        <v>865</v>
      </c>
      <c r="F1126" s="3" t="s">
        <v>104</v>
      </c>
      <c r="G1126" s="3" t="s">
        <v>104</v>
      </c>
      <c r="H1126" s="3" t="s">
        <v>104</v>
      </c>
      <c r="I1126" s="3" t="s">
        <v>1471</v>
      </c>
      <c r="J1126" s="3" t="s">
        <v>104</v>
      </c>
      <c r="K1126" s="4"/>
      <c r="L1126" s="4">
        <f>=ROUNDDOWN({0},0)</f>
      </c>
      <c r="M1126" s="4"/>
      <c r="N1126" s="5"/>
      <c r="O1126" s="4"/>
      <c r="P1126" s="4">
        <f>=ROUNDDOWN({0},0)</f>
      </c>
      <c r="Q1126" s="4"/>
      <c r="R1126" s="5"/>
      <c r="S1126" s="4"/>
      <c r="T1126" s="6"/>
      <c r="U1126" s="4"/>
      <c r="V1126" s="6"/>
      <c r="W1126" s="5"/>
      <c r="X1126" s="5"/>
      <c r="Y1126" s="4"/>
      <c r="Z1126" s="6"/>
      <c r="AA1126" s="4"/>
      <c r="AB1126" s="6"/>
      <c r="AC1126" s="5"/>
      <c r="AD1126" s="5"/>
      <c r="AE1126" s="4"/>
      <c r="AF1126" s="6"/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  <c r="AW1126" s="4"/>
      <c r="AX1126" s="6"/>
      <c r="AY1126" s="4"/>
      <c r="AZ1126" s="6"/>
      <c r="BA1126" s="5"/>
      <c r="BB1126" s="5"/>
      <c r="BC1126" s="4"/>
      <c r="BD1126" s="6"/>
      <c r="BE1126" s="4"/>
      <c r="BF1126" s="6"/>
      <c r="BG1126" s="5"/>
      <c r="BH1126" s="5"/>
      <c r="BI1126" s="4"/>
      <c r="BJ1126" s="6"/>
      <c r="BK1126" s="4"/>
      <c r="BL1126" s="6"/>
      <c r="BM1126" s="5"/>
      <c r="BN1126" s="5"/>
      <c r="BO1126" s="4"/>
      <c r="BP1126" s="6"/>
      <c r="BQ1126" s="4"/>
      <c r="BR1126" s="6"/>
      <c r="BS1126" s="5"/>
      <c r="BT1126" s="5"/>
      <c r="BU1126" s="4"/>
      <c r="BV1126" s="6"/>
      <c r="BW1126" s="4"/>
      <c r="BX1126" s="6"/>
      <c r="BY1126" s="5"/>
      <c r="BZ1126" s="5"/>
      <c r="CA1126" s="4"/>
      <c r="CB1126" s="6"/>
      <c r="CC1126" s="4"/>
      <c r="CD1126" s="6"/>
      <c r="CE1126" s="5"/>
      <c r="CF1126" s="5"/>
      <c r="CG1126" s="4"/>
      <c r="CH1126" s="6"/>
      <c r="CI1126" s="4"/>
      <c r="CJ1126" s="6"/>
      <c r="CK1126" s="5"/>
      <c r="CL1126" s="5"/>
      <c r="CM1126" s="4"/>
      <c r="CN1126" s="6"/>
      <c r="CO1126" s="4"/>
      <c r="CP1126" s="6"/>
      <c r="CQ1126" s="5"/>
      <c r="CR1126" s="5"/>
      <c r="CS1126" s="4"/>
      <c r="CT1126" s="6"/>
      <c r="CU1126" s="4"/>
      <c r="CV1126" s="6"/>
      <c r="CW1126" s="5"/>
      <c r="CX1126" s="5"/>
      <c r="CY1126" s="4"/>
      <c r="CZ1126" s="6"/>
      <c r="DA1126" s="4"/>
      <c r="DB1126" s="6"/>
      <c r="DC1126" s="5"/>
      <c r="DD1126" s="5"/>
      <c r="DE1126" s="4"/>
      <c r="DF1126" s="6"/>
      <c r="DG1126" s="4"/>
      <c r="DH1126" s="6"/>
      <c r="DI1126" s="5"/>
      <c r="DJ1126" s="5"/>
      <c r="DK1126" s="4"/>
      <c r="DL1126" s="6"/>
      <c r="DM1126" s="4"/>
      <c r="DN1126" s="6"/>
      <c r="DO1126" s="5"/>
      <c r="DP1126" s="5"/>
      <c r="DQ1126" s="4"/>
      <c r="DR1126" s="6"/>
      <c r="DS1126" s="4"/>
      <c r="DT1126" s="6"/>
      <c r="DU1126" s="5"/>
      <c r="DV1126" s="5"/>
      <c r="DW1126" s="4"/>
      <c r="DX1126" s="6"/>
      <c r="DY1126" s="4"/>
      <c r="DZ1126" s="6"/>
      <c r="EA1126" s="5"/>
      <c r="EB1126" s="5"/>
      <c r="EC1126" s="4"/>
      <c r="ED1126" s="6"/>
      <c r="EE1126" s="4"/>
      <c r="EF1126" s="6"/>
      <c r="EG1126" s="5"/>
      <c r="EH1126" s="5"/>
      <c r="EI1126" s="4"/>
      <c r="EJ1126" s="6"/>
      <c r="EK1126" s="4"/>
      <c r="EL1126" s="6"/>
      <c r="EM1126" s="5"/>
      <c r="EN1126" s="5"/>
      <c r="EO1126" s="4"/>
      <c r="EP1126" s="6"/>
      <c r="EQ1126" s="4"/>
      <c r="ER1126" s="6"/>
      <c r="ES1126" s="5"/>
      <c r="ET1126" s="5"/>
      <c r="EU1126" s="4"/>
      <c r="EV1126" s="6"/>
      <c r="EW1126" s="4"/>
      <c r="EX1126" s="6"/>
      <c r="EY1126" s="5"/>
      <c r="EZ1126" s="5"/>
      <c r="FA1126" s="4"/>
      <c r="FB1126" s="6"/>
      <c r="FC1126" s="4"/>
      <c r="FD1126" s="6"/>
      <c r="FE1126" s="5"/>
      <c r="FF1126" s="5"/>
      <c r="FG1126" s="4"/>
      <c r="FH1126" s="6"/>
      <c r="FI1126" s="4"/>
      <c r="FJ1126" s="6"/>
      <c r="FK1126" s="5"/>
      <c r="FL1126" s="5"/>
      <c r="FM1126" s="4"/>
      <c r="FN1126" s="6"/>
      <c r="FO1126" s="4"/>
      <c r="FP1126" s="6"/>
      <c r="FQ1126" s="5"/>
      <c r="FR1126" s="5"/>
      <c r="FS1126" s="4"/>
      <c r="FT1126" s="6"/>
      <c r="FU1126" s="4"/>
      <c r="FV1126" s="6"/>
      <c r="FW1126" s="5"/>
      <c r="FX1126" s="5"/>
      <c r="FY1126" s="4"/>
      <c r="FZ1126" s="6"/>
      <c r="GA1126" s="4"/>
      <c r="GB1126" s="6"/>
      <c r="GC1126" s="5"/>
      <c r="GD1126" s="5"/>
      <c r="GE1126" s="4"/>
      <c r="GF1126" s="6"/>
      <c r="GG1126" s="4"/>
      <c r="GH1126" s="6"/>
      <c r="GI1126" s="5"/>
      <c r="GJ1126" s="5"/>
      <c r="GK1126" s="4"/>
      <c r="GL1126" s="6"/>
      <c r="GM1126" s="4"/>
      <c r="GN1126" s="6"/>
      <c r="GO1126" s="5"/>
      <c r="GP1126" s="5"/>
      <c r="GQ1126" s="4"/>
      <c r="GR1126" s="6"/>
      <c r="GS1126" s="4"/>
      <c r="GT1126" s="6"/>
      <c r="GU1126" s="5"/>
      <c r="GV1126" s="5"/>
      <c r="GW1126" s="4"/>
      <c r="GX1126" s="6"/>
      <c r="GY1126" s="4"/>
      <c r="GZ1126" s="6"/>
      <c r="HA1126" s="5"/>
      <c r="HB1126" s="5"/>
      <c r="HC1126" s="4"/>
      <c r="HD1126" s="6"/>
      <c r="HE1126" s="4"/>
      <c r="HF1126" s="6"/>
      <c r="HG1126" s="5"/>
      <c r="HH1126" s="5"/>
      <c r="HI1126" s="4"/>
      <c r="HJ1126" s="6"/>
      <c r="HK1126" s="4"/>
      <c r="HL1126" s="6"/>
      <c r="HM1126" s="5"/>
      <c r="HN1126" s="5"/>
      <c r="HO1126" s="4"/>
      <c r="HP1126" s="6"/>
      <c r="HQ1126" s="4"/>
      <c r="HR1126" s="6"/>
      <c r="HS1126" s="5"/>
      <c r="HT1126" s="5"/>
      <c r="HU1126" s="4"/>
      <c r="HV1126" s="6"/>
      <c r="HW1126" s="4"/>
      <c r="HX1126" s="6"/>
      <c r="HY1126" s="5"/>
      <c r="HZ1126" s="5"/>
      <c r="IA1126" s="4"/>
      <c r="IB1126" s="6"/>
      <c r="IC1126" s="4"/>
      <c r="ID1126" s="6"/>
      <c r="IE1126" s="5"/>
      <c r="IF1126" s="5"/>
      <c r="IG1126" s="4"/>
      <c r="IH1126" s="6"/>
      <c r="II1126" s="4"/>
      <c r="IJ1126" s="6"/>
      <c r="IK1126" s="5"/>
      <c r="IL1126" s="5"/>
      <c r="IM1126" s="4"/>
      <c r="IN1126" s="6"/>
      <c r="IO1126" s="4"/>
      <c r="IP1126" s="6"/>
      <c r="IQ1126" s="5"/>
      <c r="IR1126" s="5"/>
      <c r="IS1126" s="4"/>
      <c r="IT1126" s="6"/>
      <c r="IU1126" s="4"/>
      <c r="IV1126" s="6"/>
      <c r="IW1126" s="5"/>
      <c r="IX1126" s="5"/>
      <c r="IY1126" s="4"/>
      <c r="IZ1126" s="6"/>
      <c r="JA1126" s="4"/>
      <c r="JB1126" s="6"/>
      <c r="JC1126" s="5"/>
      <c r="JD1126" s="5"/>
      <c r="JE1126" s="4"/>
      <c r="JF1126" s="6"/>
      <c r="JG1126" s="4"/>
      <c r="JH1126" s="6"/>
      <c r="JI1126" s="5"/>
      <c r="JJ1126" s="5"/>
      <c r="JK1126" s="4"/>
      <c r="JL1126" s="6"/>
      <c r="JM1126" s="4"/>
      <c r="JN1126" s="6"/>
      <c r="JO1126" s="5"/>
      <c r="JP1126" s="5"/>
      <c r="JQ1126" s="4"/>
      <c r="JR1126" s="6"/>
      <c r="JS1126" s="4"/>
      <c r="JT1126" s="6"/>
      <c r="JU1126" s="5"/>
      <c r="JV1126" s="5"/>
      <c r="JW1126" s="4"/>
      <c r="JX1126" s="6"/>
      <c r="JY1126" s="4"/>
      <c r="JZ1126" s="6"/>
      <c r="KA1126" s="5"/>
      <c r="KB1126" s="5"/>
      <c r="KC1126" s="4"/>
      <c r="KD1126" s="6"/>
      <c r="KE1126" s="4"/>
      <c r="KF1126" s="6"/>
      <c r="KG1126" s="5"/>
      <c r="KH1126" s="5"/>
      <c r="KI1126" s="4"/>
      <c r="KJ1126" s="6"/>
      <c r="KK1126" s="4"/>
      <c r="KL1126" s="6"/>
      <c r="KM1126" s="5"/>
      <c r="KN1126" s="5"/>
    </row>
    <row r="1127">
      <c r="A1127" s="3" t="s">
        <v>85</v>
      </c>
      <c r="B1127" s="3" t="s">
        <v>851</v>
      </c>
      <c r="C1127" s="3" t="s">
        <v>87</v>
      </c>
      <c r="D1127" s="3" t="s">
        <v>712</v>
      </c>
      <c r="E1127" s="3" t="s">
        <v>912</v>
      </c>
      <c r="F1127" s="3" t="s">
        <v>104</v>
      </c>
      <c r="G1127" s="3" t="s">
        <v>104</v>
      </c>
      <c r="H1127" s="3" t="s">
        <v>104</v>
      </c>
      <c r="I1127" s="3" t="s">
        <v>1472</v>
      </c>
      <c r="J1127" s="3" t="s">
        <v>104</v>
      </c>
      <c r="K1127" s="4"/>
      <c r="L1127" s="4">
        <f>=ROUNDDOWN({0},0)</f>
      </c>
      <c r="M1127" s="4"/>
      <c r="N1127" s="5"/>
      <c r="O1127" s="4"/>
      <c r="P1127" s="4">
        <f>=ROUNDDOWN({0},0)</f>
      </c>
      <c r="Q1127" s="4"/>
      <c r="R1127" s="5"/>
      <c r="S1127" s="4"/>
      <c r="T1127" s="6"/>
      <c r="U1127" s="4"/>
      <c r="V1127" s="6"/>
      <c r="W1127" s="5"/>
      <c r="X1127" s="5"/>
      <c r="Y1127" s="4"/>
      <c r="Z1127" s="6"/>
      <c r="AA1127" s="4"/>
      <c r="AB1127" s="6"/>
      <c r="AC1127" s="5"/>
      <c r="AD1127" s="5"/>
      <c r="AE1127" s="4"/>
      <c r="AF1127" s="6"/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  <c r="AW1127" s="4"/>
      <c r="AX1127" s="6"/>
      <c r="AY1127" s="4"/>
      <c r="AZ1127" s="6"/>
      <c r="BA1127" s="5"/>
      <c r="BB1127" s="5"/>
      <c r="BC1127" s="4"/>
      <c r="BD1127" s="6"/>
      <c r="BE1127" s="4"/>
      <c r="BF1127" s="6"/>
      <c r="BG1127" s="5"/>
      <c r="BH1127" s="5"/>
      <c r="BI1127" s="4"/>
      <c r="BJ1127" s="6"/>
      <c r="BK1127" s="4"/>
      <c r="BL1127" s="6"/>
      <c r="BM1127" s="5"/>
      <c r="BN1127" s="5"/>
      <c r="BO1127" s="4"/>
      <c r="BP1127" s="6"/>
      <c r="BQ1127" s="4"/>
      <c r="BR1127" s="6"/>
      <c r="BS1127" s="5"/>
      <c r="BT1127" s="5"/>
      <c r="BU1127" s="4"/>
      <c r="BV1127" s="6"/>
      <c r="BW1127" s="4"/>
      <c r="BX1127" s="6"/>
      <c r="BY1127" s="5"/>
      <c r="BZ1127" s="5"/>
      <c r="CA1127" s="4"/>
      <c r="CB1127" s="6"/>
      <c r="CC1127" s="4"/>
      <c r="CD1127" s="6"/>
      <c r="CE1127" s="5"/>
      <c r="CF1127" s="5"/>
      <c r="CG1127" s="4"/>
      <c r="CH1127" s="6"/>
      <c r="CI1127" s="4"/>
      <c r="CJ1127" s="6"/>
      <c r="CK1127" s="5"/>
      <c r="CL1127" s="5"/>
      <c r="CM1127" s="4"/>
      <c r="CN1127" s="6"/>
      <c r="CO1127" s="4"/>
      <c r="CP1127" s="6"/>
      <c r="CQ1127" s="5"/>
      <c r="CR1127" s="5"/>
      <c r="CS1127" s="4"/>
      <c r="CT1127" s="6"/>
      <c r="CU1127" s="4"/>
      <c r="CV1127" s="6"/>
      <c r="CW1127" s="5"/>
      <c r="CX1127" s="5"/>
      <c r="CY1127" s="4"/>
      <c r="CZ1127" s="6"/>
      <c r="DA1127" s="4"/>
      <c r="DB1127" s="6"/>
      <c r="DC1127" s="5"/>
      <c r="DD1127" s="5"/>
      <c r="DE1127" s="4"/>
      <c r="DF1127" s="6"/>
      <c r="DG1127" s="4"/>
      <c r="DH1127" s="6"/>
      <c r="DI1127" s="5"/>
      <c r="DJ1127" s="5"/>
      <c r="DK1127" s="4"/>
      <c r="DL1127" s="6"/>
      <c r="DM1127" s="4"/>
      <c r="DN1127" s="6"/>
      <c r="DO1127" s="5"/>
      <c r="DP1127" s="5"/>
      <c r="DQ1127" s="4"/>
      <c r="DR1127" s="6"/>
      <c r="DS1127" s="4"/>
      <c r="DT1127" s="6"/>
      <c r="DU1127" s="5"/>
      <c r="DV1127" s="5"/>
      <c r="DW1127" s="4"/>
      <c r="DX1127" s="6"/>
      <c r="DY1127" s="4"/>
      <c r="DZ1127" s="6"/>
      <c r="EA1127" s="5"/>
      <c r="EB1127" s="5"/>
      <c r="EC1127" s="4"/>
      <c r="ED1127" s="6"/>
      <c r="EE1127" s="4"/>
      <c r="EF1127" s="6"/>
      <c r="EG1127" s="5"/>
      <c r="EH1127" s="5"/>
      <c r="EI1127" s="4"/>
      <c r="EJ1127" s="6"/>
      <c r="EK1127" s="4"/>
      <c r="EL1127" s="6"/>
      <c r="EM1127" s="5"/>
      <c r="EN1127" s="5"/>
      <c r="EO1127" s="4"/>
      <c r="EP1127" s="6"/>
      <c r="EQ1127" s="4"/>
      <c r="ER1127" s="6"/>
      <c r="ES1127" s="5"/>
      <c r="ET1127" s="5"/>
      <c r="EU1127" s="4"/>
      <c r="EV1127" s="6"/>
      <c r="EW1127" s="4"/>
      <c r="EX1127" s="6"/>
      <c r="EY1127" s="5"/>
      <c r="EZ1127" s="5"/>
      <c r="FA1127" s="4"/>
      <c r="FB1127" s="6"/>
      <c r="FC1127" s="4"/>
      <c r="FD1127" s="6"/>
      <c r="FE1127" s="5"/>
      <c r="FF1127" s="5"/>
      <c r="FG1127" s="4"/>
      <c r="FH1127" s="6"/>
      <c r="FI1127" s="4"/>
      <c r="FJ1127" s="6"/>
      <c r="FK1127" s="5"/>
      <c r="FL1127" s="5"/>
      <c r="FM1127" s="4"/>
      <c r="FN1127" s="6"/>
      <c r="FO1127" s="4"/>
      <c r="FP1127" s="6"/>
      <c r="FQ1127" s="5"/>
      <c r="FR1127" s="5"/>
      <c r="FS1127" s="4"/>
      <c r="FT1127" s="6"/>
      <c r="FU1127" s="4"/>
      <c r="FV1127" s="6"/>
      <c r="FW1127" s="5"/>
      <c r="FX1127" s="5"/>
      <c r="FY1127" s="4"/>
      <c r="FZ1127" s="6"/>
      <c r="GA1127" s="4"/>
      <c r="GB1127" s="6"/>
      <c r="GC1127" s="5"/>
      <c r="GD1127" s="5"/>
      <c r="GE1127" s="4"/>
      <c r="GF1127" s="6"/>
      <c r="GG1127" s="4"/>
      <c r="GH1127" s="6"/>
      <c r="GI1127" s="5"/>
      <c r="GJ1127" s="5"/>
      <c r="GK1127" s="4"/>
      <c r="GL1127" s="6"/>
      <c r="GM1127" s="4"/>
      <c r="GN1127" s="6"/>
      <c r="GO1127" s="5"/>
      <c r="GP1127" s="5"/>
      <c r="GQ1127" s="4"/>
      <c r="GR1127" s="6"/>
      <c r="GS1127" s="4"/>
      <c r="GT1127" s="6"/>
      <c r="GU1127" s="5"/>
      <c r="GV1127" s="5"/>
      <c r="GW1127" s="4"/>
      <c r="GX1127" s="6"/>
      <c r="GY1127" s="4"/>
      <c r="GZ1127" s="6"/>
      <c r="HA1127" s="5"/>
      <c r="HB1127" s="5"/>
      <c r="HC1127" s="4"/>
      <c r="HD1127" s="6"/>
      <c r="HE1127" s="4"/>
      <c r="HF1127" s="6"/>
      <c r="HG1127" s="5"/>
      <c r="HH1127" s="5"/>
      <c r="HI1127" s="4"/>
      <c r="HJ1127" s="6"/>
      <c r="HK1127" s="4"/>
      <c r="HL1127" s="6"/>
      <c r="HM1127" s="5"/>
      <c r="HN1127" s="5"/>
      <c r="HO1127" s="4"/>
      <c r="HP1127" s="6"/>
      <c r="HQ1127" s="4"/>
      <c r="HR1127" s="6"/>
      <c r="HS1127" s="5"/>
      <c r="HT1127" s="5"/>
      <c r="HU1127" s="4"/>
      <c r="HV1127" s="6"/>
      <c r="HW1127" s="4"/>
      <c r="HX1127" s="6"/>
      <c r="HY1127" s="5"/>
      <c r="HZ1127" s="5"/>
      <c r="IA1127" s="4"/>
      <c r="IB1127" s="6"/>
      <c r="IC1127" s="4"/>
      <c r="ID1127" s="6"/>
      <c r="IE1127" s="5"/>
      <c r="IF1127" s="5"/>
      <c r="IG1127" s="4"/>
      <c r="IH1127" s="6"/>
      <c r="II1127" s="4"/>
      <c r="IJ1127" s="6"/>
      <c r="IK1127" s="5"/>
      <c r="IL1127" s="5"/>
      <c r="IM1127" s="4"/>
      <c r="IN1127" s="6"/>
      <c r="IO1127" s="4"/>
      <c r="IP1127" s="6"/>
      <c r="IQ1127" s="5"/>
      <c r="IR1127" s="5"/>
      <c r="IS1127" s="4"/>
      <c r="IT1127" s="6"/>
      <c r="IU1127" s="4"/>
      <c r="IV1127" s="6"/>
      <c r="IW1127" s="5"/>
      <c r="IX1127" s="5"/>
      <c r="IY1127" s="4"/>
      <c r="IZ1127" s="6"/>
      <c r="JA1127" s="4"/>
      <c r="JB1127" s="6"/>
      <c r="JC1127" s="5"/>
      <c r="JD1127" s="5"/>
      <c r="JE1127" s="4"/>
      <c r="JF1127" s="6"/>
      <c r="JG1127" s="4"/>
      <c r="JH1127" s="6"/>
      <c r="JI1127" s="5"/>
      <c r="JJ1127" s="5"/>
      <c r="JK1127" s="4"/>
      <c r="JL1127" s="6"/>
      <c r="JM1127" s="4"/>
      <c r="JN1127" s="6"/>
      <c r="JO1127" s="5"/>
      <c r="JP1127" s="5"/>
      <c r="JQ1127" s="4"/>
      <c r="JR1127" s="6"/>
      <c r="JS1127" s="4"/>
      <c r="JT1127" s="6"/>
      <c r="JU1127" s="5"/>
      <c r="JV1127" s="5"/>
      <c r="JW1127" s="4"/>
      <c r="JX1127" s="6"/>
      <c r="JY1127" s="4"/>
      <c r="JZ1127" s="6"/>
      <c r="KA1127" s="5"/>
      <c r="KB1127" s="5"/>
      <c r="KC1127" s="4"/>
      <c r="KD1127" s="6"/>
      <c r="KE1127" s="4"/>
      <c r="KF1127" s="6"/>
      <c r="KG1127" s="5"/>
      <c r="KH1127" s="5"/>
      <c r="KI1127" s="4"/>
      <c r="KJ1127" s="6"/>
      <c r="KK1127" s="4"/>
      <c r="KL1127" s="6"/>
      <c r="KM1127" s="5"/>
      <c r="KN1127" s="5"/>
    </row>
    <row r="1128">
      <c r="A1128" s="3" t="s">
        <v>85</v>
      </c>
      <c r="B1128" s="3" t="s">
        <v>851</v>
      </c>
      <c r="C1128" s="3" t="s">
        <v>87</v>
      </c>
      <c r="D1128" s="3" t="s">
        <v>712</v>
      </c>
      <c r="E1128" s="3" t="s">
        <v>866</v>
      </c>
      <c r="F1128" s="3" t="s">
        <v>104</v>
      </c>
      <c r="G1128" s="3" t="s">
        <v>104</v>
      </c>
      <c r="H1128" s="3" t="s">
        <v>104</v>
      </c>
      <c r="I1128" s="3" t="s">
        <v>1308</v>
      </c>
      <c r="J1128" s="3" t="s">
        <v>104</v>
      </c>
      <c r="K1128" s="4">
        <v>10205</v>
      </c>
      <c r="L1128" s="4">
        <f>=ROUNDDOWN({0},0)</f>
      </c>
      <c r="M1128" s="4"/>
      <c r="N1128" s="5"/>
      <c r="O1128" s="4"/>
      <c r="P1128" s="4">
        <f>=ROUNDDOWN({0},0)</f>
      </c>
      <c r="Q1128" s="4"/>
      <c r="R1128" s="5"/>
      <c r="S1128" s="4"/>
      <c r="T1128" s="6"/>
      <c r="U1128" s="4"/>
      <c r="V1128" s="6"/>
      <c r="W1128" s="5"/>
      <c r="X1128" s="5"/>
      <c r="Y1128" s="4"/>
      <c r="Z1128" s="6"/>
      <c r="AA1128" s="4"/>
      <c r="AB1128" s="6"/>
      <c r="AC1128" s="5"/>
      <c r="AD1128" s="5"/>
      <c r="AE1128" s="4"/>
      <c r="AF1128" s="6"/>
      <c r="AG1128" s="4"/>
      <c r="AH1128" s="6"/>
      <c r="AI1128" s="5"/>
      <c r="AJ1128" s="5"/>
      <c r="AK1128" s="4"/>
      <c r="AL1128" s="6"/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  <c r="AW1128" s="4"/>
      <c r="AX1128" s="6"/>
      <c r="AY1128" s="4"/>
      <c r="AZ1128" s="6"/>
      <c r="BA1128" s="5"/>
      <c r="BB1128" s="5"/>
      <c r="BC1128" s="4"/>
      <c r="BD1128" s="6"/>
      <c r="BE1128" s="4"/>
      <c r="BF1128" s="6"/>
      <c r="BG1128" s="5"/>
      <c r="BH1128" s="5"/>
      <c r="BI1128" s="4"/>
      <c r="BJ1128" s="6"/>
      <c r="BK1128" s="4"/>
      <c r="BL1128" s="6"/>
      <c r="BM1128" s="5"/>
      <c r="BN1128" s="5"/>
      <c r="BO1128" s="4"/>
      <c r="BP1128" s="6"/>
      <c r="BQ1128" s="4"/>
      <c r="BR1128" s="6"/>
      <c r="BS1128" s="5"/>
      <c r="BT1128" s="5"/>
      <c r="BU1128" s="4"/>
      <c r="BV1128" s="6"/>
      <c r="BW1128" s="4"/>
      <c r="BX1128" s="6"/>
      <c r="BY1128" s="5"/>
      <c r="BZ1128" s="5"/>
      <c r="CA1128" s="4"/>
      <c r="CB1128" s="6"/>
      <c r="CC1128" s="4"/>
      <c r="CD1128" s="6"/>
      <c r="CE1128" s="5"/>
      <c r="CF1128" s="5"/>
      <c r="CG1128" s="4"/>
      <c r="CH1128" s="6"/>
      <c r="CI1128" s="4"/>
      <c r="CJ1128" s="6"/>
      <c r="CK1128" s="5"/>
      <c r="CL1128" s="5"/>
      <c r="CM1128" s="4"/>
      <c r="CN1128" s="6"/>
      <c r="CO1128" s="4"/>
      <c r="CP1128" s="6"/>
      <c r="CQ1128" s="5"/>
      <c r="CR1128" s="5"/>
      <c r="CS1128" s="4"/>
      <c r="CT1128" s="6"/>
      <c r="CU1128" s="4"/>
      <c r="CV1128" s="6"/>
      <c r="CW1128" s="5"/>
      <c r="CX1128" s="5"/>
      <c r="CY1128" s="4"/>
      <c r="CZ1128" s="6"/>
      <c r="DA1128" s="4"/>
      <c r="DB1128" s="6"/>
      <c r="DC1128" s="5"/>
      <c r="DD1128" s="5"/>
      <c r="DE1128" s="4"/>
      <c r="DF1128" s="6"/>
      <c r="DG1128" s="4"/>
      <c r="DH1128" s="6"/>
      <c r="DI1128" s="5"/>
      <c r="DJ1128" s="5"/>
      <c r="DK1128" s="4"/>
      <c r="DL1128" s="6"/>
      <c r="DM1128" s="4"/>
      <c r="DN1128" s="6"/>
      <c r="DO1128" s="5"/>
      <c r="DP1128" s="5"/>
      <c r="DQ1128" s="4"/>
      <c r="DR1128" s="6"/>
      <c r="DS1128" s="4"/>
      <c r="DT1128" s="6"/>
      <c r="DU1128" s="5"/>
      <c r="DV1128" s="5"/>
      <c r="DW1128" s="4"/>
      <c r="DX1128" s="6"/>
      <c r="DY1128" s="4"/>
      <c r="DZ1128" s="6"/>
      <c r="EA1128" s="5"/>
      <c r="EB1128" s="5"/>
      <c r="EC1128" s="4"/>
      <c r="ED1128" s="6"/>
      <c r="EE1128" s="4"/>
      <c r="EF1128" s="6"/>
      <c r="EG1128" s="5"/>
      <c r="EH1128" s="5"/>
      <c r="EI1128" s="4"/>
      <c r="EJ1128" s="6"/>
      <c r="EK1128" s="4"/>
      <c r="EL1128" s="6"/>
      <c r="EM1128" s="5"/>
      <c r="EN1128" s="5"/>
      <c r="EO1128" s="4"/>
      <c r="EP1128" s="6"/>
      <c r="EQ1128" s="4"/>
      <c r="ER1128" s="6"/>
      <c r="ES1128" s="5"/>
      <c r="ET1128" s="5"/>
      <c r="EU1128" s="4"/>
      <c r="EV1128" s="6"/>
      <c r="EW1128" s="4"/>
      <c r="EX1128" s="6"/>
      <c r="EY1128" s="5"/>
      <c r="EZ1128" s="5"/>
      <c r="FA1128" s="4"/>
      <c r="FB1128" s="6"/>
      <c r="FC1128" s="4"/>
      <c r="FD1128" s="6"/>
      <c r="FE1128" s="5"/>
      <c r="FF1128" s="5"/>
      <c r="FG1128" s="4"/>
      <c r="FH1128" s="6"/>
      <c r="FI1128" s="4"/>
      <c r="FJ1128" s="6"/>
      <c r="FK1128" s="5"/>
      <c r="FL1128" s="5"/>
      <c r="FM1128" s="4"/>
      <c r="FN1128" s="6"/>
      <c r="FO1128" s="4"/>
      <c r="FP1128" s="6"/>
      <c r="FQ1128" s="5"/>
      <c r="FR1128" s="5"/>
      <c r="FS1128" s="4"/>
      <c r="FT1128" s="6"/>
      <c r="FU1128" s="4"/>
      <c r="FV1128" s="6"/>
      <c r="FW1128" s="5"/>
      <c r="FX1128" s="5"/>
      <c r="FY1128" s="4"/>
      <c r="FZ1128" s="6"/>
      <c r="GA1128" s="4"/>
      <c r="GB1128" s="6"/>
      <c r="GC1128" s="5"/>
      <c r="GD1128" s="5"/>
      <c r="GE1128" s="4"/>
      <c r="GF1128" s="6"/>
      <c r="GG1128" s="4"/>
      <c r="GH1128" s="6"/>
      <c r="GI1128" s="5"/>
      <c r="GJ1128" s="5"/>
      <c r="GK1128" s="4"/>
      <c r="GL1128" s="6"/>
      <c r="GM1128" s="4"/>
      <c r="GN1128" s="6"/>
      <c r="GO1128" s="5"/>
      <c r="GP1128" s="5"/>
      <c r="GQ1128" s="4"/>
      <c r="GR1128" s="6"/>
      <c r="GS1128" s="4"/>
      <c r="GT1128" s="6"/>
      <c r="GU1128" s="5"/>
      <c r="GV1128" s="5"/>
      <c r="GW1128" s="4"/>
      <c r="GX1128" s="6"/>
      <c r="GY1128" s="4"/>
      <c r="GZ1128" s="6"/>
      <c r="HA1128" s="5"/>
      <c r="HB1128" s="5"/>
      <c r="HC1128" s="4"/>
      <c r="HD1128" s="6"/>
      <c r="HE1128" s="4"/>
      <c r="HF1128" s="6"/>
      <c r="HG1128" s="5"/>
      <c r="HH1128" s="5"/>
      <c r="HI1128" s="4"/>
      <c r="HJ1128" s="6"/>
      <c r="HK1128" s="4"/>
      <c r="HL1128" s="6"/>
      <c r="HM1128" s="5"/>
      <c r="HN1128" s="5"/>
      <c r="HO1128" s="4"/>
      <c r="HP1128" s="6"/>
      <c r="HQ1128" s="4"/>
      <c r="HR1128" s="6"/>
      <c r="HS1128" s="5"/>
      <c r="HT1128" s="5"/>
      <c r="HU1128" s="4"/>
      <c r="HV1128" s="6"/>
      <c r="HW1128" s="4"/>
      <c r="HX1128" s="6"/>
      <c r="HY1128" s="5"/>
      <c r="HZ1128" s="5"/>
      <c r="IA1128" s="4"/>
      <c r="IB1128" s="6"/>
      <c r="IC1128" s="4"/>
      <c r="ID1128" s="6"/>
      <c r="IE1128" s="5"/>
      <c r="IF1128" s="5"/>
      <c r="IG1128" s="4"/>
      <c r="IH1128" s="6"/>
      <c r="II1128" s="4"/>
      <c r="IJ1128" s="6"/>
      <c r="IK1128" s="5"/>
      <c r="IL1128" s="5"/>
      <c r="IM1128" s="4"/>
      <c r="IN1128" s="6"/>
      <c r="IO1128" s="4"/>
      <c r="IP1128" s="6"/>
      <c r="IQ1128" s="5"/>
      <c r="IR1128" s="5"/>
      <c r="IS1128" s="4"/>
      <c r="IT1128" s="6"/>
      <c r="IU1128" s="4"/>
      <c r="IV1128" s="6"/>
      <c r="IW1128" s="5"/>
      <c r="IX1128" s="5"/>
      <c r="IY1128" s="4"/>
      <c r="IZ1128" s="6"/>
      <c r="JA1128" s="4"/>
      <c r="JB1128" s="6"/>
      <c r="JC1128" s="5"/>
      <c r="JD1128" s="5"/>
      <c r="JE1128" s="4"/>
      <c r="JF1128" s="6"/>
      <c r="JG1128" s="4"/>
      <c r="JH1128" s="6"/>
      <c r="JI1128" s="5"/>
      <c r="JJ1128" s="5"/>
      <c r="JK1128" s="4"/>
      <c r="JL1128" s="6"/>
      <c r="JM1128" s="4"/>
      <c r="JN1128" s="6"/>
      <c r="JO1128" s="5"/>
      <c r="JP1128" s="5"/>
      <c r="JQ1128" s="4"/>
      <c r="JR1128" s="6"/>
      <c r="JS1128" s="4"/>
      <c r="JT1128" s="6"/>
      <c r="JU1128" s="5"/>
      <c r="JV1128" s="5"/>
      <c r="JW1128" s="4"/>
      <c r="JX1128" s="6"/>
      <c r="JY1128" s="4"/>
      <c r="JZ1128" s="6"/>
      <c r="KA1128" s="5"/>
      <c r="KB1128" s="5"/>
      <c r="KC1128" s="4"/>
      <c r="KD1128" s="6"/>
      <c r="KE1128" s="4"/>
      <c r="KF1128" s="6"/>
      <c r="KG1128" s="5"/>
      <c r="KH1128" s="5"/>
      <c r="KI1128" s="4"/>
      <c r="KJ1128" s="6"/>
      <c r="KK1128" s="4"/>
      <c r="KL1128" s="6"/>
      <c r="KM1128" s="5"/>
      <c r="KN1128" s="5"/>
    </row>
    <row r="1129">
      <c r="A1129" s="3" t="s">
        <v>85</v>
      </c>
      <c r="B1129" s="3" t="s">
        <v>851</v>
      </c>
      <c r="C1129" s="3" t="s">
        <v>87</v>
      </c>
      <c r="D1129" s="3" t="s">
        <v>712</v>
      </c>
      <c r="E1129" s="3" t="s">
        <v>867</v>
      </c>
      <c r="F1129" s="3" t="s">
        <v>104</v>
      </c>
      <c r="G1129" s="3" t="s">
        <v>104</v>
      </c>
      <c r="H1129" s="3" t="s">
        <v>104</v>
      </c>
      <c r="I1129" s="3" t="s">
        <v>1308</v>
      </c>
      <c r="J1129" s="3" t="s">
        <v>104</v>
      </c>
      <c r="K1129" s="4"/>
      <c r="L1129" s="4">
        <f>=ROUNDDOWN({0},0)</f>
      </c>
      <c r="M1129" s="4"/>
      <c r="N1129" s="5"/>
      <c r="O1129" s="4"/>
      <c r="P1129" s="4">
        <f>=ROUNDDOWN({0},0)</f>
      </c>
      <c r="Q1129" s="4"/>
      <c r="R1129" s="5"/>
      <c r="S1129" s="4"/>
      <c r="T1129" s="6"/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/>
      <c r="AF1129" s="6"/>
      <c r="AG1129" s="4"/>
      <c r="AH1129" s="6"/>
      <c r="AI1129" s="5"/>
      <c r="AJ1129" s="5"/>
      <c r="AK1129" s="4"/>
      <c r="AL1129" s="6"/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  <c r="AW1129" s="4"/>
      <c r="AX1129" s="6"/>
      <c r="AY1129" s="4"/>
      <c r="AZ1129" s="6"/>
      <c r="BA1129" s="5"/>
      <c r="BB1129" s="5"/>
      <c r="BC1129" s="4"/>
      <c r="BD1129" s="6"/>
      <c r="BE1129" s="4"/>
      <c r="BF1129" s="6"/>
      <c r="BG1129" s="5"/>
      <c r="BH1129" s="5"/>
      <c r="BI1129" s="4"/>
      <c r="BJ1129" s="6"/>
      <c r="BK1129" s="4"/>
      <c r="BL1129" s="6"/>
      <c r="BM1129" s="5"/>
      <c r="BN1129" s="5"/>
      <c r="BO1129" s="4"/>
      <c r="BP1129" s="6"/>
      <c r="BQ1129" s="4"/>
      <c r="BR1129" s="6"/>
      <c r="BS1129" s="5"/>
      <c r="BT1129" s="5"/>
      <c r="BU1129" s="4"/>
      <c r="BV1129" s="6"/>
      <c r="BW1129" s="4"/>
      <c r="BX1129" s="6"/>
      <c r="BY1129" s="5"/>
      <c r="BZ1129" s="5"/>
      <c r="CA1129" s="4"/>
      <c r="CB1129" s="6"/>
      <c r="CC1129" s="4"/>
      <c r="CD1129" s="6"/>
      <c r="CE1129" s="5"/>
      <c r="CF1129" s="5"/>
      <c r="CG1129" s="4"/>
      <c r="CH1129" s="6"/>
      <c r="CI1129" s="4"/>
      <c r="CJ1129" s="6"/>
      <c r="CK1129" s="5"/>
      <c r="CL1129" s="5"/>
      <c r="CM1129" s="4"/>
      <c r="CN1129" s="6"/>
      <c r="CO1129" s="4"/>
      <c r="CP1129" s="6"/>
      <c r="CQ1129" s="5"/>
      <c r="CR1129" s="5"/>
      <c r="CS1129" s="4"/>
      <c r="CT1129" s="6"/>
      <c r="CU1129" s="4"/>
      <c r="CV1129" s="6"/>
      <c r="CW1129" s="5"/>
      <c r="CX1129" s="5"/>
      <c r="CY1129" s="4"/>
      <c r="CZ1129" s="6"/>
      <c r="DA1129" s="4"/>
      <c r="DB1129" s="6"/>
      <c r="DC1129" s="5"/>
      <c r="DD1129" s="5"/>
      <c r="DE1129" s="4"/>
      <c r="DF1129" s="6"/>
      <c r="DG1129" s="4"/>
      <c r="DH1129" s="6"/>
      <c r="DI1129" s="5"/>
      <c r="DJ1129" s="5"/>
      <c r="DK1129" s="4"/>
      <c r="DL1129" s="6"/>
      <c r="DM1129" s="4"/>
      <c r="DN1129" s="6"/>
      <c r="DO1129" s="5"/>
      <c r="DP1129" s="5"/>
      <c r="DQ1129" s="4"/>
      <c r="DR1129" s="6"/>
      <c r="DS1129" s="4"/>
      <c r="DT1129" s="6"/>
      <c r="DU1129" s="5"/>
      <c r="DV1129" s="5"/>
      <c r="DW1129" s="4"/>
      <c r="DX1129" s="6"/>
      <c r="DY1129" s="4"/>
      <c r="DZ1129" s="6"/>
      <c r="EA1129" s="5"/>
      <c r="EB1129" s="5"/>
      <c r="EC1129" s="4"/>
      <c r="ED1129" s="6"/>
      <c r="EE1129" s="4"/>
      <c r="EF1129" s="6"/>
      <c r="EG1129" s="5"/>
      <c r="EH1129" s="5"/>
      <c r="EI1129" s="4"/>
      <c r="EJ1129" s="6"/>
      <c r="EK1129" s="4"/>
      <c r="EL1129" s="6"/>
      <c r="EM1129" s="5"/>
      <c r="EN1129" s="5"/>
      <c r="EO1129" s="4"/>
      <c r="EP1129" s="6"/>
      <c r="EQ1129" s="4"/>
      <c r="ER1129" s="6"/>
      <c r="ES1129" s="5"/>
      <c r="ET1129" s="5"/>
      <c r="EU1129" s="4"/>
      <c r="EV1129" s="6"/>
      <c r="EW1129" s="4"/>
      <c r="EX1129" s="6"/>
      <c r="EY1129" s="5"/>
      <c r="EZ1129" s="5"/>
      <c r="FA1129" s="4"/>
      <c r="FB1129" s="6"/>
      <c r="FC1129" s="4"/>
      <c r="FD1129" s="6"/>
      <c r="FE1129" s="5"/>
      <c r="FF1129" s="5"/>
      <c r="FG1129" s="4"/>
      <c r="FH1129" s="6"/>
      <c r="FI1129" s="4"/>
      <c r="FJ1129" s="6"/>
      <c r="FK1129" s="5"/>
      <c r="FL1129" s="5"/>
      <c r="FM1129" s="4"/>
      <c r="FN1129" s="6"/>
      <c r="FO1129" s="4"/>
      <c r="FP1129" s="6"/>
      <c r="FQ1129" s="5"/>
      <c r="FR1129" s="5"/>
      <c r="FS1129" s="4"/>
      <c r="FT1129" s="6"/>
      <c r="FU1129" s="4"/>
      <c r="FV1129" s="6"/>
      <c r="FW1129" s="5"/>
      <c r="FX1129" s="5"/>
      <c r="FY1129" s="4"/>
      <c r="FZ1129" s="6"/>
      <c r="GA1129" s="4"/>
      <c r="GB1129" s="6"/>
      <c r="GC1129" s="5"/>
      <c r="GD1129" s="5"/>
      <c r="GE1129" s="4"/>
      <c r="GF1129" s="6"/>
      <c r="GG1129" s="4"/>
      <c r="GH1129" s="6"/>
      <c r="GI1129" s="5"/>
      <c r="GJ1129" s="5"/>
      <c r="GK1129" s="4"/>
      <c r="GL1129" s="6"/>
      <c r="GM1129" s="4"/>
      <c r="GN1129" s="6"/>
      <c r="GO1129" s="5"/>
      <c r="GP1129" s="5"/>
      <c r="GQ1129" s="4"/>
      <c r="GR1129" s="6"/>
      <c r="GS1129" s="4"/>
      <c r="GT1129" s="6"/>
      <c r="GU1129" s="5"/>
      <c r="GV1129" s="5"/>
      <c r="GW1129" s="4"/>
      <c r="GX1129" s="6"/>
      <c r="GY1129" s="4"/>
      <c r="GZ1129" s="6"/>
      <c r="HA1129" s="5"/>
      <c r="HB1129" s="5"/>
      <c r="HC1129" s="4"/>
      <c r="HD1129" s="6"/>
      <c r="HE1129" s="4"/>
      <c r="HF1129" s="6"/>
      <c r="HG1129" s="5"/>
      <c r="HH1129" s="5"/>
      <c r="HI1129" s="4"/>
      <c r="HJ1129" s="6"/>
      <c r="HK1129" s="4"/>
      <c r="HL1129" s="6"/>
      <c r="HM1129" s="5"/>
      <c r="HN1129" s="5"/>
      <c r="HO1129" s="4"/>
      <c r="HP1129" s="6"/>
      <c r="HQ1129" s="4"/>
      <c r="HR1129" s="6"/>
      <c r="HS1129" s="5"/>
      <c r="HT1129" s="5"/>
      <c r="HU1129" s="4"/>
      <c r="HV1129" s="6"/>
      <c r="HW1129" s="4"/>
      <c r="HX1129" s="6"/>
      <c r="HY1129" s="5"/>
      <c r="HZ1129" s="5"/>
      <c r="IA1129" s="4"/>
      <c r="IB1129" s="6"/>
      <c r="IC1129" s="4"/>
      <c r="ID1129" s="6"/>
      <c r="IE1129" s="5"/>
      <c r="IF1129" s="5"/>
      <c r="IG1129" s="4"/>
      <c r="IH1129" s="6"/>
      <c r="II1129" s="4"/>
      <c r="IJ1129" s="6"/>
      <c r="IK1129" s="5"/>
      <c r="IL1129" s="5"/>
      <c r="IM1129" s="4"/>
      <c r="IN1129" s="6"/>
      <c r="IO1129" s="4"/>
      <c r="IP1129" s="6"/>
      <c r="IQ1129" s="5"/>
      <c r="IR1129" s="5"/>
      <c r="IS1129" s="4"/>
      <c r="IT1129" s="6"/>
      <c r="IU1129" s="4"/>
      <c r="IV1129" s="6"/>
      <c r="IW1129" s="5"/>
      <c r="IX1129" s="5"/>
      <c r="IY1129" s="4"/>
      <c r="IZ1129" s="6"/>
      <c r="JA1129" s="4"/>
      <c r="JB1129" s="6"/>
      <c r="JC1129" s="5"/>
      <c r="JD1129" s="5"/>
      <c r="JE1129" s="4"/>
      <c r="JF1129" s="6"/>
      <c r="JG1129" s="4"/>
      <c r="JH1129" s="6"/>
      <c r="JI1129" s="5"/>
      <c r="JJ1129" s="5"/>
      <c r="JK1129" s="4"/>
      <c r="JL1129" s="6"/>
      <c r="JM1129" s="4"/>
      <c r="JN1129" s="6"/>
      <c r="JO1129" s="5"/>
      <c r="JP1129" s="5"/>
      <c r="JQ1129" s="4"/>
      <c r="JR1129" s="6"/>
      <c r="JS1129" s="4"/>
      <c r="JT1129" s="6"/>
      <c r="JU1129" s="5"/>
      <c r="JV1129" s="5"/>
      <c r="JW1129" s="4"/>
      <c r="JX1129" s="6"/>
      <c r="JY1129" s="4"/>
      <c r="JZ1129" s="6"/>
      <c r="KA1129" s="5"/>
      <c r="KB1129" s="5"/>
      <c r="KC1129" s="4"/>
      <c r="KD1129" s="6"/>
      <c r="KE1129" s="4"/>
      <c r="KF1129" s="6"/>
      <c r="KG1129" s="5"/>
      <c r="KH1129" s="5"/>
      <c r="KI1129" s="4"/>
      <c r="KJ1129" s="6"/>
      <c r="KK1129" s="4"/>
      <c r="KL1129" s="6"/>
      <c r="KM1129" s="5"/>
      <c r="KN1129" s="5"/>
    </row>
    <row r="1130">
      <c r="A1130" s="3" t="s">
        <v>85</v>
      </c>
      <c r="B1130" s="3" t="s">
        <v>851</v>
      </c>
      <c r="C1130" s="3" t="s">
        <v>87</v>
      </c>
      <c r="D1130" s="3" t="s">
        <v>712</v>
      </c>
      <c r="E1130" s="3" t="s">
        <v>874</v>
      </c>
      <c r="F1130" s="3" t="s">
        <v>104</v>
      </c>
      <c r="G1130" s="3" t="s">
        <v>104</v>
      </c>
      <c r="H1130" s="3" t="s">
        <v>104</v>
      </c>
      <c r="I1130" s="3" t="s">
        <v>1308</v>
      </c>
      <c r="J1130" s="3" t="s">
        <v>104</v>
      </c>
      <c r="K1130" s="4"/>
      <c r="L1130" s="4">
        <f>=ROUNDDOWN({0},0)</f>
      </c>
      <c r="M1130" s="4"/>
      <c r="N1130" s="5"/>
      <c r="O1130" s="4"/>
      <c r="P1130" s="4">
        <f>=ROUNDDOWN({0},0)</f>
      </c>
      <c r="Q1130" s="4"/>
      <c r="R1130" s="5"/>
      <c r="S1130" s="4"/>
      <c r="T1130" s="6"/>
      <c r="U1130" s="4"/>
      <c r="V1130" s="6"/>
      <c r="W1130" s="5"/>
      <c r="X1130" s="5"/>
      <c r="Y1130" s="4"/>
      <c r="Z1130" s="6"/>
      <c r="AA1130" s="4"/>
      <c r="AB1130" s="6"/>
      <c r="AC1130" s="5"/>
      <c r="AD1130" s="5"/>
      <c r="AE1130" s="4"/>
      <c r="AF1130" s="6"/>
      <c r="AG1130" s="4"/>
      <c r="AH1130" s="6"/>
      <c r="AI1130" s="5"/>
      <c r="AJ1130" s="5"/>
      <c r="AK1130" s="4"/>
      <c r="AL1130" s="6"/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  <c r="AW1130" s="4"/>
      <c r="AX1130" s="6"/>
      <c r="AY1130" s="4"/>
      <c r="AZ1130" s="6"/>
      <c r="BA1130" s="5"/>
      <c r="BB1130" s="5"/>
      <c r="BC1130" s="4"/>
      <c r="BD1130" s="6"/>
      <c r="BE1130" s="4"/>
      <c r="BF1130" s="6"/>
      <c r="BG1130" s="5"/>
      <c r="BH1130" s="5"/>
      <c r="BI1130" s="4"/>
      <c r="BJ1130" s="6"/>
      <c r="BK1130" s="4"/>
      <c r="BL1130" s="6"/>
      <c r="BM1130" s="5"/>
      <c r="BN1130" s="5"/>
      <c r="BO1130" s="4"/>
      <c r="BP1130" s="6"/>
      <c r="BQ1130" s="4"/>
      <c r="BR1130" s="6"/>
      <c r="BS1130" s="5"/>
      <c r="BT1130" s="5"/>
      <c r="BU1130" s="4"/>
      <c r="BV1130" s="6"/>
      <c r="BW1130" s="4"/>
      <c r="BX1130" s="6"/>
      <c r="BY1130" s="5"/>
      <c r="BZ1130" s="5"/>
      <c r="CA1130" s="4"/>
      <c r="CB1130" s="6"/>
      <c r="CC1130" s="4"/>
      <c r="CD1130" s="6"/>
      <c r="CE1130" s="5"/>
      <c r="CF1130" s="5"/>
      <c r="CG1130" s="4"/>
      <c r="CH1130" s="6"/>
      <c r="CI1130" s="4"/>
      <c r="CJ1130" s="6"/>
      <c r="CK1130" s="5"/>
      <c r="CL1130" s="5"/>
      <c r="CM1130" s="4"/>
      <c r="CN1130" s="6"/>
      <c r="CO1130" s="4"/>
      <c r="CP1130" s="6"/>
      <c r="CQ1130" s="5"/>
      <c r="CR1130" s="5"/>
      <c r="CS1130" s="4"/>
      <c r="CT1130" s="6"/>
      <c r="CU1130" s="4"/>
      <c r="CV1130" s="6"/>
      <c r="CW1130" s="5"/>
      <c r="CX1130" s="5"/>
      <c r="CY1130" s="4"/>
      <c r="CZ1130" s="6"/>
      <c r="DA1130" s="4"/>
      <c r="DB1130" s="6"/>
      <c r="DC1130" s="5"/>
      <c r="DD1130" s="5"/>
      <c r="DE1130" s="4"/>
      <c r="DF1130" s="6"/>
      <c r="DG1130" s="4"/>
      <c r="DH1130" s="6"/>
      <c r="DI1130" s="5"/>
      <c r="DJ1130" s="5"/>
      <c r="DK1130" s="4"/>
      <c r="DL1130" s="6"/>
      <c r="DM1130" s="4"/>
      <c r="DN1130" s="6"/>
      <c r="DO1130" s="5"/>
      <c r="DP1130" s="5"/>
      <c r="DQ1130" s="4"/>
      <c r="DR1130" s="6"/>
      <c r="DS1130" s="4"/>
      <c r="DT1130" s="6"/>
      <c r="DU1130" s="5"/>
      <c r="DV1130" s="5"/>
      <c r="DW1130" s="4"/>
      <c r="DX1130" s="6"/>
      <c r="DY1130" s="4"/>
      <c r="DZ1130" s="6"/>
      <c r="EA1130" s="5"/>
      <c r="EB1130" s="5"/>
      <c r="EC1130" s="4"/>
      <c r="ED1130" s="6"/>
      <c r="EE1130" s="4"/>
      <c r="EF1130" s="6"/>
      <c r="EG1130" s="5"/>
      <c r="EH1130" s="5"/>
      <c r="EI1130" s="4"/>
      <c r="EJ1130" s="6"/>
      <c r="EK1130" s="4"/>
      <c r="EL1130" s="6"/>
      <c r="EM1130" s="5"/>
      <c r="EN1130" s="5"/>
      <c r="EO1130" s="4"/>
      <c r="EP1130" s="6"/>
      <c r="EQ1130" s="4"/>
      <c r="ER1130" s="6"/>
      <c r="ES1130" s="5"/>
      <c r="ET1130" s="5"/>
      <c r="EU1130" s="4"/>
      <c r="EV1130" s="6"/>
      <c r="EW1130" s="4"/>
      <c r="EX1130" s="6"/>
      <c r="EY1130" s="5"/>
      <c r="EZ1130" s="5"/>
      <c r="FA1130" s="4"/>
      <c r="FB1130" s="6"/>
      <c r="FC1130" s="4"/>
      <c r="FD1130" s="6"/>
      <c r="FE1130" s="5"/>
      <c r="FF1130" s="5"/>
      <c r="FG1130" s="4"/>
      <c r="FH1130" s="6"/>
      <c r="FI1130" s="4"/>
      <c r="FJ1130" s="6"/>
      <c r="FK1130" s="5"/>
      <c r="FL1130" s="5"/>
      <c r="FM1130" s="4"/>
      <c r="FN1130" s="6"/>
      <c r="FO1130" s="4"/>
      <c r="FP1130" s="6"/>
      <c r="FQ1130" s="5"/>
      <c r="FR1130" s="5"/>
      <c r="FS1130" s="4"/>
      <c r="FT1130" s="6"/>
      <c r="FU1130" s="4"/>
      <c r="FV1130" s="6"/>
      <c r="FW1130" s="5"/>
      <c r="FX1130" s="5"/>
      <c r="FY1130" s="4"/>
      <c r="FZ1130" s="6"/>
      <c r="GA1130" s="4"/>
      <c r="GB1130" s="6"/>
      <c r="GC1130" s="5"/>
      <c r="GD1130" s="5"/>
      <c r="GE1130" s="4"/>
      <c r="GF1130" s="6"/>
      <c r="GG1130" s="4"/>
      <c r="GH1130" s="6"/>
      <c r="GI1130" s="5"/>
      <c r="GJ1130" s="5"/>
      <c r="GK1130" s="4"/>
      <c r="GL1130" s="6"/>
      <c r="GM1130" s="4"/>
      <c r="GN1130" s="6"/>
      <c r="GO1130" s="5"/>
      <c r="GP1130" s="5"/>
      <c r="GQ1130" s="4"/>
      <c r="GR1130" s="6"/>
      <c r="GS1130" s="4"/>
      <c r="GT1130" s="6"/>
      <c r="GU1130" s="5"/>
      <c r="GV1130" s="5"/>
      <c r="GW1130" s="4"/>
      <c r="GX1130" s="6"/>
      <c r="GY1130" s="4"/>
      <c r="GZ1130" s="6"/>
      <c r="HA1130" s="5"/>
      <c r="HB1130" s="5"/>
      <c r="HC1130" s="4"/>
      <c r="HD1130" s="6"/>
      <c r="HE1130" s="4"/>
      <c r="HF1130" s="6"/>
      <c r="HG1130" s="5"/>
      <c r="HH1130" s="5"/>
      <c r="HI1130" s="4"/>
      <c r="HJ1130" s="6"/>
      <c r="HK1130" s="4"/>
      <c r="HL1130" s="6"/>
      <c r="HM1130" s="5"/>
      <c r="HN1130" s="5"/>
      <c r="HO1130" s="4"/>
      <c r="HP1130" s="6"/>
      <c r="HQ1130" s="4"/>
      <c r="HR1130" s="6"/>
      <c r="HS1130" s="5"/>
      <c r="HT1130" s="5"/>
      <c r="HU1130" s="4"/>
      <c r="HV1130" s="6"/>
      <c r="HW1130" s="4"/>
      <c r="HX1130" s="6"/>
      <c r="HY1130" s="5"/>
      <c r="HZ1130" s="5"/>
      <c r="IA1130" s="4"/>
      <c r="IB1130" s="6"/>
      <c r="IC1130" s="4"/>
      <c r="ID1130" s="6"/>
      <c r="IE1130" s="5"/>
      <c r="IF1130" s="5"/>
      <c r="IG1130" s="4"/>
      <c r="IH1130" s="6"/>
      <c r="II1130" s="4"/>
      <c r="IJ1130" s="6"/>
      <c r="IK1130" s="5"/>
      <c r="IL1130" s="5"/>
      <c r="IM1130" s="4"/>
      <c r="IN1130" s="6"/>
      <c r="IO1130" s="4"/>
      <c r="IP1130" s="6"/>
      <c r="IQ1130" s="5"/>
      <c r="IR1130" s="5"/>
      <c r="IS1130" s="4"/>
      <c r="IT1130" s="6"/>
      <c r="IU1130" s="4"/>
      <c r="IV1130" s="6"/>
      <c r="IW1130" s="5"/>
      <c r="IX1130" s="5"/>
      <c r="IY1130" s="4"/>
      <c r="IZ1130" s="6"/>
      <c r="JA1130" s="4"/>
      <c r="JB1130" s="6"/>
      <c r="JC1130" s="5"/>
      <c r="JD1130" s="5"/>
      <c r="JE1130" s="4"/>
      <c r="JF1130" s="6"/>
      <c r="JG1130" s="4"/>
      <c r="JH1130" s="6"/>
      <c r="JI1130" s="5"/>
      <c r="JJ1130" s="5"/>
      <c r="JK1130" s="4"/>
      <c r="JL1130" s="6"/>
      <c r="JM1130" s="4"/>
      <c r="JN1130" s="6"/>
      <c r="JO1130" s="5"/>
      <c r="JP1130" s="5"/>
      <c r="JQ1130" s="4"/>
      <c r="JR1130" s="6"/>
      <c r="JS1130" s="4"/>
      <c r="JT1130" s="6"/>
      <c r="JU1130" s="5"/>
      <c r="JV1130" s="5"/>
      <c r="JW1130" s="4"/>
      <c r="JX1130" s="6"/>
      <c r="JY1130" s="4"/>
      <c r="JZ1130" s="6"/>
      <c r="KA1130" s="5"/>
      <c r="KB1130" s="5"/>
      <c r="KC1130" s="4"/>
      <c r="KD1130" s="6"/>
      <c r="KE1130" s="4"/>
      <c r="KF1130" s="6"/>
      <c r="KG1130" s="5"/>
      <c r="KH1130" s="5"/>
      <c r="KI1130" s="4"/>
      <c r="KJ1130" s="6"/>
      <c r="KK1130" s="4"/>
      <c r="KL1130" s="6"/>
      <c r="KM1130" s="5"/>
      <c r="KN1130" s="5"/>
    </row>
    <row r="1131">
      <c r="A1131" s="3" t="s">
        <v>85</v>
      </c>
      <c r="B1131" s="3" t="s">
        <v>851</v>
      </c>
      <c r="C1131" s="3" t="s">
        <v>87</v>
      </c>
      <c r="D1131" s="3" t="s">
        <v>712</v>
      </c>
      <c r="E1131" s="3" t="s">
        <v>887</v>
      </c>
      <c r="F1131" s="3" t="s">
        <v>104</v>
      </c>
      <c r="G1131" s="3" t="s">
        <v>104</v>
      </c>
      <c r="H1131" s="3" t="s">
        <v>104</v>
      </c>
      <c r="I1131" s="3" t="s">
        <v>1308</v>
      </c>
      <c r="J1131" s="3" t="s">
        <v>104</v>
      </c>
      <c r="K1131" s="4"/>
      <c r="L1131" s="4">
        <f>=ROUNDDOWN({0},0)</f>
      </c>
      <c r="M1131" s="4"/>
      <c r="N1131" s="5"/>
      <c r="O1131" s="4"/>
      <c r="P1131" s="4">
        <f>=ROUNDDOWN({0},0)</f>
      </c>
      <c r="Q1131" s="4"/>
      <c r="R1131" s="5"/>
      <c r="S1131" s="4"/>
      <c r="T1131" s="6"/>
      <c r="U1131" s="4"/>
      <c r="V1131" s="6"/>
      <c r="W1131" s="5"/>
      <c r="X1131" s="5"/>
      <c r="Y1131" s="4"/>
      <c r="Z1131" s="6"/>
      <c r="AA1131" s="4"/>
      <c r="AB1131" s="6"/>
      <c r="AC1131" s="5"/>
      <c r="AD1131" s="5"/>
      <c r="AE1131" s="4"/>
      <c r="AF1131" s="6"/>
      <c r="AG1131" s="4"/>
      <c r="AH1131" s="6"/>
      <c r="AI1131" s="5"/>
      <c r="AJ1131" s="5"/>
      <c r="AK1131" s="4"/>
      <c r="AL1131" s="6"/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  <c r="AW1131" s="4"/>
      <c r="AX1131" s="6"/>
      <c r="AY1131" s="4"/>
      <c r="AZ1131" s="6"/>
      <c r="BA1131" s="5"/>
      <c r="BB1131" s="5"/>
      <c r="BC1131" s="4"/>
      <c r="BD1131" s="6"/>
      <c r="BE1131" s="4"/>
      <c r="BF1131" s="6"/>
      <c r="BG1131" s="5"/>
      <c r="BH1131" s="5"/>
      <c r="BI1131" s="4"/>
      <c r="BJ1131" s="6"/>
      <c r="BK1131" s="4"/>
      <c r="BL1131" s="6"/>
      <c r="BM1131" s="5"/>
      <c r="BN1131" s="5"/>
      <c r="BO1131" s="4"/>
      <c r="BP1131" s="6"/>
      <c r="BQ1131" s="4"/>
      <c r="BR1131" s="6"/>
      <c r="BS1131" s="5"/>
      <c r="BT1131" s="5"/>
      <c r="BU1131" s="4"/>
      <c r="BV1131" s="6"/>
      <c r="BW1131" s="4"/>
      <c r="BX1131" s="6"/>
      <c r="BY1131" s="5"/>
      <c r="BZ1131" s="5"/>
      <c r="CA1131" s="4"/>
      <c r="CB1131" s="6"/>
      <c r="CC1131" s="4"/>
      <c r="CD1131" s="6"/>
      <c r="CE1131" s="5"/>
      <c r="CF1131" s="5"/>
      <c r="CG1131" s="4"/>
      <c r="CH1131" s="6"/>
      <c r="CI1131" s="4"/>
      <c r="CJ1131" s="6"/>
      <c r="CK1131" s="5"/>
      <c r="CL1131" s="5"/>
      <c r="CM1131" s="4"/>
      <c r="CN1131" s="6"/>
      <c r="CO1131" s="4"/>
      <c r="CP1131" s="6"/>
      <c r="CQ1131" s="5"/>
      <c r="CR1131" s="5"/>
      <c r="CS1131" s="4"/>
      <c r="CT1131" s="6"/>
      <c r="CU1131" s="4"/>
      <c r="CV1131" s="6"/>
      <c r="CW1131" s="5"/>
      <c r="CX1131" s="5"/>
      <c r="CY1131" s="4"/>
      <c r="CZ1131" s="6"/>
      <c r="DA1131" s="4"/>
      <c r="DB1131" s="6"/>
      <c r="DC1131" s="5"/>
      <c r="DD1131" s="5"/>
      <c r="DE1131" s="4"/>
      <c r="DF1131" s="6"/>
      <c r="DG1131" s="4"/>
      <c r="DH1131" s="6"/>
      <c r="DI1131" s="5"/>
      <c r="DJ1131" s="5"/>
      <c r="DK1131" s="4"/>
      <c r="DL1131" s="6"/>
      <c r="DM1131" s="4"/>
      <c r="DN1131" s="6"/>
      <c r="DO1131" s="5"/>
      <c r="DP1131" s="5"/>
      <c r="DQ1131" s="4"/>
      <c r="DR1131" s="6"/>
      <c r="DS1131" s="4"/>
      <c r="DT1131" s="6"/>
      <c r="DU1131" s="5"/>
      <c r="DV1131" s="5"/>
      <c r="DW1131" s="4"/>
      <c r="DX1131" s="6"/>
      <c r="DY1131" s="4"/>
      <c r="DZ1131" s="6"/>
      <c r="EA1131" s="5"/>
      <c r="EB1131" s="5"/>
      <c r="EC1131" s="4"/>
      <c r="ED1131" s="6"/>
      <c r="EE1131" s="4"/>
      <c r="EF1131" s="6"/>
      <c r="EG1131" s="5"/>
      <c r="EH1131" s="5"/>
      <c r="EI1131" s="4"/>
      <c r="EJ1131" s="6"/>
      <c r="EK1131" s="4"/>
      <c r="EL1131" s="6"/>
      <c r="EM1131" s="5"/>
      <c r="EN1131" s="5"/>
      <c r="EO1131" s="4"/>
      <c r="EP1131" s="6"/>
      <c r="EQ1131" s="4"/>
      <c r="ER1131" s="6"/>
      <c r="ES1131" s="5"/>
      <c r="ET1131" s="5"/>
      <c r="EU1131" s="4"/>
      <c r="EV1131" s="6"/>
      <c r="EW1131" s="4"/>
      <c r="EX1131" s="6"/>
      <c r="EY1131" s="5"/>
      <c r="EZ1131" s="5"/>
      <c r="FA1131" s="4"/>
      <c r="FB1131" s="6"/>
      <c r="FC1131" s="4"/>
      <c r="FD1131" s="6"/>
      <c r="FE1131" s="5"/>
      <c r="FF1131" s="5"/>
      <c r="FG1131" s="4"/>
      <c r="FH1131" s="6"/>
      <c r="FI1131" s="4"/>
      <c r="FJ1131" s="6"/>
      <c r="FK1131" s="5"/>
      <c r="FL1131" s="5"/>
      <c r="FM1131" s="4"/>
      <c r="FN1131" s="6"/>
      <c r="FO1131" s="4"/>
      <c r="FP1131" s="6"/>
      <c r="FQ1131" s="5"/>
      <c r="FR1131" s="5"/>
      <c r="FS1131" s="4"/>
      <c r="FT1131" s="6"/>
      <c r="FU1131" s="4"/>
      <c r="FV1131" s="6"/>
      <c r="FW1131" s="5"/>
      <c r="FX1131" s="5"/>
      <c r="FY1131" s="4"/>
      <c r="FZ1131" s="6"/>
      <c r="GA1131" s="4"/>
      <c r="GB1131" s="6"/>
      <c r="GC1131" s="5"/>
      <c r="GD1131" s="5"/>
      <c r="GE1131" s="4"/>
      <c r="GF1131" s="6"/>
      <c r="GG1131" s="4"/>
      <c r="GH1131" s="6"/>
      <c r="GI1131" s="5"/>
      <c r="GJ1131" s="5"/>
      <c r="GK1131" s="4"/>
      <c r="GL1131" s="6"/>
      <c r="GM1131" s="4"/>
      <c r="GN1131" s="6"/>
      <c r="GO1131" s="5"/>
      <c r="GP1131" s="5"/>
      <c r="GQ1131" s="4"/>
      <c r="GR1131" s="6"/>
      <c r="GS1131" s="4"/>
      <c r="GT1131" s="6"/>
      <c r="GU1131" s="5"/>
      <c r="GV1131" s="5"/>
      <c r="GW1131" s="4"/>
      <c r="GX1131" s="6"/>
      <c r="GY1131" s="4"/>
      <c r="GZ1131" s="6"/>
      <c r="HA1131" s="5"/>
      <c r="HB1131" s="5"/>
      <c r="HC1131" s="4"/>
      <c r="HD1131" s="6"/>
      <c r="HE1131" s="4"/>
      <c r="HF1131" s="6"/>
      <c r="HG1131" s="5"/>
      <c r="HH1131" s="5"/>
      <c r="HI1131" s="4"/>
      <c r="HJ1131" s="6"/>
      <c r="HK1131" s="4"/>
      <c r="HL1131" s="6"/>
      <c r="HM1131" s="5"/>
      <c r="HN1131" s="5"/>
      <c r="HO1131" s="4"/>
      <c r="HP1131" s="6"/>
      <c r="HQ1131" s="4"/>
      <c r="HR1131" s="6"/>
      <c r="HS1131" s="5"/>
      <c r="HT1131" s="5"/>
      <c r="HU1131" s="4"/>
      <c r="HV1131" s="6"/>
      <c r="HW1131" s="4"/>
      <c r="HX1131" s="6"/>
      <c r="HY1131" s="5"/>
      <c r="HZ1131" s="5"/>
      <c r="IA1131" s="4"/>
      <c r="IB1131" s="6"/>
      <c r="IC1131" s="4"/>
      <c r="ID1131" s="6"/>
      <c r="IE1131" s="5"/>
      <c r="IF1131" s="5"/>
      <c r="IG1131" s="4"/>
      <c r="IH1131" s="6"/>
      <c r="II1131" s="4"/>
      <c r="IJ1131" s="6"/>
      <c r="IK1131" s="5"/>
      <c r="IL1131" s="5"/>
      <c r="IM1131" s="4"/>
      <c r="IN1131" s="6"/>
      <c r="IO1131" s="4"/>
      <c r="IP1131" s="6"/>
      <c r="IQ1131" s="5"/>
      <c r="IR1131" s="5"/>
      <c r="IS1131" s="4"/>
      <c r="IT1131" s="6"/>
      <c r="IU1131" s="4"/>
      <c r="IV1131" s="6"/>
      <c r="IW1131" s="5"/>
      <c r="IX1131" s="5"/>
      <c r="IY1131" s="4"/>
      <c r="IZ1131" s="6"/>
      <c r="JA1131" s="4"/>
      <c r="JB1131" s="6"/>
      <c r="JC1131" s="5"/>
      <c r="JD1131" s="5"/>
      <c r="JE1131" s="4"/>
      <c r="JF1131" s="6"/>
      <c r="JG1131" s="4"/>
      <c r="JH1131" s="6"/>
      <c r="JI1131" s="5"/>
      <c r="JJ1131" s="5"/>
      <c r="JK1131" s="4"/>
      <c r="JL1131" s="6"/>
      <c r="JM1131" s="4"/>
      <c r="JN1131" s="6"/>
      <c r="JO1131" s="5"/>
      <c r="JP1131" s="5"/>
      <c r="JQ1131" s="4"/>
      <c r="JR1131" s="6"/>
      <c r="JS1131" s="4"/>
      <c r="JT1131" s="6"/>
      <c r="JU1131" s="5"/>
      <c r="JV1131" s="5"/>
      <c r="JW1131" s="4"/>
      <c r="JX1131" s="6"/>
      <c r="JY1131" s="4"/>
      <c r="JZ1131" s="6"/>
      <c r="KA1131" s="5"/>
      <c r="KB1131" s="5"/>
      <c r="KC1131" s="4"/>
      <c r="KD1131" s="6"/>
      <c r="KE1131" s="4"/>
      <c r="KF1131" s="6"/>
      <c r="KG1131" s="5"/>
      <c r="KH1131" s="5"/>
      <c r="KI1131" s="4"/>
      <c r="KJ1131" s="6"/>
      <c r="KK1131" s="4"/>
      <c r="KL1131" s="6"/>
      <c r="KM1131" s="5"/>
      <c r="KN1131" s="5"/>
    </row>
    <row r="1132">
      <c r="A1132" s="3" t="s">
        <v>85</v>
      </c>
      <c r="B1132" s="3" t="s">
        <v>851</v>
      </c>
      <c r="C1132" s="3" t="s">
        <v>87</v>
      </c>
      <c r="D1132" s="3" t="s">
        <v>712</v>
      </c>
      <c r="E1132" s="3" t="s">
        <v>908</v>
      </c>
      <c r="F1132" s="3" t="s">
        <v>104</v>
      </c>
      <c r="G1132" s="3" t="s">
        <v>104</v>
      </c>
      <c r="H1132" s="3" t="s">
        <v>104</v>
      </c>
      <c r="I1132" s="3" t="s">
        <v>1308</v>
      </c>
      <c r="J1132" s="3" t="s">
        <v>104</v>
      </c>
      <c r="K1132" s="4"/>
      <c r="L1132" s="4">
        <f>=ROUNDDOWN({0},0)</f>
      </c>
      <c r="M1132" s="4"/>
      <c r="N1132" s="5"/>
      <c r="O1132" s="4"/>
      <c r="P1132" s="4">
        <f>=ROUNDDOWN({0},0)</f>
      </c>
      <c r="Q1132" s="4"/>
      <c r="R1132" s="5"/>
      <c r="S1132" s="4"/>
      <c r="T1132" s="6"/>
      <c r="U1132" s="4"/>
      <c r="V1132" s="6"/>
      <c r="W1132" s="5"/>
      <c r="X1132" s="5"/>
      <c r="Y1132" s="4"/>
      <c r="Z1132" s="6"/>
      <c r="AA1132" s="4"/>
      <c r="AB1132" s="6"/>
      <c r="AC1132" s="5"/>
      <c r="AD1132" s="5"/>
      <c r="AE1132" s="4"/>
      <c r="AF1132" s="6"/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  <c r="AW1132" s="4"/>
      <c r="AX1132" s="6"/>
      <c r="AY1132" s="4"/>
      <c r="AZ1132" s="6"/>
      <c r="BA1132" s="5"/>
      <c r="BB1132" s="5"/>
      <c r="BC1132" s="4"/>
      <c r="BD1132" s="6"/>
      <c r="BE1132" s="4"/>
      <c r="BF1132" s="6"/>
      <c r="BG1132" s="5"/>
      <c r="BH1132" s="5"/>
      <c r="BI1132" s="4"/>
      <c r="BJ1132" s="6"/>
      <c r="BK1132" s="4"/>
      <c r="BL1132" s="6"/>
      <c r="BM1132" s="5"/>
      <c r="BN1132" s="5"/>
      <c r="BO1132" s="4"/>
      <c r="BP1132" s="6"/>
      <c r="BQ1132" s="4"/>
      <c r="BR1132" s="6"/>
      <c r="BS1132" s="5"/>
      <c r="BT1132" s="5"/>
      <c r="BU1132" s="4"/>
      <c r="BV1132" s="6"/>
      <c r="BW1132" s="4"/>
      <c r="BX1132" s="6"/>
      <c r="BY1132" s="5"/>
      <c r="BZ1132" s="5"/>
      <c r="CA1132" s="4"/>
      <c r="CB1132" s="6"/>
      <c r="CC1132" s="4"/>
      <c r="CD1132" s="6"/>
      <c r="CE1132" s="5"/>
      <c r="CF1132" s="5"/>
      <c r="CG1132" s="4"/>
      <c r="CH1132" s="6"/>
      <c r="CI1132" s="4"/>
      <c r="CJ1132" s="6"/>
      <c r="CK1132" s="5"/>
      <c r="CL1132" s="5"/>
      <c r="CM1132" s="4"/>
      <c r="CN1132" s="6"/>
      <c r="CO1132" s="4"/>
      <c r="CP1132" s="6"/>
      <c r="CQ1132" s="5"/>
      <c r="CR1132" s="5"/>
      <c r="CS1132" s="4"/>
      <c r="CT1132" s="6"/>
      <c r="CU1132" s="4"/>
      <c r="CV1132" s="6"/>
      <c r="CW1132" s="5"/>
      <c r="CX1132" s="5"/>
      <c r="CY1132" s="4"/>
      <c r="CZ1132" s="6"/>
      <c r="DA1132" s="4"/>
      <c r="DB1132" s="6"/>
      <c r="DC1132" s="5"/>
      <c r="DD1132" s="5"/>
      <c r="DE1132" s="4"/>
      <c r="DF1132" s="6"/>
      <c r="DG1132" s="4"/>
      <c r="DH1132" s="6"/>
      <c r="DI1132" s="5"/>
      <c r="DJ1132" s="5"/>
      <c r="DK1132" s="4"/>
      <c r="DL1132" s="6"/>
      <c r="DM1132" s="4"/>
      <c r="DN1132" s="6"/>
      <c r="DO1132" s="5"/>
      <c r="DP1132" s="5"/>
      <c r="DQ1132" s="4"/>
      <c r="DR1132" s="6"/>
      <c r="DS1132" s="4"/>
      <c r="DT1132" s="6"/>
      <c r="DU1132" s="5"/>
      <c r="DV1132" s="5"/>
      <c r="DW1132" s="4"/>
      <c r="DX1132" s="6"/>
      <c r="DY1132" s="4"/>
      <c r="DZ1132" s="6"/>
      <c r="EA1132" s="5"/>
      <c r="EB1132" s="5"/>
      <c r="EC1132" s="4"/>
      <c r="ED1132" s="6"/>
      <c r="EE1132" s="4"/>
      <c r="EF1132" s="6"/>
      <c r="EG1132" s="5"/>
      <c r="EH1132" s="5"/>
      <c r="EI1132" s="4"/>
      <c r="EJ1132" s="6"/>
      <c r="EK1132" s="4"/>
      <c r="EL1132" s="6"/>
      <c r="EM1132" s="5"/>
      <c r="EN1132" s="5"/>
      <c r="EO1132" s="4"/>
      <c r="EP1132" s="6"/>
      <c r="EQ1132" s="4"/>
      <c r="ER1132" s="6"/>
      <c r="ES1132" s="5"/>
      <c r="ET1132" s="5"/>
      <c r="EU1132" s="4"/>
      <c r="EV1132" s="6"/>
      <c r="EW1132" s="4"/>
      <c r="EX1132" s="6"/>
      <c r="EY1132" s="5"/>
      <c r="EZ1132" s="5"/>
      <c r="FA1132" s="4"/>
      <c r="FB1132" s="6"/>
      <c r="FC1132" s="4"/>
      <c r="FD1132" s="6"/>
      <c r="FE1132" s="5"/>
      <c r="FF1132" s="5"/>
      <c r="FG1132" s="4"/>
      <c r="FH1132" s="6"/>
      <c r="FI1132" s="4"/>
      <c r="FJ1132" s="6"/>
      <c r="FK1132" s="5"/>
      <c r="FL1132" s="5"/>
      <c r="FM1132" s="4"/>
      <c r="FN1132" s="6"/>
      <c r="FO1132" s="4"/>
      <c r="FP1132" s="6"/>
      <c r="FQ1132" s="5"/>
      <c r="FR1132" s="5"/>
      <c r="FS1132" s="4"/>
      <c r="FT1132" s="6"/>
      <c r="FU1132" s="4"/>
      <c r="FV1132" s="6"/>
      <c r="FW1132" s="5"/>
      <c r="FX1132" s="5"/>
      <c r="FY1132" s="4"/>
      <c r="FZ1132" s="6"/>
      <c r="GA1132" s="4"/>
      <c r="GB1132" s="6"/>
      <c r="GC1132" s="5"/>
      <c r="GD1132" s="5"/>
      <c r="GE1132" s="4"/>
      <c r="GF1132" s="6"/>
      <c r="GG1132" s="4"/>
      <c r="GH1132" s="6"/>
      <c r="GI1132" s="5"/>
      <c r="GJ1132" s="5"/>
      <c r="GK1132" s="4"/>
      <c r="GL1132" s="6"/>
      <c r="GM1132" s="4"/>
      <c r="GN1132" s="6"/>
      <c r="GO1132" s="5"/>
      <c r="GP1132" s="5"/>
      <c r="GQ1132" s="4"/>
      <c r="GR1132" s="6"/>
      <c r="GS1132" s="4"/>
      <c r="GT1132" s="6"/>
      <c r="GU1132" s="5"/>
      <c r="GV1132" s="5"/>
      <c r="GW1132" s="4"/>
      <c r="GX1132" s="6"/>
      <c r="GY1132" s="4"/>
      <c r="GZ1132" s="6"/>
      <c r="HA1132" s="5"/>
      <c r="HB1132" s="5"/>
      <c r="HC1132" s="4"/>
      <c r="HD1132" s="6"/>
      <c r="HE1132" s="4"/>
      <c r="HF1132" s="6"/>
      <c r="HG1132" s="5"/>
      <c r="HH1132" s="5"/>
      <c r="HI1132" s="4"/>
      <c r="HJ1132" s="6"/>
      <c r="HK1132" s="4"/>
      <c r="HL1132" s="6"/>
      <c r="HM1132" s="5"/>
      <c r="HN1132" s="5"/>
      <c r="HO1132" s="4"/>
      <c r="HP1132" s="6"/>
      <c r="HQ1132" s="4"/>
      <c r="HR1132" s="6"/>
      <c r="HS1132" s="5"/>
      <c r="HT1132" s="5"/>
      <c r="HU1132" s="4"/>
      <c r="HV1132" s="6"/>
      <c r="HW1132" s="4"/>
      <c r="HX1132" s="6"/>
      <c r="HY1132" s="5"/>
      <c r="HZ1132" s="5"/>
      <c r="IA1132" s="4"/>
      <c r="IB1132" s="6"/>
      <c r="IC1132" s="4"/>
      <c r="ID1132" s="6"/>
      <c r="IE1132" s="5"/>
      <c r="IF1132" s="5"/>
      <c r="IG1132" s="4"/>
      <c r="IH1132" s="6"/>
      <c r="II1132" s="4"/>
      <c r="IJ1132" s="6"/>
      <c r="IK1132" s="5"/>
      <c r="IL1132" s="5"/>
      <c r="IM1132" s="4"/>
      <c r="IN1132" s="6"/>
      <c r="IO1132" s="4"/>
      <c r="IP1132" s="6"/>
      <c r="IQ1132" s="5"/>
      <c r="IR1132" s="5"/>
      <c r="IS1132" s="4"/>
      <c r="IT1132" s="6"/>
      <c r="IU1132" s="4"/>
      <c r="IV1132" s="6"/>
      <c r="IW1132" s="5"/>
      <c r="IX1132" s="5"/>
      <c r="IY1132" s="4"/>
      <c r="IZ1132" s="6"/>
      <c r="JA1132" s="4"/>
      <c r="JB1132" s="6"/>
      <c r="JC1132" s="5"/>
      <c r="JD1132" s="5"/>
      <c r="JE1132" s="4"/>
      <c r="JF1132" s="6"/>
      <c r="JG1132" s="4"/>
      <c r="JH1132" s="6"/>
      <c r="JI1132" s="5"/>
      <c r="JJ1132" s="5"/>
      <c r="JK1132" s="4"/>
      <c r="JL1132" s="6"/>
      <c r="JM1132" s="4"/>
      <c r="JN1132" s="6"/>
      <c r="JO1132" s="5"/>
      <c r="JP1132" s="5"/>
      <c r="JQ1132" s="4"/>
      <c r="JR1132" s="6"/>
      <c r="JS1132" s="4"/>
      <c r="JT1132" s="6"/>
      <c r="JU1132" s="5"/>
      <c r="JV1132" s="5"/>
      <c r="JW1132" s="4"/>
      <c r="JX1132" s="6"/>
      <c r="JY1132" s="4"/>
      <c r="JZ1132" s="6"/>
      <c r="KA1132" s="5"/>
      <c r="KB1132" s="5"/>
      <c r="KC1132" s="4"/>
      <c r="KD1132" s="6"/>
      <c r="KE1132" s="4"/>
      <c r="KF1132" s="6"/>
      <c r="KG1132" s="5"/>
      <c r="KH1132" s="5"/>
      <c r="KI1132" s="4"/>
      <c r="KJ1132" s="6"/>
      <c r="KK1132" s="4"/>
      <c r="KL1132" s="6"/>
      <c r="KM1132" s="5"/>
      <c r="KN1132" s="5"/>
    </row>
    <row r="1133">
      <c r="A1133" s="3" t="s">
        <v>85</v>
      </c>
      <c r="B1133" s="3" t="s">
        <v>851</v>
      </c>
      <c r="C1133" s="3" t="s">
        <v>87</v>
      </c>
      <c r="D1133" s="3" t="s">
        <v>712</v>
      </c>
      <c r="E1133" s="3" t="s">
        <v>869</v>
      </c>
      <c r="F1133" s="3" t="s">
        <v>104</v>
      </c>
      <c r="G1133" s="3" t="s">
        <v>104</v>
      </c>
      <c r="H1133" s="3" t="s">
        <v>104</v>
      </c>
      <c r="I1133" s="3" t="s">
        <v>1473</v>
      </c>
      <c r="J1133" s="3" t="s">
        <v>104</v>
      </c>
      <c r="K1133" s="4"/>
      <c r="L1133" s="4">
        <f>=ROUNDDOWN({0},0)</f>
      </c>
      <c r="M1133" s="4"/>
      <c r="N1133" s="5"/>
      <c r="O1133" s="4"/>
      <c r="P1133" s="4">
        <f>=ROUNDDOWN({0},0)</f>
      </c>
      <c r="Q1133" s="4"/>
      <c r="R1133" s="5"/>
      <c r="S1133" s="4"/>
      <c r="T1133" s="6"/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/>
      <c r="AF1133" s="6"/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  <c r="AW1133" s="4"/>
      <c r="AX1133" s="6"/>
      <c r="AY1133" s="4"/>
      <c r="AZ1133" s="6"/>
      <c r="BA1133" s="5"/>
      <c r="BB1133" s="5"/>
      <c r="BC1133" s="4"/>
      <c r="BD1133" s="6"/>
      <c r="BE1133" s="4"/>
      <c r="BF1133" s="6"/>
      <c r="BG1133" s="5"/>
      <c r="BH1133" s="5"/>
      <c r="BI1133" s="4"/>
      <c r="BJ1133" s="6"/>
      <c r="BK1133" s="4"/>
      <c r="BL1133" s="6"/>
      <c r="BM1133" s="5"/>
      <c r="BN1133" s="5"/>
      <c r="BO1133" s="4"/>
      <c r="BP1133" s="6"/>
      <c r="BQ1133" s="4"/>
      <c r="BR1133" s="6"/>
      <c r="BS1133" s="5"/>
      <c r="BT1133" s="5"/>
      <c r="BU1133" s="4"/>
      <c r="BV1133" s="6"/>
      <c r="BW1133" s="4"/>
      <c r="BX1133" s="6"/>
      <c r="BY1133" s="5"/>
      <c r="BZ1133" s="5"/>
      <c r="CA1133" s="4"/>
      <c r="CB1133" s="6"/>
      <c r="CC1133" s="4"/>
      <c r="CD1133" s="6"/>
      <c r="CE1133" s="5"/>
      <c r="CF1133" s="5"/>
      <c r="CG1133" s="4"/>
      <c r="CH1133" s="6"/>
      <c r="CI1133" s="4"/>
      <c r="CJ1133" s="6"/>
      <c r="CK1133" s="5"/>
      <c r="CL1133" s="5"/>
      <c r="CM1133" s="4"/>
      <c r="CN1133" s="6"/>
      <c r="CO1133" s="4"/>
      <c r="CP1133" s="6"/>
      <c r="CQ1133" s="5"/>
      <c r="CR1133" s="5"/>
      <c r="CS1133" s="4"/>
      <c r="CT1133" s="6"/>
      <c r="CU1133" s="4"/>
      <c r="CV1133" s="6"/>
      <c r="CW1133" s="5"/>
      <c r="CX1133" s="5"/>
      <c r="CY1133" s="4"/>
      <c r="CZ1133" s="6"/>
      <c r="DA1133" s="4"/>
      <c r="DB1133" s="6"/>
      <c r="DC1133" s="5"/>
      <c r="DD1133" s="5"/>
      <c r="DE1133" s="4"/>
      <c r="DF1133" s="6"/>
      <c r="DG1133" s="4"/>
      <c r="DH1133" s="6"/>
      <c r="DI1133" s="5"/>
      <c r="DJ1133" s="5"/>
      <c r="DK1133" s="4"/>
      <c r="DL1133" s="6"/>
      <c r="DM1133" s="4"/>
      <c r="DN1133" s="6"/>
      <c r="DO1133" s="5"/>
      <c r="DP1133" s="5"/>
      <c r="DQ1133" s="4"/>
      <c r="DR1133" s="6"/>
      <c r="DS1133" s="4"/>
      <c r="DT1133" s="6"/>
      <c r="DU1133" s="5"/>
      <c r="DV1133" s="5"/>
      <c r="DW1133" s="4"/>
      <c r="DX1133" s="6"/>
      <c r="DY1133" s="4"/>
      <c r="DZ1133" s="6"/>
      <c r="EA1133" s="5"/>
      <c r="EB1133" s="5"/>
      <c r="EC1133" s="4"/>
      <c r="ED1133" s="6"/>
      <c r="EE1133" s="4"/>
      <c r="EF1133" s="6"/>
      <c r="EG1133" s="5"/>
      <c r="EH1133" s="5"/>
      <c r="EI1133" s="4"/>
      <c r="EJ1133" s="6"/>
      <c r="EK1133" s="4"/>
      <c r="EL1133" s="6"/>
      <c r="EM1133" s="5"/>
      <c r="EN1133" s="5"/>
      <c r="EO1133" s="4"/>
      <c r="EP1133" s="6"/>
      <c r="EQ1133" s="4"/>
      <c r="ER1133" s="6"/>
      <c r="ES1133" s="5"/>
      <c r="ET1133" s="5"/>
      <c r="EU1133" s="4"/>
      <c r="EV1133" s="6"/>
      <c r="EW1133" s="4"/>
      <c r="EX1133" s="6"/>
      <c r="EY1133" s="5"/>
      <c r="EZ1133" s="5"/>
      <c r="FA1133" s="4"/>
      <c r="FB1133" s="6"/>
      <c r="FC1133" s="4"/>
      <c r="FD1133" s="6"/>
      <c r="FE1133" s="5"/>
      <c r="FF1133" s="5"/>
      <c r="FG1133" s="4"/>
      <c r="FH1133" s="6"/>
      <c r="FI1133" s="4"/>
      <c r="FJ1133" s="6"/>
      <c r="FK1133" s="5"/>
      <c r="FL1133" s="5"/>
      <c r="FM1133" s="4"/>
      <c r="FN1133" s="6"/>
      <c r="FO1133" s="4"/>
      <c r="FP1133" s="6"/>
      <c r="FQ1133" s="5"/>
      <c r="FR1133" s="5"/>
      <c r="FS1133" s="4"/>
      <c r="FT1133" s="6"/>
      <c r="FU1133" s="4"/>
      <c r="FV1133" s="6"/>
      <c r="FW1133" s="5"/>
      <c r="FX1133" s="5"/>
      <c r="FY1133" s="4"/>
      <c r="FZ1133" s="6"/>
      <c r="GA1133" s="4"/>
      <c r="GB1133" s="6"/>
      <c r="GC1133" s="5"/>
      <c r="GD1133" s="5"/>
      <c r="GE1133" s="4"/>
      <c r="GF1133" s="6"/>
      <c r="GG1133" s="4"/>
      <c r="GH1133" s="6"/>
      <c r="GI1133" s="5"/>
      <c r="GJ1133" s="5"/>
      <c r="GK1133" s="4"/>
      <c r="GL1133" s="6"/>
      <c r="GM1133" s="4"/>
      <c r="GN1133" s="6"/>
      <c r="GO1133" s="5"/>
      <c r="GP1133" s="5"/>
      <c r="GQ1133" s="4"/>
      <c r="GR1133" s="6"/>
      <c r="GS1133" s="4"/>
      <c r="GT1133" s="6"/>
      <c r="GU1133" s="5"/>
      <c r="GV1133" s="5"/>
      <c r="GW1133" s="4"/>
      <c r="GX1133" s="6"/>
      <c r="GY1133" s="4"/>
      <c r="GZ1133" s="6"/>
      <c r="HA1133" s="5"/>
      <c r="HB1133" s="5"/>
      <c r="HC1133" s="4"/>
      <c r="HD1133" s="6"/>
      <c r="HE1133" s="4"/>
      <c r="HF1133" s="6"/>
      <c r="HG1133" s="5"/>
      <c r="HH1133" s="5"/>
      <c r="HI1133" s="4"/>
      <c r="HJ1133" s="6"/>
      <c r="HK1133" s="4"/>
      <c r="HL1133" s="6"/>
      <c r="HM1133" s="5"/>
      <c r="HN1133" s="5"/>
      <c r="HO1133" s="4"/>
      <c r="HP1133" s="6"/>
      <c r="HQ1133" s="4"/>
      <c r="HR1133" s="6"/>
      <c r="HS1133" s="5"/>
      <c r="HT1133" s="5"/>
      <c r="HU1133" s="4"/>
      <c r="HV1133" s="6"/>
      <c r="HW1133" s="4"/>
      <c r="HX1133" s="6"/>
      <c r="HY1133" s="5"/>
      <c r="HZ1133" s="5"/>
      <c r="IA1133" s="4"/>
      <c r="IB1133" s="6"/>
      <c r="IC1133" s="4"/>
      <c r="ID1133" s="6"/>
      <c r="IE1133" s="5"/>
      <c r="IF1133" s="5"/>
      <c r="IG1133" s="4"/>
      <c r="IH1133" s="6"/>
      <c r="II1133" s="4"/>
      <c r="IJ1133" s="6"/>
      <c r="IK1133" s="5"/>
      <c r="IL1133" s="5"/>
      <c r="IM1133" s="4"/>
      <c r="IN1133" s="6"/>
      <c r="IO1133" s="4"/>
      <c r="IP1133" s="6"/>
      <c r="IQ1133" s="5"/>
      <c r="IR1133" s="5"/>
      <c r="IS1133" s="4"/>
      <c r="IT1133" s="6"/>
      <c r="IU1133" s="4"/>
      <c r="IV1133" s="6"/>
      <c r="IW1133" s="5"/>
      <c r="IX1133" s="5"/>
      <c r="IY1133" s="4"/>
      <c r="IZ1133" s="6"/>
      <c r="JA1133" s="4"/>
      <c r="JB1133" s="6"/>
      <c r="JC1133" s="5"/>
      <c r="JD1133" s="5"/>
      <c r="JE1133" s="4"/>
      <c r="JF1133" s="6"/>
      <c r="JG1133" s="4"/>
      <c r="JH1133" s="6"/>
      <c r="JI1133" s="5"/>
      <c r="JJ1133" s="5"/>
      <c r="JK1133" s="4"/>
      <c r="JL1133" s="6"/>
      <c r="JM1133" s="4"/>
      <c r="JN1133" s="6"/>
      <c r="JO1133" s="5"/>
      <c r="JP1133" s="5"/>
      <c r="JQ1133" s="4"/>
      <c r="JR1133" s="6"/>
      <c r="JS1133" s="4"/>
      <c r="JT1133" s="6"/>
      <c r="JU1133" s="5"/>
      <c r="JV1133" s="5"/>
      <c r="JW1133" s="4"/>
      <c r="JX1133" s="6"/>
      <c r="JY1133" s="4"/>
      <c r="JZ1133" s="6"/>
      <c r="KA1133" s="5"/>
      <c r="KB1133" s="5"/>
      <c r="KC1133" s="4"/>
      <c r="KD1133" s="6"/>
      <c r="KE1133" s="4"/>
      <c r="KF1133" s="6"/>
      <c r="KG1133" s="5"/>
      <c r="KH1133" s="5"/>
      <c r="KI1133" s="4"/>
      <c r="KJ1133" s="6"/>
      <c r="KK1133" s="4"/>
      <c r="KL1133" s="6"/>
      <c r="KM1133" s="5"/>
      <c r="KN1133" s="5"/>
    </row>
    <row r="1134">
      <c r="A1134" s="3" t="s">
        <v>85</v>
      </c>
      <c r="B1134" s="3" t="s">
        <v>851</v>
      </c>
      <c r="C1134" s="3" t="s">
        <v>87</v>
      </c>
      <c r="D1134" s="3" t="s">
        <v>712</v>
      </c>
      <c r="E1134" s="3" t="s">
        <v>873</v>
      </c>
      <c r="F1134" s="3" t="s">
        <v>104</v>
      </c>
      <c r="G1134" s="3" t="s">
        <v>104</v>
      </c>
      <c r="H1134" s="3" t="s">
        <v>104</v>
      </c>
      <c r="I1134" s="3" t="s">
        <v>1474</v>
      </c>
      <c r="J1134" s="3" t="s">
        <v>104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/>
      <c r="T1134" s="6"/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/>
      <c r="AF1134" s="6"/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  <c r="AW1134" s="4"/>
      <c r="AX1134" s="6"/>
      <c r="AY1134" s="4"/>
      <c r="AZ1134" s="6"/>
      <c r="BA1134" s="5"/>
      <c r="BB1134" s="5"/>
      <c r="BC1134" s="4"/>
      <c r="BD1134" s="6"/>
      <c r="BE1134" s="4"/>
      <c r="BF1134" s="6"/>
      <c r="BG1134" s="5"/>
      <c r="BH1134" s="5"/>
      <c r="BI1134" s="4"/>
      <c r="BJ1134" s="6"/>
      <c r="BK1134" s="4"/>
      <c r="BL1134" s="6"/>
      <c r="BM1134" s="5"/>
      <c r="BN1134" s="5"/>
      <c r="BO1134" s="4"/>
      <c r="BP1134" s="6"/>
      <c r="BQ1134" s="4"/>
      <c r="BR1134" s="6"/>
      <c r="BS1134" s="5"/>
      <c r="BT1134" s="5"/>
      <c r="BU1134" s="4"/>
      <c r="BV1134" s="6"/>
      <c r="BW1134" s="4"/>
      <c r="BX1134" s="6"/>
      <c r="BY1134" s="5"/>
      <c r="BZ1134" s="5"/>
      <c r="CA1134" s="4"/>
      <c r="CB1134" s="6"/>
      <c r="CC1134" s="4"/>
      <c r="CD1134" s="6"/>
      <c r="CE1134" s="5"/>
      <c r="CF1134" s="5"/>
      <c r="CG1134" s="4"/>
      <c r="CH1134" s="6"/>
      <c r="CI1134" s="4"/>
      <c r="CJ1134" s="6"/>
      <c r="CK1134" s="5"/>
      <c r="CL1134" s="5"/>
      <c r="CM1134" s="4"/>
      <c r="CN1134" s="6"/>
      <c r="CO1134" s="4"/>
      <c r="CP1134" s="6"/>
      <c r="CQ1134" s="5"/>
      <c r="CR1134" s="5"/>
      <c r="CS1134" s="4"/>
      <c r="CT1134" s="6"/>
      <c r="CU1134" s="4"/>
      <c r="CV1134" s="6"/>
      <c r="CW1134" s="5"/>
      <c r="CX1134" s="5"/>
      <c r="CY1134" s="4"/>
      <c r="CZ1134" s="6"/>
      <c r="DA1134" s="4"/>
      <c r="DB1134" s="6"/>
      <c r="DC1134" s="5"/>
      <c r="DD1134" s="5"/>
      <c r="DE1134" s="4"/>
      <c r="DF1134" s="6"/>
      <c r="DG1134" s="4"/>
      <c r="DH1134" s="6"/>
      <c r="DI1134" s="5"/>
      <c r="DJ1134" s="5"/>
      <c r="DK1134" s="4"/>
      <c r="DL1134" s="6"/>
      <c r="DM1134" s="4"/>
      <c r="DN1134" s="6"/>
      <c r="DO1134" s="5"/>
      <c r="DP1134" s="5"/>
      <c r="DQ1134" s="4"/>
      <c r="DR1134" s="6"/>
      <c r="DS1134" s="4"/>
      <c r="DT1134" s="6"/>
      <c r="DU1134" s="5"/>
      <c r="DV1134" s="5"/>
      <c r="DW1134" s="4"/>
      <c r="DX1134" s="6"/>
      <c r="DY1134" s="4"/>
      <c r="DZ1134" s="6"/>
      <c r="EA1134" s="5"/>
      <c r="EB1134" s="5"/>
      <c r="EC1134" s="4"/>
      <c r="ED1134" s="6"/>
      <c r="EE1134" s="4"/>
      <c r="EF1134" s="6"/>
      <c r="EG1134" s="5"/>
      <c r="EH1134" s="5"/>
      <c r="EI1134" s="4"/>
      <c r="EJ1134" s="6"/>
      <c r="EK1134" s="4"/>
      <c r="EL1134" s="6"/>
      <c r="EM1134" s="5"/>
      <c r="EN1134" s="5"/>
      <c r="EO1134" s="4"/>
      <c r="EP1134" s="6"/>
      <c r="EQ1134" s="4"/>
      <c r="ER1134" s="6"/>
      <c r="ES1134" s="5"/>
      <c r="ET1134" s="5"/>
      <c r="EU1134" s="4"/>
      <c r="EV1134" s="6"/>
      <c r="EW1134" s="4"/>
      <c r="EX1134" s="6"/>
      <c r="EY1134" s="5"/>
      <c r="EZ1134" s="5"/>
      <c r="FA1134" s="4"/>
      <c r="FB1134" s="6"/>
      <c r="FC1134" s="4"/>
      <c r="FD1134" s="6"/>
      <c r="FE1134" s="5"/>
      <c r="FF1134" s="5"/>
      <c r="FG1134" s="4"/>
      <c r="FH1134" s="6"/>
      <c r="FI1134" s="4"/>
      <c r="FJ1134" s="6"/>
      <c r="FK1134" s="5"/>
      <c r="FL1134" s="5"/>
      <c r="FM1134" s="4"/>
      <c r="FN1134" s="6"/>
      <c r="FO1134" s="4"/>
      <c r="FP1134" s="6"/>
      <c r="FQ1134" s="5"/>
      <c r="FR1134" s="5"/>
      <c r="FS1134" s="4"/>
      <c r="FT1134" s="6"/>
      <c r="FU1134" s="4"/>
      <c r="FV1134" s="6"/>
      <c r="FW1134" s="5"/>
      <c r="FX1134" s="5"/>
      <c r="FY1134" s="4"/>
      <c r="FZ1134" s="6"/>
      <c r="GA1134" s="4"/>
      <c r="GB1134" s="6"/>
      <c r="GC1134" s="5"/>
      <c r="GD1134" s="5"/>
      <c r="GE1134" s="4"/>
      <c r="GF1134" s="6"/>
      <c r="GG1134" s="4"/>
      <c r="GH1134" s="6"/>
      <c r="GI1134" s="5"/>
      <c r="GJ1134" s="5"/>
      <c r="GK1134" s="4"/>
      <c r="GL1134" s="6"/>
      <c r="GM1134" s="4"/>
      <c r="GN1134" s="6"/>
      <c r="GO1134" s="5"/>
      <c r="GP1134" s="5"/>
      <c r="GQ1134" s="4"/>
      <c r="GR1134" s="6"/>
      <c r="GS1134" s="4"/>
      <c r="GT1134" s="6"/>
      <c r="GU1134" s="5"/>
      <c r="GV1134" s="5"/>
      <c r="GW1134" s="4"/>
      <c r="GX1134" s="6"/>
      <c r="GY1134" s="4"/>
      <c r="GZ1134" s="6"/>
      <c r="HA1134" s="5"/>
      <c r="HB1134" s="5"/>
      <c r="HC1134" s="4"/>
      <c r="HD1134" s="6"/>
      <c r="HE1134" s="4"/>
      <c r="HF1134" s="6"/>
      <c r="HG1134" s="5"/>
      <c r="HH1134" s="5"/>
      <c r="HI1134" s="4"/>
      <c r="HJ1134" s="6"/>
      <c r="HK1134" s="4"/>
      <c r="HL1134" s="6"/>
      <c r="HM1134" s="5"/>
      <c r="HN1134" s="5"/>
      <c r="HO1134" s="4"/>
      <c r="HP1134" s="6"/>
      <c r="HQ1134" s="4"/>
      <c r="HR1134" s="6"/>
      <c r="HS1134" s="5"/>
      <c r="HT1134" s="5"/>
      <c r="HU1134" s="4"/>
      <c r="HV1134" s="6"/>
      <c r="HW1134" s="4"/>
      <c r="HX1134" s="6"/>
      <c r="HY1134" s="5"/>
      <c r="HZ1134" s="5"/>
      <c r="IA1134" s="4"/>
      <c r="IB1134" s="6"/>
      <c r="IC1134" s="4"/>
      <c r="ID1134" s="6"/>
      <c r="IE1134" s="5"/>
      <c r="IF1134" s="5"/>
      <c r="IG1134" s="4"/>
      <c r="IH1134" s="6"/>
      <c r="II1134" s="4"/>
      <c r="IJ1134" s="6"/>
      <c r="IK1134" s="5"/>
      <c r="IL1134" s="5"/>
      <c r="IM1134" s="4"/>
      <c r="IN1134" s="6"/>
      <c r="IO1134" s="4"/>
      <c r="IP1134" s="6"/>
      <c r="IQ1134" s="5"/>
      <c r="IR1134" s="5"/>
      <c r="IS1134" s="4"/>
      <c r="IT1134" s="6"/>
      <c r="IU1134" s="4"/>
      <c r="IV1134" s="6"/>
      <c r="IW1134" s="5"/>
      <c r="IX1134" s="5"/>
      <c r="IY1134" s="4"/>
      <c r="IZ1134" s="6"/>
      <c r="JA1134" s="4"/>
      <c r="JB1134" s="6"/>
      <c r="JC1134" s="5"/>
      <c r="JD1134" s="5"/>
      <c r="JE1134" s="4"/>
      <c r="JF1134" s="6"/>
      <c r="JG1134" s="4"/>
      <c r="JH1134" s="6"/>
      <c r="JI1134" s="5"/>
      <c r="JJ1134" s="5"/>
      <c r="JK1134" s="4"/>
      <c r="JL1134" s="6"/>
      <c r="JM1134" s="4"/>
      <c r="JN1134" s="6"/>
      <c r="JO1134" s="5"/>
      <c r="JP1134" s="5"/>
      <c r="JQ1134" s="4"/>
      <c r="JR1134" s="6"/>
      <c r="JS1134" s="4"/>
      <c r="JT1134" s="6"/>
      <c r="JU1134" s="5"/>
      <c r="JV1134" s="5"/>
      <c r="JW1134" s="4"/>
      <c r="JX1134" s="6"/>
      <c r="JY1134" s="4"/>
      <c r="JZ1134" s="6"/>
      <c r="KA1134" s="5"/>
      <c r="KB1134" s="5"/>
      <c r="KC1134" s="4"/>
      <c r="KD1134" s="6"/>
      <c r="KE1134" s="4"/>
      <c r="KF1134" s="6"/>
      <c r="KG1134" s="5"/>
      <c r="KH1134" s="5"/>
      <c r="KI1134" s="4"/>
      <c r="KJ1134" s="6"/>
      <c r="KK1134" s="4"/>
      <c r="KL1134" s="6"/>
      <c r="KM1134" s="5"/>
      <c r="KN1134" s="5"/>
    </row>
    <row r="1135">
      <c r="A1135" s="3" t="s">
        <v>85</v>
      </c>
      <c r="B1135" s="3" t="s">
        <v>851</v>
      </c>
      <c r="C1135" s="3" t="s">
        <v>87</v>
      </c>
      <c r="D1135" s="3" t="s">
        <v>712</v>
      </c>
      <c r="E1135" s="3" t="s">
        <v>900</v>
      </c>
      <c r="F1135" s="3" t="s">
        <v>104</v>
      </c>
      <c r="G1135" s="3" t="s">
        <v>104</v>
      </c>
      <c r="H1135" s="3" t="s">
        <v>104</v>
      </c>
      <c r="I1135" s="3" t="s">
        <v>1466</v>
      </c>
      <c r="J1135" s="3" t="s">
        <v>104</v>
      </c>
      <c r="K1135" s="4"/>
      <c r="L1135" s="4">
        <f>=ROUNDDOWN({0},0)</f>
      </c>
      <c r="M1135" s="4"/>
      <c r="N1135" s="5"/>
      <c r="O1135" s="4"/>
      <c r="P1135" s="4">
        <f>=ROUNDDOWN({0},0)</f>
      </c>
      <c r="Q1135" s="4"/>
      <c r="R1135" s="5"/>
      <c r="S1135" s="4"/>
      <c r="T1135" s="6"/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/>
      <c r="AF1135" s="6"/>
      <c r="AG1135" s="4"/>
      <c r="AH1135" s="6"/>
      <c r="AI1135" s="5"/>
      <c r="AJ1135" s="5"/>
      <c r="AK1135" s="4"/>
      <c r="AL1135" s="6"/>
      <c r="AM1135" s="4"/>
      <c r="AN1135" s="6"/>
      <c r="AO1135" s="5"/>
      <c r="AP1135" s="5"/>
      <c r="AQ1135" s="4"/>
      <c r="AR1135" s="6"/>
      <c r="AS1135" s="4"/>
      <c r="AT1135" s="6"/>
      <c r="AU1135" s="5"/>
      <c r="AV1135" s="5"/>
      <c r="AW1135" s="4"/>
      <c r="AX1135" s="6"/>
      <c r="AY1135" s="4"/>
      <c r="AZ1135" s="6"/>
      <c r="BA1135" s="5"/>
      <c r="BB1135" s="5"/>
      <c r="BC1135" s="4"/>
      <c r="BD1135" s="6"/>
      <c r="BE1135" s="4"/>
      <c r="BF1135" s="6"/>
      <c r="BG1135" s="5"/>
      <c r="BH1135" s="5"/>
      <c r="BI1135" s="4"/>
      <c r="BJ1135" s="6"/>
      <c r="BK1135" s="4"/>
      <c r="BL1135" s="6"/>
      <c r="BM1135" s="5"/>
      <c r="BN1135" s="5"/>
      <c r="BO1135" s="4"/>
      <c r="BP1135" s="6"/>
      <c r="BQ1135" s="4"/>
      <c r="BR1135" s="6"/>
      <c r="BS1135" s="5"/>
      <c r="BT1135" s="5"/>
      <c r="BU1135" s="4"/>
      <c r="BV1135" s="6"/>
      <c r="BW1135" s="4"/>
      <c r="BX1135" s="6"/>
      <c r="BY1135" s="5"/>
      <c r="BZ1135" s="5"/>
      <c r="CA1135" s="4"/>
      <c r="CB1135" s="6"/>
      <c r="CC1135" s="4"/>
      <c r="CD1135" s="6"/>
      <c r="CE1135" s="5"/>
      <c r="CF1135" s="5"/>
      <c r="CG1135" s="4"/>
      <c r="CH1135" s="6"/>
      <c r="CI1135" s="4"/>
      <c r="CJ1135" s="6"/>
      <c r="CK1135" s="5"/>
      <c r="CL1135" s="5"/>
      <c r="CM1135" s="4"/>
      <c r="CN1135" s="6"/>
      <c r="CO1135" s="4"/>
      <c r="CP1135" s="6"/>
      <c r="CQ1135" s="5"/>
      <c r="CR1135" s="5"/>
      <c r="CS1135" s="4"/>
      <c r="CT1135" s="6"/>
      <c r="CU1135" s="4"/>
      <c r="CV1135" s="6"/>
      <c r="CW1135" s="5"/>
      <c r="CX1135" s="5"/>
      <c r="CY1135" s="4"/>
      <c r="CZ1135" s="6"/>
      <c r="DA1135" s="4"/>
      <c r="DB1135" s="6"/>
      <c r="DC1135" s="5"/>
      <c r="DD1135" s="5"/>
      <c r="DE1135" s="4"/>
      <c r="DF1135" s="6"/>
      <c r="DG1135" s="4"/>
      <c r="DH1135" s="6"/>
      <c r="DI1135" s="5"/>
      <c r="DJ1135" s="5"/>
      <c r="DK1135" s="4"/>
      <c r="DL1135" s="6"/>
      <c r="DM1135" s="4"/>
      <c r="DN1135" s="6"/>
      <c r="DO1135" s="5"/>
      <c r="DP1135" s="5"/>
      <c r="DQ1135" s="4"/>
      <c r="DR1135" s="6"/>
      <c r="DS1135" s="4"/>
      <c r="DT1135" s="6"/>
      <c r="DU1135" s="5"/>
      <c r="DV1135" s="5"/>
      <c r="DW1135" s="4"/>
      <c r="DX1135" s="6"/>
      <c r="DY1135" s="4"/>
      <c r="DZ1135" s="6"/>
      <c r="EA1135" s="5"/>
      <c r="EB1135" s="5"/>
      <c r="EC1135" s="4"/>
      <c r="ED1135" s="6"/>
      <c r="EE1135" s="4"/>
      <c r="EF1135" s="6"/>
      <c r="EG1135" s="5"/>
      <c r="EH1135" s="5"/>
      <c r="EI1135" s="4"/>
      <c r="EJ1135" s="6"/>
      <c r="EK1135" s="4"/>
      <c r="EL1135" s="6"/>
      <c r="EM1135" s="5"/>
      <c r="EN1135" s="5"/>
      <c r="EO1135" s="4"/>
      <c r="EP1135" s="6"/>
      <c r="EQ1135" s="4"/>
      <c r="ER1135" s="6"/>
      <c r="ES1135" s="5"/>
      <c r="ET1135" s="5"/>
      <c r="EU1135" s="4"/>
      <c r="EV1135" s="6"/>
      <c r="EW1135" s="4"/>
      <c r="EX1135" s="6"/>
      <c r="EY1135" s="5"/>
      <c r="EZ1135" s="5"/>
      <c r="FA1135" s="4"/>
      <c r="FB1135" s="6"/>
      <c r="FC1135" s="4"/>
      <c r="FD1135" s="6"/>
      <c r="FE1135" s="5"/>
      <c r="FF1135" s="5"/>
      <c r="FG1135" s="4"/>
      <c r="FH1135" s="6"/>
      <c r="FI1135" s="4"/>
      <c r="FJ1135" s="6"/>
      <c r="FK1135" s="5"/>
      <c r="FL1135" s="5"/>
      <c r="FM1135" s="4"/>
      <c r="FN1135" s="6"/>
      <c r="FO1135" s="4"/>
      <c r="FP1135" s="6"/>
      <c r="FQ1135" s="5"/>
      <c r="FR1135" s="5"/>
      <c r="FS1135" s="4"/>
      <c r="FT1135" s="6"/>
      <c r="FU1135" s="4"/>
      <c r="FV1135" s="6"/>
      <c r="FW1135" s="5"/>
      <c r="FX1135" s="5"/>
      <c r="FY1135" s="4"/>
      <c r="FZ1135" s="6"/>
      <c r="GA1135" s="4"/>
      <c r="GB1135" s="6"/>
      <c r="GC1135" s="5"/>
      <c r="GD1135" s="5"/>
      <c r="GE1135" s="4"/>
      <c r="GF1135" s="6"/>
      <c r="GG1135" s="4"/>
      <c r="GH1135" s="6"/>
      <c r="GI1135" s="5"/>
      <c r="GJ1135" s="5"/>
      <c r="GK1135" s="4"/>
      <c r="GL1135" s="6"/>
      <c r="GM1135" s="4"/>
      <c r="GN1135" s="6"/>
      <c r="GO1135" s="5"/>
      <c r="GP1135" s="5"/>
      <c r="GQ1135" s="4"/>
      <c r="GR1135" s="6"/>
      <c r="GS1135" s="4"/>
      <c r="GT1135" s="6"/>
      <c r="GU1135" s="5"/>
      <c r="GV1135" s="5"/>
      <c r="GW1135" s="4"/>
      <c r="GX1135" s="6"/>
      <c r="GY1135" s="4"/>
      <c r="GZ1135" s="6"/>
      <c r="HA1135" s="5"/>
      <c r="HB1135" s="5"/>
      <c r="HC1135" s="4"/>
      <c r="HD1135" s="6"/>
      <c r="HE1135" s="4"/>
      <c r="HF1135" s="6"/>
      <c r="HG1135" s="5"/>
      <c r="HH1135" s="5"/>
      <c r="HI1135" s="4"/>
      <c r="HJ1135" s="6"/>
      <c r="HK1135" s="4"/>
      <c r="HL1135" s="6"/>
      <c r="HM1135" s="5"/>
      <c r="HN1135" s="5"/>
      <c r="HO1135" s="4"/>
      <c r="HP1135" s="6"/>
      <c r="HQ1135" s="4"/>
      <c r="HR1135" s="6"/>
      <c r="HS1135" s="5"/>
      <c r="HT1135" s="5"/>
      <c r="HU1135" s="4"/>
      <c r="HV1135" s="6"/>
      <c r="HW1135" s="4"/>
      <c r="HX1135" s="6"/>
      <c r="HY1135" s="5"/>
      <c r="HZ1135" s="5"/>
      <c r="IA1135" s="4"/>
      <c r="IB1135" s="6"/>
      <c r="IC1135" s="4"/>
      <c r="ID1135" s="6"/>
      <c r="IE1135" s="5"/>
      <c r="IF1135" s="5"/>
      <c r="IG1135" s="4"/>
      <c r="IH1135" s="6"/>
      <c r="II1135" s="4"/>
      <c r="IJ1135" s="6"/>
      <c r="IK1135" s="5"/>
      <c r="IL1135" s="5"/>
      <c r="IM1135" s="4"/>
      <c r="IN1135" s="6"/>
      <c r="IO1135" s="4"/>
      <c r="IP1135" s="6"/>
      <c r="IQ1135" s="5"/>
      <c r="IR1135" s="5"/>
      <c r="IS1135" s="4"/>
      <c r="IT1135" s="6"/>
      <c r="IU1135" s="4"/>
      <c r="IV1135" s="6"/>
      <c r="IW1135" s="5"/>
      <c r="IX1135" s="5"/>
      <c r="IY1135" s="4"/>
      <c r="IZ1135" s="6"/>
      <c r="JA1135" s="4"/>
      <c r="JB1135" s="6"/>
      <c r="JC1135" s="5"/>
      <c r="JD1135" s="5"/>
      <c r="JE1135" s="4"/>
      <c r="JF1135" s="6"/>
      <c r="JG1135" s="4"/>
      <c r="JH1135" s="6"/>
      <c r="JI1135" s="5"/>
      <c r="JJ1135" s="5"/>
      <c r="JK1135" s="4"/>
      <c r="JL1135" s="6"/>
      <c r="JM1135" s="4"/>
      <c r="JN1135" s="6"/>
      <c r="JO1135" s="5"/>
      <c r="JP1135" s="5"/>
      <c r="JQ1135" s="4"/>
      <c r="JR1135" s="6"/>
      <c r="JS1135" s="4"/>
      <c r="JT1135" s="6"/>
      <c r="JU1135" s="5"/>
      <c r="JV1135" s="5"/>
      <c r="JW1135" s="4"/>
      <c r="JX1135" s="6"/>
      <c r="JY1135" s="4"/>
      <c r="JZ1135" s="6"/>
      <c r="KA1135" s="5"/>
      <c r="KB1135" s="5"/>
      <c r="KC1135" s="4"/>
      <c r="KD1135" s="6"/>
      <c r="KE1135" s="4"/>
      <c r="KF1135" s="6"/>
      <c r="KG1135" s="5"/>
      <c r="KH1135" s="5"/>
      <c r="KI1135" s="4"/>
      <c r="KJ1135" s="6"/>
      <c r="KK1135" s="4"/>
      <c r="KL1135" s="6"/>
      <c r="KM1135" s="5"/>
      <c r="KN1135" s="5"/>
    </row>
    <row r="1136">
      <c r="A1136" s="3" t="s">
        <v>85</v>
      </c>
      <c r="B1136" s="3" t="s">
        <v>851</v>
      </c>
      <c r="C1136" s="3" t="s">
        <v>87</v>
      </c>
      <c r="D1136" s="3" t="s">
        <v>712</v>
      </c>
      <c r="E1136" s="3" t="s">
        <v>901</v>
      </c>
      <c r="F1136" s="3" t="s">
        <v>104</v>
      </c>
      <c r="G1136" s="3" t="s">
        <v>104</v>
      </c>
      <c r="H1136" s="3" t="s">
        <v>104</v>
      </c>
      <c r="I1136" s="3" t="s">
        <v>1466</v>
      </c>
      <c r="J1136" s="3" t="s">
        <v>104</v>
      </c>
      <c r="K1136" s="4"/>
      <c r="L1136" s="4">
        <f>=ROUNDDOWN({0},0)</f>
      </c>
      <c r="M1136" s="4"/>
      <c r="N1136" s="5"/>
      <c r="O1136" s="4"/>
      <c r="P1136" s="4">
        <f>=ROUNDDOWN({0},0)</f>
      </c>
      <c r="Q1136" s="4"/>
      <c r="R1136" s="5"/>
      <c r="S1136" s="4"/>
      <c r="T1136" s="6"/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/>
      <c r="AF1136" s="6"/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  <c r="AW1136" s="4"/>
      <c r="AX1136" s="6"/>
      <c r="AY1136" s="4"/>
      <c r="AZ1136" s="6"/>
      <c r="BA1136" s="5"/>
      <c r="BB1136" s="5"/>
      <c r="BC1136" s="4"/>
      <c r="BD1136" s="6"/>
      <c r="BE1136" s="4"/>
      <c r="BF1136" s="6"/>
      <c r="BG1136" s="5"/>
      <c r="BH1136" s="5"/>
      <c r="BI1136" s="4"/>
      <c r="BJ1136" s="6"/>
      <c r="BK1136" s="4"/>
      <c r="BL1136" s="6"/>
      <c r="BM1136" s="5"/>
      <c r="BN1136" s="5"/>
      <c r="BO1136" s="4"/>
      <c r="BP1136" s="6"/>
      <c r="BQ1136" s="4"/>
      <c r="BR1136" s="6"/>
      <c r="BS1136" s="5"/>
      <c r="BT1136" s="5"/>
      <c r="BU1136" s="4"/>
      <c r="BV1136" s="6"/>
      <c r="BW1136" s="4"/>
      <c r="BX1136" s="6"/>
      <c r="BY1136" s="5"/>
      <c r="BZ1136" s="5"/>
      <c r="CA1136" s="4"/>
      <c r="CB1136" s="6"/>
      <c r="CC1136" s="4"/>
      <c r="CD1136" s="6"/>
      <c r="CE1136" s="5"/>
      <c r="CF1136" s="5"/>
      <c r="CG1136" s="4"/>
      <c r="CH1136" s="6"/>
      <c r="CI1136" s="4"/>
      <c r="CJ1136" s="6"/>
      <c r="CK1136" s="5"/>
      <c r="CL1136" s="5"/>
      <c r="CM1136" s="4"/>
      <c r="CN1136" s="6"/>
      <c r="CO1136" s="4"/>
      <c r="CP1136" s="6"/>
      <c r="CQ1136" s="5"/>
      <c r="CR1136" s="5"/>
      <c r="CS1136" s="4"/>
      <c r="CT1136" s="6"/>
      <c r="CU1136" s="4"/>
      <c r="CV1136" s="6"/>
      <c r="CW1136" s="5"/>
      <c r="CX1136" s="5"/>
      <c r="CY1136" s="4"/>
      <c r="CZ1136" s="6"/>
      <c r="DA1136" s="4"/>
      <c r="DB1136" s="6"/>
      <c r="DC1136" s="5"/>
      <c r="DD1136" s="5"/>
      <c r="DE1136" s="4"/>
      <c r="DF1136" s="6"/>
      <c r="DG1136" s="4"/>
      <c r="DH1136" s="6"/>
      <c r="DI1136" s="5"/>
      <c r="DJ1136" s="5"/>
      <c r="DK1136" s="4"/>
      <c r="DL1136" s="6"/>
      <c r="DM1136" s="4"/>
      <c r="DN1136" s="6"/>
      <c r="DO1136" s="5"/>
      <c r="DP1136" s="5"/>
      <c r="DQ1136" s="4"/>
      <c r="DR1136" s="6"/>
      <c r="DS1136" s="4"/>
      <c r="DT1136" s="6"/>
      <c r="DU1136" s="5"/>
      <c r="DV1136" s="5"/>
      <c r="DW1136" s="4"/>
      <c r="DX1136" s="6"/>
      <c r="DY1136" s="4"/>
      <c r="DZ1136" s="6"/>
      <c r="EA1136" s="5"/>
      <c r="EB1136" s="5"/>
      <c r="EC1136" s="4"/>
      <c r="ED1136" s="6"/>
      <c r="EE1136" s="4"/>
      <c r="EF1136" s="6"/>
      <c r="EG1136" s="5"/>
      <c r="EH1136" s="5"/>
      <c r="EI1136" s="4"/>
      <c r="EJ1136" s="6"/>
      <c r="EK1136" s="4"/>
      <c r="EL1136" s="6"/>
      <c r="EM1136" s="5"/>
      <c r="EN1136" s="5"/>
      <c r="EO1136" s="4"/>
      <c r="EP1136" s="6"/>
      <c r="EQ1136" s="4"/>
      <c r="ER1136" s="6"/>
      <c r="ES1136" s="5"/>
      <c r="ET1136" s="5"/>
      <c r="EU1136" s="4"/>
      <c r="EV1136" s="6"/>
      <c r="EW1136" s="4"/>
      <c r="EX1136" s="6"/>
      <c r="EY1136" s="5"/>
      <c r="EZ1136" s="5"/>
      <c r="FA1136" s="4"/>
      <c r="FB1136" s="6"/>
      <c r="FC1136" s="4"/>
      <c r="FD1136" s="6"/>
      <c r="FE1136" s="5"/>
      <c r="FF1136" s="5"/>
      <c r="FG1136" s="4"/>
      <c r="FH1136" s="6"/>
      <c r="FI1136" s="4"/>
      <c r="FJ1136" s="6"/>
      <c r="FK1136" s="5"/>
      <c r="FL1136" s="5"/>
      <c r="FM1136" s="4"/>
      <c r="FN1136" s="6"/>
      <c r="FO1136" s="4"/>
      <c r="FP1136" s="6"/>
      <c r="FQ1136" s="5"/>
      <c r="FR1136" s="5"/>
      <c r="FS1136" s="4"/>
      <c r="FT1136" s="6"/>
      <c r="FU1136" s="4"/>
      <c r="FV1136" s="6"/>
      <c r="FW1136" s="5"/>
      <c r="FX1136" s="5"/>
      <c r="FY1136" s="4"/>
      <c r="FZ1136" s="6"/>
      <c r="GA1136" s="4"/>
      <c r="GB1136" s="6"/>
      <c r="GC1136" s="5"/>
      <c r="GD1136" s="5"/>
      <c r="GE1136" s="4"/>
      <c r="GF1136" s="6"/>
      <c r="GG1136" s="4"/>
      <c r="GH1136" s="6"/>
      <c r="GI1136" s="5"/>
      <c r="GJ1136" s="5"/>
      <c r="GK1136" s="4"/>
      <c r="GL1136" s="6"/>
      <c r="GM1136" s="4"/>
      <c r="GN1136" s="6"/>
      <c r="GO1136" s="5"/>
      <c r="GP1136" s="5"/>
      <c r="GQ1136" s="4"/>
      <c r="GR1136" s="6"/>
      <c r="GS1136" s="4"/>
      <c r="GT1136" s="6"/>
      <c r="GU1136" s="5"/>
      <c r="GV1136" s="5"/>
      <c r="GW1136" s="4"/>
      <c r="GX1136" s="6"/>
      <c r="GY1136" s="4"/>
      <c r="GZ1136" s="6"/>
      <c r="HA1136" s="5"/>
      <c r="HB1136" s="5"/>
      <c r="HC1136" s="4"/>
      <c r="HD1136" s="6"/>
      <c r="HE1136" s="4"/>
      <c r="HF1136" s="6"/>
      <c r="HG1136" s="5"/>
      <c r="HH1136" s="5"/>
      <c r="HI1136" s="4"/>
      <c r="HJ1136" s="6"/>
      <c r="HK1136" s="4"/>
      <c r="HL1136" s="6"/>
      <c r="HM1136" s="5"/>
      <c r="HN1136" s="5"/>
      <c r="HO1136" s="4"/>
      <c r="HP1136" s="6"/>
      <c r="HQ1136" s="4"/>
      <c r="HR1136" s="6"/>
      <c r="HS1136" s="5"/>
      <c r="HT1136" s="5"/>
      <c r="HU1136" s="4"/>
      <c r="HV1136" s="6"/>
      <c r="HW1136" s="4"/>
      <c r="HX1136" s="6"/>
      <c r="HY1136" s="5"/>
      <c r="HZ1136" s="5"/>
      <c r="IA1136" s="4"/>
      <c r="IB1136" s="6"/>
      <c r="IC1136" s="4"/>
      <c r="ID1136" s="6"/>
      <c r="IE1136" s="5"/>
      <c r="IF1136" s="5"/>
      <c r="IG1136" s="4"/>
      <c r="IH1136" s="6"/>
      <c r="II1136" s="4"/>
      <c r="IJ1136" s="6"/>
      <c r="IK1136" s="5"/>
      <c r="IL1136" s="5"/>
      <c r="IM1136" s="4"/>
      <c r="IN1136" s="6"/>
      <c r="IO1136" s="4"/>
      <c r="IP1136" s="6"/>
      <c r="IQ1136" s="5"/>
      <c r="IR1136" s="5"/>
      <c r="IS1136" s="4"/>
      <c r="IT1136" s="6"/>
      <c r="IU1136" s="4"/>
      <c r="IV1136" s="6"/>
      <c r="IW1136" s="5"/>
      <c r="IX1136" s="5"/>
      <c r="IY1136" s="4"/>
      <c r="IZ1136" s="6"/>
      <c r="JA1136" s="4"/>
      <c r="JB1136" s="6"/>
      <c r="JC1136" s="5"/>
      <c r="JD1136" s="5"/>
      <c r="JE1136" s="4"/>
      <c r="JF1136" s="6"/>
      <c r="JG1136" s="4"/>
      <c r="JH1136" s="6"/>
      <c r="JI1136" s="5"/>
      <c r="JJ1136" s="5"/>
      <c r="JK1136" s="4"/>
      <c r="JL1136" s="6"/>
      <c r="JM1136" s="4"/>
      <c r="JN1136" s="6"/>
      <c r="JO1136" s="5"/>
      <c r="JP1136" s="5"/>
      <c r="JQ1136" s="4"/>
      <c r="JR1136" s="6"/>
      <c r="JS1136" s="4"/>
      <c r="JT1136" s="6"/>
      <c r="JU1136" s="5"/>
      <c r="JV1136" s="5"/>
      <c r="JW1136" s="4"/>
      <c r="JX1136" s="6"/>
      <c r="JY1136" s="4"/>
      <c r="JZ1136" s="6"/>
      <c r="KA1136" s="5"/>
      <c r="KB1136" s="5"/>
      <c r="KC1136" s="4"/>
      <c r="KD1136" s="6"/>
      <c r="KE1136" s="4"/>
      <c r="KF1136" s="6"/>
      <c r="KG1136" s="5"/>
      <c r="KH1136" s="5"/>
      <c r="KI1136" s="4"/>
      <c r="KJ1136" s="6"/>
      <c r="KK1136" s="4"/>
      <c r="KL1136" s="6"/>
      <c r="KM1136" s="5"/>
      <c r="KN1136" s="5"/>
    </row>
    <row r="1137">
      <c r="A1137" s="3" t="s">
        <v>85</v>
      </c>
      <c r="B1137" s="3" t="s">
        <v>851</v>
      </c>
      <c r="C1137" s="3" t="s">
        <v>87</v>
      </c>
      <c r="D1137" s="3" t="s">
        <v>712</v>
      </c>
      <c r="E1137" s="3" t="s">
        <v>896</v>
      </c>
      <c r="F1137" s="3" t="s">
        <v>104</v>
      </c>
      <c r="G1137" s="3" t="s">
        <v>104</v>
      </c>
      <c r="H1137" s="3" t="s">
        <v>104</v>
      </c>
      <c r="I1137" s="3" t="s">
        <v>1475</v>
      </c>
      <c r="J1137" s="3" t="s">
        <v>104</v>
      </c>
      <c r="K1137" s="4"/>
      <c r="L1137" s="4">
        <f>=ROUNDDOWN({0},0)</f>
      </c>
      <c r="M1137" s="4"/>
      <c r="N1137" s="5"/>
      <c r="O1137" s="4"/>
      <c r="P1137" s="4">
        <f>=ROUNDDOWN({0},0)</f>
      </c>
      <c r="Q1137" s="4"/>
      <c r="R1137" s="5"/>
      <c r="S1137" s="4"/>
      <c r="T1137" s="6"/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/>
      <c r="AF1137" s="6"/>
      <c r="AG1137" s="4"/>
      <c r="AH1137" s="6"/>
      <c r="AI1137" s="5"/>
      <c r="AJ1137" s="5"/>
      <c r="AK1137" s="4"/>
      <c r="AL1137" s="6"/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  <c r="AW1137" s="4"/>
      <c r="AX1137" s="6"/>
      <c r="AY1137" s="4"/>
      <c r="AZ1137" s="6"/>
      <c r="BA1137" s="5"/>
      <c r="BB1137" s="5"/>
      <c r="BC1137" s="4"/>
      <c r="BD1137" s="6"/>
      <c r="BE1137" s="4"/>
      <c r="BF1137" s="6"/>
      <c r="BG1137" s="5"/>
      <c r="BH1137" s="5"/>
      <c r="BI1137" s="4"/>
      <c r="BJ1137" s="6"/>
      <c r="BK1137" s="4"/>
      <c r="BL1137" s="6"/>
      <c r="BM1137" s="5"/>
      <c r="BN1137" s="5"/>
      <c r="BO1137" s="4"/>
      <c r="BP1137" s="6"/>
      <c r="BQ1137" s="4"/>
      <c r="BR1137" s="6"/>
      <c r="BS1137" s="5"/>
      <c r="BT1137" s="5"/>
      <c r="BU1137" s="4"/>
      <c r="BV1137" s="6"/>
      <c r="BW1137" s="4"/>
      <c r="BX1137" s="6"/>
      <c r="BY1137" s="5"/>
      <c r="BZ1137" s="5"/>
      <c r="CA1137" s="4"/>
      <c r="CB1137" s="6"/>
      <c r="CC1137" s="4"/>
      <c r="CD1137" s="6"/>
      <c r="CE1137" s="5"/>
      <c r="CF1137" s="5"/>
      <c r="CG1137" s="4"/>
      <c r="CH1137" s="6"/>
      <c r="CI1137" s="4"/>
      <c r="CJ1137" s="6"/>
      <c r="CK1137" s="5"/>
      <c r="CL1137" s="5"/>
      <c r="CM1137" s="4"/>
      <c r="CN1137" s="6"/>
      <c r="CO1137" s="4"/>
      <c r="CP1137" s="6"/>
      <c r="CQ1137" s="5"/>
      <c r="CR1137" s="5"/>
      <c r="CS1137" s="4"/>
      <c r="CT1137" s="6"/>
      <c r="CU1137" s="4"/>
      <c r="CV1137" s="6"/>
      <c r="CW1137" s="5"/>
      <c r="CX1137" s="5"/>
      <c r="CY1137" s="4"/>
      <c r="CZ1137" s="6"/>
      <c r="DA1137" s="4"/>
      <c r="DB1137" s="6"/>
      <c r="DC1137" s="5"/>
      <c r="DD1137" s="5"/>
      <c r="DE1137" s="4"/>
      <c r="DF1137" s="6"/>
      <c r="DG1137" s="4"/>
      <c r="DH1137" s="6"/>
      <c r="DI1137" s="5"/>
      <c r="DJ1137" s="5"/>
      <c r="DK1137" s="4"/>
      <c r="DL1137" s="6"/>
      <c r="DM1137" s="4"/>
      <c r="DN1137" s="6"/>
      <c r="DO1137" s="5"/>
      <c r="DP1137" s="5"/>
      <c r="DQ1137" s="4"/>
      <c r="DR1137" s="6"/>
      <c r="DS1137" s="4"/>
      <c r="DT1137" s="6"/>
      <c r="DU1137" s="5"/>
      <c r="DV1137" s="5"/>
      <c r="DW1137" s="4"/>
      <c r="DX1137" s="6"/>
      <c r="DY1137" s="4"/>
      <c r="DZ1137" s="6"/>
      <c r="EA1137" s="5"/>
      <c r="EB1137" s="5"/>
      <c r="EC1137" s="4"/>
      <c r="ED1137" s="6"/>
      <c r="EE1137" s="4"/>
      <c r="EF1137" s="6"/>
      <c r="EG1137" s="5"/>
      <c r="EH1137" s="5"/>
      <c r="EI1137" s="4"/>
      <c r="EJ1137" s="6"/>
      <c r="EK1137" s="4"/>
      <c r="EL1137" s="6"/>
      <c r="EM1137" s="5"/>
      <c r="EN1137" s="5"/>
      <c r="EO1137" s="4"/>
      <c r="EP1137" s="6"/>
      <c r="EQ1137" s="4"/>
      <c r="ER1137" s="6"/>
      <c r="ES1137" s="5"/>
      <c r="ET1137" s="5"/>
      <c r="EU1137" s="4"/>
      <c r="EV1137" s="6"/>
      <c r="EW1137" s="4"/>
      <c r="EX1137" s="6"/>
      <c r="EY1137" s="5"/>
      <c r="EZ1137" s="5"/>
      <c r="FA1137" s="4"/>
      <c r="FB1137" s="6"/>
      <c r="FC1137" s="4"/>
      <c r="FD1137" s="6"/>
      <c r="FE1137" s="5"/>
      <c r="FF1137" s="5"/>
      <c r="FG1137" s="4"/>
      <c r="FH1137" s="6"/>
      <c r="FI1137" s="4"/>
      <c r="FJ1137" s="6"/>
      <c r="FK1137" s="5"/>
      <c r="FL1137" s="5"/>
      <c r="FM1137" s="4"/>
      <c r="FN1137" s="6"/>
      <c r="FO1137" s="4"/>
      <c r="FP1137" s="6"/>
      <c r="FQ1137" s="5"/>
      <c r="FR1137" s="5"/>
      <c r="FS1137" s="4"/>
      <c r="FT1137" s="6"/>
      <c r="FU1137" s="4"/>
      <c r="FV1137" s="6"/>
      <c r="FW1137" s="5"/>
      <c r="FX1137" s="5"/>
      <c r="FY1137" s="4"/>
      <c r="FZ1137" s="6"/>
      <c r="GA1137" s="4"/>
      <c r="GB1137" s="6"/>
      <c r="GC1137" s="5"/>
      <c r="GD1137" s="5"/>
      <c r="GE1137" s="4"/>
      <c r="GF1137" s="6"/>
      <c r="GG1137" s="4"/>
      <c r="GH1137" s="6"/>
      <c r="GI1137" s="5"/>
      <c r="GJ1137" s="5"/>
      <c r="GK1137" s="4"/>
      <c r="GL1137" s="6"/>
      <c r="GM1137" s="4"/>
      <c r="GN1137" s="6"/>
      <c r="GO1137" s="5"/>
      <c r="GP1137" s="5"/>
      <c r="GQ1137" s="4"/>
      <c r="GR1137" s="6"/>
      <c r="GS1137" s="4"/>
      <c r="GT1137" s="6"/>
      <c r="GU1137" s="5"/>
      <c r="GV1137" s="5"/>
      <c r="GW1137" s="4"/>
      <c r="GX1137" s="6"/>
      <c r="GY1137" s="4"/>
      <c r="GZ1137" s="6"/>
      <c r="HA1137" s="5"/>
      <c r="HB1137" s="5"/>
      <c r="HC1137" s="4"/>
      <c r="HD1137" s="6"/>
      <c r="HE1137" s="4"/>
      <c r="HF1137" s="6"/>
      <c r="HG1137" s="5"/>
      <c r="HH1137" s="5"/>
      <c r="HI1137" s="4"/>
      <c r="HJ1137" s="6"/>
      <c r="HK1137" s="4"/>
      <c r="HL1137" s="6"/>
      <c r="HM1137" s="5"/>
      <c r="HN1137" s="5"/>
      <c r="HO1137" s="4"/>
      <c r="HP1137" s="6"/>
      <c r="HQ1137" s="4"/>
      <c r="HR1137" s="6"/>
      <c r="HS1137" s="5"/>
      <c r="HT1137" s="5"/>
      <c r="HU1137" s="4"/>
      <c r="HV1137" s="6"/>
      <c r="HW1137" s="4"/>
      <c r="HX1137" s="6"/>
      <c r="HY1137" s="5"/>
      <c r="HZ1137" s="5"/>
      <c r="IA1137" s="4"/>
      <c r="IB1137" s="6"/>
      <c r="IC1137" s="4"/>
      <c r="ID1137" s="6"/>
      <c r="IE1137" s="5"/>
      <c r="IF1137" s="5"/>
      <c r="IG1137" s="4"/>
      <c r="IH1137" s="6"/>
      <c r="II1137" s="4"/>
      <c r="IJ1137" s="6"/>
      <c r="IK1137" s="5"/>
      <c r="IL1137" s="5"/>
      <c r="IM1137" s="4"/>
      <c r="IN1137" s="6"/>
      <c r="IO1137" s="4"/>
      <c r="IP1137" s="6"/>
      <c r="IQ1137" s="5"/>
      <c r="IR1137" s="5"/>
      <c r="IS1137" s="4"/>
      <c r="IT1137" s="6"/>
      <c r="IU1137" s="4"/>
      <c r="IV1137" s="6"/>
      <c r="IW1137" s="5"/>
      <c r="IX1137" s="5"/>
      <c r="IY1137" s="4"/>
      <c r="IZ1137" s="6"/>
      <c r="JA1137" s="4"/>
      <c r="JB1137" s="6"/>
      <c r="JC1137" s="5"/>
      <c r="JD1137" s="5"/>
      <c r="JE1137" s="4"/>
      <c r="JF1137" s="6"/>
      <c r="JG1137" s="4"/>
      <c r="JH1137" s="6"/>
      <c r="JI1137" s="5"/>
      <c r="JJ1137" s="5"/>
      <c r="JK1137" s="4"/>
      <c r="JL1137" s="6"/>
      <c r="JM1137" s="4"/>
      <c r="JN1137" s="6"/>
      <c r="JO1137" s="5"/>
      <c r="JP1137" s="5"/>
      <c r="JQ1137" s="4"/>
      <c r="JR1137" s="6"/>
      <c r="JS1137" s="4"/>
      <c r="JT1137" s="6"/>
      <c r="JU1137" s="5"/>
      <c r="JV1137" s="5"/>
      <c r="JW1137" s="4"/>
      <c r="JX1137" s="6"/>
      <c r="JY1137" s="4"/>
      <c r="JZ1137" s="6"/>
      <c r="KA1137" s="5"/>
      <c r="KB1137" s="5"/>
      <c r="KC1137" s="4"/>
      <c r="KD1137" s="6"/>
      <c r="KE1137" s="4"/>
      <c r="KF1137" s="6"/>
      <c r="KG1137" s="5"/>
      <c r="KH1137" s="5"/>
      <c r="KI1137" s="4"/>
      <c r="KJ1137" s="6"/>
      <c r="KK1137" s="4"/>
      <c r="KL1137" s="6"/>
      <c r="KM1137" s="5"/>
      <c r="KN1137" s="5"/>
    </row>
    <row r="1138">
      <c r="A1138" s="3" t="s">
        <v>85</v>
      </c>
      <c r="B1138" s="3" t="s">
        <v>851</v>
      </c>
      <c r="C1138" s="3" t="s">
        <v>87</v>
      </c>
      <c r="D1138" s="3" t="s">
        <v>712</v>
      </c>
      <c r="E1138" s="3" t="s">
        <v>882</v>
      </c>
      <c r="F1138" s="3" t="s">
        <v>104</v>
      </c>
      <c r="G1138" s="3" t="s">
        <v>104</v>
      </c>
      <c r="H1138" s="3" t="s">
        <v>104</v>
      </c>
      <c r="I1138" s="3" t="s">
        <v>1404</v>
      </c>
      <c r="J1138" s="3" t="s">
        <v>104</v>
      </c>
      <c r="K1138" s="4"/>
      <c r="L1138" s="4">
        <f>=ROUNDDOWN({0},0)</f>
      </c>
      <c r="M1138" s="4"/>
      <c r="N1138" s="5"/>
      <c r="O1138" s="4"/>
      <c r="P1138" s="4">
        <f>=ROUNDDOWN({0},0)</f>
      </c>
      <c r="Q1138" s="4"/>
      <c r="R1138" s="5"/>
      <c r="S1138" s="4"/>
      <c r="T1138" s="6"/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/>
      <c r="AF1138" s="6"/>
      <c r="AG1138" s="4"/>
      <c r="AH1138" s="6"/>
      <c r="AI1138" s="5"/>
      <c r="AJ1138" s="5"/>
      <c r="AK1138" s="4"/>
      <c r="AL1138" s="6"/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  <c r="AW1138" s="4"/>
      <c r="AX1138" s="6"/>
      <c r="AY1138" s="4"/>
      <c r="AZ1138" s="6"/>
      <c r="BA1138" s="5"/>
      <c r="BB1138" s="5"/>
      <c r="BC1138" s="4"/>
      <c r="BD1138" s="6"/>
      <c r="BE1138" s="4"/>
      <c r="BF1138" s="6"/>
      <c r="BG1138" s="5"/>
      <c r="BH1138" s="5"/>
      <c r="BI1138" s="4"/>
      <c r="BJ1138" s="6"/>
      <c r="BK1138" s="4"/>
      <c r="BL1138" s="6"/>
      <c r="BM1138" s="5"/>
      <c r="BN1138" s="5"/>
      <c r="BO1138" s="4"/>
      <c r="BP1138" s="6"/>
      <c r="BQ1138" s="4"/>
      <c r="BR1138" s="6"/>
      <c r="BS1138" s="5"/>
      <c r="BT1138" s="5"/>
      <c r="BU1138" s="4"/>
      <c r="BV1138" s="6"/>
      <c r="BW1138" s="4"/>
      <c r="BX1138" s="6"/>
      <c r="BY1138" s="5"/>
      <c r="BZ1138" s="5"/>
      <c r="CA1138" s="4"/>
      <c r="CB1138" s="6"/>
      <c r="CC1138" s="4"/>
      <c r="CD1138" s="6"/>
      <c r="CE1138" s="5"/>
      <c r="CF1138" s="5"/>
      <c r="CG1138" s="4"/>
      <c r="CH1138" s="6"/>
      <c r="CI1138" s="4"/>
      <c r="CJ1138" s="6"/>
      <c r="CK1138" s="5"/>
      <c r="CL1138" s="5"/>
      <c r="CM1138" s="4"/>
      <c r="CN1138" s="6"/>
      <c r="CO1138" s="4"/>
      <c r="CP1138" s="6"/>
      <c r="CQ1138" s="5"/>
      <c r="CR1138" s="5"/>
      <c r="CS1138" s="4"/>
      <c r="CT1138" s="6"/>
      <c r="CU1138" s="4"/>
      <c r="CV1138" s="6"/>
      <c r="CW1138" s="5"/>
      <c r="CX1138" s="5"/>
      <c r="CY1138" s="4"/>
      <c r="CZ1138" s="6"/>
      <c r="DA1138" s="4"/>
      <c r="DB1138" s="6"/>
      <c r="DC1138" s="5"/>
      <c r="DD1138" s="5"/>
      <c r="DE1138" s="4"/>
      <c r="DF1138" s="6"/>
      <c r="DG1138" s="4"/>
      <c r="DH1138" s="6"/>
      <c r="DI1138" s="5"/>
      <c r="DJ1138" s="5"/>
      <c r="DK1138" s="4"/>
      <c r="DL1138" s="6"/>
      <c r="DM1138" s="4"/>
      <c r="DN1138" s="6"/>
      <c r="DO1138" s="5"/>
      <c r="DP1138" s="5"/>
      <c r="DQ1138" s="4"/>
      <c r="DR1138" s="6"/>
      <c r="DS1138" s="4"/>
      <c r="DT1138" s="6"/>
      <c r="DU1138" s="5"/>
      <c r="DV1138" s="5"/>
      <c r="DW1138" s="4"/>
      <c r="DX1138" s="6"/>
      <c r="DY1138" s="4"/>
      <c r="DZ1138" s="6"/>
      <c r="EA1138" s="5"/>
      <c r="EB1138" s="5"/>
      <c r="EC1138" s="4"/>
      <c r="ED1138" s="6"/>
      <c r="EE1138" s="4"/>
      <c r="EF1138" s="6"/>
      <c r="EG1138" s="5"/>
      <c r="EH1138" s="5"/>
      <c r="EI1138" s="4"/>
      <c r="EJ1138" s="6"/>
      <c r="EK1138" s="4"/>
      <c r="EL1138" s="6"/>
      <c r="EM1138" s="5"/>
      <c r="EN1138" s="5"/>
      <c r="EO1138" s="4"/>
      <c r="EP1138" s="6"/>
      <c r="EQ1138" s="4"/>
      <c r="ER1138" s="6"/>
      <c r="ES1138" s="5"/>
      <c r="ET1138" s="5"/>
      <c r="EU1138" s="4"/>
      <c r="EV1138" s="6"/>
      <c r="EW1138" s="4"/>
      <c r="EX1138" s="6"/>
      <c r="EY1138" s="5"/>
      <c r="EZ1138" s="5"/>
      <c r="FA1138" s="4"/>
      <c r="FB1138" s="6"/>
      <c r="FC1138" s="4"/>
      <c r="FD1138" s="6"/>
      <c r="FE1138" s="5"/>
      <c r="FF1138" s="5"/>
      <c r="FG1138" s="4"/>
      <c r="FH1138" s="6"/>
      <c r="FI1138" s="4"/>
      <c r="FJ1138" s="6"/>
      <c r="FK1138" s="5"/>
      <c r="FL1138" s="5"/>
      <c r="FM1138" s="4"/>
      <c r="FN1138" s="6"/>
      <c r="FO1138" s="4"/>
      <c r="FP1138" s="6"/>
      <c r="FQ1138" s="5"/>
      <c r="FR1138" s="5"/>
      <c r="FS1138" s="4"/>
      <c r="FT1138" s="6"/>
      <c r="FU1138" s="4"/>
      <c r="FV1138" s="6"/>
      <c r="FW1138" s="5"/>
      <c r="FX1138" s="5"/>
      <c r="FY1138" s="4"/>
      <c r="FZ1138" s="6"/>
      <c r="GA1138" s="4"/>
      <c r="GB1138" s="6"/>
      <c r="GC1138" s="5"/>
      <c r="GD1138" s="5"/>
      <c r="GE1138" s="4"/>
      <c r="GF1138" s="6"/>
      <c r="GG1138" s="4"/>
      <c r="GH1138" s="6"/>
      <c r="GI1138" s="5"/>
      <c r="GJ1138" s="5"/>
      <c r="GK1138" s="4"/>
      <c r="GL1138" s="6"/>
      <c r="GM1138" s="4"/>
      <c r="GN1138" s="6"/>
      <c r="GO1138" s="5"/>
      <c r="GP1138" s="5"/>
      <c r="GQ1138" s="4"/>
      <c r="GR1138" s="6"/>
      <c r="GS1138" s="4"/>
      <c r="GT1138" s="6"/>
      <c r="GU1138" s="5"/>
      <c r="GV1138" s="5"/>
      <c r="GW1138" s="4"/>
      <c r="GX1138" s="6"/>
      <c r="GY1138" s="4"/>
      <c r="GZ1138" s="6"/>
      <c r="HA1138" s="5"/>
      <c r="HB1138" s="5"/>
      <c r="HC1138" s="4"/>
      <c r="HD1138" s="6"/>
      <c r="HE1138" s="4"/>
      <c r="HF1138" s="6"/>
      <c r="HG1138" s="5"/>
      <c r="HH1138" s="5"/>
      <c r="HI1138" s="4"/>
      <c r="HJ1138" s="6"/>
      <c r="HK1138" s="4"/>
      <c r="HL1138" s="6"/>
      <c r="HM1138" s="5"/>
      <c r="HN1138" s="5"/>
      <c r="HO1138" s="4"/>
      <c r="HP1138" s="6"/>
      <c r="HQ1138" s="4"/>
      <c r="HR1138" s="6"/>
      <c r="HS1138" s="5"/>
      <c r="HT1138" s="5"/>
      <c r="HU1138" s="4"/>
      <c r="HV1138" s="6"/>
      <c r="HW1138" s="4"/>
      <c r="HX1138" s="6"/>
      <c r="HY1138" s="5"/>
      <c r="HZ1138" s="5"/>
      <c r="IA1138" s="4"/>
      <c r="IB1138" s="6"/>
      <c r="IC1138" s="4"/>
      <c r="ID1138" s="6"/>
      <c r="IE1138" s="5"/>
      <c r="IF1138" s="5"/>
      <c r="IG1138" s="4"/>
      <c r="IH1138" s="6"/>
      <c r="II1138" s="4"/>
      <c r="IJ1138" s="6"/>
      <c r="IK1138" s="5"/>
      <c r="IL1138" s="5"/>
      <c r="IM1138" s="4"/>
      <c r="IN1138" s="6"/>
      <c r="IO1138" s="4"/>
      <c r="IP1138" s="6"/>
      <c r="IQ1138" s="5"/>
      <c r="IR1138" s="5"/>
      <c r="IS1138" s="4"/>
      <c r="IT1138" s="6"/>
      <c r="IU1138" s="4"/>
      <c r="IV1138" s="6"/>
      <c r="IW1138" s="5"/>
      <c r="IX1138" s="5"/>
      <c r="IY1138" s="4"/>
      <c r="IZ1138" s="6"/>
      <c r="JA1138" s="4"/>
      <c r="JB1138" s="6"/>
      <c r="JC1138" s="5"/>
      <c r="JD1138" s="5"/>
      <c r="JE1138" s="4"/>
      <c r="JF1138" s="6"/>
      <c r="JG1138" s="4"/>
      <c r="JH1138" s="6"/>
      <c r="JI1138" s="5"/>
      <c r="JJ1138" s="5"/>
      <c r="JK1138" s="4"/>
      <c r="JL1138" s="6"/>
      <c r="JM1138" s="4"/>
      <c r="JN1138" s="6"/>
      <c r="JO1138" s="5"/>
      <c r="JP1138" s="5"/>
      <c r="JQ1138" s="4"/>
      <c r="JR1138" s="6"/>
      <c r="JS1138" s="4"/>
      <c r="JT1138" s="6"/>
      <c r="JU1138" s="5"/>
      <c r="JV1138" s="5"/>
      <c r="JW1138" s="4"/>
      <c r="JX1138" s="6"/>
      <c r="JY1138" s="4"/>
      <c r="JZ1138" s="6"/>
      <c r="KA1138" s="5"/>
      <c r="KB1138" s="5"/>
      <c r="KC1138" s="4"/>
      <c r="KD1138" s="6"/>
      <c r="KE1138" s="4"/>
      <c r="KF1138" s="6"/>
      <c r="KG1138" s="5"/>
      <c r="KH1138" s="5"/>
      <c r="KI1138" s="4"/>
      <c r="KJ1138" s="6"/>
      <c r="KK1138" s="4"/>
      <c r="KL1138" s="6"/>
      <c r="KM1138" s="5"/>
      <c r="KN1138" s="5"/>
    </row>
    <row r="1139">
      <c r="A1139" s="3" t="s">
        <v>85</v>
      </c>
      <c r="B1139" s="3" t="s">
        <v>851</v>
      </c>
      <c r="C1139" s="3" t="s">
        <v>87</v>
      </c>
      <c r="D1139" s="3" t="s">
        <v>712</v>
      </c>
      <c r="E1139" s="3" t="s">
        <v>864</v>
      </c>
      <c r="F1139" s="3" t="s">
        <v>104</v>
      </c>
      <c r="G1139" s="3" t="s">
        <v>104</v>
      </c>
      <c r="H1139" s="3" t="s">
        <v>104</v>
      </c>
      <c r="I1139" s="3" t="s">
        <v>1359</v>
      </c>
      <c r="J1139" s="3" t="s">
        <v>104</v>
      </c>
      <c r="K1139" s="4"/>
      <c r="L1139" s="4">
        <f>=ROUNDDOWN({0},0)</f>
      </c>
      <c r="M1139" s="4"/>
      <c r="N1139" s="5"/>
      <c r="O1139" s="4"/>
      <c r="P1139" s="4">
        <f>=ROUNDDOWN({0},0)</f>
      </c>
      <c r="Q1139" s="4"/>
      <c r="R1139" s="5"/>
      <c r="S1139" s="4"/>
      <c r="T1139" s="6"/>
      <c r="U1139" s="4"/>
      <c r="V1139" s="6"/>
      <c r="W1139" s="5"/>
      <c r="X1139" s="5"/>
      <c r="Y1139" s="4"/>
      <c r="Z1139" s="6"/>
      <c r="AA1139" s="4"/>
      <c r="AB1139" s="6"/>
      <c r="AC1139" s="5"/>
      <c r="AD1139" s="5"/>
      <c r="AE1139" s="4"/>
      <c r="AF1139" s="6"/>
      <c r="AG1139" s="4"/>
      <c r="AH1139" s="6"/>
      <c r="AI1139" s="5"/>
      <c r="AJ1139" s="5"/>
      <c r="AK1139" s="4"/>
      <c r="AL1139" s="6"/>
      <c r="AM1139" s="4"/>
      <c r="AN1139" s="6"/>
      <c r="AO1139" s="5"/>
      <c r="AP1139" s="5"/>
      <c r="AQ1139" s="4"/>
      <c r="AR1139" s="6"/>
      <c r="AS1139" s="4"/>
      <c r="AT1139" s="6"/>
      <c r="AU1139" s="5"/>
      <c r="AV1139" s="5"/>
      <c r="AW1139" s="4"/>
      <c r="AX1139" s="6"/>
      <c r="AY1139" s="4"/>
      <c r="AZ1139" s="6"/>
      <c r="BA1139" s="5"/>
      <c r="BB1139" s="5"/>
      <c r="BC1139" s="4"/>
      <c r="BD1139" s="6"/>
      <c r="BE1139" s="4"/>
      <c r="BF1139" s="6"/>
      <c r="BG1139" s="5"/>
      <c r="BH1139" s="5"/>
      <c r="BI1139" s="4"/>
      <c r="BJ1139" s="6"/>
      <c r="BK1139" s="4"/>
      <c r="BL1139" s="6"/>
      <c r="BM1139" s="5"/>
      <c r="BN1139" s="5"/>
      <c r="BO1139" s="4"/>
      <c r="BP1139" s="6"/>
      <c r="BQ1139" s="4"/>
      <c r="BR1139" s="6"/>
      <c r="BS1139" s="5"/>
      <c r="BT1139" s="5"/>
      <c r="BU1139" s="4"/>
      <c r="BV1139" s="6"/>
      <c r="BW1139" s="4"/>
      <c r="BX1139" s="6"/>
      <c r="BY1139" s="5"/>
      <c r="BZ1139" s="5"/>
      <c r="CA1139" s="4"/>
      <c r="CB1139" s="6"/>
      <c r="CC1139" s="4"/>
      <c r="CD1139" s="6"/>
      <c r="CE1139" s="5"/>
      <c r="CF1139" s="5"/>
      <c r="CG1139" s="4"/>
      <c r="CH1139" s="6"/>
      <c r="CI1139" s="4"/>
      <c r="CJ1139" s="6"/>
      <c r="CK1139" s="5"/>
      <c r="CL1139" s="5"/>
      <c r="CM1139" s="4"/>
      <c r="CN1139" s="6"/>
      <c r="CO1139" s="4"/>
      <c r="CP1139" s="6"/>
      <c r="CQ1139" s="5"/>
      <c r="CR1139" s="5"/>
      <c r="CS1139" s="4"/>
      <c r="CT1139" s="6"/>
      <c r="CU1139" s="4"/>
      <c r="CV1139" s="6"/>
      <c r="CW1139" s="5"/>
      <c r="CX1139" s="5"/>
      <c r="CY1139" s="4"/>
      <c r="CZ1139" s="6"/>
      <c r="DA1139" s="4"/>
      <c r="DB1139" s="6"/>
      <c r="DC1139" s="5"/>
      <c r="DD1139" s="5"/>
      <c r="DE1139" s="4"/>
      <c r="DF1139" s="6"/>
      <c r="DG1139" s="4"/>
      <c r="DH1139" s="6"/>
      <c r="DI1139" s="5"/>
      <c r="DJ1139" s="5"/>
      <c r="DK1139" s="4"/>
      <c r="DL1139" s="6"/>
      <c r="DM1139" s="4"/>
      <c r="DN1139" s="6"/>
      <c r="DO1139" s="5"/>
      <c r="DP1139" s="5"/>
      <c r="DQ1139" s="4"/>
      <c r="DR1139" s="6"/>
      <c r="DS1139" s="4"/>
      <c r="DT1139" s="6"/>
      <c r="DU1139" s="5"/>
      <c r="DV1139" s="5"/>
      <c r="DW1139" s="4"/>
      <c r="DX1139" s="6"/>
      <c r="DY1139" s="4"/>
      <c r="DZ1139" s="6"/>
      <c r="EA1139" s="5"/>
      <c r="EB1139" s="5"/>
      <c r="EC1139" s="4"/>
      <c r="ED1139" s="6"/>
      <c r="EE1139" s="4"/>
      <c r="EF1139" s="6"/>
      <c r="EG1139" s="5"/>
      <c r="EH1139" s="5"/>
      <c r="EI1139" s="4"/>
      <c r="EJ1139" s="6"/>
      <c r="EK1139" s="4"/>
      <c r="EL1139" s="6"/>
      <c r="EM1139" s="5"/>
      <c r="EN1139" s="5"/>
      <c r="EO1139" s="4"/>
      <c r="EP1139" s="6"/>
      <c r="EQ1139" s="4"/>
      <c r="ER1139" s="6"/>
      <c r="ES1139" s="5"/>
      <c r="ET1139" s="5"/>
      <c r="EU1139" s="4"/>
      <c r="EV1139" s="6"/>
      <c r="EW1139" s="4"/>
      <c r="EX1139" s="6"/>
      <c r="EY1139" s="5"/>
      <c r="EZ1139" s="5"/>
      <c r="FA1139" s="4"/>
      <c r="FB1139" s="6"/>
      <c r="FC1139" s="4"/>
      <c r="FD1139" s="6"/>
      <c r="FE1139" s="5"/>
      <c r="FF1139" s="5"/>
      <c r="FG1139" s="4"/>
      <c r="FH1139" s="6"/>
      <c r="FI1139" s="4"/>
      <c r="FJ1139" s="6"/>
      <c r="FK1139" s="5"/>
      <c r="FL1139" s="5"/>
      <c r="FM1139" s="4"/>
      <c r="FN1139" s="6"/>
      <c r="FO1139" s="4"/>
      <c r="FP1139" s="6"/>
      <c r="FQ1139" s="5"/>
      <c r="FR1139" s="5"/>
      <c r="FS1139" s="4"/>
      <c r="FT1139" s="6"/>
      <c r="FU1139" s="4"/>
      <c r="FV1139" s="6"/>
      <c r="FW1139" s="5"/>
      <c r="FX1139" s="5"/>
      <c r="FY1139" s="4"/>
      <c r="FZ1139" s="6"/>
      <c r="GA1139" s="4"/>
      <c r="GB1139" s="6"/>
      <c r="GC1139" s="5"/>
      <c r="GD1139" s="5"/>
      <c r="GE1139" s="4"/>
      <c r="GF1139" s="6"/>
      <c r="GG1139" s="4"/>
      <c r="GH1139" s="6"/>
      <c r="GI1139" s="5"/>
      <c r="GJ1139" s="5"/>
      <c r="GK1139" s="4"/>
      <c r="GL1139" s="6"/>
      <c r="GM1139" s="4"/>
      <c r="GN1139" s="6"/>
      <c r="GO1139" s="5"/>
      <c r="GP1139" s="5"/>
      <c r="GQ1139" s="4"/>
      <c r="GR1139" s="6"/>
      <c r="GS1139" s="4"/>
      <c r="GT1139" s="6"/>
      <c r="GU1139" s="5"/>
      <c r="GV1139" s="5"/>
      <c r="GW1139" s="4"/>
      <c r="GX1139" s="6"/>
      <c r="GY1139" s="4"/>
      <c r="GZ1139" s="6"/>
      <c r="HA1139" s="5"/>
      <c r="HB1139" s="5"/>
      <c r="HC1139" s="4"/>
      <c r="HD1139" s="6"/>
      <c r="HE1139" s="4"/>
      <c r="HF1139" s="6"/>
      <c r="HG1139" s="5"/>
      <c r="HH1139" s="5"/>
      <c r="HI1139" s="4"/>
      <c r="HJ1139" s="6"/>
      <c r="HK1139" s="4"/>
      <c r="HL1139" s="6"/>
      <c r="HM1139" s="5"/>
      <c r="HN1139" s="5"/>
      <c r="HO1139" s="4"/>
      <c r="HP1139" s="6"/>
      <c r="HQ1139" s="4"/>
      <c r="HR1139" s="6"/>
      <c r="HS1139" s="5"/>
      <c r="HT1139" s="5"/>
      <c r="HU1139" s="4"/>
      <c r="HV1139" s="6"/>
      <c r="HW1139" s="4"/>
      <c r="HX1139" s="6"/>
      <c r="HY1139" s="5"/>
      <c r="HZ1139" s="5"/>
      <c r="IA1139" s="4"/>
      <c r="IB1139" s="6"/>
      <c r="IC1139" s="4"/>
      <c r="ID1139" s="6"/>
      <c r="IE1139" s="5"/>
      <c r="IF1139" s="5"/>
      <c r="IG1139" s="4"/>
      <c r="IH1139" s="6"/>
      <c r="II1139" s="4"/>
      <c r="IJ1139" s="6"/>
      <c r="IK1139" s="5"/>
      <c r="IL1139" s="5"/>
      <c r="IM1139" s="4"/>
      <c r="IN1139" s="6"/>
      <c r="IO1139" s="4"/>
      <c r="IP1139" s="6"/>
      <c r="IQ1139" s="5"/>
      <c r="IR1139" s="5"/>
      <c r="IS1139" s="4"/>
      <c r="IT1139" s="6"/>
      <c r="IU1139" s="4"/>
      <c r="IV1139" s="6"/>
      <c r="IW1139" s="5"/>
      <c r="IX1139" s="5"/>
      <c r="IY1139" s="4"/>
      <c r="IZ1139" s="6"/>
      <c r="JA1139" s="4"/>
      <c r="JB1139" s="6"/>
      <c r="JC1139" s="5"/>
      <c r="JD1139" s="5"/>
      <c r="JE1139" s="4"/>
      <c r="JF1139" s="6"/>
      <c r="JG1139" s="4"/>
      <c r="JH1139" s="6"/>
      <c r="JI1139" s="5"/>
      <c r="JJ1139" s="5"/>
      <c r="JK1139" s="4"/>
      <c r="JL1139" s="6"/>
      <c r="JM1139" s="4"/>
      <c r="JN1139" s="6"/>
      <c r="JO1139" s="5"/>
      <c r="JP1139" s="5"/>
      <c r="JQ1139" s="4"/>
      <c r="JR1139" s="6"/>
      <c r="JS1139" s="4"/>
      <c r="JT1139" s="6"/>
      <c r="JU1139" s="5"/>
      <c r="JV1139" s="5"/>
      <c r="JW1139" s="4"/>
      <c r="JX1139" s="6"/>
      <c r="JY1139" s="4"/>
      <c r="JZ1139" s="6"/>
      <c r="KA1139" s="5"/>
      <c r="KB1139" s="5"/>
      <c r="KC1139" s="4"/>
      <c r="KD1139" s="6"/>
      <c r="KE1139" s="4"/>
      <c r="KF1139" s="6"/>
      <c r="KG1139" s="5"/>
      <c r="KH1139" s="5"/>
      <c r="KI1139" s="4"/>
      <c r="KJ1139" s="6"/>
      <c r="KK1139" s="4"/>
      <c r="KL1139" s="6"/>
      <c r="KM1139" s="5"/>
      <c r="KN1139" s="5"/>
    </row>
    <row r="1140">
      <c r="A1140" s="3" t="s">
        <v>85</v>
      </c>
      <c r="B1140" s="3" t="s">
        <v>851</v>
      </c>
      <c r="C1140" s="3" t="s">
        <v>87</v>
      </c>
      <c r="D1140" s="3" t="s">
        <v>712</v>
      </c>
      <c r="E1140" s="3" t="s">
        <v>907</v>
      </c>
      <c r="F1140" s="3" t="s">
        <v>104</v>
      </c>
      <c r="G1140" s="3" t="s">
        <v>104</v>
      </c>
      <c r="H1140" s="3" t="s">
        <v>104</v>
      </c>
      <c r="I1140" s="3" t="s">
        <v>1476</v>
      </c>
      <c r="J1140" s="3" t="s">
        <v>104</v>
      </c>
      <c r="K1140" s="4"/>
      <c r="L1140" s="4">
        <f>=ROUNDDOWN({0},0)</f>
      </c>
      <c r="M1140" s="4"/>
      <c r="N1140" s="5"/>
      <c r="O1140" s="4"/>
      <c r="P1140" s="4">
        <f>=ROUNDDOWN({0},0)</f>
      </c>
      <c r="Q1140" s="4"/>
      <c r="R1140" s="5"/>
      <c r="S1140" s="4"/>
      <c r="T1140" s="6"/>
      <c r="U1140" s="4"/>
      <c r="V1140" s="6"/>
      <c r="W1140" s="5"/>
      <c r="X1140" s="5"/>
      <c r="Y1140" s="4"/>
      <c r="Z1140" s="6"/>
      <c r="AA1140" s="4"/>
      <c r="AB1140" s="6"/>
      <c r="AC1140" s="5"/>
      <c r="AD1140" s="5"/>
      <c r="AE1140" s="4"/>
      <c r="AF1140" s="6"/>
      <c r="AG1140" s="4"/>
      <c r="AH1140" s="6"/>
      <c r="AI1140" s="5"/>
      <c r="AJ1140" s="5"/>
      <c r="AK1140" s="4"/>
      <c r="AL1140" s="6"/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  <c r="AW1140" s="4"/>
      <c r="AX1140" s="6"/>
      <c r="AY1140" s="4"/>
      <c r="AZ1140" s="6"/>
      <c r="BA1140" s="5"/>
      <c r="BB1140" s="5"/>
      <c r="BC1140" s="4"/>
      <c r="BD1140" s="6"/>
      <c r="BE1140" s="4"/>
      <c r="BF1140" s="6"/>
      <c r="BG1140" s="5"/>
      <c r="BH1140" s="5"/>
      <c r="BI1140" s="4"/>
      <c r="BJ1140" s="6"/>
      <c r="BK1140" s="4"/>
      <c r="BL1140" s="6"/>
      <c r="BM1140" s="5"/>
      <c r="BN1140" s="5"/>
      <c r="BO1140" s="4"/>
      <c r="BP1140" s="6"/>
      <c r="BQ1140" s="4"/>
      <c r="BR1140" s="6"/>
      <c r="BS1140" s="5"/>
      <c r="BT1140" s="5"/>
      <c r="BU1140" s="4"/>
      <c r="BV1140" s="6"/>
      <c r="BW1140" s="4"/>
      <c r="BX1140" s="6"/>
      <c r="BY1140" s="5"/>
      <c r="BZ1140" s="5"/>
      <c r="CA1140" s="4"/>
      <c r="CB1140" s="6"/>
      <c r="CC1140" s="4"/>
      <c r="CD1140" s="6"/>
      <c r="CE1140" s="5"/>
      <c r="CF1140" s="5"/>
      <c r="CG1140" s="4"/>
      <c r="CH1140" s="6"/>
      <c r="CI1140" s="4"/>
      <c r="CJ1140" s="6"/>
      <c r="CK1140" s="5"/>
      <c r="CL1140" s="5"/>
      <c r="CM1140" s="4"/>
      <c r="CN1140" s="6"/>
      <c r="CO1140" s="4"/>
      <c r="CP1140" s="6"/>
      <c r="CQ1140" s="5"/>
      <c r="CR1140" s="5"/>
      <c r="CS1140" s="4"/>
      <c r="CT1140" s="6"/>
      <c r="CU1140" s="4"/>
      <c r="CV1140" s="6"/>
      <c r="CW1140" s="5"/>
      <c r="CX1140" s="5"/>
      <c r="CY1140" s="4"/>
      <c r="CZ1140" s="6"/>
      <c r="DA1140" s="4"/>
      <c r="DB1140" s="6"/>
      <c r="DC1140" s="5"/>
      <c r="DD1140" s="5"/>
      <c r="DE1140" s="4"/>
      <c r="DF1140" s="6"/>
      <c r="DG1140" s="4"/>
      <c r="DH1140" s="6"/>
      <c r="DI1140" s="5"/>
      <c r="DJ1140" s="5"/>
      <c r="DK1140" s="4"/>
      <c r="DL1140" s="6"/>
      <c r="DM1140" s="4"/>
      <c r="DN1140" s="6"/>
      <c r="DO1140" s="5"/>
      <c r="DP1140" s="5"/>
      <c r="DQ1140" s="4"/>
      <c r="DR1140" s="6"/>
      <c r="DS1140" s="4"/>
      <c r="DT1140" s="6"/>
      <c r="DU1140" s="5"/>
      <c r="DV1140" s="5"/>
      <c r="DW1140" s="4"/>
      <c r="DX1140" s="6"/>
      <c r="DY1140" s="4"/>
      <c r="DZ1140" s="6"/>
      <c r="EA1140" s="5"/>
      <c r="EB1140" s="5"/>
      <c r="EC1140" s="4"/>
      <c r="ED1140" s="6"/>
      <c r="EE1140" s="4"/>
      <c r="EF1140" s="6"/>
      <c r="EG1140" s="5"/>
      <c r="EH1140" s="5"/>
      <c r="EI1140" s="4"/>
      <c r="EJ1140" s="6"/>
      <c r="EK1140" s="4"/>
      <c r="EL1140" s="6"/>
      <c r="EM1140" s="5"/>
      <c r="EN1140" s="5"/>
      <c r="EO1140" s="4"/>
      <c r="EP1140" s="6"/>
      <c r="EQ1140" s="4"/>
      <c r="ER1140" s="6"/>
      <c r="ES1140" s="5"/>
      <c r="ET1140" s="5"/>
      <c r="EU1140" s="4"/>
      <c r="EV1140" s="6"/>
      <c r="EW1140" s="4"/>
      <c r="EX1140" s="6"/>
      <c r="EY1140" s="5"/>
      <c r="EZ1140" s="5"/>
      <c r="FA1140" s="4"/>
      <c r="FB1140" s="6"/>
      <c r="FC1140" s="4"/>
      <c r="FD1140" s="6"/>
      <c r="FE1140" s="5"/>
      <c r="FF1140" s="5"/>
      <c r="FG1140" s="4"/>
      <c r="FH1140" s="6"/>
      <c r="FI1140" s="4"/>
      <c r="FJ1140" s="6"/>
      <c r="FK1140" s="5"/>
      <c r="FL1140" s="5"/>
      <c r="FM1140" s="4"/>
      <c r="FN1140" s="6"/>
      <c r="FO1140" s="4"/>
      <c r="FP1140" s="6"/>
      <c r="FQ1140" s="5"/>
      <c r="FR1140" s="5"/>
      <c r="FS1140" s="4"/>
      <c r="FT1140" s="6"/>
      <c r="FU1140" s="4"/>
      <c r="FV1140" s="6"/>
      <c r="FW1140" s="5"/>
      <c r="FX1140" s="5"/>
      <c r="FY1140" s="4"/>
      <c r="FZ1140" s="6"/>
      <c r="GA1140" s="4"/>
      <c r="GB1140" s="6"/>
      <c r="GC1140" s="5"/>
      <c r="GD1140" s="5"/>
      <c r="GE1140" s="4"/>
      <c r="GF1140" s="6"/>
      <c r="GG1140" s="4"/>
      <c r="GH1140" s="6"/>
      <c r="GI1140" s="5"/>
      <c r="GJ1140" s="5"/>
      <c r="GK1140" s="4"/>
      <c r="GL1140" s="6"/>
      <c r="GM1140" s="4"/>
      <c r="GN1140" s="6"/>
      <c r="GO1140" s="5"/>
      <c r="GP1140" s="5"/>
      <c r="GQ1140" s="4"/>
      <c r="GR1140" s="6"/>
      <c r="GS1140" s="4"/>
      <c r="GT1140" s="6"/>
      <c r="GU1140" s="5"/>
      <c r="GV1140" s="5"/>
      <c r="GW1140" s="4"/>
      <c r="GX1140" s="6"/>
      <c r="GY1140" s="4"/>
      <c r="GZ1140" s="6"/>
      <c r="HA1140" s="5"/>
      <c r="HB1140" s="5"/>
      <c r="HC1140" s="4"/>
      <c r="HD1140" s="6"/>
      <c r="HE1140" s="4"/>
      <c r="HF1140" s="6"/>
      <c r="HG1140" s="5"/>
      <c r="HH1140" s="5"/>
      <c r="HI1140" s="4"/>
      <c r="HJ1140" s="6"/>
      <c r="HK1140" s="4"/>
      <c r="HL1140" s="6"/>
      <c r="HM1140" s="5"/>
      <c r="HN1140" s="5"/>
      <c r="HO1140" s="4"/>
      <c r="HP1140" s="6"/>
      <c r="HQ1140" s="4"/>
      <c r="HR1140" s="6"/>
      <c r="HS1140" s="5"/>
      <c r="HT1140" s="5"/>
      <c r="HU1140" s="4"/>
      <c r="HV1140" s="6"/>
      <c r="HW1140" s="4"/>
      <c r="HX1140" s="6"/>
      <c r="HY1140" s="5"/>
      <c r="HZ1140" s="5"/>
      <c r="IA1140" s="4"/>
      <c r="IB1140" s="6"/>
      <c r="IC1140" s="4"/>
      <c r="ID1140" s="6"/>
      <c r="IE1140" s="5"/>
      <c r="IF1140" s="5"/>
      <c r="IG1140" s="4"/>
      <c r="IH1140" s="6"/>
      <c r="II1140" s="4"/>
      <c r="IJ1140" s="6"/>
      <c r="IK1140" s="5"/>
      <c r="IL1140" s="5"/>
      <c r="IM1140" s="4"/>
      <c r="IN1140" s="6"/>
      <c r="IO1140" s="4"/>
      <c r="IP1140" s="6"/>
      <c r="IQ1140" s="5"/>
      <c r="IR1140" s="5"/>
      <c r="IS1140" s="4"/>
      <c r="IT1140" s="6"/>
      <c r="IU1140" s="4"/>
      <c r="IV1140" s="6"/>
      <c r="IW1140" s="5"/>
      <c r="IX1140" s="5"/>
      <c r="IY1140" s="4"/>
      <c r="IZ1140" s="6"/>
      <c r="JA1140" s="4"/>
      <c r="JB1140" s="6"/>
      <c r="JC1140" s="5"/>
      <c r="JD1140" s="5"/>
      <c r="JE1140" s="4"/>
      <c r="JF1140" s="6"/>
      <c r="JG1140" s="4"/>
      <c r="JH1140" s="6"/>
      <c r="JI1140" s="5"/>
      <c r="JJ1140" s="5"/>
      <c r="JK1140" s="4"/>
      <c r="JL1140" s="6"/>
      <c r="JM1140" s="4"/>
      <c r="JN1140" s="6"/>
      <c r="JO1140" s="5"/>
      <c r="JP1140" s="5"/>
      <c r="JQ1140" s="4"/>
      <c r="JR1140" s="6"/>
      <c r="JS1140" s="4"/>
      <c r="JT1140" s="6"/>
      <c r="JU1140" s="5"/>
      <c r="JV1140" s="5"/>
      <c r="JW1140" s="4"/>
      <c r="JX1140" s="6"/>
      <c r="JY1140" s="4"/>
      <c r="JZ1140" s="6"/>
      <c r="KA1140" s="5"/>
      <c r="KB1140" s="5"/>
      <c r="KC1140" s="4"/>
      <c r="KD1140" s="6"/>
      <c r="KE1140" s="4"/>
      <c r="KF1140" s="6"/>
      <c r="KG1140" s="5"/>
      <c r="KH1140" s="5"/>
      <c r="KI1140" s="4"/>
      <c r="KJ1140" s="6"/>
      <c r="KK1140" s="4"/>
      <c r="KL1140" s="6"/>
      <c r="KM1140" s="5"/>
      <c r="KN1140" s="5"/>
    </row>
    <row r="1141">
      <c r="A1141" s="3" t="s">
        <v>85</v>
      </c>
      <c r="B1141" s="3" t="s">
        <v>851</v>
      </c>
      <c r="C1141" s="3" t="s">
        <v>87</v>
      </c>
      <c r="D1141" s="3" t="s">
        <v>712</v>
      </c>
      <c r="E1141" s="3" t="s">
        <v>865</v>
      </c>
      <c r="F1141" s="3" t="s">
        <v>104</v>
      </c>
      <c r="G1141" s="3" t="s">
        <v>104</v>
      </c>
      <c r="H1141" s="3" t="s">
        <v>104</v>
      </c>
      <c r="I1141" s="3" t="s">
        <v>1311</v>
      </c>
      <c r="J1141" s="3" t="s">
        <v>104</v>
      </c>
      <c r="K1141" s="4"/>
      <c r="L1141" s="4">
        <f>=ROUNDDOWN({0},0)</f>
      </c>
      <c r="M1141" s="4"/>
      <c r="N1141" s="5"/>
      <c r="O1141" s="4"/>
      <c r="P1141" s="4">
        <f>=ROUNDDOWN({0},0)</f>
      </c>
      <c r="Q1141" s="4"/>
      <c r="R1141" s="5"/>
      <c r="S1141" s="4"/>
      <c r="T1141" s="6"/>
      <c r="U1141" s="4"/>
      <c r="V1141" s="6"/>
      <c r="W1141" s="5"/>
      <c r="X1141" s="5"/>
      <c r="Y1141" s="4"/>
      <c r="Z1141" s="6"/>
      <c r="AA1141" s="4"/>
      <c r="AB1141" s="6"/>
      <c r="AC1141" s="5"/>
      <c r="AD1141" s="5"/>
      <c r="AE1141" s="4"/>
      <c r="AF1141" s="6"/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/>
      <c r="AR1141" s="6"/>
      <c r="AS1141" s="4"/>
      <c r="AT1141" s="6"/>
      <c r="AU1141" s="5"/>
      <c r="AV1141" s="5"/>
      <c r="AW1141" s="4"/>
      <c r="AX1141" s="6"/>
      <c r="AY1141" s="4"/>
      <c r="AZ1141" s="6"/>
      <c r="BA1141" s="5"/>
      <c r="BB1141" s="5"/>
      <c r="BC1141" s="4"/>
      <c r="BD1141" s="6"/>
      <c r="BE1141" s="4"/>
      <c r="BF1141" s="6"/>
      <c r="BG1141" s="5"/>
      <c r="BH1141" s="5"/>
      <c r="BI1141" s="4"/>
      <c r="BJ1141" s="6"/>
      <c r="BK1141" s="4"/>
      <c r="BL1141" s="6"/>
      <c r="BM1141" s="5"/>
      <c r="BN1141" s="5"/>
      <c r="BO1141" s="4"/>
      <c r="BP1141" s="6"/>
      <c r="BQ1141" s="4"/>
      <c r="BR1141" s="6"/>
      <c r="BS1141" s="5"/>
      <c r="BT1141" s="5"/>
      <c r="BU1141" s="4"/>
      <c r="BV1141" s="6"/>
      <c r="BW1141" s="4"/>
      <c r="BX1141" s="6"/>
      <c r="BY1141" s="5"/>
      <c r="BZ1141" s="5"/>
      <c r="CA1141" s="4"/>
      <c r="CB1141" s="6"/>
      <c r="CC1141" s="4"/>
      <c r="CD1141" s="6"/>
      <c r="CE1141" s="5"/>
      <c r="CF1141" s="5"/>
      <c r="CG1141" s="4"/>
      <c r="CH1141" s="6"/>
      <c r="CI1141" s="4"/>
      <c r="CJ1141" s="6"/>
      <c r="CK1141" s="5"/>
      <c r="CL1141" s="5"/>
      <c r="CM1141" s="4"/>
      <c r="CN1141" s="6"/>
      <c r="CO1141" s="4"/>
      <c r="CP1141" s="6"/>
      <c r="CQ1141" s="5"/>
      <c r="CR1141" s="5"/>
      <c r="CS1141" s="4"/>
      <c r="CT1141" s="6"/>
      <c r="CU1141" s="4"/>
      <c r="CV1141" s="6"/>
      <c r="CW1141" s="5"/>
      <c r="CX1141" s="5"/>
      <c r="CY1141" s="4"/>
      <c r="CZ1141" s="6"/>
      <c r="DA1141" s="4"/>
      <c r="DB1141" s="6"/>
      <c r="DC1141" s="5"/>
      <c r="DD1141" s="5"/>
      <c r="DE1141" s="4"/>
      <c r="DF1141" s="6"/>
      <c r="DG1141" s="4"/>
      <c r="DH1141" s="6"/>
      <c r="DI1141" s="5"/>
      <c r="DJ1141" s="5"/>
      <c r="DK1141" s="4"/>
      <c r="DL1141" s="6"/>
      <c r="DM1141" s="4"/>
      <c r="DN1141" s="6"/>
      <c r="DO1141" s="5"/>
      <c r="DP1141" s="5"/>
      <c r="DQ1141" s="4"/>
      <c r="DR1141" s="6"/>
      <c r="DS1141" s="4"/>
      <c r="DT1141" s="6"/>
      <c r="DU1141" s="5"/>
      <c r="DV1141" s="5"/>
      <c r="DW1141" s="4"/>
      <c r="DX1141" s="6"/>
      <c r="DY1141" s="4"/>
      <c r="DZ1141" s="6"/>
      <c r="EA1141" s="5"/>
      <c r="EB1141" s="5"/>
      <c r="EC1141" s="4"/>
      <c r="ED1141" s="6"/>
      <c r="EE1141" s="4"/>
      <c r="EF1141" s="6"/>
      <c r="EG1141" s="5"/>
      <c r="EH1141" s="5"/>
      <c r="EI1141" s="4"/>
      <c r="EJ1141" s="6"/>
      <c r="EK1141" s="4"/>
      <c r="EL1141" s="6"/>
      <c r="EM1141" s="5"/>
      <c r="EN1141" s="5"/>
      <c r="EO1141" s="4"/>
      <c r="EP1141" s="6"/>
      <c r="EQ1141" s="4"/>
      <c r="ER1141" s="6"/>
      <c r="ES1141" s="5"/>
      <c r="ET1141" s="5"/>
      <c r="EU1141" s="4"/>
      <c r="EV1141" s="6"/>
      <c r="EW1141" s="4"/>
      <c r="EX1141" s="6"/>
      <c r="EY1141" s="5"/>
      <c r="EZ1141" s="5"/>
      <c r="FA1141" s="4"/>
      <c r="FB1141" s="6"/>
      <c r="FC1141" s="4"/>
      <c r="FD1141" s="6"/>
      <c r="FE1141" s="5"/>
      <c r="FF1141" s="5"/>
      <c r="FG1141" s="4"/>
      <c r="FH1141" s="6"/>
      <c r="FI1141" s="4"/>
      <c r="FJ1141" s="6"/>
      <c r="FK1141" s="5"/>
      <c r="FL1141" s="5"/>
      <c r="FM1141" s="4"/>
      <c r="FN1141" s="6"/>
      <c r="FO1141" s="4"/>
      <c r="FP1141" s="6"/>
      <c r="FQ1141" s="5"/>
      <c r="FR1141" s="5"/>
      <c r="FS1141" s="4"/>
      <c r="FT1141" s="6"/>
      <c r="FU1141" s="4"/>
      <c r="FV1141" s="6"/>
      <c r="FW1141" s="5"/>
      <c r="FX1141" s="5"/>
      <c r="FY1141" s="4"/>
      <c r="FZ1141" s="6"/>
      <c r="GA1141" s="4"/>
      <c r="GB1141" s="6"/>
      <c r="GC1141" s="5"/>
      <c r="GD1141" s="5"/>
      <c r="GE1141" s="4"/>
      <c r="GF1141" s="6"/>
      <c r="GG1141" s="4"/>
      <c r="GH1141" s="6"/>
      <c r="GI1141" s="5"/>
      <c r="GJ1141" s="5"/>
      <c r="GK1141" s="4"/>
      <c r="GL1141" s="6"/>
      <c r="GM1141" s="4"/>
      <c r="GN1141" s="6"/>
      <c r="GO1141" s="5"/>
      <c r="GP1141" s="5"/>
      <c r="GQ1141" s="4"/>
      <c r="GR1141" s="6"/>
      <c r="GS1141" s="4"/>
      <c r="GT1141" s="6"/>
      <c r="GU1141" s="5"/>
      <c r="GV1141" s="5"/>
      <c r="GW1141" s="4"/>
      <c r="GX1141" s="6"/>
      <c r="GY1141" s="4"/>
      <c r="GZ1141" s="6"/>
      <c r="HA1141" s="5"/>
      <c r="HB1141" s="5"/>
      <c r="HC1141" s="4"/>
      <c r="HD1141" s="6"/>
      <c r="HE1141" s="4"/>
      <c r="HF1141" s="6"/>
      <c r="HG1141" s="5"/>
      <c r="HH1141" s="5"/>
      <c r="HI1141" s="4"/>
      <c r="HJ1141" s="6"/>
      <c r="HK1141" s="4"/>
      <c r="HL1141" s="6"/>
      <c r="HM1141" s="5"/>
      <c r="HN1141" s="5"/>
      <c r="HO1141" s="4"/>
      <c r="HP1141" s="6"/>
      <c r="HQ1141" s="4"/>
      <c r="HR1141" s="6"/>
      <c r="HS1141" s="5"/>
      <c r="HT1141" s="5"/>
      <c r="HU1141" s="4"/>
      <c r="HV1141" s="6"/>
      <c r="HW1141" s="4"/>
      <c r="HX1141" s="6"/>
      <c r="HY1141" s="5"/>
      <c r="HZ1141" s="5"/>
      <c r="IA1141" s="4"/>
      <c r="IB1141" s="6"/>
      <c r="IC1141" s="4"/>
      <c r="ID1141" s="6"/>
      <c r="IE1141" s="5"/>
      <c r="IF1141" s="5"/>
      <c r="IG1141" s="4"/>
      <c r="IH1141" s="6"/>
      <c r="II1141" s="4"/>
      <c r="IJ1141" s="6"/>
      <c r="IK1141" s="5"/>
      <c r="IL1141" s="5"/>
      <c r="IM1141" s="4"/>
      <c r="IN1141" s="6"/>
      <c r="IO1141" s="4"/>
      <c r="IP1141" s="6"/>
      <c r="IQ1141" s="5"/>
      <c r="IR1141" s="5"/>
      <c r="IS1141" s="4"/>
      <c r="IT1141" s="6"/>
      <c r="IU1141" s="4"/>
      <c r="IV1141" s="6"/>
      <c r="IW1141" s="5"/>
      <c r="IX1141" s="5"/>
      <c r="IY1141" s="4"/>
      <c r="IZ1141" s="6"/>
      <c r="JA1141" s="4"/>
      <c r="JB1141" s="6"/>
      <c r="JC1141" s="5"/>
      <c r="JD1141" s="5"/>
      <c r="JE1141" s="4"/>
      <c r="JF1141" s="6"/>
      <c r="JG1141" s="4"/>
      <c r="JH1141" s="6"/>
      <c r="JI1141" s="5"/>
      <c r="JJ1141" s="5"/>
      <c r="JK1141" s="4"/>
      <c r="JL1141" s="6"/>
      <c r="JM1141" s="4"/>
      <c r="JN1141" s="6"/>
      <c r="JO1141" s="5"/>
      <c r="JP1141" s="5"/>
      <c r="JQ1141" s="4"/>
      <c r="JR1141" s="6"/>
      <c r="JS1141" s="4"/>
      <c r="JT1141" s="6"/>
      <c r="JU1141" s="5"/>
      <c r="JV1141" s="5"/>
      <c r="JW1141" s="4"/>
      <c r="JX1141" s="6"/>
      <c r="JY1141" s="4"/>
      <c r="JZ1141" s="6"/>
      <c r="KA1141" s="5"/>
      <c r="KB1141" s="5"/>
      <c r="KC1141" s="4"/>
      <c r="KD1141" s="6"/>
      <c r="KE1141" s="4"/>
      <c r="KF1141" s="6"/>
      <c r="KG1141" s="5"/>
      <c r="KH1141" s="5"/>
      <c r="KI1141" s="4"/>
      <c r="KJ1141" s="6"/>
      <c r="KK1141" s="4"/>
      <c r="KL1141" s="6"/>
      <c r="KM1141" s="5"/>
      <c r="KN1141" s="5"/>
    </row>
    <row r="1142">
      <c r="A1142" s="3" t="s">
        <v>85</v>
      </c>
      <c r="B1142" s="3" t="s">
        <v>851</v>
      </c>
      <c r="C1142" s="3" t="s">
        <v>87</v>
      </c>
      <c r="D1142" s="3" t="s">
        <v>712</v>
      </c>
      <c r="E1142" s="3" t="s">
        <v>192</v>
      </c>
      <c r="F1142" s="3" t="s">
        <v>104</v>
      </c>
      <c r="G1142" s="3" t="s">
        <v>104</v>
      </c>
      <c r="H1142" s="3" t="s">
        <v>104</v>
      </c>
      <c r="I1142" s="3" t="s">
        <v>1311</v>
      </c>
      <c r="J1142" s="3" t="s">
        <v>104</v>
      </c>
      <c r="K1142" s="4"/>
      <c r="L1142" s="4">
        <f>=ROUNDDOWN({0},0)</f>
      </c>
      <c r="M1142" s="4"/>
      <c r="N1142" s="5"/>
      <c r="O1142" s="4"/>
      <c r="P1142" s="4">
        <f>=ROUNDDOWN({0},0)</f>
      </c>
      <c r="Q1142" s="4"/>
      <c r="R1142" s="5"/>
      <c r="S1142" s="4"/>
      <c r="T1142" s="6"/>
      <c r="U1142" s="4"/>
      <c r="V1142" s="6"/>
      <c r="W1142" s="5"/>
      <c r="X1142" s="5"/>
      <c r="Y1142" s="4"/>
      <c r="Z1142" s="6"/>
      <c r="AA1142" s="4"/>
      <c r="AB1142" s="6"/>
      <c r="AC1142" s="5"/>
      <c r="AD1142" s="5"/>
      <c r="AE1142" s="4"/>
      <c r="AF1142" s="6"/>
      <c r="AG1142" s="4"/>
      <c r="AH1142" s="6"/>
      <c r="AI1142" s="5"/>
      <c r="AJ1142" s="5"/>
      <c r="AK1142" s="4"/>
      <c r="AL1142" s="6"/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  <c r="AW1142" s="4"/>
      <c r="AX1142" s="6"/>
      <c r="AY1142" s="4"/>
      <c r="AZ1142" s="6"/>
      <c r="BA1142" s="5"/>
      <c r="BB1142" s="5"/>
      <c r="BC1142" s="4"/>
      <c r="BD1142" s="6"/>
      <c r="BE1142" s="4"/>
      <c r="BF1142" s="6"/>
      <c r="BG1142" s="5"/>
      <c r="BH1142" s="5"/>
      <c r="BI1142" s="4"/>
      <c r="BJ1142" s="6"/>
      <c r="BK1142" s="4"/>
      <c r="BL1142" s="6"/>
      <c r="BM1142" s="5"/>
      <c r="BN1142" s="5"/>
      <c r="BO1142" s="4"/>
      <c r="BP1142" s="6"/>
      <c r="BQ1142" s="4"/>
      <c r="BR1142" s="6"/>
      <c r="BS1142" s="5"/>
      <c r="BT1142" s="5"/>
      <c r="BU1142" s="4"/>
      <c r="BV1142" s="6"/>
      <c r="BW1142" s="4"/>
      <c r="BX1142" s="6"/>
      <c r="BY1142" s="5"/>
      <c r="BZ1142" s="5"/>
      <c r="CA1142" s="4"/>
      <c r="CB1142" s="6"/>
      <c r="CC1142" s="4"/>
      <c r="CD1142" s="6"/>
      <c r="CE1142" s="5"/>
      <c r="CF1142" s="5"/>
      <c r="CG1142" s="4"/>
      <c r="CH1142" s="6"/>
      <c r="CI1142" s="4"/>
      <c r="CJ1142" s="6"/>
      <c r="CK1142" s="5"/>
      <c r="CL1142" s="5"/>
      <c r="CM1142" s="4"/>
      <c r="CN1142" s="6"/>
      <c r="CO1142" s="4"/>
      <c r="CP1142" s="6"/>
      <c r="CQ1142" s="5"/>
      <c r="CR1142" s="5"/>
      <c r="CS1142" s="4"/>
      <c r="CT1142" s="6"/>
      <c r="CU1142" s="4"/>
      <c r="CV1142" s="6"/>
      <c r="CW1142" s="5"/>
      <c r="CX1142" s="5"/>
      <c r="CY1142" s="4"/>
      <c r="CZ1142" s="6"/>
      <c r="DA1142" s="4"/>
      <c r="DB1142" s="6"/>
      <c r="DC1142" s="5"/>
      <c r="DD1142" s="5"/>
      <c r="DE1142" s="4"/>
      <c r="DF1142" s="6"/>
      <c r="DG1142" s="4"/>
      <c r="DH1142" s="6"/>
      <c r="DI1142" s="5"/>
      <c r="DJ1142" s="5"/>
      <c r="DK1142" s="4"/>
      <c r="DL1142" s="6"/>
      <c r="DM1142" s="4"/>
      <c r="DN1142" s="6"/>
      <c r="DO1142" s="5"/>
      <c r="DP1142" s="5"/>
      <c r="DQ1142" s="4"/>
      <c r="DR1142" s="6"/>
      <c r="DS1142" s="4"/>
      <c r="DT1142" s="6"/>
      <c r="DU1142" s="5"/>
      <c r="DV1142" s="5"/>
      <c r="DW1142" s="4"/>
      <c r="DX1142" s="6"/>
      <c r="DY1142" s="4"/>
      <c r="DZ1142" s="6"/>
      <c r="EA1142" s="5"/>
      <c r="EB1142" s="5"/>
      <c r="EC1142" s="4"/>
      <c r="ED1142" s="6"/>
      <c r="EE1142" s="4"/>
      <c r="EF1142" s="6"/>
      <c r="EG1142" s="5"/>
      <c r="EH1142" s="5"/>
      <c r="EI1142" s="4"/>
      <c r="EJ1142" s="6"/>
      <c r="EK1142" s="4"/>
      <c r="EL1142" s="6"/>
      <c r="EM1142" s="5"/>
      <c r="EN1142" s="5"/>
      <c r="EO1142" s="4"/>
      <c r="EP1142" s="6"/>
      <c r="EQ1142" s="4"/>
      <c r="ER1142" s="6"/>
      <c r="ES1142" s="5"/>
      <c r="ET1142" s="5"/>
      <c r="EU1142" s="4"/>
      <c r="EV1142" s="6"/>
      <c r="EW1142" s="4"/>
      <c r="EX1142" s="6"/>
      <c r="EY1142" s="5"/>
      <c r="EZ1142" s="5"/>
      <c r="FA1142" s="4"/>
      <c r="FB1142" s="6"/>
      <c r="FC1142" s="4"/>
      <c r="FD1142" s="6"/>
      <c r="FE1142" s="5"/>
      <c r="FF1142" s="5"/>
      <c r="FG1142" s="4"/>
      <c r="FH1142" s="6"/>
      <c r="FI1142" s="4"/>
      <c r="FJ1142" s="6"/>
      <c r="FK1142" s="5"/>
      <c r="FL1142" s="5"/>
      <c r="FM1142" s="4"/>
      <c r="FN1142" s="6"/>
      <c r="FO1142" s="4"/>
      <c r="FP1142" s="6"/>
      <c r="FQ1142" s="5"/>
      <c r="FR1142" s="5"/>
      <c r="FS1142" s="4"/>
      <c r="FT1142" s="6"/>
      <c r="FU1142" s="4"/>
      <c r="FV1142" s="6"/>
      <c r="FW1142" s="5"/>
      <c r="FX1142" s="5"/>
      <c r="FY1142" s="4"/>
      <c r="FZ1142" s="6"/>
      <c r="GA1142" s="4"/>
      <c r="GB1142" s="6"/>
      <c r="GC1142" s="5"/>
      <c r="GD1142" s="5"/>
      <c r="GE1142" s="4"/>
      <c r="GF1142" s="6"/>
      <c r="GG1142" s="4"/>
      <c r="GH1142" s="6"/>
      <c r="GI1142" s="5"/>
      <c r="GJ1142" s="5"/>
      <c r="GK1142" s="4"/>
      <c r="GL1142" s="6"/>
      <c r="GM1142" s="4"/>
      <c r="GN1142" s="6"/>
      <c r="GO1142" s="5"/>
      <c r="GP1142" s="5"/>
      <c r="GQ1142" s="4"/>
      <c r="GR1142" s="6"/>
      <c r="GS1142" s="4"/>
      <c r="GT1142" s="6"/>
      <c r="GU1142" s="5"/>
      <c r="GV1142" s="5"/>
      <c r="GW1142" s="4"/>
      <c r="GX1142" s="6"/>
      <c r="GY1142" s="4"/>
      <c r="GZ1142" s="6"/>
      <c r="HA1142" s="5"/>
      <c r="HB1142" s="5"/>
      <c r="HC1142" s="4"/>
      <c r="HD1142" s="6"/>
      <c r="HE1142" s="4"/>
      <c r="HF1142" s="6"/>
      <c r="HG1142" s="5"/>
      <c r="HH1142" s="5"/>
      <c r="HI1142" s="4"/>
      <c r="HJ1142" s="6"/>
      <c r="HK1142" s="4"/>
      <c r="HL1142" s="6"/>
      <c r="HM1142" s="5"/>
      <c r="HN1142" s="5"/>
      <c r="HO1142" s="4"/>
      <c r="HP1142" s="6"/>
      <c r="HQ1142" s="4"/>
      <c r="HR1142" s="6"/>
      <c r="HS1142" s="5"/>
      <c r="HT1142" s="5"/>
      <c r="HU1142" s="4"/>
      <c r="HV1142" s="6"/>
      <c r="HW1142" s="4"/>
      <c r="HX1142" s="6"/>
      <c r="HY1142" s="5"/>
      <c r="HZ1142" s="5"/>
      <c r="IA1142" s="4"/>
      <c r="IB1142" s="6"/>
      <c r="IC1142" s="4"/>
      <c r="ID1142" s="6"/>
      <c r="IE1142" s="5"/>
      <c r="IF1142" s="5"/>
      <c r="IG1142" s="4"/>
      <c r="IH1142" s="6"/>
      <c r="II1142" s="4"/>
      <c r="IJ1142" s="6"/>
      <c r="IK1142" s="5"/>
      <c r="IL1142" s="5"/>
      <c r="IM1142" s="4"/>
      <c r="IN1142" s="6"/>
      <c r="IO1142" s="4"/>
      <c r="IP1142" s="6"/>
      <c r="IQ1142" s="5"/>
      <c r="IR1142" s="5"/>
      <c r="IS1142" s="4"/>
      <c r="IT1142" s="6"/>
      <c r="IU1142" s="4"/>
      <c r="IV1142" s="6"/>
      <c r="IW1142" s="5"/>
      <c r="IX1142" s="5"/>
      <c r="IY1142" s="4"/>
      <c r="IZ1142" s="6"/>
      <c r="JA1142" s="4"/>
      <c r="JB1142" s="6"/>
      <c r="JC1142" s="5"/>
      <c r="JD1142" s="5"/>
      <c r="JE1142" s="4"/>
      <c r="JF1142" s="6"/>
      <c r="JG1142" s="4"/>
      <c r="JH1142" s="6"/>
      <c r="JI1142" s="5"/>
      <c r="JJ1142" s="5"/>
      <c r="JK1142" s="4"/>
      <c r="JL1142" s="6"/>
      <c r="JM1142" s="4"/>
      <c r="JN1142" s="6"/>
      <c r="JO1142" s="5"/>
      <c r="JP1142" s="5"/>
      <c r="JQ1142" s="4"/>
      <c r="JR1142" s="6"/>
      <c r="JS1142" s="4"/>
      <c r="JT1142" s="6"/>
      <c r="JU1142" s="5"/>
      <c r="JV1142" s="5"/>
      <c r="JW1142" s="4"/>
      <c r="JX1142" s="6"/>
      <c r="JY1142" s="4"/>
      <c r="JZ1142" s="6"/>
      <c r="KA1142" s="5"/>
      <c r="KB1142" s="5"/>
      <c r="KC1142" s="4"/>
      <c r="KD1142" s="6"/>
      <c r="KE1142" s="4"/>
      <c r="KF1142" s="6"/>
      <c r="KG1142" s="5"/>
      <c r="KH1142" s="5"/>
      <c r="KI1142" s="4"/>
      <c r="KJ1142" s="6"/>
      <c r="KK1142" s="4"/>
      <c r="KL1142" s="6"/>
      <c r="KM1142" s="5"/>
      <c r="KN1142" s="5"/>
    </row>
    <row r="1143">
      <c r="A1143" s="3" t="s">
        <v>85</v>
      </c>
      <c r="B1143" s="3" t="s">
        <v>851</v>
      </c>
      <c r="C1143" s="3" t="s">
        <v>87</v>
      </c>
      <c r="D1143" s="3" t="s">
        <v>712</v>
      </c>
      <c r="E1143" s="3" t="s">
        <v>879</v>
      </c>
      <c r="F1143" s="3" t="s">
        <v>104</v>
      </c>
      <c r="G1143" s="3" t="s">
        <v>104</v>
      </c>
      <c r="H1143" s="3" t="s">
        <v>104</v>
      </c>
      <c r="I1143" s="3" t="s">
        <v>1477</v>
      </c>
      <c r="J1143" s="3" t="s">
        <v>104</v>
      </c>
      <c r="K1143" s="4"/>
      <c r="L1143" s="4">
        <f>=ROUNDDOWN({0},0)</f>
      </c>
      <c r="M1143" s="4"/>
      <c r="N1143" s="5"/>
      <c r="O1143" s="4"/>
      <c r="P1143" s="4">
        <f>=ROUNDDOWN({0},0)</f>
      </c>
      <c r="Q1143" s="4"/>
      <c r="R1143" s="5"/>
      <c r="S1143" s="4"/>
      <c r="T1143" s="6"/>
      <c r="U1143" s="4"/>
      <c r="V1143" s="6"/>
      <c r="W1143" s="5"/>
      <c r="X1143" s="5"/>
      <c r="Y1143" s="4"/>
      <c r="Z1143" s="6"/>
      <c r="AA1143" s="4"/>
      <c r="AB1143" s="6"/>
      <c r="AC1143" s="5"/>
      <c r="AD1143" s="5"/>
      <c r="AE1143" s="4"/>
      <c r="AF1143" s="6"/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  <c r="AW1143" s="4"/>
      <c r="AX1143" s="6"/>
      <c r="AY1143" s="4"/>
      <c r="AZ1143" s="6"/>
      <c r="BA1143" s="5"/>
      <c r="BB1143" s="5"/>
      <c r="BC1143" s="4"/>
      <c r="BD1143" s="6"/>
      <c r="BE1143" s="4"/>
      <c r="BF1143" s="6"/>
      <c r="BG1143" s="5"/>
      <c r="BH1143" s="5"/>
      <c r="BI1143" s="4"/>
      <c r="BJ1143" s="6"/>
      <c r="BK1143" s="4"/>
      <c r="BL1143" s="6"/>
      <c r="BM1143" s="5"/>
      <c r="BN1143" s="5"/>
      <c r="BO1143" s="4"/>
      <c r="BP1143" s="6"/>
      <c r="BQ1143" s="4"/>
      <c r="BR1143" s="6"/>
      <c r="BS1143" s="5"/>
      <c r="BT1143" s="5"/>
      <c r="BU1143" s="4"/>
      <c r="BV1143" s="6"/>
      <c r="BW1143" s="4"/>
      <c r="BX1143" s="6"/>
      <c r="BY1143" s="5"/>
      <c r="BZ1143" s="5"/>
      <c r="CA1143" s="4"/>
      <c r="CB1143" s="6"/>
      <c r="CC1143" s="4"/>
      <c r="CD1143" s="6"/>
      <c r="CE1143" s="5"/>
      <c r="CF1143" s="5"/>
      <c r="CG1143" s="4"/>
      <c r="CH1143" s="6"/>
      <c r="CI1143" s="4"/>
      <c r="CJ1143" s="6"/>
      <c r="CK1143" s="5"/>
      <c r="CL1143" s="5"/>
      <c r="CM1143" s="4"/>
      <c r="CN1143" s="6"/>
      <c r="CO1143" s="4"/>
      <c r="CP1143" s="6"/>
      <c r="CQ1143" s="5"/>
      <c r="CR1143" s="5"/>
      <c r="CS1143" s="4"/>
      <c r="CT1143" s="6"/>
      <c r="CU1143" s="4"/>
      <c r="CV1143" s="6"/>
      <c r="CW1143" s="5"/>
      <c r="CX1143" s="5"/>
      <c r="CY1143" s="4"/>
      <c r="CZ1143" s="6"/>
      <c r="DA1143" s="4"/>
      <c r="DB1143" s="6"/>
      <c r="DC1143" s="5"/>
      <c r="DD1143" s="5"/>
      <c r="DE1143" s="4"/>
      <c r="DF1143" s="6"/>
      <c r="DG1143" s="4"/>
      <c r="DH1143" s="6"/>
      <c r="DI1143" s="5"/>
      <c r="DJ1143" s="5"/>
      <c r="DK1143" s="4"/>
      <c r="DL1143" s="6"/>
      <c r="DM1143" s="4"/>
      <c r="DN1143" s="6"/>
      <c r="DO1143" s="5"/>
      <c r="DP1143" s="5"/>
      <c r="DQ1143" s="4"/>
      <c r="DR1143" s="6"/>
      <c r="DS1143" s="4"/>
      <c r="DT1143" s="6"/>
      <c r="DU1143" s="5"/>
      <c r="DV1143" s="5"/>
      <c r="DW1143" s="4"/>
      <c r="DX1143" s="6"/>
      <c r="DY1143" s="4"/>
      <c r="DZ1143" s="6"/>
      <c r="EA1143" s="5"/>
      <c r="EB1143" s="5"/>
      <c r="EC1143" s="4"/>
      <c r="ED1143" s="6"/>
      <c r="EE1143" s="4"/>
      <c r="EF1143" s="6"/>
      <c r="EG1143" s="5"/>
      <c r="EH1143" s="5"/>
      <c r="EI1143" s="4"/>
      <c r="EJ1143" s="6"/>
      <c r="EK1143" s="4"/>
      <c r="EL1143" s="6"/>
      <c r="EM1143" s="5"/>
      <c r="EN1143" s="5"/>
      <c r="EO1143" s="4"/>
      <c r="EP1143" s="6"/>
      <c r="EQ1143" s="4"/>
      <c r="ER1143" s="6"/>
      <c r="ES1143" s="5"/>
      <c r="ET1143" s="5"/>
      <c r="EU1143" s="4"/>
      <c r="EV1143" s="6"/>
      <c r="EW1143" s="4"/>
      <c r="EX1143" s="6"/>
      <c r="EY1143" s="5"/>
      <c r="EZ1143" s="5"/>
      <c r="FA1143" s="4"/>
      <c r="FB1143" s="6"/>
      <c r="FC1143" s="4"/>
      <c r="FD1143" s="6"/>
      <c r="FE1143" s="5"/>
      <c r="FF1143" s="5"/>
      <c r="FG1143" s="4"/>
      <c r="FH1143" s="6"/>
      <c r="FI1143" s="4"/>
      <c r="FJ1143" s="6"/>
      <c r="FK1143" s="5"/>
      <c r="FL1143" s="5"/>
      <c r="FM1143" s="4"/>
      <c r="FN1143" s="6"/>
      <c r="FO1143" s="4"/>
      <c r="FP1143" s="6"/>
      <c r="FQ1143" s="5"/>
      <c r="FR1143" s="5"/>
      <c r="FS1143" s="4"/>
      <c r="FT1143" s="6"/>
      <c r="FU1143" s="4"/>
      <c r="FV1143" s="6"/>
      <c r="FW1143" s="5"/>
      <c r="FX1143" s="5"/>
      <c r="FY1143" s="4"/>
      <c r="FZ1143" s="6"/>
      <c r="GA1143" s="4"/>
      <c r="GB1143" s="6"/>
      <c r="GC1143" s="5"/>
      <c r="GD1143" s="5"/>
      <c r="GE1143" s="4"/>
      <c r="GF1143" s="6"/>
      <c r="GG1143" s="4"/>
      <c r="GH1143" s="6"/>
      <c r="GI1143" s="5"/>
      <c r="GJ1143" s="5"/>
      <c r="GK1143" s="4"/>
      <c r="GL1143" s="6"/>
      <c r="GM1143" s="4"/>
      <c r="GN1143" s="6"/>
      <c r="GO1143" s="5"/>
      <c r="GP1143" s="5"/>
      <c r="GQ1143" s="4"/>
      <c r="GR1143" s="6"/>
      <c r="GS1143" s="4"/>
      <c r="GT1143" s="6"/>
      <c r="GU1143" s="5"/>
      <c r="GV1143" s="5"/>
      <c r="GW1143" s="4"/>
      <c r="GX1143" s="6"/>
      <c r="GY1143" s="4"/>
      <c r="GZ1143" s="6"/>
      <c r="HA1143" s="5"/>
      <c r="HB1143" s="5"/>
      <c r="HC1143" s="4"/>
      <c r="HD1143" s="6"/>
      <c r="HE1143" s="4"/>
      <c r="HF1143" s="6"/>
      <c r="HG1143" s="5"/>
      <c r="HH1143" s="5"/>
      <c r="HI1143" s="4"/>
      <c r="HJ1143" s="6"/>
      <c r="HK1143" s="4"/>
      <c r="HL1143" s="6"/>
      <c r="HM1143" s="5"/>
      <c r="HN1143" s="5"/>
      <c r="HO1143" s="4"/>
      <c r="HP1143" s="6"/>
      <c r="HQ1143" s="4"/>
      <c r="HR1143" s="6"/>
      <c r="HS1143" s="5"/>
      <c r="HT1143" s="5"/>
      <c r="HU1143" s="4"/>
      <c r="HV1143" s="6"/>
      <c r="HW1143" s="4"/>
      <c r="HX1143" s="6"/>
      <c r="HY1143" s="5"/>
      <c r="HZ1143" s="5"/>
      <c r="IA1143" s="4"/>
      <c r="IB1143" s="6"/>
      <c r="IC1143" s="4"/>
      <c r="ID1143" s="6"/>
      <c r="IE1143" s="5"/>
      <c r="IF1143" s="5"/>
      <c r="IG1143" s="4"/>
      <c r="IH1143" s="6"/>
      <c r="II1143" s="4"/>
      <c r="IJ1143" s="6"/>
      <c r="IK1143" s="5"/>
      <c r="IL1143" s="5"/>
      <c r="IM1143" s="4"/>
      <c r="IN1143" s="6"/>
      <c r="IO1143" s="4"/>
      <c r="IP1143" s="6"/>
      <c r="IQ1143" s="5"/>
      <c r="IR1143" s="5"/>
      <c r="IS1143" s="4"/>
      <c r="IT1143" s="6"/>
      <c r="IU1143" s="4"/>
      <c r="IV1143" s="6"/>
      <c r="IW1143" s="5"/>
      <c r="IX1143" s="5"/>
      <c r="IY1143" s="4"/>
      <c r="IZ1143" s="6"/>
      <c r="JA1143" s="4"/>
      <c r="JB1143" s="6"/>
      <c r="JC1143" s="5"/>
      <c r="JD1143" s="5"/>
      <c r="JE1143" s="4"/>
      <c r="JF1143" s="6"/>
      <c r="JG1143" s="4"/>
      <c r="JH1143" s="6"/>
      <c r="JI1143" s="5"/>
      <c r="JJ1143" s="5"/>
      <c r="JK1143" s="4"/>
      <c r="JL1143" s="6"/>
      <c r="JM1143" s="4"/>
      <c r="JN1143" s="6"/>
      <c r="JO1143" s="5"/>
      <c r="JP1143" s="5"/>
      <c r="JQ1143" s="4"/>
      <c r="JR1143" s="6"/>
      <c r="JS1143" s="4"/>
      <c r="JT1143" s="6"/>
      <c r="JU1143" s="5"/>
      <c r="JV1143" s="5"/>
      <c r="JW1143" s="4"/>
      <c r="JX1143" s="6"/>
      <c r="JY1143" s="4"/>
      <c r="JZ1143" s="6"/>
      <c r="KA1143" s="5"/>
      <c r="KB1143" s="5"/>
      <c r="KC1143" s="4"/>
      <c r="KD1143" s="6"/>
      <c r="KE1143" s="4"/>
      <c r="KF1143" s="6"/>
      <c r="KG1143" s="5"/>
      <c r="KH1143" s="5"/>
      <c r="KI1143" s="4"/>
      <c r="KJ1143" s="6"/>
      <c r="KK1143" s="4"/>
      <c r="KL1143" s="6"/>
      <c r="KM1143" s="5"/>
      <c r="KN1143" s="5"/>
    </row>
    <row r="1144">
      <c r="A1144" s="3" t="s">
        <v>85</v>
      </c>
      <c r="B1144" s="3" t="s">
        <v>851</v>
      </c>
      <c r="C1144" s="3" t="s">
        <v>87</v>
      </c>
      <c r="D1144" s="3" t="s">
        <v>712</v>
      </c>
      <c r="E1144" s="3" t="s">
        <v>889</v>
      </c>
      <c r="F1144" s="3" t="s">
        <v>104</v>
      </c>
      <c r="G1144" s="3" t="s">
        <v>104</v>
      </c>
      <c r="H1144" s="3" t="s">
        <v>104</v>
      </c>
      <c r="I1144" s="3" t="s">
        <v>1372</v>
      </c>
      <c r="J1144" s="3" t="s">
        <v>104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/>
      <c r="T1144" s="6"/>
      <c r="U1144" s="4"/>
      <c r="V1144" s="6"/>
      <c r="W1144" s="5"/>
      <c r="X1144" s="5"/>
      <c r="Y1144" s="4"/>
      <c r="Z1144" s="6"/>
      <c r="AA1144" s="4"/>
      <c r="AB1144" s="6"/>
      <c r="AC1144" s="5"/>
      <c r="AD1144" s="5"/>
      <c r="AE1144" s="4"/>
      <c r="AF1144" s="6"/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  <c r="AW1144" s="4"/>
      <c r="AX1144" s="6"/>
      <c r="AY1144" s="4"/>
      <c r="AZ1144" s="6"/>
      <c r="BA1144" s="5"/>
      <c r="BB1144" s="5"/>
      <c r="BC1144" s="4"/>
      <c r="BD1144" s="6"/>
      <c r="BE1144" s="4"/>
      <c r="BF1144" s="6"/>
      <c r="BG1144" s="5"/>
      <c r="BH1144" s="5"/>
      <c r="BI1144" s="4"/>
      <c r="BJ1144" s="6"/>
      <c r="BK1144" s="4"/>
      <c r="BL1144" s="6"/>
      <c r="BM1144" s="5"/>
      <c r="BN1144" s="5"/>
      <c r="BO1144" s="4"/>
      <c r="BP1144" s="6"/>
      <c r="BQ1144" s="4"/>
      <c r="BR1144" s="6"/>
      <c r="BS1144" s="5"/>
      <c r="BT1144" s="5"/>
      <c r="BU1144" s="4"/>
      <c r="BV1144" s="6"/>
      <c r="BW1144" s="4"/>
      <c r="BX1144" s="6"/>
      <c r="BY1144" s="5"/>
      <c r="BZ1144" s="5"/>
      <c r="CA1144" s="4"/>
      <c r="CB1144" s="6"/>
      <c r="CC1144" s="4"/>
      <c r="CD1144" s="6"/>
      <c r="CE1144" s="5"/>
      <c r="CF1144" s="5"/>
      <c r="CG1144" s="4"/>
      <c r="CH1144" s="6"/>
      <c r="CI1144" s="4"/>
      <c r="CJ1144" s="6"/>
      <c r="CK1144" s="5"/>
      <c r="CL1144" s="5"/>
      <c r="CM1144" s="4"/>
      <c r="CN1144" s="6"/>
      <c r="CO1144" s="4"/>
      <c r="CP1144" s="6"/>
      <c r="CQ1144" s="5"/>
      <c r="CR1144" s="5"/>
      <c r="CS1144" s="4"/>
      <c r="CT1144" s="6"/>
      <c r="CU1144" s="4"/>
      <c r="CV1144" s="6"/>
      <c r="CW1144" s="5"/>
      <c r="CX1144" s="5"/>
      <c r="CY1144" s="4"/>
      <c r="CZ1144" s="6"/>
      <c r="DA1144" s="4"/>
      <c r="DB1144" s="6"/>
      <c r="DC1144" s="5"/>
      <c r="DD1144" s="5"/>
      <c r="DE1144" s="4"/>
      <c r="DF1144" s="6"/>
      <c r="DG1144" s="4"/>
      <c r="DH1144" s="6"/>
      <c r="DI1144" s="5"/>
      <c r="DJ1144" s="5"/>
      <c r="DK1144" s="4"/>
      <c r="DL1144" s="6"/>
      <c r="DM1144" s="4"/>
      <c r="DN1144" s="6"/>
      <c r="DO1144" s="5"/>
      <c r="DP1144" s="5"/>
      <c r="DQ1144" s="4"/>
      <c r="DR1144" s="6"/>
      <c r="DS1144" s="4"/>
      <c r="DT1144" s="6"/>
      <c r="DU1144" s="5"/>
      <c r="DV1144" s="5"/>
      <c r="DW1144" s="4"/>
      <c r="DX1144" s="6"/>
      <c r="DY1144" s="4"/>
      <c r="DZ1144" s="6"/>
      <c r="EA1144" s="5"/>
      <c r="EB1144" s="5"/>
      <c r="EC1144" s="4"/>
      <c r="ED1144" s="6"/>
      <c r="EE1144" s="4"/>
      <c r="EF1144" s="6"/>
      <c r="EG1144" s="5"/>
      <c r="EH1144" s="5"/>
      <c r="EI1144" s="4"/>
      <c r="EJ1144" s="6"/>
      <c r="EK1144" s="4"/>
      <c r="EL1144" s="6"/>
      <c r="EM1144" s="5"/>
      <c r="EN1144" s="5"/>
      <c r="EO1144" s="4"/>
      <c r="EP1144" s="6"/>
      <c r="EQ1144" s="4"/>
      <c r="ER1144" s="6"/>
      <c r="ES1144" s="5"/>
      <c r="ET1144" s="5"/>
      <c r="EU1144" s="4"/>
      <c r="EV1144" s="6"/>
      <c r="EW1144" s="4"/>
      <c r="EX1144" s="6"/>
      <c r="EY1144" s="5"/>
      <c r="EZ1144" s="5"/>
      <c r="FA1144" s="4"/>
      <c r="FB1144" s="6"/>
      <c r="FC1144" s="4"/>
      <c r="FD1144" s="6"/>
      <c r="FE1144" s="5"/>
      <c r="FF1144" s="5"/>
      <c r="FG1144" s="4"/>
      <c r="FH1144" s="6"/>
      <c r="FI1144" s="4"/>
      <c r="FJ1144" s="6"/>
      <c r="FK1144" s="5"/>
      <c r="FL1144" s="5"/>
      <c r="FM1144" s="4"/>
      <c r="FN1144" s="6"/>
      <c r="FO1144" s="4"/>
      <c r="FP1144" s="6"/>
      <c r="FQ1144" s="5"/>
      <c r="FR1144" s="5"/>
      <c r="FS1144" s="4"/>
      <c r="FT1144" s="6"/>
      <c r="FU1144" s="4"/>
      <c r="FV1144" s="6"/>
      <c r="FW1144" s="5"/>
      <c r="FX1144" s="5"/>
      <c r="FY1144" s="4"/>
      <c r="FZ1144" s="6"/>
      <c r="GA1144" s="4"/>
      <c r="GB1144" s="6"/>
      <c r="GC1144" s="5"/>
      <c r="GD1144" s="5"/>
      <c r="GE1144" s="4"/>
      <c r="GF1144" s="6"/>
      <c r="GG1144" s="4"/>
      <c r="GH1144" s="6"/>
      <c r="GI1144" s="5"/>
      <c r="GJ1144" s="5"/>
      <c r="GK1144" s="4"/>
      <c r="GL1144" s="6"/>
      <c r="GM1144" s="4"/>
      <c r="GN1144" s="6"/>
      <c r="GO1144" s="5"/>
      <c r="GP1144" s="5"/>
      <c r="GQ1144" s="4"/>
      <c r="GR1144" s="6"/>
      <c r="GS1144" s="4"/>
      <c r="GT1144" s="6"/>
      <c r="GU1144" s="5"/>
      <c r="GV1144" s="5"/>
      <c r="GW1144" s="4"/>
      <c r="GX1144" s="6"/>
      <c r="GY1144" s="4"/>
      <c r="GZ1144" s="6"/>
      <c r="HA1144" s="5"/>
      <c r="HB1144" s="5"/>
      <c r="HC1144" s="4"/>
      <c r="HD1144" s="6"/>
      <c r="HE1144" s="4"/>
      <c r="HF1144" s="6"/>
      <c r="HG1144" s="5"/>
      <c r="HH1144" s="5"/>
      <c r="HI1144" s="4"/>
      <c r="HJ1144" s="6"/>
      <c r="HK1144" s="4"/>
      <c r="HL1144" s="6"/>
      <c r="HM1144" s="5"/>
      <c r="HN1144" s="5"/>
      <c r="HO1144" s="4"/>
      <c r="HP1144" s="6"/>
      <c r="HQ1144" s="4"/>
      <c r="HR1144" s="6"/>
      <c r="HS1144" s="5"/>
      <c r="HT1144" s="5"/>
      <c r="HU1144" s="4"/>
      <c r="HV1144" s="6"/>
      <c r="HW1144" s="4"/>
      <c r="HX1144" s="6"/>
      <c r="HY1144" s="5"/>
      <c r="HZ1144" s="5"/>
      <c r="IA1144" s="4"/>
      <c r="IB1144" s="6"/>
      <c r="IC1144" s="4"/>
      <c r="ID1144" s="6"/>
      <c r="IE1144" s="5"/>
      <c r="IF1144" s="5"/>
      <c r="IG1144" s="4"/>
      <c r="IH1144" s="6"/>
      <c r="II1144" s="4"/>
      <c r="IJ1144" s="6"/>
      <c r="IK1144" s="5"/>
      <c r="IL1144" s="5"/>
      <c r="IM1144" s="4"/>
      <c r="IN1144" s="6"/>
      <c r="IO1144" s="4"/>
      <c r="IP1144" s="6"/>
      <c r="IQ1144" s="5"/>
      <c r="IR1144" s="5"/>
      <c r="IS1144" s="4"/>
      <c r="IT1144" s="6"/>
      <c r="IU1144" s="4"/>
      <c r="IV1144" s="6"/>
      <c r="IW1144" s="5"/>
      <c r="IX1144" s="5"/>
      <c r="IY1144" s="4"/>
      <c r="IZ1144" s="6"/>
      <c r="JA1144" s="4"/>
      <c r="JB1144" s="6"/>
      <c r="JC1144" s="5"/>
      <c r="JD1144" s="5"/>
      <c r="JE1144" s="4"/>
      <c r="JF1144" s="6"/>
      <c r="JG1144" s="4"/>
      <c r="JH1144" s="6"/>
      <c r="JI1144" s="5"/>
      <c r="JJ1144" s="5"/>
      <c r="JK1144" s="4"/>
      <c r="JL1144" s="6"/>
      <c r="JM1144" s="4"/>
      <c r="JN1144" s="6"/>
      <c r="JO1144" s="5"/>
      <c r="JP1144" s="5"/>
      <c r="JQ1144" s="4"/>
      <c r="JR1144" s="6"/>
      <c r="JS1144" s="4"/>
      <c r="JT1144" s="6"/>
      <c r="JU1144" s="5"/>
      <c r="JV1144" s="5"/>
      <c r="JW1144" s="4"/>
      <c r="JX1144" s="6"/>
      <c r="JY1144" s="4"/>
      <c r="JZ1144" s="6"/>
      <c r="KA1144" s="5"/>
      <c r="KB1144" s="5"/>
      <c r="KC1144" s="4"/>
      <c r="KD1144" s="6"/>
      <c r="KE1144" s="4"/>
      <c r="KF1144" s="6"/>
      <c r="KG1144" s="5"/>
      <c r="KH1144" s="5"/>
      <c r="KI1144" s="4"/>
      <c r="KJ1144" s="6"/>
      <c r="KK1144" s="4"/>
      <c r="KL1144" s="6"/>
      <c r="KM1144" s="5"/>
      <c r="KN1144" s="5"/>
    </row>
    <row r="1145">
      <c r="A1145" s="3" t="s">
        <v>85</v>
      </c>
      <c r="B1145" s="3" t="s">
        <v>851</v>
      </c>
      <c r="C1145" s="3" t="s">
        <v>87</v>
      </c>
      <c r="D1145" s="3" t="s">
        <v>712</v>
      </c>
      <c r="E1145" s="3" t="s">
        <v>140</v>
      </c>
      <c r="F1145" s="3" t="s">
        <v>104</v>
      </c>
      <c r="G1145" s="3" t="s">
        <v>104</v>
      </c>
      <c r="H1145" s="3" t="s">
        <v>104</v>
      </c>
      <c r="I1145" s="3" t="s">
        <v>1372</v>
      </c>
      <c r="J1145" s="3" t="s">
        <v>104</v>
      </c>
      <c r="K1145" s="4"/>
      <c r="L1145" s="4">
        <f>=ROUNDDOWN({0},0)</f>
      </c>
      <c r="M1145" s="4"/>
      <c r="N1145" s="5"/>
      <c r="O1145" s="4"/>
      <c r="P1145" s="4">
        <f>=ROUNDDOWN({0},0)</f>
      </c>
      <c r="Q1145" s="4"/>
      <c r="R1145" s="5"/>
      <c r="S1145" s="4"/>
      <c r="T1145" s="6"/>
      <c r="U1145" s="4"/>
      <c r="V1145" s="6"/>
      <c r="W1145" s="5"/>
      <c r="X1145" s="5"/>
      <c r="Y1145" s="4"/>
      <c r="Z1145" s="6"/>
      <c r="AA1145" s="4"/>
      <c r="AB1145" s="6"/>
      <c r="AC1145" s="5"/>
      <c r="AD1145" s="5"/>
      <c r="AE1145" s="4"/>
      <c r="AF1145" s="6"/>
      <c r="AG1145" s="4"/>
      <c r="AH1145" s="6"/>
      <c r="AI1145" s="5"/>
      <c r="AJ1145" s="5"/>
      <c r="AK1145" s="4"/>
      <c r="AL1145" s="6"/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  <c r="AW1145" s="4"/>
      <c r="AX1145" s="6"/>
      <c r="AY1145" s="4"/>
      <c r="AZ1145" s="6"/>
      <c r="BA1145" s="5"/>
      <c r="BB1145" s="5"/>
      <c r="BC1145" s="4"/>
      <c r="BD1145" s="6"/>
      <c r="BE1145" s="4"/>
      <c r="BF1145" s="6"/>
      <c r="BG1145" s="5"/>
      <c r="BH1145" s="5"/>
      <c r="BI1145" s="4"/>
      <c r="BJ1145" s="6"/>
      <c r="BK1145" s="4"/>
      <c r="BL1145" s="6"/>
      <c r="BM1145" s="5"/>
      <c r="BN1145" s="5"/>
      <c r="BO1145" s="4"/>
      <c r="BP1145" s="6"/>
      <c r="BQ1145" s="4"/>
      <c r="BR1145" s="6"/>
      <c r="BS1145" s="5"/>
      <c r="BT1145" s="5"/>
      <c r="BU1145" s="4"/>
      <c r="BV1145" s="6"/>
      <c r="BW1145" s="4"/>
      <c r="BX1145" s="6"/>
      <c r="BY1145" s="5"/>
      <c r="BZ1145" s="5"/>
      <c r="CA1145" s="4"/>
      <c r="CB1145" s="6"/>
      <c r="CC1145" s="4"/>
      <c r="CD1145" s="6"/>
      <c r="CE1145" s="5"/>
      <c r="CF1145" s="5"/>
      <c r="CG1145" s="4"/>
      <c r="CH1145" s="6"/>
      <c r="CI1145" s="4"/>
      <c r="CJ1145" s="6"/>
      <c r="CK1145" s="5"/>
      <c r="CL1145" s="5"/>
      <c r="CM1145" s="4"/>
      <c r="CN1145" s="6"/>
      <c r="CO1145" s="4"/>
      <c r="CP1145" s="6"/>
      <c r="CQ1145" s="5"/>
      <c r="CR1145" s="5"/>
      <c r="CS1145" s="4"/>
      <c r="CT1145" s="6"/>
      <c r="CU1145" s="4"/>
      <c r="CV1145" s="6"/>
      <c r="CW1145" s="5"/>
      <c r="CX1145" s="5"/>
      <c r="CY1145" s="4"/>
      <c r="CZ1145" s="6"/>
      <c r="DA1145" s="4"/>
      <c r="DB1145" s="6"/>
      <c r="DC1145" s="5"/>
      <c r="DD1145" s="5"/>
      <c r="DE1145" s="4"/>
      <c r="DF1145" s="6"/>
      <c r="DG1145" s="4"/>
      <c r="DH1145" s="6"/>
      <c r="DI1145" s="5"/>
      <c r="DJ1145" s="5"/>
      <c r="DK1145" s="4"/>
      <c r="DL1145" s="6"/>
      <c r="DM1145" s="4"/>
      <c r="DN1145" s="6"/>
      <c r="DO1145" s="5"/>
      <c r="DP1145" s="5"/>
      <c r="DQ1145" s="4"/>
      <c r="DR1145" s="6"/>
      <c r="DS1145" s="4"/>
      <c r="DT1145" s="6"/>
      <c r="DU1145" s="5"/>
      <c r="DV1145" s="5"/>
      <c r="DW1145" s="4"/>
      <c r="DX1145" s="6"/>
      <c r="DY1145" s="4"/>
      <c r="DZ1145" s="6"/>
      <c r="EA1145" s="5"/>
      <c r="EB1145" s="5"/>
      <c r="EC1145" s="4"/>
      <c r="ED1145" s="6"/>
      <c r="EE1145" s="4"/>
      <c r="EF1145" s="6"/>
      <c r="EG1145" s="5"/>
      <c r="EH1145" s="5"/>
      <c r="EI1145" s="4"/>
      <c r="EJ1145" s="6"/>
      <c r="EK1145" s="4"/>
      <c r="EL1145" s="6"/>
      <c r="EM1145" s="5"/>
      <c r="EN1145" s="5"/>
      <c r="EO1145" s="4"/>
      <c r="EP1145" s="6"/>
      <c r="EQ1145" s="4"/>
      <c r="ER1145" s="6"/>
      <c r="ES1145" s="5"/>
      <c r="ET1145" s="5"/>
      <c r="EU1145" s="4"/>
      <c r="EV1145" s="6"/>
      <c r="EW1145" s="4"/>
      <c r="EX1145" s="6"/>
      <c r="EY1145" s="5"/>
      <c r="EZ1145" s="5"/>
      <c r="FA1145" s="4"/>
      <c r="FB1145" s="6"/>
      <c r="FC1145" s="4"/>
      <c r="FD1145" s="6"/>
      <c r="FE1145" s="5"/>
      <c r="FF1145" s="5"/>
      <c r="FG1145" s="4"/>
      <c r="FH1145" s="6"/>
      <c r="FI1145" s="4"/>
      <c r="FJ1145" s="6"/>
      <c r="FK1145" s="5"/>
      <c r="FL1145" s="5"/>
      <c r="FM1145" s="4"/>
      <c r="FN1145" s="6"/>
      <c r="FO1145" s="4"/>
      <c r="FP1145" s="6"/>
      <c r="FQ1145" s="5"/>
      <c r="FR1145" s="5"/>
      <c r="FS1145" s="4"/>
      <c r="FT1145" s="6"/>
      <c r="FU1145" s="4"/>
      <c r="FV1145" s="6"/>
      <c r="FW1145" s="5"/>
      <c r="FX1145" s="5"/>
      <c r="FY1145" s="4"/>
      <c r="FZ1145" s="6"/>
      <c r="GA1145" s="4"/>
      <c r="GB1145" s="6"/>
      <c r="GC1145" s="5"/>
      <c r="GD1145" s="5"/>
      <c r="GE1145" s="4"/>
      <c r="GF1145" s="6"/>
      <c r="GG1145" s="4"/>
      <c r="GH1145" s="6"/>
      <c r="GI1145" s="5"/>
      <c r="GJ1145" s="5"/>
      <c r="GK1145" s="4"/>
      <c r="GL1145" s="6"/>
      <c r="GM1145" s="4"/>
      <c r="GN1145" s="6"/>
      <c r="GO1145" s="5"/>
      <c r="GP1145" s="5"/>
      <c r="GQ1145" s="4"/>
      <c r="GR1145" s="6"/>
      <c r="GS1145" s="4"/>
      <c r="GT1145" s="6"/>
      <c r="GU1145" s="5"/>
      <c r="GV1145" s="5"/>
      <c r="GW1145" s="4"/>
      <c r="GX1145" s="6"/>
      <c r="GY1145" s="4"/>
      <c r="GZ1145" s="6"/>
      <c r="HA1145" s="5"/>
      <c r="HB1145" s="5"/>
      <c r="HC1145" s="4"/>
      <c r="HD1145" s="6"/>
      <c r="HE1145" s="4"/>
      <c r="HF1145" s="6"/>
      <c r="HG1145" s="5"/>
      <c r="HH1145" s="5"/>
      <c r="HI1145" s="4"/>
      <c r="HJ1145" s="6"/>
      <c r="HK1145" s="4"/>
      <c r="HL1145" s="6"/>
      <c r="HM1145" s="5"/>
      <c r="HN1145" s="5"/>
      <c r="HO1145" s="4"/>
      <c r="HP1145" s="6"/>
      <c r="HQ1145" s="4"/>
      <c r="HR1145" s="6"/>
      <c r="HS1145" s="5"/>
      <c r="HT1145" s="5"/>
      <c r="HU1145" s="4"/>
      <c r="HV1145" s="6"/>
      <c r="HW1145" s="4"/>
      <c r="HX1145" s="6"/>
      <c r="HY1145" s="5"/>
      <c r="HZ1145" s="5"/>
      <c r="IA1145" s="4"/>
      <c r="IB1145" s="6"/>
      <c r="IC1145" s="4"/>
      <c r="ID1145" s="6"/>
      <c r="IE1145" s="5"/>
      <c r="IF1145" s="5"/>
      <c r="IG1145" s="4"/>
      <c r="IH1145" s="6"/>
      <c r="II1145" s="4"/>
      <c r="IJ1145" s="6"/>
      <c r="IK1145" s="5"/>
      <c r="IL1145" s="5"/>
      <c r="IM1145" s="4"/>
      <c r="IN1145" s="6"/>
      <c r="IO1145" s="4"/>
      <c r="IP1145" s="6"/>
      <c r="IQ1145" s="5"/>
      <c r="IR1145" s="5"/>
      <c r="IS1145" s="4"/>
      <c r="IT1145" s="6"/>
      <c r="IU1145" s="4"/>
      <c r="IV1145" s="6"/>
      <c r="IW1145" s="5"/>
      <c r="IX1145" s="5"/>
      <c r="IY1145" s="4"/>
      <c r="IZ1145" s="6"/>
      <c r="JA1145" s="4"/>
      <c r="JB1145" s="6"/>
      <c r="JC1145" s="5"/>
      <c r="JD1145" s="5"/>
      <c r="JE1145" s="4"/>
      <c r="JF1145" s="6"/>
      <c r="JG1145" s="4"/>
      <c r="JH1145" s="6"/>
      <c r="JI1145" s="5"/>
      <c r="JJ1145" s="5"/>
      <c r="JK1145" s="4"/>
      <c r="JL1145" s="6"/>
      <c r="JM1145" s="4"/>
      <c r="JN1145" s="6"/>
      <c r="JO1145" s="5"/>
      <c r="JP1145" s="5"/>
      <c r="JQ1145" s="4"/>
      <c r="JR1145" s="6"/>
      <c r="JS1145" s="4"/>
      <c r="JT1145" s="6"/>
      <c r="JU1145" s="5"/>
      <c r="JV1145" s="5"/>
      <c r="JW1145" s="4"/>
      <c r="JX1145" s="6"/>
      <c r="JY1145" s="4"/>
      <c r="JZ1145" s="6"/>
      <c r="KA1145" s="5"/>
      <c r="KB1145" s="5"/>
      <c r="KC1145" s="4"/>
      <c r="KD1145" s="6"/>
      <c r="KE1145" s="4"/>
      <c r="KF1145" s="6"/>
      <c r="KG1145" s="5"/>
      <c r="KH1145" s="5"/>
      <c r="KI1145" s="4"/>
      <c r="KJ1145" s="6"/>
      <c r="KK1145" s="4"/>
      <c r="KL1145" s="6"/>
      <c r="KM1145" s="5"/>
      <c r="KN1145" s="5"/>
    </row>
    <row r="1146">
      <c r="A1146" s="3" t="s">
        <v>85</v>
      </c>
      <c r="B1146" s="3" t="s">
        <v>851</v>
      </c>
      <c r="C1146" s="3" t="s">
        <v>87</v>
      </c>
      <c r="D1146" s="3" t="s">
        <v>712</v>
      </c>
      <c r="E1146" s="3" t="s">
        <v>892</v>
      </c>
      <c r="F1146" s="3" t="s">
        <v>104</v>
      </c>
      <c r="G1146" s="3" t="s">
        <v>104</v>
      </c>
      <c r="H1146" s="3" t="s">
        <v>104</v>
      </c>
      <c r="I1146" s="3" t="s">
        <v>1397</v>
      </c>
      <c r="J1146" s="3" t="s">
        <v>104</v>
      </c>
      <c r="K1146" s="4"/>
      <c r="L1146" s="4">
        <f>=ROUNDDOWN({0},0)</f>
      </c>
      <c r="M1146" s="4"/>
      <c r="N1146" s="5"/>
      <c r="O1146" s="4"/>
      <c r="P1146" s="4">
        <f>=ROUNDDOWN({0},0)</f>
      </c>
      <c r="Q1146" s="4"/>
      <c r="R1146" s="5"/>
      <c r="S1146" s="4"/>
      <c r="T1146" s="6"/>
      <c r="U1146" s="4"/>
      <c r="V1146" s="6"/>
      <c r="W1146" s="5"/>
      <c r="X1146" s="5"/>
      <c r="Y1146" s="4"/>
      <c r="Z1146" s="6"/>
      <c r="AA1146" s="4"/>
      <c r="AB1146" s="6"/>
      <c r="AC1146" s="5"/>
      <c r="AD1146" s="5"/>
      <c r="AE1146" s="4"/>
      <c r="AF1146" s="6"/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  <c r="AW1146" s="4"/>
      <c r="AX1146" s="6"/>
      <c r="AY1146" s="4"/>
      <c r="AZ1146" s="6"/>
      <c r="BA1146" s="5"/>
      <c r="BB1146" s="5"/>
      <c r="BC1146" s="4"/>
      <c r="BD1146" s="6"/>
      <c r="BE1146" s="4"/>
      <c r="BF1146" s="6"/>
      <c r="BG1146" s="5"/>
      <c r="BH1146" s="5"/>
      <c r="BI1146" s="4"/>
      <c r="BJ1146" s="6"/>
      <c r="BK1146" s="4"/>
      <c r="BL1146" s="6"/>
      <c r="BM1146" s="5"/>
      <c r="BN1146" s="5"/>
      <c r="BO1146" s="4"/>
      <c r="BP1146" s="6"/>
      <c r="BQ1146" s="4"/>
      <c r="BR1146" s="6"/>
      <c r="BS1146" s="5"/>
      <c r="BT1146" s="5"/>
      <c r="BU1146" s="4"/>
      <c r="BV1146" s="6"/>
      <c r="BW1146" s="4"/>
      <c r="BX1146" s="6"/>
      <c r="BY1146" s="5"/>
      <c r="BZ1146" s="5"/>
      <c r="CA1146" s="4"/>
      <c r="CB1146" s="6"/>
      <c r="CC1146" s="4"/>
      <c r="CD1146" s="6"/>
      <c r="CE1146" s="5"/>
      <c r="CF1146" s="5"/>
      <c r="CG1146" s="4"/>
      <c r="CH1146" s="6"/>
      <c r="CI1146" s="4"/>
      <c r="CJ1146" s="6"/>
      <c r="CK1146" s="5"/>
      <c r="CL1146" s="5"/>
      <c r="CM1146" s="4"/>
      <c r="CN1146" s="6"/>
      <c r="CO1146" s="4"/>
      <c r="CP1146" s="6"/>
      <c r="CQ1146" s="5"/>
      <c r="CR1146" s="5"/>
      <c r="CS1146" s="4"/>
      <c r="CT1146" s="6"/>
      <c r="CU1146" s="4"/>
      <c r="CV1146" s="6"/>
      <c r="CW1146" s="5"/>
      <c r="CX1146" s="5"/>
      <c r="CY1146" s="4"/>
      <c r="CZ1146" s="6"/>
      <c r="DA1146" s="4"/>
      <c r="DB1146" s="6"/>
      <c r="DC1146" s="5"/>
      <c r="DD1146" s="5"/>
      <c r="DE1146" s="4"/>
      <c r="DF1146" s="6"/>
      <c r="DG1146" s="4"/>
      <c r="DH1146" s="6"/>
      <c r="DI1146" s="5"/>
      <c r="DJ1146" s="5"/>
      <c r="DK1146" s="4"/>
      <c r="DL1146" s="6"/>
      <c r="DM1146" s="4"/>
      <c r="DN1146" s="6"/>
      <c r="DO1146" s="5"/>
      <c r="DP1146" s="5"/>
      <c r="DQ1146" s="4"/>
      <c r="DR1146" s="6"/>
      <c r="DS1146" s="4"/>
      <c r="DT1146" s="6"/>
      <c r="DU1146" s="5"/>
      <c r="DV1146" s="5"/>
      <c r="DW1146" s="4"/>
      <c r="DX1146" s="6"/>
      <c r="DY1146" s="4"/>
      <c r="DZ1146" s="6"/>
      <c r="EA1146" s="5"/>
      <c r="EB1146" s="5"/>
      <c r="EC1146" s="4"/>
      <c r="ED1146" s="6"/>
      <c r="EE1146" s="4"/>
      <c r="EF1146" s="6"/>
      <c r="EG1146" s="5"/>
      <c r="EH1146" s="5"/>
      <c r="EI1146" s="4"/>
      <c r="EJ1146" s="6"/>
      <c r="EK1146" s="4"/>
      <c r="EL1146" s="6"/>
      <c r="EM1146" s="5"/>
      <c r="EN1146" s="5"/>
      <c r="EO1146" s="4"/>
      <c r="EP1146" s="6"/>
      <c r="EQ1146" s="4"/>
      <c r="ER1146" s="6"/>
      <c r="ES1146" s="5"/>
      <c r="ET1146" s="5"/>
      <c r="EU1146" s="4"/>
      <c r="EV1146" s="6"/>
      <c r="EW1146" s="4"/>
      <c r="EX1146" s="6"/>
      <c r="EY1146" s="5"/>
      <c r="EZ1146" s="5"/>
      <c r="FA1146" s="4"/>
      <c r="FB1146" s="6"/>
      <c r="FC1146" s="4"/>
      <c r="FD1146" s="6"/>
      <c r="FE1146" s="5"/>
      <c r="FF1146" s="5"/>
      <c r="FG1146" s="4"/>
      <c r="FH1146" s="6"/>
      <c r="FI1146" s="4"/>
      <c r="FJ1146" s="6"/>
      <c r="FK1146" s="5"/>
      <c r="FL1146" s="5"/>
      <c r="FM1146" s="4"/>
      <c r="FN1146" s="6"/>
      <c r="FO1146" s="4"/>
      <c r="FP1146" s="6"/>
      <c r="FQ1146" s="5"/>
      <c r="FR1146" s="5"/>
      <c r="FS1146" s="4"/>
      <c r="FT1146" s="6"/>
      <c r="FU1146" s="4"/>
      <c r="FV1146" s="6"/>
      <c r="FW1146" s="5"/>
      <c r="FX1146" s="5"/>
      <c r="FY1146" s="4"/>
      <c r="FZ1146" s="6"/>
      <c r="GA1146" s="4"/>
      <c r="GB1146" s="6"/>
      <c r="GC1146" s="5"/>
      <c r="GD1146" s="5"/>
      <c r="GE1146" s="4"/>
      <c r="GF1146" s="6"/>
      <c r="GG1146" s="4"/>
      <c r="GH1146" s="6"/>
      <c r="GI1146" s="5"/>
      <c r="GJ1146" s="5"/>
      <c r="GK1146" s="4"/>
      <c r="GL1146" s="6"/>
      <c r="GM1146" s="4"/>
      <c r="GN1146" s="6"/>
      <c r="GO1146" s="5"/>
      <c r="GP1146" s="5"/>
      <c r="GQ1146" s="4"/>
      <c r="GR1146" s="6"/>
      <c r="GS1146" s="4"/>
      <c r="GT1146" s="6"/>
      <c r="GU1146" s="5"/>
      <c r="GV1146" s="5"/>
      <c r="GW1146" s="4"/>
      <c r="GX1146" s="6"/>
      <c r="GY1146" s="4"/>
      <c r="GZ1146" s="6"/>
      <c r="HA1146" s="5"/>
      <c r="HB1146" s="5"/>
      <c r="HC1146" s="4"/>
      <c r="HD1146" s="6"/>
      <c r="HE1146" s="4"/>
      <c r="HF1146" s="6"/>
      <c r="HG1146" s="5"/>
      <c r="HH1146" s="5"/>
      <c r="HI1146" s="4"/>
      <c r="HJ1146" s="6"/>
      <c r="HK1146" s="4"/>
      <c r="HL1146" s="6"/>
      <c r="HM1146" s="5"/>
      <c r="HN1146" s="5"/>
      <c r="HO1146" s="4"/>
      <c r="HP1146" s="6"/>
      <c r="HQ1146" s="4"/>
      <c r="HR1146" s="6"/>
      <c r="HS1146" s="5"/>
      <c r="HT1146" s="5"/>
      <c r="HU1146" s="4"/>
      <c r="HV1146" s="6"/>
      <c r="HW1146" s="4"/>
      <c r="HX1146" s="6"/>
      <c r="HY1146" s="5"/>
      <c r="HZ1146" s="5"/>
      <c r="IA1146" s="4"/>
      <c r="IB1146" s="6"/>
      <c r="IC1146" s="4"/>
      <c r="ID1146" s="6"/>
      <c r="IE1146" s="5"/>
      <c r="IF1146" s="5"/>
      <c r="IG1146" s="4"/>
      <c r="IH1146" s="6"/>
      <c r="II1146" s="4"/>
      <c r="IJ1146" s="6"/>
      <c r="IK1146" s="5"/>
      <c r="IL1146" s="5"/>
      <c r="IM1146" s="4"/>
      <c r="IN1146" s="6"/>
      <c r="IO1146" s="4"/>
      <c r="IP1146" s="6"/>
      <c r="IQ1146" s="5"/>
      <c r="IR1146" s="5"/>
      <c r="IS1146" s="4"/>
      <c r="IT1146" s="6"/>
      <c r="IU1146" s="4"/>
      <c r="IV1146" s="6"/>
      <c r="IW1146" s="5"/>
      <c r="IX1146" s="5"/>
      <c r="IY1146" s="4"/>
      <c r="IZ1146" s="6"/>
      <c r="JA1146" s="4"/>
      <c r="JB1146" s="6"/>
      <c r="JC1146" s="5"/>
      <c r="JD1146" s="5"/>
      <c r="JE1146" s="4"/>
      <c r="JF1146" s="6"/>
      <c r="JG1146" s="4"/>
      <c r="JH1146" s="6"/>
      <c r="JI1146" s="5"/>
      <c r="JJ1146" s="5"/>
      <c r="JK1146" s="4"/>
      <c r="JL1146" s="6"/>
      <c r="JM1146" s="4"/>
      <c r="JN1146" s="6"/>
      <c r="JO1146" s="5"/>
      <c r="JP1146" s="5"/>
      <c r="JQ1146" s="4"/>
      <c r="JR1146" s="6"/>
      <c r="JS1146" s="4"/>
      <c r="JT1146" s="6"/>
      <c r="JU1146" s="5"/>
      <c r="JV1146" s="5"/>
      <c r="JW1146" s="4"/>
      <c r="JX1146" s="6"/>
      <c r="JY1146" s="4"/>
      <c r="JZ1146" s="6"/>
      <c r="KA1146" s="5"/>
      <c r="KB1146" s="5"/>
      <c r="KC1146" s="4"/>
      <c r="KD1146" s="6"/>
      <c r="KE1146" s="4"/>
      <c r="KF1146" s="6"/>
      <c r="KG1146" s="5"/>
      <c r="KH1146" s="5"/>
      <c r="KI1146" s="4"/>
      <c r="KJ1146" s="6"/>
      <c r="KK1146" s="4"/>
      <c r="KL1146" s="6"/>
      <c r="KM1146" s="5"/>
      <c r="KN1146" s="5"/>
    </row>
    <row r="1147">
      <c r="A1147" s="3" t="s">
        <v>85</v>
      </c>
      <c r="B1147" s="3" t="s">
        <v>851</v>
      </c>
      <c r="C1147" s="3" t="s">
        <v>87</v>
      </c>
      <c r="D1147" s="3" t="s">
        <v>712</v>
      </c>
      <c r="E1147" s="3" t="s">
        <v>885</v>
      </c>
      <c r="F1147" s="3" t="s">
        <v>104</v>
      </c>
      <c r="G1147" s="3" t="s">
        <v>104</v>
      </c>
      <c r="H1147" s="3" t="s">
        <v>104</v>
      </c>
      <c r="I1147" s="3" t="s">
        <v>1321</v>
      </c>
      <c r="J1147" s="3" t="s">
        <v>104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/>
      <c r="T1147" s="6"/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/>
      <c r="AF1147" s="6"/>
      <c r="AG1147" s="4"/>
      <c r="AH1147" s="6"/>
      <c r="AI1147" s="5"/>
      <c r="AJ1147" s="5"/>
      <c r="AK1147" s="4"/>
      <c r="AL1147" s="6"/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  <c r="AW1147" s="4"/>
      <c r="AX1147" s="6"/>
      <c r="AY1147" s="4"/>
      <c r="AZ1147" s="6"/>
      <c r="BA1147" s="5"/>
      <c r="BB1147" s="5"/>
      <c r="BC1147" s="4"/>
      <c r="BD1147" s="6"/>
      <c r="BE1147" s="4"/>
      <c r="BF1147" s="6"/>
      <c r="BG1147" s="5"/>
      <c r="BH1147" s="5"/>
      <c r="BI1147" s="4"/>
      <c r="BJ1147" s="6"/>
      <c r="BK1147" s="4"/>
      <c r="BL1147" s="6"/>
      <c r="BM1147" s="5"/>
      <c r="BN1147" s="5"/>
      <c r="BO1147" s="4"/>
      <c r="BP1147" s="6"/>
      <c r="BQ1147" s="4"/>
      <c r="BR1147" s="6"/>
      <c r="BS1147" s="5"/>
      <c r="BT1147" s="5"/>
      <c r="BU1147" s="4"/>
      <c r="BV1147" s="6"/>
      <c r="BW1147" s="4"/>
      <c r="BX1147" s="6"/>
      <c r="BY1147" s="5"/>
      <c r="BZ1147" s="5"/>
      <c r="CA1147" s="4"/>
      <c r="CB1147" s="6"/>
      <c r="CC1147" s="4"/>
      <c r="CD1147" s="6"/>
      <c r="CE1147" s="5"/>
      <c r="CF1147" s="5"/>
      <c r="CG1147" s="4"/>
      <c r="CH1147" s="6"/>
      <c r="CI1147" s="4"/>
      <c r="CJ1147" s="6"/>
      <c r="CK1147" s="5"/>
      <c r="CL1147" s="5"/>
      <c r="CM1147" s="4"/>
      <c r="CN1147" s="6"/>
      <c r="CO1147" s="4"/>
      <c r="CP1147" s="6"/>
      <c r="CQ1147" s="5"/>
      <c r="CR1147" s="5"/>
      <c r="CS1147" s="4"/>
      <c r="CT1147" s="6"/>
      <c r="CU1147" s="4"/>
      <c r="CV1147" s="6"/>
      <c r="CW1147" s="5"/>
      <c r="CX1147" s="5"/>
      <c r="CY1147" s="4"/>
      <c r="CZ1147" s="6"/>
      <c r="DA1147" s="4"/>
      <c r="DB1147" s="6"/>
      <c r="DC1147" s="5"/>
      <c r="DD1147" s="5"/>
      <c r="DE1147" s="4"/>
      <c r="DF1147" s="6"/>
      <c r="DG1147" s="4"/>
      <c r="DH1147" s="6"/>
      <c r="DI1147" s="5"/>
      <c r="DJ1147" s="5"/>
      <c r="DK1147" s="4"/>
      <c r="DL1147" s="6"/>
      <c r="DM1147" s="4"/>
      <c r="DN1147" s="6"/>
      <c r="DO1147" s="5"/>
      <c r="DP1147" s="5"/>
      <c r="DQ1147" s="4"/>
      <c r="DR1147" s="6"/>
      <c r="DS1147" s="4"/>
      <c r="DT1147" s="6"/>
      <c r="DU1147" s="5"/>
      <c r="DV1147" s="5"/>
      <c r="DW1147" s="4"/>
      <c r="DX1147" s="6"/>
      <c r="DY1147" s="4"/>
      <c r="DZ1147" s="6"/>
      <c r="EA1147" s="5"/>
      <c r="EB1147" s="5"/>
      <c r="EC1147" s="4"/>
      <c r="ED1147" s="6"/>
      <c r="EE1147" s="4"/>
      <c r="EF1147" s="6"/>
      <c r="EG1147" s="5"/>
      <c r="EH1147" s="5"/>
      <c r="EI1147" s="4"/>
      <c r="EJ1147" s="6"/>
      <c r="EK1147" s="4"/>
      <c r="EL1147" s="6"/>
      <c r="EM1147" s="5"/>
      <c r="EN1147" s="5"/>
      <c r="EO1147" s="4"/>
      <c r="EP1147" s="6"/>
      <c r="EQ1147" s="4"/>
      <c r="ER1147" s="6"/>
      <c r="ES1147" s="5"/>
      <c r="ET1147" s="5"/>
      <c r="EU1147" s="4"/>
      <c r="EV1147" s="6"/>
      <c r="EW1147" s="4"/>
      <c r="EX1147" s="6"/>
      <c r="EY1147" s="5"/>
      <c r="EZ1147" s="5"/>
      <c r="FA1147" s="4"/>
      <c r="FB1147" s="6"/>
      <c r="FC1147" s="4"/>
      <c r="FD1147" s="6"/>
      <c r="FE1147" s="5"/>
      <c r="FF1147" s="5"/>
      <c r="FG1147" s="4"/>
      <c r="FH1147" s="6"/>
      <c r="FI1147" s="4"/>
      <c r="FJ1147" s="6"/>
      <c r="FK1147" s="5"/>
      <c r="FL1147" s="5"/>
      <c r="FM1147" s="4"/>
      <c r="FN1147" s="6"/>
      <c r="FO1147" s="4"/>
      <c r="FP1147" s="6"/>
      <c r="FQ1147" s="5"/>
      <c r="FR1147" s="5"/>
      <c r="FS1147" s="4"/>
      <c r="FT1147" s="6"/>
      <c r="FU1147" s="4"/>
      <c r="FV1147" s="6"/>
      <c r="FW1147" s="5"/>
      <c r="FX1147" s="5"/>
      <c r="FY1147" s="4"/>
      <c r="FZ1147" s="6"/>
      <c r="GA1147" s="4"/>
      <c r="GB1147" s="6"/>
      <c r="GC1147" s="5"/>
      <c r="GD1147" s="5"/>
      <c r="GE1147" s="4"/>
      <c r="GF1147" s="6"/>
      <c r="GG1147" s="4"/>
      <c r="GH1147" s="6"/>
      <c r="GI1147" s="5"/>
      <c r="GJ1147" s="5"/>
      <c r="GK1147" s="4"/>
      <c r="GL1147" s="6"/>
      <c r="GM1147" s="4"/>
      <c r="GN1147" s="6"/>
      <c r="GO1147" s="5"/>
      <c r="GP1147" s="5"/>
      <c r="GQ1147" s="4"/>
      <c r="GR1147" s="6"/>
      <c r="GS1147" s="4"/>
      <c r="GT1147" s="6"/>
      <c r="GU1147" s="5"/>
      <c r="GV1147" s="5"/>
      <c r="GW1147" s="4"/>
      <c r="GX1147" s="6"/>
      <c r="GY1147" s="4"/>
      <c r="GZ1147" s="6"/>
      <c r="HA1147" s="5"/>
      <c r="HB1147" s="5"/>
      <c r="HC1147" s="4"/>
      <c r="HD1147" s="6"/>
      <c r="HE1147" s="4"/>
      <c r="HF1147" s="6"/>
      <c r="HG1147" s="5"/>
      <c r="HH1147" s="5"/>
      <c r="HI1147" s="4"/>
      <c r="HJ1147" s="6"/>
      <c r="HK1147" s="4"/>
      <c r="HL1147" s="6"/>
      <c r="HM1147" s="5"/>
      <c r="HN1147" s="5"/>
      <c r="HO1147" s="4"/>
      <c r="HP1147" s="6"/>
      <c r="HQ1147" s="4"/>
      <c r="HR1147" s="6"/>
      <c r="HS1147" s="5"/>
      <c r="HT1147" s="5"/>
      <c r="HU1147" s="4"/>
      <c r="HV1147" s="6"/>
      <c r="HW1147" s="4"/>
      <c r="HX1147" s="6"/>
      <c r="HY1147" s="5"/>
      <c r="HZ1147" s="5"/>
      <c r="IA1147" s="4"/>
      <c r="IB1147" s="6"/>
      <c r="IC1147" s="4"/>
      <c r="ID1147" s="6"/>
      <c r="IE1147" s="5"/>
      <c r="IF1147" s="5"/>
      <c r="IG1147" s="4"/>
      <c r="IH1147" s="6"/>
      <c r="II1147" s="4"/>
      <c r="IJ1147" s="6"/>
      <c r="IK1147" s="5"/>
      <c r="IL1147" s="5"/>
      <c r="IM1147" s="4"/>
      <c r="IN1147" s="6"/>
      <c r="IO1147" s="4"/>
      <c r="IP1147" s="6"/>
      <c r="IQ1147" s="5"/>
      <c r="IR1147" s="5"/>
      <c r="IS1147" s="4"/>
      <c r="IT1147" s="6"/>
      <c r="IU1147" s="4"/>
      <c r="IV1147" s="6"/>
      <c r="IW1147" s="5"/>
      <c r="IX1147" s="5"/>
      <c r="IY1147" s="4"/>
      <c r="IZ1147" s="6"/>
      <c r="JA1147" s="4"/>
      <c r="JB1147" s="6"/>
      <c r="JC1147" s="5"/>
      <c r="JD1147" s="5"/>
      <c r="JE1147" s="4"/>
      <c r="JF1147" s="6"/>
      <c r="JG1147" s="4"/>
      <c r="JH1147" s="6"/>
      <c r="JI1147" s="5"/>
      <c r="JJ1147" s="5"/>
      <c r="JK1147" s="4"/>
      <c r="JL1147" s="6"/>
      <c r="JM1147" s="4"/>
      <c r="JN1147" s="6"/>
      <c r="JO1147" s="5"/>
      <c r="JP1147" s="5"/>
      <c r="JQ1147" s="4"/>
      <c r="JR1147" s="6"/>
      <c r="JS1147" s="4"/>
      <c r="JT1147" s="6"/>
      <c r="JU1147" s="5"/>
      <c r="JV1147" s="5"/>
      <c r="JW1147" s="4"/>
      <c r="JX1147" s="6"/>
      <c r="JY1147" s="4"/>
      <c r="JZ1147" s="6"/>
      <c r="KA1147" s="5"/>
      <c r="KB1147" s="5"/>
      <c r="KC1147" s="4"/>
      <c r="KD1147" s="6"/>
      <c r="KE1147" s="4"/>
      <c r="KF1147" s="6"/>
      <c r="KG1147" s="5"/>
      <c r="KH1147" s="5"/>
      <c r="KI1147" s="4"/>
      <c r="KJ1147" s="6"/>
      <c r="KK1147" s="4"/>
      <c r="KL1147" s="6"/>
      <c r="KM1147" s="5"/>
      <c r="KN1147" s="5"/>
    </row>
    <row r="1148">
      <c r="A1148" s="3" t="s">
        <v>85</v>
      </c>
      <c r="B1148" s="3" t="s">
        <v>851</v>
      </c>
      <c r="C1148" s="3" t="s">
        <v>87</v>
      </c>
      <c r="D1148" s="3" t="s">
        <v>712</v>
      </c>
      <c r="E1148" s="3" t="s">
        <v>281</v>
      </c>
      <c r="F1148" s="3" t="s">
        <v>104</v>
      </c>
      <c r="G1148" s="3" t="s">
        <v>104</v>
      </c>
      <c r="H1148" s="3" t="s">
        <v>104</v>
      </c>
      <c r="I1148" s="3" t="s">
        <v>1321</v>
      </c>
      <c r="J1148" s="3" t="s">
        <v>104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/>
      <c r="T1148" s="6"/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/>
      <c r="AF1148" s="6"/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  <c r="AW1148" s="4"/>
      <c r="AX1148" s="6"/>
      <c r="AY1148" s="4"/>
      <c r="AZ1148" s="6"/>
      <c r="BA1148" s="5"/>
      <c r="BB1148" s="5"/>
      <c r="BC1148" s="4"/>
      <c r="BD1148" s="6"/>
      <c r="BE1148" s="4"/>
      <c r="BF1148" s="6"/>
      <c r="BG1148" s="5"/>
      <c r="BH1148" s="5"/>
      <c r="BI1148" s="4"/>
      <c r="BJ1148" s="6"/>
      <c r="BK1148" s="4"/>
      <c r="BL1148" s="6"/>
      <c r="BM1148" s="5"/>
      <c r="BN1148" s="5"/>
      <c r="BO1148" s="4"/>
      <c r="BP1148" s="6"/>
      <c r="BQ1148" s="4"/>
      <c r="BR1148" s="6"/>
      <c r="BS1148" s="5"/>
      <c r="BT1148" s="5"/>
      <c r="BU1148" s="4"/>
      <c r="BV1148" s="6"/>
      <c r="BW1148" s="4"/>
      <c r="BX1148" s="6"/>
      <c r="BY1148" s="5"/>
      <c r="BZ1148" s="5"/>
      <c r="CA1148" s="4"/>
      <c r="CB1148" s="6"/>
      <c r="CC1148" s="4"/>
      <c r="CD1148" s="6"/>
      <c r="CE1148" s="5"/>
      <c r="CF1148" s="5"/>
      <c r="CG1148" s="4"/>
      <c r="CH1148" s="6"/>
      <c r="CI1148" s="4"/>
      <c r="CJ1148" s="6"/>
      <c r="CK1148" s="5"/>
      <c r="CL1148" s="5"/>
      <c r="CM1148" s="4"/>
      <c r="CN1148" s="6"/>
      <c r="CO1148" s="4"/>
      <c r="CP1148" s="6"/>
      <c r="CQ1148" s="5"/>
      <c r="CR1148" s="5"/>
      <c r="CS1148" s="4"/>
      <c r="CT1148" s="6"/>
      <c r="CU1148" s="4"/>
      <c r="CV1148" s="6"/>
      <c r="CW1148" s="5"/>
      <c r="CX1148" s="5"/>
      <c r="CY1148" s="4"/>
      <c r="CZ1148" s="6"/>
      <c r="DA1148" s="4"/>
      <c r="DB1148" s="6"/>
      <c r="DC1148" s="5"/>
      <c r="DD1148" s="5"/>
      <c r="DE1148" s="4"/>
      <c r="DF1148" s="6"/>
      <c r="DG1148" s="4"/>
      <c r="DH1148" s="6"/>
      <c r="DI1148" s="5"/>
      <c r="DJ1148" s="5"/>
      <c r="DK1148" s="4"/>
      <c r="DL1148" s="6"/>
      <c r="DM1148" s="4"/>
      <c r="DN1148" s="6"/>
      <c r="DO1148" s="5"/>
      <c r="DP1148" s="5"/>
      <c r="DQ1148" s="4"/>
      <c r="DR1148" s="6"/>
      <c r="DS1148" s="4"/>
      <c r="DT1148" s="6"/>
      <c r="DU1148" s="5"/>
      <c r="DV1148" s="5"/>
      <c r="DW1148" s="4"/>
      <c r="DX1148" s="6"/>
      <c r="DY1148" s="4"/>
      <c r="DZ1148" s="6"/>
      <c r="EA1148" s="5"/>
      <c r="EB1148" s="5"/>
      <c r="EC1148" s="4"/>
      <c r="ED1148" s="6"/>
      <c r="EE1148" s="4"/>
      <c r="EF1148" s="6"/>
      <c r="EG1148" s="5"/>
      <c r="EH1148" s="5"/>
      <c r="EI1148" s="4"/>
      <c r="EJ1148" s="6"/>
      <c r="EK1148" s="4"/>
      <c r="EL1148" s="6"/>
      <c r="EM1148" s="5"/>
      <c r="EN1148" s="5"/>
      <c r="EO1148" s="4"/>
      <c r="EP1148" s="6"/>
      <c r="EQ1148" s="4"/>
      <c r="ER1148" s="6"/>
      <c r="ES1148" s="5"/>
      <c r="ET1148" s="5"/>
      <c r="EU1148" s="4"/>
      <c r="EV1148" s="6"/>
      <c r="EW1148" s="4"/>
      <c r="EX1148" s="6"/>
      <c r="EY1148" s="5"/>
      <c r="EZ1148" s="5"/>
      <c r="FA1148" s="4"/>
      <c r="FB1148" s="6"/>
      <c r="FC1148" s="4"/>
      <c r="FD1148" s="6"/>
      <c r="FE1148" s="5"/>
      <c r="FF1148" s="5"/>
      <c r="FG1148" s="4"/>
      <c r="FH1148" s="6"/>
      <c r="FI1148" s="4"/>
      <c r="FJ1148" s="6"/>
      <c r="FK1148" s="5"/>
      <c r="FL1148" s="5"/>
      <c r="FM1148" s="4"/>
      <c r="FN1148" s="6"/>
      <c r="FO1148" s="4"/>
      <c r="FP1148" s="6"/>
      <c r="FQ1148" s="5"/>
      <c r="FR1148" s="5"/>
      <c r="FS1148" s="4"/>
      <c r="FT1148" s="6"/>
      <c r="FU1148" s="4"/>
      <c r="FV1148" s="6"/>
      <c r="FW1148" s="5"/>
      <c r="FX1148" s="5"/>
      <c r="FY1148" s="4"/>
      <c r="FZ1148" s="6"/>
      <c r="GA1148" s="4"/>
      <c r="GB1148" s="6"/>
      <c r="GC1148" s="5"/>
      <c r="GD1148" s="5"/>
      <c r="GE1148" s="4"/>
      <c r="GF1148" s="6"/>
      <c r="GG1148" s="4"/>
      <c r="GH1148" s="6"/>
      <c r="GI1148" s="5"/>
      <c r="GJ1148" s="5"/>
      <c r="GK1148" s="4"/>
      <c r="GL1148" s="6"/>
      <c r="GM1148" s="4"/>
      <c r="GN1148" s="6"/>
      <c r="GO1148" s="5"/>
      <c r="GP1148" s="5"/>
      <c r="GQ1148" s="4"/>
      <c r="GR1148" s="6"/>
      <c r="GS1148" s="4"/>
      <c r="GT1148" s="6"/>
      <c r="GU1148" s="5"/>
      <c r="GV1148" s="5"/>
      <c r="GW1148" s="4"/>
      <c r="GX1148" s="6"/>
      <c r="GY1148" s="4"/>
      <c r="GZ1148" s="6"/>
      <c r="HA1148" s="5"/>
      <c r="HB1148" s="5"/>
      <c r="HC1148" s="4"/>
      <c r="HD1148" s="6"/>
      <c r="HE1148" s="4"/>
      <c r="HF1148" s="6"/>
      <c r="HG1148" s="5"/>
      <c r="HH1148" s="5"/>
      <c r="HI1148" s="4"/>
      <c r="HJ1148" s="6"/>
      <c r="HK1148" s="4"/>
      <c r="HL1148" s="6"/>
      <c r="HM1148" s="5"/>
      <c r="HN1148" s="5"/>
      <c r="HO1148" s="4"/>
      <c r="HP1148" s="6"/>
      <c r="HQ1148" s="4"/>
      <c r="HR1148" s="6"/>
      <c r="HS1148" s="5"/>
      <c r="HT1148" s="5"/>
      <c r="HU1148" s="4"/>
      <c r="HV1148" s="6"/>
      <c r="HW1148" s="4"/>
      <c r="HX1148" s="6"/>
      <c r="HY1148" s="5"/>
      <c r="HZ1148" s="5"/>
      <c r="IA1148" s="4"/>
      <c r="IB1148" s="6"/>
      <c r="IC1148" s="4"/>
      <c r="ID1148" s="6"/>
      <c r="IE1148" s="5"/>
      <c r="IF1148" s="5"/>
      <c r="IG1148" s="4"/>
      <c r="IH1148" s="6"/>
      <c r="II1148" s="4"/>
      <c r="IJ1148" s="6"/>
      <c r="IK1148" s="5"/>
      <c r="IL1148" s="5"/>
      <c r="IM1148" s="4"/>
      <c r="IN1148" s="6"/>
      <c r="IO1148" s="4"/>
      <c r="IP1148" s="6"/>
      <c r="IQ1148" s="5"/>
      <c r="IR1148" s="5"/>
      <c r="IS1148" s="4"/>
      <c r="IT1148" s="6"/>
      <c r="IU1148" s="4"/>
      <c r="IV1148" s="6"/>
      <c r="IW1148" s="5"/>
      <c r="IX1148" s="5"/>
      <c r="IY1148" s="4"/>
      <c r="IZ1148" s="6"/>
      <c r="JA1148" s="4"/>
      <c r="JB1148" s="6"/>
      <c r="JC1148" s="5"/>
      <c r="JD1148" s="5"/>
      <c r="JE1148" s="4"/>
      <c r="JF1148" s="6"/>
      <c r="JG1148" s="4"/>
      <c r="JH1148" s="6"/>
      <c r="JI1148" s="5"/>
      <c r="JJ1148" s="5"/>
      <c r="JK1148" s="4"/>
      <c r="JL1148" s="6"/>
      <c r="JM1148" s="4"/>
      <c r="JN1148" s="6"/>
      <c r="JO1148" s="5"/>
      <c r="JP1148" s="5"/>
      <c r="JQ1148" s="4"/>
      <c r="JR1148" s="6"/>
      <c r="JS1148" s="4"/>
      <c r="JT1148" s="6"/>
      <c r="JU1148" s="5"/>
      <c r="JV1148" s="5"/>
      <c r="JW1148" s="4"/>
      <c r="JX1148" s="6"/>
      <c r="JY1148" s="4"/>
      <c r="JZ1148" s="6"/>
      <c r="KA1148" s="5"/>
      <c r="KB1148" s="5"/>
      <c r="KC1148" s="4"/>
      <c r="KD1148" s="6"/>
      <c r="KE1148" s="4"/>
      <c r="KF1148" s="6"/>
      <c r="KG1148" s="5"/>
      <c r="KH1148" s="5"/>
      <c r="KI1148" s="4"/>
      <c r="KJ1148" s="6"/>
      <c r="KK1148" s="4"/>
      <c r="KL1148" s="6"/>
      <c r="KM1148" s="5"/>
      <c r="KN1148" s="5"/>
    </row>
    <row r="1149">
      <c r="A1149" s="3" t="s">
        <v>85</v>
      </c>
      <c r="B1149" s="3" t="s">
        <v>851</v>
      </c>
      <c r="C1149" s="3" t="s">
        <v>87</v>
      </c>
      <c r="D1149" s="3" t="s">
        <v>712</v>
      </c>
      <c r="E1149" s="3" t="s">
        <v>893</v>
      </c>
      <c r="F1149" s="3" t="s">
        <v>104</v>
      </c>
      <c r="G1149" s="3" t="s">
        <v>104</v>
      </c>
      <c r="H1149" s="3" t="s">
        <v>104</v>
      </c>
      <c r="I1149" s="3" t="s">
        <v>1478</v>
      </c>
      <c r="J1149" s="3" t="s">
        <v>104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/>
      <c r="T1149" s="6"/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/>
      <c r="AF1149" s="6"/>
      <c r="AG1149" s="4"/>
      <c r="AH1149" s="6"/>
      <c r="AI1149" s="5"/>
      <c r="AJ1149" s="5"/>
      <c r="AK1149" s="4"/>
      <c r="AL1149" s="6"/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  <c r="AW1149" s="4"/>
      <c r="AX1149" s="6"/>
      <c r="AY1149" s="4"/>
      <c r="AZ1149" s="6"/>
      <c r="BA1149" s="5"/>
      <c r="BB1149" s="5"/>
      <c r="BC1149" s="4"/>
      <c r="BD1149" s="6"/>
      <c r="BE1149" s="4"/>
      <c r="BF1149" s="6"/>
      <c r="BG1149" s="5"/>
      <c r="BH1149" s="5"/>
      <c r="BI1149" s="4"/>
      <c r="BJ1149" s="6"/>
      <c r="BK1149" s="4"/>
      <c r="BL1149" s="6"/>
      <c r="BM1149" s="5"/>
      <c r="BN1149" s="5"/>
      <c r="BO1149" s="4"/>
      <c r="BP1149" s="6"/>
      <c r="BQ1149" s="4"/>
      <c r="BR1149" s="6"/>
      <c r="BS1149" s="5"/>
      <c r="BT1149" s="5"/>
      <c r="BU1149" s="4"/>
      <c r="BV1149" s="6"/>
      <c r="BW1149" s="4"/>
      <c r="BX1149" s="6"/>
      <c r="BY1149" s="5"/>
      <c r="BZ1149" s="5"/>
      <c r="CA1149" s="4"/>
      <c r="CB1149" s="6"/>
      <c r="CC1149" s="4"/>
      <c r="CD1149" s="6"/>
      <c r="CE1149" s="5"/>
      <c r="CF1149" s="5"/>
      <c r="CG1149" s="4"/>
      <c r="CH1149" s="6"/>
      <c r="CI1149" s="4"/>
      <c r="CJ1149" s="6"/>
      <c r="CK1149" s="5"/>
      <c r="CL1149" s="5"/>
      <c r="CM1149" s="4"/>
      <c r="CN1149" s="6"/>
      <c r="CO1149" s="4"/>
      <c r="CP1149" s="6"/>
      <c r="CQ1149" s="5"/>
      <c r="CR1149" s="5"/>
      <c r="CS1149" s="4"/>
      <c r="CT1149" s="6"/>
      <c r="CU1149" s="4"/>
      <c r="CV1149" s="6"/>
      <c r="CW1149" s="5"/>
      <c r="CX1149" s="5"/>
      <c r="CY1149" s="4"/>
      <c r="CZ1149" s="6"/>
      <c r="DA1149" s="4"/>
      <c r="DB1149" s="6"/>
      <c r="DC1149" s="5"/>
      <c r="DD1149" s="5"/>
      <c r="DE1149" s="4"/>
      <c r="DF1149" s="6"/>
      <c r="DG1149" s="4"/>
      <c r="DH1149" s="6"/>
      <c r="DI1149" s="5"/>
      <c r="DJ1149" s="5"/>
      <c r="DK1149" s="4"/>
      <c r="DL1149" s="6"/>
      <c r="DM1149" s="4"/>
      <c r="DN1149" s="6"/>
      <c r="DO1149" s="5"/>
      <c r="DP1149" s="5"/>
      <c r="DQ1149" s="4"/>
      <c r="DR1149" s="6"/>
      <c r="DS1149" s="4"/>
      <c r="DT1149" s="6"/>
      <c r="DU1149" s="5"/>
      <c r="DV1149" s="5"/>
      <c r="DW1149" s="4"/>
      <c r="DX1149" s="6"/>
      <c r="DY1149" s="4"/>
      <c r="DZ1149" s="6"/>
      <c r="EA1149" s="5"/>
      <c r="EB1149" s="5"/>
      <c r="EC1149" s="4"/>
      <c r="ED1149" s="6"/>
      <c r="EE1149" s="4"/>
      <c r="EF1149" s="6"/>
      <c r="EG1149" s="5"/>
      <c r="EH1149" s="5"/>
      <c r="EI1149" s="4"/>
      <c r="EJ1149" s="6"/>
      <c r="EK1149" s="4"/>
      <c r="EL1149" s="6"/>
      <c r="EM1149" s="5"/>
      <c r="EN1149" s="5"/>
      <c r="EO1149" s="4"/>
      <c r="EP1149" s="6"/>
      <c r="EQ1149" s="4"/>
      <c r="ER1149" s="6"/>
      <c r="ES1149" s="5"/>
      <c r="ET1149" s="5"/>
      <c r="EU1149" s="4"/>
      <c r="EV1149" s="6"/>
      <c r="EW1149" s="4"/>
      <c r="EX1149" s="6"/>
      <c r="EY1149" s="5"/>
      <c r="EZ1149" s="5"/>
      <c r="FA1149" s="4"/>
      <c r="FB1149" s="6"/>
      <c r="FC1149" s="4"/>
      <c r="FD1149" s="6"/>
      <c r="FE1149" s="5"/>
      <c r="FF1149" s="5"/>
      <c r="FG1149" s="4"/>
      <c r="FH1149" s="6"/>
      <c r="FI1149" s="4"/>
      <c r="FJ1149" s="6"/>
      <c r="FK1149" s="5"/>
      <c r="FL1149" s="5"/>
      <c r="FM1149" s="4"/>
      <c r="FN1149" s="6"/>
      <c r="FO1149" s="4"/>
      <c r="FP1149" s="6"/>
      <c r="FQ1149" s="5"/>
      <c r="FR1149" s="5"/>
      <c r="FS1149" s="4"/>
      <c r="FT1149" s="6"/>
      <c r="FU1149" s="4"/>
      <c r="FV1149" s="6"/>
      <c r="FW1149" s="5"/>
      <c r="FX1149" s="5"/>
      <c r="FY1149" s="4"/>
      <c r="FZ1149" s="6"/>
      <c r="GA1149" s="4"/>
      <c r="GB1149" s="6"/>
      <c r="GC1149" s="5"/>
      <c r="GD1149" s="5"/>
      <c r="GE1149" s="4"/>
      <c r="GF1149" s="6"/>
      <c r="GG1149" s="4"/>
      <c r="GH1149" s="6"/>
      <c r="GI1149" s="5"/>
      <c r="GJ1149" s="5"/>
      <c r="GK1149" s="4"/>
      <c r="GL1149" s="6"/>
      <c r="GM1149" s="4"/>
      <c r="GN1149" s="6"/>
      <c r="GO1149" s="5"/>
      <c r="GP1149" s="5"/>
      <c r="GQ1149" s="4"/>
      <c r="GR1149" s="6"/>
      <c r="GS1149" s="4"/>
      <c r="GT1149" s="6"/>
      <c r="GU1149" s="5"/>
      <c r="GV1149" s="5"/>
      <c r="GW1149" s="4"/>
      <c r="GX1149" s="6"/>
      <c r="GY1149" s="4"/>
      <c r="GZ1149" s="6"/>
      <c r="HA1149" s="5"/>
      <c r="HB1149" s="5"/>
      <c r="HC1149" s="4"/>
      <c r="HD1149" s="6"/>
      <c r="HE1149" s="4"/>
      <c r="HF1149" s="6"/>
      <c r="HG1149" s="5"/>
      <c r="HH1149" s="5"/>
      <c r="HI1149" s="4"/>
      <c r="HJ1149" s="6"/>
      <c r="HK1149" s="4"/>
      <c r="HL1149" s="6"/>
      <c r="HM1149" s="5"/>
      <c r="HN1149" s="5"/>
      <c r="HO1149" s="4"/>
      <c r="HP1149" s="6"/>
      <c r="HQ1149" s="4"/>
      <c r="HR1149" s="6"/>
      <c r="HS1149" s="5"/>
      <c r="HT1149" s="5"/>
      <c r="HU1149" s="4"/>
      <c r="HV1149" s="6"/>
      <c r="HW1149" s="4"/>
      <c r="HX1149" s="6"/>
      <c r="HY1149" s="5"/>
      <c r="HZ1149" s="5"/>
      <c r="IA1149" s="4"/>
      <c r="IB1149" s="6"/>
      <c r="IC1149" s="4"/>
      <c r="ID1149" s="6"/>
      <c r="IE1149" s="5"/>
      <c r="IF1149" s="5"/>
      <c r="IG1149" s="4"/>
      <c r="IH1149" s="6"/>
      <c r="II1149" s="4"/>
      <c r="IJ1149" s="6"/>
      <c r="IK1149" s="5"/>
      <c r="IL1149" s="5"/>
      <c r="IM1149" s="4"/>
      <c r="IN1149" s="6"/>
      <c r="IO1149" s="4"/>
      <c r="IP1149" s="6"/>
      <c r="IQ1149" s="5"/>
      <c r="IR1149" s="5"/>
      <c r="IS1149" s="4"/>
      <c r="IT1149" s="6"/>
      <c r="IU1149" s="4"/>
      <c r="IV1149" s="6"/>
      <c r="IW1149" s="5"/>
      <c r="IX1149" s="5"/>
      <c r="IY1149" s="4"/>
      <c r="IZ1149" s="6"/>
      <c r="JA1149" s="4"/>
      <c r="JB1149" s="6"/>
      <c r="JC1149" s="5"/>
      <c r="JD1149" s="5"/>
      <c r="JE1149" s="4"/>
      <c r="JF1149" s="6"/>
      <c r="JG1149" s="4"/>
      <c r="JH1149" s="6"/>
      <c r="JI1149" s="5"/>
      <c r="JJ1149" s="5"/>
      <c r="JK1149" s="4"/>
      <c r="JL1149" s="6"/>
      <c r="JM1149" s="4"/>
      <c r="JN1149" s="6"/>
      <c r="JO1149" s="5"/>
      <c r="JP1149" s="5"/>
      <c r="JQ1149" s="4"/>
      <c r="JR1149" s="6"/>
      <c r="JS1149" s="4"/>
      <c r="JT1149" s="6"/>
      <c r="JU1149" s="5"/>
      <c r="JV1149" s="5"/>
      <c r="JW1149" s="4"/>
      <c r="JX1149" s="6"/>
      <c r="JY1149" s="4"/>
      <c r="JZ1149" s="6"/>
      <c r="KA1149" s="5"/>
      <c r="KB1149" s="5"/>
      <c r="KC1149" s="4"/>
      <c r="KD1149" s="6"/>
      <c r="KE1149" s="4"/>
      <c r="KF1149" s="6"/>
      <c r="KG1149" s="5"/>
      <c r="KH1149" s="5"/>
      <c r="KI1149" s="4"/>
      <c r="KJ1149" s="6"/>
      <c r="KK1149" s="4"/>
      <c r="KL1149" s="6"/>
      <c r="KM1149" s="5"/>
      <c r="KN1149" s="5"/>
    </row>
    <row r="1150">
      <c r="A1150" s="3" t="s">
        <v>85</v>
      </c>
      <c r="B1150" s="3" t="s">
        <v>851</v>
      </c>
      <c r="C1150" s="3" t="s">
        <v>87</v>
      </c>
      <c r="D1150" s="3" t="s">
        <v>712</v>
      </c>
      <c r="E1150" s="3" t="s">
        <v>900</v>
      </c>
      <c r="F1150" s="3" t="s">
        <v>104</v>
      </c>
      <c r="G1150" s="3" t="s">
        <v>104</v>
      </c>
      <c r="H1150" s="3" t="s">
        <v>104</v>
      </c>
      <c r="I1150" s="3" t="s">
        <v>1479</v>
      </c>
      <c r="J1150" s="3" t="s">
        <v>104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/>
      <c r="T1150" s="6"/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/>
      <c r="AF1150" s="6"/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  <c r="AW1150" s="4"/>
      <c r="AX1150" s="6"/>
      <c r="AY1150" s="4"/>
      <c r="AZ1150" s="6"/>
      <c r="BA1150" s="5"/>
      <c r="BB1150" s="5"/>
      <c r="BC1150" s="4"/>
      <c r="BD1150" s="6"/>
      <c r="BE1150" s="4"/>
      <c r="BF1150" s="6"/>
      <c r="BG1150" s="5"/>
      <c r="BH1150" s="5"/>
      <c r="BI1150" s="4"/>
      <c r="BJ1150" s="6"/>
      <c r="BK1150" s="4"/>
      <c r="BL1150" s="6"/>
      <c r="BM1150" s="5"/>
      <c r="BN1150" s="5"/>
      <c r="BO1150" s="4"/>
      <c r="BP1150" s="6"/>
      <c r="BQ1150" s="4"/>
      <c r="BR1150" s="6"/>
      <c r="BS1150" s="5"/>
      <c r="BT1150" s="5"/>
      <c r="BU1150" s="4"/>
      <c r="BV1150" s="6"/>
      <c r="BW1150" s="4"/>
      <c r="BX1150" s="6"/>
      <c r="BY1150" s="5"/>
      <c r="BZ1150" s="5"/>
      <c r="CA1150" s="4"/>
      <c r="CB1150" s="6"/>
      <c r="CC1150" s="4"/>
      <c r="CD1150" s="6"/>
      <c r="CE1150" s="5"/>
      <c r="CF1150" s="5"/>
      <c r="CG1150" s="4"/>
      <c r="CH1150" s="6"/>
      <c r="CI1150" s="4"/>
      <c r="CJ1150" s="6"/>
      <c r="CK1150" s="5"/>
      <c r="CL1150" s="5"/>
      <c r="CM1150" s="4"/>
      <c r="CN1150" s="6"/>
      <c r="CO1150" s="4"/>
      <c r="CP1150" s="6"/>
      <c r="CQ1150" s="5"/>
      <c r="CR1150" s="5"/>
      <c r="CS1150" s="4"/>
      <c r="CT1150" s="6"/>
      <c r="CU1150" s="4"/>
      <c r="CV1150" s="6"/>
      <c r="CW1150" s="5"/>
      <c r="CX1150" s="5"/>
      <c r="CY1150" s="4"/>
      <c r="CZ1150" s="6"/>
      <c r="DA1150" s="4"/>
      <c r="DB1150" s="6"/>
      <c r="DC1150" s="5"/>
      <c r="DD1150" s="5"/>
      <c r="DE1150" s="4"/>
      <c r="DF1150" s="6"/>
      <c r="DG1150" s="4"/>
      <c r="DH1150" s="6"/>
      <c r="DI1150" s="5"/>
      <c r="DJ1150" s="5"/>
      <c r="DK1150" s="4"/>
      <c r="DL1150" s="6"/>
      <c r="DM1150" s="4"/>
      <c r="DN1150" s="6"/>
      <c r="DO1150" s="5"/>
      <c r="DP1150" s="5"/>
      <c r="DQ1150" s="4"/>
      <c r="DR1150" s="6"/>
      <c r="DS1150" s="4"/>
      <c r="DT1150" s="6"/>
      <c r="DU1150" s="5"/>
      <c r="DV1150" s="5"/>
      <c r="DW1150" s="4"/>
      <c r="DX1150" s="6"/>
      <c r="DY1150" s="4"/>
      <c r="DZ1150" s="6"/>
      <c r="EA1150" s="5"/>
      <c r="EB1150" s="5"/>
      <c r="EC1150" s="4"/>
      <c r="ED1150" s="6"/>
      <c r="EE1150" s="4"/>
      <c r="EF1150" s="6"/>
      <c r="EG1150" s="5"/>
      <c r="EH1150" s="5"/>
      <c r="EI1150" s="4"/>
      <c r="EJ1150" s="6"/>
      <c r="EK1150" s="4"/>
      <c r="EL1150" s="6"/>
      <c r="EM1150" s="5"/>
      <c r="EN1150" s="5"/>
      <c r="EO1150" s="4"/>
      <c r="EP1150" s="6"/>
      <c r="EQ1150" s="4"/>
      <c r="ER1150" s="6"/>
      <c r="ES1150" s="5"/>
      <c r="ET1150" s="5"/>
      <c r="EU1150" s="4"/>
      <c r="EV1150" s="6"/>
      <c r="EW1150" s="4"/>
      <c r="EX1150" s="6"/>
      <c r="EY1150" s="5"/>
      <c r="EZ1150" s="5"/>
      <c r="FA1150" s="4"/>
      <c r="FB1150" s="6"/>
      <c r="FC1150" s="4"/>
      <c r="FD1150" s="6"/>
      <c r="FE1150" s="5"/>
      <c r="FF1150" s="5"/>
      <c r="FG1150" s="4"/>
      <c r="FH1150" s="6"/>
      <c r="FI1150" s="4"/>
      <c r="FJ1150" s="6"/>
      <c r="FK1150" s="5"/>
      <c r="FL1150" s="5"/>
      <c r="FM1150" s="4"/>
      <c r="FN1150" s="6"/>
      <c r="FO1150" s="4"/>
      <c r="FP1150" s="6"/>
      <c r="FQ1150" s="5"/>
      <c r="FR1150" s="5"/>
      <c r="FS1150" s="4"/>
      <c r="FT1150" s="6"/>
      <c r="FU1150" s="4"/>
      <c r="FV1150" s="6"/>
      <c r="FW1150" s="5"/>
      <c r="FX1150" s="5"/>
      <c r="FY1150" s="4"/>
      <c r="FZ1150" s="6"/>
      <c r="GA1150" s="4"/>
      <c r="GB1150" s="6"/>
      <c r="GC1150" s="5"/>
      <c r="GD1150" s="5"/>
      <c r="GE1150" s="4"/>
      <c r="GF1150" s="6"/>
      <c r="GG1150" s="4"/>
      <c r="GH1150" s="6"/>
      <c r="GI1150" s="5"/>
      <c r="GJ1150" s="5"/>
      <c r="GK1150" s="4"/>
      <c r="GL1150" s="6"/>
      <c r="GM1150" s="4"/>
      <c r="GN1150" s="6"/>
      <c r="GO1150" s="5"/>
      <c r="GP1150" s="5"/>
      <c r="GQ1150" s="4"/>
      <c r="GR1150" s="6"/>
      <c r="GS1150" s="4"/>
      <c r="GT1150" s="6"/>
      <c r="GU1150" s="5"/>
      <c r="GV1150" s="5"/>
      <c r="GW1150" s="4"/>
      <c r="GX1150" s="6"/>
      <c r="GY1150" s="4"/>
      <c r="GZ1150" s="6"/>
      <c r="HA1150" s="5"/>
      <c r="HB1150" s="5"/>
      <c r="HC1150" s="4"/>
      <c r="HD1150" s="6"/>
      <c r="HE1150" s="4"/>
      <c r="HF1150" s="6"/>
      <c r="HG1150" s="5"/>
      <c r="HH1150" s="5"/>
      <c r="HI1150" s="4"/>
      <c r="HJ1150" s="6"/>
      <c r="HK1150" s="4"/>
      <c r="HL1150" s="6"/>
      <c r="HM1150" s="5"/>
      <c r="HN1150" s="5"/>
      <c r="HO1150" s="4"/>
      <c r="HP1150" s="6"/>
      <c r="HQ1150" s="4"/>
      <c r="HR1150" s="6"/>
      <c r="HS1150" s="5"/>
      <c r="HT1150" s="5"/>
      <c r="HU1150" s="4"/>
      <c r="HV1150" s="6"/>
      <c r="HW1150" s="4"/>
      <c r="HX1150" s="6"/>
      <c r="HY1150" s="5"/>
      <c r="HZ1150" s="5"/>
      <c r="IA1150" s="4"/>
      <c r="IB1150" s="6"/>
      <c r="IC1150" s="4"/>
      <c r="ID1150" s="6"/>
      <c r="IE1150" s="5"/>
      <c r="IF1150" s="5"/>
      <c r="IG1150" s="4"/>
      <c r="IH1150" s="6"/>
      <c r="II1150" s="4"/>
      <c r="IJ1150" s="6"/>
      <c r="IK1150" s="5"/>
      <c r="IL1150" s="5"/>
      <c r="IM1150" s="4"/>
      <c r="IN1150" s="6"/>
      <c r="IO1150" s="4"/>
      <c r="IP1150" s="6"/>
      <c r="IQ1150" s="5"/>
      <c r="IR1150" s="5"/>
      <c r="IS1150" s="4"/>
      <c r="IT1150" s="6"/>
      <c r="IU1150" s="4"/>
      <c r="IV1150" s="6"/>
      <c r="IW1150" s="5"/>
      <c r="IX1150" s="5"/>
      <c r="IY1150" s="4"/>
      <c r="IZ1150" s="6"/>
      <c r="JA1150" s="4"/>
      <c r="JB1150" s="6"/>
      <c r="JC1150" s="5"/>
      <c r="JD1150" s="5"/>
      <c r="JE1150" s="4"/>
      <c r="JF1150" s="6"/>
      <c r="JG1150" s="4"/>
      <c r="JH1150" s="6"/>
      <c r="JI1150" s="5"/>
      <c r="JJ1150" s="5"/>
      <c r="JK1150" s="4"/>
      <c r="JL1150" s="6"/>
      <c r="JM1150" s="4"/>
      <c r="JN1150" s="6"/>
      <c r="JO1150" s="5"/>
      <c r="JP1150" s="5"/>
      <c r="JQ1150" s="4"/>
      <c r="JR1150" s="6"/>
      <c r="JS1150" s="4"/>
      <c r="JT1150" s="6"/>
      <c r="JU1150" s="5"/>
      <c r="JV1150" s="5"/>
      <c r="JW1150" s="4"/>
      <c r="JX1150" s="6"/>
      <c r="JY1150" s="4"/>
      <c r="JZ1150" s="6"/>
      <c r="KA1150" s="5"/>
      <c r="KB1150" s="5"/>
      <c r="KC1150" s="4"/>
      <c r="KD1150" s="6"/>
      <c r="KE1150" s="4"/>
      <c r="KF1150" s="6"/>
      <c r="KG1150" s="5"/>
      <c r="KH1150" s="5"/>
      <c r="KI1150" s="4"/>
      <c r="KJ1150" s="6"/>
      <c r="KK1150" s="4"/>
      <c r="KL1150" s="6"/>
      <c r="KM1150" s="5"/>
      <c r="KN1150" s="5"/>
    </row>
    <row r="1151">
      <c r="A1151" s="3" t="s">
        <v>85</v>
      </c>
      <c r="B1151" s="3" t="s">
        <v>851</v>
      </c>
      <c r="C1151" s="3" t="s">
        <v>87</v>
      </c>
      <c r="D1151" s="3" t="s">
        <v>712</v>
      </c>
      <c r="E1151" s="3" t="s">
        <v>864</v>
      </c>
      <c r="F1151" s="3" t="s">
        <v>104</v>
      </c>
      <c r="G1151" s="3" t="s">
        <v>104</v>
      </c>
      <c r="H1151" s="3" t="s">
        <v>104</v>
      </c>
      <c r="I1151" s="3" t="s">
        <v>1480</v>
      </c>
      <c r="J1151" s="3" t="s">
        <v>104</v>
      </c>
      <c r="K1151" s="4"/>
      <c r="L1151" s="4">
        <f>=ROUNDDOWN({0},0)</f>
      </c>
      <c r="M1151" s="4"/>
      <c r="N1151" s="5"/>
      <c r="O1151" s="4"/>
      <c r="P1151" s="4">
        <f>=ROUNDDOWN({0},0)</f>
      </c>
      <c r="Q1151" s="4"/>
      <c r="R1151" s="5"/>
      <c r="S1151" s="4"/>
      <c r="T1151" s="6"/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/>
      <c r="AF1151" s="6"/>
      <c r="AG1151" s="4"/>
      <c r="AH1151" s="6"/>
      <c r="AI1151" s="5"/>
      <c r="AJ1151" s="5"/>
      <c r="AK1151" s="4"/>
      <c r="AL1151" s="6"/>
      <c r="AM1151" s="4"/>
      <c r="AN1151" s="6"/>
      <c r="AO1151" s="5"/>
      <c r="AP1151" s="5"/>
      <c r="AQ1151" s="4"/>
      <c r="AR1151" s="6"/>
      <c r="AS1151" s="4"/>
      <c r="AT1151" s="6"/>
      <c r="AU1151" s="5"/>
      <c r="AV1151" s="5"/>
      <c r="AW1151" s="4"/>
      <c r="AX1151" s="6"/>
      <c r="AY1151" s="4"/>
      <c r="AZ1151" s="6"/>
      <c r="BA1151" s="5"/>
      <c r="BB1151" s="5"/>
      <c r="BC1151" s="4"/>
      <c r="BD1151" s="6"/>
      <c r="BE1151" s="4"/>
      <c r="BF1151" s="6"/>
      <c r="BG1151" s="5"/>
      <c r="BH1151" s="5"/>
      <c r="BI1151" s="4"/>
      <c r="BJ1151" s="6"/>
      <c r="BK1151" s="4"/>
      <c r="BL1151" s="6"/>
      <c r="BM1151" s="5"/>
      <c r="BN1151" s="5"/>
      <c r="BO1151" s="4"/>
      <c r="BP1151" s="6"/>
      <c r="BQ1151" s="4"/>
      <c r="BR1151" s="6"/>
      <c r="BS1151" s="5"/>
      <c r="BT1151" s="5"/>
      <c r="BU1151" s="4"/>
      <c r="BV1151" s="6"/>
      <c r="BW1151" s="4"/>
      <c r="BX1151" s="6"/>
      <c r="BY1151" s="5"/>
      <c r="BZ1151" s="5"/>
      <c r="CA1151" s="4"/>
      <c r="CB1151" s="6"/>
      <c r="CC1151" s="4"/>
      <c r="CD1151" s="6"/>
      <c r="CE1151" s="5"/>
      <c r="CF1151" s="5"/>
      <c r="CG1151" s="4"/>
      <c r="CH1151" s="6"/>
      <c r="CI1151" s="4"/>
      <c r="CJ1151" s="6"/>
      <c r="CK1151" s="5"/>
      <c r="CL1151" s="5"/>
      <c r="CM1151" s="4"/>
      <c r="CN1151" s="6"/>
      <c r="CO1151" s="4"/>
      <c r="CP1151" s="6"/>
      <c r="CQ1151" s="5"/>
      <c r="CR1151" s="5"/>
      <c r="CS1151" s="4"/>
      <c r="CT1151" s="6"/>
      <c r="CU1151" s="4"/>
      <c r="CV1151" s="6"/>
      <c r="CW1151" s="5"/>
      <c r="CX1151" s="5"/>
      <c r="CY1151" s="4"/>
      <c r="CZ1151" s="6"/>
      <c r="DA1151" s="4"/>
      <c r="DB1151" s="6"/>
      <c r="DC1151" s="5"/>
      <c r="DD1151" s="5"/>
      <c r="DE1151" s="4"/>
      <c r="DF1151" s="6"/>
      <c r="DG1151" s="4"/>
      <c r="DH1151" s="6"/>
      <c r="DI1151" s="5"/>
      <c r="DJ1151" s="5"/>
      <c r="DK1151" s="4"/>
      <c r="DL1151" s="6"/>
      <c r="DM1151" s="4"/>
      <c r="DN1151" s="6"/>
      <c r="DO1151" s="5"/>
      <c r="DP1151" s="5"/>
      <c r="DQ1151" s="4"/>
      <c r="DR1151" s="6"/>
      <c r="DS1151" s="4"/>
      <c r="DT1151" s="6"/>
      <c r="DU1151" s="5"/>
      <c r="DV1151" s="5"/>
      <c r="DW1151" s="4"/>
      <c r="DX1151" s="6"/>
      <c r="DY1151" s="4"/>
      <c r="DZ1151" s="6"/>
      <c r="EA1151" s="5"/>
      <c r="EB1151" s="5"/>
      <c r="EC1151" s="4"/>
      <c r="ED1151" s="6"/>
      <c r="EE1151" s="4"/>
      <c r="EF1151" s="6"/>
      <c r="EG1151" s="5"/>
      <c r="EH1151" s="5"/>
      <c r="EI1151" s="4"/>
      <c r="EJ1151" s="6"/>
      <c r="EK1151" s="4"/>
      <c r="EL1151" s="6"/>
      <c r="EM1151" s="5"/>
      <c r="EN1151" s="5"/>
      <c r="EO1151" s="4"/>
      <c r="EP1151" s="6"/>
      <c r="EQ1151" s="4"/>
      <c r="ER1151" s="6"/>
      <c r="ES1151" s="5"/>
      <c r="ET1151" s="5"/>
      <c r="EU1151" s="4"/>
      <c r="EV1151" s="6"/>
      <c r="EW1151" s="4"/>
      <c r="EX1151" s="6"/>
      <c r="EY1151" s="5"/>
      <c r="EZ1151" s="5"/>
      <c r="FA1151" s="4"/>
      <c r="FB1151" s="6"/>
      <c r="FC1151" s="4"/>
      <c r="FD1151" s="6"/>
      <c r="FE1151" s="5"/>
      <c r="FF1151" s="5"/>
      <c r="FG1151" s="4"/>
      <c r="FH1151" s="6"/>
      <c r="FI1151" s="4"/>
      <c r="FJ1151" s="6"/>
      <c r="FK1151" s="5"/>
      <c r="FL1151" s="5"/>
      <c r="FM1151" s="4"/>
      <c r="FN1151" s="6"/>
      <c r="FO1151" s="4"/>
      <c r="FP1151" s="6"/>
      <c r="FQ1151" s="5"/>
      <c r="FR1151" s="5"/>
      <c r="FS1151" s="4"/>
      <c r="FT1151" s="6"/>
      <c r="FU1151" s="4"/>
      <c r="FV1151" s="6"/>
      <c r="FW1151" s="5"/>
      <c r="FX1151" s="5"/>
      <c r="FY1151" s="4"/>
      <c r="FZ1151" s="6"/>
      <c r="GA1151" s="4"/>
      <c r="GB1151" s="6"/>
      <c r="GC1151" s="5"/>
      <c r="GD1151" s="5"/>
      <c r="GE1151" s="4"/>
      <c r="GF1151" s="6"/>
      <c r="GG1151" s="4"/>
      <c r="GH1151" s="6"/>
      <c r="GI1151" s="5"/>
      <c r="GJ1151" s="5"/>
      <c r="GK1151" s="4"/>
      <c r="GL1151" s="6"/>
      <c r="GM1151" s="4"/>
      <c r="GN1151" s="6"/>
      <c r="GO1151" s="5"/>
      <c r="GP1151" s="5"/>
      <c r="GQ1151" s="4"/>
      <c r="GR1151" s="6"/>
      <c r="GS1151" s="4"/>
      <c r="GT1151" s="6"/>
      <c r="GU1151" s="5"/>
      <c r="GV1151" s="5"/>
      <c r="GW1151" s="4"/>
      <c r="GX1151" s="6"/>
      <c r="GY1151" s="4"/>
      <c r="GZ1151" s="6"/>
      <c r="HA1151" s="5"/>
      <c r="HB1151" s="5"/>
      <c r="HC1151" s="4"/>
      <c r="HD1151" s="6"/>
      <c r="HE1151" s="4"/>
      <c r="HF1151" s="6"/>
      <c r="HG1151" s="5"/>
      <c r="HH1151" s="5"/>
      <c r="HI1151" s="4"/>
      <c r="HJ1151" s="6"/>
      <c r="HK1151" s="4"/>
      <c r="HL1151" s="6"/>
      <c r="HM1151" s="5"/>
      <c r="HN1151" s="5"/>
      <c r="HO1151" s="4"/>
      <c r="HP1151" s="6"/>
      <c r="HQ1151" s="4"/>
      <c r="HR1151" s="6"/>
      <c r="HS1151" s="5"/>
      <c r="HT1151" s="5"/>
      <c r="HU1151" s="4"/>
      <c r="HV1151" s="6"/>
      <c r="HW1151" s="4"/>
      <c r="HX1151" s="6"/>
      <c r="HY1151" s="5"/>
      <c r="HZ1151" s="5"/>
      <c r="IA1151" s="4"/>
      <c r="IB1151" s="6"/>
      <c r="IC1151" s="4"/>
      <c r="ID1151" s="6"/>
      <c r="IE1151" s="5"/>
      <c r="IF1151" s="5"/>
      <c r="IG1151" s="4"/>
      <c r="IH1151" s="6"/>
      <c r="II1151" s="4"/>
      <c r="IJ1151" s="6"/>
      <c r="IK1151" s="5"/>
      <c r="IL1151" s="5"/>
      <c r="IM1151" s="4"/>
      <c r="IN1151" s="6"/>
      <c r="IO1151" s="4"/>
      <c r="IP1151" s="6"/>
      <c r="IQ1151" s="5"/>
      <c r="IR1151" s="5"/>
      <c r="IS1151" s="4"/>
      <c r="IT1151" s="6"/>
      <c r="IU1151" s="4"/>
      <c r="IV1151" s="6"/>
      <c r="IW1151" s="5"/>
      <c r="IX1151" s="5"/>
      <c r="IY1151" s="4"/>
      <c r="IZ1151" s="6"/>
      <c r="JA1151" s="4"/>
      <c r="JB1151" s="6"/>
      <c r="JC1151" s="5"/>
      <c r="JD1151" s="5"/>
      <c r="JE1151" s="4"/>
      <c r="JF1151" s="6"/>
      <c r="JG1151" s="4"/>
      <c r="JH1151" s="6"/>
      <c r="JI1151" s="5"/>
      <c r="JJ1151" s="5"/>
      <c r="JK1151" s="4"/>
      <c r="JL1151" s="6"/>
      <c r="JM1151" s="4"/>
      <c r="JN1151" s="6"/>
      <c r="JO1151" s="5"/>
      <c r="JP1151" s="5"/>
      <c r="JQ1151" s="4"/>
      <c r="JR1151" s="6"/>
      <c r="JS1151" s="4"/>
      <c r="JT1151" s="6"/>
      <c r="JU1151" s="5"/>
      <c r="JV1151" s="5"/>
      <c r="JW1151" s="4"/>
      <c r="JX1151" s="6"/>
      <c r="JY1151" s="4"/>
      <c r="JZ1151" s="6"/>
      <c r="KA1151" s="5"/>
      <c r="KB1151" s="5"/>
      <c r="KC1151" s="4"/>
      <c r="KD1151" s="6"/>
      <c r="KE1151" s="4"/>
      <c r="KF1151" s="6"/>
      <c r="KG1151" s="5"/>
      <c r="KH1151" s="5"/>
      <c r="KI1151" s="4"/>
      <c r="KJ1151" s="6"/>
      <c r="KK1151" s="4"/>
      <c r="KL1151" s="6"/>
      <c r="KM1151" s="5"/>
      <c r="KN1151" s="5"/>
    </row>
    <row r="1152">
      <c r="A1152" s="3" t="s">
        <v>85</v>
      </c>
      <c r="B1152" s="3" t="s">
        <v>851</v>
      </c>
      <c r="C1152" s="3" t="s">
        <v>87</v>
      </c>
      <c r="D1152" s="3" t="s">
        <v>712</v>
      </c>
      <c r="E1152" s="3" t="s">
        <v>900</v>
      </c>
      <c r="F1152" s="3" t="s">
        <v>104</v>
      </c>
      <c r="G1152" s="3" t="s">
        <v>104</v>
      </c>
      <c r="H1152" s="3" t="s">
        <v>104</v>
      </c>
      <c r="I1152" s="3" t="s">
        <v>1481</v>
      </c>
      <c r="J1152" s="3" t="s">
        <v>104</v>
      </c>
      <c r="K1152" s="4"/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/>
      <c r="T1152" s="6"/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/>
      <c r="AF1152" s="6"/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  <c r="AW1152" s="4"/>
      <c r="AX1152" s="6"/>
      <c r="AY1152" s="4"/>
      <c r="AZ1152" s="6"/>
      <c r="BA1152" s="5"/>
      <c r="BB1152" s="5"/>
      <c r="BC1152" s="4"/>
      <c r="BD1152" s="6"/>
      <c r="BE1152" s="4"/>
      <c r="BF1152" s="6"/>
      <c r="BG1152" s="5"/>
      <c r="BH1152" s="5"/>
      <c r="BI1152" s="4"/>
      <c r="BJ1152" s="6"/>
      <c r="BK1152" s="4"/>
      <c r="BL1152" s="6"/>
      <c r="BM1152" s="5"/>
      <c r="BN1152" s="5"/>
      <c r="BO1152" s="4"/>
      <c r="BP1152" s="6"/>
      <c r="BQ1152" s="4"/>
      <c r="BR1152" s="6"/>
      <c r="BS1152" s="5"/>
      <c r="BT1152" s="5"/>
      <c r="BU1152" s="4"/>
      <c r="BV1152" s="6"/>
      <c r="BW1152" s="4"/>
      <c r="BX1152" s="6"/>
      <c r="BY1152" s="5"/>
      <c r="BZ1152" s="5"/>
      <c r="CA1152" s="4"/>
      <c r="CB1152" s="6"/>
      <c r="CC1152" s="4"/>
      <c r="CD1152" s="6"/>
      <c r="CE1152" s="5"/>
      <c r="CF1152" s="5"/>
      <c r="CG1152" s="4"/>
      <c r="CH1152" s="6"/>
      <c r="CI1152" s="4"/>
      <c r="CJ1152" s="6"/>
      <c r="CK1152" s="5"/>
      <c r="CL1152" s="5"/>
      <c r="CM1152" s="4"/>
      <c r="CN1152" s="6"/>
      <c r="CO1152" s="4"/>
      <c r="CP1152" s="6"/>
      <c r="CQ1152" s="5"/>
      <c r="CR1152" s="5"/>
      <c r="CS1152" s="4"/>
      <c r="CT1152" s="6"/>
      <c r="CU1152" s="4"/>
      <c r="CV1152" s="6"/>
      <c r="CW1152" s="5"/>
      <c r="CX1152" s="5"/>
      <c r="CY1152" s="4"/>
      <c r="CZ1152" s="6"/>
      <c r="DA1152" s="4"/>
      <c r="DB1152" s="6"/>
      <c r="DC1152" s="5"/>
      <c r="DD1152" s="5"/>
      <c r="DE1152" s="4"/>
      <c r="DF1152" s="6"/>
      <c r="DG1152" s="4"/>
      <c r="DH1152" s="6"/>
      <c r="DI1152" s="5"/>
      <c r="DJ1152" s="5"/>
      <c r="DK1152" s="4"/>
      <c r="DL1152" s="6"/>
      <c r="DM1152" s="4"/>
      <c r="DN1152" s="6"/>
      <c r="DO1152" s="5"/>
      <c r="DP1152" s="5"/>
      <c r="DQ1152" s="4"/>
      <c r="DR1152" s="6"/>
      <c r="DS1152" s="4"/>
      <c r="DT1152" s="6"/>
      <c r="DU1152" s="5"/>
      <c r="DV1152" s="5"/>
      <c r="DW1152" s="4"/>
      <c r="DX1152" s="6"/>
      <c r="DY1152" s="4"/>
      <c r="DZ1152" s="6"/>
      <c r="EA1152" s="5"/>
      <c r="EB1152" s="5"/>
      <c r="EC1152" s="4"/>
      <c r="ED1152" s="6"/>
      <c r="EE1152" s="4"/>
      <c r="EF1152" s="6"/>
      <c r="EG1152" s="5"/>
      <c r="EH1152" s="5"/>
      <c r="EI1152" s="4"/>
      <c r="EJ1152" s="6"/>
      <c r="EK1152" s="4"/>
      <c r="EL1152" s="6"/>
      <c r="EM1152" s="5"/>
      <c r="EN1152" s="5"/>
      <c r="EO1152" s="4"/>
      <c r="EP1152" s="6"/>
      <c r="EQ1152" s="4"/>
      <c r="ER1152" s="6"/>
      <c r="ES1152" s="5"/>
      <c r="ET1152" s="5"/>
      <c r="EU1152" s="4"/>
      <c r="EV1152" s="6"/>
      <c r="EW1152" s="4"/>
      <c r="EX1152" s="6"/>
      <c r="EY1152" s="5"/>
      <c r="EZ1152" s="5"/>
      <c r="FA1152" s="4"/>
      <c r="FB1152" s="6"/>
      <c r="FC1152" s="4"/>
      <c r="FD1152" s="6"/>
      <c r="FE1152" s="5"/>
      <c r="FF1152" s="5"/>
      <c r="FG1152" s="4"/>
      <c r="FH1152" s="6"/>
      <c r="FI1152" s="4"/>
      <c r="FJ1152" s="6"/>
      <c r="FK1152" s="5"/>
      <c r="FL1152" s="5"/>
      <c r="FM1152" s="4"/>
      <c r="FN1152" s="6"/>
      <c r="FO1152" s="4"/>
      <c r="FP1152" s="6"/>
      <c r="FQ1152" s="5"/>
      <c r="FR1152" s="5"/>
      <c r="FS1152" s="4"/>
      <c r="FT1152" s="6"/>
      <c r="FU1152" s="4"/>
      <c r="FV1152" s="6"/>
      <c r="FW1152" s="5"/>
      <c r="FX1152" s="5"/>
      <c r="FY1152" s="4"/>
      <c r="FZ1152" s="6"/>
      <c r="GA1152" s="4"/>
      <c r="GB1152" s="6"/>
      <c r="GC1152" s="5"/>
      <c r="GD1152" s="5"/>
      <c r="GE1152" s="4"/>
      <c r="GF1152" s="6"/>
      <c r="GG1152" s="4"/>
      <c r="GH1152" s="6"/>
      <c r="GI1152" s="5"/>
      <c r="GJ1152" s="5"/>
      <c r="GK1152" s="4"/>
      <c r="GL1152" s="6"/>
      <c r="GM1152" s="4"/>
      <c r="GN1152" s="6"/>
      <c r="GO1152" s="5"/>
      <c r="GP1152" s="5"/>
      <c r="GQ1152" s="4"/>
      <c r="GR1152" s="6"/>
      <c r="GS1152" s="4"/>
      <c r="GT1152" s="6"/>
      <c r="GU1152" s="5"/>
      <c r="GV1152" s="5"/>
      <c r="GW1152" s="4"/>
      <c r="GX1152" s="6"/>
      <c r="GY1152" s="4"/>
      <c r="GZ1152" s="6"/>
      <c r="HA1152" s="5"/>
      <c r="HB1152" s="5"/>
      <c r="HC1152" s="4"/>
      <c r="HD1152" s="6"/>
      <c r="HE1152" s="4"/>
      <c r="HF1152" s="6"/>
      <c r="HG1152" s="5"/>
      <c r="HH1152" s="5"/>
      <c r="HI1152" s="4"/>
      <c r="HJ1152" s="6"/>
      <c r="HK1152" s="4"/>
      <c r="HL1152" s="6"/>
      <c r="HM1152" s="5"/>
      <c r="HN1152" s="5"/>
      <c r="HO1152" s="4"/>
      <c r="HP1152" s="6"/>
      <c r="HQ1152" s="4"/>
      <c r="HR1152" s="6"/>
      <c r="HS1152" s="5"/>
      <c r="HT1152" s="5"/>
      <c r="HU1152" s="4"/>
      <c r="HV1152" s="6"/>
      <c r="HW1152" s="4"/>
      <c r="HX1152" s="6"/>
      <c r="HY1152" s="5"/>
      <c r="HZ1152" s="5"/>
      <c r="IA1152" s="4"/>
      <c r="IB1152" s="6"/>
      <c r="IC1152" s="4"/>
      <c r="ID1152" s="6"/>
      <c r="IE1152" s="5"/>
      <c r="IF1152" s="5"/>
      <c r="IG1152" s="4"/>
      <c r="IH1152" s="6"/>
      <c r="II1152" s="4"/>
      <c r="IJ1152" s="6"/>
      <c r="IK1152" s="5"/>
      <c r="IL1152" s="5"/>
      <c r="IM1152" s="4"/>
      <c r="IN1152" s="6"/>
      <c r="IO1152" s="4"/>
      <c r="IP1152" s="6"/>
      <c r="IQ1152" s="5"/>
      <c r="IR1152" s="5"/>
      <c r="IS1152" s="4"/>
      <c r="IT1152" s="6"/>
      <c r="IU1152" s="4"/>
      <c r="IV1152" s="6"/>
      <c r="IW1152" s="5"/>
      <c r="IX1152" s="5"/>
      <c r="IY1152" s="4"/>
      <c r="IZ1152" s="6"/>
      <c r="JA1152" s="4"/>
      <c r="JB1152" s="6"/>
      <c r="JC1152" s="5"/>
      <c r="JD1152" s="5"/>
      <c r="JE1152" s="4"/>
      <c r="JF1152" s="6"/>
      <c r="JG1152" s="4"/>
      <c r="JH1152" s="6"/>
      <c r="JI1152" s="5"/>
      <c r="JJ1152" s="5"/>
      <c r="JK1152" s="4"/>
      <c r="JL1152" s="6"/>
      <c r="JM1152" s="4"/>
      <c r="JN1152" s="6"/>
      <c r="JO1152" s="5"/>
      <c r="JP1152" s="5"/>
      <c r="JQ1152" s="4"/>
      <c r="JR1152" s="6"/>
      <c r="JS1152" s="4"/>
      <c r="JT1152" s="6"/>
      <c r="JU1152" s="5"/>
      <c r="JV1152" s="5"/>
      <c r="JW1152" s="4"/>
      <c r="JX1152" s="6"/>
      <c r="JY1152" s="4"/>
      <c r="JZ1152" s="6"/>
      <c r="KA1152" s="5"/>
      <c r="KB1152" s="5"/>
      <c r="KC1152" s="4"/>
      <c r="KD1152" s="6"/>
      <c r="KE1152" s="4"/>
      <c r="KF1152" s="6"/>
      <c r="KG1152" s="5"/>
      <c r="KH1152" s="5"/>
      <c r="KI1152" s="4"/>
      <c r="KJ1152" s="6"/>
      <c r="KK1152" s="4"/>
      <c r="KL1152" s="6"/>
      <c r="KM1152" s="5"/>
      <c r="KN1152" s="5"/>
    </row>
    <row r="1153">
      <c r="A1153" s="3" t="s">
        <v>85</v>
      </c>
      <c r="B1153" s="3" t="s">
        <v>851</v>
      </c>
      <c r="C1153" s="3" t="s">
        <v>87</v>
      </c>
      <c r="D1153" s="3" t="s">
        <v>712</v>
      </c>
      <c r="E1153" s="3" t="s">
        <v>900</v>
      </c>
      <c r="F1153" s="3" t="s">
        <v>104</v>
      </c>
      <c r="G1153" s="3" t="s">
        <v>104</v>
      </c>
      <c r="H1153" s="3" t="s">
        <v>104</v>
      </c>
      <c r="I1153" s="3" t="s">
        <v>1482</v>
      </c>
      <c r="J1153" s="3" t="s">
        <v>104</v>
      </c>
      <c r="K1153" s="4"/>
      <c r="L1153" s="4">
        <f>=ROUNDDOWN({0},0)</f>
      </c>
      <c r="M1153" s="4"/>
      <c r="N1153" s="5"/>
      <c r="O1153" s="4"/>
      <c r="P1153" s="4">
        <f>=ROUNDDOWN({0},0)</f>
      </c>
      <c r="Q1153" s="4"/>
      <c r="R1153" s="5"/>
      <c r="S1153" s="4"/>
      <c r="T1153" s="6"/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/>
      <c r="AF1153" s="6"/>
      <c r="AG1153" s="4"/>
      <c r="AH1153" s="6"/>
      <c r="AI1153" s="5"/>
      <c r="AJ1153" s="5"/>
      <c r="AK1153" s="4"/>
      <c r="AL1153" s="6"/>
      <c r="AM1153" s="4"/>
      <c r="AN1153" s="6"/>
      <c r="AO1153" s="5"/>
      <c r="AP1153" s="5"/>
      <c r="AQ1153" s="4"/>
      <c r="AR1153" s="6"/>
      <c r="AS1153" s="4"/>
      <c r="AT1153" s="6"/>
      <c r="AU1153" s="5"/>
      <c r="AV1153" s="5"/>
      <c r="AW1153" s="4"/>
      <c r="AX1153" s="6"/>
      <c r="AY1153" s="4"/>
      <c r="AZ1153" s="6"/>
      <c r="BA1153" s="5"/>
      <c r="BB1153" s="5"/>
      <c r="BC1153" s="4"/>
      <c r="BD1153" s="6"/>
      <c r="BE1153" s="4"/>
      <c r="BF1153" s="6"/>
      <c r="BG1153" s="5"/>
      <c r="BH1153" s="5"/>
      <c r="BI1153" s="4"/>
      <c r="BJ1153" s="6"/>
      <c r="BK1153" s="4"/>
      <c r="BL1153" s="6"/>
      <c r="BM1153" s="5"/>
      <c r="BN1153" s="5"/>
      <c r="BO1153" s="4"/>
      <c r="BP1153" s="6"/>
      <c r="BQ1153" s="4"/>
      <c r="BR1153" s="6"/>
      <c r="BS1153" s="5"/>
      <c r="BT1153" s="5"/>
      <c r="BU1153" s="4"/>
      <c r="BV1153" s="6"/>
      <c r="BW1153" s="4"/>
      <c r="BX1153" s="6"/>
      <c r="BY1153" s="5"/>
      <c r="BZ1153" s="5"/>
      <c r="CA1153" s="4"/>
      <c r="CB1153" s="6"/>
      <c r="CC1153" s="4"/>
      <c r="CD1153" s="6"/>
      <c r="CE1153" s="5"/>
      <c r="CF1153" s="5"/>
      <c r="CG1153" s="4"/>
      <c r="CH1153" s="6"/>
      <c r="CI1153" s="4"/>
      <c r="CJ1153" s="6"/>
      <c r="CK1153" s="5"/>
      <c r="CL1153" s="5"/>
      <c r="CM1153" s="4"/>
      <c r="CN1153" s="6"/>
      <c r="CO1153" s="4"/>
      <c r="CP1153" s="6"/>
      <c r="CQ1153" s="5"/>
      <c r="CR1153" s="5"/>
      <c r="CS1153" s="4"/>
      <c r="CT1153" s="6"/>
      <c r="CU1153" s="4"/>
      <c r="CV1153" s="6"/>
      <c r="CW1153" s="5"/>
      <c r="CX1153" s="5"/>
      <c r="CY1153" s="4"/>
      <c r="CZ1153" s="6"/>
      <c r="DA1153" s="4"/>
      <c r="DB1153" s="6"/>
      <c r="DC1153" s="5"/>
      <c r="DD1153" s="5"/>
      <c r="DE1153" s="4"/>
      <c r="DF1153" s="6"/>
      <c r="DG1153" s="4"/>
      <c r="DH1153" s="6"/>
      <c r="DI1153" s="5"/>
      <c r="DJ1153" s="5"/>
      <c r="DK1153" s="4"/>
      <c r="DL1153" s="6"/>
      <c r="DM1153" s="4"/>
      <c r="DN1153" s="6"/>
      <c r="DO1153" s="5"/>
      <c r="DP1153" s="5"/>
      <c r="DQ1153" s="4"/>
      <c r="DR1153" s="6"/>
      <c r="DS1153" s="4"/>
      <c r="DT1153" s="6"/>
      <c r="DU1153" s="5"/>
      <c r="DV1153" s="5"/>
      <c r="DW1153" s="4"/>
      <c r="DX1153" s="6"/>
      <c r="DY1153" s="4"/>
      <c r="DZ1153" s="6"/>
      <c r="EA1153" s="5"/>
      <c r="EB1153" s="5"/>
      <c r="EC1153" s="4"/>
      <c r="ED1153" s="6"/>
      <c r="EE1153" s="4"/>
      <c r="EF1153" s="6"/>
      <c r="EG1153" s="5"/>
      <c r="EH1153" s="5"/>
      <c r="EI1153" s="4"/>
      <c r="EJ1153" s="6"/>
      <c r="EK1153" s="4"/>
      <c r="EL1153" s="6"/>
      <c r="EM1153" s="5"/>
      <c r="EN1153" s="5"/>
      <c r="EO1153" s="4"/>
      <c r="EP1153" s="6"/>
      <c r="EQ1153" s="4"/>
      <c r="ER1153" s="6"/>
      <c r="ES1153" s="5"/>
      <c r="ET1153" s="5"/>
      <c r="EU1153" s="4"/>
      <c r="EV1153" s="6"/>
      <c r="EW1153" s="4"/>
      <c r="EX1153" s="6"/>
      <c r="EY1153" s="5"/>
      <c r="EZ1153" s="5"/>
      <c r="FA1153" s="4"/>
      <c r="FB1153" s="6"/>
      <c r="FC1153" s="4"/>
      <c r="FD1153" s="6"/>
      <c r="FE1153" s="5"/>
      <c r="FF1153" s="5"/>
      <c r="FG1153" s="4"/>
      <c r="FH1153" s="6"/>
      <c r="FI1153" s="4"/>
      <c r="FJ1153" s="6"/>
      <c r="FK1153" s="5"/>
      <c r="FL1153" s="5"/>
      <c r="FM1153" s="4"/>
      <c r="FN1153" s="6"/>
      <c r="FO1153" s="4"/>
      <c r="FP1153" s="6"/>
      <c r="FQ1153" s="5"/>
      <c r="FR1153" s="5"/>
      <c r="FS1153" s="4"/>
      <c r="FT1153" s="6"/>
      <c r="FU1153" s="4"/>
      <c r="FV1153" s="6"/>
      <c r="FW1153" s="5"/>
      <c r="FX1153" s="5"/>
      <c r="FY1153" s="4"/>
      <c r="FZ1153" s="6"/>
      <c r="GA1153" s="4"/>
      <c r="GB1153" s="6"/>
      <c r="GC1153" s="5"/>
      <c r="GD1153" s="5"/>
      <c r="GE1153" s="4"/>
      <c r="GF1153" s="6"/>
      <c r="GG1153" s="4"/>
      <c r="GH1153" s="6"/>
      <c r="GI1153" s="5"/>
      <c r="GJ1153" s="5"/>
      <c r="GK1153" s="4"/>
      <c r="GL1153" s="6"/>
      <c r="GM1153" s="4"/>
      <c r="GN1153" s="6"/>
      <c r="GO1153" s="5"/>
      <c r="GP1153" s="5"/>
      <c r="GQ1153" s="4"/>
      <c r="GR1153" s="6"/>
      <c r="GS1153" s="4"/>
      <c r="GT1153" s="6"/>
      <c r="GU1153" s="5"/>
      <c r="GV1153" s="5"/>
      <c r="GW1153" s="4"/>
      <c r="GX1153" s="6"/>
      <c r="GY1153" s="4"/>
      <c r="GZ1153" s="6"/>
      <c r="HA1153" s="5"/>
      <c r="HB1153" s="5"/>
      <c r="HC1153" s="4"/>
      <c r="HD1153" s="6"/>
      <c r="HE1153" s="4"/>
      <c r="HF1153" s="6"/>
      <c r="HG1153" s="5"/>
      <c r="HH1153" s="5"/>
      <c r="HI1153" s="4"/>
      <c r="HJ1153" s="6"/>
      <c r="HK1153" s="4"/>
      <c r="HL1153" s="6"/>
      <c r="HM1153" s="5"/>
      <c r="HN1153" s="5"/>
      <c r="HO1153" s="4"/>
      <c r="HP1153" s="6"/>
      <c r="HQ1153" s="4"/>
      <c r="HR1153" s="6"/>
      <c r="HS1153" s="5"/>
      <c r="HT1153" s="5"/>
      <c r="HU1153" s="4"/>
      <c r="HV1153" s="6"/>
      <c r="HW1153" s="4"/>
      <c r="HX1153" s="6"/>
      <c r="HY1153" s="5"/>
      <c r="HZ1153" s="5"/>
      <c r="IA1153" s="4"/>
      <c r="IB1153" s="6"/>
      <c r="IC1153" s="4"/>
      <c r="ID1153" s="6"/>
      <c r="IE1153" s="5"/>
      <c r="IF1153" s="5"/>
      <c r="IG1153" s="4"/>
      <c r="IH1153" s="6"/>
      <c r="II1153" s="4"/>
      <c r="IJ1153" s="6"/>
      <c r="IK1153" s="5"/>
      <c r="IL1153" s="5"/>
      <c r="IM1153" s="4"/>
      <c r="IN1153" s="6"/>
      <c r="IO1153" s="4"/>
      <c r="IP1153" s="6"/>
      <c r="IQ1153" s="5"/>
      <c r="IR1153" s="5"/>
      <c r="IS1153" s="4"/>
      <c r="IT1153" s="6"/>
      <c r="IU1153" s="4"/>
      <c r="IV1153" s="6"/>
      <c r="IW1153" s="5"/>
      <c r="IX1153" s="5"/>
      <c r="IY1153" s="4"/>
      <c r="IZ1153" s="6"/>
      <c r="JA1153" s="4"/>
      <c r="JB1153" s="6"/>
      <c r="JC1153" s="5"/>
      <c r="JD1153" s="5"/>
      <c r="JE1153" s="4"/>
      <c r="JF1153" s="6"/>
      <c r="JG1153" s="4"/>
      <c r="JH1153" s="6"/>
      <c r="JI1153" s="5"/>
      <c r="JJ1153" s="5"/>
      <c r="JK1153" s="4"/>
      <c r="JL1153" s="6"/>
      <c r="JM1153" s="4"/>
      <c r="JN1153" s="6"/>
      <c r="JO1153" s="5"/>
      <c r="JP1153" s="5"/>
      <c r="JQ1153" s="4"/>
      <c r="JR1153" s="6"/>
      <c r="JS1153" s="4"/>
      <c r="JT1153" s="6"/>
      <c r="JU1153" s="5"/>
      <c r="JV1153" s="5"/>
      <c r="JW1153" s="4"/>
      <c r="JX1153" s="6"/>
      <c r="JY1153" s="4"/>
      <c r="JZ1153" s="6"/>
      <c r="KA1153" s="5"/>
      <c r="KB1153" s="5"/>
      <c r="KC1153" s="4"/>
      <c r="KD1153" s="6"/>
      <c r="KE1153" s="4"/>
      <c r="KF1153" s="6"/>
      <c r="KG1153" s="5"/>
      <c r="KH1153" s="5"/>
      <c r="KI1153" s="4"/>
      <c r="KJ1153" s="6"/>
      <c r="KK1153" s="4"/>
      <c r="KL1153" s="6"/>
      <c r="KM1153" s="5"/>
      <c r="KN1153" s="5"/>
    </row>
    <row r="1154">
      <c r="A1154" s="3" t="s">
        <v>85</v>
      </c>
      <c r="B1154" s="3" t="s">
        <v>851</v>
      </c>
      <c r="C1154" s="3" t="s">
        <v>87</v>
      </c>
      <c r="D1154" s="3" t="s">
        <v>712</v>
      </c>
      <c r="E1154" s="3" t="s">
        <v>888</v>
      </c>
      <c r="F1154" s="3" t="s">
        <v>104</v>
      </c>
      <c r="G1154" s="3" t="s">
        <v>104</v>
      </c>
      <c r="H1154" s="3" t="s">
        <v>104</v>
      </c>
      <c r="I1154" s="3" t="s">
        <v>1483</v>
      </c>
      <c r="J1154" s="3" t="s">
        <v>104</v>
      </c>
      <c r="K1154" s="4"/>
      <c r="L1154" s="4">
        <f>=ROUNDDOWN({0},0)</f>
      </c>
      <c r="M1154" s="4"/>
      <c r="N1154" s="5"/>
      <c r="O1154" s="4"/>
      <c r="P1154" s="4">
        <f>=ROUNDDOWN({0},0)</f>
      </c>
      <c r="Q1154" s="4"/>
      <c r="R1154" s="5"/>
      <c r="S1154" s="4"/>
      <c r="T1154" s="6"/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/>
      <c r="AF1154" s="6"/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  <c r="AW1154" s="4"/>
      <c r="AX1154" s="6"/>
      <c r="AY1154" s="4"/>
      <c r="AZ1154" s="6"/>
      <c r="BA1154" s="5"/>
      <c r="BB1154" s="5"/>
      <c r="BC1154" s="4"/>
      <c r="BD1154" s="6"/>
      <c r="BE1154" s="4"/>
      <c r="BF1154" s="6"/>
      <c r="BG1154" s="5"/>
      <c r="BH1154" s="5"/>
      <c r="BI1154" s="4"/>
      <c r="BJ1154" s="6"/>
      <c r="BK1154" s="4"/>
      <c r="BL1154" s="6"/>
      <c r="BM1154" s="5"/>
      <c r="BN1154" s="5"/>
      <c r="BO1154" s="4"/>
      <c r="BP1154" s="6"/>
      <c r="BQ1154" s="4"/>
      <c r="BR1154" s="6"/>
      <c r="BS1154" s="5"/>
      <c r="BT1154" s="5"/>
      <c r="BU1154" s="4"/>
      <c r="BV1154" s="6"/>
      <c r="BW1154" s="4"/>
      <c r="BX1154" s="6"/>
      <c r="BY1154" s="5"/>
      <c r="BZ1154" s="5"/>
      <c r="CA1154" s="4"/>
      <c r="CB1154" s="6"/>
      <c r="CC1154" s="4"/>
      <c r="CD1154" s="6"/>
      <c r="CE1154" s="5"/>
      <c r="CF1154" s="5"/>
      <c r="CG1154" s="4"/>
      <c r="CH1154" s="6"/>
      <c r="CI1154" s="4"/>
      <c r="CJ1154" s="6"/>
      <c r="CK1154" s="5"/>
      <c r="CL1154" s="5"/>
      <c r="CM1154" s="4"/>
      <c r="CN1154" s="6"/>
      <c r="CO1154" s="4"/>
      <c r="CP1154" s="6"/>
      <c r="CQ1154" s="5"/>
      <c r="CR1154" s="5"/>
      <c r="CS1154" s="4"/>
      <c r="CT1154" s="6"/>
      <c r="CU1154" s="4"/>
      <c r="CV1154" s="6"/>
      <c r="CW1154" s="5"/>
      <c r="CX1154" s="5"/>
      <c r="CY1154" s="4"/>
      <c r="CZ1154" s="6"/>
      <c r="DA1154" s="4"/>
      <c r="DB1154" s="6"/>
      <c r="DC1154" s="5"/>
      <c r="DD1154" s="5"/>
      <c r="DE1154" s="4"/>
      <c r="DF1154" s="6"/>
      <c r="DG1154" s="4"/>
      <c r="DH1154" s="6"/>
      <c r="DI1154" s="5"/>
      <c r="DJ1154" s="5"/>
      <c r="DK1154" s="4"/>
      <c r="DL1154" s="6"/>
      <c r="DM1154" s="4"/>
      <c r="DN1154" s="6"/>
      <c r="DO1154" s="5"/>
      <c r="DP1154" s="5"/>
      <c r="DQ1154" s="4"/>
      <c r="DR1154" s="6"/>
      <c r="DS1154" s="4"/>
      <c r="DT1154" s="6"/>
      <c r="DU1154" s="5"/>
      <c r="DV1154" s="5"/>
      <c r="DW1154" s="4"/>
      <c r="DX1154" s="6"/>
      <c r="DY1154" s="4"/>
      <c r="DZ1154" s="6"/>
      <c r="EA1154" s="5"/>
      <c r="EB1154" s="5"/>
      <c r="EC1154" s="4"/>
      <c r="ED1154" s="6"/>
      <c r="EE1154" s="4"/>
      <c r="EF1154" s="6"/>
      <c r="EG1154" s="5"/>
      <c r="EH1154" s="5"/>
      <c r="EI1154" s="4"/>
      <c r="EJ1154" s="6"/>
      <c r="EK1154" s="4"/>
      <c r="EL1154" s="6"/>
      <c r="EM1154" s="5"/>
      <c r="EN1154" s="5"/>
      <c r="EO1154" s="4"/>
      <c r="EP1154" s="6"/>
      <c r="EQ1154" s="4"/>
      <c r="ER1154" s="6"/>
      <c r="ES1154" s="5"/>
      <c r="ET1154" s="5"/>
      <c r="EU1154" s="4"/>
      <c r="EV1154" s="6"/>
      <c r="EW1154" s="4"/>
      <c r="EX1154" s="6"/>
      <c r="EY1154" s="5"/>
      <c r="EZ1154" s="5"/>
      <c r="FA1154" s="4"/>
      <c r="FB1154" s="6"/>
      <c r="FC1154" s="4"/>
      <c r="FD1154" s="6"/>
      <c r="FE1154" s="5"/>
      <c r="FF1154" s="5"/>
      <c r="FG1154" s="4"/>
      <c r="FH1154" s="6"/>
      <c r="FI1154" s="4"/>
      <c r="FJ1154" s="6"/>
      <c r="FK1154" s="5"/>
      <c r="FL1154" s="5"/>
      <c r="FM1154" s="4"/>
      <c r="FN1154" s="6"/>
      <c r="FO1154" s="4"/>
      <c r="FP1154" s="6"/>
      <c r="FQ1154" s="5"/>
      <c r="FR1154" s="5"/>
      <c r="FS1154" s="4"/>
      <c r="FT1154" s="6"/>
      <c r="FU1154" s="4"/>
      <c r="FV1154" s="6"/>
      <c r="FW1154" s="5"/>
      <c r="FX1154" s="5"/>
      <c r="FY1154" s="4"/>
      <c r="FZ1154" s="6"/>
      <c r="GA1154" s="4"/>
      <c r="GB1154" s="6"/>
      <c r="GC1154" s="5"/>
      <c r="GD1154" s="5"/>
      <c r="GE1154" s="4"/>
      <c r="GF1154" s="6"/>
      <c r="GG1154" s="4"/>
      <c r="GH1154" s="6"/>
      <c r="GI1154" s="5"/>
      <c r="GJ1154" s="5"/>
      <c r="GK1154" s="4"/>
      <c r="GL1154" s="6"/>
      <c r="GM1154" s="4"/>
      <c r="GN1154" s="6"/>
      <c r="GO1154" s="5"/>
      <c r="GP1154" s="5"/>
      <c r="GQ1154" s="4"/>
      <c r="GR1154" s="6"/>
      <c r="GS1154" s="4"/>
      <c r="GT1154" s="6"/>
      <c r="GU1154" s="5"/>
      <c r="GV1154" s="5"/>
      <c r="GW1154" s="4"/>
      <c r="GX1154" s="6"/>
      <c r="GY1154" s="4"/>
      <c r="GZ1154" s="6"/>
      <c r="HA1154" s="5"/>
      <c r="HB1154" s="5"/>
      <c r="HC1154" s="4"/>
      <c r="HD1154" s="6"/>
      <c r="HE1154" s="4"/>
      <c r="HF1154" s="6"/>
      <c r="HG1154" s="5"/>
      <c r="HH1154" s="5"/>
      <c r="HI1154" s="4"/>
      <c r="HJ1154" s="6"/>
      <c r="HK1154" s="4"/>
      <c r="HL1154" s="6"/>
      <c r="HM1154" s="5"/>
      <c r="HN1154" s="5"/>
      <c r="HO1154" s="4"/>
      <c r="HP1154" s="6"/>
      <c r="HQ1154" s="4"/>
      <c r="HR1154" s="6"/>
      <c r="HS1154" s="5"/>
      <c r="HT1154" s="5"/>
      <c r="HU1154" s="4"/>
      <c r="HV1154" s="6"/>
      <c r="HW1154" s="4"/>
      <c r="HX1154" s="6"/>
      <c r="HY1154" s="5"/>
      <c r="HZ1154" s="5"/>
      <c r="IA1154" s="4"/>
      <c r="IB1154" s="6"/>
      <c r="IC1154" s="4"/>
      <c r="ID1154" s="6"/>
      <c r="IE1154" s="5"/>
      <c r="IF1154" s="5"/>
      <c r="IG1154" s="4"/>
      <c r="IH1154" s="6"/>
      <c r="II1154" s="4"/>
      <c r="IJ1154" s="6"/>
      <c r="IK1154" s="5"/>
      <c r="IL1154" s="5"/>
      <c r="IM1154" s="4"/>
      <c r="IN1154" s="6"/>
      <c r="IO1154" s="4"/>
      <c r="IP1154" s="6"/>
      <c r="IQ1154" s="5"/>
      <c r="IR1154" s="5"/>
      <c r="IS1154" s="4"/>
      <c r="IT1154" s="6"/>
      <c r="IU1154" s="4"/>
      <c r="IV1154" s="6"/>
      <c r="IW1154" s="5"/>
      <c r="IX1154" s="5"/>
      <c r="IY1154" s="4"/>
      <c r="IZ1154" s="6"/>
      <c r="JA1154" s="4"/>
      <c r="JB1154" s="6"/>
      <c r="JC1154" s="5"/>
      <c r="JD1154" s="5"/>
      <c r="JE1154" s="4"/>
      <c r="JF1154" s="6"/>
      <c r="JG1154" s="4"/>
      <c r="JH1154" s="6"/>
      <c r="JI1154" s="5"/>
      <c r="JJ1154" s="5"/>
      <c r="JK1154" s="4"/>
      <c r="JL1154" s="6"/>
      <c r="JM1154" s="4"/>
      <c r="JN1154" s="6"/>
      <c r="JO1154" s="5"/>
      <c r="JP1154" s="5"/>
      <c r="JQ1154" s="4"/>
      <c r="JR1154" s="6"/>
      <c r="JS1154" s="4"/>
      <c r="JT1154" s="6"/>
      <c r="JU1154" s="5"/>
      <c r="JV1154" s="5"/>
      <c r="JW1154" s="4"/>
      <c r="JX1154" s="6"/>
      <c r="JY1154" s="4"/>
      <c r="JZ1154" s="6"/>
      <c r="KA1154" s="5"/>
      <c r="KB1154" s="5"/>
      <c r="KC1154" s="4"/>
      <c r="KD1154" s="6"/>
      <c r="KE1154" s="4"/>
      <c r="KF1154" s="6"/>
      <c r="KG1154" s="5"/>
      <c r="KH1154" s="5"/>
      <c r="KI1154" s="4"/>
      <c r="KJ1154" s="6"/>
      <c r="KK1154" s="4"/>
      <c r="KL1154" s="6"/>
      <c r="KM1154" s="5"/>
      <c r="KN1154" s="5"/>
    </row>
    <row r="1155">
      <c r="A1155" s="3" t="s">
        <v>85</v>
      </c>
      <c r="B1155" s="3" t="s">
        <v>851</v>
      </c>
      <c r="C1155" s="3" t="s">
        <v>87</v>
      </c>
      <c r="D1155" s="3" t="s">
        <v>712</v>
      </c>
      <c r="E1155" s="3" t="s">
        <v>888</v>
      </c>
      <c r="F1155" s="3" t="s">
        <v>104</v>
      </c>
      <c r="G1155" s="3" t="s">
        <v>104</v>
      </c>
      <c r="H1155" s="3" t="s">
        <v>104</v>
      </c>
      <c r="I1155" s="3" t="s">
        <v>1484</v>
      </c>
      <c r="J1155" s="3" t="s">
        <v>104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/>
      <c r="T1155" s="6"/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/>
      <c r="AF1155" s="6"/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  <c r="AW1155" s="4"/>
      <c r="AX1155" s="6"/>
      <c r="AY1155" s="4"/>
      <c r="AZ1155" s="6"/>
      <c r="BA1155" s="5"/>
      <c r="BB1155" s="5"/>
      <c r="BC1155" s="4"/>
      <c r="BD1155" s="6"/>
      <c r="BE1155" s="4"/>
      <c r="BF1155" s="6"/>
      <c r="BG1155" s="5"/>
      <c r="BH1155" s="5"/>
      <c r="BI1155" s="4"/>
      <c r="BJ1155" s="6"/>
      <c r="BK1155" s="4"/>
      <c r="BL1155" s="6"/>
      <c r="BM1155" s="5"/>
      <c r="BN1155" s="5"/>
      <c r="BO1155" s="4"/>
      <c r="BP1155" s="6"/>
      <c r="BQ1155" s="4"/>
      <c r="BR1155" s="6"/>
      <c r="BS1155" s="5"/>
      <c r="BT1155" s="5"/>
      <c r="BU1155" s="4"/>
      <c r="BV1155" s="6"/>
      <c r="BW1155" s="4"/>
      <c r="BX1155" s="6"/>
      <c r="BY1155" s="5"/>
      <c r="BZ1155" s="5"/>
      <c r="CA1155" s="4"/>
      <c r="CB1155" s="6"/>
      <c r="CC1155" s="4"/>
      <c r="CD1155" s="6"/>
      <c r="CE1155" s="5"/>
      <c r="CF1155" s="5"/>
      <c r="CG1155" s="4"/>
      <c r="CH1155" s="6"/>
      <c r="CI1155" s="4"/>
      <c r="CJ1155" s="6"/>
      <c r="CK1155" s="5"/>
      <c r="CL1155" s="5"/>
      <c r="CM1155" s="4"/>
      <c r="CN1155" s="6"/>
      <c r="CO1155" s="4"/>
      <c r="CP1155" s="6"/>
      <c r="CQ1155" s="5"/>
      <c r="CR1155" s="5"/>
      <c r="CS1155" s="4"/>
      <c r="CT1155" s="6"/>
      <c r="CU1155" s="4"/>
      <c r="CV1155" s="6"/>
      <c r="CW1155" s="5"/>
      <c r="CX1155" s="5"/>
      <c r="CY1155" s="4"/>
      <c r="CZ1155" s="6"/>
      <c r="DA1155" s="4"/>
      <c r="DB1155" s="6"/>
      <c r="DC1155" s="5"/>
      <c r="DD1155" s="5"/>
      <c r="DE1155" s="4"/>
      <c r="DF1155" s="6"/>
      <c r="DG1155" s="4"/>
      <c r="DH1155" s="6"/>
      <c r="DI1155" s="5"/>
      <c r="DJ1155" s="5"/>
      <c r="DK1155" s="4"/>
      <c r="DL1155" s="6"/>
      <c r="DM1155" s="4"/>
      <c r="DN1155" s="6"/>
      <c r="DO1155" s="5"/>
      <c r="DP1155" s="5"/>
      <c r="DQ1155" s="4"/>
      <c r="DR1155" s="6"/>
      <c r="DS1155" s="4"/>
      <c r="DT1155" s="6"/>
      <c r="DU1155" s="5"/>
      <c r="DV1155" s="5"/>
      <c r="DW1155" s="4"/>
      <c r="DX1155" s="6"/>
      <c r="DY1155" s="4"/>
      <c r="DZ1155" s="6"/>
      <c r="EA1155" s="5"/>
      <c r="EB1155" s="5"/>
      <c r="EC1155" s="4"/>
      <c r="ED1155" s="6"/>
      <c r="EE1155" s="4"/>
      <c r="EF1155" s="6"/>
      <c r="EG1155" s="5"/>
      <c r="EH1155" s="5"/>
      <c r="EI1155" s="4"/>
      <c r="EJ1155" s="6"/>
      <c r="EK1155" s="4"/>
      <c r="EL1155" s="6"/>
      <c r="EM1155" s="5"/>
      <c r="EN1155" s="5"/>
      <c r="EO1155" s="4"/>
      <c r="EP1155" s="6"/>
      <c r="EQ1155" s="4"/>
      <c r="ER1155" s="6"/>
      <c r="ES1155" s="5"/>
      <c r="ET1155" s="5"/>
      <c r="EU1155" s="4"/>
      <c r="EV1155" s="6"/>
      <c r="EW1155" s="4"/>
      <c r="EX1155" s="6"/>
      <c r="EY1155" s="5"/>
      <c r="EZ1155" s="5"/>
      <c r="FA1155" s="4"/>
      <c r="FB1155" s="6"/>
      <c r="FC1155" s="4"/>
      <c r="FD1155" s="6"/>
      <c r="FE1155" s="5"/>
      <c r="FF1155" s="5"/>
      <c r="FG1155" s="4"/>
      <c r="FH1155" s="6"/>
      <c r="FI1155" s="4"/>
      <c r="FJ1155" s="6"/>
      <c r="FK1155" s="5"/>
      <c r="FL1155" s="5"/>
      <c r="FM1155" s="4"/>
      <c r="FN1155" s="6"/>
      <c r="FO1155" s="4"/>
      <c r="FP1155" s="6"/>
      <c r="FQ1155" s="5"/>
      <c r="FR1155" s="5"/>
      <c r="FS1155" s="4"/>
      <c r="FT1155" s="6"/>
      <c r="FU1155" s="4"/>
      <c r="FV1155" s="6"/>
      <c r="FW1155" s="5"/>
      <c r="FX1155" s="5"/>
      <c r="FY1155" s="4"/>
      <c r="FZ1155" s="6"/>
      <c r="GA1155" s="4"/>
      <c r="GB1155" s="6"/>
      <c r="GC1155" s="5"/>
      <c r="GD1155" s="5"/>
      <c r="GE1155" s="4"/>
      <c r="GF1155" s="6"/>
      <c r="GG1155" s="4"/>
      <c r="GH1155" s="6"/>
      <c r="GI1155" s="5"/>
      <c r="GJ1155" s="5"/>
      <c r="GK1155" s="4"/>
      <c r="GL1155" s="6"/>
      <c r="GM1155" s="4"/>
      <c r="GN1155" s="6"/>
      <c r="GO1155" s="5"/>
      <c r="GP1155" s="5"/>
      <c r="GQ1155" s="4"/>
      <c r="GR1155" s="6"/>
      <c r="GS1155" s="4"/>
      <c r="GT1155" s="6"/>
      <c r="GU1155" s="5"/>
      <c r="GV1155" s="5"/>
      <c r="GW1155" s="4"/>
      <c r="GX1155" s="6"/>
      <c r="GY1155" s="4"/>
      <c r="GZ1155" s="6"/>
      <c r="HA1155" s="5"/>
      <c r="HB1155" s="5"/>
      <c r="HC1155" s="4"/>
      <c r="HD1155" s="6"/>
      <c r="HE1155" s="4"/>
      <c r="HF1155" s="6"/>
      <c r="HG1155" s="5"/>
      <c r="HH1155" s="5"/>
      <c r="HI1155" s="4"/>
      <c r="HJ1155" s="6"/>
      <c r="HK1155" s="4"/>
      <c r="HL1155" s="6"/>
      <c r="HM1155" s="5"/>
      <c r="HN1155" s="5"/>
      <c r="HO1155" s="4"/>
      <c r="HP1155" s="6"/>
      <c r="HQ1155" s="4"/>
      <c r="HR1155" s="6"/>
      <c r="HS1155" s="5"/>
      <c r="HT1155" s="5"/>
      <c r="HU1155" s="4"/>
      <c r="HV1155" s="6"/>
      <c r="HW1155" s="4"/>
      <c r="HX1155" s="6"/>
      <c r="HY1155" s="5"/>
      <c r="HZ1155" s="5"/>
      <c r="IA1155" s="4"/>
      <c r="IB1155" s="6"/>
      <c r="IC1155" s="4"/>
      <c r="ID1155" s="6"/>
      <c r="IE1155" s="5"/>
      <c r="IF1155" s="5"/>
      <c r="IG1155" s="4"/>
      <c r="IH1155" s="6"/>
      <c r="II1155" s="4"/>
      <c r="IJ1155" s="6"/>
      <c r="IK1155" s="5"/>
      <c r="IL1155" s="5"/>
      <c r="IM1155" s="4"/>
      <c r="IN1155" s="6"/>
      <c r="IO1155" s="4"/>
      <c r="IP1155" s="6"/>
      <c r="IQ1155" s="5"/>
      <c r="IR1155" s="5"/>
      <c r="IS1155" s="4"/>
      <c r="IT1155" s="6"/>
      <c r="IU1155" s="4"/>
      <c r="IV1155" s="6"/>
      <c r="IW1155" s="5"/>
      <c r="IX1155" s="5"/>
      <c r="IY1155" s="4"/>
      <c r="IZ1155" s="6"/>
      <c r="JA1155" s="4"/>
      <c r="JB1155" s="6"/>
      <c r="JC1155" s="5"/>
      <c r="JD1155" s="5"/>
      <c r="JE1155" s="4"/>
      <c r="JF1155" s="6"/>
      <c r="JG1155" s="4"/>
      <c r="JH1155" s="6"/>
      <c r="JI1155" s="5"/>
      <c r="JJ1155" s="5"/>
      <c r="JK1155" s="4"/>
      <c r="JL1155" s="6"/>
      <c r="JM1155" s="4"/>
      <c r="JN1155" s="6"/>
      <c r="JO1155" s="5"/>
      <c r="JP1155" s="5"/>
      <c r="JQ1155" s="4"/>
      <c r="JR1155" s="6"/>
      <c r="JS1155" s="4"/>
      <c r="JT1155" s="6"/>
      <c r="JU1155" s="5"/>
      <c r="JV1155" s="5"/>
      <c r="JW1155" s="4"/>
      <c r="JX1155" s="6"/>
      <c r="JY1155" s="4"/>
      <c r="JZ1155" s="6"/>
      <c r="KA1155" s="5"/>
      <c r="KB1155" s="5"/>
      <c r="KC1155" s="4"/>
      <c r="KD1155" s="6"/>
      <c r="KE1155" s="4"/>
      <c r="KF1155" s="6"/>
      <c r="KG1155" s="5"/>
      <c r="KH1155" s="5"/>
      <c r="KI1155" s="4"/>
      <c r="KJ1155" s="6"/>
      <c r="KK1155" s="4"/>
      <c r="KL1155" s="6"/>
      <c r="KM1155" s="5"/>
      <c r="KN1155" s="5"/>
    </row>
    <row r="1156">
      <c r="A1156" s="3" t="s">
        <v>85</v>
      </c>
      <c r="B1156" s="3" t="s">
        <v>851</v>
      </c>
      <c r="C1156" s="3" t="s">
        <v>87</v>
      </c>
      <c r="D1156" s="3" t="s">
        <v>712</v>
      </c>
      <c r="E1156" s="3" t="s">
        <v>870</v>
      </c>
      <c r="F1156" s="3" t="s">
        <v>104</v>
      </c>
      <c r="G1156" s="3" t="s">
        <v>104</v>
      </c>
      <c r="H1156" s="3" t="s">
        <v>104</v>
      </c>
      <c r="I1156" s="3" t="s">
        <v>1485</v>
      </c>
      <c r="J1156" s="3" t="s">
        <v>104</v>
      </c>
      <c r="K1156" s="4"/>
      <c r="L1156" s="4">
        <f>=ROUNDDOWN({0},0)</f>
      </c>
      <c r="M1156" s="4"/>
      <c r="N1156" s="5"/>
      <c r="O1156" s="4"/>
      <c r="P1156" s="4">
        <f>=ROUNDDOWN({0},0)</f>
      </c>
      <c r="Q1156" s="4"/>
      <c r="R1156" s="5"/>
      <c r="S1156" s="4"/>
      <c r="T1156" s="6"/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/>
      <c r="AF1156" s="6"/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  <c r="AW1156" s="4"/>
      <c r="AX1156" s="6"/>
      <c r="AY1156" s="4"/>
      <c r="AZ1156" s="6"/>
      <c r="BA1156" s="5"/>
      <c r="BB1156" s="5"/>
      <c r="BC1156" s="4"/>
      <c r="BD1156" s="6"/>
      <c r="BE1156" s="4"/>
      <c r="BF1156" s="6"/>
      <c r="BG1156" s="5"/>
      <c r="BH1156" s="5"/>
      <c r="BI1156" s="4"/>
      <c r="BJ1156" s="6"/>
      <c r="BK1156" s="4"/>
      <c r="BL1156" s="6"/>
      <c r="BM1156" s="5"/>
      <c r="BN1156" s="5"/>
      <c r="BO1156" s="4"/>
      <c r="BP1156" s="6"/>
      <c r="BQ1156" s="4"/>
      <c r="BR1156" s="6"/>
      <c r="BS1156" s="5"/>
      <c r="BT1156" s="5"/>
      <c r="BU1156" s="4"/>
      <c r="BV1156" s="6"/>
      <c r="BW1156" s="4"/>
      <c r="BX1156" s="6"/>
      <c r="BY1156" s="5"/>
      <c r="BZ1156" s="5"/>
      <c r="CA1156" s="4"/>
      <c r="CB1156" s="6"/>
      <c r="CC1156" s="4"/>
      <c r="CD1156" s="6"/>
      <c r="CE1156" s="5"/>
      <c r="CF1156" s="5"/>
      <c r="CG1156" s="4"/>
      <c r="CH1156" s="6"/>
      <c r="CI1156" s="4"/>
      <c r="CJ1156" s="6"/>
      <c r="CK1156" s="5"/>
      <c r="CL1156" s="5"/>
      <c r="CM1156" s="4"/>
      <c r="CN1156" s="6"/>
      <c r="CO1156" s="4"/>
      <c r="CP1156" s="6"/>
      <c r="CQ1156" s="5"/>
      <c r="CR1156" s="5"/>
      <c r="CS1156" s="4"/>
      <c r="CT1156" s="6"/>
      <c r="CU1156" s="4"/>
      <c r="CV1156" s="6"/>
      <c r="CW1156" s="5"/>
      <c r="CX1156" s="5"/>
      <c r="CY1156" s="4"/>
      <c r="CZ1156" s="6"/>
      <c r="DA1156" s="4"/>
      <c r="DB1156" s="6"/>
      <c r="DC1156" s="5"/>
      <c r="DD1156" s="5"/>
      <c r="DE1156" s="4"/>
      <c r="DF1156" s="6"/>
      <c r="DG1156" s="4"/>
      <c r="DH1156" s="6"/>
      <c r="DI1156" s="5"/>
      <c r="DJ1156" s="5"/>
      <c r="DK1156" s="4"/>
      <c r="DL1156" s="6"/>
      <c r="DM1156" s="4"/>
      <c r="DN1156" s="6"/>
      <c r="DO1156" s="5"/>
      <c r="DP1156" s="5"/>
      <c r="DQ1156" s="4"/>
      <c r="DR1156" s="6"/>
      <c r="DS1156" s="4"/>
      <c r="DT1156" s="6"/>
      <c r="DU1156" s="5"/>
      <c r="DV1156" s="5"/>
      <c r="DW1156" s="4"/>
      <c r="DX1156" s="6"/>
      <c r="DY1156" s="4"/>
      <c r="DZ1156" s="6"/>
      <c r="EA1156" s="5"/>
      <c r="EB1156" s="5"/>
      <c r="EC1156" s="4"/>
      <c r="ED1156" s="6"/>
      <c r="EE1156" s="4"/>
      <c r="EF1156" s="6"/>
      <c r="EG1156" s="5"/>
      <c r="EH1156" s="5"/>
      <c r="EI1156" s="4"/>
      <c r="EJ1156" s="6"/>
      <c r="EK1156" s="4"/>
      <c r="EL1156" s="6"/>
      <c r="EM1156" s="5"/>
      <c r="EN1156" s="5"/>
      <c r="EO1156" s="4"/>
      <c r="EP1156" s="6"/>
      <c r="EQ1156" s="4"/>
      <c r="ER1156" s="6"/>
      <c r="ES1156" s="5"/>
      <c r="ET1156" s="5"/>
      <c r="EU1156" s="4"/>
      <c r="EV1156" s="6"/>
      <c r="EW1156" s="4"/>
      <c r="EX1156" s="6"/>
      <c r="EY1156" s="5"/>
      <c r="EZ1156" s="5"/>
      <c r="FA1156" s="4"/>
      <c r="FB1156" s="6"/>
      <c r="FC1156" s="4"/>
      <c r="FD1156" s="6"/>
      <c r="FE1156" s="5"/>
      <c r="FF1156" s="5"/>
      <c r="FG1156" s="4"/>
      <c r="FH1156" s="6"/>
      <c r="FI1156" s="4"/>
      <c r="FJ1156" s="6"/>
      <c r="FK1156" s="5"/>
      <c r="FL1156" s="5"/>
      <c r="FM1156" s="4"/>
      <c r="FN1156" s="6"/>
      <c r="FO1156" s="4"/>
      <c r="FP1156" s="6"/>
      <c r="FQ1156" s="5"/>
      <c r="FR1156" s="5"/>
      <c r="FS1156" s="4"/>
      <c r="FT1156" s="6"/>
      <c r="FU1156" s="4"/>
      <c r="FV1156" s="6"/>
      <c r="FW1156" s="5"/>
      <c r="FX1156" s="5"/>
      <c r="FY1156" s="4"/>
      <c r="FZ1156" s="6"/>
      <c r="GA1156" s="4"/>
      <c r="GB1156" s="6"/>
      <c r="GC1156" s="5"/>
      <c r="GD1156" s="5"/>
      <c r="GE1156" s="4"/>
      <c r="GF1156" s="6"/>
      <c r="GG1156" s="4"/>
      <c r="GH1156" s="6"/>
      <c r="GI1156" s="5"/>
      <c r="GJ1156" s="5"/>
      <c r="GK1156" s="4"/>
      <c r="GL1156" s="6"/>
      <c r="GM1156" s="4"/>
      <c r="GN1156" s="6"/>
      <c r="GO1156" s="5"/>
      <c r="GP1156" s="5"/>
      <c r="GQ1156" s="4"/>
      <c r="GR1156" s="6"/>
      <c r="GS1156" s="4"/>
      <c r="GT1156" s="6"/>
      <c r="GU1156" s="5"/>
      <c r="GV1156" s="5"/>
      <c r="GW1156" s="4"/>
      <c r="GX1156" s="6"/>
      <c r="GY1156" s="4"/>
      <c r="GZ1156" s="6"/>
      <c r="HA1156" s="5"/>
      <c r="HB1156" s="5"/>
      <c r="HC1156" s="4"/>
      <c r="HD1156" s="6"/>
      <c r="HE1156" s="4"/>
      <c r="HF1156" s="6"/>
      <c r="HG1156" s="5"/>
      <c r="HH1156" s="5"/>
      <c r="HI1156" s="4"/>
      <c r="HJ1156" s="6"/>
      <c r="HK1156" s="4"/>
      <c r="HL1156" s="6"/>
      <c r="HM1156" s="5"/>
      <c r="HN1156" s="5"/>
      <c r="HO1156" s="4"/>
      <c r="HP1156" s="6"/>
      <c r="HQ1156" s="4"/>
      <c r="HR1156" s="6"/>
      <c r="HS1156" s="5"/>
      <c r="HT1156" s="5"/>
      <c r="HU1156" s="4"/>
      <c r="HV1156" s="6"/>
      <c r="HW1156" s="4"/>
      <c r="HX1156" s="6"/>
      <c r="HY1156" s="5"/>
      <c r="HZ1156" s="5"/>
      <c r="IA1156" s="4"/>
      <c r="IB1156" s="6"/>
      <c r="IC1156" s="4"/>
      <c r="ID1156" s="6"/>
      <c r="IE1156" s="5"/>
      <c r="IF1156" s="5"/>
      <c r="IG1156" s="4"/>
      <c r="IH1156" s="6"/>
      <c r="II1156" s="4"/>
      <c r="IJ1156" s="6"/>
      <c r="IK1156" s="5"/>
      <c r="IL1156" s="5"/>
      <c r="IM1156" s="4"/>
      <c r="IN1156" s="6"/>
      <c r="IO1156" s="4"/>
      <c r="IP1156" s="6"/>
      <c r="IQ1156" s="5"/>
      <c r="IR1156" s="5"/>
      <c r="IS1156" s="4"/>
      <c r="IT1156" s="6"/>
      <c r="IU1156" s="4"/>
      <c r="IV1156" s="6"/>
      <c r="IW1156" s="5"/>
      <c r="IX1156" s="5"/>
      <c r="IY1156" s="4"/>
      <c r="IZ1156" s="6"/>
      <c r="JA1156" s="4"/>
      <c r="JB1156" s="6"/>
      <c r="JC1156" s="5"/>
      <c r="JD1156" s="5"/>
      <c r="JE1156" s="4"/>
      <c r="JF1156" s="6"/>
      <c r="JG1156" s="4"/>
      <c r="JH1156" s="6"/>
      <c r="JI1156" s="5"/>
      <c r="JJ1156" s="5"/>
      <c r="JK1156" s="4"/>
      <c r="JL1156" s="6"/>
      <c r="JM1156" s="4"/>
      <c r="JN1156" s="6"/>
      <c r="JO1156" s="5"/>
      <c r="JP1156" s="5"/>
      <c r="JQ1156" s="4"/>
      <c r="JR1156" s="6"/>
      <c r="JS1156" s="4"/>
      <c r="JT1156" s="6"/>
      <c r="JU1156" s="5"/>
      <c r="JV1156" s="5"/>
      <c r="JW1156" s="4"/>
      <c r="JX1156" s="6"/>
      <c r="JY1156" s="4"/>
      <c r="JZ1156" s="6"/>
      <c r="KA1156" s="5"/>
      <c r="KB1156" s="5"/>
      <c r="KC1156" s="4"/>
      <c r="KD1156" s="6"/>
      <c r="KE1156" s="4"/>
      <c r="KF1156" s="6"/>
      <c r="KG1156" s="5"/>
      <c r="KH1156" s="5"/>
      <c r="KI1156" s="4"/>
      <c r="KJ1156" s="6"/>
      <c r="KK1156" s="4"/>
      <c r="KL1156" s="6"/>
      <c r="KM1156" s="5"/>
      <c r="KN1156" s="5"/>
    </row>
    <row r="1157">
      <c r="A1157" s="3" t="s">
        <v>85</v>
      </c>
      <c r="B1157" s="3" t="s">
        <v>851</v>
      </c>
      <c r="C1157" s="3" t="s">
        <v>87</v>
      </c>
      <c r="D1157" s="3" t="s">
        <v>712</v>
      </c>
      <c r="E1157" s="3" t="s">
        <v>884</v>
      </c>
      <c r="F1157" s="3" t="s">
        <v>104</v>
      </c>
      <c r="G1157" s="3" t="s">
        <v>104</v>
      </c>
      <c r="H1157" s="3" t="s">
        <v>104</v>
      </c>
      <c r="I1157" s="3" t="s">
        <v>884</v>
      </c>
      <c r="J1157" s="3" t="s">
        <v>104</v>
      </c>
      <c r="K1157" s="4"/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/>
      <c r="T1157" s="6"/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/>
      <c r="AF1157" s="6"/>
      <c r="AG1157" s="4"/>
      <c r="AH1157" s="6"/>
      <c r="AI1157" s="5"/>
      <c r="AJ1157" s="5"/>
      <c r="AK1157" s="4"/>
      <c r="AL1157" s="6"/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  <c r="AW1157" s="4"/>
      <c r="AX1157" s="6"/>
      <c r="AY1157" s="4"/>
      <c r="AZ1157" s="6"/>
      <c r="BA1157" s="5"/>
      <c r="BB1157" s="5"/>
      <c r="BC1157" s="4"/>
      <c r="BD1157" s="6"/>
      <c r="BE1157" s="4"/>
      <c r="BF1157" s="6"/>
      <c r="BG1157" s="5"/>
      <c r="BH1157" s="5"/>
      <c r="BI1157" s="4"/>
      <c r="BJ1157" s="6"/>
      <c r="BK1157" s="4"/>
      <c r="BL1157" s="6"/>
      <c r="BM1157" s="5"/>
      <c r="BN1157" s="5"/>
      <c r="BO1157" s="4"/>
      <c r="BP1157" s="6"/>
      <c r="BQ1157" s="4"/>
      <c r="BR1157" s="6"/>
      <c r="BS1157" s="5"/>
      <c r="BT1157" s="5"/>
      <c r="BU1157" s="4"/>
      <c r="BV1157" s="6"/>
      <c r="BW1157" s="4"/>
      <c r="BX1157" s="6"/>
      <c r="BY1157" s="5"/>
      <c r="BZ1157" s="5"/>
      <c r="CA1157" s="4"/>
      <c r="CB1157" s="6"/>
      <c r="CC1157" s="4"/>
      <c r="CD1157" s="6"/>
      <c r="CE1157" s="5"/>
      <c r="CF1157" s="5"/>
      <c r="CG1157" s="4"/>
      <c r="CH1157" s="6"/>
      <c r="CI1157" s="4"/>
      <c r="CJ1157" s="6"/>
      <c r="CK1157" s="5"/>
      <c r="CL1157" s="5"/>
      <c r="CM1157" s="4"/>
      <c r="CN1157" s="6"/>
      <c r="CO1157" s="4"/>
      <c r="CP1157" s="6"/>
      <c r="CQ1157" s="5"/>
      <c r="CR1157" s="5"/>
      <c r="CS1157" s="4"/>
      <c r="CT1157" s="6"/>
      <c r="CU1157" s="4"/>
      <c r="CV1157" s="6"/>
      <c r="CW1157" s="5"/>
      <c r="CX1157" s="5"/>
      <c r="CY1157" s="4"/>
      <c r="CZ1157" s="6"/>
      <c r="DA1157" s="4"/>
      <c r="DB1157" s="6"/>
      <c r="DC1157" s="5"/>
      <c r="DD1157" s="5"/>
      <c r="DE1157" s="4"/>
      <c r="DF1157" s="6"/>
      <c r="DG1157" s="4"/>
      <c r="DH1157" s="6"/>
      <c r="DI1157" s="5"/>
      <c r="DJ1157" s="5"/>
      <c r="DK1157" s="4"/>
      <c r="DL1157" s="6"/>
      <c r="DM1157" s="4"/>
      <c r="DN1157" s="6"/>
      <c r="DO1157" s="5"/>
      <c r="DP1157" s="5"/>
      <c r="DQ1157" s="4"/>
      <c r="DR1157" s="6"/>
      <c r="DS1157" s="4"/>
      <c r="DT1157" s="6"/>
      <c r="DU1157" s="5"/>
      <c r="DV1157" s="5"/>
      <c r="DW1157" s="4"/>
      <c r="DX1157" s="6"/>
      <c r="DY1157" s="4"/>
      <c r="DZ1157" s="6"/>
      <c r="EA1157" s="5"/>
      <c r="EB1157" s="5"/>
      <c r="EC1157" s="4"/>
      <c r="ED1157" s="6"/>
      <c r="EE1157" s="4"/>
      <c r="EF1157" s="6"/>
      <c r="EG1157" s="5"/>
      <c r="EH1157" s="5"/>
      <c r="EI1157" s="4"/>
      <c r="EJ1157" s="6"/>
      <c r="EK1157" s="4"/>
      <c r="EL1157" s="6"/>
      <c r="EM1157" s="5"/>
      <c r="EN1157" s="5"/>
      <c r="EO1157" s="4"/>
      <c r="EP1157" s="6"/>
      <c r="EQ1157" s="4"/>
      <c r="ER1157" s="6"/>
      <c r="ES1157" s="5"/>
      <c r="ET1157" s="5"/>
      <c r="EU1157" s="4"/>
      <c r="EV1157" s="6"/>
      <c r="EW1157" s="4"/>
      <c r="EX1157" s="6"/>
      <c r="EY1157" s="5"/>
      <c r="EZ1157" s="5"/>
      <c r="FA1157" s="4"/>
      <c r="FB1157" s="6"/>
      <c r="FC1157" s="4"/>
      <c r="FD1157" s="6"/>
      <c r="FE1157" s="5"/>
      <c r="FF1157" s="5"/>
      <c r="FG1157" s="4"/>
      <c r="FH1157" s="6"/>
      <c r="FI1157" s="4"/>
      <c r="FJ1157" s="6"/>
      <c r="FK1157" s="5"/>
      <c r="FL1157" s="5"/>
      <c r="FM1157" s="4"/>
      <c r="FN1157" s="6"/>
      <c r="FO1157" s="4"/>
      <c r="FP1157" s="6"/>
      <c r="FQ1157" s="5"/>
      <c r="FR1157" s="5"/>
      <c r="FS1157" s="4"/>
      <c r="FT1157" s="6"/>
      <c r="FU1157" s="4"/>
      <c r="FV1157" s="6"/>
      <c r="FW1157" s="5"/>
      <c r="FX1157" s="5"/>
      <c r="FY1157" s="4"/>
      <c r="FZ1157" s="6"/>
      <c r="GA1157" s="4"/>
      <c r="GB1157" s="6"/>
      <c r="GC1157" s="5"/>
      <c r="GD1157" s="5"/>
      <c r="GE1157" s="4"/>
      <c r="GF1157" s="6"/>
      <c r="GG1157" s="4"/>
      <c r="GH1157" s="6"/>
      <c r="GI1157" s="5"/>
      <c r="GJ1157" s="5"/>
      <c r="GK1157" s="4"/>
      <c r="GL1157" s="6"/>
      <c r="GM1157" s="4"/>
      <c r="GN1157" s="6"/>
      <c r="GO1157" s="5"/>
      <c r="GP1157" s="5"/>
      <c r="GQ1157" s="4"/>
      <c r="GR1157" s="6"/>
      <c r="GS1157" s="4"/>
      <c r="GT1157" s="6"/>
      <c r="GU1157" s="5"/>
      <c r="GV1157" s="5"/>
      <c r="GW1157" s="4"/>
      <c r="GX1157" s="6"/>
      <c r="GY1157" s="4"/>
      <c r="GZ1157" s="6"/>
      <c r="HA1157" s="5"/>
      <c r="HB1157" s="5"/>
      <c r="HC1157" s="4"/>
      <c r="HD1157" s="6"/>
      <c r="HE1157" s="4"/>
      <c r="HF1157" s="6"/>
      <c r="HG1157" s="5"/>
      <c r="HH1157" s="5"/>
      <c r="HI1157" s="4"/>
      <c r="HJ1157" s="6"/>
      <c r="HK1157" s="4"/>
      <c r="HL1157" s="6"/>
      <c r="HM1157" s="5"/>
      <c r="HN1157" s="5"/>
      <c r="HO1157" s="4"/>
      <c r="HP1157" s="6"/>
      <c r="HQ1157" s="4"/>
      <c r="HR1157" s="6"/>
      <c r="HS1157" s="5"/>
      <c r="HT1157" s="5"/>
      <c r="HU1157" s="4"/>
      <c r="HV1157" s="6"/>
      <c r="HW1157" s="4"/>
      <c r="HX1157" s="6"/>
      <c r="HY1157" s="5"/>
      <c r="HZ1157" s="5"/>
      <c r="IA1157" s="4"/>
      <c r="IB1157" s="6"/>
      <c r="IC1157" s="4"/>
      <c r="ID1157" s="6"/>
      <c r="IE1157" s="5"/>
      <c r="IF1157" s="5"/>
      <c r="IG1157" s="4"/>
      <c r="IH1157" s="6"/>
      <c r="II1157" s="4"/>
      <c r="IJ1157" s="6"/>
      <c r="IK1157" s="5"/>
      <c r="IL1157" s="5"/>
      <c r="IM1157" s="4"/>
      <c r="IN1157" s="6"/>
      <c r="IO1157" s="4"/>
      <c r="IP1157" s="6"/>
      <c r="IQ1157" s="5"/>
      <c r="IR1157" s="5"/>
      <c r="IS1157" s="4"/>
      <c r="IT1157" s="6"/>
      <c r="IU1157" s="4"/>
      <c r="IV1157" s="6"/>
      <c r="IW1157" s="5"/>
      <c r="IX1157" s="5"/>
      <c r="IY1157" s="4"/>
      <c r="IZ1157" s="6"/>
      <c r="JA1157" s="4"/>
      <c r="JB1157" s="6"/>
      <c r="JC1157" s="5"/>
      <c r="JD1157" s="5"/>
      <c r="JE1157" s="4"/>
      <c r="JF1157" s="6"/>
      <c r="JG1157" s="4"/>
      <c r="JH1157" s="6"/>
      <c r="JI1157" s="5"/>
      <c r="JJ1157" s="5"/>
      <c r="JK1157" s="4"/>
      <c r="JL1157" s="6"/>
      <c r="JM1157" s="4"/>
      <c r="JN1157" s="6"/>
      <c r="JO1157" s="5"/>
      <c r="JP1157" s="5"/>
      <c r="JQ1157" s="4"/>
      <c r="JR1157" s="6"/>
      <c r="JS1157" s="4"/>
      <c r="JT1157" s="6"/>
      <c r="JU1157" s="5"/>
      <c r="JV1157" s="5"/>
      <c r="JW1157" s="4"/>
      <c r="JX1157" s="6"/>
      <c r="JY1157" s="4"/>
      <c r="JZ1157" s="6"/>
      <c r="KA1157" s="5"/>
      <c r="KB1157" s="5"/>
      <c r="KC1157" s="4"/>
      <c r="KD1157" s="6"/>
      <c r="KE1157" s="4"/>
      <c r="KF1157" s="6"/>
      <c r="KG1157" s="5"/>
      <c r="KH1157" s="5"/>
      <c r="KI1157" s="4"/>
      <c r="KJ1157" s="6"/>
      <c r="KK1157" s="4"/>
      <c r="KL1157" s="6"/>
      <c r="KM1157" s="5"/>
      <c r="KN1157" s="5"/>
    </row>
    <row r="1158">
      <c r="A1158" s="3" t="s">
        <v>85</v>
      </c>
      <c r="B1158" s="3" t="s">
        <v>851</v>
      </c>
      <c r="C1158" s="3" t="s">
        <v>87</v>
      </c>
      <c r="D1158" s="3" t="s">
        <v>712</v>
      </c>
      <c r="E1158" s="3" t="s">
        <v>887</v>
      </c>
      <c r="F1158" s="3" t="s">
        <v>104</v>
      </c>
      <c r="G1158" s="3" t="s">
        <v>104</v>
      </c>
      <c r="H1158" s="3" t="s">
        <v>104</v>
      </c>
      <c r="I1158" s="3" t="s">
        <v>1350</v>
      </c>
      <c r="J1158" s="3" t="s">
        <v>104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/>
      <c r="T1158" s="6"/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/>
      <c r="AF1158" s="6"/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  <c r="AW1158" s="4"/>
      <c r="AX1158" s="6"/>
      <c r="AY1158" s="4"/>
      <c r="AZ1158" s="6"/>
      <c r="BA1158" s="5"/>
      <c r="BB1158" s="5"/>
      <c r="BC1158" s="4"/>
      <c r="BD1158" s="6"/>
      <c r="BE1158" s="4"/>
      <c r="BF1158" s="6"/>
      <c r="BG1158" s="5"/>
      <c r="BH1158" s="5"/>
      <c r="BI1158" s="4"/>
      <c r="BJ1158" s="6"/>
      <c r="BK1158" s="4"/>
      <c r="BL1158" s="6"/>
      <c r="BM1158" s="5"/>
      <c r="BN1158" s="5"/>
      <c r="BO1158" s="4"/>
      <c r="BP1158" s="6"/>
      <c r="BQ1158" s="4"/>
      <c r="BR1158" s="6"/>
      <c r="BS1158" s="5"/>
      <c r="BT1158" s="5"/>
      <c r="BU1158" s="4"/>
      <c r="BV1158" s="6"/>
      <c r="BW1158" s="4"/>
      <c r="BX1158" s="6"/>
      <c r="BY1158" s="5"/>
      <c r="BZ1158" s="5"/>
      <c r="CA1158" s="4"/>
      <c r="CB1158" s="6"/>
      <c r="CC1158" s="4"/>
      <c r="CD1158" s="6"/>
      <c r="CE1158" s="5"/>
      <c r="CF1158" s="5"/>
      <c r="CG1158" s="4"/>
      <c r="CH1158" s="6"/>
      <c r="CI1158" s="4"/>
      <c r="CJ1158" s="6"/>
      <c r="CK1158" s="5"/>
      <c r="CL1158" s="5"/>
      <c r="CM1158" s="4"/>
      <c r="CN1158" s="6"/>
      <c r="CO1158" s="4"/>
      <c r="CP1158" s="6"/>
      <c r="CQ1158" s="5"/>
      <c r="CR1158" s="5"/>
      <c r="CS1158" s="4"/>
      <c r="CT1158" s="6"/>
      <c r="CU1158" s="4"/>
      <c r="CV1158" s="6"/>
      <c r="CW1158" s="5"/>
      <c r="CX1158" s="5"/>
      <c r="CY1158" s="4"/>
      <c r="CZ1158" s="6"/>
      <c r="DA1158" s="4"/>
      <c r="DB1158" s="6"/>
      <c r="DC1158" s="5"/>
      <c r="DD1158" s="5"/>
      <c r="DE1158" s="4"/>
      <c r="DF1158" s="6"/>
      <c r="DG1158" s="4"/>
      <c r="DH1158" s="6"/>
      <c r="DI1158" s="5"/>
      <c r="DJ1158" s="5"/>
      <c r="DK1158" s="4"/>
      <c r="DL1158" s="6"/>
      <c r="DM1158" s="4"/>
      <c r="DN1158" s="6"/>
      <c r="DO1158" s="5"/>
      <c r="DP1158" s="5"/>
      <c r="DQ1158" s="4"/>
      <c r="DR1158" s="6"/>
      <c r="DS1158" s="4"/>
      <c r="DT1158" s="6"/>
      <c r="DU1158" s="5"/>
      <c r="DV1158" s="5"/>
      <c r="DW1158" s="4"/>
      <c r="DX1158" s="6"/>
      <c r="DY1158" s="4"/>
      <c r="DZ1158" s="6"/>
      <c r="EA1158" s="5"/>
      <c r="EB1158" s="5"/>
      <c r="EC1158" s="4"/>
      <c r="ED1158" s="6"/>
      <c r="EE1158" s="4"/>
      <c r="EF1158" s="6"/>
      <c r="EG1158" s="5"/>
      <c r="EH1158" s="5"/>
      <c r="EI1158" s="4"/>
      <c r="EJ1158" s="6"/>
      <c r="EK1158" s="4"/>
      <c r="EL1158" s="6"/>
      <c r="EM1158" s="5"/>
      <c r="EN1158" s="5"/>
      <c r="EO1158" s="4"/>
      <c r="EP1158" s="6"/>
      <c r="EQ1158" s="4"/>
      <c r="ER1158" s="6"/>
      <c r="ES1158" s="5"/>
      <c r="ET1158" s="5"/>
      <c r="EU1158" s="4"/>
      <c r="EV1158" s="6"/>
      <c r="EW1158" s="4"/>
      <c r="EX1158" s="6"/>
      <c r="EY1158" s="5"/>
      <c r="EZ1158" s="5"/>
      <c r="FA1158" s="4"/>
      <c r="FB1158" s="6"/>
      <c r="FC1158" s="4"/>
      <c r="FD1158" s="6"/>
      <c r="FE1158" s="5"/>
      <c r="FF1158" s="5"/>
      <c r="FG1158" s="4"/>
      <c r="FH1158" s="6"/>
      <c r="FI1158" s="4"/>
      <c r="FJ1158" s="6"/>
      <c r="FK1158" s="5"/>
      <c r="FL1158" s="5"/>
      <c r="FM1158" s="4"/>
      <c r="FN1158" s="6"/>
      <c r="FO1158" s="4"/>
      <c r="FP1158" s="6"/>
      <c r="FQ1158" s="5"/>
      <c r="FR1158" s="5"/>
      <c r="FS1158" s="4"/>
      <c r="FT1158" s="6"/>
      <c r="FU1158" s="4"/>
      <c r="FV1158" s="6"/>
      <c r="FW1158" s="5"/>
      <c r="FX1158" s="5"/>
      <c r="FY1158" s="4"/>
      <c r="FZ1158" s="6"/>
      <c r="GA1158" s="4"/>
      <c r="GB1158" s="6"/>
      <c r="GC1158" s="5"/>
      <c r="GD1158" s="5"/>
      <c r="GE1158" s="4"/>
      <c r="GF1158" s="6"/>
      <c r="GG1158" s="4"/>
      <c r="GH1158" s="6"/>
      <c r="GI1158" s="5"/>
      <c r="GJ1158" s="5"/>
      <c r="GK1158" s="4"/>
      <c r="GL1158" s="6"/>
      <c r="GM1158" s="4"/>
      <c r="GN1158" s="6"/>
      <c r="GO1158" s="5"/>
      <c r="GP1158" s="5"/>
      <c r="GQ1158" s="4"/>
      <c r="GR1158" s="6"/>
      <c r="GS1158" s="4"/>
      <c r="GT1158" s="6"/>
      <c r="GU1158" s="5"/>
      <c r="GV1158" s="5"/>
      <c r="GW1158" s="4"/>
      <c r="GX1158" s="6"/>
      <c r="GY1158" s="4"/>
      <c r="GZ1158" s="6"/>
      <c r="HA1158" s="5"/>
      <c r="HB1158" s="5"/>
      <c r="HC1158" s="4"/>
      <c r="HD1158" s="6"/>
      <c r="HE1158" s="4"/>
      <c r="HF1158" s="6"/>
      <c r="HG1158" s="5"/>
      <c r="HH1158" s="5"/>
      <c r="HI1158" s="4"/>
      <c r="HJ1158" s="6"/>
      <c r="HK1158" s="4"/>
      <c r="HL1158" s="6"/>
      <c r="HM1158" s="5"/>
      <c r="HN1158" s="5"/>
      <c r="HO1158" s="4"/>
      <c r="HP1158" s="6"/>
      <c r="HQ1158" s="4"/>
      <c r="HR1158" s="6"/>
      <c r="HS1158" s="5"/>
      <c r="HT1158" s="5"/>
      <c r="HU1158" s="4"/>
      <c r="HV1158" s="6"/>
      <c r="HW1158" s="4"/>
      <c r="HX1158" s="6"/>
      <c r="HY1158" s="5"/>
      <c r="HZ1158" s="5"/>
      <c r="IA1158" s="4"/>
      <c r="IB1158" s="6"/>
      <c r="IC1158" s="4"/>
      <c r="ID1158" s="6"/>
      <c r="IE1158" s="5"/>
      <c r="IF1158" s="5"/>
      <c r="IG1158" s="4"/>
      <c r="IH1158" s="6"/>
      <c r="II1158" s="4"/>
      <c r="IJ1158" s="6"/>
      <c r="IK1158" s="5"/>
      <c r="IL1158" s="5"/>
      <c r="IM1158" s="4"/>
      <c r="IN1158" s="6"/>
      <c r="IO1158" s="4"/>
      <c r="IP1158" s="6"/>
      <c r="IQ1158" s="5"/>
      <c r="IR1158" s="5"/>
      <c r="IS1158" s="4"/>
      <c r="IT1158" s="6"/>
      <c r="IU1158" s="4"/>
      <c r="IV1158" s="6"/>
      <c r="IW1158" s="5"/>
      <c r="IX1158" s="5"/>
      <c r="IY1158" s="4"/>
      <c r="IZ1158" s="6"/>
      <c r="JA1158" s="4"/>
      <c r="JB1158" s="6"/>
      <c r="JC1158" s="5"/>
      <c r="JD1158" s="5"/>
      <c r="JE1158" s="4"/>
      <c r="JF1158" s="6"/>
      <c r="JG1158" s="4"/>
      <c r="JH1158" s="6"/>
      <c r="JI1158" s="5"/>
      <c r="JJ1158" s="5"/>
      <c r="JK1158" s="4"/>
      <c r="JL1158" s="6"/>
      <c r="JM1158" s="4"/>
      <c r="JN1158" s="6"/>
      <c r="JO1158" s="5"/>
      <c r="JP1158" s="5"/>
      <c r="JQ1158" s="4"/>
      <c r="JR1158" s="6"/>
      <c r="JS1158" s="4"/>
      <c r="JT1158" s="6"/>
      <c r="JU1158" s="5"/>
      <c r="JV1158" s="5"/>
      <c r="JW1158" s="4"/>
      <c r="JX1158" s="6"/>
      <c r="JY1158" s="4"/>
      <c r="JZ1158" s="6"/>
      <c r="KA1158" s="5"/>
      <c r="KB1158" s="5"/>
      <c r="KC1158" s="4"/>
      <c r="KD1158" s="6"/>
      <c r="KE1158" s="4"/>
      <c r="KF1158" s="6"/>
      <c r="KG1158" s="5"/>
      <c r="KH1158" s="5"/>
      <c r="KI1158" s="4"/>
      <c r="KJ1158" s="6"/>
      <c r="KK1158" s="4"/>
      <c r="KL1158" s="6"/>
      <c r="KM1158" s="5"/>
      <c r="KN1158" s="5"/>
    </row>
    <row r="1159">
      <c r="A1159" s="3" t="s">
        <v>85</v>
      </c>
      <c r="B1159" s="3" t="s">
        <v>851</v>
      </c>
      <c r="C1159" s="3" t="s">
        <v>87</v>
      </c>
      <c r="D1159" s="3" t="s">
        <v>712</v>
      </c>
      <c r="E1159" s="3" t="s">
        <v>865</v>
      </c>
      <c r="F1159" s="3" t="s">
        <v>104</v>
      </c>
      <c r="G1159" s="3" t="s">
        <v>104</v>
      </c>
      <c r="H1159" s="3" t="s">
        <v>104</v>
      </c>
      <c r="I1159" s="3" t="s">
        <v>1310</v>
      </c>
      <c r="J1159" s="3" t="s">
        <v>104</v>
      </c>
      <c r="K1159" s="4"/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/>
      <c r="T1159" s="6"/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/>
      <c r="AF1159" s="6"/>
      <c r="AG1159" s="4"/>
      <c r="AH1159" s="6"/>
      <c r="AI1159" s="5"/>
      <c r="AJ1159" s="5"/>
      <c r="AK1159" s="4"/>
      <c r="AL1159" s="6"/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  <c r="AW1159" s="4"/>
      <c r="AX1159" s="6"/>
      <c r="AY1159" s="4"/>
      <c r="AZ1159" s="6"/>
      <c r="BA1159" s="5"/>
      <c r="BB1159" s="5"/>
      <c r="BC1159" s="4"/>
      <c r="BD1159" s="6"/>
      <c r="BE1159" s="4"/>
      <c r="BF1159" s="6"/>
      <c r="BG1159" s="5"/>
      <c r="BH1159" s="5"/>
      <c r="BI1159" s="4"/>
      <c r="BJ1159" s="6"/>
      <c r="BK1159" s="4"/>
      <c r="BL1159" s="6"/>
      <c r="BM1159" s="5"/>
      <c r="BN1159" s="5"/>
      <c r="BO1159" s="4"/>
      <c r="BP1159" s="6"/>
      <c r="BQ1159" s="4"/>
      <c r="BR1159" s="6"/>
      <c r="BS1159" s="5"/>
      <c r="BT1159" s="5"/>
      <c r="BU1159" s="4"/>
      <c r="BV1159" s="6"/>
      <c r="BW1159" s="4"/>
      <c r="BX1159" s="6"/>
      <c r="BY1159" s="5"/>
      <c r="BZ1159" s="5"/>
      <c r="CA1159" s="4"/>
      <c r="CB1159" s="6"/>
      <c r="CC1159" s="4"/>
      <c r="CD1159" s="6"/>
      <c r="CE1159" s="5"/>
      <c r="CF1159" s="5"/>
      <c r="CG1159" s="4"/>
      <c r="CH1159" s="6"/>
      <c r="CI1159" s="4"/>
      <c r="CJ1159" s="6"/>
      <c r="CK1159" s="5"/>
      <c r="CL1159" s="5"/>
      <c r="CM1159" s="4"/>
      <c r="CN1159" s="6"/>
      <c r="CO1159" s="4"/>
      <c r="CP1159" s="6"/>
      <c r="CQ1159" s="5"/>
      <c r="CR1159" s="5"/>
      <c r="CS1159" s="4"/>
      <c r="CT1159" s="6"/>
      <c r="CU1159" s="4"/>
      <c r="CV1159" s="6"/>
      <c r="CW1159" s="5"/>
      <c r="CX1159" s="5"/>
      <c r="CY1159" s="4"/>
      <c r="CZ1159" s="6"/>
      <c r="DA1159" s="4"/>
      <c r="DB1159" s="6"/>
      <c r="DC1159" s="5"/>
      <c r="DD1159" s="5"/>
      <c r="DE1159" s="4"/>
      <c r="DF1159" s="6"/>
      <c r="DG1159" s="4"/>
      <c r="DH1159" s="6"/>
      <c r="DI1159" s="5"/>
      <c r="DJ1159" s="5"/>
      <c r="DK1159" s="4"/>
      <c r="DL1159" s="6"/>
      <c r="DM1159" s="4"/>
      <c r="DN1159" s="6"/>
      <c r="DO1159" s="5"/>
      <c r="DP1159" s="5"/>
      <c r="DQ1159" s="4"/>
      <c r="DR1159" s="6"/>
      <c r="DS1159" s="4"/>
      <c r="DT1159" s="6"/>
      <c r="DU1159" s="5"/>
      <c r="DV1159" s="5"/>
      <c r="DW1159" s="4"/>
      <c r="DX1159" s="6"/>
      <c r="DY1159" s="4"/>
      <c r="DZ1159" s="6"/>
      <c r="EA1159" s="5"/>
      <c r="EB1159" s="5"/>
      <c r="EC1159" s="4"/>
      <c r="ED1159" s="6"/>
      <c r="EE1159" s="4"/>
      <c r="EF1159" s="6"/>
      <c r="EG1159" s="5"/>
      <c r="EH1159" s="5"/>
      <c r="EI1159" s="4"/>
      <c r="EJ1159" s="6"/>
      <c r="EK1159" s="4"/>
      <c r="EL1159" s="6"/>
      <c r="EM1159" s="5"/>
      <c r="EN1159" s="5"/>
      <c r="EO1159" s="4"/>
      <c r="EP1159" s="6"/>
      <c r="EQ1159" s="4"/>
      <c r="ER1159" s="6"/>
      <c r="ES1159" s="5"/>
      <c r="ET1159" s="5"/>
      <c r="EU1159" s="4"/>
      <c r="EV1159" s="6"/>
      <c r="EW1159" s="4"/>
      <c r="EX1159" s="6"/>
      <c r="EY1159" s="5"/>
      <c r="EZ1159" s="5"/>
      <c r="FA1159" s="4"/>
      <c r="FB1159" s="6"/>
      <c r="FC1159" s="4"/>
      <c r="FD1159" s="6"/>
      <c r="FE1159" s="5"/>
      <c r="FF1159" s="5"/>
      <c r="FG1159" s="4"/>
      <c r="FH1159" s="6"/>
      <c r="FI1159" s="4"/>
      <c r="FJ1159" s="6"/>
      <c r="FK1159" s="5"/>
      <c r="FL1159" s="5"/>
      <c r="FM1159" s="4"/>
      <c r="FN1159" s="6"/>
      <c r="FO1159" s="4"/>
      <c r="FP1159" s="6"/>
      <c r="FQ1159" s="5"/>
      <c r="FR1159" s="5"/>
      <c r="FS1159" s="4"/>
      <c r="FT1159" s="6"/>
      <c r="FU1159" s="4"/>
      <c r="FV1159" s="6"/>
      <c r="FW1159" s="5"/>
      <c r="FX1159" s="5"/>
      <c r="FY1159" s="4"/>
      <c r="FZ1159" s="6"/>
      <c r="GA1159" s="4"/>
      <c r="GB1159" s="6"/>
      <c r="GC1159" s="5"/>
      <c r="GD1159" s="5"/>
      <c r="GE1159" s="4"/>
      <c r="GF1159" s="6"/>
      <c r="GG1159" s="4"/>
      <c r="GH1159" s="6"/>
      <c r="GI1159" s="5"/>
      <c r="GJ1159" s="5"/>
      <c r="GK1159" s="4"/>
      <c r="GL1159" s="6"/>
      <c r="GM1159" s="4"/>
      <c r="GN1159" s="6"/>
      <c r="GO1159" s="5"/>
      <c r="GP1159" s="5"/>
      <c r="GQ1159" s="4"/>
      <c r="GR1159" s="6"/>
      <c r="GS1159" s="4"/>
      <c r="GT1159" s="6"/>
      <c r="GU1159" s="5"/>
      <c r="GV1159" s="5"/>
      <c r="GW1159" s="4"/>
      <c r="GX1159" s="6"/>
      <c r="GY1159" s="4"/>
      <c r="GZ1159" s="6"/>
      <c r="HA1159" s="5"/>
      <c r="HB1159" s="5"/>
      <c r="HC1159" s="4"/>
      <c r="HD1159" s="6"/>
      <c r="HE1159" s="4"/>
      <c r="HF1159" s="6"/>
      <c r="HG1159" s="5"/>
      <c r="HH1159" s="5"/>
      <c r="HI1159" s="4"/>
      <c r="HJ1159" s="6"/>
      <c r="HK1159" s="4"/>
      <c r="HL1159" s="6"/>
      <c r="HM1159" s="5"/>
      <c r="HN1159" s="5"/>
      <c r="HO1159" s="4"/>
      <c r="HP1159" s="6"/>
      <c r="HQ1159" s="4"/>
      <c r="HR1159" s="6"/>
      <c r="HS1159" s="5"/>
      <c r="HT1159" s="5"/>
      <c r="HU1159" s="4"/>
      <c r="HV1159" s="6"/>
      <c r="HW1159" s="4"/>
      <c r="HX1159" s="6"/>
      <c r="HY1159" s="5"/>
      <c r="HZ1159" s="5"/>
      <c r="IA1159" s="4"/>
      <c r="IB1159" s="6"/>
      <c r="IC1159" s="4"/>
      <c r="ID1159" s="6"/>
      <c r="IE1159" s="5"/>
      <c r="IF1159" s="5"/>
      <c r="IG1159" s="4"/>
      <c r="IH1159" s="6"/>
      <c r="II1159" s="4"/>
      <c r="IJ1159" s="6"/>
      <c r="IK1159" s="5"/>
      <c r="IL1159" s="5"/>
      <c r="IM1159" s="4"/>
      <c r="IN1159" s="6"/>
      <c r="IO1159" s="4"/>
      <c r="IP1159" s="6"/>
      <c r="IQ1159" s="5"/>
      <c r="IR1159" s="5"/>
      <c r="IS1159" s="4"/>
      <c r="IT1159" s="6"/>
      <c r="IU1159" s="4"/>
      <c r="IV1159" s="6"/>
      <c r="IW1159" s="5"/>
      <c r="IX1159" s="5"/>
      <c r="IY1159" s="4"/>
      <c r="IZ1159" s="6"/>
      <c r="JA1159" s="4"/>
      <c r="JB1159" s="6"/>
      <c r="JC1159" s="5"/>
      <c r="JD1159" s="5"/>
      <c r="JE1159" s="4"/>
      <c r="JF1159" s="6"/>
      <c r="JG1159" s="4"/>
      <c r="JH1159" s="6"/>
      <c r="JI1159" s="5"/>
      <c r="JJ1159" s="5"/>
      <c r="JK1159" s="4"/>
      <c r="JL1159" s="6"/>
      <c r="JM1159" s="4"/>
      <c r="JN1159" s="6"/>
      <c r="JO1159" s="5"/>
      <c r="JP1159" s="5"/>
      <c r="JQ1159" s="4"/>
      <c r="JR1159" s="6"/>
      <c r="JS1159" s="4"/>
      <c r="JT1159" s="6"/>
      <c r="JU1159" s="5"/>
      <c r="JV1159" s="5"/>
      <c r="JW1159" s="4"/>
      <c r="JX1159" s="6"/>
      <c r="JY1159" s="4"/>
      <c r="JZ1159" s="6"/>
      <c r="KA1159" s="5"/>
      <c r="KB1159" s="5"/>
      <c r="KC1159" s="4"/>
      <c r="KD1159" s="6"/>
      <c r="KE1159" s="4"/>
      <c r="KF1159" s="6"/>
      <c r="KG1159" s="5"/>
      <c r="KH1159" s="5"/>
      <c r="KI1159" s="4"/>
      <c r="KJ1159" s="6"/>
      <c r="KK1159" s="4"/>
      <c r="KL1159" s="6"/>
      <c r="KM1159" s="5"/>
      <c r="KN1159" s="5"/>
    </row>
    <row r="1160">
      <c r="A1160" s="3" t="s">
        <v>85</v>
      </c>
      <c r="B1160" s="3" t="s">
        <v>851</v>
      </c>
      <c r="C1160" s="3" t="s">
        <v>87</v>
      </c>
      <c r="D1160" s="3" t="s">
        <v>712</v>
      </c>
      <c r="E1160" s="3" t="s">
        <v>493</v>
      </c>
      <c r="F1160" s="3" t="s">
        <v>104</v>
      </c>
      <c r="G1160" s="3" t="s">
        <v>104</v>
      </c>
      <c r="H1160" s="3" t="s">
        <v>104</v>
      </c>
      <c r="I1160" s="3" t="s">
        <v>1310</v>
      </c>
      <c r="J1160" s="3" t="s">
        <v>104</v>
      </c>
      <c r="K1160" s="4">
        <v>158</v>
      </c>
      <c r="L1160" s="4">
        <f>=ROUNDDOWN({0},0)</f>
      </c>
      <c r="M1160" s="4">
        <v>234</v>
      </c>
      <c r="N1160" s="5"/>
      <c r="O1160" s="4"/>
      <c r="P1160" s="4">
        <f>=ROUNDDOWN({0},0)</f>
      </c>
      <c r="Q1160" s="4"/>
      <c r="R1160" s="5"/>
      <c r="S1160" s="4"/>
      <c r="T1160" s="6"/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/>
      <c r="AF1160" s="6"/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  <c r="AW1160" s="4"/>
      <c r="AX1160" s="6"/>
      <c r="AY1160" s="4"/>
      <c r="AZ1160" s="6"/>
      <c r="BA1160" s="5"/>
      <c r="BB1160" s="5"/>
      <c r="BC1160" s="4"/>
      <c r="BD1160" s="6"/>
      <c r="BE1160" s="4"/>
      <c r="BF1160" s="6"/>
      <c r="BG1160" s="5"/>
      <c r="BH1160" s="5"/>
      <c r="BI1160" s="4"/>
      <c r="BJ1160" s="6"/>
      <c r="BK1160" s="4"/>
      <c r="BL1160" s="6"/>
      <c r="BM1160" s="5"/>
      <c r="BN1160" s="5"/>
      <c r="BO1160" s="4"/>
      <c r="BP1160" s="6"/>
      <c r="BQ1160" s="4"/>
      <c r="BR1160" s="6"/>
      <c r="BS1160" s="5"/>
      <c r="BT1160" s="5"/>
      <c r="BU1160" s="4"/>
      <c r="BV1160" s="6"/>
      <c r="BW1160" s="4"/>
      <c r="BX1160" s="6"/>
      <c r="BY1160" s="5"/>
      <c r="BZ1160" s="5"/>
      <c r="CA1160" s="4"/>
      <c r="CB1160" s="6"/>
      <c r="CC1160" s="4"/>
      <c r="CD1160" s="6"/>
      <c r="CE1160" s="5"/>
      <c r="CF1160" s="5"/>
      <c r="CG1160" s="4"/>
      <c r="CH1160" s="6"/>
      <c r="CI1160" s="4"/>
      <c r="CJ1160" s="6"/>
      <c r="CK1160" s="5"/>
      <c r="CL1160" s="5"/>
      <c r="CM1160" s="4"/>
      <c r="CN1160" s="6"/>
      <c r="CO1160" s="4"/>
      <c r="CP1160" s="6"/>
      <c r="CQ1160" s="5"/>
      <c r="CR1160" s="5"/>
      <c r="CS1160" s="4"/>
      <c r="CT1160" s="6"/>
      <c r="CU1160" s="4"/>
      <c r="CV1160" s="6"/>
      <c r="CW1160" s="5"/>
      <c r="CX1160" s="5"/>
      <c r="CY1160" s="4"/>
      <c r="CZ1160" s="6"/>
      <c r="DA1160" s="4"/>
      <c r="DB1160" s="6"/>
      <c r="DC1160" s="5"/>
      <c r="DD1160" s="5"/>
      <c r="DE1160" s="4"/>
      <c r="DF1160" s="6"/>
      <c r="DG1160" s="4"/>
      <c r="DH1160" s="6"/>
      <c r="DI1160" s="5"/>
      <c r="DJ1160" s="5"/>
      <c r="DK1160" s="4"/>
      <c r="DL1160" s="6"/>
      <c r="DM1160" s="4"/>
      <c r="DN1160" s="6"/>
      <c r="DO1160" s="5"/>
      <c r="DP1160" s="5"/>
      <c r="DQ1160" s="4"/>
      <c r="DR1160" s="6"/>
      <c r="DS1160" s="4"/>
      <c r="DT1160" s="6"/>
      <c r="DU1160" s="5"/>
      <c r="DV1160" s="5"/>
      <c r="DW1160" s="4"/>
      <c r="DX1160" s="6"/>
      <c r="DY1160" s="4"/>
      <c r="DZ1160" s="6"/>
      <c r="EA1160" s="5"/>
      <c r="EB1160" s="5"/>
      <c r="EC1160" s="4"/>
      <c r="ED1160" s="6"/>
      <c r="EE1160" s="4"/>
      <c r="EF1160" s="6"/>
      <c r="EG1160" s="5"/>
      <c r="EH1160" s="5"/>
      <c r="EI1160" s="4"/>
      <c r="EJ1160" s="6"/>
      <c r="EK1160" s="4"/>
      <c r="EL1160" s="6"/>
      <c r="EM1160" s="5"/>
      <c r="EN1160" s="5"/>
      <c r="EO1160" s="4"/>
      <c r="EP1160" s="6"/>
      <c r="EQ1160" s="4"/>
      <c r="ER1160" s="6"/>
      <c r="ES1160" s="5"/>
      <c r="ET1160" s="5"/>
      <c r="EU1160" s="4"/>
      <c r="EV1160" s="6"/>
      <c r="EW1160" s="4"/>
      <c r="EX1160" s="6"/>
      <c r="EY1160" s="5"/>
      <c r="EZ1160" s="5"/>
      <c r="FA1160" s="4"/>
      <c r="FB1160" s="6"/>
      <c r="FC1160" s="4"/>
      <c r="FD1160" s="6"/>
      <c r="FE1160" s="5"/>
      <c r="FF1160" s="5"/>
      <c r="FG1160" s="4"/>
      <c r="FH1160" s="6"/>
      <c r="FI1160" s="4"/>
      <c r="FJ1160" s="6"/>
      <c r="FK1160" s="5"/>
      <c r="FL1160" s="5"/>
      <c r="FM1160" s="4"/>
      <c r="FN1160" s="6"/>
      <c r="FO1160" s="4"/>
      <c r="FP1160" s="6"/>
      <c r="FQ1160" s="5"/>
      <c r="FR1160" s="5"/>
      <c r="FS1160" s="4"/>
      <c r="FT1160" s="6"/>
      <c r="FU1160" s="4"/>
      <c r="FV1160" s="6"/>
      <c r="FW1160" s="5"/>
      <c r="FX1160" s="5"/>
      <c r="FY1160" s="4"/>
      <c r="FZ1160" s="6"/>
      <c r="GA1160" s="4"/>
      <c r="GB1160" s="6"/>
      <c r="GC1160" s="5"/>
      <c r="GD1160" s="5"/>
      <c r="GE1160" s="4"/>
      <c r="GF1160" s="6"/>
      <c r="GG1160" s="4"/>
      <c r="GH1160" s="6"/>
      <c r="GI1160" s="5"/>
      <c r="GJ1160" s="5"/>
      <c r="GK1160" s="4"/>
      <c r="GL1160" s="6"/>
      <c r="GM1160" s="4"/>
      <c r="GN1160" s="6"/>
      <c r="GO1160" s="5"/>
      <c r="GP1160" s="5"/>
      <c r="GQ1160" s="4"/>
      <c r="GR1160" s="6"/>
      <c r="GS1160" s="4"/>
      <c r="GT1160" s="6"/>
      <c r="GU1160" s="5"/>
      <c r="GV1160" s="5"/>
      <c r="GW1160" s="4"/>
      <c r="GX1160" s="6"/>
      <c r="GY1160" s="4"/>
      <c r="GZ1160" s="6"/>
      <c r="HA1160" s="5"/>
      <c r="HB1160" s="5"/>
      <c r="HC1160" s="4"/>
      <c r="HD1160" s="6"/>
      <c r="HE1160" s="4"/>
      <c r="HF1160" s="6"/>
      <c r="HG1160" s="5"/>
      <c r="HH1160" s="5"/>
      <c r="HI1160" s="4"/>
      <c r="HJ1160" s="6"/>
      <c r="HK1160" s="4"/>
      <c r="HL1160" s="6"/>
      <c r="HM1160" s="5"/>
      <c r="HN1160" s="5"/>
      <c r="HO1160" s="4"/>
      <c r="HP1160" s="6"/>
      <c r="HQ1160" s="4"/>
      <c r="HR1160" s="6"/>
      <c r="HS1160" s="5"/>
      <c r="HT1160" s="5"/>
      <c r="HU1160" s="4"/>
      <c r="HV1160" s="6"/>
      <c r="HW1160" s="4"/>
      <c r="HX1160" s="6"/>
      <c r="HY1160" s="5"/>
      <c r="HZ1160" s="5"/>
      <c r="IA1160" s="4"/>
      <c r="IB1160" s="6"/>
      <c r="IC1160" s="4"/>
      <c r="ID1160" s="6"/>
      <c r="IE1160" s="5"/>
      <c r="IF1160" s="5"/>
      <c r="IG1160" s="4"/>
      <c r="IH1160" s="6"/>
      <c r="II1160" s="4"/>
      <c r="IJ1160" s="6"/>
      <c r="IK1160" s="5"/>
      <c r="IL1160" s="5"/>
      <c r="IM1160" s="4"/>
      <c r="IN1160" s="6"/>
      <c r="IO1160" s="4"/>
      <c r="IP1160" s="6"/>
      <c r="IQ1160" s="5"/>
      <c r="IR1160" s="5"/>
      <c r="IS1160" s="4"/>
      <c r="IT1160" s="6"/>
      <c r="IU1160" s="4"/>
      <c r="IV1160" s="6"/>
      <c r="IW1160" s="5"/>
      <c r="IX1160" s="5"/>
      <c r="IY1160" s="4"/>
      <c r="IZ1160" s="6"/>
      <c r="JA1160" s="4"/>
      <c r="JB1160" s="6"/>
      <c r="JC1160" s="5"/>
      <c r="JD1160" s="5"/>
      <c r="JE1160" s="4"/>
      <c r="JF1160" s="6"/>
      <c r="JG1160" s="4"/>
      <c r="JH1160" s="6"/>
      <c r="JI1160" s="5"/>
      <c r="JJ1160" s="5"/>
      <c r="JK1160" s="4"/>
      <c r="JL1160" s="6"/>
      <c r="JM1160" s="4"/>
      <c r="JN1160" s="6"/>
      <c r="JO1160" s="5"/>
      <c r="JP1160" s="5"/>
      <c r="JQ1160" s="4"/>
      <c r="JR1160" s="6"/>
      <c r="JS1160" s="4"/>
      <c r="JT1160" s="6"/>
      <c r="JU1160" s="5"/>
      <c r="JV1160" s="5"/>
      <c r="JW1160" s="4"/>
      <c r="JX1160" s="6"/>
      <c r="JY1160" s="4"/>
      <c r="JZ1160" s="6"/>
      <c r="KA1160" s="5"/>
      <c r="KB1160" s="5"/>
      <c r="KC1160" s="4"/>
      <c r="KD1160" s="6"/>
      <c r="KE1160" s="4"/>
      <c r="KF1160" s="6"/>
      <c r="KG1160" s="5"/>
      <c r="KH1160" s="5"/>
      <c r="KI1160" s="4"/>
      <c r="KJ1160" s="6"/>
      <c r="KK1160" s="4"/>
      <c r="KL1160" s="6"/>
      <c r="KM1160" s="5"/>
      <c r="KN1160" s="5"/>
    </row>
    <row r="1161">
      <c r="A1161" s="3" t="s">
        <v>85</v>
      </c>
      <c r="B1161" s="3" t="s">
        <v>851</v>
      </c>
      <c r="C1161" s="3" t="s">
        <v>87</v>
      </c>
      <c r="D1161" s="3" t="s">
        <v>712</v>
      </c>
      <c r="E1161" s="3" t="s">
        <v>868</v>
      </c>
      <c r="F1161" s="3" t="s">
        <v>104</v>
      </c>
      <c r="G1161" s="3" t="s">
        <v>104</v>
      </c>
      <c r="H1161" s="3" t="s">
        <v>104</v>
      </c>
      <c r="I1161" s="3" t="s">
        <v>1310</v>
      </c>
      <c r="J1161" s="3" t="s">
        <v>104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/>
      <c r="T1161" s="6"/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/>
      <c r="AF1161" s="6"/>
      <c r="AG1161" s="4"/>
      <c r="AH1161" s="6"/>
      <c r="AI1161" s="5"/>
      <c r="AJ1161" s="5"/>
      <c r="AK1161" s="4"/>
      <c r="AL1161" s="6"/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  <c r="AW1161" s="4"/>
      <c r="AX1161" s="6"/>
      <c r="AY1161" s="4"/>
      <c r="AZ1161" s="6"/>
      <c r="BA1161" s="5"/>
      <c r="BB1161" s="5"/>
      <c r="BC1161" s="4"/>
      <c r="BD1161" s="6"/>
      <c r="BE1161" s="4"/>
      <c r="BF1161" s="6"/>
      <c r="BG1161" s="5"/>
      <c r="BH1161" s="5"/>
      <c r="BI1161" s="4"/>
      <c r="BJ1161" s="6"/>
      <c r="BK1161" s="4"/>
      <c r="BL1161" s="6"/>
      <c r="BM1161" s="5"/>
      <c r="BN1161" s="5"/>
      <c r="BO1161" s="4"/>
      <c r="BP1161" s="6"/>
      <c r="BQ1161" s="4"/>
      <c r="BR1161" s="6"/>
      <c r="BS1161" s="5"/>
      <c r="BT1161" s="5"/>
      <c r="BU1161" s="4"/>
      <c r="BV1161" s="6"/>
      <c r="BW1161" s="4"/>
      <c r="BX1161" s="6"/>
      <c r="BY1161" s="5"/>
      <c r="BZ1161" s="5"/>
      <c r="CA1161" s="4"/>
      <c r="CB1161" s="6"/>
      <c r="CC1161" s="4"/>
      <c r="CD1161" s="6"/>
      <c r="CE1161" s="5"/>
      <c r="CF1161" s="5"/>
      <c r="CG1161" s="4"/>
      <c r="CH1161" s="6"/>
      <c r="CI1161" s="4"/>
      <c r="CJ1161" s="6"/>
      <c r="CK1161" s="5"/>
      <c r="CL1161" s="5"/>
      <c r="CM1161" s="4"/>
      <c r="CN1161" s="6"/>
      <c r="CO1161" s="4"/>
      <c r="CP1161" s="6"/>
      <c r="CQ1161" s="5"/>
      <c r="CR1161" s="5"/>
      <c r="CS1161" s="4"/>
      <c r="CT1161" s="6"/>
      <c r="CU1161" s="4"/>
      <c r="CV1161" s="6"/>
      <c r="CW1161" s="5"/>
      <c r="CX1161" s="5"/>
      <c r="CY1161" s="4"/>
      <c r="CZ1161" s="6"/>
      <c r="DA1161" s="4"/>
      <c r="DB1161" s="6"/>
      <c r="DC1161" s="5"/>
      <c r="DD1161" s="5"/>
      <c r="DE1161" s="4"/>
      <c r="DF1161" s="6"/>
      <c r="DG1161" s="4"/>
      <c r="DH1161" s="6"/>
      <c r="DI1161" s="5"/>
      <c r="DJ1161" s="5"/>
      <c r="DK1161" s="4"/>
      <c r="DL1161" s="6"/>
      <c r="DM1161" s="4"/>
      <c r="DN1161" s="6"/>
      <c r="DO1161" s="5"/>
      <c r="DP1161" s="5"/>
      <c r="DQ1161" s="4"/>
      <c r="DR1161" s="6"/>
      <c r="DS1161" s="4"/>
      <c r="DT1161" s="6"/>
      <c r="DU1161" s="5"/>
      <c r="DV1161" s="5"/>
      <c r="DW1161" s="4"/>
      <c r="DX1161" s="6"/>
      <c r="DY1161" s="4"/>
      <c r="DZ1161" s="6"/>
      <c r="EA1161" s="5"/>
      <c r="EB1161" s="5"/>
      <c r="EC1161" s="4"/>
      <c r="ED1161" s="6"/>
      <c r="EE1161" s="4"/>
      <c r="EF1161" s="6"/>
      <c r="EG1161" s="5"/>
      <c r="EH1161" s="5"/>
      <c r="EI1161" s="4"/>
      <c r="EJ1161" s="6"/>
      <c r="EK1161" s="4"/>
      <c r="EL1161" s="6"/>
      <c r="EM1161" s="5"/>
      <c r="EN1161" s="5"/>
      <c r="EO1161" s="4"/>
      <c r="EP1161" s="6"/>
      <c r="EQ1161" s="4"/>
      <c r="ER1161" s="6"/>
      <c r="ES1161" s="5"/>
      <c r="ET1161" s="5"/>
      <c r="EU1161" s="4"/>
      <c r="EV1161" s="6"/>
      <c r="EW1161" s="4"/>
      <c r="EX1161" s="6"/>
      <c r="EY1161" s="5"/>
      <c r="EZ1161" s="5"/>
      <c r="FA1161" s="4"/>
      <c r="FB1161" s="6"/>
      <c r="FC1161" s="4"/>
      <c r="FD1161" s="6"/>
      <c r="FE1161" s="5"/>
      <c r="FF1161" s="5"/>
      <c r="FG1161" s="4"/>
      <c r="FH1161" s="6"/>
      <c r="FI1161" s="4"/>
      <c r="FJ1161" s="6"/>
      <c r="FK1161" s="5"/>
      <c r="FL1161" s="5"/>
      <c r="FM1161" s="4"/>
      <c r="FN1161" s="6"/>
      <c r="FO1161" s="4"/>
      <c r="FP1161" s="6"/>
      <c r="FQ1161" s="5"/>
      <c r="FR1161" s="5"/>
      <c r="FS1161" s="4"/>
      <c r="FT1161" s="6"/>
      <c r="FU1161" s="4"/>
      <c r="FV1161" s="6"/>
      <c r="FW1161" s="5"/>
      <c r="FX1161" s="5"/>
      <c r="FY1161" s="4"/>
      <c r="FZ1161" s="6"/>
      <c r="GA1161" s="4"/>
      <c r="GB1161" s="6"/>
      <c r="GC1161" s="5"/>
      <c r="GD1161" s="5"/>
      <c r="GE1161" s="4"/>
      <c r="GF1161" s="6"/>
      <c r="GG1161" s="4"/>
      <c r="GH1161" s="6"/>
      <c r="GI1161" s="5"/>
      <c r="GJ1161" s="5"/>
      <c r="GK1161" s="4"/>
      <c r="GL1161" s="6"/>
      <c r="GM1161" s="4"/>
      <c r="GN1161" s="6"/>
      <c r="GO1161" s="5"/>
      <c r="GP1161" s="5"/>
      <c r="GQ1161" s="4"/>
      <c r="GR1161" s="6"/>
      <c r="GS1161" s="4"/>
      <c r="GT1161" s="6"/>
      <c r="GU1161" s="5"/>
      <c r="GV1161" s="5"/>
      <c r="GW1161" s="4"/>
      <c r="GX1161" s="6"/>
      <c r="GY1161" s="4"/>
      <c r="GZ1161" s="6"/>
      <c r="HA1161" s="5"/>
      <c r="HB1161" s="5"/>
      <c r="HC1161" s="4"/>
      <c r="HD1161" s="6"/>
      <c r="HE1161" s="4"/>
      <c r="HF1161" s="6"/>
      <c r="HG1161" s="5"/>
      <c r="HH1161" s="5"/>
      <c r="HI1161" s="4"/>
      <c r="HJ1161" s="6"/>
      <c r="HK1161" s="4"/>
      <c r="HL1161" s="6"/>
      <c r="HM1161" s="5"/>
      <c r="HN1161" s="5"/>
      <c r="HO1161" s="4"/>
      <c r="HP1161" s="6"/>
      <c r="HQ1161" s="4"/>
      <c r="HR1161" s="6"/>
      <c r="HS1161" s="5"/>
      <c r="HT1161" s="5"/>
      <c r="HU1161" s="4"/>
      <c r="HV1161" s="6"/>
      <c r="HW1161" s="4"/>
      <c r="HX1161" s="6"/>
      <c r="HY1161" s="5"/>
      <c r="HZ1161" s="5"/>
      <c r="IA1161" s="4"/>
      <c r="IB1161" s="6"/>
      <c r="IC1161" s="4"/>
      <c r="ID1161" s="6"/>
      <c r="IE1161" s="5"/>
      <c r="IF1161" s="5"/>
      <c r="IG1161" s="4"/>
      <c r="IH1161" s="6"/>
      <c r="II1161" s="4"/>
      <c r="IJ1161" s="6"/>
      <c r="IK1161" s="5"/>
      <c r="IL1161" s="5"/>
      <c r="IM1161" s="4"/>
      <c r="IN1161" s="6"/>
      <c r="IO1161" s="4"/>
      <c r="IP1161" s="6"/>
      <c r="IQ1161" s="5"/>
      <c r="IR1161" s="5"/>
      <c r="IS1161" s="4"/>
      <c r="IT1161" s="6"/>
      <c r="IU1161" s="4"/>
      <c r="IV1161" s="6"/>
      <c r="IW1161" s="5"/>
      <c r="IX1161" s="5"/>
      <c r="IY1161" s="4"/>
      <c r="IZ1161" s="6"/>
      <c r="JA1161" s="4"/>
      <c r="JB1161" s="6"/>
      <c r="JC1161" s="5"/>
      <c r="JD1161" s="5"/>
      <c r="JE1161" s="4"/>
      <c r="JF1161" s="6"/>
      <c r="JG1161" s="4"/>
      <c r="JH1161" s="6"/>
      <c r="JI1161" s="5"/>
      <c r="JJ1161" s="5"/>
      <c r="JK1161" s="4"/>
      <c r="JL1161" s="6"/>
      <c r="JM1161" s="4"/>
      <c r="JN1161" s="6"/>
      <c r="JO1161" s="5"/>
      <c r="JP1161" s="5"/>
      <c r="JQ1161" s="4"/>
      <c r="JR1161" s="6"/>
      <c r="JS1161" s="4"/>
      <c r="JT1161" s="6"/>
      <c r="JU1161" s="5"/>
      <c r="JV1161" s="5"/>
      <c r="JW1161" s="4"/>
      <c r="JX1161" s="6"/>
      <c r="JY1161" s="4"/>
      <c r="JZ1161" s="6"/>
      <c r="KA1161" s="5"/>
      <c r="KB1161" s="5"/>
      <c r="KC1161" s="4"/>
      <c r="KD1161" s="6"/>
      <c r="KE1161" s="4"/>
      <c r="KF1161" s="6"/>
      <c r="KG1161" s="5"/>
      <c r="KH1161" s="5"/>
      <c r="KI1161" s="4"/>
      <c r="KJ1161" s="6"/>
      <c r="KK1161" s="4"/>
      <c r="KL1161" s="6"/>
      <c r="KM1161" s="5"/>
      <c r="KN1161" s="5"/>
    </row>
    <row r="1162">
      <c r="A1162" s="3" t="s">
        <v>85</v>
      </c>
      <c r="B1162" s="3" t="s">
        <v>851</v>
      </c>
      <c r="C1162" s="3" t="s">
        <v>87</v>
      </c>
      <c r="D1162" s="3" t="s">
        <v>712</v>
      </c>
      <c r="E1162" s="3" t="s">
        <v>865</v>
      </c>
      <c r="F1162" s="3" t="s">
        <v>104</v>
      </c>
      <c r="G1162" s="3" t="s">
        <v>104</v>
      </c>
      <c r="H1162" s="3" t="s">
        <v>104</v>
      </c>
      <c r="I1162" s="3" t="s">
        <v>1320</v>
      </c>
      <c r="J1162" s="3" t="s">
        <v>104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/>
      <c r="T1162" s="6"/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/>
      <c r="AF1162" s="6"/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  <c r="AW1162" s="4"/>
      <c r="AX1162" s="6"/>
      <c r="AY1162" s="4"/>
      <c r="AZ1162" s="6"/>
      <c r="BA1162" s="5"/>
      <c r="BB1162" s="5"/>
      <c r="BC1162" s="4"/>
      <c r="BD1162" s="6"/>
      <c r="BE1162" s="4"/>
      <c r="BF1162" s="6"/>
      <c r="BG1162" s="5"/>
      <c r="BH1162" s="5"/>
      <c r="BI1162" s="4"/>
      <c r="BJ1162" s="6"/>
      <c r="BK1162" s="4"/>
      <c r="BL1162" s="6"/>
      <c r="BM1162" s="5"/>
      <c r="BN1162" s="5"/>
      <c r="BO1162" s="4"/>
      <c r="BP1162" s="6"/>
      <c r="BQ1162" s="4"/>
      <c r="BR1162" s="6"/>
      <c r="BS1162" s="5"/>
      <c r="BT1162" s="5"/>
      <c r="BU1162" s="4"/>
      <c r="BV1162" s="6"/>
      <c r="BW1162" s="4"/>
      <c r="BX1162" s="6"/>
      <c r="BY1162" s="5"/>
      <c r="BZ1162" s="5"/>
      <c r="CA1162" s="4"/>
      <c r="CB1162" s="6"/>
      <c r="CC1162" s="4"/>
      <c r="CD1162" s="6"/>
      <c r="CE1162" s="5"/>
      <c r="CF1162" s="5"/>
      <c r="CG1162" s="4"/>
      <c r="CH1162" s="6"/>
      <c r="CI1162" s="4"/>
      <c r="CJ1162" s="6"/>
      <c r="CK1162" s="5"/>
      <c r="CL1162" s="5"/>
      <c r="CM1162" s="4"/>
      <c r="CN1162" s="6"/>
      <c r="CO1162" s="4"/>
      <c r="CP1162" s="6"/>
      <c r="CQ1162" s="5"/>
      <c r="CR1162" s="5"/>
      <c r="CS1162" s="4"/>
      <c r="CT1162" s="6"/>
      <c r="CU1162" s="4"/>
      <c r="CV1162" s="6"/>
      <c r="CW1162" s="5"/>
      <c r="CX1162" s="5"/>
      <c r="CY1162" s="4"/>
      <c r="CZ1162" s="6"/>
      <c r="DA1162" s="4"/>
      <c r="DB1162" s="6"/>
      <c r="DC1162" s="5"/>
      <c r="DD1162" s="5"/>
      <c r="DE1162" s="4"/>
      <c r="DF1162" s="6"/>
      <c r="DG1162" s="4"/>
      <c r="DH1162" s="6"/>
      <c r="DI1162" s="5"/>
      <c r="DJ1162" s="5"/>
      <c r="DK1162" s="4"/>
      <c r="DL1162" s="6"/>
      <c r="DM1162" s="4"/>
      <c r="DN1162" s="6"/>
      <c r="DO1162" s="5"/>
      <c r="DP1162" s="5"/>
      <c r="DQ1162" s="4"/>
      <c r="DR1162" s="6"/>
      <c r="DS1162" s="4"/>
      <c r="DT1162" s="6"/>
      <c r="DU1162" s="5"/>
      <c r="DV1162" s="5"/>
      <c r="DW1162" s="4"/>
      <c r="DX1162" s="6"/>
      <c r="DY1162" s="4"/>
      <c r="DZ1162" s="6"/>
      <c r="EA1162" s="5"/>
      <c r="EB1162" s="5"/>
      <c r="EC1162" s="4"/>
      <c r="ED1162" s="6"/>
      <c r="EE1162" s="4"/>
      <c r="EF1162" s="6"/>
      <c r="EG1162" s="5"/>
      <c r="EH1162" s="5"/>
      <c r="EI1162" s="4"/>
      <c r="EJ1162" s="6"/>
      <c r="EK1162" s="4"/>
      <c r="EL1162" s="6"/>
      <c r="EM1162" s="5"/>
      <c r="EN1162" s="5"/>
      <c r="EO1162" s="4"/>
      <c r="EP1162" s="6"/>
      <c r="EQ1162" s="4"/>
      <c r="ER1162" s="6"/>
      <c r="ES1162" s="5"/>
      <c r="ET1162" s="5"/>
      <c r="EU1162" s="4"/>
      <c r="EV1162" s="6"/>
      <c r="EW1162" s="4"/>
      <c r="EX1162" s="6"/>
      <c r="EY1162" s="5"/>
      <c r="EZ1162" s="5"/>
      <c r="FA1162" s="4"/>
      <c r="FB1162" s="6"/>
      <c r="FC1162" s="4"/>
      <c r="FD1162" s="6"/>
      <c r="FE1162" s="5"/>
      <c r="FF1162" s="5"/>
      <c r="FG1162" s="4"/>
      <c r="FH1162" s="6"/>
      <c r="FI1162" s="4"/>
      <c r="FJ1162" s="6"/>
      <c r="FK1162" s="5"/>
      <c r="FL1162" s="5"/>
      <c r="FM1162" s="4"/>
      <c r="FN1162" s="6"/>
      <c r="FO1162" s="4"/>
      <c r="FP1162" s="6"/>
      <c r="FQ1162" s="5"/>
      <c r="FR1162" s="5"/>
      <c r="FS1162" s="4"/>
      <c r="FT1162" s="6"/>
      <c r="FU1162" s="4"/>
      <c r="FV1162" s="6"/>
      <c r="FW1162" s="5"/>
      <c r="FX1162" s="5"/>
      <c r="FY1162" s="4"/>
      <c r="FZ1162" s="6"/>
      <c r="GA1162" s="4"/>
      <c r="GB1162" s="6"/>
      <c r="GC1162" s="5"/>
      <c r="GD1162" s="5"/>
      <c r="GE1162" s="4"/>
      <c r="GF1162" s="6"/>
      <c r="GG1162" s="4"/>
      <c r="GH1162" s="6"/>
      <c r="GI1162" s="5"/>
      <c r="GJ1162" s="5"/>
      <c r="GK1162" s="4"/>
      <c r="GL1162" s="6"/>
      <c r="GM1162" s="4"/>
      <c r="GN1162" s="6"/>
      <c r="GO1162" s="5"/>
      <c r="GP1162" s="5"/>
      <c r="GQ1162" s="4"/>
      <c r="GR1162" s="6"/>
      <c r="GS1162" s="4"/>
      <c r="GT1162" s="6"/>
      <c r="GU1162" s="5"/>
      <c r="GV1162" s="5"/>
      <c r="GW1162" s="4"/>
      <c r="GX1162" s="6"/>
      <c r="GY1162" s="4"/>
      <c r="GZ1162" s="6"/>
      <c r="HA1162" s="5"/>
      <c r="HB1162" s="5"/>
      <c r="HC1162" s="4"/>
      <c r="HD1162" s="6"/>
      <c r="HE1162" s="4"/>
      <c r="HF1162" s="6"/>
      <c r="HG1162" s="5"/>
      <c r="HH1162" s="5"/>
      <c r="HI1162" s="4"/>
      <c r="HJ1162" s="6"/>
      <c r="HK1162" s="4"/>
      <c r="HL1162" s="6"/>
      <c r="HM1162" s="5"/>
      <c r="HN1162" s="5"/>
      <c r="HO1162" s="4"/>
      <c r="HP1162" s="6"/>
      <c r="HQ1162" s="4"/>
      <c r="HR1162" s="6"/>
      <c r="HS1162" s="5"/>
      <c r="HT1162" s="5"/>
      <c r="HU1162" s="4"/>
      <c r="HV1162" s="6"/>
      <c r="HW1162" s="4"/>
      <c r="HX1162" s="6"/>
      <c r="HY1162" s="5"/>
      <c r="HZ1162" s="5"/>
      <c r="IA1162" s="4"/>
      <c r="IB1162" s="6"/>
      <c r="IC1162" s="4"/>
      <c r="ID1162" s="6"/>
      <c r="IE1162" s="5"/>
      <c r="IF1162" s="5"/>
      <c r="IG1162" s="4"/>
      <c r="IH1162" s="6"/>
      <c r="II1162" s="4"/>
      <c r="IJ1162" s="6"/>
      <c r="IK1162" s="5"/>
      <c r="IL1162" s="5"/>
      <c r="IM1162" s="4"/>
      <c r="IN1162" s="6"/>
      <c r="IO1162" s="4"/>
      <c r="IP1162" s="6"/>
      <c r="IQ1162" s="5"/>
      <c r="IR1162" s="5"/>
      <c r="IS1162" s="4"/>
      <c r="IT1162" s="6"/>
      <c r="IU1162" s="4"/>
      <c r="IV1162" s="6"/>
      <c r="IW1162" s="5"/>
      <c r="IX1162" s="5"/>
      <c r="IY1162" s="4"/>
      <c r="IZ1162" s="6"/>
      <c r="JA1162" s="4"/>
      <c r="JB1162" s="6"/>
      <c r="JC1162" s="5"/>
      <c r="JD1162" s="5"/>
      <c r="JE1162" s="4"/>
      <c r="JF1162" s="6"/>
      <c r="JG1162" s="4"/>
      <c r="JH1162" s="6"/>
      <c r="JI1162" s="5"/>
      <c r="JJ1162" s="5"/>
      <c r="JK1162" s="4"/>
      <c r="JL1162" s="6"/>
      <c r="JM1162" s="4"/>
      <c r="JN1162" s="6"/>
      <c r="JO1162" s="5"/>
      <c r="JP1162" s="5"/>
      <c r="JQ1162" s="4"/>
      <c r="JR1162" s="6"/>
      <c r="JS1162" s="4"/>
      <c r="JT1162" s="6"/>
      <c r="JU1162" s="5"/>
      <c r="JV1162" s="5"/>
      <c r="JW1162" s="4"/>
      <c r="JX1162" s="6"/>
      <c r="JY1162" s="4"/>
      <c r="JZ1162" s="6"/>
      <c r="KA1162" s="5"/>
      <c r="KB1162" s="5"/>
      <c r="KC1162" s="4"/>
      <c r="KD1162" s="6"/>
      <c r="KE1162" s="4"/>
      <c r="KF1162" s="6"/>
      <c r="KG1162" s="5"/>
      <c r="KH1162" s="5"/>
      <c r="KI1162" s="4"/>
      <c r="KJ1162" s="6"/>
      <c r="KK1162" s="4"/>
      <c r="KL1162" s="6"/>
      <c r="KM1162" s="5"/>
      <c r="KN1162" s="5"/>
    </row>
    <row r="1163">
      <c r="A1163" s="3" t="s">
        <v>85</v>
      </c>
      <c r="B1163" s="3" t="s">
        <v>851</v>
      </c>
      <c r="C1163" s="3" t="s">
        <v>87</v>
      </c>
      <c r="D1163" s="3" t="s">
        <v>712</v>
      </c>
      <c r="E1163" s="3" t="s">
        <v>880</v>
      </c>
      <c r="F1163" s="3" t="s">
        <v>104</v>
      </c>
      <c r="G1163" s="3" t="s">
        <v>104</v>
      </c>
      <c r="H1163" s="3" t="s">
        <v>104</v>
      </c>
      <c r="I1163" s="3" t="s">
        <v>1320</v>
      </c>
      <c r="J1163" s="3" t="s">
        <v>104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/>
      <c r="T1163" s="6"/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/>
      <c r="AF1163" s="6"/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  <c r="AW1163" s="4"/>
      <c r="AX1163" s="6"/>
      <c r="AY1163" s="4"/>
      <c r="AZ1163" s="6"/>
      <c r="BA1163" s="5"/>
      <c r="BB1163" s="5"/>
      <c r="BC1163" s="4"/>
      <c r="BD1163" s="6"/>
      <c r="BE1163" s="4"/>
      <c r="BF1163" s="6"/>
      <c r="BG1163" s="5"/>
      <c r="BH1163" s="5"/>
      <c r="BI1163" s="4"/>
      <c r="BJ1163" s="6"/>
      <c r="BK1163" s="4"/>
      <c r="BL1163" s="6"/>
      <c r="BM1163" s="5"/>
      <c r="BN1163" s="5"/>
      <c r="BO1163" s="4"/>
      <c r="BP1163" s="6"/>
      <c r="BQ1163" s="4"/>
      <c r="BR1163" s="6"/>
      <c r="BS1163" s="5"/>
      <c r="BT1163" s="5"/>
      <c r="BU1163" s="4"/>
      <c r="BV1163" s="6"/>
      <c r="BW1163" s="4"/>
      <c r="BX1163" s="6"/>
      <c r="BY1163" s="5"/>
      <c r="BZ1163" s="5"/>
      <c r="CA1163" s="4"/>
      <c r="CB1163" s="6"/>
      <c r="CC1163" s="4"/>
      <c r="CD1163" s="6"/>
      <c r="CE1163" s="5"/>
      <c r="CF1163" s="5"/>
      <c r="CG1163" s="4"/>
      <c r="CH1163" s="6"/>
      <c r="CI1163" s="4"/>
      <c r="CJ1163" s="6"/>
      <c r="CK1163" s="5"/>
      <c r="CL1163" s="5"/>
      <c r="CM1163" s="4"/>
      <c r="CN1163" s="6"/>
      <c r="CO1163" s="4"/>
      <c r="CP1163" s="6"/>
      <c r="CQ1163" s="5"/>
      <c r="CR1163" s="5"/>
      <c r="CS1163" s="4"/>
      <c r="CT1163" s="6"/>
      <c r="CU1163" s="4"/>
      <c r="CV1163" s="6"/>
      <c r="CW1163" s="5"/>
      <c r="CX1163" s="5"/>
      <c r="CY1163" s="4"/>
      <c r="CZ1163" s="6"/>
      <c r="DA1163" s="4"/>
      <c r="DB1163" s="6"/>
      <c r="DC1163" s="5"/>
      <c r="DD1163" s="5"/>
      <c r="DE1163" s="4"/>
      <c r="DF1163" s="6"/>
      <c r="DG1163" s="4"/>
      <c r="DH1163" s="6"/>
      <c r="DI1163" s="5"/>
      <c r="DJ1163" s="5"/>
      <c r="DK1163" s="4"/>
      <c r="DL1163" s="6"/>
      <c r="DM1163" s="4"/>
      <c r="DN1163" s="6"/>
      <c r="DO1163" s="5"/>
      <c r="DP1163" s="5"/>
      <c r="DQ1163" s="4"/>
      <c r="DR1163" s="6"/>
      <c r="DS1163" s="4"/>
      <c r="DT1163" s="6"/>
      <c r="DU1163" s="5"/>
      <c r="DV1163" s="5"/>
      <c r="DW1163" s="4"/>
      <c r="DX1163" s="6"/>
      <c r="DY1163" s="4"/>
      <c r="DZ1163" s="6"/>
      <c r="EA1163" s="5"/>
      <c r="EB1163" s="5"/>
      <c r="EC1163" s="4"/>
      <c r="ED1163" s="6"/>
      <c r="EE1163" s="4"/>
      <c r="EF1163" s="6"/>
      <c r="EG1163" s="5"/>
      <c r="EH1163" s="5"/>
      <c r="EI1163" s="4"/>
      <c r="EJ1163" s="6"/>
      <c r="EK1163" s="4"/>
      <c r="EL1163" s="6"/>
      <c r="EM1163" s="5"/>
      <c r="EN1163" s="5"/>
      <c r="EO1163" s="4"/>
      <c r="EP1163" s="6"/>
      <c r="EQ1163" s="4"/>
      <c r="ER1163" s="6"/>
      <c r="ES1163" s="5"/>
      <c r="ET1163" s="5"/>
      <c r="EU1163" s="4"/>
      <c r="EV1163" s="6"/>
      <c r="EW1163" s="4"/>
      <c r="EX1163" s="6"/>
      <c r="EY1163" s="5"/>
      <c r="EZ1163" s="5"/>
      <c r="FA1163" s="4"/>
      <c r="FB1163" s="6"/>
      <c r="FC1163" s="4"/>
      <c r="FD1163" s="6"/>
      <c r="FE1163" s="5"/>
      <c r="FF1163" s="5"/>
      <c r="FG1163" s="4"/>
      <c r="FH1163" s="6"/>
      <c r="FI1163" s="4"/>
      <c r="FJ1163" s="6"/>
      <c r="FK1163" s="5"/>
      <c r="FL1163" s="5"/>
      <c r="FM1163" s="4"/>
      <c r="FN1163" s="6"/>
      <c r="FO1163" s="4"/>
      <c r="FP1163" s="6"/>
      <c r="FQ1163" s="5"/>
      <c r="FR1163" s="5"/>
      <c r="FS1163" s="4"/>
      <c r="FT1163" s="6"/>
      <c r="FU1163" s="4"/>
      <c r="FV1163" s="6"/>
      <c r="FW1163" s="5"/>
      <c r="FX1163" s="5"/>
      <c r="FY1163" s="4"/>
      <c r="FZ1163" s="6"/>
      <c r="GA1163" s="4"/>
      <c r="GB1163" s="6"/>
      <c r="GC1163" s="5"/>
      <c r="GD1163" s="5"/>
      <c r="GE1163" s="4"/>
      <c r="GF1163" s="6"/>
      <c r="GG1163" s="4"/>
      <c r="GH1163" s="6"/>
      <c r="GI1163" s="5"/>
      <c r="GJ1163" s="5"/>
      <c r="GK1163" s="4"/>
      <c r="GL1163" s="6"/>
      <c r="GM1163" s="4"/>
      <c r="GN1163" s="6"/>
      <c r="GO1163" s="5"/>
      <c r="GP1163" s="5"/>
      <c r="GQ1163" s="4"/>
      <c r="GR1163" s="6"/>
      <c r="GS1163" s="4"/>
      <c r="GT1163" s="6"/>
      <c r="GU1163" s="5"/>
      <c r="GV1163" s="5"/>
      <c r="GW1163" s="4"/>
      <c r="GX1163" s="6"/>
      <c r="GY1163" s="4"/>
      <c r="GZ1163" s="6"/>
      <c r="HA1163" s="5"/>
      <c r="HB1163" s="5"/>
      <c r="HC1163" s="4"/>
      <c r="HD1163" s="6"/>
      <c r="HE1163" s="4"/>
      <c r="HF1163" s="6"/>
      <c r="HG1163" s="5"/>
      <c r="HH1163" s="5"/>
      <c r="HI1163" s="4"/>
      <c r="HJ1163" s="6"/>
      <c r="HK1163" s="4"/>
      <c r="HL1163" s="6"/>
      <c r="HM1163" s="5"/>
      <c r="HN1163" s="5"/>
      <c r="HO1163" s="4"/>
      <c r="HP1163" s="6"/>
      <c r="HQ1163" s="4"/>
      <c r="HR1163" s="6"/>
      <c r="HS1163" s="5"/>
      <c r="HT1163" s="5"/>
      <c r="HU1163" s="4"/>
      <c r="HV1163" s="6"/>
      <c r="HW1163" s="4"/>
      <c r="HX1163" s="6"/>
      <c r="HY1163" s="5"/>
      <c r="HZ1163" s="5"/>
      <c r="IA1163" s="4"/>
      <c r="IB1163" s="6"/>
      <c r="IC1163" s="4"/>
      <c r="ID1163" s="6"/>
      <c r="IE1163" s="5"/>
      <c r="IF1163" s="5"/>
      <c r="IG1163" s="4"/>
      <c r="IH1163" s="6"/>
      <c r="II1163" s="4"/>
      <c r="IJ1163" s="6"/>
      <c r="IK1163" s="5"/>
      <c r="IL1163" s="5"/>
      <c r="IM1163" s="4"/>
      <c r="IN1163" s="6"/>
      <c r="IO1163" s="4"/>
      <c r="IP1163" s="6"/>
      <c r="IQ1163" s="5"/>
      <c r="IR1163" s="5"/>
      <c r="IS1163" s="4"/>
      <c r="IT1163" s="6"/>
      <c r="IU1163" s="4"/>
      <c r="IV1163" s="6"/>
      <c r="IW1163" s="5"/>
      <c r="IX1163" s="5"/>
      <c r="IY1163" s="4"/>
      <c r="IZ1163" s="6"/>
      <c r="JA1163" s="4"/>
      <c r="JB1163" s="6"/>
      <c r="JC1163" s="5"/>
      <c r="JD1163" s="5"/>
      <c r="JE1163" s="4"/>
      <c r="JF1163" s="6"/>
      <c r="JG1163" s="4"/>
      <c r="JH1163" s="6"/>
      <c r="JI1163" s="5"/>
      <c r="JJ1163" s="5"/>
      <c r="JK1163" s="4"/>
      <c r="JL1163" s="6"/>
      <c r="JM1163" s="4"/>
      <c r="JN1163" s="6"/>
      <c r="JO1163" s="5"/>
      <c r="JP1163" s="5"/>
      <c r="JQ1163" s="4"/>
      <c r="JR1163" s="6"/>
      <c r="JS1163" s="4"/>
      <c r="JT1163" s="6"/>
      <c r="JU1163" s="5"/>
      <c r="JV1163" s="5"/>
      <c r="JW1163" s="4"/>
      <c r="JX1163" s="6"/>
      <c r="JY1163" s="4"/>
      <c r="JZ1163" s="6"/>
      <c r="KA1163" s="5"/>
      <c r="KB1163" s="5"/>
      <c r="KC1163" s="4"/>
      <c r="KD1163" s="6"/>
      <c r="KE1163" s="4"/>
      <c r="KF1163" s="6"/>
      <c r="KG1163" s="5"/>
      <c r="KH1163" s="5"/>
      <c r="KI1163" s="4"/>
      <c r="KJ1163" s="6"/>
      <c r="KK1163" s="4"/>
      <c r="KL1163" s="6"/>
      <c r="KM1163" s="5"/>
      <c r="KN1163" s="5"/>
    </row>
    <row r="1164">
      <c r="A1164" s="3" t="s">
        <v>85</v>
      </c>
      <c r="B1164" s="3" t="s">
        <v>851</v>
      </c>
      <c r="C1164" s="3" t="s">
        <v>87</v>
      </c>
      <c r="D1164" s="3" t="s">
        <v>712</v>
      </c>
      <c r="E1164" s="3" t="s">
        <v>881</v>
      </c>
      <c r="F1164" s="3" t="s">
        <v>104</v>
      </c>
      <c r="G1164" s="3" t="s">
        <v>104</v>
      </c>
      <c r="H1164" s="3" t="s">
        <v>104</v>
      </c>
      <c r="I1164" s="3" t="s">
        <v>1320</v>
      </c>
      <c r="J1164" s="3" t="s">
        <v>104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/>
      <c r="T1164" s="6"/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/>
      <c r="AF1164" s="6"/>
      <c r="AG1164" s="4"/>
      <c r="AH1164" s="6"/>
      <c r="AI1164" s="5"/>
      <c r="AJ1164" s="5"/>
      <c r="AK1164" s="4"/>
      <c r="AL1164" s="6"/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  <c r="AW1164" s="4"/>
      <c r="AX1164" s="6"/>
      <c r="AY1164" s="4"/>
      <c r="AZ1164" s="6"/>
      <c r="BA1164" s="5"/>
      <c r="BB1164" s="5"/>
      <c r="BC1164" s="4"/>
      <c r="BD1164" s="6"/>
      <c r="BE1164" s="4"/>
      <c r="BF1164" s="6"/>
      <c r="BG1164" s="5"/>
      <c r="BH1164" s="5"/>
      <c r="BI1164" s="4"/>
      <c r="BJ1164" s="6"/>
      <c r="BK1164" s="4"/>
      <c r="BL1164" s="6"/>
      <c r="BM1164" s="5"/>
      <c r="BN1164" s="5"/>
      <c r="BO1164" s="4"/>
      <c r="BP1164" s="6"/>
      <c r="BQ1164" s="4"/>
      <c r="BR1164" s="6"/>
      <c r="BS1164" s="5"/>
      <c r="BT1164" s="5"/>
      <c r="BU1164" s="4"/>
      <c r="BV1164" s="6"/>
      <c r="BW1164" s="4"/>
      <c r="BX1164" s="6"/>
      <c r="BY1164" s="5"/>
      <c r="BZ1164" s="5"/>
      <c r="CA1164" s="4"/>
      <c r="CB1164" s="6"/>
      <c r="CC1164" s="4"/>
      <c r="CD1164" s="6"/>
      <c r="CE1164" s="5"/>
      <c r="CF1164" s="5"/>
      <c r="CG1164" s="4"/>
      <c r="CH1164" s="6"/>
      <c r="CI1164" s="4"/>
      <c r="CJ1164" s="6"/>
      <c r="CK1164" s="5"/>
      <c r="CL1164" s="5"/>
      <c r="CM1164" s="4"/>
      <c r="CN1164" s="6"/>
      <c r="CO1164" s="4"/>
      <c r="CP1164" s="6"/>
      <c r="CQ1164" s="5"/>
      <c r="CR1164" s="5"/>
      <c r="CS1164" s="4"/>
      <c r="CT1164" s="6"/>
      <c r="CU1164" s="4"/>
      <c r="CV1164" s="6"/>
      <c r="CW1164" s="5"/>
      <c r="CX1164" s="5"/>
      <c r="CY1164" s="4"/>
      <c r="CZ1164" s="6"/>
      <c r="DA1164" s="4"/>
      <c r="DB1164" s="6"/>
      <c r="DC1164" s="5"/>
      <c r="DD1164" s="5"/>
      <c r="DE1164" s="4"/>
      <c r="DF1164" s="6"/>
      <c r="DG1164" s="4"/>
      <c r="DH1164" s="6"/>
      <c r="DI1164" s="5"/>
      <c r="DJ1164" s="5"/>
      <c r="DK1164" s="4"/>
      <c r="DL1164" s="6"/>
      <c r="DM1164" s="4"/>
      <c r="DN1164" s="6"/>
      <c r="DO1164" s="5"/>
      <c r="DP1164" s="5"/>
      <c r="DQ1164" s="4"/>
      <c r="DR1164" s="6"/>
      <c r="DS1164" s="4"/>
      <c r="DT1164" s="6"/>
      <c r="DU1164" s="5"/>
      <c r="DV1164" s="5"/>
      <c r="DW1164" s="4"/>
      <c r="DX1164" s="6"/>
      <c r="DY1164" s="4"/>
      <c r="DZ1164" s="6"/>
      <c r="EA1164" s="5"/>
      <c r="EB1164" s="5"/>
      <c r="EC1164" s="4"/>
      <c r="ED1164" s="6"/>
      <c r="EE1164" s="4"/>
      <c r="EF1164" s="6"/>
      <c r="EG1164" s="5"/>
      <c r="EH1164" s="5"/>
      <c r="EI1164" s="4"/>
      <c r="EJ1164" s="6"/>
      <c r="EK1164" s="4"/>
      <c r="EL1164" s="6"/>
      <c r="EM1164" s="5"/>
      <c r="EN1164" s="5"/>
      <c r="EO1164" s="4"/>
      <c r="EP1164" s="6"/>
      <c r="EQ1164" s="4"/>
      <c r="ER1164" s="6"/>
      <c r="ES1164" s="5"/>
      <c r="ET1164" s="5"/>
      <c r="EU1164" s="4"/>
      <c r="EV1164" s="6"/>
      <c r="EW1164" s="4"/>
      <c r="EX1164" s="6"/>
      <c r="EY1164" s="5"/>
      <c r="EZ1164" s="5"/>
      <c r="FA1164" s="4"/>
      <c r="FB1164" s="6"/>
      <c r="FC1164" s="4"/>
      <c r="FD1164" s="6"/>
      <c r="FE1164" s="5"/>
      <c r="FF1164" s="5"/>
      <c r="FG1164" s="4"/>
      <c r="FH1164" s="6"/>
      <c r="FI1164" s="4"/>
      <c r="FJ1164" s="6"/>
      <c r="FK1164" s="5"/>
      <c r="FL1164" s="5"/>
      <c r="FM1164" s="4"/>
      <c r="FN1164" s="6"/>
      <c r="FO1164" s="4"/>
      <c r="FP1164" s="6"/>
      <c r="FQ1164" s="5"/>
      <c r="FR1164" s="5"/>
      <c r="FS1164" s="4"/>
      <c r="FT1164" s="6"/>
      <c r="FU1164" s="4"/>
      <c r="FV1164" s="6"/>
      <c r="FW1164" s="5"/>
      <c r="FX1164" s="5"/>
      <c r="FY1164" s="4"/>
      <c r="FZ1164" s="6"/>
      <c r="GA1164" s="4"/>
      <c r="GB1164" s="6"/>
      <c r="GC1164" s="5"/>
      <c r="GD1164" s="5"/>
      <c r="GE1164" s="4"/>
      <c r="GF1164" s="6"/>
      <c r="GG1164" s="4"/>
      <c r="GH1164" s="6"/>
      <c r="GI1164" s="5"/>
      <c r="GJ1164" s="5"/>
      <c r="GK1164" s="4"/>
      <c r="GL1164" s="6"/>
      <c r="GM1164" s="4"/>
      <c r="GN1164" s="6"/>
      <c r="GO1164" s="5"/>
      <c r="GP1164" s="5"/>
      <c r="GQ1164" s="4"/>
      <c r="GR1164" s="6"/>
      <c r="GS1164" s="4"/>
      <c r="GT1164" s="6"/>
      <c r="GU1164" s="5"/>
      <c r="GV1164" s="5"/>
      <c r="GW1164" s="4"/>
      <c r="GX1164" s="6"/>
      <c r="GY1164" s="4"/>
      <c r="GZ1164" s="6"/>
      <c r="HA1164" s="5"/>
      <c r="HB1164" s="5"/>
      <c r="HC1164" s="4"/>
      <c r="HD1164" s="6"/>
      <c r="HE1164" s="4"/>
      <c r="HF1164" s="6"/>
      <c r="HG1164" s="5"/>
      <c r="HH1164" s="5"/>
      <c r="HI1164" s="4"/>
      <c r="HJ1164" s="6"/>
      <c r="HK1164" s="4"/>
      <c r="HL1164" s="6"/>
      <c r="HM1164" s="5"/>
      <c r="HN1164" s="5"/>
      <c r="HO1164" s="4"/>
      <c r="HP1164" s="6"/>
      <c r="HQ1164" s="4"/>
      <c r="HR1164" s="6"/>
      <c r="HS1164" s="5"/>
      <c r="HT1164" s="5"/>
      <c r="HU1164" s="4"/>
      <c r="HV1164" s="6"/>
      <c r="HW1164" s="4"/>
      <c r="HX1164" s="6"/>
      <c r="HY1164" s="5"/>
      <c r="HZ1164" s="5"/>
      <c r="IA1164" s="4"/>
      <c r="IB1164" s="6"/>
      <c r="IC1164" s="4"/>
      <c r="ID1164" s="6"/>
      <c r="IE1164" s="5"/>
      <c r="IF1164" s="5"/>
      <c r="IG1164" s="4"/>
      <c r="IH1164" s="6"/>
      <c r="II1164" s="4"/>
      <c r="IJ1164" s="6"/>
      <c r="IK1164" s="5"/>
      <c r="IL1164" s="5"/>
      <c r="IM1164" s="4"/>
      <c r="IN1164" s="6"/>
      <c r="IO1164" s="4"/>
      <c r="IP1164" s="6"/>
      <c r="IQ1164" s="5"/>
      <c r="IR1164" s="5"/>
      <c r="IS1164" s="4"/>
      <c r="IT1164" s="6"/>
      <c r="IU1164" s="4"/>
      <c r="IV1164" s="6"/>
      <c r="IW1164" s="5"/>
      <c r="IX1164" s="5"/>
      <c r="IY1164" s="4"/>
      <c r="IZ1164" s="6"/>
      <c r="JA1164" s="4"/>
      <c r="JB1164" s="6"/>
      <c r="JC1164" s="5"/>
      <c r="JD1164" s="5"/>
      <c r="JE1164" s="4"/>
      <c r="JF1164" s="6"/>
      <c r="JG1164" s="4"/>
      <c r="JH1164" s="6"/>
      <c r="JI1164" s="5"/>
      <c r="JJ1164" s="5"/>
      <c r="JK1164" s="4"/>
      <c r="JL1164" s="6"/>
      <c r="JM1164" s="4"/>
      <c r="JN1164" s="6"/>
      <c r="JO1164" s="5"/>
      <c r="JP1164" s="5"/>
      <c r="JQ1164" s="4"/>
      <c r="JR1164" s="6"/>
      <c r="JS1164" s="4"/>
      <c r="JT1164" s="6"/>
      <c r="JU1164" s="5"/>
      <c r="JV1164" s="5"/>
      <c r="JW1164" s="4"/>
      <c r="JX1164" s="6"/>
      <c r="JY1164" s="4"/>
      <c r="JZ1164" s="6"/>
      <c r="KA1164" s="5"/>
      <c r="KB1164" s="5"/>
      <c r="KC1164" s="4"/>
      <c r="KD1164" s="6"/>
      <c r="KE1164" s="4"/>
      <c r="KF1164" s="6"/>
      <c r="KG1164" s="5"/>
      <c r="KH1164" s="5"/>
      <c r="KI1164" s="4"/>
      <c r="KJ1164" s="6"/>
      <c r="KK1164" s="4"/>
      <c r="KL1164" s="6"/>
      <c r="KM1164" s="5"/>
      <c r="KN1164" s="5"/>
    </row>
    <row r="1165">
      <c r="A1165" s="3" t="s">
        <v>85</v>
      </c>
      <c r="B1165" s="3" t="s">
        <v>851</v>
      </c>
      <c r="C1165" s="3" t="s">
        <v>87</v>
      </c>
      <c r="D1165" s="3" t="s">
        <v>712</v>
      </c>
      <c r="E1165" s="3" t="s">
        <v>885</v>
      </c>
      <c r="F1165" s="3" t="s">
        <v>104</v>
      </c>
      <c r="G1165" s="3" t="s">
        <v>104</v>
      </c>
      <c r="H1165" s="3" t="s">
        <v>104</v>
      </c>
      <c r="I1165" s="3" t="s">
        <v>1320</v>
      </c>
      <c r="J1165" s="3" t="s">
        <v>104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/>
      <c r="T1165" s="6"/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/>
      <c r="AF1165" s="6"/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  <c r="AW1165" s="4"/>
      <c r="AX1165" s="6"/>
      <c r="AY1165" s="4"/>
      <c r="AZ1165" s="6"/>
      <c r="BA1165" s="5"/>
      <c r="BB1165" s="5"/>
      <c r="BC1165" s="4"/>
      <c r="BD1165" s="6"/>
      <c r="BE1165" s="4"/>
      <c r="BF1165" s="6"/>
      <c r="BG1165" s="5"/>
      <c r="BH1165" s="5"/>
      <c r="BI1165" s="4"/>
      <c r="BJ1165" s="6"/>
      <c r="BK1165" s="4"/>
      <c r="BL1165" s="6"/>
      <c r="BM1165" s="5"/>
      <c r="BN1165" s="5"/>
      <c r="BO1165" s="4"/>
      <c r="BP1165" s="6"/>
      <c r="BQ1165" s="4"/>
      <c r="BR1165" s="6"/>
      <c r="BS1165" s="5"/>
      <c r="BT1165" s="5"/>
      <c r="BU1165" s="4"/>
      <c r="BV1165" s="6"/>
      <c r="BW1165" s="4"/>
      <c r="BX1165" s="6"/>
      <c r="BY1165" s="5"/>
      <c r="BZ1165" s="5"/>
      <c r="CA1165" s="4"/>
      <c r="CB1165" s="6"/>
      <c r="CC1165" s="4"/>
      <c r="CD1165" s="6"/>
      <c r="CE1165" s="5"/>
      <c r="CF1165" s="5"/>
      <c r="CG1165" s="4"/>
      <c r="CH1165" s="6"/>
      <c r="CI1165" s="4"/>
      <c r="CJ1165" s="6"/>
      <c r="CK1165" s="5"/>
      <c r="CL1165" s="5"/>
      <c r="CM1165" s="4"/>
      <c r="CN1165" s="6"/>
      <c r="CO1165" s="4"/>
      <c r="CP1165" s="6"/>
      <c r="CQ1165" s="5"/>
      <c r="CR1165" s="5"/>
      <c r="CS1165" s="4"/>
      <c r="CT1165" s="6"/>
      <c r="CU1165" s="4"/>
      <c r="CV1165" s="6"/>
      <c r="CW1165" s="5"/>
      <c r="CX1165" s="5"/>
      <c r="CY1165" s="4"/>
      <c r="CZ1165" s="6"/>
      <c r="DA1165" s="4"/>
      <c r="DB1165" s="6"/>
      <c r="DC1165" s="5"/>
      <c r="DD1165" s="5"/>
      <c r="DE1165" s="4"/>
      <c r="DF1165" s="6"/>
      <c r="DG1165" s="4"/>
      <c r="DH1165" s="6"/>
      <c r="DI1165" s="5"/>
      <c r="DJ1165" s="5"/>
      <c r="DK1165" s="4"/>
      <c r="DL1165" s="6"/>
      <c r="DM1165" s="4"/>
      <c r="DN1165" s="6"/>
      <c r="DO1165" s="5"/>
      <c r="DP1165" s="5"/>
      <c r="DQ1165" s="4"/>
      <c r="DR1165" s="6"/>
      <c r="DS1165" s="4"/>
      <c r="DT1165" s="6"/>
      <c r="DU1165" s="5"/>
      <c r="DV1165" s="5"/>
      <c r="DW1165" s="4"/>
      <c r="DX1165" s="6"/>
      <c r="DY1165" s="4"/>
      <c r="DZ1165" s="6"/>
      <c r="EA1165" s="5"/>
      <c r="EB1165" s="5"/>
      <c r="EC1165" s="4"/>
      <c r="ED1165" s="6"/>
      <c r="EE1165" s="4"/>
      <c r="EF1165" s="6"/>
      <c r="EG1165" s="5"/>
      <c r="EH1165" s="5"/>
      <c r="EI1165" s="4"/>
      <c r="EJ1165" s="6"/>
      <c r="EK1165" s="4"/>
      <c r="EL1165" s="6"/>
      <c r="EM1165" s="5"/>
      <c r="EN1165" s="5"/>
      <c r="EO1165" s="4"/>
      <c r="EP1165" s="6"/>
      <c r="EQ1165" s="4"/>
      <c r="ER1165" s="6"/>
      <c r="ES1165" s="5"/>
      <c r="ET1165" s="5"/>
      <c r="EU1165" s="4"/>
      <c r="EV1165" s="6"/>
      <c r="EW1165" s="4"/>
      <c r="EX1165" s="6"/>
      <c r="EY1165" s="5"/>
      <c r="EZ1165" s="5"/>
      <c r="FA1165" s="4"/>
      <c r="FB1165" s="6"/>
      <c r="FC1165" s="4"/>
      <c r="FD1165" s="6"/>
      <c r="FE1165" s="5"/>
      <c r="FF1165" s="5"/>
      <c r="FG1165" s="4"/>
      <c r="FH1165" s="6"/>
      <c r="FI1165" s="4"/>
      <c r="FJ1165" s="6"/>
      <c r="FK1165" s="5"/>
      <c r="FL1165" s="5"/>
      <c r="FM1165" s="4"/>
      <c r="FN1165" s="6"/>
      <c r="FO1165" s="4"/>
      <c r="FP1165" s="6"/>
      <c r="FQ1165" s="5"/>
      <c r="FR1165" s="5"/>
      <c r="FS1165" s="4"/>
      <c r="FT1165" s="6"/>
      <c r="FU1165" s="4"/>
      <c r="FV1165" s="6"/>
      <c r="FW1165" s="5"/>
      <c r="FX1165" s="5"/>
      <c r="FY1165" s="4"/>
      <c r="FZ1165" s="6"/>
      <c r="GA1165" s="4"/>
      <c r="GB1165" s="6"/>
      <c r="GC1165" s="5"/>
      <c r="GD1165" s="5"/>
      <c r="GE1165" s="4"/>
      <c r="GF1165" s="6"/>
      <c r="GG1165" s="4"/>
      <c r="GH1165" s="6"/>
      <c r="GI1165" s="5"/>
      <c r="GJ1165" s="5"/>
      <c r="GK1165" s="4"/>
      <c r="GL1165" s="6"/>
      <c r="GM1165" s="4"/>
      <c r="GN1165" s="6"/>
      <c r="GO1165" s="5"/>
      <c r="GP1165" s="5"/>
      <c r="GQ1165" s="4"/>
      <c r="GR1165" s="6"/>
      <c r="GS1165" s="4"/>
      <c r="GT1165" s="6"/>
      <c r="GU1165" s="5"/>
      <c r="GV1165" s="5"/>
      <c r="GW1165" s="4"/>
      <c r="GX1165" s="6"/>
      <c r="GY1165" s="4"/>
      <c r="GZ1165" s="6"/>
      <c r="HA1165" s="5"/>
      <c r="HB1165" s="5"/>
      <c r="HC1165" s="4"/>
      <c r="HD1165" s="6"/>
      <c r="HE1165" s="4"/>
      <c r="HF1165" s="6"/>
      <c r="HG1165" s="5"/>
      <c r="HH1165" s="5"/>
      <c r="HI1165" s="4"/>
      <c r="HJ1165" s="6"/>
      <c r="HK1165" s="4"/>
      <c r="HL1165" s="6"/>
      <c r="HM1165" s="5"/>
      <c r="HN1165" s="5"/>
      <c r="HO1165" s="4"/>
      <c r="HP1165" s="6"/>
      <c r="HQ1165" s="4"/>
      <c r="HR1165" s="6"/>
      <c r="HS1165" s="5"/>
      <c r="HT1165" s="5"/>
      <c r="HU1165" s="4"/>
      <c r="HV1165" s="6"/>
      <c r="HW1165" s="4"/>
      <c r="HX1165" s="6"/>
      <c r="HY1165" s="5"/>
      <c r="HZ1165" s="5"/>
      <c r="IA1165" s="4"/>
      <c r="IB1165" s="6"/>
      <c r="IC1165" s="4"/>
      <c r="ID1165" s="6"/>
      <c r="IE1165" s="5"/>
      <c r="IF1165" s="5"/>
      <c r="IG1165" s="4"/>
      <c r="IH1165" s="6"/>
      <c r="II1165" s="4"/>
      <c r="IJ1165" s="6"/>
      <c r="IK1165" s="5"/>
      <c r="IL1165" s="5"/>
      <c r="IM1165" s="4"/>
      <c r="IN1165" s="6"/>
      <c r="IO1165" s="4"/>
      <c r="IP1165" s="6"/>
      <c r="IQ1165" s="5"/>
      <c r="IR1165" s="5"/>
      <c r="IS1165" s="4"/>
      <c r="IT1165" s="6"/>
      <c r="IU1165" s="4"/>
      <c r="IV1165" s="6"/>
      <c r="IW1165" s="5"/>
      <c r="IX1165" s="5"/>
      <c r="IY1165" s="4"/>
      <c r="IZ1165" s="6"/>
      <c r="JA1165" s="4"/>
      <c r="JB1165" s="6"/>
      <c r="JC1165" s="5"/>
      <c r="JD1165" s="5"/>
      <c r="JE1165" s="4"/>
      <c r="JF1165" s="6"/>
      <c r="JG1165" s="4"/>
      <c r="JH1165" s="6"/>
      <c r="JI1165" s="5"/>
      <c r="JJ1165" s="5"/>
      <c r="JK1165" s="4"/>
      <c r="JL1165" s="6"/>
      <c r="JM1165" s="4"/>
      <c r="JN1165" s="6"/>
      <c r="JO1165" s="5"/>
      <c r="JP1165" s="5"/>
      <c r="JQ1165" s="4"/>
      <c r="JR1165" s="6"/>
      <c r="JS1165" s="4"/>
      <c r="JT1165" s="6"/>
      <c r="JU1165" s="5"/>
      <c r="JV1165" s="5"/>
      <c r="JW1165" s="4"/>
      <c r="JX1165" s="6"/>
      <c r="JY1165" s="4"/>
      <c r="JZ1165" s="6"/>
      <c r="KA1165" s="5"/>
      <c r="KB1165" s="5"/>
      <c r="KC1165" s="4"/>
      <c r="KD1165" s="6"/>
      <c r="KE1165" s="4"/>
      <c r="KF1165" s="6"/>
      <c r="KG1165" s="5"/>
      <c r="KH1165" s="5"/>
      <c r="KI1165" s="4"/>
      <c r="KJ1165" s="6"/>
      <c r="KK1165" s="4"/>
      <c r="KL1165" s="6"/>
      <c r="KM1165" s="5"/>
      <c r="KN1165" s="5"/>
    </row>
    <row r="1166">
      <c r="A1166" s="3" t="s">
        <v>85</v>
      </c>
      <c r="B1166" s="3" t="s">
        <v>851</v>
      </c>
      <c r="C1166" s="3" t="s">
        <v>87</v>
      </c>
      <c r="D1166" s="3" t="s">
        <v>712</v>
      </c>
      <c r="E1166" s="3" t="s">
        <v>624</v>
      </c>
      <c r="F1166" s="3" t="s">
        <v>104</v>
      </c>
      <c r="G1166" s="3" t="s">
        <v>104</v>
      </c>
      <c r="H1166" s="3" t="s">
        <v>104</v>
      </c>
      <c r="I1166" s="3" t="s">
        <v>1320</v>
      </c>
      <c r="J1166" s="3" t="s">
        <v>104</v>
      </c>
      <c r="K1166" s="4">
        <v>121</v>
      </c>
      <c r="L1166" s="4">
        <f>=ROUNDDOWN({0},0)</f>
      </c>
      <c r="M1166" s="4">
        <v>196</v>
      </c>
      <c r="N1166" s="5"/>
      <c r="O1166" s="4"/>
      <c r="P1166" s="4">
        <f>=ROUNDDOWN({0},0)</f>
      </c>
      <c r="Q1166" s="4"/>
      <c r="R1166" s="5"/>
      <c r="S1166" s="4"/>
      <c r="T1166" s="6"/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/>
      <c r="AF1166" s="6"/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  <c r="AW1166" s="4"/>
      <c r="AX1166" s="6"/>
      <c r="AY1166" s="4"/>
      <c r="AZ1166" s="6"/>
      <c r="BA1166" s="5"/>
      <c r="BB1166" s="5"/>
      <c r="BC1166" s="4"/>
      <c r="BD1166" s="6"/>
      <c r="BE1166" s="4"/>
      <c r="BF1166" s="6"/>
      <c r="BG1166" s="5"/>
      <c r="BH1166" s="5"/>
      <c r="BI1166" s="4"/>
      <c r="BJ1166" s="6"/>
      <c r="BK1166" s="4"/>
      <c r="BL1166" s="6"/>
      <c r="BM1166" s="5"/>
      <c r="BN1166" s="5"/>
      <c r="BO1166" s="4"/>
      <c r="BP1166" s="6"/>
      <c r="BQ1166" s="4"/>
      <c r="BR1166" s="6"/>
      <c r="BS1166" s="5"/>
      <c r="BT1166" s="5"/>
      <c r="BU1166" s="4"/>
      <c r="BV1166" s="6"/>
      <c r="BW1166" s="4"/>
      <c r="BX1166" s="6"/>
      <c r="BY1166" s="5"/>
      <c r="BZ1166" s="5"/>
      <c r="CA1166" s="4"/>
      <c r="CB1166" s="6"/>
      <c r="CC1166" s="4"/>
      <c r="CD1166" s="6"/>
      <c r="CE1166" s="5"/>
      <c r="CF1166" s="5"/>
      <c r="CG1166" s="4"/>
      <c r="CH1166" s="6"/>
      <c r="CI1166" s="4"/>
      <c r="CJ1166" s="6"/>
      <c r="CK1166" s="5"/>
      <c r="CL1166" s="5"/>
      <c r="CM1166" s="4"/>
      <c r="CN1166" s="6"/>
      <c r="CO1166" s="4"/>
      <c r="CP1166" s="6"/>
      <c r="CQ1166" s="5"/>
      <c r="CR1166" s="5"/>
      <c r="CS1166" s="4"/>
      <c r="CT1166" s="6"/>
      <c r="CU1166" s="4"/>
      <c r="CV1166" s="6"/>
      <c r="CW1166" s="5"/>
      <c r="CX1166" s="5"/>
      <c r="CY1166" s="4"/>
      <c r="CZ1166" s="6"/>
      <c r="DA1166" s="4"/>
      <c r="DB1166" s="6"/>
      <c r="DC1166" s="5"/>
      <c r="DD1166" s="5"/>
      <c r="DE1166" s="4"/>
      <c r="DF1166" s="6"/>
      <c r="DG1166" s="4"/>
      <c r="DH1166" s="6"/>
      <c r="DI1166" s="5"/>
      <c r="DJ1166" s="5"/>
      <c r="DK1166" s="4"/>
      <c r="DL1166" s="6"/>
      <c r="DM1166" s="4"/>
      <c r="DN1166" s="6"/>
      <c r="DO1166" s="5"/>
      <c r="DP1166" s="5"/>
      <c r="DQ1166" s="4"/>
      <c r="DR1166" s="6"/>
      <c r="DS1166" s="4"/>
      <c r="DT1166" s="6"/>
      <c r="DU1166" s="5"/>
      <c r="DV1166" s="5"/>
      <c r="DW1166" s="4"/>
      <c r="DX1166" s="6"/>
      <c r="DY1166" s="4"/>
      <c r="DZ1166" s="6"/>
      <c r="EA1166" s="5"/>
      <c r="EB1166" s="5"/>
      <c r="EC1166" s="4"/>
      <c r="ED1166" s="6"/>
      <c r="EE1166" s="4"/>
      <c r="EF1166" s="6"/>
      <c r="EG1166" s="5"/>
      <c r="EH1166" s="5"/>
      <c r="EI1166" s="4"/>
      <c r="EJ1166" s="6"/>
      <c r="EK1166" s="4"/>
      <c r="EL1166" s="6"/>
      <c r="EM1166" s="5"/>
      <c r="EN1166" s="5"/>
      <c r="EO1166" s="4"/>
      <c r="EP1166" s="6"/>
      <c r="EQ1166" s="4"/>
      <c r="ER1166" s="6"/>
      <c r="ES1166" s="5"/>
      <c r="ET1166" s="5"/>
      <c r="EU1166" s="4"/>
      <c r="EV1166" s="6"/>
      <c r="EW1166" s="4"/>
      <c r="EX1166" s="6"/>
      <c r="EY1166" s="5"/>
      <c r="EZ1166" s="5"/>
      <c r="FA1166" s="4"/>
      <c r="FB1166" s="6"/>
      <c r="FC1166" s="4"/>
      <c r="FD1166" s="6"/>
      <c r="FE1166" s="5"/>
      <c r="FF1166" s="5"/>
      <c r="FG1166" s="4"/>
      <c r="FH1166" s="6"/>
      <c r="FI1166" s="4"/>
      <c r="FJ1166" s="6"/>
      <c r="FK1166" s="5"/>
      <c r="FL1166" s="5"/>
      <c r="FM1166" s="4"/>
      <c r="FN1166" s="6"/>
      <c r="FO1166" s="4"/>
      <c r="FP1166" s="6"/>
      <c r="FQ1166" s="5"/>
      <c r="FR1166" s="5"/>
      <c r="FS1166" s="4"/>
      <c r="FT1166" s="6"/>
      <c r="FU1166" s="4"/>
      <c r="FV1166" s="6"/>
      <c r="FW1166" s="5"/>
      <c r="FX1166" s="5"/>
      <c r="FY1166" s="4"/>
      <c r="FZ1166" s="6"/>
      <c r="GA1166" s="4"/>
      <c r="GB1166" s="6"/>
      <c r="GC1166" s="5"/>
      <c r="GD1166" s="5"/>
      <c r="GE1166" s="4"/>
      <c r="GF1166" s="6"/>
      <c r="GG1166" s="4"/>
      <c r="GH1166" s="6"/>
      <c r="GI1166" s="5"/>
      <c r="GJ1166" s="5"/>
      <c r="GK1166" s="4"/>
      <c r="GL1166" s="6"/>
      <c r="GM1166" s="4"/>
      <c r="GN1166" s="6"/>
      <c r="GO1166" s="5"/>
      <c r="GP1166" s="5"/>
      <c r="GQ1166" s="4"/>
      <c r="GR1166" s="6"/>
      <c r="GS1166" s="4"/>
      <c r="GT1166" s="6"/>
      <c r="GU1166" s="5"/>
      <c r="GV1166" s="5"/>
      <c r="GW1166" s="4"/>
      <c r="GX1166" s="6"/>
      <c r="GY1166" s="4"/>
      <c r="GZ1166" s="6"/>
      <c r="HA1166" s="5"/>
      <c r="HB1166" s="5"/>
      <c r="HC1166" s="4"/>
      <c r="HD1166" s="6"/>
      <c r="HE1166" s="4"/>
      <c r="HF1166" s="6"/>
      <c r="HG1166" s="5"/>
      <c r="HH1166" s="5"/>
      <c r="HI1166" s="4"/>
      <c r="HJ1166" s="6"/>
      <c r="HK1166" s="4"/>
      <c r="HL1166" s="6"/>
      <c r="HM1166" s="5"/>
      <c r="HN1166" s="5"/>
      <c r="HO1166" s="4"/>
      <c r="HP1166" s="6"/>
      <c r="HQ1166" s="4"/>
      <c r="HR1166" s="6"/>
      <c r="HS1166" s="5"/>
      <c r="HT1166" s="5"/>
      <c r="HU1166" s="4"/>
      <c r="HV1166" s="6"/>
      <c r="HW1166" s="4"/>
      <c r="HX1166" s="6"/>
      <c r="HY1166" s="5"/>
      <c r="HZ1166" s="5"/>
      <c r="IA1166" s="4"/>
      <c r="IB1166" s="6"/>
      <c r="IC1166" s="4"/>
      <c r="ID1166" s="6"/>
      <c r="IE1166" s="5"/>
      <c r="IF1166" s="5"/>
      <c r="IG1166" s="4"/>
      <c r="IH1166" s="6"/>
      <c r="II1166" s="4"/>
      <c r="IJ1166" s="6"/>
      <c r="IK1166" s="5"/>
      <c r="IL1166" s="5"/>
      <c r="IM1166" s="4"/>
      <c r="IN1166" s="6"/>
      <c r="IO1166" s="4"/>
      <c r="IP1166" s="6"/>
      <c r="IQ1166" s="5"/>
      <c r="IR1166" s="5"/>
      <c r="IS1166" s="4"/>
      <c r="IT1166" s="6"/>
      <c r="IU1166" s="4"/>
      <c r="IV1166" s="6"/>
      <c r="IW1166" s="5"/>
      <c r="IX1166" s="5"/>
      <c r="IY1166" s="4"/>
      <c r="IZ1166" s="6"/>
      <c r="JA1166" s="4"/>
      <c r="JB1166" s="6"/>
      <c r="JC1166" s="5"/>
      <c r="JD1166" s="5"/>
      <c r="JE1166" s="4"/>
      <c r="JF1166" s="6"/>
      <c r="JG1166" s="4"/>
      <c r="JH1166" s="6"/>
      <c r="JI1166" s="5"/>
      <c r="JJ1166" s="5"/>
      <c r="JK1166" s="4"/>
      <c r="JL1166" s="6"/>
      <c r="JM1166" s="4"/>
      <c r="JN1166" s="6"/>
      <c r="JO1166" s="5"/>
      <c r="JP1166" s="5"/>
      <c r="JQ1166" s="4"/>
      <c r="JR1166" s="6"/>
      <c r="JS1166" s="4"/>
      <c r="JT1166" s="6"/>
      <c r="JU1166" s="5"/>
      <c r="JV1166" s="5"/>
      <c r="JW1166" s="4"/>
      <c r="JX1166" s="6"/>
      <c r="JY1166" s="4"/>
      <c r="JZ1166" s="6"/>
      <c r="KA1166" s="5"/>
      <c r="KB1166" s="5"/>
      <c r="KC1166" s="4"/>
      <c r="KD1166" s="6"/>
      <c r="KE1166" s="4"/>
      <c r="KF1166" s="6"/>
      <c r="KG1166" s="5"/>
      <c r="KH1166" s="5"/>
      <c r="KI1166" s="4"/>
      <c r="KJ1166" s="6"/>
      <c r="KK1166" s="4"/>
      <c r="KL1166" s="6"/>
      <c r="KM1166" s="5"/>
      <c r="KN1166" s="5"/>
    </row>
    <row r="1167">
      <c r="A1167" s="3" t="s">
        <v>85</v>
      </c>
      <c r="B1167" s="3" t="s">
        <v>851</v>
      </c>
      <c r="C1167" s="3" t="s">
        <v>87</v>
      </c>
      <c r="D1167" s="3" t="s">
        <v>712</v>
      </c>
      <c r="E1167" s="3" t="s">
        <v>874</v>
      </c>
      <c r="F1167" s="3" t="s">
        <v>104</v>
      </c>
      <c r="G1167" s="3" t="s">
        <v>104</v>
      </c>
      <c r="H1167" s="3" t="s">
        <v>104</v>
      </c>
      <c r="I1167" s="3" t="s">
        <v>1486</v>
      </c>
      <c r="J1167" s="3" t="s">
        <v>104</v>
      </c>
      <c r="K1167" s="4"/>
      <c r="L1167" s="4">
        <f>=ROUNDDOWN({0},0)</f>
      </c>
      <c r="M1167" s="4"/>
      <c r="N1167" s="5"/>
      <c r="O1167" s="4"/>
      <c r="P1167" s="4">
        <f>=ROUNDDOWN({0},0)</f>
      </c>
      <c r="Q1167" s="4"/>
      <c r="R1167" s="5"/>
      <c r="S1167" s="4"/>
      <c r="T1167" s="6"/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/>
      <c r="AF1167" s="6"/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  <c r="AW1167" s="4"/>
      <c r="AX1167" s="6"/>
      <c r="AY1167" s="4"/>
      <c r="AZ1167" s="6"/>
      <c r="BA1167" s="5"/>
      <c r="BB1167" s="5"/>
      <c r="BC1167" s="4"/>
      <c r="BD1167" s="6"/>
      <c r="BE1167" s="4"/>
      <c r="BF1167" s="6"/>
      <c r="BG1167" s="5"/>
      <c r="BH1167" s="5"/>
      <c r="BI1167" s="4"/>
      <c r="BJ1167" s="6"/>
      <c r="BK1167" s="4"/>
      <c r="BL1167" s="6"/>
      <c r="BM1167" s="5"/>
      <c r="BN1167" s="5"/>
      <c r="BO1167" s="4"/>
      <c r="BP1167" s="6"/>
      <c r="BQ1167" s="4"/>
      <c r="BR1167" s="6"/>
      <c r="BS1167" s="5"/>
      <c r="BT1167" s="5"/>
      <c r="BU1167" s="4"/>
      <c r="BV1167" s="6"/>
      <c r="BW1167" s="4"/>
      <c r="BX1167" s="6"/>
      <c r="BY1167" s="5"/>
      <c r="BZ1167" s="5"/>
      <c r="CA1167" s="4"/>
      <c r="CB1167" s="6"/>
      <c r="CC1167" s="4"/>
      <c r="CD1167" s="6"/>
      <c r="CE1167" s="5"/>
      <c r="CF1167" s="5"/>
      <c r="CG1167" s="4"/>
      <c r="CH1167" s="6"/>
      <c r="CI1167" s="4"/>
      <c r="CJ1167" s="6"/>
      <c r="CK1167" s="5"/>
      <c r="CL1167" s="5"/>
      <c r="CM1167" s="4"/>
      <c r="CN1167" s="6"/>
      <c r="CO1167" s="4"/>
      <c r="CP1167" s="6"/>
      <c r="CQ1167" s="5"/>
      <c r="CR1167" s="5"/>
      <c r="CS1167" s="4"/>
      <c r="CT1167" s="6"/>
      <c r="CU1167" s="4"/>
      <c r="CV1167" s="6"/>
      <c r="CW1167" s="5"/>
      <c r="CX1167" s="5"/>
      <c r="CY1167" s="4"/>
      <c r="CZ1167" s="6"/>
      <c r="DA1167" s="4"/>
      <c r="DB1167" s="6"/>
      <c r="DC1167" s="5"/>
      <c r="DD1167" s="5"/>
      <c r="DE1167" s="4"/>
      <c r="DF1167" s="6"/>
      <c r="DG1167" s="4"/>
      <c r="DH1167" s="6"/>
      <c r="DI1167" s="5"/>
      <c r="DJ1167" s="5"/>
      <c r="DK1167" s="4"/>
      <c r="DL1167" s="6"/>
      <c r="DM1167" s="4"/>
      <c r="DN1167" s="6"/>
      <c r="DO1167" s="5"/>
      <c r="DP1167" s="5"/>
      <c r="DQ1167" s="4"/>
      <c r="DR1167" s="6"/>
      <c r="DS1167" s="4"/>
      <c r="DT1167" s="6"/>
      <c r="DU1167" s="5"/>
      <c r="DV1167" s="5"/>
      <c r="DW1167" s="4"/>
      <c r="DX1167" s="6"/>
      <c r="DY1167" s="4"/>
      <c r="DZ1167" s="6"/>
      <c r="EA1167" s="5"/>
      <c r="EB1167" s="5"/>
      <c r="EC1167" s="4"/>
      <c r="ED1167" s="6"/>
      <c r="EE1167" s="4"/>
      <c r="EF1167" s="6"/>
      <c r="EG1167" s="5"/>
      <c r="EH1167" s="5"/>
      <c r="EI1167" s="4"/>
      <c r="EJ1167" s="6"/>
      <c r="EK1167" s="4"/>
      <c r="EL1167" s="6"/>
      <c r="EM1167" s="5"/>
      <c r="EN1167" s="5"/>
      <c r="EO1167" s="4"/>
      <c r="EP1167" s="6"/>
      <c r="EQ1167" s="4"/>
      <c r="ER1167" s="6"/>
      <c r="ES1167" s="5"/>
      <c r="ET1167" s="5"/>
      <c r="EU1167" s="4"/>
      <c r="EV1167" s="6"/>
      <c r="EW1167" s="4"/>
      <c r="EX1167" s="6"/>
      <c r="EY1167" s="5"/>
      <c r="EZ1167" s="5"/>
      <c r="FA1167" s="4"/>
      <c r="FB1167" s="6"/>
      <c r="FC1167" s="4"/>
      <c r="FD1167" s="6"/>
      <c r="FE1167" s="5"/>
      <c r="FF1167" s="5"/>
      <c r="FG1167" s="4"/>
      <c r="FH1167" s="6"/>
      <c r="FI1167" s="4"/>
      <c r="FJ1167" s="6"/>
      <c r="FK1167" s="5"/>
      <c r="FL1167" s="5"/>
      <c r="FM1167" s="4"/>
      <c r="FN1167" s="6"/>
      <c r="FO1167" s="4"/>
      <c r="FP1167" s="6"/>
      <c r="FQ1167" s="5"/>
      <c r="FR1167" s="5"/>
      <c r="FS1167" s="4"/>
      <c r="FT1167" s="6"/>
      <c r="FU1167" s="4"/>
      <c r="FV1167" s="6"/>
      <c r="FW1167" s="5"/>
      <c r="FX1167" s="5"/>
      <c r="FY1167" s="4"/>
      <c r="FZ1167" s="6"/>
      <c r="GA1167" s="4"/>
      <c r="GB1167" s="6"/>
      <c r="GC1167" s="5"/>
      <c r="GD1167" s="5"/>
      <c r="GE1167" s="4"/>
      <c r="GF1167" s="6"/>
      <c r="GG1167" s="4"/>
      <c r="GH1167" s="6"/>
      <c r="GI1167" s="5"/>
      <c r="GJ1167" s="5"/>
      <c r="GK1167" s="4"/>
      <c r="GL1167" s="6"/>
      <c r="GM1167" s="4"/>
      <c r="GN1167" s="6"/>
      <c r="GO1167" s="5"/>
      <c r="GP1167" s="5"/>
      <c r="GQ1167" s="4"/>
      <c r="GR1167" s="6"/>
      <c r="GS1167" s="4"/>
      <c r="GT1167" s="6"/>
      <c r="GU1167" s="5"/>
      <c r="GV1167" s="5"/>
      <c r="GW1167" s="4"/>
      <c r="GX1167" s="6"/>
      <c r="GY1167" s="4"/>
      <c r="GZ1167" s="6"/>
      <c r="HA1167" s="5"/>
      <c r="HB1167" s="5"/>
      <c r="HC1167" s="4"/>
      <c r="HD1167" s="6"/>
      <c r="HE1167" s="4"/>
      <c r="HF1167" s="6"/>
      <c r="HG1167" s="5"/>
      <c r="HH1167" s="5"/>
      <c r="HI1167" s="4"/>
      <c r="HJ1167" s="6"/>
      <c r="HK1167" s="4"/>
      <c r="HL1167" s="6"/>
      <c r="HM1167" s="5"/>
      <c r="HN1167" s="5"/>
      <c r="HO1167" s="4"/>
      <c r="HP1167" s="6"/>
      <c r="HQ1167" s="4"/>
      <c r="HR1167" s="6"/>
      <c r="HS1167" s="5"/>
      <c r="HT1167" s="5"/>
      <c r="HU1167" s="4"/>
      <c r="HV1167" s="6"/>
      <c r="HW1167" s="4"/>
      <c r="HX1167" s="6"/>
      <c r="HY1167" s="5"/>
      <c r="HZ1167" s="5"/>
      <c r="IA1167" s="4"/>
      <c r="IB1167" s="6"/>
      <c r="IC1167" s="4"/>
      <c r="ID1167" s="6"/>
      <c r="IE1167" s="5"/>
      <c r="IF1167" s="5"/>
      <c r="IG1167" s="4"/>
      <c r="IH1167" s="6"/>
      <c r="II1167" s="4"/>
      <c r="IJ1167" s="6"/>
      <c r="IK1167" s="5"/>
      <c r="IL1167" s="5"/>
      <c r="IM1167" s="4"/>
      <c r="IN1167" s="6"/>
      <c r="IO1167" s="4"/>
      <c r="IP1167" s="6"/>
      <c r="IQ1167" s="5"/>
      <c r="IR1167" s="5"/>
      <c r="IS1167" s="4"/>
      <c r="IT1167" s="6"/>
      <c r="IU1167" s="4"/>
      <c r="IV1167" s="6"/>
      <c r="IW1167" s="5"/>
      <c r="IX1167" s="5"/>
      <c r="IY1167" s="4"/>
      <c r="IZ1167" s="6"/>
      <c r="JA1167" s="4"/>
      <c r="JB1167" s="6"/>
      <c r="JC1167" s="5"/>
      <c r="JD1167" s="5"/>
      <c r="JE1167" s="4"/>
      <c r="JF1167" s="6"/>
      <c r="JG1167" s="4"/>
      <c r="JH1167" s="6"/>
      <c r="JI1167" s="5"/>
      <c r="JJ1167" s="5"/>
      <c r="JK1167" s="4"/>
      <c r="JL1167" s="6"/>
      <c r="JM1167" s="4"/>
      <c r="JN1167" s="6"/>
      <c r="JO1167" s="5"/>
      <c r="JP1167" s="5"/>
      <c r="JQ1167" s="4"/>
      <c r="JR1167" s="6"/>
      <c r="JS1167" s="4"/>
      <c r="JT1167" s="6"/>
      <c r="JU1167" s="5"/>
      <c r="JV1167" s="5"/>
      <c r="JW1167" s="4"/>
      <c r="JX1167" s="6"/>
      <c r="JY1167" s="4"/>
      <c r="JZ1167" s="6"/>
      <c r="KA1167" s="5"/>
      <c r="KB1167" s="5"/>
      <c r="KC1167" s="4"/>
      <c r="KD1167" s="6"/>
      <c r="KE1167" s="4"/>
      <c r="KF1167" s="6"/>
      <c r="KG1167" s="5"/>
      <c r="KH1167" s="5"/>
      <c r="KI1167" s="4"/>
      <c r="KJ1167" s="6"/>
      <c r="KK1167" s="4"/>
      <c r="KL1167" s="6"/>
      <c r="KM1167" s="5"/>
      <c r="KN1167" s="5"/>
    </row>
    <row r="1168">
      <c r="A1168" s="3" t="s">
        <v>85</v>
      </c>
      <c r="B1168" s="3" t="s">
        <v>851</v>
      </c>
      <c r="C1168" s="3" t="s">
        <v>87</v>
      </c>
      <c r="D1168" s="3" t="s">
        <v>712</v>
      </c>
      <c r="E1168" s="3" t="s">
        <v>900</v>
      </c>
      <c r="F1168" s="3" t="s">
        <v>104</v>
      </c>
      <c r="G1168" s="3" t="s">
        <v>104</v>
      </c>
      <c r="H1168" s="3" t="s">
        <v>104</v>
      </c>
      <c r="I1168" s="3" t="s">
        <v>1486</v>
      </c>
      <c r="J1168" s="3" t="s">
        <v>104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/>
      <c r="T1168" s="6"/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/>
      <c r="AF1168" s="6"/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  <c r="AW1168" s="4"/>
      <c r="AX1168" s="6"/>
      <c r="AY1168" s="4"/>
      <c r="AZ1168" s="6"/>
      <c r="BA1168" s="5"/>
      <c r="BB1168" s="5"/>
      <c r="BC1168" s="4"/>
      <c r="BD1168" s="6"/>
      <c r="BE1168" s="4"/>
      <c r="BF1168" s="6"/>
      <c r="BG1168" s="5"/>
      <c r="BH1168" s="5"/>
      <c r="BI1168" s="4"/>
      <c r="BJ1168" s="6"/>
      <c r="BK1168" s="4"/>
      <c r="BL1168" s="6"/>
      <c r="BM1168" s="5"/>
      <c r="BN1168" s="5"/>
      <c r="BO1168" s="4"/>
      <c r="BP1168" s="6"/>
      <c r="BQ1168" s="4"/>
      <c r="BR1168" s="6"/>
      <c r="BS1168" s="5"/>
      <c r="BT1168" s="5"/>
      <c r="BU1168" s="4"/>
      <c r="BV1168" s="6"/>
      <c r="BW1168" s="4"/>
      <c r="BX1168" s="6"/>
      <c r="BY1168" s="5"/>
      <c r="BZ1168" s="5"/>
      <c r="CA1168" s="4"/>
      <c r="CB1168" s="6"/>
      <c r="CC1168" s="4"/>
      <c r="CD1168" s="6"/>
      <c r="CE1168" s="5"/>
      <c r="CF1168" s="5"/>
      <c r="CG1168" s="4"/>
      <c r="CH1168" s="6"/>
      <c r="CI1168" s="4"/>
      <c r="CJ1168" s="6"/>
      <c r="CK1168" s="5"/>
      <c r="CL1168" s="5"/>
      <c r="CM1168" s="4"/>
      <c r="CN1168" s="6"/>
      <c r="CO1168" s="4"/>
      <c r="CP1168" s="6"/>
      <c r="CQ1168" s="5"/>
      <c r="CR1168" s="5"/>
      <c r="CS1168" s="4"/>
      <c r="CT1168" s="6"/>
      <c r="CU1168" s="4"/>
      <c r="CV1168" s="6"/>
      <c r="CW1168" s="5"/>
      <c r="CX1168" s="5"/>
      <c r="CY1168" s="4"/>
      <c r="CZ1168" s="6"/>
      <c r="DA1168" s="4"/>
      <c r="DB1168" s="6"/>
      <c r="DC1168" s="5"/>
      <c r="DD1168" s="5"/>
      <c r="DE1168" s="4"/>
      <c r="DF1168" s="6"/>
      <c r="DG1168" s="4"/>
      <c r="DH1168" s="6"/>
      <c r="DI1168" s="5"/>
      <c r="DJ1168" s="5"/>
      <c r="DK1168" s="4"/>
      <c r="DL1168" s="6"/>
      <c r="DM1168" s="4"/>
      <c r="DN1168" s="6"/>
      <c r="DO1168" s="5"/>
      <c r="DP1168" s="5"/>
      <c r="DQ1168" s="4"/>
      <c r="DR1168" s="6"/>
      <c r="DS1168" s="4"/>
      <c r="DT1168" s="6"/>
      <c r="DU1168" s="5"/>
      <c r="DV1168" s="5"/>
      <c r="DW1168" s="4"/>
      <c r="DX1168" s="6"/>
      <c r="DY1168" s="4"/>
      <c r="DZ1168" s="6"/>
      <c r="EA1168" s="5"/>
      <c r="EB1168" s="5"/>
      <c r="EC1168" s="4"/>
      <c r="ED1168" s="6"/>
      <c r="EE1168" s="4"/>
      <c r="EF1168" s="6"/>
      <c r="EG1168" s="5"/>
      <c r="EH1168" s="5"/>
      <c r="EI1168" s="4"/>
      <c r="EJ1168" s="6"/>
      <c r="EK1168" s="4"/>
      <c r="EL1168" s="6"/>
      <c r="EM1168" s="5"/>
      <c r="EN1168" s="5"/>
      <c r="EO1168" s="4"/>
      <c r="EP1168" s="6"/>
      <c r="EQ1168" s="4"/>
      <c r="ER1168" s="6"/>
      <c r="ES1168" s="5"/>
      <c r="ET1168" s="5"/>
      <c r="EU1168" s="4"/>
      <c r="EV1168" s="6"/>
      <c r="EW1168" s="4"/>
      <c r="EX1168" s="6"/>
      <c r="EY1168" s="5"/>
      <c r="EZ1168" s="5"/>
      <c r="FA1168" s="4"/>
      <c r="FB1168" s="6"/>
      <c r="FC1168" s="4"/>
      <c r="FD1168" s="6"/>
      <c r="FE1168" s="5"/>
      <c r="FF1168" s="5"/>
      <c r="FG1168" s="4"/>
      <c r="FH1168" s="6"/>
      <c r="FI1168" s="4"/>
      <c r="FJ1168" s="6"/>
      <c r="FK1168" s="5"/>
      <c r="FL1168" s="5"/>
      <c r="FM1168" s="4"/>
      <c r="FN1168" s="6"/>
      <c r="FO1168" s="4"/>
      <c r="FP1168" s="6"/>
      <c r="FQ1168" s="5"/>
      <c r="FR1168" s="5"/>
      <c r="FS1168" s="4"/>
      <c r="FT1168" s="6"/>
      <c r="FU1168" s="4"/>
      <c r="FV1168" s="6"/>
      <c r="FW1168" s="5"/>
      <c r="FX1168" s="5"/>
      <c r="FY1168" s="4"/>
      <c r="FZ1168" s="6"/>
      <c r="GA1168" s="4"/>
      <c r="GB1168" s="6"/>
      <c r="GC1168" s="5"/>
      <c r="GD1168" s="5"/>
      <c r="GE1168" s="4"/>
      <c r="GF1168" s="6"/>
      <c r="GG1168" s="4"/>
      <c r="GH1168" s="6"/>
      <c r="GI1168" s="5"/>
      <c r="GJ1168" s="5"/>
      <c r="GK1168" s="4"/>
      <c r="GL1168" s="6"/>
      <c r="GM1168" s="4"/>
      <c r="GN1168" s="6"/>
      <c r="GO1168" s="5"/>
      <c r="GP1168" s="5"/>
      <c r="GQ1168" s="4"/>
      <c r="GR1168" s="6"/>
      <c r="GS1168" s="4"/>
      <c r="GT1168" s="6"/>
      <c r="GU1168" s="5"/>
      <c r="GV1168" s="5"/>
      <c r="GW1168" s="4"/>
      <c r="GX1168" s="6"/>
      <c r="GY1168" s="4"/>
      <c r="GZ1168" s="6"/>
      <c r="HA1168" s="5"/>
      <c r="HB1168" s="5"/>
      <c r="HC1168" s="4"/>
      <c r="HD1168" s="6"/>
      <c r="HE1168" s="4"/>
      <c r="HF1168" s="6"/>
      <c r="HG1168" s="5"/>
      <c r="HH1168" s="5"/>
      <c r="HI1168" s="4"/>
      <c r="HJ1168" s="6"/>
      <c r="HK1168" s="4"/>
      <c r="HL1168" s="6"/>
      <c r="HM1168" s="5"/>
      <c r="HN1168" s="5"/>
      <c r="HO1168" s="4"/>
      <c r="HP1168" s="6"/>
      <c r="HQ1168" s="4"/>
      <c r="HR1168" s="6"/>
      <c r="HS1168" s="5"/>
      <c r="HT1168" s="5"/>
      <c r="HU1168" s="4"/>
      <c r="HV1168" s="6"/>
      <c r="HW1168" s="4"/>
      <c r="HX1168" s="6"/>
      <c r="HY1168" s="5"/>
      <c r="HZ1168" s="5"/>
      <c r="IA1168" s="4"/>
      <c r="IB1168" s="6"/>
      <c r="IC1168" s="4"/>
      <c r="ID1168" s="6"/>
      <c r="IE1168" s="5"/>
      <c r="IF1168" s="5"/>
      <c r="IG1168" s="4"/>
      <c r="IH1168" s="6"/>
      <c r="II1168" s="4"/>
      <c r="IJ1168" s="6"/>
      <c r="IK1168" s="5"/>
      <c r="IL1168" s="5"/>
      <c r="IM1168" s="4"/>
      <c r="IN1168" s="6"/>
      <c r="IO1168" s="4"/>
      <c r="IP1168" s="6"/>
      <c r="IQ1168" s="5"/>
      <c r="IR1168" s="5"/>
      <c r="IS1168" s="4"/>
      <c r="IT1168" s="6"/>
      <c r="IU1168" s="4"/>
      <c r="IV1168" s="6"/>
      <c r="IW1168" s="5"/>
      <c r="IX1168" s="5"/>
      <c r="IY1168" s="4"/>
      <c r="IZ1168" s="6"/>
      <c r="JA1168" s="4"/>
      <c r="JB1168" s="6"/>
      <c r="JC1168" s="5"/>
      <c r="JD1168" s="5"/>
      <c r="JE1168" s="4"/>
      <c r="JF1168" s="6"/>
      <c r="JG1168" s="4"/>
      <c r="JH1168" s="6"/>
      <c r="JI1168" s="5"/>
      <c r="JJ1168" s="5"/>
      <c r="JK1168" s="4"/>
      <c r="JL1168" s="6"/>
      <c r="JM1168" s="4"/>
      <c r="JN1168" s="6"/>
      <c r="JO1168" s="5"/>
      <c r="JP1168" s="5"/>
      <c r="JQ1168" s="4"/>
      <c r="JR1168" s="6"/>
      <c r="JS1168" s="4"/>
      <c r="JT1168" s="6"/>
      <c r="JU1168" s="5"/>
      <c r="JV1168" s="5"/>
      <c r="JW1168" s="4"/>
      <c r="JX1168" s="6"/>
      <c r="JY1168" s="4"/>
      <c r="JZ1168" s="6"/>
      <c r="KA1168" s="5"/>
      <c r="KB1168" s="5"/>
      <c r="KC1168" s="4"/>
      <c r="KD1168" s="6"/>
      <c r="KE1168" s="4"/>
      <c r="KF1168" s="6"/>
      <c r="KG1168" s="5"/>
      <c r="KH1168" s="5"/>
      <c r="KI1168" s="4"/>
      <c r="KJ1168" s="6"/>
      <c r="KK1168" s="4"/>
      <c r="KL1168" s="6"/>
      <c r="KM1168" s="5"/>
      <c r="KN1168" s="5"/>
    </row>
    <row r="1169">
      <c r="A1169" s="3" t="s">
        <v>85</v>
      </c>
      <c r="B1169" s="3" t="s">
        <v>851</v>
      </c>
      <c r="C1169" s="3" t="s">
        <v>87</v>
      </c>
      <c r="D1169" s="3" t="s">
        <v>712</v>
      </c>
      <c r="E1169" s="3" t="s">
        <v>901</v>
      </c>
      <c r="F1169" s="3" t="s">
        <v>104</v>
      </c>
      <c r="G1169" s="3" t="s">
        <v>104</v>
      </c>
      <c r="H1169" s="3" t="s">
        <v>104</v>
      </c>
      <c r="I1169" s="3" t="s">
        <v>1486</v>
      </c>
      <c r="J1169" s="3" t="s">
        <v>104</v>
      </c>
      <c r="K1169" s="4"/>
      <c r="L1169" s="4">
        <f>=ROUNDDOWN({0},0)</f>
      </c>
      <c r="M1169" s="4"/>
      <c r="N1169" s="5"/>
      <c r="O1169" s="4"/>
      <c r="P1169" s="4">
        <f>=ROUNDDOWN({0},0)</f>
      </c>
      <c r="Q1169" s="4"/>
      <c r="R1169" s="5"/>
      <c r="S1169" s="4"/>
      <c r="T1169" s="6"/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/>
      <c r="AF1169" s="6"/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  <c r="AW1169" s="4"/>
      <c r="AX1169" s="6"/>
      <c r="AY1169" s="4"/>
      <c r="AZ1169" s="6"/>
      <c r="BA1169" s="5"/>
      <c r="BB1169" s="5"/>
      <c r="BC1169" s="4"/>
      <c r="BD1169" s="6"/>
      <c r="BE1169" s="4"/>
      <c r="BF1169" s="6"/>
      <c r="BG1169" s="5"/>
      <c r="BH1169" s="5"/>
      <c r="BI1169" s="4"/>
      <c r="BJ1169" s="6"/>
      <c r="BK1169" s="4"/>
      <c r="BL1169" s="6"/>
      <c r="BM1169" s="5"/>
      <c r="BN1169" s="5"/>
      <c r="BO1169" s="4"/>
      <c r="BP1169" s="6"/>
      <c r="BQ1169" s="4"/>
      <c r="BR1169" s="6"/>
      <c r="BS1169" s="5"/>
      <c r="BT1169" s="5"/>
      <c r="BU1169" s="4"/>
      <c r="BV1169" s="6"/>
      <c r="BW1169" s="4"/>
      <c r="BX1169" s="6"/>
      <c r="BY1169" s="5"/>
      <c r="BZ1169" s="5"/>
      <c r="CA1169" s="4"/>
      <c r="CB1169" s="6"/>
      <c r="CC1169" s="4"/>
      <c r="CD1169" s="6"/>
      <c r="CE1169" s="5"/>
      <c r="CF1169" s="5"/>
      <c r="CG1169" s="4"/>
      <c r="CH1169" s="6"/>
      <c r="CI1169" s="4"/>
      <c r="CJ1169" s="6"/>
      <c r="CK1169" s="5"/>
      <c r="CL1169" s="5"/>
      <c r="CM1169" s="4"/>
      <c r="CN1169" s="6"/>
      <c r="CO1169" s="4"/>
      <c r="CP1169" s="6"/>
      <c r="CQ1169" s="5"/>
      <c r="CR1169" s="5"/>
      <c r="CS1169" s="4"/>
      <c r="CT1169" s="6"/>
      <c r="CU1169" s="4"/>
      <c r="CV1169" s="6"/>
      <c r="CW1169" s="5"/>
      <c r="CX1169" s="5"/>
      <c r="CY1169" s="4"/>
      <c r="CZ1169" s="6"/>
      <c r="DA1169" s="4"/>
      <c r="DB1169" s="6"/>
      <c r="DC1169" s="5"/>
      <c r="DD1169" s="5"/>
      <c r="DE1169" s="4"/>
      <c r="DF1169" s="6"/>
      <c r="DG1169" s="4"/>
      <c r="DH1169" s="6"/>
      <c r="DI1169" s="5"/>
      <c r="DJ1169" s="5"/>
      <c r="DK1169" s="4"/>
      <c r="DL1169" s="6"/>
      <c r="DM1169" s="4"/>
      <c r="DN1169" s="6"/>
      <c r="DO1169" s="5"/>
      <c r="DP1169" s="5"/>
      <c r="DQ1169" s="4"/>
      <c r="DR1169" s="6"/>
      <c r="DS1169" s="4"/>
      <c r="DT1169" s="6"/>
      <c r="DU1169" s="5"/>
      <c r="DV1169" s="5"/>
      <c r="DW1169" s="4"/>
      <c r="DX1169" s="6"/>
      <c r="DY1169" s="4"/>
      <c r="DZ1169" s="6"/>
      <c r="EA1169" s="5"/>
      <c r="EB1169" s="5"/>
      <c r="EC1169" s="4"/>
      <c r="ED1169" s="6"/>
      <c r="EE1169" s="4"/>
      <c r="EF1169" s="6"/>
      <c r="EG1169" s="5"/>
      <c r="EH1169" s="5"/>
      <c r="EI1169" s="4"/>
      <c r="EJ1169" s="6"/>
      <c r="EK1169" s="4"/>
      <c r="EL1169" s="6"/>
      <c r="EM1169" s="5"/>
      <c r="EN1169" s="5"/>
      <c r="EO1169" s="4"/>
      <c r="EP1169" s="6"/>
      <c r="EQ1169" s="4"/>
      <c r="ER1169" s="6"/>
      <c r="ES1169" s="5"/>
      <c r="ET1169" s="5"/>
      <c r="EU1169" s="4"/>
      <c r="EV1169" s="6"/>
      <c r="EW1169" s="4"/>
      <c r="EX1169" s="6"/>
      <c r="EY1169" s="5"/>
      <c r="EZ1169" s="5"/>
      <c r="FA1169" s="4"/>
      <c r="FB1169" s="6"/>
      <c r="FC1169" s="4"/>
      <c r="FD1169" s="6"/>
      <c r="FE1169" s="5"/>
      <c r="FF1169" s="5"/>
      <c r="FG1169" s="4"/>
      <c r="FH1169" s="6"/>
      <c r="FI1169" s="4"/>
      <c r="FJ1169" s="6"/>
      <c r="FK1169" s="5"/>
      <c r="FL1169" s="5"/>
      <c r="FM1169" s="4"/>
      <c r="FN1169" s="6"/>
      <c r="FO1169" s="4"/>
      <c r="FP1169" s="6"/>
      <c r="FQ1169" s="5"/>
      <c r="FR1169" s="5"/>
      <c r="FS1169" s="4"/>
      <c r="FT1169" s="6"/>
      <c r="FU1169" s="4"/>
      <c r="FV1169" s="6"/>
      <c r="FW1169" s="5"/>
      <c r="FX1169" s="5"/>
      <c r="FY1169" s="4"/>
      <c r="FZ1169" s="6"/>
      <c r="GA1169" s="4"/>
      <c r="GB1169" s="6"/>
      <c r="GC1169" s="5"/>
      <c r="GD1169" s="5"/>
      <c r="GE1169" s="4"/>
      <c r="GF1169" s="6"/>
      <c r="GG1169" s="4"/>
      <c r="GH1169" s="6"/>
      <c r="GI1169" s="5"/>
      <c r="GJ1169" s="5"/>
      <c r="GK1169" s="4"/>
      <c r="GL1169" s="6"/>
      <c r="GM1169" s="4"/>
      <c r="GN1169" s="6"/>
      <c r="GO1169" s="5"/>
      <c r="GP1169" s="5"/>
      <c r="GQ1169" s="4"/>
      <c r="GR1169" s="6"/>
      <c r="GS1169" s="4"/>
      <c r="GT1169" s="6"/>
      <c r="GU1169" s="5"/>
      <c r="GV1169" s="5"/>
      <c r="GW1169" s="4"/>
      <c r="GX1169" s="6"/>
      <c r="GY1169" s="4"/>
      <c r="GZ1169" s="6"/>
      <c r="HA1169" s="5"/>
      <c r="HB1169" s="5"/>
      <c r="HC1169" s="4"/>
      <c r="HD1169" s="6"/>
      <c r="HE1169" s="4"/>
      <c r="HF1169" s="6"/>
      <c r="HG1169" s="5"/>
      <c r="HH1169" s="5"/>
      <c r="HI1169" s="4"/>
      <c r="HJ1169" s="6"/>
      <c r="HK1169" s="4"/>
      <c r="HL1169" s="6"/>
      <c r="HM1169" s="5"/>
      <c r="HN1169" s="5"/>
      <c r="HO1169" s="4"/>
      <c r="HP1169" s="6"/>
      <c r="HQ1169" s="4"/>
      <c r="HR1169" s="6"/>
      <c r="HS1169" s="5"/>
      <c r="HT1169" s="5"/>
      <c r="HU1169" s="4"/>
      <c r="HV1169" s="6"/>
      <c r="HW1169" s="4"/>
      <c r="HX1169" s="6"/>
      <c r="HY1169" s="5"/>
      <c r="HZ1169" s="5"/>
      <c r="IA1169" s="4"/>
      <c r="IB1169" s="6"/>
      <c r="IC1169" s="4"/>
      <c r="ID1169" s="6"/>
      <c r="IE1169" s="5"/>
      <c r="IF1169" s="5"/>
      <c r="IG1169" s="4"/>
      <c r="IH1169" s="6"/>
      <c r="II1169" s="4"/>
      <c r="IJ1169" s="6"/>
      <c r="IK1169" s="5"/>
      <c r="IL1169" s="5"/>
      <c r="IM1169" s="4"/>
      <c r="IN1169" s="6"/>
      <c r="IO1169" s="4"/>
      <c r="IP1169" s="6"/>
      <c r="IQ1169" s="5"/>
      <c r="IR1169" s="5"/>
      <c r="IS1169" s="4"/>
      <c r="IT1169" s="6"/>
      <c r="IU1169" s="4"/>
      <c r="IV1169" s="6"/>
      <c r="IW1169" s="5"/>
      <c r="IX1169" s="5"/>
      <c r="IY1169" s="4"/>
      <c r="IZ1169" s="6"/>
      <c r="JA1169" s="4"/>
      <c r="JB1169" s="6"/>
      <c r="JC1169" s="5"/>
      <c r="JD1169" s="5"/>
      <c r="JE1169" s="4"/>
      <c r="JF1169" s="6"/>
      <c r="JG1169" s="4"/>
      <c r="JH1169" s="6"/>
      <c r="JI1169" s="5"/>
      <c r="JJ1169" s="5"/>
      <c r="JK1169" s="4"/>
      <c r="JL1169" s="6"/>
      <c r="JM1169" s="4"/>
      <c r="JN1169" s="6"/>
      <c r="JO1169" s="5"/>
      <c r="JP1169" s="5"/>
      <c r="JQ1169" s="4"/>
      <c r="JR1169" s="6"/>
      <c r="JS1169" s="4"/>
      <c r="JT1169" s="6"/>
      <c r="JU1169" s="5"/>
      <c r="JV1169" s="5"/>
      <c r="JW1169" s="4"/>
      <c r="JX1169" s="6"/>
      <c r="JY1169" s="4"/>
      <c r="JZ1169" s="6"/>
      <c r="KA1169" s="5"/>
      <c r="KB1169" s="5"/>
      <c r="KC1169" s="4"/>
      <c r="KD1169" s="6"/>
      <c r="KE1169" s="4"/>
      <c r="KF1169" s="6"/>
      <c r="KG1169" s="5"/>
      <c r="KH1169" s="5"/>
      <c r="KI1169" s="4"/>
      <c r="KJ1169" s="6"/>
      <c r="KK1169" s="4"/>
      <c r="KL1169" s="6"/>
      <c r="KM1169" s="5"/>
      <c r="KN1169" s="5"/>
    </row>
    <row r="1170">
      <c r="A1170" s="3" t="s">
        <v>85</v>
      </c>
      <c r="B1170" s="3" t="s">
        <v>851</v>
      </c>
      <c r="C1170" s="3" t="s">
        <v>87</v>
      </c>
      <c r="D1170" s="3" t="s">
        <v>712</v>
      </c>
      <c r="E1170" s="3" t="s">
        <v>872</v>
      </c>
      <c r="F1170" s="3" t="s">
        <v>104</v>
      </c>
      <c r="G1170" s="3" t="s">
        <v>104</v>
      </c>
      <c r="H1170" s="3" t="s">
        <v>104</v>
      </c>
      <c r="I1170" s="3" t="s">
        <v>942</v>
      </c>
      <c r="J1170" s="3" t="s">
        <v>104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/>
      <c r="T1170" s="6"/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/>
      <c r="AF1170" s="6"/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  <c r="AW1170" s="4"/>
      <c r="AX1170" s="6"/>
      <c r="AY1170" s="4"/>
      <c r="AZ1170" s="6"/>
      <c r="BA1170" s="5"/>
      <c r="BB1170" s="5"/>
      <c r="BC1170" s="4"/>
      <c r="BD1170" s="6"/>
      <c r="BE1170" s="4"/>
      <c r="BF1170" s="6"/>
      <c r="BG1170" s="5"/>
      <c r="BH1170" s="5"/>
      <c r="BI1170" s="4"/>
      <c r="BJ1170" s="6"/>
      <c r="BK1170" s="4"/>
      <c r="BL1170" s="6"/>
      <c r="BM1170" s="5"/>
      <c r="BN1170" s="5"/>
      <c r="BO1170" s="4"/>
      <c r="BP1170" s="6"/>
      <c r="BQ1170" s="4"/>
      <c r="BR1170" s="6"/>
      <c r="BS1170" s="5"/>
      <c r="BT1170" s="5"/>
      <c r="BU1170" s="4"/>
      <c r="BV1170" s="6"/>
      <c r="BW1170" s="4"/>
      <c r="BX1170" s="6"/>
      <c r="BY1170" s="5"/>
      <c r="BZ1170" s="5"/>
      <c r="CA1170" s="4"/>
      <c r="CB1170" s="6"/>
      <c r="CC1170" s="4"/>
      <c r="CD1170" s="6"/>
      <c r="CE1170" s="5"/>
      <c r="CF1170" s="5"/>
      <c r="CG1170" s="4"/>
      <c r="CH1170" s="6"/>
      <c r="CI1170" s="4"/>
      <c r="CJ1170" s="6"/>
      <c r="CK1170" s="5"/>
      <c r="CL1170" s="5"/>
      <c r="CM1170" s="4"/>
      <c r="CN1170" s="6"/>
      <c r="CO1170" s="4"/>
      <c r="CP1170" s="6"/>
      <c r="CQ1170" s="5"/>
      <c r="CR1170" s="5"/>
      <c r="CS1170" s="4"/>
      <c r="CT1170" s="6"/>
      <c r="CU1170" s="4"/>
      <c r="CV1170" s="6"/>
      <c r="CW1170" s="5"/>
      <c r="CX1170" s="5"/>
      <c r="CY1170" s="4"/>
      <c r="CZ1170" s="6"/>
      <c r="DA1170" s="4"/>
      <c r="DB1170" s="6"/>
      <c r="DC1170" s="5"/>
      <c r="DD1170" s="5"/>
      <c r="DE1170" s="4"/>
      <c r="DF1170" s="6"/>
      <c r="DG1170" s="4"/>
      <c r="DH1170" s="6"/>
      <c r="DI1170" s="5"/>
      <c r="DJ1170" s="5"/>
      <c r="DK1170" s="4"/>
      <c r="DL1170" s="6"/>
      <c r="DM1170" s="4"/>
      <c r="DN1170" s="6"/>
      <c r="DO1170" s="5"/>
      <c r="DP1170" s="5"/>
      <c r="DQ1170" s="4"/>
      <c r="DR1170" s="6"/>
      <c r="DS1170" s="4"/>
      <c r="DT1170" s="6"/>
      <c r="DU1170" s="5"/>
      <c r="DV1170" s="5"/>
      <c r="DW1170" s="4"/>
      <c r="DX1170" s="6"/>
      <c r="DY1170" s="4"/>
      <c r="DZ1170" s="6"/>
      <c r="EA1170" s="5"/>
      <c r="EB1170" s="5"/>
      <c r="EC1170" s="4"/>
      <c r="ED1170" s="6"/>
      <c r="EE1170" s="4"/>
      <c r="EF1170" s="6"/>
      <c r="EG1170" s="5"/>
      <c r="EH1170" s="5"/>
      <c r="EI1170" s="4"/>
      <c r="EJ1170" s="6"/>
      <c r="EK1170" s="4"/>
      <c r="EL1170" s="6"/>
      <c r="EM1170" s="5"/>
      <c r="EN1170" s="5"/>
      <c r="EO1170" s="4"/>
      <c r="EP1170" s="6"/>
      <c r="EQ1170" s="4"/>
      <c r="ER1170" s="6"/>
      <c r="ES1170" s="5"/>
      <c r="ET1170" s="5"/>
      <c r="EU1170" s="4"/>
      <c r="EV1170" s="6"/>
      <c r="EW1170" s="4"/>
      <c r="EX1170" s="6"/>
      <c r="EY1170" s="5"/>
      <c r="EZ1170" s="5"/>
      <c r="FA1170" s="4"/>
      <c r="FB1170" s="6"/>
      <c r="FC1170" s="4"/>
      <c r="FD1170" s="6"/>
      <c r="FE1170" s="5"/>
      <c r="FF1170" s="5"/>
      <c r="FG1170" s="4"/>
      <c r="FH1170" s="6"/>
      <c r="FI1170" s="4"/>
      <c r="FJ1170" s="6"/>
      <c r="FK1170" s="5"/>
      <c r="FL1170" s="5"/>
      <c r="FM1170" s="4"/>
      <c r="FN1170" s="6"/>
      <c r="FO1170" s="4"/>
      <c r="FP1170" s="6"/>
      <c r="FQ1170" s="5"/>
      <c r="FR1170" s="5"/>
      <c r="FS1170" s="4"/>
      <c r="FT1170" s="6"/>
      <c r="FU1170" s="4"/>
      <c r="FV1170" s="6"/>
      <c r="FW1170" s="5"/>
      <c r="FX1170" s="5"/>
      <c r="FY1170" s="4"/>
      <c r="FZ1170" s="6"/>
      <c r="GA1170" s="4"/>
      <c r="GB1170" s="6"/>
      <c r="GC1170" s="5"/>
      <c r="GD1170" s="5"/>
      <c r="GE1170" s="4"/>
      <c r="GF1170" s="6"/>
      <c r="GG1170" s="4"/>
      <c r="GH1170" s="6"/>
      <c r="GI1170" s="5"/>
      <c r="GJ1170" s="5"/>
      <c r="GK1170" s="4"/>
      <c r="GL1170" s="6"/>
      <c r="GM1170" s="4"/>
      <c r="GN1170" s="6"/>
      <c r="GO1170" s="5"/>
      <c r="GP1170" s="5"/>
      <c r="GQ1170" s="4"/>
      <c r="GR1170" s="6"/>
      <c r="GS1170" s="4"/>
      <c r="GT1170" s="6"/>
      <c r="GU1170" s="5"/>
      <c r="GV1170" s="5"/>
      <c r="GW1170" s="4"/>
      <c r="GX1170" s="6"/>
      <c r="GY1170" s="4"/>
      <c r="GZ1170" s="6"/>
      <c r="HA1170" s="5"/>
      <c r="HB1170" s="5"/>
      <c r="HC1170" s="4"/>
      <c r="HD1170" s="6"/>
      <c r="HE1170" s="4"/>
      <c r="HF1170" s="6"/>
      <c r="HG1170" s="5"/>
      <c r="HH1170" s="5"/>
      <c r="HI1170" s="4"/>
      <c r="HJ1170" s="6"/>
      <c r="HK1170" s="4"/>
      <c r="HL1170" s="6"/>
      <c r="HM1170" s="5"/>
      <c r="HN1170" s="5"/>
      <c r="HO1170" s="4"/>
      <c r="HP1170" s="6"/>
      <c r="HQ1170" s="4"/>
      <c r="HR1170" s="6"/>
      <c r="HS1170" s="5"/>
      <c r="HT1170" s="5"/>
      <c r="HU1170" s="4"/>
      <c r="HV1170" s="6"/>
      <c r="HW1170" s="4"/>
      <c r="HX1170" s="6"/>
      <c r="HY1170" s="5"/>
      <c r="HZ1170" s="5"/>
      <c r="IA1170" s="4"/>
      <c r="IB1170" s="6"/>
      <c r="IC1170" s="4"/>
      <c r="ID1170" s="6"/>
      <c r="IE1170" s="5"/>
      <c r="IF1170" s="5"/>
      <c r="IG1170" s="4"/>
      <c r="IH1170" s="6"/>
      <c r="II1170" s="4"/>
      <c r="IJ1170" s="6"/>
      <c r="IK1170" s="5"/>
      <c r="IL1170" s="5"/>
      <c r="IM1170" s="4"/>
      <c r="IN1170" s="6"/>
      <c r="IO1170" s="4"/>
      <c r="IP1170" s="6"/>
      <c r="IQ1170" s="5"/>
      <c r="IR1170" s="5"/>
      <c r="IS1170" s="4"/>
      <c r="IT1170" s="6"/>
      <c r="IU1170" s="4"/>
      <c r="IV1170" s="6"/>
      <c r="IW1170" s="5"/>
      <c r="IX1170" s="5"/>
      <c r="IY1170" s="4"/>
      <c r="IZ1170" s="6"/>
      <c r="JA1170" s="4"/>
      <c r="JB1170" s="6"/>
      <c r="JC1170" s="5"/>
      <c r="JD1170" s="5"/>
      <c r="JE1170" s="4"/>
      <c r="JF1170" s="6"/>
      <c r="JG1170" s="4"/>
      <c r="JH1170" s="6"/>
      <c r="JI1170" s="5"/>
      <c r="JJ1170" s="5"/>
      <c r="JK1170" s="4"/>
      <c r="JL1170" s="6"/>
      <c r="JM1170" s="4"/>
      <c r="JN1170" s="6"/>
      <c r="JO1170" s="5"/>
      <c r="JP1170" s="5"/>
      <c r="JQ1170" s="4"/>
      <c r="JR1170" s="6"/>
      <c r="JS1170" s="4"/>
      <c r="JT1170" s="6"/>
      <c r="JU1170" s="5"/>
      <c r="JV1170" s="5"/>
      <c r="JW1170" s="4"/>
      <c r="JX1170" s="6"/>
      <c r="JY1170" s="4"/>
      <c r="JZ1170" s="6"/>
      <c r="KA1170" s="5"/>
      <c r="KB1170" s="5"/>
      <c r="KC1170" s="4"/>
      <c r="KD1170" s="6"/>
      <c r="KE1170" s="4"/>
      <c r="KF1170" s="6"/>
      <c r="KG1170" s="5"/>
      <c r="KH1170" s="5"/>
      <c r="KI1170" s="4"/>
      <c r="KJ1170" s="6"/>
      <c r="KK1170" s="4"/>
      <c r="KL1170" s="6"/>
      <c r="KM1170" s="5"/>
      <c r="KN1170" s="5"/>
    </row>
    <row r="1171">
      <c r="A1171" s="3" t="s">
        <v>85</v>
      </c>
      <c r="B1171" s="3" t="s">
        <v>851</v>
      </c>
      <c r="C1171" s="3" t="s">
        <v>87</v>
      </c>
      <c r="D1171" s="3" t="s">
        <v>712</v>
      </c>
      <c r="E1171" s="3" t="s">
        <v>888</v>
      </c>
      <c r="F1171" s="3" t="s">
        <v>104</v>
      </c>
      <c r="G1171" s="3" t="s">
        <v>104</v>
      </c>
      <c r="H1171" s="3" t="s">
        <v>104</v>
      </c>
      <c r="I1171" s="3" t="s">
        <v>1487</v>
      </c>
      <c r="J1171" s="3" t="s">
        <v>104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/>
      <c r="T1171" s="6"/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/>
      <c r="AF1171" s="6"/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  <c r="AW1171" s="4"/>
      <c r="AX1171" s="6"/>
      <c r="AY1171" s="4"/>
      <c r="AZ1171" s="6"/>
      <c r="BA1171" s="5"/>
      <c r="BB1171" s="5"/>
      <c r="BC1171" s="4"/>
      <c r="BD1171" s="6"/>
      <c r="BE1171" s="4"/>
      <c r="BF1171" s="6"/>
      <c r="BG1171" s="5"/>
      <c r="BH1171" s="5"/>
      <c r="BI1171" s="4"/>
      <c r="BJ1171" s="6"/>
      <c r="BK1171" s="4"/>
      <c r="BL1171" s="6"/>
      <c r="BM1171" s="5"/>
      <c r="BN1171" s="5"/>
      <c r="BO1171" s="4"/>
      <c r="BP1171" s="6"/>
      <c r="BQ1171" s="4"/>
      <c r="BR1171" s="6"/>
      <c r="BS1171" s="5"/>
      <c r="BT1171" s="5"/>
      <c r="BU1171" s="4"/>
      <c r="BV1171" s="6"/>
      <c r="BW1171" s="4"/>
      <c r="BX1171" s="6"/>
      <c r="BY1171" s="5"/>
      <c r="BZ1171" s="5"/>
      <c r="CA1171" s="4"/>
      <c r="CB1171" s="6"/>
      <c r="CC1171" s="4"/>
      <c r="CD1171" s="6"/>
      <c r="CE1171" s="5"/>
      <c r="CF1171" s="5"/>
      <c r="CG1171" s="4"/>
      <c r="CH1171" s="6"/>
      <c r="CI1171" s="4"/>
      <c r="CJ1171" s="6"/>
      <c r="CK1171" s="5"/>
      <c r="CL1171" s="5"/>
      <c r="CM1171" s="4"/>
      <c r="CN1171" s="6"/>
      <c r="CO1171" s="4"/>
      <c r="CP1171" s="6"/>
      <c r="CQ1171" s="5"/>
      <c r="CR1171" s="5"/>
      <c r="CS1171" s="4"/>
      <c r="CT1171" s="6"/>
      <c r="CU1171" s="4"/>
      <c r="CV1171" s="6"/>
      <c r="CW1171" s="5"/>
      <c r="CX1171" s="5"/>
      <c r="CY1171" s="4"/>
      <c r="CZ1171" s="6"/>
      <c r="DA1171" s="4"/>
      <c r="DB1171" s="6"/>
      <c r="DC1171" s="5"/>
      <c r="DD1171" s="5"/>
      <c r="DE1171" s="4"/>
      <c r="DF1171" s="6"/>
      <c r="DG1171" s="4"/>
      <c r="DH1171" s="6"/>
      <c r="DI1171" s="5"/>
      <c r="DJ1171" s="5"/>
      <c r="DK1171" s="4"/>
      <c r="DL1171" s="6"/>
      <c r="DM1171" s="4"/>
      <c r="DN1171" s="6"/>
      <c r="DO1171" s="5"/>
      <c r="DP1171" s="5"/>
      <c r="DQ1171" s="4"/>
      <c r="DR1171" s="6"/>
      <c r="DS1171" s="4"/>
      <c r="DT1171" s="6"/>
      <c r="DU1171" s="5"/>
      <c r="DV1171" s="5"/>
      <c r="DW1171" s="4"/>
      <c r="DX1171" s="6"/>
      <c r="DY1171" s="4"/>
      <c r="DZ1171" s="6"/>
      <c r="EA1171" s="5"/>
      <c r="EB1171" s="5"/>
      <c r="EC1171" s="4"/>
      <c r="ED1171" s="6"/>
      <c r="EE1171" s="4"/>
      <c r="EF1171" s="6"/>
      <c r="EG1171" s="5"/>
      <c r="EH1171" s="5"/>
      <c r="EI1171" s="4"/>
      <c r="EJ1171" s="6"/>
      <c r="EK1171" s="4"/>
      <c r="EL1171" s="6"/>
      <c r="EM1171" s="5"/>
      <c r="EN1171" s="5"/>
      <c r="EO1171" s="4"/>
      <c r="EP1171" s="6"/>
      <c r="EQ1171" s="4"/>
      <c r="ER1171" s="6"/>
      <c r="ES1171" s="5"/>
      <c r="ET1171" s="5"/>
      <c r="EU1171" s="4"/>
      <c r="EV1171" s="6"/>
      <c r="EW1171" s="4"/>
      <c r="EX1171" s="6"/>
      <c r="EY1171" s="5"/>
      <c r="EZ1171" s="5"/>
      <c r="FA1171" s="4"/>
      <c r="FB1171" s="6"/>
      <c r="FC1171" s="4"/>
      <c r="FD1171" s="6"/>
      <c r="FE1171" s="5"/>
      <c r="FF1171" s="5"/>
      <c r="FG1171" s="4"/>
      <c r="FH1171" s="6"/>
      <c r="FI1171" s="4"/>
      <c r="FJ1171" s="6"/>
      <c r="FK1171" s="5"/>
      <c r="FL1171" s="5"/>
      <c r="FM1171" s="4"/>
      <c r="FN1171" s="6"/>
      <c r="FO1171" s="4"/>
      <c r="FP1171" s="6"/>
      <c r="FQ1171" s="5"/>
      <c r="FR1171" s="5"/>
      <c r="FS1171" s="4"/>
      <c r="FT1171" s="6"/>
      <c r="FU1171" s="4"/>
      <c r="FV1171" s="6"/>
      <c r="FW1171" s="5"/>
      <c r="FX1171" s="5"/>
      <c r="FY1171" s="4"/>
      <c r="FZ1171" s="6"/>
      <c r="GA1171" s="4"/>
      <c r="GB1171" s="6"/>
      <c r="GC1171" s="5"/>
      <c r="GD1171" s="5"/>
      <c r="GE1171" s="4"/>
      <c r="GF1171" s="6"/>
      <c r="GG1171" s="4"/>
      <c r="GH1171" s="6"/>
      <c r="GI1171" s="5"/>
      <c r="GJ1171" s="5"/>
      <c r="GK1171" s="4"/>
      <c r="GL1171" s="6"/>
      <c r="GM1171" s="4"/>
      <c r="GN1171" s="6"/>
      <c r="GO1171" s="5"/>
      <c r="GP1171" s="5"/>
      <c r="GQ1171" s="4"/>
      <c r="GR1171" s="6"/>
      <c r="GS1171" s="4"/>
      <c r="GT1171" s="6"/>
      <c r="GU1171" s="5"/>
      <c r="GV1171" s="5"/>
      <c r="GW1171" s="4"/>
      <c r="GX1171" s="6"/>
      <c r="GY1171" s="4"/>
      <c r="GZ1171" s="6"/>
      <c r="HA1171" s="5"/>
      <c r="HB1171" s="5"/>
      <c r="HC1171" s="4"/>
      <c r="HD1171" s="6"/>
      <c r="HE1171" s="4"/>
      <c r="HF1171" s="6"/>
      <c r="HG1171" s="5"/>
      <c r="HH1171" s="5"/>
      <c r="HI1171" s="4"/>
      <c r="HJ1171" s="6"/>
      <c r="HK1171" s="4"/>
      <c r="HL1171" s="6"/>
      <c r="HM1171" s="5"/>
      <c r="HN1171" s="5"/>
      <c r="HO1171" s="4"/>
      <c r="HP1171" s="6"/>
      <c r="HQ1171" s="4"/>
      <c r="HR1171" s="6"/>
      <c r="HS1171" s="5"/>
      <c r="HT1171" s="5"/>
      <c r="HU1171" s="4"/>
      <c r="HV1171" s="6"/>
      <c r="HW1171" s="4"/>
      <c r="HX1171" s="6"/>
      <c r="HY1171" s="5"/>
      <c r="HZ1171" s="5"/>
      <c r="IA1171" s="4"/>
      <c r="IB1171" s="6"/>
      <c r="IC1171" s="4"/>
      <c r="ID1171" s="6"/>
      <c r="IE1171" s="5"/>
      <c r="IF1171" s="5"/>
      <c r="IG1171" s="4"/>
      <c r="IH1171" s="6"/>
      <c r="II1171" s="4"/>
      <c r="IJ1171" s="6"/>
      <c r="IK1171" s="5"/>
      <c r="IL1171" s="5"/>
      <c r="IM1171" s="4"/>
      <c r="IN1171" s="6"/>
      <c r="IO1171" s="4"/>
      <c r="IP1171" s="6"/>
      <c r="IQ1171" s="5"/>
      <c r="IR1171" s="5"/>
      <c r="IS1171" s="4"/>
      <c r="IT1171" s="6"/>
      <c r="IU1171" s="4"/>
      <c r="IV1171" s="6"/>
      <c r="IW1171" s="5"/>
      <c r="IX1171" s="5"/>
      <c r="IY1171" s="4"/>
      <c r="IZ1171" s="6"/>
      <c r="JA1171" s="4"/>
      <c r="JB1171" s="6"/>
      <c r="JC1171" s="5"/>
      <c r="JD1171" s="5"/>
      <c r="JE1171" s="4"/>
      <c r="JF1171" s="6"/>
      <c r="JG1171" s="4"/>
      <c r="JH1171" s="6"/>
      <c r="JI1171" s="5"/>
      <c r="JJ1171" s="5"/>
      <c r="JK1171" s="4"/>
      <c r="JL1171" s="6"/>
      <c r="JM1171" s="4"/>
      <c r="JN1171" s="6"/>
      <c r="JO1171" s="5"/>
      <c r="JP1171" s="5"/>
      <c r="JQ1171" s="4"/>
      <c r="JR1171" s="6"/>
      <c r="JS1171" s="4"/>
      <c r="JT1171" s="6"/>
      <c r="JU1171" s="5"/>
      <c r="JV1171" s="5"/>
      <c r="JW1171" s="4"/>
      <c r="JX1171" s="6"/>
      <c r="JY1171" s="4"/>
      <c r="JZ1171" s="6"/>
      <c r="KA1171" s="5"/>
      <c r="KB1171" s="5"/>
      <c r="KC1171" s="4"/>
      <c r="KD1171" s="6"/>
      <c r="KE1171" s="4"/>
      <c r="KF1171" s="6"/>
      <c r="KG1171" s="5"/>
      <c r="KH1171" s="5"/>
      <c r="KI1171" s="4"/>
      <c r="KJ1171" s="6"/>
      <c r="KK1171" s="4"/>
      <c r="KL1171" s="6"/>
      <c r="KM1171" s="5"/>
      <c r="KN1171" s="5"/>
    </row>
    <row r="1172">
      <c r="A1172" s="3" t="s">
        <v>85</v>
      </c>
      <c r="B1172" s="3" t="s">
        <v>851</v>
      </c>
      <c r="C1172" s="3" t="s">
        <v>87</v>
      </c>
      <c r="D1172" s="3" t="s">
        <v>712</v>
      </c>
      <c r="E1172" s="3" t="s">
        <v>888</v>
      </c>
      <c r="F1172" s="3" t="s">
        <v>104</v>
      </c>
      <c r="G1172" s="3" t="s">
        <v>104</v>
      </c>
      <c r="H1172" s="3" t="s">
        <v>104</v>
      </c>
      <c r="I1172" s="3" t="s">
        <v>1488</v>
      </c>
      <c r="J1172" s="3" t="s">
        <v>104</v>
      </c>
      <c r="K1172" s="4"/>
      <c r="L1172" s="4">
        <f>=ROUNDDOWN({0},0)</f>
      </c>
      <c r="M1172" s="4"/>
      <c r="N1172" s="5"/>
      <c r="O1172" s="4"/>
      <c r="P1172" s="4">
        <f>=ROUNDDOWN({0},0)</f>
      </c>
      <c r="Q1172" s="4"/>
      <c r="R1172" s="5"/>
      <c r="S1172" s="4"/>
      <c r="T1172" s="6"/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/>
      <c r="AF1172" s="6"/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  <c r="AW1172" s="4"/>
      <c r="AX1172" s="6"/>
      <c r="AY1172" s="4"/>
      <c r="AZ1172" s="6"/>
      <c r="BA1172" s="5"/>
      <c r="BB1172" s="5"/>
      <c r="BC1172" s="4"/>
      <c r="BD1172" s="6"/>
      <c r="BE1172" s="4"/>
      <c r="BF1172" s="6"/>
      <c r="BG1172" s="5"/>
      <c r="BH1172" s="5"/>
      <c r="BI1172" s="4"/>
      <c r="BJ1172" s="6"/>
      <c r="BK1172" s="4"/>
      <c r="BL1172" s="6"/>
      <c r="BM1172" s="5"/>
      <c r="BN1172" s="5"/>
      <c r="BO1172" s="4"/>
      <c r="BP1172" s="6"/>
      <c r="BQ1172" s="4"/>
      <c r="BR1172" s="6"/>
      <c r="BS1172" s="5"/>
      <c r="BT1172" s="5"/>
      <c r="BU1172" s="4"/>
      <c r="BV1172" s="6"/>
      <c r="BW1172" s="4"/>
      <c r="BX1172" s="6"/>
      <c r="BY1172" s="5"/>
      <c r="BZ1172" s="5"/>
      <c r="CA1172" s="4"/>
      <c r="CB1172" s="6"/>
      <c r="CC1172" s="4"/>
      <c r="CD1172" s="6"/>
      <c r="CE1172" s="5"/>
      <c r="CF1172" s="5"/>
      <c r="CG1172" s="4"/>
      <c r="CH1172" s="6"/>
      <c r="CI1172" s="4"/>
      <c r="CJ1172" s="6"/>
      <c r="CK1172" s="5"/>
      <c r="CL1172" s="5"/>
      <c r="CM1172" s="4"/>
      <c r="CN1172" s="6"/>
      <c r="CO1172" s="4"/>
      <c r="CP1172" s="6"/>
      <c r="CQ1172" s="5"/>
      <c r="CR1172" s="5"/>
      <c r="CS1172" s="4"/>
      <c r="CT1172" s="6"/>
      <c r="CU1172" s="4"/>
      <c r="CV1172" s="6"/>
      <c r="CW1172" s="5"/>
      <c r="CX1172" s="5"/>
      <c r="CY1172" s="4"/>
      <c r="CZ1172" s="6"/>
      <c r="DA1172" s="4"/>
      <c r="DB1172" s="6"/>
      <c r="DC1172" s="5"/>
      <c r="DD1172" s="5"/>
      <c r="DE1172" s="4"/>
      <c r="DF1172" s="6"/>
      <c r="DG1172" s="4"/>
      <c r="DH1172" s="6"/>
      <c r="DI1172" s="5"/>
      <c r="DJ1172" s="5"/>
      <c r="DK1172" s="4"/>
      <c r="DL1172" s="6"/>
      <c r="DM1172" s="4"/>
      <c r="DN1172" s="6"/>
      <c r="DO1172" s="5"/>
      <c r="DP1172" s="5"/>
      <c r="DQ1172" s="4"/>
      <c r="DR1172" s="6"/>
      <c r="DS1172" s="4"/>
      <c r="DT1172" s="6"/>
      <c r="DU1172" s="5"/>
      <c r="DV1172" s="5"/>
      <c r="DW1172" s="4"/>
      <c r="DX1172" s="6"/>
      <c r="DY1172" s="4"/>
      <c r="DZ1172" s="6"/>
      <c r="EA1172" s="5"/>
      <c r="EB1172" s="5"/>
      <c r="EC1172" s="4"/>
      <c r="ED1172" s="6"/>
      <c r="EE1172" s="4"/>
      <c r="EF1172" s="6"/>
      <c r="EG1172" s="5"/>
      <c r="EH1172" s="5"/>
      <c r="EI1172" s="4"/>
      <c r="EJ1172" s="6"/>
      <c r="EK1172" s="4"/>
      <c r="EL1172" s="6"/>
      <c r="EM1172" s="5"/>
      <c r="EN1172" s="5"/>
      <c r="EO1172" s="4"/>
      <c r="EP1172" s="6"/>
      <c r="EQ1172" s="4"/>
      <c r="ER1172" s="6"/>
      <c r="ES1172" s="5"/>
      <c r="ET1172" s="5"/>
      <c r="EU1172" s="4"/>
      <c r="EV1172" s="6"/>
      <c r="EW1172" s="4"/>
      <c r="EX1172" s="6"/>
      <c r="EY1172" s="5"/>
      <c r="EZ1172" s="5"/>
      <c r="FA1172" s="4"/>
      <c r="FB1172" s="6"/>
      <c r="FC1172" s="4"/>
      <c r="FD1172" s="6"/>
      <c r="FE1172" s="5"/>
      <c r="FF1172" s="5"/>
      <c r="FG1172" s="4"/>
      <c r="FH1172" s="6"/>
      <c r="FI1172" s="4"/>
      <c r="FJ1172" s="6"/>
      <c r="FK1172" s="5"/>
      <c r="FL1172" s="5"/>
      <c r="FM1172" s="4"/>
      <c r="FN1172" s="6"/>
      <c r="FO1172" s="4"/>
      <c r="FP1172" s="6"/>
      <c r="FQ1172" s="5"/>
      <c r="FR1172" s="5"/>
      <c r="FS1172" s="4"/>
      <c r="FT1172" s="6"/>
      <c r="FU1172" s="4"/>
      <c r="FV1172" s="6"/>
      <c r="FW1172" s="5"/>
      <c r="FX1172" s="5"/>
      <c r="FY1172" s="4"/>
      <c r="FZ1172" s="6"/>
      <c r="GA1172" s="4"/>
      <c r="GB1172" s="6"/>
      <c r="GC1172" s="5"/>
      <c r="GD1172" s="5"/>
      <c r="GE1172" s="4"/>
      <c r="GF1172" s="6"/>
      <c r="GG1172" s="4"/>
      <c r="GH1172" s="6"/>
      <c r="GI1172" s="5"/>
      <c r="GJ1172" s="5"/>
      <c r="GK1172" s="4"/>
      <c r="GL1172" s="6"/>
      <c r="GM1172" s="4"/>
      <c r="GN1172" s="6"/>
      <c r="GO1172" s="5"/>
      <c r="GP1172" s="5"/>
      <c r="GQ1172" s="4"/>
      <c r="GR1172" s="6"/>
      <c r="GS1172" s="4"/>
      <c r="GT1172" s="6"/>
      <c r="GU1172" s="5"/>
      <c r="GV1172" s="5"/>
      <c r="GW1172" s="4"/>
      <c r="GX1172" s="6"/>
      <c r="GY1172" s="4"/>
      <c r="GZ1172" s="6"/>
      <c r="HA1172" s="5"/>
      <c r="HB1172" s="5"/>
      <c r="HC1172" s="4"/>
      <c r="HD1172" s="6"/>
      <c r="HE1172" s="4"/>
      <c r="HF1172" s="6"/>
      <c r="HG1172" s="5"/>
      <c r="HH1172" s="5"/>
      <c r="HI1172" s="4"/>
      <c r="HJ1172" s="6"/>
      <c r="HK1172" s="4"/>
      <c r="HL1172" s="6"/>
      <c r="HM1172" s="5"/>
      <c r="HN1172" s="5"/>
      <c r="HO1172" s="4"/>
      <c r="HP1172" s="6"/>
      <c r="HQ1172" s="4"/>
      <c r="HR1172" s="6"/>
      <c r="HS1172" s="5"/>
      <c r="HT1172" s="5"/>
      <c r="HU1172" s="4"/>
      <c r="HV1172" s="6"/>
      <c r="HW1172" s="4"/>
      <c r="HX1172" s="6"/>
      <c r="HY1172" s="5"/>
      <c r="HZ1172" s="5"/>
      <c r="IA1172" s="4"/>
      <c r="IB1172" s="6"/>
      <c r="IC1172" s="4"/>
      <c r="ID1172" s="6"/>
      <c r="IE1172" s="5"/>
      <c r="IF1172" s="5"/>
      <c r="IG1172" s="4"/>
      <c r="IH1172" s="6"/>
      <c r="II1172" s="4"/>
      <c r="IJ1172" s="6"/>
      <c r="IK1172" s="5"/>
      <c r="IL1172" s="5"/>
      <c r="IM1172" s="4"/>
      <c r="IN1172" s="6"/>
      <c r="IO1172" s="4"/>
      <c r="IP1172" s="6"/>
      <c r="IQ1172" s="5"/>
      <c r="IR1172" s="5"/>
      <c r="IS1172" s="4"/>
      <c r="IT1172" s="6"/>
      <c r="IU1172" s="4"/>
      <c r="IV1172" s="6"/>
      <c r="IW1172" s="5"/>
      <c r="IX1172" s="5"/>
      <c r="IY1172" s="4"/>
      <c r="IZ1172" s="6"/>
      <c r="JA1172" s="4"/>
      <c r="JB1172" s="6"/>
      <c r="JC1172" s="5"/>
      <c r="JD1172" s="5"/>
      <c r="JE1172" s="4"/>
      <c r="JF1172" s="6"/>
      <c r="JG1172" s="4"/>
      <c r="JH1172" s="6"/>
      <c r="JI1172" s="5"/>
      <c r="JJ1172" s="5"/>
      <c r="JK1172" s="4"/>
      <c r="JL1172" s="6"/>
      <c r="JM1172" s="4"/>
      <c r="JN1172" s="6"/>
      <c r="JO1172" s="5"/>
      <c r="JP1172" s="5"/>
      <c r="JQ1172" s="4"/>
      <c r="JR1172" s="6"/>
      <c r="JS1172" s="4"/>
      <c r="JT1172" s="6"/>
      <c r="JU1172" s="5"/>
      <c r="JV1172" s="5"/>
      <c r="JW1172" s="4"/>
      <c r="JX1172" s="6"/>
      <c r="JY1172" s="4"/>
      <c r="JZ1172" s="6"/>
      <c r="KA1172" s="5"/>
      <c r="KB1172" s="5"/>
      <c r="KC1172" s="4"/>
      <c r="KD1172" s="6"/>
      <c r="KE1172" s="4"/>
      <c r="KF1172" s="6"/>
      <c r="KG1172" s="5"/>
      <c r="KH1172" s="5"/>
      <c r="KI1172" s="4"/>
      <c r="KJ1172" s="6"/>
      <c r="KK1172" s="4"/>
      <c r="KL1172" s="6"/>
      <c r="KM1172" s="5"/>
      <c r="KN1172" s="5"/>
    </row>
    <row r="1173">
      <c r="A1173" s="3" t="s">
        <v>85</v>
      </c>
      <c r="B1173" s="3" t="s">
        <v>851</v>
      </c>
      <c r="C1173" s="3" t="s">
        <v>87</v>
      </c>
      <c r="D1173" s="3" t="s">
        <v>712</v>
      </c>
      <c r="E1173" s="3" t="s">
        <v>900</v>
      </c>
      <c r="F1173" s="3" t="s">
        <v>104</v>
      </c>
      <c r="G1173" s="3" t="s">
        <v>104</v>
      </c>
      <c r="H1173" s="3" t="s">
        <v>104</v>
      </c>
      <c r="I1173" s="3" t="s">
        <v>1431</v>
      </c>
      <c r="J1173" s="3" t="s">
        <v>104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/>
      <c r="T1173" s="6"/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/>
      <c r="AF1173" s="6"/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  <c r="AW1173" s="4"/>
      <c r="AX1173" s="6"/>
      <c r="AY1173" s="4"/>
      <c r="AZ1173" s="6"/>
      <c r="BA1173" s="5"/>
      <c r="BB1173" s="5"/>
      <c r="BC1173" s="4"/>
      <c r="BD1173" s="6"/>
      <c r="BE1173" s="4"/>
      <c r="BF1173" s="6"/>
      <c r="BG1173" s="5"/>
      <c r="BH1173" s="5"/>
      <c r="BI1173" s="4"/>
      <c r="BJ1173" s="6"/>
      <c r="BK1173" s="4"/>
      <c r="BL1173" s="6"/>
      <c r="BM1173" s="5"/>
      <c r="BN1173" s="5"/>
      <c r="BO1173" s="4"/>
      <c r="BP1173" s="6"/>
      <c r="BQ1173" s="4"/>
      <c r="BR1173" s="6"/>
      <c r="BS1173" s="5"/>
      <c r="BT1173" s="5"/>
      <c r="BU1173" s="4"/>
      <c r="BV1173" s="6"/>
      <c r="BW1173" s="4"/>
      <c r="BX1173" s="6"/>
      <c r="BY1173" s="5"/>
      <c r="BZ1173" s="5"/>
      <c r="CA1173" s="4"/>
      <c r="CB1173" s="6"/>
      <c r="CC1173" s="4"/>
      <c r="CD1173" s="6"/>
      <c r="CE1173" s="5"/>
      <c r="CF1173" s="5"/>
      <c r="CG1173" s="4"/>
      <c r="CH1173" s="6"/>
      <c r="CI1173" s="4"/>
      <c r="CJ1173" s="6"/>
      <c r="CK1173" s="5"/>
      <c r="CL1173" s="5"/>
      <c r="CM1173" s="4"/>
      <c r="CN1173" s="6"/>
      <c r="CO1173" s="4"/>
      <c r="CP1173" s="6"/>
      <c r="CQ1173" s="5"/>
      <c r="CR1173" s="5"/>
      <c r="CS1173" s="4"/>
      <c r="CT1173" s="6"/>
      <c r="CU1173" s="4"/>
      <c r="CV1173" s="6"/>
      <c r="CW1173" s="5"/>
      <c r="CX1173" s="5"/>
      <c r="CY1173" s="4"/>
      <c r="CZ1173" s="6"/>
      <c r="DA1173" s="4"/>
      <c r="DB1173" s="6"/>
      <c r="DC1173" s="5"/>
      <c r="DD1173" s="5"/>
      <c r="DE1173" s="4"/>
      <c r="DF1173" s="6"/>
      <c r="DG1173" s="4"/>
      <c r="DH1173" s="6"/>
      <c r="DI1173" s="5"/>
      <c r="DJ1173" s="5"/>
      <c r="DK1173" s="4"/>
      <c r="DL1173" s="6"/>
      <c r="DM1173" s="4"/>
      <c r="DN1173" s="6"/>
      <c r="DO1173" s="5"/>
      <c r="DP1173" s="5"/>
      <c r="DQ1173" s="4"/>
      <c r="DR1173" s="6"/>
      <c r="DS1173" s="4"/>
      <c r="DT1173" s="6"/>
      <c r="DU1173" s="5"/>
      <c r="DV1173" s="5"/>
      <c r="DW1173" s="4"/>
      <c r="DX1173" s="6"/>
      <c r="DY1173" s="4"/>
      <c r="DZ1173" s="6"/>
      <c r="EA1173" s="5"/>
      <c r="EB1173" s="5"/>
      <c r="EC1173" s="4"/>
      <c r="ED1173" s="6"/>
      <c r="EE1173" s="4"/>
      <c r="EF1173" s="6"/>
      <c r="EG1173" s="5"/>
      <c r="EH1173" s="5"/>
      <c r="EI1173" s="4"/>
      <c r="EJ1173" s="6"/>
      <c r="EK1173" s="4"/>
      <c r="EL1173" s="6"/>
      <c r="EM1173" s="5"/>
      <c r="EN1173" s="5"/>
      <c r="EO1173" s="4"/>
      <c r="EP1173" s="6"/>
      <c r="EQ1173" s="4"/>
      <c r="ER1173" s="6"/>
      <c r="ES1173" s="5"/>
      <c r="ET1173" s="5"/>
      <c r="EU1173" s="4"/>
      <c r="EV1173" s="6"/>
      <c r="EW1173" s="4"/>
      <c r="EX1173" s="6"/>
      <c r="EY1173" s="5"/>
      <c r="EZ1173" s="5"/>
      <c r="FA1173" s="4"/>
      <c r="FB1173" s="6"/>
      <c r="FC1173" s="4"/>
      <c r="FD1173" s="6"/>
      <c r="FE1173" s="5"/>
      <c r="FF1173" s="5"/>
      <c r="FG1173" s="4"/>
      <c r="FH1173" s="6"/>
      <c r="FI1173" s="4"/>
      <c r="FJ1173" s="6"/>
      <c r="FK1173" s="5"/>
      <c r="FL1173" s="5"/>
      <c r="FM1173" s="4"/>
      <c r="FN1173" s="6"/>
      <c r="FO1173" s="4"/>
      <c r="FP1173" s="6"/>
      <c r="FQ1173" s="5"/>
      <c r="FR1173" s="5"/>
      <c r="FS1173" s="4"/>
      <c r="FT1173" s="6"/>
      <c r="FU1173" s="4"/>
      <c r="FV1173" s="6"/>
      <c r="FW1173" s="5"/>
      <c r="FX1173" s="5"/>
      <c r="FY1173" s="4"/>
      <c r="FZ1173" s="6"/>
      <c r="GA1173" s="4"/>
      <c r="GB1173" s="6"/>
      <c r="GC1173" s="5"/>
      <c r="GD1173" s="5"/>
      <c r="GE1173" s="4"/>
      <c r="GF1173" s="6"/>
      <c r="GG1173" s="4"/>
      <c r="GH1173" s="6"/>
      <c r="GI1173" s="5"/>
      <c r="GJ1173" s="5"/>
      <c r="GK1173" s="4"/>
      <c r="GL1173" s="6"/>
      <c r="GM1173" s="4"/>
      <c r="GN1173" s="6"/>
      <c r="GO1173" s="5"/>
      <c r="GP1173" s="5"/>
      <c r="GQ1173" s="4"/>
      <c r="GR1173" s="6"/>
      <c r="GS1173" s="4"/>
      <c r="GT1173" s="6"/>
      <c r="GU1173" s="5"/>
      <c r="GV1173" s="5"/>
      <c r="GW1173" s="4"/>
      <c r="GX1173" s="6"/>
      <c r="GY1173" s="4"/>
      <c r="GZ1173" s="6"/>
      <c r="HA1173" s="5"/>
      <c r="HB1173" s="5"/>
      <c r="HC1173" s="4"/>
      <c r="HD1173" s="6"/>
      <c r="HE1173" s="4"/>
      <c r="HF1173" s="6"/>
      <c r="HG1173" s="5"/>
      <c r="HH1173" s="5"/>
      <c r="HI1173" s="4"/>
      <c r="HJ1173" s="6"/>
      <c r="HK1173" s="4"/>
      <c r="HL1173" s="6"/>
      <c r="HM1173" s="5"/>
      <c r="HN1173" s="5"/>
      <c r="HO1173" s="4"/>
      <c r="HP1173" s="6"/>
      <c r="HQ1173" s="4"/>
      <c r="HR1173" s="6"/>
      <c r="HS1173" s="5"/>
      <c r="HT1173" s="5"/>
      <c r="HU1173" s="4"/>
      <c r="HV1173" s="6"/>
      <c r="HW1173" s="4"/>
      <c r="HX1173" s="6"/>
      <c r="HY1173" s="5"/>
      <c r="HZ1173" s="5"/>
      <c r="IA1173" s="4"/>
      <c r="IB1173" s="6"/>
      <c r="IC1173" s="4"/>
      <c r="ID1173" s="6"/>
      <c r="IE1173" s="5"/>
      <c r="IF1173" s="5"/>
      <c r="IG1173" s="4"/>
      <c r="IH1173" s="6"/>
      <c r="II1173" s="4"/>
      <c r="IJ1173" s="6"/>
      <c r="IK1173" s="5"/>
      <c r="IL1173" s="5"/>
      <c r="IM1173" s="4"/>
      <c r="IN1173" s="6"/>
      <c r="IO1173" s="4"/>
      <c r="IP1173" s="6"/>
      <c r="IQ1173" s="5"/>
      <c r="IR1173" s="5"/>
      <c r="IS1173" s="4"/>
      <c r="IT1173" s="6"/>
      <c r="IU1173" s="4"/>
      <c r="IV1173" s="6"/>
      <c r="IW1173" s="5"/>
      <c r="IX1173" s="5"/>
      <c r="IY1173" s="4"/>
      <c r="IZ1173" s="6"/>
      <c r="JA1173" s="4"/>
      <c r="JB1173" s="6"/>
      <c r="JC1173" s="5"/>
      <c r="JD1173" s="5"/>
      <c r="JE1173" s="4"/>
      <c r="JF1173" s="6"/>
      <c r="JG1173" s="4"/>
      <c r="JH1173" s="6"/>
      <c r="JI1173" s="5"/>
      <c r="JJ1173" s="5"/>
      <c r="JK1173" s="4"/>
      <c r="JL1173" s="6"/>
      <c r="JM1173" s="4"/>
      <c r="JN1173" s="6"/>
      <c r="JO1173" s="5"/>
      <c r="JP1173" s="5"/>
      <c r="JQ1173" s="4"/>
      <c r="JR1173" s="6"/>
      <c r="JS1173" s="4"/>
      <c r="JT1173" s="6"/>
      <c r="JU1173" s="5"/>
      <c r="JV1173" s="5"/>
      <c r="JW1173" s="4"/>
      <c r="JX1173" s="6"/>
      <c r="JY1173" s="4"/>
      <c r="JZ1173" s="6"/>
      <c r="KA1173" s="5"/>
      <c r="KB1173" s="5"/>
      <c r="KC1173" s="4"/>
      <c r="KD1173" s="6"/>
      <c r="KE1173" s="4"/>
      <c r="KF1173" s="6"/>
      <c r="KG1173" s="5"/>
      <c r="KH1173" s="5"/>
      <c r="KI1173" s="4"/>
      <c r="KJ1173" s="6"/>
      <c r="KK1173" s="4"/>
      <c r="KL1173" s="6"/>
      <c r="KM1173" s="5"/>
      <c r="KN1173" s="5"/>
    </row>
    <row r="1174">
      <c r="A1174" s="3" t="s">
        <v>85</v>
      </c>
      <c r="B1174" s="3" t="s">
        <v>851</v>
      </c>
      <c r="C1174" s="3" t="s">
        <v>87</v>
      </c>
      <c r="D1174" s="3" t="s">
        <v>712</v>
      </c>
      <c r="E1174" s="3" t="s">
        <v>864</v>
      </c>
      <c r="F1174" s="3" t="s">
        <v>104</v>
      </c>
      <c r="G1174" s="3" t="s">
        <v>104</v>
      </c>
      <c r="H1174" s="3" t="s">
        <v>104</v>
      </c>
      <c r="I1174" s="3" t="s">
        <v>1489</v>
      </c>
      <c r="J1174" s="3" t="s">
        <v>104</v>
      </c>
      <c r="K1174" s="4"/>
      <c r="L1174" s="4">
        <f>=ROUNDDOWN({0},0)</f>
      </c>
      <c r="M1174" s="4"/>
      <c r="N1174" s="5"/>
      <c r="O1174" s="4"/>
      <c r="P1174" s="4">
        <f>=ROUNDDOWN({0},0)</f>
      </c>
      <c r="Q1174" s="4"/>
      <c r="R1174" s="5"/>
      <c r="S1174" s="4"/>
      <c r="T1174" s="6"/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/>
      <c r="AF1174" s="6"/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  <c r="AW1174" s="4"/>
      <c r="AX1174" s="6"/>
      <c r="AY1174" s="4"/>
      <c r="AZ1174" s="6"/>
      <c r="BA1174" s="5"/>
      <c r="BB1174" s="5"/>
      <c r="BC1174" s="4"/>
      <c r="BD1174" s="6"/>
      <c r="BE1174" s="4"/>
      <c r="BF1174" s="6"/>
      <c r="BG1174" s="5"/>
      <c r="BH1174" s="5"/>
      <c r="BI1174" s="4"/>
      <c r="BJ1174" s="6"/>
      <c r="BK1174" s="4"/>
      <c r="BL1174" s="6"/>
      <c r="BM1174" s="5"/>
      <c r="BN1174" s="5"/>
      <c r="BO1174" s="4"/>
      <c r="BP1174" s="6"/>
      <c r="BQ1174" s="4"/>
      <c r="BR1174" s="6"/>
      <c r="BS1174" s="5"/>
      <c r="BT1174" s="5"/>
      <c r="BU1174" s="4"/>
      <c r="BV1174" s="6"/>
      <c r="BW1174" s="4"/>
      <c r="BX1174" s="6"/>
      <c r="BY1174" s="5"/>
      <c r="BZ1174" s="5"/>
      <c r="CA1174" s="4"/>
      <c r="CB1174" s="6"/>
      <c r="CC1174" s="4"/>
      <c r="CD1174" s="6"/>
      <c r="CE1174" s="5"/>
      <c r="CF1174" s="5"/>
      <c r="CG1174" s="4"/>
      <c r="CH1174" s="6"/>
      <c r="CI1174" s="4"/>
      <c r="CJ1174" s="6"/>
      <c r="CK1174" s="5"/>
      <c r="CL1174" s="5"/>
      <c r="CM1174" s="4"/>
      <c r="CN1174" s="6"/>
      <c r="CO1174" s="4"/>
      <c r="CP1174" s="6"/>
      <c r="CQ1174" s="5"/>
      <c r="CR1174" s="5"/>
      <c r="CS1174" s="4"/>
      <c r="CT1174" s="6"/>
      <c r="CU1174" s="4"/>
      <c r="CV1174" s="6"/>
      <c r="CW1174" s="5"/>
      <c r="CX1174" s="5"/>
      <c r="CY1174" s="4"/>
      <c r="CZ1174" s="6"/>
      <c r="DA1174" s="4"/>
      <c r="DB1174" s="6"/>
      <c r="DC1174" s="5"/>
      <c r="DD1174" s="5"/>
      <c r="DE1174" s="4"/>
      <c r="DF1174" s="6"/>
      <c r="DG1174" s="4"/>
      <c r="DH1174" s="6"/>
      <c r="DI1174" s="5"/>
      <c r="DJ1174" s="5"/>
      <c r="DK1174" s="4"/>
      <c r="DL1174" s="6"/>
      <c r="DM1174" s="4"/>
      <c r="DN1174" s="6"/>
      <c r="DO1174" s="5"/>
      <c r="DP1174" s="5"/>
      <c r="DQ1174" s="4"/>
      <c r="DR1174" s="6"/>
      <c r="DS1174" s="4"/>
      <c r="DT1174" s="6"/>
      <c r="DU1174" s="5"/>
      <c r="DV1174" s="5"/>
      <c r="DW1174" s="4"/>
      <c r="DX1174" s="6"/>
      <c r="DY1174" s="4"/>
      <c r="DZ1174" s="6"/>
      <c r="EA1174" s="5"/>
      <c r="EB1174" s="5"/>
      <c r="EC1174" s="4"/>
      <c r="ED1174" s="6"/>
      <c r="EE1174" s="4"/>
      <c r="EF1174" s="6"/>
      <c r="EG1174" s="5"/>
      <c r="EH1174" s="5"/>
      <c r="EI1174" s="4"/>
      <c r="EJ1174" s="6"/>
      <c r="EK1174" s="4"/>
      <c r="EL1174" s="6"/>
      <c r="EM1174" s="5"/>
      <c r="EN1174" s="5"/>
      <c r="EO1174" s="4"/>
      <c r="EP1174" s="6"/>
      <c r="EQ1174" s="4"/>
      <c r="ER1174" s="6"/>
      <c r="ES1174" s="5"/>
      <c r="ET1174" s="5"/>
      <c r="EU1174" s="4"/>
      <c r="EV1174" s="6"/>
      <c r="EW1174" s="4"/>
      <c r="EX1174" s="6"/>
      <c r="EY1174" s="5"/>
      <c r="EZ1174" s="5"/>
      <c r="FA1174" s="4"/>
      <c r="FB1174" s="6"/>
      <c r="FC1174" s="4"/>
      <c r="FD1174" s="6"/>
      <c r="FE1174" s="5"/>
      <c r="FF1174" s="5"/>
      <c r="FG1174" s="4"/>
      <c r="FH1174" s="6"/>
      <c r="FI1174" s="4"/>
      <c r="FJ1174" s="6"/>
      <c r="FK1174" s="5"/>
      <c r="FL1174" s="5"/>
      <c r="FM1174" s="4"/>
      <c r="FN1174" s="6"/>
      <c r="FO1174" s="4"/>
      <c r="FP1174" s="6"/>
      <c r="FQ1174" s="5"/>
      <c r="FR1174" s="5"/>
      <c r="FS1174" s="4"/>
      <c r="FT1174" s="6"/>
      <c r="FU1174" s="4"/>
      <c r="FV1174" s="6"/>
      <c r="FW1174" s="5"/>
      <c r="FX1174" s="5"/>
      <c r="FY1174" s="4"/>
      <c r="FZ1174" s="6"/>
      <c r="GA1174" s="4"/>
      <c r="GB1174" s="6"/>
      <c r="GC1174" s="5"/>
      <c r="GD1174" s="5"/>
      <c r="GE1174" s="4"/>
      <c r="GF1174" s="6"/>
      <c r="GG1174" s="4"/>
      <c r="GH1174" s="6"/>
      <c r="GI1174" s="5"/>
      <c r="GJ1174" s="5"/>
      <c r="GK1174" s="4"/>
      <c r="GL1174" s="6"/>
      <c r="GM1174" s="4"/>
      <c r="GN1174" s="6"/>
      <c r="GO1174" s="5"/>
      <c r="GP1174" s="5"/>
      <c r="GQ1174" s="4"/>
      <c r="GR1174" s="6"/>
      <c r="GS1174" s="4"/>
      <c r="GT1174" s="6"/>
      <c r="GU1174" s="5"/>
      <c r="GV1174" s="5"/>
      <c r="GW1174" s="4"/>
      <c r="GX1174" s="6"/>
      <c r="GY1174" s="4"/>
      <c r="GZ1174" s="6"/>
      <c r="HA1174" s="5"/>
      <c r="HB1174" s="5"/>
      <c r="HC1174" s="4"/>
      <c r="HD1174" s="6"/>
      <c r="HE1174" s="4"/>
      <c r="HF1174" s="6"/>
      <c r="HG1174" s="5"/>
      <c r="HH1174" s="5"/>
      <c r="HI1174" s="4"/>
      <c r="HJ1174" s="6"/>
      <c r="HK1174" s="4"/>
      <c r="HL1174" s="6"/>
      <c r="HM1174" s="5"/>
      <c r="HN1174" s="5"/>
      <c r="HO1174" s="4"/>
      <c r="HP1174" s="6"/>
      <c r="HQ1174" s="4"/>
      <c r="HR1174" s="6"/>
      <c r="HS1174" s="5"/>
      <c r="HT1174" s="5"/>
      <c r="HU1174" s="4"/>
      <c r="HV1174" s="6"/>
      <c r="HW1174" s="4"/>
      <c r="HX1174" s="6"/>
      <c r="HY1174" s="5"/>
      <c r="HZ1174" s="5"/>
      <c r="IA1174" s="4"/>
      <c r="IB1174" s="6"/>
      <c r="IC1174" s="4"/>
      <c r="ID1174" s="6"/>
      <c r="IE1174" s="5"/>
      <c r="IF1174" s="5"/>
      <c r="IG1174" s="4"/>
      <c r="IH1174" s="6"/>
      <c r="II1174" s="4"/>
      <c r="IJ1174" s="6"/>
      <c r="IK1174" s="5"/>
      <c r="IL1174" s="5"/>
      <c r="IM1174" s="4"/>
      <c r="IN1174" s="6"/>
      <c r="IO1174" s="4"/>
      <c r="IP1174" s="6"/>
      <c r="IQ1174" s="5"/>
      <c r="IR1174" s="5"/>
      <c r="IS1174" s="4"/>
      <c r="IT1174" s="6"/>
      <c r="IU1174" s="4"/>
      <c r="IV1174" s="6"/>
      <c r="IW1174" s="5"/>
      <c r="IX1174" s="5"/>
      <c r="IY1174" s="4"/>
      <c r="IZ1174" s="6"/>
      <c r="JA1174" s="4"/>
      <c r="JB1174" s="6"/>
      <c r="JC1174" s="5"/>
      <c r="JD1174" s="5"/>
      <c r="JE1174" s="4"/>
      <c r="JF1174" s="6"/>
      <c r="JG1174" s="4"/>
      <c r="JH1174" s="6"/>
      <c r="JI1174" s="5"/>
      <c r="JJ1174" s="5"/>
      <c r="JK1174" s="4"/>
      <c r="JL1174" s="6"/>
      <c r="JM1174" s="4"/>
      <c r="JN1174" s="6"/>
      <c r="JO1174" s="5"/>
      <c r="JP1174" s="5"/>
      <c r="JQ1174" s="4"/>
      <c r="JR1174" s="6"/>
      <c r="JS1174" s="4"/>
      <c r="JT1174" s="6"/>
      <c r="JU1174" s="5"/>
      <c r="JV1174" s="5"/>
      <c r="JW1174" s="4"/>
      <c r="JX1174" s="6"/>
      <c r="JY1174" s="4"/>
      <c r="JZ1174" s="6"/>
      <c r="KA1174" s="5"/>
      <c r="KB1174" s="5"/>
      <c r="KC1174" s="4"/>
      <c r="KD1174" s="6"/>
      <c r="KE1174" s="4"/>
      <c r="KF1174" s="6"/>
      <c r="KG1174" s="5"/>
      <c r="KH1174" s="5"/>
      <c r="KI1174" s="4"/>
      <c r="KJ1174" s="6"/>
      <c r="KK1174" s="4"/>
      <c r="KL1174" s="6"/>
      <c r="KM1174" s="5"/>
      <c r="KN1174" s="5"/>
    </row>
    <row r="1175">
      <c r="A1175" s="3" t="s">
        <v>85</v>
      </c>
      <c r="B1175" s="3" t="s">
        <v>851</v>
      </c>
      <c r="C1175" s="3" t="s">
        <v>87</v>
      </c>
      <c r="D1175" s="3" t="s">
        <v>712</v>
      </c>
      <c r="E1175" s="3" t="s">
        <v>882</v>
      </c>
      <c r="F1175" s="3" t="s">
        <v>104</v>
      </c>
      <c r="G1175" s="3" t="s">
        <v>104</v>
      </c>
      <c r="H1175" s="3" t="s">
        <v>104</v>
      </c>
      <c r="I1175" s="3" t="s">
        <v>1489</v>
      </c>
      <c r="J1175" s="3" t="s">
        <v>104</v>
      </c>
      <c r="K1175" s="4"/>
      <c r="L1175" s="4">
        <f>=ROUNDDOWN({0},0)</f>
      </c>
      <c r="M1175" s="4"/>
      <c r="N1175" s="5"/>
      <c r="O1175" s="4"/>
      <c r="P1175" s="4">
        <f>=ROUNDDOWN({0},0)</f>
      </c>
      <c r="Q1175" s="4"/>
      <c r="R1175" s="5"/>
      <c r="S1175" s="4"/>
      <c r="T1175" s="6"/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/>
      <c r="AF1175" s="6"/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  <c r="AW1175" s="4"/>
      <c r="AX1175" s="6"/>
      <c r="AY1175" s="4"/>
      <c r="AZ1175" s="6"/>
      <c r="BA1175" s="5"/>
      <c r="BB1175" s="5"/>
      <c r="BC1175" s="4"/>
      <c r="BD1175" s="6"/>
      <c r="BE1175" s="4"/>
      <c r="BF1175" s="6"/>
      <c r="BG1175" s="5"/>
      <c r="BH1175" s="5"/>
      <c r="BI1175" s="4"/>
      <c r="BJ1175" s="6"/>
      <c r="BK1175" s="4"/>
      <c r="BL1175" s="6"/>
      <c r="BM1175" s="5"/>
      <c r="BN1175" s="5"/>
      <c r="BO1175" s="4"/>
      <c r="BP1175" s="6"/>
      <c r="BQ1175" s="4"/>
      <c r="BR1175" s="6"/>
      <c r="BS1175" s="5"/>
      <c r="BT1175" s="5"/>
      <c r="BU1175" s="4"/>
      <c r="BV1175" s="6"/>
      <c r="BW1175" s="4"/>
      <c r="BX1175" s="6"/>
      <c r="BY1175" s="5"/>
      <c r="BZ1175" s="5"/>
      <c r="CA1175" s="4"/>
      <c r="CB1175" s="6"/>
      <c r="CC1175" s="4"/>
      <c r="CD1175" s="6"/>
      <c r="CE1175" s="5"/>
      <c r="CF1175" s="5"/>
      <c r="CG1175" s="4"/>
      <c r="CH1175" s="6"/>
      <c r="CI1175" s="4"/>
      <c r="CJ1175" s="6"/>
      <c r="CK1175" s="5"/>
      <c r="CL1175" s="5"/>
      <c r="CM1175" s="4"/>
      <c r="CN1175" s="6"/>
      <c r="CO1175" s="4"/>
      <c r="CP1175" s="6"/>
      <c r="CQ1175" s="5"/>
      <c r="CR1175" s="5"/>
      <c r="CS1175" s="4"/>
      <c r="CT1175" s="6"/>
      <c r="CU1175" s="4"/>
      <c r="CV1175" s="6"/>
      <c r="CW1175" s="5"/>
      <c r="CX1175" s="5"/>
      <c r="CY1175" s="4"/>
      <c r="CZ1175" s="6"/>
      <c r="DA1175" s="4"/>
      <c r="DB1175" s="6"/>
      <c r="DC1175" s="5"/>
      <c r="DD1175" s="5"/>
      <c r="DE1175" s="4"/>
      <c r="DF1175" s="6"/>
      <c r="DG1175" s="4"/>
      <c r="DH1175" s="6"/>
      <c r="DI1175" s="5"/>
      <c r="DJ1175" s="5"/>
      <c r="DK1175" s="4"/>
      <c r="DL1175" s="6"/>
      <c r="DM1175" s="4"/>
      <c r="DN1175" s="6"/>
      <c r="DO1175" s="5"/>
      <c r="DP1175" s="5"/>
      <c r="DQ1175" s="4"/>
      <c r="DR1175" s="6"/>
      <c r="DS1175" s="4"/>
      <c r="DT1175" s="6"/>
      <c r="DU1175" s="5"/>
      <c r="DV1175" s="5"/>
      <c r="DW1175" s="4"/>
      <c r="DX1175" s="6"/>
      <c r="DY1175" s="4"/>
      <c r="DZ1175" s="6"/>
      <c r="EA1175" s="5"/>
      <c r="EB1175" s="5"/>
      <c r="EC1175" s="4"/>
      <c r="ED1175" s="6"/>
      <c r="EE1175" s="4"/>
      <c r="EF1175" s="6"/>
      <c r="EG1175" s="5"/>
      <c r="EH1175" s="5"/>
      <c r="EI1175" s="4"/>
      <c r="EJ1175" s="6"/>
      <c r="EK1175" s="4"/>
      <c r="EL1175" s="6"/>
      <c r="EM1175" s="5"/>
      <c r="EN1175" s="5"/>
      <c r="EO1175" s="4"/>
      <c r="EP1175" s="6"/>
      <c r="EQ1175" s="4"/>
      <c r="ER1175" s="6"/>
      <c r="ES1175" s="5"/>
      <c r="ET1175" s="5"/>
      <c r="EU1175" s="4"/>
      <c r="EV1175" s="6"/>
      <c r="EW1175" s="4"/>
      <c r="EX1175" s="6"/>
      <c r="EY1175" s="5"/>
      <c r="EZ1175" s="5"/>
      <c r="FA1175" s="4"/>
      <c r="FB1175" s="6"/>
      <c r="FC1175" s="4"/>
      <c r="FD1175" s="6"/>
      <c r="FE1175" s="5"/>
      <c r="FF1175" s="5"/>
      <c r="FG1175" s="4"/>
      <c r="FH1175" s="6"/>
      <c r="FI1175" s="4"/>
      <c r="FJ1175" s="6"/>
      <c r="FK1175" s="5"/>
      <c r="FL1175" s="5"/>
      <c r="FM1175" s="4"/>
      <c r="FN1175" s="6"/>
      <c r="FO1175" s="4"/>
      <c r="FP1175" s="6"/>
      <c r="FQ1175" s="5"/>
      <c r="FR1175" s="5"/>
      <c r="FS1175" s="4"/>
      <c r="FT1175" s="6"/>
      <c r="FU1175" s="4"/>
      <c r="FV1175" s="6"/>
      <c r="FW1175" s="5"/>
      <c r="FX1175" s="5"/>
      <c r="FY1175" s="4"/>
      <c r="FZ1175" s="6"/>
      <c r="GA1175" s="4"/>
      <c r="GB1175" s="6"/>
      <c r="GC1175" s="5"/>
      <c r="GD1175" s="5"/>
      <c r="GE1175" s="4"/>
      <c r="GF1175" s="6"/>
      <c r="GG1175" s="4"/>
      <c r="GH1175" s="6"/>
      <c r="GI1175" s="5"/>
      <c r="GJ1175" s="5"/>
      <c r="GK1175" s="4"/>
      <c r="GL1175" s="6"/>
      <c r="GM1175" s="4"/>
      <c r="GN1175" s="6"/>
      <c r="GO1175" s="5"/>
      <c r="GP1175" s="5"/>
      <c r="GQ1175" s="4"/>
      <c r="GR1175" s="6"/>
      <c r="GS1175" s="4"/>
      <c r="GT1175" s="6"/>
      <c r="GU1175" s="5"/>
      <c r="GV1175" s="5"/>
      <c r="GW1175" s="4"/>
      <c r="GX1175" s="6"/>
      <c r="GY1175" s="4"/>
      <c r="GZ1175" s="6"/>
      <c r="HA1175" s="5"/>
      <c r="HB1175" s="5"/>
      <c r="HC1175" s="4"/>
      <c r="HD1175" s="6"/>
      <c r="HE1175" s="4"/>
      <c r="HF1175" s="6"/>
      <c r="HG1175" s="5"/>
      <c r="HH1175" s="5"/>
      <c r="HI1175" s="4"/>
      <c r="HJ1175" s="6"/>
      <c r="HK1175" s="4"/>
      <c r="HL1175" s="6"/>
      <c r="HM1175" s="5"/>
      <c r="HN1175" s="5"/>
      <c r="HO1175" s="4"/>
      <c r="HP1175" s="6"/>
      <c r="HQ1175" s="4"/>
      <c r="HR1175" s="6"/>
      <c r="HS1175" s="5"/>
      <c r="HT1175" s="5"/>
      <c r="HU1175" s="4"/>
      <c r="HV1175" s="6"/>
      <c r="HW1175" s="4"/>
      <c r="HX1175" s="6"/>
      <c r="HY1175" s="5"/>
      <c r="HZ1175" s="5"/>
      <c r="IA1175" s="4"/>
      <c r="IB1175" s="6"/>
      <c r="IC1175" s="4"/>
      <c r="ID1175" s="6"/>
      <c r="IE1175" s="5"/>
      <c r="IF1175" s="5"/>
      <c r="IG1175" s="4"/>
      <c r="IH1175" s="6"/>
      <c r="II1175" s="4"/>
      <c r="IJ1175" s="6"/>
      <c r="IK1175" s="5"/>
      <c r="IL1175" s="5"/>
      <c r="IM1175" s="4"/>
      <c r="IN1175" s="6"/>
      <c r="IO1175" s="4"/>
      <c r="IP1175" s="6"/>
      <c r="IQ1175" s="5"/>
      <c r="IR1175" s="5"/>
      <c r="IS1175" s="4"/>
      <c r="IT1175" s="6"/>
      <c r="IU1175" s="4"/>
      <c r="IV1175" s="6"/>
      <c r="IW1175" s="5"/>
      <c r="IX1175" s="5"/>
      <c r="IY1175" s="4"/>
      <c r="IZ1175" s="6"/>
      <c r="JA1175" s="4"/>
      <c r="JB1175" s="6"/>
      <c r="JC1175" s="5"/>
      <c r="JD1175" s="5"/>
      <c r="JE1175" s="4"/>
      <c r="JF1175" s="6"/>
      <c r="JG1175" s="4"/>
      <c r="JH1175" s="6"/>
      <c r="JI1175" s="5"/>
      <c r="JJ1175" s="5"/>
      <c r="JK1175" s="4"/>
      <c r="JL1175" s="6"/>
      <c r="JM1175" s="4"/>
      <c r="JN1175" s="6"/>
      <c r="JO1175" s="5"/>
      <c r="JP1175" s="5"/>
      <c r="JQ1175" s="4"/>
      <c r="JR1175" s="6"/>
      <c r="JS1175" s="4"/>
      <c r="JT1175" s="6"/>
      <c r="JU1175" s="5"/>
      <c r="JV1175" s="5"/>
      <c r="JW1175" s="4"/>
      <c r="JX1175" s="6"/>
      <c r="JY1175" s="4"/>
      <c r="JZ1175" s="6"/>
      <c r="KA1175" s="5"/>
      <c r="KB1175" s="5"/>
      <c r="KC1175" s="4"/>
      <c r="KD1175" s="6"/>
      <c r="KE1175" s="4"/>
      <c r="KF1175" s="6"/>
      <c r="KG1175" s="5"/>
      <c r="KH1175" s="5"/>
      <c r="KI1175" s="4"/>
      <c r="KJ1175" s="6"/>
      <c r="KK1175" s="4"/>
      <c r="KL1175" s="6"/>
      <c r="KM1175" s="5"/>
      <c r="KN1175" s="5"/>
    </row>
    <row r="1176">
      <c r="A1176" s="3" t="s">
        <v>85</v>
      </c>
      <c r="B1176" s="3" t="s">
        <v>851</v>
      </c>
      <c r="C1176" s="3" t="s">
        <v>87</v>
      </c>
      <c r="D1176" s="3" t="s">
        <v>712</v>
      </c>
      <c r="E1176" s="3" t="s">
        <v>888</v>
      </c>
      <c r="F1176" s="3" t="s">
        <v>104</v>
      </c>
      <c r="G1176" s="3" t="s">
        <v>104</v>
      </c>
      <c r="H1176" s="3" t="s">
        <v>104</v>
      </c>
      <c r="I1176" s="3" t="s">
        <v>1490</v>
      </c>
      <c r="J1176" s="3" t="s">
        <v>104</v>
      </c>
      <c r="K1176" s="4"/>
      <c r="L1176" s="4">
        <f>=ROUNDDOWN({0},0)</f>
      </c>
      <c r="M1176" s="4"/>
      <c r="N1176" s="5"/>
      <c r="O1176" s="4"/>
      <c r="P1176" s="4">
        <f>=ROUNDDOWN({0},0)</f>
      </c>
      <c r="Q1176" s="4"/>
      <c r="R1176" s="5"/>
      <c r="S1176" s="4"/>
      <c r="T1176" s="6"/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/>
      <c r="AF1176" s="6"/>
      <c r="AG1176" s="4"/>
      <c r="AH1176" s="6"/>
      <c r="AI1176" s="5"/>
      <c r="AJ1176" s="5"/>
      <c r="AK1176" s="4"/>
      <c r="AL1176" s="6"/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  <c r="AW1176" s="4"/>
      <c r="AX1176" s="6"/>
      <c r="AY1176" s="4"/>
      <c r="AZ1176" s="6"/>
      <c r="BA1176" s="5"/>
      <c r="BB1176" s="5"/>
      <c r="BC1176" s="4"/>
      <c r="BD1176" s="6"/>
      <c r="BE1176" s="4"/>
      <c r="BF1176" s="6"/>
      <c r="BG1176" s="5"/>
      <c r="BH1176" s="5"/>
      <c r="BI1176" s="4"/>
      <c r="BJ1176" s="6"/>
      <c r="BK1176" s="4"/>
      <c r="BL1176" s="6"/>
      <c r="BM1176" s="5"/>
      <c r="BN1176" s="5"/>
      <c r="BO1176" s="4"/>
      <c r="BP1176" s="6"/>
      <c r="BQ1176" s="4"/>
      <c r="BR1176" s="6"/>
      <c r="BS1176" s="5"/>
      <c r="BT1176" s="5"/>
      <c r="BU1176" s="4"/>
      <c r="BV1176" s="6"/>
      <c r="BW1176" s="4"/>
      <c r="BX1176" s="6"/>
      <c r="BY1176" s="5"/>
      <c r="BZ1176" s="5"/>
      <c r="CA1176" s="4"/>
      <c r="CB1176" s="6"/>
      <c r="CC1176" s="4"/>
      <c r="CD1176" s="6"/>
      <c r="CE1176" s="5"/>
      <c r="CF1176" s="5"/>
      <c r="CG1176" s="4"/>
      <c r="CH1176" s="6"/>
      <c r="CI1176" s="4"/>
      <c r="CJ1176" s="6"/>
      <c r="CK1176" s="5"/>
      <c r="CL1176" s="5"/>
      <c r="CM1176" s="4"/>
      <c r="CN1176" s="6"/>
      <c r="CO1176" s="4"/>
      <c r="CP1176" s="6"/>
      <c r="CQ1176" s="5"/>
      <c r="CR1176" s="5"/>
      <c r="CS1176" s="4"/>
      <c r="CT1176" s="6"/>
      <c r="CU1176" s="4"/>
      <c r="CV1176" s="6"/>
      <c r="CW1176" s="5"/>
      <c r="CX1176" s="5"/>
      <c r="CY1176" s="4"/>
      <c r="CZ1176" s="6"/>
      <c r="DA1176" s="4"/>
      <c r="DB1176" s="6"/>
      <c r="DC1176" s="5"/>
      <c r="DD1176" s="5"/>
      <c r="DE1176" s="4"/>
      <c r="DF1176" s="6"/>
      <c r="DG1176" s="4"/>
      <c r="DH1176" s="6"/>
      <c r="DI1176" s="5"/>
      <c r="DJ1176" s="5"/>
      <c r="DK1176" s="4"/>
      <c r="DL1176" s="6"/>
      <c r="DM1176" s="4"/>
      <c r="DN1176" s="6"/>
      <c r="DO1176" s="5"/>
      <c r="DP1176" s="5"/>
      <c r="DQ1176" s="4"/>
      <c r="DR1176" s="6"/>
      <c r="DS1176" s="4"/>
      <c r="DT1176" s="6"/>
      <c r="DU1176" s="5"/>
      <c r="DV1176" s="5"/>
      <c r="DW1176" s="4"/>
      <c r="DX1176" s="6"/>
      <c r="DY1176" s="4"/>
      <c r="DZ1176" s="6"/>
      <c r="EA1176" s="5"/>
      <c r="EB1176" s="5"/>
      <c r="EC1176" s="4"/>
      <c r="ED1176" s="6"/>
      <c r="EE1176" s="4"/>
      <c r="EF1176" s="6"/>
      <c r="EG1176" s="5"/>
      <c r="EH1176" s="5"/>
      <c r="EI1176" s="4"/>
      <c r="EJ1176" s="6"/>
      <c r="EK1176" s="4"/>
      <c r="EL1176" s="6"/>
      <c r="EM1176" s="5"/>
      <c r="EN1176" s="5"/>
      <c r="EO1176" s="4"/>
      <c r="EP1176" s="6"/>
      <c r="EQ1176" s="4"/>
      <c r="ER1176" s="6"/>
      <c r="ES1176" s="5"/>
      <c r="ET1176" s="5"/>
      <c r="EU1176" s="4"/>
      <c r="EV1176" s="6"/>
      <c r="EW1176" s="4"/>
      <c r="EX1176" s="6"/>
      <c r="EY1176" s="5"/>
      <c r="EZ1176" s="5"/>
      <c r="FA1176" s="4"/>
      <c r="FB1176" s="6"/>
      <c r="FC1176" s="4"/>
      <c r="FD1176" s="6"/>
      <c r="FE1176" s="5"/>
      <c r="FF1176" s="5"/>
      <c r="FG1176" s="4"/>
      <c r="FH1176" s="6"/>
      <c r="FI1176" s="4"/>
      <c r="FJ1176" s="6"/>
      <c r="FK1176" s="5"/>
      <c r="FL1176" s="5"/>
      <c r="FM1176" s="4"/>
      <c r="FN1176" s="6"/>
      <c r="FO1176" s="4"/>
      <c r="FP1176" s="6"/>
      <c r="FQ1176" s="5"/>
      <c r="FR1176" s="5"/>
      <c r="FS1176" s="4"/>
      <c r="FT1176" s="6"/>
      <c r="FU1176" s="4"/>
      <c r="FV1176" s="6"/>
      <c r="FW1176" s="5"/>
      <c r="FX1176" s="5"/>
      <c r="FY1176" s="4"/>
      <c r="FZ1176" s="6"/>
      <c r="GA1176" s="4"/>
      <c r="GB1176" s="6"/>
      <c r="GC1176" s="5"/>
      <c r="GD1176" s="5"/>
      <c r="GE1176" s="4"/>
      <c r="GF1176" s="6"/>
      <c r="GG1176" s="4"/>
      <c r="GH1176" s="6"/>
      <c r="GI1176" s="5"/>
      <c r="GJ1176" s="5"/>
      <c r="GK1176" s="4"/>
      <c r="GL1176" s="6"/>
      <c r="GM1176" s="4"/>
      <c r="GN1176" s="6"/>
      <c r="GO1176" s="5"/>
      <c r="GP1176" s="5"/>
      <c r="GQ1176" s="4"/>
      <c r="GR1176" s="6"/>
      <c r="GS1176" s="4"/>
      <c r="GT1176" s="6"/>
      <c r="GU1176" s="5"/>
      <c r="GV1176" s="5"/>
      <c r="GW1176" s="4"/>
      <c r="GX1176" s="6"/>
      <c r="GY1176" s="4"/>
      <c r="GZ1176" s="6"/>
      <c r="HA1176" s="5"/>
      <c r="HB1176" s="5"/>
      <c r="HC1176" s="4"/>
      <c r="HD1176" s="6"/>
      <c r="HE1176" s="4"/>
      <c r="HF1176" s="6"/>
      <c r="HG1176" s="5"/>
      <c r="HH1176" s="5"/>
      <c r="HI1176" s="4"/>
      <c r="HJ1176" s="6"/>
      <c r="HK1176" s="4"/>
      <c r="HL1176" s="6"/>
      <c r="HM1176" s="5"/>
      <c r="HN1176" s="5"/>
      <c r="HO1176" s="4"/>
      <c r="HP1176" s="6"/>
      <c r="HQ1176" s="4"/>
      <c r="HR1176" s="6"/>
      <c r="HS1176" s="5"/>
      <c r="HT1176" s="5"/>
      <c r="HU1176" s="4"/>
      <c r="HV1176" s="6"/>
      <c r="HW1176" s="4"/>
      <c r="HX1176" s="6"/>
      <c r="HY1176" s="5"/>
      <c r="HZ1176" s="5"/>
      <c r="IA1176" s="4"/>
      <c r="IB1176" s="6"/>
      <c r="IC1176" s="4"/>
      <c r="ID1176" s="6"/>
      <c r="IE1176" s="5"/>
      <c r="IF1176" s="5"/>
      <c r="IG1176" s="4"/>
      <c r="IH1176" s="6"/>
      <c r="II1176" s="4"/>
      <c r="IJ1176" s="6"/>
      <c r="IK1176" s="5"/>
      <c r="IL1176" s="5"/>
      <c r="IM1176" s="4"/>
      <c r="IN1176" s="6"/>
      <c r="IO1176" s="4"/>
      <c r="IP1176" s="6"/>
      <c r="IQ1176" s="5"/>
      <c r="IR1176" s="5"/>
      <c r="IS1176" s="4"/>
      <c r="IT1176" s="6"/>
      <c r="IU1176" s="4"/>
      <c r="IV1176" s="6"/>
      <c r="IW1176" s="5"/>
      <c r="IX1176" s="5"/>
      <c r="IY1176" s="4"/>
      <c r="IZ1176" s="6"/>
      <c r="JA1176" s="4"/>
      <c r="JB1176" s="6"/>
      <c r="JC1176" s="5"/>
      <c r="JD1176" s="5"/>
      <c r="JE1176" s="4"/>
      <c r="JF1176" s="6"/>
      <c r="JG1176" s="4"/>
      <c r="JH1176" s="6"/>
      <c r="JI1176" s="5"/>
      <c r="JJ1176" s="5"/>
      <c r="JK1176" s="4"/>
      <c r="JL1176" s="6"/>
      <c r="JM1176" s="4"/>
      <c r="JN1176" s="6"/>
      <c r="JO1176" s="5"/>
      <c r="JP1176" s="5"/>
      <c r="JQ1176" s="4"/>
      <c r="JR1176" s="6"/>
      <c r="JS1176" s="4"/>
      <c r="JT1176" s="6"/>
      <c r="JU1176" s="5"/>
      <c r="JV1176" s="5"/>
      <c r="JW1176" s="4"/>
      <c r="JX1176" s="6"/>
      <c r="JY1176" s="4"/>
      <c r="JZ1176" s="6"/>
      <c r="KA1176" s="5"/>
      <c r="KB1176" s="5"/>
      <c r="KC1176" s="4"/>
      <c r="KD1176" s="6"/>
      <c r="KE1176" s="4"/>
      <c r="KF1176" s="6"/>
      <c r="KG1176" s="5"/>
      <c r="KH1176" s="5"/>
      <c r="KI1176" s="4"/>
      <c r="KJ1176" s="6"/>
      <c r="KK1176" s="4"/>
      <c r="KL1176" s="6"/>
      <c r="KM1176" s="5"/>
      <c r="KN1176" s="5"/>
    </row>
    <row r="1177">
      <c r="A1177" s="3" t="s">
        <v>85</v>
      </c>
      <c r="B1177" s="3" t="s">
        <v>851</v>
      </c>
      <c r="C1177" s="3" t="s">
        <v>87</v>
      </c>
      <c r="D1177" s="3" t="s">
        <v>712</v>
      </c>
      <c r="E1177" s="3" t="s">
        <v>894</v>
      </c>
      <c r="F1177" s="3" t="s">
        <v>104</v>
      </c>
      <c r="G1177" s="3" t="s">
        <v>104</v>
      </c>
      <c r="H1177" s="3" t="s">
        <v>104</v>
      </c>
      <c r="I1177" s="3" t="s">
        <v>1491</v>
      </c>
      <c r="J1177" s="3" t="s">
        <v>104</v>
      </c>
      <c r="K1177" s="4"/>
      <c r="L1177" s="4">
        <f>=ROUNDDOWN({0},0)</f>
      </c>
      <c r="M1177" s="4"/>
      <c r="N1177" s="5"/>
      <c r="O1177" s="4"/>
      <c r="P1177" s="4">
        <f>=ROUNDDOWN({0},0)</f>
      </c>
      <c r="Q1177" s="4"/>
      <c r="R1177" s="5"/>
      <c r="S1177" s="4"/>
      <c r="T1177" s="6"/>
      <c r="U1177" s="4"/>
      <c r="V1177" s="6"/>
      <c r="W1177" s="5"/>
      <c r="X1177" s="5"/>
      <c r="Y1177" s="4"/>
      <c r="Z1177" s="6"/>
      <c r="AA1177" s="4"/>
      <c r="AB1177" s="6"/>
      <c r="AC1177" s="5"/>
      <c r="AD1177" s="5"/>
      <c r="AE1177" s="4"/>
      <c r="AF1177" s="6"/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  <c r="AW1177" s="4"/>
      <c r="AX1177" s="6"/>
      <c r="AY1177" s="4"/>
      <c r="AZ1177" s="6"/>
      <c r="BA1177" s="5"/>
      <c r="BB1177" s="5"/>
      <c r="BC1177" s="4"/>
      <c r="BD1177" s="6"/>
      <c r="BE1177" s="4"/>
      <c r="BF1177" s="6"/>
      <c r="BG1177" s="5"/>
      <c r="BH1177" s="5"/>
      <c r="BI1177" s="4"/>
      <c r="BJ1177" s="6"/>
      <c r="BK1177" s="4"/>
      <c r="BL1177" s="6"/>
      <c r="BM1177" s="5"/>
      <c r="BN1177" s="5"/>
      <c r="BO1177" s="4"/>
      <c r="BP1177" s="6"/>
      <c r="BQ1177" s="4"/>
      <c r="BR1177" s="6"/>
      <c r="BS1177" s="5"/>
      <c r="BT1177" s="5"/>
      <c r="BU1177" s="4"/>
      <c r="BV1177" s="6"/>
      <c r="BW1177" s="4"/>
      <c r="BX1177" s="6"/>
      <c r="BY1177" s="5"/>
      <c r="BZ1177" s="5"/>
      <c r="CA1177" s="4"/>
      <c r="CB1177" s="6"/>
      <c r="CC1177" s="4"/>
      <c r="CD1177" s="6"/>
      <c r="CE1177" s="5"/>
      <c r="CF1177" s="5"/>
      <c r="CG1177" s="4"/>
      <c r="CH1177" s="6"/>
      <c r="CI1177" s="4"/>
      <c r="CJ1177" s="6"/>
      <c r="CK1177" s="5"/>
      <c r="CL1177" s="5"/>
      <c r="CM1177" s="4"/>
      <c r="CN1177" s="6"/>
      <c r="CO1177" s="4"/>
      <c r="CP1177" s="6"/>
      <c r="CQ1177" s="5"/>
      <c r="CR1177" s="5"/>
      <c r="CS1177" s="4"/>
      <c r="CT1177" s="6"/>
      <c r="CU1177" s="4"/>
      <c r="CV1177" s="6"/>
      <c r="CW1177" s="5"/>
      <c r="CX1177" s="5"/>
      <c r="CY1177" s="4"/>
      <c r="CZ1177" s="6"/>
      <c r="DA1177" s="4"/>
      <c r="DB1177" s="6"/>
      <c r="DC1177" s="5"/>
      <c r="DD1177" s="5"/>
      <c r="DE1177" s="4"/>
      <c r="DF1177" s="6"/>
      <c r="DG1177" s="4"/>
      <c r="DH1177" s="6"/>
      <c r="DI1177" s="5"/>
      <c r="DJ1177" s="5"/>
      <c r="DK1177" s="4"/>
      <c r="DL1177" s="6"/>
      <c r="DM1177" s="4"/>
      <c r="DN1177" s="6"/>
      <c r="DO1177" s="5"/>
      <c r="DP1177" s="5"/>
      <c r="DQ1177" s="4"/>
      <c r="DR1177" s="6"/>
      <c r="DS1177" s="4"/>
      <c r="DT1177" s="6"/>
      <c r="DU1177" s="5"/>
      <c r="DV1177" s="5"/>
      <c r="DW1177" s="4"/>
      <c r="DX1177" s="6"/>
      <c r="DY1177" s="4"/>
      <c r="DZ1177" s="6"/>
      <c r="EA1177" s="5"/>
      <c r="EB1177" s="5"/>
      <c r="EC1177" s="4"/>
      <c r="ED1177" s="6"/>
      <c r="EE1177" s="4"/>
      <c r="EF1177" s="6"/>
      <c r="EG1177" s="5"/>
      <c r="EH1177" s="5"/>
      <c r="EI1177" s="4"/>
      <c r="EJ1177" s="6"/>
      <c r="EK1177" s="4"/>
      <c r="EL1177" s="6"/>
      <c r="EM1177" s="5"/>
      <c r="EN1177" s="5"/>
      <c r="EO1177" s="4"/>
      <c r="EP1177" s="6"/>
      <c r="EQ1177" s="4"/>
      <c r="ER1177" s="6"/>
      <c r="ES1177" s="5"/>
      <c r="ET1177" s="5"/>
      <c r="EU1177" s="4"/>
      <c r="EV1177" s="6"/>
      <c r="EW1177" s="4"/>
      <c r="EX1177" s="6"/>
      <c r="EY1177" s="5"/>
      <c r="EZ1177" s="5"/>
      <c r="FA1177" s="4"/>
      <c r="FB1177" s="6"/>
      <c r="FC1177" s="4"/>
      <c r="FD1177" s="6"/>
      <c r="FE1177" s="5"/>
      <c r="FF1177" s="5"/>
      <c r="FG1177" s="4"/>
      <c r="FH1177" s="6"/>
      <c r="FI1177" s="4"/>
      <c r="FJ1177" s="6"/>
      <c r="FK1177" s="5"/>
      <c r="FL1177" s="5"/>
      <c r="FM1177" s="4"/>
      <c r="FN1177" s="6"/>
      <c r="FO1177" s="4"/>
      <c r="FP1177" s="6"/>
      <c r="FQ1177" s="5"/>
      <c r="FR1177" s="5"/>
      <c r="FS1177" s="4"/>
      <c r="FT1177" s="6"/>
      <c r="FU1177" s="4"/>
      <c r="FV1177" s="6"/>
      <c r="FW1177" s="5"/>
      <c r="FX1177" s="5"/>
      <c r="FY1177" s="4"/>
      <c r="FZ1177" s="6"/>
      <c r="GA1177" s="4"/>
      <c r="GB1177" s="6"/>
      <c r="GC1177" s="5"/>
      <c r="GD1177" s="5"/>
      <c r="GE1177" s="4"/>
      <c r="GF1177" s="6"/>
      <c r="GG1177" s="4"/>
      <c r="GH1177" s="6"/>
      <c r="GI1177" s="5"/>
      <c r="GJ1177" s="5"/>
      <c r="GK1177" s="4"/>
      <c r="GL1177" s="6"/>
      <c r="GM1177" s="4"/>
      <c r="GN1177" s="6"/>
      <c r="GO1177" s="5"/>
      <c r="GP1177" s="5"/>
      <c r="GQ1177" s="4"/>
      <c r="GR1177" s="6"/>
      <c r="GS1177" s="4"/>
      <c r="GT1177" s="6"/>
      <c r="GU1177" s="5"/>
      <c r="GV1177" s="5"/>
      <c r="GW1177" s="4"/>
      <c r="GX1177" s="6"/>
      <c r="GY1177" s="4"/>
      <c r="GZ1177" s="6"/>
      <c r="HA1177" s="5"/>
      <c r="HB1177" s="5"/>
      <c r="HC1177" s="4"/>
      <c r="HD1177" s="6"/>
      <c r="HE1177" s="4"/>
      <c r="HF1177" s="6"/>
      <c r="HG1177" s="5"/>
      <c r="HH1177" s="5"/>
      <c r="HI1177" s="4"/>
      <c r="HJ1177" s="6"/>
      <c r="HK1177" s="4"/>
      <c r="HL1177" s="6"/>
      <c r="HM1177" s="5"/>
      <c r="HN1177" s="5"/>
      <c r="HO1177" s="4"/>
      <c r="HP1177" s="6"/>
      <c r="HQ1177" s="4"/>
      <c r="HR1177" s="6"/>
      <c r="HS1177" s="5"/>
      <c r="HT1177" s="5"/>
      <c r="HU1177" s="4"/>
      <c r="HV1177" s="6"/>
      <c r="HW1177" s="4"/>
      <c r="HX1177" s="6"/>
      <c r="HY1177" s="5"/>
      <c r="HZ1177" s="5"/>
      <c r="IA1177" s="4"/>
      <c r="IB1177" s="6"/>
      <c r="IC1177" s="4"/>
      <c r="ID1177" s="6"/>
      <c r="IE1177" s="5"/>
      <c r="IF1177" s="5"/>
      <c r="IG1177" s="4"/>
      <c r="IH1177" s="6"/>
      <c r="II1177" s="4"/>
      <c r="IJ1177" s="6"/>
      <c r="IK1177" s="5"/>
      <c r="IL1177" s="5"/>
      <c r="IM1177" s="4"/>
      <c r="IN1177" s="6"/>
      <c r="IO1177" s="4"/>
      <c r="IP1177" s="6"/>
      <c r="IQ1177" s="5"/>
      <c r="IR1177" s="5"/>
      <c r="IS1177" s="4"/>
      <c r="IT1177" s="6"/>
      <c r="IU1177" s="4"/>
      <c r="IV1177" s="6"/>
      <c r="IW1177" s="5"/>
      <c r="IX1177" s="5"/>
      <c r="IY1177" s="4"/>
      <c r="IZ1177" s="6"/>
      <c r="JA1177" s="4"/>
      <c r="JB1177" s="6"/>
      <c r="JC1177" s="5"/>
      <c r="JD1177" s="5"/>
      <c r="JE1177" s="4"/>
      <c r="JF1177" s="6"/>
      <c r="JG1177" s="4"/>
      <c r="JH1177" s="6"/>
      <c r="JI1177" s="5"/>
      <c r="JJ1177" s="5"/>
      <c r="JK1177" s="4"/>
      <c r="JL1177" s="6"/>
      <c r="JM1177" s="4"/>
      <c r="JN1177" s="6"/>
      <c r="JO1177" s="5"/>
      <c r="JP1177" s="5"/>
      <c r="JQ1177" s="4"/>
      <c r="JR1177" s="6"/>
      <c r="JS1177" s="4"/>
      <c r="JT1177" s="6"/>
      <c r="JU1177" s="5"/>
      <c r="JV1177" s="5"/>
      <c r="JW1177" s="4"/>
      <c r="JX1177" s="6"/>
      <c r="JY1177" s="4"/>
      <c r="JZ1177" s="6"/>
      <c r="KA1177" s="5"/>
      <c r="KB1177" s="5"/>
      <c r="KC1177" s="4"/>
      <c r="KD1177" s="6"/>
      <c r="KE1177" s="4"/>
      <c r="KF1177" s="6"/>
      <c r="KG1177" s="5"/>
      <c r="KH1177" s="5"/>
      <c r="KI1177" s="4"/>
      <c r="KJ1177" s="6"/>
      <c r="KK1177" s="4"/>
      <c r="KL1177" s="6"/>
      <c r="KM1177" s="5"/>
      <c r="KN1177" s="5"/>
    </row>
    <row r="1178">
      <c r="A1178" s="3" t="s">
        <v>85</v>
      </c>
      <c r="B1178" s="3" t="s">
        <v>851</v>
      </c>
      <c r="C1178" s="3" t="s">
        <v>87</v>
      </c>
      <c r="D1178" s="3" t="s">
        <v>712</v>
      </c>
      <c r="E1178" s="3" t="s">
        <v>864</v>
      </c>
      <c r="F1178" s="3" t="s">
        <v>104</v>
      </c>
      <c r="G1178" s="3" t="s">
        <v>104</v>
      </c>
      <c r="H1178" s="3" t="s">
        <v>104</v>
      </c>
      <c r="I1178" s="3" t="s">
        <v>1492</v>
      </c>
      <c r="J1178" s="3" t="s">
        <v>104</v>
      </c>
      <c r="K1178" s="4"/>
      <c r="L1178" s="4">
        <f>=ROUNDDOWN({0},0)</f>
      </c>
      <c r="M1178" s="4"/>
      <c r="N1178" s="5"/>
      <c r="O1178" s="4"/>
      <c r="P1178" s="4">
        <f>=ROUNDDOWN({0},0)</f>
      </c>
      <c r="Q1178" s="4"/>
      <c r="R1178" s="5"/>
      <c r="S1178" s="4"/>
      <c r="T1178" s="6"/>
      <c r="U1178" s="4"/>
      <c r="V1178" s="6"/>
      <c r="W1178" s="5"/>
      <c r="X1178" s="5"/>
      <c r="Y1178" s="4"/>
      <c r="Z1178" s="6"/>
      <c r="AA1178" s="4"/>
      <c r="AB1178" s="6"/>
      <c r="AC1178" s="5"/>
      <c r="AD1178" s="5"/>
      <c r="AE1178" s="4"/>
      <c r="AF1178" s="6"/>
      <c r="AG1178" s="4"/>
      <c r="AH1178" s="6"/>
      <c r="AI1178" s="5"/>
      <c r="AJ1178" s="5"/>
      <c r="AK1178" s="4"/>
      <c r="AL1178" s="6"/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  <c r="AW1178" s="4"/>
      <c r="AX1178" s="6"/>
      <c r="AY1178" s="4"/>
      <c r="AZ1178" s="6"/>
      <c r="BA1178" s="5"/>
      <c r="BB1178" s="5"/>
      <c r="BC1178" s="4"/>
      <c r="BD1178" s="6"/>
      <c r="BE1178" s="4"/>
      <c r="BF1178" s="6"/>
      <c r="BG1178" s="5"/>
      <c r="BH1178" s="5"/>
      <c r="BI1178" s="4"/>
      <c r="BJ1178" s="6"/>
      <c r="BK1178" s="4"/>
      <c r="BL1178" s="6"/>
      <c r="BM1178" s="5"/>
      <c r="BN1178" s="5"/>
      <c r="BO1178" s="4"/>
      <c r="BP1178" s="6"/>
      <c r="BQ1178" s="4"/>
      <c r="BR1178" s="6"/>
      <c r="BS1178" s="5"/>
      <c r="BT1178" s="5"/>
      <c r="BU1178" s="4"/>
      <c r="BV1178" s="6"/>
      <c r="BW1178" s="4"/>
      <c r="BX1178" s="6"/>
      <c r="BY1178" s="5"/>
      <c r="BZ1178" s="5"/>
      <c r="CA1178" s="4"/>
      <c r="CB1178" s="6"/>
      <c r="CC1178" s="4"/>
      <c r="CD1178" s="6"/>
      <c r="CE1178" s="5"/>
      <c r="CF1178" s="5"/>
      <c r="CG1178" s="4"/>
      <c r="CH1178" s="6"/>
      <c r="CI1178" s="4"/>
      <c r="CJ1178" s="6"/>
      <c r="CK1178" s="5"/>
      <c r="CL1178" s="5"/>
      <c r="CM1178" s="4"/>
      <c r="CN1178" s="6"/>
      <c r="CO1178" s="4"/>
      <c r="CP1178" s="6"/>
      <c r="CQ1178" s="5"/>
      <c r="CR1178" s="5"/>
      <c r="CS1178" s="4"/>
      <c r="CT1178" s="6"/>
      <c r="CU1178" s="4"/>
      <c r="CV1178" s="6"/>
      <c r="CW1178" s="5"/>
      <c r="CX1178" s="5"/>
      <c r="CY1178" s="4"/>
      <c r="CZ1178" s="6"/>
      <c r="DA1178" s="4"/>
      <c r="DB1178" s="6"/>
      <c r="DC1178" s="5"/>
      <c r="DD1178" s="5"/>
      <c r="DE1178" s="4"/>
      <c r="DF1178" s="6"/>
      <c r="DG1178" s="4"/>
      <c r="DH1178" s="6"/>
      <c r="DI1178" s="5"/>
      <c r="DJ1178" s="5"/>
      <c r="DK1178" s="4"/>
      <c r="DL1178" s="6"/>
      <c r="DM1178" s="4"/>
      <c r="DN1178" s="6"/>
      <c r="DO1178" s="5"/>
      <c r="DP1178" s="5"/>
      <c r="DQ1178" s="4"/>
      <c r="DR1178" s="6"/>
      <c r="DS1178" s="4"/>
      <c r="DT1178" s="6"/>
      <c r="DU1178" s="5"/>
      <c r="DV1178" s="5"/>
      <c r="DW1178" s="4"/>
      <c r="DX1178" s="6"/>
      <c r="DY1178" s="4"/>
      <c r="DZ1178" s="6"/>
      <c r="EA1178" s="5"/>
      <c r="EB1178" s="5"/>
      <c r="EC1178" s="4"/>
      <c r="ED1178" s="6"/>
      <c r="EE1178" s="4"/>
      <c r="EF1178" s="6"/>
      <c r="EG1178" s="5"/>
      <c r="EH1178" s="5"/>
      <c r="EI1178" s="4"/>
      <c r="EJ1178" s="6"/>
      <c r="EK1178" s="4"/>
      <c r="EL1178" s="6"/>
      <c r="EM1178" s="5"/>
      <c r="EN1178" s="5"/>
      <c r="EO1178" s="4"/>
      <c r="EP1178" s="6"/>
      <c r="EQ1178" s="4"/>
      <c r="ER1178" s="6"/>
      <c r="ES1178" s="5"/>
      <c r="ET1178" s="5"/>
      <c r="EU1178" s="4"/>
      <c r="EV1178" s="6"/>
      <c r="EW1178" s="4"/>
      <c r="EX1178" s="6"/>
      <c r="EY1178" s="5"/>
      <c r="EZ1178" s="5"/>
      <c r="FA1178" s="4"/>
      <c r="FB1178" s="6"/>
      <c r="FC1178" s="4"/>
      <c r="FD1178" s="6"/>
      <c r="FE1178" s="5"/>
      <c r="FF1178" s="5"/>
      <c r="FG1178" s="4"/>
      <c r="FH1178" s="6"/>
      <c r="FI1178" s="4"/>
      <c r="FJ1178" s="6"/>
      <c r="FK1178" s="5"/>
      <c r="FL1178" s="5"/>
      <c r="FM1178" s="4"/>
      <c r="FN1178" s="6"/>
      <c r="FO1178" s="4"/>
      <c r="FP1178" s="6"/>
      <c r="FQ1178" s="5"/>
      <c r="FR1178" s="5"/>
      <c r="FS1178" s="4"/>
      <c r="FT1178" s="6"/>
      <c r="FU1178" s="4"/>
      <c r="FV1178" s="6"/>
      <c r="FW1178" s="5"/>
      <c r="FX1178" s="5"/>
      <c r="FY1178" s="4"/>
      <c r="FZ1178" s="6"/>
      <c r="GA1178" s="4"/>
      <c r="GB1178" s="6"/>
      <c r="GC1178" s="5"/>
      <c r="GD1178" s="5"/>
      <c r="GE1178" s="4"/>
      <c r="GF1178" s="6"/>
      <c r="GG1178" s="4"/>
      <c r="GH1178" s="6"/>
      <c r="GI1178" s="5"/>
      <c r="GJ1178" s="5"/>
      <c r="GK1178" s="4"/>
      <c r="GL1178" s="6"/>
      <c r="GM1178" s="4"/>
      <c r="GN1178" s="6"/>
      <c r="GO1178" s="5"/>
      <c r="GP1178" s="5"/>
      <c r="GQ1178" s="4"/>
      <c r="GR1178" s="6"/>
      <c r="GS1178" s="4"/>
      <c r="GT1178" s="6"/>
      <c r="GU1178" s="5"/>
      <c r="GV1178" s="5"/>
      <c r="GW1178" s="4"/>
      <c r="GX1178" s="6"/>
      <c r="GY1178" s="4"/>
      <c r="GZ1178" s="6"/>
      <c r="HA1178" s="5"/>
      <c r="HB1178" s="5"/>
      <c r="HC1178" s="4"/>
      <c r="HD1178" s="6"/>
      <c r="HE1178" s="4"/>
      <c r="HF1178" s="6"/>
      <c r="HG1178" s="5"/>
      <c r="HH1178" s="5"/>
      <c r="HI1178" s="4"/>
      <c r="HJ1178" s="6"/>
      <c r="HK1178" s="4"/>
      <c r="HL1178" s="6"/>
      <c r="HM1178" s="5"/>
      <c r="HN1178" s="5"/>
      <c r="HO1178" s="4"/>
      <c r="HP1178" s="6"/>
      <c r="HQ1178" s="4"/>
      <c r="HR1178" s="6"/>
      <c r="HS1178" s="5"/>
      <c r="HT1178" s="5"/>
      <c r="HU1178" s="4"/>
      <c r="HV1178" s="6"/>
      <c r="HW1178" s="4"/>
      <c r="HX1178" s="6"/>
      <c r="HY1178" s="5"/>
      <c r="HZ1178" s="5"/>
      <c r="IA1178" s="4"/>
      <c r="IB1178" s="6"/>
      <c r="IC1178" s="4"/>
      <c r="ID1178" s="6"/>
      <c r="IE1178" s="5"/>
      <c r="IF1178" s="5"/>
      <c r="IG1178" s="4"/>
      <c r="IH1178" s="6"/>
      <c r="II1178" s="4"/>
      <c r="IJ1178" s="6"/>
      <c r="IK1178" s="5"/>
      <c r="IL1178" s="5"/>
      <c r="IM1178" s="4"/>
      <c r="IN1178" s="6"/>
      <c r="IO1178" s="4"/>
      <c r="IP1178" s="6"/>
      <c r="IQ1178" s="5"/>
      <c r="IR1178" s="5"/>
      <c r="IS1178" s="4"/>
      <c r="IT1178" s="6"/>
      <c r="IU1178" s="4"/>
      <c r="IV1178" s="6"/>
      <c r="IW1178" s="5"/>
      <c r="IX1178" s="5"/>
      <c r="IY1178" s="4"/>
      <c r="IZ1178" s="6"/>
      <c r="JA1178" s="4"/>
      <c r="JB1178" s="6"/>
      <c r="JC1178" s="5"/>
      <c r="JD1178" s="5"/>
      <c r="JE1178" s="4"/>
      <c r="JF1178" s="6"/>
      <c r="JG1178" s="4"/>
      <c r="JH1178" s="6"/>
      <c r="JI1178" s="5"/>
      <c r="JJ1178" s="5"/>
      <c r="JK1178" s="4"/>
      <c r="JL1178" s="6"/>
      <c r="JM1178" s="4"/>
      <c r="JN1178" s="6"/>
      <c r="JO1178" s="5"/>
      <c r="JP1178" s="5"/>
      <c r="JQ1178" s="4"/>
      <c r="JR1178" s="6"/>
      <c r="JS1178" s="4"/>
      <c r="JT1178" s="6"/>
      <c r="JU1178" s="5"/>
      <c r="JV1178" s="5"/>
      <c r="JW1178" s="4"/>
      <c r="JX1178" s="6"/>
      <c r="JY1178" s="4"/>
      <c r="JZ1178" s="6"/>
      <c r="KA1178" s="5"/>
      <c r="KB1178" s="5"/>
      <c r="KC1178" s="4"/>
      <c r="KD1178" s="6"/>
      <c r="KE1178" s="4"/>
      <c r="KF1178" s="6"/>
      <c r="KG1178" s="5"/>
      <c r="KH1178" s="5"/>
      <c r="KI1178" s="4"/>
      <c r="KJ1178" s="6"/>
      <c r="KK1178" s="4"/>
      <c r="KL1178" s="6"/>
      <c r="KM1178" s="5"/>
      <c r="KN1178" s="5"/>
    </row>
    <row r="1179">
      <c r="A1179" s="3" t="s">
        <v>85</v>
      </c>
      <c r="B1179" s="3" t="s">
        <v>851</v>
      </c>
      <c r="C1179" s="3" t="s">
        <v>87</v>
      </c>
      <c r="D1179" s="3" t="s">
        <v>712</v>
      </c>
      <c r="E1179" s="3" t="s">
        <v>886</v>
      </c>
      <c r="F1179" s="3" t="s">
        <v>104</v>
      </c>
      <c r="G1179" s="3" t="s">
        <v>104</v>
      </c>
      <c r="H1179" s="3" t="s">
        <v>104</v>
      </c>
      <c r="I1179" s="3" t="s">
        <v>1364</v>
      </c>
      <c r="J1179" s="3" t="s">
        <v>104</v>
      </c>
      <c r="K1179" s="4"/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/>
      <c r="T1179" s="6"/>
      <c r="U1179" s="4"/>
      <c r="V1179" s="6"/>
      <c r="W1179" s="5"/>
      <c r="X1179" s="5"/>
      <c r="Y1179" s="4"/>
      <c r="Z1179" s="6"/>
      <c r="AA1179" s="4"/>
      <c r="AB1179" s="6"/>
      <c r="AC1179" s="5"/>
      <c r="AD1179" s="5"/>
      <c r="AE1179" s="4"/>
      <c r="AF1179" s="6"/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  <c r="AW1179" s="4"/>
      <c r="AX1179" s="6"/>
      <c r="AY1179" s="4"/>
      <c r="AZ1179" s="6"/>
      <c r="BA1179" s="5"/>
      <c r="BB1179" s="5"/>
      <c r="BC1179" s="4"/>
      <c r="BD1179" s="6"/>
      <c r="BE1179" s="4"/>
      <c r="BF1179" s="6"/>
      <c r="BG1179" s="5"/>
      <c r="BH1179" s="5"/>
      <c r="BI1179" s="4"/>
      <c r="BJ1179" s="6"/>
      <c r="BK1179" s="4"/>
      <c r="BL1179" s="6"/>
      <c r="BM1179" s="5"/>
      <c r="BN1179" s="5"/>
      <c r="BO1179" s="4"/>
      <c r="BP1179" s="6"/>
      <c r="BQ1179" s="4"/>
      <c r="BR1179" s="6"/>
      <c r="BS1179" s="5"/>
      <c r="BT1179" s="5"/>
      <c r="BU1179" s="4"/>
      <c r="BV1179" s="6"/>
      <c r="BW1179" s="4"/>
      <c r="BX1179" s="6"/>
      <c r="BY1179" s="5"/>
      <c r="BZ1179" s="5"/>
      <c r="CA1179" s="4"/>
      <c r="CB1179" s="6"/>
      <c r="CC1179" s="4"/>
      <c r="CD1179" s="6"/>
      <c r="CE1179" s="5"/>
      <c r="CF1179" s="5"/>
      <c r="CG1179" s="4"/>
      <c r="CH1179" s="6"/>
      <c r="CI1179" s="4"/>
      <c r="CJ1179" s="6"/>
      <c r="CK1179" s="5"/>
      <c r="CL1179" s="5"/>
      <c r="CM1179" s="4"/>
      <c r="CN1179" s="6"/>
      <c r="CO1179" s="4"/>
      <c r="CP1179" s="6"/>
      <c r="CQ1179" s="5"/>
      <c r="CR1179" s="5"/>
      <c r="CS1179" s="4"/>
      <c r="CT1179" s="6"/>
      <c r="CU1179" s="4"/>
      <c r="CV1179" s="6"/>
      <c r="CW1179" s="5"/>
      <c r="CX1179" s="5"/>
      <c r="CY1179" s="4"/>
      <c r="CZ1179" s="6"/>
      <c r="DA1179" s="4"/>
      <c r="DB1179" s="6"/>
      <c r="DC1179" s="5"/>
      <c r="DD1179" s="5"/>
      <c r="DE1179" s="4"/>
      <c r="DF1179" s="6"/>
      <c r="DG1179" s="4"/>
      <c r="DH1179" s="6"/>
      <c r="DI1179" s="5"/>
      <c r="DJ1179" s="5"/>
      <c r="DK1179" s="4"/>
      <c r="DL1179" s="6"/>
      <c r="DM1179" s="4"/>
      <c r="DN1179" s="6"/>
      <c r="DO1179" s="5"/>
      <c r="DP1179" s="5"/>
      <c r="DQ1179" s="4"/>
      <c r="DR1179" s="6"/>
      <c r="DS1179" s="4"/>
      <c r="DT1179" s="6"/>
      <c r="DU1179" s="5"/>
      <c r="DV1179" s="5"/>
      <c r="DW1179" s="4"/>
      <c r="DX1179" s="6"/>
      <c r="DY1179" s="4"/>
      <c r="DZ1179" s="6"/>
      <c r="EA1179" s="5"/>
      <c r="EB1179" s="5"/>
      <c r="EC1179" s="4"/>
      <c r="ED1179" s="6"/>
      <c r="EE1179" s="4"/>
      <c r="EF1179" s="6"/>
      <c r="EG1179" s="5"/>
      <c r="EH1179" s="5"/>
      <c r="EI1179" s="4"/>
      <c r="EJ1179" s="6"/>
      <c r="EK1179" s="4"/>
      <c r="EL1179" s="6"/>
      <c r="EM1179" s="5"/>
      <c r="EN1179" s="5"/>
      <c r="EO1179" s="4"/>
      <c r="EP1179" s="6"/>
      <c r="EQ1179" s="4"/>
      <c r="ER1179" s="6"/>
      <c r="ES1179" s="5"/>
      <c r="ET1179" s="5"/>
      <c r="EU1179" s="4"/>
      <c r="EV1179" s="6"/>
      <c r="EW1179" s="4"/>
      <c r="EX1179" s="6"/>
      <c r="EY1179" s="5"/>
      <c r="EZ1179" s="5"/>
      <c r="FA1179" s="4"/>
      <c r="FB1179" s="6"/>
      <c r="FC1179" s="4"/>
      <c r="FD1179" s="6"/>
      <c r="FE1179" s="5"/>
      <c r="FF1179" s="5"/>
      <c r="FG1179" s="4"/>
      <c r="FH1179" s="6"/>
      <c r="FI1179" s="4"/>
      <c r="FJ1179" s="6"/>
      <c r="FK1179" s="5"/>
      <c r="FL1179" s="5"/>
      <c r="FM1179" s="4"/>
      <c r="FN1179" s="6"/>
      <c r="FO1179" s="4"/>
      <c r="FP1179" s="6"/>
      <c r="FQ1179" s="5"/>
      <c r="FR1179" s="5"/>
      <c r="FS1179" s="4"/>
      <c r="FT1179" s="6"/>
      <c r="FU1179" s="4"/>
      <c r="FV1179" s="6"/>
      <c r="FW1179" s="5"/>
      <c r="FX1179" s="5"/>
      <c r="FY1179" s="4"/>
      <c r="FZ1179" s="6"/>
      <c r="GA1179" s="4"/>
      <c r="GB1179" s="6"/>
      <c r="GC1179" s="5"/>
      <c r="GD1179" s="5"/>
      <c r="GE1179" s="4"/>
      <c r="GF1179" s="6"/>
      <c r="GG1179" s="4"/>
      <c r="GH1179" s="6"/>
      <c r="GI1179" s="5"/>
      <c r="GJ1179" s="5"/>
      <c r="GK1179" s="4"/>
      <c r="GL1179" s="6"/>
      <c r="GM1179" s="4"/>
      <c r="GN1179" s="6"/>
      <c r="GO1179" s="5"/>
      <c r="GP1179" s="5"/>
      <c r="GQ1179" s="4"/>
      <c r="GR1179" s="6"/>
      <c r="GS1179" s="4"/>
      <c r="GT1179" s="6"/>
      <c r="GU1179" s="5"/>
      <c r="GV1179" s="5"/>
      <c r="GW1179" s="4"/>
      <c r="GX1179" s="6"/>
      <c r="GY1179" s="4"/>
      <c r="GZ1179" s="6"/>
      <c r="HA1179" s="5"/>
      <c r="HB1179" s="5"/>
      <c r="HC1179" s="4"/>
      <c r="HD1179" s="6"/>
      <c r="HE1179" s="4"/>
      <c r="HF1179" s="6"/>
      <c r="HG1179" s="5"/>
      <c r="HH1179" s="5"/>
      <c r="HI1179" s="4"/>
      <c r="HJ1179" s="6"/>
      <c r="HK1179" s="4"/>
      <c r="HL1179" s="6"/>
      <c r="HM1179" s="5"/>
      <c r="HN1179" s="5"/>
      <c r="HO1179" s="4"/>
      <c r="HP1179" s="6"/>
      <c r="HQ1179" s="4"/>
      <c r="HR1179" s="6"/>
      <c r="HS1179" s="5"/>
      <c r="HT1179" s="5"/>
      <c r="HU1179" s="4"/>
      <c r="HV1179" s="6"/>
      <c r="HW1179" s="4"/>
      <c r="HX1179" s="6"/>
      <c r="HY1179" s="5"/>
      <c r="HZ1179" s="5"/>
      <c r="IA1179" s="4"/>
      <c r="IB1179" s="6"/>
      <c r="IC1179" s="4"/>
      <c r="ID1179" s="6"/>
      <c r="IE1179" s="5"/>
      <c r="IF1179" s="5"/>
      <c r="IG1179" s="4"/>
      <c r="IH1179" s="6"/>
      <c r="II1179" s="4"/>
      <c r="IJ1179" s="6"/>
      <c r="IK1179" s="5"/>
      <c r="IL1179" s="5"/>
      <c r="IM1179" s="4"/>
      <c r="IN1179" s="6"/>
      <c r="IO1179" s="4"/>
      <c r="IP1179" s="6"/>
      <c r="IQ1179" s="5"/>
      <c r="IR1179" s="5"/>
      <c r="IS1179" s="4"/>
      <c r="IT1179" s="6"/>
      <c r="IU1179" s="4"/>
      <c r="IV1179" s="6"/>
      <c r="IW1179" s="5"/>
      <c r="IX1179" s="5"/>
      <c r="IY1179" s="4"/>
      <c r="IZ1179" s="6"/>
      <c r="JA1179" s="4"/>
      <c r="JB1179" s="6"/>
      <c r="JC1179" s="5"/>
      <c r="JD1179" s="5"/>
      <c r="JE1179" s="4"/>
      <c r="JF1179" s="6"/>
      <c r="JG1179" s="4"/>
      <c r="JH1179" s="6"/>
      <c r="JI1179" s="5"/>
      <c r="JJ1179" s="5"/>
      <c r="JK1179" s="4"/>
      <c r="JL1179" s="6"/>
      <c r="JM1179" s="4"/>
      <c r="JN1179" s="6"/>
      <c r="JO1179" s="5"/>
      <c r="JP1179" s="5"/>
      <c r="JQ1179" s="4"/>
      <c r="JR1179" s="6"/>
      <c r="JS1179" s="4"/>
      <c r="JT1179" s="6"/>
      <c r="JU1179" s="5"/>
      <c r="JV1179" s="5"/>
      <c r="JW1179" s="4"/>
      <c r="JX1179" s="6"/>
      <c r="JY1179" s="4"/>
      <c r="JZ1179" s="6"/>
      <c r="KA1179" s="5"/>
      <c r="KB1179" s="5"/>
      <c r="KC1179" s="4"/>
      <c r="KD1179" s="6"/>
      <c r="KE1179" s="4"/>
      <c r="KF1179" s="6"/>
      <c r="KG1179" s="5"/>
      <c r="KH1179" s="5"/>
      <c r="KI1179" s="4"/>
      <c r="KJ1179" s="6"/>
      <c r="KK1179" s="4"/>
      <c r="KL1179" s="6"/>
      <c r="KM1179" s="5"/>
      <c r="KN1179" s="5"/>
    </row>
    <row r="1180">
      <c r="A1180" s="3" t="s">
        <v>85</v>
      </c>
      <c r="B1180" s="3" t="s">
        <v>851</v>
      </c>
      <c r="C1180" s="3" t="s">
        <v>87</v>
      </c>
      <c r="D1180" s="3" t="s">
        <v>712</v>
      </c>
      <c r="E1180" s="3" t="s">
        <v>890</v>
      </c>
      <c r="F1180" s="3" t="s">
        <v>104</v>
      </c>
      <c r="G1180" s="3" t="s">
        <v>104</v>
      </c>
      <c r="H1180" s="3" t="s">
        <v>104</v>
      </c>
      <c r="I1180" s="3" t="s">
        <v>1364</v>
      </c>
      <c r="J1180" s="3" t="s">
        <v>104</v>
      </c>
      <c r="K1180" s="4">
        <v>7</v>
      </c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/>
      <c r="T1180" s="6"/>
      <c r="U1180" s="4"/>
      <c r="V1180" s="6"/>
      <c r="W1180" s="5"/>
      <c r="X1180" s="5"/>
      <c r="Y1180" s="4"/>
      <c r="Z1180" s="6"/>
      <c r="AA1180" s="4"/>
      <c r="AB1180" s="6"/>
      <c r="AC1180" s="5"/>
      <c r="AD1180" s="5"/>
      <c r="AE1180" s="4"/>
      <c r="AF1180" s="6"/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  <c r="AW1180" s="4"/>
      <c r="AX1180" s="6"/>
      <c r="AY1180" s="4"/>
      <c r="AZ1180" s="6"/>
      <c r="BA1180" s="5"/>
      <c r="BB1180" s="5"/>
      <c r="BC1180" s="4"/>
      <c r="BD1180" s="6"/>
      <c r="BE1180" s="4"/>
      <c r="BF1180" s="6"/>
      <c r="BG1180" s="5"/>
      <c r="BH1180" s="5"/>
      <c r="BI1180" s="4"/>
      <c r="BJ1180" s="6"/>
      <c r="BK1180" s="4"/>
      <c r="BL1180" s="6"/>
      <c r="BM1180" s="5"/>
      <c r="BN1180" s="5"/>
      <c r="BO1180" s="4"/>
      <c r="BP1180" s="6"/>
      <c r="BQ1180" s="4"/>
      <c r="BR1180" s="6"/>
      <c r="BS1180" s="5"/>
      <c r="BT1180" s="5"/>
      <c r="BU1180" s="4"/>
      <c r="BV1180" s="6"/>
      <c r="BW1180" s="4"/>
      <c r="BX1180" s="6"/>
      <c r="BY1180" s="5"/>
      <c r="BZ1180" s="5"/>
      <c r="CA1180" s="4"/>
      <c r="CB1180" s="6"/>
      <c r="CC1180" s="4"/>
      <c r="CD1180" s="6"/>
      <c r="CE1180" s="5"/>
      <c r="CF1180" s="5"/>
      <c r="CG1180" s="4"/>
      <c r="CH1180" s="6"/>
      <c r="CI1180" s="4"/>
      <c r="CJ1180" s="6"/>
      <c r="CK1180" s="5"/>
      <c r="CL1180" s="5"/>
      <c r="CM1180" s="4"/>
      <c r="CN1180" s="6"/>
      <c r="CO1180" s="4"/>
      <c r="CP1180" s="6"/>
      <c r="CQ1180" s="5"/>
      <c r="CR1180" s="5"/>
      <c r="CS1180" s="4"/>
      <c r="CT1180" s="6"/>
      <c r="CU1180" s="4"/>
      <c r="CV1180" s="6"/>
      <c r="CW1180" s="5"/>
      <c r="CX1180" s="5"/>
      <c r="CY1180" s="4"/>
      <c r="CZ1180" s="6"/>
      <c r="DA1180" s="4"/>
      <c r="DB1180" s="6"/>
      <c r="DC1180" s="5"/>
      <c r="DD1180" s="5"/>
      <c r="DE1180" s="4"/>
      <c r="DF1180" s="6"/>
      <c r="DG1180" s="4"/>
      <c r="DH1180" s="6"/>
      <c r="DI1180" s="5"/>
      <c r="DJ1180" s="5"/>
      <c r="DK1180" s="4"/>
      <c r="DL1180" s="6"/>
      <c r="DM1180" s="4"/>
      <c r="DN1180" s="6"/>
      <c r="DO1180" s="5"/>
      <c r="DP1180" s="5"/>
      <c r="DQ1180" s="4"/>
      <c r="DR1180" s="6"/>
      <c r="DS1180" s="4"/>
      <c r="DT1180" s="6"/>
      <c r="DU1180" s="5"/>
      <c r="DV1180" s="5"/>
      <c r="DW1180" s="4"/>
      <c r="DX1180" s="6"/>
      <c r="DY1180" s="4"/>
      <c r="DZ1180" s="6"/>
      <c r="EA1180" s="5"/>
      <c r="EB1180" s="5"/>
      <c r="EC1180" s="4"/>
      <c r="ED1180" s="6"/>
      <c r="EE1180" s="4"/>
      <c r="EF1180" s="6"/>
      <c r="EG1180" s="5"/>
      <c r="EH1180" s="5"/>
      <c r="EI1180" s="4"/>
      <c r="EJ1180" s="6"/>
      <c r="EK1180" s="4"/>
      <c r="EL1180" s="6"/>
      <c r="EM1180" s="5"/>
      <c r="EN1180" s="5"/>
      <c r="EO1180" s="4"/>
      <c r="EP1180" s="6"/>
      <c r="EQ1180" s="4"/>
      <c r="ER1180" s="6"/>
      <c r="ES1180" s="5"/>
      <c r="ET1180" s="5"/>
      <c r="EU1180" s="4"/>
      <c r="EV1180" s="6"/>
      <c r="EW1180" s="4"/>
      <c r="EX1180" s="6"/>
      <c r="EY1180" s="5"/>
      <c r="EZ1180" s="5"/>
      <c r="FA1180" s="4"/>
      <c r="FB1180" s="6"/>
      <c r="FC1180" s="4"/>
      <c r="FD1180" s="6"/>
      <c r="FE1180" s="5"/>
      <c r="FF1180" s="5"/>
      <c r="FG1180" s="4"/>
      <c r="FH1180" s="6"/>
      <c r="FI1180" s="4"/>
      <c r="FJ1180" s="6"/>
      <c r="FK1180" s="5"/>
      <c r="FL1180" s="5"/>
      <c r="FM1180" s="4"/>
      <c r="FN1180" s="6"/>
      <c r="FO1180" s="4"/>
      <c r="FP1180" s="6"/>
      <c r="FQ1180" s="5"/>
      <c r="FR1180" s="5"/>
      <c r="FS1180" s="4"/>
      <c r="FT1180" s="6"/>
      <c r="FU1180" s="4"/>
      <c r="FV1180" s="6"/>
      <c r="FW1180" s="5"/>
      <c r="FX1180" s="5"/>
      <c r="FY1180" s="4"/>
      <c r="FZ1180" s="6"/>
      <c r="GA1180" s="4"/>
      <c r="GB1180" s="6"/>
      <c r="GC1180" s="5"/>
      <c r="GD1180" s="5"/>
      <c r="GE1180" s="4"/>
      <c r="GF1180" s="6"/>
      <c r="GG1180" s="4"/>
      <c r="GH1180" s="6"/>
      <c r="GI1180" s="5"/>
      <c r="GJ1180" s="5"/>
      <c r="GK1180" s="4"/>
      <c r="GL1180" s="6"/>
      <c r="GM1180" s="4"/>
      <c r="GN1180" s="6"/>
      <c r="GO1180" s="5"/>
      <c r="GP1180" s="5"/>
      <c r="GQ1180" s="4"/>
      <c r="GR1180" s="6"/>
      <c r="GS1180" s="4"/>
      <c r="GT1180" s="6"/>
      <c r="GU1180" s="5"/>
      <c r="GV1180" s="5"/>
      <c r="GW1180" s="4"/>
      <c r="GX1180" s="6"/>
      <c r="GY1180" s="4"/>
      <c r="GZ1180" s="6"/>
      <c r="HA1180" s="5"/>
      <c r="HB1180" s="5"/>
      <c r="HC1180" s="4"/>
      <c r="HD1180" s="6"/>
      <c r="HE1180" s="4"/>
      <c r="HF1180" s="6"/>
      <c r="HG1180" s="5"/>
      <c r="HH1180" s="5"/>
      <c r="HI1180" s="4"/>
      <c r="HJ1180" s="6"/>
      <c r="HK1180" s="4"/>
      <c r="HL1180" s="6"/>
      <c r="HM1180" s="5"/>
      <c r="HN1180" s="5"/>
      <c r="HO1180" s="4"/>
      <c r="HP1180" s="6"/>
      <c r="HQ1180" s="4"/>
      <c r="HR1180" s="6"/>
      <c r="HS1180" s="5"/>
      <c r="HT1180" s="5"/>
      <c r="HU1180" s="4"/>
      <c r="HV1180" s="6"/>
      <c r="HW1180" s="4"/>
      <c r="HX1180" s="6"/>
      <c r="HY1180" s="5"/>
      <c r="HZ1180" s="5"/>
      <c r="IA1180" s="4"/>
      <c r="IB1180" s="6"/>
      <c r="IC1180" s="4"/>
      <c r="ID1180" s="6"/>
      <c r="IE1180" s="5"/>
      <c r="IF1180" s="5"/>
      <c r="IG1180" s="4"/>
      <c r="IH1180" s="6"/>
      <c r="II1180" s="4"/>
      <c r="IJ1180" s="6"/>
      <c r="IK1180" s="5"/>
      <c r="IL1180" s="5"/>
      <c r="IM1180" s="4"/>
      <c r="IN1180" s="6"/>
      <c r="IO1180" s="4"/>
      <c r="IP1180" s="6"/>
      <c r="IQ1180" s="5"/>
      <c r="IR1180" s="5"/>
      <c r="IS1180" s="4"/>
      <c r="IT1180" s="6"/>
      <c r="IU1180" s="4"/>
      <c r="IV1180" s="6"/>
      <c r="IW1180" s="5"/>
      <c r="IX1180" s="5"/>
      <c r="IY1180" s="4"/>
      <c r="IZ1180" s="6"/>
      <c r="JA1180" s="4"/>
      <c r="JB1180" s="6"/>
      <c r="JC1180" s="5"/>
      <c r="JD1180" s="5"/>
      <c r="JE1180" s="4"/>
      <c r="JF1180" s="6"/>
      <c r="JG1180" s="4"/>
      <c r="JH1180" s="6"/>
      <c r="JI1180" s="5"/>
      <c r="JJ1180" s="5"/>
      <c r="JK1180" s="4"/>
      <c r="JL1180" s="6"/>
      <c r="JM1180" s="4"/>
      <c r="JN1180" s="6"/>
      <c r="JO1180" s="5"/>
      <c r="JP1180" s="5"/>
      <c r="JQ1180" s="4"/>
      <c r="JR1180" s="6"/>
      <c r="JS1180" s="4"/>
      <c r="JT1180" s="6"/>
      <c r="JU1180" s="5"/>
      <c r="JV1180" s="5"/>
      <c r="JW1180" s="4"/>
      <c r="JX1180" s="6"/>
      <c r="JY1180" s="4"/>
      <c r="JZ1180" s="6"/>
      <c r="KA1180" s="5"/>
      <c r="KB1180" s="5"/>
      <c r="KC1180" s="4"/>
      <c r="KD1180" s="6"/>
      <c r="KE1180" s="4"/>
      <c r="KF1180" s="6"/>
      <c r="KG1180" s="5"/>
      <c r="KH1180" s="5"/>
      <c r="KI1180" s="4"/>
      <c r="KJ1180" s="6"/>
      <c r="KK1180" s="4"/>
      <c r="KL1180" s="6"/>
      <c r="KM1180" s="5"/>
      <c r="KN1180" s="5"/>
    </row>
    <row r="1181">
      <c r="A1181" s="3" t="s">
        <v>85</v>
      </c>
      <c r="B1181" s="3" t="s">
        <v>851</v>
      </c>
      <c r="C1181" s="3" t="s">
        <v>87</v>
      </c>
      <c r="D1181" s="3" t="s">
        <v>712</v>
      </c>
      <c r="E1181" s="3" t="s">
        <v>891</v>
      </c>
      <c r="F1181" s="3" t="s">
        <v>104</v>
      </c>
      <c r="G1181" s="3" t="s">
        <v>104</v>
      </c>
      <c r="H1181" s="3" t="s">
        <v>104</v>
      </c>
      <c r="I1181" s="3" t="s">
        <v>1364</v>
      </c>
      <c r="J1181" s="3" t="s">
        <v>104</v>
      </c>
      <c r="K1181" s="4"/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/>
      <c r="T1181" s="6"/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/>
      <c r="AF1181" s="6"/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  <c r="AW1181" s="4"/>
      <c r="AX1181" s="6"/>
      <c r="AY1181" s="4"/>
      <c r="AZ1181" s="6"/>
      <c r="BA1181" s="5"/>
      <c r="BB1181" s="5"/>
      <c r="BC1181" s="4"/>
      <c r="BD1181" s="6"/>
      <c r="BE1181" s="4"/>
      <c r="BF1181" s="6"/>
      <c r="BG1181" s="5"/>
      <c r="BH1181" s="5"/>
      <c r="BI1181" s="4"/>
      <c r="BJ1181" s="6"/>
      <c r="BK1181" s="4"/>
      <c r="BL1181" s="6"/>
      <c r="BM1181" s="5"/>
      <c r="BN1181" s="5"/>
      <c r="BO1181" s="4"/>
      <c r="BP1181" s="6"/>
      <c r="BQ1181" s="4"/>
      <c r="BR1181" s="6"/>
      <c r="BS1181" s="5"/>
      <c r="BT1181" s="5"/>
      <c r="BU1181" s="4"/>
      <c r="BV1181" s="6"/>
      <c r="BW1181" s="4"/>
      <c r="BX1181" s="6"/>
      <c r="BY1181" s="5"/>
      <c r="BZ1181" s="5"/>
      <c r="CA1181" s="4"/>
      <c r="CB1181" s="6"/>
      <c r="CC1181" s="4"/>
      <c r="CD1181" s="6"/>
      <c r="CE1181" s="5"/>
      <c r="CF1181" s="5"/>
      <c r="CG1181" s="4"/>
      <c r="CH1181" s="6"/>
      <c r="CI1181" s="4"/>
      <c r="CJ1181" s="6"/>
      <c r="CK1181" s="5"/>
      <c r="CL1181" s="5"/>
      <c r="CM1181" s="4"/>
      <c r="CN1181" s="6"/>
      <c r="CO1181" s="4"/>
      <c r="CP1181" s="6"/>
      <c r="CQ1181" s="5"/>
      <c r="CR1181" s="5"/>
      <c r="CS1181" s="4"/>
      <c r="CT1181" s="6"/>
      <c r="CU1181" s="4"/>
      <c r="CV1181" s="6"/>
      <c r="CW1181" s="5"/>
      <c r="CX1181" s="5"/>
      <c r="CY1181" s="4"/>
      <c r="CZ1181" s="6"/>
      <c r="DA1181" s="4"/>
      <c r="DB1181" s="6"/>
      <c r="DC1181" s="5"/>
      <c r="DD1181" s="5"/>
      <c r="DE1181" s="4"/>
      <c r="DF1181" s="6"/>
      <c r="DG1181" s="4"/>
      <c r="DH1181" s="6"/>
      <c r="DI1181" s="5"/>
      <c r="DJ1181" s="5"/>
      <c r="DK1181" s="4"/>
      <c r="DL1181" s="6"/>
      <c r="DM1181" s="4"/>
      <c r="DN1181" s="6"/>
      <c r="DO1181" s="5"/>
      <c r="DP1181" s="5"/>
      <c r="DQ1181" s="4"/>
      <c r="DR1181" s="6"/>
      <c r="DS1181" s="4"/>
      <c r="DT1181" s="6"/>
      <c r="DU1181" s="5"/>
      <c r="DV1181" s="5"/>
      <c r="DW1181" s="4"/>
      <c r="DX1181" s="6"/>
      <c r="DY1181" s="4"/>
      <c r="DZ1181" s="6"/>
      <c r="EA1181" s="5"/>
      <c r="EB1181" s="5"/>
      <c r="EC1181" s="4"/>
      <c r="ED1181" s="6"/>
      <c r="EE1181" s="4"/>
      <c r="EF1181" s="6"/>
      <c r="EG1181" s="5"/>
      <c r="EH1181" s="5"/>
      <c r="EI1181" s="4"/>
      <c r="EJ1181" s="6"/>
      <c r="EK1181" s="4"/>
      <c r="EL1181" s="6"/>
      <c r="EM1181" s="5"/>
      <c r="EN1181" s="5"/>
      <c r="EO1181" s="4"/>
      <c r="EP1181" s="6"/>
      <c r="EQ1181" s="4"/>
      <c r="ER1181" s="6"/>
      <c r="ES1181" s="5"/>
      <c r="ET1181" s="5"/>
      <c r="EU1181" s="4"/>
      <c r="EV1181" s="6"/>
      <c r="EW1181" s="4"/>
      <c r="EX1181" s="6"/>
      <c r="EY1181" s="5"/>
      <c r="EZ1181" s="5"/>
      <c r="FA1181" s="4"/>
      <c r="FB1181" s="6"/>
      <c r="FC1181" s="4"/>
      <c r="FD1181" s="6"/>
      <c r="FE1181" s="5"/>
      <c r="FF1181" s="5"/>
      <c r="FG1181" s="4"/>
      <c r="FH1181" s="6"/>
      <c r="FI1181" s="4"/>
      <c r="FJ1181" s="6"/>
      <c r="FK1181" s="5"/>
      <c r="FL1181" s="5"/>
      <c r="FM1181" s="4"/>
      <c r="FN1181" s="6"/>
      <c r="FO1181" s="4"/>
      <c r="FP1181" s="6"/>
      <c r="FQ1181" s="5"/>
      <c r="FR1181" s="5"/>
      <c r="FS1181" s="4"/>
      <c r="FT1181" s="6"/>
      <c r="FU1181" s="4"/>
      <c r="FV1181" s="6"/>
      <c r="FW1181" s="5"/>
      <c r="FX1181" s="5"/>
      <c r="FY1181" s="4"/>
      <c r="FZ1181" s="6"/>
      <c r="GA1181" s="4"/>
      <c r="GB1181" s="6"/>
      <c r="GC1181" s="5"/>
      <c r="GD1181" s="5"/>
      <c r="GE1181" s="4"/>
      <c r="GF1181" s="6"/>
      <c r="GG1181" s="4"/>
      <c r="GH1181" s="6"/>
      <c r="GI1181" s="5"/>
      <c r="GJ1181" s="5"/>
      <c r="GK1181" s="4"/>
      <c r="GL1181" s="6"/>
      <c r="GM1181" s="4"/>
      <c r="GN1181" s="6"/>
      <c r="GO1181" s="5"/>
      <c r="GP1181" s="5"/>
      <c r="GQ1181" s="4"/>
      <c r="GR1181" s="6"/>
      <c r="GS1181" s="4"/>
      <c r="GT1181" s="6"/>
      <c r="GU1181" s="5"/>
      <c r="GV1181" s="5"/>
      <c r="GW1181" s="4"/>
      <c r="GX1181" s="6"/>
      <c r="GY1181" s="4"/>
      <c r="GZ1181" s="6"/>
      <c r="HA1181" s="5"/>
      <c r="HB1181" s="5"/>
      <c r="HC1181" s="4"/>
      <c r="HD1181" s="6"/>
      <c r="HE1181" s="4"/>
      <c r="HF1181" s="6"/>
      <c r="HG1181" s="5"/>
      <c r="HH1181" s="5"/>
      <c r="HI1181" s="4"/>
      <c r="HJ1181" s="6"/>
      <c r="HK1181" s="4"/>
      <c r="HL1181" s="6"/>
      <c r="HM1181" s="5"/>
      <c r="HN1181" s="5"/>
      <c r="HO1181" s="4"/>
      <c r="HP1181" s="6"/>
      <c r="HQ1181" s="4"/>
      <c r="HR1181" s="6"/>
      <c r="HS1181" s="5"/>
      <c r="HT1181" s="5"/>
      <c r="HU1181" s="4"/>
      <c r="HV1181" s="6"/>
      <c r="HW1181" s="4"/>
      <c r="HX1181" s="6"/>
      <c r="HY1181" s="5"/>
      <c r="HZ1181" s="5"/>
      <c r="IA1181" s="4"/>
      <c r="IB1181" s="6"/>
      <c r="IC1181" s="4"/>
      <c r="ID1181" s="6"/>
      <c r="IE1181" s="5"/>
      <c r="IF1181" s="5"/>
      <c r="IG1181" s="4"/>
      <c r="IH1181" s="6"/>
      <c r="II1181" s="4"/>
      <c r="IJ1181" s="6"/>
      <c r="IK1181" s="5"/>
      <c r="IL1181" s="5"/>
      <c r="IM1181" s="4"/>
      <c r="IN1181" s="6"/>
      <c r="IO1181" s="4"/>
      <c r="IP1181" s="6"/>
      <c r="IQ1181" s="5"/>
      <c r="IR1181" s="5"/>
      <c r="IS1181" s="4"/>
      <c r="IT1181" s="6"/>
      <c r="IU1181" s="4"/>
      <c r="IV1181" s="6"/>
      <c r="IW1181" s="5"/>
      <c r="IX1181" s="5"/>
      <c r="IY1181" s="4"/>
      <c r="IZ1181" s="6"/>
      <c r="JA1181" s="4"/>
      <c r="JB1181" s="6"/>
      <c r="JC1181" s="5"/>
      <c r="JD1181" s="5"/>
      <c r="JE1181" s="4"/>
      <c r="JF1181" s="6"/>
      <c r="JG1181" s="4"/>
      <c r="JH1181" s="6"/>
      <c r="JI1181" s="5"/>
      <c r="JJ1181" s="5"/>
      <c r="JK1181" s="4"/>
      <c r="JL1181" s="6"/>
      <c r="JM1181" s="4"/>
      <c r="JN1181" s="6"/>
      <c r="JO1181" s="5"/>
      <c r="JP1181" s="5"/>
      <c r="JQ1181" s="4"/>
      <c r="JR1181" s="6"/>
      <c r="JS1181" s="4"/>
      <c r="JT1181" s="6"/>
      <c r="JU1181" s="5"/>
      <c r="JV1181" s="5"/>
      <c r="JW1181" s="4"/>
      <c r="JX1181" s="6"/>
      <c r="JY1181" s="4"/>
      <c r="JZ1181" s="6"/>
      <c r="KA1181" s="5"/>
      <c r="KB1181" s="5"/>
      <c r="KC1181" s="4"/>
      <c r="KD1181" s="6"/>
      <c r="KE1181" s="4"/>
      <c r="KF1181" s="6"/>
      <c r="KG1181" s="5"/>
      <c r="KH1181" s="5"/>
      <c r="KI1181" s="4"/>
      <c r="KJ1181" s="6"/>
      <c r="KK1181" s="4"/>
      <c r="KL1181" s="6"/>
      <c r="KM1181" s="5"/>
      <c r="KN1181" s="5"/>
    </row>
    <row r="1182">
      <c r="A1182" s="3" t="s">
        <v>85</v>
      </c>
      <c r="B1182" s="3" t="s">
        <v>851</v>
      </c>
      <c r="C1182" s="3" t="s">
        <v>87</v>
      </c>
      <c r="D1182" s="3" t="s">
        <v>712</v>
      </c>
      <c r="E1182" s="3" t="s">
        <v>903</v>
      </c>
      <c r="F1182" s="3" t="s">
        <v>104</v>
      </c>
      <c r="G1182" s="3" t="s">
        <v>104</v>
      </c>
      <c r="H1182" s="3" t="s">
        <v>104</v>
      </c>
      <c r="I1182" s="3" t="s">
        <v>1364</v>
      </c>
      <c r="J1182" s="3" t="s">
        <v>104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/>
      <c r="T1182" s="6"/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/>
      <c r="AF1182" s="6"/>
      <c r="AG1182" s="4"/>
      <c r="AH1182" s="6"/>
      <c r="AI1182" s="5"/>
      <c r="AJ1182" s="5"/>
      <c r="AK1182" s="4"/>
      <c r="AL1182" s="6"/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  <c r="AW1182" s="4"/>
      <c r="AX1182" s="6"/>
      <c r="AY1182" s="4"/>
      <c r="AZ1182" s="6"/>
      <c r="BA1182" s="5"/>
      <c r="BB1182" s="5"/>
      <c r="BC1182" s="4"/>
      <c r="BD1182" s="6"/>
      <c r="BE1182" s="4"/>
      <c r="BF1182" s="6"/>
      <c r="BG1182" s="5"/>
      <c r="BH1182" s="5"/>
      <c r="BI1182" s="4"/>
      <c r="BJ1182" s="6"/>
      <c r="BK1182" s="4"/>
      <c r="BL1182" s="6"/>
      <c r="BM1182" s="5"/>
      <c r="BN1182" s="5"/>
      <c r="BO1182" s="4"/>
      <c r="BP1182" s="6"/>
      <c r="BQ1182" s="4"/>
      <c r="BR1182" s="6"/>
      <c r="BS1182" s="5"/>
      <c r="BT1182" s="5"/>
      <c r="BU1182" s="4"/>
      <c r="BV1182" s="6"/>
      <c r="BW1182" s="4"/>
      <c r="BX1182" s="6"/>
      <c r="BY1182" s="5"/>
      <c r="BZ1182" s="5"/>
      <c r="CA1182" s="4"/>
      <c r="CB1182" s="6"/>
      <c r="CC1182" s="4"/>
      <c r="CD1182" s="6"/>
      <c r="CE1182" s="5"/>
      <c r="CF1182" s="5"/>
      <c r="CG1182" s="4"/>
      <c r="CH1182" s="6"/>
      <c r="CI1182" s="4"/>
      <c r="CJ1182" s="6"/>
      <c r="CK1182" s="5"/>
      <c r="CL1182" s="5"/>
      <c r="CM1182" s="4"/>
      <c r="CN1182" s="6"/>
      <c r="CO1182" s="4"/>
      <c r="CP1182" s="6"/>
      <c r="CQ1182" s="5"/>
      <c r="CR1182" s="5"/>
      <c r="CS1182" s="4"/>
      <c r="CT1182" s="6"/>
      <c r="CU1182" s="4"/>
      <c r="CV1182" s="6"/>
      <c r="CW1182" s="5"/>
      <c r="CX1182" s="5"/>
      <c r="CY1182" s="4"/>
      <c r="CZ1182" s="6"/>
      <c r="DA1182" s="4"/>
      <c r="DB1182" s="6"/>
      <c r="DC1182" s="5"/>
      <c r="DD1182" s="5"/>
      <c r="DE1182" s="4"/>
      <c r="DF1182" s="6"/>
      <c r="DG1182" s="4"/>
      <c r="DH1182" s="6"/>
      <c r="DI1182" s="5"/>
      <c r="DJ1182" s="5"/>
      <c r="DK1182" s="4"/>
      <c r="DL1182" s="6"/>
      <c r="DM1182" s="4"/>
      <c r="DN1182" s="6"/>
      <c r="DO1182" s="5"/>
      <c r="DP1182" s="5"/>
      <c r="DQ1182" s="4"/>
      <c r="DR1182" s="6"/>
      <c r="DS1182" s="4"/>
      <c r="DT1182" s="6"/>
      <c r="DU1182" s="5"/>
      <c r="DV1182" s="5"/>
      <c r="DW1182" s="4"/>
      <c r="DX1182" s="6"/>
      <c r="DY1182" s="4"/>
      <c r="DZ1182" s="6"/>
      <c r="EA1182" s="5"/>
      <c r="EB1182" s="5"/>
      <c r="EC1182" s="4"/>
      <c r="ED1182" s="6"/>
      <c r="EE1182" s="4"/>
      <c r="EF1182" s="6"/>
      <c r="EG1182" s="5"/>
      <c r="EH1182" s="5"/>
      <c r="EI1182" s="4"/>
      <c r="EJ1182" s="6"/>
      <c r="EK1182" s="4"/>
      <c r="EL1182" s="6"/>
      <c r="EM1182" s="5"/>
      <c r="EN1182" s="5"/>
      <c r="EO1182" s="4"/>
      <c r="EP1182" s="6"/>
      <c r="EQ1182" s="4"/>
      <c r="ER1182" s="6"/>
      <c r="ES1182" s="5"/>
      <c r="ET1182" s="5"/>
      <c r="EU1182" s="4"/>
      <c r="EV1182" s="6"/>
      <c r="EW1182" s="4"/>
      <c r="EX1182" s="6"/>
      <c r="EY1182" s="5"/>
      <c r="EZ1182" s="5"/>
      <c r="FA1182" s="4"/>
      <c r="FB1182" s="6"/>
      <c r="FC1182" s="4"/>
      <c r="FD1182" s="6"/>
      <c r="FE1182" s="5"/>
      <c r="FF1182" s="5"/>
      <c r="FG1182" s="4"/>
      <c r="FH1182" s="6"/>
      <c r="FI1182" s="4"/>
      <c r="FJ1182" s="6"/>
      <c r="FK1182" s="5"/>
      <c r="FL1182" s="5"/>
      <c r="FM1182" s="4"/>
      <c r="FN1182" s="6"/>
      <c r="FO1182" s="4"/>
      <c r="FP1182" s="6"/>
      <c r="FQ1182" s="5"/>
      <c r="FR1182" s="5"/>
      <c r="FS1182" s="4"/>
      <c r="FT1182" s="6"/>
      <c r="FU1182" s="4"/>
      <c r="FV1182" s="6"/>
      <c r="FW1182" s="5"/>
      <c r="FX1182" s="5"/>
      <c r="FY1182" s="4"/>
      <c r="FZ1182" s="6"/>
      <c r="GA1182" s="4"/>
      <c r="GB1182" s="6"/>
      <c r="GC1182" s="5"/>
      <c r="GD1182" s="5"/>
      <c r="GE1182" s="4"/>
      <c r="GF1182" s="6"/>
      <c r="GG1182" s="4"/>
      <c r="GH1182" s="6"/>
      <c r="GI1182" s="5"/>
      <c r="GJ1182" s="5"/>
      <c r="GK1182" s="4"/>
      <c r="GL1182" s="6"/>
      <c r="GM1182" s="4"/>
      <c r="GN1182" s="6"/>
      <c r="GO1182" s="5"/>
      <c r="GP1182" s="5"/>
      <c r="GQ1182" s="4"/>
      <c r="GR1182" s="6"/>
      <c r="GS1182" s="4"/>
      <c r="GT1182" s="6"/>
      <c r="GU1182" s="5"/>
      <c r="GV1182" s="5"/>
      <c r="GW1182" s="4"/>
      <c r="GX1182" s="6"/>
      <c r="GY1182" s="4"/>
      <c r="GZ1182" s="6"/>
      <c r="HA1182" s="5"/>
      <c r="HB1182" s="5"/>
      <c r="HC1182" s="4"/>
      <c r="HD1182" s="6"/>
      <c r="HE1182" s="4"/>
      <c r="HF1182" s="6"/>
      <c r="HG1182" s="5"/>
      <c r="HH1182" s="5"/>
      <c r="HI1182" s="4"/>
      <c r="HJ1182" s="6"/>
      <c r="HK1182" s="4"/>
      <c r="HL1182" s="6"/>
      <c r="HM1182" s="5"/>
      <c r="HN1182" s="5"/>
      <c r="HO1182" s="4"/>
      <c r="HP1182" s="6"/>
      <c r="HQ1182" s="4"/>
      <c r="HR1182" s="6"/>
      <c r="HS1182" s="5"/>
      <c r="HT1182" s="5"/>
      <c r="HU1182" s="4"/>
      <c r="HV1182" s="6"/>
      <c r="HW1182" s="4"/>
      <c r="HX1182" s="6"/>
      <c r="HY1182" s="5"/>
      <c r="HZ1182" s="5"/>
      <c r="IA1182" s="4"/>
      <c r="IB1182" s="6"/>
      <c r="IC1182" s="4"/>
      <c r="ID1182" s="6"/>
      <c r="IE1182" s="5"/>
      <c r="IF1182" s="5"/>
      <c r="IG1182" s="4"/>
      <c r="IH1182" s="6"/>
      <c r="II1182" s="4"/>
      <c r="IJ1182" s="6"/>
      <c r="IK1182" s="5"/>
      <c r="IL1182" s="5"/>
      <c r="IM1182" s="4"/>
      <c r="IN1182" s="6"/>
      <c r="IO1182" s="4"/>
      <c r="IP1182" s="6"/>
      <c r="IQ1182" s="5"/>
      <c r="IR1182" s="5"/>
      <c r="IS1182" s="4"/>
      <c r="IT1182" s="6"/>
      <c r="IU1182" s="4"/>
      <c r="IV1182" s="6"/>
      <c r="IW1182" s="5"/>
      <c r="IX1182" s="5"/>
      <c r="IY1182" s="4"/>
      <c r="IZ1182" s="6"/>
      <c r="JA1182" s="4"/>
      <c r="JB1182" s="6"/>
      <c r="JC1182" s="5"/>
      <c r="JD1182" s="5"/>
      <c r="JE1182" s="4"/>
      <c r="JF1182" s="6"/>
      <c r="JG1182" s="4"/>
      <c r="JH1182" s="6"/>
      <c r="JI1182" s="5"/>
      <c r="JJ1182" s="5"/>
      <c r="JK1182" s="4"/>
      <c r="JL1182" s="6"/>
      <c r="JM1182" s="4"/>
      <c r="JN1182" s="6"/>
      <c r="JO1182" s="5"/>
      <c r="JP1182" s="5"/>
      <c r="JQ1182" s="4"/>
      <c r="JR1182" s="6"/>
      <c r="JS1182" s="4"/>
      <c r="JT1182" s="6"/>
      <c r="JU1182" s="5"/>
      <c r="JV1182" s="5"/>
      <c r="JW1182" s="4"/>
      <c r="JX1182" s="6"/>
      <c r="JY1182" s="4"/>
      <c r="JZ1182" s="6"/>
      <c r="KA1182" s="5"/>
      <c r="KB1182" s="5"/>
      <c r="KC1182" s="4"/>
      <c r="KD1182" s="6"/>
      <c r="KE1182" s="4"/>
      <c r="KF1182" s="6"/>
      <c r="KG1182" s="5"/>
      <c r="KH1182" s="5"/>
      <c r="KI1182" s="4"/>
      <c r="KJ1182" s="6"/>
      <c r="KK1182" s="4"/>
      <c r="KL1182" s="6"/>
      <c r="KM1182" s="5"/>
      <c r="KN1182" s="5"/>
    </row>
    <row r="1183">
      <c r="A1183" s="3" t="s">
        <v>85</v>
      </c>
      <c r="B1183" s="3" t="s">
        <v>851</v>
      </c>
      <c r="C1183" s="3" t="s">
        <v>87</v>
      </c>
      <c r="D1183" s="3" t="s">
        <v>712</v>
      </c>
      <c r="E1183" s="3" t="s">
        <v>905</v>
      </c>
      <c r="F1183" s="3" t="s">
        <v>104</v>
      </c>
      <c r="G1183" s="3" t="s">
        <v>104</v>
      </c>
      <c r="H1183" s="3" t="s">
        <v>104</v>
      </c>
      <c r="I1183" s="3" t="s">
        <v>1364</v>
      </c>
      <c r="J1183" s="3" t="s">
        <v>104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/>
      <c r="T1183" s="6"/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/>
      <c r="AF1183" s="6"/>
      <c r="AG1183" s="4"/>
      <c r="AH1183" s="6"/>
      <c r="AI1183" s="5"/>
      <c r="AJ1183" s="5"/>
      <c r="AK1183" s="4"/>
      <c r="AL1183" s="6"/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  <c r="AW1183" s="4"/>
      <c r="AX1183" s="6"/>
      <c r="AY1183" s="4"/>
      <c r="AZ1183" s="6"/>
      <c r="BA1183" s="5"/>
      <c r="BB1183" s="5"/>
      <c r="BC1183" s="4"/>
      <c r="BD1183" s="6"/>
      <c r="BE1183" s="4"/>
      <c r="BF1183" s="6"/>
      <c r="BG1183" s="5"/>
      <c r="BH1183" s="5"/>
      <c r="BI1183" s="4"/>
      <c r="BJ1183" s="6"/>
      <c r="BK1183" s="4"/>
      <c r="BL1183" s="6"/>
      <c r="BM1183" s="5"/>
      <c r="BN1183" s="5"/>
      <c r="BO1183" s="4"/>
      <c r="BP1183" s="6"/>
      <c r="BQ1183" s="4"/>
      <c r="BR1183" s="6"/>
      <c r="BS1183" s="5"/>
      <c r="BT1183" s="5"/>
      <c r="BU1183" s="4"/>
      <c r="BV1183" s="6"/>
      <c r="BW1183" s="4"/>
      <c r="BX1183" s="6"/>
      <c r="BY1183" s="5"/>
      <c r="BZ1183" s="5"/>
      <c r="CA1183" s="4"/>
      <c r="CB1183" s="6"/>
      <c r="CC1183" s="4"/>
      <c r="CD1183" s="6"/>
      <c r="CE1183" s="5"/>
      <c r="CF1183" s="5"/>
      <c r="CG1183" s="4"/>
      <c r="CH1183" s="6"/>
      <c r="CI1183" s="4"/>
      <c r="CJ1183" s="6"/>
      <c r="CK1183" s="5"/>
      <c r="CL1183" s="5"/>
      <c r="CM1183" s="4"/>
      <c r="CN1183" s="6"/>
      <c r="CO1183" s="4"/>
      <c r="CP1183" s="6"/>
      <c r="CQ1183" s="5"/>
      <c r="CR1183" s="5"/>
      <c r="CS1183" s="4"/>
      <c r="CT1183" s="6"/>
      <c r="CU1183" s="4"/>
      <c r="CV1183" s="6"/>
      <c r="CW1183" s="5"/>
      <c r="CX1183" s="5"/>
      <c r="CY1183" s="4"/>
      <c r="CZ1183" s="6"/>
      <c r="DA1183" s="4"/>
      <c r="DB1183" s="6"/>
      <c r="DC1183" s="5"/>
      <c r="DD1183" s="5"/>
      <c r="DE1183" s="4"/>
      <c r="DF1183" s="6"/>
      <c r="DG1183" s="4"/>
      <c r="DH1183" s="6"/>
      <c r="DI1183" s="5"/>
      <c r="DJ1183" s="5"/>
      <c r="DK1183" s="4"/>
      <c r="DL1183" s="6"/>
      <c r="DM1183" s="4"/>
      <c r="DN1183" s="6"/>
      <c r="DO1183" s="5"/>
      <c r="DP1183" s="5"/>
      <c r="DQ1183" s="4"/>
      <c r="DR1183" s="6"/>
      <c r="DS1183" s="4"/>
      <c r="DT1183" s="6"/>
      <c r="DU1183" s="5"/>
      <c r="DV1183" s="5"/>
      <c r="DW1183" s="4"/>
      <c r="DX1183" s="6"/>
      <c r="DY1183" s="4"/>
      <c r="DZ1183" s="6"/>
      <c r="EA1183" s="5"/>
      <c r="EB1183" s="5"/>
      <c r="EC1183" s="4"/>
      <c r="ED1183" s="6"/>
      <c r="EE1183" s="4"/>
      <c r="EF1183" s="6"/>
      <c r="EG1183" s="5"/>
      <c r="EH1183" s="5"/>
      <c r="EI1183" s="4"/>
      <c r="EJ1183" s="6"/>
      <c r="EK1183" s="4"/>
      <c r="EL1183" s="6"/>
      <c r="EM1183" s="5"/>
      <c r="EN1183" s="5"/>
      <c r="EO1183" s="4"/>
      <c r="EP1183" s="6"/>
      <c r="EQ1183" s="4"/>
      <c r="ER1183" s="6"/>
      <c r="ES1183" s="5"/>
      <c r="ET1183" s="5"/>
      <c r="EU1183" s="4"/>
      <c r="EV1183" s="6"/>
      <c r="EW1183" s="4"/>
      <c r="EX1183" s="6"/>
      <c r="EY1183" s="5"/>
      <c r="EZ1183" s="5"/>
      <c r="FA1183" s="4"/>
      <c r="FB1183" s="6"/>
      <c r="FC1183" s="4"/>
      <c r="FD1183" s="6"/>
      <c r="FE1183" s="5"/>
      <c r="FF1183" s="5"/>
      <c r="FG1183" s="4"/>
      <c r="FH1183" s="6"/>
      <c r="FI1183" s="4"/>
      <c r="FJ1183" s="6"/>
      <c r="FK1183" s="5"/>
      <c r="FL1183" s="5"/>
      <c r="FM1183" s="4"/>
      <c r="FN1183" s="6"/>
      <c r="FO1183" s="4"/>
      <c r="FP1183" s="6"/>
      <c r="FQ1183" s="5"/>
      <c r="FR1183" s="5"/>
      <c r="FS1183" s="4"/>
      <c r="FT1183" s="6"/>
      <c r="FU1183" s="4"/>
      <c r="FV1183" s="6"/>
      <c r="FW1183" s="5"/>
      <c r="FX1183" s="5"/>
      <c r="FY1183" s="4"/>
      <c r="FZ1183" s="6"/>
      <c r="GA1183" s="4"/>
      <c r="GB1183" s="6"/>
      <c r="GC1183" s="5"/>
      <c r="GD1183" s="5"/>
      <c r="GE1183" s="4"/>
      <c r="GF1183" s="6"/>
      <c r="GG1183" s="4"/>
      <c r="GH1183" s="6"/>
      <c r="GI1183" s="5"/>
      <c r="GJ1183" s="5"/>
      <c r="GK1183" s="4"/>
      <c r="GL1183" s="6"/>
      <c r="GM1183" s="4"/>
      <c r="GN1183" s="6"/>
      <c r="GO1183" s="5"/>
      <c r="GP1183" s="5"/>
      <c r="GQ1183" s="4"/>
      <c r="GR1183" s="6"/>
      <c r="GS1183" s="4"/>
      <c r="GT1183" s="6"/>
      <c r="GU1183" s="5"/>
      <c r="GV1183" s="5"/>
      <c r="GW1183" s="4"/>
      <c r="GX1183" s="6"/>
      <c r="GY1183" s="4"/>
      <c r="GZ1183" s="6"/>
      <c r="HA1183" s="5"/>
      <c r="HB1183" s="5"/>
      <c r="HC1183" s="4"/>
      <c r="HD1183" s="6"/>
      <c r="HE1183" s="4"/>
      <c r="HF1183" s="6"/>
      <c r="HG1183" s="5"/>
      <c r="HH1183" s="5"/>
      <c r="HI1183" s="4"/>
      <c r="HJ1183" s="6"/>
      <c r="HK1183" s="4"/>
      <c r="HL1183" s="6"/>
      <c r="HM1183" s="5"/>
      <c r="HN1183" s="5"/>
      <c r="HO1183" s="4"/>
      <c r="HP1183" s="6"/>
      <c r="HQ1183" s="4"/>
      <c r="HR1183" s="6"/>
      <c r="HS1183" s="5"/>
      <c r="HT1183" s="5"/>
      <c r="HU1183" s="4"/>
      <c r="HV1183" s="6"/>
      <c r="HW1183" s="4"/>
      <c r="HX1183" s="6"/>
      <c r="HY1183" s="5"/>
      <c r="HZ1183" s="5"/>
      <c r="IA1183" s="4"/>
      <c r="IB1183" s="6"/>
      <c r="IC1183" s="4"/>
      <c r="ID1183" s="6"/>
      <c r="IE1183" s="5"/>
      <c r="IF1183" s="5"/>
      <c r="IG1183" s="4"/>
      <c r="IH1183" s="6"/>
      <c r="II1183" s="4"/>
      <c r="IJ1183" s="6"/>
      <c r="IK1183" s="5"/>
      <c r="IL1183" s="5"/>
      <c r="IM1183" s="4"/>
      <c r="IN1183" s="6"/>
      <c r="IO1183" s="4"/>
      <c r="IP1183" s="6"/>
      <c r="IQ1183" s="5"/>
      <c r="IR1183" s="5"/>
      <c r="IS1183" s="4"/>
      <c r="IT1183" s="6"/>
      <c r="IU1183" s="4"/>
      <c r="IV1183" s="6"/>
      <c r="IW1183" s="5"/>
      <c r="IX1183" s="5"/>
      <c r="IY1183" s="4"/>
      <c r="IZ1183" s="6"/>
      <c r="JA1183" s="4"/>
      <c r="JB1183" s="6"/>
      <c r="JC1183" s="5"/>
      <c r="JD1183" s="5"/>
      <c r="JE1183" s="4"/>
      <c r="JF1183" s="6"/>
      <c r="JG1183" s="4"/>
      <c r="JH1183" s="6"/>
      <c r="JI1183" s="5"/>
      <c r="JJ1183" s="5"/>
      <c r="JK1183" s="4"/>
      <c r="JL1183" s="6"/>
      <c r="JM1183" s="4"/>
      <c r="JN1183" s="6"/>
      <c r="JO1183" s="5"/>
      <c r="JP1183" s="5"/>
      <c r="JQ1183" s="4"/>
      <c r="JR1183" s="6"/>
      <c r="JS1183" s="4"/>
      <c r="JT1183" s="6"/>
      <c r="JU1183" s="5"/>
      <c r="JV1183" s="5"/>
      <c r="JW1183" s="4"/>
      <c r="JX1183" s="6"/>
      <c r="JY1183" s="4"/>
      <c r="JZ1183" s="6"/>
      <c r="KA1183" s="5"/>
      <c r="KB1183" s="5"/>
      <c r="KC1183" s="4"/>
      <c r="KD1183" s="6"/>
      <c r="KE1183" s="4"/>
      <c r="KF1183" s="6"/>
      <c r="KG1183" s="5"/>
      <c r="KH1183" s="5"/>
      <c r="KI1183" s="4"/>
      <c r="KJ1183" s="6"/>
      <c r="KK1183" s="4"/>
      <c r="KL1183" s="6"/>
      <c r="KM1183" s="5"/>
      <c r="KN1183" s="5"/>
    </row>
    <row r="1184">
      <c r="A1184" s="3" t="s">
        <v>85</v>
      </c>
      <c r="B1184" s="3" t="s">
        <v>851</v>
      </c>
      <c r="C1184" s="3" t="s">
        <v>87</v>
      </c>
      <c r="D1184" s="3" t="s">
        <v>712</v>
      </c>
      <c r="E1184" s="3" t="s">
        <v>887</v>
      </c>
      <c r="F1184" s="3" t="s">
        <v>104</v>
      </c>
      <c r="G1184" s="3" t="s">
        <v>104</v>
      </c>
      <c r="H1184" s="3" t="s">
        <v>104</v>
      </c>
      <c r="I1184" s="3" t="s">
        <v>1327</v>
      </c>
      <c r="J1184" s="3" t="s">
        <v>104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/>
      <c r="AL1184" s="6"/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  <c r="AW1184" s="4"/>
      <c r="AX1184" s="6"/>
      <c r="AY1184" s="4"/>
      <c r="AZ1184" s="6"/>
      <c r="BA1184" s="5"/>
      <c r="BB1184" s="5"/>
      <c r="BC1184" s="4"/>
      <c r="BD1184" s="6"/>
      <c r="BE1184" s="4"/>
      <c r="BF1184" s="6"/>
      <c r="BG1184" s="5"/>
      <c r="BH1184" s="5"/>
      <c r="BI1184" s="4"/>
      <c r="BJ1184" s="6"/>
      <c r="BK1184" s="4"/>
      <c r="BL1184" s="6"/>
      <c r="BM1184" s="5"/>
      <c r="BN1184" s="5"/>
      <c r="BO1184" s="4"/>
      <c r="BP1184" s="6"/>
      <c r="BQ1184" s="4"/>
      <c r="BR1184" s="6"/>
      <c r="BS1184" s="5"/>
      <c r="BT1184" s="5"/>
      <c r="BU1184" s="4"/>
      <c r="BV1184" s="6"/>
      <c r="BW1184" s="4"/>
      <c r="BX1184" s="6"/>
      <c r="BY1184" s="5"/>
      <c r="BZ1184" s="5"/>
      <c r="CA1184" s="4"/>
      <c r="CB1184" s="6"/>
      <c r="CC1184" s="4"/>
      <c r="CD1184" s="6"/>
      <c r="CE1184" s="5"/>
      <c r="CF1184" s="5"/>
      <c r="CG1184" s="4"/>
      <c r="CH1184" s="6"/>
      <c r="CI1184" s="4"/>
      <c r="CJ1184" s="6"/>
      <c r="CK1184" s="5"/>
      <c r="CL1184" s="5"/>
      <c r="CM1184" s="4"/>
      <c r="CN1184" s="6"/>
      <c r="CO1184" s="4"/>
      <c r="CP1184" s="6"/>
      <c r="CQ1184" s="5"/>
      <c r="CR1184" s="5"/>
      <c r="CS1184" s="4"/>
      <c r="CT1184" s="6"/>
      <c r="CU1184" s="4"/>
      <c r="CV1184" s="6"/>
      <c r="CW1184" s="5"/>
      <c r="CX1184" s="5"/>
      <c r="CY1184" s="4"/>
      <c r="CZ1184" s="6"/>
      <c r="DA1184" s="4"/>
      <c r="DB1184" s="6"/>
      <c r="DC1184" s="5"/>
      <c r="DD1184" s="5"/>
      <c r="DE1184" s="4"/>
      <c r="DF1184" s="6"/>
      <c r="DG1184" s="4"/>
      <c r="DH1184" s="6"/>
      <c r="DI1184" s="5"/>
      <c r="DJ1184" s="5"/>
      <c r="DK1184" s="4"/>
      <c r="DL1184" s="6"/>
      <c r="DM1184" s="4"/>
      <c r="DN1184" s="6"/>
      <c r="DO1184" s="5"/>
      <c r="DP1184" s="5"/>
      <c r="DQ1184" s="4"/>
      <c r="DR1184" s="6"/>
      <c r="DS1184" s="4"/>
      <c r="DT1184" s="6"/>
      <c r="DU1184" s="5"/>
      <c r="DV1184" s="5"/>
      <c r="DW1184" s="4"/>
      <c r="DX1184" s="6"/>
      <c r="DY1184" s="4"/>
      <c r="DZ1184" s="6"/>
      <c r="EA1184" s="5"/>
      <c r="EB1184" s="5"/>
      <c r="EC1184" s="4"/>
      <c r="ED1184" s="6"/>
      <c r="EE1184" s="4"/>
      <c r="EF1184" s="6"/>
      <c r="EG1184" s="5"/>
      <c r="EH1184" s="5"/>
      <c r="EI1184" s="4"/>
      <c r="EJ1184" s="6"/>
      <c r="EK1184" s="4"/>
      <c r="EL1184" s="6"/>
      <c r="EM1184" s="5"/>
      <c r="EN1184" s="5"/>
      <c r="EO1184" s="4"/>
      <c r="EP1184" s="6"/>
      <c r="EQ1184" s="4"/>
      <c r="ER1184" s="6"/>
      <c r="ES1184" s="5"/>
      <c r="ET1184" s="5"/>
      <c r="EU1184" s="4"/>
      <c r="EV1184" s="6"/>
      <c r="EW1184" s="4"/>
      <c r="EX1184" s="6"/>
      <c r="EY1184" s="5"/>
      <c r="EZ1184" s="5"/>
      <c r="FA1184" s="4"/>
      <c r="FB1184" s="6"/>
      <c r="FC1184" s="4"/>
      <c r="FD1184" s="6"/>
      <c r="FE1184" s="5"/>
      <c r="FF1184" s="5"/>
      <c r="FG1184" s="4"/>
      <c r="FH1184" s="6"/>
      <c r="FI1184" s="4"/>
      <c r="FJ1184" s="6"/>
      <c r="FK1184" s="5"/>
      <c r="FL1184" s="5"/>
      <c r="FM1184" s="4"/>
      <c r="FN1184" s="6"/>
      <c r="FO1184" s="4"/>
      <c r="FP1184" s="6"/>
      <c r="FQ1184" s="5"/>
      <c r="FR1184" s="5"/>
      <c r="FS1184" s="4"/>
      <c r="FT1184" s="6"/>
      <c r="FU1184" s="4"/>
      <c r="FV1184" s="6"/>
      <c r="FW1184" s="5"/>
      <c r="FX1184" s="5"/>
      <c r="FY1184" s="4"/>
      <c r="FZ1184" s="6"/>
      <c r="GA1184" s="4"/>
      <c r="GB1184" s="6"/>
      <c r="GC1184" s="5"/>
      <c r="GD1184" s="5"/>
      <c r="GE1184" s="4"/>
      <c r="GF1184" s="6"/>
      <c r="GG1184" s="4"/>
      <c r="GH1184" s="6"/>
      <c r="GI1184" s="5"/>
      <c r="GJ1184" s="5"/>
      <c r="GK1184" s="4"/>
      <c r="GL1184" s="6"/>
      <c r="GM1184" s="4"/>
      <c r="GN1184" s="6"/>
      <c r="GO1184" s="5"/>
      <c r="GP1184" s="5"/>
      <c r="GQ1184" s="4"/>
      <c r="GR1184" s="6"/>
      <c r="GS1184" s="4"/>
      <c r="GT1184" s="6"/>
      <c r="GU1184" s="5"/>
      <c r="GV1184" s="5"/>
      <c r="GW1184" s="4"/>
      <c r="GX1184" s="6"/>
      <c r="GY1184" s="4"/>
      <c r="GZ1184" s="6"/>
      <c r="HA1184" s="5"/>
      <c r="HB1184" s="5"/>
      <c r="HC1184" s="4"/>
      <c r="HD1184" s="6"/>
      <c r="HE1184" s="4"/>
      <c r="HF1184" s="6"/>
      <c r="HG1184" s="5"/>
      <c r="HH1184" s="5"/>
      <c r="HI1184" s="4"/>
      <c r="HJ1184" s="6"/>
      <c r="HK1184" s="4"/>
      <c r="HL1184" s="6"/>
      <c r="HM1184" s="5"/>
      <c r="HN1184" s="5"/>
      <c r="HO1184" s="4"/>
      <c r="HP1184" s="6"/>
      <c r="HQ1184" s="4"/>
      <c r="HR1184" s="6"/>
      <c r="HS1184" s="5"/>
      <c r="HT1184" s="5"/>
      <c r="HU1184" s="4"/>
      <c r="HV1184" s="6"/>
      <c r="HW1184" s="4"/>
      <c r="HX1184" s="6"/>
      <c r="HY1184" s="5"/>
      <c r="HZ1184" s="5"/>
      <c r="IA1184" s="4"/>
      <c r="IB1184" s="6"/>
      <c r="IC1184" s="4"/>
      <c r="ID1184" s="6"/>
      <c r="IE1184" s="5"/>
      <c r="IF1184" s="5"/>
      <c r="IG1184" s="4"/>
      <c r="IH1184" s="6"/>
      <c r="II1184" s="4"/>
      <c r="IJ1184" s="6"/>
      <c r="IK1184" s="5"/>
      <c r="IL1184" s="5"/>
      <c r="IM1184" s="4"/>
      <c r="IN1184" s="6"/>
      <c r="IO1184" s="4"/>
      <c r="IP1184" s="6"/>
      <c r="IQ1184" s="5"/>
      <c r="IR1184" s="5"/>
      <c r="IS1184" s="4"/>
      <c r="IT1184" s="6"/>
      <c r="IU1184" s="4"/>
      <c r="IV1184" s="6"/>
      <c r="IW1184" s="5"/>
      <c r="IX1184" s="5"/>
      <c r="IY1184" s="4"/>
      <c r="IZ1184" s="6"/>
      <c r="JA1184" s="4"/>
      <c r="JB1184" s="6"/>
      <c r="JC1184" s="5"/>
      <c r="JD1184" s="5"/>
      <c r="JE1184" s="4"/>
      <c r="JF1184" s="6"/>
      <c r="JG1184" s="4"/>
      <c r="JH1184" s="6"/>
      <c r="JI1184" s="5"/>
      <c r="JJ1184" s="5"/>
      <c r="JK1184" s="4"/>
      <c r="JL1184" s="6"/>
      <c r="JM1184" s="4"/>
      <c r="JN1184" s="6"/>
      <c r="JO1184" s="5"/>
      <c r="JP1184" s="5"/>
      <c r="JQ1184" s="4"/>
      <c r="JR1184" s="6"/>
      <c r="JS1184" s="4"/>
      <c r="JT1184" s="6"/>
      <c r="JU1184" s="5"/>
      <c r="JV1184" s="5"/>
      <c r="JW1184" s="4"/>
      <c r="JX1184" s="6"/>
      <c r="JY1184" s="4"/>
      <c r="JZ1184" s="6"/>
      <c r="KA1184" s="5"/>
      <c r="KB1184" s="5"/>
      <c r="KC1184" s="4"/>
      <c r="KD1184" s="6"/>
      <c r="KE1184" s="4"/>
      <c r="KF1184" s="6"/>
      <c r="KG1184" s="5"/>
      <c r="KH1184" s="5"/>
      <c r="KI1184" s="4"/>
      <c r="KJ1184" s="6"/>
      <c r="KK1184" s="4"/>
      <c r="KL1184" s="6"/>
      <c r="KM1184" s="5"/>
      <c r="KN1184" s="5"/>
    </row>
    <row r="1185">
      <c r="A1185" s="3" t="s">
        <v>85</v>
      </c>
      <c r="B1185" s="3" t="s">
        <v>851</v>
      </c>
      <c r="C1185" s="3" t="s">
        <v>87</v>
      </c>
      <c r="D1185" s="3" t="s">
        <v>712</v>
      </c>
      <c r="E1185" s="3" t="s">
        <v>904</v>
      </c>
      <c r="F1185" s="3" t="s">
        <v>104</v>
      </c>
      <c r="G1185" s="3" t="s">
        <v>104</v>
      </c>
      <c r="H1185" s="3" t="s">
        <v>104</v>
      </c>
      <c r="I1185" s="3" t="s">
        <v>1327</v>
      </c>
      <c r="J1185" s="3" t="s">
        <v>104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/>
      <c r="AL1185" s="6"/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  <c r="AW1185" s="4"/>
      <c r="AX1185" s="6"/>
      <c r="AY1185" s="4"/>
      <c r="AZ1185" s="6"/>
      <c r="BA1185" s="5"/>
      <c r="BB1185" s="5"/>
      <c r="BC1185" s="4"/>
      <c r="BD1185" s="6"/>
      <c r="BE1185" s="4"/>
      <c r="BF1185" s="6"/>
      <c r="BG1185" s="5"/>
      <c r="BH1185" s="5"/>
      <c r="BI1185" s="4"/>
      <c r="BJ1185" s="6"/>
      <c r="BK1185" s="4"/>
      <c r="BL1185" s="6"/>
      <c r="BM1185" s="5"/>
      <c r="BN1185" s="5"/>
      <c r="BO1185" s="4"/>
      <c r="BP1185" s="6"/>
      <c r="BQ1185" s="4"/>
      <c r="BR1185" s="6"/>
      <c r="BS1185" s="5"/>
      <c r="BT1185" s="5"/>
      <c r="BU1185" s="4"/>
      <c r="BV1185" s="6"/>
      <c r="BW1185" s="4"/>
      <c r="BX1185" s="6"/>
      <c r="BY1185" s="5"/>
      <c r="BZ1185" s="5"/>
      <c r="CA1185" s="4"/>
      <c r="CB1185" s="6"/>
      <c r="CC1185" s="4"/>
      <c r="CD1185" s="6"/>
      <c r="CE1185" s="5"/>
      <c r="CF1185" s="5"/>
      <c r="CG1185" s="4"/>
      <c r="CH1185" s="6"/>
      <c r="CI1185" s="4"/>
      <c r="CJ1185" s="6"/>
      <c r="CK1185" s="5"/>
      <c r="CL1185" s="5"/>
      <c r="CM1185" s="4"/>
      <c r="CN1185" s="6"/>
      <c r="CO1185" s="4"/>
      <c r="CP1185" s="6"/>
      <c r="CQ1185" s="5"/>
      <c r="CR1185" s="5"/>
      <c r="CS1185" s="4"/>
      <c r="CT1185" s="6"/>
      <c r="CU1185" s="4"/>
      <c r="CV1185" s="6"/>
      <c r="CW1185" s="5"/>
      <c r="CX1185" s="5"/>
      <c r="CY1185" s="4"/>
      <c r="CZ1185" s="6"/>
      <c r="DA1185" s="4"/>
      <c r="DB1185" s="6"/>
      <c r="DC1185" s="5"/>
      <c r="DD1185" s="5"/>
      <c r="DE1185" s="4"/>
      <c r="DF1185" s="6"/>
      <c r="DG1185" s="4"/>
      <c r="DH1185" s="6"/>
      <c r="DI1185" s="5"/>
      <c r="DJ1185" s="5"/>
      <c r="DK1185" s="4"/>
      <c r="DL1185" s="6"/>
      <c r="DM1185" s="4"/>
      <c r="DN1185" s="6"/>
      <c r="DO1185" s="5"/>
      <c r="DP1185" s="5"/>
      <c r="DQ1185" s="4"/>
      <c r="DR1185" s="6"/>
      <c r="DS1185" s="4"/>
      <c r="DT1185" s="6"/>
      <c r="DU1185" s="5"/>
      <c r="DV1185" s="5"/>
      <c r="DW1185" s="4"/>
      <c r="DX1185" s="6"/>
      <c r="DY1185" s="4"/>
      <c r="DZ1185" s="6"/>
      <c r="EA1185" s="5"/>
      <c r="EB1185" s="5"/>
      <c r="EC1185" s="4"/>
      <c r="ED1185" s="6"/>
      <c r="EE1185" s="4"/>
      <c r="EF1185" s="6"/>
      <c r="EG1185" s="5"/>
      <c r="EH1185" s="5"/>
      <c r="EI1185" s="4"/>
      <c r="EJ1185" s="6"/>
      <c r="EK1185" s="4"/>
      <c r="EL1185" s="6"/>
      <c r="EM1185" s="5"/>
      <c r="EN1185" s="5"/>
      <c r="EO1185" s="4"/>
      <c r="EP1185" s="6"/>
      <c r="EQ1185" s="4"/>
      <c r="ER1185" s="6"/>
      <c r="ES1185" s="5"/>
      <c r="ET1185" s="5"/>
      <c r="EU1185" s="4"/>
      <c r="EV1185" s="6"/>
      <c r="EW1185" s="4"/>
      <c r="EX1185" s="6"/>
      <c r="EY1185" s="5"/>
      <c r="EZ1185" s="5"/>
      <c r="FA1185" s="4"/>
      <c r="FB1185" s="6"/>
      <c r="FC1185" s="4"/>
      <c r="FD1185" s="6"/>
      <c r="FE1185" s="5"/>
      <c r="FF1185" s="5"/>
      <c r="FG1185" s="4"/>
      <c r="FH1185" s="6"/>
      <c r="FI1185" s="4"/>
      <c r="FJ1185" s="6"/>
      <c r="FK1185" s="5"/>
      <c r="FL1185" s="5"/>
      <c r="FM1185" s="4"/>
      <c r="FN1185" s="6"/>
      <c r="FO1185" s="4"/>
      <c r="FP1185" s="6"/>
      <c r="FQ1185" s="5"/>
      <c r="FR1185" s="5"/>
      <c r="FS1185" s="4"/>
      <c r="FT1185" s="6"/>
      <c r="FU1185" s="4"/>
      <c r="FV1185" s="6"/>
      <c r="FW1185" s="5"/>
      <c r="FX1185" s="5"/>
      <c r="FY1185" s="4"/>
      <c r="FZ1185" s="6"/>
      <c r="GA1185" s="4"/>
      <c r="GB1185" s="6"/>
      <c r="GC1185" s="5"/>
      <c r="GD1185" s="5"/>
      <c r="GE1185" s="4"/>
      <c r="GF1185" s="6"/>
      <c r="GG1185" s="4"/>
      <c r="GH1185" s="6"/>
      <c r="GI1185" s="5"/>
      <c r="GJ1185" s="5"/>
      <c r="GK1185" s="4"/>
      <c r="GL1185" s="6"/>
      <c r="GM1185" s="4"/>
      <c r="GN1185" s="6"/>
      <c r="GO1185" s="5"/>
      <c r="GP1185" s="5"/>
      <c r="GQ1185" s="4"/>
      <c r="GR1185" s="6"/>
      <c r="GS1185" s="4"/>
      <c r="GT1185" s="6"/>
      <c r="GU1185" s="5"/>
      <c r="GV1185" s="5"/>
      <c r="GW1185" s="4"/>
      <c r="GX1185" s="6"/>
      <c r="GY1185" s="4"/>
      <c r="GZ1185" s="6"/>
      <c r="HA1185" s="5"/>
      <c r="HB1185" s="5"/>
      <c r="HC1185" s="4"/>
      <c r="HD1185" s="6"/>
      <c r="HE1185" s="4"/>
      <c r="HF1185" s="6"/>
      <c r="HG1185" s="5"/>
      <c r="HH1185" s="5"/>
      <c r="HI1185" s="4"/>
      <c r="HJ1185" s="6"/>
      <c r="HK1185" s="4"/>
      <c r="HL1185" s="6"/>
      <c r="HM1185" s="5"/>
      <c r="HN1185" s="5"/>
      <c r="HO1185" s="4"/>
      <c r="HP1185" s="6"/>
      <c r="HQ1185" s="4"/>
      <c r="HR1185" s="6"/>
      <c r="HS1185" s="5"/>
      <c r="HT1185" s="5"/>
      <c r="HU1185" s="4"/>
      <c r="HV1185" s="6"/>
      <c r="HW1185" s="4"/>
      <c r="HX1185" s="6"/>
      <c r="HY1185" s="5"/>
      <c r="HZ1185" s="5"/>
      <c r="IA1185" s="4"/>
      <c r="IB1185" s="6"/>
      <c r="IC1185" s="4"/>
      <c r="ID1185" s="6"/>
      <c r="IE1185" s="5"/>
      <c r="IF1185" s="5"/>
      <c r="IG1185" s="4"/>
      <c r="IH1185" s="6"/>
      <c r="II1185" s="4"/>
      <c r="IJ1185" s="6"/>
      <c r="IK1185" s="5"/>
      <c r="IL1185" s="5"/>
      <c r="IM1185" s="4"/>
      <c r="IN1185" s="6"/>
      <c r="IO1185" s="4"/>
      <c r="IP1185" s="6"/>
      <c r="IQ1185" s="5"/>
      <c r="IR1185" s="5"/>
      <c r="IS1185" s="4"/>
      <c r="IT1185" s="6"/>
      <c r="IU1185" s="4"/>
      <c r="IV1185" s="6"/>
      <c r="IW1185" s="5"/>
      <c r="IX1185" s="5"/>
      <c r="IY1185" s="4"/>
      <c r="IZ1185" s="6"/>
      <c r="JA1185" s="4"/>
      <c r="JB1185" s="6"/>
      <c r="JC1185" s="5"/>
      <c r="JD1185" s="5"/>
      <c r="JE1185" s="4"/>
      <c r="JF1185" s="6"/>
      <c r="JG1185" s="4"/>
      <c r="JH1185" s="6"/>
      <c r="JI1185" s="5"/>
      <c r="JJ1185" s="5"/>
      <c r="JK1185" s="4"/>
      <c r="JL1185" s="6"/>
      <c r="JM1185" s="4"/>
      <c r="JN1185" s="6"/>
      <c r="JO1185" s="5"/>
      <c r="JP1185" s="5"/>
      <c r="JQ1185" s="4"/>
      <c r="JR1185" s="6"/>
      <c r="JS1185" s="4"/>
      <c r="JT1185" s="6"/>
      <c r="JU1185" s="5"/>
      <c r="JV1185" s="5"/>
      <c r="JW1185" s="4"/>
      <c r="JX1185" s="6"/>
      <c r="JY1185" s="4"/>
      <c r="JZ1185" s="6"/>
      <c r="KA1185" s="5"/>
      <c r="KB1185" s="5"/>
      <c r="KC1185" s="4"/>
      <c r="KD1185" s="6"/>
      <c r="KE1185" s="4"/>
      <c r="KF1185" s="6"/>
      <c r="KG1185" s="5"/>
      <c r="KH1185" s="5"/>
      <c r="KI1185" s="4"/>
      <c r="KJ1185" s="6"/>
      <c r="KK1185" s="4"/>
      <c r="KL1185" s="6"/>
      <c r="KM1185" s="5"/>
      <c r="KN1185" s="5"/>
    </row>
    <row r="1186">
      <c r="A1186" s="3" t="s">
        <v>85</v>
      </c>
      <c r="B1186" s="3" t="s">
        <v>851</v>
      </c>
      <c r="C1186" s="3" t="s">
        <v>87</v>
      </c>
      <c r="D1186" s="3" t="s">
        <v>712</v>
      </c>
      <c r="E1186" s="3" t="s">
        <v>864</v>
      </c>
      <c r="F1186" s="3" t="s">
        <v>104</v>
      </c>
      <c r="G1186" s="3" t="s">
        <v>104</v>
      </c>
      <c r="H1186" s="3" t="s">
        <v>104</v>
      </c>
      <c r="I1186" s="3" t="s">
        <v>1402</v>
      </c>
      <c r="J1186" s="3" t="s">
        <v>104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  <c r="AW1186" s="4"/>
      <c r="AX1186" s="6"/>
      <c r="AY1186" s="4"/>
      <c r="AZ1186" s="6"/>
      <c r="BA1186" s="5"/>
      <c r="BB1186" s="5"/>
      <c r="BC1186" s="4"/>
      <c r="BD1186" s="6"/>
      <c r="BE1186" s="4"/>
      <c r="BF1186" s="6"/>
      <c r="BG1186" s="5"/>
      <c r="BH1186" s="5"/>
      <c r="BI1186" s="4"/>
      <c r="BJ1186" s="6"/>
      <c r="BK1186" s="4"/>
      <c r="BL1186" s="6"/>
      <c r="BM1186" s="5"/>
      <c r="BN1186" s="5"/>
      <c r="BO1186" s="4"/>
      <c r="BP1186" s="6"/>
      <c r="BQ1186" s="4"/>
      <c r="BR1186" s="6"/>
      <c r="BS1186" s="5"/>
      <c r="BT1186" s="5"/>
      <c r="BU1186" s="4"/>
      <c r="BV1186" s="6"/>
      <c r="BW1186" s="4"/>
      <c r="BX1186" s="6"/>
      <c r="BY1186" s="5"/>
      <c r="BZ1186" s="5"/>
      <c r="CA1186" s="4"/>
      <c r="CB1186" s="6"/>
      <c r="CC1186" s="4"/>
      <c r="CD1186" s="6"/>
      <c r="CE1186" s="5"/>
      <c r="CF1186" s="5"/>
      <c r="CG1186" s="4"/>
      <c r="CH1186" s="6"/>
      <c r="CI1186" s="4"/>
      <c r="CJ1186" s="6"/>
      <c r="CK1186" s="5"/>
      <c r="CL1186" s="5"/>
      <c r="CM1186" s="4"/>
      <c r="CN1186" s="6"/>
      <c r="CO1186" s="4"/>
      <c r="CP1186" s="6"/>
      <c r="CQ1186" s="5"/>
      <c r="CR1186" s="5"/>
      <c r="CS1186" s="4"/>
      <c r="CT1186" s="6"/>
      <c r="CU1186" s="4"/>
      <c r="CV1186" s="6"/>
      <c r="CW1186" s="5"/>
      <c r="CX1186" s="5"/>
      <c r="CY1186" s="4"/>
      <c r="CZ1186" s="6"/>
      <c r="DA1186" s="4"/>
      <c r="DB1186" s="6"/>
      <c r="DC1186" s="5"/>
      <c r="DD1186" s="5"/>
      <c r="DE1186" s="4"/>
      <c r="DF1186" s="6"/>
      <c r="DG1186" s="4"/>
      <c r="DH1186" s="6"/>
      <c r="DI1186" s="5"/>
      <c r="DJ1186" s="5"/>
      <c r="DK1186" s="4"/>
      <c r="DL1186" s="6"/>
      <c r="DM1186" s="4"/>
      <c r="DN1186" s="6"/>
      <c r="DO1186" s="5"/>
      <c r="DP1186" s="5"/>
      <c r="DQ1186" s="4"/>
      <c r="DR1186" s="6"/>
      <c r="DS1186" s="4"/>
      <c r="DT1186" s="6"/>
      <c r="DU1186" s="5"/>
      <c r="DV1186" s="5"/>
      <c r="DW1186" s="4"/>
      <c r="DX1186" s="6"/>
      <c r="DY1186" s="4"/>
      <c r="DZ1186" s="6"/>
      <c r="EA1186" s="5"/>
      <c r="EB1186" s="5"/>
      <c r="EC1186" s="4"/>
      <c r="ED1186" s="6"/>
      <c r="EE1186" s="4"/>
      <c r="EF1186" s="6"/>
      <c r="EG1186" s="5"/>
      <c r="EH1186" s="5"/>
      <c r="EI1186" s="4"/>
      <c r="EJ1186" s="6"/>
      <c r="EK1186" s="4"/>
      <c r="EL1186" s="6"/>
      <c r="EM1186" s="5"/>
      <c r="EN1186" s="5"/>
      <c r="EO1186" s="4"/>
      <c r="EP1186" s="6"/>
      <c r="EQ1186" s="4"/>
      <c r="ER1186" s="6"/>
      <c r="ES1186" s="5"/>
      <c r="ET1186" s="5"/>
      <c r="EU1186" s="4"/>
      <c r="EV1186" s="6"/>
      <c r="EW1186" s="4"/>
      <c r="EX1186" s="6"/>
      <c r="EY1186" s="5"/>
      <c r="EZ1186" s="5"/>
      <c r="FA1186" s="4"/>
      <c r="FB1186" s="6"/>
      <c r="FC1186" s="4"/>
      <c r="FD1186" s="6"/>
      <c r="FE1186" s="5"/>
      <c r="FF1186" s="5"/>
      <c r="FG1186" s="4"/>
      <c r="FH1186" s="6"/>
      <c r="FI1186" s="4"/>
      <c r="FJ1186" s="6"/>
      <c r="FK1186" s="5"/>
      <c r="FL1186" s="5"/>
      <c r="FM1186" s="4"/>
      <c r="FN1186" s="6"/>
      <c r="FO1186" s="4"/>
      <c r="FP1186" s="6"/>
      <c r="FQ1186" s="5"/>
      <c r="FR1186" s="5"/>
      <c r="FS1186" s="4"/>
      <c r="FT1186" s="6"/>
      <c r="FU1186" s="4"/>
      <c r="FV1186" s="6"/>
      <c r="FW1186" s="5"/>
      <c r="FX1186" s="5"/>
      <c r="FY1186" s="4"/>
      <c r="FZ1186" s="6"/>
      <c r="GA1186" s="4"/>
      <c r="GB1186" s="6"/>
      <c r="GC1186" s="5"/>
      <c r="GD1186" s="5"/>
      <c r="GE1186" s="4"/>
      <c r="GF1186" s="6"/>
      <c r="GG1186" s="4"/>
      <c r="GH1186" s="6"/>
      <c r="GI1186" s="5"/>
      <c r="GJ1186" s="5"/>
      <c r="GK1186" s="4"/>
      <c r="GL1186" s="6"/>
      <c r="GM1186" s="4"/>
      <c r="GN1186" s="6"/>
      <c r="GO1186" s="5"/>
      <c r="GP1186" s="5"/>
      <c r="GQ1186" s="4"/>
      <c r="GR1186" s="6"/>
      <c r="GS1186" s="4"/>
      <c r="GT1186" s="6"/>
      <c r="GU1186" s="5"/>
      <c r="GV1186" s="5"/>
      <c r="GW1186" s="4"/>
      <c r="GX1186" s="6"/>
      <c r="GY1186" s="4"/>
      <c r="GZ1186" s="6"/>
      <c r="HA1186" s="5"/>
      <c r="HB1186" s="5"/>
      <c r="HC1186" s="4"/>
      <c r="HD1186" s="6"/>
      <c r="HE1186" s="4"/>
      <c r="HF1186" s="6"/>
      <c r="HG1186" s="5"/>
      <c r="HH1186" s="5"/>
      <c r="HI1186" s="4"/>
      <c r="HJ1186" s="6"/>
      <c r="HK1186" s="4"/>
      <c r="HL1186" s="6"/>
      <c r="HM1186" s="5"/>
      <c r="HN1186" s="5"/>
      <c r="HO1186" s="4"/>
      <c r="HP1186" s="6"/>
      <c r="HQ1186" s="4"/>
      <c r="HR1186" s="6"/>
      <c r="HS1186" s="5"/>
      <c r="HT1186" s="5"/>
      <c r="HU1186" s="4"/>
      <c r="HV1186" s="6"/>
      <c r="HW1186" s="4"/>
      <c r="HX1186" s="6"/>
      <c r="HY1186" s="5"/>
      <c r="HZ1186" s="5"/>
      <c r="IA1186" s="4"/>
      <c r="IB1186" s="6"/>
      <c r="IC1186" s="4"/>
      <c r="ID1186" s="6"/>
      <c r="IE1186" s="5"/>
      <c r="IF1186" s="5"/>
      <c r="IG1186" s="4"/>
      <c r="IH1186" s="6"/>
      <c r="II1186" s="4"/>
      <c r="IJ1186" s="6"/>
      <c r="IK1186" s="5"/>
      <c r="IL1186" s="5"/>
      <c r="IM1186" s="4"/>
      <c r="IN1186" s="6"/>
      <c r="IO1186" s="4"/>
      <c r="IP1186" s="6"/>
      <c r="IQ1186" s="5"/>
      <c r="IR1186" s="5"/>
      <c r="IS1186" s="4"/>
      <c r="IT1186" s="6"/>
      <c r="IU1186" s="4"/>
      <c r="IV1186" s="6"/>
      <c r="IW1186" s="5"/>
      <c r="IX1186" s="5"/>
      <c r="IY1186" s="4"/>
      <c r="IZ1186" s="6"/>
      <c r="JA1186" s="4"/>
      <c r="JB1186" s="6"/>
      <c r="JC1186" s="5"/>
      <c r="JD1186" s="5"/>
      <c r="JE1186" s="4"/>
      <c r="JF1186" s="6"/>
      <c r="JG1186" s="4"/>
      <c r="JH1186" s="6"/>
      <c r="JI1186" s="5"/>
      <c r="JJ1186" s="5"/>
      <c r="JK1186" s="4"/>
      <c r="JL1186" s="6"/>
      <c r="JM1186" s="4"/>
      <c r="JN1186" s="6"/>
      <c r="JO1186" s="5"/>
      <c r="JP1186" s="5"/>
      <c r="JQ1186" s="4"/>
      <c r="JR1186" s="6"/>
      <c r="JS1186" s="4"/>
      <c r="JT1186" s="6"/>
      <c r="JU1186" s="5"/>
      <c r="JV1186" s="5"/>
      <c r="JW1186" s="4"/>
      <c r="JX1186" s="6"/>
      <c r="JY1186" s="4"/>
      <c r="JZ1186" s="6"/>
      <c r="KA1186" s="5"/>
      <c r="KB1186" s="5"/>
      <c r="KC1186" s="4"/>
      <c r="KD1186" s="6"/>
      <c r="KE1186" s="4"/>
      <c r="KF1186" s="6"/>
      <c r="KG1186" s="5"/>
      <c r="KH1186" s="5"/>
      <c r="KI1186" s="4"/>
      <c r="KJ1186" s="6"/>
      <c r="KK1186" s="4"/>
      <c r="KL1186" s="6"/>
      <c r="KM1186" s="5"/>
      <c r="KN1186" s="5"/>
    </row>
    <row r="1187">
      <c r="A1187" s="3" t="s">
        <v>85</v>
      </c>
      <c r="B1187" s="3" t="s">
        <v>851</v>
      </c>
      <c r="C1187" s="3" t="s">
        <v>87</v>
      </c>
      <c r="D1187" s="3" t="s">
        <v>712</v>
      </c>
      <c r="E1187" s="3" t="s">
        <v>882</v>
      </c>
      <c r="F1187" s="3" t="s">
        <v>104</v>
      </c>
      <c r="G1187" s="3" t="s">
        <v>104</v>
      </c>
      <c r="H1187" s="3" t="s">
        <v>104</v>
      </c>
      <c r="I1187" s="3" t="s">
        <v>1402</v>
      </c>
      <c r="J1187" s="3" t="s">
        <v>104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  <c r="AW1187" s="4"/>
      <c r="AX1187" s="6"/>
      <c r="AY1187" s="4"/>
      <c r="AZ1187" s="6"/>
      <c r="BA1187" s="5"/>
      <c r="BB1187" s="5"/>
      <c r="BC1187" s="4"/>
      <c r="BD1187" s="6"/>
      <c r="BE1187" s="4"/>
      <c r="BF1187" s="6"/>
      <c r="BG1187" s="5"/>
      <c r="BH1187" s="5"/>
      <c r="BI1187" s="4"/>
      <c r="BJ1187" s="6"/>
      <c r="BK1187" s="4"/>
      <c r="BL1187" s="6"/>
      <c r="BM1187" s="5"/>
      <c r="BN1187" s="5"/>
      <c r="BO1187" s="4"/>
      <c r="BP1187" s="6"/>
      <c r="BQ1187" s="4"/>
      <c r="BR1187" s="6"/>
      <c r="BS1187" s="5"/>
      <c r="BT1187" s="5"/>
      <c r="BU1187" s="4"/>
      <c r="BV1187" s="6"/>
      <c r="BW1187" s="4"/>
      <c r="BX1187" s="6"/>
      <c r="BY1187" s="5"/>
      <c r="BZ1187" s="5"/>
      <c r="CA1187" s="4"/>
      <c r="CB1187" s="6"/>
      <c r="CC1187" s="4"/>
      <c r="CD1187" s="6"/>
      <c r="CE1187" s="5"/>
      <c r="CF1187" s="5"/>
      <c r="CG1187" s="4"/>
      <c r="CH1187" s="6"/>
      <c r="CI1187" s="4"/>
      <c r="CJ1187" s="6"/>
      <c r="CK1187" s="5"/>
      <c r="CL1187" s="5"/>
      <c r="CM1187" s="4"/>
      <c r="CN1187" s="6"/>
      <c r="CO1187" s="4"/>
      <c r="CP1187" s="6"/>
      <c r="CQ1187" s="5"/>
      <c r="CR1187" s="5"/>
      <c r="CS1187" s="4"/>
      <c r="CT1187" s="6"/>
      <c r="CU1187" s="4"/>
      <c r="CV1187" s="6"/>
      <c r="CW1187" s="5"/>
      <c r="CX1187" s="5"/>
      <c r="CY1187" s="4"/>
      <c r="CZ1187" s="6"/>
      <c r="DA1187" s="4"/>
      <c r="DB1187" s="6"/>
      <c r="DC1187" s="5"/>
      <c r="DD1187" s="5"/>
      <c r="DE1187" s="4"/>
      <c r="DF1187" s="6"/>
      <c r="DG1187" s="4"/>
      <c r="DH1187" s="6"/>
      <c r="DI1187" s="5"/>
      <c r="DJ1187" s="5"/>
      <c r="DK1187" s="4"/>
      <c r="DL1187" s="6"/>
      <c r="DM1187" s="4"/>
      <c r="DN1187" s="6"/>
      <c r="DO1187" s="5"/>
      <c r="DP1187" s="5"/>
      <c r="DQ1187" s="4"/>
      <c r="DR1187" s="6"/>
      <c r="DS1187" s="4"/>
      <c r="DT1187" s="6"/>
      <c r="DU1187" s="5"/>
      <c r="DV1187" s="5"/>
      <c r="DW1187" s="4"/>
      <c r="DX1187" s="6"/>
      <c r="DY1187" s="4"/>
      <c r="DZ1187" s="6"/>
      <c r="EA1187" s="5"/>
      <c r="EB1187" s="5"/>
      <c r="EC1187" s="4"/>
      <c r="ED1187" s="6"/>
      <c r="EE1187" s="4"/>
      <c r="EF1187" s="6"/>
      <c r="EG1187" s="5"/>
      <c r="EH1187" s="5"/>
      <c r="EI1187" s="4"/>
      <c r="EJ1187" s="6"/>
      <c r="EK1187" s="4"/>
      <c r="EL1187" s="6"/>
      <c r="EM1187" s="5"/>
      <c r="EN1187" s="5"/>
      <c r="EO1187" s="4"/>
      <c r="EP1187" s="6"/>
      <c r="EQ1187" s="4"/>
      <c r="ER1187" s="6"/>
      <c r="ES1187" s="5"/>
      <c r="ET1187" s="5"/>
      <c r="EU1187" s="4"/>
      <c r="EV1187" s="6"/>
      <c r="EW1187" s="4"/>
      <c r="EX1187" s="6"/>
      <c r="EY1187" s="5"/>
      <c r="EZ1187" s="5"/>
      <c r="FA1187" s="4"/>
      <c r="FB1187" s="6"/>
      <c r="FC1187" s="4"/>
      <c r="FD1187" s="6"/>
      <c r="FE1187" s="5"/>
      <c r="FF1187" s="5"/>
      <c r="FG1187" s="4"/>
      <c r="FH1187" s="6"/>
      <c r="FI1187" s="4"/>
      <c r="FJ1187" s="6"/>
      <c r="FK1187" s="5"/>
      <c r="FL1187" s="5"/>
      <c r="FM1187" s="4"/>
      <c r="FN1187" s="6"/>
      <c r="FO1187" s="4"/>
      <c r="FP1187" s="6"/>
      <c r="FQ1187" s="5"/>
      <c r="FR1187" s="5"/>
      <c r="FS1187" s="4"/>
      <c r="FT1187" s="6"/>
      <c r="FU1187" s="4"/>
      <c r="FV1187" s="6"/>
      <c r="FW1187" s="5"/>
      <c r="FX1187" s="5"/>
      <c r="FY1187" s="4"/>
      <c r="FZ1187" s="6"/>
      <c r="GA1187" s="4"/>
      <c r="GB1187" s="6"/>
      <c r="GC1187" s="5"/>
      <c r="GD1187" s="5"/>
      <c r="GE1187" s="4"/>
      <c r="GF1187" s="6"/>
      <c r="GG1187" s="4"/>
      <c r="GH1187" s="6"/>
      <c r="GI1187" s="5"/>
      <c r="GJ1187" s="5"/>
      <c r="GK1187" s="4"/>
      <c r="GL1187" s="6"/>
      <c r="GM1187" s="4"/>
      <c r="GN1187" s="6"/>
      <c r="GO1187" s="5"/>
      <c r="GP1187" s="5"/>
      <c r="GQ1187" s="4"/>
      <c r="GR1187" s="6"/>
      <c r="GS1187" s="4"/>
      <c r="GT1187" s="6"/>
      <c r="GU1187" s="5"/>
      <c r="GV1187" s="5"/>
      <c r="GW1187" s="4"/>
      <c r="GX1187" s="6"/>
      <c r="GY1187" s="4"/>
      <c r="GZ1187" s="6"/>
      <c r="HA1187" s="5"/>
      <c r="HB1187" s="5"/>
      <c r="HC1187" s="4"/>
      <c r="HD1187" s="6"/>
      <c r="HE1187" s="4"/>
      <c r="HF1187" s="6"/>
      <c r="HG1187" s="5"/>
      <c r="HH1187" s="5"/>
      <c r="HI1187" s="4"/>
      <c r="HJ1187" s="6"/>
      <c r="HK1187" s="4"/>
      <c r="HL1187" s="6"/>
      <c r="HM1187" s="5"/>
      <c r="HN1187" s="5"/>
      <c r="HO1187" s="4"/>
      <c r="HP1187" s="6"/>
      <c r="HQ1187" s="4"/>
      <c r="HR1187" s="6"/>
      <c r="HS1187" s="5"/>
      <c r="HT1187" s="5"/>
      <c r="HU1187" s="4"/>
      <c r="HV1187" s="6"/>
      <c r="HW1187" s="4"/>
      <c r="HX1187" s="6"/>
      <c r="HY1187" s="5"/>
      <c r="HZ1187" s="5"/>
      <c r="IA1187" s="4"/>
      <c r="IB1187" s="6"/>
      <c r="IC1187" s="4"/>
      <c r="ID1187" s="6"/>
      <c r="IE1187" s="5"/>
      <c r="IF1187" s="5"/>
      <c r="IG1187" s="4"/>
      <c r="IH1187" s="6"/>
      <c r="II1187" s="4"/>
      <c r="IJ1187" s="6"/>
      <c r="IK1187" s="5"/>
      <c r="IL1187" s="5"/>
      <c r="IM1187" s="4"/>
      <c r="IN1187" s="6"/>
      <c r="IO1187" s="4"/>
      <c r="IP1187" s="6"/>
      <c r="IQ1187" s="5"/>
      <c r="IR1187" s="5"/>
      <c r="IS1187" s="4"/>
      <c r="IT1187" s="6"/>
      <c r="IU1187" s="4"/>
      <c r="IV1187" s="6"/>
      <c r="IW1187" s="5"/>
      <c r="IX1187" s="5"/>
      <c r="IY1187" s="4"/>
      <c r="IZ1187" s="6"/>
      <c r="JA1187" s="4"/>
      <c r="JB1187" s="6"/>
      <c r="JC1187" s="5"/>
      <c r="JD1187" s="5"/>
      <c r="JE1187" s="4"/>
      <c r="JF1187" s="6"/>
      <c r="JG1187" s="4"/>
      <c r="JH1187" s="6"/>
      <c r="JI1187" s="5"/>
      <c r="JJ1187" s="5"/>
      <c r="JK1187" s="4"/>
      <c r="JL1187" s="6"/>
      <c r="JM1187" s="4"/>
      <c r="JN1187" s="6"/>
      <c r="JO1187" s="5"/>
      <c r="JP1187" s="5"/>
      <c r="JQ1187" s="4"/>
      <c r="JR1187" s="6"/>
      <c r="JS1187" s="4"/>
      <c r="JT1187" s="6"/>
      <c r="JU1187" s="5"/>
      <c r="JV1187" s="5"/>
      <c r="JW1187" s="4"/>
      <c r="JX1187" s="6"/>
      <c r="JY1187" s="4"/>
      <c r="JZ1187" s="6"/>
      <c r="KA1187" s="5"/>
      <c r="KB1187" s="5"/>
      <c r="KC1187" s="4"/>
      <c r="KD1187" s="6"/>
      <c r="KE1187" s="4"/>
      <c r="KF1187" s="6"/>
      <c r="KG1187" s="5"/>
      <c r="KH1187" s="5"/>
      <c r="KI1187" s="4"/>
      <c r="KJ1187" s="6"/>
      <c r="KK1187" s="4"/>
      <c r="KL1187" s="6"/>
      <c r="KM1187" s="5"/>
      <c r="KN1187" s="5"/>
    </row>
    <row r="1188">
      <c r="A1188" s="3" t="s">
        <v>85</v>
      </c>
      <c r="B1188" s="3" t="s">
        <v>851</v>
      </c>
      <c r="C1188" s="3" t="s">
        <v>87</v>
      </c>
      <c r="D1188" s="3" t="s">
        <v>712</v>
      </c>
      <c r="E1188" s="3" t="s">
        <v>900</v>
      </c>
      <c r="F1188" s="3" t="s">
        <v>104</v>
      </c>
      <c r="G1188" s="3" t="s">
        <v>104</v>
      </c>
      <c r="H1188" s="3" t="s">
        <v>104</v>
      </c>
      <c r="I1188" s="3" t="s">
        <v>1402</v>
      </c>
      <c r="J1188" s="3" t="s">
        <v>104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  <c r="AW1188" s="4"/>
      <c r="AX1188" s="6"/>
      <c r="AY1188" s="4"/>
      <c r="AZ1188" s="6"/>
      <c r="BA1188" s="5"/>
      <c r="BB1188" s="5"/>
      <c r="BC1188" s="4"/>
      <c r="BD1188" s="6"/>
      <c r="BE1188" s="4"/>
      <c r="BF1188" s="6"/>
      <c r="BG1188" s="5"/>
      <c r="BH1188" s="5"/>
      <c r="BI1188" s="4"/>
      <c r="BJ1188" s="6"/>
      <c r="BK1188" s="4"/>
      <c r="BL1188" s="6"/>
      <c r="BM1188" s="5"/>
      <c r="BN1188" s="5"/>
      <c r="BO1188" s="4"/>
      <c r="BP1188" s="6"/>
      <c r="BQ1188" s="4"/>
      <c r="BR1188" s="6"/>
      <c r="BS1188" s="5"/>
      <c r="BT1188" s="5"/>
      <c r="BU1188" s="4"/>
      <c r="BV1188" s="6"/>
      <c r="BW1188" s="4"/>
      <c r="BX1188" s="6"/>
      <c r="BY1188" s="5"/>
      <c r="BZ1188" s="5"/>
      <c r="CA1188" s="4"/>
      <c r="CB1188" s="6"/>
      <c r="CC1188" s="4"/>
      <c r="CD1188" s="6"/>
      <c r="CE1188" s="5"/>
      <c r="CF1188" s="5"/>
      <c r="CG1188" s="4"/>
      <c r="CH1188" s="6"/>
      <c r="CI1188" s="4"/>
      <c r="CJ1188" s="6"/>
      <c r="CK1188" s="5"/>
      <c r="CL1188" s="5"/>
      <c r="CM1188" s="4"/>
      <c r="CN1188" s="6"/>
      <c r="CO1188" s="4"/>
      <c r="CP1188" s="6"/>
      <c r="CQ1188" s="5"/>
      <c r="CR1188" s="5"/>
      <c r="CS1188" s="4"/>
      <c r="CT1188" s="6"/>
      <c r="CU1188" s="4"/>
      <c r="CV1188" s="6"/>
      <c r="CW1188" s="5"/>
      <c r="CX1188" s="5"/>
      <c r="CY1188" s="4"/>
      <c r="CZ1188" s="6"/>
      <c r="DA1188" s="4"/>
      <c r="DB1188" s="6"/>
      <c r="DC1188" s="5"/>
      <c r="DD1188" s="5"/>
      <c r="DE1188" s="4"/>
      <c r="DF1188" s="6"/>
      <c r="DG1188" s="4"/>
      <c r="DH1188" s="6"/>
      <c r="DI1188" s="5"/>
      <c r="DJ1188" s="5"/>
      <c r="DK1188" s="4"/>
      <c r="DL1188" s="6"/>
      <c r="DM1188" s="4"/>
      <c r="DN1188" s="6"/>
      <c r="DO1188" s="5"/>
      <c r="DP1188" s="5"/>
      <c r="DQ1188" s="4"/>
      <c r="DR1188" s="6"/>
      <c r="DS1188" s="4"/>
      <c r="DT1188" s="6"/>
      <c r="DU1188" s="5"/>
      <c r="DV1188" s="5"/>
      <c r="DW1188" s="4"/>
      <c r="DX1188" s="6"/>
      <c r="DY1188" s="4"/>
      <c r="DZ1188" s="6"/>
      <c r="EA1188" s="5"/>
      <c r="EB1188" s="5"/>
      <c r="EC1188" s="4"/>
      <c r="ED1188" s="6"/>
      <c r="EE1188" s="4"/>
      <c r="EF1188" s="6"/>
      <c r="EG1188" s="5"/>
      <c r="EH1188" s="5"/>
      <c r="EI1188" s="4"/>
      <c r="EJ1188" s="6"/>
      <c r="EK1188" s="4"/>
      <c r="EL1188" s="6"/>
      <c r="EM1188" s="5"/>
      <c r="EN1188" s="5"/>
      <c r="EO1188" s="4"/>
      <c r="EP1188" s="6"/>
      <c r="EQ1188" s="4"/>
      <c r="ER1188" s="6"/>
      <c r="ES1188" s="5"/>
      <c r="ET1188" s="5"/>
      <c r="EU1188" s="4"/>
      <c r="EV1188" s="6"/>
      <c r="EW1188" s="4"/>
      <c r="EX1188" s="6"/>
      <c r="EY1188" s="5"/>
      <c r="EZ1188" s="5"/>
      <c r="FA1188" s="4"/>
      <c r="FB1188" s="6"/>
      <c r="FC1188" s="4"/>
      <c r="FD1188" s="6"/>
      <c r="FE1188" s="5"/>
      <c r="FF1188" s="5"/>
      <c r="FG1188" s="4"/>
      <c r="FH1188" s="6"/>
      <c r="FI1188" s="4"/>
      <c r="FJ1188" s="6"/>
      <c r="FK1188" s="5"/>
      <c r="FL1188" s="5"/>
      <c r="FM1188" s="4"/>
      <c r="FN1188" s="6"/>
      <c r="FO1188" s="4"/>
      <c r="FP1188" s="6"/>
      <c r="FQ1188" s="5"/>
      <c r="FR1188" s="5"/>
      <c r="FS1188" s="4"/>
      <c r="FT1188" s="6"/>
      <c r="FU1188" s="4"/>
      <c r="FV1188" s="6"/>
      <c r="FW1188" s="5"/>
      <c r="FX1188" s="5"/>
      <c r="FY1188" s="4"/>
      <c r="FZ1188" s="6"/>
      <c r="GA1188" s="4"/>
      <c r="GB1188" s="6"/>
      <c r="GC1188" s="5"/>
      <c r="GD1188" s="5"/>
      <c r="GE1188" s="4"/>
      <c r="GF1188" s="6"/>
      <c r="GG1188" s="4"/>
      <c r="GH1188" s="6"/>
      <c r="GI1188" s="5"/>
      <c r="GJ1188" s="5"/>
      <c r="GK1188" s="4"/>
      <c r="GL1188" s="6"/>
      <c r="GM1188" s="4"/>
      <c r="GN1188" s="6"/>
      <c r="GO1188" s="5"/>
      <c r="GP1188" s="5"/>
      <c r="GQ1188" s="4"/>
      <c r="GR1188" s="6"/>
      <c r="GS1188" s="4"/>
      <c r="GT1188" s="6"/>
      <c r="GU1188" s="5"/>
      <c r="GV1188" s="5"/>
      <c r="GW1188" s="4"/>
      <c r="GX1188" s="6"/>
      <c r="GY1188" s="4"/>
      <c r="GZ1188" s="6"/>
      <c r="HA1188" s="5"/>
      <c r="HB1188" s="5"/>
      <c r="HC1188" s="4"/>
      <c r="HD1188" s="6"/>
      <c r="HE1188" s="4"/>
      <c r="HF1188" s="6"/>
      <c r="HG1188" s="5"/>
      <c r="HH1188" s="5"/>
      <c r="HI1188" s="4"/>
      <c r="HJ1188" s="6"/>
      <c r="HK1188" s="4"/>
      <c r="HL1188" s="6"/>
      <c r="HM1188" s="5"/>
      <c r="HN1188" s="5"/>
      <c r="HO1188" s="4"/>
      <c r="HP1188" s="6"/>
      <c r="HQ1188" s="4"/>
      <c r="HR1188" s="6"/>
      <c r="HS1188" s="5"/>
      <c r="HT1188" s="5"/>
      <c r="HU1188" s="4"/>
      <c r="HV1188" s="6"/>
      <c r="HW1188" s="4"/>
      <c r="HX1188" s="6"/>
      <c r="HY1188" s="5"/>
      <c r="HZ1188" s="5"/>
      <c r="IA1188" s="4"/>
      <c r="IB1188" s="6"/>
      <c r="IC1188" s="4"/>
      <c r="ID1188" s="6"/>
      <c r="IE1188" s="5"/>
      <c r="IF1188" s="5"/>
      <c r="IG1188" s="4"/>
      <c r="IH1188" s="6"/>
      <c r="II1188" s="4"/>
      <c r="IJ1188" s="6"/>
      <c r="IK1188" s="5"/>
      <c r="IL1188" s="5"/>
      <c r="IM1188" s="4"/>
      <c r="IN1188" s="6"/>
      <c r="IO1188" s="4"/>
      <c r="IP1188" s="6"/>
      <c r="IQ1188" s="5"/>
      <c r="IR1188" s="5"/>
      <c r="IS1188" s="4"/>
      <c r="IT1188" s="6"/>
      <c r="IU1188" s="4"/>
      <c r="IV1188" s="6"/>
      <c r="IW1188" s="5"/>
      <c r="IX1188" s="5"/>
      <c r="IY1188" s="4"/>
      <c r="IZ1188" s="6"/>
      <c r="JA1188" s="4"/>
      <c r="JB1188" s="6"/>
      <c r="JC1188" s="5"/>
      <c r="JD1188" s="5"/>
      <c r="JE1188" s="4"/>
      <c r="JF1188" s="6"/>
      <c r="JG1188" s="4"/>
      <c r="JH1188" s="6"/>
      <c r="JI1188" s="5"/>
      <c r="JJ1188" s="5"/>
      <c r="JK1188" s="4"/>
      <c r="JL1188" s="6"/>
      <c r="JM1188" s="4"/>
      <c r="JN1188" s="6"/>
      <c r="JO1188" s="5"/>
      <c r="JP1188" s="5"/>
      <c r="JQ1188" s="4"/>
      <c r="JR1188" s="6"/>
      <c r="JS1188" s="4"/>
      <c r="JT1188" s="6"/>
      <c r="JU1188" s="5"/>
      <c r="JV1188" s="5"/>
      <c r="JW1188" s="4"/>
      <c r="JX1188" s="6"/>
      <c r="JY1188" s="4"/>
      <c r="JZ1188" s="6"/>
      <c r="KA1188" s="5"/>
      <c r="KB1188" s="5"/>
      <c r="KC1188" s="4"/>
      <c r="KD1188" s="6"/>
      <c r="KE1188" s="4"/>
      <c r="KF1188" s="6"/>
      <c r="KG1188" s="5"/>
      <c r="KH1188" s="5"/>
      <c r="KI1188" s="4"/>
      <c r="KJ1188" s="6"/>
      <c r="KK1188" s="4"/>
      <c r="KL1188" s="6"/>
      <c r="KM1188" s="5"/>
      <c r="KN1188" s="5"/>
    </row>
    <row r="1189">
      <c r="A1189" s="3" t="s">
        <v>85</v>
      </c>
      <c r="B1189" s="3" t="s">
        <v>851</v>
      </c>
      <c r="C1189" s="3" t="s">
        <v>87</v>
      </c>
      <c r="D1189" s="3" t="s">
        <v>712</v>
      </c>
      <c r="E1189" s="3" t="s">
        <v>900</v>
      </c>
      <c r="F1189" s="3" t="s">
        <v>104</v>
      </c>
      <c r="G1189" s="3" t="s">
        <v>104</v>
      </c>
      <c r="H1189" s="3" t="s">
        <v>104</v>
      </c>
      <c r="I1189" s="3" t="s">
        <v>1493</v>
      </c>
      <c r="J1189" s="3" t="s">
        <v>104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  <c r="AW1189" s="4"/>
      <c r="AX1189" s="6"/>
      <c r="AY1189" s="4"/>
      <c r="AZ1189" s="6"/>
      <c r="BA1189" s="5"/>
      <c r="BB1189" s="5"/>
      <c r="BC1189" s="4"/>
      <c r="BD1189" s="6"/>
      <c r="BE1189" s="4"/>
      <c r="BF1189" s="6"/>
      <c r="BG1189" s="5"/>
      <c r="BH1189" s="5"/>
      <c r="BI1189" s="4"/>
      <c r="BJ1189" s="6"/>
      <c r="BK1189" s="4"/>
      <c r="BL1189" s="6"/>
      <c r="BM1189" s="5"/>
      <c r="BN1189" s="5"/>
      <c r="BO1189" s="4"/>
      <c r="BP1189" s="6"/>
      <c r="BQ1189" s="4"/>
      <c r="BR1189" s="6"/>
      <c r="BS1189" s="5"/>
      <c r="BT1189" s="5"/>
      <c r="BU1189" s="4"/>
      <c r="BV1189" s="6"/>
      <c r="BW1189" s="4"/>
      <c r="BX1189" s="6"/>
      <c r="BY1189" s="5"/>
      <c r="BZ1189" s="5"/>
      <c r="CA1189" s="4"/>
      <c r="CB1189" s="6"/>
      <c r="CC1189" s="4"/>
      <c r="CD1189" s="6"/>
      <c r="CE1189" s="5"/>
      <c r="CF1189" s="5"/>
      <c r="CG1189" s="4"/>
      <c r="CH1189" s="6"/>
      <c r="CI1189" s="4"/>
      <c r="CJ1189" s="6"/>
      <c r="CK1189" s="5"/>
      <c r="CL1189" s="5"/>
      <c r="CM1189" s="4"/>
      <c r="CN1189" s="6"/>
      <c r="CO1189" s="4"/>
      <c r="CP1189" s="6"/>
      <c r="CQ1189" s="5"/>
      <c r="CR1189" s="5"/>
      <c r="CS1189" s="4"/>
      <c r="CT1189" s="6"/>
      <c r="CU1189" s="4"/>
      <c r="CV1189" s="6"/>
      <c r="CW1189" s="5"/>
      <c r="CX1189" s="5"/>
      <c r="CY1189" s="4"/>
      <c r="CZ1189" s="6"/>
      <c r="DA1189" s="4"/>
      <c r="DB1189" s="6"/>
      <c r="DC1189" s="5"/>
      <c r="DD1189" s="5"/>
      <c r="DE1189" s="4"/>
      <c r="DF1189" s="6"/>
      <c r="DG1189" s="4"/>
      <c r="DH1189" s="6"/>
      <c r="DI1189" s="5"/>
      <c r="DJ1189" s="5"/>
      <c r="DK1189" s="4"/>
      <c r="DL1189" s="6"/>
      <c r="DM1189" s="4"/>
      <c r="DN1189" s="6"/>
      <c r="DO1189" s="5"/>
      <c r="DP1189" s="5"/>
      <c r="DQ1189" s="4"/>
      <c r="DR1189" s="6"/>
      <c r="DS1189" s="4"/>
      <c r="DT1189" s="6"/>
      <c r="DU1189" s="5"/>
      <c r="DV1189" s="5"/>
      <c r="DW1189" s="4"/>
      <c r="DX1189" s="6"/>
      <c r="DY1189" s="4"/>
      <c r="DZ1189" s="6"/>
      <c r="EA1189" s="5"/>
      <c r="EB1189" s="5"/>
      <c r="EC1189" s="4"/>
      <c r="ED1189" s="6"/>
      <c r="EE1189" s="4"/>
      <c r="EF1189" s="6"/>
      <c r="EG1189" s="5"/>
      <c r="EH1189" s="5"/>
      <c r="EI1189" s="4"/>
      <c r="EJ1189" s="6"/>
      <c r="EK1189" s="4"/>
      <c r="EL1189" s="6"/>
      <c r="EM1189" s="5"/>
      <c r="EN1189" s="5"/>
      <c r="EO1189" s="4"/>
      <c r="EP1189" s="6"/>
      <c r="EQ1189" s="4"/>
      <c r="ER1189" s="6"/>
      <c r="ES1189" s="5"/>
      <c r="ET1189" s="5"/>
      <c r="EU1189" s="4"/>
      <c r="EV1189" s="6"/>
      <c r="EW1189" s="4"/>
      <c r="EX1189" s="6"/>
      <c r="EY1189" s="5"/>
      <c r="EZ1189" s="5"/>
      <c r="FA1189" s="4"/>
      <c r="FB1189" s="6"/>
      <c r="FC1189" s="4"/>
      <c r="FD1189" s="6"/>
      <c r="FE1189" s="5"/>
      <c r="FF1189" s="5"/>
      <c r="FG1189" s="4"/>
      <c r="FH1189" s="6"/>
      <c r="FI1189" s="4"/>
      <c r="FJ1189" s="6"/>
      <c r="FK1189" s="5"/>
      <c r="FL1189" s="5"/>
      <c r="FM1189" s="4"/>
      <c r="FN1189" s="6"/>
      <c r="FO1189" s="4"/>
      <c r="FP1189" s="6"/>
      <c r="FQ1189" s="5"/>
      <c r="FR1189" s="5"/>
      <c r="FS1189" s="4"/>
      <c r="FT1189" s="6"/>
      <c r="FU1189" s="4"/>
      <c r="FV1189" s="6"/>
      <c r="FW1189" s="5"/>
      <c r="FX1189" s="5"/>
      <c r="FY1189" s="4"/>
      <c r="FZ1189" s="6"/>
      <c r="GA1189" s="4"/>
      <c r="GB1189" s="6"/>
      <c r="GC1189" s="5"/>
      <c r="GD1189" s="5"/>
      <c r="GE1189" s="4"/>
      <c r="GF1189" s="6"/>
      <c r="GG1189" s="4"/>
      <c r="GH1189" s="6"/>
      <c r="GI1189" s="5"/>
      <c r="GJ1189" s="5"/>
      <c r="GK1189" s="4"/>
      <c r="GL1189" s="6"/>
      <c r="GM1189" s="4"/>
      <c r="GN1189" s="6"/>
      <c r="GO1189" s="5"/>
      <c r="GP1189" s="5"/>
      <c r="GQ1189" s="4"/>
      <c r="GR1189" s="6"/>
      <c r="GS1189" s="4"/>
      <c r="GT1189" s="6"/>
      <c r="GU1189" s="5"/>
      <c r="GV1189" s="5"/>
      <c r="GW1189" s="4"/>
      <c r="GX1189" s="6"/>
      <c r="GY1189" s="4"/>
      <c r="GZ1189" s="6"/>
      <c r="HA1189" s="5"/>
      <c r="HB1189" s="5"/>
      <c r="HC1189" s="4"/>
      <c r="HD1189" s="6"/>
      <c r="HE1189" s="4"/>
      <c r="HF1189" s="6"/>
      <c r="HG1189" s="5"/>
      <c r="HH1189" s="5"/>
      <c r="HI1189" s="4"/>
      <c r="HJ1189" s="6"/>
      <c r="HK1189" s="4"/>
      <c r="HL1189" s="6"/>
      <c r="HM1189" s="5"/>
      <c r="HN1189" s="5"/>
      <c r="HO1189" s="4"/>
      <c r="HP1189" s="6"/>
      <c r="HQ1189" s="4"/>
      <c r="HR1189" s="6"/>
      <c r="HS1189" s="5"/>
      <c r="HT1189" s="5"/>
      <c r="HU1189" s="4"/>
      <c r="HV1189" s="6"/>
      <c r="HW1189" s="4"/>
      <c r="HX1189" s="6"/>
      <c r="HY1189" s="5"/>
      <c r="HZ1189" s="5"/>
      <c r="IA1189" s="4"/>
      <c r="IB1189" s="6"/>
      <c r="IC1189" s="4"/>
      <c r="ID1189" s="6"/>
      <c r="IE1189" s="5"/>
      <c r="IF1189" s="5"/>
      <c r="IG1189" s="4"/>
      <c r="IH1189" s="6"/>
      <c r="II1189" s="4"/>
      <c r="IJ1189" s="6"/>
      <c r="IK1189" s="5"/>
      <c r="IL1189" s="5"/>
      <c r="IM1189" s="4"/>
      <c r="IN1189" s="6"/>
      <c r="IO1189" s="4"/>
      <c r="IP1189" s="6"/>
      <c r="IQ1189" s="5"/>
      <c r="IR1189" s="5"/>
      <c r="IS1189" s="4"/>
      <c r="IT1189" s="6"/>
      <c r="IU1189" s="4"/>
      <c r="IV1189" s="6"/>
      <c r="IW1189" s="5"/>
      <c r="IX1189" s="5"/>
      <c r="IY1189" s="4"/>
      <c r="IZ1189" s="6"/>
      <c r="JA1189" s="4"/>
      <c r="JB1189" s="6"/>
      <c r="JC1189" s="5"/>
      <c r="JD1189" s="5"/>
      <c r="JE1189" s="4"/>
      <c r="JF1189" s="6"/>
      <c r="JG1189" s="4"/>
      <c r="JH1189" s="6"/>
      <c r="JI1189" s="5"/>
      <c r="JJ1189" s="5"/>
      <c r="JK1189" s="4"/>
      <c r="JL1189" s="6"/>
      <c r="JM1189" s="4"/>
      <c r="JN1189" s="6"/>
      <c r="JO1189" s="5"/>
      <c r="JP1189" s="5"/>
      <c r="JQ1189" s="4"/>
      <c r="JR1189" s="6"/>
      <c r="JS1189" s="4"/>
      <c r="JT1189" s="6"/>
      <c r="JU1189" s="5"/>
      <c r="JV1189" s="5"/>
      <c r="JW1189" s="4"/>
      <c r="JX1189" s="6"/>
      <c r="JY1189" s="4"/>
      <c r="JZ1189" s="6"/>
      <c r="KA1189" s="5"/>
      <c r="KB1189" s="5"/>
      <c r="KC1189" s="4"/>
      <c r="KD1189" s="6"/>
      <c r="KE1189" s="4"/>
      <c r="KF1189" s="6"/>
      <c r="KG1189" s="5"/>
      <c r="KH1189" s="5"/>
      <c r="KI1189" s="4"/>
      <c r="KJ1189" s="6"/>
      <c r="KK1189" s="4"/>
      <c r="KL1189" s="6"/>
      <c r="KM1189" s="5"/>
      <c r="KN1189" s="5"/>
    </row>
    <row r="1190">
      <c r="A1190" s="3" t="s">
        <v>85</v>
      </c>
      <c r="B1190" s="3" t="s">
        <v>851</v>
      </c>
      <c r="C1190" s="3" t="s">
        <v>87</v>
      </c>
      <c r="D1190" s="3" t="s">
        <v>712</v>
      </c>
      <c r="E1190" s="3" t="s">
        <v>874</v>
      </c>
      <c r="F1190" s="3" t="s">
        <v>104</v>
      </c>
      <c r="G1190" s="3" t="s">
        <v>104</v>
      </c>
      <c r="H1190" s="3" t="s">
        <v>104</v>
      </c>
      <c r="I1190" s="3" t="s">
        <v>1494</v>
      </c>
      <c r="J1190" s="3" t="s">
        <v>104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  <c r="AW1190" s="4"/>
      <c r="AX1190" s="6"/>
      <c r="AY1190" s="4"/>
      <c r="AZ1190" s="6"/>
      <c r="BA1190" s="5"/>
      <c r="BB1190" s="5"/>
      <c r="BC1190" s="4"/>
      <c r="BD1190" s="6"/>
      <c r="BE1190" s="4"/>
      <c r="BF1190" s="6"/>
      <c r="BG1190" s="5"/>
      <c r="BH1190" s="5"/>
      <c r="BI1190" s="4"/>
      <c r="BJ1190" s="6"/>
      <c r="BK1190" s="4"/>
      <c r="BL1190" s="6"/>
      <c r="BM1190" s="5"/>
      <c r="BN1190" s="5"/>
      <c r="BO1190" s="4"/>
      <c r="BP1190" s="6"/>
      <c r="BQ1190" s="4"/>
      <c r="BR1190" s="6"/>
      <c r="BS1190" s="5"/>
      <c r="BT1190" s="5"/>
      <c r="BU1190" s="4"/>
      <c r="BV1190" s="6"/>
      <c r="BW1190" s="4"/>
      <c r="BX1190" s="6"/>
      <c r="BY1190" s="5"/>
      <c r="BZ1190" s="5"/>
      <c r="CA1190" s="4"/>
      <c r="CB1190" s="6"/>
      <c r="CC1190" s="4"/>
      <c r="CD1190" s="6"/>
      <c r="CE1190" s="5"/>
      <c r="CF1190" s="5"/>
      <c r="CG1190" s="4"/>
      <c r="CH1190" s="6"/>
      <c r="CI1190" s="4"/>
      <c r="CJ1190" s="6"/>
      <c r="CK1190" s="5"/>
      <c r="CL1190" s="5"/>
      <c r="CM1190" s="4"/>
      <c r="CN1190" s="6"/>
      <c r="CO1190" s="4"/>
      <c r="CP1190" s="6"/>
      <c r="CQ1190" s="5"/>
      <c r="CR1190" s="5"/>
      <c r="CS1190" s="4"/>
      <c r="CT1190" s="6"/>
      <c r="CU1190" s="4"/>
      <c r="CV1190" s="6"/>
      <c r="CW1190" s="5"/>
      <c r="CX1190" s="5"/>
      <c r="CY1190" s="4"/>
      <c r="CZ1190" s="6"/>
      <c r="DA1190" s="4"/>
      <c r="DB1190" s="6"/>
      <c r="DC1190" s="5"/>
      <c r="DD1190" s="5"/>
      <c r="DE1190" s="4"/>
      <c r="DF1190" s="6"/>
      <c r="DG1190" s="4"/>
      <c r="DH1190" s="6"/>
      <c r="DI1190" s="5"/>
      <c r="DJ1190" s="5"/>
      <c r="DK1190" s="4"/>
      <c r="DL1190" s="6"/>
      <c r="DM1190" s="4"/>
      <c r="DN1190" s="6"/>
      <c r="DO1190" s="5"/>
      <c r="DP1190" s="5"/>
      <c r="DQ1190" s="4"/>
      <c r="DR1190" s="6"/>
      <c r="DS1190" s="4"/>
      <c r="DT1190" s="6"/>
      <c r="DU1190" s="5"/>
      <c r="DV1190" s="5"/>
      <c r="DW1190" s="4"/>
      <c r="DX1190" s="6"/>
      <c r="DY1190" s="4"/>
      <c r="DZ1190" s="6"/>
      <c r="EA1190" s="5"/>
      <c r="EB1190" s="5"/>
      <c r="EC1190" s="4"/>
      <c r="ED1190" s="6"/>
      <c r="EE1190" s="4"/>
      <c r="EF1190" s="6"/>
      <c r="EG1190" s="5"/>
      <c r="EH1190" s="5"/>
      <c r="EI1190" s="4"/>
      <c r="EJ1190" s="6"/>
      <c r="EK1190" s="4"/>
      <c r="EL1190" s="6"/>
      <c r="EM1190" s="5"/>
      <c r="EN1190" s="5"/>
      <c r="EO1190" s="4"/>
      <c r="EP1190" s="6"/>
      <c r="EQ1190" s="4"/>
      <c r="ER1190" s="6"/>
      <c r="ES1190" s="5"/>
      <c r="ET1190" s="5"/>
      <c r="EU1190" s="4"/>
      <c r="EV1190" s="6"/>
      <c r="EW1190" s="4"/>
      <c r="EX1190" s="6"/>
      <c r="EY1190" s="5"/>
      <c r="EZ1190" s="5"/>
      <c r="FA1190" s="4"/>
      <c r="FB1190" s="6"/>
      <c r="FC1190" s="4"/>
      <c r="FD1190" s="6"/>
      <c r="FE1190" s="5"/>
      <c r="FF1190" s="5"/>
      <c r="FG1190" s="4"/>
      <c r="FH1190" s="6"/>
      <c r="FI1190" s="4"/>
      <c r="FJ1190" s="6"/>
      <c r="FK1190" s="5"/>
      <c r="FL1190" s="5"/>
      <c r="FM1190" s="4"/>
      <c r="FN1190" s="6"/>
      <c r="FO1190" s="4"/>
      <c r="FP1190" s="6"/>
      <c r="FQ1190" s="5"/>
      <c r="FR1190" s="5"/>
      <c r="FS1190" s="4"/>
      <c r="FT1190" s="6"/>
      <c r="FU1190" s="4"/>
      <c r="FV1190" s="6"/>
      <c r="FW1190" s="5"/>
      <c r="FX1190" s="5"/>
      <c r="FY1190" s="4"/>
      <c r="FZ1190" s="6"/>
      <c r="GA1190" s="4"/>
      <c r="GB1190" s="6"/>
      <c r="GC1190" s="5"/>
      <c r="GD1190" s="5"/>
      <c r="GE1190" s="4"/>
      <c r="GF1190" s="6"/>
      <c r="GG1190" s="4"/>
      <c r="GH1190" s="6"/>
      <c r="GI1190" s="5"/>
      <c r="GJ1190" s="5"/>
      <c r="GK1190" s="4"/>
      <c r="GL1190" s="6"/>
      <c r="GM1190" s="4"/>
      <c r="GN1190" s="6"/>
      <c r="GO1190" s="5"/>
      <c r="GP1190" s="5"/>
      <c r="GQ1190" s="4"/>
      <c r="GR1190" s="6"/>
      <c r="GS1190" s="4"/>
      <c r="GT1190" s="6"/>
      <c r="GU1190" s="5"/>
      <c r="GV1190" s="5"/>
      <c r="GW1190" s="4"/>
      <c r="GX1190" s="6"/>
      <c r="GY1190" s="4"/>
      <c r="GZ1190" s="6"/>
      <c r="HA1190" s="5"/>
      <c r="HB1190" s="5"/>
      <c r="HC1190" s="4"/>
      <c r="HD1190" s="6"/>
      <c r="HE1190" s="4"/>
      <c r="HF1190" s="6"/>
      <c r="HG1190" s="5"/>
      <c r="HH1190" s="5"/>
      <c r="HI1190" s="4"/>
      <c r="HJ1190" s="6"/>
      <c r="HK1190" s="4"/>
      <c r="HL1190" s="6"/>
      <c r="HM1190" s="5"/>
      <c r="HN1190" s="5"/>
      <c r="HO1190" s="4"/>
      <c r="HP1190" s="6"/>
      <c r="HQ1190" s="4"/>
      <c r="HR1190" s="6"/>
      <c r="HS1190" s="5"/>
      <c r="HT1190" s="5"/>
      <c r="HU1190" s="4"/>
      <c r="HV1190" s="6"/>
      <c r="HW1190" s="4"/>
      <c r="HX1190" s="6"/>
      <c r="HY1190" s="5"/>
      <c r="HZ1190" s="5"/>
      <c r="IA1190" s="4"/>
      <c r="IB1190" s="6"/>
      <c r="IC1190" s="4"/>
      <c r="ID1190" s="6"/>
      <c r="IE1190" s="5"/>
      <c r="IF1190" s="5"/>
      <c r="IG1190" s="4"/>
      <c r="IH1190" s="6"/>
      <c r="II1190" s="4"/>
      <c r="IJ1190" s="6"/>
      <c r="IK1190" s="5"/>
      <c r="IL1190" s="5"/>
      <c r="IM1190" s="4"/>
      <c r="IN1190" s="6"/>
      <c r="IO1190" s="4"/>
      <c r="IP1190" s="6"/>
      <c r="IQ1190" s="5"/>
      <c r="IR1190" s="5"/>
      <c r="IS1190" s="4"/>
      <c r="IT1190" s="6"/>
      <c r="IU1190" s="4"/>
      <c r="IV1190" s="6"/>
      <c r="IW1190" s="5"/>
      <c r="IX1190" s="5"/>
      <c r="IY1190" s="4"/>
      <c r="IZ1190" s="6"/>
      <c r="JA1190" s="4"/>
      <c r="JB1190" s="6"/>
      <c r="JC1190" s="5"/>
      <c r="JD1190" s="5"/>
      <c r="JE1190" s="4"/>
      <c r="JF1190" s="6"/>
      <c r="JG1190" s="4"/>
      <c r="JH1190" s="6"/>
      <c r="JI1190" s="5"/>
      <c r="JJ1190" s="5"/>
      <c r="JK1190" s="4"/>
      <c r="JL1190" s="6"/>
      <c r="JM1190" s="4"/>
      <c r="JN1190" s="6"/>
      <c r="JO1190" s="5"/>
      <c r="JP1190" s="5"/>
      <c r="JQ1190" s="4"/>
      <c r="JR1190" s="6"/>
      <c r="JS1190" s="4"/>
      <c r="JT1190" s="6"/>
      <c r="JU1190" s="5"/>
      <c r="JV1190" s="5"/>
      <c r="JW1190" s="4"/>
      <c r="JX1190" s="6"/>
      <c r="JY1190" s="4"/>
      <c r="JZ1190" s="6"/>
      <c r="KA1190" s="5"/>
      <c r="KB1190" s="5"/>
      <c r="KC1190" s="4"/>
      <c r="KD1190" s="6"/>
      <c r="KE1190" s="4"/>
      <c r="KF1190" s="6"/>
      <c r="KG1190" s="5"/>
      <c r="KH1190" s="5"/>
      <c r="KI1190" s="4"/>
      <c r="KJ1190" s="6"/>
      <c r="KK1190" s="4"/>
      <c r="KL1190" s="6"/>
      <c r="KM1190" s="5"/>
      <c r="KN1190" s="5"/>
    </row>
    <row r="1191">
      <c r="A1191" s="3" t="s">
        <v>85</v>
      </c>
      <c r="B1191" s="3" t="s">
        <v>851</v>
      </c>
      <c r="C1191" s="3" t="s">
        <v>87</v>
      </c>
      <c r="D1191" s="3" t="s">
        <v>712</v>
      </c>
      <c r="E1191" s="3" t="s">
        <v>883</v>
      </c>
      <c r="F1191" s="3" t="s">
        <v>104</v>
      </c>
      <c r="G1191" s="3" t="s">
        <v>104</v>
      </c>
      <c r="H1191" s="3" t="s">
        <v>104</v>
      </c>
      <c r="I1191" s="3" t="s">
        <v>1383</v>
      </c>
      <c r="J1191" s="3" t="s">
        <v>104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  <c r="AW1191" s="4"/>
      <c r="AX1191" s="6"/>
      <c r="AY1191" s="4"/>
      <c r="AZ1191" s="6"/>
      <c r="BA1191" s="5"/>
      <c r="BB1191" s="5"/>
      <c r="BC1191" s="4"/>
      <c r="BD1191" s="6"/>
      <c r="BE1191" s="4"/>
      <c r="BF1191" s="6"/>
      <c r="BG1191" s="5"/>
      <c r="BH1191" s="5"/>
      <c r="BI1191" s="4"/>
      <c r="BJ1191" s="6"/>
      <c r="BK1191" s="4"/>
      <c r="BL1191" s="6"/>
      <c r="BM1191" s="5"/>
      <c r="BN1191" s="5"/>
      <c r="BO1191" s="4"/>
      <c r="BP1191" s="6"/>
      <c r="BQ1191" s="4"/>
      <c r="BR1191" s="6"/>
      <c r="BS1191" s="5"/>
      <c r="BT1191" s="5"/>
      <c r="BU1191" s="4"/>
      <c r="BV1191" s="6"/>
      <c r="BW1191" s="4"/>
      <c r="BX1191" s="6"/>
      <c r="BY1191" s="5"/>
      <c r="BZ1191" s="5"/>
      <c r="CA1191" s="4"/>
      <c r="CB1191" s="6"/>
      <c r="CC1191" s="4"/>
      <c r="CD1191" s="6"/>
      <c r="CE1191" s="5"/>
      <c r="CF1191" s="5"/>
      <c r="CG1191" s="4"/>
      <c r="CH1191" s="6"/>
      <c r="CI1191" s="4"/>
      <c r="CJ1191" s="6"/>
      <c r="CK1191" s="5"/>
      <c r="CL1191" s="5"/>
      <c r="CM1191" s="4"/>
      <c r="CN1191" s="6"/>
      <c r="CO1191" s="4"/>
      <c r="CP1191" s="6"/>
      <c r="CQ1191" s="5"/>
      <c r="CR1191" s="5"/>
      <c r="CS1191" s="4"/>
      <c r="CT1191" s="6"/>
      <c r="CU1191" s="4"/>
      <c r="CV1191" s="6"/>
      <c r="CW1191" s="5"/>
      <c r="CX1191" s="5"/>
      <c r="CY1191" s="4"/>
      <c r="CZ1191" s="6"/>
      <c r="DA1191" s="4"/>
      <c r="DB1191" s="6"/>
      <c r="DC1191" s="5"/>
      <c r="DD1191" s="5"/>
      <c r="DE1191" s="4"/>
      <c r="DF1191" s="6"/>
      <c r="DG1191" s="4"/>
      <c r="DH1191" s="6"/>
      <c r="DI1191" s="5"/>
      <c r="DJ1191" s="5"/>
      <c r="DK1191" s="4"/>
      <c r="DL1191" s="6"/>
      <c r="DM1191" s="4"/>
      <c r="DN1191" s="6"/>
      <c r="DO1191" s="5"/>
      <c r="DP1191" s="5"/>
      <c r="DQ1191" s="4"/>
      <c r="DR1191" s="6"/>
      <c r="DS1191" s="4"/>
      <c r="DT1191" s="6"/>
      <c r="DU1191" s="5"/>
      <c r="DV1191" s="5"/>
      <c r="DW1191" s="4"/>
      <c r="DX1191" s="6"/>
      <c r="DY1191" s="4"/>
      <c r="DZ1191" s="6"/>
      <c r="EA1191" s="5"/>
      <c r="EB1191" s="5"/>
      <c r="EC1191" s="4"/>
      <c r="ED1191" s="6"/>
      <c r="EE1191" s="4"/>
      <c r="EF1191" s="6"/>
      <c r="EG1191" s="5"/>
      <c r="EH1191" s="5"/>
      <c r="EI1191" s="4"/>
      <c r="EJ1191" s="6"/>
      <c r="EK1191" s="4"/>
      <c r="EL1191" s="6"/>
      <c r="EM1191" s="5"/>
      <c r="EN1191" s="5"/>
      <c r="EO1191" s="4"/>
      <c r="EP1191" s="6"/>
      <c r="EQ1191" s="4"/>
      <c r="ER1191" s="6"/>
      <c r="ES1191" s="5"/>
      <c r="ET1191" s="5"/>
      <c r="EU1191" s="4"/>
      <c r="EV1191" s="6"/>
      <c r="EW1191" s="4"/>
      <c r="EX1191" s="6"/>
      <c r="EY1191" s="5"/>
      <c r="EZ1191" s="5"/>
      <c r="FA1191" s="4"/>
      <c r="FB1191" s="6"/>
      <c r="FC1191" s="4"/>
      <c r="FD1191" s="6"/>
      <c r="FE1191" s="5"/>
      <c r="FF1191" s="5"/>
      <c r="FG1191" s="4"/>
      <c r="FH1191" s="6"/>
      <c r="FI1191" s="4"/>
      <c r="FJ1191" s="6"/>
      <c r="FK1191" s="5"/>
      <c r="FL1191" s="5"/>
      <c r="FM1191" s="4"/>
      <c r="FN1191" s="6"/>
      <c r="FO1191" s="4"/>
      <c r="FP1191" s="6"/>
      <c r="FQ1191" s="5"/>
      <c r="FR1191" s="5"/>
      <c r="FS1191" s="4"/>
      <c r="FT1191" s="6"/>
      <c r="FU1191" s="4"/>
      <c r="FV1191" s="6"/>
      <c r="FW1191" s="5"/>
      <c r="FX1191" s="5"/>
      <c r="FY1191" s="4"/>
      <c r="FZ1191" s="6"/>
      <c r="GA1191" s="4"/>
      <c r="GB1191" s="6"/>
      <c r="GC1191" s="5"/>
      <c r="GD1191" s="5"/>
      <c r="GE1191" s="4"/>
      <c r="GF1191" s="6"/>
      <c r="GG1191" s="4"/>
      <c r="GH1191" s="6"/>
      <c r="GI1191" s="5"/>
      <c r="GJ1191" s="5"/>
      <c r="GK1191" s="4"/>
      <c r="GL1191" s="6"/>
      <c r="GM1191" s="4"/>
      <c r="GN1191" s="6"/>
      <c r="GO1191" s="5"/>
      <c r="GP1191" s="5"/>
      <c r="GQ1191" s="4"/>
      <c r="GR1191" s="6"/>
      <c r="GS1191" s="4"/>
      <c r="GT1191" s="6"/>
      <c r="GU1191" s="5"/>
      <c r="GV1191" s="5"/>
      <c r="GW1191" s="4"/>
      <c r="GX1191" s="6"/>
      <c r="GY1191" s="4"/>
      <c r="GZ1191" s="6"/>
      <c r="HA1191" s="5"/>
      <c r="HB1191" s="5"/>
      <c r="HC1191" s="4"/>
      <c r="HD1191" s="6"/>
      <c r="HE1191" s="4"/>
      <c r="HF1191" s="6"/>
      <c r="HG1191" s="5"/>
      <c r="HH1191" s="5"/>
      <c r="HI1191" s="4"/>
      <c r="HJ1191" s="6"/>
      <c r="HK1191" s="4"/>
      <c r="HL1191" s="6"/>
      <c r="HM1191" s="5"/>
      <c r="HN1191" s="5"/>
      <c r="HO1191" s="4"/>
      <c r="HP1191" s="6"/>
      <c r="HQ1191" s="4"/>
      <c r="HR1191" s="6"/>
      <c r="HS1191" s="5"/>
      <c r="HT1191" s="5"/>
      <c r="HU1191" s="4"/>
      <c r="HV1191" s="6"/>
      <c r="HW1191" s="4"/>
      <c r="HX1191" s="6"/>
      <c r="HY1191" s="5"/>
      <c r="HZ1191" s="5"/>
      <c r="IA1191" s="4"/>
      <c r="IB1191" s="6"/>
      <c r="IC1191" s="4"/>
      <c r="ID1191" s="6"/>
      <c r="IE1191" s="5"/>
      <c r="IF1191" s="5"/>
      <c r="IG1191" s="4"/>
      <c r="IH1191" s="6"/>
      <c r="II1191" s="4"/>
      <c r="IJ1191" s="6"/>
      <c r="IK1191" s="5"/>
      <c r="IL1191" s="5"/>
      <c r="IM1191" s="4"/>
      <c r="IN1191" s="6"/>
      <c r="IO1191" s="4"/>
      <c r="IP1191" s="6"/>
      <c r="IQ1191" s="5"/>
      <c r="IR1191" s="5"/>
      <c r="IS1191" s="4"/>
      <c r="IT1191" s="6"/>
      <c r="IU1191" s="4"/>
      <c r="IV1191" s="6"/>
      <c r="IW1191" s="5"/>
      <c r="IX1191" s="5"/>
      <c r="IY1191" s="4"/>
      <c r="IZ1191" s="6"/>
      <c r="JA1191" s="4"/>
      <c r="JB1191" s="6"/>
      <c r="JC1191" s="5"/>
      <c r="JD1191" s="5"/>
      <c r="JE1191" s="4"/>
      <c r="JF1191" s="6"/>
      <c r="JG1191" s="4"/>
      <c r="JH1191" s="6"/>
      <c r="JI1191" s="5"/>
      <c r="JJ1191" s="5"/>
      <c r="JK1191" s="4"/>
      <c r="JL1191" s="6"/>
      <c r="JM1191" s="4"/>
      <c r="JN1191" s="6"/>
      <c r="JO1191" s="5"/>
      <c r="JP1191" s="5"/>
      <c r="JQ1191" s="4"/>
      <c r="JR1191" s="6"/>
      <c r="JS1191" s="4"/>
      <c r="JT1191" s="6"/>
      <c r="JU1191" s="5"/>
      <c r="JV1191" s="5"/>
      <c r="JW1191" s="4"/>
      <c r="JX1191" s="6"/>
      <c r="JY1191" s="4"/>
      <c r="JZ1191" s="6"/>
      <c r="KA1191" s="5"/>
      <c r="KB1191" s="5"/>
      <c r="KC1191" s="4"/>
      <c r="KD1191" s="6"/>
      <c r="KE1191" s="4"/>
      <c r="KF1191" s="6"/>
      <c r="KG1191" s="5"/>
      <c r="KH1191" s="5"/>
      <c r="KI1191" s="4"/>
      <c r="KJ1191" s="6"/>
      <c r="KK1191" s="4"/>
      <c r="KL1191" s="6"/>
      <c r="KM1191" s="5"/>
      <c r="KN1191" s="5"/>
    </row>
    <row r="1192">
      <c r="A1192" s="3" t="s">
        <v>85</v>
      </c>
      <c r="B1192" s="3" t="s">
        <v>851</v>
      </c>
      <c r="C1192" s="3" t="s">
        <v>87</v>
      </c>
      <c r="D1192" s="3" t="s">
        <v>712</v>
      </c>
      <c r="E1192" s="3" t="s">
        <v>876</v>
      </c>
      <c r="F1192" s="3" t="s">
        <v>104</v>
      </c>
      <c r="G1192" s="3" t="s">
        <v>104</v>
      </c>
      <c r="H1192" s="3" t="s">
        <v>104</v>
      </c>
      <c r="I1192" s="3" t="s">
        <v>1495</v>
      </c>
      <c r="J1192" s="3" t="s">
        <v>104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  <c r="AW1192" s="4"/>
      <c r="AX1192" s="6"/>
      <c r="AY1192" s="4"/>
      <c r="AZ1192" s="6"/>
      <c r="BA1192" s="5"/>
      <c r="BB1192" s="5"/>
      <c r="BC1192" s="4"/>
      <c r="BD1192" s="6"/>
      <c r="BE1192" s="4"/>
      <c r="BF1192" s="6"/>
      <c r="BG1192" s="5"/>
      <c r="BH1192" s="5"/>
      <c r="BI1192" s="4"/>
      <c r="BJ1192" s="6"/>
      <c r="BK1192" s="4"/>
      <c r="BL1192" s="6"/>
      <c r="BM1192" s="5"/>
      <c r="BN1192" s="5"/>
      <c r="BO1192" s="4"/>
      <c r="BP1192" s="6"/>
      <c r="BQ1192" s="4"/>
      <c r="BR1192" s="6"/>
      <c r="BS1192" s="5"/>
      <c r="BT1192" s="5"/>
      <c r="BU1192" s="4"/>
      <c r="BV1192" s="6"/>
      <c r="BW1192" s="4"/>
      <c r="BX1192" s="6"/>
      <c r="BY1192" s="5"/>
      <c r="BZ1192" s="5"/>
      <c r="CA1192" s="4"/>
      <c r="CB1192" s="6"/>
      <c r="CC1192" s="4"/>
      <c r="CD1192" s="6"/>
      <c r="CE1192" s="5"/>
      <c r="CF1192" s="5"/>
      <c r="CG1192" s="4"/>
      <c r="CH1192" s="6"/>
      <c r="CI1192" s="4"/>
      <c r="CJ1192" s="6"/>
      <c r="CK1192" s="5"/>
      <c r="CL1192" s="5"/>
      <c r="CM1192" s="4"/>
      <c r="CN1192" s="6"/>
      <c r="CO1192" s="4"/>
      <c r="CP1192" s="6"/>
      <c r="CQ1192" s="5"/>
      <c r="CR1192" s="5"/>
      <c r="CS1192" s="4"/>
      <c r="CT1192" s="6"/>
      <c r="CU1192" s="4"/>
      <c r="CV1192" s="6"/>
      <c r="CW1192" s="5"/>
      <c r="CX1192" s="5"/>
      <c r="CY1192" s="4"/>
      <c r="CZ1192" s="6"/>
      <c r="DA1192" s="4"/>
      <c r="DB1192" s="6"/>
      <c r="DC1192" s="5"/>
      <c r="DD1192" s="5"/>
      <c r="DE1192" s="4"/>
      <c r="DF1192" s="6"/>
      <c r="DG1192" s="4"/>
      <c r="DH1192" s="6"/>
      <c r="DI1192" s="5"/>
      <c r="DJ1192" s="5"/>
      <c r="DK1192" s="4"/>
      <c r="DL1192" s="6"/>
      <c r="DM1192" s="4"/>
      <c r="DN1192" s="6"/>
      <c r="DO1192" s="5"/>
      <c r="DP1192" s="5"/>
      <c r="DQ1192" s="4"/>
      <c r="DR1192" s="6"/>
      <c r="DS1192" s="4"/>
      <c r="DT1192" s="6"/>
      <c r="DU1192" s="5"/>
      <c r="DV1192" s="5"/>
      <c r="DW1192" s="4"/>
      <c r="DX1192" s="6"/>
      <c r="DY1192" s="4"/>
      <c r="DZ1192" s="6"/>
      <c r="EA1192" s="5"/>
      <c r="EB1192" s="5"/>
      <c r="EC1192" s="4"/>
      <c r="ED1192" s="6"/>
      <c r="EE1192" s="4"/>
      <c r="EF1192" s="6"/>
      <c r="EG1192" s="5"/>
      <c r="EH1192" s="5"/>
      <c r="EI1192" s="4"/>
      <c r="EJ1192" s="6"/>
      <c r="EK1192" s="4"/>
      <c r="EL1192" s="6"/>
      <c r="EM1192" s="5"/>
      <c r="EN1192" s="5"/>
      <c r="EO1192" s="4"/>
      <c r="EP1192" s="6"/>
      <c r="EQ1192" s="4"/>
      <c r="ER1192" s="6"/>
      <c r="ES1192" s="5"/>
      <c r="ET1192" s="5"/>
      <c r="EU1192" s="4"/>
      <c r="EV1192" s="6"/>
      <c r="EW1192" s="4"/>
      <c r="EX1192" s="6"/>
      <c r="EY1192" s="5"/>
      <c r="EZ1192" s="5"/>
      <c r="FA1192" s="4"/>
      <c r="FB1192" s="6"/>
      <c r="FC1192" s="4"/>
      <c r="FD1192" s="6"/>
      <c r="FE1192" s="5"/>
      <c r="FF1192" s="5"/>
      <c r="FG1192" s="4"/>
      <c r="FH1192" s="6"/>
      <c r="FI1192" s="4"/>
      <c r="FJ1192" s="6"/>
      <c r="FK1192" s="5"/>
      <c r="FL1192" s="5"/>
      <c r="FM1192" s="4"/>
      <c r="FN1192" s="6"/>
      <c r="FO1192" s="4"/>
      <c r="FP1192" s="6"/>
      <c r="FQ1192" s="5"/>
      <c r="FR1192" s="5"/>
      <c r="FS1192" s="4"/>
      <c r="FT1192" s="6"/>
      <c r="FU1192" s="4"/>
      <c r="FV1192" s="6"/>
      <c r="FW1192" s="5"/>
      <c r="FX1192" s="5"/>
      <c r="FY1192" s="4"/>
      <c r="FZ1192" s="6"/>
      <c r="GA1192" s="4"/>
      <c r="GB1192" s="6"/>
      <c r="GC1192" s="5"/>
      <c r="GD1192" s="5"/>
      <c r="GE1192" s="4"/>
      <c r="GF1192" s="6"/>
      <c r="GG1192" s="4"/>
      <c r="GH1192" s="6"/>
      <c r="GI1192" s="5"/>
      <c r="GJ1192" s="5"/>
      <c r="GK1192" s="4"/>
      <c r="GL1192" s="6"/>
      <c r="GM1192" s="4"/>
      <c r="GN1192" s="6"/>
      <c r="GO1192" s="5"/>
      <c r="GP1192" s="5"/>
      <c r="GQ1192" s="4"/>
      <c r="GR1192" s="6"/>
      <c r="GS1192" s="4"/>
      <c r="GT1192" s="6"/>
      <c r="GU1192" s="5"/>
      <c r="GV1192" s="5"/>
      <c r="GW1192" s="4"/>
      <c r="GX1192" s="6"/>
      <c r="GY1192" s="4"/>
      <c r="GZ1192" s="6"/>
      <c r="HA1192" s="5"/>
      <c r="HB1192" s="5"/>
      <c r="HC1192" s="4"/>
      <c r="HD1192" s="6"/>
      <c r="HE1192" s="4"/>
      <c r="HF1192" s="6"/>
      <c r="HG1192" s="5"/>
      <c r="HH1192" s="5"/>
      <c r="HI1192" s="4"/>
      <c r="HJ1192" s="6"/>
      <c r="HK1192" s="4"/>
      <c r="HL1192" s="6"/>
      <c r="HM1192" s="5"/>
      <c r="HN1192" s="5"/>
      <c r="HO1192" s="4"/>
      <c r="HP1192" s="6"/>
      <c r="HQ1192" s="4"/>
      <c r="HR1192" s="6"/>
      <c r="HS1192" s="5"/>
      <c r="HT1192" s="5"/>
      <c r="HU1192" s="4"/>
      <c r="HV1192" s="6"/>
      <c r="HW1192" s="4"/>
      <c r="HX1192" s="6"/>
      <c r="HY1192" s="5"/>
      <c r="HZ1192" s="5"/>
      <c r="IA1192" s="4"/>
      <c r="IB1192" s="6"/>
      <c r="IC1192" s="4"/>
      <c r="ID1192" s="6"/>
      <c r="IE1192" s="5"/>
      <c r="IF1192" s="5"/>
      <c r="IG1192" s="4"/>
      <c r="IH1192" s="6"/>
      <c r="II1192" s="4"/>
      <c r="IJ1192" s="6"/>
      <c r="IK1192" s="5"/>
      <c r="IL1192" s="5"/>
      <c r="IM1192" s="4"/>
      <c r="IN1192" s="6"/>
      <c r="IO1192" s="4"/>
      <c r="IP1192" s="6"/>
      <c r="IQ1192" s="5"/>
      <c r="IR1192" s="5"/>
      <c r="IS1192" s="4"/>
      <c r="IT1192" s="6"/>
      <c r="IU1192" s="4"/>
      <c r="IV1192" s="6"/>
      <c r="IW1192" s="5"/>
      <c r="IX1192" s="5"/>
      <c r="IY1192" s="4"/>
      <c r="IZ1192" s="6"/>
      <c r="JA1192" s="4"/>
      <c r="JB1192" s="6"/>
      <c r="JC1192" s="5"/>
      <c r="JD1192" s="5"/>
      <c r="JE1192" s="4"/>
      <c r="JF1192" s="6"/>
      <c r="JG1192" s="4"/>
      <c r="JH1192" s="6"/>
      <c r="JI1192" s="5"/>
      <c r="JJ1192" s="5"/>
      <c r="JK1192" s="4"/>
      <c r="JL1192" s="6"/>
      <c r="JM1192" s="4"/>
      <c r="JN1192" s="6"/>
      <c r="JO1192" s="5"/>
      <c r="JP1192" s="5"/>
      <c r="JQ1192" s="4"/>
      <c r="JR1192" s="6"/>
      <c r="JS1192" s="4"/>
      <c r="JT1192" s="6"/>
      <c r="JU1192" s="5"/>
      <c r="JV1192" s="5"/>
      <c r="JW1192" s="4"/>
      <c r="JX1192" s="6"/>
      <c r="JY1192" s="4"/>
      <c r="JZ1192" s="6"/>
      <c r="KA1192" s="5"/>
      <c r="KB1192" s="5"/>
      <c r="KC1192" s="4"/>
      <c r="KD1192" s="6"/>
      <c r="KE1192" s="4"/>
      <c r="KF1192" s="6"/>
      <c r="KG1192" s="5"/>
      <c r="KH1192" s="5"/>
      <c r="KI1192" s="4"/>
      <c r="KJ1192" s="6"/>
      <c r="KK1192" s="4"/>
      <c r="KL1192" s="6"/>
      <c r="KM1192" s="5"/>
      <c r="KN1192" s="5"/>
    </row>
    <row r="1193">
      <c r="A1193" s="3" t="s">
        <v>85</v>
      </c>
      <c r="B1193" s="3" t="s">
        <v>851</v>
      </c>
      <c r="C1193" s="3" t="s">
        <v>87</v>
      </c>
      <c r="D1193" s="3" t="s">
        <v>712</v>
      </c>
      <c r="E1193" s="3" t="s">
        <v>879</v>
      </c>
      <c r="F1193" s="3" t="s">
        <v>104</v>
      </c>
      <c r="G1193" s="3" t="s">
        <v>104</v>
      </c>
      <c r="H1193" s="3" t="s">
        <v>104</v>
      </c>
      <c r="I1193" s="3" t="s">
        <v>1496</v>
      </c>
      <c r="J1193" s="3" t="s">
        <v>104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  <c r="AW1193" s="4"/>
      <c r="AX1193" s="6"/>
      <c r="AY1193" s="4"/>
      <c r="AZ1193" s="6"/>
      <c r="BA1193" s="5"/>
      <c r="BB1193" s="5"/>
      <c r="BC1193" s="4"/>
      <c r="BD1193" s="6"/>
      <c r="BE1193" s="4"/>
      <c r="BF1193" s="6"/>
      <c r="BG1193" s="5"/>
      <c r="BH1193" s="5"/>
      <c r="BI1193" s="4"/>
      <c r="BJ1193" s="6"/>
      <c r="BK1193" s="4"/>
      <c r="BL1193" s="6"/>
      <c r="BM1193" s="5"/>
      <c r="BN1193" s="5"/>
      <c r="BO1193" s="4"/>
      <c r="BP1193" s="6"/>
      <c r="BQ1193" s="4"/>
      <c r="BR1193" s="6"/>
      <c r="BS1193" s="5"/>
      <c r="BT1193" s="5"/>
      <c r="BU1193" s="4"/>
      <c r="BV1193" s="6"/>
      <c r="BW1193" s="4"/>
      <c r="BX1193" s="6"/>
      <c r="BY1193" s="5"/>
      <c r="BZ1193" s="5"/>
      <c r="CA1193" s="4"/>
      <c r="CB1193" s="6"/>
      <c r="CC1193" s="4"/>
      <c r="CD1193" s="6"/>
      <c r="CE1193" s="5"/>
      <c r="CF1193" s="5"/>
      <c r="CG1193" s="4"/>
      <c r="CH1193" s="6"/>
      <c r="CI1193" s="4"/>
      <c r="CJ1193" s="6"/>
      <c r="CK1193" s="5"/>
      <c r="CL1193" s="5"/>
      <c r="CM1193" s="4"/>
      <c r="CN1193" s="6"/>
      <c r="CO1193" s="4"/>
      <c r="CP1193" s="6"/>
      <c r="CQ1193" s="5"/>
      <c r="CR1193" s="5"/>
      <c r="CS1193" s="4"/>
      <c r="CT1193" s="6"/>
      <c r="CU1193" s="4"/>
      <c r="CV1193" s="6"/>
      <c r="CW1193" s="5"/>
      <c r="CX1193" s="5"/>
      <c r="CY1193" s="4"/>
      <c r="CZ1193" s="6"/>
      <c r="DA1193" s="4"/>
      <c r="DB1193" s="6"/>
      <c r="DC1193" s="5"/>
      <c r="DD1193" s="5"/>
      <c r="DE1193" s="4"/>
      <c r="DF1193" s="6"/>
      <c r="DG1193" s="4"/>
      <c r="DH1193" s="6"/>
      <c r="DI1193" s="5"/>
      <c r="DJ1193" s="5"/>
      <c r="DK1193" s="4"/>
      <c r="DL1193" s="6"/>
      <c r="DM1193" s="4"/>
      <c r="DN1193" s="6"/>
      <c r="DO1193" s="5"/>
      <c r="DP1193" s="5"/>
      <c r="DQ1193" s="4"/>
      <c r="DR1193" s="6"/>
      <c r="DS1193" s="4"/>
      <c r="DT1193" s="6"/>
      <c r="DU1193" s="5"/>
      <c r="DV1193" s="5"/>
      <c r="DW1193" s="4"/>
      <c r="DX1193" s="6"/>
      <c r="DY1193" s="4"/>
      <c r="DZ1193" s="6"/>
      <c r="EA1193" s="5"/>
      <c r="EB1193" s="5"/>
      <c r="EC1193" s="4"/>
      <c r="ED1193" s="6"/>
      <c r="EE1193" s="4"/>
      <c r="EF1193" s="6"/>
      <c r="EG1193" s="5"/>
      <c r="EH1193" s="5"/>
      <c r="EI1193" s="4"/>
      <c r="EJ1193" s="6"/>
      <c r="EK1193" s="4"/>
      <c r="EL1193" s="6"/>
      <c r="EM1193" s="5"/>
      <c r="EN1193" s="5"/>
      <c r="EO1193" s="4"/>
      <c r="EP1193" s="6"/>
      <c r="EQ1193" s="4"/>
      <c r="ER1193" s="6"/>
      <c r="ES1193" s="5"/>
      <c r="ET1193" s="5"/>
      <c r="EU1193" s="4"/>
      <c r="EV1193" s="6"/>
      <c r="EW1193" s="4"/>
      <c r="EX1193" s="6"/>
      <c r="EY1193" s="5"/>
      <c r="EZ1193" s="5"/>
      <c r="FA1193" s="4"/>
      <c r="FB1193" s="6"/>
      <c r="FC1193" s="4"/>
      <c r="FD1193" s="6"/>
      <c r="FE1193" s="5"/>
      <c r="FF1193" s="5"/>
      <c r="FG1193" s="4"/>
      <c r="FH1193" s="6"/>
      <c r="FI1193" s="4"/>
      <c r="FJ1193" s="6"/>
      <c r="FK1193" s="5"/>
      <c r="FL1193" s="5"/>
      <c r="FM1193" s="4"/>
      <c r="FN1193" s="6"/>
      <c r="FO1193" s="4"/>
      <c r="FP1193" s="6"/>
      <c r="FQ1193" s="5"/>
      <c r="FR1193" s="5"/>
      <c r="FS1193" s="4"/>
      <c r="FT1193" s="6"/>
      <c r="FU1193" s="4"/>
      <c r="FV1193" s="6"/>
      <c r="FW1193" s="5"/>
      <c r="FX1193" s="5"/>
      <c r="FY1193" s="4"/>
      <c r="FZ1193" s="6"/>
      <c r="GA1193" s="4"/>
      <c r="GB1193" s="6"/>
      <c r="GC1193" s="5"/>
      <c r="GD1193" s="5"/>
      <c r="GE1193" s="4"/>
      <c r="GF1193" s="6"/>
      <c r="GG1193" s="4"/>
      <c r="GH1193" s="6"/>
      <c r="GI1193" s="5"/>
      <c r="GJ1193" s="5"/>
      <c r="GK1193" s="4"/>
      <c r="GL1193" s="6"/>
      <c r="GM1193" s="4"/>
      <c r="GN1193" s="6"/>
      <c r="GO1193" s="5"/>
      <c r="GP1193" s="5"/>
      <c r="GQ1193" s="4"/>
      <c r="GR1193" s="6"/>
      <c r="GS1193" s="4"/>
      <c r="GT1193" s="6"/>
      <c r="GU1193" s="5"/>
      <c r="GV1193" s="5"/>
      <c r="GW1193" s="4"/>
      <c r="GX1193" s="6"/>
      <c r="GY1193" s="4"/>
      <c r="GZ1193" s="6"/>
      <c r="HA1193" s="5"/>
      <c r="HB1193" s="5"/>
      <c r="HC1193" s="4"/>
      <c r="HD1193" s="6"/>
      <c r="HE1193" s="4"/>
      <c r="HF1193" s="6"/>
      <c r="HG1193" s="5"/>
      <c r="HH1193" s="5"/>
      <c r="HI1193" s="4"/>
      <c r="HJ1193" s="6"/>
      <c r="HK1193" s="4"/>
      <c r="HL1193" s="6"/>
      <c r="HM1193" s="5"/>
      <c r="HN1193" s="5"/>
      <c r="HO1193" s="4"/>
      <c r="HP1193" s="6"/>
      <c r="HQ1193" s="4"/>
      <c r="HR1193" s="6"/>
      <c r="HS1193" s="5"/>
      <c r="HT1193" s="5"/>
      <c r="HU1193" s="4"/>
      <c r="HV1193" s="6"/>
      <c r="HW1193" s="4"/>
      <c r="HX1193" s="6"/>
      <c r="HY1193" s="5"/>
      <c r="HZ1193" s="5"/>
      <c r="IA1193" s="4"/>
      <c r="IB1193" s="6"/>
      <c r="IC1193" s="4"/>
      <c r="ID1193" s="6"/>
      <c r="IE1193" s="5"/>
      <c r="IF1193" s="5"/>
      <c r="IG1193" s="4"/>
      <c r="IH1193" s="6"/>
      <c r="II1193" s="4"/>
      <c r="IJ1193" s="6"/>
      <c r="IK1193" s="5"/>
      <c r="IL1193" s="5"/>
      <c r="IM1193" s="4"/>
      <c r="IN1193" s="6"/>
      <c r="IO1193" s="4"/>
      <c r="IP1193" s="6"/>
      <c r="IQ1193" s="5"/>
      <c r="IR1193" s="5"/>
      <c r="IS1193" s="4"/>
      <c r="IT1193" s="6"/>
      <c r="IU1193" s="4"/>
      <c r="IV1193" s="6"/>
      <c r="IW1193" s="5"/>
      <c r="IX1193" s="5"/>
      <c r="IY1193" s="4"/>
      <c r="IZ1193" s="6"/>
      <c r="JA1193" s="4"/>
      <c r="JB1193" s="6"/>
      <c r="JC1193" s="5"/>
      <c r="JD1193" s="5"/>
      <c r="JE1193" s="4"/>
      <c r="JF1193" s="6"/>
      <c r="JG1193" s="4"/>
      <c r="JH1193" s="6"/>
      <c r="JI1193" s="5"/>
      <c r="JJ1193" s="5"/>
      <c r="JK1193" s="4"/>
      <c r="JL1193" s="6"/>
      <c r="JM1193" s="4"/>
      <c r="JN1193" s="6"/>
      <c r="JO1193" s="5"/>
      <c r="JP1193" s="5"/>
      <c r="JQ1193" s="4"/>
      <c r="JR1193" s="6"/>
      <c r="JS1193" s="4"/>
      <c r="JT1193" s="6"/>
      <c r="JU1193" s="5"/>
      <c r="JV1193" s="5"/>
      <c r="JW1193" s="4"/>
      <c r="JX1193" s="6"/>
      <c r="JY1193" s="4"/>
      <c r="JZ1193" s="6"/>
      <c r="KA1193" s="5"/>
      <c r="KB1193" s="5"/>
      <c r="KC1193" s="4"/>
      <c r="KD1193" s="6"/>
      <c r="KE1193" s="4"/>
      <c r="KF1193" s="6"/>
      <c r="KG1193" s="5"/>
      <c r="KH1193" s="5"/>
      <c r="KI1193" s="4"/>
      <c r="KJ1193" s="6"/>
      <c r="KK1193" s="4"/>
      <c r="KL1193" s="6"/>
      <c r="KM1193" s="5"/>
      <c r="KN1193" s="5"/>
    </row>
    <row r="1194">
      <c r="A1194" s="3" t="s">
        <v>85</v>
      </c>
      <c r="B1194" s="3" t="s">
        <v>851</v>
      </c>
      <c r="C1194" s="3" t="s">
        <v>87</v>
      </c>
      <c r="D1194" s="3" t="s">
        <v>712</v>
      </c>
      <c r="E1194" s="3" t="s">
        <v>878</v>
      </c>
      <c r="F1194" s="3" t="s">
        <v>104</v>
      </c>
      <c r="G1194" s="3" t="s">
        <v>104</v>
      </c>
      <c r="H1194" s="3" t="s">
        <v>104</v>
      </c>
      <c r="I1194" s="3" t="s">
        <v>1376</v>
      </c>
      <c r="J1194" s="3" t="s">
        <v>104</v>
      </c>
      <c r="K1194" s="4">
        <v>130</v>
      </c>
      <c r="L1194" s="4">
        <f>=ROUNDDOWN({0},0)</f>
      </c>
      <c r="M1194" s="4">
        <v>156</v>
      </c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  <c r="AW1194" s="4"/>
      <c r="AX1194" s="6"/>
      <c r="AY1194" s="4"/>
      <c r="AZ1194" s="6"/>
      <c r="BA1194" s="5"/>
      <c r="BB1194" s="5"/>
      <c r="BC1194" s="4"/>
      <c r="BD1194" s="6"/>
      <c r="BE1194" s="4"/>
      <c r="BF1194" s="6"/>
      <c r="BG1194" s="5"/>
      <c r="BH1194" s="5"/>
      <c r="BI1194" s="4"/>
      <c r="BJ1194" s="6"/>
      <c r="BK1194" s="4"/>
      <c r="BL1194" s="6"/>
      <c r="BM1194" s="5"/>
      <c r="BN1194" s="5"/>
      <c r="BO1194" s="4"/>
      <c r="BP1194" s="6"/>
      <c r="BQ1194" s="4"/>
      <c r="BR1194" s="6"/>
      <c r="BS1194" s="5"/>
      <c r="BT1194" s="5"/>
      <c r="BU1194" s="4"/>
      <c r="BV1194" s="6"/>
      <c r="BW1194" s="4"/>
      <c r="BX1194" s="6"/>
      <c r="BY1194" s="5"/>
      <c r="BZ1194" s="5"/>
      <c r="CA1194" s="4"/>
      <c r="CB1194" s="6"/>
      <c r="CC1194" s="4"/>
      <c r="CD1194" s="6"/>
      <c r="CE1194" s="5"/>
      <c r="CF1194" s="5"/>
      <c r="CG1194" s="4"/>
      <c r="CH1194" s="6"/>
      <c r="CI1194" s="4"/>
      <c r="CJ1194" s="6"/>
      <c r="CK1194" s="5"/>
      <c r="CL1194" s="5"/>
      <c r="CM1194" s="4"/>
      <c r="CN1194" s="6"/>
      <c r="CO1194" s="4"/>
      <c r="CP1194" s="6"/>
      <c r="CQ1194" s="5"/>
      <c r="CR1194" s="5"/>
      <c r="CS1194" s="4"/>
      <c r="CT1194" s="6"/>
      <c r="CU1194" s="4"/>
      <c r="CV1194" s="6"/>
      <c r="CW1194" s="5"/>
      <c r="CX1194" s="5"/>
      <c r="CY1194" s="4"/>
      <c r="CZ1194" s="6"/>
      <c r="DA1194" s="4"/>
      <c r="DB1194" s="6"/>
      <c r="DC1194" s="5"/>
      <c r="DD1194" s="5"/>
      <c r="DE1194" s="4"/>
      <c r="DF1194" s="6"/>
      <c r="DG1194" s="4"/>
      <c r="DH1194" s="6"/>
      <c r="DI1194" s="5"/>
      <c r="DJ1194" s="5"/>
      <c r="DK1194" s="4"/>
      <c r="DL1194" s="6"/>
      <c r="DM1194" s="4"/>
      <c r="DN1194" s="6"/>
      <c r="DO1194" s="5"/>
      <c r="DP1194" s="5"/>
      <c r="DQ1194" s="4"/>
      <c r="DR1194" s="6"/>
      <c r="DS1194" s="4"/>
      <c r="DT1194" s="6"/>
      <c r="DU1194" s="5"/>
      <c r="DV1194" s="5"/>
      <c r="DW1194" s="4"/>
      <c r="DX1194" s="6"/>
      <c r="DY1194" s="4"/>
      <c r="DZ1194" s="6"/>
      <c r="EA1194" s="5"/>
      <c r="EB1194" s="5"/>
      <c r="EC1194" s="4"/>
      <c r="ED1194" s="6"/>
      <c r="EE1194" s="4"/>
      <c r="EF1194" s="6"/>
      <c r="EG1194" s="5"/>
      <c r="EH1194" s="5"/>
      <c r="EI1194" s="4"/>
      <c r="EJ1194" s="6"/>
      <c r="EK1194" s="4"/>
      <c r="EL1194" s="6"/>
      <c r="EM1194" s="5"/>
      <c r="EN1194" s="5"/>
      <c r="EO1194" s="4"/>
      <c r="EP1194" s="6"/>
      <c r="EQ1194" s="4"/>
      <c r="ER1194" s="6"/>
      <c r="ES1194" s="5"/>
      <c r="ET1194" s="5"/>
      <c r="EU1194" s="4"/>
      <c r="EV1194" s="6"/>
      <c r="EW1194" s="4"/>
      <c r="EX1194" s="6"/>
      <c r="EY1194" s="5"/>
      <c r="EZ1194" s="5"/>
      <c r="FA1194" s="4"/>
      <c r="FB1194" s="6"/>
      <c r="FC1194" s="4"/>
      <c r="FD1194" s="6"/>
      <c r="FE1194" s="5"/>
      <c r="FF1194" s="5"/>
      <c r="FG1194" s="4"/>
      <c r="FH1194" s="6"/>
      <c r="FI1194" s="4"/>
      <c r="FJ1194" s="6"/>
      <c r="FK1194" s="5"/>
      <c r="FL1194" s="5"/>
      <c r="FM1194" s="4"/>
      <c r="FN1194" s="6"/>
      <c r="FO1194" s="4"/>
      <c r="FP1194" s="6"/>
      <c r="FQ1194" s="5"/>
      <c r="FR1194" s="5"/>
      <c r="FS1194" s="4"/>
      <c r="FT1194" s="6"/>
      <c r="FU1194" s="4"/>
      <c r="FV1194" s="6"/>
      <c r="FW1194" s="5"/>
      <c r="FX1194" s="5"/>
      <c r="FY1194" s="4"/>
      <c r="FZ1194" s="6"/>
      <c r="GA1194" s="4"/>
      <c r="GB1194" s="6"/>
      <c r="GC1194" s="5"/>
      <c r="GD1194" s="5"/>
      <c r="GE1194" s="4"/>
      <c r="GF1194" s="6"/>
      <c r="GG1194" s="4"/>
      <c r="GH1194" s="6"/>
      <c r="GI1194" s="5"/>
      <c r="GJ1194" s="5"/>
      <c r="GK1194" s="4"/>
      <c r="GL1194" s="6"/>
      <c r="GM1194" s="4"/>
      <c r="GN1194" s="6"/>
      <c r="GO1194" s="5"/>
      <c r="GP1194" s="5"/>
      <c r="GQ1194" s="4"/>
      <c r="GR1194" s="6"/>
      <c r="GS1194" s="4"/>
      <c r="GT1194" s="6"/>
      <c r="GU1194" s="5"/>
      <c r="GV1194" s="5"/>
      <c r="GW1194" s="4"/>
      <c r="GX1194" s="6"/>
      <c r="GY1194" s="4"/>
      <c r="GZ1194" s="6"/>
      <c r="HA1194" s="5"/>
      <c r="HB1194" s="5"/>
      <c r="HC1194" s="4"/>
      <c r="HD1194" s="6"/>
      <c r="HE1194" s="4"/>
      <c r="HF1194" s="6"/>
      <c r="HG1194" s="5"/>
      <c r="HH1194" s="5"/>
      <c r="HI1194" s="4"/>
      <c r="HJ1194" s="6"/>
      <c r="HK1194" s="4"/>
      <c r="HL1194" s="6"/>
      <c r="HM1194" s="5"/>
      <c r="HN1194" s="5"/>
      <c r="HO1194" s="4"/>
      <c r="HP1194" s="6"/>
      <c r="HQ1194" s="4"/>
      <c r="HR1194" s="6"/>
      <c r="HS1194" s="5"/>
      <c r="HT1194" s="5"/>
      <c r="HU1194" s="4"/>
      <c r="HV1194" s="6"/>
      <c r="HW1194" s="4"/>
      <c r="HX1194" s="6"/>
      <c r="HY1194" s="5"/>
      <c r="HZ1194" s="5"/>
      <c r="IA1194" s="4"/>
      <c r="IB1194" s="6"/>
      <c r="IC1194" s="4"/>
      <c r="ID1194" s="6"/>
      <c r="IE1194" s="5"/>
      <c r="IF1194" s="5"/>
      <c r="IG1194" s="4"/>
      <c r="IH1194" s="6"/>
      <c r="II1194" s="4"/>
      <c r="IJ1194" s="6"/>
      <c r="IK1194" s="5"/>
      <c r="IL1194" s="5"/>
      <c r="IM1194" s="4"/>
      <c r="IN1194" s="6"/>
      <c r="IO1194" s="4"/>
      <c r="IP1194" s="6"/>
      <c r="IQ1194" s="5"/>
      <c r="IR1194" s="5"/>
      <c r="IS1194" s="4"/>
      <c r="IT1194" s="6"/>
      <c r="IU1194" s="4"/>
      <c r="IV1194" s="6"/>
      <c r="IW1194" s="5"/>
      <c r="IX1194" s="5"/>
      <c r="IY1194" s="4"/>
      <c r="IZ1194" s="6"/>
      <c r="JA1194" s="4"/>
      <c r="JB1194" s="6"/>
      <c r="JC1194" s="5"/>
      <c r="JD1194" s="5"/>
      <c r="JE1194" s="4"/>
      <c r="JF1194" s="6"/>
      <c r="JG1194" s="4"/>
      <c r="JH1194" s="6"/>
      <c r="JI1194" s="5"/>
      <c r="JJ1194" s="5"/>
      <c r="JK1194" s="4"/>
      <c r="JL1194" s="6"/>
      <c r="JM1194" s="4"/>
      <c r="JN1194" s="6"/>
      <c r="JO1194" s="5"/>
      <c r="JP1194" s="5"/>
      <c r="JQ1194" s="4"/>
      <c r="JR1194" s="6"/>
      <c r="JS1194" s="4"/>
      <c r="JT1194" s="6"/>
      <c r="JU1194" s="5"/>
      <c r="JV1194" s="5"/>
      <c r="JW1194" s="4"/>
      <c r="JX1194" s="6"/>
      <c r="JY1194" s="4"/>
      <c r="JZ1194" s="6"/>
      <c r="KA1194" s="5"/>
      <c r="KB1194" s="5"/>
      <c r="KC1194" s="4"/>
      <c r="KD1194" s="6"/>
      <c r="KE1194" s="4"/>
      <c r="KF1194" s="6"/>
      <c r="KG1194" s="5"/>
      <c r="KH1194" s="5"/>
      <c r="KI1194" s="4"/>
      <c r="KJ1194" s="6"/>
      <c r="KK1194" s="4"/>
      <c r="KL1194" s="6"/>
      <c r="KM1194" s="5"/>
      <c r="KN1194" s="5"/>
    </row>
    <row r="1195">
      <c r="A1195" s="3" t="s">
        <v>85</v>
      </c>
      <c r="B1195" s="3" t="s">
        <v>851</v>
      </c>
      <c r="C1195" s="3" t="s">
        <v>87</v>
      </c>
      <c r="D1195" s="3" t="s">
        <v>712</v>
      </c>
      <c r="E1195" s="3" t="s">
        <v>880</v>
      </c>
      <c r="F1195" s="3" t="s">
        <v>104</v>
      </c>
      <c r="G1195" s="3" t="s">
        <v>104</v>
      </c>
      <c r="H1195" s="3" t="s">
        <v>104</v>
      </c>
      <c r="I1195" s="3" t="s">
        <v>1376</v>
      </c>
      <c r="J1195" s="3" t="s">
        <v>104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  <c r="AW1195" s="4"/>
      <c r="AX1195" s="6"/>
      <c r="AY1195" s="4"/>
      <c r="AZ1195" s="6"/>
      <c r="BA1195" s="5"/>
      <c r="BB1195" s="5"/>
      <c r="BC1195" s="4"/>
      <c r="BD1195" s="6"/>
      <c r="BE1195" s="4"/>
      <c r="BF1195" s="6"/>
      <c r="BG1195" s="5"/>
      <c r="BH1195" s="5"/>
      <c r="BI1195" s="4"/>
      <c r="BJ1195" s="6"/>
      <c r="BK1195" s="4"/>
      <c r="BL1195" s="6"/>
      <c r="BM1195" s="5"/>
      <c r="BN1195" s="5"/>
      <c r="BO1195" s="4"/>
      <c r="BP1195" s="6"/>
      <c r="BQ1195" s="4"/>
      <c r="BR1195" s="6"/>
      <c r="BS1195" s="5"/>
      <c r="BT1195" s="5"/>
      <c r="BU1195" s="4"/>
      <c r="BV1195" s="6"/>
      <c r="BW1195" s="4"/>
      <c r="BX1195" s="6"/>
      <c r="BY1195" s="5"/>
      <c r="BZ1195" s="5"/>
      <c r="CA1195" s="4"/>
      <c r="CB1195" s="6"/>
      <c r="CC1195" s="4"/>
      <c r="CD1195" s="6"/>
      <c r="CE1195" s="5"/>
      <c r="CF1195" s="5"/>
      <c r="CG1195" s="4"/>
      <c r="CH1195" s="6"/>
      <c r="CI1195" s="4"/>
      <c r="CJ1195" s="6"/>
      <c r="CK1195" s="5"/>
      <c r="CL1195" s="5"/>
      <c r="CM1195" s="4"/>
      <c r="CN1195" s="6"/>
      <c r="CO1195" s="4"/>
      <c r="CP1195" s="6"/>
      <c r="CQ1195" s="5"/>
      <c r="CR1195" s="5"/>
      <c r="CS1195" s="4"/>
      <c r="CT1195" s="6"/>
      <c r="CU1195" s="4"/>
      <c r="CV1195" s="6"/>
      <c r="CW1195" s="5"/>
      <c r="CX1195" s="5"/>
      <c r="CY1195" s="4"/>
      <c r="CZ1195" s="6"/>
      <c r="DA1195" s="4"/>
      <c r="DB1195" s="6"/>
      <c r="DC1195" s="5"/>
      <c r="DD1195" s="5"/>
      <c r="DE1195" s="4"/>
      <c r="DF1195" s="6"/>
      <c r="DG1195" s="4"/>
      <c r="DH1195" s="6"/>
      <c r="DI1195" s="5"/>
      <c r="DJ1195" s="5"/>
      <c r="DK1195" s="4"/>
      <c r="DL1195" s="6"/>
      <c r="DM1195" s="4"/>
      <c r="DN1195" s="6"/>
      <c r="DO1195" s="5"/>
      <c r="DP1195" s="5"/>
      <c r="DQ1195" s="4"/>
      <c r="DR1195" s="6"/>
      <c r="DS1195" s="4"/>
      <c r="DT1195" s="6"/>
      <c r="DU1195" s="5"/>
      <c r="DV1195" s="5"/>
      <c r="DW1195" s="4"/>
      <c r="DX1195" s="6"/>
      <c r="DY1195" s="4"/>
      <c r="DZ1195" s="6"/>
      <c r="EA1195" s="5"/>
      <c r="EB1195" s="5"/>
      <c r="EC1195" s="4"/>
      <c r="ED1195" s="6"/>
      <c r="EE1195" s="4"/>
      <c r="EF1195" s="6"/>
      <c r="EG1195" s="5"/>
      <c r="EH1195" s="5"/>
      <c r="EI1195" s="4"/>
      <c r="EJ1195" s="6"/>
      <c r="EK1195" s="4"/>
      <c r="EL1195" s="6"/>
      <c r="EM1195" s="5"/>
      <c r="EN1195" s="5"/>
      <c r="EO1195" s="4"/>
      <c r="EP1195" s="6"/>
      <c r="EQ1195" s="4"/>
      <c r="ER1195" s="6"/>
      <c r="ES1195" s="5"/>
      <c r="ET1195" s="5"/>
      <c r="EU1195" s="4"/>
      <c r="EV1195" s="6"/>
      <c r="EW1195" s="4"/>
      <c r="EX1195" s="6"/>
      <c r="EY1195" s="5"/>
      <c r="EZ1195" s="5"/>
      <c r="FA1195" s="4"/>
      <c r="FB1195" s="6"/>
      <c r="FC1195" s="4"/>
      <c r="FD1195" s="6"/>
      <c r="FE1195" s="5"/>
      <c r="FF1195" s="5"/>
      <c r="FG1195" s="4"/>
      <c r="FH1195" s="6"/>
      <c r="FI1195" s="4"/>
      <c r="FJ1195" s="6"/>
      <c r="FK1195" s="5"/>
      <c r="FL1195" s="5"/>
      <c r="FM1195" s="4"/>
      <c r="FN1195" s="6"/>
      <c r="FO1195" s="4"/>
      <c r="FP1195" s="6"/>
      <c r="FQ1195" s="5"/>
      <c r="FR1195" s="5"/>
      <c r="FS1195" s="4"/>
      <c r="FT1195" s="6"/>
      <c r="FU1195" s="4"/>
      <c r="FV1195" s="6"/>
      <c r="FW1195" s="5"/>
      <c r="FX1195" s="5"/>
      <c r="FY1195" s="4"/>
      <c r="FZ1195" s="6"/>
      <c r="GA1195" s="4"/>
      <c r="GB1195" s="6"/>
      <c r="GC1195" s="5"/>
      <c r="GD1195" s="5"/>
      <c r="GE1195" s="4"/>
      <c r="GF1195" s="6"/>
      <c r="GG1195" s="4"/>
      <c r="GH1195" s="6"/>
      <c r="GI1195" s="5"/>
      <c r="GJ1195" s="5"/>
      <c r="GK1195" s="4"/>
      <c r="GL1195" s="6"/>
      <c r="GM1195" s="4"/>
      <c r="GN1195" s="6"/>
      <c r="GO1195" s="5"/>
      <c r="GP1195" s="5"/>
      <c r="GQ1195" s="4"/>
      <c r="GR1195" s="6"/>
      <c r="GS1195" s="4"/>
      <c r="GT1195" s="6"/>
      <c r="GU1195" s="5"/>
      <c r="GV1195" s="5"/>
      <c r="GW1195" s="4"/>
      <c r="GX1195" s="6"/>
      <c r="GY1195" s="4"/>
      <c r="GZ1195" s="6"/>
      <c r="HA1195" s="5"/>
      <c r="HB1195" s="5"/>
      <c r="HC1195" s="4"/>
      <c r="HD1195" s="6"/>
      <c r="HE1195" s="4"/>
      <c r="HF1195" s="6"/>
      <c r="HG1195" s="5"/>
      <c r="HH1195" s="5"/>
      <c r="HI1195" s="4"/>
      <c r="HJ1195" s="6"/>
      <c r="HK1195" s="4"/>
      <c r="HL1195" s="6"/>
      <c r="HM1195" s="5"/>
      <c r="HN1195" s="5"/>
      <c r="HO1195" s="4"/>
      <c r="HP1195" s="6"/>
      <c r="HQ1195" s="4"/>
      <c r="HR1195" s="6"/>
      <c r="HS1195" s="5"/>
      <c r="HT1195" s="5"/>
      <c r="HU1195" s="4"/>
      <c r="HV1195" s="6"/>
      <c r="HW1195" s="4"/>
      <c r="HX1195" s="6"/>
      <c r="HY1195" s="5"/>
      <c r="HZ1195" s="5"/>
      <c r="IA1195" s="4"/>
      <c r="IB1195" s="6"/>
      <c r="IC1195" s="4"/>
      <c r="ID1195" s="6"/>
      <c r="IE1195" s="5"/>
      <c r="IF1195" s="5"/>
      <c r="IG1195" s="4"/>
      <c r="IH1195" s="6"/>
      <c r="II1195" s="4"/>
      <c r="IJ1195" s="6"/>
      <c r="IK1195" s="5"/>
      <c r="IL1195" s="5"/>
      <c r="IM1195" s="4"/>
      <c r="IN1195" s="6"/>
      <c r="IO1195" s="4"/>
      <c r="IP1195" s="6"/>
      <c r="IQ1195" s="5"/>
      <c r="IR1195" s="5"/>
      <c r="IS1195" s="4"/>
      <c r="IT1195" s="6"/>
      <c r="IU1195" s="4"/>
      <c r="IV1195" s="6"/>
      <c r="IW1195" s="5"/>
      <c r="IX1195" s="5"/>
      <c r="IY1195" s="4"/>
      <c r="IZ1195" s="6"/>
      <c r="JA1195" s="4"/>
      <c r="JB1195" s="6"/>
      <c r="JC1195" s="5"/>
      <c r="JD1195" s="5"/>
      <c r="JE1195" s="4"/>
      <c r="JF1195" s="6"/>
      <c r="JG1195" s="4"/>
      <c r="JH1195" s="6"/>
      <c r="JI1195" s="5"/>
      <c r="JJ1195" s="5"/>
      <c r="JK1195" s="4"/>
      <c r="JL1195" s="6"/>
      <c r="JM1195" s="4"/>
      <c r="JN1195" s="6"/>
      <c r="JO1195" s="5"/>
      <c r="JP1195" s="5"/>
      <c r="JQ1195" s="4"/>
      <c r="JR1195" s="6"/>
      <c r="JS1195" s="4"/>
      <c r="JT1195" s="6"/>
      <c r="JU1195" s="5"/>
      <c r="JV1195" s="5"/>
      <c r="JW1195" s="4"/>
      <c r="JX1195" s="6"/>
      <c r="JY1195" s="4"/>
      <c r="JZ1195" s="6"/>
      <c r="KA1195" s="5"/>
      <c r="KB1195" s="5"/>
      <c r="KC1195" s="4"/>
      <c r="KD1195" s="6"/>
      <c r="KE1195" s="4"/>
      <c r="KF1195" s="6"/>
      <c r="KG1195" s="5"/>
      <c r="KH1195" s="5"/>
      <c r="KI1195" s="4"/>
      <c r="KJ1195" s="6"/>
      <c r="KK1195" s="4"/>
      <c r="KL1195" s="6"/>
      <c r="KM1195" s="5"/>
      <c r="KN1195" s="5"/>
    </row>
    <row r="1196">
      <c r="A1196" s="3" t="s">
        <v>85</v>
      </c>
      <c r="B1196" s="3" t="s">
        <v>851</v>
      </c>
      <c r="C1196" s="3" t="s">
        <v>87</v>
      </c>
      <c r="D1196" s="3" t="s">
        <v>712</v>
      </c>
      <c r="E1196" s="3" t="s">
        <v>874</v>
      </c>
      <c r="F1196" s="3" t="s">
        <v>104</v>
      </c>
      <c r="G1196" s="3" t="s">
        <v>104</v>
      </c>
      <c r="H1196" s="3" t="s">
        <v>104</v>
      </c>
      <c r="I1196" s="3" t="s">
        <v>1497</v>
      </c>
      <c r="J1196" s="3" t="s">
        <v>104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  <c r="AW1196" s="4"/>
      <c r="AX1196" s="6"/>
      <c r="AY1196" s="4"/>
      <c r="AZ1196" s="6"/>
      <c r="BA1196" s="5"/>
      <c r="BB1196" s="5"/>
      <c r="BC1196" s="4"/>
      <c r="BD1196" s="6"/>
      <c r="BE1196" s="4"/>
      <c r="BF1196" s="6"/>
      <c r="BG1196" s="5"/>
      <c r="BH1196" s="5"/>
      <c r="BI1196" s="4"/>
      <c r="BJ1196" s="6"/>
      <c r="BK1196" s="4"/>
      <c r="BL1196" s="6"/>
      <c r="BM1196" s="5"/>
      <c r="BN1196" s="5"/>
      <c r="BO1196" s="4"/>
      <c r="BP1196" s="6"/>
      <c r="BQ1196" s="4"/>
      <c r="BR1196" s="6"/>
      <c r="BS1196" s="5"/>
      <c r="BT1196" s="5"/>
      <c r="BU1196" s="4"/>
      <c r="BV1196" s="6"/>
      <c r="BW1196" s="4"/>
      <c r="BX1196" s="6"/>
      <c r="BY1196" s="5"/>
      <c r="BZ1196" s="5"/>
      <c r="CA1196" s="4"/>
      <c r="CB1196" s="6"/>
      <c r="CC1196" s="4"/>
      <c r="CD1196" s="6"/>
      <c r="CE1196" s="5"/>
      <c r="CF1196" s="5"/>
      <c r="CG1196" s="4"/>
      <c r="CH1196" s="6"/>
      <c r="CI1196" s="4"/>
      <c r="CJ1196" s="6"/>
      <c r="CK1196" s="5"/>
      <c r="CL1196" s="5"/>
      <c r="CM1196" s="4"/>
      <c r="CN1196" s="6"/>
      <c r="CO1196" s="4"/>
      <c r="CP1196" s="6"/>
      <c r="CQ1196" s="5"/>
      <c r="CR1196" s="5"/>
      <c r="CS1196" s="4"/>
      <c r="CT1196" s="6"/>
      <c r="CU1196" s="4"/>
      <c r="CV1196" s="6"/>
      <c r="CW1196" s="5"/>
      <c r="CX1196" s="5"/>
      <c r="CY1196" s="4"/>
      <c r="CZ1196" s="6"/>
      <c r="DA1196" s="4"/>
      <c r="DB1196" s="6"/>
      <c r="DC1196" s="5"/>
      <c r="DD1196" s="5"/>
      <c r="DE1196" s="4"/>
      <c r="DF1196" s="6"/>
      <c r="DG1196" s="4"/>
      <c r="DH1196" s="6"/>
      <c r="DI1196" s="5"/>
      <c r="DJ1196" s="5"/>
      <c r="DK1196" s="4"/>
      <c r="DL1196" s="6"/>
      <c r="DM1196" s="4"/>
      <c r="DN1196" s="6"/>
      <c r="DO1196" s="5"/>
      <c r="DP1196" s="5"/>
      <c r="DQ1196" s="4"/>
      <c r="DR1196" s="6"/>
      <c r="DS1196" s="4"/>
      <c r="DT1196" s="6"/>
      <c r="DU1196" s="5"/>
      <c r="DV1196" s="5"/>
      <c r="DW1196" s="4"/>
      <c r="DX1196" s="6"/>
      <c r="DY1196" s="4"/>
      <c r="DZ1196" s="6"/>
      <c r="EA1196" s="5"/>
      <c r="EB1196" s="5"/>
      <c r="EC1196" s="4"/>
      <c r="ED1196" s="6"/>
      <c r="EE1196" s="4"/>
      <c r="EF1196" s="6"/>
      <c r="EG1196" s="5"/>
      <c r="EH1196" s="5"/>
      <c r="EI1196" s="4"/>
      <c r="EJ1196" s="6"/>
      <c r="EK1196" s="4"/>
      <c r="EL1196" s="6"/>
      <c r="EM1196" s="5"/>
      <c r="EN1196" s="5"/>
      <c r="EO1196" s="4"/>
      <c r="EP1196" s="6"/>
      <c r="EQ1196" s="4"/>
      <c r="ER1196" s="6"/>
      <c r="ES1196" s="5"/>
      <c r="ET1196" s="5"/>
      <c r="EU1196" s="4"/>
      <c r="EV1196" s="6"/>
      <c r="EW1196" s="4"/>
      <c r="EX1196" s="6"/>
      <c r="EY1196" s="5"/>
      <c r="EZ1196" s="5"/>
      <c r="FA1196" s="4"/>
      <c r="FB1196" s="6"/>
      <c r="FC1196" s="4"/>
      <c r="FD1196" s="6"/>
      <c r="FE1196" s="5"/>
      <c r="FF1196" s="5"/>
      <c r="FG1196" s="4"/>
      <c r="FH1196" s="6"/>
      <c r="FI1196" s="4"/>
      <c r="FJ1196" s="6"/>
      <c r="FK1196" s="5"/>
      <c r="FL1196" s="5"/>
      <c r="FM1196" s="4"/>
      <c r="FN1196" s="6"/>
      <c r="FO1196" s="4"/>
      <c r="FP1196" s="6"/>
      <c r="FQ1196" s="5"/>
      <c r="FR1196" s="5"/>
      <c r="FS1196" s="4"/>
      <c r="FT1196" s="6"/>
      <c r="FU1196" s="4"/>
      <c r="FV1196" s="6"/>
      <c r="FW1196" s="5"/>
      <c r="FX1196" s="5"/>
      <c r="FY1196" s="4"/>
      <c r="FZ1196" s="6"/>
      <c r="GA1196" s="4"/>
      <c r="GB1196" s="6"/>
      <c r="GC1196" s="5"/>
      <c r="GD1196" s="5"/>
      <c r="GE1196" s="4"/>
      <c r="GF1196" s="6"/>
      <c r="GG1196" s="4"/>
      <c r="GH1196" s="6"/>
      <c r="GI1196" s="5"/>
      <c r="GJ1196" s="5"/>
      <c r="GK1196" s="4"/>
      <c r="GL1196" s="6"/>
      <c r="GM1196" s="4"/>
      <c r="GN1196" s="6"/>
      <c r="GO1196" s="5"/>
      <c r="GP1196" s="5"/>
      <c r="GQ1196" s="4"/>
      <c r="GR1196" s="6"/>
      <c r="GS1196" s="4"/>
      <c r="GT1196" s="6"/>
      <c r="GU1196" s="5"/>
      <c r="GV1196" s="5"/>
      <c r="GW1196" s="4"/>
      <c r="GX1196" s="6"/>
      <c r="GY1196" s="4"/>
      <c r="GZ1196" s="6"/>
      <c r="HA1196" s="5"/>
      <c r="HB1196" s="5"/>
      <c r="HC1196" s="4"/>
      <c r="HD1196" s="6"/>
      <c r="HE1196" s="4"/>
      <c r="HF1196" s="6"/>
      <c r="HG1196" s="5"/>
      <c r="HH1196" s="5"/>
      <c r="HI1196" s="4"/>
      <c r="HJ1196" s="6"/>
      <c r="HK1196" s="4"/>
      <c r="HL1196" s="6"/>
      <c r="HM1196" s="5"/>
      <c r="HN1196" s="5"/>
      <c r="HO1196" s="4"/>
      <c r="HP1196" s="6"/>
      <c r="HQ1196" s="4"/>
      <c r="HR1196" s="6"/>
      <c r="HS1196" s="5"/>
      <c r="HT1196" s="5"/>
      <c r="HU1196" s="4"/>
      <c r="HV1196" s="6"/>
      <c r="HW1196" s="4"/>
      <c r="HX1196" s="6"/>
      <c r="HY1196" s="5"/>
      <c r="HZ1196" s="5"/>
      <c r="IA1196" s="4"/>
      <c r="IB1196" s="6"/>
      <c r="IC1196" s="4"/>
      <c r="ID1196" s="6"/>
      <c r="IE1196" s="5"/>
      <c r="IF1196" s="5"/>
      <c r="IG1196" s="4"/>
      <c r="IH1196" s="6"/>
      <c r="II1196" s="4"/>
      <c r="IJ1196" s="6"/>
      <c r="IK1196" s="5"/>
      <c r="IL1196" s="5"/>
      <c r="IM1196" s="4"/>
      <c r="IN1196" s="6"/>
      <c r="IO1196" s="4"/>
      <c r="IP1196" s="6"/>
      <c r="IQ1196" s="5"/>
      <c r="IR1196" s="5"/>
      <c r="IS1196" s="4"/>
      <c r="IT1196" s="6"/>
      <c r="IU1196" s="4"/>
      <c r="IV1196" s="6"/>
      <c r="IW1196" s="5"/>
      <c r="IX1196" s="5"/>
      <c r="IY1196" s="4"/>
      <c r="IZ1196" s="6"/>
      <c r="JA1196" s="4"/>
      <c r="JB1196" s="6"/>
      <c r="JC1196" s="5"/>
      <c r="JD1196" s="5"/>
      <c r="JE1196" s="4"/>
      <c r="JF1196" s="6"/>
      <c r="JG1196" s="4"/>
      <c r="JH1196" s="6"/>
      <c r="JI1196" s="5"/>
      <c r="JJ1196" s="5"/>
      <c r="JK1196" s="4"/>
      <c r="JL1196" s="6"/>
      <c r="JM1196" s="4"/>
      <c r="JN1196" s="6"/>
      <c r="JO1196" s="5"/>
      <c r="JP1196" s="5"/>
      <c r="JQ1196" s="4"/>
      <c r="JR1196" s="6"/>
      <c r="JS1196" s="4"/>
      <c r="JT1196" s="6"/>
      <c r="JU1196" s="5"/>
      <c r="JV1196" s="5"/>
      <c r="JW1196" s="4"/>
      <c r="JX1196" s="6"/>
      <c r="JY1196" s="4"/>
      <c r="JZ1196" s="6"/>
      <c r="KA1196" s="5"/>
      <c r="KB1196" s="5"/>
      <c r="KC1196" s="4"/>
      <c r="KD1196" s="6"/>
      <c r="KE1196" s="4"/>
      <c r="KF1196" s="6"/>
      <c r="KG1196" s="5"/>
      <c r="KH1196" s="5"/>
      <c r="KI1196" s="4"/>
      <c r="KJ1196" s="6"/>
      <c r="KK1196" s="4"/>
      <c r="KL1196" s="6"/>
      <c r="KM1196" s="5"/>
      <c r="KN1196" s="5"/>
    </row>
    <row r="1197">
      <c r="A1197" s="3" t="s">
        <v>85</v>
      </c>
      <c r="B1197" s="3" t="s">
        <v>851</v>
      </c>
      <c r="C1197" s="3" t="s">
        <v>87</v>
      </c>
      <c r="D1197" s="3" t="s">
        <v>712</v>
      </c>
      <c r="E1197" s="3" t="s">
        <v>911</v>
      </c>
      <c r="F1197" s="3" t="s">
        <v>104</v>
      </c>
      <c r="G1197" s="3" t="s">
        <v>104</v>
      </c>
      <c r="H1197" s="3" t="s">
        <v>104</v>
      </c>
      <c r="I1197" s="3" t="s">
        <v>1498</v>
      </c>
      <c r="J1197" s="3" t="s">
        <v>104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  <c r="AW1197" s="4"/>
      <c r="AX1197" s="6"/>
      <c r="AY1197" s="4"/>
      <c r="AZ1197" s="6"/>
      <c r="BA1197" s="5"/>
      <c r="BB1197" s="5"/>
      <c r="BC1197" s="4"/>
      <c r="BD1197" s="6"/>
      <c r="BE1197" s="4"/>
      <c r="BF1197" s="6"/>
      <c r="BG1197" s="5"/>
      <c r="BH1197" s="5"/>
      <c r="BI1197" s="4"/>
      <c r="BJ1197" s="6"/>
      <c r="BK1197" s="4"/>
      <c r="BL1197" s="6"/>
      <c r="BM1197" s="5"/>
      <c r="BN1197" s="5"/>
      <c r="BO1197" s="4"/>
      <c r="BP1197" s="6"/>
      <c r="BQ1197" s="4"/>
      <c r="BR1197" s="6"/>
      <c r="BS1197" s="5"/>
      <c r="BT1197" s="5"/>
      <c r="BU1197" s="4"/>
      <c r="BV1197" s="6"/>
      <c r="BW1197" s="4"/>
      <c r="BX1197" s="6"/>
      <c r="BY1197" s="5"/>
      <c r="BZ1197" s="5"/>
      <c r="CA1197" s="4"/>
      <c r="CB1197" s="6"/>
      <c r="CC1197" s="4"/>
      <c r="CD1197" s="6"/>
      <c r="CE1197" s="5"/>
      <c r="CF1197" s="5"/>
      <c r="CG1197" s="4"/>
      <c r="CH1197" s="6"/>
      <c r="CI1197" s="4"/>
      <c r="CJ1197" s="6"/>
      <c r="CK1197" s="5"/>
      <c r="CL1197" s="5"/>
      <c r="CM1197" s="4"/>
      <c r="CN1197" s="6"/>
      <c r="CO1197" s="4"/>
      <c r="CP1197" s="6"/>
      <c r="CQ1197" s="5"/>
      <c r="CR1197" s="5"/>
      <c r="CS1197" s="4"/>
      <c r="CT1197" s="6"/>
      <c r="CU1197" s="4"/>
      <c r="CV1197" s="6"/>
      <c r="CW1197" s="5"/>
      <c r="CX1197" s="5"/>
      <c r="CY1197" s="4"/>
      <c r="CZ1197" s="6"/>
      <c r="DA1197" s="4"/>
      <c r="DB1197" s="6"/>
      <c r="DC1197" s="5"/>
      <c r="DD1197" s="5"/>
      <c r="DE1197" s="4"/>
      <c r="DF1197" s="6"/>
      <c r="DG1197" s="4"/>
      <c r="DH1197" s="6"/>
      <c r="DI1197" s="5"/>
      <c r="DJ1197" s="5"/>
      <c r="DK1197" s="4"/>
      <c r="DL1197" s="6"/>
      <c r="DM1197" s="4"/>
      <c r="DN1197" s="6"/>
      <c r="DO1197" s="5"/>
      <c r="DP1197" s="5"/>
      <c r="DQ1197" s="4"/>
      <c r="DR1197" s="6"/>
      <c r="DS1197" s="4"/>
      <c r="DT1197" s="6"/>
      <c r="DU1197" s="5"/>
      <c r="DV1197" s="5"/>
      <c r="DW1197" s="4"/>
      <c r="DX1197" s="6"/>
      <c r="DY1197" s="4"/>
      <c r="DZ1197" s="6"/>
      <c r="EA1197" s="5"/>
      <c r="EB1197" s="5"/>
      <c r="EC1197" s="4"/>
      <c r="ED1197" s="6"/>
      <c r="EE1197" s="4"/>
      <c r="EF1197" s="6"/>
      <c r="EG1197" s="5"/>
      <c r="EH1197" s="5"/>
      <c r="EI1197" s="4"/>
      <c r="EJ1197" s="6"/>
      <c r="EK1197" s="4"/>
      <c r="EL1197" s="6"/>
      <c r="EM1197" s="5"/>
      <c r="EN1197" s="5"/>
      <c r="EO1197" s="4"/>
      <c r="EP1197" s="6"/>
      <c r="EQ1197" s="4"/>
      <c r="ER1197" s="6"/>
      <c r="ES1197" s="5"/>
      <c r="ET1197" s="5"/>
      <c r="EU1197" s="4"/>
      <c r="EV1197" s="6"/>
      <c r="EW1197" s="4"/>
      <c r="EX1197" s="6"/>
      <c r="EY1197" s="5"/>
      <c r="EZ1197" s="5"/>
      <c r="FA1197" s="4"/>
      <c r="FB1197" s="6"/>
      <c r="FC1197" s="4"/>
      <c r="FD1197" s="6"/>
      <c r="FE1197" s="5"/>
      <c r="FF1197" s="5"/>
      <c r="FG1197" s="4"/>
      <c r="FH1197" s="6"/>
      <c r="FI1197" s="4"/>
      <c r="FJ1197" s="6"/>
      <c r="FK1197" s="5"/>
      <c r="FL1197" s="5"/>
      <c r="FM1197" s="4"/>
      <c r="FN1197" s="6"/>
      <c r="FO1197" s="4"/>
      <c r="FP1197" s="6"/>
      <c r="FQ1197" s="5"/>
      <c r="FR1197" s="5"/>
      <c r="FS1197" s="4"/>
      <c r="FT1197" s="6"/>
      <c r="FU1197" s="4"/>
      <c r="FV1197" s="6"/>
      <c r="FW1197" s="5"/>
      <c r="FX1197" s="5"/>
      <c r="FY1197" s="4"/>
      <c r="FZ1197" s="6"/>
      <c r="GA1197" s="4"/>
      <c r="GB1197" s="6"/>
      <c r="GC1197" s="5"/>
      <c r="GD1197" s="5"/>
      <c r="GE1197" s="4"/>
      <c r="GF1197" s="6"/>
      <c r="GG1197" s="4"/>
      <c r="GH1197" s="6"/>
      <c r="GI1197" s="5"/>
      <c r="GJ1197" s="5"/>
      <c r="GK1197" s="4"/>
      <c r="GL1197" s="6"/>
      <c r="GM1197" s="4"/>
      <c r="GN1197" s="6"/>
      <c r="GO1197" s="5"/>
      <c r="GP1197" s="5"/>
      <c r="GQ1197" s="4"/>
      <c r="GR1197" s="6"/>
      <c r="GS1197" s="4"/>
      <c r="GT1197" s="6"/>
      <c r="GU1197" s="5"/>
      <c r="GV1197" s="5"/>
      <c r="GW1197" s="4"/>
      <c r="GX1197" s="6"/>
      <c r="GY1197" s="4"/>
      <c r="GZ1197" s="6"/>
      <c r="HA1197" s="5"/>
      <c r="HB1197" s="5"/>
      <c r="HC1197" s="4"/>
      <c r="HD1197" s="6"/>
      <c r="HE1197" s="4"/>
      <c r="HF1197" s="6"/>
      <c r="HG1197" s="5"/>
      <c r="HH1197" s="5"/>
      <c r="HI1197" s="4"/>
      <c r="HJ1197" s="6"/>
      <c r="HK1197" s="4"/>
      <c r="HL1197" s="6"/>
      <c r="HM1197" s="5"/>
      <c r="HN1197" s="5"/>
      <c r="HO1197" s="4"/>
      <c r="HP1197" s="6"/>
      <c r="HQ1197" s="4"/>
      <c r="HR1197" s="6"/>
      <c r="HS1197" s="5"/>
      <c r="HT1197" s="5"/>
      <c r="HU1197" s="4"/>
      <c r="HV1197" s="6"/>
      <c r="HW1197" s="4"/>
      <c r="HX1197" s="6"/>
      <c r="HY1197" s="5"/>
      <c r="HZ1197" s="5"/>
      <c r="IA1197" s="4"/>
      <c r="IB1197" s="6"/>
      <c r="IC1197" s="4"/>
      <c r="ID1197" s="6"/>
      <c r="IE1197" s="5"/>
      <c r="IF1197" s="5"/>
      <c r="IG1197" s="4"/>
      <c r="IH1197" s="6"/>
      <c r="II1197" s="4"/>
      <c r="IJ1197" s="6"/>
      <c r="IK1197" s="5"/>
      <c r="IL1197" s="5"/>
      <c r="IM1197" s="4"/>
      <c r="IN1197" s="6"/>
      <c r="IO1197" s="4"/>
      <c r="IP1197" s="6"/>
      <c r="IQ1197" s="5"/>
      <c r="IR1197" s="5"/>
      <c r="IS1197" s="4"/>
      <c r="IT1197" s="6"/>
      <c r="IU1197" s="4"/>
      <c r="IV1197" s="6"/>
      <c r="IW1197" s="5"/>
      <c r="IX1197" s="5"/>
      <c r="IY1197" s="4"/>
      <c r="IZ1197" s="6"/>
      <c r="JA1197" s="4"/>
      <c r="JB1197" s="6"/>
      <c r="JC1197" s="5"/>
      <c r="JD1197" s="5"/>
      <c r="JE1197" s="4"/>
      <c r="JF1197" s="6"/>
      <c r="JG1197" s="4"/>
      <c r="JH1197" s="6"/>
      <c r="JI1197" s="5"/>
      <c r="JJ1197" s="5"/>
      <c r="JK1197" s="4"/>
      <c r="JL1197" s="6"/>
      <c r="JM1197" s="4"/>
      <c r="JN1197" s="6"/>
      <c r="JO1197" s="5"/>
      <c r="JP1197" s="5"/>
      <c r="JQ1197" s="4"/>
      <c r="JR1197" s="6"/>
      <c r="JS1197" s="4"/>
      <c r="JT1197" s="6"/>
      <c r="JU1197" s="5"/>
      <c r="JV1197" s="5"/>
      <c r="JW1197" s="4"/>
      <c r="JX1197" s="6"/>
      <c r="JY1197" s="4"/>
      <c r="JZ1197" s="6"/>
      <c r="KA1197" s="5"/>
      <c r="KB1197" s="5"/>
      <c r="KC1197" s="4"/>
      <c r="KD1197" s="6"/>
      <c r="KE1197" s="4"/>
      <c r="KF1197" s="6"/>
      <c r="KG1197" s="5"/>
      <c r="KH1197" s="5"/>
      <c r="KI1197" s="4"/>
      <c r="KJ1197" s="6"/>
      <c r="KK1197" s="4"/>
      <c r="KL1197" s="6"/>
      <c r="KM1197" s="5"/>
      <c r="KN1197" s="5"/>
    </row>
    <row r="1198">
      <c r="A1198" s="3" t="s">
        <v>85</v>
      </c>
      <c r="B1198" s="3" t="s">
        <v>851</v>
      </c>
      <c r="C1198" s="3" t="s">
        <v>87</v>
      </c>
      <c r="D1198" s="3" t="s">
        <v>712</v>
      </c>
      <c r="E1198" s="3" t="s">
        <v>899</v>
      </c>
      <c r="F1198" s="3" t="s">
        <v>104</v>
      </c>
      <c r="G1198" s="3" t="s">
        <v>104</v>
      </c>
      <c r="H1198" s="3" t="s">
        <v>104</v>
      </c>
      <c r="I1198" s="3" t="s">
        <v>1499</v>
      </c>
      <c r="J1198" s="3" t="s">
        <v>104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  <c r="AW1198" s="4"/>
      <c r="AX1198" s="6"/>
      <c r="AY1198" s="4"/>
      <c r="AZ1198" s="6"/>
      <c r="BA1198" s="5"/>
      <c r="BB1198" s="5"/>
      <c r="BC1198" s="4"/>
      <c r="BD1198" s="6"/>
      <c r="BE1198" s="4"/>
      <c r="BF1198" s="6"/>
      <c r="BG1198" s="5"/>
      <c r="BH1198" s="5"/>
      <c r="BI1198" s="4"/>
      <c r="BJ1198" s="6"/>
      <c r="BK1198" s="4"/>
      <c r="BL1198" s="6"/>
      <c r="BM1198" s="5"/>
      <c r="BN1198" s="5"/>
      <c r="BO1198" s="4"/>
      <c r="BP1198" s="6"/>
      <c r="BQ1198" s="4"/>
      <c r="BR1198" s="6"/>
      <c r="BS1198" s="5"/>
      <c r="BT1198" s="5"/>
      <c r="BU1198" s="4"/>
      <c r="BV1198" s="6"/>
      <c r="BW1198" s="4"/>
      <c r="BX1198" s="6"/>
      <c r="BY1198" s="5"/>
      <c r="BZ1198" s="5"/>
      <c r="CA1198" s="4"/>
      <c r="CB1198" s="6"/>
      <c r="CC1198" s="4"/>
      <c r="CD1198" s="6"/>
      <c r="CE1198" s="5"/>
      <c r="CF1198" s="5"/>
      <c r="CG1198" s="4"/>
      <c r="CH1198" s="6"/>
      <c r="CI1198" s="4"/>
      <c r="CJ1198" s="6"/>
      <c r="CK1198" s="5"/>
      <c r="CL1198" s="5"/>
      <c r="CM1198" s="4"/>
      <c r="CN1198" s="6"/>
      <c r="CO1198" s="4"/>
      <c r="CP1198" s="6"/>
      <c r="CQ1198" s="5"/>
      <c r="CR1198" s="5"/>
      <c r="CS1198" s="4"/>
      <c r="CT1198" s="6"/>
      <c r="CU1198" s="4"/>
      <c r="CV1198" s="6"/>
      <c r="CW1198" s="5"/>
      <c r="CX1198" s="5"/>
      <c r="CY1198" s="4"/>
      <c r="CZ1198" s="6"/>
      <c r="DA1198" s="4"/>
      <c r="DB1198" s="6"/>
      <c r="DC1198" s="5"/>
      <c r="DD1198" s="5"/>
      <c r="DE1198" s="4"/>
      <c r="DF1198" s="6"/>
      <c r="DG1198" s="4"/>
      <c r="DH1198" s="6"/>
      <c r="DI1198" s="5"/>
      <c r="DJ1198" s="5"/>
      <c r="DK1198" s="4"/>
      <c r="DL1198" s="6"/>
      <c r="DM1198" s="4"/>
      <c r="DN1198" s="6"/>
      <c r="DO1198" s="5"/>
      <c r="DP1198" s="5"/>
      <c r="DQ1198" s="4"/>
      <c r="DR1198" s="6"/>
      <c r="DS1198" s="4"/>
      <c r="DT1198" s="6"/>
      <c r="DU1198" s="5"/>
      <c r="DV1198" s="5"/>
      <c r="DW1198" s="4"/>
      <c r="DX1198" s="6"/>
      <c r="DY1198" s="4"/>
      <c r="DZ1198" s="6"/>
      <c r="EA1198" s="5"/>
      <c r="EB1198" s="5"/>
      <c r="EC1198" s="4"/>
      <c r="ED1198" s="6"/>
      <c r="EE1198" s="4"/>
      <c r="EF1198" s="6"/>
      <c r="EG1198" s="5"/>
      <c r="EH1198" s="5"/>
      <c r="EI1198" s="4"/>
      <c r="EJ1198" s="6"/>
      <c r="EK1198" s="4"/>
      <c r="EL1198" s="6"/>
      <c r="EM1198" s="5"/>
      <c r="EN1198" s="5"/>
      <c r="EO1198" s="4"/>
      <c r="EP1198" s="6"/>
      <c r="EQ1198" s="4"/>
      <c r="ER1198" s="6"/>
      <c r="ES1198" s="5"/>
      <c r="ET1198" s="5"/>
      <c r="EU1198" s="4"/>
      <c r="EV1198" s="6"/>
      <c r="EW1198" s="4"/>
      <c r="EX1198" s="6"/>
      <c r="EY1198" s="5"/>
      <c r="EZ1198" s="5"/>
      <c r="FA1198" s="4"/>
      <c r="FB1198" s="6"/>
      <c r="FC1198" s="4"/>
      <c r="FD1198" s="6"/>
      <c r="FE1198" s="5"/>
      <c r="FF1198" s="5"/>
      <c r="FG1198" s="4"/>
      <c r="FH1198" s="6"/>
      <c r="FI1198" s="4"/>
      <c r="FJ1198" s="6"/>
      <c r="FK1198" s="5"/>
      <c r="FL1198" s="5"/>
      <c r="FM1198" s="4"/>
      <c r="FN1198" s="6"/>
      <c r="FO1198" s="4"/>
      <c r="FP1198" s="6"/>
      <c r="FQ1198" s="5"/>
      <c r="FR1198" s="5"/>
      <c r="FS1198" s="4"/>
      <c r="FT1198" s="6"/>
      <c r="FU1198" s="4"/>
      <c r="FV1198" s="6"/>
      <c r="FW1198" s="5"/>
      <c r="FX1198" s="5"/>
      <c r="FY1198" s="4"/>
      <c r="FZ1198" s="6"/>
      <c r="GA1198" s="4"/>
      <c r="GB1198" s="6"/>
      <c r="GC1198" s="5"/>
      <c r="GD1198" s="5"/>
      <c r="GE1198" s="4"/>
      <c r="GF1198" s="6"/>
      <c r="GG1198" s="4"/>
      <c r="GH1198" s="6"/>
      <c r="GI1198" s="5"/>
      <c r="GJ1198" s="5"/>
      <c r="GK1198" s="4"/>
      <c r="GL1198" s="6"/>
      <c r="GM1198" s="4"/>
      <c r="GN1198" s="6"/>
      <c r="GO1198" s="5"/>
      <c r="GP1198" s="5"/>
      <c r="GQ1198" s="4"/>
      <c r="GR1198" s="6"/>
      <c r="GS1198" s="4"/>
      <c r="GT1198" s="6"/>
      <c r="GU1198" s="5"/>
      <c r="GV1198" s="5"/>
      <c r="GW1198" s="4"/>
      <c r="GX1198" s="6"/>
      <c r="GY1198" s="4"/>
      <c r="GZ1198" s="6"/>
      <c r="HA1198" s="5"/>
      <c r="HB1198" s="5"/>
      <c r="HC1198" s="4"/>
      <c r="HD1198" s="6"/>
      <c r="HE1198" s="4"/>
      <c r="HF1198" s="6"/>
      <c r="HG1198" s="5"/>
      <c r="HH1198" s="5"/>
      <c r="HI1198" s="4"/>
      <c r="HJ1198" s="6"/>
      <c r="HK1198" s="4"/>
      <c r="HL1198" s="6"/>
      <c r="HM1198" s="5"/>
      <c r="HN1198" s="5"/>
      <c r="HO1198" s="4"/>
      <c r="HP1198" s="6"/>
      <c r="HQ1198" s="4"/>
      <c r="HR1198" s="6"/>
      <c r="HS1198" s="5"/>
      <c r="HT1198" s="5"/>
      <c r="HU1198" s="4"/>
      <c r="HV1198" s="6"/>
      <c r="HW1198" s="4"/>
      <c r="HX1198" s="6"/>
      <c r="HY1198" s="5"/>
      <c r="HZ1198" s="5"/>
      <c r="IA1198" s="4"/>
      <c r="IB1198" s="6"/>
      <c r="IC1198" s="4"/>
      <c r="ID1198" s="6"/>
      <c r="IE1198" s="5"/>
      <c r="IF1198" s="5"/>
      <c r="IG1198" s="4"/>
      <c r="IH1198" s="6"/>
      <c r="II1198" s="4"/>
      <c r="IJ1198" s="6"/>
      <c r="IK1198" s="5"/>
      <c r="IL1198" s="5"/>
      <c r="IM1198" s="4"/>
      <c r="IN1198" s="6"/>
      <c r="IO1198" s="4"/>
      <c r="IP1198" s="6"/>
      <c r="IQ1198" s="5"/>
      <c r="IR1198" s="5"/>
      <c r="IS1198" s="4"/>
      <c r="IT1198" s="6"/>
      <c r="IU1198" s="4"/>
      <c r="IV1198" s="6"/>
      <c r="IW1198" s="5"/>
      <c r="IX1198" s="5"/>
      <c r="IY1198" s="4"/>
      <c r="IZ1198" s="6"/>
      <c r="JA1198" s="4"/>
      <c r="JB1198" s="6"/>
      <c r="JC1198" s="5"/>
      <c r="JD1198" s="5"/>
      <c r="JE1198" s="4"/>
      <c r="JF1198" s="6"/>
      <c r="JG1198" s="4"/>
      <c r="JH1198" s="6"/>
      <c r="JI1198" s="5"/>
      <c r="JJ1198" s="5"/>
      <c r="JK1198" s="4"/>
      <c r="JL1198" s="6"/>
      <c r="JM1198" s="4"/>
      <c r="JN1198" s="6"/>
      <c r="JO1198" s="5"/>
      <c r="JP1198" s="5"/>
      <c r="JQ1198" s="4"/>
      <c r="JR1198" s="6"/>
      <c r="JS1198" s="4"/>
      <c r="JT1198" s="6"/>
      <c r="JU1198" s="5"/>
      <c r="JV1198" s="5"/>
      <c r="JW1198" s="4"/>
      <c r="JX1198" s="6"/>
      <c r="JY1198" s="4"/>
      <c r="JZ1198" s="6"/>
      <c r="KA1198" s="5"/>
      <c r="KB1198" s="5"/>
      <c r="KC1198" s="4"/>
      <c r="KD1198" s="6"/>
      <c r="KE1198" s="4"/>
      <c r="KF1198" s="6"/>
      <c r="KG1198" s="5"/>
      <c r="KH1198" s="5"/>
      <c r="KI1198" s="4"/>
      <c r="KJ1198" s="6"/>
      <c r="KK1198" s="4"/>
      <c r="KL1198" s="6"/>
      <c r="KM1198" s="5"/>
      <c r="KN1198" s="5"/>
    </row>
    <row r="1199">
      <c r="A1199" s="3" t="s">
        <v>85</v>
      </c>
      <c r="B1199" s="3" t="s">
        <v>851</v>
      </c>
      <c r="C1199" s="3" t="s">
        <v>87</v>
      </c>
      <c r="D1199" s="3" t="s">
        <v>712</v>
      </c>
      <c r="E1199" s="3" t="s">
        <v>874</v>
      </c>
      <c r="F1199" s="3" t="s">
        <v>104</v>
      </c>
      <c r="G1199" s="3" t="s">
        <v>104</v>
      </c>
      <c r="H1199" s="3" t="s">
        <v>104</v>
      </c>
      <c r="I1199" s="3" t="s">
        <v>1500</v>
      </c>
      <c r="J1199" s="3" t="s">
        <v>104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  <c r="AW1199" s="4"/>
      <c r="AX1199" s="6"/>
      <c r="AY1199" s="4"/>
      <c r="AZ1199" s="6"/>
      <c r="BA1199" s="5"/>
      <c r="BB1199" s="5"/>
      <c r="BC1199" s="4"/>
      <c r="BD1199" s="6"/>
      <c r="BE1199" s="4"/>
      <c r="BF1199" s="6"/>
      <c r="BG1199" s="5"/>
      <c r="BH1199" s="5"/>
      <c r="BI1199" s="4"/>
      <c r="BJ1199" s="6"/>
      <c r="BK1199" s="4"/>
      <c r="BL1199" s="6"/>
      <c r="BM1199" s="5"/>
      <c r="BN1199" s="5"/>
      <c r="BO1199" s="4"/>
      <c r="BP1199" s="6"/>
      <c r="BQ1199" s="4"/>
      <c r="BR1199" s="6"/>
      <c r="BS1199" s="5"/>
      <c r="BT1199" s="5"/>
      <c r="BU1199" s="4"/>
      <c r="BV1199" s="6"/>
      <c r="BW1199" s="4"/>
      <c r="BX1199" s="6"/>
      <c r="BY1199" s="5"/>
      <c r="BZ1199" s="5"/>
      <c r="CA1199" s="4"/>
      <c r="CB1199" s="6"/>
      <c r="CC1199" s="4"/>
      <c r="CD1199" s="6"/>
      <c r="CE1199" s="5"/>
      <c r="CF1199" s="5"/>
      <c r="CG1199" s="4"/>
      <c r="CH1199" s="6"/>
      <c r="CI1199" s="4"/>
      <c r="CJ1199" s="6"/>
      <c r="CK1199" s="5"/>
      <c r="CL1199" s="5"/>
      <c r="CM1199" s="4"/>
      <c r="CN1199" s="6"/>
      <c r="CO1199" s="4"/>
      <c r="CP1199" s="6"/>
      <c r="CQ1199" s="5"/>
      <c r="CR1199" s="5"/>
      <c r="CS1199" s="4"/>
      <c r="CT1199" s="6"/>
      <c r="CU1199" s="4"/>
      <c r="CV1199" s="6"/>
      <c r="CW1199" s="5"/>
      <c r="CX1199" s="5"/>
      <c r="CY1199" s="4"/>
      <c r="CZ1199" s="6"/>
      <c r="DA1199" s="4"/>
      <c r="DB1199" s="6"/>
      <c r="DC1199" s="5"/>
      <c r="DD1199" s="5"/>
      <c r="DE1199" s="4"/>
      <c r="DF1199" s="6"/>
      <c r="DG1199" s="4"/>
      <c r="DH1199" s="6"/>
      <c r="DI1199" s="5"/>
      <c r="DJ1199" s="5"/>
      <c r="DK1199" s="4"/>
      <c r="DL1199" s="6"/>
      <c r="DM1199" s="4"/>
      <c r="DN1199" s="6"/>
      <c r="DO1199" s="5"/>
      <c r="DP1199" s="5"/>
      <c r="DQ1199" s="4"/>
      <c r="DR1199" s="6"/>
      <c r="DS1199" s="4"/>
      <c r="DT1199" s="6"/>
      <c r="DU1199" s="5"/>
      <c r="DV1199" s="5"/>
      <c r="DW1199" s="4"/>
      <c r="DX1199" s="6"/>
      <c r="DY1199" s="4"/>
      <c r="DZ1199" s="6"/>
      <c r="EA1199" s="5"/>
      <c r="EB1199" s="5"/>
      <c r="EC1199" s="4"/>
      <c r="ED1199" s="6"/>
      <c r="EE1199" s="4"/>
      <c r="EF1199" s="6"/>
      <c r="EG1199" s="5"/>
      <c r="EH1199" s="5"/>
      <c r="EI1199" s="4"/>
      <c r="EJ1199" s="6"/>
      <c r="EK1199" s="4"/>
      <c r="EL1199" s="6"/>
      <c r="EM1199" s="5"/>
      <c r="EN1199" s="5"/>
      <c r="EO1199" s="4"/>
      <c r="EP1199" s="6"/>
      <c r="EQ1199" s="4"/>
      <c r="ER1199" s="6"/>
      <c r="ES1199" s="5"/>
      <c r="ET1199" s="5"/>
      <c r="EU1199" s="4"/>
      <c r="EV1199" s="6"/>
      <c r="EW1199" s="4"/>
      <c r="EX1199" s="6"/>
      <c r="EY1199" s="5"/>
      <c r="EZ1199" s="5"/>
      <c r="FA1199" s="4"/>
      <c r="FB1199" s="6"/>
      <c r="FC1199" s="4"/>
      <c r="FD1199" s="6"/>
      <c r="FE1199" s="5"/>
      <c r="FF1199" s="5"/>
      <c r="FG1199" s="4"/>
      <c r="FH1199" s="6"/>
      <c r="FI1199" s="4"/>
      <c r="FJ1199" s="6"/>
      <c r="FK1199" s="5"/>
      <c r="FL1199" s="5"/>
      <c r="FM1199" s="4"/>
      <c r="FN1199" s="6"/>
      <c r="FO1199" s="4"/>
      <c r="FP1199" s="6"/>
      <c r="FQ1199" s="5"/>
      <c r="FR1199" s="5"/>
      <c r="FS1199" s="4"/>
      <c r="FT1199" s="6"/>
      <c r="FU1199" s="4"/>
      <c r="FV1199" s="6"/>
      <c r="FW1199" s="5"/>
      <c r="FX1199" s="5"/>
      <c r="FY1199" s="4"/>
      <c r="FZ1199" s="6"/>
      <c r="GA1199" s="4"/>
      <c r="GB1199" s="6"/>
      <c r="GC1199" s="5"/>
      <c r="GD1199" s="5"/>
      <c r="GE1199" s="4"/>
      <c r="GF1199" s="6"/>
      <c r="GG1199" s="4"/>
      <c r="GH1199" s="6"/>
      <c r="GI1199" s="5"/>
      <c r="GJ1199" s="5"/>
      <c r="GK1199" s="4"/>
      <c r="GL1199" s="6"/>
      <c r="GM1199" s="4"/>
      <c r="GN1199" s="6"/>
      <c r="GO1199" s="5"/>
      <c r="GP1199" s="5"/>
      <c r="GQ1199" s="4"/>
      <c r="GR1199" s="6"/>
      <c r="GS1199" s="4"/>
      <c r="GT1199" s="6"/>
      <c r="GU1199" s="5"/>
      <c r="GV1199" s="5"/>
      <c r="GW1199" s="4"/>
      <c r="GX1199" s="6"/>
      <c r="GY1199" s="4"/>
      <c r="GZ1199" s="6"/>
      <c r="HA1199" s="5"/>
      <c r="HB1199" s="5"/>
      <c r="HC1199" s="4"/>
      <c r="HD1199" s="6"/>
      <c r="HE1199" s="4"/>
      <c r="HF1199" s="6"/>
      <c r="HG1199" s="5"/>
      <c r="HH1199" s="5"/>
      <c r="HI1199" s="4"/>
      <c r="HJ1199" s="6"/>
      <c r="HK1199" s="4"/>
      <c r="HL1199" s="6"/>
      <c r="HM1199" s="5"/>
      <c r="HN1199" s="5"/>
      <c r="HO1199" s="4"/>
      <c r="HP1199" s="6"/>
      <c r="HQ1199" s="4"/>
      <c r="HR1199" s="6"/>
      <c r="HS1199" s="5"/>
      <c r="HT1199" s="5"/>
      <c r="HU1199" s="4"/>
      <c r="HV1199" s="6"/>
      <c r="HW1199" s="4"/>
      <c r="HX1199" s="6"/>
      <c r="HY1199" s="5"/>
      <c r="HZ1199" s="5"/>
      <c r="IA1199" s="4"/>
      <c r="IB1199" s="6"/>
      <c r="IC1199" s="4"/>
      <c r="ID1199" s="6"/>
      <c r="IE1199" s="5"/>
      <c r="IF1199" s="5"/>
      <c r="IG1199" s="4"/>
      <c r="IH1199" s="6"/>
      <c r="II1199" s="4"/>
      <c r="IJ1199" s="6"/>
      <c r="IK1199" s="5"/>
      <c r="IL1199" s="5"/>
      <c r="IM1199" s="4"/>
      <c r="IN1199" s="6"/>
      <c r="IO1199" s="4"/>
      <c r="IP1199" s="6"/>
      <c r="IQ1199" s="5"/>
      <c r="IR1199" s="5"/>
      <c r="IS1199" s="4"/>
      <c r="IT1199" s="6"/>
      <c r="IU1199" s="4"/>
      <c r="IV1199" s="6"/>
      <c r="IW1199" s="5"/>
      <c r="IX1199" s="5"/>
      <c r="IY1199" s="4"/>
      <c r="IZ1199" s="6"/>
      <c r="JA1199" s="4"/>
      <c r="JB1199" s="6"/>
      <c r="JC1199" s="5"/>
      <c r="JD1199" s="5"/>
      <c r="JE1199" s="4"/>
      <c r="JF1199" s="6"/>
      <c r="JG1199" s="4"/>
      <c r="JH1199" s="6"/>
      <c r="JI1199" s="5"/>
      <c r="JJ1199" s="5"/>
      <c r="JK1199" s="4"/>
      <c r="JL1199" s="6"/>
      <c r="JM1199" s="4"/>
      <c r="JN1199" s="6"/>
      <c r="JO1199" s="5"/>
      <c r="JP1199" s="5"/>
      <c r="JQ1199" s="4"/>
      <c r="JR1199" s="6"/>
      <c r="JS1199" s="4"/>
      <c r="JT1199" s="6"/>
      <c r="JU1199" s="5"/>
      <c r="JV1199" s="5"/>
      <c r="JW1199" s="4"/>
      <c r="JX1199" s="6"/>
      <c r="JY1199" s="4"/>
      <c r="JZ1199" s="6"/>
      <c r="KA1199" s="5"/>
      <c r="KB1199" s="5"/>
      <c r="KC1199" s="4"/>
      <c r="KD1199" s="6"/>
      <c r="KE1199" s="4"/>
      <c r="KF1199" s="6"/>
      <c r="KG1199" s="5"/>
      <c r="KH1199" s="5"/>
      <c r="KI1199" s="4"/>
      <c r="KJ1199" s="6"/>
      <c r="KK1199" s="4"/>
      <c r="KL1199" s="6"/>
      <c r="KM1199" s="5"/>
      <c r="KN1199" s="5"/>
    </row>
    <row r="1200">
      <c r="A1200" s="3" t="s">
        <v>85</v>
      </c>
      <c r="B1200" s="3" t="s">
        <v>851</v>
      </c>
      <c r="C1200" s="3" t="s">
        <v>87</v>
      </c>
      <c r="D1200" s="3" t="s">
        <v>712</v>
      </c>
      <c r="E1200" s="3" t="s">
        <v>448</v>
      </c>
      <c r="F1200" s="3" t="s">
        <v>104</v>
      </c>
      <c r="G1200" s="3" t="s">
        <v>104</v>
      </c>
      <c r="H1200" s="3" t="s">
        <v>104</v>
      </c>
      <c r="I1200" s="3" t="s">
        <v>1313</v>
      </c>
      <c r="J1200" s="3" t="s">
        <v>104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  <c r="AW1200" s="4"/>
      <c r="AX1200" s="6"/>
      <c r="AY1200" s="4"/>
      <c r="AZ1200" s="6"/>
      <c r="BA1200" s="5"/>
      <c r="BB1200" s="5"/>
      <c r="BC1200" s="4"/>
      <c r="BD1200" s="6"/>
      <c r="BE1200" s="4"/>
      <c r="BF1200" s="6"/>
      <c r="BG1200" s="5"/>
      <c r="BH1200" s="5"/>
      <c r="BI1200" s="4"/>
      <c r="BJ1200" s="6"/>
      <c r="BK1200" s="4"/>
      <c r="BL1200" s="6"/>
      <c r="BM1200" s="5"/>
      <c r="BN1200" s="5"/>
      <c r="BO1200" s="4"/>
      <c r="BP1200" s="6"/>
      <c r="BQ1200" s="4"/>
      <c r="BR1200" s="6"/>
      <c r="BS1200" s="5"/>
      <c r="BT1200" s="5"/>
      <c r="BU1200" s="4"/>
      <c r="BV1200" s="6"/>
      <c r="BW1200" s="4"/>
      <c r="BX1200" s="6"/>
      <c r="BY1200" s="5"/>
      <c r="BZ1200" s="5"/>
      <c r="CA1200" s="4"/>
      <c r="CB1200" s="6"/>
      <c r="CC1200" s="4"/>
      <c r="CD1200" s="6"/>
      <c r="CE1200" s="5"/>
      <c r="CF1200" s="5"/>
      <c r="CG1200" s="4"/>
      <c r="CH1200" s="6"/>
      <c r="CI1200" s="4"/>
      <c r="CJ1200" s="6"/>
      <c r="CK1200" s="5"/>
      <c r="CL1200" s="5"/>
      <c r="CM1200" s="4"/>
      <c r="CN1200" s="6"/>
      <c r="CO1200" s="4"/>
      <c r="CP1200" s="6"/>
      <c r="CQ1200" s="5"/>
      <c r="CR1200" s="5"/>
      <c r="CS1200" s="4"/>
      <c r="CT1200" s="6"/>
      <c r="CU1200" s="4"/>
      <c r="CV1200" s="6"/>
      <c r="CW1200" s="5"/>
      <c r="CX1200" s="5"/>
      <c r="CY1200" s="4"/>
      <c r="CZ1200" s="6"/>
      <c r="DA1200" s="4"/>
      <c r="DB1200" s="6"/>
      <c r="DC1200" s="5"/>
      <c r="DD1200" s="5"/>
      <c r="DE1200" s="4"/>
      <c r="DF1200" s="6"/>
      <c r="DG1200" s="4"/>
      <c r="DH1200" s="6"/>
      <c r="DI1200" s="5"/>
      <c r="DJ1200" s="5"/>
      <c r="DK1200" s="4"/>
      <c r="DL1200" s="6"/>
      <c r="DM1200" s="4"/>
      <c r="DN1200" s="6"/>
      <c r="DO1200" s="5"/>
      <c r="DP1200" s="5"/>
      <c r="DQ1200" s="4"/>
      <c r="DR1200" s="6"/>
      <c r="DS1200" s="4"/>
      <c r="DT1200" s="6"/>
      <c r="DU1200" s="5"/>
      <c r="DV1200" s="5"/>
      <c r="DW1200" s="4"/>
      <c r="DX1200" s="6"/>
      <c r="DY1200" s="4"/>
      <c r="DZ1200" s="6"/>
      <c r="EA1200" s="5"/>
      <c r="EB1200" s="5"/>
      <c r="EC1200" s="4"/>
      <c r="ED1200" s="6"/>
      <c r="EE1200" s="4"/>
      <c r="EF1200" s="6"/>
      <c r="EG1200" s="5"/>
      <c r="EH1200" s="5"/>
      <c r="EI1200" s="4"/>
      <c r="EJ1200" s="6"/>
      <c r="EK1200" s="4"/>
      <c r="EL1200" s="6"/>
      <c r="EM1200" s="5"/>
      <c r="EN1200" s="5"/>
      <c r="EO1200" s="4"/>
      <c r="EP1200" s="6"/>
      <c r="EQ1200" s="4"/>
      <c r="ER1200" s="6"/>
      <c r="ES1200" s="5"/>
      <c r="ET1200" s="5"/>
      <c r="EU1200" s="4"/>
      <c r="EV1200" s="6"/>
      <c r="EW1200" s="4"/>
      <c r="EX1200" s="6"/>
      <c r="EY1200" s="5"/>
      <c r="EZ1200" s="5"/>
      <c r="FA1200" s="4"/>
      <c r="FB1200" s="6"/>
      <c r="FC1200" s="4"/>
      <c r="FD1200" s="6"/>
      <c r="FE1200" s="5"/>
      <c r="FF1200" s="5"/>
      <c r="FG1200" s="4"/>
      <c r="FH1200" s="6"/>
      <c r="FI1200" s="4"/>
      <c r="FJ1200" s="6"/>
      <c r="FK1200" s="5"/>
      <c r="FL1200" s="5"/>
      <c r="FM1200" s="4"/>
      <c r="FN1200" s="6"/>
      <c r="FO1200" s="4"/>
      <c r="FP1200" s="6"/>
      <c r="FQ1200" s="5"/>
      <c r="FR1200" s="5"/>
      <c r="FS1200" s="4"/>
      <c r="FT1200" s="6"/>
      <c r="FU1200" s="4"/>
      <c r="FV1200" s="6"/>
      <c r="FW1200" s="5"/>
      <c r="FX1200" s="5"/>
      <c r="FY1200" s="4"/>
      <c r="FZ1200" s="6"/>
      <c r="GA1200" s="4"/>
      <c r="GB1200" s="6"/>
      <c r="GC1200" s="5"/>
      <c r="GD1200" s="5"/>
      <c r="GE1200" s="4"/>
      <c r="GF1200" s="6"/>
      <c r="GG1200" s="4"/>
      <c r="GH1200" s="6"/>
      <c r="GI1200" s="5"/>
      <c r="GJ1200" s="5"/>
      <c r="GK1200" s="4"/>
      <c r="GL1200" s="6"/>
      <c r="GM1200" s="4"/>
      <c r="GN1200" s="6"/>
      <c r="GO1200" s="5"/>
      <c r="GP1200" s="5"/>
      <c r="GQ1200" s="4"/>
      <c r="GR1200" s="6"/>
      <c r="GS1200" s="4"/>
      <c r="GT1200" s="6"/>
      <c r="GU1200" s="5"/>
      <c r="GV1200" s="5"/>
      <c r="GW1200" s="4"/>
      <c r="GX1200" s="6"/>
      <c r="GY1200" s="4"/>
      <c r="GZ1200" s="6"/>
      <c r="HA1200" s="5"/>
      <c r="HB1200" s="5"/>
      <c r="HC1200" s="4"/>
      <c r="HD1200" s="6"/>
      <c r="HE1200" s="4"/>
      <c r="HF1200" s="6"/>
      <c r="HG1200" s="5"/>
      <c r="HH1200" s="5"/>
      <c r="HI1200" s="4"/>
      <c r="HJ1200" s="6"/>
      <c r="HK1200" s="4"/>
      <c r="HL1200" s="6"/>
      <c r="HM1200" s="5"/>
      <c r="HN1200" s="5"/>
      <c r="HO1200" s="4"/>
      <c r="HP1200" s="6"/>
      <c r="HQ1200" s="4"/>
      <c r="HR1200" s="6"/>
      <c r="HS1200" s="5"/>
      <c r="HT1200" s="5"/>
      <c r="HU1200" s="4"/>
      <c r="HV1200" s="6"/>
      <c r="HW1200" s="4"/>
      <c r="HX1200" s="6"/>
      <c r="HY1200" s="5"/>
      <c r="HZ1200" s="5"/>
      <c r="IA1200" s="4"/>
      <c r="IB1200" s="6"/>
      <c r="IC1200" s="4"/>
      <c r="ID1200" s="6"/>
      <c r="IE1200" s="5"/>
      <c r="IF1200" s="5"/>
      <c r="IG1200" s="4"/>
      <c r="IH1200" s="6"/>
      <c r="II1200" s="4"/>
      <c r="IJ1200" s="6"/>
      <c r="IK1200" s="5"/>
      <c r="IL1200" s="5"/>
      <c r="IM1200" s="4"/>
      <c r="IN1200" s="6"/>
      <c r="IO1200" s="4"/>
      <c r="IP1200" s="6"/>
      <c r="IQ1200" s="5"/>
      <c r="IR1200" s="5"/>
      <c r="IS1200" s="4"/>
      <c r="IT1200" s="6"/>
      <c r="IU1200" s="4"/>
      <c r="IV1200" s="6"/>
      <c r="IW1200" s="5"/>
      <c r="IX1200" s="5"/>
      <c r="IY1200" s="4"/>
      <c r="IZ1200" s="6"/>
      <c r="JA1200" s="4"/>
      <c r="JB1200" s="6"/>
      <c r="JC1200" s="5"/>
      <c r="JD1200" s="5"/>
      <c r="JE1200" s="4"/>
      <c r="JF1200" s="6"/>
      <c r="JG1200" s="4"/>
      <c r="JH1200" s="6"/>
      <c r="JI1200" s="5"/>
      <c r="JJ1200" s="5"/>
      <c r="JK1200" s="4"/>
      <c r="JL1200" s="6"/>
      <c r="JM1200" s="4"/>
      <c r="JN1200" s="6"/>
      <c r="JO1200" s="5"/>
      <c r="JP1200" s="5"/>
      <c r="JQ1200" s="4"/>
      <c r="JR1200" s="6"/>
      <c r="JS1200" s="4"/>
      <c r="JT1200" s="6"/>
      <c r="JU1200" s="5"/>
      <c r="JV1200" s="5"/>
      <c r="JW1200" s="4"/>
      <c r="JX1200" s="6"/>
      <c r="JY1200" s="4"/>
      <c r="JZ1200" s="6"/>
      <c r="KA1200" s="5"/>
      <c r="KB1200" s="5"/>
      <c r="KC1200" s="4"/>
      <c r="KD1200" s="6"/>
      <c r="KE1200" s="4"/>
      <c r="KF1200" s="6"/>
      <c r="KG1200" s="5"/>
      <c r="KH1200" s="5"/>
      <c r="KI1200" s="4"/>
      <c r="KJ1200" s="6"/>
      <c r="KK1200" s="4"/>
      <c r="KL1200" s="6"/>
      <c r="KM1200" s="5"/>
      <c r="KN1200" s="5"/>
    </row>
    <row r="1201">
      <c r="A1201" s="3" t="s">
        <v>85</v>
      </c>
      <c r="B1201" s="3" t="s">
        <v>851</v>
      </c>
      <c r="C1201" s="3" t="s">
        <v>87</v>
      </c>
      <c r="D1201" s="3" t="s">
        <v>712</v>
      </c>
      <c r="E1201" s="3" t="s">
        <v>895</v>
      </c>
      <c r="F1201" s="3" t="s">
        <v>104</v>
      </c>
      <c r="G1201" s="3" t="s">
        <v>104</v>
      </c>
      <c r="H1201" s="3" t="s">
        <v>104</v>
      </c>
      <c r="I1201" s="3" t="s">
        <v>1313</v>
      </c>
      <c r="J1201" s="3" t="s">
        <v>104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  <c r="AW1201" s="4"/>
      <c r="AX1201" s="6"/>
      <c r="AY1201" s="4"/>
      <c r="AZ1201" s="6"/>
      <c r="BA1201" s="5"/>
      <c r="BB1201" s="5"/>
      <c r="BC1201" s="4"/>
      <c r="BD1201" s="6"/>
      <c r="BE1201" s="4"/>
      <c r="BF1201" s="6"/>
      <c r="BG1201" s="5"/>
      <c r="BH1201" s="5"/>
      <c r="BI1201" s="4"/>
      <c r="BJ1201" s="6"/>
      <c r="BK1201" s="4"/>
      <c r="BL1201" s="6"/>
      <c r="BM1201" s="5"/>
      <c r="BN1201" s="5"/>
      <c r="BO1201" s="4"/>
      <c r="BP1201" s="6"/>
      <c r="BQ1201" s="4"/>
      <c r="BR1201" s="6"/>
      <c r="BS1201" s="5"/>
      <c r="BT1201" s="5"/>
      <c r="BU1201" s="4"/>
      <c r="BV1201" s="6"/>
      <c r="BW1201" s="4"/>
      <c r="BX1201" s="6"/>
      <c r="BY1201" s="5"/>
      <c r="BZ1201" s="5"/>
      <c r="CA1201" s="4"/>
      <c r="CB1201" s="6"/>
      <c r="CC1201" s="4"/>
      <c r="CD1201" s="6"/>
      <c r="CE1201" s="5"/>
      <c r="CF1201" s="5"/>
      <c r="CG1201" s="4"/>
      <c r="CH1201" s="6"/>
      <c r="CI1201" s="4"/>
      <c r="CJ1201" s="6"/>
      <c r="CK1201" s="5"/>
      <c r="CL1201" s="5"/>
      <c r="CM1201" s="4"/>
      <c r="CN1201" s="6"/>
      <c r="CO1201" s="4"/>
      <c r="CP1201" s="6"/>
      <c r="CQ1201" s="5"/>
      <c r="CR1201" s="5"/>
      <c r="CS1201" s="4"/>
      <c r="CT1201" s="6"/>
      <c r="CU1201" s="4"/>
      <c r="CV1201" s="6"/>
      <c r="CW1201" s="5"/>
      <c r="CX1201" s="5"/>
      <c r="CY1201" s="4"/>
      <c r="CZ1201" s="6"/>
      <c r="DA1201" s="4"/>
      <c r="DB1201" s="6"/>
      <c r="DC1201" s="5"/>
      <c r="DD1201" s="5"/>
      <c r="DE1201" s="4"/>
      <c r="DF1201" s="6"/>
      <c r="DG1201" s="4"/>
      <c r="DH1201" s="6"/>
      <c r="DI1201" s="5"/>
      <c r="DJ1201" s="5"/>
      <c r="DK1201" s="4"/>
      <c r="DL1201" s="6"/>
      <c r="DM1201" s="4"/>
      <c r="DN1201" s="6"/>
      <c r="DO1201" s="5"/>
      <c r="DP1201" s="5"/>
      <c r="DQ1201" s="4"/>
      <c r="DR1201" s="6"/>
      <c r="DS1201" s="4"/>
      <c r="DT1201" s="6"/>
      <c r="DU1201" s="5"/>
      <c r="DV1201" s="5"/>
      <c r="DW1201" s="4"/>
      <c r="DX1201" s="6"/>
      <c r="DY1201" s="4"/>
      <c r="DZ1201" s="6"/>
      <c r="EA1201" s="5"/>
      <c r="EB1201" s="5"/>
      <c r="EC1201" s="4"/>
      <c r="ED1201" s="6"/>
      <c r="EE1201" s="4"/>
      <c r="EF1201" s="6"/>
      <c r="EG1201" s="5"/>
      <c r="EH1201" s="5"/>
      <c r="EI1201" s="4"/>
      <c r="EJ1201" s="6"/>
      <c r="EK1201" s="4"/>
      <c r="EL1201" s="6"/>
      <c r="EM1201" s="5"/>
      <c r="EN1201" s="5"/>
      <c r="EO1201" s="4"/>
      <c r="EP1201" s="6"/>
      <c r="EQ1201" s="4"/>
      <c r="ER1201" s="6"/>
      <c r="ES1201" s="5"/>
      <c r="ET1201" s="5"/>
      <c r="EU1201" s="4"/>
      <c r="EV1201" s="6"/>
      <c r="EW1201" s="4"/>
      <c r="EX1201" s="6"/>
      <c r="EY1201" s="5"/>
      <c r="EZ1201" s="5"/>
      <c r="FA1201" s="4"/>
      <c r="FB1201" s="6"/>
      <c r="FC1201" s="4"/>
      <c r="FD1201" s="6"/>
      <c r="FE1201" s="5"/>
      <c r="FF1201" s="5"/>
      <c r="FG1201" s="4"/>
      <c r="FH1201" s="6"/>
      <c r="FI1201" s="4"/>
      <c r="FJ1201" s="6"/>
      <c r="FK1201" s="5"/>
      <c r="FL1201" s="5"/>
      <c r="FM1201" s="4"/>
      <c r="FN1201" s="6"/>
      <c r="FO1201" s="4"/>
      <c r="FP1201" s="6"/>
      <c r="FQ1201" s="5"/>
      <c r="FR1201" s="5"/>
      <c r="FS1201" s="4"/>
      <c r="FT1201" s="6"/>
      <c r="FU1201" s="4"/>
      <c r="FV1201" s="6"/>
      <c r="FW1201" s="5"/>
      <c r="FX1201" s="5"/>
      <c r="FY1201" s="4"/>
      <c r="FZ1201" s="6"/>
      <c r="GA1201" s="4"/>
      <c r="GB1201" s="6"/>
      <c r="GC1201" s="5"/>
      <c r="GD1201" s="5"/>
      <c r="GE1201" s="4"/>
      <c r="GF1201" s="6"/>
      <c r="GG1201" s="4"/>
      <c r="GH1201" s="6"/>
      <c r="GI1201" s="5"/>
      <c r="GJ1201" s="5"/>
      <c r="GK1201" s="4"/>
      <c r="GL1201" s="6"/>
      <c r="GM1201" s="4"/>
      <c r="GN1201" s="6"/>
      <c r="GO1201" s="5"/>
      <c r="GP1201" s="5"/>
      <c r="GQ1201" s="4"/>
      <c r="GR1201" s="6"/>
      <c r="GS1201" s="4"/>
      <c r="GT1201" s="6"/>
      <c r="GU1201" s="5"/>
      <c r="GV1201" s="5"/>
      <c r="GW1201" s="4"/>
      <c r="GX1201" s="6"/>
      <c r="GY1201" s="4"/>
      <c r="GZ1201" s="6"/>
      <c r="HA1201" s="5"/>
      <c r="HB1201" s="5"/>
      <c r="HC1201" s="4"/>
      <c r="HD1201" s="6"/>
      <c r="HE1201" s="4"/>
      <c r="HF1201" s="6"/>
      <c r="HG1201" s="5"/>
      <c r="HH1201" s="5"/>
      <c r="HI1201" s="4"/>
      <c r="HJ1201" s="6"/>
      <c r="HK1201" s="4"/>
      <c r="HL1201" s="6"/>
      <c r="HM1201" s="5"/>
      <c r="HN1201" s="5"/>
      <c r="HO1201" s="4"/>
      <c r="HP1201" s="6"/>
      <c r="HQ1201" s="4"/>
      <c r="HR1201" s="6"/>
      <c r="HS1201" s="5"/>
      <c r="HT1201" s="5"/>
      <c r="HU1201" s="4"/>
      <c r="HV1201" s="6"/>
      <c r="HW1201" s="4"/>
      <c r="HX1201" s="6"/>
      <c r="HY1201" s="5"/>
      <c r="HZ1201" s="5"/>
      <c r="IA1201" s="4"/>
      <c r="IB1201" s="6"/>
      <c r="IC1201" s="4"/>
      <c r="ID1201" s="6"/>
      <c r="IE1201" s="5"/>
      <c r="IF1201" s="5"/>
      <c r="IG1201" s="4"/>
      <c r="IH1201" s="6"/>
      <c r="II1201" s="4"/>
      <c r="IJ1201" s="6"/>
      <c r="IK1201" s="5"/>
      <c r="IL1201" s="5"/>
      <c r="IM1201" s="4"/>
      <c r="IN1201" s="6"/>
      <c r="IO1201" s="4"/>
      <c r="IP1201" s="6"/>
      <c r="IQ1201" s="5"/>
      <c r="IR1201" s="5"/>
      <c r="IS1201" s="4"/>
      <c r="IT1201" s="6"/>
      <c r="IU1201" s="4"/>
      <c r="IV1201" s="6"/>
      <c r="IW1201" s="5"/>
      <c r="IX1201" s="5"/>
      <c r="IY1201" s="4"/>
      <c r="IZ1201" s="6"/>
      <c r="JA1201" s="4"/>
      <c r="JB1201" s="6"/>
      <c r="JC1201" s="5"/>
      <c r="JD1201" s="5"/>
      <c r="JE1201" s="4"/>
      <c r="JF1201" s="6"/>
      <c r="JG1201" s="4"/>
      <c r="JH1201" s="6"/>
      <c r="JI1201" s="5"/>
      <c r="JJ1201" s="5"/>
      <c r="JK1201" s="4"/>
      <c r="JL1201" s="6"/>
      <c r="JM1201" s="4"/>
      <c r="JN1201" s="6"/>
      <c r="JO1201" s="5"/>
      <c r="JP1201" s="5"/>
      <c r="JQ1201" s="4"/>
      <c r="JR1201" s="6"/>
      <c r="JS1201" s="4"/>
      <c r="JT1201" s="6"/>
      <c r="JU1201" s="5"/>
      <c r="JV1201" s="5"/>
      <c r="JW1201" s="4"/>
      <c r="JX1201" s="6"/>
      <c r="JY1201" s="4"/>
      <c r="JZ1201" s="6"/>
      <c r="KA1201" s="5"/>
      <c r="KB1201" s="5"/>
      <c r="KC1201" s="4"/>
      <c r="KD1201" s="6"/>
      <c r="KE1201" s="4"/>
      <c r="KF1201" s="6"/>
      <c r="KG1201" s="5"/>
      <c r="KH1201" s="5"/>
      <c r="KI1201" s="4"/>
      <c r="KJ1201" s="6"/>
      <c r="KK1201" s="4"/>
      <c r="KL1201" s="6"/>
      <c r="KM1201" s="5"/>
      <c r="KN1201" s="5"/>
    </row>
    <row r="1202">
      <c r="A1202" s="3" t="s">
        <v>85</v>
      </c>
      <c r="B1202" s="3" t="s">
        <v>851</v>
      </c>
      <c r="C1202" s="3" t="s">
        <v>87</v>
      </c>
      <c r="D1202" s="3" t="s">
        <v>712</v>
      </c>
      <c r="E1202" s="3" t="s">
        <v>871</v>
      </c>
      <c r="F1202" s="3" t="s">
        <v>104</v>
      </c>
      <c r="G1202" s="3" t="s">
        <v>104</v>
      </c>
      <c r="H1202" s="3" t="s">
        <v>104</v>
      </c>
      <c r="I1202" s="3" t="s">
        <v>1501</v>
      </c>
      <c r="J1202" s="3" t="s">
        <v>104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  <c r="AW1202" s="4"/>
      <c r="AX1202" s="6"/>
      <c r="AY1202" s="4"/>
      <c r="AZ1202" s="6"/>
      <c r="BA1202" s="5"/>
      <c r="BB1202" s="5"/>
      <c r="BC1202" s="4"/>
      <c r="BD1202" s="6"/>
      <c r="BE1202" s="4"/>
      <c r="BF1202" s="6"/>
      <c r="BG1202" s="5"/>
      <c r="BH1202" s="5"/>
      <c r="BI1202" s="4"/>
      <c r="BJ1202" s="6"/>
      <c r="BK1202" s="4"/>
      <c r="BL1202" s="6"/>
      <c r="BM1202" s="5"/>
      <c r="BN1202" s="5"/>
      <c r="BO1202" s="4"/>
      <c r="BP1202" s="6"/>
      <c r="BQ1202" s="4"/>
      <c r="BR1202" s="6"/>
      <c r="BS1202" s="5"/>
      <c r="BT1202" s="5"/>
      <c r="BU1202" s="4"/>
      <c r="BV1202" s="6"/>
      <c r="BW1202" s="4"/>
      <c r="BX1202" s="6"/>
      <c r="BY1202" s="5"/>
      <c r="BZ1202" s="5"/>
      <c r="CA1202" s="4"/>
      <c r="CB1202" s="6"/>
      <c r="CC1202" s="4"/>
      <c r="CD1202" s="6"/>
      <c r="CE1202" s="5"/>
      <c r="CF1202" s="5"/>
      <c r="CG1202" s="4"/>
      <c r="CH1202" s="6"/>
      <c r="CI1202" s="4"/>
      <c r="CJ1202" s="6"/>
      <c r="CK1202" s="5"/>
      <c r="CL1202" s="5"/>
      <c r="CM1202" s="4"/>
      <c r="CN1202" s="6"/>
      <c r="CO1202" s="4"/>
      <c r="CP1202" s="6"/>
      <c r="CQ1202" s="5"/>
      <c r="CR1202" s="5"/>
      <c r="CS1202" s="4"/>
      <c r="CT1202" s="6"/>
      <c r="CU1202" s="4"/>
      <c r="CV1202" s="6"/>
      <c r="CW1202" s="5"/>
      <c r="CX1202" s="5"/>
      <c r="CY1202" s="4"/>
      <c r="CZ1202" s="6"/>
      <c r="DA1202" s="4"/>
      <c r="DB1202" s="6"/>
      <c r="DC1202" s="5"/>
      <c r="DD1202" s="5"/>
      <c r="DE1202" s="4"/>
      <c r="DF1202" s="6"/>
      <c r="DG1202" s="4"/>
      <c r="DH1202" s="6"/>
      <c r="DI1202" s="5"/>
      <c r="DJ1202" s="5"/>
      <c r="DK1202" s="4"/>
      <c r="DL1202" s="6"/>
      <c r="DM1202" s="4"/>
      <c r="DN1202" s="6"/>
      <c r="DO1202" s="5"/>
      <c r="DP1202" s="5"/>
      <c r="DQ1202" s="4"/>
      <c r="DR1202" s="6"/>
      <c r="DS1202" s="4"/>
      <c r="DT1202" s="6"/>
      <c r="DU1202" s="5"/>
      <c r="DV1202" s="5"/>
      <c r="DW1202" s="4"/>
      <c r="DX1202" s="6"/>
      <c r="DY1202" s="4"/>
      <c r="DZ1202" s="6"/>
      <c r="EA1202" s="5"/>
      <c r="EB1202" s="5"/>
      <c r="EC1202" s="4"/>
      <c r="ED1202" s="6"/>
      <c r="EE1202" s="4"/>
      <c r="EF1202" s="6"/>
      <c r="EG1202" s="5"/>
      <c r="EH1202" s="5"/>
      <c r="EI1202" s="4"/>
      <c r="EJ1202" s="6"/>
      <c r="EK1202" s="4"/>
      <c r="EL1202" s="6"/>
      <c r="EM1202" s="5"/>
      <c r="EN1202" s="5"/>
      <c r="EO1202" s="4"/>
      <c r="EP1202" s="6"/>
      <c r="EQ1202" s="4"/>
      <c r="ER1202" s="6"/>
      <c r="ES1202" s="5"/>
      <c r="ET1202" s="5"/>
      <c r="EU1202" s="4"/>
      <c r="EV1202" s="6"/>
      <c r="EW1202" s="4"/>
      <c r="EX1202" s="6"/>
      <c r="EY1202" s="5"/>
      <c r="EZ1202" s="5"/>
      <c r="FA1202" s="4"/>
      <c r="FB1202" s="6"/>
      <c r="FC1202" s="4"/>
      <c r="FD1202" s="6"/>
      <c r="FE1202" s="5"/>
      <c r="FF1202" s="5"/>
      <c r="FG1202" s="4"/>
      <c r="FH1202" s="6"/>
      <c r="FI1202" s="4"/>
      <c r="FJ1202" s="6"/>
      <c r="FK1202" s="5"/>
      <c r="FL1202" s="5"/>
      <c r="FM1202" s="4"/>
      <c r="FN1202" s="6"/>
      <c r="FO1202" s="4"/>
      <c r="FP1202" s="6"/>
      <c r="FQ1202" s="5"/>
      <c r="FR1202" s="5"/>
      <c r="FS1202" s="4"/>
      <c r="FT1202" s="6"/>
      <c r="FU1202" s="4"/>
      <c r="FV1202" s="6"/>
      <c r="FW1202" s="5"/>
      <c r="FX1202" s="5"/>
      <c r="FY1202" s="4"/>
      <c r="FZ1202" s="6"/>
      <c r="GA1202" s="4"/>
      <c r="GB1202" s="6"/>
      <c r="GC1202" s="5"/>
      <c r="GD1202" s="5"/>
      <c r="GE1202" s="4"/>
      <c r="GF1202" s="6"/>
      <c r="GG1202" s="4"/>
      <c r="GH1202" s="6"/>
      <c r="GI1202" s="5"/>
      <c r="GJ1202" s="5"/>
      <c r="GK1202" s="4"/>
      <c r="GL1202" s="6"/>
      <c r="GM1202" s="4"/>
      <c r="GN1202" s="6"/>
      <c r="GO1202" s="5"/>
      <c r="GP1202" s="5"/>
      <c r="GQ1202" s="4"/>
      <c r="GR1202" s="6"/>
      <c r="GS1202" s="4"/>
      <c r="GT1202" s="6"/>
      <c r="GU1202" s="5"/>
      <c r="GV1202" s="5"/>
      <c r="GW1202" s="4"/>
      <c r="GX1202" s="6"/>
      <c r="GY1202" s="4"/>
      <c r="GZ1202" s="6"/>
      <c r="HA1202" s="5"/>
      <c r="HB1202" s="5"/>
      <c r="HC1202" s="4"/>
      <c r="HD1202" s="6"/>
      <c r="HE1202" s="4"/>
      <c r="HF1202" s="6"/>
      <c r="HG1202" s="5"/>
      <c r="HH1202" s="5"/>
      <c r="HI1202" s="4"/>
      <c r="HJ1202" s="6"/>
      <c r="HK1202" s="4"/>
      <c r="HL1202" s="6"/>
      <c r="HM1202" s="5"/>
      <c r="HN1202" s="5"/>
      <c r="HO1202" s="4"/>
      <c r="HP1202" s="6"/>
      <c r="HQ1202" s="4"/>
      <c r="HR1202" s="6"/>
      <c r="HS1202" s="5"/>
      <c r="HT1202" s="5"/>
      <c r="HU1202" s="4"/>
      <c r="HV1202" s="6"/>
      <c r="HW1202" s="4"/>
      <c r="HX1202" s="6"/>
      <c r="HY1202" s="5"/>
      <c r="HZ1202" s="5"/>
      <c r="IA1202" s="4"/>
      <c r="IB1202" s="6"/>
      <c r="IC1202" s="4"/>
      <c r="ID1202" s="6"/>
      <c r="IE1202" s="5"/>
      <c r="IF1202" s="5"/>
      <c r="IG1202" s="4"/>
      <c r="IH1202" s="6"/>
      <c r="II1202" s="4"/>
      <c r="IJ1202" s="6"/>
      <c r="IK1202" s="5"/>
      <c r="IL1202" s="5"/>
      <c r="IM1202" s="4"/>
      <c r="IN1202" s="6"/>
      <c r="IO1202" s="4"/>
      <c r="IP1202" s="6"/>
      <c r="IQ1202" s="5"/>
      <c r="IR1202" s="5"/>
      <c r="IS1202" s="4"/>
      <c r="IT1202" s="6"/>
      <c r="IU1202" s="4"/>
      <c r="IV1202" s="6"/>
      <c r="IW1202" s="5"/>
      <c r="IX1202" s="5"/>
      <c r="IY1202" s="4"/>
      <c r="IZ1202" s="6"/>
      <c r="JA1202" s="4"/>
      <c r="JB1202" s="6"/>
      <c r="JC1202" s="5"/>
      <c r="JD1202" s="5"/>
      <c r="JE1202" s="4"/>
      <c r="JF1202" s="6"/>
      <c r="JG1202" s="4"/>
      <c r="JH1202" s="6"/>
      <c r="JI1202" s="5"/>
      <c r="JJ1202" s="5"/>
      <c r="JK1202" s="4"/>
      <c r="JL1202" s="6"/>
      <c r="JM1202" s="4"/>
      <c r="JN1202" s="6"/>
      <c r="JO1202" s="5"/>
      <c r="JP1202" s="5"/>
      <c r="JQ1202" s="4"/>
      <c r="JR1202" s="6"/>
      <c r="JS1202" s="4"/>
      <c r="JT1202" s="6"/>
      <c r="JU1202" s="5"/>
      <c r="JV1202" s="5"/>
      <c r="JW1202" s="4"/>
      <c r="JX1202" s="6"/>
      <c r="JY1202" s="4"/>
      <c r="JZ1202" s="6"/>
      <c r="KA1202" s="5"/>
      <c r="KB1202" s="5"/>
      <c r="KC1202" s="4"/>
      <c r="KD1202" s="6"/>
      <c r="KE1202" s="4"/>
      <c r="KF1202" s="6"/>
      <c r="KG1202" s="5"/>
      <c r="KH1202" s="5"/>
      <c r="KI1202" s="4"/>
      <c r="KJ1202" s="6"/>
      <c r="KK1202" s="4"/>
      <c r="KL1202" s="6"/>
      <c r="KM1202" s="5"/>
      <c r="KN1202" s="5"/>
    </row>
    <row r="1203">
      <c r="A1203" s="3" t="s">
        <v>85</v>
      </c>
      <c r="B1203" s="3" t="s">
        <v>851</v>
      </c>
      <c r="C1203" s="3" t="s">
        <v>87</v>
      </c>
      <c r="D1203" s="3" t="s">
        <v>712</v>
      </c>
      <c r="E1203" s="3" t="s">
        <v>912</v>
      </c>
      <c r="F1203" s="3" t="s">
        <v>104</v>
      </c>
      <c r="G1203" s="3" t="s">
        <v>104</v>
      </c>
      <c r="H1203" s="3" t="s">
        <v>104</v>
      </c>
      <c r="I1203" s="3" t="s">
        <v>1312</v>
      </c>
      <c r="J1203" s="3" t="s">
        <v>104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  <c r="AW1203" s="4"/>
      <c r="AX1203" s="6"/>
      <c r="AY1203" s="4"/>
      <c r="AZ1203" s="6"/>
      <c r="BA1203" s="5"/>
      <c r="BB1203" s="5"/>
      <c r="BC1203" s="4"/>
      <c r="BD1203" s="6"/>
      <c r="BE1203" s="4"/>
      <c r="BF1203" s="6"/>
      <c r="BG1203" s="5"/>
      <c r="BH1203" s="5"/>
      <c r="BI1203" s="4"/>
      <c r="BJ1203" s="6"/>
      <c r="BK1203" s="4"/>
      <c r="BL1203" s="6"/>
      <c r="BM1203" s="5"/>
      <c r="BN1203" s="5"/>
      <c r="BO1203" s="4"/>
      <c r="BP1203" s="6"/>
      <c r="BQ1203" s="4"/>
      <c r="BR1203" s="6"/>
      <c r="BS1203" s="5"/>
      <c r="BT1203" s="5"/>
      <c r="BU1203" s="4"/>
      <c r="BV1203" s="6"/>
      <c r="BW1203" s="4"/>
      <c r="BX1203" s="6"/>
      <c r="BY1203" s="5"/>
      <c r="BZ1203" s="5"/>
      <c r="CA1203" s="4"/>
      <c r="CB1203" s="6"/>
      <c r="CC1203" s="4"/>
      <c r="CD1203" s="6"/>
      <c r="CE1203" s="5"/>
      <c r="CF1203" s="5"/>
      <c r="CG1203" s="4"/>
      <c r="CH1203" s="6"/>
      <c r="CI1203" s="4"/>
      <c r="CJ1203" s="6"/>
      <c r="CK1203" s="5"/>
      <c r="CL1203" s="5"/>
      <c r="CM1203" s="4"/>
      <c r="CN1203" s="6"/>
      <c r="CO1203" s="4"/>
      <c r="CP1203" s="6"/>
      <c r="CQ1203" s="5"/>
      <c r="CR1203" s="5"/>
      <c r="CS1203" s="4"/>
      <c r="CT1203" s="6"/>
      <c r="CU1203" s="4"/>
      <c r="CV1203" s="6"/>
      <c r="CW1203" s="5"/>
      <c r="CX1203" s="5"/>
      <c r="CY1203" s="4"/>
      <c r="CZ1203" s="6"/>
      <c r="DA1203" s="4"/>
      <c r="DB1203" s="6"/>
      <c r="DC1203" s="5"/>
      <c r="DD1203" s="5"/>
      <c r="DE1203" s="4"/>
      <c r="DF1203" s="6"/>
      <c r="DG1203" s="4"/>
      <c r="DH1203" s="6"/>
      <c r="DI1203" s="5"/>
      <c r="DJ1203" s="5"/>
      <c r="DK1203" s="4"/>
      <c r="DL1203" s="6"/>
      <c r="DM1203" s="4"/>
      <c r="DN1203" s="6"/>
      <c r="DO1203" s="5"/>
      <c r="DP1203" s="5"/>
      <c r="DQ1203" s="4"/>
      <c r="DR1203" s="6"/>
      <c r="DS1203" s="4"/>
      <c r="DT1203" s="6"/>
      <c r="DU1203" s="5"/>
      <c r="DV1203" s="5"/>
      <c r="DW1203" s="4"/>
      <c r="DX1203" s="6"/>
      <c r="DY1203" s="4"/>
      <c r="DZ1203" s="6"/>
      <c r="EA1203" s="5"/>
      <c r="EB1203" s="5"/>
      <c r="EC1203" s="4"/>
      <c r="ED1203" s="6"/>
      <c r="EE1203" s="4"/>
      <c r="EF1203" s="6"/>
      <c r="EG1203" s="5"/>
      <c r="EH1203" s="5"/>
      <c r="EI1203" s="4"/>
      <c r="EJ1203" s="6"/>
      <c r="EK1203" s="4"/>
      <c r="EL1203" s="6"/>
      <c r="EM1203" s="5"/>
      <c r="EN1203" s="5"/>
      <c r="EO1203" s="4"/>
      <c r="EP1203" s="6"/>
      <c r="EQ1203" s="4"/>
      <c r="ER1203" s="6"/>
      <c r="ES1203" s="5"/>
      <c r="ET1203" s="5"/>
      <c r="EU1203" s="4"/>
      <c r="EV1203" s="6"/>
      <c r="EW1203" s="4"/>
      <c r="EX1203" s="6"/>
      <c r="EY1203" s="5"/>
      <c r="EZ1203" s="5"/>
      <c r="FA1203" s="4"/>
      <c r="FB1203" s="6"/>
      <c r="FC1203" s="4"/>
      <c r="FD1203" s="6"/>
      <c r="FE1203" s="5"/>
      <c r="FF1203" s="5"/>
      <c r="FG1203" s="4"/>
      <c r="FH1203" s="6"/>
      <c r="FI1203" s="4"/>
      <c r="FJ1203" s="6"/>
      <c r="FK1203" s="5"/>
      <c r="FL1203" s="5"/>
      <c r="FM1203" s="4"/>
      <c r="FN1203" s="6"/>
      <c r="FO1203" s="4"/>
      <c r="FP1203" s="6"/>
      <c r="FQ1203" s="5"/>
      <c r="FR1203" s="5"/>
      <c r="FS1203" s="4"/>
      <c r="FT1203" s="6"/>
      <c r="FU1203" s="4"/>
      <c r="FV1203" s="6"/>
      <c r="FW1203" s="5"/>
      <c r="FX1203" s="5"/>
      <c r="FY1203" s="4"/>
      <c r="FZ1203" s="6"/>
      <c r="GA1203" s="4"/>
      <c r="GB1203" s="6"/>
      <c r="GC1203" s="5"/>
      <c r="GD1203" s="5"/>
      <c r="GE1203" s="4"/>
      <c r="GF1203" s="6"/>
      <c r="GG1203" s="4"/>
      <c r="GH1203" s="6"/>
      <c r="GI1203" s="5"/>
      <c r="GJ1203" s="5"/>
      <c r="GK1203" s="4"/>
      <c r="GL1203" s="6"/>
      <c r="GM1203" s="4"/>
      <c r="GN1203" s="6"/>
      <c r="GO1203" s="5"/>
      <c r="GP1203" s="5"/>
      <c r="GQ1203" s="4"/>
      <c r="GR1203" s="6"/>
      <c r="GS1203" s="4"/>
      <c r="GT1203" s="6"/>
      <c r="GU1203" s="5"/>
      <c r="GV1203" s="5"/>
      <c r="GW1203" s="4"/>
      <c r="GX1203" s="6"/>
      <c r="GY1203" s="4"/>
      <c r="GZ1203" s="6"/>
      <c r="HA1203" s="5"/>
      <c r="HB1203" s="5"/>
      <c r="HC1203" s="4"/>
      <c r="HD1203" s="6"/>
      <c r="HE1203" s="4"/>
      <c r="HF1203" s="6"/>
      <c r="HG1203" s="5"/>
      <c r="HH1203" s="5"/>
      <c r="HI1203" s="4"/>
      <c r="HJ1203" s="6"/>
      <c r="HK1203" s="4"/>
      <c r="HL1203" s="6"/>
      <c r="HM1203" s="5"/>
      <c r="HN1203" s="5"/>
      <c r="HO1203" s="4"/>
      <c r="HP1203" s="6"/>
      <c r="HQ1203" s="4"/>
      <c r="HR1203" s="6"/>
      <c r="HS1203" s="5"/>
      <c r="HT1203" s="5"/>
      <c r="HU1203" s="4"/>
      <c r="HV1203" s="6"/>
      <c r="HW1203" s="4"/>
      <c r="HX1203" s="6"/>
      <c r="HY1203" s="5"/>
      <c r="HZ1203" s="5"/>
      <c r="IA1203" s="4"/>
      <c r="IB1203" s="6"/>
      <c r="IC1203" s="4"/>
      <c r="ID1203" s="6"/>
      <c r="IE1203" s="5"/>
      <c r="IF1203" s="5"/>
      <c r="IG1203" s="4"/>
      <c r="IH1203" s="6"/>
      <c r="II1203" s="4"/>
      <c r="IJ1203" s="6"/>
      <c r="IK1203" s="5"/>
      <c r="IL1203" s="5"/>
      <c r="IM1203" s="4"/>
      <c r="IN1203" s="6"/>
      <c r="IO1203" s="4"/>
      <c r="IP1203" s="6"/>
      <c r="IQ1203" s="5"/>
      <c r="IR1203" s="5"/>
      <c r="IS1203" s="4"/>
      <c r="IT1203" s="6"/>
      <c r="IU1203" s="4"/>
      <c r="IV1203" s="6"/>
      <c r="IW1203" s="5"/>
      <c r="IX1203" s="5"/>
      <c r="IY1203" s="4"/>
      <c r="IZ1203" s="6"/>
      <c r="JA1203" s="4"/>
      <c r="JB1203" s="6"/>
      <c r="JC1203" s="5"/>
      <c r="JD1203" s="5"/>
      <c r="JE1203" s="4"/>
      <c r="JF1203" s="6"/>
      <c r="JG1203" s="4"/>
      <c r="JH1203" s="6"/>
      <c r="JI1203" s="5"/>
      <c r="JJ1203" s="5"/>
      <c r="JK1203" s="4"/>
      <c r="JL1203" s="6"/>
      <c r="JM1203" s="4"/>
      <c r="JN1203" s="6"/>
      <c r="JO1203" s="5"/>
      <c r="JP1203" s="5"/>
      <c r="JQ1203" s="4"/>
      <c r="JR1203" s="6"/>
      <c r="JS1203" s="4"/>
      <c r="JT1203" s="6"/>
      <c r="JU1203" s="5"/>
      <c r="JV1203" s="5"/>
      <c r="JW1203" s="4"/>
      <c r="JX1203" s="6"/>
      <c r="JY1203" s="4"/>
      <c r="JZ1203" s="6"/>
      <c r="KA1203" s="5"/>
      <c r="KB1203" s="5"/>
      <c r="KC1203" s="4"/>
      <c r="KD1203" s="6"/>
      <c r="KE1203" s="4"/>
      <c r="KF1203" s="6"/>
      <c r="KG1203" s="5"/>
      <c r="KH1203" s="5"/>
      <c r="KI1203" s="4"/>
      <c r="KJ1203" s="6"/>
      <c r="KK1203" s="4"/>
      <c r="KL1203" s="6"/>
      <c r="KM1203" s="5"/>
      <c r="KN1203" s="5"/>
    </row>
    <row r="1204">
      <c r="A1204" s="3" t="s">
        <v>85</v>
      </c>
      <c r="B1204" s="3" t="s">
        <v>851</v>
      </c>
      <c r="C1204" s="3" t="s">
        <v>87</v>
      </c>
      <c r="D1204" s="3" t="s">
        <v>712</v>
      </c>
      <c r="E1204" s="3" t="s">
        <v>900</v>
      </c>
      <c r="F1204" s="3" t="s">
        <v>104</v>
      </c>
      <c r="G1204" s="3" t="s">
        <v>104</v>
      </c>
      <c r="H1204" s="3" t="s">
        <v>104</v>
      </c>
      <c r="I1204" s="3" t="s">
        <v>1502</v>
      </c>
      <c r="J1204" s="3" t="s">
        <v>104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  <c r="AW1204" s="4"/>
      <c r="AX1204" s="6"/>
      <c r="AY1204" s="4"/>
      <c r="AZ1204" s="6"/>
      <c r="BA1204" s="5"/>
      <c r="BB1204" s="5"/>
      <c r="BC1204" s="4"/>
      <c r="BD1204" s="6"/>
      <c r="BE1204" s="4"/>
      <c r="BF1204" s="6"/>
      <c r="BG1204" s="5"/>
      <c r="BH1204" s="5"/>
      <c r="BI1204" s="4"/>
      <c r="BJ1204" s="6"/>
      <c r="BK1204" s="4"/>
      <c r="BL1204" s="6"/>
      <c r="BM1204" s="5"/>
      <c r="BN1204" s="5"/>
      <c r="BO1204" s="4"/>
      <c r="BP1204" s="6"/>
      <c r="BQ1204" s="4"/>
      <c r="BR1204" s="6"/>
      <c r="BS1204" s="5"/>
      <c r="BT1204" s="5"/>
      <c r="BU1204" s="4"/>
      <c r="BV1204" s="6"/>
      <c r="BW1204" s="4"/>
      <c r="BX1204" s="6"/>
      <c r="BY1204" s="5"/>
      <c r="BZ1204" s="5"/>
      <c r="CA1204" s="4"/>
      <c r="CB1204" s="6"/>
      <c r="CC1204" s="4"/>
      <c r="CD1204" s="6"/>
      <c r="CE1204" s="5"/>
      <c r="CF1204" s="5"/>
      <c r="CG1204" s="4"/>
      <c r="CH1204" s="6"/>
      <c r="CI1204" s="4"/>
      <c r="CJ1204" s="6"/>
      <c r="CK1204" s="5"/>
      <c r="CL1204" s="5"/>
      <c r="CM1204" s="4"/>
      <c r="CN1204" s="6"/>
      <c r="CO1204" s="4"/>
      <c r="CP1204" s="6"/>
      <c r="CQ1204" s="5"/>
      <c r="CR1204" s="5"/>
      <c r="CS1204" s="4"/>
      <c r="CT1204" s="6"/>
      <c r="CU1204" s="4"/>
      <c r="CV1204" s="6"/>
      <c r="CW1204" s="5"/>
      <c r="CX1204" s="5"/>
      <c r="CY1204" s="4"/>
      <c r="CZ1204" s="6"/>
      <c r="DA1204" s="4"/>
      <c r="DB1204" s="6"/>
      <c r="DC1204" s="5"/>
      <c r="DD1204" s="5"/>
      <c r="DE1204" s="4"/>
      <c r="DF1204" s="6"/>
      <c r="DG1204" s="4"/>
      <c r="DH1204" s="6"/>
      <c r="DI1204" s="5"/>
      <c r="DJ1204" s="5"/>
      <c r="DK1204" s="4"/>
      <c r="DL1204" s="6"/>
      <c r="DM1204" s="4"/>
      <c r="DN1204" s="6"/>
      <c r="DO1204" s="5"/>
      <c r="DP1204" s="5"/>
      <c r="DQ1204" s="4"/>
      <c r="DR1204" s="6"/>
      <c r="DS1204" s="4"/>
      <c r="DT1204" s="6"/>
      <c r="DU1204" s="5"/>
      <c r="DV1204" s="5"/>
      <c r="DW1204" s="4"/>
      <c r="DX1204" s="6"/>
      <c r="DY1204" s="4"/>
      <c r="DZ1204" s="6"/>
      <c r="EA1204" s="5"/>
      <c r="EB1204" s="5"/>
      <c r="EC1204" s="4"/>
      <c r="ED1204" s="6"/>
      <c r="EE1204" s="4"/>
      <c r="EF1204" s="6"/>
      <c r="EG1204" s="5"/>
      <c r="EH1204" s="5"/>
      <c r="EI1204" s="4"/>
      <c r="EJ1204" s="6"/>
      <c r="EK1204" s="4"/>
      <c r="EL1204" s="6"/>
      <c r="EM1204" s="5"/>
      <c r="EN1204" s="5"/>
      <c r="EO1204" s="4"/>
      <c r="EP1204" s="6"/>
      <c r="EQ1204" s="4"/>
      <c r="ER1204" s="6"/>
      <c r="ES1204" s="5"/>
      <c r="ET1204" s="5"/>
      <c r="EU1204" s="4"/>
      <c r="EV1204" s="6"/>
      <c r="EW1204" s="4"/>
      <c r="EX1204" s="6"/>
      <c r="EY1204" s="5"/>
      <c r="EZ1204" s="5"/>
      <c r="FA1204" s="4"/>
      <c r="FB1204" s="6"/>
      <c r="FC1204" s="4"/>
      <c r="FD1204" s="6"/>
      <c r="FE1204" s="5"/>
      <c r="FF1204" s="5"/>
      <c r="FG1204" s="4"/>
      <c r="FH1204" s="6"/>
      <c r="FI1204" s="4"/>
      <c r="FJ1204" s="6"/>
      <c r="FK1204" s="5"/>
      <c r="FL1204" s="5"/>
      <c r="FM1204" s="4"/>
      <c r="FN1204" s="6"/>
      <c r="FO1204" s="4"/>
      <c r="FP1204" s="6"/>
      <c r="FQ1204" s="5"/>
      <c r="FR1204" s="5"/>
      <c r="FS1204" s="4"/>
      <c r="FT1204" s="6"/>
      <c r="FU1204" s="4"/>
      <c r="FV1204" s="6"/>
      <c r="FW1204" s="5"/>
      <c r="FX1204" s="5"/>
      <c r="FY1204" s="4"/>
      <c r="FZ1204" s="6"/>
      <c r="GA1204" s="4"/>
      <c r="GB1204" s="6"/>
      <c r="GC1204" s="5"/>
      <c r="GD1204" s="5"/>
      <c r="GE1204" s="4"/>
      <c r="GF1204" s="6"/>
      <c r="GG1204" s="4"/>
      <c r="GH1204" s="6"/>
      <c r="GI1204" s="5"/>
      <c r="GJ1204" s="5"/>
      <c r="GK1204" s="4"/>
      <c r="GL1204" s="6"/>
      <c r="GM1204" s="4"/>
      <c r="GN1204" s="6"/>
      <c r="GO1204" s="5"/>
      <c r="GP1204" s="5"/>
      <c r="GQ1204" s="4"/>
      <c r="GR1204" s="6"/>
      <c r="GS1204" s="4"/>
      <c r="GT1204" s="6"/>
      <c r="GU1204" s="5"/>
      <c r="GV1204" s="5"/>
      <c r="GW1204" s="4"/>
      <c r="GX1204" s="6"/>
      <c r="GY1204" s="4"/>
      <c r="GZ1204" s="6"/>
      <c r="HA1204" s="5"/>
      <c r="HB1204" s="5"/>
      <c r="HC1204" s="4"/>
      <c r="HD1204" s="6"/>
      <c r="HE1204" s="4"/>
      <c r="HF1204" s="6"/>
      <c r="HG1204" s="5"/>
      <c r="HH1204" s="5"/>
      <c r="HI1204" s="4"/>
      <c r="HJ1204" s="6"/>
      <c r="HK1204" s="4"/>
      <c r="HL1204" s="6"/>
      <c r="HM1204" s="5"/>
      <c r="HN1204" s="5"/>
      <c r="HO1204" s="4"/>
      <c r="HP1204" s="6"/>
      <c r="HQ1204" s="4"/>
      <c r="HR1204" s="6"/>
      <c r="HS1204" s="5"/>
      <c r="HT1204" s="5"/>
      <c r="HU1204" s="4"/>
      <c r="HV1204" s="6"/>
      <c r="HW1204" s="4"/>
      <c r="HX1204" s="6"/>
      <c r="HY1204" s="5"/>
      <c r="HZ1204" s="5"/>
      <c r="IA1204" s="4"/>
      <c r="IB1204" s="6"/>
      <c r="IC1204" s="4"/>
      <c r="ID1204" s="6"/>
      <c r="IE1204" s="5"/>
      <c r="IF1204" s="5"/>
      <c r="IG1204" s="4"/>
      <c r="IH1204" s="6"/>
      <c r="II1204" s="4"/>
      <c r="IJ1204" s="6"/>
      <c r="IK1204" s="5"/>
      <c r="IL1204" s="5"/>
      <c r="IM1204" s="4"/>
      <c r="IN1204" s="6"/>
      <c r="IO1204" s="4"/>
      <c r="IP1204" s="6"/>
      <c r="IQ1204" s="5"/>
      <c r="IR1204" s="5"/>
      <c r="IS1204" s="4"/>
      <c r="IT1204" s="6"/>
      <c r="IU1204" s="4"/>
      <c r="IV1204" s="6"/>
      <c r="IW1204" s="5"/>
      <c r="IX1204" s="5"/>
      <c r="IY1204" s="4"/>
      <c r="IZ1204" s="6"/>
      <c r="JA1204" s="4"/>
      <c r="JB1204" s="6"/>
      <c r="JC1204" s="5"/>
      <c r="JD1204" s="5"/>
      <c r="JE1204" s="4"/>
      <c r="JF1204" s="6"/>
      <c r="JG1204" s="4"/>
      <c r="JH1204" s="6"/>
      <c r="JI1204" s="5"/>
      <c r="JJ1204" s="5"/>
      <c r="JK1204" s="4"/>
      <c r="JL1204" s="6"/>
      <c r="JM1204" s="4"/>
      <c r="JN1204" s="6"/>
      <c r="JO1204" s="5"/>
      <c r="JP1204" s="5"/>
      <c r="JQ1204" s="4"/>
      <c r="JR1204" s="6"/>
      <c r="JS1204" s="4"/>
      <c r="JT1204" s="6"/>
      <c r="JU1204" s="5"/>
      <c r="JV1204" s="5"/>
      <c r="JW1204" s="4"/>
      <c r="JX1204" s="6"/>
      <c r="JY1204" s="4"/>
      <c r="JZ1204" s="6"/>
      <c r="KA1204" s="5"/>
      <c r="KB1204" s="5"/>
      <c r="KC1204" s="4"/>
      <c r="KD1204" s="6"/>
      <c r="KE1204" s="4"/>
      <c r="KF1204" s="6"/>
      <c r="KG1204" s="5"/>
      <c r="KH1204" s="5"/>
      <c r="KI1204" s="4"/>
      <c r="KJ1204" s="6"/>
      <c r="KK1204" s="4"/>
      <c r="KL1204" s="6"/>
      <c r="KM1204" s="5"/>
      <c r="KN1204" s="5"/>
    </row>
    <row r="1205">
      <c r="A1205" s="3" t="s">
        <v>85</v>
      </c>
      <c r="B1205" s="3" t="s">
        <v>851</v>
      </c>
      <c r="C1205" s="3" t="s">
        <v>87</v>
      </c>
      <c r="D1205" s="3" t="s">
        <v>712</v>
      </c>
      <c r="E1205" s="3" t="s">
        <v>900</v>
      </c>
      <c r="F1205" s="3" t="s">
        <v>104</v>
      </c>
      <c r="G1205" s="3" t="s">
        <v>104</v>
      </c>
      <c r="H1205" s="3" t="s">
        <v>104</v>
      </c>
      <c r="I1205" s="3" t="s">
        <v>1503</v>
      </c>
      <c r="J1205" s="3" t="s">
        <v>104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  <c r="AW1205" s="4"/>
      <c r="AX1205" s="6"/>
      <c r="AY1205" s="4"/>
      <c r="AZ1205" s="6"/>
      <c r="BA1205" s="5"/>
      <c r="BB1205" s="5"/>
      <c r="BC1205" s="4"/>
      <c r="BD1205" s="6"/>
      <c r="BE1205" s="4"/>
      <c r="BF1205" s="6"/>
      <c r="BG1205" s="5"/>
      <c r="BH1205" s="5"/>
      <c r="BI1205" s="4"/>
      <c r="BJ1205" s="6"/>
      <c r="BK1205" s="4"/>
      <c r="BL1205" s="6"/>
      <c r="BM1205" s="5"/>
      <c r="BN1205" s="5"/>
      <c r="BO1205" s="4"/>
      <c r="BP1205" s="6"/>
      <c r="BQ1205" s="4"/>
      <c r="BR1205" s="6"/>
      <c r="BS1205" s="5"/>
      <c r="BT1205" s="5"/>
      <c r="BU1205" s="4"/>
      <c r="BV1205" s="6"/>
      <c r="BW1205" s="4"/>
      <c r="BX1205" s="6"/>
      <c r="BY1205" s="5"/>
      <c r="BZ1205" s="5"/>
      <c r="CA1205" s="4"/>
      <c r="CB1205" s="6"/>
      <c r="CC1205" s="4"/>
      <c r="CD1205" s="6"/>
      <c r="CE1205" s="5"/>
      <c r="CF1205" s="5"/>
      <c r="CG1205" s="4"/>
      <c r="CH1205" s="6"/>
      <c r="CI1205" s="4"/>
      <c r="CJ1205" s="6"/>
      <c r="CK1205" s="5"/>
      <c r="CL1205" s="5"/>
      <c r="CM1205" s="4"/>
      <c r="CN1205" s="6"/>
      <c r="CO1205" s="4"/>
      <c r="CP1205" s="6"/>
      <c r="CQ1205" s="5"/>
      <c r="CR1205" s="5"/>
      <c r="CS1205" s="4"/>
      <c r="CT1205" s="6"/>
      <c r="CU1205" s="4"/>
      <c r="CV1205" s="6"/>
      <c r="CW1205" s="5"/>
      <c r="CX1205" s="5"/>
      <c r="CY1205" s="4"/>
      <c r="CZ1205" s="6"/>
      <c r="DA1205" s="4"/>
      <c r="DB1205" s="6"/>
      <c r="DC1205" s="5"/>
      <c r="DD1205" s="5"/>
      <c r="DE1205" s="4"/>
      <c r="DF1205" s="6"/>
      <c r="DG1205" s="4"/>
      <c r="DH1205" s="6"/>
      <c r="DI1205" s="5"/>
      <c r="DJ1205" s="5"/>
      <c r="DK1205" s="4"/>
      <c r="DL1205" s="6"/>
      <c r="DM1205" s="4"/>
      <c r="DN1205" s="6"/>
      <c r="DO1205" s="5"/>
      <c r="DP1205" s="5"/>
      <c r="DQ1205" s="4"/>
      <c r="DR1205" s="6"/>
      <c r="DS1205" s="4"/>
      <c r="DT1205" s="6"/>
      <c r="DU1205" s="5"/>
      <c r="DV1205" s="5"/>
      <c r="DW1205" s="4"/>
      <c r="DX1205" s="6"/>
      <c r="DY1205" s="4"/>
      <c r="DZ1205" s="6"/>
      <c r="EA1205" s="5"/>
      <c r="EB1205" s="5"/>
      <c r="EC1205" s="4"/>
      <c r="ED1205" s="6"/>
      <c r="EE1205" s="4"/>
      <c r="EF1205" s="6"/>
      <c r="EG1205" s="5"/>
      <c r="EH1205" s="5"/>
      <c r="EI1205" s="4"/>
      <c r="EJ1205" s="6"/>
      <c r="EK1205" s="4"/>
      <c r="EL1205" s="6"/>
      <c r="EM1205" s="5"/>
      <c r="EN1205" s="5"/>
      <c r="EO1205" s="4"/>
      <c r="EP1205" s="6"/>
      <c r="EQ1205" s="4"/>
      <c r="ER1205" s="6"/>
      <c r="ES1205" s="5"/>
      <c r="ET1205" s="5"/>
      <c r="EU1205" s="4"/>
      <c r="EV1205" s="6"/>
      <c r="EW1205" s="4"/>
      <c r="EX1205" s="6"/>
      <c r="EY1205" s="5"/>
      <c r="EZ1205" s="5"/>
      <c r="FA1205" s="4"/>
      <c r="FB1205" s="6"/>
      <c r="FC1205" s="4"/>
      <c r="FD1205" s="6"/>
      <c r="FE1205" s="5"/>
      <c r="FF1205" s="5"/>
      <c r="FG1205" s="4"/>
      <c r="FH1205" s="6"/>
      <c r="FI1205" s="4"/>
      <c r="FJ1205" s="6"/>
      <c r="FK1205" s="5"/>
      <c r="FL1205" s="5"/>
      <c r="FM1205" s="4"/>
      <c r="FN1205" s="6"/>
      <c r="FO1205" s="4"/>
      <c r="FP1205" s="6"/>
      <c r="FQ1205" s="5"/>
      <c r="FR1205" s="5"/>
      <c r="FS1205" s="4"/>
      <c r="FT1205" s="6"/>
      <c r="FU1205" s="4"/>
      <c r="FV1205" s="6"/>
      <c r="FW1205" s="5"/>
      <c r="FX1205" s="5"/>
      <c r="FY1205" s="4"/>
      <c r="FZ1205" s="6"/>
      <c r="GA1205" s="4"/>
      <c r="GB1205" s="6"/>
      <c r="GC1205" s="5"/>
      <c r="GD1205" s="5"/>
      <c r="GE1205" s="4"/>
      <c r="GF1205" s="6"/>
      <c r="GG1205" s="4"/>
      <c r="GH1205" s="6"/>
      <c r="GI1205" s="5"/>
      <c r="GJ1205" s="5"/>
      <c r="GK1205" s="4"/>
      <c r="GL1205" s="6"/>
      <c r="GM1205" s="4"/>
      <c r="GN1205" s="6"/>
      <c r="GO1205" s="5"/>
      <c r="GP1205" s="5"/>
      <c r="GQ1205" s="4"/>
      <c r="GR1205" s="6"/>
      <c r="GS1205" s="4"/>
      <c r="GT1205" s="6"/>
      <c r="GU1205" s="5"/>
      <c r="GV1205" s="5"/>
      <c r="GW1205" s="4"/>
      <c r="GX1205" s="6"/>
      <c r="GY1205" s="4"/>
      <c r="GZ1205" s="6"/>
      <c r="HA1205" s="5"/>
      <c r="HB1205" s="5"/>
      <c r="HC1205" s="4"/>
      <c r="HD1205" s="6"/>
      <c r="HE1205" s="4"/>
      <c r="HF1205" s="6"/>
      <c r="HG1205" s="5"/>
      <c r="HH1205" s="5"/>
      <c r="HI1205" s="4"/>
      <c r="HJ1205" s="6"/>
      <c r="HK1205" s="4"/>
      <c r="HL1205" s="6"/>
      <c r="HM1205" s="5"/>
      <c r="HN1205" s="5"/>
      <c r="HO1205" s="4"/>
      <c r="HP1205" s="6"/>
      <c r="HQ1205" s="4"/>
      <c r="HR1205" s="6"/>
      <c r="HS1205" s="5"/>
      <c r="HT1205" s="5"/>
      <c r="HU1205" s="4"/>
      <c r="HV1205" s="6"/>
      <c r="HW1205" s="4"/>
      <c r="HX1205" s="6"/>
      <c r="HY1205" s="5"/>
      <c r="HZ1205" s="5"/>
      <c r="IA1205" s="4"/>
      <c r="IB1205" s="6"/>
      <c r="IC1205" s="4"/>
      <c r="ID1205" s="6"/>
      <c r="IE1205" s="5"/>
      <c r="IF1205" s="5"/>
      <c r="IG1205" s="4"/>
      <c r="IH1205" s="6"/>
      <c r="II1205" s="4"/>
      <c r="IJ1205" s="6"/>
      <c r="IK1205" s="5"/>
      <c r="IL1205" s="5"/>
      <c r="IM1205" s="4"/>
      <c r="IN1205" s="6"/>
      <c r="IO1205" s="4"/>
      <c r="IP1205" s="6"/>
      <c r="IQ1205" s="5"/>
      <c r="IR1205" s="5"/>
      <c r="IS1205" s="4"/>
      <c r="IT1205" s="6"/>
      <c r="IU1205" s="4"/>
      <c r="IV1205" s="6"/>
      <c r="IW1205" s="5"/>
      <c r="IX1205" s="5"/>
      <c r="IY1205" s="4"/>
      <c r="IZ1205" s="6"/>
      <c r="JA1205" s="4"/>
      <c r="JB1205" s="6"/>
      <c r="JC1205" s="5"/>
      <c r="JD1205" s="5"/>
      <c r="JE1205" s="4"/>
      <c r="JF1205" s="6"/>
      <c r="JG1205" s="4"/>
      <c r="JH1205" s="6"/>
      <c r="JI1205" s="5"/>
      <c r="JJ1205" s="5"/>
      <c r="JK1205" s="4"/>
      <c r="JL1205" s="6"/>
      <c r="JM1205" s="4"/>
      <c r="JN1205" s="6"/>
      <c r="JO1205" s="5"/>
      <c r="JP1205" s="5"/>
      <c r="JQ1205" s="4"/>
      <c r="JR1205" s="6"/>
      <c r="JS1205" s="4"/>
      <c r="JT1205" s="6"/>
      <c r="JU1205" s="5"/>
      <c r="JV1205" s="5"/>
      <c r="JW1205" s="4"/>
      <c r="JX1205" s="6"/>
      <c r="JY1205" s="4"/>
      <c r="JZ1205" s="6"/>
      <c r="KA1205" s="5"/>
      <c r="KB1205" s="5"/>
      <c r="KC1205" s="4"/>
      <c r="KD1205" s="6"/>
      <c r="KE1205" s="4"/>
      <c r="KF1205" s="6"/>
      <c r="KG1205" s="5"/>
      <c r="KH1205" s="5"/>
      <c r="KI1205" s="4"/>
      <c r="KJ1205" s="6"/>
      <c r="KK1205" s="4"/>
      <c r="KL1205" s="6"/>
      <c r="KM1205" s="5"/>
      <c r="KN1205" s="5"/>
    </row>
    <row r="1206">
      <c r="A1206" s="3" t="s">
        <v>85</v>
      </c>
      <c r="B1206" s="3" t="s">
        <v>851</v>
      </c>
      <c r="C1206" s="3" t="s">
        <v>87</v>
      </c>
      <c r="D1206" s="3" t="s">
        <v>712</v>
      </c>
      <c r="E1206" s="3" t="s">
        <v>882</v>
      </c>
      <c r="F1206" s="3" t="s">
        <v>104</v>
      </c>
      <c r="G1206" s="3" t="s">
        <v>104</v>
      </c>
      <c r="H1206" s="3" t="s">
        <v>104</v>
      </c>
      <c r="I1206" s="3" t="s">
        <v>1504</v>
      </c>
      <c r="J1206" s="3" t="s">
        <v>104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  <c r="AW1206" s="4"/>
      <c r="AX1206" s="6"/>
      <c r="AY1206" s="4"/>
      <c r="AZ1206" s="6"/>
      <c r="BA1206" s="5"/>
      <c r="BB1206" s="5"/>
      <c r="BC1206" s="4"/>
      <c r="BD1206" s="6"/>
      <c r="BE1206" s="4"/>
      <c r="BF1206" s="6"/>
      <c r="BG1206" s="5"/>
      <c r="BH1206" s="5"/>
      <c r="BI1206" s="4"/>
      <c r="BJ1206" s="6"/>
      <c r="BK1206" s="4"/>
      <c r="BL1206" s="6"/>
      <c r="BM1206" s="5"/>
      <c r="BN1206" s="5"/>
      <c r="BO1206" s="4"/>
      <c r="BP1206" s="6"/>
      <c r="BQ1206" s="4"/>
      <c r="BR1206" s="6"/>
      <c r="BS1206" s="5"/>
      <c r="BT1206" s="5"/>
      <c r="BU1206" s="4"/>
      <c r="BV1206" s="6"/>
      <c r="BW1206" s="4"/>
      <c r="BX1206" s="6"/>
      <c r="BY1206" s="5"/>
      <c r="BZ1206" s="5"/>
      <c r="CA1206" s="4"/>
      <c r="CB1206" s="6"/>
      <c r="CC1206" s="4"/>
      <c r="CD1206" s="6"/>
      <c r="CE1206" s="5"/>
      <c r="CF1206" s="5"/>
      <c r="CG1206" s="4"/>
      <c r="CH1206" s="6"/>
      <c r="CI1206" s="4"/>
      <c r="CJ1206" s="6"/>
      <c r="CK1206" s="5"/>
      <c r="CL1206" s="5"/>
      <c r="CM1206" s="4"/>
      <c r="CN1206" s="6"/>
      <c r="CO1206" s="4"/>
      <c r="CP1206" s="6"/>
      <c r="CQ1206" s="5"/>
      <c r="CR1206" s="5"/>
      <c r="CS1206" s="4"/>
      <c r="CT1206" s="6"/>
      <c r="CU1206" s="4"/>
      <c r="CV1206" s="6"/>
      <c r="CW1206" s="5"/>
      <c r="CX1206" s="5"/>
      <c r="CY1206" s="4"/>
      <c r="CZ1206" s="6"/>
      <c r="DA1206" s="4"/>
      <c r="DB1206" s="6"/>
      <c r="DC1206" s="5"/>
      <c r="DD1206" s="5"/>
      <c r="DE1206" s="4"/>
      <c r="DF1206" s="6"/>
      <c r="DG1206" s="4"/>
      <c r="DH1206" s="6"/>
      <c r="DI1206" s="5"/>
      <c r="DJ1206" s="5"/>
      <c r="DK1206" s="4"/>
      <c r="DL1206" s="6"/>
      <c r="DM1206" s="4"/>
      <c r="DN1206" s="6"/>
      <c r="DO1206" s="5"/>
      <c r="DP1206" s="5"/>
      <c r="DQ1206" s="4"/>
      <c r="DR1206" s="6"/>
      <c r="DS1206" s="4"/>
      <c r="DT1206" s="6"/>
      <c r="DU1206" s="5"/>
      <c r="DV1206" s="5"/>
      <c r="DW1206" s="4"/>
      <c r="DX1206" s="6"/>
      <c r="DY1206" s="4"/>
      <c r="DZ1206" s="6"/>
      <c r="EA1206" s="5"/>
      <c r="EB1206" s="5"/>
      <c r="EC1206" s="4"/>
      <c r="ED1206" s="6"/>
      <c r="EE1206" s="4"/>
      <c r="EF1206" s="6"/>
      <c r="EG1206" s="5"/>
      <c r="EH1206" s="5"/>
      <c r="EI1206" s="4"/>
      <c r="EJ1206" s="6"/>
      <c r="EK1206" s="4"/>
      <c r="EL1206" s="6"/>
      <c r="EM1206" s="5"/>
      <c r="EN1206" s="5"/>
      <c r="EO1206" s="4"/>
      <c r="EP1206" s="6"/>
      <c r="EQ1206" s="4"/>
      <c r="ER1206" s="6"/>
      <c r="ES1206" s="5"/>
      <c r="ET1206" s="5"/>
      <c r="EU1206" s="4"/>
      <c r="EV1206" s="6"/>
      <c r="EW1206" s="4"/>
      <c r="EX1206" s="6"/>
      <c r="EY1206" s="5"/>
      <c r="EZ1206" s="5"/>
      <c r="FA1206" s="4"/>
      <c r="FB1206" s="6"/>
      <c r="FC1206" s="4"/>
      <c r="FD1206" s="6"/>
      <c r="FE1206" s="5"/>
      <c r="FF1206" s="5"/>
      <c r="FG1206" s="4"/>
      <c r="FH1206" s="6"/>
      <c r="FI1206" s="4"/>
      <c r="FJ1206" s="6"/>
      <c r="FK1206" s="5"/>
      <c r="FL1206" s="5"/>
      <c r="FM1206" s="4"/>
      <c r="FN1206" s="6"/>
      <c r="FO1206" s="4"/>
      <c r="FP1206" s="6"/>
      <c r="FQ1206" s="5"/>
      <c r="FR1206" s="5"/>
      <c r="FS1206" s="4"/>
      <c r="FT1206" s="6"/>
      <c r="FU1206" s="4"/>
      <c r="FV1206" s="6"/>
      <c r="FW1206" s="5"/>
      <c r="FX1206" s="5"/>
      <c r="FY1206" s="4"/>
      <c r="FZ1206" s="6"/>
      <c r="GA1206" s="4"/>
      <c r="GB1206" s="6"/>
      <c r="GC1206" s="5"/>
      <c r="GD1206" s="5"/>
      <c r="GE1206" s="4"/>
      <c r="GF1206" s="6"/>
      <c r="GG1206" s="4"/>
      <c r="GH1206" s="6"/>
      <c r="GI1206" s="5"/>
      <c r="GJ1206" s="5"/>
      <c r="GK1206" s="4"/>
      <c r="GL1206" s="6"/>
      <c r="GM1206" s="4"/>
      <c r="GN1206" s="6"/>
      <c r="GO1206" s="5"/>
      <c r="GP1206" s="5"/>
      <c r="GQ1206" s="4"/>
      <c r="GR1206" s="6"/>
      <c r="GS1206" s="4"/>
      <c r="GT1206" s="6"/>
      <c r="GU1206" s="5"/>
      <c r="GV1206" s="5"/>
      <c r="GW1206" s="4"/>
      <c r="GX1206" s="6"/>
      <c r="GY1206" s="4"/>
      <c r="GZ1206" s="6"/>
      <c r="HA1206" s="5"/>
      <c r="HB1206" s="5"/>
      <c r="HC1206" s="4"/>
      <c r="HD1206" s="6"/>
      <c r="HE1206" s="4"/>
      <c r="HF1206" s="6"/>
      <c r="HG1206" s="5"/>
      <c r="HH1206" s="5"/>
      <c r="HI1206" s="4"/>
      <c r="HJ1206" s="6"/>
      <c r="HK1206" s="4"/>
      <c r="HL1206" s="6"/>
      <c r="HM1206" s="5"/>
      <c r="HN1206" s="5"/>
      <c r="HO1206" s="4"/>
      <c r="HP1206" s="6"/>
      <c r="HQ1206" s="4"/>
      <c r="HR1206" s="6"/>
      <c r="HS1206" s="5"/>
      <c r="HT1206" s="5"/>
      <c r="HU1206" s="4"/>
      <c r="HV1206" s="6"/>
      <c r="HW1206" s="4"/>
      <c r="HX1206" s="6"/>
      <c r="HY1206" s="5"/>
      <c r="HZ1206" s="5"/>
      <c r="IA1206" s="4"/>
      <c r="IB1206" s="6"/>
      <c r="IC1206" s="4"/>
      <c r="ID1206" s="6"/>
      <c r="IE1206" s="5"/>
      <c r="IF1206" s="5"/>
      <c r="IG1206" s="4"/>
      <c r="IH1206" s="6"/>
      <c r="II1206" s="4"/>
      <c r="IJ1206" s="6"/>
      <c r="IK1206" s="5"/>
      <c r="IL1206" s="5"/>
      <c r="IM1206" s="4"/>
      <c r="IN1206" s="6"/>
      <c r="IO1206" s="4"/>
      <c r="IP1206" s="6"/>
      <c r="IQ1206" s="5"/>
      <c r="IR1206" s="5"/>
      <c r="IS1206" s="4"/>
      <c r="IT1206" s="6"/>
      <c r="IU1206" s="4"/>
      <c r="IV1206" s="6"/>
      <c r="IW1206" s="5"/>
      <c r="IX1206" s="5"/>
      <c r="IY1206" s="4"/>
      <c r="IZ1206" s="6"/>
      <c r="JA1206" s="4"/>
      <c r="JB1206" s="6"/>
      <c r="JC1206" s="5"/>
      <c r="JD1206" s="5"/>
      <c r="JE1206" s="4"/>
      <c r="JF1206" s="6"/>
      <c r="JG1206" s="4"/>
      <c r="JH1206" s="6"/>
      <c r="JI1206" s="5"/>
      <c r="JJ1206" s="5"/>
      <c r="JK1206" s="4"/>
      <c r="JL1206" s="6"/>
      <c r="JM1206" s="4"/>
      <c r="JN1206" s="6"/>
      <c r="JO1206" s="5"/>
      <c r="JP1206" s="5"/>
      <c r="JQ1206" s="4"/>
      <c r="JR1206" s="6"/>
      <c r="JS1206" s="4"/>
      <c r="JT1206" s="6"/>
      <c r="JU1206" s="5"/>
      <c r="JV1206" s="5"/>
      <c r="JW1206" s="4"/>
      <c r="JX1206" s="6"/>
      <c r="JY1206" s="4"/>
      <c r="JZ1206" s="6"/>
      <c r="KA1206" s="5"/>
      <c r="KB1206" s="5"/>
      <c r="KC1206" s="4"/>
      <c r="KD1206" s="6"/>
      <c r="KE1206" s="4"/>
      <c r="KF1206" s="6"/>
      <c r="KG1206" s="5"/>
      <c r="KH1206" s="5"/>
      <c r="KI1206" s="4"/>
      <c r="KJ1206" s="6"/>
      <c r="KK1206" s="4"/>
      <c r="KL1206" s="6"/>
      <c r="KM1206" s="5"/>
      <c r="KN1206" s="5"/>
    </row>
    <row r="1207">
      <c r="A1207" s="3" t="s">
        <v>85</v>
      </c>
      <c r="B1207" s="3" t="s">
        <v>851</v>
      </c>
      <c r="C1207" s="3" t="s">
        <v>87</v>
      </c>
      <c r="D1207" s="3" t="s">
        <v>712</v>
      </c>
      <c r="E1207" s="3" t="s">
        <v>909</v>
      </c>
      <c r="F1207" s="3" t="s">
        <v>104</v>
      </c>
      <c r="G1207" s="3" t="s">
        <v>104</v>
      </c>
      <c r="H1207" s="3" t="s">
        <v>104</v>
      </c>
      <c r="I1207" s="3" t="s">
        <v>1505</v>
      </c>
      <c r="J1207" s="3" t="s">
        <v>104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  <c r="AW1207" s="4"/>
      <c r="AX1207" s="6"/>
      <c r="AY1207" s="4"/>
      <c r="AZ1207" s="6"/>
      <c r="BA1207" s="5"/>
      <c r="BB1207" s="5"/>
      <c r="BC1207" s="4"/>
      <c r="BD1207" s="6"/>
      <c r="BE1207" s="4"/>
      <c r="BF1207" s="6"/>
      <c r="BG1207" s="5"/>
      <c r="BH1207" s="5"/>
      <c r="BI1207" s="4"/>
      <c r="BJ1207" s="6"/>
      <c r="BK1207" s="4"/>
      <c r="BL1207" s="6"/>
      <c r="BM1207" s="5"/>
      <c r="BN1207" s="5"/>
      <c r="BO1207" s="4"/>
      <c r="BP1207" s="6"/>
      <c r="BQ1207" s="4"/>
      <c r="BR1207" s="6"/>
      <c r="BS1207" s="5"/>
      <c r="BT1207" s="5"/>
      <c r="BU1207" s="4"/>
      <c r="BV1207" s="6"/>
      <c r="BW1207" s="4"/>
      <c r="BX1207" s="6"/>
      <c r="BY1207" s="5"/>
      <c r="BZ1207" s="5"/>
      <c r="CA1207" s="4"/>
      <c r="CB1207" s="6"/>
      <c r="CC1207" s="4"/>
      <c r="CD1207" s="6"/>
      <c r="CE1207" s="5"/>
      <c r="CF1207" s="5"/>
      <c r="CG1207" s="4"/>
      <c r="CH1207" s="6"/>
      <c r="CI1207" s="4"/>
      <c r="CJ1207" s="6"/>
      <c r="CK1207" s="5"/>
      <c r="CL1207" s="5"/>
      <c r="CM1207" s="4"/>
      <c r="CN1207" s="6"/>
      <c r="CO1207" s="4"/>
      <c r="CP1207" s="6"/>
      <c r="CQ1207" s="5"/>
      <c r="CR1207" s="5"/>
      <c r="CS1207" s="4"/>
      <c r="CT1207" s="6"/>
      <c r="CU1207" s="4"/>
      <c r="CV1207" s="6"/>
      <c r="CW1207" s="5"/>
      <c r="CX1207" s="5"/>
      <c r="CY1207" s="4"/>
      <c r="CZ1207" s="6"/>
      <c r="DA1207" s="4"/>
      <c r="DB1207" s="6"/>
      <c r="DC1207" s="5"/>
      <c r="DD1207" s="5"/>
      <c r="DE1207" s="4"/>
      <c r="DF1207" s="6"/>
      <c r="DG1207" s="4"/>
      <c r="DH1207" s="6"/>
      <c r="DI1207" s="5"/>
      <c r="DJ1207" s="5"/>
      <c r="DK1207" s="4"/>
      <c r="DL1207" s="6"/>
      <c r="DM1207" s="4"/>
      <c r="DN1207" s="6"/>
      <c r="DO1207" s="5"/>
      <c r="DP1207" s="5"/>
      <c r="DQ1207" s="4"/>
      <c r="DR1207" s="6"/>
      <c r="DS1207" s="4"/>
      <c r="DT1207" s="6"/>
      <c r="DU1207" s="5"/>
      <c r="DV1207" s="5"/>
      <c r="DW1207" s="4"/>
      <c r="DX1207" s="6"/>
      <c r="DY1207" s="4"/>
      <c r="DZ1207" s="6"/>
      <c r="EA1207" s="5"/>
      <c r="EB1207" s="5"/>
      <c r="EC1207" s="4"/>
      <c r="ED1207" s="6"/>
      <c r="EE1207" s="4"/>
      <c r="EF1207" s="6"/>
      <c r="EG1207" s="5"/>
      <c r="EH1207" s="5"/>
      <c r="EI1207" s="4"/>
      <c r="EJ1207" s="6"/>
      <c r="EK1207" s="4"/>
      <c r="EL1207" s="6"/>
      <c r="EM1207" s="5"/>
      <c r="EN1207" s="5"/>
      <c r="EO1207" s="4"/>
      <c r="EP1207" s="6"/>
      <c r="EQ1207" s="4"/>
      <c r="ER1207" s="6"/>
      <c r="ES1207" s="5"/>
      <c r="ET1207" s="5"/>
      <c r="EU1207" s="4"/>
      <c r="EV1207" s="6"/>
      <c r="EW1207" s="4"/>
      <c r="EX1207" s="6"/>
      <c r="EY1207" s="5"/>
      <c r="EZ1207" s="5"/>
      <c r="FA1207" s="4"/>
      <c r="FB1207" s="6"/>
      <c r="FC1207" s="4"/>
      <c r="FD1207" s="6"/>
      <c r="FE1207" s="5"/>
      <c r="FF1207" s="5"/>
      <c r="FG1207" s="4"/>
      <c r="FH1207" s="6"/>
      <c r="FI1207" s="4"/>
      <c r="FJ1207" s="6"/>
      <c r="FK1207" s="5"/>
      <c r="FL1207" s="5"/>
      <c r="FM1207" s="4"/>
      <c r="FN1207" s="6"/>
      <c r="FO1207" s="4"/>
      <c r="FP1207" s="6"/>
      <c r="FQ1207" s="5"/>
      <c r="FR1207" s="5"/>
      <c r="FS1207" s="4"/>
      <c r="FT1207" s="6"/>
      <c r="FU1207" s="4"/>
      <c r="FV1207" s="6"/>
      <c r="FW1207" s="5"/>
      <c r="FX1207" s="5"/>
      <c r="FY1207" s="4"/>
      <c r="FZ1207" s="6"/>
      <c r="GA1207" s="4"/>
      <c r="GB1207" s="6"/>
      <c r="GC1207" s="5"/>
      <c r="GD1207" s="5"/>
      <c r="GE1207" s="4"/>
      <c r="GF1207" s="6"/>
      <c r="GG1207" s="4"/>
      <c r="GH1207" s="6"/>
      <c r="GI1207" s="5"/>
      <c r="GJ1207" s="5"/>
      <c r="GK1207" s="4"/>
      <c r="GL1207" s="6"/>
      <c r="GM1207" s="4"/>
      <c r="GN1207" s="6"/>
      <c r="GO1207" s="5"/>
      <c r="GP1207" s="5"/>
      <c r="GQ1207" s="4"/>
      <c r="GR1207" s="6"/>
      <c r="GS1207" s="4"/>
      <c r="GT1207" s="6"/>
      <c r="GU1207" s="5"/>
      <c r="GV1207" s="5"/>
      <c r="GW1207" s="4"/>
      <c r="GX1207" s="6"/>
      <c r="GY1207" s="4"/>
      <c r="GZ1207" s="6"/>
      <c r="HA1207" s="5"/>
      <c r="HB1207" s="5"/>
      <c r="HC1207" s="4"/>
      <c r="HD1207" s="6"/>
      <c r="HE1207" s="4"/>
      <c r="HF1207" s="6"/>
      <c r="HG1207" s="5"/>
      <c r="HH1207" s="5"/>
      <c r="HI1207" s="4"/>
      <c r="HJ1207" s="6"/>
      <c r="HK1207" s="4"/>
      <c r="HL1207" s="6"/>
      <c r="HM1207" s="5"/>
      <c r="HN1207" s="5"/>
      <c r="HO1207" s="4"/>
      <c r="HP1207" s="6"/>
      <c r="HQ1207" s="4"/>
      <c r="HR1207" s="6"/>
      <c r="HS1207" s="5"/>
      <c r="HT1207" s="5"/>
      <c r="HU1207" s="4"/>
      <c r="HV1207" s="6"/>
      <c r="HW1207" s="4"/>
      <c r="HX1207" s="6"/>
      <c r="HY1207" s="5"/>
      <c r="HZ1207" s="5"/>
      <c r="IA1207" s="4"/>
      <c r="IB1207" s="6"/>
      <c r="IC1207" s="4"/>
      <c r="ID1207" s="6"/>
      <c r="IE1207" s="5"/>
      <c r="IF1207" s="5"/>
      <c r="IG1207" s="4"/>
      <c r="IH1207" s="6"/>
      <c r="II1207" s="4"/>
      <c r="IJ1207" s="6"/>
      <c r="IK1207" s="5"/>
      <c r="IL1207" s="5"/>
      <c r="IM1207" s="4"/>
      <c r="IN1207" s="6"/>
      <c r="IO1207" s="4"/>
      <c r="IP1207" s="6"/>
      <c r="IQ1207" s="5"/>
      <c r="IR1207" s="5"/>
      <c r="IS1207" s="4"/>
      <c r="IT1207" s="6"/>
      <c r="IU1207" s="4"/>
      <c r="IV1207" s="6"/>
      <c r="IW1207" s="5"/>
      <c r="IX1207" s="5"/>
      <c r="IY1207" s="4"/>
      <c r="IZ1207" s="6"/>
      <c r="JA1207" s="4"/>
      <c r="JB1207" s="6"/>
      <c r="JC1207" s="5"/>
      <c r="JD1207" s="5"/>
      <c r="JE1207" s="4"/>
      <c r="JF1207" s="6"/>
      <c r="JG1207" s="4"/>
      <c r="JH1207" s="6"/>
      <c r="JI1207" s="5"/>
      <c r="JJ1207" s="5"/>
      <c r="JK1207" s="4"/>
      <c r="JL1207" s="6"/>
      <c r="JM1207" s="4"/>
      <c r="JN1207" s="6"/>
      <c r="JO1207" s="5"/>
      <c r="JP1207" s="5"/>
      <c r="JQ1207" s="4"/>
      <c r="JR1207" s="6"/>
      <c r="JS1207" s="4"/>
      <c r="JT1207" s="6"/>
      <c r="JU1207" s="5"/>
      <c r="JV1207" s="5"/>
      <c r="JW1207" s="4"/>
      <c r="JX1207" s="6"/>
      <c r="JY1207" s="4"/>
      <c r="JZ1207" s="6"/>
      <c r="KA1207" s="5"/>
      <c r="KB1207" s="5"/>
      <c r="KC1207" s="4"/>
      <c r="KD1207" s="6"/>
      <c r="KE1207" s="4"/>
      <c r="KF1207" s="6"/>
      <c r="KG1207" s="5"/>
      <c r="KH1207" s="5"/>
      <c r="KI1207" s="4"/>
      <c r="KJ1207" s="6"/>
      <c r="KK1207" s="4"/>
      <c r="KL1207" s="6"/>
      <c r="KM1207" s="5"/>
      <c r="KN1207" s="5"/>
    </row>
    <row r="1208">
      <c r="A1208" s="3" t="s">
        <v>85</v>
      </c>
      <c r="B1208" s="3" t="s">
        <v>851</v>
      </c>
      <c r="C1208" s="3" t="s">
        <v>87</v>
      </c>
      <c r="D1208" s="3" t="s">
        <v>712</v>
      </c>
      <c r="E1208" s="3" t="s">
        <v>879</v>
      </c>
      <c r="F1208" s="3" t="s">
        <v>104</v>
      </c>
      <c r="G1208" s="3" t="s">
        <v>104</v>
      </c>
      <c r="H1208" s="3" t="s">
        <v>104</v>
      </c>
      <c r="I1208" s="3" t="s">
        <v>1506</v>
      </c>
      <c r="J1208" s="3" t="s">
        <v>104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  <c r="AW1208" s="4"/>
      <c r="AX1208" s="6"/>
      <c r="AY1208" s="4"/>
      <c r="AZ1208" s="6"/>
      <c r="BA1208" s="5"/>
      <c r="BB1208" s="5"/>
      <c r="BC1208" s="4"/>
      <c r="BD1208" s="6"/>
      <c r="BE1208" s="4"/>
      <c r="BF1208" s="6"/>
      <c r="BG1208" s="5"/>
      <c r="BH1208" s="5"/>
      <c r="BI1208" s="4"/>
      <c r="BJ1208" s="6"/>
      <c r="BK1208" s="4"/>
      <c r="BL1208" s="6"/>
      <c r="BM1208" s="5"/>
      <c r="BN1208" s="5"/>
      <c r="BO1208" s="4"/>
      <c r="BP1208" s="6"/>
      <c r="BQ1208" s="4"/>
      <c r="BR1208" s="6"/>
      <c r="BS1208" s="5"/>
      <c r="BT1208" s="5"/>
      <c r="BU1208" s="4"/>
      <c r="BV1208" s="6"/>
      <c r="BW1208" s="4"/>
      <c r="BX1208" s="6"/>
      <c r="BY1208" s="5"/>
      <c r="BZ1208" s="5"/>
      <c r="CA1208" s="4"/>
      <c r="CB1208" s="6"/>
      <c r="CC1208" s="4"/>
      <c r="CD1208" s="6"/>
      <c r="CE1208" s="5"/>
      <c r="CF1208" s="5"/>
      <c r="CG1208" s="4"/>
      <c r="CH1208" s="6"/>
      <c r="CI1208" s="4"/>
      <c r="CJ1208" s="6"/>
      <c r="CK1208" s="5"/>
      <c r="CL1208" s="5"/>
      <c r="CM1208" s="4"/>
      <c r="CN1208" s="6"/>
      <c r="CO1208" s="4"/>
      <c r="CP1208" s="6"/>
      <c r="CQ1208" s="5"/>
      <c r="CR1208" s="5"/>
      <c r="CS1208" s="4"/>
      <c r="CT1208" s="6"/>
      <c r="CU1208" s="4"/>
      <c r="CV1208" s="6"/>
      <c r="CW1208" s="5"/>
      <c r="CX1208" s="5"/>
      <c r="CY1208" s="4"/>
      <c r="CZ1208" s="6"/>
      <c r="DA1208" s="4"/>
      <c r="DB1208" s="6"/>
      <c r="DC1208" s="5"/>
      <c r="DD1208" s="5"/>
      <c r="DE1208" s="4"/>
      <c r="DF1208" s="6"/>
      <c r="DG1208" s="4"/>
      <c r="DH1208" s="6"/>
      <c r="DI1208" s="5"/>
      <c r="DJ1208" s="5"/>
      <c r="DK1208" s="4"/>
      <c r="DL1208" s="6"/>
      <c r="DM1208" s="4"/>
      <c r="DN1208" s="6"/>
      <c r="DO1208" s="5"/>
      <c r="DP1208" s="5"/>
      <c r="DQ1208" s="4"/>
      <c r="DR1208" s="6"/>
      <c r="DS1208" s="4"/>
      <c r="DT1208" s="6"/>
      <c r="DU1208" s="5"/>
      <c r="DV1208" s="5"/>
      <c r="DW1208" s="4"/>
      <c r="DX1208" s="6"/>
      <c r="DY1208" s="4"/>
      <c r="DZ1208" s="6"/>
      <c r="EA1208" s="5"/>
      <c r="EB1208" s="5"/>
      <c r="EC1208" s="4"/>
      <c r="ED1208" s="6"/>
      <c r="EE1208" s="4"/>
      <c r="EF1208" s="6"/>
      <c r="EG1208" s="5"/>
      <c r="EH1208" s="5"/>
      <c r="EI1208" s="4"/>
      <c r="EJ1208" s="6"/>
      <c r="EK1208" s="4"/>
      <c r="EL1208" s="6"/>
      <c r="EM1208" s="5"/>
      <c r="EN1208" s="5"/>
      <c r="EO1208" s="4"/>
      <c r="EP1208" s="6"/>
      <c r="EQ1208" s="4"/>
      <c r="ER1208" s="6"/>
      <c r="ES1208" s="5"/>
      <c r="ET1208" s="5"/>
      <c r="EU1208" s="4"/>
      <c r="EV1208" s="6"/>
      <c r="EW1208" s="4"/>
      <c r="EX1208" s="6"/>
      <c r="EY1208" s="5"/>
      <c r="EZ1208" s="5"/>
      <c r="FA1208" s="4"/>
      <c r="FB1208" s="6"/>
      <c r="FC1208" s="4"/>
      <c r="FD1208" s="6"/>
      <c r="FE1208" s="5"/>
      <c r="FF1208" s="5"/>
      <c r="FG1208" s="4"/>
      <c r="FH1208" s="6"/>
      <c r="FI1208" s="4"/>
      <c r="FJ1208" s="6"/>
      <c r="FK1208" s="5"/>
      <c r="FL1208" s="5"/>
      <c r="FM1208" s="4"/>
      <c r="FN1208" s="6"/>
      <c r="FO1208" s="4"/>
      <c r="FP1208" s="6"/>
      <c r="FQ1208" s="5"/>
      <c r="FR1208" s="5"/>
      <c r="FS1208" s="4"/>
      <c r="FT1208" s="6"/>
      <c r="FU1208" s="4"/>
      <c r="FV1208" s="6"/>
      <c r="FW1208" s="5"/>
      <c r="FX1208" s="5"/>
      <c r="FY1208" s="4"/>
      <c r="FZ1208" s="6"/>
      <c r="GA1208" s="4"/>
      <c r="GB1208" s="6"/>
      <c r="GC1208" s="5"/>
      <c r="GD1208" s="5"/>
      <c r="GE1208" s="4"/>
      <c r="GF1208" s="6"/>
      <c r="GG1208" s="4"/>
      <c r="GH1208" s="6"/>
      <c r="GI1208" s="5"/>
      <c r="GJ1208" s="5"/>
      <c r="GK1208" s="4"/>
      <c r="GL1208" s="6"/>
      <c r="GM1208" s="4"/>
      <c r="GN1208" s="6"/>
      <c r="GO1208" s="5"/>
      <c r="GP1208" s="5"/>
      <c r="GQ1208" s="4"/>
      <c r="GR1208" s="6"/>
      <c r="GS1208" s="4"/>
      <c r="GT1208" s="6"/>
      <c r="GU1208" s="5"/>
      <c r="GV1208" s="5"/>
      <c r="GW1208" s="4"/>
      <c r="GX1208" s="6"/>
      <c r="GY1208" s="4"/>
      <c r="GZ1208" s="6"/>
      <c r="HA1208" s="5"/>
      <c r="HB1208" s="5"/>
      <c r="HC1208" s="4"/>
      <c r="HD1208" s="6"/>
      <c r="HE1208" s="4"/>
      <c r="HF1208" s="6"/>
      <c r="HG1208" s="5"/>
      <c r="HH1208" s="5"/>
      <c r="HI1208" s="4"/>
      <c r="HJ1208" s="6"/>
      <c r="HK1208" s="4"/>
      <c r="HL1208" s="6"/>
      <c r="HM1208" s="5"/>
      <c r="HN1208" s="5"/>
      <c r="HO1208" s="4"/>
      <c r="HP1208" s="6"/>
      <c r="HQ1208" s="4"/>
      <c r="HR1208" s="6"/>
      <c r="HS1208" s="5"/>
      <c r="HT1208" s="5"/>
      <c r="HU1208" s="4"/>
      <c r="HV1208" s="6"/>
      <c r="HW1208" s="4"/>
      <c r="HX1208" s="6"/>
      <c r="HY1208" s="5"/>
      <c r="HZ1208" s="5"/>
      <c r="IA1208" s="4"/>
      <c r="IB1208" s="6"/>
      <c r="IC1208" s="4"/>
      <c r="ID1208" s="6"/>
      <c r="IE1208" s="5"/>
      <c r="IF1208" s="5"/>
      <c r="IG1208" s="4"/>
      <c r="IH1208" s="6"/>
      <c r="II1208" s="4"/>
      <c r="IJ1208" s="6"/>
      <c r="IK1208" s="5"/>
      <c r="IL1208" s="5"/>
      <c r="IM1208" s="4"/>
      <c r="IN1208" s="6"/>
      <c r="IO1208" s="4"/>
      <c r="IP1208" s="6"/>
      <c r="IQ1208" s="5"/>
      <c r="IR1208" s="5"/>
      <c r="IS1208" s="4"/>
      <c r="IT1208" s="6"/>
      <c r="IU1208" s="4"/>
      <c r="IV1208" s="6"/>
      <c r="IW1208" s="5"/>
      <c r="IX1208" s="5"/>
      <c r="IY1208" s="4"/>
      <c r="IZ1208" s="6"/>
      <c r="JA1208" s="4"/>
      <c r="JB1208" s="6"/>
      <c r="JC1208" s="5"/>
      <c r="JD1208" s="5"/>
      <c r="JE1208" s="4"/>
      <c r="JF1208" s="6"/>
      <c r="JG1208" s="4"/>
      <c r="JH1208" s="6"/>
      <c r="JI1208" s="5"/>
      <c r="JJ1208" s="5"/>
      <c r="JK1208" s="4"/>
      <c r="JL1208" s="6"/>
      <c r="JM1208" s="4"/>
      <c r="JN1208" s="6"/>
      <c r="JO1208" s="5"/>
      <c r="JP1208" s="5"/>
      <c r="JQ1208" s="4"/>
      <c r="JR1208" s="6"/>
      <c r="JS1208" s="4"/>
      <c r="JT1208" s="6"/>
      <c r="JU1208" s="5"/>
      <c r="JV1208" s="5"/>
      <c r="JW1208" s="4"/>
      <c r="JX1208" s="6"/>
      <c r="JY1208" s="4"/>
      <c r="JZ1208" s="6"/>
      <c r="KA1208" s="5"/>
      <c r="KB1208" s="5"/>
      <c r="KC1208" s="4"/>
      <c r="KD1208" s="6"/>
      <c r="KE1208" s="4"/>
      <c r="KF1208" s="6"/>
      <c r="KG1208" s="5"/>
      <c r="KH1208" s="5"/>
      <c r="KI1208" s="4"/>
      <c r="KJ1208" s="6"/>
      <c r="KK1208" s="4"/>
      <c r="KL1208" s="6"/>
      <c r="KM1208" s="5"/>
      <c r="KN1208" s="5"/>
    </row>
    <row r="1209">
      <c r="A1209" s="3" t="s">
        <v>85</v>
      </c>
      <c r="B1209" s="3" t="s">
        <v>851</v>
      </c>
      <c r="C1209" s="3" t="s">
        <v>87</v>
      </c>
      <c r="D1209" s="3" t="s">
        <v>712</v>
      </c>
      <c r="E1209" s="3" t="s">
        <v>900</v>
      </c>
      <c r="F1209" s="3" t="s">
        <v>104</v>
      </c>
      <c r="G1209" s="3" t="s">
        <v>104</v>
      </c>
      <c r="H1209" s="3" t="s">
        <v>104</v>
      </c>
      <c r="I1209" s="3" t="s">
        <v>1507</v>
      </c>
      <c r="J1209" s="3" t="s">
        <v>104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  <c r="AW1209" s="4"/>
      <c r="AX1209" s="6"/>
      <c r="AY1209" s="4"/>
      <c r="AZ1209" s="6"/>
      <c r="BA1209" s="5"/>
      <c r="BB1209" s="5"/>
      <c r="BC1209" s="4"/>
      <c r="BD1209" s="6"/>
      <c r="BE1209" s="4"/>
      <c r="BF1209" s="6"/>
      <c r="BG1209" s="5"/>
      <c r="BH1209" s="5"/>
      <c r="BI1209" s="4"/>
      <c r="BJ1209" s="6"/>
      <c r="BK1209" s="4"/>
      <c r="BL1209" s="6"/>
      <c r="BM1209" s="5"/>
      <c r="BN1209" s="5"/>
      <c r="BO1209" s="4"/>
      <c r="BP1209" s="6"/>
      <c r="BQ1209" s="4"/>
      <c r="BR1209" s="6"/>
      <c r="BS1209" s="5"/>
      <c r="BT1209" s="5"/>
      <c r="BU1209" s="4"/>
      <c r="BV1209" s="6"/>
      <c r="BW1209" s="4"/>
      <c r="BX1209" s="6"/>
      <c r="BY1209" s="5"/>
      <c r="BZ1209" s="5"/>
      <c r="CA1209" s="4"/>
      <c r="CB1209" s="6"/>
      <c r="CC1209" s="4"/>
      <c r="CD1209" s="6"/>
      <c r="CE1209" s="5"/>
      <c r="CF1209" s="5"/>
      <c r="CG1209" s="4"/>
      <c r="CH1209" s="6"/>
      <c r="CI1209" s="4"/>
      <c r="CJ1209" s="6"/>
      <c r="CK1209" s="5"/>
      <c r="CL1209" s="5"/>
      <c r="CM1209" s="4"/>
      <c r="CN1209" s="6"/>
      <c r="CO1209" s="4"/>
      <c r="CP1209" s="6"/>
      <c r="CQ1209" s="5"/>
      <c r="CR1209" s="5"/>
      <c r="CS1209" s="4"/>
      <c r="CT1209" s="6"/>
      <c r="CU1209" s="4"/>
      <c r="CV1209" s="6"/>
      <c r="CW1209" s="5"/>
      <c r="CX1209" s="5"/>
      <c r="CY1209" s="4"/>
      <c r="CZ1209" s="6"/>
      <c r="DA1209" s="4"/>
      <c r="DB1209" s="6"/>
      <c r="DC1209" s="5"/>
      <c r="DD1209" s="5"/>
      <c r="DE1209" s="4"/>
      <c r="DF1209" s="6"/>
      <c r="DG1209" s="4"/>
      <c r="DH1209" s="6"/>
      <c r="DI1209" s="5"/>
      <c r="DJ1209" s="5"/>
      <c r="DK1209" s="4"/>
      <c r="DL1209" s="6"/>
      <c r="DM1209" s="4"/>
      <c r="DN1209" s="6"/>
      <c r="DO1209" s="5"/>
      <c r="DP1209" s="5"/>
      <c r="DQ1209" s="4"/>
      <c r="DR1209" s="6"/>
      <c r="DS1209" s="4"/>
      <c r="DT1209" s="6"/>
      <c r="DU1209" s="5"/>
      <c r="DV1209" s="5"/>
      <c r="DW1209" s="4"/>
      <c r="DX1209" s="6"/>
      <c r="DY1209" s="4"/>
      <c r="DZ1209" s="6"/>
      <c r="EA1209" s="5"/>
      <c r="EB1209" s="5"/>
      <c r="EC1209" s="4"/>
      <c r="ED1209" s="6"/>
      <c r="EE1209" s="4"/>
      <c r="EF1209" s="6"/>
      <c r="EG1209" s="5"/>
      <c r="EH1209" s="5"/>
      <c r="EI1209" s="4"/>
      <c r="EJ1209" s="6"/>
      <c r="EK1209" s="4"/>
      <c r="EL1209" s="6"/>
      <c r="EM1209" s="5"/>
      <c r="EN1209" s="5"/>
      <c r="EO1209" s="4"/>
      <c r="EP1209" s="6"/>
      <c r="EQ1209" s="4"/>
      <c r="ER1209" s="6"/>
      <c r="ES1209" s="5"/>
      <c r="ET1209" s="5"/>
      <c r="EU1209" s="4"/>
      <c r="EV1209" s="6"/>
      <c r="EW1209" s="4"/>
      <c r="EX1209" s="6"/>
      <c r="EY1209" s="5"/>
      <c r="EZ1209" s="5"/>
      <c r="FA1209" s="4"/>
      <c r="FB1209" s="6"/>
      <c r="FC1209" s="4"/>
      <c r="FD1209" s="6"/>
      <c r="FE1209" s="5"/>
      <c r="FF1209" s="5"/>
      <c r="FG1209" s="4"/>
      <c r="FH1209" s="6"/>
      <c r="FI1209" s="4"/>
      <c r="FJ1209" s="6"/>
      <c r="FK1209" s="5"/>
      <c r="FL1209" s="5"/>
      <c r="FM1209" s="4"/>
      <c r="FN1209" s="6"/>
      <c r="FO1209" s="4"/>
      <c r="FP1209" s="6"/>
      <c r="FQ1209" s="5"/>
      <c r="FR1209" s="5"/>
      <c r="FS1209" s="4"/>
      <c r="FT1209" s="6"/>
      <c r="FU1209" s="4"/>
      <c r="FV1209" s="6"/>
      <c r="FW1209" s="5"/>
      <c r="FX1209" s="5"/>
      <c r="FY1209" s="4"/>
      <c r="FZ1209" s="6"/>
      <c r="GA1209" s="4"/>
      <c r="GB1209" s="6"/>
      <c r="GC1209" s="5"/>
      <c r="GD1209" s="5"/>
      <c r="GE1209" s="4"/>
      <c r="GF1209" s="6"/>
      <c r="GG1209" s="4"/>
      <c r="GH1209" s="6"/>
      <c r="GI1209" s="5"/>
      <c r="GJ1209" s="5"/>
      <c r="GK1209" s="4"/>
      <c r="GL1209" s="6"/>
      <c r="GM1209" s="4"/>
      <c r="GN1209" s="6"/>
      <c r="GO1209" s="5"/>
      <c r="GP1209" s="5"/>
      <c r="GQ1209" s="4"/>
      <c r="GR1209" s="6"/>
      <c r="GS1209" s="4"/>
      <c r="GT1209" s="6"/>
      <c r="GU1209" s="5"/>
      <c r="GV1209" s="5"/>
      <c r="GW1209" s="4"/>
      <c r="GX1209" s="6"/>
      <c r="GY1209" s="4"/>
      <c r="GZ1209" s="6"/>
      <c r="HA1209" s="5"/>
      <c r="HB1209" s="5"/>
      <c r="HC1209" s="4"/>
      <c r="HD1209" s="6"/>
      <c r="HE1209" s="4"/>
      <c r="HF1209" s="6"/>
      <c r="HG1209" s="5"/>
      <c r="HH1209" s="5"/>
      <c r="HI1209" s="4"/>
      <c r="HJ1209" s="6"/>
      <c r="HK1209" s="4"/>
      <c r="HL1209" s="6"/>
      <c r="HM1209" s="5"/>
      <c r="HN1209" s="5"/>
      <c r="HO1209" s="4"/>
      <c r="HP1209" s="6"/>
      <c r="HQ1209" s="4"/>
      <c r="HR1209" s="6"/>
      <c r="HS1209" s="5"/>
      <c r="HT1209" s="5"/>
      <c r="HU1209" s="4"/>
      <c r="HV1209" s="6"/>
      <c r="HW1209" s="4"/>
      <c r="HX1209" s="6"/>
      <c r="HY1209" s="5"/>
      <c r="HZ1209" s="5"/>
      <c r="IA1209" s="4"/>
      <c r="IB1209" s="6"/>
      <c r="IC1209" s="4"/>
      <c r="ID1209" s="6"/>
      <c r="IE1209" s="5"/>
      <c r="IF1209" s="5"/>
      <c r="IG1209" s="4"/>
      <c r="IH1209" s="6"/>
      <c r="II1209" s="4"/>
      <c r="IJ1209" s="6"/>
      <c r="IK1209" s="5"/>
      <c r="IL1209" s="5"/>
      <c r="IM1209" s="4"/>
      <c r="IN1209" s="6"/>
      <c r="IO1209" s="4"/>
      <c r="IP1209" s="6"/>
      <c r="IQ1209" s="5"/>
      <c r="IR1209" s="5"/>
      <c r="IS1209" s="4"/>
      <c r="IT1209" s="6"/>
      <c r="IU1209" s="4"/>
      <c r="IV1209" s="6"/>
      <c r="IW1209" s="5"/>
      <c r="IX1209" s="5"/>
      <c r="IY1209" s="4"/>
      <c r="IZ1209" s="6"/>
      <c r="JA1209" s="4"/>
      <c r="JB1209" s="6"/>
      <c r="JC1209" s="5"/>
      <c r="JD1209" s="5"/>
      <c r="JE1209" s="4"/>
      <c r="JF1209" s="6"/>
      <c r="JG1209" s="4"/>
      <c r="JH1209" s="6"/>
      <c r="JI1209" s="5"/>
      <c r="JJ1209" s="5"/>
      <c r="JK1209" s="4"/>
      <c r="JL1209" s="6"/>
      <c r="JM1209" s="4"/>
      <c r="JN1209" s="6"/>
      <c r="JO1209" s="5"/>
      <c r="JP1209" s="5"/>
      <c r="JQ1209" s="4"/>
      <c r="JR1209" s="6"/>
      <c r="JS1209" s="4"/>
      <c r="JT1209" s="6"/>
      <c r="JU1209" s="5"/>
      <c r="JV1209" s="5"/>
      <c r="JW1209" s="4"/>
      <c r="JX1209" s="6"/>
      <c r="JY1209" s="4"/>
      <c r="JZ1209" s="6"/>
      <c r="KA1209" s="5"/>
      <c r="KB1209" s="5"/>
      <c r="KC1209" s="4"/>
      <c r="KD1209" s="6"/>
      <c r="KE1209" s="4"/>
      <c r="KF1209" s="6"/>
      <c r="KG1209" s="5"/>
      <c r="KH1209" s="5"/>
      <c r="KI1209" s="4"/>
      <c r="KJ1209" s="6"/>
      <c r="KK1209" s="4"/>
      <c r="KL1209" s="6"/>
      <c r="KM1209" s="5"/>
      <c r="KN1209" s="5"/>
    </row>
    <row r="1210">
      <c r="A1210" s="3" t="s">
        <v>85</v>
      </c>
      <c r="B1210" s="3" t="s">
        <v>851</v>
      </c>
      <c r="C1210" s="3" t="s">
        <v>87</v>
      </c>
      <c r="D1210" s="3" t="s">
        <v>712</v>
      </c>
      <c r="E1210" s="3" t="s">
        <v>880</v>
      </c>
      <c r="F1210" s="3" t="s">
        <v>104</v>
      </c>
      <c r="G1210" s="3" t="s">
        <v>104</v>
      </c>
      <c r="H1210" s="3" t="s">
        <v>104</v>
      </c>
      <c r="I1210" s="3" t="s">
        <v>270</v>
      </c>
      <c r="J1210" s="3" t="s">
        <v>104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  <c r="AW1210" s="4"/>
      <c r="AX1210" s="6"/>
      <c r="AY1210" s="4"/>
      <c r="AZ1210" s="6"/>
      <c r="BA1210" s="5"/>
      <c r="BB1210" s="5"/>
      <c r="BC1210" s="4"/>
      <c r="BD1210" s="6"/>
      <c r="BE1210" s="4"/>
      <c r="BF1210" s="6"/>
      <c r="BG1210" s="5"/>
      <c r="BH1210" s="5"/>
      <c r="BI1210" s="4"/>
      <c r="BJ1210" s="6"/>
      <c r="BK1210" s="4"/>
      <c r="BL1210" s="6"/>
      <c r="BM1210" s="5"/>
      <c r="BN1210" s="5"/>
      <c r="BO1210" s="4"/>
      <c r="BP1210" s="6"/>
      <c r="BQ1210" s="4"/>
      <c r="BR1210" s="6"/>
      <c r="BS1210" s="5"/>
      <c r="BT1210" s="5"/>
      <c r="BU1210" s="4"/>
      <c r="BV1210" s="6"/>
      <c r="BW1210" s="4"/>
      <c r="BX1210" s="6"/>
      <c r="BY1210" s="5"/>
      <c r="BZ1210" s="5"/>
      <c r="CA1210" s="4"/>
      <c r="CB1210" s="6"/>
      <c r="CC1210" s="4"/>
      <c r="CD1210" s="6"/>
      <c r="CE1210" s="5"/>
      <c r="CF1210" s="5"/>
      <c r="CG1210" s="4"/>
      <c r="CH1210" s="6"/>
      <c r="CI1210" s="4"/>
      <c r="CJ1210" s="6"/>
      <c r="CK1210" s="5"/>
      <c r="CL1210" s="5"/>
      <c r="CM1210" s="4"/>
      <c r="CN1210" s="6"/>
      <c r="CO1210" s="4"/>
      <c r="CP1210" s="6"/>
      <c r="CQ1210" s="5"/>
      <c r="CR1210" s="5"/>
      <c r="CS1210" s="4"/>
      <c r="CT1210" s="6"/>
      <c r="CU1210" s="4"/>
      <c r="CV1210" s="6"/>
      <c r="CW1210" s="5"/>
      <c r="CX1210" s="5"/>
      <c r="CY1210" s="4"/>
      <c r="CZ1210" s="6"/>
      <c r="DA1210" s="4"/>
      <c r="DB1210" s="6"/>
      <c r="DC1210" s="5"/>
      <c r="DD1210" s="5"/>
      <c r="DE1210" s="4"/>
      <c r="DF1210" s="6"/>
      <c r="DG1210" s="4"/>
      <c r="DH1210" s="6"/>
      <c r="DI1210" s="5"/>
      <c r="DJ1210" s="5"/>
      <c r="DK1210" s="4"/>
      <c r="DL1210" s="6"/>
      <c r="DM1210" s="4"/>
      <c r="DN1210" s="6"/>
      <c r="DO1210" s="5"/>
      <c r="DP1210" s="5"/>
      <c r="DQ1210" s="4"/>
      <c r="DR1210" s="6"/>
      <c r="DS1210" s="4"/>
      <c r="DT1210" s="6"/>
      <c r="DU1210" s="5"/>
      <c r="DV1210" s="5"/>
      <c r="DW1210" s="4"/>
      <c r="DX1210" s="6"/>
      <c r="DY1210" s="4"/>
      <c r="DZ1210" s="6"/>
      <c r="EA1210" s="5"/>
      <c r="EB1210" s="5"/>
      <c r="EC1210" s="4"/>
      <c r="ED1210" s="6"/>
      <c r="EE1210" s="4"/>
      <c r="EF1210" s="6"/>
      <c r="EG1210" s="5"/>
      <c r="EH1210" s="5"/>
      <c r="EI1210" s="4"/>
      <c r="EJ1210" s="6"/>
      <c r="EK1210" s="4"/>
      <c r="EL1210" s="6"/>
      <c r="EM1210" s="5"/>
      <c r="EN1210" s="5"/>
      <c r="EO1210" s="4"/>
      <c r="EP1210" s="6"/>
      <c r="EQ1210" s="4"/>
      <c r="ER1210" s="6"/>
      <c r="ES1210" s="5"/>
      <c r="ET1210" s="5"/>
      <c r="EU1210" s="4"/>
      <c r="EV1210" s="6"/>
      <c r="EW1210" s="4"/>
      <c r="EX1210" s="6"/>
      <c r="EY1210" s="5"/>
      <c r="EZ1210" s="5"/>
      <c r="FA1210" s="4"/>
      <c r="FB1210" s="6"/>
      <c r="FC1210" s="4"/>
      <c r="FD1210" s="6"/>
      <c r="FE1210" s="5"/>
      <c r="FF1210" s="5"/>
      <c r="FG1210" s="4"/>
      <c r="FH1210" s="6"/>
      <c r="FI1210" s="4"/>
      <c r="FJ1210" s="6"/>
      <c r="FK1210" s="5"/>
      <c r="FL1210" s="5"/>
      <c r="FM1210" s="4"/>
      <c r="FN1210" s="6"/>
      <c r="FO1210" s="4"/>
      <c r="FP1210" s="6"/>
      <c r="FQ1210" s="5"/>
      <c r="FR1210" s="5"/>
      <c r="FS1210" s="4"/>
      <c r="FT1210" s="6"/>
      <c r="FU1210" s="4"/>
      <c r="FV1210" s="6"/>
      <c r="FW1210" s="5"/>
      <c r="FX1210" s="5"/>
      <c r="FY1210" s="4"/>
      <c r="FZ1210" s="6"/>
      <c r="GA1210" s="4"/>
      <c r="GB1210" s="6"/>
      <c r="GC1210" s="5"/>
      <c r="GD1210" s="5"/>
      <c r="GE1210" s="4"/>
      <c r="GF1210" s="6"/>
      <c r="GG1210" s="4"/>
      <c r="GH1210" s="6"/>
      <c r="GI1210" s="5"/>
      <c r="GJ1210" s="5"/>
      <c r="GK1210" s="4"/>
      <c r="GL1210" s="6"/>
      <c r="GM1210" s="4"/>
      <c r="GN1210" s="6"/>
      <c r="GO1210" s="5"/>
      <c r="GP1210" s="5"/>
      <c r="GQ1210" s="4"/>
      <c r="GR1210" s="6"/>
      <c r="GS1210" s="4"/>
      <c r="GT1210" s="6"/>
      <c r="GU1210" s="5"/>
      <c r="GV1210" s="5"/>
      <c r="GW1210" s="4"/>
      <c r="GX1210" s="6"/>
      <c r="GY1210" s="4"/>
      <c r="GZ1210" s="6"/>
      <c r="HA1210" s="5"/>
      <c r="HB1210" s="5"/>
      <c r="HC1210" s="4"/>
      <c r="HD1210" s="6"/>
      <c r="HE1210" s="4"/>
      <c r="HF1210" s="6"/>
      <c r="HG1210" s="5"/>
      <c r="HH1210" s="5"/>
      <c r="HI1210" s="4"/>
      <c r="HJ1210" s="6"/>
      <c r="HK1210" s="4"/>
      <c r="HL1210" s="6"/>
      <c r="HM1210" s="5"/>
      <c r="HN1210" s="5"/>
      <c r="HO1210" s="4"/>
      <c r="HP1210" s="6"/>
      <c r="HQ1210" s="4"/>
      <c r="HR1210" s="6"/>
      <c r="HS1210" s="5"/>
      <c r="HT1210" s="5"/>
      <c r="HU1210" s="4"/>
      <c r="HV1210" s="6"/>
      <c r="HW1210" s="4"/>
      <c r="HX1210" s="6"/>
      <c r="HY1210" s="5"/>
      <c r="HZ1210" s="5"/>
      <c r="IA1210" s="4"/>
      <c r="IB1210" s="6"/>
      <c r="IC1210" s="4"/>
      <c r="ID1210" s="6"/>
      <c r="IE1210" s="5"/>
      <c r="IF1210" s="5"/>
      <c r="IG1210" s="4"/>
      <c r="IH1210" s="6"/>
      <c r="II1210" s="4"/>
      <c r="IJ1210" s="6"/>
      <c r="IK1210" s="5"/>
      <c r="IL1210" s="5"/>
      <c r="IM1210" s="4"/>
      <c r="IN1210" s="6"/>
      <c r="IO1210" s="4"/>
      <c r="IP1210" s="6"/>
      <c r="IQ1210" s="5"/>
      <c r="IR1210" s="5"/>
      <c r="IS1210" s="4"/>
      <c r="IT1210" s="6"/>
      <c r="IU1210" s="4"/>
      <c r="IV1210" s="6"/>
      <c r="IW1210" s="5"/>
      <c r="IX1210" s="5"/>
      <c r="IY1210" s="4"/>
      <c r="IZ1210" s="6"/>
      <c r="JA1210" s="4"/>
      <c r="JB1210" s="6"/>
      <c r="JC1210" s="5"/>
      <c r="JD1210" s="5"/>
      <c r="JE1210" s="4"/>
      <c r="JF1210" s="6"/>
      <c r="JG1210" s="4"/>
      <c r="JH1210" s="6"/>
      <c r="JI1210" s="5"/>
      <c r="JJ1210" s="5"/>
      <c r="JK1210" s="4"/>
      <c r="JL1210" s="6"/>
      <c r="JM1210" s="4"/>
      <c r="JN1210" s="6"/>
      <c r="JO1210" s="5"/>
      <c r="JP1210" s="5"/>
      <c r="JQ1210" s="4"/>
      <c r="JR1210" s="6"/>
      <c r="JS1210" s="4"/>
      <c r="JT1210" s="6"/>
      <c r="JU1210" s="5"/>
      <c r="JV1210" s="5"/>
      <c r="JW1210" s="4"/>
      <c r="JX1210" s="6"/>
      <c r="JY1210" s="4"/>
      <c r="JZ1210" s="6"/>
      <c r="KA1210" s="5"/>
      <c r="KB1210" s="5"/>
      <c r="KC1210" s="4"/>
      <c r="KD1210" s="6"/>
      <c r="KE1210" s="4"/>
      <c r="KF1210" s="6"/>
      <c r="KG1210" s="5"/>
      <c r="KH1210" s="5"/>
      <c r="KI1210" s="4"/>
      <c r="KJ1210" s="6"/>
      <c r="KK1210" s="4"/>
      <c r="KL1210" s="6"/>
      <c r="KM1210" s="5"/>
      <c r="KN1210" s="5"/>
    </row>
    <row r="1211">
      <c r="A1211" s="3" t="s">
        <v>85</v>
      </c>
      <c r="B1211" s="3" t="s">
        <v>851</v>
      </c>
      <c r="C1211" s="3" t="s">
        <v>87</v>
      </c>
      <c r="D1211" s="3" t="s">
        <v>712</v>
      </c>
      <c r="E1211" s="3" t="s">
        <v>888</v>
      </c>
      <c r="F1211" s="3" t="s">
        <v>104</v>
      </c>
      <c r="G1211" s="3" t="s">
        <v>104</v>
      </c>
      <c r="H1211" s="3" t="s">
        <v>104</v>
      </c>
      <c r="I1211" s="3" t="s">
        <v>1508</v>
      </c>
      <c r="J1211" s="3" t="s">
        <v>104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  <c r="AW1211" s="4"/>
      <c r="AX1211" s="6"/>
      <c r="AY1211" s="4"/>
      <c r="AZ1211" s="6"/>
      <c r="BA1211" s="5"/>
      <c r="BB1211" s="5"/>
      <c r="BC1211" s="4"/>
      <c r="BD1211" s="6"/>
      <c r="BE1211" s="4"/>
      <c r="BF1211" s="6"/>
      <c r="BG1211" s="5"/>
      <c r="BH1211" s="5"/>
      <c r="BI1211" s="4"/>
      <c r="BJ1211" s="6"/>
      <c r="BK1211" s="4"/>
      <c r="BL1211" s="6"/>
      <c r="BM1211" s="5"/>
      <c r="BN1211" s="5"/>
      <c r="BO1211" s="4"/>
      <c r="BP1211" s="6"/>
      <c r="BQ1211" s="4"/>
      <c r="BR1211" s="6"/>
      <c r="BS1211" s="5"/>
      <c r="BT1211" s="5"/>
      <c r="BU1211" s="4"/>
      <c r="BV1211" s="6"/>
      <c r="BW1211" s="4"/>
      <c r="BX1211" s="6"/>
      <c r="BY1211" s="5"/>
      <c r="BZ1211" s="5"/>
      <c r="CA1211" s="4"/>
      <c r="CB1211" s="6"/>
      <c r="CC1211" s="4"/>
      <c r="CD1211" s="6"/>
      <c r="CE1211" s="5"/>
      <c r="CF1211" s="5"/>
      <c r="CG1211" s="4"/>
      <c r="CH1211" s="6"/>
      <c r="CI1211" s="4"/>
      <c r="CJ1211" s="6"/>
      <c r="CK1211" s="5"/>
      <c r="CL1211" s="5"/>
      <c r="CM1211" s="4"/>
      <c r="CN1211" s="6"/>
      <c r="CO1211" s="4"/>
      <c r="CP1211" s="6"/>
      <c r="CQ1211" s="5"/>
      <c r="CR1211" s="5"/>
      <c r="CS1211" s="4"/>
      <c r="CT1211" s="6"/>
      <c r="CU1211" s="4"/>
      <c r="CV1211" s="6"/>
      <c r="CW1211" s="5"/>
      <c r="CX1211" s="5"/>
      <c r="CY1211" s="4"/>
      <c r="CZ1211" s="6"/>
      <c r="DA1211" s="4"/>
      <c r="DB1211" s="6"/>
      <c r="DC1211" s="5"/>
      <c r="DD1211" s="5"/>
      <c r="DE1211" s="4"/>
      <c r="DF1211" s="6"/>
      <c r="DG1211" s="4"/>
      <c r="DH1211" s="6"/>
      <c r="DI1211" s="5"/>
      <c r="DJ1211" s="5"/>
      <c r="DK1211" s="4"/>
      <c r="DL1211" s="6"/>
      <c r="DM1211" s="4"/>
      <c r="DN1211" s="6"/>
      <c r="DO1211" s="5"/>
      <c r="DP1211" s="5"/>
      <c r="DQ1211" s="4"/>
      <c r="DR1211" s="6"/>
      <c r="DS1211" s="4"/>
      <c r="DT1211" s="6"/>
      <c r="DU1211" s="5"/>
      <c r="DV1211" s="5"/>
      <c r="DW1211" s="4"/>
      <c r="DX1211" s="6"/>
      <c r="DY1211" s="4"/>
      <c r="DZ1211" s="6"/>
      <c r="EA1211" s="5"/>
      <c r="EB1211" s="5"/>
      <c r="EC1211" s="4"/>
      <c r="ED1211" s="6"/>
      <c r="EE1211" s="4"/>
      <c r="EF1211" s="6"/>
      <c r="EG1211" s="5"/>
      <c r="EH1211" s="5"/>
      <c r="EI1211" s="4"/>
      <c r="EJ1211" s="6"/>
      <c r="EK1211" s="4"/>
      <c r="EL1211" s="6"/>
      <c r="EM1211" s="5"/>
      <c r="EN1211" s="5"/>
      <c r="EO1211" s="4"/>
      <c r="EP1211" s="6"/>
      <c r="EQ1211" s="4"/>
      <c r="ER1211" s="6"/>
      <c r="ES1211" s="5"/>
      <c r="ET1211" s="5"/>
      <c r="EU1211" s="4"/>
      <c r="EV1211" s="6"/>
      <c r="EW1211" s="4"/>
      <c r="EX1211" s="6"/>
      <c r="EY1211" s="5"/>
      <c r="EZ1211" s="5"/>
      <c r="FA1211" s="4"/>
      <c r="FB1211" s="6"/>
      <c r="FC1211" s="4"/>
      <c r="FD1211" s="6"/>
      <c r="FE1211" s="5"/>
      <c r="FF1211" s="5"/>
      <c r="FG1211" s="4"/>
      <c r="FH1211" s="6"/>
      <c r="FI1211" s="4"/>
      <c r="FJ1211" s="6"/>
      <c r="FK1211" s="5"/>
      <c r="FL1211" s="5"/>
      <c r="FM1211" s="4"/>
      <c r="FN1211" s="6"/>
      <c r="FO1211" s="4"/>
      <c r="FP1211" s="6"/>
      <c r="FQ1211" s="5"/>
      <c r="FR1211" s="5"/>
      <c r="FS1211" s="4"/>
      <c r="FT1211" s="6"/>
      <c r="FU1211" s="4"/>
      <c r="FV1211" s="6"/>
      <c r="FW1211" s="5"/>
      <c r="FX1211" s="5"/>
      <c r="FY1211" s="4"/>
      <c r="FZ1211" s="6"/>
      <c r="GA1211" s="4"/>
      <c r="GB1211" s="6"/>
      <c r="GC1211" s="5"/>
      <c r="GD1211" s="5"/>
      <c r="GE1211" s="4"/>
      <c r="GF1211" s="6"/>
      <c r="GG1211" s="4"/>
      <c r="GH1211" s="6"/>
      <c r="GI1211" s="5"/>
      <c r="GJ1211" s="5"/>
      <c r="GK1211" s="4"/>
      <c r="GL1211" s="6"/>
      <c r="GM1211" s="4"/>
      <c r="GN1211" s="6"/>
      <c r="GO1211" s="5"/>
      <c r="GP1211" s="5"/>
      <c r="GQ1211" s="4"/>
      <c r="GR1211" s="6"/>
      <c r="GS1211" s="4"/>
      <c r="GT1211" s="6"/>
      <c r="GU1211" s="5"/>
      <c r="GV1211" s="5"/>
      <c r="GW1211" s="4"/>
      <c r="GX1211" s="6"/>
      <c r="GY1211" s="4"/>
      <c r="GZ1211" s="6"/>
      <c r="HA1211" s="5"/>
      <c r="HB1211" s="5"/>
      <c r="HC1211" s="4"/>
      <c r="HD1211" s="6"/>
      <c r="HE1211" s="4"/>
      <c r="HF1211" s="6"/>
      <c r="HG1211" s="5"/>
      <c r="HH1211" s="5"/>
      <c r="HI1211" s="4"/>
      <c r="HJ1211" s="6"/>
      <c r="HK1211" s="4"/>
      <c r="HL1211" s="6"/>
      <c r="HM1211" s="5"/>
      <c r="HN1211" s="5"/>
      <c r="HO1211" s="4"/>
      <c r="HP1211" s="6"/>
      <c r="HQ1211" s="4"/>
      <c r="HR1211" s="6"/>
      <c r="HS1211" s="5"/>
      <c r="HT1211" s="5"/>
      <c r="HU1211" s="4"/>
      <c r="HV1211" s="6"/>
      <c r="HW1211" s="4"/>
      <c r="HX1211" s="6"/>
      <c r="HY1211" s="5"/>
      <c r="HZ1211" s="5"/>
      <c r="IA1211" s="4"/>
      <c r="IB1211" s="6"/>
      <c r="IC1211" s="4"/>
      <c r="ID1211" s="6"/>
      <c r="IE1211" s="5"/>
      <c r="IF1211" s="5"/>
      <c r="IG1211" s="4"/>
      <c r="IH1211" s="6"/>
      <c r="II1211" s="4"/>
      <c r="IJ1211" s="6"/>
      <c r="IK1211" s="5"/>
      <c r="IL1211" s="5"/>
      <c r="IM1211" s="4"/>
      <c r="IN1211" s="6"/>
      <c r="IO1211" s="4"/>
      <c r="IP1211" s="6"/>
      <c r="IQ1211" s="5"/>
      <c r="IR1211" s="5"/>
      <c r="IS1211" s="4"/>
      <c r="IT1211" s="6"/>
      <c r="IU1211" s="4"/>
      <c r="IV1211" s="6"/>
      <c r="IW1211" s="5"/>
      <c r="IX1211" s="5"/>
      <c r="IY1211" s="4"/>
      <c r="IZ1211" s="6"/>
      <c r="JA1211" s="4"/>
      <c r="JB1211" s="6"/>
      <c r="JC1211" s="5"/>
      <c r="JD1211" s="5"/>
      <c r="JE1211" s="4"/>
      <c r="JF1211" s="6"/>
      <c r="JG1211" s="4"/>
      <c r="JH1211" s="6"/>
      <c r="JI1211" s="5"/>
      <c r="JJ1211" s="5"/>
      <c r="JK1211" s="4"/>
      <c r="JL1211" s="6"/>
      <c r="JM1211" s="4"/>
      <c r="JN1211" s="6"/>
      <c r="JO1211" s="5"/>
      <c r="JP1211" s="5"/>
      <c r="JQ1211" s="4"/>
      <c r="JR1211" s="6"/>
      <c r="JS1211" s="4"/>
      <c r="JT1211" s="6"/>
      <c r="JU1211" s="5"/>
      <c r="JV1211" s="5"/>
      <c r="JW1211" s="4"/>
      <c r="JX1211" s="6"/>
      <c r="JY1211" s="4"/>
      <c r="JZ1211" s="6"/>
      <c r="KA1211" s="5"/>
      <c r="KB1211" s="5"/>
      <c r="KC1211" s="4"/>
      <c r="KD1211" s="6"/>
      <c r="KE1211" s="4"/>
      <c r="KF1211" s="6"/>
      <c r="KG1211" s="5"/>
      <c r="KH1211" s="5"/>
      <c r="KI1211" s="4"/>
      <c r="KJ1211" s="6"/>
      <c r="KK1211" s="4"/>
      <c r="KL1211" s="6"/>
      <c r="KM1211" s="5"/>
      <c r="KN1211" s="5"/>
    </row>
    <row r="1212">
      <c r="A1212" s="3" t="s">
        <v>85</v>
      </c>
      <c r="B1212" s="3" t="s">
        <v>851</v>
      </c>
      <c r="C1212" s="3" t="s">
        <v>87</v>
      </c>
      <c r="D1212" s="3" t="s">
        <v>712</v>
      </c>
      <c r="E1212" s="3" t="s">
        <v>897</v>
      </c>
      <c r="F1212" s="3" t="s">
        <v>104</v>
      </c>
      <c r="G1212" s="3" t="s">
        <v>104</v>
      </c>
      <c r="H1212" s="3" t="s">
        <v>104</v>
      </c>
      <c r="I1212" s="3" t="s">
        <v>1347</v>
      </c>
      <c r="J1212" s="3" t="s">
        <v>104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  <c r="AW1212" s="4"/>
      <c r="AX1212" s="6"/>
      <c r="AY1212" s="4"/>
      <c r="AZ1212" s="6"/>
      <c r="BA1212" s="5"/>
      <c r="BB1212" s="5"/>
      <c r="BC1212" s="4"/>
      <c r="BD1212" s="6"/>
      <c r="BE1212" s="4"/>
      <c r="BF1212" s="6"/>
      <c r="BG1212" s="5"/>
      <c r="BH1212" s="5"/>
      <c r="BI1212" s="4"/>
      <c r="BJ1212" s="6"/>
      <c r="BK1212" s="4"/>
      <c r="BL1212" s="6"/>
      <c r="BM1212" s="5"/>
      <c r="BN1212" s="5"/>
      <c r="BO1212" s="4"/>
      <c r="BP1212" s="6"/>
      <c r="BQ1212" s="4"/>
      <c r="BR1212" s="6"/>
      <c r="BS1212" s="5"/>
      <c r="BT1212" s="5"/>
      <c r="BU1212" s="4"/>
      <c r="BV1212" s="6"/>
      <c r="BW1212" s="4"/>
      <c r="BX1212" s="6"/>
      <c r="BY1212" s="5"/>
      <c r="BZ1212" s="5"/>
      <c r="CA1212" s="4"/>
      <c r="CB1212" s="6"/>
      <c r="CC1212" s="4"/>
      <c r="CD1212" s="6"/>
      <c r="CE1212" s="5"/>
      <c r="CF1212" s="5"/>
      <c r="CG1212" s="4"/>
      <c r="CH1212" s="6"/>
      <c r="CI1212" s="4"/>
      <c r="CJ1212" s="6"/>
      <c r="CK1212" s="5"/>
      <c r="CL1212" s="5"/>
      <c r="CM1212" s="4"/>
      <c r="CN1212" s="6"/>
      <c r="CO1212" s="4"/>
      <c r="CP1212" s="6"/>
      <c r="CQ1212" s="5"/>
      <c r="CR1212" s="5"/>
      <c r="CS1212" s="4"/>
      <c r="CT1212" s="6"/>
      <c r="CU1212" s="4"/>
      <c r="CV1212" s="6"/>
      <c r="CW1212" s="5"/>
      <c r="CX1212" s="5"/>
      <c r="CY1212" s="4"/>
      <c r="CZ1212" s="6"/>
      <c r="DA1212" s="4"/>
      <c r="DB1212" s="6"/>
      <c r="DC1212" s="5"/>
      <c r="DD1212" s="5"/>
      <c r="DE1212" s="4"/>
      <c r="DF1212" s="6"/>
      <c r="DG1212" s="4"/>
      <c r="DH1212" s="6"/>
      <c r="DI1212" s="5"/>
      <c r="DJ1212" s="5"/>
      <c r="DK1212" s="4"/>
      <c r="DL1212" s="6"/>
      <c r="DM1212" s="4"/>
      <c r="DN1212" s="6"/>
      <c r="DO1212" s="5"/>
      <c r="DP1212" s="5"/>
      <c r="DQ1212" s="4"/>
      <c r="DR1212" s="6"/>
      <c r="DS1212" s="4"/>
      <c r="DT1212" s="6"/>
      <c r="DU1212" s="5"/>
      <c r="DV1212" s="5"/>
      <c r="DW1212" s="4"/>
      <c r="DX1212" s="6"/>
      <c r="DY1212" s="4"/>
      <c r="DZ1212" s="6"/>
      <c r="EA1212" s="5"/>
      <c r="EB1212" s="5"/>
      <c r="EC1212" s="4"/>
      <c r="ED1212" s="6"/>
      <c r="EE1212" s="4"/>
      <c r="EF1212" s="6"/>
      <c r="EG1212" s="5"/>
      <c r="EH1212" s="5"/>
      <c r="EI1212" s="4"/>
      <c r="EJ1212" s="6"/>
      <c r="EK1212" s="4"/>
      <c r="EL1212" s="6"/>
      <c r="EM1212" s="5"/>
      <c r="EN1212" s="5"/>
      <c r="EO1212" s="4"/>
      <c r="EP1212" s="6"/>
      <c r="EQ1212" s="4"/>
      <c r="ER1212" s="6"/>
      <c r="ES1212" s="5"/>
      <c r="ET1212" s="5"/>
      <c r="EU1212" s="4"/>
      <c r="EV1212" s="6"/>
      <c r="EW1212" s="4"/>
      <c r="EX1212" s="6"/>
      <c r="EY1212" s="5"/>
      <c r="EZ1212" s="5"/>
      <c r="FA1212" s="4"/>
      <c r="FB1212" s="6"/>
      <c r="FC1212" s="4"/>
      <c r="FD1212" s="6"/>
      <c r="FE1212" s="5"/>
      <c r="FF1212" s="5"/>
      <c r="FG1212" s="4"/>
      <c r="FH1212" s="6"/>
      <c r="FI1212" s="4"/>
      <c r="FJ1212" s="6"/>
      <c r="FK1212" s="5"/>
      <c r="FL1212" s="5"/>
      <c r="FM1212" s="4"/>
      <c r="FN1212" s="6"/>
      <c r="FO1212" s="4"/>
      <c r="FP1212" s="6"/>
      <c r="FQ1212" s="5"/>
      <c r="FR1212" s="5"/>
      <c r="FS1212" s="4"/>
      <c r="FT1212" s="6"/>
      <c r="FU1212" s="4"/>
      <c r="FV1212" s="6"/>
      <c r="FW1212" s="5"/>
      <c r="FX1212" s="5"/>
      <c r="FY1212" s="4"/>
      <c r="FZ1212" s="6"/>
      <c r="GA1212" s="4"/>
      <c r="GB1212" s="6"/>
      <c r="GC1212" s="5"/>
      <c r="GD1212" s="5"/>
      <c r="GE1212" s="4"/>
      <c r="GF1212" s="6"/>
      <c r="GG1212" s="4"/>
      <c r="GH1212" s="6"/>
      <c r="GI1212" s="5"/>
      <c r="GJ1212" s="5"/>
      <c r="GK1212" s="4"/>
      <c r="GL1212" s="6"/>
      <c r="GM1212" s="4"/>
      <c r="GN1212" s="6"/>
      <c r="GO1212" s="5"/>
      <c r="GP1212" s="5"/>
      <c r="GQ1212" s="4"/>
      <c r="GR1212" s="6"/>
      <c r="GS1212" s="4"/>
      <c r="GT1212" s="6"/>
      <c r="GU1212" s="5"/>
      <c r="GV1212" s="5"/>
      <c r="GW1212" s="4"/>
      <c r="GX1212" s="6"/>
      <c r="GY1212" s="4"/>
      <c r="GZ1212" s="6"/>
      <c r="HA1212" s="5"/>
      <c r="HB1212" s="5"/>
      <c r="HC1212" s="4"/>
      <c r="HD1212" s="6"/>
      <c r="HE1212" s="4"/>
      <c r="HF1212" s="6"/>
      <c r="HG1212" s="5"/>
      <c r="HH1212" s="5"/>
      <c r="HI1212" s="4"/>
      <c r="HJ1212" s="6"/>
      <c r="HK1212" s="4"/>
      <c r="HL1212" s="6"/>
      <c r="HM1212" s="5"/>
      <c r="HN1212" s="5"/>
      <c r="HO1212" s="4"/>
      <c r="HP1212" s="6"/>
      <c r="HQ1212" s="4"/>
      <c r="HR1212" s="6"/>
      <c r="HS1212" s="5"/>
      <c r="HT1212" s="5"/>
      <c r="HU1212" s="4"/>
      <c r="HV1212" s="6"/>
      <c r="HW1212" s="4"/>
      <c r="HX1212" s="6"/>
      <c r="HY1212" s="5"/>
      <c r="HZ1212" s="5"/>
      <c r="IA1212" s="4"/>
      <c r="IB1212" s="6"/>
      <c r="IC1212" s="4"/>
      <c r="ID1212" s="6"/>
      <c r="IE1212" s="5"/>
      <c r="IF1212" s="5"/>
      <c r="IG1212" s="4"/>
      <c r="IH1212" s="6"/>
      <c r="II1212" s="4"/>
      <c r="IJ1212" s="6"/>
      <c r="IK1212" s="5"/>
      <c r="IL1212" s="5"/>
      <c r="IM1212" s="4"/>
      <c r="IN1212" s="6"/>
      <c r="IO1212" s="4"/>
      <c r="IP1212" s="6"/>
      <c r="IQ1212" s="5"/>
      <c r="IR1212" s="5"/>
      <c r="IS1212" s="4"/>
      <c r="IT1212" s="6"/>
      <c r="IU1212" s="4"/>
      <c r="IV1212" s="6"/>
      <c r="IW1212" s="5"/>
      <c r="IX1212" s="5"/>
      <c r="IY1212" s="4"/>
      <c r="IZ1212" s="6"/>
      <c r="JA1212" s="4"/>
      <c r="JB1212" s="6"/>
      <c r="JC1212" s="5"/>
      <c r="JD1212" s="5"/>
      <c r="JE1212" s="4"/>
      <c r="JF1212" s="6"/>
      <c r="JG1212" s="4"/>
      <c r="JH1212" s="6"/>
      <c r="JI1212" s="5"/>
      <c r="JJ1212" s="5"/>
      <c r="JK1212" s="4"/>
      <c r="JL1212" s="6"/>
      <c r="JM1212" s="4"/>
      <c r="JN1212" s="6"/>
      <c r="JO1212" s="5"/>
      <c r="JP1212" s="5"/>
      <c r="JQ1212" s="4"/>
      <c r="JR1212" s="6"/>
      <c r="JS1212" s="4"/>
      <c r="JT1212" s="6"/>
      <c r="JU1212" s="5"/>
      <c r="JV1212" s="5"/>
      <c r="JW1212" s="4"/>
      <c r="JX1212" s="6"/>
      <c r="JY1212" s="4"/>
      <c r="JZ1212" s="6"/>
      <c r="KA1212" s="5"/>
      <c r="KB1212" s="5"/>
      <c r="KC1212" s="4"/>
      <c r="KD1212" s="6"/>
      <c r="KE1212" s="4"/>
      <c r="KF1212" s="6"/>
      <c r="KG1212" s="5"/>
      <c r="KH1212" s="5"/>
      <c r="KI1212" s="4"/>
      <c r="KJ1212" s="6"/>
      <c r="KK1212" s="4"/>
      <c r="KL1212" s="6"/>
      <c r="KM1212" s="5"/>
      <c r="KN1212" s="5"/>
    </row>
    <row r="1213">
      <c r="A1213" s="3" t="s">
        <v>85</v>
      </c>
      <c r="B1213" s="3" t="s">
        <v>851</v>
      </c>
      <c r="C1213" s="3" t="s">
        <v>87</v>
      </c>
      <c r="D1213" s="3" t="s">
        <v>712</v>
      </c>
      <c r="E1213" s="3" t="s">
        <v>875</v>
      </c>
      <c r="F1213" s="3" t="s">
        <v>104</v>
      </c>
      <c r="G1213" s="3" t="s">
        <v>104</v>
      </c>
      <c r="H1213" s="3" t="s">
        <v>104</v>
      </c>
      <c r="I1213" s="3" t="s">
        <v>1509</v>
      </c>
      <c r="J1213" s="3" t="s">
        <v>104</v>
      </c>
      <c r="K1213" s="4"/>
      <c r="L1213" s="4">
        <f>=ROUNDDOWN({0},0)</f>
      </c>
      <c r="M1213" s="4"/>
      <c r="N1213" s="5"/>
      <c r="O1213" s="4"/>
      <c r="P1213" s="4">
        <f>=ROUNDDOWN({0},0)</f>
      </c>
      <c r="Q1213" s="4"/>
      <c r="R1213" s="5"/>
      <c r="S1213" s="4"/>
      <c r="T1213" s="6"/>
      <c r="U1213" s="4"/>
      <c r="V1213" s="6"/>
      <c r="W1213" s="5"/>
      <c r="X1213" s="5"/>
      <c r="Y1213" s="4"/>
      <c r="Z1213" s="6"/>
      <c r="AA1213" s="4"/>
      <c r="AB1213" s="6"/>
      <c r="AC1213" s="5"/>
      <c r="AD1213" s="5"/>
      <c r="AE1213" s="4"/>
      <c r="AF1213" s="6"/>
      <c r="AG1213" s="4"/>
      <c r="AH1213" s="6"/>
      <c r="AI1213" s="5"/>
      <c r="AJ1213" s="5"/>
      <c r="AK1213" s="4"/>
      <c r="AL1213" s="6"/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  <c r="AW1213" s="4"/>
      <c r="AX1213" s="6"/>
      <c r="AY1213" s="4"/>
      <c r="AZ1213" s="6"/>
      <c r="BA1213" s="5"/>
      <c r="BB1213" s="5"/>
      <c r="BC1213" s="4"/>
      <c r="BD1213" s="6"/>
      <c r="BE1213" s="4"/>
      <c r="BF1213" s="6"/>
      <c r="BG1213" s="5"/>
      <c r="BH1213" s="5"/>
      <c r="BI1213" s="4"/>
      <c r="BJ1213" s="6"/>
      <c r="BK1213" s="4"/>
      <c r="BL1213" s="6"/>
      <c r="BM1213" s="5"/>
      <c r="BN1213" s="5"/>
      <c r="BO1213" s="4"/>
      <c r="BP1213" s="6"/>
      <c r="BQ1213" s="4"/>
      <c r="BR1213" s="6"/>
      <c r="BS1213" s="5"/>
      <c r="BT1213" s="5"/>
      <c r="BU1213" s="4"/>
      <c r="BV1213" s="6"/>
      <c r="BW1213" s="4"/>
      <c r="BX1213" s="6"/>
      <c r="BY1213" s="5"/>
      <c r="BZ1213" s="5"/>
      <c r="CA1213" s="4"/>
      <c r="CB1213" s="6"/>
      <c r="CC1213" s="4"/>
      <c r="CD1213" s="6"/>
      <c r="CE1213" s="5"/>
      <c r="CF1213" s="5"/>
      <c r="CG1213" s="4"/>
      <c r="CH1213" s="6"/>
      <c r="CI1213" s="4"/>
      <c r="CJ1213" s="6"/>
      <c r="CK1213" s="5"/>
      <c r="CL1213" s="5"/>
      <c r="CM1213" s="4"/>
      <c r="CN1213" s="6"/>
      <c r="CO1213" s="4"/>
      <c r="CP1213" s="6"/>
      <c r="CQ1213" s="5"/>
      <c r="CR1213" s="5"/>
      <c r="CS1213" s="4"/>
      <c r="CT1213" s="6"/>
      <c r="CU1213" s="4"/>
      <c r="CV1213" s="6"/>
      <c r="CW1213" s="5"/>
      <c r="CX1213" s="5"/>
      <c r="CY1213" s="4"/>
      <c r="CZ1213" s="6"/>
      <c r="DA1213" s="4"/>
      <c r="DB1213" s="6"/>
      <c r="DC1213" s="5"/>
      <c r="DD1213" s="5"/>
      <c r="DE1213" s="4"/>
      <c r="DF1213" s="6"/>
      <c r="DG1213" s="4"/>
      <c r="DH1213" s="6"/>
      <c r="DI1213" s="5"/>
      <c r="DJ1213" s="5"/>
      <c r="DK1213" s="4"/>
      <c r="DL1213" s="6"/>
      <c r="DM1213" s="4"/>
      <c r="DN1213" s="6"/>
      <c r="DO1213" s="5"/>
      <c r="DP1213" s="5"/>
      <c r="DQ1213" s="4"/>
      <c r="DR1213" s="6"/>
      <c r="DS1213" s="4"/>
      <c r="DT1213" s="6"/>
      <c r="DU1213" s="5"/>
      <c r="DV1213" s="5"/>
      <c r="DW1213" s="4"/>
      <c r="DX1213" s="6"/>
      <c r="DY1213" s="4"/>
      <c r="DZ1213" s="6"/>
      <c r="EA1213" s="5"/>
      <c r="EB1213" s="5"/>
      <c r="EC1213" s="4"/>
      <c r="ED1213" s="6"/>
      <c r="EE1213" s="4"/>
      <c r="EF1213" s="6"/>
      <c r="EG1213" s="5"/>
      <c r="EH1213" s="5"/>
      <c r="EI1213" s="4"/>
      <c r="EJ1213" s="6"/>
      <c r="EK1213" s="4"/>
      <c r="EL1213" s="6"/>
      <c r="EM1213" s="5"/>
      <c r="EN1213" s="5"/>
      <c r="EO1213" s="4"/>
      <c r="EP1213" s="6"/>
      <c r="EQ1213" s="4"/>
      <c r="ER1213" s="6"/>
      <c r="ES1213" s="5"/>
      <c r="ET1213" s="5"/>
      <c r="EU1213" s="4"/>
      <c r="EV1213" s="6"/>
      <c r="EW1213" s="4"/>
      <c r="EX1213" s="6"/>
      <c r="EY1213" s="5"/>
      <c r="EZ1213" s="5"/>
      <c r="FA1213" s="4"/>
      <c r="FB1213" s="6"/>
      <c r="FC1213" s="4"/>
      <c r="FD1213" s="6"/>
      <c r="FE1213" s="5"/>
      <c r="FF1213" s="5"/>
      <c r="FG1213" s="4"/>
      <c r="FH1213" s="6"/>
      <c r="FI1213" s="4"/>
      <c r="FJ1213" s="6"/>
      <c r="FK1213" s="5"/>
      <c r="FL1213" s="5"/>
      <c r="FM1213" s="4"/>
      <c r="FN1213" s="6"/>
      <c r="FO1213" s="4"/>
      <c r="FP1213" s="6"/>
      <c r="FQ1213" s="5"/>
      <c r="FR1213" s="5"/>
      <c r="FS1213" s="4"/>
      <c r="FT1213" s="6"/>
      <c r="FU1213" s="4"/>
      <c r="FV1213" s="6"/>
      <c r="FW1213" s="5"/>
      <c r="FX1213" s="5"/>
      <c r="FY1213" s="4"/>
      <c r="FZ1213" s="6"/>
      <c r="GA1213" s="4"/>
      <c r="GB1213" s="6"/>
      <c r="GC1213" s="5"/>
      <c r="GD1213" s="5"/>
      <c r="GE1213" s="4"/>
      <c r="GF1213" s="6"/>
      <c r="GG1213" s="4"/>
      <c r="GH1213" s="6"/>
      <c r="GI1213" s="5"/>
      <c r="GJ1213" s="5"/>
      <c r="GK1213" s="4"/>
      <c r="GL1213" s="6"/>
      <c r="GM1213" s="4"/>
      <c r="GN1213" s="6"/>
      <c r="GO1213" s="5"/>
      <c r="GP1213" s="5"/>
      <c r="GQ1213" s="4"/>
      <c r="GR1213" s="6"/>
      <c r="GS1213" s="4"/>
      <c r="GT1213" s="6"/>
      <c r="GU1213" s="5"/>
      <c r="GV1213" s="5"/>
      <c r="GW1213" s="4"/>
      <c r="GX1213" s="6"/>
      <c r="GY1213" s="4"/>
      <c r="GZ1213" s="6"/>
      <c r="HA1213" s="5"/>
      <c r="HB1213" s="5"/>
      <c r="HC1213" s="4"/>
      <c r="HD1213" s="6"/>
      <c r="HE1213" s="4"/>
      <c r="HF1213" s="6"/>
      <c r="HG1213" s="5"/>
      <c r="HH1213" s="5"/>
      <c r="HI1213" s="4"/>
      <c r="HJ1213" s="6"/>
      <c r="HK1213" s="4"/>
      <c r="HL1213" s="6"/>
      <c r="HM1213" s="5"/>
      <c r="HN1213" s="5"/>
      <c r="HO1213" s="4"/>
      <c r="HP1213" s="6"/>
      <c r="HQ1213" s="4"/>
      <c r="HR1213" s="6"/>
      <c r="HS1213" s="5"/>
      <c r="HT1213" s="5"/>
      <c r="HU1213" s="4"/>
      <c r="HV1213" s="6"/>
      <c r="HW1213" s="4"/>
      <c r="HX1213" s="6"/>
      <c r="HY1213" s="5"/>
      <c r="HZ1213" s="5"/>
      <c r="IA1213" s="4"/>
      <c r="IB1213" s="6"/>
      <c r="IC1213" s="4"/>
      <c r="ID1213" s="6"/>
      <c r="IE1213" s="5"/>
      <c r="IF1213" s="5"/>
      <c r="IG1213" s="4"/>
      <c r="IH1213" s="6"/>
      <c r="II1213" s="4"/>
      <c r="IJ1213" s="6"/>
      <c r="IK1213" s="5"/>
      <c r="IL1213" s="5"/>
      <c r="IM1213" s="4"/>
      <c r="IN1213" s="6"/>
      <c r="IO1213" s="4"/>
      <c r="IP1213" s="6"/>
      <c r="IQ1213" s="5"/>
      <c r="IR1213" s="5"/>
      <c r="IS1213" s="4"/>
      <c r="IT1213" s="6"/>
      <c r="IU1213" s="4"/>
      <c r="IV1213" s="6"/>
      <c r="IW1213" s="5"/>
      <c r="IX1213" s="5"/>
      <c r="IY1213" s="4"/>
      <c r="IZ1213" s="6"/>
      <c r="JA1213" s="4"/>
      <c r="JB1213" s="6"/>
      <c r="JC1213" s="5"/>
      <c r="JD1213" s="5"/>
      <c r="JE1213" s="4"/>
      <c r="JF1213" s="6"/>
      <c r="JG1213" s="4"/>
      <c r="JH1213" s="6"/>
      <c r="JI1213" s="5"/>
      <c r="JJ1213" s="5"/>
      <c r="JK1213" s="4"/>
      <c r="JL1213" s="6"/>
      <c r="JM1213" s="4"/>
      <c r="JN1213" s="6"/>
      <c r="JO1213" s="5"/>
      <c r="JP1213" s="5"/>
      <c r="JQ1213" s="4"/>
      <c r="JR1213" s="6"/>
      <c r="JS1213" s="4"/>
      <c r="JT1213" s="6"/>
      <c r="JU1213" s="5"/>
      <c r="JV1213" s="5"/>
      <c r="JW1213" s="4"/>
      <c r="JX1213" s="6"/>
      <c r="JY1213" s="4"/>
      <c r="JZ1213" s="6"/>
      <c r="KA1213" s="5"/>
      <c r="KB1213" s="5"/>
      <c r="KC1213" s="4"/>
      <c r="KD1213" s="6"/>
      <c r="KE1213" s="4"/>
      <c r="KF1213" s="6"/>
      <c r="KG1213" s="5"/>
      <c r="KH1213" s="5"/>
      <c r="KI1213" s="4"/>
      <c r="KJ1213" s="6"/>
      <c r="KK1213" s="4"/>
      <c r="KL1213" s="6"/>
      <c r="KM1213" s="5"/>
      <c r="KN1213" s="5"/>
    </row>
    <row r="1214">
      <c r="A1214" s="3" t="s">
        <v>85</v>
      </c>
      <c r="B1214" s="3" t="s">
        <v>851</v>
      </c>
      <c r="C1214" s="3" t="s">
        <v>87</v>
      </c>
      <c r="D1214" s="3" t="s">
        <v>712</v>
      </c>
      <c r="E1214" s="3" t="s">
        <v>866</v>
      </c>
      <c r="F1214" s="3" t="s">
        <v>104</v>
      </c>
      <c r="G1214" s="3" t="s">
        <v>104</v>
      </c>
      <c r="H1214" s="3" t="s">
        <v>104</v>
      </c>
      <c r="I1214" s="3" t="s">
        <v>1341</v>
      </c>
      <c r="J1214" s="3" t="s">
        <v>104</v>
      </c>
      <c r="K1214" s="4">
        <v>1276</v>
      </c>
      <c r="L1214" s="4">
        <f>=ROUNDDOWN({0},0)</f>
      </c>
      <c r="M1214" s="4"/>
      <c r="N1214" s="5"/>
      <c r="O1214" s="4"/>
      <c r="P1214" s="4">
        <f>=ROUNDDOWN({0},0)</f>
      </c>
      <c r="Q1214" s="4"/>
      <c r="R1214" s="5"/>
      <c r="S1214" s="4"/>
      <c r="T1214" s="6"/>
      <c r="U1214" s="4"/>
      <c r="V1214" s="6"/>
      <c r="W1214" s="5"/>
      <c r="X1214" s="5"/>
      <c r="Y1214" s="4"/>
      <c r="Z1214" s="6"/>
      <c r="AA1214" s="4"/>
      <c r="AB1214" s="6"/>
      <c r="AC1214" s="5"/>
      <c r="AD1214" s="5"/>
      <c r="AE1214" s="4"/>
      <c r="AF1214" s="6"/>
      <c r="AG1214" s="4"/>
      <c r="AH1214" s="6"/>
      <c r="AI1214" s="5"/>
      <c r="AJ1214" s="5"/>
      <c r="AK1214" s="4"/>
      <c r="AL1214" s="6"/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  <c r="AW1214" s="4"/>
      <c r="AX1214" s="6"/>
      <c r="AY1214" s="4"/>
      <c r="AZ1214" s="6"/>
      <c r="BA1214" s="5"/>
      <c r="BB1214" s="5"/>
      <c r="BC1214" s="4"/>
      <c r="BD1214" s="6"/>
      <c r="BE1214" s="4"/>
      <c r="BF1214" s="6"/>
      <c r="BG1214" s="5"/>
      <c r="BH1214" s="5"/>
      <c r="BI1214" s="4"/>
      <c r="BJ1214" s="6"/>
      <c r="BK1214" s="4"/>
      <c r="BL1214" s="6"/>
      <c r="BM1214" s="5"/>
      <c r="BN1214" s="5"/>
      <c r="BO1214" s="4"/>
      <c r="BP1214" s="6"/>
      <c r="BQ1214" s="4"/>
      <c r="BR1214" s="6"/>
      <c r="BS1214" s="5"/>
      <c r="BT1214" s="5"/>
      <c r="BU1214" s="4"/>
      <c r="BV1214" s="6"/>
      <c r="BW1214" s="4"/>
      <c r="BX1214" s="6"/>
      <c r="BY1214" s="5"/>
      <c r="BZ1214" s="5"/>
      <c r="CA1214" s="4"/>
      <c r="CB1214" s="6"/>
      <c r="CC1214" s="4"/>
      <c r="CD1214" s="6"/>
      <c r="CE1214" s="5"/>
      <c r="CF1214" s="5"/>
      <c r="CG1214" s="4"/>
      <c r="CH1214" s="6"/>
      <c r="CI1214" s="4"/>
      <c r="CJ1214" s="6"/>
      <c r="CK1214" s="5"/>
      <c r="CL1214" s="5"/>
      <c r="CM1214" s="4"/>
      <c r="CN1214" s="6"/>
      <c r="CO1214" s="4"/>
      <c r="CP1214" s="6"/>
      <c r="CQ1214" s="5"/>
      <c r="CR1214" s="5"/>
      <c r="CS1214" s="4"/>
      <c r="CT1214" s="6"/>
      <c r="CU1214" s="4"/>
      <c r="CV1214" s="6"/>
      <c r="CW1214" s="5"/>
      <c r="CX1214" s="5"/>
      <c r="CY1214" s="4"/>
      <c r="CZ1214" s="6"/>
      <c r="DA1214" s="4"/>
      <c r="DB1214" s="6"/>
      <c r="DC1214" s="5"/>
      <c r="DD1214" s="5"/>
      <c r="DE1214" s="4"/>
      <c r="DF1214" s="6"/>
      <c r="DG1214" s="4"/>
      <c r="DH1214" s="6"/>
      <c r="DI1214" s="5"/>
      <c r="DJ1214" s="5"/>
      <c r="DK1214" s="4"/>
      <c r="DL1214" s="6"/>
      <c r="DM1214" s="4"/>
      <c r="DN1214" s="6"/>
      <c r="DO1214" s="5"/>
      <c r="DP1214" s="5"/>
      <c r="DQ1214" s="4"/>
      <c r="DR1214" s="6"/>
      <c r="DS1214" s="4"/>
      <c r="DT1214" s="6"/>
      <c r="DU1214" s="5"/>
      <c r="DV1214" s="5"/>
      <c r="DW1214" s="4"/>
      <c r="DX1214" s="6"/>
      <c r="DY1214" s="4"/>
      <c r="DZ1214" s="6"/>
      <c r="EA1214" s="5"/>
      <c r="EB1214" s="5"/>
      <c r="EC1214" s="4"/>
      <c r="ED1214" s="6"/>
      <c r="EE1214" s="4"/>
      <c r="EF1214" s="6"/>
      <c r="EG1214" s="5"/>
      <c r="EH1214" s="5"/>
      <c r="EI1214" s="4"/>
      <c r="EJ1214" s="6"/>
      <c r="EK1214" s="4"/>
      <c r="EL1214" s="6"/>
      <c r="EM1214" s="5"/>
      <c r="EN1214" s="5"/>
      <c r="EO1214" s="4"/>
      <c r="EP1214" s="6"/>
      <c r="EQ1214" s="4"/>
      <c r="ER1214" s="6"/>
      <c r="ES1214" s="5"/>
      <c r="ET1214" s="5"/>
      <c r="EU1214" s="4"/>
      <c r="EV1214" s="6"/>
      <c r="EW1214" s="4"/>
      <c r="EX1214" s="6"/>
      <c r="EY1214" s="5"/>
      <c r="EZ1214" s="5"/>
      <c r="FA1214" s="4"/>
      <c r="FB1214" s="6"/>
      <c r="FC1214" s="4"/>
      <c r="FD1214" s="6"/>
      <c r="FE1214" s="5"/>
      <c r="FF1214" s="5"/>
      <c r="FG1214" s="4"/>
      <c r="FH1214" s="6"/>
      <c r="FI1214" s="4"/>
      <c r="FJ1214" s="6"/>
      <c r="FK1214" s="5"/>
      <c r="FL1214" s="5"/>
      <c r="FM1214" s="4"/>
      <c r="FN1214" s="6"/>
      <c r="FO1214" s="4"/>
      <c r="FP1214" s="6"/>
      <c r="FQ1214" s="5"/>
      <c r="FR1214" s="5"/>
      <c r="FS1214" s="4"/>
      <c r="FT1214" s="6"/>
      <c r="FU1214" s="4"/>
      <c r="FV1214" s="6"/>
      <c r="FW1214" s="5"/>
      <c r="FX1214" s="5"/>
      <c r="FY1214" s="4"/>
      <c r="FZ1214" s="6"/>
      <c r="GA1214" s="4"/>
      <c r="GB1214" s="6"/>
      <c r="GC1214" s="5"/>
      <c r="GD1214" s="5"/>
      <c r="GE1214" s="4"/>
      <c r="GF1214" s="6"/>
      <c r="GG1214" s="4"/>
      <c r="GH1214" s="6"/>
      <c r="GI1214" s="5"/>
      <c r="GJ1214" s="5"/>
      <c r="GK1214" s="4"/>
      <c r="GL1214" s="6"/>
      <c r="GM1214" s="4"/>
      <c r="GN1214" s="6"/>
      <c r="GO1214" s="5"/>
      <c r="GP1214" s="5"/>
      <c r="GQ1214" s="4"/>
      <c r="GR1214" s="6"/>
      <c r="GS1214" s="4"/>
      <c r="GT1214" s="6"/>
      <c r="GU1214" s="5"/>
      <c r="GV1214" s="5"/>
      <c r="GW1214" s="4"/>
      <c r="GX1214" s="6"/>
      <c r="GY1214" s="4"/>
      <c r="GZ1214" s="6"/>
      <c r="HA1214" s="5"/>
      <c r="HB1214" s="5"/>
      <c r="HC1214" s="4"/>
      <c r="HD1214" s="6"/>
      <c r="HE1214" s="4"/>
      <c r="HF1214" s="6"/>
      <c r="HG1214" s="5"/>
      <c r="HH1214" s="5"/>
      <c r="HI1214" s="4"/>
      <c r="HJ1214" s="6"/>
      <c r="HK1214" s="4"/>
      <c r="HL1214" s="6"/>
      <c r="HM1214" s="5"/>
      <c r="HN1214" s="5"/>
      <c r="HO1214" s="4"/>
      <c r="HP1214" s="6"/>
      <c r="HQ1214" s="4"/>
      <c r="HR1214" s="6"/>
      <c r="HS1214" s="5"/>
      <c r="HT1214" s="5"/>
      <c r="HU1214" s="4"/>
      <c r="HV1214" s="6"/>
      <c r="HW1214" s="4"/>
      <c r="HX1214" s="6"/>
      <c r="HY1214" s="5"/>
      <c r="HZ1214" s="5"/>
      <c r="IA1214" s="4"/>
      <c r="IB1214" s="6"/>
      <c r="IC1214" s="4"/>
      <c r="ID1214" s="6"/>
      <c r="IE1214" s="5"/>
      <c r="IF1214" s="5"/>
      <c r="IG1214" s="4"/>
      <c r="IH1214" s="6"/>
      <c r="II1214" s="4"/>
      <c r="IJ1214" s="6"/>
      <c r="IK1214" s="5"/>
      <c r="IL1214" s="5"/>
      <c r="IM1214" s="4"/>
      <c r="IN1214" s="6"/>
      <c r="IO1214" s="4"/>
      <c r="IP1214" s="6"/>
      <c r="IQ1214" s="5"/>
      <c r="IR1214" s="5"/>
      <c r="IS1214" s="4"/>
      <c r="IT1214" s="6"/>
      <c r="IU1214" s="4"/>
      <c r="IV1214" s="6"/>
      <c r="IW1214" s="5"/>
      <c r="IX1214" s="5"/>
      <c r="IY1214" s="4"/>
      <c r="IZ1214" s="6"/>
      <c r="JA1214" s="4"/>
      <c r="JB1214" s="6"/>
      <c r="JC1214" s="5"/>
      <c r="JD1214" s="5"/>
      <c r="JE1214" s="4"/>
      <c r="JF1214" s="6"/>
      <c r="JG1214" s="4"/>
      <c r="JH1214" s="6"/>
      <c r="JI1214" s="5"/>
      <c r="JJ1214" s="5"/>
      <c r="JK1214" s="4"/>
      <c r="JL1214" s="6"/>
      <c r="JM1214" s="4"/>
      <c r="JN1214" s="6"/>
      <c r="JO1214" s="5"/>
      <c r="JP1214" s="5"/>
      <c r="JQ1214" s="4"/>
      <c r="JR1214" s="6"/>
      <c r="JS1214" s="4"/>
      <c r="JT1214" s="6"/>
      <c r="JU1214" s="5"/>
      <c r="JV1214" s="5"/>
      <c r="JW1214" s="4"/>
      <c r="JX1214" s="6"/>
      <c r="JY1214" s="4"/>
      <c r="JZ1214" s="6"/>
      <c r="KA1214" s="5"/>
      <c r="KB1214" s="5"/>
      <c r="KC1214" s="4"/>
      <c r="KD1214" s="6"/>
      <c r="KE1214" s="4"/>
      <c r="KF1214" s="6"/>
      <c r="KG1214" s="5"/>
      <c r="KH1214" s="5"/>
      <c r="KI1214" s="4"/>
      <c r="KJ1214" s="6"/>
      <c r="KK1214" s="4"/>
      <c r="KL1214" s="6"/>
      <c r="KM1214" s="5"/>
      <c r="KN1214" s="5"/>
    </row>
    <row r="1215">
      <c r="A1215" s="3" t="s">
        <v>85</v>
      </c>
      <c r="B1215" s="3" t="s">
        <v>851</v>
      </c>
      <c r="C1215" s="3" t="s">
        <v>87</v>
      </c>
      <c r="D1215" s="3" t="s">
        <v>712</v>
      </c>
      <c r="E1215" s="3" t="s">
        <v>882</v>
      </c>
      <c r="F1215" s="3" t="s">
        <v>104</v>
      </c>
      <c r="G1215" s="3" t="s">
        <v>104</v>
      </c>
      <c r="H1215" s="3" t="s">
        <v>104</v>
      </c>
      <c r="I1215" s="3" t="s">
        <v>1510</v>
      </c>
      <c r="J1215" s="3" t="s">
        <v>104</v>
      </c>
      <c r="K1215" s="4"/>
      <c r="L1215" s="4">
        <f>=ROUNDDOWN({0},0)</f>
      </c>
      <c r="M1215" s="4"/>
      <c r="N1215" s="5"/>
      <c r="O1215" s="4"/>
      <c r="P1215" s="4">
        <f>=ROUNDDOWN({0},0)</f>
      </c>
      <c r="Q1215" s="4"/>
      <c r="R1215" s="5"/>
      <c r="S1215" s="4"/>
      <c r="T1215" s="6"/>
      <c r="U1215" s="4"/>
      <c r="V1215" s="6"/>
      <c r="W1215" s="5"/>
      <c r="X1215" s="5"/>
      <c r="Y1215" s="4"/>
      <c r="Z1215" s="6"/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/>
      <c r="AL1215" s="6"/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  <c r="AW1215" s="4"/>
      <c r="AX1215" s="6"/>
      <c r="AY1215" s="4"/>
      <c r="AZ1215" s="6"/>
      <c r="BA1215" s="5"/>
      <c r="BB1215" s="5"/>
      <c r="BC1215" s="4"/>
      <c r="BD1215" s="6"/>
      <c r="BE1215" s="4"/>
      <c r="BF1215" s="6"/>
      <c r="BG1215" s="5"/>
      <c r="BH1215" s="5"/>
      <c r="BI1215" s="4"/>
      <c r="BJ1215" s="6"/>
      <c r="BK1215" s="4"/>
      <c r="BL1215" s="6"/>
      <c r="BM1215" s="5"/>
      <c r="BN1215" s="5"/>
      <c r="BO1215" s="4"/>
      <c r="BP1215" s="6"/>
      <c r="BQ1215" s="4"/>
      <c r="BR1215" s="6"/>
      <c r="BS1215" s="5"/>
      <c r="BT1215" s="5"/>
      <c r="BU1215" s="4"/>
      <c r="BV1215" s="6"/>
      <c r="BW1215" s="4"/>
      <c r="BX1215" s="6"/>
      <c r="BY1215" s="5"/>
      <c r="BZ1215" s="5"/>
      <c r="CA1215" s="4"/>
      <c r="CB1215" s="6"/>
      <c r="CC1215" s="4"/>
      <c r="CD1215" s="6"/>
      <c r="CE1215" s="5"/>
      <c r="CF1215" s="5"/>
      <c r="CG1215" s="4"/>
      <c r="CH1215" s="6"/>
      <c r="CI1215" s="4"/>
      <c r="CJ1215" s="6"/>
      <c r="CK1215" s="5"/>
      <c r="CL1215" s="5"/>
      <c r="CM1215" s="4"/>
      <c r="CN1215" s="6"/>
      <c r="CO1215" s="4"/>
      <c r="CP1215" s="6"/>
      <c r="CQ1215" s="5"/>
      <c r="CR1215" s="5"/>
      <c r="CS1215" s="4"/>
      <c r="CT1215" s="6"/>
      <c r="CU1215" s="4"/>
      <c r="CV1215" s="6"/>
      <c r="CW1215" s="5"/>
      <c r="CX1215" s="5"/>
      <c r="CY1215" s="4"/>
      <c r="CZ1215" s="6"/>
      <c r="DA1215" s="4"/>
      <c r="DB1215" s="6"/>
      <c r="DC1215" s="5"/>
      <c r="DD1215" s="5"/>
      <c r="DE1215" s="4"/>
      <c r="DF1215" s="6"/>
      <c r="DG1215" s="4"/>
      <c r="DH1215" s="6"/>
      <c r="DI1215" s="5"/>
      <c r="DJ1215" s="5"/>
      <c r="DK1215" s="4"/>
      <c r="DL1215" s="6"/>
      <c r="DM1215" s="4"/>
      <c r="DN1215" s="6"/>
      <c r="DO1215" s="5"/>
      <c r="DP1215" s="5"/>
      <c r="DQ1215" s="4"/>
      <c r="DR1215" s="6"/>
      <c r="DS1215" s="4"/>
      <c r="DT1215" s="6"/>
      <c r="DU1215" s="5"/>
      <c r="DV1215" s="5"/>
      <c r="DW1215" s="4"/>
      <c r="DX1215" s="6"/>
      <c r="DY1215" s="4"/>
      <c r="DZ1215" s="6"/>
      <c r="EA1215" s="5"/>
      <c r="EB1215" s="5"/>
      <c r="EC1215" s="4"/>
      <c r="ED1215" s="6"/>
      <c r="EE1215" s="4"/>
      <c r="EF1215" s="6"/>
      <c r="EG1215" s="5"/>
      <c r="EH1215" s="5"/>
      <c r="EI1215" s="4"/>
      <c r="EJ1215" s="6"/>
      <c r="EK1215" s="4"/>
      <c r="EL1215" s="6"/>
      <c r="EM1215" s="5"/>
      <c r="EN1215" s="5"/>
      <c r="EO1215" s="4"/>
      <c r="EP1215" s="6"/>
      <c r="EQ1215" s="4"/>
      <c r="ER1215" s="6"/>
      <c r="ES1215" s="5"/>
      <c r="ET1215" s="5"/>
      <c r="EU1215" s="4"/>
      <c r="EV1215" s="6"/>
      <c r="EW1215" s="4"/>
      <c r="EX1215" s="6"/>
      <c r="EY1215" s="5"/>
      <c r="EZ1215" s="5"/>
      <c r="FA1215" s="4"/>
      <c r="FB1215" s="6"/>
      <c r="FC1215" s="4"/>
      <c r="FD1215" s="6"/>
      <c r="FE1215" s="5"/>
      <c r="FF1215" s="5"/>
      <c r="FG1215" s="4"/>
      <c r="FH1215" s="6"/>
      <c r="FI1215" s="4"/>
      <c r="FJ1215" s="6"/>
      <c r="FK1215" s="5"/>
      <c r="FL1215" s="5"/>
      <c r="FM1215" s="4"/>
      <c r="FN1215" s="6"/>
      <c r="FO1215" s="4"/>
      <c r="FP1215" s="6"/>
      <c r="FQ1215" s="5"/>
      <c r="FR1215" s="5"/>
      <c r="FS1215" s="4"/>
      <c r="FT1215" s="6"/>
      <c r="FU1215" s="4"/>
      <c r="FV1215" s="6"/>
      <c r="FW1215" s="5"/>
      <c r="FX1215" s="5"/>
      <c r="FY1215" s="4"/>
      <c r="FZ1215" s="6"/>
      <c r="GA1215" s="4"/>
      <c r="GB1215" s="6"/>
      <c r="GC1215" s="5"/>
      <c r="GD1215" s="5"/>
      <c r="GE1215" s="4"/>
      <c r="GF1215" s="6"/>
      <c r="GG1215" s="4"/>
      <c r="GH1215" s="6"/>
      <c r="GI1215" s="5"/>
      <c r="GJ1215" s="5"/>
      <c r="GK1215" s="4"/>
      <c r="GL1215" s="6"/>
      <c r="GM1215" s="4"/>
      <c r="GN1215" s="6"/>
      <c r="GO1215" s="5"/>
      <c r="GP1215" s="5"/>
      <c r="GQ1215" s="4"/>
      <c r="GR1215" s="6"/>
      <c r="GS1215" s="4"/>
      <c r="GT1215" s="6"/>
      <c r="GU1215" s="5"/>
      <c r="GV1215" s="5"/>
      <c r="GW1215" s="4"/>
      <c r="GX1215" s="6"/>
      <c r="GY1215" s="4"/>
      <c r="GZ1215" s="6"/>
      <c r="HA1215" s="5"/>
      <c r="HB1215" s="5"/>
      <c r="HC1215" s="4"/>
      <c r="HD1215" s="6"/>
      <c r="HE1215" s="4"/>
      <c r="HF1215" s="6"/>
      <c r="HG1215" s="5"/>
      <c r="HH1215" s="5"/>
      <c r="HI1215" s="4"/>
      <c r="HJ1215" s="6"/>
      <c r="HK1215" s="4"/>
      <c r="HL1215" s="6"/>
      <c r="HM1215" s="5"/>
      <c r="HN1215" s="5"/>
      <c r="HO1215" s="4"/>
      <c r="HP1215" s="6"/>
      <c r="HQ1215" s="4"/>
      <c r="HR1215" s="6"/>
      <c r="HS1215" s="5"/>
      <c r="HT1215" s="5"/>
      <c r="HU1215" s="4"/>
      <c r="HV1215" s="6"/>
      <c r="HW1215" s="4"/>
      <c r="HX1215" s="6"/>
      <c r="HY1215" s="5"/>
      <c r="HZ1215" s="5"/>
      <c r="IA1215" s="4"/>
      <c r="IB1215" s="6"/>
      <c r="IC1215" s="4"/>
      <c r="ID1215" s="6"/>
      <c r="IE1215" s="5"/>
      <c r="IF1215" s="5"/>
      <c r="IG1215" s="4"/>
      <c r="IH1215" s="6"/>
      <c r="II1215" s="4"/>
      <c r="IJ1215" s="6"/>
      <c r="IK1215" s="5"/>
      <c r="IL1215" s="5"/>
      <c r="IM1215" s="4"/>
      <c r="IN1215" s="6"/>
      <c r="IO1215" s="4"/>
      <c r="IP1215" s="6"/>
      <c r="IQ1215" s="5"/>
      <c r="IR1215" s="5"/>
      <c r="IS1215" s="4"/>
      <c r="IT1215" s="6"/>
      <c r="IU1215" s="4"/>
      <c r="IV1215" s="6"/>
      <c r="IW1215" s="5"/>
      <c r="IX1215" s="5"/>
      <c r="IY1215" s="4"/>
      <c r="IZ1215" s="6"/>
      <c r="JA1215" s="4"/>
      <c r="JB1215" s="6"/>
      <c r="JC1215" s="5"/>
      <c r="JD1215" s="5"/>
      <c r="JE1215" s="4"/>
      <c r="JF1215" s="6"/>
      <c r="JG1215" s="4"/>
      <c r="JH1215" s="6"/>
      <c r="JI1215" s="5"/>
      <c r="JJ1215" s="5"/>
      <c r="JK1215" s="4"/>
      <c r="JL1215" s="6"/>
      <c r="JM1215" s="4"/>
      <c r="JN1215" s="6"/>
      <c r="JO1215" s="5"/>
      <c r="JP1215" s="5"/>
      <c r="JQ1215" s="4"/>
      <c r="JR1215" s="6"/>
      <c r="JS1215" s="4"/>
      <c r="JT1215" s="6"/>
      <c r="JU1215" s="5"/>
      <c r="JV1215" s="5"/>
      <c r="JW1215" s="4"/>
      <c r="JX1215" s="6"/>
      <c r="JY1215" s="4"/>
      <c r="JZ1215" s="6"/>
      <c r="KA1215" s="5"/>
      <c r="KB1215" s="5"/>
      <c r="KC1215" s="4"/>
      <c r="KD1215" s="6"/>
      <c r="KE1215" s="4"/>
      <c r="KF1215" s="6"/>
      <c r="KG1215" s="5"/>
      <c r="KH1215" s="5"/>
      <c r="KI1215" s="4"/>
      <c r="KJ1215" s="6"/>
      <c r="KK1215" s="4"/>
      <c r="KL1215" s="6"/>
      <c r="KM1215" s="5"/>
      <c r="KN1215" s="5"/>
    </row>
    <row r="1216">
      <c r="A1216" s="3" t="s">
        <v>85</v>
      </c>
      <c r="B1216" s="3" t="s">
        <v>851</v>
      </c>
      <c r="C1216" s="3" t="s">
        <v>87</v>
      </c>
      <c r="D1216" s="3" t="s">
        <v>712</v>
      </c>
      <c r="E1216" s="3" t="s">
        <v>117</v>
      </c>
      <c r="F1216" s="3" t="s">
        <v>104</v>
      </c>
      <c r="G1216" s="3" t="s">
        <v>104</v>
      </c>
      <c r="H1216" s="3" t="s">
        <v>104</v>
      </c>
      <c r="I1216" s="3" t="s">
        <v>1322</v>
      </c>
      <c r="J1216" s="3" t="s">
        <v>104</v>
      </c>
      <c r="K1216" s="4"/>
      <c r="L1216" s="4">
        <f>=ROUNDDOWN({0},0)</f>
      </c>
      <c r="M1216" s="4"/>
      <c r="N1216" s="5"/>
      <c r="O1216" s="4"/>
      <c r="P1216" s="4">
        <f>=ROUNDDOWN({0},0)</f>
      </c>
      <c r="Q1216" s="4"/>
      <c r="R1216" s="5"/>
      <c r="S1216" s="4"/>
      <c r="T1216" s="6"/>
      <c r="U1216" s="4"/>
      <c r="V1216" s="6"/>
      <c r="W1216" s="5"/>
      <c r="X1216" s="5"/>
      <c r="Y1216" s="4"/>
      <c r="Z1216" s="6"/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/>
      <c r="AL1216" s="6"/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  <c r="AW1216" s="4"/>
      <c r="AX1216" s="6"/>
      <c r="AY1216" s="4"/>
      <c r="AZ1216" s="6"/>
      <c r="BA1216" s="5"/>
      <c r="BB1216" s="5"/>
      <c r="BC1216" s="4"/>
      <c r="BD1216" s="6"/>
      <c r="BE1216" s="4"/>
      <c r="BF1216" s="6"/>
      <c r="BG1216" s="5"/>
      <c r="BH1216" s="5"/>
      <c r="BI1216" s="4"/>
      <c r="BJ1216" s="6"/>
      <c r="BK1216" s="4"/>
      <c r="BL1216" s="6"/>
      <c r="BM1216" s="5"/>
      <c r="BN1216" s="5"/>
      <c r="BO1216" s="4"/>
      <c r="BP1216" s="6"/>
      <c r="BQ1216" s="4"/>
      <c r="BR1216" s="6"/>
      <c r="BS1216" s="5"/>
      <c r="BT1216" s="5"/>
      <c r="BU1216" s="4"/>
      <c r="BV1216" s="6"/>
      <c r="BW1216" s="4"/>
      <c r="BX1216" s="6"/>
      <c r="BY1216" s="5"/>
      <c r="BZ1216" s="5"/>
      <c r="CA1216" s="4"/>
      <c r="CB1216" s="6"/>
      <c r="CC1216" s="4"/>
      <c r="CD1216" s="6"/>
      <c r="CE1216" s="5"/>
      <c r="CF1216" s="5"/>
      <c r="CG1216" s="4"/>
      <c r="CH1216" s="6"/>
      <c r="CI1216" s="4"/>
      <c r="CJ1216" s="6"/>
      <c r="CK1216" s="5"/>
      <c r="CL1216" s="5"/>
      <c r="CM1216" s="4"/>
      <c r="CN1216" s="6"/>
      <c r="CO1216" s="4"/>
      <c r="CP1216" s="6"/>
      <c r="CQ1216" s="5"/>
      <c r="CR1216" s="5"/>
      <c r="CS1216" s="4"/>
      <c r="CT1216" s="6"/>
      <c r="CU1216" s="4"/>
      <c r="CV1216" s="6"/>
      <c r="CW1216" s="5"/>
      <c r="CX1216" s="5"/>
      <c r="CY1216" s="4"/>
      <c r="CZ1216" s="6"/>
      <c r="DA1216" s="4"/>
      <c r="DB1216" s="6"/>
      <c r="DC1216" s="5"/>
      <c r="DD1216" s="5"/>
      <c r="DE1216" s="4"/>
      <c r="DF1216" s="6"/>
      <c r="DG1216" s="4"/>
      <c r="DH1216" s="6"/>
      <c r="DI1216" s="5"/>
      <c r="DJ1216" s="5"/>
      <c r="DK1216" s="4"/>
      <c r="DL1216" s="6"/>
      <c r="DM1216" s="4"/>
      <c r="DN1216" s="6"/>
      <c r="DO1216" s="5"/>
      <c r="DP1216" s="5"/>
      <c r="DQ1216" s="4"/>
      <c r="DR1216" s="6"/>
      <c r="DS1216" s="4"/>
      <c r="DT1216" s="6"/>
      <c r="DU1216" s="5"/>
      <c r="DV1216" s="5"/>
      <c r="DW1216" s="4"/>
      <c r="DX1216" s="6"/>
      <c r="DY1216" s="4"/>
      <c r="DZ1216" s="6"/>
      <c r="EA1216" s="5"/>
      <c r="EB1216" s="5"/>
      <c r="EC1216" s="4"/>
      <c r="ED1216" s="6"/>
      <c r="EE1216" s="4"/>
      <c r="EF1216" s="6"/>
      <c r="EG1216" s="5"/>
      <c r="EH1216" s="5"/>
      <c r="EI1216" s="4"/>
      <c r="EJ1216" s="6"/>
      <c r="EK1216" s="4"/>
      <c r="EL1216" s="6"/>
      <c r="EM1216" s="5"/>
      <c r="EN1216" s="5"/>
      <c r="EO1216" s="4"/>
      <c r="EP1216" s="6"/>
      <c r="EQ1216" s="4"/>
      <c r="ER1216" s="6"/>
      <c r="ES1216" s="5"/>
      <c r="ET1216" s="5"/>
      <c r="EU1216" s="4"/>
      <c r="EV1216" s="6"/>
      <c r="EW1216" s="4"/>
      <c r="EX1216" s="6"/>
      <c r="EY1216" s="5"/>
      <c r="EZ1216" s="5"/>
      <c r="FA1216" s="4"/>
      <c r="FB1216" s="6"/>
      <c r="FC1216" s="4"/>
      <c r="FD1216" s="6"/>
      <c r="FE1216" s="5"/>
      <c r="FF1216" s="5"/>
      <c r="FG1216" s="4"/>
      <c r="FH1216" s="6"/>
      <c r="FI1216" s="4"/>
      <c r="FJ1216" s="6"/>
      <c r="FK1216" s="5"/>
      <c r="FL1216" s="5"/>
      <c r="FM1216" s="4"/>
      <c r="FN1216" s="6"/>
      <c r="FO1216" s="4"/>
      <c r="FP1216" s="6"/>
      <c r="FQ1216" s="5"/>
      <c r="FR1216" s="5"/>
      <c r="FS1216" s="4"/>
      <c r="FT1216" s="6"/>
      <c r="FU1216" s="4"/>
      <c r="FV1216" s="6"/>
      <c r="FW1216" s="5"/>
      <c r="FX1216" s="5"/>
      <c r="FY1216" s="4"/>
      <c r="FZ1216" s="6"/>
      <c r="GA1216" s="4"/>
      <c r="GB1216" s="6"/>
      <c r="GC1216" s="5"/>
      <c r="GD1216" s="5"/>
      <c r="GE1216" s="4"/>
      <c r="GF1216" s="6"/>
      <c r="GG1216" s="4"/>
      <c r="GH1216" s="6"/>
      <c r="GI1216" s="5"/>
      <c r="GJ1216" s="5"/>
      <c r="GK1216" s="4"/>
      <c r="GL1216" s="6"/>
      <c r="GM1216" s="4"/>
      <c r="GN1216" s="6"/>
      <c r="GO1216" s="5"/>
      <c r="GP1216" s="5"/>
      <c r="GQ1216" s="4"/>
      <c r="GR1216" s="6"/>
      <c r="GS1216" s="4"/>
      <c r="GT1216" s="6"/>
      <c r="GU1216" s="5"/>
      <c r="GV1216" s="5"/>
      <c r="GW1216" s="4"/>
      <c r="GX1216" s="6"/>
      <c r="GY1216" s="4"/>
      <c r="GZ1216" s="6"/>
      <c r="HA1216" s="5"/>
      <c r="HB1216" s="5"/>
      <c r="HC1216" s="4"/>
      <c r="HD1216" s="6"/>
      <c r="HE1216" s="4"/>
      <c r="HF1216" s="6"/>
      <c r="HG1216" s="5"/>
      <c r="HH1216" s="5"/>
      <c r="HI1216" s="4"/>
      <c r="HJ1216" s="6"/>
      <c r="HK1216" s="4"/>
      <c r="HL1216" s="6"/>
      <c r="HM1216" s="5"/>
      <c r="HN1216" s="5"/>
      <c r="HO1216" s="4"/>
      <c r="HP1216" s="6"/>
      <c r="HQ1216" s="4"/>
      <c r="HR1216" s="6"/>
      <c r="HS1216" s="5"/>
      <c r="HT1216" s="5"/>
      <c r="HU1216" s="4"/>
      <c r="HV1216" s="6"/>
      <c r="HW1216" s="4"/>
      <c r="HX1216" s="6"/>
      <c r="HY1216" s="5"/>
      <c r="HZ1216" s="5"/>
      <c r="IA1216" s="4"/>
      <c r="IB1216" s="6"/>
      <c r="IC1216" s="4"/>
      <c r="ID1216" s="6"/>
      <c r="IE1216" s="5"/>
      <c r="IF1216" s="5"/>
      <c r="IG1216" s="4"/>
      <c r="IH1216" s="6"/>
      <c r="II1216" s="4"/>
      <c r="IJ1216" s="6"/>
      <c r="IK1216" s="5"/>
      <c r="IL1216" s="5"/>
      <c r="IM1216" s="4"/>
      <c r="IN1216" s="6"/>
      <c r="IO1216" s="4"/>
      <c r="IP1216" s="6"/>
      <c r="IQ1216" s="5"/>
      <c r="IR1216" s="5"/>
      <c r="IS1216" s="4"/>
      <c r="IT1216" s="6"/>
      <c r="IU1216" s="4"/>
      <c r="IV1216" s="6"/>
      <c r="IW1216" s="5"/>
      <c r="IX1216" s="5"/>
      <c r="IY1216" s="4"/>
      <c r="IZ1216" s="6"/>
      <c r="JA1216" s="4"/>
      <c r="JB1216" s="6"/>
      <c r="JC1216" s="5"/>
      <c r="JD1216" s="5"/>
      <c r="JE1216" s="4"/>
      <c r="JF1216" s="6"/>
      <c r="JG1216" s="4"/>
      <c r="JH1216" s="6"/>
      <c r="JI1216" s="5"/>
      <c r="JJ1216" s="5"/>
      <c r="JK1216" s="4"/>
      <c r="JL1216" s="6"/>
      <c r="JM1216" s="4"/>
      <c r="JN1216" s="6"/>
      <c r="JO1216" s="5"/>
      <c r="JP1216" s="5"/>
      <c r="JQ1216" s="4"/>
      <c r="JR1216" s="6"/>
      <c r="JS1216" s="4"/>
      <c r="JT1216" s="6"/>
      <c r="JU1216" s="5"/>
      <c r="JV1216" s="5"/>
      <c r="JW1216" s="4"/>
      <c r="JX1216" s="6"/>
      <c r="JY1216" s="4"/>
      <c r="JZ1216" s="6"/>
      <c r="KA1216" s="5"/>
      <c r="KB1216" s="5"/>
      <c r="KC1216" s="4"/>
      <c r="KD1216" s="6"/>
      <c r="KE1216" s="4"/>
      <c r="KF1216" s="6"/>
      <c r="KG1216" s="5"/>
      <c r="KH1216" s="5"/>
      <c r="KI1216" s="4"/>
      <c r="KJ1216" s="6"/>
      <c r="KK1216" s="4"/>
      <c r="KL1216" s="6"/>
      <c r="KM1216" s="5"/>
      <c r="KN1216" s="5"/>
    </row>
    <row r="1217">
      <c r="A1217" s="3" t="s">
        <v>85</v>
      </c>
      <c r="B1217" s="3" t="s">
        <v>851</v>
      </c>
      <c r="C1217" s="3" t="s">
        <v>87</v>
      </c>
      <c r="D1217" s="3" t="s">
        <v>712</v>
      </c>
      <c r="E1217" s="3" t="s">
        <v>880</v>
      </c>
      <c r="F1217" s="3" t="s">
        <v>104</v>
      </c>
      <c r="G1217" s="3" t="s">
        <v>104</v>
      </c>
      <c r="H1217" s="3" t="s">
        <v>104</v>
      </c>
      <c r="I1217" s="3" t="s">
        <v>1353</v>
      </c>
      <c r="J1217" s="3" t="s">
        <v>104</v>
      </c>
      <c r="K1217" s="4"/>
      <c r="L1217" s="4">
        <f>=ROUNDDOWN({0},0)</f>
      </c>
      <c r="M1217" s="4"/>
      <c r="N1217" s="5"/>
      <c r="O1217" s="4"/>
      <c r="P1217" s="4">
        <f>=ROUNDDOWN({0},0)</f>
      </c>
      <c r="Q1217" s="4"/>
      <c r="R1217" s="5"/>
      <c r="S1217" s="4"/>
      <c r="T1217" s="6"/>
      <c r="U1217" s="4"/>
      <c r="V1217" s="6"/>
      <c r="W1217" s="5"/>
      <c r="X1217" s="5"/>
      <c r="Y1217" s="4"/>
      <c r="Z1217" s="6"/>
      <c r="AA1217" s="4"/>
      <c r="AB1217" s="6"/>
      <c r="AC1217" s="5"/>
      <c r="AD1217" s="5"/>
      <c r="AE1217" s="4"/>
      <c r="AF1217" s="6"/>
      <c r="AG1217" s="4"/>
      <c r="AH1217" s="6"/>
      <c r="AI1217" s="5"/>
      <c r="AJ1217" s="5"/>
      <c r="AK1217" s="4"/>
      <c r="AL1217" s="6"/>
      <c r="AM1217" s="4"/>
      <c r="AN1217" s="6"/>
      <c r="AO1217" s="5"/>
      <c r="AP1217" s="5"/>
      <c r="AQ1217" s="4"/>
      <c r="AR1217" s="6"/>
      <c r="AS1217" s="4"/>
      <c r="AT1217" s="6"/>
      <c r="AU1217" s="5"/>
      <c r="AV1217" s="5"/>
      <c r="AW1217" s="4"/>
      <c r="AX1217" s="6"/>
      <c r="AY1217" s="4"/>
      <c r="AZ1217" s="6"/>
      <c r="BA1217" s="5"/>
      <c r="BB1217" s="5"/>
      <c r="BC1217" s="4"/>
      <c r="BD1217" s="6"/>
      <c r="BE1217" s="4"/>
      <c r="BF1217" s="6"/>
      <c r="BG1217" s="5"/>
      <c r="BH1217" s="5"/>
      <c r="BI1217" s="4"/>
      <c r="BJ1217" s="6"/>
      <c r="BK1217" s="4"/>
      <c r="BL1217" s="6"/>
      <c r="BM1217" s="5"/>
      <c r="BN1217" s="5"/>
      <c r="BO1217" s="4"/>
      <c r="BP1217" s="6"/>
      <c r="BQ1217" s="4"/>
      <c r="BR1217" s="6"/>
      <c r="BS1217" s="5"/>
      <c r="BT1217" s="5"/>
      <c r="BU1217" s="4"/>
      <c r="BV1217" s="6"/>
      <c r="BW1217" s="4"/>
      <c r="BX1217" s="6"/>
      <c r="BY1217" s="5"/>
      <c r="BZ1217" s="5"/>
      <c r="CA1217" s="4"/>
      <c r="CB1217" s="6"/>
      <c r="CC1217" s="4"/>
      <c r="CD1217" s="6"/>
      <c r="CE1217" s="5"/>
      <c r="CF1217" s="5"/>
      <c r="CG1217" s="4"/>
      <c r="CH1217" s="6"/>
      <c r="CI1217" s="4"/>
      <c r="CJ1217" s="6"/>
      <c r="CK1217" s="5"/>
      <c r="CL1217" s="5"/>
      <c r="CM1217" s="4"/>
      <c r="CN1217" s="6"/>
      <c r="CO1217" s="4"/>
      <c r="CP1217" s="6"/>
      <c r="CQ1217" s="5"/>
      <c r="CR1217" s="5"/>
      <c r="CS1217" s="4"/>
      <c r="CT1217" s="6"/>
      <c r="CU1217" s="4"/>
      <c r="CV1217" s="6"/>
      <c r="CW1217" s="5"/>
      <c r="CX1217" s="5"/>
      <c r="CY1217" s="4"/>
      <c r="CZ1217" s="6"/>
      <c r="DA1217" s="4"/>
      <c r="DB1217" s="6"/>
      <c r="DC1217" s="5"/>
      <c r="DD1217" s="5"/>
      <c r="DE1217" s="4"/>
      <c r="DF1217" s="6"/>
      <c r="DG1217" s="4"/>
      <c r="DH1217" s="6"/>
      <c r="DI1217" s="5"/>
      <c r="DJ1217" s="5"/>
      <c r="DK1217" s="4"/>
      <c r="DL1217" s="6"/>
      <c r="DM1217" s="4"/>
      <c r="DN1217" s="6"/>
      <c r="DO1217" s="5"/>
      <c r="DP1217" s="5"/>
      <c r="DQ1217" s="4"/>
      <c r="DR1217" s="6"/>
      <c r="DS1217" s="4"/>
      <c r="DT1217" s="6"/>
      <c r="DU1217" s="5"/>
      <c r="DV1217" s="5"/>
      <c r="DW1217" s="4"/>
      <c r="DX1217" s="6"/>
      <c r="DY1217" s="4"/>
      <c r="DZ1217" s="6"/>
      <c r="EA1217" s="5"/>
      <c r="EB1217" s="5"/>
      <c r="EC1217" s="4"/>
      <c r="ED1217" s="6"/>
      <c r="EE1217" s="4"/>
      <c r="EF1217" s="6"/>
      <c r="EG1217" s="5"/>
      <c r="EH1217" s="5"/>
      <c r="EI1217" s="4"/>
      <c r="EJ1217" s="6"/>
      <c r="EK1217" s="4"/>
      <c r="EL1217" s="6"/>
      <c r="EM1217" s="5"/>
      <c r="EN1217" s="5"/>
      <c r="EO1217" s="4"/>
      <c r="EP1217" s="6"/>
      <c r="EQ1217" s="4"/>
      <c r="ER1217" s="6"/>
      <c r="ES1217" s="5"/>
      <c r="ET1217" s="5"/>
      <c r="EU1217" s="4"/>
      <c r="EV1217" s="6"/>
      <c r="EW1217" s="4"/>
      <c r="EX1217" s="6"/>
      <c r="EY1217" s="5"/>
      <c r="EZ1217" s="5"/>
      <c r="FA1217" s="4"/>
      <c r="FB1217" s="6"/>
      <c r="FC1217" s="4"/>
      <c r="FD1217" s="6"/>
      <c r="FE1217" s="5"/>
      <c r="FF1217" s="5"/>
      <c r="FG1217" s="4"/>
      <c r="FH1217" s="6"/>
      <c r="FI1217" s="4"/>
      <c r="FJ1217" s="6"/>
      <c r="FK1217" s="5"/>
      <c r="FL1217" s="5"/>
      <c r="FM1217" s="4"/>
      <c r="FN1217" s="6"/>
      <c r="FO1217" s="4"/>
      <c r="FP1217" s="6"/>
      <c r="FQ1217" s="5"/>
      <c r="FR1217" s="5"/>
      <c r="FS1217" s="4"/>
      <c r="FT1217" s="6"/>
      <c r="FU1217" s="4"/>
      <c r="FV1217" s="6"/>
      <c r="FW1217" s="5"/>
      <c r="FX1217" s="5"/>
      <c r="FY1217" s="4"/>
      <c r="FZ1217" s="6"/>
      <c r="GA1217" s="4"/>
      <c r="GB1217" s="6"/>
      <c r="GC1217" s="5"/>
      <c r="GD1217" s="5"/>
      <c r="GE1217" s="4"/>
      <c r="GF1217" s="6"/>
      <c r="GG1217" s="4"/>
      <c r="GH1217" s="6"/>
      <c r="GI1217" s="5"/>
      <c r="GJ1217" s="5"/>
      <c r="GK1217" s="4"/>
      <c r="GL1217" s="6"/>
      <c r="GM1217" s="4"/>
      <c r="GN1217" s="6"/>
      <c r="GO1217" s="5"/>
      <c r="GP1217" s="5"/>
      <c r="GQ1217" s="4"/>
      <c r="GR1217" s="6"/>
      <c r="GS1217" s="4"/>
      <c r="GT1217" s="6"/>
      <c r="GU1217" s="5"/>
      <c r="GV1217" s="5"/>
      <c r="GW1217" s="4"/>
      <c r="GX1217" s="6"/>
      <c r="GY1217" s="4"/>
      <c r="GZ1217" s="6"/>
      <c r="HA1217" s="5"/>
      <c r="HB1217" s="5"/>
      <c r="HC1217" s="4"/>
      <c r="HD1217" s="6"/>
      <c r="HE1217" s="4"/>
      <c r="HF1217" s="6"/>
      <c r="HG1217" s="5"/>
      <c r="HH1217" s="5"/>
      <c r="HI1217" s="4"/>
      <c r="HJ1217" s="6"/>
      <c r="HK1217" s="4"/>
      <c r="HL1217" s="6"/>
      <c r="HM1217" s="5"/>
      <c r="HN1217" s="5"/>
      <c r="HO1217" s="4"/>
      <c r="HP1217" s="6"/>
      <c r="HQ1217" s="4"/>
      <c r="HR1217" s="6"/>
      <c r="HS1217" s="5"/>
      <c r="HT1217" s="5"/>
      <c r="HU1217" s="4"/>
      <c r="HV1217" s="6"/>
      <c r="HW1217" s="4"/>
      <c r="HX1217" s="6"/>
      <c r="HY1217" s="5"/>
      <c r="HZ1217" s="5"/>
      <c r="IA1217" s="4"/>
      <c r="IB1217" s="6"/>
      <c r="IC1217" s="4"/>
      <c r="ID1217" s="6"/>
      <c r="IE1217" s="5"/>
      <c r="IF1217" s="5"/>
      <c r="IG1217" s="4"/>
      <c r="IH1217" s="6"/>
      <c r="II1217" s="4"/>
      <c r="IJ1217" s="6"/>
      <c r="IK1217" s="5"/>
      <c r="IL1217" s="5"/>
      <c r="IM1217" s="4"/>
      <c r="IN1217" s="6"/>
      <c r="IO1217" s="4"/>
      <c r="IP1217" s="6"/>
      <c r="IQ1217" s="5"/>
      <c r="IR1217" s="5"/>
      <c r="IS1217" s="4"/>
      <c r="IT1217" s="6"/>
      <c r="IU1217" s="4"/>
      <c r="IV1217" s="6"/>
      <c r="IW1217" s="5"/>
      <c r="IX1217" s="5"/>
      <c r="IY1217" s="4"/>
      <c r="IZ1217" s="6"/>
      <c r="JA1217" s="4"/>
      <c r="JB1217" s="6"/>
      <c r="JC1217" s="5"/>
      <c r="JD1217" s="5"/>
      <c r="JE1217" s="4"/>
      <c r="JF1217" s="6"/>
      <c r="JG1217" s="4"/>
      <c r="JH1217" s="6"/>
      <c r="JI1217" s="5"/>
      <c r="JJ1217" s="5"/>
      <c r="JK1217" s="4"/>
      <c r="JL1217" s="6"/>
      <c r="JM1217" s="4"/>
      <c r="JN1217" s="6"/>
      <c r="JO1217" s="5"/>
      <c r="JP1217" s="5"/>
      <c r="JQ1217" s="4"/>
      <c r="JR1217" s="6"/>
      <c r="JS1217" s="4"/>
      <c r="JT1217" s="6"/>
      <c r="JU1217" s="5"/>
      <c r="JV1217" s="5"/>
      <c r="JW1217" s="4"/>
      <c r="JX1217" s="6"/>
      <c r="JY1217" s="4"/>
      <c r="JZ1217" s="6"/>
      <c r="KA1217" s="5"/>
      <c r="KB1217" s="5"/>
      <c r="KC1217" s="4"/>
      <c r="KD1217" s="6"/>
      <c r="KE1217" s="4"/>
      <c r="KF1217" s="6"/>
      <c r="KG1217" s="5"/>
      <c r="KH1217" s="5"/>
      <c r="KI1217" s="4"/>
      <c r="KJ1217" s="6"/>
      <c r="KK1217" s="4"/>
      <c r="KL1217" s="6"/>
      <c r="KM1217" s="5"/>
      <c r="KN1217" s="5"/>
    </row>
    <row r="1218">
      <c r="A1218" s="3" t="s">
        <v>85</v>
      </c>
      <c r="B1218" s="3" t="s">
        <v>851</v>
      </c>
      <c r="C1218" s="3" t="s">
        <v>87</v>
      </c>
      <c r="D1218" s="3" t="s">
        <v>712</v>
      </c>
      <c r="E1218" s="3" t="s">
        <v>281</v>
      </c>
      <c r="F1218" s="3" t="s">
        <v>104</v>
      </c>
      <c r="G1218" s="3" t="s">
        <v>104</v>
      </c>
      <c r="H1218" s="3" t="s">
        <v>104</v>
      </c>
      <c r="I1218" s="3" t="s">
        <v>1353</v>
      </c>
      <c r="J1218" s="3" t="s">
        <v>104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/>
      <c r="T1218" s="6"/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/>
      <c r="AF1218" s="6"/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  <c r="AW1218" s="4"/>
      <c r="AX1218" s="6"/>
      <c r="AY1218" s="4"/>
      <c r="AZ1218" s="6"/>
      <c r="BA1218" s="5"/>
      <c r="BB1218" s="5"/>
      <c r="BC1218" s="4"/>
      <c r="BD1218" s="6"/>
      <c r="BE1218" s="4"/>
      <c r="BF1218" s="6"/>
      <c r="BG1218" s="5"/>
      <c r="BH1218" s="5"/>
      <c r="BI1218" s="4"/>
      <c r="BJ1218" s="6"/>
      <c r="BK1218" s="4"/>
      <c r="BL1218" s="6"/>
      <c r="BM1218" s="5"/>
      <c r="BN1218" s="5"/>
      <c r="BO1218" s="4"/>
      <c r="BP1218" s="6"/>
      <c r="BQ1218" s="4"/>
      <c r="BR1218" s="6"/>
      <c r="BS1218" s="5"/>
      <c r="BT1218" s="5"/>
      <c r="BU1218" s="4"/>
      <c r="BV1218" s="6"/>
      <c r="BW1218" s="4"/>
      <c r="BX1218" s="6"/>
      <c r="BY1218" s="5"/>
      <c r="BZ1218" s="5"/>
      <c r="CA1218" s="4"/>
      <c r="CB1218" s="6"/>
      <c r="CC1218" s="4"/>
      <c r="CD1218" s="6"/>
      <c r="CE1218" s="5"/>
      <c r="CF1218" s="5"/>
      <c r="CG1218" s="4"/>
      <c r="CH1218" s="6"/>
      <c r="CI1218" s="4"/>
      <c r="CJ1218" s="6"/>
      <c r="CK1218" s="5"/>
      <c r="CL1218" s="5"/>
      <c r="CM1218" s="4"/>
      <c r="CN1218" s="6"/>
      <c r="CO1218" s="4"/>
      <c r="CP1218" s="6"/>
      <c r="CQ1218" s="5"/>
      <c r="CR1218" s="5"/>
      <c r="CS1218" s="4"/>
      <c r="CT1218" s="6"/>
      <c r="CU1218" s="4"/>
      <c r="CV1218" s="6"/>
      <c r="CW1218" s="5"/>
      <c r="CX1218" s="5"/>
      <c r="CY1218" s="4"/>
      <c r="CZ1218" s="6"/>
      <c r="DA1218" s="4"/>
      <c r="DB1218" s="6"/>
      <c r="DC1218" s="5"/>
      <c r="DD1218" s="5"/>
      <c r="DE1218" s="4"/>
      <c r="DF1218" s="6"/>
      <c r="DG1218" s="4"/>
      <c r="DH1218" s="6"/>
      <c r="DI1218" s="5"/>
      <c r="DJ1218" s="5"/>
      <c r="DK1218" s="4"/>
      <c r="DL1218" s="6"/>
      <c r="DM1218" s="4"/>
      <c r="DN1218" s="6"/>
      <c r="DO1218" s="5"/>
      <c r="DP1218" s="5"/>
      <c r="DQ1218" s="4"/>
      <c r="DR1218" s="6"/>
      <c r="DS1218" s="4"/>
      <c r="DT1218" s="6"/>
      <c r="DU1218" s="5"/>
      <c r="DV1218" s="5"/>
      <c r="DW1218" s="4"/>
      <c r="DX1218" s="6"/>
      <c r="DY1218" s="4"/>
      <c r="DZ1218" s="6"/>
      <c r="EA1218" s="5"/>
      <c r="EB1218" s="5"/>
      <c r="EC1218" s="4"/>
      <c r="ED1218" s="6"/>
      <c r="EE1218" s="4"/>
      <c r="EF1218" s="6"/>
      <c r="EG1218" s="5"/>
      <c r="EH1218" s="5"/>
      <c r="EI1218" s="4"/>
      <c r="EJ1218" s="6"/>
      <c r="EK1218" s="4"/>
      <c r="EL1218" s="6"/>
      <c r="EM1218" s="5"/>
      <c r="EN1218" s="5"/>
      <c r="EO1218" s="4"/>
      <c r="EP1218" s="6"/>
      <c r="EQ1218" s="4"/>
      <c r="ER1218" s="6"/>
      <c r="ES1218" s="5"/>
      <c r="ET1218" s="5"/>
      <c r="EU1218" s="4"/>
      <c r="EV1218" s="6"/>
      <c r="EW1218" s="4"/>
      <c r="EX1218" s="6"/>
      <c r="EY1218" s="5"/>
      <c r="EZ1218" s="5"/>
      <c r="FA1218" s="4"/>
      <c r="FB1218" s="6"/>
      <c r="FC1218" s="4"/>
      <c r="FD1218" s="6"/>
      <c r="FE1218" s="5"/>
      <c r="FF1218" s="5"/>
      <c r="FG1218" s="4"/>
      <c r="FH1218" s="6"/>
      <c r="FI1218" s="4"/>
      <c r="FJ1218" s="6"/>
      <c r="FK1218" s="5"/>
      <c r="FL1218" s="5"/>
      <c r="FM1218" s="4"/>
      <c r="FN1218" s="6"/>
      <c r="FO1218" s="4"/>
      <c r="FP1218" s="6"/>
      <c r="FQ1218" s="5"/>
      <c r="FR1218" s="5"/>
      <c r="FS1218" s="4"/>
      <c r="FT1218" s="6"/>
      <c r="FU1218" s="4"/>
      <c r="FV1218" s="6"/>
      <c r="FW1218" s="5"/>
      <c r="FX1218" s="5"/>
      <c r="FY1218" s="4"/>
      <c r="FZ1218" s="6"/>
      <c r="GA1218" s="4"/>
      <c r="GB1218" s="6"/>
      <c r="GC1218" s="5"/>
      <c r="GD1218" s="5"/>
      <c r="GE1218" s="4"/>
      <c r="GF1218" s="6"/>
      <c r="GG1218" s="4"/>
      <c r="GH1218" s="6"/>
      <c r="GI1218" s="5"/>
      <c r="GJ1218" s="5"/>
      <c r="GK1218" s="4"/>
      <c r="GL1218" s="6"/>
      <c r="GM1218" s="4"/>
      <c r="GN1218" s="6"/>
      <c r="GO1218" s="5"/>
      <c r="GP1218" s="5"/>
      <c r="GQ1218" s="4"/>
      <c r="GR1218" s="6"/>
      <c r="GS1218" s="4"/>
      <c r="GT1218" s="6"/>
      <c r="GU1218" s="5"/>
      <c r="GV1218" s="5"/>
      <c r="GW1218" s="4"/>
      <c r="GX1218" s="6"/>
      <c r="GY1218" s="4"/>
      <c r="GZ1218" s="6"/>
      <c r="HA1218" s="5"/>
      <c r="HB1218" s="5"/>
      <c r="HC1218" s="4"/>
      <c r="HD1218" s="6"/>
      <c r="HE1218" s="4"/>
      <c r="HF1218" s="6"/>
      <c r="HG1218" s="5"/>
      <c r="HH1218" s="5"/>
      <c r="HI1218" s="4"/>
      <c r="HJ1218" s="6"/>
      <c r="HK1218" s="4"/>
      <c r="HL1218" s="6"/>
      <c r="HM1218" s="5"/>
      <c r="HN1218" s="5"/>
      <c r="HO1218" s="4"/>
      <c r="HP1218" s="6"/>
      <c r="HQ1218" s="4"/>
      <c r="HR1218" s="6"/>
      <c r="HS1218" s="5"/>
      <c r="HT1218" s="5"/>
      <c r="HU1218" s="4"/>
      <c r="HV1218" s="6"/>
      <c r="HW1218" s="4"/>
      <c r="HX1218" s="6"/>
      <c r="HY1218" s="5"/>
      <c r="HZ1218" s="5"/>
      <c r="IA1218" s="4"/>
      <c r="IB1218" s="6"/>
      <c r="IC1218" s="4"/>
      <c r="ID1218" s="6"/>
      <c r="IE1218" s="5"/>
      <c r="IF1218" s="5"/>
      <c r="IG1218" s="4"/>
      <c r="IH1218" s="6"/>
      <c r="II1218" s="4"/>
      <c r="IJ1218" s="6"/>
      <c r="IK1218" s="5"/>
      <c r="IL1218" s="5"/>
      <c r="IM1218" s="4"/>
      <c r="IN1218" s="6"/>
      <c r="IO1218" s="4"/>
      <c r="IP1218" s="6"/>
      <c r="IQ1218" s="5"/>
      <c r="IR1218" s="5"/>
      <c r="IS1218" s="4"/>
      <c r="IT1218" s="6"/>
      <c r="IU1218" s="4"/>
      <c r="IV1218" s="6"/>
      <c r="IW1218" s="5"/>
      <c r="IX1218" s="5"/>
      <c r="IY1218" s="4"/>
      <c r="IZ1218" s="6"/>
      <c r="JA1218" s="4"/>
      <c r="JB1218" s="6"/>
      <c r="JC1218" s="5"/>
      <c r="JD1218" s="5"/>
      <c r="JE1218" s="4"/>
      <c r="JF1218" s="6"/>
      <c r="JG1218" s="4"/>
      <c r="JH1218" s="6"/>
      <c r="JI1218" s="5"/>
      <c r="JJ1218" s="5"/>
      <c r="JK1218" s="4"/>
      <c r="JL1218" s="6"/>
      <c r="JM1218" s="4"/>
      <c r="JN1218" s="6"/>
      <c r="JO1218" s="5"/>
      <c r="JP1218" s="5"/>
      <c r="JQ1218" s="4"/>
      <c r="JR1218" s="6"/>
      <c r="JS1218" s="4"/>
      <c r="JT1218" s="6"/>
      <c r="JU1218" s="5"/>
      <c r="JV1218" s="5"/>
      <c r="JW1218" s="4"/>
      <c r="JX1218" s="6"/>
      <c r="JY1218" s="4"/>
      <c r="JZ1218" s="6"/>
      <c r="KA1218" s="5"/>
      <c r="KB1218" s="5"/>
      <c r="KC1218" s="4"/>
      <c r="KD1218" s="6"/>
      <c r="KE1218" s="4"/>
      <c r="KF1218" s="6"/>
      <c r="KG1218" s="5"/>
      <c r="KH1218" s="5"/>
      <c r="KI1218" s="4"/>
      <c r="KJ1218" s="6"/>
      <c r="KK1218" s="4"/>
      <c r="KL1218" s="6"/>
      <c r="KM1218" s="5"/>
      <c r="KN1218" s="5"/>
    </row>
    <row r="1219">
      <c r="A1219" s="3" t="s">
        <v>85</v>
      </c>
      <c r="B1219" s="3" t="s">
        <v>851</v>
      </c>
      <c r="C1219" s="3" t="s">
        <v>87</v>
      </c>
      <c r="D1219" s="3" t="s">
        <v>712</v>
      </c>
      <c r="E1219" s="3" t="s">
        <v>910</v>
      </c>
      <c r="F1219" s="3" t="s">
        <v>104</v>
      </c>
      <c r="G1219" s="3" t="s">
        <v>104</v>
      </c>
      <c r="H1219" s="3" t="s">
        <v>104</v>
      </c>
      <c r="I1219" s="3" t="s">
        <v>1353</v>
      </c>
      <c r="J1219" s="3" t="s">
        <v>104</v>
      </c>
      <c r="K1219" s="4"/>
      <c r="L1219" s="4">
        <f>=ROUNDDOWN({0},0)</f>
      </c>
      <c r="M1219" s="4"/>
      <c r="N1219" s="5"/>
      <c r="O1219" s="4"/>
      <c r="P1219" s="4">
        <f>=ROUNDDOWN({0},0)</f>
      </c>
      <c r="Q1219" s="4"/>
      <c r="R1219" s="5"/>
      <c r="S1219" s="4"/>
      <c r="T1219" s="6"/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/>
      <c r="AF1219" s="6"/>
      <c r="AG1219" s="4"/>
      <c r="AH1219" s="6"/>
      <c r="AI1219" s="5"/>
      <c r="AJ1219" s="5"/>
      <c r="AK1219" s="4"/>
      <c r="AL1219" s="6"/>
      <c r="AM1219" s="4"/>
      <c r="AN1219" s="6"/>
      <c r="AO1219" s="5"/>
      <c r="AP1219" s="5"/>
      <c r="AQ1219" s="4"/>
      <c r="AR1219" s="6"/>
      <c r="AS1219" s="4"/>
      <c r="AT1219" s="6"/>
      <c r="AU1219" s="5"/>
      <c r="AV1219" s="5"/>
      <c r="AW1219" s="4"/>
      <c r="AX1219" s="6"/>
      <c r="AY1219" s="4"/>
      <c r="AZ1219" s="6"/>
      <c r="BA1219" s="5"/>
      <c r="BB1219" s="5"/>
      <c r="BC1219" s="4"/>
      <c r="BD1219" s="6"/>
      <c r="BE1219" s="4"/>
      <c r="BF1219" s="6"/>
      <c r="BG1219" s="5"/>
      <c r="BH1219" s="5"/>
      <c r="BI1219" s="4"/>
      <c r="BJ1219" s="6"/>
      <c r="BK1219" s="4"/>
      <c r="BL1219" s="6"/>
      <c r="BM1219" s="5"/>
      <c r="BN1219" s="5"/>
      <c r="BO1219" s="4"/>
      <c r="BP1219" s="6"/>
      <c r="BQ1219" s="4"/>
      <c r="BR1219" s="6"/>
      <c r="BS1219" s="5"/>
      <c r="BT1219" s="5"/>
      <c r="BU1219" s="4"/>
      <c r="BV1219" s="6"/>
      <c r="BW1219" s="4"/>
      <c r="BX1219" s="6"/>
      <c r="BY1219" s="5"/>
      <c r="BZ1219" s="5"/>
      <c r="CA1219" s="4"/>
      <c r="CB1219" s="6"/>
      <c r="CC1219" s="4"/>
      <c r="CD1219" s="6"/>
      <c r="CE1219" s="5"/>
      <c r="CF1219" s="5"/>
      <c r="CG1219" s="4"/>
      <c r="CH1219" s="6"/>
      <c r="CI1219" s="4"/>
      <c r="CJ1219" s="6"/>
      <c r="CK1219" s="5"/>
      <c r="CL1219" s="5"/>
      <c r="CM1219" s="4"/>
      <c r="CN1219" s="6"/>
      <c r="CO1219" s="4"/>
      <c r="CP1219" s="6"/>
      <c r="CQ1219" s="5"/>
      <c r="CR1219" s="5"/>
      <c r="CS1219" s="4"/>
      <c r="CT1219" s="6"/>
      <c r="CU1219" s="4"/>
      <c r="CV1219" s="6"/>
      <c r="CW1219" s="5"/>
      <c r="CX1219" s="5"/>
      <c r="CY1219" s="4"/>
      <c r="CZ1219" s="6"/>
      <c r="DA1219" s="4"/>
      <c r="DB1219" s="6"/>
      <c r="DC1219" s="5"/>
      <c r="DD1219" s="5"/>
      <c r="DE1219" s="4"/>
      <c r="DF1219" s="6"/>
      <c r="DG1219" s="4"/>
      <c r="DH1219" s="6"/>
      <c r="DI1219" s="5"/>
      <c r="DJ1219" s="5"/>
      <c r="DK1219" s="4"/>
      <c r="DL1219" s="6"/>
      <c r="DM1219" s="4"/>
      <c r="DN1219" s="6"/>
      <c r="DO1219" s="5"/>
      <c r="DP1219" s="5"/>
      <c r="DQ1219" s="4"/>
      <c r="DR1219" s="6"/>
      <c r="DS1219" s="4"/>
      <c r="DT1219" s="6"/>
      <c r="DU1219" s="5"/>
      <c r="DV1219" s="5"/>
      <c r="DW1219" s="4"/>
      <c r="DX1219" s="6"/>
      <c r="DY1219" s="4"/>
      <c r="DZ1219" s="6"/>
      <c r="EA1219" s="5"/>
      <c r="EB1219" s="5"/>
      <c r="EC1219" s="4"/>
      <c r="ED1219" s="6"/>
      <c r="EE1219" s="4"/>
      <c r="EF1219" s="6"/>
      <c r="EG1219" s="5"/>
      <c r="EH1219" s="5"/>
      <c r="EI1219" s="4"/>
      <c r="EJ1219" s="6"/>
      <c r="EK1219" s="4"/>
      <c r="EL1219" s="6"/>
      <c r="EM1219" s="5"/>
      <c r="EN1219" s="5"/>
      <c r="EO1219" s="4"/>
      <c r="EP1219" s="6"/>
      <c r="EQ1219" s="4"/>
      <c r="ER1219" s="6"/>
      <c r="ES1219" s="5"/>
      <c r="ET1219" s="5"/>
      <c r="EU1219" s="4"/>
      <c r="EV1219" s="6"/>
      <c r="EW1219" s="4"/>
      <c r="EX1219" s="6"/>
      <c r="EY1219" s="5"/>
      <c r="EZ1219" s="5"/>
      <c r="FA1219" s="4"/>
      <c r="FB1219" s="6"/>
      <c r="FC1219" s="4"/>
      <c r="FD1219" s="6"/>
      <c r="FE1219" s="5"/>
      <c r="FF1219" s="5"/>
      <c r="FG1219" s="4"/>
      <c r="FH1219" s="6"/>
      <c r="FI1219" s="4"/>
      <c r="FJ1219" s="6"/>
      <c r="FK1219" s="5"/>
      <c r="FL1219" s="5"/>
      <c r="FM1219" s="4"/>
      <c r="FN1219" s="6"/>
      <c r="FO1219" s="4"/>
      <c r="FP1219" s="6"/>
      <c r="FQ1219" s="5"/>
      <c r="FR1219" s="5"/>
      <c r="FS1219" s="4"/>
      <c r="FT1219" s="6"/>
      <c r="FU1219" s="4"/>
      <c r="FV1219" s="6"/>
      <c r="FW1219" s="5"/>
      <c r="FX1219" s="5"/>
      <c r="FY1219" s="4"/>
      <c r="FZ1219" s="6"/>
      <c r="GA1219" s="4"/>
      <c r="GB1219" s="6"/>
      <c r="GC1219" s="5"/>
      <c r="GD1219" s="5"/>
      <c r="GE1219" s="4"/>
      <c r="GF1219" s="6"/>
      <c r="GG1219" s="4"/>
      <c r="GH1219" s="6"/>
      <c r="GI1219" s="5"/>
      <c r="GJ1219" s="5"/>
      <c r="GK1219" s="4"/>
      <c r="GL1219" s="6"/>
      <c r="GM1219" s="4"/>
      <c r="GN1219" s="6"/>
      <c r="GO1219" s="5"/>
      <c r="GP1219" s="5"/>
      <c r="GQ1219" s="4"/>
      <c r="GR1219" s="6"/>
      <c r="GS1219" s="4"/>
      <c r="GT1219" s="6"/>
      <c r="GU1219" s="5"/>
      <c r="GV1219" s="5"/>
      <c r="GW1219" s="4"/>
      <c r="GX1219" s="6"/>
      <c r="GY1219" s="4"/>
      <c r="GZ1219" s="6"/>
      <c r="HA1219" s="5"/>
      <c r="HB1219" s="5"/>
      <c r="HC1219" s="4"/>
      <c r="HD1219" s="6"/>
      <c r="HE1219" s="4"/>
      <c r="HF1219" s="6"/>
      <c r="HG1219" s="5"/>
      <c r="HH1219" s="5"/>
      <c r="HI1219" s="4"/>
      <c r="HJ1219" s="6"/>
      <c r="HK1219" s="4"/>
      <c r="HL1219" s="6"/>
      <c r="HM1219" s="5"/>
      <c r="HN1219" s="5"/>
      <c r="HO1219" s="4"/>
      <c r="HP1219" s="6"/>
      <c r="HQ1219" s="4"/>
      <c r="HR1219" s="6"/>
      <c r="HS1219" s="5"/>
      <c r="HT1219" s="5"/>
      <c r="HU1219" s="4"/>
      <c r="HV1219" s="6"/>
      <c r="HW1219" s="4"/>
      <c r="HX1219" s="6"/>
      <c r="HY1219" s="5"/>
      <c r="HZ1219" s="5"/>
      <c r="IA1219" s="4"/>
      <c r="IB1219" s="6"/>
      <c r="IC1219" s="4"/>
      <c r="ID1219" s="6"/>
      <c r="IE1219" s="5"/>
      <c r="IF1219" s="5"/>
      <c r="IG1219" s="4"/>
      <c r="IH1219" s="6"/>
      <c r="II1219" s="4"/>
      <c r="IJ1219" s="6"/>
      <c r="IK1219" s="5"/>
      <c r="IL1219" s="5"/>
      <c r="IM1219" s="4"/>
      <c r="IN1219" s="6"/>
      <c r="IO1219" s="4"/>
      <c r="IP1219" s="6"/>
      <c r="IQ1219" s="5"/>
      <c r="IR1219" s="5"/>
      <c r="IS1219" s="4"/>
      <c r="IT1219" s="6"/>
      <c r="IU1219" s="4"/>
      <c r="IV1219" s="6"/>
      <c r="IW1219" s="5"/>
      <c r="IX1219" s="5"/>
      <c r="IY1219" s="4"/>
      <c r="IZ1219" s="6"/>
      <c r="JA1219" s="4"/>
      <c r="JB1219" s="6"/>
      <c r="JC1219" s="5"/>
      <c r="JD1219" s="5"/>
      <c r="JE1219" s="4"/>
      <c r="JF1219" s="6"/>
      <c r="JG1219" s="4"/>
      <c r="JH1219" s="6"/>
      <c r="JI1219" s="5"/>
      <c r="JJ1219" s="5"/>
      <c r="JK1219" s="4"/>
      <c r="JL1219" s="6"/>
      <c r="JM1219" s="4"/>
      <c r="JN1219" s="6"/>
      <c r="JO1219" s="5"/>
      <c r="JP1219" s="5"/>
      <c r="JQ1219" s="4"/>
      <c r="JR1219" s="6"/>
      <c r="JS1219" s="4"/>
      <c r="JT1219" s="6"/>
      <c r="JU1219" s="5"/>
      <c r="JV1219" s="5"/>
      <c r="JW1219" s="4"/>
      <c r="JX1219" s="6"/>
      <c r="JY1219" s="4"/>
      <c r="JZ1219" s="6"/>
      <c r="KA1219" s="5"/>
      <c r="KB1219" s="5"/>
      <c r="KC1219" s="4"/>
      <c r="KD1219" s="6"/>
      <c r="KE1219" s="4"/>
      <c r="KF1219" s="6"/>
      <c r="KG1219" s="5"/>
      <c r="KH1219" s="5"/>
      <c r="KI1219" s="4"/>
      <c r="KJ1219" s="6"/>
      <c r="KK1219" s="4"/>
      <c r="KL1219" s="6"/>
      <c r="KM1219" s="5"/>
      <c r="KN1219" s="5"/>
    </row>
    <row r="1220">
      <c r="A1220" s="3" t="s">
        <v>85</v>
      </c>
      <c r="B1220" s="3" t="s">
        <v>851</v>
      </c>
      <c r="C1220" s="3" t="s">
        <v>87</v>
      </c>
      <c r="D1220" s="3" t="s">
        <v>712</v>
      </c>
      <c r="E1220" s="3" t="s">
        <v>888</v>
      </c>
      <c r="F1220" s="3" t="s">
        <v>104</v>
      </c>
      <c r="G1220" s="3" t="s">
        <v>104</v>
      </c>
      <c r="H1220" s="3" t="s">
        <v>104</v>
      </c>
      <c r="I1220" s="3" t="s">
        <v>1511</v>
      </c>
      <c r="J1220" s="3" t="s">
        <v>104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/>
      <c r="T1220" s="6"/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/>
      <c r="AF1220" s="6"/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  <c r="AW1220" s="4"/>
      <c r="AX1220" s="6"/>
      <c r="AY1220" s="4"/>
      <c r="AZ1220" s="6"/>
      <c r="BA1220" s="5"/>
      <c r="BB1220" s="5"/>
      <c r="BC1220" s="4"/>
      <c r="BD1220" s="6"/>
      <c r="BE1220" s="4"/>
      <c r="BF1220" s="6"/>
      <c r="BG1220" s="5"/>
      <c r="BH1220" s="5"/>
      <c r="BI1220" s="4"/>
      <c r="BJ1220" s="6"/>
      <c r="BK1220" s="4"/>
      <c r="BL1220" s="6"/>
      <c r="BM1220" s="5"/>
      <c r="BN1220" s="5"/>
      <c r="BO1220" s="4"/>
      <c r="BP1220" s="6"/>
      <c r="BQ1220" s="4"/>
      <c r="BR1220" s="6"/>
      <c r="BS1220" s="5"/>
      <c r="BT1220" s="5"/>
      <c r="BU1220" s="4"/>
      <c r="BV1220" s="6"/>
      <c r="BW1220" s="4"/>
      <c r="BX1220" s="6"/>
      <c r="BY1220" s="5"/>
      <c r="BZ1220" s="5"/>
      <c r="CA1220" s="4"/>
      <c r="CB1220" s="6"/>
      <c r="CC1220" s="4"/>
      <c r="CD1220" s="6"/>
      <c r="CE1220" s="5"/>
      <c r="CF1220" s="5"/>
      <c r="CG1220" s="4"/>
      <c r="CH1220" s="6"/>
      <c r="CI1220" s="4"/>
      <c r="CJ1220" s="6"/>
      <c r="CK1220" s="5"/>
      <c r="CL1220" s="5"/>
      <c r="CM1220" s="4"/>
      <c r="CN1220" s="6"/>
      <c r="CO1220" s="4"/>
      <c r="CP1220" s="6"/>
      <c r="CQ1220" s="5"/>
      <c r="CR1220" s="5"/>
      <c r="CS1220" s="4"/>
      <c r="CT1220" s="6"/>
      <c r="CU1220" s="4"/>
      <c r="CV1220" s="6"/>
      <c r="CW1220" s="5"/>
      <c r="CX1220" s="5"/>
      <c r="CY1220" s="4"/>
      <c r="CZ1220" s="6"/>
      <c r="DA1220" s="4"/>
      <c r="DB1220" s="6"/>
      <c r="DC1220" s="5"/>
      <c r="DD1220" s="5"/>
      <c r="DE1220" s="4"/>
      <c r="DF1220" s="6"/>
      <c r="DG1220" s="4"/>
      <c r="DH1220" s="6"/>
      <c r="DI1220" s="5"/>
      <c r="DJ1220" s="5"/>
      <c r="DK1220" s="4"/>
      <c r="DL1220" s="6"/>
      <c r="DM1220" s="4"/>
      <c r="DN1220" s="6"/>
      <c r="DO1220" s="5"/>
      <c r="DP1220" s="5"/>
      <c r="DQ1220" s="4"/>
      <c r="DR1220" s="6"/>
      <c r="DS1220" s="4"/>
      <c r="DT1220" s="6"/>
      <c r="DU1220" s="5"/>
      <c r="DV1220" s="5"/>
      <c r="DW1220" s="4"/>
      <c r="DX1220" s="6"/>
      <c r="DY1220" s="4"/>
      <c r="DZ1220" s="6"/>
      <c r="EA1220" s="5"/>
      <c r="EB1220" s="5"/>
      <c r="EC1220" s="4"/>
      <c r="ED1220" s="6"/>
      <c r="EE1220" s="4"/>
      <c r="EF1220" s="6"/>
      <c r="EG1220" s="5"/>
      <c r="EH1220" s="5"/>
      <c r="EI1220" s="4"/>
      <c r="EJ1220" s="6"/>
      <c r="EK1220" s="4"/>
      <c r="EL1220" s="6"/>
      <c r="EM1220" s="5"/>
      <c r="EN1220" s="5"/>
      <c r="EO1220" s="4"/>
      <c r="EP1220" s="6"/>
      <c r="EQ1220" s="4"/>
      <c r="ER1220" s="6"/>
      <c r="ES1220" s="5"/>
      <c r="ET1220" s="5"/>
      <c r="EU1220" s="4"/>
      <c r="EV1220" s="6"/>
      <c r="EW1220" s="4"/>
      <c r="EX1220" s="6"/>
      <c r="EY1220" s="5"/>
      <c r="EZ1220" s="5"/>
      <c r="FA1220" s="4"/>
      <c r="FB1220" s="6"/>
      <c r="FC1220" s="4"/>
      <c r="FD1220" s="6"/>
      <c r="FE1220" s="5"/>
      <c r="FF1220" s="5"/>
      <c r="FG1220" s="4"/>
      <c r="FH1220" s="6"/>
      <c r="FI1220" s="4"/>
      <c r="FJ1220" s="6"/>
      <c r="FK1220" s="5"/>
      <c r="FL1220" s="5"/>
      <c r="FM1220" s="4"/>
      <c r="FN1220" s="6"/>
      <c r="FO1220" s="4"/>
      <c r="FP1220" s="6"/>
      <c r="FQ1220" s="5"/>
      <c r="FR1220" s="5"/>
      <c r="FS1220" s="4"/>
      <c r="FT1220" s="6"/>
      <c r="FU1220" s="4"/>
      <c r="FV1220" s="6"/>
      <c r="FW1220" s="5"/>
      <c r="FX1220" s="5"/>
      <c r="FY1220" s="4"/>
      <c r="FZ1220" s="6"/>
      <c r="GA1220" s="4"/>
      <c r="GB1220" s="6"/>
      <c r="GC1220" s="5"/>
      <c r="GD1220" s="5"/>
      <c r="GE1220" s="4"/>
      <c r="GF1220" s="6"/>
      <c r="GG1220" s="4"/>
      <c r="GH1220" s="6"/>
      <c r="GI1220" s="5"/>
      <c r="GJ1220" s="5"/>
      <c r="GK1220" s="4"/>
      <c r="GL1220" s="6"/>
      <c r="GM1220" s="4"/>
      <c r="GN1220" s="6"/>
      <c r="GO1220" s="5"/>
      <c r="GP1220" s="5"/>
      <c r="GQ1220" s="4"/>
      <c r="GR1220" s="6"/>
      <c r="GS1220" s="4"/>
      <c r="GT1220" s="6"/>
      <c r="GU1220" s="5"/>
      <c r="GV1220" s="5"/>
      <c r="GW1220" s="4"/>
      <c r="GX1220" s="6"/>
      <c r="GY1220" s="4"/>
      <c r="GZ1220" s="6"/>
      <c r="HA1220" s="5"/>
      <c r="HB1220" s="5"/>
      <c r="HC1220" s="4"/>
      <c r="HD1220" s="6"/>
      <c r="HE1220" s="4"/>
      <c r="HF1220" s="6"/>
      <c r="HG1220" s="5"/>
      <c r="HH1220" s="5"/>
      <c r="HI1220" s="4"/>
      <c r="HJ1220" s="6"/>
      <c r="HK1220" s="4"/>
      <c r="HL1220" s="6"/>
      <c r="HM1220" s="5"/>
      <c r="HN1220" s="5"/>
      <c r="HO1220" s="4"/>
      <c r="HP1220" s="6"/>
      <c r="HQ1220" s="4"/>
      <c r="HR1220" s="6"/>
      <c r="HS1220" s="5"/>
      <c r="HT1220" s="5"/>
      <c r="HU1220" s="4"/>
      <c r="HV1220" s="6"/>
      <c r="HW1220" s="4"/>
      <c r="HX1220" s="6"/>
      <c r="HY1220" s="5"/>
      <c r="HZ1220" s="5"/>
      <c r="IA1220" s="4"/>
      <c r="IB1220" s="6"/>
      <c r="IC1220" s="4"/>
      <c r="ID1220" s="6"/>
      <c r="IE1220" s="5"/>
      <c r="IF1220" s="5"/>
      <c r="IG1220" s="4"/>
      <c r="IH1220" s="6"/>
      <c r="II1220" s="4"/>
      <c r="IJ1220" s="6"/>
      <c r="IK1220" s="5"/>
      <c r="IL1220" s="5"/>
      <c r="IM1220" s="4"/>
      <c r="IN1220" s="6"/>
      <c r="IO1220" s="4"/>
      <c r="IP1220" s="6"/>
      <c r="IQ1220" s="5"/>
      <c r="IR1220" s="5"/>
      <c r="IS1220" s="4"/>
      <c r="IT1220" s="6"/>
      <c r="IU1220" s="4"/>
      <c r="IV1220" s="6"/>
      <c r="IW1220" s="5"/>
      <c r="IX1220" s="5"/>
      <c r="IY1220" s="4"/>
      <c r="IZ1220" s="6"/>
      <c r="JA1220" s="4"/>
      <c r="JB1220" s="6"/>
      <c r="JC1220" s="5"/>
      <c r="JD1220" s="5"/>
      <c r="JE1220" s="4"/>
      <c r="JF1220" s="6"/>
      <c r="JG1220" s="4"/>
      <c r="JH1220" s="6"/>
      <c r="JI1220" s="5"/>
      <c r="JJ1220" s="5"/>
      <c r="JK1220" s="4"/>
      <c r="JL1220" s="6"/>
      <c r="JM1220" s="4"/>
      <c r="JN1220" s="6"/>
      <c r="JO1220" s="5"/>
      <c r="JP1220" s="5"/>
      <c r="JQ1220" s="4"/>
      <c r="JR1220" s="6"/>
      <c r="JS1220" s="4"/>
      <c r="JT1220" s="6"/>
      <c r="JU1220" s="5"/>
      <c r="JV1220" s="5"/>
      <c r="JW1220" s="4"/>
      <c r="JX1220" s="6"/>
      <c r="JY1220" s="4"/>
      <c r="JZ1220" s="6"/>
      <c r="KA1220" s="5"/>
      <c r="KB1220" s="5"/>
      <c r="KC1220" s="4"/>
      <c r="KD1220" s="6"/>
      <c r="KE1220" s="4"/>
      <c r="KF1220" s="6"/>
      <c r="KG1220" s="5"/>
      <c r="KH1220" s="5"/>
      <c r="KI1220" s="4"/>
      <c r="KJ1220" s="6"/>
      <c r="KK1220" s="4"/>
      <c r="KL1220" s="6"/>
      <c r="KM1220" s="5"/>
      <c r="KN1220" s="5"/>
    </row>
    <row r="1221">
      <c r="A1221" s="3" t="s">
        <v>85</v>
      </c>
      <c r="B1221" s="3" t="s">
        <v>851</v>
      </c>
      <c r="C1221" s="3" t="s">
        <v>87</v>
      </c>
      <c r="D1221" s="3" t="s">
        <v>712</v>
      </c>
      <c r="E1221" s="3" t="s">
        <v>879</v>
      </c>
      <c r="F1221" s="3" t="s">
        <v>104</v>
      </c>
      <c r="G1221" s="3" t="s">
        <v>104</v>
      </c>
      <c r="H1221" s="3" t="s">
        <v>104</v>
      </c>
      <c r="I1221" s="3" t="s">
        <v>1512</v>
      </c>
      <c r="J1221" s="3" t="s">
        <v>104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  <c r="AW1221" s="4"/>
      <c r="AX1221" s="6"/>
      <c r="AY1221" s="4"/>
      <c r="AZ1221" s="6"/>
      <c r="BA1221" s="5"/>
      <c r="BB1221" s="5"/>
      <c r="BC1221" s="4"/>
      <c r="BD1221" s="6"/>
      <c r="BE1221" s="4"/>
      <c r="BF1221" s="6"/>
      <c r="BG1221" s="5"/>
      <c r="BH1221" s="5"/>
      <c r="BI1221" s="4"/>
      <c r="BJ1221" s="6"/>
      <c r="BK1221" s="4"/>
      <c r="BL1221" s="6"/>
      <c r="BM1221" s="5"/>
      <c r="BN1221" s="5"/>
      <c r="BO1221" s="4"/>
      <c r="BP1221" s="6"/>
      <c r="BQ1221" s="4"/>
      <c r="BR1221" s="6"/>
      <c r="BS1221" s="5"/>
      <c r="BT1221" s="5"/>
      <c r="BU1221" s="4"/>
      <c r="BV1221" s="6"/>
      <c r="BW1221" s="4"/>
      <c r="BX1221" s="6"/>
      <c r="BY1221" s="5"/>
      <c r="BZ1221" s="5"/>
      <c r="CA1221" s="4"/>
      <c r="CB1221" s="6"/>
      <c r="CC1221" s="4"/>
      <c r="CD1221" s="6"/>
      <c r="CE1221" s="5"/>
      <c r="CF1221" s="5"/>
      <c r="CG1221" s="4"/>
      <c r="CH1221" s="6"/>
      <c r="CI1221" s="4"/>
      <c r="CJ1221" s="6"/>
      <c r="CK1221" s="5"/>
      <c r="CL1221" s="5"/>
      <c r="CM1221" s="4"/>
      <c r="CN1221" s="6"/>
      <c r="CO1221" s="4"/>
      <c r="CP1221" s="6"/>
      <c r="CQ1221" s="5"/>
      <c r="CR1221" s="5"/>
      <c r="CS1221" s="4"/>
      <c r="CT1221" s="6"/>
      <c r="CU1221" s="4"/>
      <c r="CV1221" s="6"/>
      <c r="CW1221" s="5"/>
      <c r="CX1221" s="5"/>
      <c r="CY1221" s="4"/>
      <c r="CZ1221" s="6"/>
      <c r="DA1221" s="4"/>
      <c r="DB1221" s="6"/>
      <c r="DC1221" s="5"/>
      <c r="DD1221" s="5"/>
      <c r="DE1221" s="4"/>
      <c r="DF1221" s="6"/>
      <c r="DG1221" s="4"/>
      <c r="DH1221" s="6"/>
      <c r="DI1221" s="5"/>
      <c r="DJ1221" s="5"/>
      <c r="DK1221" s="4"/>
      <c r="DL1221" s="6"/>
      <c r="DM1221" s="4"/>
      <c r="DN1221" s="6"/>
      <c r="DO1221" s="5"/>
      <c r="DP1221" s="5"/>
      <c r="DQ1221" s="4"/>
      <c r="DR1221" s="6"/>
      <c r="DS1221" s="4"/>
      <c r="DT1221" s="6"/>
      <c r="DU1221" s="5"/>
      <c r="DV1221" s="5"/>
      <c r="DW1221" s="4"/>
      <c r="DX1221" s="6"/>
      <c r="DY1221" s="4"/>
      <c r="DZ1221" s="6"/>
      <c r="EA1221" s="5"/>
      <c r="EB1221" s="5"/>
      <c r="EC1221" s="4"/>
      <c r="ED1221" s="6"/>
      <c r="EE1221" s="4"/>
      <c r="EF1221" s="6"/>
      <c r="EG1221" s="5"/>
      <c r="EH1221" s="5"/>
      <c r="EI1221" s="4"/>
      <c r="EJ1221" s="6"/>
      <c r="EK1221" s="4"/>
      <c r="EL1221" s="6"/>
      <c r="EM1221" s="5"/>
      <c r="EN1221" s="5"/>
      <c r="EO1221" s="4"/>
      <c r="EP1221" s="6"/>
      <c r="EQ1221" s="4"/>
      <c r="ER1221" s="6"/>
      <c r="ES1221" s="5"/>
      <c r="ET1221" s="5"/>
      <c r="EU1221" s="4"/>
      <c r="EV1221" s="6"/>
      <c r="EW1221" s="4"/>
      <c r="EX1221" s="6"/>
      <c r="EY1221" s="5"/>
      <c r="EZ1221" s="5"/>
      <c r="FA1221" s="4"/>
      <c r="FB1221" s="6"/>
      <c r="FC1221" s="4"/>
      <c r="FD1221" s="6"/>
      <c r="FE1221" s="5"/>
      <c r="FF1221" s="5"/>
      <c r="FG1221" s="4"/>
      <c r="FH1221" s="6"/>
      <c r="FI1221" s="4"/>
      <c r="FJ1221" s="6"/>
      <c r="FK1221" s="5"/>
      <c r="FL1221" s="5"/>
      <c r="FM1221" s="4"/>
      <c r="FN1221" s="6"/>
      <c r="FO1221" s="4"/>
      <c r="FP1221" s="6"/>
      <c r="FQ1221" s="5"/>
      <c r="FR1221" s="5"/>
      <c r="FS1221" s="4"/>
      <c r="FT1221" s="6"/>
      <c r="FU1221" s="4"/>
      <c r="FV1221" s="6"/>
      <c r="FW1221" s="5"/>
      <c r="FX1221" s="5"/>
      <c r="FY1221" s="4"/>
      <c r="FZ1221" s="6"/>
      <c r="GA1221" s="4"/>
      <c r="GB1221" s="6"/>
      <c r="GC1221" s="5"/>
      <c r="GD1221" s="5"/>
      <c r="GE1221" s="4"/>
      <c r="GF1221" s="6"/>
      <c r="GG1221" s="4"/>
      <c r="GH1221" s="6"/>
      <c r="GI1221" s="5"/>
      <c r="GJ1221" s="5"/>
      <c r="GK1221" s="4"/>
      <c r="GL1221" s="6"/>
      <c r="GM1221" s="4"/>
      <c r="GN1221" s="6"/>
      <c r="GO1221" s="5"/>
      <c r="GP1221" s="5"/>
      <c r="GQ1221" s="4"/>
      <c r="GR1221" s="6"/>
      <c r="GS1221" s="4"/>
      <c r="GT1221" s="6"/>
      <c r="GU1221" s="5"/>
      <c r="GV1221" s="5"/>
      <c r="GW1221" s="4"/>
      <c r="GX1221" s="6"/>
      <c r="GY1221" s="4"/>
      <c r="GZ1221" s="6"/>
      <c r="HA1221" s="5"/>
      <c r="HB1221" s="5"/>
      <c r="HC1221" s="4"/>
      <c r="HD1221" s="6"/>
      <c r="HE1221" s="4"/>
      <c r="HF1221" s="6"/>
      <c r="HG1221" s="5"/>
      <c r="HH1221" s="5"/>
      <c r="HI1221" s="4"/>
      <c r="HJ1221" s="6"/>
      <c r="HK1221" s="4"/>
      <c r="HL1221" s="6"/>
      <c r="HM1221" s="5"/>
      <c r="HN1221" s="5"/>
      <c r="HO1221" s="4"/>
      <c r="HP1221" s="6"/>
      <c r="HQ1221" s="4"/>
      <c r="HR1221" s="6"/>
      <c r="HS1221" s="5"/>
      <c r="HT1221" s="5"/>
      <c r="HU1221" s="4"/>
      <c r="HV1221" s="6"/>
      <c r="HW1221" s="4"/>
      <c r="HX1221" s="6"/>
      <c r="HY1221" s="5"/>
      <c r="HZ1221" s="5"/>
      <c r="IA1221" s="4"/>
      <c r="IB1221" s="6"/>
      <c r="IC1221" s="4"/>
      <c r="ID1221" s="6"/>
      <c r="IE1221" s="5"/>
      <c r="IF1221" s="5"/>
      <c r="IG1221" s="4"/>
      <c r="IH1221" s="6"/>
      <c r="II1221" s="4"/>
      <c r="IJ1221" s="6"/>
      <c r="IK1221" s="5"/>
      <c r="IL1221" s="5"/>
      <c r="IM1221" s="4"/>
      <c r="IN1221" s="6"/>
      <c r="IO1221" s="4"/>
      <c r="IP1221" s="6"/>
      <c r="IQ1221" s="5"/>
      <c r="IR1221" s="5"/>
      <c r="IS1221" s="4"/>
      <c r="IT1221" s="6"/>
      <c r="IU1221" s="4"/>
      <c r="IV1221" s="6"/>
      <c r="IW1221" s="5"/>
      <c r="IX1221" s="5"/>
      <c r="IY1221" s="4"/>
      <c r="IZ1221" s="6"/>
      <c r="JA1221" s="4"/>
      <c r="JB1221" s="6"/>
      <c r="JC1221" s="5"/>
      <c r="JD1221" s="5"/>
      <c r="JE1221" s="4"/>
      <c r="JF1221" s="6"/>
      <c r="JG1221" s="4"/>
      <c r="JH1221" s="6"/>
      <c r="JI1221" s="5"/>
      <c r="JJ1221" s="5"/>
      <c r="JK1221" s="4"/>
      <c r="JL1221" s="6"/>
      <c r="JM1221" s="4"/>
      <c r="JN1221" s="6"/>
      <c r="JO1221" s="5"/>
      <c r="JP1221" s="5"/>
      <c r="JQ1221" s="4"/>
      <c r="JR1221" s="6"/>
      <c r="JS1221" s="4"/>
      <c r="JT1221" s="6"/>
      <c r="JU1221" s="5"/>
      <c r="JV1221" s="5"/>
      <c r="JW1221" s="4"/>
      <c r="JX1221" s="6"/>
      <c r="JY1221" s="4"/>
      <c r="JZ1221" s="6"/>
      <c r="KA1221" s="5"/>
      <c r="KB1221" s="5"/>
      <c r="KC1221" s="4"/>
      <c r="KD1221" s="6"/>
      <c r="KE1221" s="4"/>
      <c r="KF1221" s="6"/>
      <c r="KG1221" s="5"/>
      <c r="KH1221" s="5"/>
      <c r="KI1221" s="4"/>
      <c r="KJ1221" s="6"/>
      <c r="KK1221" s="4"/>
      <c r="KL1221" s="6"/>
      <c r="KM1221" s="5"/>
      <c r="KN1221" s="5"/>
    </row>
    <row r="1222">
      <c r="A1222" s="3" t="s">
        <v>85</v>
      </c>
      <c r="B1222" s="3" t="s">
        <v>851</v>
      </c>
      <c r="C1222" s="3" t="s">
        <v>87</v>
      </c>
      <c r="D1222" s="3" t="s">
        <v>712</v>
      </c>
      <c r="E1222" s="3" t="s">
        <v>885</v>
      </c>
      <c r="F1222" s="3" t="s">
        <v>104</v>
      </c>
      <c r="G1222" s="3" t="s">
        <v>104</v>
      </c>
      <c r="H1222" s="3" t="s">
        <v>104</v>
      </c>
      <c r="I1222" s="3" t="s">
        <v>1323</v>
      </c>
      <c r="J1222" s="3" t="s">
        <v>104</v>
      </c>
      <c r="K1222" s="4"/>
      <c r="L1222" s="4">
        <f>=ROUNDDOWN({0},0)</f>
      </c>
      <c r="M1222" s="4"/>
      <c r="N1222" s="5"/>
      <c r="O1222" s="4"/>
      <c r="P1222" s="4">
        <f>=ROUNDDOWN({0},0)</f>
      </c>
      <c r="Q1222" s="4"/>
      <c r="R1222" s="5"/>
      <c r="S1222" s="4"/>
      <c r="T1222" s="6"/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/>
      <c r="AF1222" s="6"/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  <c r="AW1222" s="4"/>
      <c r="AX1222" s="6"/>
      <c r="AY1222" s="4"/>
      <c r="AZ1222" s="6"/>
      <c r="BA1222" s="5"/>
      <c r="BB1222" s="5"/>
      <c r="BC1222" s="4"/>
      <c r="BD1222" s="6"/>
      <c r="BE1222" s="4"/>
      <c r="BF1222" s="6"/>
      <c r="BG1222" s="5"/>
      <c r="BH1222" s="5"/>
      <c r="BI1222" s="4"/>
      <c r="BJ1222" s="6"/>
      <c r="BK1222" s="4"/>
      <c r="BL1222" s="6"/>
      <c r="BM1222" s="5"/>
      <c r="BN1222" s="5"/>
      <c r="BO1222" s="4"/>
      <c r="BP1222" s="6"/>
      <c r="BQ1222" s="4"/>
      <c r="BR1222" s="6"/>
      <c r="BS1222" s="5"/>
      <c r="BT1222" s="5"/>
      <c r="BU1222" s="4"/>
      <c r="BV1222" s="6"/>
      <c r="BW1222" s="4"/>
      <c r="BX1222" s="6"/>
      <c r="BY1222" s="5"/>
      <c r="BZ1222" s="5"/>
      <c r="CA1222" s="4"/>
      <c r="CB1222" s="6"/>
      <c r="CC1222" s="4"/>
      <c r="CD1222" s="6"/>
      <c r="CE1222" s="5"/>
      <c r="CF1222" s="5"/>
      <c r="CG1222" s="4"/>
      <c r="CH1222" s="6"/>
      <c r="CI1222" s="4"/>
      <c r="CJ1222" s="6"/>
      <c r="CK1222" s="5"/>
      <c r="CL1222" s="5"/>
      <c r="CM1222" s="4"/>
      <c r="CN1222" s="6"/>
      <c r="CO1222" s="4"/>
      <c r="CP1222" s="6"/>
      <c r="CQ1222" s="5"/>
      <c r="CR1222" s="5"/>
      <c r="CS1222" s="4"/>
      <c r="CT1222" s="6"/>
      <c r="CU1222" s="4"/>
      <c r="CV1222" s="6"/>
      <c r="CW1222" s="5"/>
      <c r="CX1222" s="5"/>
      <c r="CY1222" s="4"/>
      <c r="CZ1222" s="6"/>
      <c r="DA1222" s="4"/>
      <c r="DB1222" s="6"/>
      <c r="DC1222" s="5"/>
      <c r="DD1222" s="5"/>
      <c r="DE1222" s="4"/>
      <c r="DF1222" s="6"/>
      <c r="DG1222" s="4"/>
      <c r="DH1222" s="6"/>
      <c r="DI1222" s="5"/>
      <c r="DJ1222" s="5"/>
      <c r="DK1222" s="4"/>
      <c r="DL1222" s="6"/>
      <c r="DM1222" s="4"/>
      <c r="DN1222" s="6"/>
      <c r="DO1222" s="5"/>
      <c r="DP1222" s="5"/>
      <c r="DQ1222" s="4"/>
      <c r="DR1222" s="6"/>
      <c r="DS1222" s="4"/>
      <c r="DT1222" s="6"/>
      <c r="DU1222" s="5"/>
      <c r="DV1222" s="5"/>
      <c r="DW1222" s="4"/>
      <c r="DX1222" s="6"/>
      <c r="DY1222" s="4"/>
      <c r="DZ1222" s="6"/>
      <c r="EA1222" s="5"/>
      <c r="EB1222" s="5"/>
      <c r="EC1222" s="4"/>
      <c r="ED1222" s="6"/>
      <c r="EE1222" s="4"/>
      <c r="EF1222" s="6"/>
      <c r="EG1222" s="5"/>
      <c r="EH1222" s="5"/>
      <c r="EI1222" s="4"/>
      <c r="EJ1222" s="6"/>
      <c r="EK1222" s="4"/>
      <c r="EL1222" s="6"/>
      <c r="EM1222" s="5"/>
      <c r="EN1222" s="5"/>
      <c r="EO1222" s="4"/>
      <c r="EP1222" s="6"/>
      <c r="EQ1222" s="4"/>
      <c r="ER1222" s="6"/>
      <c r="ES1222" s="5"/>
      <c r="ET1222" s="5"/>
      <c r="EU1222" s="4"/>
      <c r="EV1222" s="6"/>
      <c r="EW1222" s="4"/>
      <c r="EX1222" s="6"/>
      <c r="EY1222" s="5"/>
      <c r="EZ1222" s="5"/>
      <c r="FA1222" s="4"/>
      <c r="FB1222" s="6"/>
      <c r="FC1222" s="4"/>
      <c r="FD1222" s="6"/>
      <c r="FE1222" s="5"/>
      <c r="FF1222" s="5"/>
      <c r="FG1222" s="4"/>
      <c r="FH1222" s="6"/>
      <c r="FI1222" s="4"/>
      <c r="FJ1222" s="6"/>
      <c r="FK1222" s="5"/>
      <c r="FL1222" s="5"/>
      <c r="FM1222" s="4"/>
      <c r="FN1222" s="6"/>
      <c r="FO1222" s="4"/>
      <c r="FP1222" s="6"/>
      <c r="FQ1222" s="5"/>
      <c r="FR1222" s="5"/>
      <c r="FS1222" s="4"/>
      <c r="FT1222" s="6"/>
      <c r="FU1222" s="4"/>
      <c r="FV1222" s="6"/>
      <c r="FW1222" s="5"/>
      <c r="FX1222" s="5"/>
      <c r="FY1222" s="4"/>
      <c r="FZ1222" s="6"/>
      <c r="GA1222" s="4"/>
      <c r="GB1222" s="6"/>
      <c r="GC1222" s="5"/>
      <c r="GD1222" s="5"/>
      <c r="GE1222" s="4"/>
      <c r="GF1222" s="6"/>
      <c r="GG1222" s="4"/>
      <c r="GH1222" s="6"/>
      <c r="GI1222" s="5"/>
      <c r="GJ1222" s="5"/>
      <c r="GK1222" s="4"/>
      <c r="GL1222" s="6"/>
      <c r="GM1222" s="4"/>
      <c r="GN1222" s="6"/>
      <c r="GO1222" s="5"/>
      <c r="GP1222" s="5"/>
      <c r="GQ1222" s="4"/>
      <c r="GR1222" s="6"/>
      <c r="GS1222" s="4"/>
      <c r="GT1222" s="6"/>
      <c r="GU1222" s="5"/>
      <c r="GV1222" s="5"/>
      <c r="GW1222" s="4"/>
      <c r="GX1222" s="6"/>
      <c r="GY1222" s="4"/>
      <c r="GZ1222" s="6"/>
      <c r="HA1222" s="5"/>
      <c r="HB1222" s="5"/>
      <c r="HC1222" s="4"/>
      <c r="HD1222" s="6"/>
      <c r="HE1222" s="4"/>
      <c r="HF1222" s="6"/>
      <c r="HG1222" s="5"/>
      <c r="HH1222" s="5"/>
      <c r="HI1222" s="4"/>
      <c r="HJ1222" s="6"/>
      <c r="HK1222" s="4"/>
      <c r="HL1222" s="6"/>
      <c r="HM1222" s="5"/>
      <c r="HN1222" s="5"/>
      <c r="HO1222" s="4"/>
      <c r="HP1222" s="6"/>
      <c r="HQ1222" s="4"/>
      <c r="HR1222" s="6"/>
      <c r="HS1222" s="5"/>
      <c r="HT1222" s="5"/>
      <c r="HU1222" s="4"/>
      <c r="HV1222" s="6"/>
      <c r="HW1222" s="4"/>
      <c r="HX1222" s="6"/>
      <c r="HY1222" s="5"/>
      <c r="HZ1222" s="5"/>
      <c r="IA1222" s="4"/>
      <c r="IB1222" s="6"/>
      <c r="IC1222" s="4"/>
      <c r="ID1222" s="6"/>
      <c r="IE1222" s="5"/>
      <c r="IF1222" s="5"/>
      <c r="IG1222" s="4"/>
      <c r="IH1222" s="6"/>
      <c r="II1222" s="4"/>
      <c r="IJ1222" s="6"/>
      <c r="IK1222" s="5"/>
      <c r="IL1222" s="5"/>
      <c r="IM1222" s="4"/>
      <c r="IN1222" s="6"/>
      <c r="IO1222" s="4"/>
      <c r="IP1222" s="6"/>
      <c r="IQ1222" s="5"/>
      <c r="IR1222" s="5"/>
      <c r="IS1222" s="4"/>
      <c r="IT1222" s="6"/>
      <c r="IU1222" s="4"/>
      <c r="IV1222" s="6"/>
      <c r="IW1222" s="5"/>
      <c r="IX1222" s="5"/>
      <c r="IY1222" s="4"/>
      <c r="IZ1222" s="6"/>
      <c r="JA1222" s="4"/>
      <c r="JB1222" s="6"/>
      <c r="JC1222" s="5"/>
      <c r="JD1222" s="5"/>
      <c r="JE1222" s="4"/>
      <c r="JF1222" s="6"/>
      <c r="JG1222" s="4"/>
      <c r="JH1222" s="6"/>
      <c r="JI1222" s="5"/>
      <c r="JJ1222" s="5"/>
      <c r="JK1222" s="4"/>
      <c r="JL1222" s="6"/>
      <c r="JM1222" s="4"/>
      <c r="JN1222" s="6"/>
      <c r="JO1222" s="5"/>
      <c r="JP1222" s="5"/>
      <c r="JQ1222" s="4"/>
      <c r="JR1222" s="6"/>
      <c r="JS1222" s="4"/>
      <c r="JT1222" s="6"/>
      <c r="JU1222" s="5"/>
      <c r="JV1222" s="5"/>
      <c r="JW1222" s="4"/>
      <c r="JX1222" s="6"/>
      <c r="JY1222" s="4"/>
      <c r="JZ1222" s="6"/>
      <c r="KA1222" s="5"/>
      <c r="KB1222" s="5"/>
      <c r="KC1222" s="4"/>
      <c r="KD1222" s="6"/>
      <c r="KE1222" s="4"/>
      <c r="KF1222" s="6"/>
      <c r="KG1222" s="5"/>
      <c r="KH1222" s="5"/>
      <c r="KI1222" s="4"/>
      <c r="KJ1222" s="6"/>
      <c r="KK1222" s="4"/>
      <c r="KL1222" s="6"/>
      <c r="KM1222" s="5"/>
      <c r="KN1222" s="5"/>
    </row>
    <row r="1223">
      <c r="A1223" s="3" t="s">
        <v>85</v>
      </c>
      <c r="B1223" s="3" t="s">
        <v>851</v>
      </c>
      <c r="C1223" s="3" t="s">
        <v>87</v>
      </c>
      <c r="D1223" s="3" t="s">
        <v>712</v>
      </c>
      <c r="E1223" s="3" t="s">
        <v>888</v>
      </c>
      <c r="F1223" s="3" t="s">
        <v>104</v>
      </c>
      <c r="G1223" s="3" t="s">
        <v>104</v>
      </c>
      <c r="H1223" s="3" t="s">
        <v>104</v>
      </c>
      <c r="I1223" s="3" t="s">
        <v>1323</v>
      </c>
      <c r="J1223" s="3" t="s">
        <v>104</v>
      </c>
      <c r="K1223" s="4"/>
      <c r="L1223" s="4">
        <f>=ROUNDDOWN({0},0)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  <c r="AW1223" s="4"/>
      <c r="AX1223" s="6"/>
      <c r="AY1223" s="4"/>
      <c r="AZ1223" s="6"/>
      <c r="BA1223" s="5"/>
      <c r="BB1223" s="5"/>
      <c r="BC1223" s="4"/>
      <c r="BD1223" s="6"/>
      <c r="BE1223" s="4"/>
      <c r="BF1223" s="6"/>
      <c r="BG1223" s="5"/>
      <c r="BH1223" s="5"/>
      <c r="BI1223" s="4"/>
      <c r="BJ1223" s="6"/>
      <c r="BK1223" s="4"/>
      <c r="BL1223" s="6"/>
      <c r="BM1223" s="5"/>
      <c r="BN1223" s="5"/>
      <c r="BO1223" s="4"/>
      <c r="BP1223" s="6"/>
      <c r="BQ1223" s="4"/>
      <c r="BR1223" s="6"/>
      <c r="BS1223" s="5"/>
      <c r="BT1223" s="5"/>
      <c r="BU1223" s="4"/>
      <c r="BV1223" s="6"/>
      <c r="BW1223" s="4"/>
      <c r="BX1223" s="6"/>
      <c r="BY1223" s="5"/>
      <c r="BZ1223" s="5"/>
      <c r="CA1223" s="4"/>
      <c r="CB1223" s="6"/>
      <c r="CC1223" s="4"/>
      <c r="CD1223" s="6"/>
      <c r="CE1223" s="5"/>
      <c r="CF1223" s="5"/>
      <c r="CG1223" s="4"/>
      <c r="CH1223" s="6"/>
      <c r="CI1223" s="4"/>
      <c r="CJ1223" s="6"/>
      <c r="CK1223" s="5"/>
      <c r="CL1223" s="5"/>
      <c r="CM1223" s="4"/>
      <c r="CN1223" s="6"/>
      <c r="CO1223" s="4"/>
      <c r="CP1223" s="6"/>
      <c r="CQ1223" s="5"/>
      <c r="CR1223" s="5"/>
      <c r="CS1223" s="4"/>
      <c r="CT1223" s="6"/>
      <c r="CU1223" s="4"/>
      <c r="CV1223" s="6"/>
      <c r="CW1223" s="5"/>
      <c r="CX1223" s="5"/>
      <c r="CY1223" s="4"/>
      <c r="CZ1223" s="6"/>
      <c r="DA1223" s="4"/>
      <c r="DB1223" s="6"/>
      <c r="DC1223" s="5"/>
      <c r="DD1223" s="5"/>
      <c r="DE1223" s="4"/>
      <c r="DF1223" s="6"/>
      <c r="DG1223" s="4"/>
      <c r="DH1223" s="6"/>
      <c r="DI1223" s="5"/>
      <c r="DJ1223" s="5"/>
      <c r="DK1223" s="4"/>
      <c r="DL1223" s="6"/>
      <c r="DM1223" s="4"/>
      <c r="DN1223" s="6"/>
      <c r="DO1223" s="5"/>
      <c r="DP1223" s="5"/>
      <c r="DQ1223" s="4"/>
      <c r="DR1223" s="6"/>
      <c r="DS1223" s="4"/>
      <c r="DT1223" s="6"/>
      <c r="DU1223" s="5"/>
      <c r="DV1223" s="5"/>
      <c r="DW1223" s="4"/>
      <c r="DX1223" s="6"/>
      <c r="DY1223" s="4"/>
      <c r="DZ1223" s="6"/>
      <c r="EA1223" s="5"/>
      <c r="EB1223" s="5"/>
      <c r="EC1223" s="4"/>
      <c r="ED1223" s="6"/>
      <c r="EE1223" s="4"/>
      <c r="EF1223" s="6"/>
      <c r="EG1223" s="5"/>
      <c r="EH1223" s="5"/>
      <c r="EI1223" s="4"/>
      <c r="EJ1223" s="6"/>
      <c r="EK1223" s="4"/>
      <c r="EL1223" s="6"/>
      <c r="EM1223" s="5"/>
      <c r="EN1223" s="5"/>
      <c r="EO1223" s="4"/>
      <c r="EP1223" s="6"/>
      <c r="EQ1223" s="4"/>
      <c r="ER1223" s="6"/>
      <c r="ES1223" s="5"/>
      <c r="ET1223" s="5"/>
      <c r="EU1223" s="4"/>
      <c r="EV1223" s="6"/>
      <c r="EW1223" s="4"/>
      <c r="EX1223" s="6"/>
      <c r="EY1223" s="5"/>
      <c r="EZ1223" s="5"/>
      <c r="FA1223" s="4"/>
      <c r="FB1223" s="6"/>
      <c r="FC1223" s="4"/>
      <c r="FD1223" s="6"/>
      <c r="FE1223" s="5"/>
      <c r="FF1223" s="5"/>
      <c r="FG1223" s="4"/>
      <c r="FH1223" s="6"/>
      <c r="FI1223" s="4"/>
      <c r="FJ1223" s="6"/>
      <c r="FK1223" s="5"/>
      <c r="FL1223" s="5"/>
      <c r="FM1223" s="4"/>
      <c r="FN1223" s="6"/>
      <c r="FO1223" s="4"/>
      <c r="FP1223" s="6"/>
      <c r="FQ1223" s="5"/>
      <c r="FR1223" s="5"/>
      <c r="FS1223" s="4"/>
      <c r="FT1223" s="6"/>
      <c r="FU1223" s="4"/>
      <c r="FV1223" s="6"/>
      <c r="FW1223" s="5"/>
      <c r="FX1223" s="5"/>
      <c r="FY1223" s="4"/>
      <c r="FZ1223" s="6"/>
      <c r="GA1223" s="4"/>
      <c r="GB1223" s="6"/>
      <c r="GC1223" s="5"/>
      <c r="GD1223" s="5"/>
      <c r="GE1223" s="4"/>
      <c r="GF1223" s="6"/>
      <c r="GG1223" s="4"/>
      <c r="GH1223" s="6"/>
      <c r="GI1223" s="5"/>
      <c r="GJ1223" s="5"/>
      <c r="GK1223" s="4"/>
      <c r="GL1223" s="6"/>
      <c r="GM1223" s="4"/>
      <c r="GN1223" s="6"/>
      <c r="GO1223" s="5"/>
      <c r="GP1223" s="5"/>
      <c r="GQ1223" s="4"/>
      <c r="GR1223" s="6"/>
      <c r="GS1223" s="4"/>
      <c r="GT1223" s="6"/>
      <c r="GU1223" s="5"/>
      <c r="GV1223" s="5"/>
      <c r="GW1223" s="4"/>
      <c r="GX1223" s="6"/>
      <c r="GY1223" s="4"/>
      <c r="GZ1223" s="6"/>
      <c r="HA1223" s="5"/>
      <c r="HB1223" s="5"/>
      <c r="HC1223" s="4"/>
      <c r="HD1223" s="6"/>
      <c r="HE1223" s="4"/>
      <c r="HF1223" s="6"/>
      <c r="HG1223" s="5"/>
      <c r="HH1223" s="5"/>
      <c r="HI1223" s="4"/>
      <c r="HJ1223" s="6"/>
      <c r="HK1223" s="4"/>
      <c r="HL1223" s="6"/>
      <c r="HM1223" s="5"/>
      <c r="HN1223" s="5"/>
      <c r="HO1223" s="4"/>
      <c r="HP1223" s="6"/>
      <c r="HQ1223" s="4"/>
      <c r="HR1223" s="6"/>
      <c r="HS1223" s="5"/>
      <c r="HT1223" s="5"/>
      <c r="HU1223" s="4"/>
      <c r="HV1223" s="6"/>
      <c r="HW1223" s="4"/>
      <c r="HX1223" s="6"/>
      <c r="HY1223" s="5"/>
      <c r="HZ1223" s="5"/>
      <c r="IA1223" s="4"/>
      <c r="IB1223" s="6"/>
      <c r="IC1223" s="4"/>
      <c r="ID1223" s="6"/>
      <c r="IE1223" s="5"/>
      <c r="IF1223" s="5"/>
      <c r="IG1223" s="4"/>
      <c r="IH1223" s="6"/>
      <c r="II1223" s="4"/>
      <c r="IJ1223" s="6"/>
      <c r="IK1223" s="5"/>
      <c r="IL1223" s="5"/>
      <c r="IM1223" s="4"/>
      <c r="IN1223" s="6"/>
      <c r="IO1223" s="4"/>
      <c r="IP1223" s="6"/>
      <c r="IQ1223" s="5"/>
      <c r="IR1223" s="5"/>
      <c r="IS1223" s="4"/>
      <c r="IT1223" s="6"/>
      <c r="IU1223" s="4"/>
      <c r="IV1223" s="6"/>
      <c r="IW1223" s="5"/>
      <c r="IX1223" s="5"/>
      <c r="IY1223" s="4"/>
      <c r="IZ1223" s="6"/>
      <c r="JA1223" s="4"/>
      <c r="JB1223" s="6"/>
      <c r="JC1223" s="5"/>
      <c r="JD1223" s="5"/>
      <c r="JE1223" s="4"/>
      <c r="JF1223" s="6"/>
      <c r="JG1223" s="4"/>
      <c r="JH1223" s="6"/>
      <c r="JI1223" s="5"/>
      <c r="JJ1223" s="5"/>
      <c r="JK1223" s="4"/>
      <c r="JL1223" s="6"/>
      <c r="JM1223" s="4"/>
      <c r="JN1223" s="6"/>
      <c r="JO1223" s="5"/>
      <c r="JP1223" s="5"/>
      <c r="JQ1223" s="4"/>
      <c r="JR1223" s="6"/>
      <c r="JS1223" s="4"/>
      <c r="JT1223" s="6"/>
      <c r="JU1223" s="5"/>
      <c r="JV1223" s="5"/>
      <c r="JW1223" s="4"/>
      <c r="JX1223" s="6"/>
      <c r="JY1223" s="4"/>
      <c r="JZ1223" s="6"/>
      <c r="KA1223" s="5"/>
      <c r="KB1223" s="5"/>
      <c r="KC1223" s="4"/>
      <c r="KD1223" s="6"/>
      <c r="KE1223" s="4"/>
      <c r="KF1223" s="6"/>
      <c r="KG1223" s="5"/>
      <c r="KH1223" s="5"/>
      <c r="KI1223" s="4"/>
      <c r="KJ1223" s="6"/>
      <c r="KK1223" s="4"/>
      <c r="KL1223" s="6"/>
      <c r="KM1223" s="5"/>
      <c r="KN1223" s="5"/>
    </row>
    <row r="1224">
      <c r="A1224" s="3" t="s">
        <v>85</v>
      </c>
      <c r="B1224" s="3" t="s">
        <v>851</v>
      </c>
      <c r="C1224" s="3" t="s">
        <v>87</v>
      </c>
      <c r="D1224" s="3" t="s">
        <v>712</v>
      </c>
      <c r="E1224" s="3" t="s">
        <v>911</v>
      </c>
      <c r="F1224" s="3" t="s">
        <v>104</v>
      </c>
      <c r="G1224" s="3" t="s">
        <v>104</v>
      </c>
      <c r="H1224" s="3" t="s">
        <v>104</v>
      </c>
      <c r="I1224" s="3" t="s">
        <v>1368</v>
      </c>
      <c r="J1224" s="3" t="s">
        <v>104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  <c r="AW1224" s="4"/>
      <c r="AX1224" s="6"/>
      <c r="AY1224" s="4"/>
      <c r="AZ1224" s="6"/>
      <c r="BA1224" s="5"/>
      <c r="BB1224" s="5"/>
      <c r="BC1224" s="4"/>
      <c r="BD1224" s="6"/>
      <c r="BE1224" s="4"/>
      <c r="BF1224" s="6"/>
      <c r="BG1224" s="5"/>
      <c r="BH1224" s="5"/>
      <c r="BI1224" s="4"/>
      <c r="BJ1224" s="6"/>
      <c r="BK1224" s="4"/>
      <c r="BL1224" s="6"/>
      <c r="BM1224" s="5"/>
      <c r="BN1224" s="5"/>
      <c r="BO1224" s="4"/>
      <c r="BP1224" s="6"/>
      <c r="BQ1224" s="4"/>
      <c r="BR1224" s="6"/>
      <c r="BS1224" s="5"/>
      <c r="BT1224" s="5"/>
      <c r="BU1224" s="4"/>
      <c r="BV1224" s="6"/>
      <c r="BW1224" s="4"/>
      <c r="BX1224" s="6"/>
      <c r="BY1224" s="5"/>
      <c r="BZ1224" s="5"/>
      <c r="CA1224" s="4"/>
      <c r="CB1224" s="6"/>
      <c r="CC1224" s="4"/>
      <c r="CD1224" s="6"/>
      <c r="CE1224" s="5"/>
      <c r="CF1224" s="5"/>
      <c r="CG1224" s="4"/>
      <c r="CH1224" s="6"/>
      <c r="CI1224" s="4"/>
      <c r="CJ1224" s="6"/>
      <c r="CK1224" s="5"/>
      <c r="CL1224" s="5"/>
      <c r="CM1224" s="4"/>
      <c r="CN1224" s="6"/>
      <c r="CO1224" s="4"/>
      <c r="CP1224" s="6"/>
      <c r="CQ1224" s="5"/>
      <c r="CR1224" s="5"/>
      <c r="CS1224" s="4"/>
      <c r="CT1224" s="6"/>
      <c r="CU1224" s="4"/>
      <c r="CV1224" s="6"/>
      <c r="CW1224" s="5"/>
      <c r="CX1224" s="5"/>
      <c r="CY1224" s="4"/>
      <c r="CZ1224" s="6"/>
      <c r="DA1224" s="4"/>
      <c r="DB1224" s="6"/>
      <c r="DC1224" s="5"/>
      <c r="DD1224" s="5"/>
      <c r="DE1224" s="4"/>
      <c r="DF1224" s="6"/>
      <c r="DG1224" s="4"/>
      <c r="DH1224" s="6"/>
      <c r="DI1224" s="5"/>
      <c r="DJ1224" s="5"/>
      <c r="DK1224" s="4"/>
      <c r="DL1224" s="6"/>
      <c r="DM1224" s="4"/>
      <c r="DN1224" s="6"/>
      <c r="DO1224" s="5"/>
      <c r="DP1224" s="5"/>
      <c r="DQ1224" s="4"/>
      <c r="DR1224" s="6"/>
      <c r="DS1224" s="4"/>
      <c r="DT1224" s="6"/>
      <c r="DU1224" s="5"/>
      <c r="DV1224" s="5"/>
      <c r="DW1224" s="4"/>
      <c r="DX1224" s="6"/>
      <c r="DY1224" s="4"/>
      <c r="DZ1224" s="6"/>
      <c r="EA1224" s="5"/>
      <c r="EB1224" s="5"/>
      <c r="EC1224" s="4"/>
      <c r="ED1224" s="6"/>
      <c r="EE1224" s="4"/>
      <c r="EF1224" s="6"/>
      <c r="EG1224" s="5"/>
      <c r="EH1224" s="5"/>
      <c r="EI1224" s="4"/>
      <c r="EJ1224" s="6"/>
      <c r="EK1224" s="4"/>
      <c r="EL1224" s="6"/>
      <c r="EM1224" s="5"/>
      <c r="EN1224" s="5"/>
      <c r="EO1224" s="4"/>
      <c r="EP1224" s="6"/>
      <c r="EQ1224" s="4"/>
      <c r="ER1224" s="6"/>
      <c r="ES1224" s="5"/>
      <c r="ET1224" s="5"/>
      <c r="EU1224" s="4"/>
      <c r="EV1224" s="6"/>
      <c r="EW1224" s="4"/>
      <c r="EX1224" s="6"/>
      <c r="EY1224" s="5"/>
      <c r="EZ1224" s="5"/>
      <c r="FA1224" s="4"/>
      <c r="FB1224" s="6"/>
      <c r="FC1224" s="4"/>
      <c r="FD1224" s="6"/>
      <c r="FE1224" s="5"/>
      <c r="FF1224" s="5"/>
      <c r="FG1224" s="4"/>
      <c r="FH1224" s="6"/>
      <c r="FI1224" s="4"/>
      <c r="FJ1224" s="6"/>
      <c r="FK1224" s="5"/>
      <c r="FL1224" s="5"/>
      <c r="FM1224" s="4"/>
      <c r="FN1224" s="6"/>
      <c r="FO1224" s="4"/>
      <c r="FP1224" s="6"/>
      <c r="FQ1224" s="5"/>
      <c r="FR1224" s="5"/>
      <c r="FS1224" s="4"/>
      <c r="FT1224" s="6"/>
      <c r="FU1224" s="4"/>
      <c r="FV1224" s="6"/>
      <c r="FW1224" s="5"/>
      <c r="FX1224" s="5"/>
      <c r="FY1224" s="4"/>
      <c r="FZ1224" s="6"/>
      <c r="GA1224" s="4"/>
      <c r="GB1224" s="6"/>
      <c r="GC1224" s="5"/>
      <c r="GD1224" s="5"/>
      <c r="GE1224" s="4"/>
      <c r="GF1224" s="6"/>
      <c r="GG1224" s="4"/>
      <c r="GH1224" s="6"/>
      <c r="GI1224" s="5"/>
      <c r="GJ1224" s="5"/>
      <c r="GK1224" s="4"/>
      <c r="GL1224" s="6"/>
      <c r="GM1224" s="4"/>
      <c r="GN1224" s="6"/>
      <c r="GO1224" s="5"/>
      <c r="GP1224" s="5"/>
      <c r="GQ1224" s="4"/>
      <c r="GR1224" s="6"/>
      <c r="GS1224" s="4"/>
      <c r="GT1224" s="6"/>
      <c r="GU1224" s="5"/>
      <c r="GV1224" s="5"/>
      <c r="GW1224" s="4"/>
      <c r="GX1224" s="6"/>
      <c r="GY1224" s="4"/>
      <c r="GZ1224" s="6"/>
      <c r="HA1224" s="5"/>
      <c r="HB1224" s="5"/>
      <c r="HC1224" s="4"/>
      <c r="HD1224" s="6"/>
      <c r="HE1224" s="4"/>
      <c r="HF1224" s="6"/>
      <c r="HG1224" s="5"/>
      <c r="HH1224" s="5"/>
      <c r="HI1224" s="4"/>
      <c r="HJ1224" s="6"/>
      <c r="HK1224" s="4"/>
      <c r="HL1224" s="6"/>
      <c r="HM1224" s="5"/>
      <c r="HN1224" s="5"/>
      <c r="HO1224" s="4"/>
      <c r="HP1224" s="6"/>
      <c r="HQ1224" s="4"/>
      <c r="HR1224" s="6"/>
      <c r="HS1224" s="5"/>
      <c r="HT1224" s="5"/>
      <c r="HU1224" s="4"/>
      <c r="HV1224" s="6"/>
      <c r="HW1224" s="4"/>
      <c r="HX1224" s="6"/>
      <c r="HY1224" s="5"/>
      <c r="HZ1224" s="5"/>
      <c r="IA1224" s="4"/>
      <c r="IB1224" s="6"/>
      <c r="IC1224" s="4"/>
      <c r="ID1224" s="6"/>
      <c r="IE1224" s="5"/>
      <c r="IF1224" s="5"/>
      <c r="IG1224" s="4"/>
      <c r="IH1224" s="6"/>
      <c r="II1224" s="4"/>
      <c r="IJ1224" s="6"/>
      <c r="IK1224" s="5"/>
      <c r="IL1224" s="5"/>
      <c r="IM1224" s="4"/>
      <c r="IN1224" s="6"/>
      <c r="IO1224" s="4"/>
      <c r="IP1224" s="6"/>
      <c r="IQ1224" s="5"/>
      <c r="IR1224" s="5"/>
      <c r="IS1224" s="4"/>
      <c r="IT1224" s="6"/>
      <c r="IU1224" s="4"/>
      <c r="IV1224" s="6"/>
      <c r="IW1224" s="5"/>
      <c r="IX1224" s="5"/>
      <c r="IY1224" s="4"/>
      <c r="IZ1224" s="6"/>
      <c r="JA1224" s="4"/>
      <c r="JB1224" s="6"/>
      <c r="JC1224" s="5"/>
      <c r="JD1224" s="5"/>
      <c r="JE1224" s="4"/>
      <c r="JF1224" s="6"/>
      <c r="JG1224" s="4"/>
      <c r="JH1224" s="6"/>
      <c r="JI1224" s="5"/>
      <c r="JJ1224" s="5"/>
      <c r="JK1224" s="4"/>
      <c r="JL1224" s="6"/>
      <c r="JM1224" s="4"/>
      <c r="JN1224" s="6"/>
      <c r="JO1224" s="5"/>
      <c r="JP1224" s="5"/>
      <c r="JQ1224" s="4"/>
      <c r="JR1224" s="6"/>
      <c r="JS1224" s="4"/>
      <c r="JT1224" s="6"/>
      <c r="JU1224" s="5"/>
      <c r="JV1224" s="5"/>
      <c r="JW1224" s="4"/>
      <c r="JX1224" s="6"/>
      <c r="JY1224" s="4"/>
      <c r="JZ1224" s="6"/>
      <c r="KA1224" s="5"/>
      <c r="KB1224" s="5"/>
      <c r="KC1224" s="4"/>
      <c r="KD1224" s="6"/>
      <c r="KE1224" s="4"/>
      <c r="KF1224" s="6"/>
      <c r="KG1224" s="5"/>
      <c r="KH1224" s="5"/>
      <c r="KI1224" s="4"/>
      <c r="KJ1224" s="6"/>
      <c r="KK1224" s="4"/>
      <c r="KL1224" s="6"/>
      <c r="KM1224" s="5"/>
      <c r="KN1224" s="5"/>
    </row>
    <row r="1225">
      <c r="A1225" s="3" t="s">
        <v>85</v>
      </c>
      <c r="B1225" s="3" t="s">
        <v>851</v>
      </c>
      <c r="C1225" s="3" t="s">
        <v>87</v>
      </c>
      <c r="D1225" s="3" t="s">
        <v>712</v>
      </c>
      <c r="E1225" s="3" t="s">
        <v>883</v>
      </c>
      <c r="F1225" s="3" t="s">
        <v>104</v>
      </c>
      <c r="G1225" s="3" t="s">
        <v>104</v>
      </c>
      <c r="H1225" s="3" t="s">
        <v>104</v>
      </c>
      <c r="I1225" s="3" t="s">
        <v>1513</v>
      </c>
      <c r="J1225" s="3" t="s">
        <v>104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  <c r="AW1225" s="4"/>
      <c r="AX1225" s="6"/>
      <c r="AY1225" s="4"/>
      <c r="AZ1225" s="6"/>
      <c r="BA1225" s="5"/>
      <c r="BB1225" s="5"/>
      <c r="BC1225" s="4"/>
      <c r="BD1225" s="6"/>
      <c r="BE1225" s="4"/>
      <c r="BF1225" s="6"/>
      <c r="BG1225" s="5"/>
      <c r="BH1225" s="5"/>
      <c r="BI1225" s="4"/>
      <c r="BJ1225" s="6"/>
      <c r="BK1225" s="4"/>
      <c r="BL1225" s="6"/>
      <c r="BM1225" s="5"/>
      <c r="BN1225" s="5"/>
      <c r="BO1225" s="4"/>
      <c r="BP1225" s="6"/>
      <c r="BQ1225" s="4"/>
      <c r="BR1225" s="6"/>
      <c r="BS1225" s="5"/>
      <c r="BT1225" s="5"/>
      <c r="BU1225" s="4"/>
      <c r="BV1225" s="6"/>
      <c r="BW1225" s="4"/>
      <c r="BX1225" s="6"/>
      <c r="BY1225" s="5"/>
      <c r="BZ1225" s="5"/>
      <c r="CA1225" s="4"/>
      <c r="CB1225" s="6"/>
      <c r="CC1225" s="4"/>
      <c r="CD1225" s="6"/>
      <c r="CE1225" s="5"/>
      <c r="CF1225" s="5"/>
      <c r="CG1225" s="4"/>
      <c r="CH1225" s="6"/>
      <c r="CI1225" s="4"/>
      <c r="CJ1225" s="6"/>
      <c r="CK1225" s="5"/>
      <c r="CL1225" s="5"/>
      <c r="CM1225" s="4"/>
      <c r="CN1225" s="6"/>
      <c r="CO1225" s="4"/>
      <c r="CP1225" s="6"/>
      <c r="CQ1225" s="5"/>
      <c r="CR1225" s="5"/>
      <c r="CS1225" s="4"/>
      <c r="CT1225" s="6"/>
      <c r="CU1225" s="4"/>
      <c r="CV1225" s="6"/>
      <c r="CW1225" s="5"/>
      <c r="CX1225" s="5"/>
      <c r="CY1225" s="4"/>
      <c r="CZ1225" s="6"/>
      <c r="DA1225" s="4"/>
      <c r="DB1225" s="6"/>
      <c r="DC1225" s="5"/>
      <c r="DD1225" s="5"/>
      <c r="DE1225" s="4"/>
      <c r="DF1225" s="6"/>
      <c r="DG1225" s="4"/>
      <c r="DH1225" s="6"/>
      <c r="DI1225" s="5"/>
      <c r="DJ1225" s="5"/>
      <c r="DK1225" s="4"/>
      <c r="DL1225" s="6"/>
      <c r="DM1225" s="4"/>
      <c r="DN1225" s="6"/>
      <c r="DO1225" s="5"/>
      <c r="DP1225" s="5"/>
      <c r="DQ1225" s="4"/>
      <c r="DR1225" s="6"/>
      <c r="DS1225" s="4"/>
      <c r="DT1225" s="6"/>
      <c r="DU1225" s="5"/>
      <c r="DV1225" s="5"/>
      <c r="DW1225" s="4"/>
      <c r="DX1225" s="6"/>
      <c r="DY1225" s="4"/>
      <c r="DZ1225" s="6"/>
      <c r="EA1225" s="5"/>
      <c r="EB1225" s="5"/>
      <c r="EC1225" s="4"/>
      <c r="ED1225" s="6"/>
      <c r="EE1225" s="4"/>
      <c r="EF1225" s="6"/>
      <c r="EG1225" s="5"/>
      <c r="EH1225" s="5"/>
      <c r="EI1225" s="4"/>
      <c r="EJ1225" s="6"/>
      <c r="EK1225" s="4"/>
      <c r="EL1225" s="6"/>
      <c r="EM1225" s="5"/>
      <c r="EN1225" s="5"/>
      <c r="EO1225" s="4"/>
      <c r="EP1225" s="6"/>
      <c r="EQ1225" s="4"/>
      <c r="ER1225" s="6"/>
      <c r="ES1225" s="5"/>
      <c r="ET1225" s="5"/>
      <c r="EU1225" s="4"/>
      <c r="EV1225" s="6"/>
      <c r="EW1225" s="4"/>
      <c r="EX1225" s="6"/>
      <c r="EY1225" s="5"/>
      <c r="EZ1225" s="5"/>
      <c r="FA1225" s="4"/>
      <c r="FB1225" s="6"/>
      <c r="FC1225" s="4"/>
      <c r="FD1225" s="6"/>
      <c r="FE1225" s="5"/>
      <c r="FF1225" s="5"/>
      <c r="FG1225" s="4"/>
      <c r="FH1225" s="6"/>
      <c r="FI1225" s="4"/>
      <c r="FJ1225" s="6"/>
      <c r="FK1225" s="5"/>
      <c r="FL1225" s="5"/>
      <c r="FM1225" s="4"/>
      <c r="FN1225" s="6"/>
      <c r="FO1225" s="4"/>
      <c r="FP1225" s="6"/>
      <c r="FQ1225" s="5"/>
      <c r="FR1225" s="5"/>
      <c r="FS1225" s="4"/>
      <c r="FT1225" s="6"/>
      <c r="FU1225" s="4"/>
      <c r="FV1225" s="6"/>
      <c r="FW1225" s="5"/>
      <c r="FX1225" s="5"/>
      <c r="FY1225" s="4"/>
      <c r="FZ1225" s="6"/>
      <c r="GA1225" s="4"/>
      <c r="GB1225" s="6"/>
      <c r="GC1225" s="5"/>
      <c r="GD1225" s="5"/>
      <c r="GE1225" s="4"/>
      <c r="GF1225" s="6"/>
      <c r="GG1225" s="4"/>
      <c r="GH1225" s="6"/>
      <c r="GI1225" s="5"/>
      <c r="GJ1225" s="5"/>
      <c r="GK1225" s="4"/>
      <c r="GL1225" s="6"/>
      <c r="GM1225" s="4"/>
      <c r="GN1225" s="6"/>
      <c r="GO1225" s="5"/>
      <c r="GP1225" s="5"/>
      <c r="GQ1225" s="4"/>
      <c r="GR1225" s="6"/>
      <c r="GS1225" s="4"/>
      <c r="GT1225" s="6"/>
      <c r="GU1225" s="5"/>
      <c r="GV1225" s="5"/>
      <c r="GW1225" s="4"/>
      <c r="GX1225" s="6"/>
      <c r="GY1225" s="4"/>
      <c r="GZ1225" s="6"/>
      <c r="HA1225" s="5"/>
      <c r="HB1225" s="5"/>
      <c r="HC1225" s="4"/>
      <c r="HD1225" s="6"/>
      <c r="HE1225" s="4"/>
      <c r="HF1225" s="6"/>
      <c r="HG1225" s="5"/>
      <c r="HH1225" s="5"/>
      <c r="HI1225" s="4"/>
      <c r="HJ1225" s="6"/>
      <c r="HK1225" s="4"/>
      <c r="HL1225" s="6"/>
      <c r="HM1225" s="5"/>
      <c r="HN1225" s="5"/>
      <c r="HO1225" s="4"/>
      <c r="HP1225" s="6"/>
      <c r="HQ1225" s="4"/>
      <c r="HR1225" s="6"/>
      <c r="HS1225" s="5"/>
      <c r="HT1225" s="5"/>
      <c r="HU1225" s="4"/>
      <c r="HV1225" s="6"/>
      <c r="HW1225" s="4"/>
      <c r="HX1225" s="6"/>
      <c r="HY1225" s="5"/>
      <c r="HZ1225" s="5"/>
      <c r="IA1225" s="4"/>
      <c r="IB1225" s="6"/>
      <c r="IC1225" s="4"/>
      <c r="ID1225" s="6"/>
      <c r="IE1225" s="5"/>
      <c r="IF1225" s="5"/>
      <c r="IG1225" s="4"/>
      <c r="IH1225" s="6"/>
      <c r="II1225" s="4"/>
      <c r="IJ1225" s="6"/>
      <c r="IK1225" s="5"/>
      <c r="IL1225" s="5"/>
      <c r="IM1225" s="4"/>
      <c r="IN1225" s="6"/>
      <c r="IO1225" s="4"/>
      <c r="IP1225" s="6"/>
      <c r="IQ1225" s="5"/>
      <c r="IR1225" s="5"/>
      <c r="IS1225" s="4"/>
      <c r="IT1225" s="6"/>
      <c r="IU1225" s="4"/>
      <c r="IV1225" s="6"/>
      <c r="IW1225" s="5"/>
      <c r="IX1225" s="5"/>
      <c r="IY1225" s="4"/>
      <c r="IZ1225" s="6"/>
      <c r="JA1225" s="4"/>
      <c r="JB1225" s="6"/>
      <c r="JC1225" s="5"/>
      <c r="JD1225" s="5"/>
      <c r="JE1225" s="4"/>
      <c r="JF1225" s="6"/>
      <c r="JG1225" s="4"/>
      <c r="JH1225" s="6"/>
      <c r="JI1225" s="5"/>
      <c r="JJ1225" s="5"/>
      <c r="JK1225" s="4"/>
      <c r="JL1225" s="6"/>
      <c r="JM1225" s="4"/>
      <c r="JN1225" s="6"/>
      <c r="JO1225" s="5"/>
      <c r="JP1225" s="5"/>
      <c r="JQ1225" s="4"/>
      <c r="JR1225" s="6"/>
      <c r="JS1225" s="4"/>
      <c r="JT1225" s="6"/>
      <c r="JU1225" s="5"/>
      <c r="JV1225" s="5"/>
      <c r="JW1225" s="4"/>
      <c r="JX1225" s="6"/>
      <c r="JY1225" s="4"/>
      <c r="JZ1225" s="6"/>
      <c r="KA1225" s="5"/>
      <c r="KB1225" s="5"/>
      <c r="KC1225" s="4"/>
      <c r="KD1225" s="6"/>
      <c r="KE1225" s="4"/>
      <c r="KF1225" s="6"/>
      <c r="KG1225" s="5"/>
      <c r="KH1225" s="5"/>
      <c r="KI1225" s="4"/>
      <c r="KJ1225" s="6"/>
      <c r="KK1225" s="4"/>
      <c r="KL1225" s="6"/>
      <c r="KM1225" s="5"/>
      <c r="KN1225" s="5"/>
    </row>
    <row r="1226">
      <c r="A1226" s="3" t="s">
        <v>85</v>
      </c>
      <c r="B1226" s="3" t="s">
        <v>851</v>
      </c>
      <c r="C1226" s="3" t="s">
        <v>87</v>
      </c>
      <c r="D1226" s="3" t="s">
        <v>712</v>
      </c>
      <c r="E1226" s="3" t="s">
        <v>906</v>
      </c>
      <c r="F1226" s="3" t="s">
        <v>104</v>
      </c>
      <c r="G1226" s="3" t="s">
        <v>104</v>
      </c>
      <c r="H1226" s="3" t="s">
        <v>104</v>
      </c>
      <c r="I1226" s="3" t="s">
        <v>1336</v>
      </c>
      <c r="J1226" s="3" t="s">
        <v>104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  <c r="AW1226" s="4"/>
      <c r="AX1226" s="6"/>
      <c r="AY1226" s="4"/>
      <c r="AZ1226" s="6"/>
      <c r="BA1226" s="5"/>
      <c r="BB1226" s="5"/>
      <c r="BC1226" s="4"/>
      <c r="BD1226" s="6"/>
      <c r="BE1226" s="4"/>
      <c r="BF1226" s="6"/>
      <c r="BG1226" s="5"/>
      <c r="BH1226" s="5"/>
      <c r="BI1226" s="4"/>
      <c r="BJ1226" s="6"/>
      <c r="BK1226" s="4"/>
      <c r="BL1226" s="6"/>
      <c r="BM1226" s="5"/>
      <c r="BN1226" s="5"/>
      <c r="BO1226" s="4"/>
      <c r="BP1226" s="6"/>
      <c r="BQ1226" s="4"/>
      <c r="BR1226" s="6"/>
      <c r="BS1226" s="5"/>
      <c r="BT1226" s="5"/>
      <c r="BU1226" s="4"/>
      <c r="BV1226" s="6"/>
      <c r="BW1226" s="4"/>
      <c r="BX1226" s="6"/>
      <c r="BY1226" s="5"/>
      <c r="BZ1226" s="5"/>
      <c r="CA1226" s="4"/>
      <c r="CB1226" s="6"/>
      <c r="CC1226" s="4"/>
      <c r="CD1226" s="6"/>
      <c r="CE1226" s="5"/>
      <c r="CF1226" s="5"/>
      <c r="CG1226" s="4"/>
      <c r="CH1226" s="6"/>
      <c r="CI1226" s="4"/>
      <c r="CJ1226" s="6"/>
      <c r="CK1226" s="5"/>
      <c r="CL1226" s="5"/>
      <c r="CM1226" s="4"/>
      <c r="CN1226" s="6"/>
      <c r="CO1226" s="4"/>
      <c r="CP1226" s="6"/>
      <c r="CQ1226" s="5"/>
      <c r="CR1226" s="5"/>
      <c r="CS1226" s="4"/>
      <c r="CT1226" s="6"/>
      <c r="CU1226" s="4"/>
      <c r="CV1226" s="6"/>
      <c r="CW1226" s="5"/>
      <c r="CX1226" s="5"/>
      <c r="CY1226" s="4"/>
      <c r="CZ1226" s="6"/>
      <c r="DA1226" s="4"/>
      <c r="DB1226" s="6"/>
      <c r="DC1226" s="5"/>
      <c r="DD1226" s="5"/>
      <c r="DE1226" s="4"/>
      <c r="DF1226" s="6"/>
      <c r="DG1226" s="4"/>
      <c r="DH1226" s="6"/>
      <c r="DI1226" s="5"/>
      <c r="DJ1226" s="5"/>
      <c r="DK1226" s="4"/>
      <c r="DL1226" s="6"/>
      <c r="DM1226" s="4"/>
      <c r="DN1226" s="6"/>
      <c r="DO1226" s="5"/>
      <c r="DP1226" s="5"/>
      <c r="DQ1226" s="4"/>
      <c r="DR1226" s="6"/>
      <c r="DS1226" s="4"/>
      <c r="DT1226" s="6"/>
      <c r="DU1226" s="5"/>
      <c r="DV1226" s="5"/>
      <c r="DW1226" s="4"/>
      <c r="DX1226" s="6"/>
      <c r="DY1226" s="4"/>
      <c r="DZ1226" s="6"/>
      <c r="EA1226" s="5"/>
      <c r="EB1226" s="5"/>
      <c r="EC1226" s="4"/>
      <c r="ED1226" s="6"/>
      <c r="EE1226" s="4"/>
      <c r="EF1226" s="6"/>
      <c r="EG1226" s="5"/>
      <c r="EH1226" s="5"/>
      <c r="EI1226" s="4"/>
      <c r="EJ1226" s="6"/>
      <c r="EK1226" s="4"/>
      <c r="EL1226" s="6"/>
      <c r="EM1226" s="5"/>
      <c r="EN1226" s="5"/>
      <c r="EO1226" s="4"/>
      <c r="EP1226" s="6"/>
      <c r="EQ1226" s="4"/>
      <c r="ER1226" s="6"/>
      <c r="ES1226" s="5"/>
      <c r="ET1226" s="5"/>
      <c r="EU1226" s="4"/>
      <c r="EV1226" s="6"/>
      <c r="EW1226" s="4"/>
      <c r="EX1226" s="6"/>
      <c r="EY1226" s="5"/>
      <c r="EZ1226" s="5"/>
      <c r="FA1226" s="4"/>
      <c r="FB1226" s="6"/>
      <c r="FC1226" s="4"/>
      <c r="FD1226" s="6"/>
      <c r="FE1226" s="5"/>
      <c r="FF1226" s="5"/>
      <c r="FG1226" s="4"/>
      <c r="FH1226" s="6"/>
      <c r="FI1226" s="4"/>
      <c r="FJ1226" s="6"/>
      <c r="FK1226" s="5"/>
      <c r="FL1226" s="5"/>
      <c r="FM1226" s="4"/>
      <c r="FN1226" s="6"/>
      <c r="FO1226" s="4"/>
      <c r="FP1226" s="6"/>
      <c r="FQ1226" s="5"/>
      <c r="FR1226" s="5"/>
      <c r="FS1226" s="4"/>
      <c r="FT1226" s="6"/>
      <c r="FU1226" s="4"/>
      <c r="FV1226" s="6"/>
      <c r="FW1226" s="5"/>
      <c r="FX1226" s="5"/>
      <c r="FY1226" s="4"/>
      <c r="FZ1226" s="6"/>
      <c r="GA1226" s="4"/>
      <c r="GB1226" s="6"/>
      <c r="GC1226" s="5"/>
      <c r="GD1226" s="5"/>
      <c r="GE1226" s="4"/>
      <c r="GF1226" s="6"/>
      <c r="GG1226" s="4"/>
      <c r="GH1226" s="6"/>
      <c r="GI1226" s="5"/>
      <c r="GJ1226" s="5"/>
      <c r="GK1226" s="4"/>
      <c r="GL1226" s="6"/>
      <c r="GM1226" s="4"/>
      <c r="GN1226" s="6"/>
      <c r="GO1226" s="5"/>
      <c r="GP1226" s="5"/>
      <c r="GQ1226" s="4"/>
      <c r="GR1226" s="6"/>
      <c r="GS1226" s="4"/>
      <c r="GT1226" s="6"/>
      <c r="GU1226" s="5"/>
      <c r="GV1226" s="5"/>
      <c r="GW1226" s="4"/>
      <c r="GX1226" s="6"/>
      <c r="GY1226" s="4"/>
      <c r="GZ1226" s="6"/>
      <c r="HA1226" s="5"/>
      <c r="HB1226" s="5"/>
      <c r="HC1226" s="4"/>
      <c r="HD1226" s="6"/>
      <c r="HE1226" s="4"/>
      <c r="HF1226" s="6"/>
      <c r="HG1226" s="5"/>
      <c r="HH1226" s="5"/>
      <c r="HI1226" s="4"/>
      <c r="HJ1226" s="6"/>
      <c r="HK1226" s="4"/>
      <c r="HL1226" s="6"/>
      <c r="HM1226" s="5"/>
      <c r="HN1226" s="5"/>
      <c r="HO1226" s="4"/>
      <c r="HP1226" s="6"/>
      <c r="HQ1226" s="4"/>
      <c r="HR1226" s="6"/>
      <c r="HS1226" s="5"/>
      <c r="HT1226" s="5"/>
      <c r="HU1226" s="4"/>
      <c r="HV1226" s="6"/>
      <c r="HW1226" s="4"/>
      <c r="HX1226" s="6"/>
      <c r="HY1226" s="5"/>
      <c r="HZ1226" s="5"/>
      <c r="IA1226" s="4"/>
      <c r="IB1226" s="6"/>
      <c r="IC1226" s="4"/>
      <c r="ID1226" s="6"/>
      <c r="IE1226" s="5"/>
      <c r="IF1226" s="5"/>
      <c r="IG1226" s="4"/>
      <c r="IH1226" s="6"/>
      <c r="II1226" s="4"/>
      <c r="IJ1226" s="6"/>
      <c r="IK1226" s="5"/>
      <c r="IL1226" s="5"/>
      <c r="IM1226" s="4"/>
      <c r="IN1226" s="6"/>
      <c r="IO1226" s="4"/>
      <c r="IP1226" s="6"/>
      <c r="IQ1226" s="5"/>
      <c r="IR1226" s="5"/>
      <c r="IS1226" s="4"/>
      <c r="IT1226" s="6"/>
      <c r="IU1226" s="4"/>
      <c r="IV1226" s="6"/>
      <c r="IW1226" s="5"/>
      <c r="IX1226" s="5"/>
      <c r="IY1226" s="4"/>
      <c r="IZ1226" s="6"/>
      <c r="JA1226" s="4"/>
      <c r="JB1226" s="6"/>
      <c r="JC1226" s="5"/>
      <c r="JD1226" s="5"/>
      <c r="JE1226" s="4"/>
      <c r="JF1226" s="6"/>
      <c r="JG1226" s="4"/>
      <c r="JH1226" s="6"/>
      <c r="JI1226" s="5"/>
      <c r="JJ1226" s="5"/>
      <c r="JK1226" s="4"/>
      <c r="JL1226" s="6"/>
      <c r="JM1226" s="4"/>
      <c r="JN1226" s="6"/>
      <c r="JO1226" s="5"/>
      <c r="JP1226" s="5"/>
      <c r="JQ1226" s="4"/>
      <c r="JR1226" s="6"/>
      <c r="JS1226" s="4"/>
      <c r="JT1226" s="6"/>
      <c r="JU1226" s="5"/>
      <c r="JV1226" s="5"/>
      <c r="JW1226" s="4"/>
      <c r="JX1226" s="6"/>
      <c r="JY1226" s="4"/>
      <c r="JZ1226" s="6"/>
      <c r="KA1226" s="5"/>
      <c r="KB1226" s="5"/>
      <c r="KC1226" s="4"/>
      <c r="KD1226" s="6"/>
      <c r="KE1226" s="4"/>
      <c r="KF1226" s="6"/>
      <c r="KG1226" s="5"/>
      <c r="KH1226" s="5"/>
      <c r="KI1226" s="4"/>
      <c r="KJ1226" s="6"/>
      <c r="KK1226" s="4"/>
      <c r="KL1226" s="6"/>
      <c r="KM1226" s="5"/>
      <c r="KN1226" s="5"/>
    </row>
    <row r="1227">
      <c r="A1227" s="3" t="s">
        <v>85</v>
      </c>
      <c r="B1227" s="3" t="s">
        <v>851</v>
      </c>
      <c r="C1227" s="3" t="s">
        <v>87</v>
      </c>
      <c r="D1227" s="3" t="s">
        <v>712</v>
      </c>
      <c r="E1227" s="3" t="s">
        <v>898</v>
      </c>
      <c r="F1227" s="3" t="s">
        <v>104</v>
      </c>
      <c r="G1227" s="3" t="s">
        <v>104</v>
      </c>
      <c r="H1227" s="3" t="s">
        <v>104</v>
      </c>
      <c r="I1227" s="3" t="s">
        <v>1514</v>
      </c>
      <c r="J1227" s="3" t="s">
        <v>104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/>
      <c r="AF1227" s="6"/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  <c r="AW1227" s="4"/>
      <c r="AX1227" s="6"/>
      <c r="AY1227" s="4"/>
      <c r="AZ1227" s="6"/>
      <c r="BA1227" s="5"/>
      <c r="BB1227" s="5"/>
      <c r="BC1227" s="4"/>
      <c r="BD1227" s="6"/>
      <c r="BE1227" s="4"/>
      <c r="BF1227" s="6"/>
      <c r="BG1227" s="5"/>
      <c r="BH1227" s="5"/>
      <c r="BI1227" s="4"/>
      <c r="BJ1227" s="6"/>
      <c r="BK1227" s="4"/>
      <c r="BL1227" s="6"/>
      <c r="BM1227" s="5"/>
      <c r="BN1227" s="5"/>
      <c r="BO1227" s="4"/>
      <c r="BP1227" s="6"/>
      <c r="BQ1227" s="4"/>
      <c r="BR1227" s="6"/>
      <c r="BS1227" s="5"/>
      <c r="BT1227" s="5"/>
      <c r="BU1227" s="4"/>
      <c r="BV1227" s="6"/>
      <c r="BW1227" s="4"/>
      <c r="BX1227" s="6"/>
      <c r="BY1227" s="5"/>
      <c r="BZ1227" s="5"/>
      <c r="CA1227" s="4"/>
      <c r="CB1227" s="6"/>
      <c r="CC1227" s="4"/>
      <c r="CD1227" s="6"/>
      <c r="CE1227" s="5"/>
      <c r="CF1227" s="5"/>
      <c r="CG1227" s="4"/>
      <c r="CH1227" s="6"/>
      <c r="CI1227" s="4"/>
      <c r="CJ1227" s="6"/>
      <c r="CK1227" s="5"/>
      <c r="CL1227" s="5"/>
      <c r="CM1227" s="4"/>
      <c r="CN1227" s="6"/>
      <c r="CO1227" s="4"/>
      <c r="CP1227" s="6"/>
      <c r="CQ1227" s="5"/>
      <c r="CR1227" s="5"/>
      <c r="CS1227" s="4"/>
      <c r="CT1227" s="6"/>
      <c r="CU1227" s="4"/>
      <c r="CV1227" s="6"/>
      <c r="CW1227" s="5"/>
      <c r="CX1227" s="5"/>
      <c r="CY1227" s="4"/>
      <c r="CZ1227" s="6"/>
      <c r="DA1227" s="4"/>
      <c r="DB1227" s="6"/>
      <c r="DC1227" s="5"/>
      <c r="DD1227" s="5"/>
      <c r="DE1227" s="4"/>
      <c r="DF1227" s="6"/>
      <c r="DG1227" s="4"/>
      <c r="DH1227" s="6"/>
      <c r="DI1227" s="5"/>
      <c r="DJ1227" s="5"/>
      <c r="DK1227" s="4"/>
      <c r="DL1227" s="6"/>
      <c r="DM1227" s="4"/>
      <c r="DN1227" s="6"/>
      <c r="DO1227" s="5"/>
      <c r="DP1227" s="5"/>
      <c r="DQ1227" s="4"/>
      <c r="DR1227" s="6"/>
      <c r="DS1227" s="4"/>
      <c r="DT1227" s="6"/>
      <c r="DU1227" s="5"/>
      <c r="DV1227" s="5"/>
      <c r="DW1227" s="4"/>
      <c r="DX1227" s="6"/>
      <c r="DY1227" s="4"/>
      <c r="DZ1227" s="6"/>
      <c r="EA1227" s="5"/>
      <c r="EB1227" s="5"/>
      <c r="EC1227" s="4"/>
      <c r="ED1227" s="6"/>
      <c r="EE1227" s="4"/>
      <c r="EF1227" s="6"/>
      <c r="EG1227" s="5"/>
      <c r="EH1227" s="5"/>
      <c r="EI1227" s="4"/>
      <c r="EJ1227" s="6"/>
      <c r="EK1227" s="4"/>
      <c r="EL1227" s="6"/>
      <c r="EM1227" s="5"/>
      <c r="EN1227" s="5"/>
      <c r="EO1227" s="4"/>
      <c r="EP1227" s="6"/>
      <c r="EQ1227" s="4"/>
      <c r="ER1227" s="6"/>
      <c r="ES1227" s="5"/>
      <c r="ET1227" s="5"/>
      <c r="EU1227" s="4"/>
      <c r="EV1227" s="6"/>
      <c r="EW1227" s="4"/>
      <c r="EX1227" s="6"/>
      <c r="EY1227" s="5"/>
      <c r="EZ1227" s="5"/>
      <c r="FA1227" s="4"/>
      <c r="FB1227" s="6"/>
      <c r="FC1227" s="4"/>
      <c r="FD1227" s="6"/>
      <c r="FE1227" s="5"/>
      <c r="FF1227" s="5"/>
      <c r="FG1227" s="4"/>
      <c r="FH1227" s="6"/>
      <c r="FI1227" s="4"/>
      <c r="FJ1227" s="6"/>
      <c r="FK1227" s="5"/>
      <c r="FL1227" s="5"/>
      <c r="FM1227" s="4"/>
      <c r="FN1227" s="6"/>
      <c r="FO1227" s="4"/>
      <c r="FP1227" s="6"/>
      <c r="FQ1227" s="5"/>
      <c r="FR1227" s="5"/>
      <c r="FS1227" s="4"/>
      <c r="FT1227" s="6"/>
      <c r="FU1227" s="4"/>
      <c r="FV1227" s="6"/>
      <c r="FW1227" s="5"/>
      <c r="FX1227" s="5"/>
      <c r="FY1227" s="4"/>
      <c r="FZ1227" s="6"/>
      <c r="GA1227" s="4"/>
      <c r="GB1227" s="6"/>
      <c r="GC1227" s="5"/>
      <c r="GD1227" s="5"/>
      <c r="GE1227" s="4"/>
      <c r="GF1227" s="6"/>
      <c r="GG1227" s="4"/>
      <c r="GH1227" s="6"/>
      <c r="GI1227" s="5"/>
      <c r="GJ1227" s="5"/>
      <c r="GK1227" s="4"/>
      <c r="GL1227" s="6"/>
      <c r="GM1227" s="4"/>
      <c r="GN1227" s="6"/>
      <c r="GO1227" s="5"/>
      <c r="GP1227" s="5"/>
      <c r="GQ1227" s="4"/>
      <c r="GR1227" s="6"/>
      <c r="GS1227" s="4"/>
      <c r="GT1227" s="6"/>
      <c r="GU1227" s="5"/>
      <c r="GV1227" s="5"/>
      <c r="GW1227" s="4"/>
      <c r="GX1227" s="6"/>
      <c r="GY1227" s="4"/>
      <c r="GZ1227" s="6"/>
      <c r="HA1227" s="5"/>
      <c r="HB1227" s="5"/>
      <c r="HC1227" s="4"/>
      <c r="HD1227" s="6"/>
      <c r="HE1227" s="4"/>
      <c r="HF1227" s="6"/>
      <c r="HG1227" s="5"/>
      <c r="HH1227" s="5"/>
      <c r="HI1227" s="4"/>
      <c r="HJ1227" s="6"/>
      <c r="HK1227" s="4"/>
      <c r="HL1227" s="6"/>
      <c r="HM1227" s="5"/>
      <c r="HN1227" s="5"/>
      <c r="HO1227" s="4"/>
      <c r="HP1227" s="6"/>
      <c r="HQ1227" s="4"/>
      <c r="HR1227" s="6"/>
      <c r="HS1227" s="5"/>
      <c r="HT1227" s="5"/>
      <c r="HU1227" s="4"/>
      <c r="HV1227" s="6"/>
      <c r="HW1227" s="4"/>
      <c r="HX1227" s="6"/>
      <c r="HY1227" s="5"/>
      <c r="HZ1227" s="5"/>
      <c r="IA1227" s="4"/>
      <c r="IB1227" s="6"/>
      <c r="IC1227" s="4"/>
      <c r="ID1227" s="6"/>
      <c r="IE1227" s="5"/>
      <c r="IF1227" s="5"/>
      <c r="IG1227" s="4"/>
      <c r="IH1227" s="6"/>
      <c r="II1227" s="4"/>
      <c r="IJ1227" s="6"/>
      <c r="IK1227" s="5"/>
      <c r="IL1227" s="5"/>
      <c r="IM1227" s="4"/>
      <c r="IN1227" s="6"/>
      <c r="IO1227" s="4"/>
      <c r="IP1227" s="6"/>
      <c r="IQ1227" s="5"/>
      <c r="IR1227" s="5"/>
      <c r="IS1227" s="4"/>
      <c r="IT1227" s="6"/>
      <c r="IU1227" s="4"/>
      <c r="IV1227" s="6"/>
      <c r="IW1227" s="5"/>
      <c r="IX1227" s="5"/>
      <c r="IY1227" s="4"/>
      <c r="IZ1227" s="6"/>
      <c r="JA1227" s="4"/>
      <c r="JB1227" s="6"/>
      <c r="JC1227" s="5"/>
      <c r="JD1227" s="5"/>
      <c r="JE1227" s="4"/>
      <c r="JF1227" s="6"/>
      <c r="JG1227" s="4"/>
      <c r="JH1227" s="6"/>
      <c r="JI1227" s="5"/>
      <c r="JJ1227" s="5"/>
      <c r="JK1227" s="4"/>
      <c r="JL1227" s="6"/>
      <c r="JM1227" s="4"/>
      <c r="JN1227" s="6"/>
      <c r="JO1227" s="5"/>
      <c r="JP1227" s="5"/>
      <c r="JQ1227" s="4"/>
      <c r="JR1227" s="6"/>
      <c r="JS1227" s="4"/>
      <c r="JT1227" s="6"/>
      <c r="JU1227" s="5"/>
      <c r="JV1227" s="5"/>
      <c r="JW1227" s="4"/>
      <c r="JX1227" s="6"/>
      <c r="JY1227" s="4"/>
      <c r="JZ1227" s="6"/>
      <c r="KA1227" s="5"/>
      <c r="KB1227" s="5"/>
      <c r="KC1227" s="4"/>
      <c r="KD1227" s="6"/>
      <c r="KE1227" s="4"/>
      <c r="KF1227" s="6"/>
      <c r="KG1227" s="5"/>
      <c r="KH1227" s="5"/>
      <c r="KI1227" s="4"/>
      <c r="KJ1227" s="6"/>
      <c r="KK1227" s="4"/>
      <c r="KL1227" s="6"/>
      <c r="KM1227" s="5"/>
      <c r="KN1227" s="5"/>
    </row>
    <row r="1228">
      <c r="A1228" s="3" t="s">
        <v>85</v>
      </c>
      <c r="B1228" s="3" t="s">
        <v>851</v>
      </c>
      <c r="C1228" s="3" t="s">
        <v>87</v>
      </c>
      <c r="D1228" s="3" t="s">
        <v>712</v>
      </c>
      <c r="E1228" s="3" t="s">
        <v>902</v>
      </c>
      <c r="F1228" s="3" t="s">
        <v>104</v>
      </c>
      <c r="G1228" s="3" t="s">
        <v>104</v>
      </c>
      <c r="H1228" s="3" t="s">
        <v>104</v>
      </c>
      <c r="I1228" s="3" t="s">
        <v>1514</v>
      </c>
      <c r="J1228" s="3" t="s">
        <v>104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/>
      <c r="AF1228" s="6"/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  <c r="AW1228" s="4"/>
      <c r="AX1228" s="6"/>
      <c r="AY1228" s="4"/>
      <c r="AZ1228" s="6"/>
      <c r="BA1228" s="5"/>
      <c r="BB1228" s="5"/>
      <c r="BC1228" s="4"/>
      <c r="BD1228" s="6"/>
      <c r="BE1228" s="4"/>
      <c r="BF1228" s="6"/>
      <c r="BG1228" s="5"/>
      <c r="BH1228" s="5"/>
      <c r="BI1228" s="4"/>
      <c r="BJ1228" s="6"/>
      <c r="BK1228" s="4"/>
      <c r="BL1228" s="6"/>
      <c r="BM1228" s="5"/>
      <c r="BN1228" s="5"/>
      <c r="BO1228" s="4"/>
      <c r="BP1228" s="6"/>
      <c r="BQ1228" s="4"/>
      <c r="BR1228" s="6"/>
      <c r="BS1228" s="5"/>
      <c r="BT1228" s="5"/>
      <c r="BU1228" s="4"/>
      <c r="BV1228" s="6"/>
      <c r="BW1228" s="4"/>
      <c r="BX1228" s="6"/>
      <c r="BY1228" s="5"/>
      <c r="BZ1228" s="5"/>
      <c r="CA1228" s="4"/>
      <c r="CB1228" s="6"/>
      <c r="CC1228" s="4"/>
      <c r="CD1228" s="6"/>
      <c r="CE1228" s="5"/>
      <c r="CF1228" s="5"/>
      <c r="CG1228" s="4"/>
      <c r="CH1228" s="6"/>
      <c r="CI1228" s="4"/>
      <c r="CJ1228" s="6"/>
      <c r="CK1228" s="5"/>
      <c r="CL1228" s="5"/>
      <c r="CM1228" s="4"/>
      <c r="CN1228" s="6"/>
      <c r="CO1228" s="4"/>
      <c r="CP1228" s="6"/>
      <c r="CQ1228" s="5"/>
      <c r="CR1228" s="5"/>
      <c r="CS1228" s="4"/>
      <c r="CT1228" s="6"/>
      <c r="CU1228" s="4"/>
      <c r="CV1228" s="6"/>
      <c r="CW1228" s="5"/>
      <c r="CX1228" s="5"/>
      <c r="CY1228" s="4"/>
      <c r="CZ1228" s="6"/>
      <c r="DA1228" s="4"/>
      <c r="DB1228" s="6"/>
      <c r="DC1228" s="5"/>
      <c r="DD1228" s="5"/>
      <c r="DE1228" s="4"/>
      <c r="DF1228" s="6"/>
      <c r="DG1228" s="4"/>
      <c r="DH1228" s="6"/>
      <c r="DI1228" s="5"/>
      <c r="DJ1228" s="5"/>
      <c r="DK1228" s="4"/>
      <c r="DL1228" s="6"/>
      <c r="DM1228" s="4"/>
      <c r="DN1228" s="6"/>
      <c r="DO1228" s="5"/>
      <c r="DP1228" s="5"/>
      <c r="DQ1228" s="4"/>
      <c r="DR1228" s="6"/>
      <c r="DS1228" s="4"/>
      <c r="DT1228" s="6"/>
      <c r="DU1228" s="5"/>
      <c r="DV1228" s="5"/>
      <c r="DW1228" s="4"/>
      <c r="DX1228" s="6"/>
      <c r="DY1228" s="4"/>
      <c r="DZ1228" s="6"/>
      <c r="EA1228" s="5"/>
      <c r="EB1228" s="5"/>
      <c r="EC1228" s="4"/>
      <c r="ED1228" s="6"/>
      <c r="EE1228" s="4"/>
      <c r="EF1228" s="6"/>
      <c r="EG1228" s="5"/>
      <c r="EH1228" s="5"/>
      <c r="EI1228" s="4"/>
      <c r="EJ1228" s="6"/>
      <c r="EK1228" s="4"/>
      <c r="EL1228" s="6"/>
      <c r="EM1228" s="5"/>
      <c r="EN1228" s="5"/>
      <c r="EO1228" s="4"/>
      <c r="EP1228" s="6"/>
      <c r="EQ1228" s="4"/>
      <c r="ER1228" s="6"/>
      <c r="ES1228" s="5"/>
      <c r="ET1228" s="5"/>
      <c r="EU1228" s="4"/>
      <c r="EV1228" s="6"/>
      <c r="EW1228" s="4"/>
      <c r="EX1228" s="6"/>
      <c r="EY1228" s="5"/>
      <c r="EZ1228" s="5"/>
      <c r="FA1228" s="4"/>
      <c r="FB1228" s="6"/>
      <c r="FC1228" s="4"/>
      <c r="FD1228" s="6"/>
      <c r="FE1228" s="5"/>
      <c r="FF1228" s="5"/>
      <c r="FG1228" s="4"/>
      <c r="FH1228" s="6"/>
      <c r="FI1228" s="4"/>
      <c r="FJ1228" s="6"/>
      <c r="FK1228" s="5"/>
      <c r="FL1228" s="5"/>
      <c r="FM1228" s="4"/>
      <c r="FN1228" s="6"/>
      <c r="FO1228" s="4"/>
      <c r="FP1228" s="6"/>
      <c r="FQ1228" s="5"/>
      <c r="FR1228" s="5"/>
      <c r="FS1228" s="4"/>
      <c r="FT1228" s="6"/>
      <c r="FU1228" s="4"/>
      <c r="FV1228" s="6"/>
      <c r="FW1228" s="5"/>
      <c r="FX1228" s="5"/>
      <c r="FY1228" s="4"/>
      <c r="FZ1228" s="6"/>
      <c r="GA1228" s="4"/>
      <c r="GB1228" s="6"/>
      <c r="GC1228" s="5"/>
      <c r="GD1228" s="5"/>
      <c r="GE1228" s="4"/>
      <c r="GF1228" s="6"/>
      <c r="GG1228" s="4"/>
      <c r="GH1228" s="6"/>
      <c r="GI1228" s="5"/>
      <c r="GJ1228" s="5"/>
      <c r="GK1228" s="4"/>
      <c r="GL1228" s="6"/>
      <c r="GM1228" s="4"/>
      <c r="GN1228" s="6"/>
      <c r="GO1228" s="5"/>
      <c r="GP1228" s="5"/>
      <c r="GQ1228" s="4"/>
      <c r="GR1228" s="6"/>
      <c r="GS1228" s="4"/>
      <c r="GT1228" s="6"/>
      <c r="GU1228" s="5"/>
      <c r="GV1228" s="5"/>
      <c r="GW1228" s="4"/>
      <c r="GX1228" s="6"/>
      <c r="GY1228" s="4"/>
      <c r="GZ1228" s="6"/>
      <c r="HA1228" s="5"/>
      <c r="HB1228" s="5"/>
      <c r="HC1228" s="4"/>
      <c r="HD1228" s="6"/>
      <c r="HE1228" s="4"/>
      <c r="HF1228" s="6"/>
      <c r="HG1228" s="5"/>
      <c r="HH1228" s="5"/>
      <c r="HI1228" s="4"/>
      <c r="HJ1228" s="6"/>
      <c r="HK1228" s="4"/>
      <c r="HL1228" s="6"/>
      <c r="HM1228" s="5"/>
      <c r="HN1228" s="5"/>
      <c r="HO1228" s="4"/>
      <c r="HP1228" s="6"/>
      <c r="HQ1228" s="4"/>
      <c r="HR1228" s="6"/>
      <c r="HS1228" s="5"/>
      <c r="HT1228" s="5"/>
      <c r="HU1228" s="4"/>
      <c r="HV1228" s="6"/>
      <c r="HW1228" s="4"/>
      <c r="HX1228" s="6"/>
      <c r="HY1228" s="5"/>
      <c r="HZ1228" s="5"/>
      <c r="IA1228" s="4"/>
      <c r="IB1228" s="6"/>
      <c r="IC1228" s="4"/>
      <c r="ID1228" s="6"/>
      <c r="IE1228" s="5"/>
      <c r="IF1228" s="5"/>
      <c r="IG1228" s="4"/>
      <c r="IH1228" s="6"/>
      <c r="II1228" s="4"/>
      <c r="IJ1228" s="6"/>
      <c r="IK1228" s="5"/>
      <c r="IL1228" s="5"/>
      <c r="IM1228" s="4"/>
      <c r="IN1228" s="6"/>
      <c r="IO1228" s="4"/>
      <c r="IP1228" s="6"/>
      <c r="IQ1228" s="5"/>
      <c r="IR1228" s="5"/>
      <c r="IS1228" s="4"/>
      <c r="IT1228" s="6"/>
      <c r="IU1228" s="4"/>
      <c r="IV1228" s="6"/>
      <c r="IW1228" s="5"/>
      <c r="IX1228" s="5"/>
      <c r="IY1228" s="4"/>
      <c r="IZ1228" s="6"/>
      <c r="JA1228" s="4"/>
      <c r="JB1228" s="6"/>
      <c r="JC1228" s="5"/>
      <c r="JD1228" s="5"/>
      <c r="JE1228" s="4"/>
      <c r="JF1228" s="6"/>
      <c r="JG1228" s="4"/>
      <c r="JH1228" s="6"/>
      <c r="JI1228" s="5"/>
      <c r="JJ1228" s="5"/>
      <c r="JK1228" s="4"/>
      <c r="JL1228" s="6"/>
      <c r="JM1228" s="4"/>
      <c r="JN1228" s="6"/>
      <c r="JO1228" s="5"/>
      <c r="JP1228" s="5"/>
      <c r="JQ1228" s="4"/>
      <c r="JR1228" s="6"/>
      <c r="JS1228" s="4"/>
      <c r="JT1228" s="6"/>
      <c r="JU1228" s="5"/>
      <c r="JV1228" s="5"/>
      <c r="JW1228" s="4"/>
      <c r="JX1228" s="6"/>
      <c r="JY1228" s="4"/>
      <c r="JZ1228" s="6"/>
      <c r="KA1228" s="5"/>
      <c r="KB1228" s="5"/>
      <c r="KC1228" s="4"/>
      <c r="KD1228" s="6"/>
      <c r="KE1228" s="4"/>
      <c r="KF1228" s="6"/>
      <c r="KG1228" s="5"/>
      <c r="KH1228" s="5"/>
      <c r="KI1228" s="4"/>
      <c r="KJ1228" s="6"/>
      <c r="KK1228" s="4"/>
      <c r="KL1228" s="6"/>
      <c r="KM1228" s="5"/>
      <c r="KN1228" s="5"/>
    </row>
    <row r="1229">
      <c r="A1229" s="3" t="s">
        <v>85</v>
      </c>
      <c r="B1229" s="3" t="s">
        <v>851</v>
      </c>
      <c r="C1229" s="3" t="s">
        <v>586</v>
      </c>
      <c r="D1229" s="3" t="s">
        <v>649</v>
      </c>
      <c r="E1229" s="3" t="s">
        <v>913</v>
      </c>
      <c r="F1229" s="3" t="s">
        <v>913</v>
      </c>
      <c r="G1229" s="3" t="s">
        <v>913</v>
      </c>
      <c r="H1229" s="3" t="s">
        <v>104</v>
      </c>
      <c r="I1229" s="3" t="s">
        <v>1320</v>
      </c>
      <c r="J1229" s="3" t="s">
        <v>712</v>
      </c>
      <c r="K1229" s="4">
        <v>158</v>
      </c>
      <c r="L1229" s="4">
        <f>=ROUNDDOWN(13.0578512396694,0)</f>
      </c>
      <c r="M1229" s="4"/>
      <c r="N1229" s="5">
        <v>1</v>
      </c>
      <c r="O1229" s="4"/>
      <c r="P1229" s="4">
        <f>=ROUNDDOWN({0},0)</f>
      </c>
      <c r="Q1229" s="4"/>
      <c r="R1229" s="5"/>
      <c r="S1229" s="4">
        <v>8</v>
      </c>
      <c r="T1229" s="6">
        <v>163.4</v>
      </c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  <c r="AW1229" s="4"/>
      <c r="AX1229" s="6"/>
      <c r="AY1229" s="4"/>
      <c r="AZ1229" s="6"/>
      <c r="BA1229" s="5"/>
      <c r="BB1229" s="5"/>
      <c r="BC1229" s="4"/>
      <c r="BD1229" s="6"/>
      <c r="BE1229" s="4"/>
      <c r="BF1229" s="6"/>
      <c r="BG1229" s="5"/>
      <c r="BH1229" s="5"/>
      <c r="BI1229" s="4"/>
      <c r="BJ1229" s="6"/>
      <c r="BK1229" s="4"/>
      <c r="BL1229" s="6"/>
      <c r="BM1229" s="5"/>
      <c r="BN1229" s="5"/>
      <c r="BO1229" s="4"/>
      <c r="BP1229" s="6"/>
      <c r="BQ1229" s="4"/>
      <c r="BR1229" s="6"/>
      <c r="BS1229" s="5"/>
      <c r="BT1229" s="5"/>
      <c r="BU1229" s="4"/>
      <c r="BV1229" s="6"/>
      <c r="BW1229" s="4"/>
      <c r="BX1229" s="6"/>
      <c r="BY1229" s="5"/>
      <c r="BZ1229" s="5"/>
      <c r="CA1229" s="4"/>
      <c r="CB1229" s="6"/>
      <c r="CC1229" s="4"/>
      <c r="CD1229" s="6"/>
      <c r="CE1229" s="5"/>
      <c r="CF1229" s="5"/>
      <c r="CG1229" s="4"/>
      <c r="CH1229" s="6"/>
      <c r="CI1229" s="4"/>
      <c r="CJ1229" s="6"/>
      <c r="CK1229" s="5"/>
      <c r="CL1229" s="5"/>
      <c r="CM1229" s="4"/>
      <c r="CN1229" s="6"/>
      <c r="CO1229" s="4"/>
      <c r="CP1229" s="6"/>
      <c r="CQ1229" s="5"/>
      <c r="CR1229" s="5"/>
      <c r="CS1229" s="4"/>
      <c r="CT1229" s="6"/>
      <c r="CU1229" s="4"/>
      <c r="CV1229" s="6"/>
      <c r="CW1229" s="5"/>
      <c r="CX1229" s="5"/>
      <c r="CY1229" s="4"/>
      <c r="CZ1229" s="6"/>
      <c r="DA1229" s="4"/>
      <c r="DB1229" s="6"/>
      <c r="DC1229" s="5"/>
      <c r="DD1229" s="5"/>
      <c r="DE1229" s="4"/>
      <c r="DF1229" s="6"/>
      <c r="DG1229" s="4"/>
      <c r="DH1229" s="6"/>
      <c r="DI1229" s="5"/>
      <c r="DJ1229" s="5"/>
      <c r="DK1229" s="4">
        <v>8</v>
      </c>
      <c r="DL1229" s="6">
        <v>163.4</v>
      </c>
      <c r="DM1229" s="4"/>
      <c r="DN1229" s="6"/>
      <c r="DO1229" s="5"/>
      <c r="DP1229" s="5"/>
      <c r="DQ1229" s="4"/>
      <c r="DR1229" s="6"/>
      <c r="DS1229" s="4"/>
      <c r="DT1229" s="6"/>
      <c r="DU1229" s="5"/>
      <c r="DV1229" s="5"/>
      <c r="DW1229" s="4"/>
      <c r="DX1229" s="6"/>
      <c r="DY1229" s="4"/>
      <c r="DZ1229" s="6"/>
      <c r="EA1229" s="5"/>
      <c r="EB1229" s="5"/>
      <c r="EC1229" s="4"/>
      <c r="ED1229" s="6"/>
      <c r="EE1229" s="4"/>
      <c r="EF1229" s="6"/>
      <c r="EG1229" s="5"/>
      <c r="EH1229" s="5"/>
      <c r="EI1229" s="4"/>
      <c r="EJ1229" s="6"/>
      <c r="EK1229" s="4"/>
      <c r="EL1229" s="6"/>
      <c r="EM1229" s="5"/>
      <c r="EN1229" s="5"/>
      <c r="EO1229" s="4"/>
      <c r="EP1229" s="6"/>
      <c r="EQ1229" s="4"/>
      <c r="ER1229" s="6"/>
      <c r="ES1229" s="5"/>
      <c r="ET1229" s="5"/>
      <c r="EU1229" s="4"/>
      <c r="EV1229" s="6"/>
      <c r="EW1229" s="4"/>
      <c r="EX1229" s="6"/>
      <c r="EY1229" s="5"/>
      <c r="EZ1229" s="5"/>
      <c r="FA1229" s="4"/>
      <c r="FB1229" s="6"/>
      <c r="FC1229" s="4"/>
      <c r="FD1229" s="6"/>
      <c r="FE1229" s="5"/>
      <c r="FF1229" s="5"/>
      <c r="FG1229" s="4"/>
      <c r="FH1229" s="6"/>
      <c r="FI1229" s="4"/>
      <c r="FJ1229" s="6"/>
      <c r="FK1229" s="5"/>
      <c r="FL1229" s="5"/>
      <c r="FM1229" s="4"/>
      <c r="FN1229" s="6"/>
      <c r="FO1229" s="4"/>
      <c r="FP1229" s="6"/>
      <c r="FQ1229" s="5"/>
      <c r="FR1229" s="5"/>
      <c r="FS1229" s="4"/>
      <c r="FT1229" s="6"/>
      <c r="FU1229" s="4"/>
      <c r="FV1229" s="6"/>
      <c r="FW1229" s="5"/>
      <c r="FX1229" s="5"/>
      <c r="FY1229" s="4"/>
      <c r="FZ1229" s="6"/>
      <c r="GA1229" s="4"/>
      <c r="GB1229" s="6"/>
      <c r="GC1229" s="5"/>
      <c r="GD1229" s="5"/>
      <c r="GE1229" s="4"/>
      <c r="GF1229" s="6"/>
      <c r="GG1229" s="4"/>
      <c r="GH1229" s="6"/>
      <c r="GI1229" s="5"/>
      <c r="GJ1229" s="5"/>
      <c r="GK1229" s="4"/>
      <c r="GL1229" s="6"/>
      <c r="GM1229" s="4"/>
      <c r="GN1229" s="6"/>
      <c r="GO1229" s="5"/>
      <c r="GP1229" s="5"/>
      <c r="GQ1229" s="4"/>
      <c r="GR1229" s="6"/>
      <c r="GS1229" s="4"/>
      <c r="GT1229" s="6"/>
      <c r="GU1229" s="5"/>
      <c r="GV1229" s="5"/>
      <c r="GW1229" s="4"/>
      <c r="GX1229" s="6"/>
      <c r="GY1229" s="4"/>
      <c r="GZ1229" s="6"/>
      <c r="HA1229" s="5"/>
      <c r="HB1229" s="5"/>
      <c r="HC1229" s="4"/>
      <c r="HD1229" s="6"/>
      <c r="HE1229" s="4"/>
      <c r="HF1229" s="6"/>
      <c r="HG1229" s="5"/>
      <c r="HH1229" s="5"/>
      <c r="HI1229" s="4"/>
      <c r="HJ1229" s="6"/>
      <c r="HK1229" s="4"/>
      <c r="HL1229" s="6"/>
      <c r="HM1229" s="5"/>
      <c r="HN1229" s="5"/>
      <c r="HO1229" s="4"/>
      <c r="HP1229" s="6"/>
      <c r="HQ1229" s="4"/>
      <c r="HR1229" s="6"/>
      <c r="HS1229" s="5"/>
      <c r="HT1229" s="5"/>
      <c r="HU1229" s="4"/>
      <c r="HV1229" s="6"/>
      <c r="HW1229" s="4"/>
      <c r="HX1229" s="6"/>
      <c r="HY1229" s="5"/>
      <c r="HZ1229" s="5"/>
      <c r="IA1229" s="4"/>
      <c r="IB1229" s="6"/>
      <c r="IC1229" s="4"/>
      <c r="ID1229" s="6"/>
      <c r="IE1229" s="5"/>
      <c r="IF1229" s="5"/>
      <c r="IG1229" s="4"/>
      <c r="IH1229" s="6"/>
      <c r="II1229" s="4"/>
      <c r="IJ1229" s="6"/>
      <c r="IK1229" s="5"/>
      <c r="IL1229" s="5"/>
      <c r="IM1229" s="4"/>
      <c r="IN1229" s="6"/>
      <c r="IO1229" s="4"/>
      <c r="IP1229" s="6"/>
      <c r="IQ1229" s="5"/>
      <c r="IR1229" s="5"/>
      <c r="IS1229" s="4"/>
      <c r="IT1229" s="6"/>
      <c r="IU1229" s="4"/>
      <c r="IV1229" s="6"/>
      <c r="IW1229" s="5"/>
      <c r="IX1229" s="5"/>
      <c r="IY1229" s="4"/>
      <c r="IZ1229" s="6"/>
      <c r="JA1229" s="4"/>
      <c r="JB1229" s="6"/>
      <c r="JC1229" s="5"/>
      <c r="JD1229" s="5"/>
      <c r="JE1229" s="4"/>
      <c r="JF1229" s="6"/>
      <c r="JG1229" s="4"/>
      <c r="JH1229" s="6"/>
      <c r="JI1229" s="5"/>
      <c r="JJ1229" s="5"/>
      <c r="JK1229" s="4"/>
      <c r="JL1229" s="6"/>
      <c r="JM1229" s="4"/>
      <c r="JN1229" s="6"/>
      <c r="JO1229" s="5"/>
      <c r="JP1229" s="5"/>
      <c r="JQ1229" s="4"/>
      <c r="JR1229" s="6"/>
      <c r="JS1229" s="4"/>
      <c r="JT1229" s="6"/>
      <c r="JU1229" s="5"/>
      <c r="JV1229" s="5"/>
      <c r="JW1229" s="4"/>
      <c r="JX1229" s="6"/>
      <c r="JY1229" s="4"/>
      <c r="JZ1229" s="6"/>
      <c r="KA1229" s="5"/>
      <c r="KB1229" s="5"/>
      <c r="KC1229" s="4"/>
      <c r="KD1229" s="6"/>
      <c r="KE1229" s="4"/>
      <c r="KF1229" s="6"/>
      <c r="KG1229" s="5"/>
      <c r="KH1229" s="5"/>
      <c r="KI1229" s="4"/>
      <c r="KJ1229" s="6"/>
      <c r="KK1229" s="4"/>
      <c r="KL1229" s="6"/>
      <c r="KM1229" s="5"/>
      <c r="KN1229" s="5"/>
    </row>
    <row r="1230">
      <c r="A1230" s="3" t="s">
        <v>85</v>
      </c>
      <c r="B1230" s="3" t="s">
        <v>851</v>
      </c>
      <c r="C1230" s="3" t="s">
        <v>586</v>
      </c>
      <c r="D1230" s="3" t="s">
        <v>649</v>
      </c>
      <c r="E1230" s="3" t="s">
        <v>914</v>
      </c>
      <c r="F1230" s="3" t="s">
        <v>914</v>
      </c>
      <c r="G1230" s="3" t="s">
        <v>914</v>
      </c>
      <c r="H1230" s="3" t="s">
        <v>104</v>
      </c>
      <c r="I1230" s="3" t="s">
        <v>1364</v>
      </c>
      <c r="J1230" s="3" t="s">
        <v>712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/>
      <c r="AF1230" s="6"/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  <c r="AW1230" s="4"/>
      <c r="AX1230" s="6"/>
      <c r="AY1230" s="4"/>
      <c r="AZ1230" s="6"/>
      <c r="BA1230" s="5"/>
      <c r="BB1230" s="5"/>
      <c r="BC1230" s="4"/>
      <c r="BD1230" s="6"/>
      <c r="BE1230" s="4"/>
      <c r="BF1230" s="6"/>
      <c r="BG1230" s="5"/>
      <c r="BH1230" s="5"/>
      <c r="BI1230" s="4"/>
      <c r="BJ1230" s="6"/>
      <c r="BK1230" s="4"/>
      <c r="BL1230" s="6"/>
      <c r="BM1230" s="5"/>
      <c r="BN1230" s="5"/>
      <c r="BO1230" s="4"/>
      <c r="BP1230" s="6"/>
      <c r="BQ1230" s="4"/>
      <c r="BR1230" s="6"/>
      <c r="BS1230" s="5"/>
      <c r="BT1230" s="5"/>
      <c r="BU1230" s="4"/>
      <c r="BV1230" s="6"/>
      <c r="BW1230" s="4"/>
      <c r="BX1230" s="6"/>
      <c r="BY1230" s="5"/>
      <c r="BZ1230" s="5"/>
      <c r="CA1230" s="4"/>
      <c r="CB1230" s="6"/>
      <c r="CC1230" s="4"/>
      <c r="CD1230" s="6"/>
      <c r="CE1230" s="5"/>
      <c r="CF1230" s="5"/>
      <c r="CG1230" s="4"/>
      <c r="CH1230" s="6"/>
      <c r="CI1230" s="4"/>
      <c r="CJ1230" s="6"/>
      <c r="CK1230" s="5"/>
      <c r="CL1230" s="5"/>
      <c r="CM1230" s="4"/>
      <c r="CN1230" s="6"/>
      <c r="CO1230" s="4"/>
      <c r="CP1230" s="6"/>
      <c r="CQ1230" s="5"/>
      <c r="CR1230" s="5"/>
      <c r="CS1230" s="4"/>
      <c r="CT1230" s="6"/>
      <c r="CU1230" s="4"/>
      <c r="CV1230" s="6"/>
      <c r="CW1230" s="5"/>
      <c r="CX1230" s="5"/>
      <c r="CY1230" s="4"/>
      <c r="CZ1230" s="6"/>
      <c r="DA1230" s="4"/>
      <c r="DB1230" s="6"/>
      <c r="DC1230" s="5"/>
      <c r="DD1230" s="5"/>
      <c r="DE1230" s="4"/>
      <c r="DF1230" s="6"/>
      <c r="DG1230" s="4"/>
      <c r="DH1230" s="6"/>
      <c r="DI1230" s="5"/>
      <c r="DJ1230" s="5"/>
      <c r="DK1230" s="4"/>
      <c r="DL1230" s="6"/>
      <c r="DM1230" s="4"/>
      <c r="DN1230" s="6"/>
      <c r="DO1230" s="5"/>
      <c r="DP1230" s="5"/>
      <c r="DQ1230" s="4"/>
      <c r="DR1230" s="6"/>
      <c r="DS1230" s="4"/>
      <c r="DT1230" s="6"/>
      <c r="DU1230" s="5"/>
      <c r="DV1230" s="5"/>
      <c r="DW1230" s="4"/>
      <c r="DX1230" s="6"/>
      <c r="DY1230" s="4"/>
      <c r="DZ1230" s="6"/>
      <c r="EA1230" s="5"/>
      <c r="EB1230" s="5"/>
      <c r="EC1230" s="4"/>
      <c r="ED1230" s="6"/>
      <c r="EE1230" s="4"/>
      <c r="EF1230" s="6"/>
      <c r="EG1230" s="5"/>
      <c r="EH1230" s="5"/>
      <c r="EI1230" s="4"/>
      <c r="EJ1230" s="6"/>
      <c r="EK1230" s="4"/>
      <c r="EL1230" s="6"/>
      <c r="EM1230" s="5"/>
      <c r="EN1230" s="5"/>
      <c r="EO1230" s="4"/>
      <c r="EP1230" s="6"/>
      <c r="EQ1230" s="4"/>
      <c r="ER1230" s="6"/>
      <c r="ES1230" s="5"/>
      <c r="ET1230" s="5"/>
      <c r="EU1230" s="4"/>
      <c r="EV1230" s="6"/>
      <c r="EW1230" s="4"/>
      <c r="EX1230" s="6"/>
      <c r="EY1230" s="5"/>
      <c r="EZ1230" s="5"/>
      <c r="FA1230" s="4"/>
      <c r="FB1230" s="6"/>
      <c r="FC1230" s="4"/>
      <c r="FD1230" s="6"/>
      <c r="FE1230" s="5"/>
      <c r="FF1230" s="5"/>
      <c r="FG1230" s="4"/>
      <c r="FH1230" s="6"/>
      <c r="FI1230" s="4"/>
      <c r="FJ1230" s="6"/>
      <c r="FK1230" s="5"/>
      <c r="FL1230" s="5"/>
      <c r="FM1230" s="4"/>
      <c r="FN1230" s="6"/>
      <c r="FO1230" s="4"/>
      <c r="FP1230" s="6"/>
      <c r="FQ1230" s="5"/>
      <c r="FR1230" s="5"/>
      <c r="FS1230" s="4"/>
      <c r="FT1230" s="6"/>
      <c r="FU1230" s="4"/>
      <c r="FV1230" s="6"/>
      <c r="FW1230" s="5"/>
      <c r="FX1230" s="5"/>
      <c r="FY1230" s="4"/>
      <c r="FZ1230" s="6"/>
      <c r="GA1230" s="4"/>
      <c r="GB1230" s="6"/>
      <c r="GC1230" s="5"/>
      <c r="GD1230" s="5"/>
      <c r="GE1230" s="4"/>
      <c r="GF1230" s="6"/>
      <c r="GG1230" s="4"/>
      <c r="GH1230" s="6"/>
      <c r="GI1230" s="5"/>
      <c r="GJ1230" s="5"/>
      <c r="GK1230" s="4"/>
      <c r="GL1230" s="6"/>
      <c r="GM1230" s="4"/>
      <c r="GN1230" s="6"/>
      <c r="GO1230" s="5"/>
      <c r="GP1230" s="5"/>
      <c r="GQ1230" s="4"/>
      <c r="GR1230" s="6"/>
      <c r="GS1230" s="4"/>
      <c r="GT1230" s="6"/>
      <c r="GU1230" s="5"/>
      <c r="GV1230" s="5"/>
      <c r="GW1230" s="4"/>
      <c r="GX1230" s="6"/>
      <c r="GY1230" s="4"/>
      <c r="GZ1230" s="6"/>
      <c r="HA1230" s="5"/>
      <c r="HB1230" s="5"/>
      <c r="HC1230" s="4"/>
      <c r="HD1230" s="6"/>
      <c r="HE1230" s="4"/>
      <c r="HF1230" s="6"/>
      <c r="HG1230" s="5"/>
      <c r="HH1230" s="5"/>
      <c r="HI1230" s="4"/>
      <c r="HJ1230" s="6"/>
      <c r="HK1230" s="4"/>
      <c r="HL1230" s="6"/>
      <c r="HM1230" s="5"/>
      <c r="HN1230" s="5"/>
      <c r="HO1230" s="4"/>
      <c r="HP1230" s="6"/>
      <c r="HQ1230" s="4"/>
      <c r="HR1230" s="6"/>
      <c r="HS1230" s="5"/>
      <c r="HT1230" s="5"/>
      <c r="HU1230" s="4"/>
      <c r="HV1230" s="6"/>
      <c r="HW1230" s="4"/>
      <c r="HX1230" s="6"/>
      <c r="HY1230" s="5"/>
      <c r="HZ1230" s="5"/>
      <c r="IA1230" s="4"/>
      <c r="IB1230" s="6"/>
      <c r="IC1230" s="4"/>
      <c r="ID1230" s="6"/>
      <c r="IE1230" s="5"/>
      <c r="IF1230" s="5"/>
      <c r="IG1230" s="4"/>
      <c r="IH1230" s="6"/>
      <c r="II1230" s="4"/>
      <c r="IJ1230" s="6"/>
      <c r="IK1230" s="5"/>
      <c r="IL1230" s="5"/>
      <c r="IM1230" s="4"/>
      <c r="IN1230" s="6"/>
      <c r="IO1230" s="4"/>
      <c r="IP1230" s="6"/>
      <c r="IQ1230" s="5"/>
      <c r="IR1230" s="5"/>
      <c r="IS1230" s="4"/>
      <c r="IT1230" s="6"/>
      <c r="IU1230" s="4"/>
      <c r="IV1230" s="6"/>
      <c r="IW1230" s="5"/>
      <c r="IX1230" s="5"/>
      <c r="IY1230" s="4"/>
      <c r="IZ1230" s="6"/>
      <c r="JA1230" s="4"/>
      <c r="JB1230" s="6"/>
      <c r="JC1230" s="5"/>
      <c r="JD1230" s="5"/>
      <c r="JE1230" s="4"/>
      <c r="JF1230" s="6"/>
      <c r="JG1230" s="4"/>
      <c r="JH1230" s="6"/>
      <c r="JI1230" s="5"/>
      <c r="JJ1230" s="5"/>
      <c r="JK1230" s="4"/>
      <c r="JL1230" s="6"/>
      <c r="JM1230" s="4"/>
      <c r="JN1230" s="6"/>
      <c r="JO1230" s="5"/>
      <c r="JP1230" s="5"/>
      <c r="JQ1230" s="4"/>
      <c r="JR1230" s="6"/>
      <c r="JS1230" s="4"/>
      <c r="JT1230" s="6"/>
      <c r="JU1230" s="5"/>
      <c r="JV1230" s="5"/>
      <c r="JW1230" s="4"/>
      <c r="JX1230" s="6"/>
      <c r="JY1230" s="4"/>
      <c r="JZ1230" s="6"/>
      <c r="KA1230" s="5"/>
      <c r="KB1230" s="5"/>
      <c r="KC1230" s="4"/>
      <c r="KD1230" s="6"/>
      <c r="KE1230" s="4"/>
      <c r="KF1230" s="6"/>
      <c r="KG1230" s="5"/>
      <c r="KH1230" s="5"/>
      <c r="KI1230" s="4"/>
      <c r="KJ1230" s="6"/>
      <c r="KK1230" s="4"/>
      <c r="KL1230" s="6"/>
      <c r="KM1230" s="5"/>
      <c r="KN1230" s="5"/>
    </row>
    <row r="1231">
      <c r="A1231" s="3" t="s">
        <v>85</v>
      </c>
      <c r="B1231" s="3" t="s">
        <v>851</v>
      </c>
      <c r="C1231" s="3" t="s">
        <v>586</v>
      </c>
      <c r="D1231" s="3" t="s">
        <v>712</v>
      </c>
      <c r="E1231" s="3" t="s">
        <v>915</v>
      </c>
      <c r="F1231" s="3" t="s">
        <v>104</v>
      </c>
      <c r="G1231" s="3" t="s">
        <v>104</v>
      </c>
      <c r="H1231" s="3" t="s">
        <v>104</v>
      </c>
      <c r="I1231" s="3" t="s">
        <v>1364</v>
      </c>
      <c r="J1231" s="3" t="s">
        <v>104</v>
      </c>
      <c r="K1231" s="4"/>
      <c r="L1231" s="4">
        <f>=ROUNDDOWN({0},0)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  <c r="AW1231" s="4"/>
      <c r="AX1231" s="6"/>
      <c r="AY1231" s="4"/>
      <c r="AZ1231" s="6"/>
      <c r="BA1231" s="5"/>
      <c r="BB1231" s="5"/>
      <c r="BC1231" s="4"/>
      <c r="BD1231" s="6"/>
      <c r="BE1231" s="4"/>
      <c r="BF1231" s="6"/>
      <c r="BG1231" s="5"/>
      <c r="BH1231" s="5"/>
      <c r="BI1231" s="4"/>
      <c r="BJ1231" s="6"/>
      <c r="BK1231" s="4"/>
      <c r="BL1231" s="6"/>
      <c r="BM1231" s="5"/>
      <c r="BN1231" s="5"/>
      <c r="BO1231" s="4"/>
      <c r="BP1231" s="6"/>
      <c r="BQ1231" s="4"/>
      <c r="BR1231" s="6"/>
      <c r="BS1231" s="5"/>
      <c r="BT1231" s="5"/>
      <c r="BU1231" s="4"/>
      <c r="BV1231" s="6"/>
      <c r="BW1231" s="4"/>
      <c r="BX1231" s="6"/>
      <c r="BY1231" s="5"/>
      <c r="BZ1231" s="5"/>
      <c r="CA1231" s="4"/>
      <c r="CB1231" s="6"/>
      <c r="CC1231" s="4"/>
      <c r="CD1231" s="6"/>
      <c r="CE1231" s="5"/>
      <c r="CF1231" s="5"/>
      <c r="CG1231" s="4"/>
      <c r="CH1231" s="6"/>
      <c r="CI1231" s="4"/>
      <c r="CJ1231" s="6"/>
      <c r="CK1231" s="5"/>
      <c r="CL1231" s="5"/>
      <c r="CM1231" s="4"/>
      <c r="CN1231" s="6"/>
      <c r="CO1231" s="4"/>
      <c r="CP1231" s="6"/>
      <c r="CQ1231" s="5"/>
      <c r="CR1231" s="5"/>
      <c r="CS1231" s="4"/>
      <c r="CT1231" s="6"/>
      <c r="CU1231" s="4"/>
      <c r="CV1231" s="6"/>
      <c r="CW1231" s="5"/>
      <c r="CX1231" s="5"/>
      <c r="CY1231" s="4"/>
      <c r="CZ1231" s="6"/>
      <c r="DA1231" s="4"/>
      <c r="DB1231" s="6"/>
      <c r="DC1231" s="5"/>
      <c r="DD1231" s="5"/>
      <c r="DE1231" s="4"/>
      <c r="DF1231" s="6"/>
      <c r="DG1231" s="4"/>
      <c r="DH1231" s="6"/>
      <c r="DI1231" s="5"/>
      <c r="DJ1231" s="5"/>
      <c r="DK1231" s="4"/>
      <c r="DL1231" s="6"/>
      <c r="DM1231" s="4"/>
      <c r="DN1231" s="6"/>
      <c r="DO1231" s="5"/>
      <c r="DP1231" s="5"/>
      <c r="DQ1231" s="4"/>
      <c r="DR1231" s="6"/>
      <c r="DS1231" s="4"/>
      <c r="DT1231" s="6"/>
      <c r="DU1231" s="5"/>
      <c r="DV1231" s="5"/>
      <c r="DW1231" s="4"/>
      <c r="DX1231" s="6"/>
      <c r="DY1231" s="4"/>
      <c r="DZ1231" s="6"/>
      <c r="EA1231" s="5"/>
      <c r="EB1231" s="5"/>
      <c r="EC1231" s="4"/>
      <c r="ED1231" s="6"/>
      <c r="EE1231" s="4"/>
      <c r="EF1231" s="6"/>
      <c r="EG1231" s="5"/>
      <c r="EH1231" s="5"/>
      <c r="EI1231" s="4"/>
      <c r="EJ1231" s="6"/>
      <c r="EK1231" s="4"/>
      <c r="EL1231" s="6"/>
      <c r="EM1231" s="5"/>
      <c r="EN1231" s="5"/>
      <c r="EO1231" s="4"/>
      <c r="EP1231" s="6"/>
      <c r="EQ1231" s="4"/>
      <c r="ER1231" s="6"/>
      <c r="ES1231" s="5"/>
      <c r="ET1231" s="5"/>
      <c r="EU1231" s="4"/>
      <c r="EV1231" s="6"/>
      <c r="EW1231" s="4"/>
      <c r="EX1231" s="6"/>
      <c r="EY1231" s="5"/>
      <c r="EZ1231" s="5"/>
      <c r="FA1231" s="4"/>
      <c r="FB1231" s="6"/>
      <c r="FC1231" s="4"/>
      <c r="FD1231" s="6"/>
      <c r="FE1231" s="5"/>
      <c r="FF1231" s="5"/>
      <c r="FG1231" s="4"/>
      <c r="FH1231" s="6"/>
      <c r="FI1231" s="4"/>
      <c r="FJ1231" s="6"/>
      <c r="FK1231" s="5"/>
      <c r="FL1231" s="5"/>
      <c r="FM1231" s="4"/>
      <c r="FN1231" s="6"/>
      <c r="FO1231" s="4"/>
      <c r="FP1231" s="6"/>
      <c r="FQ1231" s="5"/>
      <c r="FR1231" s="5"/>
      <c r="FS1231" s="4"/>
      <c r="FT1231" s="6"/>
      <c r="FU1231" s="4"/>
      <c r="FV1231" s="6"/>
      <c r="FW1231" s="5"/>
      <c r="FX1231" s="5"/>
      <c r="FY1231" s="4"/>
      <c r="FZ1231" s="6"/>
      <c r="GA1231" s="4"/>
      <c r="GB1231" s="6"/>
      <c r="GC1231" s="5"/>
      <c r="GD1231" s="5"/>
      <c r="GE1231" s="4"/>
      <c r="GF1231" s="6"/>
      <c r="GG1231" s="4"/>
      <c r="GH1231" s="6"/>
      <c r="GI1231" s="5"/>
      <c r="GJ1231" s="5"/>
      <c r="GK1231" s="4"/>
      <c r="GL1231" s="6"/>
      <c r="GM1231" s="4"/>
      <c r="GN1231" s="6"/>
      <c r="GO1231" s="5"/>
      <c r="GP1231" s="5"/>
      <c r="GQ1231" s="4"/>
      <c r="GR1231" s="6"/>
      <c r="GS1231" s="4"/>
      <c r="GT1231" s="6"/>
      <c r="GU1231" s="5"/>
      <c r="GV1231" s="5"/>
      <c r="GW1231" s="4"/>
      <c r="GX1231" s="6"/>
      <c r="GY1231" s="4"/>
      <c r="GZ1231" s="6"/>
      <c r="HA1231" s="5"/>
      <c r="HB1231" s="5"/>
      <c r="HC1231" s="4"/>
      <c r="HD1231" s="6"/>
      <c r="HE1231" s="4"/>
      <c r="HF1231" s="6"/>
      <c r="HG1231" s="5"/>
      <c r="HH1231" s="5"/>
      <c r="HI1231" s="4"/>
      <c r="HJ1231" s="6"/>
      <c r="HK1231" s="4"/>
      <c r="HL1231" s="6"/>
      <c r="HM1231" s="5"/>
      <c r="HN1231" s="5"/>
      <c r="HO1231" s="4"/>
      <c r="HP1231" s="6"/>
      <c r="HQ1231" s="4"/>
      <c r="HR1231" s="6"/>
      <c r="HS1231" s="5"/>
      <c r="HT1231" s="5"/>
      <c r="HU1231" s="4"/>
      <c r="HV1231" s="6"/>
      <c r="HW1231" s="4"/>
      <c r="HX1231" s="6"/>
      <c r="HY1231" s="5"/>
      <c r="HZ1231" s="5"/>
      <c r="IA1231" s="4"/>
      <c r="IB1231" s="6"/>
      <c r="IC1231" s="4"/>
      <c r="ID1231" s="6"/>
      <c r="IE1231" s="5"/>
      <c r="IF1231" s="5"/>
      <c r="IG1231" s="4"/>
      <c r="IH1231" s="6"/>
      <c r="II1231" s="4"/>
      <c r="IJ1231" s="6"/>
      <c r="IK1231" s="5"/>
      <c r="IL1231" s="5"/>
      <c r="IM1231" s="4"/>
      <c r="IN1231" s="6"/>
      <c r="IO1231" s="4"/>
      <c r="IP1231" s="6"/>
      <c r="IQ1231" s="5"/>
      <c r="IR1231" s="5"/>
      <c r="IS1231" s="4"/>
      <c r="IT1231" s="6"/>
      <c r="IU1231" s="4"/>
      <c r="IV1231" s="6"/>
      <c r="IW1231" s="5"/>
      <c r="IX1231" s="5"/>
      <c r="IY1231" s="4"/>
      <c r="IZ1231" s="6"/>
      <c r="JA1231" s="4"/>
      <c r="JB1231" s="6"/>
      <c r="JC1231" s="5"/>
      <c r="JD1231" s="5"/>
      <c r="JE1231" s="4"/>
      <c r="JF1231" s="6"/>
      <c r="JG1231" s="4"/>
      <c r="JH1231" s="6"/>
      <c r="JI1231" s="5"/>
      <c r="JJ1231" s="5"/>
      <c r="JK1231" s="4"/>
      <c r="JL1231" s="6"/>
      <c r="JM1231" s="4"/>
      <c r="JN1231" s="6"/>
      <c r="JO1231" s="5"/>
      <c r="JP1231" s="5"/>
      <c r="JQ1231" s="4"/>
      <c r="JR1231" s="6"/>
      <c r="JS1231" s="4"/>
      <c r="JT1231" s="6"/>
      <c r="JU1231" s="5"/>
      <c r="JV1231" s="5"/>
      <c r="JW1231" s="4"/>
      <c r="JX1231" s="6"/>
      <c r="JY1231" s="4"/>
      <c r="JZ1231" s="6"/>
      <c r="KA1231" s="5"/>
      <c r="KB1231" s="5"/>
      <c r="KC1231" s="4"/>
      <c r="KD1231" s="6"/>
      <c r="KE1231" s="4"/>
      <c r="KF1231" s="6"/>
      <c r="KG1231" s="5"/>
      <c r="KH1231" s="5"/>
      <c r="KI1231" s="4"/>
      <c r="KJ1231" s="6"/>
      <c r="KK1231" s="4"/>
      <c r="KL1231" s="6"/>
      <c r="KM1231" s="5"/>
      <c r="KN1231" s="5"/>
    </row>
    <row r="1232">
      <c r="A1232" s="3" t="s">
        <v>85</v>
      </c>
      <c r="B1232" s="3" t="s">
        <v>851</v>
      </c>
      <c r="C1232" s="3" t="s">
        <v>586</v>
      </c>
      <c r="D1232" s="3" t="s">
        <v>712</v>
      </c>
      <c r="E1232" s="3" t="s">
        <v>916</v>
      </c>
      <c r="F1232" s="3" t="s">
        <v>104</v>
      </c>
      <c r="G1232" s="3" t="s">
        <v>104</v>
      </c>
      <c r="H1232" s="3" t="s">
        <v>104</v>
      </c>
      <c r="I1232" s="3" t="s">
        <v>1364</v>
      </c>
      <c r="J1232" s="3" t="s">
        <v>104</v>
      </c>
      <c r="K1232" s="4"/>
      <c r="L1232" s="4">
        <f>=ROUNDDOWN({0},0)</f>
      </c>
      <c r="M1232" s="4"/>
      <c r="N1232" s="5"/>
      <c r="O1232" s="4"/>
      <c r="P1232" s="4">
        <f>=ROUNDDOWN({0},0)</f>
      </c>
      <c r="Q1232" s="4"/>
      <c r="R1232" s="5"/>
      <c r="S1232" s="4"/>
      <c r="T1232" s="6"/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/>
      <c r="AF1232" s="6"/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  <c r="AW1232" s="4"/>
      <c r="AX1232" s="6"/>
      <c r="AY1232" s="4"/>
      <c r="AZ1232" s="6"/>
      <c r="BA1232" s="5"/>
      <c r="BB1232" s="5"/>
      <c r="BC1232" s="4"/>
      <c r="BD1232" s="6"/>
      <c r="BE1232" s="4"/>
      <c r="BF1232" s="6"/>
      <c r="BG1232" s="5"/>
      <c r="BH1232" s="5"/>
      <c r="BI1232" s="4"/>
      <c r="BJ1232" s="6"/>
      <c r="BK1232" s="4"/>
      <c r="BL1232" s="6"/>
      <c r="BM1232" s="5"/>
      <c r="BN1232" s="5"/>
      <c r="BO1232" s="4"/>
      <c r="BP1232" s="6"/>
      <c r="BQ1232" s="4"/>
      <c r="BR1232" s="6"/>
      <c r="BS1232" s="5"/>
      <c r="BT1232" s="5"/>
      <c r="BU1232" s="4"/>
      <c r="BV1232" s="6"/>
      <c r="BW1232" s="4"/>
      <c r="BX1232" s="6"/>
      <c r="BY1232" s="5"/>
      <c r="BZ1232" s="5"/>
      <c r="CA1232" s="4"/>
      <c r="CB1232" s="6"/>
      <c r="CC1232" s="4"/>
      <c r="CD1232" s="6"/>
      <c r="CE1232" s="5"/>
      <c r="CF1232" s="5"/>
      <c r="CG1232" s="4"/>
      <c r="CH1232" s="6"/>
      <c r="CI1232" s="4"/>
      <c r="CJ1232" s="6"/>
      <c r="CK1232" s="5"/>
      <c r="CL1232" s="5"/>
      <c r="CM1232" s="4"/>
      <c r="CN1232" s="6"/>
      <c r="CO1232" s="4"/>
      <c r="CP1232" s="6"/>
      <c r="CQ1232" s="5"/>
      <c r="CR1232" s="5"/>
      <c r="CS1232" s="4"/>
      <c r="CT1232" s="6"/>
      <c r="CU1232" s="4"/>
      <c r="CV1232" s="6"/>
      <c r="CW1232" s="5"/>
      <c r="CX1232" s="5"/>
      <c r="CY1232" s="4"/>
      <c r="CZ1232" s="6"/>
      <c r="DA1232" s="4"/>
      <c r="DB1232" s="6"/>
      <c r="DC1232" s="5"/>
      <c r="DD1232" s="5"/>
      <c r="DE1232" s="4"/>
      <c r="DF1232" s="6"/>
      <c r="DG1232" s="4"/>
      <c r="DH1232" s="6"/>
      <c r="DI1232" s="5"/>
      <c r="DJ1232" s="5"/>
      <c r="DK1232" s="4"/>
      <c r="DL1232" s="6"/>
      <c r="DM1232" s="4"/>
      <c r="DN1232" s="6"/>
      <c r="DO1232" s="5"/>
      <c r="DP1232" s="5"/>
      <c r="DQ1232" s="4"/>
      <c r="DR1232" s="6"/>
      <c r="DS1232" s="4"/>
      <c r="DT1232" s="6"/>
      <c r="DU1232" s="5"/>
      <c r="DV1232" s="5"/>
      <c r="DW1232" s="4"/>
      <c r="DX1232" s="6"/>
      <c r="DY1232" s="4"/>
      <c r="DZ1232" s="6"/>
      <c r="EA1232" s="5"/>
      <c r="EB1232" s="5"/>
      <c r="EC1232" s="4"/>
      <c r="ED1232" s="6"/>
      <c r="EE1232" s="4"/>
      <c r="EF1232" s="6"/>
      <c r="EG1232" s="5"/>
      <c r="EH1232" s="5"/>
      <c r="EI1232" s="4"/>
      <c r="EJ1232" s="6"/>
      <c r="EK1232" s="4"/>
      <c r="EL1232" s="6"/>
      <c r="EM1232" s="5"/>
      <c r="EN1232" s="5"/>
      <c r="EO1232" s="4"/>
      <c r="EP1232" s="6"/>
      <c r="EQ1232" s="4"/>
      <c r="ER1232" s="6"/>
      <c r="ES1232" s="5"/>
      <c r="ET1232" s="5"/>
      <c r="EU1232" s="4"/>
      <c r="EV1232" s="6"/>
      <c r="EW1232" s="4"/>
      <c r="EX1232" s="6"/>
      <c r="EY1232" s="5"/>
      <c r="EZ1232" s="5"/>
      <c r="FA1232" s="4"/>
      <c r="FB1232" s="6"/>
      <c r="FC1232" s="4"/>
      <c r="FD1232" s="6"/>
      <c r="FE1232" s="5"/>
      <c r="FF1232" s="5"/>
      <c r="FG1232" s="4"/>
      <c r="FH1232" s="6"/>
      <c r="FI1232" s="4"/>
      <c r="FJ1232" s="6"/>
      <c r="FK1232" s="5"/>
      <c r="FL1232" s="5"/>
      <c r="FM1232" s="4"/>
      <c r="FN1232" s="6"/>
      <c r="FO1232" s="4"/>
      <c r="FP1232" s="6"/>
      <c r="FQ1232" s="5"/>
      <c r="FR1232" s="5"/>
      <c r="FS1232" s="4"/>
      <c r="FT1232" s="6"/>
      <c r="FU1232" s="4"/>
      <c r="FV1232" s="6"/>
      <c r="FW1232" s="5"/>
      <c r="FX1232" s="5"/>
      <c r="FY1232" s="4"/>
      <c r="FZ1232" s="6"/>
      <c r="GA1232" s="4"/>
      <c r="GB1232" s="6"/>
      <c r="GC1232" s="5"/>
      <c r="GD1232" s="5"/>
      <c r="GE1232" s="4"/>
      <c r="GF1232" s="6"/>
      <c r="GG1232" s="4"/>
      <c r="GH1232" s="6"/>
      <c r="GI1232" s="5"/>
      <c r="GJ1232" s="5"/>
      <c r="GK1232" s="4"/>
      <c r="GL1232" s="6"/>
      <c r="GM1232" s="4"/>
      <c r="GN1232" s="6"/>
      <c r="GO1232" s="5"/>
      <c r="GP1232" s="5"/>
      <c r="GQ1232" s="4"/>
      <c r="GR1232" s="6"/>
      <c r="GS1232" s="4"/>
      <c r="GT1232" s="6"/>
      <c r="GU1232" s="5"/>
      <c r="GV1232" s="5"/>
      <c r="GW1232" s="4"/>
      <c r="GX1232" s="6"/>
      <c r="GY1232" s="4"/>
      <c r="GZ1232" s="6"/>
      <c r="HA1232" s="5"/>
      <c r="HB1232" s="5"/>
      <c r="HC1232" s="4"/>
      <c r="HD1232" s="6"/>
      <c r="HE1232" s="4"/>
      <c r="HF1232" s="6"/>
      <c r="HG1232" s="5"/>
      <c r="HH1232" s="5"/>
      <c r="HI1232" s="4"/>
      <c r="HJ1232" s="6"/>
      <c r="HK1232" s="4"/>
      <c r="HL1232" s="6"/>
      <c r="HM1232" s="5"/>
      <c r="HN1232" s="5"/>
      <c r="HO1232" s="4"/>
      <c r="HP1232" s="6"/>
      <c r="HQ1232" s="4"/>
      <c r="HR1232" s="6"/>
      <c r="HS1232" s="5"/>
      <c r="HT1232" s="5"/>
      <c r="HU1232" s="4"/>
      <c r="HV1232" s="6"/>
      <c r="HW1232" s="4"/>
      <c r="HX1232" s="6"/>
      <c r="HY1232" s="5"/>
      <c r="HZ1232" s="5"/>
      <c r="IA1232" s="4"/>
      <c r="IB1232" s="6"/>
      <c r="IC1232" s="4"/>
      <c r="ID1232" s="6"/>
      <c r="IE1232" s="5"/>
      <c r="IF1232" s="5"/>
      <c r="IG1232" s="4"/>
      <c r="IH1232" s="6"/>
      <c r="II1232" s="4"/>
      <c r="IJ1232" s="6"/>
      <c r="IK1232" s="5"/>
      <c r="IL1232" s="5"/>
      <c r="IM1232" s="4"/>
      <c r="IN1232" s="6"/>
      <c r="IO1232" s="4"/>
      <c r="IP1232" s="6"/>
      <c r="IQ1232" s="5"/>
      <c r="IR1232" s="5"/>
      <c r="IS1232" s="4"/>
      <c r="IT1232" s="6"/>
      <c r="IU1232" s="4"/>
      <c r="IV1232" s="6"/>
      <c r="IW1232" s="5"/>
      <c r="IX1232" s="5"/>
      <c r="IY1232" s="4"/>
      <c r="IZ1232" s="6"/>
      <c r="JA1232" s="4"/>
      <c r="JB1232" s="6"/>
      <c r="JC1232" s="5"/>
      <c r="JD1232" s="5"/>
      <c r="JE1232" s="4"/>
      <c r="JF1232" s="6"/>
      <c r="JG1232" s="4"/>
      <c r="JH1232" s="6"/>
      <c r="JI1232" s="5"/>
      <c r="JJ1232" s="5"/>
      <c r="JK1232" s="4"/>
      <c r="JL1232" s="6"/>
      <c r="JM1232" s="4"/>
      <c r="JN1232" s="6"/>
      <c r="JO1232" s="5"/>
      <c r="JP1232" s="5"/>
      <c r="JQ1232" s="4"/>
      <c r="JR1232" s="6"/>
      <c r="JS1232" s="4"/>
      <c r="JT1232" s="6"/>
      <c r="JU1232" s="5"/>
      <c r="JV1232" s="5"/>
      <c r="JW1232" s="4"/>
      <c r="JX1232" s="6"/>
      <c r="JY1232" s="4"/>
      <c r="JZ1232" s="6"/>
      <c r="KA1232" s="5"/>
      <c r="KB1232" s="5"/>
      <c r="KC1232" s="4"/>
      <c r="KD1232" s="6"/>
      <c r="KE1232" s="4"/>
      <c r="KF1232" s="6"/>
      <c r="KG1232" s="5"/>
      <c r="KH1232" s="5"/>
      <c r="KI1232" s="4"/>
      <c r="KJ1232" s="6"/>
      <c r="KK1232" s="4"/>
      <c r="KL1232" s="6"/>
      <c r="KM1232" s="5"/>
      <c r="KN1232" s="5"/>
    </row>
    <row r="1233">
      <c r="A1233" s="3" t="s">
        <v>85</v>
      </c>
      <c r="B1233" s="3" t="s">
        <v>851</v>
      </c>
      <c r="C1233" s="3" t="s">
        <v>547</v>
      </c>
      <c r="D1233" s="3" t="s">
        <v>712</v>
      </c>
      <c r="E1233" s="3" t="s">
        <v>917</v>
      </c>
      <c r="F1233" s="3" t="s">
        <v>104</v>
      </c>
      <c r="G1233" s="3" t="s">
        <v>104</v>
      </c>
      <c r="H1233" s="3" t="s">
        <v>104</v>
      </c>
      <c r="I1233" s="3" t="s">
        <v>1515</v>
      </c>
      <c r="J1233" s="3" t="s">
        <v>104</v>
      </c>
      <c r="K1233" s="4"/>
      <c r="L1233" s="4">
        <f>=ROUNDDOWN({0},0)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  <c r="AW1233" s="4"/>
      <c r="AX1233" s="6"/>
      <c r="AY1233" s="4"/>
      <c r="AZ1233" s="6"/>
      <c r="BA1233" s="5"/>
      <c r="BB1233" s="5"/>
      <c r="BC1233" s="4"/>
      <c r="BD1233" s="6"/>
      <c r="BE1233" s="4"/>
      <c r="BF1233" s="6"/>
      <c r="BG1233" s="5"/>
      <c r="BH1233" s="5"/>
      <c r="BI1233" s="4"/>
      <c r="BJ1233" s="6"/>
      <c r="BK1233" s="4"/>
      <c r="BL1233" s="6"/>
      <c r="BM1233" s="5"/>
      <c r="BN1233" s="5"/>
      <c r="BO1233" s="4"/>
      <c r="BP1233" s="6"/>
      <c r="BQ1233" s="4"/>
      <c r="BR1233" s="6"/>
      <c r="BS1233" s="5"/>
      <c r="BT1233" s="5"/>
      <c r="BU1233" s="4"/>
      <c r="BV1233" s="6"/>
      <c r="BW1233" s="4"/>
      <c r="BX1233" s="6"/>
      <c r="BY1233" s="5"/>
      <c r="BZ1233" s="5"/>
      <c r="CA1233" s="4"/>
      <c r="CB1233" s="6"/>
      <c r="CC1233" s="4"/>
      <c r="CD1233" s="6"/>
      <c r="CE1233" s="5"/>
      <c r="CF1233" s="5"/>
      <c r="CG1233" s="4"/>
      <c r="CH1233" s="6"/>
      <c r="CI1233" s="4"/>
      <c r="CJ1233" s="6"/>
      <c r="CK1233" s="5"/>
      <c r="CL1233" s="5"/>
      <c r="CM1233" s="4"/>
      <c r="CN1233" s="6"/>
      <c r="CO1233" s="4"/>
      <c r="CP1233" s="6"/>
      <c r="CQ1233" s="5"/>
      <c r="CR1233" s="5"/>
      <c r="CS1233" s="4"/>
      <c r="CT1233" s="6"/>
      <c r="CU1233" s="4"/>
      <c r="CV1233" s="6"/>
      <c r="CW1233" s="5"/>
      <c r="CX1233" s="5"/>
      <c r="CY1233" s="4"/>
      <c r="CZ1233" s="6"/>
      <c r="DA1233" s="4"/>
      <c r="DB1233" s="6"/>
      <c r="DC1233" s="5"/>
      <c r="DD1233" s="5"/>
      <c r="DE1233" s="4"/>
      <c r="DF1233" s="6"/>
      <c r="DG1233" s="4"/>
      <c r="DH1233" s="6"/>
      <c r="DI1233" s="5"/>
      <c r="DJ1233" s="5"/>
      <c r="DK1233" s="4"/>
      <c r="DL1233" s="6"/>
      <c r="DM1233" s="4"/>
      <c r="DN1233" s="6"/>
      <c r="DO1233" s="5"/>
      <c r="DP1233" s="5"/>
      <c r="DQ1233" s="4"/>
      <c r="DR1233" s="6"/>
      <c r="DS1233" s="4"/>
      <c r="DT1233" s="6"/>
      <c r="DU1233" s="5"/>
      <c r="DV1233" s="5"/>
      <c r="DW1233" s="4"/>
      <c r="DX1233" s="6"/>
      <c r="DY1233" s="4"/>
      <c r="DZ1233" s="6"/>
      <c r="EA1233" s="5"/>
      <c r="EB1233" s="5"/>
      <c r="EC1233" s="4"/>
      <c r="ED1233" s="6"/>
      <c r="EE1233" s="4"/>
      <c r="EF1233" s="6"/>
      <c r="EG1233" s="5"/>
      <c r="EH1233" s="5"/>
      <c r="EI1233" s="4"/>
      <c r="EJ1233" s="6"/>
      <c r="EK1233" s="4"/>
      <c r="EL1233" s="6"/>
      <c r="EM1233" s="5"/>
      <c r="EN1233" s="5"/>
      <c r="EO1233" s="4"/>
      <c r="EP1233" s="6"/>
      <c r="EQ1233" s="4"/>
      <c r="ER1233" s="6"/>
      <c r="ES1233" s="5"/>
      <c r="ET1233" s="5"/>
      <c r="EU1233" s="4"/>
      <c r="EV1233" s="6"/>
      <c r="EW1233" s="4"/>
      <c r="EX1233" s="6"/>
      <c r="EY1233" s="5"/>
      <c r="EZ1233" s="5"/>
      <c r="FA1233" s="4"/>
      <c r="FB1233" s="6"/>
      <c r="FC1233" s="4"/>
      <c r="FD1233" s="6"/>
      <c r="FE1233" s="5"/>
      <c r="FF1233" s="5"/>
      <c r="FG1233" s="4"/>
      <c r="FH1233" s="6"/>
      <c r="FI1233" s="4"/>
      <c r="FJ1233" s="6"/>
      <c r="FK1233" s="5"/>
      <c r="FL1233" s="5"/>
      <c r="FM1233" s="4"/>
      <c r="FN1233" s="6"/>
      <c r="FO1233" s="4"/>
      <c r="FP1233" s="6"/>
      <c r="FQ1233" s="5"/>
      <c r="FR1233" s="5"/>
      <c r="FS1233" s="4"/>
      <c r="FT1233" s="6"/>
      <c r="FU1233" s="4"/>
      <c r="FV1233" s="6"/>
      <c r="FW1233" s="5"/>
      <c r="FX1233" s="5"/>
      <c r="FY1233" s="4"/>
      <c r="FZ1233" s="6"/>
      <c r="GA1233" s="4"/>
      <c r="GB1233" s="6"/>
      <c r="GC1233" s="5"/>
      <c r="GD1233" s="5"/>
      <c r="GE1233" s="4"/>
      <c r="GF1233" s="6"/>
      <c r="GG1233" s="4"/>
      <c r="GH1233" s="6"/>
      <c r="GI1233" s="5"/>
      <c r="GJ1233" s="5"/>
      <c r="GK1233" s="4"/>
      <c r="GL1233" s="6"/>
      <c r="GM1233" s="4"/>
      <c r="GN1233" s="6"/>
      <c r="GO1233" s="5"/>
      <c r="GP1233" s="5"/>
      <c r="GQ1233" s="4"/>
      <c r="GR1233" s="6"/>
      <c r="GS1233" s="4"/>
      <c r="GT1233" s="6"/>
      <c r="GU1233" s="5"/>
      <c r="GV1233" s="5"/>
      <c r="GW1233" s="4"/>
      <c r="GX1233" s="6"/>
      <c r="GY1233" s="4"/>
      <c r="GZ1233" s="6"/>
      <c r="HA1233" s="5"/>
      <c r="HB1233" s="5"/>
      <c r="HC1233" s="4"/>
      <c r="HD1233" s="6"/>
      <c r="HE1233" s="4"/>
      <c r="HF1233" s="6"/>
      <c r="HG1233" s="5"/>
      <c r="HH1233" s="5"/>
      <c r="HI1233" s="4"/>
      <c r="HJ1233" s="6"/>
      <c r="HK1233" s="4"/>
      <c r="HL1233" s="6"/>
      <c r="HM1233" s="5"/>
      <c r="HN1233" s="5"/>
      <c r="HO1233" s="4"/>
      <c r="HP1233" s="6"/>
      <c r="HQ1233" s="4"/>
      <c r="HR1233" s="6"/>
      <c r="HS1233" s="5"/>
      <c r="HT1233" s="5"/>
      <c r="HU1233" s="4"/>
      <c r="HV1233" s="6"/>
      <c r="HW1233" s="4"/>
      <c r="HX1233" s="6"/>
      <c r="HY1233" s="5"/>
      <c r="HZ1233" s="5"/>
      <c r="IA1233" s="4"/>
      <c r="IB1233" s="6"/>
      <c r="IC1233" s="4"/>
      <c r="ID1233" s="6"/>
      <c r="IE1233" s="5"/>
      <c r="IF1233" s="5"/>
      <c r="IG1233" s="4"/>
      <c r="IH1233" s="6"/>
      <c r="II1233" s="4"/>
      <c r="IJ1233" s="6"/>
      <c r="IK1233" s="5"/>
      <c r="IL1233" s="5"/>
      <c r="IM1233" s="4"/>
      <c r="IN1233" s="6"/>
      <c r="IO1233" s="4"/>
      <c r="IP1233" s="6"/>
      <c r="IQ1233" s="5"/>
      <c r="IR1233" s="5"/>
      <c r="IS1233" s="4"/>
      <c r="IT1233" s="6"/>
      <c r="IU1233" s="4"/>
      <c r="IV1233" s="6"/>
      <c r="IW1233" s="5"/>
      <c r="IX1233" s="5"/>
      <c r="IY1233" s="4"/>
      <c r="IZ1233" s="6"/>
      <c r="JA1233" s="4"/>
      <c r="JB1233" s="6"/>
      <c r="JC1233" s="5"/>
      <c r="JD1233" s="5"/>
      <c r="JE1233" s="4"/>
      <c r="JF1233" s="6"/>
      <c r="JG1233" s="4"/>
      <c r="JH1233" s="6"/>
      <c r="JI1233" s="5"/>
      <c r="JJ1233" s="5"/>
      <c r="JK1233" s="4"/>
      <c r="JL1233" s="6"/>
      <c r="JM1233" s="4"/>
      <c r="JN1233" s="6"/>
      <c r="JO1233" s="5"/>
      <c r="JP1233" s="5"/>
      <c r="JQ1233" s="4"/>
      <c r="JR1233" s="6"/>
      <c r="JS1233" s="4"/>
      <c r="JT1233" s="6"/>
      <c r="JU1233" s="5"/>
      <c r="JV1233" s="5"/>
      <c r="JW1233" s="4"/>
      <c r="JX1233" s="6"/>
      <c r="JY1233" s="4"/>
      <c r="JZ1233" s="6"/>
      <c r="KA1233" s="5"/>
      <c r="KB1233" s="5"/>
      <c r="KC1233" s="4"/>
      <c r="KD1233" s="6"/>
      <c r="KE1233" s="4"/>
      <c r="KF1233" s="6"/>
      <c r="KG1233" s="5"/>
      <c r="KH1233" s="5"/>
      <c r="KI1233" s="4"/>
      <c r="KJ1233" s="6"/>
      <c r="KK1233" s="4"/>
      <c r="KL1233" s="6"/>
      <c r="KM1233" s="5"/>
      <c r="KN1233" s="5"/>
    </row>
    <row r="1234">
      <c r="A1234" s="3" t="s">
        <v>85</v>
      </c>
      <c r="B1234" s="3" t="s">
        <v>851</v>
      </c>
      <c r="C1234" s="3" t="s">
        <v>547</v>
      </c>
      <c r="D1234" s="3" t="s">
        <v>712</v>
      </c>
      <c r="E1234" s="3" t="s">
        <v>918</v>
      </c>
      <c r="F1234" s="3" t="s">
        <v>104</v>
      </c>
      <c r="G1234" s="3" t="s">
        <v>104</v>
      </c>
      <c r="H1234" s="3" t="s">
        <v>104</v>
      </c>
      <c r="I1234" s="3" t="s">
        <v>1515</v>
      </c>
      <c r="J1234" s="3" t="s">
        <v>104</v>
      </c>
      <c r="K1234" s="4"/>
      <c r="L1234" s="4">
        <f>=ROUNDDOWN({0},0)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  <c r="AW1234" s="4"/>
      <c r="AX1234" s="6"/>
      <c r="AY1234" s="4"/>
      <c r="AZ1234" s="6"/>
      <c r="BA1234" s="5"/>
      <c r="BB1234" s="5"/>
      <c r="BC1234" s="4"/>
      <c r="BD1234" s="6"/>
      <c r="BE1234" s="4"/>
      <c r="BF1234" s="6"/>
      <c r="BG1234" s="5"/>
      <c r="BH1234" s="5"/>
      <c r="BI1234" s="4"/>
      <c r="BJ1234" s="6"/>
      <c r="BK1234" s="4"/>
      <c r="BL1234" s="6"/>
      <c r="BM1234" s="5"/>
      <c r="BN1234" s="5"/>
      <c r="BO1234" s="4"/>
      <c r="BP1234" s="6"/>
      <c r="BQ1234" s="4"/>
      <c r="BR1234" s="6"/>
      <c r="BS1234" s="5"/>
      <c r="BT1234" s="5"/>
      <c r="BU1234" s="4"/>
      <c r="BV1234" s="6"/>
      <c r="BW1234" s="4"/>
      <c r="BX1234" s="6"/>
      <c r="BY1234" s="5"/>
      <c r="BZ1234" s="5"/>
      <c r="CA1234" s="4"/>
      <c r="CB1234" s="6"/>
      <c r="CC1234" s="4"/>
      <c r="CD1234" s="6"/>
      <c r="CE1234" s="5"/>
      <c r="CF1234" s="5"/>
      <c r="CG1234" s="4"/>
      <c r="CH1234" s="6"/>
      <c r="CI1234" s="4"/>
      <c r="CJ1234" s="6"/>
      <c r="CK1234" s="5"/>
      <c r="CL1234" s="5"/>
      <c r="CM1234" s="4"/>
      <c r="CN1234" s="6"/>
      <c r="CO1234" s="4"/>
      <c r="CP1234" s="6"/>
      <c r="CQ1234" s="5"/>
      <c r="CR1234" s="5"/>
      <c r="CS1234" s="4"/>
      <c r="CT1234" s="6"/>
      <c r="CU1234" s="4"/>
      <c r="CV1234" s="6"/>
      <c r="CW1234" s="5"/>
      <c r="CX1234" s="5"/>
      <c r="CY1234" s="4"/>
      <c r="CZ1234" s="6"/>
      <c r="DA1234" s="4"/>
      <c r="DB1234" s="6"/>
      <c r="DC1234" s="5"/>
      <c r="DD1234" s="5"/>
      <c r="DE1234" s="4"/>
      <c r="DF1234" s="6"/>
      <c r="DG1234" s="4"/>
      <c r="DH1234" s="6"/>
      <c r="DI1234" s="5"/>
      <c r="DJ1234" s="5"/>
      <c r="DK1234" s="4"/>
      <c r="DL1234" s="6"/>
      <c r="DM1234" s="4"/>
      <c r="DN1234" s="6"/>
      <c r="DO1234" s="5"/>
      <c r="DP1234" s="5"/>
      <c r="DQ1234" s="4"/>
      <c r="DR1234" s="6"/>
      <c r="DS1234" s="4"/>
      <c r="DT1234" s="6"/>
      <c r="DU1234" s="5"/>
      <c r="DV1234" s="5"/>
      <c r="DW1234" s="4"/>
      <c r="DX1234" s="6"/>
      <c r="DY1234" s="4"/>
      <c r="DZ1234" s="6"/>
      <c r="EA1234" s="5"/>
      <c r="EB1234" s="5"/>
      <c r="EC1234" s="4"/>
      <c r="ED1234" s="6"/>
      <c r="EE1234" s="4"/>
      <c r="EF1234" s="6"/>
      <c r="EG1234" s="5"/>
      <c r="EH1234" s="5"/>
      <c r="EI1234" s="4"/>
      <c r="EJ1234" s="6"/>
      <c r="EK1234" s="4"/>
      <c r="EL1234" s="6"/>
      <c r="EM1234" s="5"/>
      <c r="EN1234" s="5"/>
      <c r="EO1234" s="4"/>
      <c r="EP1234" s="6"/>
      <c r="EQ1234" s="4"/>
      <c r="ER1234" s="6"/>
      <c r="ES1234" s="5"/>
      <c r="ET1234" s="5"/>
      <c r="EU1234" s="4"/>
      <c r="EV1234" s="6"/>
      <c r="EW1234" s="4"/>
      <c r="EX1234" s="6"/>
      <c r="EY1234" s="5"/>
      <c r="EZ1234" s="5"/>
      <c r="FA1234" s="4"/>
      <c r="FB1234" s="6"/>
      <c r="FC1234" s="4"/>
      <c r="FD1234" s="6"/>
      <c r="FE1234" s="5"/>
      <c r="FF1234" s="5"/>
      <c r="FG1234" s="4"/>
      <c r="FH1234" s="6"/>
      <c r="FI1234" s="4"/>
      <c r="FJ1234" s="6"/>
      <c r="FK1234" s="5"/>
      <c r="FL1234" s="5"/>
      <c r="FM1234" s="4"/>
      <c r="FN1234" s="6"/>
      <c r="FO1234" s="4"/>
      <c r="FP1234" s="6"/>
      <c r="FQ1234" s="5"/>
      <c r="FR1234" s="5"/>
      <c r="FS1234" s="4"/>
      <c r="FT1234" s="6"/>
      <c r="FU1234" s="4"/>
      <c r="FV1234" s="6"/>
      <c r="FW1234" s="5"/>
      <c r="FX1234" s="5"/>
      <c r="FY1234" s="4"/>
      <c r="FZ1234" s="6"/>
      <c r="GA1234" s="4"/>
      <c r="GB1234" s="6"/>
      <c r="GC1234" s="5"/>
      <c r="GD1234" s="5"/>
      <c r="GE1234" s="4"/>
      <c r="GF1234" s="6"/>
      <c r="GG1234" s="4"/>
      <c r="GH1234" s="6"/>
      <c r="GI1234" s="5"/>
      <c r="GJ1234" s="5"/>
      <c r="GK1234" s="4"/>
      <c r="GL1234" s="6"/>
      <c r="GM1234" s="4"/>
      <c r="GN1234" s="6"/>
      <c r="GO1234" s="5"/>
      <c r="GP1234" s="5"/>
      <c r="GQ1234" s="4"/>
      <c r="GR1234" s="6"/>
      <c r="GS1234" s="4"/>
      <c r="GT1234" s="6"/>
      <c r="GU1234" s="5"/>
      <c r="GV1234" s="5"/>
      <c r="GW1234" s="4"/>
      <c r="GX1234" s="6"/>
      <c r="GY1234" s="4"/>
      <c r="GZ1234" s="6"/>
      <c r="HA1234" s="5"/>
      <c r="HB1234" s="5"/>
      <c r="HC1234" s="4"/>
      <c r="HD1234" s="6"/>
      <c r="HE1234" s="4"/>
      <c r="HF1234" s="6"/>
      <c r="HG1234" s="5"/>
      <c r="HH1234" s="5"/>
      <c r="HI1234" s="4"/>
      <c r="HJ1234" s="6"/>
      <c r="HK1234" s="4"/>
      <c r="HL1234" s="6"/>
      <c r="HM1234" s="5"/>
      <c r="HN1234" s="5"/>
      <c r="HO1234" s="4"/>
      <c r="HP1234" s="6"/>
      <c r="HQ1234" s="4"/>
      <c r="HR1234" s="6"/>
      <c r="HS1234" s="5"/>
      <c r="HT1234" s="5"/>
      <c r="HU1234" s="4"/>
      <c r="HV1234" s="6"/>
      <c r="HW1234" s="4"/>
      <c r="HX1234" s="6"/>
      <c r="HY1234" s="5"/>
      <c r="HZ1234" s="5"/>
      <c r="IA1234" s="4"/>
      <c r="IB1234" s="6"/>
      <c r="IC1234" s="4"/>
      <c r="ID1234" s="6"/>
      <c r="IE1234" s="5"/>
      <c r="IF1234" s="5"/>
      <c r="IG1234" s="4"/>
      <c r="IH1234" s="6"/>
      <c r="II1234" s="4"/>
      <c r="IJ1234" s="6"/>
      <c r="IK1234" s="5"/>
      <c r="IL1234" s="5"/>
      <c r="IM1234" s="4"/>
      <c r="IN1234" s="6"/>
      <c r="IO1234" s="4"/>
      <c r="IP1234" s="6"/>
      <c r="IQ1234" s="5"/>
      <c r="IR1234" s="5"/>
      <c r="IS1234" s="4"/>
      <c r="IT1234" s="6"/>
      <c r="IU1234" s="4"/>
      <c r="IV1234" s="6"/>
      <c r="IW1234" s="5"/>
      <c r="IX1234" s="5"/>
      <c r="IY1234" s="4"/>
      <c r="IZ1234" s="6"/>
      <c r="JA1234" s="4"/>
      <c r="JB1234" s="6"/>
      <c r="JC1234" s="5"/>
      <c r="JD1234" s="5"/>
      <c r="JE1234" s="4"/>
      <c r="JF1234" s="6"/>
      <c r="JG1234" s="4"/>
      <c r="JH1234" s="6"/>
      <c r="JI1234" s="5"/>
      <c r="JJ1234" s="5"/>
      <c r="JK1234" s="4"/>
      <c r="JL1234" s="6"/>
      <c r="JM1234" s="4"/>
      <c r="JN1234" s="6"/>
      <c r="JO1234" s="5"/>
      <c r="JP1234" s="5"/>
      <c r="JQ1234" s="4"/>
      <c r="JR1234" s="6"/>
      <c r="JS1234" s="4"/>
      <c r="JT1234" s="6"/>
      <c r="JU1234" s="5"/>
      <c r="JV1234" s="5"/>
      <c r="JW1234" s="4"/>
      <c r="JX1234" s="6"/>
      <c r="JY1234" s="4"/>
      <c r="JZ1234" s="6"/>
      <c r="KA1234" s="5"/>
      <c r="KB1234" s="5"/>
      <c r="KC1234" s="4"/>
      <c r="KD1234" s="6"/>
      <c r="KE1234" s="4"/>
      <c r="KF1234" s="6"/>
      <c r="KG1234" s="5"/>
      <c r="KH1234" s="5"/>
      <c r="KI1234" s="4"/>
      <c r="KJ1234" s="6"/>
      <c r="KK1234" s="4"/>
      <c r="KL1234" s="6"/>
      <c r="KM1234" s="5"/>
      <c r="KN1234" s="5"/>
    </row>
    <row r="1235">
      <c r="A1235" s="3" t="s">
        <v>85</v>
      </c>
      <c r="B1235" s="3" t="s">
        <v>851</v>
      </c>
      <c r="C1235" s="3" t="s">
        <v>547</v>
      </c>
      <c r="D1235" s="3" t="s">
        <v>712</v>
      </c>
      <c r="E1235" s="3" t="s">
        <v>917</v>
      </c>
      <c r="F1235" s="3" t="s">
        <v>104</v>
      </c>
      <c r="G1235" s="3" t="s">
        <v>104</v>
      </c>
      <c r="H1235" s="3" t="s">
        <v>104</v>
      </c>
      <c r="I1235" s="3" t="s">
        <v>1516</v>
      </c>
      <c r="J1235" s="3" t="s">
        <v>104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/>
      <c r="T1235" s="6"/>
      <c r="U1235" s="4"/>
      <c r="V1235" s="6"/>
      <c r="W1235" s="5"/>
      <c r="X1235" s="5"/>
      <c r="Y1235" s="4"/>
      <c r="Z1235" s="6"/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  <c r="AW1235" s="4"/>
      <c r="AX1235" s="6"/>
      <c r="AY1235" s="4"/>
      <c r="AZ1235" s="6"/>
      <c r="BA1235" s="5"/>
      <c r="BB1235" s="5"/>
      <c r="BC1235" s="4"/>
      <c r="BD1235" s="6"/>
      <c r="BE1235" s="4"/>
      <c r="BF1235" s="6"/>
      <c r="BG1235" s="5"/>
      <c r="BH1235" s="5"/>
      <c r="BI1235" s="4"/>
      <c r="BJ1235" s="6"/>
      <c r="BK1235" s="4"/>
      <c r="BL1235" s="6"/>
      <c r="BM1235" s="5"/>
      <c r="BN1235" s="5"/>
      <c r="BO1235" s="4"/>
      <c r="BP1235" s="6"/>
      <c r="BQ1235" s="4"/>
      <c r="BR1235" s="6"/>
      <c r="BS1235" s="5"/>
      <c r="BT1235" s="5"/>
      <c r="BU1235" s="4"/>
      <c r="BV1235" s="6"/>
      <c r="BW1235" s="4"/>
      <c r="BX1235" s="6"/>
      <c r="BY1235" s="5"/>
      <c r="BZ1235" s="5"/>
      <c r="CA1235" s="4"/>
      <c r="CB1235" s="6"/>
      <c r="CC1235" s="4"/>
      <c r="CD1235" s="6"/>
      <c r="CE1235" s="5"/>
      <c r="CF1235" s="5"/>
      <c r="CG1235" s="4"/>
      <c r="CH1235" s="6"/>
      <c r="CI1235" s="4"/>
      <c r="CJ1235" s="6"/>
      <c r="CK1235" s="5"/>
      <c r="CL1235" s="5"/>
      <c r="CM1235" s="4"/>
      <c r="CN1235" s="6"/>
      <c r="CO1235" s="4"/>
      <c r="CP1235" s="6"/>
      <c r="CQ1235" s="5"/>
      <c r="CR1235" s="5"/>
      <c r="CS1235" s="4"/>
      <c r="CT1235" s="6"/>
      <c r="CU1235" s="4"/>
      <c r="CV1235" s="6"/>
      <c r="CW1235" s="5"/>
      <c r="CX1235" s="5"/>
      <c r="CY1235" s="4"/>
      <c r="CZ1235" s="6"/>
      <c r="DA1235" s="4"/>
      <c r="DB1235" s="6"/>
      <c r="DC1235" s="5"/>
      <c r="DD1235" s="5"/>
      <c r="DE1235" s="4"/>
      <c r="DF1235" s="6"/>
      <c r="DG1235" s="4"/>
      <c r="DH1235" s="6"/>
      <c r="DI1235" s="5"/>
      <c r="DJ1235" s="5"/>
      <c r="DK1235" s="4"/>
      <c r="DL1235" s="6"/>
      <c r="DM1235" s="4"/>
      <c r="DN1235" s="6"/>
      <c r="DO1235" s="5"/>
      <c r="DP1235" s="5"/>
      <c r="DQ1235" s="4"/>
      <c r="DR1235" s="6"/>
      <c r="DS1235" s="4"/>
      <c r="DT1235" s="6"/>
      <c r="DU1235" s="5"/>
      <c r="DV1235" s="5"/>
      <c r="DW1235" s="4"/>
      <c r="DX1235" s="6"/>
      <c r="DY1235" s="4"/>
      <c r="DZ1235" s="6"/>
      <c r="EA1235" s="5"/>
      <c r="EB1235" s="5"/>
      <c r="EC1235" s="4"/>
      <c r="ED1235" s="6"/>
      <c r="EE1235" s="4"/>
      <c r="EF1235" s="6"/>
      <c r="EG1235" s="5"/>
      <c r="EH1235" s="5"/>
      <c r="EI1235" s="4"/>
      <c r="EJ1235" s="6"/>
      <c r="EK1235" s="4"/>
      <c r="EL1235" s="6"/>
      <c r="EM1235" s="5"/>
      <c r="EN1235" s="5"/>
      <c r="EO1235" s="4"/>
      <c r="EP1235" s="6"/>
      <c r="EQ1235" s="4"/>
      <c r="ER1235" s="6"/>
      <c r="ES1235" s="5"/>
      <c r="ET1235" s="5"/>
      <c r="EU1235" s="4"/>
      <c r="EV1235" s="6"/>
      <c r="EW1235" s="4"/>
      <c r="EX1235" s="6"/>
      <c r="EY1235" s="5"/>
      <c r="EZ1235" s="5"/>
      <c r="FA1235" s="4"/>
      <c r="FB1235" s="6"/>
      <c r="FC1235" s="4"/>
      <c r="FD1235" s="6"/>
      <c r="FE1235" s="5"/>
      <c r="FF1235" s="5"/>
      <c r="FG1235" s="4"/>
      <c r="FH1235" s="6"/>
      <c r="FI1235" s="4"/>
      <c r="FJ1235" s="6"/>
      <c r="FK1235" s="5"/>
      <c r="FL1235" s="5"/>
      <c r="FM1235" s="4"/>
      <c r="FN1235" s="6"/>
      <c r="FO1235" s="4"/>
      <c r="FP1235" s="6"/>
      <c r="FQ1235" s="5"/>
      <c r="FR1235" s="5"/>
      <c r="FS1235" s="4"/>
      <c r="FT1235" s="6"/>
      <c r="FU1235" s="4"/>
      <c r="FV1235" s="6"/>
      <c r="FW1235" s="5"/>
      <c r="FX1235" s="5"/>
      <c r="FY1235" s="4"/>
      <c r="FZ1235" s="6"/>
      <c r="GA1235" s="4"/>
      <c r="GB1235" s="6"/>
      <c r="GC1235" s="5"/>
      <c r="GD1235" s="5"/>
      <c r="GE1235" s="4"/>
      <c r="GF1235" s="6"/>
      <c r="GG1235" s="4"/>
      <c r="GH1235" s="6"/>
      <c r="GI1235" s="5"/>
      <c r="GJ1235" s="5"/>
      <c r="GK1235" s="4"/>
      <c r="GL1235" s="6"/>
      <c r="GM1235" s="4"/>
      <c r="GN1235" s="6"/>
      <c r="GO1235" s="5"/>
      <c r="GP1235" s="5"/>
      <c r="GQ1235" s="4"/>
      <c r="GR1235" s="6"/>
      <c r="GS1235" s="4"/>
      <c r="GT1235" s="6"/>
      <c r="GU1235" s="5"/>
      <c r="GV1235" s="5"/>
      <c r="GW1235" s="4"/>
      <c r="GX1235" s="6"/>
      <c r="GY1235" s="4"/>
      <c r="GZ1235" s="6"/>
      <c r="HA1235" s="5"/>
      <c r="HB1235" s="5"/>
      <c r="HC1235" s="4"/>
      <c r="HD1235" s="6"/>
      <c r="HE1235" s="4"/>
      <c r="HF1235" s="6"/>
      <c r="HG1235" s="5"/>
      <c r="HH1235" s="5"/>
      <c r="HI1235" s="4"/>
      <c r="HJ1235" s="6"/>
      <c r="HK1235" s="4"/>
      <c r="HL1235" s="6"/>
      <c r="HM1235" s="5"/>
      <c r="HN1235" s="5"/>
      <c r="HO1235" s="4"/>
      <c r="HP1235" s="6"/>
      <c r="HQ1235" s="4"/>
      <c r="HR1235" s="6"/>
      <c r="HS1235" s="5"/>
      <c r="HT1235" s="5"/>
      <c r="HU1235" s="4"/>
      <c r="HV1235" s="6"/>
      <c r="HW1235" s="4"/>
      <c r="HX1235" s="6"/>
      <c r="HY1235" s="5"/>
      <c r="HZ1235" s="5"/>
      <c r="IA1235" s="4"/>
      <c r="IB1235" s="6"/>
      <c r="IC1235" s="4"/>
      <c r="ID1235" s="6"/>
      <c r="IE1235" s="5"/>
      <c r="IF1235" s="5"/>
      <c r="IG1235" s="4"/>
      <c r="IH1235" s="6"/>
      <c r="II1235" s="4"/>
      <c r="IJ1235" s="6"/>
      <c r="IK1235" s="5"/>
      <c r="IL1235" s="5"/>
      <c r="IM1235" s="4"/>
      <c r="IN1235" s="6"/>
      <c r="IO1235" s="4"/>
      <c r="IP1235" s="6"/>
      <c r="IQ1235" s="5"/>
      <c r="IR1235" s="5"/>
      <c r="IS1235" s="4"/>
      <c r="IT1235" s="6"/>
      <c r="IU1235" s="4"/>
      <c r="IV1235" s="6"/>
      <c r="IW1235" s="5"/>
      <c r="IX1235" s="5"/>
      <c r="IY1235" s="4"/>
      <c r="IZ1235" s="6"/>
      <c r="JA1235" s="4"/>
      <c r="JB1235" s="6"/>
      <c r="JC1235" s="5"/>
      <c r="JD1235" s="5"/>
      <c r="JE1235" s="4"/>
      <c r="JF1235" s="6"/>
      <c r="JG1235" s="4"/>
      <c r="JH1235" s="6"/>
      <c r="JI1235" s="5"/>
      <c r="JJ1235" s="5"/>
      <c r="JK1235" s="4"/>
      <c r="JL1235" s="6"/>
      <c r="JM1235" s="4"/>
      <c r="JN1235" s="6"/>
      <c r="JO1235" s="5"/>
      <c r="JP1235" s="5"/>
      <c r="JQ1235" s="4"/>
      <c r="JR1235" s="6"/>
      <c r="JS1235" s="4"/>
      <c r="JT1235" s="6"/>
      <c r="JU1235" s="5"/>
      <c r="JV1235" s="5"/>
      <c r="JW1235" s="4"/>
      <c r="JX1235" s="6"/>
      <c r="JY1235" s="4"/>
      <c r="JZ1235" s="6"/>
      <c r="KA1235" s="5"/>
      <c r="KB1235" s="5"/>
      <c r="KC1235" s="4"/>
      <c r="KD1235" s="6"/>
      <c r="KE1235" s="4"/>
      <c r="KF1235" s="6"/>
      <c r="KG1235" s="5"/>
      <c r="KH1235" s="5"/>
      <c r="KI1235" s="4"/>
      <c r="KJ1235" s="6"/>
      <c r="KK1235" s="4"/>
      <c r="KL1235" s="6"/>
      <c r="KM1235" s="5"/>
      <c r="KN1235" s="5"/>
    </row>
    <row r="1236">
      <c r="A1236" s="3" t="s">
        <v>85</v>
      </c>
      <c r="B1236" s="3" t="s">
        <v>851</v>
      </c>
      <c r="C1236" s="3" t="s">
        <v>547</v>
      </c>
      <c r="D1236" s="3" t="s">
        <v>712</v>
      </c>
      <c r="E1236" s="3" t="s">
        <v>918</v>
      </c>
      <c r="F1236" s="3" t="s">
        <v>104</v>
      </c>
      <c r="G1236" s="3" t="s">
        <v>104</v>
      </c>
      <c r="H1236" s="3" t="s">
        <v>104</v>
      </c>
      <c r="I1236" s="3" t="s">
        <v>1516</v>
      </c>
      <c r="J1236" s="3" t="s">
        <v>104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/>
      <c r="T1236" s="6"/>
      <c r="U1236" s="4"/>
      <c r="V1236" s="6"/>
      <c r="W1236" s="5"/>
      <c r="X1236" s="5"/>
      <c r="Y1236" s="4"/>
      <c r="Z1236" s="6"/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  <c r="AW1236" s="4"/>
      <c r="AX1236" s="6"/>
      <c r="AY1236" s="4"/>
      <c r="AZ1236" s="6"/>
      <c r="BA1236" s="5"/>
      <c r="BB1236" s="5"/>
      <c r="BC1236" s="4"/>
      <c r="BD1236" s="6"/>
      <c r="BE1236" s="4"/>
      <c r="BF1236" s="6"/>
      <c r="BG1236" s="5"/>
      <c r="BH1236" s="5"/>
      <c r="BI1236" s="4"/>
      <c r="BJ1236" s="6"/>
      <c r="BK1236" s="4"/>
      <c r="BL1236" s="6"/>
      <c r="BM1236" s="5"/>
      <c r="BN1236" s="5"/>
      <c r="BO1236" s="4"/>
      <c r="BP1236" s="6"/>
      <c r="BQ1236" s="4"/>
      <c r="BR1236" s="6"/>
      <c r="BS1236" s="5"/>
      <c r="BT1236" s="5"/>
      <c r="BU1236" s="4"/>
      <c r="BV1236" s="6"/>
      <c r="BW1236" s="4"/>
      <c r="BX1236" s="6"/>
      <c r="BY1236" s="5"/>
      <c r="BZ1236" s="5"/>
      <c r="CA1236" s="4"/>
      <c r="CB1236" s="6"/>
      <c r="CC1236" s="4"/>
      <c r="CD1236" s="6"/>
      <c r="CE1236" s="5"/>
      <c r="CF1236" s="5"/>
      <c r="CG1236" s="4"/>
      <c r="CH1236" s="6"/>
      <c r="CI1236" s="4"/>
      <c r="CJ1236" s="6"/>
      <c r="CK1236" s="5"/>
      <c r="CL1236" s="5"/>
      <c r="CM1236" s="4"/>
      <c r="CN1236" s="6"/>
      <c r="CO1236" s="4"/>
      <c r="CP1236" s="6"/>
      <c r="CQ1236" s="5"/>
      <c r="CR1236" s="5"/>
      <c r="CS1236" s="4"/>
      <c r="CT1236" s="6"/>
      <c r="CU1236" s="4"/>
      <c r="CV1236" s="6"/>
      <c r="CW1236" s="5"/>
      <c r="CX1236" s="5"/>
      <c r="CY1236" s="4"/>
      <c r="CZ1236" s="6"/>
      <c r="DA1236" s="4"/>
      <c r="DB1236" s="6"/>
      <c r="DC1236" s="5"/>
      <c r="DD1236" s="5"/>
      <c r="DE1236" s="4"/>
      <c r="DF1236" s="6"/>
      <c r="DG1236" s="4"/>
      <c r="DH1236" s="6"/>
      <c r="DI1236" s="5"/>
      <c r="DJ1236" s="5"/>
      <c r="DK1236" s="4"/>
      <c r="DL1236" s="6"/>
      <c r="DM1236" s="4"/>
      <c r="DN1236" s="6"/>
      <c r="DO1236" s="5"/>
      <c r="DP1236" s="5"/>
      <c r="DQ1236" s="4"/>
      <c r="DR1236" s="6"/>
      <c r="DS1236" s="4"/>
      <c r="DT1236" s="6"/>
      <c r="DU1236" s="5"/>
      <c r="DV1236" s="5"/>
      <c r="DW1236" s="4"/>
      <c r="DX1236" s="6"/>
      <c r="DY1236" s="4"/>
      <c r="DZ1236" s="6"/>
      <c r="EA1236" s="5"/>
      <c r="EB1236" s="5"/>
      <c r="EC1236" s="4"/>
      <c r="ED1236" s="6"/>
      <c r="EE1236" s="4"/>
      <c r="EF1236" s="6"/>
      <c r="EG1236" s="5"/>
      <c r="EH1236" s="5"/>
      <c r="EI1236" s="4"/>
      <c r="EJ1236" s="6"/>
      <c r="EK1236" s="4"/>
      <c r="EL1236" s="6"/>
      <c r="EM1236" s="5"/>
      <c r="EN1236" s="5"/>
      <c r="EO1236" s="4"/>
      <c r="EP1236" s="6"/>
      <c r="EQ1236" s="4"/>
      <c r="ER1236" s="6"/>
      <c r="ES1236" s="5"/>
      <c r="ET1236" s="5"/>
      <c r="EU1236" s="4"/>
      <c r="EV1236" s="6"/>
      <c r="EW1236" s="4"/>
      <c r="EX1236" s="6"/>
      <c r="EY1236" s="5"/>
      <c r="EZ1236" s="5"/>
      <c r="FA1236" s="4"/>
      <c r="FB1236" s="6"/>
      <c r="FC1236" s="4"/>
      <c r="FD1236" s="6"/>
      <c r="FE1236" s="5"/>
      <c r="FF1236" s="5"/>
      <c r="FG1236" s="4"/>
      <c r="FH1236" s="6"/>
      <c r="FI1236" s="4"/>
      <c r="FJ1236" s="6"/>
      <c r="FK1236" s="5"/>
      <c r="FL1236" s="5"/>
      <c r="FM1236" s="4"/>
      <c r="FN1236" s="6"/>
      <c r="FO1236" s="4"/>
      <c r="FP1236" s="6"/>
      <c r="FQ1236" s="5"/>
      <c r="FR1236" s="5"/>
      <c r="FS1236" s="4"/>
      <c r="FT1236" s="6"/>
      <c r="FU1236" s="4"/>
      <c r="FV1236" s="6"/>
      <c r="FW1236" s="5"/>
      <c r="FX1236" s="5"/>
      <c r="FY1236" s="4"/>
      <c r="FZ1236" s="6"/>
      <c r="GA1236" s="4"/>
      <c r="GB1236" s="6"/>
      <c r="GC1236" s="5"/>
      <c r="GD1236" s="5"/>
      <c r="GE1236" s="4"/>
      <c r="GF1236" s="6"/>
      <c r="GG1236" s="4"/>
      <c r="GH1236" s="6"/>
      <c r="GI1236" s="5"/>
      <c r="GJ1236" s="5"/>
      <c r="GK1236" s="4"/>
      <c r="GL1236" s="6"/>
      <c r="GM1236" s="4"/>
      <c r="GN1236" s="6"/>
      <c r="GO1236" s="5"/>
      <c r="GP1236" s="5"/>
      <c r="GQ1236" s="4"/>
      <c r="GR1236" s="6"/>
      <c r="GS1236" s="4"/>
      <c r="GT1236" s="6"/>
      <c r="GU1236" s="5"/>
      <c r="GV1236" s="5"/>
      <c r="GW1236" s="4"/>
      <c r="GX1236" s="6"/>
      <c r="GY1236" s="4"/>
      <c r="GZ1236" s="6"/>
      <c r="HA1236" s="5"/>
      <c r="HB1236" s="5"/>
      <c r="HC1236" s="4"/>
      <c r="HD1236" s="6"/>
      <c r="HE1236" s="4"/>
      <c r="HF1236" s="6"/>
      <c r="HG1236" s="5"/>
      <c r="HH1236" s="5"/>
      <c r="HI1236" s="4"/>
      <c r="HJ1236" s="6"/>
      <c r="HK1236" s="4"/>
      <c r="HL1236" s="6"/>
      <c r="HM1236" s="5"/>
      <c r="HN1236" s="5"/>
      <c r="HO1236" s="4"/>
      <c r="HP1236" s="6"/>
      <c r="HQ1236" s="4"/>
      <c r="HR1236" s="6"/>
      <c r="HS1236" s="5"/>
      <c r="HT1236" s="5"/>
      <c r="HU1236" s="4"/>
      <c r="HV1236" s="6"/>
      <c r="HW1236" s="4"/>
      <c r="HX1236" s="6"/>
      <c r="HY1236" s="5"/>
      <c r="HZ1236" s="5"/>
      <c r="IA1236" s="4"/>
      <c r="IB1236" s="6"/>
      <c r="IC1236" s="4"/>
      <c r="ID1236" s="6"/>
      <c r="IE1236" s="5"/>
      <c r="IF1236" s="5"/>
      <c r="IG1236" s="4"/>
      <c r="IH1236" s="6"/>
      <c r="II1236" s="4"/>
      <c r="IJ1236" s="6"/>
      <c r="IK1236" s="5"/>
      <c r="IL1236" s="5"/>
      <c r="IM1236" s="4"/>
      <c r="IN1236" s="6"/>
      <c r="IO1236" s="4"/>
      <c r="IP1236" s="6"/>
      <c r="IQ1236" s="5"/>
      <c r="IR1236" s="5"/>
      <c r="IS1236" s="4"/>
      <c r="IT1236" s="6"/>
      <c r="IU1236" s="4"/>
      <c r="IV1236" s="6"/>
      <c r="IW1236" s="5"/>
      <c r="IX1236" s="5"/>
      <c r="IY1236" s="4"/>
      <c r="IZ1236" s="6"/>
      <c r="JA1236" s="4"/>
      <c r="JB1236" s="6"/>
      <c r="JC1236" s="5"/>
      <c r="JD1236" s="5"/>
      <c r="JE1236" s="4"/>
      <c r="JF1236" s="6"/>
      <c r="JG1236" s="4"/>
      <c r="JH1236" s="6"/>
      <c r="JI1236" s="5"/>
      <c r="JJ1236" s="5"/>
      <c r="JK1236" s="4"/>
      <c r="JL1236" s="6"/>
      <c r="JM1236" s="4"/>
      <c r="JN1236" s="6"/>
      <c r="JO1236" s="5"/>
      <c r="JP1236" s="5"/>
      <c r="JQ1236" s="4"/>
      <c r="JR1236" s="6"/>
      <c r="JS1236" s="4"/>
      <c r="JT1236" s="6"/>
      <c r="JU1236" s="5"/>
      <c r="JV1236" s="5"/>
      <c r="JW1236" s="4"/>
      <c r="JX1236" s="6"/>
      <c r="JY1236" s="4"/>
      <c r="JZ1236" s="6"/>
      <c r="KA1236" s="5"/>
      <c r="KB1236" s="5"/>
      <c r="KC1236" s="4"/>
      <c r="KD1236" s="6"/>
      <c r="KE1236" s="4"/>
      <c r="KF1236" s="6"/>
      <c r="KG1236" s="5"/>
      <c r="KH1236" s="5"/>
      <c r="KI1236" s="4"/>
      <c r="KJ1236" s="6"/>
      <c r="KK1236" s="4"/>
      <c r="KL1236" s="6"/>
      <c r="KM1236" s="5"/>
      <c r="KN1236" s="5"/>
    </row>
    <row r="1237">
      <c r="A1237" s="3" t="s">
        <v>85</v>
      </c>
      <c r="B1237" s="3" t="s">
        <v>851</v>
      </c>
      <c r="C1237" s="3" t="s">
        <v>547</v>
      </c>
      <c r="D1237" s="3" t="s">
        <v>712</v>
      </c>
      <c r="E1237" s="3" t="s">
        <v>917</v>
      </c>
      <c r="F1237" s="3" t="s">
        <v>104</v>
      </c>
      <c r="G1237" s="3" t="s">
        <v>104</v>
      </c>
      <c r="H1237" s="3" t="s">
        <v>104</v>
      </c>
      <c r="I1237" s="3" t="s">
        <v>1517</v>
      </c>
      <c r="J1237" s="3" t="s">
        <v>104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  <c r="AW1237" s="4"/>
      <c r="AX1237" s="6"/>
      <c r="AY1237" s="4"/>
      <c r="AZ1237" s="6"/>
      <c r="BA1237" s="5"/>
      <c r="BB1237" s="5"/>
      <c r="BC1237" s="4"/>
      <c r="BD1237" s="6"/>
      <c r="BE1237" s="4"/>
      <c r="BF1237" s="6"/>
      <c r="BG1237" s="5"/>
      <c r="BH1237" s="5"/>
      <c r="BI1237" s="4"/>
      <c r="BJ1237" s="6"/>
      <c r="BK1237" s="4"/>
      <c r="BL1237" s="6"/>
      <c r="BM1237" s="5"/>
      <c r="BN1237" s="5"/>
      <c r="BO1237" s="4"/>
      <c r="BP1237" s="6"/>
      <c r="BQ1237" s="4"/>
      <c r="BR1237" s="6"/>
      <c r="BS1237" s="5"/>
      <c r="BT1237" s="5"/>
      <c r="BU1237" s="4"/>
      <c r="BV1237" s="6"/>
      <c r="BW1237" s="4"/>
      <c r="BX1237" s="6"/>
      <c r="BY1237" s="5"/>
      <c r="BZ1237" s="5"/>
      <c r="CA1237" s="4"/>
      <c r="CB1237" s="6"/>
      <c r="CC1237" s="4"/>
      <c r="CD1237" s="6"/>
      <c r="CE1237" s="5"/>
      <c r="CF1237" s="5"/>
      <c r="CG1237" s="4"/>
      <c r="CH1237" s="6"/>
      <c r="CI1237" s="4"/>
      <c r="CJ1237" s="6"/>
      <c r="CK1237" s="5"/>
      <c r="CL1237" s="5"/>
      <c r="CM1237" s="4"/>
      <c r="CN1237" s="6"/>
      <c r="CO1237" s="4"/>
      <c r="CP1237" s="6"/>
      <c r="CQ1237" s="5"/>
      <c r="CR1237" s="5"/>
      <c r="CS1237" s="4"/>
      <c r="CT1237" s="6"/>
      <c r="CU1237" s="4"/>
      <c r="CV1237" s="6"/>
      <c r="CW1237" s="5"/>
      <c r="CX1237" s="5"/>
      <c r="CY1237" s="4"/>
      <c r="CZ1237" s="6"/>
      <c r="DA1237" s="4"/>
      <c r="DB1237" s="6"/>
      <c r="DC1237" s="5"/>
      <c r="DD1237" s="5"/>
      <c r="DE1237" s="4"/>
      <c r="DF1237" s="6"/>
      <c r="DG1237" s="4"/>
      <c r="DH1237" s="6"/>
      <c r="DI1237" s="5"/>
      <c r="DJ1237" s="5"/>
      <c r="DK1237" s="4"/>
      <c r="DL1237" s="6"/>
      <c r="DM1237" s="4"/>
      <c r="DN1237" s="6"/>
      <c r="DO1237" s="5"/>
      <c r="DP1237" s="5"/>
      <c r="DQ1237" s="4"/>
      <c r="DR1237" s="6"/>
      <c r="DS1237" s="4"/>
      <c r="DT1237" s="6"/>
      <c r="DU1237" s="5"/>
      <c r="DV1237" s="5"/>
      <c r="DW1237" s="4"/>
      <c r="DX1237" s="6"/>
      <c r="DY1237" s="4"/>
      <c r="DZ1237" s="6"/>
      <c r="EA1237" s="5"/>
      <c r="EB1237" s="5"/>
      <c r="EC1237" s="4"/>
      <c r="ED1237" s="6"/>
      <c r="EE1237" s="4"/>
      <c r="EF1237" s="6"/>
      <c r="EG1237" s="5"/>
      <c r="EH1237" s="5"/>
      <c r="EI1237" s="4"/>
      <c r="EJ1237" s="6"/>
      <c r="EK1237" s="4"/>
      <c r="EL1237" s="6"/>
      <c r="EM1237" s="5"/>
      <c r="EN1237" s="5"/>
      <c r="EO1237" s="4"/>
      <c r="EP1237" s="6"/>
      <c r="EQ1237" s="4"/>
      <c r="ER1237" s="6"/>
      <c r="ES1237" s="5"/>
      <c r="ET1237" s="5"/>
      <c r="EU1237" s="4"/>
      <c r="EV1237" s="6"/>
      <c r="EW1237" s="4"/>
      <c r="EX1237" s="6"/>
      <c r="EY1237" s="5"/>
      <c r="EZ1237" s="5"/>
      <c r="FA1237" s="4"/>
      <c r="FB1237" s="6"/>
      <c r="FC1237" s="4"/>
      <c r="FD1237" s="6"/>
      <c r="FE1237" s="5"/>
      <c r="FF1237" s="5"/>
      <c r="FG1237" s="4"/>
      <c r="FH1237" s="6"/>
      <c r="FI1237" s="4"/>
      <c r="FJ1237" s="6"/>
      <c r="FK1237" s="5"/>
      <c r="FL1237" s="5"/>
      <c r="FM1237" s="4"/>
      <c r="FN1237" s="6"/>
      <c r="FO1237" s="4"/>
      <c r="FP1237" s="6"/>
      <c r="FQ1237" s="5"/>
      <c r="FR1237" s="5"/>
      <c r="FS1237" s="4"/>
      <c r="FT1237" s="6"/>
      <c r="FU1237" s="4"/>
      <c r="FV1237" s="6"/>
      <c r="FW1237" s="5"/>
      <c r="FX1237" s="5"/>
      <c r="FY1237" s="4"/>
      <c r="FZ1237" s="6"/>
      <c r="GA1237" s="4"/>
      <c r="GB1237" s="6"/>
      <c r="GC1237" s="5"/>
      <c r="GD1237" s="5"/>
      <c r="GE1237" s="4"/>
      <c r="GF1237" s="6"/>
      <c r="GG1237" s="4"/>
      <c r="GH1237" s="6"/>
      <c r="GI1237" s="5"/>
      <c r="GJ1237" s="5"/>
      <c r="GK1237" s="4"/>
      <c r="GL1237" s="6"/>
      <c r="GM1237" s="4"/>
      <c r="GN1237" s="6"/>
      <c r="GO1237" s="5"/>
      <c r="GP1237" s="5"/>
      <c r="GQ1237" s="4"/>
      <c r="GR1237" s="6"/>
      <c r="GS1237" s="4"/>
      <c r="GT1237" s="6"/>
      <c r="GU1237" s="5"/>
      <c r="GV1237" s="5"/>
      <c r="GW1237" s="4"/>
      <c r="GX1237" s="6"/>
      <c r="GY1237" s="4"/>
      <c r="GZ1237" s="6"/>
      <c r="HA1237" s="5"/>
      <c r="HB1237" s="5"/>
      <c r="HC1237" s="4"/>
      <c r="HD1237" s="6"/>
      <c r="HE1237" s="4"/>
      <c r="HF1237" s="6"/>
      <c r="HG1237" s="5"/>
      <c r="HH1237" s="5"/>
      <c r="HI1237" s="4"/>
      <c r="HJ1237" s="6"/>
      <c r="HK1237" s="4"/>
      <c r="HL1237" s="6"/>
      <c r="HM1237" s="5"/>
      <c r="HN1237" s="5"/>
      <c r="HO1237" s="4"/>
      <c r="HP1237" s="6"/>
      <c r="HQ1237" s="4"/>
      <c r="HR1237" s="6"/>
      <c r="HS1237" s="5"/>
      <c r="HT1237" s="5"/>
      <c r="HU1237" s="4"/>
      <c r="HV1237" s="6"/>
      <c r="HW1237" s="4"/>
      <c r="HX1237" s="6"/>
      <c r="HY1237" s="5"/>
      <c r="HZ1237" s="5"/>
      <c r="IA1237" s="4"/>
      <c r="IB1237" s="6"/>
      <c r="IC1237" s="4"/>
      <c r="ID1237" s="6"/>
      <c r="IE1237" s="5"/>
      <c r="IF1237" s="5"/>
      <c r="IG1237" s="4"/>
      <c r="IH1237" s="6"/>
      <c r="II1237" s="4"/>
      <c r="IJ1237" s="6"/>
      <c r="IK1237" s="5"/>
      <c r="IL1237" s="5"/>
      <c r="IM1237" s="4"/>
      <c r="IN1237" s="6"/>
      <c r="IO1237" s="4"/>
      <c r="IP1237" s="6"/>
      <c r="IQ1237" s="5"/>
      <c r="IR1237" s="5"/>
      <c r="IS1237" s="4"/>
      <c r="IT1237" s="6"/>
      <c r="IU1237" s="4"/>
      <c r="IV1237" s="6"/>
      <c r="IW1237" s="5"/>
      <c r="IX1237" s="5"/>
      <c r="IY1237" s="4"/>
      <c r="IZ1237" s="6"/>
      <c r="JA1237" s="4"/>
      <c r="JB1237" s="6"/>
      <c r="JC1237" s="5"/>
      <c r="JD1237" s="5"/>
      <c r="JE1237" s="4"/>
      <c r="JF1237" s="6"/>
      <c r="JG1237" s="4"/>
      <c r="JH1237" s="6"/>
      <c r="JI1237" s="5"/>
      <c r="JJ1237" s="5"/>
      <c r="JK1237" s="4"/>
      <c r="JL1237" s="6"/>
      <c r="JM1237" s="4"/>
      <c r="JN1237" s="6"/>
      <c r="JO1237" s="5"/>
      <c r="JP1237" s="5"/>
      <c r="JQ1237" s="4"/>
      <c r="JR1237" s="6"/>
      <c r="JS1237" s="4"/>
      <c r="JT1237" s="6"/>
      <c r="JU1237" s="5"/>
      <c r="JV1237" s="5"/>
      <c r="JW1237" s="4"/>
      <c r="JX1237" s="6"/>
      <c r="JY1237" s="4"/>
      <c r="JZ1237" s="6"/>
      <c r="KA1237" s="5"/>
      <c r="KB1237" s="5"/>
      <c r="KC1237" s="4"/>
      <c r="KD1237" s="6"/>
      <c r="KE1237" s="4"/>
      <c r="KF1237" s="6"/>
      <c r="KG1237" s="5"/>
      <c r="KH1237" s="5"/>
      <c r="KI1237" s="4"/>
      <c r="KJ1237" s="6"/>
      <c r="KK1237" s="4"/>
      <c r="KL1237" s="6"/>
      <c r="KM1237" s="5"/>
      <c r="KN1237" s="5"/>
    </row>
    <row r="1238">
      <c r="A1238" s="3" t="s">
        <v>85</v>
      </c>
      <c r="B1238" s="3" t="s">
        <v>851</v>
      </c>
      <c r="C1238" s="3" t="s">
        <v>547</v>
      </c>
      <c r="D1238" s="3" t="s">
        <v>712</v>
      </c>
      <c r="E1238" s="3" t="s">
        <v>918</v>
      </c>
      <c r="F1238" s="3" t="s">
        <v>104</v>
      </c>
      <c r="G1238" s="3" t="s">
        <v>104</v>
      </c>
      <c r="H1238" s="3" t="s">
        <v>104</v>
      </c>
      <c r="I1238" s="3" t="s">
        <v>1517</v>
      </c>
      <c r="J1238" s="3" t="s">
        <v>104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  <c r="AW1238" s="4"/>
      <c r="AX1238" s="6"/>
      <c r="AY1238" s="4"/>
      <c r="AZ1238" s="6"/>
      <c r="BA1238" s="5"/>
      <c r="BB1238" s="5"/>
      <c r="BC1238" s="4"/>
      <c r="BD1238" s="6"/>
      <c r="BE1238" s="4"/>
      <c r="BF1238" s="6"/>
      <c r="BG1238" s="5"/>
      <c r="BH1238" s="5"/>
      <c r="BI1238" s="4"/>
      <c r="BJ1238" s="6"/>
      <c r="BK1238" s="4"/>
      <c r="BL1238" s="6"/>
      <c r="BM1238" s="5"/>
      <c r="BN1238" s="5"/>
      <c r="BO1238" s="4"/>
      <c r="BP1238" s="6"/>
      <c r="BQ1238" s="4"/>
      <c r="BR1238" s="6"/>
      <c r="BS1238" s="5"/>
      <c r="BT1238" s="5"/>
      <c r="BU1238" s="4"/>
      <c r="BV1238" s="6"/>
      <c r="BW1238" s="4"/>
      <c r="BX1238" s="6"/>
      <c r="BY1238" s="5"/>
      <c r="BZ1238" s="5"/>
      <c r="CA1238" s="4"/>
      <c r="CB1238" s="6"/>
      <c r="CC1238" s="4"/>
      <c r="CD1238" s="6"/>
      <c r="CE1238" s="5"/>
      <c r="CF1238" s="5"/>
      <c r="CG1238" s="4"/>
      <c r="CH1238" s="6"/>
      <c r="CI1238" s="4"/>
      <c r="CJ1238" s="6"/>
      <c r="CK1238" s="5"/>
      <c r="CL1238" s="5"/>
      <c r="CM1238" s="4"/>
      <c r="CN1238" s="6"/>
      <c r="CO1238" s="4"/>
      <c r="CP1238" s="6"/>
      <c r="CQ1238" s="5"/>
      <c r="CR1238" s="5"/>
      <c r="CS1238" s="4"/>
      <c r="CT1238" s="6"/>
      <c r="CU1238" s="4"/>
      <c r="CV1238" s="6"/>
      <c r="CW1238" s="5"/>
      <c r="CX1238" s="5"/>
      <c r="CY1238" s="4"/>
      <c r="CZ1238" s="6"/>
      <c r="DA1238" s="4"/>
      <c r="DB1238" s="6"/>
      <c r="DC1238" s="5"/>
      <c r="DD1238" s="5"/>
      <c r="DE1238" s="4"/>
      <c r="DF1238" s="6"/>
      <c r="DG1238" s="4"/>
      <c r="DH1238" s="6"/>
      <c r="DI1238" s="5"/>
      <c r="DJ1238" s="5"/>
      <c r="DK1238" s="4"/>
      <c r="DL1238" s="6"/>
      <c r="DM1238" s="4"/>
      <c r="DN1238" s="6"/>
      <c r="DO1238" s="5"/>
      <c r="DP1238" s="5"/>
      <c r="DQ1238" s="4"/>
      <c r="DR1238" s="6"/>
      <c r="DS1238" s="4"/>
      <c r="DT1238" s="6"/>
      <c r="DU1238" s="5"/>
      <c r="DV1238" s="5"/>
      <c r="DW1238" s="4"/>
      <c r="DX1238" s="6"/>
      <c r="DY1238" s="4"/>
      <c r="DZ1238" s="6"/>
      <c r="EA1238" s="5"/>
      <c r="EB1238" s="5"/>
      <c r="EC1238" s="4"/>
      <c r="ED1238" s="6"/>
      <c r="EE1238" s="4"/>
      <c r="EF1238" s="6"/>
      <c r="EG1238" s="5"/>
      <c r="EH1238" s="5"/>
      <c r="EI1238" s="4"/>
      <c r="EJ1238" s="6"/>
      <c r="EK1238" s="4"/>
      <c r="EL1238" s="6"/>
      <c r="EM1238" s="5"/>
      <c r="EN1238" s="5"/>
      <c r="EO1238" s="4"/>
      <c r="EP1238" s="6"/>
      <c r="EQ1238" s="4"/>
      <c r="ER1238" s="6"/>
      <c r="ES1238" s="5"/>
      <c r="ET1238" s="5"/>
      <c r="EU1238" s="4"/>
      <c r="EV1238" s="6"/>
      <c r="EW1238" s="4"/>
      <c r="EX1238" s="6"/>
      <c r="EY1238" s="5"/>
      <c r="EZ1238" s="5"/>
      <c r="FA1238" s="4"/>
      <c r="FB1238" s="6"/>
      <c r="FC1238" s="4"/>
      <c r="FD1238" s="6"/>
      <c r="FE1238" s="5"/>
      <c r="FF1238" s="5"/>
      <c r="FG1238" s="4"/>
      <c r="FH1238" s="6"/>
      <c r="FI1238" s="4"/>
      <c r="FJ1238" s="6"/>
      <c r="FK1238" s="5"/>
      <c r="FL1238" s="5"/>
      <c r="FM1238" s="4"/>
      <c r="FN1238" s="6"/>
      <c r="FO1238" s="4"/>
      <c r="FP1238" s="6"/>
      <c r="FQ1238" s="5"/>
      <c r="FR1238" s="5"/>
      <c r="FS1238" s="4"/>
      <c r="FT1238" s="6"/>
      <c r="FU1238" s="4"/>
      <c r="FV1238" s="6"/>
      <c r="FW1238" s="5"/>
      <c r="FX1238" s="5"/>
      <c r="FY1238" s="4"/>
      <c r="FZ1238" s="6"/>
      <c r="GA1238" s="4"/>
      <c r="GB1238" s="6"/>
      <c r="GC1238" s="5"/>
      <c r="GD1238" s="5"/>
      <c r="GE1238" s="4"/>
      <c r="GF1238" s="6"/>
      <c r="GG1238" s="4"/>
      <c r="GH1238" s="6"/>
      <c r="GI1238" s="5"/>
      <c r="GJ1238" s="5"/>
      <c r="GK1238" s="4"/>
      <c r="GL1238" s="6"/>
      <c r="GM1238" s="4"/>
      <c r="GN1238" s="6"/>
      <c r="GO1238" s="5"/>
      <c r="GP1238" s="5"/>
      <c r="GQ1238" s="4"/>
      <c r="GR1238" s="6"/>
      <c r="GS1238" s="4"/>
      <c r="GT1238" s="6"/>
      <c r="GU1238" s="5"/>
      <c r="GV1238" s="5"/>
      <c r="GW1238" s="4"/>
      <c r="GX1238" s="6"/>
      <c r="GY1238" s="4"/>
      <c r="GZ1238" s="6"/>
      <c r="HA1238" s="5"/>
      <c r="HB1238" s="5"/>
      <c r="HC1238" s="4"/>
      <c r="HD1238" s="6"/>
      <c r="HE1238" s="4"/>
      <c r="HF1238" s="6"/>
      <c r="HG1238" s="5"/>
      <c r="HH1238" s="5"/>
      <c r="HI1238" s="4"/>
      <c r="HJ1238" s="6"/>
      <c r="HK1238" s="4"/>
      <c r="HL1238" s="6"/>
      <c r="HM1238" s="5"/>
      <c r="HN1238" s="5"/>
      <c r="HO1238" s="4"/>
      <c r="HP1238" s="6"/>
      <c r="HQ1238" s="4"/>
      <c r="HR1238" s="6"/>
      <c r="HS1238" s="5"/>
      <c r="HT1238" s="5"/>
      <c r="HU1238" s="4"/>
      <c r="HV1238" s="6"/>
      <c r="HW1238" s="4"/>
      <c r="HX1238" s="6"/>
      <c r="HY1238" s="5"/>
      <c r="HZ1238" s="5"/>
      <c r="IA1238" s="4"/>
      <c r="IB1238" s="6"/>
      <c r="IC1238" s="4"/>
      <c r="ID1238" s="6"/>
      <c r="IE1238" s="5"/>
      <c r="IF1238" s="5"/>
      <c r="IG1238" s="4"/>
      <c r="IH1238" s="6"/>
      <c r="II1238" s="4"/>
      <c r="IJ1238" s="6"/>
      <c r="IK1238" s="5"/>
      <c r="IL1238" s="5"/>
      <c r="IM1238" s="4"/>
      <c r="IN1238" s="6"/>
      <c r="IO1238" s="4"/>
      <c r="IP1238" s="6"/>
      <c r="IQ1238" s="5"/>
      <c r="IR1238" s="5"/>
      <c r="IS1238" s="4"/>
      <c r="IT1238" s="6"/>
      <c r="IU1238" s="4"/>
      <c r="IV1238" s="6"/>
      <c r="IW1238" s="5"/>
      <c r="IX1238" s="5"/>
      <c r="IY1238" s="4"/>
      <c r="IZ1238" s="6"/>
      <c r="JA1238" s="4"/>
      <c r="JB1238" s="6"/>
      <c r="JC1238" s="5"/>
      <c r="JD1238" s="5"/>
      <c r="JE1238" s="4"/>
      <c r="JF1238" s="6"/>
      <c r="JG1238" s="4"/>
      <c r="JH1238" s="6"/>
      <c r="JI1238" s="5"/>
      <c r="JJ1238" s="5"/>
      <c r="JK1238" s="4"/>
      <c r="JL1238" s="6"/>
      <c r="JM1238" s="4"/>
      <c r="JN1238" s="6"/>
      <c r="JO1238" s="5"/>
      <c r="JP1238" s="5"/>
      <c r="JQ1238" s="4"/>
      <c r="JR1238" s="6"/>
      <c r="JS1238" s="4"/>
      <c r="JT1238" s="6"/>
      <c r="JU1238" s="5"/>
      <c r="JV1238" s="5"/>
      <c r="JW1238" s="4"/>
      <c r="JX1238" s="6"/>
      <c r="JY1238" s="4"/>
      <c r="JZ1238" s="6"/>
      <c r="KA1238" s="5"/>
      <c r="KB1238" s="5"/>
      <c r="KC1238" s="4"/>
      <c r="KD1238" s="6"/>
      <c r="KE1238" s="4"/>
      <c r="KF1238" s="6"/>
      <c r="KG1238" s="5"/>
      <c r="KH1238" s="5"/>
      <c r="KI1238" s="4"/>
      <c r="KJ1238" s="6"/>
      <c r="KK1238" s="4"/>
      <c r="KL1238" s="6"/>
      <c r="KM1238" s="5"/>
      <c r="KN1238" s="5"/>
    </row>
    <row r="1239">
      <c r="A1239" s="3" t="s">
        <v>85</v>
      </c>
      <c r="B1239" s="3" t="s">
        <v>851</v>
      </c>
      <c r="C1239" s="3" t="s">
        <v>547</v>
      </c>
      <c r="D1239" s="3" t="s">
        <v>712</v>
      </c>
      <c r="E1239" s="3" t="s">
        <v>917</v>
      </c>
      <c r="F1239" s="3" t="s">
        <v>104</v>
      </c>
      <c r="G1239" s="3" t="s">
        <v>104</v>
      </c>
      <c r="H1239" s="3" t="s">
        <v>104</v>
      </c>
      <c r="I1239" s="3" t="s">
        <v>1518</v>
      </c>
      <c r="J1239" s="3" t="s">
        <v>104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  <c r="AW1239" s="4"/>
      <c r="AX1239" s="6"/>
      <c r="AY1239" s="4"/>
      <c r="AZ1239" s="6"/>
      <c r="BA1239" s="5"/>
      <c r="BB1239" s="5"/>
      <c r="BC1239" s="4"/>
      <c r="BD1239" s="6"/>
      <c r="BE1239" s="4"/>
      <c r="BF1239" s="6"/>
      <c r="BG1239" s="5"/>
      <c r="BH1239" s="5"/>
      <c r="BI1239" s="4"/>
      <c r="BJ1239" s="6"/>
      <c r="BK1239" s="4"/>
      <c r="BL1239" s="6"/>
      <c r="BM1239" s="5"/>
      <c r="BN1239" s="5"/>
      <c r="BO1239" s="4"/>
      <c r="BP1239" s="6"/>
      <c r="BQ1239" s="4"/>
      <c r="BR1239" s="6"/>
      <c r="BS1239" s="5"/>
      <c r="BT1239" s="5"/>
      <c r="BU1239" s="4"/>
      <c r="BV1239" s="6"/>
      <c r="BW1239" s="4"/>
      <c r="BX1239" s="6"/>
      <c r="BY1239" s="5"/>
      <c r="BZ1239" s="5"/>
      <c r="CA1239" s="4"/>
      <c r="CB1239" s="6"/>
      <c r="CC1239" s="4"/>
      <c r="CD1239" s="6"/>
      <c r="CE1239" s="5"/>
      <c r="CF1239" s="5"/>
      <c r="CG1239" s="4"/>
      <c r="CH1239" s="6"/>
      <c r="CI1239" s="4"/>
      <c r="CJ1239" s="6"/>
      <c r="CK1239" s="5"/>
      <c r="CL1239" s="5"/>
      <c r="CM1239" s="4"/>
      <c r="CN1239" s="6"/>
      <c r="CO1239" s="4"/>
      <c r="CP1239" s="6"/>
      <c r="CQ1239" s="5"/>
      <c r="CR1239" s="5"/>
      <c r="CS1239" s="4"/>
      <c r="CT1239" s="6"/>
      <c r="CU1239" s="4"/>
      <c r="CV1239" s="6"/>
      <c r="CW1239" s="5"/>
      <c r="CX1239" s="5"/>
      <c r="CY1239" s="4"/>
      <c r="CZ1239" s="6"/>
      <c r="DA1239" s="4"/>
      <c r="DB1239" s="6"/>
      <c r="DC1239" s="5"/>
      <c r="DD1239" s="5"/>
      <c r="DE1239" s="4"/>
      <c r="DF1239" s="6"/>
      <c r="DG1239" s="4"/>
      <c r="DH1239" s="6"/>
      <c r="DI1239" s="5"/>
      <c r="DJ1239" s="5"/>
      <c r="DK1239" s="4"/>
      <c r="DL1239" s="6"/>
      <c r="DM1239" s="4"/>
      <c r="DN1239" s="6"/>
      <c r="DO1239" s="5"/>
      <c r="DP1239" s="5"/>
      <c r="DQ1239" s="4"/>
      <c r="DR1239" s="6"/>
      <c r="DS1239" s="4"/>
      <c r="DT1239" s="6"/>
      <c r="DU1239" s="5"/>
      <c r="DV1239" s="5"/>
      <c r="DW1239" s="4"/>
      <c r="DX1239" s="6"/>
      <c r="DY1239" s="4"/>
      <c r="DZ1239" s="6"/>
      <c r="EA1239" s="5"/>
      <c r="EB1239" s="5"/>
      <c r="EC1239" s="4"/>
      <c r="ED1239" s="6"/>
      <c r="EE1239" s="4"/>
      <c r="EF1239" s="6"/>
      <c r="EG1239" s="5"/>
      <c r="EH1239" s="5"/>
      <c r="EI1239" s="4"/>
      <c r="EJ1239" s="6"/>
      <c r="EK1239" s="4"/>
      <c r="EL1239" s="6"/>
      <c r="EM1239" s="5"/>
      <c r="EN1239" s="5"/>
      <c r="EO1239" s="4"/>
      <c r="EP1239" s="6"/>
      <c r="EQ1239" s="4"/>
      <c r="ER1239" s="6"/>
      <c r="ES1239" s="5"/>
      <c r="ET1239" s="5"/>
      <c r="EU1239" s="4"/>
      <c r="EV1239" s="6"/>
      <c r="EW1239" s="4"/>
      <c r="EX1239" s="6"/>
      <c r="EY1239" s="5"/>
      <c r="EZ1239" s="5"/>
      <c r="FA1239" s="4"/>
      <c r="FB1239" s="6"/>
      <c r="FC1239" s="4"/>
      <c r="FD1239" s="6"/>
      <c r="FE1239" s="5"/>
      <c r="FF1239" s="5"/>
      <c r="FG1239" s="4"/>
      <c r="FH1239" s="6"/>
      <c r="FI1239" s="4"/>
      <c r="FJ1239" s="6"/>
      <c r="FK1239" s="5"/>
      <c r="FL1239" s="5"/>
      <c r="FM1239" s="4"/>
      <c r="FN1239" s="6"/>
      <c r="FO1239" s="4"/>
      <c r="FP1239" s="6"/>
      <c r="FQ1239" s="5"/>
      <c r="FR1239" s="5"/>
      <c r="FS1239" s="4"/>
      <c r="FT1239" s="6"/>
      <c r="FU1239" s="4"/>
      <c r="FV1239" s="6"/>
      <c r="FW1239" s="5"/>
      <c r="FX1239" s="5"/>
      <c r="FY1239" s="4"/>
      <c r="FZ1239" s="6"/>
      <c r="GA1239" s="4"/>
      <c r="GB1239" s="6"/>
      <c r="GC1239" s="5"/>
      <c r="GD1239" s="5"/>
      <c r="GE1239" s="4"/>
      <c r="GF1239" s="6"/>
      <c r="GG1239" s="4"/>
      <c r="GH1239" s="6"/>
      <c r="GI1239" s="5"/>
      <c r="GJ1239" s="5"/>
      <c r="GK1239" s="4"/>
      <c r="GL1239" s="6"/>
      <c r="GM1239" s="4"/>
      <c r="GN1239" s="6"/>
      <c r="GO1239" s="5"/>
      <c r="GP1239" s="5"/>
      <c r="GQ1239" s="4"/>
      <c r="GR1239" s="6"/>
      <c r="GS1239" s="4"/>
      <c r="GT1239" s="6"/>
      <c r="GU1239" s="5"/>
      <c r="GV1239" s="5"/>
      <c r="GW1239" s="4"/>
      <c r="GX1239" s="6"/>
      <c r="GY1239" s="4"/>
      <c r="GZ1239" s="6"/>
      <c r="HA1239" s="5"/>
      <c r="HB1239" s="5"/>
      <c r="HC1239" s="4"/>
      <c r="HD1239" s="6"/>
      <c r="HE1239" s="4"/>
      <c r="HF1239" s="6"/>
      <c r="HG1239" s="5"/>
      <c r="HH1239" s="5"/>
      <c r="HI1239" s="4"/>
      <c r="HJ1239" s="6"/>
      <c r="HK1239" s="4"/>
      <c r="HL1239" s="6"/>
      <c r="HM1239" s="5"/>
      <c r="HN1239" s="5"/>
      <c r="HO1239" s="4"/>
      <c r="HP1239" s="6"/>
      <c r="HQ1239" s="4"/>
      <c r="HR1239" s="6"/>
      <c r="HS1239" s="5"/>
      <c r="HT1239" s="5"/>
      <c r="HU1239" s="4"/>
      <c r="HV1239" s="6"/>
      <c r="HW1239" s="4"/>
      <c r="HX1239" s="6"/>
      <c r="HY1239" s="5"/>
      <c r="HZ1239" s="5"/>
      <c r="IA1239" s="4"/>
      <c r="IB1239" s="6"/>
      <c r="IC1239" s="4"/>
      <c r="ID1239" s="6"/>
      <c r="IE1239" s="5"/>
      <c r="IF1239" s="5"/>
      <c r="IG1239" s="4"/>
      <c r="IH1239" s="6"/>
      <c r="II1239" s="4"/>
      <c r="IJ1239" s="6"/>
      <c r="IK1239" s="5"/>
      <c r="IL1239" s="5"/>
      <c r="IM1239" s="4"/>
      <c r="IN1239" s="6"/>
      <c r="IO1239" s="4"/>
      <c r="IP1239" s="6"/>
      <c r="IQ1239" s="5"/>
      <c r="IR1239" s="5"/>
      <c r="IS1239" s="4"/>
      <c r="IT1239" s="6"/>
      <c r="IU1239" s="4"/>
      <c r="IV1239" s="6"/>
      <c r="IW1239" s="5"/>
      <c r="IX1239" s="5"/>
      <c r="IY1239" s="4"/>
      <c r="IZ1239" s="6"/>
      <c r="JA1239" s="4"/>
      <c r="JB1239" s="6"/>
      <c r="JC1239" s="5"/>
      <c r="JD1239" s="5"/>
      <c r="JE1239" s="4"/>
      <c r="JF1239" s="6"/>
      <c r="JG1239" s="4"/>
      <c r="JH1239" s="6"/>
      <c r="JI1239" s="5"/>
      <c r="JJ1239" s="5"/>
      <c r="JK1239" s="4"/>
      <c r="JL1239" s="6"/>
      <c r="JM1239" s="4"/>
      <c r="JN1239" s="6"/>
      <c r="JO1239" s="5"/>
      <c r="JP1239" s="5"/>
      <c r="JQ1239" s="4"/>
      <c r="JR1239" s="6"/>
      <c r="JS1239" s="4"/>
      <c r="JT1239" s="6"/>
      <c r="JU1239" s="5"/>
      <c r="JV1239" s="5"/>
      <c r="JW1239" s="4"/>
      <c r="JX1239" s="6"/>
      <c r="JY1239" s="4"/>
      <c r="JZ1239" s="6"/>
      <c r="KA1239" s="5"/>
      <c r="KB1239" s="5"/>
      <c r="KC1239" s="4"/>
      <c r="KD1239" s="6"/>
      <c r="KE1239" s="4"/>
      <c r="KF1239" s="6"/>
      <c r="KG1239" s="5"/>
      <c r="KH1239" s="5"/>
      <c r="KI1239" s="4"/>
      <c r="KJ1239" s="6"/>
      <c r="KK1239" s="4"/>
      <c r="KL1239" s="6"/>
      <c r="KM1239" s="5"/>
      <c r="KN1239" s="5"/>
    </row>
    <row r="1240">
      <c r="A1240" s="3" t="s">
        <v>85</v>
      </c>
      <c r="B1240" s="3" t="s">
        <v>851</v>
      </c>
      <c r="C1240" s="3" t="s">
        <v>547</v>
      </c>
      <c r="D1240" s="3" t="s">
        <v>712</v>
      </c>
      <c r="E1240" s="3" t="s">
        <v>918</v>
      </c>
      <c r="F1240" s="3" t="s">
        <v>104</v>
      </c>
      <c r="G1240" s="3" t="s">
        <v>104</v>
      </c>
      <c r="H1240" s="3" t="s">
        <v>104</v>
      </c>
      <c r="I1240" s="3" t="s">
        <v>1518</v>
      </c>
      <c r="J1240" s="3" t="s">
        <v>104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  <c r="AW1240" s="4"/>
      <c r="AX1240" s="6"/>
      <c r="AY1240" s="4"/>
      <c r="AZ1240" s="6"/>
      <c r="BA1240" s="5"/>
      <c r="BB1240" s="5"/>
      <c r="BC1240" s="4"/>
      <c r="BD1240" s="6"/>
      <c r="BE1240" s="4"/>
      <c r="BF1240" s="6"/>
      <c r="BG1240" s="5"/>
      <c r="BH1240" s="5"/>
      <c r="BI1240" s="4"/>
      <c r="BJ1240" s="6"/>
      <c r="BK1240" s="4"/>
      <c r="BL1240" s="6"/>
      <c r="BM1240" s="5"/>
      <c r="BN1240" s="5"/>
      <c r="BO1240" s="4"/>
      <c r="BP1240" s="6"/>
      <c r="BQ1240" s="4"/>
      <c r="BR1240" s="6"/>
      <c r="BS1240" s="5"/>
      <c r="BT1240" s="5"/>
      <c r="BU1240" s="4"/>
      <c r="BV1240" s="6"/>
      <c r="BW1240" s="4"/>
      <c r="BX1240" s="6"/>
      <c r="BY1240" s="5"/>
      <c r="BZ1240" s="5"/>
      <c r="CA1240" s="4"/>
      <c r="CB1240" s="6"/>
      <c r="CC1240" s="4"/>
      <c r="CD1240" s="6"/>
      <c r="CE1240" s="5"/>
      <c r="CF1240" s="5"/>
      <c r="CG1240" s="4"/>
      <c r="CH1240" s="6"/>
      <c r="CI1240" s="4"/>
      <c r="CJ1240" s="6"/>
      <c r="CK1240" s="5"/>
      <c r="CL1240" s="5"/>
      <c r="CM1240" s="4"/>
      <c r="CN1240" s="6"/>
      <c r="CO1240" s="4"/>
      <c r="CP1240" s="6"/>
      <c r="CQ1240" s="5"/>
      <c r="CR1240" s="5"/>
      <c r="CS1240" s="4"/>
      <c r="CT1240" s="6"/>
      <c r="CU1240" s="4"/>
      <c r="CV1240" s="6"/>
      <c r="CW1240" s="5"/>
      <c r="CX1240" s="5"/>
      <c r="CY1240" s="4"/>
      <c r="CZ1240" s="6"/>
      <c r="DA1240" s="4"/>
      <c r="DB1240" s="6"/>
      <c r="DC1240" s="5"/>
      <c r="DD1240" s="5"/>
      <c r="DE1240" s="4"/>
      <c r="DF1240" s="6"/>
      <c r="DG1240" s="4"/>
      <c r="DH1240" s="6"/>
      <c r="DI1240" s="5"/>
      <c r="DJ1240" s="5"/>
      <c r="DK1240" s="4"/>
      <c r="DL1240" s="6"/>
      <c r="DM1240" s="4"/>
      <c r="DN1240" s="6"/>
      <c r="DO1240" s="5"/>
      <c r="DP1240" s="5"/>
      <c r="DQ1240" s="4"/>
      <c r="DR1240" s="6"/>
      <c r="DS1240" s="4"/>
      <c r="DT1240" s="6"/>
      <c r="DU1240" s="5"/>
      <c r="DV1240" s="5"/>
      <c r="DW1240" s="4"/>
      <c r="DX1240" s="6"/>
      <c r="DY1240" s="4"/>
      <c r="DZ1240" s="6"/>
      <c r="EA1240" s="5"/>
      <c r="EB1240" s="5"/>
      <c r="EC1240" s="4"/>
      <c r="ED1240" s="6"/>
      <c r="EE1240" s="4"/>
      <c r="EF1240" s="6"/>
      <c r="EG1240" s="5"/>
      <c r="EH1240" s="5"/>
      <c r="EI1240" s="4"/>
      <c r="EJ1240" s="6"/>
      <c r="EK1240" s="4"/>
      <c r="EL1240" s="6"/>
      <c r="EM1240" s="5"/>
      <c r="EN1240" s="5"/>
      <c r="EO1240" s="4"/>
      <c r="EP1240" s="6"/>
      <c r="EQ1240" s="4"/>
      <c r="ER1240" s="6"/>
      <c r="ES1240" s="5"/>
      <c r="ET1240" s="5"/>
      <c r="EU1240" s="4"/>
      <c r="EV1240" s="6"/>
      <c r="EW1240" s="4"/>
      <c r="EX1240" s="6"/>
      <c r="EY1240" s="5"/>
      <c r="EZ1240" s="5"/>
      <c r="FA1240" s="4"/>
      <c r="FB1240" s="6"/>
      <c r="FC1240" s="4"/>
      <c r="FD1240" s="6"/>
      <c r="FE1240" s="5"/>
      <c r="FF1240" s="5"/>
      <c r="FG1240" s="4"/>
      <c r="FH1240" s="6"/>
      <c r="FI1240" s="4"/>
      <c r="FJ1240" s="6"/>
      <c r="FK1240" s="5"/>
      <c r="FL1240" s="5"/>
      <c r="FM1240" s="4"/>
      <c r="FN1240" s="6"/>
      <c r="FO1240" s="4"/>
      <c r="FP1240" s="6"/>
      <c r="FQ1240" s="5"/>
      <c r="FR1240" s="5"/>
      <c r="FS1240" s="4"/>
      <c r="FT1240" s="6"/>
      <c r="FU1240" s="4"/>
      <c r="FV1240" s="6"/>
      <c r="FW1240" s="5"/>
      <c r="FX1240" s="5"/>
      <c r="FY1240" s="4"/>
      <c r="FZ1240" s="6"/>
      <c r="GA1240" s="4"/>
      <c r="GB1240" s="6"/>
      <c r="GC1240" s="5"/>
      <c r="GD1240" s="5"/>
      <c r="GE1240" s="4"/>
      <c r="GF1240" s="6"/>
      <c r="GG1240" s="4"/>
      <c r="GH1240" s="6"/>
      <c r="GI1240" s="5"/>
      <c r="GJ1240" s="5"/>
      <c r="GK1240" s="4"/>
      <c r="GL1240" s="6"/>
      <c r="GM1240" s="4"/>
      <c r="GN1240" s="6"/>
      <c r="GO1240" s="5"/>
      <c r="GP1240" s="5"/>
      <c r="GQ1240" s="4"/>
      <c r="GR1240" s="6"/>
      <c r="GS1240" s="4"/>
      <c r="GT1240" s="6"/>
      <c r="GU1240" s="5"/>
      <c r="GV1240" s="5"/>
      <c r="GW1240" s="4"/>
      <c r="GX1240" s="6"/>
      <c r="GY1240" s="4"/>
      <c r="GZ1240" s="6"/>
      <c r="HA1240" s="5"/>
      <c r="HB1240" s="5"/>
      <c r="HC1240" s="4"/>
      <c r="HD1240" s="6"/>
      <c r="HE1240" s="4"/>
      <c r="HF1240" s="6"/>
      <c r="HG1240" s="5"/>
      <c r="HH1240" s="5"/>
      <c r="HI1240" s="4"/>
      <c r="HJ1240" s="6"/>
      <c r="HK1240" s="4"/>
      <c r="HL1240" s="6"/>
      <c r="HM1240" s="5"/>
      <c r="HN1240" s="5"/>
      <c r="HO1240" s="4"/>
      <c r="HP1240" s="6"/>
      <c r="HQ1240" s="4"/>
      <c r="HR1240" s="6"/>
      <c r="HS1240" s="5"/>
      <c r="HT1240" s="5"/>
      <c r="HU1240" s="4"/>
      <c r="HV1240" s="6"/>
      <c r="HW1240" s="4"/>
      <c r="HX1240" s="6"/>
      <c r="HY1240" s="5"/>
      <c r="HZ1240" s="5"/>
      <c r="IA1240" s="4"/>
      <c r="IB1240" s="6"/>
      <c r="IC1240" s="4"/>
      <c r="ID1240" s="6"/>
      <c r="IE1240" s="5"/>
      <c r="IF1240" s="5"/>
      <c r="IG1240" s="4"/>
      <c r="IH1240" s="6"/>
      <c r="II1240" s="4"/>
      <c r="IJ1240" s="6"/>
      <c r="IK1240" s="5"/>
      <c r="IL1240" s="5"/>
      <c r="IM1240" s="4"/>
      <c r="IN1240" s="6"/>
      <c r="IO1240" s="4"/>
      <c r="IP1240" s="6"/>
      <c r="IQ1240" s="5"/>
      <c r="IR1240" s="5"/>
      <c r="IS1240" s="4"/>
      <c r="IT1240" s="6"/>
      <c r="IU1240" s="4"/>
      <c r="IV1240" s="6"/>
      <c r="IW1240" s="5"/>
      <c r="IX1240" s="5"/>
      <c r="IY1240" s="4"/>
      <c r="IZ1240" s="6"/>
      <c r="JA1240" s="4"/>
      <c r="JB1240" s="6"/>
      <c r="JC1240" s="5"/>
      <c r="JD1240" s="5"/>
      <c r="JE1240" s="4"/>
      <c r="JF1240" s="6"/>
      <c r="JG1240" s="4"/>
      <c r="JH1240" s="6"/>
      <c r="JI1240" s="5"/>
      <c r="JJ1240" s="5"/>
      <c r="JK1240" s="4"/>
      <c r="JL1240" s="6"/>
      <c r="JM1240" s="4"/>
      <c r="JN1240" s="6"/>
      <c r="JO1240" s="5"/>
      <c r="JP1240" s="5"/>
      <c r="JQ1240" s="4"/>
      <c r="JR1240" s="6"/>
      <c r="JS1240" s="4"/>
      <c r="JT1240" s="6"/>
      <c r="JU1240" s="5"/>
      <c r="JV1240" s="5"/>
      <c r="JW1240" s="4"/>
      <c r="JX1240" s="6"/>
      <c r="JY1240" s="4"/>
      <c r="JZ1240" s="6"/>
      <c r="KA1240" s="5"/>
      <c r="KB1240" s="5"/>
      <c r="KC1240" s="4"/>
      <c r="KD1240" s="6"/>
      <c r="KE1240" s="4"/>
      <c r="KF1240" s="6"/>
      <c r="KG1240" s="5"/>
      <c r="KH1240" s="5"/>
      <c r="KI1240" s="4"/>
      <c r="KJ1240" s="6"/>
      <c r="KK1240" s="4"/>
      <c r="KL1240" s="6"/>
      <c r="KM1240" s="5"/>
      <c r="KN1240" s="5"/>
    </row>
    <row r="1241">
      <c r="A1241" s="3" t="s">
        <v>85</v>
      </c>
      <c r="B1241" s="3" t="s">
        <v>851</v>
      </c>
      <c r="C1241" s="3" t="s">
        <v>547</v>
      </c>
      <c r="D1241" s="3" t="s">
        <v>712</v>
      </c>
      <c r="E1241" s="3" t="s">
        <v>917</v>
      </c>
      <c r="F1241" s="3" t="s">
        <v>104</v>
      </c>
      <c r="G1241" s="3" t="s">
        <v>104</v>
      </c>
      <c r="H1241" s="3" t="s">
        <v>104</v>
      </c>
      <c r="I1241" s="3" t="s">
        <v>1519</v>
      </c>
      <c r="J1241" s="3" t="s">
        <v>104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  <c r="AW1241" s="4"/>
      <c r="AX1241" s="6"/>
      <c r="AY1241" s="4"/>
      <c r="AZ1241" s="6"/>
      <c r="BA1241" s="5"/>
      <c r="BB1241" s="5"/>
      <c r="BC1241" s="4"/>
      <c r="BD1241" s="6"/>
      <c r="BE1241" s="4"/>
      <c r="BF1241" s="6"/>
      <c r="BG1241" s="5"/>
      <c r="BH1241" s="5"/>
      <c r="BI1241" s="4"/>
      <c r="BJ1241" s="6"/>
      <c r="BK1241" s="4"/>
      <c r="BL1241" s="6"/>
      <c r="BM1241" s="5"/>
      <c r="BN1241" s="5"/>
      <c r="BO1241" s="4"/>
      <c r="BP1241" s="6"/>
      <c r="BQ1241" s="4"/>
      <c r="BR1241" s="6"/>
      <c r="BS1241" s="5"/>
      <c r="BT1241" s="5"/>
      <c r="BU1241" s="4"/>
      <c r="BV1241" s="6"/>
      <c r="BW1241" s="4"/>
      <c r="BX1241" s="6"/>
      <c r="BY1241" s="5"/>
      <c r="BZ1241" s="5"/>
      <c r="CA1241" s="4"/>
      <c r="CB1241" s="6"/>
      <c r="CC1241" s="4"/>
      <c r="CD1241" s="6"/>
      <c r="CE1241" s="5"/>
      <c r="CF1241" s="5"/>
      <c r="CG1241" s="4"/>
      <c r="CH1241" s="6"/>
      <c r="CI1241" s="4"/>
      <c r="CJ1241" s="6"/>
      <c r="CK1241" s="5"/>
      <c r="CL1241" s="5"/>
      <c r="CM1241" s="4"/>
      <c r="CN1241" s="6"/>
      <c r="CO1241" s="4"/>
      <c r="CP1241" s="6"/>
      <c r="CQ1241" s="5"/>
      <c r="CR1241" s="5"/>
      <c r="CS1241" s="4"/>
      <c r="CT1241" s="6"/>
      <c r="CU1241" s="4"/>
      <c r="CV1241" s="6"/>
      <c r="CW1241" s="5"/>
      <c r="CX1241" s="5"/>
      <c r="CY1241" s="4"/>
      <c r="CZ1241" s="6"/>
      <c r="DA1241" s="4"/>
      <c r="DB1241" s="6"/>
      <c r="DC1241" s="5"/>
      <c r="DD1241" s="5"/>
      <c r="DE1241" s="4"/>
      <c r="DF1241" s="6"/>
      <c r="DG1241" s="4"/>
      <c r="DH1241" s="6"/>
      <c r="DI1241" s="5"/>
      <c r="DJ1241" s="5"/>
      <c r="DK1241" s="4"/>
      <c r="DL1241" s="6"/>
      <c r="DM1241" s="4"/>
      <c r="DN1241" s="6"/>
      <c r="DO1241" s="5"/>
      <c r="DP1241" s="5"/>
      <c r="DQ1241" s="4"/>
      <c r="DR1241" s="6"/>
      <c r="DS1241" s="4"/>
      <c r="DT1241" s="6"/>
      <c r="DU1241" s="5"/>
      <c r="DV1241" s="5"/>
      <c r="DW1241" s="4"/>
      <c r="DX1241" s="6"/>
      <c r="DY1241" s="4"/>
      <c r="DZ1241" s="6"/>
      <c r="EA1241" s="5"/>
      <c r="EB1241" s="5"/>
      <c r="EC1241" s="4"/>
      <c r="ED1241" s="6"/>
      <c r="EE1241" s="4"/>
      <c r="EF1241" s="6"/>
      <c r="EG1241" s="5"/>
      <c r="EH1241" s="5"/>
      <c r="EI1241" s="4"/>
      <c r="EJ1241" s="6"/>
      <c r="EK1241" s="4"/>
      <c r="EL1241" s="6"/>
      <c r="EM1241" s="5"/>
      <c r="EN1241" s="5"/>
      <c r="EO1241" s="4"/>
      <c r="EP1241" s="6"/>
      <c r="EQ1241" s="4"/>
      <c r="ER1241" s="6"/>
      <c r="ES1241" s="5"/>
      <c r="ET1241" s="5"/>
      <c r="EU1241" s="4"/>
      <c r="EV1241" s="6"/>
      <c r="EW1241" s="4"/>
      <c r="EX1241" s="6"/>
      <c r="EY1241" s="5"/>
      <c r="EZ1241" s="5"/>
      <c r="FA1241" s="4"/>
      <c r="FB1241" s="6"/>
      <c r="FC1241" s="4"/>
      <c r="FD1241" s="6"/>
      <c r="FE1241" s="5"/>
      <c r="FF1241" s="5"/>
      <c r="FG1241" s="4"/>
      <c r="FH1241" s="6"/>
      <c r="FI1241" s="4"/>
      <c r="FJ1241" s="6"/>
      <c r="FK1241" s="5"/>
      <c r="FL1241" s="5"/>
      <c r="FM1241" s="4"/>
      <c r="FN1241" s="6"/>
      <c r="FO1241" s="4"/>
      <c r="FP1241" s="6"/>
      <c r="FQ1241" s="5"/>
      <c r="FR1241" s="5"/>
      <c r="FS1241" s="4"/>
      <c r="FT1241" s="6"/>
      <c r="FU1241" s="4"/>
      <c r="FV1241" s="6"/>
      <c r="FW1241" s="5"/>
      <c r="FX1241" s="5"/>
      <c r="FY1241" s="4"/>
      <c r="FZ1241" s="6"/>
      <c r="GA1241" s="4"/>
      <c r="GB1241" s="6"/>
      <c r="GC1241" s="5"/>
      <c r="GD1241" s="5"/>
      <c r="GE1241" s="4"/>
      <c r="GF1241" s="6"/>
      <c r="GG1241" s="4"/>
      <c r="GH1241" s="6"/>
      <c r="GI1241" s="5"/>
      <c r="GJ1241" s="5"/>
      <c r="GK1241" s="4"/>
      <c r="GL1241" s="6"/>
      <c r="GM1241" s="4"/>
      <c r="GN1241" s="6"/>
      <c r="GO1241" s="5"/>
      <c r="GP1241" s="5"/>
      <c r="GQ1241" s="4"/>
      <c r="GR1241" s="6"/>
      <c r="GS1241" s="4"/>
      <c r="GT1241" s="6"/>
      <c r="GU1241" s="5"/>
      <c r="GV1241" s="5"/>
      <c r="GW1241" s="4"/>
      <c r="GX1241" s="6"/>
      <c r="GY1241" s="4"/>
      <c r="GZ1241" s="6"/>
      <c r="HA1241" s="5"/>
      <c r="HB1241" s="5"/>
      <c r="HC1241" s="4"/>
      <c r="HD1241" s="6"/>
      <c r="HE1241" s="4"/>
      <c r="HF1241" s="6"/>
      <c r="HG1241" s="5"/>
      <c r="HH1241" s="5"/>
      <c r="HI1241" s="4"/>
      <c r="HJ1241" s="6"/>
      <c r="HK1241" s="4"/>
      <c r="HL1241" s="6"/>
      <c r="HM1241" s="5"/>
      <c r="HN1241" s="5"/>
      <c r="HO1241" s="4"/>
      <c r="HP1241" s="6"/>
      <c r="HQ1241" s="4"/>
      <c r="HR1241" s="6"/>
      <c r="HS1241" s="5"/>
      <c r="HT1241" s="5"/>
      <c r="HU1241" s="4"/>
      <c r="HV1241" s="6"/>
      <c r="HW1241" s="4"/>
      <c r="HX1241" s="6"/>
      <c r="HY1241" s="5"/>
      <c r="HZ1241" s="5"/>
      <c r="IA1241" s="4"/>
      <c r="IB1241" s="6"/>
      <c r="IC1241" s="4"/>
      <c r="ID1241" s="6"/>
      <c r="IE1241" s="5"/>
      <c r="IF1241" s="5"/>
      <c r="IG1241" s="4"/>
      <c r="IH1241" s="6"/>
      <c r="II1241" s="4"/>
      <c r="IJ1241" s="6"/>
      <c r="IK1241" s="5"/>
      <c r="IL1241" s="5"/>
      <c r="IM1241" s="4"/>
      <c r="IN1241" s="6"/>
      <c r="IO1241" s="4"/>
      <c r="IP1241" s="6"/>
      <c r="IQ1241" s="5"/>
      <c r="IR1241" s="5"/>
      <c r="IS1241" s="4"/>
      <c r="IT1241" s="6"/>
      <c r="IU1241" s="4"/>
      <c r="IV1241" s="6"/>
      <c r="IW1241" s="5"/>
      <c r="IX1241" s="5"/>
      <c r="IY1241" s="4"/>
      <c r="IZ1241" s="6"/>
      <c r="JA1241" s="4"/>
      <c r="JB1241" s="6"/>
      <c r="JC1241" s="5"/>
      <c r="JD1241" s="5"/>
      <c r="JE1241" s="4"/>
      <c r="JF1241" s="6"/>
      <c r="JG1241" s="4"/>
      <c r="JH1241" s="6"/>
      <c r="JI1241" s="5"/>
      <c r="JJ1241" s="5"/>
      <c r="JK1241" s="4"/>
      <c r="JL1241" s="6"/>
      <c r="JM1241" s="4"/>
      <c r="JN1241" s="6"/>
      <c r="JO1241" s="5"/>
      <c r="JP1241" s="5"/>
      <c r="JQ1241" s="4"/>
      <c r="JR1241" s="6"/>
      <c r="JS1241" s="4"/>
      <c r="JT1241" s="6"/>
      <c r="JU1241" s="5"/>
      <c r="JV1241" s="5"/>
      <c r="JW1241" s="4"/>
      <c r="JX1241" s="6"/>
      <c r="JY1241" s="4"/>
      <c r="JZ1241" s="6"/>
      <c r="KA1241" s="5"/>
      <c r="KB1241" s="5"/>
      <c r="KC1241" s="4"/>
      <c r="KD1241" s="6"/>
      <c r="KE1241" s="4"/>
      <c r="KF1241" s="6"/>
      <c r="KG1241" s="5"/>
      <c r="KH1241" s="5"/>
      <c r="KI1241" s="4"/>
      <c r="KJ1241" s="6"/>
      <c r="KK1241" s="4"/>
      <c r="KL1241" s="6"/>
      <c r="KM1241" s="5"/>
      <c r="KN1241" s="5"/>
    </row>
    <row r="1242">
      <c r="A1242" s="3" t="s">
        <v>85</v>
      </c>
      <c r="B1242" s="3" t="s">
        <v>851</v>
      </c>
      <c r="C1242" s="3" t="s">
        <v>547</v>
      </c>
      <c r="D1242" s="3" t="s">
        <v>712</v>
      </c>
      <c r="E1242" s="3" t="s">
        <v>881</v>
      </c>
      <c r="F1242" s="3" t="s">
        <v>104</v>
      </c>
      <c r="G1242" s="3" t="s">
        <v>104</v>
      </c>
      <c r="H1242" s="3" t="s">
        <v>104</v>
      </c>
      <c r="I1242" s="3" t="s">
        <v>1364</v>
      </c>
      <c r="J1242" s="3" t="s">
        <v>104</v>
      </c>
      <c r="K1242" s="4"/>
      <c r="L1242" s="4">
        <f>=ROUNDDOWN({0},0)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  <c r="AW1242" s="4"/>
      <c r="AX1242" s="6"/>
      <c r="AY1242" s="4"/>
      <c r="AZ1242" s="6"/>
      <c r="BA1242" s="5"/>
      <c r="BB1242" s="5"/>
      <c r="BC1242" s="4"/>
      <c r="BD1242" s="6"/>
      <c r="BE1242" s="4"/>
      <c r="BF1242" s="6"/>
      <c r="BG1242" s="5"/>
      <c r="BH1242" s="5"/>
      <c r="BI1242" s="4"/>
      <c r="BJ1242" s="6"/>
      <c r="BK1242" s="4"/>
      <c r="BL1242" s="6"/>
      <c r="BM1242" s="5"/>
      <c r="BN1242" s="5"/>
      <c r="BO1242" s="4"/>
      <c r="BP1242" s="6"/>
      <c r="BQ1242" s="4"/>
      <c r="BR1242" s="6"/>
      <c r="BS1242" s="5"/>
      <c r="BT1242" s="5"/>
      <c r="BU1242" s="4"/>
      <c r="BV1242" s="6"/>
      <c r="BW1242" s="4"/>
      <c r="BX1242" s="6"/>
      <c r="BY1242" s="5"/>
      <c r="BZ1242" s="5"/>
      <c r="CA1242" s="4"/>
      <c r="CB1242" s="6"/>
      <c r="CC1242" s="4"/>
      <c r="CD1242" s="6"/>
      <c r="CE1242" s="5"/>
      <c r="CF1242" s="5"/>
      <c r="CG1242" s="4"/>
      <c r="CH1242" s="6"/>
      <c r="CI1242" s="4"/>
      <c r="CJ1242" s="6"/>
      <c r="CK1242" s="5"/>
      <c r="CL1242" s="5"/>
      <c r="CM1242" s="4"/>
      <c r="CN1242" s="6"/>
      <c r="CO1242" s="4"/>
      <c r="CP1242" s="6"/>
      <c r="CQ1242" s="5"/>
      <c r="CR1242" s="5"/>
      <c r="CS1242" s="4"/>
      <c r="CT1242" s="6"/>
      <c r="CU1242" s="4"/>
      <c r="CV1242" s="6"/>
      <c r="CW1242" s="5"/>
      <c r="CX1242" s="5"/>
      <c r="CY1242" s="4"/>
      <c r="CZ1242" s="6"/>
      <c r="DA1242" s="4"/>
      <c r="DB1242" s="6"/>
      <c r="DC1242" s="5"/>
      <c r="DD1242" s="5"/>
      <c r="DE1242" s="4"/>
      <c r="DF1242" s="6"/>
      <c r="DG1242" s="4"/>
      <c r="DH1242" s="6"/>
      <c r="DI1242" s="5"/>
      <c r="DJ1242" s="5"/>
      <c r="DK1242" s="4"/>
      <c r="DL1242" s="6"/>
      <c r="DM1242" s="4"/>
      <c r="DN1242" s="6"/>
      <c r="DO1242" s="5"/>
      <c r="DP1242" s="5"/>
      <c r="DQ1242" s="4"/>
      <c r="DR1242" s="6"/>
      <c r="DS1242" s="4"/>
      <c r="DT1242" s="6"/>
      <c r="DU1242" s="5"/>
      <c r="DV1242" s="5"/>
      <c r="DW1242" s="4"/>
      <c r="DX1242" s="6"/>
      <c r="DY1242" s="4"/>
      <c r="DZ1242" s="6"/>
      <c r="EA1242" s="5"/>
      <c r="EB1242" s="5"/>
      <c r="EC1242" s="4"/>
      <c r="ED1242" s="6"/>
      <c r="EE1242" s="4"/>
      <c r="EF1242" s="6"/>
      <c r="EG1242" s="5"/>
      <c r="EH1242" s="5"/>
      <c r="EI1242" s="4"/>
      <c r="EJ1242" s="6"/>
      <c r="EK1242" s="4"/>
      <c r="EL1242" s="6"/>
      <c r="EM1242" s="5"/>
      <c r="EN1242" s="5"/>
      <c r="EO1242" s="4"/>
      <c r="EP1242" s="6"/>
      <c r="EQ1242" s="4"/>
      <c r="ER1242" s="6"/>
      <c r="ES1242" s="5"/>
      <c r="ET1242" s="5"/>
      <c r="EU1242" s="4"/>
      <c r="EV1242" s="6"/>
      <c r="EW1242" s="4"/>
      <c r="EX1242" s="6"/>
      <c r="EY1242" s="5"/>
      <c r="EZ1242" s="5"/>
      <c r="FA1242" s="4"/>
      <c r="FB1242" s="6"/>
      <c r="FC1242" s="4"/>
      <c r="FD1242" s="6"/>
      <c r="FE1242" s="5"/>
      <c r="FF1242" s="5"/>
      <c r="FG1242" s="4"/>
      <c r="FH1242" s="6"/>
      <c r="FI1242" s="4"/>
      <c r="FJ1242" s="6"/>
      <c r="FK1242" s="5"/>
      <c r="FL1242" s="5"/>
      <c r="FM1242" s="4"/>
      <c r="FN1242" s="6"/>
      <c r="FO1242" s="4"/>
      <c r="FP1242" s="6"/>
      <c r="FQ1242" s="5"/>
      <c r="FR1242" s="5"/>
      <c r="FS1242" s="4"/>
      <c r="FT1242" s="6"/>
      <c r="FU1242" s="4"/>
      <c r="FV1242" s="6"/>
      <c r="FW1242" s="5"/>
      <c r="FX1242" s="5"/>
      <c r="FY1242" s="4"/>
      <c r="FZ1242" s="6"/>
      <c r="GA1242" s="4"/>
      <c r="GB1242" s="6"/>
      <c r="GC1242" s="5"/>
      <c r="GD1242" s="5"/>
      <c r="GE1242" s="4"/>
      <c r="GF1242" s="6"/>
      <c r="GG1242" s="4"/>
      <c r="GH1242" s="6"/>
      <c r="GI1242" s="5"/>
      <c r="GJ1242" s="5"/>
      <c r="GK1242" s="4"/>
      <c r="GL1242" s="6"/>
      <c r="GM1242" s="4"/>
      <c r="GN1242" s="6"/>
      <c r="GO1242" s="5"/>
      <c r="GP1242" s="5"/>
      <c r="GQ1242" s="4"/>
      <c r="GR1242" s="6"/>
      <c r="GS1242" s="4"/>
      <c r="GT1242" s="6"/>
      <c r="GU1242" s="5"/>
      <c r="GV1242" s="5"/>
      <c r="GW1242" s="4"/>
      <c r="GX1242" s="6"/>
      <c r="GY1242" s="4"/>
      <c r="GZ1242" s="6"/>
      <c r="HA1242" s="5"/>
      <c r="HB1242" s="5"/>
      <c r="HC1242" s="4"/>
      <c r="HD1242" s="6"/>
      <c r="HE1242" s="4"/>
      <c r="HF1242" s="6"/>
      <c r="HG1242" s="5"/>
      <c r="HH1242" s="5"/>
      <c r="HI1242" s="4"/>
      <c r="HJ1242" s="6"/>
      <c r="HK1242" s="4"/>
      <c r="HL1242" s="6"/>
      <c r="HM1242" s="5"/>
      <c r="HN1242" s="5"/>
      <c r="HO1242" s="4"/>
      <c r="HP1242" s="6"/>
      <c r="HQ1242" s="4"/>
      <c r="HR1242" s="6"/>
      <c r="HS1242" s="5"/>
      <c r="HT1242" s="5"/>
      <c r="HU1242" s="4"/>
      <c r="HV1242" s="6"/>
      <c r="HW1242" s="4"/>
      <c r="HX1242" s="6"/>
      <c r="HY1242" s="5"/>
      <c r="HZ1242" s="5"/>
      <c r="IA1242" s="4"/>
      <c r="IB1242" s="6"/>
      <c r="IC1242" s="4"/>
      <c r="ID1242" s="6"/>
      <c r="IE1242" s="5"/>
      <c r="IF1242" s="5"/>
      <c r="IG1242" s="4"/>
      <c r="IH1242" s="6"/>
      <c r="II1242" s="4"/>
      <c r="IJ1242" s="6"/>
      <c r="IK1242" s="5"/>
      <c r="IL1242" s="5"/>
      <c r="IM1242" s="4"/>
      <c r="IN1242" s="6"/>
      <c r="IO1242" s="4"/>
      <c r="IP1242" s="6"/>
      <c r="IQ1242" s="5"/>
      <c r="IR1242" s="5"/>
      <c r="IS1242" s="4"/>
      <c r="IT1242" s="6"/>
      <c r="IU1242" s="4"/>
      <c r="IV1242" s="6"/>
      <c r="IW1242" s="5"/>
      <c r="IX1242" s="5"/>
      <c r="IY1242" s="4"/>
      <c r="IZ1242" s="6"/>
      <c r="JA1242" s="4"/>
      <c r="JB1242" s="6"/>
      <c r="JC1242" s="5"/>
      <c r="JD1242" s="5"/>
      <c r="JE1242" s="4"/>
      <c r="JF1242" s="6"/>
      <c r="JG1242" s="4"/>
      <c r="JH1242" s="6"/>
      <c r="JI1242" s="5"/>
      <c r="JJ1242" s="5"/>
      <c r="JK1242" s="4"/>
      <c r="JL1242" s="6"/>
      <c r="JM1242" s="4"/>
      <c r="JN1242" s="6"/>
      <c r="JO1242" s="5"/>
      <c r="JP1242" s="5"/>
      <c r="JQ1242" s="4"/>
      <c r="JR1242" s="6"/>
      <c r="JS1242" s="4"/>
      <c r="JT1242" s="6"/>
      <c r="JU1242" s="5"/>
      <c r="JV1242" s="5"/>
      <c r="JW1242" s="4"/>
      <c r="JX1242" s="6"/>
      <c r="JY1242" s="4"/>
      <c r="JZ1242" s="6"/>
      <c r="KA1242" s="5"/>
      <c r="KB1242" s="5"/>
      <c r="KC1242" s="4"/>
      <c r="KD1242" s="6"/>
      <c r="KE1242" s="4"/>
      <c r="KF1242" s="6"/>
      <c r="KG1242" s="5"/>
      <c r="KH1242" s="5"/>
      <c r="KI1242" s="4"/>
      <c r="KJ1242" s="6"/>
      <c r="KK1242" s="4"/>
      <c r="KL1242" s="6"/>
      <c r="KM1242" s="5"/>
      <c r="KN1242" s="5"/>
    </row>
    <row r="1243">
      <c r="A1243" s="3" t="s">
        <v>85</v>
      </c>
      <c r="B1243" s="3" t="s">
        <v>851</v>
      </c>
      <c r="C1243" s="3" t="s">
        <v>547</v>
      </c>
      <c r="D1243" s="3" t="s">
        <v>712</v>
      </c>
      <c r="E1243" s="3" t="s">
        <v>915</v>
      </c>
      <c r="F1243" s="3" t="s">
        <v>104</v>
      </c>
      <c r="G1243" s="3" t="s">
        <v>104</v>
      </c>
      <c r="H1243" s="3" t="s">
        <v>104</v>
      </c>
      <c r="I1243" s="3" t="s">
        <v>1364</v>
      </c>
      <c r="J1243" s="3" t="s">
        <v>104</v>
      </c>
      <c r="K1243" s="4"/>
      <c r="L1243" s="4">
        <f>=ROUNDDOWN({0},0)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  <c r="AW1243" s="4"/>
      <c r="AX1243" s="6"/>
      <c r="AY1243" s="4"/>
      <c r="AZ1243" s="6"/>
      <c r="BA1243" s="5"/>
      <c r="BB1243" s="5"/>
      <c r="BC1243" s="4"/>
      <c r="BD1243" s="6"/>
      <c r="BE1243" s="4"/>
      <c r="BF1243" s="6"/>
      <c r="BG1243" s="5"/>
      <c r="BH1243" s="5"/>
      <c r="BI1243" s="4"/>
      <c r="BJ1243" s="6"/>
      <c r="BK1243" s="4"/>
      <c r="BL1243" s="6"/>
      <c r="BM1243" s="5"/>
      <c r="BN1243" s="5"/>
      <c r="BO1243" s="4"/>
      <c r="BP1243" s="6"/>
      <c r="BQ1243" s="4"/>
      <c r="BR1243" s="6"/>
      <c r="BS1243" s="5"/>
      <c r="BT1243" s="5"/>
      <c r="BU1243" s="4"/>
      <c r="BV1243" s="6"/>
      <c r="BW1243" s="4"/>
      <c r="BX1243" s="6"/>
      <c r="BY1243" s="5"/>
      <c r="BZ1243" s="5"/>
      <c r="CA1243" s="4"/>
      <c r="CB1243" s="6"/>
      <c r="CC1243" s="4"/>
      <c r="CD1243" s="6"/>
      <c r="CE1243" s="5"/>
      <c r="CF1243" s="5"/>
      <c r="CG1243" s="4"/>
      <c r="CH1243" s="6"/>
      <c r="CI1243" s="4"/>
      <c r="CJ1243" s="6"/>
      <c r="CK1243" s="5"/>
      <c r="CL1243" s="5"/>
      <c r="CM1243" s="4"/>
      <c r="CN1243" s="6"/>
      <c r="CO1243" s="4"/>
      <c r="CP1243" s="6"/>
      <c r="CQ1243" s="5"/>
      <c r="CR1243" s="5"/>
      <c r="CS1243" s="4"/>
      <c r="CT1243" s="6"/>
      <c r="CU1243" s="4"/>
      <c r="CV1243" s="6"/>
      <c r="CW1243" s="5"/>
      <c r="CX1243" s="5"/>
      <c r="CY1243" s="4"/>
      <c r="CZ1243" s="6"/>
      <c r="DA1243" s="4"/>
      <c r="DB1243" s="6"/>
      <c r="DC1243" s="5"/>
      <c r="DD1243" s="5"/>
      <c r="DE1243" s="4"/>
      <c r="DF1243" s="6"/>
      <c r="DG1243" s="4"/>
      <c r="DH1243" s="6"/>
      <c r="DI1243" s="5"/>
      <c r="DJ1243" s="5"/>
      <c r="DK1243" s="4"/>
      <c r="DL1243" s="6"/>
      <c r="DM1243" s="4"/>
      <c r="DN1243" s="6"/>
      <c r="DO1243" s="5"/>
      <c r="DP1243" s="5"/>
      <c r="DQ1243" s="4"/>
      <c r="DR1243" s="6"/>
      <c r="DS1243" s="4"/>
      <c r="DT1243" s="6"/>
      <c r="DU1243" s="5"/>
      <c r="DV1243" s="5"/>
      <c r="DW1243" s="4"/>
      <c r="DX1243" s="6"/>
      <c r="DY1243" s="4"/>
      <c r="DZ1243" s="6"/>
      <c r="EA1243" s="5"/>
      <c r="EB1243" s="5"/>
      <c r="EC1243" s="4"/>
      <c r="ED1243" s="6"/>
      <c r="EE1243" s="4"/>
      <c r="EF1243" s="6"/>
      <c r="EG1243" s="5"/>
      <c r="EH1243" s="5"/>
      <c r="EI1243" s="4"/>
      <c r="EJ1243" s="6"/>
      <c r="EK1243" s="4"/>
      <c r="EL1243" s="6"/>
      <c r="EM1243" s="5"/>
      <c r="EN1243" s="5"/>
      <c r="EO1243" s="4"/>
      <c r="EP1243" s="6"/>
      <c r="EQ1243" s="4"/>
      <c r="ER1243" s="6"/>
      <c r="ES1243" s="5"/>
      <c r="ET1243" s="5"/>
      <c r="EU1243" s="4"/>
      <c r="EV1243" s="6"/>
      <c r="EW1243" s="4"/>
      <c r="EX1243" s="6"/>
      <c r="EY1243" s="5"/>
      <c r="EZ1243" s="5"/>
      <c r="FA1243" s="4"/>
      <c r="FB1243" s="6"/>
      <c r="FC1243" s="4"/>
      <c r="FD1243" s="6"/>
      <c r="FE1243" s="5"/>
      <c r="FF1243" s="5"/>
      <c r="FG1243" s="4"/>
      <c r="FH1243" s="6"/>
      <c r="FI1243" s="4"/>
      <c r="FJ1243" s="6"/>
      <c r="FK1243" s="5"/>
      <c r="FL1243" s="5"/>
      <c r="FM1243" s="4"/>
      <c r="FN1243" s="6"/>
      <c r="FO1243" s="4"/>
      <c r="FP1243" s="6"/>
      <c r="FQ1243" s="5"/>
      <c r="FR1243" s="5"/>
      <c r="FS1243" s="4"/>
      <c r="FT1243" s="6"/>
      <c r="FU1243" s="4"/>
      <c r="FV1243" s="6"/>
      <c r="FW1243" s="5"/>
      <c r="FX1243" s="5"/>
      <c r="FY1243" s="4"/>
      <c r="FZ1243" s="6"/>
      <c r="GA1243" s="4"/>
      <c r="GB1243" s="6"/>
      <c r="GC1243" s="5"/>
      <c r="GD1243" s="5"/>
      <c r="GE1243" s="4"/>
      <c r="GF1243" s="6"/>
      <c r="GG1243" s="4"/>
      <c r="GH1243" s="6"/>
      <c r="GI1243" s="5"/>
      <c r="GJ1243" s="5"/>
      <c r="GK1243" s="4"/>
      <c r="GL1243" s="6"/>
      <c r="GM1243" s="4"/>
      <c r="GN1243" s="6"/>
      <c r="GO1243" s="5"/>
      <c r="GP1243" s="5"/>
      <c r="GQ1243" s="4"/>
      <c r="GR1243" s="6"/>
      <c r="GS1243" s="4"/>
      <c r="GT1243" s="6"/>
      <c r="GU1243" s="5"/>
      <c r="GV1243" s="5"/>
      <c r="GW1243" s="4"/>
      <c r="GX1243" s="6"/>
      <c r="GY1243" s="4"/>
      <c r="GZ1243" s="6"/>
      <c r="HA1243" s="5"/>
      <c r="HB1243" s="5"/>
      <c r="HC1243" s="4"/>
      <c r="HD1243" s="6"/>
      <c r="HE1243" s="4"/>
      <c r="HF1243" s="6"/>
      <c r="HG1243" s="5"/>
      <c r="HH1243" s="5"/>
      <c r="HI1243" s="4"/>
      <c r="HJ1243" s="6"/>
      <c r="HK1243" s="4"/>
      <c r="HL1243" s="6"/>
      <c r="HM1243" s="5"/>
      <c r="HN1243" s="5"/>
      <c r="HO1243" s="4"/>
      <c r="HP1243" s="6"/>
      <c r="HQ1243" s="4"/>
      <c r="HR1243" s="6"/>
      <c r="HS1243" s="5"/>
      <c r="HT1243" s="5"/>
      <c r="HU1243" s="4"/>
      <c r="HV1243" s="6"/>
      <c r="HW1243" s="4"/>
      <c r="HX1243" s="6"/>
      <c r="HY1243" s="5"/>
      <c r="HZ1243" s="5"/>
      <c r="IA1243" s="4"/>
      <c r="IB1243" s="6"/>
      <c r="IC1243" s="4"/>
      <c r="ID1243" s="6"/>
      <c r="IE1243" s="5"/>
      <c r="IF1243" s="5"/>
      <c r="IG1243" s="4"/>
      <c r="IH1243" s="6"/>
      <c r="II1243" s="4"/>
      <c r="IJ1243" s="6"/>
      <c r="IK1243" s="5"/>
      <c r="IL1243" s="5"/>
      <c r="IM1243" s="4"/>
      <c r="IN1243" s="6"/>
      <c r="IO1243" s="4"/>
      <c r="IP1243" s="6"/>
      <c r="IQ1243" s="5"/>
      <c r="IR1243" s="5"/>
      <c r="IS1243" s="4"/>
      <c r="IT1243" s="6"/>
      <c r="IU1243" s="4"/>
      <c r="IV1243" s="6"/>
      <c r="IW1243" s="5"/>
      <c r="IX1243" s="5"/>
      <c r="IY1243" s="4"/>
      <c r="IZ1243" s="6"/>
      <c r="JA1243" s="4"/>
      <c r="JB1243" s="6"/>
      <c r="JC1243" s="5"/>
      <c r="JD1243" s="5"/>
      <c r="JE1243" s="4"/>
      <c r="JF1243" s="6"/>
      <c r="JG1243" s="4"/>
      <c r="JH1243" s="6"/>
      <c r="JI1243" s="5"/>
      <c r="JJ1243" s="5"/>
      <c r="JK1243" s="4"/>
      <c r="JL1243" s="6"/>
      <c r="JM1243" s="4"/>
      <c r="JN1243" s="6"/>
      <c r="JO1243" s="5"/>
      <c r="JP1243" s="5"/>
      <c r="JQ1243" s="4"/>
      <c r="JR1243" s="6"/>
      <c r="JS1243" s="4"/>
      <c r="JT1243" s="6"/>
      <c r="JU1243" s="5"/>
      <c r="JV1243" s="5"/>
      <c r="JW1243" s="4"/>
      <c r="JX1243" s="6"/>
      <c r="JY1243" s="4"/>
      <c r="JZ1243" s="6"/>
      <c r="KA1243" s="5"/>
      <c r="KB1243" s="5"/>
      <c r="KC1243" s="4"/>
      <c r="KD1243" s="6"/>
      <c r="KE1243" s="4"/>
      <c r="KF1243" s="6"/>
      <c r="KG1243" s="5"/>
      <c r="KH1243" s="5"/>
      <c r="KI1243" s="4"/>
      <c r="KJ1243" s="6"/>
      <c r="KK1243" s="4"/>
      <c r="KL1243" s="6"/>
      <c r="KM1243" s="5"/>
      <c r="KN1243" s="5"/>
    </row>
    <row r="1244">
      <c r="A1244" s="3" t="s">
        <v>85</v>
      </c>
      <c r="B1244" s="3" t="s">
        <v>851</v>
      </c>
      <c r="C1244" s="3" t="s">
        <v>547</v>
      </c>
      <c r="D1244" s="3" t="s">
        <v>712</v>
      </c>
      <c r="E1244" s="3" t="s">
        <v>916</v>
      </c>
      <c r="F1244" s="3" t="s">
        <v>104</v>
      </c>
      <c r="G1244" s="3" t="s">
        <v>104</v>
      </c>
      <c r="H1244" s="3" t="s">
        <v>104</v>
      </c>
      <c r="I1244" s="3" t="s">
        <v>1364</v>
      </c>
      <c r="J1244" s="3" t="s">
        <v>104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  <c r="AW1244" s="4"/>
      <c r="AX1244" s="6"/>
      <c r="AY1244" s="4"/>
      <c r="AZ1244" s="6"/>
      <c r="BA1244" s="5"/>
      <c r="BB1244" s="5"/>
      <c r="BC1244" s="4"/>
      <c r="BD1244" s="6"/>
      <c r="BE1244" s="4"/>
      <c r="BF1244" s="6"/>
      <c r="BG1244" s="5"/>
      <c r="BH1244" s="5"/>
      <c r="BI1244" s="4"/>
      <c r="BJ1244" s="6"/>
      <c r="BK1244" s="4"/>
      <c r="BL1244" s="6"/>
      <c r="BM1244" s="5"/>
      <c r="BN1244" s="5"/>
      <c r="BO1244" s="4"/>
      <c r="BP1244" s="6"/>
      <c r="BQ1244" s="4"/>
      <c r="BR1244" s="6"/>
      <c r="BS1244" s="5"/>
      <c r="BT1244" s="5"/>
      <c r="BU1244" s="4"/>
      <c r="BV1244" s="6"/>
      <c r="BW1244" s="4"/>
      <c r="BX1244" s="6"/>
      <c r="BY1244" s="5"/>
      <c r="BZ1244" s="5"/>
      <c r="CA1244" s="4"/>
      <c r="CB1244" s="6"/>
      <c r="CC1244" s="4"/>
      <c r="CD1244" s="6"/>
      <c r="CE1244" s="5"/>
      <c r="CF1244" s="5"/>
      <c r="CG1244" s="4"/>
      <c r="CH1244" s="6"/>
      <c r="CI1244" s="4"/>
      <c r="CJ1244" s="6"/>
      <c r="CK1244" s="5"/>
      <c r="CL1244" s="5"/>
      <c r="CM1244" s="4"/>
      <c r="CN1244" s="6"/>
      <c r="CO1244" s="4"/>
      <c r="CP1244" s="6"/>
      <c r="CQ1244" s="5"/>
      <c r="CR1244" s="5"/>
      <c r="CS1244" s="4"/>
      <c r="CT1244" s="6"/>
      <c r="CU1244" s="4"/>
      <c r="CV1244" s="6"/>
      <c r="CW1244" s="5"/>
      <c r="CX1244" s="5"/>
      <c r="CY1244" s="4"/>
      <c r="CZ1244" s="6"/>
      <c r="DA1244" s="4"/>
      <c r="DB1244" s="6"/>
      <c r="DC1244" s="5"/>
      <c r="DD1244" s="5"/>
      <c r="DE1244" s="4"/>
      <c r="DF1244" s="6"/>
      <c r="DG1244" s="4"/>
      <c r="DH1244" s="6"/>
      <c r="DI1244" s="5"/>
      <c r="DJ1244" s="5"/>
      <c r="DK1244" s="4"/>
      <c r="DL1244" s="6"/>
      <c r="DM1244" s="4"/>
      <c r="DN1244" s="6"/>
      <c r="DO1244" s="5"/>
      <c r="DP1244" s="5"/>
      <c r="DQ1244" s="4"/>
      <c r="DR1244" s="6"/>
      <c r="DS1244" s="4"/>
      <c r="DT1244" s="6"/>
      <c r="DU1244" s="5"/>
      <c r="DV1244" s="5"/>
      <c r="DW1244" s="4"/>
      <c r="DX1244" s="6"/>
      <c r="DY1244" s="4"/>
      <c r="DZ1244" s="6"/>
      <c r="EA1244" s="5"/>
      <c r="EB1244" s="5"/>
      <c r="EC1244" s="4"/>
      <c r="ED1244" s="6"/>
      <c r="EE1244" s="4"/>
      <c r="EF1244" s="6"/>
      <c r="EG1244" s="5"/>
      <c r="EH1244" s="5"/>
      <c r="EI1244" s="4"/>
      <c r="EJ1244" s="6"/>
      <c r="EK1244" s="4"/>
      <c r="EL1244" s="6"/>
      <c r="EM1244" s="5"/>
      <c r="EN1244" s="5"/>
      <c r="EO1244" s="4"/>
      <c r="EP1244" s="6"/>
      <c r="EQ1244" s="4"/>
      <c r="ER1244" s="6"/>
      <c r="ES1244" s="5"/>
      <c r="ET1244" s="5"/>
      <c r="EU1244" s="4"/>
      <c r="EV1244" s="6"/>
      <c r="EW1244" s="4"/>
      <c r="EX1244" s="6"/>
      <c r="EY1244" s="5"/>
      <c r="EZ1244" s="5"/>
      <c r="FA1244" s="4"/>
      <c r="FB1244" s="6"/>
      <c r="FC1244" s="4"/>
      <c r="FD1244" s="6"/>
      <c r="FE1244" s="5"/>
      <c r="FF1244" s="5"/>
      <c r="FG1244" s="4"/>
      <c r="FH1244" s="6"/>
      <c r="FI1244" s="4"/>
      <c r="FJ1244" s="6"/>
      <c r="FK1244" s="5"/>
      <c r="FL1244" s="5"/>
      <c r="FM1244" s="4"/>
      <c r="FN1244" s="6"/>
      <c r="FO1244" s="4"/>
      <c r="FP1244" s="6"/>
      <c r="FQ1244" s="5"/>
      <c r="FR1244" s="5"/>
      <c r="FS1244" s="4"/>
      <c r="FT1244" s="6"/>
      <c r="FU1244" s="4"/>
      <c r="FV1244" s="6"/>
      <c r="FW1244" s="5"/>
      <c r="FX1244" s="5"/>
      <c r="FY1244" s="4"/>
      <c r="FZ1244" s="6"/>
      <c r="GA1244" s="4"/>
      <c r="GB1244" s="6"/>
      <c r="GC1244" s="5"/>
      <c r="GD1244" s="5"/>
      <c r="GE1244" s="4"/>
      <c r="GF1244" s="6"/>
      <c r="GG1244" s="4"/>
      <c r="GH1244" s="6"/>
      <c r="GI1244" s="5"/>
      <c r="GJ1244" s="5"/>
      <c r="GK1244" s="4"/>
      <c r="GL1244" s="6"/>
      <c r="GM1244" s="4"/>
      <c r="GN1244" s="6"/>
      <c r="GO1244" s="5"/>
      <c r="GP1244" s="5"/>
      <c r="GQ1244" s="4"/>
      <c r="GR1244" s="6"/>
      <c r="GS1244" s="4"/>
      <c r="GT1244" s="6"/>
      <c r="GU1244" s="5"/>
      <c r="GV1244" s="5"/>
      <c r="GW1244" s="4"/>
      <c r="GX1244" s="6"/>
      <c r="GY1244" s="4"/>
      <c r="GZ1244" s="6"/>
      <c r="HA1244" s="5"/>
      <c r="HB1244" s="5"/>
      <c r="HC1244" s="4"/>
      <c r="HD1244" s="6"/>
      <c r="HE1244" s="4"/>
      <c r="HF1244" s="6"/>
      <c r="HG1244" s="5"/>
      <c r="HH1244" s="5"/>
      <c r="HI1244" s="4"/>
      <c r="HJ1244" s="6"/>
      <c r="HK1244" s="4"/>
      <c r="HL1244" s="6"/>
      <c r="HM1244" s="5"/>
      <c r="HN1244" s="5"/>
      <c r="HO1244" s="4"/>
      <c r="HP1244" s="6"/>
      <c r="HQ1244" s="4"/>
      <c r="HR1244" s="6"/>
      <c r="HS1244" s="5"/>
      <c r="HT1244" s="5"/>
      <c r="HU1244" s="4"/>
      <c r="HV1244" s="6"/>
      <c r="HW1244" s="4"/>
      <c r="HX1244" s="6"/>
      <c r="HY1244" s="5"/>
      <c r="HZ1244" s="5"/>
      <c r="IA1244" s="4"/>
      <c r="IB1244" s="6"/>
      <c r="IC1244" s="4"/>
      <c r="ID1244" s="6"/>
      <c r="IE1244" s="5"/>
      <c r="IF1244" s="5"/>
      <c r="IG1244" s="4"/>
      <c r="IH1244" s="6"/>
      <c r="II1244" s="4"/>
      <c r="IJ1244" s="6"/>
      <c r="IK1244" s="5"/>
      <c r="IL1244" s="5"/>
      <c r="IM1244" s="4"/>
      <c r="IN1244" s="6"/>
      <c r="IO1244" s="4"/>
      <c r="IP1244" s="6"/>
      <c r="IQ1244" s="5"/>
      <c r="IR1244" s="5"/>
      <c r="IS1244" s="4"/>
      <c r="IT1244" s="6"/>
      <c r="IU1244" s="4"/>
      <c r="IV1244" s="6"/>
      <c r="IW1244" s="5"/>
      <c r="IX1244" s="5"/>
      <c r="IY1244" s="4"/>
      <c r="IZ1244" s="6"/>
      <c r="JA1244" s="4"/>
      <c r="JB1244" s="6"/>
      <c r="JC1244" s="5"/>
      <c r="JD1244" s="5"/>
      <c r="JE1244" s="4"/>
      <c r="JF1244" s="6"/>
      <c r="JG1244" s="4"/>
      <c r="JH1244" s="6"/>
      <c r="JI1244" s="5"/>
      <c r="JJ1244" s="5"/>
      <c r="JK1244" s="4"/>
      <c r="JL1244" s="6"/>
      <c r="JM1244" s="4"/>
      <c r="JN1244" s="6"/>
      <c r="JO1244" s="5"/>
      <c r="JP1244" s="5"/>
      <c r="JQ1244" s="4"/>
      <c r="JR1244" s="6"/>
      <c r="JS1244" s="4"/>
      <c r="JT1244" s="6"/>
      <c r="JU1244" s="5"/>
      <c r="JV1244" s="5"/>
      <c r="JW1244" s="4"/>
      <c r="JX1244" s="6"/>
      <c r="JY1244" s="4"/>
      <c r="JZ1244" s="6"/>
      <c r="KA1244" s="5"/>
      <c r="KB1244" s="5"/>
      <c r="KC1244" s="4"/>
      <c r="KD1244" s="6"/>
      <c r="KE1244" s="4"/>
      <c r="KF1244" s="6"/>
      <c r="KG1244" s="5"/>
      <c r="KH1244" s="5"/>
      <c r="KI1244" s="4"/>
      <c r="KJ1244" s="6"/>
      <c r="KK1244" s="4"/>
      <c r="KL1244" s="6"/>
      <c r="KM1244" s="5"/>
      <c r="KN1244" s="5"/>
    </row>
    <row r="1245">
      <c r="A1245" s="3" t="s">
        <v>85</v>
      </c>
      <c r="B1245" s="3" t="s">
        <v>851</v>
      </c>
      <c r="C1245" s="3" t="s">
        <v>547</v>
      </c>
      <c r="D1245" s="3" t="s">
        <v>712</v>
      </c>
      <c r="E1245" s="3" t="s">
        <v>919</v>
      </c>
      <c r="F1245" s="3" t="s">
        <v>104</v>
      </c>
      <c r="G1245" s="3" t="s">
        <v>104</v>
      </c>
      <c r="H1245" s="3" t="s">
        <v>104</v>
      </c>
      <c r="I1245" s="3" t="s">
        <v>1364</v>
      </c>
      <c r="J1245" s="3" t="s">
        <v>104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  <c r="AW1245" s="4"/>
      <c r="AX1245" s="6"/>
      <c r="AY1245" s="4"/>
      <c r="AZ1245" s="6"/>
      <c r="BA1245" s="5"/>
      <c r="BB1245" s="5"/>
      <c r="BC1245" s="4"/>
      <c r="BD1245" s="6"/>
      <c r="BE1245" s="4"/>
      <c r="BF1245" s="6"/>
      <c r="BG1245" s="5"/>
      <c r="BH1245" s="5"/>
      <c r="BI1245" s="4"/>
      <c r="BJ1245" s="6"/>
      <c r="BK1245" s="4"/>
      <c r="BL1245" s="6"/>
      <c r="BM1245" s="5"/>
      <c r="BN1245" s="5"/>
      <c r="BO1245" s="4"/>
      <c r="BP1245" s="6"/>
      <c r="BQ1245" s="4"/>
      <c r="BR1245" s="6"/>
      <c r="BS1245" s="5"/>
      <c r="BT1245" s="5"/>
      <c r="BU1245" s="4"/>
      <c r="BV1245" s="6"/>
      <c r="BW1245" s="4"/>
      <c r="BX1245" s="6"/>
      <c r="BY1245" s="5"/>
      <c r="BZ1245" s="5"/>
      <c r="CA1245" s="4"/>
      <c r="CB1245" s="6"/>
      <c r="CC1245" s="4"/>
      <c r="CD1245" s="6"/>
      <c r="CE1245" s="5"/>
      <c r="CF1245" s="5"/>
      <c r="CG1245" s="4"/>
      <c r="CH1245" s="6"/>
      <c r="CI1245" s="4"/>
      <c r="CJ1245" s="6"/>
      <c r="CK1245" s="5"/>
      <c r="CL1245" s="5"/>
      <c r="CM1245" s="4"/>
      <c r="CN1245" s="6"/>
      <c r="CO1245" s="4"/>
      <c r="CP1245" s="6"/>
      <c r="CQ1245" s="5"/>
      <c r="CR1245" s="5"/>
      <c r="CS1245" s="4"/>
      <c r="CT1245" s="6"/>
      <c r="CU1245" s="4"/>
      <c r="CV1245" s="6"/>
      <c r="CW1245" s="5"/>
      <c r="CX1245" s="5"/>
      <c r="CY1245" s="4"/>
      <c r="CZ1245" s="6"/>
      <c r="DA1245" s="4"/>
      <c r="DB1245" s="6"/>
      <c r="DC1245" s="5"/>
      <c r="DD1245" s="5"/>
      <c r="DE1245" s="4"/>
      <c r="DF1245" s="6"/>
      <c r="DG1245" s="4"/>
      <c r="DH1245" s="6"/>
      <c r="DI1245" s="5"/>
      <c r="DJ1245" s="5"/>
      <c r="DK1245" s="4"/>
      <c r="DL1245" s="6"/>
      <c r="DM1245" s="4"/>
      <c r="DN1245" s="6"/>
      <c r="DO1245" s="5"/>
      <c r="DP1245" s="5"/>
      <c r="DQ1245" s="4"/>
      <c r="DR1245" s="6"/>
      <c r="DS1245" s="4"/>
      <c r="DT1245" s="6"/>
      <c r="DU1245" s="5"/>
      <c r="DV1245" s="5"/>
      <c r="DW1245" s="4"/>
      <c r="DX1245" s="6"/>
      <c r="DY1245" s="4"/>
      <c r="DZ1245" s="6"/>
      <c r="EA1245" s="5"/>
      <c r="EB1245" s="5"/>
      <c r="EC1245" s="4"/>
      <c r="ED1245" s="6"/>
      <c r="EE1245" s="4"/>
      <c r="EF1245" s="6"/>
      <c r="EG1245" s="5"/>
      <c r="EH1245" s="5"/>
      <c r="EI1245" s="4"/>
      <c r="EJ1245" s="6"/>
      <c r="EK1245" s="4"/>
      <c r="EL1245" s="6"/>
      <c r="EM1245" s="5"/>
      <c r="EN1245" s="5"/>
      <c r="EO1245" s="4"/>
      <c r="EP1245" s="6"/>
      <c r="EQ1245" s="4"/>
      <c r="ER1245" s="6"/>
      <c r="ES1245" s="5"/>
      <c r="ET1245" s="5"/>
      <c r="EU1245" s="4"/>
      <c r="EV1245" s="6"/>
      <c r="EW1245" s="4"/>
      <c r="EX1245" s="6"/>
      <c r="EY1245" s="5"/>
      <c r="EZ1245" s="5"/>
      <c r="FA1245" s="4"/>
      <c r="FB1245" s="6"/>
      <c r="FC1245" s="4"/>
      <c r="FD1245" s="6"/>
      <c r="FE1245" s="5"/>
      <c r="FF1245" s="5"/>
      <c r="FG1245" s="4"/>
      <c r="FH1245" s="6"/>
      <c r="FI1245" s="4"/>
      <c r="FJ1245" s="6"/>
      <c r="FK1245" s="5"/>
      <c r="FL1245" s="5"/>
      <c r="FM1245" s="4"/>
      <c r="FN1245" s="6"/>
      <c r="FO1245" s="4"/>
      <c r="FP1245" s="6"/>
      <c r="FQ1245" s="5"/>
      <c r="FR1245" s="5"/>
      <c r="FS1245" s="4"/>
      <c r="FT1245" s="6"/>
      <c r="FU1245" s="4"/>
      <c r="FV1245" s="6"/>
      <c r="FW1245" s="5"/>
      <c r="FX1245" s="5"/>
      <c r="FY1245" s="4"/>
      <c r="FZ1245" s="6"/>
      <c r="GA1245" s="4"/>
      <c r="GB1245" s="6"/>
      <c r="GC1245" s="5"/>
      <c r="GD1245" s="5"/>
      <c r="GE1245" s="4"/>
      <c r="GF1245" s="6"/>
      <c r="GG1245" s="4"/>
      <c r="GH1245" s="6"/>
      <c r="GI1245" s="5"/>
      <c r="GJ1245" s="5"/>
      <c r="GK1245" s="4"/>
      <c r="GL1245" s="6"/>
      <c r="GM1245" s="4"/>
      <c r="GN1245" s="6"/>
      <c r="GO1245" s="5"/>
      <c r="GP1245" s="5"/>
      <c r="GQ1245" s="4"/>
      <c r="GR1245" s="6"/>
      <c r="GS1245" s="4"/>
      <c r="GT1245" s="6"/>
      <c r="GU1245" s="5"/>
      <c r="GV1245" s="5"/>
      <c r="GW1245" s="4"/>
      <c r="GX1245" s="6"/>
      <c r="GY1245" s="4"/>
      <c r="GZ1245" s="6"/>
      <c r="HA1245" s="5"/>
      <c r="HB1245" s="5"/>
      <c r="HC1245" s="4"/>
      <c r="HD1245" s="6"/>
      <c r="HE1245" s="4"/>
      <c r="HF1245" s="6"/>
      <c r="HG1245" s="5"/>
      <c r="HH1245" s="5"/>
      <c r="HI1245" s="4"/>
      <c r="HJ1245" s="6"/>
      <c r="HK1245" s="4"/>
      <c r="HL1245" s="6"/>
      <c r="HM1245" s="5"/>
      <c r="HN1245" s="5"/>
      <c r="HO1245" s="4"/>
      <c r="HP1245" s="6"/>
      <c r="HQ1245" s="4"/>
      <c r="HR1245" s="6"/>
      <c r="HS1245" s="5"/>
      <c r="HT1245" s="5"/>
      <c r="HU1245" s="4"/>
      <c r="HV1245" s="6"/>
      <c r="HW1245" s="4"/>
      <c r="HX1245" s="6"/>
      <c r="HY1245" s="5"/>
      <c r="HZ1245" s="5"/>
      <c r="IA1245" s="4"/>
      <c r="IB1245" s="6"/>
      <c r="IC1245" s="4"/>
      <c r="ID1245" s="6"/>
      <c r="IE1245" s="5"/>
      <c r="IF1245" s="5"/>
      <c r="IG1245" s="4"/>
      <c r="IH1245" s="6"/>
      <c r="II1245" s="4"/>
      <c r="IJ1245" s="6"/>
      <c r="IK1245" s="5"/>
      <c r="IL1245" s="5"/>
      <c r="IM1245" s="4"/>
      <c r="IN1245" s="6"/>
      <c r="IO1245" s="4"/>
      <c r="IP1245" s="6"/>
      <c r="IQ1245" s="5"/>
      <c r="IR1245" s="5"/>
      <c r="IS1245" s="4"/>
      <c r="IT1245" s="6"/>
      <c r="IU1245" s="4"/>
      <c r="IV1245" s="6"/>
      <c r="IW1245" s="5"/>
      <c r="IX1245" s="5"/>
      <c r="IY1245" s="4"/>
      <c r="IZ1245" s="6"/>
      <c r="JA1245" s="4"/>
      <c r="JB1245" s="6"/>
      <c r="JC1245" s="5"/>
      <c r="JD1245" s="5"/>
      <c r="JE1245" s="4"/>
      <c r="JF1245" s="6"/>
      <c r="JG1245" s="4"/>
      <c r="JH1245" s="6"/>
      <c r="JI1245" s="5"/>
      <c r="JJ1245" s="5"/>
      <c r="JK1245" s="4"/>
      <c r="JL1245" s="6"/>
      <c r="JM1245" s="4"/>
      <c r="JN1245" s="6"/>
      <c r="JO1245" s="5"/>
      <c r="JP1245" s="5"/>
      <c r="JQ1245" s="4"/>
      <c r="JR1245" s="6"/>
      <c r="JS1245" s="4"/>
      <c r="JT1245" s="6"/>
      <c r="JU1245" s="5"/>
      <c r="JV1245" s="5"/>
      <c r="JW1245" s="4"/>
      <c r="JX1245" s="6"/>
      <c r="JY1245" s="4"/>
      <c r="JZ1245" s="6"/>
      <c r="KA1245" s="5"/>
      <c r="KB1245" s="5"/>
      <c r="KC1245" s="4"/>
      <c r="KD1245" s="6"/>
      <c r="KE1245" s="4"/>
      <c r="KF1245" s="6"/>
      <c r="KG1245" s="5"/>
      <c r="KH1245" s="5"/>
      <c r="KI1245" s="4"/>
      <c r="KJ1245" s="6"/>
      <c r="KK1245" s="4"/>
      <c r="KL1245" s="6"/>
      <c r="KM1245" s="5"/>
      <c r="KN1245" s="5"/>
    </row>
    <row r="1246">
      <c r="A1246" s="3" t="s">
        <v>85</v>
      </c>
      <c r="B1246" s="3" t="s">
        <v>851</v>
      </c>
      <c r="C1246" s="3" t="s">
        <v>547</v>
      </c>
      <c r="D1246" s="3" t="s">
        <v>712</v>
      </c>
      <c r="E1246" s="3" t="s">
        <v>917</v>
      </c>
      <c r="F1246" s="3" t="s">
        <v>104</v>
      </c>
      <c r="G1246" s="3" t="s">
        <v>104</v>
      </c>
      <c r="H1246" s="3" t="s">
        <v>104</v>
      </c>
      <c r="I1246" s="3" t="s">
        <v>1327</v>
      </c>
      <c r="J1246" s="3" t="s">
        <v>104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  <c r="AW1246" s="4"/>
      <c r="AX1246" s="6"/>
      <c r="AY1246" s="4"/>
      <c r="AZ1246" s="6"/>
      <c r="BA1246" s="5"/>
      <c r="BB1246" s="5"/>
      <c r="BC1246" s="4"/>
      <c r="BD1246" s="6"/>
      <c r="BE1246" s="4"/>
      <c r="BF1246" s="6"/>
      <c r="BG1246" s="5"/>
      <c r="BH1246" s="5"/>
      <c r="BI1246" s="4"/>
      <c r="BJ1246" s="6"/>
      <c r="BK1246" s="4"/>
      <c r="BL1246" s="6"/>
      <c r="BM1246" s="5"/>
      <c r="BN1246" s="5"/>
      <c r="BO1246" s="4"/>
      <c r="BP1246" s="6"/>
      <c r="BQ1246" s="4"/>
      <c r="BR1246" s="6"/>
      <c r="BS1246" s="5"/>
      <c r="BT1246" s="5"/>
      <c r="BU1246" s="4"/>
      <c r="BV1246" s="6"/>
      <c r="BW1246" s="4"/>
      <c r="BX1246" s="6"/>
      <c r="BY1246" s="5"/>
      <c r="BZ1246" s="5"/>
      <c r="CA1246" s="4"/>
      <c r="CB1246" s="6"/>
      <c r="CC1246" s="4"/>
      <c r="CD1246" s="6"/>
      <c r="CE1246" s="5"/>
      <c r="CF1246" s="5"/>
      <c r="CG1246" s="4"/>
      <c r="CH1246" s="6"/>
      <c r="CI1246" s="4"/>
      <c r="CJ1246" s="6"/>
      <c r="CK1246" s="5"/>
      <c r="CL1246" s="5"/>
      <c r="CM1246" s="4"/>
      <c r="CN1246" s="6"/>
      <c r="CO1246" s="4"/>
      <c r="CP1246" s="6"/>
      <c r="CQ1246" s="5"/>
      <c r="CR1246" s="5"/>
      <c r="CS1246" s="4"/>
      <c r="CT1246" s="6"/>
      <c r="CU1246" s="4"/>
      <c r="CV1246" s="6"/>
      <c r="CW1246" s="5"/>
      <c r="CX1246" s="5"/>
      <c r="CY1246" s="4"/>
      <c r="CZ1246" s="6"/>
      <c r="DA1246" s="4"/>
      <c r="DB1246" s="6"/>
      <c r="DC1246" s="5"/>
      <c r="DD1246" s="5"/>
      <c r="DE1246" s="4"/>
      <c r="DF1246" s="6"/>
      <c r="DG1246" s="4"/>
      <c r="DH1246" s="6"/>
      <c r="DI1246" s="5"/>
      <c r="DJ1246" s="5"/>
      <c r="DK1246" s="4"/>
      <c r="DL1246" s="6"/>
      <c r="DM1246" s="4"/>
      <c r="DN1246" s="6"/>
      <c r="DO1246" s="5"/>
      <c r="DP1246" s="5"/>
      <c r="DQ1246" s="4"/>
      <c r="DR1246" s="6"/>
      <c r="DS1246" s="4"/>
      <c r="DT1246" s="6"/>
      <c r="DU1246" s="5"/>
      <c r="DV1246" s="5"/>
      <c r="DW1246" s="4"/>
      <c r="DX1246" s="6"/>
      <c r="DY1246" s="4"/>
      <c r="DZ1246" s="6"/>
      <c r="EA1246" s="5"/>
      <c r="EB1246" s="5"/>
      <c r="EC1246" s="4"/>
      <c r="ED1246" s="6"/>
      <c r="EE1246" s="4"/>
      <c r="EF1246" s="6"/>
      <c r="EG1246" s="5"/>
      <c r="EH1246" s="5"/>
      <c r="EI1246" s="4"/>
      <c r="EJ1246" s="6"/>
      <c r="EK1246" s="4"/>
      <c r="EL1246" s="6"/>
      <c r="EM1246" s="5"/>
      <c r="EN1246" s="5"/>
      <c r="EO1246" s="4"/>
      <c r="EP1246" s="6"/>
      <c r="EQ1246" s="4"/>
      <c r="ER1246" s="6"/>
      <c r="ES1246" s="5"/>
      <c r="ET1246" s="5"/>
      <c r="EU1246" s="4"/>
      <c r="EV1246" s="6"/>
      <c r="EW1246" s="4"/>
      <c r="EX1246" s="6"/>
      <c r="EY1246" s="5"/>
      <c r="EZ1246" s="5"/>
      <c r="FA1246" s="4"/>
      <c r="FB1246" s="6"/>
      <c r="FC1246" s="4"/>
      <c r="FD1246" s="6"/>
      <c r="FE1246" s="5"/>
      <c r="FF1246" s="5"/>
      <c r="FG1246" s="4"/>
      <c r="FH1246" s="6"/>
      <c r="FI1246" s="4"/>
      <c r="FJ1246" s="6"/>
      <c r="FK1246" s="5"/>
      <c r="FL1246" s="5"/>
      <c r="FM1246" s="4"/>
      <c r="FN1246" s="6"/>
      <c r="FO1246" s="4"/>
      <c r="FP1246" s="6"/>
      <c r="FQ1246" s="5"/>
      <c r="FR1246" s="5"/>
      <c r="FS1246" s="4"/>
      <c r="FT1246" s="6"/>
      <c r="FU1246" s="4"/>
      <c r="FV1246" s="6"/>
      <c r="FW1246" s="5"/>
      <c r="FX1246" s="5"/>
      <c r="FY1246" s="4"/>
      <c r="FZ1246" s="6"/>
      <c r="GA1246" s="4"/>
      <c r="GB1246" s="6"/>
      <c r="GC1246" s="5"/>
      <c r="GD1246" s="5"/>
      <c r="GE1246" s="4"/>
      <c r="GF1246" s="6"/>
      <c r="GG1246" s="4"/>
      <c r="GH1246" s="6"/>
      <c r="GI1246" s="5"/>
      <c r="GJ1246" s="5"/>
      <c r="GK1246" s="4"/>
      <c r="GL1246" s="6"/>
      <c r="GM1246" s="4"/>
      <c r="GN1246" s="6"/>
      <c r="GO1246" s="5"/>
      <c r="GP1246" s="5"/>
      <c r="GQ1246" s="4"/>
      <c r="GR1246" s="6"/>
      <c r="GS1246" s="4"/>
      <c r="GT1246" s="6"/>
      <c r="GU1246" s="5"/>
      <c r="GV1246" s="5"/>
      <c r="GW1246" s="4"/>
      <c r="GX1246" s="6"/>
      <c r="GY1246" s="4"/>
      <c r="GZ1246" s="6"/>
      <c r="HA1246" s="5"/>
      <c r="HB1246" s="5"/>
      <c r="HC1246" s="4"/>
      <c r="HD1246" s="6"/>
      <c r="HE1246" s="4"/>
      <c r="HF1246" s="6"/>
      <c r="HG1246" s="5"/>
      <c r="HH1246" s="5"/>
      <c r="HI1246" s="4"/>
      <c r="HJ1246" s="6"/>
      <c r="HK1246" s="4"/>
      <c r="HL1246" s="6"/>
      <c r="HM1246" s="5"/>
      <c r="HN1246" s="5"/>
      <c r="HO1246" s="4"/>
      <c r="HP1246" s="6"/>
      <c r="HQ1246" s="4"/>
      <c r="HR1246" s="6"/>
      <c r="HS1246" s="5"/>
      <c r="HT1246" s="5"/>
      <c r="HU1246" s="4"/>
      <c r="HV1246" s="6"/>
      <c r="HW1246" s="4"/>
      <c r="HX1246" s="6"/>
      <c r="HY1246" s="5"/>
      <c r="HZ1246" s="5"/>
      <c r="IA1246" s="4"/>
      <c r="IB1246" s="6"/>
      <c r="IC1246" s="4"/>
      <c r="ID1246" s="6"/>
      <c r="IE1246" s="5"/>
      <c r="IF1246" s="5"/>
      <c r="IG1246" s="4"/>
      <c r="IH1246" s="6"/>
      <c r="II1246" s="4"/>
      <c r="IJ1246" s="6"/>
      <c r="IK1246" s="5"/>
      <c r="IL1246" s="5"/>
      <c r="IM1246" s="4"/>
      <c r="IN1246" s="6"/>
      <c r="IO1246" s="4"/>
      <c r="IP1246" s="6"/>
      <c r="IQ1246" s="5"/>
      <c r="IR1246" s="5"/>
      <c r="IS1246" s="4"/>
      <c r="IT1246" s="6"/>
      <c r="IU1246" s="4"/>
      <c r="IV1246" s="6"/>
      <c r="IW1246" s="5"/>
      <c r="IX1246" s="5"/>
      <c r="IY1246" s="4"/>
      <c r="IZ1246" s="6"/>
      <c r="JA1246" s="4"/>
      <c r="JB1246" s="6"/>
      <c r="JC1246" s="5"/>
      <c r="JD1246" s="5"/>
      <c r="JE1246" s="4"/>
      <c r="JF1246" s="6"/>
      <c r="JG1246" s="4"/>
      <c r="JH1246" s="6"/>
      <c r="JI1246" s="5"/>
      <c r="JJ1246" s="5"/>
      <c r="JK1246" s="4"/>
      <c r="JL1246" s="6"/>
      <c r="JM1246" s="4"/>
      <c r="JN1246" s="6"/>
      <c r="JO1246" s="5"/>
      <c r="JP1246" s="5"/>
      <c r="JQ1246" s="4"/>
      <c r="JR1246" s="6"/>
      <c r="JS1246" s="4"/>
      <c r="JT1246" s="6"/>
      <c r="JU1246" s="5"/>
      <c r="JV1246" s="5"/>
      <c r="JW1246" s="4"/>
      <c r="JX1246" s="6"/>
      <c r="JY1246" s="4"/>
      <c r="JZ1246" s="6"/>
      <c r="KA1246" s="5"/>
      <c r="KB1246" s="5"/>
      <c r="KC1246" s="4"/>
      <c r="KD1246" s="6"/>
      <c r="KE1246" s="4"/>
      <c r="KF1246" s="6"/>
      <c r="KG1246" s="5"/>
      <c r="KH1246" s="5"/>
      <c r="KI1246" s="4"/>
      <c r="KJ1246" s="6"/>
      <c r="KK1246" s="4"/>
      <c r="KL1246" s="6"/>
      <c r="KM1246" s="5"/>
      <c r="KN1246" s="5"/>
    </row>
    <row r="1247">
      <c r="A1247" s="3" t="s">
        <v>85</v>
      </c>
      <c r="B1247" s="3" t="s">
        <v>851</v>
      </c>
      <c r="C1247" s="3" t="s">
        <v>547</v>
      </c>
      <c r="D1247" s="3" t="s">
        <v>712</v>
      </c>
      <c r="E1247" s="3" t="s">
        <v>918</v>
      </c>
      <c r="F1247" s="3" t="s">
        <v>104</v>
      </c>
      <c r="G1247" s="3" t="s">
        <v>104</v>
      </c>
      <c r="H1247" s="3" t="s">
        <v>104</v>
      </c>
      <c r="I1247" s="3" t="s">
        <v>1327</v>
      </c>
      <c r="J1247" s="3" t="s">
        <v>104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  <c r="AW1247" s="4"/>
      <c r="AX1247" s="6"/>
      <c r="AY1247" s="4"/>
      <c r="AZ1247" s="6"/>
      <c r="BA1247" s="5"/>
      <c r="BB1247" s="5"/>
      <c r="BC1247" s="4"/>
      <c r="BD1247" s="6"/>
      <c r="BE1247" s="4"/>
      <c r="BF1247" s="6"/>
      <c r="BG1247" s="5"/>
      <c r="BH1247" s="5"/>
      <c r="BI1247" s="4"/>
      <c r="BJ1247" s="6"/>
      <c r="BK1247" s="4"/>
      <c r="BL1247" s="6"/>
      <c r="BM1247" s="5"/>
      <c r="BN1247" s="5"/>
      <c r="BO1247" s="4"/>
      <c r="BP1247" s="6"/>
      <c r="BQ1247" s="4"/>
      <c r="BR1247" s="6"/>
      <c r="BS1247" s="5"/>
      <c r="BT1247" s="5"/>
      <c r="BU1247" s="4"/>
      <c r="BV1247" s="6"/>
      <c r="BW1247" s="4"/>
      <c r="BX1247" s="6"/>
      <c r="BY1247" s="5"/>
      <c r="BZ1247" s="5"/>
      <c r="CA1247" s="4"/>
      <c r="CB1247" s="6"/>
      <c r="CC1247" s="4"/>
      <c r="CD1247" s="6"/>
      <c r="CE1247" s="5"/>
      <c r="CF1247" s="5"/>
      <c r="CG1247" s="4"/>
      <c r="CH1247" s="6"/>
      <c r="CI1247" s="4"/>
      <c r="CJ1247" s="6"/>
      <c r="CK1247" s="5"/>
      <c r="CL1247" s="5"/>
      <c r="CM1247" s="4"/>
      <c r="CN1247" s="6"/>
      <c r="CO1247" s="4"/>
      <c r="CP1247" s="6"/>
      <c r="CQ1247" s="5"/>
      <c r="CR1247" s="5"/>
      <c r="CS1247" s="4"/>
      <c r="CT1247" s="6"/>
      <c r="CU1247" s="4"/>
      <c r="CV1247" s="6"/>
      <c r="CW1247" s="5"/>
      <c r="CX1247" s="5"/>
      <c r="CY1247" s="4"/>
      <c r="CZ1247" s="6"/>
      <c r="DA1247" s="4"/>
      <c r="DB1247" s="6"/>
      <c r="DC1247" s="5"/>
      <c r="DD1247" s="5"/>
      <c r="DE1247" s="4"/>
      <c r="DF1247" s="6"/>
      <c r="DG1247" s="4"/>
      <c r="DH1247" s="6"/>
      <c r="DI1247" s="5"/>
      <c r="DJ1247" s="5"/>
      <c r="DK1247" s="4"/>
      <c r="DL1247" s="6"/>
      <c r="DM1247" s="4"/>
      <c r="DN1247" s="6"/>
      <c r="DO1247" s="5"/>
      <c r="DP1247" s="5"/>
      <c r="DQ1247" s="4"/>
      <c r="DR1247" s="6"/>
      <c r="DS1247" s="4"/>
      <c r="DT1247" s="6"/>
      <c r="DU1247" s="5"/>
      <c r="DV1247" s="5"/>
      <c r="DW1247" s="4"/>
      <c r="DX1247" s="6"/>
      <c r="DY1247" s="4"/>
      <c r="DZ1247" s="6"/>
      <c r="EA1247" s="5"/>
      <c r="EB1247" s="5"/>
      <c r="EC1247" s="4"/>
      <c r="ED1247" s="6"/>
      <c r="EE1247" s="4"/>
      <c r="EF1247" s="6"/>
      <c r="EG1247" s="5"/>
      <c r="EH1247" s="5"/>
      <c r="EI1247" s="4"/>
      <c r="EJ1247" s="6"/>
      <c r="EK1247" s="4"/>
      <c r="EL1247" s="6"/>
      <c r="EM1247" s="5"/>
      <c r="EN1247" s="5"/>
      <c r="EO1247" s="4"/>
      <c r="EP1247" s="6"/>
      <c r="EQ1247" s="4"/>
      <c r="ER1247" s="6"/>
      <c r="ES1247" s="5"/>
      <c r="ET1247" s="5"/>
      <c r="EU1247" s="4"/>
      <c r="EV1247" s="6"/>
      <c r="EW1247" s="4"/>
      <c r="EX1247" s="6"/>
      <c r="EY1247" s="5"/>
      <c r="EZ1247" s="5"/>
      <c r="FA1247" s="4"/>
      <c r="FB1247" s="6"/>
      <c r="FC1247" s="4"/>
      <c r="FD1247" s="6"/>
      <c r="FE1247" s="5"/>
      <c r="FF1247" s="5"/>
      <c r="FG1247" s="4"/>
      <c r="FH1247" s="6"/>
      <c r="FI1247" s="4"/>
      <c r="FJ1247" s="6"/>
      <c r="FK1247" s="5"/>
      <c r="FL1247" s="5"/>
      <c r="FM1247" s="4"/>
      <c r="FN1247" s="6"/>
      <c r="FO1247" s="4"/>
      <c r="FP1247" s="6"/>
      <c r="FQ1247" s="5"/>
      <c r="FR1247" s="5"/>
      <c r="FS1247" s="4"/>
      <c r="FT1247" s="6"/>
      <c r="FU1247" s="4"/>
      <c r="FV1247" s="6"/>
      <c r="FW1247" s="5"/>
      <c r="FX1247" s="5"/>
      <c r="FY1247" s="4"/>
      <c r="FZ1247" s="6"/>
      <c r="GA1247" s="4"/>
      <c r="GB1247" s="6"/>
      <c r="GC1247" s="5"/>
      <c r="GD1247" s="5"/>
      <c r="GE1247" s="4"/>
      <c r="GF1247" s="6"/>
      <c r="GG1247" s="4"/>
      <c r="GH1247" s="6"/>
      <c r="GI1247" s="5"/>
      <c r="GJ1247" s="5"/>
      <c r="GK1247" s="4"/>
      <c r="GL1247" s="6"/>
      <c r="GM1247" s="4"/>
      <c r="GN1247" s="6"/>
      <c r="GO1247" s="5"/>
      <c r="GP1247" s="5"/>
      <c r="GQ1247" s="4"/>
      <c r="GR1247" s="6"/>
      <c r="GS1247" s="4"/>
      <c r="GT1247" s="6"/>
      <c r="GU1247" s="5"/>
      <c r="GV1247" s="5"/>
      <c r="GW1247" s="4"/>
      <c r="GX1247" s="6"/>
      <c r="GY1247" s="4"/>
      <c r="GZ1247" s="6"/>
      <c r="HA1247" s="5"/>
      <c r="HB1247" s="5"/>
      <c r="HC1247" s="4"/>
      <c r="HD1247" s="6"/>
      <c r="HE1247" s="4"/>
      <c r="HF1247" s="6"/>
      <c r="HG1247" s="5"/>
      <c r="HH1247" s="5"/>
      <c r="HI1247" s="4"/>
      <c r="HJ1247" s="6"/>
      <c r="HK1247" s="4"/>
      <c r="HL1247" s="6"/>
      <c r="HM1247" s="5"/>
      <c r="HN1247" s="5"/>
      <c r="HO1247" s="4"/>
      <c r="HP1247" s="6"/>
      <c r="HQ1247" s="4"/>
      <c r="HR1247" s="6"/>
      <c r="HS1247" s="5"/>
      <c r="HT1247" s="5"/>
      <c r="HU1247" s="4"/>
      <c r="HV1247" s="6"/>
      <c r="HW1247" s="4"/>
      <c r="HX1247" s="6"/>
      <c r="HY1247" s="5"/>
      <c r="HZ1247" s="5"/>
      <c r="IA1247" s="4"/>
      <c r="IB1247" s="6"/>
      <c r="IC1247" s="4"/>
      <c r="ID1247" s="6"/>
      <c r="IE1247" s="5"/>
      <c r="IF1247" s="5"/>
      <c r="IG1247" s="4"/>
      <c r="IH1247" s="6"/>
      <c r="II1247" s="4"/>
      <c r="IJ1247" s="6"/>
      <c r="IK1247" s="5"/>
      <c r="IL1247" s="5"/>
      <c r="IM1247" s="4"/>
      <c r="IN1247" s="6"/>
      <c r="IO1247" s="4"/>
      <c r="IP1247" s="6"/>
      <c r="IQ1247" s="5"/>
      <c r="IR1247" s="5"/>
      <c r="IS1247" s="4"/>
      <c r="IT1247" s="6"/>
      <c r="IU1247" s="4"/>
      <c r="IV1247" s="6"/>
      <c r="IW1247" s="5"/>
      <c r="IX1247" s="5"/>
      <c r="IY1247" s="4"/>
      <c r="IZ1247" s="6"/>
      <c r="JA1247" s="4"/>
      <c r="JB1247" s="6"/>
      <c r="JC1247" s="5"/>
      <c r="JD1247" s="5"/>
      <c r="JE1247" s="4"/>
      <c r="JF1247" s="6"/>
      <c r="JG1247" s="4"/>
      <c r="JH1247" s="6"/>
      <c r="JI1247" s="5"/>
      <c r="JJ1247" s="5"/>
      <c r="JK1247" s="4"/>
      <c r="JL1247" s="6"/>
      <c r="JM1247" s="4"/>
      <c r="JN1247" s="6"/>
      <c r="JO1247" s="5"/>
      <c r="JP1247" s="5"/>
      <c r="JQ1247" s="4"/>
      <c r="JR1247" s="6"/>
      <c r="JS1247" s="4"/>
      <c r="JT1247" s="6"/>
      <c r="JU1247" s="5"/>
      <c r="JV1247" s="5"/>
      <c r="JW1247" s="4"/>
      <c r="JX1247" s="6"/>
      <c r="JY1247" s="4"/>
      <c r="JZ1247" s="6"/>
      <c r="KA1247" s="5"/>
      <c r="KB1247" s="5"/>
      <c r="KC1247" s="4"/>
      <c r="KD1247" s="6"/>
      <c r="KE1247" s="4"/>
      <c r="KF1247" s="6"/>
      <c r="KG1247" s="5"/>
      <c r="KH1247" s="5"/>
      <c r="KI1247" s="4"/>
      <c r="KJ1247" s="6"/>
      <c r="KK1247" s="4"/>
      <c r="KL1247" s="6"/>
      <c r="KM1247" s="5"/>
      <c r="KN1247" s="5"/>
    </row>
    <row r="1248">
      <c r="A1248" s="3" t="s">
        <v>85</v>
      </c>
      <c r="B1248" s="3" t="s">
        <v>851</v>
      </c>
      <c r="C1248" s="3" t="s">
        <v>547</v>
      </c>
      <c r="D1248" s="3" t="s">
        <v>712</v>
      </c>
      <c r="E1248" s="3" t="s">
        <v>917</v>
      </c>
      <c r="F1248" s="3" t="s">
        <v>104</v>
      </c>
      <c r="G1248" s="3" t="s">
        <v>104</v>
      </c>
      <c r="H1248" s="3" t="s">
        <v>104</v>
      </c>
      <c r="I1248" s="3" t="s">
        <v>1520</v>
      </c>
      <c r="J1248" s="3" t="s">
        <v>104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  <c r="AW1248" s="4"/>
      <c r="AX1248" s="6"/>
      <c r="AY1248" s="4"/>
      <c r="AZ1248" s="6"/>
      <c r="BA1248" s="5"/>
      <c r="BB1248" s="5"/>
      <c r="BC1248" s="4"/>
      <c r="BD1248" s="6"/>
      <c r="BE1248" s="4"/>
      <c r="BF1248" s="6"/>
      <c r="BG1248" s="5"/>
      <c r="BH1248" s="5"/>
      <c r="BI1248" s="4"/>
      <c r="BJ1248" s="6"/>
      <c r="BK1248" s="4"/>
      <c r="BL1248" s="6"/>
      <c r="BM1248" s="5"/>
      <c r="BN1248" s="5"/>
      <c r="BO1248" s="4"/>
      <c r="BP1248" s="6"/>
      <c r="BQ1248" s="4"/>
      <c r="BR1248" s="6"/>
      <c r="BS1248" s="5"/>
      <c r="BT1248" s="5"/>
      <c r="BU1248" s="4"/>
      <c r="BV1248" s="6"/>
      <c r="BW1248" s="4"/>
      <c r="BX1248" s="6"/>
      <c r="BY1248" s="5"/>
      <c r="BZ1248" s="5"/>
      <c r="CA1248" s="4"/>
      <c r="CB1248" s="6"/>
      <c r="CC1248" s="4"/>
      <c r="CD1248" s="6"/>
      <c r="CE1248" s="5"/>
      <c r="CF1248" s="5"/>
      <c r="CG1248" s="4"/>
      <c r="CH1248" s="6"/>
      <c r="CI1248" s="4"/>
      <c r="CJ1248" s="6"/>
      <c r="CK1248" s="5"/>
      <c r="CL1248" s="5"/>
      <c r="CM1248" s="4"/>
      <c r="CN1248" s="6"/>
      <c r="CO1248" s="4"/>
      <c r="CP1248" s="6"/>
      <c r="CQ1248" s="5"/>
      <c r="CR1248" s="5"/>
      <c r="CS1248" s="4"/>
      <c r="CT1248" s="6"/>
      <c r="CU1248" s="4"/>
      <c r="CV1248" s="6"/>
      <c r="CW1248" s="5"/>
      <c r="CX1248" s="5"/>
      <c r="CY1248" s="4"/>
      <c r="CZ1248" s="6"/>
      <c r="DA1248" s="4"/>
      <c r="DB1248" s="6"/>
      <c r="DC1248" s="5"/>
      <c r="DD1248" s="5"/>
      <c r="DE1248" s="4"/>
      <c r="DF1248" s="6"/>
      <c r="DG1248" s="4"/>
      <c r="DH1248" s="6"/>
      <c r="DI1248" s="5"/>
      <c r="DJ1248" s="5"/>
      <c r="DK1248" s="4"/>
      <c r="DL1248" s="6"/>
      <c r="DM1248" s="4"/>
      <c r="DN1248" s="6"/>
      <c r="DO1248" s="5"/>
      <c r="DP1248" s="5"/>
      <c r="DQ1248" s="4"/>
      <c r="DR1248" s="6"/>
      <c r="DS1248" s="4"/>
      <c r="DT1248" s="6"/>
      <c r="DU1248" s="5"/>
      <c r="DV1248" s="5"/>
      <c r="DW1248" s="4"/>
      <c r="DX1248" s="6"/>
      <c r="DY1248" s="4"/>
      <c r="DZ1248" s="6"/>
      <c r="EA1248" s="5"/>
      <c r="EB1248" s="5"/>
      <c r="EC1248" s="4"/>
      <c r="ED1248" s="6"/>
      <c r="EE1248" s="4"/>
      <c r="EF1248" s="6"/>
      <c r="EG1248" s="5"/>
      <c r="EH1248" s="5"/>
      <c r="EI1248" s="4"/>
      <c r="EJ1248" s="6"/>
      <c r="EK1248" s="4"/>
      <c r="EL1248" s="6"/>
      <c r="EM1248" s="5"/>
      <c r="EN1248" s="5"/>
      <c r="EO1248" s="4"/>
      <c r="EP1248" s="6"/>
      <c r="EQ1248" s="4"/>
      <c r="ER1248" s="6"/>
      <c r="ES1248" s="5"/>
      <c r="ET1248" s="5"/>
      <c r="EU1248" s="4"/>
      <c r="EV1248" s="6"/>
      <c r="EW1248" s="4"/>
      <c r="EX1248" s="6"/>
      <c r="EY1248" s="5"/>
      <c r="EZ1248" s="5"/>
      <c r="FA1248" s="4"/>
      <c r="FB1248" s="6"/>
      <c r="FC1248" s="4"/>
      <c r="FD1248" s="6"/>
      <c r="FE1248" s="5"/>
      <c r="FF1248" s="5"/>
      <c r="FG1248" s="4"/>
      <c r="FH1248" s="6"/>
      <c r="FI1248" s="4"/>
      <c r="FJ1248" s="6"/>
      <c r="FK1248" s="5"/>
      <c r="FL1248" s="5"/>
      <c r="FM1248" s="4"/>
      <c r="FN1248" s="6"/>
      <c r="FO1248" s="4"/>
      <c r="FP1248" s="6"/>
      <c r="FQ1248" s="5"/>
      <c r="FR1248" s="5"/>
      <c r="FS1248" s="4"/>
      <c r="FT1248" s="6"/>
      <c r="FU1248" s="4"/>
      <c r="FV1248" s="6"/>
      <c r="FW1248" s="5"/>
      <c r="FX1248" s="5"/>
      <c r="FY1248" s="4"/>
      <c r="FZ1248" s="6"/>
      <c r="GA1248" s="4"/>
      <c r="GB1248" s="6"/>
      <c r="GC1248" s="5"/>
      <c r="GD1248" s="5"/>
      <c r="GE1248" s="4"/>
      <c r="GF1248" s="6"/>
      <c r="GG1248" s="4"/>
      <c r="GH1248" s="6"/>
      <c r="GI1248" s="5"/>
      <c r="GJ1248" s="5"/>
      <c r="GK1248" s="4"/>
      <c r="GL1248" s="6"/>
      <c r="GM1248" s="4"/>
      <c r="GN1248" s="6"/>
      <c r="GO1248" s="5"/>
      <c r="GP1248" s="5"/>
      <c r="GQ1248" s="4"/>
      <c r="GR1248" s="6"/>
      <c r="GS1248" s="4"/>
      <c r="GT1248" s="6"/>
      <c r="GU1248" s="5"/>
      <c r="GV1248" s="5"/>
      <c r="GW1248" s="4"/>
      <c r="GX1248" s="6"/>
      <c r="GY1248" s="4"/>
      <c r="GZ1248" s="6"/>
      <c r="HA1248" s="5"/>
      <c r="HB1248" s="5"/>
      <c r="HC1248" s="4"/>
      <c r="HD1248" s="6"/>
      <c r="HE1248" s="4"/>
      <c r="HF1248" s="6"/>
      <c r="HG1248" s="5"/>
      <c r="HH1248" s="5"/>
      <c r="HI1248" s="4"/>
      <c r="HJ1248" s="6"/>
      <c r="HK1248" s="4"/>
      <c r="HL1248" s="6"/>
      <c r="HM1248" s="5"/>
      <c r="HN1248" s="5"/>
      <c r="HO1248" s="4"/>
      <c r="HP1248" s="6"/>
      <c r="HQ1248" s="4"/>
      <c r="HR1248" s="6"/>
      <c r="HS1248" s="5"/>
      <c r="HT1248" s="5"/>
      <c r="HU1248" s="4"/>
      <c r="HV1248" s="6"/>
      <c r="HW1248" s="4"/>
      <c r="HX1248" s="6"/>
      <c r="HY1248" s="5"/>
      <c r="HZ1248" s="5"/>
      <c r="IA1248" s="4"/>
      <c r="IB1248" s="6"/>
      <c r="IC1248" s="4"/>
      <c r="ID1248" s="6"/>
      <c r="IE1248" s="5"/>
      <c r="IF1248" s="5"/>
      <c r="IG1248" s="4"/>
      <c r="IH1248" s="6"/>
      <c r="II1248" s="4"/>
      <c r="IJ1248" s="6"/>
      <c r="IK1248" s="5"/>
      <c r="IL1248" s="5"/>
      <c r="IM1248" s="4"/>
      <c r="IN1248" s="6"/>
      <c r="IO1248" s="4"/>
      <c r="IP1248" s="6"/>
      <c r="IQ1248" s="5"/>
      <c r="IR1248" s="5"/>
      <c r="IS1248" s="4"/>
      <c r="IT1248" s="6"/>
      <c r="IU1248" s="4"/>
      <c r="IV1248" s="6"/>
      <c r="IW1248" s="5"/>
      <c r="IX1248" s="5"/>
      <c r="IY1248" s="4"/>
      <c r="IZ1248" s="6"/>
      <c r="JA1248" s="4"/>
      <c r="JB1248" s="6"/>
      <c r="JC1248" s="5"/>
      <c r="JD1248" s="5"/>
      <c r="JE1248" s="4"/>
      <c r="JF1248" s="6"/>
      <c r="JG1248" s="4"/>
      <c r="JH1248" s="6"/>
      <c r="JI1248" s="5"/>
      <c r="JJ1248" s="5"/>
      <c r="JK1248" s="4"/>
      <c r="JL1248" s="6"/>
      <c r="JM1248" s="4"/>
      <c r="JN1248" s="6"/>
      <c r="JO1248" s="5"/>
      <c r="JP1248" s="5"/>
      <c r="JQ1248" s="4"/>
      <c r="JR1248" s="6"/>
      <c r="JS1248" s="4"/>
      <c r="JT1248" s="6"/>
      <c r="JU1248" s="5"/>
      <c r="JV1248" s="5"/>
      <c r="JW1248" s="4"/>
      <c r="JX1248" s="6"/>
      <c r="JY1248" s="4"/>
      <c r="JZ1248" s="6"/>
      <c r="KA1248" s="5"/>
      <c r="KB1248" s="5"/>
      <c r="KC1248" s="4"/>
      <c r="KD1248" s="6"/>
      <c r="KE1248" s="4"/>
      <c r="KF1248" s="6"/>
      <c r="KG1248" s="5"/>
      <c r="KH1248" s="5"/>
      <c r="KI1248" s="4"/>
      <c r="KJ1248" s="6"/>
      <c r="KK1248" s="4"/>
      <c r="KL1248" s="6"/>
      <c r="KM1248" s="5"/>
      <c r="KN1248" s="5"/>
    </row>
    <row r="1249">
      <c r="A1249" s="3" t="s">
        <v>85</v>
      </c>
      <c r="B1249" s="3" t="s">
        <v>851</v>
      </c>
      <c r="C1249" s="3" t="s">
        <v>547</v>
      </c>
      <c r="D1249" s="3" t="s">
        <v>712</v>
      </c>
      <c r="E1249" s="3" t="s">
        <v>918</v>
      </c>
      <c r="F1249" s="3" t="s">
        <v>104</v>
      </c>
      <c r="G1249" s="3" t="s">
        <v>104</v>
      </c>
      <c r="H1249" s="3" t="s">
        <v>104</v>
      </c>
      <c r="I1249" s="3" t="s">
        <v>1520</v>
      </c>
      <c r="J1249" s="3" t="s">
        <v>104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  <c r="AW1249" s="4"/>
      <c r="AX1249" s="6"/>
      <c r="AY1249" s="4"/>
      <c r="AZ1249" s="6"/>
      <c r="BA1249" s="5"/>
      <c r="BB1249" s="5"/>
      <c r="BC1249" s="4"/>
      <c r="BD1249" s="6"/>
      <c r="BE1249" s="4"/>
      <c r="BF1249" s="6"/>
      <c r="BG1249" s="5"/>
      <c r="BH1249" s="5"/>
      <c r="BI1249" s="4"/>
      <c r="BJ1249" s="6"/>
      <c r="BK1249" s="4"/>
      <c r="BL1249" s="6"/>
      <c r="BM1249" s="5"/>
      <c r="BN1249" s="5"/>
      <c r="BO1249" s="4"/>
      <c r="BP1249" s="6"/>
      <c r="BQ1249" s="4"/>
      <c r="BR1249" s="6"/>
      <c r="BS1249" s="5"/>
      <c r="BT1249" s="5"/>
      <c r="BU1249" s="4"/>
      <c r="BV1249" s="6"/>
      <c r="BW1249" s="4"/>
      <c r="BX1249" s="6"/>
      <c r="BY1249" s="5"/>
      <c r="BZ1249" s="5"/>
      <c r="CA1249" s="4"/>
      <c r="CB1249" s="6"/>
      <c r="CC1249" s="4"/>
      <c r="CD1249" s="6"/>
      <c r="CE1249" s="5"/>
      <c r="CF1249" s="5"/>
      <c r="CG1249" s="4"/>
      <c r="CH1249" s="6"/>
      <c r="CI1249" s="4"/>
      <c r="CJ1249" s="6"/>
      <c r="CK1249" s="5"/>
      <c r="CL1249" s="5"/>
      <c r="CM1249" s="4"/>
      <c r="CN1249" s="6"/>
      <c r="CO1249" s="4"/>
      <c r="CP1249" s="6"/>
      <c r="CQ1249" s="5"/>
      <c r="CR1249" s="5"/>
      <c r="CS1249" s="4"/>
      <c r="CT1249" s="6"/>
      <c r="CU1249" s="4"/>
      <c r="CV1249" s="6"/>
      <c r="CW1249" s="5"/>
      <c r="CX1249" s="5"/>
      <c r="CY1249" s="4"/>
      <c r="CZ1249" s="6"/>
      <c r="DA1249" s="4"/>
      <c r="DB1249" s="6"/>
      <c r="DC1249" s="5"/>
      <c r="DD1249" s="5"/>
      <c r="DE1249" s="4"/>
      <c r="DF1249" s="6"/>
      <c r="DG1249" s="4"/>
      <c r="DH1249" s="6"/>
      <c r="DI1249" s="5"/>
      <c r="DJ1249" s="5"/>
      <c r="DK1249" s="4"/>
      <c r="DL1249" s="6"/>
      <c r="DM1249" s="4"/>
      <c r="DN1249" s="6"/>
      <c r="DO1249" s="5"/>
      <c r="DP1249" s="5"/>
      <c r="DQ1249" s="4"/>
      <c r="DR1249" s="6"/>
      <c r="DS1249" s="4"/>
      <c r="DT1249" s="6"/>
      <c r="DU1249" s="5"/>
      <c r="DV1249" s="5"/>
      <c r="DW1249" s="4"/>
      <c r="DX1249" s="6"/>
      <c r="DY1249" s="4"/>
      <c r="DZ1249" s="6"/>
      <c r="EA1249" s="5"/>
      <c r="EB1249" s="5"/>
      <c r="EC1249" s="4"/>
      <c r="ED1249" s="6"/>
      <c r="EE1249" s="4"/>
      <c r="EF1249" s="6"/>
      <c r="EG1249" s="5"/>
      <c r="EH1249" s="5"/>
      <c r="EI1249" s="4"/>
      <c r="EJ1249" s="6"/>
      <c r="EK1249" s="4"/>
      <c r="EL1249" s="6"/>
      <c r="EM1249" s="5"/>
      <c r="EN1249" s="5"/>
      <c r="EO1249" s="4"/>
      <c r="EP1249" s="6"/>
      <c r="EQ1249" s="4"/>
      <c r="ER1249" s="6"/>
      <c r="ES1249" s="5"/>
      <c r="ET1249" s="5"/>
      <c r="EU1249" s="4"/>
      <c r="EV1249" s="6"/>
      <c r="EW1249" s="4"/>
      <c r="EX1249" s="6"/>
      <c r="EY1249" s="5"/>
      <c r="EZ1249" s="5"/>
      <c r="FA1249" s="4"/>
      <c r="FB1249" s="6"/>
      <c r="FC1249" s="4"/>
      <c r="FD1249" s="6"/>
      <c r="FE1249" s="5"/>
      <c r="FF1249" s="5"/>
      <c r="FG1249" s="4"/>
      <c r="FH1249" s="6"/>
      <c r="FI1249" s="4"/>
      <c r="FJ1249" s="6"/>
      <c r="FK1249" s="5"/>
      <c r="FL1249" s="5"/>
      <c r="FM1249" s="4"/>
      <c r="FN1249" s="6"/>
      <c r="FO1249" s="4"/>
      <c r="FP1249" s="6"/>
      <c r="FQ1249" s="5"/>
      <c r="FR1249" s="5"/>
      <c r="FS1249" s="4"/>
      <c r="FT1249" s="6"/>
      <c r="FU1249" s="4"/>
      <c r="FV1249" s="6"/>
      <c r="FW1249" s="5"/>
      <c r="FX1249" s="5"/>
      <c r="FY1249" s="4"/>
      <c r="FZ1249" s="6"/>
      <c r="GA1249" s="4"/>
      <c r="GB1249" s="6"/>
      <c r="GC1249" s="5"/>
      <c r="GD1249" s="5"/>
      <c r="GE1249" s="4"/>
      <c r="GF1249" s="6"/>
      <c r="GG1249" s="4"/>
      <c r="GH1249" s="6"/>
      <c r="GI1249" s="5"/>
      <c r="GJ1249" s="5"/>
      <c r="GK1249" s="4"/>
      <c r="GL1249" s="6"/>
      <c r="GM1249" s="4"/>
      <c r="GN1249" s="6"/>
      <c r="GO1249" s="5"/>
      <c r="GP1249" s="5"/>
      <c r="GQ1249" s="4"/>
      <c r="GR1249" s="6"/>
      <c r="GS1249" s="4"/>
      <c r="GT1249" s="6"/>
      <c r="GU1249" s="5"/>
      <c r="GV1249" s="5"/>
      <c r="GW1249" s="4"/>
      <c r="GX1249" s="6"/>
      <c r="GY1249" s="4"/>
      <c r="GZ1249" s="6"/>
      <c r="HA1249" s="5"/>
      <c r="HB1249" s="5"/>
      <c r="HC1249" s="4"/>
      <c r="HD1249" s="6"/>
      <c r="HE1249" s="4"/>
      <c r="HF1249" s="6"/>
      <c r="HG1249" s="5"/>
      <c r="HH1249" s="5"/>
      <c r="HI1249" s="4"/>
      <c r="HJ1249" s="6"/>
      <c r="HK1249" s="4"/>
      <c r="HL1249" s="6"/>
      <c r="HM1249" s="5"/>
      <c r="HN1249" s="5"/>
      <c r="HO1249" s="4"/>
      <c r="HP1249" s="6"/>
      <c r="HQ1249" s="4"/>
      <c r="HR1249" s="6"/>
      <c r="HS1249" s="5"/>
      <c r="HT1249" s="5"/>
      <c r="HU1249" s="4"/>
      <c r="HV1249" s="6"/>
      <c r="HW1249" s="4"/>
      <c r="HX1249" s="6"/>
      <c r="HY1249" s="5"/>
      <c r="HZ1249" s="5"/>
      <c r="IA1249" s="4"/>
      <c r="IB1249" s="6"/>
      <c r="IC1249" s="4"/>
      <c r="ID1249" s="6"/>
      <c r="IE1249" s="5"/>
      <c r="IF1249" s="5"/>
      <c r="IG1249" s="4"/>
      <c r="IH1249" s="6"/>
      <c r="II1249" s="4"/>
      <c r="IJ1249" s="6"/>
      <c r="IK1249" s="5"/>
      <c r="IL1249" s="5"/>
      <c r="IM1249" s="4"/>
      <c r="IN1249" s="6"/>
      <c r="IO1249" s="4"/>
      <c r="IP1249" s="6"/>
      <c r="IQ1249" s="5"/>
      <c r="IR1249" s="5"/>
      <c r="IS1249" s="4"/>
      <c r="IT1249" s="6"/>
      <c r="IU1249" s="4"/>
      <c r="IV1249" s="6"/>
      <c r="IW1249" s="5"/>
      <c r="IX1249" s="5"/>
      <c r="IY1249" s="4"/>
      <c r="IZ1249" s="6"/>
      <c r="JA1249" s="4"/>
      <c r="JB1249" s="6"/>
      <c r="JC1249" s="5"/>
      <c r="JD1249" s="5"/>
      <c r="JE1249" s="4"/>
      <c r="JF1249" s="6"/>
      <c r="JG1249" s="4"/>
      <c r="JH1249" s="6"/>
      <c r="JI1249" s="5"/>
      <c r="JJ1249" s="5"/>
      <c r="JK1249" s="4"/>
      <c r="JL1249" s="6"/>
      <c r="JM1249" s="4"/>
      <c r="JN1249" s="6"/>
      <c r="JO1249" s="5"/>
      <c r="JP1249" s="5"/>
      <c r="JQ1249" s="4"/>
      <c r="JR1249" s="6"/>
      <c r="JS1249" s="4"/>
      <c r="JT1249" s="6"/>
      <c r="JU1249" s="5"/>
      <c r="JV1249" s="5"/>
      <c r="JW1249" s="4"/>
      <c r="JX1249" s="6"/>
      <c r="JY1249" s="4"/>
      <c r="JZ1249" s="6"/>
      <c r="KA1249" s="5"/>
      <c r="KB1249" s="5"/>
      <c r="KC1249" s="4"/>
      <c r="KD1249" s="6"/>
      <c r="KE1249" s="4"/>
      <c r="KF1249" s="6"/>
      <c r="KG1249" s="5"/>
      <c r="KH1249" s="5"/>
      <c r="KI1249" s="4"/>
      <c r="KJ1249" s="6"/>
      <c r="KK1249" s="4"/>
      <c r="KL1249" s="6"/>
      <c r="KM1249" s="5"/>
      <c r="KN1249" s="5"/>
    </row>
    <row r="1250">
      <c r="A1250" s="3" t="s">
        <v>85</v>
      </c>
      <c r="B1250" s="3" t="s">
        <v>851</v>
      </c>
      <c r="C1250" s="3" t="s">
        <v>547</v>
      </c>
      <c r="D1250" s="3" t="s">
        <v>712</v>
      </c>
      <c r="E1250" s="3" t="s">
        <v>917</v>
      </c>
      <c r="F1250" s="3" t="s">
        <v>104</v>
      </c>
      <c r="G1250" s="3" t="s">
        <v>104</v>
      </c>
      <c r="H1250" s="3" t="s">
        <v>104</v>
      </c>
      <c r="I1250" s="3" t="s">
        <v>1506</v>
      </c>
      <c r="J1250" s="3" t="s">
        <v>104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  <c r="AW1250" s="4"/>
      <c r="AX1250" s="6"/>
      <c r="AY1250" s="4"/>
      <c r="AZ1250" s="6"/>
      <c r="BA1250" s="5"/>
      <c r="BB1250" s="5"/>
      <c r="BC1250" s="4"/>
      <c r="BD1250" s="6"/>
      <c r="BE1250" s="4"/>
      <c r="BF1250" s="6"/>
      <c r="BG1250" s="5"/>
      <c r="BH1250" s="5"/>
      <c r="BI1250" s="4"/>
      <c r="BJ1250" s="6"/>
      <c r="BK1250" s="4"/>
      <c r="BL1250" s="6"/>
      <c r="BM1250" s="5"/>
      <c r="BN1250" s="5"/>
      <c r="BO1250" s="4"/>
      <c r="BP1250" s="6"/>
      <c r="BQ1250" s="4"/>
      <c r="BR1250" s="6"/>
      <c r="BS1250" s="5"/>
      <c r="BT1250" s="5"/>
      <c r="BU1250" s="4"/>
      <c r="BV1250" s="6"/>
      <c r="BW1250" s="4"/>
      <c r="BX1250" s="6"/>
      <c r="BY1250" s="5"/>
      <c r="BZ1250" s="5"/>
      <c r="CA1250" s="4"/>
      <c r="CB1250" s="6"/>
      <c r="CC1250" s="4"/>
      <c r="CD1250" s="6"/>
      <c r="CE1250" s="5"/>
      <c r="CF1250" s="5"/>
      <c r="CG1250" s="4"/>
      <c r="CH1250" s="6"/>
      <c r="CI1250" s="4"/>
      <c r="CJ1250" s="6"/>
      <c r="CK1250" s="5"/>
      <c r="CL1250" s="5"/>
      <c r="CM1250" s="4"/>
      <c r="CN1250" s="6"/>
      <c r="CO1250" s="4"/>
      <c r="CP1250" s="6"/>
      <c r="CQ1250" s="5"/>
      <c r="CR1250" s="5"/>
      <c r="CS1250" s="4"/>
      <c r="CT1250" s="6"/>
      <c r="CU1250" s="4"/>
      <c r="CV1250" s="6"/>
      <c r="CW1250" s="5"/>
      <c r="CX1250" s="5"/>
      <c r="CY1250" s="4"/>
      <c r="CZ1250" s="6"/>
      <c r="DA1250" s="4"/>
      <c r="DB1250" s="6"/>
      <c r="DC1250" s="5"/>
      <c r="DD1250" s="5"/>
      <c r="DE1250" s="4"/>
      <c r="DF1250" s="6"/>
      <c r="DG1250" s="4"/>
      <c r="DH1250" s="6"/>
      <c r="DI1250" s="5"/>
      <c r="DJ1250" s="5"/>
      <c r="DK1250" s="4"/>
      <c r="DL1250" s="6"/>
      <c r="DM1250" s="4"/>
      <c r="DN1250" s="6"/>
      <c r="DO1250" s="5"/>
      <c r="DP1250" s="5"/>
      <c r="DQ1250" s="4"/>
      <c r="DR1250" s="6"/>
      <c r="DS1250" s="4"/>
      <c r="DT1250" s="6"/>
      <c r="DU1250" s="5"/>
      <c r="DV1250" s="5"/>
      <c r="DW1250" s="4"/>
      <c r="DX1250" s="6"/>
      <c r="DY1250" s="4"/>
      <c r="DZ1250" s="6"/>
      <c r="EA1250" s="5"/>
      <c r="EB1250" s="5"/>
      <c r="EC1250" s="4"/>
      <c r="ED1250" s="6"/>
      <c r="EE1250" s="4"/>
      <c r="EF1250" s="6"/>
      <c r="EG1250" s="5"/>
      <c r="EH1250" s="5"/>
      <c r="EI1250" s="4"/>
      <c r="EJ1250" s="6"/>
      <c r="EK1250" s="4"/>
      <c r="EL1250" s="6"/>
      <c r="EM1250" s="5"/>
      <c r="EN1250" s="5"/>
      <c r="EO1250" s="4"/>
      <c r="EP1250" s="6"/>
      <c r="EQ1250" s="4"/>
      <c r="ER1250" s="6"/>
      <c r="ES1250" s="5"/>
      <c r="ET1250" s="5"/>
      <c r="EU1250" s="4"/>
      <c r="EV1250" s="6"/>
      <c r="EW1250" s="4"/>
      <c r="EX1250" s="6"/>
      <c r="EY1250" s="5"/>
      <c r="EZ1250" s="5"/>
      <c r="FA1250" s="4"/>
      <c r="FB1250" s="6"/>
      <c r="FC1250" s="4"/>
      <c r="FD1250" s="6"/>
      <c r="FE1250" s="5"/>
      <c r="FF1250" s="5"/>
      <c r="FG1250" s="4"/>
      <c r="FH1250" s="6"/>
      <c r="FI1250" s="4"/>
      <c r="FJ1250" s="6"/>
      <c r="FK1250" s="5"/>
      <c r="FL1250" s="5"/>
      <c r="FM1250" s="4"/>
      <c r="FN1250" s="6"/>
      <c r="FO1250" s="4"/>
      <c r="FP1250" s="6"/>
      <c r="FQ1250" s="5"/>
      <c r="FR1250" s="5"/>
      <c r="FS1250" s="4"/>
      <c r="FT1250" s="6"/>
      <c r="FU1250" s="4"/>
      <c r="FV1250" s="6"/>
      <c r="FW1250" s="5"/>
      <c r="FX1250" s="5"/>
      <c r="FY1250" s="4"/>
      <c r="FZ1250" s="6"/>
      <c r="GA1250" s="4"/>
      <c r="GB1250" s="6"/>
      <c r="GC1250" s="5"/>
      <c r="GD1250" s="5"/>
      <c r="GE1250" s="4"/>
      <c r="GF1250" s="6"/>
      <c r="GG1250" s="4"/>
      <c r="GH1250" s="6"/>
      <c r="GI1250" s="5"/>
      <c r="GJ1250" s="5"/>
      <c r="GK1250" s="4"/>
      <c r="GL1250" s="6"/>
      <c r="GM1250" s="4"/>
      <c r="GN1250" s="6"/>
      <c r="GO1250" s="5"/>
      <c r="GP1250" s="5"/>
      <c r="GQ1250" s="4"/>
      <c r="GR1250" s="6"/>
      <c r="GS1250" s="4"/>
      <c r="GT1250" s="6"/>
      <c r="GU1250" s="5"/>
      <c r="GV1250" s="5"/>
      <c r="GW1250" s="4"/>
      <c r="GX1250" s="6"/>
      <c r="GY1250" s="4"/>
      <c r="GZ1250" s="6"/>
      <c r="HA1250" s="5"/>
      <c r="HB1250" s="5"/>
      <c r="HC1250" s="4"/>
      <c r="HD1250" s="6"/>
      <c r="HE1250" s="4"/>
      <c r="HF1250" s="6"/>
      <c r="HG1250" s="5"/>
      <c r="HH1250" s="5"/>
      <c r="HI1250" s="4"/>
      <c r="HJ1250" s="6"/>
      <c r="HK1250" s="4"/>
      <c r="HL1250" s="6"/>
      <c r="HM1250" s="5"/>
      <c r="HN1250" s="5"/>
      <c r="HO1250" s="4"/>
      <c r="HP1250" s="6"/>
      <c r="HQ1250" s="4"/>
      <c r="HR1250" s="6"/>
      <c r="HS1250" s="5"/>
      <c r="HT1250" s="5"/>
      <c r="HU1250" s="4"/>
      <c r="HV1250" s="6"/>
      <c r="HW1250" s="4"/>
      <c r="HX1250" s="6"/>
      <c r="HY1250" s="5"/>
      <c r="HZ1250" s="5"/>
      <c r="IA1250" s="4"/>
      <c r="IB1250" s="6"/>
      <c r="IC1250" s="4"/>
      <c r="ID1250" s="6"/>
      <c r="IE1250" s="5"/>
      <c r="IF1250" s="5"/>
      <c r="IG1250" s="4"/>
      <c r="IH1250" s="6"/>
      <c r="II1250" s="4"/>
      <c r="IJ1250" s="6"/>
      <c r="IK1250" s="5"/>
      <c r="IL1250" s="5"/>
      <c r="IM1250" s="4"/>
      <c r="IN1250" s="6"/>
      <c r="IO1250" s="4"/>
      <c r="IP1250" s="6"/>
      <c r="IQ1250" s="5"/>
      <c r="IR1250" s="5"/>
      <c r="IS1250" s="4"/>
      <c r="IT1250" s="6"/>
      <c r="IU1250" s="4"/>
      <c r="IV1250" s="6"/>
      <c r="IW1250" s="5"/>
      <c r="IX1250" s="5"/>
      <c r="IY1250" s="4"/>
      <c r="IZ1250" s="6"/>
      <c r="JA1250" s="4"/>
      <c r="JB1250" s="6"/>
      <c r="JC1250" s="5"/>
      <c r="JD1250" s="5"/>
      <c r="JE1250" s="4"/>
      <c r="JF1250" s="6"/>
      <c r="JG1250" s="4"/>
      <c r="JH1250" s="6"/>
      <c r="JI1250" s="5"/>
      <c r="JJ1250" s="5"/>
      <c r="JK1250" s="4"/>
      <c r="JL1250" s="6"/>
      <c r="JM1250" s="4"/>
      <c r="JN1250" s="6"/>
      <c r="JO1250" s="5"/>
      <c r="JP1250" s="5"/>
      <c r="JQ1250" s="4"/>
      <c r="JR1250" s="6"/>
      <c r="JS1250" s="4"/>
      <c r="JT1250" s="6"/>
      <c r="JU1250" s="5"/>
      <c r="JV1250" s="5"/>
      <c r="JW1250" s="4"/>
      <c r="JX1250" s="6"/>
      <c r="JY1250" s="4"/>
      <c r="JZ1250" s="6"/>
      <c r="KA1250" s="5"/>
      <c r="KB1250" s="5"/>
      <c r="KC1250" s="4"/>
      <c r="KD1250" s="6"/>
      <c r="KE1250" s="4"/>
      <c r="KF1250" s="6"/>
      <c r="KG1250" s="5"/>
      <c r="KH1250" s="5"/>
      <c r="KI1250" s="4"/>
      <c r="KJ1250" s="6"/>
      <c r="KK1250" s="4"/>
      <c r="KL1250" s="6"/>
      <c r="KM1250" s="5"/>
      <c r="KN1250" s="5"/>
    </row>
    <row r="1251">
      <c r="A1251" s="3" t="s">
        <v>85</v>
      </c>
      <c r="B1251" s="3" t="s">
        <v>851</v>
      </c>
      <c r="C1251" s="3" t="s">
        <v>547</v>
      </c>
      <c r="D1251" s="3" t="s">
        <v>712</v>
      </c>
      <c r="E1251" s="3" t="s">
        <v>918</v>
      </c>
      <c r="F1251" s="3" t="s">
        <v>104</v>
      </c>
      <c r="G1251" s="3" t="s">
        <v>104</v>
      </c>
      <c r="H1251" s="3" t="s">
        <v>104</v>
      </c>
      <c r="I1251" s="3" t="s">
        <v>1506</v>
      </c>
      <c r="J1251" s="3" t="s">
        <v>104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  <c r="AW1251" s="4"/>
      <c r="AX1251" s="6"/>
      <c r="AY1251" s="4"/>
      <c r="AZ1251" s="6"/>
      <c r="BA1251" s="5"/>
      <c r="BB1251" s="5"/>
      <c r="BC1251" s="4"/>
      <c r="BD1251" s="6"/>
      <c r="BE1251" s="4"/>
      <c r="BF1251" s="6"/>
      <c r="BG1251" s="5"/>
      <c r="BH1251" s="5"/>
      <c r="BI1251" s="4"/>
      <c r="BJ1251" s="6"/>
      <c r="BK1251" s="4"/>
      <c r="BL1251" s="6"/>
      <c r="BM1251" s="5"/>
      <c r="BN1251" s="5"/>
      <c r="BO1251" s="4"/>
      <c r="BP1251" s="6"/>
      <c r="BQ1251" s="4"/>
      <c r="BR1251" s="6"/>
      <c r="BS1251" s="5"/>
      <c r="BT1251" s="5"/>
      <c r="BU1251" s="4"/>
      <c r="BV1251" s="6"/>
      <c r="BW1251" s="4"/>
      <c r="BX1251" s="6"/>
      <c r="BY1251" s="5"/>
      <c r="BZ1251" s="5"/>
      <c r="CA1251" s="4"/>
      <c r="CB1251" s="6"/>
      <c r="CC1251" s="4"/>
      <c r="CD1251" s="6"/>
      <c r="CE1251" s="5"/>
      <c r="CF1251" s="5"/>
      <c r="CG1251" s="4"/>
      <c r="CH1251" s="6"/>
      <c r="CI1251" s="4"/>
      <c r="CJ1251" s="6"/>
      <c r="CK1251" s="5"/>
      <c r="CL1251" s="5"/>
      <c r="CM1251" s="4"/>
      <c r="CN1251" s="6"/>
      <c r="CO1251" s="4"/>
      <c r="CP1251" s="6"/>
      <c r="CQ1251" s="5"/>
      <c r="CR1251" s="5"/>
      <c r="CS1251" s="4"/>
      <c r="CT1251" s="6"/>
      <c r="CU1251" s="4"/>
      <c r="CV1251" s="6"/>
      <c r="CW1251" s="5"/>
      <c r="CX1251" s="5"/>
      <c r="CY1251" s="4"/>
      <c r="CZ1251" s="6"/>
      <c r="DA1251" s="4"/>
      <c r="DB1251" s="6"/>
      <c r="DC1251" s="5"/>
      <c r="DD1251" s="5"/>
      <c r="DE1251" s="4"/>
      <c r="DF1251" s="6"/>
      <c r="DG1251" s="4"/>
      <c r="DH1251" s="6"/>
      <c r="DI1251" s="5"/>
      <c r="DJ1251" s="5"/>
      <c r="DK1251" s="4"/>
      <c r="DL1251" s="6"/>
      <c r="DM1251" s="4"/>
      <c r="DN1251" s="6"/>
      <c r="DO1251" s="5"/>
      <c r="DP1251" s="5"/>
      <c r="DQ1251" s="4"/>
      <c r="DR1251" s="6"/>
      <c r="DS1251" s="4"/>
      <c r="DT1251" s="6"/>
      <c r="DU1251" s="5"/>
      <c r="DV1251" s="5"/>
      <c r="DW1251" s="4"/>
      <c r="DX1251" s="6"/>
      <c r="DY1251" s="4"/>
      <c r="DZ1251" s="6"/>
      <c r="EA1251" s="5"/>
      <c r="EB1251" s="5"/>
      <c r="EC1251" s="4"/>
      <c r="ED1251" s="6"/>
      <c r="EE1251" s="4"/>
      <c r="EF1251" s="6"/>
      <c r="EG1251" s="5"/>
      <c r="EH1251" s="5"/>
      <c r="EI1251" s="4"/>
      <c r="EJ1251" s="6"/>
      <c r="EK1251" s="4"/>
      <c r="EL1251" s="6"/>
      <c r="EM1251" s="5"/>
      <c r="EN1251" s="5"/>
      <c r="EO1251" s="4"/>
      <c r="EP1251" s="6"/>
      <c r="EQ1251" s="4"/>
      <c r="ER1251" s="6"/>
      <c r="ES1251" s="5"/>
      <c r="ET1251" s="5"/>
      <c r="EU1251" s="4"/>
      <c r="EV1251" s="6"/>
      <c r="EW1251" s="4"/>
      <c r="EX1251" s="6"/>
      <c r="EY1251" s="5"/>
      <c r="EZ1251" s="5"/>
      <c r="FA1251" s="4"/>
      <c r="FB1251" s="6"/>
      <c r="FC1251" s="4"/>
      <c r="FD1251" s="6"/>
      <c r="FE1251" s="5"/>
      <c r="FF1251" s="5"/>
      <c r="FG1251" s="4"/>
      <c r="FH1251" s="6"/>
      <c r="FI1251" s="4"/>
      <c r="FJ1251" s="6"/>
      <c r="FK1251" s="5"/>
      <c r="FL1251" s="5"/>
      <c r="FM1251" s="4"/>
      <c r="FN1251" s="6"/>
      <c r="FO1251" s="4"/>
      <c r="FP1251" s="6"/>
      <c r="FQ1251" s="5"/>
      <c r="FR1251" s="5"/>
      <c r="FS1251" s="4"/>
      <c r="FT1251" s="6"/>
      <c r="FU1251" s="4"/>
      <c r="FV1251" s="6"/>
      <c r="FW1251" s="5"/>
      <c r="FX1251" s="5"/>
      <c r="FY1251" s="4"/>
      <c r="FZ1251" s="6"/>
      <c r="GA1251" s="4"/>
      <c r="GB1251" s="6"/>
      <c r="GC1251" s="5"/>
      <c r="GD1251" s="5"/>
      <c r="GE1251" s="4"/>
      <c r="GF1251" s="6"/>
      <c r="GG1251" s="4"/>
      <c r="GH1251" s="6"/>
      <c r="GI1251" s="5"/>
      <c r="GJ1251" s="5"/>
      <c r="GK1251" s="4"/>
      <c r="GL1251" s="6"/>
      <c r="GM1251" s="4"/>
      <c r="GN1251" s="6"/>
      <c r="GO1251" s="5"/>
      <c r="GP1251" s="5"/>
      <c r="GQ1251" s="4"/>
      <c r="GR1251" s="6"/>
      <c r="GS1251" s="4"/>
      <c r="GT1251" s="6"/>
      <c r="GU1251" s="5"/>
      <c r="GV1251" s="5"/>
      <c r="GW1251" s="4"/>
      <c r="GX1251" s="6"/>
      <c r="GY1251" s="4"/>
      <c r="GZ1251" s="6"/>
      <c r="HA1251" s="5"/>
      <c r="HB1251" s="5"/>
      <c r="HC1251" s="4"/>
      <c r="HD1251" s="6"/>
      <c r="HE1251" s="4"/>
      <c r="HF1251" s="6"/>
      <c r="HG1251" s="5"/>
      <c r="HH1251" s="5"/>
      <c r="HI1251" s="4"/>
      <c r="HJ1251" s="6"/>
      <c r="HK1251" s="4"/>
      <c r="HL1251" s="6"/>
      <c r="HM1251" s="5"/>
      <c r="HN1251" s="5"/>
      <c r="HO1251" s="4"/>
      <c r="HP1251" s="6"/>
      <c r="HQ1251" s="4"/>
      <c r="HR1251" s="6"/>
      <c r="HS1251" s="5"/>
      <c r="HT1251" s="5"/>
      <c r="HU1251" s="4"/>
      <c r="HV1251" s="6"/>
      <c r="HW1251" s="4"/>
      <c r="HX1251" s="6"/>
      <c r="HY1251" s="5"/>
      <c r="HZ1251" s="5"/>
      <c r="IA1251" s="4"/>
      <c r="IB1251" s="6"/>
      <c r="IC1251" s="4"/>
      <c r="ID1251" s="6"/>
      <c r="IE1251" s="5"/>
      <c r="IF1251" s="5"/>
      <c r="IG1251" s="4"/>
      <c r="IH1251" s="6"/>
      <c r="II1251" s="4"/>
      <c r="IJ1251" s="6"/>
      <c r="IK1251" s="5"/>
      <c r="IL1251" s="5"/>
      <c r="IM1251" s="4"/>
      <c r="IN1251" s="6"/>
      <c r="IO1251" s="4"/>
      <c r="IP1251" s="6"/>
      <c r="IQ1251" s="5"/>
      <c r="IR1251" s="5"/>
      <c r="IS1251" s="4"/>
      <c r="IT1251" s="6"/>
      <c r="IU1251" s="4"/>
      <c r="IV1251" s="6"/>
      <c r="IW1251" s="5"/>
      <c r="IX1251" s="5"/>
      <c r="IY1251" s="4"/>
      <c r="IZ1251" s="6"/>
      <c r="JA1251" s="4"/>
      <c r="JB1251" s="6"/>
      <c r="JC1251" s="5"/>
      <c r="JD1251" s="5"/>
      <c r="JE1251" s="4"/>
      <c r="JF1251" s="6"/>
      <c r="JG1251" s="4"/>
      <c r="JH1251" s="6"/>
      <c r="JI1251" s="5"/>
      <c r="JJ1251" s="5"/>
      <c r="JK1251" s="4"/>
      <c r="JL1251" s="6"/>
      <c r="JM1251" s="4"/>
      <c r="JN1251" s="6"/>
      <c r="JO1251" s="5"/>
      <c r="JP1251" s="5"/>
      <c r="JQ1251" s="4"/>
      <c r="JR1251" s="6"/>
      <c r="JS1251" s="4"/>
      <c r="JT1251" s="6"/>
      <c r="JU1251" s="5"/>
      <c r="JV1251" s="5"/>
      <c r="JW1251" s="4"/>
      <c r="JX1251" s="6"/>
      <c r="JY1251" s="4"/>
      <c r="JZ1251" s="6"/>
      <c r="KA1251" s="5"/>
      <c r="KB1251" s="5"/>
      <c r="KC1251" s="4"/>
      <c r="KD1251" s="6"/>
      <c r="KE1251" s="4"/>
      <c r="KF1251" s="6"/>
      <c r="KG1251" s="5"/>
      <c r="KH1251" s="5"/>
      <c r="KI1251" s="4"/>
      <c r="KJ1251" s="6"/>
      <c r="KK1251" s="4"/>
      <c r="KL1251" s="6"/>
      <c r="KM1251" s="5"/>
      <c r="KN1251" s="5"/>
    </row>
    <row r="1252">
      <c r="A1252" s="3" t="s">
        <v>85</v>
      </c>
      <c r="B1252" s="3" t="s">
        <v>851</v>
      </c>
      <c r="C1252" s="3" t="s">
        <v>522</v>
      </c>
      <c r="D1252" s="3" t="s">
        <v>712</v>
      </c>
      <c r="E1252" s="3" t="s">
        <v>911</v>
      </c>
      <c r="F1252" s="3" t="s">
        <v>104</v>
      </c>
      <c r="G1252" s="3" t="s">
        <v>104</v>
      </c>
      <c r="H1252" s="3" t="s">
        <v>104</v>
      </c>
      <c r="I1252" s="3" t="s">
        <v>1368</v>
      </c>
      <c r="J1252" s="3" t="s">
        <v>104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  <c r="AW1252" s="4"/>
      <c r="AX1252" s="6"/>
      <c r="AY1252" s="4"/>
      <c r="AZ1252" s="6"/>
      <c r="BA1252" s="5"/>
      <c r="BB1252" s="5"/>
      <c r="BC1252" s="4"/>
      <c r="BD1252" s="6"/>
      <c r="BE1252" s="4"/>
      <c r="BF1252" s="6"/>
      <c r="BG1252" s="5"/>
      <c r="BH1252" s="5"/>
      <c r="BI1252" s="4"/>
      <c r="BJ1252" s="6"/>
      <c r="BK1252" s="4"/>
      <c r="BL1252" s="6"/>
      <c r="BM1252" s="5"/>
      <c r="BN1252" s="5"/>
      <c r="BO1252" s="4"/>
      <c r="BP1252" s="6"/>
      <c r="BQ1252" s="4"/>
      <c r="BR1252" s="6"/>
      <c r="BS1252" s="5"/>
      <c r="BT1252" s="5"/>
      <c r="BU1252" s="4"/>
      <c r="BV1252" s="6"/>
      <c r="BW1252" s="4"/>
      <c r="BX1252" s="6"/>
      <c r="BY1252" s="5"/>
      <c r="BZ1252" s="5"/>
      <c r="CA1252" s="4"/>
      <c r="CB1252" s="6"/>
      <c r="CC1252" s="4"/>
      <c r="CD1252" s="6"/>
      <c r="CE1252" s="5"/>
      <c r="CF1252" s="5"/>
      <c r="CG1252" s="4"/>
      <c r="CH1252" s="6"/>
      <c r="CI1252" s="4"/>
      <c r="CJ1252" s="6"/>
      <c r="CK1252" s="5"/>
      <c r="CL1252" s="5"/>
      <c r="CM1252" s="4"/>
      <c r="CN1252" s="6"/>
      <c r="CO1252" s="4"/>
      <c r="CP1252" s="6"/>
      <c r="CQ1252" s="5"/>
      <c r="CR1252" s="5"/>
      <c r="CS1252" s="4"/>
      <c r="CT1252" s="6"/>
      <c r="CU1252" s="4"/>
      <c r="CV1252" s="6"/>
      <c r="CW1252" s="5"/>
      <c r="CX1252" s="5"/>
      <c r="CY1252" s="4"/>
      <c r="CZ1252" s="6"/>
      <c r="DA1252" s="4"/>
      <c r="DB1252" s="6"/>
      <c r="DC1252" s="5"/>
      <c r="DD1252" s="5"/>
      <c r="DE1252" s="4"/>
      <c r="DF1252" s="6"/>
      <c r="DG1252" s="4"/>
      <c r="DH1252" s="6"/>
      <c r="DI1252" s="5"/>
      <c r="DJ1252" s="5"/>
      <c r="DK1252" s="4"/>
      <c r="DL1252" s="6"/>
      <c r="DM1252" s="4"/>
      <c r="DN1252" s="6"/>
      <c r="DO1252" s="5"/>
      <c r="DP1252" s="5"/>
      <c r="DQ1252" s="4"/>
      <c r="DR1252" s="6"/>
      <c r="DS1252" s="4"/>
      <c r="DT1252" s="6"/>
      <c r="DU1252" s="5"/>
      <c r="DV1252" s="5"/>
      <c r="DW1252" s="4"/>
      <c r="DX1252" s="6"/>
      <c r="DY1252" s="4"/>
      <c r="DZ1252" s="6"/>
      <c r="EA1252" s="5"/>
      <c r="EB1252" s="5"/>
      <c r="EC1252" s="4"/>
      <c r="ED1252" s="6"/>
      <c r="EE1252" s="4"/>
      <c r="EF1252" s="6"/>
      <c r="EG1252" s="5"/>
      <c r="EH1252" s="5"/>
      <c r="EI1252" s="4"/>
      <c r="EJ1252" s="6"/>
      <c r="EK1252" s="4"/>
      <c r="EL1252" s="6"/>
      <c r="EM1252" s="5"/>
      <c r="EN1252" s="5"/>
      <c r="EO1252" s="4"/>
      <c r="EP1252" s="6"/>
      <c r="EQ1252" s="4"/>
      <c r="ER1252" s="6"/>
      <c r="ES1252" s="5"/>
      <c r="ET1252" s="5"/>
      <c r="EU1252" s="4"/>
      <c r="EV1252" s="6"/>
      <c r="EW1252" s="4"/>
      <c r="EX1252" s="6"/>
      <c r="EY1252" s="5"/>
      <c r="EZ1252" s="5"/>
      <c r="FA1252" s="4"/>
      <c r="FB1252" s="6"/>
      <c r="FC1252" s="4"/>
      <c r="FD1252" s="6"/>
      <c r="FE1252" s="5"/>
      <c r="FF1252" s="5"/>
      <c r="FG1252" s="4"/>
      <c r="FH1252" s="6"/>
      <c r="FI1252" s="4"/>
      <c r="FJ1252" s="6"/>
      <c r="FK1252" s="5"/>
      <c r="FL1252" s="5"/>
      <c r="FM1252" s="4"/>
      <c r="FN1252" s="6"/>
      <c r="FO1252" s="4"/>
      <c r="FP1252" s="6"/>
      <c r="FQ1252" s="5"/>
      <c r="FR1252" s="5"/>
      <c r="FS1252" s="4"/>
      <c r="FT1252" s="6"/>
      <c r="FU1252" s="4"/>
      <c r="FV1252" s="6"/>
      <c r="FW1252" s="5"/>
      <c r="FX1252" s="5"/>
      <c r="FY1252" s="4"/>
      <c r="FZ1252" s="6"/>
      <c r="GA1252" s="4"/>
      <c r="GB1252" s="6"/>
      <c r="GC1252" s="5"/>
      <c r="GD1252" s="5"/>
      <c r="GE1252" s="4"/>
      <c r="GF1252" s="6"/>
      <c r="GG1252" s="4"/>
      <c r="GH1252" s="6"/>
      <c r="GI1252" s="5"/>
      <c r="GJ1252" s="5"/>
      <c r="GK1252" s="4"/>
      <c r="GL1252" s="6"/>
      <c r="GM1252" s="4"/>
      <c r="GN1252" s="6"/>
      <c r="GO1252" s="5"/>
      <c r="GP1252" s="5"/>
      <c r="GQ1252" s="4"/>
      <c r="GR1252" s="6"/>
      <c r="GS1252" s="4"/>
      <c r="GT1252" s="6"/>
      <c r="GU1252" s="5"/>
      <c r="GV1252" s="5"/>
      <c r="GW1252" s="4"/>
      <c r="GX1252" s="6"/>
      <c r="GY1252" s="4"/>
      <c r="GZ1252" s="6"/>
      <c r="HA1252" s="5"/>
      <c r="HB1252" s="5"/>
      <c r="HC1252" s="4"/>
      <c r="HD1252" s="6"/>
      <c r="HE1252" s="4"/>
      <c r="HF1252" s="6"/>
      <c r="HG1252" s="5"/>
      <c r="HH1252" s="5"/>
      <c r="HI1252" s="4"/>
      <c r="HJ1252" s="6"/>
      <c r="HK1252" s="4"/>
      <c r="HL1252" s="6"/>
      <c r="HM1252" s="5"/>
      <c r="HN1252" s="5"/>
      <c r="HO1252" s="4"/>
      <c r="HP1252" s="6"/>
      <c r="HQ1252" s="4"/>
      <c r="HR1252" s="6"/>
      <c r="HS1252" s="5"/>
      <c r="HT1252" s="5"/>
      <c r="HU1252" s="4"/>
      <c r="HV1252" s="6"/>
      <c r="HW1252" s="4"/>
      <c r="HX1252" s="6"/>
      <c r="HY1252" s="5"/>
      <c r="HZ1252" s="5"/>
      <c r="IA1252" s="4"/>
      <c r="IB1252" s="6"/>
      <c r="IC1252" s="4"/>
      <c r="ID1252" s="6"/>
      <c r="IE1252" s="5"/>
      <c r="IF1252" s="5"/>
      <c r="IG1252" s="4"/>
      <c r="IH1252" s="6"/>
      <c r="II1252" s="4"/>
      <c r="IJ1252" s="6"/>
      <c r="IK1252" s="5"/>
      <c r="IL1252" s="5"/>
      <c r="IM1252" s="4"/>
      <c r="IN1252" s="6"/>
      <c r="IO1252" s="4"/>
      <c r="IP1252" s="6"/>
      <c r="IQ1252" s="5"/>
      <c r="IR1252" s="5"/>
      <c r="IS1252" s="4"/>
      <c r="IT1252" s="6"/>
      <c r="IU1252" s="4"/>
      <c r="IV1252" s="6"/>
      <c r="IW1252" s="5"/>
      <c r="IX1252" s="5"/>
      <c r="IY1252" s="4"/>
      <c r="IZ1252" s="6"/>
      <c r="JA1252" s="4"/>
      <c r="JB1252" s="6"/>
      <c r="JC1252" s="5"/>
      <c r="JD1252" s="5"/>
      <c r="JE1252" s="4"/>
      <c r="JF1252" s="6"/>
      <c r="JG1252" s="4"/>
      <c r="JH1252" s="6"/>
      <c r="JI1252" s="5"/>
      <c r="JJ1252" s="5"/>
      <c r="JK1252" s="4"/>
      <c r="JL1252" s="6"/>
      <c r="JM1252" s="4"/>
      <c r="JN1252" s="6"/>
      <c r="JO1252" s="5"/>
      <c r="JP1252" s="5"/>
      <c r="JQ1252" s="4"/>
      <c r="JR1252" s="6"/>
      <c r="JS1252" s="4"/>
      <c r="JT1252" s="6"/>
      <c r="JU1252" s="5"/>
      <c r="JV1252" s="5"/>
      <c r="JW1252" s="4"/>
      <c r="JX1252" s="6"/>
      <c r="JY1252" s="4"/>
      <c r="JZ1252" s="6"/>
      <c r="KA1252" s="5"/>
      <c r="KB1252" s="5"/>
      <c r="KC1252" s="4"/>
      <c r="KD1252" s="6"/>
      <c r="KE1252" s="4"/>
      <c r="KF1252" s="6"/>
      <c r="KG1252" s="5"/>
      <c r="KH1252" s="5"/>
      <c r="KI1252" s="4"/>
      <c r="KJ1252" s="6"/>
      <c r="KK1252" s="4"/>
      <c r="KL1252" s="6"/>
      <c r="KM1252" s="5"/>
      <c r="KN1252" s="5"/>
    </row>
    <row r="1253">
      <c r="A1253" s="3" t="s">
        <v>85</v>
      </c>
      <c r="B1253" s="3" t="s">
        <v>851</v>
      </c>
      <c r="C1253" s="3" t="s">
        <v>920</v>
      </c>
      <c r="D1253" s="3" t="s">
        <v>712</v>
      </c>
      <c r="E1253" s="3" t="s">
        <v>888</v>
      </c>
      <c r="F1253" s="3" t="s">
        <v>104</v>
      </c>
      <c r="G1253" s="3" t="s">
        <v>104</v>
      </c>
      <c r="H1253" s="3" t="s">
        <v>104</v>
      </c>
      <c r="I1253" s="3" t="s">
        <v>1483</v>
      </c>
      <c r="J1253" s="3" t="s">
        <v>104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  <c r="AW1253" s="4"/>
      <c r="AX1253" s="6"/>
      <c r="AY1253" s="4"/>
      <c r="AZ1253" s="6"/>
      <c r="BA1253" s="5"/>
      <c r="BB1253" s="5"/>
      <c r="BC1253" s="4"/>
      <c r="BD1253" s="6"/>
      <c r="BE1253" s="4"/>
      <c r="BF1253" s="6"/>
      <c r="BG1253" s="5"/>
      <c r="BH1253" s="5"/>
      <c r="BI1253" s="4"/>
      <c r="BJ1253" s="6"/>
      <c r="BK1253" s="4"/>
      <c r="BL1253" s="6"/>
      <c r="BM1253" s="5"/>
      <c r="BN1253" s="5"/>
      <c r="BO1253" s="4"/>
      <c r="BP1253" s="6"/>
      <c r="BQ1253" s="4"/>
      <c r="BR1253" s="6"/>
      <c r="BS1253" s="5"/>
      <c r="BT1253" s="5"/>
      <c r="BU1253" s="4"/>
      <c r="BV1253" s="6"/>
      <c r="BW1253" s="4"/>
      <c r="BX1253" s="6"/>
      <c r="BY1253" s="5"/>
      <c r="BZ1253" s="5"/>
      <c r="CA1253" s="4"/>
      <c r="CB1253" s="6"/>
      <c r="CC1253" s="4"/>
      <c r="CD1253" s="6"/>
      <c r="CE1253" s="5"/>
      <c r="CF1253" s="5"/>
      <c r="CG1253" s="4"/>
      <c r="CH1253" s="6"/>
      <c r="CI1253" s="4"/>
      <c r="CJ1253" s="6"/>
      <c r="CK1253" s="5"/>
      <c r="CL1253" s="5"/>
      <c r="CM1253" s="4"/>
      <c r="CN1253" s="6"/>
      <c r="CO1253" s="4"/>
      <c r="CP1253" s="6"/>
      <c r="CQ1253" s="5"/>
      <c r="CR1253" s="5"/>
      <c r="CS1253" s="4"/>
      <c r="CT1253" s="6"/>
      <c r="CU1253" s="4"/>
      <c r="CV1253" s="6"/>
      <c r="CW1253" s="5"/>
      <c r="CX1253" s="5"/>
      <c r="CY1253" s="4"/>
      <c r="CZ1253" s="6"/>
      <c r="DA1253" s="4"/>
      <c r="DB1253" s="6"/>
      <c r="DC1253" s="5"/>
      <c r="DD1253" s="5"/>
      <c r="DE1253" s="4"/>
      <c r="DF1253" s="6"/>
      <c r="DG1253" s="4"/>
      <c r="DH1253" s="6"/>
      <c r="DI1253" s="5"/>
      <c r="DJ1253" s="5"/>
      <c r="DK1253" s="4"/>
      <c r="DL1253" s="6"/>
      <c r="DM1253" s="4"/>
      <c r="DN1253" s="6"/>
      <c r="DO1253" s="5"/>
      <c r="DP1253" s="5"/>
      <c r="DQ1253" s="4"/>
      <c r="DR1253" s="6"/>
      <c r="DS1253" s="4"/>
      <c r="DT1253" s="6"/>
      <c r="DU1253" s="5"/>
      <c r="DV1253" s="5"/>
      <c r="DW1253" s="4"/>
      <c r="DX1253" s="6"/>
      <c r="DY1253" s="4"/>
      <c r="DZ1253" s="6"/>
      <c r="EA1253" s="5"/>
      <c r="EB1253" s="5"/>
      <c r="EC1253" s="4"/>
      <c r="ED1253" s="6"/>
      <c r="EE1253" s="4"/>
      <c r="EF1253" s="6"/>
      <c r="EG1253" s="5"/>
      <c r="EH1253" s="5"/>
      <c r="EI1253" s="4"/>
      <c r="EJ1253" s="6"/>
      <c r="EK1253" s="4"/>
      <c r="EL1253" s="6"/>
      <c r="EM1253" s="5"/>
      <c r="EN1253" s="5"/>
      <c r="EO1253" s="4"/>
      <c r="EP1253" s="6"/>
      <c r="EQ1253" s="4"/>
      <c r="ER1253" s="6"/>
      <c r="ES1253" s="5"/>
      <c r="ET1253" s="5"/>
      <c r="EU1253" s="4"/>
      <c r="EV1253" s="6"/>
      <c r="EW1253" s="4"/>
      <c r="EX1253" s="6"/>
      <c r="EY1253" s="5"/>
      <c r="EZ1253" s="5"/>
      <c r="FA1253" s="4"/>
      <c r="FB1253" s="6"/>
      <c r="FC1253" s="4"/>
      <c r="FD1253" s="6"/>
      <c r="FE1253" s="5"/>
      <c r="FF1253" s="5"/>
      <c r="FG1253" s="4"/>
      <c r="FH1253" s="6"/>
      <c r="FI1253" s="4"/>
      <c r="FJ1253" s="6"/>
      <c r="FK1253" s="5"/>
      <c r="FL1253" s="5"/>
      <c r="FM1253" s="4"/>
      <c r="FN1253" s="6"/>
      <c r="FO1253" s="4"/>
      <c r="FP1253" s="6"/>
      <c r="FQ1253" s="5"/>
      <c r="FR1253" s="5"/>
      <c r="FS1253" s="4"/>
      <c r="FT1253" s="6"/>
      <c r="FU1253" s="4"/>
      <c r="FV1253" s="6"/>
      <c r="FW1253" s="5"/>
      <c r="FX1253" s="5"/>
      <c r="FY1253" s="4"/>
      <c r="FZ1253" s="6"/>
      <c r="GA1253" s="4"/>
      <c r="GB1253" s="6"/>
      <c r="GC1253" s="5"/>
      <c r="GD1253" s="5"/>
      <c r="GE1253" s="4"/>
      <c r="GF1253" s="6"/>
      <c r="GG1253" s="4"/>
      <c r="GH1253" s="6"/>
      <c r="GI1253" s="5"/>
      <c r="GJ1253" s="5"/>
      <c r="GK1253" s="4"/>
      <c r="GL1253" s="6"/>
      <c r="GM1253" s="4"/>
      <c r="GN1253" s="6"/>
      <c r="GO1253" s="5"/>
      <c r="GP1253" s="5"/>
      <c r="GQ1253" s="4"/>
      <c r="GR1253" s="6"/>
      <c r="GS1253" s="4"/>
      <c r="GT1253" s="6"/>
      <c r="GU1253" s="5"/>
      <c r="GV1253" s="5"/>
      <c r="GW1253" s="4"/>
      <c r="GX1253" s="6"/>
      <c r="GY1253" s="4"/>
      <c r="GZ1253" s="6"/>
      <c r="HA1253" s="5"/>
      <c r="HB1253" s="5"/>
      <c r="HC1253" s="4"/>
      <c r="HD1253" s="6"/>
      <c r="HE1253" s="4"/>
      <c r="HF1253" s="6"/>
      <c r="HG1253" s="5"/>
      <c r="HH1253" s="5"/>
      <c r="HI1253" s="4"/>
      <c r="HJ1253" s="6"/>
      <c r="HK1253" s="4"/>
      <c r="HL1253" s="6"/>
      <c r="HM1253" s="5"/>
      <c r="HN1253" s="5"/>
      <c r="HO1253" s="4"/>
      <c r="HP1253" s="6"/>
      <c r="HQ1253" s="4"/>
      <c r="HR1253" s="6"/>
      <c r="HS1253" s="5"/>
      <c r="HT1253" s="5"/>
      <c r="HU1253" s="4"/>
      <c r="HV1253" s="6"/>
      <c r="HW1253" s="4"/>
      <c r="HX1253" s="6"/>
      <c r="HY1253" s="5"/>
      <c r="HZ1253" s="5"/>
      <c r="IA1253" s="4"/>
      <c r="IB1253" s="6"/>
      <c r="IC1253" s="4"/>
      <c r="ID1253" s="6"/>
      <c r="IE1253" s="5"/>
      <c r="IF1253" s="5"/>
      <c r="IG1253" s="4"/>
      <c r="IH1253" s="6"/>
      <c r="II1253" s="4"/>
      <c r="IJ1253" s="6"/>
      <c r="IK1253" s="5"/>
      <c r="IL1253" s="5"/>
      <c r="IM1253" s="4"/>
      <c r="IN1253" s="6"/>
      <c r="IO1253" s="4"/>
      <c r="IP1253" s="6"/>
      <c r="IQ1253" s="5"/>
      <c r="IR1253" s="5"/>
      <c r="IS1253" s="4"/>
      <c r="IT1253" s="6"/>
      <c r="IU1253" s="4"/>
      <c r="IV1253" s="6"/>
      <c r="IW1253" s="5"/>
      <c r="IX1253" s="5"/>
      <c r="IY1253" s="4"/>
      <c r="IZ1253" s="6"/>
      <c r="JA1253" s="4"/>
      <c r="JB1253" s="6"/>
      <c r="JC1253" s="5"/>
      <c r="JD1253" s="5"/>
      <c r="JE1253" s="4"/>
      <c r="JF1253" s="6"/>
      <c r="JG1253" s="4"/>
      <c r="JH1253" s="6"/>
      <c r="JI1253" s="5"/>
      <c r="JJ1253" s="5"/>
      <c r="JK1253" s="4"/>
      <c r="JL1253" s="6"/>
      <c r="JM1253" s="4"/>
      <c r="JN1253" s="6"/>
      <c r="JO1253" s="5"/>
      <c r="JP1253" s="5"/>
      <c r="JQ1253" s="4"/>
      <c r="JR1253" s="6"/>
      <c r="JS1253" s="4"/>
      <c r="JT1253" s="6"/>
      <c r="JU1253" s="5"/>
      <c r="JV1253" s="5"/>
      <c r="JW1253" s="4"/>
      <c r="JX1253" s="6"/>
      <c r="JY1253" s="4"/>
      <c r="JZ1253" s="6"/>
      <c r="KA1253" s="5"/>
      <c r="KB1253" s="5"/>
      <c r="KC1253" s="4"/>
      <c r="KD1253" s="6"/>
      <c r="KE1253" s="4"/>
      <c r="KF1253" s="6"/>
      <c r="KG1253" s="5"/>
      <c r="KH1253" s="5"/>
      <c r="KI1253" s="4"/>
      <c r="KJ1253" s="6"/>
      <c r="KK1253" s="4"/>
      <c r="KL1253" s="6"/>
      <c r="KM1253" s="5"/>
      <c r="KN1253" s="5"/>
    </row>
    <row r="1254">
      <c r="A1254" s="3" t="s">
        <v>85</v>
      </c>
      <c r="B1254" s="3" t="s">
        <v>851</v>
      </c>
      <c r="C1254" s="3" t="s">
        <v>920</v>
      </c>
      <c r="D1254" s="3" t="s">
        <v>712</v>
      </c>
      <c r="E1254" s="3" t="s">
        <v>888</v>
      </c>
      <c r="F1254" s="3" t="s">
        <v>104</v>
      </c>
      <c r="G1254" s="3" t="s">
        <v>104</v>
      </c>
      <c r="H1254" s="3" t="s">
        <v>104</v>
      </c>
      <c r="I1254" s="3" t="s">
        <v>1487</v>
      </c>
      <c r="J1254" s="3" t="s">
        <v>104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  <c r="AW1254" s="4"/>
      <c r="AX1254" s="6"/>
      <c r="AY1254" s="4"/>
      <c r="AZ1254" s="6"/>
      <c r="BA1254" s="5"/>
      <c r="BB1254" s="5"/>
      <c r="BC1254" s="4"/>
      <c r="BD1254" s="6"/>
      <c r="BE1254" s="4"/>
      <c r="BF1254" s="6"/>
      <c r="BG1254" s="5"/>
      <c r="BH1254" s="5"/>
      <c r="BI1254" s="4"/>
      <c r="BJ1254" s="6"/>
      <c r="BK1254" s="4"/>
      <c r="BL1254" s="6"/>
      <c r="BM1254" s="5"/>
      <c r="BN1254" s="5"/>
      <c r="BO1254" s="4"/>
      <c r="BP1254" s="6"/>
      <c r="BQ1254" s="4"/>
      <c r="BR1254" s="6"/>
      <c r="BS1254" s="5"/>
      <c r="BT1254" s="5"/>
      <c r="BU1254" s="4"/>
      <c r="BV1254" s="6"/>
      <c r="BW1254" s="4"/>
      <c r="BX1254" s="6"/>
      <c r="BY1254" s="5"/>
      <c r="BZ1254" s="5"/>
      <c r="CA1254" s="4"/>
      <c r="CB1254" s="6"/>
      <c r="CC1254" s="4"/>
      <c r="CD1254" s="6"/>
      <c r="CE1254" s="5"/>
      <c r="CF1254" s="5"/>
      <c r="CG1254" s="4"/>
      <c r="CH1254" s="6"/>
      <c r="CI1254" s="4"/>
      <c r="CJ1254" s="6"/>
      <c r="CK1254" s="5"/>
      <c r="CL1254" s="5"/>
      <c r="CM1254" s="4"/>
      <c r="CN1254" s="6"/>
      <c r="CO1254" s="4"/>
      <c r="CP1254" s="6"/>
      <c r="CQ1254" s="5"/>
      <c r="CR1254" s="5"/>
      <c r="CS1254" s="4"/>
      <c r="CT1254" s="6"/>
      <c r="CU1254" s="4"/>
      <c r="CV1254" s="6"/>
      <c r="CW1254" s="5"/>
      <c r="CX1254" s="5"/>
      <c r="CY1254" s="4"/>
      <c r="CZ1254" s="6"/>
      <c r="DA1254" s="4"/>
      <c r="DB1254" s="6"/>
      <c r="DC1254" s="5"/>
      <c r="DD1254" s="5"/>
      <c r="DE1254" s="4"/>
      <c r="DF1254" s="6"/>
      <c r="DG1254" s="4"/>
      <c r="DH1254" s="6"/>
      <c r="DI1254" s="5"/>
      <c r="DJ1254" s="5"/>
      <c r="DK1254" s="4"/>
      <c r="DL1254" s="6"/>
      <c r="DM1254" s="4"/>
      <c r="DN1254" s="6"/>
      <c r="DO1254" s="5"/>
      <c r="DP1254" s="5"/>
      <c r="DQ1254" s="4"/>
      <c r="DR1254" s="6"/>
      <c r="DS1254" s="4"/>
      <c r="DT1254" s="6"/>
      <c r="DU1254" s="5"/>
      <c r="DV1254" s="5"/>
      <c r="DW1254" s="4"/>
      <c r="DX1254" s="6"/>
      <c r="DY1254" s="4"/>
      <c r="DZ1254" s="6"/>
      <c r="EA1254" s="5"/>
      <c r="EB1254" s="5"/>
      <c r="EC1254" s="4"/>
      <c r="ED1254" s="6"/>
      <c r="EE1254" s="4"/>
      <c r="EF1254" s="6"/>
      <c r="EG1254" s="5"/>
      <c r="EH1254" s="5"/>
      <c r="EI1254" s="4"/>
      <c r="EJ1254" s="6"/>
      <c r="EK1254" s="4"/>
      <c r="EL1254" s="6"/>
      <c r="EM1254" s="5"/>
      <c r="EN1254" s="5"/>
      <c r="EO1254" s="4"/>
      <c r="EP1254" s="6"/>
      <c r="EQ1254" s="4"/>
      <c r="ER1254" s="6"/>
      <c r="ES1254" s="5"/>
      <c r="ET1254" s="5"/>
      <c r="EU1254" s="4"/>
      <c r="EV1254" s="6"/>
      <c r="EW1254" s="4"/>
      <c r="EX1254" s="6"/>
      <c r="EY1254" s="5"/>
      <c r="EZ1254" s="5"/>
      <c r="FA1254" s="4"/>
      <c r="FB1254" s="6"/>
      <c r="FC1254" s="4"/>
      <c r="FD1254" s="6"/>
      <c r="FE1254" s="5"/>
      <c r="FF1254" s="5"/>
      <c r="FG1254" s="4"/>
      <c r="FH1254" s="6"/>
      <c r="FI1254" s="4"/>
      <c r="FJ1254" s="6"/>
      <c r="FK1254" s="5"/>
      <c r="FL1254" s="5"/>
      <c r="FM1254" s="4"/>
      <c r="FN1254" s="6"/>
      <c r="FO1254" s="4"/>
      <c r="FP1254" s="6"/>
      <c r="FQ1254" s="5"/>
      <c r="FR1254" s="5"/>
      <c r="FS1254" s="4"/>
      <c r="FT1254" s="6"/>
      <c r="FU1254" s="4"/>
      <c r="FV1254" s="6"/>
      <c r="FW1254" s="5"/>
      <c r="FX1254" s="5"/>
      <c r="FY1254" s="4"/>
      <c r="FZ1254" s="6"/>
      <c r="GA1254" s="4"/>
      <c r="GB1254" s="6"/>
      <c r="GC1254" s="5"/>
      <c r="GD1254" s="5"/>
      <c r="GE1254" s="4"/>
      <c r="GF1254" s="6"/>
      <c r="GG1254" s="4"/>
      <c r="GH1254" s="6"/>
      <c r="GI1254" s="5"/>
      <c r="GJ1254" s="5"/>
      <c r="GK1254" s="4"/>
      <c r="GL1254" s="6"/>
      <c r="GM1254" s="4"/>
      <c r="GN1254" s="6"/>
      <c r="GO1254" s="5"/>
      <c r="GP1254" s="5"/>
      <c r="GQ1254" s="4"/>
      <c r="GR1254" s="6"/>
      <c r="GS1254" s="4"/>
      <c r="GT1254" s="6"/>
      <c r="GU1254" s="5"/>
      <c r="GV1254" s="5"/>
      <c r="GW1254" s="4"/>
      <c r="GX1254" s="6"/>
      <c r="GY1254" s="4"/>
      <c r="GZ1254" s="6"/>
      <c r="HA1254" s="5"/>
      <c r="HB1254" s="5"/>
      <c r="HC1254" s="4"/>
      <c r="HD1254" s="6"/>
      <c r="HE1254" s="4"/>
      <c r="HF1254" s="6"/>
      <c r="HG1254" s="5"/>
      <c r="HH1254" s="5"/>
      <c r="HI1254" s="4"/>
      <c r="HJ1254" s="6"/>
      <c r="HK1254" s="4"/>
      <c r="HL1254" s="6"/>
      <c r="HM1254" s="5"/>
      <c r="HN1254" s="5"/>
      <c r="HO1254" s="4"/>
      <c r="HP1254" s="6"/>
      <c r="HQ1254" s="4"/>
      <c r="HR1254" s="6"/>
      <c r="HS1254" s="5"/>
      <c r="HT1254" s="5"/>
      <c r="HU1254" s="4"/>
      <c r="HV1254" s="6"/>
      <c r="HW1254" s="4"/>
      <c r="HX1254" s="6"/>
      <c r="HY1254" s="5"/>
      <c r="HZ1254" s="5"/>
      <c r="IA1254" s="4"/>
      <c r="IB1254" s="6"/>
      <c r="IC1254" s="4"/>
      <c r="ID1254" s="6"/>
      <c r="IE1254" s="5"/>
      <c r="IF1254" s="5"/>
      <c r="IG1254" s="4"/>
      <c r="IH1254" s="6"/>
      <c r="II1254" s="4"/>
      <c r="IJ1254" s="6"/>
      <c r="IK1254" s="5"/>
      <c r="IL1254" s="5"/>
      <c r="IM1254" s="4"/>
      <c r="IN1254" s="6"/>
      <c r="IO1254" s="4"/>
      <c r="IP1254" s="6"/>
      <c r="IQ1254" s="5"/>
      <c r="IR1254" s="5"/>
      <c r="IS1254" s="4"/>
      <c r="IT1254" s="6"/>
      <c r="IU1254" s="4"/>
      <c r="IV1254" s="6"/>
      <c r="IW1254" s="5"/>
      <c r="IX1254" s="5"/>
      <c r="IY1254" s="4"/>
      <c r="IZ1254" s="6"/>
      <c r="JA1254" s="4"/>
      <c r="JB1254" s="6"/>
      <c r="JC1254" s="5"/>
      <c r="JD1254" s="5"/>
      <c r="JE1254" s="4"/>
      <c r="JF1254" s="6"/>
      <c r="JG1254" s="4"/>
      <c r="JH1254" s="6"/>
      <c r="JI1254" s="5"/>
      <c r="JJ1254" s="5"/>
      <c r="JK1254" s="4"/>
      <c r="JL1254" s="6"/>
      <c r="JM1254" s="4"/>
      <c r="JN1254" s="6"/>
      <c r="JO1254" s="5"/>
      <c r="JP1254" s="5"/>
      <c r="JQ1254" s="4"/>
      <c r="JR1254" s="6"/>
      <c r="JS1254" s="4"/>
      <c r="JT1254" s="6"/>
      <c r="JU1254" s="5"/>
      <c r="JV1254" s="5"/>
      <c r="JW1254" s="4"/>
      <c r="JX1254" s="6"/>
      <c r="JY1254" s="4"/>
      <c r="JZ1254" s="6"/>
      <c r="KA1254" s="5"/>
      <c r="KB1254" s="5"/>
      <c r="KC1254" s="4"/>
      <c r="KD1254" s="6"/>
      <c r="KE1254" s="4"/>
      <c r="KF1254" s="6"/>
      <c r="KG1254" s="5"/>
      <c r="KH1254" s="5"/>
      <c r="KI1254" s="4"/>
      <c r="KJ1254" s="6"/>
      <c r="KK1254" s="4"/>
      <c r="KL1254" s="6"/>
      <c r="KM1254" s="5"/>
      <c r="KN1254" s="5"/>
    </row>
    <row r="1255">
      <c r="A1255" s="3" t="s">
        <v>85</v>
      </c>
      <c r="B1255" s="3" t="s">
        <v>851</v>
      </c>
      <c r="C1255" s="3" t="s">
        <v>920</v>
      </c>
      <c r="D1255" s="3" t="s">
        <v>712</v>
      </c>
      <c r="E1255" s="3" t="s">
        <v>888</v>
      </c>
      <c r="F1255" s="3" t="s">
        <v>104</v>
      </c>
      <c r="G1255" s="3" t="s">
        <v>104</v>
      </c>
      <c r="H1255" s="3" t="s">
        <v>104</v>
      </c>
      <c r="I1255" s="3" t="s">
        <v>1488</v>
      </c>
      <c r="J1255" s="3" t="s">
        <v>104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  <c r="AW1255" s="4"/>
      <c r="AX1255" s="6"/>
      <c r="AY1255" s="4"/>
      <c r="AZ1255" s="6"/>
      <c r="BA1255" s="5"/>
      <c r="BB1255" s="5"/>
      <c r="BC1255" s="4"/>
      <c r="BD1255" s="6"/>
      <c r="BE1255" s="4"/>
      <c r="BF1255" s="6"/>
      <c r="BG1255" s="5"/>
      <c r="BH1255" s="5"/>
      <c r="BI1255" s="4"/>
      <c r="BJ1255" s="6"/>
      <c r="BK1255" s="4"/>
      <c r="BL1255" s="6"/>
      <c r="BM1255" s="5"/>
      <c r="BN1255" s="5"/>
      <c r="BO1255" s="4"/>
      <c r="BP1255" s="6"/>
      <c r="BQ1255" s="4"/>
      <c r="BR1255" s="6"/>
      <c r="BS1255" s="5"/>
      <c r="BT1255" s="5"/>
      <c r="BU1255" s="4"/>
      <c r="BV1255" s="6"/>
      <c r="BW1255" s="4"/>
      <c r="BX1255" s="6"/>
      <c r="BY1255" s="5"/>
      <c r="BZ1255" s="5"/>
      <c r="CA1255" s="4"/>
      <c r="CB1255" s="6"/>
      <c r="CC1255" s="4"/>
      <c r="CD1255" s="6"/>
      <c r="CE1255" s="5"/>
      <c r="CF1255" s="5"/>
      <c r="CG1255" s="4"/>
      <c r="CH1255" s="6"/>
      <c r="CI1255" s="4"/>
      <c r="CJ1255" s="6"/>
      <c r="CK1255" s="5"/>
      <c r="CL1255" s="5"/>
      <c r="CM1255" s="4"/>
      <c r="CN1255" s="6"/>
      <c r="CO1255" s="4"/>
      <c r="CP1255" s="6"/>
      <c r="CQ1255" s="5"/>
      <c r="CR1255" s="5"/>
      <c r="CS1255" s="4"/>
      <c r="CT1255" s="6"/>
      <c r="CU1255" s="4"/>
      <c r="CV1255" s="6"/>
      <c r="CW1255" s="5"/>
      <c r="CX1255" s="5"/>
      <c r="CY1255" s="4"/>
      <c r="CZ1255" s="6"/>
      <c r="DA1255" s="4"/>
      <c r="DB1255" s="6"/>
      <c r="DC1255" s="5"/>
      <c r="DD1255" s="5"/>
      <c r="DE1255" s="4"/>
      <c r="DF1255" s="6"/>
      <c r="DG1255" s="4"/>
      <c r="DH1255" s="6"/>
      <c r="DI1255" s="5"/>
      <c r="DJ1255" s="5"/>
      <c r="DK1255" s="4"/>
      <c r="DL1255" s="6"/>
      <c r="DM1255" s="4"/>
      <c r="DN1255" s="6"/>
      <c r="DO1255" s="5"/>
      <c r="DP1255" s="5"/>
      <c r="DQ1255" s="4"/>
      <c r="DR1255" s="6"/>
      <c r="DS1255" s="4"/>
      <c r="DT1255" s="6"/>
      <c r="DU1255" s="5"/>
      <c r="DV1255" s="5"/>
      <c r="DW1255" s="4"/>
      <c r="DX1255" s="6"/>
      <c r="DY1255" s="4"/>
      <c r="DZ1255" s="6"/>
      <c r="EA1255" s="5"/>
      <c r="EB1255" s="5"/>
      <c r="EC1255" s="4"/>
      <c r="ED1255" s="6"/>
      <c r="EE1255" s="4"/>
      <c r="EF1255" s="6"/>
      <c r="EG1255" s="5"/>
      <c r="EH1255" s="5"/>
      <c r="EI1255" s="4"/>
      <c r="EJ1255" s="6"/>
      <c r="EK1255" s="4"/>
      <c r="EL1255" s="6"/>
      <c r="EM1255" s="5"/>
      <c r="EN1255" s="5"/>
      <c r="EO1255" s="4"/>
      <c r="EP1255" s="6"/>
      <c r="EQ1255" s="4"/>
      <c r="ER1255" s="6"/>
      <c r="ES1255" s="5"/>
      <c r="ET1255" s="5"/>
      <c r="EU1255" s="4"/>
      <c r="EV1255" s="6"/>
      <c r="EW1255" s="4"/>
      <c r="EX1255" s="6"/>
      <c r="EY1255" s="5"/>
      <c r="EZ1255" s="5"/>
      <c r="FA1255" s="4"/>
      <c r="FB1255" s="6"/>
      <c r="FC1255" s="4"/>
      <c r="FD1255" s="6"/>
      <c r="FE1255" s="5"/>
      <c r="FF1255" s="5"/>
      <c r="FG1255" s="4"/>
      <c r="FH1255" s="6"/>
      <c r="FI1255" s="4"/>
      <c r="FJ1255" s="6"/>
      <c r="FK1255" s="5"/>
      <c r="FL1255" s="5"/>
      <c r="FM1255" s="4"/>
      <c r="FN1255" s="6"/>
      <c r="FO1255" s="4"/>
      <c r="FP1255" s="6"/>
      <c r="FQ1255" s="5"/>
      <c r="FR1255" s="5"/>
      <c r="FS1255" s="4"/>
      <c r="FT1255" s="6"/>
      <c r="FU1255" s="4"/>
      <c r="FV1255" s="6"/>
      <c r="FW1255" s="5"/>
      <c r="FX1255" s="5"/>
      <c r="FY1255" s="4"/>
      <c r="FZ1255" s="6"/>
      <c r="GA1255" s="4"/>
      <c r="GB1255" s="6"/>
      <c r="GC1255" s="5"/>
      <c r="GD1255" s="5"/>
      <c r="GE1255" s="4"/>
      <c r="GF1255" s="6"/>
      <c r="GG1255" s="4"/>
      <c r="GH1255" s="6"/>
      <c r="GI1255" s="5"/>
      <c r="GJ1255" s="5"/>
      <c r="GK1255" s="4"/>
      <c r="GL1255" s="6"/>
      <c r="GM1255" s="4"/>
      <c r="GN1255" s="6"/>
      <c r="GO1255" s="5"/>
      <c r="GP1255" s="5"/>
      <c r="GQ1255" s="4"/>
      <c r="GR1255" s="6"/>
      <c r="GS1255" s="4"/>
      <c r="GT1255" s="6"/>
      <c r="GU1255" s="5"/>
      <c r="GV1255" s="5"/>
      <c r="GW1255" s="4"/>
      <c r="GX1255" s="6"/>
      <c r="GY1255" s="4"/>
      <c r="GZ1255" s="6"/>
      <c r="HA1255" s="5"/>
      <c r="HB1255" s="5"/>
      <c r="HC1255" s="4"/>
      <c r="HD1255" s="6"/>
      <c r="HE1255" s="4"/>
      <c r="HF1255" s="6"/>
      <c r="HG1255" s="5"/>
      <c r="HH1255" s="5"/>
      <c r="HI1255" s="4"/>
      <c r="HJ1255" s="6"/>
      <c r="HK1255" s="4"/>
      <c r="HL1255" s="6"/>
      <c r="HM1255" s="5"/>
      <c r="HN1255" s="5"/>
      <c r="HO1255" s="4"/>
      <c r="HP1255" s="6"/>
      <c r="HQ1255" s="4"/>
      <c r="HR1255" s="6"/>
      <c r="HS1255" s="5"/>
      <c r="HT1255" s="5"/>
      <c r="HU1255" s="4"/>
      <c r="HV1255" s="6"/>
      <c r="HW1255" s="4"/>
      <c r="HX1255" s="6"/>
      <c r="HY1255" s="5"/>
      <c r="HZ1255" s="5"/>
      <c r="IA1255" s="4"/>
      <c r="IB1255" s="6"/>
      <c r="IC1255" s="4"/>
      <c r="ID1255" s="6"/>
      <c r="IE1255" s="5"/>
      <c r="IF1255" s="5"/>
      <c r="IG1255" s="4"/>
      <c r="IH1255" s="6"/>
      <c r="II1255" s="4"/>
      <c r="IJ1255" s="6"/>
      <c r="IK1255" s="5"/>
      <c r="IL1255" s="5"/>
      <c r="IM1255" s="4"/>
      <c r="IN1255" s="6"/>
      <c r="IO1255" s="4"/>
      <c r="IP1255" s="6"/>
      <c r="IQ1255" s="5"/>
      <c r="IR1255" s="5"/>
      <c r="IS1255" s="4"/>
      <c r="IT1255" s="6"/>
      <c r="IU1255" s="4"/>
      <c r="IV1255" s="6"/>
      <c r="IW1255" s="5"/>
      <c r="IX1255" s="5"/>
      <c r="IY1255" s="4"/>
      <c r="IZ1255" s="6"/>
      <c r="JA1255" s="4"/>
      <c r="JB1255" s="6"/>
      <c r="JC1255" s="5"/>
      <c r="JD1255" s="5"/>
      <c r="JE1255" s="4"/>
      <c r="JF1255" s="6"/>
      <c r="JG1255" s="4"/>
      <c r="JH1255" s="6"/>
      <c r="JI1255" s="5"/>
      <c r="JJ1255" s="5"/>
      <c r="JK1255" s="4"/>
      <c r="JL1255" s="6"/>
      <c r="JM1255" s="4"/>
      <c r="JN1255" s="6"/>
      <c r="JO1255" s="5"/>
      <c r="JP1255" s="5"/>
      <c r="JQ1255" s="4"/>
      <c r="JR1255" s="6"/>
      <c r="JS1255" s="4"/>
      <c r="JT1255" s="6"/>
      <c r="JU1255" s="5"/>
      <c r="JV1255" s="5"/>
      <c r="JW1255" s="4"/>
      <c r="JX1255" s="6"/>
      <c r="JY1255" s="4"/>
      <c r="JZ1255" s="6"/>
      <c r="KA1255" s="5"/>
      <c r="KB1255" s="5"/>
      <c r="KC1255" s="4"/>
      <c r="KD1255" s="6"/>
      <c r="KE1255" s="4"/>
      <c r="KF1255" s="6"/>
      <c r="KG1255" s="5"/>
      <c r="KH1255" s="5"/>
      <c r="KI1255" s="4"/>
      <c r="KJ1255" s="6"/>
      <c r="KK1255" s="4"/>
      <c r="KL1255" s="6"/>
      <c r="KM1255" s="5"/>
      <c r="KN1255" s="5"/>
    </row>
    <row r="1256">
      <c r="A1256" s="3" t="s">
        <v>85</v>
      </c>
      <c r="B1256" s="3" t="s">
        <v>851</v>
      </c>
      <c r="C1256" s="3" t="s">
        <v>920</v>
      </c>
      <c r="D1256" s="3" t="s">
        <v>712</v>
      </c>
      <c r="E1256" s="3" t="s">
        <v>888</v>
      </c>
      <c r="F1256" s="3" t="s">
        <v>104</v>
      </c>
      <c r="G1256" s="3" t="s">
        <v>104</v>
      </c>
      <c r="H1256" s="3" t="s">
        <v>104</v>
      </c>
      <c r="I1256" s="3" t="s">
        <v>1490</v>
      </c>
      <c r="J1256" s="3" t="s">
        <v>104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  <c r="AW1256" s="4"/>
      <c r="AX1256" s="6"/>
      <c r="AY1256" s="4"/>
      <c r="AZ1256" s="6"/>
      <c r="BA1256" s="5"/>
      <c r="BB1256" s="5"/>
      <c r="BC1256" s="4"/>
      <c r="BD1256" s="6"/>
      <c r="BE1256" s="4"/>
      <c r="BF1256" s="6"/>
      <c r="BG1256" s="5"/>
      <c r="BH1256" s="5"/>
      <c r="BI1256" s="4"/>
      <c r="BJ1256" s="6"/>
      <c r="BK1256" s="4"/>
      <c r="BL1256" s="6"/>
      <c r="BM1256" s="5"/>
      <c r="BN1256" s="5"/>
      <c r="BO1256" s="4"/>
      <c r="BP1256" s="6"/>
      <c r="BQ1256" s="4"/>
      <c r="BR1256" s="6"/>
      <c r="BS1256" s="5"/>
      <c r="BT1256" s="5"/>
      <c r="BU1256" s="4"/>
      <c r="BV1256" s="6"/>
      <c r="BW1256" s="4"/>
      <c r="BX1256" s="6"/>
      <c r="BY1256" s="5"/>
      <c r="BZ1256" s="5"/>
      <c r="CA1256" s="4"/>
      <c r="CB1256" s="6"/>
      <c r="CC1256" s="4"/>
      <c r="CD1256" s="6"/>
      <c r="CE1256" s="5"/>
      <c r="CF1256" s="5"/>
      <c r="CG1256" s="4"/>
      <c r="CH1256" s="6"/>
      <c r="CI1256" s="4"/>
      <c r="CJ1256" s="6"/>
      <c r="CK1256" s="5"/>
      <c r="CL1256" s="5"/>
      <c r="CM1256" s="4"/>
      <c r="CN1256" s="6"/>
      <c r="CO1256" s="4"/>
      <c r="CP1256" s="6"/>
      <c r="CQ1256" s="5"/>
      <c r="CR1256" s="5"/>
      <c r="CS1256" s="4"/>
      <c r="CT1256" s="6"/>
      <c r="CU1256" s="4"/>
      <c r="CV1256" s="6"/>
      <c r="CW1256" s="5"/>
      <c r="CX1256" s="5"/>
      <c r="CY1256" s="4"/>
      <c r="CZ1256" s="6"/>
      <c r="DA1256" s="4"/>
      <c r="DB1256" s="6"/>
      <c r="DC1256" s="5"/>
      <c r="DD1256" s="5"/>
      <c r="DE1256" s="4"/>
      <c r="DF1256" s="6"/>
      <c r="DG1256" s="4"/>
      <c r="DH1256" s="6"/>
      <c r="DI1256" s="5"/>
      <c r="DJ1256" s="5"/>
      <c r="DK1256" s="4"/>
      <c r="DL1256" s="6"/>
      <c r="DM1256" s="4"/>
      <c r="DN1256" s="6"/>
      <c r="DO1256" s="5"/>
      <c r="DP1256" s="5"/>
      <c r="DQ1256" s="4"/>
      <c r="DR1256" s="6"/>
      <c r="DS1256" s="4"/>
      <c r="DT1256" s="6"/>
      <c r="DU1256" s="5"/>
      <c r="DV1256" s="5"/>
      <c r="DW1256" s="4"/>
      <c r="DX1256" s="6"/>
      <c r="DY1256" s="4"/>
      <c r="DZ1256" s="6"/>
      <c r="EA1256" s="5"/>
      <c r="EB1256" s="5"/>
      <c r="EC1256" s="4"/>
      <c r="ED1256" s="6"/>
      <c r="EE1256" s="4"/>
      <c r="EF1256" s="6"/>
      <c r="EG1256" s="5"/>
      <c r="EH1256" s="5"/>
      <c r="EI1256" s="4"/>
      <c r="EJ1256" s="6"/>
      <c r="EK1256" s="4"/>
      <c r="EL1256" s="6"/>
      <c r="EM1256" s="5"/>
      <c r="EN1256" s="5"/>
      <c r="EO1256" s="4"/>
      <c r="EP1256" s="6"/>
      <c r="EQ1256" s="4"/>
      <c r="ER1256" s="6"/>
      <c r="ES1256" s="5"/>
      <c r="ET1256" s="5"/>
      <c r="EU1256" s="4"/>
      <c r="EV1256" s="6"/>
      <c r="EW1256" s="4"/>
      <c r="EX1256" s="6"/>
      <c r="EY1256" s="5"/>
      <c r="EZ1256" s="5"/>
      <c r="FA1256" s="4"/>
      <c r="FB1256" s="6"/>
      <c r="FC1256" s="4"/>
      <c r="FD1256" s="6"/>
      <c r="FE1256" s="5"/>
      <c r="FF1256" s="5"/>
      <c r="FG1256" s="4"/>
      <c r="FH1256" s="6"/>
      <c r="FI1256" s="4"/>
      <c r="FJ1256" s="6"/>
      <c r="FK1256" s="5"/>
      <c r="FL1256" s="5"/>
      <c r="FM1256" s="4"/>
      <c r="FN1256" s="6"/>
      <c r="FO1256" s="4"/>
      <c r="FP1256" s="6"/>
      <c r="FQ1256" s="5"/>
      <c r="FR1256" s="5"/>
      <c r="FS1256" s="4"/>
      <c r="FT1256" s="6"/>
      <c r="FU1256" s="4"/>
      <c r="FV1256" s="6"/>
      <c r="FW1256" s="5"/>
      <c r="FX1256" s="5"/>
      <c r="FY1256" s="4"/>
      <c r="FZ1256" s="6"/>
      <c r="GA1256" s="4"/>
      <c r="GB1256" s="6"/>
      <c r="GC1256" s="5"/>
      <c r="GD1256" s="5"/>
      <c r="GE1256" s="4"/>
      <c r="GF1256" s="6"/>
      <c r="GG1256" s="4"/>
      <c r="GH1256" s="6"/>
      <c r="GI1256" s="5"/>
      <c r="GJ1256" s="5"/>
      <c r="GK1256" s="4"/>
      <c r="GL1256" s="6"/>
      <c r="GM1256" s="4"/>
      <c r="GN1256" s="6"/>
      <c r="GO1256" s="5"/>
      <c r="GP1256" s="5"/>
      <c r="GQ1256" s="4"/>
      <c r="GR1256" s="6"/>
      <c r="GS1256" s="4"/>
      <c r="GT1256" s="6"/>
      <c r="GU1256" s="5"/>
      <c r="GV1256" s="5"/>
      <c r="GW1256" s="4"/>
      <c r="GX1256" s="6"/>
      <c r="GY1256" s="4"/>
      <c r="GZ1256" s="6"/>
      <c r="HA1256" s="5"/>
      <c r="HB1256" s="5"/>
      <c r="HC1256" s="4"/>
      <c r="HD1256" s="6"/>
      <c r="HE1256" s="4"/>
      <c r="HF1256" s="6"/>
      <c r="HG1256" s="5"/>
      <c r="HH1256" s="5"/>
      <c r="HI1256" s="4"/>
      <c r="HJ1256" s="6"/>
      <c r="HK1256" s="4"/>
      <c r="HL1256" s="6"/>
      <c r="HM1256" s="5"/>
      <c r="HN1256" s="5"/>
      <c r="HO1256" s="4"/>
      <c r="HP1256" s="6"/>
      <c r="HQ1256" s="4"/>
      <c r="HR1256" s="6"/>
      <c r="HS1256" s="5"/>
      <c r="HT1256" s="5"/>
      <c r="HU1256" s="4"/>
      <c r="HV1256" s="6"/>
      <c r="HW1256" s="4"/>
      <c r="HX1256" s="6"/>
      <c r="HY1256" s="5"/>
      <c r="HZ1256" s="5"/>
      <c r="IA1256" s="4"/>
      <c r="IB1256" s="6"/>
      <c r="IC1256" s="4"/>
      <c r="ID1256" s="6"/>
      <c r="IE1256" s="5"/>
      <c r="IF1256" s="5"/>
      <c r="IG1256" s="4"/>
      <c r="IH1256" s="6"/>
      <c r="II1256" s="4"/>
      <c r="IJ1256" s="6"/>
      <c r="IK1256" s="5"/>
      <c r="IL1256" s="5"/>
      <c r="IM1256" s="4"/>
      <c r="IN1256" s="6"/>
      <c r="IO1256" s="4"/>
      <c r="IP1256" s="6"/>
      <c r="IQ1256" s="5"/>
      <c r="IR1256" s="5"/>
      <c r="IS1256" s="4"/>
      <c r="IT1256" s="6"/>
      <c r="IU1256" s="4"/>
      <c r="IV1256" s="6"/>
      <c r="IW1256" s="5"/>
      <c r="IX1256" s="5"/>
      <c r="IY1256" s="4"/>
      <c r="IZ1256" s="6"/>
      <c r="JA1256" s="4"/>
      <c r="JB1256" s="6"/>
      <c r="JC1256" s="5"/>
      <c r="JD1256" s="5"/>
      <c r="JE1256" s="4"/>
      <c r="JF1256" s="6"/>
      <c r="JG1256" s="4"/>
      <c r="JH1256" s="6"/>
      <c r="JI1256" s="5"/>
      <c r="JJ1256" s="5"/>
      <c r="JK1256" s="4"/>
      <c r="JL1256" s="6"/>
      <c r="JM1256" s="4"/>
      <c r="JN1256" s="6"/>
      <c r="JO1256" s="5"/>
      <c r="JP1256" s="5"/>
      <c r="JQ1256" s="4"/>
      <c r="JR1256" s="6"/>
      <c r="JS1256" s="4"/>
      <c r="JT1256" s="6"/>
      <c r="JU1256" s="5"/>
      <c r="JV1256" s="5"/>
      <c r="JW1256" s="4"/>
      <c r="JX1256" s="6"/>
      <c r="JY1256" s="4"/>
      <c r="JZ1256" s="6"/>
      <c r="KA1256" s="5"/>
      <c r="KB1256" s="5"/>
      <c r="KC1256" s="4"/>
      <c r="KD1256" s="6"/>
      <c r="KE1256" s="4"/>
      <c r="KF1256" s="6"/>
      <c r="KG1256" s="5"/>
      <c r="KH1256" s="5"/>
      <c r="KI1256" s="4"/>
      <c r="KJ1256" s="6"/>
      <c r="KK1256" s="4"/>
      <c r="KL1256" s="6"/>
      <c r="KM1256" s="5"/>
      <c r="KN1256" s="5"/>
    </row>
    <row r="1257">
      <c r="A1257" s="3" t="s">
        <v>85</v>
      </c>
      <c r="B1257" s="3" t="s">
        <v>851</v>
      </c>
      <c r="C1257" s="3" t="s">
        <v>920</v>
      </c>
      <c r="D1257" s="3" t="s">
        <v>712</v>
      </c>
      <c r="E1257" s="3" t="s">
        <v>888</v>
      </c>
      <c r="F1257" s="3" t="s">
        <v>104</v>
      </c>
      <c r="G1257" s="3" t="s">
        <v>104</v>
      </c>
      <c r="H1257" s="3" t="s">
        <v>104</v>
      </c>
      <c r="I1257" s="3" t="s">
        <v>1508</v>
      </c>
      <c r="J1257" s="3" t="s">
        <v>104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  <c r="AW1257" s="4"/>
      <c r="AX1257" s="6"/>
      <c r="AY1257" s="4"/>
      <c r="AZ1257" s="6"/>
      <c r="BA1257" s="5"/>
      <c r="BB1257" s="5"/>
      <c r="BC1257" s="4"/>
      <c r="BD1257" s="6"/>
      <c r="BE1257" s="4"/>
      <c r="BF1257" s="6"/>
      <c r="BG1257" s="5"/>
      <c r="BH1257" s="5"/>
      <c r="BI1257" s="4"/>
      <c r="BJ1257" s="6"/>
      <c r="BK1257" s="4"/>
      <c r="BL1257" s="6"/>
      <c r="BM1257" s="5"/>
      <c r="BN1257" s="5"/>
      <c r="BO1257" s="4"/>
      <c r="BP1257" s="6"/>
      <c r="BQ1257" s="4"/>
      <c r="BR1257" s="6"/>
      <c r="BS1257" s="5"/>
      <c r="BT1257" s="5"/>
      <c r="BU1257" s="4"/>
      <c r="BV1257" s="6"/>
      <c r="BW1257" s="4"/>
      <c r="BX1257" s="6"/>
      <c r="BY1257" s="5"/>
      <c r="BZ1257" s="5"/>
      <c r="CA1257" s="4"/>
      <c r="CB1257" s="6"/>
      <c r="CC1257" s="4"/>
      <c r="CD1257" s="6"/>
      <c r="CE1257" s="5"/>
      <c r="CF1257" s="5"/>
      <c r="CG1257" s="4"/>
      <c r="CH1257" s="6"/>
      <c r="CI1257" s="4"/>
      <c r="CJ1257" s="6"/>
      <c r="CK1257" s="5"/>
      <c r="CL1257" s="5"/>
      <c r="CM1257" s="4"/>
      <c r="CN1257" s="6"/>
      <c r="CO1257" s="4"/>
      <c r="CP1257" s="6"/>
      <c r="CQ1257" s="5"/>
      <c r="CR1257" s="5"/>
      <c r="CS1257" s="4"/>
      <c r="CT1257" s="6"/>
      <c r="CU1257" s="4"/>
      <c r="CV1257" s="6"/>
      <c r="CW1257" s="5"/>
      <c r="CX1257" s="5"/>
      <c r="CY1257" s="4"/>
      <c r="CZ1257" s="6"/>
      <c r="DA1257" s="4"/>
      <c r="DB1257" s="6"/>
      <c r="DC1257" s="5"/>
      <c r="DD1257" s="5"/>
      <c r="DE1257" s="4"/>
      <c r="DF1257" s="6"/>
      <c r="DG1257" s="4"/>
      <c r="DH1257" s="6"/>
      <c r="DI1257" s="5"/>
      <c r="DJ1257" s="5"/>
      <c r="DK1257" s="4"/>
      <c r="DL1257" s="6"/>
      <c r="DM1257" s="4"/>
      <c r="DN1257" s="6"/>
      <c r="DO1257" s="5"/>
      <c r="DP1257" s="5"/>
      <c r="DQ1257" s="4"/>
      <c r="DR1257" s="6"/>
      <c r="DS1257" s="4"/>
      <c r="DT1257" s="6"/>
      <c r="DU1257" s="5"/>
      <c r="DV1257" s="5"/>
      <c r="DW1257" s="4"/>
      <c r="DX1257" s="6"/>
      <c r="DY1257" s="4"/>
      <c r="DZ1257" s="6"/>
      <c r="EA1257" s="5"/>
      <c r="EB1257" s="5"/>
      <c r="EC1257" s="4"/>
      <c r="ED1257" s="6"/>
      <c r="EE1257" s="4"/>
      <c r="EF1257" s="6"/>
      <c r="EG1257" s="5"/>
      <c r="EH1257" s="5"/>
      <c r="EI1257" s="4"/>
      <c r="EJ1257" s="6"/>
      <c r="EK1257" s="4"/>
      <c r="EL1257" s="6"/>
      <c r="EM1257" s="5"/>
      <c r="EN1257" s="5"/>
      <c r="EO1257" s="4"/>
      <c r="EP1257" s="6"/>
      <c r="EQ1257" s="4"/>
      <c r="ER1257" s="6"/>
      <c r="ES1257" s="5"/>
      <c r="ET1257" s="5"/>
      <c r="EU1257" s="4"/>
      <c r="EV1257" s="6"/>
      <c r="EW1257" s="4"/>
      <c r="EX1257" s="6"/>
      <c r="EY1257" s="5"/>
      <c r="EZ1257" s="5"/>
      <c r="FA1257" s="4"/>
      <c r="FB1257" s="6"/>
      <c r="FC1257" s="4"/>
      <c r="FD1257" s="6"/>
      <c r="FE1257" s="5"/>
      <c r="FF1257" s="5"/>
      <c r="FG1257" s="4"/>
      <c r="FH1257" s="6"/>
      <c r="FI1257" s="4"/>
      <c r="FJ1257" s="6"/>
      <c r="FK1257" s="5"/>
      <c r="FL1257" s="5"/>
      <c r="FM1257" s="4"/>
      <c r="FN1257" s="6"/>
      <c r="FO1257" s="4"/>
      <c r="FP1257" s="6"/>
      <c r="FQ1257" s="5"/>
      <c r="FR1257" s="5"/>
      <c r="FS1257" s="4"/>
      <c r="FT1257" s="6"/>
      <c r="FU1257" s="4"/>
      <c r="FV1257" s="6"/>
      <c r="FW1257" s="5"/>
      <c r="FX1257" s="5"/>
      <c r="FY1257" s="4"/>
      <c r="FZ1257" s="6"/>
      <c r="GA1257" s="4"/>
      <c r="GB1257" s="6"/>
      <c r="GC1257" s="5"/>
      <c r="GD1257" s="5"/>
      <c r="GE1257" s="4"/>
      <c r="GF1257" s="6"/>
      <c r="GG1257" s="4"/>
      <c r="GH1257" s="6"/>
      <c r="GI1257" s="5"/>
      <c r="GJ1257" s="5"/>
      <c r="GK1257" s="4"/>
      <c r="GL1257" s="6"/>
      <c r="GM1257" s="4"/>
      <c r="GN1257" s="6"/>
      <c r="GO1257" s="5"/>
      <c r="GP1257" s="5"/>
      <c r="GQ1257" s="4"/>
      <c r="GR1257" s="6"/>
      <c r="GS1257" s="4"/>
      <c r="GT1257" s="6"/>
      <c r="GU1257" s="5"/>
      <c r="GV1257" s="5"/>
      <c r="GW1257" s="4"/>
      <c r="GX1257" s="6"/>
      <c r="GY1257" s="4"/>
      <c r="GZ1257" s="6"/>
      <c r="HA1257" s="5"/>
      <c r="HB1257" s="5"/>
      <c r="HC1257" s="4"/>
      <c r="HD1257" s="6"/>
      <c r="HE1257" s="4"/>
      <c r="HF1257" s="6"/>
      <c r="HG1257" s="5"/>
      <c r="HH1257" s="5"/>
      <c r="HI1257" s="4"/>
      <c r="HJ1257" s="6"/>
      <c r="HK1257" s="4"/>
      <c r="HL1257" s="6"/>
      <c r="HM1257" s="5"/>
      <c r="HN1257" s="5"/>
      <c r="HO1257" s="4"/>
      <c r="HP1257" s="6"/>
      <c r="HQ1257" s="4"/>
      <c r="HR1257" s="6"/>
      <c r="HS1257" s="5"/>
      <c r="HT1257" s="5"/>
      <c r="HU1257" s="4"/>
      <c r="HV1257" s="6"/>
      <c r="HW1257" s="4"/>
      <c r="HX1257" s="6"/>
      <c r="HY1257" s="5"/>
      <c r="HZ1257" s="5"/>
      <c r="IA1257" s="4"/>
      <c r="IB1257" s="6"/>
      <c r="IC1257" s="4"/>
      <c r="ID1257" s="6"/>
      <c r="IE1257" s="5"/>
      <c r="IF1257" s="5"/>
      <c r="IG1257" s="4"/>
      <c r="IH1257" s="6"/>
      <c r="II1257" s="4"/>
      <c r="IJ1257" s="6"/>
      <c r="IK1257" s="5"/>
      <c r="IL1257" s="5"/>
      <c r="IM1257" s="4"/>
      <c r="IN1257" s="6"/>
      <c r="IO1257" s="4"/>
      <c r="IP1257" s="6"/>
      <c r="IQ1257" s="5"/>
      <c r="IR1257" s="5"/>
      <c r="IS1257" s="4"/>
      <c r="IT1257" s="6"/>
      <c r="IU1257" s="4"/>
      <c r="IV1257" s="6"/>
      <c r="IW1257" s="5"/>
      <c r="IX1257" s="5"/>
      <c r="IY1257" s="4"/>
      <c r="IZ1257" s="6"/>
      <c r="JA1257" s="4"/>
      <c r="JB1257" s="6"/>
      <c r="JC1257" s="5"/>
      <c r="JD1257" s="5"/>
      <c r="JE1257" s="4"/>
      <c r="JF1257" s="6"/>
      <c r="JG1257" s="4"/>
      <c r="JH1257" s="6"/>
      <c r="JI1257" s="5"/>
      <c r="JJ1257" s="5"/>
      <c r="JK1257" s="4"/>
      <c r="JL1257" s="6"/>
      <c r="JM1257" s="4"/>
      <c r="JN1257" s="6"/>
      <c r="JO1257" s="5"/>
      <c r="JP1257" s="5"/>
      <c r="JQ1257" s="4"/>
      <c r="JR1257" s="6"/>
      <c r="JS1257" s="4"/>
      <c r="JT1257" s="6"/>
      <c r="JU1257" s="5"/>
      <c r="JV1257" s="5"/>
      <c r="JW1257" s="4"/>
      <c r="JX1257" s="6"/>
      <c r="JY1257" s="4"/>
      <c r="JZ1257" s="6"/>
      <c r="KA1257" s="5"/>
      <c r="KB1257" s="5"/>
      <c r="KC1257" s="4"/>
      <c r="KD1257" s="6"/>
      <c r="KE1257" s="4"/>
      <c r="KF1257" s="6"/>
      <c r="KG1257" s="5"/>
      <c r="KH1257" s="5"/>
      <c r="KI1257" s="4"/>
      <c r="KJ1257" s="6"/>
      <c r="KK1257" s="4"/>
      <c r="KL1257" s="6"/>
      <c r="KM1257" s="5"/>
      <c r="KN1257" s="5"/>
    </row>
    <row r="1258">
      <c r="A1258" s="3" t="s">
        <v>85</v>
      </c>
      <c r="B1258" s="3" t="s">
        <v>851</v>
      </c>
      <c r="C1258" s="3" t="s">
        <v>920</v>
      </c>
      <c r="D1258" s="3" t="s">
        <v>712</v>
      </c>
      <c r="E1258" s="3" t="s">
        <v>888</v>
      </c>
      <c r="F1258" s="3" t="s">
        <v>104</v>
      </c>
      <c r="G1258" s="3" t="s">
        <v>104</v>
      </c>
      <c r="H1258" s="3" t="s">
        <v>104</v>
      </c>
      <c r="I1258" s="3" t="s">
        <v>1511</v>
      </c>
      <c r="J1258" s="3" t="s">
        <v>104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  <c r="AW1258" s="4"/>
      <c r="AX1258" s="6"/>
      <c r="AY1258" s="4"/>
      <c r="AZ1258" s="6"/>
      <c r="BA1258" s="5"/>
      <c r="BB1258" s="5"/>
      <c r="BC1258" s="4"/>
      <c r="BD1258" s="6"/>
      <c r="BE1258" s="4"/>
      <c r="BF1258" s="6"/>
      <c r="BG1258" s="5"/>
      <c r="BH1258" s="5"/>
      <c r="BI1258" s="4"/>
      <c r="BJ1258" s="6"/>
      <c r="BK1258" s="4"/>
      <c r="BL1258" s="6"/>
      <c r="BM1258" s="5"/>
      <c r="BN1258" s="5"/>
      <c r="BO1258" s="4"/>
      <c r="BP1258" s="6"/>
      <c r="BQ1258" s="4"/>
      <c r="BR1258" s="6"/>
      <c r="BS1258" s="5"/>
      <c r="BT1258" s="5"/>
      <c r="BU1258" s="4"/>
      <c r="BV1258" s="6"/>
      <c r="BW1258" s="4"/>
      <c r="BX1258" s="6"/>
      <c r="BY1258" s="5"/>
      <c r="BZ1258" s="5"/>
      <c r="CA1258" s="4"/>
      <c r="CB1258" s="6"/>
      <c r="CC1258" s="4"/>
      <c r="CD1258" s="6"/>
      <c r="CE1258" s="5"/>
      <c r="CF1258" s="5"/>
      <c r="CG1258" s="4"/>
      <c r="CH1258" s="6"/>
      <c r="CI1258" s="4"/>
      <c r="CJ1258" s="6"/>
      <c r="CK1258" s="5"/>
      <c r="CL1258" s="5"/>
      <c r="CM1258" s="4"/>
      <c r="CN1258" s="6"/>
      <c r="CO1258" s="4"/>
      <c r="CP1258" s="6"/>
      <c r="CQ1258" s="5"/>
      <c r="CR1258" s="5"/>
      <c r="CS1258" s="4"/>
      <c r="CT1258" s="6"/>
      <c r="CU1258" s="4"/>
      <c r="CV1258" s="6"/>
      <c r="CW1258" s="5"/>
      <c r="CX1258" s="5"/>
      <c r="CY1258" s="4"/>
      <c r="CZ1258" s="6"/>
      <c r="DA1258" s="4"/>
      <c r="DB1258" s="6"/>
      <c r="DC1258" s="5"/>
      <c r="DD1258" s="5"/>
      <c r="DE1258" s="4"/>
      <c r="DF1258" s="6"/>
      <c r="DG1258" s="4"/>
      <c r="DH1258" s="6"/>
      <c r="DI1258" s="5"/>
      <c r="DJ1258" s="5"/>
      <c r="DK1258" s="4"/>
      <c r="DL1258" s="6"/>
      <c r="DM1258" s="4"/>
      <c r="DN1258" s="6"/>
      <c r="DO1258" s="5"/>
      <c r="DP1258" s="5"/>
      <c r="DQ1258" s="4"/>
      <c r="DR1258" s="6"/>
      <c r="DS1258" s="4"/>
      <c r="DT1258" s="6"/>
      <c r="DU1258" s="5"/>
      <c r="DV1258" s="5"/>
      <c r="DW1258" s="4"/>
      <c r="DX1258" s="6"/>
      <c r="DY1258" s="4"/>
      <c r="DZ1258" s="6"/>
      <c r="EA1258" s="5"/>
      <c r="EB1258" s="5"/>
      <c r="EC1258" s="4"/>
      <c r="ED1258" s="6"/>
      <c r="EE1258" s="4"/>
      <c r="EF1258" s="6"/>
      <c r="EG1258" s="5"/>
      <c r="EH1258" s="5"/>
      <c r="EI1258" s="4"/>
      <c r="EJ1258" s="6"/>
      <c r="EK1258" s="4"/>
      <c r="EL1258" s="6"/>
      <c r="EM1258" s="5"/>
      <c r="EN1258" s="5"/>
      <c r="EO1258" s="4"/>
      <c r="EP1258" s="6"/>
      <c r="EQ1258" s="4"/>
      <c r="ER1258" s="6"/>
      <c r="ES1258" s="5"/>
      <c r="ET1258" s="5"/>
      <c r="EU1258" s="4"/>
      <c r="EV1258" s="6"/>
      <c r="EW1258" s="4"/>
      <c r="EX1258" s="6"/>
      <c r="EY1258" s="5"/>
      <c r="EZ1258" s="5"/>
      <c r="FA1258" s="4"/>
      <c r="FB1258" s="6"/>
      <c r="FC1258" s="4"/>
      <c r="FD1258" s="6"/>
      <c r="FE1258" s="5"/>
      <c r="FF1258" s="5"/>
      <c r="FG1258" s="4"/>
      <c r="FH1258" s="6"/>
      <c r="FI1258" s="4"/>
      <c r="FJ1258" s="6"/>
      <c r="FK1258" s="5"/>
      <c r="FL1258" s="5"/>
      <c r="FM1258" s="4"/>
      <c r="FN1258" s="6"/>
      <c r="FO1258" s="4"/>
      <c r="FP1258" s="6"/>
      <c r="FQ1258" s="5"/>
      <c r="FR1258" s="5"/>
      <c r="FS1258" s="4"/>
      <c r="FT1258" s="6"/>
      <c r="FU1258" s="4"/>
      <c r="FV1258" s="6"/>
      <c r="FW1258" s="5"/>
      <c r="FX1258" s="5"/>
      <c r="FY1258" s="4"/>
      <c r="FZ1258" s="6"/>
      <c r="GA1258" s="4"/>
      <c r="GB1258" s="6"/>
      <c r="GC1258" s="5"/>
      <c r="GD1258" s="5"/>
      <c r="GE1258" s="4"/>
      <c r="GF1258" s="6"/>
      <c r="GG1258" s="4"/>
      <c r="GH1258" s="6"/>
      <c r="GI1258" s="5"/>
      <c r="GJ1258" s="5"/>
      <c r="GK1258" s="4"/>
      <c r="GL1258" s="6"/>
      <c r="GM1258" s="4"/>
      <c r="GN1258" s="6"/>
      <c r="GO1258" s="5"/>
      <c r="GP1258" s="5"/>
      <c r="GQ1258" s="4"/>
      <c r="GR1258" s="6"/>
      <c r="GS1258" s="4"/>
      <c r="GT1258" s="6"/>
      <c r="GU1258" s="5"/>
      <c r="GV1258" s="5"/>
      <c r="GW1258" s="4"/>
      <c r="GX1258" s="6"/>
      <c r="GY1258" s="4"/>
      <c r="GZ1258" s="6"/>
      <c r="HA1258" s="5"/>
      <c r="HB1258" s="5"/>
      <c r="HC1258" s="4"/>
      <c r="HD1258" s="6"/>
      <c r="HE1258" s="4"/>
      <c r="HF1258" s="6"/>
      <c r="HG1258" s="5"/>
      <c r="HH1258" s="5"/>
      <c r="HI1258" s="4"/>
      <c r="HJ1258" s="6"/>
      <c r="HK1258" s="4"/>
      <c r="HL1258" s="6"/>
      <c r="HM1258" s="5"/>
      <c r="HN1258" s="5"/>
      <c r="HO1258" s="4"/>
      <c r="HP1258" s="6"/>
      <c r="HQ1258" s="4"/>
      <c r="HR1258" s="6"/>
      <c r="HS1258" s="5"/>
      <c r="HT1258" s="5"/>
      <c r="HU1258" s="4"/>
      <c r="HV1258" s="6"/>
      <c r="HW1258" s="4"/>
      <c r="HX1258" s="6"/>
      <c r="HY1258" s="5"/>
      <c r="HZ1258" s="5"/>
      <c r="IA1258" s="4"/>
      <c r="IB1258" s="6"/>
      <c r="IC1258" s="4"/>
      <c r="ID1258" s="6"/>
      <c r="IE1258" s="5"/>
      <c r="IF1258" s="5"/>
      <c r="IG1258" s="4"/>
      <c r="IH1258" s="6"/>
      <c r="II1258" s="4"/>
      <c r="IJ1258" s="6"/>
      <c r="IK1258" s="5"/>
      <c r="IL1258" s="5"/>
      <c r="IM1258" s="4"/>
      <c r="IN1258" s="6"/>
      <c r="IO1258" s="4"/>
      <c r="IP1258" s="6"/>
      <c r="IQ1258" s="5"/>
      <c r="IR1258" s="5"/>
      <c r="IS1258" s="4"/>
      <c r="IT1258" s="6"/>
      <c r="IU1258" s="4"/>
      <c r="IV1258" s="6"/>
      <c r="IW1258" s="5"/>
      <c r="IX1258" s="5"/>
      <c r="IY1258" s="4"/>
      <c r="IZ1258" s="6"/>
      <c r="JA1258" s="4"/>
      <c r="JB1258" s="6"/>
      <c r="JC1258" s="5"/>
      <c r="JD1258" s="5"/>
      <c r="JE1258" s="4"/>
      <c r="JF1258" s="6"/>
      <c r="JG1258" s="4"/>
      <c r="JH1258" s="6"/>
      <c r="JI1258" s="5"/>
      <c r="JJ1258" s="5"/>
      <c r="JK1258" s="4"/>
      <c r="JL1258" s="6"/>
      <c r="JM1258" s="4"/>
      <c r="JN1258" s="6"/>
      <c r="JO1258" s="5"/>
      <c r="JP1258" s="5"/>
      <c r="JQ1258" s="4"/>
      <c r="JR1258" s="6"/>
      <c r="JS1258" s="4"/>
      <c r="JT1258" s="6"/>
      <c r="JU1258" s="5"/>
      <c r="JV1258" s="5"/>
      <c r="JW1258" s="4"/>
      <c r="JX1258" s="6"/>
      <c r="JY1258" s="4"/>
      <c r="JZ1258" s="6"/>
      <c r="KA1258" s="5"/>
      <c r="KB1258" s="5"/>
      <c r="KC1258" s="4"/>
      <c r="KD1258" s="6"/>
      <c r="KE1258" s="4"/>
      <c r="KF1258" s="6"/>
      <c r="KG1258" s="5"/>
      <c r="KH1258" s="5"/>
      <c r="KI1258" s="4"/>
      <c r="KJ1258" s="6"/>
      <c r="KK1258" s="4"/>
      <c r="KL1258" s="6"/>
      <c r="KM1258" s="5"/>
      <c r="KN1258" s="5"/>
    </row>
    <row r="1259">
      <c r="A1259" s="3" t="s">
        <v>85</v>
      </c>
      <c r="B1259" s="3" t="s">
        <v>851</v>
      </c>
      <c r="C1259" s="3" t="s">
        <v>920</v>
      </c>
      <c r="D1259" s="3" t="s">
        <v>712</v>
      </c>
      <c r="E1259" s="3" t="s">
        <v>888</v>
      </c>
      <c r="F1259" s="3" t="s">
        <v>104</v>
      </c>
      <c r="G1259" s="3" t="s">
        <v>104</v>
      </c>
      <c r="H1259" s="3" t="s">
        <v>104</v>
      </c>
      <c r="I1259" s="3" t="s">
        <v>1323</v>
      </c>
      <c r="J1259" s="3" t="s">
        <v>104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  <c r="AW1259" s="4"/>
      <c r="AX1259" s="6"/>
      <c r="AY1259" s="4"/>
      <c r="AZ1259" s="6"/>
      <c r="BA1259" s="5"/>
      <c r="BB1259" s="5"/>
      <c r="BC1259" s="4"/>
      <c r="BD1259" s="6"/>
      <c r="BE1259" s="4"/>
      <c r="BF1259" s="6"/>
      <c r="BG1259" s="5"/>
      <c r="BH1259" s="5"/>
      <c r="BI1259" s="4"/>
      <c r="BJ1259" s="6"/>
      <c r="BK1259" s="4"/>
      <c r="BL1259" s="6"/>
      <c r="BM1259" s="5"/>
      <c r="BN1259" s="5"/>
      <c r="BO1259" s="4"/>
      <c r="BP1259" s="6"/>
      <c r="BQ1259" s="4"/>
      <c r="BR1259" s="6"/>
      <c r="BS1259" s="5"/>
      <c r="BT1259" s="5"/>
      <c r="BU1259" s="4"/>
      <c r="BV1259" s="6"/>
      <c r="BW1259" s="4"/>
      <c r="BX1259" s="6"/>
      <c r="BY1259" s="5"/>
      <c r="BZ1259" s="5"/>
      <c r="CA1259" s="4"/>
      <c r="CB1259" s="6"/>
      <c r="CC1259" s="4"/>
      <c r="CD1259" s="6"/>
      <c r="CE1259" s="5"/>
      <c r="CF1259" s="5"/>
      <c r="CG1259" s="4"/>
      <c r="CH1259" s="6"/>
      <c r="CI1259" s="4"/>
      <c r="CJ1259" s="6"/>
      <c r="CK1259" s="5"/>
      <c r="CL1259" s="5"/>
      <c r="CM1259" s="4"/>
      <c r="CN1259" s="6"/>
      <c r="CO1259" s="4"/>
      <c r="CP1259" s="6"/>
      <c r="CQ1259" s="5"/>
      <c r="CR1259" s="5"/>
      <c r="CS1259" s="4"/>
      <c r="CT1259" s="6"/>
      <c r="CU1259" s="4"/>
      <c r="CV1259" s="6"/>
      <c r="CW1259" s="5"/>
      <c r="CX1259" s="5"/>
      <c r="CY1259" s="4"/>
      <c r="CZ1259" s="6"/>
      <c r="DA1259" s="4"/>
      <c r="DB1259" s="6"/>
      <c r="DC1259" s="5"/>
      <c r="DD1259" s="5"/>
      <c r="DE1259" s="4"/>
      <c r="DF1259" s="6"/>
      <c r="DG1259" s="4"/>
      <c r="DH1259" s="6"/>
      <c r="DI1259" s="5"/>
      <c r="DJ1259" s="5"/>
      <c r="DK1259" s="4"/>
      <c r="DL1259" s="6"/>
      <c r="DM1259" s="4"/>
      <c r="DN1259" s="6"/>
      <c r="DO1259" s="5"/>
      <c r="DP1259" s="5"/>
      <c r="DQ1259" s="4"/>
      <c r="DR1259" s="6"/>
      <c r="DS1259" s="4"/>
      <c r="DT1259" s="6"/>
      <c r="DU1259" s="5"/>
      <c r="DV1259" s="5"/>
      <c r="DW1259" s="4"/>
      <c r="DX1259" s="6"/>
      <c r="DY1259" s="4"/>
      <c r="DZ1259" s="6"/>
      <c r="EA1259" s="5"/>
      <c r="EB1259" s="5"/>
      <c r="EC1259" s="4"/>
      <c r="ED1259" s="6"/>
      <c r="EE1259" s="4"/>
      <c r="EF1259" s="6"/>
      <c r="EG1259" s="5"/>
      <c r="EH1259" s="5"/>
      <c r="EI1259" s="4"/>
      <c r="EJ1259" s="6"/>
      <c r="EK1259" s="4"/>
      <c r="EL1259" s="6"/>
      <c r="EM1259" s="5"/>
      <c r="EN1259" s="5"/>
      <c r="EO1259" s="4"/>
      <c r="EP1259" s="6"/>
      <c r="EQ1259" s="4"/>
      <c r="ER1259" s="6"/>
      <c r="ES1259" s="5"/>
      <c r="ET1259" s="5"/>
      <c r="EU1259" s="4"/>
      <c r="EV1259" s="6"/>
      <c r="EW1259" s="4"/>
      <c r="EX1259" s="6"/>
      <c r="EY1259" s="5"/>
      <c r="EZ1259" s="5"/>
      <c r="FA1259" s="4"/>
      <c r="FB1259" s="6"/>
      <c r="FC1259" s="4"/>
      <c r="FD1259" s="6"/>
      <c r="FE1259" s="5"/>
      <c r="FF1259" s="5"/>
      <c r="FG1259" s="4"/>
      <c r="FH1259" s="6"/>
      <c r="FI1259" s="4"/>
      <c r="FJ1259" s="6"/>
      <c r="FK1259" s="5"/>
      <c r="FL1259" s="5"/>
      <c r="FM1259" s="4"/>
      <c r="FN1259" s="6"/>
      <c r="FO1259" s="4"/>
      <c r="FP1259" s="6"/>
      <c r="FQ1259" s="5"/>
      <c r="FR1259" s="5"/>
      <c r="FS1259" s="4"/>
      <c r="FT1259" s="6"/>
      <c r="FU1259" s="4"/>
      <c r="FV1259" s="6"/>
      <c r="FW1259" s="5"/>
      <c r="FX1259" s="5"/>
      <c r="FY1259" s="4"/>
      <c r="FZ1259" s="6"/>
      <c r="GA1259" s="4"/>
      <c r="GB1259" s="6"/>
      <c r="GC1259" s="5"/>
      <c r="GD1259" s="5"/>
      <c r="GE1259" s="4"/>
      <c r="GF1259" s="6"/>
      <c r="GG1259" s="4"/>
      <c r="GH1259" s="6"/>
      <c r="GI1259" s="5"/>
      <c r="GJ1259" s="5"/>
      <c r="GK1259" s="4"/>
      <c r="GL1259" s="6"/>
      <c r="GM1259" s="4"/>
      <c r="GN1259" s="6"/>
      <c r="GO1259" s="5"/>
      <c r="GP1259" s="5"/>
      <c r="GQ1259" s="4"/>
      <c r="GR1259" s="6"/>
      <c r="GS1259" s="4"/>
      <c r="GT1259" s="6"/>
      <c r="GU1259" s="5"/>
      <c r="GV1259" s="5"/>
      <c r="GW1259" s="4"/>
      <c r="GX1259" s="6"/>
      <c r="GY1259" s="4"/>
      <c r="GZ1259" s="6"/>
      <c r="HA1259" s="5"/>
      <c r="HB1259" s="5"/>
      <c r="HC1259" s="4"/>
      <c r="HD1259" s="6"/>
      <c r="HE1259" s="4"/>
      <c r="HF1259" s="6"/>
      <c r="HG1259" s="5"/>
      <c r="HH1259" s="5"/>
      <c r="HI1259" s="4"/>
      <c r="HJ1259" s="6"/>
      <c r="HK1259" s="4"/>
      <c r="HL1259" s="6"/>
      <c r="HM1259" s="5"/>
      <c r="HN1259" s="5"/>
      <c r="HO1259" s="4"/>
      <c r="HP1259" s="6"/>
      <c r="HQ1259" s="4"/>
      <c r="HR1259" s="6"/>
      <c r="HS1259" s="5"/>
      <c r="HT1259" s="5"/>
      <c r="HU1259" s="4"/>
      <c r="HV1259" s="6"/>
      <c r="HW1259" s="4"/>
      <c r="HX1259" s="6"/>
      <c r="HY1259" s="5"/>
      <c r="HZ1259" s="5"/>
      <c r="IA1259" s="4"/>
      <c r="IB1259" s="6"/>
      <c r="IC1259" s="4"/>
      <c r="ID1259" s="6"/>
      <c r="IE1259" s="5"/>
      <c r="IF1259" s="5"/>
      <c r="IG1259" s="4"/>
      <c r="IH1259" s="6"/>
      <c r="II1259" s="4"/>
      <c r="IJ1259" s="6"/>
      <c r="IK1259" s="5"/>
      <c r="IL1259" s="5"/>
      <c r="IM1259" s="4"/>
      <c r="IN1259" s="6"/>
      <c r="IO1259" s="4"/>
      <c r="IP1259" s="6"/>
      <c r="IQ1259" s="5"/>
      <c r="IR1259" s="5"/>
      <c r="IS1259" s="4"/>
      <c r="IT1259" s="6"/>
      <c r="IU1259" s="4"/>
      <c r="IV1259" s="6"/>
      <c r="IW1259" s="5"/>
      <c r="IX1259" s="5"/>
      <c r="IY1259" s="4"/>
      <c r="IZ1259" s="6"/>
      <c r="JA1259" s="4"/>
      <c r="JB1259" s="6"/>
      <c r="JC1259" s="5"/>
      <c r="JD1259" s="5"/>
      <c r="JE1259" s="4"/>
      <c r="JF1259" s="6"/>
      <c r="JG1259" s="4"/>
      <c r="JH1259" s="6"/>
      <c r="JI1259" s="5"/>
      <c r="JJ1259" s="5"/>
      <c r="JK1259" s="4"/>
      <c r="JL1259" s="6"/>
      <c r="JM1259" s="4"/>
      <c r="JN1259" s="6"/>
      <c r="JO1259" s="5"/>
      <c r="JP1259" s="5"/>
      <c r="JQ1259" s="4"/>
      <c r="JR1259" s="6"/>
      <c r="JS1259" s="4"/>
      <c r="JT1259" s="6"/>
      <c r="JU1259" s="5"/>
      <c r="JV1259" s="5"/>
      <c r="JW1259" s="4"/>
      <c r="JX1259" s="6"/>
      <c r="JY1259" s="4"/>
      <c r="JZ1259" s="6"/>
      <c r="KA1259" s="5"/>
      <c r="KB1259" s="5"/>
      <c r="KC1259" s="4"/>
      <c r="KD1259" s="6"/>
      <c r="KE1259" s="4"/>
      <c r="KF1259" s="6"/>
      <c r="KG1259" s="5"/>
      <c r="KH1259" s="5"/>
      <c r="KI1259" s="4"/>
      <c r="KJ1259" s="6"/>
      <c r="KK1259" s="4"/>
      <c r="KL1259" s="6"/>
      <c r="KM1259" s="5"/>
      <c r="KN1259" s="5"/>
    </row>
    <row r="1260">
      <c r="A1260" s="3" t="s">
        <v>85</v>
      </c>
      <c r="B1260" s="3" t="s">
        <v>851</v>
      </c>
      <c r="C1260" s="3" t="s">
        <v>921</v>
      </c>
      <c r="D1260" s="3" t="s">
        <v>712</v>
      </c>
      <c r="E1260" s="3" t="s">
        <v>888</v>
      </c>
      <c r="F1260" s="3" t="s">
        <v>104</v>
      </c>
      <c r="G1260" s="3" t="s">
        <v>104</v>
      </c>
      <c r="H1260" s="3" t="s">
        <v>104</v>
      </c>
      <c r="I1260" s="3" t="s">
        <v>1483</v>
      </c>
      <c r="J1260" s="3" t="s">
        <v>104</v>
      </c>
      <c r="K1260" s="4"/>
      <c r="L1260" s="4">
        <f>=ROUNDDOWN({0},0)</f>
      </c>
      <c r="M1260" s="4"/>
      <c r="N1260" s="5"/>
      <c r="O1260" s="4"/>
      <c r="P1260" s="4">
        <f>=ROUNDDOWN({0},0)</f>
      </c>
      <c r="Q1260" s="4"/>
      <c r="R1260" s="5"/>
      <c r="S1260" s="4"/>
      <c r="T1260" s="6"/>
      <c r="U1260" s="4"/>
      <c r="V1260" s="6"/>
      <c r="W1260" s="5"/>
      <c r="X1260" s="5"/>
      <c r="Y1260" s="4"/>
      <c r="Z1260" s="6"/>
      <c r="AA1260" s="4"/>
      <c r="AB1260" s="6"/>
      <c r="AC1260" s="5"/>
      <c r="AD1260" s="5"/>
      <c r="AE1260" s="4"/>
      <c r="AF1260" s="6"/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  <c r="AW1260" s="4"/>
      <c r="AX1260" s="6"/>
      <c r="AY1260" s="4"/>
      <c r="AZ1260" s="6"/>
      <c r="BA1260" s="5"/>
      <c r="BB1260" s="5"/>
      <c r="BC1260" s="4"/>
      <c r="BD1260" s="6"/>
      <c r="BE1260" s="4"/>
      <c r="BF1260" s="6"/>
      <c r="BG1260" s="5"/>
      <c r="BH1260" s="5"/>
      <c r="BI1260" s="4"/>
      <c r="BJ1260" s="6"/>
      <c r="BK1260" s="4"/>
      <c r="BL1260" s="6"/>
      <c r="BM1260" s="5"/>
      <c r="BN1260" s="5"/>
      <c r="BO1260" s="4"/>
      <c r="BP1260" s="6"/>
      <c r="BQ1260" s="4"/>
      <c r="BR1260" s="6"/>
      <c r="BS1260" s="5"/>
      <c r="BT1260" s="5"/>
      <c r="BU1260" s="4"/>
      <c r="BV1260" s="6"/>
      <c r="BW1260" s="4"/>
      <c r="BX1260" s="6"/>
      <c r="BY1260" s="5"/>
      <c r="BZ1260" s="5"/>
      <c r="CA1260" s="4"/>
      <c r="CB1260" s="6"/>
      <c r="CC1260" s="4"/>
      <c r="CD1260" s="6"/>
      <c r="CE1260" s="5"/>
      <c r="CF1260" s="5"/>
      <c r="CG1260" s="4"/>
      <c r="CH1260" s="6"/>
      <c r="CI1260" s="4"/>
      <c r="CJ1260" s="6"/>
      <c r="CK1260" s="5"/>
      <c r="CL1260" s="5"/>
      <c r="CM1260" s="4"/>
      <c r="CN1260" s="6"/>
      <c r="CO1260" s="4"/>
      <c r="CP1260" s="6"/>
      <c r="CQ1260" s="5"/>
      <c r="CR1260" s="5"/>
      <c r="CS1260" s="4"/>
      <c r="CT1260" s="6"/>
      <c r="CU1260" s="4"/>
      <c r="CV1260" s="6"/>
      <c r="CW1260" s="5"/>
      <c r="CX1260" s="5"/>
      <c r="CY1260" s="4"/>
      <c r="CZ1260" s="6"/>
      <c r="DA1260" s="4"/>
      <c r="DB1260" s="6"/>
      <c r="DC1260" s="5"/>
      <c r="DD1260" s="5"/>
      <c r="DE1260" s="4"/>
      <c r="DF1260" s="6"/>
      <c r="DG1260" s="4"/>
      <c r="DH1260" s="6"/>
      <c r="DI1260" s="5"/>
      <c r="DJ1260" s="5"/>
      <c r="DK1260" s="4"/>
      <c r="DL1260" s="6"/>
      <c r="DM1260" s="4"/>
      <c r="DN1260" s="6"/>
      <c r="DO1260" s="5"/>
      <c r="DP1260" s="5"/>
      <c r="DQ1260" s="4"/>
      <c r="DR1260" s="6"/>
      <c r="DS1260" s="4"/>
      <c r="DT1260" s="6"/>
      <c r="DU1260" s="5"/>
      <c r="DV1260" s="5"/>
      <c r="DW1260" s="4"/>
      <c r="DX1260" s="6"/>
      <c r="DY1260" s="4"/>
      <c r="DZ1260" s="6"/>
      <c r="EA1260" s="5"/>
      <c r="EB1260" s="5"/>
      <c r="EC1260" s="4"/>
      <c r="ED1260" s="6"/>
      <c r="EE1260" s="4"/>
      <c r="EF1260" s="6"/>
      <c r="EG1260" s="5"/>
      <c r="EH1260" s="5"/>
      <c r="EI1260" s="4"/>
      <c r="EJ1260" s="6"/>
      <c r="EK1260" s="4"/>
      <c r="EL1260" s="6"/>
      <c r="EM1260" s="5"/>
      <c r="EN1260" s="5"/>
      <c r="EO1260" s="4"/>
      <c r="EP1260" s="6"/>
      <c r="EQ1260" s="4"/>
      <c r="ER1260" s="6"/>
      <c r="ES1260" s="5"/>
      <c r="ET1260" s="5"/>
      <c r="EU1260" s="4"/>
      <c r="EV1260" s="6"/>
      <c r="EW1260" s="4"/>
      <c r="EX1260" s="6"/>
      <c r="EY1260" s="5"/>
      <c r="EZ1260" s="5"/>
      <c r="FA1260" s="4"/>
      <c r="FB1260" s="6"/>
      <c r="FC1260" s="4"/>
      <c r="FD1260" s="6"/>
      <c r="FE1260" s="5"/>
      <c r="FF1260" s="5"/>
      <c r="FG1260" s="4"/>
      <c r="FH1260" s="6"/>
      <c r="FI1260" s="4"/>
      <c r="FJ1260" s="6"/>
      <c r="FK1260" s="5"/>
      <c r="FL1260" s="5"/>
      <c r="FM1260" s="4"/>
      <c r="FN1260" s="6"/>
      <c r="FO1260" s="4"/>
      <c r="FP1260" s="6"/>
      <c r="FQ1260" s="5"/>
      <c r="FR1260" s="5"/>
      <c r="FS1260" s="4"/>
      <c r="FT1260" s="6"/>
      <c r="FU1260" s="4"/>
      <c r="FV1260" s="6"/>
      <c r="FW1260" s="5"/>
      <c r="FX1260" s="5"/>
      <c r="FY1260" s="4"/>
      <c r="FZ1260" s="6"/>
      <c r="GA1260" s="4"/>
      <c r="GB1260" s="6"/>
      <c r="GC1260" s="5"/>
      <c r="GD1260" s="5"/>
      <c r="GE1260" s="4"/>
      <c r="GF1260" s="6"/>
      <c r="GG1260" s="4"/>
      <c r="GH1260" s="6"/>
      <c r="GI1260" s="5"/>
      <c r="GJ1260" s="5"/>
      <c r="GK1260" s="4"/>
      <c r="GL1260" s="6"/>
      <c r="GM1260" s="4"/>
      <c r="GN1260" s="6"/>
      <c r="GO1260" s="5"/>
      <c r="GP1260" s="5"/>
      <c r="GQ1260" s="4"/>
      <c r="GR1260" s="6"/>
      <c r="GS1260" s="4"/>
      <c r="GT1260" s="6"/>
      <c r="GU1260" s="5"/>
      <c r="GV1260" s="5"/>
      <c r="GW1260" s="4"/>
      <c r="GX1260" s="6"/>
      <c r="GY1260" s="4"/>
      <c r="GZ1260" s="6"/>
      <c r="HA1260" s="5"/>
      <c r="HB1260" s="5"/>
      <c r="HC1260" s="4"/>
      <c r="HD1260" s="6"/>
      <c r="HE1260" s="4"/>
      <c r="HF1260" s="6"/>
      <c r="HG1260" s="5"/>
      <c r="HH1260" s="5"/>
      <c r="HI1260" s="4"/>
      <c r="HJ1260" s="6"/>
      <c r="HK1260" s="4"/>
      <c r="HL1260" s="6"/>
      <c r="HM1260" s="5"/>
      <c r="HN1260" s="5"/>
      <c r="HO1260" s="4"/>
      <c r="HP1260" s="6"/>
      <c r="HQ1260" s="4"/>
      <c r="HR1260" s="6"/>
      <c r="HS1260" s="5"/>
      <c r="HT1260" s="5"/>
      <c r="HU1260" s="4"/>
      <c r="HV1260" s="6"/>
      <c r="HW1260" s="4"/>
      <c r="HX1260" s="6"/>
      <c r="HY1260" s="5"/>
      <c r="HZ1260" s="5"/>
      <c r="IA1260" s="4"/>
      <c r="IB1260" s="6"/>
      <c r="IC1260" s="4"/>
      <c r="ID1260" s="6"/>
      <c r="IE1260" s="5"/>
      <c r="IF1260" s="5"/>
      <c r="IG1260" s="4"/>
      <c r="IH1260" s="6"/>
      <c r="II1260" s="4"/>
      <c r="IJ1260" s="6"/>
      <c r="IK1260" s="5"/>
      <c r="IL1260" s="5"/>
      <c r="IM1260" s="4"/>
      <c r="IN1260" s="6"/>
      <c r="IO1260" s="4"/>
      <c r="IP1260" s="6"/>
      <c r="IQ1260" s="5"/>
      <c r="IR1260" s="5"/>
      <c r="IS1260" s="4"/>
      <c r="IT1260" s="6"/>
      <c r="IU1260" s="4"/>
      <c r="IV1260" s="6"/>
      <c r="IW1260" s="5"/>
      <c r="IX1260" s="5"/>
      <c r="IY1260" s="4"/>
      <c r="IZ1260" s="6"/>
      <c r="JA1260" s="4"/>
      <c r="JB1260" s="6"/>
      <c r="JC1260" s="5"/>
      <c r="JD1260" s="5"/>
      <c r="JE1260" s="4"/>
      <c r="JF1260" s="6"/>
      <c r="JG1260" s="4"/>
      <c r="JH1260" s="6"/>
      <c r="JI1260" s="5"/>
      <c r="JJ1260" s="5"/>
      <c r="JK1260" s="4"/>
      <c r="JL1260" s="6"/>
      <c r="JM1260" s="4"/>
      <c r="JN1260" s="6"/>
      <c r="JO1260" s="5"/>
      <c r="JP1260" s="5"/>
      <c r="JQ1260" s="4"/>
      <c r="JR1260" s="6"/>
      <c r="JS1260" s="4"/>
      <c r="JT1260" s="6"/>
      <c r="JU1260" s="5"/>
      <c r="JV1260" s="5"/>
      <c r="JW1260" s="4"/>
      <c r="JX1260" s="6"/>
      <c r="JY1260" s="4"/>
      <c r="JZ1260" s="6"/>
      <c r="KA1260" s="5"/>
      <c r="KB1260" s="5"/>
      <c r="KC1260" s="4"/>
      <c r="KD1260" s="6"/>
      <c r="KE1260" s="4"/>
      <c r="KF1260" s="6"/>
      <c r="KG1260" s="5"/>
      <c r="KH1260" s="5"/>
      <c r="KI1260" s="4"/>
      <c r="KJ1260" s="6"/>
      <c r="KK1260" s="4"/>
      <c r="KL1260" s="6"/>
      <c r="KM1260" s="5"/>
      <c r="KN1260" s="5"/>
    </row>
    <row r="1261">
      <c r="A1261" s="3" t="s">
        <v>85</v>
      </c>
      <c r="B1261" s="3" t="s">
        <v>851</v>
      </c>
      <c r="C1261" s="3" t="s">
        <v>921</v>
      </c>
      <c r="D1261" s="3" t="s">
        <v>712</v>
      </c>
      <c r="E1261" s="3" t="s">
        <v>888</v>
      </c>
      <c r="F1261" s="3" t="s">
        <v>104</v>
      </c>
      <c r="G1261" s="3" t="s">
        <v>104</v>
      </c>
      <c r="H1261" s="3" t="s">
        <v>104</v>
      </c>
      <c r="I1261" s="3" t="s">
        <v>1487</v>
      </c>
      <c r="J1261" s="3" t="s">
        <v>104</v>
      </c>
      <c r="K1261" s="4"/>
      <c r="L1261" s="4">
        <f>=ROUNDDOWN({0},0)</f>
      </c>
      <c r="M1261" s="4"/>
      <c r="N1261" s="5"/>
      <c r="O1261" s="4"/>
      <c r="P1261" s="4">
        <f>=ROUNDDOWN({0},0)</f>
      </c>
      <c r="Q1261" s="4"/>
      <c r="R1261" s="5"/>
      <c r="S1261" s="4"/>
      <c r="T1261" s="6"/>
      <c r="U1261" s="4"/>
      <c r="V1261" s="6"/>
      <c r="W1261" s="5"/>
      <c r="X1261" s="5"/>
      <c r="Y1261" s="4"/>
      <c r="Z1261" s="6"/>
      <c r="AA1261" s="4"/>
      <c r="AB1261" s="6"/>
      <c r="AC1261" s="5"/>
      <c r="AD1261" s="5"/>
      <c r="AE1261" s="4"/>
      <c r="AF1261" s="6"/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  <c r="AW1261" s="4"/>
      <c r="AX1261" s="6"/>
      <c r="AY1261" s="4"/>
      <c r="AZ1261" s="6"/>
      <c r="BA1261" s="5"/>
      <c r="BB1261" s="5"/>
      <c r="BC1261" s="4"/>
      <c r="BD1261" s="6"/>
      <c r="BE1261" s="4"/>
      <c r="BF1261" s="6"/>
      <c r="BG1261" s="5"/>
      <c r="BH1261" s="5"/>
      <c r="BI1261" s="4"/>
      <c r="BJ1261" s="6"/>
      <c r="BK1261" s="4"/>
      <c r="BL1261" s="6"/>
      <c r="BM1261" s="5"/>
      <c r="BN1261" s="5"/>
      <c r="BO1261" s="4"/>
      <c r="BP1261" s="6"/>
      <c r="BQ1261" s="4"/>
      <c r="BR1261" s="6"/>
      <c r="BS1261" s="5"/>
      <c r="BT1261" s="5"/>
      <c r="BU1261" s="4"/>
      <c r="BV1261" s="6"/>
      <c r="BW1261" s="4"/>
      <c r="BX1261" s="6"/>
      <c r="BY1261" s="5"/>
      <c r="BZ1261" s="5"/>
      <c r="CA1261" s="4"/>
      <c r="CB1261" s="6"/>
      <c r="CC1261" s="4"/>
      <c r="CD1261" s="6"/>
      <c r="CE1261" s="5"/>
      <c r="CF1261" s="5"/>
      <c r="CG1261" s="4"/>
      <c r="CH1261" s="6"/>
      <c r="CI1261" s="4"/>
      <c r="CJ1261" s="6"/>
      <c r="CK1261" s="5"/>
      <c r="CL1261" s="5"/>
      <c r="CM1261" s="4"/>
      <c r="CN1261" s="6"/>
      <c r="CO1261" s="4"/>
      <c r="CP1261" s="6"/>
      <c r="CQ1261" s="5"/>
      <c r="CR1261" s="5"/>
      <c r="CS1261" s="4"/>
      <c r="CT1261" s="6"/>
      <c r="CU1261" s="4"/>
      <c r="CV1261" s="6"/>
      <c r="CW1261" s="5"/>
      <c r="CX1261" s="5"/>
      <c r="CY1261" s="4"/>
      <c r="CZ1261" s="6"/>
      <c r="DA1261" s="4"/>
      <c r="DB1261" s="6"/>
      <c r="DC1261" s="5"/>
      <c r="DD1261" s="5"/>
      <c r="DE1261" s="4"/>
      <c r="DF1261" s="6"/>
      <c r="DG1261" s="4"/>
      <c r="DH1261" s="6"/>
      <c r="DI1261" s="5"/>
      <c r="DJ1261" s="5"/>
      <c r="DK1261" s="4"/>
      <c r="DL1261" s="6"/>
      <c r="DM1261" s="4"/>
      <c r="DN1261" s="6"/>
      <c r="DO1261" s="5"/>
      <c r="DP1261" s="5"/>
      <c r="DQ1261" s="4"/>
      <c r="DR1261" s="6"/>
      <c r="DS1261" s="4"/>
      <c r="DT1261" s="6"/>
      <c r="DU1261" s="5"/>
      <c r="DV1261" s="5"/>
      <c r="DW1261" s="4"/>
      <c r="DX1261" s="6"/>
      <c r="DY1261" s="4"/>
      <c r="DZ1261" s="6"/>
      <c r="EA1261" s="5"/>
      <c r="EB1261" s="5"/>
      <c r="EC1261" s="4"/>
      <c r="ED1261" s="6"/>
      <c r="EE1261" s="4"/>
      <c r="EF1261" s="6"/>
      <c r="EG1261" s="5"/>
      <c r="EH1261" s="5"/>
      <c r="EI1261" s="4"/>
      <c r="EJ1261" s="6"/>
      <c r="EK1261" s="4"/>
      <c r="EL1261" s="6"/>
      <c r="EM1261" s="5"/>
      <c r="EN1261" s="5"/>
      <c r="EO1261" s="4"/>
      <c r="EP1261" s="6"/>
      <c r="EQ1261" s="4"/>
      <c r="ER1261" s="6"/>
      <c r="ES1261" s="5"/>
      <c r="ET1261" s="5"/>
      <c r="EU1261" s="4"/>
      <c r="EV1261" s="6"/>
      <c r="EW1261" s="4"/>
      <c r="EX1261" s="6"/>
      <c r="EY1261" s="5"/>
      <c r="EZ1261" s="5"/>
      <c r="FA1261" s="4"/>
      <c r="FB1261" s="6"/>
      <c r="FC1261" s="4"/>
      <c r="FD1261" s="6"/>
      <c r="FE1261" s="5"/>
      <c r="FF1261" s="5"/>
      <c r="FG1261" s="4"/>
      <c r="FH1261" s="6"/>
      <c r="FI1261" s="4"/>
      <c r="FJ1261" s="6"/>
      <c r="FK1261" s="5"/>
      <c r="FL1261" s="5"/>
      <c r="FM1261" s="4"/>
      <c r="FN1261" s="6"/>
      <c r="FO1261" s="4"/>
      <c r="FP1261" s="6"/>
      <c r="FQ1261" s="5"/>
      <c r="FR1261" s="5"/>
      <c r="FS1261" s="4"/>
      <c r="FT1261" s="6"/>
      <c r="FU1261" s="4"/>
      <c r="FV1261" s="6"/>
      <c r="FW1261" s="5"/>
      <c r="FX1261" s="5"/>
      <c r="FY1261" s="4"/>
      <c r="FZ1261" s="6"/>
      <c r="GA1261" s="4"/>
      <c r="GB1261" s="6"/>
      <c r="GC1261" s="5"/>
      <c r="GD1261" s="5"/>
      <c r="GE1261" s="4"/>
      <c r="GF1261" s="6"/>
      <c r="GG1261" s="4"/>
      <c r="GH1261" s="6"/>
      <c r="GI1261" s="5"/>
      <c r="GJ1261" s="5"/>
      <c r="GK1261" s="4"/>
      <c r="GL1261" s="6"/>
      <c r="GM1261" s="4"/>
      <c r="GN1261" s="6"/>
      <c r="GO1261" s="5"/>
      <c r="GP1261" s="5"/>
      <c r="GQ1261" s="4"/>
      <c r="GR1261" s="6"/>
      <c r="GS1261" s="4"/>
      <c r="GT1261" s="6"/>
      <c r="GU1261" s="5"/>
      <c r="GV1261" s="5"/>
      <c r="GW1261" s="4"/>
      <c r="GX1261" s="6"/>
      <c r="GY1261" s="4"/>
      <c r="GZ1261" s="6"/>
      <c r="HA1261" s="5"/>
      <c r="HB1261" s="5"/>
      <c r="HC1261" s="4"/>
      <c r="HD1261" s="6"/>
      <c r="HE1261" s="4"/>
      <c r="HF1261" s="6"/>
      <c r="HG1261" s="5"/>
      <c r="HH1261" s="5"/>
      <c r="HI1261" s="4"/>
      <c r="HJ1261" s="6"/>
      <c r="HK1261" s="4"/>
      <c r="HL1261" s="6"/>
      <c r="HM1261" s="5"/>
      <c r="HN1261" s="5"/>
      <c r="HO1261" s="4"/>
      <c r="HP1261" s="6"/>
      <c r="HQ1261" s="4"/>
      <c r="HR1261" s="6"/>
      <c r="HS1261" s="5"/>
      <c r="HT1261" s="5"/>
      <c r="HU1261" s="4"/>
      <c r="HV1261" s="6"/>
      <c r="HW1261" s="4"/>
      <c r="HX1261" s="6"/>
      <c r="HY1261" s="5"/>
      <c r="HZ1261" s="5"/>
      <c r="IA1261" s="4"/>
      <c r="IB1261" s="6"/>
      <c r="IC1261" s="4"/>
      <c r="ID1261" s="6"/>
      <c r="IE1261" s="5"/>
      <c r="IF1261" s="5"/>
      <c r="IG1261" s="4"/>
      <c r="IH1261" s="6"/>
      <c r="II1261" s="4"/>
      <c r="IJ1261" s="6"/>
      <c r="IK1261" s="5"/>
      <c r="IL1261" s="5"/>
      <c r="IM1261" s="4"/>
      <c r="IN1261" s="6"/>
      <c r="IO1261" s="4"/>
      <c r="IP1261" s="6"/>
      <c r="IQ1261" s="5"/>
      <c r="IR1261" s="5"/>
      <c r="IS1261" s="4"/>
      <c r="IT1261" s="6"/>
      <c r="IU1261" s="4"/>
      <c r="IV1261" s="6"/>
      <c r="IW1261" s="5"/>
      <c r="IX1261" s="5"/>
      <c r="IY1261" s="4"/>
      <c r="IZ1261" s="6"/>
      <c r="JA1261" s="4"/>
      <c r="JB1261" s="6"/>
      <c r="JC1261" s="5"/>
      <c r="JD1261" s="5"/>
      <c r="JE1261" s="4"/>
      <c r="JF1261" s="6"/>
      <c r="JG1261" s="4"/>
      <c r="JH1261" s="6"/>
      <c r="JI1261" s="5"/>
      <c r="JJ1261" s="5"/>
      <c r="JK1261" s="4"/>
      <c r="JL1261" s="6"/>
      <c r="JM1261" s="4"/>
      <c r="JN1261" s="6"/>
      <c r="JO1261" s="5"/>
      <c r="JP1261" s="5"/>
      <c r="JQ1261" s="4"/>
      <c r="JR1261" s="6"/>
      <c r="JS1261" s="4"/>
      <c r="JT1261" s="6"/>
      <c r="JU1261" s="5"/>
      <c r="JV1261" s="5"/>
      <c r="JW1261" s="4"/>
      <c r="JX1261" s="6"/>
      <c r="JY1261" s="4"/>
      <c r="JZ1261" s="6"/>
      <c r="KA1261" s="5"/>
      <c r="KB1261" s="5"/>
      <c r="KC1261" s="4"/>
      <c r="KD1261" s="6"/>
      <c r="KE1261" s="4"/>
      <c r="KF1261" s="6"/>
      <c r="KG1261" s="5"/>
      <c r="KH1261" s="5"/>
      <c r="KI1261" s="4"/>
      <c r="KJ1261" s="6"/>
      <c r="KK1261" s="4"/>
      <c r="KL1261" s="6"/>
      <c r="KM1261" s="5"/>
      <c r="KN1261" s="5"/>
    </row>
    <row r="1262">
      <c r="A1262" s="3" t="s">
        <v>85</v>
      </c>
      <c r="B1262" s="3" t="s">
        <v>851</v>
      </c>
      <c r="C1262" s="3" t="s">
        <v>921</v>
      </c>
      <c r="D1262" s="3" t="s">
        <v>712</v>
      </c>
      <c r="E1262" s="3" t="s">
        <v>888</v>
      </c>
      <c r="F1262" s="3" t="s">
        <v>104</v>
      </c>
      <c r="G1262" s="3" t="s">
        <v>104</v>
      </c>
      <c r="H1262" s="3" t="s">
        <v>104</v>
      </c>
      <c r="I1262" s="3" t="s">
        <v>1488</v>
      </c>
      <c r="J1262" s="3" t="s">
        <v>104</v>
      </c>
      <c r="K1262" s="4"/>
      <c r="L1262" s="4">
        <f>=ROUNDDOWN({0},0)</f>
      </c>
      <c r="M1262" s="4"/>
      <c r="N1262" s="5"/>
      <c r="O1262" s="4"/>
      <c r="P1262" s="4">
        <f>=ROUNDDOWN({0},0)</f>
      </c>
      <c r="Q1262" s="4"/>
      <c r="R1262" s="5"/>
      <c r="S1262" s="4"/>
      <c r="T1262" s="6"/>
      <c r="U1262" s="4"/>
      <c r="V1262" s="6"/>
      <c r="W1262" s="5"/>
      <c r="X1262" s="5"/>
      <c r="Y1262" s="4"/>
      <c r="Z1262" s="6"/>
      <c r="AA1262" s="4"/>
      <c r="AB1262" s="6"/>
      <c r="AC1262" s="5"/>
      <c r="AD1262" s="5"/>
      <c r="AE1262" s="4"/>
      <c r="AF1262" s="6"/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  <c r="AW1262" s="4"/>
      <c r="AX1262" s="6"/>
      <c r="AY1262" s="4"/>
      <c r="AZ1262" s="6"/>
      <c r="BA1262" s="5"/>
      <c r="BB1262" s="5"/>
      <c r="BC1262" s="4"/>
      <c r="BD1262" s="6"/>
      <c r="BE1262" s="4"/>
      <c r="BF1262" s="6"/>
      <c r="BG1262" s="5"/>
      <c r="BH1262" s="5"/>
      <c r="BI1262" s="4"/>
      <c r="BJ1262" s="6"/>
      <c r="BK1262" s="4"/>
      <c r="BL1262" s="6"/>
      <c r="BM1262" s="5"/>
      <c r="BN1262" s="5"/>
      <c r="BO1262" s="4"/>
      <c r="BP1262" s="6"/>
      <c r="BQ1262" s="4"/>
      <c r="BR1262" s="6"/>
      <c r="BS1262" s="5"/>
      <c r="BT1262" s="5"/>
      <c r="BU1262" s="4"/>
      <c r="BV1262" s="6"/>
      <c r="BW1262" s="4"/>
      <c r="BX1262" s="6"/>
      <c r="BY1262" s="5"/>
      <c r="BZ1262" s="5"/>
      <c r="CA1262" s="4"/>
      <c r="CB1262" s="6"/>
      <c r="CC1262" s="4"/>
      <c r="CD1262" s="6"/>
      <c r="CE1262" s="5"/>
      <c r="CF1262" s="5"/>
      <c r="CG1262" s="4"/>
      <c r="CH1262" s="6"/>
      <c r="CI1262" s="4"/>
      <c r="CJ1262" s="6"/>
      <c r="CK1262" s="5"/>
      <c r="CL1262" s="5"/>
      <c r="CM1262" s="4"/>
      <c r="CN1262" s="6"/>
      <c r="CO1262" s="4"/>
      <c r="CP1262" s="6"/>
      <c r="CQ1262" s="5"/>
      <c r="CR1262" s="5"/>
      <c r="CS1262" s="4"/>
      <c r="CT1262" s="6"/>
      <c r="CU1262" s="4"/>
      <c r="CV1262" s="6"/>
      <c r="CW1262" s="5"/>
      <c r="CX1262" s="5"/>
      <c r="CY1262" s="4"/>
      <c r="CZ1262" s="6"/>
      <c r="DA1262" s="4"/>
      <c r="DB1262" s="6"/>
      <c r="DC1262" s="5"/>
      <c r="DD1262" s="5"/>
      <c r="DE1262" s="4"/>
      <c r="DF1262" s="6"/>
      <c r="DG1262" s="4"/>
      <c r="DH1262" s="6"/>
      <c r="DI1262" s="5"/>
      <c r="DJ1262" s="5"/>
      <c r="DK1262" s="4"/>
      <c r="DL1262" s="6"/>
      <c r="DM1262" s="4"/>
      <c r="DN1262" s="6"/>
      <c r="DO1262" s="5"/>
      <c r="DP1262" s="5"/>
      <c r="DQ1262" s="4"/>
      <c r="DR1262" s="6"/>
      <c r="DS1262" s="4"/>
      <c r="DT1262" s="6"/>
      <c r="DU1262" s="5"/>
      <c r="DV1262" s="5"/>
      <c r="DW1262" s="4"/>
      <c r="DX1262" s="6"/>
      <c r="DY1262" s="4"/>
      <c r="DZ1262" s="6"/>
      <c r="EA1262" s="5"/>
      <c r="EB1262" s="5"/>
      <c r="EC1262" s="4"/>
      <c r="ED1262" s="6"/>
      <c r="EE1262" s="4"/>
      <c r="EF1262" s="6"/>
      <c r="EG1262" s="5"/>
      <c r="EH1262" s="5"/>
      <c r="EI1262" s="4"/>
      <c r="EJ1262" s="6"/>
      <c r="EK1262" s="4"/>
      <c r="EL1262" s="6"/>
      <c r="EM1262" s="5"/>
      <c r="EN1262" s="5"/>
      <c r="EO1262" s="4"/>
      <c r="EP1262" s="6"/>
      <c r="EQ1262" s="4"/>
      <c r="ER1262" s="6"/>
      <c r="ES1262" s="5"/>
      <c r="ET1262" s="5"/>
      <c r="EU1262" s="4"/>
      <c r="EV1262" s="6"/>
      <c r="EW1262" s="4"/>
      <c r="EX1262" s="6"/>
      <c r="EY1262" s="5"/>
      <c r="EZ1262" s="5"/>
      <c r="FA1262" s="4"/>
      <c r="FB1262" s="6"/>
      <c r="FC1262" s="4"/>
      <c r="FD1262" s="6"/>
      <c r="FE1262" s="5"/>
      <c r="FF1262" s="5"/>
      <c r="FG1262" s="4"/>
      <c r="FH1262" s="6"/>
      <c r="FI1262" s="4"/>
      <c r="FJ1262" s="6"/>
      <c r="FK1262" s="5"/>
      <c r="FL1262" s="5"/>
      <c r="FM1262" s="4"/>
      <c r="FN1262" s="6"/>
      <c r="FO1262" s="4"/>
      <c r="FP1262" s="6"/>
      <c r="FQ1262" s="5"/>
      <c r="FR1262" s="5"/>
      <c r="FS1262" s="4"/>
      <c r="FT1262" s="6"/>
      <c r="FU1262" s="4"/>
      <c r="FV1262" s="6"/>
      <c r="FW1262" s="5"/>
      <c r="FX1262" s="5"/>
      <c r="FY1262" s="4"/>
      <c r="FZ1262" s="6"/>
      <c r="GA1262" s="4"/>
      <c r="GB1262" s="6"/>
      <c r="GC1262" s="5"/>
      <c r="GD1262" s="5"/>
      <c r="GE1262" s="4"/>
      <c r="GF1262" s="6"/>
      <c r="GG1262" s="4"/>
      <c r="GH1262" s="6"/>
      <c r="GI1262" s="5"/>
      <c r="GJ1262" s="5"/>
      <c r="GK1262" s="4"/>
      <c r="GL1262" s="6"/>
      <c r="GM1262" s="4"/>
      <c r="GN1262" s="6"/>
      <c r="GO1262" s="5"/>
      <c r="GP1262" s="5"/>
      <c r="GQ1262" s="4"/>
      <c r="GR1262" s="6"/>
      <c r="GS1262" s="4"/>
      <c r="GT1262" s="6"/>
      <c r="GU1262" s="5"/>
      <c r="GV1262" s="5"/>
      <c r="GW1262" s="4"/>
      <c r="GX1262" s="6"/>
      <c r="GY1262" s="4"/>
      <c r="GZ1262" s="6"/>
      <c r="HA1262" s="5"/>
      <c r="HB1262" s="5"/>
      <c r="HC1262" s="4"/>
      <c r="HD1262" s="6"/>
      <c r="HE1262" s="4"/>
      <c r="HF1262" s="6"/>
      <c r="HG1262" s="5"/>
      <c r="HH1262" s="5"/>
      <c r="HI1262" s="4"/>
      <c r="HJ1262" s="6"/>
      <c r="HK1262" s="4"/>
      <c r="HL1262" s="6"/>
      <c r="HM1262" s="5"/>
      <c r="HN1262" s="5"/>
      <c r="HO1262" s="4"/>
      <c r="HP1262" s="6"/>
      <c r="HQ1262" s="4"/>
      <c r="HR1262" s="6"/>
      <c r="HS1262" s="5"/>
      <c r="HT1262" s="5"/>
      <c r="HU1262" s="4"/>
      <c r="HV1262" s="6"/>
      <c r="HW1262" s="4"/>
      <c r="HX1262" s="6"/>
      <c r="HY1262" s="5"/>
      <c r="HZ1262" s="5"/>
      <c r="IA1262" s="4"/>
      <c r="IB1262" s="6"/>
      <c r="IC1262" s="4"/>
      <c r="ID1262" s="6"/>
      <c r="IE1262" s="5"/>
      <c r="IF1262" s="5"/>
      <c r="IG1262" s="4"/>
      <c r="IH1262" s="6"/>
      <c r="II1262" s="4"/>
      <c r="IJ1262" s="6"/>
      <c r="IK1262" s="5"/>
      <c r="IL1262" s="5"/>
      <c r="IM1262" s="4"/>
      <c r="IN1262" s="6"/>
      <c r="IO1262" s="4"/>
      <c r="IP1262" s="6"/>
      <c r="IQ1262" s="5"/>
      <c r="IR1262" s="5"/>
      <c r="IS1262" s="4"/>
      <c r="IT1262" s="6"/>
      <c r="IU1262" s="4"/>
      <c r="IV1262" s="6"/>
      <c r="IW1262" s="5"/>
      <c r="IX1262" s="5"/>
      <c r="IY1262" s="4"/>
      <c r="IZ1262" s="6"/>
      <c r="JA1262" s="4"/>
      <c r="JB1262" s="6"/>
      <c r="JC1262" s="5"/>
      <c r="JD1262" s="5"/>
      <c r="JE1262" s="4"/>
      <c r="JF1262" s="6"/>
      <c r="JG1262" s="4"/>
      <c r="JH1262" s="6"/>
      <c r="JI1262" s="5"/>
      <c r="JJ1262" s="5"/>
      <c r="JK1262" s="4"/>
      <c r="JL1262" s="6"/>
      <c r="JM1262" s="4"/>
      <c r="JN1262" s="6"/>
      <c r="JO1262" s="5"/>
      <c r="JP1262" s="5"/>
      <c r="JQ1262" s="4"/>
      <c r="JR1262" s="6"/>
      <c r="JS1262" s="4"/>
      <c r="JT1262" s="6"/>
      <c r="JU1262" s="5"/>
      <c r="JV1262" s="5"/>
      <c r="JW1262" s="4"/>
      <c r="JX1262" s="6"/>
      <c r="JY1262" s="4"/>
      <c r="JZ1262" s="6"/>
      <c r="KA1262" s="5"/>
      <c r="KB1262" s="5"/>
      <c r="KC1262" s="4"/>
      <c r="KD1262" s="6"/>
      <c r="KE1262" s="4"/>
      <c r="KF1262" s="6"/>
      <c r="KG1262" s="5"/>
      <c r="KH1262" s="5"/>
      <c r="KI1262" s="4"/>
      <c r="KJ1262" s="6"/>
      <c r="KK1262" s="4"/>
      <c r="KL1262" s="6"/>
      <c r="KM1262" s="5"/>
      <c r="KN1262" s="5"/>
    </row>
    <row r="1263">
      <c r="A1263" s="3" t="s">
        <v>85</v>
      </c>
      <c r="B1263" s="3" t="s">
        <v>851</v>
      </c>
      <c r="C1263" s="3" t="s">
        <v>921</v>
      </c>
      <c r="D1263" s="3" t="s">
        <v>712</v>
      </c>
      <c r="E1263" s="3" t="s">
        <v>888</v>
      </c>
      <c r="F1263" s="3" t="s">
        <v>104</v>
      </c>
      <c r="G1263" s="3" t="s">
        <v>104</v>
      </c>
      <c r="H1263" s="3" t="s">
        <v>104</v>
      </c>
      <c r="I1263" s="3" t="s">
        <v>1490</v>
      </c>
      <c r="J1263" s="3" t="s">
        <v>104</v>
      </c>
      <c r="K1263" s="4"/>
      <c r="L1263" s="4">
        <f>=ROUNDDOWN({0},0)</f>
      </c>
      <c r="M1263" s="4"/>
      <c r="N1263" s="5"/>
      <c r="O1263" s="4"/>
      <c r="P1263" s="4">
        <f>=ROUNDDOWN({0},0)</f>
      </c>
      <c r="Q1263" s="4"/>
      <c r="R1263" s="5"/>
      <c r="S1263" s="4"/>
      <c r="T1263" s="6"/>
      <c r="U1263" s="4"/>
      <c r="V1263" s="6"/>
      <c r="W1263" s="5"/>
      <c r="X1263" s="5"/>
      <c r="Y1263" s="4"/>
      <c r="Z1263" s="6"/>
      <c r="AA1263" s="4"/>
      <c r="AB1263" s="6"/>
      <c r="AC1263" s="5"/>
      <c r="AD1263" s="5"/>
      <c r="AE1263" s="4"/>
      <c r="AF1263" s="6"/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  <c r="AW1263" s="4"/>
      <c r="AX1263" s="6"/>
      <c r="AY1263" s="4"/>
      <c r="AZ1263" s="6"/>
      <c r="BA1263" s="5"/>
      <c r="BB1263" s="5"/>
      <c r="BC1263" s="4"/>
      <c r="BD1263" s="6"/>
      <c r="BE1263" s="4"/>
      <c r="BF1263" s="6"/>
      <c r="BG1263" s="5"/>
      <c r="BH1263" s="5"/>
      <c r="BI1263" s="4"/>
      <c r="BJ1263" s="6"/>
      <c r="BK1263" s="4"/>
      <c r="BL1263" s="6"/>
      <c r="BM1263" s="5"/>
      <c r="BN1263" s="5"/>
      <c r="BO1263" s="4"/>
      <c r="BP1263" s="6"/>
      <c r="BQ1263" s="4"/>
      <c r="BR1263" s="6"/>
      <c r="BS1263" s="5"/>
      <c r="BT1263" s="5"/>
      <c r="BU1263" s="4"/>
      <c r="BV1263" s="6"/>
      <c r="BW1263" s="4"/>
      <c r="BX1263" s="6"/>
      <c r="BY1263" s="5"/>
      <c r="BZ1263" s="5"/>
      <c r="CA1263" s="4"/>
      <c r="CB1263" s="6"/>
      <c r="CC1263" s="4"/>
      <c r="CD1263" s="6"/>
      <c r="CE1263" s="5"/>
      <c r="CF1263" s="5"/>
      <c r="CG1263" s="4"/>
      <c r="CH1263" s="6"/>
      <c r="CI1263" s="4"/>
      <c r="CJ1263" s="6"/>
      <c r="CK1263" s="5"/>
      <c r="CL1263" s="5"/>
      <c r="CM1263" s="4"/>
      <c r="CN1263" s="6"/>
      <c r="CO1263" s="4"/>
      <c r="CP1263" s="6"/>
      <c r="CQ1263" s="5"/>
      <c r="CR1263" s="5"/>
      <c r="CS1263" s="4"/>
      <c r="CT1263" s="6"/>
      <c r="CU1263" s="4"/>
      <c r="CV1263" s="6"/>
      <c r="CW1263" s="5"/>
      <c r="CX1263" s="5"/>
      <c r="CY1263" s="4"/>
      <c r="CZ1263" s="6"/>
      <c r="DA1263" s="4"/>
      <c r="DB1263" s="6"/>
      <c r="DC1263" s="5"/>
      <c r="DD1263" s="5"/>
      <c r="DE1263" s="4"/>
      <c r="DF1263" s="6"/>
      <c r="DG1263" s="4"/>
      <c r="DH1263" s="6"/>
      <c r="DI1263" s="5"/>
      <c r="DJ1263" s="5"/>
      <c r="DK1263" s="4"/>
      <c r="DL1263" s="6"/>
      <c r="DM1263" s="4"/>
      <c r="DN1263" s="6"/>
      <c r="DO1263" s="5"/>
      <c r="DP1263" s="5"/>
      <c r="DQ1263" s="4"/>
      <c r="DR1263" s="6"/>
      <c r="DS1263" s="4"/>
      <c r="DT1263" s="6"/>
      <c r="DU1263" s="5"/>
      <c r="DV1263" s="5"/>
      <c r="DW1263" s="4"/>
      <c r="DX1263" s="6"/>
      <c r="DY1263" s="4"/>
      <c r="DZ1263" s="6"/>
      <c r="EA1263" s="5"/>
      <c r="EB1263" s="5"/>
      <c r="EC1263" s="4"/>
      <c r="ED1263" s="6"/>
      <c r="EE1263" s="4"/>
      <c r="EF1263" s="6"/>
      <c r="EG1263" s="5"/>
      <c r="EH1263" s="5"/>
      <c r="EI1263" s="4"/>
      <c r="EJ1263" s="6"/>
      <c r="EK1263" s="4"/>
      <c r="EL1263" s="6"/>
      <c r="EM1263" s="5"/>
      <c r="EN1263" s="5"/>
      <c r="EO1263" s="4"/>
      <c r="EP1263" s="6"/>
      <c r="EQ1263" s="4"/>
      <c r="ER1263" s="6"/>
      <c r="ES1263" s="5"/>
      <c r="ET1263" s="5"/>
      <c r="EU1263" s="4"/>
      <c r="EV1263" s="6"/>
      <c r="EW1263" s="4"/>
      <c r="EX1263" s="6"/>
      <c r="EY1263" s="5"/>
      <c r="EZ1263" s="5"/>
      <c r="FA1263" s="4"/>
      <c r="FB1263" s="6"/>
      <c r="FC1263" s="4"/>
      <c r="FD1263" s="6"/>
      <c r="FE1263" s="5"/>
      <c r="FF1263" s="5"/>
      <c r="FG1263" s="4"/>
      <c r="FH1263" s="6"/>
      <c r="FI1263" s="4"/>
      <c r="FJ1263" s="6"/>
      <c r="FK1263" s="5"/>
      <c r="FL1263" s="5"/>
      <c r="FM1263" s="4"/>
      <c r="FN1263" s="6"/>
      <c r="FO1263" s="4"/>
      <c r="FP1263" s="6"/>
      <c r="FQ1263" s="5"/>
      <c r="FR1263" s="5"/>
      <c r="FS1263" s="4"/>
      <c r="FT1263" s="6"/>
      <c r="FU1263" s="4"/>
      <c r="FV1263" s="6"/>
      <c r="FW1263" s="5"/>
      <c r="FX1263" s="5"/>
      <c r="FY1263" s="4"/>
      <c r="FZ1263" s="6"/>
      <c r="GA1263" s="4"/>
      <c r="GB1263" s="6"/>
      <c r="GC1263" s="5"/>
      <c r="GD1263" s="5"/>
      <c r="GE1263" s="4"/>
      <c r="GF1263" s="6"/>
      <c r="GG1263" s="4"/>
      <c r="GH1263" s="6"/>
      <c r="GI1263" s="5"/>
      <c r="GJ1263" s="5"/>
      <c r="GK1263" s="4"/>
      <c r="GL1263" s="6"/>
      <c r="GM1263" s="4"/>
      <c r="GN1263" s="6"/>
      <c r="GO1263" s="5"/>
      <c r="GP1263" s="5"/>
      <c r="GQ1263" s="4"/>
      <c r="GR1263" s="6"/>
      <c r="GS1263" s="4"/>
      <c r="GT1263" s="6"/>
      <c r="GU1263" s="5"/>
      <c r="GV1263" s="5"/>
      <c r="GW1263" s="4"/>
      <c r="GX1263" s="6"/>
      <c r="GY1263" s="4"/>
      <c r="GZ1263" s="6"/>
      <c r="HA1263" s="5"/>
      <c r="HB1263" s="5"/>
      <c r="HC1263" s="4"/>
      <c r="HD1263" s="6"/>
      <c r="HE1263" s="4"/>
      <c r="HF1263" s="6"/>
      <c r="HG1263" s="5"/>
      <c r="HH1263" s="5"/>
      <c r="HI1263" s="4"/>
      <c r="HJ1263" s="6"/>
      <c r="HK1263" s="4"/>
      <c r="HL1263" s="6"/>
      <c r="HM1263" s="5"/>
      <c r="HN1263" s="5"/>
      <c r="HO1263" s="4"/>
      <c r="HP1263" s="6"/>
      <c r="HQ1263" s="4"/>
      <c r="HR1263" s="6"/>
      <c r="HS1263" s="5"/>
      <c r="HT1263" s="5"/>
      <c r="HU1263" s="4"/>
      <c r="HV1263" s="6"/>
      <c r="HW1263" s="4"/>
      <c r="HX1263" s="6"/>
      <c r="HY1263" s="5"/>
      <c r="HZ1263" s="5"/>
      <c r="IA1263" s="4"/>
      <c r="IB1263" s="6"/>
      <c r="IC1263" s="4"/>
      <c r="ID1263" s="6"/>
      <c r="IE1263" s="5"/>
      <c r="IF1263" s="5"/>
      <c r="IG1263" s="4"/>
      <c r="IH1263" s="6"/>
      <c r="II1263" s="4"/>
      <c r="IJ1263" s="6"/>
      <c r="IK1263" s="5"/>
      <c r="IL1263" s="5"/>
      <c r="IM1263" s="4"/>
      <c r="IN1263" s="6"/>
      <c r="IO1263" s="4"/>
      <c r="IP1263" s="6"/>
      <c r="IQ1263" s="5"/>
      <c r="IR1263" s="5"/>
      <c r="IS1263" s="4"/>
      <c r="IT1263" s="6"/>
      <c r="IU1263" s="4"/>
      <c r="IV1263" s="6"/>
      <c r="IW1263" s="5"/>
      <c r="IX1263" s="5"/>
      <c r="IY1263" s="4"/>
      <c r="IZ1263" s="6"/>
      <c r="JA1263" s="4"/>
      <c r="JB1263" s="6"/>
      <c r="JC1263" s="5"/>
      <c r="JD1263" s="5"/>
      <c r="JE1263" s="4"/>
      <c r="JF1263" s="6"/>
      <c r="JG1263" s="4"/>
      <c r="JH1263" s="6"/>
      <c r="JI1263" s="5"/>
      <c r="JJ1263" s="5"/>
      <c r="JK1263" s="4"/>
      <c r="JL1263" s="6"/>
      <c r="JM1263" s="4"/>
      <c r="JN1263" s="6"/>
      <c r="JO1263" s="5"/>
      <c r="JP1263" s="5"/>
      <c r="JQ1263" s="4"/>
      <c r="JR1263" s="6"/>
      <c r="JS1263" s="4"/>
      <c r="JT1263" s="6"/>
      <c r="JU1263" s="5"/>
      <c r="JV1263" s="5"/>
      <c r="JW1263" s="4"/>
      <c r="JX1263" s="6"/>
      <c r="JY1263" s="4"/>
      <c r="JZ1263" s="6"/>
      <c r="KA1263" s="5"/>
      <c r="KB1263" s="5"/>
      <c r="KC1263" s="4"/>
      <c r="KD1263" s="6"/>
      <c r="KE1263" s="4"/>
      <c r="KF1263" s="6"/>
      <c r="KG1263" s="5"/>
      <c r="KH1263" s="5"/>
      <c r="KI1263" s="4"/>
      <c r="KJ1263" s="6"/>
      <c r="KK1263" s="4"/>
      <c r="KL1263" s="6"/>
      <c r="KM1263" s="5"/>
      <c r="KN1263" s="5"/>
    </row>
    <row r="1264">
      <c r="A1264" s="3" t="s">
        <v>85</v>
      </c>
      <c r="B1264" s="3" t="s">
        <v>851</v>
      </c>
      <c r="C1264" s="3" t="s">
        <v>921</v>
      </c>
      <c r="D1264" s="3" t="s">
        <v>712</v>
      </c>
      <c r="E1264" s="3" t="s">
        <v>888</v>
      </c>
      <c r="F1264" s="3" t="s">
        <v>104</v>
      </c>
      <c r="G1264" s="3" t="s">
        <v>104</v>
      </c>
      <c r="H1264" s="3" t="s">
        <v>104</v>
      </c>
      <c r="I1264" s="3" t="s">
        <v>1508</v>
      </c>
      <c r="J1264" s="3" t="s">
        <v>104</v>
      </c>
      <c r="K1264" s="4"/>
      <c r="L1264" s="4">
        <f>=ROUNDDOWN({0},0)</f>
      </c>
      <c r="M1264" s="4"/>
      <c r="N1264" s="5"/>
      <c r="O1264" s="4"/>
      <c r="P1264" s="4">
        <f>=ROUNDDOWN({0},0)</f>
      </c>
      <c r="Q1264" s="4"/>
      <c r="R1264" s="5"/>
      <c r="S1264" s="4"/>
      <c r="T1264" s="6"/>
      <c r="U1264" s="4"/>
      <c r="V1264" s="6"/>
      <c r="W1264" s="5"/>
      <c r="X1264" s="5"/>
      <c r="Y1264" s="4"/>
      <c r="Z1264" s="6"/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  <c r="AW1264" s="4"/>
      <c r="AX1264" s="6"/>
      <c r="AY1264" s="4"/>
      <c r="AZ1264" s="6"/>
      <c r="BA1264" s="5"/>
      <c r="BB1264" s="5"/>
      <c r="BC1264" s="4"/>
      <c r="BD1264" s="6"/>
      <c r="BE1264" s="4"/>
      <c r="BF1264" s="6"/>
      <c r="BG1264" s="5"/>
      <c r="BH1264" s="5"/>
      <c r="BI1264" s="4"/>
      <c r="BJ1264" s="6"/>
      <c r="BK1264" s="4"/>
      <c r="BL1264" s="6"/>
      <c r="BM1264" s="5"/>
      <c r="BN1264" s="5"/>
      <c r="BO1264" s="4"/>
      <c r="BP1264" s="6"/>
      <c r="BQ1264" s="4"/>
      <c r="BR1264" s="6"/>
      <c r="BS1264" s="5"/>
      <c r="BT1264" s="5"/>
      <c r="BU1264" s="4"/>
      <c r="BV1264" s="6"/>
      <c r="BW1264" s="4"/>
      <c r="BX1264" s="6"/>
      <c r="BY1264" s="5"/>
      <c r="BZ1264" s="5"/>
      <c r="CA1264" s="4"/>
      <c r="CB1264" s="6"/>
      <c r="CC1264" s="4"/>
      <c r="CD1264" s="6"/>
      <c r="CE1264" s="5"/>
      <c r="CF1264" s="5"/>
      <c r="CG1264" s="4"/>
      <c r="CH1264" s="6"/>
      <c r="CI1264" s="4"/>
      <c r="CJ1264" s="6"/>
      <c r="CK1264" s="5"/>
      <c r="CL1264" s="5"/>
      <c r="CM1264" s="4"/>
      <c r="CN1264" s="6"/>
      <c r="CO1264" s="4"/>
      <c r="CP1264" s="6"/>
      <c r="CQ1264" s="5"/>
      <c r="CR1264" s="5"/>
      <c r="CS1264" s="4"/>
      <c r="CT1264" s="6"/>
      <c r="CU1264" s="4"/>
      <c r="CV1264" s="6"/>
      <c r="CW1264" s="5"/>
      <c r="CX1264" s="5"/>
      <c r="CY1264" s="4"/>
      <c r="CZ1264" s="6"/>
      <c r="DA1264" s="4"/>
      <c r="DB1264" s="6"/>
      <c r="DC1264" s="5"/>
      <c r="DD1264" s="5"/>
      <c r="DE1264" s="4"/>
      <c r="DF1264" s="6"/>
      <c r="DG1264" s="4"/>
      <c r="DH1264" s="6"/>
      <c r="DI1264" s="5"/>
      <c r="DJ1264" s="5"/>
      <c r="DK1264" s="4"/>
      <c r="DL1264" s="6"/>
      <c r="DM1264" s="4"/>
      <c r="DN1264" s="6"/>
      <c r="DO1264" s="5"/>
      <c r="DP1264" s="5"/>
      <c r="DQ1264" s="4"/>
      <c r="DR1264" s="6"/>
      <c r="DS1264" s="4"/>
      <c r="DT1264" s="6"/>
      <c r="DU1264" s="5"/>
      <c r="DV1264" s="5"/>
      <c r="DW1264" s="4"/>
      <c r="DX1264" s="6"/>
      <c r="DY1264" s="4"/>
      <c r="DZ1264" s="6"/>
      <c r="EA1264" s="5"/>
      <c r="EB1264" s="5"/>
      <c r="EC1264" s="4"/>
      <c r="ED1264" s="6"/>
      <c r="EE1264" s="4"/>
      <c r="EF1264" s="6"/>
      <c r="EG1264" s="5"/>
      <c r="EH1264" s="5"/>
      <c r="EI1264" s="4"/>
      <c r="EJ1264" s="6"/>
      <c r="EK1264" s="4"/>
      <c r="EL1264" s="6"/>
      <c r="EM1264" s="5"/>
      <c r="EN1264" s="5"/>
      <c r="EO1264" s="4"/>
      <c r="EP1264" s="6"/>
      <c r="EQ1264" s="4"/>
      <c r="ER1264" s="6"/>
      <c r="ES1264" s="5"/>
      <c r="ET1264" s="5"/>
      <c r="EU1264" s="4"/>
      <c r="EV1264" s="6"/>
      <c r="EW1264" s="4"/>
      <c r="EX1264" s="6"/>
      <c r="EY1264" s="5"/>
      <c r="EZ1264" s="5"/>
      <c r="FA1264" s="4"/>
      <c r="FB1264" s="6"/>
      <c r="FC1264" s="4"/>
      <c r="FD1264" s="6"/>
      <c r="FE1264" s="5"/>
      <c r="FF1264" s="5"/>
      <c r="FG1264" s="4"/>
      <c r="FH1264" s="6"/>
      <c r="FI1264" s="4"/>
      <c r="FJ1264" s="6"/>
      <c r="FK1264" s="5"/>
      <c r="FL1264" s="5"/>
      <c r="FM1264" s="4"/>
      <c r="FN1264" s="6"/>
      <c r="FO1264" s="4"/>
      <c r="FP1264" s="6"/>
      <c r="FQ1264" s="5"/>
      <c r="FR1264" s="5"/>
      <c r="FS1264" s="4"/>
      <c r="FT1264" s="6"/>
      <c r="FU1264" s="4"/>
      <c r="FV1264" s="6"/>
      <c r="FW1264" s="5"/>
      <c r="FX1264" s="5"/>
      <c r="FY1264" s="4"/>
      <c r="FZ1264" s="6"/>
      <c r="GA1264" s="4"/>
      <c r="GB1264" s="6"/>
      <c r="GC1264" s="5"/>
      <c r="GD1264" s="5"/>
      <c r="GE1264" s="4"/>
      <c r="GF1264" s="6"/>
      <c r="GG1264" s="4"/>
      <c r="GH1264" s="6"/>
      <c r="GI1264" s="5"/>
      <c r="GJ1264" s="5"/>
      <c r="GK1264" s="4"/>
      <c r="GL1264" s="6"/>
      <c r="GM1264" s="4"/>
      <c r="GN1264" s="6"/>
      <c r="GO1264" s="5"/>
      <c r="GP1264" s="5"/>
      <c r="GQ1264" s="4"/>
      <c r="GR1264" s="6"/>
      <c r="GS1264" s="4"/>
      <c r="GT1264" s="6"/>
      <c r="GU1264" s="5"/>
      <c r="GV1264" s="5"/>
      <c r="GW1264" s="4"/>
      <c r="GX1264" s="6"/>
      <c r="GY1264" s="4"/>
      <c r="GZ1264" s="6"/>
      <c r="HA1264" s="5"/>
      <c r="HB1264" s="5"/>
      <c r="HC1264" s="4"/>
      <c r="HD1264" s="6"/>
      <c r="HE1264" s="4"/>
      <c r="HF1264" s="6"/>
      <c r="HG1264" s="5"/>
      <c r="HH1264" s="5"/>
      <c r="HI1264" s="4"/>
      <c r="HJ1264" s="6"/>
      <c r="HK1264" s="4"/>
      <c r="HL1264" s="6"/>
      <c r="HM1264" s="5"/>
      <c r="HN1264" s="5"/>
      <c r="HO1264" s="4"/>
      <c r="HP1264" s="6"/>
      <c r="HQ1264" s="4"/>
      <c r="HR1264" s="6"/>
      <c r="HS1264" s="5"/>
      <c r="HT1264" s="5"/>
      <c r="HU1264" s="4"/>
      <c r="HV1264" s="6"/>
      <c r="HW1264" s="4"/>
      <c r="HX1264" s="6"/>
      <c r="HY1264" s="5"/>
      <c r="HZ1264" s="5"/>
      <c r="IA1264" s="4"/>
      <c r="IB1264" s="6"/>
      <c r="IC1264" s="4"/>
      <c r="ID1264" s="6"/>
      <c r="IE1264" s="5"/>
      <c r="IF1264" s="5"/>
      <c r="IG1264" s="4"/>
      <c r="IH1264" s="6"/>
      <c r="II1264" s="4"/>
      <c r="IJ1264" s="6"/>
      <c r="IK1264" s="5"/>
      <c r="IL1264" s="5"/>
      <c r="IM1264" s="4"/>
      <c r="IN1264" s="6"/>
      <c r="IO1264" s="4"/>
      <c r="IP1264" s="6"/>
      <c r="IQ1264" s="5"/>
      <c r="IR1264" s="5"/>
      <c r="IS1264" s="4"/>
      <c r="IT1264" s="6"/>
      <c r="IU1264" s="4"/>
      <c r="IV1264" s="6"/>
      <c r="IW1264" s="5"/>
      <c r="IX1264" s="5"/>
      <c r="IY1264" s="4"/>
      <c r="IZ1264" s="6"/>
      <c r="JA1264" s="4"/>
      <c r="JB1264" s="6"/>
      <c r="JC1264" s="5"/>
      <c r="JD1264" s="5"/>
      <c r="JE1264" s="4"/>
      <c r="JF1264" s="6"/>
      <c r="JG1264" s="4"/>
      <c r="JH1264" s="6"/>
      <c r="JI1264" s="5"/>
      <c r="JJ1264" s="5"/>
      <c r="JK1264" s="4"/>
      <c r="JL1264" s="6"/>
      <c r="JM1264" s="4"/>
      <c r="JN1264" s="6"/>
      <c r="JO1264" s="5"/>
      <c r="JP1264" s="5"/>
      <c r="JQ1264" s="4"/>
      <c r="JR1264" s="6"/>
      <c r="JS1264" s="4"/>
      <c r="JT1264" s="6"/>
      <c r="JU1264" s="5"/>
      <c r="JV1264" s="5"/>
      <c r="JW1264" s="4"/>
      <c r="JX1264" s="6"/>
      <c r="JY1264" s="4"/>
      <c r="JZ1264" s="6"/>
      <c r="KA1264" s="5"/>
      <c r="KB1264" s="5"/>
      <c r="KC1264" s="4"/>
      <c r="KD1264" s="6"/>
      <c r="KE1264" s="4"/>
      <c r="KF1264" s="6"/>
      <c r="KG1264" s="5"/>
      <c r="KH1264" s="5"/>
      <c r="KI1264" s="4"/>
      <c r="KJ1264" s="6"/>
      <c r="KK1264" s="4"/>
      <c r="KL1264" s="6"/>
      <c r="KM1264" s="5"/>
      <c r="KN1264" s="5"/>
    </row>
    <row r="1265">
      <c r="A1265" s="3" t="s">
        <v>85</v>
      </c>
      <c r="B1265" s="3" t="s">
        <v>851</v>
      </c>
      <c r="C1265" s="3" t="s">
        <v>921</v>
      </c>
      <c r="D1265" s="3" t="s">
        <v>712</v>
      </c>
      <c r="E1265" s="3" t="s">
        <v>888</v>
      </c>
      <c r="F1265" s="3" t="s">
        <v>104</v>
      </c>
      <c r="G1265" s="3" t="s">
        <v>104</v>
      </c>
      <c r="H1265" s="3" t="s">
        <v>104</v>
      </c>
      <c r="I1265" s="3" t="s">
        <v>1511</v>
      </c>
      <c r="J1265" s="3" t="s">
        <v>104</v>
      </c>
      <c r="K1265" s="4"/>
      <c r="L1265" s="4">
        <f>=ROUNDDOWN({0},0)</f>
      </c>
      <c r="M1265" s="4"/>
      <c r="N1265" s="5"/>
      <c r="O1265" s="4"/>
      <c r="P1265" s="4">
        <f>=ROUNDDOWN({0},0)</f>
      </c>
      <c r="Q1265" s="4"/>
      <c r="R1265" s="5"/>
      <c r="S1265" s="4"/>
      <c r="T1265" s="6"/>
      <c r="U1265" s="4"/>
      <c r="V1265" s="6"/>
      <c r="W1265" s="5"/>
      <c r="X1265" s="5"/>
      <c r="Y1265" s="4"/>
      <c r="Z1265" s="6"/>
      <c r="AA1265" s="4"/>
      <c r="AB1265" s="6"/>
      <c r="AC1265" s="5"/>
      <c r="AD1265" s="5"/>
      <c r="AE1265" s="4"/>
      <c r="AF1265" s="6"/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  <c r="AW1265" s="4"/>
      <c r="AX1265" s="6"/>
      <c r="AY1265" s="4"/>
      <c r="AZ1265" s="6"/>
      <c r="BA1265" s="5"/>
      <c r="BB1265" s="5"/>
      <c r="BC1265" s="4"/>
      <c r="BD1265" s="6"/>
      <c r="BE1265" s="4"/>
      <c r="BF1265" s="6"/>
      <c r="BG1265" s="5"/>
      <c r="BH1265" s="5"/>
      <c r="BI1265" s="4"/>
      <c r="BJ1265" s="6"/>
      <c r="BK1265" s="4"/>
      <c r="BL1265" s="6"/>
      <c r="BM1265" s="5"/>
      <c r="BN1265" s="5"/>
      <c r="BO1265" s="4"/>
      <c r="BP1265" s="6"/>
      <c r="BQ1265" s="4"/>
      <c r="BR1265" s="6"/>
      <c r="BS1265" s="5"/>
      <c r="BT1265" s="5"/>
      <c r="BU1265" s="4"/>
      <c r="BV1265" s="6"/>
      <c r="BW1265" s="4"/>
      <c r="BX1265" s="6"/>
      <c r="BY1265" s="5"/>
      <c r="BZ1265" s="5"/>
      <c r="CA1265" s="4"/>
      <c r="CB1265" s="6"/>
      <c r="CC1265" s="4"/>
      <c r="CD1265" s="6"/>
      <c r="CE1265" s="5"/>
      <c r="CF1265" s="5"/>
      <c r="CG1265" s="4"/>
      <c r="CH1265" s="6"/>
      <c r="CI1265" s="4"/>
      <c r="CJ1265" s="6"/>
      <c r="CK1265" s="5"/>
      <c r="CL1265" s="5"/>
      <c r="CM1265" s="4"/>
      <c r="CN1265" s="6"/>
      <c r="CO1265" s="4"/>
      <c r="CP1265" s="6"/>
      <c r="CQ1265" s="5"/>
      <c r="CR1265" s="5"/>
      <c r="CS1265" s="4"/>
      <c r="CT1265" s="6"/>
      <c r="CU1265" s="4"/>
      <c r="CV1265" s="6"/>
      <c r="CW1265" s="5"/>
      <c r="CX1265" s="5"/>
      <c r="CY1265" s="4"/>
      <c r="CZ1265" s="6"/>
      <c r="DA1265" s="4"/>
      <c r="DB1265" s="6"/>
      <c r="DC1265" s="5"/>
      <c r="DD1265" s="5"/>
      <c r="DE1265" s="4"/>
      <c r="DF1265" s="6"/>
      <c r="DG1265" s="4"/>
      <c r="DH1265" s="6"/>
      <c r="DI1265" s="5"/>
      <c r="DJ1265" s="5"/>
      <c r="DK1265" s="4"/>
      <c r="DL1265" s="6"/>
      <c r="DM1265" s="4"/>
      <c r="DN1265" s="6"/>
      <c r="DO1265" s="5"/>
      <c r="DP1265" s="5"/>
      <c r="DQ1265" s="4"/>
      <c r="DR1265" s="6"/>
      <c r="DS1265" s="4"/>
      <c r="DT1265" s="6"/>
      <c r="DU1265" s="5"/>
      <c r="DV1265" s="5"/>
      <c r="DW1265" s="4"/>
      <c r="DX1265" s="6"/>
      <c r="DY1265" s="4"/>
      <c r="DZ1265" s="6"/>
      <c r="EA1265" s="5"/>
      <c r="EB1265" s="5"/>
      <c r="EC1265" s="4"/>
      <c r="ED1265" s="6"/>
      <c r="EE1265" s="4"/>
      <c r="EF1265" s="6"/>
      <c r="EG1265" s="5"/>
      <c r="EH1265" s="5"/>
      <c r="EI1265" s="4"/>
      <c r="EJ1265" s="6"/>
      <c r="EK1265" s="4"/>
      <c r="EL1265" s="6"/>
      <c r="EM1265" s="5"/>
      <c r="EN1265" s="5"/>
      <c r="EO1265" s="4"/>
      <c r="EP1265" s="6"/>
      <c r="EQ1265" s="4"/>
      <c r="ER1265" s="6"/>
      <c r="ES1265" s="5"/>
      <c r="ET1265" s="5"/>
      <c r="EU1265" s="4"/>
      <c r="EV1265" s="6"/>
      <c r="EW1265" s="4"/>
      <c r="EX1265" s="6"/>
      <c r="EY1265" s="5"/>
      <c r="EZ1265" s="5"/>
      <c r="FA1265" s="4"/>
      <c r="FB1265" s="6"/>
      <c r="FC1265" s="4"/>
      <c r="FD1265" s="6"/>
      <c r="FE1265" s="5"/>
      <c r="FF1265" s="5"/>
      <c r="FG1265" s="4"/>
      <c r="FH1265" s="6"/>
      <c r="FI1265" s="4"/>
      <c r="FJ1265" s="6"/>
      <c r="FK1265" s="5"/>
      <c r="FL1265" s="5"/>
      <c r="FM1265" s="4"/>
      <c r="FN1265" s="6"/>
      <c r="FO1265" s="4"/>
      <c r="FP1265" s="6"/>
      <c r="FQ1265" s="5"/>
      <c r="FR1265" s="5"/>
      <c r="FS1265" s="4"/>
      <c r="FT1265" s="6"/>
      <c r="FU1265" s="4"/>
      <c r="FV1265" s="6"/>
      <c r="FW1265" s="5"/>
      <c r="FX1265" s="5"/>
      <c r="FY1265" s="4"/>
      <c r="FZ1265" s="6"/>
      <c r="GA1265" s="4"/>
      <c r="GB1265" s="6"/>
      <c r="GC1265" s="5"/>
      <c r="GD1265" s="5"/>
      <c r="GE1265" s="4"/>
      <c r="GF1265" s="6"/>
      <c r="GG1265" s="4"/>
      <c r="GH1265" s="6"/>
      <c r="GI1265" s="5"/>
      <c r="GJ1265" s="5"/>
      <c r="GK1265" s="4"/>
      <c r="GL1265" s="6"/>
      <c r="GM1265" s="4"/>
      <c r="GN1265" s="6"/>
      <c r="GO1265" s="5"/>
      <c r="GP1265" s="5"/>
      <c r="GQ1265" s="4"/>
      <c r="GR1265" s="6"/>
      <c r="GS1265" s="4"/>
      <c r="GT1265" s="6"/>
      <c r="GU1265" s="5"/>
      <c r="GV1265" s="5"/>
      <c r="GW1265" s="4"/>
      <c r="GX1265" s="6"/>
      <c r="GY1265" s="4"/>
      <c r="GZ1265" s="6"/>
      <c r="HA1265" s="5"/>
      <c r="HB1265" s="5"/>
      <c r="HC1265" s="4"/>
      <c r="HD1265" s="6"/>
      <c r="HE1265" s="4"/>
      <c r="HF1265" s="6"/>
      <c r="HG1265" s="5"/>
      <c r="HH1265" s="5"/>
      <c r="HI1265" s="4"/>
      <c r="HJ1265" s="6"/>
      <c r="HK1265" s="4"/>
      <c r="HL1265" s="6"/>
      <c r="HM1265" s="5"/>
      <c r="HN1265" s="5"/>
      <c r="HO1265" s="4"/>
      <c r="HP1265" s="6"/>
      <c r="HQ1265" s="4"/>
      <c r="HR1265" s="6"/>
      <c r="HS1265" s="5"/>
      <c r="HT1265" s="5"/>
      <c r="HU1265" s="4"/>
      <c r="HV1265" s="6"/>
      <c r="HW1265" s="4"/>
      <c r="HX1265" s="6"/>
      <c r="HY1265" s="5"/>
      <c r="HZ1265" s="5"/>
      <c r="IA1265" s="4"/>
      <c r="IB1265" s="6"/>
      <c r="IC1265" s="4"/>
      <c r="ID1265" s="6"/>
      <c r="IE1265" s="5"/>
      <c r="IF1265" s="5"/>
      <c r="IG1265" s="4"/>
      <c r="IH1265" s="6"/>
      <c r="II1265" s="4"/>
      <c r="IJ1265" s="6"/>
      <c r="IK1265" s="5"/>
      <c r="IL1265" s="5"/>
      <c r="IM1265" s="4"/>
      <c r="IN1265" s="6"/>
      <c r="IO1265" s="4"/>
      <c r="IP1265" s="6"/>
      <c r="IQ1265" s="5"/>
      <c r="IR1265" s="5"/>
      <c r="IS1265" s="4"/>
      <c r="IT1265" s="6"/>
      <c r="IU1265" s="4"/>
      <c r="IV1265" s="6"/>
      <c r="IW1265" s="5"/>
      <c r="IX1265" s="5"/>
      <c r="IY1265" s="4"/>
      <c r="IZ1265" s="6"/>
      <c r="JA1265" s="4"/>
      <c r="JB1265" s="6"/>
      <c r="JC1265" s="5"/>
      <c r="JD1265" s="5"/>
      <c r="JE1265" s="4"/>
      <c r="JF1265" s="6"/>
      <c r="JG1265" s="4"/>
      <c r="JH1265" s="6"/>
      <c r="JI1265" s="5"/>
      <c r="JJ1265" s="5"/>
      <c r="JK1265" s="4"/>
      <c r="JL1265" s="6"/>
      <c r="JM1265" s="4"/>
      <c r="JN1265" s="6"/>
      <c r="JO1265" s="5"/>
      <c r="JP1265" s="5"/>
      <c r="JQ1265" s="4"/>
      <c r="JR1265" s="6"/>
      <c r="JS1265" s="4"/>
      <c r="JT1265" s="6"/>
      <c r="JU1265" s="5"/>
      <c r="JV1265" s="5"/>
      <c r="JW1265" s="4"/>
      <c r="JX1265" s="6"/>
      <c r="JY1265" s="4"/>
      <c r="JZ1265" s="6"/>
      <c r="KA1265" s="5"/>
      <c r="KB1265" s="5"/>
      <c r="KC1265" s="4"/>
      <c r="KD1265" s="6"/>
      <c r="KE1265" s="4"/>
      <c r="KF1265" s="6"/>
      <c r="KG1265" s="5"/>
      <c r="KH1265" s="5"/>
      <c r="KI1265" s="4"/>
      <c r="KJ1265" s="6"/>
      <c r="KK1265" s="4"/>
      <c r="KL1265" s="6"/>
      <c r="KM1265" s="5"/>
      <c r="KN1265" s="5"/>
    </row>
    <row r="1266">
      <c r="A1266" s="3" t="s">
        <v>85</v>
      </c>
      <c r="B1266" s="3" t="s">
        <v>851</v>
      </c>
      <c r="C1266" s="3" t="s">
        <v>921</v>
      </c>
      <c r="D1266" s="3" t="s">
        <v>712</v>
      </c>
      <c r="E1266" s="3" t="s">
        <v>888</v>
      </c>
      <c r="F1266" s="3" t="s">
        <v>104</v>
      </c>
      <c r="G1266" s="3" t="s">
        <v>104</v>
      </c>
      <c r="H1266" s="3" t="s">
        <v>104</v>
      </c>
      <c r="I1266" s="3" t="s">
        <v>1323</v>
      </c>
      <c r="J1266" s="3" t="s">
        <v>104</v>
      </c>
      <c r="K1266" s="4"/>
      <c r="L1266" s="4">
        <f>=ROUNDDOWN({0},0)</f>
      </c>
      <c r="M1266" s="4"/>
      <c r="N1266" s="5"/>
      <c r="O1266" s="4"/>
      <c r="P1266" s="4">
        <f>=ROUNDDOWN({0},0)</f>
      </c>
      <c r="Q1266" s="4"/>
      <c r="R1266" s="5"/>
      <c r="S1266" s="4"/>
      <c r="T1266" s="6"/>
      <c r="U1266" s="4"/>
      <c r="V1266" s="6"/>
      <c r="W1266" s="5"/>
      <c r="X1266" s="5"/>
      <c r="Y1266" s="4"/>
      <c r="Z1266" s="6"/>
      <c r="AA1266" s="4"/>
      <c r="AB1266" s="6"/>
      <c r="AC1266" s="5"/>
      <c r="AD1266" s="5"/>
      <c r="AE1266" s="4"/>
      <c r="AF1266" s="6"/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  <c r="AW1266" s="4"/>
      <c r="AX1266" s="6"/>
      <c r="AY1266" s="4"/>
      <c r="AZ1266" s="6"/>
      <c r="BA1266" s="5"/>
      <c r="BB1266" s="5"/>
      <c r="BC1266" s="4"/>
      <c r="BD1266" s="6"/>
      <c r="BE1266" s="4"/>
      <c r="BF1266" s="6"/>
      <c r="BG1266" s="5"/>
      <c r="BH1266" s="5"/>
      <c r="BI1266" s="4"/>
      <c r="BJ1266" s="6"/>
      <c r="BK1266" s="4"/>
      <c r="BL1266" s="6"/>
      <c r="BM1266" s="5"/>
      <c r="BN1266" s="5"/>
      <c r="BO1266" s="4"/>
      <c r="BP1266" s="6"/>
      <c r="BQ1266" s="4"/>
      <c r="BR1266" s="6"/>
      <c r="BS1266" s="5"/>
      <c r="BT1266" s="5"/>
      <c r="BU1266" s="4"/>
      <c r="BV1266" s="6"/>
      <c r="BW1266" s="4"/>
      <c r="BX1266" s="6"/>
      <c r="BY1266" s="5"/>
      <c r="BZ1266" s="5"/>
      <c r="CA1266" s="4"/>
      <c r="CB1266" s="6"/>
      <c r="CC1266" s="4"/>
      <c r="CD1266" s="6"/>
      <c r="CE1266" s="5"/>
      <c r="CF1266" s="5"/>
      <c r="CG1266" s="4"/>
      <c r="CH1266" s="6"/>
      <c r="CI1266" s="4"/>
      <c r="CJ1266" s="6"/>
      <c r="CK1266" s="5"/>
      <c r="CL1266" s="5"/>
      <c r="CM1266" s="4"/>
      <c r="CN1266" s="6"/>
      <c r="CO1266" s="4"/>
      <c r="CP1266" s="6"/>
      <c r="CQ1266" s="5"/>
      <c r="CR1266" s="5"/>
      <c r="CS1266" s="4"/>
      <c r="CT1266" s="6"/>
      <c r="CU1266" s="4"/>
      <c r="CV1266" s="6"/>
      <c r="CW1266" s="5"/>
      <c r="CX1266" s="5"/>
      <c r="CY1266" s="4"/>
      <c r="CZ1266" s="6"/>
      <c r="DA1266" s="4"/>
      <c r="DB1266" s="6"/>
      <c r="DC1266" s="5"/>
      <c r="DD1266" s="5"/>
      <c r="DE1266" s="4"/>
      <c r="DF1266" s="6"/>
      <c r="DG1266" s="4"/>
      <c r="DH1266" s="6"/>
      <c r="DI1266" s="5"/>
      <c r="DJ1266" s="5"/>
      <c r="DK1266" s="4"/>
      <c r="DL1266" s="6"/>
      <c r="DM1266" s="4"/>
      <c r="DN1266" s="6"/>
      <c r="DO1266" s="5"/>
      <c r="DP1266" s="5"/>
      <c r="DQ1266" s="4"/>
      <c r="DR1266" s="6"/>
      <c r="DS1266" s="4"/>
      <c r="DT1266" s="6"/>
      <c r="DU1266" s="5"/>
      <c r="DV1266" s="5"/>
      <c r="DW1266" s="4"/>
      <c r="DX1266" s="6"/>
      <c r="DY1266" s="4"/>
      <c r="DZ1266" s="6"/>
      <c r="EA1266" s="5"/>
      <c r="EB1266" s="5"/>
      <c r="EC1266" s="4"/>
      <c r="ED1266" s="6"/>
      <c r="EE1266" s="4"/>
      <c r="EF1266" s="6"/>
      <c r="EG1266" s="5"/>
      <c r="EH1266" s="5"/>
      <c r="EI1266" s="4"/>
      <c r="EJ1266" s="6"/>
      <c r="EK1266" s="4"/>
      <c r="EL1266" s="6"/>
      <c r="EM1266" s="5"/>
      <c r="EN1266" s="5"/>
      <c r="EO1266" s="4"/>
      <c r="EP1266" s="6"/>
      <c r="EQ1266" s="4"/>
      <c r="ER1266" s="6"/>
      <c r="ES1266" s="5"/>
      <c r="ET1266" s="5"/>
      <c r="EU1266" s="4"/>
      <c r="EV1266" s="6"/>
      <c r="EW1266" s="4"/>
      <c r="EX1266" s="6"/>
      <c r="EY1266" s="5"/>
      <c r="EZ1266" s="5"/>
      <c r="FA1266" s="4"/>
      <c r="FB1266" s="6"/>
      <c r="FC1266" s="4"/>
      <c r="FD1266" s="6"/>
      <c r="FE1266" s="5"/>
      <c r="FF1266" s="5"/>
      <c r="FG1266" s="4"/>
      <c r="FH1266" s="6"/>
      <c r="FI1266" s="4"/>
      <c r="FJ1266" s="6"/>
      <c r="FK1266" s="5"/>
      <c r="FL1266" s="5"/>
      <c r="FM1266" s="4"/>
      <c r="FN1266" s="6"/>
      <c r="FO1266" s="4"/>
      <c r="FP1266" s="6"/>
      <c r="FQ1266" s="5"/>
      <c r="FR1266" s="5"/>
      <c r="FS1266" s="4"/>
      <c r="FT1266" s="6"/>
      <c r="FU1266" s="4"/>
      <c r="FV1266" s="6"/>
      <c r="FW1266" s="5"/>
      <c r="FX1266" s="5"/>
      <c r="FY1266" s="4"/>
      <c r="FZ1266" s="6"/>
      <c r="GA1266" s="4"/>
      <c r="GB1266" s="6"/>
      <c r="GC1266" s="5"/>
      <c r="GD1266" s="5"/>
      <c r="GE1266" s="4"/>
      <c r="GF1266" s="6"/>
      <c r="GG1266" s="4"/>
      <c r="GH1266" s="6"/>
      <c r="GI1266" s="5"/>
      <c r="GJ1266" s="5"/>
      <c r="GK1266" s="4"/>
      <c r="GL1266" s="6"/>
      <c r="GM1266" s="4"/>
      <c r="GN1266" s="6"/>
      <c r="GO1266" s="5"/>
      <c r="GP1266" s="5"/>
      <c r="GQ1266" s="4"/>
      <c r="GR1266" s="6"/>
      <c r="GS1266" s="4"/>
      <c r="GT1266" s="6"/>
      <c r="GU1266" s="5"/>
      <c r="GV1266" s="5"/>
      <c r="GW1266" s="4"/>
      <c r="GX1266" s="6"/>
      <c r="GY1266" s="4"/>
      <c r="GZ1266" s="6"/>
      <c r="HA1266" s="5"/>
      <c r="HB1266" s="5"/>
      <c r="HC1266" s="4"/>
      <c r="HD1266" s="6"/>
      <c r="HE1266" s="4"/>
      <c r="HF1266" s="6"/>
      <c r="HG1266" s="5"/>
      <c r="HH1266" s="5"/>
      <c r="HI1266" s="4"/>
      <c r="HJ1266" s="6"/>
      <c r="HK1266" s="4"/>
      <c r="HL1266" s="6"/>
      <c r="HM1266" s="5"/>
      <c r="HN1266" s="5"/>
      <c r="HO1266" s="4"/>
      <c r="HP1266" s="6"/>
      <c r="HQ1266" s="4"/>
      <c r="HR1266" s="6"/>
      <c r="HS1266" s="5"/>
      <c r="HT1266" s="5"/>
      <c r="HU1266" s="4"/>
      <c r="HV1266" s="6"/>
      <c r="HW1266" s="4"/>
      <c r="HX1266" s="6"/>
      <c r="HY1266" s="5"/>
      <c r="HZ1266" s="5"/>
      <c r="IA1266" s="4"/>
      <c r="IB1266" s="6"/>
      <c r="IC1266" s="4"/>
      <c r="ID1266" s="6"/>
      <c r="IE1266" s="5"/>
      <c r="IF1266" s="5"/>
      <c r="IG1266" s="4"/>
      <c r="IH1266" s="6"/>
      <c r="II1266" s="4"/>
      <c r="IJ1266" s="6"/>
      <c r="IK1266" s="5"/>
      <c r="IL1266" s="5"/>
      <c r="IM1266" s="4"/>
      <c r="IN1266" s="6"/>
      <c r="IO1266" s="4"/>
      <c r="IP1266" s="6"/>
      <c r="IQ1266" s="5"/>
      <c r="IR1266" s="5"/>
      <c r="IS1266" s="4"/>
      <c r="IT1266" s="6"/>
      <c r="IU1266" s="4"/>
      <c r="IV1266" s="6"/>
      <c r="IW1266" s="5"/>
      <c r="IX1266" s="5"/>
      <c r="IY1266" s="4"/>
      <c r="IZ1266" s="6"/>
      <c r="JA1266" s="4"/>
      <c r="JB1266" s="6"/>
      <c r="JC1266" s="5"/>
      <c r="JD1266" s="5"/>
      <c r="JE1266" s="4"/>
      <c r="JF1266" s="6"/>
      <c r="JG1266" s="4"/>
      <c r="JH1266" s="6"/>
      <c r="JI1266" s="5"/>
      <c r="JJ1266" s="5"/>
      <c r="JK1266" s="4"/>
      <c r="JL1266" s="6"/>
      <c r="JM1266" s="4"/>
      <c r="JN1266" s="6"/>
      <c r="JO1266" s="5"/>
      <c r="JP1266" s="5"/>
      <c r="JQ1266" s="4"/>
      <c r="JR1266" s="6"/>
      <c r="JS1266" s="4"/>
      <c r="JT1266" s="6"/>
      <c r="JU1266" s="5"/>
      <c r="JV1266" s="5"/>
      <c r="JW1266" s="4"/>
      <c r="JX1266" s="6"/>
      <c r="JY1266" s="4"/>
      <c r="JZ1266" s="6"/>
      <c r="KA1266" s="5"/>
      <c r="KB1266" s="5"/>
      <c r="KC1266" s="4"/>
      <c r="KD1266" s="6"/>
      <c r="KE1266" s="4"/>
      <c r="KF1266" s="6"/>
      <c r="KG1266" s="5"/>
      <c r="KH1266" s="5"/>
      <c r="KI1266" s="4"/>
      <c r="KJ1266" s="6"/>
      <c r="KK1266" s="4"/>
      <c r="KL1266" s="6"/>
      <c r="KM1266" s="5"/>
      <c r="KN1266" s="5"/>
    </row>
    <row r="1267">
      <c r="A1267" s="3" t="s">
        <v>85</v>
      </c>
      <c r="B1267" s="3" t="s">
        <v>922</v>
      </c>
      <c r="C1267" s="3" t="s">
        <v>87</v>
      </c>
      <c r="D1267" s="3" t="s">
        <v>88</v>
      </c>
      <c r="E1267" s="3" t="s">
        <v>923</v>
      </c>
      <c r="F1267" s="3" t="s">
        <v>104</v>
      </c>
      <c r="G1267" s="3" t="s">
        <v>104</v>
      </c>
      <c r="H1267" s="3" t="s">
        <v>104</v>
      </c>
      <c r="I1267" s="3" t="s">
        <v>1345</v>
      </c>
      <c r="J1267" s="3" t="s">
        <v>1337</v>
      </c>
      <c r="K1267" s="4">
        <v>155</v>
      </c>
      <c r="L1267" s="4">
        <f>=ROUNDDOWN(12.9166666666667,0)</f>
      </c>
      <c r="M1267" s="4">
        <v>170</v>
      </c>
      <c r="N1267" s="5">
        <v>1</v>
      </c>
      <c r="O1267" s="4"/>
      <c r="P1267" s="4">
        <f>=ROUNDDOWN({0},0)</f>
      </c>
      <c r="Q1267" s="4"/>
      <c r="R1267" s="5"/>
      <c r="S1267" s="4">
        <v>11</v>
      </c>
      <c r="T1267" s="6">
        <v>2026.95</v>
      </c>
      <c r="U1267" s="4"/>
      <c r="V1267" s="6"/>
      <c r="W1267" s="5"/>
      <c r="X1267" s="5"/>
      <c r="Y1267" s="4"/>
      <c r="Z1267" s="6"/>
      <c r="AA1267" s="4"/>
      <c r="AB1267" s="6"/>
      <c r="AC1267" s="5"/>
      <c r="AD1267" s="5"/>
      <c r="AE1267" s="4">
        <v>5</v>
      </c>
      <c r="AF1267" s="6">
        <v>763.4</v>
      </c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  <c r="AW1267" s="4">
        <v>2</v>
      </c>
      <c r="AX1267" s="6">
        <v>412.12</v>
      </c>
      <c r="AY1267" s="4"/>
      <c r="AZ1267" s="6"/>
      <c r="BA1267" s="5"/>
      <c r="BB1267" s="5"/>
      <c r="BC1267" s="4">
        <v>1</v>
      </c>
      <c r="BD1267" s="6">
        <v>285.99</v>
      </c>
      <c r="BE1267" s="4"/>
      <c r="BF1267" s="6"/>
      <c r="BG1267" s="5"/>
      <c r="BH1267" s="5"/>
      <c r="BI1267" s="4"/>
      <c r="BJ1267" s="6"/>
      <c r="BK1267" s="4"/>
      <c r="BL1267" s="6"/>
      <c r="BM1267" s="5"/>
      <c r="BN1267" s="5"/>
      <c r="BO1267" s="4">
        <v>1</v>
      </c>
      <c r="BP1267" s="6">
        <v>220.5</v>
      </c>
      <c r="BQ1267" s="4"/>
      <c r="BR1267" s="6"/>
      <c r="BS1267" s="5"/>
      <c r="BT1267" s="5"/>
      <c r="BU1267" s="4"/>
      <c r="BV1267" s="6"/>
      <c r="BW1267" s="4"/>
      <c r="BX1267" s="6"/>
      <c r="BY1267" s="5"/>
      <c r="BZ1267" s="5"/>
      <c r="CA1267" s="4"/>
      <c r="CB1267" s="6"/>
      <c r="CC1267" s="4"/>
      <c r="CD1267" s="6"/>
      <c r="CE1267" s="5"/>
      <c r="CF1267" s="5"/>
      <c r="CG1267" s="4"/>
      <c r="CH1267" s="6"/>
      <c r="CI1267" s="4"/>
      <c r="CJ1267" s="6"/>
      <c r="CK1267" s="5"/>
      <c r="CL1267" s="5"/>
      <c r="CM1267" s="4">
        <v>1</v>
      </c>
      <c r="CN1267" s="6">
        <v>126.88</v>
      </c>
      <c r="CO1267" s="4"/>
      <c r="CP1267" s="6"/>
      <c r="CQ1267" s="5"/>
      <c r="CR1267" s="5"/>
      <c r="CS1267" s="4">
        <v>1</v>
      </c>
      <c r="CT1267" s="6">
        <v>218.06</v>
      </c>
      <c r="CU1267" s="4"/>
      <c r="CV1267" s="6"/>
      <c r="CW1267" s="5"/>
      <c r="CX1267" s="5"/>
      <c r="CY1267" s="4"/>
      <c r="CZ1267" s="6"/>
      <c r="DA1267" s="4"/>
      <c r="DB1267" s="6"/>
      <c r="DC1267" s="5"/>
      <c r="DD1267" s="5"/>
      <c r="DE1267" s="4"/>
      <c r="DF1267" s="6"/>
      <c r="DG1267" s="4"/>
      <c r="DH1267" s="6"/>
      <c r="DI1267" s="5"/>
      <c r="DJ1267" s="5"/>
      <c r="DK1267" s="4"/>
      <c r="DL1267" s="6"/>
      <c r="DM1267" s="4"/>
      <c r="DN1267" s="6"/>
      <c r="DO1267" s="5"/>
      <c r="DP1267" s="5"/>
      <c r="DQ1267" s="4"/>
      <c r="DR1267" s="6"/>
      <c r="DS1267" s="4"/>
      <c r="DT1267" s="6"/>
      <c r="DU1267" s="5"/>
      <c r="DV1267" s="5"/>
      <c r="DW1267" s="4"/>
      <c r="DX1267" s="6"/>
      <c r="DY1267" s="4"/>
      <c r="DZ1267" s="6"/>
      <c r="EA1267" s="5"/>
      <c r="EB1267" s="5"/>
      <c r="EC1267" s="4"/>
      <c r="ED1267" s="6"/>
      <c r="EE1267" s="4"/>
      <c r="EF1267" s="6"/>
      <c r="EG1267" s="5"/>
      <c r="EH1267" s="5"/>
      <c r="EI1267" s="4"/>
      <c r="EJ1267" s="6"/>
      <c r="EK1267" s="4"/>
      <c r="EL1267" s="6"/>
      <c r="EM1267" s="5"/>
      <c r="EN1267" s="5"/>
      <c r="EO1267" s="4"/>
      <c r="EP1267" s="6"/>
      <c r="EQ1267" s="4"/>
      <c r="ER1267" s="6"/>
      <c r="ES1267" s="5"/>
      <c r="ET1267" s="5"/>
      <c r="EU1267" s="4"/>
      <c r="EV1267" s="6"/>
      <c r="EW1267" s="4"/>
      <c r="EX1267" s="6"/>
      <c r="EY1267" s="5"/>
      <c r="EZ1267" s="5"/>
      <c r="FA1267" s="4"/>
      <c r="FB1267" s="6"/>
      <c r="FC1267" s="4"/>
      <c r="FD1267" s="6"/>
      <c r="FE1267" s="5"/>
      <c r="FF1267" s="5"/>
      <c r="FG1267" s="4"/>
      <c r="FH1267" s="6"/>
      <c r="FI1267" s="4"/>
      <c r="FJ1267" s="6"/>
      <c r="FK1267" s="5"/>
      <c r="FL1267" s="5"/>
      <c r="FM1267" s="4"/>
      <c r="FN1267" s="6"/>
      <c r="FO1267" s="4"/>
      <c r="FP1267" s="6"/>
      <c r="FQ1267" s="5"/>
      <c r="FR1267" s="5"/>
      <c r="FS1267" s="4"/>
      <c r="FT1267" s="6"/>
      <c r="FU1267" s="4"/>
      <c r="FV1267" s="6"/>
      <c r="FW1267" s="5"/>
      <c r="FX1267" s="5"/>
      <c r="FY1267" s="4"/>
      <c r="FZ1267" s="6"/>
      <c r="GA1267" s="4"/>
      <c r="GB1267" s="6"/>
      <c r="GC1267" s="5"/>
      <c r="GD1267" s="5"/>
      <c r="GE1267" s="4"/>
      <c r="GF1267" s="6"/>
      <c r="GG1267" s="4"/>
      <c r="GH1267" s="6"/>
      <c r="GI1267" s="5"/>
      <c r="GJ1267" s="5"/>
      <c r="GK1267" s="4"/>
      <c r="GL1267" s="6"/>
      <c r="GM1267" s="4"/>
      <c r="GN1267" s="6"/>
      <c r="GO1267" s="5"/>
      <c r="GP1267" s="5"/>
      <c r="GQ1267" s="4"/>
      <c r="GR1267" s="6"/>
      <c r="GS1267" s="4"/>
      <c r="GT1267" s="6"/>
      <c r="GU1267" s="5"/>
      <c r="GV1267" s="5"/>
      <c r="GW1267" s="4"/>
      <c r="GX1267" s="6"/>
      <c r="GY1267" s="4"/>
      <c r="GZ1267" s="6"/>
      <c r="HA1267" s="5"/>
      <c r="HB1267" s="5"/>
      <c r="HC1267" s="4"/>
      <c r="HD1267" s="6"/>
      <c r="HE1267" s="4"/>
      <c r="HF1267" s="6"/>
      <c r="HG1267" s="5"/>
      <c r="HH1267" s="5"/>
      <c r="HI1267" s="4"/>
      <c r="HJ1267" s="6"/>
      <c r="HK1267" s="4"/>
      <c r="HL1267" s="6"/>
      <c r="HM1267" s="5"/>
      <c r="HN1267" s="5"/>
      <c r="HO1267" s="4"/>
      <c r="HP1267" s="6"/>
      <c r="HQ1267" s="4"/>
      <c r="HR1267" s="6"/>
      <c r="HS1267" s="5"/>
      <c r="HT1267" s="5"/>
      <c r="HU1267" s="4"/>
      <c r="HV1267" s="6"/>
      <c r="HW1267" s="4"/>
      <c r="HX1267" s="6"/>
      <c r="HY1267" s="5"/>
      <c r="HZ1267" s="5"/>
      <c r="IA1267" s="4"/>
      <c r="IB1267" s="6"/>
      <c r="IC1267" s="4"/>
      <c r="ID1267" s="6"/>
      <c r="IE1267" s="5"/>
      <c r="IF1267" s="5"/>
      <c r="IG1267" s="4"/>
      <c r="IH1267" s="6"/>
      <c r="II1267" s="4"/>
      <c r="IJ1267" s="6"/>
      <c r="IK1267" s="5"/>
      <c r="IL1267" s="5"/>
      <c r="IM1267" s="4"/>
      <c r="IN1267" s="6"/>
      <c r="IO1267" s="4"/>
      <c r="IP1267" s="6"/>
      <c r="IQ1267" s="5"/>
      <c r="IR1267" s="5"/>
      <c r="IS1267" s="4"/>
      <c r="IT1267" s="6"/>
      <c r="IU1267" s="4"/>
      <c r="IV1267" s="6"/>
      <c r="IW1267" s="5"/>
      <c r="IX1267" s="5"/>
      <c r="IY1267" s="4"/>
      <c r="IZ1267" s="6"/>
      <c r="JA1267" s="4"/>
      <c r="JB1267" s="6"/>
      <c r="JC1267" s="5"/>
      <c r="JD1267" s="5"/>
      <c r="JE1267" s="4"/>
      <c r="JF1267" s="6"/>
      <c r="JG1267" s="4"/>
      <c r="JH1267" s="6"/>
      <c r="JI1267" s="5"/>
      <c r="JJ1267" s="5"/>
      <c r="JK1267" s="4"/>
      <c r="JL1267" s="6"/>
      <c r="JM1267" s="4"/>
      <c r="JN1267" s="6"/>
      <c r="JO1267" s="5"/>
      <c r="JP1267" s="5"/>
      <c r="JQ1267" s="4"/>
      <c r="JR1267" s="6"/>
      <c r="JS1267" s="4"/>
      <c r="JT1267" s="6"/>
      <c r="JU1267" s="5"/>
      <c r="JV1267" s="5"/>
      <c r="JW1267" s="4"/>
      <c r="JX1267" s="6"/>
      <c r="JY1267" s="4"/>
      <c r="JZ1267" s="6"/>
      <c r="KA1267" s="5"/>
      <c r="KB1267" s="5"/>
      <c r="KC1267" s="4"/>
      <c r="KD1267" s="6"/>
      <c r="KE1267" s="4"/>
      <c r="KF1267" s="6"/>
      <c r="KG1267" s="5"/>
      <c r="KH1267" s="5"/>
      <c r="KI1267" s="4"/>
      <c r="KJ1267" s="6"/>
      <c r="KK1267" s="4"/>
      <c r="KL1267" s="6"/>
      <c r="KM1267" s="5"/>
      <c r="KN1267" s="5"/>
    </row>
    <row r="1268">
      <c r="A1268" s="3" t="s">
        <v>85</v>
      </c>
      <c r="B1268" s="3" t="s">
        <v>922</v>
      </c>
      <c r="C1268" s="3" t="s">
        <v>449</v>
      </c>
      <c r="D1268" s="3" t="s">
        <v>519</v>
      </c>
      <c r="E1268" s="3" t="s">
        <v>924</v>
      </c>
      <c r="F1268" s="3" t="s">
        <v>924</v>
      </c>
      <c r="G1268" s="3" t="s">
        <v>924</v>
      </c>
      <c r="H1268" s="3" t="s">
        <v>104</v>
      </c>
      <c r="I1268" s="3" t="s">
        <v>1322</v>
      </c>
      <c r="J1268" s="3" t="s">
        <v>1319</v>
      </c>
      <c r="K1268" s="4">
        <v>368</v>
      </c>
      <c r="L1268" s="4">
        <f>=ROUNDDOWN(48.421052631579,0)</f>
      </c>
      <c r="M1268" s="4"/>
      <c r="N1268" s="5">
        <v>1</v>
      </c>
      <c r="O1268" s="4"/>
      <c r="P1268" s="4">
        <f>=ROUNDDOWN({0},0)</f>
      </c>
      <c r="Q1268" s="4"/>
      <c r="R1268" s="5"/>
      <c r="S1268" s="4">
        <v>8</v>
      </c>
      <c r="T1268" s="6">
        <v>768.95</v>
      </c>
      <c r="U1268" s="4"/>
      <c r="V1268" s="6"/>
      <c r="W1268" s="5"/>
      <c r="X1268" s="5"/>
      <c r="Y1268" s="4"/>
      <c r="Z1268" s="6"/>
      <c r="AA1268" s="4"/>
      <c r="AB1268" s="6"/>
      <c r="AC1268" s="5"/>
      <c r="AD1268" s="5"/>
      <c r="AE1268" s="4"/>
      <c r="AF1268" s="6"/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>
        <v>2</v>
      </c>
      <c r="AR1268" s="6">
        <v>159.12</v>
      </c>
      <c r="AS1268" s="4"/>
      <c r="AT1268" s="6"/>
      <c r="AU1268" s="5"/>
      <c r="AV1268" s="5"/>
      <c r="AW1268" s="4"/>
      <c r="AX1268" s="6"/>
      <c r="AY1268" s="4"/>
      <c r="AZ1268" s="6"/>
      <c r="BA1268" s="5"/>
      <c r="BB1268" s="5"/>
      <c r="BC1268" s="4"/>
      <c r="BD1268" s="6"/>
      <c r="BE1268" s="4"/>
      <c r="BF1268" s="6"/>
      <c r="BG1268" s="5"/>
      <c r="BH1268" s="5"/>
      <c r="BI1268" s="4"/>
      <c r="BJ1268" s="6"/>
      <c r="BK1268" s="4"/>
      <c r="BL1268" s="6"/>
      <c r="BM1268" s="5"/>
      <c r="BN1268" s="5"/>
      <c r="BO1268" s="4">
        <v>6</v>
      </c>
      <c r="BP1268" s="6">
        <v>609.83</v>
      </c>
      <c r="BQ1268" s="4"/>
      <c r="BR1268" s="6"/>
      <c r="BS1268" s="5"/>
      <c r="BT1268" s="5"/>
      <c r="BU1268" s="4"/>
      <c r="BV1268" s="6"/>
      <c r="BW1268" s="4"/>
      <c r="BX1268" s="6"/>
      <c r="BY1268" s="5"/>
      <c r="BZ1268" s="5"/>
      <c r="CA1268" s="4"/>
      <c r="CB1268" s="6"/>
      <c r="CC1268" s="4"/>
      <c r="CD1268" s="6"/>
      <c r="CE1268" s="5"/>
      <c r="CF1268" s="5"/>
      <c r="CG1268" s="4"/>
      <c r="CH1268" s="6"/>
      <c r="CI1268" s="4"/>
      <c r="CJ1268" s="6"/>
      <c r="CK1268" s="5"/>
      <c r="CL1268" s="5"/>
      <c r="CM1268" s="4"/>
      <c r="CN1268" s="6"/>
      <c r="CO1268" s="4"/>
      <c r="CP1268" s="6"/>
      <c r="CQ1268" s="5"/>
      <c r="CR1268" s="5"/>
      <c r="CS1268" s="4"/>
      <c r="CT1268" s="6"/>
      <c r="CU1268" s="4"/>
      <c r="CV1268" s="6"/>
      <c r="CW1268" s="5"/>
      <c r="CX1268" s="5"/>
      <c r="CY1268" s="4"/>
      <c r="CZ1268" s="6"/>
      <c r="DA1268" s="4"/>
      <c r="DB1268" s="6"/>
      <c r="DC1268" s="5"/>
      <c r="DD1268" s="5"/>
      <c r="DE1268" s="4"/>
      <c r="DF1268" s="6"/>
      <c r="DG1268" s="4"/>
      <c r="DH1268" s="6"/>
      <c r="DI1268" s="5"/>
      <c r="DJ1268" s="5"/>
      <c r="DK1268" s="4"/>
      <c r="DL1268" s="6"/>
      <c r="DM1268" s="4"/>
      <c r="DN1268" s="6"/>
      <c r="DO1268" s="5"/>
      <c r="DP1268" s="5"/>
      <c r="DQ1268" s="4"/>
      <c r="DR1268" s="6"/>
      <c r="DS1268" s="4"/>
      <c r="DT1268" s="6"/>
      <c r="DU1268" s="5"/>
      <c r="DV1268" s="5"/>
      <c r="DW1268" s="4"/>
      <c r="DX1268" s="6"/>
      <c r="DY1268" s="4"/>
      <c r="DZ1268" s="6"/>
      <c r="EA1268" s="5"/>
      <c r="EB1268" s="5"/>
      <c r="EC1268" s="4"/>
      <c r="ED1268" s="6"/>
      <c r="EE1268" s="4"/>
      <c r="EF1268" s="6"/>
      <c r="EG1268" s="5"/>
      <c r="EH1268" s="5"/>
      <c r="EI1268" s="4"/>
      <c r="EJ1268" s="6"/>
      <c r="EK1268" s="4"/>
      <c r="EL1268" s="6"/>
      <c r="EM1268" s="5"/>
      <c r="EN1268" s="5"/>
      <c r="EO1268" s="4"/>
      <c r="EP1268" s="6"/>
      <c r="EQ1268" s="4"/>
      <c r="ER1268" s="6"/>
      <c r="ES1268" s="5"/>
      <c r="ET1268" s="5"/>
      <c r="EU1268" s="4"/>
      <c r="EV1268" s="6"/>
      <c r="EW1268" s="4"/>
      <c r="EX1268" s="6"/>
      <c r="EY1268" s="5"/>
      <c r="EZ1268" s="5"/>
      <c r="FA1268" s="4"/>
      <c r="FB1268" s="6"/>
      <c r="FC1268" s="4"/>
      <c r="FD1268" s="6"/>
      <c r="FE1268" s="5"/>
      <c r="FF1268" s="5"/>
      <c r="FG1268" s="4"/>
      <c r="FH1268" s="6"/>
      <c r="FI1268" s="4"/>
      <c r="FJ1268" s="6"/>
      <c r="FK1268" s="5"/>
      <c r="FL1268" s="5"/>
      <c r="FM1268" s="4"/>
      <c r="FN1268" s="6"/>
      <c r="FO1268" s="4"/>
      <c r="FP1268" s="6"/>
      <c r="FQ1268" s="5"/>
      <c r="FR1268" s="5"/>
      <c r="FS1268" s="4"/>
      <c r="FT1268" s="6"/>
      <c r="FU1268" s="4"/>
      <c r="FV1268" s="6"/>
      <c r="FW1268" s="5"/>
      <c r="FX1268" s="5"/>
      <c r="FY1268" s="4"/>
      <c r="FZ1268" s="6"/>
      <c r="GA1268" s="4"/>
      <c r="GB1268" s="6"/>
      <c r="GC1268" s="5"/>
      <c r="GD1268" s="5"/>
      <c r="GE1268" s="4"/>
      <c r="GF1268" s="6"/>
      <c r="GG1268" s="4"/>
      <c r="GH1268" s="6"/>
      <c r="GI1268" s="5"/>
      <c r="GJ1268" s="5"/>
      <c r="GK1268" s="4"/>
      <c r="GL1268" s="6"/>
      <c r="GM1268" s="4"/>
      <c r="GN1268" s="6"/>
      <c r="GO1268" s="5"/>
      <c r="GP1268" s="5"/>
      <c r="GQ1268" s="4"/>
      <c r="GR1268" s="6"/>
      <c r="GS1268" s="4"/>
      <c r="GT1268" s="6"/>
      <c r="GU1268" s="5"/>
      <c r="GV1268" s="5"/>
      <c r="GW1268" s="4"/>
      <c r="GX1268" s="6"/>
      <c r="GY1268" s="4"/>
      <c r="GZ1268" s="6"/>
      <c r="HA1268" s="5"/>
      <c r="HB1268" s="5"/>
      <c r="HC1268" s="4"/>
      <c r="HD1268" s="6"/>
      <c r="HE1268" s="4"/>
      <c r="HF1268" s="6"/>
      <c r="HG1268" s="5"/>
      <c r="HH1268" s="5"/>
      <c r="HI1268" s="4"/>
      <c r="HJ1268" s="6"/>
      <c r="HK1268" s="4"/>
      <c r="HL1268" s="6"/>
      <c r="HM1268" s="5"/>
      <c r="HN1268" s="5"/>
      <c r="HO1268" s="4"/>
      <c r="HP1268" s="6"/>
      <c r="HQ1268" s="4"/>
      <c r="HR1268" s="6"/>
      <c r="HS1268" s="5"/>
      <c r="HT1268" s="5"/>
      <c r="HU1268" s="4"/>
      <c r="HV1268" s="6"/>
      <c r="HW1268" s="4"/>
      <c r="HX1268" s="6"/>
      <c r="HY1268" s="5"/>
      <c r="HZ1268" s="5"/>
      <c r="IA1268" s="4"/>
      <c r="IB1268" s="6"/>
      <c r="IC1268" s="4"/>
      <c r="ID1268" s="6"/>
      <c r="IE1268" s="5"/>
      <c r="IF1268" s="5"/>
      <c r="IG1268" s="4"/>
      <c r="IH1268" s="6"/>
      <c r="II1268" s="4"/>
      <c r="IJ1268" s="6"/>
      <c r="IK1268" s="5"/>
      <c r="IL1268" s="5"/>
      <c r="IM1268" s="4"/>
      <c r="IN1268" s="6"/>
      <c r="IO1268" s="4"/>
      <c r="IP1268" s="6"/>
      <c r="IQ1268" s="5"/>
      <c r="IR1268" s="5"/>
      <c r="IS1268" s="4"/>
      <c r="IT1268" s="6"/>
      <c r="IU1268" s="4"/>
      <c r="IV1268" s="6"/>
      <c r="IW1268" s="5"/>
      <c r="IX1268" s="5"/>
      <c r="IY1268" s="4"/>
      <c r="IZ1268" s="6"/>
      <c r="JA1268" s="4"/>
      <c r="JB1268" s="6"/>
      <c r="JC1268" s="5"/>
      <c r="JD1268" s="5"/>
      <c r="JE1268" s="4"/>
      <c r="JF1268" s="6"/>
      <c r="JG1268" s="4"/>
      <c r="JH1268" s="6"/>
      <c r="JI1268" s="5"/>
      <c r="JJ1268" s="5"/>
      <c r="JK1268" s="4"/>
      <c r="JL1268" s="6"/>
      <c r="JM1268" s="4"/>
      <c r="JN1268" s="6"/>
      <c r="JO1268" s="5"/>
      <c r="JP1268" s="5"/>
      <c r="JQ1268" s="4"/>
      <c r="JR1268" s="6"/>
      <c r="JS1268" s="4"/>
      <c r="JT1268" s="6"/>
      <c r="JU1268" s="5"/>
      <c r="JV1268" s="5"/>
      <c r="JW1268" s="4"/>
      <c r="JX1268" s="6"/>
      <c r="JY1268" s="4"/>
      <c r="JZ1268" s="6"/>
      <c r="KA1268" s="5"/>
      <c r="KB1268" s="5"/>
      <c r="KC1268" s="4"/>
      <c r="KD1268" s="6"/>
      <c r="KE1268" s="4"/>
      <c r="KF1268" s="6"/>
      <c r="KG1268" s="5"/>
      <c r="KH1268" s="5"/>
      <c r="KI1268" s="4"/>
      <c r="KJ1268" s="6"/>
      <c r="KK1268" s="4"/>
      <c r="KL1268" s="6"/>
      <c r="KM1268" s="5"/>
      <c r="KN1268" s="5"/>
    </row>
    <row r="1269">
      <c r="A1269" s="3" t="s">
        <v>85</v>
      </c>
      <c r="B1269" s="3" t="s">
        <v>922</v>
      </c>
      <c r="C1269" s="3" t="s">
        <v>449</v>
      </c>
      <c r="D1269" s="3" t="s">
        <v>519</v>
      </c>
      <c r="E1269" s="3" t="s">
        <v>924</v>
      </c>
      <c r="F1269" s="3" t="s">
        <v>924</v>
      </c>
      <c r="G1269" s="3" t="s">
        <v>104</v>
      </c>
      <c r="H1269" s="3" t="s">
        <v>104</v>
      </c>
      <c r="I1269" s="3" t="s">
        <v>534</v>
      </c>
      <c r="J1269" s="3" t="s">
        <v>1319</v>
      </c>
      <c r="K1269" s="4">
        <v>197</v>
      </c>
      <c r="L1269" s="4">
        <f>=ROUNDDOWN(24.625,0)</f>
      </c>
      <c r="M1269" s="4"/>
      <c r="N1269" s="5">
        <v>1</v>
      </c>
      <c r="O1269" s="4"/>
      <c r="P1269" s="4">
        <f>=ROUNDDOWN({0},0)</f>
      </c>
      <c r="Q1269" s="4"/>
      <c r="R1269" s="5"/>
      <c r="S1269" s="4">
        <v>6</v>
      </c>
      <c r="T1269" s="6">
        <v>556.84</v>
      </c>
      <c r="U1269" s="4"/>
      <c r="V1269" s="6"/>
      <c r="W1269" s="5"/>
      <c r="X1269" s="5"/>
      <c r="Y1269" s="4"/>
      <c r="Z1269" s="6"/>
      <c r="AA1269" s="4"/>
      <c r="AB1269" s="6"/>
      <c r="AC1269" s="5"/>
      <c r="AD1269" s="5"/>
      <c r="AE1269" s="4"/>
      <c r="AF1269" s="6"/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>
        <v>2</v>
      </c>
      <c r="AR1269" s="6">
        <v>176.12</v>
      </c>
      <c r="AS1269" s="4"/>
      <c r="AT1269" s="6"/>
      <c r="AU1269" s="5"/>
      <c r="AV1269" s="5"/>
      <c r="AW1269" s="4"/>
      <c r="AX1269" s="6"/>
      <c r="AY1269" s="4"/>
      <c r="AZ1269" s="6"/>
      <c r="BA1269" s="5"/>
      <c r="BB1269" s="5"/>
      <c r="BC1269" s="4"/>
      <c r="BD1269" s="6"/>
      <c r="BE1269" s="4"/>
      <c r="BF1269" s="6"/>
      <c r="BG1269" s="5"/>
      <c r="BH1269" s="5"/>
      <c r="BI1269" s="4"/>
      <c r="BJ1269" s="6"/>
      <c r="BK1269" s="4"/>
      <c r="BL1269" s="6"/>
      <c r="BM1269" s="5"/>
      <c r="BN1269" s="5"/>
      <c r="BO1269" s="4">
        <v>4</v>
      </c>
      <c r="BP1269" s="6">
        <v>380.72</v>
      </c>
      <c r="BQ1269" s="4"/>
      <c r="BR1269" s="6"/>
      <c r="BS1269" s="5"/>
      <c r="BT1269" s="5"/>
      <c r="BU1269" s="4"/>
      <c r="BV1269" s="6"/>
      <c r="BW1269" s="4"/>
      <c r="BX1269" s="6"/>
      <c r="BY1269" s="5"/>
      <c r="BZ1269" s="5"/>
      <c r="CA1269" s="4"/>
      <c r="CB1269" s="6"/>
      <c r="CC1269" s="4"/>
      <c r="CD1269" s="6"/>
      <c r="CE1269" s="5"/>
      <c r="CF1269" s="5"/>
      <c r="CG1269" s="4"/>
      <c r="CH1269" s="6"/>
      <c r="CI1269" s="4"/>
      <c r="CJ1269" s="6"/>
      <c r="CK1269" s="5"/>
      <c r="CL1269" s="5"/>
      <c r="CM1269" s="4"/>
      <c r="CN1269" s="6"/>
      <c r="CO1269" s="4"/>
      <c r="CP1269" s="6"/>
      <c r="CQ1269" s="5"/>
      <c r="CR1269" s="5"/>
      <c r="CS1269" s="4"/>
      <c r="CT1269" s="6"/>
      <c r="CU1269" s="4"/>
      <c r="CV1269" s="6"/>
      <c r="CW1269" s="5"/>
      <c r="CX1269" s="5"/>
      <c r="CY1269" s="4"/>
      <c r="CZ1269" s="6"/>
      <c r="DA1269" s="4"/>
      <c r="DB1269" s="6"/>
      <c r="DC1269" s="5"/>
      <c r="DD1269" s="5"/>
      <c r="DE1269" s="4"/>
      <c r="DF1269" s="6"/>
      <c r="DG1269" s="4"/>
      <c r="DH1269" s="6"/>
      <c r="DI1269" s="5"/>
      <c r="DJ1269" s="5"/>
      <c r="DK1269" s="4"/>
      <c r="DL1269" s="6"/>
      <c r="DM1269" s="4"/>
      <c r="DN1269" s="6"/>
      <c r="DO1269" s="5"/>
      <c r="DP1269" s="5"/>
      <c r="DQ1269" s="4"/>
      <c r="DR1269" s="6"/>
      <c r="DS1269" s="4"/>
      <c r="DT1269" s="6"/>
      <c r="DU1269" s="5"/>
      <c r="DV1269" s="5"/>
      <c r="DW1269" s="4"/>
      <c r="DX1269" s="6"/>
      <c r="DY1269" s="4"/>
      <c r="DZ1269" s="6"/>
      <c r="EA1269" s="5"/>
      <c r="EB1269" s="5"/>
      <c r="EC1269" s="4"/>
      <c r="ED1269" s="6"/>
      <c r="EE1269" s="4"/>
      <c r="EF1269" s="6"/>
      <c r="EG1269" s="5"/>
      <c r="EH1269" s="5"/>
      <c r="EI1269" s="4"/>
      <c r="EJ1269" s="6"/>
      <c r="EK1269" s="4"/>
      <c r="EL1269" s="6"/>
      <c r="EM1269" s="5"/>
      <c r="EN1269" s="5"/>
      <c r="EO1269" s="4"/>
      <c r="EP1269" s="6"/>
      <c r="EQ1269" s="4"/>
      <c r="ER1269" s="6"/>
      <c r="ES1269" s="5"/>
      <c r="ET1269" s="5"/>
      <c r="EU1269" s="4"/>
      <c r="EV1269" s="6"/>
      <c r="EW1269" s="4"/>
      <c r="EX1269" s="6"/>
      <c r="EY1269" s="5"/>
      <c r="EZ1269" s="5"/>
      <c r="FA1269" s="4"/>
      <c r="FB1269" s="6"/>
      <c r="FC1269" s="4"/>
      <c r="FD1269" s="6"/>
      <c r="FE1269" s="5"/>
      <c r="FF1269" s="5"/>
      <c r="FG1269" s="4"/>
      <c r="FH1269" s="6"/>
      <c r="FI1269" s="4"/>
      <c r="FJ1269" s="6"/>
      <c r="FK1269" s="5"/>
      <c r="FL1269" s="5"/>
      <c r="FM1269" s="4"/>
      <c r="FN1269" s="6"/>
      <c r="FO1269" s="4"/>
      <c r="FP1269" s="6"/>
      <c r="FQ1269" s="5"/>
      <c r="FR1269" s="5"/>
      <c r="FS1269" s="4"/>
      <c r="FT1269" s="6"/>
      <c r="FU1269" s="4"/>
      <c r="FV1269" s="6"/>
      <c r="FW1269" s="5"/>
      <c r="FX1269" s="5"/>
      <c r="FY1269" s="4"/>
      <c r="FZ1269" s="6"/>
      <c r="GA1269" s="4"/>
      <c r="GB1269" s="6"/>
      <c r="GC1269" s="5"/>
      <c r="GD1269" s="5"/>
      <c r="GE1269" s="4"/>
      <c r="GF1269" s="6"/>
      <c r="GG1269" s="4"/>
      <c r="GH1269" s="6"/>
      <c r="GI1269" s="5"/>
      <c r="GJ1269" s="5"/>
      <c r="GK1269" s="4"/>
      <c r="GL1269" s="6"/>
      <c r="GM1269" s="4"/>
      <c r="GN1269" s="6"/>
      <c r="GO1269" s="5"/>
      <c r="GP1269" s="5"/>
      <c r="GQ1269" s="4"/>
      <c r="GR1269" s="6"/>
      <c r="GS1269" s="4"/>
      <c r="GT1269" s="6"/>
      <c r="GU1269" s="5"/>
      <c r="GV1269" s="5"/>
      <c r="GW1269" s="4"/>
      <c r="GX1269" s="6"/>
      <c r="GY1269" s="4"/>
      <c r="GZ1269" s="6"/>
      <c r="HA1269" s="5"/>
      <c r="HB1269" s="5"/>
      <c r="HC1269" s="4"/>
      <c r="HD1269" s="6"/>
      <c r="HE1269" s="4"/>
      <c r="HF1269" s="6"/>
      <c r="HG1269" s="5"/>
      <c r="HH1269" s="5"/>
      <c r="HI1269" s="4"/>
      <c r="HJ1269" s="6"/>
      <c r="HK1269" s="4"/>
      <c r="HL1269" s="6"/>
      <c r="HM1269" s="5"/>
      <c r="HN1269" s="5"/>
      <c r="HO1269" s="4"/>
      <c r="HP1269" s="6"/>
      <c r="HQ1269" s="4"/>
      <c r="HR1269" s="6"/>
      <c r="HS1269" s="5"/>
      <c r="HT1269" s="5"/>
      <c r="HU1269" s="4"/>
      <c r="HV1269" s="6"/>
      <c r="HW1269" s="4"/>
      <c r="HX1269" s="6"/>
      <c r="HY1269" s="5"/>
      <c r="HZ1269" s="5"/>
      <c r="IA1269" s="4"/>
      <c r="IB1269" s="6"/>
      <c r="IC1269" s="4"/>
      <c r="ID1269" s="6"/>
      <c r="IE1269" s="5"/>
      <c r="IF1269" s="5"/>
      <c r="IG1269" s="4"/>
      <c r="IH1269" s="6"/>
      <c r="II1269" s="4"/>
      <c r="IJ1269" s="6"/>
      <c r="IK1269" s="5"/>
      <c r="IL1269" s="5"/>
      <c r="IM1269" s="4"/>
      <c r="IN1269" s="6"/>
      <c r="IO1269" s="4"/>
      <c r="IP1269" s="6"/>
      <c r="IQ1269" s="5"/>
      <c r="IR1269" s="5"/>
      <c r="IS1269" s="4"/>
      <c r="IT1269" s="6"/>
      <c r="IU1269" s="4"/>
      <c r="IV1269" s="6"/>
      <c r="IW1269" s="5"/>
      <c r="IX1269" s="5"/>
      <c r="IY1269" s="4"/>
      <c r="IZ1269" s="6"/>
      <c r="JA1269" s="4"/>
      <c r="JB1269" s="6"/>
      <c r="JC1269" s="5"/>
      <c r="JD1269" s="5"/>
      <c r="JE1269" s="4"/>
      <c r="JF1269" s="6"/>
      <c r="JG1269" s="4"/>
      <c r="JH1269" s="6"/>
      <c r="JI1269" s="5"/>
      <c r="JJ1269" s="5"/>
      <c r="JK1269" s="4"/>
      <c r="JL1269" s="6"/>
      <c r="JM1269" s="4"/>
      <c r="JN1269" s="6"/>
      <c r="JO1269" s="5"/>
      <c r="JP1269" s="5"/>
      <c r="JQ1269" s="4"/>
      <c r="JR1269" s="6"/>
      <c r="JS1269" s="4"/>
      <c r="JT1269" s="6"/>
      <c r="JU1269" s="5"/>
      <c r="JV1269" s="5"/>
      <c r="JW1269" s="4"/>
      <c r="JX1269" s="6"/>
      <c r="JY1269" s="4"/>
      <c r="JZ1269" s="6"/>
      <c r="KA1269" s="5"/>
      <c r="KB1269" s="5"/>
      <c r="KC1269" s="4"/>
      <c r="KD1269" s="6"/>
      <c r="KE1269" s="4"/>
      <c r="KF1269" s="6"/>
      <c r="KG1269" s="5"/>
      <c r="KH1269" s="5"/>
      <c r="KI1269" s="4"/>
      <c r="KJ1269" s="6"/>
      <c r="KK1269" s="4"/>
      <c r="KL1269" s="6"/>
      <c r="KM1269" s="5"/>
      <c r="KN1269" s="5"/>
    </row>
    <row r="1270">
      <c r="A1270" s="3" t="s">
        <v>85</v>
      </c>
      <c r="B1270" s="3" t="s">
        <v>922</v>
      </c>
      <c r="C1270" s="3" t="s">
        <v>449</v>
      </c>
      <c r="D1270" s="3" t="s">
        <v>519</v>
      </c>
      <c r="E1270" s="3" t="s">
        <v>924</v>
      </c>
      <c r="F1270" s="3" t="s">
        <v>924</v>
      </c>
      <c r="G1270" s="3" t="s">
        <v>104</v>
      </c>
      <c r="H1270" s="3" t="s">
        <v>104</v>
      </c>
      <c r="I1270" s="3" t="s">
        <v>1521</v>
      </c>
      <c r="J1270" s="3" t="s">
        <v>1340</v>
      </c>
      <c r="K1270" s="4">
        <v>105</v>
      </c>
      <c r="L1270" s="4">
        <f>=ROUNDDOWN(26.25,0)</f>
      </c>
      <c r="M1270" s="4"/>
      <c r="N1270" s="5"/>
      <c r="O1270" s="4"/>
      <c r="P1270" s="4">
        <f>=ROUNDDOWN({0},0)</f>
      </c>
      <c r="Q1270" s="4"/>
      <c r="R1270" s="5"/>
      <c r="S1270" s="4"/>
      <c r="T1270" s="6"/>
      <c r="U1270" s="4"/>
      <c r="V1270" s="6"/>
      <c r="W1270" s="5"/>
      <c r="X1270" s="5"/>
      <c r="Y1270" s="4"/>
      <c r="Z1270" s="6"/>
      <c r="AA1270" s="4"/>
      <c r="AB1270" s="6"/>
      <c r="AC1270" s="5"/>
      <c r="AD1270" s="5"/>
      <c r="AE1270" s="4"/>
      <c r="AF1270" s="6"/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  <c r="AW1270" s="4"/>
      <c r="AX1270" s="6"/>
      <c r="AY1270" s="4"/>
      <c r="AZ1270" s="6"/>
      <c r="BA1270" s="5"/>
      <c r="BB1270" s="5"/>
      <c r="BC1270" s="4"/>
      <c r="BD1270" s="6"/>
      <c r="BE1270" s="4"/>
      <c r="BF1270" s="6"/>
      <c r="BG1270" s="5"/>
      <c r="BH1270" s="5"/>
      <c r="BI1270" s="4"/>
      <c r="BJ1270" s="6"/>
      <c r="BK1270" s="4"/>
      <c r="BL1270" s="6"/>
      <c r="BM1270" s="5"/>
      <c r="BN1270" s="5"/>
      <c r="BO1270" s="4"/>
      <c r="BP1270" s="6"/>
      <c r="BQ1270" s="4"/>
      <c r="BR1270" s="6"/>
      <c r="BS1270" s="5"/>
      <c r="BT1270" s="5"/>
      <c r="BU1270" s="4"/>
      <c r="BV1270" s="6"/>
      <c r="BW1270" s="4"/>
      <c r="BX1270" s="6"/>
      <c r="BY1270" s="5"/>
      <c r="BZ1270" s="5"/>
      <c r="CA1270" s="4"/>
      <c r="CB1270" s="6"/>
      <c r="CC1270" s="4"/>
      <c r="CD1270" s="6"/>
      <c r="CE1270" s="5"/>
      <c r="CF1270" s="5"/>
      <c r="CG1270" s="4"/>
      <c r="CH1270" s="6"/>
      <c r="CI1270" s="4"/>
      <c r="CJ1270" s="6"/>
      <c r="CK1270" s="5"/>
      <c r="CL1270" s="5"/>
      <c r="CM1270" s="4"/>
      <c r="CN1270" s="6"/>
      <c r="CO1270" s="4"/>
      <c r="CP1270" s="6"/>
      <c r="CQ1270" s="5"/>
      <c r="CR1270" s="5"/>
      <c r="CS1270" s="4"/>
      <c r="CT1270" s="6"/>
      <c r="CU1270" s="4"/>
      <c r="CV1270" s="6"/>
      <c r="CW1270" s="5"/>
      <c r="CX1270" s="5"/>
      <c r="CY1270" s="4"/>
      <c r="CZ1270" s="6"/>
      <c r="DA1270" s="4"/>
      <c r="DB1270" s="6"/>
      <c r="DC1270" s="5"/>
      <c r="DD1270" s="5"/>
      <c r="DE1270" s="4"/>
      <c r="DF1270" s="6"/>
      <c r="DG1270" s="4"/>
      <c r="DH1270" s="6"/>
      <c r="DI1270" s="5"/>
      <c r="DJ1270" s="5"/>
      <c r="DK1270" s="4"/>
      <c r="DL1270" s="6"/>
      <c r="DM1270" s="4"/>
      <c r="DN1270" s="6"/>
      <c r="DO1270" s="5"/>
      <c r="DP1270" s="5"/>
      <c r="DQ1270" s="4"/>
      <c r="DR1270" s="6"/>
      <c r="DS1270" s="4"/>
      <c r="DT1270" s="6"/>
      <c r="DU1270" s="5"/>
      <c r="DV1270" s="5"/>
      <c r="DW1270" s="4"/>
      <c r="DX1270" s="6"/>
      <c r="DY1270" s="4"/>
      <c r="DZ1270" s="6"/>
      <c r="EA1270" s="5"/>
      <c r="EB1270" s="5"/>
      <c r="EC1270" s="4"/>
      <c r="ED1270" s="6"/>
      <c r="EE1270" s="4"/>
      <c r="EF1270" s="6"/>
      <c r="EG1270" s="5"/>
      <c r="EH1270" s="5"/>
      <c r="EI1270" s="4"/>
      <c r="EJ1270" s="6"/>
      <c r="EK1270" s="4"/>
      <c r="EL1270" s="6"/>
      <c r="EM1270" s="5"/>
      <c r="EN1270" s="5"/>
      <c r="EO1270" s="4"/>
      <c r="EP1270" s="6"/>
      <c r="EQ1270" s="4"/>
      <c r="ER1270" s="6"/>
      <c r="ES1270" s="5"/>
      <c r="ET1270" s="5"/>
      <c r="EU1270" s="4"/>
      <c r="EV1270" s="6"/>
      <c r="EW1270" s="4"/>
      <c r="EX1270" s="6"/>
      <c r="EY1270" s="5"/>
      <c r="EZ1270" s="5"/>
      <c r="FA1270" s="4"/>
      <c r="FB1270" s="6"/>
      <c r="FC1270" s="4"/>
      <c r="FD1270" s="6"/>
      <c r="FE1270" s="5"/>
      <c r="FF1270" s="5"/>
      <c r="FG1270" s="4"/>
      <c r="FH1270" s="6"/>
      <c r="FI1270" s="4"/>
      <c r="FJ1270" s="6"/>
      <c r="FK1270" s="5"/>
      <c r="FL1270" s="5"/>
      <c r="FM1270" s="4"/>
      <c r="FN1270" s="6"/>
      <c r="FO1270" s="4"/>
      <c r="FP1270" s="6"/>
      <c r="FQ1270" s="5"/>
      <c r="FR1270" s="5"/>
      <c r="FS1270" s="4"/>
      <c r="FT1270" s="6"/>
      <c r="FU1270" s="4"/>
      <c r="FV1270" s="6"/>
      <c r="FW1270" s="5"/>
      <c r="FX1270" s="5"/>
      <c r="FY1270" s="4"/>
      <c r="FZ1270" s="6"/>
      <c r="GA1270" s="4"/>
      <c r="GB1270" s="6"/>
      <c r="GC1270" s="5"/>
      <c r="GD1270" s="5"/>
      <c r="GE1270" s="4"/>
      <c r="GF1270" s="6"/>
      <c r="GG1270" s="4"/>
      <c r="GH1270" s="6"/>
      <c r="GI1270" s="5"/>
      <c r="GJ1270" s="5"/>
      <c r="GK1270" s="4"/>
      <c r="GL1270" s="6"/>
      <c r="GM1270" s="4"/>
      <c r="GN1270" s="6"/>
      <c r="GO1270" s="5"/>
      <c r="GP1270" s="5"/>
      <c r="GQ1270" s="4"/>
      <c r="GR1270" s="6"/>
      <c r="GS1270" s="4"/>
      <c r="GT1270" s="6"/>
      <c r="GU1270" s="5"/>
      <c r="GV1270" s="5"/>
      <c r="GW1270" s="4"/>
      <c r="GX1270" s="6"/>
      <c r="GY1270" s="4"/>
      <c r="GZ1270" s="6"/>
      <c r="HA1270" s="5"/>
      <c r="HB1270" s="5"/>
      <c r="HC1270" s="4"/>
      <c r="HD1270" s="6"/>
      <c r="HE1270" s="4"/>
      <c r="HF1270" s="6"/>
      <c r="HG1270" s="5"/>
      <c r="HH1270" s="5"/>
      <c r="HI1270" s="4"/>
      <c r="HJ1270" s="6"/>
      <c r="HK1270" s="4"/>
      <c r="HL1270" s="6"/>
      <c r="HM1270" s="5"/>
      <c r="HN1270" s="5"/>
      <c r="HO1270" s="4"/>
      <c r="HP1270" s="6"/>
      <c r="HQ1270" s="4"/>
      <c r="HR1270" s="6"/>
      <c r="HS1270" s="5"/>
      <c r="HT1270" s="5"/>
      <c r="HU1270" s="4"/>
      <c r="HV1270" s="6"/>
      <c r="HW1270" s="4"/>
      <c r="HX1270" s="6"/>
      <c r="HY1270" s="5"/>
      <c r="HZ1270" s="5"/>
      <c r="IA1270" s="4"/>
      <c r="IB1270" s="6"/>
      <c r="IC1270" s="4"/>
      <c r="ID1270" s="6"/>
      <c r="IE1270" s="5"/>
      <c r="IF1270" s="5"/>
      <c r="IG1270" s="4"/>
      <c r="IH1270" s="6"/>
      <c r="II1270" s="4"/>
      <c r="IJ1270" s="6"/>
      <c r="IK1270" s="5"/>
      <c r="IL1270" s="5"/>
      <c r="IM1270" s="4"/>
      <c r="IN1270" s="6"/>
      <c r="IO1270" s="4"/>
      <c r="IP1270" s="6"/>
      <c r="IQ1270" s="5"/>
      <c r="IR1270" s="5"/>
      <c r="IS1270" s="4"/>
      <c r="IT1270" s="6"/>
      <c r="IU1270" s="4"/>
      <c r="IV1270" s="6"/>
      <c r="IW1270" s="5"/>
      <c r="IX1270" s="5"/>
      <c r="IY1270" s="4"/>
      <c r="IZ1270" s="6"/>
      <c r="JA1270" s="4"/>
      <c r="JB1270" s="6"/>
      <c r="JC1270" s="5"/>
      <c r="JD1270" s="5"/>
      <c r="JE1270" s="4"/>
      <c r="JF1270" s="6"/>
      <c r="JG1270" s="4"/>
      <c r="JH1270" s="6"/>
      <c r="JI1270" s="5"/>
      <c r="JJ1270" s="5"/>
      <c r="JK1270" s="4"/>
      <c r="JL1270" s="6"/>
      <c r="JM1270" s="4"/>
      <c r="JN1270" s="6"/>
      <c r="JO1270" s="5"/>
      <c r="JP1270" s="5"/>
      <c r="JQ1270" s="4"/>
      <c r="JR1270" s="6"/>
      <c r="JS1270" s="4"/>
      <c r="JT1270" s="6"/>
      <c r="JU1270" s="5"/>
      <c r="JV1270" s="5"/>
      <c r="JW1270" s="4"/>
      <c r="JX1270" s="6"/>
      <c r="JY1270" s="4"/>
      <c r="JZ1270" s="6"/>
      <c r="KA1270" s="5"/>
      <c r="KB1270" s="5"/>
      <c r="KC1270" s="4"/>
      <c r="KD1270" s="6"/>
      <c r="KE1270" s="4"/>
      <c r="KF1270" s="6"/>
      <c r="KG1270" s="5"/>
      <c r="KH1270" s="5"/>
      <c r="KI1270" s="4"/>
      <c r="KJ1270" s="6"/>
      <c r="KK1270" s="4"/>
      <c r="KL1270" s="6"/>
      <c r="KM1270" s="5"/>
      <c r="KN1270" s="5"/>
    </row>
    <row r="1271">
      <c r="A1271" s="3" t="s">
        <v>85</v>
      </c>
      <c r="B1271" s="3" t="s">
        <v>922</v>
      </c>
      <c r="C1271" s="3" t="s">
        <v>550</v>
      </c>
      <c r="D1271" s="3" t="s">
        <v>551</v>
      </c>
      <c r="E1271" s="3" t="s">
        <v>923</v>
      </c>
      <c r="F1271" s="3" t="s">
        <v>923</v>
      </c>
      <c r="G1271" s="3" t="s">
        <v>923</v>
      </c>
      <c r="H1271" s="3" t="s">
        <v>104</v>
      </c>
      <c r="I1271" s="3" t="s">
        <v>1345</v>
      </c>
      <c r="J1271" s="3" t="s">
        <v>1319</v>
      </c>
      <c r="K1271" s="4">
        <v>226</v>
      </c>
      <c r="L1271" s="4">
        <f>=ROUNDDOWN(37.6666666666667,0)</f>
      </c>
      <c r="M1271" s="4"/>
      <c r="N1271" s="5">
        <v>1</v>
      </c>
      <c r="O1271" s="4"/>
      <c r="P1271" s="4">
        <f>=ROUNDDOWN({0},0)</f>
      </c>
      <c r="Q1271" s="4"/>
      <c r="R1271" s="5"/>
      <c r="S1271" s="4">
        <v>9</v>
      </c>
      <c r="T1271" s="6">
        <v>176.64</v>
      </c>
      <c r="U1271" s="4"/>
      <c r="V1271" s="6"/>
      <c r="W1271" s="5"/>
      <c r="X1271" s="5"/>
      <c r="Y1271" s="4"/>
      <c r="Z1271" s="6"/>
      <c r="AA1271" s="4"/>
      <c r="AB1271" s="6"/>
      <c r="AC1271" s="5"/>
      <c r="AD1271" s="5"/>
      <c r="AE1271" s="4">
        <v>3</v>
      </c>
      <c r="AF1271" s="6">
        <v>49.32</v>
      </c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  <c r="AW1271" s="4">
        <v>6</v>
      </c>
      <c r="AX1271" s="6">
        <v>127.32</v>
      </c>
      <c r="AY1271" s="4"/>
      <c r="AZ1271" s="6"/>
      <c r="BA1271" s="5"/>
      <c r="BB1271" s="5"/>
      <c r="BC1271" s="4"/>
      <c r="BD1271" s="6"/>
      <c r="BE1271" s="4"/>
      <c r="BF1271" s="6"/>
      <c r="BG1271" s="5"/>
      <c r="BH1271" s="5"/>
      <c r="BI1271" s="4"/>
      <c r="BJ1271" s="6"/>
      <c r="BK1271" s="4"/>
      <c r="BL1271" s="6"/>
      <c r="BM1271" s="5"/>
      <c r="BN1271" s="5"/>
      <c r="BO1271" s="4"/>
      <c r="BP1271" s="6"/>
      <c r="BQ1271" s="4"/>
      <c r="BR1271" s="6"/>
      <c r="BS1271" s="5"/>
      <c r="BT1271" s="5"/>
      <c r="BU1271" s="4"/>
      <c r="BV1271" s="6"/>
      <c r="BW1271" s="4"/>
      <c r="BX1271" s="6"/>
      <c r="BY1271" s="5"/>
      <c r="BZ1271" s="5"/>
      <c r="CA1271" s="4"/>
      <c r="CB1271" s="6"/>
      <c r="CC1271" s="4"/>
      <c r="CD1271" s="6"/>
      <c r="CE1271" s="5"/>
      <c r="CF1271" s="5"/>
      <c r="CG1271" s="4"/>
      <c r="CH1271" s="6"/>
      <c r="CI1271" s="4"/>
      <c r="CJ1271" s="6"/>
      <c r="CK1271" s="5"/>
      <c r="CL1271" s="5"/>
      <c r="CM1271" s="4"/>
      <c r="CN1271" s="6"/>
      <c r="CO1271" s="4"/>
      <c r="CP1271" s="6"/>
      <c r="CQ1271" s="5"/>
      <c r="CR1271" s="5"/>
      <c r="CS1271" s="4"/>
      <c r="CT1271" s="6"/>
      <c r="CU1271" s="4"/>
      <c r="CV1271" s="6"/>
      <c r="CW1271" s="5"/>
      <c r="CX1271" s="5"/>
      <c r="CY1271" s="4"/>
      <c r="CZ1271" s="6"/>
      <c r="DA1271" s="4"/>
      <c r="DB1271" s="6"/>
      <c r="DC1271" s="5"/>
      <c r="DD1271" s="5"/>
      <c r="DE1271" s="4"/>
      <c r="DF1271" s="6"/>
      <c r="DG1271" s="4"/>
      <c r="DH1271" s="6"/>
      <c r="DI1271" s="5"/>
      <c r="DJ1271" s="5"/>
      <c r="DK1271" s="4"/>
      <c r="DL1271" s="6"/>
      <c r="DM1271" s="4"/>
      <c r="DN1271" s="6"/>
      <c r="DO1271" s="5"/>
      <c r="DP1271" s="5"/>
      <c r="DQ1271" s="4"/>
      <c r="DR1271" s="6"/>
      <c r="DS1271" s="4"/>
      <c r="DT1271" s="6"/>
      <c r="DU1271" s="5"/>
      <c r="DV1271" s="5"/>
      <c r="DW1271" s="4"/>
      <c r="DX1271" s="6"/>
      <c r="DY1271" s="4"/>
      <c r="DZ1271" s="6"/>
      <c r="EA1271" s="5"/>
      <c r="EB1271" s="5"/>
      <c r="EC1271" s="4"/>
      <c r="ED1271" s="6"/>
      <c r="EE1271" s="4"/>
      <c r="EF1271" s="6"/>
      <c r="EG1271" s="5"/>
      <c r="EH1271" s="5"/>
      <c r="EI1271" s="4"/>
      <c r="EJ1271" s="6"/>
      <c r="EK1271" s="4"/>
      <c r="EL1271" s="6"/>
      <c r="EM1271" s="5"/>
      <c r="EN1271" s="5"/>
      <c r="EO1271" s="4"/>
      <c r="EP1271" s="6"/>
      <c r="EQ1271" s="4"/>
      <c r="ER1271" s="6"/>
      <c r="ES1271" s="5"/>
      <c r="ET1271" s="5"/>
      <c r="EU1271" s="4"/>
      <c r="EV1271" s="6"/>
      <c r="EW1271" s="4"/>
      <c r="EX1271" s="6"/>
      <c r="EY1271" s="5"/>
      <c r="EZ1271" s="5"/>
      <c r="FA1271" s="4"/>
      <c r="FB1271" s="6"/>
      <c r="FC1271" s="4"/>
      <c r="FD1271" s="6"/>
      <c r="FE1271" s="5"/>
      <c r="FF1271" s="5"/>
      <c r="FG1271" s="4"/>
      <c r="FH1271" s="6"/>
      <c r="FI1271" s="4"/>
      <c r="FJ1271" s="6"/>
      <c r="FK1271" s="5"/>
      <c r="FL1271" s="5"/>
      <c r="FM1271" s="4"/>
      <c r="FN1271" s="6"/>
      <c r="FO1271" s="4"/>
      <c r="FP1271" s="6"/>
      <c r="FQ1271" s="5"/>
      <c r="FR1271" s="5"/>
      <c r="FS1271" s="4"/>
      <c r="FT1271" s="6"/>
      <c r="FU1271" s="4"/>
      <c r="FV1271" s="6"/>
      <c r="FW1271" s="5"/>
      <c r="FX1271" s="5"/>
      <c r="FY1271" s="4"/>
      <c r="FZ1271" s="6"/>
      <c r="GA1271" s="4"/>
      <c r="GB1271" s="6"/>
      <c r="GC1271" s="5"/>
      <c r="GD1271" s="5"/>
      <c r="GE1271" s="4"/>
      <c r="GF1271" s="6"/>
      <c r="GG1271" s="4"/>
      <c r="GH1271" s="6"/>
      <c r="GI1271" s="5"/>
      <c r="GJ1271" s="5"/>
      <c r="GK1271" s="4"/>
      <c r="GL1271" s="6"/>
      <c r="GM1271" s="4"/>
      <c r="GN1271" s="6"/>
      <c r="GO1271" s="5"/>
      <c r="GP1271" s="5"/>
      <c r="GQ1271" s="4"/>
      <c r="GR1271" s="6"/>
      <c r="GS1271" s="4"/>
      <c r="GT1271" s="6"/>
      <c r="GU1271" s="5"/>
      <c r="GV1271" s="5"/>
      <c r="GW1271" s="4"/>
      <c r="GX1271" s="6"/>
      <c r="GY1271" s="4"/>
      <c r="GZ1271" s="6"/>
      <c r="HA1271" s="5"/>
      <c r="HB1271" s="5"/>
      <c r="HC1271" s="4"/>
      <c r="HD1271" s="6"/>
      <c r="HE1271" s="4"/>
      <c r="HF1271" s="6"/>
      <c r="HG1271" s="5"/>
      <c r="HH1271" s="5"/>
      <c r="HI1271" s="4"/>
      <c r="HJ1271" s="6"/>
      <c r="HK1271" s="4"/>
      <c r="HL1271" s="6"/>
      <c r="HM1271" s="5"/>
      <c r="HN1271" s="5"/>
      <c r="HO1271" s="4"/>
      <c r="HP1271" s="6"/>
      <c r="HQ1271" s="4"/>
      <c r="HR1271" s="6"/>
      <c r="HS1271" s="5"/>
      <c r="HT1271" s="5"/>
      <c r="HU1271" s="4"/>
      <c r="HV1271" s="6"/>
      <c r="HW1271" s="4"/>
      <c r="HX1271" s="6"/>
      <c r="HY1271" s="5"/>
      <c r="HZ1271" s="5"/>
      <c r="IA1271" s="4"/>
      <c r="IB1271" s="6"/>
      <c r="IC1271" s="4"/>
      <c r="ID1271" s="6"/>
      <c r="IE1271" s="5"/>
      <c r="IF1271" s="5"/>
      <c r="IG1271" s="4"/>
      <c r="IH1271" s="6"/>
      <c r="II1271" s="4"/>
      <c r="IJ1271" s="6"/>
      <c r="IK1271" s="5"/>
      <c r="IL1271" s="5"/>
      <c r="IM1271" s="4"/>
      <c r="IN1271" s="6"/>
      <c r="IO1271" s="4"/>
      <c r="IP1271" s="6"/>
      <c r="IQ1271" s="5"/>
      <c r="IR1271" s="5"/>
      <c r="IS1271" s="4"/>
      <c r="IT1271" s="6"/>
      <c r="IU1271" s="4"/>
      <c r="IV1271" s="6"/>
      <c r="IW1271" s="5"/>
      <c r="IX1271" s="5"/>
      <c r="IY1271" s="4"/>
      <c r="IZ1271" s="6"/>
      <c r="JA1271" s="4"/>
      <c r="JB1271" s="6"/>
      <c r="JC1271" s="5"/>
      <c r="JD1271" s="5"/>
      <c r="JE1271" s="4"/>
      <c r="JF1271" s="6"/>
      <c r="JG1271" s="4"/>
      <c r="JH1271" s="6"/>
      <c r="JI1271" s="5"/>
      <c r="JJ1271" s="5"/>
      <c r="JK1271" s="4"/>
      <c r="JL1271" s="6"/>
      <c r="JM1271" s="4"/>
      <c r="JN1271" s="6"/>
      <c r="JO1271" s="5"/>
      <c r="JP1271" s="5"/>
      <c r="JQ1271" s="4"/>
      <c r="JR1271" s="6"/>
      <c r="JS1271" s="4"/>
      <c r="JT1271" s="6"/>
      <c r="JU1271" s="5"/>
      <c r="JV1271" s="5"/>
      <c r="JW1271" s="4"/>
      <c r="JX1271" s="6"/>
      <c r="JY1271" s="4"/>
      <c r="JZ1271" s="6"/>
      <c r="KA1271" s="5"/>
      <c r="KB1271" s="5"/>
      <c r="KC1271" s="4"/>
      <c r="KD1271" s="6"/>
      <c r="KE1271" s="4"/>
      <c r="KF1271" s="6"/>
      <c r="KG1271" s="5"/>
      <c r="KH1271" s="5"/>
      <c r="KI1271" s="4"/>
      <c r="KJ1271" s="6"/>
      <c r="KK1271" s="4"/>
      <c r="KL1271" s="6"/>
      <c r="KM1271" s="5"/>
      <c r="KN1271" s="5"/>
    </row>
    <row r="1272">
      <c r="A1272" s="3" t="s">
        <v>85</v>
      </c>
      <c r="B1272" s="3" t="s">
        <v>922</v>
      </c>
      <c r="C1272" s="3" t="s">
        <v>543</v>
      </c>
      <c r="D1272" s="3" t="s">
        <v>544</v>
      </c>
      <c r="E1272" s="3" t="s">
        <v>923</v>
      </c>
      <c r="F1272" s="3" t="s">
        <v>923</v>
      </c>
      <c r="G1272" s="3" t="s">
        <v>923</v>
      </c>
      <c r="H1272" s="3" t="s">
        <v>104</v>
      </c>
      <c r="I1272" s="3" t="s">
        <v>1345</v>
      </c>
      <c r="J1272" s="3" t="s">
        <v>1319</v>
      </c>
      <c r="K1272" s="4">
        <v>63</v>
      </c>
      <c r="L1272" s="4">
        <f>=ROUNDDOWN(15.75,0)</f>
      </c>
      <c r="M1272" s="4"/>
      <c r="N1272" s="5">
        <v>1</v>
      </c>
      <c r="O1272" s="4"/>
      <c r="P1272" s="4">
        <f>=ROUNDDOWN({0},0)</f>
      </c>
      <c r="Q1272" s="4"/>
      <c r="R1272" s="5"/>
      <c r="S1272" s="4">
        <v>2</v>
      </c>
      <c r="T1272" s="6">
        <v>91.98</v>
      </c>
      <c r="U1272" s="4"/>
      <c r="V1272" s="6"/>
      <c r="W1272" s="5"/>
      <c r="X1272" s="5"/>
      <c r="Y1272" s="4"/>
      <c r="Z1272" s="6"/>
      <c r="AA1272" s="4"/>
      <c r="AB1272" s="6"/>
      <c r="AC1272" s="5"/>
      <c r="AD1272" s="5"/>
      <c r="AE1272" s="4"/>
      <c r="AF1272" s="6"/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  <c r="AW1272" s="4"/>
      <c r="AX1272" s="6"/>
      <c r="AY1272" s="4"/>
      <c r="AZ1272" s="6"/>
      <c r="BA1272" s="5"/>
      <c r="BB1272" s="5"/>
      <c r="BC1272" s="4">
        <v>2</v>
      </c>
      <c r="BD1272" s="6">
        <v>91.98</v>
      </c>
      <c r="BE1272" s="4"/>
      <c r="BF1272" s="6"/>
      <c r="BG1272" s="5"/>
      <c r="BH1272" s="5"/>
      <c r="BI1272" s="4"/>
      <c r="BJ1272" s="6"/>
      <c r="BK1272" s="4"/>
      <c r="BL1272" s="6"/>
      <c r="BM1272" s="5"/>
      <c r="BN1272" s="5"/>
      <c r="BO1272" s="4"/>
      <c r="BP1272" s="6"/>
      <c r="BQ1272" s="4"/>
      <c r="BR1272" s="6"/>
      <c r="BS1272" s="5"/>
      <c r="BT1272" s="5"/>
      <c r="BU1272" s="4"/>
      <c r="BV1272" s="6"/>
      <c r="BW1272" s="4"/>
      <c r="BX1272" s="6"/>
      <c r="BY1272" s="5"/>
      <c r="BZ1272" s="5"/>
      <c r="CA1272" s="4"/>
      <c r="CB1272" s="6"/>
      <c r="CC1272" s="4"/>
      <c r="CD1272" s="6"/>
      <c r="CE1272" s="5"/>
      <c r="CF1272" s="5"/>
      <c r="CG1272" s="4"/>
      <c r="CH1272" s="6"/>
      <c r="CI1272" s="4"/>
      <c r="CJ1272" s="6"/>
      <c r="CK1272" s="5"/>
      <c r="CL1272" s="5"/>
      <c r="CM1272" s="4"/>
      <c r="CN1272" s="6"/>
      <c r="CO1272" s="4"/>
      <c r="CP1272" s="6"/>
      <c r="CQ1272" s="5"/>
      <c r="CR1272" s="5"/>
      <c r="CS1272" s="4"/>
      <c r="CT1272" s="6"/>
      <c r="CU1272" s="4"/>
      <c r="CV1272" s="6"/>
      <c r="CW1272" s="5"/>
      <c r="CX1272" s="5"/>
      <c r="CY1272" s="4"/>
      <c r="CZ1272" s="6"/>
      <c r="DA1272" s="4"/>
      <c r="DB1272" s="6"/>
      <c r="DC1272" s="5"/>
      <c r="DD1272" s="5"/>
      <c r="DE1272" s="4"/>
      <c r="DF1272" s="6"/>
      <c r="DG1272" s="4"/>
      <c r="DH1272" s="6"/>
      <c r="DI1272" s="5"/>
      <c r="DJ1272" s="5"/>
      <c r="DK1272" s="4"/>
      <c r="DL1272" s="6"/>
      <c r="DM1272" s="4"/>
      <c r="DN1272" s="6"/>
      <c r="DO1272" s="5"/>
      <c r="DP1272" s="5"/>
      <c r="DQ1272" s="4"/>
      <c r="DR1272" s="6"/>
      <c r="DS1272" s="4"/>
      <c r="DT1272" s="6"/>
      <c r="DU1272" s="5"/>
      <c r="DV1272" s="5"/>
      <c r="DW1272" s="4"/>
      <c r="DX1272" s="6"/>
      <c r="DY1272" s="4"/>
      <c r="DZ1272" s="6"/>
      <c r="EA1272" s="5"/>
      <c r="EB1272" s="5"/>
      <c r="EC1272" s="4"/>
      <c r="ED1272" s="6"/>
      <c r="EE1272" s="4"/>
      <c r="EF1272" s="6"/>
      <c r="EG1272" s="5"/>
      <c r="EH1272" s="5"/>
      <c r="EI1272" s="4"/>
      <c r="EJ1272" s="6"/>
      <c r="EK1272" s="4"/>
      <c r="EL1272" s="6"/>
      <c r="EM1272" s="5"/>
      <c r="EN1272" s="5"/>
      <c r="EO1272" s="4"/>
      <c r="EP1272" s="6"/>
      <c r="EQ1272" s="4"/>
      <c r="ER1272" s="6"/>
      <c r="ES1272" s="5"/>
      <c r="ET1272" s="5"/>
      <c r="EU1272" s="4"/>
      <c r="EV1272" s="6"/>
      <c r="EW1272" s="4"/>
      <c r="EX1272" s="6"/>
      <c r="EY1272" s="5"/>
      <c r="EZ1272" s="5"/>
      <c r="FA1272" s="4"/>
      <c r="FB1272" s="6"/>
      <c r="FC1272" s="4"/>
      <c r="FD1272" s="6"/>
      <c r="FE1272" s="5"/>
      <c r="FF1272" s="5"/>
      <c r="FG1272" s="4"/>
      <c r="FH1272" s="6"/>
      <c r="FI1272" s="4"/>
      <c r="FJ1272" s="6"/>
      <c r="FK1272" s="5"/>
      <c r="FL1272" s="5"/>
      <c r="FM1272" s="4"/>
      <c r="FN1272" s="6"/>
      <c r="FO1272" s="4"/>
      <c r="FP1272" s="6"/>
      <c r="FQ1272" s="5"/>
      <c r="FR1272" s="5"/>
      <c r="FS1272" s="4"/>
      <c r="FT1272" s="6"/>
      <c r="FU1272" s="4"/>
      <c r="FV1272" s="6"/>
      <c r="FW1272" s="5"/>
      <c r="FX1272" s="5"/>
      <c r="FY1272" s="4"/>
      <c r="FZ1272" s="6"/>
      <c r="GA1272" s="4"/>
      <c r="GB1272" s="6"/>
      <c r="GC1272" s="5"/>
      <c r="GD1272" s="5"/>
      <c r="GE1272" s="4"/>
      <c r="GF1272" s="6"/>
      <c r="GG1272" s="4"/>
      <c r="GH1272" s="6"/>
      <c r="GI1272" s="5"/>
      <c r="GJ1272" s="5"/>
      <c r="GK1272" s="4"/>
      <c r="GL1272" s="6"/>
      <c r="GM1272" s="4"/>
      <c r="GN1272" s="6"/>
      <c r="GO1272" s="5"/>
      <c r="GP1272" s="5"/>
      <c r="GQ1272" s="4"/>
      <c r="GR1272" s="6"/>
      <c r="GS1272" s="4"/>
      <c r="GT1272" s="6"/>
      <c r="GU1272" s="5"/>
      <c r="GV1272" s="5"/>
      <c r="GW1272" s="4"/>
      <c r="GX1272" s="6"/>
      <c r="GY1272" s="4"/>
      <c r="GZ1272" s="6"/>
      <c r="HA1272" s="5"/>
      <c r="HB1272" s="5"/>
      <c r="HC1272" s="4"/>
      <c r="HD1272" s="6"/>
      <c r="HE1272" s="4"/>
      <c r="HF1272" s="6"/>
      <c r="HG1272" s="5"/>
      <c r="HH1272" s="5"/>
      <c r="HI1272" s="4"/>
      <c r="HJ1272" s="6"/>
      <c r="HK1272" s="4"/>
      <c r="HL1272" s="6"/>
      <c r="HM1272" s="5"/>
      <c r="HN1272" s="5"/>
      <c r="HO1272" s="4"/>
      <c r="HP1272" s="6"/>
      <c r="HQ1272" s="4"/>
      <c r="HR1272" s="6"/>
      <c r="HS1272" s="5"/>
      <c r="HT1272" s="5"/>
      <c r="HU1272" s="4"/>
      <c r="HV1272" s="6"/>
      <c r="HW1272" s="4"/>
      <c r="HX1272" s="6"/>
      <c r="HY1272" s="5"/>
      <c r="HZ1272" s="5"/>
      <c r="IA1272" s="4"/>
      <c r="IB1272" s="6"/>
      <c r="IC1272" s="4"/>
      <c r="ID1272" s="6"/>
      <c r="IE1272" s="5"/>
      <c r="IF1272" s="5"/>
      <c r="IG1272" s="4"/>
      <c r="IH1272" s="6"/>
      <c r="II1272" s="4"/>
      <c r="IJ1272" s="6"/>
      <c r="IK1272" s="5"/>
      <c r="IL1272" s="5"/>
      <c r="IM1272" s="4"/>
      <c r="IN1272" s="6"/>
      <c r="IO1272" s="4"/>
      <c r="IP1272" s="6"/>
      <c r="IQ1272" s="5"/>
      <c r="IR1272" s="5"/>
      <c r="IS1272" s="4"/>
      <c r="IT1272" s="6"/>
      <c r="IU1272" s="4"/>
      <c r="IV1272" s="6"/>
      <c r="IW1272" s="5"/>
      <c r="IX1272" s="5"/>
      <c r="IY1272" s="4"/>
      <c r="IZ1272" s="6"/>
      <c r="JA1272" s="4"/>
      <c r="JB1272" s="6"/>
      <c r="JC1272" s="5"/>
      <c r="JD1272" s="5"/>
      <c r="JE1272" s="4"/>
      <c r="JF1272" s="6"/>
      <c r="JG1272" s="4"/>
      <c r="JH1272" s="6"/>
      <c r="JI1272" s="5"/>
      <c r="JJ1272" s="5"/>
      <c r="JK1272" s="4"/>
      <c r="JL1272" s="6"/>
      <c r="JM1272" s="4"/>
      <c r="JN1272" s="6"/>
      <c r="JO1272" s="5"/>
      <c r="JP1272" s="5"/>
      <c r="JQ1272" s="4"/>
      <c r="JR1272" s="6"/>
      <c r="JS1272" s="4"/>
      <c r="JT1272" s="6"/>
      <c r="JU1272" s="5"/>
      <c r="JV1272" s="5"/>
      <c r="JW1272" s="4"/>
      <c r="JX1272" s="6"/>
      <c r="JY1272" s="4"/>
      <c r="JZ1272" s="6"/>
      <c r="KA1272" s="5"/>
      <c r="KB1272" s="5"/>
      <c r="KC1272" s="4"/>
      <c r="KD1272" s="6"/>
      <c r="KE1272" s="4"/>
      <c r="KF1272" s="6"/>
      <c r="KG1272" s="5"/>
      <c r="KH1272" s="5"/>
      <c r="KI1272" s="4"/>
      <c r="KJ1272" s="6"/>
      <c r="KK1272" s="4"/>
      <c r="KL1272" s="6"/>
      <c r="KM1272" s="5"/>
      <c r="KN1272" s="5"/>
    </row>
    <row r="1273">
      <c r="A1273" s="3" t="s">
        <v>85</v>
      </c>
      <c r="B1273" s="3" t="s">
        <v>712</v>
      </c>
      <c r="C1273" s="3" t="s">
        <v>586</v>
      </c>
      <c r="D1273" s="3" t="s">
        <v>649</v>
      </c>
      <c r="E1273" s="3" t="s">
        <v>925</v>
      </c>
      <c r="F1273" s="3" t="s">
        <v>925</v>
      </c>
      <c r="G1273" s="3" t="s">
        <v>925</v>
      </c>
      <c r="H1273" s="3" t="s">
        <v>104</v>
      </c>
      <c r="I1273" s="3" t="s">
        <v>1310</v>
      </c>
      <c r="J1273" s="3" t="s">
        <v>712</v>
      </c>
      <c r="K1273" s="4">
        <v>3540</v>
      </c>
      <c r="L1273" s="4">
        <f>=ROUNDDOWN(32.0072332730561,0)</f>
      </c>
      <c r="M1273" s="4">
        <v>720</v>
      </c>
      <c r="N1273" s="5">
        <v>1</v>
      </c>
      <c r="O1273" s="4"/>
      <c r="P1273" s="4">
        <f>=ROUNDDOWN({0},0)</f>
      </c>
      <c r="Q1273" s="4"/>
      <c r="R1273" s="5"/>
      <c r="S1273" s="4">
        <v>21</v>
      </c>
      <c r="T1273" s="6">
        <v>829.61</v>
      </c>
      <c r="U1273" s="4"/>
      <c r="V1273" s="6"/>
      <c r="W1273" s="5"/>
      <c r="X1273" s="5"/>
      <c r="Y1273" s="4"/>
      <c r="Z1273" s="6"/>
      <c r="AA1273" s="4"/>
      <c r="AB1273" s="6"/>
      <c r="AC1273" s="5"/>
      <c r="AD1273" s="5"/>
      <c r="AE1273" s="4"/>
      <c r="AF1273" s="6"/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  <c r="AW1273" s="4"/>
      <c r="AX1273" s="6"/>
      <c r="AY1273" s="4"/>
      <c r="AZ1273" s="6"/>
      <c r="BA1273" s="5"/>
      <c r="BB1273" s="5"/>
      <c r="BC1273" s="4"/>
      <c r="BD1273" s="6"/>
      <c r="BE1273" s="4"/>
      <c r="BF1273" s="6"/>
      <c r="BG1273" s="5"/>
      <c r="BH1273" s="5"/>
      <c r="BI1273" s="4"/>
      <c r="BJ1273" s="6"/>
      <c r="BK1273" s="4"/>
      <c r="BL1273" s="6"/>
      <c r="BM1273" s="5"/>
      <c r="BN1273" s="5"/>
      <c r="BO1273" s="4"/>
      <c r="BP1273" s="6"/>
      <c r="BQ1273" s="4"/>
      <c r="BR1273" s="6"/>
      <c r="BS1273" s="5"/>
      <c r="BT1273" s="5"/>
      <c r="BU1273" s="4"/>
      <c r="BV1273" s="6"/>
      <c r="BW1273" s="4"/>
      <c r="BX1273" s="6"/>
      <c r="BY1273" s="5"/>
      <c r="BZ1273" s="5"/>
      <c r="CA1273" s="4"/>
      <c r="CB1273" s="6"/>
      <c r="CC1273" s="4"/>
      <c r="CD1273" s="6"/>
      <c r="CE1273" s="5"/>
      <c r="CF1273" s="5"/>
      <c r="CG1273" s="4"/>
      <c r="CH1273" s="6"/>
      <c r="CI1273" s="4"/>
      <c r="CJ1273" s="6"/>
      <c r="CK1273" s="5"/>
      <c r="CL1273" s="5"/>
      <c r="CM1273" s="4"/>
      <c r="CN1273" s="6"/>
      <c r="CO1273" s="4"/>
      <c r="CP1273" s="6"/>
      <c r="CQ1273" s="5"/>
      <c r="CR1273" s="5"/>
      <c r="CS1273" s="4"/>
      <c r="CT1273" s="6"/>
      <c r="CU1273" s="4"/>
      <c r="CV1273" s="6"/>
      <c r="CW1273" s="5"/>
      <c r="CX1273" s="5"/>
      <c r="CY1273" s="4"/>
      <c r="CZ1273" s="6"/>
      <c r="DA1273" s="4"/>
      <c r="DB1273" s="6"/>
      <c r="DC1273" s="5"/>
      <c r="DD1273" s="5"/>
      <c r="DE1273" s="4"/>
      <c r="DF1273" s="6"/>
      <c r="DG1273" s="4"/>
      <c r="DH1273" s="6"/>
      <c r="DI1273" s="5"/>
      <c r="DJ1273" s="5"/>
      <c r="DK1273" s="4">
        <v>21</v>
      </c>
      <c r="DL1273" s="6">
        <v>829.61</v>
      </c>
      <c r="DM1273" s="4"/>
      <c r="DN1273" s="6"/>
      <c r="DO1273" s="5"/>
      <c r="DP1273" s="5"/>
      <c r="DQ1273" s="4"/>
      <c r="DR1273" s="6"/>
      <c r="DS1273" s="4"/>
      <c r="DT1273" s="6"/>
      <c r="DU1273" s="5"/>
      <c r="DV1273" s="5"/>
      <c r="DW1273" s="4"/>
      <c r="DX1273" s="6"/>
      <c r="DY1273" s="4"/>
      <c r="DZ1273" s="6"/>
      <c r="EA1273" s="5"/>
      <c r="EB1273" s="5"/>
      <c r="EC1273" s="4"/>
      <c r="ED1273" s="6"/>
      <c r="EE1273" s="4"/>
      <c r="EF1273" s="6"/>
      <c r="EG1273" s="5"/>
      <c r="EH1273" s="5"/>
      <c r="EI1273" s="4"/>
      <c r="EJ1273" s="6"/>
      <c r="EK1273" s="4"/>
      <c r="EL1273" s="6"/>
      <c r="EM1273" s="5"/>
      <c r="EN1273" s="5"/>
      <c r="EO1273" s="4"/>
      <c r="EP1273" s="6"/>
      <c r="EQ1273" s="4"/>
      <c r="ER1273" s="6"/>
      <c r="ES1273" s="5"/>
      <c r="ET1273" s="5"/>
      <c r="EU1273" s="4"/>
      <c r="EV1273" s="6"/>
      <c r="EW1273" s="4"/>
      <c r="EX1273" s="6"/>
      <c r="EY1273" s="5"/>
      <c r="EZ1273" s="5"/>
      <c r="FA1273" s="4"/>
      <c r="FB1273" s="6"/>
      <c r="FC1273" s="4"/>
      <c r="FD1273" s="6"/>
      <c r="FE1273" s="5"/>
      <c r="FF1273" s="5"/>
      <c r="FG1273" s="4"/>
      <c r="FH1273" s="6"/>
      <c r="FI1273" s="4"/>
      <c r="FJ1273" s="6"/>
      <c r="FK1273" s="5"/>
      <c r="FL1273" s="5"/>
      <c r="FM1273" s="4"/>
      <c r="FN1273" s="6"/>
      <c r="FO1273" s="4"/>
      <c r="FP1273" s="6"/>
      <c r="FQ1273" s="5"/>
      <c r="FR1273" s="5"/>
      <c r="FS1273" s="4"/>
      <c r="FT1273" s="6"/>
      <c r="FU1273" s="4"/>
      <c r="FV1273" s="6"/>
      <c r="FW1273" s="5"/>
      <c r="FX1273" s="5"/>
      <c r="FY1273" s="4"/>
      <c r="FZ1273" s="6"/>
      <c r="GA1273" s="4"/>
      <c r="GB1273" s="6"/>
      <c r="GC1273" s="5"/>
      <c r="GD1273" s="5"/>
      <c r="GE1273" s="4"/>
      <c r="GF1273" s="6"/>
      <c r="GG1273" s="4"/>
      <c r="GH1273" s="6"/>
      <c r="GI1273" s="5"/>
      <c r="GJ1273" s="5"/>
      <c r="GK1273" s="4"/>
      <c r="GL1273" s="6"/>
      <c r="GM1273" s="4"/>
      <c r="GN1273" s="6"/>
      <c r="GO1273" s="5"/>
      <c r="GP1273" s="5"/>
      <c r="GQ1273" s="4"/>
      <c r="GR1273" s="6"/>
      <c r="GS1273" s="4"/>
      <c r="GT1273" s="6"/>
      <c r="GU1273" s="5"/>
      <c r="GV1273" s="5"/>
      <c r="GW1273" s="4"/>
      <c r="GX1273" s="6"/>
      <c r="GY1273" s="4"/>
      <c r="GZ1273" s="6"/>
      <c r="HA1273" s="5"/>
      <c r="HB1273" s="5"/>
      <c r="HC1273" s="4"/>
      <c r="HD1273" s="6"/>
      <c r="HE1273" s="4"/>
      <c r="HF1273" s="6"/>
      <c r="HG1273" s="5"/>
      <c r="HH1273" s="5"/>
      <c r="HI1273" s="4"/>
      <c r="HJ1273" s="6"/>
      <c r="HK1273" s="4"/>
      <c r="HL1273" s="6"/>
      <c r="HM1273" s="5"/>
      <c r="HN1273" s="5"/>
      <c r="HO1273" s="4"/>
      <c r="HP1273" s="6"/>
      <c r="HQ1273" s="4"/>
      <c r="HR1273" s="6"/>
      <c r="HS1273" s="5"/>
      <c r="HT1273" s="5"/>
      <c r="HU1273" s="4"/>
      <c r="HV1273" s="6"/>
      <c r="HW1273" s="4"/>
      <c r="HX1273" s="6"/>
      <c r="HY1273" s="5"/>
      <c r="HZ1273" s="5"/>
      <c r="IA1273" s="4"/>
      <c r="IB1273" s="6"/>
      <c r="IC1273" s="4"/>
      <c r="ID1273" s="6"/>
      <c r="IE1273" s="5"/>
      <c r="IF1273" s="5"/>
      <c r="IG1273" s="4"/>
      <c r="IH1273" s="6"/>
      <c r="II1273" s="4"/>
      <c r="IJ1273" s="6"/>
      <c r="IK1273" s="5"/>
      <c r="IL1273" s="5"/>
      <c r="IM1273" s="4"/>
      <c r="IN1273" s="6"/>
      <c r="IO1273" s="4"/>
      <c r="IP1273" s="6"/>
      <c r="IQ1273" s="5"/>
      <c r="IR1273" s="5"/>
      <c r="IS1273" s="4"/>
      <c r="IT1273" s="6"/>
      <c r="IU1273" s="4"/>
      <c r="IV1273" s="6"/>
      <c r="IW1273" s="5"/>
      <c r="IX1273" s="5"/>
      <c r="IY1273" s="4"/>
      <c r="IZ1273" s="6"/>
      <c r="JA1273" s="4"/>
      <c r="JB1273" s="6"/>
      <c r="JC1273" s="5"/>
      <c r="JD1273" s="5"/>
      <c r="JE1273" s="4"/>
      <c r="JF1273" s="6"/>
      <c r="JG1273" s="4"/>
      <c r="JH1273" s="6"/>
      <c r="JI1273" s="5"/>
      <c r="JJ1273" s="5"/>
      <c r="JK1273" s="4"/>
      <c r="JL1273" s="6"/>
      <c r="JM1273" s="4"/>
      <c r="JN1273" s="6"/>
      <c r="JO1273" s="5"/>
      <c r="JP1273" s="5"/>
      <c r="JQ1273" s="4"/>
      <c r="JR1273" s="6"/>
      <c r="JS1273" s="4"/>
      <c r="JT1273" s="6"/>
      <c r="JU1273" s="5"/>
      <c r="JV1273" s="5"/>
      <c r="JW1273" s="4"/>
      <c r="JX1273" s="6"/>
      <c r="JY1273" s="4"/>
      <c r="JZ1273" s="6"/>
      <c r="KA1273" s="5"/>
      <c r="KB1273" s="5"/>
      <c r="KC1273" s="4"/>
      <c r="KD1273" s="6"/>
      <c r="KE1273" s="4"/>
      <c r="KF1273" s="6"/>
      <c r="KG1273" s="5"/>
      <c r="KH1273" s="5"/>
      <c r="KI1273" s="4"/>
      <c r="KJ1273" s="6"/>
      <c r="KK1273" s="4"/>
      <c r="KL1273" s="6"/>
      <c r="KM1273" s="5"/>
      <c r="KN1273" s="5"/>
    </row>
    <row r="1274">
      <c r="A1274" s="3" t="s">
        <v>85</v>
      </c>
      <c r="B1274" s="3" t="s">
        <v>712</v>
      </c>
      <c r="C1274" s="3" t="s">
        <v>586</v>
      </c>
      <c r="D1274" s="3" t="s">
        <v>649</v>
      </c>
      <c r="E1274" s="3" t="s">
        <v>925</v>
      </c>
      <c r="F1274" s="3" t="s">
        <v>925</v>
      </c>
      <c r="G1274" s="3" t="s">
        <v>925</v>
      </c>
      <c r="H1274" s="3" t="s">
        <v>104</v>
      </c>
      <c r="I1274" s="3" t="s">
        <v>270</v>
      </c>
      <c r="J1274" s="3" t="s">
        <v>712</v>
      </c>
      <c r="K1274" s="4">
        <v>248</v>
      </c>
      <c r="L1274" s="4">
        <f>=ROUNDDOWN(15.030303030303,0)</f>
      </c>
      <c r="M1274" s="4">
        <v>450</v>
      </c>
      <c r="N1274" s="5">
        <v>1</v>
      </c>
      <c r="O1274" s="4"/>
      <c r="P1274" s="4">
        <f>=ROUNDDOWN({0},0)</f>
      </c>
      <c r="Q1274" s="4"/>
      <c r="R1274" s="5"/>
      <c r="S1274" s="4">
        <v>19</v>
      </c>
      <c r="T1274" s="6">
        <v>692.35</v>
      </c>
      <c r="U1274" s="4"/>
      <c r="V1274" s="6"/>
      <c r="W1274" s="5"/>
      <c r="X1274" s="5"/>
      <c r="Y1274" s="4"/>
      <c r="Z1274" s="6"/>
      <c r="AA1274" s="4"/>
      <c r="AB1274" s="6"/>
      <c r="AC1274" s="5"/>
      <c r="AD1274" s="5"/>
      <c r="AE1274" s="4"/>
      <c r="AF1274" s="6"/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  <c r="AW1274" s="4"/>
      <c r="AX1274" s="6"/>
      <c r="AY1274" s="4"/>
      <c r="AZ1274" s="6"/>
      <c r="BA1274" s="5"/>
      <c r="BB1274" s="5"/>
      <c r="BC1274" s="4"/>
      <c r="BD1274" s="6"/>
      <c r="BE1274" s="4"/>
      <c r="BF1274" s="6"/>
      <c r="BG1274" s="5"/>
      <c r="BH1274" s="5"/>
      <c r="BI1274" s="4"/>
      <c r="BJ1274" s="6"/>
      <c r="BK1274" s="4"/>
      <c r="BL1274" s="6"/>
      <c r="BM1274" s="5"/>
      <c r="BN1274" s="5"/>
      <c r="BO1274" s="4"/>
      <c r="BP1274" s="6"/>
      <c r="BQ1274" s="4"/>
      <c r="BR1274" s="6"/>
      <c r="BS1274" s="5"/>
      <c r="BT1274" s="5"/>
      <c r="BU1274" s="4"/>
      <c r="BV1274" s="6"/>
      <c r="BW1274" s="4"/>
      <c r="BX1274" s="6"/>
      <c r="BY1274" s="5"/>
      <c r="BZ1274" s="5"/>
      <c r="CA1274" s="4"/>
      <c r="CB1274" s="6"/>
      <c r="CC1274" s="4"/>
      <c r="CD1274" s="6"/>
      <c r="CE1274" s="5"/>
      <c r="CF1274" s="5"/>
      <c r="CG1274" s="4"/>
      <c r="CH1274" s="6"/>
      <c r="CI1274" s="4"/>
      <c r="CJ1274" s="6"/>
      <c r="CK1274" s="5"/>
      <c r="CL1274" s="5"/>
      <c r="CM1274" s="4"/>
      <c r="CN1274" s="6"/>
      <c r="CO1274" s="4"/>
      <c r="CP1274" s="6"/>
      <c r="CQ1274" s="5"/>
      <c r="CR1274" s="5"/>
      <c r="CS1274" s="4"/>
      <c r="CT1274" s="6"/>
      <c r="CU1274" s="4"/>
      <c r="CV1274" s="6"/>
      <c r="CW1274" s="5"/>
      <c r="CX1274" s="5"/>
      <c r="CY1274" s="4"/>
      <c r="CZ1274" s="6"/>
      <c r="DA1274" s="4"/>
      <c r="DB1274" s="6"/>
      <c r="DC1274" s="5"/>
      <c r="DD1274" s="5"/>
      <c r="DE1274" s="4"/>
      <c r="DF1274" s="6"/>
      <c r="DG1274" s="4"/>
      <c r="DH1274" s="6"/>
      <c r="DI1274" s="5"/>
      <c r="DJ1274" s="5"/>
      <c r="DK1274" s="4">
        <v>19</v>
      </c>
      <c r="DL1274" s="6">
        <v>692.35</v>
      </c>
      <c r="DM1274" s="4"/>
      <c r="DN1274" s="6"/>
      <c r="DO1274" s="5"/>
      <c r="DP1274" s="5"/>
      <c r="DQ1274" s="4"/>
      <c r="DR1274" s="6"/>
      <c r="DS1274" s="4"/>
      <c r="DT1274" s="6"/>
      <c r="DU1274" s="5"/>
      <c r="DV1274" s="5"/>
      <c r="DW1274" s="4"/>
      <c r="DX1274" s="6"/>
      <c r="DY1274" s="4"/>
      <c r="DZ1274" s="6"/>
      <c r="EA1274" s="5"/>
      <c r="EB1274" s="5"/>
      <c r="EC1274" s="4"/>
      <c r="ED1274" s="6"/>
      <c r="EE1274" s="4"/>
      <c r="EF1274" s="6"/>
      <c r="EG1274" s="5"/>
      <c r="EH1274" s="5"/>
      <c r="EI1274" s="4"/>
      <c r="EJ1274" s="6"/>
      <c r="EK1274" s="4"/>
      <c r="EL1274" s="6"/>
      <c r="EM1274" s="5"/>
      <c r="EN1274" s="5"/>
      <c r="EO1274" s="4"/>
      <c r="EP1274" s="6"/>
      <c r="EQ1274" s="4"/>
      <c r="ER1274" s="6"/>
      <c r="ES1274" s="5"/>
      <c r="ET1274" s="5"/>
      <c r="EU1274" s="4"/>
      <c r="EV1274" s="6"/>
      <c r="EW1274" s="4"/>
      <c r="EX1274" s="6"/>
      <c r="EY1274" s="5"/>
      <c r="EZ1274" s="5"/>
      <c r="FA1274" s="4"/>
      <c r="FB1274" s="6"/>
      <c r="FC1274" s="4"/>
      <c r="FD1274" s="6"/>
      <c r="FE1274" s="5"/>
      <c r="FF1274" s="5"/>
      <c r="FG1274" s="4"/>
      <c r="FH1274" s="6"/>
      <c r="FI1274" s="4"/>
      <c r="FJ1274" s="6"/>
      <c r="FK1274" s="5"/>
      <c r="FL1274" s="5"/>
      <c r="FM1274" s="4"/>
      <c r="FN1274" s="6"/>
      <c r="FO1274" s="4"/>
      <c r="FP1274" s="6"/>
      <c r="FQ1274" s="5"/>
      <c r="FR1274" s="5"/>
      <c r="FS1274" s="4"/>
      <c r="FT1274" s="6"/>
      <c r="FU1274" s="4"/>
      <c r="FV1274" s="6"/>
      <c r="FW1274" s="5"/>
      <c r="FX1274" s="5"/>
      <c r="FY1274" s="4"/>
      <c r="FZ1274" s="6"/>
      <c r="GA1274" s="4"/>
      <c r="GB1274" s="6"/>
      <c r="GC1274" s="5"/>
      <c r="GD1274" s="5"/>
      <c r="GE1274" s="4"/>
      <c r="GF1274" s="6"/>
      <c r="GG1274" s="4"/>
      <c r="GH1274" s="6"/>
      <c r="GI1274" s="5"/>
      <c r="GJ1274" s="5"/>
      <c r="GK1274" s="4"/>
      <c r="GL1274" s="6"/>
      <c r="GM1274" s="4"/>
      <c r="GN1274" s="6"/>
      <c r="GO1274" s="5"/>
      <c r="GP1274" s="5"/>
      <c r="GQ1274" s="4"/>
      <c r="GR1274" s="6"/>
      <c r="GS1274" s="4"/>
      <c r="GT1274" s="6"/>
      <c r="GU1274" s="5"/>
      <c r="GV1274" s="5"/>
      <c r="GW1274" s="4"/>
      <c r="GX1274" s="6"/>
      <c r="GY1274" s="4"/>
      <c r="GZ1274" s="6"/>
      <c r="HA1274" s="5"/>
      <c r="HB1274" s="5"/>
      <c r="HC1274" s="4"/>
      <c r="HD1274" s="6"/>
      <c r="HE1274" s="4"/>
      <c r="HF1274" s="6"/>
      <c r="HG1274" s="5"/>
      <c r="HH1274" s="5"/>
      <c r="HI1274" s="4"/>
      <c r="HJ1274" s="6"/>
      <c r="HK1274" s="4"/>
      <c r="HL1274" s="6"/>
      <c r="HM1274" s="5"/>
      <c r="HN1274" s="5"/>
      <c r="HO1274" s="4"/>
      <c r="HP1274" s="6"/>
      <c r="HQ1274" s="4"/>
      <c r="HR1274" s="6"/>
      <c r="HS1274" s="5"/>
      <c r="HT1274" s="5"/>
      <c r="HU1274" s="4"/>
      <c r="HV1274" s="6"/>
      <c r="HW1274" s="4"/>
      <c r="HX1274" s="6"/>
      <c r="HY1274" s="5"/>
      <c r="HZ1274" s="5"/>
      <c r="IA1274" s="4"/>
      <c r="IB1274" s="6"/>
      <c r="IC1274" s="4"/>
      <c r="ID1274" s="6"/>
      <c r="IE1274" s="5"/>
      <c r="IF1274" s="5"/>
      <c r="IG1274" s="4"/>
      <c r="IH1274" s="6"/>
      <c r="II1274" s="4"/>
      <c r="IJ1274" s="6"/>
      <c r="IK1274" s="5"/>
      <c r="IL1274" s="5"/>
      <c r="IM1274" s="4"/>
      <c r="IN1274" s="6"/>
      <c r="IO1274" s="4"/>
      <c r="IP1274" s="6"/>
      <c r="IQ1274" s="5"/>
      <c r="IR1274" s="5"/>
      <c r="IS1274" s="4"/>
      <c r="IT1274" s="6"/>
      <c r="IU1274" s="4"/>
      <c r="IV1274" s="6"/>
      <c r="IW1274" s="5"/>
      <c r="IX1274" s="5"/>
      <c r="IY1274" s="4"/>
      <c r="IZ1274" s="6"/>
      <c r="JA1274" s="4"/>
      <c r="JB1274" s="6"/>
      <c r="JC1274" s="5"/>
      <c r="JD1274" s="5"/>
      <c r="JE1274" s="4"/>
      <c r="JF1274" s="6"/>
      <c r="JG1274" s="4"/>
      <c r="JH1274" s="6"/>
      <c r="JI1274" s="5"/>
      <c r="JJ1274" s="5"/>
      <c r="JK1274" s="4"/>
      <c r="JL1274" s="6"/>
      <c r="JM1274" s="4"/>
      <c r="JN1274" s="6"/>
      <c r="JO1274" s="5"/>
      <c r="JP1274" s="5"/>
      <c r="JQ1274" s="4"/>
      <c r="JR1274" s="6"/>
      <c r="JS1274" s="4"/>
      <c r="JT1274" s="6"/>
      <c r="JU1274" s="5"/>
      <c r="JV1274" s="5"/>
      <c r="JW1274" s="4"/>
      <c r="JX1274" s="6"/>
      <c r="JY1274" s="4"/>
      <c r="JZ1274" s="6"/>
      <c r="KA1274" s="5"/>
      <c r="KB1274" s="5"/>
      <c r="KC1274" s="4"/>
      <c r="KD1274" s="6"/>
      <c r="KE1274" s="4"/>
      <c r="KF1274" s="6"/>
      <c r="KG1274" s="5"/>
      <c r="KH1274" s="5"/>
      <c r="KI1274" s="4"/>
      <c r="KJ1274" s="6"/>
      <c r="KK1274" s="4"/>
      <c r="KL1274" s="6"/>
      <c r="KM1274" s="5"/>
      <c r="KN1274" s="5"/>
    </row>
    <row r="1275">
      <c r="A1275" s="3" t="s">
        <v>85</v>
      </c>
      <c r="B1275" s="3" t="s">
        <v>712</v>
      </c>
      <c r="C1275" s="3" t="s">
        <v>586</v>
      </c>
      <c r="D1275" s="3" t="s">
        <v>649</v>
      </c>
      <c r="E1275" s="3" t="s">
        <v>925</v>
      </c>
      <c r="F1275" s="3" t="s">
        <v>925</v>
      </c>
      <c r="G1275" s="3" t="s">
        <v>925</v>
      </c>
      <c r="H1275" s="3" t="s">
        <v>104</v>
      </c>
      <c r="I1275" s="3" t="s">
        <v>1352</v>
      </c>
      <c r="J1275" s="3" t="s">
        <v>712</v>
      </c>
      <c r="K1275" s="4">
        <v>265</v>
      </c>
      <c r="L1275" s="4">
        <f>=ROUNDDOWN(14.3243243243243,0)</f>
      </c>
      <c r="M1275" s="4">
        <v>320</v>
      </c>
      <c r="N1275" s="5">
        <v>1</v>
      </c>
      <c r="O1275" s="4"/>
      <c r="P1275" s="4">
        <f>=ROUNDDOWN({0},0)</f>
      </c>
      <c r="Q1275" s="4"/>
      <c r="R1275" s="5"/>
      <c r="S1275" s="4">
        <v>16</v>
      </c>
      <c r="T1275" s="6">
        <v>601.86</v>
      </c>
      <c r="U1275" s="4"/>
      <c r="V1275" s="6"/>
      <c r="W1275" s="5"/>
      <c r="X1275" s="5"/>
      <c r="Y1275" s="4"/>
      <c r="Z1275" s="6"/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  <c r="AW1275" s="4"/>
      <c r="AX1275" s="6"/>
      <c r="AY1275" s="4"/>
      <c r="AZ1275" s="6"/>
      <c r="BA1275" s="5"/>
      <c r="BB1275" s="5"/>
      <c r="BC1275" s="4"/>
      <c r="BD1275" s="6"/>
      <c r="BE1275" s="4"/>
      <c r="BF1275" s="6"/>
      <c r="BG1275" s="5"/>
      <c r="BH1275" s="5"/>
      <c r="BI1275" s="4"/>
      <c r="BJ1275" s="6"/>
      <c r="BK1275" s="4"/>
      <c r="BL1275" s="6"/>
      <c r="BM1275" s="5"/>
      <c r="BN1275" s="5"/>
      <c r="BO1275" s="4"/>
      <c r="BP1275" s="6"/>
      <c r="BQ1275" s="4"/>
      <c r="BR1275" s="6"/>
      <c r="BS1275" s="5"/>
      <c r="BT1275" s="5"/>
      <c r="BU1275" s="4"/>
      <c r="BV1275" s="6"/>
      <c r="BW1275" s="4"/>
      <c r="BX1275" s="6"/>
      <c r="BY1275" s="5"/>
      <c r="BZ1275" s="5"/>
      <c r="CA1275" s="4"/>
      <c r="CB1275" s="6"/>
      <c r="CC1275" s="4"/>
      <c r="CD1275" s="6"/>
      <c r="CE1275" s="5"/>
      <c r="CF1275" s="5"/>
      <c r="CG1275" s="4"/>
      <c r="CH1275" s="6"/>
      <c r="CI1275" s="4"/>
      <c r="CJ1275" s="6"/>
      <c r="CK1275" s="5"/>
      <c r="CL1275" s="5"/>
      <c r="CM1275" s="4"/>
      <c r="CN1275" s="6"/>
      <c r="CO1275" s="4"/>
      <c r="CP1275" s="6"/>
      <c r="CQ1275" s="5"/>
      <c r="CR1275" s="5"/>
      <c r="CS1275" s="4"/>
      <c r="CT1275" s="6"/>
      <c r="CU1275" s="4"/>
      <c r="CV1275" s="6"/>
      <c r="CW1275" s="5"/>
      <c r="CX1275" s="5"/>
      <c r="CY1275" s="4"/>
      <c r="CZ1275" s="6"/>
      <c r="DA1275" s="4"/>
      <c r="DB1275" s="6"/>
      <c r="DC1275" s="5"/>
      <c r="DD1275" s="5"/>
      <c r="DE1275" s="4"/>
      <c r="DF1275" s="6"/>
      <c r="DG1275" s="4"/>
      <c r="DH1275" s="6"/>
      <c r="DI1275" s="5"/>
      <c r="DJ1275" s="5"/>
      <c r="DK1275" s="4">
        <v>16</v>
      </c>
      <c r="DL1275" s="6">
        <v>601.86</v>
      </c>
      <c r="DM1275" s="4"/>
      <c r="DN1275" s="6"/>
      <c r="DO1275" s="5"/>
      <c r="DP1275" s="5"/>
      <c r="DQ1275" s="4"/>
      <c r="DR1275" s="6"/>
      <c r="DS1275" s="4"/>
      <c r="DT1275" s="6"/>
      <c r="DU1275" s="5"/>
      <c r="DV1275" s="5"/>
      <c r="DW1275" s="4"/>
      <c r="DX1275" s="6"/>
      <c r="DY1275" s="4"/>
      <c r="DZ1275" s="6"/>
      <c r="EA1275" s="5"/>
      <c r="EB1275" s="5"/>
      <c r="EC1275" s="4"/>
      <c r="ED1275" s="6"/>
      <c r="EE1275" s="4"/>
      <c r="EF1275" s="6"/>
      <c r="EG1275" s="5"/>
      <c r="EH1275" s="5"/>
      <c r="EI1275" s="4"/>
      <c r="EJ1275" s="6"/>
      <c r="EK1275" s="4"/>
      <c r="EL1275" s="6"/>
      <c r="EM1275" s="5"/>
      <c r="EN1275" s="5"/>
      <c r="EO1275" s="4"/>
      <c r="EP1275" s="6"/>
      <c r="EQ1275" s="4"/>
      <c r="ER1275" s="6"/>
      <c r="ES1275" s="5"/>
      <c r="ET1275" s="5"/>
      <c r="EU1275" s="4"/>
      <c r="EV1275" s="6"/>
      <c r="EW1275" s="4"/>
      <c r="EX1275" s="6"/>
      <c r="EY1275" s="5"/>
      <c r="EZ1275" s="5"/>
      <c r="FA1275" s="4"/>
      <c r="FB1275" s="6"/>
      <c r="FC1275" s="4"/>
      <c r="FD1275" s="6"/>
      <c r="FE1275" s="5"/>
      <c r="FF1275" s="5"/>
      <c r="FG1275" s="4"/>
      <c r="FH1275" s="6"/>
      <c r="FI1275" s="4"/>
      <c r="FJ1275" s="6"/>
      <c r="FK1275" s="5"/>
      <c r="FL1275" s="5"/>
      <c r="FM1275" s="4"/>
      <c r="FN1275" s="6"/>
      <c r="FO1275" s="4"/>
      <c r="FP1275" s="6"/>
      <c r="FQ1275" s="5"/>
      <c r="FR1275" s="5"/>
      <c r="FS1275" s="4"/>
      <c r="FT1275" s="6"/>
      <c r="FU1275" s="4"/>
      <c r="FV1275" s="6"/>
      <c r="FW1275" s="5"/>
      <c r="FX1275" s="5"/>
      <c r="FY1275" s="4"/>
      <c r="FZ1275" s="6"/>
      <c r="GA1275" s="4"/>
      <c r="GB1275" s="6"/>
      <c r="GC1275" s="5"/>
      <c r="GD1275" s="5"/>
      <c r="GE1275" s="4"/>
      <c r="GF1275" s="6"/>
      <c r="GG1275" s="4"/>
      <c r="GH1275" s="6"/>
      <c r="GI1275" s="5"/>
      <c r="GJ1275" s="5"/>
      <c r="GK1275" s="4"/>
      <c r="GL1275" s="6"/>
      <c r="GM1275" s="4"/>
      <c r="GN1275" s="6"/>
      <c r="GO1275" s="5"/>
      <c r="GP1275" s="5"/>
      <c r="GQ1275" s="4"/>
      <c r="GR1275" s="6"/>
      <c r="GS1275" s="4"/>
      <c r="GT1275" s="6"/>
      <c r="GU1275" s="5"/>
      <c r="GV1275" s="5"/>
      <c r="GW1275" s="4"/>
      <c r="GX1275" s="6"/>
      <c r="GY1275" s="4"/>
      <c r="GZ1275" s="6"/>
      <c r="HA1275" s="5"/>
      <c r="HB1275" s="5"/>
      <c r="HC1275" s="4"/>
      <c r="HD1275" s="6"/>
      <c r="HE1275" s="4"/>
      <c r="HF1275" s="6"/>
      <c r="HG1275" s="5"/>
      <c r="HH1275" s="5"/>
      <c r="HI1275" s="4"/>
      <c r="HJ1275" s="6"/>
      <c r="HK1275" s="4"/>
      <c r="HL1275" s="6"/>
      <c r="HM1275" s="5"/>
      <c r="HN1275" s="5"/>
      <c r="HO1275" s="4"/>
      <c r="HP1275" s="6"/>
      <c r="HQ1275" s="4"/>
      <c r="HR1275" s="6"/>
      <c r="HS1275" s="5"/>
      <c r="HT1275" s="5"/>
      <c r="HU1275" s="4"/>
      <c r="HV1275" s="6"/>
      <c r="HW1275" s="4"/>
      <c r="HX1275" s="6"/>
      <c r="HY1275" s="5"/>
      <c r="HZ1275" s="5"/>
      <c r="IA1275" s="4"/>
      <c r="IB1275" s="6"/>
      <c r="IC1275" s="4"/>
      <c r="ID1275" s="6"/>
      <c r="IE1275" s="5"/>
      <c r="IF1275" s="5"/>
      <c r="IG1275" s="4"/>
      <c r="IH1275" s="6"/>
      <c r="II1275" s="4"/>
      <c r="IJ1275" s="6"/>
      <c r="IK1275" s="5"/>
      <c r="IL1275" s="5"/>
      <c r="IM1275" s="4"/>
      <c r="IN1275" s="6"/>
      <c r="IO1275" s="4"/>
      <c r="IP1275" s="6"/>
      <c r="IQ1275" s="5"/>
      <c r="IR1275" s="5"/>
      <c r="IS1275" s="4"/>
      <c r="IT1275" s="6"/>
      <c r="IU1275" s="4"/>
      <c r="IV1275" s="6"/>
      <c r="IW1275" s="5"/>
      <c r="IX1275" s="5"/>
      <c r="IY1275" s="4"/>
      <c r="IZ1275" s="6"/>
      <c r="JA1275" s="4"/>
      <c r="JB1275" s="6"/>
      <c r="JC1275" s="5"/>
      <c r="JD1275" s="5"/>
      <c r="JE1275" s="4"/>
      <c r="JF1275" s="6"/>
      <c r="JG1275" s="4"/>
      <c r="JH1275" s="6"/>
      <c r="JI1275" s="5"/>
      <c r="JJ1275" s="5"/>
      <c r="JK1275" s="4"/>
      <c r="JL1275" s="6"/>
      <c r="JM1275" s="4"/>
      <c r="JN1275" s="6"/>
      <c r="JO1275" s="5"/>
      <c r="JP1275" s="5"/>
      <c r="JQ1275" s="4"/>
      <c r="JR1275" s="6"/>
      <c r="JS1275" s="4"/>
      <c r="JT1275" s="6"/>
      <c r="JU1275" s="5"/>
      <c r="JV1275" s="5"/>
      <c r="JW1275" s="4"/>
      <c r="JX1275" s="6"/>
      <c r="JY1275" s="4"/>
      <c r="JZ1275" s="6"/>
      <c r="KA1275" s="5"/>
      <c r="KB1275" s="5"/>
      <c r="KC1275" s="4"/>
      <c r="KD1275" s="6"/>
      <c r="KE1275" s="4"/>
      <c r="KF1275" s="6"/>
      <c r="KG1275" s="5"/>
      <c r="KH1275" s="5"/>
      <c r="KI1275" s="4"/>
      <c r="KJ1275" s="6"/>
      <c r="KK1275" s="4"/>
      <c r="KL1275" s="6"/>
      <c r="KM1275" s="5"/>
      <c r="KN1275" s="5"/>
    </row>
    <row r="1276">
      <c r="A1276" s="3" t="s">
        <v>85</v>
      </c>
      <c r="B1276" s="3" t="s">
        <v>712</v>
      </c>
      <c r="C1276" s="3" t="s">
        <v>586</v>
      </c>
      <c r="D1276" s="3" t="s">
        <v>649</v>
      </c>
      <c r="E1276" s="3" t="s">
        <v>926</v>
      </c>
      <c r="F1276" s="3" t="s">
        <v>926</v>
      </c>
      <c r="G1276" s="3" t="s">
        <v>926</v>
      </c>
      <c r="H1276" s="3" t="s">
        <v>104</v>
      </c>
      <c r="I1276" s="3" t="s">
        <v>1310</v>
      </c>
      <c r="J1276" s="3" t="s">
        <v>712</v>
      </c>
      <c r="K1276" s="4">
        <v>279</v>
      </c>
      <c r="L1276" s="4">
        <f>=ROUNDDOWN(164.117647058824,0)</f>
      </c>
      <c r="M1276" s="4"/>
      <c r="N1276" s="5">
        <v>1</v>
      </c>
      <c r="O1276" s="4"/>
      <c r="P1276" s="4">
        <f>=ROUNDDOWN({0},0)</f>
      </c>
      <c r="Q1276" s="4"/>
      <c r="R1276" s="5"/>
      <c r="S1276" s="4">
        <v>2</v>
      </c>
      <c r="T1276" s="6">
        <v>56.88</v>
      </c>
      <c r="U1276" s="4"/>
      <c r="V1276" s="6"/>
      <c r="W1276" s="5"/>
      <c r="X1276" s="5"/>
      <c r="Y1276" s="4"/>
      <c r="Z1276" s="6"/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  <c r="AW1276" s="4"/>
      <c r="AX1276" s="6"/>
      <c r="AY1276" s="4"/>
      <c r="AZ1276" s="6"/>
      <c r="BA1276" s="5"/>
      <c r="BB1276" s="5"/>
      <c r="BC1276" s="4"/>
      <c r="BD1276" s="6"/>
      <c r="BE1276" s="4"/>
      <c r="BF1276" s="6"/>
      <c r="BG1276" s="5"/>
      <c r="BH1276" s="5"/>
      <c r="BI1276" s="4"/>
      <c r="BJ1276" s="6"/>
      <c r="BK1276" s="4"/>
      <c r="BL1276" s="6"/>
      <c r="BM1276" s="5"/>
      <c r="BN1276" s="5"/>
      <c r="BO1276" s="4"/>
      <c r="BP1276" s="6"/>
      <c r="BQ1276" s="4"/>
      <c r="BR1276" s="6"/>
      <c r="BS1276" s="5"/>
      <c r="BT1276" s="5"/>
      <c r="BU1276" s="4"/>
      <c r="BV1276" s="6"/>
      <c r="BW1276" s="4"/>
      <c r="BX1276" s="6"/>
      <c r="BY1276" s="5"/>
      <c r="BZ1276" s="5"/>
      <c r="CA1276" s="4"/>
      <c r="CB1276" s="6"/>
      <c r="CC1276" s="4"/>
      <c r="CD1276" s="6"/>
      <c r="CE1276" s="5"/>
      <c r="CF1276" s="5"/>
      <c r="CG1276" s="4"/>
      <c r="CH1276" s="6"/>
      <c r="CI1276" s="4"/>
      <c r="CJ1276" s="6"/>
      <c r="CK1276" s="5"/>
      <c r="CL1276" s="5"/>
      <c r="CM1276" s="4"/>
      <c r="CN1276" s="6"/>
      <c r="CO1276" s="4"/>
      <c r="CP1276" s="6"/>
      <c r="CQ1276" s="5"/>
      <c r="CR1276" s="5"/>
      <c r="CS1276" s="4"/>
      <c r="CT1276" s="6"/>
      <c r="CU1276" s="4"/>
      <c r="CV1276" s="6"/>
      <c r="CW1276" s="5"/>
      <c r="CX1276" s="5"/>
      <c r="CY1276" s="4"/>
      <c r="CZ1276" s="6"/>
      <c r="DA1276" s="4"/>
      <c r="DB1276" s="6"/>
      <c r="DC1276" s="5"/>
      <c r="DD1276" s="5"/>
      <c r="DE1276" s="4"/>
      <c r="DF1276" s="6"/>
      <c r="DG1276" s="4"/>
      <c r="DH1276" s="6"/>
      <c r="DI1276" s="5"/>
      <c r="DJ1276" s="5"/>
      <c r="DK1276" s="4">
        <v>2</v>
      </c>
      <c r="DL1276" s="6">
        <v>56.88</v>
      </c>
      <c r="DM1276" s="4"/>
      <c r="DN1276" s="6"/>
      <c r="DO1276" s="5"/>
      <c r="DP1276" s="5"/>
      <c r="DQ1276" s="4"/>
      <c r="DR1276" s="6"/>
      <c r="DS1276" s="4"/>
      <c r="DT1276" s="6"/>
      <c r="DU1276" s="5"/>
      <c r="DV1276" s="5"/>
      <c r="DW1276" s="4"/>
      <c r="DX1276" s="6"/>
      <c r="DY1276" s="4"/>
      <c r="DZ1276" s="6"/>
      <c r="EA1276" s="5"/>
      <c r="EB1276" s="5"/>
      <c r="EC1276" s="4"/>
      <c r="ED1276" s="6"/>
      <c r="EE1276" s="4"/>
      <c r="EF1276" s="6"/>
      <c r="EG1276" s="5"/>
      <c r="EH1276" s="5"/>
      <c r="EI1276" s="4"/>
      <c r="EJ1276" s="6"/>
      <c r="EK1276" s="4"/>
      <c r="EL1276" s="6"/>
      <c r="EM1276" s="5"/>
      <c r="EN1276" s="5"/>
      <c r="EO1276" s="4"/>
      <c r="EP1276" s="6"/>
      <c r="EQ1276" s="4"/>
      <c r="ER1276" s="6"/>
      <c r="ES1276" s="5"/>
      <c r="ET1276" s="5"/>
      <c r="EU1276" s="4"/>
      <c r="EV1276" s="6"/>
      <c r="EW1276" s="4"/>
      <c r="EX1276" s="6"/>
      <c r="EY1276" s="5"/>
      <c r="EZ1276" s="5"/>
      <c r="FA1276" s="4"/>
      <c r="FB1276" s="6"/>
      <c r="FC1276" s="4"/>
      <c r="FD1276" s="6"/>
      <c r="FE1276" s="5"/>
      <c r="FF1276" s="5"/>
      <c r="FG1276" s="4"/>
      <c r="FH1276" s="6"/>
      <c r="FI1276" s="4"/>
      <c r="FJ1276" s="6"/>
      <c r="FK1276" s="5"/>
      <c r="FL1276" s="5"/>
      <c r="FM1276" s="4"/>
      <c r="FN1276" s="6"/>
      <c r="FO1276" s="4"/>
      <c r="FP1276" s="6"/>
      <c r="FQ1276" s="5"/>
      <c r="FR1276" s="5"/>
      <c r="FS1276" s="4"/>
      <c r="FT1276" s="6"/>
      <c r="FU1276" s="4"/>
      <c r="FV1276" s="6"/>
      <c r="FW1276" s="5"/>
      <c r="FX1276" s="5"/>
      <c r="FY1276" s="4"/>
      <c r="FZ1276" s="6"/>
      <c r="GA1276" s="4"/>
      <c r="GB1276" s="6"/>
      <c r="GC1276" s="5"/>
      <c r="GD1276" s="5"/>
      <c r="GE1276" s="4"/>
      <c r="GF1276" s="6"/>
      <c r="GG1276" s="4"/>
      <c r="GH1276" s="6"/>
      <c r="GI1276" s="5"/>
      <c r="GJ1276" s="5"/>
      <c r="GK1276" s="4"/>
      <c r="GL1276" s="6"/>
      <c r="GM1276" s="4"/>
      <c r="GN1276" s="6"/>
      <c r="GO1276" s="5"/>
      <c r="GP1276" s="5"/>
      <c r="GQ1276" s="4"/>
      <c r="GR1276" s="6"/>
      <c r="GS1276" s="4"/>
      <c r="GT1276" s="6"/>
      <c r="GU1276" s="5"/>
      <c r="GV1276" s="5"/>
      <c r="GW1276" s="4"/>
      <c r="GX1276" s="6"/>
      <c r="GY1276" s="4"/>
      <c r="GZ1276" s="6"/>
      <c r="HA1276" s="5"/>
      <c r="HB1276" s="5"/>
      <c r="HC1276" s="4"/>
      <c r="HD1276" s="6"/>
      <c r="HE1276" s="4"/>
      <c r="HF1276" s="6"/>
      <c r="HG1276" s="5"/>
      <c r="HH1276" s="5"/>
      <c r="HI1276" s="4"/>
      <c r="HJ1276" s="6"/>
      <c r="HK1276" s="4"/>
      <c r="HL1276" s="6"/>
      <c r="HM1276" s="5"/>
      <c r="HN1276" s="5"/>
      <c r="HO1276" s="4"/>
      <c r="HP1276" s="6"/>
      <c r="HQ1276" s="4"/>
      <c r="HR1276" s="6"/>
      <c r="HS1276" s="5"/>
      <c r="HT1276" s="5"/>
      <c r="HU1276" s="4"/>
      <c r="HV1276" s="6"/>
      <c r="HW1276" s="4"/>
      <c r="HX1276" s="6"/>
      <c r="HY1276" s="5"/>
      <c r="HZ1276" s="5"/>
      <c r="IA1276" s="4"/>
      <c r="IB1276" s="6"/>
      <c r="IC1276" s="4"/>
      <c r="ID1276" s="6"/>
      <c r="IE1276" s="5"/>
      <c r="IF1276" s="5"/>
      <c r="IG1276" s="4"/>
      <c r="IH1276" s="6"/>
      <c r="II1276" s="4"/>
      <c r="IJ1276" s="6"/>
      <c r="IK1276" s="5"/>
      <c r="IL1276" s="5"/>
      <c r="IM1276" s="4"/>
      <c r="IN1276" s="6"/>
      <c r="IO1276" s="4"/>
      <c r="IP1276" s="6"/>
      <c r="IQ1276" s="5"/>
      <c r="IR1276" s="5"/>
      <c r="IS1276" s="4"/>
      <c r="IT1276" s="6"/>
      <c r="IU1276" s="4"/>
      <c r="IV1276" s="6"/>
      <c r="IW1276" s="5"/>
      <c r="IX1276" s="5"/>
      <c r="IY1276" s="4"/>
      <c r="IZ1276" s="6"/>
      <c r="JA1276" s="4"/>
      <c r="JB1276" s="6"/>
      <c r="JC1276" s="5"/>
      <c r="JD1276" s="5"/>
      <c r="JE1276" s="4"/>
      <c r="JF1276" s="6"/>
      <c r="JG1276" s="4"/>
      <c r="JH1276" s="6"/>
      <c r="JI1276" s="5"/>
      <c r="JJ1276" s="5"/>
      <c r="JK1276" s="4"/>
      <c r="JL1276" s="6"/>
      <c r="JM1276" s="4"/>
      <c r="JN1276" s="6"/>
      <c r="JO1276" s="5"/>
      <c r="JP1276" s="5"/>
      <c r="JQ1276" s="4"/>
      <c r="JR1276" s="6"/>
      <c r="JS1276" s="4"/>
      <c r="JT1276" s="6"/>
      <c r="JU1276" s="5"/>
      <c r="JV1276" s="5"/>
      <c r="JW1276" s="4"/>
      <c r="JX1276" s="6"/>
      <c r="JY1276" s="4"/>
      <c r="JZ1276" s="6"/>
      <c r="KA1276" s="5"/>
      <c r="KB1276" s="5"/>
      <c r="KC1276" s="4"/>
      <c r="KD1276" s="6"/>
      <c r="KE1276" s="4"/>
      <c r="KF1276" s="6"/>
      <c r="KG1276" s="5"/>
      <c r="KH1276" s="5"/>
      <c r="KI1276" s="4"/>
      <c r="KJ1276" s="6"/>
      <c r="KK1276" s="4"/>
      <c r="KL1276" s="6"/>
      <c r="KM1276" s="5"/>
      <c r="KN1276" s="5"/>
    </row>
    <row r="1277">
      <c r="A1277" s="3" t="s">
        <v>85</v>
      </c>
      <c r="B1277" s="3" t="s">
        <v>712</v>
      </c>
      <c r="C1277" s="3" t="s">
        <v>586</v>
      </c>
      <c r="D1277" s="3" t="s">
        <v>649</v>
      </c>
      <c r="E1277" s="3" t="s">
        <v>926</v>
      </c>
      <c r="F1277" s="3" t="s">
        <v>926</v>
      </c>
      <c r="G1277" s="3" t="s">
        <v>926</v>
      </c>
      <c r="H1277" s="3" t="s">
        <v>104</v>
      </c>
      <c r="I1277" s="3" t="s">
        <v>1350</v>
      </c>
      <c r="J1277" s="3" t="s">
        <v>712</v>
      </c>
      <c r="K1277" s="4">
        <v>355</v>
      </c>
      <c r="L1277" s="4">
        <f>=ROUNDDOWN(177.5,0)</f>
      </c>
      <c r="M1277" s="4"/>
      <c r="N1277" s="5">
        <v>1</v>
      </c>
      <c r="O1277" s="4"/>
      <c r="P1277" s="4">
        <f>=ROUNDDOWN({0},0)</f>
      </c>
      <c r="Q1277" s="4"/>
      <c r="R1277" s="5"/>
      <c r="S1277" s="4">
        <v>2</v>
      </c>
      <c r="T1277" s="6">
        <v>52.58</v>
      </c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/>
      <c r="AF1277" s="6"/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  <c r="AW1277" s="4"/>
      <c r="AX1277" s="6"/>
      <c r="AY1277" s="4"/>
      <c r="AZ1277" s="6"/>
      <c r="BA1277" s="5"/>
      <c r="BB1277" s="5"/>
      <c r="BC1277" s="4"/>
      <c r="BD1277" s="6"/>
      <c r="BE1277" s="4"/>
      <c r="BF1277" s="6"/>
      <c r="BG1277" s="5"/>
      <c r="BH1277" s="5"/>
      <c r="BI1277" s="4"/>
      <c r="BJ1277" s="6"/>
      <c r="BK1277" s="4"/>
      <c r="BL1277" s="6"/>
      <c r="BM1277" s="5"/>
      <c r="BN1277" s="5"/>
      <c r="BO1277" s="4"/>
      <c r="BP1277" s="6"/>
      <c r="BQ1277" s="4"/>
      <c r="BR1277" s="6"/>
      <c r="BS1277" s="5"/>
      <c r="BT1277" s="5"/>
      <c r="BU1277" s="4"/>
      <c r="BV1277" s="6"/>
      <c r="BW1277" s="4"/>
      <c r="BX1277" s="6"/>
      <c r="BY1277" s="5"/>
      <c r="BZ1277" s="5"/>
      <c r="CA1277" s="4"/>
      <c r="CB1277" s="6"/>
      <c r="CC1277" s="4"/>
      <c r="CD1277" s="6"/>
      <c r="CE1277" s="5"/>
      <c r="CF1277" s="5"/>
      <c r="CG1277" s="4"/>
      <c r="CH1277" s="6"/>
      <c r="CI1277" s="4"/>
      <c r="CJ1277" s="6"/>
      <c r="CK1277" s="5"/>
      <c r="CL1277" s="5"/>
      <c r="CM1277" s="4"/>
      <c r="CN1277" s="6"/>
      <c r="CO1277" s="4"/>
      <c r="CP1277" s="6"/>
      <c r="CQ1277" s="5"/>
      <c r="CR1277" s="5"/>
      <c r="CS1277" s="4"/>
      <c r="CT1277" s="6"/>
      <c r="CU1277" s="4"/>
      <c r="CV1277" s="6"/>
      <c r="CW1277" s="5"/>
      <c r="CX1277" s="5"/>
      <c r="CY1277" s="4"/>
      <c r="CZ1277" s="6"/>
      <c r="DA1277" s="4"/>
      <c r="DB1277" s="6"/>
      <c r="DC1277" s="5"/>
      <c r="DD1277" s="5"/>
      <c r="DE1277" s="4"/>
      <c r="DF1277" s="6"/>
      <c r="DG1277" s="4"/>
      <c r="DH1277" s="6"/>
      <c r="DI1277" s="5"/>
      <c r="DJ1277" s="5"/>
      <c r="DK1277" s="4">
        <v>2</v>
      </c>
      <c r="DL1277" s="6">
        <v>52.58</v>
      </c>
      <c r="DM1277" s="4"/>
      <c r="DN1277" s="6"/>
      <c r="DO1277" s="5"/>
      <c r="DP1277" s="5"/>
      <c r="DQ1277" s="4"/>
      <c r="DR1277" s="6"/>
      <c r="DS1277" s="4"/>
      <c r="DT1277" s="6"/>
      <c r="DU1277" s="5"/>
      <c r="DV1277" s="5"/>
      <c r="DW1277" s="4"/>
      <c r="DX1277" s="6"/>
      <c r="DY1277" s="4"/>
      <c r="DZ1277" s="6"/>
      <c r="EA1277" s="5"/>
      <c r="EB1277" s="5"/>
      <c r="EC1277" s="4"/>
      <c r="ED1277" s="6"/>
      <c r="EE1277" s="4"/>
      <c r="EF1277" s="6"/>
      <c r="EG1277" s="5"/>
      <c r="EH1277" s="5"/>
      <c r="EI1277" s="4"/>
      <c r="EJ1277" s="6"/>
      <c r="EK1277" s="4"/>
      <c r="EL1277" s="6"/>
      <c r="EM1277" s="5"/>
      <c r="EN1277" s="5"/>
      <c r="EO1277" s="4"/>
      <c r="EP1277" s="6"/>
      <c r="EQ1277" s="4"/>
      <c r="ER1277" s="6"/>
      <c r="ES1277" s="5"/>
      <c r="ET1277" s="5"/>
      <c r="EU1277" s="4"/>
      <c r="EV1277" s="6"/>
      <c r="EW1277" s="4"/>
      <c r="EX1277" s="6"/>
      <c r="EY1277" s="5"/>
      <c r="EZ1277" s="5"/>
      <c r="FA1277" s="4"/>
      <c r="FB1277" s="6"/>
      <c r="FC1277" s="4"/>
      <c r="FD1277" s="6"/>
      <c r="FE1277" s="5"/>
      <c r="FF1277" s="5"/>
      <c r="FG1277" s="4"/>
      <c r="FH1277" s="6"/>
      <c r="FI1277" s="4"/>
      <c r="FJ1277" s="6"/>
      <c r="FK1277" s="5"/>
      <c r="FL1277" s="5"/>
      <c r="FM1277" s="4"/>
      <c r="FN1277" s="6"/>
      <c r="FO1277" s="4"/>
      <c r="FP1277" s="6"/>
      <c r="FQ1277" s="5"/>
      <c r="FR1277" s="5"/>
      <c r="FS1277" s="4"/>
      <c r="FT1277" s="6"/>
      <c r="FU1277" s="4"/>
      <c r="FV1277" s="6"/>
      <c r="FW1277" s="5"/>
      <c r="FX1277" s="5"/>
      <c r="FY1277" s="4"/>
      <c r="FZ1277" s="6"/>
      <c r="GA1277" s="4"/>
      <c r="GB1277" s="6"/>
      <c r="GC1277" s="5"/>
      <c r="GD1277" s="5"/>
      <c r="GE1277" s="4"/>
      <c r="GF1277" s="6"/>
      <c r="GG1277" s="4"/>
      <c r="GH1277" s="6"/>
      <c r="GI1277" s="5"/>
      <c r="GJ1277" s="5"/>
      <c r="GK1277" s="4"/>
      <c r="GL1277" s="6"/>
      <c r="GM1277" s="4"/>
      <c r="GN1277" s="6"/>
      <c r="GO1277" s="5"/>
      <c r="GP1277" s="5"/>
      <c r="GQ1277" s="4"/>
      <c r="GR1277" s="6"/>
      <c r="GS1277" s="4"/>
      <c r="GT1277" s="6"/>
      <c r="GU1277" s="5"/>
      <c r="GV1277" s="5"/>
      <c r="GW1277" s="4"/>
      <c r="GX1277" s="6"/>
      <c r="GY1277" s="4"/>
      <c r="GZ1277" s="6"/>
      <c r="HA1277" s="5"/>
      <c r="HB1277" s="5"/>
      <c r="HC1277" s="4"/>
      <c r="HD1277" s="6"/>
      <c r="HE1277" s="4"/>
      <c r="HF1277" s="6"/>
      <c r="HG1277" s="5"/>
      <c r="HH1277" s="5"/>
      <c r="HI1277" s="4"/>
      <c r="HJ1277" s="6"/>
      <c r="HK1277" s="4"/>
      <c r="HL1277" s="6"/>
      <c r="HM1277" s="5"/>
      <c r="HN1277" s="5"/>
      <c r="HO1277" s="4"/>
      <c r="HP1277" s="6"/>
      <c r="HQ1277" s="4"/>
      <c r="HR1277" s="6"/>
      <c r="HS1277" s="5"/>
      <c r="HT1277" s="5"/>
      <c r="HU1277" s="4"/>
      <c r="HV1277" s="6"/>
      <c r="HW1277" s="4"/>
      <c r="HX1277" s="6"/>
      <c r="HY1277" s="5"/>
      <c r="HZ1277" s="5"/>
      <c r="IA1277" s="4"/>
      <c r="IB1277" s="6"/>
      <c r="IC1277" s="4"/>
      <c r="ID1277" s="6"/>
      <c r="IE1277" s="5"/>
      <c r="IF1277" s="5"/>
      <c r="IG1277" s="4"/>
      <c r="IH1277" s="6"/>
      <c r="II1277" s="4"/>
      <c r="IJ1277" s="6"/>
      <c r="IK1277" s="5"/>
      <c r="IL1277" s="5"/>
      <c r="IM1277" s="4"/>
      <c r="IN1277" s="6"/>
      <c r="IO1277" s="4"/>
      <c r="IP1277" s="6"/>
      <c r="IQ1277" s="5"/>
      <c r="IR1277" s="5"/>
      <c r="IS1277" s="4"/>
      <c r="IT1277" s="6"/>
      <c r="IU1277" s="4"/>
      <c r="IV1277" s="6"/>
      <c r="IW1277" s="5"/>
      <c r="IX1277" s="5"/>
      <c r="IY1277" s="4"/>
      <c r="IZ1277" s="6"/>
      <c r="JA1277" s="4"/>
      <c r="JB1277" s="6"/>
      <c r="JC1277" s="5"/>
      <c r="JD1277" s="5"/>
      <c r="JE1277" s="4"/>
      <c r="JF1277" s="6"/>
      <c r="JG1277" s="4"/>
      <c r="JH1277" s="6"/>
      <c r="JI1277" s="5"/>
      <c r="JJ1277" s="5"/>
      <c r="JK1277" s="4"/>
      <c r="JL1277" s="6"/>
      <c r="JM1277" s="4"/>
      <c r="JN1277" s="6"/>
      <c r="JO1277" s="5"/>
      <c r="JP1277" s="5"/>
      <c r="JQ1277" s="4"/>
      <c r="JR1277" s="6"/>
      <c r="JS1277" s="4"/>
      <c r="JT1277" s="6"/>
      <c r="JU1277" s="5"/>
      <c r="JV1277" s="5"/>
      <c r="JW1277" s="4"/>
      <c r="JX1277" s="6"/>
      <c r="JY1277" s="4"/>
      <c r="JZ1277" s="6"/>
      <c r="KA1277" s="5"/>
      <c r="KB1277" s="5"/>
      <c r="KC1277" s="4"/>
      <c r="KD1277" s="6"/>
      <c r="KE1277" s="4"/>
      <c r="KF1277" s="6"/>
      <c r="KG1277" s="5"/>
      <c r="KH1277" s="5"/>
      <c r="KI1277" s="4"/>
      <c r="KJ1277" s="6"/>
      <c r="KK1277" s="4"/>
      <c r="KL1277" s="6"/>
      <c r="KM1277" s="5"/>
      <c r="KN1277" s="5"/>
    </row>
    <row r="1278">
      <c r="A1278" s="3" t="s">
        <v>85</v>
      </c>
      <c r="B1278" s="3" t="s">
        <v>712</v>
      </c>
      <c r="C1278" s="3" t="s">
        <v>586</v>
      </c>
      <c r="D1278" s="3" t="s">
        <v>649</v>
      </c>
      <c r="E1278" s="3" t="s">
        <v>926</v>
      </c>
      <c r="F1278" s="3" t="s">
        <v>926</v>
      </c>
      <c r="G1278" s="3" t="s">
        <v>926</v>
      </c>
      <c r="H1278" s="3" t="s">
        <v>104</v>
      </c>
      <c r="I1278" s="3" t="s">
        <v>1341</v>
      </c>
      <c r="J1278" s="3" t="s">
        <v>712</v>
      </c>
      <c r="K1278" s="4">
        <v>269</v>
      </c>
      <c r="L1278" s="4">
        <f>=ROUNDDOWN(158.235294117647,0)</f>
      </c>
      <c r="M1278" s="4">
        <v>2090</v>
      </c>
      <c r="N1278" s="5">
        <v>1</v>
      </c>
      <c r="O1278" s="4"/>
      <c r="P1278" s="4">
        <f>=ROUNDDOWN({0},0)</f>
      </c>
      <c r="Q1278" s="4"/>
      <c r="R1278" s="5"/>
      <c r="S1278" s="4">
        <v>1</v>
      </c>
      <c r="T1278" s="6">
        <v>28.44</v>
      </c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/>
      <c r="AF1278" s="6"/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  <c r="AW1278" s="4"/>
      <c r="AX1278" s="6"/>
      <c r="AY1278" s="4"/>
      <c r="AZ1278" s="6"/>
      <c r="BA1278" s="5"/>
      <c r="BB1278" s="5"/>
      <c r="BC1278" s="4"/>
      <c r="BD1278" s="6"/>
      <c r="BE1278" s="4"/>
      <c r="BF1278" s="6"/>
      <c r="BG1278" s="5"/>
      <c r="BH1278" s="5"/>
      <c r="BI1278" s="4"/>
      <c r="BJ1278" s="6"/>
      <c r="BK1278" s="4"/>
      <c r="BL1278" s="6"/>
      <c r="BM1278" s="5"/>
      <c r="BN1278" s="5"/>
      <c r="BO1278" s="4"/>
      <c r="BP1278" s="6"/>
      <c r="BQ1278" s="4"/>
      <c r="BR1278" s="6"/>
      <c r="BS1278" s="5"/>
      <c r="BT1278" s="5"/>
      <c r="BU1278" s="4"/>
      <c r="BV1278" s="6"/>
      <c r="BW1278" s="4"/>
      <c r="BX1278" s="6"/>
      <c r="BY1278" s="5"/>
      <c r="BZ1278" s="5"/>
      <c r="CA1278" s="4"/>
      <c r="CB1278" s="6"/>
      <c r="CC1278" s="4"/>
      <c r="CD1278" s="6"/>
      <c r="CE1278" s="5"/>
      <c r="CF1278" s="5"/>
      <c r="CG1278" s="4"/>
      <c r="CH1278" s="6"/>
      <c r="CI1278" s="4"/>
      <c r="CJ1278" s="6"/>
      <c r="CK1278" s="5"/>
      <c r="CL1278" s="5"/>
      <c r="CM1278" s="4"/>
      <c r="CN1278" s="6"/>
      <c r="CO1278" s="4"/>
      <c r="CP1278" s="6"/>
      <c r="CQ1278" s="5"/>
      <c r="CR1278" s="5"/>
      <c r="CS1278" s="4"/>
      <c r="CT1278" s="6"/>
      <c r="CU1278" s="4"/>
      <c r="CV1278" s="6"/>
      <c r="CW1278" s="5"/>
      <c r="CX1278" s="5"/>
      <c r="CY1278" s="4"/>
      <c r="CZ1278" s="6"/>
      <c r="DA1278" s="4"/>
      <c r="DB1278" s="6"/>
      <c r="DC1278" s="5"/>
      <c r="DD1278" s="5"/>
      <c r="DE1278" s="4"/>
      <c r="DF1278" s="6"/>
      <c r="DG1278" s="4"/>
      <c r="DH1278" s="6"/>
      <c r="DI1278" s="5"/>
      <c r="DJ1278" s="5"/>
      <c r="DK1278" s="4">
        <v>1</v>
      </c>
      <c r="DL1278" s="6">
        <v>28.44</v>
      </c>
      <c r="DM1278" s="4"/>
      <c r="DN1278" s="6"/>
      <c r="DO1278" s="5"/>
      <c r="DP1278" s="5"/>
      <c r="DQ1278" s="4"/>
      <c r="DR1278" s="6"/>
      <c r="DS1278" s="4"/>
      <c r="DT1278" s="6"/>
      <c r="DU1278" s="5"/>
      <c r="DV1278" s="5"/>
      <c r="DW1278" s="4"/>
      <c r="DX1278" s="6"/>
      <c r="DY1278" s="4"/>
      <c r="DZ1278" s="6"/>
      <c r="EA1278" s="5"/>
      <c r="EB1278" s="5"/>
      <c r="EC1278" s="4"/>
      <c r="ED1278" s="6"/>
      <c r="EE1278" s="4"/>
      <c r="EF1278" s="6"/>
      <c r="EG1278" s="5"/>
      <c r="EH1278" s="5"/>
      <c r="EI1278" s="4"/>
      <c r="EJ1278" s="6"/>
      <c r="EK1278" s="4"/>
      <c r="EL1278" s="6"/>
      <c r="EM1278" s="5"/>
      <c r="EN1278" s="5"/>
      <c r="EO1278" s="4"/>
      <c r="EP1278" s="6"/>
      <c r="EQ1278" s="4"/>
      <c r="ER1278" s="6"/>
      <c r="ES1278" s="5"/>
      <c r="ET1278" s="5"/>
      <c r="EU1278" s="4"/>
      <c r="EV1278" s="6"/>
      <c r="EW1278" s="4"/>
      <c r="EX1278" s="6"/>
      <c r="EY1278" s="5"/>
      <c r="EZ1278" s="5"/>
      <c r="FA1278" s="4"/>
      <c r="FB1278" s="6"/>
      <c r="FC1278" s="4"/>
      <c r="FD1278" s="6"/>
      <c r="FE1278" s="5"/>
      <c r="FF1278" s="5"/>
      <c r="FG1278" s="4"/>
      <c r="FH1278" s="6"/>
      <c r="FI1278" s="4"/>
      <c r="FJ1278" s="6"/>
      <c r="FK1278" s="5"/>
      <c r="FL1278" s="5"/>
      <c r="FM1278" s="4"/>
      <c r="FN1278" s="6"/>
      <c r="FO1278" s="4"/>
      <c r="FP1278" s="6"/>
      <c r="FQ1278" s="5"/>
      <c r="FR1278" s="5"/>
      <c r="FS1278" s="4"/>
      <c r="FT1278" s="6"/>
      <c r="FU1278" s="4"/>
      <c r="FV1278" s="6"/>
      <c r="FW1278" s="5"/>
      <c r="FX1278" s="5"/>
      <c r="FY1278" s="4"/>
      <c r="FZ1278" s="6"/>
      <c r="GA1278" s="4"/>
      <c r="GB1278" s="6"/>
      <c r="GC1278" s="5"/>
      <c r="GD1278" s="5"/>
      <c r="GE1278" s="4"/>
      <c r="GF1278" s="6"/>
      <c r="GG1278" s="4"/>
      <c r="GH1278" s="6"/>
      <c r="GI1278" s="5"/>
      <c r="GJ1278" s="5"/>
      <c r="GK1278" s="4"/>
      <c r="GL1278" s="6"/>
      <c r="GM1278" s="4"/>
      <c r="GN1278" s="6"/>
      <c r="GO1278" s="5"/>
      <c r="GP1278" s="5"/>
      <c r="GQ1278" s="4"/>
      <c r="GR1278" s="6"/>
      <c r="GS1278" s="4"/>
      <c r="GT1278" s="6"/>
      <c r="GU1278" s="5"/>
      <c r="GV1278" s="5"/>
      <c r="GW1278" s="4"/>
      <c r="GX1278" s="6"/>
      <c r="GY1278" s="4"/>
      <c r="GZ1278" s="6"/>
      <c r="HA1278" s="5"/>
      <c r="HB1278" s="5"/>
      <c r="HC1278" s="4"/>
      <c r="HD1278" s="6"/>
      <c r="HE1278" s="4"/>
      <c r="HF1278" s="6"/>
      <c r="HG1278" s="5"/>
      <c r="HH1278" s="5"/>
      <c r="HI1278" s="4"/>
      <c r="HJ1278" s="6"/>
      <c r="HK1278" s="4"/>
      <c r="HL1278" s="6"/>
      <c r="HM1278" s="5"/>
      <c r="HN1278" s="5"/>
      <c r="HO1278" s="4"/>
      <c r="HP1278" s="6"/>
      <c r="HQ1278" s="4"/>
      <c r="HR1278" s="6"/>
      <c r="HS1278" s="5"/>
      <c r="HT1278" s="5"/>
      <c r="HU1278" s="4"/>
      <c r="HV1278" s="6"/>
      <c r="HW1278" s="4"/>
      <c r="HX1278" s="6"/>
      <c r="HY1278" s="5"/>
      <c r="HZ1278" s="5"/>
      <c r="IA1278" s="4"/>
      <c r="IB1278" s="6"/>
      <c r="IC1278" s="4"/>
      <c r="ID1278" s="6"/>
      <c r="IE1278" s="5"/>
      <c r="IF1278" s="5"/>
      <c r="IG1278" s="4"/>
      <c r="IH1278" s="6"/>
      <c r="II1278" s="4"/>
      <c r="IJ1278" s="6"/>
      <c r="IK1278" s="5"/>
      <c r="IL1278" s="5"/>
      <c r="IM1278" s="4"/>
      <c r="IN1278" s="6"/>
      <c r="IO1278" s="4"/>
      <c r="IP1278" s="6"/>
      <c r="IQ1278" s="5"/>
      <c r="IR1278" s="5"/>
      <c r="IS1278" s="4"/>
      <c r="IT1278" s="6"/>
      <c r="IU1278" s="4"/>
      <c r="IV1278" s="6"/>
      <c r="IW1278" s="5"/>
      <c r="IX1278" s="5"/>
      <c r="IY1278" s="4"/>
      <c r="IZ1278" s="6"/>
      <c r="JA1278" s="4"/>
      <c r="JB1278" s="6"/>
      <c r="JC1278" s="5"/>
      <c r="JD1278" s="5"/>
      <c r="JE1278" s="4"/>
      <c r="JF1278" s="6"/>
      <c r="JG1278" s="4"/>
      <c r="JH1278" s="6"/>
      <c r="JI1278" s="5"/>
      <c r="JJ1278" s="5"/>
      <c r="JK1278" s="4"/>
      <c r="JL1278" s="6"/>
      <c r="JM1278" s="4"/>
      <c r="JN1278" s="6"/>
      <c r="JO1278" s="5"/>
      <c r="JP1278" s="5"/>
      <c r="JQ1278" s="4"/>
      <c r="JR1278" s="6"/>
      <c r="JS1278" s="4"/>
      <c r="JT1278" s="6"/>
      <c r="JU1278" s="5"/>
      <c r="JV1278" s="5"/>
      <c r="JW1278" s="4"/>
      <c r="JX1278" s="6"/>
      <c r="JY1278" s="4"/>
      <c r="JZ1278" s="6"/>
      <c r="KA1278" s="5"/>
      <c r="KB1278" s="5"/>
      <c r="KC1278" s="4"/>
      <c r="KD1278" s="6"/>
      <c r="KE1278" s="4"/>
      <c r="KF1278" s="6"/>
      <c r="KG1278" s="5"/>
      <c r="KH1278" s="5"/>
      <c r="KI1278" s="4"/>
      <c r="KJ1278" s="6"/>
      <c r="KK1278" s="4"/>
      <c r="KL1278" s="6"/>
      <c r="KM1278" s="5"/>
      <c r="KN1278" s="5"/>
    </row>
    <row r="1279">
      <c r="A1279" s="3" t="s">
        <v>85</v>
      </c>
      <c r="B1279" s="3" t="s">
        <v>712</v>
      </c>
      <c r="C1279" s="3" t="s">
        <v>586</v>
      </c>
      <c r="D1279" s="3" t="s">
        <v>712</v>
      </c>
      <c r="E1279" s="3" t="s">
        <v>943</v>
      </c>
      <c r="F1279" s="3" t="s">
        <v>104</v>
      </c>
      <c r="G1279" s="3" t="s">
        <v>104</v>
      </c>
      <c r="H1279" s="3" t="s">
        <v>104</v>
      </c>
      <c r="I1279" s="3" t="s">
        <v>1476</v>
      </c>
      <c r="J1279" s="3" t="s">
        <v>104</v>
      </c>
      <c r="K1279" s="4"/>
      <c r="L1279" s="4">
        <f>=ROUNDDOWN({0},0)</f>
      </c>
      <c r="M1279" s="4"/>
      <c r="N1279" s="5"/>
      <c r="O1279" s="4"/>
      <c r="P1279" s="4">
        <f>=ROUNDDOWN({0},0)</f>
      </c>
      <c r="Q1279" s="4"/>
      <c r="R1279" s="5"/>
      <c r="S1279" s="4"/>
      <c r="T1279" s="6"/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/>
      <c r="AF1279" s="6"/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  <c r="AW1279" s="4"/>
      <c r="AX1279" s="6"/>
      <c r="AY1279" s="4"/>
      <c r="AZ1279" s="6"/>
      <c r="BA1279" s="5"/>
      <c r="BB1279" s="5"/>
      <c r="BC1279" s="4"/>
      <c r="BD1279" s="6"/>
      <c r="BE1279" s="4"/>
      <c r="BF1279" s="6"/>
      <c r="BG1279" s="5"/>
      <c r="BH1279" s="5"/>
      <c r="BI1279" s="4"/>
      <c r="BJ1279" s="6"/>
      <c r="BK1279" s="4"/>
      <c r="BL1279" s="6"/>
      <c r="BM1279" s="5"/>
      <c r="BN1279" s="5"/>
      <c r="BO1279" s="4"/>
      <c r="BP1279" s="6"/>
      <c r="BQ1279" s="4"/>
      <c r="BR1279" s="6"/>
      <c r="BS1279" s="5"/>
      <c r="BT1279" s="5"/>
      <c r="BU1279" s="4"/>
      <c r="BV1279" s="6"/>
      <c r="BW1279" s="4"/>
      <c r="BX1279" s="6"/>
      <c r="BY1279" s="5"/>
      <c r="BZ1279" s="5"/>
      <c r="CA1279" s="4"/>
      <c r="CB1279" s="6"/>
      <c r="CC1279" s="4"/>
      <c r="CD1279" s="6"/>
      <c r="CE1279" s="5"/>
      <c r="CF1279" s="5"/>
      <c r="CG1279" s="4"/>
      <c r="CH1279" s="6"/>
      <c r="CI1279" s="4"/>
      <c r="CJ1279" s="6"/>
      <c r="CK1279" s="5"/>
      <c r="CL1279" s="5"/>
      <c r="CM1279" s="4"/>
      <c r="CN1279" s="6"/>
      <c r="CO1279" s="4"/>
      <c r="CP1279" s="6"/>
      <c r="CQ1279" s="5"/>
      <c r="CR1279" s="5"/>
      <c r="CS1279" s="4"/>
      <c r="CT1279" s="6"/>
      <c r="CU1279" s="4"/>
      <c r="CV1279" s="6"/>
      <c r="CW1279" s="5"/>
      <c r="CX1279" s="5"/>
      <c r="CY1279" s="4"/>
      <c r="CZ1279" s="6"/>
      <c r="DA1279" s="4"/>
      <c r="DB1279" s="6"/>
      <c r="DC1279" s="5"/>
      <c r="DD1279" s="5"/>
      <c r="DE1279" s="4"/>
      <c r="DF1279" s="6"/>
      <c r="DG1279" s="4"/>
      <c r="DH1279" s="6"/>
      <c r="DI1279" s="5"/>
      <c r="DJ1279" s="5"/>
      <c r="DK1279" s="4"/>
      <c r="DL1279" s="6"/>
      <c r="DM1279" s="4"/>
      <c r="DN1279" s="6"/>
      <c r="DO1279" s="5"/>
      <c r="DP1279" s="5"/>
      <c r="DQ1279" s="4"/>
      <c r="DR1279" s="6"/>
      <c r="DS1279" s="4"/>
      <c r="DT1279" s="6"/>
      <c r="DU1279" s="5"/>
      <c r="DV1279" s="5"/>
      <c r="DW1279" s="4"/>
      <c r="DX1279" s="6"/>
      <c r="DY1279" s="4"/>
      <c r="DZ1279" s="6"/>
      <c r="EA1279" s="5"/>
      <c r="EB1279" s="5"/>
      <c r="EC1279" s="4"/>
      <c r="ED1279" s="6"/>
      <c r="EE1279" s="4"/>
      <c r="EF1279" s="6"/>
      <c r="EG1279" s="5"/>
      <c r="EH1279" s="5"/>
      <c r="EI1279" s="4"/>
      <c r="EJ1279" s="6"/>
      <c r="EK1279" s="4"/>
      <c r="EL1279" s="6"/>
      <c r="EM1279" s="5"/>
      <c r="EN1279" s="5"/>
      <c r="EO1279" s="4"/>
      <c r="EP1279" s="6"/>
      <c r="EQ1279" s="4"/>
      <c r="ER1279" s="6"/>
      <c r="ES1279" s="5"/>
      <c r="ET1279" s="5"/>
      <c r="EU1279" s="4"/>
      <c r="EV1279" s="6"/>
      <c r="EW1279" s="4"/>
      <c r="EX1279" s="6"/>
      <c r="EY1279" s="5"/>
      <c r="EZ1279" s="5"/>
      <c r="FA1279" s="4"/>
      <c r="FB1279" s="6"/>
      <c r="FC1279" s="4"/>
      <c r="FD1279" s="6"/>
      <c r="FE1279" s="5"/>
      <c r="FF1279" s="5"/>
      <c r="FG1279" s="4"/>
      <c r="FH1279" s="6"/>
      <c r="FI1279" s="4"/>
      <c r="FJ1279" s="6"/>
      <c r="FK1279" s="5"/>
      <c r="FL1279" s="5"/>
      <c r="FM1279" s="4"/>
      <c r="FN1279" s="6"/>
      <c r="FO1279" s="4"/>
      <c r="FP1279" s="6"/>
      <c r="FQ1279" s="5"/>
      <c r="FR1279" s="5"/>
      <c r="FS1279" s="4"/>
      <c r="FT1279" s="6"/>
      <c r="FU1279" s="4"/>
      <c r="FV1279" s="6"/>
      <c r="FW1279" s="5"/>
      <c r="FX1279" s="5"/>
      <c r="FY1279" s="4"/>
      <c r="FZ1279" s="6"/>
      <c r="GA1279" s="4"/>
      <c r="GB1279" s="6"/>
      <c r="GC1279" s="5"/>
      <c r="GD1279" s="5"/>
      <c r="GE1279" s="4"/>
      <c r="GF1279" s="6"/>
      <c r="GG1279" s="4"/>
      <c r="GH1279" s="6"/>
      <c r="GI1279" s="5"/>
      <c r="GJ1279" s="5"/>
      <c r="GK1279" s="4"/>
      <c r="GL1279" s="6"/>
      <c r="GM1279" s="4"/>
      <c r="GN1279" s="6"/>
      <c r="GO1279" s="5"/>
      <c r="GP1279" s="5"/>
      <c r="GQ1279" s="4"/>
      <c r="GR1279" s="6"/>
      <c r="GS1279" s="4"/>
      <c r="GT1279" s="6"/>
      <c r="GU1279" s="5"/>
      <c r="GV1279" s="5"/>
      <c r="GW1279" s="4"/>
      <c r="GX1279" s="6"/>
      <c r="GY1279" s="4"/>
      <c r="GZ1279" s="6"/>
      <c r="HA1279" s="5"/>
      <c r="HB1279" s="5"/>
      <c r="HC1279" s="4"/>
      <c r="HD1279" s="6"/>
      <c r="HE1279" s="4"/>
      <c r="HF1279" s="6"/>
      <c r="HG1279" s="5"/>
      <c r="HH1279" s="5"/>
      <c r="HI1279" s="4"/>
      <c r="HJ1279" s="6"/>
      <c r="HK1279" s="4"/>
      <c r="HL1279" s="6"/>
      <c r="HM1279" s="5"/>
      <c r="HN1279" s="5"/>
      <c r="HO1279" s="4"/>
      <c r="HP1279" s="6"/>
      <c r="HQ1279" s="4"/>
      <c r="HR1279" s="6"/>
      <c r="HS1279" s="5"/>
      <c r="HT1279" s="5"/>
      <c r="HU1279" s="4"/>
      <c r="HV1279" s="6"/>
      <c r="HW1279" s="4"/>
      <c r="HX1279" s="6"/>
      <c r="HY1279" s="5"/>
      <c r="HZ1279" s="5"/>
      <c r="IA1279" s="4"/>
      <c r="IB1279" s="6"/>
      <c r="IC1279" s="4"/>
      <c r="ID1279" s="6"/>
      <c r="IE1279" s="5"/>
      <c r="IF1279" s="5"/>
      <c r="IG1279" s="4"/>
      <c r="IH1279" s="6"/>
      <c r="II1279" s="4"/>
      <c r="IJ1279" s="6"/>
      <c r="IK1279" s="5"/>
      <c r="IL1279" s="5"/>
      <c r="IM1279" s="4"/>
      <c r="IN1279" s="6"/>
      <c r="IO1279" s="4"/>
      <c r="IP1279" s="6"/>
      <c r="IQ1279" s="5"/>
      <c r="IR1279" s="5"/>
      <c r="IS1279" s="4"/>
      <c r="IT1279" s="6"/>
      <c r="IU1279" s="4"/>
      <c r="IV1279" s="6"/>
      <c r="IW1279" s="5"/>
      <c r="IX1279" s="5"/>
      <c r="IY1279" s="4"/>
      <c r="IZ1279" s="6"/>
      <c r="JA1279" s="4"/>
      <c r="JB1279" s="6"/>
      <c r="JC1279" s="5"/>
      <c r="JD1279" s="5"/>
      <c r="JE1279" s="4"/>
      <c r="JF1279" s="6"/>
      <c r="JG1279" s="4"/>
      <c r="JH1279" s="6"/>
      <c r="JI1279" s="5"/>
      <c r="JJ1279" s="5"/>
      <c r="JK1279" s="4"/>
      <c r="JL1279" s="6"/>
      <c r="JM1279" s="4"/>
      <c r="JN1279" s="6"/>
      <c r="JO1279" s="5"/>
      <c r="JP1279" s="5"/>
      <c r="JQ1279" s="4"/>
      <c r="JR1279" s="6"/>
      <c r="JS1279" s="4"/>
      <c r="JT1279" s="6"/>
      <c r="JU1279" s="5"/>
      <c r="JV1279" s="5"/>
      <c r="JW1279" s="4"/>
      <c r="JX1279" s="6"/>
      <c r="JY1279" s="4"/>
      <c r="JZ1279" s="6"/>
      <c r="KA1279" s="5"/>
      <c r="KB1279" s="5"/>
      <c r="KC1279" s="4"/>
      <c r="KD1279" s="6"/>
      <c r="KE1279" s="4"/>
      <c r="KF1279" s="6"/>
      <c r="KG1279" s="5"/>
      <c r="KH1279" s="5"/>
      <c r="KI1279" s="4"/>
      <c r="KJ1279" s="6"/>
      <c r="KK1279" s="4"/>
      <c r="KL1279" s="6"/>
      <c r="KM1279" s="5"/>
      <c r="KN1279" s="5"/>
    </row>
    <row r="1280">
      <c r="A1280" s="3" t="s">
        <v>85</v>
      </c>
      <c r="B1280" s="3" t="s">
        <v>712</v>
      </c>
      <c r="C1280" s="3" t="s">
        <v>586</v>
      </c>
      <c r="D1280" s="3" t="s">
        <v>712</v>
      </c>
      <c r="E1280" s="3" t="s">
        <v>594</v>
      </c>
      <c r="F1280" s="3" t="s">
        <v>104</v>
      </c>
      <c r="G1280" s="3" t="s">
        <v>104</v>
      </c>
      <c r="H1280" s="3" t="s">
        <v>104</v>
      </c>
      <c r="I1280" s="3" t="s">
        <v>1311</v>
      </c>
      <c r="J1280" s="3" t="s">
        <v>104</v>
      </c>
      <c r="K1280" s="4"/>
      <c r="L1280" s="4">
        <f>=ROUNDDOWN({0},0)</f>
      </c>
      <c r="M1280" s="4"/>
      <c r="N1280" s="5"/>
      <c r="O1280" s="4"/>
      <c r="P1280" s="4">
        <f>=ROUNDDOWN({0},0)</f>
      </c>
      <c r="Q1280" s="4"/>
      <c r="R1280" s="5"/>
      <c r="S1280" s="4"/>
      <c r="T1280" s="6"/>
      <c r="U1280" s="4"/>
      <c r="V1280" s="6"/>
      <c r="W1280" s="5"/>
      <c r="X1280" s="5"/>
      <c r="Y1280" s="4"/>
      <c r="Z1280" s="6"/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  <c r="AW1280" s="4"/>
      <c r="AX1280" s="6"/>
      <c r="AY1280" s="4"/>
      <c r="AZ1280" s="6"/>
      <c r="BA1280" s="5"/>
      <c r="BB1280" s="5"/>
      <c r="BC1280" s="4"/>
      <c r="BD1280" s="6"/>
      <c r="BE1280" s="4"/>
      <c r="BF1280" s="6"/>
      <c r="BG1280" s="5"/>
      <c r="BH1280" s="5"/>
      <c r="BI1280" s="4"/>
      <c r="BJ1280" s="6"/>
      <c r="BK1280" s="4"/>
      <c r="BL1280" s="6"/>
      <c r="BM1280" s="5"/>
      <c r="BN1280" s="5"/>
      <c r="BO1280" s="4"/>
      <c r="BP1280" s="6"/>
      <c r="BQ1280" s="4"/>
      <c r="BR1280" s="6"/>
      <c r="BS1280" s="5"/>
      <c r="BT1280" s="5"/>
      <c r="BU1280" s="4"/>
      <c r="BV1280" s="6"/>
      <c r="BW1280" s="4"/>
      <c r="BX1280" s="6"/>
      <c r="BY1280" s="5"/>
      <c r="BZ1280" s="5"/>
      <c r="CA1280" s="4"/>
      <c r="CB1280" s="6"/>
      <c r="CC1280" s="4"/>
      <c r="CD1280" s="6"/>
      <c r="CE1280" s="5"/>
      <c r="CF1280" s="5"/>
      <c r="CG1280" s="4"/>
      <c r="CH1280" s="6"/>
      <c r="CI1280" s="4"/>
      <c r="CJ1280" s="6"/>
      <c r="CK1280" s="5"/>
      <c r="CL1280" s="5"/>
      <c r="CM1280" s="4"/>
      <c r="CN1280" s="6"/>
      <c r="CO1280" s="4"/>
      <c r="CP1280" s="6"/>
      <c r="CQ1280" s="5"/>
      <c r="CR1280" s="5"/>
      <c r="CS1280" s="4"/>
      <c r="CT1280" s="6"/>
      <c r="CU1280" s="4"/>
      <c r="CV1280" s="6"/>
      <c r="CW1280" s="5"/>
      <c r="CX1280" s="5"/>
      <c r="CY1280" s="4"/>
      <c r="CZ1280" s="6"/>
      <c r="DA1280" s="4"/>
      <c r="DB1280" s="6"/>
      <c r="DC1280" s="5"/>
      <c r="DD1280" s="5"/>
      <c r="DE1280" s="4"/>
      <c r="DF1280" s="6"/>
      <c r="DG1280" s="4"/>
      <c r="DH1280" s="6"/>
      <c r="DI1280" s="5"/>
      <c r="DJ1280" s="5"/>
      <c r="DK1280" s="4"/>
      <c r="DL1280" s="6"/>
      <c r="DM1280" s="4"/>
      <c r="DN1280" s="6"/>
      <c r="DO1280" s="5"/>
      <c r="DP1280" s="5"/>
      <c r="DQ1280" s="4"/>
      <c r="DR1280" s="6"/>
      <c r="DS1280" s="4"/>
      <c r="DT1280" s="6"/>
      <c r="DU1280" s="5"/>
      <c r="DV1280" s="5"/>
      <c r="DW1280" s="4"/>
      <c r="DX1280" s="6"/>
      <c r="DY1280" s="4"/>
      <c r="DZ1280" s="6"/>
      <c r="EA1280" s="5"/>
      <c r="EB1280" s="5"/>
      <c r="EC1280" s="4"/>
      <c r="ED1280" s="6"/>
      <c r="EE1280" s="4"/>
      <c r="EF1280" s="6"/>
      <c r="EG1280" s="5"/>
      <c r="EH1280" s="5"/>
      <c r="EI1280" s="4"/>
      <c r="EJ1280" s="6"/>
      <c r="EK1280" s="4"/>
      <c r="EL1280" s="6"/>
      <c r="EM1280" s="5"/>
      <c r="EN1280" s="5"/>
      <c r="EO1280" s="4"/>
      <c r="EP1280" s="6"/>
      <c r="EQ1280" s="4"/>
      <c r="ER1280" s="6"/>
      <c r="ES1280" s="5"/>
      <c r="ET1280" s="5"/>
      <c r="EU1280" s="4"/>
      <c r="EV1280" s="6"/>
      <c r="EW1280" s="4"/>
      <c r="EX1280" s="6"/>
      <c r="EY1280" s="5"/>
      <c r="EZ1280" s="5"/>
      <c r="FA1280" s="4"/>
      <c r="FB1280" s="6"/>
      <c r="FC1280" s="4"/>
      <c r="FD1280" s="6"/>
      <c r="FE1280" s="5"/>
      <c r="FF1280" s="5"/>
      <c r="FG1280" s="4"/>
      <c r="FH1280" s="6"/>
      <c r="FI1280" s="4"/>
      <c r="FJ1280" s="6"/>
      <c r="FK1280" s="5"/>
      <c r="FL1280" s="5"/>
      <c r="FM1280" s="4"/>
      <c r="FN1280" s="6"/>
      <c r="FO1280" s="4"/>
      <c r="FP1280" s="6"/>
      <c r="FQ1280" s="5"/>
      <c r="FR1280" s="5"/>
      <c r="FS1280" s="4"/>
      <c r="FT1280" s="6"/>
      <c r="FU1280" s="4"/>
      <c r="FV1280" s="6"/>
      <c r="FW1280" s="5"/>
      <c r="FX1280" s="5"/>
      <c r="FY1280" s="4"/>
      <c r="FZ1280" s="6"/>
      <c r="GA1280" s="4"/>
      <c r="GB1280" s="6"/>
      <c r="GC1280" s="5"/>
      <c r="GD1280" s="5"/>
      <c r="GE1280" s="4"/>
      <c r="GF1280" s="6"/>
      <c r="GG1280" s="4"/>
      <c r="GH1280" s="6"/>
      <c r="GI1280" s="5"/>
      <c r="GJ1280" s="5"/>
      <c r="GK1280" s="4"/>
      <c r="GL1280" s="6"/>
      <c r="GM1280" s="4"/>
      <c r="GN1280" s="6"/>
      <c r="GO1280" s="5"/>
      <c r="GP1280" s="5"/>
      <c r="GQ1280" s="4"/>
      <c r="GR1280" s="6"/>
      <c r="GS1280" s="4"/>
      <c r="GT1280" s="6"/>
      <c r="GU1280" s="5"/>
      <c r="GV1280" s="5"/>
      <c r="GW1280" s="4"/>
      <c r="GX1280" s="6"/>
      <c r="GY1280" s="4"/>
      <c r="GZ1280" s="6"/>
      <c r="HA1280" s="5"/>
      <c r="HB1280" s="5"/>
      <c r="HC1280" s="4"/>
      <c r="HD1280" s="6"/>
      <c r="HE1280" s="4"/>
      <c r="HF1280" s="6"/>
      <c r="HG1280" s="5"/>
      <c r="HH1280" s="5"/>
      <c r="HI1280" s="4"/>
      <c r="HJ1280" s="6"/>
      <c r="HK1280" s="4"/>
      <c r="HL1280" s="6"/>
      <c r="HM1280" s="5"/>
      <c r="HN1280" s="5"/>
      <c r="HO1280" s="4"/>
      <c r="HP1280" s="6"/>
      <c r="HQ1280" s="4"/>
      <c r="HR1280" s="6"/>
      <c r="HS1280" s="5"/>
      <c r="HT1280" s="5"/>
      <c r="HU1280" s="4"/>
      <c r="HV1280" s="6"/>
      <c r="HW1280" s="4"/>
      <c r="HX1280" s="6"/>
      <c r="HY1280" s="5"/>
      <c r="HZ1280" s="5"/>
      <c r="IA1280" s="4"/>
      <c r="IB1280" s="6"/>
      <c r="IC1280" s="4"/>
      <c r="ID1280" s="6"/>
      <c r="IE1280" s="5"/>
      <c r="IF1280" s="5"/>
      <c r="IG1280" s="4"/>
      <c r="IH1280" s="6"/>
      <c r="II1280" s="4"/>
      <c r="IJ1280" s="6"/>
      <c r="IK1280" s="5"/>
      <c r="IL1280" s="5"/>
      <c r="IM1280" s="4"/>
      <c r="IN1280" s="6"/>
      <c r="IO1280" s="4"/>
      <c r="IP1280" s="6"/>
      <c r="IQ1280" s="5"/>
      <c r="IR1280" s="5"/>
      <c r="IS1280" s="4"/>
      <c r="IT1280" s="6"/>
      <c r="IU1280" s="4"/>
      <c r="IV1280" s="6"/>
      <c r="IW1280" s="5"/>
      <c r="IX1280" s="5"/>
      <c r="IY1280" s="4"/>
      <c r="IZ1280" s="6"/>
      <c r="JA1280" s="4"/>
      <c r="JB1280" s="6"/>
      <c r="JC1280" s="5"/>
      <c r="JD1280" s="5"/>
      <c r="JE1280" s="4"/>
      <c r="JF1280" s="6"/>
      <c r="JG1280" s="4"/>
      <c r="JH1280" s="6"/>
      <c r="JI1280" s="5"/>
      <c r="JJ1280" s="5"/>
      <c r="JK1280" s="4"/>
      <c r="JL1280" s="6"/>
      <c r="JM1280" s="4"/>
      <c r="JN1280" s="6"/>
      <c r="JO1280" s="5"/>
      <c r="JP1280" s="5"/>
      <c r="JQ1280" s="4"/>
      <c r="JR1280" s="6"/>
      <c r="JS1280" s="4"/>
      <c r="JT1280" s="6"/>
      <c r="JU1280" s="5"/>
      <c r="JV1280" s="5"/>
      <c r="JW1280" s="4"/>
      <c r="JX1280" s="6"/>
      <c r="JY1280" s="4"/>
      <c r="JZ1280" s="6"/>
      <c r="KA1280" s="5"/>
      <c r="KB1280" s="5"/>
      <c r="KC1280" s="4"/>
      <c r="KD1280" s="6"/>
      <c r="KE1280" s="4"/>
      <c r="KF1280" s="6"/>
      <c r="KG1280" s="5"/>
      <c r="KH1280" s="5"/>
      <c r="KI1280" s="4"/>
      <c r="KJ1280" s="6"/>
      <c r="KK1280" s="4"/>
      <c r="KL1280" s="6"/>
      <c r="KM1280" s="5"/>
      <c r="KN1280" s="5"/>
    </row>
    <row r="1281">
      <c r="A1281" s="3" t="s">
        <v>85</v>
      </c>
      <c r="B1281" s="3" t="s">
        <v>712</v>
      </c>
      <c r="C1281" s="3" t="s">
        <v>586</v>
      </c>
      <c r="D1281" s="3" t="s">
        <v>712</v>
      </c>
      <c r="E1281" s="3" t="s">
        <v>464</v>
      </c>
      <c r="F1281" s="3" t="s">
        <v>104</v>
      </c>
      <c r="G1281" s="3" t="s">
        <v>104</v>
      </c>
      <c r="H1281" s="3" t="s">
        <v>104</v>
      </c>
      <c r="I1281" s="3" t="s">
        <v>1311</v>
      </c>
      <c r="J1281" s="3" t="s">
        <v>104</v>
      </c>
      <c r="K1281" s="4"/>
      <c r="L1281" s="4">
        <f>=ROUNDDOWN({0},0)</f>
      </c>
      <c r="M1281" s="4"/>
      <c r="N1281" s="5"/>
      <c r="O1281" s="4"/>
      <c r="P1281" s="4">
        <f>=ROUNDDOWN({0},0)</f>
      </c>
      <c r="Q1281" s="4"/>
      <c r="R1281" s="5"/>
      <c r="S1281" s="4"/>
      <c r="T1281" s="6"/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/>
      <c r="AF1281" s="6"/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  <c r="AW1281" s="4"/>
      <c r="AX1281" s="6"/>
      <c r="AY1281" s="4"/>
      <c r="AZ1281" s="6"/>
      <c r="BA1281" s="5"/>
      <c r="BB1281" s="5"/>
      <c r="BC1281" s="4"/>
      <c r="BD1281" s="6"/>
      <c r="BE1281" s="4"/>
      <c r="BF1281" s="6"/>
      <c r="BG1281" s="5"/>
      <c r="BH1281" s="5"/>
      <c r="BI1281" s="4"/>
      <c r="BJ1281" s="6"/>
      <c r="BK1281" s="4"/>
      <c r="BL1281" s="6"/>
      <c r="BM1281" s="5"/>
      <c r="BN1281" s="5"/>
      <c r="BO1281" s="4"/>
      <c r="BP1281" s="6"/>
      <c r="BQ1281" s="4"/>
      <c r="BR1281" s="6"/>
      <c r="BS1281" s="5"/>
      <c r="BT1281" s="5"/>
      <c r="BU1281" s="4"/>
      <c r="BV1281" s="6"/>
      <c r="BW1281" s="4"/>
      <c r="BX1281" s="6"/>
      <c r="BY1281" s="5"/>
      <c r="BZ1281" s="5"/>
      <c r="CA1281" s="4"/>
      <c r="CB1281" s="6"/>
      <c r="CC1281" s="4"/>
      <c r="CD1281" s="6"/>
      <c r="CE1281" s="5"/>
      <c r="CF1281" s="5"/>
      <c r="CG1281" s="4"/>
      <c r="CH1281" s="6"/>
      <c r="CI1281" s="4"/>
      <c r="CJ1281" s="6"/>
      <c r="CK1281" s="5"/>
      <c r="CL1281" s="5"/>
      <c r="CM1281" s="4"/>
      <c r="CN1281" s="6"/>
      <c r="CO1281" s="4"/>
      <c r="CP1281" s="6"/>
      <c r="CQ1281" s="5"/>
      <c r="CR1281" s="5"/>
      <c r="CS1281" s="4"/>
      <c r="CT1281" s="6"/>
      <c r="CU1281" s="4"/>
      <c r="CV1281" s="6"/>
      <c r="CW1281" s="5"/>
      <c r="CX1281" s="5"/>
      <c r="CY1281" s="4"/>
      <c r="CZ1281" s="6"/>
      <c r="DA1281" s="4"/>
      <c r="DB1281" s="6"/>
      <c r="DC1281" s="5"/>
      <c r="DD1281" s="5"/>
      <c r="DE1281" s="4"/>
      <c r="DF1281" s="6"/>
      <c r="DG1281" s="4"/>
      <c r="DH1281" s="6"/>
      <c r="DI1281" s="5"/>
      <c r="DJ1281" s="5"/>
      <c r="DK1281" s="4"/>
      <c r="DL1281" s="6"/>
      <c r="DM1281" s="4"/>
      <c r="DN1281" s="6"/>
      <c r="DO1281" s="5"/>
      <c r="DP1281" s="5"/>
      <c r="DQ1281" s="4"/>
      <c r="DR1281" s="6"/>
      <c r="DS1281" s="4"/>
      <c r="DT1281" s="6"/>
      <c r="DU1281" s="5"/>
      <c r="DV1281" s="5"/>
      <c r="DW1281" s="4"/>
      <c r="DX1281" s="6"/>
      <c r="DY1281" s="4"/>
      <c r="DZ1281" s="6"/>
      <c r="EA1281" s="5"/>
      <c r="EB1281" s="5"/>
      <c r="EC1281" s="4"/>
      <c r="ED1281" s="6"/>
      <c r="EE1281" s="4"/>
      <c r="EF1281" s="6"/>
      <c r="EG1281" s="5"/>
      <c r="EH1281" s="5"/>
      <c r="EI1281" s="4"/>
      <c r="EJ1281" s="6"/>
      <c r="EK1281" s="4"/>
      <c r="EL1281" s="6"/>
      <c r="EM1281" s="5"/>
      <c r="EN1281" s="5"/>
      <c r="EO1281" s="4"/>
      <c r="EP1281" s="6"/>
      <c r="EQ1281" s="4"/>
      <c r="ER1281" s="6"/>
      <c r="ES1281" s="5"/>
      <c r="ET1281" s="5"/>
      <c r="EU1281" s="4"/>
      <c r="EV1281" s="6"/>
      <c r="EW1281" s="4"/>
      <c r="EX1281" s="6"/>
      <c r="EY1281" s="5"/>
      <c r="EZ1281" s="5"/>
      <c r="FA1281" s="4"/>
      <c r="FB1281" s="6"/>
      <c r="FC1281" s="4"/>
      <c r="FD1281" s="6"/>
      <c r="FE1281" s="5"/>
      <c r="FF1281" s="5"/>
      <c r="FG1281" s="4"/>
      <c r="FH1281" s="6"/>
      <c r="FI1281" s="4"/>
      <c r="FJ1281" s="6"/>
      <c r="FK1281" s="5"/>
      <c r="FL1281" s="5"/>
      <c r="FM1281" s="4"/>
      <c r="FN1281" s="6"/>
      <c r="FO1281" s="4"/>
      <c r="FP1281" s="6"/>
      <c r="FQ1281" s="5"/>
      <c r="FR1281" s="5"/>
      <c r="FS1281" s="4"/>
      <c r="FT1281" s="6"/>
      <c r="FU1281" s="4"/>
      <c r="FV1281" s="6"/>
      <c r="FW1281" s="5"/>
      <c r="FX1281" s="5"/>
      <c r="FY1281" s="4"/>
      <c r="FZ1281" s="6"/>
      <c r="GA1281" s="4"/>
      <c r="GB1281" s="6"/>
      <c r="GC1281" s="5"/>
      <c r="GD1281" s="5"/>
      <c r="GE1281" s="4"/>
      <c r="GF1281" s="6"/>
      <c r="GG1281" s="4"/>
      <c r="GH1281" s="6"/>
      <c r="GI1281" s="5"/>
      <c r="GJ1281" s="5"/>
      <c r="GK1281" s="4"/>
      <c r="GL1281" s="6"/>
      <c r="GM1281" s="4"/>
      <c r="GN1281" s="6"/>
      <c r="GO1281" s="5"/>
      <c r="GP1281" s="5"/>
      <c r="GQ1281" s="4"/>
      <c r="GR1281" s="6"/>
      <c r="GS1281" s="4"/>
      <c r="GT1281" s="6"/>
      <c r="GU1281" s="5"/>
      <c r="GV1281" s="5"/>
      <c r="GW1281" s="4"/>
      <c r="GX1281" s="6"/>
      <c r="GY1281" s="4"/>
      <c r="GZ1281" s="6"/>
      <c r="HA1281" s="5"/>
      <c r="HB1281" s="5"/>
      <c r="HC1281" s="4"/>
      <c r="HD1281" s="6"/>
      <c r="HE1281" s="4"/>
      <c r="HF1281" s="6"/>
      <c r="HG1281" s="5"/>
      <c r="HH1281" s="5"/>
      <c r="HI1281" s="4"/>
      <c r="HJ1281" s="6"/>
      <c r="HK1281" s="4"/>
      <c r="HL1281" s="6"/>
      <c r="HM1281" s="5"/>
      <c r="HN1281" s="5"/>
      <c r="HO1281" s="4"/>
      <c r="HP1281" s="6"/>
      <c r="HQ1281" s="4"/>
      <c r="HR1281" s="6"/>
      <c r="HS1281" s="5"/>
      <c r="HT1281" s="5"/>
      <c r="HU1281" s="4"/>
      <c r="HV1281" s="6"/>
      <c r="HW1281" s="4"/>
      <c r="HX1281" s="6"/>
      <c r="HY1281" s="5"/>
      <c r="HZ1281" s="5"/>
      <c r="IA1281" s="4"/>
      <c r="IB1281" s="6"/>
      <c r="IC1281" s="4"/>
      <c r="ID1281" s="6"/>
      <c r="IE1281" s="5"/>
      <c r="IF1281" s="5"/>
      <c r="IG1281" s="4"/>
      <c r="IH1281" s="6"/>
      <c r="II1281" s="4"/>
      <c r="IJ1281" s="6"/>
      <c r="IK1281" s="5"/>
      <c r="IL1281" s="5"/>
      <c r="IM1281" s="4"/>
      <c r="IN1281" s="6"/>
      <c r="IO1281" s="4"/>
      <c r="IP1281" s="6"/>
      <c r="IQ1281" s="5"/>
      <c r="IR1281" s="5"/>
      <c r="IS1281" s="4"/>
      <c r="IT1281" s="6"/>
      <c r="IU1281" s="4"/>
      <c r="IV1281" s="6"/>
      <c r="IW1281" s="5"/>
      <c r="IX1281" s="5"/>
      <c r="IY1281" s="4"/>
      <c r="IZ1281" s="6"/>
      <c r="JA1281" s="4"/>
      <c r="JB1281" s="6"/>
      <c r="JC1281" s="5"/>
      <c r="JD1281" s="5"/>
      <c r="JE1281" s="4"/>
      <c r="JF1281" s="6"/>
      <c r="JG1281" s="4"/>
      <c r="JH1281" s="6"/>
      <c r="JI1281" s="5"/>
      <c r="JJ1281" s="5"/>
      <c r="JK1281" s="4"/>
      <c r="JL1281" s="6"/>
      <c r="JM1281" s="4"/>
      <c r="JN1281" s="6"/>
      <c r="JO1281" s="5"/>
      <c r="JP1281" s="5"/>
      <c r="JQ1281" s="4"/>
      <c r="JR1281" s="6"/>
      <c r="JS1281" s="4"/>
      <c r="JT1281" s="6"/>
      <c r="JU1281" s="5"/>
      <c r="JV1281" s="5"/>
      <c r="JW1281" s="4"/>
      <c r="JX1281" s="6"/>
      <c r="JY1281" s="4"/>
      <c r="JZ1281" s="6"/>
      <c r="KA1281" s="5"/>
      <c r="KB1281" s="5"/>
      <c r="KC1281" s="4"/>
      <c r="KD1281" s="6"/>
      <c r="KE1281" s="4"/>
      <c r="KF1281" s="6"/>
      <c r="KG1281" s="5"/>
      <c r="KH1281" s="5"/>
      <c r="KI1281" s="4"/>
      <c r="KJ1281" s="6"/>
      <c r="KK1281" s="4"/>
      <c r="KL1281" s="6"/>
      <c r="KM1281" s="5"/>
      <c r="KN1281" s="5"/>
    </row>
    <row r="1282">
      <c r="A1282" s="3" t="s">
        <v>85</v>
      </c>
      <c r="B1282" s="3" t="s">
        <v>712</v>
      </c>
      <c r="C1282" s="3" t="s">
        <v>586</v>
      </c>
      <c r="D1282" s="3" t="s">
        <v>712</v>
      </c>
      <c r="E1282" s="3" t="s">
        <v>927</v>
      </c>
      <c r="F1282" s="3" t="s">
        <v>104</v>
      </c>
      <c r="G1282" s="3" t="s">
        <v>104</v>
      </c>
      <c r="H1282" s="3" t="s">
        <v>104</v>
      </c>
      <c r="I1282" s="3" t="s">
        <v>1522</v>
      </c>
      <c r="J1282" s="3" t="s">
        <v>104</v>
      </c>
      <c r="K1282" s="4"/>
      <c r="L1282" s="4">
        <f>=ROUNDDOWN({0},0)</f>
      </c>
      <c r="M1282" s="4"/>
      <c r="N1282" s="5"/>
      <c r="O1282" s="4"/>
      <c r="P1282" s="4">
        <f>=ROUNDDOWN({0},0)</f>
      </c>
      <c r="Q1282" s="4"/>
      <c r="R1282" s="5"/>
      <c r="S1282" s="4"/>
      <c r="T1282" s="6"/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/>
      <c r="AF1282" s="6"/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  <c r="AW1282" s="4"/>
      <c r="AX1282" s="6"/>
      <c r="AY1282" s="4"/>
      <c r="AZ1282" s="6"/>
      <c r="BA1282" s="5"/>
      <c r="BB1282" s="5"/>
      <c r="BC1282" s="4"/>
      <c r="BD1282" s="6"/>
      <c r="BE1282" s="4"/>
      <c r="BF1282" s="6"/>
      <c r="BG1282" s="5"/>
      <c r="BH1282" s="5"/>
      <c r="BI1282" s="4"/>
      <c r="BJ1282" s="6"/>
      <c r="BK1282" s="4"/>
      <c r="BL1282" s="6"/>
      <c r="BM1282" s="5"/>
      <c r="BN1282" s="5"/>
      <c r="BO1282" s="4"/>
      <c r="BP1282" s="6"/>
      <c r="BQ1282" s="4"/>
      <c r="BR1282" s="6"/>
      <c r="BS1282" s="5"/>
      <c r="BT1282" s="5"/>
      <c r="BU1282" s="4"/>
      <c r="BV1282" s="6"/>
      <c r="BW1282" s="4"/>
      <c r="BX1282" s="6"/>
      <c r="BY1282" s="5"/>
      <c r="BZ1282" s="5"/>
      <c r="CA1282" s="4"/>
      <c r="CB1282" s="6"/>
      <c r="CC1282" s="4"/>
      <c r="CD1282" s="6"/>
      <c r="CE1282" s="5"/>
      <c r="CF1282" s="5"/>
      <c r="CG1282" s="4"/>
      <c r="CH1282" s="6"/>
      <c r="CI1282" s="4"/>
      <c r="CJ1282" s="6"/>
      <c r="CK1282" s="5"/>
      <c r="CL1282" s="5"/>
      <c r="CM1282" s="4"/>
      <c r="CN1282" s="6"/>
      <c r="CO1282" s="4"/>
      <c r="CP1282" s="6"/>
      <c r="CQ1282" s="5"/>
      <c r="CR1282" s="5"/>
      <c r="CS1282" s="4"/>
      <c r="CT1282" s="6"/>
      <c r="CU1282" s="4"/>
      <c r="CV1282" s="6"/>
      <c r="CW1282" s="5"/>
      <c r="CX1282" s="5"/>
      <c r="CY1282" s="4"/>
      <c r="CZ1282" s="6"/>
      <c r="DA1282" s="4"/>
      <c r="DB1282" s="6"/>
      <c r="DC1282" s="5"/>
      <c r="DD1282" s="5"/>
      <c r="DE1282" s="4"/>
      <c r="DF1282" s="6"/>
      <c r="DG1282" s="4"/>
      <c r="DH1282" s="6"/>
      <c r="DI1282" s="5"/>
      <c r="DJ1282" s="5"/>
      <c r="DK1282" s="4"/>
      <c r="DL1282" s="6"/>
      <c r="DM1282" s="4"/>
      <c r="DN1282" s="6"/>
      <c r="DO1282" s="5"/>
      <c r="DP1282" s="5"/>
      <c r="DQ1282" s="4"/>
      <c r="DR1282" s="6"/>
      <c r="DS1282" s="4"/>
      <c r="DT1282" s="6"/>
      <c r="DU1282" s="5"/>
      <c r="DV1282" s="5"/>
      <c r="DW1282" s="4"/>
      <c r="DX1282" s="6"/>
      <c r="DY1282" s="4"/>
      <c r="DZ1282" s="6"/>
      <c r="EA1282" s="5"/>
      <c r="EB1282" s="5"/>
      <c r="EC1282" s="4"/>
      <c r="ED1282" s="6"/>
      <c r="EE1282" s="4"/>
      <c r="EF1282" s="6"/>
      <c r="EG1282" s="5"/>
      <c r="EH1282" s="5"/>
      <c r="EI1282" s="4"/>
      <c r="EJ1282" s="6"/>
      <c r="EK1282" s="4"/>
      <c r="EL1282" s="6"/>
      <c r="EM1282" s="5"/>
      <c r="EN1282" s="5"/>
      <c r="EO1282" s="4"/>
      <c r="EP1282" s="6"/>
      <c r="EQ1282" s="4"/>
      <c r="ER1282" s="6"/>
      <c r="ES1282" s="5"/>
      <c r="ET1282" s="5"/>
      <c r="EU1282" s="4"/>
      <c r="EV1282" s="6"/>
      <c r="EW1282" s="4"/>
      <c r="EX1282" s="6"/>
      <c r="EY1282" s="5"/>
      <c r="EZ1282" s="5"/>
      <c r="FA1282" s="4"/>
      <c r="FB1282" s="6"/>
      <c r="FC1282" s="4"/>
      <c r="FD1282" s="6"/>
      <c r="FE1282" s="5"/>
      <c r="FF1282" s="5"/>
      <c r="FG1282" s="4"/>
      <c r="FH1282" s="6"/>
      <c r="FI1282" s="4"/>
      <c r="FJ1282" s="6"/>
      <c r="FK1282" s="5"/>
      <c r="FL1282" s="5"/>
      <c r="FM1282" s="4"/>
      <c r="FN1282" s="6"/>
      <c r="FO1282" s="4"/>
      <c r="FP1282" s="6"/>
      <c r="FQ1282" s="5"/>
      <c r="FR1282" s="5"/>
      <c r="FS1282" s="4"/>
      <c r="FT1282" s="6"/>
      <c r="FU1282" s="4"/>
      <c r="FV1282" s="6"/>
      <c r="FW1282" s="5"/>
      <c r="FX1282" s="5"/>
      <c r="FY1282" s="4"/>
      <c r="FZ1282" s="6"/>
      <c r="GA1282" s="4"/>
      <c r="GB1282" s="6"/>
      <c r="GC1282" s="5"/>
      <c r="GD1282" s="5"/>
      <c r="GE1282" s="4"/>
      <c r="GF1282" s="6"/>
      <c r="GG1282" s="4"/>
      <c r="GH1282" s="6"/>
      <c r="GI1282" s="5"/>
      <c r="GJ1282" s="5"/>
      <c r="GK1282" s="4"/>
      <c r="GL1282" s="6"/>
      <c r="GM1282" s="4"/>
      <c r="GN1282" s="6"/>
      <c r="GO1282" s="5"/>
      <c r="GP1282" s="5"/>
      <c r="GQ1282" s="4"/>
      <c r="GR1282" s="6"/>
      <c r="GS1282" s="4"/>
      <c r="GT1282" s="6"/>
      <c r="GU1282" s="5"/>
      <c r="GV1282" s="5"/>
      <c r="GW1282" s="4"/>
      <c r="GX1282" s="6"/>
      <c r="GY1282" s="4"/>
      <c r="GZ1282" s="6"/>
      <c r="HA1282" s="5"/>
      <c r="HB1282" s="5"/>
      <c r="HC1282" s="4"/>
      <c r="HD1282" s="6"/>
      <c r="HE1282" s="4"/>
      <c r="HF1282" s="6"/>
      <c r="HG1282" s="5"/>
      <c r="HH1282" s="5"/>
      <c r="HI1282" s="4"/>
      <c r="HJ1282" s="6"/>
      <c r="HK1282" s="4"/>
      <c r="HL1282" s="6"/>
      <c r="HM1282" s="5"/>
      <c r="HN1282" s="5"/>
      <c r="HO1282" s="4"/>
      <c r="HP1282" s="6"/>
      <c r="HQ1282" s="4"/>
      <c r="HR1282" s="6"/>
      <c r="HS1282" s="5"/>
      <c r="HT1282" s="5"/>
      <c r="HU1282" s="4"/>
      <c r="HV1282" s="6"/>
      <c r="HW1282" s="4"/>
      <c r="HX1282" s="6"/>
      <c r="HY1282" s="5"/>
      <c r="HZ1282" s="5"/>
      <c r="IA1282" s="4"/>
      <c r="IB1282" s="6"/>
      <c r="IC1282" s="4"/>
      <c r="ID1282" s="6"/>
      <c r="IE1282" s="5"/>
      <c r="IF1282" s="5"/>
      <c r="IG1282" s="4"/>
      <c r="IH1282" s="6"/>
      <c r="II1282" s="4"/>
      <c r="IJ1282" s="6"/>
      <c r="IK1282" s="5"/>
      <c r="IL1282" s="5"/>
      <c r="IM1282" s="4"/>
      <c r="IN1282" s="6"/>
      <c r="IO1282" s="4"/>
      <c r="IP1282" s="6"/>
      <c r="IQ1282" s="5"/>
      <c r="IR1282" s="5"/>
      <c r="IS1282" s="4"/>
      <c r="IT1282" s="6"/>
      <c r="IU1282" s="4"/>
      <c r="IV1282" s="6"/>
      <c r="IW1282" s="5"/>
      <c r="IX1282" s="5"/>
      <c r="IY1282" s="4"/>
      <c r="IZ1282" s="6"/>
      <c r="JA1282" s="4"/>
      <c r="JB1282" s="6"/>
      <c r="JC1282" s="5"/>
      <c r="JD1282" s="5"/>
      <c r="JE1282" s="4"/>
      <c r="JF1282" s="6"/>
      <c r="JG1282" s="4"/>
      <c r="JH1282" s="6"/>
      <c r="JI1282" s="5"/>
      <c r="JJ1282" s="5"/>
      <c r="JK1282" s="4"/>
      <c r="JL1282" s="6"/>
      <c r="JM1282" s="4"/>
      <c r="JN1282" s="6"/>
      <c r="JO1282" s="5"/>
      <c r="JP1282" s="5"/>
      <c r="JQ1282" s="4"/>
      <c r="JR1282" s="6"/>
      <c r="JS1282" s="4"/>
      <c r="JT1282" s="6"/>
      <c r="JU1282" s="5"/>
      <c r="JV1282" s="5"/>
      <c r="JW1282" s="4"/>
      <c r="JX1282" s="6"/>
      <c r="JY1282" s="4"/>
      <c r="JZ1282" s="6"/>
      <c r="KA1282" s="5"/>
      <c r="KB1282" s="5"/>
      <c r="KC1282" s="4"/>
      <c r="KD1282" s="6"/>
      <c r="KE1282" s="4"/>
      <c r="KF1282" s="6"/>
      <c r="KG1282" s="5"/>
      <c r="KH1282" s="5"/>
      <c r="KI1282" s="4"/>
      <c r="KJ1282" s="6"/>
      <c r="KK1282" s="4"/>
      <c r="KL1282" s="6"/>
      <c r="KM1282" s="5"/>
      <c r="KN1282" s="5"/>
    </row>
    <row r="1283">
      <c r="A1283" s="3" t="s">
        <v>85</v>
      </c>
      <c r="B1283" s="3" t="s">
        <v>712</v>
      </c>
      <c r="C1283" s="3" t="s">
        <v>586</v>
      </c>
      <c r="D1283" s="3" t="s">
        <v>712</v>
      </c>
      <c r="E1283" s="3" t="s">
        <v>945</v>
      </c>
      <c r="F1283" s="3" t="s">
        <v>104</v>
      </c>
      <c r="G1283" s="3" t="s">
        <v>104</v>
      </c>
      <c r="H1283" s="3" t="s">
        <v>104</v>
      </c>
      <c r="I1283" s="3" t="s">
        <v>1321</v>
      </c>
      <c r="J1283" s="3" t="s">
        <v>104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/>
      <c r="T1283" s="6"/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/>
      <c r="AF1283" s="6"/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  <c r="AW1283" s="4"/>
      <c r="AX1283" s="6"/>
      <c r="AY1283" s="4"/>
      <c r="AZ1283" s="6"/>
      <c r="BA1283" s="5"/>
      <c r="BB1283" s="5"/>
      <c r="BC1283" s="4"/>
      <c r="BD1283" s="6"/>
      <c r="BE1283" s="4"/>
      <c r="BF1283" s="6"/>
      <c r="BG1283" s="5"/>
      <c r="BH1283" s="5"/>
      <c r="BI1283" s="4"/>
      <c r="BJ1283" s="6"/>
      <c r="BK1283" s="4"/>
      <c r="BL1283" s="6"/>
      <c r="BM1283" s="5"/>
      <c r="BN1283" s="5"/>
      <c r="BO1283" s="4"/>
      <c r="BP1283" s="6"/>
      <c r="BQ1283" s="4"/>
      <c r="BR1283" s="6"/>
      <c r="BS1283" s="5"/>
      <c r="BT1283" s="5"/>
      <c r="BU1283" s="4"/>
      <c r="BV1283" s="6"/>
      <c r="BW1283" s="4"/>
      <c r="BX1283" s="6"/>
      <c r="BY1283" s="5"/>
      <c r="BZ1283" s="5"/>
      <c r="CA1283" s="4"/>
      <c r="CB1283" s="6"/>
      <c r="CC1283" s="4"/>
      <c r="CD1283" s="6"/>
      <c r="CE1283" s="5"/>
      <c r="CF1283" s="5"/>
      <c r="CG1283" s="4"/>
      <c r="CH1283" s="6"/>
      <c r="CI1283" s="4"/>
      <c r="CJ1283" s="6"/>
      <c r="CK1283" s="5"/>
      <c r="CL1283" s="5"/>
      <c r="CM1283" s="4"/>
      <c r="CN1283" s="6"/>
      <c r="CO1283" s="4"/>
      <c r="CP1283" s="6"/>
      <c r="CQ1283" s="5"/>
      <c r="CR1283" s="5"/>
      <c r="CS1283" s="4"/>
      <c r="CT1283" s="6"/>
      <c r="CU1283" s="4"/>
      <c r="CV1283" s="6"/>
      <c r="CW1283" s="5"/>
      <c r="CX1283" s="5"/>
      <c r="CY1283" s="4"/>
      <c r="CZ1283" s="6"/>
      <c r="DA1283" s="4"/>
      <c r="DB1283" s="6"/>
      <c r="DC1283" s="5"/>
      <c r="DD1283" s="5"/>
      <c r="DE1283" s="4"/>
      <c r="DF1283" s="6"/>
      <c r="DG1283" s="4"/>
      <c r="DH1283" s="6"/>
      <c r="DI1283" s="5"/>
      <c r="DJ1283" s="5"/>
      <c r="DK1283" s="4"/>
      <c r="DL1283" s="6"/>
      <c r="DM1283" s="4"/>
      <c r="DN1283" s="6"/>
      <c r="DO1283" s="5"/>
      <c r="DP1283" s="5"/>
      <c r="DQ1283" s="4"/>
      <c r="DR1283" s="6"/>
      <c r="DS1283" s="4"/>
      <c r="DT1283" s="6"/>
      <c r="DU1283" s="5"/>
      <c r="DV1283" s="5"/>
      <c r="DW1283" s="4"/>
      <c r="DX1283" s="6"/>
      <c r="DY1283" s="4"/>
      <c r="DZ1283" s="6"/>
      <c r="EA1283" s="5"/>
      <c r="EB1283" s="5"/>
      <c r="EC1283" s="4"/>
      <c r="ED1283" s="6"/>
      <c r="EE1283" s="4"/>
      <c r="EF1283" s="6"/>
      <c r="EG1283" s="5"/>
      <c r="EH1283" s="5"/>
      <c r="EI1283" s="4"/>
      <c r="EJ1283" s="6"/>
      <c r="EK1283" s="4"/>
      <c r="EL1283" s="6"/>
      <c r="EM1283" s="5"/>
      <c r="EN1283" s="5"/>
      <c r="EO1283" s="4"/>
      <c r="EP1283" s="6"/>
      <c r="EQ1283" s="4"/>
      <c r="ER1283" s="6"/>
      <c r="ES1283" s="5"/>
      <c r="ET1283" s="5"/>
      <c r="EU1283" s="4"/>
      <c r="EV1283" s="6"/>
      <c r="EW1283" s="4"/>
      <c r="EX1283" s="6"/>
      <c r="EY1283" s="5"/>
      <c r="EZ1283" s="5"/>
      <c r="FA1283" s="4"/>
      <c r="FB1283" s="6"/>
      <c r="FC1283" s="4"/>
      <c r="FD1283" s="6"/>
      <c r="FE1283" s="5"/>
      <c r="FF1283" s="5"/>
      <c r="FG1283" s="4"/>
      <c r="FH1283" s="6"/>
      <c r="FI1283" s="4"/>
      <c r="FJ1283" s="6"/>
      <c r="FK1283" s="5"/>
      <c r="FL1283" s="5"/>
      <c r="FM1283" s="4"/>
      <c r="FN1283" s="6"/>
      <c r="FO1283" s="4"/>
      <c r="FP1283" s="6"/>
      <c r="FQ1283" s="5"/>
      <c r="FR1283" s="5"/>
      <c r="FS1283" s="4"/>
      <c r="FT1283" s="6"/>
      <c r="FU1283" s="4"/>
      <c r="FV1283" s="6"/>
      <c r="FW1283" s="5"/>
      <c r="FX1283" s="5"/>
      <c r="FY1283" s="4"/>
      <c r="FZ1283" s="6"/>
      <c r="GA1283" s="4"/>
      <c r="GB1283" s="6"/>
      <c r="GC1283" s="5"/>
      <c r="GD1283" s="5"/>
      <c r="GE1283" s="4"/>
      <c r="GF1283" s="6"/>
      <c r="GG1283" s="4"/>
      <c r="GH1283" s="6"/>
      <c r="GI1283" s="5"/>
      <c r="GJ1283" s="5"/>
      <c r="GK1283" s="4"/>
      <c r="GL1283" s="6"/>
      <c r="GM1283" s="4"/>
      <c r="GN1283" s="6"/>
      <c r="GO1283" s="5"/>
      <c r="GP1283" s="5"/>
      <c r="GQ1283" s="4"/>
      <c r="GR1283" s="6"/>
      <c r="GS1283" s="4"/>
      <c r="GT1283" s="6"/>
      <c r="GU1283" s="5"/>
      <c r="GV1283" s="5"/>
      <c r="GW1283" s="4"/>
      <c r="GX1283" s="6"/>
      <c r="GY1283" s="4"/>
      <c r="GZ1283" s="6"/>
      <c r="HA1283" s="5"/>
      <c r="HB1283" s="5"/>
      <c r="HC1283" s="4"/>
      <c r="HD1283" s="6"/>
      <c r="HE1283" s="4"/>
      <c r="HF1283" s="6"/>
      <c r="HG1283" s="5"/>
      <c r="HH1283" s="5"/>
      <c r="HI1283" s="4"/>
      <c r="HJ1283" s="6"/>
      <c r="HK1283" s="4"/>
      <c r="HL1283" s="6"/>
      <c r="HM1283" s="5"/>
      <c r="HN1283" s="5"/>
      <c r="HO1283" s="4"/>
      <c r="HP1283" s="6"/>
      <c r="HQ1283" s="4"/>
      <c r="HR1283" s="6"/>
      <c r="HS1283" s="5"/>
      <c r="HT1283" s="5"/>
      <c r="HU1283" s="4"/>
      <c r="HV1283" s="6"/>
      <c r="HW1283" s="4"/>
      <c r="HX1283" s="6"/>
      <c r="HY1283" s="5"/>
      <c r="HZ1283" s="5"/>
      <c r="IA1283" s="4"/>
      <c r="IB1283" s="6"/>
      <c r="IC1283" s="4"/>
      <c r="ID1283" s="6"/>
      <c r="IE1283" s="5"/>
      <c r="IF1283" s="5"/>
      <c r="IG1283" s="4"/>
      <c r="IH1283" s="6"/>
      <c r="II1283" s="4"/>
      <c r="IJ1283" s="6"/>
      <c r="IK1283" s="5"/>
      <c r="IL1283" s="5"/>
      <c r="IM1283" s="4"/>
      <c r="IN1283" s="6"/>
      <c r="IO1283" s="4"/>
      <c r="IP1283" s="6"/>
      <c r="IQ1283" s="5"/>
      <c r="IR1283" s="5"/>
      <c r="IS1283" s="4"/>
      <c r="IT1283" s="6"/>
      <c r="IU1283" s="4"/>
      <c r="IV1283" s="6"/>
      <c r="IW1283" s="5"/>
      <c r="IX1283" s="5"/>
      <c r="IY1283" s="4"/>
      <c r="IZ1283" s="6"/>
      <c r="JA1283" s="4"/>
      <c r="JB1283" s="6"/>
      <c r="JC1283" s="5"/>
      <c r="JD1283" s="5"/>
      <c r="JE1283" s="4"/>
      <c r="JF1283" s="6"/>
      <c r="JG1283" s="4"/>
      <c r="JH1283" s="6"/>
      <c r="JI1283" s="5"/>
      <c r="JJ1283" s="5"/>
      <c r="JK1283" s="4"/>
      <c r="JL1283" s="6"/>
      <c r="JM1283" s="4"/>
      <c r="JN1283" s="6"/>
      <c r="JO1283" s="5"/>
      <c r="JP1283" s="5"/>
      <c r="JQ1283" s="4"/>
      <c r="JR1283" s="6"/>
      <c r="JS1283" s="4"/>
      <c r="JT1283" s="6"/>
      <c r="JU1283" s="5"/>
      <c r="JV1283" s="5"/>
      <c r="JW1283" s="4"/>
      <c r="JX1283" s="6"/>
      <c r="JY1283" s="4"/>
      <c r="JZ1283" s="6"/>
      <c r="KA1283" s="5"/>
      <c r="KB1283" s="5"/>
      <c r="KC1283" s="4"/>
      <c r="KD1283" s="6"/>
      <c r="KE1283" s="4"/>
      <c r="KF1283" s="6"/>
      <c r="KG1283" s="5"/>
      <c r="KH1283" s="5"/>
      <c r="KI1283" s="4"/>
      <c r="KJ1283" s="6"/>
      <c r="KK1283" s="4"/>
      <c r="KL1283" s="6"/>
      <c r="KM1283" s="5"/>
      <c r="KN1283" s="5"/>
    </row>
    <row r="1284">
      <c r="A1284" s="3" t="s">
        <v>85</v>
      </c>
      <c r="B1284" s="3" t="s">
        <v>712</v>
      </c>
      <c r="C1284" s="3" t="s">
        <v>586</v>
      </c>
      <c r="D1284" s="3" t="s">
        <v>712</v>
      </c>
      <c r="E1284" s="3" t="s">
        <v>884</v>
      </c>
      <c r="F1284" s="3" t="s">
        <v>104</v>
      </c>
      <c r="G1284" s="3" t="s">
        <v>104</v>
      </c>
      <c r="H1284" s="3" t="s">
        <v>104</v>
      </c>
      <c r="I1284" s="3" t="s">
        <v>884</v>
      </c>
      <c r="J1284" s="3" t="s">
        <v>104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/>
      <c r="T1284" s="6"/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/>
      <c r="AF1284" s="6"/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  <c r="AW1284" s="4"/>
      <c r="AX1284" s="6"/>
      <c r="AY1284" s="4"/>
      <c r="AZ1284" s="6"/>
      <c r="BA1284" s="5"/>
      <c r="BB1284" s="5"/>
      <c r="BC1284" s="4"/>
      <c r="BD1284" s="6"/>
      <c r="BE1284" s="4"/>
      <c r="BF1284" s="6"/>
      <c r="BG1284" s="5"/>
      <c r="BH1284" s="5"/>
      <c r="BI1284" s="4"/>
      <c r="BJ1284" s="6"/>
      <c r="BK1284" s="4"/>
      <c r="BL1284" s="6"/>
      <c r="BM1284" s="5"/>
      <c r="BN1284" s="5"/>
      <c r="BO1284" s="4"/>
      <c r="BP1284" s="6"/>
      <c r="BQ1284" s="4"/>
      <c r="BR1284" s="6"/>
      <c r="BS1284" s="5"/>
      <c r="BT1284" s="5"/>
      <c r="BU1284" s="4"/>
      <c r="BV1284" s="6"/>
      <c r="BW1284" s="4"/>
      <c r="BX1284" s="6"/>
      <c r="BY1284" s="5"/>
      <c r="BZ1284" s="5"/>
      <c r="CA1284" s="4"/>
      <c r="CB1284" s="6"/>
      <c r="CC1284" s="4"/>
      <c r="CD1284" s="6"/>
      <c r="CE1284" s="5"/>
      <c r="CF1284" s="5"/>
      <c r="CG1284" s="4"/>
      <c r="CH1284" s="6"/>
      <c r="CI1284" s="4"/>
      <c r="CJ1284" s="6"/>
      <c r="CK1284" s="5"/>
      <c r="CL1284" s="5"/>
      <c r="CM1284" s="4"/>
      <c r="CN1284" s="6"/>
      <c r="CO1284" s="4"/>
      <c r="CP1284" s="6"/>
      <c r="CQ1284" s="5"/>
      <c r="CR1284" s="5"/>
      <c r="CS1284" s="4"/>
      <c r="CT1284" s="6"/>
      <c r="CU1284" s="4"/>
      <c r="CV1284" s="6"/>
      <c r="CW1284" s="5"/>
      <c r="CX1284" s="5"/>
      <c r="CY1284" s="4"/>
      <c r="CZ1284" s="6"/>
      <c r="DA1284" s="4"/>
      <c r="DB1284" s="6"/>
      <c r="DC1284" s="5"/>
      <c r="DD1284" s="5"/>
      <c r="DE1284" s="4"/>
      <c r="DF1284" s="6"/>
      <c r="DG1284" s="4"/>
      <c r="DH1284" s="6"/>
      <c r="DI1284" s="5"/>
      <c r="DJ1284" s="5"/>
      <c r="DK1284" s="4"/>
      <c r="DL1284" s="6"/>
      <c r="DM1284" s="4"/>
      <c r="DN1284" s="6"/>
      <c r="DO1284" s="5"/>
      <c r="DP1284" s="5"/>
      <c r="DQ1284" s="4"/>
      <c r="DR1284" s="6"/>
      <c r="DS1284" s="4"/>
      <c r="DT1284" s="6"/>
      <c r="DU1284" s="5"/>
      <c r="DV1284" s="5"/>
      <c r="DW1284" s="4"/>
      <c r="DX1284" s="6"/>
      <c r="DY1284" s="4"/>
      <c r="DZ1284" s="6"/>
      <c r="EA1284" s="5"/>
      <c r="EB1284" s="5"/>
      <c r="EC1284" s="4"/>
      <c r="ED1284" s="6"/>
      <c r="EE1284" s="4"/>
      <c r="EF1284" s="6"/>
      <c r="EG1284" s="5"/>
      <c r="EH1284" s="5"/>
      <c r="EI1284" s="4"/>
      <c r="EJ1284" s="6"/>
      <c r="EK1284" s="4"/>
      <c r="EL1284" s="6"/>
      <c r="EM1284" s="5"/>
      <c r="EN1284" s="5"/>
      <c r="EO1284" s="4"/>
      <c r="EP1284" s="6"/>
      <c r="EQ1284" s="4"/>
      <c r="ER1284" s="6"/>
      <c r="ES1284" s="5"/>
      <c r="ET1284" s="5"/>
      <c r="EU1284" s="4"/>
      <c r="EV1284" s="6"/>
      <c r="EW1284" s="4"/>
      <c r="EX1284" s="6"/>
      <c r="EY1284" s="5"/>
      <c r="EZ1284" s="5"/>
      <c r="FA1284" s="4"/>
      <c r="FB1284" s="6"/>
      <c r="FC1284" s="4"/>
      <c r="FD1284" s="6"/>
      <c r="FE1284" s="5"/>
      <c r="FF1284" s="5"/>
      <c r="FG1284" s="4"/>
      <c r="FH1284" s="6"/>
      <c r="FI1284" s="4"/>
      <c r="FJ1284" s="6"/>
      <c r="FK1284" s="5"/>
      <c r="FL1284" s="5"/>
      <c r="FM1284" s="4"/>
      <c r="FN1284" s="6"/>
      <c r="FO1284" s="4"/>
      <c r="FP1284" s="6"/>
      <c r="FQ1284" s="5"/>
      <c r="FR1284" s="5"/>
      <c r="FS1284" s="4"/>
      <c r="FT1284" s="6"/>
      <c r="FU1284" s="4"/>
      <c r="FV1284" s="6"/>
      <c r="FW1284" s="5"/>
      <c r="FX1284" s="5"/>
      <c r="FY1284" s="4"/>
      <c r="FZ1284" s="6"/>
      <c r="GA1284" s="4"/>
      <c r="GB1284" s="6"/>
      <c r="GC1284" s="5"/>
      <c r="GD1284" s="5"/>
      <c r="GE1284" s="4"/>
      <c r="GF1284" s="6"/>
      <c r="GG1284" s="4"/>
      <c r="GH1284" s="6"/>
      <c r="GI1284" s="5"/>
      <c r="GJ1284" s="5"/>
      <c r="GK1284" s="4"/>
      <c r="GL1284" s="6"/>
      <c r="GM1284" s="4"/>
      <c r="GN1284" s="6"/>
      <c r="GO1284" s="5"/>
      <c r="GP1284" s="5"/>
      <c r="GQ1284" s="4"/>
      <c r="GR1284" s="6"/>
      <c r="GS1284" s="4"/>
      <c r="GT1284" s="6"/>
      <c r="GU1284" s="5"/>
      <c r="GV1284" s="5"/>
      <c r="GW1284" s="4"/>
      <c r="GX1284" s="6"/>
      <c r="GY1284" s="4"/>
      <c r="GZ1284" s="6"/>
      <c r="HA1284" s="5"/>
      <c r="HB1284" s="5"/>
      <c r="HC1284" s="4"/>
      <c r="HD1284" s="6"/>
      <c r="HE1284" s="4"/>
      <c r="HF1284" s="6"/>
      <c r="HG1284" s="5"/>
      <c r="HH1284" s="5"/>
      <c r="HI1284" s="4"/>
      <c r="HJ1284" s="6"/>
      <c r="HK1284" s="4"/>
      <c r="HL1284" s="6"/>
      <c r="HM1284" s="5"/>
      <c r="HN1284" s="5"/>
      <c r="HO1284" s="4"/>
      <c r="HP1284" s="6"/>
      <c r="HQ1284" s="4"/>
      <c r="HR1284" s="6"/>
      <c r="HS1284" s="5"/>
      <c r="HT1284" s="5"/>
      <c r="HU1284" s="4"/>
      <c r="HV1284" s="6"/>
      <c r="HW1284" s="4"/>
      <c r="HX1284" s="6"/>
      <c r="HY1284" s="5"/>
      <c r="HZ1284" s="5"/>
      <c r="IA1284" s="4"/>
      <c r="IB1284" s="6"/>
      <c r="IC1284" s="4"/>
      <c r="ID1284" s="6"/>
      <c r="IE1284" s="5"/>
      <c r="IF1284" s="5"/>
      <c r="IG1284" s="4"/>
      <c r="IH1284" s="6"/>
      <c r="II1284" s="4"/>
      <c r="IJ1284" s="6"/>
      <c r="IK1284" s="5"/>
      <c r="IL1284" s="5"/>
      <c r="IM1284" s="4"/>
      <c r="IN1284" s="6"/>
      <c r="IO1284" s="4"/>
      <c r="IP1284" s="6"/>
      <c r="IQ1284" s="5"/>
      <c r="IR1284" s="5"/>
      <c r="IS1284" s="4"/>
      <c r="IT1284" s="6"/>
      <c r="IU1284" s="4"/>
      <c r="IV1284" s="6"/>
      <c r="IW1284" s="5"/>
      <c r="IX1284" s="5"/>
      <c r="IY1284" s="4"/>
      <c r="IZ1284" s="6"/>
      <c r="JA1284" s="4"/>
      <c r="JB1284" s="6"/>
      <c r="JC1284" s="5"/>
      <c r="JD1284" s="5"/>
      <c r="JE1284" s="4"/>
      <c r="JF1284" s="6"/>
      <c r="JG1284" s="4"/>
      <c r="JH1284" s="6"/>
      <c r="JI1284" s="5"/>
      <c r="JJ1284" s="5"/>
      <c r="JK1284" s="4"/>
      <c r="JL1284" s="6"/>
      <c r="JM1284" s="4"/>
      <c r="JN1284" s="6"/>
      <c r="JO1284" s="5"/>
      <c r="JP1284" s="5"/>
      <c r="JQ1284" s="4"/>
      <c r="JR1284" s="6"/>
      <c r="JS1284" s="4"/>
      <c r="JT1284" s="6"/>
      <c r="JU1284" s="5"/>
      <c r="JV1284" s="5"/>
      <c r="JW1284" s="4"/>
      <c r="JX1284" s="6"/>
      <c r="JY1284" s="4"/>
      <c r="JZ1284" s="6"/>
      <c r="KA1284" s="5"/>
      <c r="KB1284" s="5"/>
      <c r="KC1284" s="4"/>
      <c r="KD1284" s="6"/>
      <c r="KE1284" s="4"/>
      <c r="KF1284" s="6"/>
      <c r="KG1284" s="5"/>
      <c r="KH1284" s="5"/>
      <c r="KI1284" s="4"/>
      <c r="KJ1284" s="6"/>
      <c r="KK1284" s="4"/>
      <c r="KL1284" s="6"/>
      <c r="KM1284" s="5"/>
      <c r="KN1284" s="5"/>
    </row>
    <row r="1285">
      <c r="A1285" s="3" t="s">
        <v>85</v>
      </c>
      <c r="B1285" s="3" t="s">
        <v>712</v>
      </c>
      <c r="C1285" s="3" t="s">
        <v>586</v>
      </c>
      <c r="D1285" s="3" t="s">
        <v>712</v>
      </c>
      <c r="E1285" s="3" t="s">
        <v>464</v>
      </c>
      <c r="F1285" s="3" t="s">
        <v>104</v>
      </c>
      <c r="G1285" s="3" t="s">
        <v>104</v>
      </c>
      <c r="H1285" s="3" t="s">
        <v>104</v>
      </c>
      <c r="I1285" s="3" t="s">
        <v>1310</v>
      </c>
      <c r="J1285" s="3" t="s">
        <v>104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/>
      <c r="T1285" s="6"/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/>
      <c r="AF1285" s="6"/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  <c r="AW1285" s="4"/>
      <c r="AX1285" s="6"/>
      <c r="AY1285" s="4"/>
      <c r="AZ1285" s="6"/>
      <c r="BA1285" s="5"/>
      <c r="BB1285" s="5"/>
      <c r="BC1285" s="4"/>
      <c r="BD1285" s="6"/>
      <c r="BE1285" s="4"/>
      <c r="BF1285" s="6"/>
      <c r="BG1285" s="5"/>
      <c r="BH1285" s="5"/>
      <c r="BI1285" s="4"/>
      <c r="BJ1285" s="6"/>
      <c r="BK1285" s="4"/>
      <c r="BL1285" s="6"/>
      <c r="BM1285" s="5"/>
      <c r="BN1285" s="5"/>
      <c r="BO1285" s="4"/>
      <c r="BP1285" s="6"/>
      <c r="BQ1285" s="4"/>
      <c r="BR1285" s="6"/>
      <c r="BS1285" s="5"/>
      <c r="BT1285" s="5"/>
      <c r="BU1285" s="4"/>
      <c r="BV1285" s="6"/>
      <c r="BW1285" s="4"/>
      <c r="BX1285" s="6"/>
      <c r="BY1285" s="5"/>
      <c r="BZ1285" s="5"/>
      <c r="CA1285" s="4"/>
      <c r="CB1285" s="6"/>
      <c r="CC1285" s="4"/>
      <c r="CD1285" s="6"/>
      <c r="CE1285" s="5"/>
      <c r="CF1285" s="5"/>
      <c r="CG1285" s="4"/>
      <c r="CH1285" s="6"/>
      <c r="CI1285" s="4"/>
      <c r="CJ1285" s="6"/>
      <c r="CK1285" s="5"/>
      <c r="CL1285" s="5"/>
      <c r="CM1285" s="4"/>
      <c r="CN1285" s="6"/>
      <c r="CO1285" s="4"/>
      <c r="CP1285" s="6"/>
      <c r="CQ1285" s="5"/>
      <c r="CR1285" s="5"/>
      <c r="CS1285" s="4"/>
      <c r="CT1285" s="6"/>
      <c r="CU1285" s="4"/>
      <c r="CV1285" s="6"/>
      <c r="CW1285" s="5"/>
      <c r="CX1285" s="5"/>
      <c r="CY1285" s="4"/>
      <c r="CZ1285" s="6"/>
      <c r="DA1285" s="4"/>
      <c r="DB1285" s="6"/>
      <c r="DC1285" s="5"/>
      <c r="DD1285" s="5"/>
      <c r="DE1285" s="4"/>
      <c r="DF1285" s="6"/>
      <c r="DG1285" s="4"/>
      <c r="DH1285" s="6"/>
      <c r="DI1285" s="5"/>
      <c r="DJ1285" s="5"/>
      <c r="DK1285" s="4"/>
      <c r="DL1285" s="6"/>
      <c r="DM1285" s="4"/>
      <c r="DN1285" s="6"/>
      <c r="DO1285" s="5"/>
      <c r="DP1285" s="5"/>
      <c r="DQ1285" s="4"/>
      <c r="DR1285" s="6"/>
      <c r="DS1285" s="4"/>
      <c r="DT1285" s="6"/>
      <c r="DU1285" s="5"/>
      <c r="DV1285" s="5"/>
      <c r="DW1285" s="4"/>
      <c r="DX1285" s="6"/>
      <c r="DY1285" s="4"/>
      <c r="DZ1285" s="6"/>
      <c r="EA1285" s="5"/>
      <c r="EB1285" s="5"/>
      <c r="EC1285" s="4"/>
      <c r="ED1285" s="6"/>
      <c r="EE1285" s="4"/>
      <c r="EF1285" s="6"/>
      <c r="EG1285" s="5"/>
      <c r="EH1285" s="5"/>
      <c r="EI1285" s="4"/>
      <c r="EJ1285" s="6"/>
      <c r="EK1285" s="4"/>
      <c r="EL1285" s="6"/>
      <c r="EM1285" s="5"/>
      <c r="EN1285" s="5"/>
      <c r="EO1285" s="4"/>
      <c r="EP1285" s="6"/>
      <c r="EQ1285" s="4"/>
      <c r="ER1285" s="6"/>
      <c r="ES1285" s="5"/>
      <c r="ET1285" s="5"/>
      <c r="EU1285" s="4"/>
      <c r="EV1285" s="6"/>
      <c r="EW1285" s="4"/>
      <c r="EX1285" s="6"/>
      <c r="EY1285" s="5"/>
      <c r="EZ1285" s="5"/>
      <c r="FA1285" s="4"/>
      <c r="FB1285" s="6"/>
      <c r="FC1285" s="4"/>
      <c r="FD1285" s="6"/>
      <c r="FE1285" s="5"/>
      <c r="FF1285" s="5"/>
      <c r="FG1285" s="4"/>
      <c r="FH1285" s="6"/>
      <c r="FI1285" s="4"/>
      <c r="FJ1285" s="6"/>
      <c r="FK1285" s="5"/>
      <c r="FL1285" s="5"/>
      <c r="FM1285" s="4"/>
      <c r="FN1285" s="6"/>
      <c r="FO1285" s="4"/>
      <c r="FP1285" s="6"/>
      <c r="FQ1285" s="5"/>
      <c r="FR1285" s="5"/>
      <c r="FS1285" s="4"/>
      <c r="FT1285" s="6"/>
      <c r="FU1285" s="4"/>
      <c r="FV1285" s="6"/>
      <c r="FW1285" s="5"/>
      <c r="FX1285" s="5"/>
      <c r="FY1285" s="4"/>
      <c r="FZ1285" s="6"/>
      <c r="GA1285" s="4"/>
      <c r="GB1285" s="6"/>
      <c r="GC1285" s="5"/>
      <c r="GD1285" s="5"/>
      <c r="GE1285" s="4"/>
      <c r="GF1285" s="6"/>
      <c r="GG1285" s="4"/>
      <c r="GH1285" s="6"/>
      <c r="GI1285" s="5"/>
      <c r="GJ1285" s="5"/>
      <c r="GK1285" s="4"/>
      <c r="GL1285" s="6"/>
      <c r="GM1285" s="4"/>
      <c r="GN1285" s="6"/>
      <c r="GO1285" s="5"/>
      <c r="GP1285" s="5"/>
      <c r="GQ1285" s="4"/>
      <c r="GR1285" s="6"/>
      <c r="GS1285" s="4"/>
      <c r="GT1285" s="6"/>
      <c r="GU1285" s="5"/>
      <c r="GV1285" s="5"/>
      <c r="GW1285" s="4"/>
      <c r="GX1285" s="6"/>
      <c r="GY1285" s="4"/>
      <c r="GZ1285" s="6"/>
      <c r="HA1285" s="5"/>
      <c r="HB1285" s="5"/>
      <c r="HC1285" s="4"/>
      <c r="HD1285" s="6"/>
      <c r="HE1285" s="4"/>
      <c r="HF1285" s="6"/>
      <c r="HG1285" s="5"/>
      <c r="HH1285" s="5"/>
      <c r="HI1285" s="4"/>
      <c r="HJ1285" s="6"/>
      <c r="HK1285" s="4"/>
      <c r="HL1285" s="6"/>
      <c r="HM1285" s="5"/>
      <c r="HN1285" s="5"/>
      <c r="HO1285" s="4"/>
      <c r="HP1285" s="6"/>
      <c r="HQ1285" s="4"/>
      <c r="HR1285" s="6"/>
      <c r="HS1285" s="5"/>
      <c r="HT1285" s="5"/>
      <c r="HU1285" s="4"/>
      <c r="HV1285" s="6"/>
      <c r="HW1285" s="4"/>
      <c r="HX1285" s="6"/>
      <c r="HY1285" s="5"/>
      <c r="HZ1285" s="5"/>
      <c r="IA1285" s="4"/>
      <c r="IB1285" s="6"/>
      <c r="IC1285" s="4"/>
      <c r="ID1285" s="6"/>
      <c r="IE1285" s="5"/>
      <c r="IF1285" s="5"/>
      <c r="IG1285" s="4"/>
      <c r="IH1285" s="6"/>
      <c r="II1285" s="4"/>
      <c r="IJ1285" s="6"/>
      <c r="IK1285" s="5"/>
      <c r="IL1285" s="5"/>
      <c r="IM1285" s="4"/>
      <c r="IN1285" s="6"/>
      <c r="IO1285" s="4"/>
      <c r="IP1285" s="6"/>
      <c r="IQ1285" s="5"/>
      <c r="IR1285" s="5"/>
      <c r="IS1285" s="4"/>
      <c r="IT1285" s="6"/>
      <c r="IU1285" s="4"/>
      <c r="IV1285" s="6"/>
      <c r="IW1285" s="5"/>
      <c r="IX1285" s="5"/>
      <c r="IY1285" s="4"/>
      <c r="IZ1285" s="6"/>
      <c r="JA1285" s="4"/>
      <c r="JB1285" s="6"/>
      <c r="JC1285" s="5"/>
      <c r="JD1285" s="5"/>
      <c r="JE1285" s="4"/>
      <c r="JF1285" s="6"/>
      <c r="JG1285" s="4"/>
      <c r="JH1285" s="6"/>
      <c r="JI1285" s="5"/>
      <c r="JJ1285" s="5"/>
      <c r="JK1285" s="4"/>
      <c r="JL1285" s="6"/>
      <c r="JM1285" s="4"/>
      <c r="JN1285" s="6"/>
      <c r="JO1285" s="5"/>
      <c r="JP1285" s="5"/>
      <c r="JQ1285" s="4"/>
      <c r="JR1285" s="6"/>
      <c r="JS1285" s="4"/>
      <c r="JT1285" s="6"/>
      <c r="JU1285" s="5"/>
      <c r="JV1285" s="5"/>
      <c r="JW1285" s="4"/>
      <c r="JX1285" s="6"/>
      <c r="JY1285" s="4"/>
      <c r="JZ1285" s="6"/>
      <c r="KA1285" s="5"/>
      <c r="KB1285" s="5"/>
      <c r="KC1285" s="4"/>
      <c r="KD1285" s="6"/>
      <c r="KE1285" s="4"/>
      <c r="KF1285" s="6"/>
      <c r="KG1285" s="5"/>
      <c r="KH1285" s="5"/>
      <c r="KI1285" s="4"/>
      <c r="KJ1285" s="6"/>
      <c r="KK1285" s="4"/>
      <c r="KL1285" s="6"/>
      <c r="KM1285" s="5"/>
      <c r="KN1285" s="5"/>
    </row>
    <row r="1286">
      <c r="A1286" s="3" t="s">
        <v>85</v>
      </c>
      <c r="B1286" s="3" t="s">
        <v>712</v>
      </c>
      <c r="C1286" s="3" t="s">
        <v>586</v>
      </c>
      <c r="D1286" s="3" t="s">
        <v>712</v>
      </c>
      <c r="E1286" s="3" t="s">
        <v>928</v>
      </c>
      <c r="F1286" s="3" t="s">
        <v>104</v>
      </c>
      <c r="G1286" s="3" t="s">
        <v>104</v>
      </c>
      <c r="H1286" s="3" t="s">
        <v>104</v>
      </c>
      <c r="I1286" s="3" t="s">
        <v>1320</v>
      </c>
      <c r="J1286" s="3" t="s">
        <v>104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/>
      <c r="T1286" s="6"/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/>
      <c r="AF1286" s="6"/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  <c r="AW1286" s="4"/>
      <c r="AX1286" s="6"/>
      <c r="AY1286" s="4"/>
      <c r="AZ1286" s="6"/>
      <c r="BA1286" s="5"/>
      <c r="BB1286" s="5"/>
      <c r="BC1286" s="4"/>
      <c r="BD1286" s="6"/>
      <c r="BE1286" s="4"/>
      <c r="BF1286" s="6"/>
      <c r="BG1286" s="5"/>
      <c r="BH1286" s="5"/>
      <c r="BI1286" s="4"/>
      <c r="BJ1286" s="6"/>
      <c r="BK1286" s="4"/>
      <c r="BL1286" s="6"/>
      <c r="BM1286" s="5"/>
      <c r="BN1286" s="5"/>
      <c r="BO1286" s="4"/>
      <c r="BP1286" s="6"/>
      <c r="BQ1286" s="4"/>
      <c r="BR1286" s="6"/>
      <c r="BS1286" s="5"/>
      <c r="BT1286" s="5"/>
      <c r="BU1286" s="4"/>
      <c r="BV1286" s="6"/>
      <c r="BW1286" s="4"/>
      <c r="BX1286" s="6"/>
      <c r="BY1286" s="5"/>
      <c r="BZ1286" s="5"/>
      <c r="CA1286" s="4"/>
      <c r="CB1286" s="6"/>
      <c r="CC1286" s="4"/>
      <c r="CD1286" s="6"/>
      <c r="CE1286" s="5"/>
      <c r="CF1286" s="5"/>
      <c r="CG1286" s="4"/>
      <c r="CH1286" s="6"/>
      <c r="CI1286" s="4"/>
      <c r="CJ1286" s="6"/>
      <c r="CK1286" s="5"/>
      <c r="CL1286" s="5"/>
      <c r="CM1286" s="4"/>
      <c r="CN1286" s="6"/>
      <c r="CO1286" s="4"/>
      <c r="CP1286" s="6"/>
      <c r="CQ1286" s="5"/>
      <c r="CR1286" s="5"/>
      <c r="CS1286" s="4"/>
      <c r="CT1286" s="6"/>
      <c r="CU1286" s="4"/>
      <c r="CV1286" s="6"/>
      <c r="CW1286" s="5"/>
      <c r="CX1286" s="5"/>
      <c r="CY1286" s="4"/>
      <c r="CZ1286" s="6"/>
      <c r="DA1286" s="4"/>
      <c r="DB1286" s="6"/>
      <c r="DC1286" s="5"/>
      <c r="DD1286" s="5"/>
      <c r="DE1286" s="4"/>
      <c r="DF1286" s="6"/>
      <c r="DG1286" s="4"/>
      <c r="DH1286" s="6"/>
      <c r="DI1286" s="5"/>
      <c r="DJ1286" s="5"/>
      <c r="DK1286" s="4"/>
      <c r="DL1286" s="6"/>
      <c r="DM1286" s="4"/>
      <c r="DN1286" s="6"/>
      <c r="DO1286" s="5"/>
      <c r="DP1286" s="5"/>
      <c r="DQ1286" s="4"/>
      <c r="DR1286" s="6"/>
      <c r="DS1286" s="4"/>
      <c r="DT1286" s="6"/>
      <c r="DU1286" s="5"/>
      <c r="DV1286" s="5"/>
      <c r="DW1286" s="4"/>
      <c r="DX1286" s="6"/>
      <c r="DY1286" s="4"/>
      <c r="DZ1286" s="6"/>
      <c r="EA1286" s="5"/>
      <c r="EB1286" s="5"/>
      <c r="EC1286" s="4"/>
      <c r="ED1286" s="6"/>
      <c r="EE1286" s="4"/>
      <c r="EF1286" s="6"/>
      <c r="EG1286" s="5"/>
      <c r="EH1286" s="5"/>
      <c r="EI1286" s="4"/>
      <c r="EJ1286" s="6"/>
      <c r="EK1286" s="4"/>
      <c r="EL1286" s="6"/>
      <c r="EM1286" s="5"/>
      <c r="EN1286" s="5"/>
      <c r="EO1286" s="4"/>
      <c r="EP1286" s="6"/>
      <c r="EQ1286" s="4"/>
      <c r="ER1286" s="6"/>
      <c r="ES1286" s="5"/>
      <c r="ET1286" s="5"/>
      <c r="EU1286" s="4"/>
      <c r="EV1286" s="6"/>
      <c r="EW1286" s="4"/>
      <c r="EX1286" s="6"/>
      <c r="EY1286" s="5"/>
      <c r="EZ1286" s="5"/>
      <c r="FA1286" s="4"/>
      <c r="FB1286" s="6"/>
      <c r="FC1286" s="4"/>
      <c r="FD1286" s="6"/>
      <c r="FE1286" s="5"/>
      <c r="FF1286" s="5"/>
      <c r="FG1286" s="4"/>
      <c r="FH1286" s="6"/>
      <c r="FI1286" s="4"/>
      <c r="FJ1286" s="6"/>
      <c r="FK1286" s="5"/>
      <c r="FL1286" s="5"/>
      <c r="FM1286" s="4"/>
      <c r="FN1286" s="6"/>
      <c r="FO1286" s="4"/>
      <c r="FP1286" s="6"/>
      <c r="FQ1286" s="5"/>
      <c r="FR1286" s="5"/>
      <c r="FS1286" s="4"/>
      <c r="FT1286" s="6"/>
      <c r="FU1286" s="4"/>
      <c r="FV1286" s="6"/>
      <c r="FW1286" s="5"/>
      <c r="FX1286" s="5"/>
      <c r="FY1286" s="4"/>
      <c r="FZ1286" s="6"/>
      <c r="GA1286" s="4"/>
      <c r="GB1286" s="6"/>
      <c r="GC1286" s="5"/>
      <c r="GD1286" s="5"/>
      <c r="GE1286" s="4"/>
      <c r="GF1286" s="6"/>
      <c r="GG1286" s="4"/>
      <c r="GH1286" s="6"/>
      <c r="GI1286" s="5"/>
      <c r="GJ1286" s="5"/>
      <c r="GK1286" s="4"/>
      <c r="GL1286" s="6"/>
      <c r="GM1286" s="4"/>
      <c r="GN1286" s="6"/>
      <c r="GO1286" s="5"/>
      <c r="GP1286" s="5"/>
      <c r="GQ1286" s="4"/>
      <c r="GR1286" s="6"/>
      <c r="GS1286" s="4"/>
      <c r="GT1286" s="6"/>
      <c r="GU1286" s="5"/>
      <c r="GV1286" s="5"/>
      <c r="GW1286" s="4"/>
      <c r="GX1286" s="6"/>
      <c r="GY1286" s="4"/>
      <c r="GZ1286" s="6"/>
      <c r="HA1286" s="5"/>
      <c r="HB1286" s="5"/>
      <c r="HC1286" s="4"/>
      <c r="HD1286" s="6"/>
      <c r="HE1286" s="4"/>
      <c r="HF1286" s="6"/>
      <c r="HG1286" s="5"/>
      <c r="HH1286" s="5"/>
      <c r="HI1286" s="4"/>
      <c r="HJ1286" s="6"/>
      <c r="HK1286" s="4"/>
      <c r="HL1286" s="6"/>
      <c r="HM1286" s="5"/>
      <c r="HN1286" s="5"/>
      <c r="HO1286" s="4"/>
      <c r="HP1286" s="6"/>
      <c r="HQ1286" s="4"/>
      <c r="HR1286" s="6"/>
      <c r="HS1286" s="5"/>
      <c r="HT1286" s="5"/>
      <c r="HU1286" s="4"/>
      <c r="HV1286" s="6"/>
      <c r="HW1286" s="4"/>
      <c r="HX1286" s="6"/>
      <c r="HY1286" s="5"/>
      <c r="HZ1286" s="5"/>
      <c r="IA1286" s="4"/>
      <c r="IB1286" s="6"/>
      <c r="IC1286" s="4"/>
      <c r="ID1286" s="6"/>
      <c r="IE1286" s="5"/>
      <c r="IF1286" s="5"/>
      <c r="IG1286" s="4"/>
      <c r="IH1286" s="6"/>
      <c r="II1286" s="4"/>
      <c r="IJ1286" s="6"/>
      <c r="IK1286" s="5"/>
      <c r="IL1286" s="5"/>
      <c r="IM1286" s="4"/>
      <c r="IN1286" s="6"/>
      <c r="IO1286" s="4"/>
      <c r="IP1286" s="6"/>
      <c r="IQ1286" s="5"/>
      <c r="IR1286" s="5"/>
      <c r="IS1286" s="4"/>
      <c r="IT1286" s="6"/>
      <c r="IU1286" s="4"/>
      <c r="IV1286" s="6"/>
      <c r="IW1286" s="5"/>
      <c r="IX1286" s="5"/>
      <c r="IY1286" s="4"/>
      <c r="IZ1286" s="6"/>
      <c r="JA1286" s="4"/>
      <c r="JB1286" s="6"/>
      <c r="JC1286" s="5"/>
      <c r="JD1286" s="5"/>
      <c r="JE1286" s="4"/>
      <c r="JF1286" s="6"/>
      <c r="JG1286" s="4"/>
      <c r="JH1286" s="6"/>
      <c r="JI1286" s="5"/>
      <c r="JJ1286" s="5"/>
      <c r="JK1286" s="4"/>
      <c r="JL1286" s="6"/>
      <c r="JM1286" s="4"/>
      <c r="JN1286" s="6"/>
      <c r="JO1286" s="5"/>
      <c r="JP1286" s="5"/>
      <c r="JQ1286" s="4"/>
      <c r="JR1286" s="6"/>
      <c r="JS1286" s="4"/>
      <c r="JT1286" s="6"/>
      <c r="JU1286" s="5"/>
      <c r="JV1286" s="5"/>
      <c r="JW1286" s="4"/>
      <c r="JX1286" s="6"/>
      <c r="JY1286" s="4"/>
      <c r="JZ1286" s="6"/>
      <c r="KA1286" s="5"/>
      <c r="KB1286" s="5"/>
      <c r="KC1286" s="4"/>
      <c r="KD1286" s="6"/>
      <c r="KE1286" s="4"/>
      <c r="KF1286" s="6"/>
      <c r="KG1286" s="5"/>
      <c r="KH1286" s="5"/>
      <c r="KI1286" s="4"/>
      <c r="KJ1286" s="6"/>
      <c r="KK1286" s="4"/>
      <c r="KL1286" s="6"/>
      <c r="KM1286" s="5"/>
      <c r="KN1286" s="5"/>
    </row>
    <row r="1287">
      <c r="A1287" s="3" t="s">
        <v>85</v>
      </c>
      <c r="B1287" s="3" t="s">
        <v>712</v>
      </c>
      <c r="C1287" s="3" t="s">
        <v>586</v>
      </c>
      <c r="D1287" s="3" t="s">
        <v>712</v>
      </c>
      <c r="E1287" s="3" t="s">
        <v>941</v>
      </c>
      <c r="F1287" s="3" t="s">
        <v>104</v>
      </c>
      <c r="G1287" s="3" t="s">
        <v>104</v>
      </c>
      <c r="H1287" s="3" t="s">
        <v>104</v>
      </c>
      <c r="I1287" s="3" t="s">
        <v>1320</v>
      </c>
      <c r="J1287" s="3" t="s">
        <v>104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/>
      <c r="T1287" s="6"/>
      <c r="U1287" s="4"/>
      <c r="V1287" s="6"/>
      <c r="W1287" s="5"/>
      <c r="X1287" s="5"/>
      <c r="Y1287" s="4"/>
      <c r="Z1287" s="6"/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  <c r="AW1287" s="4"/>
      <c r="AX1287" s="6"/>
      <c r="AY1287" s="4"/>
      <c r="AZ1287" s="6"/>
      <c r="BA1287" s="5"/>
      <c r="BB1287" s="5"/>
      <c r="BC1287" s="4"/>
      <c r="BD1287" s="6"/>
      <c r="BE1287" s="4"/>
      <c r="BF1287" s="6"/>
      <c r="BG1287" s="5"/>
      <c r="BH1287" s="5"/>
      <c r="BI1287" s="4"/>
      <c r="BJ1287" s="6"/>
      <c r="BK1287" s="4"/>
      <c r="BL1287" s="6"/>
      <c r="BM1287" s="5"/>
      <c r="BN1287" s="5"/>
      <c r="BO1287" s="4"/>
      <c r="BP1287" s="6"/>
      <c r="BQ1287" s="4"/>
      <c r="BR1287" s="6"/>
      <c r="BS1287" s="5"/>
      <c r="BT1287" s="5"/>
      <c r="BU1287" s="4"/>
      <c r="BV1287" s="6"/>
      <c r="BW1287" s="4"/>
      <c r="BX1287" s="6"/>
      <c r="BY1287" s="5"/>
      <c r="BZ1287" s="5"/>
      <c r="CA1287" s="4"/>
      <c r="CB1287" s="6"/>
      <c r="CC1287" s="4"/>
      <c r="CD1287" s="6"/>
      <c r="CE1287" s="5"/>
      <c r="CF1287" s="5"/>
      <c r="CG1287" s="4"/>
      <c r="CH1287" s="6"/>
      <c r="CI1287" s="4"/>
      <c r="CJ1287" s="6"/>
      <c r="CK1287" s="5"/>
      <c r="CL1287" s="5"/>
      <c r="CM1287" s="4"/>
      <c r="CN1287" s="6"/>
      <c r="CO1287" s="4"/>
      <c r="CP1287" s="6"/>
      <c r="CQ1287" s="5"/>
      <c r="CR1287" s="5"/>
      <c r="CS1287" s="4"/>
      <c r="CT1287" s="6"/>
      <c r="CU1287" s="4"/>
      <c r="CV1287" s="6"/>
      <c r="CW1287" s="5"/>
      <c r="CX1287" s="5"/>
      <c r="CY1287" s="4"/>
      <c r="CZ1287" s="6"/>
      <c r="DA1287" s="4"/>
      <c r="DB1287" s="6"/>
      <c r="DC1287" s="5"/>
      <c r="DD1287" s="5"/>
      <c r="DE1287" s="4"/>
      <c r="DF1287" s="6"/>
      <c r="DG1287" s="4"/>
      <c r="DH1287" s="6"/>
      <c r="DI1287" s="5"/>
      <c r="DJ1287" s="5"/>
      <c r="DK1287" s="4"/>
      <c r="DL1287" s="6"/>
      <c r="DM1287" s="4"/>
      <c r="DN1287" s="6"/>
      <c r="DO1287" s="5"/>
      <c r="DP1287" s="5"/>
      <c r="DQ1287" s="4"/>
      <c r="DR1287" s="6"/>
      <c r="DS1287" s="4"/>
      <c r="DT1287" s="6"/>
      <c r="DU1287" s="5"/>
      <c r="DV1287" s="5"/>
      <c r="DW1287" s="4"/>
      <c r="DX1287" s="6"/>
      <c r="DY1287" s="4"/>
      <c r="DZ1287" s="6"/>
      <c r="EA1287" s="5"/>
      <c r="EB1287" s="5"/>
      <c r="EC1287" s="4"/>
      <c r="ED1287" s="6"/>
      <c r="EE1287" s="4"/>
      <c r="EF1287" s="6"/>
      <c r="EG1287" s="5"/>
      <c r="EH1287" s="5"/>
      <c r="EI1287" s="4"/>
      <c r="EJ1287" s="6"/>
      <c r="EK1287" s="4"/>
      <c r="EL1287" s="6"/>
      <c r="EM1287" s="5"/>
      <c r="EN1287" s="5"/>
      <c r="EO1287" s="4"/>
      <c r="EP1287" s="6"/>
      <c r="EQ1287" s="4"/>
      <c r="ER1287" s="6"/>
      <c r="ES1287" s="5"/>
      <c r="ET1287" s="5"/>
      <c r="EU1287" s="4"/>
      <c r="EV1287" s="6"/>
      <c r="EW1287" s="4"/>
      <c r="EX1287" s="6"/>
      <c r="EY1287" s="5"/>
      <c r="EZ1287" s="5"/>
      <c r="FA1287" s="4"/>
      <c r="FB1287" s="6"/>
      <c r="FC1287" s="4"/>
      <c r="FD1287" s="6"/>
      <c r="FE1287" s="5"/>
      <c r="FF1287" s="5"/>
      <c r="FG1287" s="4"/>
      <c r="FH1287" s="6"/>
      <c r="FI1287" s="4"/>
      <c r="FJ1287" s="6"/>
      <c r="FK1287" s="5"/>
      <c r="FL1287" s="5"/>
      <c r="FM1287" s="4"/>
      <c r="FN1287" s="6"/>
      <c r="FO1287" s="4"/>
      <c r="FP1287" s="6"/>
      <c r="FQ1287" s="5"/>
      <c r="FR1287" s="5"/>
      <c r="FS1287" s="4"/>
      <c r="FT1287" s="6"/>
      <c r="FU1287" s="4"/>
      <c r="FV1287" s="6"/>
      <c r="FW1287" s="5"/>
      <c r="FX1287" s="5"/>
      <c r="FY1287" s="4"/>
      <c r="FZ1287" s="6"/>
      <c r="GA1287" s="4"/>
      <c r="GB1287" s="6"/>
      <c r="GC1287" s="5"/>
      <c r="GD1287" s="5"/>
      <c r="GE1287" s="4"/>
      <c r="GF1287" s="6"/>
      <c r="GG1287" s="4"/>
      <c r="GH1287" s="6"/>
      <c r="GI1287" s="5"/>
      <c r="GJ1287" s="5"/>
      <c r="GK1287" s="4"/>
      <c r="GL1287" s="6"/>
      <c r="GM1287" s="4"/>
      <c r="GN1287" s="6"/>
      <c r="GO1287" s="5"/>
      <c r="GP1287" s="5"/>
      <c r="GQ1287" s="4"/>
      <c r="GR1287" s="6"/>
      <c r="GS1287" s="4"/>
      <c r="GT1287" s="6"/>
      <c r="GU1287" s="5"/>
      <c r="GV1287" s="5"/>
      <c r="GW1287" s="4"/>
      <c r="GX1287" s="6"/>
      <c r="GY1287" s="4"/>
      <c r="GZ1287" s="6"/>
      <c r="HA1287" s="5"/>
      <c r="HB1287" s="5"/>
      <c r="HC1287" s="4"/>
      <c r="HD1287" s="6"/>
      <c r="HE1287" s="4"/>
      <c r="HF1287" s="6"/>
      <c r="HG1287" s="5"/>
      <c r="HH1287" s="5"/>
      <c r="HI1287" s="4"/>
      <c r="HJ1287" s="6"/>
      <c r="HK1287" s="4"/>
      <c r="HL1287" s="6"/>
      <c r="HM1287" s="5"/>
      <c r="HN1287" s="5"/>
      <c r="HO1287" s="4"/>
      <c r="HP1287" s="6"/>
      <c r="HQ1287" s="4"/>
      <c r="HR1287" s="6"/>
      <c r="HS1287" s="5"/>
      <c r="HT1287" s="5"/>
      <c r="HU1287" s="4"/>
      <c r="HV1287" s="6"/>
      <c r="HW1287" s="4"/>
      <c r="HX1287" s="6"/>
      <c r="HY1287" s="5"/>
      <c r="HZ1287" s="5"/>
      <c r="IA1287" s="4"/>
      <c r="IB1287" s="6"/>
      <c r="IC1287" s="4"/>
      <c r="ID1287" s="6"/>
      <c r="IE1287" s="5"/>
      <c r="IF1287" s="5"/>
      <c r="IG1287" s="4"/>
      <c r="IH1287" s="6"/>
      <c r="II1287" s="4"/>
      <c r="IJ1287" s="6"/>
      <c r="IK1287" s="5"/>
      <c r="IL1287" s="5"/>
      <c r="IM1287" s="4"/>
      <c r="IN1287" s="6"/>
      <c r="IO1287" s="4"/>
      <c r="IP1287" s="6"/>
      <c r="IQ1287" s="5"/>
      <c r="IR1287" s="5"/>
      <c r="IS1287" s="4"/>
      <c r="IT1287" s="6"/>
      <c r="IU1287" s="4"/>
      <c r="IV1287" s="6"/>
      <c r="IW1287" s="5"/>
      <c r="IX1287" s="5"/>
      <c r="IY1287" s="4"/>
      <c r="IZ1287" s="6"/>
      <c r="JA1287" s="4"/>
      <c r="JB1287" s="6"/>
      <c r="JC1287" s="5"/>
      <c r="JD1287" s="5"/>
      <c r="JE1287" s="4"/>
      <c r="JF1287" s="6"/>
      <c r="JG1287" s="4"/>
      <c r="JH1287" s="6"/>
      <c r="JI1287" s="5"/>
      <c r="JJ1287" s="5"/>
      <c r="JK1287" s="4"/>
      <c r="JL1287" s="6"/>
      <c r="JM1287" s="4"/>
      <c r="JN1287" s="6"/>
      <c r="JO1287" s="5"/>
      <c r="JP1287" s="5"/>
      <c r="JQ1287" s="4"/>
      <c r="JR1287" s="6"/>
      <c r="JS1287" s="4"/>
      <c r="JT1287" s="6"/>
      <c r="JU1287" s="5"/>
      <c r="JV1287" s="5"/>
      <c r="JW1287" s="4"/>
      <c r="JX1287" s="6"/>
      <c r="JY1287" s="4"/>
      <c r="JZ1287" s="6"/>
      <c r="KA1287" s="5"/>
      <c r="KB1287" s="5"/>
      <c r="KC1287" s="4"/>
      <c r="KD1287" s="6"/>
      <c r="KE1287" s="4"/>
      <c r="KF1287" s="6"/>
      <c r="KG1287" s="5"/>
      <c r="KH1287" s="5"/>
      <c r="KI1287" s="4"/>
      <c r="KJ1287" s="6"/>
      <c r="KK1287" s="4"/>
      <c r="KL1287" s="6"/>
      <c r="KM1287" s="5"/>
      <c r="KN1287" s="5"/>
    </row>
    <row r="1288">
      <c r="A1288" s="3" t="s">
        <v>85</v>
      </c>
      <c r="B1288" s="3" t="s">
        <v>712</v>
      </c>
      <c r="C1288" s="3" t="s">
        <v>586</v>
      </c>
      <c r="D1288" s="3" t="s">
        <v>712</v>
      </c>
      <c r="E1288" s="3" t="s">
        <v>942</v>
      </c>
      <c r="F1288" s="3" t="s">
        <v>104</v>
      </c>
      <c r="G1288" s="3" t="s">
        <v>104</v>
      </c>
      <c r="H1288" s="3" t="s">
        <v>104</v>
      </c>
      <c r="I1288" s="3" t="s">
        <v>1320</v>
      </c>
      <c r="J1288" s="3" t="s">
        <v>104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/>
      <c r="T1288" s="6"/>
      <c r="U1288" s="4"/>
      <c r="V1288" s="6"/>
      <c r="W1288" s="5"/>
      <c r="X1288" s="5"/>
      <c r="Y1288" s="4"/>
      <c r="Z1288" s="6"/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  <c r="AW1288" s="4"/>
      <c r="AX1288" s="6"/>
      <c r="AY1288" s="4"/>
      <c r="AZ1288" s="6"/>
      <c r="BA1288" s="5"/>
      <c r="BB1288" s="5"/>
      <c r="BC1288" s="4"/>
      <c r="BD1288" s="6"/>
      <c r="BE1288" s="4"/>
      <c r="BF1288" s="6"/>
      <c r="BG1288" s="5"/>
      <c r="BH1288" s="5"/>
      <c r="BI1288" s="4"/>
      <c r="BJ1288" s="6"/>
      <c r="BK1288" s="4"/>
      <c r="BL1288" s="6"/>
      <c r="BM1288" s="5"/>
      <c r="BN1288" s="5"/>
      <c r="BO1288" s="4"/>
      <c r="BP1288" s="6"/>
      <c r="BQ1288" s="4"/>
      <c r="BR1288" s="6"/>
      <c r="BS1288" s="5"/>
      <c r="BT1288" s="5"/>
      <c r="BU1288" s="4"/>
      <c r="BV1288" s="6"/>
      <c r="BW1288" s="4"/>
      <c r="BX1288" s="6"/>
      <c r="BY1288" s="5"/>
      <c r="BZ1288" s="5"/>
      <c r="CA1288" s="4"/>
      <c r="CB1288" s="6"/>
      <c r="CC1288" s="4"/>
      <c r="CD1288" s="6"/>
      <c r="CE1288" s="5"/>
      <c r="CF1288" s="5"/>
      <c r="CG1288" s="4"/>
      <c r="CH1288" s="6"/>
      <c r="CI1288" s="4"/>
      <c r="CJ1288" s="6"/>
      <c r="CK1288" s="5"/>
      <c r="CL1288" s="5"/>
      <c r="CM1288" s="4"/>
      <c r="CN1288" s="6"/>
      <c r="CO1288" s="4"/>
      <c r="CP1288" s="6"/>
      <c r="CQ1288" s="5"/>
      <c r="CR1288" s="5"/>
      <c r="CS1288" s="4"/>
      <c r="CT1288" s="6"/>
      <c r="CU1288" s="4"/>
      <c r="CV1288" s="6"/>
      <c r="CW1288" s="5"/>
      <c r="CX1288" s="5"/>
      <c r="CY1288" s="4"/>
      <c r="CZ1288" s="6"/>
      <c r="DA1288" s="4"/>
      <c r="DB1288" s="6"/>
      <c r="DC1288" s="5"/>
      <c r="DD1288" s="5"/>
      <c r="DE1288" s="4"/>
      <c r="DF1288" s="6"/>
      <c r="DG1288" s="4"/>
      <c r="DH1288" s="6"/>
      <c r="DI1288" s="5"/>
      <c r="DJ1288" s="5"/>
      <c r="DK1288" s="4"/>
      <c r="DL1288" s="6"/>
      <c r="DM1288" s="4"/>
      <c r="DN1288" s="6"/>
      <c r="DO1288" s="5"/>
      <c r="DP1288" s="5"/>
      <c r="DQ1288" s="4"/>
      <c r="DR1288" s="6"/>
      <c r="DS1288" s="4"/>
      <c r="DT1288" s="6"/>
      <c r="DU1288" s="5"/>
      <c r="DV1288" s="5"/>
      <c r="DW1288" s="4"/>
      <c r="DX1288" s="6"/>
      <c r="DY1288" s="4"/>
      <c r="DZ1288" s="6"/>
      <c r="EA1288" s="5"/>
      <c r="EB1288" s="5"/>
      <c r="EC1288" s="4"/>
      <c r="ED1288" s="6"/>
      <c r="EE1288" s="4"/>
      <c r="EF1288" s="6"/>
      <c r="EG1288" s="5"/>
      <c r="EH1288" s="5"/>
      <c r="EI1288" s="4"/>
      <c r="EJ1288" s="6"/>
      <c r="EK1288" s="4"/>
      <c r="EL1288" s="6"/>
      <c r="EM1288" s="5"/>
      <c r="EN1288" s="5"/>
      <c r="EO1288" s="4"/>
      <c r="EP1288" s="6"/>
      <c r="EQ1288" s="4"/>
      <c r="ER1288" s="6"/>
      <c r="ES1288" s="5"/>
      <c r="ET1288" s="5"/>
      <c r="EU1288" s="4"/>
      <c r="EV1288" s="6"/>
      <c r="EW1288" s="4"/>
      <c r="EX1288" s="6"/>
      <c r="EY1288" s="5"/>
      <c r="EZ1288" s="5"/>
      <c r="FA1288" s="4"/>
      <c r="FB1288" s="6"/>
      <c r="FC1288" s="4"/>
      <c r="FD1288" s="6"/>
      <c r="FE1288" s="5"/>
      <c r="FF1288" s="5"/>
      <c r="FG1288" s="4"/>
      <c r="FH1288" s="6"/>
      <c r="FI1288" s="4"/>
      <c r="FJ1288" s="6"/>
      <c r="FK1288" s="5"/>
      <c r="FL1288" s="5"/>
      <c r="FM1288" s="4"/>
      <c r="FN1288" s="6"/>
      <c r="FO1288" s="4"/>
      <c r="FP1288" s="6"/>
      <c r="FQ1288" s="5"/>
      <c r="FR1288" s="5"/>
      <c r="FS1288" s="4"/>
      <c r="FT1288" s="6"/>
      <c r="FU1288" s="4"/>
      <c r="FV1288" s="6"/>
      <c r="FW1288" s="5"/>
      <c r="FX1288" s="5"/>
      <c r="FY1288" s="4"/>
      <c r="FZ1288" s="6"/>
      <c r="GA1288" s="4"/>
      <c r="GB1288" s="6"/>
      <c r="GC1288" s="5"/>
      <c r="GD1288" s="5"/>
      <c r="GE1288" s="4"/>
      <c r="GF1288" s="6"/>
      <c r="GG1288" s="4"/>
      <c r="GH1288" s="6"/>
      <c r="GI1288" s="5"/>
      <c r="GJ1288" s="5"/>
      <c r="GK1288" s="4"/>
      <c r="GL1288" s="6"/>
      <c r="GM1288" s="4"/>
      <c r="GN1288" s="6"/>
      <c r="GO1288" s="5"/>
      <c r="GP1288" s="5"/>
      <c r="GQ1288" s="4"/>
      <c r="GR1288" s="6"/>
      <c r="GS1288" s="4"/>
      <c r="GT1288" s="6"/>
      <c r="GU1288" s="5"/>
      <c r="GV1288" s="5"/>
      <c r="GW1288" s="4"/>
      <c r="GX1288" s="6"/>
      <c r="GY1288" s="4"/>
      <c r="GZ1288" s="6"/>
      <c r="HA1288" s="5"/>
      <c r="HB1288" s="5"/>
      <c r="HC1288" s="4"/>
      <c r="HD1288" s="6"/>
      <c r="HE1288" s="4"/>
      <c r="HF1288" s="6"/>
      <c r="HG1288" s="5"/>
      <c r="HH1288" s="5"/>
      <c r="HI1288" s="4"/>
      <c r="HJ1288" s="6"/>
      <c r="HK1288" s="4"/>
      <c r="HL1288" s="6"/>
      <c r="HM1288" s="5"/>
      <c r="HN1288" s="5"/>
      <c r="HO1288" s="4"/>
      <c r="HP1288" s="6"/>
      <c r="HQ1288" s="4"/>
      <c r="HR1288" s="6"/>
      <c r="HS1288" s="5"/>
      <c r="HT1288" s="5"/>
      <c r="HU1288" s="4"/>
      <c r="HV1288" s="6"/>
      <c r="HW1288" s="4"/>
      <c r="HX1288" s="6"/>
      <c r="HY1288" s="5"/>
      <c r="HZ1288" s="5"/>
      <c r="IA1288" s="4"/>
      <c r="IB1288" s="6"/>
      <c r="IC1288" s="4"/>
      <c r="ID1288" s="6"/>
      <c r="IE1288" s="5"/>
      <c r="IF1288" s="5"/>
      <c r="IG1288" s="4"/>
      <c r="IH1288" s="6"/>
      <c r="II1288" s="4"/>
      <c r="IJ1288" s="6"/>
      <c r="IK1288" s="5"/>
      <c r="IL1288" s="5"/>
      <c r="IM1288" s="4"/>
      <c r="IN1288" s="6"/>
      <c r="IO1288" s="4"/>
      <c r="IP1288" s="6"/>
      <c r="IQ1288" s="5"/>
      <c r="IR1288" s="5"/>
      <c r="IS1288" s="4"/>
      <c r="IT1288" s="6"/>
      <c r="IU1288" s="4"/>
      <c r="IV1288" s="6"/>
      <c r="IW1288" s="5"/>
      <c r="IX1288" s="5"/>
      <c r="IY1288" s="4"/>
      <c r="IZ1288" s="6"/>
      <c r="JA1288" s="4"/>
      <c r="JB1288" s="6"/>
      <c r="JC1288" s="5"/>
      <c r="JD1288" s="5"/>
      <c r="JE1288" s="4"/>
      <c r="JF1288" s="6"/>
      <c r="JG1288" s="4"/>
      <c r="JH1288" s="6"/>
      <c r="JI1288" s="5"/>
      <c r="JJ1288" s="5"/>
      <c r="JK1288" s="4"/>
      <c r="JL1288" s="6"/>
      <c r="JM1288" s="4"/>
      <c r="JN1288" s="6"/>
      <c r="JO1288" s="5"/>
      <c r="JP1288" s="5"/>
      <c r="JQ1288" s="4"/>
      <c r="JR1288" s="6"/>
      <c r="JS1288" s="4"/>
      <c r="JT1288" s="6"/>
      <c r="JU1288" s="5"/>
      <c r="JV1288" s="5"/>
      <c r="JW1288" s="4"/>
      <c r="JX1288" s="6"/>
      <c r="JY1288" s="4"/>
      <c r="JZ1288" s="6"/>
      <c r="KA1288" s="5"/>
      <c r="KB1288" s="5"/>
      <c r="KC1288" s="4"/>
      <c r="KD1288" s="6"/>
      <c r="KE1288" s="4"/>
      <c r="KF1288" s="6"/>
      <c r="KG1288" s="5"/>
      <c r="KH1288" s="5"/>
      <c r="KI1288" s="4"/>
      <c r="KJ1288" s="6"/>
      <c r="KK1288" s="4"/>
      <c r="KL1288" s="6"/>
      <c r="KM1288" s="5"/>
      <c r="KN1288" s="5"/>
    </row>
    <row r="1289">
      <c r="A1289" s="3" t="s">
        <v>85</v>
      </c>
      <c r="B1289" s="3" t="s">
        <v>712</v>
      </c>
      <c r="C1289" s="3" t="s">
        <v>586</v>
      </c>
      <c r="D1289" s="3" t="s">
        <v>712</v>
      </c>
      <c r="E1289" s="3" t="s">
        <v>935</v>
      </c>
      <c r="F1289" s="3" t="s">
        <v>104</v>
      </c>
      <c r="G1289" s="3" t="s">
        <v>104</v>
      </c>
      <c r="H1289" s="3" t="s">
        <v>104</v>
      </c>
      <c r="I1289" s="3" t="s">
        <v>1467</v>
      </c>
      <c r="J1289" s="3" t="s">
        <v>104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/>
      <c r="T1289" s="6"/>
      <c r="U1289" s="4"/>
      <c r="V1289" s="6"/>
      <c r="W1289" s="5"/>
      <c r="X1289" s="5"/>
      <c r="Y1289" s="4"/>
      <c r="Z1289" s="6"/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  <c r="AW1289" s="4"/>
      <c r="AX1289" s="6"/>
      <c r="AY1289" s="4"/>
      <c r="AZ1289" s="6"/>
      <c r="BA1289" s="5"/>
      <c r="BB1289" s="5"/>
      <c r="BC1289" s="4"/>
      <c r="BD1289" s="6"/>
      <c r="BE1289" s="4"/>
      <c r="BF1289" s="6"/>
      <c r="BG1289" s="5"/>
      <c r="BH1289" s="5"/>
      <c r="BI1289" s="4"/>
      <c r="BJ1289" s="6"/>
      <c r="BK1289" s="4"/>
      <c r="BL1289" s="6"/>
      <c r="BM1289" s="5"/>
      <c r="BN1289" s="5"/>
      <c r="BO1289" s="4"/>
      <c r="BP1289" s="6"/>
      <c r="BQ1289" s="4"/>
      <c r="BR1289" s="6"/>
      <c r="BS1289" s="5"/>
      <c r="BT1289" s="5"/>
      <c r="BU1289" s="4"/>
      <c r="BV1289" s="6"/>
      <c r="BW1289" s="4"/>
      <c r="BX1289" s="6"/>
      <c r="BY1289" s="5"/>
      <c r="BZ1289" s="5"/>
      <c r="CA1289" s="4"/>
      <c r="CB1289" s="6"/>
      <c r="CC1289" s="4"/>
      <c r="CD1289" s="6"/>
      <c r="CE1289" s="5"/>
      <c r="CF1289" s="5"/>
      <c r="CG1289" s="4"/>
      <c r="CH1289" s="6"/>
      <c r="CI1289" s="4"/>
      <c r="CJ1289" s="6"/>
      <c r="CK1289" s="5"/>
      <c r="CL1289" s="5"/>
      <c r="CM1289" s="4"/>
      <c r="CN1289" s="6"/>
      <c r="CO1289" s="4"/>
      <c r="CP1289" s="6"/>
      <c r="CQ1289" s="5"/>
      <c r="CR1289" s="5"/>
      <c r="CS1289" s="4"/>
      <c r="CT1289" s="6"/>
      <c r="CU1289" s="4"/>
      <c r="CV1289" s="6"/>
      <c r="CW1289" s="5"/>
      <c r="CX1289" s="5"/>
      <c r="CY1289" s="4"/>
      <c r="CZ1289" s="6"/>
      <c r="DA1289" s="4"/>
      <c r="DB1289" s="6"/>
      <c r="DC1289" s="5"/>
      <c r="DD1289" s="5"/>
      <c r="DE1289" s="4"/>
      <c r="DF1289" s="6"/>
      <c r="DG1289" s="4"/>
      <c r="DH1289" s="6"/>
      <c r="DI1289" s="5"/>
      <c r="DJ1289" s="5"/>
      <c r="DK1289" s="4"/>
      <c r="DL1289" s="6"/>
      <c r="DM1289" s="4"/>
      <c r="DN1289" s="6"/>
      <c r="DO1289" s="5"/>
      <c r="DP1289" s="5"/>
      <c r="DQ1289" s="4"/>
      <c r="DR1289" s="6"/>
      <c r="DS1289" s="4"/>
      <c r="DT1289" s="6"/>
      <c r="DU1289" s="5"/>
      <c r="DV1289" s="5"/>
      <c r="DW1289" s="4"/>
      <c r="DX1289" s="6"/>
      <c r="DY1289" s="4"/>
      <c r="DZ1289" s="6"/>
      <c r="EA1289" s="5"/>
      <c r="EB1289" s="5"/>
      <c r="EC1289" s="4"/>
      <c r="ED1289" s="6"/>
      <c r="EE1289" s="4"/>
      <c r="EF1289" s="6"/>
      <c r="EG1289" s="5"/>
      <c r="EH1289" s="5"/>
      <c r="EI1289" s="4"/>
      <c r="EJ1289" s="6"/>
      <c r="EK1289" s="4"/>
      <c r="EL1289" s="6"/>
      <c r="EM1289" s="5"/>
      <c r="EN1289" s="5"/>
      <c r="EO1289" s="4"/>
      <c r="EP1289" s="6"/>
      <c r="EQ1289" s="4"/>
      <c r="ER1289" s="6"/>
      <c r="ES1289" s="5"/>
      <c r="ET1289" s="5"/>
      <c r="EU1289" s="4"/>
      <c r="EV1289" s="6"/>
      <c r="EW1289" s="4"/>
      <c r="EX1289" s="6"/>
      <c r="EY1289" s="5"/>
      <c r="EZ1289" s="5"/>
      <c r="FA1289" s="4"/>
      <c r="FB1289" s="6"/>
      <c r="FC1289" s="4"/>
      <c r="FD1289" s="6"/>
      <c r="FE1289" s="5"/>
      <c r="FF1289" s="5"/>
      <c r="FG1289" s="4"/>
      <c r="FH1289" s="6"/>
      <c r="FI1289" s="4"/>
      <c r="FJ1289" s="6"/>
      <c r="FK1289" s="5"/>
      <c r="FL1289" s="5"/>
      <c r="FM1289" s="4"/>
      <c r="FN1289" s="6"/>
      <c r="FO1289" s="4"/>
      <c r="FP1289" s="6"/>
      <c r="FQ1289" s="5"/>
      <c r="FR1289" s="5"/>
      <c r="FS1289" s="4"/>
      <c r="FT1289" s="6"/>
      <c r="FU1289" s="4"/>
      <c r="FV1289" s="6"/>
      <c r="FW1289" s="5"/>
      <c r="FX1289" s="5"/>
      <c r="FY1289" s="4"/>
      <c r="FZ1289" s="6"/>
      <c r="GA1289" s="4"/>
      <c r="GB1289" s="6"/>
      <c r="GC1289" s="5"/>
      <c r="GD1289" s="5"/>
      <c r="GE1289" s="4"/>
      <c r="GF1289" s="6"/>
      <c r="GG1289" s="4"/>
      <c r="GH1289" s="6"/>
      <c r="GI1289" s="5"/>
      <c r="GJ1289" s="5"/>
      <c r="GK1289" s="4"/>
      <c r="GL1289" s="6"/>
      <c r="GM1289" s="4"/>
      <c r="GN1289" s="6"/>
      <c r="GO1289" s="5"/>
      <c r="GP1289" s="5"/>
      <c r="GQ1289" s="4"/>
      <c r="GR1289" s="6"/>
      <c r="GS1289" s="4"/>
      <c r="GT1289" s="6"/>
      <c r="GU1289" s="5"/>
      <c r="GV1289" s="5"/>
      <c r="GW1289" s="4"/>
      <c r="GX1289" s="6"/>
      <c r="GY1289" s="4"/>
      <c r="GZ1289" s="6"/>
      <c r="HA1289" s="5"/>
      <c r="HB1289" s="5"/>
      <c r="HC1289" s="4"/>
      <c r="HD1289" s="6"/>
      <c r="HE1289" s="4"/>
      <c r="HF1289" s="6"/>
      <c r="HG1289" s="5"/>
      <c r="HH1289" s="5"/>
      <c r="HI1289" s="4"/>
      <c r="HJ1289" s="6"/>
      <c r="HK1289" s="4"/>
      <c r="HL1289" s="6"/>
      <c r="HM1289" s="5"/>
      <c r="HN1289" s="5"/>
      <c r="HO1289" s="4"/>
      <c r="HP1289" s="6"/>
      <c r="HQ1289" s="4"/>
      <c r="HR1289" s="6"/>
      <c r="HS1289" s="5"/>
      <c r="HT1289" s="5"/>
      <c r="HU1289" s="4"/>
      <c r="HV1289" s="6"/>
      <c r="HW1289" s="4"/>
      <c r="HX1289" s="6"/>
      <c r="HY1289" s="5"/>
      <c r="HZ1289" s="5"/>
      <c r="IA1289" s="4"/>
      <c r="IB1289" s="6"/>
      <c r="IC1289" s="4"/>
      <c r="ID1289" s="6"/>
      <c r="IE1289" s="5"/>
      <c r="IF1289" s="5"/>
      <c r="IG1289" s="4"/>
      <c r="IH1289" s="6"/>
      <c r="II1289" s="4"/>
      <c r="IJ1289" s="6"/>
      <c r="IK1289" s="5"/>
      <c r="IL1289" s="5"/>
      <c r="IM1289" s="4"/>
      <c r="IN1289" s="6"/>
      <c r="IO1289" s="4"/>
      <c r="IP1289" s="6"/>
      <c r="IQ1289" s="5"/>
      <c r="IR1289" s="5"/>
      <c r="IS1289" s="4"/>
      <c r="IT1289" s="6"/>
      <c r="IU1289" s="4"/>
      <c r="IV1289" s="6"/>
      <c r="IW1289" s="5"/>
      <c r="IX1289" s="5"/>
      <c r="IY1289" s="4"/>
      <c r="IZ1289" s="6"/>
      <c r="JA1289" s="4"/>
      <c r="JB1289" s="6"/>
      <c r="JC1289" s="5"/>
      <c r="JD1289" s="5"/>
      <c r="JE1289" s="4"/>
      <c r="JF1289" s="6"/>
      <c r="JG1289" s="4"/>
      <c r="JH1289" s="6"/>
      <c r="JI1289" s="5"/>
      <c r="JJ1289" s="5"/>
      <c r="JK1289" s="4"/>
      <c r="JL1289" s="6"/>
      <c r="JM1289" s="4"/>
      <c r="JN1289" s="6"/>
      <c r="JO1289" s="5"/>
      <c r="JP1289" s="5"/>
      <c r="JQ1289" s="4"/>
      <c r="JR1289" s="6"/>
      <c r="JS1289" s="4"/>
      <c r="JT1289" s="6"/>
      <c r="JU1289" s="5"/>
      <c r="JV1289" s="5"/>
      <c r="JW1289" s="4"/>
      <c r="JX1289" s="6"/>
      <c r="JY1289" s="4"/>
      <c r="JZ1289" s="6"/>
      <c r="KA1289" s="5"/>
      <c r="KB1289" s="5"/>
      <c r="KC1289" s="4"/>
      <c r="KD1289" s="6"/>
      <c r="KE1289" s="4"/>
      <c r="KF1289" s="6"/>
      <c r="KG1289" s="5"/>
      <c r="KH1289" s="5"/>
      <c r="KI1289" s="4"/>
      <c r="KJ1289" s="6"/>
      <c r="KK1289" s="4"/>
      <c r="KL1289" s="6"/>
      <c r="KM1289" s="5"/>
      <c r="KN1289" s="5"/>
    </row>
    <row r="1290">
      <c r="A1290" s="3" t="s">
        <v>85</v>
      </c>
      <c r="B1290" s="3" t="s">
        <v>712</v>
      </c>
      <c r="C1290" s="3" t="s">
        <v>586</v>
      </c>
      <c r="D1290" s="3" t="s">
        <v>712</v>
      </c>
      <c r="E1290" s="3" t="s">
        <v>940</v>
      </c>
      <c r="F1290" s="3" t="s">
        <v>104</v>
      </c>
      <c r="G1290" s="3" t="s">
        <v>104</v>
      </c>
      <c r="H1290" s="3" t="s">
        <v>104</v>
      </c>
      <c r="I1290" s="3" t="s">
        <v>1467</v>
      </c>
      <c r="J1290" s="3" t="s">
        <v>104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  <c r="AW1290" s="4"/>
      <c r="AX1290" s="6"/>
      <c r="AY1290" s="4"/>
      <c r="AZ1290" s="6"/>
      <c r="BA1290" s="5"/>
      <c r="BB1290" s="5"/>
      <c r="BC1290" s="4"/>
      <c r="BD1290" s="6"/>
      <c r="BE1290" s="4"/>
      <c r="BF1290" s="6"/>
      <c r="BG1290" s="5"/>
      <c r="BH1290" s="5"/>
      <c r="BI1290" s="4"/>
      <c r="BJ1290" s="6"/>
      <c r="BK1290" s="4"/>
      <c r="BL1290" s="6"/>
      <c r="BM1290" s="5"/>
      <c r="BN1290" s="5"/>
      <c r="BO1290" s="4"/>
      <c r="BP1290" s="6"/>
      <c r="BQ1290" s="4"/>
      <c r="BR1290" s="6"/>
      <c r="BS1290" s="5"/>
      <c r="BT1290" s="5"/>
      <c r="BU1290" s="4"/>
      <c r="BV1290" s="6"/>
      <c r="BW1290" s="4"/>
      <c r="BX1290" s="6"/>
      <c r="BY1290" s="5"/>
      <c r="BZ1290" s="5"/>
      <c r="CA1290" s="4"/>
      <c r="CB1290" s="6"/>
      <c r="CC1290" s="4"/>
      <c r="CD1290" s="6"/>
      <c r="CE1290" s="5"/>
      <c r="CF1290" s="5"/>
      <c r="CG1290" s="4"/>
      <c r="CH1290" s="6"/>
      <c r="CI1290" s="4"/>
      <c r="CJ1290" s="6"/>
      <c r="CK1290" s="5"/>
      <c r="CL1290" s="5"/>
      <c r="CM1290" s="4"/>
      <c r="CN1290" s="6"/>
      <c r="CO1290" s="4"/>
      <c r="CP1290" s="6"/>
      <c r="CQ1290" s="5"/>
      <c r="CR1290" s="5"/>
      <c r="CS1290" s="4"/>
      <c r="CT1290" s="6"/>
      <c r="CU1290" s="4"/>
      <c r="CV1290" s="6"/>
      <c r="CW1290" s="5"/>
      <c r="CX1290" s="5"/>
      <c r="CY1290" s="4"/>
      <c r="CZ1290" s="6"/>
      <c r="DA1290" s="4"/>
      <c r="DB1290" s="6"/>
      <c r="DC1290" s="5"/>
      <c r="DD1290" s="5"/>
      <c r="DE1290" s="4"/>
      <c r="DF1290" s="6"/>
      <c r="DG1290" s="4"/>
      <c r="DH1290" s="6"/>
      <c r="DI1290" s="5"/>
      <c r="DJ1290" s="5"/>
      <c r="DK1290" s="4"/>
      <c r="DL1290" s="6"/>
      <c r="DM1290" s="4"/>
      <c r="DN1290" s="6"/>
      <c r="DO1290" s="5"/>
      <c r="DP1290" s="5"/>
      <c r="DQ1290" s="4"/>
      <c r="DR1290" s="6"/>
      <c r="DS1290" s="4"/>
      <c r="DT1290" s="6"/>
      <c r="DU1290" s="5"/>
      <c r="DV1290" s="5"/>
      <c r="DW1290" s="4"/>
      <c r="DX1290" s="6"/>
      <c r="DY1290" s="4"/>
      <c r="DZ1290" s="6"/>
      <c r="EA1290" s="5"/>
      <c r="EB1290" s="5"/>
      <c r="EC1290" s="4"/>
      <c r="ED1290" s="6"/>
      <c r="EE1290" s="4"/>
      <c r="EF1290" s="6"/>
      <c r="EG1290" s="5"/>
      <c r="EH1290" s="5"/>
      <c r="EI1290" s="4"/>
      <c r="EJ1290" s="6"/>
      <c r="EK1290" s="4"/>
      <c r="EL1290" s="6"/>
      <c r="EM1290" s="5"/>
      <c r="EN1290" s="5"/>
      <c r="EO1290" s="4"/>
      <c r="EP1290" s="6"/>
      <c r="EQ1290" s="4"/>
      <c r="ER1290" s="6"/>
      <c r="ES1290" s="5"/>
      <c r="ET1290" s="5"/>
      <c r="EU1290" s="4"/>
      <c r="EV1290" s="6"/>
      <c r="EW1290" s="4"/>
      <c r="EX1290" s="6"/>
      <c r="EY1290" s="5"/>
      <c r="EZ1290" s="5"/>
      <c r="FA1290" s="4"/>
      <c r="FB1290" s="6"/>
      <c r="FC1290" s="4"/>
      <c r="FD1290" s="6"/>
      <c r="FE1290" s="5"/>
      <c r="FF1290" s="5"/>
      <c r="FG1290" s="4"/>
      <c r="FH1290" s="6"/>
      <c r="FI1290" s="4"/>
      <c r="FJ1290" s="6"/>
      <c r="FK1290" s="5"/>
      <c r="FL1290" s="5"/>
      <c r="FM1290" s="4"/>
      <c r="FN1290" s="6"/>
      <c r="FO1290" s="4"/>
      <c r="FP1290" s="6"/>
      <c r="FQ1290" s="5"/>
      <c r="FR1290" s="5"/>
      <c r="FS1290" s="4"/>
      <c r="FT1290" s="6"/>
      <c r="FU1290" s="4"/>
      <c r="FV1290" s="6"/>
      <c r="FW1290" s="5"/>
      <c r="FX1290" s="5"/>
      <c r="FY1290" s="4"/>
      <c r="FZ1290" s="6"/>
      <c r="GA1290" s="4"/>
      <c r="GB1290" s="6"/>
      <c r="GC1290" s="5"/>
      <c r="GD1290" s="5"/>
      <c r="GE1290" s="4"/>
      <c r="GF1290" s="6"/>
      <c r="GG1290" s="4"/>
      <c r="GH1290" s="6"/>
      <c r="GI1290" s="5"/>
      <c r="GJ1290" s="5"/>
      <c r="GK1290" s="4"/>
      <c r="GL1290" s="6"/>
      <c r="GM1290" s="4"/>
      <c r="GN1290" s="6"/>
      <c r="GO1290" s="5"/>
      <c r="GP1290" s="5"/>
      <c r="GQ1290" s="4"/>
      <c r="GR1290" s="6"/>
      <c r="GS1290" s="4"/>
      <c r="GT1290" s="6"/>
      <c r="GU1290" s="5"/>
      <c r="GV1290" s="5"/>
      <c r="GW1290" s="4"/>
      <c r="GX1290" s="6"/>
      <c r="GY1290" s="4"/>
      <c r="GZ1290" s="6"/>
      <c r="HA1290" s="5"/>
      <c r="HB1290" s="5"/>
      <c r="HC1290" s="4"/>
      <c r="HD1290" s="6"/>
      <c r="HE1290" s="4"/>
      <c r="HF1290" s="6"/>
      <c r="HG1290" s="5"/>
      <c r="HH1290" s="5"/>
      <c r="HI1290" s="4"/>
      <c r="HJ1290" s="6"/>
      <c r="HK1290" s="4"/>
      <c r="HL1290" s="6"/>
      <c r="HM1290" s="5"/>
      <c r="HN1290" s="5"/>
      <c r="HO1290" s="4"/>
      <c r="HP1290" s="6"/>
      <c r="HQ1290" s="4"/>
      <c r="HR1290" s="6"/>
      <c r="HS1290" s="5"/>
      <c r="HT1290" s="5"/>
      <c r="HU1290" s="4"/>
      <c r="HV1290" s="6"/>
      <c r="HW1290" s="4"/>
      <c r="HX1290" s="6"/>
      <c r="HY1290" s="5"/>
      <c r="HZ1290" s="5"/>
      <c r="IA1290" s="4"/>
      <c r="IB1290" s="6"/>
      <c r="IC1290" s="4"/>
      <c r="ID1290" s="6"/>
      <c r="IE1290" s="5"/>
      <c r="IF1290" s="5"/>
      <c r="IG1290" s="4"/>
      <c r="IH1290" s="6"/>
      <c r="II1290" s="4"/>
      <c r="IJ1290" s="6"/>
      <c r="IK1290" s="5"/>
      <c r="IL1290" s="5"/>
      <c r="IM1290" s="4"/>
      <c r="IN1290" s="6"/>
      <c r="IO1290" s="4"/>
      <c r="IP1290" s="6"/>
      <c r="IQ1290" s="5"/>
      <c r="IR1290" s="5"/>
      <c r="IS1290" s="4"/>
      <c r="IT1290" s="6"/>
      <c r="IU1290" s="4"/>
      <c r="IV1290" s="6"/>
      <c r="IW1290" s="5"/>
      <c r="IX1290" s="5"/>
      <c r="IY1290" s="4"/>
      <c r="IZ1290" s="6"/>
      <c r="JA1290" s="4"/>
      <c r="JB1290" s="6"/>
      <c r="JC1290" s="5"/>
      <c r="JD1290" s="5"/>
      <c r="JE1290" s="4"/>
      <c r="JF1290" s="6"/>
      <c r="JG1290" s="4"/>
      <c r="JH1290" s="6"/>
      <c r="JI1290" s="5"/>
      <c r="JJ1290" s="5"/>
      <c r="JK1290" s="4"/>
      <c r="JL1290" s="6"/>
      <c r="JM1290" s="4"/>
      <c r="JN1290" s="6"/>
      <c r="JO1290" s="5"/>
      <c r="JP1290" s="5"/>
      <c r="JQ1290" s="4"/>
      <c r="JR1290" s="6"/>
      <c r="JS1290" s="4"/>
      <c r="JT1290" s="6"/>
      <c r="JU1290" s="5"/>
      <c r="JV1290" s="5"/>
      <c r="JW1290" s="4"/>
      <c r="JX1290" s="6"/>
      <c r="JY1290" s="4"/>
      <c r="JZ1290" s="6"/>
      <c r="KA1290" s="5"/>
      <c r="KB1290" s="5"/>
      <c r="KC1290" s="4"/>
      <c r="KD1290" s="6"/>
      <c r="KE1290" s="4"/>
      <c r="KF1290" s="6"/>
      <c r="KG1290" s="5"/>
      <c r="KH1290" s="5"/>
      <c r="KI1290" s="4"/>
      <c r="KJ1290" s="6"/>
      <c r="KK1290" s="4"/>
      <c r="KL1290" s="6"/>
      <c r="KM1290" s="5"/>
      <c r="KN1290" s="5"/>
    </row>
    <row r="1291">
      <c r="A1291" s="3" t="s">
        <v>85</v>
      </c>
      <c r="B1291" s="3" t="s">
        <v>712</v>
      </c>
      <c r="C1291" s="3" t="s">
        <v>586</v>
      </c>
      <c r="D1291" s="3" t="s">
        <v>712</v>
      </c>
      <c r="E1291" s="3" t="s">
        <v>936</v>
      </c>
      <c r="F1291" s="3" t="s">
        <v>104</v>
      </c>
      <c r="G1291" s="3" t="s">
        <v>104</v>
      </c>
      <c r="H1291" s="3" t="s">
        <v>104</v>
      </c>
      <c r="I1291" s="3" t="s">
        <v>1325</v>
      </c>
      <c r="J1291" s="3" t="s">
        <v>104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/>
      <c r="T1291" s="6"/>
      <c r="U1291" s="4"/>
      <c r="V1291" s="6"/>
      <c r="W1291" s="5"/>
      <c r="X1291" s="5"/>
      <c r="Y1291" s="4"/>
      <c r="Z1291" s="6"/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  <c r="AW1291" s="4"/>
      <c r="AX1291" s="6"/>
      <c r="AY1291" s="4"/>
      <c r="AZ1291" s="6"/>
      <c r="BA1291" s="5"/>
      <c r="BB1291" s="5"/>
      <c r="BC1291" s="4"/>
      <c r="BD1291" s="6"/>
      <c r="BE1291" s="4"/>
      <c r="BF1291" s="6"/>
      <c r="BG1291" s="5"/>
      <c r="BH1291" s="5"/>
      <c r="BI1291" s="4"/>
      <c r="BJ1291" s="6"/>
      <c r="BK1291" s="4"/>
      <c r="BL1291" s="6"/>
      <c r="BM1291" s="5"/>
      <c r="BN1291" s="5"/>
      <c r="BO1291" s="4"/>
      <c r="BP1291" s="6"/>
      <c r="BQ1291" s="4"/>
      <c r="BR1291" s="6"/>
      <c r="BS1291" s="5"/>
      <c r="BT1291" s="5"/>
      <c r="BU1291" s="4"/>
      <c r="BV1291" s="6"/>
      <c r="BW1291" s="4"/>
      <c r="BX1291" s="6"/>
      <c r="BY1291" s="5"/>
      <c r="BZ1291" s="5"/>
      <c r="CA1291" s="4"/>
      <c r="CB1291" s="6"/>
      <c r="CC1291" s="4"/>
      <c r="CD1291" s="6"/>
      <c r="CE1291" s="5"/>
      <c r="CF1291" s="5"/>
      <c r="CG1291" s="4"/>
      <c r="CH1291" s="6"/>
      <c r="CI1291" s="4"/>
      <c r="CJ1291" s="6"/>
      <c r="CK1291" s="5"/>
      <c r="CL1291" s="5"/>
      <c r="CM1291" s="4"/>
      <c r="CN1291" s="6"/>
      <c r="CO1291" s="4"/>
      <c r="CP1291" s="6"/>
      <c r="CQ1291" s="5"/>
      <c r="CR1291" s="5"/>
      <c r="CS1291" s="4"/>
      <c r="CT1291" s="6"/>
      <c r="CU1291" s="4"/>
      <c r="CV1291" s="6"/>
      <c r="CW1291" s="5"/>
      <c r="CX1291" s="5"/>
      <c r="CY1291" s="4"/>
      <c r="CZ1291" s="6"/>
      <c r="DA1291" s="4"/>
      <c r="DB1291" s="6"/>
      <c r="DC1291" s="5"/>
      <c r="DD1291" s="5"/>
      <c r="DE1291" s="4"/>
      <c r="DF1291" s="6"/>
      <c r="DG1291" s="4"/>
      <c r="DH1291" s="6"/>
      <c r="DI1291" s="5"/>
      <c r="DJ1291" s="5"/>
      <c r="DK1291" s="4"/>
      <c r="DL1291" s="6"/>
      <c r="DM1291" s="4"/>
      <c r="DN1291" s="6"/>
      <c r="DO1291" s="5"/>
      <c r="DP1291" s="5"/>
      <c r="DQ1291" s="4"/>
      <c r="DR1291" s="6"/>
      <c r="DS1291" s="4"/>
      <c r="DT1291" s="6"/>
      <c r="DU1291" s="5"/>
      <c r="DV1291" s="5"/>
      <c r="DW1291" s="4"/>
      <c r="DX1291" s="6"/>
      <c r="DY1291" s="4"/>
      <c r="DZ1291" s="6"/>
      <c r="EA1291" s="5"/>
      <c r="EB1291" s="5"/>
      <c r="EC1291" s="4"/>
      <c r="ED1291" s="6"/>
      <c r="EE1291" s="4"/>
      <c r="EF1291" s="6"/>
      <c r="EG1291" s="5"/>
      <c r="EH1291" s="5"/>
      <c r="EI1291" s="4"/>
      <c r="EJ1291" s="6"/>
      <c r="EK1291" s="4"/>
      <c r="EL1291" s="6"/>
      <c r="EM1291" s="5"/>
      <c r="EN1291" s="5"/>
      <c r="EO1291" s="4"/>
      <c r="EP1291" s="6"/>
      <c r="EQ1291" s="4"/>
      <c r="ER1291" s="6"/>
      <c r="ES1291" s="5"/>
      <c r="ET1291" s="5"/>
      <c r="EU1291" s="4"/>
      <c r="EV1291" s="6"/>
      <c r="EW1291" s="4"/>
      <c r="EX1291" s="6"/>
      <c r="EY1291" s="5"/>
      <c r="EZ1291" s="5"/>
      <c r="FA1291" s="4"/>
      <c r="FB1291" s="6"/>
      <c r="FC1291" s="4"/>
      <c r="FD1291" s="6"/>
      <c r="FE1291" s="5"/>
      <c r="FF1291" s="5"/>
      <c r="FG1291" s="4"/>
      <c r="FH1291" s="6"/>
      <c r="FI1291" s="4"/>
      <c r="FJ1291" s="6"/>
      <c r="FK1291" s="5"/>
      <c r="FL1291" s="5"/>
      <c r="FM1291" s="4"/>
      <c r="FN1291" s="6"/>
      <c r="FO1291" s="4"/>
      <c r="FP1291" s="6"/>
      <c r="FQ1291" s="5"/>
      <c r="FR1291" s="5"/>
      <c r="FS1291" s="4"/>
      <c r="FT1291" s="6"/>
      <c r="FU1291" s="4"/>
      <c r="FV1291" s="6"/>
      <c r="FW1291" s="5"/>
      <c r="FX1291" s="5"/>
      <c r="FY1291" s="4"/>
      <c r="FZ1291" s="6"/>
      <c r="GA1291" s="4"/>
      <c r="GB1291" s="6"/>
      <c r="GC1291" s="5"/>
      <c r="GD1291" s="5"/>
      <c r="GE1291" s="4"/>
      <c r="GF1291" s="6"/>
      <c r="GG1291" s="4"/>
      <c r="GH1291" s="6"/>
      <c r="GI1291" s="5"/>
      <c r="GJ1291" s="5"/>
      <c r="GK1291" s="4"/>
      <c r="GL1291" s="6"/>
      <c r="GM1291" s="4"/>
      <c r="GN1291" s="6"/>
      <c r="GO1291" s="5"/>
      <c r="GP1291" s="5"/>
      <c r="GQ1291" s="4"/>
      <c r="GR1291" s="6"/>
      <c r="GS1291" s="4"/>
      <c r="GT1291" s="6"/>
      <c r="GU1291" s="5"/>
      <c r="GV1291" s="5"/>
      <c r="GW1291" s="4"/>
      <c r="GX1291" s="6"/>
      <c r="GY1291" s="4"/>
      <c r="GZ1291" s="6"/>
      <c r="HA1291" s="5"/>
      <c r="HB1291" s="5"/>
      <c r="HC1291" s="4"/>
      <c r="HD1291" s="6"/>
      <c r="HE1291" s="4"/>
      <c r="HF1291" s="6"/>
      <c r="HG1291" s="5"/>
      <c r="HH1291" s="5"/>
      <c r="HI1291" s="4"/>
      <c r="HJ1291" s="6"/>
      <c r="HK1291" s="4"/>
      <c r="HL1291" s="6"/>
      <c r="HM1291" s="5"/>
      <c r="HN1291" s="5"/>
      <c r="HO1291" s="4"/>
      <c r="HP1291" s="6"/>
      <c r="HQ1291" s="4"/>
      <c r="HR1291" s="6"/>
      <c r="HS1291" s="5"/>
      <c r="HT1291" s="5"/>
      <c r="HU1291" s="4"/>
      <c r="HV1291" s="6"/>
      <c r="HW1291" s="4"/>
      <c r="HX1291" s="6"/>
      <c r="HY1291" s="5"/>
      <c r="HZ1291" s="5"/>
      <c r="IA1291" s="4"/>
      <c r="IB1291" s="6"/>
      <c r="IC1291" s="4"/>
      <c r="ID1291" s="6"/>
      <c r="IE1291" s="5"/>
      <c r="IF1291" s="5"/>
      <c r="IG1291" s="4"/>
      <c r="IH1291" s="6"/>
      <c r="II1291" s="4"/>
      <c r="IJ1291" s="6"/>
      <c r="IK1291" s="5"/>
      <c r="IL1291" s="5"/>
      <c r="IM1291" s="4"/>
      <c r="IN1291" s="6"/>
      <c r="IO1291" s="4"/>
      <c r="IP1291" s="6"/>
      <c r="IQ1291" s="5"/>
      <c r="IR1291" s="5"/>
      <c r="IS1291" s="4"/>
      <c r="IT1291" s="6"/>
      <c r="IU1291" s="4"/>
      <c r="IV1291" s="6"/>
      <c r="IW1291" s="5"/>
      <c r="IX1291" s="5"/>
      <c r="IY1291" s="4"/>
      <c r="IZ1291" s="6"/>
      <c r="JA1291" s="4"/>
      <c r="JB1291" s="6"/>
      <c r="JC1291" s="5"/>
      <c r="JD1291" s="5"/>
      <c r="JE1291" s="4"/>
      <c r="JF1291" s="6"/>
      <c r="JG1291" s="4"/>
      <c r="JH1291" s="6"/>
      <c r="JI1291" s="5"/>
      <c r="JJ1291" s="5"/>
      <c r="JK1291" s="4"/>
      <c r="JL1291" s="6"/>
      <c r="JM1291" s="4"/>
      <c r="JN1291" s="6"/>
      <c r="JO1291" s="5"/>
      <c r="JP1291" s="5"/>
      <c r="JQ1291" s="4"/>
      <c r="JR1291" s="6"/>
      <c r="JS1291" s="4"/>
      <c r="JT1291" s="6"/>
      <c r="JU1291" s="5"/>
      <c r="JV1291" s="5"/>
      <c r="JW1291" s="4"/>
      <c r="JX1291" s="6"/>
      <c r="JY1291" s="4"/>
      <c r="JZ1291" s="6"/>
      <c r="KA1291" s="5"/>
      <c r="KB1291" s="5"/>
      <c r="KC1291" s="4"/>
      <c r="KD1291" s="6"/>
      <c r="KE1291" s="4"/>
      <c r="KF1291" s="6"/>
      <c r="KG1291" s="5"/>
      <c r="KH1291" s="5"/>
      <c r="KI1291" s="4"/>
      <c r="KJ1291" s="6"/>
      <c r="KK1291" s="4"/>
      <c r="KL1291" s="6"/>
      <c r="KM1291" s="5"/>
      <c r="KN1291" s="5"/>
    </row>
    <row r="1292">
      <c r="A1292" s="3" t="s">
        <v>85</v>
      </c>
      <c r="B1292" s="3" t="s">
        <v>712</v>
      </c>
      <c r="C1292" s="3" t="s">
        <v>586</v>
      </c>
      <c r="D1292" s="3" t="s">
        <v>712</v>
      </c>
      <c r="E1292" s="3" t="s">
        <v>937</v>
      </c>
      <c r="F1292" s="3" t="s">
        <v>104</v>
      </c>
      <c r="G1292" s="3" t="s">
        <v>104</v>
      </c>
      <c r="H1292" s="3" t="s">
        <v>104</v>
      </c>
      <c r="I1292" s="3" t="s">
        <v>1325</v>
      </c>
      <c r="J1292" s="3" t="s">
        <v>104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/>
      <c r="T1292" s="6"/>
      <c r="U1292" s="4"/>
      <c r="V1292" s="6"/>
      <c r="W1292" s="5"/>
      <c r="X1292" s="5"/>
      <c r="Y1292" s="4"/>
      <c r="Z1292" s="6"/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  <c r="AW1292" s="4"/>
      <c r="AX1292" s="6"/>
      <c r="AY1292" s="4"/>
      <c r="AZ1292" s="6"/>
      <c r="BA1292" s="5"/>
      <c r="BB1292" s="5"/>
      <c r="BC1292" s="4"/>
      <c r="BD1292" s="6"/>
      <c r="BE1292" s="4"/>
      <c r="BF1292" s="6"/>
      <c r="BG1292" s="5"/>
      <c r="BH1292" s="5"/>
      <c r="BI1292" s="4"/>
      <c r="BJ1292" s="6"/>
      <c r="BK1292" s="4"/>
      <c r="BL1292" s="6"/>
      <c r="BM1292" s="5"/>
      <c r="BN1292" s="5"/>
      <c r="BO1292" s="4"/>
      <c r="BP1292" s="6"/>
      <c r="BQ1292" s="4"/>
      <c r="BR1292" s="6"/>
      <c r="BS1292" s="5"/>
      <c r="BT1292" s="5"/>
      <c r="BU1292" s="4"/>
      <c r="BV1292" s="6"/>
      <c r="BW1292" s="4"/>
      <c r="BX1292" s="6"/>
      <c r="BY1292" s="5"/>
      <c r="BZ1292" s="5"/>
      <c r="CA1292" s="4"/>
      <c r="CB1292" s="6"/>
      <c r="CC1292" s="4"/>
      <c r="CD1292" s="6"/>
      <c r="CE1292" s="5"/>
      <c r="CF1292" s="5"/>
      <c r="CG1292" s="4"/>
      <c r="CH1292" s="6"/>
      <c r="CI1292" s="4"/>
      <c r="CJ1292" s="6"/>
      <c r="CK1292" s="5"/>
      <c r="CL1292" s="5"/>
      <c r="CM1292" s="4"/>
      <c r="CN1292" s="6"/>
      <c r="CO1292" s="4"/>
      <c r="CP1292" s="6"/>
      <c r="CQ1292" s="5"/>
      <c r="CR1292" s="5"/>
      <c r="CS1292" s="4"/>
      <c r="CT1292" s="6"/>
      <c r="CU1292" s="4"/>
      <c r="CV1292" s="6"/>
      <c r="CW1292" s="5"/>
      <c r="CX1292" s="5"/>
      <c r="CY1292" s="4"/>
      <c r="CZ1292" s="6"/>
      <c r="DA1292" s="4"/>
      <c r="DB1292" s="6"/>
      <c r="DC1292" s="5"/>
      <c r="DD1292" s="5"/>
      <c r="DE1292" s="4"/>
      <c r="DF1292" s="6"/>
      <c r="DG1292" s="4"/>
      <c r="DH1292" s="6"/>
      <c r="DI1292" s="5"/>
      <c r="DJ1292" s="5"/>
      <c r="DK1292" s="4"/>
      <c r="DL1292" s="6"/>
      <c r="DM1292" s="4"/>
      <c r="DN1292" s="6"/>
      <c r="DO1292" s="5"/>
      <c r="DP1292" s="5"/>
      <c r="DQ1292" s="4"/>
      <c r="DR1292" s="6"/>
      <c r="DS1292" s="4"/>
      <c r="DT1292" s="6"/>
      <c r="DU1292" s="5"/>
      <c r="DV1292" s="5"/>
      <c r="DW1292" s="4"/>
      <c r="DX1292" s="6"/>
      <c r="DY1292" s="4"/>
      <c r="DZ1292" s="6"/>
      <c r="EA1292" s="5"/>
      <c r="EB1292" s="5"/>
      <c r="EC1292" s="4"/>
      <c r="ED1292" s="6"/>
      <c r="EE1292" s="4"/>
      <c r="EF1292" s="6"/>
      <c r="EG1292" s="5"/>
      <c r="EH1292" s="5"/>
      <c r="EI1292" s="4"/>
      <c r="EJ1292" s="6"/>
      <c r="EK1292" s="4"/>
      <c r="EL1292" s="6"/>
      <c r="EM1292" s="5"/>
      <c r="EN1292" s="5"/>
      <c r="EO1292" s="4"/>
      <c r="EP1292" s="6"/>
      <c r="EQ1292" s="4"/>
      <c r="ER1292" s="6"/>
      <c r="ES1292" s="5"/>
      <c r="ET1292" s="5"/>
      <c r="EU1292" s="4"/>
      <c r="EV1292" s="6"/>
      <c r="EW1292" s="4"/>
      <c r="EX1292" s="6"/>
      <c r="EY1292" s="5"/>
      <c r="EZ1292" s="5"/>
      <c r="FA1292" s="4"/>
      <c r="FB1292" s="6"/>
      <c r="FC1292" s="4"/>
      <c r="FD1292" s="6"/>
      <c r="FE1292" s="5"/>
      <c r="FF1292" s="5"/>
      <c r="FG1292" s="4"/>
      <c r="FH1292" s="6"/>
      <c r="FI1292" s="4"/>
      <c r="FJ1292" s="6"/>
      <c r="FK1292" s="5"/>
      <c r="FL1292" s="5"/>
      <c r="FM1292" s="4"/>
      <c r="FN1292" s="6"/>
      <c r="FO1292" s="4"/>
      <c r="FP1292" s="6"/>
      <c r="FQ1292" s="5"/>
      <c r="FR1292" s="5"/>
      <c r="FS1292" s="4"/>
      <c r="FT1292" s="6"/>
      <c r="FU1292" s="4"/>
      <c r="FV1292" s="6"/>
      <c r="FW1292" s="5"/>
      <c r="FX1292" s="5"/>
      <c r="FY1292" s="4"/>
      <c r="FZ1292" s="6"/>
      <c r="GA1292" s="4"/>
      <c r="GB1292" s="6"/>
      <c r="GC1292" s="5"/>
      <c r="GD1292" s="5"/>
      <c r="GE1292" s="4"/>
      <c r="GF1292" s="6"/>
      <c r="GG1292" s="4"/>
      <c r="GH1292" s="6"/>
      <c r="GI1292" s="5"/>
      <c r="GJ1292" s="5"/>
      <c r="GK1292" s="4"/>
      <c r="GL1292" s="6"/>
      <c r="GM1292" s="4"/>
      <c r="GN1292" s="6"/>
      <c r="GO1292" s="5"/>
      <c r="GP1292" s="5"/>
      <c r="GQ1292" s="4"/>
      <c r="GR1292" s="6"/>
      <c r="GS1292" s="4"/>
      <c r="GT1292" s="6"/>
      <c r="GU1292" s="5"/>
      <c r="GV1292" s="5"/>
      <c r="GW1292" s="4"/>
      <c r="GX1292" s="6"/>
      <c r="GY1292" s="4"/>
      <c r="GZ1292" s="6"/>
      <c r="HA1292" s="5"/>
      <c r="HB1292" s="5"/>
      <c r="HC1292" s="4"/>
      <c r="HD1292" s="6"/>
      <c r="HE1292" s="4"/>
      <c r="HF1292" s="6"/>
      <c r="HG1292" s="5"/>
      <c r="HH1292" s="5"/>
      <c r="HI1292" s="4"/>
      <c r="HJ1292" s="6"/>
      <c r="HK1292" s="4"/>
      <c r="HL1292" s="6"/>
      <c r="HM1292" s="5"/>
      <c r="HN1292" s="5"/>
      <c r="HO1292" s="4"/>
      <c r="HP1292" s="6"/>
      <c r="HQ1292" s="4"/>
      <c r="HR1292" s="6"/>
      <c r="HS1292" s="5"/>
      <c r="HT1292" s="5"/>
      <c r="HU1292" s="4"/>
      <c r="HV1292" s="6"/>
      <c r="HW1292" s="4"/>
      <c r="HX1292" s="6"/>
      <c r="HY1292" s="5"/>
      <c r="HZ1292" s="5"/>
      <c r="IA1292" s="4"/>
      <c r="IB1292" s="6"/>
      <c r="IC1292" s="4"/>
      <c r="ID1292" s="6"/>
      <c r="IE1292" s="5"/>
      <c r="IF1292" s="5"/>
      <c r="IG1292" s="4"/>
      <c r="IH1292" s="6"/>
      <c r="II1292" s="4"/>
      <c r="IJ1292" s="6"/>
      <c r="IK1292" s="5"/>
      <c r="IL1292" s="5"/>
      <c r="IM1292" s="4"/>
      <c r="IN1292" s="6"/>
      <c r="IO1292" s="4"/>
      <c r="IP1292" s="6"/>
      <c r="IQ1292" s="5"/>
      <c r="IR1292" s="5"/>
      <c r="IS1292" s="4"/>
      <c r="IT1292" s="6"/>
      <c r="IU1292" s="4"/>
      <c r="IV1292" s="6"/>
      <c r="IW1292" s="5"/>
      <c r="IX1292" s="5"/>
      <c r="IY1292" s="4"/>
      <c r="IZ1292" s="6"/>
      <c r="JA1292" s="4"/>
      <c r="JB1292" s="6"/>
      <c r="JC1292" s="5"/>
      <c r="JD1292" s="5"/>
      <c r="JE1292" s="4"/>
      <c r="JF1292" s="6"/>
      <c r="JG1292" s="4"/>
      <c r="JH1292" s="6"/>
      <c r="JI1292" s="5"/>
      <c r="JJ1292" s="5"/>
      <c r="JK1292" s="4"/>
      <c r="JL1292" s="6"/>
      <c r="JM1292" s="4"/>
      <c r="JN1292" s="6"/>
      <c r="JO1292" s="5"/>
      <c r="JP1292" s="5"/>
      <c r="JQ1292" s="4"/>
      <c r="JR1292" s="6"/>
      <c r="JS1292" s="4"/>
      <c r="JT1292" s="6"/>
      <c r="JU1292" s="5"/>
      <c r="JV1292" s="5"/>
      <c r="JW1292" s="4"/>
      <c r="JX1292" s="6"/>
      <c r="JY1292" s="4"/>
      <c r="JZ1292" s="6"/>
      <c r="KA1292" s="5"/>
      <c r="KB1292" s="5"/>
      <c r="KC1292" s="4"/>
      <c r="KD1292" s="6"/>
      <c r="KE1292" s="4"/>
      <c r="KF1292" s="6"/>
      <c r="KG1292" s="5"/>
      <c r="KH1292" s="5"/>
      <c r="KI1292" s="4"/>
      <c r="KJ1292" s="6"/>
      <c r="KK1292" s="4"/>
      <c r="KL1292" s="6"/>
      <c r="KM1292" s="5"/>
      <c r="KN1292" s="5"/>
    </row>
    <row r="1293">
      <c r="A1293" s="3" t="s">
        <v>85</v>
      </c>
      <c r="B1293" s="3" t="s">
        <v>712</v>
      </c>
      <c r="C1293" s="3" t="s">
        <v>586</v>
      </c>
      <c r="D1293" s="3" t="s">
        <v>712</v>
      </c>
      <c r="E1293" s="3" t="s">
        <v>938</v>
      </c>
      <c r="F1293" s="3" t="s">
        <v>104</v>
      </c>
      <c r="G1293" s="3" t="s">
        <v>104</v>
      </c>
      <c r="H1293" s="3" t="s">
        <v>104</v>
      </c>
      <c r="I1293" s="3" t="s">
        <v>1325</v>
      </c>
      <c r="J1293" s="3" t="s">
        <v>104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/>
      <c r="T1293" s="6"/>
      <c r="U1293" s="4"/>
      <c r="V1293" s="6"/>
      <c r="W1293" s="5"/>
      <c r="X1293" s="5"/>
      <c r="Y1293" s="4"/>
      <c r="Z1293" s="6"/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  <c r="AW1293" s="4"/>
      <c r="AX1293" s="6"/>
      <c r="AY1293" s="4"/>
      <c r="AZ1293" s="6"/>
      <c r="BA1293" s="5"/>
      <c r="BB1293" s="5"/>
      <c r="BC1293" s="4"/>
      <c r="BD1293" s="6"/>
      <c r="BE1293" s="4"/>
      <c r="BF1293" s="6"/>
      <c r="BG1293" s="5"/>
      <c r="BH1293" s="5"/>
      <c r="BI1293" s="4"/>
      <c r="BJ1293" s="6"/>
      <c r="BK1293" s="4"/>
      <c r="BL1293" s="6"/>
      <c r="BM1293" s="5"/>
      <c r="BN1293" s="5"/>
      <c r="BO1293" s="4"/>
      <c r="BP1293" s="6"/>
      <c r="BQ1293" s="4"/>
      <c r="BR1293" s="6"/>
      <c r="BS1293" s="5"/>
      <c r="BT1293" s="5"/>
      <c r="BU1293" s="4"/>
      <c r="BV1293" s="6"/>
      <c r="BW1293" s="4"/>
      <c r="BX1293" s="6"/>
      <c r="BY1293" s="5"/>
      <c r="BZ1293" s="5"/>
      <c r="CA1293" s="4"/>
      <c r="CB1293" s="6"/>
      <c r="CC1293" s="4"/>
      <c r="CD1293" s="6"/>
      <c r="CE1293" s="5"/>
      <c r="CF1293" s="5"/>
      <c r="CG1293" s="4"/>
      <c r="CH1293" s="6"/>
      <c r="CI1293" s="4"/>
      <c r="CJ1293" s="6"/>
      <c r="CK1293" s="5"/>
      <c r="CL1293" s="5"/>
      <c r="CM1293" s="4"/>
      <c r="CN1293" s="6"/>
      <c r="CO1293" s="4"/>
      <c r="CP1293" s="6"/>
      <c r="CQ1293" s="5"/>
      <c r="CR1293" s="5"/>
      <c r="CS1293" s="4"/>
      <c r="CT1293" s="6"/>
      <c r="CU1293" s="4"/>
      <c r="CV1293" s="6"/>
      <c r="CW1293" s="5"/>
      <c r="CX1293" s="5"/>
      <c r="CY1293" s="4"/>
      <c r="CZ1293" s="6"/>
      <c r="DA1293" s="4"/>
      <c r="DB1293" s="6"/>
      <c r="DC1293" s="5"/>
      <c r="DD1293" s="5"/>
      <c r="DE1293" s="4"/>
      <c r="DF1293" s="6"/>
      <c r="DG1293" s="4"/>
      <c r="DH1293" s="6"/>
      <c r="DI1293" s="5"/>
      <c r="DJ1293" s="5"/>
      <c r="DK1293" s="4"/>
      <c r="DL1293" s="6"/>
      <c r="DM1293" s="4"/>
      <c r="DN1293" s="6"/>
      <c r="DO1293" s="5"/>
      <c r="DP1293" s="5"/>
      <c r="DQ1293" s="4"/>
      <c r="DR1293" s="6"/>
      <c r="DS1293" s="4"/>
      <c r="DT1293" s="6"/>
      <c r="DU1293" s="5"/>
      <c r="DV1293" s="5"/>
      <c r="DW1293" s="4"/>
      <c r="DX1293" s="6"/>
      <c r="DY1293" s="4"/>
      <c r="DZ1293" s="6"/>
      <c r="EA1293" s="5"/>
      <c r="EB1293" s="5"/>
      <c r="EC1293" s="4"/>
      <c r="ED1293" s="6"/>
      <c r="EE1293" s="4"/>
      <c r="EF1293" s="6"/>
      <c r="EG1293" s="5"/>
      <c r="EH1293" s="5"/>
      <c r="EI1293" s="4"/>
      <c r="EJ1293" s="6"/>
      <c r="EK1293" s="4"/>
      <c r="EL1293" s="6"/>
      <c r="EM1293" s="5"/>
      <c r="EN1293" s="5"/>
      <c r="EO1293" s="4"/>
      <c r="EP1293" s="6"/>
      <c r="EQ1293" s="4"/>
      <c r="ER1293" s="6"/>
      <c r="ES1293" s="5"/>
      <c r="ET1293" s="5"/>
      <c r="EU1293" s="4"/>
      <c r="EV1293" s="6"/>
      <c r="EW1293" s="4"/>
      <c r="EX1293" s="6"/>
      <c r="EY1293" s="5"/>
      <c r="EZ1293" s="5"/>
      <c r="FA1293" s="4"/>
      <c r="FB1293" s="6"/>
      <c r="FC1293" s="4"/>
      <c r="FD1293" s="6"/>
      <c r="FE1293" s="5"/>
      <c r="FF1293" s="5"/>
      <c r="FG1293" s="4"/>
      <c r="FH1293" s="6"/>
      <c r="FI1293" s="4"/>
      <c r="FJ1293" s="6"/>
      <c r="FK1293" s="5"/>
      <c r="FL1293" s="5"/>
      <c r="FM1293" s="4"/>
      <c r="FN1293" s="6"/>
      <c r="FO1293" s="4"/>
      <c r="FP1293" s="6"/>
      <c r="FQ1293" s="5"/>
      <c r="FR1293" s="5"/>
      <c r="FS1293" s="4"/>
      <c r="FT1293" s="6"/>
      <c r="FU1293" s="4"/>
      <c r="FV1293" s="6"/>
      <c r="FW1293" s="5"/>
      <c r="FX1293" s="5"/>
      <c r="FY1293" s="4"/>
      <c r="FZ1293" s="6"/>
      <c r="GA1293" s="4"/>
      <c r="GB1293" s="6"/>
      <c r="GC1293" s="5"/>
      <c r="GD1293" s="5"/>
      <c r="GE1293" s="4"/>
      <c r="GF1293" s="6"/>
      <c r="GG1293" s="4"/>
      <c r="GH1293" s="6"/>
      <c r="GI1293" s="5"/>
      <c r="GJ1293" s="5"/>
      <c r="GK1293" s="4"/>
      <c r="GL1293" s="6"/>
      <c r="GM1293" s="4"/>
      <c r="GN1293" s="6"/>
      <c r="GO1293" s="5"/>
      <c r="GP1293" s="5"/>
      <c r="GQ1293" s="4"/>
      <c r="GR1293" s="6"/>
      <c r="GS1293" s="4"/>
      <c r="GT1293" s="6"/>
      <c r="GU1293" s="5"/>
      <c r="GV1293" s="5"/>
      <c r="GW1293" s="4"/>
      <c r="GX1293" s="6"/>
      <c r="GY1293" s="4"/>
      <c r="GZ1293" s="6"/>
      <c r="HA1293" s="5"/>
      <c r="HB1293" s="5"/>
      <c r="HC1293" s="4"/>
      <c r="HD1293" s="6"/>
      <c r="HE1293" s="4"/>
      <c r="HF1293" s="6"/>
      <c r="HG1293" s="5"/>
      <c r="HH1293" s="5"/>
      <c r="HI1293" s="4"/>
      <c r="HJ1293" s="6"/>
      <c r="HK1293" s="4"/>
      <c r="HL1293" s="6"/>
      <c r="HM1293" s="5"/>
      <c r="HN1293" s="5"/>
      <c r="HO1293" s="4"/>
      <c r="HP1293" s="6"/>
      <c r="HQ1293" s="4"/>
      <c r="HR1293" s="6"/>
      <c r="HS1293" s="5"/>
      <c r="HT1293" s="5"/>
      <c r="HU1293" s="4"/>
      <c r="HV1293" s="6"/>
      <c r="HW1293" s="4"/>
      <c r="HX1293" s="6"/>
      <c r="HY1293" s="5"/>
      <c r="HZ1293" s="5"/>
      <c r="IA1293" s="4"/>
      <c r="IB1293" s="6"/>
      <c r="IC1293" s="4"/>
      <c r="ID1293" s="6"/>
      <c r="IE1293" s="5"/>
      <c r="IF1293" s="5"/>
      <c r="IG1293" s="4"/>
      <c r="IH1293" s="6"/>
      <c r="II1293" s="4"/>
      <c r="IJ1293" s="6"/>
      <c r="IK1293" s="5"/>
      <c r="IL1293" s="5"/>
      <c r="IM1293" s="4"/>
      <c r="IN1293" s="6"/>
      <c r="IO1293" s="4"/>
      <c r="IP1293" s="6"/>
      <c r="IQ1293" s="5"/>
      <c r="IR1293" s="5"/>
      <c r="IS1293" s="4"/>
      <c r="IT1293" s="6"/>
      <c r="IU1293" s="4"/>
      <c r="IV1293" s="6"/>
      <c r="IW1293" s="5"/>
      <c r="IX1293" s="5"/>
      <c r="IY1293" s="4"/>
      <c r="IZ1293" s="6"/>
      <c r="JA1293" s="4"/>
      <c r="JB1293" s="6"/>
      <c r="JC1293" s="5"/>
      <c r="JD1293" s="5"/>
      <c r="JE1293" s="4"/>
      <c r="JF1293" s="6"/>
      <c r="JG1293" s="4"/>
      <c r="JH1293" s="6"/>
      <c r="JI1293" s="5"/>
      <c r="JJ1293" s="5"/>
      <c r="JK1293" s="4"/>
      <c r="JL1293" s="6"/>
      <c r="JM1293" s="4"/>
      <c r="JN1293" s="6"/>
      <c r="JO1293" s="5"/>
      <c r="JP1293" s="5"/>
      <c r="JQ1293" s="4"/>
      <c r="JR1293" s="6"/>
      <c r="JS1293" s="4"/>
      <c r="JT1293" s="6"/>
      <c r="JU1293" s="5"/>
      <c r="JV1293" s="5"/>
      <c r="JW1293" s="4"/>
      <c r="JX1293" s="6"/>
      <c r="JY1293" s="4"/>
      <c r="JZ1293" s="6"/>
      <c r="KA1293" s="5"/>
      <c r="KB1293" s="5"/>
      <c r="KC1293" s="4"/>
      <c r="KD1293" s="6"/>
      <c r="KE1293" s="4"/>
      <c r="KF1293" s="6"/>
      <c r="KG1293" s="5"/>
      <c r="KH1293" s="5"/>
      <c r="KI1293" s="4"/>
      <c r="KJ1293" s="6"/>
      <c r="KK1293" s="4"/>
      <c r="KL1293" s="6"/>
      <c r="KM1293" s="5"/>
      <c r="KN1293" s="5"/>
    </row>
    <row r="1294">
      <c r="A1294" s="3" t="s">
        <v>85</v>
      </c>
      <c r="B1294" s="3" t="s">
        <v>712</v>
      </c>
      <c r="C1294" s="3" t="s">
        <v>586</v>
      </c>
      <c r="D1294" s="3" t="s">
        <v>712</v>
      </c>
      <c r="E1294" s="3" t="s">
        <v>930</v>
      </c>
      <c r="F1294" s="3" t="s">
        <v>104</v>
      </c>
      <c r="G1294" s="3" t="s">
        <v>104</v>
      </c>
      <c r="H1294" s="3" t="s">
        <v>104</v>
      </c>
      <c r="I1294" s="3" t="s">
        <v>1523</v>
      </c>
      <c r="J1294" s="3" t="s">
        <v>104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  <c r="AW1294" s="4"/>
      <c r="AX1294" s="6"/>
      <c r="AY1294" s="4"/>
      <c r="AZ1294" s="6"/>
      <c r="BA1294" s="5"/>
      <c r="BB1294" s="5"/>
      <c r="BC1294" s="4"/>
      <c r="BD1294" s="6"/>
      <c r="BE1294" s="4"/>
      <c r="BF1294" s="6"/>
      <c r="BG1294" s="5"/>
      <c r="BH1294" s="5"/>
      <c r="BI1294" s="4"/>
      <c r="BJ1294" s="6"/>
      <c r="BK1294" s="4"/>
      <c r="BL1294" s="6"/>
      <c r="BM1294" s="5"/>
      <c r="BN1294" s="5"/>
      <c r="BO1294" s="4"/>
      <c r="BP1294" s="6"/>
      <c r="BQ1294" s="4"/>
      <c r="BR1294" s="6"/>
      <c r="BS1294" s="5"/>
      <c r="BT1294" s="5"/>
      <c r="BU1294" s="4"/>
      <c r="BV1294" s="6"/>
      <c r="BW1294" s="4"/>
      <c r="BX1294" s="6"/>
      <c r="BY1294" s="5"/>
      <c r="BZ1294" s="5"/>
      <c r="CA1294" s="4"/>
      <c r="CB1294" s="6"/>
      <c r="CC1294" s="4"/>
      <c r="CD1294" s="6"/>
      <c r="CE1294" s="5"/>
      <c r="CF1294" s="5"/>
      <c r="CG1294" s="4"/>
      <c r="CH1294" s="6"/>
      <c r="CI1294" s="4"/>
      <c r="CJ1294" s="6"/>
      <c r="CK1294" s="5"/>
      <c r="CL1294" s="5"/>
      <c r="CM1294" s="4"/>
      <c r="CN1294" s="6"/>
      <c r="CO1294" s="4"/>
      <c r="CP1294" s="6"/>
      <c r="CQ1294" s="5"/>
      <c r="CR1294" s="5"/>
      <c r="CS1294" s="4"/>
      <c r="CT1294" s="6"/>
      <c r="CU1294" s="4"/>
      <c r="CV1294" s="6"/>
      <c r="CW1294" s="5"/>
      <c r="CX1294" s="5"/>
      <c r="CY1294" s="4"/>
      <c r="CZ1294" s="6"/>
      <c r="DA1294" s="4"/>
      <c r="DB1294" s="6"/>
      <c r="DC1294" s="5"/>
      <c r="DD1294" s="5"/>
      <c r="DE1294" s="4"/>
      <c r="DF1294" s="6"/>
      <c r="DG1294" s="4"/>
      <c r="DH1294" s="6"/>
      <c r="DI1294" s="5"/>
      <c r="DJ1294" s="5"/>
      <c r="DK1294" s="4"/>
      <c r="DL1294" s="6"/>
      <c r="DM1294" s="4"/>
      <c r="DN1294" s="6"/>
      <c r="DO1294" s="5"/>
      <c r="DP1294" s="5"/>
      <c r="DQ1294" s="4"/>
      <c r="DR1294" s="6"/>
      <c r="DS1294" s="4"/>
      <c r="DT1294" s="6"/>
      <c r="DU1294" s="5"/>
      <c r="DV1294" s="5"/>
      <c r="DW1294" s="4"/>
      <c r="DX1294" s="6"/>
      <c r="DY1294" s="4"/>
      <c r="DZ1294" s="6"/>
      <c r="EA1294" s="5"/>
      <c r="EB1294" s="5"/>
      <c r="EC1294" s="4"/>
      <c r="ED1294" s="6"/>
      <c r="EE1294" s="4"/>
      <c r="EF1294" s="6"/>
      <c r="EG1294" s="5"/>
      <c r="EH1294" s="5"/>
      <c r="EI1294" s="4"/>
      <c r="EJ1294" s="6"/>
      <c r="EK1294" s="4"/>
      <c r="EL1294" s="6"/>
      <c r="EM1294" s="5"/>
      <c r="EN1294" s="5"/>
      <c r="EO1294" s="4"/>
      <c r="EP1294" s="6"/>
      <c r="EQ1294" s="4"/>
      <c r="ER1294" s="6"/>
      <c r="ES1294" s="5"/>
      <c r="ET1294" s="5"/>
      <c r="EU1294" s="4"/>
      <c r="EV1294" s="6"/>
      <c r="EW1294" s="4"/>
      <c r="EX1294" s="6"/>
      <c r="EY1294" s="5"/>
      <c r="EZ1294" s="5"/>
      <c r="FA1294" s="4"/>
      <c r="FB1294" s="6"/>
      <c r="FC1294" s="4"/>
      <c r="FD1294" s="6"/>
      <c r="FE1294" s="5"/>
      <c r="FF1294" s="5"/>
      <c r="FG1294" s="4"/>
      <c r="FH1294" s="6"/>
      <c r="FI1294" s="4"/>
      <c r="FJ1294" s="6"/>
      <c r="FK1294" s="5"/>
      <c r="FL1294" s="5"/>
      <c r="FM1294" s="4"/>
      <c r="FN1294" s="6"/>
      <c r="FO1294" s="4"/>
      <c r="FP1294" s="6"/>
      <c r="FQ1294" s="5"/>
      <c r="FR1294" s="5"/>
      <c r="FS1294" s="4"/>
      <c r="FT1294" s="6"/>
      <c r="FU1294" s="4"/>
      <c r="FV1294" s="6"/>
      <c r="FW1294" s="5"/>
      <c r="FX1294" s="5"/>
      <c r="FY1294" s="4"/>
      <c r="FZ1294" s="6"/>
      <c r="GA1294" s="4"/>
      <c r="GB1294" s="6"/>
      <c r="GC1294" s="5"/>
      <c r="GD1294" s="5"/>
      <c r="GE1294" s="4"/>
      <c r="GF1294" s="6"/>
      <c r="GG1294" s="4"/>
      <c r="GH1294" s="6"/>
      <c r="GI1294" s="5"/>
      <c r="GJ1294" s="5"/>
      <c r="GK1294" s="4"/>
      <c r="GL1294" s="6"/>
      <c r="GM1294" s="4"/>
      <c r="GN1294" s="6"/>
      <c r="GO1294" s="5"/>
      <c r="GP1294" s="5"/>
      <c r="GQ1294" s="4"/>
      <c r="GR1294" s="6"/>
      <c r="GS1294" s="4"/>
      <c r="GT1294" s="6"/>
      <c r="GU1294" s="5"/>
      <c r="GV1294" s="5"/>
      <c r="GW1294" s="4"/>
      <c r="GX1294" s="6"/>
      <c r="GY1294" s="4"/>
      <c r="GZ1294" s="6"/>
      <c r="HA1294" s="5"/>
      <c r="HB1294" s="5"/>
      <c r="HC1294" s="4"/>
      <c r="HD1294" s="6"/>
      <c r="HE1294" s="4"/>
      <c r="HF1294" s="6"/>
      <c r="HG1294" s="5"/>
      <c r="HH1294" s="5"/>
      <c r="HI1294" s="4"/>
      <c r="HJ1294" s="6"/>
      <c r="HK1294" s="4"/>
      <c r="HL1294" s="6"/>
      <c r="HM1294" s="5"/>
      <c r="HN1294" s="5"/>
      <c r="HO1294" s="4"/>
      <c r="HP1294" s="6"/>
      <c r="HQ1294" s="4"/>
      <c r="HR1294" s="6"/>
      <c r="HS1294" s="5"/>
      <c r="HT1294" s="5"/>
      <c r="HU1294" s="4"/>
      <c r="HV1294" s="6"/>
      <c r="HW1294" s="4"/>
      <c r="HX1294" s="6"/>
      <c r="HY1294" s="5"/>
      <c r="HZ1294" s="5"/>
      <c r="IA1294" s="4"/>
      <c r="IB1294" s="6"/>
      <c r="IC1294" s="4"/>
      <c r="ID1294" s="6"/>
      <c r="IE1294" s="5"/>
      <c r="IF1294" s="5"/>
      <c r="IG1294" s="4"/>
      <c r="IH1294" s="6"/>
      <c r="II1294" s="4"/>
      <c r="IJ1294" s="6"/>
      <c r="IK1294" s="5"/>
      <c r="IL1294" s="5"/>
      <c r="IM1294" s="4"/>
      <c r="IN1294" s="6"/>
      <c r="IO1294" s="4"/>
      <c r="IP1294" s="6"/>
      <c r="IQ1294" s="5"/>
      <c r="IR1294" s="5"/>
      <c r="IS1294" s="4"/>
      <c r="IT1294" s="6"/>
      <c r="IU1294" s="4"/>
      <c r="IV1294" s="6"/>
      <c r="IW1294" s="5"/>
      <c r="IX1294" s="5"/>
      <c r="IY1294" s="4"/>
      <c r="IZ1294" s="6"/>
      <c r="JA1294" s="4"/>
      <c r="JB1294" s="6"/>
      <c r="JC1294" s="5"/>
      <c r="JD1294" s="5"/>
      <c r="JE1294" s="4"/>
      <c r="JF1294" s="6"/>
      <c r="JG1294" s="4"/>
      <c r="JH1294" s="6"/>
      <c r="JI1294" s="5"/>
      <c r="JJ1294" s="5"/>
      <c r="JK1294" s="4"/>
      <c r="JL1294" s="6"/>
      <c r="JM1294" s="4"/>
      <c r="JN1294" s="6"/>
      <c r="JO1294" s="5"/>
      <c r="JP1294" s="5"/>
      <c r="JQ1294" s="4"/>
      <c r="JR1294" s="6"/>
      <c r="JS1294" s="4"/>
      <c r="JT1294" s="6"/>
      <c r="JU1294" s="5"/>
      <c r="JV1294" s="5"/>
      <c r="JW1294" s="4"/>
      <c r="JX1294" s="6"/>
      <c r="JY1294" s="4"/>
      <c r="JZ1294" s="6"/>
      <c r="KA1294" s="5"/>
      <c r="KB1294" s="5"/>
      <c r="KC1294" s="4"/>
      <c r="KD1294" s="6"/>
      <c r="KE1294" s="4"/>
      <c r="KF1294" s="6"/>
      <c r="KG1294" s="5"/>
      <c r="KH1294" s="5"/>
      <c r="KI1294" s="4"/>
      <c r="KJ1294" s="6"/>
      <c r="KK1294" s="4"/>
      <c r="KL1294" s="6"/>
      <c r="KM1294" s="5"/>
      <c r="KN1294" s="5"/>
    </row>
    <row r="1295">
      <c r="A1295" s="3" t="s">
        <v>85</v>
      </c>
      <c r="B1295" s="3" t="s">
        <v>712</v>
      </c>
      <c r="C1295" s="3" t="s">
        <v>586</v>
      </c>
      <c r="D1295" s="3" t="s">
        <v>712</v>
      </c>
      <c r="E1295" s="3" t="s">
        <v>929</v>
      </c>
      <c r="F1295" s="3" t="s">
        <v>104</v>
      </c>
      <c r="G1295" s="3" t="s">
        <v>104</v>
      </c>
      <c r="H1295" s="3" t="s">
        <v>104</v>
      </c>
      <c r="I1295" s="3" t="s">
        <v>1364</v>
      </c>
      <c r="J1295" s="3" t="s">
        <v>104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/>
      <c r="T1295" s="6"/>
      <c r="U1295" s="4"/>
      <c r="V1295" s="6"/>
      <c r="W1295" s="5"/>
      <c r="X1295" s="5"/>
      <c r="Y1295" s="4"/>
      <c r="Z1295" s="6"/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  <c r="AW1295" s="4"/>
      <c r="AX1295" s="6"/>
      <c r="AY1295" s="4"/>
      <c r="AZ1295" s="6"/>
      <c r="BA1295" s="5"/>
      <c r="BB1295" s="5"/>
      <c r="BC1295" s="4"/>
      <c r="BD1295" s="6"/>
      <c r="BE1295" s="4"/>
      <c r="BF1295" s="6"/>
      <c r="BG1295" s="5"/>
      <c r="BH1295" s="5"/>
      <c r="BI1295" s="4"/>
      <c r="BJ1295" s="6"/>
      <c r="BK1295" s="4"/>
      <c r="BL1295" s="6"/>
      <c r="BM1295" s="5"/>
      <c r="BN1295" s="5"/>
      <c r="BO1295" s="4"/>
      <c r="BP1295" s="6"/>
      <c r="BQ1295" s="4"/>
      <c r="BR1295" s="6"/>
      <c r="BS1295" s="5"/>
      <c r="BT1295" s="5"/>
      <c r="BU1295" s="4"/>
      <c r="BV1295" s="6"/>
      <c r="BW1295" s="4"/>
      <c r="BX1295" s="6"/>
      <c r="BY1295" s="5"/>
      <c r="BZ1295" s="5"/>
      <c r="CA1295" s="4"/>
      <c r="CB1295" s="6"/>
      <c r="CC1295" s="4"/>
      <c r="CD1295" s="6"/>
      <c r="CE1295" s="5"/>
      <c r="CF1295" s="5"/>
      <c r="CG1295" s="4"/>
      <c r="CH1295" s="6"/>
      <c r="CI1295" s="4"/>
      <c r="CJ1295" s="6"/>
      <c r="CK1295" s="5"/>
      <c r="CL1295" s="5"/>
      <c r="CM1295" s="4"/>
      <c r="CN1295" s="6"/>
      <c r="CO1295" s="4"/>
      <c r="CP1295" s="6"/>
      <c r="CQ1295" s="5"/>
      <c r="CR1295" s="5"/>
      <c r="CS1295" s="4"/>
      <c r="CT1295" s="6"/>
      <c r="CU1295" s="4"/>
      <c r="CV1295" s="6"/>
      <c r="CW1295" s="5"/>
      <c r="CX1295" s="5"/>
      <c r="CY1295" s="4"/>
      <c r="CZ1295" s="6"/>
      <c r="DA1295" s="4"/>
      <c r="DB1295" s="6"/>
      <c r="DC1295" s="5"/>
      <c r="DD1295" s="5"/>
      <c r="DE1295" s="4"/>
      <c r="DF1295" s="6"/>
      <c r="DG1295" s="4"/>
      <c r="DH1295" s="6"/>
      <c r="DI1295" s="5"/>
      <c r="DJ1295" s="5"/>
      <c r="DK1295" s="4"/>
      <c r="DL1295" s="6"/>
      <c r="DM1295" s="4"/>
      <c r="DN1295" s="6"/>
      <c r="DO1295" s="5"/>
      <c r="DP1295" s="5"/>
      <c r="DQ1295" s="4"/>
      <c r="DR1295" s="6"/>
      <c r="DS1295" s="4"/>
      <c r="DT1295" s="6"/>
      <c r="DU1295" s="5"/>
      <c r="DV1295" s="5"/>
      <c r="DW1295" s="4"/>
      <c r="DX1295" s="6"/>
      <c r="DY1295" s="4"/>
      <c r="DZ1295" s="6"/>
      <c r="EA1295" s="5"/>
      <c r="EB1295" s="5"/>
      <c r="EC1295" s="4"/>
      <c r="ED1295" s="6"/>
      <c r="EE1295" s="4"/>
      <c r="EF1295" s="6"/>
      <c r="EG1295" s="5"/>
      <c r="EH1295" s="5"/>
      <c r="EI1295" s="4"/>
      <c r="EJ1295" s="6"/>
      <c r="EK1295" s="4"/>
      <c r="EL1295" s="6"/>
      <c r="EM1295" s="5"/>
      <c r="EN1295" s="5"/>
      <c r="EO1295" s="4"/>
      <c r="EP1295" s="6"/>
      <c r="EQ1295" s="4"/>
      <c r="ER1295" s="6"/>
      <c r="ES1295" s="5"/>
      <c r="ET1295" s="5"/>
      <c r="EU1295" s="4"/>
      <c r="EV1295" s="6"/>
      <c r="EW1295" s="4"/>
      <c r="EX1295" s="6"/>
      <c r="EY1295" s="5"/>
      <c r="EZ1295" s="5"/>
      <c r="FA1295" s="4"/>
      <c r="FB1295" s="6"/>
      <c r="FC1295" s="4"/>
      <c r="FD1295" s="6"/>
      <c r="FE1295" s="5"/>
      <c r="FF1295" s="5"/>
      <c r="FG1295" s="4"/>
      <c r="FH1295" s="6"/>
      <c r="FI1295" s="4"/>
      <c r="FJ1295" s="6"/>
      <c r="FK1295" s="5"/>
      <c r="FL1295" s="5"/>
      <c r="FM1295" s="4"/>
      <c r="FN1295" s="6"/>
      <c r="FO1295" s="4"/>
      <c r="FP1295" s="6"/>
      <c r="FQ1295" s="5"/>
      <c r="FR1295" s="5"/>
      <c r="FS1295" s="4"/>
      <c r="FT1295" s="6"/>
      <c r="FU1295" s="4"/>
      <c r="FV1295" s="6"/>
      <c r="FW1295" s="5"/>
      <c r="FX1295" s="5"/>
      <c r="FY1295" s="4"/>
      <c r="FZ1295" s="6"/>
      <c r="GA1295" s="4"/>
      <c r="GB1295" s="6"/>
      <c r="GC1295" s="5"/>
      <c r="GD1295" s="5"/>
      <c r="GE1295" s="4"/>
      <c r="GF1295" s="6"/>
      <c r="GG1295" s="4"/>
      <c r="GH1295" s="6"/>
      <c r="GI1295" s="5"/>
      <c r="GJ1295" s="5"/>
      <c r="GK1295" s="4"/>
      <c r="GL1295" s="6"/>
      <c r="GM1295" s="4"/>
      <c r="GN1295" s="6"/>
      <c r="GO1295" s="5"/>
      <c r="GP1295" s="5"/>
      <c r="GQ1295" s="4"/>
      <c r="GR1295" s="6"/>
      <c r="GS1295" s="4"/>
      <c r="GT1295" s="6"/>
      <c r="GU1295" s="5"/>
      <c r="GV1295" s="5"/>
      <c r="GW1295" s="4"/>
      <c r="GX1295" s="6"/>
      <c r="GY1295" s="4"/>
      <c r="GZ1295" s="6"/>
      <c r="HA1295" s="5"/>
      <c r="HB1295" s="5"/>
      <c r="HC1295" s="4"/>
      <c r="HD1295" s="6"/>
      <c r="HE1295" s="4"/>
      <c r="HF1295" s="6"/>
      <c r="HG1295" s="5"/>
      <c r="HH1295" s="5"/>
      <c r="HI1295" s="4"/>
      <c r="HJ1295" s="6"/>
      <c r="HK1295" s="4"/>
      <c r="HL1295" s="6"/>
      <c r="HM1295" s="5"/>
      <c r="HN1295" s="5"/>
      <c r="HO1295" s="4"/>
      <c r="HP1295" s="6"/>
      <c r="HQ1295" s="4"/>
      <c r="HR1295" s="6"/>
      <c r="HS1295" s="5"/>
      <c r="HT1295" s="5"/>
      <c r="HU1295" s="4"/>
      <c r="HV1295" s="6"/>
      <c r="HW1295" s="4"/>
      <c r="HX1295" s="6"/>
      <c r="HY1295" s="5"/>
      <c r="HZ1295" s="5"/>
      <c r="IA1295" s="4"/>
      <c r="IB1295" s="6"/>
      <c r="IC1295" s="4"/>
      <c r="ID1295" s="6"/>
      <c r="IE1295" s="5"/>
      <c r="IF1295" s="5"/>
      <c r="IG1295" s="4"/>
      <c r="IH1295" s="6"/>
      <c r="II1295" s="4"/>
      <c r="IJ1295" s="6"/>
      <c r="IK1295" s="5"/>
      <c r="IL1295" s="5"/>
      <c r="IM1295" s="4"/>
      <c r="IN1295" s="6"/>
      <c r="IO1295" s="4"/>
      <c r="IP1295" s="6"/>
      <c r="IQ1295" s="5"/>
      <c r="IR1295" s="5"/>
      <c r="IS1295" s="4"/>
      <c r="IT1295" s="6"/>
      <c r="IU1295" s="4"/>
      <c r="IV1295" s="6"/>
      <c r="IW1295" s="5"/>
      <c r="IX1295" s="5"/>
      <c r="IY1295" s="4"/>
      <c r="IZ1295" s="6"/>
      <c r="JA1295" s="4"/>
      <c r="JB1295" s="6"/>
      <c r="JC1295" s="5"/>
      <c r="JD1295" s="5"/>
      <c r="JE1295" s="4"/>
      <c r="JF1295" s="6"/>
      <c r="JG1295" s="4"/>
      <c r="JH1295" s="6"/>
      <c r="JI1295" s="5"/>
      <c r="JJ1295" s="5"/>
      <c r="JK1295" s="4"/>
      <c r="JL1295" s="6"/>
      <c r="JM1295" s="4"/>
      <c r="JN1295" s="6"/>
      <c r="JO1295" s="5"/>
      <c r="JP1295" s="5"/>
      <c r="JQ1295" s="4"/>
      <c r="JR1295" s="6"/>
      <c r="JS1295" s="4"/>
      <c r="JT1295" s="6"/>
      <c r="JU1295" s="5"/>
      <c r="JV1295" s="5"/>
      <c r="JW1295" s="4"/>
      <c r="JX1295" s="6"/>
      <c r="JY1295" s="4"/>
      <c r="JZ1295" s="6"/>
      <c r="KA1295" s="5"/>
      <c r="KB1295" s="5"/>
      <c r="KC1295" s="4"/>
      <c r="KD1295" s="6"/>
      <c r="KE1295" s="4"/>
      <c r="KF1295" s="6"/>
      <c r="KG1295" s="5"/>
      <c r="KH1295" s="5"/>
      <c r="KI1295" s="4"/>
      <c r="KJ1295" s="6"/>
      <c r="KK1295" s="4"/>
      <c r="KL1295" s="6"/>
      <c r="KM1295" s="5"/>
      <c r="KN1295" s="5"/>
    </row>
    <row r="1296">
      <c r="A1296" s="3" t="s">
        <v>85</v>
      </c>
      <c r="B1296" s="3" t="s">
        <v>712</v>
      </c>
      <c r="C1296" s="3" t="s">
        <v>586</v>
      </c>
      <c r="D1296" s="3" t="s">
        <v>712</v>
      </c>
      <c r="E1296" s="3" t="s">
        <v>931</v>
      </c>
      <c r="F1296" s="3" t="s">
        <v>104</v>
      </c>
      <c r="G1296" s="3" t="s">
        <v>104</v>
      </c>
      <c r="H1296" s="3" t="s">
        <v>104</v>
      </c>
      <c r="I1296" s="3" t="s">
        <v>1364</v>
      </c>
      <c r="J1296" s="3" t="s">
        <v>104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/>
      <c r="T1296" s="6"/>
      <c r="U1296" s="4"/>
      <c r="V1296" s="6"/>
      <c r="W1296" s="5"/>
      <c r="X1296" s="5"/>
      <c r="Y1296" s="4"/>
      <c r="Z1296" s="6"/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  <c r="AW1296" s="4"/>
      <c r="AX1296" s="6"/>
      <c r="AY1296" s="4"/>
      <c r="AZ1296" s="6"/>
      <c r="BA1296" s="5"/>
      <c r="BB1296" s="5"/>
      <c r="BC1296" s="4"/>
      <c r="BD1296" s="6"/>
      <c r="BE1296" s="4"/>
      <c r="BF1296" s="6"/>
      <c r="BG1296" s="5"/>
      <c r="BH1296" s="5"/>
      <c r="BI1296" s="4"/>
      <c r="BJ1296" s="6"/>
      <c r="BK1296" s="4"/>
      <c r="BL1296" s="6"/>
      <c r="BM1296" s="5"/>
      <c r="BN1296" s="5"/>
      <c r="BO1296" s="4"/>
      <c r="BP1296" s="6"/>
      <c r="BQ1296" s="4"/>
      <c r="BR1296" s="6"/>
      <c r="BS1296" s="5"/>
      <c r="BT1296" s="5"/>
      <c r="BU1296" s="4"/>
      <c r="BV1296" s="6"/>
      <c r="BW1296" s="4"/>
      <c r="BX1296" s="6"/>
      <c r="BY1296" s="5"/>
      <c r="BZ1296" s="5"/>
      <c r="CA1296" s="4"/>
      <c r="CB1296" s="6"/>
      <c r="CC1296" s="4"/>
      <c r="CD1296" s="6"/>
      <c r="CE1296" s="5"/>
      <c r="CF1296" s="5"/>
      <c r="CG1296" s="4"/>
      <c r="CH1296" s="6"/>
      <c r="CI1296" s="4"/>
      <c r="CJ1296" s="6"/>
      <c r="CK1296" s="5"/>
      <c r="CL1296" s="5"/>
      <c r="CM1296" s="4"/>
      <c r="CN1296" s="6"/>
      <c r="CO1296" s="4"/>
      <c r="CP1296" s="6"/>
      <c r="CQ1296" s="5"/>
      <c r="CR1296" s="5"/>
      <c r="CS1296" s="4"/>
      <c r="CT1296" s="6"/>
      <c r="CU1296" s="4"/>
      <c r="CV1296" s="6"/>
      <c r="CW1296" s="5"/>
      <c r="CX1296" s="5"/>
      <c r="CY1296" s="4"/>
      <c r="CZ1296" s="6"/>
      <c r="DA1296" s="4"/>
      <c r="DB1296" s="6"/>
      <c r="DC1296" s="5"/>
      <c r="DD1296" s="5"/>
      <c r="DE1296" s="4"/>
      <c r="DF1296" s="6"/>
      <c r="DG1296" s="4"/>
      <c r="DH1296" s="6"/>
      <c r="DI1296" s="5"/>
      <c r="DJ1296" s="5"/>
      <c r="DK1296" s="4"/>
      <c r="DL1296" s="6"/>
      <c r="DM1296" s="4"/>
      <c r="DN1296" s="6"/>
      <c r="DO1296" s="5"/>
      <c r="DP1296" s="5"/>
      <c r="DQ1296" s="4"/>
      <c r="DR1296" s="6"/>
      <c r="DS1296" s="4"/>
      <c r="DT1296" s="6"/>
      <c r="DU1296" s="5"/>
      <c r="DV1296" s="5"/>
      <c r="DW1296" s="4"/>
      <c r="DX1296" s="6"/>
      <c r="DY1296" s="4"/>
      <c r="DZ1296" s="6"/>
      <c r="EA1296" s="5"/>
      <c r="EB1296" s="5"/>
      <c r="EC1296" s="4"/>
      <c r="ED1296" s="6"/>
      <c r="EE1296" s="4"/>
      <c r="EF1296" s="6"/>
      <c r="EG1296" s="5"/>
      <c r="EH1296" s="5"/>
      <c r="EI1296" s="4"/>
      <c r="EJ1296" s="6"/>
      <c r="EK1296" s="4"/>
      <c r="EL1296" s="6"/>
      <c r="EM1296" s="5"/>
      <c r="EN1296" s="5"/>
      <c r="EO1296" s="4"/>
      <c r="EP1296" s="6"/>
      <c r="EQ1296" s="4"/>
      <c r="ER1296" s="6"/>
      <c r="ES1296" s="5"/>
      <c r="ET1296" s="5"/>
      <c r="EU1296" s="4"/>
      <c r="EV1296" s="6"/>
      <c r="EW1296" s="4"/>
      <c r="EX1296" s="6"/>
      <c r="EY1296" s="5"/>
      <c r="EZ1296" s="5"/>
      <c r="FA1296" s="4"/>
      <c r="FB1296" s="6"/>
      <c r="FC1296" s="4"/>
      <c r="FD1296" s="6"/>
      <c r="FE1296" s="5"/>
      <c r="FF1296" s="5"/>
      <c r="FG1296" s="4"/>
      <c r="FH1296" s="6"/>
      <c r="FI1296" s="4"/>
      <c r="FJ1296" s="6"/>
      <c r="FK1296" s="5"/>
      <c r="FL1296" s="5"/>
      <c r="FM1296" s="4"/>
      <c r="FN1296" s="6"/>
      <c r="FO1296" s="4"/>
      <c r="FP1296" s="6"/>
      <c r="FQ1296" s="5"/>
      <c r="FR1296" s="5"/>
      <c r="FS1296" s="4"/>
      <c r="FT1296" s="6"/>
      <c r="FU1296" s="4"/>
      <c r="FV1296" s="6"/>
      <c r="FW1296" s="5"/>
      <c r="FX1296" s="5"/>
      <c r="FY1296" s="4"/>
      <c r="FZ1296" s="6"/>
      <c r="GA1296" s="4"/>
      <c r="GB1296" s="6"/>
      <c r="GC1296" s="5"/>
      <c r="GD1296" s="5"/>
      <c r="GE1296" s="4"/>
      <c r="GF1296" s="6"/>
      <c r="GG1296" s="4"/>
      <c r="GH1296" s="6"/>
      <c r="GI1296" s="5"/>
      <c r="GJ1296" s="5"/>
      <c r="GK1296" s="4"/>
      <c r="GL1296" s="6"/>
      <c r="GM1296" s="4"/>
      <c r="GN1296" s="6"/>
      <c r="GO1296" s="5"/>
      <c r="GP1296" s="5"/>
      <c r="GQ1296" s="4"/>
      <c r="GR1296" s="6"/>
      <c r="GS1296" s="4"/>
      <c r="GT1296" s="6"/>
      <c r="GU1296" s="5"/>
      <c r="GV1296" s="5"/>
      <c r="GW1296" s="4"/>
      <c r="GX1296" s="6"/>
      <c r="GY1296" s="4"/>
      <c r="GZ1296" s="6"/>
      <c r="HA1296" s="5"/>
      <c r="HB1296" s="5"/>
      <c r="HC1296" s="4"/>
      <c r="HD1296" s="6"/>
      <c r="HE1296" s="4"/>
      <c r="HF1296" s="6"/>
      <c r="HG1296" s="5"/>
      <c r="HH1296" s="5"/>
      <c r="HI1296" s="4"/>
      <c r="HJ1296" s="6"/>
      <c r="HK1296" s="4"/>
      <c r="HL1296" s="6"/>
      <c r="HM1296" s="5"/>
      <c r="HN1296" s="5"/>
      <c r="HO1296" s="4"/>
      <c r="HP1296" s="6"/>
      <c r="HQ1296" s="4"/>
      <c r="HR1296" s="6"/>
      <c r="HS1296" s="5"/>
      <c r="HT1296" s="5"/>
      <c r="HU1296" s="4"/>
      <c r="HV1296" s="6"/>
      <c r="HW1296" s="4"/>
      <c r="HX1296" s="6"/>
      <c r="HY1296" s="5"/>
      <c r="HZ1296" s="5"/>
      <c r="IA1296" s="4"/>
      <c r="IB1296" s="6"/>
      <c r="IC1296" s="4"/>
      <c r="ID1296" s="6"/>
      <c r="IE1296" s="5"/>
      <c r="IF1296" s="5"/>
      <c r="IG1296" s="4"/>
      <c r="IH1296" s="6"/>
      <c r="II1296" s="4"/>
      <c r="IJ1296" s="6"/>
      <c r="IK1296" s="5"/>
      <c r="IL1296" s="5"/>
      <c r="IM1296" s="4"/>
      <c r="IN1296" s="6"/>
      <c r="IO1296" s="4"/>
      <c r="IP1296" s="6"/>
      <c r="IQ1296" s="5"/>
      <c r="IR1296" s="5"/>
      <c r="IS1296" s="4"/>
      <c r="IT1296" s="6"/>
      <c r="IU1296" s="4"/>
      <c r="IV1296" s="6"/>
      <c r="IW1296" s="5"/>
      <c r="IX1296" s="5"/>
      <c r="IY1296" s="4"/>
      <c r="IZ1296" s="6"/>
      <c r="JA1296" s="4"/>
      <c r="JB1296" s="6"/>
      <c r="JC1296" s="5"/>
      <c r="JD1296" s="5"/>
      <c r="JE1296" s="4"/>
      <c r="JF1296" s="6"/>
      <c r="JG1296" s="4"/>
      <c r="JH1296" s="6"/>
      <c r="JI1296" s="5"/>
      <c r="JJ1296" s="5"/>
      <c r="JK1296" s="4"/>
      <c r="JL1296" s="6"/>
      <c r="JM1296" s="4"/>
      <c r="JN1296" s="6"/>
      <c r="JO1296" s="5"/>
      <c r="JP1296" s="5"/>
      <c r="JQ1296" s="4"/>
      <c r="JR1296" s="6"/>
      <c r="JS1296" s="4"/>
      <c r="JT1296" s="6"/>
      <c r="JU1296" s="5"/>
      <c r="JV1296" s="5"/>
      <c r="JW1296" s="4"/>
      <c r="JX1296" s="6"/>
      <c r="JY1296" s="4"/>
      <c r="JZ1296" s="6"/>
      <c r="KA1296" s="5"/>
      <c r="KB1296" s="5"/>
      <c r="KC1296" s="4"/>
      <c r="KD1296" s="6"/>
      <c r="KE1296" s="4"/>
      <c r="KF1296" s="6"/>
      <c r="KG1296" s="5"/>
      <c r="KH1296" s="5"/>
      <c r="KI1296" s="4"/>
      <c r="KJ1296" s="6"/>
      <c r="KK1296" s="4"/>
      <c r="KL1296" s="6"/>
      <c r="KM1296" s="5"/>
      <c r="KN1296" s="5"/>
    </row>
    <row r="1297">
      <c r="A1297" s="3" t="s">
        <v>85</v>
      </c>
      <c r="B1297" s="3" t="s">
        <v>712</v>
      </c>
      <c r="C1297" s="3" t="s">
        <v>586</v>
      </c>
      <c r="D1297" s="3" t="s">
        <v>712</v>
      </c>
      <c r="E1297" s="3" t="s">
        <v>934</v>
      </c>
      <c r="F1297" s="3" t="s">
        <v>104</v>
      </c>
      <c r="G1297" s="3" t="s">
        <v>104</v>
      </c>
      <c r="H1297" s="3" t="s">
        <v>104</v>
      </c>
      <c r="I1297" s="3" t="s">
        <v>1364</v>
      </c>
      <c r="J1297" s="3" t="s">
        <v>104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/>
      <c r="T1297" s="6"/>
      <c r="U1297" s="4"/>
      <c r="V1297" s="6"/>
      <c r="W1297" s="5"/>
      <c r="X1297" s="5"/>
      <c r="Y1297" s="4"/>
      <c r="Z1297" s="6"/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  <c r="AW1297" s="4"/>
      <c r="AX1297" s="6"/>
      <c r="AY1297" s="4"/>
      <c r="AZ1297" s="6"/>
      <c r="BA1297" s="5"/>
      <c r="BB1297" s="5"/>
      <c r="BC1297" s="4"/>
      <c r="BD1297" s="6"/>
      <c r="BE1297" s="4"/>
      <c r="BF1297" s="6"/>
      <c r="BG1297" s="5"/>
      <c r="BH1297" s="5"/>
      <c r="BI1297" s="4"/>
      <c r="BJ1297" s="6"/>
      <c r="BK1297" s="4"/>
      <c r="BL1297" s="6"/>
      <c r="BM1297" s="5"/>
      <c r="BN1297" s="5"/>
      <c r="BO1297" s="4"/>
      <c r="BP1297" s="6"/>
      <c r="BQ1297" s="4"/>
      <c r="BR1297" s="6"/>
      <c r="BS1297" s="5"/>
      <c r="BT1297" s="5"/>
      <c r="BU1297" s="4"/>
      <c r="BV1297" s="6"/>
      <c r="BW1297" s="4"/>
      <c r="BX1297" s="6"/>
      <c r="BY1297" s="5"/>
      <c r="BZ1297" s="5"/>
      <c r="CA1297" s="4"/>
      <c r="CB1297" s="6"/>
      <c r="CC1297" s="4"/>
      <c r="CD1297" s="6"/>
      <c r="CE1297" s="5"/>
      <c r="CF1297" s="5"/>
      <c r="CG1297" s="4"/>
      <c r="CH1297" s="6"/>
      <c r="CI1297" s="4"/>
      <c r="CJ1297" s="6"/>
      <c r="CK1297" s="5"/>
      <c r="CL1297" s="5"/>
      <c r="CM1297" s="4"/>
      <c r="CN1297" s="6"/>
      <c r="CO1297" s="4"/>
      <c r="CP1297" s="6"/>
      <c r="CQ1297" s="5"/>
      <c r="CR1297" s="5"/>
      <c r="CS1297" s="4"/>
      <c r="CT1297" s="6"/>
      <c r="CU1297" s="4"/>
      <c r="CV1297" s="6"/>
      <c r="CW1297" s="5"/>
      <c r="CX1297" s="5"/>
      <c r="CY1297" s="4"/>
      <c r="CZ1297" s="6"/>
      <c r="DA1297" s="4"/>
      <c r="DB1297" s="6"/>
      <c r="DC1297" s="5"/>
      <c r="DD1297" s="5"/>
      <c r="DE1297" s="4"/>
      <c r="DF1297" s="6"/>
      <c r="DG1297" s="4"/>
      <c r="DH1297" s="6"/>
      <c r="DI1297" s="5"/>
      <c r="DJ1297" s="5"/>
      <c r="DK1297" s="4"/>
      <c r="DL1297" s="6"/>
      <c r="DM1297" s="4"/>
      <c r="DN1297" s="6"/>
      <c r="DO1297" s="5"/>
      <c r="DP1297" s="5"/>
      <c r="DQ1297" s="4"/>
      <c r="DR1297" s="6"/>
      <c r="DS1297" s="4"/>
      <c r="DT1297" s="6"/>
      <c r="DU1297" s="5"/>
      <c r="DV1297" s="5"/>
      <c r="DW1297" s="4"/>
      <c r="DX1297" s="6"/>
      <c r="DY1297" s="4"/>
      <c r="DZ1297" s="6"/>
      <c r="EA1297" s="5"/>
      <c r="EB1297" s="5"/>
      <c r="EC1297" s="4"/>
      <c r="ED1297" s="6"/>
      <c r="EE1297" s="4"/>
      <c r="EF1297" s="6"/>
      <c r="EG1297" s="5"/>
      <c r="EH1297" s="5"/>
      <c r="EI1297" s="4"/>
      <c r="EJ1297" s="6"/>
      <c r="EK1297" s="4"/>
      <c r="EL1297" s="6"/>
      <c r="EM1297" s="5"/>
      <c r="EN1297" s="5"/>
      <c r="EO1297" s="4"/>
      <c r="EP1297" s="6"/>
      <c r="EQ1297" s="4"/>
      <c r="ER1297" s="6"/>
      <c r="ES1297" s="5"/>
      <c r="ET1297" s="5"/>
      <c r="EU1297" s="4"/>
      <c r="EV1297" s="6"/>
      <c r="EW1297" s="4"/>
      <c r="EX1297" s="6"/>
      <c r="EY1297" s="5"/>
      <c r="EZ1297" s="5"/>
      <c r="FA1297" s="4"/>
      <c r="FB1297" s="6"/>
      <c r="FC1297" s="4"/>
      <c r="FD1297" s="6"/>
      <c r="FE1297" s="5"/>
      <c r="FF1297" s="5"/>
      <c r="FG1297" s="4"/>
      <c r="FH1297" s="6"/>
      <c r="FI1297" s="4"/>
      <c r="FJ1297" s="6"/>
      <c r="FK1297" s="5"/>
      <c r="FL1297" s="5"/>
      <c r="FM1297" s="4"/>
      <c r="FN1297" s="6"/>
      <c r="FO1297" s="4"/>
      <c r="FP1297" s="6"/>
      <c r="FQ1297" s="5"/>
      <c r="FR1297" s="5"/>
      <c r="FS1297" s="4"/>
      <c r="FT1297" s="6"/>
      <c r="FU1297" s="4"/>
      <c r="FV1297" s="6"/>
      <c r="FW1297" s="5"/>
      <c r="FX1297" s="5"/>
      <c r="FY1297" s="4"/>
      <c r="FZ1297" s="6"/>
      <c r="GA1297" s="4"/>
      <c r="GB1297" s="6"/>
      <c r="GC1297" s="5"/>
      <c r="GD1297" s="5"/>
      <c r="GE1297" s="4"/>
      <c r="GF1297" s="6"/>
      <c r="GG1297" s="4"/>
      <c r="GH1297" s="6"/>
      <c r="GI1297" s="5"/>
      <c r="GJ1297" s="5"/>
      <c r="GK1297" s="4"/>
      <c r="GL1297" s="6"/>
      <c r="GM1297" s="4"/>
      <c r="GN1297" s="6"/>
      <c r="GO1297" s="5"/>
      <c r="GP1297" s="5"/>
      <c r="GQ1297" s="4"/>
      <c r="GR1297" s="6"/>
      <c r="GS1297" s="4"/>
      <c r="GT1297" s="6"/>
      <c r="GU1297" s="5"/>
      <c r="GV1297" s="5"/>
      <c r="GW1297" s="4"/>
      <c r="GX1297" s="6"/>
      <c r="GY1297" s="4"/>
      <c r="GZ1297" s="6"/>
      <c r="HA1297" s="5"/>
      <c r="HB1297" s="5"/>
      <c r="HC1297" s="4"/>
      <c r="HD1297" s="6"/>
      <c r="HE1297" s="4"/>
      <c r="HF1297" s="6"/>
      <c r="HG1297" s="5"/>
      <c r="HH1297" s="5"/>
      <c r="HI1297" s="4"/>
      <c r="HJ1297" s="6"/>
      <c r="HK1297" s="4"/>
      <c r="HL1297" s="6"/>
      <c r="HM1297" s="5"/>
      <c r="HN1297" s="5"/>
      <c r="HO1297" s="4"/>
      <c r="HP1297" s="6"/>
      <c r="HQ1297" s="4"/>
      <c r="HR1297" s="6"/>
      <c r="HS1297" s="5"/>
      <c r="HT1297" s="5"/>
      <c r="HU1297" s="4"/>
      <c r="HV1297" s="6"/>
      <c r="HW1297" s="4"/>
      <c r="HX1297" s="6"/>
      <c r="HY1297" s="5"/>
      <c r="HZ1297" s="5"/>
      <c r="IA1297" s="4"/>
      <c r="IB1297" s="6"/>
      <c r="IC1297" s="4"/>
      <c r="ID1297" s="6"/>
      <c r="IE1297" s="5"/>
      <c r="IF1297" s="5"/>
      <c r="IG1297" s="4"/>
      <c r="IH1297" s="6"/>
      <c r="II1297" s="4"/>
      <c r="IJ1297" s="6"/>
      <c r="IK1297" s="5"/>
      <c r="IL1297" s="5"/>
      <c r="IM1297" s="4"/>
      <c r="IN1297" s="6"/>
      <c r="IO1297" s="4"/>
      <c r="IP1297" s="6"/>
      <c r="IQ1297" s="5"/>
      <c r="IR1297" s="5"/>
      <c r="IS1297" s="4"/>
      <c r="IT1297" s="6"/>
      <c r="IU1297" s="4"/>
      <c r="IV1297" s="6"/>
      <c r="IW1297" s="5"/>
      <c r="IX1297" s="5"/>
      <c r="IY1297" s="4"/>
      <c r="IZ1297" s="6"/>
      <c r="JA1297" s="4"/>
      <c r="JB1297" s="6"/>
      <c r="JC1297" s="5"/>
      <c r="JD1297" s="5"/>
      <c r="JE1297" s="4"/>
      <c r="JF1297" s="6"/>
      <c r="JG1297" s="4"/>
      <c r="JH1297" s="6"/>
      <c r="JI1297" s="5"/>
      <c r="JJ1297" s="5"/>
      <c r="JK1297" s="4"/>
      <c r="JL1297" s="6"/>
      <c r="JM1297" s="4"/>
      <c r="JN1297" s="6"/>
      <c r="JO1297" s="5"/>
      <c r="JP1297" s="5"/>
      <c r="JQ1297" s="4"/>
      <c r="JR1297" s="6"/>
      <c r="JS1297" s="4"/>
      <c r="JT1297" s="6"/>
      <c r="JU1297" s="5"/>
      <c r="JV1297" s="5"/>
      <c r="JW1297" s="4"/>
      <c r="JX1297" s="6"/>
      <c r="JY1297" s="4"/>
      <c r="JZ1297" s="6"/>
      <c r="KA1297" s="5"/>
      <c r="KB1297" s="5"/>
      <c r="KC1297" s="4"/>
      <c r="KD1297" s="6"/>
      <c r="KE1297" s="4"/>
      <c r="KF1297" s="6"/>
      <c r="KG1297" s="5"/>
      <c r="KH1297" s="5"/>
      <c r="KI1297" s="4"/>
      <c r="KJ1297" s="6"/>
      <c r="KK1297" s="4"/>
      <c r="KL1297" s="6"/>
      <c r="KM1297" s="5"/>
      <c r="KN1297" s="5"/>
    </row>
    <row r="1298">
      <c r="A1298" s="3" t="s">
        <v>85</v>
      </c>
      <c r="B1298" s="3" t="s">
        <v>712</v>
      </c>
      <c r="C1298" s="3" t="s">
        <v>586</v>
      </c>
      <c r="D1298" s="3" t="s">
        <v>712</v>
      </c>
      <c r="E1298" s="3" t="s">
        <v>939</v>
      </c>
      <c r="F1298" s="3" t="s">
        <v>104</v>
      </c>
      <c r="G1298" s="3" t="s">
        <v>104</v>
      </c>
      <c r="H1298" s="3" t="s">
        <v>104</v>
      </c>
      <c r="I1298" s="3" t="s">
        <v>1364</v>
      </c>
      <c r="J1298" s="3" t="s">
        <v>104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/>
      <c r="T1298" s="6"/>
      <c r="U1298" s="4"/>
      <c r="V1298" s="6"/>
      <c r="W1298" s="5"/>
      <c r="X1298" s="5"/>
      <c r="Y1298" s="4"/>
      <c r="Z1298" s="6"/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  <c r="AW1298" s="4"/>
      <c r="AX1298" s="6"/>
      <c r="AY1298" s="4"/>
      <c r="AZ1298" s="6"/>
      <c r="BA1298" s="5"/>
      <c r="BB1298" s="5"/>
      <c r="BC1298" s="4"/>
      <c r="BD1298" s="6"/>
      <c r="BE1298" s="4"/>
      <c r="BF1298" s="6"/>
      <c r="BG1298" s="5"/>
      <c r="BH1298" s="5"/>
      <c r="BI1298" s="4"/>
      <c r="BJ1298" s="6"/>
      <c r="BK1298" s="4"/>
      <c r="BL1298" s="6"/>
      <c r="BM1298" s="5"/>
      <c r="BN1298" s="5"/>
      <c r="BO1298" s="4"/>
      <c r="BP1298" s="6"/>
      <c r="BQ1298" s="4"/>
      <c r="BR1298" s="6"/>
      <c r="BS1298" s="5"/>
      <c r="BT1298" s="5"/>
      <c r="BU1298" s="4"/>
      <c r="BV1298" s="6"/>
      <c r="BW1298" s="4"/>
      <c r="BX1298" s="6"/>
      <c r="BY1298" s="5"/>
      <c r="BZ1298" s="5"/>
      <c r="CA1298" s="4"/>
      <c r="CB1298" s="6"/>
      <c r="CC1298" s="4"/>
      <c r="CD1298" s="6"/>
      <c r="CE1298" s="5"/>
      <c r="CF1298" s="5"/>
      <c r="CG1298" s="4"/>
      <c r="CH1298" s="6"/>
      <c r="CI1298" s="4"/>
      <c r="CJ1298" s="6"/>
      <c r="CK1298" s="5"/>
      <c r="CL1298" s="5"/>
      <c r="CM1298" s="4"/>
      <c r="CN1298" s="6"/>
      <c r="CO1298" s="4"/>
      <c r="CP1298" s="6"/>
      <c r="CQ1298" s="5"/>
      <c r="CR1298" s="5"/>
      <c r="CS1298" s="4"/>
      <c r="CT1298" s="6"/>
      <c r="CU1298" s="4"/>
      <c r="CV1298" s="6"/>
      <c r="CW1298" s="5"/>
      <c r="CX1298" s="5"/>
      <c r="CY1298" s="4"/>
      <c r="CZ1298" s="6"/>
      <c r="DA1298" s="4"/>
      <c r="DB1298" s="6"/>
      <c r="DC1298" s="5"/>
      <c r="DD1298" s="5"/>
      <c r="DE1298" s="4"/>
      <c r="DF1298" s="6"/>
      <c r="DG1298" s="4"/>
      <c r="DH1298" s="6"/>
      <c r="DI1298" s="5"/>
      <c r="DJ1298" s="5"/>
      <c r="DK1298" s="4"/>
      <c r="DL1298" s="6"/>
      <c r="DM1298" s="4"/>
      <c r="DN1298" s="6"/>
      <c r="DO1298" s="5"/>
      <c r="DP1298" s="5"/>
      <c r="DQ1298" s="4"/>
      <c r="DR1298" s="6"/>
      <c r="DS1298" s="4"/>
      <c r="DT1298" s="6"/>
      <c r="DU1298" s="5"/>
      <c r="DV1298" s="5"/>
      <c r="DW1298" s="4"/>
      <c r="DX1298" s="6"/>
      <c r="DY1298" s="4"/>
      <c r="DZ1298" s="6"/>
      <c r="EA1298" s="5"/>
      <c r="EB1298" s="5"/>
      <c r="EC1298" s="4"/>
      <c r="ED1298" s="6"/>
      <c r="EE1298" s="4"/>
      <c r="EF1298" s="6"/>
      <c r="EG1298" s="5"/>
      <c r="EH1298" s="5"/>
      <c r="EI1298" s="4"/>
      <c r="EJ1298" s="6"/>
      <c r="EK1298" s="4"/>
      <c r="EL1298" s="6"/>
      <c r="EM1298" s="5"/>
      <c r="EN1298" s="5"/>
      <c r="EO1298" s="4"/>
      <c r="EP1298" s="6"/>
      <c r="EQ1298" s="4"/>
      <c r="ER1298" s="6"/>
      <c r="ES1298" s="5"/>
      <c r="ET1298" s="5"/>
      <c r="EU1298" s="4"/>
      <c r="EV1298" s="6"/>
      <c r="EW1298" s="4"/>
      <c r="EX1298" s="6"/>
      <c r="EY1298" s="5"/>
      <c r="EZ1298" s="5"/>
      <c r="FA1298" s="4"/>
      <c r="FB1298" s="6"/>
      <c r="FC1298" s="4"/>
      <c r="FD1298" s="6"/>
      <c r="FE1298" s="5"/>
      <c r="FF1298" s="5"/>
      <c r="FG1298" s="4"/>
      <c r="FH1298" s="6"/>
      <c r="FI1298" s="4"/>
      <c r="FJ1298" s="6"/>
      <c r="FK1298" s="5"/>
      <c r="FL1298" s="5"/>
      <c r="FM1298" s="4"/>
      <c r="FN1298" s="6"/>
      <c r="FO1298" s="4"/>
      <c r="FP1298" s="6"/>
      <c r="FQ1298" s="5"/>
      <c r="FR1298" s="5"/>
      <c r="FS1298" s="4"/>
      <c r="FT1298" s="6"/>
      <c r="FU1298" s="4"/>
      <c r="FV1298" s="6"/>
      <c r="FW1298" s="5"/>
      <c r="FX1298" s="5"/>
      <c r="FY1298" s="4"/>
      <c r="FZ1298" s="6"/>
      <c r="GA1298" s="4"/>
      <c r="GB1298" s="6"/>
      <c r="GC1298" s="5"/>
      <c r="GD1298" s="5"/>
      <c r="GE1298" s="4"/>
      <c r="GF1298" s="6"/>
      <c r="GG1298" s="4"/>
      <c r="GH1298" s="6"/>
      <c r="GI1298" s="5"/>
      <c r="GJ1298" s="5"/>
      <c r="GK1298" s="4"/>
      <c r="GL1298" s="6"/>
      <c r="GM1298" s="4"/>
      <c r="GN1298" s="6"/>
      <c r="GO1298" s="5"/>
      <c r="GP1298" s="5"/>
      <c r="GQ1298" s="4"/>
      <c r="GR1298" s="6"/>
      <c r="GS1298" s="4"/>
      <c r="GT1298" s="6"/>
      <c r="GU1298" s="5"/>
      <c r="GV1298" s="5"/>
      <c r="GW1298" s="4"/>
      <c r="GX1298" s="6"/>
      <c r="GY1298" s="4"/>
      <c r="GZ1298" s="6"/>
      <c r="HA1298" s="5"/>
      <c r="HB1298" s="5"/>
      <c r="HC1298" s="4"/>
      <c r="HD1298" s="6"/>
      <c r="HE1298" s="4"/>
      <c r="HF1298" s="6"/>
      <c r="HG1298" s="5"/>
      <c r="HH1298" s="5"/>
      <c r="HI1298" s="4"/>
      <c r="HJ1298" s="6"/>
      <c r="HK1298" s="4"/>
      <c r="HL1298" s="6"/>
      <c r="HM1298" s="5"/>
      <c r="HN1298" s="5"/>
      <c r="HO1298" s="4"/>
      <c r="HP1298" s="6"/>
      <c r="HQ1298" s="4"/>
      <c r="HR1298" s="6"/>
      <c r="HS1298" s="5"/>
      <c r="HT1298" s="5"/>
      <c r="HU1298" s="4"/>
      <c r="HV1298" s="6"/>
      <c r="HW1298" s="4"/>
      <c r="HX1298" s="6"/>
      <c r="HY1298" s="5"/>
      <c r="HZ1298" s="5"/>
      <c r="IA1298" s="4"/>
      <c r="IB1298" s="6"/>
      <c r="IC1298" s="4"/>
      <c r="ID1298" s="6"/>
      <c r="IE1298" s="5"/>
      <c r="IF1298" s="5"/>
      <c r="IG1298" s="4"/>
      <c r="IH1298" s="6"/>
      <c r="II1298" s="4"/>
      <c r="IJ1298" s="6"/>
      <c r="IK1298" s="5"/>
      <c r="IL1298" s="5"/>
      <c r="IM1298" s="4"/>
      <c r="IN1298" s="6"/>
      <c r="IO1298" s="4"/>
      <c r="IP1298" s="6"/>
      <c r="IQ1298" s="5"/>
      <c r="IR1298" s="5"/>
      <c r="IS1298" s="4"/>
      <c r="IT1298" s="6"/>
      <c r="IU1298" s="4"/>
      <c r="IV1298" s="6"/>
      <c r="IW1298" s="5"/>
      <c r="IX1298" s="5"/>
      <c r="IY1298" s="4"/>
      <c r="IZ1298" s="6"/>
      <c r="JA1298" s="4"/>
      <c r="JB1298" s="6"/>
      <c r="JC1298" s="5"/>
      <c r="JD1298" s="5"/>
      <c r="JE1298" s="4"/>
      <c r="JF1298" s="6"/>
      <c r="JG1298" s="4"/>
      <c r="JH1298" s="6"/>
      <c r="JI1298" s="5"/>
      <c r="JJ1298" s="5"/>
      <c r="JK1298" s="4"/>
      <c r="JL1298" s="6"/>
      <c r="JM1298" s="4"/>
      <c r="JN1298" s="6"/>
      <c r="JO1298" s="5"/>
      <c r="JP1298" s="5"/>
      <c r="JQ1298" s="4"/>
      <c r="JR1298" s="6"/>
      <c r="JS1298" s="4"/>
      <c r="JT1298" s="6"/>
      <c r="JU1298" s="5"/>
      <c r="JV1298" s="5"/>
      <c r="JW1298" s="4"/>
      <c r="JX1298" s="6"/>
      <c r="JY1298" s="4"/>
      <c r="JZ1298" s="6"/>
      <c r="KA1298" s="5"/>
      <c r="KB1298" s="5"/>
      <c r="KC1298" s="4"/>
      <c r="KD1298" s="6"/>
      <c r="KE1298" s="4"/>
      <c r="KF1298" s="6"/>
      <c r="KG1298" s="5"/>
      <c r="KH1298" s="5"/>
      <c r="KI1298" s="4"/>
      <c r="KJ1298" s="6"/>
      <c r="KK1298" s="4"/>
      <c r="KL1298" s="6"/>
      <c r="KM1298" s="5"/>
      <c r="KN1298" s="5"/>
    </row>
    <row r="1299">
      <c r="A1299" s="3" t="s">
        <v>85</v>
      </c>
      <c r="B1299" s="3" t="s">
        <v>712</v>
      </c>
      <c r="C1299" s="3" t="s">
        <v>586</v>
      </c>
      <c r="D1299" s="3" t="s">
        <v>712</v>
      </c>
      <c r="E1299" s="3" t="s">
        <v>915</v>
      </c>
      <c r="F1299" s="3" t="s">
        <v>104</v>
      </c>
      <c r="G1299" s="3" t="s">
        <v>104</v>
      </c>
      <c r="H1299" s="3" t="s">
        <v>104</v>
      </c>
      <c r="I1299" s="3" t="s">
        <v>1364</v>
      </c>
      <c r="J1299" s="3" t="s">
        <v>104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  <c r="AW1299" s="4"/>
      <c r="AX1299" s="6"/>
      <c r="AY1299" s="4"/>
      <c r="AZ1299" s="6"/>
      <c r="BA1299" s="5"/>
      <c r="BB1299" s="5"/>
      <c r="BC1299" s="4"/>
      <c r="BD1299" s="6"/>
      <c r="BE1299" s="4"/>
      <c r="BF1299" s="6"/>
      <c r="BG1299" s="5"/>
      <c r="BH1299" s="5"/>
      <c r="BI1299" s="4"/>
      <c r="BJ1299" s="6"/>
      <c r="BK1299" s="4"/>
      <c r="BL1299" s="6"/>
      <c r="BM1299" s="5"/>
      <c r="BN1299" s="5"/>
      <c r="BO1299" s="4"/>
      <c r="BP1299" s="6"/>
      <c r="BQ1299" s="4"/>
      <c r="BR1299" s="6"/>
      <c r="BS1299" s="5"/>
      <c r="BT1299" s="5"/>
      <c r="BU1299" s="4"/>
      <c r="BV1299" s="6"/>
      <c r="BW1299" s="4"/>
      <c r="BX1299" s="6"/>
      <c r="BY1299" s="5"/>
      <c r="BZ1299" s="5"/>
      <c r="CA1299" s="4"/>
      <c r="CB1299" s="6"/>
      <c r="CC1299" s="4"/>
      <c r="CD1299" s="6"/>
      <c r="CE1299" s="5"/>
      <c r="CF1299" s="5"/>
      <c r="CG1299" s="4"/>
      <c r="CH1299" s="6"/>
      <c r="CI1299" s="4"/>
      <c r="CJ1299" s="6"/>
      <c r="CK1299" s="5"/>
      <c r="CL1299" s="5"/>
      <c r="CM1299" s="4"/>
      <c r="CN1299" s="6"/>
      <c r="CO1299" s="4"/>
      <c r="CP1299" s="6"/>
      <c r="CQ1299" s="5"/>
      <c r="CR1299" s="5"/>
      <c r="CS1299" s="4"/>
      <c r="CT1299" s="6"/>
      <c r="CU1299" s="4"/>
      <c r="CV1299" s="6"/>
      <c r="CW1299" s="5"/>
      <c r="CX1299" s="5"/>
      <c r="CY1299" s="4"/>
      <c r="CZ1299" s="6"/>
      <c r="DA1299" s="4"/>
      <c r="DB1299" s="6"/>
      <c r="DC1299" s="5"/>
      <c r="DD1299" s="5"/>
      <c r="DE1299" s="4"/>
      <c r="DF1299" s="6"/>
      <c r="DG1299" s="4"/>
      <c r="DH1299" s="6"/>
      <c r="DI1299" s="5"/>
      <c r="DJ1299" s="5"/>
      <c r="DK1299" s="4"/>
      <c r="DL1299" s="6"/>
      <c r="DM1299" s="4"/>
      <c r="DN1299" s="6"/>
      <c r="DO1299" s="5"/>
      <c r="DP1299" s="5"/>
      <c r="DQ1299" s="4"/>
      <c r="DR1299" s="6"/>
      <c r="DS1299" s="4"/>
      <c r="DT1299" s="6"/>
      <c r="DU1299" s="5"/>
      <c r="DV1299" s="5"/>
      <c r="DW1299" s="4"/>
      <c r="DX1299" s="6"/>
      <c r="DY1299" s="4"/>
      <c r="DZ1299" s="6"/>
      <c r="EA1299" s="5"/>
      <c r="EB1299" s="5"/>
      <c r="EC1299" s="4"/>
      <c r="ED1299" s="6"/>
      <c r="EE1299" s="4"/>
      <c r="EF1299" s="6"/>
      <c r="EG1299" s="5"/>
      <c r="EH1299" s="5"/>
      <c r="EI1299" s="4"/>
      <c r="EJ1299" s="6"/>
      <c r="EK1299" s="4"/>
      <c r="EL1299" s="6"/>
      <c r="EM1299" s="5"/>
      <c r="EN1299" s="5"/>
      <c r="EO1299" s="4"/>
      <c r="EP1299" s="6"/>
      <c r="EQ1299" s="4"/>
      <c r="ER1299" s="6"/>
      <c r="ES1299" s="5"/>
      <c r="ET1299" s="5"/>
      <c r="EU1299" s="4"/>
      <c r="EV1299" s="6"/>
      <c r="EW1299" s="4"/>
      <c r="EX1299" s="6"/>
      <c r="EY1299" s="5"/>
      <c r="EZ1299" s="5"/>
      <c r="FA1299" s="4"/>
      <c r="FB1299" s="6"/>
      <c r="FC1299" s="4"/>
      <c r="FD1299" s="6"/>
      <c r="FE1299" s="5"/>
      <c r="FF1299" s="5"/>
      <c r="FG1299" s="4"/>
      <c r="FH1299" s="6"/>
      <c r="FI1299" s="4"/>
      <c r="FJ1299" s="6"/>
      <c r="FK1299" s="5"/>
      <c r="FL1299" s="5"/>
      <c r="FM1299" s="4"/>
      <c r="FN1299" s="6"/>
      <c r="FO1299" s="4"/>
      <c r="FP1299" s="6"/>
      <c r="FQ1299" s="5"/>
      <c r="FR1299" s="5"/>
      <c r="FS1299" s="4"/>
      <c r="FT1299" s="6"/>
      <c r="FU1299" s="4"/>
      <c r="FV1299" s="6"/>
      <c r="FW1299" s="5"/>
      <c r="FX1299" s="5"/>
      <c r="FY1299" s="4"/>
      <c r="FZ1299" s="6"/>
      <c r="GA1299" s="4"/>
      <c r="GB1299" s="6"/>
      <c r="GC1299" s="5"/>
      <c r="GD1299" s="5"/>
      <c r="GE1299" s="4"/>
      <c r="GF1299" s="6"/>
      <c r="GG1299" s="4"/>
      <c r="GH1299" s="6"/>
      <c r="GI1299" s="5"/>
      <c r="GJ1299" s="5"/>
      <c r="GK1299" s="4"/>
      <c r="GL1299" s="6"/>
      <c r="GM1299" s="4"/>
      <c r="GN1299" s="6"/>
      <c r="GO1299" s="5"/>
      <c r="GP1299" s="5"/>
      <c r="GQ1299" s="4"/>
      <c r="GR1299" s="6"/>
      <c r="GS1299" s="4"/>
      <c r="GT1299" s="6"/>
      <c r="GU1299" s="5"/>
      <c r="GV1299" s="5"/>
      <c r="GW1299" s="4"/>
      <c r="GX1299" s="6"/>
      <c r="GY1299" s="4"/>
      <c r="GZ1299" s="6"/>
      <c r="HA1299" s="5"/>
      <c r="HB1299" s="5"/>
      <c r="HC1299" s="4"/>
      <c r="HD1299" s="6"/>
      <c r="HE1299" s="4"/>
      <c r="HF1299" s="6"/>
      <c r="HG1299" s="5"/>
      <c r="HH1299" s="5"/>
      <c r="HI1299" s="4"/>
      <c r="HJ1299" s="6"/>
      <c r="HK1299" s="4"/>
      <c r="HL1299" s="6"/>
      <c r="HM1299" s="5"/>
      <c r="HN1299" s="5"/>
      <c r="HO1299" s="4"/>
      <c r="HP1299" s="6"/>
      <c r="HQ1299" s="4"/>
      <c r="HR1299" s="6"/>
      <c r="HS1299" s="5"/>
      <c r="HT1299" s="5"/>
      <c r="HU1299" s="4"/>
      <c r="HV1299" s="6"/>
      <c r="HW1299" s="4"/>
      <c r="HX1299" s="6"/>
      <c r="HY1299" s="5"/>
      <c r="HZ1299" s="5"/>
      <c r="IA1299" s="4"/>
      <c r="IB1299" s="6"/>
      <c r="IC1299" s="4"/>
      <c r="ID1299" s="6"/>
      <c r="IE1299" s="5"/>
      <c r="IF1299" s="5"/>
      <c r="IG1299" s="4"/>
      <c r="IH1299" s="6"/>
      <c r="II1299" s="4"/>
      <c r="IJ1299" s="6"/>
      <c r="IK1299" s="5"/>
      <c r="IL1299" s="5"/>
      <c r="IM1299" s="4"/>
      <c r="IN1299" s="6"/>
      <c r="IO1299" s="4"/>
      <c r="IP1299" s="6"/>
      <c r="IQ1299" s="5"/>
      <c r="IR1299" s="5"/>
      <c r="IS1299" s="4"/>
      <c r="IT1299" s="6"/>
      <c r="IU1299" s="4"/>
      <c r="IV1299" s="6"/>
      <c r="IW1299" s="5"/>
      <c r="IX1299" s="5"/>
      <c r="IY1299" s="4"/>
      <c r="IZ1299" s="6"/>
      <c r="JA1299" s="4"/>
      <c r="JB1299" s="6"/>
      <c r="JC1299" s="5"/>
      <c r="JD1299" s="5"/>
      <c r="JE1299" s="4"/>
      <c r="JF1299" s="6"/>
      <c r="JG1299" s="4"/>
      <c r="JH1299" s="6"/>
      <c r="JI1299" s="5"/>
      <c r="JJ1299" s="5"/>
      <c r="JK1299" s="4"/>
      <c r="JL1299" s="6"/>
      <c r="JM1299" s="4"/>
      <c r="JN1299" s="6"/>
      <c r="JO1299" s="5"/>
      <c r="JP1299" s="5"/>
      <c r="JQ1299" s="4"/>
      <c r="JR1299" s="6"/>
      <c r="JS1299" s="4"/>
      <c r="JT1299" s="6"/>
      <c r="JU1299" s="5"/>
      <c r="JV1299" s="5"/>
      <c r="JW1299" s="4"/>
      <c r="JX1299" s="6"/>
      <c r="JY1299" s="4"/>
      <c r="JZ1299" s="6"/>
      <c r="KA1299" s="5"/>
      <c r="KB1299" s="5"/>
      <c r="KC1299" s="4"/>
      <c r="KD1299" s="6"/>
      <c r="KE1299" s="4"/>
      <c r="KF1299" s="6"/>
      <c r="KG1299" s="5"/>
      <c r="KH1299" s="5"/>
      <c r="KI1299" s="4"/>
      <c r="KJ1299" s="6"/>
      <c r="KK1299" s="4"/>
      <c r="KL1299" s="6"/>
      <c r="KM1299" s="5"/>
      <c r="KN1299" s="5"/>
    </row>
    <row r="1300">
      <c r="A1300" s="3" t="s">
        <v>85</v>
      </c>
      <c r="B1300" s="3" t="s">
        <v>712</v>
      </c>
      <c r="C1300" s="3" t="s">
        <v>586</v>
      </c>
      <c r="D1300" s="3" t="s">
        <v>712</v>
      </c>
      <c r="E1300" s="3" t="s">
        <v>946</v>
      </c>
      <c r="F1300" s="3" t="s">
        <v>104</v>
      </c>
      <c r="G1300" s="3" t="s">
        <v>104</v>
      </c>
      <c r="H1300" s="3" t="s">
        <v>104</v>
      </c>
      <c r="I1300" s="3" t="s">
        <v>1364</v>
      </c>
      <c r="J1300" s="3" t="s">
        <v>104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  <c r="AW1300" s="4"/>
      <c r="AX1300" s="6"/>
      <c r="AY1300" s="4"/>
      <c r="AZ1300" s="6"/>
      <c r="BA1300" s="5"/>
      <c r="BB1300" s="5"/>
      <c r="BC1300" s="4"/>
      <c r="BD1300" s="6"/>
      <c r="BE1300" s="4"/>
      <c r="BF1300" s="6"/>
      <c r="BG1300" s="5"/>
      <c r="BH1300" s="5"/>
      <c r="BI1300" s="4"/>
      <c r="BJ1300" s="6"/>
      <c r="BK1300" s="4"/>
      <c r="BL1300" s="6"/>
      <c r="BM1300" s="5"/>
      <c r="BN1300" s="5"/>
      <c r="BO1300" s="4"/>
      <c r="BP1300" s="6"/>
      <c r="BQ1300" s="4"/>
      <c r="BR1300" s="6"/>
      <c r="BS1300" s="5"/>
      <c r="BT1300" s="5"/>
      <c r="BU1300" s="4"/>
      <c r="BV1300" s="6"/>
      <c r="BW1300" s="4"/>
      <c r="BX1300" s="6"/>
      <c r="BY1300" s="5"/>
      <c r="BZ1300" s="5"/>
      <c r="CA1300" s="4"/>
      <c r="CB1300" s="6"/>
      <c r="CC1300" s="4"/>
      <c r="CD1300" s="6"/>
      <c r="CE1300" s="5"/>
      <c r="CF1300" s="5"/>
      <c r="CG1300" s="4"/>
      <c r="CH1300" s="6"/>
      <c r="CI1300" s="4"/>
      <c r="CJ1300" s="6"/>
      <c r="CK1300" s="5"/>
      <c r="CL1300" s="5"/>
      <c r="CM1300" s="4"/>
      <c r="CN1300" s="6"/>
      <c r="CO1300" s="4"/>
      <c r="CP1300" s="6"/>
      <c r="CQ1300" s="5"/>
      <c r="CR1300" s="5"/>
      <c r="CS1300" s="4"/>
      <c r="CT1300" s="6"/>
      <c r="CU1300" s="4"/>
      <c r="CV1300" s="6"/>
      <c r="CW1300" s="5"/>
      <c r="CX1300" s="5"/>
      <c r="CY1300" s="4"/>
      <c r="CZ1300" s="6"/>
      <c r="DA1300" s="4"/>
      <c r="DB1300" s="6"/>
      <c r="DC1300" s="5"/>
      <c r="DD1300" s="5"/>
      <c r="DE1300" s="4"/>
      <c r="DF1300" s="6"/>
      <c r="DG1300" s="4"/>
      <c r="DH1300" s="6"/>
      <c r="DI1300" s="5"/>
      <c r="DJ1300" s="5"/>
      <c r="DK1300" s="4"/>
      <c r="DL1300" s="6"/>
      <c r="DM1300" s="4"/>
      <c r="DN1300" s="6"/>
      <c r="DO1300" s="5"/>
      <c r="DP1300" s="5"/>
      <c r="DQ1300" s="4"/>
      <c r="DR1300" s="6"/>
      <c r="DS1300" s="4"/>
      <c r="DT1300" s="6"/>
      <c r="DU1300" s="5"/>
      <c r="DV1300" s="5"/>
      <c r="DW1300" s="4"/>
      <c r="DX1300" s="6"/>
      <c r="DY1300" s="4"/>
      <c r="DZ1300" s="6"/>
      <c r="EA1300" s="5"/>
      <c r="EB1300" s="5"/>
      <c r="EC1300" s="4"/>
      <c r="ED1300" s="6"/>
      <c r="EE1300" s="4"/>
      <c r="EF1300" s="6"/>
      <c r="EG1300" s="5"/>
      <c r="EH1300" s="5"/>
      <c r="EI1300" s="4"/>
      <c r="EJ1300" s="6"/>
      <c r="EK1300" s="4"/>
      <c r="EL1300" s="6"/>
      <c r="EM1300" s="5"/>
      <c r="EN1300" s="5"/>
      <c r="EO1300" s="4"/>
      <c r="EP1300" s="6"/>
      <c r="EQ1300" s="4"/>
      <c r="ER1300" s="6"/>
      <c r="ES1300" s="5"/>
      <c r="ET1300" s="5"/>
      <c r="EU1300" s="4"/>
      <c r="EV1300" s="6"/>
      <c r="EW1300" s="4"/>
      <c r="EX1300" s="6"/>
      <c r="EY1300" s="5"/>
      <c r="EZ1300" s="5"/>
      <c r="FA1300" s="4"/>
      <c r="FB1300" s="6"/>
      <c r="FC1300" s="4"/>
      <c r="FD1300" s="6"/>
      <c r="FE1300" s="5"/>
      <c r="FF1300" s="5"/>
      <c r="FG1300" s="4"/>
      <c r="FH1300" s="6"/>
      <c r="FI1300" s="4"/>
      <c r="FJ1300" s="6"/>
      <c r="FK1300" s="5"/>
      <c r="FL1300" s="5"/>
      <c r="FM1300" s="4"/>
      <c r="FN1300" s="6"/>
      <c r="FO1300" s="4"/>
      <c r="FP1300" s="6"/>
      <c r="FQ1300" s="5"/>
      <c r="FR1300" s="5"/>
      <c r="FS1300" s="4"/>
      <c r="FT1300" s="6"/>
      <c r="FU1300" s="4"/>
      <c r="FV1300" s="6"/>
      <c r="FW1300" s="5"/>
      <c r="FX1300" s="5"/>
      <c r="FY1300" s="4"/>
      <c r="FZ1300" s="6"/>
      <c r="GA1300" s="4"/>
      <c r="GB1300" s="6"/>
      <c r="GC1300" s="5"/>
      <c r="GD1300" s="5"/>
      <c r="GE1300" s="4"/>
      <c r="GF1300" s="6"/>
      <c r="GG1300" s="4"/>
      <c r="GH1300" s="6"/>
      <c r="GI1300" s="5"/>
      <c r="GJ1300" s="5"/>
      <c r="GK1300" s="4"/>
      <c r="GL1300" s="6"/>
      <c r="GM1300" s="4"/>
      <c r="GN1300" s="6"/>
      <c r="GO1300" s="5"/>
      <c r="GP1300" s="5"/>
      <c r="GQ1300" s="4"/>
      <c r="GR1300" s="6"/>
      <c r="GS1300" s="4"/>
      <c r="GT1300" s="6"/>
      <c r="GU1300" s="5"/>
      <c r="GV1300" s="5"/>
      <c r="GW1300" s="4"/>
      <c r="GX1300" s="6"/>
      <c r="GY1300" s="4"/>
      <c r="GZ1300" s="6"/>
      <c r="HA1300" s="5"/>
      <c r="HB1300" s="5"/>
      <c r="HC1300" s="4"/>
      <c r="HD1300" s="6"/>
      <c r="HE1300" s="4"/>
      <c r="HF1300" s="6"/>
      <c r="HG1300" s="5"/>
      <c r="HH1300" s="5"/>
      <c r="HI1300" s="4"/>
      <c r="HJ1300" s="6"/>
      <c r="HK1300" s="4"/>
      <c r="HL1300" s="6"/>
      <c r="HM1300" s="5"/>
      <c r="HN1300" s="5"/>
      <c r="HO1300" s="4"/>
      <c r="HP1300" s="6"/>
      <c r="HQ1300" s="4"/>
      <c r="HR1300" s="6"/>
      <c r="HS1300" s="5"/>
      <c r="HT1300" s="5"/>
      <c r="HU1300" s="4"/>
      <c r="HV1300" s="6"/>
      <c r="HW1300" s="4"/>
      <c r="HX1300" s="6"/>
      <c r="HY1300" s="5"/>
      <c r="HZ1300" s="5"/>
      <c r="IA1300" s="4"/>
      <c r="IB1300" s="6"/>
      <c r="IC1300" s="4"/>
      <c r="ID1300" s="6"/>
      <c r="IE1300" s="5"/>
      <c r="IF1300" s="5"/>
      <c r="IG1300" s="4"/>
      <c r="IH1300" s="6"/>
      <c r="II1300" s="4"/>
      <c r="IJ1300" s="6"/>
      <c r="IK1300" s="5"/>
      <c r="IL1300" s="5"/>
      <c r="IM1300" s="4"/>
      <c r="IN1300" s="6"/>
      <c r="IO1300" s="4"/>
      <c r="IP1300" s="6"/>
      <c r="IQ1300" s="5"/>
      <c r="IR1300" s="5"/>
      <c r="IS1300" s="4"/>
      <c r="IT1300" s="6"/>
      <c r="IU1300" s="4"/>
      <c r="IV1300" s="6"/>
      <c r="IW1300" s="5"/>
      <c r="IX1300" s="5"/>
      <c r="IY1300" s="4"/>
      <c r="IZ1300" s="6"/>
      <c r="JA1300" s="4"/>
      <c r="JB1300" s="6"/>
      <c r="JC1300" s="5"/>
      <c r="JD1300" s="5"/>
      <c r="JE1300" s="4"/>
      <c r="JF1300" s="6"/>
      <c r="JG1300" s="4"/>
      <c r="JH1300" s="6"/>
      <c r="JI1300" s="5"/>
      <c r="JJ1300" s="5"/>
      <c r="JK1300" s="4"/>
      <c r="JL1300" s="6"/>
      <c r="JM1300" s="4"/>
      <c r="JN1300" s="6"/>
      <c r="JO1300" s="5"/>
      <c r="JP1300" s="5"/>
      <c r="JQ1300" s="4"/>
      <c r="JR1300" s="6"/>
      <c r="JS1300" s="4"/>
      <c r="JT1300" s="6"/>
      <c r="JU1300" s="5"/>
      <c r="JV1300" s="5"/>
      <c r="JW1300" s="4"/>
      <c r="JX1300" s="6"/>
      <c r="JY1300" s="4"/>
      <c r="JZ1300" s="6"/>
      <c r="KA1300" s="5"/>
      <c r="KB1300" s="5"/>
      <c r="KC1300" s="4"/>
      <c r="KD1300" s="6"/>
      <c r="KE1300" s="4"/>
      <c r="KF1300" s="6"/>
      <c r="KG1300" s="5"/>
      <c r="KH1300" s="5"/>
      <c r="KI1300" s="4"/>
      <c r="KJ1300" s="6"/>
      <c r="KK1300" s="4"/>
      <c r="KL1300" s="6"/>
      <c r="KM1300" s="5"/>
      <c r="KN1300" s="5"/>
    </row>
    <row r="1301">
      <c r="A1301" s="3" t="s">
        <v>85</v>
      </c>
      <c r="B1301" s="3" t="s">
        <v>712</v>
      </c>
      <c r="C1301" s="3" t="s">
        <v>586</v>
      </c>
      <c r="D1301" s="3" t="s">
        <v>712</v>
      </c>
      <c r="E1301" s="3" t="s">
        <v>947</v>
      </c>
      <c r="F1301" s="3" t="s">
        <v>104</v>
      </c>
      <c r="G1301" s="3" t="s">
        <v>104</v>
      </c>
      <c r="H1301" s="3" t="s">
        <v>104</v>
      </c>
      <c r="I1301" s="3" t="s">
        <v>1364</v>
      </c>
      <c r="J1301" s="3" t="s">
        <v>104</v>
      </c>
      <c r="K1301" s="4"/>
      <c r="L1301" s="4">
        <f>=ROUNDDOWN({0},0)</f>
      </c>
      <c r="M1301" s="4"/>
      <c r="N1301" s="5"/>
      <c r="O1301" s="4"/>
      <c r="P1301" s="4">
        <f>=ROUNDDOWN({0},0)</f>
      </c>
      <c r="Q1301" s="4"/>
      <c r="R1301" s="5"/>
      <c r="S1301" s="4"/>
      <c r="T1301" s="6"/>
      <c r="U1301" s="4"/>
      <c r="V1301" s="6"/>
      <c r="W1301" s="5"/>
      <c r="X1301" s="5"/>
      <c r="Y1301" s="4"/>
      <c r="Z1301" s="6"/>
      <c r="AA1301" s="4"/>
      <c r="AB1301" s="6"/>
      <c r="AC1301" s="5"/>
      <c r="AD1301" s="5"/>
      <c r="AE1301" s="4"/>
      <c r="AF1301" s="6"/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  <c r="AW1301" s="4"/>
      <c r="AX1301" s="6"/>
      <c r="AY1301" s="4"/>
      <c r="AZ1301" s="6"/>
      <c r="BA1301" s="5"/>
      <c r="BB1301" s="5"/>
      <c r="BC1301" s="4"/>
      <c r="BD1301" s="6"/>
      <c r="BE1301" s="4"/>
      <c r="BF1301" s="6"/>
      <c r="BG1301" s="5"/>
      <c r="BH1301" s="5"/>
      <c r="BI1301" s="4"/>
      <c r="BJ1301" s="6"/>
      <c r="BK1301" s="4"/>
      <c r="BL1301" s="6"/>
      <c r="BM1301" s="5"/>
      <c r="BN1301" s="5"/>
      <c r="BO1301" s="4"/>
      <c r="BP1301" s="6"/>
      <c r="BQ1301" s="4"/>
      <c r="BR1301" s="6"/>
      <c r="BS1301" s="5"/>
      <c r="BT1301" s="5"/>
      <c r="BU1301" s="4"/>
      <c r="BV1301" s="6"/>
      <c r="BW1301" s="4"/>
      <c r="BX1301" s="6"/>
      <c r="BY1301" s="5"/>
      <c r="BZ1301" s="5"/>
      <c r="CA1301" s="4"/>
      <c r="CB1301" s="6"/>
      <c r="CC1301" s="4"/>
      <c r="CD1301" s="6"/>
      <c r="CE1301" s="5"/>
      <c r="CF1301" s="5"/>
      <c r="CG1301" s="4"/>
      <c r="CH1301" s="6"/>
      <c r="CI1301" s="4"/>
      <c r="CJ1301" s="6"/>
      <c r="CK1301" s="5"/>
      <c r="CL1301" s="5"/>
      <c r="CM1301" s="4"/>
      <c r="CN1301" s="6"/>
      <c r="CO1301" s="4"/>
      <c r="CP1301" s="6"/>
      <c r="CQ1301" s="5"/>
      <c r="CR1301" s="5"/>
      <c r="CS1301" s="4"/>
      <c r="CT1301" s="6"/>
      <c r="CU1301" s="4"/>
      <c r="CV1301" s="6"/>
      <c r="CW1301" s="5"/>
      <c r="CX1301" s="5"/>
      <c r="CY1301" s="4"/>
      <c r="CZ1301" s="6"/>
      <c r="DA1301" s="4"/>
      <c r="DB1301" s="6"/>
      <c r="DC1301" s="5"/>
      <c r="DD1301" s="5"/>
      <c r="DE1301" s="4"/>
      <c r="DF1301" s="6"/>
      <c r="DG1301" s="4"/>
      <c r="DH1301" s="6"/>
      <c r="DI1301" s="5"/>
      <c r="DJ1301" s="5"/>
      <c r="DK1301" s="4"/>
      <c r="DL1301" s="6"/>
      <c r="DM1301" s="4"/>
      <c r="DN1301" s="6"/>
      <c r="DO1301" s="5"/>
      <c r="DP1301" s="5"/>
      <c r="DQ1301" s="4"/>
      <c r="DR1301" s="6"/>
      <c r="DS1301" s="4"/>
      <c r="DT1301" s="6"/>
      <c r="DU1301" s="5"/>
      <c r="DV1301" s="5"/>
      <c r="DW1301" s="4"/>
      <c r="DX1301" s="6"/>
      <c r="DY1301" s="4"/>
      <c r="DZ1301" s="6"/>
      <c r="EA1301" s="5"/>
      <c r="EB1301" s="5"/>
      <c r="EC1301" s="4"/>
      <c r="ED1301" s="6"/>
      <c r="EE1301" s="4"/>
      <c r="EF1301" s="6"/>
      <c r="EG1301" s="5"/>
      <c r="EH1301" s="5"/>
      <c r="EI1301" s="4"/>
      <c r="EJ1301" s="6"/>
      <c r="EK1301" s="4"/>
      <c r="EL1301" s="6"/>
      <c r="EM1301" s="5"/>
      <c r="EN1301" s="5"/>
      <c r="EO1301" s="4"/>
      <c r="EP1301" s="6"/>
      <c r="EQ1301" s="4"/>
      <c r="ER1301" s="6"/>
      <c r="ES1301" s="5"/>
      <c r="ET1301" s="5"/>
      <c r="EU1301" s="4"/>
      <c r="EV1301" s="6"/>
      <c r="EW1301" s="4"/>
      <c r="EX1301" s="6"/>
      <c r="EY1301" s="5"/>
      <c r="EZ1301" s="5"/>
      <c r="FA1301" s="4"/>
      <c r="FB1301" s="6"/>
      <c r="FC1301" s="4"/>
      <c r="FD1301" s="6"/>
      <c r="FE1301" s="5"/>
      <c r="FF1301" s="5"/>
      <c r="FG1301" s="4"/>
      <c r="FH1301" s="6"/>
      <c r="FI1301" s="4"/>
      <c r="FJ1301" s="6"/>
      <c r="FK1301" s="5"/>
      <c r="FL1301" s="5"/>
      <c r="FM1301" s="4"/>
      <c r="FN1301" s="6"/>
      <c r="FO1301" s="4"/>
      <c r="FP1301" s="6"/>
      <c r="FQ1301" s="5"/>
      <c r="FR1301" s="5"/>
      <c r="FS1301" s="4"/>
      <c r="FT1301" s="6"/>
      <c r="FU1301" s="4"/>
      <c r="FV1301" s="6"/>
      <c r="FW1301" s="5"/>
      <c r="FX1301" s="5"/>
      <c r="FY1301" s="4"/>
      <c r="FZ1301" s="6"/>
      <c r="GA1301" s="4"/>
      <c r="GB1301" s="6"/>
      <c r="GC1301" s="5"/>
      <c r="GD1301" s="5"/>
      <c r="GE1301" s="4"/>
      <c r="GF1301" s="6"/>
      <c r="GG1301" s="4"/>
      <c r="GH1301" s="6"/>
      <c r="GI1301" s="5"/>
      <c r="GJ1301" s="5"/>
      <c r="GK1301" s="4"/>
      <c r="GL1301" s="6"/>
      <c r="GM1301" s="4"/>
      <c r="GN1301" s="6"/>
      <c r="GO1301" s="5"/>
      <c r="GP1301" s="5"/>
      <c r="GQ1301" s="4"/>
      <c r="GR1301" s="6"/>
      <c r="GS1301" s="4"/>
      <c r="GT1301" s="6"/>
      <c r="GU1301" s="5"/>
      <c r="GV1301" s="5"/>
      <c r="GW1301" s="4"/>
      <c r="GX1301" s="6"/>
      <c r="GY1301" s="4"/>
      <c r="GZ1301" s="6"/>
      <c r="HA1301" s="5"/>
      <c r="HB1301" s="5"/>
      <c r="HC1301" s="4"/>
      <c r="HD1301" s="6"/>
      <c r="HE1301" s="4"/>
      <c r="HF1301" s="6"/>
      <c r="HG1301" s="5"/>
      <c r="HH1301" s="5"/>
      <c r="HI1301" s="4"/>
      <c r="HJ1301" s="6"/>
      <c r="HK1301" s="4"/>
      <c r="HL1301" s="6"/>
      <c r="HM1301" s="5"/>
      <c r="HN1301" s="5"/>
      <c r="HO1301" s="4"/>
      <c r="HP1301" s="6"/>
      <c r="HQ1301" s="4"/>
      <c r="HR1301" s="6"/>
      <c r="HS1301" s="5"/>
      <c r="HT1301" s="5"/>
      <c r="HU1301" s="4"/>
      <c r="HV1301" s="6"/>
      <c r="HW1301" s="4"/>
      <c r="HX1301" s="6"/>
      <c r="HY1301" s="5"/>
      <c r="HZ1301" s="5"/>
      <c r="IA1301" s="4"/>
      <c r="IB1301" s="6"/>
      <c r="IC1301" s="4"/>
      <c r="ID1301" s="6"/>
      <c r="IE1301" s="5"/>
      <c r="IF1301" s="5"/>
      <c r="IG1301" s="4"/>
      <c r="IH1301" s="6"/>
      <c r="II1301" s="4"/>
      <c r="IJ1301" s="6"/>
      <c r="IK1301" s="5"/>
      <c r="IL1301" s="5"/>
      <c r="IM1301" s="4"/>
      <c r="IN1301" s="6"/>
      <c r="IO1301" s="4"/>
      <c r="IP1301" s="6"/>
      <c r="IQ1301" s="5"/>
      <c r="IR1301" s="5"/>
      <c r="IS1301" s="4"/>
      <c r="IT1301" s="6"/>
      <c r="IU1301" s="4"/>
      <c r="IV1301" s="6"/>
      <c r="IW1301" s="5"/>
      <c r="IX1301" s="5"/>
      <c r="IY1301" s="4"/>
      <c r="IZ1301" s="6"/>
      <c r="JA1301" s="4"/>
      <c r="JB1301" s="6"/>
      <c r="JC1301" s="5"/>
      <c r="JD1301" s="5"/>
      <c r="JE1301" s="4"/>
      <c r="JF1301" s="6"/>
      <c r="JG1301" s="4"/>
      <c r="JH1301" s="6"/>
      <c r="JI1301" s="5"/>
      <c r="JJ1301" s="5"/>
      <c r="JK1301" s="4"/>
      <c r="JL1301" s="6"/>
      <c r="JM1301" s="4"/>
      <c r="JN1301" s="6"/>
      <c r="JO1301" s="5"/>
      <c r="JP1301" s="5"/>
      <c r="JQ1301" s="4"/>
      <c r="JR1301" s="6"/>
      <c r="JS1301" s="4"/>
      <c r="JT1301" s="6"/>
      <c r="JU1301" s="5"/>
      <c r="JV1301" s="5"/>
      <c r="JW1301" s="4"/>
      <c r="JX1301" s="6"/>
      <c r="JY1301" s="4"/>
      <c r="JZ1301" s="6"/>
      <c r="KA1301" s="5"/>
      <c r="KB1301" s="5"/>
      <c r="KC1301" s="4"/>
      <c r="KD1301" s="6"/>
      <c r="KE1301" s="4"/>
      <c r="KF1301" s="6"/>
      <c r="KG1301" s="5"/>
      <c r="KH1301" s="5"/>
      <c r="KI1301" s="4"/>
      <c r="KJ1301" s="6"/>
      <c r="KK1301" s="4"/>
      <c r="KL1301" s="6"/>
      <c r="KM1301" s="5"/>
      <c r="KN1301" s="5"/>
    </row>
    <row r="1302">
      <c r="A1302" s="3" t="s">
        <v>85</v>
      </c>
      <c r="B1302" s="3" t="s">
        <v>712</v>
      </c>
      <c r="C1302" s="3" t="s">
        <v>586</v>
      </c>
      <c r="D1302" s="3" t="s">
        <v>712</v>
      </c>
      <c r="E1302" s="3" t="s">
        <v>933</v>
      </c>
      <c r="F1302" s="3" t="s">
        <v>104</v>
      </c>
      <c r="G1302" s="3" t="s">
        <v>104</v>
      </c>
      <c r="H1302" s="3" t="s">
        <v>104</v>
      </c>
      <c r="I1302" s="3" t="s">
        <v>1524</v>
      </c>
      <c r="J1302" s="3" t="s">
        <v>104</v>
      </c>
      <c r="K1302" s="4"/>
      <c r="L1302" s="4">
        <f>=ROUNDDOWN({0},0)</f>
      </c>
      <c r="M1302" s="4"/>
      <c r="N1302" s="5"/>
      <c r="O1302" s="4"/>
      <c r="P1302" s="4">
        <f>=ROUNDDOWN({0},0)</f>
      </c>
      <c r="Q1302" s="4"/>
      <c r="R1302" s="5"/>
      <c r="S1302" s="4"/>
      <c r="T1302" s="6"/>
      <c r="U1302" s="4"/>
      <c r="V1302" s="6"/>
      <c r="W1302" s="5"/>
      <c r="X1302" s="5"/>
      <c r="Y1302" s="4"/>
      <c r="Z1302" s="6"/>
      <c r="AA1302" s="4"/>
      <c r="AB1302" s="6"/>
      <c r="AC1302" s="5"/>
      <c r="AD1302" s="5"/>
      <c r="AE1302" s="4"/>
      <c r="AF1302" s="6"/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  <c r="AW1302" s="4"/>
      <c r="AX1302" s="6"/>
      <c r="AY1302" s="4"/>
      <c r="AZ1302" s="6"/>
      <c r="BA1302" s="5"/>
      <c r="BB1302" s="5"/>
      <c r="BC1302" s="4"/>
      <c r="BD1302" s="6"/>
      <c r="BE1302" s="4"/>
      <c r="BF1302" s="6"/>
      <c r="BG1302" s="5"/>
      <c r="BH1302" s="5"/>
      <c r="BI1302" s="4"/>
      <c r="BJ1302" s="6"/>
      <c r="BK1302" s="4"/>
      <c r="BL1302" s="6"/>
      <c r="BM1302" s="5"/>
      <c r="BN1302" s="5"/>
      <c r="BO1302" s="4"/>
      <c r="BP1302" s="6"/>
      <c r="BQ1302" s="4"/>
      <c r="BR1302" s="6"/>
      <c r="BS1302" s="5"/>
      <c r="BT1302" s="5"/>
      <c r="BU1302" s="4"/>
      <c r="BV1302" s="6"/>
      <c r="BW1302" s="4"/>
      <c r="BX1302" s="6"/>
      <c r="BY1302" s="5"/>
      <c r="BZ1302" s="5"/>
      <c r="CA1302" s="4"/>
      <c r="CB1302" s="6"/>
      <c r="CC1302" s="4"/>
      <c r="CD1302" s="6"/>
      <c r="CE1302" s="5"/>
      <c r="CF1302" s="5"/>
      <c r="CG1302" s="4"/>
      <c r="CH1302" s="6"/>
      <c r="CI1302" s="4"/>
      <c r="CJ1302" s="6"/>
      <c r="CK1302" s="5"/>
      <c r="CL1302" s="5"/>
      <c r="CM1302" s="4"/>
      <c r="CN1302" s="6"/>
      <c r="CO1302" s="4"/>
      <c r="CP1302" s="6"/>
      <c r="CQ1302" s="5"/>
      <c r="CR1302" s="5"/>
      <c r="CS1302" s="4"/>
      <c r="CT1302" s="6"/>
      <c r="CU1302" s="4"/>
      <c r="CV1302" s="6"/>
      <c r="CW1302" s="5"/>
      <c r="CX1302" s="5"/>
      <c r="CY1302" s="4"/>
      <c r="CZ1302" s="6"/>
      <c r="DA1302" s="4"/>
      <c r="DB1302" s="6"/>
      <c r="DC1302" s="5"/>
      <c r="DD1302" s="5"/>
      <c r="DE1302" s="4"/>
      <c r="DF1302" s="6"/>
      <c r="DG1302" s="4"/>
      <c r="DH1302" s="6"/>
      <c r="DI1302" s="5"/>
      <c r="DJ1302" s="5"/>
      <c r="DK1302" s="4"/>
      <c r="DL1302" s="6"/>
      <c r="DM1302" s="4"/>
      <c r="DN1302" s="6"/>
      <c r="DO1302" s="5"/>
      <c r="DP1302" s="5"/>
      <c r="DQ1302" s="4"/>
      <c r="DR1302" s="6"/>
      <c r="DS1302" s="4"/>
      <c r="DT1302" s="6"/>
      <c r="DU1302" s="5"/>
      <c r="DV1302" s="5"/>
      <c r="DW1302" s="4"/>
      <c r="DX1302" s="6"/>
      <c r="DY1302" s="4"/>
      <c r="DZ1302" s="6"/>
      <c r="EA1302" s="5"/>
      <c r="EB1302" s="5"/>
      <c r="EC1302" s="4"/>
      <c r="ED1302" s="6"/>
      <c r="EE1302" s="4"/>
      <c r="EF1302" s="6"/>
      <c r="EG1302" s="5"/>
      <c r="EH1302" s="5"/>
      <c r="EI1302" s="4"/>
      <c r="EJ1302" s="6"/>
      <c r="EK1302" s="4"/>
      <c r="EL1302" s="6"/>
      <c r="EM1302" s="5"/>
      <c r="EN1302" s="5"/>
      <c r="EO1302" s="4"/>
      <c r="EP1302" s="6"/>
      <c r="EQ1302" s="4"/>
      <c r="ER1302" s="6"/>
      <c r="ES1302" s="5"/>
      <c r="ET1302" s="5"/>
      <c r="EU1302" s="4"/>
      <c r="EV1302" s="6"/>
      <c r="EW1302" s="4"/>
      <c r="EX1302" s="6"/>
      <c r="EY1302" s="5"/>
      <c r="EZ1302" s="5"/>
      <c r="FA1302" s="4"/>
      <c r="FB1302" s="6"/>
      <c r="FC1302" s="4"/>
      <c r="FD1302" s="6"/>
      <c r="FE1302" s="5"/>
      <c r="FF1302" s="5"/>
      <c r="FG1302" s="4"/>
      <c r="FH1302" s="6"/>
      <c r="FI1302" s="4"/>
      <c r="FJ1302" s="6"/>
      <c r="FK1302" s="5"/>
      <c r="FL1302" s="5"/>
      <c r="FM1302" s="4"/>
      <c r="FN1302" s="6"/>
      <c r="FO1302" s="4"/>
      <c r="FP1302" s="6"/>
      <c r="FQ1302" s="5"/>
      <c r="FR1302" s="5"/>
      <c r="FS1302" s="4"/>
      <c r="FT1302" s="6"/>
      <c r="FU1302" s="4"/>
      <c r="FV1302" s="6"/>
      <c r="FW1302" s="5"/>
      <c r="FX1302" s="5"/>
      <c r="FY1302" s="4"/>
      <c r="FZ1302" s="6"/>
      <c r="GA1302" s="4"/>
      <c r="GB1302" s="6"/>
      <c r="GC1302" s="5"/>
      <c r="GD1302" s="5"/>
      <c r="GE1302" s="4"/>
      <c r="GF1302" s="6"/>
      <c r="GG1302" s="4"/>
      <c r="GH1302" s="6"/>
      <c r="GI1302" s="5"/>
      <c r="GJ1302" s="5"/>
      <c r="GK1302" s="4"/>
      <c r="GL1302" s="6"/>
      <c r="GM1302" s="4"/>
      <c r="GN1302" s="6"/>
      <c r="GO1302" s="5"/>
      <c r="GP1302" s="5"/>
      <c r="GQ1302" s="4"/>
      <c r="GR1302" s="6"/>
      <c r="GS1302" s="4"/>
      <c r="GT1302" s="6"/>
      <c r="GU1302" s="5"/>
      <c r="GV1302" s="5"/>
      <c r="GW1302" s="4"/>
      <c r="GX1302" s="6"/>
      <c r="GY1302" s="4"/>
      <c r="GZ1302" s="6"/>
      <c r="HA1302" s="5"/>
      <c r="HB1302" s="5"/>
      <c r="HC1302" s="4"/>
      <c r="HD1302" s="6"/>
      <c r="HE1302" s="4"/>
      <c r="HF1302" s="6"/>
      <c r="HG1302" s="5"/>
      <c r="HH1302" s="5"/>
      <c r="HI1302" s="4"/>
      <c r="HJ1302" s="6"/>
      <c r="HK1302" s="4"/>
      <c r="HL1302" s="6"/>
      <c r="HM1302" s="5"/>
      <c r="HN1302" s="5"/>
      <c r="HO1302" s="4"/>
      <c r="HP1302" s="6"/>
      <c r="HQ1302" s="4"/>
      <c r="HR1302" s="6"/>
      <c r="HS1302" s="5"/>
      <c r="HT1302" s="5"/>
      <c r="HU1302" s="4"/>
      <c r="HV1302" s="6"/>
      <c r="HW1302" s="4"/>
      <c r="HX1302" s="6"/>
      <c r="HY1302" s="5"/>
      <c r="HZ1302" s="5"/>
      <c r="IA1302" s="4"/>
      <c r="IB1302" s="6"/>
      <c r="IC1302" s="4"/>
      <c r="ID1302" s="6"/>
      <c r="IE1302" s="5"/>
      <c r="IF1302" s="5"/>
      <c r="IG1302" s="4"/>
      <c r="IH1302" s="6"/>
      <c r="II1302" s="4"/>
      <c r="IJ1302" s="6"/>
      <c r="IK1302" s="5"/>
      <c r="IL1302" s="5"/>
      <c r="IM1302" s="4"/>
      <c r="IN1302" s="6"/>
      <c r="IO1302" s="4"/>
      <c r="IP1302" s="6"/>
      <c r="IQ1302" s="5"/>
      <c r="IR1302" s="5"/>
      <c r="IS1302" s="4"/>
      <c r="IT1302" s="6"/>
      <c r="IU1302" s="4"/>
      <c r="IV1302" s="6"/>
      <c r="IW1302" s="5"/>
      <c r="IX1302" s="5"/>
      <c r="IY1302" s="4"/>
      <c r="IZ1302" s="6"/>
      <c r="JA1302" s="4"/>
      <c r="JB1302" s="6"/>
      <c r="JC1302" s="5"/>
      <c r="JD1302" s="5"/>
      <c r="JE1302" s="4"/>
      <c r="JF1302" s="6"/>
      <c r="JG1302" s="4"/>
      <c r="JH1302" s="6"/>
      <c r="JI1302" s="5"/>
      <c r="JJ1302" s="5"/>
      <c r="JK1302" s="4"/>
      <c r="JL1302" s="6"/>
      <c r="JM1302" s="4"/>
      <c r="JN1302" s="6"/>
      <c r="JO1302" s="5"/>
      <c r="JP1302" s="5"/>
      <c r="JQ1302" s="4"/>
      <c r="JR1302" s="6"/>
      <c r="JS1302" s="4"/>
      <c r="JT1302" s="6"/>
      <c r="JU1302" s="5"/>
      <c r="JV1302" s="5"/>
      <c r="JW1302" s="4"/>
      <c r="JX1302" s="6"/>
      <c r="JY1302" s="4"/>
      <c r="JZ1302" s="6"/>
      <c r="KA1302" s="5"/>
      <c r="KB1302" s="5"/>
      <c r="KC1302" s="4"/>
      <c r="KD1302" s="6"/>
      <c r="KE1302" s="4"/>
      <c r="KF1302" s="6"/>
      <c r="KG1302" s="5"/>
      <c r="KH1302" s="5"/>
      <c r="KI1302" s="4"/>
      <c r="KJ1302" s="6"/>
      <c r="KK1302" s="4"/>
      <c r="KL1302" s="6"/>
      <c r="KM1302" s="5"/>
      <c r="KN1302" s="5"/>
    </row>
    <row r="1303">
      <c r="A1303" s="3" t="s">
        <v>85</v>
      </c>
      <c r="B1303" s="3" t="s">
        <v>712</v>
      </c>
      <c r="C1303" s="3" t="s">
        <v>586</v>
      </c>
      <c r="D1303" s="3" t="s">
        <v>712</v>
      </c>
      <c r="E1303" s="3" t="s">
        <v>948</v>
      </c>
      <c r="F1303" s="3" t="s">
        <v>104</v>
      </c>
      <c r="G1303" s="3" t="s">
        <v>104</v>
      </c>
      <c r="H1303" s="3" t="s">
        <v>104</v>
      </c>
      <c r="I1303" s="3" t="s">
        <v>1346</v>
      </c>
      <c r="J1303" s="3" t="s">
        <v>104</v>
      </c>
      <c r="K1303" s="4"/>
      <c r="L1303" s="4">
        <f>=ROUNDDOWN({0},0)</f>
      </c>
      <c r="M1303" s="4"/>
      <c r="N1303" s="5"/>
      <c r="O1303" s="4"/>
      <c r="P1303" s="4">
        <f>=ROUNDDOWN({0},0)</f>
      </c>
      <c r="Q1303" s="4"/>
      <c r="R1303" s="5"/>
      <c r="S1303" s="4"/>
      <c r="T1303" s="6"/>
      <c r="U1303" s="4"/>
      <c r="V1303" s="6"/>
      <c r="W1303" s="5"/>
      <c r="X1303" s="5"/>
      <c r="Y1303" s="4"/>
      <c r="Z1303" s="6"/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  <c r="AW1303" s="4"/>
      <c r="AX1303" s="6"/>
      <c r="AY1303" s="4"/>
      <c r="AZ1303" s="6"/>
      <c r="BA1303" s="5"/>
      <c r="BB1303" s="5"/>
      <c r="BC1303" s="4"/>
      <c r="BD1303" s="6"/>
      <c r="BE1303" s="4"/>
      <c r="BF1303" s="6"/>
      <c r="BG1303" s="5"/>
      <c r="BH1303" s="5"/>
      <c r="BI1303" s="4"/>
      <c r="BJ1303" s="6"/>
      <c r="BK1303" s="4"/>
      <c r="BL1303" s="6"/>
      <c r="BM1303" s="5"/>
      <c r="BN1303" s="5"/>
      <c r="BO1303" s="4"/>
      <c r="BP1303" s="6"/>
      <c r="BQ1303" s="4"/>
      <c r="BR1303" s="6"/>
      <c r="BS1303" s="5"/>
      <c r="BT1303" s="5"/>
      <c r="BU1303" s="4"/>
      <c r="BV1303" s="6"/>
      <c r="BW1303" s="4"/>
      <c r="BX1303" s="6"/>
      <c r="BY1303" s="5"/>
      <c r="BZ1303" s="5"/>
      <c r="CA1303" s="4"/>
      <c r="CB1303" s="6"/>
      <c r="CC1303" s="4"/>
      <c r="CD1303" s="6"/>
      <c r="CE1303" s="5"/>
      <c r="CF1303" s="5"/>
      <c r="CG1303" s="4"/>
      <c r="CH1303" s="6"/>
      <c r="CI1303" s="4"/>
      <c r="CJ1303" s="6"/>
      <c r="CK1303" s="5"/>
      <c r="CL1303" s="5"/>
      <c r="CM1303" s="4"/>
      <c r="CN1303" s="6"/>
      <c r="CO1303" s="4"/>
      <c r="CP1303" s="6"/>
      <c r="CQ1303" s="5"/>
      <c r="CR1303" s="5"/>
      <c r="CS1303" s="4"/>
      <c r="CT1303" s="6"/>
      <c r="CU1303" s="4"/>
      <c r="CV1303" s="6"/>
      <c r="CW1303" s="5"/>
      <c r="CX1303" s="5"/>
      <c r="CY1303" s="4"/>
      <c r="CZ1303" s="6"/>
      <c r="DA1303" s="4"/>
      <c r="DB1303" s="6"/>
      <c r="DC1303" s="5"/>
      <c r="DD1303" s="5"/>
      <c r="DE1303" s="4"/>
      <c r="DF1303" s="6"/>
      <c r="DG1303" s="4"/>
      <c r="DH1303" s="6"/>
      <c r="DI1303" s="5"/>
      <c r="DJ1303" s="5"/>
      <c r="DK1303" s="4"/>
      <c r="DL1303" s="6"/>
      <c r="DM1303" s="4"/>
      <c r="DN1303" s="6"/>
      <c r="DO1303" s="5"/>
      <c r="DP1303" s="5"/>
      <c r="DQ1303" s="4"/>
      <c r="DR1303" s="6"/>
      <c r="DS1303" s="4"/>
      <c r="DT1303" s="6"/>
      <c r="DU1303" s="5"/>
      <c r="DV1303" s="5"/>
      <c r="DW1303" s="4"/>
      <c r="DX1303" s="6"/>
      <c r="DY1303" s="4"/>
      <c r="DZ1303" s="6"/>
      <c r="EA1303" s="5"/>
      <c r="EB1303" s="5"/>
      <c r="EC1303" s="4"/>
      <c r="ED1303" s="6"/>
      <c r="EE1303" s="4"/>
      <c r="EF1303" s="6"/>
      <c r="EG1303" s="5"/>
      <c r="EH1303" s="5"/>
      <c r="EI1303" s="4"/>
      <c r="EJ1303" s="6"/>
      <c r="EK1303" s="4"/>
      <c r="EL1303" s="6"/>
      <c r="EM1303" s="5"/>
      <c r="EN1303" s="5"/>
      <c r="EO1303" s="4"/>
      <c r="EP1303" s="6"/>
      <c r="EQ1303" s="4"/>
      <c r="ER1303" s="6"/>
      <c r="ES1303" s="5"/>
      <c r="ET1303" s="5"/>
      <c r="EU1303" s="4"/>
      <c r="EV1303" s="6"/>
      <c r="EW1303" s="4"/>
      <c r="EX1303" s="6"/>
      <c r="EY1303" s="5"/>
      <c r="EZ1303" s="5"/>
      <c r="FA1303" s="4"/>
      <c r="FB1303" s="6"/>
      <c r="FC1303" s="4"/>
      <c r="FD1303" s="6"/>
      <c r="FE1303" s="5"/>
      <c r="FF1303" s="5"/>
      <c r="FG1303" s="4"/>
      <c r="FH1303" s="6"/>
      <c r="FI1303" s="4"/>
      <c r="FJ1303" s="6"/>
      <c r="FK1303" s="5"/>
      <c r="FL1303" s="5"/>
      <c r="FM1303" s="4"/>
      <c r="FN1303" s="6"/>
      <c r="FO1303" s="4"/>
      <c r="FP1303" s="6"/>
      <c r="FQ1303" s="5"/>
      <c r="FR1303" s="5"/>
      <c r="FS1303" s="4"/>
      <c r="FT1303" s="6"/>
      <c r="FU1303" s="4"/>
      <c r="FV1303" s="6"/>
      <c r="FW1303" s="5"/>
      <c r="FX1303" s="5"/>
      <c r="FY1303" s="4"/>
      <c r="FZ1303" s="6"/>
      <c r="GA1303" s="4"/>
      <c r="GB1303" s="6"/>
      <c r="GC1303" s="5"/>
      <c r="GD1303" s="5"/>
      <c r="GE1303" s="4"/>
      <c r="GF1303" s="6"/>
      <c r="GG1303" s="4"/>
      <c r="GH1303" s="6"/>
      <c r="GI1303" s="5"/>
      <c r="GJ1303" s="5"/>
      <c r="GK1303" s="4"/>
      <c r="GL1303" s="6"/>
      <c r="GM1303" s="4"/>
      <c r="GN1303" s="6"/>
      <c r="GO1303" s="5"/>
      <c r="GP1303" s="5"/>
      <c r="GQ1303" s="4"/>
      <c r="GR1303" s="6"/>
      <c r="GS1303" s="4"/>
      <c r="GT1303" s="6"/>
      <c r="GU1303" s="5"/>
      <c r="GV1303" s="5"/>
      <c r="GW1303" s="4"/>
      <c r="GX1303" s="6"/>
      <c r="GY1303" s="4"/>
      <c r="GZ1303" s="6"/>
      <c r="HA1303" s="5"/>
      <c r="HB1303" s="5"/>
      <c r="HC1303" s="4"/>
      <c r="HD1303" s="6"/>
      <c r="HE1303" s="4"/>
      <c r="HF1303" s="6"/>
      <c r="HG1303" s="5"/>
      <c r="HH1303" s="5"/>
      <c r="HI1303" s="4"/>
      <c r="HJ1303" s="6"/>
      <c r="HK1303" s="4"/>
      <c r="HL1303" s="6"/>
      <c r="HM1303" s="5"/>
      <c r="HN1303" s="5"/>
      <c r="HO1303" s="4"/>
      <c r="HP1303" s="6"/>
      <c r="HQ1303" s="4"/>
      <c r="HR1303" s="6"/>
      <c r="HS1303" s="5"/>
      <c r="HT1303" s="5"/>
      <c r="HU1303" s="4"/>
      <c r="HV1303" s="6"/>
      <c r="HW1303" s="4"/>
      <c r="HX1303" s="6"/>
      <c r="HY1303" s="5"/>
      <c r="HZ1303" s="5"/>
      <c r="IA1303" s="4"/>
      <c r="IB1303" s="6"/>
      <c r="IC1303" s="4"/>
      <c r="ID1303" s="6"/>
      <c r="IE1303" s="5"/>
      <c r="IF1303" s="5"/>
      <c r="IG1303" s="4"/>
      <c r="IH1303" s="6"/>
      <c r="II1303" s="4"/>
      <c r="IJ1303" s="6"/>
      <c r="IK1303" s="5"/>
      <c r="IL1303" s="5"/>
      <c r="IM1303" s="4"/>
      <c r="IN1303" s="6"/>
      <c r="IO1303" s="4"/>
      <c r="IP1303" s="6"/>
      <c r="IQ1303" s="5"/>
      <c r="IR1303" s="5"/>
      <c r="IS1303" s="4"/>
      <c r="IT1303" s="6"/>
      <c r="IU1303" s="4"/>
      <c r="IV1303" s="6"/>
      <c r="IW1303" s="5"/>
      <c r="IX1303" s="5"/>
      <c r="IY1303" s="4"/>
      <c r="IZ1303" s="6"/>
      <c r="JA1303" s="4"/>
      <c r="JB1303" s="6"/>
      <c r="JC1303" s="5"/>
      <c r="JD1303" s="5"/>
      <c r="JE1303" s="4"/>
      <c r="JF1303" s="6"/>
      <c r="JG1303" s="4"/>
      <c r="JH1303" s="6"/>
      <c r="JI1303" s="5"/>
      <c r="JJ1303" s="5"/>
      <c r="JK1303" s="4"/>
      <c r="JL1303" s="6"/>
      <c r="JM1303" s="4"/>
      <c r="JN1303" s="6"/>
      <c r="JO1303" s="5"/>
      <c r="JP1303" s="5"/>
      <c r="JQ1303" s="4"/>
      <c r="JR1303" s="6"/>
      <c r="JS1303" s="4"/>
      <c r="JT1303" s="6"/>
      <c r="JU1303" s="5"/>
      <c r="JV1303" s="5"/>
      <c r="JW1303" s="4"/>
      <c r="JX1303" s="6"/>
      <c r="JY1303" s="4"/>
      <c r="JZ1303" s="6"/>
      <c r="KA1303" s="5"/>
      <c r="KB1303" s="5"/>
      <c r="KC1303" s="4"/>
      <c r="KD1303" s="6"/>
      <c r="KE1303" s="4"/>
      <c r="KF1303" s="6"/>
      <c r="KG1303" s="5"/>
      <c r="KH1303" s="5"/>
      <c r="KI1303" s="4"/>
      <c r="KJ1303" s="6"/>
      <c r="KK1303" s="4"/>
      <c r="KL1303" s="6"/>
      <c r="KM1303" s="5"/>
      <c r="KN1303" s="5"/>
    </row>
    <row r="1304">
      <c r="A1304" s="3" t="s">
        <v>85</v>
      </c>
      <c r="B1304" s="3" t="s">
        <v>712</v>
      </c>
      <c r="C1304" s="3" t="s">
        <v>586</v>
      </c>
      <c r="D1304" s="3" t="s">
        <v>712</v>
      </c>
      <c r="E1304" s="3" t="s">
        <v>932</v>
      </c>
      <c r="F1304" s="3" t="s">
        <v>104</v>
      </c>
      <c r="G1304" s="3" t="s">
        <v>104</v>
      </c>
      <c r="H1304" s="3" t="s">
        <v>104</v>
      </c>
      <c r="I1304" s="3" t="s">
        <v>1525</v>
      </c>
      <c r="J1304" s="3" t="s">
        <v>104</v>
      </c>
      <c r="K1304" s="4"/>
      <c r="L1304" s="4">
        <f>=ROUNDDOWN({0},0)</f>
      </c>
      <c r="M1304" s="4"/>
      <c r="N1304" s="5"/>
      <c r="O1304" s="4"/>
      <c r="P1304" s="4">
        <f>=ROUNDDOWN({0},0)</f>
      </c>
      <c r="Q1304" s="4"/>
      <c r="R1304" s="5"/>
      <c r="S1304" s="4"/>
      <c r="T1304" s="6"/>
      <c r="U1304" s="4"/>
      <c r="V1304" s="6"/>
      <c r="W1304" s="5"/>
      <c r="X1304" s="5"/>
      <c r="Y1304" s="4"/>
      <c r="Z1304" s="6"/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  <c r="AW1304" s="4"/>
      <c r="AX1304" s="6"/>
      <c r="AY1304" s="4"/>
      <c r="AZ1304" s="6"/>
      <c r="BA1304" s="5"/>
      <c r="BB1304" s="5"/>
      <c r="BC1304" s="4"/>
      <c r="BD1304" s="6"/>
      <c r="BE1304" s="4"/>
      <c r="BF1304" s="6"/>
      <c r="BG1304" s="5"/>
      <c r="BH1304" s="5"/>
      <c r="BI1304" s="4"/>
      <c r="BJ1304" s="6"/>
      <c r="BK1304" s="4"/>
      <c r="BL1304" s="6"/>
      <c r="BM1304" s="5"/>
      <c r="BN1304" s="5"/>
      <c r="BO1304" s="4"/>
      <c r="BP1304" s="6"/>
      <c r="BQ1304" s="4"/>
      <c r="BR1304" s="6"/>
      <c r="BS1304" s="5"/>
      <c r="BT1304" s="5"/>
      <c r="BU1304" s="4"/>
      <c r="BV1304" s="6"/>
      <c r="BW1304" s="4"/>
      <c r="BX1304" s="6"/>
      <c r="BY1304" s="5"/>
      <c r="BZ1304" s="5"/>
      <c r="CA1304" s="4"/>
      <c r="CB1304" s="6"/>
      <c r="CC1304" s="4"/>
      <c r="CD1304" s="6"/>
      <c r="CE1304" s="5"/>
      <c r="CF1304" s="5"/>
      <c r="CG1304" s="4"/>
      <c r="CH1304" s="6"/>
      <c r="CI1304" s="4"/>
      <c r="CJ1304" s="6"/>
      <c r="CK1304" s="5"/>
      <c r="CL1304" s="5"/>
      <c r="CM1304" s="4"/>
      <c r="CN1304" s="6"/>
      <c r="CO1304" s="4"/>
      <c r="CP1304" s="6"/>
      <c r="CQ1304" s="5"/>
      <c r="CR1304" s="5"/>
      <c r="CS1304" s="4"/>
      <c r="CT1304" s="6"/>
      <c r="CU1304" s="4"/>
      <c r="CV1304" s="6"/>
      <c r="CW1304" s="5"/>
      <c r="CX1304" s="5"/>
      <c r="CY1304" s="4"/>
      <c r="CZ1304" s="6"/>
      <c r="DA1304" s="4"/>
      <c r="DB1304" s="6"/>
      <c r="DC1304" s="5"/>
      <c r="DD1304" s="5"/>
      <c r="DE1304" s="4"/>
      <c r="DF1304" s="6"/>
      <c r="DG1304" s="4"/>
      <c r="DH1304" s="6"/>
      <c r="DI1304" s="5"/>
      <c r="DJ1304" s="5"/>
      <c r="DK1304" s="4"/>
      <c r="DL1304" s="6"/>
      <c r="DM1304" s="4"/>
      <c r="DN1304" s="6"/>
      <c r="DO1304" s="5"/>
      <c r="DP1304" s="5"/>
      <c r="DQ1304" s="4"/>
      <c r="DR1304" s="6"/>
      <c r="DS1304" s="4"/>
      <c r="DT1304" s="6"/>
      <c r="DU1304" s="5"/>
      <c r="DV1304" s="5"/>
      <c r="DW1304" s="4"/>
      <c r="DX1304" s="6"/>
      <c r="DY1304" s="4"/>
      <c r="DZ1304" s="6"/>
      <c r="EA1304" s="5"/>
      <c r="EB1304" s="5"/>
      <c r="EC1304" s="4"/>
      <c r="ED1304" s="6"/>
      <c r="EE1304" s="4"/>
      <c r="EF1304" s="6"/>
      <c r="EG1304" s="5"/>
      <c r="EH1304" s="5"/>
      <c r="EI1304" s="4"/>
      <c r="EJ1304" s="6"/>
      <c r="EK1304" s="4"/>
      <c r="EL1304" s="6"/>
      <c r="EM1304" s="5"/>
      <c r="EN1304" s="5"/>
      <c r="EO1304" s="4"/>
      <c r="EP1304" s="6"/>
      <c r="EQ1304" s="4"/>
      <c r="ER1304" s="6"/>
      <c r="ES1304" s="5"/>
      <c r="ET1304" s="5"/>
      <c r="EU1304" s="4"/>
      <c r="EV1304" s="6"/>
      <c r="EW1304" s="4"/>
      <c r="EX1304" s="6"/>
      <c r="EY1304" s="5"/>
      <c r="EZ1304" s="5"/>
      <c r="FA1304" s="4"/>
      <c r="FB1304" s="6"/>
      <c r="FC1304" s="4"/>
      <c r="FD1304" s="6"/>
      <c r="FE1304" s="5"/>
      <c r="FF1304" s="5"/>
      <c r="FG1304" s="4"/>
      <c r="FH1304" s="6"/>
      <c r="FI1304" s="4"/>
      <c r="FJ1304" s="6"/>
      <c r="FK1304" s="5"/>
      <c r="FL1304" s="5"/>
      <c r="FM1304" s="4"/>
      <c r="FN1304" s="6"/>
      <c r="FO1304" s="4"/>
      <c r="FP1304" s="6"/>
      <c r="FQ1304" s="5"/>
      <c r="FR1304" s="5"/>
      <c r="FS1304" s="4"/>
      <c r="FT1304" s="6"/>
      <c r="FU1304" s="4"/>
      <c r="FV1304" s="6"/>
      <c r="FW1304" s="5"/>
      <c r="FX1304" s="5"/>
      <c r="FY1304" s="4"/>
      <c r="FZ1304" s="6"/>
      <c r="GA1304" s="4"/>
      <c r="GB1304" s="6"/>
      <c r="GC1304" s="5"/>
      <c r="GD1304" s="5"/>
      <c r="GE1304" s="4"/>
      <c r="GF1304" s="6"/>
      <c r="GG1304" s="4"/>
      <c r="GH1304" s="6"/>
      <c r="GI1304" s="5"/>
      <c r="GJ1304" s="5"/>
      <c r="GK1304" s="4"/>
      <c r="GL1304" s="6"/>
      <c r="GM1304" s="4"/>
      <c r="GN1304" s="6"/>
      <c r="GO1304" s="5"/>
      <c r="GP1304" s="5"/>
      <c r="GQ1304" s="4"/>
      <c r="GR1304" s="6"/>
      <c r="GS1304" s="4"/>
      <c r="GT1304" s="6"/>
      <c r="GU1304" s="5"/>
      <c r="GV1304" s="5"/>
      <c r="GW1304" s="4"/>
      <c r="GX1304" s="6"/>
      <c r="GY1304" s="4"/>
      <c r="GZ1304" s="6"/>
      <c r="HA1304" s="5"/>
      <c r="HB1304" s="5"/>
      <c r="HC1304" s="4"/>
      <c r="HD1304" s="6"/>
      <c r="HE1304" s="4"/>
      <c r="HF1304" s="6"/>
      <c r="HG1304" s="5"/>
      <c r="HH1304" s="5"/>
      <c r="HI1304" s="4"/>
      <c r="HJ1304" s="6"/>
      <c r="HK1304" s="4"/>
      <c r="HL1304" s="6"/>
      <c r="HM1304" s="5"/>
      <c r="HN1304" s="5"/>
      <c r="HO1304" s="4"/>
      <c r="HP1304" s="6"/>
      <c r="HQ1304" s="4"/>
      <c r="HR1304" s="6"/>
      <c r="HS1304" s="5"/>
      <c r="HT1304" s="5"/>
      <c r="HU1304" s="4"/>
      <c r="HV1304" s="6"/>
      <c r="HW1304" s="4"/>
      <c r="HX1304" s="6"/>
      <c r="HY1304" s="5"/>
      <c r="HZ1304" s="5"/>
      <c r="IA1304" s="4"/>
      <c r="IB1304" s="6"/>
      <c r="IC1304" s="4"/>
      <c r="ID1304" s="6"/>
      <c r="IE1304" s="5"/>
      <c r="IF1304" s="5"/>
      <c r="IG1304" s="4"/>
      <c r="IH1304" s="6"/>
      <c r="II1304" s="4"/>
      <c r="IJ1304" s="6"/>
      <c r="IK1304" s="5"/>
      <c r="IL1304" s="5"/>
      <c r="IM1304" s="4"/>
      <c r="IN1304" s="6"/>
      <c r="IO1304" s="4"/>
      <c r="IP1304" s="6"/>
      <c r="IQ1304" s="5"/>
      <c r="IR1304" s="5"/>
      <c r="IS1304" s="4"/>
      <c r="IT1304" s="6"/>
      <c r="IU1304" s="4"/>
      <c r="IV1304" s="6"/>
      <c r="IW1304" s="5"/>
      <c r="IX1304" s="5"/>
      <c r="IY1304" s="4"/>
      <c r="IZ1304" s="6"/>
      <c r="JA1304" s="4"/>
      <c r="JB1304" s="6"/>
      <c r="JC1304" s="5"/>
      <c r="JD1304" s="5"/>
      <c r="JE1304" s="4"/>
      <c r="JF1304" s="6"/>
      <c r="JG1304" s="4"/>
      <c r="JH1304" s="6"/>
      <c r="JI1304" s="5"/>
      <c r="JJ1304" s="5"/>
      <c r="JK1304" s="4"/>
      <c r="JL1304" s="6"/>
      <c r="JM1304" s="4"/>
      <c r="JN1304" s="6"/>
      <c r="JO1304" s="5"/>
      <c r="JP1304" s="5"/>
      <c r="JQ1304" s="4"/>
      <c r="JR1304" s="6"/>
      <c r="JS1304" s="4"/>
      <c r="JT1304" s="6"/>
      <c r="JU1304" s="5"/>
      <c r="JV1304" s="5"/>
      <c r="JW1304" s="4"/>
      <c r="JX1304" s="6"/>
      <c r="JY1304" s="4"/>
      <c r="JZ1304" s="6"/>
      <c r="KA1304" s="5"/>
      <c r="KB1304" s="5"/>
      <c r="KC1304" s="4"/>
      <c r="KD1304" s="6"/>
      <c r="KE1304" s="4"/>
      <c r="KF1304" s="6"/>
      <c r="KG1304" s="5"/>
      <c r="KH1304" s="5"/>
      <c r="KI1304" s="4"/>
      <c r="KJ1304" s="6"/>
      <c r="KK1304" s="4"/>
      <c r="KL1304" s="6"/>
      <c r="KM1304" s="5"/>
      <c r="KN1304" s="5"/>
    </row>
    <row r="1305">
      <c r="A1305" s="3" t="s">
        <v>85</v>
      </c>
      <c r="B1305" s="3" t="s">
        <v>712</v>
      </c>
      <c r="C1305" s="3" t="s">
        <v>586</v>
      </c>
      <c r="D1305" s="3" t="s">
        <v>712</v>
      </c>
      <c r="E1305" s="3" t="s">
        <v>927</v>
      </c>
      <c r="F1305" s="3" t="s">
        <v>104</v>
      </c>
      <c r="G1305" s="3" t="s">
        <v>104</v>
      </c>
      <c r="H1305" s="3" t="s">
        <v>104</v>
      </c>
      <c r="I1305" s="3" t="s">
        <v>1526</v>
      </c>
      <c r="J1305" s="3" t="s">
        <v>104</v>
      </c>
      <c r="K1305" s="4"/>
      <c r="L1305" s="4">
        <f>=ROUNDDOWN({0},0)</f>
      </c>
      <c r="M1305" s="4"/>
      <c r="N1305" s="5"/>
      <c r="O1305" s="4"/>
      <c r="P1305" s="4">
        <f>=ROUNDDOWN({0},0)</f>
      </c>
      <c r="Q1305" s="4"/>
      <c r="R1305" s="5"/>
      <c r="S1305" s="4"/>
      <c r="T1305" s="6"/>
      <c r="U1305" s="4"/>
      <c r="V1305" s="6"/>
      <c r="W1305" s="5"/>
      <c r="X1305" s="5"/>
      <c r="Y1305" s="4"/>
      <c r="Z1305" s="6"/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  <c r="AW1305" s="4"/>
      <c r="AX1305" s="6"/>
      <c r="AY1305" s="4"/>
      <c r="AZ1305" s="6"/>
      <c r="BA1305" s="5"/>
      <c r="BB1305" s="5"/>
      <c r="BC1305" s="4"/>
      <c r="BD1305" s="6"/>
      <c r="BE1305" s="4"/>
      <c r="BF1305" s="6"/>
      <c r="BG1305" s="5"/>
      <c r="BH1305" s="5"/>
      <c r="BI1305" s="4"/>
      <c r="BJ1305" s="6"/>
      <c r="BK1305" s="4"/>
      <c r="BL1305" s="6"/>
      <c r="BM1305" s="5"/>
      <c r="BN1305" s="5"/>
      <c r="BO1305" s="4"/>
      <c r="BP1305" s="6"/>
      <c r="BQ1305" s="4"/>
      <c r="BR1305" s="6"/>
      <c r="BS1305" s="5"/>
      <c r="BT1305" s="5"/>
      <c r="BU1305" s="4"/>
      <c r="BV1305" s="6"/>
      <c r="BW1305" s="4"/>
      <c r="BX1305" s="6"/>
      <c r="BY1305" s="5"/>
      <c r="BZ1305" s="5"/>
      <c r="CA1305" s="4"/>
      <c r="CB1305" s="6"/>
      <c r="CC1305" s="4"/>
      <c r="CD1305" s="6"/>
      <c r="CE1305" s="5"/>
      <c r="CF1305" s="5"/>
      <c r="CG1305" s="4"/>
      <c r="CH1305" s="6"/>
      <c r="CI1305" s="4"/>
      <c r="CJ1305" s="6"/>
      <c r="CK1305" s="5"/>
      <c r="CL1305" s="5"/>
      <c r="CM1305" s="4"/>
      <c r="CN1305" s="6"/>
      <c r="CO1305" s="4"/>
      <c r="CP1305" s="6"/>
      <c r="CQ1305" s="5"/>
      <c r="CR1305" s="5"/>
      <c r="CS1305" s="4"/>
      <c r="CT1305" s="6"/>
      <c r="CU1305" s="4"/>
      <c r="CV1305" s="6"/>
      <c r="CW1305" s="5"/>
      <c r="CX1305" s="5"/>
      <c r="CY1305" s="4"/>
      <c r="CZ1305" s="6"/>
      <c r="DA1305" s="4"/>
      <c r="DB1305" s="6"/>
      <c r="DC1305" s="5"/>
      <c r="DD1305" s="5"/>
      <c r="DE1305" s="4"/>
      <c r="DF1305" s="6"/>
      <c r="DG1305" s="4"/>
      <c r="DH1305" s="6"/>
      <c r="DI1305" s="5"/>
      <c r="DJ1305" s="5"/>
      <c r="DK1305" s="4"/>
      <c r="DL1305" s="6"/>
      <c r="DM1305" s="4"/>
      <c r="DN1305" s="6"/>
      <c r="DO1305" s="5"/>
      <c r="DP1305" s="5"/>
      <c r="DQ1305" s="4"/>
      <c r="DR1305" s="6"/>
      <c r="DS1305" s="4"/>
      <c r="DT1305" s="6"/>
      <c r="DU1305" s="5"/>
      <c r="DV1305" s="5"/>
      <c r="DW1305" s="4"/>
      <c r="DX1305" s="6"/>
      <c r="DY1305" s="4"/>
      <c r="DZ1305" s="6"/>
      <c r="EA1305" s="5"/>
      <c r="EB1305" s="5"/>
      <c r="EC1305" s="4"/>
      <c r="ED1305" s="6"/>
      <c r="EE1305" s="4"/>
      <c r="EF1305" s="6"/>
      <c r="EG1305" s="5"/>
      <c r="EH1305" s="5"/>
      <c r="EI1305" s="4"/>
      <c r="EJ1305" s="6"/>
      <c r="EK1305" s="4"/>
      <c r="EL1305" s="6"/>
      <c r="EM1305" s="5"/>
      <c r="EN1305" s="5"/>
      <c r="EO1305" s="4"/>
      <c r="EP1305" s="6"/>
      <c r="EQ1305" s="4"/>
      <c r="ER1305" s="6"/>
      <c r="ES1305" s="5"/>
      <c r="ET1305" s="5"/>
      <c r="EU1305" s="4"/>
      <c r="EV1305" s="6"/>
      <c r="EW1305" s="4"/>
      <c r="EX1305" s="6"/>
      <c r="EY1305" s="5"/>
      <c r="EZ1305" s="5"/>
      <c r="FA1305" s="4"/>
      <c r="FB1305" s="6"/>
      <c r="FC1305" s="4"/>
      <c r="FD1305" s="6"/>
      <c r="FE1305" s="5"/>
      <c r="FF1305" s="5"/>
      <c r="FG1305" s="4"/>
      <c r="FH1305" s="6"/>
      <c r="FI1305" s="4"/>
      <c r="FJ1305" s="6"/>
      <c r="FK1305" s="5"/>
      <c r="FL1305" s="5"/>
      <c r="FM1305" s="4"/>
      <c r="FN1305" s="6"/>
      <c r="FO1305" s="4"/>
      <c r="FP1305" s="6"/>
      <c r="FQ1305" s="5"/>
      <c r="FR1305" s="5"/>
      <c r="FS1305" s="4"/>
      <c r="FT1305" s="6"/>
      <c r="FU1305" s="4"/>
      <c r="FV1305" s="6"/>
      <c r="FW1305" s="5"/>
      <c r="FX1305" s="5"/>
      <c r="FY1305" s="4"/>
      <c r="FZ1305" s="6"/>
      <c r="GA1305" s="4"/>
      <c r="GB1305" s="6"/>
      <c r="GC1305" s="5"/>
      <c r="GD1305" s="5"/>
      <c r="GE1305" s="4"/>
      <c r="GF1305" s="6"/>
      <c r="GG1305" s="4"/>
      <c r="GH1305" s="6"/>
      <c r="GI1305" s="5"/>
      <c r="GJ1305" s="5"/>
      <c r="GK1305" s="4"/>
      <c r="GL1305" s="6"/>
      <c r="GM1305" s="4"/>
      <c r="GN1305" s="6"/>
      <c r="GO1305" s="5"/>
      <c r="GP1305" s="5"/>
      <c r="GQ1305" s="4"/>
      <c r="GR1305" s="6"/>
      <c r="GS1305" s="4"/>
      <c r="GT1305" s="6"/>
      <c r="GU1305" s="5"/>
      <c r="GV1305" s="5"/>
      <c r="GW1305" s="4"/>
      <c r="GX1305" s="6"/>
      <c r="GY1305" s="4"/>
      <c r="GZ1305" s="6"/>
      <c r="HA1305" s="5"/>
      <c r="HB1305" s="5"/>
      <c r="HC1305" s="4"/>
      <c r="HD1305" s="6"/>
      <c r="HE1305" s="4"/>
      <c r="HF1305" s="6"/>
      <c r="HG1305" s="5"/>
      <c r="HH1305" s="5"/>
      <c r="HI1305" s="4"/>
      <c r="HJ1305" s="6"/>
      <c r="HK1305" s="4"/>
      <c r="HL1305" s="6"/>
      <c r="HM1305" s="5"/>
      <c r="HN1305" s="5"/>
      <c r="HO1305" s="4"/>
      <c r="HP1305" s="6"/>
      <c r="HQ1305" s="4"/>
      <c r="HR1305" s="6"/>
      <c r="HS1305" s="5"/>
      <c r="HT1305" s="5"/>
      <c r="HU1305" s="4"/>
      <c r="HV1305" s="6"/>
      <c r="HW1305" s="4"/>
      <c r="HX1305" s="6"/>
      <c r="HY1305" s="5"/>
      <c r="HZ1305" s="5"/>
      <c r="IA1305" s="4"/>
      <c r="IB1305" s="6"/>
      <c r="IC1305" s="4"/>
      <c r="ID1305" s="6"/>
      <c r="IE1305" s="5"/>
      <c r="IF1305" s="5"/>
      <c r="IG1305" s="4"/>
      <c r="IH1305" s="6"/>
      <c r="II1305" s="4"/>
      <c r="IJ1305" s="6"/>
      <c r="IK1305" s="5"/>
      <c r="IL1305" s="5"/>
      <c r="IM1305" s="4"/>
      <c r="IN1305" s="6"/>
      <c r="IO1305" s="4"/>
      <c r="IP1305" s="6"/>
      <c r="IQ1305" s="5"/>
      <c r="IR1305" s="5"/>
      <c r="IS1305" s="4"/>
      <c r="IT1305" s="6"/>
      <c r="IU1305" s="4"/>
      <c r="IV1305" s="6"/>
      <c r="IW1305" s="5"/>
      <c r="IX1305" s="5"/>
      <c r="IY1305" s="4"/>
      <c r="IZ1305" s="6"/>
      <c r="JA1305" s="4"/>
      <c r="JB1305" s="6"/>
      <c r="JC1305" s="5"/>
      <c r="JD1305" s="5"/>
      <c r="JE1305" s="4"/>
      <c r="JF1305" s="6"/>
      <c r="JG1305" s="4"/>
      <c r="JH1305" s="6"/>
      <c r="JI1305" s="5"/>
      <c r="JJ1305" s="5"/>
      <c r="JK1305" s="4"/>
      <c r="JL1305" s="6"/>
      <c r="JM1305" s="4"/>
      <c r="JN1305" s="6"/>
      <c r="JO1305" s="5"/>
      <c r="JP1305" s="5"/>
      <c r="JQ1305" s="4"/>
      <c r="JR1305" s="6"/>
      <c r="JS1305" s="4"/>
      <c r="JT1305" s="6"/>
      <c r="JU1305" s="5"/>
      <c r="JV1305" s="5"/>
      <c r="JW1305" s="4"/>
      <c r="JX1305" s="6"/>
      <c r="JY1305" s="4"/>
      <c r="JZ1305" s="6"/>
      <c r="KA1305" s="5"/>
      <c r="KB1305" s="5"/>
      <c r="KC1305" s="4"/>
      <c r="KD1305" s="6"/>
      <c r="KE1305" s="4"/>
      <c r="KF1305" s="6"/>
      <c r="KG1305" s="5"/>
      <c r="KH1305" s="5"/>
      <c r="KI1305" s="4"/>
      <c r="KJ1305" s="6"/>
      <c r="KK1305" s="4"/>
      <c r="KL1305" s="6"/>
      <c r="KM1305" s="5"/>
      <c r="KN1305" s="5"/>
    </row>
    <row r="1306">
      <c r="A1306" s="3" t="s">
        <v>85</v>
      </c>
      <c r="B1306" s="3" t="s">
        <v>712</v>
      </c>
      <c r="C1306" s="3" t="s">
        <v>586</v>
      </c>
      <c r="D1306" s="3" t="s">
        <v>712</v>
      </c>
      <c r="E1306" s="3" t="s">
        <v>560</v>
      </c>
      <c r="F1306" s="3" t="s">
        <v>104</v>
      </c>
      <c r="G1306" s="3" t="s">
        <v>104</v>
      </c>
      <c r="H1306" s="3" t="s">
        <v>104</v>
      </c>
      <c r="I1306" s="3" t="s">
        <v>1527</v>
      </c>
      <c r="J1306" s="3" t="s">
        <v>104</v>
      </c>
      <c r="K1306" s="4">
        <v>1</v>
      </c>
      <c r="L1306" s="4">
        <f>=ROUNDDOWN({0},0)</f>
      </c>
      <c r="M1306" s="4"/>
      <c r="N1306" s="5"/>
      <c r="O1306" s="4"/>
      <c r="P1306" s="4">
        <f>=ROUNDDOWN({0},0)</f>
      </c>
      <c r="Q1306" s="4"/>
      <c r="R1306" s="5"/>
      <c r="S1306" s="4"/>
      <c r="T1306" s="6"/>
      <c r="U1306" s="4"/>
      <c r="V1306" s="6"/>
      <c r="W1306" s="5"/>
      <c r="X1306" s="5"/>
      <c r="Y1306" s="4"/>
      <c r="Z1306" s="6"/>
      <c r="AA1306" s="4"/>
      <c r="AB1306" s="6"/>
      <c r="AC1306" s="5"/>
      <c r="AD1306" s="5"/>
      <c r="AE1306" s="4"/>
      <c r="AF1306" s="6"/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  <c r="AW1306" s="4"/>
      <c r="AX1306" s="6"/>
      <c r="AY1306" s="4"/>
      <c r="AZ1306" s="6"/>
      <c r="BA1306" s="5"/>
      <c r="BB1306" s="5"/>
      <c r="BC1306" s="4"/>
      <c r="BD1306" s="6"/>
      <c r="BE1306" s="4"/>
      <c r="BF1306" s="6"/>
      <c r="BG1306" s="5"/>
      <c r="BH1306" s="5"/>
      <c r="BI1306" s="4"/>
      <c r="BJ1306" s="6"/>
      <c r="BK1306" s="4"/>
      <c r="BL1306" s="6"/>
      <c r="BM1306" s="5"/>
      <c r="BN1306" s="5"/>
      <c r="BO1306" s="4"/>
      <c r="BP1306" s="6"/>
      <c r="BQ1306" s="4"/>
      <c r="BR1306" s="6"/>
      <c r="BS1306" s="5"/>
      <c r="BT1306" s="5"/>
      <c r="BU1306" s="4"/>
      <c r="BV1306" s="6"/>
      <c r="BW1306" s="4"/>
      <c r="BX1306" s="6"/>
      <c r="BY1306" s="5"/>
      <c r="BZ1306" s="5"/>
      <c r="CA1306" s="4"/>
      <c r="CB1306" s="6"/>
      <c r="CC1306" s="4"/>
      <c r="CD1306" s="6"/>
      <c r="CE1306" s="5"/>
      <c r="CF1306" s="5"/>
      <c r="CG1306" s="4"/>
      <c r="CH1306" s="6"/>
      <c r="CI1306" s="4"/>
      <c r="CJ1306" s="6"/>
      <c r="CK1306" s="5"/>
      <c r="CL1306" s="5"/>
      <c r="CM1306" s="4"/>
      <c r="CN1306" s="6"/>
      <c r="CO1306" s="4"/>
      <c r="CP1306" s="6"/>
      <c r="CQ1306" s="5"/>
      <c r="CR1306" s="5"/>
      <c r="CS1306" s="4"/>
      <c r="CT1306" s="6"/>
      <c r="CU1306" s="4"/>
      <c r="CV1306" s="6"/>
      <c r="CW1306" s="5"/>
      <c r="CX1306" s="5"/>
      <c r="CY1306" s="4"/>
      <c r="CZ1306" s="6"/>
      <c r="DA1306" s="4"/>
      <c r="DB1306" s="6"/>
      <c r="DC1306" s="5"/>
      <c r="DD1306" s="5"/>
      <c r="DE1306" s="4"/>
      <c r="DF1306" s="6"/>
      <c r="DG1306" s="4"/>
      <c r="DH1306" s="6"/>
      <c r="DI1306" s="5"/>
      <c r="DJ1306" s="5"/>
      <c r="DK1306" s="4"/>
      <c r="DL1306" s="6"/>
      <c r="DM1306" s="4"/>
      <c r="DN1306" s="6"/>
      <c r="DO1306" s="5"/>
      <c r="DP1306" s="5"/>
      <c r="DQ1306" s="4"/>
      <c r="DR1306" s="6"/>
      <c r="DS1306" s="4"/>
      <c r="DT1306" s="6"/>
      <c r="DU1306" s="5"/>
      <c r="DV1306" s="5"/>
      <c r="DW1306" s="4"/>
      <c r="DX1306" s="6"/>
      <c r="DY1306" s="4"/>
      <c r="DZ1306" s="6"/>
      <c r="EA1306" s="5"/>
      <c r="EB1306" s="5"/>
      <c r="EC1306" s="4"/>
      <c r="ED1306" s="6"/>
      <c r="EE1306" s="4"/>
      <c r="EF1306" s="6"/>
      <c r="EG1306" s="5"/>
      <c r="EH1306" s="5"/>
      <c r="EI1306" s="4"/>
      <c r="EJ1306" s="6"/>
      <c r="EK1306" s="4"/>
      <c r="EL1306" s="6"/>
      <c r="EM1306" s="5"/>
      <c r="EN1306" s="5"/>
      <c r="EO1306" s="4"/>
      <c r="EP1306" s="6"/>
      <c r="EQ1306" s="4"/>
      <c r="ER1306" s="6"/>
      <c r="ES1306" s="5"/>
      <c r="ET1306" s="5"/>
      <c r="EU1306" s="4"/>
      <c r="EV1306" s="6"/>
      <c r="EW1306" s="4"/>
      <c r="EX1306" s="6"/>
      <c r="EY1306" s="5"/>
      <c r="EZ1306" s="5"/>
      <c r="FA1306" s="4"/>
      <c r="FB1306" s="6"/>
      <c r="FC1306" s="4"/>
      <c r="FD1306" s="6"/>
      <c r="FE1306" s="5"/>
      <c r="FF1306" s="5"/>
      <c r="FG1306" s="4"/>
      <c r="FH1306" s="6"/>
      <c r="FI1306" s="4"/>
      <c r="FJ1306" s="6"/>
      <c r="FK1306" s="5"/>
      <c r="FL1306" s="5"/>
      <c r="FM1306" s="4"/>
      <c r="FN1306" s="6"/>
      <c r="FO1306" s="4"/>
      <c r="FP1306" s="6"/>
      <c r="FQ1306" s="5"/>
      <c r="FR1306" s="5"/>
      <c r="FS1306" s="4"/>
      <c r="FT1306" s="6"/>
      <c r="FU1306" s="4"/>
      <c r="FV1306" s="6"/>
      <c r="FW1306" s="5"/>
      <c r="FX1306" s="5"/>
      <c r="FY1306" s="4"/>
      <c r="FZ1306" s="6"/>
      <c r="GA1306" s="4"/>
      <c r="GB1306" s="6"/>
      <c r="GC1306" s="5"/>
      <c r="GD1306" s="5"/>
      <c r="GE1306" s="4"/>
      <c r="GF1306" s="6"/>
      <c r="GG1306" s="4"/>
      <c r="GH1306" s="6"/>
      <c r="GI1306" s="5"/>
      <c r="GJ1306" s="5"/>
      <c r="GK1306" s="4"/>
      <c r="GL1306" s="6"/>
      <c r="GM1306" s="4"/>
      <c r="GN1306" s="6"/>
      <c r="GO1306" s="5"/>
      <c r="GP1306" s="5"/>
      <c r="GQ1306" s="4"/>
      <c r="GR1306" s="6"/>
      <c r="GS1306" s="4"/>
      <c r="GT1306" s="6"/>
      <c r="GU1306" s="5"/>
      <c r="GV1306" s="5"/>
      <c r="GW1306" s="4"/>
      <c r="GX1306" s="6"/>
      <c r="GY1306" s="4"/>
      <c r="GZ1306" s="6"/>
      <c r="HA1306" s="5"/>
      <c r="HB1306" s="5"/>
      <c r="HC1306" s="4"/>
      <c r="HD1306" s="6"/>
      <c r="HE1306" s="4"/>
      <c r="HF1306" s="6"/>
      <c r="HG1306" s="5"/>
      <c r="HH1306" s="5"/>
      <c r="HI1306" s="4"/>
      <c r="HJ1306" s="6"/>
      <c r="HK1306" s="4"/>
      <c r="HL1306" s="6"/>
      <c r="HM1306" s="5"/>
      <c r="HN1306" s="5"/>
      <c r="HO1306" s="4"/>
      <c r="HP1306" s="6"/>
      <c r="HQ1306" s="4"/>
      <c r="HR1306" s="6"/>
      <c r="HS1306" s="5"/>
      <c r="HT1306" s="5"/>
      <c r="HU1306" s="4"/>
      <c r="HV1306" s="6"/>
      <c r="HW1306" s="4"/>
      <c r="HX1306" s="6"/>
      <c r="HY1306" s="5"/>
      <c r="HZ1306" s="5"/>
      <c r="IA1306" s="4"/>
      <c r="IB1306" s="6"/>
      <c r="IC1306" s="4"/>
      <c r="ID1306" s="6"/>
      <c r="IE1306" s="5"/>
      <c r="IF1306" s="5"/>
      <c r="IG1306" s="4"/>
      <c r="IH1306" s="6"/>
      <c r="II1306" s="4"/>
      <c r="IJ1306" s="6"/>
      <c r="IK1306" s="5"/>
      <c r="IL1306" s="5"/>
      <c r="IM1306" s="4"/>
      <c r="IN1306" s="6"/>
      <c r="IO1306" s="4"/>
      <c r="IP1306" s="6"/>
      <c r="IQ1306" s="5"/>
      <c r="IR1306" s="5"/>
      <c r="IS1306" s="4"/>
      <c r="IT1306" s="6"/>
      <c r="IU1306" s="4"/>
      <c r="IV1306" s="6"/>
      <c r="IW1306" s="5"/>
      <c r="IX1306" s="5"/>
      <c r="IY1306" s="4"/>
      <c r="IZ1306" s="6"/>
      <c r="JA1306" s="4"/>
      <c r="JB1306" s="6"/>
      <c r="JC1306" s="5"/>
      <c r="JD1306" s="5"/>
      <c r="JE1306" s="4"/>
      <c r="JF1306" s="6"/>
      <c r="JG1306" s="4"/>
      <c r="JH1306" s="6"/>
      <c r="JI1306" s="5"/>
      <c r="JJ1306" s="5"/>
      <c r="JK1306" s="4"/>
      <c r="JL1306" s="6"/>
      <c r="JM1306" s="4"/>
      <c r="JN1306" s="6"/>
      <c r="JO1306" s="5"/>
      <c r="JP1306" s="5"/>
      <c r="JQ1306" s="4"/>
      <c r="JR1306" s="6"/>
      <c r="JS1306" s="4"/>
      <c r="JT1306" s="6"/>
      <c r="JU1306" s="5"/>
      <c r="JV1306" s="5"/>
      <c r="JW1306" s="4"/>
      <c r="JX1306" s="6"/>
      <c r="JY1306" s="4"/>
      <c r="JZ1306" s="6"/>
      <c r="KA1306" s="5"/>
      <c r="KB1306" s="5"/>
      <c r="KC1306" s="4"/>
      <c r="KD1306" s="6"/>
      <c r="KE1306" s="4"/>
      <c r="KF1306" s="6"/>
      <c r="KG1306" s="5"/>
      <c r="KH1306" s="5"/>
      <c r="KI1306" s="4"/>
      <c r="KJ1306" s="6"/>
      <c r="KK1306" s="4"/>
      <c r="KL1306" s="6"/>
      <c r="KM1306" s="5"/>
      <c r="KN1306" s="5"/>
    </row>
    <row r="1307">
      <c r="A1307" s="3" t="s">
        <v>85</v>
      </c>
      <c r="B1307" s="3" t="s">
        <v>712</v>
      </c>
      <c r="C1307" s="3" t="s">
        <v>586</v>
      </c>
      <c r="D1307" s="3" t="s">
        <v>712</v>
      </c>
      <c r="E1307" s="3" t="s">
        <v>944</v>
      </c>
      <c r="F1307" s="3" t="s">
        <v>104</v>
      </c>
      <c r="G1307" s="3" t="s">
        <v>104</v>
      </c>
      <c r="H1307" s="3" t="s">
        <v>104</v>
      </c>
      <c r="I1307" s="3" t="s">
        <v>1312</v>
      </c>
      <c r="J1307" s="3" t="s">
        <v>104</v>
      </c>
      <c r="K1307" s="4"/>
      <c r="L1307" s="4">
        <f>=ROUNDDOWN({0},0)</f>
      </c>
      <c r="M1307" s="4"/>
      <c r="N1307" s="5"/>
      <c r="O1307" s="4"/>
      <c r="P1307" s="4">
        <f>=ROUNDDOWN({0},0)</f>
      </c>
      <c r="Q1307" s="4"/>
      <c r="R1307" s="5"/>
      <c r="S1307" s="4"/>
      <c r="T1307" s="6"/>
      <c r="U1307" s="4"/>
      <c r="V1307" s="6"/>
      <c r="W1307" s="5"/>
      <c r="X1307" s="5"/>
      <c r="Y1307" s="4"/>
      <c r="Z1307" s="6"/>
      <c r="AA1307" s="4"/>
      <c r="AB1307" s="6"/>
      <c r="AC1307" s="5"/>
      <c r="AD1307" s="5"/>
      <c r="AE1307" s="4"/>
      <c r="AF1307" s="6"/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  <c r="AW1307" s="4"/>
      <c r="AX1307" s="6"/>
      <c r="AY1307" s="4"/>
      <c r="AZ1307" s="6"/>
      <c r="BA1307" s="5"/>
      <c r="BB1307" s="5"/>
      <c r="BC1307" s="4"/>
      <c r="BD1307" s="6"/>
      <c r="BE1307" s="4"/>
      <c r="BF1307" s="6"/>
      <c r="BG1307" s="5"/>
      <c r="BH1307" s="5"/>
      <c r="BI1307" s="4"/>
      <c r="BJ1307" s="6"/>
      <c r="BK1307" s="4"/>
      <c r="BL1307" s="6"/>
      <c r="BM1307" s="5"/>
      <c r="BN1307" s="5"/>
      <c r="BO1307" s="4"/>
      <c r="BP1307" s="6"/>
      <c r="BQ1307" s="4"/>
      <c r="BR1307" s="6"/>
      <c r="BS1307" s="5"/>
      <c r="BT1307" s="5"/>
      <c r="BU1307" s="4"/>
      <c r="BV1307" s="6"/>
      <c r="BW1307" s="4"/>
      <c r="BX1307" s="6"/>
      <c r="BY1307" s="5"/>
      <c r="BZ1307" s="5"/>
      <c r="CA1307" s="4"/>
      <c r="CB1307" s="6"/>
      <c r="CC1307" s="4"/>
      <c r="CD1307" s="6"/>
      <c r="CE1307" s="5"/>
      <c r="CF1307" s="5"/>
      <c r="CG1307" s="4"/>
      <c r="CH1307" s="6"/>
      <c r="CI1307" s="4"/>
      <c r="CJ1307" s="6"/>
      <c r="CK1307" s="5"/>
      <c r="CL1307" s="5"/>
      <c r="CM1307" s="4"/>
      <c r="CN1307" s="6"/>
      <c r="CO1307" s="4"/>
      <c r="CP1307" s="6"/>
      <c r="CQ1307" s="5"/>
      <c r="CR1307" s="5"/>
      <c r="CS1307" s="4"/>
      <c r="CT1307" s="6"/>
      <c r="CU1307" s="4"/>
      <c r="CV1307" s="6"/>
      <c r="CW1307" s="5"/>
      <c r="CX1307" s="5"/>
      <c r="CY1307" s="4"/>
      <c r="CZ1307" s="6"/>
      <c r="DA1307" s="4"/>
      <c r="DB1307" s="6"/>
      <c r="DC1307" s="5"/>
      <c r="DD1307" s="5"/>
      <c r="DE1307" s="4"/>
      <c r="DF1307" s="6"/>
      <c r="DG1307" s="4"/>
      <c r="DH1307" s="6"/>
      <c r="DI1307" s="5"/>
      <c r="DJ1307" s="5"/>
      <c r="DK1307" s="4"/>
      <c r="DL1307" s="6"/>
      <c r="DM1307" s="4"/>
      <c r="DN1307" s="6"/>
      <c r="DO1307" s="5"/>
      <c r="DP1307" s="5"/>
      <c r="DQ1307" s="4"/>
      <c r="DR1307" s="6"/>
      <c r="DS1307" s="4"/>
      <c r="DT1307" s="6"/>
      <c r="DU1307" s="5"/>
      <c r="DV1307" s="5"/>
      <c r="DW1307" s="4"/>
      <c r="DX1307" s="6"/>
      <c r="DY1307" s="4"/>
      <c r="DZ1307" s="6"/>
      <c r="EA1307" s="5"/>
      <c r="EB1307" s="5"/>
      <c r="EC1307" s="4"/>
      <c r="ED1307" s="6"/>
      <c r="EE1307" s="4"/>
      <c r="EF1307" s="6"/>
      <c r="EG1307" s="5"/>
      <c r="EH1307" s="5"/>
      <c r="EI1307" s="4"/>
      <c r="EJ1307" s="6"/>
      <c r="EK1307" s="4"/>
      <c r="EL1307" s="6"/>
      <c r="EM1307" s="5"/>
      <c r="EN1307" s="5"/>
      <c r="EO1307" s="4"/>
      <c r="EP1307" s="6"/>
      <c r="EQ1307" s="4"/>
      <c r="ER1307" s="6"/>
      <c r="ES1307" s="5"/>
      <c r="ET1307" s="5"/>
      <c r="EU1307" s="4"/>
      <c r="EV1307" s="6"/>
      <c r="EW1307" s="4"/>
      <c r="EX1307" s="6"/>
      <c r="EY1307" s="5"/>
      <c r="EZ1307" s="5"/>
      <c r="FA1307" s="4"/>
      <c r="FB1307" s="6"/>
      <c r="FC1307" s="4"/>
      <c r="FD1307" s="6"/>
      <c r="FE1307" s="5"/>
      <c r="FF1307" s="5"/>
      <c r="FG1307" s="4"/>
      <c r="FH1307" s="6"/>
      <c r="FI1307" s="4"/>
      <c r="FJ1307" s="6"/>
      <c r="FK1307" s="5"/>
      <c r="FL1307" s="5"/>
      <c r="FM1307" s="4"/>
      <c r="FN1307" s="6"/>
      <c r="FO1307" s="4"/>
      <c r="FP1307" s="6"/>
      <c r="FQ1307" s="5"/>
      <c r="FR1307" s="5"/>
      <c r="FS1307" s="4"/>
      <c r="FT1307" s="6"/>
      <c r="FU1307" s="4"/>
      <c r="FV1307" s="6"/>
      <c r="FW1307" s="5"/>
      <c r="FX1307" s="5"/>
      <c r="FY1307" s="4"/>
      <c r="FZ1307" s="6"/>
      <c r="GA1307" s="4"/>
      <c r="GB1307" s="6"/>
      <c r="GC1307" s="5"/>
      <c r="GD1307" s="5"/>
      <c r="GE1307" s="4"/>
      <c r="GF1307" s="6"/>
      <c r="GG1307" s="4"/>
      <c r="GH1307" s="6"/>
      <c r="GI1307" s="5"/>
      <c r="GJ1307" s="5"/>
      <c r="GK1307" s="4"/>
      <c r="GL1307" s="6"/>
      <c r="GM1307" s="4"/>
      <c r="GN1307" s="6"/>
      <c r="GO1307" s="5"/>
      <c r="GP1307" s="5"/>
      <c r="GQ1307" s="4"/>
      <c r="GR1307" s="6"/>
      <c r="GS1307" s="4"/>
      <c r="GT1307" s="6"/>
      <c r="GU1307" s="5"/>
      <c r="GV1307" s="5"/>
      <c r="GW1307" s="4"/>
      <c r="GX1307" s="6"/>
      <c r="GY1307" s="4"/>
      <c r="GZ1307" s="6"/>
      <c r="HA1307" s="5"/>
      <c r="HB1307" s="5"/>
      <c r="HC1307" s="4"/>
      <c r="HD1307" s="6"/>
      <c r="HE1307" s="4"/>
      <c r="HF1307" s="6"/>
      <c r="HG1307" s="5"/>
      <c r="HH1307" s="5"/>
      <c r="HI1307" s="4"/>
      <c r="HJ1307" s="6"/>
      <c r="HK1307" s="4"/>
      <c r="HL1307" s="6"/>
      <c r="HM1307" s="5"/>
      <c r="HN1307" s="5"/>
      <c r="HO1307" s="4"/>
      <c r="HP1307" s="6"/>
      <c r="HQ1307" s="4"/>
      <c r="HR1307" s="6"/>
      <c r="HS1307" s="5"/>
      <c r="HT1307" s="5"/>
      <c r="HU1307" s="4"/>
      <c r="HV1307" s="6"/>
      <c r="HW1307" s="4"/>
      <c r="HX1307" s="6"/>
      <c r="HY1307" s="5"/>
      <c r="HZ1307" s="5"/>
      <c r="IA1307" s="4"/>
      <c r="IB1307" s="6"/>
      <c r="IC1307" s="4"/>
      <c r="ID1307" s="6"/>
      <c r="IE1307" s="5"/>
      <c r="IF1307" s="5"/>
      <c r="IG1307" s="4"/>
      <c r="IH1307" s="6"/>
      <c r="II1307" s="4"/>
      <c r="IJ1307" s="6"/>
      <c r="IK1307" s="5"/>
      <c r="IL1307" s="5"/>
      <c r="IM1307" s="4"/>
      <c r="IN1307" s="6"/>
      <c r="IO1307" s="4"/>
      <c r="IP1307" s="6"/>
      <c r="IQ1307" s="5"/>
      <c r="IR1307" s="5"/>
      <c r="IS1307" s="4"/>
      <c r="IT1307" s="6"/>
      <c r="IU1307" s="4"/>
      <c r="IV1307" s="6"/>
      <c r="IW1307" s="5"/>
      <c r="IX1307" s="5"/>
      <c r="IY1307" s="4"/>
      <c r="IZ1307" s="6"/>
      <c r="JA1307" s="4"/>
      <c r="JB1307" s="6"/>
      <c r="JC1307" s="5"/>
      <c r="JD1307" s="5"/>
      <c r="JE1307" s="4"/>
      <c r="JF1307" s="6"/>
      <c r="JG1307" s="4"/>
      <c r="JH1307" s="6"/>
      <c r="JI1307" s="5"/>
      <c r="JJ1307" s="5"/>
      <c r="JK1307" s="4"/>
      <c r="JL1307" s="6"/>
      <c r="JM1307" s="4"/>
      <c r="JN1307" s="6"/>
      <c r="JO1307" s="5"/>
      <c r="JP1307" s="5"/>
      <c r="JQ1307" s="4"/>
      <c r="JR1307" s="6"/>
      <c r="JS1307" s="4"/>
      <c r="JT1307" s="6"/>
      <c r="JU1307" s="5"/>
      <c r="JV1307" s="5"/>
      <c r="JW1307" s="4"/>
      <c r="JX1307" s="6"/>
      <c r="JY1307" s="4"/>
      <c r="JZ1307" s="6"/>
      <c r="KA1307" s="5"/>
      <c r="KB1307" s="5"/>
      <c r="KC1307" s="4"/>
      <c r="KD1307" s="6"/>
      <c r="KE1307" s="4"/>
      <c r="KF1307" s="6"/>
      <c r="KG1307" s="5"/>
      <c r="KH1307" s="5"/>
      <c r="KI1307" s="4"/>
      <c r="KJ1307" s="6"/>
      <c r="KK1307" s="4"/>
      <c r="KL1307" s="6"/>
      <c r="KM1307" s="5"/>
      <c r="KN1307" s="5"/>
    </row>
    <row r="1308">
      <c r="A1308" s="3" t="s">
        <v>85</v>
      </c>
      <c r="B1308" s="3" t="s">
        <v>712</v>
      </c>
      <c r="C1308" s="3" t="s">
        <v>586</v>
      </c>
      <c r="D1308" s="3" t="s">
        <v>712</v>
      </c>
      <c r="E1308" s="3" t="s">
        <v>937</v>
      </c>
      <c r="F1308" s="3" t="s">
        <v>104</v>
      </c>
      <c r="G1308" s="3" t="s">
        <v>104</v>
      </c>
      <c r="H1308" s="3" t="s">
        <v>104</v>
      </c>
      <c r="I1308" s="3" t="s">
        <v>1528</v>
      </c>
      <c r="J1308" s="3" t="s">
        <v>104</v>
      </c>
      <c r="K1308" s="4"/>
      <c r="L1308" s="4">
        <f>=ROUNDDOWN({0},0)</f>
      </c>
      <c r="M1308" s="4"/>
      <c r="N1308" s="5"/>
      <c r="O1308" s="4"/>
      <c r="P1308" s="4">
        <f>=ROUNDDOWN({0},0)</f>
      </c>
      <c r="Q1308" s="4"/>
      <c r="R1308" s="5"/>
      <c r="S1308" s="4"/>
      <c r="T1308" s="6"/>
      <c r="U1308" s="4"/>
      <c r="V1308" s="6"/>
      <c r="W1308" s="5"/>
      <c r="X1308" s="5"/>
      <c r="Y1308" s="4"/>
      <c r="Z1308" s="6"/>
      <c r="AA1308" s="4"/>
      <c r="AB1308" s="6"/>
      <c r="AC1308" s="5"/>
      <c r="AD1308" s="5"/>
      <c r="AE1308" s="4"/>
      <c r="AF1308" s="6"/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  <c r="AW1308" s="4"/>
      <c r="AX1308" s="6"/>
      <c r="AY1308" s="4"/>
      <c r="AZ1308" s="6"/>
      <c r="BA1308" s="5"/>
      <c r="BB1308" s="5"/>
      <c r="BC1308" s="4"/>
      <c r="BD1308" s="6"/>
      <c r="BE1308" s="4"/>
      <c r="BF1308" s="6"/>
      <c r="BG1308" s="5"/>
      <c r="BH1308" s="5"/>
      <c r="BI1308" s="4"/>
      <c r="BJ1308" s="6"/>
      <c r="BK1308" s="4"/>
      <c r="BL1308" s="6"/>
      <c r="BM1308" s="5"/>
      <c r="BN1308" s="5"/>
      <c r="BO1308" s="4"/>
      <c r="BP1308" s="6"/>
      <c r="BQ1308" s="4"/>
      <c r="BR1308" s="6"/>
      <c r="BS1308" s="5"/>
      <c r="BT1308" s="5"/>
      <c r="BU1308" s="4"/>
      <c r="BV1308" s="6"/>
      <c r="BW1308" s="4"/>
      <c r="BX1308" s="6"/>
      <c r="BY1308" s="5"/>
      <c r="BZ1308" s="5"/>
      <c r="CA1308" s="4"/>
      <c r="CB1308" s="6"/>
      <c r="CC1308" s="4"/>
      <c r="CD1308" s="6"/>
      <c r="CE1308" s="5"/>
      <c r="CF1308" s="5"/>
      <c r="CG1308" s="4"/>
      <c r="CH1308" s="6"/>
      <c r="CI1308" s="4"/>
      <c r="CJ1308" s="6"/>
      <c r="CK1308" s="5"/>
      <c r="CL1308" s="5"/>
      <c r="CM1308" s="4"/>
      <c r="CN1308" s="6"/>
      <c r="CO1308" s="4"/>
      <c r="CP1308" s="6"/>
      <c r="CQ1308" s="5"/>
      <c r="CR1308" s="5"/>
      <c r="CS1308" s="4"/>
      <c r="CT1308" s="6"/>
      <c r="CU1308" s="4"/>
      <c r="CV1308" s="6"/>
      <c r="CW1308" s="5"/>
      <c r="CX1308" s="5"/>
      <c r="CY1308" s="4"/>
      <c r="CZ1308" s="6"/>
      <c r="DA1308" s="4"/>
      <c r="DB1308" s="6"/>
      <c r="DC1308" s="5"/>
      <c r="DD1308" s="5"/>
      <c r="DE1308" s="4"/>
      <c r="DF1308" s="6"/>
      <c r="DG1308" s="4"/>
      <c r="DH1308" s="6"/>
      <c r="DI1308" s="5"/>
      <c r="DJ1308" s="5"/>
      <c r="DK1308" s="4"/>
      <c r="DL1308" s="6"/>
      <c r="DM1308" s="4"/>
      <c r="DN1308" s="6"/>
      <c r="DO1308" s="5"/>
      <c r="DP1308" s="5"/>
      <c r="DQ1308" s="4"/>
      <c r="DR1308" s="6"/>
      <c r="DS1308" s="4"/>
      <c r="DT1308" s="6"/>
      <c r="DU1308" s="5"/>
      <c r="DV1308" s="5"/>
      <c r="DW1308" s="4"/>
      <c r="DX1308" s="6"/>
      <c r="DY1308" s="4"/>
      <c r="DZ1308" s="6"/>
      <c r="EA1308" s="5"/>
      <c r="EB1308" s="5"/>
      <c r="EC1308" s="4"/>
      <c r="ED1308" s="6"/>
      <c r="EE1308" s="4"/>
      <c r="EF1308" s="6"/>
      <c r="EG1308" s="5"/>
      <c r="EH1308" s="5"/>
      <c r="EI1308" s="4"/>
      <c r="EJ1308" s="6"/>
      <c r="EK1308" s="4"/>
      <c r="EL1308" s="6"/>
      <c r="EM1308" s="5"/>
      <c r="EN1308" s="5"/>
      <c r="EO1308" s="4"/>
      <c r="EP1308" s="6"/>
      <c r="EQ1308" s="4"/>
      <c r="ER1308" s="6"/>
      <c r="ES1308" s="5"/>
      <c r="ET1308" s="5"/>
      <c r="EU1308" s="4"/>
      <c r="EV1308" s="6"/>
      <c r="EW1308" s="4"/>
      <c r="EX1308" s="6"/>
      <c r="EY1308" s="5"/>
      <c r="EZ1308" s="5"/>
      <c r="FA1308" s="4"/>
      <c r="FB1308" s="6"/>
      <c r="FC1308" s="4"/>
      <c r="FD1308" s="6"/>
      <c r="FE1308" s="5"/>
      <c r="FF1308" s="5"/>
      <c r="FG1308" s="4"/>
      <c r="FH1308" s="6"/>
      <c r="FI1308" s="4"/>
      <c r="FJ1308" s="6"/>
      <c r="FK1308" s="5"/>
      <c r="FL1308" s="5"/>
      <c r="FM1308" s="4"/>
      <c r="FN1308" s="6"/>
      <c r="FO1308" s="4"/>
      <c r="FP1308" s="6"/>
      <c r="FQ1308" s="5"/>
      <c r="FR1308" s="5"/>
      <c r="FS1308" s="4"/>
      <c r="FT1308" s="6"/>
      <c r="FU1308" s="4"/>
      <c r="FV1308" s="6"/>
      <c r="FW1308" s="5"/>
      <c r="FX1308" s="5"/>
      <c r="FY1308" s="4"/>
      <c r="FZ1308" s="6"/>
      <c r="GA1308" s="4"/>
      <c r="GB1308" s="6"/>
      <c r="GC1308" s="5"/>
      <c r="GD1308" s="5"/>
      <c r="GE1308" s="4"/>
      <c r="GF1308" s="6"/>
      <c r="GG1308" s="4"/>
      <c r="GH1308" s="6"/>
      <c r="GI1308" s="5"/>
      <c r="GJ1308" s="5"/>
      <c r="GK1308" s="4"/>
      <c r="GL1308" s="6"/>
      <c r="GM1308" s="4"/>
      <c r="GN1308" s="6"/>
      <c r="GO1308" s="5"/>
      <c r="GP1308" s="5"/>
      <c r="GQ1308" s="4"/>
      <c r="GR1308" s="6"/>
      <c r="GS1308" s="4"/>
      <c r="GT1308" s="6"/>
      <c r="GU1308" s="5"/>
      <c r="GV1308" s="5"/>
      <c r="GW1308" s="4"/>
      <c r="GX1308" s="6"/>
      <c r="GY1308" s="4"/>
      <c r="GZ1308" s="6"/>
      <c r="HA1308" s="5"/>
      <c r="HB1308" s="5"/>
      <c r="HC1308" s="4"/>
      <c r="HD1308" s="6"/>
      <c r="HE1308" s="4"/>
      <c r="HF1308" s="6"/>
      <c r="HG1308" s="5"/>
      <c r="HH1308" s="5"/>
      <c r="HI1308" s="4"/>
      <c r="HJ1308" s="6"/>
      <c r="HK1308" s="4"/>
      <c r="HL1308" s="6"/>
      <c r="HM1308" s="5"/>
      <c r="HN1308" s="5"/>
      <c r="HO1308" s="4"/>
      <c r="HP1308" s="6"/>
      <c r="HQ1308" s="4"/>
      <c r="HR1308" s="6"/>
      <c r="HS1308" s="5"/>
      <c r="HT1308" s="5"/>
      <c r="HU1308" s="4"/>
      <c r="HV1308" s="6"/>
      <c r="HW1308" s="4"/>
      <c r="HX1308" s="6"/>
      <c r="HY1308" s="5"/>
      <c r="HZ1308" s="5"/>
      <c r="IA1308" s="4"/>
      <c r="IB1308" s="6"/>
      <c r="IC1308" s="4"/>
      <c r="ID1308" s="6"/>
      <c r="IE1308" s="5"/>
      <c r="IF1308" s="5"/>
      <c r="IG1308" s="4"/>
      <c r="IH1308" s="6"/>
      <c r="II1308" s="4"/>
      <c r="IJ1308" s="6"/>
      <c r="IK1308" s="5"/>
      <c r="IL1308" s="5"/>
      <c r="IM1308" s="4"/>
      <c r="IN1308" s="6"/>
      <c r="IO1308" s="4"/>
      <c r="IP1308" s="6"/>
      <c r="IQ1308" s="5"/>
      <c r="IR1308" s="5"/>
      <c r="IS1308" s="4"/>
      <c r="IT1308" s="6"/>
      <c r="IU1308" s="4"/>
      <c r="IV1308" s="6"/>
      <c r="IW1308" s="5"/>
      <c r="IX1308" s="5"/>
      <c r="IY1308" s="4"/>
      <c r="IZ1308" s="6"/>
      <c r="JA1308" s="4"/>
      <c r="JB1308" s="6"/>
      <c r="JC1308" s="5"/>
      <c r="JD1308" s="5"/>
      <c r="JE1308" s="4"/>
      <c r="JF1308" s="6"/>
      <c r="JG1308" s="4"/>
      <c r="JH1308" s="6"/>
      <c r="JI1308" s="5"/>
      <c r="JJ1308" s="5"/>
      <c r="JK1308" s="4"/>
      <c r="JL1308" s="6"/>
      <c r="JM1308" s="4"/>
      <c r="JN1308" s="6"/>
      <c r="JO1308" s="5"/>
      <c r="JP1308" s="5"/>
      <c r="JQ1308" s="4"/>
      <c r="JR1308" s="6"/>
      <c r="JS1308" s="4"/>
      <c r="JT1308" s="6"/>
      <c r="JU1308" s="5"/>
      <c r="JV1308" s="5"/>
      <c r="JW1308" s="4"/>
      <c r="JX1308" s="6"/>
      <c r="JY1308" s="4"/>
      <c r="JZ1308" s="6"/>
      <c r="KA1308" s="5"/>
      <c r="KB1308" s="5"/>
      <c r="KC1308" s="4"/>
      <c r="KD1308" s="6"/>
      <c r="KE1308" s="4"/>
      <c r="KF1308" s="6"/>
      <c r="KG1308" s="5"/>
      <c r="KH1308" s="5"/>
      <c r="KI1308" s="4"/>
      <c r="KJ1308" s="6"/>
      <c r="KK1308" s="4"/>
      <c r="KL1308" s="6"/>
      <c r="KM1308" s="5"/>
      <c r="KN1308" s="5"/>
    </row>
    <row r="1309">
      <c r="A1309" s="3" t="s">
        <v>85</v>
      </c>
      <c r="B1309" s="3" t="s">
        <v>712</v>
      </c>
      <c r="C1309" s="3" t="s">
        <v>547</v>
      </c>
      <c r="D1309" s="3" t="s">
        <v>787</v>
      </c>
      <c r="E1309" s="3" t="s">
        <v>925</v>
      </c>
      <c r="F1309" s="3" t="s">
        <v>925</v>
      </c>
      <c r="G1309" s="3" t="s">
        <v>925</v>
      </c>
      <c r="H1309" s="3" t="s">
        <v>104</v>
      </c>
      <c r="I1309" s="3" t="s">
        <v>1310</v>
      </c>
      <c r="J1309" s="3" t="s">
        <v>712</v>
      </c>
      <c r="K1309" s="4">
        <v>2188</v>
      </c>
      <c r="L1309" s="4">
        <f>=ROUNDDOWN(21.2427184466019,0)</f>
      </c>
      <c r="M1309" s="4">
        <v>350</v>
      </c>
      <c r="N1309" s="5">
        <v>1</v>
      </c>
      <c r="O1309" s="4"/>
      <c r="P1309" s="4">
        <f>=ROUNDDOWN({0},0)</f>
      </c>
      <c r="Q1309" s="4"/>
      <c r="R1309" s="5"/>
      <c r="S1309" s="4">
        <v>23</v>
      </c>
      <c r="T1309" s="6">
        <v>323.54</v>
      </c>
      <c r="U1309" s="4"/>
      <c r="V1309" s="6"/>
      <c r="W1309" s="5"/>
      <c r="X1309" s="5"/>
      <c r="Y1309" s="4"/>
      <c r="Z1309" s="6"/>
      <c r="AA1309" s="4"/>
      <c r="AB1309" s="6"/>
      <c r="AC1309" s="5"/>
      <c r="AD1309" s="5"/>
      <c r="AE1309" s="4"/>
      <c r="AF1309" s="6"/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  <c r="AW1309" s="4"/>
      <c r="AX1309" s="6"/>
      <c r="AY1309" s="4"/>
      <c r="AZ1309" s="6"/>
      <c r="BA1309" s="5"/>
      <c r="BB1309" s="5"/>
      <c r="BC1309" s="4"/>
      <c r="BD1309" s="6"/>
      <c r="BE1309" s="4"/>
      <c r="BF1309" s="6"/>
      <c r="BG1309" s="5"/>
      <c r="BH1309" s="5"/>
      <c r="BI1309" s="4"/>
      <c r="BJ1309" s="6"/>
      <c r="BK1309" s="4"/>
      <c r="BL1309" s="6"/>
      <c r="BM1309" s="5"/>
      <c r="BN1309" s="5"/>
      <c r="BO1309" s="4"/>
      <c r="BP1309" s="6"/>
      <c r="BQ1309" s="4"/>
      <c r="BR1309" s="6"/>
      <c r="BS1309" s="5"/>
      <c r="BT1309" s="5"/>
      <c r="BU1309" s="4"/>
      <c r="BV1309" s="6"/>
      <c r="BW1309" s="4"/>
      <c r="BX1309" s="6"/>
      <c r="BY1309" s="5"/>
      <c r="BZ1309" s="5"/>
      <c r="CA1309" s="4"/>
      <c r="CB1309" s="6"/>
      <c r="CC1309" s="4"/>
      <c r="CD1309" s="6"/>
      <c r="CE1309" s="5"/>
      <c r="CF1309" s="5"/>
      <c r="CG1309" s="4"/>
      <c r="CH1309" s="6"/>
      <c r="CI1309" s="4"/>
      <c r="CJ1309" s="6"/>
      <c r="CK1309" s="5"/>
      <c r="CL1309" s="5"/>
      <c r="CM1309" s="4"/>
      <c r="CN1309" s="6"/>
      <c r="CO1309" s="4"/>
      <c r="CP1309" s="6"/>
      <c r="CQ1309" s="5"/>
      <c r="CR1309" s="5"/>
      <c r="CS1309" s="4"/>
      <c r="CT1309" s="6"/>
      <c r="CU1309" s="4"/>
      <c r="CV1309" s="6"/>
      <c r="CW1309" s="5"/>
      <c r="CX1309" s="5"/>
      <c r="CY1309" s="4"/>
      <c r="CZ1309" s="6"/>
      <c r="DA1309" s="4"/>
      <c r="DB1309" s="6"/>
      <c r="DC1309" s="5"/>
      <c r="DD1309" s="5"/>
      <c r="DE1309" s="4"/>
      <c r="DF1309" s="6"/>
      <c r="DG1309" s="4"/>
      <c r="DH1309" s="6"/>
      <c r="DI1309" s="5"/>
      <c r="DJ1309" s="5"/>
      <c r="DK1309" s="4">
        <v>23</v>
      </c>
      <c r="DL1309" s="6">
        <v>323.54</v>
      </c>
      <c r="DM1309" s="4"/>
      <c r="DN1309" s="6"/>
      <c r="DO1309" s="5"/>
      <c r="DP1309" s="5"/>
      <c r="DQ1309" s="4"/>
      <c r="DR1309" s="6"/>
      <c r="DS1309" s="4"/>
      <c r="DT1309" s="6"/>
      <c r="DU1309" s="5"/>
      <c r="DV1309" s="5"/>
      <c r="DW1309" s="4"/>
      <c r="DX1309" s="6"/>
      <c r="DY1309" s="4"/>
      <c r="DZ1309" s="6"/>
      <c r="EA1309" s="5"/>
      <c r="EB1309" s="5"/>
      <c r="EC1309" s="4"/>
      <c r="ED1309" s="6"/>
      <c r="EE1309" s="4"/>
      <c r="EF1309" s="6"/>
      <c r="EG1309" s="5"/>
      <c r="EH1309" s="5"/>
      <c r="EI1309" s="4"/>
      <c r="EJ1309" s="6"/>
      <c r="EK1309" s="4"/>
      <c r="EL1309" s="6"/>
      <c r="EM1309" s="5"/>
      <c r="EN1309" s="5"/>
      <c r="EO1309" s="4"/>
      <c r="EP1309" s="6"/>
      <c r="EQ1309" s="4"/>
      <c r="ER1309" s="6"/>
      <c r="ES1309" s="5"/>
      <c r="ET1309" s="5"/>
      <c r="EU1309" s="4"/>
      <c r="EV1309" s="6"/>
      <c r="EW1309" s="4"/>
      <c r="EX1309" s="6"/>
      <c r="EY1309" s="5"/>
      <c r="EZ1309" s="5"/>
      <c r="FA1309" s="4"/>
      <c r="FB1309" s="6"/>
      <c r="FC1309" s="4"/>
      <c r="FD1309" s="6"/>
      <c r="FE1309" s="5"/>
      <c r="FF1309" s="5"/>
      <c r="FG1309" s="4"/>
      <c r="FH1309" s="6"/>
      <c r="FI1309" s="4"/>
      <c r="FJ1309" s="6"/>
      <c r="FK1309" s="5"/>
      <c r="FL1309" s="5"/>
      <c r="FM1309" s="4"/>
      <c r="FN1309" s="6"/>
      <c r="FO1309" s="4"/>
      <c r="FP1309" s="6"/>
      <c r="FQ1309" s="5"/>
      <c r="FR1309" s="5"/>
      <c r="FS1309" s="4"/>
      <c r="FT1309" s="6"/>
      <c r="FU1309" s="4"/>
      <c r="FV1309" s="6"/>
      <c r="FW1309" s="5"/>
      <c r="FX1309" s="5"/>
      <c r="FY1309" s="4"/>
      <c r="FZ1309" s="6"/>
      <c r="GA1309" s="4"/>
      <c r="GB1309" s="6"/>
      <c r="GC1309" s="5"/>
      <c r="GD1309" s="5"/>
      <c r="GE1309" s="4"/>
      <c r="GF1309" s="6"/>
      <c r="GG1309" s="4"/>
      <c r="GH1309" s="6"/>
      <c r="GI1309" s="5"/>
      <c r="GJ1309" s="5"/>
      <c r="GK1309" s="4"/>
      <c r="GL1309" s="6"/>
      <c r="GM1309" s="4"/>
      <c r="GN1309" s="6"/>
      <c r="GO1309" s="5"/>
      <c r="GP1309" s="5"/>
      <c r="GQ1309" s="4"/>
      <c r="GR1309" s="6"/>
      <c r="GS1309" s="4"/>
      <c r="GT1309" s="6"/>
      <c r="GU1309" s="5"/>
      <c r="GV1309" s="5"/>
      <c r="GW1309" s="4"/>
      <c r="GX1309" s="6"/>
      <c r="GY1309" s="4"/>
      <c r="GZ1309" s="6"/>
      <c r="HA1309" s="5"/>
      <c r="HB1309" s="5"/>
      <c r="HC1309" s="4"/>
      <c r="HD1309" s="6"/>
      <c r="HE1309" s="4"/>
      <c r="HF1309" s="6"/>
      <c r="HG1309" s="5"/>
      <c r="HH1309" s="5"/>
      <c r="HI1309" s="4"/>
      <c r="HJ1309" s="6"/>
      <c r="HK1309" s="4"/>
      <c r="HL1309" s="6"/>
      <c r="HM1309" s="5"/>
      <c r="HN1309" s="5"/>
      <c r="HO1309" s="4"/>
      <c r="HP1309" s="6"/>
      <c r="HQ1309" s="4"/>
      <c r="HR1309" s="6"/>
      <c r="HS1309" s="5"/>
      <c r="HT1309" s="5"/>
      <c r="HU1309" s="4"/>
      <c r="HV1309" s="6"/>
      <c r="HW1309" s="4"/>
      <c r="HX1309" s="6"/>
      <c r="HY1309" s="5"/>
      <c r="HZ1309" s="5"/>
      <c r="IA1309" s="4"/>
      <c r="IB1309" s="6"/>
      <c r="IC1309" s="4"/>
      <c r="ID1309" s="6"/>
      <c r="IE1309" s="5"/>
      <c r="IF1309" s="5"/>
      <c r="IG1309" s="4"/>
      <c r="IH1309" s="6"/>
      <c r="II1309" s="4"/>
      <c r="IJ1309" s="6"/>
      <c r="IK1309" s="5"/>
      <c r="IL1309" s="5"/>
      <c r="IM1309" s="4"/>
      <c r="IN1309" s="6"/>
      <c r="IO1309" s="4"/>
      <c r="IP1309" s="6"/>
      <c r="IQ1309" s="5"/>
      <c r="IR1309" s="5"/>
      <c r="IS1309" s="4"/>
      <c r="IT1309" s="6"/>
      <c r="IU1309" s="4"/>
      <c r="IV1309" s="6"/>
      <c r="IW1309" s="5"/>
      <c r="IX1309" s="5"/>
      <c r="IY1309" s="4"/>
      <c r="IZ1309" s="6"/>
      <c r="JA1309" s="4"/>
      <c r="JB1309" s="6"/>
      <c r="JC1309" s="5"/>
      <c r="JD1309" s="5"/>
      <c r="JE1309" s="4"/>
      <c r="JF1309" s="6"/>
      <c r="JG1309" s="4"/>
      <c r="JH1309" s="6"/>
      <c r="JI1309" s="5"/>
      <c r="JJ1309" s="5"/>
      <c r="JK1309" s="4"/>
      <c r="JL1309" s="6"/>
      <c r="JM1309" s="4"/>
      <c r="JN1309" s="6"/>
      <c r="JO1309" s="5"/>
      <c r="JP1309" s="5"/>
      <c r="JQ1309" s="4"/>
      <c r="JR1309" s="6"/>
      <c r="JS1309" s="4"/>
      <c r="JT1309" s="6"/>
      <c r="JU1309" s="5"/>
      <c r="JV1309" s="5"/>
      <c r="JW1309" s="4"/>
      <c r="JX1309" s="6"/>
      <c r="JY1309" s="4"/>
      <c r="JZ1309" s="6"/>
      <c r="KA1309" s="5"/>
      <c r="KB1309" s="5"/>
      <c r="KC1309" s="4"/>
      <c r="KD1309" s="6"/>
      <c r="KE1309" s="4"/>
      <c r="KF1309" s="6"/>
      <c r="KG1309" s="5"/>
      <c r="KH1309" s="5"/>
      <c r="KI1309" s="4"/>
      <c r="KJ1309" s="6"/>
      <c r="KK1309" s="4"/>
      <c r="KL1309" s="6"/>
      <c r="KM1309" s="5"/>
      <c r="KN1309" s="5"/>
    </row>
    <row r="1310">
      <c r="A1310" s="3" t="s">
        <v>85</v>
      </c>
      <c r="B1310" s="3" t="s">
        <v>712</v>
      </c>
      <c r="C1310" s="3" t="s">
        <v>547</v>
      </c>
      <c r="D1310" s="3" t="s">
        <v>787</v>
      </c>
      <c r="E1310" s="3" t="s">
        <v>925</v>
      </c>
      <c r="F1310" s="3" t="s">
        <v>925</v>
      </c>
      <c r="G1310" s="3" t="s">
        <v>925</v>
      </c>
      <c r="H1310" s="3" t="s">
        <v>104</v>
      </c>
      <c r="I1310" s="3" t="s">
        <v>270</v>
      </c>
      <c r="J1310" s="3" t="s">
        <v>712</v>
      </c>
      <c r="K1310" s="4">
        <v>133</v>
      </c>
      <c r="L1310" s="4">
        <f>=ROUNDDOWN(12.4299065420561,0)</f>
      </c>
      <c r="M1310" s="4">
        <v>360</v>
      </c>
      <c r="N1310" s="5">
        <v>1</v>
      </c>
      <c r="O1310" s="4"/>
      <c r="P1310" s="4">
        <f>=ROUNDDOWN({0},0)</f>
      </c>
      <c r="Q1310" s="4"/>
      <c r="R1310" s="5"/>
      <c r="S1310" s="4">
        <v>15</v>
      </c>
      <c r="T1310" s="6">
        <v>211.22</v>
      </c>
      <c r="U1310" s="4"/>
      <c r="V1310" s="6"/>
      <c r="W1310" s="5"/>
      <c r="X1310" s="5"/>
      <c r="Y1310" s="4"/>
      <c r="Z1310" s="6"/>
      <c r="AA1310" s="4"/>
      <c r="AB1310" s="6"/>
      <c r="AC1310" s="5"/>
      <c r="AD1310" s="5"/>
      <c r="AE1310" s="4"/>
      <c r="AF1310" s="6"/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  <c r="AW1310" s="4"/>
      <c r="AX1310" s="6"/>
      <c r="AY1310" s="4"/>
      <c r="AZ1310" s="6"/>
      <c r="BA1310" s="5"/>
      <c r="BB1310" s="5"/>
      <c r="BC1310" s="4"/>
      <c r="BD1310" s="6"/>
      <c r="BE1310" s="4"/>
      <c r="BF1310" s="6"/>
      <c r="BG1310" s="5"/>
      <c r="BH1310" s="5"/>
      <c r="BI1310" s="4"/>
      <c r="BJ1310" s="6"/>
      <c r="BK1310" s="4"/>
      <c r="BL1310" s="6"/>
      <c r="BM1310" s="5"/>
      <c r="BN1310" s="5"/>
      <c r="BO1310" s="4"/>
      <c r="BP1310" s="6"/>
      <c r="BQ1310" s="4"/>
      <c r="BR1310" s="6"/>
      <c r="BS1310" s="5"/>
      <c r="BT1310" s="5"/>
      <c r="BU1310" s="4"/>
      <c r="BV1310" s="6"/>
      <c r="BW1310" s="4"/>
      <c r="BX1310" s="6"/>
      <c r="BY1310" s="5"/>
      <c r="BZ1310" s="5"/>
      <c r="CA1310" s="4"/>
      <c r="CB1310" s="6"/>
      <c r="CC1310" s="4"/>
      <c r="CD1310" s="6"/>
      <c r="CE1310" s="5"/>
      <c r="CF1310" s="5"/>
      <c r="CG1310" s="4"/>
      <c r="CH1310" s="6"/>
      <c r="CI1310" s="4"/>
      <c r="CJ1310" s="6"/>
      <c r="CK1310" s="5"/>
      <c r="CL1310" s="5"/>
      <c r="CM1310" s="4"/>
      <c r="CN1310" s="6"/>
      <c r="CO1310" s="4"/>
      <c r="CP1310" s="6"/>
      <c r="CQ1310" s="5"/>
      <c r="CR1310" s="5"/>
      <c r="CS1310" s="4"/>
      <c r="CT1310" s="6"/>
      <c r="CU1310" s="4"/>
      <c r="CV1310" s="6"/>
      <c r="CW1310" s="5"/>
      <c r="CX1310" s="5"/>
      <c r="CY1310" s="4"/>
      <c r="CZ1310" s="6"/>
      <c r="DA1310" s="4"/>
      <c r="DB1310" s="6"/>
      <c r="DC1310" s="5"/>
      <c r="DD1310" s="5"/>
      <c r="DE1310" s="4"/>
      <c r="DF1310" s="6"/>
      <c r="DG1310" s="4"/>
      <c r="DH1310" s="6"/>
      <c r="DI1310" s="5"/>
      <c r="DJ1310" s="5"/>
      <c r="DK1310" s="4">
        <v>15</v>
      </c>
      <c r="DL1310" s="6">
        <v>211.22</v>
      </c>
      <c r="DM1310" s="4"/>
      <c r="DN1310" s="6"/>
      <c r="DO1310" s="5"/>
      <c r="DP1310" s="5"/>
      <c r="DQ1310" s="4"/>
      <c r="DR1310" s="6"/>
      <c r="DS1310" s="4"/>
      <c r="DT1310" s="6"/>
      <c r="DU1310" s="5"/>
      <c r="DV1310" s="5"/>
      <c r="DW1310" s="4"/>
      <c r="DX1310" s="6"/>
      <c r="DY1310" s="4"/>
      <c r="DZ1310" s="6"/>
      <c r="EA1310" s="5"/>
      <c r="EB1310" s="5"/>
      <c r="EC1310" s="4"/>
      <c r="ED1310" s="6"/>
      <c r="EE1310" s="4"/>
      <c r="EF1310" s="6"/>
      <c r="EG1310" s="5"/>
      <c r="EH1310" s="5"/>
      <c r="EI1310" s="4"/>
      <c r="EJ1310" s="6"/>
      <c r="EK1310" s="4"/>
      <c r="EL1310" s="6"/>
      <c r="EM1310" s="5"/>
      <c r="EN1310" s="5"/>
      <c r="EO1310" s="4"/>
      <c r="EP1310" s="6"/>
      <c r="EQ1310" s="4"/>
      <c r="ER1310" s="6"/>
      <c r="ES1310" s="5"/>
      <c r="ET1310" s="5"/>
      <c r="EU1310" s="4"/>
      <c r="EV1310" s="6"/>
      <c r="EW1310" s="4"/>
      <c r="EX1310" s="6"/>
      <c r="EY1310" s="5"/>
      <c r="EZ1310" s="5"/>
      <c r="FA1310" s="4"/>
      <c r="FB1310" s="6"/>
      <c r="FC1310" s="4"/>
      <c r="FD1310" s="6"/>
      <c r="FE1310" s="5"/>
      <c r="FF1310" s="5"/>
      <c r="FG1310" s="4"/>
      <c r="FH1310" s="6"/>
      <c r="FI1310" s="4"/>
      <c r="FJ1310" s="6"/>
      <c r="FK1310" s="5"/>
      <c r="FL1310" s="5"/>
      <c r="FM1310" s="4"/>
      <c r="FN1310" s="6"/>
      <c r="FO1310" s="4"/>
      <c r="FP1310" s="6"/>
      <c r="FQ1310" s="5"/>
      <c r="FR1310" s="5"/>
      <c r="FS1310" s="4"/>
      <c r="FT1310" s="6"/>
      <c r="FU1310" s="4"/>
      <c r="FV1310" s="6"/>
      <c r="FW1310" s="5"/>
      <c r="FX1310" s="5"/>
      <c r="FY1310" s="4"/>
      <c r="FZ1310" s="6"/>
      <c r="GA1310" s="4"/>
      <c r="GB1310" s="6"/>
      <c r="GC1310" s="5"/>
      <c r="GD1310" s="5"/>
      <c r="GE1310" s="4"/>
      <c r="GF1310" s="6"/>
      <c r="GG1310" s="4"/>
      <c r="GH1310" s="6"/>
      <c r="GI1310" s="5"/>
      <c r="GJ1310" s="5"/>
      <c r="GK1310" s="4"/>
      <c r="GL1310" s="6"/>
      <c r="GM1310" s="4"/>
      <c r="GN1310" s="6"/>
      <c r="GO1310" s="5"/>
      <c r="GP1310" s="5"/>
      <c r="GQ1310" s="4"/>
      <c r="GR1310" s="6"/>
      <c r="GS1310" s="4"/>
      <c r="GT1310" s="6"/>
      <c r="GU1310" s="5"/>
      <c r="GV1310" s="5"/>
      <c r="GW1310" s="4"/>
      <c r="GX1310" s="6"/>
      <c r="GY1310" s="4"/>
      <c r="GZ1310" s="6"/>
      <c r="HA1310" s="5"/>
      <c r="HB1310" s="5"/>
      <c r="HC1310" s="4"/>
      <c r="HD1310" s="6"/>
      <c r="HE1310" s="4"/>
      <c r="HF1310" s="6"/>
      <c r="HG1310" s="5"/>
      <c r="HH1310" s="5"/>
      <c r="HI1310" s="4"/>
      <c r="HJ1310" s="6"/>
      <c r="HK1310" s="4"/>
      <c r="HL1310" s="6"/>
      <c r="HM1310" s="5"/>
      <c r="HN1310" s="5"/>
      <c r="HO1310" s="4"/>
      <c r="HP1310" s="6"/>
      <c r="HQ1310" s="4"/>
      <c r="HR1310" s="6"/>
      <c r="HS1310" s="5"/>
      <c r="HT1310" s="5"/>
      <c r="HU1310" s="4"/>
      <c r="HV1310" s="6"/>
      <c r="HW1310" s="4"/>
      <c r="HX1310" s="6"/>
      <c r="HY1310" s="5"/>
      <c r="HZ1310" s="5"/>
      <c r="IA1310" s="4"/>
      <c r="IB1310" s="6"/>
      <c r="IC1310" s="4"/>
      <c r="ID1310" s="6"/>
      <c r="IE1310" s="5"/>
      <c r="IF1310" s="5"/>
      <c r="IG1310" s="4"/>
      <c r="IH1310" s="6"/>
      <c r="II1310" s="4"/>
      <c r="IJ1310" s="6"/>
      <c r="IK1310" s="5"/>
      <c r="IL1310" s="5"/>
      <c r="IM1310" s="4"/>
      <c r="IN1310" s="6"/>
      <c r="IO1310" s="4"/>
      <c r="IP1310" s="6"/>
      <c r="IQ1310" s="5"/>
      <c r="IR1310" s="5"/>
      <c r="IS1310" s="4"/>
      <c r="IT1310" s="6"/>
      <c r="IU1310" s="4"/>
      <c r="IV1310" s="6"/>
      <c r="IW1310" s="5"/>
      <c r="IX1310" s="5"/>
      <c r="IY1310" s="4"/>
      <c r="IZ1310" s="6"/>
      <c r="JA1310" s="4"/>
      <c r="JB1310" s="6"/>
      <c r="JC1310" s="5"/>
      <c r="JD1310" s="5"/>
      <c r="JE1310" s="4"/>
      <c r="JF1310" s="6"/>
      <c r="JG1310" s="4"/>
      <c r="JH1310" s="6"/>
      <c r="JI1310" s="5"/>
      <c r="JJ1310" s="5"/>
      <c r="JK1310" s="4"/>
      <c r="JL1310" s="6"/>
      <c r="JM1310" s="4"/>
      <c r="JN1310" s="6"/>
      <c r="JO1310" s="5"/>
      <c r="JP1310" s="5"/>
      <c r="JQ1310" s="4"/>
      <c r="JR1310" s="6"/>
      <c r="JS1310" s="4"/>
      <c r="JT1310" s="6"/>
      <c r="JU1310" s="5"/>
      <c r="JV1310" s="5"/>
      <c r="JW1310" s="4"/>
      <c r="JX1310" s="6"/>
      <c r="JY1310" s="4"/>
      <c r="JZ1310" s="6"/>
      <c r="KA1310" s="5"/>
      <c r="KB1310" s="5"/>
      <c r="KC1310" s="4"/>
      <c r="KD1310" s="6"/>
      <c r="KE1310" s="4"/>
      <c r="KF1310" s="6"/>
      <c r="KG1310" s="5"/>
      <c r="KH1310" s="5"/>
      <c r="KI1310" s="4"/>
      <c r="KJ1310" s="6"/>
      <c r="KK1310" s="4"/>
      <c r="KL1310" s="6"/>
      <c r="KM1310" s="5"/>
      <c r="KN1310" s="5"/>
    </row>
    <row r="1311">
      <c r="A1311" s="3" t="s">
        <v>85</v>
      </c>
      <c r="B1311" s="3" t="s">
        <v>712</v>
      </c>
      <c r="C1311" s="3" t="s">
        <v>547</v>
      </c>
      <c r="D1311" s="3" t="s">
        <v>787</v>
      </c>
      <c r="E1311" s="3" t="s">
        <v>925</v>
      </c>
      <c r="F1311" s="3" t="s">
        <v>925</v>
      </c>
      <c r="G1311" s="3" t="s">
        <v>925</v>
      </c>
      <c r="H1311" s="3" t="s">
        <v>104</v>
      </c>
      <c r="I1311" s="3" t="s">
        <v>1352</v>
      </c>
      <c r="J1311" s="3" t="s">
        <v>712</v>
      </c>
      <c r="K1311" s="4">
        <v>217</v>
      </c>
      <c r="L1311" s="4">
        <f>=ROUNDDOWN(19.7272727272727,0)</f>
      </c>
      <c r="M1311" s="4">
        <v>130</v>
      </c>
      <c r="N1311" s="5">
        <v>1</v>
      </c>
      <c r="O1311" s="4"/>
      <c r="P1311" s="4">
        <f>=ROUNDDOWN({0},0)</f>
      </c>
      <c r="Q1311" s="4"/>
      <c r="R1311" s="5"/>
      <c r="S1311" s="4">
        <v>9</v>
      </c>
      <c r="T1311" s="6">
        <v>135.66</v>
      </c>
      <c r="U1311" s="4"/>
      <c r="V1311" s="6"/>
      <c r="W1311" s="5"/>
      <c r="X1311" s="5"/>
      <c r="Y1311" s="4"/>
      <c r="Z1311" s="6"/>
      <c r="AA1311" s="4"/>
      <c r="AB1311" s="6"/>
      <c r="AC1311" s="5"/>
      <c r="AD1311" s="5"/>
      <c r="AE1311" s="4"/>
      <c r="AF1311" s="6"/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  <c r="AW1311" s="4"/>
      <c r="AX1311" s="6"/>
      <c r="AY1311" s="4"/>
      <c r="AZ1311" s="6"/>
      <c r="BA1311" s="5"/>
      <c r="BB1311" s="5"/>
      <c r="BC1311" s="4"/>
      <c r="BD1311" s="6"/>
      <c r="BE1311" s="4"/>
      <c r="BF1311" s="6"/>
      <c r="BG1311" s="5"/>
      <c r="BH1311" s="5"/>
      <c r="BI1311" s="4"/>
      <c r="BJ1311" s="6"/>
      <c r="BK1311" s="4"/>
      <c r="BL1311" s="6"/>
      <c r="BM1311" s="5"/>
      <c r="BN1311" s="5"/>
      <c r="BO1311" s="4"/>
      <c r="BP1311" s="6"/>
      <c r="BQ1311" s="4"/>
      <c r="BR1311" s="6"/>
      <c r="BS1311" s="5"/>
      <c r="BT1311" s="5"/>
      <c r="BU1311" s="4"/>
      <c r="BV1311" s="6"/>
      <c r="BW1311" s="4"/>
      <c r="BX1311" s="6"/>
      <c r="BY1311" s="5"/>
      <c r="BZ1311" s="5"/>
      <c r="CA1311" s="4"/>
      <c r="CB1311" s="6"/>
      <c r="CC1311" s="4"/>
      <c r="CD1311" s="6"/>
      <c r="CE1311" s="5"/>
      <c r="CF1311" s="5"/>
      <c r="CG1311" s="4"/>
      <c r="CH1311" s="6"/>
      <c r="CI1311" s="4"/>
      <c r="CJ1311" s="6"/>
      <c r="CK1311" s="5"/>
      <c r="CL1311" s="5"/>
      <c r="CM1311" s="4"/>
      <c r="CN1311" s="6"/>
      <c r="CO1311" s="4"/>
      <c r="CP1311" s="6"/>
      <c r="CQ1311" s="5"/>
      <c r="CR1311" s="5"/>
      <c r="CS1311" s="4"/>
      <c r="CT1311" s="6"/>
      <c r="CU1311" s="4"/>
      <c r="CV1311" s="6"/>
      <c r="CW1311" s="5"/>
      <c r="CX1311" s="5"/>
      <c r="CY1311" s="4"/>
      <c r="CZ1311" s="6"/>
      <c r="DA1311" s="4"/>
      <c r="DB1311" s="6"/>
      <c r="DC1311" s="5"/>
      <c r="DD1311" s="5"/>
      <c r="DE1311" s="4"/>
      <c r="DF1311" s="6"/>
      <c r="DG1311" s="4"/>
      <c r="DH1311" s="6"/>
      <c r="DI1311" s="5"/>
      <c r="DJ1311" s="5"/>
      <c r="DK1311" s="4">
        <v>9</v>
      </c>
      <c r="DL1311" s="6">
        <v>135.66</v>
      </c>
      <c r="DM1311" s="4"/>
      <c r="DN1311" s="6"/>
      <c r="DO1311" s="5"/>
      <c r="DP1311" s="5"/>
      <c r="DQ1311" s="4"/>
      <c r="DR1311" s="6"/>
      <c r="DS1311" s="4"/>
      <c r="DT1311" s="6"/>
      <c r="DU1311" s="5"/>
      <c r="DV1311" s="5"/>
      <c r="DW1311" s="4"/>
      <c r="DX1311" s="6"/>
      <c r="DY1311" s="4"/>
      <c r="DZ1311" s="6"/>
      <c r="EA1311" s="5"/>
      <c r="EB1311" s="5"/>
      <c r="EC1311" s="4"/>
      <c r="ED1311" s="6"/>
      <c r="EE1311" s="4"/>
      <c r="EF1311" s="6"/>
      <c r="EG1311" s="5"/>
      <c r="EH1311" s="5"/>
      <c r="EI1311" s="4"/>
      <c r="EJ1311" s="6"/>
      <c r="EK1311" s="4"/>
      <c r="EL1311" s="6"/>
      <c r="EM1311" s="5"/>
      <c r="EN1311" s="5"/>
      <c r="EO1311" s="4"/>
      <c r="EP1311" s="6"/>
      <c r="EQ1311" s="4"/>
      <c r="ER1311" s="6"/>
      <c r="ES1311" s="5"/>
      <c r="ET1311" s="5"/>
      <c r="EU1311" s="4"/>
      <c r="EV1311" s="6"/>
      <c r="EW1311" s="4"/>
      <c r="EX1311" s="6"/>
      <c r="EY1311" s="5"/>
      <c r="EZ1311" s="5"/>
      <c r="FA1311" s="4"/>
      <c r="FB1311" s="6"/>
      <c r="FC1311" s="4"/>
      <c r="FD1311" s="6"/>
      <c r="FE1311" s="5"/>
      <c r="FF1311" s="5"/>
      <c r="FG1311" s="4"/>
      <c r="FH1311" s="6"/>
      <c r="FI1311" s="4"/>
      <c r="FJ1311" s="6"/>
      <c r="FK1311" s="5"/>
      <c r="FL1311" s="5"/>
      <c r="FM1311" s="4"/>
      <c r="FN1311" s="6"/>
      <c r="FO1311" s="4"/>
      <c r="FP1311" s="6"/>
      <c r="FQ1311" s="5"/>
      <c r="FR1311" s="5"/>
      <c r="FS1311" s="4"/>
      <c r="FT1311" s="6"/>
      <c r="FU1311" s="4"/>
      <c r="FV1311" s="6"/>
      <c r="FW1311" s="5"/>
      <c r="FX1311" s="5"/>
      <c r="FY1311" s="4"/>
      <c r="FZ1311" s="6"/>
      <c r="GA1311" s="4"/>
      <c r="GB1311" s="6"/>
      <c r="GC1311" s="5"/>
      <c r="GD1311" s="5"/>
      <c r="GE1311" s="4"/>
      <c r="GF1311" s="6"/>
      <c r="GG1311" s="4"/>
      <c r="GH1311" s="6"/>
      <c r="GI1311" s="5"/>
      <c r="GJ1311" s="5"/>
      <c r="GK1311" s="4"/>
      <c r="GL1311" s="6"/>
      <c r="GM1311" s="4"/>
      <c r="GN1311" s="6"/>
      <c r="GO1311" s="5"/>
      <c r="GP1311" s="5"/>
      <c r="GQ1311" s="4"/>
      <c r="GR1311" s="6"/>
      <c r="GS1311" s="4"/>
      <c r="GT1311" s="6"/>
      <c r="GU1311" s="5"/>
      <c r="GV1311" s="5"/>
      <c r="GW1311" s="4"/>
      <c r="GX1311" s="6"/>
      <c r="GY1311" s="4"/>
      <c r="GZ1311" s="6"/>
      <c r="HA1311" s="5"/>
      <c r="HB1311" s="5"/>
      <c r="HC1311" s="4"/>
      <c r="HD1311" s="6"/>
      <c r="HE1311" s="4"/>
      <c r="HF1311" s="6"/>
      <c r="HG1311" s="5"/>
      <c r="HH1311" s="5"/>
      <c r="HI1311" s="4"/>
      <c r="HJ1311" s="6"/>
      <c r="HK1311" s="4"/>
      <c r="HL1311" s="6"/>
      <c r="HM1311" s="5"/>
      <c r="HN1311" s="5"/>
      <c r="HO1311" s="4"/>
      <c r="HP1311" s="6"/>
      <c r="HQ1311" s="4"/>
      <c r="HR1311" s="6"/>
      <c r="HS1311" s="5"/>
      <c r="HT1311" s="5"/>
      <c r="HU1311" s="4"/>
      <c r="HV1311" s="6"/>
      <c r="HW1311" s="4"/>
      <c r="HX1311" s="6"/>
      <c r="HY1311" s="5"/>
      <c r="HZ1311" s="5"/>
      <c r="IA1311" s="4"/>
      <c r="IB1311" s="6"/>
      <c r="IC1311" s="4"/>
      <c r="ID1311" s="6"/>
      <c r="IE1311" s="5"/>
      <c r="IF1311" s="5"/>
      <c r="IG1311" s="4"/>
      <c r="IH1311" s="6"/>
      <c r="II1311" s="4"/>
      <c r="IJ1311" s="6"/>
      <c r="IK1311" s="5"/>
      <c r="IL1311" s="5"/>
      <c r="IM1311" s="4"/>
      <c r="IN1311" s="6"/>
      <c r="IO1311" s="4"/>
      <c r="IP1311" s="6"/>
      <c r="IQ1311" s="5"/>
      <c r="IR1311" s="5"/>
      <c r="IS1311" s="4"/>
      <c r="IT1311" s="6"/>
      <c r="IU1311" s="4"/>
      <c r="IV1311" s="6"/>
      <c r="IW1311" s="5"/>
      <c r="IX1311" s="5"/>
      <c r="IY1311" s="4"/>
      <c r="IZ1311" s="6"/>
      <c r="JA1311" s="4"/>
      <c r="JB1311" s="6"/>
      <c r="JC1311" s="5"/>
      <c r="JD1311" s="5"/>
      <c r="JE1311" s="4"/>
      <c r="JF1311" s="6"/>
      <c r="JG1311" s="4"/>
      <c r="JH1311" s="6"/>
      <c r="JI1311" s="5"/>
      <c r="JJ1311" s="5"/>
      <c r="JK1311" s="4"/>
      <c r="JL1311" s="6"/>
      <c r="JM1311" s="4"/>
      <c r="JN1311" s="6"/>
      <c r="JO1311" s="5"/>
      <c r="JP1311" s="5"/>
      <c r="JQ1311" s="4"/>
      <c r="JR1311" s="6"/>
      <c r="JS1311" s="4"/>
      <c r="JT1311" s="6"/>
      <c r="JU1311" s="5"/>
      <c r="JV1311" s="5"/>
      <c r="JW1311" s="4"/>
      <c r="JX1311" s="6"/>
      <c r="JY1311" s="4"/>
      <c r="JZ1311" s="6"/>
      <c r="KA1311" s="5"/>
      <c r="KB1311" s="5"/>
      <c r="KC1311" s="4"/>
      <c r="KD1311" s="6"/>
      <c r="KE1311" s="4"/>
      <c r="KF1311" s="6"/>
      <c r="KG1311" s="5"/>
      <c r="KH1311" s="5"/>
      <c r="KI1311" s="4"/>
      <c r="KJ1311" s="6"/>
      <c r="KK1311" s="4"/>
      <c r="KL1311" s="6"/>
      <c r="KM1311" s="5"/>
      <c r="KN1311" s="5"/>
    </row>
    <row r="1312">
      <c r="A1312" s="3" t="s">
        <v>85</v>
      </c>
      <c r="B1312" s="3" t="s">
        <v>712</v>
      </c>
      <c r="C1312" s="3" t="s">
        <v>547</v>
      </c>
      <c r="D1312" s="3" t="s">
        <v>787</v>
      </c>
      <c r="E1312" s="3" t="s">
        <v>926</v>
      </c>
      <c r="F1312" s="3" t="s">
        <v>926</v>
      </c>
      <c r="G1312" s="3" t="s">
        <v>926</v>
      </c>
      <c r="H1312" s="3" t="s">
        <v>104</v>
      </c>
      <c r="I1312" s="3" t="s">
        <v>1310</v>
      </c>
      <c r="J1312" s="3" t="s">
        <v>712</v>
      </c>
      <c r="K1312" s="4">
        <v>186</v>
      </c>
      <c r="L1312" s="4">
        <f>=ROUNDDOWN(103.333333333333,0)</f>
      </c>
      <c r="M1312" s="4"/>
      <c r="N1312" s="5">
        <v>1</v>
      </c>
      <c r="O1312" s="4"/>
      <c r="P1312" s="4">
        <f>=ROUNDDOWN({0},0)</f>
      </c>
      <c r="Q1312" s="4"/>
      <c r="R1312" s="5"/>
      <c r="S1312" s="4">
        <v>3</v>
      </c>
      <c r="T1312" s="6">
        <v>35.14</v>
      </c>
      <c r="U1312" s="4"/>
      <c r="V1312" s="6"/>
      <c r="W1312" s="5"/>
      <c r="X1312" s="5"/>
      <c r="Y1312" s="4"/>
      <c r="Z1312" s="6"/>
      <c r="AA1312" s="4"/>
      <c r="AB1312" s="6"/>
      <c r="AC1312" s="5"/>
      <c r="AD1312" s="5"/>
      <c r="AE1312" s="4"/>
      <c r="AF1312" s="6"/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  <c r="AW1312" s="4"/>
      <c r="AX1312" s="6"/>
      <c r="AY1312" s="4"/>
      <c r="AZ1312" s="6"/>
      <c r="BA1312" s="5"/>
      <c r="BB1312" s="5"/>
      <c r="BC1312" s="4"/>
      <c r="BD1312" s="6"/>
      <c r="BE1312" s="4"/>
      <c r="BF1312" s="6"/>
      <c r="BG1312" s="5"/>
      <c r="BH1312" s="5"/>
      <c r="BI1312" s="4"/>
      <c r="BJ1312" s="6"/>
      <c r="BK1312" s="4"/>
      <c r="BL1312" s="6"/>
      <c r="BM1312" s="5"/>
      <c r="BN1312" s="5"/>
      <c r="BO1312" s="4"/>
      <c r="BP1312" s="6"/>
      <c r="BQ1312" s="4"/>
      <c r="BR1312" s="6"/>
      <c r="BS1312" s="5"/>
      <c r="BT1312" s="5"/>
      <c r="BU1312" s="4"/>
      <c r="BV1312" s="6"/>
      <c r="BW1312" s="4"/>
      <c r="BX1312" s="6"/>
      <c r="BY1312" s="5"/>
      <c r="BZ1312" s="5"/>
      <c r="CA1312" s="4"/>
      <c r="CB1312" s="6"/>
      <c r="CC1312" s="4"/>
      <c r="CD1312" s="6"/>
      <c r="CE1312" s="5"/>
      <c r="CF1312" s="5"/>
      <c r="CG1312" s="4"/>
      <c r="CH1312" s="6"/>
      <c r="CI1312" s="4"/>
      <c r="CJ1312" s="6"/>
      <c r="CK1312" s="5"/>
      <c r="CL1312" s="5"/>
      <c r="CM1312" s="4"/>
      <c r="CN1312" s="6"/>
      <c r="CO1312" s="4"/>
      <c r="CP1312" s="6"/>
      <c r="CQ1312" s="5"/>
      <c r="CR1312" s="5"/>
      <c r="CS1312" s="4"/>
      <c r="CT1312" s="6"/>
      <c r="CU1312" s="4"/>
      <c r="CV1312" s="6"/>
      <c r="CW1312" s="5"/>
      <c r="CX1312" s="5"/>
      <c r="CY1312" s="4"/>
      <c r="CZ1312" s="6"/>
      <c r="DA1312" s="4"/>
      <c r="DB1312" s="6"/>
      <c r="DC1312" s="5"/>
      <c r="DD1312" s="5"/>
      <c r="DE1312" s="4"/>
      <c r="DF1312" s="6"/>
      <c r="DG1312" s="4"/>
      <c r="DH1312" s="6"/>
      <c r="DI1312" s="5"/>
      <c r="DJ1312" s="5"/>
      <c r="DK1312" s="4">
        <v>3</v>
      </c>
      <c r="DL1312" s="6">
        <v>35.14</v>
      </c>
      <c r="DM1312" s="4"/>
      <c r="DN1312" s="6"/>
      <c r="DO1312" s="5"/>
      <c r="DP1312" s="5"/>
      <c r="DQ1312" s="4"/>
      <c r="DR1312" s="6"/>
      <c r="DS1312" s="4"/>
      <c r="DT1312" s="6"/>
      <c r="DU1312" s="5"/>
      <c r="DV1312" s="5"/>
      <c r="DW1312" s="4"/>
      <c r="DX1312" s="6"/>
      <c r="DY1312" s="4"/>
      <c r="DZ1312" s="6"/>
      <c r="EA1312" s="5"/>
      <c r="EB1312" s="5"/>
      <c r="EC1312" s="4"/>
      <c r="ED1312" s="6"/>
      <c r="EE1312" s="4"/>
      <c r="EF1312" s="6"/>
      <c r="EG1312" s="5"/>
      <c r="EH1312" s="5"/>
      <c r="EI1312" s="4"/>
      <c r="EJ1312" s="6"/>
      <c r="EK1312" s="4"/>
      <c r="EL1312" s="6"/>
      <c r="EM1312" s="5"/>
      <c r="EN1312" s="5"/>
      <c r="EO1312" s="4"/>
      <c r="EP1312" s="6"/>
      <c r="EQ1312" s="4"/>
      <c r="ER1312" s="6"/>
      <c r="ES1312" s="5"/>
      <c r="ET1312" s="5"/>
      <c r="EU1312" s="4"/>
      <c r="EV1312" s="6"/>
      <c r="EW1312" s="4"/>
      <c r="EX1312" s="6"/>
      <c r="EY1312" s="5"/>
      <c r="EZ1312" s="5"/>
      <c r="FA1312" s="4"/>
      <c r="FB1312" s="6"/>
      <c r="FC1312" s="4"/>
      <c r="FD1312" s="6"/>
      <c r="FE1312" s="5"/>
      <c r="FF1312" s="5"/>
      <c r="FG1312" s="4"/>
      <c r="FH1312" s="6"/>
      <c r="FI1312" s="4"/>
      <c r="FJ1312" s="6"/>
      <c r="FK1312" s="5"/>
      <c r="FL1312" s="5"/>
      <c r="FM1312" s="4"/>
      <c r="FN1312" s="6"/>
      <c r="FO1312" s="4"/>
      <c r="FP1312" s="6"/>
      <c r="FQ1312" s="5"/>
      <c r="FR1312" s="5"/>
      <c r="FS1312" s="4"/>
      <c r="FT1312" s="6"/>
      <c r="FU1312" s="4"/>
      <c r="FV1312" s="6"/>
      <c r="FW1312" s="5"/>
      <c r="FX1312" s="5"/>
      <c r="FY1312" s="4"/>
      <c r="FZ1312" s="6"/>
      <c r="GA1312" s="4"/>
      <c r="GB1312" s="6"/>
      <c r="GC1312" s="5"/>
      <c r="GD1312" s="5"/>
      <c r="GE1312" s="4"/>
      <c r="GF1312" s="6"/>
      <c r="GG1312" s="4"/>
      <c r="GH1312" s="6"/>
      <c r="GI1312" s="5"/>
      <c r="GJ1312" s="5"/>
      <c r="GK1312" s="4"/>
      <c r="GL1312" s="6"/>
      <c r="GM1312" s="4"/>
      <c r="GN1312" s="6"/>
      <c r="GO1312" s="5"/>
      <c r="GP1312" s="5"/>
      <c r="GQ1312" s="4"/>
      <c r="GR1312" s="6"/>
      <c r="GS1312" s="4"/>
      <c r="GT1312" s="6"/>
      <c r="GU1312" s="5"/>
      <c r="GV1312" s="5"/>
      <c r="GW1312" s="4"/>
      <c r="GX1312" s="6"/>
      <c r="GY1312" s="4"/>
      <c r="GZ1312" s="6"/>
      <c r="HA1312" s="5"/>
      <c r="HB1312" s="5"/>
      <c r="HC1312" s="4"/>
      <c r="HD1312" s="6"/>
      <c r="HE1312" s="4"/>
      <c r="HF1312" s="6"/>
      <c r="HG1312" s="5"/>
      <c r="HH1312" s="5"/>
      <c r="HI1312" s="4"/>
      <c r="HJ1312" s="6"/>
      <c r="HK1312" s="4"/>
      <c r="HL1312" s="6"/>
      <c r="HM1312" s="5"/>
      <c r="HN1312" s="5"/>
      <c r="HO1312" s="4"/>
      <c r="HP1312" s="6"/>
      <c r="HQ1312" s="4"/>
      <c r="HR1312" s="6"/>
      <c r="HS1312" s="5"/>
      <c r="HT1312" s="5"/>
      <c r="HU1312" s="4"/>
      <c r="HV1312" s="6"/>
      <c r="HW1312" s="4"/>
      <c r="HX1312" s="6"/>
      <c r="HY1312" s="5"/>
      <c r="HZ1312" s="5"/>
      <c r="IA1312" s="4"/>
      <c r="IB1312" s="6"/>
      <c r="IC1312" s="4"/>
      <c r="ID1312" s="6"/>
      <c r="IE1312" s="5"/>
      <c r="IF1312" s="5"/>
      <c r="IG1312" s="4"/>
      <c r="IH1312" s="6"/>
      <c r="II1312" s="4"/>
      <c r="IJ1312" s="6"/>
      <c r="IK1312" s="5"/>
      <c r="IL1312" s="5"/>
      <c r="IM1312" s="4"/>
      <c r="IN1312" s="6"/>
      <c r="IO1312" s="4"/>
      <c r="IP1312" s="6"/>
      <c r="IQ1312" s="5"/>
      <c r="IR1312" s="5"/>
      <c r="IS1312" s="4"/>
      <c r="IT1312" s="6"/>
      <c r="IU1312" s="4"/>
      <c r="IV1312" s="6"/>
      <c r="IW1312" s="5"/>
      <c r="IX1312" s="5"/>
      <c r="IY1312" s="4"/>
      <c r="IZ1312" s="6"/>
      <c r="JA1312" s="4"/>
      <c r="JB1312" s="6"/>
      <c r="JC1312" s="5"/>
      <c r="JD1312" s="5"/>
      <c r="JE1312" s="4"/>
      <c r="JF1312" s="6"/>
      <c r="JG1312" s="4"/>
      <c r="JH1312" s="6"/>
      <c r="JI1312" s="5"/>
      <c r="JJ1312" s="5"/>
      <c r="JK1312" s="4"/>
      <c r="JL1312" s="6"/>
      <c r="JM1312" s="4"/>
      <c r="JN1312" s="6"/>
      <c r="JO1312" s="5"/>
      <c r="JP1312" s="5"/>
      <c r="JQ1312" s="4"/>
      <c r="JR1312" s="6"/>
      <c r="JS1312" s="4"/>
      <c r="JT1312" s="6"/>
      <c r="JU1312" s="5"/>
      <c r="JV1312" s="5"/>
      <c r="JW1312" s="4"/>
      <c r="JX1312" s="6"/>
      <c r="JY1312" s="4"/>
      <c r="JZ1312" s="6"/>
      <c r="KA1312" s="5"/>
      <c r="KB1312" s="5"/>
      <c r="KC1312" s="4"/>
      <c r="KD1312" s="6"/>
      <c r="KE1312" s="4"/>
      <c r="KF1312" s="6"/>
      <c r="KG1312" s="5"/>
      <c r="KH1312" s="5"/>
      <c r="KI1312" s="4"/>
      <c r="KJ1312" s="6"/>
      <c r="KK1312" s="4"/>
      <c r="KL1312" s="6"/>
      <c r="KM1312" s="5"/>
      <c r="KN1312" s="5"/>
    </row>
    <row r="1313">
      <c r="A1313" s="3" t="s">
        <v>85</v>
      </c>
      <c r="B1313" s="3" t="s">
        <v>712</v>
      </c>
      <c r="C1313" s="3" t="s">
        <v>547</v>
      </c>
      <c r="D1313" s="3" t="s">
        <v>787</v>
      </c>
      <c r="E1313" s="3" t="s">
        <v>926</v>
      </c>
      <c r="F1313" s="3" t="s">
        <v>926</v>
      </c>
      <c r="G1313" s="3" t="s">
        <v>926</v>
      </c>
      <c r="H1313" s="3" t="s">
        <v>104</v>
      </c>
      <c r="I1313" s="3" t="s">
        <v>1350</v>
      </c>
      <c r="J1313" s="3" t="s">
        <v>712</v>
      </c>
      <c r="K1313" s="4">
        <v>278</v>
      </c>
      <c r="L1313" s="4">
        <f>=ROUNDDOWN(111.2,0)</f>
      </c>
      <c r="M1313" s="4"/>
      <c r="N1313" s="5">
        <v>1</v>
      </c>
      <c r="O1313" s="4"/>
      <c r="P1313" s="4">
        <f>=ROUNDDOWN({0},0)</f>
      </c>
      <c r="Q1313" s="4"/>
      <c r="R1313" s="5"/>
      <c r="S1313" s="4">
        <v>3</v>
      </c>
      <c r="T1313" s="6">
        <v>33.41</v>
      </c>
      <c r="U1313" s="4"/>
      <c r="V1313" s="6"/>
      <c r="W1313" s="5"/>
      <c r="X1313" s="5"/>
      <c r="Y1313" s="4"/>
      <c r="Z1313" s="6"/>
      <c r="AA1313" s="4"/>
      <c r="AB1313" s="6"/>
      <c r="AC1313" s="5"/>
      <c r="AD1313" s="5"/>
      <c r="AE1313" s="4"/>
      <c r="AF1313" s="6"/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  <c r="AW1313" s="4"/>
      <c r="AX1313" s="6"/>
      <c r="AY1313" s="4"/>
      <c r="AZ1313" s="6"/>
      <c r="BA1313" s="5"/>
      <c r="BB1313" s="5"/>
      <c r="BC1313" s="4"/>
      <c r="BD1313" s="6"/>
      <c r="BE1313" s="4"/>
      <c r="BF1313" s="6"/>
      <c r="BG1313" s="5"/>
      <c r="BH1313" s="5"/>
      <c r="BI1313" s="4"/>
      <c r="BJ1313" s="6"/>
      <c r="BK1313" s="4"/>
      <c r="BL1313" s="6"/>
      <c r="BM1313" s="5"/>
      <c r="BN1313" s="5"/>
      <c r="BO1313" s="4"/>
      <c r="BP1313" s="6"/>
      <c r="BQ1313" s="4"/>
      <c r="BR1313" s="6"/>
      <c r="BS1313" s="5"/>
      <c r="BT1313" s="5"/>
      <c r="BU1313" s="4"/>
      <c r="BV1313" s="6"/>
      <c r="BW1313" s="4"/>
      <c r="BX1313" s="6"/>
      <c r="BY1313" s="5"/>
      <c r="BZ1313" s="5"/>
      <c r="CA1313" s="4"/>
      <c r="CB1313" s="6"/>
      <c r="CC1313" s="4"/>
      <c r="CD1313" s="6"/>
      <c r="CE1313" s="5"/>
      <c r="CF1313" s="5"/>
      <c r="CG1313" s="4"/>
      <c r="CH1313" s="6"/>
      <c r="CI1313" s="4"/>
      <c r="CJ1313" s="6"/>
      <c r="CK1313" s="5"/>
      <c r="CL1313" s="5"/>
      <c r="CM1313" s="4"/>
      <c r="CN1313" s="6"/>
      <c r="CO1313" s="4"/>
      <c r="CP1313" s="6"/>
      <c r="CQ1313" s="5"/>
      <c r="CR1313" s="5"/>
      <c r="CS1313" s="4"/>
      <c r="CT1313" s="6"/>
      <c r="CU1313" s="4"/>
      <c r="CV1313" s="6"/>
      <c r="CW1313" s="5"/>
      <c r="CX1313" s="5"/>
      <c r="CY1313" s="4"/>
      <c r="CZ1313" s="6"/>
      <c r="DA1313" s="4"/>
      <c r="DB1313" s="6"/>
      <c r="DC1313" s="5"/>
      <c r="DD1313" s="5"/>
      <c r="DE1313" s="4"/>
      <c r="DF1313" s="6"/>
      <c r="DG1313" s="4"/>
      <c r="DH1313" s="6"/>
      <c r="DI1313" s="5"/>
      <c r="DJ1313" s="5"/>
      <c r="DK1313" s="4">
        <v>3</v>
      </c>
      <c r="DL1313" s="6">
        <v>33.41</v>
      </c>
      <c r="DM1313" s="4"/>
      <c r="DN1313" s="6"/>
      <c r="DO1313" s="5"/>
      <c r="DP1313" s="5"/>
      <c r="DQ1313" s="4"/>
      <c r="DR1313" s="6"/>
      <c r="DS1313" s="4"/>
      <c r="DT1313" s="6"/>
      <c r="DU1313" s="5"/>
      <c r="DV1313" s="5"/>
      <c r="DW1313" s="4"/>
      <c r="DX1313" s="6"/>
      <c r="DY1313" s="4"/>
      <c r="DZ1313" s="6"/>
      <c r="EA1313" s="5"/>
      <c r="EB1313" s="5"/>
      <c r="EC1313" s="4"/>
      <c r="ED1313" s="6"/>
      <c r="EE1313" s="4"/>
      <c r="EF1313" s="6"/>
      <c r="EG1313" s="5"/>
      <c r="EH1313" s="5"/>
      <c r="EI1313" s="4"/>
      <c r="EJ1313" s="6"/>
      <c r="EK1313" s="4"/>
      <c r="EL1313" s="6"/>
      <c r="EM1313" s="5"/>
      <c r="EN1313" s="5"/>
      <c r="EO1313" s="4"/>
      <c r="EP1313" s="6"/>
      <c r="EQ1313" s="4"/>
      <c r="ER1313" s="6"/>
      <c r="ES1313" s="5"/>
      <c r="ET1313" s="5"/>
      <c r="EU1313" s="4"/>
      <c r="EV1313" s="6"/>
      <c r="EW1313" s="4"/>
      <c r="EX1313" s="6"/>
      <c r="EY1313" s="5"/>
      <c r="EZ1313" s="5"/>
      <c r="FA1313" s="4"/>
      <c r="FB1313" s="6"/>
      <c r="FC1313" s="4"/>
      <c r="FD1313" s="6"/>
      <c r="FE1313" s="5"/>
      <c r="FF1313" s="5"/>
      <c r="FG1313" s="4"/>
      <c r="FH1313" s="6"/>
      <c r="FI1313" s="4"/>
      <c r="FJ1313" s="6"/>
      <c r="FK1313" s="5"/>
      <c r="FL1313" s="5"/>
      <c r="FM1313" s="4"/>
      <c r="FN1313" s="6"/>
      <c r="FO1313" s="4"/>
      <c r="FP1313" s="6"/>
      <c r="FQ1313" s="5"/>
      <c r="FR1313" s="5"/>
      <c r="FS1313" s="4"/>
      <c r="FT1313" s="6"/>
      <c r="FU1313" s="4"/>
      <c r="FV1313" s="6"/>
      <c r="FW1313" s="5"/>
      <c r="FX1313" s="5"/>
      <c r="FY1313" s="4"/>
      <c r="FZ1313" s="6"/>
      <c r="GA1313" s="4"/>
      <c r="GB1313" s="6"/>
      <c r="GC1313" s="5"/>
      <c r="GD1313" s="5"/>
      <c r="GE1313" s="4"/>
      <c r="GF1313" s="6"/>
      <c r="GG1313" s="4"/>
      <c r="GH1313" s="6"/>
      <c r="GI1313" s="5"/>
      <c r="GJ1313" s="5"/>
      <c r="GK1313" s="4"/>
      <c r="GL1313" s="6"/>
      <c r="GM1313" s="4"/>
      <c r="GN1313" s="6"/>
      <c r="GO1313" s="5"/>
      <c r="GP1313" s="5"/>
      <c r="GQ1313" s="4"/>
      <c r="GR1313" s="6"/>
      <c r="GS1313" s="4"/>
      <c r="GT1313" s="6"/>
      <c r="GU1313" s="5"/>
      <c r="GV1313" s="5"/>
      <c r="GW1313" s="4"/>
      <c r="GX1313" s="6"/>
      <c r="GY1313" s="4"/>
      <c r="GZ1313" s="6"/>
      <c r="HA1313" s="5"/>
      <c r="HB1313" s="5"/>
      <c r="HC1313" s="4"/>
      <c r="HD1313" s="6"/>
      <c r="HE1313" s="4"/>
      <c r="HF1313" s="6"/>
      <c r="HG1313" s="5"/>
      <c r="HH1313" s="5"/>
      <c r="HI1313" s="4"/>
      <c r="HJ1313" s="6"/>
      <c r="HK1313" s="4"/>
      <c r="HL1313" s="6"/>
      <c r="HM1313" s="5"/>
      <c r="HN1313" s="5"/>
      <c r="HO1313" s="4"/>
      <c r="HP1313" s="6"/>
      <c r="HQ1313" s="4"/>
      <c r="HR1313" s="6"/>
      <c r="HS1313" s="5"/>
      <c r="HT1313" s="5"/>
      <c r="HU1313" s="4"/>
      <c r="HV1313" s="6"/>
      <c r="HW1313" s="4"/>
      <c r="HX1313" s="6"/>
      <c r="HY1313" s="5"/>
      <c r="HZ1313" s="5"/>
      <c r="IA1313" s="4"/>
      <c r="IB1313" s="6"/>
      <c r="IC1313" s="4"/>
      <c r="ID1313" s="6"/>
      <c r="IE1313" s="5"/>
      <c r="IF1313" s="5"/>
      <c r="IG1313" s="4"/>
      <c r="IH1313" s="6"/>
      <c r="II1313" s="4"/>
      <c r="IJ1313" s="6"/>
      <c r="IK1313" s="5"/>
      <c r="IL1313" s="5"/>
      <c r="IM1313" s="4"/>
      <c r="IN1313" s="6"/>
      <c r="IO1313" s="4"/>
      <c r="IP1313" s="6"/>
      <c r="IQ1313" s="5"/>
      <c r="IR1313" s="5"/>
      <c r="IS1313" s="4"/>
      <c r="IT1313" s="6"/>
      <c r="IU1313" s="4"/>
      <c r="IV1313" s="6"/>
      <c r="IW1313" s="5"/>
      <c r="IX1313" s="5"/>
      <c r="IY1313" s="4"/>
      <c r="IZ1313" s="6"/>
      <c r="JA1313" s="4"/>
      <c r="JB1313" s="6"/>
      <c r="JC1313" s="5"/>
      <c r="JD1313" s="5"/>
      <c r="JE1313" s="4"/>
      <c r="JF1313" s="6"/>
      <c r="JG1313" s="4"/>
      <c r="JH1313" s="6"/>
      <c r="JI1313" s="5"/>
      <c r="JJ1313" s="5"/>
      <c r="JK1313" s="4"/>
      <c r="JL1313" s="6"/>
      <c r="JM1313" s="4"/>
      <c r="JN1313" s="6"/>
      <c r="JO1313" s="5"/>
      <c r="JP1313" s="5"/>
      <c r="JQ1313" s="4"/>
      <c r="JR1313" s="6"/>
      <c r="JS1313" s="4"/>
      <c r="JT1313" s="6"/>
      <c r="JU1313" s="5"/>
      <c r="JV1313" s="5"/>
      <c r="JW1313" s="4"/>
      <c r="JX1313" s="6"/>
      <c r="JY1313" s="4"/>
      <c r="JZ1313" s="6"/>
      <c r="KA1313" s="5"/>
      <c r="KB1313" s="5"/>
      <c r="KC1313" s="4"/>
      <c r="KD1313" s="6"/>
      <c r="KE1313" s="4"/>
      <c r="KF1313" s="6"/>
      <c r="KG1313" s="5"/>
      <c r="KH1313" s="5"/>
      <c r="KI1313" s="4"/>
      <c r="KJ1313" s="6"/>
      <c r="KK1313" s="4"/>
      <c r="KL1313" s="6"/>
      <c r="KM1313" s="5"/>
      <c r="KN1313" s="5"/>
    </row>
    <row r="1314">
      <c r="A1314" s="3" t="s">
        <v>85</v>
      </c>
      <c r="B1314" s="3" t="s">
        <v>712</v>
      </c>
      <c r="C1314" s="3" t="s">
        <v>547</v>
      </c>
      <c r="D1314" s="3" t="s">
        <v>787</v>
      </c>
      <c r="E1314" s="3" t="s">
        <v>926</v>
      </c>
      <c r="F1314" s="3" t="s">
        <v>926</v>
      </c>
      <c r="G1314" s="3" t="s">
        <v>926</v>
      </c>
      <c r="H1314" s="3" t="s">
        <v>104</v>
      </c>
      <c r="I1314" s="3" t="s">
        <v>1341</v>
      </c>
      <c r="J1314" s="3" t="s">
        <v>712</v>
      </c>
      <c r="K1314" s="4">
        <v>158</v>
      </c>
      <c r="L1314" s="4">
        <f>=ROUNDDOWN(68.695652173913,0)</f>
      </c>
      <c r="M1314" s="4">
        <v>2180</v>
      </c>
      <c r="N1314" s="5">
        <v>1</v>
      </c>
      <c r="O1314" s="4"/>
      <c r="P1314" s="4">
        <f>=ROUNDDOWN({0},0)</f>
      </c>
      <c r="Q1314" s="4"/>
      <c r="R1314" s="5"/>
      <c r="S1314" s="4">
        <v>1</v>
      </c>
      <c r="T1314" s="6">
        <v>10.56</v>
      </c>
      <c r="U1314" s="4"/>
      <c r="V1314" s="6"/>
      <c r="W1314" s="5"/>
      <c r="X1314" s="5"/>
      <c r="Y1314" s="4"/>
      <c r="Z1314" s="6"/>
      <c r="AA1314" s="4"/>
      <c r="AB1314" s="6"/>
      <c r="AC1314" s="5"/>
      <c r="AD1314" s="5"/>
      <c r="AE1314" s="4"/>
      <c r="AF1314" s="6"/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  <c r="AW1314" s="4"/>
      <c r="AX1314" s="6"/>
      <c r="AY1314" s="4"/>
      <c r="AZ1314" s="6"/>
      <c r="BA1314" s="5"/>
      <c r="BB1314" s="5"/>
      <c r="BC1314" s="4"/>
      <c r="BD1314" s="6"/>
      <c r="BE1314" s="4"/>
      <c r="BF1314" s="6"/>
      <c r="BG1314" s="5"/>
      <c r="BH1314" s="5"/>
      <c r="BI1314" s="4"/>
      <c r="BJ1314" s="6"/>
      <c r="BK1314" s="4"/>
      <c r="BL1314" s="6"/>
      <c r="BM1314" s="5"/>
      <c r="BN1314" s="5"/>
      <c r="BO1314" s="4"/>
      <c r="BP1314" s="6"/>
      <c r="BQ1314" s="4"/>
      <c r="BR1314" s="6"/>
      <c r="BS1314" s="5"/>
      <c r="BT1314" s="5"/>
      <c r="BU1314" s="4"/>
      <c r="BV1314" s="6"/>
      <c r="BW1314" s="4"/>
      <c r="BX1314" s="6"/>
      <c r="BY1314" s="5"/>
      <c r="BZ1314" s="5"/>
      <c r="CA1314" s="4"/>
      <c r="CB1314" s="6"/>
      <c r="CC1314" s="4"/>
      <c r="CD1314" s="6"/>
      <c r="CE1314" s="5"/>
      <c r="CF1314" s="5"/>
      <c r="CG1314" s="4"/>
      <c r="CH1314" s="6"/>
      <c r="CI1314" s="4"/>
      <c r="CJ1314" s="6"/>
      <c r="CK1314" s="5"/>
      <c r="CL1314" s="5"/>
      <c r="CM1314" s="4"/>
      <c r="CN1314" s="6"/>
      <c r="CO1314" s="4"/>
      <c r="CP1314" s="6"/>
      <c r="CQ1314" s="5"/>
      <c r="CR1314" s="5"/>
      <c r="CS1314" s="4"/>
      <c r="CT1314" s="6"/>
      <c r="CU1314" s="4"/>
      <c r="CV1314" s="6"/>
      <c r="CW1314" s="5"/>
      <c r="CX1314" s="5"/>
      <c r="CY1314" s="4"/>
      <c r="CZ1314" s="6"/>
      <c r="DA1314" s="4"/>
      <c r="DB1314" s="6"/>
      <c r="DC1314" s="5"/>
      <c r="DD1314" s="5"/>
      <c r="DE1314" s="4"/>
      <c r="DF1314" s="6"/>
      <c r="DG1314" s="4"/>
      <c r="DH1314" s="6"/>
      <c r="DI1314" s="5"/>
      <c r="DJ1314" s="5"/>
      <c r="DK1314" s="4">
        <v>1</v>
      </c>
      <c r="DL1314" s="6">
        <v>10.56</v>
      </c>
      <c r="DM1314" s="4"/>
      <c r="DN1314" s="6"/>
      <c r="DO1314" s="5"/>
      <c r="DP1314" s="5"/>
      <c r="DQ1314" s="4"/>
      <c r="DR1314" s="6"/>
      <c r="DS1314" s="4"/>
      <c r="DT1314" s="6"/>
      <c r="DU1314" s="5"/>
      <c r="DV1314" s="5"/>
      <c r="DW1314" s="4"/>
      <c r="DX1314" s="6"/>
      <c r="DY1314" s="4"/>
      <c r="DZ1314" s="6"/>
      <c r="EA1314" s="5"/>
      <c r="EB1314" s="5"/>
      <c r="EC1314" s="4"/>
      <c r="ED1314" s="6"/>
      <c r="EE1314" s="4"/>
      <c r="EF1314" s="6"/>
      <c r="EG1314" s="5"/>
      <c r="EH1314" s="5"/>
      <c r="EI1314" s="4"/>
      <c r="EJ1314" s="6"/>
      <c r="EK1314" s="4"/>
      <c r="EL1314" s="6"/>
      <c r="EM1314" s="5"/>
      <c r="EN1314" s="5"/>
      <c r="EO1314" s="4"/>
      <c r="EP1314" s="6"/>
      <c r="EQ1314" s="4"/>
      <c r="ER1314" s="6"/>
      <c r="ES1314" s="5"/>
      <c r="ET1314" s="5"/>
      <c r="EU1314" s="4"/>
      <c r="EV1314" s="6"/>
      <c r="EW1314" s="4"/>
      <c r="EX1314" s="6"/>
      <c r="EY1314" s="5"/>
      <c r="EZ1314" s="5"/>
      <c r="FA1314" s="4"/>
      <c r="FB1314" s="6"/>
      <c r="FC1314" s="4"/>
      <c r="FD1314" s="6"/>
      <c r="FE1314" s="5"/>
      <c r="FF1314" s="5"/>
      <c r="FG1314" s="4"/>
      <c r="FH1314" s="6"/>
      <c r="FI1314" s="4"/>
      <c r="FJ1314" s="6"/>
      <c r="FK1314" s="5"/>
      <c r="FL1314" s="5"/>
      <c r="FM1314" s="4"/>
      <c r="FN1314" s="6"/>
      <c r="FO1314" s="4"/>
      <c r="FP1314" s="6"/>
      <c r="FQ1314" s="5"/>
      <c r="FR1314" s="5"/>
      <c r="FS1314" s="4"/>
      <c r="FT1314" s="6"/>
      <c r="FU1314" s="4"/>
      <c r="FV1314" s="6"/>
      <c r="FW1314" s="5"/>
      <c r="FX1314" s="5"/>
      <c r="FY1314" s="4"/>
      <c r="FZ1314" s="6"/>
      <c r="GA1314" s="4"/>
      <c r="GB1314" s="6"/>
      <c r="GC1314" s="5"/>
      <c r="GD1314" s="5"/>
      <c r="GE1314" s="4"/>
      <c r="GF1314" s="6"/>
      <c r="GG1314" s="4"/>
      <c r="GH1314" s="6"/>
      <c r="GI1314" s="5"/>
      <c r="GJ1314" s="5"/>
      <c r="GK1314" s="4"/>
      <c r="GL1314" s="6"/>
      <c r="GM1314" s="4"/>
      <c r="GN1314" s="6"/>
      <c r="GO1314" s="5"/>
      <c r="GP1314" s="5"/>
      <c r="GQ1314" s="4"/>
      <c r="GR1314" s="6"/>
      <c r="GS1314" s="4"/>
      <c r="GT1314" s="6"/>
      <c r="GU1314" s="5"/>
      <c r="GV1314" s="5"/>
      <c r="GW1314" s="4"/>
      <c r="GX1314" s="6"/>
      <c r="GY1314" s="4"/>
      <c r="GZ1314" s="6"/>
      <c r="HA1314" s="5"/>
      <c r="HB1314" s="5"/>
      <c r="HC1314" s="4"/>
      <c r="HD1314" s="6"/>
      <c r="HE1314" s="4"/>
      <c r="HF1314" s="6"/>
      <c r="HG1314" s="5"/>
      <c r="HH1314" s="5"/>
      <c r="HI1314" s="4"/>
      <c r="HJ1314" s="6"/>
      <c r="HK1314" s="4"/>
      <c r="HL1314" s="6"/>
      <c r="HM1314" s="5"/>
      <c r="HN1314" s="5"/>
      <c r="HO1314" s="4"/>
      <c r="HP1314" s="6"/>
      <c r="HQ1314" s="4"/>
      <c r="HR1314" s="6"/>
      <c r="HS1314" s="5"/>
      <c r="HT1314" s="5"/>
      <c r="HU1314" s="4"/>
      <c r="HV1314" s="6"/>
      <c r="HW1314" s="4"/>
      <c r="HX1314" s="6"/>
      <c r="HY1314" s="5"/>
      <c r="HZ1314" s="5"/>
      <c r="IA1314" s="4"/>
      <c r="IB1314" s="6"/>
      <c r="IC1314" s="4"/>
      <c r="ID1314" s="6"/>
      <c r="IE1314" s="5"/>
      <c r="IF1314" s="5"/>
      <c r="IG1314" s="4"/>
      <c r="IH1314" s="6"/>
      <c r="II1314" s="4"/>
      <c r="IJ1314" s="6"/>
      <c r="IK1314" s="5"/>
      <c r="IL1314" s="5"/>
      <c r="IM1314" s="4"/>
      <c r="IN1314" s="6"/>
      <c r="IO1314" s="4"/>
      <c r="IP1314" s="6"/>
      <c r="IQ1314" s="5"/>
      <c r="IR1314" s="5"/>
      <c r="IS1314" s="4"/>
      <c r="IT1314" s="6"/>
      <c r="IU1314" s="4"/>
      <c r="IV1314" s="6"/>
      <c r="IW1314" s="5"/>
      <c r="IX1314" s="5"/>
      <c r="IY1314" s="4"/>
      <c r="IZ1314" s="6"/>
      <c r="JA1314" s="4"/>
      <c r="JB1314" s="6"/>
      <c r="JC1314" s="5"/>
      <c r="JD1314" s="5"/>
      <c r="JE1314" s="4"/>
      <c r="JF1314" s="6"/>
      <c r="JG1314" s="4"/>
      <c r="JH1314" s="6"/>
      <c r="JI1314" s="5"/>
      <c r="JJ1314" s="5"/>
      <c r="JK1314" s="4"/>
      <c r="JL1314" s="6"/>
      <c r="JM1314" s="4"/>
      <c r="JN1314" s="6"/>
      <c r="JO1314" s="5"/>
      <c r="JP1314" s="5"/>
      <c r="JQ1314" s="4"/>
      <c r="JR1314" s="6"/>
      <c r="JS1314" s="4"/>
      <c r="JT1314" s="6"/>
      <c r="JU1314" s="5"/>
      <c r="JV1314" s="5"/>
      <c r="JW1314" s="4"/>
      <c r="JX1314" s="6"/>
      <c r="JY1314" s="4"/>
      <c r="JZ1314" s="6"/>
      <c r="KA1314" s="5"/>
      <c r="KB1314" s="5"/>
      <c r="KC1314" s="4"/>
      <c r="KD1314" s="6"/>
      <c r="KE1314" s="4"/>
      <c r="KF1314" s="6"/>
      <c r="KG1314" s="5"/>
      <c r="KH1314" s="5"/>
      <c r="KI1314" s="4"/>
      <c r="KJ1314" s="6"/>
      <c r="KK1314" s="4"/>
      <c r="KL1314" s="6"/>
      <c r="KM1314" s="5"/>
      <c r="KN1314" s="5"/>
    </row>
    <row r="1315">
      <c r="A1315" s="3" t="s">
        <v>85</v>
      </c>
      <c r="B1315" s="3" t="s">
        <v>712</v>
      </c>
      <c r="C1315" s="3" t="s">
        <v>547</v>
      </c>
      <c r="D1315" s="3" t="s">
        <v>712</v>
      </c>
      <c r="E1315" s="3" t="s">
        <v>917</v>
      </c>
      <c r="F1315" s="3" t="s">
        <v>104</v>
      </c>
      <c r="G1315" s="3" t="s">
        <v>104</v>
      </c>
      <c r="H1315" s="3" t="s">
        <v>104</v>
      </c>
      <c r="I1315" s="3" t="s">
        <v>1515</v>
      </c>
      <c r="J1315" s="3" t="s">
        <v>104</v>
      </c>
      <c r="K1315" s="4"/>
      <c r="L1315" s="4">
        <f>=ROUNDDOWN({0},0)</f>
      </c>
      <c r="M1315" s="4"/>
      <c r="N1315" s="5"/>
      <c r="O1315" s="4"/>
      <c r="P1315" s="4">
        <f>=ROUNDDOWN({0},0)</f>
      </c>
      <c r="Q1315" s="4"/>
      <c r="R1315" s="5"/>
      <c r="S1315" s="4"/>
      <c r="T1315" s="6"/>
      <c r="U1315" s="4"/>
      <c r="V1315" s="6"/>
      <c r="W1315" s="5"/>
      <c r="X1315" s="5"/>
      <c r="Y1315" s="4"/>
      <c r="Z1315" s="6"/>
      <c r="AA1315" s="4"/>
      <c r="AB1315" s="6"/>
      <c r="AC1315" s="5"/>
      <c r="AD1315" s="5"/>
      <c r="AE1315" s="4"/>
      <c r="AF1315" s="6"/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  <c r="AW1315" s="4"/>
      <c r="AX1315" s="6"/>
      <c r="AY1315" s="4"/>
      <c r="AZ1315" s="6"/>
      <c r="BA1315" s="5"/>
      <c r="BB1315" s="5"/>
      <c r="BC1315" s="4"/>
      <c r="BD1315" s="6"/>
      <c r="BE1315" s="4"/>
      <c r="BF1315" s="6"/>
      <c r="BG1315" s="5"/>
      <c r="BH1315" s="5"/>
      <c r="BI1315" s="4"/>
      <c r="BJ1315" s="6"/>
      <c r="BK1315" s="4"/>
      <c r="BL1315" s="6"/>
      <c r="BM1315" s="5"/>
      <c r="BN1315" s="5"/>
      <c r="BO1315" s="4"/>
      <c r="BP1315" s="6"/>
      <c r="BQ1315" s="4"/>
      <c r="BR1315" s="6"/>
      <c r="BS1315" s="5"/>
      <c r="BT1315" s="5"/>
      <c r="BU1315" s="4"/>
      <c r="BV1315" s="6"/>
      <c r="BW1315" s="4"/>
      <c r="BX1315" s="6"/>
      <c r="BY1315" s="5"/>
      <c r="BZ1315" s="5"/>
      <c r="CA1315" s="4"/>
      <c r="CB1315" s="6"/>
      <c r="CC1315" s="4"/>
      <c r="CD1315" s="6"/>
      <c r="CE1315" s="5"/>
      <c r="CF1315" s="5"/>
      <c r="CG1315" s="4"/>
      <c r="CH1315" s="6"/>
      <c r="CI1315" s="4"/>
      <c r="CJ1315" s="6"/>
      <c r="CK1315" s="5"/>
      <c r="CL1315" s="5"/>
      <c r="CM1315" s="4"/>
      <c r="CN1315" s="6"/>
      <c r="CO1315" s="4"/>
      <c r="CP1315" s="6"/>
      <c r="CQ1315" s="5"/>
      <c r="CR1315" s="5"/>
      <c r="CS1315" s="4"/>
      <c r="CT1315" s="6"/>
      <c r="CU1315" s="4"/>
      <c r="CV1315" s="6"/>
      <c r="CW1315" s="5"/>
      <c r="CX1315" s="5"/>
      <c r="CY1315" s="4"/>
      <c r="CZ1315" s="6"/>
      <c r="DA1315" s="4"/>
      <c r="DB1315" s="6"/>
      <c r="DC1315" s="5"/>
      <c r="DD1315" s="5"/>
      <c r="DE1315" s="4"/>
      <c r="DF1315" s="6"/>
      <c r="DG1315" s="4"/>
      <c r="DH1315" s="6"/>
      <c r="DI1315" s="5"/>
      <c r="DJ1315" s="5"/>
      <c r="DK1315" s="4"/>
      <c r="DL1315" s="6"/>
      <c r="DM1315" s="4"/>
      <c r="DN1315" s="6"/>
      <c r="DO1315" s="5"/>
      <c r="DP1315" s="5"/>
      <c r="DQ1315" s="4"/>
      <c r="DR1315" s="6"/>
      <c r="DS1315" s="4"/>
      <c r="DT1315" s="6"/>
      <c r="DU1315" s="5"/>
      <c r="DV1315" s="5"/>
      <c r="DW1315" s="4"/>
      <c r="DX1315" s="6"/>
      <c r="DY1315" s="4"/>
      <c r="DZ1315" s="6"/>
      <c r="EA1315" s="5"/>
      <c r="EB1315" s="5"/>
      <c r="EC1315" s="4"/>
      <c r="ED1315" s="6"/>
      <c r="EE1315" s="4"/>
      <c r="EF1315" s="6"/>
      <c r="EG1315" s="5"/>
      <c r="EH1315" s="5"/>
      <c r="EI1315" s="4"/>
      <c r="EJ1315" s="6"/>
      <c r="EK1315" s="4"/>
      <c r="EL1315" s="6"/>
      <c r="EM1315" s="5"/>
      <c r="EN1315" s="5"/>
      <c r="EO1315" s="4"/>
      <c r="EP1315" s="6"/>
      <c r="EQ1315" s="4"/>
      <c r="ER1315" s="6"/>
      <c r="ES1315" s="5"/>
      <c r="ET1315" s="5"/>
      <c r="EU1315" s="4"/>
      <c r="EV1315" s="6"/>
      <c r="EW1315" s="4"/>
      <c r="EX1315" s="6"/>
      <c r="EY1315" s="5"/>
      <c r="EZ1315" s="5"/>
      <c r="FA1315" s="4"/>
      <c r="FB1315" s="6"/>
      <c r="FC1315" s="4"/>
      <c r="FD1315" s="6"/>
      <c r="FE1315" s="5"/>
      <c r="FF1315" s="5"/>
      <c r="FG1315" s="4"/>
      <c r="FH1315" s="6"/>
      <c r="FI1315" s="4"/>
      <c r="FJ1315" s="6"/>
      <c r="FK1315" s="5"/>
      <c r="FL1315" s="5"/>
      <c r="FM1315" s="4"/>
      <c r="FN1315" s="6"/>
      <c r="FO1315" s="4"/>
      <c r="FP1315" s="6"/>
      <c r="FQ1315" s="5"/>
      <c r="FR1315" s="5"/>
      <c r="FS1315" s="4"/>
      <c r="FT1315" s="6"/>
      <c r="FU1315" s="4"/>
      <c r="FV1315" s="6"/>
      <c r="FW1315" s="5"/>
      <c r="FX1315" s="5"/>
      <c r="FY1315" s="4"/>
      <c r="FZ1315" s="6"/>
      <c r="GA1315" s="4"/>
      <c r="GB1315" s="6"/>
      <c r="GC1315" s="5"/>
      <c r="GD1315" s="5"/>
      <c r="GE1315" s="4"/>
      <c r="GF1315" s="6"/>
      <c r="GG1315" s="4"/>
      <c r="GH1315" s="6"/>
      <c r="GI1315" s="5"/>
      <c r="GJ1315" s="5"/>
      <c r="GK1315" s="4"/>
      <c r="GL1315" s="6"/>
      <c r="GM1315" s="4"/>
      <c r="GN1315" s="6"/>
      <c r="GO1315" s="5"/>
      <c r="GP1315" s="5"/>
      <c r="GQ1315" s="4"/>
      <c r="GR1315" s="6"/>
      <c r="GS1315" s="4"/>
      <c r="GT1315" s="6"/>
      <c r="GU1315" s="5"/>
      <c r="GV1315" s="5"/>
      <c r="GW1315" s="4"/>
      <c r="GX1315" s="6"/>
      <c r="GY1315" s="4"/>
      <c r="GZ1315" s="6"/>
      <c r="HA1315" s="5"/>
      <c r="HB1315" s="5"/>
      <c r="HC1315" s="4"/>
      <c r="HD1315" s="6"/>
      <c r="HE1315" s="4"/>
      <c r="HF1315" s="6"/>
      <c r="HG1315" s="5"/>
      <c r="HH1315" s="5"/>
      <c r="HI1315" s="4"/>
      <c r="HJ1315" s="6"/>
      <c r="HK1315" s="4"/>
      <c r="HL1315" s="6"/>
      <c r="HM1315" s="5"/>
      <c r="HN1315" s="5"/>
      <c r="HO1315" s="4"/>
      <c r="HP1315" s="6"/>
      <c r="HQ1315" s="4"/>
      <c r="HR1315" s="6"/>
      <c r="HS1315" s="5"/>
      <c r="HT1315" s="5"/>
      <c r="HU1315" s="4"/>
      <c r="HV1315" s="6"/>
      <c r="HW1315" s="4"/>
      <c r="HX1315" s="6"/>
      <c r="HY1315" s="5"/>
      <c r="HZ1315" s="5"/>
      <c r="IA1315" s="4"/>
      <c r="IB1315" s="6"/>
      <c r="IC1315" s="4"/>
      <c r="ID1315" s="6"/>
      <c r="IE1315" s="5"/>
      <c r="IF1315" s="5"/>
      <c r="IG1315" s="4"/>
      <c r="IH1315" s="6"/>
      <c r="II1315" s="4"/>
      <c r="IJ1315" s="6"/>
      <c r="IK1315" s="5"/>
      <c r="IL1315" s="5"/>
      <c r="IM1315" s="4"/>
      <c r="IN1315" s="6"/>
      <c r="IO1315" s="4"/>
      <c r="IP1315" s="6"/>
      <c r="IQ1315" s="5"/>
      <c r="IR1315" s="5"/>
      <c r="IS1315" s="4"/>
      <c r="IT1315" s="6"/>
      <c r="IU1315" s="4"/>
      <c r="IV1315" s="6"/>
      <c r="IW1315" s="5"/>
      <c r="IX1315" s="5"/>
      <c r="IY1315" s="4"/>
      <c r="IZ1315" s="6"/>
      <c r="JA1315" s="4"/>
      <c r="JB1315" s="6"/>
      <c r="JC1315" s="5"/>
      <c r="JD1315" s="5"/>
      <c r="JE1315" s="4"/>
      <c r="JF1315" s="6"/>
      <c r="JG1315" s="4"/>
      <c r="JH1315" s="6"/>
      <c r="JI1315" s="5"/>
      <c r="JJ1315" s="5"/>
      <c r="JK1315" s="4"/>
      <c r="JL1315" s="6"/>
      <c r="JM1315" s="4"/>
      <c r="JN1315" s="6"/>
      <c r="JO1315" s="5"/>
      <c r="JP1315" s="5"/>
      <c r="JQ1315" s="4"/>
      <c r="JR1315" s="6"/>
      <c r="JS1315" s="4"/>
      <c r="JT1315" s="6"/>
      <c r="JU1315" s="5"/>
      <c r="JV1315" s="5"/>
      <c r="JW1315" s="4"/>
      <c r="JX1315" s="6"/>
      <c r="JY1315" s="4"/>
      <c r="JZ1315" s="6"/>
      <c r="KA1315" s="5"/>
      <c r="KB1315" s="5"/>
      <c r="KC1315" s="4"/>
      <c r="KD1315" s="6"/>
      <c r="KE1315" s="4"/>
      <c r="KF1315" s="6"/>
      <c r="KG1315" s="5"/>
      <c r="KH1315" s="5"/>
      <c r="KI1315" s="4"/>
      <c r="KJ1315" s="6"/>
      <c r="KK1315" s="4"/>
      <c r="KL1315" s="6"/>
      <c r="KM1315" s="5"/>
      <c r="KN1315" s="5"/>
    </row>
    <row r="1316">
      <c r="A1316" s="3" t="s">
        <v>85</v>
      </c>
      <c r="B1316" s="3" t="s">
        <v>712</v>
      </c>
      <c r="C1316" s="3" t="s">
        <v>547</v>
      </c>
      <c r="D1316" s="3" t="s">
        <v>712</v>
      </c>
      <c r="E1316" s="3" t="s">
        <v>951</v>
      </c>
      <c r="F1316" s="3" t="s">
        <v>104</v>
      </c>
      <c r="G1316" s="3" t="s">
        <v>104</v>
      </c>
      <c r="H1316" s="3" t="s">
        <v>104</v>
      </c>
      <c r="I1316" s="3" t="s">
        <v>1308</v>
      </c>
      <c r="J1316" s="3" t="s">
        <v>104</v>
      </c>
      <c r="K1316" s="4"/>
      <c r="L1316" s="4">
        <f>=ROUNDDOWN({0},0)</f>
      </c>
      <c r="M1316" s="4"/>
      <c r="N1316" s="5"/>
      <c r="O1316" s="4"/>
      <c r="P1316" s="4">
        <f>=ROUNDDOWN({0},0)</f>
      </c>
      <c r="Q1316" s="4"/>
      <c r="R1316" s="5"/>
      <c r="S1316" s="4"/>
      <c r="T1316" s="6"/>
      <c r="U1316" s="4"/>
      <c r="V1316" s="6"/>
      <c r="W1316" s="5"/>
      <c r="X1316" s="5"/>
      <c r="Y1316" s="4"/>
      <c r="Z1316" s="6"/>
      <c r="AA1316" s="4"/>
      <c r="AB1316" s="6"/>
      <c r="AC1316" s="5"/>
      <c r="AD1316" s="5"/>
      <c r="AE1316" s="4"/>
      <c r="AF1316" s="6"/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  <c r="AW1316" s="4"/>
      <c r="AX1316" s="6"/>
      <c r="AY1316" s="4"/>
      <c r="AZ1316" s="6"/>
      <c r="BA1316" s="5"/>
      <c r="BB1316" s="5"/>
      <c r="BC1316" s="4"/>
      <c r="BD1316" s="6"/>
      <c r="BE1316" s="4"/>
      <c r="BF1316" s="6"/>
      <c r="BG1316" s="5"/>
      <c r="BH1316" s="5"/>
      <c r="BI1316" s="4"/>
      <c r="BJ1316" s="6"/>
      <c r="BK1316" s="4"/>
      <c r="BL1316" s="6"/>
      <c r="BM1316" s="5"/>
      <c r="BN1316" s="5"/>
      <c r="BO1316" s="4"/>
      <c r="BP1316" s="6"/>
      <c r="BQ1316" s="4"/>
      <c r="BR1316" s="6"/>
      <c r="BS1316" s="5"/>
      <c r="BT1316" s="5"/>
      <c r="BU1316" s="4"/>
      <c r="BV1316" s="6"/>
      <c r="BW1316" s="4"/>
      <c r="BX1316" s="6"/>
      <c r="BY1316" s="5"/>
      <c r="BZ1316" s="5"/>
      <c r="CA1316" s="4"/>
      <c r="CB1316" s="6"/>
      <c r="CC1316" s="4"/>
      <c r="CD1316" s="6"/>
      <c r="CE1316" s="5"/>
      <c r="CF1316" s="5"/>
      <c r="CG1316" s="4"/>
      <c r="CH1316" s="6"/>
      <c r="CI1316" s="4"/>
      <c r="CJ1316" s="6"/>
      <c r="CK1316" s="5"/>
      <c r="CL1316" s="5"/>
      <c r="CM1316" s="4"/>
      <c r="CN1316" s="6"/>
      <c r="CO1316" s="4"/>
      <c r="CP1316" s="6"/>
      <c r="CQ1316" s="5"/>
      <c r="CR1316" s="5"/>
      <c r="CS1316" s="4"/>
      <c r="CT1316" s="6"/>
      <c r="CU1316" s="4"/>
      <c r="CV1316" s="6"/>
      <c r="CW1316" s="5"/>
      <c r="CX1316" s="5"/>
      <c r="CY1316" s="4"/>
      <c r="CZ1316" s="6"/>
      <c r="DA1316" s="4"/>
      <c r="DB1316" s="6"/>
      <c r="DC1316" s="5"/>
      <c r="DD1316" s="5"/>
      <c r="DE1316" s="4"/>
      <c r="DF1316" s="6"/>
      <c r="DG1316" s="4"/>
      <c r="DH1316" s="6"/>
      <c r="DI1316" s="5"/>
      <c r="DJ1316" s="5"/>
      <c r="DK1316" s="4"/>
      <c r="DL1316" s="6"/>
      <c r="DM1316" s="4"/>
      <c r="DN1316" s="6"/>
      <c r="DO1316" s="5"/>
      <c r="DP1316" s="5"/>
      <c r="DQ1316" s="4"/>
      <c r="DR1316" s="6"/>
      <c r="DS1316" s="4"/>
      <c r="DT1316" s="6"/>
      <c r="DU1316" s="5"/>
      <c r="DV1316" s="5"/>
      <c r="DW1316" s="4"/>
      <c r="DX1316" s="6"/>
      <c r="DY1316" s="4"/>
      <c r="DZ1316" s="6"/>
      <c r="EA1316" s="5"/>
      <c r="EB1316" s="5"/>
      <c r="EC1316" s="4"/>
      <c r="ED1316" s="6"/>
      <c r="EE1316" s="4"/>
      <c r="EF1316" s="6"/>
      <c r="EG1316" s="5"/>
      <c r="EH1316" s="5"/>
      <c r="EI1316" s="4"/>
      <c r="EJ1316" s="6"/>
      <c r="EK1316" s="4"/>
      <c r="EL1316" s="6"/>
      <c r="EM1316" s="5"/>
      <c r="EN1316" s="5"/>
      <c r="EO1316" s="4"/>
      <c r="EP1316" s="6"/>
      <c r="EQ1316" s="4"/>
      <c r="ER1316" s="6"/>
      <c r="ES1316" s="5"/>
      <c r="ET1316" s="5"/>
      <c r="EU1316" s="4"/>
      <c r="EV1316" s="6"/>
      <c r="EW1316" s="4"/>
      <c r="EX1316" s="6"/>
      <c r="EY1316" s="5"/>
      <c r="EZ1316" s="5"/>
      <c r="FA1316" s="4"/>
      <c r="FB1316" s="6"/>
      <c r="FC1316" s="4"/>
      <c r="FD1316" s="6"/>
      <c r="FE1316" s="5"/>
      <c r="FF1316" s="5"/>
      <c r="FG1316" s="4"/>
      <c r="FH1316" s="6"/>
      <c r="FI1316" s="4"/>
      <c r="FJ1316" s="6"/>
      <c r="FK1316" s="5"/>
      <c r="FL1316" s="5"/>
      <c r="FM1316" s="4"/>
      <c r="FN1316" s="6"/>
      <c r="FO1316" s="4"/>
      <c r="FP1316" s="6"/>
      <c r="FQ1316" s="5"/>
      <c r="FR1316" s="5"/>
      <c r="FS1316" s="4"/>
      <c r="FT1316" s="6"/>
      <c r="FU1316" s="4"/>
      <c r="FV1316" s="6"/>
      <c r="FW1316" s="5"/>
      <c r="FX1316" s="5"/>
      <c r="FY1316" s="4"/>
      <c r="FZ1316" s="6"/>
      <c r="GA1316" s="4"/>
      <c r="GB1316" s="6"/>
      <c r="GC1316" s="5"/>
      <c r="GD1316" s="5"/>
      <c r="GE1316" s="4"/>
      <c r="GF1316" s="6"/>
      <c r="GG1316" s="4"/>
      <c r="GH1316" s="6"/>
      <c r="GI1316" s="5"/>
      <c r="GJ1316" s="5"/>
      <c r="GK1316" s="4"/>
      <c r="GL1316" s="6"/>
      <c r="GM1316" s="4"/>
      <c r="GN1316" s="6"/>
      <c r="GO1316" s="5"/>
      <c r="GP1316" s="5"/>
      <c r="GQ1316" s="4"/>
      <c r="GR1316" s="6"/>
      <c r="GS1316" s="4"/>
      <c r="GT1316" s="6"/>
      <c r="GU1316" s="5"/>
      <c r="GV1316" s="5"/>
      <c r="GW1316" s="4"/>
      <c r="GX1316" s="6"/>
      <c r="GY1316" s="4"/>
      <c r="GZ1316" s="6"/>
      <c r="HA1316" s="5"/>
      <c r="HB1316" s="5"/>
      <c r="HC1316" s="4"/>
      <c r="HD1316" s="6"/>
      <c r="HE1316" s="4"/>
      <c r="HF1316" s="6"/>
      <c r="HG1316" s="5"/>
      <c r="HH1316" s="5"/>
      <c r="HI1316" s="4"/>
      <c r="HJ1316" s="6"/>
      <c r="HK1316" s="4"/>
      <c r="HL1316" s="6"/>
      <c r="HM1316" s="5"/>
      <c r="HN1316" s="5"/>
      <c r="HO1316" s="4"/>
      <c r="HP1316" s="6"/>
      <c r="HQ1316" s="4"/>
      <c r="HR1316" s="6"/>
      <c r="HS1316" s="5"/>
      <c r="HT1316" s="5"/>
      <c r="HU1316" s="4"/>
      <c r="HV1316" s="6"/>
      <c r="HW1316" s="4"/>
      <c r="HX1316" s="6"/>
      <c r="HY1316" s="5"/>
      <c r="HZ1316" s="5"/>
      <c r="IA1316" s="4"/>
      <c r="IB1316" s="6"/>
      <c r="IC1316" s="4"/>
      <c r="ID1316" s="6"/>
      <c r="IE1316" s="5"/>
      <c r="IF1316" s="5"/>
      <c r="IG1316" s="4"/>
      <c r="IH1316" s="6"/>
      <c r="II1316" s="4"/>
      <c r="IJ1316" s="6"/>
      <c r="IK1316" s="5"/>
      <c r="IL1316" s="5"/>
      <c r="IM1316" s="4"/>
      <c r="IN1316" s="6"/>
      <c r="IO1316" s="4"/>
      <c r="IP1316" s="6"/>
      <c r="IQ1316" s="5"/>
      <c r="IR1316" s="5"/>
      <c r="IS1316" s="4"/>
      <c r="IT1316" s="6"/>
      <c r="IU1316" s="4"/>
      <c r="IV1316" s="6"/>
      <c r="IW1316" s="5"/>
      <c r="IX1316" s="5"/>
      <c r="IY1316" s="4"/>
      <c r="IZ1316" s="6"/>
      <c r="JA1316" s="4"/>
      <c r="JB1316" s="6"/>
      <c r="JC1316" s="5"/>
      <c r="JD1316" s="5"/>
      <c r="JE1316" s="4"/>
      <c r="JF1316" s="6"/>
      <c r="JG1316" s="4"/>
      <c r="JH1316" s="6"/>
      <c r="JI1316" s="5"/>
      <c r="JJ1316" s="5"/>
      <c r="JK1316" s="4"/>
      <c r="JL1316" s="6"/>
      <c r="JM1316" s="4"/>
      <c r="JN1316" s="6"/>
      <c r="JO1316" s="5"/>
      <c r="JP1316" s="5"/>
      <c r="JQ1316" s="4"/>
      <c r="JR1316" s="6"/>
      <c r="JS1316" s="4"/>
      <c r="JT1316" s="6"/>
      <c r="JU1316" s="5"/>
      <c r="JV1316" s="5"/>
      <c r="JW1316" s="4"/>
      <c r="JX1316" s="6"/>
      <c r="JY1316" s="4"/>
      <c r="JZ1316" s="6"/>
      <c r="KA1316" s="5"/>
      <c r="KB1316" s="5"/>
      <c r="KC1316" s="4"/>
      <c r="KD1316" s="6"/>
      <c r="KE1316" s="4"/>
      <c r="KF1316" s="6"/>
      <c r="KG1316" s="5"/>
      <c r="KH1316" s="5"/>
      <c r="KI1316" s="4"/>
      <c r="KJ1316" s="6"/>
      <c r="KK1316" s="4"/>
      <c r="KL1316" s="6"/>
      <c r="KM1316" s="5"/>
      <c r="KN1316" s="5"/>
    </row>
    <row r="1317">
      <c r="A1317" s="3" t="s">
        <v>85</v>
      </c>
      <c r="B1317" s="3" t="s">
        <v>712</v>
      </c>
      <c r="C1317" s="3" t="s">
        <v>547</v>
      </c>
      <c r="D1317" s="3" t="s">
        <v>712</v>
      </c>
      <c r="E1317" s="3" t="s">
        <v>918</v>
      </c>
      <c r="F1317" s="3" t="s">
        <v>104</v>
      </c>
      <c r="G1317" s="3" t="s">
        <v>104</v>
      </c>
      <c r="H1317" s="3" t="s">
        <v>104</v>
      </c>
      <c r="I1317" s="3" t="s">
        <v>1308</v>
      </c>
      <c r="J1317" s="3" t="s">
        <v>104</v>
      </c>
      <c r="K1317" s="4"/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/>
      <c r="V1317" s="6"/>
      <c r="W1317" s="5"/>
      <c r="X1317" s="5"/>
      <c r="Y1317" s="4"/>
      <c r="Z1317" s="6"/>
      <c r="AA1317" s="4"/>
      <c r="AB1317" s="6"/>
      <c r="AC1317" s="5"/>
      <c r="AD1317" s="5"/>
      <c r="AE1317" s="4"/>
      <c r="AF1317" s="6"/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  <c r="AW1317" s="4"/>
      <c r="AX1317" s="6"/>
      <c r="AY1317" s="4"/>
      <c r="AZ1317" s="6"/>
      <c r="BA1317" s="5"/>
      <c r="BB1317" s="5"/>
      <c r="BC1317" s="4"/>
      <c r="BD1317" s="6"/>
      <c r="BE1317" s="4"/>
      <c r="BF1317" s="6"/>
      <c r="BG1317" s="5"/>
      <c r="BH1317" s="5"/>
      <c r="BI1317" s="4"/>
      <c r="BJ1317" s="6"/>
      <c r="BK1317" s="4"/>
      <c r="BL1317" s="6"/>
      <c r="BM1317" s="5"/>
      <c r="BN1317" s="5"/>
      <c r="BO1317" s="4"/>
      <c r="BP1317" s="6"/>
      <c r="BQ1317" s="4"/>
      <c r="BR1317" s="6"/>
      <c r="BS1317" s="5"/>
      <c r="BT1317" s="5"/>
      <c r="BU1317" s="4"/>
      <c r="BV1317" s="6"/>
      <c r="BW1317" s="4"/>
      <c r="BX1317" s="6"/>
      <c r="BY1317" s="5"/>
      <c r="BZ1317" s="5"/>
      <c r="CA1317" s="4"/>
      <c r="CB1317" s="6"/>
      <c r="CC1317" s="4"/>
      <c r="CD1317" s="6"/>
      <c r="CE1317" s="5"/>
      <c r="CF1317" s="5"/>
      <c r="CG1317" s="4"/>
      <c r="CH1317" s="6"/>
      <c r="CI1317" s="4"/>
      <c r="CJ1317" s="6"/>
      <c r="CK1317" s="5"/>
      <c r="CL1317" s="5"/>
      <c r="CM1317" s="4"/>
      <c r="CN1317" s="6"/>
      <c r="CO1317" s="4"/>
      <c r="CP1317" s="6"/>
      <c r="CQ1317" s="5"/>
      <c r="CR1317" s="5"/>
      <c r="CS1317" s="4"/>
      <c r="CT1317" s="6"/>
      <c r="CU1317" s="4"/>
      <c r="CV1317" s="6"/>
      <c r="CW1317" s="5"/>
      <c r="CX1317" s="5"/>
      <c r="CY1317" s="4"/>
      <c r="CZ1317" s="6"/>
      <c r="DA1317" s="4"/>
      <c r="DB1317" s="6"/>
      <c r="DC1317" s="5"/>
      <c r="DD1317" s="5"/>
      <c r="DE1317" s="4"/>
      <c r="DF1317" s="6"/>
      <c r="DG1317" s="4"/>
      <c r="DH1317" s="6"/>
      <c r="DI1317" s="5"/>
      <c r="DJ1317" s="5"/>
      <c r="DK1317" s="4"/>
      <c r="DL1317" s="6"/>
      <c r="DM1317" s="4"/>
      <c r="DN1317" s="6"/>
      <c r="DO1317" s="5"/>
      <c r="DP1317" s="5"/>
      <c r="DQ1317" s="4"/>
      <c r="DR1317" s="6"/>
      <c r="DS1317" s="4"/>
      <c r="DT1317" s="6"/>
      <c r="DU1317" s="5"/>
      <c r="DV1317" s="5"/>
      <c r="DW1317" s="4"/>
      <c r="DX1317" s="6"/>
      <c r="DY1317" s="4"/>
      <c r="DZ1317" s="6"/>
      <c r="EA1317" s="5"/>
      <c r="EB1317" s="5"/>
      <c r="EC1317" s="4"/>
      <c r="ED1317" s="6"/>
      <c r="EE1317" s="4"/>
      <c r="EF1317" s="6"/>
      <c r="EG1317" s="5"/>
      <c r="EH1317" s="5"/>
      <c r="EI1317" s="4"/>
      <c r="EJ1317" s="6"/>
      <c r="EK1317" s="4"/>
      <c r="EL1317" s="6"/>
      <c r="EM1317" s="5"/>
      <c r="EN1317" s="5"/>
      <c r="EO1317" s="4"/>
      <c r="EP1317" s="6"/>
      <c r="EQ1317" s="4"/>
      <c r="ER1317" s="6"/>
      <c r="ES1317" s="5"/>
      <c r="ET1317" s="5"/>
      <c r="EU1317" s="4"/>
      <c r="EV1317" s="6"/>
      <c r="EW1317" s="4"/>
      <c r="EX1317" s="6"/>
      <c r="EY1317" s="5"/>
      <c r="EZ1317" s="5"/>
      <c r="FA1317" s="4"/>
      <c r="FB1317" s="6"/>
      <c r="FC1317" s="4"/>
      <c r="FD1317" s="6"/>
      <c r="FE1317" s="5"/>
      <c r="FF1317" s="5"/>
      <c r="FG1317" s="4"/>
      <c r="FH1317" s="6"/>
      <c r="FI1317" s="4"/>
      <c r="FJ1317" s="6"/>
      <c r="FK1317" s="5"/>
      <c r="FL1317" s="5"/>
      <c r="FM1317" s="4"/>
      <c r="FN1317" s="6"/>
      <c r="FO1317" s="4"/>
      <c r="FP1317" s="6"/>
      <c r="FQ1317" s="5"/>
      <c r="FR1317" s="5"/>
      <c r="FS1317" s="4"/>
      <c r="FT1317" s="6"/>
      <c r="FU1317" s="4"/>
      <c r="FV1317" s="6"/>
      <c r="FW1317" s="5"/>
      <c r="FX1317" s="5"/>
      <c r="FY1317" s="4"/>
      <c r="FZ1317" s="6"/>
      <c r="GA1317" s="4"/>
      <c r="GB1317" s="6"/>
      <c r="GC1317" s="5"/>
      <c r="GD1317" s="5"/>
      <c r="GE1317" s="4"/>
      <c r="GF1317" s="6"/>
      <c r="GG1317" s="4"/>
      <c r="GH1317" s="6"/>
      <c r="GI1317" s="5"/>
      <c r="GJ1317" s="5"/>
      <c r="GK1317" s="4"/>
      <c r="GL1317" s="6"/>
      <c r="GM1317" s="4"/>
      <c r="GN1317" s="6"/>
      <c r="GO1317" s="5"/>
      <c r="GP1317" s="5"/>
      <c r="GQ1317" s="4"/>
      <c r="GR1317" s="6"/>
      <c r="GS1317" s="4"/>
      <c r="GT1317" s="6"/>
      <c r="GU1317" s="5"/>
      <c r="GV1317" s="5"/>
      <c r="GW1317" s="4"/>
      <c r="GX1317" s="6"/>
      <c r="GY1317" s="4"/>
      <c r="GZ1317" s="6"/>
      <c r="HA1317" s="5"/>
      <c r="HB1317" s="5"/>
      <c r="HC1317" s="4"/>
      <c r="HD1317" s="6"/>
      <c r="HE1317" s="4"/>
      <c r="HF1317" s="6"/>
      <c r="HG1317" s="5"/>
      <c r="HH1317" s="5"/>
      <c r="HI1317" s="4"/>
      <c r="HJ1317" s="6"/>
      <c r="HK1317" s="4"/>
      <c r="HL1317" s="6"/>
      <c r="HM1317" s="5"/>
      <c r="HN1317" s="5"/>
      <c r="HO1317" s="4"/>
      <c r="HP1317" s="6"/>
      <c r="HQ1317" s="4"/>
      <c r="HR1317" s="6"/>
      <c r="HS1317" s="5"/>
      <c r="HT1317" s="5"/>
      <c r="HU1317" s="4"/>
      <c r="HV1317" s="6"/>
      <c r="HW1317" s="4"/>
      <c r="HX1317" s="6"/>
      <c r="HY1317" s="5"/>
      <c r="HZ1317" s="5"/>
      <c r="IA1317" s="4"/>
      <c r="IB1317" s="6"/>
      <c r="IC1317" s="4"/>
      <c r="ID1317" s="6"/>
      <c r="IE1317" s="5"/>
      <c r="IF1317" s="5"/>
      <c r="IG1317" s="4"/>
      <c r="IH1317" s="6"/>
      <c r="II1317" s="4"/>
      <c r="IJ1317" s="6"/>
      <c r="IK1317" s="5"/>
      <c r="IL1317" s="5"/>
      <c r="IM1317" s="4"/>
      <c r="IN1317" s="6"/>
      <c r="IO1317" s="4"/>
      <c r="IP1317" s="6"/>
      <c r="IQ1317" s="5"/>
      <c r="IR1317" s="5"/>
      <c r="IS1317" s="4"/>
      <c r="IT1317" s="6"/>
      <c r="IU1317" s="4"/>
      <c r="IV1317" s="6"/>
      <c r="IW1317" s="5"/>
      <c r="IX1317" s="5"/>
      <c r="IY1317" s="4"/>
      <c r="IZ1317" s="6"/>
      <c r="JA1317" s="4"/>
      <c r="JB1317" s="6"/>
      <c r="JC1317" s="5"/>
      <c r="JD1317" s="5"/>
      <c r="JE1317" s="4"/>
      <c r="JF1317" s="6"/>
      <c r="JG1317" s="4"/>
      <c r="JH1317" s="6"/>
      <c r="JI1317" s="5"/>
      <c r="JJ1317" s="5"/>
      <c r="JK1317" s="4"/>
      <c r="JL1317" s="6"/>
      <c r="JM1317" s="4"/>
      <c r="JN1317" s="6"/>
      <c r="JO1317" s="5"/>
      <c r="JP1317" s="5"/>
      <c r="JQ1317" s="4"/>
      <c r="JR1317" s="6"/>
      <c r="JS1317" s="4"/>
      <c r="JT1317" s="6"/>
      <c r="JU1317" s="5"/>
      <c r="JV1317" s="5"/>
      <c r="JW1317" s="4"/>
      <c r="JX1317" s="6"/>
      <c r="JY1317" s="4"/>
      <c r="JZ1317" s="6"/>
      <c r="KA1317" s="5"/>
      <c r="KB1317" s="5"/>
      <c r="KC1317" s="4"/>
      <c r="KD1317" s="6"/>
      <c r="KE1317" s="4"/>
      <c r="KF1317" s="6"/>
      <c r="KG1317" s="5"/>
      <c r="KH1317" s="5"/>
      <c r="KI1317" s="4"/>
      <c r="KJ1317" s="6"/>
      <c r="KK1317" s="4"/>
      <c r="KL1317" s="6"/>
      <c r="KM1317" s="5"/>
      <c r="KN1317" s="5"/>
    </row>
    <row r="1318">
      <c r="A1318" s="3" t="s">
        <v>85</v>
      </c>
      <c r="B1318" s="3" t="s">
        <v>712</v>
      </c>
      <c r="C1318" s="3" t="s">
        <v>547</v>
      </c>
      <c r="D1318" s="3" t="s">
        <v>712</v>
      </c>
      <c r="E1318" s="3" t="s">
        <v>917</v>
      </c>
      <c r="F1318" s="3" t="s">
        <v>104</v>
      </c>
      <c r="G1318" s="3" t="s">
        <v>104</v>
      </c>
      <c r="H1318" s="3" t="s">
        <v>104</v>
      </c>
      <c r="I1318" s="3" t="s">
        <v>1529</v>
      </c>
      <c r="J1318" s="3" t="s">
        <v>104</v>
      </c>
      <c r="K1318" s="4"/>
      <c r="L1318" s="4">
        <f>=ROUNDDOWN({0},0)</f>
      </c>
      <c r="M1318" s="4"/>
      <c r="N1318" s="5"/>
      <c r="O1318" s="4"/>
      <c r="P1318" s="4">
        <f>=ROUNDDOWN({0},0)</f>
      </c>
      <c r="Q1318" s="4"/>
      <c r="R1318" s="5"/>
      <c r="S1318" s="4"/>
      <c r="T1318" s="6"/>
      <c r="U1318" s="4"/>
      <c r="V1318" s="6"/>
      <c r="W1318" s="5"/>
      <c r="X1318" s="5"/>
      <c r="Y1318" s="4"/>
      <c r="Z1318" s="6"/>
      <c r="AA1318" s="4"/>
      <c r="AB1318" s="6"/>
      <c r="AC1318" s="5"/>
      <c r="AD1318" s="5"/>
      <c r="AE1318" s="4"/>
      <c r="AF1318" s="6"/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  <c r="AW1318" s="4"/>
      <c r="AX1318" s="6"/>
      <c r="AY1318" s="4"/>
      <c r="AZ1318" s="6"/>
      <c r="BA1318" s="5"/>
      <c r="BB1318" s="5"/>
      <c r="BC1318" s="4"/>
      <c r="BD1318" s="6"/>
      <c r="BE1318" s="4"/>
      <c r="BF1318" s="6"/>
      <c r="BG1318" s="5"/>
      <c r="BH1318" s="5"/>
      <c r="BI1318" s="4"/>
      <c r="BJ1318" s="6"/>
      <c r="BK1318" s="4"/>
      <c r="BL1318" s="6"/>
      <c r="BM1318" s="5"/>
      <c r="BN1318" s="5"/>
      <c r="BO1318" s="4"/>
      <c r="BP1318" s="6"/>
      <c r="BQ1318" s="4"/>
      <c r="BR1318" s="6"/>
      <c r="BS1318" s="5"/>
      <c r="BT1318" s="5"/>
      <c r="BU1318" s="4"/>
      <c r="BV1318" s="6"/>
      <c r="BW1318" s="4"/>
      <c r="BX1318" s="6"/>
      <c r="BY1318" s="5"/>
      <c r="BZ1318" s="5"/>
      <c r="CA1318" s="4"/>
      <c r="CB1318" s="6"/>
      <c r="CC1318" s="4"/>
      <c r="CD1318" s="6"/>
      <c r="CE1318" s="5"/>
      <c r="CF1318" s="5"/>
      <c r="CG1318" s="4"/>
      <c r="CH1318" s="6"/>
      <c r="CI1318" s="4"/>
      <c r="CJ1318" s="6"/>
      <c r="CK1318" s="5"/>
      <c r="CL1318" s="5"/>
      <c r="CM1318" s="4"/>
      <c r="CN1318" s="6"/>
      <c r="CO1318" s="4"/>
      <c r="CP1318" s="6"/>
      <c r="CQ1318" s="5"/>
      <c r="CR1318" s="5"/>
      <c r="CS1318" s="4"/>
      <c r="CT1318" s="6"/>
      <c r="CU1318" s="4"/>
      <c r="CV1318" s="6"/>
      <c r="CW1318" s="5"/>
      <c r="CX1318" s="5"/>
      <c r="CY1318" s="4"/>
      <c r="CZ1318" s="6"/>
      <c r="DA1318" s="4"/>
      <c r="DB1318" s="6"/>
      <c r="DC1318" s="5"/>
      <c r="DD1318" s="5"/>
      <c r="DE1318" s="4"/>
      <c r="DF1318" s="6"/>
      <c r="DG1318" s="4"/>
      <c r="DH1318" s="6"/>
      <c r="DI1318" s="5"/>
      <c r="DJ1318" s="5"/>
      <c r="DK1318" s="4"/>
      <c r="DL1318" s="6"/>
      <c r="DM1318" s="4"/>
      <c r="DN1318" s="6"/>
      <c r="DO1318" s="5"/>
      <c r="DP1318" s="5"/>
      <c r="DQ1318" s="4"/>
      <c r="DR1318" s="6"/>
      <c r="DS1318" s="4"/>
      <c r="DT1318" s="6"/>
      <c r="DU1318" s="5"/>
      <c r="DV1318" s="5"/>
      <c r="DW1318" s="4"/>
      <c r="DX1318" s="6"/>
      <c r="DY1318" s="4"/>
      <c r="DZ1318" s="6"/>
      <c r="EA1318" s="5"/>
      <c r="EB1318" s="5"/>
      <c r="EC1318" s="4"/>
      <c r="ED1318" s="6"/>
      <c r="EE1318" s="4"/>
      <c r="EF1318" s="6"/>
      <c r="EG1318" s="5"/>
      <c r="EH1318" s="5"/>
      <c r="EI1318" s="4"/>
      <c r="EJ1318" s="6"/>
      <c r="EK1318" s="4"/>
      <c r="EL1318" s="6"/>
      <c r="EM1318" s="5"/>
      <c r="EN1318" s="5"/>
      <c r="EO1318" s="4"/>
      <c r="EP1318" s="6"/>
      <c r="EQ1318" s="4"/>
      <c r="ER1318" s="6"/>
      <c r="ES1318" s="5"/>
      <c r="ET1318" s="5"/>
      <c r="EU1318" s="4"/>
      <c r="EV1318" s="6"/>
      <c r="EW1318" s="4"/>
      <c r="EX1318" s="6"/>
      <c r="EY1318" s="5"/>
      <c r="EZ1318" s="5"/>
      <c r="FA1318" s="4"/>
      <c r="FB1318" s="6"/>
      <c r="FC1318" s="4"/>
      <c r="FD1318" s="6"/>
      <c r="FE1318" s="5"/>
      <c r="FF1318" s="5"/>
      <c r="FG1318" s="4"/>
      <c r="FH1318" s="6"/>
      <c r="FI1318" s="4"/>
      <c r="FJ1318" s="6"/>
      <c r="FK1318" s="5"/>
      <c r="FL1318" s="5"/>
      <c r="FM1318" s="4"/>
      <c r="FN1318" s="6"/>
      <c r="FO1318" s="4"/>
      <c r="FP1318" s="6"/>
      <c r="FQ1318" s="5"/>
      <c r="FR1318" s="5"/>
      <c r="FS1318" s="4"/>
      <c r="FT1318" s="6"/>
      <c r="FU1318" s="4"/>
      <c r="FV1318" s="6"/>
      <c r="FW1318" s="5"/>
      <c r="FX1318" s="5"/>
      <c r="FY1318" s="4"/>
      <c r="FZ1318" s="6"/>
      <c r="GA1318" s="4"/>
      <c r="GB1318" s="6"/>
      <c r="GC1318" s="5"/>
      <c r="GD1318" s="5"/>
      <c r="GE1318" s="4"/>
      <c r="GF1318" s="6"/>
      <c r="GG1318" s="4"/>
      <c r="GH1318" s="6"/>
      <c r="GI1318" s="5"/>
      <c r="GJ1318" s="5"/>
      <c r="GK1318" s="4"/>
      <c r="GL1318" s="6"/>
      <c r="GM1318" s="4"/>
      <c r="GN1318" s="6"/>
      <c r="GO1318" s="5"/>
      <c r="GP1318" s="5"/>
      <c r="GQ1318" s="4"/>
      <c r="GR1318" s="6"/>
      <c r="GS1318" s="4"/>
      <c r="GT1318" s="6"/>
      <c r="GU1318" s="5"/>
      <c r="GV1318" s="5"/>
      <c r="GW1318" s="4"/>
      <c r="GX1318" s="6"/>
      <c r="GY1318" s="4"/>
      <c r="GZ1318" s="6"/>
      <c r="HA1318" s="5"/>
      <c r="HB1318" s="5"/>
      <c r="HC1318" s="4"/>
      <c r="HD1318" s="6"/>
      <c r="HE1318" s="4"/>
      <c r="HF1318" s="6"/>
      <c r="HG1318" s="5"/>
      <c r="HH1318" s="5"/>
      <c r="HI1318" s="4"/>
      <c r="HJ1318" s="6"/>
      <c r="HK1318" s="4"/>
      <c r="HL1318" s="6"/>
      <c r="HM1318" s="5"/>
      <c r="HN1318" s="5"/>
      <c r="HO1318" s="4"/>
      <c r="HP1318" s="6"/>
      <c r="HQ1318" s="4"/>
      <c r="HR1318" s="6"/>
      <c r="HS1318" s="5"/>
      <c r="HT1318" s="5"/>
      <c r="HU1318" s="4"/>
      <c r="HV1318" s="6"/>
      <c r="HW1318" s="4"/>
      <c r="HX1318" s="6"/>
      <c r="HY1318" s="5"/>
      <c r="HZ1318" s="5"/>
      <c r="IA1318" s="4"/>
      <c r="IB1318" s="6"/>
      <c r="IC1318" s="4"/>
      <c r="ID1318" s="6"/>
      <c r="IE1318" s="5"/>
      <c r="IF1318" s="5"/>
      <c r="IG1318" s="4"/>
      <c r="IH1318" s="6"/>
      <c r="II1318" s="4"/>
      <c r="IJ1318" s="6"/>
      <c r="IK1318" s="5"/>
      <c r="IL1318" s="5"/>
      <c r="IM1318" s="4"/>
      <c r="IN1318" s="6"/>
      <c r="IO1318" s="4"/>
      <c r="IP1318" s="6"/>
      <c r="IQ1318" s="5"/>
      <c r="IR1318" s="5"/>
      <c r="IS1318" s="4"/>
      <c r="IT1318" s="6"/>
      <c r="IU1318" s="4"/>
      <c r="IV1318" s="6"/>
      <c r="IW1318" s="5"/>
      <c r="IX1318" s="5"/>
      <c r="IY1318" s="4"/>
      <c r="IZ1318" s="6"/>
      <c r="JA1318" s="4"/>
      <c r="JB1318" s="6"/>
      <c r="JC1318" s="5"/>
      <c r="JD1318" s="5"/>
      <c r="JE1318" s="4"/>
      <c r="JF1318" s="6"/>
      <c r="JG1318" s="4"/>
      <c r="JH1318" s="6"/>
      <c r="JI1318" s="5"/>
      <c r="JJ1318" s="5"/>
      <c r="JK1318" s="4"/>
      <c r="JL1318" s="6"/>
      <c r="JM1318" s="4"/>
      <c r="JN1318" s="6"/>
      <c r="JO1318" s="5"/>
      <c r="JP1318" s="5"/>
      <c r="JQ1318" s="4"/>
      <c r="JR1318" s="6"/>
      <c r="JS1318" s="4"/>
      <c r="JT1318" s="6"/>
      <c r="JU1318" s="5"/>
      <c r="JV1318" s="5"/>
      <c r="JW1318" s="4"/>
      <c r="JX1318" s="6"/>
      <c r="JY1318" s="4"/>
      <c r="JZ1318" s="6"/>
      <c r="KA1318" s="5"/>
      <c r="KB1318" s="5"/>
      <c r="KC1318" s="4"/>
      <c r="KD1318" s="6"/>
      <c r="KE1318" s="4"/>
      <c r="KF1318" s="6"/>
      <c r="KG1318" s="5"/>
      <c r="KH1318" s="5"/>
      <c r="KI1318" s="4"/>
      <c r="KJ1318" s="6"/>
      <c r="KK1318" s="4"/>
      <c r="KL1318" s="6"/>
      <c r="KM1318" s="5"/>
      <c r="KN1318" s="5"/>
    </row>
    <row r="1319">
      <c r="A1319" s="3" t="s">
        <v>85</v>
      </c>
      <c r="B1319" s="3" t="s">
        <v>712</v>
      </c>
      <c r="C1319" s="3" t="s">
        <v>547</v>
      </c>
      <c r="D1319" s="3" t="s">
        <v>712</v>
      </c>
      <c r="E1319" s="3" t="s">
        <v>943</v>
      </c>
      <c r="F1319" s="3" t="s">
        <v>104</v>
      </c>
      <c r="G1319" s="3" t="s">
        <v>104</v>
      </c>
      <c r="H1319" s="3" t="s">
        <v>104</v>
      </c>
      <c r="I1319" s="3" t="s">
        <v>1476</v>
      </c>
      <c r="J1319" s="3" t="s">
        <v>104</v>
      </c>
      <c r="K1319" s="4"/>
      <c r="L1319" s="4">
        <f>=ROUNDDOWN({0},0)</f>
      </c>
      <c r="M1319" s="4"/>
      <c r="N1319" s="5"/>
      <c r="O1319" s="4"/>
      <c r="P1319" s="4">
        <f>=ROUNDDOWN({0},0)</f>
      </c>
      <c r="Q1319" s="4"/>
      <c r="R1319" s="5"/>
      <c r="S1319" s="4"/>
      <c r="T1319" s="6"/>
      <c r="U1319" s="4"/>
      <c r="V1319" s="6"/>
      <c r="W1319" s="5"/>
      <c r="X1319" s="5"/>
      <c r="Y1319" s="4"/>
      <c r="Z1319" s="6"/>
      <c r="AA1319" s="4"/>
      <c r="AB1319" s="6"/>
      <c r="AC1319" s="5"/>
      <c r="AD1319" s="5"/>
      <c r="AE1319" s="4"/>
      <c r="AF1319" s="6"/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  <c r="AW1319" s="4"/>
      <c r="AX1319" s="6"/>
      <c r="AY1319" s="4"/>
      <c r="AZ1319" s="6"/>
      <c r="BA1319" s="5"/>
      <c r="BB1319" s="5"/>
      <c r="BC1319" s="4"/>
      <c r="BD1319" s="6"/>
      <c r="BE1319" s="4"/>
      <c r="BF1319" s="6"/>
      <c r="BG1319" s="5"/>
      <c r="BH1319" s="5"/>
      <c r="BI1319" s="4"/>
      <c r="BJ1319" s="6"/>
      <c r="BK1319" s="4"/>
      <c r="BL1319" s="6"/>
      <c r="BM1319" s="5"/>
      <c r="BN1319" s="5"/>
      <c r="BO1319" s="4"/>
      <c r="BP1319" s="6"/>
      <c r="BQ1319" s="4"/>
      <c r="BR1319" s="6"/>
      <c r="BS1319" s="5"/>
      <c r="BT1319" s="5"/>
      <c r="BU1319" s="4"/>
      <c r="BV1319" s="6"/>
      <c r="BW1319" s="4"/>
      <c r="BX1319" s="6"/>
      <c r="BY1319" s="5"/>
      <c r="BZ1319" s="5"/>
      <c r="CA1319" s="4"/>
      <c r="CB1319" s="6"/>
      <c r="CC1319" s="4"/>
      <c r="CD1319" s="6"/>
      <c r="CE1319" s="5"/>
      <c r="CF1319" s="5"/>
      <c r="CG1319" s="4"/>
      <c r="CH1319" s="6"/>
      <c r="CI1319" s="4"/>
      <c r="CJ1319" s="6"/>
      <c r="CK1319" s="5"/>
      <c r="CL1319" s="5"/>
      <c r="CM1319" s="4"/>
      <c r="CN1319" s="6"/>
      <c r="CO1319" s="4"/>
      <c r="CP1319" s="6"/>
      <c r="CQ1319" s="5"/>
      <c r="CR1319" s="5"/>
      <c r="CS1319" s="4"/>
      <c r="CT1319" s="6"/>
      <c r="CU1319" s="4"/>
      <c r="CV1319" s="6"/>
      <c r="CW1319" s="5"/>
      <c r="CX1319" s="5"/>
      <c r="CY1319" s="4"/>
      <c r="CZ1319" s="6"/>
      <c r="DA1319" s="4"/>
      <c r="DB1319" s="6"/>
      <c r="DC1319" s="5"/>
      <c r="DD1319" s="5"/>
      <c r="DE1319" s="4"/>
      <c r="DF1319" s="6"/>
      <c r="DG1319" s="4"/>
      <c r="DH1319" s="6"/>
      <c r="DI1319" s="5"/>
      <c r="DJ1319" s="5"/>
      <c r="DK1319" s="4"/>
      <c r="DL1319" s="6"/>
      <c r="DM1319" s="4"/>
      <c r="DN1319" s="6"/>
      <c r="DO1319" s="5"/>
      <c r="DP1319" s="5"/>
      <c r="DQ1319" s="4"/>
      <c r="DR1319" s="6"/>
      <c r="DS1319" s="4"/>
      <c r="DT1319" s="6"/>
      <c r="DU1319" s="5"/>
      <c r="DV1319" s="5"/>
      <c r="DW1319" s="4"/>
      <c r="DX1319" s="6"/>
      <c r="DY1319" s="4"/>
      <c r="DZ1319" s="6"/>
      <c r="EA1319" s="5"/>
      <c r="EB1319" s="5"/>
      <c r="EC1319" s="4"/>
      <c r="ED1319" s="6"/>
      <c r="EE1319" s="4"/>
      <c r="EF1319" s="6"/>
      <c r="EG1319" s="5"/>
      <c r="EH1319" s="5"/>
      <c r="EI1319" s="4"/>
      <c r="EJ1319" s="6"/>
      <c r="EK1319" s="4"/>
      <c r="EL1319" s="6"/>
      <c r="EM1319" s="5"/>
      <c r="EN1319" s="5"/>
      <c r="EO1319" s="4"/>
      <c r="EP1319" s="6"/>
      <c r="EQ1319" s="4"/>
      <c r="ER1319" s="6"/>
      <c r="ES1319" s="5"/>
      <c r="ET1319" s="5"/>
      <c r="EU1319" s="4"/>
      <c r="EV1319" s="6"/>
      <c r="EW1319" s="4"/>
      <c r="EX1319" s="6"/>
      <c r="EY1319" s="5"/>
      <c r="EZ1319" s="5"/>
      <c r="FA1319" s="4"/>
      <c r="FB1319" s="6"/>
      <c r="FC1319" s="4"/>
      <c r="FD1319" s="6"/>
      <c r="FE1319" s="5"/>
      <c r="FF1319" s="5"/>
      <c r="FG1319" s="4"/>
      <c r="FH1319" s="6"/>
      <c r="FI1319" s="4"/>
      <c r="FJ1319" s="6"/>
      <c r="FK1319" s="5"/>
      <c r="FL1319" s="5"/>
      <c r="FM1319" s="4"/>
      <c r="FN1319" s="6"/>
      <c r="FO1319" s="4"/>
      <c r="FP1319" s="6"/>
      <c r="FQ1319" s="5"/>
      <c r="FR1319" s="5"/>
      <c r="FS1319" s="4"/>
      <c r="FT1319" s="6"/>
      <c r="FU1319" s="4"/>
      <c r="FV1319" s="6"/>
      <c r="FW1319" s="5"/>
      <c r="FX1319" s="5"/>
      <c r="FY1319" s="4"/>
      <c r="FZ1319" s="6"/>
      <c r="GA1319" s="4"/>
      <c r="GB1319" s="6"/>
      <c r="GC1319" s="5"/>
      <c r="GD1319" s="5"/>
      <c r="GE1319" s="4"/>
      <c r="GF1319" s="6"/>
      <c r="GG1319" s="4"/>
      <c r="GH1319" s="6"/>
      <c r="GI1319" s="5"/>
      <c r="GJ1319" s="5"/>
      <c r="GK1319" s="4"/>
      <c r="GL1319" s="6"/>
      <c r="GM1319" s="4"/>
      <c r="GN1319" s="6"/>
      <c r="GO1319" s="5"/>
      <c r="GP1319" s="5"/>
      <c r="GQ1319" s="4"/>
      <c r="GR1319" s="6"/>
      <c r="GS1319" s="4"/>
      <c r="GT1319" s="6"/>
      <c r="GU1319" s="5"/>
      <c r="GV1319" s="5"/>
      <c r="GW1319" s="4"/>
      <c r="GX1319" s="6"/>
      <c r="GY1319" s="4"/>
      <c r="GZ1319" s="6"/>
      <c r="HA1319" s="5"/>
      <c r="HB1319" s="5"/>
      <c r="HC1319" s="4"/>
      <c r="HD1319" s="6"/>
      <c r="HE1319" s="4"/>
      <c r="HF1319" s="6"/>
      <c r="HG1319" s="5"/>
      <c r="HH1319" s="5"/>
      <c r="HI1319" s="4"/>
      <c r="HJ1319" s="6"/>
      <c r="HK1319" s="4"/>
      <c r="HL1319" s="6"/>
      <c r="HM1319" s="5"/>
      <c r="HN1319" s="5"/>
      <c r="HO1319" s="4"/>
      <c r="HP1319" s="6"/>
      <c r="HQ1319" s="4"/>
      <c r="HR1319" s="6"/>
      <c r="HS1319" s="5"/>
      <c r="HT1319" s="5"/>
      <c r="HU1319" s="4"/>
      <c r="HV1319" s="6"/>
      <c r="HW1319" s="4"/>
      <c r="HX1319" s="6"/>
      <c r="HY1319" s="5"/>
      <c r="HZ1319" s="5"/>
      <c r="IA1319" s="4"/>
      <c r="IB1319" s="6"/>
      <c r="IC1319" s="4"/>
      <c r="ID1319" s="6"/>
      <c r="IE1319" s="5"/>
      <c r="IF1319" s="5"/>
      <c r="IG1319" s="4"/>
      <c r="IH1319" s="6"/>
      <c r="II1319" s="4"/>
      <c r="IJ1319" s="6"/>
      <c r="IK1319" s="5"/>
      <c r="IL1319" s="5"/>
      <c r="IM1319" s="4"/>
      <c r="IN1319" s="6"/>
      <c r="IO1319" s="4"/>
      <c r="IP1319" s="6"/>
      <c r="IQ1319" s="5"/>
      <c r="IR1319" s="5"/>
      <c r="IS1319" s="4"/>
      <c r="IT1319" s="6"/>
      <c r="IU1319" s="4"/>
      <c r="IV1319" s="6"/>
      <c r="IW1319" s="5"/>
      <c r="IX1319" s="5"/>
      <c r="IY1319" s="4"/>
      <c r="IZ1319" s="6"/>
      <c r="JA1319" s="4"/>
      <c r="JB1319" s="6"/>
      <c r="JC1319" s="5"/>
      <c r="JD1319" s="5"/>
      <c r="JE1319" s="4"/>
      <c r="JF1319" s="6"/>
      <c r="JG1319" s="4"/>
      <c r="JH1319" s="6"/>
      <c r="JI1319" s="5"/>
      <c r="JJ1319" s="5"/>
      <c r="JK1319" s="4"/>
      <c r="JL1319" s="6"/>
      <c r="JM1319" s="4"/>
      <c r="JN1319" s="6"/>
      <c r="JO1319" s="5"/>
      <c r="JP1319" s="5"/>
      <c r="JQ1319" s="4"/>
      <c r="JR1319" s="6"/>
      <c r="JS1319" s="4"/>
      <c r="JT1319" s="6"/>
      <c r="JU1319" s="5"/>
      <c r="JV1319" s="5"/>
      <c r="JW1319" s="4"/>
      <c r="JX1319" s="6"/>
      <c r="JY1319" s="4"/>
      <c r="JZ1319" s="6"/>
      <c r="KA1319" s="5"/>
      <c r="KB1319" s="5"/>
      <c r="KC1319" s="4"/>
      <c r="KD1319" s="6"/>
      <c r="KE1319" s="4"/>
      <c r="KF1319" s="6"/>
      <c r="KG1319" s="5"/>
      <c r="KH1319" s="5"/>
      <c r="KI1319" s="4"/>
      <c r="KJ1319" s="6"/>
      <c r="KK1319" s="4"/>
      <c r="KL1319" s="6"/>
      <c r="KM1319" s="5"/>
      <c r="KN1319" s="5"/>
    </row>
    <row r="1320">
      <c r="A1320" s="3" t="s">
        <v>85</v>
      </c>
      <c r="B1320" s="3" t="s">
        <v>712</v>
      </c>
      <c r="C1320" s="3" t="s">
        <v>547</v>
      </c>
      <c r="D1320" s="3" t="s">
        <v>712</v>
      </c>
      <c r="E1320" s="3" t="s">
        <v>953</v>
      </c>
      <c r="F1320" s="3" t="s">
        <v>104</v>
      </c>
      <c r="G1320" s="3" t="s">
        <v>104</v>
      </c>
      <c r="H1320" s="3" t="s">
        <v>104</v>
      </c>
      <c r="I1320" s="3" t="s">
        <v>1311</v>
      </c>
      <c r="J1320" s="3" t="s">
        <v>104</v>
      </c>
      <c r="K1320" s="4"/>
      <c r="L1320" s="4">
        <f>=ROUNDDOWN({0},0)</f>
      </c>
      <c r="M1320" s="4"/>
      <c r="N1320" s="5"/>
      <c r="O1320" s="4"/>
      <c r="P1320" s="4">
        <f>=ROUNDDOWN({0},0)</f>
      </c>
      <c r="Q1320" s="4"/>
      <c r="R1320" s="5"/>
      <c r="S1320" s="4"/>
      <c r="T1320" s="6"/>
      <c r="U1320" s="4"/>
      <c r="V1320" s="6"/>
      <c r="W1320" s="5"/>
      <c r="X1320" s="5"/>
      <c r="Y1320" s="4"/>
      <c r="Z1320" s="6"/>
      <c r="AA1320" s="4"/>
      <c r="AB1320" s="6"/>
      <c r="AC1320" s="5"/>
      <c r="AD1320" s="5"/>
      <c r="AE1320" s="4"/>
      <c r="AF1320" s="6"/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  <c r="AW1320" s="4"/>
      <c r="AX1320" s="6"/>
      <c r="AY1320" s="4"/>
      <c r="AZ1320" s="6"/>
      <c r="BA1320" s="5"/>
      <c r="BB1320" s="5"/>
      <c r="BC1320" s="4"/>
      <c r="BD1320" s="6"/>
      <c r="BE1320" s="4"/>
      <c r="BF1320" s="6"/>
      <c r="BG1320" s="5"/>
      <c r="BH1320" s="5"/>
      <c r="BI1320" s="4"/>
      <c r="BJ1320" s="6"/>
      <c r="BK1320" s="4"/>
      <c r="BL1320" s="6"/>
      <c r="BM1320" s="5"/>
      <c r="BN1320" s="5"/>
      <c r="BO1320" s="4"/>
      <c r="BP1320" s="6"/>
      <c r="BQ1320" s="4"/>
      <c r="BR1320" s="6"/>
      <c r="BS1320" s="5"/>
      <c r="BT1320" s="5"/>
      <c r="BU1320" s="4"/>
      <c r="BV1320" s="6"/>
      <c r="BW1320" s="4"/>
      <c r="BX1320" s="6"/>
      <c r="BY1320" s="5"/>
      <c r="BZ1320" s="5"/>
      <c r="CA1320" s="4"/>
      <c r="CB1320" s="6"/>
      <c r="CC1320" s="4"/>
      <c r="CD1320" s="6"/>
      <c r="CE1320" s="5"/>
      <c r="CF1320" s="5"/>
      <c r="CG1320" s="4"/>
      <c r="CH1320" s="6"/>
      <c r="CI1320" s="4"/>
      <c r="CJ1320" s="6"/>
      <c r="CK1320" s="5"/>
      <c r="CL1320" s="5"/>
      <c r="CM1320" s="4"/>
      <c r="CN1320" s="6"/>
      <c r="CO1320" s="4"/>
      <c r="CP1320" s="6"/>
      <c r="CQ1320" s="5"/>
      <c r="CR1320" s="5"/>
      <c r="CS1320" s="4"/>
      <c r="CT1320" s="6"/>
      <c r="CU1320" s="4"/>
      <c r="CV1320" s="6"/>
      <c r="CW1320" s="5"/>
      <c r="CX1320" s="5"/>
      <c r="CY1320" s="4"/>
      <c r="CZ1320" s="6"/>
      <c r="DA1320" s="4"/>
      <c r="DB1320" s="6"/>
      <c r="DC1320" s="5"/>
      <c r="DD1320" s="5"/>
      <c r="DE1320" s="4"/>
      <c r="DF1320" s="6"/>
      <c r="DG1320" s="4"/>
      <c r="DH1320" s="6"/>
      <c r="DI1320" s="5"/>
      <c r="DJ1320" s="5"/>
      <c r="DK1320" s="4"/>
      <c r="DL1320" s="6"/>
      <c r="DM1320" s="4"/>
      <c r="DN1320" s="6"/>
      <c r="DO1320" s="5"/>
      <c r="DP1320" s="5"/>
      <c r="DQ1320" s="4"/>
      <c r="DR1320" s="6"/>
      <c r="DS1320" s="4"/>
      <c r="DT1320" s="6"/>
      <c r="DU1320" s="5"/>
      <c r="DV1320" s="5"/>
      <c r="DW1320" s="4"/>
      <c r="DX1320" s="6"/>
      <c r="DY1320" s="4"/>
      <c r="DZ1320" s="6"/>
      <c r="EA1320" s="5"/>
      <c r="EB1320" s="5"/>
      <c r="EC1320" s="4"/>
      <c r="ED1320" s="6"/>
      <c r="EE1320" s="4"/>
      <c r="EF1320" s="6"/>
      <c r="EG1320" s="5"/>
      <c r="EH1320" s="5"/>
      <c r="EI1320" s="4"/>
      <c r="EJ1320" s="6"/>
      <c r="EK1320" s="4"/>
      <c r="EL1320" s="6"/>
      <c r="EM1320" s="5"/>
      <c r="EN1320" s="5"/>
      <c r="EO1320" s="4"/>
      <c r="EP1320" s="6"/>
      <c r="EQ1320" s="4"/>
      <c r="ER1320" s="6"/>
      <c r="ES1320" s="5"/>
      <c r="ET1320" s="5"/>
      <c r="EU1320" s="4"/>
      <c r="EV1320" s="6"/>
      <c r="EW1320" s="4"/>
      <c r="EX1320" s="6"/>
      <c r="EY1320" s="5"/>
      <c r="EZ1320" s="5"/>
      <c r="FA1320" s="4"/>
      <c r="FB1320" s="6"/>
      <c r="FC1320" s="4"/>
      <c r="FD1320" s="6"/>
      <c r="FE1320" s="5"/>
      <c r="FF1320" s="5"/>
      <c r="FG1320" s="4"/>
      <c r="FH1320" s="6"/>
      <c r="FI1320" s="4"/>
      <c r="FJ1320" s="6"/>
      <c r="FK1320" s="5"/>
      <c r="FL1320" s="5"/>
      <c r="FM1320" s="4"/>
      <c r="FN1320" s="6"/>
      <c r="FO1320" s="4"/>
      <c r="FP1320" s="6"/>
      <c r="FQ1320" s="5"/>
      <c r="FR1320" s="5"/>
      <c r="FS1320" s="4"/>
      <c r="FT1320" s="6"/>
      <c r="FU1320" s="4"/>
      <c r="FV1320" s="6"/>
      <c r="FW1320" s="5"/>
      <c r="FX1320" s="5"/>
      <c r="FY1320" s="4"/>
      <c r="FZ1320" s="6"/>
      <c r="GA1320" s="4"/>
      <c r="GB1320" s="6"/>
      <c r="GC1320" s="5"/>
      <c r="GD1320" s="5"/>
      <c r="GE1320" s="4"/>
      <c r="GF1320" s="6"/>
      <c r="GG1320" s="4"/>
      <c r="GH1320" s="6"/>
      <c r="GI1320" s="5"/>
      <c r="GJ1320" s="5"/>
      <c r="GK1320" s="4"/>
      <c r="GL1320" s="6"/>
      <c r="GM1320" s="4"/>
      <c r="GN1320" s="6"/>
      <c r="GO1320" s="5"/>
      <c r="GP1320" s="5"/>
      <c r="GQ1320" s="4"/>
      <c r="GR1320" s="6"/>
      <c r="GS1320" s="4"/>
      <c r="GT1320" s="6"/>
      <c r="GU1320" s="5"/>
      <c r="GV1320" s="5"/>
      <c r="GW1320" s="4"/>
      <c r="GX1320" s="6"/>
      <c r="GY1320" s="4"/>
      <c r="GZ1320" s="6"/>
      <c r="HA1320" s="5"/>
      <c r="HB1320" s="5"/>
      <c r="HC1320" s="4"/>
      <c r="HD1320" s="6"/>
      <c r="HE1320" s="4"/>
      <c r="HF1320" s="6"/>
      <c r="HG1320" s="5"/>
      <c r="HH1320" s="5"/>
      <c r="HI1320" s="4"/>
      <c r="HJ1320" s="6"/>
      <c r="HK1320" s="4"/>
      <c r="HL1320" s="6"/>
      <c r="HM1320" s="5"/>
      <c r="HN1320" s="5"/>
      <c r="HO1320" s="4"/>
      <c r="HP1320" s="6"/>
      <c r="HQ1320" s="4"/>
      <c r="HR1320" s="6"/>
      <c r="HS1320" s="5"/>
      <c r="HT1320" s="5"/>
      <c r="HU1320" s="4"/>
      <c r="HV1320" s="6"/>
      <c r="HW1320" s="4"/>
      <c r="HX1320" s="6"/>
      <c r="HY1320" s="5"/>
      <c r="HZ1320" s="5"/>
      <c r="IA1320" s="4"/>
      <c r="IB1320" s="6"/>
      <c r="IC1320" s="4"/>
      <c r="ID1320" s="6"/>
      <c r="IE1320" s="5"/>
      <c r="IF1320" s="5"/>
      <c r="IG1320" s="4"/>
      <c r="IH1320" s="6"/>
      <c r="II1320" s="4"/>
      <c r="IJ1320" s="6"/>
      <c r="IK1320" s="5"/>
      <c r="IL1320" s="5"/>
      <c r="IM1320" s="4"/>
      <c r="IN1320" s="6"/>
      <c r="IO1320" s="4"/>
      <c r="IP1320" s="6"/>
      <c r="IQ1320" s="5"/>
      <c r="IR1320" s="5"/>
      <c r="IS1320" s="4"/>
      <c r="IT1320" s="6"/>
      <c r="IU1320" s="4"/>
      <c r="IV1320" s="6"/>
      <c r="IW1320" s="5"/>
      <c r="IX1320" s="5"/>
      <c r="IY1320" s="4"/>
      <c r="IZ1320" s="6"/>
      <c r="JA1320" s="4"/>
      <c r="JB1320" s="6"/>
      <c r="JC1320" s="5"/>
      <c r="JD1320" s="5"/>
      <c r="JE1320" s="4"/>
      <c r="JF1320" s="6"/>
      <c r="JG1320" s="4"/>
      <c r="JH1320" s="6"/>
      <c r="JI1320" s="5"/>
      <c r="JJ1320" s="5"/>
      <c r="JK1320" s="4"/>
      <c r="JL1320" s="6"/>
      <c r="JM1320" s="4"/>
      <c r="JN1320" s="6"/>
      <c r="JO1320" s="5"/>
      <c r="JP1320" s="5"/>
      <c r="JQ1320" s="4"/>
      <c r="JR1320" s="6"/>
      <c r="JS1320" s="4"/>
      <c r="JT1320" s="6"/>
      <c r="JU1320" s="5"/>
      <c r="JV1320" s="5"/>
      <c r="JW1320" s="4"/>
      <c r="JX1320" s="6"/>
      <c r="JY1320" s="4"/>
      <c r="JZ1320" s="6"/>
      <c r="KA1320" s="5"/>
      <c r="KB1320" s="5"/>
      <c r="KC1320" s="4"/>
      <c r="KD1320" s="6"/>
      <c r="KE1320" s="4"/>
      <c r="KF1320" s="6"/>
      <c r="KG1320" s="5"/>
      <c r="KH1320" s="5"/>
      <c r="KI1320" s="4"/>
      <c r="KJ1320" s="6"/>
      <c r="KK1320" s="4"/>
      <c r="KL1320" s="6"/>
      <c r="KM1320" s="5"/>
      <c r="KN1320" s="5"/>
    </row>
    <row r="1321">
      <c r="A1321" s="3" t="s">
        <v>85</v>
      </c>
      <c r="B1321" s="3" t="s">
        <v>712</v>
      </c>
      <c r="C1321" s="3" t="s">
        <v>547</v>
      </c>
      <c r="D1321" s="3" t="s">
        <v>712</v>
      </c>
      <c r="E1321" s="3" t="s">
        <v>957</v>
      </c>
      <c r="F1321" s="3" t="s">
        <v>104</v>
      </c>
      <c r="G1321" s="3" t="s">
        <v>104</v>
      </c>
      <c r="H1321" s="3" t="s">
        <v>104</v>
      </c>
      <c r="I1321" s="3" t="s">
        <v>1530</v>
      </c>
      <c r="J1321" s="3" t="s">
        <v>104</v>
      </c>
      <c r="K1321" s="4"/>
      <c r="L1321" s="4">
        <f>=ROUNDDOWN({0},0)</f>
      </c>
      <c r="M1321" s="4"/>
      <c r="N1321" s="5"/>
      <c r="O1321" s="4"/>
      <c r="P1321" s="4">
        <f>=ROUNDDOWN({0},0)</f>
      </c>
      <c r="Q1321" s="4"/>
      <c r="R1321" s="5"/>
      <c r="S1321" s="4"/>
      <c r="T1321" s="6"/>
      <c r="U1321" s="4"/>
      <c r="V1321" s="6"/>
      <c r="W1321" s="5"/>
      <c r="X1321" s="5"/>
      <c r="Y1321" s="4"/>
      <c r="Z1321" s="6"/>
      <c r="AA1321" s="4"/>
      <c r="AB1321" s="6"/>
      <c r="AC1321" s="5"/>
      <c r="AD1321" s="5"/>
      <c r="AE1321" s="4"/>
      <c r="AF1321" s="6"/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  <c r="AW1321" s="4"/>
      <c r="AX1321" s="6"/>
      <c r="AY1321" s="4"/>
      <c r="AZ1321" s="6"/>
      <c r="BA1321" s="5"/>
      <c r="BB1321" s="5"/>
      <c r="BC1321" s="4"/>
      <c r="BD1321" s="6"/>
      <c r="BE1321" s="4"/>
      <c r="BF1321" s="6"/>
      <c r="BG1321" s="5"/>
      <c r="BH1321" s="5"/>
      <c r="BI1321" s="4"/>
      <c r="BJ1321" s="6"/>
      <c r="BK1321" s="4"/>
      <c r="BL1321" s="6"/>
      <c r="BM1321" s="5"/>
      <c r="BN1321" s="5"/>
      <c r="BO1321" s="4"/>
      <c r="BP1321" s="6"/>
      <c r="BQ1321" s="4"/>
      <c r="BR1321" s="6"/>
      <c r="BS1321" s="5"/>
      <c r="BT1321" s="5"/>
      <c r="BU1321" s="4"/>
      <c r="BV1321" s="6"/>
      <c r="BW1321" s="4"/>
      <c r="BX1321" s="6"/>
      <c r="BY1321" s="5"/>
      <c r="BZ1321" s="5"/>
      <c r="CA1321" s="4"/>
      <c r="CB1321" s="6"/>
      <c r="CC1321" s="4"/>
      <c r="CD1321" s="6"/>
      <c r="CE1321" s="5"/>
      <c r="CF1321" s="5"/>
      <c r="CG1321" s="4"/>
      <c r="CH1321" s="6"/>
      <c r="CI1321" s="4"/>
      <c r="CJ1321" s="6"/>
      <c r="CK1321" s="5"/>
      <c r="CL1321" s="5"/>
      <c r="CM1321" s="4"/>
      <c r="CN1321" s="6"/>
      <c r="CO1321" s="4"/>
      <c r="CP1321" s="6"/>
      <c r="CQ1321" s="5"/>
      <c r="CR1321" s="5"/>
      <c r="CS1321" s="4"/>
      <c r="CT1321" s="6"/>
      <c r="CU1321" s="4"/>
      <c r="CV1321" s="6"/>
      <c r="CW1321" s="5"/>
      <c r="CX1321" s="5"/>
      <c r="CY1321" s="4"/>
      <c r="CZ1321" s="6"/>
      <c r="DA1321" s="4"/>
      <c r="DB1321" s="6"/>
      <c r="DC1321" s="5"/>
      <c r="DD1321" s="5"/>
      <c r="DE1321" s="4"/>
      <c r="DF1321" s="6"/>
      <c r="DG1321" s="4"/>
      <c r="DH1321" s="6"/>
      <c r="DI1321" s="5"/>
      <c r="DJ1321" s="5"/>
      <c r="DK1321" s="4"/>
      <c r="DL1321" s="6"/>
      <c r="DM1321" s="4"/>
      <c r="DN1321" s="6"/>
      <c r="DO1321" s="5"/>
      <c r="DP1321" s="5"/>
      <c r="DQ1321" s="4"/>
      <c r="DR1321" s="6"/>
      <c r="DS1321" s="4"/>
      <c r="DT1321" s="6"/>
      <c r="DU1321" s="5"/>
      <c r="DV1321" s="5"/>
      <c r="DW1321" s="4"/>
      <c r="DX1321" s="6"/>
      <c r="DY1321" s="4"/>
      <c r="DZ1321" s="6"/>
      <c r="EA1321" s="5"/>
      <c r="EB1321" s="5"/>
      <c r="EC1321" s="4"/>
      <c r="ED1321" s="6"/>
      <c r="EE1321" s="4"/>
      <c r="EF1321" s="6"/>
      <c r="EG1321" s="5"/>
      <c r="EH1321" s="5"/>
      <c r="EI1321" s="4"/>
      <c r="EJ1321" s="6"/>
      <c r="EK1321" s="4"/>
      <c r="EL1321" s="6"/>
      <c r="EM1321" s="5"/>
      <c r="EN1321" s="5"/>
      <c r="EO1321" s="4"/>
      <c r="EP1321" s="6"/>
      <c r="EQ1321" s="4"/>
      <c r="ER1321" s="6"/>
      <c r="ES1321" s="5"/>
      <c r="ET1321" s="5"/>
      <c r="EU1321" s="4"/>
      <c r="EV1321" s="6"/>
      <c r="EW1321" s="4"/>
      <c r="EX1321" s="6"/>
      <c r="EY1321" s="5"/>
      <c r="EZ1321" s="5"/>
      <c r="FA1321" s="4"/>
      <c r="FB1321" s="6"/>
      <c r="FC1321" s="4"/>
      <c r="FD1321" s="6"/>
      <c r="FE1321" s="5"/>
      <c r="FF1321" s="5"/>
      <c r="FG1321" s="4"/>
      <c r="FH1321" s="6"/>
      <c r="FI1321" s="4"/>
      <c r="FJ1321" s="6"/>
      <c r="FK1321" s="5"/>
      <c r="FL1321" s="5"/>
      <c r="FM1321" s="4"/>
      <c r="FN1321" s="6"/>
      <c r="FO1321" s="4"/>
      <c r="FP1321" s="6"/>
      <c r="FQ1321" s="5"/>
      <c r="FR1321" s="5"/>
      <c r="FS1321" s="4"/>
      <c r="FT1321" s="6"/>
      <c r="FU1321" s="4"/>
      <c r="FV1321" s="6"/>
      <c r="FW1321" s="5"/>
      <c r="FX1321" s="5"/>
      <c r="FY1321" s="4"/>
      <c r="FZ1321" s="6"/>
      <c r="GA1321" s="4"/>
      <c r="GB1321" s="6"/>
      <c r="GC1321" s="5"/>
      <c r="GD1321" s="5"/>
      <c r="GE1321" s="4"/>
      <c r="GF1321" s="6"/>
      <c r="GG1321" s="4"/>
      <c r="GH1321" s="6"/>
      <c r="GI1321" s="5"/>
      <c r="GJ1321" s="5"/>
      <c r="GK1321" s="4"/>
      <c r="GL1321" s="6"/>
      <c r="GM1321" s="4"/>
      <c r="GN1321" s="6"/>
      <c r="GO1321" s="5"/>
      <c r="GP1321" s="5"/>
      <c r="GQ1321" s="4"/>
      <c r="GR1321" s="6"/>
      <c r="GS1321" s="4"/>
      <c r="GT1321" s="6"/>
      <c r="GU1321" s="5"/>
      <c r="GV1321" s="5"/>
      <c r="GW1321" s="4"/>
      <c r="GX1321" s="6"/>
      <c r="GY1321" s="4"/>
      <c r="GZ1321" s="6"/>
      <c r="HA1321" s="5"/>
      <c r="HB1321" s="5"/>
      <c r="HC1321" s="4"/>
      <c r="HD1321" s="6"/>
      <c r="HE1321" s="4"/>
      <c r="HF1321" s="6"/>
      <c r="HG1321" s="5"/>
      <c r="HH1321" s="5"/>
      <c r="HI1321" s="4"/>
      <c r="HJ1321" s="6"/>
      <c r="HK1321" s="4"/>
      <c r="HL1321" s="6"/>
      <c r="HM1321" s="5"/>
      <c r="HN1321" s="5"/>
      <c r="HO1321" s="4"/>
      <c r="HP1321" s="6"/>
      <c r="HQ1321" s="4"/>
      <c r="HR1321" s="6"/>
      <c r="HS1321" s="5"/>
      <c r="HT1321" s="5"/>
      <c r="HU1321" s="4"/>
      <c r="HV1321" s="6"/>
      <c r="HW1321" s="4"/>
      <c r="HX1321" s="6"/>
      <c r="HY1321" s="5"/>
      <c r="HZ1321" s="5"/>
      <c r="IA1321" s="4"/>
      <c r="IB1321" s="6"/>
      <c r="IC1321" s="4"/>
      <c r="ID1321" s="6"/>
      <c r="IE1321" s="5"/>
      <c r="IF1321" s="5"/>
      <c r="IG1321" s="4"/>
      <c r="IH1321" s="6"/>
      <c r="II1321" s="4"/>
      <c r="IJ1321" s="6"/>
      <c r="IK1321" s="5"/>
      <c r="IL1321" s="5"/>
      <c r="IM1321" s="4"/>
      <c r="IN1321" s="6"/>
      <c r="IO1321" s="4"/>
      <c r="IP1321" s="6"/>
      <c r="IQ1321" s="5"/>
      <c r="IR1321" s="5"/>
      <c r="IS1321" s="4"/>
      <c r="IT1321" s="6"/>
      <c r="IU1321" s="4"/>
      <c r="IV1321" s="6"/>
      <c r="IW1321" s="5"/>
      <c r="IX1321" s="5"/>
      <c r="IY1321" s="4"/>
      <c r="IZ1321" s="6"/>
      <c r="JA1321" s="4"/>
      <c r="JB1321" s="6"/>
      <c r="JC1321" s="5"/>
      <c r="JD1321" s="5"/>
      <c r="JE1321" s="4"/>
      <c r="JF1321" s="6"/>
      <c r="JG1321" s="4"/>
      <c r="JH1321" s="6"/>
      <c r="JI1321" s="5"/>
      <c r="JJ1321" s="5"/>
      <c r="JK1321" s="4"/>
      <c r="JL1321" s="6"/>
      <c r="JM1321" s="4"/>
      <c r="JN1321" s="6"/>
      <c r="JO1321" s="5"/>
      <c r="JP1321" s="5"/>
      <c r="JQ1321" s="4"/>
      <c r="JR1321" s="6"/>
      <c r="JS1321" s="4"/>
      <c r="JT1321" s="6"/>
      <c r="JU1321" s="5"/>
      <c r="JV1321" s="5"/>
      <c r="JW1321" s="4"/>
      <c r="JX1321" s="6"/>
      <c r="JY1321" s="4"/>
      <c r="JZ1321" s="6"/>
      <c r="KA1321" s="5"/>
      <c r="KB1321" s="5"/>
      <c r="KC1321" s="4"/>
      <c r="KD1321" s="6"/>
      <c r="KE1321" s="4"/>
      <c r="KF1321" s="6"/>
      <c r="KG1321" s="5"/>
      <c r="KH1321" s="5"/>
      <c r="KI1321" s="4"/>
      <c r="KJ1321" s="6"/>
      <c r="KK1321" s="4"/>
      <c r="KL1321" s="6"/>
      <c r="KM1321" s="5"/>
      <c r="KN1321" s="5"/>
    </row>
    <row r="1322">
      <c r="A1322" s="3" t="s">
        <v>85</v>
      </c>
      <c r="B1322" s="3" t="s">
        <v>712</v>
      </c>
      <c r="C1322" s="3" t="s">
        <v>547</v>
      </c>
      <c r="D1322" s="3" t="s">
        <v>712</v>
      </c>
      <c r="E1322" s="3" t="s">
        <v>917</v>
      </c>
      <c r="F1322" s="3" t="s">
        <v>104</v>
      </c>
      <c r="G1322" s="3" t="s">
        <v>104</v>
      </c>
      <c r="H1322" s="3" t="s">
        <v>104</v>
      </c>
      <c r="I1322" s="3" t="s">
        <v>1516</v>
      </c>
      <c r="J1322" s="3" t="s">
        <v>104</v>
      </c>
      <c r="K1322" s="4"/>
      <c r="L1322" s="4">
        <f>=ROUNDDOWN({0},0)</f>
      </c>
      <c r="M1322" s="4"/>
      <c r="N1322" s="5"/>
      <c r="O1322" s="4"/>
      <c r="P1322" s="4">
        <f>=ROUNDDOWN({0},0)</f>
      </c>
      <c r="Q1322" s="4"/>
      <c r="R1322" s="5"/>
      <c r="S1322" s="4"/>
      <c r="T1322" s="6"/>
      <c r="U1322" s="4"/>
      <c r="V1322" s="6"/>
      <c r="W1322" s="5"/>
      <c r="X1322" s="5"/>
      <c r="Y1322" s="4"/>
      <c r="Z1322" s="6"/>
      <c r="AA1322" s="4"/>
      <c r="AB1322" s="6"/>
      <c r="AC1322" s="5"/>
      <c r="AD1322" s="5"/>
      <c r="AE1322" s="4"/>
      <c r="AF1322" s="6"/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  <c r="AW1322" s="4"/>
      <c r="AX1322" s="6"/>
      <c r="AY1322" s="4"/>
      <c r="AZ1322" s="6"/>
      <c r="BA1322" s="5"/>
      <c r="BB1322" s="5"/>
      <c r="BC1322" s="4"/>
      <c r="BD1322" s="6"/>
      <c r="BE1322" s="4"/>
      <c r="BF1322" s="6"/>
      <c r="BG1322" s="5"/>
      <c r="BH1322" s="5"/>
      <c r="BI1322" s="4"/>
      <c r="BJ1322" s="6"/>
      <c r="BK1322" s="4"/>
      <c r="BL1322" s="6"/>
      <c r="BM1322" s="5"/>
      <c r="BN1322" s="5"/>
      <c r="BO1322" s="4"/>
      <c r="BP1322" s="6"/>
      <c r="BQ1322" s="4"/>
      <c r="BR1322" s="6"/>
      <c r="BS1322" s="5"/>
      <c r="BT1322" s="5"/>
      <c r="BU1322" s="4"/>
      <c r="BV1322" s="6"/>
      <c r="BW1322" s="4"/>
      <c r="BX1322" s="6"/>
      <c r="BY1322" s="5"/>
      <c r="BZ1322" s="5"/>
      <c r="CA1322" s="4"/>
      <c r="CB1322" s="6"/>
      <c r="CC1322" s="4"/>
      <c r="CD1322" s="6"/>
      <c r="CE1322" s="5"/>
      <c r="CF1322" s="5"/>
      <c r="CG1322" s="4"/>
      <c r="CH1322" s="6"/>
      <c r="CI1322" s="4"/>
      <c r="CJ1322" s="6"/>
      <c r="CK1322" s="5"/>
      <c r="CL1322" s="5"/>
      <c r="CM1322" s="4"/>
      <c r="CN1322" s="6"/>
      <c r="CO1322" s="4"/>
      <c r="CP1322" s="6"/>
      <c r="CQ1322" s="5"/>
      <c r="CR1322" s="5"/>
      <c r="CS1322" s="4"/>
      <c r="CT1322" s="6"/>
      <c r="CU1322" s="4"/>
      <c r="CV1322" s="6"/>
      <c r="CW1322" s="5"/>
      <c r="CX1322" s="5"/>
      <c r="CY1322" s="4"/>
      <c r="CZ1322" s="6"/>
      <c r="DA1322" s="4"/>
      <c r="DB1322" s="6"/>
      <c r="DC1322" s="5"/>
      <c r="DD1322" s="5"/>
      <c r="DE1322" s="4"/>
      <c r="DF1322" s="6"/>
      <c r="DG1322" s="4"/>
      <c r="DH1322" s="6"/>
      <c r="DI1322" s="5"/>
      <c r="DJ1322" s="5"/>
      <c r="DK1322" s="4"/>
      <c r="DL1322" s="6"/>
      <c r="DM1322" s="4"/>
      <c r="DN1322" s="6"/>
      <c r="DO1322" s="5"/>
      <c r="DP1322" s="5"/>
      <c r="DQ1322" s="4"/>
      <c r="DR1322" s="6"/>
      <c r="DS1322" s="4"/>
      <c r="DT1322" s="6"/>
      <c r="DU1322" s="5"/>
      <c r="DV1322" s="5"/>
      <c r="DW1322" s="4"/>
      <c r="DX1322" s="6"/>
      <c r="DY1322" s="4"/>
      <c r="DZ1322" s="6"/>
      <c r="EA1322" s="5"/>
      <c r="EB1322" s="5"/>
      <c r="EC1322" s="4"/>
      <c r="ED1322" s="6"/>
      <c r="EE1322" s="4"/>
      <c r="EF1322" s="6"/>
      <c r="EG1322" s="5"/>
      <c r="EH1322" s="5"/>
      <c r="EI1322" s="4"/>
      <c r="EJ1322" s="6"/>
      <c r="EK1322" s="4"/>
      <c r="EL1322" s="6"/>
      <c r="EM1322" s="5"/>
      <c r="EN1322" s="5"/>
      <c r="EO1322" s="4"/>
      <c r="EP1322" s="6"/>
      <c r="EQ1322" s="4"/>
      <c r="ER1322" s="6"/>
      <c r="ES1322" s="5"/>
      <c r="ET1322" s="5"/>
      <c r="EU1322" s="4"/>
      <c r="EV1322" s="6"/>
      <c r="EW1322" s="4"/>
      <c r="EX1322" s="6"/>
      <c r="EY1322" s="5"/>
      <c r="EZ1322" s="5"/>
      <c r="FA1322" s="4"/>
      <c r="FB1322" s="6"/>
      <c r="FC1322" s="4"/>
      <c r="FD1322" s="6"/>
      <c r="FE1322" s="5"/>
      <c r="FF1322" s="5"/>
      <c r="FG1322" s="4"/>
      <c r="FH1322" s="6"/>
      <c r="FI1322" s="4"/>
      <c r="FJ1322" s="6"/>
      <c r="FK1322" s="5"/>
      <c r="FL1322" s="5"/>
      <c r="FM1322" s="4"/>
      <c r="FN1322" s="6"/>
      <c r="FO1322" s="4"/>
      <c r="FP1322" s="6"/>
      <c r="FQ1322" s="5"/>
      <c r="FR1322" s="5"/>
      <c r="FS1322" s="4"/>
      <c r="FT1322" s="6"/>
      <c r="FU1322" s="4"/>
      <c r="FV1322" s="6"/>
      <c r="FW1322" s="5"/>
      <c r="FX1322" s="5"/>
      <c r="FY1322" s="4"/>
      <c r="FZ1322" s="6"/>
      <c r="GA1322" s="4"/>
      <c r="GB1322" s="6"/>
      <c r="GC1322" s="5"/>
      <c r="GD1322" s="5"/>
      <c r="GE1322" s="4"/>
      <c r="GF1322" s="6"/>
      <c r="GG1322" s="4"/>
      <c r="GH1322" s="6"/>
      <c r="GI1322" s="5"/>
      <c r="GJ1322" s="5"/>
      <c r="GK1322" s="4"/>
      <c r="GL1322" s="6"/>
      <c r="GM1322" s="4"/>
      <c r="GN1322" s="6"/>
      <c r="GO1322" s="5"/>
      <c r="GP1322" s="5"/>
      <c r="GQ1322" s="4"/>
      <c r="GR1322" s="6"/>
      <c r="GS1322" s="4"/>
      <c r="GT1322" s="6"/>
      <c r="GU1322" s="5"/>
      <c r="GV1322" s="5"/>
      <c r="GW1322" s="4"/>
      <c r="GX1322" s="6"/>
      <c r="GY1322" s="4"/>
      <c r="GZ1322" s="6"/>
      <c r="HA1322" s="5"/>
      <c r="HB1322" s="5"/>
      <c r="HC1322" s="4"/>
      <c r="HD1322" s="6"/>
      <c r="HE1322" s="4"/>
      <c r="HF1322" s="6"/>
      <c r="HG1322" s="5"/>
      <c r="HH1322" s="5"/>
      <c r="HI1322" s="4"/>
      <c r="HJ1322" s="6"/>
      <c r="HK1322" s="4"/>
      <c r="HL1322" s="6"/>
      <c r="HM1322" s="5"/>
      <c r="HN1322" s="5"/>
      <c r="HO1322" s="4"/>
      <c r="HP1322" s="6"/>
      <c r="HQ1322" s="4"/>
      <c r="HR1322" s="6"/>
      <c r="HS1322" s="5"/>
      <c r="HT1322" s="5"/>
      <c r="HU1322" s="4"/>
      <c r="HV1322" s="6"/>
      <c r="HW1322" s="4"/>
      <c r="HX1322" s="6"/>
      <c r="HY1322" s="5"/>
      <c r="HZ1322" s="5"/>
      <c r="IA1322" s="4"/>
      <c r="IB1322" s="6"/>
      <c r="IC1322" s="4"/>
      <c r="ID1322" s="6"/>
      <c r="IE1322" s="5"/>
      <c r="IF1322" s="5"/>
      <c r="IG1322" s="4"/>
      <c r="IH1322" s="6"/>
      <c r="II1322" s="4"/>
      <c r="IJ1322" s="6"/>
      <c r="IK1322" s="5"/>
      <c r="IL1322" s="5"/>
      <c r="IM1322" s="4"/>
      <c r="IN1322" s="6"/>
      <c r="IO1322" s="4"/>
      <c r="IP1322" s="6"/>
      <c r="IQ1322" s="5"/>
      <c r="IR1322" s="5"/>
      <c r="IS1322" s="4"/>
      <c r="IT1322" s="6"/>
      <c r="IU1322" s="4"/>
      <c r="IV1322" s="6"/>
      <c r="IW1322" s="5"/>
      <c r="IX1322" s="5"/>
      <c r="IY1322" s="4"/>
      <c r="IZ1322" s="6"/>
      <c r="JA1322" s="4"/>
      <c r="JB1322" s="6"/>
      <c r="JC1322" s="5"/>
      <c r="JD1322" s="5"/>
      <c r="JE1322" s="4"/>
      <c r="JF1322" s="6"/>
      <c r="JG1322" s="4"/>
      <c r="JH1322" s="6"/>
      <c r="JI1322" s="5"/>
      <c r="JJ1322" s="5"/>
      <c r="JK1322" s="4"/>
      <c r="JL1322" s="6"/>
      <c r="JM1322" s="4"/>
      <c r="JN1322" s="6"/>
      <c r="JO1322" s="5"/>
      <c r="JP1322" s="5"/>
      <c r="JQ1322" s="4"/>
      <c r="JR1322" s="6"/>
      <c r="JS1322" s="4"/>
      <c r="JT1322" s="6"/>
      <c r="JU1322" s="5"/>
      <c r="JV1322" s="5"/>
      <c r="JW1322" s="4"/>
      <c r="JX1322" s="6"/>
      <c r="JY1322" s="4"/>
      <c r="JZ1322" s="6"/>
      <c r="KA1322" s="5"/>
      <c r="KB1322" s="5"/>
      <c r="KC1322" s="4"/>
      <c r="KD1322" s="6"/>
      <c r="KE1322" s="4"/>
      <c r="KF1322" s="6"/>
      <c r="KG1322" s="5"/>
      <c r="KH1322" s="5"/>
      <c r="KI1322" s="4"/>
      <c r="KJ1322" s="6"/>
      <c r="KK1322" s="4"/>
      <c r="KL1322" s="6"/>
      <c r="KM1322" s="5"/>
      <c r="KN1322" s="5"/>
    </row>
    <row r="1323">
      <c r="A1323" s="3" t="s">
        <v>85</v>
      </c>
      <c r="B1323" s="3" t="s">
        <v>712</v>
      </c>
      <c r="C1323" s="3" t="s">
        <v>547</v>
      </c>
      <c r="D1323" s="3" t="s">
        <v>712</v>
      </c>
      <c r="E1323" s="3" t="s">
        <v>918</v>
      </c>
      <c r="F1323" s="3" t="s">
        <v>104</v>
      </c>
      <c r="G1323" s="3" t="s">
        <v>104</v>
      </c>
      <c r="H1323" s="3" t="s">
        <v>104</v>
      </c>
      <c r="I1323" s="3" t="s">
        <v>1516</v>
      </c>
      <c r="J1323" s="3" t="s">
        <v>104</v>
      </c>
      <c r="K1323" s="4"/>
      <c r="L1323" s="4">
        <f>=ROUNDDOWN({0},0)</f>
      </c>
      <c r="M1323" s="4"/>
      <c r="N1323" s="5"/>
      <c r="O1323" s="4"/>
      <c r="P1323" s="4">
        <f>=ROUNDDOWN({0},0)</f>
      </c>
      <c r="Q1323" s="4"/>
      <c r="R1323" s="5"/>
      <c r="S1323" s="4"/>
      <c r="T1323" s="6"/>
      <c r="U1323" s="4"/>
      <c r="V1323" s="6"/>
      <c r="W1323" s="5"/>
      <c r="X1323" s="5"/>
      <c r="Y1323" s="4"/>
      <c r="Z1323" s="6"/>
      <c r="AA1323" s="4"/>
      <c r="AB1323" s="6"/>
      <c r="AC1323" s="5"/>
      <c r="AD1323" s="5"/>
      <c r="AE1323" s="4"/>
      <c r="AF1323" s="6"/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  <c r="AW1323" s="4"/>
      <c r="AX1323" s="6"/>
      <c r="AY1323" s="4"/>
      <c r="AZ1323" s="6"/>
      <c r="BA1323" s="5"/>
      <c r="BB1323" s="5"/>
      <c r="BC1323" s="4"/>
      <c r="BD1323" s="6"/>
      <c r="BE1323" s="4"/>
      <c r="BF1323" s="6"/>
      <c r="BG1323" s="5"/>
      <c r="BH1323" s="5"/>
      <c r="BI1323" s="4"/>
      <c r="BJ1323" s="6"/>
      <c r="BK1323" s="4"/>
      <c r="BL1323" s="6"/>
      <c r="BM1323" s="5"/>
      <c r="BN1323" s="5"/>
      <c r="BO1323" s="4"/>
      <c r="BP1323" s="6"/>
      <c r="BQ1323" s="4"/>
      <c r="BR1323" s="6"/>
      <c r="BS1323" s="5"/>
      <c r="BT1323" s="5"/>
      <c r="BU1323" s="4"/>
      <c r="BV1323" s="6"/>
      <c r="BW1323" s="4"/>
      <c r="BX1323" s="6"/>
      <c r="BY1323" s="5"/>
      <c r="BZ1323" s="5"/>
      <c r="CA1323" s="4"/>
      <c r="CB1323" s="6"/>
      <c r="CC1323" s="4"/>
      <c r="CD1323" s="6"/>
      <c r="CE1323" s="5"/>
      <c r="CF1323" s="5"/>
      <c r="CG1323" s="4"/>
      <c r="CH1323" s="6"/>
      <c r="CI1323" s="4"/>
      <c r="CJ1323" s="6"/>
      <c r="CK1323" s="5"/>
      <c r="CL1323" s="5"/>
      <c r="CM1323" s="4"/>
      <c r="CN1323" s="6"/>
      <c r="CO1323" s="4"/>
      <c r="CP1323" s="6"/>
      <c r="CQ1323" s="5"/>
      <c r="CR1323" s="5"/>
      <c r="CS1323" s="4"/>
      <c r="CT1323" s="6"/>
      <c r="CU1323" s="4"/>
      <c r="CV1323" s="6"/>
      <c r="CW1323" s="5"/>
      <c r="CX1323" s="5"/>
      <c r="CY1323" s="4"/>
      <c r="CZ1323" s="6"/>
      <c r="DA1323" s="4"/>
      <c r="DB1323" s="6"/>
      <c r="DC1323" s="5"/>
      <c r="DD1323" s="5"/>
      <c r="DE1323" s="4"/>
      <c r="DF1323" s="6"/>
      <c r="DG1323" s="4"/>
      <c r="DH1323" s="6"/>
      <c r="DI1323" s="5"/>
      <c r="DJ1323" s="5"/>
      <c r="DK1323" s="4"/>
      <c r="DL1323" s="6"/>
      <c r="DM1323" s="4"/>
      <c r="DN1323" s="6"/>
      <c r="DO1323" s="5"/>
      <c r="DP1323" s="5"/>
      <c r="DQ1323" s="4"/>
      <c r="DR1323" s="6"/>
      <c r="DS1323" s="4"/>
      <c r="DT1323" s="6"/>
      <c r="DU1323" s="5"/>
      <c r="DV1323" s="5"/>
      <c r="DW1323" s="4"/>
      <c r="DX1323" s="6"/>
      <c r="DY1323" s="4"/>
      <c r="DZ1323" s="6"/>
      <c r="EA1323" s="5"/>
      <c r="EB1323" s="5"/>
      <c r="EC1323" s="4"/>
      <c r="ED1323" s="6"/>
      <c r="EE1323" s="4"/>
      <c r="EF1323" s="6"/>
      <c r="EG1323" s="5"/>
      <c r="EH1323" s="5"/>
      <c r="EI1323" s="4"/>
      <c r="EJ1323" s="6"/>
      <c r="EK1323" s="4"/>
      <c r="EL1323" s="6"/>
      <c r="EM1323" s="5"/>
      <c r="EN1323" s="5"/>
      <c r="EO1323" s="4"/>
      <c r="EP1323" s="6"/>
      <c r="EQ1323" s="4"/>
      <c r="ER1323" s="6"/>
      <c r="ES1323" s="5"/>
      <c r="ET1323" s="5"/>
      <c r="EU1323" s="4"/>
      <c r="EV1323" s="6"/>
      <c r="EW1323" s="4"/>
      <c r="EX1323" s="6"/>
      <c r="EY1323" s="5"/>
      <c r="EZ1323" s="5"/>
      <c r="FA1323" s="4"/>
      <c r="FB1323" s="6"/>
      <c r="FC1323" s="4"/>
      <c r="FD1323" s="6"/>
      <c r="FE1323" s="5"/>
      <c r="FF1323" s="5"/>
      <c r="FG1323" s="4"/>
      <c r="FH1323" s="6"/>
      <c r="FI1323" s="4"/>
      <c r="FJ1323" s="6"/>
      <c r="FK1323" s="5"/>
      <c r="FL1323" s="5"/>
      <c r="FM1323" s="4"/>
      <c r="FN1323" s="6"/>
      <c r="FO1323" s="4"/>
      <c r="FP1323" s="6"/>
      <c r="FQ1323" s="5"/>
      <c r="FR1323" s="5"/>
      <c r="FS1323" s="4"/>
      <c r="FT1323" s="6"/>
      <c r="FU1323" s="4"/>
      <c r="FV1323" s="6"/>
      <c r="FW1323" s="5"/>
      <c r="FX1323" s="5"/>
      <c r="FY1323" s="4"/>
      <c r="FZ1323" s="6"/>
      <c r="GA1323" s="4"/>
      <c r="GB1323" s="6"/>
      <c r="GC1323" s="5"/>
      <c r="GD1323" s="5"/>
      <c r="GE1323" s="4"/>
      <c r="GF1323" s="6"/>
      <c r="GG1323" s="4"/>
      <c r="GH1323" s="6"/>
      <c r="GI1323" s="5"/>
      <c r="GJ1323" s="5"/>
      <c r="GK1323" s="4"/>
      <c r="GL1323" s="6"/>
      <c r="GM1323" s="4"/>
      <c r="GN1323" s="6"/>
      <c r="GO1323" s="5"/>
      <c r="GP1323" s="5"/>
      <c r="GQ1323" s="4"/>
      <c r="GR1323" s="6"/>
      <c r="GS1323" s="4"/>
      <c r="GT1323" s="6"/>
      <c r="GU1323" s="5"/>
      <c r="GV1323" s="5"/>
      <c r="GW1323" s="4"/>
      <c r="GX1323" s="6"/>
      <c r="GY1323" s="4"/>
      <c r="GZ1323" s="6"/>
      <c r="HA1323" s="5"/>
      <c r="HB1323" s="5"/>
      <c r="HC1323" s="4"/>
      <c r="HD1323" s="6"/>
      <c r="HE1323" s="4"/>
      <c r="HF1323" s="6"/>
      <c r="HG1323" s="5"/>
      <c r="HH1323" s="5"/>
      <c r="HI1323" s="4"/>
      <c r="HJ1323" s="6"/>
      <c r="HK1323" s="4"/>
      <c r="HL1323" s="6"/>
      <c r="HM1323" s="5"/>
      <c r="HN1323" s="5"/>
      <c r="HO1323" s="4"/>
      <c r="HP1323" s="6"/>
      <c r="HQ1323" s="4"/>
      <c r="HR1323" s="6"/>
      <c r="HS1323" s="5"/>
      <c r="HT1323" s="5"/>
      <c r="HU1323" s="4"/>
      <c r="HV1323" s="6"/>
      <c r="HW1323" s="4"/>
      <c r="HX1323" s="6"/>
      <c r="HY1323" s="5"/>
      <c r="HZ1323" s="5"/>
      <c r="IA1323" s="4"/>
      <c r="IB1323" s="6"/>
      <c r="IC1323" s="4"/>
      <c r="ID1323" s="6"/>
      <c r="IE1323" s="5"/>
      <c r="IF1323" s="5"/>
      <c r="IG1323" s="4"/>
      <c r="IH1323" s="6"/>
      <c r="II1323" s="4"/>
      <c r="IJ1323" s="6"/>
      <c r="IK1323" s="5"/>
      <c r="IL1323" s="5"/>
      <c r="IM1323" s="4"/>
      <c r="IN1323" s="6"/>
      <c r="IO1323" s="4"/>
      <c r="IP1323" s="6"/>
      <c r="IQ1323" s="5"/>
      <c r="IR1323" s="5"/>
      <c r="IS1323" s="4"/>
      <c r="IT1323" s="6"/>
      <c r="IU1323" s="4"/>
      <c r="IV1323" s="6"/>
      <c r="IW1323" s="5"/>
      <c r="IX1323" s="5"/>
      <c r="IY1323" s="4"/>
      <c r="IZ1323" s="6"/>
      <c r="JA1323" s="4"/>
      <c r="JB1323" s="6"/>
      <c r="JC1323" s="5"/>
      <c r="JD1323" s="5"/>
      <c r="JE1323" s="4"/>
      <c r="JF1323" s="6"/>
      <c r="JG1323" s="4"/>
      <c r="JH1323" s="6"/>
      <c r="JI1323" s="5"/>
      <c r="JJ1323" s="5"/>
      <c r="JK1323" s="4"/>
      <c r="JL1323" s="6"/>
      <c r="JM1323" s="4"/>
      <c r="JN1323" s="6"/>
      <c r="JO1323" s="5"/>
      <c r="JP1323" s="5"/>
      <c r="JQ1323" s="4"/>
      <c r="JR1323" s="6"/>
      <c r="JS1323" s="4"/>
      <c r="JT1323" s="6"/>
      <c r="JU1323" s="5"/>
      <c r="JV1323" s="5"/>
      <c r="JW1323" s="4"/>
      <c r="JX1323" s="6"/>
      <c r="JY1323" s="4"/>
      <c r="JZ1323" s="6"/>
      <c r="KA1323" s="5"/>
      <c r="KB1323" s="5"/>
      <c r="KC1323" s="4"/>
      <c r="KD1323" s="6"/>
      <c r="KE1323" s="4"/>
      <c r="KF1323" s="6"/>
      <c r="KG1323" s="5"/>
      <c r="KH1323" s="5"/>
      <c r="KI1323" s="4"/>
      <c r="KJ1323" s="6"/>
      <c r="KK1323" s="4"/>
      <c r="KL1323" s="6"/>
      <c r="KM1323" s="5"/>
      <c r="KN1323" s="5"/>
    </row>
    <row r="1324">
      <c r="A1324" s="3" t="s">
        <v>85</v>
      </c>
      <c r="B1324" s="3" t="s">
        <v>712</v>
      </c>
      <c r="C1324" s="3" t="s">
        <v>547</v>
      </c>
      <c r="D1324" s="3" t="s">
        <v>712</v>
      </c>
      <c r="E1324" s="3" t="s">
        <v>957</v>
      </c>
      <c r="F1324" s="3" t="s">
        <v>104</v>
      </c>
      <c r="G1324" s="3" t="s">
        <v>104</v>
      </c>
      <c r="H1324" s="3" t="s">
        <v>104</v>
      </c>
      <c r="I1324" s="3" t="s">
        <v>1531</v>
      </c>
      <c r="J1324" s="3" t="s">
        <v>104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/>
      <c r="T1324" s="6"/>
      <c r="U1324" s="4"/>
      <c r="V1324" s="6"/>
      <c r="W1324" s="5"/>
      <c r="X1324" s="5"/>
      <c r="Y1324" s="4"/>
      <c r="Z1324" s="6"/>
      <c r="AA1324" s="4"/>
      <c r="AB1324" s="6"/>
      <c r="AC1324" s="5"/>
      <c r="AD1324" s="5"/>
      <c r="AE1324" s="4"/>
      <c r="AF1324" s="6"/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  <c r="AW1324" s="4"/>
      <c r="AX1324" s="6"/>
      <c r="AY1324" s="4"/>
      <c r="AZ1324" s="6"/>
      <c r="BA1324" s="5"/>
      <c r="BB1324" s="5"/>
      <c r="BC1324" s="4"/>
      <c r="BD1324" s="6"/>
      <c r="BE1324" s="4"/>
      <c r="BF1324" s="6"/>
      <c r="BG1324" s="5"/>
      <c r="BH1324" s="5"/>
      <c r="BI1324" s="4"/>
      <c r="BJ1324" s="6"/>
      <c r="BK1324" s="4"/>
      <c r="BL1324" s="6"/>
      <c r="BM1324" s="5"/>
      <c r="BN1324" s="5"/>
      <c r="BO1324" s="4"/>
      <c r="BP1324" s="6"/>
      <c r="BQ1324" s="4"/>
      <c r="BR1324" s="6"/>
      <c r="BS1324" s="5"/>
      <c r="BT1324" s="5"/>
      <c r="BU1324" s="4"/>
      <c r="BV1324" s="6"/>
      <c r="BW1324" s="4"/>
      <c r="BX1324" s="6"/>
      <c r="BY1324" s="5"/>
      <c r="BZ1324" s="5"/>
      <c r="CA1324" s="4"/>
      <c r="CB1324" s="6"/>
      <c r="CC1324" s="4"/>
      <c r="CD1324" s="6"/>
      <c r="CE1324" s="5"/>
      <c r="CF1324" s="5"/>
      <c r="CG1324" s="4"/>
      <c r="CH1324" s="6"/>
      <c r="CI1324" s="4"/>
      <c r="CJ1324" s="6"/>
      <c r="CK1324" s="5"/>
      <c r="CL1324" s="5"/>
      <c r="CM1324" s="4"/>
      <c r="CN1324" s="6"/>
      <c r="CO1324" s="4"/>
      <c r="CP1324" s="6"/>
      <c r="CQ1324" s="5"/>
      <c r="CR1324" s="5"/>
      <c r="CS1324" s="4"/>
      <c r="CT1324" s="6"/>
      <c r="CU1324" s="4"/>
      <c r="CV1324" s="6"/>
      <c r="CW1324" s="5"/>
      <c r="CX1324" s="5"/>
      <c r="CY1324" s="4"/>
      <c r="CZ1324" s="6"/>
      <c r="DA1324" s="4"/>
      <c r="DB1324" s="6"/>
      <c r="DC1324" s="5"/>
      <c r="DD1324" s="5"/>
      <c r="DE1324" s="4"/>
      <c r="DF1324" s="6"/>
      <c r="DG1324" s="4"/>
      <c r="DH1324" s="6"/>
      <c r="DI1324" s="5"/>
      <c r="DJ1324" s="5"/>
      <c r="DK1324" s="4"/>
      <c r="DL1324" s="6"/>
      <c r="DM1324" s="4"/>
      <c r="DN1324" s="6"/>
      <c r="DO1324" s="5"/>
      <c r="DP1324" s="5"/>
      <c r="DQ1324" s="4"/>
      <c r="DR1324" s="6"/>
      <c r="DS1324" s="4"/>
      <c r="DT1324" s="6"/>
      <c r="DU1324" s="5"/>
      <c r="DV1324" s="5"/>
      <c r="DW1324" s="4"/>
      <c r="DX1324" s="6"/>
      <c r="DY1324" s="4"/>
      <c r="DZ1324" s="6"/>
      <c r="EA1324" s="5"/>
      <c r="EB1324" s="5"/>
      <c r="EC1324" s="4"/>
      <c r="ED1324" s="6"/>
      <c r="EE1324" s="4"/>
      <c r="EF1324" s="6"/>
      <c r="EG1324" s="5"/>
      <c r="EH1324" s="5"/>
      <c r="EI1324" s="4"/>
      <c r="EJ1324" s="6"/>
      <c r="EK1324" s="4"/>
      <c r="EL1324" s="6"/>
      <c r="EM1324" s="5"/>
      <c r="EN1324" s="5"/>
      <c r="EO1324" s="4"/>
      <c r="EP1324" s="6"/>
      <c r="EQ1324" s="4"/>
      <c r="ER1324" s="6"/>
      <c r="ES1324" s="5"/>
      <c r="ET1324" s="5"/>
      <c r="EU1324" s="4"/>
      <c r="EV1324" s="6"/>
      <c r="EW1324" s="4"/>
      <c r="EX1324" s="6"/>
      <c r="EY1324" s="5"/>
      <c r="EZ1324" s="5"/>
      <c r="FA1324" s="4"/>
      <c r="FB1324" s="6"/>
      <c r="FC1324" s="4"/>
      <c r="FD1324" s="6"/>
      <c r="FE1324" s="5"/>
      <c r="FF1324" s="5"/>
      <c r="FG1324" s="4"/>
      <c r="FH1324" s="6"/>
      <c r="FI1324" s="4"/>
      <c r="FJ1324" s="6"/>
      <c r="FK1324" s="5"/>
      <c r="FL1324" s="5"/>
      <c r="FM1324" s="4"/>
      <c r="FN1324" s="6"/>
      <c r="FO1324" s="4"/>
      <c r="FP1324" s="6"/>
      <c r="FQ1324" s="5"/>
      <c r="FR1324" s="5"/>
      <c r="FS1324" s="4"/>
      <c r="FT1324" s="6"/>
      <c r="FU1324" s="4"/>
      <c r="FV1324" s="6"/>
      <c r="FW1324" s="5"/>
      <c r="FX1324" s="5"/>
      <c r="FY1324" s="4"/>
      <c r="FZ1324" s="6"/>
      <c r="GA1324" s="4"/>
      <c r="GB1324" s="6"/>
      <c r="GC1324" s="5"/>
      <c r="GD1324" s="5"/>
      <c r="GE1324" s="4"/>
      <c r="GF1324" s="6"/>
      <c r="GG1324" s="4"/>
      <c r="GH1324" s="6"/>
      <c r="GI1324" s="5"/>
      <c r="GJ1324" s="5"/>
      <c r="GK1324" s="4"/>
      <c r="GL1324" s="6"/>
      <c r="GM1324" s="4"/>
      <c r="GN1324" s="6"/>
      <c r="GO1324" s="5"/>
      <c r="GP1324" s="5"/>
      <c r="GQ1324" s="4"/>
      <c r="GR1324" s="6"/>
      <c r="GS1324" s="4"/>
      <c r="GT1324" s="6"/>
      <c r="GU1324" s="5"/>
      <c r="GV1324" s="5"/>
      <c r="GW1324" s="4"/>
      <c r="GX1324" s="6"/>
      <c r="GY1324" s="4"/>
      <c r="GZ1324" s="6"/>
      <c r="HA1324" s="5"/>
      <c r="HB1324" s="5"/>
      <c r="HC1324" s="4"/>
      <c r="HD1324" s="6"/>
      <c r="HE1324" s="4"/>
      <c r="HF1324" s="6"/>
      <c r="HG1324" s="5"/>
      <c r="HH1324" s="5"/>
      <c r="HI1324" s="4"/>
      <c r="HJ1324" s="6"/>
      <c r="HK1324" s="4"/>
      <c r="HL1324" s="6"/>
      <c r="HM1324" s="5"/>
      <c r="HN1324" s="5"/>
      <c r="HO1324" s="4"/>
      <c r="HP1324" s="6"/>
      <c r="HQ1324" s="4"/>
      <c r="HR1324" s="6"/>
      <c r="HS1324" s="5"/>
      <c r="HT1324" s="5"/>
      <c r="HU1324" s="4"/>
      <c r="HV1324" s="6"/>
      <c r="HW1324" s="4"/>
      <c r="HX1324" s="6"/>
      <c r="HY1324" s="5"/>
      <c r="HZ1324" s="5"/>
      <c r="IA1324" s="4"/>
      <c r="IB1324" s="6"/>
      <c r="IC1324" s="4"/>
      <c r="ID1324" s="6"/>
      <c r="IE1324" s="5"/>
      <c r="IF1324" s="5"/>
      <c r="IG1324" s="4"/>
      <c r="IH1324" s="6"/>
      <c r="II1324" s="4"/>
      <c r="IJ1324" s="6"/>
      <c r="IK1324" s="5"/>
      <c r="IL1324" s="5"/>
      <c r="IM1324" s="4"/>
      <c r="IN1324" s="6"/>
      <c r="IO1324" s="4"/>
      <c r="IP1324" s="6"/>
      <c r="IQ1324" s="5"/>
      <c r="IR1324" s="5"/>
      <c r="IS1324" s="4"/>
      <c r="IT1324" s="6"/>
      <c r="IU1324" s="4"/>
      <c r="IV1324" s="6"/>
      <c r="IW1324" s="5"/>
      <c r="IX1324" s="5"/>
      <c r="IY1324" s="4"/>
      <c r="IZ1324" s="6"/>
      <c r="JA1324" s="4"/>
      <c r="JB1324" s="6"/>
      <c r="JC1324" s="5"/>
      <c r="JD1324" s="5"/>
      <c r="JE1324" s="4"/>
      <c r="JF1324" s="6"/>
      <c r="JG1324" s="4"/>
      <c r="JH1324" s="6"/>
      <c r="JI1324" s="5"/>
      <c r="JJ1324" s="5"/>
      <c r="JK1324" s="4"/>
      <c r="JL1324" s="6"/>
      <c r="JM1324" s="4"/>
      <c r="JN1324" s="6"/>
      <c r="JO1324" s="5"/>
      <c r="JP1324" s="5"/>
      <c r="JQ1324" s="4"/>
      <c r="JR1324" s="6"/>
      <c r="JS1324" s="4"/>
      <c r="JT1324" s="6"/>
      <c r="JU1324" s="5"/>
      <c r="JV1324" s="5"/>
      <c r="JW1324" s="4"/>
      <c r="JX1324" s="6"/>
      <c r="JY1324" s="4"/>
      <c r="JZ1324" s="6"/>
      <c r="KA1324" s="5"/>
      <c r="KB1324" s="5"/>
      <c r="KC1324" s="4"/>
      <c r="KD1324" s="6"/>
      <c r="KE1324" s="4"/>
      <c r="KF1324" s="6"/>
      <c r="KG1324" s="5"/>
      <c r="KH1324" s="5"/>
      <c r="KI1324" s="4"/>
      <c r="KJ1324" s="6"/>
      <c r="KK1324" s="4"/>
      <c r="KL1324" s="6"/>
      <c r="KM1324" s="5"/>
      <c r="KN1324" s="5"/>
    </row>
    <row r="1325">
      <c r="A1325" s="3" t="s">
        <v>85</v>
      </c>
      <c r="B1325" s="3" t="s">
        <v>712</v>
      </c>
      <c r="C1325" s="3" t="s">
        <v>547</v>
      </c>
      <c r="D1325" s="3" t="s">
        <v>712</v>
      </c>
      <c r="E1325" s="3" t="s">
        <v>950</v>
      </c>
      <c r="F1325" s="3" t="s">
        <v>104</v>
      </c>
      <c r="G1325" s="3" t="s">
        <v>104</v>
      </c>
      <c r="H1325" s="3" t="s">
        <v>104</v>
      </c>
      <c r="I1325" s="3" t="s">
        <v>1532</v>
      </c>
      <c r="J1325" s="3" t="s">
        <v>104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/>
      <c r="T1325" s="6"/>
      <c r="U1325" s="4"/>
      <c r="V1325" s="6"/>
      <c r="W1325" s="5"/>
      <c r="X1325" s="5"/>
      <c r="Y1325" s="4"/>
      <c r="Z1325" s="6"/>
      <c r="AA1325" s="4"/>
      <c r="AB1325" s="6"/>
      <c r="AC1325" s="5"/>
      <c r="AD1325" s="5"/>
      <c r="AE1325" s="4"/>
      <c r="AF1325" s="6"/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  <c r="AW1325" s="4"/>
      <c r="AX1325" s="6"/>
      <c r="AY1325" s="4"/>
      <c r="AZ1325" s="6"/>
      <c r="BA1325" s="5"/>
      <c r="BB1325" s="5"/>
      <c r="BC1325" s="4"/>
      <c r="BD1325" s="6"/>
      <c r="BE1325" s="4"/>
      <c r="BF1325" s="6"/>
      <c r="BG1325" s="5"/>
      <c r="BH1325" s="5"/>
      <c r="BI1325" s="4"/>
      <c r="BJ1325" s="6"/>
      <c r="BK1325" s="4"/>
      <c r="BL1325" s="6"/>
      <c r="BM1325" s="5"/>
      <c r="BN1325" s="5"/>
      <c r="BO1325" s="4"/>
      <c r="BP1325" s="6"/>
      <c r="BQ1325" s="4"/>
      <c r="BR1325" s="6"/>
      <c r="BS1325" s="5"/>
      <c r="BT1325" s="5"/>
      <c r="BU1325" s="4"/>
      <c r="BV1325" s="6"/>
      <c r="BW1325" s="4"/>
      <c r="BX1325" s="6"/>
      <c r="BY1325" s="5"/>
      <c r="BZ1325" s="5"/>
      <c r="CA1325" s="4"/>
      <c r="CB1325" s="6"/>
      <c r="CC1325" s="4"/>
      <c r="CD1325" s="6"/>
      <c r="CE1325" s="5"/>
      <c r="CF1325" s="5"/>
      <c r="CG1325" s="4"/>
      <c r="CH1325" s="6"/>
      <c r="CI1325" s="4"/>
      <c r="CJ1325" s="6"/>
      <c r="CK1325" s="5"/>
      <c r="CL1325" s="5"/>
      <c r="CM1325" s="4"/>
      <c r="CN1325" s="6"/>
      <c r="CO1325" s="4"/>
      <c r="CP1325" s="6"/>
      <c r="CQ1325" s="5"/>
      <c r="CR1325" s="5"/>
      <c r="CS1325" s="4"/>
      <c r="CT1325" s="6"/>
      <c r="CU1325" s="4"/>
      <c r="CV1325" s="6"/>
      <c r="CW1325" s="5"/>
      <c r="CX1325" s="5"/>
      <c r="CY1325" s="4"/>
      <c r="CZ1325" s="6"/>
      <c r="DA1325" s="4"/>
      <c r="DB1325" s="6"/>
      <c r="DC1325" s="5"/>
      <c r="DD1325" s="5"/>
      <c r="DE1325" s="4"/>
      <c r="DF1325" s="6"/>
      <c r="DG1325" s="4"/>
      <c r="DH1325" s="6"/>
      <c r="DI1325" s="5"/>
      <c r="DJ1325" s="5"/>
      <c r="DK1325" s="4"/>
      <c r="DL1325" s="6"/>
      <c r="DM1325" s="4"/>
      <c r="DN1325" s="6"/>
      <c r="DO1325" s="5"/>
      <c r="DP1325" s="5"/>
      <c r="DQ1325" s="4"/>
      <c r="DR1325" s="6"/>
      <c r="DS1325" s="4"/>
      <c r="DT1325" s="6"/>
      <c r="DU1325" s="5"/>
      <c r="DV1325" s="5"/>
      <c r="DW1325" s="4"/>
      <c r="DX1325" s="6"/>
      <c r="DY1325" s="4"/>
      <c r="DZ1325" s="6"/>
      <c r="EA1325" s="5"/>
      <c r="EB1325" s="5"/>
      <c r="EC1325" s="4"/>
      <c r="ED1325" s="6"/>
      <c r="EE1325" s="4"/>
      <c r="EF1325" s="6"/>
      <c r="EG1325" s="5"/>
      <c r="EH1325" s="5"/>
      <c r="EI1325" s="4"/>
      <c r="EJ1325" s="6"/>
      <c r="EK1325" s="4"/>
      <c r="EL1325" s="6"/>
      <c r="EM1325" s="5"/>
      <c r="EN1325" s="5"/>
      <c r="EO1325" s="4"/>
      <c r="EP1325" s="6"/>
      <c r="EQ1325" s="4"/>
      <c r="ER1325" s="6"/>
      <c r="ES1325" s="5"/>
      <c r="ET1325" s="5"/>
      <c r="EU1325" s="4"/>
      <c r="EV1325" s="6"/>
      <c r="EW1325" s="4"/>
      <c r="EX1325" s="6"/>
      <c r="EY1325" s="5"/>
      <c r="EZ1325" s="5"/>
      <c r="FA1325" s="4"/>
      <c r="FB1325" s="6"/>
      <c r="FC1325" s="4"/>
      <c r="FD1325" s="6"/>
      <c r="FE1325" s="5"/>
      <c r="FF1325" s="5"/>
      <c r="FG1325" s="4"/>
      <c r="FH1325" s="6"/>
      <c r="FI1325" s="4"/>
      <c r="FJ1325" s="6"/>
      <c r="FK1325" s="5"/>
      <c r="FL1325" s="5"/>
      <c r="FM1325" s="4"/>
      <c r="FN1325" s="6"/>
      <c r="FO1325" s="4"/>
      <c r="FP1325" s="6"/>
      <c r="FQ1325" s="5"/>
      <c r="FR1325" s="5"/>
      <c r="FS1325" s="4"/>
      <c r="FT1325" s="6"/>
      <c r="FU1325" s="4"/>
      <c r="FV1325" s="6"/>
      <c r="FW1325" s="5"/>
      <c r="FX1325" s="5"/>
      <c r="FY1325" s="4"/>
      <c r="FZ1325" s="6"/>
      <c r="GA1325" s="4"/>
      <c r="GB1325" s="6"/>
      <c r="GC1325" s="5"/>
      <c r="GD1325" s="5"/>
      <c r="GE1325" s="4"/>
      <c r="GF1325" s="6"/>
      <c r="GG1325" s="4"/>
      <c r="GH1325" s="6"/>
      <c r="GI1325" s="5"/>
      <c r="GJ1325" s="5"/>
      <c r="GK1325" s="4"/>
      <c r="GL1325" s="6"/>
      <c r="GM1325" s="4"/>
      <c r="GN1325" s="6"/>
      <c r="GO1325" s="5"/>
      <c r="GP1325" s="5"/>
      <c r="GQ1325" s="4"/>
      <c r="GR1325" s="6"/>
      <c r="GS1325" s="4"/>
      <c r="GT1325" s="6"/>
      <c r="GU1325" s="5"/>
      <c r="GV1325" s="5"/>
      <c r="GW1325" s="4"/>
      <c r="GX1325" s="6"/>
      <c r="GY1325" s="4"/>
      <c r="GZ1325" s="6"/>
      <c r="HA1325" s="5"/>
      <c r="HB1325" s="5"/>
      <c r="HC1325" s="4"/>
      <c r="HD1325" s="6"/>
      <c r="HE1325" s="4"/>
      <c r="HF1325" s="6"/>
      <c r="HG1325" s="5"/>
      <c r="HH1325" s="5"/>
      <c r="HI1325" s="4"/>
      <c r="HJ1325" s="6"/>
      <c r="HK1325" s="4"/>
      <c r="HL1325" s="6"/>
      <c r="HM1325" s="5"/>
      <c r="HN1325" s="5"/>
      <c r="HO1325" s="4"/>
      <c r="HP1325" s="6"/>
      <c r="HQ1325" s="4"/>
      <c r="HR1325" s="6"/>
      <c r="HS1325" s="5"/>
      <c r="HT1325" s="5"/>
      <c r="HU1325" s="4"/>
      <c r="HV1325" s="6"/>
      <c r="HW1325" s="4"/>
      <c r="HX1325" s="6"/>
      <c r="HY1325" s="5"/>
      <c r="HZ1325" s="5"/>
      <c r="IA1325" s="4"/>
      <c r="IB1325" s="6"/>
      <c r="IC1325" s="4"/>
      <c r="ID1325" s="6"/>
      <c r="IE1325" s="5"/>
      <c r="IF1325" s="5"/>
      <c r="IG1325" s="4"/>
      <c r="IH1325" s="6"/>
      <c r="II1325" s="4"/>
      <c r="IJ1325" s="6"/>
      <c r="IK1325" s="5"/>
      <c r="IL1325" s="5"/>
      <c r="IM1325" s="4"/>
      <c r="IN1325" s="6"/>
      <c r="IO1325" s="4"/>
      <c r="IP1325" s="6"/>
      <c r="IQ1325" s="5"/>
      <c r="IR1325" s="5"/>
      <c r="IS1325" s="4"/>
      <c r="IT1325" s="6"/>
      <c r="IU1325" s="4"/>
      <c r="IV1325" s="6"/>
      <c r="IW1325" s="5"/>
      <c r="IX1325" s="5"/>
      <c r="IY1325" s="4"/>
      <c r="IZ1325" s="6"/>
      <c r="JA1325" s="4"/>
      <c r="JB1325" s="6"/>
      <c r="JC1325" s="5"/>
      <c r="JD1325" s="5"/>
      <c r="JE1325" s="4"/>
      <c r="JF1325" s="6"/>
      <c r="JG1325" s="4"/>
      <c r="JH1325" s="6"/>
      <c r="JI1325" s="5"/>
      <c r="JJ1325" s="5"/>
      <c r="JK1325" s="4"/>
      <c r="JL1325" s="6"/>
      <c r="JM1325" s="4"/>
      <c r="JN1325" s="6"/>
      <c r="JO1325" s="5"/>
      <c r="JP1325" s="5"/>
      <c r="JQ1325" s="4"/>
      <c r="JR1325" s="6"/>
      <c r="JS1325" s="4"/>
      <c r="JT1325" s="6"/>
      <c r="JU1325" s="5"/>
      <c r="JV1325" s="5"/>
      <c r="JW1325" s="4"/>
      <c r="JX1325" s="6"/>
      <c r="JY1325" s="4"/>
      <c r="JZ1325" s="6"/>
      <c r="KA1325" s="5"/>
      <c r="KB1325" s="5"/>
      <c r="KC1325" s="4"/>
      <c r="KD1325" s="6"/>
      <c r="KE1325" s="4"/>
      <c r="KF1325" s="6"/>
      <c r="KG1325" s="5"/>
      <c r="KH1325" s="5"/>
      <c r="KI1325" s="4"/>
      <c r="KJ1325" s="6"/>
      <c r="KK1325" s="4"/>
      <c r="KL1325" s="6"/>
      <c r="KM1325" s="5"/>
      <c r="KN1325" s="5"/>
    </row>
    <row r="1326">
      <c r="A1326" s="3" t="s">
        <v>85</v>
      </c>
      <c r="B1326" s="3" t="s">
        <v>712</v>
      </c>
      <c r="C1326" s="3" t="s">
        <v>547</v>
      </c>
      <c r="D1326" s="3" t="s">
        <v>712</v>
      </c>
      <c r="E1326" s="3" t="s">
        <v>917</v>
      </c>
      <c r="F1326" s="3" t="s">
        <v>104</v>
      </c>
      <c r="G1326" s="3" t="s">
        <v>104</v>
      </c>
      <c r="H1326" s="3" t="s">
        <v>104</v>
      </c>
      <c r="I1326" s="3" t="s">
        <v>1517</v>
      </c>
      <c r="J1326" s="3" t="s">
        <v>104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/>
      <c r="T1326" s="6"/>
      <c r="U1326" s="4"/>
      <c r="V1326" s="6"/>
      <c r="W1326" s="5"/>
      <c r="X1326" s="5"/>
      <c r="Y1326" s="4"/>
      <c r="Z1326" s="6"/>
      <c r="AA1326" s="4"/>
      <c r="AB1326" s="6"/>
      <c r="AC1326" s="5"/>
      <c r="AD1326" s="5"/>
      <c r="AE1326" s="4"/>
      <c r="AF1326" s="6"/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  <c r="AW1326" s="4"/>
      <c r="AX1326" s="6"/>
      <c r="AY1326" s="4"/>
      <c r="AZ1326" s="6"/>
      <c r="BA1326" s="5"/>
      <c r="BB1326" s="5"/>
      <c r="BC1326" s="4"/>
      <c r="BD1326" s="6"/>
      <c r="BE1326" s="4"/>
      <c r="BF1326" s="6"/>
      <c r="BG1326" s="5"/>
      <c r="BH1326" s="5"/>
      <c r="BI1326" s="4"/>
      <c r="BJ1326" s="6"/>
      <c r="BK1326" s="4"/>
      <c r="BL1326" s="6"/>
      <c r="BM1326" s="5"/>
      <c r="BN1326" s="5"/>
      <c r="BO1326" s="4"/>
      <c r="BP1326" s="6"/>
      <c r="BQ1326" s="4"/>
      <c r="BR1326" s="6"/>
      <c r="BS1326" s="5"/>
      <c r="BT1326" s="5"/>
      <c r="BU1326" s="4"/>
      <c r="BV1326" s="6"/>
      <c r="BW1326" s="4"/>
      <c r="BX1326" s="6"/>
      <c r="BY1326" s="5"/>
      <c r="BZ1326" s="5"/>
      <c r="CA1326" s="4"/>
      <c r="CB1326" s="6"/>
      <c r="CC1326" s="4"/>
      <c r="CD1326" s="6"/>
      <c r="CE1326" s="5"/>
      <c r="CF1326" s="5"/>
      <c r="CG1326" s="4"/>
      <c r="CH1326" s="6"/>
      <c r="CI1326" s="4"/>
      <c r="CJ1326" s="6"/>
      <c r="CK1326" s="5"/>
      <c r="CL1326" s="5"/>
      <c r="CM1326" s="4"/>
      <c r="CN1326" s="6"/>
      <c r="CO1326" s="4"/>
      <c r="CP1326" s="6"/>
      <c r="CQ1326" s="5"/>
      <c r="CR1326" s="5"/>
      <c r="CS1326" s="4"/>
      <c r="CT1326" s="6"/>
      <c r="CU1326" s="4"/>
      <c r="CV1326" s="6"/>
      <c r="CW1326" s="5"/>
      <c r="CX1326" s="5"/>
      <c r="CY1326" s="4"/>
      <c r="CZ1326" s="6"/>
      <c r="DA1326" s="4"/>
      <c r="DB1326" s="6"/>
      <c r="DC1326" s="5"/>
      <c r="DD1326" s="5"/>
      <c r="DE1326" s="4"/>
      <c r="DF1326" s="6"/>
      <c r="DG1326" s="4"/>
      <c r="DH1326" s="6"/>
      <c r="DI1326" s="5"/>
      <c r="DJ1326" s="5"/>
      <c r="DK1326" s="4"/>
      <c r="DL1326" s="6"/>
      <c r="DM1326" s="4"/>
      <c r="DN1326" s="6"/>
      <c r="DO1326" s="5"/>
      <c r="DP1326" s="5"/>
      <c r="DQ1326" s="4"/>
      <c r="DR1326" s="6"/>
      <c r="DS1326" s="4"/>
      <c r="DT1326" s="6"/>
      <c r="DU1326" s="5"/>
      <c r="DV1326" s="5"/>
      <c r="DW1326" s="4"/>
      <c r="DX1326" s="6"/>
      <c r="DY1326" s="4"/>
      <c r="DZ1326" s="6"/>
      <c r="EA1326" s="5"/>
      <c r="EB1326" s="5"/>
      <c r="EC1326" s="4"/>
      <c r="ED1326" s="6"/>
      <c r="EE1326" s="4"/>
      <c r="EF1326" s="6"/>
      <c r="EG1326" s="5"/>
      <c r="EH1326" s="5"/>
      <c r="EI1326" s="4"/>
      <c r="EJ1326" s="6"/>
      <c r="EK1326" s="4"/>
      <c r="EL1326" s="6"/>
      <c r="EM1326" s="5"/>
      <c r="EN1326" s="5"/>
      <c r="EO1326" s="4"/>
      <c r="EP1326" s="6"/>
      <c r="EQ1326" s="4"/>
      <c r="ER1326" s="6"/>
      <c r="ES1326" s="5"/>
      <c r="ET1326" s="5"/>
      <c r="EU1326" s="4"/>
      <c r="EV1326" s="6"/>
      <c r="EW1326" s="4"/>
      <c r="EX1326" s="6"/>
      <c r="EY1326" s="5"/>
      <c r="EZ1326" s="5"/>
      <c r="FA1326" s="4"/>
      <c r="FB1326" s="6"/>
      <c r="FC1326" s="4"/>
      <c r="FD1326" s="6"/>
      <c r="FE1326" s="5"/>
      <c r="FF1326" s="5"/>
      <c r="FG1326" s="4"/>
      <c r="FH1326" s="6"/>
      <c r="FI1326" s="4"/>
      <c r="FJ1326" s="6"/>
      <c r="FK1326" s="5"/>
      <c r="FL1326" s="5"/>
      <c r="FM1326" s="4"/>
      <c r="FN1326" s="6"/>
      <c r="FO1326" s="4"/>
      <c r="FP1326" s="6"/>
      <c r="FQ1326" s="5"/>
      <c r="FR1326" s="5"/>
      <c r="FS1326" s="4"/>
      <c r="FT1326" s="6"/>
      <c r="FU1326" s="4"/>
      <c r="FV1326" s="6"/>
      <c r="FW1326" s="5"/>
      <c r="FX1326" s="5"/>
      <c r="FY1326" s="4"/>
      <c r="FZ1326" s="6"/>
      <c r="GA1326" s="4"/>
      <c r="GB1326" s="6"/>
      <c r="GC1326" s="5"/>
      <c r="GD1326" s="5"/>
      <c r="GE1326" s="4"/>
      <c r="GF1326" s="6"/>
      <c r="GG1326" s="4"/>
      <c r="GH1326" s="6"/>
      <c r="GI1326" s="5"/>
      <c r="GJ1326" s="5"/>
      <c r="GK1326" s="4"/>
      <c r="GL1326" s="6"/>
      <c r="GM1326" s="4"/>
      <c r="GN1326" s="6"/>
      <c r="GO1326" s="5"/>
      <c r="GP1326" s="5"/>
      <c r="GQ1326" s="4"/>
      <c r="GR1326" s="6"/>
      <c r="GS1326" s="4"/>
      <c r="GT1326" s="6"/>
      <c r="GU1326" s="5"/>
      <c r="GV1326" s="5"/>
      <c r="GW1326" s="4"/>
      <c r="GX1326" s="6"/>
      <c r="GY1326" s="4"/>
      <c r="GZ1326" s="6"/>
      <c r="HA1326" s="5"/>
      <c r="HB1326" s="5"/>
      <c r="HC1326" s="4"/>
      <c r="HD1326" s="6"/>
      <c r="HE1326" s="4"/>
      <c r="HF1326" s="6"/>
      <c r="HG1326" s="5"/>
      <c r="HH1326" s="5"/>
      <c r="HI1326" s="4"/>
      <c r="HJ1326" s="6"/>
      <c r="HK1326" s="4"/>
      <c r="HL1326" s="6"/>
      <c r="HM1326" s="5"/>
      <c r="HN1326" s="5"/>
      <c r="HO1326" s="4"/>
      <c r="HP1326" s="6"/>
      <c r="HQ1326" s="4"/>
      <c r="HR1326" s="6"/>
      <c r="HS1326" s="5"/>
      <c r="HT1326" s="5"/>
      <c r="HU1326" s="4"/>
      <c r="HV1326" s="6"/>
      <c r="HW1326" s="4"/>
      <c r="HX1326" s="6"/>
      <c r="HY1326" s="5"/>
      <c r="HZ1326" s="5"/>
      <c r="IA1326" s="4"/>
      <c r="IB1326" s="6"/>
      <c r="IC1326" s="4"/>
      <c r="ID1326" s="6"/>
      <c r="IE1326" s="5"/>
      <c r="IF1326" s="5"/>
      <c r="IG1326" s="4"/>
      <c r="IH1326" s="6"/>
      <c r="II1326" s="4"/>
      <c r="IJ1326" s="6"/>
      <c r="IK1326" s="5"/>
      <c r="IL1326" s="5"/>
      <c r="IM1326" s="4"/>
      <c r="IN1326" s="6"/>
      <c r="IO1326" s="4"/>
      <c r="IP1326" s="6"/>
      <c r="IQ1326" s="5"/>
      <c r="IR1326" s="5"/>
      <c r="IS1326" s="4"/>
      <c r="IT1326" s="6"/>
      <c r="IU1326" s="4"/>
      <c r="IV1326" s="6"/>
      <c r="IW1326" s="5"/>
      <c r="IX1326" s="5"/>
      <c r="IY1326" s="4"/>
      <c r="IZ1326" s="6"/>
      <c r="JA1326" s="4"/>
      <c r="JB1326" s="6"/>
      <c r="JC1326" s="5"/>
      <c r="JD1326" s="5"/>
      <c r="JE1326" s="4"/>
      <c r="JF1326" s="6"/>
      <c r="JG1326" s="4"/>
      <c r="JH1326" s="6"/>
      <c r="JI1326" s="5"/>
      <c r="JJ1326" s="5"/>
      <c r="JK1326" s="4"/>
      <c r="JL1326" s="6"/>
      <c r="JM1326" s="4"/>
      <c r="JN1326" s="6"/>
      <c r="JO1326" s="5"/>
      <c r="JP1326" s="5"/>
      <c r="JQ1326" s="4"/>
      <c r="JR1326" s="6"/>
      <c r="JS1326" s="4"/>
      <c r="JT1326" s="6"/>
      <c r="JU1326" s="5"/>
      <c r="JV1326" s="5"/>
      <c r="JW1326" s="4"/>
      <c r="JX1326" s="6"/>
      <c r="JY1326" s="4"/>
      <c r="JZ1326" s="6"/>
      <c r="KA1326" s="5"/>
      <c r="KB1326" s="5"/>
      <c r="KC1326" s="4"/>
      <c r="KD1326" s="6"/>
      <c r="KE1326" s="4"/>
      <c r="KF1326" s="6"/>
      <c r="KG1326" s="5"/>
      <c r="KH1326" s="5"/>
      <c r="KI1326" s="4"/>
      <c r="KJ1326" s="6"/>
      <c r="KK1326" s="4"/>
      <c r="KL1326" s="6"/>
      <c r="KM1326" s="5"/>
      <c r="KN1326" s="5"/>
    </row>
    <row r="1327">
      <c r="A1327" s="3" t="s">
        <v>85</v>
      </c>
      <c r="B1327" s="3" t="s">
        <v>712</v>
      </c>
      <c r="C1327" s="3" t="s">
        <v>547</v>
      </c>
      <c r="D1327" s="3" t="s">
        <v>712</v>
      </c>
      <c r="E1327" s="3" t="s">
        <v>918</v>
      </c>
      <c r="F1327" s="3" t="s">
        <v>104</v>
      </c>
      <c r="G1327" s="3" t="s">
        <v>104</v>
      </c>
      <c r="H1327" s="3" t="s">
        <v>104</v>
      </c>
      <c r="I1327" s="3" t="s">
        <v>1517</v>
      </c>
      <c r="J1327" s="3" t="s">
        <v>104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/>
      <c r="T1327" s="6"/>
      <c r="U1327" s="4"/>
      <c r="V1327" s="6"/>
      <c r="W1327" s="5"/>
      <c r="X1327" s="5"/>
      <c r="Y1327" s="4"/>
      <c r="Z1327" s="6"/>
      <c r="AA1327" s="4"/>
      <c r="AB1327" s="6"/>
      <c r="AC1327" s="5"/>
      <c r="AD1327" s="5"/>
      <c r="AE1327" s="4"/>
      <c r="AF1327" s="6"/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  <c r="AW1327" s="4"/>
      <c r="AX1327" s="6"/>
      <c r="AY1327" s="4"/>
      <c r="AZ1327" s="6"/>
      <c r="BA1327" s="5"/>
      <c r="BB1327" s="5"/>
      <c r="BC1327" s="4"/>
      <c r="BD1327" s="6"/>
      <c r="BE1327" s="4"/>
      <c r="BF1327" s="6"/>
      <c r="BG1327" s="5"/>
      <c r="BH1327" s="5"/>
      <c r="BI1327" s="4"/>
      <c r="BJ1327" s="6"/>
      <c r="BK1327" s="4"/>
      <c r="BL1327" s="6"/>
      <c r="BM1327" s="5"/>
      <c r="BN1327" s="5"/>
      <c r="BO1327" s="4"/>
      <c r="BP1327" s="6"/>
      <c r="BQ1327" s="4"/>
      <c r="BR1327" s="6"/>
      <c r="BS1327" s="5"/>
      <c r="BT1327" s="5"/>
      <c r="BU1327" s="4"/>
      <c r="BV1327" s="6"/>
      <c r="BW1327" s="4"/>
      <c r="BX1327" s="6"/>
      <c r="BY1327" s="5"/>
      <c r="BZ1327" s="5"/>
      <c r="CA1327" s="4"/>
      <c r="CB1327" s="6"/>
      <c r="CC1327" s="4"/>
      <c r="CD1327" s="6"/>
      <c r="CE1327" s="5"/>
      <c r="CF1327" s="5"/>
      <c r="CG1327" s="4"/>
      <c r="CH1327" s="6"/>
      <c r="CI1327" s="4"/>
      <c r="CJ1327" s="6"/>
      <c r="CK1327" s="5"/>
      <c r="CL1327" s="5"/>
      <c r="CM1327" s="4"/>
      <c r="CN1327" s="6"/>
      <c r="CO1327" s="4"/>
      <c r="CP1327" s="6"/>
      <c r="CQ1327" s="5"/>
      <c r="CR1327" s="5"/>
      <c r="CS1327" s="4"/>
      <c r="CT1327" s="6"/>
      <c r="CU1327" s="4"/>
      <c r="CV1327" s="6"/>
      <c r="CW1327" s="5"/>
      <c r="CX1327" s="5"/>
      <c r="CY1327" s="4"/>
      <c r="CZ1327" s="6"/>
      <c r="DA1327" s="4"/>
      <c r="DB1327" s="6"/>
      <c r="DC1327" s="5"/>
      <c r="DD1327" s="5"/>
      <c r="DE1327" s="4"/>
      <c r="DF1327" s="6"/>
      <c r="DG1327" s="4"/>
      <c r="DH1327" s="6"/>
      <c r="DI1327" s="5"/>
      <c r="DJ1327" s="5"/>
      <c r="DK1327" s="4"/>
      <c r="DL1327" s="6"/>
      <c r="DM1327" s="4"/>
      <c r="DN1327" s="6"/>
      <c r="DO1327" s="5"/>
      <c r="DP1327" s="5"/>
      <c r="DQ1327" s="4"/>
      <c r="DR1327" s="6"/>
      <c r="DS1327" s="4"/>
      <c r="DT1327" s="6"/>
      <c r="DU1327" s="5"/>
      <c r="DV1327" s="5"/>
      <c r="DW1327" s="4"/>
      <c r="DX1327" s="6"/>
      <c r="DY1327" s="4"/>
      <c r="DZ1327" s="6"/>
      <c r="EA1327" s="5"/>
      <c r="EB1327" s="5"/>
      <c r="EC1327" s="4"/>
      <c r="ED1327" s="6"/>
      <c r="EE1327" s="4"/>
      <c r="EF1327" s="6"/>
      <c r="EG1327" s="5"/>
      <c r="EH1327" s="5"/>
      <c r="EI1327" s="4"/>
      <c r="EJ1327" s="6"/>
      <c r="EK1327" s="4"/>
      <c r="EL1327" s="6"/>
      <c r="EM1327" s="5"/>
      <c r="EN1327" s="5"/>
      <c r="EO1327" s="4"/>
      <c r="EP1327" s="6"/>
      <c r="EQ1327" s="4"/>
      <c r="ER1327" s="6"/>
      <c r="ES1327" s="5"/>
      <c r="ET1327" s="5"/>
      <c r="EU1327" s="4"/>
      <c r="EV1327" s="6"/>
      <c r="EW1327" s="4"/>
      <c r="EX1327" s="6"/>
      <c r="EY1327" s="5"/>
      <c r="EZ1327" s="5"/>
      <c r="FA1327" s="4"/>
      <c r="FB1327" s="6"/>
      <c r="FC1327" s="4"/>
      <c r="FD1327" s="6"/>
      <c r="FE1327" s="5"/>
      <c r="FF1327" s="5"/>
      <c r="FG1327" s="4"/>
      <c r="FH1327" s="6"/>
      <c r="FI1327" s="4"/>
      <c r="FJ1327" s="6"/>
      <c r="FK1327" s="5"/>
      <c r="FL1327" s="5"/>
      <c r="FM1327" s="4"/>
      <c r="FN1327" s="6"/>
      <c r="FO1327" s="4"/>
      <c r="FP1327" s="6"/>
      <c r="FQ1327" s="5"/>
      <c r="FR1327" s="5"/>
      <c r="FS1327" s="4"/>
      <c r="FT1327" s="6"/>
      <c r="FU1327" s="4"/>
      <c r="FV1327" s="6"/>
      <c r="FW1327" s="5"/>
      <c r="FX1327" s="5"/>
      <c r="FY1327" s="4"/>
      <c r="FZ1327" s="6"/>
      <c r="GA1327" s="4"/>
      <c r="GB1327" s="6"/>
      <c r="GC1327" s="5"/>
      <c r="GD1327" s="5"/>
      <c r="GE1327" s="4"/>
      <c r="GF1327" s="6"/>
      <c r="GG1327" s="4"/>
      <c r="GH1327" s="6"/>
      <c r="GI1327" s="5"/>
      <c r="GJ1327" s="5"/>
      <c r="GK1327" s="4"/>
      <c r="GL1327" s="6"/>
      <c r="GM1327" s="4"/>
      <c r="GN1327" s="6"/>
      <c r="GO1327" s="5"/>
      <c r="GP1327" s="5"/>
      <c r="GQ1327" s="4"/>
      <c r="GR1327" s="6"/>
      <c r="GS1327" s="4"/>
      <c r="GT1327" s="6"/>
      <c r="GU1327" s="5"/>
      <c r="GV1327" s="5"/>
      <c r="GW1327" s="4"/>
      <c r="GX1327" s="6"/>
      <c r="GY1327" s="4"/>
      <c r="GZ1327" s="6"/>
      <c r="HA1327" s="5"/>
      <c r="HB1327" s="5"/>
      <c r="HC1327" s="4"/>
      <c r="HD1327" s="6"/>
      <c r="HE1327" s="4"/>
      <c r="HF1327" s="6"/>
      <c r="HG1327" s="5"/>
      <c r="HH1327" s="5"/>
      <c r="HI1327" s="4"/>
      <c r="HJ1327" s="6"/>
      <c r="HK1327" s="4"/>
      <c r="HL1327" s="6"/>
      <c r="HM1327" s="5"/>
      <c r="HN1327" s="5"/>
      <c r="HO1327" s="4"/>
      <c r="HP1327" s="6"/>
      <c r="HQ1327" s="4"/>
      <c r="HR1327" s="6"/>
      <c r="HS1327" s="5"/>
      <c r="HT1327" s="5"/>
      <c r="HU1327" s="4"/>
      <c r="HV1327" s="6"/>
      <c r="HW1327" s="4"/>
      <c r="HX1327" s="6"/>
      <c r="HY1327" s="5"/>
      <c r="HZ1327" s="5"/>
      <c r="IA1327" s="4"/>
      <c r="IB1327" s="6"/>
      <c r="IC1327" s="4"/>
      <c r="ID1327" s="6"/>
      <c r="IE1327" s="5"/>
      <c r="IF1327" s="5"/>
      <c r="IG1327" s="4"/>
      <c r="IH1327" s="6"/>
      <c r="II1327" s="4"/>
      <c r="IJ1327" s="6"/>
      <c r="IK1327" s="5"/>
      <c r="IL1327" s="5"/>
      <c r="IM1327" s="4"/>
      <c r="IN1327" s="6"/>
      <c r="IO1327" s="4"/>
      <c r="IP1327" s="6"/>
      <c r="IQ1327" s="5"/>
      <c r="IR1327" s="5"/>
      <c r="IS1327" s="4"/>
      <c r="IT1327" s="6"/>
      <c r="IU1327" s="4"/>
      <c r="IV1327" s="6"/>
      <c r="IW1327" s="5"/>
      <c r="IX1327" s="5"/>
      <c r="IY1327" s="4"/>
      <c r="IZ1327" s="6"/>
      <c r="JA1327" s="4"/>
      <c r="JB1327" s="6"/>
      <c r="JC1327" s="5"/>
      <c r="JD1327" s="5"/>
      <c r="JE1327" s="4"/>
      <c r="JF1327" s="6"/>
      <c r="JG1327" s="4"/>
      <c r="JH1327" s="6"/>
      <c r="JI1327" s="5"/>
      <c r="JJ1327" s="5"/>
      <c r="JK1327" s="4"/>
      <c r="JL1327" s="6"/>
      <c r="JM1327" s="4"/>
      <c r="JN1327" s="6"/>
      <c r="JO1327" s="5"/>
      <c r="JP1327" s="5"/>
      <c r="JQ1327" s="4"/>
      <c r="JR1327" s="6"/>
      <c r="JS1327" s="4"/>
      <c r="JT1327" s="6"/>
      <c r="JU1327" s="5"/>
      <c r="JV1327" s="5"/>
      <c r="JW1327" s="4"/>
      <c r="JX1327" s="6"/>
      <c r="JY1327" s="4"/>
      <c r="JZ1327" s="6"/>
      <c r="KA1327" s="5"/>
      <c r="KB1327" s="5"/>
      <c r="KC1327" s="4"/>
      <c r="KD1327" s="6"/>
      <c r="KE1327" s="4"/>
      <c r="KF1327" s="6"/>
      <c r="KG1327" s="5"/>
      <c r="KH1327" s="5"/>
      <c r="KI1327" s="4"/>
      <c r="KJ1327" s="6"/>
      <c r="KK1327" s="4"/>
      <c r="KL1327" s="6"/>
      <c r="KM1327" s="5"/>
      <c r="KN1327" s="5"/>
    </row>
    <row r="1328">
      <c r="A1328" s="3" t="s">
        <v>85</v>
      </c>
      <c r="B1328" s="3" t="s">
        <v>712</v>
      </c>
      <c r="C1328" s="3" t="s">
        <v>547</v>
      </c>
      <c r="D1328" s="3" t="s">
        <v>712</v>
      </c>
      <c r="E1328" s="3" t="s">
        <v>884</v>
      </c>
      <c r="F1328" s="3" t="s">
        <v>104</v>
      </c>
      <c r="G1328" s="3" t="s">
        <v>104</v>
      </c>
      <c r="H1328" s="3" t="s">
        <v>104</v>
      </c>
      <c r="I1328" s="3" t="s">
        <v>884</v>
      </c>
      <c r="J1328" s="3" t="s">
        <v>104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/>
      <c r="T1328" s="6"/>
      <c r="U1328" s="4"/>
      <c r="V1328" s="6"/>
      <c r="W1328" s="5"/>
      <c r="X1328" s="5"/>
      <c r="Y1328" s="4"/>
      <c r="Z1328" s="6"/>
      <c r="AA1328" s="4"/>
      <c r="AB1328" s="6"/>
      <c r="AC1328" s="5"/>
      <c r="AD1328" s="5"/>
      <c r="AE1328" s="4"/>
      <c r="AF1328" s="6"/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  <c r="AW1328" s="4"/>
      <c r="AX1328" s="6"/>
      <c r="AY1328" s="4"/>
      <c r="AZ1328" s="6"/>
      <c r="BA1328" s="5"/>
      <c r="BB1328" s="5"/>
      <c r="BC1328" s="4"/>
      <c r="BD1328" s="6"/>
      <c r="BE1328" s="4"/>
      <c r="BF1328" s="6"/>
      <c r="BG1328" s="5"/>
      <c r="BH1328" s="5"/>
      <c r="BI1328" s="4"/>
      <c r="BJ1328" s="6"/>
      <c r="BK1328" s="4"/>
      <c r="BL1328" s="6"/>
      <c r="BM1328" s="5"/>
      <c r="BN1328" s="5"/>
      <c r="BO1328" s="4"/>
      <c r="BP1328" s="6"/>
      <c r="BQ1328" s="4"/>
      <c r="BR1328" s="6"/>
      <c r="BS1328" s="5"/>
      <c r="BT1328" s="5"/>
      <c r="BU1328" s="4"/>
      <c r="BV1328" s="6"/>
      <c r="BW1328" s="4"/>
      <c r="BX1328" s="6"/>
      <c r="BY1328" s="5"/>
      <c r="BZ1328" s="5"/>
      <c r="CA1328" s="4"/>
      <c r="CB1328" s="6"/>
      <c r="CC1328" s="4"/>
      <c r="CD1328" s="6"/>
      <c r="CE1328" s="5"/>
      <c r="CF1328" s="5"/>
      <c r="CG1328" s="4"/>
      <c r="CH1328" s="6"/>
      <c r="CI1328" s="4"/>
      <c r="CJ1328" s="6"/>
      <c r="CK1328" s="5"/>
      <c r="CL1328" s="5"/>
      <c r="CM1328" s="4"/>
      <c r="CN1328" s="6"/>
      <c r="CO1328" s="4"/>
      <c r="CP1328" s="6"/>
      <c r="CQ1328" s="5"/>
      <c r="CR1328" s="5"/>
      <c r="CS1328" s="4"/>
      <c r="CT1328" s="6"/>
      <c r="CU1328" s="4"/>
      <c r="CV1328" s="6"/>
      <c r="CW1328" s="5"/>
      <c r="CX1328" s="5"/>
      <c r="CY1328" s="4"/>
      <c r="CZ1328" s="6"/>
      <c r="DA1328" s="4"/>
      <c r="DB1328" s="6"/>
      <c r="DC1328" s="5"/>
      <c r="DD1328" s="5"/>
      <c r="DE1328" s="4"/>
      <c r="DF1328" s="6"/>
      <c r="DG1328" s="4"/>
      <c r="DH1328" s="6"/>
      <c r="DI1328" s="5"/>
      <c r="DJ1328" s="5"/>
      <c r="DK1328" s="4"/>
      <c r="DL1328" s="6"/>
      <c r="DM1328" s="4"/>
      <c r="DN1328" s="6"/>
      <c r="DO1328" s="5"/>
      <c r="DP1328" s="5"/>
      <c r="DQ1328" s="4"/>
      <c r="DR1328" s="6"/>
      <c r="DS1328" s="4"/>
      <c r="DT1328" s="6"/>
      <c r="DU1328" s="5"/>
      <c r="DV1328" s="5"/>
      <c r="DW1328" s="4"/>
      <c r="DX1328" s="6"/>
      <c r="DY1328" s="4"/>
      <c r="DZ1328" s="6"/>
      <c r="EA1328" s="5"/>
      <c r="EB1328" s="5"/>
      <c r="EC1328" s="4"/>
      <c r="ED1328" s="6"/>
      <c r="EE1328" s="4"/>
      <c r="EF1328" s="6"/>
      <c r="EG1328" s="5"/>
      <c r="EH1328" s="5"/>
      <c r="EI1328" s="4"/>
      <c r="EJ1328" s="6"/>
      <c r="EK1328" s="4"/>
      <c r="EL1328" s="6"/>
      <c r="EM1328" s="5"/>
      <c r="EN1328" s="5"/>
      <c r="EO1328" s="4"/>
      <c r="EP1328" s="6"/>
      <c r="EQ1328" s="4"/>
      <c r="ER1328" s="6"/>
      <c r="ES1328" s="5"/>
      <c r="ET1328" s="5"/>
      <c r="EU1328" s="4"/>
      <c r="EV1328" s="6"/>
      <c r="EW1328" s="4"/>
      <c r="EX1328" s="6"/>
      <c r="EY1328" s="5"/>
      <c r="EZ1328" s="5"/>
      <c r="FA1328" s="4"/>
      <c r="FB1328" s="6"/>
      <c r="FC1328" s="4"/>
      <c r="FD1328" s="6"/>
      <c r="FE1328" s="5"/>
      <c r="FF1328" s="5"/>
      <c r="FG1328" s="4"/>
      <c r="FH1328" s="6"/>
      <c r="FI1328" s="4"/>
      <c r="FJ1328" s="6"/>
      <c r="FK1328" s="5"/>
      <c r="FL1328" s="5"/>
      <c r="FM1328" s="4"/>
      <c r="FN1328" s="6"/>
      <c r="FO1328" s="4"/>
      <c r="FP1328" s="6"/>
      <c r="FQ1328" s="5"/>
      <c r="FR1328" s="5"/>
      <c r="FS1328" s="4"/>
      <c r="FT1328" s="6"/>
      <c r="FU1328" s="4"/>
      <c r="FV1328" s="6"/>
      <c r="FW1328" s="5"/>
      <c r="FX1328" s="5"/>
      <c r="FY1328" s="4"/>
      <c r="FZ1328" s="6"/>
      <c r="GA1328" s="4"/>
      <c r="GB1328" s="6"/>
      <c r="GC1328" s="5"/>
      <c r="GD1328" s="5"/>
      <c r="GE1328" s="4"/>
      <c r="GF1328" s="6"/>
      <c r="GG1328" s="4"/>
      <c r="GH1328" s="6"/>
      <c r="GI1328" s="5"/>
      <c r="GJ1328" s="5"/>
      <c r="GK1328" s="4"/>
      <c r="GL1328" s="6"/>
      <c r="GM1328" s="4"/>
      <c r="GN1328" s="6"/>
      <c r="GO1328" s="5"/>
      <c r="GP1328" s="5"/>
      <c r="GQ1328" s="4"/>
      <c r="GR1328" s="6"/>
      <c r="GS1328" s="4"/>
      <c r="GT1328" s="6"/>
      <c r="GU1328" s="5"/>
      <c r="GV1328" s="5"/>
      <c r="GW1328" s="4"/>
      <c r="GX1328" s="6"/>
      <c r="GY1328" s="4"/>
      <c r="GZ1328" s="6"/>
      <c r="HA1328" s="5"/>
      <c r="HB1328" s="5"/>
      <c r="HC1328" s="4"/>
      <c r="HD1328" s="6"/>
      <c r="HE1328" s="4"/>
      <c r="HF1328" s="6"/>
      <c r="HG1328" s="5"/>
      <c r="HH1328" s="5"/>
      <c r="HI1328" s="4"/>
      <c r="HJ1328" s="6"/>
      <c r="HK1328" s="4"/>
      <c r="HL1328" s="6"/>
      <c r="HM1328" s="5"/>
      <c r="HN1328" s="5"/>
      <c r="HO1328" s="4"/>
      <c r="HP1328" s="6"/>
      <c r="HQ1328" s="4"/>
      <c r="HR1328" s="6"/>
      <c r="HS1328" s="5"/>
      <c r="HT1328" s="5"/>
      <c r="HU1328" s="4"/>
      <c r="HV1328" s="6"/>
      <c r="HW1328" s="4"/>
      <c r="HX1328" s="6"/>
      <c r="HY1328" s="5"/>
      <c r="HZ1328" s="5"/>
      <c r="IA1328" s="4"/>
      <c r="IB1328" s="6"/>
      <c r="IC1328" s="4"/>
      <c r="ID1328" s="6"/>
      <c r="IE1328" s="5"/>
      <c r="IF1328" s="5"/>
      <c r="IG1328" s="4"/>
      <c r="IH1328" s="6"/>
      <c r="II1328" s="4"/>
      <c r="IJ1328" s="6"/>
      <c r="IK1328" s="5"/>
      <c r="IL1328" s="5"/>
      <c r="IM1328" s="4"/>
      <c r="IN1328" s="6"/>
      <c r="IO1328" s="4"/>
      <c r="IP1328" s="6"/>
      <c r="IQ1328" s="5"/>
      <c r="IR1328" s="5"/>
      <c r="IS1328" s="4"/>
      <c r="IT1328" s="6"/>
      <c r="IU1328" s="4"/>
      <c r="IV1328" s="6"/>
      <c r="IW1328" s="5"/>
      <c r="IX1328" s="5"/>
      <c r="IY1328" s="4"/>
      <c r="IZ1328" s="6"/>
      <c r="JA1328" s="4"/>
      <c r="JB1328" s="6"/>
      <c r="JC1328" s="5"/>
      <c r="JD1328" s="5"/>
      <c r="JE1328" s="4"/>
      <c r="JF1328" s="6"/>
      <c r="JG1328" s="4"/>
      <c r="JH1328" s="6"/>
      <c r="JI1328" s="5"/>
      <c r="JJ1328" s="5"/>
      <c r="JK1328" s="4"/>
      <c r="JL1328" s="6"/>
      <c r="JM1328" s="4"/>
      <c r="JN1328" s="6"/>
      <c r="JO1328" s="5"/>
      <c r="JP1328" s="5"/>
      <c r="JQ1328" s="4"/>
      <c r="JR1328" s="6"/>
      <c r="JS1328" s="4"/>
      <c r="JT1328" s="6"/>
      <c r="JU1328" s="5"/>
      <c r="JV1328" s="5"/>
      <c r="JW1328" s="4"/>
      <c r="JX1328" s="6"/>
      <c r="JY1328" s="4"/>
      <c r="JZ1328" s="6"/>
      <c r="KA1328" s="5"/>
      <c r="KB1328" s="5"/>
      <c r="KC1328" s="4"/>
      <c r="KD1328" s="6"/>
      <c r="KE1328" s="4"/>
      <c r="KF1328" s="6"/>
      <c r="KG1328" s="5"/>
      <c r="KH1328" s="5"/>
      <c r="KI1328" s="4"/>
      <c r="KJ1328" s="6"/>
      <c r="KK1328" s="4"/>
      <c r="KL1328" s="6"/>
      <c r="KM1328" s="5"/>
      <c r="KN1328" s="5"/>
    </row>
    <row r="1329">
      <c r="A1329" s="3" t="s">
        <v>85</v>
      </c>
      <c r="B1329" s="3" t="s">
        <v>712</v>
      </c>
      <c r="C1329" s="3" t="s">
        <v>547</v>
      </c>
      <c r="D1329" s="3" t="s">
        <v>712</v>
      </c>
      <c r="E1329" s="3" t="s">
        <v>917</v>
      </c>
      <c r="F1329" s="3" t="s">
        <v>104</v>
      </c>
      <c r="G1329" s="3" t="s">
        <v>104</v>
      </c>
      <c r="H1329" s="3" t="s">
        <v>104</v>
      </c>
      <c r="I1329" s="3" t="s">
        <v>1518</v>
      </c>
      <c r="J1329" s="3" t="s">
        <v>104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/>
      <c r="T1329" s="6"/>
      <c r="U1329" s="4"/>
      <c r="V1329" s="6"/>
      <c r="W1329" s="5"/>
      <c r="X1329" s="5"/>
      <c r="Y1329" s="4"/>
      <c r="Z1329" s="6"/>
      <c r="AA1329" s="4"/>
      <c r="AB1329" s="6"/>
      <c r="AC1329" s="5"/>
      <c r="AD1329" s="5"/>
      <c r="AE1329" s="4"/>
      <c r="AF1329" s="6"/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  <c r="AW1329" s="4"/>
      <c r="AX1329" s="6"/>
      <c r="AY1329" s="4"/>
      <c r="AZ1329" s="6"/>
      <c r="BA1329" s="5"/>
      <c r="BB1329" s="5"/>
      <c r="BC1329" s="4"/>
      <c r="BD1329" s="6"/>
      <c r="BE1329" s="4"/>
      <c r="BF1329" s="6"/>
      <c r="BG1329" s="5"/>
      <c r="BH1329" s="5"/>
      <c r="BI1329" s="4"/>
      <c r="BJ1329" s="6"/>
      <c r="BK1329" s="4"/>
      <c r="BL1329" s="6"/>
      <c r="BM1329" s="5"/>
      <c r="BN1329" s="5"/>
      <c r="BO1329" s="4"/>
      <c r="BP1329" s="6"/>
      <c r="BQ1329" s="4"/>
      <c r="BR1329" s="6"/>
      <c r="BS1329" s="5"/>
      <c r="BT1329" s="5"/>
      <c r="BU1329" s="4"/>
      <c r="BV1329" s="6"/>
      <c r="BW1329" s="4"/>
      <c r="BX1329" s="6"/>
      <c r="BY1329" s="5"/>
      <c r="BZ1329" s="5"/>
      <c r="CA1329" s="4"/>
      <c r="CB1329" s="6"/>
      <c r="CC1329" s="4"/>
      <c r="CD1329" s="6"/>
      <c r="CE1329" s="5"/>
      <c r="CF1329" s="5"/>
      <c r="CG1329" s="4"/>
      <c r="CH1329" s="6"/>
      <c r="CI1329" s="4"/>
      <c r="CJ1329" s="6"/>
      <c r="CK1329" s="5"/>
      <c r="CL1329" s="5"/>
      <c r="CM1329" s="4"/>
      <c r="CN1329" s="6"/>
      <c r="CO1329" s="4"/>
      <c r="CP1329" s="6"/>
      <c r="CQ1329" s="5"/>
      <c r="CR1329" s="5"/>
      <c r="CS1329" s="4"/>
      <c r="CT1329" s="6"/>
      <c r="CU1329" s="4"/>
      <c r="CV1329" s="6"/>
      <c r="CW1329" s="5"/>
      <c r="CX1329" s="5"/>
      <c r="CY1329" s="4"/>
      <c r="CZ1329" s="6"/>
      <c r="DA1329" s="4"/>
      <c r="DB1329" s="6"/>
      <c r="DC1329" s="5"/>
      <c r="DD1329" s="5"/>
      <c r="DE1329" s="4"/>
      <c r="DF1329" s="6"/>
      <c r="DG1329" s="4"/>
      <c r="DH1329" s="6"/>
      <c r="DI1329" s="5"/>
      <c r="DJ1329" s="5"/>
      <c r="DK1329" s="4"/>
      <c r="DL1329" s="6"/>
      <c r="DM1329" s="4"/>
      <c r="DN1329" s="6"/>
      <c r="DO1329" s="5"/>
      <c r="DP1329" s="5"/>
      <c r="DQ1329" s="4"/>
      <c r="DR1329" s="6"/>
      <c r="DS1329" s="4"/>
      <c r="DT1329" s="6"/>
      <c r="DU1329" s="5"/>
      <c r="DV1329" s="5"/>
      <c r="DW1329" s="4"/>
      <c r="DX1329" s="6"/>
      <c r="DY1329" s="4"/>
      <c r="DZ1329" s="6"/>
      <c r="EA1329" s="5"/>
      <c r="EB1329" s="5"/>
      <c r="EC1329" s="4"/>
      <c r="ED1329" s="6"/>
      <c r="EE1329" s="4"/>
      <c r="EF1329" s="6"/>
      <c r="EG1329" s="5"/>
      <c r="EH1329" s="5"/>
      <c r="EI1329" s="4"/>
      <c r="EJ1329" s="6"/>
      <c r="EK1329" s="4"/>
      <c r="EL1329" s="6"/>
      <c r="EM1329" s="5"/>
      <c r="EN1329" s="5"/>
      <c r="EO1329" s="4"/>
      <c r="EP1329" s="6"/>
      <c r="EQ1329" s="4"/>
      <c r="ER1329" s="6"/>
      <c r="ES1329" s="5"/>
      <c r="ET1329" s="5"/>
      <c r="EU1329" s="4"/>
      <c r="EV1329" s="6"/>
      <c r="EW1329" s="4"/>
      <c r="EX1329" s="6"/>
      <c r="EY1329" s="5"/>
      <c r="EZ1329" s="5"/>
      <c r="FA1329" s="4"/>
      <c r="FB1329" s="6"/>
      <c r="FC1329" s="4"/>
      <c r="FD1329" s="6"/>
      <c r="FE1329" s="5"/>
      <c r="FF1329" s="5"/>
      <c r="FG1329" s="4"/>
      <c r="FH1329" s="6"/>
      <c r="FI1329" s="4"/>
      <c r="FJ1329" s="6"/>
      <c r="FK1329" s="5"/>
      <c r="FL1329" s="5"/>
      <c r="FM1329" s="4"/>
      <c r="FN1329" s="6"/>
      <c r="FO1329" s="4"/>
      <c r="FP1329" s="6"/>
      <c r="FQ1329" s="5"/>
      <c r="FR1329" s="5"/>
      <c r="FS1329" s="4"/>
      <c r="FT1329" s="6"/>
      <c r="FU1329" s="4"/>
      <c r="FV1329" s="6"/>
      <c r="FW1329" s="5"/>
      <c r="FX1329" s="5"/>
      <c r="FY1329" s="4"/>
      <c r="FZ1329" s="6"/>
      <c r="GA1329" s="4"/>
      <c r="GB1329" s="6"/>
      <c r="GC1329" s="5"/>
      <c r="GD1329" s="5"/>
      <c r="GE1329" s="4"/>
      <c r="GF1329" s="6"/>
      <c r="GG1329" s="4"/>
      <c r="GH1329" s="6"/>
      <c r="GI1329" s="5"/>
      <c r="GJ1329" s="5"/>
      <c r="GK1329" s="4"/>
      <c r="GL1329" s="6"/>
      <c r="GM1329" s="4"/>
      <c r="GN1329" s="6"/>
      <c r="GO1329" s="5"/>
      <c r="GP1329" s="5"/>
      <c r="GQ1329" s="4"/>
      <c r="GR1329" s="6"/>
      <c r="GS1329" s="4"/>
      <c r="GT1329" s="6"/>
      <c r="GU1329" s="5"/>
      <c r="GV1329" s="5"/>
      <c r="GW1329" s="4"/>
      <c r="GX1329" s="6"/>
      <c r="GY1329" s="4"/>
      <c r="GZ1329" s="6"/>
      <c r="HA1329" s="5"/>
      <c r="HB1329" s="5"/>
      <c r="HC1329" s="4"/>
      <c r="HD1329" s="6"/>
      <c r="HE1329" s="4"/>
      <c r="HF1329" s="6"/>
      <c r="HG1329" s="5"/>
      <c r="HH1329" s="5"/>
      <c r="HI1329" s="4"/>
      <c r="HJ1329" s="6"/>
      <c r="HK1329" s="4"/>
      <c r="HL1329" s="6"/>
      <c r="HM1329" s="5"/>
      <c r="HN1329" s="5"/>
      <c r="HO1329" s="4"/>
      <c r="HP1329" s="6"/>
      <c r="HQ1329" s="4"/>
      <c r="HR1329" s="6"/>
      <c r="HS1329" s="5"/>
      <c r="HT1329" s="5"/>
      <c r="HU1329" s="4"/>
      <c r="HV1329" s="6"/>
      <c r="HW1329" s="4"/>
      <c r="HX1329" s="6"/>
      <c r="HY1329" s="5"/>
      <c r="HZ1329" s="5"/>
      <c r="IA1329" s="4"/>
      <c r="IB1329" s="6"/>
      <c r="IC1329" s="4"/>
      <c r="ID1329" s="6"/>
      <c r="IE1329" s="5"/>
      <c r="IF1329" s="5"/>
      <c r="IG1329" s="4"/>
      <c r="IH1329" s="6"/>
      <c r="II1329" s="4"/>
      <c r="IJ1329" s="6"/>
      <c r="IK1329" s="5"/>
      <c r="IL1329" s="5"/>
      <c r="IM1329" s="4"/>
      <c r="IN1329" s="6"/>
      <c r="IO1329" s="4"/>
      <c r="IP1329" s="6"/>
      <c r="IQ1329" s="5"/>
      <c r="IR1329" s="5"/>
      <c r="IS1329" s="4"/>
      <c r="IT1329" s="6"/>
      <c r="IU1329" s="4"/>
      <c r="IV1329" s="6"/>
      <c r="IW1329" s="5"/>
      <c r="IX1329" s="5"/>
      <c r="IY1329" s="4"/>
      <c r="IZ1329" s="6"/>
      <c r="JA1329" s="4"/>
      <c r="JB1329" s="6"/>
      <c r="JC1329" s="5"/>
      <c r="JD1329" s="5"/>
      <c r="JE1329" s="4"/>
      <c r="JF1329" s="6"/>
      <c r="JG1329" s="4"/>
      <c r="JH1329" s="6"/>
      <c r="JI1329" s="5"/>
      <c r="JJ1329" s="5"/>
      <c r="JK1329" s="4"/>
      <c r="JL1329" s="6"/>
      <c r="JM1329" s="4"/>
      <c r="JN1329" s="6"/>
      <c r="JO1329" s="5"/>
      <c r="JP1329" s="5"/>
      <c r="JQ1329" s="4"/>
      <c r="JR1329" s="6"/>
      <c r="JS1329" s="4"/>
      <c r="JT1329" s="6"/>
      <c r="JU1329" s="5"/>
      <c r="JV1329" s="5"/>
      <c r="JW1329" s="4"/>
      <c r="JX1329" s="6"/>
      <c r="JY1329" s="4"/>
      <c r="JZ1329" s="6"/>
      <c r="KA1329" s="5"/>
      <c r="KB1329" s="5"/>
      <c r="KC1329" s="4"/>
      <c r="KD1329" s="6"/>
      <c r="KE1329" s="4"/>
      <c r="KF1329" s="6"/>
      <c r="KG1329" s="5"/>
      <c r="KH1329" s="5"/>
      <c r="KI1329" s="4"/>
      <c r="KJ1329" s="6"/>
      <c r="KK1329" s="4"/>
      <c r="KL1329" s="6"/>
      <c r="KM1329" s="5"/>
      <c r="KN1329" s="5"/>
    </row>
    <row r="1330">
      <c r="A1330" s="3" t="s">
        <v>85</v>
      </c>
      <c r="B1330" s="3" t="s">
        <v>712</v>
      </c>
      <c r="C1330" s="3" t="s">
        <v>547</v>
      </c>
      <c r="D1330" s="3" t="s">
        <v>712</v>
      </c>
      <c r="E1330" s="3" t="s">
        <v>918</v>
      </c>
      <c r="F1330" s="3" t="s">
        <v>104</v>
      </c>
      <c r="G1330" s="3" t="s">
        <v>104</v>
      </c>
      <c r="H1330" s="3" t="s">
        <v>104</v>
      </c>
      <c r="I1330" s="3" t="s">
        <v>1518</v>
      </c>
      <c r="J1330" s="3" t="s">
        <v>104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/>
      <c r="T1330" s="6"/>
      <c r="U1330" s="4"/>
      <c r="V1330" s="6"/>
      <c r="W1330" s="5"/>
      <c r="X1330" s="5"/>
      <c r="Y1330" s="4"/>
      <c r="Z1330" s="6"/>
      <c r="AA1330" s="4"/>
      <c r="AB1330" s="6"/>
      <c r="AC1330" s="5"/>
      <c r="AD1330" s="5"/>
      <c r="AE1330" s="4"/>
      <c r="AF1330" s="6"/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  <c r="AW1330" s="4"/>
      <c r="AX1330" s="6"/>
      <c r="AY1330" s="4"/>
      <c r="AZ1330" s="6"/>
      <c r="BA1330" s="5"/>
      <c r="BB1330" s="5"/>
      <c r="BC1330" s="4"/>
      <c r="BD1330" s="6"/>
      <c r="BE1330" s="4"/>
      <c r="BF1330" s="6"/>
      <c r="BG1330" s="5"/>
      <c r="BH1330" s="5"/>
      <c r="BI1330" s="4"/>
      <c r="BJ1330" s="6"/>
      <c r="BK1330" s="4"/>
      <c r="BL1330" s="6"/>
      <c r="BM1330" s="5"/>
      <c r="BN1330" s="5"/>
      <c r="BO1330" s="4"/>
      <c r="BP1330" s="6"/>
      <c r="BQ1330" s="4"/>
      <c r="BR1330" s="6"/>
      <c r="BS1330" s="5"/>
      <c r="BT1330" s="5"/>
      <c r="BU1330" s="4"/>
      <c r="BV1330" s="6"/>
      <c r="BW1330" s="4"/>
      <c r="BX1330" s="6"/>
      <c r="BY1330" s="5"/>
      <c r="BZ1330" s="5"/>
      <c r="CA1330" s="4"/>
      <c r="CB1330" s="6"/>
      <c r="CC1330" s="4"/>
      <c r="CD1330" s="6"/>
      <c r="CE1330" s="5"/>
      <c r="CF1330" s="5"/>
      <c r="CG1330" s="4"/>
      <c r="CH1330" s="6"/>
      <c r="CI1330" s="4"/>
      <c r="CJ1330" s="6"/>
      <c r="CK1330" s="5"/>
      <c r="CL1330" s="5"/>
      <c r="CM1330" s="4"/>
      <c r="CN1330" s="6"/>
      <c r="CO1330" s="4"/>
      <c r="CP1330" s="6"/>
      <c r="CQ1330" s="5"/>
      <c r="CR1330" s="5"/>
      <c r="CS1330" s="4"/>
      <c r="CT1330" s="6"/>
      <c r="CU1330" s="4"/>
      <c r="CV1330" s="6"/>
      <c r="CW1330" s="5"/>
      <c r="CX1330" s="5"/>
      <c r="CY1330" s="4"/>
      <c r="CZ1330" s="6"/>
      <c r="DA1330" s="4"/>
      <c r="DB1330" s="6"/>
      <c r="DC1330" s="5"/>
      <c r="DD1330" s="5"/>
      <c r="DE1330" s="4"/>
      <c r="DF1330" s="6"/>
      <c r="DG1330" s="4"/>
      <c r="DH1330" s="6"/>
      <c r="DI1330" s="5"/>
      <c r="DJ1330" s="5"/>
      <c r="DK1330" s="4"/>
      <c r="DL1330" s="6"/>
      <c r="DM1330" s="4"/>
      <c r="DN1330" s="6"/>
      <c r="DO1330" s="5"/>
      <c r="DP1330" s="5"/>
      <c r="DQ1330" s="4"/>
      <c r="DR1330" s="6"/>
      <c r="DS1330" s="4"/>
      <c r="DT1330" s="6"/>
      <c r="DU1330" s="5"/>
      <c r="DV1330" s="5"/>
      <c r="DW1330" s="4"/>
      <c r="DX1330" s="6"/>
      <c r="DY1330" s="4"/>
      <c r="DZ1330" s="6"/>
      <c r="EA1330" s="5"/>
      <c r="EB1330" s="5"/>
      <c r="EC1330" s="4"/>
      <c r="ED1330" s="6"/>
      <c r="EE1330" s="4"/>
      <c r="EF1330" s="6"/>
      <c r="EG1330" s="5"/>
      <c r="EH1330" s="5"/>
      <c r="EI1330" s="4"/>
      <c r="EJ1330" s="6"/>
      <c r="EK1330" s="4"/>
      <c r="EL1330" s="6"/>
      <c r="EM1330" s="5"/>
      <c r="EN1330" s="5"/>
      <c r="EO1330" s="4"/>
      <c r="EP1330" s="6"/>
      <c r="EQ1330" s="4"/>
      <c r="ER1330" s="6"/>
      <c r="ES1330" s="5"/>
      <c r="ET1330" s="5"/>
      <c r="EU1330" s="4"/>
      <c r="EV1330" s="6"/>
      <c r="EW1330" s="4"/>
      <c r="EX1330" s="6"/>
      <c r="EY1330" s="5"/>
      <c r="EZ1330" s="5"/>
      <c r="FA1330" s="4"/>
      <c r="FB1330" s="6"/>
      <c r="FC1330" s="4"/>
      <c r="FD1330" s="6"/>
      <c r="FE1330" s="5"/>
      <c r="FF1330" s="5"/>
      <c r="FG1330" s="4"/>
      <c r="FH1330" s="6"/>
      <c r="FI1330" s="4"/>
      <c r="FJ1330" s="6"/>
      <c r="FK1330" s="5"/>
      <c r="FL1330" s="5"/>
      <c r="FM1330" s="4"/>
      <c r="FN1330" s="6"/>
      <c r="FO1330" s="4"/>
      <c r="FP1330" s="6"/>
      <c r="FQ1330" s="5"/>
      <c r="FR1330" s="5"/>
      <c r="FS1330" s="4"/>
      <c r="FT1330" s="6"/>
      <c r="FU1330" s="4"/>
      <c r="FV1330" s="6"/>
      <c r="FW1330" s="5"/>
      <c r="FX1330" s="5"/>
      <c r="FY1330" s="4"/>
      <c r="FZ1330" s="6"/>
      <c r="GA1330" s="4"/>
      <c r="GB1330" s="6"/>
      <c r="GC1330" s="5"/>
      <c r="GD1330" s="5"/>
      <c r="GE1330" s="4"/>
      <c r="GF1330" s="6"/>
      <c r="GG1330" s="4"/>
      <c r="GH1330" s="6"/>
      <c r="GI1330" s="5"/>
      <c r="GJ1330" s="5"/>
      <c r="GK1330" s="4"/>
      <c r="GL1330" s="6"/>
      <c r="GM1330" s="4"/>
      <c r="GN1330" s="6"/>
      <c r="GO1330" s="5"/>
      <c r="GP1330" s="5"/>
      <c r="GQ1330" s="4"/>
      <c r="GR1330" s="6"/>
      <c r="GS1330" s="4"/>
      <c r="GT1330" s="6"/>
      <c r="GU1330" s="5"/>
      <c r="GV1330" s="5"/>
      <c r="GW1330" s="4"/>
      <c r="GX1330" s="6"/>
      <c r="GY1330" s="4"/>
      <c r="GZ1330" s="6"/>
      <c r="HA1330" s="5"/>
      <c r="HB1330" s="5"/>
      <c r="HC1330" s="4"/>
      <c r="HD1330" s="6"/>
      <c r="HE1330" s="4"/>
      <c r="HF1330" s="6"/>
      <c r="HG1330" s="5"/>
      <c r="HH1330" s="5"/>
      <c r="HI1330" s="4"/>
      <c r="HJ1330" s="6"/>
      <c r="HK1330" s="4"/>
      <c r="HL1330" s="6"/>
      <c r="HM1330" s="5"/>
      <c r="HN1330" s="5"/>
      <c r="HO1330" s="4"/>
      <c r="HP1330" s="6"/>
      <c r="HQ1330" s="4"/>
      <c r="HR1330" s="6"/>
      <c r="HS1330" s="5"/>
      <c r="HT1330" s="5"/>
      <c r="HU1330" s="4"/>
      <c r="HV1330" s="6"/>
      <c r="HW1330" s="4"/>
      <c r="HX1330" s="6"/>
      <c r="HY1330" s="5"/>
      <c r="HZ1330" s="5"/>
      <c r="IA1330" s="4"/>
      <c r="IB1330" s="6"/>
      <c r="IC1330" s="4"/>
      <c r="ID1330" s="6"/>
      <c r="IE1330" s="5"/>
      <c r="IF1330" s="5"/>
      <c r="IG1330" s="4"/>
      <c r="IH1330" s="6"/>
      <c r="II1330" s="4"/>
      <c r="IJ1330" s="6"/>
      <c r="IK1330" s="5"/>
      <c r="IL1330" s="5"/>
      <c r="IM1330" s="4"/>
      <c r="IN1330" s="6"/>
      <c r="IO1330" s="4"/>
      <c r="IP1330" s="6"/>
      <c r="IQ1330" s="5"/>
      <c r="IR1330" s="5"/>
      <c r="IS1330" s="4"/>
      <c r="IT1330" s="6"/>
      <c r="IU1330" s="4"/>
      <c r="IV1330" s="6"/>
      <c r="IW1330" s="5"/>
      <c r="IX1330" s="5"/>
      <c r="IY1330" s="4"/>
      <c r="IZ1330" s="6"/>
      <c r="JA1330" s="4"/>
      <c r="JB1330" s="6"/>
      <c r="JC1330" s="5"/>
      <c r="JD1330" s="5"/>
      <c r="JE1330" s="4"/>
      <c r="JF1330" s="6"/>
      <c r="JG1330" s="4"/>
      <c r="JH1330" s="6"/>
      <c r="JI1330" s="5"/>
      <c r="JJ1330" s="5"/>
      <c r="JK1330" s="4"/>
      <c r="JL1330" s="6"/>
      <c r="JM1330" s="4"/>
      <c r="JN1330" s="6"/>
      <c r="JO1330" s="5"/>
      <c r="JP1330" s="5"/>
      <c r="JQ1330" s="4"/>
      <c r="JR1330" s="6"/>
      <c r="JS1330" s="4"/>
      <c r="JT1330" s="6"/>
      <c r="JU1330" s="5"/>
      <c r="JV1330" s="5"/>
      <c r="JW1330" s="4"/>
      <c r="JX1330" s="6"/>
      <c r="JY1330" s="4"/>
      <c r="JZ1330" s="6"/>
      <c r="KA1330" s="5"/>
      <c r="KB1330" s="5"/>
      <c r="KC1330" s="4"/>
      <c r="KD1330" s="6"/>
      <c r="KE1330" s="4"/>
      <c r="KF1330" s="6"/>
      <c r="KG1330" s="5"/>
      <c r="KH1330" s="5"/>
      <c r="KI1330" s="4"/>
      <c r="KJ1330" s="6"/>
      <c r="KK1330" s="4"/>
      <c r="KL1330" s="6"/>
      <c r="KM1330" s="5"/>
      <c r="KN1330" s="5"/>
    </row>
    <row r="1331">
      <c r="A1331" s="3" t="s">
        <v>85</v>
      </c>
      <c r="B1331" s="3" t="s">
        <v>712</v>
      </c>
      <c r="C1331" s="3" t="s">
        <v>547</v>
      </c>
      <c r="D1331" s="3" t="s">
        <v>712</v>
      </c>
      <c r="E1331" s="3" t="s">
        <v>953</v>
      </c>
      <c r="F1331" s="3" t="s">
        <v>104</v>
      </c>
      <c r="G1331" s="3" t="s">
        <v>104</v>
      </c>
      <c r="H1331" s="3" t="s">
        <v>104</v>
      </c>
      <c r="I1331" s="3" t="s">
        <v>1310</v>
      </c>
      <c r="J1331" s="3" t="s">
        <v>104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/>
      <c r="T1331" s="6"/>
      <c r="U1331" s="4"/>
      <c r="V1331" s="6"/>
      <c r="W1331" s="5"/>
      <c r="X1331" s="5"/>
      <c r="Y1331" s="4"/>
      <c r="Z1331" s="6"/>
      <c r="AA1331" s="4"/>
      <c r="AB1331" s="6"/>
      <c r="AC1331" s="5"/>
      <c r="AD1331" s="5"/>
      <c r="AE1331" s="4"/>
      <c r="AF1331" s="6"/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  <c r="AW1331" s="4"/>
      <c r="AX1331" s="6"/>
      <c r="AY1331" s="4"/>
      <c r="AZ1331" s="6"/>
      <c r="BA1331" s="5"/>
      <c r="BB1331" s="5"/>
      <c r="BC1331" s="4"/>
      <c r="BD1331" s="6"/>
      <c r="BE1331" s="4"/>
      <c r="BF1331" s="6"/>
      <c r="BG1331" s="5"/>
      <c r="BH1331" s="5"/>
      <c r="BI1331" s="4"/>
      <c r="BJ1331" s="6"/>
      <c r="BK1331" s="4"/>
      <c r="BL1331" s="6"/>
      <c r="BM1331" s="5"/>
      <c r="BN1331" s="5"/>
      <c r="BO1331" s="4"/>
      <c r="BP1331" s="6"/>
      <c r="BQ1331" s="4"/>
      <c r="BR1331" s="6"/>
      <c r="BS1331" s="5"/>
      <c r="BT1331" s="5"/>
      <c r="BU1331" s="4"/>
      <c r="BV1331" s="6"/>
      <c r="BW1331" s="4"/>
      <c r="BX1331" s="6"/>
      <c r="BY1331" s="5"/>
      <c r="BZ1331" s="5"/>
      <c r="CA1331" s="4"/>
      <c r="CB1331" s="6"/>
      <c r="CC1331" s="4"/>
      <c r="CD1331" s="6"/>
      <c r="CE1331" s="5"/>
      <c r="CF1331" s="5"/>
      <c r="CG1331" s="4"/>
      <c r="CH1331" s="6"/>
      <c r="CI1331" s="4"/>
      <c r="CJ1331" s="6"/>
      <c r="CK1331" s="5"/>
      <c r="CL1331" s="5"/>
      <c r="CM1331" s="4"/>
      <c r="CN1331" s="6"/>
      <c r="CO1331" s="4"/>
      <c r="CP1331" s="6"/>
      <c r="CQ1331" s="5"/>
      <c r="CR1331" s="5"/>
      <c r="CS1331" s="4"/>
      <c r="CT1331" s="6"/>
      <c r="CU1331" s="4"/>
      <c r="CV1331" s="6"/>
      <c r="CW1331" s="5"/>
      <c r="CX1331" s="5"/>
      <c r="CY1331" s="4"/>
      <c r="CZ1331" s="6"/>
      <c r="DA1331" s="4"/>
      <c r="DB1331" s="6"/>
      <c r="DC1331" s="5"/>
      <c r="DD1331" s="5"/>
      <c r="DE1331" s="4"/>
      <c r="DF1331" s="6"/>
      <c r="DG1331" s="4"/>
      <c r="DH1331" s="6"/>
      <c r="DI1331" s="5"/>
      <c r="DJ1331" s="5"/>
      <c r="DK1331" s="4"/>
      <c r="DL1331" s="6"/>
      <c r="DM1331" s="4"/>
      <c r="DN1331" s="6"/>
      <c r="DO1331" s="5"/>
      <c r="DP1331" s="5"/>
      <c r="DQ1331" s="4"/>
      <c r="DR1331" s="6"/>
      <c r="DS1331" s="4"/>
      <c r="DT1331" s="6"/>
      <c r="DU1331" s="5"/>
      <c r="DV1331" s="5"/>
      <c r="DW1331" s="4"/>
      <c r="DX1331" s="6"/>
      <c r="DY1331" s="4"/>
      <c r="DZ1331" s="6"/>
      <c r="EA1331" s="5"/>
      <c r="EB1331" s="5"/>
      <c r="EC1331" s="4"/>
      <c r="ED1331" s="6"/>
      <c r="EE1331" s="4"/>
      <c r="EF1331" s="6"/>
      <c r="EG1331" s="5"/>
      <c r="EH1331" s="5"/>
      <c r="EI1331" s="4"/>
      <c r="EJ1331" s="6"/>
      <c r="EK1331" s="4"/>
      <c r="EL1331" s="6"/>
      <c r="EM1331" s="5"/>
      <c r="EN1331" s="5"/>
      <c r="EO1331" s="4"/>
      <c r="EP1331" s="6"/>
      <c r="EQ1331" s="4"/>
      <c r="ER1331" s="6"/>
      <c r="ES1331" s="5"/>
      <c r="ET1331" s="5"/>
      <c r="EU1331" s="4"/>
      <c r="EV1331" s="6"/>
      <c r="EW1331" s="4"/>
      <c r="EX1331" s="6"/>
      <c r="EY1331" s="5"/>
      <c r="EZ1331" s="5"/>
      <c r="FA1331" s="4"/>
      <c r="FB1331" s="6"/>
      <c r="FC1331" s="4"/>
      <c r="FD1331" s="6"/>
      <c r="FE1331" s="5"/>
      <c r="FF1331" s="5"/>
      <c r="FG1331" s="4"/>
      <c r="FH1331" s="6"/>
      <c r="FI1331" s="4"/>
      <c r="FJ1331" s="6"/>
      <c r="FK1331" s="5"/>
      <c r="FL1331" s="5"/>
      <c r="FM1331" s="4"/>
      <c r="FN1331" s="6"/>
      <c r="FO1331" s="4"/>
      <c r="FP1331" s="6"/>
      <c r="FQ1331" s="5"/>
      <c r="FR1331" s="5"/>
      <c r="FS1331" s="4"/>
      <c r="FT1331" s="6"/>
      <c r="FU1331" s="4"/>
      <c r="FV1331" s="6"/>
      <c r="FW1331" s="5"/>
      <c r="FX1331" s="5"/>
      <c r="FY1331" s="4"/>
      <c r="FZ1331" s="6"/>
      <c r="GA1331" s="4"/>
      <c r="GB1331" s="6"/>
      <c r="GC1331" s="5"/>
      <c r="GD1331" s="5"/>
      <c r="GE1331" s="4"/>
      <c r="GF1331" s="6"/>
      <c r="GG1331" s="4"/>
      <c r="GH1331" s="6"/>
      <c r="GI1331" s="5"/>
      <c r="GJ1331" s="5"/>
      <c r="GK1331" s="4"/>
      <c r="GL1331" s="6"/>
      <c r="GM1331" s="4"/>
      <c r="GN1331" s="6"/>
      <c r="GO1331" s="5"/>
      <c r="GP1331" s="5"/>
      <c r="GQ1331" s="4"/>
      <c r="GR1331" s="6"/>
      <c r="GS1331" s="4"/>
      <c r="GT1331" s="6"/>
      <c r="GU1331" s="5"/>
      <c r="GV1331" s="5"/>
      <c r="GW1331" s="4"/>
      <c r="GX1331" s="6"/>
      <c r="GY1331" s="4"/>
      <c r="GZ1331" s="6"/>
      <c r="HA1331" s="5"/>
      <c r="HB1331" s="5"/>
      <c r="HC1331" s="4"/>
      <c r="HD1331" s="6"/>
      <c r="HE1331" s="4"/>
      <c r="HF1331" s="6"/>
      <c r="HG1331" s="5"/>
      <c r="HH1331" s="5"/>
      <c r="HI1331" s="4"/>
      <c r="HJ1331" s="6"/>
      <c r="HK1331" s="4"/>
      <c r="HL1331" s="6"/>
      <c r="HM1331" s="5"/>
      <c r="HN1331" s="5"/>
      <c r="HO1331" s="4"/>
      <c r="HP1331" s="6"/>
      <c r="HQ1331" s="4"/>
      <c r="HR1331" s="6"/>
      <c r="HS1331" s="5"/>
      <c r="HT1331" s="5"/>
      <c r="HU1331" s="4"/>
      <c r="HV1331" s="6"/>
      <c r="HW1331" s="4"/>
      <c r="HX1331" s="6"/>
      <c r="HY1331" s="5"/>
      <c r="HZ1331" s="5"/>
      <c r="IA1331" s="4"/>
      <c r="IB1331" s="6"/>
      <c r="IC1331" s="4"/>
      <c r="ID1331" s="6"/>
      <c r="IE1331" s="5"/>
      <c r="IF1331" s="5"/>
      <c r="IG1331" s="4"/>
      <c r="IH1331" s="6"/>
      <c r="II1331" s="4"/>
      <c r="IJ1331" s="6"/>
      <c r="IK1331" s="5"/>
      <c r="IL1331" s="5"/>
      <c r="IM1331" s="4"/>
      <c r="IN1331" s="6"/>
      <c r="IO1331" s="4"/>
      <c r="IP1331" s="6"/>
      <c r="IQ1331" s="5"/>
      <c r="IR1331" s="5"/>
      <c r="IS1331" s="4"/>
      <c r="IT1331" s="6"/>
      <c r="IU1331" s="4"/>
      <c r="IV1331" s="6"/>
      <c r="IW1331" s="5"/>
      <c r="IX1331" s="5"/>
      <c r="IY1331" s="4"/>
      <c r="IZ1331" s="6"/>
      <c r="JA1331" s="4"/>
      <c r="JB1331" s="6"/>
      <c r="JC1331" s="5"/>
      <c r="JD1331" s="5"/>
      <c r="JE1331" s="4"/>
      <c r="JF1331" s="6"/>
      <c r="JG1331" s="4"/>
      <c r="JH1331" s="6"/>
      <c r="JI1331" s="5"/>
      <c r="JJ1331" s="5"/>
      <c r="JK1331" s="4"/>
      <c r="JL1331" s="6"/>
      <c r="JM1331" s="4"/>
      <c r="JN1331" s="6"/>
      <c r="JO1331" s="5"/>
      <c r="JP1331" s="5"/>
      <c r="JQ1331" s="4"/>
      <c r="JR1331" s="6"/>
      <c r="JS1331" s="4"/>
      <c r="JT1331" s="6"/>
      <c r="JU1331" s="5"/>
      <c r="JV1331" s="5"/>
      <c r="JW1331" s="4"/>
      <c r="JX1331" s="6"/>
      <c r="JY1331" s="4"/>
      <c r="JZ1331" s="6"/>
      <c r="KA1331" s="5"/>
      <c r="KB1331" s="5"/>
      <c r="KC1331" s="4"/>
      <c r="KD1331" s="6"/>
      <c r="KE1331" s="4"/>
      <c r="KF1331" s="6"/>
      <c r="KG1331" s="5"/>
      <c r="KH1331" s="5"/>
      <c r="KI1331" s="4"/>
      <c r="KJ1331" s="6"/>
      <c r="KK1331" s="4"/>
      <c r="KL1331" s="6"/>
      <c r="KM1331" s="5"/>
      <c r="KN1331" s="5"/>
    </row>
    <row r="1332">
      <c r="A1332" s="3" t="s">
        <v>85</v>
      </c>
      <c r="B1332" s="3" t="s">
        <v>712</v>
      </c>
      <c r="C1332" s="3" t="s">
        <v>547</v>
      </c>
      <c r="D1332" s="3" t="s">
        <v>712</v>
      </c>
      <c r="E1332" s="3" t="s">
        <v>955</v>
      </c>
      <c r="F1332" s="3" t="s">
        <v>104</v>
      </c>
      <c r="G1332" s="3" t="s">
        <v>104</v>
      </c>
      <c r="H1332" s="3" t="s">
        <v>104</v>
      </c>
      <c r="I1332" s="3" t="s">
        <v>1533</v>
      </c>
      <c r="J1332" s="3" t="s">
        <v>104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/>
      <c r="T1332" s="6"/>
      <c r="U1332" s="4"/>
      <c r="V1332" s="6"/>
      <c r="W1332" s="5"/>
      <c r="X1332" s="5"/>
      <c r="Y1332" s="4"/>
      <c r="Z1332" s="6"/>
      <c r="AA1332" s="4"/>
      <c r="AB1332" s="6"/>
      <c r="AC1332" s="5"/>
      <c r="AD1332" s="5"/>
      <c r="AE1332" s="4"/>
      <c r="AF1332" s="6"/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  <c r="AW1332" s="4"/>
      <c r="AX1332" s="6"/>
      <c r="AY1332" s="4"/>
      <c r="AZ1332" s="6"/>
      <c r="BA1332" s="5"/>
      <c r="BB1332" s="5"/>
      <c r="BC1332" s="4"/>
      <c r="BD1332" s="6"/>
      <c r="BE1332" s="4"/>
      <c r="BF1332" s="6"/>
      <c r="BG1332" s="5"/>
      <c r="BH1332" s="5"/>
      <c r="BI1332" s="4"/>
      <c r="BJ1332" s="6"/>
      <c r="BK1332" s="4"/>
      <c r="BL1332" s="6"/>
      <c r="BM1332" s="5"/>
      <c r="BN1332" s="5"/>
      <c r="BO1332" s="4"/>
      <c r="BP1332" s="6"/>
      <c r="BQ1332" s="4"/>
      <c r="BR1332" s="6"/>
      <c r="BS1332" s="5"/>
      <c r="BT1332" s="5"/>
      <c r="BU1332" s="4"/>
      <c r="BV1332" s="6"/>
      <c r="BW1332" s="4"/>
      <c r="BX1332" s="6"/>
      <c r="BY1332" s="5"/>
      <c r="BZ1332" s="5"/>
      <c r="CA1332" s="4"/>
      <c r="CB1332" s="6"/>
      <c r="CC1332" s="4"/>
      <c r="CD1332" s="6"/>
      <c r="CE1332" s="5"/>
      <c r="CF1332" s="5"/>
      <c r="CG1332" s="4"/>
      <c r="CH1332" s="6"/>
      <c r="CI1332" s="4"/>
      <c r="CJ1332" s="6"/>
      <c r="CK1332" s="5"/>
      <c r="CL1332" s="5"/>
      <c r="CM1332" s="4"/>
      <c r="CN1332" s="6"/>
      <c r="CO1332" s="4"/>
      <c r="CP1332" s="6"/>
      <c r="CQ1332" s="5"/>
      <c r="CR1332" s="5"/>
      <c r="CS1332" s="4"/>
      <c r="CT1332" s="6"/>
      <c r="CU1332" s="4"/>
      <c r="CV1332" s="6"/>
      <c r="CW1332" s="5"/>
      <c r="CX1332" s="5"/>
      <c r="CY1332" s="4"/>
      <c r="CZ1332" s="6"/>
      <c r="DA1332" s="4"/>
      <c r="DB1332" s="6"/>
      <c r="DC1332" s="5"/>
      <c r="DD1332" s="5"/>
      <c r="DE1332" s="4"/>
      <c r="DF1332" s="6"/>
      <c r="DG1332" s="4"/>
      <c r="DH1332" s="6"/>
      <c r="DI1332" s="5"/>
      <c r="DJ1332" s="5"/>
      <c r="DK1332" s="4"/>
      <c r="DL1332" s="6"/>
      <c r="DM1332" s="4"/>
      <c r="DN1332" s="6"/>
      <c r="DO1332" s="5"/>
      <c r="DP1332" s="5"/>
      <c r="DQ1332" s="4"/>
      <c r="DR1332" s="6"/>
      <c r="DS1332" s="4"/>
      <c r="DT1332" s="6"/>
      <c r="DU1332" s="5"/>
      <c r="DV1332" s="5"/>
      <c r="DW1332" s="4"/>
      <c r="DX1332" s="6"/>
      <c r="DY1332" s="4"/>
      <c r="DZ1332" s="6"/>
      <c r="EA1332" s="5"/>
      <c r="EB1332" s="5"/>
      <c r="EC1332" s="4"/>
      <c r="ED1332" s="6"/>
      <c r="EE1332" s="4"/>
      <c r="EF1332" s="6"/>
      <c r="EG1332" s="5"/>
      <c r="EH1332" s="5"/>
      <c r="EI1332" s="4"/>
      <c r="EJ1332" s="6"/>
      <c r="EK1332" s="4"/>
      <c r="EL1332" s="6"/>
      <c r="EM1332" s="5"/>
      <c r="EN1332" s="5"/>
      <c r="EO1332" s="4"/>
      <c r="EP1332" s="6"/>
      <c r="EQ1332" s="4"/>
      <c r="ER1332" s="6"/>
      <c r="ES1332" s="5"/>
      <c r="ET1332" s="5"/>
      <c r="EU1332" s="4"/>
      <c r="EV1332" s="6"/>
      <c r="EW1332" s="4"/>
      <c r="EX1332" s="6"/>
      <c r="EY1332" s="5"/>
      <c r="EZ1332" s="5"/>
      <c r="FA1332" s="4"/>
      <c r="FB1332" s="6"/>
      <c r="FC1332" s="4"/>
      <c r="FD1332" s="6"/>
      <c r="FE1332" s="5"/>
      <c r="FF1332" s="5"/>
      <c r="FG1332" s="4"/>
      <c r="FH1332" s="6"/>
      <c r="FI1332" s="4"/>
      <c r="FJ1332" s="6"/>
      <c r="FK1332" s="5"/>
      <c r="FL1332" s="5"/>
      <c r="FM1332" s="4"/>
      <c r="FN1332" s="6"/>
      <c r="FO1332" s="4"/>
      <c r="FP1332" s="6"/>
      <c r="FQ1332" s="5"/>
      <c r="FR1332" s="5"/>
      <c r="FS1332" s="4"/>
      <c r="FT1332" s="6"/>
      <c r="FU1332" s="4"/>
      <c r="FV1332" s="6"/>
      <c r="FW1332" s="5"/>
      <c r="FX1332" s="5"/>
      <c r="FY1332" s="4"/>
      <c r="FZ1332" s="6"/>
      <c r="GA1332" s="4"/>
      <c r="GB1332" s="6"/>
      <c r="GC1332" s="5"/>
      <c r="GD1332" s="5"/>
      <c r="GE1332" s="4"/>
      <c r="GF1332" s="6"/>
      <c r="GG1332" s="4"/>
      <c r="GH1332" s="6"/>
      <c r="GI1332" s="5"/>
      <c r="GJ1332" s="5"/>
      <c r="GK1332" s="4"/>
      <c r="GL1332" s="6"/>
      <c r="GM1332" s="4"/>
      <c r="GN1332" s="6"/>
      <c r="GO1332" s="5"/>
      <c r="GP1332" s="5"/>
      <c r="GQ1332" s="4"/>
      <c r="GR1332" s="6"/>
      <c r="GS1332" s="4"/>
      <c r="GT1332" s="6"/>
      <c r="GU1332" s="5"/>
      <c r="GV1332" s="5"/>
      <c r="GW1332" s="4"/>
      <c r="GX1332" s="6"/>
      <c r="GY1332" s="4"/>
      <c r="GZ1332" s="6"/>
      <c r="HA1332" s="5"/>
      <c r="HB1332" s="5"/>
      <c r="HC1332" s="4"/>
      <c r="HD1332" s="6"/>
      <c r="HE1332" s="4"/>
      <c r="HF1332" s="6"/>
      <c r="HG1332" s="5"/>
      <c r="HH1332" s="5"/>
      <c r="HI1332" s="4"/>
      <c r="HJ1332" s="6"/>
      <c r="HK1332" s="4"/>
      <c r="HL1332" s="6"/>
      <c r="HM1332" s="5"/>
      <c r="HN1332" s="5"/>
      <c r="HO1332" s="4"/>
      <c r="HP1332" s="6"/>
      <c r="HQ1332" s="4"/>
      <c r="HR1332" s="6"/>
      <c r="HS1332" s="5"/>
      <c r="HT1332" s="5"/>
      <c r="HU1332" s="4"/>
      <c r="HV1332" s="6"/>
      <c r="HW1332" s="4"/>
      <c r="HX1332" s="6"/>
      <c r="HY1332" s="5"/>
      <c r="HZ1332" s="5"/>
      <c r="IA1332" s="4"/>
      <c r="IB1332" s="6"/>
      <c r="IC1332" s="4"/>
      <c r="ID1332" s="6"/>
      <c r="IE1332" s="5"/>
      <c r="IF1332" s="5"/>
      <c r="IG1332" s="4"/>
      <c r="IH1332" s="6"/>
      <c r="II1332" s="4"/>
      <c r="IJ1332" s="6"/>
      <c r="IK1332" s="5"/>
      <c r="IL1332" s="5"/>
      <c r="IM1332" s="4"/>
      <c r="IN1332" s="6"/>
      <c r="IO1332" s="4"/>
      <c r="IP1332" s="6"/>
      <c r="IQ1332" s="5"/>
      <c r="IR1332" s="5"/>
      <c r="IS1332" s="4"/>
      <c r="IT1332" s="6"/>
      <c r="IU1332" s="4"/>
      <c r="IV1332" s="6"/>
      <c r="IW1332" s="5"/>
      <c r="IX1332" s="5"/>
      <c r="IY1332" s="4"/>
      <c r="IZ1332" s="6"/>
      <c r="JA1332" s="4"/>
      <c r="JB1332" s="6"/>
      <c r="JC1332" s="5"/>
      <c r="JD1332" s="5"/>
      <c r="JE1332" s="4"/>
      <c r="JF1332" s="6"/>
      <c r="JG1332" s="4"/>
      <c r="JH1332" s="6"/>
      <c r="JI1332" s="5"/>
      <c r="JJ1332" s="5"/>
      <c r="JK1332" s="4"/>
      <c r="JL1332" s="6"/>
      <c r="JM1332" s="4"/>
      <c r="JN1332" s="6"/>
      <c r="JO1332" s="5"/>
      <c r="JP1332" s="5"/>
      <c r="JQ1332" s="4"/>
      <c r="JR1332" s="6"/>
      <c r="JS1332" s="4"/>
      <c r="JT1332" s="6"/>
      <c r="JU1332" s="5"/>
      <c r="JV1332" s="5"/>
      <c r="JW1332" s="4"/>
      <c r="JX1332" s="6"/>
      <c r="JY1332" s="4"/>
      <c r="JZ1332" s="6"/>
      <c r="KA1332" s="5"/>
      <c r="KB1332" s="5"/>
      <c r="KC1332" s="4"/>
      <c r="KD1332" s="6"/>
      <c r="KE1332" s="4"/>
      <c r="KF1332" s="6"/>
      <c r="KG1332" s="5"/>
      <c r="KH1332" s="5"/>
      <c r="KI1332" s="4"/>
      <c r="KJ1332" s="6"/>
      <c r="KK1332" s="4"/>
      <c r="KL1332" s="6"/>
      <c r="KM1332" s="5"/>
      <c r="KN1332" s="5"/>
    </row>
    <row r="1333">
      <c r="A1333" s="3" t="s">
        <v>85</v>
      </c>
      <c r="B1333" s="3" t="s">
        <v>712</v>
      </c>
      <c r="C1333" s="3" t="s">
        <v>547</v>
      </c>
      <c r="D1333" s="3" t="s">
        <v>712</v>
      </c>
      <c r="E1333" s="3" t="s">
        <v>928</v>
      </c>
      <c r="F1333" s="3" t="s">
        <v>104</v>
      </c>
      <c r="G1333" s="3" t="s">
        <v>104</v>
      </c>
      <c r="H1333" s="3" t="s">
        <v>104</v>
      </c>
      <c r="I1333" s="3" t="s">
        <v>1320</v>
      </c>
      <c r="J1333" s="3" t="s">
        <v>104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/>
      <c r="T1333" s="6"/>
      <c r="U1333" s="4"/>
      <c r="V1333" s="6"/>
      <c r="W1333" s="5"/>
      <c r="X1333" s="5"/>
      <c r="Y1333" s="4"/>
      <c r="Z1333" s="6"/>
      <c r="AA1333" s="4"/>
      <c r="AB1333" s="6"/>
      <c r="AC1333" s="5"/>
      <c r="AD1333" s="5"/>
      <c r="AE1333" s="4"/>
      <c r="AF1333" s="6"/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  <c r="AW1333" s="4"/>
      <c r="AX1333" s="6"/>
      <c r="AY1333" s="4"/>
      <c r="AZ1333" s="6"/>
      <c r="BA1333" s="5"/>
      <c r="BB1333" s="5"/>
      <c r="BC1333" s="4"/>
      <c r="BD1333" s="6"/>
      <c r="BE1333" s="4"/>
      <c r="BF1333" s="6"/>
      <c r="BG1333" s="5"/>
      <c r="BH1333" s="5"/>
      <c r="BI1333" s="4"/>
      <c r="BJ1333" s="6"/>
      <c r="BK1333" s="4"/>
      <c r="BL1333" s="6"/>
      <c r="BM1333" s="5"/>
      <c r="BN1333" s="5"/>
      <c r="BO1333" s="4"/>
      <c r="BP1333" s="6"/>
      <c r="BQ1333" s="4"/>
      <c r="BR1333" s="6"/>
      <c r="BS1333" s="5"/>
      <c r="BT1333" s="5"/>
      <c r="BU1333" s="4"/>
      <c r="BV1333" s="6"/>
      <c r="BW1333" s="4"/>
      <c r="BX1333" s="6"/>
      <c r="BY1333" s="5"/>
      <c r="BZ1333" s="5"/>
      <c r="CA1333" s="4"/>
      <c r="CB1333" s="6"/>
      <c r="CC1333" s="4"/>
      <c r="CD1333" s="6"/>
      <c r="CE1333" s="5"/>
      <c r="CF1333" s="5"/>
      <c r="CG1333" s="4"/>
      <c r="CH1333" s="6"/>
      <c r="CI1333" s="4"/>
      <c r="CJ1333" s="6"/>
      <c r="CK1333" s="5"/>
      <c r="CL1333" s="5"/>
      <c r="CM1333" s="4"/>
      <c r="CN1333" s="6"/>
      <c r="CO1333" s="4"/>
      <c r="CP1333" s="6"/>
      <c r="CQ1333" s="5"/>
      <c r="CR1333" s="5"/>
      <c r="CS1333" s="4"/>
      <c r="CT1333" s="6"/>
      <c r="CU1333" s="4"/>
      <c r="CV1333" s="6"/>
      <c r="CW1333" s="5"/>
      <c r="CX1333" s="5"/>
      <c r="CY1333" s="4"/>
      <c r="CZ1333" s="6"/>
      <c r="DA1333" s="4"/>
      <c r="DB1333" s="6"/>
      <c r="DC1333" s="5"/>
      <c r="DD1333" s="5"/>
      <c r="DE1333" s="4"/>
      <c r="DF1333" s="6"/>
      <c r="DG1333" s="4"/>
      <c r="DH1333" s="6"/>
      <c r="DI1333" s="5"/>
      <c r="DJ1333" s="5"/>
      <c r="DK1333" s="4"/>
      <c r="DL1333" s="6"/>
      <c r="DM1333" s="4"/>
      <c r="DN1333" s="6"/>
      <c r="DO1333" s="5"/>
      <c r="DP1333" s="5"/>
      <c r="DQ1333" s="4"/>
      <c r="DR1333" s="6"/>
      <c r="DS1333" s="4"/>
      <c r="DT1333" s="6"/>
      <c r="DU1333" s="5"/>
      <c r="DV1333" s="5"/>
      <c r="DW1333" s="4"/>
      <c r="DX1333" s="6"/>
      <c r="DY1333" s="4"/>
      <c r="DZ1333" s="6"/>
      <c r="EA1333" s="5"/>
      <c r="EB1333" s="5"/>
      <c r="EC1333" s="4"/>
      <c r="ED1333" s="6"/>
      <c r="EE1333" s="4"/>
      <c r="EF1333" s="6"/>
      <c r="EG1333" s="5"/>
      <c r="EH1333" s="5"/>
      <c r="EI1333" s="4"/>
      <c r="EJ1333" s="6"/>
      <c r="EK1333" s="4"/>
      <c r="EL1333" s="6"/>
      <c r="EM1333" s="5"/>
      <c r="EN1333" s="5"/>
      <c r="EO1333" s="4"/>
      <c r="EP1333" s="6"/>
      <c r="EQ1333" s="4"/>
      <c r="ER1333" s="6"/>
      <c r="ES1333" s="5"/>
      <c r="ET1333" s="5"/>
      <c r="EU1333" s="4"/>
      <c r="EV1333" s="6"/>
      <c r="EW1333" s="4"/>
      <c r="EX1333" s="6"/>
      <c r="EY1333" s="5"/>
      <c r="EZ1333" s="5"/>
      <c r="FA1333" s="4"/>
      <c r="FB1333" s="6"/>
      <c r="FC1333" s="4"/>
      <c r="FD1333" s="6"/>
      <c r="FE1333" s="5"/>
      <c r="FF1333" s="5"/>
      <c r="FG1333" s="4"/>
      <c r="FH1333" s="6"/>
      <c r="FI1333" s="4"/>
      <c r="FJ1333" s="6"/>
      <c r="FK1333" s="5"/>
      <c r="FL1333" s="5"/>
      <c r="FM1333" s="4"/>
      <c r="FN1333" s="6"/>
      <c r="FO1333" s="4"/>
      <c r="FP1333" s="6"/>
      <c r="FQ1333" s="5"/>
      <c r="FR1333" s="5"/>
      <c r="FS1333" s="4"/>
      <c r="FT1333" s="6"/>
      <c r="FU1333" s="4"/>
      <c r="FV1333" s="6"/>
      <c r="FW1333" s="5"/>
      <c r="FX1333" s="5"/>
      <c r="FY1333" s="4"/>
      <c r="FZ1333" s="6"/>
      <c r="GA1333" s="4"/>
      <c r="GB1333" s="6"/>
      <c r="GC1333" s="5"/>
      <c r="GD1333" s="5"/>
      <c r="GE1333" s="4"/>
      <c r="GF1333" s="6"/>
      <c r="GG1333" s="4"/>
      <c r="GH1333" s="6"/>
      <c r="GI1333" s="5"/>
      <c r="GJ1333" s="5"/>
      <c r="GK1333" s="4"/>
      <c r="GL1333" s="6"/>
      <c r="GM1333" s="4"/>
      <c r="GN1333" s="6"/>
      <c r="GO1333" s="5"/>
      <c r="GP1333" s="5"/>
      <c r="GQ1333" s="4"/>
      <c r="GR1333" s="6"/>
      <c r="GS1333" s="4"/>
      <c r="GT1333" s="6"/>
      <c r="GU1333" s="5"/>
      <c r="GV1333" s="5"/>
      <c r="GW1333" s="4"/>
      <c r="GX1333" s="6"/>
      <c r="GY1333" s="4"/>
      <c r="GZ1333" s="6"/>
      <c r="HA1333" s="5"/>
      <c r="HB1333" s="5"/>
      <c r="HC1333" s="4"/>
      <c r="HD1333" s="6"/>
      <c r="HE1333" s="4"/>
      <c r="HF1333" s="6"/>
      <c r="HG1333" s="5"/>
      <c r="HH1333" s="5"/>
      <c r="HI1333" s="4"/>
      <c r="HJ1333" s="6"/>
      <c r="HK1333" s="4"/>
      <c r="HL1333" s="6"/>
      <c r="HM1333" s="5"/>
      <c r="HN1333" s="5"/>
      <c r="HO1333" s="4"/>
      <c r="HP1333" s="6"/>
      <c r="HQ1333" s="4"/>
      <c r="HR1333" s="6"/>
      <c r="HS1333" s="5"/>
      <c r="HT1333" s="5"/>
      <c r="HU1333" s="4"/>
      <c r="HV1333" s="6"/>
      <c r="HW1333" s="4"/>
      <c r="HX1333" s="6"/>
      <c r="HY1333" s="5"/>
      <c r="HZ1333" s="5"/>
      <c r="IA1333" s="4"/>
      <c r="IB1333" s="6"/>
      <c r="IC1333" s="4"/>
      <c r="ID1333" s="6"/>
      <c r="IE1333" s="5"/>
      <c r="IF1333" s="5"/>
      <c r="IG1333" s="4"/>
      <c r="IH1333" s="6"/>
      <c r="II1333" s="4"/>
      <c r="IJ1333" s="6"/>
      <c r="IK1333" s="5"/>
      <c r="IL1333" s="5"/>
      <c r="IM1333" s="4"/>
      <c r="IN1333" s="6"/>
      <c r="IO1333" s="4"/>
      <c r="IP1333" s="6"/>
      <c r="IQ1333" s="5"/>
      <c r="IR1333" s="5"/>
      <c r="IS1333" s="4"/>
      <c r="IT1333" s="6"/>
      <c r="IU1333" s="4"/>
      <c r="IV1333" s="6"/>
      <c r="IW1333" s="5"/>
      <c r="IX1333" s="5"/>
      <c r="IY1333" s="4"/>
      <c r="IZ1333" s="6"/>
      <c r="JA1333" s="4"/>
      <c r="JB1333" s="6"/>
      <c r="JC1333" s="5"/>
      <c r="JD1333" s="5"/>
      <c r="JE1333" s="4"/>
      <c r="JF1333" s="6"/>
      <c r="JG1333" s="4"/>
      <c r="JH1333" s="6"/>
      <c r="JI1333" s="5"/>
      <c r="JJ1333" s="5"/>
      <c r="JK1333" s="4"/>
      <c r="JL1333" s="6"/>
      <c r="JM1333" s="4"/>
      <c r="JN1333" s="6"/>
      <c r="JO1333" s="5"/>
      <c r="JP1333" s="5"/>
      <c r="JQ1333" s="4"/>
      <c r="JR1333" s="6"/>
      <c r="JS1333" s="4"/>
      <c r="JT1333" s="6"/>
      <c r="JU1333" s="5"/>
      <c r="JV1333" s="5"/>
      <c r="JW1333" s="4"/>
      <c r="JX1333" s="6"/>
      <c r="JY1333" s="4"/>
      <c r="JZ1333" s="6"/>
      <c r="KA1333" s="5"/>
      <c r="KB1333" s="5"/>
      <c r="KC1333" s="4"/>
      <c r="KD1333" s="6"/>
      <c r="KE1333" s="4"/>
      <c r="KF1333" s="6"/>
      <c r="KG1333" s="5"/>
      <c r="KH1333" s="5"/>
      <c r="KI1333" s="4"/>
      <c r="KJ1333" s="6"/>
      <c r="KK1333" s="4"/>
      <c r="KL1333" s="6"/>
      <c r="KM1333" s="5"/>
      <c r="KN1333" s="5"/>
    </row>
    <row r="1334">
      <c r="A1334" s="3" t="s">
        <v>85</v>
      </c>
      <c r="B1334" s="3" t="s">
        <v>712</v>
      </c>
      <c r="C1334" s="3" t="s">
        <v>547</v>
      </c>
      <c r="D1334" s="3" t="s">
        <v>712</v>
      </c>
      <c r="E1334" s="3" t="s">
        <v>941</v>
      </c>
      <c r="F1334" s="3" t="s">
        <v>104</v>
      </c>
      <c r="G1334" s="3" t="s">
        <v>104</v>
      </c>
      <c r="H1334" s="3" t="s">
        <v>104</v>
      </c>
      <c r="I1334" s="3" t="s">
        <v>1320</v>
      </c>
      <c r="J1334" s="3" t="s">
        <v>104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/>
      <c r="T1334" s="6"/>
      <c r="U1334" s="4"/>
      <c r="V1334" s="6"/>
      <c r="W1334" s="5"/>
      <c r="X1334" s="5"/>
      <c r="Y1334" s="4"/>
      <c r="Z1334" s="6"/>
      <c r="AA1334" s="4"/>
      <c r="AB1334" s="6"/>
      <c r="AC1334" s="5"/>
      <c r="AD1334" s="5"/>
      <c r="AE1334" s="4"/>
      <c r="AF1334" s="6"/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  <c r="AW1334" s="4"/>
      <c r="AX1334" s="6"/>
      <c r="AY1334" s="4"/>
      <c r="AZ1334" s="6"/>
      <c r="BA1334" s="5"/>
      <c r="BB1334" s="5"/>
      <c r="BC1334" s="4"/>
      <c r="BD1334" s="6"/>
      <c r="BE1334" s="4"/>
      <c r="BF1334" s="6"/>
      <c r="BG1334" s="5"/>
      <c r="BH1334" s="5"/>
      <c r="BI1334" s="4"/>
      <c r="BJ1334" s="6"/>
      <c r="BK1334" s="4"/>
      <c r="BL1334" s="6"/>
      <c r="BM1334" s="5"/>
      <c r="BN1334" s="5"/>
      <c r="BO1334" s="4"/>
      <c r="BP1334" s="6"/>
      <c r="BQ1334" s="4"/>
      <c r="BR1334" s="6"/>
      <c r="BS1334" s="5"/>
      <c r="BT1334" s="5"/>
      <c r="BU1334" s="4"/>
      <c r="BV1334" s="6"/>
      <c r="BW1334" s="4"/>
      <c r="BX1334" s="6"/>
      <c r="BY1334" s="5"/>
      <c r="BZ1334" s="5"/>
      <c r="CA1334" s="4"/>
      <c r="CB1334" s="6"/>
      <c r="CC1334" s="4"/>
      <c r="CD1334" s="6"/>
      <c r="CE1334" s="5"/>
      <c r="CF1334" s="5"/>
      <c r="CG1334" s="4"/>
      <c r="CH1334" s="6"/>
      <c r="CI1334" s="4"/>
      <c r="CJ1334" s="6"/>
      <c r="CK1334" s="5"/>
      <c r="CL1334" s="5"/>
      <c r="CM1334" s="4"/>
      <c r="CN1334" s="6"/>
      <c r="CO1334" s="4"/>
      <c r="CP1334" s="6"/>
      <c r="CQ1334" s="5"/>
      <c r="CR1334" s="5"/>
      <c r="CS1334" s="4"/>
      <c r="CT1334" s="6"/>
      <c r="CU1334" s="4"/>
      <c r="CV1334" s="6"/>
      <c r="CW1334" s="5"/>
      <c r="CX1334" s="5"/>
      <c r="CY1334" s="4"/>
      <c r="CZ1334" s="6"/>
      <c r="DA1334" s="4"/>
      <c r="DB1334" s="6"/>
      <c r="DC1334" s="5"/>
      <c r="DD1334" s="5"/>
      <c r="DE1334" s="4"/>
      <c r="DF1334" s="6"/>
      <c r="DG1334" s="4"/>
      <c r="DH1334" s="6"/>
      <c r="DI1334" s="5"/>
      <c r="DJ1334" s="5"/>
      <c r="DK1334" s="4"/>
      <c r="DL1334" s="6"/>
      <c r="DM1334" s="4"/>
      <c r="DN1334" s="6"/>
      <c r="DO1334" s="5"/>
      <c r="DP1334" s="5"/>
      <c r="DQ1334" s="4"/>
      <c r="DR1334" s="6"/>
      <c r="DS1334" s="4"/>
      <c r="DT1334" s="6"/>
      <c r="DU1334" s="5"/>
      <c r="DV1334" s="5"/>
      <c r="DW1334" s="4"/>
      <c r="DX1334" s="6"/>
      <c r="DY1334" s="4"/>
      <c r="DZ1334" s="6"/>
      <c r="EA1334" s="5"/>
      <c r="EB1334" s="5"/>
      <c r="EC1334" s="4"/>
      <c r="ED1334" s="6"/>
      <c r="EE1334" s="4"/>
      <c r="EF1334" s="6"/>
      <c r="EG1334" s="5"/>
      <c r="EH1334" s="5"/>
      <c r="EI1334" s="4"/>
      <c r="EJ1334" s="6"/>
      <c r="EK1334" s="4"/>
      <c r="EL1334" s="6"/>
      <c r="EM1334" s="5"/>
      <c r="EN1334" s="5"/>
      <c r="EO1334" s="4"/>
      <c r="EP1334" s="6"/>
      <c r="EQ1334" s="4"/>
      <c r="ER1334" s="6"/>
      <c r="ES1334" s="5"/>
      <c r="ET1334" s="5"/>
      <c r="EU1334" s="4"/>
      <c r="EV1334" s="6"/>
      <c r="EW1334" s="4"/>
      <c r="EX1334" s="6"/>
      <c r="EY1334" s="5"/>
      <c r="EZ1334" s="5"/>
      <c r="FA1334" s="4"/>
      <c r="FB1334" s="6"/>
      <c r="FC1334" s="4"/>
      <c r="FD1334" s="6"/>
      <c r="FE1334" s="5"/>
      <c r="FF1334" s="5"/>
      <c r="FG1334" s="4"/>
      <c r="FH1334" s="6"/>
      <c r="FI1334" s="4"/>
      <c r="FJ1334" s="6"/>
      <c r="FK1334" s="5"/>
      <c r="FL1334" s="5"/>
      <c r="FM1334" s="4"/>
      <c r="FN1334" s="6"/>
      <c r="FO1334" s="4"/>
      <c r="FP1334" s="6"/>
      <c r="FQ1334" s="5"/>
      <c r="FR1334" s="5"/>
      <c r="FS1334" s="4"/>
      <c r="FT1334" s="6"/>
      <c r="FU1334" s="4"/>
      <c r="FV1334" s="6"/>
      <c r="FW1334" s="5"/>
      <c r="FX1334" s="5"/>
      <c r="FY1334" s="4"/>
      <c r="FZ1334" s="6"/>
      <c r="GA1334" s="4"/>
      <c r="GB1334" s="6"/>
      <c r="GC1334" s="5"/>
      <c r="GD1334" s="5"/>
      <c r="GE1334" s="4"/>
      <c r="GF1334" s="6"/>
      <c r="GG1334" s="4"/>
      <c r="GH1334" s="6"/>
      <c r="GI1334" s="5"/>
      <c r="GJ1334" s="5"/>
      <c r="GK1334" s="4"/>
      <c r="GL1334" s="6"/>
      <c r="GM1334" s="4"/>
      <c r="GN1334" s="6"/>
      <c r="GO1334" s="5"/>
      <c r="GP1334" s="5"/>
      <c r="GQ1334" s="4"/>
      <c r="GR1334" s="6"/>
      <c r="GS1334" s="4"/>
      <c r="GT1334" s="6"/>
      <c r="GU1334" s="5"/>
      <c r="GV1334" s="5"/>
      <c r="GW1334" s="4"/>
      <c r="GX1334" s="6"/>
      <c r="GY1334" s="4"/>
      <c r="GZ1334" s="6"/>
      <c r="HA1334" s="5"/>
      <c r="HB1334" s="5"/>
      <c r="HC1334" s="4"/>
      <c r="HD1334" s="6"/>
      <c r="HE1334" s="4"/>
      <c r="HF1334" s="6"/>
      <c r="HG1334" s="5"/>
      <c r="HH1334" s="5"/>
      <c r="HI1334" s="4"/>
      <c r="HJ1334" s="6"/>
      <c r="HK1334" s="4"/>
      <c r="HL1334" s="6"/>
      <c r="HM1334" s="5"/>
      <c r="HN1334" s="5"/>
      <c r="HO1334" s="4"/>
      <c r="HP1334" s="6"/>
      <c r="HQ1334" s="4"/>
      <c r="HR1334" s="6"/>
      <c r="HS1334" s="5"/>
      <c r="HT1334" s="5"/>
      <c r="HU1334" s="4"/>
      <c r="HV1334" s="6"/>
      <c r="HW1334" s="4"/>
      <c r="HX1334" s="6"/>
      <c r="HY1334" s="5"/>
      <c r="HZ1334" s="5"/>
      <c r="IA1334" s="4"/>
      <c r="IB1334" s="6"/>
      <c r="IC1334" s="4"/>
      <c r="ID1334" s="6"/>
      <c r="IE1334" s="5"/>
      <c r="IF1334" s="5"/>
      <c r="IG1334" s="4"/>
      <c r="IH1334" s="6"/>
      <c r="II1334" s="4"/>
      <c r="IJ1334" s="6"/>
      <c r="IK1334" s="5"/>
      <c r="IL1334" s="5"/>
      <c r="IM1334" s="4"/>
      <c r="IN1334" s="6"/>
      <c r="IO1334" s="4"/>
      <c r="IP1334" s="6"/>
      <c r="IQ1334" s="5"/>
      <c r="IR1334" s="5"/>
      <c r="IS1334" s="4"/>
      <c r="IT1334" s="6"/>
      <c r="IU1334" s="4"/>
      <c r="IV1334" s="6"/>
      <c r="IW1334" s="5"/>
      <c r="IX1334" s="5"/>
      <c r="IY1334" s="4"/>
      <c r="IZ1334" s="6"/>
      <c r="JA1334" s="4"/>
      <c r="JB1334" s="6"/>
      <c r="JC1334" s="5"/>
      <c r="JD1334" s="5"/>
      <c r="JE1334" s="4"/>
      <c r="JF1334" s="6"/>
      <c r="JG1334" s="4"/>
      <c r="JH1334" s="6"/>
      <c r="JI1334" s="5"/>
      <c r="JJ1334" s="5"/>
      <c r="JK1334" s="4"/>
      <c r="JL1334" s="6"/>
      <c r="JM1334" s="4"/>
      <c r="JN1334" s="6"/>
      <c r="JO1334" s="5"/>
      <c r="JP1334" s="5"/>
      <c r="JQ1334" s="4"/>
      <c r="JR1334" s="6"/>
      <c r="JS1334" s="4"/>
      <c r="JT1334" s="6"/>
      <c r="JU1334" s="5"/>
      <c r="JV1334" s="5"/>
      <c r="JW1334" s="4"/>
      <c r="JX1334" s="6"/>
      <c r="JY1334" s="4"/>
      <c r="JZ1334" s="6"/>
      <c r="KA1334" s="5"/>
      <c r="KB1334" s="5"/>
      <c r="KC1334" s="4"/>
      <c r="KD1334" s="6"/>
      <c r="KE1334" s="4"/>
      <c r="KF1334" s="6"/>
      <c r="KG1334" s="5"/>
      <c r="KH1334" s="5"/>
      <c r="KI1334" s="4"/>
      <c r="KJ1334" s="6"/>
      <c r="KK1334" s="4"/>
      <c r="KL1334" s="6"/>
      <c r="KM1334" s="5"/>
      <c r="KN1334" s="5"/>
    </row>
    <row r="1335">
      <c r="A1335" s="3" t="s">
        <v>85</v>
      </c>
      <c r="B1335" s="3" t="s">
        <v>712</v>
      </c>
      <c r="C1335" s="3" t="s">
        <v>547</v>
      </c>
      <c r="D1335" s="3" t="s">
        <v>712</v>
      </c>
      <c r="E1335" s="3" t="s">
        <v>942</v>
      </c>
      <c r="F1335" s="3" t="s">
        <v>104</v>
      </c>
      <c r="G1335" s="3" t="s">
        <v>104</v>
      </c>
      <c r="H1335" s="3" t="s">
        <v>104</v>
      </c>
      <c r="I1335" s="3" t="s">
        <v>1320</v>
      </c>
      <c r="J1335" s="3" t="s">
        <v>104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/>
      <c r="V1335" s="6"/>
      <c r="W1335" s="5"/>
      <c r="X1335" s="5"/>
      <c r="Y1335" s="4"/>
      <c r="Z1335" s="6"/>
      <c r="AA1335" s="4"/>
      <c r="AB1335" s="6"/>
      <c r="AC1335" s="5"/>
      <c r="AD1335" s="5"/>
      <c r="AE1335" s="4"/>
      <c r="AF1335" s="6"/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  <c r="AW1335" s="4"/>
      <c r="AX1335" s="6"/>
      <c r="AY1335" s="4"/>
      <c r="AZ1335" s="6"/>
      <c r="BA1335" s="5"/>
      <c r="BB1335" s="5"/>
      <c r="BC1335" s="4"/>
      <c r="BD1335" s="6"/>
      <c r="BE1335" s="4"/>
      <c r="BF1335" s="6"/>
      <c r="BG1335" s="5"/>
      <c r="BH1335" s="5"/>
      <c r="BI1335" s="4"/>
      <c r="BJ1335" s="6"/>
      <c r="BK1335" s="4"/>
      <c r="BL1335" s="6"/>
      <c r="BM1335" s="5"/>
      <c r="BN1335" s="5"/>
      <c r="BO1335" s="4"/>
      <c r="BP1335" s="6"/>
      <c r="BQ1335" s="4"/>
      <c r="BR1335" s="6"/>
      <c r="BS1335" s="5"/>
      <c r="BT1335" s="5"/>
      <c r="BU1335" s="4"/>
      <c r="BV1335" s="6"/>
      <c r="BW1335" s="4"/>
      <c r="BX1335" s="6"/>
      <c r="BY1335" s="5"/>
      <c r="BZ1335" s="5"/>
      <c r="CA1335" s="4"/>
      <c r="CB1335" s="6"/>
      <c r="CC1335" s="4"/>
      <c r="CD1335" s="6"/>
      <c r="CE1335" s="5"/>
      <c r="CF1335" s="5"/>
      <c r="CG1335" s="4"/>
      <c r="CH1335" s="6"/>
      <c r="CI1335" s="4"/>
      <c r="CJ1335" s="6"/>
      <c r="CK1335" s="5"/>
      <c r="CL1335" s="5"/>
      <c r="CM1335" s="4"/>
      <c r="CN1335" s="6"/>
      <c r="CO1335" s="4"/>
      <c r="CP1335" s="6"/>
      <c r="CQ1335" s="5"/>
      <c r="CR1335" s="5"/>
      <c r="CS1335" s="4"/>
      <c r="CT1335" s="6"/>
      <c r="CU1335" s="4"/>
      <c r="CV1335" s="6"/>
      <c r="CW1335" s="5"/>
      <c r="CX1335" s="5"/>
      <c r="CY1335" s="4"/>
      <c r="CZ1335" s="6"/>
      <c r="DA1335" s="4"/>
      <c r="DB1335" s="6"/>
      <c r="DC1335" s="5"/>
      <c r="DD1335" s="5"/>
      <c r="DE1335" s="4"/>
      <c r="DF1335" s="6"/>
      <c r="DG1335" s="4"/>
      <c r="DH1335" s="6"/>
      <c r="DI1335" s="5"/>
      <c r="DJ1335" s="5"/>
      <c r="DK1335" s="4"/>
      <c r="DL1335" s="6"/>
      <c r="DM1335" s="4"/>
      <c r="DN1335" s="6"/>
      <c r="DO1335" s="5"/>
      <c r="DP1335" s="5"/>
      <c r="DQ1335" s="4"/>
      <c r="DR1335" s="6"/>
      <c r="DS1335" s="4"/>
      <c r="DT1335" s="6"/>
      <c r="DU1335" s="5"/>
      <c r="DV1335" s="5"/>
      <c r="DW1335" s="4"/>
      <c r="DX1335" s="6"/>
      <c r="DY1335" s="4"/>
      <c r="DZ1335" s="6"/>
      <c r="EA1335" s="5"/>
      <c r="EB1335" s="5"/>
      <c r="EC1335" s="4"/>
      <c r="ED1335" s="6"/>
      <c r="EE1335" s="4"/>
      <c r="EF1335" s="6"/>
      <c r="EG1335" s="5"/>
      <c r="EH1335" s="5"/>
      <c r="EI1335" s="4"/>
      <c r="EJ1335" s="6"/>
      <c r="EK1335" s="4"/>
      <c r="EL1335" s="6"/>
      <c r="EM1335" s="5"/>
      <c r="EN1335" s="5"/>
      <c r="EO1335" s="4"/>
      <c r="EP1335" s="6"/>
      <c r="EQ1335" s="4"/>
      <c r="ER1335" s="6"/>
      <c r="ES1335" s="5"/>
      <c r="ET1335" s="5"/>
      <c r="EU1335" s="4"/>
      <c r="EV1335" s="6"/>
      <c r="EW1335" s="4"/>
      <c r="EX1335" s="6"/>
      <c r="EY1335" s="5"/>
      <c r="EZ1335" s="5"/>
      <c r="FA1335" s="4"/>
      <c r="FB1335" s="6"/>
      <c r="FC1335" s="4"/>
      <c r="FD1335" s="6"/>
      <c r="FE1335" s="5"/>
      <c r="FF1335" s="5"/>
      <c r="FG1335" s="4"/>
      <c r="FH1335" s="6"/>
      <c r="FI1335" s="4"/>
      <c r="FJ1335" s="6"/>
      <c r="FK1335" s="5"/>
      <c r="FL1335" s="5"/>
      <c r="FM1335" s="4"/>
      <c r="FN1335" s="6"/>
      <c r="FO1335" s="4"/>
      <c r="FP1335" s="6"/>
      <c r="FQ1335" s="5"/>
      <c r="FR1335" s="5"/>
      <c r="FS1335" s="4"/>
      <c r="FT1335" s="6"/>
      <c r="FU1335" s="4"/>
      <c r="FV1335" s="6"/>
      <c r="FW1335" s="5"/>
      <c r="FX1335" s="5"/>
      <c r="FY1335" s="4"/>
      <c r="FZ1335" s="6"/>
      <c r="GA1335" s="4"/>
      <c r="GB1335" s="6"/>
      <c r="GC1335" s="5"/>
      <c r="GD1335" s="5"/>
      <c r="GE1335" s="4"/>
      <c r="GF1335" s="6"/>
      <c r="GG1335" s="4"/>
      <c r="GH1335" s="6"/>
      <c r="GI1335" s="5"/>
      <c r="GJ1335" s="5"/>
      <c r="GK1335" s="4"/>
      <c r="GL1335" s="6"/>
      <c r="GM1335" s="4"/>
      <c r="GN1335" s="6"/>
      <c r="GO1335" s="5"/>
      <c r="GP1335" s="5"/>
      <c r="GQ1335" s="4"/>
      <c r="GR1335" s="6"/>
      <c r="GS1335" s="4"/>
      <c r="GT1335" s="6"/>
      <c r="GU1335" s="5"/>
      <c r="GV1335" s="5"/>
      <c r="GW1335" s="4"/>
      <c r="GX1335" s="6"/>
      <c r="GY1335" s="4"/>
      <c r="GZ1335" s="6"/>
      <c r="HA1335" s="5"/>
      <c r="HB1335" s="5"/>
      <c r="HC1335" s="4"/>
      <c r="HD1335" s="6"/>
      <c r="HE1335" s="4"/>
      <c r="HF1335" s="6"/>
      <c r="HG1335" s="5"/>
      <c r="HH1335" s="5"/>
      <c r="HI1335" s="4"/>
      <c r="HJ1335" s="6"/>
      <c r="HK1335" s="4"/>
      <c r="HL1335" s="6"/>
      <c r="HM1335" s="5"/>
      <c r="HN1335" s="5"/>
      <c r="HO1335" s="4"/>
      <c r="HP1335" s="6"/>
      <c r="HQ1335" s="4"/>
      <c r="HR1335" s="6"/>
      <c r="HS1335" s="5"/>
      <c r="HT1335" s="5"/>
      <c r="HU1335" s="4"/>
      <c r="HV1335" s="6"/>
      <c r="HW1335" s="4"/>
      <c r="HX1335" s="6"/>
      <c r="HY1335" s="5"/>
      <c r="HZ1335" s="5"/>
      <c r="IA1335" s="4"/>
      <c r="IB1335" s="6"/>
      <c r="IC1335" s="4"/>
      <c r="ID1335" s="6"/>
      <c r="IE1335" s="5"/>
      <c r="IF1335" s="5"/>
      <c r="IG1335" s="4"/>
      <c r="IH1335" s="6"/>
      <c r="II1335" s="4"/>
      <c r="IJ1335" s="6"/>
      <c r="IK1335" s="5"/>
      <c r="IL1335" s="5"/>
      <c r="IM1335" s="4"/>
      <c r="IN1335" s="6"/>
      <c r="IO1335" s="4"/>
      <c r="IP1335" s="6"/>
      <c r="IQ1335" s="5"/>
      <c r="IR1335" s="5"/>
      <c r="IS1335" s="4"/>
      <c r="IT1335" s="6"/>
      <c r="IU1335" s="4"/>
      <c r="IV1335" s="6"/>
      <c r="IW1335" s="5"/>
      <c r="IX1335" s="5"/>
      <c r="IY1335" s="4"/>
      <c r="IZ1335" s="6"/>
      <c r="JA1335" s="4"/>
      <c r="JB1335" s="6"/>
      <c r="JC1335" s="5"/>
      <c r="JD1335" s="5"/>
      <c r="JE1335" s="4"/>
      <c r="JF1335" s="6"/>
      <c r="JG1335" s="4"/>
      <c r="JH1335" s="6"/>
      <c r="JI1335" s="5"/>
      <c r="JJ1335" s="5"/>
      <c r="JK1335" s="4"/>
      <c r="JL1335" s="6"/>
      <c r="JM1335" s="4"/>
      <c r="JN1335" s="6"/>
      <c r="JO1335" s="5"/>
      <c r="JP1335" s="5"/>
      <c r="JQ1335" s="4"/>
      <c r="JR1335" s="6"/>
      <c r="JS1335" s="4"/>
      <c r="JT1335" s="6"/>
      <c r="JU1335" s="5"/>
      <c r="JV1335" s="5"/>
      <c r="JW1335" s="4"/>
      <c r="JX1335" s="6"/>
      <c r="JY1335" s="4"/>
      <c r="JZ1335" s="6"/>
      <c r="KA1335" s="5"/>
      <c r="KB1335" s="5"/>
      <c r="KC1335" s="4"/>
      <c r="KD1335" s="6"/>
      <c r="KE1335" s="4"/>
      <c r="KF1335" s="6"/>
      <c r="KG1335" s="5"/>
      <c r="KH1335" s="5"/>
      <c r="KI1335" s="4"/>
      <c r="KJ1335" s="6"/>
      <c r="KK1335" s="4"/>
      <c r="KL1335" s="6"/>
      <c r="KM1335" s="5"/>
      <c r="KN1335" s="5"/>
    </row>
    <row r="1336">
      <c r="A1336" s="3" t="s">
        <v>85</v>
      </c>
      <c r="B1336" s="3" t="s">
        <v>712</v>
      </c>
      <c r="C1336" s="3" t="s">
        <v>547</v>
      </c>
      <c r="D1336" s="3" t="s">
        <v>712</v>
      </c>
      <c r="E1336" s="3" t="s">
        <v>918</v>
      </c>
      <c r="F1336" s="3" t="s">
        <v>104</v>
      </c>
      <c r="G1336" s="3" t="s">
        <v>104</v>
      </c>
      <c r="H1336" s="3" t="s">
        <v>104</v>
      </c>
      <c r="I1336" s="3" t="s">
        <v>1519</v>
      </c>
      <c r="J1336" s="3" t="s">
        <v>104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/>
      <c r="AF1336" s="6"/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  <c r="AW1336" s="4"/>
      <c r="AX1336" s="6"/>
      <c r="AY1336" s="4"/>
      <c r="AZ1336" s="6"/>
      <c r="BA1336" s="5"/>
      <c r="BB1336" s="5"/>
      <c r="BC1336" s="4"/>
      <c r="BD1336" s="6"/>
      <c r="BE1336" s="4"/>
      <c r="BF1336" s="6"/>
      <c r="BG1336" s="5"/>
      <c r="BH1336" s="5"/>
      <c r="BI1336" s="4"/>
      <c r="BJ1336" s="6"/>
      <c r="BK1336" s="4"/>
      <c r="BL1336" s="6"/>
      <c r="BM1336" s="5"/>
      <c r="BN1336" s="5"/>
      <c r="BO1336" s="4"/>
      <c r="BP1336" s="6"/>
      <c r="BQ1336" s="4"/>
      <c r="BR1336" s="6"/>
      <c r="BS1336" s="5"/>
      <c r="BT1336" s="5"/>
      <c r="BU1336" s="4"/>
      <c r="BV1336" s="6"/>
      <c r="BW1336" s="4"/>
      <c r="BX1336" s="6"/>
      <c r="BY1336" s="5"/>
      <c r="BZ1336" s="5"/>
      <c r="CA1336" s="4"/>
      <c r="CB1336" s="6"/>
      <c r="CC1336" s="4"/>
      <c r="CD1336" s="6"/>
      <c r="CE1336" s="5"/>
      <c r="CF1336" s="5"/>
      <c r="CG1336" s="4"/>
      <c r="CH1336" s="6"/>
      <c r="CI1336" s="4"/>
      <c r="CJ1336" s="6"/>
      <c r="CK1336" s="5"/>
      <c r="CL1336" s="5"/>
      <c r="CM1336" s="4"/>
      <c r="CN1336" s="6"/>
      <c r="CO1336" s="4"/>
      <c r="CP1336" s="6"/>
      <c r="CQ1336" s="5"/>
      <c r="CR1336" s="5"/>
      <c r="CS1336" s="4"/>
      <c r="CT1336" s="6"/>
      <c r="CU1336" s="4"/>
      <c r="CV1336" s="6"/>
      <c r="CW1336" s="5"/>
      <c r="CX1336" s="5"/>
      <c r="CY1336" s="4"/>
      <c r="CZ1336" s="6"/>
      <c r="DA1336" s="4"/>
      <c r="DB1336" s="6"/>
      <c r="DC1336" s="5"/>
      <c r="DD1336" s="5"/>
      <c r="DE1336" s="4"/>
      <c r="DF1336" s="6"/>
      <c r="DG1336" s="4"/>
      <c r="DH1336" s="6"/>
      <c r="DI1336" s="5"/>
      <c r="DJ1336" s="5"/>
      <c r="DK1336" s="4"/>
      <c r="DL1336" s="6"/>
      <c r="DM1336" s="4"/>
      <c r="DN1336" s="6"/>
      <c r="DO1336" s="5"/>
      <c r="DP1336" s="5"/>
      <c r="DQ1336" s="4"/>
      <c r="DR1336" s="6"/>
      <c r="DS1336" s="4"/>
      <c r="DT1336" s="6"/>
      <c r="DU1336" s="5"/>
      <c r="DV1336" s="5"/>
      <c r="DW1336" s="4"/>
      <c r="DX1336" s="6"/>
      <c r="DY1336" s="4"/>
      <c r="DZ1336" s="6"/>
      <c r="EA1336" s="5"/>
      <c r="EB1336" s="5"/>
      <c r="EC1336" s="4"/>
      <c r="ED1336" s="6"/>
      <c r="EE1336" s="4"/>
      <c r="EF1336" s="6"/>
      <c r="EG1336" s="5"/>
      <c r="EH1336" s="5"/>
      <c r="EI1336" s="4"/>
      <c r="EJ1336" s="6"/>
      <c r="EK1336" s="4"/>
      <c r="EL1336" s="6"/>
      <c r="EM1336" s="5"/>
      <c r="EN1336" s="5"/>
      <c r="EO1336" s="4"/>
      <c r="EP1336" s="6"/>
      <c r="EQ1336" s="4"/>
      <c r="ER1336" s="6"/>
      <c r="ES1336" s="5"/>
      <c r="ET1336" s="5"/>
      <c r="EU1336" s="4"/>
      <c r="EV1336" s="6"/>
      <c r="EW1336" s="4"/>
      <c r="EX1336" s="6"/>
      <c r="EY1336" s="5"/>
      <c r="EZ1336" s="5"/>
      <c r="FA1336" s="4"/>
      <c r="FB1336" s="6"/>
      <c r="FC1336" s="4"/>
      <c r="FD1336" s="6"/>
      <c r="FE1336" s="5"/>
      <c r="FF1336" s="5"/>
      <c r="FG1336" s="4"/>
      <c r="FH1336" s="6"/>
      <c r="FI1336" s="4"/>
      <c r="FJ1336" s="6"/>
      <c r="FK1336" s="5"/>
      <c r="FL1336" s="5"/>
      <c r="FM1336" s="4"/>
      <c r="FN1336" s="6"/>
      <c r="FO1336" s="4"/>
      <c r="FP1336" s="6"/>
      <c r="FQ1336" s="5"/>
      <c r="FR1336" s="5"/>
      <c r="FS1336" s="4"/>
      <c r="FT1336" s="6"/>
      <c r="FU1336" s="4"/>
      <c r="FV1336" s="6"/>
      <c r="FW1336" s="5"/>
      <c r="FX1336" s="5"/>
      <c r="FY1336" s="4"/>
      <c r="FZ1336" s="6"/>
      <c r="GA1336" s="4"/>
      <c r="GB1336" s="6"/>
      <c r="GC1336" s="5"/>
      <c r="GD1336" s="5"/>
      <c r="GE1336" s="4"/>
      <c r="GF1336" s="6"/>
      <c r="GG1336" s="4"/>
      <c r="GH1336" s="6"/>
      <c r="GI1336" s="5"/>
      <c r="GJ1336" s="5"/>
      <c r="GK1336" s="4"/>
      <c r="GL1336" s="6"/>
      <c r="GM1336" s="4"/>
      <c r="GN1336" s="6"/>
      <c r="GO1336" s="5"/>
      <c r="GP1336" s="5"/>
      <c r="GQ1336" s="4"/>
      <c r="GR1336" s="6"/>
      <c r="GS1336" s="4"/>
      <c r="GT1336" s="6"/>
      <c r="GU1336" s="5"/>
      <c r="GV1336" s="5"/>
      <c r="GW1336" s="4"/>
      <c r="GX1336" s="6"/>
      <c r="GY1336" s="4"/>
      <c r="GZ1336" s="6"/>
      <c r="HA1336" s="5"/>
      <c r="HB1336" s="5"/>
      <c r="HC1336" s="4"/>
      <c r="HD1336" s="6"/>
      <c r="HE1336" s="4"/>
      <c r="HF1336" s="6"/>
      <c r="HG1336" s="5"/>
      <c r="HH1336" s="5"/>
      <c r="HI1336" s="4"/>
      <c r="HJ1336" s="6"/>
      <c r="HK1336" s="4"/>
      <c r="HL1336" s="6"/>
      <c r="HM1336" s="5"/>
      <c r="HN1336" s="5"/>
      <c r="HO1336" s="4"/>
      <c r="HP1336" s="6"/>
      <c r="HQ1336" s="4"/>
      <c r="HR1336" s="6"/>
      <c r="HS1336" s="5"/>
      <c r="HT1336" s="5"/>
      <c r="HU1336" s="4"/>
      <c r="HV1336" s="6"/>
      <c r="HW1336" s="4"/>
      <c r="HX1336" s="6"/>
      <c r="HY1336" s="5"/>
      <c r="HZ1336" s="5"/>
      <c r="IA1336" s="4"/>
      <c r="IB1336" s="6"/>
      <c r="IC1336" s="4"/>
      <c r="ID1336" s="6"/>
      <c r="IE1336" s="5"/>
      <c r="IF1336" s="5"/>
      <c r="IG1336" s="4"/>
      <c r="IH1336" s="6"/>
      <c r="II1336" s="4"/>
      <c r="IJ1336" s="6"/>
      <c r="IK1336" s="5"/>
      <c r="IL1336" s="5"/>
      <c r="IM1336" s="4"/>
      <c r="IN1336" s="6"/>
      <c r="IO1336" s="4"/>
      <c r="IP1336" s="6"/>
      <c r="IQ1336" s="5"/>
      <c r="IR1336" s="5"/>
      <c r="IS1336" s="4"/>
      <c r="IT1336" s="6"/>
      <c r="IU1336" s="4"/>
      <c r="IV1336" s="6"/>
      <c r="IW1336" s="5"/>
      <c r="IX1336" s="5"/>
      <c r="IY1336" s="4"/>
      <c r="IZ1336" s="6"/>
      <c r="JA1336" s="4"/>
      <c r="JB1336" s="6"/>
      <c r="JC1336" s="5"/>
      <c r="JD1336" s="5"/>
      <c r="JE1336" s="4"/>
      <c r="JF1336" s="6"/>
      <c r="JG1336" s="4"/>
      <c r="JH1336" s="6"/>
      <c r="JI1336" s="5"/>
      <c r="JJ1336" s="5"/>
      <c r="JK1336" s="4"/>
      <c r="JL1336" s="6"/>
      <c r="JM1336" s="4"/>
      <c r="JN1336" s="6"/>
      <c r="JO1336" s="5"/>
      <c r="JP1336" s="5"/>
      <c r="JQ1336" s="4"/>
      <c r="JR1336" s="6"/>
      <c r="JS1336" s="4"/>
      <c r="JT1336" s="6"/>
      <c r="JU1336" s="5"/>
      <c r="JV1336" s="5"/>
      <c r="JW1336" s="4"/>
      <c r="JX1336" s="6"/>
      <c r="JY1336" s="4"/>
      <c r="JZ1336" s="6"/>
      <c r="KA1336" s="5"/>
      <c r="KB1336" s="5"/>
      <c r="KC1336" s="4"/>
      <c r="KD1336" s="6"/>
      <c r="KE1336" s="4"/>
      <c r="KF1336" s="6"/>
      <c r="KG1336" s="5"/>
      <c r="KH1336" s="5"/>
      <c r="KI1336" s="4"/>
      <c r="KJ1336" s="6"/>
      <c r="KK1336" s="4"/>
      <c r="KL1336" s="6"/>
      <c r="KM1336" s="5"/>
      <c r="KN1336" s="5"/>
    </row>
    <row r="1337">
      <c r="A1337" s="3" t="s">
        <v>85</v>
      </c>
      <c r="B1337" s="3" t="s">
        <v>712</v>
      </c>
      <c r="C1337" s="3" t="s">
        <v>547</v>
      </c>
      <c r="D1337" s="3" t="s">
        <v>712</v>
      </c>
      <c r="E1337" s="3" t="s">
        <v>940</v>
      </c>
      <c r="F1337" s="3" t="s">
        <v>104</v>
      </c>
      <c r="G1337" s="3" t="s">
        <v>104</v>
      </c>
      <c r="H1337" s="3" t="s">
        <v>104</v>
      </c>
      <c r="I1337" s="3" t="s">
        <v>1467</v>
      </c>
      <c r="J1337" s="3" t="s">
        <v>104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/>
      <c r="T1337" s="6"/>
      <c r="U1337" s="4"/>
      <c r="V1337" s="6"/>
      <c r="W1337" s="5"/>
      <c r="X1337" s="5"/>
      <c r="Y1337" s="4"/>
      <c r="Z1337" s="6"/>
      <c r="AA1337" s="4"/>
      <c r="AB1337" s="6"/>
      <c r="AC1337" s="5"/>
      <c r="AD1337" s="5"/>
      <c r="AE1337" s="4"/>
      <c r="AF1337" s="6"/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  <c r="AW1337" s="4"/>
      <c r="AX1337" s="6"/>
      <c r="AY1337" s="4"/>
      <c r="AZ1337" s="6"/>
      <c r="BA1337" s="5"/>
      <c r="BB1337" s="5"/>
      <c r="BC1337" s="4"/>
      <c r="BD1337" s="6"/>
      <c r="BE1337" s="4"/>
      <c r="BF1337" s="6"/>
      <c r="BG1337" s="5"/>
      <c r="BH1337" s="5"/>
      <c r="BI1337" s="4"/>
      <c r="BJ1337" s="6"/>
      <c r="BK1337" s="4"/>
      <c r="BL1337" s="6"/>
      <c r="BM1337" s="5"/>
      <c r="BN1337" s="5"/>
      <c r="BO1337" s="4"/>
      <c r="BP1337" s="6"/>
      <c r="BQ1337" s="4"/>
      <c r="BR1337" s="6"/>
      <c r="BS1337" s="5"/>
      <c r="BT1337" s="5"/>
      <c r="BU1337" s="4"/>
      <c r="BV1337" s="6"/>
      <c r="BW1337" s="4"/>
      <c r="BX1337" s="6"/>
      <c r="BY1337" s="5"/>
      <c r="BZ1337" s="5"/>
      <c r="CA1337" s="4"/>
      <c r="CB1337" s="6"/>
      <c r="CC1337" s="4"/>
      <c r="CD1337" s="6"/>
      <c r="CE1337" s="5"/>
      <c r="CF1337" s="5"/>
      <c r="CG1337" s="4"/>
      <c r="CH1337" s="6"/>
      <c r="CI1337" s="4"/>
      <c r="CJ1337" s="6"/>
      <c r="CK1337" s="5"/>
      <c r="CL1337" s="5"/>
      <c r="CM1337" s="4"/>
      <c r="CN1337" s="6"/>
      <c r="CO1337" s="4"/>
      <c r="CP1337" s="6"/>
      <c r="CQ1337" s="5"/>
      <c r="CR1337" s="5"/>
      <c r="CS1337" s="4"/>
      <c r="CT1337" s="6"/>
      <c r="CU1337" s="4"/>
      <c r="CV1337" s="6"/>
      <c r="CW1337" s="5"/>
      <c r="CX1337" s="5"/>
      <c r="CY1337" s="4"/>
      <c r="CZ1337" s="6"/>
      <c r="DA1337" s="4"/>
      <c r="DB1337" s="6"/>
      <c r="DC1337" s="5"/>
      <c r="DD1337" s="5"/>
      <c r="DE1337" s="4"/>
      <c r="DF1337" s="6"/>
      <c r="DG1337" s="4"/>
      <c r="DH1337" s="6"/>
      <c r="DI1337" s="5"/>
      <c r="DJ1337" s="5"/>
      <c r="DK1337" s="4"/>
      <c r="DL1337" s="6"/>
      <c r="DM1337" s="4"/>
      <c r="DN1337" s="6"/>
      <c r="DO1337" s="5"/>
      <c r="DP1337" s="5"/>
      <c r="DQ1337" s="4"/>
      <c r="DR1337" s="6"/>
      <c r="DS1337" s="4"/>
      <c r="DT1337" s="6"/>
      <c r="DU1337" s="5"/>
      <c r="DV1337" s="5"/>
      <c r="DW1337" s="4"/>
      <c r="DX1337" s="6"/>
      <c r="DY1337" s="4"/>
      <c r="DZ1337" s="6"/>
      <c r="EA1337" s="5"/>
      <c r="EB1337" s="5"/>
      <c r="EC1337" s="4"/>
      <c r="ED1337" s="6"/>
      <c r="EE1337" s="4"/>
      <c r="EF1337" s="6"/>
      <c r="EG1337" s="5"/>
      <c r="EH1337" s="5"/>
      <c r="EI1337" s="4"/>
      <c r="EJ1337" s="6"/>
      <c r="EK1337" s="4"/>
      <c r="EL1337" s="6"/>
      <c r="EM1337" s="5"/>
      <c r="EN1337" s="5"/>
      <c r="EO1337" s="4"/>
      <c r="EP1337" s="6"/>
      <c r="EQ1337" s="4"/>
      <c r="ER1337" s="6"/>
      <c r="ES1337" s="5"/>
      <c r="ET1337" s="5"/>
      <c r="EU1337" s="4"/>
      <c r="EV1337" s="6"/>
      <c r="EW1337" s="4"/>
      <c r="EX1337" s="6"/>
      <c r="EY1337" s="5"/>
      <c r="EZ1337" s="5"/>
      <c r="FA1337" s="4"/>
      <c r="FB1337" s="6"/>
      <c r="FC1337" s="4"/>
      <c r="FD1337" s="6"/>
      <c r="FE1337" s="5"/>
      <c r="FF1337" s="5"/>
      <c r="FG1337" s="4"/>
      <c r="FH1337" s="6"/>
      <c r="FI1337" s="4"/>
      <c r="FJ1337" s="6"/>
      <c r="FK1337" s="5"/>
      <c r="FL1337" s="5"/>
      <c r="FM1337" s="4"/>
      <c r="FN1337" s="6"/>
      <c r="FO1337" s="4"/>
      <c r="FP1337" s="6"/>
      <c r="FQ1337" s="5"/>
      <c r="FR1337" s="5"/>
      <c r="FS1337" s="4"/>
      <c r="FT1337" s="6"/>
      <c r="FU1337" s="4"/>
      <c r="FV1337" s="6"/>
      <c r="FW1337" s="5"/>
      <c r="FX1337" s="5"/>
      <c r="FY1337" s="4"/>
      <c r="FZ1337" s="6"/>
      <c r="GA1337" s="4"/>
      <c r="GB1337" s="6"/>
      <c r="GC1337" s="5"/>
      <c r="GD1337" s="5"/>
      <c r="GE1337" s="4"/>
      <c r="GF1337" s="6"/>
      <c r="GG1337" s="4"/>
      <c r="GH1337" s="6"/>
      <c r="GI1337" s="5"/>
      <c r="GJ1337" s="5"/>
      <c r="GK1337" s="4"/>
      <c r="GL1337" s="6"/>
      <c r="GM1337" s="4"/>
      <c r="GN1337" s="6"/>
      <c r="GO1337" s="5"/>
      <c r="GP1337" s="5"/>
      <c r="GQ1337" s="4"/>
      <c r="GR1337" s="6"/>
      <c r="GS1337" s="4"/>
      <c r="GT1337" s="6"/>
      <c r="GU1337" s="5"/>
      <c r="GV1337" s="5"/>
      <c r="GW1337" s="4"/>
      <c r="GX1337" s="6"/>
      <c r="GY1337" s="4"/>
      <c r="GZ1337" s="6"/>
      <c r="HA1337" s="5"/>
      <c r="HB1337" s="5"/>
      <c r="HC1337" s="4"/>
      <c r="HD1337" s="6"/>
      <c r="HE1337" s="4"/>
      <c r="HF1337" s="6"/>
      <c r="HG1337" s="5"/>
      <c r="HH1337" s="5"/>
      <c r="HI1337" s="4"/>
      <c r="HJ1337" s="6"/>
      <c r="HK1337" s="4"/>
      <c r="HL1337" s="6"/>
      <c r="HM1337" s="5"/>
      <c r="HN1337" s="5"/>
      <c r="HO1337" s="4"/>
      <c r="HP1337" s="6"/>
      <c r="HQ1337" s="4"/>
      <c r="HR1337" s="6"/>
      <c r="HS1337" s="5"/>
      <c r="HT1337" s="5"/>
      <c r="HU1337" s="4"/>
      <c r="HV1337" s="6"/>
      <c r="HW1337" s="4"/>
      <c r="HX1337" s="6"/>
      <c r="HY1337" s="5"/>
      <c r="HZ1337" s="5"/>
      <c r="IA1337" s="4"/>
      <c r="IB1337" s="6"/>
      <c r="IC1337" s="4"/>
      <c r="ID1337" s="6"/>
      <c r="IE1337" s="5"/>
      <c r="IF1337" s="5"/>
      <c r="IG1337" s="4"/>
      <c r="IH1337" s="6"/>
      <c r="II1337" s="4"/>
      <c r="IJ1337" s="6"/>
      <c r="IK1337" s="5"/>
      <c r="IL1337" s="5"/>
      <c r="IM1337" s="4"/>
      <c r="IN1337" s="6"/>
      <c r="IO1337" s="4"/>
      <c r="IP1337" s="6"/>
      <c r="IQ1337" s="5"/>
      <c r="IR1337" s="5"/>
      <c r="IS1337" s="4"/>
      <c r="IT1337" s="6"/>
      <c r="IU1337" s="4"/>
      <c r="IV1337" s="6"/>
      <c r="IW1337" s="5"/>
      <c r="IX1337" s="5"/>
      <c r="IY1337" s="4"/>
      <c r="IZ1337" s="6"/>
      <c r="JA1337" s="4"/>
      <c r="JB1337" s="6"/>
      <c r="JC1337" s="5"/>
      <c r="JD1337" s="5"/>
      <c r="JE1337" s="4"/>
      <c r="JF1337" s="6"/>
      <c r="JG1337" s="4"/>
      <c r="JH1337" s="6"/>
      <c r="JI1337" s="5"/>
      <c r="JJ1337" s="5"/>
      <c r="JK1337" s="4"/>
      <c r="JL1337" s="6"/>
      <c r="JM1337" s="4"/>
      <c r="JN1337" s="6"/>
      <c r="JO1337" s="5"/>
      <c r="JP1337" s="5"/>
      <c r="JQ1337" s="4"/>
      <c r="JR1337" s="6"/>
      <c r="JS1337" s="4"/>
      <c r="JT1337" s="6"/>
      <c r="JU1337" s="5"/>
      <c r="JV1337" s="5"/>
      <c r="JW1337" s="4"/>
      <c r="JX1337" s="6"/>
      <c r="JY1337" s="4"/>
      <c r="JZ1337" s="6"/>
      <c r="KA1337" s="5"/>
      <c r="KB1337" s="5"/>
      <c r="KC1337" s="4"/>
      <c r="KD1337" s="6"/>
      <c r="KE1337" s="4"/>
      <c r="KF1337" s="6"/>
      <c r="KG1337" s="5"/>
      <c r="KH1337" s="5"/>
      <c r="KI1337" s="4"/>
      <c r="KJ1337" s="6"/>
      <c r="KK1337" s="4"/>
      <c r="KL1337" s="6"/>
      <c r="KM1337" s="5"/>
      <c r="KN1337" s="5"/>
    </row>
    <row r="1338">
      <c r="A1338" s="3" t="s">
        <v>85</v>
      </c>
      <c r="B1338" s="3" t="s">
        <v>712</v>
      </c>
      <c r="C1338" s="3" t="s">
        <v>547</v>
      </c>
      <c r="D1338" s="3" t="s">
        <v>712</v>
      </c>
      <c r="E1338" s="3" t="s">
        <v>956</v>
      </c>
      <c r="F1338" s="3" t="s">
        <v>104</v>
      </c>
      <c r="G1338" s="3" t="s">
        <v>104</v>
      </c>
      <c r="H1338" s="3" t="s">
        <v>104</v>
      </c>
      <c r="I1338" s="3" t="s">
        <v>1325</v>
      </c>
      <c r="J1338" s="3" t="s">
        <v>104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/>
      <c r="T1338" s="6"/>
      <c r="U1338" s="4"/>
      <c r="V1338" s="6"/>
      <c r="W1338" s="5"/>
      <c r="X1338" s="5"/>
      <c r="Y1338" s="4"/>
      <c r="Z1338" s="6"/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  <c r="AW1338" s="4"/>
      <c r="AX1338" s="6"/>
      <c r="AY1338" s="4"/>
      <c r="AZ1338" s="6"/>
      <c r="BA1338" s="5"/>
      <c r="BB1338" s="5"/>
      <c r="BC1338" s="4"/>
      <c r="BD1338" s="6"/>
      <c r="BE1338" s="4"/>
      <c r="BF1338" s="6"/>
      <c r="BG1338" s="5"/>
      <c r="BH1338" s="5"/>
      <c r="BI1338" s="4"/>
      <c r="BJ1338" s="6"/>
      <c r="BK1338" s="4"/>
      <c r="BL1338" s="6"/>
      <c r="BM1338" s="5"/>
      <c r="BN1338" s="5"/>
      <c r="BO1338" s="4"/>
      <c r="BP1338" s="6"/>
      <c r="BQ1338" s="4"/>
      <c r="BR1338" s="6"/>
      <c r="BS1338" s="5"/>
      <c r="BT1338" s="5"/>
      <c r="BU1338" s="4"/>
      <c r="BV1338" s="6"/>
      <c r="BW1338" s="4"/>
      <c r="BX1338" s="6"/>
      <c r="BY1338" s="5"/>
      <c r="BZ1338" s="5"/>
      <c r="CA1338" s="4"/>
      <c r="CB1338" s="6"/>
      <c r="CC1338" s="4"/>
      <c r="CD1338" s="6"/>
      <c r="CE1338" s="5"/>
      <c r="CF1338" s="5"/>
      <c r="CG1338" s="4"/>
      <c r="CH1338" s="6"/>
      <c r="CI1338" s="4"/>
      <c r="CJ1338" s="6"/>
      <c r="CK1338" s="5"/>
      <c r="CL1338" s="5"/>
      <c r="CM1338" s="4"/>
      <c r="CN1338" s="6"/>
      <c r="CO1338" s="4"/>
      <c r="CP1338" s="6"/>
      <c r="CQ1338" s="5"/>
      <c r="CR1338" s="5"/>
      <c r="CS1338" s="4"/>
      <c r="CT1338" s="6"/>
      <c r="CU1338" s="4"/>
      <c r="CV1338" s="6"/>
      <c r="CW1338" s="5"/>
      <c r="CX1338" s="5"/>
      <c r="CY1338" s="4"/>
      <c r="CZ1338" s="6"/>
      <c r="DA1338" s="4"/>
      <c r="DB1338" s="6"/>
      <c r="DC1338" s="5"/>
      <c r="DD1338" s="5"/>
      <c r="DE1338" s="4"/>
      <c r="DF1338" s="6"/>
      <c r="DG1338" s="4"/>
      <c r="DH1338" s="6"/>
      <c r="DI1338" s="5"/>
      <c r="DJ1338" s="5"/>
      <c r="DK1338" s="4"/>
      <c r="DL1338" s="6"/>
      <c r="DM1338" s="4"/>
      <c r="DN1338" s="6"/>
      <c r="DO1338" s="5"/>
      <c r="DP1338" s="5"/>
      <c r="DQ1338" s="4"/>
      <c r="DR1338" s="6"/>
      <c r="DS1338" s="4"/>
      <c r="DT1338" s="6"/>
      <c r="DU1338" s="5"/>
      <c r="DV1338" s="5"/>
      <c r="DW1338" s="4"/>
      <c r="DX1338" s="6"/>
      <c r="DY1338" s="4"/>
      <c r="DZ1338" s="6"/>
      <c r="EA1338" s="5"/>
      <c r="EB1338" s="5"/>
      <c r="EC1338" s="4"/>
      <c r="ED1338" s="6"/>
      <c r="EE1338" s="4"/>
      <c r="EF1338" s="6"/>
      <c r="EG1338" s="5"/>
      <c r="EH1338" s="5"/>
      <c r="EI1338" s="4"/>
      <c r="EJ1338" s="6"/>
      <c r="EK1338" s="4"/>
      <c r="EL1338" s="6"/>
      <c r="EM1338" s="5"/>
      <c r="EN1338" s="5"/>
      <c r="EO1338" s="4"/>
      <c r="EP1338" s="6"/>
      <c r="EQ1338" s="4"/>
      <c r="ER1338" s="6"/>
      <c r="ES1338" s="5"/>
      <c r="ET1338" s="5"/>
      <c r="EU1338" s="4"/>
      <c r="EV1338" s="6"/>
      <c r="EW1338" s="4"/>
      <c r="EX1338" s="6"/>
      <c r="EY1338" s="5"/>
      <c r="EZ1338" s="5"/>
      <c r="FA1338" s="4"/>
      <c r="FB1338" s="6"/>
      <c r="FC1338" s="4"/>
      <c r="FD1338" s="6"/>
      <c r="FE1338" s="5"/>
      <c r="FF1338" s="5"/>
      <c r="FG1338" s="4"/>
      <c r="FH1338" s="6"/>
      <c r="FI1338" s="4"/>
      <c r="FJ1338" s="6"/>
      <c r="FK1338" s="5"/>
      <c r="FL1338" s="5"/>
      <c r="FM1338" s="4"/>
      <c r="FN1338" s="6"/>
      <c r="FO1338" s="4"/>
      <c r="FP1338" s="6"/>
      <c r="FQ1338" s="5"/>
      <c r="FR1338" s="5"/>
      <c r="FS1338" s="4"/>
      <c r="FT1338" s="6"/>
      <c r="FU1338" s="4"/>
      <c r="FV1338" s="6"/>
      <c r="FW1338" s="5"/>
      <c r="FX1338" s="5"/>
      <c r="FY1338" s="4"/>
      <c r="FZ1338" s="6"/>
      <c r="GA1338" s="4"/>
      <c r="GB1338" s="6"/>
      <c r="GC1338" s="5"/>
      <c r="GD1338" s="5"/>
      <c r="GE1338" s="4"/>
      <c r="GF1338" s="6"/>
      <c r="GG1338" s="4"/>
      <c r="GH1338" s="6"/>
      <c r="GI1338" s="5"/>
      <c r="GJ1338" s="5"/>
      <c r="GK1338" s="4"/>
      <c r="GL1338" s="6"/>
      <c r="GM1338" s="4"/>
      <c r="GN1338" s="6"/>
      <c r="GO1338" s="5"/>
      <c r="GP1338" s="5"/>
      <c r="GQ1338" s="4"/>
      <c r="GR1338" s="6"/>
      <c r="GS1338" s="4"/>
      <c r="GT1338" s="6"/>
      <c r="GU1338" s="5"/>
      <c r="GV1338" s="5"/>
      <c r="GW1338" s="4"/>
      <c r="GX1338" s="6"/>
      <c r="GY1338" s="4"/>
      <c r="GZ1338" s="6"/>
      <c r="HA1338" s="5"/>
      <c r="HB1338" s="5"/>
      <c r="HC1338" s="4"/>
      <c r="HD1338" s="6"/>
      <c r="HE1338" s="4"/>
      <c r="HF1338" s="6"/>
      <c r="HG1338" s="5"/>
      <c r="HH1338" s="5"/>
      <c r="HI1338" s="4"/>
      <c r="HJ1338" s="6"/>
      <c r="HK1338" s="4"/>
      <c r="HL1338" s="6"/>
      <c r="HM1338" s="5"/>
      <c r="HN1338" s="5"/>
      <c r="HO1338" s="4"/>
      <c r="HP1338" s="6"/>
      <c r="HQ1338" s="4"/>
      <c r="HR1338" s="6"/>
      <c r="HS1338" s="5"/>
      <c r="HT1338" s="5"/>
      <c r="HU1338" s="4"/>
      <c r="HV1338" s="6"/>
      <c r="HW1338" s="4"/>
      <c r="HX1338" s="6"/>
      <c r="HY1338" s="5"/>
      <c r="HZ1338" s="5"/>
      <c r="IA1338" s="4"/>
      <c r="IB1338" s="6"/>
      <c r="IC1338" s="4"/>
      <c r="ID1338" s="6"/>
      <c r="IE1338" s="5"/>
      <c r="IF1338" s="5"/>
      <c r="IG1338" s="4"/>
      <c r="IH1338" s="6"/>
      <c r="II1338" s="4"/>
      <c r="IJ1338" s="6"/>
      <c r="IK1338" s="5"/>
      <c r="IL1338" s="5"/>
      <c r="IM1338" s="4"/>
      <c r="IN1338" s="6"/>
      <c r="IO1338" s="4"/>
      <c r="IP1338" s="6"/>
      <c r="IQ1338" s="5"/>
      <c r="IR1338" s="5"/>
      <c r="IS1338" s="4"/>
      <c r="IT1338" s="6"/>
      <c r="IU1338" s="4"/>
      <c r="IV1338" s="6"/>
      <c r="IW1338" s="5"/>
      <c r="IX1338" s="5"/>
      <c r="IY1338" s="4"/>
      <c r="IZ1338" s="6"/>
      <c r="JA1338" s="4"/>
      <c r="JB1338" s="6"/>
      <c r="JC1338" s="5"/>
      <c r="JD1338" s="5"/>
      <c r="JE1338" s="4"/>
      <c r="JF1338" s="6"/>
      <c r="JG1338" s="4"/>
      <c r="JH1338" s="6"/>
      <c r="JI1338" s="5"/>
      <c r="JJ1338" s="5"/>
      <c r="JK1338" s="4"/>
      <c r="JL1338" s="6"/>
      <c r="JM1338" s="4"/>
      <c r="JN1338" s="6"/>
      <c r="JO1338" s="5"/>
      <c r="JP1338" s="5"/>
      <c r="JQ1338" s="4"/>
      <c r="JR1338" s="6"/>
      <c r="JS1338" s="4"/>
      <c r="JT1338" s="6"/>
      <c r="JU1338" s="5"/>
      <c r="JV1338" s="5"/>
      <c r="JW1338" s="4"/>
      <c r="JX1338" s="6"/>
      <c r="JY1338" s="4"/>
      <c r="JZ1338" s="6"/>
      <c r="KA1338" s="5"/>
      <c r="KB1338" s="5"/>
      <c r="KC1338" s="4"/>
      <c r="KD1338" s="6"/>
      <c r="KE1338" s="4"/>
      <c r="KF1338" s="6"/>
      <c r="KG1338" s="5"/>
      <c r="KH1338" s="5"/>
      <c r="KI1338" s="4"/>
      <c r="KJ1338" s="6"/>
      <c r="KK1338" s="4"/>
      <c r="KL1338" s="6"/>
      <c r="KM1338" s="5"/>
      <c r="KN1338" s="5"/>
    </row>
    <row r="1339">
      <c r="A1339" s="3" t="s">
        <v>85</v>
      </c>
      <c r="B1339" s="3" t="s">
        <v>712</v>
      </c>
      <c r="C1339" s="3" t="s">
        <v>547</v>
      </c>
      <c r="D1339" s="3" t="s">
        <v>712</v>
      </c>
      <c r="E1339" s="3" t="s">
        <v>954</v>
      </c>
      <c r="F1339" s="3" t="s">
        <v>104</v>
      </c>
      <c r="G1339" s="3" t="s">
        <v>104</v>
      </c>
      <c r="H1339" s="3" t="s">
        <v>104</v>
      </c>
      <c r="I1339" s="3" t="s">
        <v>1491</v>
      </c>
      <c r="J1339" s="3" t="s">
        <v>104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/>
      <c r="T1339" s="6"/>
      <c r="U1339" s="4"/>
      <c r="V1339" s="6"/>
      <c r="W1339" s="5"/>
      <c r="X1339" s="5"/>
      <c r="Y1339" s="4"/>
      <c r="Z1339" s="6"/>
      <c r="AA1339" s="4"/>
      <c r="AB1339" s="6"/>
      <c r="AC1339" s="5"/>
      <c r="AD1339" s="5"/>
      <c r="AE1339" s="4"/>
      <c r="AF1339" s="6"/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  <c r="AW1339" s="4"/>
      <c r="AX1339" s="6"/>
      <c r="AY1339" s="4"/>
      <c r="AZ1339" s="6"/>
      <c r="BA1339" s="5"/>
      <c r="BB1339" s="5"/>
      <c r="BC1339" s="4"/>
      <c r="BD1339" s="6"/>
      <c r="BE1339" s="4"/>
      <c r="BF1339" s="6"/>
      <c r="BG1339" s="5"/>
      <c r="BH1339" s="5"/>
      <c r="BI1339" s="4"/>
      <c r="BJ1339" s="6"/>
      <c r="BK1339" s="4"/>
      <c r="BL1339" s="6"/>
      <c r="BM1339" s="5"/>
      <c r="BN1339" s="5"/>
      <c r="BO1339" s="4"/>
      <c r="BP1339" s="6"/>
      <c r="BQ1339" s="4"/>
      <c r="BR1339" s="6"/>
      <c r="BS1339" s="5"/>
      <c r="BT1339" s="5"/>
      <c r="BU1339" s="4"/>
      <c r="BV1339" s="6"/>
      <c r="BW1339" s="4"/>
      <c r="BX1339" s="6"/>
      <c r="BY1339" s="5"/>
      <c r="BZ1339" s="5"/>
      <c r="CA1339" s="4"/>
      <c r="CB1339" s="6"/>
      <c r="CC1339" s="4"/>
      <c r="CD1339" s="6"/>
      <c r="CE1339" s="5"/>
      <c r="CF1339" s="5"/>
      <c r="CG1339" s="4"/>
      <c r="CH1339" s="6"/>
      <c r="CI1339" s="4"/>
      <c r="CJ1339" s="6"/>
      <c r="CK1339" s="5"/>
      <c r="CL1339" s="5"/>
      <c r="CM1339" s="4"/>
      <c r="CN1339" s="6"/>
      <c r="CO1339" s="4"/>
      <c r="CP1339" s="6"/>
      <c r="CQ1339" s="5"/>
      <c r="CR1339" s="5"/>
      <c r="CS1339" s="4"/>
      <c r="CT1339" s="6"/>
      <c r="CU1339" s="4"/>
      <c r="CV1339" s="6"/>
      <c r="CW1339" s="5"/>
      <c r="CX1339" s="5"/>
      <c r="CY1339" s="4"/>
      <c r="CZ1339" s="6"/>
      <c r="DA1339" s="4"/>
      <c r="DB1339" s="6"/>
      <c r="DC1339" s="5"/>
      <c r="DD1339" s="5"/>
      <c r="DE1339" s="4"/>
      <c r="DF1339" s="6"/>
      <c r="DG1339" s="4"/>
      <c r="DH1339" s="6"/>
      <c r="DI1339" s="5"/>
      <c r="DJ1339" s="5"/>
      <c r="DK1339" s="4"/>
      <c r="DL1339" s="6"/>
      <c r="DM1339" s="4"/>
      <c r="DN1339" s="6"/>
      <c r="DO1339" s="5"/>
      <c r="DP1339" s="5"/>
      <c r="DQ1339" s="4"/>
      <c r="DR1339" s="6"/>
      <c r="DS1339" s="4"/>
      <c r="DT1339" s="6"/>
      <c r="DU1339" s="5"/>
      <c r="DV1339" s="5"/>
      <c r="DW1339" s="4"/>
      <c r="DX1339" s="6"/>
      <c r="DY1339" s="4"/>
      <c r="DZ1339" s="6"/>
      <c r="EA1339" s="5"/>
      <c r="EB1339" s="5"/>
      <c r="EC1339" s="4"/>
      <c r="ED1339" s="6"/>
      <c r="EE1339" s="4"/>
      <c r="EF1339" s="6"/>
      <c r="EG1339" s="5"/>
      <c r="EH1339" s="5"/>
      <c r="EI1339" s="4"/>
      <c r="EJ1339" s="6"/>
      <c r="EK1339" s="4"/>
      <c r="EL1339" s="6"/>
      <c r="EM1339" s="5"/>
      <c r="EN1339" s="5"/>
      <c r="EO1339" s="4"/>
      <c r="EP1339" s="6"/>
      <c r="EQ1339" s="4"/>
      <c r="ER1339" s="6"/>
      <c r="ES1339" s="5"/>
      <c r="ET1339" s="5"/>
      <c r="EU1339" s="4"/>
      <c r="EV1339" s="6"/>
      <c r="EW1339" s="4"/>
      <c r="EX1339" s="6"/>
      <c r="EY1339" s="5"/>
      <c r="EZ1339" s="5"/>
      <c r="FA1339" s="4"/>
      <c r="FB1339" s="6"/>
      <c r="FC1339" s="4"/>
      <c r="FD1339" s="6"/>
      <c r="FE1339" s="5"/>
      <c r="FF1339" s="5"/>
      <c r="FG1339" s="4"/>
      <c r="FH1339" s="6"/>
      <c r="FI1339" s="4"/>
      <c r="FJ1339" s="6"/>
      <c r="FK1339" s="5"/>
      <c r="FL1339" s="5"/>
      <c r="FM1339" s="4"/>
      <c r="FN1339" s="6"/>
      <c r="FO1339" s="4"/>
      <c r="FP1339" s="6"/>
      <c r="FQ1339" s="5"/>
      <c r="FR1339" s="5"/>
      <c r="FS1339" s="4"/>
      <c r="FT1339" s="6"/>
      <c r="FU1339" s="4"/>
      <c r="FV1339" s="6"/>
      <c r="FW1339" s="5"/>
      <c r="FX1339" s="5"/>
      <c r="FY1339" s="4"/>
      <c r="FZ1339" s="6"/>
      <c r="GA1339" s="4"/>
      <c r="GB1339" s="6"/>
      <c r="GC1339" s="5"/>
      <c r="GD1339" s="5"/>
      <c r="GE1339" s="4"/>
      <c r="GF1339" s="6"/>
      <c r="GG1339" s="4"/>
      <c r="GH1339" s="6"/>
      <c r="GI1339" s="5"/>
      <c r="GJ1339" s="5"/>
      <c r="GK1339" s="4"/>
      <c r="GL1339" s="6"/>
      <c r="GM1339" s="4"/>
      <c r="GN1339" s="6"/>
      <c r="GO1339" s="5"/>
      <c r="GP1339" s="5"/>
      <c r="GQ1339" s="4"/>
      <c r="GR1339" s="6"/>
      <c r="GS1339" s="4"/>
      <c r="GT1339" s="6"/>
      <c r="GU1339" s="5"/>
      <c r="GV1339" s="5"/>
      <c r="GW1339" s="4"/>
      <c r="GX1339" s="6"/>
      <c r="GY1339" s="4"/>
      <c r="GZ1339" s="6"/>
      <c r="HA1339" s="5"/>
      <c r="HB1339" s="5"/>
      <c r="HC1339" s="4"/>
      <c r="HD1339" s="6"/>
      <c r="HE1339" s="4"/>
      <c r="HF1339" s="6"/>
      <c r="HG1339" s="5"/>
      <c r="HH1339" s="5"/>
      <c r="HI1339" s="4"/>
      <c r="HJ1339" s="6"/>
      <c r="HK1339" s="4"/>
      <c r="HL1339" s="6"/>
      <c r="HM1339" s="5"/>
      <c r="HN1339" s="5"/>
      <c r="HO1339" s="4"/>
      <c r="HP1339" s="6"/>
      <c r="HQ1339" s="4"/>
      <c r="HR1339" s="6"/>
      <c r="HS1339" s="5"/>
      <c r="HT1339" s="5"/>
      <c r="HU1339" s="4"/>
      <c r="HV1339" s="6"/>
      <c r="HW1339" s="4"/>
      <c r="HX1339" s="6"/>
      <c r="HY1339" s="5"/>
      <c r="HZ1339" s="5"/>
      <c r="IA1339" s="4"/>
      <c r="IB1339" s="6"/>
      <c r="IC1339" s="4"/>
      <c r="ID1339" s="6"/>
      <c r="IE1339" s="5"/>
      <c r="IF1339" s="5"/>
      <c r="IG1339" s="4"/>
      <c r="IH1339" s="6"/>
      <c r="II1339" s="4"/>
      <c r="IJ1339" s="6"/>
      <c r="IK1339" s="5"/>
      <c r="IL1339" s="5"/>
      <c r="IM1339" s="4"/>
      <c r="IN1339" s="6"/>
      <c r="IO1339" s="4"/>
      <c r="IP1339" s="6"/>
      <c r="IQ1339" s="5"/>
      <c r="IR1339" s="5"/>
      <c r="IS1339" s="4"/>
      <c r="IT1339" s="6"/>
      <c r="IU1339" s="4"/>
      <c r="IV1339" s="6"/>
      <c r="IW1339" s="5"/>
      <c r="IX1339" s="5"/>
      <c r="IY1339" s="4"/>
      <c r="IZ1339" s="6"/>
      <c r="JA1339" s="4"/>
      <c r="JB1339" s="6"/>
      <c r="JC1339" s="5"/>
      <c r="JD1339" s="5"/>
      <c r="JE1339" s="4"/>
      <c r="JF1339" s="6"/>
      <c r="JG1339" s="4"/>
      <c r="JH1339" s="6"/>
      <c r="JI1339" s="5"/>
      <c r="JJ1339" s="5"/>
      <c r="JK1339" s="4"/>
      <c r="JL1339" s="6"/>
      <c r="JM1339" s="4"/>
      <c r="JN1339" s="6"/>
      <c r="JO1339" s="5"/>
      <c r="JP1339" s="5"/>
      <c r="JQ1339" s="4"/>
      <c r="JR1339" s="6"/>
      <c r="JS1339" s="4"/>
      <c r="JT1339" s="6"/>
      <c r="JU1339" s="5"/>
      <c r="JV1339" s="5"/>
      <c r="JW1339" s="4"/>
      <c r="JX1339" s="6"/>
      <c r="JY1339" s="4"/>
      <c r="JZ1339" s="6"/>
      <c r="KA1339" s="5"/>
      <c r="KB1339" s="5"/>
      <c r="KC1339" s="4"/>
      <c r="KD1339" s="6"/>
      <c r="KE1339" s="4"/>
      <c r="KF1339" s="6"/>
      <c r="KG1339" s="5"/>
      <c r="KH1339" s="5"/>
      <c r="KI1339" s="4"/>
      <c r="KJ1339" s="6"/>
      <c r="KK1339" s="4"/>
      <c r="KL1339" s="6"/>
      <c r="KM1339" s="5"/>
      <c r="KN1339" s="5"/>
    </row>
    <row r="1340">
      <c r="A1340" s="3" t="s">
        <v>85</v>
      </c>
      <c r="B1340" s="3" t="s">
        <v>712</v>
      </c>
      <c r="C1340" s="3" t="s">
        <v>547</v>
      </c>
      <c r="D1340" s="3" t="s">
        <v>712</v>
      </c>
      <c r="E1340" s="3" t="s">
        <v>917</v>
      </c>
      <c r="F1340" s="3" t="s">
        <v>104</v>
      </c>
      <c r="G1340" s="3" t="s">
        <v>104</v>
      </c>
      <c r="H1340" s="3" t="s">
        <v>104</v>
      </c>
      <c r="I1340" s="3" t="s">
        <v>1534</v>
      </c>
      <c r="J1340" s="3" t="s">
        <v>104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/>
      <c r="T1340" s="6"/>
      <c r="U1340" s="4"/>
      <c r="V1340" s="6"/>
      <c r="W1340" s="5"/>
      <c r="X1340" s="5"/>
      <c r="Y1340" s="4"/>
      <c r="Z1340" s="6"/>
      <c r="AA1340" s="4"/>
      <c r="AB1340" s="6"/>
      <c r="AC1340" s="5"/>
      <c r="AD1340" s="5"/>
      <c r="AE1340" s="4"/>
      <c r="AF1340" s="6"/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  <c r="AW1340" s="4"/>
      <c r="AX1340" s="6"/>
      <c r="AY1340" s="4"/>
      <c r="AZ1340" s="6"/>
      <c r="BA1340" s="5"/>
      <c r="BB1340" s="5"/>
      <c r="BC1340" s="4"/>
      <c r="BD1340" s="6"/>
      <c r="BE1340" s="4"/>
      <c r="BF1340" s="6"/>
      <c r="BG1340" s="5"/>
      <c r="BH1340" s="5"/>
      <c r="BI1340" s="4"/>
      <c r="BJ1340" s="6"/>
      <c r="BK1340" s="4"/>
      <c r="BL1340" s="6"/>
      <c r="BM1340" s="5"/>
      <c r="BN1340" s="5"/>
      <c r="BO1340" s="4"/>
      <c r="BP1340" s="6"/>
      <c r="BQ1340" s="4"/>
      <c r="BR1340" s="6"/>
      <c r="BS1340" s="5"/>
      <c r="BT1340" s="5"/>
      <c r="BU1340" s="4"/>
      <c r="BV1340" s="6"/>
      <c r="BW1340" s="4"/>
      <c r="BX1340" s="6"/>
      <c r="BY1340" s="5"/>
      <c r="BZ1340" s="5"/>
      <c r="CA1340" s="4"/>
      <c r="CB1340" s="6"/>
      <c r="CC1340" s="4"/>
      <c r="CD1340" s="6"/>
      <c r="CE1340" s="5"/>
      <c r="CF1340" s="5"/>
      <c r="CG1340" s="4"/>
      <c r="CH1340" s="6"/>
      <c r="CI1340" s="4"/>
      <c r="CJ1340" s="6"/>
      <c r="CK1340" s="5"/>
      <c r="CL1340" s="5"/>
      <c r="CM1340" s="4"/>
      <c r="CN1340" s="6"/>
      <c r="CO1340" s="4"/>
      <c r="CP1340" s="6"/>
      <c r="CQ1340" s="5"/>
      <c r="CR1340" s="5"/>
      <c r="CS1340" s="4"/>
      <c r="CT1340" s="6"/>
      <c r="CU1340" s="4"/>
      <c r="CV1340" s="6"/>
      <c r="CW1340" s="5"/>
      <c r="CX1340" s="5"/>
      <c r="CY1340" s="4"/>
      <c r="CZ1340" s="6"/>
      <c r="DA1340" s="4"/>
      <c r="DB1340" s="6"/>
      <c r="DC1340" s="5"/>
      <c r="DD1340" s="5"/>
      <c r="DE1340" s="4"/>
      <c r="DF1340" s="6"/>
      <c r="DG1340" s="4"/>
      <c r="DH1340" s="6"/>
      <c r="DI1340" s="5"/>
      <c r="DJ1340" s="5"/>
      <c r="DK1340" s="4"/>
      <c r="DL1340" s="6"/>
      <c r="DM1340" s="4"/>
      <c r="DN1340" s="6"/>
      <c r="DO1340" s="5"/>
      <c r="DP1340" s="5"/>
      <c r="DQ1340" s="4"/>
      <c r="DR1340" s="6"/>
      <c r="DS1340" s="4"/>
      <c r="DT1340" s="6"/>
      <c r="DU1340" s="5"/>
      <c r="DV1340" s="5"/>
      <c r="DW1340" s="4"/>
      <c r="DX1340" s="6"/>
      <c r="DY1340" s="4"/>
      <c r="DZ1340" s="6"/>
      <c r="EA1340" s="5"/>
      <c r="EB1340" s="5"/>
      <c r="EC1340" s="4"/>
      <c r="ED1340" s="6"/>
      <c r="EE1340" s="4"/>
      <c r="EF1340" s="6"/>
      <c r="EG1340" s="5"/>
      <c r="EH1340" s="5"/>
      <c r="EI1340" s="4"/>
      <c r="EJ1340" s="6"/>
      <c r="EK1340" s="4"/>
      <c r="EL1340" s="6"/>
      <c r="EM1340" s="5"/>
      <c r="EN1340" s="5"/>
      <c r="EO1340" s="4"/>
      <c r="EP1340" s="6"/>
      <c r="EQ1340" s="4"/>
      <c r="ER1340" s="6"/>
      <c r="ES1340" s="5"/>
      <c r="ET1340" s="5"/>
      <c r="EU1340" s="4"/>
      <c r="EV1340" s="6"/>
      <c r="EW1340" s="4"/>
      <c r="EX1340" s="6"/>
      <c r="EY1340" s="5"/>
      <c r="EZ1340" s="5"/>
      <c r="FA1340" s="4"/>
      <c r="FB1340" s="6"/>
      <c r="FC1340" s="4"/>
      <c r="FD1340" s="6"/>
      <c r="FE1340" s="5"/>
      <c r="FF1340" s="5"/>
      <c r="FG1340" s="4"/>
      <c r="FH1340" s="6"/>
      <c r="FI1340" s="4"/>
      <c r="FJ1340" s="6"/>
      <c r="FK1340" s="5"/>
      <c r="FL1340" s="5"/>
      <c r="FM1340" s="4"/>
      <c r="FN1340" s="6"/>
      <c r="FO1340" s="4"/>
      <c r="FP1340" s="6"/>
      <c r="FQ1340" s="5"/>
      <c r="FR1340" s="5"/>
      <c r="FS1340" s="4"/>
      <c r="FT1340" s="6"/>
      <c r="FU1340" s="4"/>
      <c r="FV1340" s="6"/>
      <c r="FW1340" s="5"/>
      <c r="FX1340" s="5"/>
      <c r="FY1340" s="4"/>
      <c r="FZ1340" s="6"/>
      <c r="GA1340" s="4"/>
      <c r="GB1340" s="6"/>
      <c r="GC1340" s="5"/>
      <c r="GD1340" s="5"/>
      <c r="GE1340" s="4"/>
      <c r="GF1340" s="6"/>
      <c r="GG1340" s="4"/>
      <c r="GH1340" s="6"/>
      <c r="GI1340" s="5"/>
      <c r="GJ1340" s="5"/>
      <c r="GK1340" s="4"/>
      <c r="GL1340" s="6"/>
      <c r="GM1340" s="4"/>
      <c r="GN1340" s="6"/>
      <c r="GO1340" s="5"/>
      <c r="GP1340" s="5"/>
      <c r="GQ1340" s="4"/>
      <c r="GR1340" s="6"/>
      <c r="GS1340" s="4"/>
      <c r="GT1340" s="6"/>
      <c r="GU1340" s="5"/>
      <c r="GV1340" s="5"/>
      <c r="GW1340" s="4"/>
      <c r="GX1340" s="6"/>
      <c r="GY1340" s="4"/>
      <c r="GZ1340" s="6"/>
      <c r="HA1340" s="5"/>
      <c r="HB1340" s="5"/>
      <c r="HC1340" s="4"/>
      <c r="HD1340" s="6"/>
      <c r="HE1340" s="4"/>
      <c r="HF1340" s="6"/>
      <c r="HG1340" s="5"/>
      <c r="HH1340" s="5"/>
      <c r="HI1340" s="4"/>
      <c r="HJ1340" s="6"/>
      <c r="HK1340" s="4"/>
      <c r="HL1340" s="6"/>
      <c r="HM1340" s="5"/>
      <c r="HN1340" s="5"/>
      <c r="HO1340" s="4"/>
      <c r="HP1340" s="6"/>
      <c r="HQ1340" s="4"/>
      <c r="HR1340" s="6"/>
      <c r="HS1340" s="5"/>
      <c r="HT1340" s="5"/>
      <c r="HU1340" s="4"/>
      <c r="HV1340" s="6"/>
      <c r="HW1340" s="4"/>
      <c r="HX1340" s="6"/>
      <c r="HY1340" s="5"/>
      <c r="HZ1340" s="5"/>
      <c r="IA1340" s="4"/>
      <c r="IB1340" s="6"/>
      <c r="IC1340" s="4"/>
      <c r="ID1340" s="6"/>
      <c r="IE1340" s="5"/>
      <c r="IF1340" s="5"/>
      <c r="IG1340" s="4"/>
      <c r="IH1340" s="6"/>
      <c r="II1340" s="4"/>
      <c r="IJ1340" s="6"/>
      <c r="IK1340" s="5"/>
      <c r="IL1340" s="5"/>
      <c r="IM1340" s="4"/>
      <c r="IN1340" s="6"/>
      <c r="IO1340" s="4"/>
      <c r="IP1340" s="6"/>
      <c r="IQ1340" s="5"/>
      <c r="IR1340" s="5"/>
      <c r="IS1340" s="4"/>
      <c r="IT1340" s="6"/>
      <c r="IU1340" s="4"/>
      <c r="IV1340" s="6"/>
      <c r="IW1340" s="5"/>
      <c r="IX1340" s="5"/>
      <c r="IY1340" s="4"/>
      <c r="IZ1340" s="6"/>
      <c r="JA1340" s="4"/>
      <c r="JB1340" s="6"/>
      <c r="JC1340" s="5"/>
      <c r="JD1340" s="5"/>
      <c r="JE1340" s="4"/>
      <c r="JF1340" s="6"/>
      <c r="JG1340" s="4"/>
      <c r="JH1340" s="6"/>
      <c r="JI1340" s="5"/>
      <c r="JJ1340" s="5"/>
      <c r="JK1340" s="4"/>
      <c r="JL1340" s="6"/>
      <c r="JM1340" s="4"/>
      <c r="JN1340" s="6"/>
      <c r="JO1340" s="5"/>
      <c r="JP1340" s="5"/>
      <c r="JQ1340" s="4"/>
      <c r="JR1340" s="6"/>
      <c r="JS1340" s="4"/>
      <c r="JT1340" s="6"/>
      <c r="JU1340" s="5"/>
      <c r="JV1340" s="5"/>
      <c r="JW1340" s="4"/>
      <c r="JX1340" s="6"/>
      <c r="JY1340" s="4"/>
      <c r="JZ1340" s="6"/>
      <c r="KA1340" s="5"/>
      <c r="KB1340" s="5"/>
      <c r="KC1340" s="4"/>
      <c r="KD1340" s="6"/>
      <c r="KE1340" s="4"/>
      <c r="KF1340" s="6"/>
      <c r="KG1340" s="5"/>
      <c r="KH1340" s="5"/>
      <c r="KI1340" s="4"/>
      <c r="KJ1340" s="6"/>
      <c r="KK1340" s="4"/>
      <c r="KL1340" s="6"/>
      <c r="KM1340" s="5"/>
      <c r="KN1340" s="5"/>
    </row>
    <row r="1341">
      <c r="A1341" s="3" t="s">
        <v>85</v>
      </c>
      <c r="B1341" s="3" t="s">
        <v>712</v>
      </c>
      <c r="C1341" s="3" t="s">
        <v>547</v>
      </c>
      <c r="D1341" s="3" t="s">
        <v>712</v>
      </c>
      <c r="E1341" s="3" t="s">
        <v>918</v>
      </c>
      <c r="F1341" s="3" t="s">
        <v>104</v>
      </c>
      <c r="G1341" s="3" t="s">
        <v>104</v>
      </c>
      <c r="H1341" s="3" t="s">
        <v>104</v>
      </c>
      <c r="I1341" s="3" t="s">
        <v>1534</v>
      </c>
      <c r="J1341" s="3" t="s">
        <v>104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/>
      <c r="T1341" s="6"/>
      <c r="U1341" s="4"/>
      <c r="V1341" s="6"/>
      <c r="W1341" s="5"/>
      <c r="X1341" s="5"/>
      <c r="Y1341" s="4"/>
      <c r="Z1341" s="6"/>
      <c r="AA1341" s="4"/>
      <c r="AB1341" s="6"/>
      <c r="AC1341" s="5"/>
      <c r="AD1341" s="5"/>
      <c r="AE1341" s="4"/>
      <c r="AF1341" s="6"/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  <c r="AW1341" s="4"/>
      <c r="AX1341" s="6"/>
      <c r="AY1341" s="4"/>
      <c r="AZ1341" s="6"/>
      <c r="BA1341" s="5"/>
      <c r="BB1341" s="5"/>
      <c r="BC1341" s="4"/>
      <c r="BD1341" s="6"/>
      <c r="BE1341" s="4"/>
      <c r="BF1341" s="6"/>
      <c r="BG1341" s="5"/>
      <c r="BH1341" s="5"/>
      <c r="BI1341" s="4"/>
      <c r="BJ1341" s="6"/>
      <c r="BK1341" s="4"/>
      <c r="BL1341" s="6"/>
      <c r="BM1341" s="5"/>
      <c r="BN1341" s="5"/>
      <c r="BO1341" s="4"/>
      <c r="BP1341" s="6"/>
      <c r="BQ1341" s="4"/>
      <c r="BR1341" s="6"/>
      <c r="BS1341" s="5"/>
      <c r="BT1341" s="5"/>
      <c r="BU1341" s="4"/>
      <c r="BV1341" s="6"/>
      <c r="BW1341" s="4"/>
      <c r="BX1341" s="6"/>
      <c r="BY1341" s="5"/>
      <c r="BZ1341" s="5"/>
      <c r="CA1341" s="4"/>
      <c r="CB1341" s="6"/>
      <c r="CC1341" s="4"/>
      <c r="CD1341" s="6"/>
      <c r="CE1341" s="5"/>
      <c r="CF1341" s="5"/>
      <c r="CG1341" s="4"/>
      <c r="CH1341" s="6"/>
      <c r="CI1341" s="4"/>
      <c r="CJ1341" s="6"/>
      <c r="CK1341" s="5"/>
      <c r="CL1341" s="5"/>
      <c r="CM1341" s="4"/>
      <c r="CN1341" s="6"/>
      <c r="CO1341" s="4"/>
      <c r="CP1341" s="6"/>
      <c r="CQ1341" s="5"/>
      <c r="CR1341" s="5"/>
      <c r="CS1341" s="4"/>
      <c r="CT1341" s="6"/>
      <c r="CU1341" s="4"/>
      <c r="CV1341" s="6"/>
      <c r="CW1341" s="5"/>
      <c r="CX1341" s="5"/>
      <c r="CY1341" s="4"/>
      <c r="CZ1341" s="6"/>
      <c r="DA1341" s="4"/>
      <c r="DB1341" s="6"/>
      <c r="DC1341" s="5"/>
      <c r="DD1341" s="5"/>
      <c r="DE1341" s="4"/>
      <c r="DF1341" s="6"/>
      <c r="DG1341" s="4"/>
      <c r="DH1341" s="6"/>
      <c r="DI1341" s="5"/>
      <c r="DJ1341" s="5"/>
      <c r="DK1341" s="4"/>
      <c r="DL1341" s="6"/>
      <c r="DM1341" s="4"/>
      <c r="DN1341" s="6"/>
      <c r="DO1341" s="5"/>
      <c r="DP1341" s="5"/>
      <c r="DQ1341" s="4"/>
      <c r="DR1341" s="6"/>
      <c r="DS1341" s="4"/>
      <c r="DT1341" s="6"/>
      <c r="DU1341" s="5"/>
      <c r="DV1341" s="5"/>
      <c r="DW1341" s="4"/>
      <c r="DX1341" s="6"/>
      <c r="DY1341" s="4"/>
      <c r="DZ1341" s="6"/>
      <c r="EA1341" s="5"/>
      <c r="EB1341" s="5"/>
      <c r="EC1341" s="4"/>
      <c r="ED1341" s="6"/>
      <c r="EE1341" s="4"/>
      <c r="EF1341" s="6"/>
      <c r="EG1341" s="5"/>
      <c r="EH1341" s="5"/>
      <c r="EI1341" s="4"/>
      <c r="EJ1341" s="6"/>
      <c r="EK1341" s="4"/>
      <c r="EL1341" s="6"/>
      <c r="EM1341" s="5"/>
      <c r="EN1341" s="5"/>
      <c r="EO1341" s="4"/>
      <c r="EP1341" s="6"/>
      <c r="EQ1341" s="4"/>
      <c r="ER1341" s="6"/>
      <c r="ES1341" s="5"/>
      <c r="ET1341" s="5"/>
      <c r="EU1341" s="4"/>
      <c r="EV1341" s="6"/>
      <c r="EW1341" s="4"/>
      <c r="EX1341" s="6"/>
      <c r="EY1341" s="5"/>
      <c r="EZ1341" s="5"/>
      <c r="FA1341" s="4"/>
      <c r="FB1341" s="6"/>
      <c r="FC1341" s="4"/>
      <c r="FD1341" s="6"/>
      <c r="FE1341" s="5"/>
      <c r="FF1341" s="5"/>
      <c r="FG1341" s="4"/>
      <c r="FH1341" s="6"/>
      <c r="FI1341" s="4"/>
      <c r="FJ1341" s="6"/>
      <c r="FK1341" s="5"/>
      <c r="FL1341" s="5"/>
      <c r="FM1341" s="4"/>
      <c r="FN1341" s="6"/>
      <c r="FO1341" s="4"/>
      <c r="FP1341" s="6"/>
      <c r="FQ1341" s="5"/>
      <c r="FR1341" s="5"/>
      <c r="FS1341" s="4"/>
      <c r="FT1341" s="6"/>
      <c r="FU1341" s="4"/>
      <c r="FV1341" s="6"/>
      <c r="FW1341" s="5"/>
      <c r="FX1341" s="5"/>
      <c r="FY1341" s="4"/>
      <c r="FZ1341" s="6"/>
      <c r="GA1341" s="4"/>
      <c r="GB1341" s="6"/>
      <c r="GC1341" s="5"/>
      <c r="GD1341" s="5"/>
      <c r="GE1341" s="4"/>
      <c r="GF1341" s="6"/>
      <c r="GG1341" s="4"/>
      <c r="GH1341" s="6"/>
      <c r="GI1341" s="5"/>
      <c r="GJ1341" s="5"/>
      <c r="GK1341" s="4"/>
      <c r="GL1341" s="6"/>
      <c r="GM1341" s="4"/>
      <c r="GN1341" s="6"/>
      <c r="GO1341" s="5"/>
      <c r="GP1341" s="5"/>
      <c r="GQ1341" s="4"/>
      <c r="GR1341" s="6"/>
      <c r="GS1341" s="4"/>
      <c r="GT1341" s="6"/>
      <c r="GU1341" s="5"/>
      <c r="GV1341" s="5"/>
      <c r="GW1341" s="4"/>
      <c r="GX1341" s="6"/>
      <c r="GY1341" s="4"/>
      <c r="GZ1341" s="6"/>
      <c r="HA1341" s="5"/>
      <c r="HB1341" s="5"/>
      <c r="HC1341" s="4"/>
      <c r="HD1341" s="6"/>
      <c r="HE1341" s="4"/>
      <c r="HF1341" s="6"/>
      <c r="HG1341" s="5"/>
      <c r="HH1341" s="5"/>
      <c r="HI1341" s="4"/>
      <c r="HJ1341" s="6"/>
      <c r="HK1341" s="4"/>
      <c r="HL1341" s="6"/>
      <c r="HM1341" s="5"/>
      <c r="HN1341" s="5"/>
      <c r="HO1341" s="4"/>
      <c r="HP1341" s="6"/>
      <c r="HQ1341" s="4"/>
      <c r="HR1341" s="6"/>
      <c r="HS1341" s="5"/>
      <c r="HT1341" s="5"/>
      <c r="HU1341" s="4"/>
      <c r="HV1341" s="6"/>
      <c r="HW1341" s="4"/>
      <c r="HX1341" s="6"/>
      <c r="HY1341" s="5"/>
      <c r="HZ1341" s="5"/>
      <c r="IA1341" s="4"/>
      <c r="IB1341" s="6"/>
      <c r="IC1341" s="4"/>
      <c r="ID1341" s="6"/>
      <c r="IE1341" s="5"/>
      <c r="IF1341" s="5"/>
      <c r="IG1341" s="4"/>
      <c r="IH1341" s="6"/>
      <c r="II1341" s="4"/>
      <c r="IJ1341" s="6"/>
      <c r="IK1341" s="5"/>
      <c r="IL1341" s="5"/>
      <c r="IM1341" s="4"/>
      <c r="IN1341" s="6"/>
      <c r="IO1341" s="4"/>
      <c r="IP1341" s="6"/>
      <c r="IQ1341" s="5"/>
      <c r="IR1341" s="5"/>
      <c r="IS1341" s="4"/>
      <c r="IT1341" s="6"/>
      <c r="IU1341" s="4"/>
      <c r="IV1341" s="6"/>
      <c r="IW1341" s="5"/>
      <c r="IX1341" s="5"/>
      <c r="IY1341" s="4"/>
      <c r="IZ1341" s="6"/>
      <c r="JA1341" s="4"/>
      <c r="JB1341" s="6"/>
      <c r="JC1341" s="5"/>
      <c r="JD1341" s="5"/>
      <c r="JE1341" s="4"/>
      <c r="JF1341" s="6"/>
      <c r="JG1341" s="4"/>
      <c r="JH1341" s="6"/>
      <c r="JI1341" s="5"/>
      <c r="JJ1341" s="5"/>
      <c r="JK1341" s="4"/>
      <c r="JL1341" s="6"/>
      <c r="JM1341" s="4"/>
      <c r="JN1341" s="6"/>
      <c r="JO1341" s="5"/>
      <c r="JP1341" s="5"/>
      <c r="JQ1341" s="4"/>
      <c r="JR1341" s="6"/>
      <c r="JS1341" s="4"/>
      <c r="JT1341" s="6"/>
      <c r="JU1341" s="5"/>
      <c r="JV1341" s="5"/>
      <c r="JW1341" s="4"/>
      <c r="JX1341" s="6"/>
      <c r="JY1341" s="4"/>
      <c r="JZ1341" s="6"/>
      <c r="KA1341" s="5"/>
      <c r="KB1341" s="5"/>
      <c r="KC1341" s="4"/>
      <c r="KD1341" s="6"/>
      <c r="KE1341" s="4"/>
      <c r="KF1341" s="6"/>
      <c r="KG1341" s="5"/>
      <c r="KH1341" s="5"/>
      <c r="KI1341" s="4"/>
      <c r="KJ1341" s="6"/>
      <c r="KK1341" s="4"/>
      <c r="KL1341" s="6"/>
      <c r="KM1341" s="5"/>
      <c r="KN1341" s="5"/>
    </row>
    <row r="1342">
      <c r="A1342" s="3" t="s">
        <v>85</v>
      </c>
      <c r="B1342" s="3" t="s">
        <v>712</v>
      </c>
      <c r="C1342" s="3" t="s">
        <v>547</v>
      </c>
      <c r="D1342" s="3" t="s">
        <v>712</v>
      </c>
      <c r="E1342" s="3" t="s">
        <v>957</v>
      </c>
      <c r="F1342" s="3" t="s">
        <v>104</v>
      </c>
      <c r="G1342" s="3" t="s">
        <v>104</v>
      </c>
      <c r="H1342" s="3" t="s">
        <v>104</v>
      </c>
      <c r="I1342" s="3" t="s">
        <v>1535</v>
      </c>
      <c r="J1342" s="3" t="s">
        <v>104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/>
      <c r="AF1342" s="6"/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  <c r="AW1342" s="4"/>
      <c r="AX1342" s="6"/>
      <c r="AY1342" s="4"/>
      <c r="AZ1342" s="6"/>
      <c r="BA1342" s="5"/>
      <c r="BB1342" s="5"/>
      <c r="BC1342" s="4"/>
      <c r="BD1342" s="6"/>
      <c r="BE1342" s="4"/>
      <c r="BF1342" s="6"/>
      <c r="BG1342" s="5"/>
      <c r="BH1342" s="5"/>
      <c r="BI1342" s="4"/>
      <c r="BJ1342" s="6"/>
      <c r="BK1342" s="4"/>
      <c r="BL1342" s="6"/>
      <c r="BM1342" s="5"/>
      <c r="BN1342" s="5"/>
      <c r="BO1342" s="4"/>
      <c r="BP1342" s="6"/>
      <c r="BQ1342" s="4"/>
      <c r="BR1342" s="6"/>
      <c r="BS1342" s="5"/>
      <c r="BT1342" s="5"/>
      <c r="BU1342" s="4"/>
      <c r="BV1342" s="6"/>
      <c r="BW1342" s="4"/>
      <c r="BX1342" s="6"/>
      <c r="BY1342" s="5"/>
      <c r="BZ1342" s="5"/>
      <c r="CA1342" s="4"/>
      <c r="CB1342" s="6"/>
      <c r="CC1342" s="4"/>
      <c r="CD1342" s="6"/>
      <c r="CE1342" s="5"/>
      <c r="CF1342" s="5"/>
      <c r="CG1342" s="4"/>
      <c r="CH1342" s="6"/>
      <c r="CI1342" s="4"/>
      <c r="CJ1342" s="6"/>
      <c r="CK1342" s="5"/>
      <c r="CL1342" s="5"/>
      <c r="CM1342" s="4"/>
      <c r="CN1342" s="6"/>
      <c r="CO1342" s="4"/>
      <c r="CP1342" s="6"/>
      <c r="CQ1342" s="5"/>
      <c r="CR1342" s="5"/>
      <c r="CS1342" s="4"/>
      <c r="CT1342" s="6"/>
      <c r="CU1342" s="4"/>
      <c r="CV1342" s="6"/>
      <c r="CW1342" s="5"/>
      <c r="CX1342" s="5"/>
      <c r="CY1342" s="4"/>
      <c r="CZ1342" s="6"/>
      <c r="DA1342" s="4"/>
      <c r="DB1342" s="6"/>
      <c r="DC1342" s="5"/>
      <c r="DD1342" s="5"/>
      <c r="DE1342" s="4"/>
      <c r="DF1342" s="6"/>
      <c r="DG1342" s="4"/>
      <c r="DH1342" s="6"/>
      <c r="DI1342" s="5"/>
      <c r="DJ1342" s="5"/>
      <c r="DK1342" s="4"/>
      <c r="DL1342" s="6"/>
      <c r="DM1342" s="4"/>
      <c r="DN1342" s="6"/>
      <c r="DO1342" s="5"/>
      <c r="DP1342" s="5"/>
      <c r="DQ1342" s="4"/>
      <c r="DR1342" s="6"/>
      <c r="DS1342" s="4"/>
      <c r="DT1342" s="6"/>
      <c r="DU1342" s="5"/>
      <c r="DV1342" s="5"/>
      <c r="DW1342" s="4"/>
      <c r="DX1342" s="6"/>
      <c r="DY1342" s="4"/>
      <c r="DZ1342" s="6"/>
      <c r="EA1342" s="5"/>
      <c r="EB1342" s="5"/>
      <c r="EC1342" s="4"/>
      <c r="ED1342" s="6"/>
      <c r="EE1342" s="4"/>
      <c r="EF1342" s="6"/>
      <c r="EG1342" s="5"/>
      <c r="EH1342" s="5"/>
      <c r="EI1342" s="4"/>
      <c r="EJ1342" s="6"/>
      <c r="EK1342" s="4"/>
      <c r="EL1342" s="6"/>
      <c r="EM1342" s="5"/>
      <c r="EN1342" s="5"/>
      <c r="EO1342" s="4"/>
      <c r="EP1342" s="6"/>
      <c r="EQ1342" s="4"/>
      <c r="ER1342" s="6"/>
      <c r="ES1342" s="5"/>
      <c r="ET1342" s="5"/>
      <c r="EU1342" s="4"/>
      <c r="EV1342" s="6"/>
      <c r="EW1342" s="4"/>
      <c r="EX1342" s="6"/>
      <c r="EY1342" s="5"/>
      <c r="EZ1342" s="5"/>
      <c r="FA1342" s="4"/>
      <c r="FB1342" s="6"/>
      <c r="FC1342" s="4"/>
      <c r="FD1342" s="6"/>
      <c r="FE1342" s="5"/>
      <c r="FF1342" s="5"/>
      <c r="FG1342" s="4"/>
      <c r="FH1342" s="6"/>
      <c r="FI1342" s="4"/>
      <c r="FJ1342" s="6"/>
      <c r="FK1342" s="5"/>
      <c r="FL1342" s="5"/>
      <c r="FM1342" s="4"/>
      <c r="FN1342" s="6"/>
      <c r="FO1342" s="4"/>
      <c r="FP1342" s="6"/>
      <c r="FQ1342" s="5"/>
      <c r="FR1342" s="5"/>
      <c r="FS1342" s="4"/>
      <c r="FT1342" s="6"/>
      <c r="FU1342" s="4"/>
      <c r="FV1342" s="6"/>
      <c r="FW1342" s="5"/>
      <c r="FX1342" s="5"/>
      <c r="FY1342" s="4"/>
      <c r="FZ1342" s="6"/>
      <c r="GA1342" s="4"/>
      <c r="GB1342" s="6"/>
      <c r="GC1342" s="5"/>
      <c r="GD1342" s="5"/>
      <c r="GE1342" s="4"/>
      <c r="GF1342" s="6"/>
      <c r="GG1342" s="4"/>
      <c r="GH1342" s="6"/>
      <c r="GI1342" s="5"/>
      <c r="GJ1342" s="5"/>
      <c r="GK1342" s="4"/>
      <c r="GL1342" s="6"/>
      <c r="GM1342" s="4"/>
      <c r="GN1342" s="6"/>
      <c r="GO1342" s="5"/>
      <c r="GP1342" s="5"/>
      <c r="GQ1342" s="4"/>
      <c r="GR1342" s="6"/>
      <c r="GS1342" s="4"/>
      <c r="GT1342" s="6"/>
      <c r="GU1342" s="5"/>
      <c r="GV1342" s="5"/>
      <c r="GW1342" s="4"/>
      <c r="GX1342" s="6"/>
      <c r="GY1342" s="4"/>
      <c r="GZ1342" s="6"/>
      <c r="HA1342" s="5"/>
      <c r="HB1342" s="5"/>
      <c r="HC1342" s="4"/>
      <c r="HD1342" s="6"/>
      <c r="HE1342" s="4"/>
      <c r="HF1342" s="6"/>
      <c r="HG1342" s="5"/>
      <c r="HH1342" s="5"/>
      <c r="HI1342" s="4"/>
      <c r="HJ1342" s="6"/>
      <c r="HK1342" s="4"/>
      <c r="HL1342" s="6"/>
      <c r="HM1342" s="5"/>
      <c r="HN1342" s="5"/>
      <c r="HO1342" s="4"/>
      <c r="HP1342" s="6"/>
      <c r="HQ1342" s="4"/>
      <c r="HR1342" s="6"/>
      <c r="HS1342" s="5"/>
      <c r="HT1342" s="5"/>
      <c r="HU1342" s="4"/>
      <c r="HV1342" s="6"/>
      <c r="HW1342" s="4"/>
      <c r="HX1342" s="6"/>
      <c r="HY1342" s="5"/>
      <c r="HZ1342" s="5"/>
      <c r="IA1342" s="4"/>
      <c r="IB1342" s="6"/>
      <c r="IC1342" s="4"/>
      <c r="ID1342" s="6"/>
      <c r="IE1342" s="5"/>
      <c r="IF1342" s="5"/>
      <c r="IG1342" s="4"/>
      <c r="IH1342" s="6"/>
      <c r="II1342" s="4"/>
      <c r="IJ1342" s="6"/>
      <c r="IK1342" s="5"/>
      <c r="IL1342" s="5"/>
      <c r="IM1342" s="4"/>
      <c r="IN1342" s="6"/>
      <c r="IO1342" s="4"/>
      <c r="IP1342" s="6"/>
      <c r="IQ1342" s="5"/>
      <c r="IR1342" s="5"/>
      <c r="IS1342" s="4"/>
      <c r="IT1342" s="6"/>
      <c r="IU1342" s="4"/>
      <c r="IV1342" s="6"/>
      <c r="IW1342" s="5"/>
      <c r="IX1342" s="5"/>
      <c r="IY1342" s="4"/>
      <c r="IZ1342" s="6"/>
      <c r="JA1342" s="4"/>
      <c r="JB1342" s="6"/>
      <c r="JC1342" s="5"/>
      <c r="JD1342" s="5"/>
      <c r="JE1342" s="4"/>
      <c r="JF1342" s="6"/>
      <c r="JG1342" s="4"/>
      <c r="JH1342" s="6"/>
      <c r="JI1342" s="5"/>
      <c r="JJ1342" s="5"/>
      <c r="JK1342" s="4"/>
      <c r="JL1342" s="6"/>
      <c r="JM1342" s="4"/>
      <c r="JN1342" s="6"/>
      <c r="JO1342" s="5"/>
      <c r="JP1342" s="5"/>
      <c r="JQ1342" s="4"/>
      <c r="JR1342" s="6"/>
      <c r="JS1342" s="4"/>
      <c r="JT1342" s="6"/>
      <c r="JU1342" s="5"/>
      <c r="JV1342" s="5"/>
      <c r="JW1342" s="4"/>
      <c r="JX1342" s="6"/>
      <c r="JY1342" s="4"/>
      <c r="JZ1342" s="6"/>
      <c r="KA1342" s="5"/>
      <c r="KB1342" s="5"/>
      <c r="KC1342" s="4"/>
      <c r="KD1342" s="6"/>
      <c r="KE1342" s="4"/>
      <c r="KF1342" s="6"/>
      <c r="KG1342" s="5"/>
      <c r="KH1342" s="5"/>
      <c r="KI1342" s="4"/>
      <c r="KJ1342" s="6"/>
      <c r="KK1342" s="4"/>
      <c r="KL1342" s="6"/>
      <c r="KM1342" s="5"/>
      <c r="KN1342" s="5"/>
    </row>
    <row r="1343">
      <c r="A1343" s="3" t="s">
        <v>85</v>
      </c>
      <c r="B1343" s="3" t="s">
        <v>712</v>
      </c>
      <c r="C1343" s="3" t="s">
        <v>547</v>
      </c>
      <c r="D1343" s="3" t="s">
        <v>712</v>
      </c>
      <c r="E1343" s="3" t="s">
        <v>939</v>
      </c>
      <c r="F1343" s="3" t="s">
        <v>104</v>
      </c>
      <c r="G1343" s="3" t="s">
        <v>104</v>
      </c>
      <c r="H1343" s="3" t="s">
        <v>104</v>
      </c>
      <c r="I1343" s="3" t="s">
        <v>1364</v>
      </c>
      <c r="J1343" s="3" t="s">
        <v>104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/>
      <c r="T1343" s="6"/>
      <c r="U1343" s="4"/>
      <c r="V1343" s="6"/>
      <c r="W1343" s="5"/>
      <c r="X1343" s="5"/>
      <c r="Y1343" s="4"/>
      <c r="Z1343" s="6"/>
      <c r="AA1343" s="4"/>
      <c r="AB1343" s="6"/>
      <c r="AC1343" s="5"/>
      <c r="AD1343" s="5"/>
      <c r="AE1343" s="4"/>
      <c r="AF1343" s="6"/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  <c r="AW1343" s="4"/>
      <c r="AX1343" s="6"/>
      <c r="AY1343" s="4"/>
      <c r="AZ1343" s="6"/>
      <c r="BA1343" s="5"/>
      <c r="BB1343" s="5"/>
      <c r="BC1343" s="4"/>
      <c r="BD1343" s="6"/>
      <c r="BE1343" s="4"/>
      <c r="BF1343" s="6"/>
      <c r="BG1343" s="5"/>
      <c r="BH1343" s="5"/>
      <c r="BI1343" s="4"/>
      <c r="BJ1343" s="6"/>
      <c r="BK1343" s="4"/>
      <c r="BL1343" s="6"/>
      <c r="BM1343" s="5"/>
      <c r="BN1343" s="5"/>
      <c r="BO1343" s="4"/>
      <c r="BP1343" s="6"/>
      <c r="BQ1343" s="4"/>
      <c r="BR1343" s="6"/>
      <c r="BS1343" s="5"/>
      <c r="BT1343" s="5"/>
      <c r="BU1343" s="4"/>
      <c r="BV1343" s="6"/>
      <c r="BW1343" s="4"/>
      <c r="BX1343" s="6"/>
      <c r="BY1343" s="5"/>
      <c r="BZ1343" s="5"/>
      <c r="CA1343" s="4"/>
      <c r="CB1343" s="6"/>
      <c r="CC1343" s="4"/>
      <c r="CD1343" s="6"/>
      <c r="CE1343" s="5"/>
      <c r="CF1343" s="5"/>
      <c r="CG1343" s="4"/>
      <c r="CH1343" s="6"/>
      <c r="CI1343" s="4"/>
      <c r="CJ1343" s="6"/>
      <c r="CK1343" s="5"/>
      <c r="CL1343" s="5"/>
      <c r="CM1343" s="4"/>
      <c r="CN1343" s="6"/>
      <c r="CO1343" s="4"/>
      <c r="CP1343" s="6"/>
      <c r="CQ1343" s="5"/>
      <c r="CR1343" s="5"/>
      <c r="CS1343" s="4"/>
      <c r="CT1343" s="6"/>
      <c r="CU1343" s="4"/>
      <c r="CV1343" s="6"/>
      <c r="CW1343" s="5"/>
      <c r="CX1343" s="5"/>
      <c r="CY1343" s="4"/>
      <c r="CZ1343" s="6"/>
      <c r="DA1343" s="4"/>
      <c r="DB1343" s="6"/>
      <c r="DC1343" s="5"/>
      <c r="DD1343" s="5"/>
      <c r="DE1343" s="4"/>
      <c r="DF1343" s="6"/>
      <c r="DG1343" s="4"/>
      <c r="DH1343" s="6"/>
      <c r="DI1343" s="5"/>
      <c r="DJ1343" s="5"/>
      <c r="DK1343" s="4"/>
      <c r="DL1343" s="6"/>
      <c r="DM1343" s="4"/>
      <c r="DN1343" s="6"/>
      <c r="DO1343" s="5"/>
      <c r="DP1343" s="5"/>
      <c r="DQ1343" s="4"/>
      <c r="DR1343" s="6"/>
      <c r="DS1343" s="4"/>
      <c r="DT1343" s="6"/>
      <c r="DU1343" s="5"/>
      <c r="DV1343" s="5"/>
      <c r="DW1343" s="4"/>
      <c r="DX1343" s="6"/>
      <c r="DY1343" s="4"/>
      <c r="DZ1343" s="6"/>
      <c r="EA1343" s="5"/>
      <c r="EB1343" s="5"/>
      <c r="EC1343" s="4"/>
      <c r="ED1343" s="6"/>
      <c r="EE1343" s="4"/>
      <c r="EF1343" s="6"/>
      <c r="EG1343" s="5"/>
      <c r="EH1343" s="5"/>
      <c r="EI1343" s="4"/>
      <c r="EJ1343" s="6"/>
      <c r="EK1343" s="4"/>
      <c r="EL1343" s="6"/>
      <c r="EM1343" s="5"/>
      <c r="EN1343" s="5"/>
      <c r="EO1343" s="4"/>
      <c r="EP1343" s="6"/>
      <c r="EQ1343" s="4"/>
      <c r="ER1343" s="6"/>
      <c r="ES1343" s="5"/>
      <c r="ET1343" s="5"/>
      <c r="EU1343" s="4"/>
      <c r="EV1343" s="6"/>
      <c r="EW1343" s="4"/>
      <c r="EX1343" s="6"/>
      <c r="EY1343" s="5"/>
      <c r="EZ1343" s="5"/>
      <c r="FA1343" s="4"/>
      <c r="FB1343" s="6"/>
      <c r="FC1343" s="4"/>
      <c r="FD1343" s="6"/>
      <c r="FE1343" s="5"/>
      <c r="FF1343" s="5"/>
      <c r="FG1343" s="4"/>
      <c r="FH1343" s="6"/>
      <c r="FI1343" s="4"/>
      <c r="FJ1343" s="6"/>
      <c r="FK1343" s="5"/>
      <c r="FL1343" s="5"/>
      <c r="FM1343" s="4"/>
      <c r="FN1343" s="6"/>
      <c r="FO1343" s="4"/>
      <c r="FP1343" s="6"/>
      <c r="FQ1343" s="5"/>
      <c r="FR1343" s="5"/>
      <c r="FS1343" s="4"/>
      <c r="FT1343" s="6"/>
      <c r="FU1343" s="4"/>
      <c r="FV1343" s="6"/>
      <c r="FW1343" s="5"/>
      <c r="FX1343" s="5"/>
      <c r="FY1343" s="4"/>
      <c r="FZ1343" s="6"/>
      <c r="GA1343" s="4"/>
      <c r="GB1343" s="6"/>
      <c r="GC1343" s="5"/>
      <c r="GD1343" s="5"/>
      <c r="GE1343" s="4"/>
      <c r="GF1343" s="6"/>
      <c r="GG1343" s="4"/>
      <c r="GH1343" s="6"/>
      <c r="GI1343" s="5"/>
      <c r="GJ1343" s="5"/>
      <c r="GK1343" s="4"/>
      <c r="GL1343" s="6"/>
      <c r="GM1343" s="4"/>
      <c r="GN1343" s="6"/>
      <c r="GO1343" s="5"/>
      <c r="GP1343" s="5"/>
      <c r="GQ1343" s="4"/>
      <c r="GR1343" s="6"/>
      <c r="GS1343" s="4"/>
      <c r="GT1343" s="6"/>
      <c r="GU1343" s="5"/>
      <c r="GV1343" s="5"/>
      <c r="GW1343" s="4"/>
      <c r="GX1343" s="6"/>
      <c r="GY1343" s="4"/>
      <c r="GZ1343" s="6"/>
      <c r="HA1343" s="5"/>
      <c r="HB1343" s="5"/>
      <c r="HC1343" s="4"/>
      <c r="HD1343" s="6"/>
      <c r="HE1343" s="4"/>
      <c r="HF1343" s="6"/>
      <c r="HG1343" s="5"/>
      <c r="HH1343" s="5"/>
      <c r="HI1343" s="4"/>
      <c r="HJ1343" s="6"/>
      <c r="HK1343" s="4"/>
      <c r="HL1343" s="6"/>
      <c r="HM1343" s="5"/>
      <c r="HN1343" s="5"/>
      <c r="HO1343" s="4"/>
      <c r="HP1343" s="6"/>
      <c r="HQ1343" s="4"/>
      <c r="HR1343" s="6"/>
      <c r="HS1343" s="5"/>
      <c r="HT1343" s="5"/>
      <c r="HU1343" s="4"/>
      <c r="HV1343" s="6"/>
      <c r="HW1343" s="4"/>
      <c r="HX1343" s="6"/>
      <c r="HY1343" s="5"/>
      <c r="HZ1343" s="5"/>
      <c r="IA1343" s="4"/>
      <c r="IB1343" s="6"/>
      <c r="IC1343" s="4"/>
      <c r="ID1343" s="6"/>
      <c r="IE1343" s="5"/>
      <c r="IF1343" s="5"/>
      <c r="IG1343" s="4"/>
      <c r="IH1343" s="6"/>
      <c r="II1343" s="4"/>
      <c r="IJ1343" s="6"/>
      <c r="IK1343" s="5"/>
      <c r="IL1343" s="5"/>
      <c r="IM1343" s="4"/>
      <c r="IN1343" s="6"/>
      <c r="IO1343" s="4"/>
      <c r="IP1343" s="6"/>
      <c r="IQ1343" s="5"/>
      <c r="IR1343" s="5"/>
      <c r="IS1343" s="4"/>
      <c r="IT1343" s="6"/>
      <c r="IU1343" s="4"/>
      <c r="IV1343" s="6"/>
      <c r="IW1343" s="5"/>
      <c r="IX1343" s="5"/>
      <c r="IY1343" s="4"/>
      <c r="IZ1343" s="6"/>
      <c r="JA1343" s="4"/>
      <c r="JB1343" s="6"/>
      <c r="JC1343" s="5"/>
      <c r="JD1343" s="5"/>
      <c r="JE1343" s="4"/>
      <c r="JF1343" s="6"/>
      <c r="JG1343" s="4"/>
      <c r="JH1343" s="6"/>
      <c r="JI1343" s="5"/>
      <c r="JJ1343" s="5"/>
      <c r="JK1343" s="4"/>
      <c r="JL1343" s="6"/>
      <c r="JM1343" s="4"/>
      <c r="JN1343" s="6"/>
      <c r="JO1343" s="5"/>
      <c r="JP1343" s="5"/>
      <c r="JQ1343" s="4"/>
      <c r="JR1343" s="6"/>
      <c r="JS1343" s="4"/>
      <c r="JT1343" s="6"/>
      <c r="JU1343" s="5"/>
      <c r="JV1343" s="5"/>
      <c r="JW1343" s="4"/>
      <c r="JX1343" s="6"/>
      <c r="JY1343" s="4"/>
      <c r="JZ1343" s="6"/>
      <c r="KA1343" s="5"/>
      <c r="KB1343" s="5"/>
      <c r="KC1343" s="4"/>
      <c r="KD1343" s="6"/>
      <c r="KE1343" s="4"/>
      <c r="KF1343" s="6"/>
      <c r="KG1343" s="5"/>
      <c r="KH1343" s="5"/>
      <c r="KI1343" s="4"/>
      <c r="KJ1343" s="6"/>
      <c r="KK1343" s="4"/>
      <c r="KL1343" s="6"/>
      <c r="KM1343" s="5"/>
      <c r="KN1343" s="5"/>
    </row>
    <row r="1344">
      <c r="A1344" s="3" t="s">
        <v>85</v>
      </c>
      <c r="B1344" s="3" t="s">
        <v>712</v>
      </c>
      <c r="C1344" s="3" t="s">
        <v>547</v>
      </c>
      <c r="D1344" s="3" t="s">
        <v>712</v>
      </c>
      <c r="E1344" s="3" t="s">
        <v>952</v>
      </c>
      <c r="F1344" s="3" t="s">
        <v>104</v>
      </c>
      <c r="G1344" s="3" t="s">
        <v>104</v>
      </c>
      <c r="H1344" s="3" t="s">
        <v>104</v>
      </c>
      <c r="I1344" s="3" t="s">
        <v>1364</v>
      </c>
      <c r="J1344" s="3" t="s">
        <v>104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  <c r="AW1344" s="4"/>
      <c r="AX1344" s="6"/>
      <c r="AY1344" s="4"/>
      <c r="AZ1344" s="6"/>
      <c r="BA1344" s="5"/>
      <c r="BB1344" s="5"/>
      <c r="BC1344" s="4"/>
      <c r="BD1344" s="6"/>
      <c r="BE1344" s="4"/>
      <c r="BF1344" s="6"/>
      <c r="BG1344" s="5"/>
      <c r="BH1344" s="5"/>
      <c r="BI1344" s="4"/>
      <c r="BJ1344" s="6"/>
      <c r="BK1344" s="4"/>
      <c r="BL1344" s="6"/>
      <c r="BM1344" s="5"/>
      <c r="BN1344" s="5"/>
      <c r="BO1344" s="4"/>
      <c r="BP1344" s="6"/>
      <c r="BQ1344" s="4"/>
      <c r="BR1344" s="6"/>
      <c r="BS1344" s="5"/>
      <c r="BT1344" s="5"/>
      <c r="BU1344" s="4"/>
      <c r="BV1344" s="6"/>
      <c r="BW1344" s="4"/>
      <c r="BX1344" s="6"/>
      <c r="BY1344" s="5"/>
      <c r="BZ1344" s="5"/>
      <c r="CA1344" s="4"/>
      <c r="CB1344" s="6"/>
      <c r="CC1344" s="4"/>
      <c r="CD1344" s="6"/>
      <c r="CE1344" s="5"/>
      <c r="CF1344" s="5"/>
      <c r="CG1344" s="4"/>
      <c r="CH1344" s="6"/>
      <c r="CI1344" s="4"/>
      <c r="CJ1344" s="6"/>
      <c r="CK1344" s="5"/>
      <c r="CL1344" s="5"/>
      <c r="CM1344" s="4"/>
      <c r="CN1344" s="6"/>
      <c r="CO1344" s="4"/>
      <c r="CP1344" s="6"/>
      <c r="CQ1344" s="5"/>
      <c r="CR1344" s="5"/>
      <c r="CS1344" s="4"/>
      <c r="CT1344" s="6"/>
      <c r="CU1344" s="4"/>
      <c r="CV1344" s="6"/>
      <c r="CW1344" s="5"/>
      <c r="CX1344" s="5"/>
      <c r="CY1344" s="4"/>
      <c r="CZ1344" s="6"/>
      <c r="DA1344" s="4"/>
      <c r="DB1344" s="6"/>
      <c r="DC1344" s="5"/>
      <c r="DD1344" s="5"/>
      <c r="DE1344" s="4"/>
      <c r="DF1344" s="6"/>
      <c r="DG1344" s="4"/>
      <c r="DH1344" s="6"/>
      <c r="DI1344" s="5"/>
      <c r="DJ1344" s="5"/>
      <c r="DK1344" s="4"/>
      <c r="DL1344" s="6"/>
      <c r="DM1344" s="4"/>
      <c r="DN1344" s="6"/>
      <c r="DO1344" s="5"/>
      <c r="DP1344" s="5"/>
      <c r="DQ1344" s="4"/>
      <c r="DR1344" s="6"/>
      <c r="DS1344" s="4"/>
      <c r="DT1344" s="6"/>
      <c r="DU1344" s="5"/>
      <c r="DV1344" s="5"/>
      <c r="DW1344" s="4"/>
      <c r="DX1344" s="6"/>
      <c r="DY1344" s="4"/>
      <c r="DZ1344" s="6"/>
      <c r="EA1344" s="5"/>
      <c r="EB1344" s="5"/>
      <c r="EC1344" s="4"/>
      <c r="ED1344" s="6"/>
      <c r="EE1344" s="4"/>
      <c r="EF1344" s="6"/>
      <c r="EG1344" s="5"/>
      <c r="EH1344" s="5"/>
      <c r="EI1344" s="4"/>
      <c r="EJ1344" s="6"/>
      <c r="EK1344" s="4"/>
      <c r="EL1344" s="6"/>
      <c r="EM1344" s="5"/>
      <c r="EN1344" s="5"/>
      <c r="EO1344" s="4"/>
      <c r="EP1344" s="6"/>
      <c r="EQ1344" s="4"/>
      <c r="ER1344" s="6"/>
      <c r="ES1344" s="5"/>
      <c r="ET1344" s="5"/>
      <c r="EU1344" s="4"/>
      <c r="EV1344" s="6"/>
      <c r="EW1344" s="4"/>
      <c r="EX1344" s="6"/>
      <c r="EY1344" s="5"/>
      <c r="EZ1344" s="5"/>
      <c r="FA1344" s="4"/>
      <c r="FB1344" s="6"/>
      <c r="FC1344" s="4"/>
      <c r="FD1344" s="6"/>
      <c r="FE1344" s="5"/>
      <c r="FF1344" s="5"/>
      <c r="FG1344" s="4"/>
      <c r="FH1344" s="6"/>
      <c r="FI1344" s="4"/>
      <c r="FJ1344" s="6"/>
      <c r="FK1344" s="5"/>
      <c r="FL1344" s="5"/>
      <c r="FM1344" s="4"/>
      <c r="FN1344" s="6"/>
      <c r="FO1344" s="4"/>
      <c r="FP1344" s="6"/>
      <c r="FQ1344" s="5"/>
      <c r="FR1344" s="5"/>
      <c r="FS1344" s="4"/>
      <c r="FT1344" s="6"/>
      <c r="FU1344" s="4"/>
      <c r="FV1344" s="6"/>
      <c r="FW1344" s="5"/>
      <c r="FX1344" s="5"/>
      <c r="FY1344" s="4"/>
      <c r="FZ1344" s="6"/>
      <c r="GA1344" s="4"/>
      <c r="GB1344" s="6"/>
      <c r="GC1344" s="5"/>
      <c r="GD1344" s="5"/>
      <c r="GE1344" s="4"/>
      <c r="GF1344" s="6"/>
      <c r="GG1344" s="4"/>
      <c r="GH1344" s="6"/>
      <c r="GI1344" s="5"/>
      <c r="GJ1344" s="5"/>
      <c r="GK1344" s="4"/>
      <c r="GL1344" s="6"/>
      <c r="GM1344" s="4"/>
      <c r="GN1344" s="6"/>
      <c r="GO1344" s="5"/>
      <c r="GP1344" s="5"/>
      <c r="GQ1344" s="4"/>
      <c r="GR1344" s="6"/>
      <c r="GS1344" s="4"/>
      <c r="GT1344" s="6"/>
      <c r="GU1344" s="5"/>
      <c r="GV1344" s="5"/>
      <c r="GW1344" s="4"/>
      <c r="GX1344" s="6"/>
      <c r="GY1344" s="4"/>
      <c r="GZ1344" s="6"/>
      <c r="HA1344" s="5"/>
      <c r="HB1344" s="5"/>
      <c r="HC1344" s="4"/>
      <c r="HD1344" s="6"/>
      <c r="HE1344" s="4"/>
      <c r="HF1344" s="6"/>
      <c r="HG1344" s="5"/>
      <c r="HH1344" s="5"/>
      <c r="HI1344" s="4"/>
      <c r="HJ1344" s="6"/>
      <c r="HK1344" s="4"/>
      <c r="HL1344" s="6"/>
      <c r="HM1344" s="5"/>
      <c r="HN1344" s="5"/>
      <c r="HO1344" s="4"/>
      <c r="HP1344" s="6"/>
      <c r="HQ1344" s="4"/>
      <c r="HR1344" s="6"/>
      <c r="HS1344" s="5"/>
      <c r="HT1344" s="5"/>
      <c r="HU1344" s="4"/>
      <c r="HV1344" s="6"/>
      <c r="HW1344" s="4"/>
      <c r="HX1344" s="6"/>
      <c r="HY1344" s="5"/>
      <c r="HZ1344" s="5"/>
      <c r="IA1344" s="4"/>
      <c r="IB1344" s="6"/>
      <c r="IC1344" s="4"/>
      <c r="ID1344" s="6"/>
      <c r="IE1344" s="5"/>
      <c r="IF1344" s="5"/>
      <c r="IG1344" s="4"/>
      <c r="IH1344" s="6"/>
      <c r="II1344" s="4"/>
      <c r="IJ1344" s="6"/>
      <c r="IK1344" s="5"/>
      <c r="IL1344" s="5"/>
      <c r="IM1344" s="4"/>
      <c r="IN1344" s="6"/>
      <c r="IO1344" s="4"/>
      <c r="IP1344" s="6"/>
      <c r="IQ1344" s="5"/>
      <c r="IR1344" s="5"/>
      <c r="IS1344" s="4"/>
      <c r="IT1344" s="6"/>
      <c r="IU1344" s="4"/>
      <c r="IV1344" s="6"/>
      <c r="IW1344" s="5"/>
      <c r="IX1344" s="5"/>
      <c r="IY1344" s="4"/>
      <c r="IZ1344" s="6"/>
      <c r="JA1344" s="4"/>
      <c r="JB1344" s="6"/>
      <c r="JC1344" s="5"/>
      <c r="JD1344" s="5"/>
      <c r="JE1344" s="4"/>
      <c r="JF1344" s="6"/>
      <c r="JG1344" s="4"/>
      <c r="JH1344" s="6"/>
      <c r="JI1344" s="5"/>
      <c r="JJ1344" s="5"/>
      <c r="JK1344" s="4"/>
      <c r="JL1344" s="6"/>
      <c r="JM1344" s="4"/>
      <c r="JN1344" s="6"/>
      <c r="JO1344" s="5"/>
      <c r="JP1344" s="5"/>
      <c r="JQ1344" s="4"/>
      <c r="JR1344" s="6"/>
      <c r="JS1344" s="4"/>
      <c r="JT1344" s="6"/>
      <c r="JU1344" s="5"/>
      <c r="JV1344" s="5"/>
      <c r="JW1344" s="4"/>
      <c r="JX1344" s="6"/>
      <c r="JY1344" s="4"/>
      <c r="JZ1344" s="6"/>
      <c r="KA1344" s="5"/>
      <c r="KB1344" s="5"/>
      <c r="KC1344" s="4"/>
      <c r="KD1344" s="6"/>
      <c r="KE1344" s="4"/>
      <c r="KF1344" s="6"/>
      <c r="KG1344" s="5"/>
      <c r="KH1344" s="5"/>
      <c r="KI1344" s="4"/>
      <c r="KJ1344" s="6"/>
      <c r="KK1344" s="4"/>
      <c r="KL1344" s="6"/>
      <c r="KM1344" s="5"/>
      <c r="KN1344" s="5"/>
    </row>
    <row r="1345">
      <c r="A1345" s="3" t="s">
        <v>85</v>
      </c>
      <c r="B1345" s="3" t="s">
        <v>712</v>
      </c>
      <c r="C1345" s="3" t="s">
        <v>547</v>
      </c>
      <c r="D1345" s="3" t="s">
        <v>712</v>
      </c>
      <c r="E1345" s="3" t="s">
        <v>915</v>
      </c>
      <c r="F1345" s="3" t="s">
        <v>104</v>
      </c>
      <c r="G1345" s="3" t="s">
        <v>104</v>
      </c>
      <c r="H1345" s="3" t="s">
        <v>104</v>
      </c>
      <c r="I1345" s="3" t="s">
        <v>1364</v>
      </c>
      <c r="J1345" s="3" t="s">
        <v>104</v>
      </c>
      <c r="K1345" s="4"/>
      <c r="L1345" s="4">
        <f>=ROUNDDOWN({0},0)</f>
      </c>
      <c r="M1345" s="4"/>
      <c r="N1345" s="5"/>
      <c r="O1345" s="4"/>
      <c r="P1345" s="4">
        <f>=ROUNDDOWN({0},0)</f>
      </c>
      <c r="Q1345" s="4"/>
      <c r="R1345" s="5"/>
      <c r="S1345" s="4"/>
      <c r="T1345" s="6"/>
      <c r="U1345" s="4"/>
      <c r="V1345" s="6"/>
      <c r="W1345" s="5"/>
      <c r="X1345" s="5"/>
      <c r="Y1345" s="4"/>
      <c r="Z1345" s="6"/>
      <c r="AA1345" s="4"/>
      <c r="AB1345" s="6"/>
      <c r="AC1345" s="5"/>
      <c r="AD1345" s="5"/>
      <c r="AE1345" s="4"/>
      <c r="AF1345" s="6"/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  <c r="AW1345" s="4"/>
      <c r="AX1345" s="6"/>
      <c r="AY1345" s="4"/>
      <c r="AZ1345" s="6"/>
      <c r="BA1345" s="5"/>
      <c r="BB1345" s="5"/>
      <c r="BC1345" s="4"/>
      <c r="BD1345" s="6"/>
      <c r="BE1345" s="4"/>
      <c r="BF1345" s="6"/>
      <c r="BG1345" s="5"/>
      <c r="BH1345" s="5"/>
      <c r="BI1345" s="4"/>
      <c r="BJ1345" s="6"/>
      <c r="BK1345" s="4"/>
      <c r="BL1345" s="6"/>
      <c r="BM1345" s="5"/>
      <c r="BN1345" s="5"/>
      <c r="BO1345" s="4"/>
      <c r="BP1345" s="6"/>
      <c r="BQ1345" s="4"/>
      <c r="BR1345" s="6"/>
      <c r="BS1345" s="5"/>
      <c r="BT1345" s="5"/>
      <c r="BU1345" s="4"/>
      <c r="BV1345" s="6"/>
      <c r="BW1345" s="4"/>
      <c r="BX1345" s="6"/>
      <c r="BY1345" s="5"/>
      <c r="BZ1345" s="5"/>
      <c r="CA1345" s="4"/>
      <c r="CB1345" s="6"/>
      <c r="CC1345" s="4"/>
      <c r="CD1345" s="6"/>
      <c r="CE1345" s="5"/>
      <c r="CF1345" s="5"/>
      <c r="CG1345" s="4"/>
      <c r="CH1345" s="6"/>
      <c r="CI1345" s="4"/>
      <c r="CJ1345" s="6"/>
      <c r="CK1345" s="5"/>
      <c r="CL1345" s="5"/>
      <c r="CM1345" s="4"/>
      <c r="CN1345" s="6"/>
      <c r="CO1345" s="4"/>
      <c r="CP1345" s="6"/>
      <c r="CQ1345" s="5"/>
      <c r="CR1345" s="5"/>
      <c r="CS1345" s="4"/>
      <c r="CT1345" s="6"/>
      <c r="CU1345" s="4"/>
      <c r="CV1345" s="6"/>
      <c r="CW1345" s="5"/>
      <c r="CX1345" s="5"/>
      <c r="CY1345" s="4"/>
      <c r="CZ1345" s="6"/>
      <c r="DA1345" s="4"/>
      <c r="DB1345" s="6"/>
      <c r="DC1345" s="5"/>
      <c r="DD1345" s="5"/>
      <c r="DE1345" s="4"/>
      <c r="DF1345" s="6"/>
      <c r="DG1345" s="4"/>
      <c r="DH1345" s="6"/>
      <c r="DI1345" s="5"/>
      <c r="DJ1345" s="5"/>
      <c r="DK1345" s="4"/>
      <c r="DL1345" s="6"/>
      <c r="DM1345" s="4"/>
      <c r="DN1345" s="6"/>
      <c r="DO1345" s="5"/>
      <c r="DP1345" s="5"/>
      <c r="DQ1345" s="4"/>
      <c r="DR1345" s="6"/>
      <c r="DS1345" s="4"/>
      <c r="DT1345" s="6"/>
      <c r="DU1345" s="5"/>
      <c r="DV1345" s="5"/>
      <c r="DW1345" s="4"/>
      <c r="DX1345" s="6"/>
      <c r="DY1345" s="4"/>
      <c r="DZ1345" s="6"/>
      <c r="EA1345" s="5"/>
      <c r="EB1345" s="5"/>
      <c r="EC1345" s="4"/>
      <c r="ED1345" s="6"/>
      <c r="EE1345" s="4"/>
      <c r="EF1345" s="6"/>
      <c r="EG1345" s="5"/>
      <c r="EH1345" s="5"/>
      <c r="EI1345" s="4"/>
      <c r="EJ1345" s="6"/>
      <c r="EK1345" s="4"/>
      <c r="EL1345" s="6"/>
      <c r="EM1345" s="5"/>
      <c r="EN1345" s="5"/>
      <c r="EO1345" s="4"/>
      <c r="EP1345" s="6"/>
      <c r="EQ1345" s="4"/>
      <c r="ER1345" s="6"/>
      <c r="ES1345" s="5"/>
      <c r="ET1345" s="5"/>
      <c r="EU1345" s="4"/>
      <c r="EV1345" s="6"/>
      <c r="EW1345" s="4"/>
      <c r="EX1345" s="6"/>
      <c r="EY1345" s="5"/>
      <c r="EZ1345" s="5"/>
      <c r="FA1345" s="4"/>
      <c r="FB1345" s="6"/>
      <c r="FC1345" s="4"/>
      <c r="FD1345" s="6"/>
      <c r="FE1345" s="5"/>
      <c r="FF1345" s="5"/>
      <c r="FG1345" s="4"/>
      <c r="FH1345" s="6"/>
      <c r="FI1345" s="4"/>
      <c r="FJ1345" s="6"/>
      <c r="FK1345" s="5"/>
      <c r="FL1345" s="5"/>
      <c r="FM1345" s="4"/>
      <c r="FN1345" s="6"/>
      <c r="FO1345" s="4"/>
      <c r="FP1345" s="6"/>
      <c r="FQ1345" s="5"/>
      <c r="FR1345" s="5"/>
      <c r="FS1345" s="4"/>
      <c r="FT1345" s="6"/>
      <c r="FU1345" s="4"/>
      <c r="FV1345" s="6"/>
      <c r="FW1345" s="5"/>
      <c r="FX1345" s="5"/>
      <c r="FY1345" s="4"/>
      <c r="FZ1345" s="6"/>
      <c r="GA1345" s="4"/>
      <c r="GB1345" s="6"/>
      <c r="GC1345" s="5"/>
      <c r="GD1345" s="5"/>
      <c r="GE1345" s="4"/>
      <c r="GF1345" s="6"/>
      <c r="GG1345" s="4"/>
      <c r="GH1345" s="6"/>
      <c r="GI1345" s="5"/>
      <c r="GJ1345" s="5"/>
      <c r="GK1345" s="4"/>
      <c r="GL1345" s="6"/>
      <c r="GM1345" s="4"/>
      <c r="GN1345" s="6"/>
      <c r="GO1345" s="5"/>
      <c r="GP1345" s="5"/>
      <c r="GQ1345" s="4"/>
      <c r="GR1345" s="6"/>
      <c r="GS1345" s="4"/>
      <c r="GT1345" s="6"/>
      <c r="GU1345" s="5"/>
      <c r="GV1345" s="5"/>
      <c r="GW1345" s="4"/>
      <c r="GX1345" s="6"/>
      <c r="GY1345" s="4"/>
      <c r="GZ1345" s="6"/>
      <c r="HA1345" s="5"/>
      <c r="HB1345" s="5"/>
      <c r="HC1345" s="4"/>
      <c r="HD1345" s="6"/>
      <c r="HE1345" s="4"/>
      <c r="HF1345" s="6"/>
      <c r="HG1345" s="5"/>
      <c r="HH1345" s="5"/>
      <c r="HI1345" s="4"/>
      <c r="HJ1345" s="6"/>
      <c r="HK1345" s="4"/>
      <c r="HL1345" s="6"/>
      <c r="HM1345" s="5"/>
      <c r="HN1345" s="5"/>
      <c r="HO1345" s="4"/>
      <c r="HP1345" s="6"/>
      <c r="HQ1345" s="4"/>
      <c r="HR1345" s="6"/>
      <c r="HS1345" s="5"/>
      <c r="HT1345" s="5"/>
      <c r="HU1345" s="4"/>
      <c r="HV1345" s="6"/>
      <c r="HW1345" s="4"/>
      <c r="HX1345" s="6"/>
      <c r="HY1345" s="5"/>
      <c r="HZ1345" s="5"/>
      <c r="IA1345" s="4"/>
      <c r="IB1345" s="6"/>
      <c r="IC1345" s="4"/>
      <c r="ID1345" s="6"/>
      <c r="IE1345" s="5"/>
      <c r="IF1345" s="5"/>
      <c r="IG1345" s="4"/>
      <c r="IH1345" s="6"/>
      <c r="II1345" s="4"/>
      <c r="IJ1345" s="6"/>
      <c r="IK1345" s="5"/>
      <c r="IL1345" s="5"/>
      <c r="IM1345" s="4"/>
      <c r="IN1345" s="6"/>
      <c r="IO1345" s="4"/>
      <c r="IP1345" s="6"/>
      <c r="IQ1345" s="5"/>
      <c r="IR1345" s="5"/>
      <c r="IS1345" s="4"/>
      <c r="IT1345" s="6"/>
      <c r="IU1345" s="4"/>
      <c r="IV1345" s="6"/>
      <c r="IW1345" s="5"/>
      <c r="IX1345" s="5"/>
      <c r="IY1345" s="4"/>
      <c r="IZ1345" s="6"/>
      <c r="JA1345" s="4"/>
      <c r="JB1345" s="6"/>
      <c r="JC1345" s="5"/>
      <c r="JD1345" s="5"/>
      <c r="JE1345" s="4"/>
      <c r="JF1345" s="6"/>
      <c r="JG1345" s="4"/>
      <c r="JH1345" s="6"/>
      <c r="JI1345" s="5"/>
      <c r="JJ1345" s="5"/>
      <c r="JK1345" s="4"/>
      <c r="JL1345" s="6"/>
      <c r="JM1345" s="4"/>
      <c r="JN1345" s="6"/>
      <c r="JO1345" s="5"/>
      <c r="JP1345" s="5"/>
      <c r="JQ1345" s="4"/>
      <c r="JR1345" s="6"/>
      <c r="JS1345" s="4"/>
      <c r="JT1345" s="6"/>
      <c r="JU1345" s="5"/>
      <c r="JV1345" s="5"/>
      <c r="JW1345" s="4"/>
      <c r="JX1345" s="6"/>
      <c r="JY1345" s="4"/>
      <c r="JZ1345" s="6"/>
      <c r="KA1345" s="5"/>
      <c r="KB1345" s="5"/>
      <c r="KC1345" s="4"/>
      <c r="KD1345" s="6"/>
      <c r="KE1345" s="4"/>
      <c r="KF1345" s="6"/>
      <c r="KG1345" s="5"/>
      <c r="KH1345" s="5"/>
      <c r="KI1345" s="4"/>
      <c r="KJ1345" s="6"/>
      <c r="KK1345" s="4"/>
      <c r="KL1345" s="6"/>
      <c r="KM1345" s="5"/>
      <c r="KN1345" s="5"/>
    </row>
    <row r="1346">
      <c r="A1346" s="3" t="s">
        <v>85</v>
      </c>
      <c r="B1346" s="3" t="s">
        <v>712</v>
      </c>
      <c r="C1346" s="3" t="s">
        <v>547</v>
      </c>
      <c r="D1346" s="3" t="s">
        <v>712</v>
      </c>
      <c r="E1346" s="3" t="s">
        <v>946</v>
      </c>
      <c r="F1346" s="3" t="s">
        <v>104</v>
      </c>
      <c r="G1346" s="3" t="s">
        <v>104</v>
      </c>
      <c r="H1346" s="3" t="s">
        <v>104</v>
      </c>
      <c r="I1346" s="3" t="s">
        <v>1364</v>
      </c>
      <c r="J1346" s="3" t="s">
        <v>104</v>
      </c>
      <c r="K1346" s="4"/>
      <c r="L1346" s="4">
        <f>=ROUNDDOWN({0},0)</f>
      </c>
      <c r="M1346" s="4"/>
      <c r="N1346" s="5"/>
      <c r="O1346" s="4"/>
      <c r="P1346" s="4">
        <f>=ROUNDDOWN({0},0)</f>
      </c>
      <c r="Q1346" s="4"/>
      <c r="R1346" s="5"/>
      <c r="S1346" s="4"/>
      <c r="T1346" s="6"/>
      <c r="U1346" s="4"/>
      <c r="V1346" s="6"/>
      <c r="W1346" s="5"/>
      <c r="X1346" s="5"/>
      <c r="Y1346" s="4"/>
      <c r="Z1346" s="6"/>
      <c r="AA1346" s="4"/>
      <c r="AB1346" s="6"/>
      <c r="AC1346" s="5"/>
      <c r="AD1346" s="5"/>
      <c r="AE1346" s="4"/>
      <c r="AF1346" s="6"/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  <c r="AW1346" s="4"/>
      <c r="AX1346" s="6"/>
      <c r="AY1346" s="4"/>
      <c r="AZ1346" s="6"/>
      <c r="BA1346" s="5"/>
      <c r="BB1346" s="5"/>
      <c r="BC1346" s="4"/>
      <c r="BD1346" s="6"/>
      <c r="BE1346" s="4"/>
      <c r="BF1346" s="6"/>
      <c r="BG1346" s="5"/>
      <c r="BH1346" s="5"/>
      <c r="BI1346" s="4"/>
      <c r="BJ1346" s="6"/>
      <c r="BK1346" s="4"/>
      <c r="BL1346" s="6"/>
      <c r="BM1346" s="5"/>
      <c r="BN1346" s="5"/>
      <c r="BO1346" s="4"/>
      <c r="BP1346" s="6"/>
      <c r="BQ1346" s="4"/>
      <c r="BR1346" s="6"/>
      <c r="BS1346" s="5"/>
      <c r="BT1346" s="5"/>
      <c r="BU1346" s="4"/>
      <c r="BV1346" s="6"/>
      <c r="BW1346" s="4"/>
      <c r="BX1346" s="6"/>
      <c r="BY1346" s="5"/>
      <c r="BZ1346" s="5"/>
      <c r="CA1346" s="4"/>
      <c r="CB1346" s="6"/>
      <c r="CC1346" s="4"/>
      <c r="CD1346" s="6"/>
      <c r="CE1346" s="5"/>
      <c r="CF1346" s="5"/>
      <c r="CG1346" s="4"/>
      <c r="CH1346" s="6"/>
      <c r="CI1346" s="4"/>
      <c r="CJ1346" s="6"/>
      <c r="CK1346" s="5"/>
      <c r="CL1346" s="5"/>
      <c r="CM1346" s="4"/>
      <c r="CN1346" s="6"/>
      <c r="CO1346" s="4"/>
      <c r="CP1346" s="6"/>
      <c r="CQ1346" s="5"/>
      <c r="CR1346" s="5"/>
      <c r="CS1346" s="4"/>
      <c r="CT1346" s="6"/>
      <c r="CU1346" s="4"/>
      <c r="CV1346" s="6"/>
      <c r="CW1346" s="5"/>
      <c r="CX1346" s="5"/>
      <c r="CY1346" s="4"/>
      <c r="CZ1346" s="6"/>
      <c r="DA1346" s="4"/>
      <c r="DB1346" s="6"/>
      <c r="DC1346" s="5"/>
      <c r="DD1346" s="5"/>
      <c r="DE1346" s="4"/>
      <c r="DF1346" s="6"/>
      <c r="DG1346" s="4"/>
      <c r="DH1346" s="6"/>
      <c r="DI1346" s="5"/>
      <c r="DJ1346" s="5"/>
      <c r="DK1346" s="4"/>
      <c r="DL1346" s="6"/>
      <c r="DM1346" s="4"/>
      <c r="DN1346" s="6"/>
      <c r="DO1346" s="5"/>
      <c r="DP1346" s="5"/>
      <c r="DQ1346" s="4"/>
      <c r="DR1346" s="6"/>
      <c r="DS1346" s="4"/>
      <c r="DT1346" s="6"/>
      <c r="DU1346" s="5"/>
      <c r="DV1346" s="5"/>
      <c r="DW1346" s="4"/>
      <c r="DX1346" s="6"/>
      <c r="DY1346" s="4"/>
      <c r="DZ1346" s="6"/>
      <c r="EA1346" s="5"/>
      <c r="EB1346" s="5"/>
      <c r="EC1346" s="4"/>
      <c r="ED1346" s="6"/>
      <c r="EE1346" s="4"/>
      <c r="EF1346" s="6"/>
      <c r="EG1346" s="5"/>
      <c r="EH1346" s="5"/>
      <c r="EI1346" s="4"/>
      <c r="EJ1346" s="6"/>
      <c r="EK1346" s="4"/>
      <c r="EL1346" s="6"/>
      <c r="EM1346" s="5"/>
      <c r="EN1346" s="5"/>
      <c r="EO1346" s="4"/>
      <c r="EP1346" s="6"/>
      <c r="EQ1346" s="4"/>
      <c r="ER1346" s="6"/>
      <c r="ES1346" s="5"/>
      <c r="ET1346" s="5"/>
      <c r="EU1346" s="4"/>
      <c r="EV1346" s="6"/>
      <c r="EW1346" s="4"/>
      <c r="EX1346" s="6"/>
      <c r="EY1346" s="5"/>
      <c r="EZ1346" s="5"/>
      <c r="FA1346" s="4"/>
      <c r="FB1346" s="6"/>
      <c r="FC1346" s="4"/>
      <c r="FD1346" s="6"/>
      <c r="FE1346" s="5"/>
      <c r="FF1346" s="5"/>
      <c r="FG1346" s="4"/>
      <c r="FH1346" s="6"/>
      <c r="FI1346" s="4"/>
      <c r="FJ1346" s="6"/>
      <c r="FK1346" s="5"/>
      <c r="FL1346" s="5"/>
      <c r="FM1346" s="4"/>
      <c r="FN1346" s="6"/>
      <c r="FO1346" s="4"/>
      <c r="FP1346" s="6"/>
      <c r="FQ1346" s="5"/>
      <c r="FR1346" s="5"/>
      <c r="FS1346" s="4"/>
      <c r="FT1346" s="6"/>
      <c r="FU1346" s="4"/>
      <c r="FV1346" s="6"/>
      <c r="FW1346" s="5"/>
      <c r="FX1346" s="5"/>
      <c r="FY1346" s="4"/>
      <c r="FZ1346" s="6"/>
      <c r="GA1346" s="4"/>
      <c r="GB1346" s="6"/>
      <c r="GC1346" s="5"/>
      <c r="GD1346" s="5"/>
      <c r="GE1346" s="4"/>
      <c r="GF1346" s="6"/>
      <c r="GG1346" s="4"/>
      <c r="GH1346" s="6"/>
      <c r="GI1346" s="5"/>
      <c r="GJ1346" s="5"/>
      <c r="GK1346" s="4"/>
      <c r="GL1346" s="6"/>
      <c r="GM1346" s="4"/>
      <c r="GN1346" s="6"/>
      <c r="GO1346" s="5"/>
      <c r="GP1346" s="5"/>
      <c r="GQ1346" s="4"/>
      <c r="GR1346" s="6"/>
      <c r="GS1346" s="4"/>
      <c r="GT1346" s="6"/>
      <c r="GU1346" s="5"/>
      <c r="GV1346" s="5"/>
      <c r="GW1346" s="4"/>
      <c r="GX1346" s="6"/>
      <c r="GY1346" s="4"/>
      <c r="GZ1346" s="6"/>
      <c r="HA1346" s="5"/>
      <c r="HB1346" s="5"/>
      <c r="HC1346" s="4"/>
      <c r="HD1346" s="6"/>
      <c r="HE1346" s="4"/>
      <c r="HF1346" s="6"/>
      <c r="HG1346" s="5"/>
      <c r="HH1346" s="5"/>
      <c r="HI1346" s="4"/>
      <c r="HJ1346" s="6"/>
      <c r="HK1346" s="4"/>
      <c r="HL1346" s="6"/>
      <c r="HM1346" s="5"/>
      <c r="HN1346" s="5"/>
      <c r="HO1346" s="4"/>
      <c r="HP1346" s="6"/>
      <c r="HQ1346" s="4"/>
      <c r="HR1346" s="6"/>
      <c r="HS1346" s="5"/>
      <c r="HT1346" s="5"/>
      <c r="HU1346" s="4"/>
      <c r="HV1346" s="6"/>
      <c r="HW1346" s="4"/>
      <c r="HX1346" s="6"/>
      <c r="HY1346" s="5"/>
      <c r="HZ1346" s="5"/>
      <c r="IA1346" s="4"/>
      <c r="IB1346" s="6"/>
      <c r="IC1346" s="4"/>
      <c r="ID1346" s="6"/>
      <c r="IE1346" s="5"/>
      <c r="IF1346" s="5"/>
      <c r="IG1346" s="4"/>
      <c r="IH1346" s="6"/>
      <c r="II1346" s="4"/>
      <c r="IJ1346" s="6"/>
      <c r="IK1346" s="5"/>
      <c r="IL1346" s="5"/>
      <c r="IM1346" s="4"/>
      <c r="IN1346" s="6"/>
      <c r="IO1346" s="4"/>
      <c r="IP1346" s="6"/>
      <c r="IQ1346" s="5"/>
      <c r="IR1346" s="5"/>
      <c r="IS1346" s="4"/>
      <c r="IT1346" s="6"/>
      <c r="IU1346" s="4"/>
      <c r="IV1346" s="6"/>
      <c r="IW1346" s="5"/>
      <c r="IX1346" s="5"/>
      <c r="IY1346" s="4"/>
      <c r="IZ1346" s="6"/>
      <c r="JA1346" s="4"/>
      <c r="JB1346" s="6"/>
      <c r="JC1346" s="5"/>
      <c r="JD1346" s="5"/>
      <c r="JE1346" s="4"/>
      <c r="JF1346" s="6"/>
      <c r="JG1346" s="4"/>
      <c r="JH1346" s="6"/>
      <c r="JI1346" s="5"/>
      <c r="JJ1346" s="5"/>
      <c r="JK1346" s="4"/>
      <c r="JL1346" s="6"/>
      <c r="JM1346" s="4"/>
      <c r="JN1346" s="6"/>
      <c r="JO1346" s="5"/>
      <c r="JP1346" s="5"/>
      <c r="JQ1346" s="4"/>
      <c r="JR1346" s="6"/>
      <c r="JS1346" s="4"/>
      <c r="JT1346" s="6"/>
      <c r="JU1346" s="5"/>
      <c r="JV1346" s="5"/>
      <c r="JW1346" s="4"/>
      <c r="JX1346" s="6"/>
      <c r="JY1346" s="4"/>
      <c r="JZ1346" s="6"/>
      <c r="KA1346" s="5"/>
      <c r="KB1346" s="5"/>
      <c r="KC1346" s="4"/>
      <c r="KD1346" s="6"/>
      <c r="KE1346" s="4"/>
      <c r="KF1346" s="6"/>
      <c r="KG1346" s="5"/>
      <c r="KH1346" s="5"/>
      <c r="KI1346" s="4"/>
      <c r="KJ1346" s="6"/>
      <c r="KK1346" s="4"/>
      <c r="KL1346" s="6"/>
      <c r="KM1346" s="5"/>
      <c r="KN1346" s="5"/>
    </row>
    <row r="1347">
      <c r="A1347" s="3" t="s">
        <v>85</v>
      </c>
      <c r="B1347" s="3" t="s">
        <v>712</v>
      </c>
      <c r="C1347" s="3" t="s">
        <v>547</v>
      </c>
      <c r="D1347" s="3" t="s">
        <v>712</v>
      </c>
      <c r="E1347" s="3" t="s">
        <v>947</v>
      </c>
      <c r="F1347" s="3" t="s">
        <v>104</v>
      </c>
      <c r="G1347" s="3" t="s">
        <v>104</v>
      </c>
      <c r="H1347" s="3" t="s">
        <v>104</v>
      </c>
      <c r="I1347" s="3" t="s">
        <v>1364</v>
      </c>
      <c r="J1347" s="3" t="s">
        <v>104</v>
      </c>
      <c r="K1347" s="4"/>
      <c r="L1347" s="4">
        <f>=ROUNDDOWN({0},0)</f>
      </c>
      <c r="M1347" s="4"/>
      <c r="N1347" s="5"/>
      <c r="O1347" s="4"/>
      <c r="P1347" s="4">
        <f>=ROUNDDOWN({0},0)</f>
      </c>
      <c r="Q1347" s="4"/>
      <c r="R1347" s="5"/>
      <c r="S1347" s="4"/>
      <c r="T1347" s="6"/>
      <c r="U1347" s="4"/>
      <c r="V1347" s="6"/>
      <c r="W1347" s="5"/>
      <c r="X1347" s="5"/>
      <c r="Y1347" s="4"/>
      <c r="Z1347" s="6"/>
      <c r="AA1347" s="4"/>
      <c r="AB1347" s="6"/>
      <c r="AC1347" s="5"/>
      <c r="AD1347" s="5"/>
      <c r="AE1347" s="4"/>
      <c r="AF1347" s="6"/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  <c r="AW1347" s="4"/>
      <c r="AX1347" s="6"/>
      <c r="AY1347" s="4"/>
      <c r="AZ1347" s="6"/>
      <c r="BA1347" s="5"/>
      <c r="BB1347" s="5"/>
      <c r="BC1347" s="4"/>
      <c r="BD1347" s="6"/>
      <c r="BE1347" s="4"/>
      <c r="BF1347" s="6"/>
      <c r="BG1347" s="5"/>
      <c r="BH1347" s="5"/>
      <c r="BI1347" s="4"/>
      <c r="BJ1347" s="6"/>
      <c r="BK1347" s="4"/>
      <c r="BL1347" s="6"/>
      <c r="BM1347" s="5"/>
      <c r="BN1347" s="5"/>
      <c r="BO1347" s="4"/>
      <c r="BP1347" s="6"/>
      <c r="BQ1347" s="4"/>
      <c r="BR1347" s="6"/>
      <c r="BS1347" s="5"/>
      <c r="BT1347" s="5"/>
      <c r="BU1347" s="4"/>
      <c r="BV1347" s="6"/>
      <c r="BW1347" s="4"/>
      <c r="BX1347" s="6"/>
      <c r="BY1347" s="5"/>
      <c r="BZ1347" s="5"/>
      <c r="CA1347" s="4"/>
      <c r="CB1347" s="6"/>
      <c r="CC1347" s="4"/>
      <c r="CD1347" s="6"/>
      <c r="CE1347" s="5"/>
      <c r="CF1347" s="5"/>
      <c r="CG1347" s="4"/>
      <c r="CH1347" s="6"/>
      <c r="CI1347" s="4"/>
      <c r="CJ1347" s="6"/>
      <c r="CK1347" s="5"/>
      <c r="CL1347" s="5"/>
      <c r="CM1347" s="4"/>
      <c r="CN1347" s="6"/>
      <c r="CO1347" s="4"/>
      <c r="CP1347" s="6"/>
      <c r="CQ1347" s="5"/>
      <c r="CR1347" s="5"/>
      <c r="CS1347" s="4"/>
      <c r="CT1347" s="6"/>
      <c r="CU1347" s="4"/>
      <c r="CV1347" s="6"/>
      <c r="CW1347" s="5"/>
      <c r="CX1347" s="5"/>
      <c r="CY1347" s="4"/>
      <c r="CZ1347" s="6"/>
      <c r="DA1347" s="4"/>
      <c r="DB1347" s="6"/>
      <c r="DC1347" s="5"/>
      <c r="DD1347" s="5"/>
      <c r="DE1347" s="4"/>
      <c r="DF1347" s="6"/>
      <c r="DG1347" s="4"/>
      <c r="DH1347" s="6"/>
      <c r="DI1347" s="5"/>
      <c r="DJ1347" s="5"/>
      <c r="DK1347" s="4"/>
      <c r="DL1347" s="6"/>
      <c r="DM1347" s="4"/>
      <c r="DN1347" s="6"/>
      <c r="DO1347" s="5"/>
      <c r="DP1347" s="5"/>
      <c r="DQ1347" s="4"/>
      <c r="DR1347" s="6"/>
      <c r="DS1347" s="4"/>
      <c r="DT1347" s="6"/>
      <c r="DU1347" s="5"/>
      <c r="DV1347" s="5"/>
      <c r="DW1347" s="4"/>
      <c r="DX1347" s="6"/>
      <c r="DY1347" s="4"/>
      <c r="DZ1347" s="6"/>
      <c r="EA1347" s="5"/>
      <c r="EB1347" s="5"/>
      <c r="EC1347" s="4"/>
      <c r="ED1347" s="6"/>
      <c r="EE1347" s="4"/>
      <c r="EF1347" s="6"/>
      <c r="EG1347" s="5"/>
      <c r="EH1347" s="5"/>
      <c r="EI1347" s="4"/>
      <c r="EJ1347" s="6"/>
      <c r="EK1347" s="4"/>
      <c r="EL1347" s="6"/>
      <c r="EM1347" s="5"/>
      <c r="EN1347" s="5"/>
      <c r="EO1347" s="4"/>
      <c r="EP1347" s="6"/>
      <c r="EQ1347" s="4"/>
      <c r="ER1347" s="6"/>
      <c r="ES1347" s="5"/>
      <c r="ET1347" s="5"/>
      <c r="EU1347" s="4"/>
      <c r="EV1347" s="6"/>
      <c r="EW1347" s="4"/>
      <c r="EX1347" s="6"/>
      <c r="EY1347" s="5"/>
      <c r="EZ1347" s="5"/>
      <c r="FA1347" s="4"/>
      <c r="FB1347" s="6"/>
      <c r="FC1347" s="4"/>
      <c r="FD1347" s="6"/>
      <c r="FE1347" s="5"/>
      <c r="FF1347" s="5"/>
      <c r="FG1347" s="4"/>
      <c r="FH1347" s="6"/>
      <c r="FI1347" s="4"/>
      <c r="FJ1347" s="6"/>
      <c r="FK1347" s="5"/>
      <c r="FL1347" s="5"/>
      <c r="FM1347" s="4"/>
      <c r="FN1347" s="6"/>
      <c r="FO1347" s="4"/>
      <c r="FP1347" s="6"/>
      <c r="FQ1347" s="5"/>
      <c r="FR1347" s="5"/>
      <c r="FS1347" s="4"/>
      <c r="FT1347" s="6"/>
      <c r="FU1347" s="4"/>
      <c r="FV1347" s="6"/>
      <c r="FW1347" s="5"/>
      <c r="FX1347" s="5"/>
      <c r="FY1347" s="4"/>
      <c r="FZ1347" s="6"/>
      <c r="GA1347" s="4"/>
      <c r="GB1347" s="6"/>
      <c r="GC1347" s="5"/>
      <c r="GD1347" s="5"/>
      <c r="GE1347" s="4"/>
      <c r="GF1347" s="6"/>
      <c r="GG1347" s="4"/>
      <c r="GH1347" s="6"/>
      <c r="GI1347" s="5"/>
      <c r="GJ1347" s="5"/>
      <c r="GK1347" s="4"/>
      <c r="GL1347" s="6"/>
      <c r="GM1347" s="4"/>
      <c r="GN1347" s="6"/>
      <c r="GO1347" s="5"/>
      <c r="GP1347" s="5"/>
      <c r="GQ1347" s="4"/>
      <c r="GR1347" s="6"/>
      <c r="GS1347" s="4"/>
      <c r="GT1347" s="6"/>
      <c r="GU1347" s="5"/>
      <c r="GV1347" s="5"/>
      <c r="GW1347" s="4"/>
      <c r="GX1347" s="6"/>
      <c r="GY1347" s="4"/>
      <c r="GZ1347" s="6"/>
      <c r="HA1347" s="5"/>
      <c r="HB1347" s="5"/>
      <c r="HC1347" s="4"/>
      <c r="HD1347" s="6"/>
      <c r="HE1347" s="4"/>
      <c r="HF1347" s="6"/>
      <c r="HG1347" s="5"/>
      <c r="HH1347" s="5"/>
      <c r="HI1347" s="4"/>
      <c r="HJ1347" s="6"/>
      <c r="HK1347" s="4"/>
      <c r="HL1347" s="6"/>
      <c r="HM1347" s="5"/>
      <c r="HN1347" s="5"/>
      <c r="HO1347" s="4"/>
      <c r="HP1347" s="6"/>
      <c r="HQ1347" s="4"/>
      <c r="HR1347" s="6"/>
      <c r="HS1347" s="5"/>
      <c r="HT1347" s="5"/>
      <c r="HU1347" s="4"/>
      <c r="HV1347" s="6"/>
      <c r="HW1347" s="4"/>
      <c r="HX1347" s="6"/>
      <c r="HY1347" s="5"/>
      <c r="HZ1347" s="5"/>
      <c r="IA1347" s="4"/>
      <c r="IB1347" s="6"/>
      <c r="IC1347" s="4"/>
      <c r="ID1347" s="6"/>
      <c r="IE1347" s="5"/>
      <c r="IF1347" s="5"/>
      <c r="IG1347" s="4"/>
      <c r="IH1347" s="6"/>
      <c r="II1347" s="4"/>
      <c r="IJ1347" s="6"/>
      <c r="IK1347" s="5"/>
      <c r="IL1347" s="5"/>
      <c r="IM1347" s="4"/>
      <c r="IN1347" s="6"/>
      <c r="IO1347" s="4"/>
      <c r="IP1347" s="6"/>
      <c r="IQ1347" s="5"/>
      <c r="IR1347" s="5"/>
      <c r="IS1347" s="4"/>
      <c r="IT1347" s="6"/>
      <c r="IU1347" s="4"/>
      <c r="IV1347" s="6"/>
      <c r="IW1347" s="5"/>
      <c r="IX1347" s="5"/>
      <c r="IY1347" s="4"/>
      <c r="IZ1347" s="6"/>
      <c r="JA1347" s="4"/>
      <c r="JB1347" s="6"/>
      <c r="JC1347" s="5"/>
      <c r="JD1347" s="5"/>
      <c r="JE1347" s="4"/>
      <c r="JF1347" s="6"/>
      <c r="JG1347" s="4"/>
      <c r="JH1347" s="6"/>
      <c r="JI1347" s="5"/>
      <c r="JJ1347" s="5"/>
      <c r="JK1347" s="4"/>
      <c r="JL1347" s="6"/>
      <c r="JM1347" s="4"/>
      <c r="JN1347" s="6"/>
      <c r="JO1347" s="5"/>
      <c r="JP1347" s="5"/>
      <c r="JQ1347" s="4"/>
      <c r="JR1347" s="6"/>
      <c r="JS1347" s="4"/>
      <c r="JT1347" s="6"/>
      <c r="JU1347" s="5"/>
      <c r="JV1347" s="5"/>
      <c r="JW1347" s="4"/>
      <c r="JX1347" s="6"/>
      <c r="JY1347" s="4"/>
      <c r="JZ1347" s="6"/>
      <c r="KA1347" s="5"/>
      <c r="KB1347" s="5"/>
      <c r="KC1347" s="4"/>
      <c r="KD1347" s="6"/>
      <c r="KE1347" s="4"/>
      <c r="KF1347" s="6"/>
      <c r="KG1347" s="5"/>
      <c r="KH1347" s="5"/>
      <c r="KI1347" s="4"/>
      <c r="KJ1347" s="6"/>
      <c r="KK1347" s="4"/>
      <c r="KL1347" s="6"/>
      <c r="KM1347" s="5"/>
      <c r="KN1347" s="5"/>
    </row>
    <row r="1348">
      <c r="A1348" s="3" t="s">
        <v>85</v>
      </c>
      <c r="B1348" s="3" t="s">
        <v>712</v>
      </c>
      <c r="C1348" s="3" t="s">
        <v>547</v>
      </c>
      <c r="D1348" s="3" t="s">
        <v>712</v>
      </c>
      <c r="E1348" s="3" t="s">
        <v>917</v>
      </c>
      <c r="F1348" s="3" t="s">
        <v>104</v>
      </c>
      <c r="G1348" s="3" t="s">
        <v>104</v>
      </c>
      <c r="H1348" s="3" t="s">
        <v>104</v>
      </c>
      <c r="I1348" s="3" t="s">
        <v>1327</v>
      </c>
      <c r="J1348" s="3" t="s">
        <v>104</v>
      </c>
      <c r="K1348" s="4"/>
      <c r="L1348" s="4">
        <f>=ROUNDDOWN({0},0)</f>
      </c>
      <c r="M1348" s="4"/>
      <c r="N1348" s="5"/>
      <c r="O1348" s="4"/>
      <c r="P1348" s="4">
        <f>=ROUNDDOWN({0},0)</f>
      </c>
      <c r="Q1348" s="4"/>
      <c r="R1348" s="5"/>
      <c r="S1348" s="4"/>
      <c r="T1348" s="6"/>
      <c r="U1348" s="4"/>
      <c r="V1348" s="6"/>
      <c r="W1348" s="5"/>
      <c r="X1348" s="5"/>
      <c r="Y1348" s="4"/>
      <c r="Z1348" s="6"/>
      <c r="AA1348" s="4"/>
      <c r="AB1348" s="6"/>
      <c r="AC1348" s="5"/>
      <c r="AD1348" s="5"/>
      <c r="AE1348" s="4"/>
      <c r="AF1348" s="6"/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  <c r="AW1348" s="4"/>
      <c r="AX1348" s="6"/>
      <c r="AY1348" s="4"/>
      <c r="AZ1348" s="6"/>
      <c r="BA1348" s="5"/>
      <c r="BB1348" s="5"/>
      <c r="BC1348" s="4"/>
      <c r="BD1348" s="6"/>
      <c r="BE1348" s="4"/>
      <c r="BF1348" s="6"/>
      <c r="BG1348" s="5"/>
      <c r="BH1348" s="5"/>
      <c r="BI1348" s="4"/>
      <c r="BJ1348" s="6"/>
      <c r="BK1348" s="4"/>
      <c r="BL1348" s="6"/>
      <c r="BM1348" s="5"/>
      <c r="BN1348" s="5"/>
      <c r="BO1348" s="4"/>
      <c r="BP1348" s="6"/>
      <c r="BQ1348" s="4"/>
      <c r="BR1348" s="6"/>
      <c r="BS1348" s="5"/>
      <c r="BT1348" s="5"/>
      <c r="BU1348" s="4"/>
      <c r="BV1348" s="6"/>
      <c r="BW1348" s="4"/>
      <c r="BX1348" s="6"/>
      <c r="BY1348" s="5"/>
      <c r="BZ1348" s="5"/>
      <c r="CA1348" s="4"/>
      <c r="CB1348" s="6"/>
      <c r="CC1348" s="4"/>
      <c r="CD1348" s="6"/>
      <c r="CE1348" s="5"/>
      <c r="CF1348" s="5"/>
      <c r="CG1348" s="4"/>
      <c r="CH1348" s="6"/>
      <c r="CI1348" s="4"/>
      <c r="CJ1348" s="6"/>
      <c r="CK1348" s="5"/>
      <c r="CL1348" s="5"/>
      <c r="CM1348" s="4"/>
      <c r="CN1348" s="6"/>
      <c r="CO1348" s="4"/>
      <c r="CP1348" s="6"/>
      <c r="CQ1348" s="5"/>
      <c r="CR1348" s="5"/>
      <c r="CS1348" s="4"/>
      <c r="CT1348" s="6"/>
      <c r="CU1348" s="4"/>
      <c r="CV1348" s="6"/>
      <c r="CW1348" s="5"/>
      <c r="CX1348" s="5"/>
      <c r="CY1348" s="4"/>
      <c r="CZ1348" s="6"/>
      <c r="DA1348" s="4"/>
      <c r="DB1348" s="6"/>
      <c r="DC1348" s="5"/>
      <c r="DD1348" s="5"/>
      <c r="DE1348" s="4"/>
      <c r="DF1348" s="6"/>
      <c r="DG1348" s="4"/>
      <c r="DH1348" s="6"/>
      <c r="DI1348" s="5"/>
      <c r="DJ1348" s="5"/>
      <c r="DK1348" s="4"/>
      <c r="DL1348" s="6"/>
      <c r="DM1348" s="4"/>
      <c r="DN1348" s="6"/>
      <c r="DO1348" s="5"/>
      <c r="DP1348" s="5"/>
      <c r="DQ1348" s="4"/>
      <c r="DR1348" s="6"/>
      <c r="DS1348" s="4"/>
      <c r="DT1348" s="6"/>
      <c r="DU1348" s="5"/>
      <c r="DV1348" s="5"/>
      <c r="DW1348" s="4"/>
      <c r="DX1348" s="6"/>
      <c r="DY1348" s="4"/>
      <c r="DZ1348" s="6"/>
      <c r="EA1348" s="5"/>
      <c r="EB1348" s="5"/>
      <c r="EC1348" s="4"/>
      <c r="ED1348" s="6"/>
      <c r="EE1348" s="4"/>
      <c r="EF1348" s="6"/>
      <c r="EG1348" s="5"/>
      <c r="EH1348" s="5"/>
      <c r="EI1348" s="4"/>
      <c r="EJ1348" s="6"/>
      <c r="EK1348" s="4"/>
      <c r="EL1348" s="6"/>
      <c r="EM1348" s="5"/>
      <c r="EN1348" s="5"/>
      <c r="EO1348" s="4"/>
      <c r="EP1348" s="6"/>
      <c r="EQ1348" s="4"/>
      <c r="ER1348" s="6"/>
      <c r="ES1348" s="5"/>
      <c r="ET1348" s="5"/>
      <c r="EU1348" s="4"/>
      <c r="EV1348" s="6"/>
      <c r="EW1348" s="4"/>
      <c r="EX1348" s="6"/>
      <c r="EY1348" s="5"/>
      <c r="EZ1348" s="5"/>
      <c r="FA1348" s="4"/>
      <c r="FB1348" s="6"/>
      <c r="FC1348" s="4"/>
      <c r="FD1348" s="6"/>
      <c r="FE1348" s="5"/>
      <c r="FF1348" s="5"/>
      <c r="FG1348" s="4"/>
      <c r="FH1348" s="6"/>
      <c r="FI1348" s="4"/>
      <c r="FJ1348" s="6"/>
      <c r="FK1348" s="5"/>
      <c r="FL1348" s="5"/>
      <c r="FM1348" s="4"/>
      <c r="FN1348" s="6"/>
      <c r="FO1348" s="4"/>
      <c r="FP1348" s="6"/>
      <c r="FQ1348" s="5"/>
      <c r="FR1348" s="5"/>
      <c r="FS1348" s="4"/>
      <c r="FT1348" s="6"/>
      <c r="FU1348" s="4"/>
      <c r="FV1348" s="6"/>
      <c r="FW1348" s="5"/>
      <c r="FX1348" s="5"/>
      <c r="FY1348" s="4"/>
      <c r="FZ1348" s="6"/>
      <c r="GA1348" s="4"/>
      <c r="GB1348" s="6"/>
      <c r="GC1348" s="5"/>
      <c r="GD1348" s="5"/>
      <c r="GE1348" s="4"/>
      <c r="GF1348" s="6"/>
      <c r="GG1348" s="4"/>
      <c r="GH1348" s="6"/>
      <c r="GI1348" s="5"/>
      <c r="GJ1348" s="5"/>
      <c r="GK1348" s="4"/>
      <c r="GL1348" s="6"/>
      <c r="GM1348" s="4"/>
      <c r="GN1348" s="6"/>
      <c r="GO1348" s="5"/>
      <c r="GP1348" s="5"/>
      <c r="GQ1348" s="4"/>
      <c r="GR1348" s="6"/>
      <c r="GS1348" s="4"/>
      <c r="GT1348" s="6"/>
      <c r="GU1348" s="5"/>
      <c r="GV1348" s="5"/>
      <c r="GW1348" s="4"/>
      <c r="GX1348" s="6"/>
      <c r="GY1348" s="4"/>
      <c r="GZ1348" s="6"/>
      <c r="HA1348" s="5"/>
      <c r="HB1348" s="5"/>
      <c r="HC1348" s="4"/>
      <c r="HD1348" s="6"/>
      <c r="HE1348" s="4"/>
      <c r="HF1348" s="6"/>
      <c r="HG1348" s="5"/>
      <c r="HH1348" s="5"/>
      <c r="HI1348" s="4"/>
      <c r="HJ1348" s="6"/>
      <c r="HK1348" s="4"/>
      <c r="HL1348" s="6"/>
      <c r="HM1348" s="5"/>
      <c r="HN1348" s="5"/>
      <c r="HO1348" s="4"/>
      <c r="HP1348" s="6"/>
      <c r="HQ1348" s="4"/>
      <c r="HR1348" s="6"/>
      <c r="HS1348" s="5"/>
      <c r="HT1348" s="5"/>
      <c r="HU1348" s="4"/>
      <c r="HV1348" s="6"/>
      <c r="HW1348" s="4"/>
      <c r="HX1348" s="6"/>
      <c r="HY1348" s="5"/>
      <c r="HZ1348" s="5"/>
      <c r="IA1348" s="4"/>
      <c r="IB1348" s="6"/>
      <c r="IC1348" s="4"/>
      <c r="ID1348" s="6"/>
      <c r="IE1348" s="5"/>
      <c r="IF1348" s="5"/>
      <c r="IG1348" s="4"/>
      <c r="IH1348" s="6"/>
      <c r="II1348" s="4"/>
      <c r="IJ1348" s="6"/>
      <c r="IK1348" s="5"/>
      <c r="IL1348" s="5"/>
      <c r="IM1348" s="4"/>
      <c r="IN1348" s="6"/>
      <c r="IO1348" s="4"/>
      <c r="IP1348" s="6"/>
      <c r="IQ1348" s="5"/>
      <c r="IR1348" s="5"/>
      <c r="IS1348" s="4"/>
      <c r="IT1348" s="6"/>
      <c r="IU1348" s="4"/>
      <c r="IV1348" s="6"/>
      <c r="IW1348" s="5"/>
      <c r="IX1348" s="5"/>
      <c r="IY1348" s="4"/>
      <c r="IZ1348" s="6"/>
      <c r="JA1348" s="4"/>
      <c r="JB1348" s="6"/>
      <c r="JC1348" s="5"/>
      <c r="JD1348" s="5"/>
      <c r="JE1348" s="4"/>
      <c r="JF1348" s="6"/>
      <c r="JG1348" s="4"/>
      <c r="JH1348" s="6"/>
      <c r="JI1348" s="5"/>
      <c r="JJ1348" s="5"/>
      <c r="JK1348" s="4"/>
      <c r="JL1348" s="6"/>
      <c r="JM1348" s="4"/>
      <c r="JN1348" s="6"/>
      <c r="JO1348" s="5"/>
      <c r="JP1348" s="5"/>
      <c r="JQ1348" s="4"/>
      <c r="JR1348" s="6"/>
      <c r="JS1348" s="4"/>
      <c r="JT1348" s="6"/>
      <c r="JU1348" s="5"/>
      <c r="JV1348" s="5"/>
      <c r="JW1348" s="4"/>
      <c r="JX1348" s="6"/>
      <c r="JY1348" s="4"/>
      <c r="JZ1348" s="6"/>
      <c r="KA1348" s="5"/>
      <c r="KB1348" s="5"/>
      <c r="KC1348" s="4"/>
      <c r="KD1348" s="6"/>
      <c r="KE1348" s="4"/>
      <c r="KF1348" s="6"/>
      <c r="KG1348" s="5"/>
      <c r="KH1348" s="5"/>
      <c r="KI1348" s="4"/>
      <c r="KJ1348" s="6"/>
      <c r="KK1348" s="4"/>
      <c r="KL1348" s="6"/>
      <c r="KM1348" s="5"/>
      <c r="KN1348" s="5"/>
    </row>
    <row r="1349">
      <c r="A1349" s="3" t="s">
        <v>85</v>
      </c>
      <c r="B1349" s="3" t="s">
        <v>712</v>
      </c>
      <c r="C1349" s="3" t="s">
        <v>547</v>
      </c>
      <c r="D1349" s="3" t="s">
        <v>712</v>
      </c>
      <c r="E1349" s="3" t="s">
        <v>918</v>
      </c>
      <c r="F1349" s="3" t="s">
        <v>104</v>
      </c>
      <c r="G1349" s="3" t="s">
        <v>104</v>
      </c>
      <c r="H1349" s="3" t="s">
        <v>104</v>
      </c>
      <c r="I1349" s="3" t="s">
        <v>1327</v>
      </c>
      <c r="J1349" s="3" t="s">
        <v>104</v>
      </c>
      <c r="K1349" s="4"/>
      <c r="L1349" s="4">
        <f>=ROUNDDOWN({0},0)</f>
      </c>
      <c r="M1349" s="4"/>
      <c r="N1349" s="5"/>
      <c r="O1349" s="4"/>
      <c r="P1349" s="4">
        <f>=ROUNDDOWN({0},0)</f>
      </c>
      <c r="Q1349" s="4"/>
      <c r="R1349" s="5"/>
      <c r="S1349" s="4"/>
      <c r="T1349" s="6"/>
      <c r="U1349" s="4"/>
      <c r="V1349" s="6"/>
      <c r="W1349" s="5"/>
      <c r="X1349" s="5"/>
      <c r="Y1349" s="4"/>
      <c r="Z1349" s="6"/>
      <c r="AA1349" s="4"/>
      <c r="AB1349" s="6"/>
      <c r="AC1349" s="5"/>
      <c r="AD1349" s="5"/>
      <c r="AE1349" s="4"/>
      <c r="AF1349" s="6"/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  <c r="AW1349" s="4"/>
      <c r="AX1349" s="6"/>
      <c r="AY1349" s="4"/>
      <c r="AZ1349" s="6"/>
      <c r="BA1349" s="5"/>
      <c r="BB1349" s="5"/>
      <c r="BC1349" s="4"/>
      <c r="BD1349" s="6"/>
      <c r="BE1349" s="4"/>
      <c r="BF1349" s="6"/>
      <c r="BG1349" s="5"/>
      <c r="BH1349" s="5"/>
      <c r="BI1349" s="4"/>
      <c r="BJ1349" s="6"/>
      <c r="BK1349" s="4"/>
      <c r="BL1349" s="6"/>
      <c r="BM1349" s="5"/>
      <c r="BN1349" s="5"/>
      <c r="BO1349" s="4"/>
      <c r="BP1349" s="6"/>
      <c r="BQ1349" s="4"/>
      <c r="BR1349" s="6"/>
      <c r="BS1349" s="5"/>
      <c r="BT1349" s="5"/>
      <c r="BU1349" s="4"/>
      <c r="BV1349" s="6"/>
      <c r="BW1349" s="4"/>
      <c r="BX1349" s="6"/>
      <c r="BY1349" s="5"/>
      <c r="BZ1349" s="5"/>
      <c r="CA1349" s="4"/>
      <c r="CB1349" s="6"/>
      <c r="CC1349" s="4"/>
      <c r="CD1349" s="6"/>
      <c r="CE1349" s="5"/>
      <c r="CF1349" s="5"/>
      <c r="CG1349" s="4"/>
      <c r="CH1349" s="6"/>
      <c r="CI1349" s="4"/>
      <c r="CJ1349" s="6"/>
      <c r="CK1349" s="5"/>
      <c r="CL1349" s="5"/>
      <c r="CM1349" s="4"/>
      <c r="CN1349" s="6"/>
      <c r="CO1349" s="4"/>
      <c r="CP1349" s="6"/>
      <c r="CQ1349" s="5"/>
      <c r="CR1349" s="5"/>
      <c r="CS1349" s="4"/>
      <c r="CT1349" s="6"/>
      <c r="CU1349" s="4"/>
      <c r="CV1349" s="6"/>
      <c r="CW1349" s="5"/>
      <c r="CX1349" s="5"/>
      <c r="CY1349" s="4"/>
      <c r="CZ1349" s="6"/>
      <c r="DA1349" s="4"/>
      <c r="DB1349" s="6"/>
      <c r="DC1349" s="5"/>
      <c r="DD1349" s="5"/>
      <c r="DE1349" s="4"/>
      <c r="DF1349" s="6"/>
      <c r="DG1349" s="4"/>
      <c r="DH1349" s="6"/>
      <c r="DI1349" s="5"/>
      <c r="DJ1349" s="5"/>
      <c r="DK1349" s="4"/>
      <c r="DL1349" s="6"/>
      <c r="DM1349" s="4"/>
      <c r="DN1349" s="6"/>
      <c r="DO1349" s="5"/>
      <c r="DP1349" s="5"/>
      <c r="DQ1349" s="4"/>
      <c r="DR1349" s="6"/>
      <c r="DS1349" s="4"/>
      <c r="DT1349" s="6"/>
      <c r="DU1349" s="5"/>
      <c r="DV1349" s="5"/>
      <c r="DW1349" s="4"/>
      <c r="DX1349" s="6"/>
      <c r="DY1349" s="4"/>
      <c r="DZ1349" s="6"/>
      <c r="EA1349" s="5"/>
      <c r="EB1349" s="5"/>
      <c r="EC1349" s="4"/>
      <c r="ED1349" s="6"/>
      <c r="EE1349" s="4"/>
      <c r="EF1349" s="6"/>
      <c r="EG1349" s="5"/>
      <c r="EH1349" s="5"/>
      <c r="EI1349" s="4"/>
      <c r="EJ1349" s="6"/>
      <c r="EK1349" s="4"/>
      <c r="EL1349" s="6"/>
      <c r="EM1349" s="5"/>
      <c r="EN1349" s="5"/>
      <c r="EO1349" s="4"/>
      <c r="EP1349" s="6"/>
      <c r="EQ1349" s="4"/>
      <c r="ER1349" s="6"/>
      <c r="ES1349" s="5"/>
      <c r="ET1349" s="5"/>
      <c r="EU1349" s="4"/>
      <c r="EV1349" s="6"/>
      <c r="EW1349" s="4"/>
      <c r="EX1349" s="6"/>
      <c r="EY1349" s="5"/>
      <c r="EZ1349" s="5"/>
      <c r="FA1349" s="4"/>
      <c r="FB1349" s="6"/>
      <c r="FC1349" s="4"/>
      <c r="FD1349" s="6"/>
      <c r="FE1349" s="5"/>
      <c r="FF1349" s="5"/>
      <c r="FG1349" s="4"/>
      <c r="FH1349" s="6"/>
      <c r="FI1349" s="4"/>
      <c r="FJ1349" s="6"/>
      <c r="FK1349" s="5"/>
      <c r="FL1349" s="5"/>
      <c r="FM1349" s="4"/>
      <c r="FN1349" s="6"/>
      <c r="FO1349" s="4"/>
      <c r="FP1349" s="6"/>
      <c r="FQ1349" s="5"/>
      <c r="FR1349" s="5"/>
      <c r="FS1349" s="4"/>
      <c r="FT1349" s="6"/>
      <c r="FU1349" s="4"/>
      <c r="FV1349" s="6"/>
      <c r="FW1349" s="5"/>
      <c r="FX1349" s="5"/>
      <c r="FY1349" s="4"/>
      <c r="FZ1349" s="6"/>
      <c r="GA1349" s="4"/>
      <c r="GB1349" s="6"/>
      <c r="GC1349" s="5"/>
      <c r="GD1349" s="5"/>
      <c r="GE1349" s="4"/>
      <c r="GF1349" s="6"/>
      <c r="GG1349" s="4"/>
      <c r="GH1349" s="6"/>
      <c r="GI1349" s="5"/>
      <c r="GJ1349" s="5"/>
      <c r="GK1349" s="4"/>
      <c r="GL1349" s="6"/>
      <c r="GM1349" s="4"/>
      <c r="GN1349" s="6"/>
      <c r="GO1349" s="5"/>
      <c r="GP1349" s="5"/>
      <c r="GQ1349" s="4"/>
      <c r="GR1349" s="6"/>
      <c r="GS1349" s="4"/>
      <c r="GT1349" s="6"/>
      <c r="GU1349" s="5"/>
      <c r="GV1349" s="5"/>
      <c r="GW1349" s="4"/>
      <c r="GX1349" s="6"/>
      <c r="GY1349" s="4"/>
      <c r="GZ1349" s="6"/>
      <c r="HA1349" s="5"/>
      <c r="HB1349" s="5"/>
      <c r="HC1349" s="4"/>
      <c r="HD1349" s="6"/>
      <c r="HE1349" s="4"/>
      <c r="HF1349" s="6"/>
      <c r="HG1349" s="5"/>
      <c r="HH1349" s="5"/>
      <c r="HI1349" s="4"/>
      <c r="HJ1349" s="6"/>
      <c r="HK1349" s="4"/>
      <c r="HL1349" s="6"/>
      <c r="HM1349" s="5"/>
      <c r="HN1349" s="5"/>
      <c r="HO1349" s="4"/>
      <c r="HP1349" s="6"/>
      <c r="HQ1349" s="4"/>
      <c r="HR1349" s="6"/>
      <c r="HS1349" s="5"/>
      <c r="HT1349" s="5"/>
      <c r="HU1349" s="4"/>
      <c r="HV1349" s="6"/>
      <c r="HW1349" s="4"/>
      <c r="HX1349" s="6"/>
      <c r="HY1349" s="5"/>
      <c r="HZ1349" s="5"/>
      <c r="IA1349" s="4"/>
      <c r="IB1349" s="6"/>
      <c r="IC1349" s="4"/>
      <c r="ID1349" s="6"/>
      <c r="IE1349" s="5"/>
      <c r="IF1349" s="5"/>
      <c r="IG1349" s="4"/>
      <c r="IH1349" s="6"/>
      <c r="II1349" s="4"/>
      <c r="IJ1349" s="6"/>
      <c r="IK1349" s="5"/>
      <c r="IL1349" s="5"/>
      <c r="IM1349" s="4"/>
      <c r="IN1349" s="6"/>
      <c r="IO1349" s="4"/>
      <c r="IP1349" s="6"/>
      <c r="IQ1349" s="5"/>
      <c r="IR1349" s="5"/>
      <c r="IS1349" s="4"/>
      <c r="IT1349" s="6"/>
      <c r="IU1349" s="4"/>
      <c r="IV1349" s="6"/>
      <c r="IW1349" s="5"/>
      <c r="IX1349" s="5"/>
      <c r="IY1349" s="4"/>
      <c r="IZ1349" s="6"/>
      <c r="JA1349" s="4"/>
      <c r="JB1349" s="6"/>
      <c r="JC1349" s="5"/>
      <c r="JD1349" s="5"/>
      <c r="JE1349" s="4"/>
      <c r="JF1349" s="6"/>
      <c r="JG1349" s="4"/>
      <c r="JH1349" s="6"/>
      <c r="JI1349" s="5"/>
      <c r="JJ1349" s="5"/>
      <c r="JK1349" s="4"/>
      <c r="JL1349" s="6"/>
      <c r="JM1349" s="4"/>
      <c r="JN1349" s="6"/>
      <c r="JO1349" s="5"/>
      <c r="JP1349" s="5"/>
      <c r="JQ1349" s="4"/>
      <c r="JR1349" s="6"/>
      <c r="JS1349" s="4"/>
      <c r="JT1349" s="6"/>
      <c r="JU1349" s="5"/>
      <c r="JV1349" s="5"/>
      <c r="JW1349" s="4"/>
      <c r="JX1349" s="6"/>
      <c r="JY1349" s="4"/>
      <c r="JZ1349" s="6"/>
      <c r="KA1349" s="5"/>
      <c r="KB1349" s="5"/>
      <c r="KC1349" s="4"/>
      <c r="KD1349" s="6"/>
      <c r="KE1349" s="4"/>
      <c r="KF1349" s="6"/>
      <c r="KG1349" s="5"/>
      <c r="KH1349" s="5"/>
      <c r="KI1349" s="4"/>
      <c r="KJ1349" s="6"/>
      <c r="KK1349" s="4"/>
      <c r="KL1349" s="6"/>
      <c r="KM1349" s="5"/>
      <c r="KN1349" s="5"/>
    </row>
    <row r="1350">
      <c r="A1350" s="3" t="s">
        <v>85</v>
      </c>
      <c r="B1350" s="3" t="s">
        <v>712</v>
      </c>
      <c r="C1350" s="3" t="s">
        <v>547</v>
      </c>
      <c r="D1350" s="3" t="s">
        <v>712</v>
      </c>
      <c r="E1350" s="3" t="s">
        <v>560</v>
      </c>
      <c r="F1350" s="3" t="s">
        <v>104</v>
      </c>
      <c r="G1350" s="3" t="s">
        <v>104</v>
      </c>
      <c r="H1350" s="3" t="s">
        <v>104</v>
      </c>
      <c r="I1350" s="3" t="s">
        <v>1527</v>
      </c>
      <c r="J1350" s="3" t="s">
        <v>104</v>
      </c>
      <c r="K1350" s="4"/>
      <c r="L1350" s="4">
        <f>=ROUNDDOWN({0},0)</f>
      </c>
      <c r="M1350" s="4"/>
      <c r="N1350" s="5"/>
      <c r="O1350" s="4"/>
      <c r="P1350" s="4">
        <f>=ROUNDDOWN({0},0)</f>
      </c>
      <c r="Q1350" s="4"/>
      <c r="R1350" s="5"/>
      <c r="S1350" s="4"/>
      <c r="T1350" s="6"/>
      <c r="U1350" s="4"/>
      <c r="V1350" s="6"/>
      <c r="W1350" s="5"/>
      <c r="X1350" s="5"/>
      <c r="Y1350" s="4"/>
      <c r="Z1350" s="6"/>
      <c r="AA1350" s="4"/>
      <c r="AB1350" s="6"/>
      <c r="AC1350" s="5"/>
      <c r="AD1350" s="5"/>
      <c r="AE1350" s="4"/>
      <c r="AF1350" s="6"/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  <c r="AW1350" s="4"/>
      <c r="AX1350" s="6"/>
      <c r="AY1350" s="4"/>
      <c r="AZ1350" s="6"/>
      <c r="BA1350" s="5"/>
      <c r="BB1350" s="5"/>
      <c r="BC1350" s="4"/>
      <c r="BD1350" s="6"/>
      <c r="BE1350" s="4"/>
      <c r="BF1350" s="6"/>
      <c r="BG1350" s="5"/>
      <c r="BH1350" s="5"/>
      <c r="BI1350" s="4"/>
      <c r="BJ1350" s="6"/>
      <c r="BK1350" s="4"/>
      <c r="BL1350" s="6"/>
      <c r="BM1350" s="5"/>
      <c r="BN1350" s="5"/>
      <c r="BO1350" s="4"/>
      <c r="BP1350" s="6"/>
      <c r="BQ1350" s="4"/>
      <c r="BR1350" s="6"/>
      <c r="BS1350" s="5"/>
      <c r="BT1350" s="5"/>
      <c r="BU1350" s="4"/>
      <c r="BV1350" s="6"/>
      <c r="BW1350" s="4"/>
      <c r="BX1350" s="6"/>
      <c r="BY1350" s="5"/>
      <c r="BZ1350" s="5"/>
      <c r="CA1350" s="4"/>
      <c r="CB1350" s="6"/>
      <c r="CC1350" s="4"/>
      <c r="CD1350" s="6"/>
      <c r="CE1350" s="5"/>
      <c r="CF1350" s="5"/>
      <c r="CG1350" s="4"/>
      <c r="CH1350" s="6"/>
      <c r="CI1350" s="4"/>
      <c r="CJ1350" s="6"/>
      <c r="CK1350" s="5"/>
      <c r="CL1350" s="5"/>
      <c r="CM1350" s="4"/>
      <c r="CN1350" s="6"/>
      <c r="CO1350" s="4"/>
      <c r="CP1350" s="6"/>
      <c r="CQ1350" s="5"/>
      <c r="CR1350" s="5"/>
      <c r="CS1350" s="4"/>
      <c r="CT1350" s="6"/>
      <c r="CU1350" s="4"/>
      <c r="CV1350" s="6"/>
      <c r="CW1350" s="5"/>
      <c r="CX1350" s="5"/>
      <c r="CY1350" s="4"/>
      <c r="CZ1350" s="6"/>
      <c r="DA1350" s="4"/>
      <c r="DB1350" s="6"/>
      <c r="DC1350" s="5"/>
      <c r="DD1350" s="5"/>
      <c r="DE1350" s="4"/>
      <c r="DF1350" s="6"/>
      <c r="DG1350" s="4"/>
      <c r="DH1350" s="6"/>
      <c r="DI1350" s="5"/>
      <c r="DJ1350" s="5"/>
      <c r="DK1350" s="4"/>
      <c r="DL1350" s="6"/>
      <c r="DM1350" s="4"/>
      <c r="DN1350" s="6"/>
      <c r="DO1350" s="5"/>
      <c r="DP1350" s="5"/>
      <c r="DQ1350" s="4"/>
      <c r="DR1350" s="6"/>
      <c r="DS1350" s="4"/>
      <c r="DT1350" s="6"/>
      <c r="DU1350" s="5"/>
      <c r="DV1350" s="5"/>
      <c r="DW1350" s="4"/>
      <c r="DX1350" s="6"/>
      <c r="DY1350" s="4"/>
      <c r="DZ1350" s="6"/>
      <c r="EA1350" s="5"/>
      <c r="EB1350" s="5"/>
      <c r="EC1350" s="4"/>
      <c r="ED1350" s="6"/>
      <c r="EE1350" s="4"/>
      <c r="EF1350" s="6"/>
      <c r="EG1350" s="5"/>
      <c r="EH1350" s="5"/>
      <c r="EI1350" s="4"/>
      <c r="EJ1350" s="6"/>
      <c r="EK1350" s="4"/>
      <c r="EL1350" s="6"/>
      <c r="EM1350" s="5"/>
      <c r="EN1350" s="5"/>
      <c r="EO1350" s="4"/>
      <c r="EP1350" s="6"/>
      <c r="EQ1350" s="4"/>
      <c r="ER1350" s="6"/>
      <c r="ES1350" s="5"/>
      <c r="ET1350" s="5"/>
      <c r="EU1350" s="4"/>
      <c r="EV1350" s="6"/>
      <c r="EW1350" s="4"/>
      <c r="EX1350" s="6"/>
      <c r="EY1350" s="5"/>
      <c r="EZ1350" s="5"/>
      <c r="FA1350" s="4"/>
      <c r="FB1350" s="6"/>
      <c r="FC1350" s="4"/>
      <c r="FD1350" s="6"/>
      <c r="FE1350" s="5"/>
      <c r="FF1350" s="5"/>
      <c r="FG1350" s="4"/>
      <c r="FH1350" s="6"/>
      <c r="FI1350" s="4"/>
      <c r="FJ1350" s="6"/>
      <c r="FK1350" s="5"/>
      <c r="FL1350" s="5"/>
      <c r="FM1350" s="4"/>
      <c r="FN1350" s="6"/>
      <c r="FO1350" s="4"/>
      <c r="FP1350" s="6"/>
      <c r="FQ1350" s="5"/>
      <c r="FR1350" s="5"/>
      <c r="FS1350" s="4"/>
      <c r="FT1350" s="6"/>
      <c r="FU1350" s="4"/>
      <c r="FV1350" s="6"/>
      <c r="FW1350" s="5"/>
      <c r="FX1350" s="5"/>
      <c r="FY1350" s="4"/>
      <c r="FZ1350" s="6"/>
      <c r="GA1350" s="4"/>
      <c r="GB1350" s="6"/>
      <c r="GC1350" s="5"/>
      <c r="GD1350" s="5"/>
      <c r="GE1350" s="4"/>
      <c r="GF1350" s="6"/>
      <c r="GG1350" s="4"/>
      <c r="GH1350" s="6"/>
      <c r="GI1350" s="5"/>
      <c r="GJ1350" s="5"/>
      <c r="GK1350" s="4"/>
      <c r="GL1350" s="6"/>
      <c r="GM1350" s="4"/>
      <c r="GN1350" s="6"/>
      <c r="GO1350" s="5"/>
      <c r="GP1350" s="5"/>
      <c r="GQ1350" s="4"/>
      <c r="GR1350" s="6"/>
      <c r="GS1350" s="4"/>
      <c r="GT1350" s="6"/>
      <c r="GU1350" s="5"/>
      <c r="GV1350" s="5"/>
      <c r="GW1350" s="4"/>
      <c r="GX1350" s="6"/>
      <c r="GY1350" s="4"/>
      <c r="GZ1350" s="6"/>
      <c r="HA1350" s="5"/>
      <c r="HB1350" s="5"/>
      <c r="HC1350" s="4"/>
      <c r="HD1350" s="6"/>
      <c r="HE1350" s="4"/>
      <c r="HF1350" s="6"/>
      <c r="HG1350" s="5"/>
      <c r="HH1350" s="5"/>
      <c r="HI1350" s="4"/>
      <c r="HJ1350" s="6"/>
      <c r="HK1350" s="4"/>
      <c r="HL1350" s="6"/>
      <c r="HM1350" s="5"/>
      <c r="HN1350" s="5"/>
      <c r="HO1350" s="4"/>
      <c r="HP1350" s="6"/>
      <c r="HQ1350" s="4"/>
      <c r="HR1350" s="6"/>
      <c r="HS1350" s="5"/>
      <c r="HT1350" s="5"/>
      <c r="HU1350" s="4"/>
      <c r="HV1350" s="6"/>
      <c r="HW1350" s="4"/>
      <c r="HX1350" s="6"/>
      <c r="HY1350" s="5"/>
      <c r="HZ1350" s="5"/>
      <c r="IA1350" s="4"/>
      <c r="IB1350" s="6"/>
      <c r="IC1350" s="4"/>
      <c r="ID1350" s="6"/>
      <c r="IE1350" s="5"/>
      <c r="IF1350" s="5"/>
      <c r="IG1350" s="4"/>
      <c r="IH1350" s="6"/>
      <c r="II1350" s="4"/>
      <c r="IJ1350" s="6"/>
      <c r="IK1350" s="5"/>
      <c r="IL1350" s="5"/>
      <c r="IM1350" s="4"/>
      <c r="IN1350" s="6"/>
      <c r="IO1350" s="4"/>
      <c r="IP1350" s="6"/>
      <c r="IQ1350" s="5"/>
      <c r="IR1350" s="5"/>
      <c r="IS1350" s="4"/>
      <c r="IT1350" s="6"/>
      <c r="IU1350" s="4"/>
      <c r="IV1350" s="6"/>
      <c r="IW1350" s="5"/>
      <c r="IX1350" s="5"/>
      <c r="IY1350" s="4"/>
      <c r="IZ1350" s="6"/>
      <c r="JA1350" s="4"/>
      <c r="JB1350" s="6"/>
      <c r="JC1350" s="5"/>
      <c r="JD1350" s="5"/>
      <c r="JE1350" s="4"/>
      <c r="JF1350" s="6"/>
      <c r="JG1350" s="4"/>
      <c r="JH1350" s="6"/>
      <c r="JI1350" s="5"/>
      <c r="JJ1350" s="5"/>
      <c r="JK1350" s="4"/>
      <c r="JL1350" s="6"/>
      <c r="JM1350" s="4"/>
      <c r="JN1350" s="6"/>
      <c r="JO1350" s="5"/>
      <c r="JP1350" s="5"/>
      <c r="JQ1350" s="4"/>
      <c r="JR1350" s="6"/>
      <c r="JS1350" s="4"/>
      <c r="JT1350" s="6"/>
      <c r="JU1350" s="5"/>
      <c r="JV1350" s="5"/>
      <c r="JW1350" s="4"/>
      <c r="JX1350" s="6"/>
      <c r="JY1350" s="4"/>
      <c r="JZ1350" s="6"/>
      <c r="KA1350" s="5"/>
      <c r="KB1350" s="5"/>
      <c r="KC1350" s="4"/>
      <c r="KD1350" s="6"/>
      <c r="KE1350" s="4"/>
      <c r="KF1350" s="6"/>
      <c r="KG1350" s="5"/>
      <c r="KH1350" s="5"/>
      <c r="KI1350" s="4"/>
      <c r="KJ1350" s="6"/>
      <c r="KK1350" s="4"/>
      <c r="KL1350" s="6"/>
      <c r="KM1350" s="5"/>
      <c r="KN1350" s="5"/>
    </row>
    <row r="1351">
      <c r="A1351" s="3" t="s">
        <v>85</v>
      </c>
      <c r="B1351" s="3" t="s">
        <v>712</v>
      </c>
      <c r="C1351" s="3" t="s">
        <v>547</v>
      </c>
      <c r="D1351" s="3" t="s">
        <v>712</v>
      </c>
      <c r="E1351" s="3" t="s">
        <v>951</v>
      </c>
      <c r="F1351" s="3" t="s">
        <v>104</v>
      </c>
      <c r="G1351" s="3" t="s">
        <v>104</v>
      </c>
      <c r="H1351" s="3" t="s">
        <v>104</v>
      </c>
      <c r="I1351" s="3" t="s">
        <v>1312</v>
      </c>
      <c r="J1351" s="3" t="s">
        <v>104</v>
      </c>
      <c r="K1351" s="4"/>
      <c r="L1351" s="4">
        <f>=ROUNDDOWN({0},0)</f>
      </c>
      <c r="M1351" s="4"/>
      <c r="N1351" s="5"/>
      <c r="O1351" s="4"/>
      <c r="P1351" s="4">
        <f>=ROUNDDOWN({0},0)</f>
      </c>
      <c r="Q1351" s="4"/>
      <c r="R1351" s="5"/>
      <c r="S1351" s="4"/>
      <c r="T1351" s="6"/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/>
      <c r="AF1351" s="6"/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  <c r="AW1351" s="4"/>
      <c r="AX1351" s="6"/>
      <c r="AY1351" s="4"/>
      <c r="AZ1351" s="6"/>
      <c r="BA1351" s="5"/>
      <c r="BB1351" s="5"/>
      <c r="BC1351" s="4"/>
      <c r="BD1351" s="6"/>
      <c r="BE1351" s="4"/>
      <c r="BF1351" s="6"/>
      <c r="BG1351" s="5"/>
      <c r="BH1351" s="5"/>
      <c r="BI1351" s="4"/>
      <c r="BJ1351" s="6"/>
      <c r="BK1351" s="4"/>
      <c r="BL1351" s="6"/>
      <c r="BM1351" s="5"/>
      <c r="BN1351" s="5"/>
      <c r="BO1351" s="4"/>
      <c r="BP1351" s="6"/>
      <c r="BQ1351" s="4"/>
      <c r="BR1351" s="6"/>
      <c r="BS1351" s="5"/>
      <c r="BT1351" s="5"/>
      <c r="BU1351" s="4"/>
      <c r="BV1351" s="6"/>
      <c r="BW1351" s="4"/>
      <c r="BX1351" s="6"/>
      <c r="BY1351" s="5"/>
      <c r="BZ1351" s="5"/>
      <c r="CA1351" s="4"/>
      <c r="CB1351" s="6"/>
      <c r="CC1351" s="4"/>
      <c r="CD1351" s="6"/>
      <c r="CE1351" s="5"/>
      <c r="CF1351" s="5"/>
      <c r="CG1351" s="4"/>
      <c r="CH1351" s="6"/>
      <c r="CI1351" s="4"/>
      <c r="CJ1351" s="6"/>
      <c r="CK1351" s="5"/>
      <c r="CL1351" s="5"/>
      <c r="CM1351" s="4"/>
      <c r="CN1351" s="6"/>
      <c r="CO1351" s="4"/>
      <c r="CP1351" s="6"/>
      <c r="CQ1351" s="5"/>
      <c r="CR1351" s="5"/>
      <c r="CS1351" s="4"/>
      <c r="CT1351" s="6"/>
      <c r="CU1351" s="4"/>
      <c r="CV1351" s="6"/>
      <c r="CW1351" s="5"/>
      <c r="CX1351" s="5"/>
      <c r="CY1351" s="4"/>
      <c r="CZ1351" s="6"/>
      <c r="DA1351" s="4"/>
      <c r="DB1351" s="6"/>
      <c r="DC1351" s="5"/>
      <c r="DD1351" s="5"/>
      <c r="DE1351" s="4"/>
      <c r="DF1351" s="6"/>
      <c r="DG1351" s="4"/>
      <c r="DH1351" s="6"/>
      <c r="DI1351" s="5"/>
      <c r="DJ1351" s="5"/>
      <c r="DK1351" s="4"/>
      <c r="DL1351" s="6"/>
      <c r="DM1351" s="4"/>
      <c r="DN1351" s="6"/>
      <c r="DO1351" s="5"/>
      <c r="DP1351" s="5"/>
      <c r="DQ1351" s="4"/>
      <c r="DR1351" s="6"/>
      <c r="DS1351" s="4"/>
      <c r="DT1351" s="6"/>
      <c r="DU1351" s="5"/>
      <c r="DV1351" s="5"/>
      <c r="DW1351" s="4"/>
      <c r="DX1351" s="6"/>
      <c r="DY1351" s="4"/>
      <c r="DZ1351" s="6"/>
      <c r="EA1351" s="5"/>
      <c r="EB1351" s="5"/>
      <c r="EC1351" s="4"/>
      <c r="ED1351" s="6"/>
      <c r="EE1351" s="4"/>
      <c r="EF1351" s="6"/>
      <c r="EG1351" s="5"/>
      <c r="EH1351" s="5"/>
      <c r="EI1351" s="4"/>
      <c r="EJ1351" s="6"/>
      <c r="EK1351" s="4"/>
      <c r="EL1351" s="6"/>
      <c r="EM1351" s="5"/>
      <c r="EN1351" s="5"/>
      <c r="EO1351" s="4"/>
      <c r="EP1351" s="6"/>
      <c r="EQ1351" s="4"/>
      <c r="ER1351" s="6"/>
      <c r="ES1351" s="5"/>
      <c r="ET1351" s="5"/>
      <c r="EU1351" s="4"/>
      <c r="EV1351" s="6"/>
      <c r="EW1351" s="4"/>
      <c r="EX1351" s="6"/>
      <c r="EY1351" s="5"/>
      <c r="EZ1351" s="5"/>
      <c r="FA1351" s="4"/>
      <c r="FB1351" s="6"/>
      <c r="FC1351" s="4"/>
      <c r="FD1351" s="6"/>
      <c r="FE1351" s="5"/>
      <c r="FF1351" s="5"/>
      <c r="FG1351" s="4"/>
      <c r="FH1351" s="6"/>
      <c r="FI1351" s="4"/>
      <c r="FJ1351" s="6"/>
      <c r="FK1351" s="5"/>
      <c r="FL1351" s="5"/>
      <c r="FM1351" s="4"/>
      <c r="FN1351" s="6"/>
      <c r="FO1351" s="4"/>
      <c r="FP1351" s="6"/>
      <c r="FQ1351" s="5"/>
      <c r="FR1351" s="5"/>
      <c r="FS1351" s="4"/>
      <c r="FT1351" s="6"/>
      <c r="FU1351" s="4"/>
      <c r="FV1351" s="6"/>
      <c r="FW1351" s="5"/>
      <c r="FX1351" s="5"/>
      <c r="FY1351" s="4"/>
      <c r="FZ1351" s="6"/>
      <c r="GA1351" s="4"/>
      <c r="GB1351" s="6"/>
      <c r="GC1351" s="5"/>
      <c r="GD1351" s="5"/>
      <c r="GE1351" s="4"/>
      <c r="GF1351" s="6"/>
      <c r="GG1351" s="4"/>
      <c r="GH1351" s="6"/>
      <c r="GI1351" s="5"/>
      <c r="GJ1351" s="5"/>
      <c r="GK1351" s="4"/>
      <c r="GL1351" s="6"/>
      <c r="GM1351" s="4"/>
      <c r="GN1351" s="6"/>
      <c r="GO1351" s="5"/>
      <c r="GP1351" s="5"/>
      <c r="GQ1351" s="4"/>
      <c r="GR1351" s="6"/>
      <c r="GS1351" s="4"/>
      <c r="GT1351" s="6"/>
      <c r="GU1351" s="5"/>
      <c r="GV1351" s="5"/>
      <c r="GW1351" s="4"/>
      <c r="GX1351" s="6"/>
      <c r="GY1351" s="4"/>
      <c r="GZ1351" s="6"/>
      <c r="HA1351" s="5"/>
      <c r="HB1351" s="5"/>
      <c r="HC1351" s="4"/>
      <c r="HD1351" s="6"/>
      <c r="HE1351" s="4"/>
      <c r="HF1351" s="6"/>
      <c r="HG1351" s="5"/>
      <c r="HH1351" s="5"/>
      <c r="HI1351" s="4"/>
      <c r="HJ1351" s="6"/>
      <c r="HK1351" s="4"/>
      <c r="HL1351" s="6"/>
      <c r="HM1351" s="5"/>
      <c r="HN1351" s="5"/>
      <c r="HO1351" s="4"/>
      <c r="HP1351" s="6"/>
      <c r="HQ1351" s="4"/>
      <c r="HR1351" s="6"/>
      <c r="HS1351" s="5"/>
      <c r="HT1351" s="5"/>
      <c r="HU1351" s="4"/>
      <c r="HV1351" s="6"/>
      <c r="HW1351" s="4"/>
      <c r="HX1351" s="6"/>
      <c r="HY1351" s="5"/>
      <c r="HZ1351" s="5"/>
      <c r="IA1351" s="4"/>
      <c r="IB1351" s="6"/>
      <c r="IC1351" s="4"/>
      <c r="ID1351" s="6"/>
      <c r="IE1351" s="5"/>
      <c r="IF1351" s="5"/>
      <c r="IG1351" s="4"/>
      <c r="IH1351" s="6"/>
      <c r="II1351" s="4"/>
      <c r="IJ1351" s="6"/>
      <c r="IK1351" s="5"/>
      <c r="IL1351" s="5"/>
      <c r="IM1351" s="4"/>
      <c r="IN1351" s="6"/>
      <c r="IO1351" s="4"/>
      <c r="IP1351" s="6"/>
      <c r="IQ1351" s="5"/>
      <c r="IR1351" s="5"/>
      <c r="IS1351" s="4"/>
      <c r="IT1351" s="6"/>
      <c r="IU1351" s="4"/>
      <c r="IV1351" s="6"/>
      <c r="IW1351" s="5"/>
      <c r="IX1351" s="5"/>
      <c r="IY1351" s="4"/>
      <c r="IZ1351" s="6"/>
      <c r="JA1351" s="4"/>
      <c r="JB1351" s="6"/>
      <c r="JC1351" s="5"/>
      <c r="JD1351" s="5"/>
      <c r="JE1351" s="4"/>
      <c r="JF1351" s="6"/>
      <c r="JG1351" s="4"/>
      <c r="JH1351" s="6"/>
      <c r="JI1351" s="5"/>
      <c r="JJ1351" s="5"/>
      <c r="JK1351" s="4"/>
      <c r="JL1351" s="6"/>
      <c r="JM1351" s="4"/>
      <c r="JN1351" s="6"/>
      <c r="JO1351" s="5"/>
      <c r="JP1351" s="5"/>
      <c r="JQ1351" s="4"/>
      <c r="JR1351" s="6"/>
      <c r="JS1351" s="4"/>
      <c r="JT1351" s="6"/>
      <c r="JU1351" s="5"/>
      <c r="JV1351" s="5"/>
      <c r="JW1351" s="4"/>
      <c r="JX1351" s="6"/>
      <c r="JY1351" s="4"/>
      <c r="JZ1351" s="6"/>
      <c r="KA1351" s="5"/>
      <c r="KB1351" s="5"/>
      <c r="KC1351" s="4"/>
      <c r="KD1351" s="6"/>
      <c r="KE1351" s="4"/>
      <c r="KF1351" s="6"/>
      <c r="KG1351" s="5"/>
      <c r="KH1351" s="5"/>
      <c r="KI1351" s="4"/>
      <c r="KJ1351" s="6"/>
      <c r="KK1351" s="4"/>
      <c r="KL1351" s="6"/>
      <c r="KM1351" s="5"/>
      <c r="KN1351" s="5"/>
    </row>
    <row r="1352">
      <c r="A1352" s="3" t="s">
        <v>85</v>
      </c>
      <c r="B1352" s="3" t="s">
        <v>712</v>
      </c>
      <c r="C1352" s="3" t="s">
        <v>547</v>
      </c>
      <c r="D1352" s="3" t="s">
        <v>712</v>
      </c>
      <c r="E1352" s="3" t="s">
        <v>917</v>
      </c>
      <c r="F1352" s="3" t="s">
        <v>104</v>
      </c>
      <c r="G1352" s="3" t="s">
        <v>104</v>
      </c>
      <c r="H1352" s="3" t="s">
        <v>104</v>
      </c>
      <c r="I1352" s="3" t="s">
        <v>1536</v>
      </c>
      <c r="J1352" s="3" t="s">
        <v>104</v>
      </c>
      <c r="K1352" s="4"/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/>
      <c r="T1352" s="6"/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/>
      <c r="AR1352" s="6"/>
      <c r="AS1352" s="4"/>
      <c r="AT1352" s="6"/>
      <c r="AU1352" s="5"/>
      <c r="AV1352" s="5"/>
      <c r="AW1352" s="4"/>
      <c r="AX1352" s="6"/>
      <c r="AY1352" s="4"/>
      <c r="AZ1352" s="6"/>
      <c r="BA1352" s="5"/>
      <c r="BB1352" s="5"/>
      <c r="BC1352" s="4"/>
      <c r="BD1352" s="6"/>
      <c r="BE1352" s="4"/>
      <c r="BF1352" s="6"/>
      <c r="BG1352" s="5"/>
      <c r="BH1352" s="5"/>
      <c r="BI1352" s="4"/>
      <c r="BJ1352" s="6"/>
      <c r="BK1352" s="4"/>
      <c r="BL1352" s="6"/>
      <c r="BM1352" s="5"/>
      <c r="BN1352" s="5"/>
      <c r="BO1352" s="4"/>
      <c r="BP1352" s="6"/>
      <c r="BQ1352" s="4"/>
      <c r="BR1352" s="6"/>
      <c r="BS1352" s="5"/>
      <c r="BT1352" s="5"/>
      <c r="BU1352" s="4"/>
      <c r="BV1352" s="6"/>
      <c r="BW1352" s="4"/>
      <c r="BX1352" s="6"/>
      <c r="BY1352" s="5"/>
      <c r="BZ1352" s="5"/>
      <c r="CA1352" s="4"/>
      <c r="CB1352" s="6"/>
      <c r="CC1352" s="4"/>
      <c r="CD1352" s="6"/>
      <c r="CE1352" s="5"/>
      <c r="CF1352" s="5"/>
      <c r="CG1352" s="4"/>
      <c r="CH1352" s="6"/>
      <c r="CI1352" s="4"/>
      <c r="CJ1352" s="6"/>
      <c r="CK1352" s="5"/>
      <c r="CL1352" s="5"/>
      <c r="CM1352" s="4"/>
      <c r="CN1352" s="6"/>
      <c r="CO1352" s="4"/>
      <c r="CP1352" s="6"/>
      <c r="CQ1352" s="5"/>
      <c r="CR1352" s="5"/>
      <c r="CS1352" s="4"/>
      <c r="CT1352" s="6"/>
      <c r="CU1352" s="4"/>
      <c r="CV1352" s="6"/>
      <c r="CW1352" s="5"/>
      <c r="CX1352" s="5"/>
      <c r="CY1352" s="4"/>
      <c r="CZ1352" s="6"/>
      <c r="DA1352" s="4"/>
      <c r="DB1352" s="6"/>
      <c r="DC1352" s="5"/>
      <c r="DD1352" s="5"/>
      <c r="DE1352" s="4"/>
      <c r="DF1352" s="6"/>
      <c r="DG1352" s="4"/>
      <c r="DH1352" s="6"/>
      <c r="DI1352" s="5"/>
      <c r="DJ1352" s="5"/>
      <c r="DK1352" s="4"/>
      <c r="DL1352" s="6"/>
      <c r="DM1352" s="4"/>
      <c r="DN1352" s="6"/>
      <c r="DO1352" s="5"/>
      <c r="DP1352" s="5"/>
      <c r="DQ1352" s="4"/>
      <c r="DR1352" s="6"/>
      <c r="DS1352" s="4"/>
      <c r="DT1352" s="6"/>
      <c r="DU1352" s="5"/>
      <c r="DV1352" s="5"/>
      <c r="DW1352" s="4"/>
      <c r="DX1352" s="6"/>
      <c r="DY1352" s="4"/>
      <c r="DZ1352" s="6"/>
      <c r="EA1352" s="5"/>
      <c r="EB1352" s="5"/>
      <c r="EC1352" s="4"/>
      <c r="ED1352" s="6"/>
      <c r="EE1352" s="4"/>
      <c r="EF1352" s="6"/>
      <c r="EG1352" s="5"/>
      <c r="EH1352" s="5"/>
      <c r="EI1352" s="4"/>
      <c r="EJ1352" s="6"/>
      <c r="EK1352" s="4"/>
      <c r="EL1352" s="6"/>
      <c r="EM1352" s="5"/>
      <c r="EN1352" s="5"/>
      <c r="EO1352" s="4"/>
      <c r="EP1352" s="6"/>
      <c r="EQ1352" s="4"/>
      <c r="ER1352" s="6"/>
      <c r="ES1352" s="5"/>
      <c r="ET1352" s="5"/>
      <c r="EU1352" s="4"/>
      <c r="EV1352" s="6"/>
      <c r="EW1352" s="4"/>
      <c r="EX1352" s="6"/>
      <c r="EY1352" s="5"/>
      <c r="EZ1352" s="5"/>
      <c r="FA1352" s="4"/>
      <c r="FB1352" s="6"/>
      <c r="FC1352" s="4"/>
      <c r="FD1352" s="6"/>
      <c r="FE1352" s="5"/>
      <c r="FF1352" s="5"/>
      <c r="FG1352" s="4"/>
      <c r="FH1352" s="6"/>
      <c r="FI1352" s="4"/>
      <c r="FJ1352" s="6"/>
      <c r="FK1352" s="5"/>
      <c r="FL1352" s="5"/>
      <c r="FM1352" s="4"/>
      <c r="FN1352" s="6"/>
      <c r="FO1352" s="4"/>
      <c r="FP1352" s="6"/>
      <c r="FQ1352" s="5"/>
      <c r="FR1352" s="5"/>
      <c r="FS1352" s="4"/>
      <c r="FT1352" s="6"/>
      <c r="FU1352" s="4"/>
      <c r="FV1352" s="6"/>
      <c r="FW1352" s="5"/>
      <c r="FX1352" s="5"/>
      <c r="FY1352" s="4"/>
      <c r="FZ1352" s="6"/>
      <c r="GA1352" s="4"/>
      <c r="GB1352" s="6"/>
      <c r="GC1352" s="5"/>
      <c r="GD1352" s="5"/>
      <c r="GE1352" s="4"/>
      <c r="GF1352" s="6"/>
      <c r="GG1352" s="4"/>
      <c r="GH1352" s="6"/>
      <c r="GI1352" s="5"/>
      <c r="GJ1352" s="5"/>
      <c r="GK1352" s="4"/>
      <c r="GL1352" s="6"/>
      <c r="GM1352" s="4"/>
      <c r="GN1352" s="6"/>
      <c r="GO1352" s="5"/>
      <c r="GP1352" s="5"/>
      <c r="GQ1352" s="4"/>
      <c r="GR1352" s="6"/>
      <c r="GS1352" s="4"/>
      <c r="GT1352" s="6"/>
      <c r="GU1352" s="5"/>
      <c r="GV1352" s="5"/>
      <c r="GW1352" s="4"/>
      <c r="GX1352" s="6"/>
      <c r="GY1352" s="4"/>
      <c r="GZ1352" s="6"/>
      <c r="HA1352" s="5"/>
      <c r="HB1352" s="5"/>
      <c r="HC1352" s="4"/>
      <c r="HD1352" s="6"/>
      <c r="HE1352" s="4"/>
      <c r="HF1352" s="6"/>
      <c r="HG1352" s="5"/>
      <c r="HH1352" s="5"/>
      <c r="HI1352" s="4"/>
      <c r="HJ1352" s="6"/>
      <c r="HK1352" s="4"/>
      <c r="HL1352" s="6"/>
      <c r="HM1352" s="5"/>
      <c r="HN1352" s="5"/>
      <c r="HO1352" s="4"/>
      <c r="HP1352" s="6"/>
      <c r="HQ1352" s="4"/>
      <c r="HR1352" s="6"/>
      <c r="HS1352" s="5"/>
      <c r="HT1352" s="5"/>
      <c r="HU1352" s="4"/>
      <c r="HV1352" s="6"/>
      <c r="HW1352" s="4"/>
      <c r="HX1352" s="6"/>
      <c r="HY1352" s="5"/>
      <c r="HZ1352" s="5"/>
      <c r="IA1352" s="4"/>
      <c r="IB1352" s="6"/>
      <c r="IC1352" s="4"/>
      <c r="ID1352" s="6"/>
      <c r="IE1352" s="5"/>
      <c r="IF1352" s="5"/>
      <c r="IG1352" s="4"/>
      <c r="IH1352" s="6"/>
      <c r="II1352" s="4"/>
      <c r="IJ1352" s="6"/>
      <c r="IK1352" s="5"/>
      <c r="IL1352" s="5"/>
      <c r="IM1352" s="4"/>
      <c r="IN1352" s="6"/>
      <c r="IO1352" s="4"/>
      <c r="IP1352" s="6"/>
      <c r="IQ1352" s="5"/>
      <c r="IR1352" s="5"/>
      <c r="IS1352" s="4"/>
      <c r="IT1352" s="6"/>
      <c r="IU1352" s="4"/>
      <c r="IV1352" s="6"/>
      <c r="IW1352" s="5"/>
      <c r="IX1352" s="5"/>
      <c r="IY1352" s="4"/>
      <c r="IZ1352" s="6"/>
      <c r="JA1352" s="4"/>
      <c r="JB1352" s="6"/>
      <c r="JC1352" s="5"/>
      <c r="JD1352" s="5"/>
      <c r="JE1352" s="4"/>
      <c r="JF1352" s="6"/>
      <c r="JG1352" s="4"/>
      <c r="JH1352" s="6"/>
      <c r="JI1352" s="5"/>
      <c r="JJ1352" s="5"/>
      <c r="JK1352" s="4"/>
      <c r="JL1352" s="6"/>
      <c r="JM1352" s="4"/>
      <c r="JN1352" s="6"/>
      <c r="JO1352" s="5"/>
      <c r="JP1352" s="5"/>
      <c r="JQ1352" s="4"/>
      <c r="JR1352" s="6"/>
      <c r="JS1352" s="4"/>
      <c r="JT1352" s="6"/>
      <c r="JU1352" s="5"/>
      <c r="JV1352" s="5"/>
      <c r="JW1352" s="4"/>
      <c r="JX1352" s="6"/>
      <c r="JY1352" s="4"/>
      <c r="JZ1352" s="6"/>
      <c r="KA1352" s="5"/>
      <c r="KB1352" s="5"/>
      <c r="KC1352" s="4"/>
      <c r="KD1352" s="6"/>
      <c r="KE1352" s="4"/>
      <c r="KF1352" s="6"/>
      <c r="KG1352" s="5"/>
      <c r="KH1352" s="5"/>
      <c r="KI1352" s="4"/>
      <c r="KJ1352" s="6"/>
      <c r="KK1352" s="4"/>
      <c r="KL1352" s="6"/>
      <c r="KM1352" s="5"/>
      <c r="KN1352" s="5"/>
    </row>
    <row r="1353">
      <c r="A1353" s="3" t="s">
        <v>85</v>
      </c>
      <c r="B1353" s="3" t="s">
        <v>712</v>
      </c>
      <c r="C1353" s="3" t="s">
        <v>547</v>
      </c>
      <c r="D1353" s="3" t="s">
        <v>712</v>
      </c>
      <c r="E1353" s="3" t="s">
        <v>918</v>
      </c>
      <c r="F1353" s="3" t="s">
        <v>104</v>
      </c>
      <c r="G1353" s="3" t="s">
        <v>104</v>
      </c>
      <c r="H1353" s="3" t="s">
        <v>104</v>
      </c>
      <c r="I1353" s="3" t="s">
        <v>1536</v>
      </c>
      <c r="J1353" s="3" t="s">
        <v>104</v>
      </c>
      <c r="K1353" s="4"/>
      <c r="L1353" s="4">
        <f>=ROUNDDOWN({0},0)</f>
      </c>
      <c r="M1353" s="4"/>
      <c r="N1353" s="5"/>
      <c r="O1353" s="4"/>
      <c r="P1353" s="4">
        <f>=ROUNDDOWN({0},0)</f>
      </c>
      <c r="Q1353" s="4"/>
      <c r="R1353" s="5"/>
      <c r="S1353" s="4"/>
      <c r="T1353" s="6"/>
      <c r="U1353" s="4"/>
      <c r="V1353" s="6"/>
      <c r="W1353" s="5"/>
      <c r="X1353" s="5"/>
      <c r="Y1353" s="4"/>
      <c r="Z1353" s="6"/>
      <c r="AA1353" s="4"/>
      <c r="AB1353" s="6"/>
      <c r="AC1353" s="5"/>
      <c r="AD1353" s="5"/>
      <c r="AE1353" s="4"/>
      <c r="AF1353" s="6"/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  <c r="AW1353" s="4"/>
      <c r="AX1353" s="6"/>
      <c r="AY1353" s="4"/>
      <c r="AZ1353" s="6"/>
      <c r="BA1353" s="5"/>
      <c r="BB1353" s="5"/>
      <c r="BC1353" s="4"/>
      <c r="BD1353" s="6"/>
      <c r="BE1353" s="4"/>
      <c r="BF1353" s="6"/>
      <c r="BG1353" s="5"/>
      <c r="BH1353" s="5"/>
      <c r="BI1353" s="4"/>
      <c r="BJ1353" s="6"/>
      <c r="BK1353" s="4"/>
      <c r="BL1353" s="6"/>
      <c r="BM1353" s="5"/>
      <c r="BN1353" s="5"/>
      <c r="BO1353" s="4"/>
      <c r="BP1353" s="6"/>
      <c r="BQ1353" s="4"/>
      <c r="BR1353" s="6"/>
      <c r="BS1353" s="5"/>
      <c r="BT1353" s="5"/>
      <c r="BU1353" s="4"/>
      <c r="BV1353" s="6"/>
      <c r="BW1353" s="4"/>
      <c r="BX1353" s="6"/>
      <c r="BY1353" s="5"/>
      <c r="BZ1353" s="5"/>
      <c r="CA1353" s="4"/>
      <c r="CB1353" s="6"/>
      <c r="CC1353" s="4"/>
      <c r="CD1353" s="6"/>
      <c r="CE1353" s="5"/>
      <c r="CF1353" s="5"/>
      <c r="CG1353" s="4"/>
      <c r="CH1353" s="6"/>
      <c r="CI1353" s="4"/>
      <c r="CJ1353" s="6"/>
      <c r="CK1353" s="5"/>
      <c r="CL1353" s="5"/>
      <c r="CM1353" s="4"/>
      <c r="CN1353" s="6"/>
      <c r="CO1353" s="4"/>
      <c r="CP1353" s="6"/>
      <c r="CQ1353" s="5"/>
      <c r="CR1353" s="5"/>
      <c r="CS1353" s="4"/>
      <c r="CT1353" s="6"/>
      <c r="CU1353" s="4"/>
      <c r="CV1353" s="6"/>
      <c r="CW1353" s="5"/>
      <c r="CX1353" s="5"/>
      <c r="CY1353" s="4"/>
      <c r="CZ1353" s="6"/>
      <c r="DA1353" s="4"/>
      <c r="DB1353" s="6"/>
      <c r="DC1353" s="5"/>
      <c r="DD1353" s="5"/>
      <c r="DE1353" s="4"/>
      <c r="DF1353" s="6"/>
      <c r="DG1353" s="4"/>
      <c r="DH1353" s="6"/>
      <c r="DI1353" s="5"/>
      <c r="DJ1353" s="5"/>
      <c r="DK1353" s="4"/>
      <c r="DL1353" s="6"/>
      <c r="DM1353" s="4"/>
      <c r="DN1353" s="6"/>
      <c r="DO1353" s="5"/>
      <c r="DP1353" s="5"/>
      <c r="DQ1353" s="4"/>
      <c r="DR1353" s="6"/>
      <c r="DS1353" s="4"/>
      <c r="DT1353" s="6"/>
      <c r="DU1353" s="5"/>
      <c r="DV1353" s="5"/>
      <c r="DW1353" s="4"/>
      <c r="DX1353" s="6"/>
      <c r="DY1353" s="4"/>
      <c r="DZ1353" s="6"/>
      <c r="EA1353" s="5"/>
      <c r="EB1353" s="5"/>
      <c r="EC1353" s="4"/>
      <c r="ED1353" s="6"/>
      <c r="EE1353" s="4"/>
      <c r="EF1353" s="6"/>
      <c r="EG1353" s="5"/>
      <c r="EH1353" s="5"/>
      <c r="EI1353" s="4"/>
      <c r="EJ1353" s="6"/>
      <c r="EK1353" s="4"/>
      <c r="EL1353" s="6"/>
      <c r="EM1353" s="5"/>
      <c r="EN1353" s="5"/>
      <c r="EO1353" s="4"/>
      <c r="EP1353" s="6"/>
      <c r="EQ1353" s="4"/>
      <c r="ER1353" s="6"/>
      <c r="ES1353" s="5"/>
      <c r="ET1353" s="5"/>
      <c r="EU1353" s="4"/>
      <c r="EV1353" s="6"/>
      <c r="EW1353" s="4"/>
      <c r="EX1353" s="6"/>
      <c r="EY1353" s="5"/>
      <c r="EZ1353" s="5"/>
      <c r="FA1353" s="4"/>
      <c r="FB1353" s="6"/>
      <c r="FC1353" s="4"/>
      <c r="FD1353" s="6"/>
      <c r="FE1353" s="5"/>
      <c r="FF1353" s="5"/>
      <c r="FG1353" s="4"/>
      <c r="FH1353" s="6"/>
      <c r="FI1353" s="4"/>
      <c r="FJ1353" s="6"/>
      <c r="FK1353" s="5"/>
      <c r="FL1353" s="5"/>
      <c r="FM1353" s="4"/>
      <c r="FN1353" s="6"/>
      <c r="FO1353" s="4"/>
      <c r="FP1353" s="6"/>
      <c r="FQ1353" s="5"/>
      <c r="FR1353" s="5"/>
      <c r="FS1353" s="4"/>
      <c r="FT1353" s="6"/>
      <c r="FU1353" s="4"/>
      <c r="FV1353" s="6"/>
      <c r="FW1353" s="5"/>
      <c r="FX1353" s="5"/>
      <c r="FY1353" s="4"/>
      <c r="FZ1353" s="6"/>
      <c r="GA1353" s="4"/>
      <c r="GB1353" s="6"/>
      <c r="GC1353" s="5"/>
      <c r="GD1353" s="5"/>
      <c r="GE1353" s="4"/>
      <c r="GF1353" s="6"/>
      <c r="GG1353" s="4"/>
      <c r="GH1353" s="6"/>
      <c r="GI1353" s="5"/>
      <c r="GJ1353" s="5"/>
      <c r="GK1353" s="4"/>
      <c r="GL1353" s="6"/>
      <c r="GM1353" s="4"/>
      <c r="GN1353" s="6"/>
      <c r="GO1353" s="5"/>
      <c r="GP1353" s="5"/>
      <c r="GQ1353" s="4"/>
      <c r="GR1353" s="6"/>
      <c r="GS1353" s="4"/>
      <c r="GT1353" s="6"/>
      <c r="GU1353" s="5"/>
      <c r="GV1353" s="5"/>
      <c r="GW1353" s="4"/>
      <c r="GX1353" s="6"/>
      <c r="GY1353" s="4"/>
      <c r="GZ1353" s="6"/>
      <c r="HA1353" s="5"/>
      <c r="HB1353" s="5"/>
      <c r="HC1353" s="4"/>
      <c r="HD1353" s="6"/>
      <c r="HE1353" s="4"/>
      <c r="HF1353" s="6"/>
      <c r="HG1353" s="5"/>
      <c r="HH1353" s="5"/>
      <c r="HI1353" s="4"/>
      <c r="HJ1353" s="6"/>
      <c r="HK1353" s="4"/>
      <c r="HL1353" s="6"/>
      <c r="HM1353" s="5"/>
      <c r="HN1353" s="5"/>
      <c r="HO1353" s="4"/>
      <c r="HP1353" s="6"/>
      <c r="HQ1353" s="4"/>
      <c r="HR1353" s="6"/>
      <c r="HS1353" s="5"/>
      <c r="HT1353" s="5"/>
      <c r="HU1353" s="4"/>
      <c r="HV1353" s="6"/>
      <c r="HW1353" s="4"/>
      <c r="HX1353" s="6"/>
      <c r="HY1353" s="5"/>
      <c r="HZ1353" s="5"/>
      <c r="IA1353" s="4"/>
      <c r="IB1353" s="6"/>
      <c r="IC1353" s="4"/>
      <c r="ID1353" s="6"/>
      <c r="IE1353" s="5"/>
      <c r="IF1353" s="5"/>
      <c r="IG1353" s="4"/>
      <c r="IH1353" s="6"/>
      <c r="II1353" s="4"/>
      <c r="IJ1353" s="6"/>
      <c r="IK1353" s="5"/>
      <c r="IL1353" s="5"/>
      <c r="IM1353" s="4"/>
      <c r="IN1353" s="6"/>
      <c r="IO1353" s="4"/>
      <c r="IP1353" s="6"/>
      <c r="IQ1353" s="5"/>
      <c r="IR1353" s="5"/>
      <c r="IS1353" s="4"/>
      <c r="IT1353" s="6"/>
      <c r="IU1353" s="4"/>
      <c r="IV1353" s="6"/>
      <c r="IW1353" s="5"/>
      <c r="IX1353" s="5"/>
      <c r="IY1353" s="4"/>
      <c r="IZ1353" s="6"/>
      <c r="JA1353" s="4"/>
      <c r="JB1353" s="6"/>
      <c r="JC1353" s="5"/>
      <c r="JD1353" s="5"/>
      <c r="JE1353" s="4"/>
      <c r="JF1353" s="6"/>
      <c r="JG1353" s="4"/>
      <c r="JH1353" s="6"/>
      <c r="JI1353" s="5"/>
      <c r="JJ1353" s="5"/>
      <c r="JK1353" s="4"/>
      <c r="JL1353" s="6"/>
      <c r="JM1353" s="4"/>
      <c r="JN1353" s="6"/>
      <c r="JO1353" s="5"/>
      <c r="JP1353" s="5"/>
      <c r="JQ1353" s="4"/>
      <c r="JR1353" s="6"/>
      <c r="JS1353" s="4"/>
      <c r="JT1353" s="6"/>
      <c r="JU1353" s="5"/>
      <c r="JV1353" s="5"/>
      <c r="JW1353" s="4"/>
      <c r="JX1353" s="6"/>
      <c r="JY1353" s="4"/>
      <c r="JZ1353" s="6"/>
      <c r="KA1353" s="5"/>
      <c r="KB1353" s="5"/>
      <c r="KC1353" s="4"/>
      <c r="KD1353" s="6"/>
      <c r="KE1353" s="4"/>
      <c r="KF1353" s="6"/>
      <c r="KG1353" s="5"/>
      <c r="KH1353" s="5"/>
      <c r="KI1353" s="4"/>
      <c r="KJ1353" s="6"/>
      <c r="KK1353" s="4"/>
      <c r="KL1353" s="6"/>
      <c r="KM1353" s="5"/>
      <c r="KN1353" s="5"/>
    </row>
    <row r="1354">
      <c r="A1354" s="3" t="s">
        <v>85</v>
      </c>
      <c r="B1354" s="3" t="s">
        <v>712</v>
      </c>
      <c r="C1354" s="3" t="s">
        <v>547</v>
      </c>
      <c r="D1354" s="3" t="s">
        <v>712</v>
      </c>
      <c r="E1354" s="3" t="s">
        <v>917</v>
      </c>
      <c r="F1354" s="3" t="s">
        <v>104</v>
      </c>
      <c r="G1354" s="3" t="s">
        <v>104</v>
      </c>
      <c r="H1354" s="3" t="s">
        <v>104</v>
      </c>
      <c r="I1354" s="3" t="s">
        <v>1506</v>
      </c>
      <c r="J1354" s="3" t="s">
        <v>104</v>
      </c>
      <c r="K1354" s="4"/>
      <c r="L1354" s="4">
        <f>=ROUNDDOWN({0},0)</f>
      </c>
      <c r="M1354" s="4"/>
      <c r="N1354" s="5"/>
      <c r="O1354" s="4"/>
      <c r="P1354" s="4">
        <f>=ROUNDDOWN({0},0)</f>
      </c>
      <c r="Q1354" s="4"/>
      <c r="R1354" s="5"/>
      <c r="S1354" s="4"/>
      <c r="T1354" s="6"/>
      <c r="U1354" s="4"/>
      <c r="V1354" s="6"/>
      <c r="W1354" s="5"/>
      <c r="X1354" s="5"/>
      <c r="Y1354" s="4"/>
      <c r="Z1354" s="6"/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  <c r="AW1354" s="4"/>
      <c r="AX1354" s="6"/>
      <c r="AY1354" s="4"/>
      <c r="AZ1354" s="6"/>
      <c r="BA1354" s="5"/>
      <c r="BB1354" s="5"/>
      <c r="BC1354" s="4"/>
      <c r="BD1354" s="6"/>
      <c r="BE1354" s="4"/>
      <c r="BF1354" s="6"/>
      <c r="BG1354" s="5"/>
      <c r="BH1354" s="5"/>
      <c r="BI1354" s="4"/>
      <c r="BJ1354" s="6"/>
      <c r="BK1354" s="4"/>
      <c r="BL1354" s="6"/>
      <c r="BM1354" s="5"/>
      <c r="BN1354" s="5"/>
      <c r="BO1354" s="4"/>
      <c r="BP1354" s="6"/>
      <c r="BQ1354" s="4"/>
      <c r="BR1354" s="6"/>
      <c r="BS1354" s="5"/>
      <c r="BT1354" s="5"/>
      <c r="BU1354" s="4"/>
      <c r="BV1354" s="6"/>
      <c r="BW1354" s="4"/>
      <c r="BX1354" s="6"/>
      <c r="BY1354" s="5"/>
      <c r="BZ1354" s="5"/>
      <c r="CA1354" s="4"/>
      <c r="CB1354" s="6"/>
      <c r="CC1354" s="4"/>
      <c r="CD1354" s="6"/>
      <c r="CE1354" s="5"/>
      <c r="CF1354" s="5"/>
      <c r="CG1354" s="4"/>
      <c r="CH1354" s="6"/>
      <c r="CI1354" s="4"/>
      <c r="CJ1354" s="6"/>
      <c r="CK1354" s="5"/>
      <c r="CL1354" s="5"/>
      <c r="CM1354" s="4"/>
      <c r="CN1354" s="6"/>
      <c r="CO1354" s="4"/>
      <c r="CP1354" s="6"/>
      <c r="CQ1354" s="5"/>
      <c r="CR1354" s="5"/>
      <c r="CS1354" s="4"/>
      <c r="CT1354" s="6"/>
      <c r="CU1354" s="4"/>
      <c r="CV1354" s="6"/>
      <c r="CW1354" s="5"/>
      <c r="CX1354" s="5"/>
      <c r="CY1354" s="4"/>
      <c r="CZ1354" s="6"/>
      <c r="DA1354" s="4"/>
      <c r="DB1354" s="6"/>
      <c r="DC1354" s="5"/>
      <c r="DD1354" s="5"/>
      <c r="DE1354" s="4"/>
      <c r="DF1354" s="6"/>
      <c r="DG1354" s="4"/>
      <c r="DH1354" s="6"/>
      <c r="DI1354" s="5"/>
      <c r="DJ1354" s="5"/>
      <c r="DK1354" s="4"/>
      <c r="DL1354" s="6"/>
      <c r="DM1354" s="4"/>
      <c r="DN1354" s="6"/>
      <c r="DO1354" s="5"/>
      <c r="DP1354" s="5"/>
      <c r="DQ1354" s="4"/>
      <c r="DR1354" s="6"/>
      <c r="DS1354" s="4"/>
      <c r="DT1354" s="6"/>
      <c r="DU1354" s="5"/>
      <c r="DV1354" s="5"/>
      <c r="DW1354" s="4"/>
      <c r="DX1354" s="6"/>
      <c r="DY1354" s="4"/>
      <c r="DZ1354" s="6"/>
      <c r="EA1354" s="5"/>
      <c r="EB1354" s="5"/>
      <c r="EC1354" s="4"/>
      <c r="ED1354" s="6"/>
      <c r="EE1354" s="4"/>
      <c r="EF1354" s="6"/>
      <c r="EG1354" s="5"/>
      <c r="EH1354" s="5"/>
      <c r="EI1354" s="4"/>
      <c r="EJ1354" s="6"/>
      <c r="EK1354" s="4"/>
      <c r="EL1354" s="6"/>
      <c r="EM1354" s="5"/>
      <c r="EN1354" s="5"/>
      <c r="EO1354" s="4"/>
      <c r="EP1354" s="6"/>
      <c r="EQ1354" s="4"/>
      <c r="ER1354" s="6"/>
      <c r="ES1354" s="5"/>
      <c r="ET1354" s="5"/>
      <c r="EU1354" s="4"/>
      <c r="EV1354" s="6"/>
      <c r="EW1354" s="4"/>
      <c r="EX1354" s="6"/>
      <c r="EY1354" s="5"/>
      <c r="EZ1354" s="5"/>
      <c r="FA1354" s="4"/>
      <c r="FB1354" s="6"/>
      <c r="FC1354" s="4"/>
      <c r="FD1354" s="6"/>
      <c r="FE1354" s="5"/>
      <c r="FF1354" s="5"/>
      <c r="FG1354" s="4"/>
      <c r="FH1354" s="6"/>
      <c r="FI1354" s="4"/>
      <c r="FJ1354" s="6"/>
      <c r="FK1354" s="5"/>
      <c r="FL1354" s="5"/>
      <c r="FM1354" s="4"/>
      <c r="FN1354" s="6"/>
      <c r="FO1354" s="4"/>
      <c r="FP1354" s="6"/>
      <c r="FQ1354" s="5"/>
      <c r="FR1354" s="5"/>
      <c r="FS1354" s="4"/>
      <c r="FT1354" s="6"/>
      <c r="FU1354" s="4"/>
      <c r="FV1354" s="6"/>
      <c r="FW1354" s="5"/>
      <c r="FX1354" s="5"/>
      <c r="FY1354" s="4"/>
      <c r="FZ1354" s="6"/>
      <c r="GA1354" s="4"/>
      <c r="GB1354" s="6"/>
      <c r="GC1354" s="5"/>
      <c r="GD1354" s="5"/>
      <c r="GE1354" s="4"/>
      <c r="GF1354" s="6"/>
      <c r="GG1354" s="4"/>
      <c r="GH1354" s="6"/>
      <c r="GI1354" s="5"/>
      <c r="GJ1354" s="5"/>
      <c r="GK1354" s="4"/>
      <c r="GL1354" s="6"/>
      <c r="GM1354" s="4"/>
      <c r="GN1354" s="6"/>
      <c r="GO1354" s="5"/>
      <c r="GP1354" s="5"/>
      <c r="GQ1354" s="4"/>
      <c r="GR1354" s="6"/>
      <c r="GS1354" s="4"/>
      <c r="GT1354" s="6"/>
      <c r="GU1354" s="5"/>
      <c r="GV1354" s="5"/>
      <c r="GW1354" s="4"/>
      <c r="GX1354" s="6"/>
      <c r="GY1354" s="4"/>
      <c r="GZ1354" s="6"/>
      <c r="HA1354" s="5"/>
      <c r="HB1354" s="5"/>
      <c r="HC1354" s="4"/>
      <c r="HD1354" s="6"/>
      <c r="HE1354" s="4"/>
      <c r="HF1354" s="6"/>
      <c r="HG1354" s="5"/>
      <c r="HH1354" s="5"/>
      <c r="HI1354" s="4"/>
      <c r="HJ1354" s="6"/>
      <c r="HK1354" s="4"/>
      <c r="HL1354" s="6"/>
      <c r="HM1354" s="5"/>
      <c r="HN1354" s="5"/>
      <c r="HO1354" s="4"/>
      <c r="HP1354" s="6"/>
      <c r="HQ1354" s="4"/>
      <c r="HR1354" s="6"/>
      <c r="HS1354" s="5"/>
      <c r="HT1354" s="5"/>
      <c r="HU1354" s="4"/>
      <c r="HV1354" s="6"/>
      <c r="HW1354" s="4"/>
      <c r="HX1354" s="6"/>
      <c r="HY1354" s="5"/>
      <c r="HZ1354" s="5"/>
      <c r="IA1354" s="4"/>
      <c r="IB1354" s="6"/>
      <c r="IC1354" s="4"/>
      <c r="ID1354" s="6"/>
      <c r="IE1354" s="5"/>
      <c r="IF1354" s="5"/>
      <c r="IG1354" s="4"/>
      <c r="IH1354" s="6"/>
      <c r="II1354" s="4"/>
      <c r="IJ1354" s="6"/>
      <c r="IK1354" s="5"/>
      <c r="IL1354" s="5"/>
      <c r="IM1354" s="4"/>
      <c r="IN1354" s="6"/>
      <c r="IO1354" s="4"/>
      <c r="IP1354" s="6"/>
      <c r="IQ1354" s="5"/>
      <c r="IR1354" s="5"/>
      <c r="IS1354" s="4"/>
      <c r="IT1354" s="6"/>
      <c r="IU1354" s="4"/>
      <c r="IV1354" s="6"/>
      <c r="IW1354" s="5"/>
      <c r="IX1354" s="5"/>
      <c r="IY1354" s="4"/>
      <c r="IZ1354" s="6"/>
      <c r="JA1354" s="4"/>
      <c r="JB1354" s="6"/>
      <c r="JC1354" s="5"/>
      <c r="JD1354" s="5"/>
      <c r="JE1354" s="4"/>
      <c r="JF1354" s="6"/>
      <c r="JG1354" s="4"/>
      <c r="JH1354" s="6"/>
      <c r="JI1354" s="5"/>
      <c r="JJ1354" s="5"/>
      <c r="JK1354" s="4"/>
      <c r="JL1354" s="6"/>
      <c r="JM1354" s="4"/>
      <c r="JN1354" s="6"/>
      <c r="JO1354" s="5"/>
      <c r="JP1354" s="5"/>
      <c r="JQ1354" s="4"/>
      <c r="JR1354" s="6"/>
      <c r="JS1354" s="4"/>
      <c r="JT1354" s="6"/>
      <c r="JU1354" s="5"/>
      <c r="JV1354" s="5"/>
      <c r="JW1354" s="4"/>
      <c r="JX1354" s="6"/>
      <c r="JY1354" s="4"/>
      <c r="JZ1354" s="6"/>
      <c r="KA1354" s="5"/>
      <c r="KB1354" s="5"/>
      <c r="KC1354" s="4"/>
      <c r="KD1354" s="6"/>
      <c r="KE1354" s="4"/>
      <c r="KF1354" s="6"/>
      <c r="KG1354" s="5"/>
      <c r="KH1354" s="5"/>
      <c r="KI1354" s="4"/>
      <c r="KJ1354" s="6"/>
      <c r="KK1354" s="4"/>
      <c r="KL1354" s="6"/>
      <c r="KM1354" s="5"/>
      <c r="KN1354" s="5"/>
    </row>
    <row r="1355">
      <c r="A1355" s="3" t="s">
        <v>85</v>
      </c>
      <c r="B1355" s="3" t="s">
        <v>712</v>
      </c>
      <c r="C1355" s="3" t="s">
        <v>547</v>
      </c>
      <c r="D1355" s="3" t="s">
        <v>712</v>
      </c>
      <c r="E1355" s="3" t="s">
        <v>957</v>
      </c>
      <c r="F1355" s="3" t="s">
        <v>104</v>
      </c>
      <c r="G1355" s="3" t="s">
        <v>104</v>
      </c>
      <c r="H1355" s="3" t="s">
        <v>104</v>
      </c>
      <c r="I1355" s="3" t="s">
        <v>1506</v>
      </c>
      <c r="J1355" s="3" t="s">
        <v>104</v>
      </c>
      <c r="K1355" s="4"/>
      <c r="L1355" s="4">
        <f>=ROUNDDOWN({0},0)</f>
      </c>
      <c r="M1355" s="4"/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  <c r="AW1355" s="4"/>
      <c r="AX1355" s="6"/>
      <c r="AY1355" s="4"/>
      <c r="AZ1355" s="6"/>
      <c r="BA1355" s="5"/>
      <c r="BB1355" s="5"/>
      <c r="BC1355" s="4"/>
      <c r="BD1355" s="6"/>
      <c r="BE1355" s="4"/>
      <c r="BF1355" s="6"/>
      <c r="BG1355" s="5"/>
      <c r="BH1355" s="5"/>
      <c r="BI1355" s="4"/>
      <c r="BJ1355" s="6"/>
      <c r="BK1355" s="4"/>
      <c r="BL1355" s="6"/>
      <c r="BM1355" s="5"/>
      <c r="BN1355" s="5"/>
      <c r="BO1355" s="4"/>
      <c r="BP1355" s="6"/>
      <c r="BQ1355" s="4"/>
      <c r="BR1355" s="6"/>
      <c r="BS1355" s="5"/>
      <c r="BT1355" s="5"/>
      <c r="BU1355" s="4"/>
      <c r="BV1355" s="6"/>
      <c r="BW1355" s="4"/>
      <c r="BX1355" s="6"/>
      <c r="BY1355" s="5"/>
      <c r="BZ1355" s="5"/>
      <c r="CA1355" s="4"/>
      <c r="CB1355" s="6"/>
      <c r="CC1355" s="4"/>
      <c r="CD1355" s="6"/>
      <c r="CE1355" s="5"/>
      <c r="CF1355" s="5"/>
      <c r="CG1355" s="4"/>
      <c r="CH1355" s="6"/>
      <c r="CI1355" s="4"/>
      <c r="CJ1355" s="6"/>
      <c r="CK1355" s="5"/>
      <c r="CL1355" s="5"/>
      <c r="CM1355" s="4"/>
      <c r="CN1355" s="6"/>
      <c r="CO1355" s="4"/>
      <c r="CP1355" s="6"/>
      <c r="CQ1355" s="5"/>
      <c r="CR1355" s="5"/>
      <c r="CS1355" s="4"/>
      <c r="CT1355" s="6"/>
      <c r="CU1355" s="4"/>
      <c r="CV1355" s="6"/>
      <c r="CW1355" s="5"/>
      <c r="CX1355" s="5"/>
      <c r="CY1355" s="4"/>
      <c r="CZ1355" s="6"/>
      <c r="DA1355" s="4"/>
      <c r="DB1355" s="6"/>
      <c r="DC1355" s="5"/>
      <c r="DD1355" s="5"/>
      <c r="DE1355" s="4"/>
      <c r="DF1355" s="6"/>
      <c r="DG1355" s="4"/>
      <c r="DH1355" s="6"/>
      <c r="DI1355" s="5"/>
      <c r="DJ1355" s="5"/>
      <c r="DK1355" s="4"/>
      <c r="DL1355" s="6"/>
      <c r="DM1355" s="4"/>
      <c r="DN1355" s="6"/>
      <c r="DO1355" s="5"/>
      <c r="DP1355" s="5"/>
      <c r="DQ1355" s="4"/>
      <c r="DR1355" s="6"/>
      <c r="DS1355" s="4"/>
      <c r="DT1355" s="6"/>
      <c r="DU1355" s="5"/>
      <c r="DV1355" s="5"/>
      <c r="DW1355" s="4"/>
      <c r="DX1355" s="6"/>
      <c r="DY1355" s="4"/>
      <c r="DZ1355" s="6"/>
      <c r="EA1355" s="5"/>
      <c r="EB1355" s="5"/>
      <c r="EC1355" s="4"/>
      <c r="ED1355" s="6"/>
      <c r="EE1355" s="4"/>
      <c r="EF1355" s="6"/>
      <c r="EG1355" s="5"/>
      <c r="EH1355" s="5"/>
      <c r="EI1355" s="4"/>
      <c r="EJ1355" s="6"/>
      <c r="EK1355" s="4"/>
      <c r="EL1355" s="6"/>
      <c r="EM1355" s="5"/>
      <c r="EN1355" s="5"/>
      <c r="EO1355" s="4"/>
      <c r="EP1355" s="6"/>
      <c r="EQ1355" s="4"/>
      <c r="ER1355" s="6"/>
      <c r="ES1355" s="5"/>
      <c r="ET1355" s="5"/>
      <c r="EU1355" s="4"/>
      <c r="EV1355" s="6"/>
      <c r="EW1355" s="4"/>
      <c r="EX1355" s="6"/>
      <c r="EY1355" s="5"/>
      <c r="EZ1355" s="5"/>
      <c r="FA1355" s="4"/>
      <c r="FB1355" s="6"/>
      <c r="FC1355" s="4"/>
      <c r="FD1355" s="6"/>
      <c r="FE1355" s="5"/>
      <c r="FF1355" s="5"/>
      <c r="FG1355" s="4"/>
      <c r="FH1355" s="6"/>
      <c r="FI1355" s="4"/>
      <c r="FJ1355" s="6"/>
      <c r="FK1355" s="5"/>
      <c r="FL1355" s="5"/>
      <c r="FM1355" s="4"/>
      <c r="FN1355" s="6"/>
      <c r="FO1355" s="4"/>
      <c r="FP1355" s="6"/>
      <c r="FQ1355" s="5"/>
      <c r="FR1355" s="5"/>
      <c r="FS1355" s="4"/>
      <c r="FT1355" s="6"/>
      <c r="FU1355" s="4"/>
      <c r="FV1355" s="6"/>
      <c r="FW1355" s="5"/>
      <c r="FX1355" s="5"/>
      <c r="FY1355" s="4"/>
      <c r="FZ1355" s="6"/>
      <c r="GA1355" s="4"/>
      <c r="GB1355" s="6"/>
      <c r="GC1355" s="5"/>
      <c r="GD1355" s="5"/>
      <c r="GE1355" s="4"/>
      <c r="GF1355" s="6"/>
      <c r="GG1355" s="4"/>
      <c r="GH1355" s="6"/>
      <c r="GI1355" s="5"/>
      <c r="GJ1355" s="5"/>
      <c r="GK1355" s="4"/>
      <c r="GL1355" s="6"/>
      <c r="GM1355" s="4"/>
      <c r="GN1355" s="6"/>
      <c r="GO1355" s="5"/>
      <c r="GP1355" s="5"/>
      <c r="GQ1355" s="4"/>
      <c r="GR1355" s="6"/>
      <c r="GS1355" s="4"/>
      <c r="GT1355" s="6"/>
      <c r="GU1355" s="5"/>
      <c r="GV1355" s="5"/>
      <c r="GW1355" s="4"/>
      <c r="GX1355" s="6"/>
      <c r="GY1355" s="4"/>
      <c r="GZ1355" s="6"/>
      <c r="HA1355" s="5"/>
      <c r="HB1355" s="5"/>
      <c r="HC1355" s="4"/>
      <c r="HD1355" s="6"/>
      <c r="HE1355" s="4"/>
      <c r="HF1355" s="6"/>
      <c r="HG1355" s="5"/>
      <c r="HH1355" s="5"/>
      <c r="HI1355" s="4"/>
      <c r="HJ1355" s="6"/>
      <c r="HK1355" s="4"/>
      <c r="HL1355" s="6"/>
      <c r="HM1355" s="5"/>
      <c r="HN1355" s="5"/>
      <c r="HO1355" s="4"/>
      <c r="HP1355" s="6"/>
      <c r="HQ1355" s="4"/>
      <c r="HR1355" s="6"/>
      <c r="HS1355" s="5"/>
      <c r="HT1355" s="5"/>
      <c r="HU1355" s="4"/>
      <c r="HV1355" s="6"/>
      <c r="HW1355" s="4"/>
      <c r="HX1355" s="6"/>
      <c r="HY1355" s="5"/>
      <c r="HZ1355" s="5"/>
      <c r="IA1355" s="4"/>
      <c r="IB1355" s="6"/>
      <c r="IC1355" s="4"/>
      <c r="ID1355" s="6"/>
      <c r="IE1355" s="5"/>
      <c r="IF1355" s="5"/>
      <c r="IG1355" s="4"/>
      <c r="IH1355" s="6"/>
      <c r="II1355" s="4"/>
      <c r="IJ1355" s="6"/>
      <c r="IK1355" s="5"/>
      <c r="IL1355" s="5"/>
      <c r="IM1355" s="4"/>
      <c r="IN1355" s="6"/>
      <c r="IO1355" s="4"/>
      <c r="IP1355" s="6"/>
      <c r="IQ1355" s="5"/>
      <c r="IR1355" s="5"/>
      <c r="IS1355" s="4"/>
      <c r="IT1355" s="6"/>
      <c r="IU1355" s="4"/>
      <c r="IV1355" s="6"/>
      <c r="IW1355" s="5"/>
      <c r="IX1355" s="5"/>
      <c r="IY1355" s="4"/>
      <c r="IZ1355" s="6"/>
      <c r="JA1355" s="4"/>
      <c r="JB1355" s="6"/>
      <c r="JC1355" s="5"/>
      <c r="JD1355" s="5"/>
      <c r="JE1355" s="4"/>
      <c r="JF1355" s="6"/>
      <c r="JG1355" s="4"/>
      <c r="JH1355" s="6"/>
      <c r="JI1355" s="5"/>
      <c r="JJ1355" s="5"/>
      <c r="JK1355" s="4"/>
      <c r="JL1355" s="6"/>
      <c r="JM1355" s="4"/>
      <c r="JN1355" s="6"/>
      <c r="JO1355" s="5"/>
      <c r="JP1355" s="5"/>
      <c r="JQ1355" s="4"/>
      <c r="JR1355" s="6"/>
      <c r="JS1355" s="4"/>
      <c r="JT1355" s="6"/>
      <c r="JU1355" s="5"/>
      <c r="JV1355" s="5"/>
      <c r="JW1355" s="4"/>
      <c r="JX1355" s="6"/>
      <c r="JY1355" s="4"/>
      <c r="JZ1355" s="6"/>
      <c r="KA1355" s="5"/>
      <c r="KB1355" s="5"/>
      <c r="KC1355" s="4"/>
      <c r="KD1355" s="6"/>
      <c r="KE1355" s="4"/>
      <c r="KF1355" s="6"/>
      <c r="KG1355" s="5"/>
      <c r="KH1355" s="5"/>
      <c r="KI1355" s="4"/>
      <c r="KJ1355" s="6"/>
      <c r="KK1355" s="4"/>
      <c r="KL1355" s="6"/>
      <c r="KM1355" s="5"/>
      <c r="KN1355" s="5"/>
    </row>
    <row r="1356">
      <c r="A1356" s="3" t="s">
        <v>85</v>
      </c>
      <c r="B1356" s="3" t="s">
        <v>712</v>
      </c>
      <c r="C1356" s="3" t="s">
        <v>547</v>
      </c>
      <c r="D1356" s="3" t="s">
        <v>712</v>
      </c>
      <c r="E1356" s="3" t="s">
        <v>957</v>
      </c>
      <c r="F1356" s="3" t="s">
        <v>104</v>
      </c>
      <c r="G1356" s="3" t="s">
        <v>104</v>
      </c>
      <c r="H1356" s="3" t="s">
        <v>104</v>
      </c>
      <c r="I1356" s="3" t="s">
        <v>1537</v>
      </c>
      <c r="J1356" s="3" t="s">
        <v>104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  <c r="AW1356" s="4"/>
      <c r="AX1356" s="6"/>
      <c r="AY1356" s="4"/>
      <c r="AZ1356" s="6"/>
      <c r="BA1356" s="5"/>
      <c r="BB1356" s="5"/>
      <c r="BC1356" s="4"/>
      <c r="BD1356" s="6"/>
      <c r="BE1356" s="4"/>
      <c r="BF1356" s="6"/>
      <c r="BG1356" s="5"/>
      <c r="BH1356" s="5"/>
      <c r="BI1356" s="4"/>
      <c r="BJ1356" s="6"/>
      <c r="BK1356" s="4"/>
      <c r="BL1356" s="6"/>
      <c r="BM1356" s="5"/>
      <c r="BN1356" s="5"/>
      <c r="BO1356" s="4"/>
      <c r="BP1356" s="6"/>
      <c r="BQ1356" s="4"/>
      <c r="BR1356" s="6"/>
      <c r="BS1356" s="5"/>
      <c r="BT1356" s="5"/>
      <c r="BU1356" s="4"/>
      <c r="BV1356" s="6"/>
      <c r="BW1356" s="4"/>
      <c r="BX1356" s="6"/>
      <c r="BY1356" s="5"/>
      <c r="BZ1356" s="5"/>
      <c r="CA1356" s="4"/>
      <c r="CB1356" s="6"/>
      <c r="CC1356" s="4"/>
      <c r="CD1356" s="6"/>
      <c r="CE1356" s="5"/>
      <c r="CF1356" s="5"/>
      <c r="CG1356" s="4"/>
      <c r="CH1356" s="6"/>
      <c r="CI1356" s="4"/>
      <c r="CJ1356" s="6"/>
      <c r="CK1356" s="5"/>
      <c r="CL1356" s="5"/>
      <c r="CM1356" s="4"/>
      <c r="CN1356" s="6"/>
      <c r="CO1356" s="4"/>
      <c r="CP1356" s="6"/>
      <c r="CQ1356" s="5"/>
      <c r="CR1356" s="5"/>
      <c r="CS1356" s="4"/>
      <c r="CT1356" s="6"/>
      <c r="CU1356" s="4"/>
      <c r="CV1356" s="6"/>
      <c r="CW1356" s="5"/>
      <c r="CX1356" s="5"/>
      <c r="CY1356" s="4"/>
      <c r="CZ1356" s="6"/>
      <c r="DA1356" s="4"/>
      <c r="DB1356" s="6"/>
      <c r="DC1356" s="5"/>
      <c r="DD1356" s="5"/>
      <c r="DE1356" s="4"/>
      <c r="DF1356" s="6"/>
      <c r="DG1356" s="4"/>
      <c r="DH1356" s="6"/>
      <c r="DI1356" s="5"/>
      <c r="DJ1356" s="5"/>
      <c r="DK1356" s="4"/>
      <c r="DL1356" s="6"/>
      <c r="DM1356" s="4"/>
      <c r="DN1356" s="6"/>
      <c r="DO1356" s="5"/>
      <c r="DP1356" s="5"/>
      <c r="DQ1356" s="4"/>
      <c r="DR1356" s="6"/>
      <c r="DS1356" s="4"/>
      <c r="DT1356" s="6"/>
      <c r="DU1356" s="5"/>
      <c r="DV1356" s="5"/>
      <c r="DW1356" s="4"/>
      <c r="DX1356" s="6"/>
      <c r="DY1356" s="4"/>
      <c r="DZ1356" s="6"/>
      <c r="EA1356" s="5"/>
      <c r="EB1356" s="5"/>
      <c r="EC1356" s="4"/>
      <c r="ED1356" s="6"/>
      <c r="EE1356" s="4"/>
      <c r="EF1356" s="6"/>
      <c r="EG1356" s="5"/>
      <c r="EH1356" s="5"/>
      <c r="EI1356" s="4"/>
      <c r="EJ1356" s="6"/>
      <c r="EK1356" s="4"/>
      <c r="EL1356" s="6"/>
      <c r="EM1356" s="5"/>
      <c r="EN1356" s="5"/>
      <c r="EO1356" s="4"/>
      <c r="EP1356" s="6"/>
      <c r="EQ1356" s="4"/>
      <c r="ER1356" s="6"/>
      <c r="ES1356" s="5"/>
      <c r="ET1356" s="5"/>
      <c r="EU1356" s="4"/>
      <c r="EV1356" s="6"/>
      <c r="EW1356" s="4"/>
      <c r="EX1356" s="6"/>
      <c r="EY1356" s="5"/>
      <c r="EZ1356" s="5"/>
      <c r="FA1356" s="4"/>
      <c r="FB1356" s="6"/>
      <c r="FC1356" s="4"/>
      <c r="FD1356" s="6"/>
      <c r="FE1356" s="5"/>
      <c r="FF1356" s="5"/>
      <c r="FG1356" s="4"/>
      <c r="FH1356" s="6"/>
      <c r="FI1356" s="4"/>
      <c r="FJ1356" s="6"/>
      <c r="FK1356" s="5"/>
      <c r="FL1356" s="5"/>
      <c r="FM1356" s="4"/>
      <c r="FN1356" s="6"/>
      <c r="FO1356" s="4"/>
      <c r="FP1356" s="6"/>
      <c r="FQ1356" s="5"/>
      <c r="FR1356" s="5"/>
      <c r="FS1356" s="4"/>
      <c r="FT1356" s="6"/>
      <c r="FU1356" s="4"/>
      <c r="FV1356" s="6"/>
      <c r="FW1356" s="5"/>
      <c r="FX1356" s="5"/>
      <c r="FY1356" s="4"/>
      <c r="FZ1356" s="6"/>
      <c r="GA1356" s="4"/>
      <c r="GB1356" s="6"/>
      <c r="GC1356" s="5"/>
      <c r="GD1356" s="5"/>
      <c r="GE1356" s="4"/>
      <c r="GF1356" s="6"/>
      <c r="GG1356" s="4"/>
      <c r="GH1356" s="6"/>
      <c r="GI1356" s="5"/>
      <c r="GJ1356" s="5"/>
      <c r="GK1356" s="4"/>
      <c r="GL1356" s="6"/>
      <c r="GM1356" s="4"/>
      <c r="GN1356" s="6"/>
      <c r="GO1356" s="5"/>
      <c r="GP1356" s="5"/>
      <c r="GQ1356" s="4"/>
      <c r="GR1356" s="6"/>
      <c r="GS1356" s="4"/>
      <c r="GT1356" s="6"/>
      <c r="GU1356" s="5"/>
      <c r="GV1356" s="5"/>
      <c r="GW1356" s="4"/>
      <c r="GX1356" s="6"/>
      <c r="GY1356" s="4"/>
      <c r="GZ1356" s="6"/>
      <c r="HA1356" s="5"/>
      <c r="HB1356" s="5"/>
      <c r="HC1356" s="4"/>
      <c r="HD1356" s="6"/>
      <c r="HE1356" s="4"/>
      <c r="HF1356" s="6"/>
      <c r="HG1356" s="5"/>
      <c r="HH1356" s="5"/>
      <c r="HI1356" s="4"/>
      <c r="HJ1356" s="6"/>
      <c r="HK1356" s="4"/>
      <c r="HL1356" s="6"/>
      <c r="HM1356" s="5"/>
      <c r="HN1356" s="5"/>
      <c r="HO1356" s="4"/>
      <c r="HP1356" s="6"/>
      <c r="HQ1356" s="4"/>
      <c r="HR1356" s="6"/>
      <c r="HS1356" s="5"/>
      <c r="HT1356" s="5"/>
      <c r="HU1356" s="4"/>
      <c r="HV1356" s="6"/>
      <c r="HW1356" s="4"/>
      <c r="HX1356" s="6"/>
      <c r="HY1356" s="5"/>
      <c r="HZ1356" s="5"/>
      <c r="IA1356" s="4"/>
      <c r="IB1356" s="6"/>
      <c r="IC1356" s="4"/>
      <c r="ID1356" s="6"/>
      <c r="IE1356" s="5"/>
      <c r="IF1356" s="5"/>
      <c r="IG1356" s="4"/>
      <c r="IH1356" s="6"/>
      <c r="II1356" s="4"/>
      <c r="IJ1356" s="6"/>
      <c r="IK1356" s="5"/>
      <c r="IL1356" s="5"/>
      <c r="IM1356" s="4"/>
      <c r="IN1356" s="6"/>
      <c r="IO1356" s="4"/>
      <c r="IP1356" s="6"/>
      <c r="IQ1356" s="5"/>
      <c r="IR1356" s="5"/>
      <c r="IS1356" s="4"/>
      <c r="IT1356" s="6"/>
      <c r="IU1356" s="4"/>
      <c r="IV1356" s="6"/>
      <c r="IW1356" s="5"/>
      <c r="IX1356" s="5"/>
      <c r="IY1356" s="4"/>
      <c r="IZ1356" s="6"/>
      <c r="JA1356" s="4"/>
      <c r="JB1356" s="6"/>
      <c r="JC1356" s="5"/>
      <c r="JD1356" s="5"/>
      <c r="JE1356" s="4"/>
      <c r="JF1356" s="6"/>
      <c r="JG1356" s="4"/>
      <c r="JH1356" s="6"/>
      <c r="JI1356" s="5"/>
      <c r="JJ1356" s="5"/>
      <c r="JK1356" s="4"/>
      <c r="JL1356" s="6"/>
      <c r="JM1356" s="4"/>
      <c r="JN1356" s="6"/>
      <c r="JO1356" s="5"/>
      <c r="JP1356" s="5"/>
      <c r="JQ1356" s="4"/>
      <c r="JR1356" s="6"/>
      <c r="JS1356" s="4"/>
      <c r="JT1356" s="6"/>
      <c r="JU1356" s="5"/>
      <c r="JV1356" s="5"/>
      <c r="JW1356" s="4"/>
      <c r="JX1356" s="6"/>
      <c r="JY1356" s="4"/>
      <c r="JZ1356" s="6"/>
      <c r="KA1356" s="5"/>
      <c r="KB1356" s="5"/>
      <c r="KC1356" s="4"/>
      <c r="KD1356" s="6"/>
      <c r="KE1356" s="4"/>
      <c r="KF1356" s="6"/>
      <c r="KG1356" s="5"/>
      <c r="KH1356" s="5"/>
      <c r="KI1356" s="4"/>
      <c r="KJ1356" s="6"/>
      <c r="KK1356" s="4"/>
      <c r="KL1356" s="6"/>
      <c r="KM1356" s="5"/>
      <c r="KN1356" s="5"/>
    </row>
    <row r="1357">
      <c r="A1357" s="3" t="s">
        <v>85</v>
      </c>
      <c r="B1357" s="3" t="s">
        <v>712</v>
      </c>
      <c r="C1357" s="3" t="s">
        <v>547</v>
      </c>
      <c r="D1357" s="3" t="s">
        <v>712</v>
      </c>
      <c r="E1357" s="3" t="s">
        <v>957</v>
      </c>
      <c r="F1357" s="3" t="s">
        <v>104</v>
      </c>
      <c r="G1357" s="3" t="s">
        <v>104</v>
      </c>
      <c r="H1357" s="3" t="s">
        <v>104</v>
      </c>
      <c r="I1357" s="3" t="s">
        <v>1538</v>
      </c>
      <c r="J1357" s="3" t="s">
        <v>104</v>
      </c>
      <c r="K1357" s="4"/>
      <c r="L1357" s="4">
        <f>=ROUNDDOWN({0},0)</f>
      </c>
      <c r="M1357" s="4"/>
      <c r="N1357" s="5"/>
      <c r="O1357" s="4"/>
      <c r="P1357" s="4">
        <f>=ROUNDDOWN({0},0)</f>
      </c>
      <c r="Q1357" s="4"/>
      <c r="R1357" s="5"/>
      <c r="S1357" s="4"/>
      <c r="T1357" s="6"/>
      <c r="U1357" s="4"/>
      <c r="V1357" s="6"/>
      <c r="W1357" s="5"/>
      <c r="X1357" s="5"/>
      <c r="Y1357" s="4"/>
      <c r="Z1357" s="6"/>
      <c r="AA1357" s="4"/>
      <c r="AB1357" s="6"/>
      <c r="AC1357" s="5"/>
      <c r="AD1357" s="5"/>
      <c r="AE1357" s="4"/>
      <c r="AF1357" s="6"/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  <c r="AW1357" s="4"/>
      <c r="AX1357" s="6"/>
      <c r="AY1357" s="4"/>
      <c r="AZ1357" s="6"/>
      <c r="BA1357" s="5"/>
      <c r="BB1357" s="5"/>
      <c r="BC1357" s="4"/>
      <c r="BD1357" s="6"/>
      <c r="BE1357" s="4"/>
      <c r="BF1357" s="6"/>
      <c r="BG1357" s="5"/>
      <c r="BH1357" s="5"/>
      <c r="BI1357" s="4"/>
      <c r="BJ1357" s="6"/>
      <c r="BK1357" s="4"/>
      <c r="BL1357" s="6"/>
      <c r="BM1357" s="5"/>
      <c r="BN1357" s="5"/>
      <c r="BO1357" s="4"/>
      <c r="BP1357" s="6"/>
      <c r="BQ1357" s="4"/>
      <c r="BR1357" s="6"/>
      <c r="BS1357" s="5"/>
      <c r="BT1357" s="5"/>
      <c r="BU1357" s="4"/>
      <c r="BV1357" s="6"/>
      <c r="BW1357" s="4"/>
      <c r="BX1357" s="6"/>
      <c r="BY1357" s="5"/>
      <c r="BZ1357" s="5"/>
      <c r="CA1357" s="4"/>
      <c r="CB1357" s="6"/>
      <c r="CC1357" s="4"/>
      <c r="CD1357" s="6"/>
      <c r="CE1357" s="5"/>
      <c r="CF1357" s="5"/>
      <c r="CG1357" s="4"/>
      <c r="CH1357" s="6"/>
      <c r="CI1357" s="4"/>
      <c r="CJ1357" s="6"/>
      <c r="CK1357" s="5"/>
      <c r="CL1357" s="5"/>
      <c r="CM1357" s="4"/>
      <c r="CN1357" s="6"/>
      <c r="CO1357" s="4"/>
      <c r="CP1357" s="6"/>
      <c r="CQ1357" s="5"/>
      <c r="CR1357" s="5"/>
      <c r="CS1357" s="4"/>
      <c r="CT1357" s="6"/>
      <c r="CU1357" s="4"/>
      <c r="CV1357" s="6"/>
      <c r="CW1357" s="5"/>
      <c r="CX1357" s="5"/>
      <c r="CY1357" s="4"/>
      <c r="CZ1357" s="6"/>
      <c r="DA1357" s="4"/>
      <c r="DB1357" s="6"/>
      <c r="DC1357" s="5"/>
      <c r="DD1357" s="5"/>
      <c r="DE1357" s="4"/>
      <c r="DF1357" s="6"/>
      <c r="DG1357" s="4"/>
      <c r="DH1357" s="6"/>
      <c r="DI1357" s="5"/>
      <c r="DJ1357" s="5"/>
      <c r="DK1357" s="4"/>
      <c r="DL1357" s="6"/>
      <c r="DM1357" s="4"/>
      <c r="DN1357" s="6"/>
      <c r="DO1357" s="5"/>
      <c r="DP1357" s="5"/>
      <c r="DQ1357" s="4"/>
      <c r="DR1357" s="6"/>
      <c r="DS1357" s="4"/>
      <c r="DT1357" s="6"/>
      <c r="DU1357" s="5"/>
      <c r="DV1357" s="5"/>
      <c r="DW1357" s="4"/>
      <c r="DX1357" s="6"/>
      <c r="DY1357" s="4"/>
      <c r="DZ1357" s="6"/>
      <c r="EA1357" s="5"/>
      <c r="EB1357" s="5"/>
      <c r="EC1357" s="4"/>
      <c r="ED1357" s="6"/>
      <c r="EE1357" s="4"/>
      <c r="EF1357" s="6"/>
      <c r="EG1357" s="5"/>
      <c r="EH1357" s="5"/>
      <c r="EI1357" s="4"/>
      <c r="EJ1357" s="6"/>
      <c r="EK1357" s="4"/>
      <c r="EL1357" s="6"/>
      <c r="EM1357" s="5"/>
      <c r="EN1357" s="5"/>
      <c r="EO1357" s="4"/>
      <c r="EP1357" s="6"/>
      <c r="EQ1357" s="4"/>
      <c r="ER1357" s="6"/>
      <c r="ES1357" s="5"/>
      <c r="ET1357" s="5"/>
      <c r="EU1357" s="4"/>
      <c r="EV1357" s="6"/>
      <c r="EW1357" s="4"/>
      <c r="EX1357" s="6"/>
      <c r="EY1357" s="5"/>
      <c r="EZ1357" s="5"/>
      <c r="FA1357" s="4"/>
      <c r="FB1357" s="6"/>
      <c r="FC1357" s="4"/>
      <c r="FD1357" s="6"/>
      <c r="FE1357" s="5"/>
      <c r="FF1357" s="5"/>
      <c r="FG1357" s="4"/>
      <c r="FH1357" s="6"/>
      <c r="FI1357" s="4"/>
      <c r="FJ1357" s="6"/>
      <c r="FK1357" s="5"/>
      <c r="FL1357" s="5"/>
      <c r="FM1357" s="4"/>
      <c r="FN1357" s="6"/>
      <c r="FO1357" s="4"/>
      <c r="FP1357" s="6"/>
      <c r="FQ1357" s="5"/>
      <c r="FR1357" s="5"/>
      <c r="FS1357" s="4"/>
      <c r="FT1357" s="6"/>
      <c r="FU1357" s="4"/>
      <c r="FV1357" s="6"/>
      <c r="FW1357" s="5"/>
      <c r="FX1357" s="5"/>
      <c r="FY1357" s="4"/>
      <c r="FZ1357" s="6"/>
      <c r="GA1357" s="4"/>
      <c r="GB1357" s="6"/>
      <c r="GC1357" s="5"/>
      <c r="GD1357" s="5"/>
      <c r="GE1357" s="4"/>
      <c r="GF1357" s="6"/>
      <c r="GG1357" s="4"/>
      <c r="GH1357" s="6"/>
      <c r="GI1357" s="5"/>
      <c r="GJ1357" s="5"/>
      <c r="GK1357" s="4"/>
      <c r="GL1357" s="6"/>
      <c r="GM1357" s="4"/>
      <c r="GN1357" s="6"/>
      <c r="GO1357" s="5"/>
      <c r="GP1357" s="5"/>
      <c r="GQ1357" s="4"/>
      <c r="GR1357" s="6"/>
      <c r="GS1357" s="4"/>
      <c r="GT1357" s="6"/>
      <c r="GU1357" s="5"/>
      <c r="GV1357" s="5"/>
      <c r="GW1357" s="4"/>
      <c r="GX1357" s="6"/>
      <c r="GY1357" s="4"/>
      <c r="GZ1357" s="6"/>
      <c r="HA1357" s="5"/>
      <c r="HB1357" s="5"/>
      <c r="HC1357" s="4"/>
      <c r="HD1357" s="6"/>
      <c r="HE1357" s="4"/>
      <c r="HF1357" s="6"/>
      <c r="HG1357" s="5"/>
      <c r="HH1357" s="5"/>
      <c r="HI1357" s="4"/>
      <c r="HJ1357" s="6"/>
      <c r="HK1357" s="4"/>
      <c r="HL1357" s="6"/>
      <c r="HM1357" s="5"/>
      <c r="HN1357" s="5"/>
      <c r="HO1357" s="4"/>
      <c r="HP1357" s="6"/>
      <c r="HQ1357" s="4"/>
      <c r="HR1357" s="6"/>
      <c r="HS1357" s="5"/>
      <c r="HT1357" s="5"/>
      <c r="HU1357" s="4"/>
      <c r="HV1357" s="6"/>
      <c r="HW1357" s="4"/>
      <c r="HX1357" s="6"/>
      <c r="HY1357" s="5"/>
      <c r="HZ1357" s="5"/>
      <c r="IA1357" s="4"/>
      <c r="IB1357" s="6"/>
      <c r="IC1357" s="4"/>
      <c r="ID1357" s="6"/>
      <c r="IE1357" s="5"/>
      <c r="IF1357" s="5"/>
      <c r="IG1357" s="4"/>
      <c r="IH1357" s="6"/>
      <c r="II1357" s="4"/>
      <c r="IJ1357" s="6"/>
      <c r="IK1357" s="5"/>
      <c r="IL1357" s="5"/>
      <c r="IM1357" s="4"/>
      <c r="IN1357" s="6"/>
      <c r="IO1357" s="4"/>
      <c r="IP1357" s="6"/>
      <c r="IQ1357" s="5"/>
      <c r="IR1357" s="5"/>
      <c r="IS1357" s="4"/>
      <c r="IT1357" s="6"/>
      <c r="IU1357" s="4"/>
      <c r="IV1357" s="6"/>
      <c r="IW1357" s="5"/>
      <c r="IX1357" s="5"/>
      <c r="IY1357" s="4"/>
      <c r="IZ1357" s="6"/>
      <c r="JA1357" s="4"/>
      <c r="JB1357" s="6"/>
      <c r="JC1357" s="5"/>
      <c r="JD1357" s="5"/>
      <c r="JE1357" s="4"/>
      <c r="JF1357" s="6"/>
      <c r="JG1357" s="4"/>
      <c r="JH1357" s="6"/>
      <c r="JI1357" s="5"/>
      <c r="JJ1357" s="5"/>
      <c r="JK1357" s="4"/>
      <c r="JL1357" s="6"/>
      <c r="JM1357" s="4"/>
      <c r="JN1357" s="6"/>
      <c r="JO1357" s="5"/>
      <c r="JP1357" s="5"/>
      <c r="JQ1357" s="4"/>
      <c r="JR1357" s="6"/>
      <c r="JS1357" s="4"/>
      <c r="JT1357" s="6"/>
      <c r="JU1357" s="5"/>
      <c r="JV1357" s="5"/>
      <c r="JW1357" s="4"/>
      <c r="JX1357" s="6"/>
      <c r="JY1357" s="4"/>
      <c r="JZ1357" s="6"/>
      <c r="KA1357" s="5"/>
      <c r="KB1357" s="5"/>
      <c r="KC1357" s="4"/>
      <c r="KD1357" s="6"/>
      <c r="KE1357" s="4"/>
      <c r="KF1357" s="6"/>
      <c r="KG1357" s="5"/>
      <c r="KH1357" s="5"/>
      <c r="KI1357" s="4"/>
      <c r="KJ1357" s="6"/>
      <c r="KK1357" s="4"/>
      <c r="KL1357" s="6"/>
      <c r="KM1357" s="5"/>
      <c r="KN1357" s="5"/>
    </row>
    <row r="1358">
      <c r="A1358" s="3" t="s">
        <v>85</v>
      </c>
      <c r="B1358" s="3" t="s">
        <v>712</v>
      </c>
      <c r="C1358" s="3" t="s">
        <v>547</v>
      </c>
      <c r="D1358" s="3" t="s">
        <v>712</v>
      </c>
      <c r="E1358" s="3" t="s">
        <v>953</v>
      </c>
      <c r="F1358" s="3" t="s">
        <v>104</v>
      </c>
      <c r="G1358" s="3" t="s">
        <v>104</v>
      </c>
      <c r="H1358" s="3" t="s">
        <v>104</v>
      </c>
      <c r="I1358" s="3" t="s">
        <v>1341</v>
      </c>
      <c r="J1358" s="3" t="s">
        <v>104</v>
      </c>
      <c r="K1358" s="4"/>
      <c r="L1358" s="4">
        <f>=ROUNDDOWN({0},0)</f>
      </c>
      <c r="M1358" s="4"/>
      <c r="N1358" s="5"/>
      <c r="O1358" s="4"/>
      <c r="P1358" s="4">
        <f>=ROUNDDOWN({0},0)</f>
      </c>
      <c r="Q1358" s="4"/>
      <c r="R1358" s="5"/>
      <c r="S1358" s="4"/>
      <c r="T1358" s="6"/>
      <c r="U1358" s="4"/>
      <c r="V1358" s="6"/>
      <c r="W1358" s="5"/>
      <c r="X1358" s="5"/>
      <c r="Y1358" s="4"/>
      <c r="Z1358" s="6"/>
      <c r="AA1358" s="4"/>
      <c r="AB1358" s="6"/>
      <c r="AC1358" s="5"/>
      <c r="AD1358" s="5"/>
      <c r="AE1358" s="4"/>
      <c r="AF1358" s="6"/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  <c r="AW1358" s="4"/>
      <c r="AX1358" s="6"/>
      <c r="AY1358" s="4"/>
      <c r="AZ1358" s="6"/>
      <c r="BA1358" s="5"/>
      <c r="BB1358" s="5"/>
      <c r="BC1358" s="4"/>
      <c r="BD1358" s="6"/>
      <c r="BE1358" s="4"/>
      <c r="BF1358" s="6"/>
      <c r="BG1358" s="5"/>
      <c r="BH1358" s="5"/>
      <c r="BI1358" s="4"/>
      <c r="BJ1358" s="6"/>
      <c r="BK1358" s="4"/>
      <c r="BL1358" s="6"/>
      <c r="BM1358" s="5"/>
      <c r="BN1358" s="5"/>
      <c r="BO1358" s="4"/>
      <c r="BP1358" s="6"/>
      <c r="BQ1358" s="4"/>
      <c r="BR1358" s="6"/>
      <c r="BS1358" s="5"/>
      <c r="BT1358" s="5"/>
      <c r="BU1358" s="4"/>
      <c r="BV1358" s="6"/>
      <c r="BW1358" s="4"/>
      <c r="BX1358" s="6"/>
      <c r="BY1358" s="5"/>
      <c r="BZ1358" s="5"/>
      <c r="CA1358" s="4"/>
      <c r="CB1358" s="6"/>
      <c r="CC1358" s="4"/>
      <c r="CD1358" s="6"/>
      <c r="CE1358" s="5"/>
      <c r="CF1358" s="5"/>
      <c r="CG1358" s="4"/>
      <c r="CH1358" s="6"/>
      <c r="CI1358" s="4"/>
      <c r="CJ1358" s="6"/>
      <c r="CK1358" s="5"/>
      <c r="CL1358" s="5"/>
      <c r="CM1358" s="4"/>
      <c r="CN1358" s="6"/>
      <c r="CO1358" s="4"/>
      <c r="CP1358" s="6"/>
      <c r="CQ1358" s="5"/>
      <c r="CR1358" s="5"/>
      <c r="CS1358" s="4"/>
      <c r="CT1358" s="6"/>
      <c r="CU1358" s="4"/>
      <c r="CV1358" s="6"/>
      <c r="CW1358" s="5"/>
      <c r="CX1358" s="5"/>
      <c r="CY1358" s="4"/>
      <c r="CZ1358" s="6"/>
      <c r="DA1358" s="4"/>
      <c r="DB1358" s="6"/>
      <c r="DC1358" s="5"/>
      <c r="DD1358" s="5"/>
      <c r="DE1358" s="4"/>
      <c r="DF1358" s="6"/>
      <c r="DG1358" s="4"/>
      <c r="DH1358" s="6"/>
      <c r="DI1358" s="5"/>
      <c r="DJ1358" s="5"/>
      <c r="DK1358" s="4"/>
      <c r="DL1358" s="6"/>
      <c r="DM1358" s="4"/>
      <c r="DN1358" s="6"/>
      <c r="DO1358" s="5"/>
      <c r="DP1358" s="5"/>
      <c r="DQ1358" s="4"/>
      <c r="DR1358" s="6"/>
      <c r="DS1358" s="4"/>
      <c r="DT1358" s="6"/>
      <c r="DU1358" s="5"/>
      <c r="DV1358" s="5"/>
      <c r="DW1358" s="4"/>
      <c r="DX1358" s="6"/>
      <c r="DY1358" s="4"/>
      <c r="DZ1358" s="6"/>
      <c r="EA1358" s="5"/>
      <c r="EB1358" s="5"/>
      <c r="EC1358" s="4"/>
      <c r="ED1358" s="6"/>
      <c r="EE1358" s="4"/>
      <c r="EF1358" s="6"/>
      <c r="EG1358" s="5"/>
      <c r="EH1358" s="5"/>
      <c r="EI1358" s="4"/>
      <c r="EJ1358" s="6"/>
      <c r="EK1358" s="4"/>
      <c r="EL1358" s="6"/>
      <c r="EM1358" s="5"/>
      <c r="EN1358" s="5"/>
      <c r="EO1358" s="4"/>
      <c r="EP1358" s="6"/>
      <c r="EQ1358" s="4"/>
      <c r="ER1358" s="6"/>
      <c r="ES1358" s="5"/>
      <c r="ET1358" s="5"/>
      <c r="EU1358" s="4"/>
      <c r="EV1358" s="6"/>
      <c r="EW1358" s="4"/>
      <c r="EX1358" s="6"/>
      <c r="EY1358" s="5"/>
      <c r="EZ1358" s="5"/>
      <c r="FA1358" s="4"/>
      <c r="FB1358" s="6"/>
      <c r="FC1358" s="4"/>
      <c r="FD1358" s="6"/>
      <c r="FE1358" s="5"/>
      <c r="FF1358" s="5"/>
      <c r="FG1358" s="4"/>
      <c r="FH1358" s="6"/>
      <c r="FI1358" s="4"/>
      <c r="FJ1358" s="6"/>
      <c r="FK1358" s="5"/>
      <c r="FL1358" s="5"/>
      <c r="FM1358" s="4"/>
      <c r="FN1358" s="6"/>
      <c r="FO1358" s="4"/>
      <c r="FP1358" s="6"/>
      <c r="FQ1358" s="5"/>
      <c r="FR1358" s="5"/>
      <c r="FS1358" s="4"/>
      <c r="FT1358" s="6"/>
      <c r="FU1358" s="4"/>
      <c r="FV1358" s="6"/>
      <c r="FW1358" s="5"/>
      <c r="FX1358" s="5"/>
      <c r="FY1358" s="4"/>
      <c r="FZ1358" s="6"/>
      <c r="GA1358" s="4"/>
      <c r="GB1358" s="6"/>
      <c r="GC1358" s="5"/>
      <c r="GD1358" s="5"/>
      <c r="GE1358" s="4"/>
      <c r="GF1358" s="6"/>
      <c r="GG1358" s="4"/>
      <c r="GH1358" s="6"/>
      <c r="GI1358" s="5"/>
      <c r="GJ1358" s="5"/>
      <c r="GK1358" s="4"/>
      <c r="GL1358" s="6"/>
      <c r="GM1358" s="4"/>
      <c r="GN1358" s="6"/>
      <c r="GO1358" s="5"/>
      <c r="GP1358" s="5"/>
      <c r="GQ1358" s="4"/>
      <c r="GR1358" s="6"/>
      <c r="GS1358" s="4"/>
      <c r="GT1358" s="6"/>
      <c r="GU1358" s="5"/>
      <c r="GV1358" s="5"/>
      <c r="GW1358" s="4"/>
      <c r="GX1358" s="6"/>
      <c r="GY1358" s="4"/>
      <c r="GZ1358" s="6"/>
      <c r="HA1358" s="5"/>
      <c r="HB1358" s="5"/>
      <c r="HC1358" s="4"/>
      <c r="HD1358" s="6"/>
      <c r="HE1358" s="4"/>
      <c r="HF1358" s="6"/>
      <c r="HG1358" s="5"/>
      <c r="HH1358" s="5"/>
      <c r="HI1358" s="4"/>
      <c r="HJ1358" s="6"/>
      <c r="HK1358" s="4"/>
      <c r="HL1358" s="6"/>
      <c r="HM1358" s="5"/>
      <c r="HN1358" s="5"/>
      <c r="HO1358" s="4"/>
      <c r="HP1358" s="6"/>
      <c r="HQ1358" s="4"/>
      <c r="HR1358" s="6"/>
      <c r="HS1358" s="5"/>
      <c r="HT1358" s="5"/>
      <c r="HU1358" s="4"/>
      <c r="HV1358" s="6"/>
      <c r="HW1358" s="4"/>
      <c r="HX1358" s="6"/>
      <c r="HY1358" s="5"/>
      <c r="HZ1358" s="5"/>
      <c r="IA1358" s="4"/>
      <c r="IB1358" s="6"/>
      <c r="IC1358" s="4"/>
      <c r="ID1358" s="6"/>
      <c r="IE1358" s="5"/>
      <c r="IF1358" s="5"/>
      <c r="IG1358" s="4"/>
      <c r="IH1358" s="6"/>
      <c r="II1358" s="4"/>
      <c r="IJ1358" s="6"/>
      <c r="IK1358" s="5"/>
      <c r="IL1358" s="5"/>
      <c r="IM1358" s="4"/>
      <c r="IN1358" s="6"/>
      <c r="IO1358" s="4"/>
      <c r="IP1358" s="6"/>
      <c r="IQ1358" s="5"/>
      <c r="IR1358" s="5"/>
      <c r="IS1358" s="4"/>
      <c r="IT1358" s="6"/>
      <c r="IU1358" s="4"/>
      <c r="IV1358" s="6"/>
      <c r="IW1358" s="5"/>
      <c r="IX1358" s="5"/>
      <c r="IY1358" s="4"/>
      <c r="IZ1358" s="6"/>
      <c r="JA1358" s="4"/>
      <c r="JB1358" s="6"/>
      <c r="JC1358" s="5"/>
      <c r="JD1358" s="5"/>
      <c r="JE1358" s="4"/>
      <c r="JF1358" s="6"/>
      <c r="JG1358" s="4"/>
      <c r="JH1358" s="6"/>
      <c r="JI1358" s="5"/>
      <c r="JJ1358" s="5"/>
      <c r="JK1358" s="4"/>
      <c r="JL1358" s="6"/>
      <c r="JM1358" s="4"/>
      <c r="JN1358" s="6"/>
      <c r="JO1358" s="5"/>
      <c r="JP1358" s="5"/>
      <c r="JQ1358" s="4"/>
      <c r="JR1358" s="6"/>
      <c r="JS1358" s="4"/>
      <c r="JT1358" s="6"/>
      <c r="JU1358" s="5"/>
      <c r="JV1358" s="5"/>
      <c r="JW1358" s="4"/>
      <c r="JX1358" s="6"/>
      <c r="JY1358" s="4"/>
      <c r="JZ1358" s="6"/>
      <c r="KA1358" s="5"/>
      <c r="KB1358" s="5"/>
      <c r="KC1358" s="4"/>
      <c r="KD1358" s="6"/>
      <c r="KE1358" s="4"/>
      <c r="KF1358" s="6"/>
      <c r="KG1358" s="5"/>
      <c r="KH1358" s="5"/>
      <c r="KI1358" s="4"/>
      <c r="KJ1358" s="6"/>
      <c r="KK1358" s="4"/>
      <c r="KL1358" s="6"/>
      <c r="KM1358" s="5"/>
      <c r="KN1358" s="5"/>
    </row>
    <row r="1359">
      <c r="A1359" s="3" t="s">
        <v>85</v>
      </c>
      <c r="B1359" s="3" t="s">
        <v>712</v>
      </c>
      <c r="C1359" s="3" t="s">
        <v>547</v>
      </c>
      <c r="D1359" s="3" t="s">
        <v>712</v>
      </c>
      <c r="E1359" s="3" t="s">
        <v>937</v>
      </c>
      <c r="F1359" s="3" t="s">
        <v>104</v>
      </c>
      <c r="G1359" s="3" t="s">
        <v>104</v>
      </c>
      <c r="H1359" s="3" t="s">
        <v>104</v>
      </c>
      <c r="I1359" s="3" t="s">
        <v>1528</v>
      </c>
      <c r="J1359" s="3" t="s">
        <v>104</v>
      </c>
      <c r="K1359" s="4"/>
      <c r="L1359" s="4">
        <f>=ROUNDDOWN({0},0)</f>
      </c>
      <c r="M1359" s="4"/>
      <c r="N1359" s="5"/>
      <c r="O1359" s="4"/>
      <c r="P1359" s="4">
        <f>=ROUNDDOWN({0},0)</f>
      </c>
      <c r="Q1359" s="4"/>
      <c r="R1359" s="5"/>
      <c r="S1359" s="4"/>
      <c r="T1359" s="6"/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/>
      <c r="AF1359" s="6"/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  <c r="AW1359" s="4"/>
      <c r="AX1359" s="6"/>
      <c r="AY1359" s="4"/>
      <c r="AZ1359" s="6"/>
      <c r="BA1359" s="5"/>
      <c r="BB1359" s="5"/>
      <c r="BC1359" s="4"/>
      <c r="BD1359" s="6"/>
      <c r="BE1359" s="4"/>
      <c r="BF1359" s="6"/>
      <c r="BG1359" s="5"/>
      <c r="BH1359" s="5"/>
      <c r="BI1359" s="4"/>
      <c r="BJ1359" s="6"/>
      <c r="BK1359" s="4"/>
      <c r="BL1359" s="6"/>
      <c r="BM1359" s="5"/>
      <c r="BN1359" s="5"/>
      <c r="BO1359" s="4"/>
      <c r="BP1359" s="6"/>
      <c r="BQ1359" s="4"/>
      <c r="BR1359" s="6"/>
      <c r="BS1359" s="5"/>
      <c r="BT1359" s="5"/>
      <c r="BU1359" s="4"/>
      <c r="BV1359" s="6"/>
      <c r="BW1359" s="4"/>
      <c r="BX1359" s="6"/>
      <c r="BY1359" s="5"/>
      <c r="BZ1359" s="5"/>
      <c r="CA1359" s="4"/>
      <c r="CB1359" s="6"/>
      <c r="CC1359" s="4"/>
      <c r="CD1359" s="6"/>
      <c r="CE1359" s="5"/>
      <c r="CF1359" s="5"/>
      <c r="CG1359" s="4"/>
      <c r="CH1359" s="6"/>
      <c r="CI1359" s="4"/>
      <c r="CJ1359" s="6"/>
      <c r="CK1359" s="5"/>
      <c r="CL1359" s="5"/>
      <c r="CM1359" s="4"/>
      <c r="CN1359" s="6"/>
      <c r="CO1359" s="4"/>
      <c r="CP1359" s="6"/>
      <c r="CQ1359" s="5"/>
      <c r="CR1359" s="5"/>
      <c r="CS1359" s="4"/>
      <c r="CT1359" s="6"/>
      <c r="CU1359" s="4"/>
      <c r="CV1359" s="6"/>
      <c r="CW1359" s="5"/>
      <c r="CX1359" s="5"/>
      <c r="CY1359" s="4"/>
      <c r="CZ1359" s="6"/>
      <c r="DA1359" s="4"/>
      <c r="DB1359" s="6"/>
      <c r="DC1359" s="5"/>
      <c r="DD1359" s="5"/>
      <c r="DE1359" s="4"/>
      <c r="DF1359" s="6"/>
      <c r="DG1359" s="4"/>
      <c r="DH1359" s="6"/>
      <c r="DI1359" s="5"/>
      <c r="DJ1359" s="5"/>
      <c r="DK1359" s="4"/>
      <c r="DL1359" s="6"/>
      <c r="DM1359" s="4"/>
      <c r="DN1359" s="6"/>
      <c r="DO1359" s="5"/>
      <c r="DP1359" s="5"/>
      <c r="DQ1359" s="4"/>
      <c r="DR1359" s="6"/>
      <c r="DS1359" s="4"/>
      <c r="DT1359" s="6"/>
      <c r="DU1359" s="5"/>
      <c r="DV1359" s="5"/>
      <c r="DW1359" s="4"/>
      <c r="DX1359" s="6"/>
      <c r="DY1359" s="4"/>
      <c r="DZ1359" s="6"/>
      <c r="EA1359" s="5"/>
      <c r="EB1359" s="5"/>
      <c r="EC1359" s="4"/>
      <c r="ED1359" s="6"/>
      <c r="EE1359" s="4"/>
      <c r="EF1359" s="6"/>
      <c r="EG1359" s="5"/>
      <c r="EH1359" s="5"/>
      <c r="EI1359" s="4"/>
      <c r="EJ1359" s="6"/>
      <c r="EK1359" s="4"/>
      <c r="EL1359" s="6"/>
      <c r="EM1359" s="5"/>
      <c r="EN1359" s="5"/>
      <c r="EO1359" s="4"/>
      <c r="EP1359" s="6"/>
      <c r="EQ1359" s="4"/>
      <c r="ER1359" s="6"/>
      <c r="ES1359" s="5"/>
      <c r="ET1359" s="5"/>
      <c r="EU1359" s="4"/>
      <c r="EV1359" s="6"/>
      <c r="EW1359" s="4"/>
      <c r="EX1359" s="6"/>
      <c r="EY1359" s="5"/>
      <c r="EZ1359" s="5"/>
      <c r="FA1359" s="4"/>
      <c r="FB1359" s="6"/>
      <c r="FC1359" s="4"/>
      <c r="FD1359" s="6"/>
      <c r="FE1359" s="5"/>
      <c r="FF1359" s="5"/>
      <c r="FG1359" s="4"/>
      <c r="FH1359" s="6"/>
      <c r="FI1359" s="4"/>
      <c r="FJ1359" s="6"/>
      <c r="FK1359" s="5"/>
      <c r="FL1359" s="5"/>
      <c r="FM1359" s="4"/>
      <c r="FN1359" s="6"/>
      <c r="FO1359" s="4"/>
      <c r="FP1359" s="6"/>
      <c r="FQ1359" s="5"/>
      <c r="FR1359" s="5"/>
      <c r="FS1359" s="4"/>
      <c r="FT1359" s="6"/>
      <c r="FU1359" s="4"/>
      <c r="FV1359" s="6"/>
      <c r="FW1359" s="5"/>
      <c r="FX1359" s="5"/>
      <c r="FY1359" s="4"/>
      <c r="FZ1359" s="6"/>
      <c r="GA1359" s="4"/>
      <c r="GB1359" s="6"/>
      <c r="GC1359" s="5"/>
      <c r="GD1359" s="5"/>
      <c r="GE1359" s="4"/>
      <c r="GF1359" s="6"/>
      <c r="GG1359" s="4"/>
      <c r="GH1359" s="6"/>
      <c r="GI1359" s="5"/>
      <c r="GJ1359" s="5"/>
      <c r="GK1359" s="4"/>
      <c r="GL1359" s="6"/>
      <c r="GM1359" s="4"/>
      <c r="GN1359" s="6"/>
      <c r="GO1359" s="5"/>
      <c r="GP1359" s="5"/>
      <c r="GQ1359" s="4"/>
      <c r="GR1359" s="6"/>
      <c r="GS1359" s="4"/>
      <c r="GT1359" s="6"/>
      <c r="GU1359" s="5"/>
      <c r="GV1359" s="5"/>
      <c r="GW1359" s="4"/>
      <c r="GX1359" s="6"/>
      <c r="GY1359" s="4"/>
      <c r="GZ1359" s="6"/>
      <c r="HA1359" s="5"/>
      <c r="HB1359" s="5"/>
      <c r="HC1359" s="4"/>
      <c r="HD1359" s="6"/>
      <c r="HE1359" s="4"/>
      <c r="HF1359" s="6"/>
      <c r="HG1359" s="5"/>
      <c r="HH1359" s="5"/>
      <c r="HI1359" s="4"/>
      <c r="HJ1359" s="6"/>
      <c r="HK1359" s="4"/>
      <c r="HL1359" s="6"/>
      <c r="HM1359" s="5"/>
      <c r="HN1359" s="5"/>
      <c r="HO1359" s="4"/>
      <c r="HP1359" s="6"/>
      <c r="HQ1359" s="4"/>
      <c r="HR1359" s="6"/>
      <c r="HS1359" s="5"/>
      <c r="HT1359" s="5"/>
      <c r="HU1359" s="4"/>
      <c r="HV1359" s="6"/>
      <c r="HW1359" s="4"/>
      <c r="HX1359" s="6"/>
      <c r="HY1359" s="5"/>
      <c r="HZ1359" s="5"/>
      <c r="IA1359" s="4"/>
      <c r="IB1359" s="6"/>
      <c r="IC1359" s="4"/>
      <c r="ID1359" s="6"/>
      <c r="IE1359" s="5"/>
      <c r="IF1359" s="5"/>
      <c r="IG1359" s="4"/>
      <c r="IH1359" s="6"/>
      <c r="II1359" s="4"/>
      <c r="IJ1359" s="6"/>
      <c r="IK1359" s="5"/>
      <c r="IL1359" s="5"/>
      <c r="IM1359" s="4"/>
      <c r="IN1359" s="6"/>
      <c r="IO1359" s="4"/>
      <c r="IP1359" s="6"/>
      <c r="IQ1359" s="5"/>
      <c r="IR1359" s="5"/>
      <c r="IS1359" s="4"/>
      <c r="IT1359" s="6"/>
      <c r="IU1359" s="4"/>
      <c r="IV1359" s="6"/>
      <c r="IW1359" s="5"/>
      <c r="IX1359" s="5"/>
      <c r="IY1359" s="4"/>
      <c r="IZ1359" s="6"/>
      <c r="JA1359" s="4"/>
      <c r="JB1359" s="6"/>
      <c r="JC1359" s="5"/>
      <c r="JD1359" s="5"/>
      <c r="JE1359" s="4"/>
      <c r="JF1359" s="6"/>
      <c r="JG1359" s="4"/>
      <c r="JH1359" s="6"/>
      <c r="JI1359" s="5"/>
      <c r="JJ1359" s="5"/>
      <c r="JK1359" s="4"/>
      <c r="JL1359" s="6"/>
      <c r="JM1359" s="4"/>
      <c r="JN1359" s="6"/>
      <c r="JO1359" s="5"/>
      <c r="JP1359" s="5"/>
      <c r="JQ1359" s="4"/>
      <c r="JR1359" s="6"/>
      <c r="JS1359" s="4"/>
      <c r="JT1359" s="6"/>
      <c r="JU1359" s="5"/>
      <c r="JV1359" s="5"/>
      <c r="JW1359" s="4"/>
      <c r="JX1359" s="6"/>
      <c r="JY1359" s="4"/>
      <c r="JZ1359" s="6"/>
      <c r="KA1359" s="5"/>
      <c r="KB1359" s="5"/>
      <c r="KC1359" s="4"/>
      <c r="KD1359" s="6"/>
      <c r="KE1359" s="4"/>
      <c r="KF1359" s="6"/>
      <c r="KG1359" s="5"/>
      <c r="KH1359" s="5"/>
      <c r="KI1359" s="4"/>
      <c r="KJ1359" s="6"/>
      <c r="KK1359" s="4"/>
      <c r="KL1359" s="6"/>
      <c r="KM1359" s="5"/>
      <c r="KN1359" s="5"/>
    </row>
    <row r="1360">
      <c r="A1360" s="3" t="s">
        <v>85</v>
      </c>
      <c r="B1360" s="3" t="s">
        <v>712</v>
      </c>
      <c r="C1360" s="3" t="s">
        <v>547</v>
      </c>
      <c r="D1360" s="3" t="s">
        <v>712</v>
      </c>
      <c r="E1360" s="3" t="s">
        <v>949</v>
      </c>
      <c r="F1360" s="3" t="s">
        <v>104</v>
      </c>
      <c r="G1360" s="3" t="s">
        <v>104</v>
      </c>
      <c r="H1360" s="3" t="s">
        <v>104</v>
      </c>
      <c r="I1360" s="3" t="s">
        <v>1539</v>
      </c>
      <c r="J1360" s="3" t="s">
        <v>104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  <c r="AW1360" s="4"/>
      <c r="AX1360" s="6"/>
      <c r="AY1360" s="4"/>
      <c r="AZ1360" s="6"/>
      <c r="BA1360" s="5"/>
      <c r="BB1360" s="5"/>
      <c r="BC1360" s="4"/>
      <c r="BD1360" s="6"/>
      <c r="BE1360" s="4"/>
      <c r="BF1360" s="6"/>
      <c r="BG1360" s="5"/>
      <c r="BH1360" s="5"/>
      <c r="BI1360" s="4"/>
      <c r="BJ1360" s="6"/>
      <c r="BK1360" s="4"/>
      <c r="BL1360" s="6"/>
      <c r="BM1360" s="5"/>
      <c r="BN1360" s="5"/>
      <c r="BO1360" s="4"/>
      <c r="BP1360" s="6"/>
      <c r="BQ1360" s="4"/>
      <c r="BR1360" s="6"/>
      <c r="BS1360" s="5"/>
      <c r="BT1360" s="5"/>
      <c r="BU1360" s="4"/>
      <c r="BV1360" s="6"/>
      <c r="BW1360" s="4"/>
      <c r="BX1360" s="6"/>
      <c r="BY1360" s="5"/>
      <c r="BZ1360" s="5"/>
      <c r="CA1360" s="4"/>
      <c r="CB1360" s="6"/>
      <c r="CC1360" s="4"/>
      <c r="CD1360" s="6"/>
      <c r="CE1360" s="5"/>
      <c r="CF1360" s="5"/>
      <c r="CG1360" s="4"/>
      <c r="CH1360" s="6"/>
      <c r="CI1360" s="4"/>
      <c r="CJ1360" s="6"/>
      <c r="CK1360" s="5"/>
      <c r="CL1360" s="5"/>
      <c r="CM1360" s="4"/>
      <c r="CN1360" s="6"/>
      <c r="CO1360" s="4"/>
      <c r="CP1360" s="6"/>
      <c r="CQ1360" s="5"/>
      <c r="CR1360" s="5"/>
      <c r="CS1360" s="4"/>
      <c r="CT1360" s="6"/>
      <c r="CU1360" s="4"/>
      <c r="CV1360" s="6"/>
      <c r="CW1360" s="5"/>
      <c r="CX1360" s="5"/>
      <c r="CY1360" s="4"/>
      <c r="CZ1360" s="6"/>
      <c r="DA1360" s="4"/>
      <c r="DB1360" s="6"/>
      <c r="DC1360" s="5"/>
      <c r="DD1360" s="5"/>
      <c r="DE1360" s="4"/>
      <c r="DF1360" s="6"/>
      <c r="DG1360" s="4"/>
      <c r="DH1360" s="6"/>
      <c r="DI1360" s="5"/>
      <c r="DJ1360" s="5"/>
      <c r="DK1360" s="4"/>
      <c r="DL1360" s="6"/>
      <c r="DM1360" s="4"/>
      <c r="DN1360" s="6"/>
      <c r="DO1360" s="5"/>
      <c r="DP1360" s="5"/>
      <c r="DQ1360" s="4"/>
      <c r="DR1360" s="6"/>
      <c r="DS1360" s="4"/>
      <c r="DT1360" s="6"/>
      <c r="DU1360" s="5"/>
      <c r="DV1360" s="5"/>
      <c r="DW1360" s="4"/>
      <c r="DX1360" s="6"/>
      <c r="DY1360" s="4"/>
      <c r="DZ1360" s="6"/>
      <c r="EA1360" s="5"/>
      <c r="EB1360" s="5"/>
      <c r="EC1360" s="4"/>
      <c r="ED1360" s="6"/>
      <c r="EE1360" s="4"/>
      <c r="EF1360" s="6"/>
      <c r="EG1360" s="5"/>
      <c r="EH1360" s="5"/>
      <c r="EI1360" s="4"/>
      <c r="EJ1360" s="6"/>
      <c r="EK1360" s="4"/>
      <c r="EL1360" s="6"/>
      <c r="EM1360" s="5"/>
      <c r="EN1360" s="5"/>
      <c r="EO1360" s="4"/>
      <c r="EP1360" s="6"/>
      <c r="EQ1360" s="4"/>
      <c r="ER1360" s="6"/>
      <c r="ES1360" s="5"/>
      <c r="ET1360" s="5"/>
      <c r="EU1360" s="4"/>
      <c r="EV1360" s="6"/>
      <c r="EW1360" s="4"/>
      <c r="EX1360" s="6"/>
      <c r="EY1360" s="5"/>
      <c r="EZ1360" s="5"/>
      <c r="FA1360" s="4"/>
      <c r="FB1360" s="6"/>
      <c r="FC1360" s="4"/>
      <c r="FD1360" s="6"/>
      <c r="FE1360" s="5"/>
      <c r="FF1360" s="5"/>
      <c r="FG1360" s="4"/>
      <c r="FH1360" s="6"/>
      <c r="FI1360" s="4"/>
      <c r="FJ1360" s="6"/>
      <c r="FK1360" s="5"/>
      <c r="FL1360" s="5"/>
      <c r="FM1360" s="4"/>
      <c r="FN1360" s="6"/>
      <c r="FO1360" s="4"/>
      <c r="FP1360" s="6"/>
      <c r="FQ1360" s="5"/>
      <c r="FR1360" s="5"/>
      <c r="FS1360" s="4"/>
      <c r="FT1360" s="6"/>
      <c r="FU1360" s="4"/>
      <c r="FV1360" s="6"/>
      <c r="FW1360" s="5"/>
      <c r="FX1360" s="5"/>
      <c r="FY1360" s="4"/>
      <c r="FZ1360" s="6"/>
      <c r="GA1360" s="4"/>
      <c r="GB1360" s="6"/>
      <c r="GC1360" s="5"/>
      <c r="GD1360" s="5"/>
      <c r="GE1360" s="4"/>
      <c r="GF1360" s="6"/>
      <c r="GG1360" s="4"/>
      <c r="GH1360" s="6"/>
      <c r="GI1360" s="5"/>
      <c r="GJ1360" s="5"/>
      <c r="GK1360" s="4"/>
      <c r="GL1360" s="6"/>
      <c r="GM1360" s="4"/>
      <c r="GN1360" s="6"/>
      <c r="GO1360" s="5"/>
      <c r="GP1360" s="5"/>
      <c r="GQ1360" s="4"/>
      <c r="GR1360" s="6"/>
      <c r="GS1360" s="4"/>
      <c r="GT1360" s="6"/>
      <c r="GU1360" s="5"/>
      <c r="GV1360" s="5"/>
      <c r="GW1360" s="4"/>
      <c r="GX1360" s="6"/>
      <c r="GY1360" s="4"/>
      <c r="GZ1360" s="6"/>
      <c r="HA1360" s="5"/>
      <c r="HB1360" s="5"/>
      <c r="HC1360" s="4"/>
      <c r="HD1360" s="6"/>
      <c r="HE1360" s="4"/>
      <c r="HF1360" s="6"/>
      <c r="HG1360" s="5"/>
      <c r="HH1360" s="5"/>
      <c r="HI1360" s="4"/>
      <c r="HJ1360" s="6"/>
      <c r="HK1360" s="4"/>
      <c r="HL1360" s="6"/>
      <c r="HM1360" s="5"/>
      <c r="HN1360" s="5"/>
      <c r="HO1360" s="4"/>
      <c r="HP1360" s="6"/>
      <c r="HQ1360" s="4"/>
      <c r="HR1360" s="6"/>
      <c r="HS1360" s="5"/>
      <c r="HT1360" s="5"/>
      <c r="HU1360" s="4"/>
      <c r="HV1360" s="6"/>
      <c r="HW1360" s="4"/>
      <c r="HX1360" s="6"/>
      <c r="HY1360" s="5"/>
      <c r="HZ1360" s="5"/>
      <c r="IA1360" s="4"/>
      <c r="IB1360" s="6"/>
      <c r="IC1360" s="4"/>
      <c r="ID1360" s="6"/>
      <c r="IE1360" s="5"/>
      <c r="IF1360" s="5"/>
      <c r="IG1360" s="4"/>
      <c r="IH1360" s="6"/>
      <c r="II1360" s="4"/>
      <c r="IJ1360" s="6"/>
      <c r="IK1360" s="5"/>
      <c r="IL1360" s="5"/>
      <c r="IM1360" s="4"/>
      <c r="IN1360" s="6"/>
      <c r="IO1360" s="4"/>
      <c r="IP1360" s="6"/>
      <c r="IQ1360" s="5"/>
      <c r="IR1360" s="5"/>
      <c r="IS1360" s="4"/>
      <c r="IT1360" s="6"/>
      <c r="IU1360" s="4"/>
      <c r="IV1360" s="6"/>
      <c r="IW1360" s="5"/>
      <c r="IX1360" s="5"/>
      <c r="IY1360" s="4"/>
      <c r="IZ1360" s="6"/>
      <c r="JA1360" s="4"/>
      <c r="JB1360" s="6"/>
      <c r="JC1360" s="5"/>
      <c r="JD1360" s="5"/>
      <c r="JE1360" s="4"/>
      <c r="JF1360" s="6"/>
      <c r="JG1360" s="4"/>
      <c r="JH1360" s="6"/>
      <c r="JI1360" s="5"/>
      <c r="JJ1360" s="5"/>
      <c r="JK1360" s="4"/>
      <c r="JL1360" s="6"/>
      <c r="JM1360" s="4"/>
      <c r="JN1360" s="6"/>
      <c r="JO1360" s="5"/>
      <c r="JP1360" s="5"/>
      <c r="JQ1360" s="4"/>
      <c r="JR1360" s="6"/>
      <c r="JS1360" s="4"/>
      <c r="JT1360" s="6"/>
      <c r="JU1360" s="5"/>
      <c r="JV1360" s="5"/>
      <c r="JW1360" s="4"/>
      <c r="JX1360" s="6"/>
      <c r="JY1360" s="4"/>
      <c r="JZ1360" s="6"/>
      <c r="KA1360" s="5"/>
      <c r="KB1360" s="5"/>
      <c r="KC1360" s="4"/>
      <c r="KD1360" s="6"/>
      <c r="KE1360" s="4"/>
      <c r="KF1360" s="6"/>
      <c r="KG1360" s="5"/>
      <c r="KH1360" s="5"/>
      <c r="KI1360" s="4"/>
      <c r="KJ1360" s="6"/>
      <c r="KK1360" s="4"/>
      <c r="KL1360" s="6"/>
      <c r="KM1360" s="5"/>
      <c r="KN1360" s="5"/>
    </row>
    <row r="1361">
      <c r="A1361" s="3" t="s">
        <v>85</v>
      </c>
      <c r="B1361" s="3" t="s">
        <v>712</v>
      </c>
      <c r="C1361" s="3" t="s">
        <v>547</v>
      </c>
      <c r="D1361" s="3" t="s">
        <v>712</v>
      </c>
      <c r="E1361" s="3" t="s">
        <v>917</v>
      </c>
      <c r="F1361" s="3" t="s">
        <v>104</v>
      </c>
      <c r="G1361" s="3" t="s">
        <v>104</v>
      </c>
      <c r="H1361" s="3" t="s">
        <v>104</v>
      </c>
      <c r="I1361" s="3" t="s">
        <v>1540</v>
      </c>
      <c r="J1361" s="3" t="s">
        <v>104</v>
      </c>
      <c r="K1361" s="4"/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  <c r="AW1361" s="4"/>
      <c r="AX1361" s="6"/>
      <c r="AY1361" s="4"/>
      <c r="AZ1361" s="6"/>
      <c r="BA1361" s="5"/>
      <c r="BB1361" s="5"/>
      <c r="BC1361" s="4"/>
      <c r="BD1361" s="6"/>
      <c r="BE1361" s="4"/>
      <c r="BF1361" s="6"/>
      <c r="BG1361" s="5"/>
      <c r="BH1361" s="5"/>
      <c r="BI1361" s="4"/>
      <c r="BJ1361" s="6"/>
      <c r="BK1361" s="4"/>
      <c r="BL1361" s="6"/>
      <c r="BM1361" s="5"/>
      <c r="BN1361" s="5"/>
      <c r="BO1361" s="4"/>
      <c r="BP1361" s="6"/>
      <c r="BQ1361" s="4"/>
      <c r="BR1361" s="6"/>
      <c r="BS1361" s="5"/>
      <c r="BT1361" s="5"/>
      <c r="BU1361" s="4"/>
      <c r="BV1361" s="6"/>
      <c r="BW1361" s="4"/>
      <c r="BX1361" s="6"/>
      <c r="BY1361" s="5"/>
      <c r="BZ1361" s="5"/>
      <c r="CA1361" s="4"/>
      <c r="CB1361" s="6"/>
      <c r="CC1361" s="4"/>
      <c r="CD1361" s="6"/>
      <c r="CE1361" s="5"/>
      <c r="CF1361" s="5"/>
      <c r="CG1361" s="4"/>
      <c r="CH1361" s="6"/>
      <c r="CI1361" s="4"/>
      <c r="CJ1361" s="6"/>
      <c r="CK1361" s="5"/>
      <c r="CL1361" s="5"/>
      <c r="CM1361" s="4"/>
      <c r="CN1361" s="6"/>
      <c r="CO1361" s="4"/>
      <c r="CP1361" s="6"/>
      <c r="CQ1361" s="5"/>
      <c r="CR1361" s="5"/>
      <c r="CS1361" s="4"/>
      <c r="CT1361" s="6"/>
      <c r="CU1361" s="4"/>
      <c r="CV1361" s="6"/>
      <c r="CW1361" s="5"/>
      <c r="CX1361" s="5"/>
      <c r="CY1361" s="4"/>
      <c r="CZ1361" s="6"/>
      <c r="DA1361" s="4"/>
      <c r="DB1361" s="6"/>
      <c r="DC1361" s="5"/>
      <c r="DD1361" s="5"/>
      <c r="DE1361" s="4"/>
      <c r="DF1361" s="6"/>
      <c r="DG1361" s="4"/>
      <c r="DH1361" s="6"/>
      <c r="DI1361" s="5"/>
      <c r="DJ1361" s="5"/>
      <c r="DK1361" s="4"/>
      <c r="DL1361" s="6"/>
      <c r="DM1361" s="4"/>
      <c r="DN1361" s="6"/>
      <c r="DO1361" s="5"/>
      <c r="DP1361" s="5"/>
      <c r="DQ1361" s="4"/>
      <c r="DR1361" s="6"/>
      <c r="DS1361" s="4"/>
      <c r="DT1361" s="6"/>
      <c r="DU1361" s="5"/>
      <c r="DV1361" s="5"/>
      <c r="DW1361" s="4"/>
      <c r="DX1361" s="6"/>
      <c r="DY1361" s="4"/>
      <c r="DZ1361" s="6"/>
      <c r="EA1361" s="5"/>
      <c r="EB1361" s="5"/>
      <c r="EC1361" s="4"/>
      <c r="ED1361" s="6"/>
      <c r="EE1361" s="4"/>
      <c r="EF1361" s="6"/>
      <c r="EG1361" s="5"/>
      <c r="EH1361" s="5"/>
      <c r="EI1361" s="4"/>
      <c r="EJ1361" s="6"/>
      <c r="EK1361" s="4"/>
      <c r="EL1361" s="6"/>
      <c r="EM1361" s="5"/>
      <c r="EN1361" s="5"/>
      <c r="EO1361" s="4"/>
      <c r="EP1361" s="6"/>
      <c r="EQ1361" s="4"/>
      <c r="ER1361" s="6"/>
      <c r="ES1361" s="5"/>
      <c r="ET1361" s="5"/>
      <c r="EU1361" s="4"/>
      <c r="EV1361" s="6"/>
      <c r="EW1361" s="4"/>
      <c r="EX1361" s="6"/>
      <c r="EY1361" s="5"/>
      <c r="EZ1361" s="5"/>
      <c r="FA1361" s="4"/>
      <c r="FB1361" s="6"/>
      <c r="FC1361" s="4"/>
      <c r="FD1361" s="6"/>
      <c r="FE1361" s="5"/>
      <c r="FF1361" s="5"/>
      <c r="FG1361" s="4"/>
      <c r="FH1361" s="6"/>
      <c r="FI1361" s="4"/>
      <c r="FJ1361" s="6"/>
      <c r="FK1361" s="5"/>
      <c r="FL1361" s="5"/>
      <c r="FM1361" s="4"/>
      <c r="FN1361" s="6"/>
      <c r="FO1361" s="4"/>
      <c r="FP1361" s="6"/>
      <c r="FQ1361" s="5"/>
      <c r="FR1361" s="5"/>
      <c r="FS1361" s="4"/>
      <c r="FT1361" s="6"/>
      <c r="FU1361" s="4"/>
      <c r="FV1361" s="6"/>
      <c r="FW1361" s="5"/>
      <c r="FX1361" s="5"/>
      <c r="FY1361" s="4"/>
      <c r="FZ1361" s="6"/>
      <c r="GA1361" s="4"/>
      <c r="GB1361" s="6"/>
      <c r="GC1361" s="5"/>
      <c r="GD1361" s="5"/>
      <c r="GE1361" s="4"/>
      <c r="GF1361" s="6"/>
      <c r="GG1361" s="4"/>
      <c r="GH1361" s="6"/>
      <c r="GI1361" s="5"/>
      <c r="GJ1361" s="5"/>
      <c r="GK1361" s="4"/>
      <c r="GL1361" s="6"/>
      <c r="GM1361" s="4"/>
      <c r="GN1361" s="6"/>
      <c r="GO1361" s="5"/>
      <c r="GP1361" s="5"/>
      <c r="GQ1361" s="4"/>
      <c r="GR1361" s="6"/>
      <c r="GS1361" s="4"/>
      <c r="GT1361" s="6"/>
      <c r="GU1361" s="5"/>
      <c r="GV1361" s="5"/>
      <c r="GW1361" s="4"/>
      <c r="GX1361" s="6"/>
      <c r="GY1361" s="4"/>
      <c r="GZ1361" s="6"/>
      <c r="HA1361" s="5"/>
      <c r="HB1361" s="5"/>
      <c r="HC1361" s="4"/>
      <c r="HD1361" s="6"/>
      <c r="HE1361" s="4"/>
      <c r="HF1361" s="6"/>
      <c r="HG1361" s="5"/>
      <c r="HH1361" s="5"/>
      <c r="HI1361" s="4"/>
      <c r="HJ1361" s="6"/>
      <c r="HK1361" s="4"/>
      <c r="HL1361" s="6"/>
      <c r="HM1361" s="5"/>
      <c r="HN1361" s="5"/>
      <c r="HO1361" s="4"/>
      <c r="HP1361" s="6"/>
      <c r="HQ1361" s="4"/>
      <c r="HR1361" s="6"/>
      <c r="HS1361" s="5"/>
      <c r="HT1361" s="5"/>
      <c r="HU1361" s="4"/>
      <c r="HV1361" s="6"/>
      <c r="HW1361" s="4"/>
      <c r="HX1361" s="6"/>
      <c r="HY1361" s="5"/>
      <c r="HZ1361" s="5"/>
      <c r="IA1361" s="4"/>
      <c r="IB1361" s="6"/>
      <c r="IC1361" s="4"/>
      <c r="ID1361" s="6"/>
      <c r="IE1361" s="5"/>
      <c r="IF1361" s="5"/>
      <c r="IG1361" s="4"/>
      <c r="IH1361" s="6"/>
      <c r="II1361" s="4"/>
      <c r="IJ1361" s="6"/>
      <c r="IK1361" s="5"/>
      <c r="IL1361" s="5"/>
      <c r="IM1361" s="4"/>
      <c r="IN1361" s="6"/>
      <c r="IO1361" s="4"/>
      <c r="IP1361" s="6"/>
      <c r="IQ1361" s="5"/>
      <c r="IR1361" s="5"/>
      <c r="IS1361" s="4"/>
      <c r="IT1361" s="6"/>
      <c r="IU1361" s="4"/>
      <c r="IV1361" s="6"/>
      <c r="IW1361" s="5"/>
      <c r="IX1361" s="5"/>
      <c r="IY1361" s="4"/>
      <c r="IZ1361" s="6"/>
      <c r="JA1361" s="4"/>
      <c r="JB1361" s="6"/>
      <c r="JC1361" s="5"/>
      <c r="JD1361" s="5"/>
      <c r="JE1361" s="4"/>
      <c r="JF1361" s="6"/>
      <c r="JG1361" s="4"/>
      <c r="JH1361" s="6"/>
      <c r="JI1361" s="5"/>
      <c r="JJ1361" s="5"/>
      <c r="JK1361" s="4"/>
      <c r="JL1361" s="6"/>
      <c r="JM1361" s="4"/>
      <c r="JN1361" s="6"/>
      <c r="JO1361" s="5"/>
      <c r="JP1361" s="5"/>
      <c r="JQ1361" s="4"/>
      <c r="JR1361" s="6"/>
      <c r="JS1361" s="4"/>
      <c r="JT1361" s="6"/>
      <c r="JU1361" s="5"/>
      <c r="JV1361" s="5"/>
      <c r="JW1361" s="4"/>
      <c r="JX1361" s="6"/>
      <c r="JY1361" s="4"/>
      <c r="JZ1361" s="6"/>
      <c r="KA1361" s="5"/>
      <c r="KB1361" s="5"/>
      <c r="KC1361" s="4"/>
      <c r="KD1361" s="6"/>
      <c r="KE1361" s="4"/>
      <c r="KF1361" s="6"/>
      <c r="KG1361" s="5"/>
      <c r="KH1361" s="5"/>
      <c r="KI1361" s="4"/>
      <c r="KJ1361" s="6"/>
      <c r="KK1361" s="4"/>
      <c r="KL1361" s="6"/>
      <c r="KM1361" s="5"/>
      <c r="KN1361" s="5"/>
    </row>
    <row r="1362">
      <c r="A1362" s="3" t="s">
        <v>85</v>
      </c>
      <c r="B1362" s="3" t="s">
        <v>712</v>
      </c>
      <c r="C1362" s="3" t="s">
        <v>547</v>
      </c>
      <c r="D1362" s="3" t="s">
        <v>712</v>
      </c>
      <c r="E1362" s="3" t="s">
        <v>918</v>
      </c>
      <c r="F1362" s="3" t="s">
        <v>104</v>
      </c>
      <c r="G1362" s="3" t="s">
        <v>104</v>
      </c>
      <c r="H1362" s="3" t="s">
        <v>104</v>
      </c>
      <c r="I1362" s="3" t="s">
        <v>1323</v>
      </c>
      <c r="J1362" s="3" t="s">
        <v>104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/>
      <c r="T1362" s="6"/>
      <c r="U1362" s="4"/>
      <c r="V1362" s="6"/>
      <c r="W1362" s="5"/>
      <c r="X1362" s="5"/>
      <c r="Y1362" s="4"/>
      <c r="Z1362" s="6"/>
      <c r="AA1362" s="4"/>
      <c r="AB1362" s="6"/>
      <c r="AC1362" s="5"/>
      <c r="AD1362" s="5"/>
      <c r="AE1362" s="4"/>
      <c r="AF1362" s="6"/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  <c r="AW1362" s="4"/>
      <c r="AX1362" s="6"/>
      <c r="AY1362" s="4"/>
      <c r="AZ1362" s="6"/>
      <c r="BA1362" s="5"/>
      <c r="BB1362" s="5"/>
      <c r="BC1362" s="4"/>
      <c r="BD1362" s="6"/>
      <c r="BE1362" s="4"/>
      <c r="BF1362" s="6"/>
      <c r="BG1362" s="5"/>
      <c r="BH1362" s="5"/>
      <c r="BI1362" s="4"/>
      <c r="BJ1362" s="6"/>
      <c r="BK1362" s="4"/>
      <c r="BL1362" s="6"/>
      <c r="BM1362" s="5"/>
      <c r="BN1362" s="5"/>
      <c r="BO1362" s="4"/>
      <c r="BP1362" s="6"/>
      <c r="BQ1362" s="4"/>
      <c r="BR1362" s="6"/>
      <c r="BS1362" s="5"/>
      <c r="BT1362" s="5"/>
      <c r="BU1362" s="4"/>
      <c r="BV1362" s="6"/>
      <c r="BW1362" s="4"/>
      <c r="BX1362" s="6"/>
      <c r="BY1362" s="5"/>
      <c r="BZ1362" s="5"/>
      <c r="CA1362" s="4"/>
      <c r="CB1362" s="6"/>
      <c r="CC1362" s="4"/>
      <c r="CD1362" s="6"/>
      <c r="CE1362" s="5"/>
      <c r="CF1362" s="5"/>
      <c r="CG1362" s="4"/>
      <c r="CH1362" s="6"/>
      <c r="CI1362" s="4"/>
      <c r="CJ1362" s="6"/>
      <c r="CK1362" s="5"/>
      <c r="CL1362" s="5"/>
      <c r="CM1362" s="4"/>
      <c r="CN1362" s="6"/>
      <c r="CO1362" s="4"/>
      <c r="CP1362" s="6"/>
      <c r="CQ1362" s="5"/>
      <c r="CR1362" s="5"/>
      <c r="CS1362" s="4"/>
      <c r="CT1362" s="6"/>
      <c r="CU1362" s="4"/>
      <c r="CV1362" s="6"/>
      <c r="CW1362" s="5"/>
      <c r="CX1362" s="5"/>
      <c r="CY1362" s="4"/>
      <c r="CZ1362" s="6"/>
      <c r="DA1362" s="4"/>
      <c r="DB1362" s="6"/>
      <c r="DC1362" s="5"/>
      <c r="DD1362" s="5"/>
      <c r="DE1362" s="4"/>
      <c r="DF1362" s="6"/>
      <c r="DG1362" s="4"/>
      <c r="DH1362" s="6"/>
      <c r="DI1362" s="5"/>
      <c r="DJ1362" s="5"/>
      <c r="DK1362" s="4"/>
      <c r="DL1362" s="6"/>
      <c r="DM1362" s="4"/>
      <c r="DN1362" s="6"/>
      <c r="DO1362" s="5"/>
      <c r="DP1362" s="5"/>
      <c r="DQ1362" s="4"/>
      <c r="DR1362" s="6"/>
      <c r="DS1362" s="4"/>
      <c r="DT1362" s="6"/>
      <c r="DU1362" s="5"/>
      <c r="DV1362" s="5"/>
      <c r="DW1362" s="4"/>
      <c r="DX1362" s="6"/>
      <c r="DY1362" s="4"/>
      <c r="DZ1362" s="6"/>
      <c r="EA1362" s="5"/>
      <c r="EB1362" s="5"/>
      <c r="EC1362" s="4"/>
      <c r="ED1362" s="6"/>
      <c r="EE1362" s="4"/>
      <c r="EF1362" s="6"/>
      <c r="EG1362" s="5"/>
      <c r="EH1362" s="5"/>
      <c r="EI1362" s="4"/>
      <c r="EJ1362" s="6"/>
      <c r="EK1362" s="4"/>
      <c r="EL1362" s="6"/>
      <c r="EM1362" s="5"/>
      <c r="EN1362" s="5"/>
      <c r="EO1362" s="4"/>
      <c r="EP1362" s="6"/>
      <c r="EQ1362" s="4"/>
      <c r="ER1362" s="6"/>
      <c r="ES1362" s="5"/>
      <c r="ET1362" s="5"/>
      <c r="EU1362" s="4"/>
      <c r="EV1362" s="6"/>
      <c r="EW1362" s="4"/>
      <c r="EX1362" s="6"/>
      <c r="EY1362" s="5"/>
      <c r="EZ1362" s="5"/>
      <c r="FA1362" s="4"/>
      <c r="FB1362" s="6"/>
      <c r="FC1362" s="4"/>
      <c r="FD1362" s="6"/>
      <c r="FE1362" s="5"/>
      <c r="FF1362" s="5"/>
      <c r="FG1362" s="4"/>
      <c r="FH1362" s="6"/>
      <c r="FI1362" s="4"/>
      <c r="FJ1362" s="6"/>
      <c r="FK1362" s="5"/>
      <c r="FL1362" s="5"/>
      <c r="FM1362" s="4"/>
      <c r="FN1362" s="6"/>
      <c r="FO1362" s="4"/>
      <c r="FP1362" s="6"/>
      <c r="FQ1362" s="5"/>
      <c r="FR1362" s="5"/>
      <c r="FS1362" s="4"/>
      <c r="FT1362" s="6"/>
      <c r="FU1362" s="4"/>
      <c r="FV1362" s="6"/>
      <c r="FW1362" s="5"/>
      <c r="FX1362" s="5"/>
      <c r="FY1362" s="4"/>
      <c r="FZ1362" s="6"/>
      <c r="GA1362" s="4"/>
      <c r="GB1362" s="6"/>
      <c r="GC1362" s="5"/>
      <c r="GD1362" s="5"/>
      <c r="GE1362" s="4"/>
      <c r="GF1362" s="6"/>
      <c r="GG1362" s="4"/>
      <c r="GH1362" s="6"/>
      <c r="GI1362" s="5"/>
      <c r="GJ1362" s="5"/>
      <c r="GK1362" s="4"/>
      <c r="GL1362" s="6"/>
      <c r="GM1362" s="4"/>
      <c r="GN1362" s="6"/>
      <c r="GO1362" s="5"/>
      <c r="GP1362" s="5"/>
      <c r="GQ1362" s="4"/>
      <c r="GR1362" s="6"/>
      <c r="GS1362" s="4"/>
      <c r="GT1362" s="6"/>
      <c r="GU1362" s="5"/>
      <c r="GV1362" s="5"/>
      <c r="GW1362" s="4"/>
      <c r="GX1362" s="6"/>
      <c r="GY1362" s="4"/>
      <c r="GZ1362" s="6"/>
      <c r="HA1362" s="5"/>
      <c r="HB1362" s="5"/>
      <c r="HC1362" s="4"/>
      <c r="HD1362" s="6"/>
      <c r="HE1362" s="4"/>
      <c r="HF1362" s="6"/>
      <c r="HG1362" s="5"/>
      <c r="HH1362" s="5"/>
      <c r="HI1362" s="4"/>
      <c r="HJ1362" s="6"/>
      <c r="HK1362" s="4"/>
      <c r="HL1362" s="6"/>
      <c r="HM1362" s="5"/>
      <c r="HN1362" s="5"/>
      <c r="HO1362" s="4"/>
      <c r="HP1362" s="6"/>
      <c r="HQ1362" s="4"/>
      <c r="HR1362" s="6"/>
      <c r="HS1362" s="5"/>
      <c r="HT1362" s="5"/>
      <c r="HU1362" s="4"/>
      <c r="HV1362" s="6"/>
      <c r="HW1362" s="4"/>
      <c r="HX1362" s="6"/>
      <c r="HY1362" s="5"/>
      <c r="HZ1362" s="5"/>
      <c r="IA1362" s="4"/>
      <c r="IB1362" s="6"/>
      <c r="IC1362" s="4"/>
      <c r="ID1362" s="6"/>
      <c r="IE1362" s="5"/>
      <c r="IF1362" s="5"/>
      <c r="IG1362" s="4"/>
      <c r="IH1362" s="6"/>
      <c r="II1362" s="4"/>
      <c r="IJ1362" s="6"/>
      <c r="IK1362" s="5"/>
      <c r="IL1362" s="5"/>
      <c r="IM1362" s="4"/>
      <c r="IN1362" s="6"/>
      <c r="IO1362" s="4"/>
      <c r="IP1362" s="6"/>
      <c r="IQ1362" s="5"/>
      <c r="IR1362" s="5"/>
      <c r="IS1362" s="4"/>
      <c r="IT1362" s="6"/>
      <c r="IU1362" s="4"/>
      <c r="IV1362" s="6"/>
      <c r="IW1362" s="5"/>
      <c r="IX1362" s="5"/>
      <c r="IY1362" s="4"/>
      <c r="IZ1362" s="6"/>
      <c r="JA1362" s="4"/>
      <c r="JB1362" s="6"/>
      <c r="JC1362" s="5"/>
      <c r="JD1362" s="5"/>
      <c r="JE1362" s="4"/>
      <c r="JF1362" s="6"/>
      <c r="JG1362" s="4"/>
      <c r="JH1362" s="6"/>
      <c r="JI1362" s="5"/>
      <c r="JJ1362" s="5"/>
      <c r="JK1362" s="4"/>
      <c r="JL1362" s="6"/>
      <c r="JM1362" s="4"/>
      <c r="JN1362" s="6"/>
      <c r="JO1362" s="5"/>
      <c r="JP1362" s="5"/>
      <c r="JQ1362" s="4"/>
      <c r="JR1362" s="6"/>
      <c r="JS1362" s="4"/>
      <c r="JT1362" s="6"/>
      <c r="JU1362" s="5"/>
      <c r="JV1362" s="5"/>
      <c r="JW1362" s="4"/>
      <c r="JX1362" s="6"/>
      <c r="JY1362" s="4"/>
      <c r="JZ1362" s="6"/>
      <c r="KA1362" s="5"/>
      <c r="KB1362" s="5"/>
      <c r="KC1362" s="4"/>
      <c r="KD1362" s="6"/>
      <c r="KE1362" s="4"/>
      <c r="KF1362" s="6"/>
      <c r="KG1362" s="5"/>
      <c r="KH1362" s="5"/>
      <c r="KI1362" s="4"/>
      <c r="KJ1362" s="6"/>
      <c r="KK1362" s="4"/>
      <c r="KL1362" s="6"/>
      <c r="KM1362" s="5"/>
      <c r="KN1362" s="5"/>
    </row>
    <row r="1363">
      <c r="A1363" s="3" t="s">
        <v>85</v>
      </c>
      <c r="B1363" s="3" t="s">
        <v>712</v>
      </c>
      <c r="C1363" s="3" t="s">
        <v>547</v>
      </c>
      <c r="D1363" s="3" t="s">
        <v>712</v>
      </c>
      <c r="E1363" s="3" t="s">
        <v>954</v>
      </c>
      <c r="F1363" s="3" t="s">
        <v>104</v>
      </c>
      <c r="G1363" s="3" t="s">
        <v>104</v>
      </c>
      <c r="H1363" s="3" t="s">
        <v>104</v>
      </c>
      <c r="I1363" s="3" t="s">
        <v>1514</v>
      </c>
      <c r="J1363" s="3" t="s">
        <v>104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/>
      <c r="T1363" s="6"/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/>
      <c r="AF1363" s="6"/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  <c r="AW1363" s="4"/>
      <c r="AX1363" s="6"/>
      <c r="AY1363" s="4"/>
      <c r="AZ1363" s="6"/>
      <c r="BA1363" s="5"/>
      <c r="BB1363" s="5"/>
      <c r="BC1363" s="4"/>
      <c r="BD1363" s="6"/>
      <c r="BE1363" s="4"/>
      <c r="BF1363" s="6"/>
      <c r="BG1363" s="5"/>
      <c r="BH1363" s="5"/>
      <c r="BI1363" s="4"/>
      <c r="BJ1363" s="6"/>
      <c r="BK1363" s="4"/>
      <c r="BL1363" s="6"/>
      <c r="BM1363" s="5"/>
      <c r="BN1363" s="5"/>
      <c r="BO1363" s="4"/>
      <c r="BP1363" s="6"/>
      <c r="BQ1363" s="4"/>
      <c r="BR1363" s="6"/>
      <c r="BS1363" s="5"/>
      <c r="BT1363" s="5"/>
      <c r="BU1363" s="4"/>
      <c r="BV1363" s="6"/>
      <c r="BW1363" s="4"/>
      <c r="BX1363" s="6"/>
      <c r="BY1363" s="5"/>
      <c r="BZ1363" s="5"/>
      <c r="CA1363" s="4"/>
      <c r="CB1363" s="6"/>
      <c r="CC1363" s="4"/>
      <c r="CD1363" s="6"/>
      <c r="CE1363" s="5"/>
      <c r="CF1363" s="5"/>
      <c r="CG1363" s="4"/>
      <c r="CH1363" s="6"/>
      <c r="CI1363" s="4"/>
      <c r="CJ1363" s="6"/>
      <c r="CK1363" s="5"/>
      <c r="CL1363" s="5"/>
      <c r="CM1363" s="4"/>
      <c r="CN1363" s="6"/>
      <c r="CO1363" s="4"/>
      <c r="CP1363" s="6"/>
      <c r="CQ1363" s="5"/>
      <c r="CR1363" s="5"/>
      <c r="CS1363" s="4"/>
      <c r="CT1363" s="6"/>
      <c r="CU1363" s="4"/>
      <c r="CV1363" s="6"/>
      <c r="CW1363" s="5"/>
      <c r="CX1363" s="5"/>
      <c r="CY1363" s="4"/>
      <c r="CZ1363" s="6"/>
      <c r="DA1363" s="4"/>
      <c r="DB1363" s="6"/>
      <c r="DC1363" s="5"/>
      <c r="DD1363" s="5"/>
      <c r="DE1363" s="4"/>
      <c r="DF1363" s="6"/>
      <c r="DG1363" s="4"/>
      <c r="DH1363" s="6"/>
      <c r="DI1363" s="5"/>
      <c r="DJ1363" s="5"/>
      <c r="DK1363" s="4"/>
      <c r="DL1363" s="6"/>
      <c r="DM1363" s="4"/>
      <c r="DN1363" s="6"/>
      <c r="DO1363" s="5"/>
      <c r="DP1363" s="5"/>
      <c r="DQ1363" s="4"/>
      <c r="DR1363" s="6"/>
      <c r="DS1363" s="4"/>
      <c r="DT1363" s="6"/>
      <c r="DU1363" s="5"/>
      <c r="DV1363" s="5"/>
      <c r="DW1363" s="4"/>
      <c r="DX1363" s="6"/>
      <c r="DY1363" s="4"/>
      <c r="DZ1363" s="6"/>
      <c r="EA1363" s="5"/>
      <c r="EB1363" s="5"/>
      <c r="EC1363" s="4"/>
      <c r="ED1363" s="6"/>
      <c r="EE1363" s="4"/>
      <c r="EF1363" s="6"/>
      <c r="EG1363" s="5"/>
      <c r="EH1363" s="5"/>
      <c r="EI1363" s="4"/>
      <c r="EJ1363" s="6"/>
      <c r="EK1363" s="4"/>
      <c r="EL1363" s="6"/>
      <c r="EM1363" s="5"/>
      <c r="EN1363" s="5"/>
      <c r="EO1363" s="4"/>
      <c r="EP1363" s="6"/>
      <c r="EQ1363" s="4"/>
      <c r="ER1363" s="6"/>
      <c r="ES1363" s="5"/>
      <c r="ET1363" s="5"/>
      <c r="EU1363" s="4"/>
      <c r="EV1363" s="6"/>
      <c r="EW1363" s="4"/>
      <c r="EX1363" s="6"/>
      <c r="EY1363" s="5"/>
      <c r="EZ1363" s="5"/>
      <c r="FA1363" s="4"/>
      <c r="FB1363" s="6"/>
      <c r="FC1363" s="4"/>
      <c r="FD1363" s="6"/>
      <c r="FE1363" s="5"/>
      <c r="FF1363" s="5"/>
      <c r="FG1363" s="4"/>
      <c r="FH1363" s="6"/>
      <c r="FI1363" s="4"/>
      <c r="FJ1363" s="6"/>
      <c r="FK1363" s="5"/>
      <c r="FL1363" s="5"/>
      <c r="FM1363" s="4"/>
      <c r="FN1363" s="6"/>
      <c r="FO1363" s="4"/>
      <c r="FP1363" s="6"/>
      <c r="FQ1363" s="5"/>
      <c r="FR1363" s="5"/>
      <c r="FS1363" s="4"/>
      <c r="FT1363" s="6"/>
      <c r="FU1363" s="4"/>
      <c r="FV1363" s="6"/>
      <c r="FW1363" s="5"/>
      <c r="FX1363" s="5"/>
      <c r="FY1363" s="4"/>
      <c r="FZ1363" s="6"/>
      <c r="GA1363" s="4"/>
      <c r="GB1363" s="6"/>
      <c r="GC1363" s="5"/>
      <c r="GD1363" s="5"/>
      <c r="GE1363" s="4"/>
      <c r="GF1363" s="6"/>
      <c r="GG1363" s="4"/>
      <c r="GH1363" s="6"/>
      <c r="GI1363" s="5"/>
      <c r="GJ1363" s="5"/>
      <c r="GK1363" s="4"/>
      <c r="GL1363" s="6"/>
      <c r="GM1363" s="4"/>
      <c r="GN1363" s="6"/>
      <c r="GO1363" s="5"/>
      <c r="GP1363" s="5"/>
      <c r="GQ1363" s="4"/>
      <c r="GR1363" s="6"/>
      <c r="GS1363" s="4"/>
      <c r="GT1363" s="6"/>
      <c r="GU1363" s="5"/>
      <c r="GV1363" s="5"/>
      <c r="GW1363" s="4"/>
      <c r="GX1363" s="6"/>
      <c r="GY1363" s="4"/>
      <c r="GZ1363" s="6"/>
      <c r="HA1363" s="5"/>
      <c r="HB1363" s="5"/>
      <c r="HC1363" s="4"/>
      <c r="HD1363" s="6"/>
      <c r="HE1363" s="4"/>
      <c r="HF1363" s="6"/>
      <c r="HG1363" s="5"/>
      <c r="HH1363" s="5"/>
      <c r="HI1363" s="4"/>
      <c r="HJ1363" s="6"/>
      <c r="HK1363" s="4"/>
      <c r="HL1363" s="6"/>
      <c r="HM1363" s="5"/>
      <c r="HN1363" s="5"/>
      <c r="HO1363" s="4"/>
      <c r="HP1363" s="6"/>
      <c r="HQ1363" s="4"/>
      <c r="HR1363" s="6"/>
      <c r="HS1363" s="5"/>
      <c r="HT1363" s="5"/>
      <c r="HU1363" s="4"/>
      <c r="HV1363" s="6"/>
      <c r="HW1363" s="4"/>
      <c r="HX1363" s="6"/>
      <c r="HY1363" s="5"/>
      <c r="HZ1363" s="5"/>
      <c r="IA1363" s="4"/>
      <c r="IB1363" s="6"/>
      <c r="IC1363" s="4"/>
      <c r="ID1363" s="6"/>
      <c r="IE1363" s="5"/>
      <c r="IF1363" s="5"/>
      <c r="IG1363" s="4"/>
      <c r="IH1363" s="6"/>
      <c r="II1363" s="4"/>
      <c r="IJ1363" s="6"/>
      <c r="IK1363" s="5"/>
      <c r="IL1363" s="5"/>
      <c r="IM1363" s="4"/>
      <c r="IN1363" s="6"/>
      <c r="IO1363" s="4"/>
      <c r="IP1363" s="6"/>
      <c r="IQ1363" s="5"/>
      <c r="IR1363" s="5"/>
      <c r="IS1363" s="4"/>
      <c r="IT1363" s="6"/>
      <c r="IU1363" s="4"/>
      <c r="IV1363" s="6"/>
      <c r="IW1363" s="5"/>
      <c r="IX1363" s="5"/>
      <c r="IY1363" s="4"/>
      <c r="IZ1363" s="6"/>
      <c r="JA1363" s="4"/>
      <c r="JB1363" s="6"/>
      <c r="JC1363" s="5"/>
      <c r="JD1363" s="5"/>
      <c r="JE1363" s="4"/>
      <c r="JF1363" s="6"/>
      <c r="JG1363" s="4"/>
      <c r="JH1363" s="6"/>
      <c r="JI1363" s="5"/>
      <c r="JJ1363" s="5"/>
      <c r="JK1363" s="4"/>
      <c r="JL1363" s="6"/>
      <c r="JM1363" s="4"/>
      <c r="JN1363" s="6"/>
      <c r="JO1363" s="5"/>
      <c r="JP1363" s="5"/>
      <c r="JQ1363" s="4"/>
      <c r="JR1363" s="6"/>
      <c r="JS1363" s="4"/>
      <c r="JT1363" s="6"/>
      <c r="JU1363" s="5"/>
      <c r="JV1363" s="5"/>
      <c r="JW1363" s="4"/>
      <c r="JX1363" s="6"/>
      <c r="JY1363" s="4"/>
      <c r="JZ1363" s="6"/>
      <c r="KA1363" s="5"/>
      <c r="KB1363" s="5"/>
      <c r="KC1363" s="4"/>
      <c r="KD1363" s="6"/>
      <c r="KE1363" s="4"/>
      <c r="KF1363" s="6"/>
      <c r="KG1363" s="5"/>
      <c r="KH1363" s="5"/>
      <c r="KI1363" s="4"/>
      <c r="KJ1363" s="6"/>
      <c r="KK1363" s="4"/>
      <c r="KL1363" s="6"/>
      <c r="KM1363" s="5"/>
      <c r="KN1363" s="5"/>
    </row>
    <row r="1364">
      <c r="A1364" s="3" t="s">
        <v>85</v>
      </c>
      <c r="B1364" s="3" t="s">
        <v>712</v>
      </c>
      <c r="C1364" s="3" t="s">
        <v>87</v>
      </c>
      <c r="D1364" s="3" t="s">
        <v>88</v>
      </c>
      <c r="E1364" s="3" t="s">
        <v>712</v>
      </c>
      <c r="F1364" s="3" t="s">
        <v>712</v>
      </c>
      <c r="G1364" s="3" t="s">
        <v>712</v>
      </c>
      <c r="H1364" s="3" t="s">
        <v>104</v>
      </c>
      <c r="I1364" s="3" t="s">
        <v>1313</v>
      </c>
      <c r="J1364" s="3" t="s">
        <v>712</v>
      </c>
      <c r="K1364" s="4">
        <v>468</v>
      </c>
      <c r="L1364" s="4">
        <f>=ROUNDDOWN(85.0909090909091,0)</f>
      </c>
      <c r="M1364" s="4"/>
      <c r="N1364" s="5">
        <v>1</v>
      </c>
      <c r="O1364" s="4"/>
      <c r="P1364" s="4">
        <f>=ROUNDDOWN({0},0)</f>
      </c>
      <c r="Q1364" s="4"/>
      <c r="R1364" s="5"/>
      <c r="S1364" s="4">
        <v>8</v>
      </c>
      <c r="T1364" s="6">
        <v>137.3</v>
      </c>
      <c r="U1364" s="4"/>
      <c r="V1364" s="6"/>
      <c r="W1364" s="5"/>
      <c r="X1364" s="5"/>
      <c r="Y1364" s="4"/>
      <c r="Z1364" s="6"/>
      <c r="AA1364" s="4"/>
      <c r="AB1364" s="6"/>
      <c r="AC1364" s="5"/>
      <c r="AD1364" s="5"/>
      <c r="AE1364" s="4"/>
      <c r="AF1364" s="6"/>
      <c r="AG1364" s="4"/>
      <c r="AH1364" s="6"/>
      <c r="AI1364" s="5"/>
      <c r="AJ1364" s="5"/>
      <c r="AK1364" s="4"/>
      <c r="AL1364" s="6"/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  <c r="AW1364" s="4"/>
      <c r="AX1364" s="6"/>
      <c r="AY1364" s="4"/>
      <c r="AZ1364" s="6"/>
      <c r="BA1364" s="5"/>
      <c r="BB1364" s="5"/>
      <c r="BC1364" s="4"/>
      <c r="BD1364" s="6"/>
      <c r="BE1364" s="4"/>
      <c r="BF1364" s="6"/>
      <c r="BG1364" s="5"/>
      <c r="BH1364" s="5"/>
      <c r="BI1364" s="4"/>
      <c r="BJ1364" s="6"/>
      <c r="BK1364" s="4"/>
      <c r="BL1364" s="6"/>
      <c r="BM1364" s="5"/>
      <c r="BN1364" s="5"/>
      <c r="BO1364" s="4"/>
      <c r="BP1364" s="6"/>
      <c r="BQ1364" s="4"/>
      <c r="BR1364" s="6"/>
      <c r="BS1364" s="5"/>
      <c r="BT1364" s="5"/>
      <c r="BU1364" s="4"/>
      <c r="BV1364" s="6"/>
      <c r="BW1364" s="4"/>
      <c r="BX1364" s="6"/>
      <c r="BY1364" s="5"/>
      <c r="BZ1364" s="5"/>
      <c r="CA1364" s="4"/>
      <c r="CB1364" s="6"/>
      <c r="CC1364" s="4"/>
      <c r="CD1364" s="6"/>
      <c r="CE1364" s="5"/>
      <c r="CF1364" s="5"/>
      <c r="CG1364" s="4"/>
      <c r="CH1364" s="6"/>
      <c r="CI1364" s="4"/>
      <c r="CJ1364" s="6"/>
      <c r="CK1364" s="5"/>
      <c r="CL1364" s="5"/>
      <c r="CM1364" s="4"/>
      <c r="CN1364" s="6"/>
      <c r="CO1364" s="4"/>
      <c r="CP1364" s="6"/>
      <c r="CQ1364" s="5"/>
      <c r="CR1364" s="5"/>
      <c r="CS1364" s="4"/>
      <c r="CT1364" s="6"/>
      <c r="CU1364" s="4"/>
      <c r="CV1364" s="6"/>
      <c r="CW1364" s="5"/>
      <c r="CX1364" s="5"/>
      <c r="CY1364" s="4"/>
      <c r="CZ1364" s="6"/>
      <c r="DA1364" s="4"/>
      <c r="DB1364" s="6"/>
      <c r="DC1364" s="5"/>
      <c r="DD1364" s="5"/>
      <c r="DE1364" s="4"/>
      <c r="DF1364" s="6"/>
      <c r="DG1364" s="4"/>
      <c r="DH1364" s="6"/>
      <c r="DI1364" s="5"/>
      <c r="DJ1364" s="5"/>
      <c r="DK1364" s="4">
        <v>8</v>
      </c>
      <c r="DL1364" s="6">
        <v>137.3</v>
      </c>
      <c r="DM1364" s="4"/>
      <c r="DN1364" s="6"/>
      <c r="DO1364" s="5"/>
      <c r="DP1364" s="5"/>
      <c r="DQ1364" s="4"/>
      <c r="DR1364" s="6"/>
      <c r="DS1364" s="4"/>
      <c r="DT1364" s="6"/>
      <c r="DU1364" s="5"/>
      <c r="DV1364" s="5"/>
      <c r="DW1364" s="4"/>
      <c r="DX1364" s="6"/>
      <c r="DY1364" s="4"/>
      <c r="DZ1364" s="6"/>
      <c r="EA1364" s="5"/>
      <c r="EB1364" s="5"/>
      <c r="EC1364" s="4"/>
      <c r="ED1364" s="6"/>
      <c r="EE1364" s="4"/>
      <c r="EF1364" s="6"/>
      <c r="EG1364" s="5"/>
      <c r="EH1364" s="5"/>
      <c r="EI1364" s="4"/>
      <c r="EJ1364" s="6"/>
      <c r="EK1364" s="4"/>
      <c r="EL1364" s="6"/>
      <c r="EM1364" s="5"/>
      <c r="EN1364" s="5"/>
      <c r="EO1364" s="4"/>
      <c r="EP1364" s="6"/>
      <c r="EQ1364" s="4"/>
      <c r="ER1364" s="6"/>
      <c r="ES1364" s="5"/>
      <c r="ET1364" s="5"/>
      <c r="EU1364" s="4"/>
      <c r="EV1364" s="6"/>
      <c r="EW1364" s="4"/>
      <c r="EX1364" s="6"/>
      <c r="EY1364" s="5"/>
      <c r="EZ1364" s="5"/>
      <c r="FA1364" s="4"/>
      <c r="FB1364" s="6"/>
      <c r="FC1364" s="4"/>
      <c r="FD1364" s="6"/>
      <c r="FE1364" s="5"/>
      <c r="FF1364" s="5"/>
      <c r="FG1364" s="4"/>
      <c r="FH1364" s="6"/>
      <c r="FI1364" s="4"/>
      <c r="FJ1364" s="6"/>
      <c r="FK1364" s="5"/>
      <c r="FL1364" s="5"/>
      <c r="FM1364" s="4"/>
      <c r="FN1364" s="6"/>
      <c r="FO1364" s="4"/>
      <c r="FP1364" s="6"/>
      <c r="FQ1364" s="5"/>
      <c r="FR1364" s="5"/>
      <c r="FS1364" s="4"/>
      <c r="FT1364" s="6"/>
      <c r="FU1364" s="4"/>
      <c r="FV1364" s="6"/>
      <c r="FW1364" s="5"/>
      <c r="FX1364" s="5"/>
      <c r="FY1364" s="4"/>
      <c r="FZ1364" s="6"/>
      <c r="GA1364" s="4"/>
      <c r="GB1364" s="6"/>
      <c r="GC1364" s="5"/>
      <c r="GD1364" s="5"/>
      <c r="GE1364" s="4"/>
      <c r="GF1364" s="6"/>
      <c r="GG1364" s="4"/>
      <c r="GH1364" s="6"/>
      <c r="GI1364" s="5"/>
      <c r="GJ1364" s="5"/>
      <c r="GK1364" s="4"/>
      <c r="GL1364" s="6"/>
      <c r="GM1364" s="4"/>
      <c r="GN1364" s="6"/>
      <c r="GO1364" s="5"/>
      <c r="GP1364" s="5"/>
      <c r="GQ1364" s="4"/>
      <c r="GR1364" s="6"/>
      <c r="GS1364" s="4"/>
      <c r="GT1364" s="6"/>
      <c r="GU1364" s="5"/>
      <c r="GV1364" s="5"/>
      <c r="GW1364" s="4"/>
      <c r="GX1364" s="6"/>
      <c r="GY1364" s="4"/>
      <c r="GZ1364" s="6"/>
      <c r="HA1364" s="5"/>
      <c r="HB1364" s="5"/>
      <c r="HC1364" s="4"/>
      <c r="HD1364" s="6"/>
      <c r="HE1364" s="4"/>
      <c r="HF1364" s="6"/>
      <c r="HG1364" s="5"/>
      <c r="HH1364" s="5"/>
      <c r="HI1364" s="4"/>
      <c r="HJ1364" s="6"/>
      <c r="HK1364" s="4"/>
      <c r="HL1364" s="6"/>
      <c r="HM1364" s="5"/>
      <c r="HN1364" s="5"/>
      <c r="HO1364" s="4"/>
      <c r="HP1364" s="6"/>
      <c r="HQ1364" s="4"/>
      <c r="HR1364" s="6"/>
      <c r="HS1364" s="5"/>
      <c r="HT1364" s="5"/>
      <c r="HU1364" s="4"/>
      <c r="HV1364" s="6"/>
      <c r="HW1364" s="4"/>
      <c r="HX1364" s="6"/>
      <c r="HY1364" s="5"/>
      <c r="HZ1364" s="5"/>
      <c r="IA1364" s="4"/>
      <c r="IB1364" s="6"/>
      <c r="IC1364" s="4"/>
      <c r="ID1364" s="6"/>
      <c r="IE1364" s="5"/>
      <c r="IF1364" s="5"/>
      <c r="IG1364" s="4"/>
      <c r="IH1364" s="6"/>
      <c r="II1364" s="4"/>
      <c r="IJ1364" s="6"/>
      <c r="IK1364" s="5"/>
      <c r="IL1364" s="5"/>
      <c r="IM1364" s="4"/>
      <c r="IN1364" s="6"/>
      <c r="IO1364" s="4"/>
      <c r="IP1364" s="6"/>
      <c r="IQ1364" s="5"/>
      <c r="IR1364" s="5"/>
      <c r="IS1364" s="4"/>
      <c r="IT1364" s="6"/>
      <c r="IU1364" s="4"/>
      <c r="IV1364" s="6"/>
      <c r="IW1364" s="5"/>
      <c r="IX1364" s="5"/>
      <c r="IY1364" s="4"/>
      <c r="IZ1364" s="6"/>
      <c r="JA1364" s="4"/>
      <c r="JB1364" s="6"/>
      <c r="JC1364" s="5"/>
      <c r="JD1364" s="5"/>
      <c r="JE1364" s="4"/>
      <c r="JF1364" s="6"/>
      <c r="JG1364" s="4"/>
      <c r="JH1364" s="6"/>
      <c r="JI1364" s="5"/>
      <c r="JJ1364" s="5"/>
      <c r="JK1364" s="4"/>
      <c r="JL1364" s="6"/>
      <c r="JM1364" s="4"/>
      <c r="JN1364" s="6"/>
      <c r="JO1364" s="5"/>
      <c r="JP1364" s="5"/>
      <c r="JQ1364" s="4"/>
      <c r="JR1364" s="6"/>
      <c r="JS1364" s="4"/>
      <c r="JT1364" s="6"/>
      <c r="JU1364" s="5"/>
      <c r="JV1364" s="5"/>
      <c r="JW1364" s="4"/>
      <c r="JX1364" s="6"/>
      <c r="JY1364" s="4"/>
      <c r="JZ1364" s="6"/>
      <c r="KA1364" s="5"/>
      <c r="KB1364" s="5"/>
      <c r="KC1364" s="4"/>
      <c r="KD1364" s="6"/>
      <c r="KE1364" s="4"/>
      <c r="KF1364" s="6"/>
      <c r="KG1364" s="5"/>
      <c r="KH1364" s="5"/>
      <c r="KI1364" s="4"/>
      <c r="KJ1364" s="6"/>
      <c r="KK1364" s="4"/>
      <c r="KL1364" s="6"/>
      <c r="KM1364" s="5"/>
      <c r="KN1364" s="5"/>
    </row>
    <row r="1365">
      <c r="A1365" s="3" t="s">
        <v>85</v>
      </c>
      <c r="B1365" s="3" t="s">
        <v>712</v>
      </c>
      <c r="C1365" s="3" t="s">
        <v>87</v>
      </c>
      <c r="D1365" s="3" t="s">
        <v>88</v>
      </c>
      <c r="E1365" s="3" t="s">
        <v>712</v>
      </c>
      <c r="F1365" s="3" t="s">
        <v>712</v>
      </c>
      <c r="G1365" s="3" t="s">
        <v>712</v>
      </c>
      <c r="H1365" s="3" t="s">
        <v>104</v>
      </c>
      <c r="I1365" s="3" t="s">
        <v>1351</v>
      </c>
      <c r="J1365" s="3" t="s">
        <v>712</v>
      </c>
      <c r="K1365" s="4">
        <v>11789</v>
      </c>
      <c r="L1365" s="4">
        <f>=ROUNDDOWN(14.6301811863986,0)</f>
      </c>
      <c r="M1365" s="4">
        <v>3210</v>
      </c>
      <c r="N1365" s="5">
        <v>1</v>
      </c>
      <c r="O1365" s="4"/>
      <c r="P1365" s="4">
        <f>=ROUNDDOWN({0},0)</f>
      </c>
      <c r="Q1365" s="4"/>
      <c r="R1365" s="5"/>
      <c r="S1365" s="4">
        <v>2</v>
      </c>
      <c r="T1365" s="6">
        <v>26.06</v>
      </c>
      <c r="U1365" s="4"/>
      <c r="V1365" s="6"/>
      <c r="W1365" s="5"/>
      <c r="X1365" s="5"/>
      <c r="Y1365" s="4"/>
      <c r="Z1365" s="6"/>
      <c r="AA1365" s="4"/>
      <c r="AB1365" s="6"/>
      <c r="AC1365" s="5"/>
      <c r="AD1365" s="5"/>
      <c r="AE1365" s="4"/>
      <c r="AF1365" s="6"/>
      <c r="AG1365" s="4"/>
      <c r="AH1365" s="6"/>
      <c r="AI1365" s="5"/>
      <c r="AJ1365" s="5"/>
      <c r="AK1365" s="4"/>
      <c r="AL1365" s="6"/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  <c r="AW1365" s="4"/>
      <c r="AX1365" s="6"/>
      <c r="AY1365" s="4"/>
      <c r="AZ1365" s="6"/>
      <c r="BA1365" s="5"/>
      <c r="BB1365" s="5"/>
      <c r="BC1365" s="4"/>
      <c r="BD1365" s="6"/>
      <c r="BE1365" s="4"/>
      <c r="BF1365" s="6"/>
      <c r="BG1365" s="5"/>
      <c r="BH1365" s="5"/>
      <c r="BI1365" s="4"/>
      <c r="BJ1365" s="6"/>
      <c r="BK1365" s="4"/>
      <c r="BL1365" s="6"/>
      <c r="BM1365" s="5"/>
      <c r="BN1365" s="5"/>
      <c r="BO1365" s="4"/>
      <c r="BP1365" s="6"/>
      <c r="BQ1365" s="4"/>
      <c r="BR1365" s="6"/>
      <c r="BS1365" s="5"/>
      <c r="BT1365" s="5"/>
      <c r="BU1365" s="4"/>
      <c r="BV1365" s="6"/>
      <c r="BW1365" s="4"/>
      <c r="BX1365" s="6"/>
      <c r="BY1365" s="5"/>
      <c r="BZ1365" s="5"/>
      <c r="CA1365" s="4"/>
      <c r="CB1365" s="6"/>
      <c r="CC1365" s="4"/>
      <c r="CD1365" s="6"/>
      <c r="CE1365" s="5"/>
      <c r="CF1365" s="5"/>
      <c r="CG1365" s="4"/>
      <c r="CH1365" s="6"/>
      <c r="CI1365" s="4"/>
      <c r="CJ1365" s="6"/>
      <c r="CK1365" s="5"/>
      <c r="CL1365" s="5"/>
      <c r="CM1365" s="4"/>
      <c r="CN1365" s="6"/>
      <c r="CO1365" s="4"/>
      <c r="CP1365" s="6"/>
      <c r="CQ1365" s="5"/>
      <c r="CR1365" s="5"/>
      <c r="CS1365" s="4"/>
      <c r="CT1365" s="6"/>
      <c r="CU1365" s="4"/>
      <c r="CV1365" s="6"/>
      <c r="CW1365" s="5"/>
      <c r="CX1365" s="5"/>
      <c r="CY1365" s="4"/>
      <c r="CZ1365" s="6"/>
      <c r="DA1365" s="4"/>
      <c r="DB1365" s="6"/>
      <c r="DC1365" s="5"/>
      <c r="DD1365" s="5"/>
      <c r="DE1365" s="4"/>
      <c r="DF1365" s="6"/>
      <c r="DG1365" s="4"/>
      <c r="DH1365" s="6"/>
      <c r="DI1365" s="5"/>
      <c r="DJ1365" s="5"/>
      <c r="DK1365" s="4">
        <v>2</v>
      </c>
      <c r="DL1365" s="6">
        <v>26.06</v>
      </c>
      <c r="DM1365" s="4"/>
      <c r="DN1365" s="6"/>
      <c r="DO1365" s="5"/>
      <c r="DP1365" s="5"/>
      <c r="DQ1365" s="4"/>
      <c r="DR1365" s="6"/>
      <c r="DS1365" s="4"/>
      <c r="DT1365" s="6"/>
      <c r="DU1365" s="5"/>
      <c r="DV1365" s="5"/>
      <c r="DW1365" s="4"/>
      <c r="DX1365" s="6"/>
      <c r="DY1365" s="4"/>
      <c r="DZ1365" s="6"/>
      <c r="EA1365" s="5"/>
      <c r="EB1365" s="5"/>
      <c r="EC1365" s="4"/>
      <c r="ED1365" s="6"/>
      <c r="EE1365" s="4"/>
      <c r="EF1365" s="6"/>
      <c r="EG1365" s="5"/>
      <c r="EH1365" s="5"/>
      <c r="EI1365" s="4"/>
      <c r="EJ1365" s="6"/>
      <c r="EK1365" s="4"/>
      <c r="EL1365" s="6"/>
      <c r="EM1365" s="5"/>
      <c r="EN1365" s="5"/>
      <c r="EO1365" s="4"/>
      <c r="EP1365" s="6"/>
      <c r="EQ1365" s="4"/>
      <c r="ER1365" s="6"/>
      <c r="ES1365" s="5"/>
      <c r="ET1365" s="5"/>
      <c r="EU1365" s="4"/>
      <c r="EV1365" s="6"/>
      <c r="EW1365" s="4"/>
      <c r="EX1365" s="6"/>
      <c r="EY1365" s="5"/>
      <c r="EZ1365" s="5"/>
      <c r="FA1365" s="4"/>
      <c r="FB1365" s="6"/>
      <c r="FC1365" s="4"/>
      <c r="FD1365" s="6"/>
      <c r="FE1365" s="5"/>
      <c r="FF1365" s="5"/>
      <c r="FG1365" s="4"/>
      <c r="FH1365" s="6"/>
      <c r="FI1365" s="4"/>
      <c r="FJ1365" s="6"/>
      <c r="FK1365" s="5"/>
      <c r="FL1365" s="5"/>
      <c r="FM1365" s="4"/>
      <c r="FN1365" s="6"/>
      <c r="FO1365" s="4"/>
      <c r="FP1365" s="6"/>
      <c r="FQ1365" s="5"/>
      <c r="FR1365" s="5"/>
      <c r="FS1365" s="4"/>
      <c r="FT1365" s="6"/>
      <c r="FU1365" s="4"/>
      <c r="FV1365" s="6"/>
      <c r="FW1365" s="5"/>
      <c r="FX1365" s="5"/>
      <c r="FY1365" s="4"/>
      <c r="FZ1365" s="6"/>
      <c r="GA1365" s="4"/>
      <c r="GB1365" s="6"/>
      <c r="GC1365" s="5"/>
      <c r="GD1365" s="5"/>
      <c r="GE1365" s="4"/>
      <c r="GF1365" s="6"/>
      <c r="GG1365" s="4"/>
      <c r="GH1365" s="6"/>
      <c r="GI1365" s="5"/>
      <c r="GJ1365" s="5"/>
      <c r="GK1365" s="4"/>
      <c r="GL1365" s="6"/>
      <c r="GM1365" s="4"/>
      <c r="GN1365" s="6"/>
      <c r="GO1365" s="5"/>
      <c r="GP1365" s="5"/>
      <c r="GQ1365" s="4"/>
      <c r="GR1365" s="6"/>
      <c r="GS1365" s="4"/>
      <c r="GT1365" s="6"/>
      <c r="GU1365" s="5"/>
      <c r="GV1365" s="5"/>
      <c r="GW1365" s="4"/>
      <c r="GX1365" s="6"/>
      <c r="GY1365" s="4"/>
      <c r="GZ1365" s="6"/>
      <c r="HA1365" s="5"/>
      <c r="HB1365" s="5"/>
      <c r="HC1365" s="4"/>
      <c r="HD1365" s="6"/>
      <c r="HE1365" s="4"/>
      <c r="HF1365" s="6"/>
      <c r="HG1365" s="5"/>
      <c r="HH1365" s="5"/>
      <c r="HI1365" s="4"/>
      <c r="HJ1365" s="6"/>
      <c r="HK1365" s="4"/>
      <c r="HL1365" s="6"/>
      <c r="HM1365" s="5"/>
      <c r="HN1365" s="5"/>
      <c r="HO1365" s="4"/>
      <c r="HP1365" s="6"/>
      <c r="HQ1365" s="4"/>
      <c r="HR1365" s="6"/>
      <c r="HS1365" s="5"/>
      <c r="HT1365" s="5"/>
      <c r="HU1365" s="4"/>
      <c r="HV1365" s="6"/>
      <c r="HW1365" s="4"/>
      <c r="HX1365" s="6"/>
      <c r="HY1365" s="5"/>
      <c r="HZ1365" s="5"/>
      <c r="IA1365" s="4"/>
      <c r="IB1365" s="6"/>
      <c r="IC1365" s="4"/>
      <c r="ID1365" s="6"/>
      <c r="IE1365" s="5"/>
      <c r="IF1365" s="5"/>
      <c r="IG1365" s="4"/>
      <c r="IH1365" s="6"/>
      <c r="II1365" s="4"/>
      <c r="IJ1365" s="6"/>
      <c r="IK1365" s="5"/>
      <c r="IL1365" s="5"/>
      <c r="IM1365" s="4"/>
      <c r="IN1365" s="6"/>
      <c r="IO1365" s="4"/>
      <c r="IP1365" s="6"/>
      <c r="IQ1365" s="5"/>
      <c r="IR1365" s="5"/>
      <c r="IS1365" s="4"/>
      <c r="IT1365" s="6"/>
      <c r="IU1365" s="4"/>
      <c r="IV1365" s="6"/>
      <c r="IW1365" s="5"/>
      <c r="IX1365" s="5"/>
      <c r="IY1365" s="4"/>
      <c r="IZ1365" s="6"/>
      <c r="JA1365" s="4"/>
      <c r="JB1365" s="6"/>
      <c r="JC1365" s="5"/>
      <c r="JD1365" s="5"/>
      <c r="JE1365" s="4"/>
      <c r="JF1365" s="6"/>
      <c r="JG1365" s="4"/>
      <c r="JH1365" s="6"/>
      <c r="JI1365" s="5"/>
      <c r="JJ1365" s="5"/>
      <c r="JK1365" s="4"/>
      <c r="JL1365" s="6"/>
      <c r="JM1365" s="4"/>
      <c r="JN1365" s="6"/>
      <c r="JO1365" s="5"/>
      <c r="JP1365" s="5"/>
      <c r="JQ1365" s="4"/>
      <c r="JR1365" s="6"/>
      <c r="JS1365" s="4"/>
      <c r="JT1365" s="6"/>
      <c r="JU1365" s="5"/>
      <c r="JV1365" s="5"/>
      <c r="JW1365" s="4"/>
      <c r="JX1365" s="6"/>
      <c r="JY1365" s="4"/>
      <c r="JZ1365" s="6"/>
      <c r="KA1365" s="5"/>
      <c r="KB1365" s="5"/>
      <c r="KC1365" s="4"/>
      <c r="KD1365" s="6"/>
      <c r="KE1365" s="4"/>
      <c r="KF1365" s="6"/>
      <c r="KG1365" s="5"/>
      <c r="KH1365" s="5"/>
      <c r="KI1365" s="4"/>
      <c r="KJ1365" s="6"/>
      <c r="KK1365" s="4"/>
      <c r="KL1365" s="6"/>
      <c r="KM1365" s="5"/>
      <c r="KN1365" s="5"/>
    </row>
    <row r="1366">
      <c r="A1366" s="3" t="s">
        <v>85</v>
      </c>
      <c r="B1366" s="3" t="s">
        <v>712</v>
      </c>
      <c r="C1366" s="3" t="s">
        <v>87</v>
      </c>
      <c r="D1366" s="3" t="s">
        <v>88</v>
      </c>
      <c r="E1366" s="3" t="s">
        <v>712</v>
      </c>
      <c r="F1366" s="3" t="s">
        <v>712</v>
      </c>
      <c r="G1366" s="3" t="s">
        <v>712</v>
      </c>
      <c r="H1366" s="3" t="s">
        <v>104</v>
      </c>
      <c r="I1366" s="3" t="s">
        <v>1311</v>
      </c>
      <c r="J1366" s="3" t="s">
        <v>712</v>
      </c>
      <c r="K1366" s="4">
        <v>12718</v>
      </c>
      <c r="L1366" s="4">
        <f>=ROUNDDOWN(17.0254350736278,0)</f>
      </c>
      <c r="M1366" s="4">
        <v>4360</v>
      </c>
      <c r="N1366" s="5">
        <v>1</v>
      </c>
      <c r="O1366" s="4"/>
      <c r="P1366" s="4">
        <f>=ROUNDDOWN({0},0)</f>
      </c>
      <c r="Q1366" s="4"/>
      <c r="R1366" s="5"/>
      <c r="S1366" s="4">
        <v>1</v>
      </c>
      <c r="T1366" s="6">
        <v>13.03</v>
      </c>
      <c r="U1366" s="4"/>
      <c r="V1366" s="6"/>
      <c r="W1366" s="5"/>
      <c r="X1366" s="5"/>
      <c r="Y1366" s="4"/>
      <c r="Z1366" s="6"/>
      <c r="AA1366" s="4"/>
      <c r="AB1366" s="6"/>
      <c r="AC1366" s="5"/>
      <c r="AD1366" s="5"/>
      <c r="AE1366" s="4"/>
      <c r="AF1366" s="6"/>
      <c r="AG1366" s="4"/>
      <c r="AH1366" s="6"/>
      <c r="AI1366" s="5"/>
      <c r="AJ1366" s="5"/>
      <c r="AK1366" s="4"/>
      <c r="AL1366" s="6"/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  <c r="AW1366" s="4"/>
      <c r="AX1366" s="6"/>
      <c r="AY1366" s="4"/>
      <c r="AZ1366" s="6"/>
      <c r="BA1366" s="5"/>
      <c r="BB1366" s="5"/>
      <c r="BC1366" s="4"/>
      <c r="BD1366" s="6"/>
      <c r="BE1366" s="4"/>
      <c r="BF1366" s="6"/>
      <c r="BG1366" s="5"/>
      <c r="BH1366" s="5"/>
      <c r="BI1366" s="4"/>
      <c r="BJ1366" s="6"/>
      <c r="BK1366" s="4"/>
      <c r="BL1366" s="6"/>
      <c r="BM1366" s="5"/>
      <c r="BN1366" s="5"/>
      <c r="BO1366" s="4"/>
      <c r="BP1366" s="6"/>
      <c r="BQ1366" s="4"/>
      <c r="BR1366" s="6"/>
      <c r="BS1366" s="5"/>
      <c r="BT1366" s="5"/>
      <c r="BU1366" s="4"/>
      <c r="BV1366" s="6"/>
      <c r="BW1366" s="4"/>
      <c r="BX1366" s="6"/>
      <c r="BY1366" s="5"/>
      <c r="BZ1366" s="5"/>
      <c r="CA1366" s="4"/>
      <c r="CB1366" s="6"/>
      <c r="CC1366" s="4"/>
      <c r="CD1366" s="6"/>
      <c r="CE1366" s="5"/>
      <c r="CF1366" s="5"/>
      <c r="CG1366" s="4"/>
      <c r="CH1366" s="6"/>
      <c r="CI1366" s="4"/>
      <c r="CJ1366" s="6"/>
      <c r="CK1366" s="5"/>
      <c r="CL1366" s="5"/>
      <c r="CM1366" s="4"/>
      <c r="CN1366" s="6"/>
      <c r="CO1366" s="4"/>
      <c r="CP1366" s="6"/>
      <c r="CQ1366" s="5"/>
      <c r="CR1366" s="5"/>
      <c r="CS1366" s="4"/>
      <c r="CT1366" s="6"/>
      <c r="CU1366" s="4"/>
      <c r="CV1366" s="6"/>
      <c r="CW1366" s="5"/>
      <c r="CX1366" s="5"/>
      <c r="CY1366" s="4"/>
      <c r="CZ1366" s="6"/>
      <c r="DA1366" s="4"/>
      <c r="DB1366" s="6"/>
      <c r="DC1366" s="5"/>
      <c r="DD1366" s="5"/>
      <c r="DE1366" s="4"/>
      <c r="DF1366" s="6"/>
      <c r="DG1366" s="4"/>
      <c r="DH1366" s="6"/>
      <c r="DI1366" s="5"/>
      <c r="DJ1366" s="5"/>
      <c r="DK1366" s="4">
        <v>1</v>
      </c>
      <c r="DL1366" s="6">
        <v>13.03</v>
      </c>
      <c r="DM1366" s="4"/>
      <c r="DN1366" s="6"/>
      <c r="DO1366" s="5"/>
      <c r="DP1366" s="5"/>
      <c r="DQ1366" s="4"/>
      <c r="DR1366" s="6"/>
      <c r="DS1366" s="4"/>
      <c r="DT1366" s="6"/>
      <c r="DU1366" s="5"/>
      <c r="DV1366" s="5"/>
      <c r="DW1366" s="4"/>
      <c r="DX1366" s="6"/>
      <c r="DY1366" s="4"/>
      <c r="DZ1366" s="6"/>
      <c r="EA1366" s="5"/>
      <c r="EB1366" s="5"/>
      <c r="EC1366" s="4"/>
      <c r="ED1366" s="6"/>
      <c r="EE1366" s="4"/>
      <c r="EF1366" s="6"/>
      <c r="EG1366" s="5"/>
      <c r="EH1366" s="5"/>
      <c r="EI1366" s="4"/>
      <c r="EJ1366" s="6"/>
      <c r="EK1366" s="4"/>
      <c r="EL1366" s="6"/>
      <c r="EM1366" s="5"/>
      <c r="EN1366" s="5"/>
      <c r="EO1366" s="4"/>
      <c r="EP1366" s="6"/>
      <c r="EQ1366" s="4"/>
      <c r="ER1366" s="6"/>
      <c r="ES1366" s="5"/>
      <c r="ET1366" s="5"/>
      <c r="EU1366" s="4"/>
      <c r="EV1366" s="6"/>
      <c r="EW1366" s="4"/>
      <c r="EX1366" s="6"/>
      <c r="EY1366" s="5"/>
      <c r="EZ1366" s="5"/>
      <c r="FA1366" s="4"/>
      <c r="FB1366" s="6"/>
      <c r="FC1366" s="4"/>
      <c r="FD1366" s="6"/>
      <c r="FE1366" s="5"/>
      <c r="FF1366" s="5"/>
      <c r="FG1366" s="4"/>
      <c r="FH1366" s="6"/>
      <c r="FI1366" s="4"/>
      <c r="FJ1366" s="6"/>
      <c r="FK1366" s="5"/>
      <c r="FL1366" s="5"/>
      <c r="FM1366" s="4"/>
      <c r="FN1366" s="6"/>
      <c r="FO1366" s="4"/>
      <c r="FP1366" s="6"/>
      <c r="FQ1366" s="5"/>
      <c r="FR1366" s="5"/>
      <c r="FS1366" s="4"/>
      <c r="FT1366" s="6"/>
      <c r="FU1366" s="4"/>
      <c r="FV1366" s="6"/>
      <c r="FW1366" s="5"/>
      <c r="FX1366" s="5"/>
      <c r="FY1366" s="4"/>
      <c r="FZ1366" s="6"/>
      <c r="GA1366" s="4"/>
      <c r="GB1366" s="6"/>
      <c r="GC1366" s="5"/>
      <c r="GD1366" s="5"/>
      <c r="GE1366" s="4"/>
      <c r="GF1366" s="6"/>
      <c r="GG1366" s="4"/>
      <c r="GH1366" s="6"/>
      <c r="GI1366" s="5"/>
      <c r="GJ1366" s="5"/>
      <c r="GK1366" s="4"/>
      <c r="GL1366" s="6"/>
      <c r="GM1366" s="4"/>
      <c r="GN1366" s="6"/>
      <c r="GO1366" s="5"/>
      <c r="GP1366" s="5"/>
      <c r="GQ1366" s="4"/>
      <c r="GR1366" s="6"/>
      <c r="GS1366" s="4"/>
      <c r="GT1366" s="6"/>
      <c r="GU1366" s="5"/>
      <c r="GV1366" s="5"/>
      <c r="GW1366" s="4"/>
      <c r="GX1366" s="6"/>
      <c r="GY1366" s="4"/>
      <c r="GZ1366" s="6"/>
      <c r="HA1366" s="5"/>
      <c r="HB1366" s="5"/>
      <c r="HC1366" s="4"/>
      <c r="HD1366" s="6"/>
      <c r="HE1366" s="4"/>
      <c r="HF1366" s="6"/>
      <c r="HG1366" s="5"/>
      <c r="HH1366" s="5"/>
      <c r="HI1366" s="4"/>
      <c r="HJ1366" s="6"/>
      <c r="HK1366" s="4"/>
      <c r="HL1366" s="6"/>
      <c r="HM1366" s="5"/>
      <c r="HN1366" s="5"/>
      <c r="HO1366" s="4"/>
      <c r="HP1366" s="6"/>
      <c r="HQ1366" s="4"/>
      <c r="HR1366" s="6"/>
      <c r="HS1366" s="5"/>
      <c r="HT1366" s="5"/>
      <c r="HU1366" s="4"/>
      <c r="HV1366" s="6"/>
      <c r="HW1366" s="4"/>
      <c r="HX1366" s="6"/>
      <c r="HY1366" s="5"/>
      <c r="HZ1366" s="5"/>
      <c r="IA1366" s="4"/>
      <c r="IB1366" s="6"/>
      <c r="IC1366" s="4"/>
      <c r="ID1366" s="6"/>
      <c r="IE1366" s="5"/>
      <c r="IF1366" s="5"/>
      <c r="IG1366" s="4"/>
      <c r="IH1366" s="6"/>
      <c r="II1366" s="4"/>
      <c r="IJ1366" s="6"/>
      <c r="IK1366" s="5"/>
      <c r="IL1366" s="5"/>
      <c r="IM1366" s="4"/>
      <c r="IN1366" s="6"/>
      <c r="IO1366" s="4"/>
      <c r="IP1366" s="6"/>
      <c r="IQ1366" s="5"/>
      <c r="IR1366" s="5"/>
      <c r="IS1366" s="4"/>
      <c r="IT1366" s="6"/>
      <c r="IU1366" s="4"/>
      <c r="IV1366" s="6"/>
      <c r="IW1366" s="5"/>
      <c r="IX1366" s="5"/>
      <c r="IY1366" s="4"/>
      <c r="IZ1366" s="6"/>
      <c r="JA1366" s="4"/>
      <c r="JB1366" s="6"/>
      <c r="JC1366" s="5"/>
      <c r="JD1366" s="5"/>
      <c r="JE1366" s="4"/>
      <c r="JF1366" s="6"/>
      <c r="JG1366" s="4"/>
      <c r="JH1366" s="6"/>
      <c r="JI1366" s="5"/>
      <c r="JJ1366" s="5"/>
      <c r="JK1366" s="4"/>
      <c r="JL1366" s="6"/>
      <c r="JM1366" s="4"/>
      <c r="JN1366" s="6"/>
      <c r="JO1366" s="5"/>
      <c r="JP1366" s="5"/>
      <c r="JQ1366" s="4"/>
      <c r="JR1366" s="6"/>
      <c r="JS1366" s="4"/>
      <c r="JT1366" s="6"/>
      <c r="JU1366" s="5"/>
      <c r="JV1366" s="5"/>
      <c r="JW1366" s="4"/>
      <c r="JX1366" s="6"/>
      <c r="JY1366" s="4"/>
      <c r="JZ1366" s="6"/>
      <c r="KA1366" s="5"/>
      <c r="KB1366" s="5"/>
      <c r="KC1366" s="4"/>
      <c r="KD1366" s="6"/>
      <c r="KE1366" s="4"/>
      <c r="KF1366" s="6"/>
      <c r="KG1366" s="5"/>
      <c r="KH1366" s="5"/>
      <c r="KI1366" s="4"/>
      <c r="KJ1366" s="6"/>
      <c r="KK1366" s="4"/>
      <c r="KL1366" s="6"/>
      <c r="KM1366" s="5"/>
      <c r="KN1366" s="5"/>
    </row>
    <row r="1367">
      <c r="A1367" s="3" t="s">
        <v>85</v>
      </c>
      <c r="B1367" s="3" t="s">
        <v>712</v>
      </c>
      <c r="C1367" s="3" t="s">
        <v>87</v>
      </c>
      <c r="D1367" s="3" t="s">
        <v>88</v>
      </c>
      <c r="E1367" s="3" t="s">
        <v>712</v>
      </c>
      <c r="F1367" s="3" t="s">
        <v>712</v>
      </c>
      <c r="G1367" s="3" t="s">
        <v>712</v>
      </c>
      <c r="H1367" s="3" t="s">
        <v>104</v>
      </c>
      <c r="I1367" s="3" t="s">
        <v>1323</v>
      </c>
      <c r="J1367" s="3" t="s">
        <v>712</v>
      </c>
      <c r="K1367" s="4">
        <v>10174</v>
      </c>
      <c r="L1367" s="4">
        <f>=ROUNDDOWN(13.7263896384242,0)</f>
      </c>
      <c r="M1367" s="4">
        <v>4450</v>
      </c>
      <c r="N1367" s="5">
        <v>1</v>
      </c>
      <c r="O1367" s="4"/>
      <c r="P1367" s="4">
        <f>=ROUNDDOWN({0},0)</f>
      </c>
      <c r="Q1367" s="4"/>
      <c r="R1367" s="5"/>
      <c r="S1367" s="4">
        <v>1</v>
      </c>
      <c r="T1367" s="6">
        <v>13.03</v>
      </c>
      <c r="U1367" s="4"/>
      <c r="V1367" s="6"/>
      <c r="W1367" s="5"/>
      <c r="X1367" s="5"/>
      <c r="Y1367" s="4"/>
      <c r="Z1367" s="6"/>
      <c r="AA1367" s="4"/>
      <c r="AB1367" s="6"/>
      <c r="AC1367" s="5"/>
      <c r="AD1367" s="5"/>
      <c r="AE1367" s="4"/>
      <c r="AF1367" s="6"/>
      <c r="AG1367" s="4"/>
      <c r="AH1367" s="6"/>
      <c r="AI1367" s="5"/>
      <c r="AJ1367" s="5"/>
      <c r="AK1367" s="4"/>
      <c r="AL1367" s="6"/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  <c r="AW1367" s="4"/>
      <c r="AX1367" s="6"/>
      <c r="AY1367" s="4"/>
      <c r="AZ1367" s="6"/>
      <c r="BA1367" s="5"/>
      <c r="BB1367" s="5"/>
      <c r="BC1367" s="4"/>
      <c r="BD1367" s="6"/>
      <c r="BE1367" s="4"/>
      <c r="BF1367" s="6"/>
      <c r="BG1367" s="5"/>
      <c r="BH1367" s="5"/>
      <c r="BI1367" s="4"/>
      <c r="BJ1367" s="6"/>
      <c r="BK1367" s="4"/>
      <c r="BL1367" s="6"/>
      <c r="BM1367" s="5"/>
      <c r="BN1367" s="5"/>
      <c r="BO1367" s="4"/>
      <c r="BP1367" s="6"/>
      <c r="BQ1367" s="4"/>
      <c r="BR1367" s="6"/>
      <c r="BS1367" s="5"/>
      <c r="BT1367" s="5"/>
      <c r="BU1367" s="4"/>
      <c r="BV1367" s="6"/>
      <c r="BW1367" s="4"/>
      <c r="BX1367" s="6"/>
      <c r="BY1367" s="5"/>
      <c r="BZ1367" s="5"/>
      <c r="CA1367" s="4"/>
      <c r="CB1367" s="6"/>
      <c r="CC1367" s="4"/>
      <c r="CD1367" s="6"/>
      <c r="CE1367" s="5"/>
      <c r="CF1367" s="5"/>
      <c r="CG1367" s="4"/>
      <c r="CH1367" s="6"/>
      <c r="CI1367" s="4"/>
      <c r="CJ1367" s="6"/>
      <c r="CK1367" s="5"/>
      <c r="CL1367" s="5"/>
      <c r="CM1367" s="4"/>
      <c r="CN1367" s="6"/>
      <c r="CO1367" s="4"/>
      <c r="CP1367" s="6"/>
      <c r="CQ1367" s="5"/>
      <c r="CR1367" s="5"/>
      <c r="CS1367" s="4"/>
      <c r="CT1367" s="6"/>
      <c r="CU1367" s="4"/>
      <c r="CV1367" s="6"/>
      <c r="CW1367" s="5"/>
      <c r="CX1367" s="5"/>
      <c r="CY1367" s="4"/>
      <c r="CZ1367" s="6"/>
      <c r="DA1367" s="4"/>
      <c r="DB1367" s="6"/>
      <c r="DC1367" s="5"/>
      <c r="DD1367" s="5"/>
      <c r="DE1367" s="4"/>
      <c r="DF1367" s="6"/>
      <c r="DG1367" s="4"/>
      <c r="DH1367" s="6"/>
      <c r="DI1367" s="5"/>
      <c r="DJ1367" s="5"/>
      <c r="DK1367" s="4">
        <v>1</v>
      </c>
      <c r="DL1367" s="6">
        <v>13.03</v>
      </c>
      <c r="DM1367" s="4"/>
      <c r="DN1367" s="6"/>
      <c r="DO1367" s="5"/>
      <c r="DP1367" s="5"/>
      <c r="DQ1367" s="4"/>
      <c r="DR1367" s="6"/>
      <c r="DS1367" s="4"/>
      <c r="DT1367" s="6"/>
      <c r="DU1367" s="5"/>
      <c r="DV1367" s="5"/>
      <c r="DW1367" s="4"/>
      <c r="DX1367" s="6"/>
      <c r="DY1367" s="4"/>
      <c r="DZ1367" s="6"/>
      <c r="EA1367" s="5"/>
      <c r="EB1367" s="5"/>
      <c r="EC1367" s="4"/>
      <c r="ED1367" s="6"/>
      <c r="EE1367" s="4"/>
      <c r="EF1367" s="6"/>
      <c r="EG1367" s="5"/>
      <c r="EH1367" s="5"/>
      <c r="EI1367" s="4"/>
      <c r="EJ1367" s="6"/>
      <c r="EK1367" s="4"/>
      <c r="EL1367" s="6"/>
      <c r="EM1367" s="5"/>
      <c r="EN1367" s="5"/>
      <c r="EO1367" s="4"/>
      <c r="EP1367" s="6"/>
      <c r="EQ1367" s="4"/>
      <c r="ER1367" s="6"/>
      <c r="ES1367" s="5"/>
      <c r="ET1367" s="5"/>
      <c r="EU1367" s="4"/>
      <c r="EV1367" s="6"/>
      <c r="EW1367" s="4"/>
      <c r="EX1367" s="6"/>
      <c r="EY1367" s="5"/>
      <c r="EZ1367" s="5"/>
      <c r="FA1367" s="4"/>
      <c r="FB1367" s="6"/>
      <c r="FC1367" s="4"/>
      <c r="FD1367" s="6"/>
      <c r="FE1367" s="5"/>
      <c r="FF1367" s="5"/>
      <c r="FG1367" s="4"/>
      <c r="FH1367" s="6"/>
      <c r="FI1367" s="4"/>
      <c r="FJ1367" s="6"/>
      <c r="FK1367" s="5"/>
      <c r="FL1367" s="5"/>
      <c r="FM1367" s="4"/>
      <c r="FN1367" s="6"/>
      <c r="FO1367" s="4"/>
      <c r="FP1367" s="6"/>
      <c r="FQ1367" s="5"/>
      <c r="FR1367" s="5"/>
      <c r="FS1367" s="4"/>
      <c r="FT1367" s="6"/>
      <c r="FU1367" s="4"/>
      <c r="FV1367" s="6"/>
      <c r="FW1367" s="5"/>
      <c r="FX1367" s="5"/>
      <c r="FY1367" s="4"/>
      <c r="FZ1367" s="6"/>
      <c r="GA1367" s="4"/>
      <c r="GB1367" s="6"/>
      <c r="GC1367" s="5"/>
      <c r="GD1367" s="5"/>
      <c r="GE1367" s="4"/>
      <c r="GF1367" s="6"/>
      <c r="GG1367" s="4"/>
      <c r="GH1367" s="6"/>
      <c r="GI1367" s="5"/>
      <c r="GJ1367" s="5"/>
      <c r="GK1367" s="4"/>
      <c r="GL1367" s="6"/>
      <c r="GM1367" s="4"/>
      <c r="GN1367" s="6"/>
      <c r="GO1367" s="5"/>
      <c r="GP1367" s="5"/>
      <c r="GQ1367" s="4"/>
      <c r="GR1367" s="6"/>
      <c r="GS1367" s="4"/>
      <c r="GT1367" s="6"/>
      <c r="GU1367" s="5"/>
      <c r="GV1367" s="5"/>
      <c r="GW1367" s="4"/>
      <c r="GX1367" s="6"/>
      <c r="GY1367" s="4"/>
      <c r="GZ1367" s="6"/>
      <c r="HA1367" s="5"/>
      <c r="HB1367" s="5"/>
      <c r="HC1367" s="4"/>
      <c r="HD1367" s="6"/>
      <c r="HE1367" s="4"/>
      <c r="HF1367" s="6"/>
      <c r="HG1367" s="5"/>
      <c r="HH1367" s="5"/>
      <c r="HI1367" s="4"/>
      <c r="HJ1367" s="6"/>
      <c r="HK1367" s="4"/>
      <c r="HL1367" s="6"/>
      <c r="HM1367" s="5"/>
      <c r="HN1367" s="5"/>
      <c r="HO1367" s="4"/>
      <c r="HP1367" s="6"/>
      <c r="HQ1367" s="4"/>
      <c r="HR1367" s="6"/>
      <c r="HS1367" s="5"/>
      <c r="HT1367" s="5"/>
      <c r="HU1367" s="4"/>
      <c r="HV1367" s="6"/>
      <c r="HW1367" s="4"/>
      <c r="HX1367" s="6"/>
      <c r="HY1367" s="5"/>
      <c r="HZ1367" s="5"/>
      <c r="IA1367" s="4"/>
      <c r="IB1367" s="6"/>
      <c r="IC1367" s="4"/>
      <c r="ID1367" s="6"/>
      <c r="IE1367" s="5"/>
      <c r="IF1367" s="5"/>
      <c r="IG1367" s="4"/>
      <c r="IH1367" s="6"/>
      <c r="II1367" s="4"/>
      <c r="IJ1367" s="6"/>
      <c r="IK1367" s="5"/>
      <c r="IL1367" s="5"/>
      <c r="IM1367" s="4"/>
      <c r="IN1367" s="6"/>
      <c r="IO1367" s="4"/>
      <c r="IP1367" s="6"/>
      <c r="IQ1367" s="5"/>
      <c r="IR1367" s="5"/>
      <c r="IS1367" s="4"/>
      <c r="IT1367" s="6"/>
      <c r="IU1367" s="4"/>
      <c r="IV1367" s="6"/>
      <c r="IW1367" s="5"/>
      <c r="IX1367" s="5"/>
      <c r="IY1367" s="4"/>
      <c r="IZ1367" s="6"/>
      <c r="JA1367" s="4"/>
      <c r="JB1367" s="6"/>
      <c r="JC1367" s="5"/>
      <c r="JD1367" s="5"/>
      <c r="JE1367" s="4"/>
      <c r="JF1367" s="6"/>
      <c r="JG1367" s="4"/>
      <c r="JH1367" s="6"/>
      <c r="JI1367" s="5"/>
      <c r="JJ1367" s="5"/>
      <c r="JK1367" s="4"/>
      <c r="JL1367" s="6"/>
      <c r="JM1367" s="4"/>
      <c r="JN1367" s="6"/>
      <c r="JO1367" s="5"/>
      <c r="JP1367" s="5"/>
      <c r="JQ1367" s="4"/>
      <c r="JR1367" s="6"/>
      <c r="JS1367" s="4"/>
      <c r="JT1367" s="6"/>
      <c r="JU1367" s="5"/>
      <c r="JV1367" s="5"/>
      <c r="JW1367" s="4"/>
      <c r="JX1367" s="6"/>
      <c r="JY1367" s="4"/>
      <c r="JZ1367" s="6"/>
      <c r="KA1367" s="5"/>
      <c r="KB1367" s="5"/>
      <c r="KC1367" s="4"/>
      <c r="KD1367" s="6"/>
      <c r="KE1367" s="4"/>
      <c r="KF1367" s="6"/>
      <c r="KG1367" s="5"/>
      <c r="KH1367" s="5"/>
      <c r="KI1367" s="4"/>
      <c r="KJ1367" s="6"/>
      <c r="KK1367" s="4"/>
      <c r="KL1367" s="6"/>
      <c r="KM1367" s="5"/>
      <c r="KN1367" s="5"/>
    </row>
    <row r="1368">
      <c r="A1368" s="3" t="s">
        <v>85</v>
      </c>
      <c r="B1368" s="3" t="s">
        <v>712</v>
      </c>
      <c r="C1368" s="3" t="s">
        <v>87</v>
      </c>
      <c r="D1368" s="3" t="s">
        <v>88</v>
      </c>
      <c r="E1368" s="3" t="s">
        <v>712</v>
      </c>
      <c r="F1368" s="3" t="s">
        <v>712</v>
      </c>
      <c r="G1368" s="3" t="s">
        <v>712</v>
      </c>
      <c r="H1368" s="3" t="s">
        <v>104</v>
      </c>
      <c r="I1368" s="3" t="s">
        <v>1320</v>
      </c>
      <c r="J1368" s="3" t="s">
        <v>712</v>
      </c>
      <c r="K1368" s="4">
        <v>13235</v>
      </c>
      <c r="L1368" s="4">
        <f>=ROUNDDOWN(13.516135620915,0)</f>
      </c>
      <c r="M1368" s="4">
        <v>6286</v>
      </c>
      <c r="N1368" s="5">
        <v>1</v>
      </c>
      <c r="O1368" s="4"/>
      <c r="P1368" s="4">
        <f>=ROUNDDOWN({0},0)</f>
      </c>
      <c r="Q1368" s="4"/>
      <c r="R1368" s="5"/>
      <c r="S1368" s="4"/>
      <c r="T1368" s="6"/>
      <c r="U1368" s="4"/>
      <c r="V1368" s="6"/>
      <c r="W1368" s="5"/>
      <c r="X1368" s="5"/>
      <c r="Y1368" s="4"/>
      <c r="Z1368" s="6"/>
      <c r="AA1368" s="4"/>
      <c r="AB1368" s="6"/>
      <c r="AC1368" s="5"/>
      <c r="AD1368" s="5"/>
      <c r="AE1368" s="4"/>
      <c r="AF1368" s="6"/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  <c r="AW1368" s="4"/>
      <c r="AX1368" s="6"/>
      <c r="AY1368" s="4"/>
      <c r="AZ1368" s="6"/>
      <c r="BA1368" s="5"/>
      <c r="BB1368" s="5"/>
      <c r="BC1368" s="4"/>
      <c r="BD1368" s="6"/>
      <c r="BE1368" s="4"/>
      <c r="BF1368" s="6"/>
      <c r="BG1368" s="5"/>
      <c r="BH1368" s="5"/>
      <c r="BI1368" s="4"/>
      <c r="BJ1368" s="6"/>
      <c r="BK1368" s="4"/>
      <c r="BL1368" s="6"/>
      <c r="BM1368" s="5"/>
      <c r="BN1368" s="5"/>
      <c r="BO1368" s="4"/>
      <c r="BP1368" s="6"/>
      <c r="BQ1368" s="4"/>
      <c r="BR1368" s="6"/>
      <c r="BS1368" s="5"/>
      <c r="BT1368" s="5"/>
      <c r="BU1368" s="4"/>
      <c r="BV1368" s="6"/>
      <c r="BW1368" s="4"/>
      <c r="BX1368" s="6"/>
      <c r="BY1368" s="5"/>
      <c r="BZ1368" s="5"/>
      <c r="CA1368" s="4"/>
      <c r="CB1368" s="6"/>
      <c r="CC1368" s="4"/>
      <c r="CD1368" s="6"/>
      <c r="CE1368" s="5"/>
      <c r="CF1368" s="5"/>
      <c r="CG1368" s="4"/>
      <c r="CH1368" s="6"/>
      <c r="CI1368" s="4"/>
      <c r="CJ1368" s="6"/>
      <c r="CK1368" s="5"/>
      <c r="CL1368" s="5"/>
      <c r="CM1368" s="4"/>
      <c r="CN1368" s="6"/>
      <c r="CO1368" s="4"/>
      <c r="CP1368" s="6"/>
      <c r="CQ1368" s="5"/>
      <c r="CR1368" s="5"/>
      <c r="CS1368" s="4"/>
      <c r="CT1368" s="6"/>
      <c r="CU1368" s="4"/>
      <c r="CV1368" s="6"/>
      <c r="CW1368" s="5"/>
      <c r="CX1368" s="5"/>
      <c r="CY1368" s="4"/>
      <c r="CZ1368" s="6"/>
      <c r="DA1368" s="4"/>
      <c r="DB1368" s="6"/>
      <c r="DC1368" s="5"/>
      <c r="DD1368" s="5"/>
      <c r="DE1368" s="4"/>
      <c r="DF1368" s="6"/>
      <c r="DG1368" s="4"/>
      <c r="DH1368" s="6"/>
      <c r="DI1368" s="5"/>
      <c r="DJ1368" s="5"/>
      <c r="DK1368" s="4"/>
      <c r="DL1368" s="6"/>
      <c r="DM1368" s="4"/>
      <c r="DN1368" s="6"/>
      <c r="DO1368" s="5"/>
      <c r="DP1368" s="5"/>
      <c r="DQ1368" s="4"/>
      <c r="DR1368" s="6"/>
      <c r="DS1368" s="4"/>
      <c r="DT1368" s="6"/>
      <c r="DU1368" s="5"/>
      <c r="DV1368" s="5"/>
      <c r="DW1368" s="4"/>
      <c r="DX1368" s="6"/>
      <c r="DY1368" s="4"/>
      <c r="DZ1368" s="6"/>
      <c r="EA1368" s="5"/>
      <c r="EB1368" s="5"/>
      <c r="EC1368" s="4"/>
      <c r="ED1368" s="6"/>
      <c r="EE1368" s="4"/>
      <c r="EF1368" s="6"/>
      <c r="EG1368" s="5"/>
      <c r="EH1368" s="5"/>
      <c r="EI1368" s="4"/>
      <c r="EJ1368" s="6"/>
      <c r="EK1368" s="4"/>
      <c r="EL1368" s="6"/>
      <c r="EM1368" s="5"/>
      <c r="EN1368" s="5"/>
      <c r="EO1368" s="4"/>
      <c r="EP1368" s="6"/>
      <c r="EQ1368" s="4"/>
      <c r="ER1368" s="6"/>
      <c r="ES1368" s="5"/>
      <c r="ET1368" s="5"/>
      <c r="EU1368" s="4"/>
      <c r="EV1368" s="6"/>
      <c r="EW1368" s="4"/>
      <c r="EX1368" s="6"/>
      <c r="EY1368" s="5"/>
      <c r="EZ1368" s="5"/>
      <c r="FA1368" s="4"/>
      <c r="FB1368" s="6"/>
      <c r="FC1368" s="4"/>
      <c r="FD1368" s="6"/>
      <c r="FE1368" s="5"/>
      <c r="FF1368" s="5"/>
      <c r="FG1368" s="4"/>
      <c r="FH1368" s="6"/>
      <c r="FI1368" s="4"/>
      <c r="FJ1368" s="6"/>
      <c r="FK1368" s="5"/>
      <c r="FL1368" s="5"/>
      <c r="FM1368" s="4"/>
      <c r="FN1368" s="6"/>
      <c r="FO1368" s="4"/>
      <c r="FP1368" s="6"/>
      <c r="FQ1368" s="5"/>
      <c r="FR1368" s="5"/>
      <c r="FS1368" s="4"/>
      <c r="FT1368" s="6"/>
      <c r="FU1368" s="4"/>
      <c r="FV1368" s="6"/>
      <c r="FW1368" s="5"/>
      <c r="FX1368" s="5"/>
      <c r="FY1368" s="4"/>
      <c r="FZ1368" s="6"/>
      <c r="GA1368" s="4"/>
      <c r="GB1368" s="6"/>
      <c r="GC1368" s="5"/>
      <c r="GD1368" s="5"/>
      <c r="GE1368" s="4"/>
      <c r="GF1368" s="6"/>
      <c r="GG1368" s="4"/>
      <c r="GH1368" s="6"/>
      <c r="GI1368" s="5"/>
      <c r="GJ1368" s="5"/>
      <c r="GK1368" s="4"/>
      <c r="GL1368" s="6"/>
      <c r="GM1368" s="4"/>
      <c r="GN1368" s="6"/>
      <c r="GO1368" s="5"/>
      <c r="GP1368" s="5"/>
      <c r="GQ1368" s="4"/>
      <c r="GR1368" s="6"/>
      <c r="GS1368" s="4"/>
      <c r="GT1368" s="6"/>
      <c r="GU1368" s="5"/>
      <c r="GV1368" s="5"/>
      <c r="GW1368" s="4"/>
      <c r="GX1368" s="6"/>
      <c r="GY1368" s="4"/>
      <c r="GZ1368" s="6"/>
      <c r="HA1368" s="5"/>
      <c r="HB1368" s="5"/>
      <c r="HC1368" s="4"/>
      <c r="HD1368" s="6"/>
      <c r="HE1368" s="4"/>
      <c r="HF1368" s="6"/>
      <c r="HG1368" s="5"/>
      <c r="HH1368" s="5"/>
      <c r="HI1368" s="4"/>
      <c r="HJ1368" s="6"/>
      <c r="HK1368" s="4"/>
      <c r="HL1368" s="6"/>
      <c r="HM1368" s="5"/>
      <c r="HN1368" s="5"/>
      <c r="HO1368" s="4"/>
      <c r="HP1368" s="6"/>
      <c r="HQ1368" s="4"/>
      <c r="HR1368" s="6"/>
      <c r="HS1368" s="5"/>
      <c r="HT1368" s="5"/>
      <c r="HU1368" s="4"/>
      <c r="HV1368" s="6"/>
      <c r="HW1368" s="4"/>
      <c r="HX1368" s="6"/>
      <c r="HY1368" s="5"/>
      <c r="HZ1368" s="5"/>
      <c r="IA1368" s="4"/>
      <c r="IB1368" s="6"/>
      <c r="IC1368" s="4"/>
      <c r="ID1368" s="6"/>
      <c r="IE1368" s="5"/>
      <c r="IF1368" s="5"/>
      <c r="IG1368" s="4"/>
      <c r="IH1368" s="6"/>
      <c r="II1368" s="4"/>
      <c r="IJ1368" s="6"/>
      <c r="IK1368" s="5"/>
      <c r="IL1368" s="5"/>
      <c r="IM1368" s="4"/>
      <c r="IN1368" s="6"/>
      <c r="IO1368" s="4"/>
      <c r="IP1368" s="6"/>
      <c r="IQ1368" s="5"/>
      <c r="IR1368" s="5"/>
      <c r="IS1368" s="4"/>
      <c r="IT1368" s="6"/>
      <c r="IU1368" s="4"/>
      <c r="IV1368" s="6"/>
      <c r="IW1368" s="5"/>
      <c r="IX1368" s="5"/>
      <c r="IY1368" s="4"/>
      <c r="IZ1368" s="6"/>
      <c r="JA1368" s="4"/>
      <c r="JB1368" s="6"/>
      <c r="JC1368" s="5"/>
      <c r="JD1368" s="5"/>
      <c r="JE1368" s="4"/>
      <c r="JF1368" s="6"/>
      <c r="JG1368" s="4"/>
      <c r="JH1368" s="6"/>
      <c r="JI1368" s="5"/>
      <c r="JJ1368" s="5"/>
      <c r="JK1368" s="4"/>
      <c r="JL1368" s="6"/>
      <c r="JM1368" s="4"/>
      <c r="JN1368" s="6"/>
      <c r="JO1368" s="5"/>
      <c r="JP1368" s="5"/>
      <c r="JQ1368" s="4"/>
      <c r="JR1368" s="6"/>
      <c r="JS1368" s="4"/>
      <c r="JT1368" s="6"/>
      <c r="JU1368" s="5"/>
      <c r="JV1368" s="5"/>
      <c r="JW1368" s="4"/>
      <c r="JX1368" s="6"/>
      <c r="JY1368" s="4"/>
      <c r="JZ1368" s="6"/>
      <c r="KA1368" s="5"/>
      <c r="KB1368" s="5"/>
      <c r="KC1368" s="4"/>
      <c r="KD1368" s="6"/>
      <c r="KE1368" s="4"/>
      <c r="KF1368" s="6"/>
      <c r="KG1368" s="5"/>
      <c r="KH1368" s="5"/>
      <c r="KI1368" s="4"/>
      <c r="KJ1368" s="6"/>
      <c r="KK1368" s="4"/>
      <c r="KL1368" s="6"/>
      <c r="KM1368" s="5"/>
      <c r="KN1368" s="5"/>
    </row>
    <row r="1369">
      <c r="A1369" s="3" t="s">
        <v>85</v>
      </c>
      <c r="B1369" s="3" t="s">
        <v>712</v>
      </c>
      <c r="C1369" s="3" t="s">
        <v>87</v>
      </c>
      <c r="D1369" s="3" t="s">
        <v>88</v>
      </c>
      <c r="E1369" s="3" t="s">
        <v>962</v>
      </c>
      <c r="F1369" s="3" t="s">
        <v>104</v>
      </c>
      <c r="G1369" s="3" t="s">
        <v>104</v>
      </c>
      <c r="H1369" s="3" t="s">
        <v>104</v>
      </c>
      <c r="I1369" s="3" t="s">
        <v>1350</v>
      </c>
      <c r="J1369" s="3" t="s">
        <v>1318</v>
      </c>
      <c r="K1369" s="4">
        <v>401</v>
      </c>
      <c r="L1369" s="4">
        <f>=ROUNDDOWN({0},0)</f>
      </c>
      <c r="M1369" s="4"/>
      <c r="N1369" s="5"/>
      <c r="O1369" s="4"/>
      <c r="P1369" s="4">
        <f>=ROUNDDOWN({0},0)</f>
      </c>
      <c r="Q1369" s="4"/>
      <c r="R1369" s="5"/>
      <c r="S1369" s="4"/>
      <c r="T1369" s="6"/>
      <c r="U1369" s="4"/>
      <c r="V1369" s="6"/>
      <c r="W1369" s="5"/>
      <c r="X1369" s="5"/>
      <c r="Y1369" s="4"/>
      <c r="Z1369" s="6"/>
      <c r="AA1369" s="4"/>
      <c r="AB1369" s="6"/>
      <c r="AC1369" s="5"/>
      <c r="AD1369" s="5"/>
      <c r="AE1369" s="4"/>
      <c r="AF1369" s="6"/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  <c r="AW1369" s="4"/>
      <c r="AX1369" s="6"/>
      <c r="AY1369" s="4"/>
      <c r="AZ1369" s="6"/>
      <c r="BA1369" s="5"/>
      <c r="BB1369" s="5"/>
      <c r="BC1369" s="4"/>
      <c r="BD1369" s="6"/>
      <c r="BE1369" s="4"/>
      <c r="BF1369" s="6"/>
      <c r="BG1369" s="5"/>
      <c r="BH1369" s="5"/>
      <c r="BI1369" s="4"/>
      <c r="BJ1369" s="6"/>
      <c r="BK1369" s="4"/>
      <c r="BL1369" s="6"/>
      <c r="BM1369" s="5"/>
      <c r="BN1369" s="5"/>
      <c r="BO1369" s="4"/>
      <c r="BP1369" s="6"/>
      <c r="BQ1369" s="4"/>
      <c r="BR1369" s="6"/>
      <c r="BS1369" s="5"/>
      <c r="BT1369" s="5"/>
      <c r="BU1369" s="4"/>
      <c r="BV1369" s="6"/>
      <c r="BW1369" s="4"/>
      <c r="BX1369" s="6"/>
      <c r="BY1369" s="5"/>
      <c r="BZ1369" s="5"/>
      <c r="CA1369" s="4"/>
      <c r="CB1369" s="6"/>
      <c r="CC1369" s="4"/>
      <c r="CD1369" s="6"/>
      <c r="CE1369" s="5"/>
      <c r="CF1369" s="5"/>
      <c r="CG1369" s="4"/>
      <c r="CH1369" s="6"/>
      <c r="CI1369" s="4"/>
      <c r="CJ1369" s="6"/>
      <c r="CK1369" s="5"/>
      <c r="CL1369" s="5"/>
      <c r="CM1369" s="4"/>
      <c r="CN1369" s="6"/>
      <c r="CO1369" s="4"/>
      <c r="CP1369" s="6"/>
      <c r="CQ1369" s="5"/>
      <c r="CR1369" s="5"/>
      <c r="CS1369" s="4"/>
      <c r="CT1369" s="6"/>
      <c r="CU1369" s="4"/>
      <c r="CV1369" s="6"/>
      <c r="CW1369" s="5"/>
      <c r="CX1369" s="5"/>
      <c r="CY1369" s="4"/>
      <c r="CZ1369" s="6"/>
      <c r="DA1369" s="4"/>
      <c r="DB1369" s="6"/>
      <c r="DC1369" s="5"/>
      <c r="DD1369" s="5"/>
      <c r="DE1369" s="4"/>
      <c r="DF1369" s="6"/>
      <c r="DG1369" s="4"/>
      <c r="DH1369" s="6"/>
      <c r="DI1369" s="5"/>
      <c r="DJ1369" s="5"/>
      <c r="DK1369" s="4"/>
      <c r="DL1369" s="6"/>
      <c r="DM1369" s="4"/>
      <c r="DN1369" s="6"/>
      <c r="DO1369" s="5"/>
      <c r="DP1369" s="5"/>
      <c r="DQ1369" s="4"/>
      <c r="DR1369" s="6"/>
      <c r="DS1369" s="4"/>
      <c r="DT1369" s="6"/>
      <c r="DU1369" s="5"/>
      <c r="DV1369" s="5"/>
      <c r="DW1369" s="4"/>
      <c r="DX1369" s="6"/>
      <c r="DY1369" s="4"/>
      <c r="DZ1369" s="6"/>
      <c r="EA1369" s="5"/>
      <c r="EB1369" s="5"/>
      <c r="EC1369" s="4"/>
      <c r="ED1369" s="6"/>
      <c r="EE1369" s="4"/>
      <c r="EF1369" s="6"/>
      <c r="EG1369" s="5"/>
      <c r="EH1369" s="5"/>
      <c r="EI1369" s="4"/>
      <c r="EJ1369" s="6"/>
      <c r="EK1369" s="4"/>
      <c r="EL1369" s="6"/>
      <c r="EM1369" s="5"/>
      <c r="EN1369" s="5"/>
      <c r="EO1369" s="4"/>
      <c r="EP1369" s="6"/>
      <c r="EQ1369" s="4"/>
      <c r="ER1369" s="6"/>
      <c r="ES1369" s="5"/>
      <c r="ET1369" s="5"/>
      <c r="EU1369" s="4"/>
      <c r="EV1369" s="6"/>
      <c r="EW1369" s="4"/>
      <c r="EX1369" s="6"/>
      <c r="EY1369" s="5"/>
      <c r="EZ1369" s="5"/>
      <c r="FA1369" s="4"/>
      <c r="FB1369" s="6"/>
      <c r="FC1369" s="4"/>
      <c r="FD1369" s="6"/>
      <c r="FE1369" s="5"/>
      <c r="FF1369" s="5"/>
      <c r="FG1369" s="4"/>
      <c r="FH1369" s="6"/>
      <c r="FI1369" s="4"/>
      <c r="FJ1369" s="6"/>
      <c r="FK1369" s="5"/>
      <c r="FL1369" s="5"/>
      <c r="FM1369" s="4"/>
      <c r="FN1369" s="6"/>
      <c r="FO1369" s="4"/>
      <c r="FP1369" s="6"/>
      <c r="FQ1369" s="5"/>
      <c r="FR1369" s="5"/>
      <c r="FS1369" s="4"/>
      <c r="FT1369" s="6"/>
      <c r="FU1369" s="4"/>
      <c r="FV1369" s="6"/>
      <c r="FW1369" s="5"/>
      <c r="FX1369" s="5"/>
      <c r="FY1369" s="4"/>
      <c r="FZ1369" s="6"/>
      <c r="GA1369" s="4"/>
      <c r="GB1369" s="6"/>
      <c r="GC1369" s="5"/>
      <c r="GD1369" s="5"/>
      <c r="GE1369" s="4"/>
      <c r="GF1369" s="6"/>
      <c r="GG1369" s="4"/>
      <c r="GH1369" s="6"/>
      <c r="GI1369" s="5"/>
      <c r="GJ1369" s="5"/>
      <c r="GK1369" s="4"/>
      <c r="GL1369" s="6"/>
      <c r="GM1369" s="4"/>
      <c r="GN1369" s="6"/>
      <c r="GO1369" s="5"/>
      <c r="GP1369" s="5"/>
      <c r="GQ1369" s="4"/>
      <c r="GR1369" s="6"/>
      <c r="GS1369" s="4"/>
      <c r="GT1369" s="6"/>
      <c r="GU1369" s="5"/>
      <c r="GV1369" s="5"/>
      <c r="GW1369" s="4"/>
      <c r="GX1369" s="6"/>
      <c r="GY1369" s="4"/>
      <c r="GZ1369" s="6"/>
      <c r="HA1369" s="5"/>
      <c r="HB1369" s="5"/>
      <c r="HC1369" s="4"/>
      <c r="HD1369" s="6"/>
      <c r="HE1369" s="4"/>
      <c r="HF1369" s="6"/>
      <c r="HG1369" s="5"/>
      <c r="HH1369" s="5"/>
      <c r="HI1369" s="4"/>
      <c r="HJ1369" s="6"/>
      <c r="HK1369" s="4"/>
      <c r="HL1369" s="6"/>
      <c r="HM1369" s="5"/>
      <c r="HN1369" s="5"/>
      <c r="HO1369" s="4"/>
      <c r="HP1369" s="6"/>
      <c r="HQ1369" s="4"/>
      <c r="HR1369" s="6"/>
      <c r="HS1369" s="5"/>
      <c r="HT1369" s="5"/>
      <c r="HU1369" s="4"/>
      <c r="HV1369" s="6"/>
      <c r="HW1369" s="4"/>
      <c r="HX1369" s="6"/>
      <c r="HY1369" s="5"/>
      <c r="HZ1369" s="5"/>
      <c r="IA1369" s="4"/>
      <c r="IB1369" s="6"/>
      <c r="IC1369" s="4"/>
      <c r="ID1369" s="6"/>
      <c r="IE1369" s="5"/>
      <c r="IF1369" s="5"/>
      <c r="IG1369" s="4"/>
      <c r="IH1369" s="6"/>
      <c r="II1369" s="4"/>
      <c r="IJ1369" s="6"/>
      <c r="IK1369" s="5"/>
      <c r="IL1369" s="5"/>
      <c r="IM1369" s="4"/>
      <c r="IN1369" s="6"/>
      <c r="IO1369" s="4"/>
      <c r="IP1369" s="6"/>
      <c r="IQ1369" s="5"/>
      <c r="IR1369" s="5"/>
      <c r="IS1369" s="4"/>
      <c r="IT1369" s="6"/>
      <c r="IU1369" s="4"/>
      <c r="IV1369" s="6"/>
      <c r="IW1369" s="5"/>
      <c r="IX1369" s="5"/>
      <c r="IY1369" s="4"/>
      <c r="IZ1369" s="6"/>
      <c r="JA1369" s="4"/>
      <c r="JB1369" s="6"/>
      <c r="JC1369" s="5"/>
      <c r="JD1369" s="5"/>
      <c r="JE1369" s="4"/>
      <c r="JF1369" s="6"/>
      <c r="JG1369" s="4"/>
      <c r="JH1369" s="6"/>
      <c r="JI1369" s="5"/>
      <c r="JJ1369" s="5"/>
      <c r="JK1369" s="4"/>
      <c r="JL1369" s="6"/>
      <c r="JM1369" s="4"/>
      <c r="JN1369" s="6"/>
      <c r="JO1369" s="5"/>
      <c r="JP1369" s="5"/>
      <c r="JQ1369" s="4"/>
      <c r="JR1369" s="6"/>
      <c r="JS1369" s="4"/>
      <c r="JT1369" s="6"/>
      <c r="JU1369" s="5"/>
      <c r="JV1369" s="5"/>
      <c r="JW1369" s="4"/>
      <c r="JX1369" s="6"/>
      <c r="JY1369" s="4"/>
      <c r="JZ1369" s="6"/>
      <c r="KA1369" s="5"/>
      <c r="KB1369" s="5"/>
      <c r="KC1369" s="4"/>
      <c r="KD1369" s="6"/>
      <c r="KE1369" s="4"/>
      <c r="KF1369" s="6"/>
      <c r="KG1369" s="5"/>
      <c r="KH1369" s="5"/>
      <c r="KI1369" s="4"/>
      <c r="KJ1369" s="6"/>
      <c r="KK1369" s="4"/>
      <c r="KL1369" s="6"/>
      <c r="KM1369" s="5"/>
      <c r="KN1369" s="5"/>
    </row>
    <row r="1370">
      <c r="A1370" s="3" t="s">
        <v>85</v>
      </c>
      <c r="B1370" s="3" t="s">
        <v>712</v>
      </c>
      <c r="C1370" s="3" t="s">
        <v>87</v>
      </c>
      <c r="D1370" s="3" t="s">
        <v>88</v>
      </c>
      <c r="E1370" s="3" t="s">
        <v>959</v>
      </c>
      <c r="F1370" s="3" t="s">
        <v>104</v>
      </c>
      <c r="G1370" s="3" t="s">
        <v>104</v>
      </c>
      <c r="H1370" s="3" t="s">
        <v>104</v>
      </c>
      <c r="I1370" s="3" t="s">
        <v>1310</v>
      </c>
      <c r="J1370" s="3" t="s">
        <v>1318</v>
      </c>
      <c r="K1370" s="4"/>
      <c r="L1370" s="4">
        <f>=ROUNDDOWN({0},0)</f>
      </c>
      <c r="M1370" s="4"/>
      <c r="N1370" s="5"/>
      <c r="O1370" s="4"/>
      <c r="P1370" s="4">
        <f>=ROUNDDOWN({0},0)</f>
      </c>
      <c r="Q1370" s="4"/>
      <c r="R1370" s="5"/>
      <c r="S1370" s="4"/>
      <c r="T1370" s="6"/>
      <c r="U1370" s="4"/>
      <c r="V1370" s="6"/>
      <c r="W1370" s="5"/>
      <c r="X1370" s="5"/>
      <c r="Y1370" s="4"/>
      <c r="Z1370" s="6"/>
      <c r="AA1370" s="4"/>
      <c r="AB1370" s="6"/>
      <c r="AC1370" s="5"/>
      <c r="AD1370" s="5"/>
      <c r="AE1370" s="4"/>
      <c r="AF1370" s="6"/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  <c r="AW1370" s="4"/>
      <c r="AX1370" s="6"/>
      <c r="AY1370" s="4"/>
      <c r="AZ1370" s="6"/>
      <c r="BA1370" s="5"/>
      <c r="BB1370" s="5"/>
      <c r="BC1370" s="4"/>
      <c r="BD1370" s="6"/>
      <c r="BE1370" s="4"/>
      <c r="BF1370" s="6"/>
      <c r="BG1370" s="5"/>
      <c r="BH1370" s="5"/>
      <c r="BI1370" s="4"/>
      <c r="BJ1370" s="6"/>
      <c r="BK1370" s="4"/>
      <c r="BL1370" s="6"/>
      <c r="BM1370" s="5"/>
      <c r="BN1370" s="5"/>
      <c r="BO1370" s="4"/>
      <c r="BP1370" s="6"/>
      <c r="BQ1370" s="4"/>
      <c r="BR1370" s="6"/>
      <c r="BS1370" s="5"/>
      <c r="BT1370" s="5"/>
      <c r="BU1370" s="4"/>
      <c r="BV1370" s="6"/>
      <c r="BW1370" s="4"/>
      <c r="BX1370" s="6"/>
      <c r="BY1370" s="5"/>
      <c r="BZ1370" s="5"/>
      <c r="CA1370" s="4"/>
      <c r="CB1370" s="6"/>
      <c r="CC1370" s="4"/>
      <c r="CD1370" s="6"/>
      <c r="CE1370" s="5"/>
      <c r="CF1370" s="5"/>
      <c r="CG1370" s="4"/>
      <c r="CH1370" s="6"/>
      <c r="CI1370" s="4"/>
      <c r="CJ1370" s="6"/>
      <c r="CK1370" s="5"/>
      <c r="CL1370" s="5"/>
      <c r="CM1370" s="4"/>
      <c r="CN1370" s="6"/>
      <c r="CO1370" s="4"/>
      <c r="CP1370" s="6"/>
      <c r="CQ1370" s="5"/>
      <c r="CR1370" s="5"/>
      <c r="CS1370" s="4"/>
      <c r="CT1370" s="6"/>
      <c r="CU1370" s="4"/>
      <c r="CV1370" s="6"/>
      <c r="CW1370" s="5"/>
      <c r="CX1370" s="5"/>
      <c r="CY1370" s="4"/>
      <c r="CZ1370" s="6"/>
      <c r="DA1370" s="4"/>
      <c r="DB1370" s="6"/>
      <c r="DC1370" s="5"/>
      <c r="DD1370" s="5"/>
      <c r="DE1370" s="4"/>
      <c r="DF1370" s="6"/>
      <c r="DG1370" s="4"/>
      <c r="DH1370" s="6"/>
      <c r="DI1370" s="5"/>
      <c r="DJ1370" s="5"/>
      <c r="DK1370" s="4"/>
      <c r="DL1370" s="6"/>
      <c r="DM1370" s="4"/>
      <c r="DN1370" s="6"/>
      <c r="DO1370" s="5"/>
      <c r="DP1370" s="5"/>
      <c r="DQ1370" s="4"/>
      <c r="DR1370" s="6"/>
      <c r="DS1370" s="4"/>
      <c r="DT1370" s="6"/>
      <c r="DU1370" s="5"/>
      <c r="DV1370" s="5"/>
      <c r="DW1370" s="4"/>
      <c r="DX1370" s="6"/>
      <c r="DY1370" s="4"/>
      <c r="DZ1370" s="6"/>
      <c r="EA1370" s="5"/>
      <c r="EB1370" s="5"/>
      <c r="EC1370" s="4"/>
      <c r="ED1370" s="6"/>
      <c r="EE1370" s="4"/>
      <c r="EF1370" s="6"/>
      <c r="EG1370" s="5"/>
      <c r="EH1370" s="5"/>
      <c r="EI1370" s="4"/>
      <c r="EJ1370" s="6"/>
      <c r="EK1370" s="4"/>
      <c r="EL1370" s="6"/>
      <c r="EM1370" s="5"/>
      <c r="EN1370" s="5"/>
      <c r="EO1370" s="4"/>
      <c r="EP1370" s="6"/>
      <c r="EQ1370" s="4"/>
      <c r="ER1370" s="6"/>
      <c r="ES1370" s="5"/>
      <c r="ET1370" s="5"/>
      <c r="EU1370" s="4"/>
      <c r="EV1370" s="6"/>
      <c r="EW1370" s="4"/>
      <c r="EX1370" s="6"/>
      <c r="EY1370" s="5"/>
      <c r="EZ1370" s="5"/>
      <c r="FA1370" s="4"/>
      <c r="FB1370" s="6"/>
      <c r="FC1370" s="4"/>
      <c r="FD1370" s="6"/>
      <c r="FE1370" s="5"/>
      <c r="FF1370" s="5"/>
      <c r="FG1370" s="4"/>
      <c r="FH1370" s="6"/>
      <c r="FI1370" s="4"/>
      <c r="FJ1370" s="6"/>
      <c r="FK1370" s="5"/>
      <c r="FL1370" s="5"/>
      <c r="FM1370" s="4"/>
      <c r="FN1370" s="6"/>
      <c r="FO1370" s="4"/>
      <c r="FP1370" s="6"/>
      <c r="FQ1370" s="5"/>
      <c r="FR1370" s="5"/>
      <c r="FS1370" s="4"/>
      <c r="FT1370" s="6"/>
      <c r="FU1370" s="4"/>
      <c r="FV1370" s="6"/>
      <c r="FW1370" s="5"/>
      <c r="FX1370" s="5"/>
      <c r="FY1370" s="4"/>
      <c r="FZ1370" s="6"/>
      <c r="GA1370" s="4"/>
      <c r="GB1370" s="6"/>
      <c r="GC1370" s="5"/>
      <c r="GD1370" s="5"/>
      <c r="GE1370" s="4"/>
      <c r="GF1370" s="6"/>
      <c r="GG1370" s="4"/>
      <c r="GH1370" s="6"/>
      <c r="GI1370" s="5"/>
      <c r="GJ1370" s="5"/>
      <c r="GK1370" s="4"/>
      <c r="GL1370" s="6"/>
      <c r="GM1370" s="4"/>
      <c r="GN1370" s="6"/>
      <c r="GO1370" s="5"/>
      <c r="GP1370" s="5"/>
      <c r="GQ1370" s="4"/>
      <c r="GR1370" s="6"/>
      <c r="GS1370" s="4"/>
      <c r="GT1370" s="6"/>
      <c r="GU1370" s="5"/>
      <c r="GV1370" s="5"/>
      <c r="GW1370" s="4"/>
      <c r="GX1370" s="6"/>
      <c r="GY1370" s="4"/>
      <c r="GZ1370" s="6"/>
      <c r="HA1370" s="5"/>
      <c r="HB1370" s="5"/>
      <c r="HC1370" s="4"/>
      <c r="HD1370" s="6"/>
      <c r="HE1370" s="4"/>
      <c r="HF1370" s="6"/>
      <c r="HG1370" s="5"/>
      <c r="HH1370" s="5"/>
      <c r="HI1370" s="4"/>
      <c r="HJ1370" s="6"/>
      <c r="HK1370" s="4"/>
      <c r="HL1370" s="6"/>
      <c r="HM1370" s="5"/>
      <c r="HN1370" s="5"/>
      <c r="HO1370" s="4"/>
      <c r="HP1370" s="6"/>
      <c r="HQ1370" s="4"/>
      <c r="HR1370" s="6"/>
      <c r="HS1370" s="5"/>
      <c r="HT1370" s="5"/>
      <c r="HU1370" s="4"/>
      <c r="HV1370" s="6"/>
      <c r="HW1370" s="4"/>
      <c r="HX1370" s="6"/>
      <c r="HY1370" s="5"/>
      <c r="HZ1370" s="5"/>
      <c r="IA1370" s="4"/>
      <c r="IB1370" s="6"/>
      <c r="IC1370" s="4"/>
      <c r="ID1370" s="6"/>
      <c r="IE1370" s="5"/>
      <c r="IF1370" s="5"/>
      <c r="IG1370" s="4"/>
      <c r="IH1370" s="6"/>
      <c r="II1370" s="4"/>
      <c r="IJ1370" s="6"/>
      <c r="IK1370" s="5"/>
      <c r="IL1370" s="5"/>
      <c r="IM1370" s="4"/>
      <c r="IN1370" s="6"/>
      <c r="IO1370" s="4"/>
      <c r="IP1370" s="6"/>
      <c r="IQ1370" s="5"/>
      <c r="IR1370" s="5"/>
      <c r="IS1370" s="4"/>
      <c r="IT1370" s="6"/>
      <c r="IU1370" s="4"/>
      <c r="IV1370" s="6"/>
      <c r="IW1370" s="5"/>
      <c r="IX1370" s="5"/>
      <c r="IY1370" s="4"/>
      <c r="IZ1370" s="6"/>
      <c r="JA1370" s="4"/>
      <c r="JB1370" s="6"/>
      <c r="JC1370" s="5"/>
      <c r="JD1370" s="5"/>
      <c r="JE1370" s="4"/>
      <c r="JF1370" s="6"/>
      <c r="JG1370" s="4"/>
      <c r="JH1370" s="6"/>
      <c r="JI1370" s="5"/>
      <c r="JJ1370" s="5"/>
      <c r="JK1370" s="4"/>
      <c r="JL1370" s="6"/>
      <c r="JM1370" s="4"/>
      <c r="JN1370" s="6"/>
      <c r="JO1370" s="5"/>
      <c r="JP1370" s="5"/>
      <c r="JQ1370" s="4"/>
      <c r="JR1370" s="6"/>
      <c r="JS1370" s="4"/>
      <c r="JT1370" s="6"/>
      <c r="JU1370" s="5"/>
      <c r="JV1370" s="5"/>
      <c r="JW1370" s="4"/>
      <c r="JX1370" s="6"/>
      <c r="JY1370" s="4"/>
      <c r="JZ1370" s="6"/>
      <c r="KA1370" s="5"/>
      <c r="KB1370" s="5"/>
      <c r="KC1370" s="4"/>
      <c r="KD1370" s="6"/>
      <c r="KE1370" s="4"/>
      <c r="KF1370" s="6"/>
      <c r="KG1370" s="5"/>
      <c r="KH1370" s="5"/>
      <c r="KI1370" s="4"/>
      <c r="KJ1370" s="6"/>
      <c r="KK1370" s="4"/>
      <c r="KL1370" s="6"/>
      <c r="KM1370" s="5"/>
      <c r="KN1370" s="5"/>
    </row>
    <row r="1371">
      <c r="A1371" s="3" t="s">
        <v>85</v>
      </c>
      <c r="B1371" s="3" t="s">
        <v>712</v>
      </c>
      <c r="C1371" s="3" t="s">
        <v>87</v>
      </c>
      <c r="D1371" s="3" t="s">
        <v>88</v>
      </c>
      <c r="E1371" s="3" t="s">
        <v>962</v>
      </c>
      <c r="F1371" s="3" t="s">
        <v>104</v>
      </c>
      <c r="G1371" s="3" t="s">
        <v>104</v>
      </c>
      <c r="H1371" s="3" t="s">
        <v>104</v>
      </c>
      <c r="I1371" s="3" t="s">
        <v>1310</v>
      </c>
      <c r="J1371" s="3" t="s">
        <v>1318</v>
      </c>
      <c r="K1371" s="4">
        <v>426</v>
      </c>
      <c r="L1371" s="4">
        <f>=ROUNDDOWN({0},0)</f>
      </c>
      <c r="M1371" s="4"/>
      <c r="N1371" s="5"/>
      <c r="O1371" s="4"/>
      <c r="P1371" s="4">
        <f>=ROUNDDOWN({0},0)</f>
      </c>
      <c r="Q1371" s="4"/>
      <c r="R1371" s="5"/>
      <c r="S1371" s="4"/>
      <c r="T1371" s="6"/>
      <c r="U1371" s="4"/>
      <c r="V1371" s="6"/>
      <c r="W1371" s="5"/>
      <c r="X1371" s="5"/>
      <c r="Y1371" s="4"/>
      <c r="Z1371" s="6"/>
      <c r="AA1371" s="4"/>
      <c r="AB1371" s="6"/>
      <c r="AC1371" s="5"/>
      <c r="AD1371" s="5"/>
      <c r="AE1371" s="4"/>
      <c r="AF1371" s="6"/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  <c r="AW1371" s="4"/>
      <c r="AX1371" s="6"/>
      <c r="AY1371" s="4"/>
      <c r="AZ1371" s="6"/>
      <c r="BA1371" s="5"/>
      <c r="BB1371" s="5"/>
      <c r="BC1371" s="4"/>
      <c r="BD1371" s="6"/>
      <c r="BE1371" s="4"/>
      <c r="BF1371" s="6"/>
      <c r="BG1371" s="5"/>
      <c r="BH1371" s="5"/>
      <c r="BI1371" s="4"/>
      <c r="BJ1371" s="6"/>
      <c r="BK1371" s="4"/>
      <c r="BL1371" s="6"/>
      <c r="BM1371" s="5"/>
      <c r="BN1371" s="5"/>
      <c r="BO1371" s="4"/>
      <c r="BP1371" s="6"/>
      <c r="BQ1371" s="4"/>
      <c r="BR1371" s="6"/>
      <c r="BS1371" s="5"/>
      <c r="BT1371" s="5"/>
      <c r="BU1371" s="4"/>
      <c r="BV1371" s="6"/>
      <c r="BW1371" s="4"/>
      <c r="BX1371" s="6"/>
      <c r="BY1371" s="5"/>
      <c r="BZ1371" s="5"/>
      <c r="CA1371" s="4"/>
      <c r="CB1371" s="6"/>
      <c r="CC1371" s="4"/>
      <c r="CD1371" s="6"/>
      <c r="CE1371" s="5"/>
      <c r="CF1371" s="5"/>
      <c r="CG1371" s="4"/>
      <c r="CH1371" s="6"/>
      <c r="CI1371" s="4"/>
      <c r="CJ1371" s="6"/>
      <c r="CK1371" s="5"/>
      <c r="CL1371" s="5"/>
      <c r="CM1371" s="4"/>
      <c r="CN1371" s="6"/>
      <c r="CO1371" s="4"/>
      <c r="CP1371" s="6"/>
      <c r="CQ1371" s="5"/>
      <c r="CR1371" s="5"/>
      <c r="CS1371" s="4"/>
      <c r="CT1371" s="6"/>
      <c r="CU1371" s="4"/>
      <c r="CV1371" s="6"/>
      <c r="CW1371" s="5"/>
      <c r="CX1371" s="5"/>
      <c r="CY1371" s="4"/>
      <c r="CZ1371" s="6"/>
      <c r="DA1371" s="4"/>
      <c r="DB1371" s="6"/>
      <c r="DC1371" s="5"/>
      <c r="DD1371" s="5"/>
      <c r="DE1371" s="4"/>
      <c r="DF1371" s="6"/>
      <c r="DG1371" s="4"/>
      <c r="DH1371" s="6"/>
      <c r="DI1371" s="5"/>
      <c r="DJ1371" s="5"/>
      <c r="DK1371" s="4"/>
      <c r="DL1371" s="6"/>
      <c r="DM1371" s="4"/>
      <c r="DN1371" s="6"/>
      <c r="DO1371" s="5"/>
      <c r="DP1371" s="5"/>
      <c r="DQ1371" s="4"/>
      <c r="DR1371" s="6"/>
      <c r="DS1371" s="4"/>
      <c r="DT1371" s="6"/>
      <c r="DU1371" s="5"/>
      <c r="DV1371" s="5"/>
      <c r="DW1371" s="4"/>
      <c r="DX1371" s="6"/>
      <c r="DY1371" s="4"/>
      <c r="DZ1371" s="6"/>
      <c r="EA1371" s="5"/>
      <c r="EB1371" s="5"/>
      <c r="EC1371" s="4"/>
      <c r="ED1371" s="6"/>
      <c r="EE1371" s="4"/>
      <c r="EF1371" s="6"/>
      <c r="EG1371" s="5"/>
      <c r="EH1371" s="5"/>
      <c r="EI1371" s="4"/>
      <c r="EJ1371" s="6"/>
      <c r="EK1371" s="4"/>
      <c r="EL1371" s="6"/>
      <c r="EM1371" s="5"/>
      <c r="EN1371" s="5"/>
      <c r="EO1371" s="4"/>
      <c r="EP1371" s="6"/>
      <c r="EQ1371" s="4"/>
      <c r="ER1371" s="6"/>
      <c r="ES1371" s="5"/>
      <c r="ET1371" s="5"/>
      <c r="EU1371" s="4"/>
      <c r="EV1371" s="6"/>
      <c r="EW1371" s="4"/>
      <c r="EX1371" s="6"/>
      <c r="EY1371" s="5"/>
      <c r="EZ1371" s="5"/>
      <c r="FA1371" s="4"/>
      <c r="FB1371" s="6"/>
      <c r="FC1371" s="4"/>
      <c r="FD1371" s="6"/>
      <c r="FE1371" s="5"/>
      <c r="FF1371" s="5"/>
      <c r="FG1371" s="4"/>
      <c r="FH1371" s="6"/>
      <c r="FI1371" s="4"/>
      <c r="FJ1371" s="6"/>
      <c r="FK1371" s="5"/>
      <c r="FL1371" s="5"/>
      <c r="FM1371" s="4"/>
      <c r="FN1371" s="6"/>
      <c r="FO1371" s="4"/>
      <c r="FP1371" s="6"/>
      <c r="FQ1371" s="5"/>
      <c r="FR1371" s="5"/>
      <c r="FS1371" s="4"/>
      <c r="FT1371" s="6"/>
      <c r="FU1371" s="4"/>
      <c r="FV1371" s="6"/>
      <c r="FW1371" s="5"/>
      <c r="FX1371" s="5"/>
      <c r="FY1371" s="4"/>
      <c r="FZ1371" s="6"/>
      <c r="GA1371" s="4"/>
      <c r="GB1371" s="6"/>
      <c r="GC1371" s="5"/>
      <c r="GD1371" s="5"/>
      <c r="GE1371" s="4"/>
      <c r="GF1371" s="6"/>
      <c r="GG1371" s="4"/>
      <c r="GH1371" s="6"/>
      <c r="GI1371" s="5"/>
      <c r="GJ1371" s="5"/>
      <c r="GK1371" s="4"/>
      <c r="GL1371" s="6"/>
      <c r="GM1371" s="4"/>
      <c r="GN1371" s="6"/>
      <c r="GO1371" s="5"/>
      <c r="GP1371" s="5"/>
      <c r="GQ1371" s="4"/>
      <c r="GR1371" s="6"/>
      <c r="GS1371" s="4"/>
      <c r="GT1371" s="6"/>
      <c r="GU1371" s="5"/>
      <c r="GV1371" s="5"/>
      <c r="GW1371" s="4"/>
      <c r="GX1371" s="6"/>
      <c r="GY1371" s="4"/>
      <c r="GZ1371" s="6"/>
      <c r="HA1371" s="5"/>
      <c r="HB1371" s="5"/>
      <c r="HC1371" s="4"/>
      <c r="HD1371" s="6"/>
      <c r="HE1371" s="4"/>
      <c r="HF1371" s="6"/>
      <c r="HG1371" s="5"/>
      <c r="HH1371" s="5"/>
      <c r="HI1371" s="4"/>
      <c r="HJ1371" s="6"/>
      <c r="HK1371" s="4"/>
      <c r="HL1371" s="6"/>
      <c r="HM1371" s="5"/>
      <c r="HN1371" s="5"/>
      <c r="HO1371" s="4"/>
      <c r="HP1371" s="6"/>
      <c r="HQ1371" s="4"/>
      <c r="HR1371" s="6"/>
      <c r="HS1371" s="5"/>
      <c r="HT1371" s="5"/>
      <c r="HU1371" s="4"/>
      <c r="HV1371" s="6"/>
      <c r="HW1371" s="4"/>
      <c r="HX1371" s="6"/>
      <c r="HY1371" s="5"/>
      <c r="HZ1371" s="5"/>
      <c r="IA1371" s="4"/>
      <c r="IB1371" s="6"/>
      <c r="IC1371" s="4"/>
      <c r="ID1371" s="6"/>
      <c r="IE1371" s="5"/>
      <c r="IF1371" s="5"/>
      <c r="IG1371" s="4"/>
      <c r="IH1371" s="6"/>
      <c r="II1371" s="4"/>
      <c r="IJ1371" s="6"/>
      <c r="IK1371" s="5"/>
      <c r="IL1371" s="5"/>
      <c r="IM1371" s="4"/>
      <c r="IN1371" s="6"/>
      <c r="IO1371" s="4"/>
      <c r="IP1371" s="6"/>
      <c r="IQ1371" s="5"/>
      <c r="IR1371" s="5"/>
      <c r="IS1371" s="4"/>
      <c r="IT1371" s="6"/>
      <c r="IU1371" s="4"/>
      <c r="IV1371" s="6"/>
      <c r="IW1371" s="5"/>
      <c r="IX1371" s="5"/>
      <c r="IY1371" s="4"/>
      <c r="IZ1371" s="6"/>
      <c r="JA1371" s="4"/>
      <c r="JB1371" s="6"/>
      <c r="JC1371" s="5"/>
      <c r="JD1371" s="5"/>
      <c r="JE1371" s="4"/>
      <c r="JF1371" s="6"/>
      <c r="JG1371" s="4"/>
      <c r="JH1371" s="6"/>
      <c r="JI1371" s="5"/>
      <c r="JJ1371" s="5"/>
      <c r="JK1371" s="4"/>
      <c r="JL1371" s="6"/>
      <c r="JM1371" s="4"/>
      <c r="JN1371" s="6"/>
      <c r="JO1371" s="5"/>
      <c r="JP1371" s="5"/>
      <c r="JQ1371" s="4"/>
      <c r="JR1371" s="6"/>
      <c r="JS1371" s="4"/>
      <c r="JT1371" s="6"/>
      <c r="JU1371" s="5"/>
      <c r="JV1371" s="5"/>
      <c r="JW1371" s="4"/>
      <c r="JX1371" s="6"/>
      <c r="JY1371" s="4"/>
      <c r="JZ1371" s="6"/>
      <c r="KA1371" s="5"/>
      <c r="KB1371" s="5"/>
      <c r="KC1371" s="4"/>
      <c r="KD1371" s="6"/>
      <c r="KE1371" s="4"/>
      <c r="KF1371" s="6"/>
      <c r="KG1371" s="5"/>
      <c r="KH1371" s="5"/>
      <c r="KI1371" s="4"/>
      <c r="KJ1371" s="6"/>
      <c r="KK1371" s="4"/>
      <c r="KL1371" s="6"/>
      <c r="KM1371" s="5"/>
      <c r="KN1371" s="5"/>
    </row>
    <row r="1372">
      <c r="A1372" s="3" t="s">
        <v>85</v>
      </c>
      <c r="B1372" s="3" t="s">
        <v>712</v>
      </c>
      <c r="C1372" s="3" t="s">
        <v>87</v>
      </c>
      <c r="D1372" s="3" t="s">
        <v>88</v>
      </c>
      <c r="E1372" s="3" t="s">
        <v>963</v>
      </c>
      <c r="F1372" s="3" t="s">
        <v>104</v>
      </c>
      <c r="G1372" s="3" t="s">
        <v>104</v>
      </c>
      <c r="H1372" s="3" t="s">
        <v>104</v>
      </c>
      <c r="I1372" s="3" t="s">
        <v>1327</v>
      </c>
      <c r="J1372" s="3" t="s">
        <v>1318</v>
      </c>
      <c r="K1372" s="4"/>
      <c r="L1372" s="4">
        <f>=ROUNDDOWN({0},0)</f>
      </c>
      <c r="M1372" s="4">
        <v>440</v>
      </c>
      <c r="N1372" s="5"/>
      <c r="O1372" s="4"/>
      <c r="P1372" s="4">
        <f>=ROUNDDOWN({0},0)</f>
      </c>
      <c r="Q1372" s="4"/>
      <c r="R1372" s="5"/>
      <c r="S1372" s="4"/>
      <c r="T1372" s="6"/>
      <c r="U1372" s="4"/>
      <c r="V1372" s="6"/>
      <c r="W1372" s="5"/>
      <c r="X1372" s="5"/>
      <c r="Y1372" s="4"/>
      <c r="Z1372" s="6"/>
      <c r="AA1372" s="4"/>
      <c r="AB1372" s="6"/>
      <c r="AC1372" s="5"/>
      <c r="AD1372" s="5"/>
      <c r="AE1372" s="4"/>
      <c r="AF1372" s="6"/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  <c r="AW1372" s="4"/>
      <c r="AX1372" s="6"/>
      <c r="AY1372" s="4"/>
      <c r="AZ1372" s="6"/>
      <c r="BA1372" s="5"/>
      <c r="BB1372" s="5"/>
      <c r="BC1372" s="4"/>
      <c r="BD1372" s="6"/>
      <c r="BE1372" s="4"/>
      <c r="BF1372" s="6"/>
      <c r="BG1372" s="5"/>
      <c r="BH1372" s="5"/>
      <c r="BI1372" s="4"/>
      <c r="BJ1372" s="6"/>
      <c r="BK1372" s="4"/>
      <c r="BL1372" s="6"/>
      <c r="BM1372" s="5"/>
      <c r="BN1372" s="5"/>
      <c r="BO1372" s="4"/>
      <c r="BP1372" s="6"/>
      <c r="BQ1372" s="4"/>
      <c r="BR1372" s="6"/>
      <c r="BS1372" s="5"/>
      <c r="BT1372" s="5"/>
      <c r="BU1372" s="4"/>
      <c r="BV1372" s="6"/>
      <c r="BW1372" s="4"/>
      <c r="BX1372" s="6"/>
      <c r="BY1372" s="5"/>
      <c r="BZ1372" s="5"/>
      <c r="CA1372" s="4"/>
      <c r="CB1372" s="6"/>
      <c r="CC1372" s="4"/>
      <c r="CD1372" s="6"/>
      <c r="CE1372" s="5"/>
      <c r="CF1372" s="5"/>
      <c r="CG1372" s="4"/>
      <c r="CH1372" s="6"/>
      <c r="CI1372" s="4"/>
      <c r="CJ1372" s="6"/>
      <c r="CK1372" s="5"/>
      <c r="CL1372" s="5"/>
      <c r="CM1372" s="4"/>
      <c r="CN1372" s="6"/>
      <c r="CO1372" s="4"/>
      <c r="CP1372" s="6"/>
      <c r="CQ1372" s="5"/>
      <c r="CR1372" s="5"/>
      <c r="CS1372" s="4"/>
      <c r="CT1372" s="6"/>
      <c r="CU1372" s="4"/>
      <c r="CV1372" s="6"/>
      <c r="CW1372" s="5"/>
      <c r="CX1372" s="5"/>
      <c r="CY1372" s="4"/>
      <c r="CZ1372" s="6"/>
      <c r="DA1372" s="4"/>
      <c r="DB1372" s="6"/>
      <c r="DC1372" s="5"/>
      <c r="DD1372" s="5"/>
      <c r="DE1372" s="4"/>
      <c r="DF1372" s="6"/>
      <c r="DG1372" s="4"/>
      <c r="DH1372" s="6"/>
      <c r="DI1372" s="5"/>
      <c r="DJ1372" s="5"/>
      <c r="DK1372" s="4"/>
      <c r="DL1372" s="6"/>
      <c r="DM1372" s="4"/>
      <c r="DN1372" s="6"/>
      <c r="DO1372" s="5"/>
      <c r="DP1372" s="5"/>
      <c r="DQ1372" s="4"/>
      <c r="DR1372" s="6"/>
      <c r="DS1372" s="4"/>
      <c r="DT1372" s="6"/>
      <c r="DU1372" s="5"/>
      <c r="DV1372" s="5"/>
      <c r="DW1372" s="4"/>
      <c r="DX1372" s="6"/>
      <c r="DY1372" s="4"/>
      <c r="DZ1372" s="6"/>
      <c r="EA1372" s="5"/>
      <c r="EB1372" s="5"/>
      <c r="EC1372" s="4"/>
      <c r="ED1372" s="6"/>
      <c r="EE1372" s="4"/>
      <c r="EF1372" s="6"/>
      <c r="EG1372" s="5"/>
      <c r="EH1372" s="5"/>
      <c r="EI1372" s="4"/>
      <c r="EJ1372" s="6"/>
      <c r="EK1372" s="4"/>
      <c r="EL1372" s="6"/>
      <c r="EM1372" s="5"/>
      <c r="EN1372" s="5"/>
      <c r="EO1372" s="4"/>
      <c r="EP1372" s="6"/>
      <c r="EQ1372" s="4"/>
      <c r="ER1372" s="6"/>
      <c r="ES1372" s="5"/>
      <c r="ET1372" s="5"/>
      <c r="EU1372" s="4"/>
      <c r="EV1372" s="6"/>
      <c r="EW1372" s="4"/>
      <c r="EX1372" s="6"/>
      <c r="EY1372" s="5"/>
      <c r="EZ1372" s="5"/>
      <c r="FA1372" s="4"/>
      <c r="FB1372" s="6"/>
      <c r="FC1372" s="4"/>
      <c r="FD1372" s="6"/>
      <c r="FE1372" s="5"/>
      <c r="FF1372" s="5"/>
      <c r="FG1372" s="4"/>
      <c r="FH1372" s="6"/>
      <c r="FI1372" s="4"/>
      <c r="FJ1372" s="6"/>
      <c r="FK1372" s="5"/>
      <c r="FL1372" s="5"/>
      <c r="FM1372" s="4"/>
      <c r="FN1372" s="6"/>
      <c r="FO1372" s="4"/>
      <c r="FP1372" s="6"/>
      <c r="FQ1372" s="5"/>
      <c r="FR1372" s="5"/>
      <c r="FS1372" s="4"/>
      <c r="FT1372" s="6"/>
      <c r="FU1372" s="4"/>
      <c r="FV1372" s="6"/>
      <c r="FW1372" s="5"/>
      <c r="FX1372" s="5"/>
      <c r="FY1372" s="4"/>
      <c r="FZ1372" s="6"/>
      <c r="GA1372" s="4"/>
      <c r="GB1372" s="6"/>
      <c r="GC1372" s="5"/>
      <c r="GD1372" s="5"/>
      <c r="GE1372" s="4"/>
      <c r="GF1372" s="6"/>
      <c r="GG1372" s="4"/>
      <c r="GH1372" s="6"/>
      <c r="GI1372" s="5"/>
      <c r="GJ1372" s="5"/>
      <c r="GK1372" s="4"/>
      <c r="GL1372" s="6"/>
      <c r="GM1372" s="4"/>
      <c r="GN1372" s="6"/>
      <c r="GO1372" s="5"/>
      <c r="GP1372" s="5"/>
      <c r="GQ1372" s="4"/>
      <c r="GR1372" s="6"/>
      <c r="GS1372" s="4"/>
      <c r="GT1372" s="6"/>
      <c r="GU1372" s="5"/>
      <c r="GV1372" s="5"/>
      <c r="GW1372" s="4"/>
      <c r="GX1372" s="6"/>
      <c r="GY1372" s="4"/>
      <c r="GZ1372" s="6"/>
      <c r="HA1372" s="5"/>
      <c r="HB1372" s="5"/>
      <c r="HC1372" s="4"/>
      <c r="HD1372" s="6"/>
      <c r="HE1372" s="4"/>
      <c r="HF1372" s="6"/>
      <c r="HG1372" s="5"/>
      <c r="HH1372" s="5"/>
      <c r="HI1372" s="4"/>
      <c r="HJ1372" s="6"/>
      <c r="HK1372" s="4"/>
      <c r="HL1372" s="6"/>
      <c r="HM1372" s="5"/>
      <c r="HN1372" s="5"/>
      <c r="HO1372" s="4"/>
      <c r="HP1372" s="6"/>
      <c r="HQ1372" s="4"/>
      <c r="HR1372" s="6"/>
      <c r="HS1372" s="5"/>
      <c r="HT1372" s="5"/>
      <c r="HU1372" s="4"/>
      <c r="HV1372" s="6"/>
      <c r="HW1372" s="4"/>
      <c r="HX1372" s="6"/>
      <c r="HY1372" s="5"/>
      <c r="HZ1372" s="5"/>
      <c r="IA1372" s="4"/>
      <c r="IB1372" s="6"/>
      <c r="IC1372" s="4"/>
      <c r="ID1372" s="6"/>
      <c r="IE1372" s="5"/>
      <c r="IF1372" s="5"/>
      <c r="IG1372" s="4"/>
      <c r="IH1372" s="6"/>
      <c r="II1372" s="4"/>
      <c r="IJ1372" s="6"/>
      <c r="IK1372" s="5"/>
      <c r="IL1372" s="5"/>
      <c r="IM1372" s="4"/>
      <c r="IN1372" s="6"/>
      <c r="IO1372" s="4"/>
      <c r="IP1372" s="6"/>
      <c r="IQ1372" s="5"/>
      <c r="IR1372" s="5"/>
      <c r="IS1372" s="4"/>
      <c r="IT1372" s="6"/>
      <c r="IU1372" s="4"/>
      <c r="IV1372" s="6"/>
      <c r="IW1372" s="5"/>
      <c r="IX1372" s="5"/>
      <c r="IY1372" s="4"/>
      <c r="IZ1372" s="6"/>
      <c r="JA1372" s="4"/>
      <c r="JB1372" s="6"/>
      <c r="JC1372" s="5"/>
      <c r="JD1372" s="5"/>
      <c r="JE1372" s="4"/>
      <c r="JF1372" s="6"/>
      <c r="JG1372" s="4"/>
      <c r="JH1372" s="6"/>
      <c r="JI1372" s="5"/>
      <c r="JJ1372" s="5"/>
      <c r="JK1372" s="4"/>
      <c r="JL1372" s="6"/>
      <c r="JM1372" s="4"/>
      <c r="JN1372" s="6"/>
      <c r="JO1372" s="5"/>
      <c r="JP1372" s="5"/>
      <c r="JQ1372" s="4"/>
      <c r="JR1372" s="6"/>
      <c r="JS1372" s="4"/>
      <c r="JT1372" s="6"/>
      <c r="JU1372" s="5"/>
      <c r="JV1372" s="5"/>
      <c r="JW1372" s="4"/>
      <c r="JX1372" s="6"/>
      <c r="JY1372" s="4"/>
      <c r="JZ1372" s="6"/>
      <c r="KA1372" s="5"/>
      <c r="KB1372" s="5"/>
      <c r="KC1372" s="4"/>
      <c r="KD1372" s="6"/>
      <c r="KE1372" s="4"/>
      <c r="KF1372" s="6"/>
      <c r="KG1372" s="5"/>
      <c r="KH1372" s="5"/>
      <c r="KI1372" s="4"/>
      <c r="KJ1372" s="6"/>
      <c r="KK1372" s="4"/>
      <c r="KL1372" s="6"/>
      <c r="KM1372" s="5"/>
      <c r="KN1372" s="5"/>
    </row>
    <row r="1373">
      <c r="A1373" s="3" t="s">
        <v>85</v>
      </c>
      <c r="B1373" s="3" t="s">
        <v>712</v>
      </c>
      <c r="C1373" s="3" t="s">
        <v>87</v>
      </c>
      <c r="D1373" s="3" t="s">
        <v>88</v>
      </c>
      <c r="E1373" s="3" t="s">
        <v>958</v>
      </c>
      <c r="F1373" s="3" t="s">
        <v>104</v>
      </c>
      <c r="G1373" s="3" t="s">
        <v>104</v>
      </c>
      <c r="H1373" s="3" t="s">
        <v>104</v>
      </c>
      <c r="I1373" s="3" t="s">
        <v>1312</v>
      </c>
      <c r="J1373" s="3" t="s">
        <v>1318</v>
      </c>
      <c r="K1373" s="4"/>
      <c r="L1373" s="4">
        <f>=ROUNDDOWN({0},0)</f>
      </c>
      <c r="M1373" s="4"/>
      <c r="N1373" s="5"/>
      <c r="O1373" s="4"/>
      <c r="P1373" s="4">
        <f>=ROUNDDOWN({0},0)</f>
      </c>
      <c r="Q1373" s="4"/>
      <c r="R1373" s="5"/>
      <c r="S1373" s="4"/>
      <c r="T1373" s="6"/>
      <c r="U1373" s="4"/>
      <c r="V1373" s="6"/>
      <c r="W1373" s="5"/>
      <c r="X1373" s="5"/>
      <c r="Y1373" s="4"/>
      <c r="Z1373" s="6"/>
      <c r="AA1373" s="4"/>
      <c r="AB1373" s="6"/>
      <c r="AC1373" s="5"/>
      <c r="AD1373" s="5"/>
      <c r="AE1373" s="4"/>
      <c r="AF1373" s="6"/>
      <c r="AG1373" s="4"/>
      <c r="AH1373" s="6"/>
      <c r="AI1373" s="5"/>
      <c r="AJ1373" s="5"/>
      <c r="AK1373" s="4"/>
      <c r="AL1373" s="6"/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  <c r="AW1373" s="4"/>
      <c r="AX1373" s="6"/>
      <c r="AY1373" s="4"/>
      <c r="AZ1373" s="6"/>
      <c r="BA1373" s="5"/>
      <c r="BB1373" s="5"/>
      <c r="BC1373" s="4"/>
      <c r="BD1373" s="6"/>
      <c r="BE1373" s="4"/>
      <c r="BF1373" s="6"/>
      <c r="BG1373" s="5"/>
      <c r="BH1373" s="5"/>
      <c r="BI1373" s="4"/>
      <c r="BJ1373" s="6"/>
      <c r="BK1373" s="4"/>
      <c r="BL1373" s="6"/>
      <c r="BM1373" s="5"/>
      <c r="BN1373" s="5"/>
      <c r="BO1373" s="4"/>
      <c r="BP1373" s="6"/>
      <c r="BQ1373" s="4"/>
      <c r="BR1373" s="6"/>
      <c r="BS1373" s="5"/>
      <c r="BT1373" s="5"/>
      <c r="BU1373" s="4"/>
      <c r="BV1373" s="6"/>
      <c r="BW1373" s="4"/>
      <c r="BX1373" s="6"/>
      <c r="BY1373" s="5"/>
      <c r="BZ1373" s="5"/>
      <c r="CA1373" s="4"/>
      <c r="CB1373" s="6"/>
      <c r="CC1373" s="4"/>
      <c r="CD1373" s="6"/>
      <c r="CE1373" s="5"/>
      <c r="CF1373" s="5"/>
      <c r="CG1373" s="4"/>
      <c r="CH1373" s="6"/>
      <c r="CI1373" s="4"/>
      <c r="CJ1373" s="6"/>
      <c r="CK1373" s="5"/>
      <c r="CL1373" s="5"/>
      <c r="CM1373" s="4"/>
      <c r="CN1373" s="6"/>
      <c r="CO1373" s="4"/>
      <c r="CP1373" s="6"/>
      <c r="CQ1373" s="5"/>
      <c r="CR1373" s="5"/>
      <c r="CS1373" s="4"/>
      <c r="CT1373" s="6"/>
      <c r="CU1373" s="4"/>
      <c r="CV1373" s="6"/>
      <c r="CW1373" s="5"/>
      <c r="CX1373" s="5"/>
      <c r="CY1373" s="4"/>
      <c r="CZ1373" s="6"/>
      <c r="DA1373" s="4"/>
      <c r="DB1373" s="6"/>
      <c r="DC1373" s="5"/>
      <c r="DD1373" s="5"/>
      <c r="DE1373" s="4"/>
      <c r="DF1373" s="6"/>
      <c r="DG1373" s="4"/>
      <c r="DH1373" s="6"/>
      <c r="DI1373" s="5"/>
      <c r="DJ1373" s="5"/>
      <c r="DK1373" s="4"/>
      <c r="DL1373" s="6"/>
      <c r="DM1373" s="4"/>
      <c r="DN1373" s="6"/>
      <c r="DO1373" s="5"/>
      <c r="DP1373" s="5"/>
      <c r="DQ1373" s="4"/>
      <c r="DR1373" s="6"/>
      <c r="DS1373" s="4"/>
      <c r="DT1373" s="6"/>
      <c r="DU1373" s="5"/>
      <c r="DV1373" s="5"/>
      <c r="DW1373" s="4"/>
      <c r="DX1373" s="6"/>
      <c r="DY1373" s="4"/>
      <c r="DZ1373" s="6"/>
      <c r="EA1373" s="5"/>
      <c r="EB1373" s="5"/>
      <c r="EC1373" s="4"/>
      <c r="ED1373" s="6"/>
      <c r="EE1373" s="4"/>
      <c r="EF1373" s="6"/>
      <c r="EG1373" s="5"/>
      <c r="EH1373" s="5"/>
      <c r="EI1373" s="4"/>
      <c r="EJ1373" s="6"/>
      <c r="EK1373" s="4"/>
      <c r="EL1373" s="6"/>
      <c r="EM1373" s="5"/>
      <c r="EN1373" s="5"/>
      <c r="EO1373" s="4"/>
      <c r="EP1373" s="6"/>
      <c r="EQ1373" s="4"/>
      <c r="ER1373" s="6"/>
      <c r="ES1373" s="5"/>
      <c r="ET1373" s="5"/>
      <c r="EU1373" s="4"/>
      <c r="EV1373" s="6"/>
      <c r="EW1373" s="4"/>
      <c r="EX1373" s="6"/>
      <c r="EY1373" s="5"/>
      <c r="EZ1373" s="5"/>
      <c r="FA1373" s="4"/>
      <c r="FB1373" s="6"/>
      <c r="FC1373" s="4"/>
      <c r="FD1373" s="6"/>
      <c r="FE1373" s="5"/>
      <c r="FF1373" s="5"/>
      <c r="FG1373" s="4"/>
      <c r="FH1373" s="6"/>
      <c r="FI1373" s="4"/>
      <c r="FJ1373" s="6"/>
      <c r="FK1373" s="5"/>
      <c r="FL1373" s="5"/>
      <c r="FM1373" s="4"/>
      <c r="FN1373" s="6"/>
      <c r="FO1373" s="4"/>
      <c r="FP1373" s="6"/>
      <c r="FQ1373" s="5"/>
      <c r="FR1373" s="5"/>
      <c r="FS1373" s="4"/>
      <c r="FT1373" s="6"/>
      <c r="FU1373" s="4"/>
      <c r="FV1373" s="6"/>
      <c r="FW1373" s="5"/>
      <c r="FX1373" s="5"/>
      <c r="FY1373" s="4"/>
      <c r="FZ1373" s="6"/>
      <c r="GA1373" s="4"/>
      <c r="GB1373" s="6"/>
      <c r="GC1373" s="5"/>
      <c r="GD1373" s="5"/>
      <c r="GE1373" s="4"/>
      <c r="GF1373" s="6"/>
      <c r="GG1373" s="4"/>
      <c r="GH1373" s="6"/>
      <c r="GI1373" s="5"/>
      <c r="GJ1373" s="5"/>
      <c r="GK1373" s="4"/>
      <c r="GL1373" s="6"/>
      <c r="GM1373" s="4"/>
      <c r="GN1373" s="6"/>
      <c r="GO1373" s="5"/>
      <c r="GP1373" s="5"/>
      <c r="GQ1373" s="4"/>
      <c r="GR1373" s="6"/>
      <c r="GS1373" s="4"/>
      <c r="GT1373" s="6"/>
      <c r="GU1373" s="5"/>
      <c r="GV1373" s="5"/>
      <c r="GW1373" s="4"/>
      <c r="GX1373" s="6"/>
      <c r="GY1373" s="4"/>
      <c r="GZ1373" s="6"/>
      <c r="HA1373" s="5"/>
      <c r="HB1373" s="5"/>
      <c r="HC1373" s="4"/>
      <c r="HD1373" s="6"/>
      <c r="HE1373" s="4"/>
      <c r="HF1373" s="6"/>
      <c r="HG1373" s="5"/>
      <c r="HH1373" s="5"/>
      <c r="HI1373" s="4"/>
      <c r="HJ1373" s="6"/>
      <c r="HK1373" s="4"/>
      <c r="HL1373" s="6"/>
      <c r="HM1373" s="5"/>
      <c r="HN1373" s="5"/>
      <c r="HO1373" s="4"/>
      <c r="HP1373" s="6"/>
      <c r="HQ1373" s="4"/>
      <c r="HR1373" s="6"/>
      <c r="HS1373" s="5"/>
      <c r="HT1373" s="5"/>
      <c r="HU1373" s="4"/>
      <c r="HV1373" s="6"/>
      <c r="HW1373" s="4"/>
      <c r="HX1373" s="6"/>
      <c r="HY1373" s="5"/>
      <c r="HZ1373" s="5"/>
      <c r="IA1373" s="4"/>
      <c r="IB1373" s="6"/>
      <c r="IC1373" s="4"/>
      <c r="ID1373" s="6"/>
      <c r="IE1373" s="5"/>
      <c r="IF1373" s="5"/>
      <c r="IG1373" s="4"/>
      <c r="IH1373" s="6"/>
      <c r="II1373" s="4"/>
      <c r="IJ1373" s="6"/>
      <c r="IK1373" s="5"/>
      <c r="IL1373" s="5"/>
      <c r="IM1373" s="4"/>
      <c r="IN1373" s="6"/>
      <c r="IO1373" s="4"/>
      <c r="IP1373" s="6"/>
      <c r="IQ1373" s="5"/>
      <c r="IR1373" s="5"/>
      <c r="IS1373" s="4"/>
      <c r="IT1373" s="6"/>
      <c r="IU1373" s="4"/>
      <c r="IV1373" s="6"/>
      <c r="IW1373" s="5"/>
      <c r="IX1373" s="5"/>
      <c r="IY1373" s="4"/>
      <c r="IZ1373" s="6"/>
      <c r="JA1373" s="4"/>
      <c r="JB1373" s="6"/>
      <c r="JC1373" s="5"/>
      <c r="JD1373" s="5"/>
      <c r="JE1373" s="4"/>
      <c r="JF1373" s="6"/>
      <c r="JG1373" s="4"/>
      <c r="JH1373" s="6"/>
      <c r="JI1373" s="5"/>
      <c r="JJ1373" s="5"/>
      <c r="JK1373" s="4"/>
      <c r="JL1373" s="6"/>
      <c r="JM1373" s="4"/>
      <c r="JN1373" s="6"/>
      <c r="JO1373" s="5"/>
      <c r="JP1373" s="5"/>
      <c r="JQ1373" s="4"/>
      <c r="JR1373" s="6"/>
      <c r="JS1373" s="4"/>
      <c r="JT1373" s="6"/>
      <c r="JU1373" s="5"/>
      <c r="JV1373" s="5"/>
      <c r="JW1373" s="4"/>
      <c r="JX1373" s="6"/>
      <c r="JY1373" s="4"/>
      <c r="JZ1373" s="6"/>
      <c r="KA1373" s="5"/>
      <c r="KB1373" s="5"/>
      <c r="KC1373" s="4"/>
      <c r="KD1373" s="6"/>
      <c r="KE1373" s="4"/>
      <c r="KF1373" s="6"/>
      <c r="KG1373" s="5"/>
      <c r="KH1373" s="5"/>
      <c r="KI1373" s="4"/>
      <c r="KJ1373" s="6"/>
      <c r="KK1373" s="4"/>
      <c r="KL1373" s="6"/>
      <c r="KM1373" s="5"/>
      <c r="KN1373" s="5"/>
    </row>
    <row r="1374">
      <c r="A1374" s="3" t="s">
        <v>85</v>
      </c>
      <c r="B1374" s="3" t="s">
        <v>712</v>
      </c>
      <c r="C1374" s="3" t="s">
        <v>87</v>
      </c>
      <c r="D1374" s="3" t="s">
        <v>88</v>
      </c>
      <c r="E1374" s="3" t="s">
        <v>960</v>
      </c>
      <c r="F1374" s="3" t="s">
        <v>104</v>
      </c>
      <c r="G1374" s="3" t="s">
        <v>104</v>
      </c>
      <c r="H1374" s="3" t="s">
        <v>104</v>
      </c>
      <c r="I1374" s="3" t="s">
        <v>1312</v>
      </c>
      <c r="J1374" s="3" t="s">
        <v>1318</v>
      </c>
      <c r="K1374" s="4"/>
      <c r="L1374" s="4">
        <f>=ROUNDDOWN({0},0)</f>
      </c>
      <c r="M1374" s="4"/>
      <c r="N1374" s="5"/>
      <c r="O1374" s="4"/>
      <c r="P1374" s="4">
        <f>=ROUNDDOWN({0},0)</f>
      </c>
      <c r="Q1374" s="4"/>
      <c r="R1374" s="5"/>
      <c r="S1374" s="4"/>
      <c r="T1374" s="6"/>
      <c r="U1374" s="4"/>
      <c r="V1374" s="6"/>
      <c r="W1374" s="5"/>
      <c r="X1374" s="5"/>
      <c r="Y1374" s="4"/>
      <c r="Z1374" s="6"/>
      <c r="AA1374" s="4"/>
      <c r="AB1374" s="6"/>
      <c r="AC1374" s="5"/>
      <c r="AD1374" s="5"/>
      <c r="AE1374" s="4"/>
      <c r="AF1374" s="6"/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  <c r="AW1374" s="4"/>
      <c r="AX1374" s="6"/>
      <c r="AY1374" s="4"/>
      <c r="AZ1374" s="6"/>
      <c r="BA1374" s="5"/>
      <c r="BB1374" s="5"/>
      <c r="BC1374" s="4"/>
      <c r="BD1374" s="6"/>
      <c r="BE1374" s="4"/>
      <c r="BF1374" s="6"/>
      <c r="BG1374" s="5"/>
      <c r="BH1374" s="5"/>
      <c r="BI1374" s="4"/>
      <c r="BJ1374" s="6"/>
      <c r="BK1374" s="4"/>
      <c r="BL1374" s="6"/>
      <c r="BM1374" s="5"/>
      <c r="BN1374" s="5"/>
      <c r="BO1374" s="4"/>
      <c r="BP1374" s="6"/>
      <c r="BQ1374" s="4"/>
      <c r="BR1374" s="6"/>
      <c r="BS1374" s="5"/>
      <c r="BT1374" s="5"/>
      <c r="BU1374" s="4"/>
      <c r="BV1374" s="6"/>
      <c r="BW1374" s="4"/>
      <c r="BX1374" s="6"/>
      <c r="BY1374" s="5"/>
      <c r="BZ1374" s="5"/>
      <c r="CA1374" s="4"/>
      <c r="CB1374" s="6"/>
      <c r="CC1374" s="4"/>
      <c r="CD1374" s="6"/>
      <c r="CE1374" s="5"/>
      <c r="CF1374" s="5"/>
      <c r="CG1374" s="4"/>
      <c r="CH1374" s="6"/>
      <c r="CI1374" s="4"/>
      <c r="CJ1374" s="6"/>
      <c r="CK1374" s="5"/>
      <c r="CL1374" s="5"/>
      <c r="CM1374" s="4"/>
      <c r="CN1374" s="6"/>
      <c r="CO1374" s="4"/>
      <c r="CP1374" s="6"/>
      <c r="CQ1374" s="5"/>
      <c r="CR1374" s="5"/>
      <c r="CS1374" s="4"/>
      <c r="CT1374" s="6"/>
      <c r="CU1374" s="4"/>
      <c r="CV1374" s="6"/>
      <c r="CW1374" s="5"/>
      <c r="CX1374" s="5"/>
      <c r="CY1374" s="4"/>
      <c r="CZ1374" s="6"/>
      <c r="DA1374" s="4"/>
      <c r="DB1374" s="6"/>
      <c r="DC1374" s="5"/>
      <c r="DD1374" s="5"/>
      <c r="DE1374" s="4"/>
      <c r="DF1374" s="6"/>
      <c r="DG1374" s="4"/>
      <c r="DH1374" s="6"/>
      <c r="DI1374" s="5"/>
      <c r="DJ1374" s="5"/>
      <c r="DK1374" s="4"/>
      <c r="DL1374" s="6"/>
      <c r="DM1374" s="4"/>
      <c r="DN1374" s="6"/>
      <c r="DO1374" s="5"/>
      <c r="DP1374" s="5"/>
      <c r="DQ1374" s="4"/>
      <c r="DR1374" s="6"/>
      <c r="DS1374" s="4"/>
      <c r="DT1374" s="6"/>
      <c r="DU1374" s="5"/>
      <c r="DV1374" s="5"/>
      <c r="DW1374" s="4"/>
      <c r="DX1374" s="6"/>
      <c r="DY1374" s="4"/>
      <c r="DZ1374" s="6"/>
      <c r="EA1374" s="5"/>
      <c r="EB1374" s="5"/>
      <c r="EC1374" s="4"/>
      <c r="ED1374" s="6"/>
      <c r="EE1374" s="4"/>
      <c r="EF1374" s="6"/>
      <c r="EG1374" s="5"/>
      <c r="EH1374" s="5"/>
      <c r="EI1374" s="4"/>
      <c r="EJ1374" s="6"/>
      <c r="EK1374" s="4"/>
      <c r="EL1374" s="6"/>
      <c r="EM1374" s="5"/>
      <c r="EN1374" s="5"/>
      <c r="EO1374" s="4"/>
      <c r="EP1374" s="6"/>
      <c r="EQ1374" s="4"/>
      <c r="ER1374" s="6"/>
      <c r="ES1374" s="5"/>
      <c r="ET1374" s="5"/>
      <c r="EU1374" s="4"/>
      <c r="EV1374" s="6"/>
      <c r="EW1374" s="4"/>
      <c r="EX1374" s="6"/>
      <c r="EY1374" s="5"/>
      <c r="EZ1374" s="5"/>
      <c r="FA1374" s="4"/>
      <c r="FB1374" s="6"/>
      <c r="FC1374" s="4"/>
      <c r="FD1374" s="6"/>
      <c r="FE1374" s="5"/>
      <c r="FF1374" s="5"/>
      <c r="FG1374" s="4"/>
      <c r="FH1374" s="6"/>
      <c r="FI1374" s="4"/>
      <c r="FJ1374" s="6"/>
      <c r="FK1374" s="5"/>
      <c r="FL1374" s="5"/>
      <c r="FM1374" s="4"/>
      <c r="FN1374" s="6"/>
      <c r="FO1374" s="4"/>
      <c r="FP1374" s="6"/>
      <c r="FQ1374" s="5"/>
      <c r="FR1374" s="5"/>
      <c r="FS1374" s="4"/>
      <c r="FT1374" s="6"/>
      <c r="FU1374" s="4"/>
      <c r="FV1374" s="6"/>
      <c r="FW1374" s="5"/>
      <c r="FX1374" s="5"/>
      <c r="FY1374" s="4"/>
      <c r="FZ1374" s="6"/>
      <c r="GA1374" s="4"/>
      <c r="GB1374" s="6"/>
      <c r="GC1374" s="5"/>
      <c r="GD1374" s="5"/>
      <c r="GE1374" s="4"/>
      <c r="GF1374" s="6"/>
      <c r="GG1374" s="4"/>
      <c r="GH1374" s="6"/>
      <c r="GI1374" s="5"/>
      <c r="GJ1374" s="5"/>
      <c r="GK1374" s="4"/>
      <c r="GL1374" s="6"/>
      <c r="GM1374" s="4"/>
      <c r="GN1374" s="6"/>
      <c r="GO1374" s="5"/>
      <c r="GP1374" s="5"/>
      <c r="GQ1374" s="4"/>
      <c r="GR1374" s="6"/>
      <c r="GS1374" s="4"/>
      <c r="GT1374" s="6"/>
      <c r="GU1374" s="5"/>
      <c r="GV1374" s="5"/>
      <c r="GW1374" s="4"/>
      <c r="GX1374" s="6"/>
      <c r="GY1374" s="4"/>
      <c r="GZ1374" s="6"/>
      <c r="HA1374" s="5"/>
      <c r="HB1374" s="5"/>
      <c r="HC1374" s="4"/>
      <c r="HD1374" s="6"/>
      <c r="HE1374" s="4"/>
      <c r="HF1374" s="6"/>
      <c r="HG1374" s="5"/>
      <c r="HH1374" s="5"/>
      <c r="HI1374" s="4"/>
      <c r="HJ1374" s="6"/>
      <c r="HK1374" s="4"/>
      <c r="HL1374" s="6"/>
      <c r="HM1374" s="5"/>
      <c r="HN1374" s="5"/>
      <c r="HO1374" s="4"/>
      <c r="HP1374" s="6"/>
      <c r="HQ1374" s="4"/>
      <c r="HR1374" s="6"/>
      <c r="HS1374" s="5"/>
      <c r="HT1374" s="5"/>
      <c r="HU1374" s="4"/>
      <c r="HV1374" s="6"/>
      <c r="HW1374" s="4"/>
      <c r="HX1374" s="6"/>
      <c r="HY1374" s="5"/>
      <c r="HZ1374" s="5"/>
      <c r="IA1374" s="4"/>
      <c r="IB1374" s="6"/>
      <c r="IC1374" s="4"/>
      <c r="ID1374" s="6"/>
      <c r="IE1374" s="5"/>
      <c r="IF1374" s="5"/>
      <c r="IG1374" s="4"/>
      <c r="IH1374" s="6"/>
      <c r="II1374" s="4"/>
      <c r="IJ1374" s="6"/>
      <c r="IK1374" s="5"/>
      <c r="IL1374" s="5"/>
      <c r="IM1374" s="4"/>
      <c r="IN1374" s="6"/>
      <c r="IO1374" s="4"/>
      <c r="IP1374" s="6"/>
      <c r="IQ1374" s="5"/>
      <c r="IR1374" s="5"/>
      <c r="IS1374" s="4"/>
      <c r="IT1374" s="6"/>
      <c r="IU1374" s="4"/>
      <c r="IV1374" s="6"/>
      <c r="IW1374" s="5"/>
      <c r="IX1374" s="5"/>
      <c r="IY1374" s="4"/>
      <c r="IZ1374" s="6"/>
      <c r="JA1374" s="4"/>
      <c r="JB1374" s="6"/>
      <c r="JC1374" s="5"/>
      <c r="JD1374" s="5"/>
      <c r="JE1374" s="4"/>
      <c r="JF1374" s="6"/>
      <c r="JG1374" s="4"/>
      <c r="JH1374" s="6"/>
      <c r="JI1374" s="5"/>
      <c r="JJ1374" s="5"/>
      <c r="JK1374" s="4"/>
      <c r="JL1374" s="6"/>
      <c r="JM1374" s="4"/>
      <c r="JN1374" s="6"/>
      <c r="JO1374" s="5"/>
      <c r="JP1374" s="5"/>
      <c r="JQ1374" s="4"/>
      <c r="JR1374" s="6"/>
      <c r="JS1374" s="4"/>
      <c r="JT1374" s="6"/>
      <c r="JU1374" s="5"/>
      <c r="JV1374" s="5"/>
      <c r="JW1374" s="4"/>
      <c r="JX1374" s="6"/>
      <c r="JY1374" s="4"/>
      <c r="JZ1374" s="6"/>
      <c r="KA1374" s="5"/>
      <c r="KB1374" s="5"/>
      <c r="KC1374" s="4"/>
      <c r="KD1374" s="6"/>
      <c r="KE1374" s="4"/>
      <c r="KF1374" s="6"/>
      <c r="KG1374" s="5"/>
      <c r="KH1374" s="5"/>
      <c r="KI1374" s="4"/>
      <c r="KJ1374" s="6"/>
      <c r="KK1374" s="4"/>
      <c r="KL1374" s="6"/>
      <c r="KM1374" s="5"/>
      <c r="KN1374" s="5"/>
    </row>
    <row r="1375">
      <c r="A1375" s="3" t="s">
        <v>85</v>
      </c>
      <c r="B1375" s="3" t="s">
        <v>712</v>
      </c>
      <c r="C1375" s="3" t="s">
        <v>87</v>
      </c>
      <c r="D1375" s="3" t="s">
        <v>88</v>
      </c>
      <c r="E1375" s="3" t="s">
        <v>961</v>
      </c>
      <c r="F1375" s="3" t="s">
        <v>104</v>
      </c>
      <c r="G1375" s="3" t="s">
        <v>104</v>
      </c>
      <c r="H1375" s="3" t="s">
        <v>104</v>
      </c>
      <c r="I1375" s="3" t="s">
        <v>1312</v>
      </c>
      <c r="J1375" s="3" t="s">
        <v>1318</v>
      </c>
      <c r="K1375" s="4"/>
      <c r="L1375" s="4">
        <f>=ROUNDDOWN({0},0)</f>
      </c>
      <c r="M1375" s="4"/>
      <c r="N1375" s="5"/>
      <c r="O1375" s="4"/>
      <c r="P1375" s="4">
        <f>=ROUNDDOWN({0},0)</f>
      </c>
      <c r="Q1375" s="4"/>
      <c r="R1375" s="5"/>
      <c r="S1375" s="4"/>
      <c r="T1375" s="6"/>
      <c r="U1375" s="4"/>
      <c r="V1375" s="6"/>
      <c r="W1375" s="5"/>
      <c r="X1375" s="5"/>
      <c r="Y1375" s="4"/>
      <c r="Z1375" s="6"/>
      <c r="AA1375" s="4"/>
      <c r="AB1375" s="6"/>
      <c r="AC1375" s="5"/>
      <c r="AD1375" s="5"/>
      <c r="AE1375" s="4"/>
      <c r="AF1375" s="6"/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  <c r="AW1375" s="4"/>
      <c r="AX1375" s="6"/>
      <c r="AY1375" s="4"/>
      <c r="AZ1375" s="6"/>
      <c r="BA1375" s="5"/>
      <c r="BB1375" s="5"/>
      <c r="BC1375" s="4"/>
      <c r="BD1375" s="6"/>
      <c r="BE1375" s="4"/>
      <c r="BF1375" s="6"/>
      <c r="BG1375" s="5"/>
      <c r="BH1375" s="5"/>
      <c r="BI1375" s="4"/>
      <c r="BJ1375" s="6"/>
      <c r="BK1375" s="4"/>
      <c r="BL1375" s="6"/>
      <c r="BM1375" s="5"/>
      <c r="BN1375" s="5"/>
      <c r="BO1375" s="4"/>
      <c r="BP1375" s="6"/>
      <c r="BQ1375" s="4"/>
      <c r="BR1375" s="6"/>
      <c r="BS1375" s="5"/>
      <c r="BT1375" s="5"/>
      <c r="BU1375" s="4"/>
      <c r="BV1375" s="6"/>
      <c r="BW1375" s="4"/>
      <c r="BX1375" s="6"/>
      <c r="BY1375" s="5"/>
      <c r="BZ1375" s="5"/>
      <c r="CA1375" s="4"/>
      <c r="CB1375" s="6"/>
      <c r="CC1375" s="4"/>
      <c r="CD1375" s="6"/>
      <c r="CE1375" s="5"/>
      <c r="CF1375" s="5"/>
      <c r="CG1375" s="4"/>
      <c r="CH1375" s="6"/>
      <c r="CI1375" s="4"/>
      <c r="CJ1375" s="6"/>
      <c r="CK1375" s="5"/>
      <c r="CL1375" s="5"/>
      <c r="CM1375" s="4"/>
      <c r="CN1375" s="6"/>
      <c r="CO1375" s="4"/>
      <c r="CP1375" s="6"/>
      <c r="CQ1375" s="5"/>
      <c r="CR1375" s="5"/>
      <c r="CS1375" s="4"/>
      <c r="CT1375" s="6"/>
      <c r="CU1375" s="4"/>
      <c r="CV1375" s="6"/>
      <c r="CW1375" s="5"/>
      <c r="CX1375" s="5"/>
      <c r="CY1375" s="4"/>
      <c r="CZ1375" s="6"/>
      <c r="DA1375" s="4"/>
      <c r="DB1375" s="6"/>
      <c r="DC1375" s="5"/>
      <c r="DD1375" s="5"/>
      <c r="DE1375" s="4"/>
      <c r="DF1375" s="6"/>
      <c r="DG1375" s="4"/>
      <c r="DH1375" s="6"/>
      <c r="DI1375" s="5"/>
      <c r="DJ1375" s="5"/>
      <c r="DK1375" s="4"/>
      <c r="DL1375" s="6"/>
      <c r="DM1375" s="4"/>
      <c r="DN1375" s="6"/>
      <c r="DO1375" s="5"/>
      <c r="DP1375" s="5"/>
      <c r="DQ1375" s="4"/>
      <c r="DR1375" s="6"/>
      <c r="DS1375" s="4"/>
      <c r="DT1375" s="6"/>
      <c r="DU1375" s="5"/>
      <c r="DV1375" s="5"/>
      <c r="DW1375" s="4"/>
      <c r="DX1375" s="6"/>
      <c r="DY1375" s="4"/>
      <c r="DZ1375" s="6"/>
      <c r="EA1375" s="5"/>
      <c r="EB1375" s="5"/>
      <c r="EC1375" s="4"/>
      <c r="ED1375" s="6"/>
      <c r="EE1375" s="4"/>
      <c r="EF1375" s="6"/>
      <c r="EG1375" s="5"/>
      <c r="EH1375" s="5"/>
      <c r="EI1375" s="4"/>
      <c r="EJ1375" s="6"/>
      <c r="EK1375" s="4"/>
      <c r="EL1375" s="6"/>
      <c r="EM1375" s="5"/>
      <c r="EN1375" s="5"/>
      <c r="EO1375" s="4"/>
      <c r="EP1375" s="6"/>
      <c r="EQ1375" s="4"/>
      <c r="ER1375" s="6"/>
      <c r="ES1375" s="5"/>
      <c r="ET1375" s="5"/>
      <c r="EU1375" s="4"/>
      <c r="EV1375" s="6"/>
      <c r="EW1375" s="4"/>
      <c r="EX1375" s="6"/>
      <c r="EY1375" s="5"/>
      <c r="EZ1375" s="5"/>
      <c r="FA1375" s="4"/>
      <c r="FB1375" s="6"/>
      <c r="FC1375" s="4"/>
      <c r="FD1375" s="6"/>
      <c r="FE1375" s="5"/>
      <c r="FF1375" s="5"/>
      <c r="FG1375" s="4"/>
      <c r="FH1375" s="6"/>
      <c r="FI1375" s="4"/>
      <c r="FJ1375" s="6"/>
      <c r="FK1375" s="5"/>
      <c r="FL1375" s="5"/>
      <c r="FM1375" s="4"/>
      <c r="FN1375" s="6"/>
      <c r="FO1375" s="4"/>
      <c r="FP1375" s="6"/>
      <c r="FQ1375" s="5"/>
      <c r="FR1375" s="5"/>
      <c r="FS1375" s="4"/>
      <c r="FT1375" s="6"/>
      <c r="FU1375" s="4"/>
      <c r="FV1375" s="6"/>
      <c r="FW1375" s="5"/>
      <c r="FX1375" s="5"/>
      <c r="FY1375" s="4"/>
      <c r="FZ1375" s="6"/>
      <c r="GA1375" s="4"/>
      <c r="GB1375" s="6"/>
      <c r="GC1375" s="5"/>
      <c r="GD1375" s="5"/>
      <c r="GE1375" s="4"/>
      <c r="GF1375" s="6"/>
      <c r="GG1375" s="4"/>
      <c r="GH1375" s="6"/>
      <c r="GI1375" s="5"/>
      <c r="GJ1375" s="5"/>
      <c r="GK1375" s="4"/>
      <c r="GL1375" s="6"/>
      <c r="GM1375" s="4"/>
      <c r="GN1375" s="6"/>
      <c r="GO1375" s="5"/>
      <c r="GP1375" s="5"/>
      <c r="GQ1375" s="4"/>
      <c r="GR1375" s="6"/>
      <c r="GS1375" s="4"/>
      <c r="GT1375" s="6"/>
      <c r="GU1375" s="5"/>
      <c r="GV1375" s="5"/>
      <c r="GW1375" s="4"/>
      <c r="GX1375" s="6"/>
      <c r="GY1375" s="4"/>
      <c r="GZ1375" s="6"/>
      <c r="HA1375" s="5"/>
      <c r="HB1375" s="5"/>
      <c r="HC1375" s="4"/>
      <c r="HD1375" s="6"/>
      <c r="HE1375" s="4"/>
      <c r="HF1375" s="6"/>
      <c r="HG1375" s="5"/>
      <c r="HH1375" s="5"/>
      <c r="HI1375" s="4"/>
      <c r="HJ1375" s="6"/>
      <c r="HK1375" s="4"/>
      <c r="HL1375" s="6"/>
      <c r="HM1375" s="5"/>
      <c r="HN1375" s="5"/>
      <c r="HO1375" s="4"/>
      <c r="HP1375" s="6"/>
      <c r="HQ1375" s="4"/>
      <c r="HR1375" s="6"/>
      <c r="HS1375" s="5"/>
      <c r="HT1375" s="5"/>
      <c r="HU1375" s="4"/>
      <c r="HV1375" s="6"/>
      <c r="HW1375" s="4"/>
      <c r="HX1375" s="6"/>
      <c r="HY1375" s="5"/>
      <c r="HZ1375" s="5"/>
      <c r="IA1375" s="4"/>
      <c r="IB1375" s="6"/>
      <c r="IC1375" s="4"/>
      <c r="ID1375" s="6"/>
      <c r="IE1375" s="5"/>
      <c r="IF1375" s="5"/>
      <c r="IG1375" s="4"/>
      <c r="IH1375" s="6"/>
      <c r="II1375" s="4"/>
      <c r="IJ1375" s="6"/>
      <c r="IK1375" s="5"/>
      <c r="IL1375" s="5"/>
      <c r="IM1375" s="4"/>
      <c r="IN1375" s="6"/>
      <c r="IO1375" s="4"/>
      <c r="IP1375" s="6"/>
      <c r="IQ1375" s="5"/>
      <c r="IR1375" s="5"/>
      <c r="IS1375" s="4"/>
      <c r="IT1375" s="6"/>
      <c r="IU1375" s="4"/>
      <c r="IV1375" s="6"/>
      <c r="IW1375" s="5"/>
      <c r="IX1375" s="5"/>
      <c r="IY1375" s="4"/>
      <c r="IZ1375" s="6"/>
      <c r="JA1375" s="4"/>
      <c r="JB1375" s="6"/>
      <c r="JC1375" s="5"/>
      <c r="JD1375" s="5"/>
      <c r="JE1375" s="4"/>
      <c r="JF1375" s="6"/>
      <c r="JG1375" s="4"/>
      <c r="JH1375" s="6"/>
      <c r="JI1375" s="5"/>
      <c r="JJ1375" s="5"/>
      <c r="JK1375" s="4"/>
      <c r="JL1375" s="6"/>
      <c r="JM1375" s="4"/>
      <c r="JN1375" s="6"/>
      <c r="JO1375" s="5"/>
      <c r="JP1375" s="5"/>
      <c r="JQ1375" s="4"/>
      <c r="JR1375" s="6"/>
      <c r="JS1375" s="4"/>
      <c r="JT1375" s="6"/>
      <c r="JU1375" s="5"/>
      <c r="JV1375" s="5"/>
      <c r="JW1375" s="4"/>
      <c r="JX1375" s="6"/>
      <c r="JY1375" s="4"/>
      <c r="JZ1375" s="6"/>
      <c r="KA1375" s="5"/>
      <c r="KB1375" s="5"/>
      <c r="KC1375" s="4"/>
      <c r="KD1375" s="6"/>
      <c r="KE1375" s="4"/>
      <c r="KF1375" s="6"/>
      <c r="KG1375" s="5"/>
      <c r="KH1375" s="5"/>
      <c r="KI1375" s="4"/>
      <c r="KJ1375" s="6"/>
      <c r="KK1375" s="4"/>
      <c r="KL1375" s="6"/>
      <c r="KM1375" s="5"/>
      <c r="KN1375" s="5"/>
    </row>
    <row r="1376">
      <c r="A1376" s="3" t="s">
        <v>85</v>
      </c>
      <c r="B1376" s="3" t="s">
        <v>712</v>
      </c>
      <c r="C1376" s="3" t="s">
        <v>87</v>
      </c>
      <c r="D1376" s="3" t="s">
        <v>712</v>
      </c>
      <c r="E1376" s="3" t="s">
        <v>1053</v>
      </c>
      <c r="F1376" s="3" t="s">
        <v>104</v>
      </c>
      <c r="G1376" s="3" t="s">
        <v>104</v>
      </c>
      <c r="H1376" s="3" t="s">
        <v>104</v>
      </c>
      <c r="I1376" s="3" t="s">
        <v>1541</v>
      </c>
      <c r="J1376" s="3" t="s">
        <v>104</v>
      </c>
      <c r="K1376" s="4"/>
      <c r="L1376" s="4">
        <f>=ROUNDDOWN({0},0)</f>
      </c>
      <c r="M1376" s="4"/>
      <c r="N1376" s="5"/>
      <c r="O1376" s="4"/>
      <c r="P1376" s="4">
        <f>=ROUNDDOWN({0},0)</f>
      </c>
      <c r="Q1376" s="4"/>
      <c r="R1376" s="5"/>
      <c r="S1376" s="4"/>
      <c r="T1376" s="6"/>
      <c r="U1376" s="4"/>
      <c r="V1376" s="6"/>
      <c r="W1376" s="5"/>
      <c r="X1376" s="5"/>
      <c r="Y1376" s="4"/>
      <c r="Z1376" s="6"/>
      <c r="AA1376" s="4"/>
      <c r="AB1376" s="6"/>
      <c r="AC1376" s="5"/>
      <c r="AD1376" s="5"/>
      <c r="AE1376" s="4"/>
      <c r="AF1376" s="6"/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  <c r="AW1376" s="4"/>
      <c r="AX1376" s="6"/>
      <c r="AY1376" s="4"/>
      <c r="AZ1376" s="6"/>
      <c r="BA1376" s="5"/>
      <c r="BB1376" s="5"/>
      <c r="BC1376" s="4"/>
      <c r="BD1376" s="6"/>
      <c r="BE1376" s="4"/>
      <c r="BF1376" s="6"/>
      <c r="BG1376" s="5"/>
      <c r="BH1376" s="5"/>
      <c r="BI1376" s="4"/>
      <c r="BJ1376" s="6"/>
      <c r="BK1376" s="4"/>
      <c r="BL1376" s="6"/>
      <c r="BM1376" s="5"/>
      <c r="BN1376" s="5"/>
      <c r="BO1376" s="4"/>
      <c r="BP1376" s="6"/>
      <c r="BQ1376" s="4"/>
      <c r="BR1376" s="6"/>
      <c r="BS1376" s="5"/>
      <c r="BT1376" s="5"/>
      <c r="BU1376" s="4"/>
      <c r="BV1376" s="6"/>
      <c r="BW1376" s="4"/>
      <c r="BX1376" s="6"/>
      <c r="BY1376" s="5"/>
      <c r="BZ1376" s="5"/>
      <c r="CA1376" s="4"/>
      <c r="CB1376" s="6"/>
      <c r="CC1376" s="4"/>
      <c r="CD1376" s="6"/>
      <c r="CE1376" s="5"/>
      <c r="CF1376" s="5"/>
      <c r="CG1376" s="4"/>
      <c r="CH1376" s="6"/>
      <c r="CI1376" s="4"/>
      <c r="CJ1376" s="6"/>
      <c r="CK1376" s="5"/>
      <c r="CL1376" s="5"/>
      <c r="CM1376" s="4"/>
      <c r="CN1376" s="6"/>
      <c r="CO1376" s="4"/>
      <c r="CP1376" s="6"/>
      <c r="CQ1376" s="5"/>
      <c r="CR1376" s="5"/>
      <c r="CS1376" s="4"/>
      <c r="CT1376" s="6"/>
      <c r="CU1376" s="4"/>
      <c r="CV1376" s="6"/>
      <c r="CW1376" s="5"/>
      <c r="CX1376" s="5"/>
      <c r="CY1376" s="4"/>
      <c r="CZ1376" s="6"/>
      <c r="DA1376" s="4"/>
      <c r="DB1376" s="6"/>
      <c r="DC1376" s="5"/>
      <c r="DD1376" s="5"/>
      <c r="DE1376" s="4"/>
      <c r="DF1376" s="6"/>
      <c r="DG1376" s="4"/>
      <c r="DH1376" s="6"/>
      <c r="DI1376" s="5"/>
      <c r="DJ1376" s="5"/>
      <c r="DK1376" s="4"/>
      <c r="DL1376" s="6"/>
      <c r="DM1376" s="4"/>
      <c r="DN1376" s="6"/>
      <c r="DO1376" s="5"/>
      <c r="DP1376" s="5"/>
      <c r="DQ1376" s="4"/>
      <c r="DR1376" s="6"/>
      <c r="DS1376" s="4"/>
      <c r="DT1376" s="6"/>
      <c r="DU1376" s="5"/>
      <c r="DV1376" s="5"/>
      <c r="DW1376" s="4"/>
      <c r="DX1376" s="6"/>
      <c r="DY1376" s="4"/>
      <c r="DZ1376" s="6"/>
      <c r="EA1376" s="5"/>
      <c r="EB1376" s="5"/>
      <c r="EC1376" s="4"/>
      <c r="ED1376" s="6"/>
      <c r="EE1376" s="4"/>
      <c r="EF1376" s="6"/>
      <c r="EG1376" s="5"/>
      <c r="EH1376" s="5"/>
      <c r="EI1376" s="4"/>
      <c r="EJ1376" s="6"/>
      <c r="EK1376" s="4"/>
      <c r="EL1376" s="6"/>
      <c r="EM1376" s="5"/>
      <c r="EN1376" s="5"/>
      <c r="EO1376" s="4"/>
      <c r="EP1376" s="6"/>
      <c r="EQ1376" s="4"/>
      <c r="ER1376" s="6"/>
      <c r="ES1376" s="5"/>
      <c r="ET1376" s="5"/>
      <c r="EU1376" s="4"/>
      <c r="EV1376" s="6"/>
      <c r="EW1376" s="4"/>
      <c r="EX1376" s="6"/>
      <c r="EY1376" s="5"/>
      <c r="EZ1376" s="5"/>
      <c r="FA1376" s="4"/>
      <c r="FB1376" s="6"/>
      <c r="FC1376" s="4"/>
      <c r="FD1376" s="6"/>
      <c r="FE1376" s="5"/>
      <c r="FF1376" s="5"/>
      <c r="FG1376" s="4"/>
      <c r="FH1376" s="6"/>
      <c r="FI1376" s="4"/>
      <c r="FJ1376" s="6"/>
      <c r="FK1376" s="5"/>
      <c r="FL1376" s="5"/>
      <c r="FM1376" s="4"/>
      <c r="FN1376" s="6"/>
      <c r="FO1376" s="4"/>
      <c r="FP1376" s="6"/>
      <c r="FQ1376" s="5"/>
      <c r="FR1376" s="5"/>
      <c r="FS1376" s="4"/>
      <c r="FT1376" s="6"/>
      <c r="FU1376" s="4"/>
      <c r="FV1376" s="6"/>
      <c r="FW1376" s="5"/>
      <c r="FX1376" s="5"/>
      <c r="FY1376" s="4"/>
      <c r="FZ1376" s="6"/>
      <c r="GA1376" s="4"/>
      <c r="GB1376" s="6"/>
      <c r="GC1376" s="5"/>
      <c r="GD1376" s="5"/>
      <c r="GE1376" s="4"/>
      <c r="GF1376" s="6"/>
      <c r="GG1376" s="4"/>
      <c r="GH1376" s="6"/>
      <c r="GI1376" s="5"/>
      <c r="GJ1376" s="5"/>
      <c r="GK1376" s="4"/>
      <c r="GL1376" s="6"/>
      <c r="GM1376" s="4"/>
      <c r="GN1376" s="6"/>
      <c r="GO1376" s="5"/>
      <c r="GP1376" s="5"/>
      <c r="GQ1376" s="4"/>
      <c r="GR1376" s="6"/>
      <c r="GS1376" s="4"/>
      <c r="GT1376" s="6"/>
      <c r="GU1376" s="5"/>
      <c r="GV1376" s="5"/>
      <c r="GW1376" s="4"/>
      <c r="GX1376" s="6"/>
      <c r="GY1376" s="4"/>
      <c r="GZ1376" s="6"/>
      <c r="HA1376" s="5"/>
      <c r="HB1376" s="5"/>
      <c r="HC1376" s="4"/>
      <c r="HD1376" s="6"/>
      <c r="HE1376" s="4"/>
      <c r="HF1376" s="6"/>
      <c r="HG1376" s="5"/>
      <c r="HH1376" s="5"/>
      <c r="HI1376" s="4"/>
      <c r="HJ1376" s="6"/>
      <c r="HK1376" s="4"/>
      <c r="HL1376" s="6"/>
      <c r="HM1376" s="5"/>
      <c r="HN1376" s="5"/>
      <c r="HO1376" s="4"/>
      <c r="HP1376" s="6"/>
      <c r="HQ1376" s="4"/>
      <c r="HR1376" s="6"/>
      <c r="HS1376" s="5"/>
      <c r="HT1376" s="5"/>
      <c r="HU1376" s="4"/>
      <c r="HV1376" s="6"/>
      <c r="HW1376" s="4"/>
      <c r="HX1376" s="6"/>
      <c r="HY1376" s="5"/>
      <c r="HZ1376" s="5"/>
      <c r="IA1376" s="4"/>
      <c r="IB1376" s="6"/>
      <c r="IC1376" s="4"/>
      <c r="ID1376" s="6"/>
      <c r="IE1376" s="5"/>
      <c r="IF1376" s="5"/>
      <c r="IG1376" s="4"/>
      <c r="IH1376" s="6"/>
      <c r="II1376" s="4"/>
      <c r="IJ1376" s="6"/>
      <c r="IK1376" s="5"/>
      <c r="IL1376" s="5"/>
      <c r="IM1376" s="4"/>
      <c r="IN1376" s="6"/>
      <c r="IO1376" s="4"/>
      <c r="IP1376" s="6"/>
      <c r="IQ1376" s="5"/>
      <c r="IR1376" s="5"/>
      <c r="IS1376" s="4"/>
      <c r="IT1376" s="6"/>
      <c r="IU1376" s="4"/>
      <c r="IV1376" s="6"/>
      <c r="IW1376" s="5"/>
      <c r="IX1376" s="5"/>
      <c r="IY1376" s="4"/>
      <c r="IZ1376" s="6"/>
      <c r="JA1376" s="4"/>
      <c r="JB1376" s="6"/>
      <c r="JC1376" s="5"/>
      <c r="JD1376" s="5"/>
      <c r="JE1376" s="4"/>
      <c r="JF1376" s="6"/>
      <c r="JG1376" s="4"/>
      <c r="JH1376" s="6"/>
      <c r="JI1376" s="5"/>
      <c r="JJ1376" s="5"/>
      <c r="JK1376" s="4"/>
      <c r="JL1376" s="6"/>
      <c r="JM1376" s="4"/>
      <c r="JN1376" s="6"/>
      <c r="JO1376" s="5"/>
      <c r="JP1376" s="5"/>
      <c r="JQ1376" s="4"/>
      <c r="JR1376" s="6"/>
      <c r="JS1376" s="4"/>
      <c r="JT1376" s="6"/>
      <c r="JU1376" s="5"/>
      <c r="JV1376" s="5"/>
      <c r="JW1376" s="4"/>
      <c r="JX1376" s="6"/>
      <c r="JY1376" s="4"/>
      <c r="JZ1376" s="6"/>
      <c r="KA1376" s="5"/>
      <c r="KB1376" s="5"/>
      <c r="KC1376" s="4"/>
      <c r="KD1376" s="6"/>
      <c r="KE1376" s="4"/>
      <c r="KF1376" s="6"/>
      <c r="KG1376" s="5"/>
      <c r="KH1376" s="5"/>
      <c r="KI1376" s="4"/>
      <c r="KJ1376" s="6"/>
      <c r="KK1376" s="4"/>
      <c r="KL1376" s="6"/>
      <c r="KM1376" s="5"/>
      <c r="KN1376" s="5"/>
    </row>
    <row r="1377">
      <c r="A1377" s="3" t="s">
        <v>85</v>
      </c>
      <c r="B1377" s="3" t="s">
        <v>712</v>
      </c>
      <c r="C1377" s="3" t="s">
        <v>87</v>
      </c>
      <c r="D1377" s="3" t="s">
        <v>712</v>
      </c>
      <c r="E1377" s="3" t="s">
        <v>877</v>
      </c>
      <c r="F1377" s="3" t="s">
        <v>104</v>
      </c>
      <c r="G1377" s="3" t="s">
        <v>104</v>
      </c>
      <c r="H1377" s="3" t="s">
        <v>104</v>
      </c>
      <c r="I1377" s="3" t="s">
        <v>1335</v>
      </c>
      <c r="J1377" s="3" t="s">
        <v>104</v>
      </c>
      <c r="K1377" s="4"/>
      <c r="L1377" s="4">
        <f>=ROUNDDOWN({0},0)</f>
      </c>
      <c r="M1377" s="4"/>
      <c r="N1377" s="5"/>
      <c r="O1377" s="4"/>
      <c r="P1377" s="4">
        <f>=ROUNDDOWN({0},0)</f>
      </c>
      <c r="Q1377" s="4"/>
      <c r="R1377" s="5"/>
      <c r="S1377" s="4"/>
      <c r="T1377" s="6"/>
      <c r="U1377" s="4"/>
      <c r="V1377" s="6"/>
      <c r="W1377" s="5"/>
      <c r="X1377" s="5"/>
      <c r="Y1377" s="4"/>
      <c r="Z1377" s="6"/>
      <c r="AA1377" s="4"/>
      <c r="AB1377" s="6"/>
      <c r="AC1377" s="5"/>
      <c r="AD1377" s="5"/>
      <c r="AE1377" s="4"/>
      <c r="AF1377" s="6"/>
      <c r="AG1377" s="4"/>
      <c r="AH1377" s="6"/>
      <c r="AI1377" s="5"/>
      <c r="AJ1377" s="5"/>
      <c r="AK1377" s="4"/>
      <c r="AL1377" s="6"/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  <c r="AW1377" s="4"/>
      <c r="AX1377" s="6"/>
      <c r="AY1377" s="4"/>
      <c r="AZ1377" s="6"/>
      <c r="BA1377" s="5"/>
      <c r="BB1377" s="5"/>
      <c r="BC1377" s="4"/>
      <c r="BD1377" s="6"/>
      <c r="BE1377" s="4"/>
      <c r="BF1377" s="6"/>
      <c r="BG1377" s="5"/>
      <c r="BH1377" s="5"/>
      <c r="BI1377" s="4"/>
      <c r="BJ1377" s="6"/>
      <c r="BK1377" s="4"/>
      <c r="BL1377" s="6"/>
      <c r="BM1377" s="5"/>
      <c r="BN1377" s="5"/>
      <c r="BO1377" s="4"/>
      <c r="BP1377" s="6"/>
      <c r="BQ1377" s="4"/>
      <c r="BR1377" s="6"/>
      <c r="BS1377" s="5"/>
      <c r="BT1377" s="5"/>
      <c r="BU1377" s="4"/>
      <c r="BV1377" s="6"/>
      <c r="BW1377" s="4"/>
      <c r="BX1377" s="6"/>
      <c r="BY1377" s="5"/>
      <c r="BZ1377" s="5"/>
      <c r="CA1377" s="4"/>
      <c r="CB1377" s="6"/>
      <c r="CC1377" s="4"/>
      <c r="CD1377" s="6"/>
      <c r="CE1377" s="5"/>
      <c r="CF1377" s="5"/>
      <c r="CG1377" s="4"/>
      <c r="CH1377" s="6"/>
      <c r="CI1377" s="4"/>
      <c r="CJ1377" s="6"/>
      <c r="CK1377" s="5"/>
      <c r="CL1377" s="5"/>
      <c r="CM1377" s="4"/>
      <c r="CN1377" s="6"/>
      <c r="CO1377" s="4"/>
      <c r="CP1377" s="6"/>
      <c r="CQ1377" s="5"/>
      <c r="CR1377" s="5"/>
      <c r="CS1377" s="4"/>
      <c r="CT1377" s="6"/>
      <c r="CU1377" s="4"/>
      <c r="CV1377" s="6"/>
      <c r="CW1377" s="5"/>
      <c r="CX1377" s="5"/>
      <c r="CY1377" s="4"/>
      <c r="CZ1377" s="6"/>
      <c r="DA1377" s="4"/>
      <c r="DB1377" s="6"/>
      <c r="DC1377" s="5"/>
      <c r="DD1377" s="5"/>
      <c r="DE1377" s="4"/>
      <c r="DF1377" s="6"/>
      <c r="DG1377" s="4"/>
      <c r="DH1377" s="6"/>
      <c r="DI1377" s="5"/>
      <c r="DJ1377" s="5"/>
      <c r="DK1377" s="4"/>
      <c r="DL1377" s="6"/>
      <c r="DM1377" s="4"/>
      <c r="DN1377" s="6"/>
      <c r="DO1377" s="5"/>
      <c r="DP1377" s="5"/>
      <c r="DQ1377" s="4"/>
      <c r="DR1377" s="6"/>
      <c r="DS1377" s="4"/>
      <c r="DT1377" s="6"/>
      <c r="DU1377" s="5"/>
      <c r="DV1377" s="5"/>
      <c r="DW1377" s="4"/>
      <c r="DX1377" s="6"/>
      <c r="DY1377" s="4"/>
      <c r="DZ1377" s="6"/>
      <c r="EA1377" s="5"/>
      <c r="EB1377" s="5"/>
      <c r="EC1377" s="4"/>
      <c r="ED1377" s="6"/>
      <c r="EE1377" s="4"/>
      <c r="EF1377" s="6"/>
      <c r="EG1377" s="5"/>
      <c r="EH1377" s="5"/>
      <c r="EI1377" s="4"/>
      <c r="EJ1377" s="6"/>
      <c r="EK1377" s="4"/>
      <c r="EL1377" s="6"/>
      <c r="EM1377" s="5"/>
      <c r="EN1377" s="5"/>
      <c r="EO1377" s="4"/>
      <c r="EP1377" s="6"/>
      <c r="EQ1377" s="4"/>
      <c r="ER1377" s="6"/>
      <c r="ES1377" s="5"/>
      <c r="ET1377" s="5"/>
      <c r="EU1377" s="4"/>
      <c r="EV1377" s="6"/>
      <c r="EW1377" s="4"/>
      <c r="EX1377" s="6"/>
      <c r="EY1377" s="5"/>
      <c r="EZ1377" s="5"/>
      <c r="FA1377" s="4"/>
      <c r="FB1377" s="6"/>
      <c r="FC1377" s="4"/>
      <c r="FD1377" s="6"/>
      <c r="FE1377" s="5"/>
      <c r="FF1377" s="5"/>
      <c r="FG1377" s="4"/>
      <c r="FH1377" s="6"/>
      <c r="FI1377" s="4"/>
      <c r="FJ1377" s="6"/>
      <c r="FK1377" s="5"/>
      <c r="FL1377" s="5"/>
      <c r="FM1377" s="4"/>
      <c r="FN1377" s="6"/>
      <c r="FO1377" s="4"/>
      <c r="FP1377" s="6"/>
      <c r="FQ1377" s="5"/>
      <c r="FR1377" s="5"/>
      <c r="FS1377" s="4"/>
      <c r="FT1377" s="6"/>
      <c r="FU1377" s="4"/>
      <c r="FV1377" s="6"/>
      <c r="FW1377" s="5"/>
      <c r="FX1377" s="5"/>
      <c r="FY1377" s="4"/>
      <c r="FZ1377" s="6"/>
      <c r="GA1377" s="4"/>
      <c r="GB1377" s="6"/>
      <c r="GC1377" s="5"/>
      <c r="GD1377" s="5"/>
      <c r="GE1377" s="4"/>
      <c r="GF1377" s="6"/>
      <c r="GG1377" s="4"/>
      <c r="GH1377" s="6"/>
      <c r="GI1377" s="5"/>
      <c r="GJ1377" s="5"/>
      <c r="GK1377" s="4"/>
      <c r="GL1377" s="6"/>
      <c r="GM1377" s="4"/>
      <c r="GN1377" s="6"/>
      <c r="GO1377" s="5"/>
      <c r="GP1377" s="5"/>
      <c r="GQ1377" s="4"/>
      <c r="GR1377" s="6"/>
      <c r="GS1377" s="4"/>
      <c r="GT1377" s="6"/>
      <c r="GU1377" s="5"/>
      <c r="GV1377" s="5"/>
      <c r="GW1377" s="4"/>
      <c r="GX1377" s="6"/>
      <c r="GY1377" s="4"/>
      <c r="GZ1377" s="6"/>
      <c r="HA1377" s="5"/>
      <c r="HB1377" s="5"/>
      <c r="HC1377" s="4"/>
      <c r="HD1377" s="6"/>
      <c r="HE1377" s="4"/>
      <c r="HF1377" s="6"/>
      <c r="HG1377" s="5"/>
      <c r="HH1377" s="5"/>
      <c r="HI1377" s="4"/>
      <c r="HJ1377" s="6"/>
      <c r="HK1377" s="4"/>
      <c r="HL1377" s="6"/>
      <c r="HM1377" s="5"/>
      <c r="HN1377" s="5"/>
      <c r="HO1377" s="4"/>
      <c r="HP1377" s="6"/>
      <c r="HQ1377" s="4"/>
      <c r="HR1377" s="6"/>
      <c r="HS1377" s="5"/>
      <c r="HT1377" s="5"/>
      <c r="HU1377" s="4"/>
      <c r="HV1377" s="6"/>
      <c r="HW1377" s="4"/>
      <c r="HX1377" s="6"/>
      <c r="HY1377" s="5"/>
      <c r="HZ1377" s="5"/>
      <c r="IA1377" s="4"/>
      <c r="IB1377" s="6"/>
      <c r="IC1377" s="4"/>
      <c r="ID1377" s="6"/>
      <c r="IE1377" s="5"/>
      <c r="IF1377" s="5"/>
      <c r="IG1377" s="4"/>
      <c r="IH1377" s="6"/>
      <c r="II1377" s="4"/>
      <c r="IJ1377" s="6"/>
      <c r="IK1377" s="5"/>
      <c r="IL1377" s="5"/>
      <c r="IM1377" s="4"/>
      <c r="IN1377" s="6"/>
      <c r="IO1377" s="4"/>
      <c r="IP1377" s="6"/>
      <c r="IQ1377" s="5"/>
      <c r="IR1377" s="5"/>
      <c r="IS1377" s="4"/>
      <c r="IT1377" s="6"/>
      <c r="IU1377" s="4"/>
      <c r="IV1377" s="6"/>
      <c r="IW1377" s="5"/>
      <c r="IX1377" s="5"/>
      <c r="IY1377" s="4"/>
      <c r="IZ1377" s="6"/>
      <c r="JA1377" s="4"/>
      <c r="JB1377" s="6"/>
      <c r="JC1377" s="5"/>
      <c r="JD1377" s="5"/>
      <c r="JE1377" s="4"/>
      <c r="JF1377" s="6"/>
      <c r="JG1377" s="4"/>
      <c r="JH1377" s="6"/>
      <c r="JI1377" s="5"/>
      <c r="JJ1377" s="5"/>
      <c r="JK1377" s="4"/>
      <c r="JL1377" s="6"/>
      <c r="JM1377" s="4"/>
      <c r="JN1377" s="6"/>
      <c r="JO1377" s="5"/>
      <c r="JP1377" s="5"/>
      <c r="JQ1377" s="4"/>
      <c r="JR1377" s="6"/>
      <c r="JS1377" s="4"/>
      <c r="JT1377" s="6"/>
      <c r="JU1377" s="5"/>
      <c r="JV1377" s="5"/>
      <c r="JW1377" s="4"/>
      <c r="JX1377" s="6"/>
      <c r="JY1377" s="4"/>
      <c r="JZ1377" s="6"/>
      <c r="KA1377" s="5"/>
      <c r="KB1377" s="5"/>
      <c r="KC1377" s="4"/>
      <c r="KD1377" s="6"/>
      <c r="KE1377" s="4"/>
      <c r="KF1377" s="6"/>
      <c r="KG1377" s="5"/>
      <c r="KH1377" s="5"/>
      <c r="KI1377" s="4"/>
      <c r="KJ1377" s="6"/>
      <c r="KK1377" s="4"/>
      <c r="KL1377" s="6"/>
      <c r="KM1377" s="5"/>
      <c r="KN1377" s="5"/>
    </row>
    <row r="1378">
      <c r="A1378" s="3" t="s">
        <v>85</v>
      </c>
      <c r="B1378" s="3" t="s">
        <v>712</v>
      </c>
      <c r="C1378" s="3" t="s">
        <v>87</v>
      </c>
      <c r="D1378" s="3" t="s">
        <v>712</v>
      </c>
      <c r="E1378" s="3" t="s">
        <v>1042</v>
      </c>
      <c r="F1378" s="3" t="s">
        <v>104</v>
      </c>
      <c r="G1378" s="3" t="s">
        <v>104</v>
      </c>
      <c r="H1378" s="3" t="s">
        <v>104</v>
      </c>
      <c r="I1378" s="3" t="s">
        <v>1335</v>
      </c>
      <c r="J1378" s="3" t="s">
        <v>104</v>
      </c>
      <c r="K1378" s="4"/>
      <c r="L1378" s="4">
        <f>=ROUNDDOWN({0},0)</f>
      </c>
      <c r="M1378" s="4"/>
      <c r="N1378" s="5"/>
      <c r="O1378" s="4"/>
      <c r="P1378" s="4">
        <f>=ROUNDDOWN({0},0)</f>
      </c>
      <c r="Q1378" s="4"/>
      <c r="R1378" s="5"/>
      <c r="S1378" s="4"/>
      <c r="T1378" s="6"/>
      <c r="U1378" s="4"/>
      <c r="V1378" s="6"/>
      <c r="W1378" s="5"/>
      <c r="X1378" s="5"/>
      <c r="Y1378" s="4"/>
      <c r="Z1378" s="6"/>
      <c r="AA1378" s="4"/>
      <c r="AB1378" s="6"/>
      <c r="AC1378" s="5"/>
      <c r="AD1378" s="5"/>
      <c r="AE1378" s="4"/>
      <c r="AF1378" s="6"/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  <c r="AW1378" s="4"/>
      <c r="AX1378" s="6"/>
      <c r="AY1378" s="4"/>
      <c r="AZ1378" s="6"/>
      <c r="BA1378" s="5"/>
      <c r="BB1378" s="5"/>
      <c r="BC1378" s="4"/>
      <c r="BD1378" s="6"/>
      <c r="BE1378" s="4"/>
      <c r="BF1378" s="6"/>
      <c r="BG1378" s="5"/>
      <c r="BH1378" s="5"/>
      <c r="BI1378" s="4"/>
      <c r="BJ1378" s="6"/>
      <c r="BK1378" s="4"/>
      <c r="BL1378" s="6"/>
      <c r="BM1378" s="5"/>
      <c r="BN1378" s="5"/>
      <c r="BO1378" s="4"/>
      <c r="BP1378" s="6"/>
      <c r="BQ1378" s="4"/>
      <c r="BR1378" s="6"/>
      <c r="BS1378" s="5"/>
      <c r="BT1378" s="5"/>
      <c r="BU1378" s="4"/>
      <c r="BV1378" s="6"/>
      <c r="BW1378" s="4"/>
      <c r="BX1378" s="6"/>
      <c r="BY1378" s="5"/>
      <c r="BZ1378" s="5"/>
      <c r="CA1378" s="4"/>
      <c r="CB1378" s="6"/>
      <c r="CC1378" s="4"/>
      <c r="CD1378" s="6"/>
      <c r="CE1378" s="5"/>
      <c r="CF1378" s="5"/>
      <c r="CG1378" s="4"/>
      <c r="CH1378" s="6"/>
      <c r="CI1378" s="4"/>
      <c r="CJ1378" s="6"/>
      <c r="CK1378" s="5"/>
      <c r="CL1378" s="5"/>
      <c r="CM1378" s="4"/>
      <c r="CN1378" s="6"/>
      <c r="CO1378" s="4"/>
      <c r="CP1378" s="6"/>
      <c r="CQ1378" s="5"/>
      <c r="CR1378" s="5"/>
      <c r="CS1378" s="4"/>
      <c r="CT1378" s="6"/>
      <c r="CU1378" s="4"/>
      <c r="CV1378" s="6"/>
      <c r="CW1378" s="5"/>
      <c r="CX1378" s="5"/>
      <c r="CY1378" s="4"/>
      <c r="CZ1378" s="6"/>
      <c r="DA1378" s="4"/>
      <c r="DB1378" s="6"/>
      <c r="DC1378" s="5"/>
      <c r="DD1378" s="5"/>
      <c r="DE1378" s="4"/>
      <c r="DF1378" s="6"/>
      <c r="DG1378" s="4"/>
      <c r="DH1378" s="6"/>
      <c r="DI1378" s="5"/>
      <c r="DJ1378" s="5"/>
      <c r="DK1378" s="4"/>
      <c r="DL1378" s="6"/>
      <c r="DM1378" s="4"/>
      <c r="DN1378" s="6"/>
      <c r="DO1378" s="5"/>
      <c r="DP1378" s="5"/>
      <c r="DQ1378" s="4"/>
      <c r="DR1378" s="6"/>
      <c r="DS1378" s="4"/>
      <c r="DT1378" s="6"/>
      <c r="DU1378" s="5"/>
      <c r="DV1378" s="5"/>
      <c r="DW1378" s="4"/>
      <c r="DX1378" s="6"/>
      <c r="DY1378" s="4"/>
      <c r="DZ1378" s="6"/>
      <c r="EA1378" s="5"/>
      <c r="EB1378" s="5"/>
      <c r="EC1378" s="4"/>
      <c r="ED1378" s="6"/>
      <c r="EE1378" s="4"/>
      <c r="EF1378" s="6"/>
      <c r="EG1378" s="5"/>
      <c r="EH1378" s="5"/>
      <c r="EI1378" s="4"/>
      <c r="EJ1378" s="6"/>
      <c r="EK1378" s="4"/>
      <c r="EL1378" s="6"/>
      <c r="EM1378" s="5"/>
      <c r="EN1378" s="5"/>
      <c r="EO1378" s="4"/>
      <c r="EP1378" s="6"/>
      <c r="EQ1378" s="4"/>
      <c r="ER1378" s="6"/>
      <c r="ES1378" s="5"/>
      <c r="ET1378" s="5"/>
      <c r="EU1378" s="4"/>
      <c r="EV1378" s="6"/>
      <c r="EW1378" s="4"/>
      <c r="EX1378" s="6"/>
      <c r="EY1378" s="5"/>
      <c r="EZ1378" s="5"/>
      <c r="FA1378" s="4"/>
      <c r="FB1378" s="6"/>
      <c r="FC1378" s="4"/>
      <c r="FD1378" s="6"/>
      <c r="FE1378" s="5"/>
      <c r="FF1378" s="5"/>
      <c r="FG1378" s="4"/>
      <c r="FH1378" s="6"/>
      <c r="FI1378" s="4"/>
      <c r="FJ1378" s="6"/>
      <c r="FK1378" s="5"/>
      <c r="FL1378" s="5"/>
      <c r="FM1378" s="4"/>
      <c r="FN1378" s="6"/>
      <c r="FO1378" s="4"/>
      <c r="FP1378" s="6"/>
      <c r="FQ1378" s="5"/>
      <c r="FR1378" s="5"/>
      <c r="FS1378" s="4"/>
      <c r="FT1378" s="6"/>
      <c r="FU1378" s="4"/>
      <c r="FV1378" s="6"/>
      <c r="FW1378" s="5"/>
      <c r="FX1378" s="5"/>
      <c r="FY1378" s="4"/>
      <c r="FZ1378" s="6"/>
      <c r="GA1378" s="4"/>
      <c r="GB1378" s="6"/>
      <c r="GC1378" s="5"/>
      <c r="GD1378" s="5"/>
      <c r="GE1378" s="4"/>
      <c r="GF1378" s="6"/>
      <c r="GG1378" s="4"/>
      <c r="GH1378" s="6"/>
      <c r="GI1378" s="5"/>
      <c r="GJ1378" s="5"/>
      <c r="GK1378" s="4"/>
      <c r="GL1378" s="6"/>
      <c r="GM1378" s="4"/>
      <c r="GN1378" s="6"/>
      <c r="GO1378" s="5"/>
      <c r="GP1378" s="5"/>
      <c r="GQ1378" s="4"/>
      <c r="GR1378" s="6"/>
      <c r="GS1378" s="4"/>
      <c r="GT1378" s="6"/>
      <c r="GU1378" s="5"/>
      <c r="GV1378" s="5"/>
      <c r="GW1378" s="4"/>
      <c r="GX1378" s="6"/>
      <c r="GY1378" s="4"/>
      <c r="GZ1378" s="6"/>
      <c r="HA1378" s="5"/>
      <c r="HB1378" s="5"/>
      <c r="HC1378" s="4"/>
      <c r="HD1378" s="6"/>
      <c r="HE1378" s="4"/>
      <c r="HF1378" s="6"/>
      <c r="HG1378" s="5"/>
      <c r="HH1378" s="5"/>
      <c r="HI1378" s="4"/>
      <c r="HJ1378" s="6"/>
      <c r="HK1378" s="4"/>
      <c r="HL1378" s="6"/>
      <c r="HM1378" s="5"/>
      <c r="HN1378" s="5"/>
      <c r="HO1378" s="4"/>
      <c r="HP1378" s="6"/>
      <c r="HQ1378" s="4"/>
      <c r="HR1378" s="6"/>
      <c r="HS1378" s="5"/>
      <c r="HT1378" s="5"/>
      <c r="HU1378" s="4"/>
      <c r="HV1378" s="6"/>
      <c r="HW1378" s="4"/>
      <c r="HX1378" s="6"/>
      <c r="HY1378" s="5"/>
      <c r="HZ1378" s="5"/>
      <c r="IA1378" s="4"/>
      <c r="IB1378" s="6"/>
      <c r="IC1378" s="4"/>
      <c r="ID1378" s="6"/>
      <c r="IE1378" s="5"/>
      <c r="IF1378" s="5"/>
      <c r="IG1378" s="4"/>
      <c r="IH1378" s="6"/>
      <c r="II1378" s="4"/>
      <c r="IJ1378" s="6"/>
      <c r="IK1378" s="5"/>
      <c r="IL1378" s="5"/>
      <c r="IM1378" s="4"/>
      <c r="IN1378" s="6"/>
      <c r="IO1378" s="4"/>
      <c r="IP1378" s="6"/>
      <c r="IQ1378" s="5"/>
      <c r="IR1378" s="5"/>
      <c r="IS1378" s="4"/>
      <c r="IT1378" s="6"/>
      <c r="IU1378" s="4"/>
      <c r="IV1378" s="6"/>
      <c r="IW1378" s="5"/>
      <c r="IX1378" s="5"/>
      <c r="IY1378" s="4"/>
      <c r="IZ1378" s="6"/>
      <c r="JA1378" s="4"/>
      <c r="JB1378" s="6"/>
      <c r="JC1378" s="5"/>
      <c r="JD1378" s="5"/>
      <c r="JE1378" s="4"/>
      <c r="JF1378" s="6"/>
      <c r="JG1378" s="4"/>
      <c r="JH1378" s="6"/>
      <c r="JI1378" s="5"/>
      <c r="JJ1378" s="5"/>
      <c r="JK1378" s="4"/>
      <c r="JL1378" s="6"/>
      <c r="JM1378" s="4"/>
      <c r="JN1378" s="6"/>
      <c r="JO1378" s="5"/>
      <c r="JP1378" s="5"/>
      <c r="JQ1378" s="4"/>
      <c r="JR1378" s="6"/>
      <c r="JS1378" s="4"/>
      <c r="JT1378" s="6"/>
      <c r="JU1378" s="5"/>
      <c r="JV1378" s="5"/>
      <c r="JW1378" s="4"/>
      <c r="JX1378" s="6"/>
      <c r="JY1378" s="4"/>
      <c r="JZ1378" s="6"/>
      <c r="KA1378" s="5"/>
      <c r="KB1378" s="5"/>
      <c r="KC1378" s="4"/>
      <c r="KD1378" s="6"/>
      <c r="KE1378" s="4"/>
      <c r="KF1378" s="6"/>
      <c r="KG1378" s="5"/>
      <c r="KH1378" s="5"/>
      <c r="KI1378" s="4"/>
      <c r="KJ1378" s="6"/>
      <c r="KK1378" s="4"/>
      <c r="KL1378" s="6"/>
      <c r="KM1378" s="5"/>
      <c r="KN1378" s="5"/>
    </row>
    <row r="1379">
      <c r="A1379" s="3" t="s">
        <v>85</v>
      </c>
      <c r="B1379" s="3" t="s">
        <v>712</v>
      </c>
      <c r="C1379" s="3" t="s">
        <v>87</v>
      </c>
      <c r="D1379" s="3" t="s">
        <v>712</v>
      </c>
      <c r="E1379" s="3" t="s">
        <v>1073</v>
      </c>
      <c r="F1379" s="3" t="s">
        <v>104</v>
      </c>
      <c r="G1379" s="3" t="s">
        <v>104</v>
      </c>
      <c r="H1379" s="3" t="s">
        <v>104</v>
      </c>
      <c r="I1379" s="3" t="s">
        <v>1335</v>
      </c>
      <c r="J1379" s="3" t="s">
        <v>104</v>
      </c>
      <c r="K1379" s="4"/>
      <c r="L1379" s="4">
        <f>=ROUNDDOWN({0},0)</f>
      </c>
      <c r="M1379" s="4"/>
      <c r="N1379" s="5"/>
      <c r="O1379" s="4"/>
      <c r="P1379" s="4">
        <f>=ROUNDDOWN({0},0)</f>
      </c>
      <c r="Q1379" s="4"/>
      <c r="R1379" s="5"/>
      <c r="S1379" s="4"/>
      <c r="T1379" s="6"/>
      <c r="U1379" s="4"/>
      <c r="V1379" s="6"/>
      <c r="W1379" s="5"/>
      <c r="X1379" s="5"/>
      <c r="Y1379" s="4"/>
      <c r="Z1379" s="6"/>
      <c r="AA1379" s="4"/>
      <c r="AB1379" s="6"/>
      <c r="AC1379" s="5"/>
      <c r="AD1379" s="5"/>
      <c r="AE1379" s="4"/>
      <c r="AF1379" s="6"/>
      <c r="AG1379" s="4"/>
      <c r="AH1379" s="6"/>
      <c r="AI1379" s="5"/>
      <c r="AJ1379" s="5"/>
      <c r="AK1379" s="4"/>
      <c r="AL1379" s="6"/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  <c r="AW1379" s="4"/>
      <c r="AX1379" s="6"/>
      <c r="AY1379" s="4"/>
      <c r="AZ1379" s="6"/>
      <c r="BA1379" s="5"/>
      <c r="BB1379" s="5"/>
      <c r="BC1379" s="4"/>
      <c r="BD1379" s="6"/>
      <c r="BE1379" s="4"/>
      <c r="BF1379" s="6"/>
      <c r="BG1379" s="5"/>
      <c r="BH1379" s="5"/>
      <c r="BI1379" s="4"/>
      <c r="BJ1379" s="6"/>
      <c r="BK1379" s="4"/>
      <c r="BL1379" s="6"/>
      <c r="BM1379" s="5"/>
      <c r="BN1379" s="5"/>
      <c r="BO1379" s="4"/>
      <c r="BP1379" s="6"/>
      <c r="BQ1379" s="4"/>
      <c r="BR1379" s="6"/>
      <c r="BS1379" s="5"/>
      <c r="BT1379" s="5"/>
      <c r="BU1379" s="4"/>
      <c r="BV1379" s="6"/>
      <c r="BW1379" s="4"/>
      <c r="BX1379" s="6"/>
      <c r="BY1379" s="5"/>
      <c r="BZ1379" s="5"/>
      <c r="CA1379" s="4"/>
      <c r="CB1379" s="6"/>
      <c r="CC1379" s="4"/>
      <c r="CD1379" s="6"/>
      <c r="CE1379" s="5"/>
      <c r="CF1379" s="5"/>
      <c r="CG1379" s="4"/>
      <c r="CH1379" s="6"/>
      <c r="CI1379" s="4"/>
      <c r="CJ1379" s="6"/>
      <c r="CK1379" s="5"/>
      <c r="CL1379" s="5"/>
      <c r="CM1379" s="4"/>
      <c r="CN1379" s="6"/>
      <c r="CO1379" s="4"/>
      <c r="CP1379" s="6"/>
      <c r="CQ1379" s="5"/>
      <c r="CR1379" s="5"/>
      <c r="CS1379" s="4"/>
      <c r="CT1379" s="6"/>
      <c r="CU1379" s="4"/>
      <c r="CV1379" s="6"/>
      <c r="CW1379" s="5"/>
      <c r="CX1379" s="5"/>
      <c r="CY1379" s="4"/>
      <c r="CZ1379" s="6"/>
      <c r="DA1379" s="4"/>
      <c r="DB1379" s="6"/>
      <c r="DC1379" s="5"/>
      <c r="DD1379" s="5"/>
      <c r="DE1379" s="4"/>
      <c r="DF1379" s="6"/>
      <c r="DG1379" s="4"/>
      <c r="DH1379" s="6"/>
      <c r="DI1379" s="5"/>
      <c r="DJ1379" s="5"/>
      <c r="DK1379" s="4"/>
      <c r="DL1379" s="6"/>
      <c r="DM1379" s="4"/>
      <c r="DN1379" s="6"/>
      <c r="DO1379" s="5"/>
      <c r="DP1379" s="5"/>
      <c r="DQ1379" s="4"/>
      <c r="DR1379" s="6"/>
      <c r="DS1379" s="4"/>
      <c r="DT1379" s="6"/>
      <c r="DU1379" s="5"/>
      <c r="DV1379" s="5"/>
      <c r="DW1379" s="4"/>
      <c r="DX1379" s="6"/>
      <c r="DY1379" s="4"/>
      <c r="DZ1379" s="6"/>
      <c r="EA1379" s="5"/>
      <c r="EB1379" s="5"/>
      <c r="EC1379" s="4"/>
      <c r="ED1379" s="6"/>
      <c r="EE1379" s="4"/>
      <c r="EF1379" s="6"/>
      <c r="EG1379" s="5"/>
      <c r="EH1379" s="5"/>
      <c r="EI1379" s="4"/>
      <c r="EJ1379" s="6"/>
      <c r="EK1379" s="4"/>
      <c r="EL1379" s="6"/>
      <c r="EM1379" s="5"/>
      <c r="EN1379" s="5"/>
      <c r="EO1379" s="4"/>
      <c r="EP1379" s="6"/>
      <c r="EQ1379" s="4"/>
      <c r="ER1379" s="6"/>
      <c r="ES1379" s="5"/>
      <c r="ET1379" s="5"/>
      <c r="EU1379" s="4"/>
      <c r="EV1379" s="6"/>
      <c r="EW1379" s="4"/>
      <c r="EX1379" s="6"/>
      <c r="EY1379" s="5"/>
      <c r="EZ1379" s="5"/>
      <c r="FA1379" s="4"/>
      <c r="FB1379" s="6"/>
      <c r="FC1379" s="4"/>
      <c r="FD1379" s="6"/>
      <c r="FE1379" s="5"/>
      <c r="FF1379" s="5"/>
      <c r="FG1379" s="4"/>
      <c r="FH1379" s="6"/>
      <c r="FI1379" s="4"/>
      <c r="FJ1379" s="6"/>
      <c r="FK1379" s="5"/>
      <c r="FL1379" s="5"/>
      <c r="FM1379" s="4"/>
      <c r="FN1379" s="6"/>
      <c r="FO1379" s="4"/>
      <c r="FP1379" s="6"/>
      <c r="FQ1379" s="5"/>
      <c r="FR1379" s="5"/>
      <c r="FS1379" s="4"/>
      <c r="FT1379" s="6"/>
      <c r="FU1379" s="4"/>
      <c r="FV1379" s="6"/>
      <c r="FW1379" s="5"/>
      <c r="FX1379" s="5"/>
      <c r="FY1379" s="4"/>
      <c r="FZ1379" s="6"/>
      <c r="GA1379" s="4"/>
      <c r="GB1379" s="6"/>
      <c r="GC1379" s="5"/>
      <c r="GD1379" s="5"/>
      <c r="GE1379" s="4"/>
      <c r="GF1379" s="6"/>
      <c r="GG1379" s="4"/>
      <c r="GH1379" s="6"/>
      <c r="GI1379" s="5"/>
      <c r="GJ1379" s="5"/>
      <c r="GK1379" s="4"/>
      <c r="GL1379" s="6"/>
      <c r="GM1379" s="4"/>
      <c r="GN1379" s="6"/>
      <c r="GO1379" s="5"/>
      <c r="GP1379" s="5"/>
      <c r="GQ1379" s="4"/>
      <c r="GR1379" s="6"/>
      <c r="GS1379" s="4"/>
      <c r="GT1379" s="6"/>
      <c r="GU1379" s="5"/>
      <c r="GV1379" s="5"/>
      <c r="GW1379" s="4"/>
      <c r="GX1379" s="6"/>
      <c r="GY1379" s="4"/>
      <c r="GZ1379" s="6"/>
      <c r="HA1379" s="5"/>
      <c r="HB1379" s="5"/>
      <c r="HC1379" s="4"/>
      <c r="HD1379" s="6"/>
      <c r="HE1379" s="4"/>
      <c r="HF1379" s="6"/>
      <c r="HG1379" s="5"/>
      <c r="HH1379" s="5"/>
      <c r="HI1379" s="4"/>
      <c r="HJ1379" s="6"/>
      <c r="HK1379" s="4"/>
      <c r="HL1379" s="6"/>
      <c r="HM1379" s="5"/>
      <c r="HN1379" s="5"/>
      <c r="HO1379" s="4"/>
      <c r="HP1379" s="6"/>
      <c r="HQ1379" s="4"/>
      <c r="HR1379" s="6"/>
      <c r="HS1379" s="5"/>
      <c r="HT1379" s="5"/>
      <c r="HU1379" s="4"/>
      <c r="HV1379" s="6"/>
      <c r="HW1379" s="4"/>
      <c r="HX1379" s="6"/>
      <c r="HY1379" s="5"/>
      <c r="HZ1379" s="5"/>
      <c r="IA1379" s="4"/>
      <c r="IB1379" s="6"/>
      <c r="IC1379" s="4"/>
      <c r="ID1379" s="6"/>
      <c r="IE1379" s="5"/>
      <c r="IF1379" s="5"/>
      <c r="IG1379" s="4"/>
      <c r="IH1379" s="6"/>
      <c r="II1379" s="4"/>
      <c r="IJ1379" s="6"/>
      <c r="IK1379" s="5"/>
      <c r="IL1379" s="5"/>
      <c r="IM1379" s="4"/>
      <c r="IN1379" s="6"/>
      <c r="IO1379" s="4"/>
      <c r="IP1379" s="6"/>
      <c r="IQ1379" s="5"/>
      <c r="IR1379" s="5"/>
      <c r="IS1379" s="4"/>
      <c r="IT1379" s="6"/>
      <c r="IU1379" s="4"/>
      <c r="IV1379" s="6"/>
      <c r="IW1379" s="5"/>
      <c r="IX1379" s="5"/>
      <c r="IY1379" s="4"/>
      <c r="IZ1379" s="6"/>
      <c r="JA1379" s="4"/>
      <c r="JB1379" s="6"/>
      <c r="JC1379" s="5"/>
      <c r="JD1379" s="5"/>
      <c r="JE1379" s="4"/>
      <c r="JF1379" s="6"/>
      <c r="JG1379" s="4"/>
      <c r="JH1379" s="6"/>
      <c r="JI1379" s="5"/>
      <c r="JJ1379" s="5"/>
      <c r="JK1379" s="4"/>
      <c r="JL1379" s="6"/>
      <c r="JM1379" s="4"/>
      <c r="JN1379" s="6"/>
      <c r="JO1379" s="5"/>
      <c r="JP1379" s="5"/>
      <c r="JQ1379" s="4"/>
      <c r="JR1379" s="6"/>
      <c r="JS1379" s="4"/>
      <c r="JT1379" s="6"/>
      <c r="JU1379" s="5"/>
      <c r="JV1379" s="5"/>
      <c r="JW1379" s="4"/>
      <c r="JX1379" s="6"/>
      <c r="JY1379" s="4"/>
      <c r="JZ1379" s="6"/>
      <c r="KA1379" s="5"/>
      <c r="KB1379" s="5"/>
      <c r="KC1379" s="4"/>
      <c r="KD1379" s="6"/>
      <c r="KE1379" s="4"/>
      <c r="KF1379" s="6"/>
      <c r="KG1379" s="5"/>
      <c r="KH1379" s="5"/>
      <c r="KI1379" s="4"/>
      <c r="KJ1379" s="6"/>
      <c r="KK1379" s="4"/>
      <c r="KL1379" s="6"/>
      <c r="KM1379" s="5"/>
      <c r="KN1379" s="5"/>
    </row>
    <row r="1380">
      <c r="A1380" s="3" t="s">
        <v>85</v>
      </c>
      <c r="B1380" s="3" t="s">
        <v>712</v>
      </c>
      <c r="C1380" s="3" t="s">
        <v>87</v>
      </c>
      <c r="D1380" s="3" t="s">
        <v>712</v>
      </c>
      <c r="E1380" s="3" t="s">
        <v>993</v>
      </c>
      <c r="F1380" s="3" t="s">
        <v>104</v>
      </c>
      <c r="G1380" s="3" t="s">
        <v>104</v>
      </c>
      <c r="H1380" s="3" t="s">
        <v>104</v>
      </c>
      <c r="I1380" s="3" t="s">
        <v>1542</v>
      </c>
      <c r="J1380" s="3" t="s">
        <v>104</v>
      </c>
      <c r="K1380" s="4"/>
      <c r="L1380" s="4">
        <f>=ROUNDDOWN({0},0)</f>
      </c>
      <c r="M1380" s="4"/>
      <c r="N1380" s="5"/>
      <c r="O1380" s="4"/>
      <c r="P1380" s="4">
        <f>=ROUNDDOWN({0},0)</f>
      </c>
      <c r="Q1380" s="4"/>
      <c r="R1380" s="5"/>
      <c r="S1380" s="4"/>
      <c r="T1380" s="6"/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/>
      <c r="AF1380" s="6"/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  <c r="AW1380" s="4"/>
      <c r="AX1380" s="6"/>
      <c r="AY1380" s="4"/>
      <c r="AZ1380" s="6"/>
      <c r="BA1380" s="5"/>
      <c r="BB1380" s="5"/>
      <c r="BC1380" s="4"/>
      <c r="BD1380" s="6"/>
      <c r="BE1380" s="4"/>
      <c r="BF1380" s="6"/>
      <c r="BG1380" s="5"/>
      <c r="BH1380" s="5"/>
      <c r="BI1380" s="4"/>
      <c r="BJ1380" s="6"/>
      <c r="BK1380" s="4"/>
      <c r="BL1380" s="6"/>
      <c r="BM1380" s="5"/>
      <c r="BN1380" s="5"/>
      <c r="BO1380" s="4"/>
      <c r="BP1380" s="6"/>
      <c r="BQ1380" s="4"/>
      <c r="BR1380" s="6"/>
      <c r="BS1380" s="5"/>
      <c r="BT1380" s="5"/>
      <c r="BU1380" s="4"/>
      <c r="BV1380" s="6"/>
      <c r="BW1380" s="4"/>
      <c r="BX1380" s="6"/>
      <c r="BY1380" s="5"/>
      <c r="BZ1380" s="5"/>
      <c r="CA1380" s="4"/>
      <c r="CB1380" s="6"/>
      <c r="CC1380" s="4"/>
      <c r="CD1380" s="6"/>
      <c r="CE1380" s="5"/>
      <c r="CF1380" s="5"/>
      <c r="CG1380" s="4"/>
      <c r="CH1380" s="6"/>
      <c r="CI1380" s="4"/>
      <c r="CJ1380" s="6"/>
      <c r="CK1380" s="5"/>
      <c r="CL1380" s="5"/>
      <c r="CM1380" s="4"/>
      <c r="CN1380" s="6"/>
      <c r="CO1380" s="4"/>
      <c r="CP1380" s="6"/>
      <c r="CQ1380" s="5"/>
      <c r="CR1380" s="5"/>
      <c r="CS1380" s="4"/>
      <c r="CT1380" s="6"/>
      <c r="CU1380" s="4"/>
      <c r="CV1380" s="6"/>
      <c r="CW1380" s="5"/>
      <c r="CX1380" s="5"/>
      <c r="CY1380" s="4"/>
      <c r="CZ1380" s="6"/>
      <c r="DA1380" s="4"/>
      <c r="DB1380" s="6"/>
      <c r="DC1380" s="5"/>
      <c r="DD1380" s="5"/>
      <c r="DE1380" s="4"/>
      <c r="DF1380" s="6"/>
      <c r="DG1380" s="4"/>
      <c r="DH1380" s="6"/>
      <c r="DI1380" s="5"/>
      <c r="DJ1380" s="5"/>
      <c r="DK1380" s="4"/>
      <c r="DL1380" s="6"/>
      <c r="DM1380" s="4"/>
      <c r="DN1380" s="6"/>
      <c r="DO1380" s="5"/>
      <c r="DP1380" s="5"/>
      <c r="DQ1380" s="4"/>
      <c r="DR1380" s="6"/>
      <c r="DS1380" s="4"/>
      <c r="DT1380" s="6"/>
      <c r="DU1380" s="5"/>
      <c r="DV1380" s="5"/>
      <c r="DW1380" s="4"/>
      <c r="DX1380" s="6"/>
      <c r="DY1380" s="4"/>
      <c r="DZ1380" s="6"/>
      <c r="EA1380" s="5"/>
      <c r="EB1380" s="5"/>
      <c r="EC1380" s="4"/>
      <c r="ED1380" s="6"/>
      <c r="EE1380" s="4"/>
      <c r="EF1380" s="6"/>
      <c r="EG1380" s="5"/>
      <c r="EH1380" s="5"/>
      <c r="EI1380" s="4"/>
      <c r="EJ1380" s="6"/>
      <c r="EK1380" s="4"/>
      <c r="EL1380" s="6"/>
      <c r="EM1380" s="5"/>
      <c r="EN1380" s="5"/>
      <c r="EO1380" s="4"/>
      <c r="EP1380" s="6"/>
      <c r="EQ1380" s="4"/>
      <c r="ER1380" s="6"/>
      <c r="ES1380" s="5"/>
      <c r="ET1380" s="5"/>
      <c r="EU1380" s="4"/>
      <c r="EV1380" s="6"/>
      <c r="EW1380" s="4"/>
      <c r="EX1380" s="6"/>
      <c r="EY1380" s="5"/>
      <c r="EZ1380" s="5"/>
      <c r="FA1380" s="4"/>
      <c r="FB1380" s="6"/>
      <c r="FC1380" s="4"/>
      <c r="FD1380" s="6"/>
      <c r="FE1380" s="5"/>
      <c r="FF1380" s="5"/>
      <c r="FG1380" s="4"/>
      <c r="FH1380" s="6"/>
      <c r="FI1380" s="4"/>
      <c r="FJ1380" s="6"/>
      <c r="FK1380" s="5"/>
      <c r="FL1380" s="5"/>
      <c r="FM1380" s="4"/>
      <c r="FN1380" s="6"/>
      <c r="FO1380" s="4"/>
      <c r="FP1380" s="6"/>
      <c r="FQ1380" s="5"/>
      <c r="FR1380" s="5"/>
      <c r="FS1380" s="4"/>
      <c r="FT1380" s="6"/>
      <c r="FU1380" s="4"/>
      <c r="FV1380" s="6"/>
      <c r="FW1380" s="5"/>
      <c r="FX1380" s="5"/>
      <c r="FY1380" s="4"/>
      <c r="FZ1380" s="6"/>
      <c r="GA1380" s="4"/>
      <c r="GB1380" s="6"/>
      <c r="GC1380" s="5"/>
      <c r="GD1380" s="5"/>
      <c r="GE1380" s="4"/>
      <c r="GF1380" s="6"/>
      <c r="GG1380" s="4"/>
      <c r="GH1380" s="6"/>
      <c r="GI1380" s="5"/>
      <c r="GJ1380" s="5"/>
      <c r="GK1380" s="4"/>
      <c r="GL1380" s="6"/>
      <c r="GM1380" s="4"/>
      <c r="GN1380" s="6"/>
      <c r="GO1380" s="5"/>
      <c r="GP1380" s="5"/>
      <c r="GQ1380" s="4"/>
      <c r="GR1380" s="6"/>
      <c r="GS1380" s="4"/>
      <c r="GT1380" s="6"/>
      <c r="GU1380" s="5"/>
      <c r="GV1380" s="5"/>
      <c r="GW1380" s="4"/>
      <c r="GX1380" s="6"/>
      <c r="GY1380" s="4"/>
      <c r="GZ1380" s="6"/>
      <c r="HA1380" s="5"/>
      <c r="HB1380" s="5"/>
      <c r="HC1380" s="4"/>
      <c r="HD1380" s="6"/>
      <c r="HE1380" s="4"/>
      <c r="HF1380" s="6"/>
      <c r="HG1380" s="5"/>
      <c r="HH1380" s="5"/>
      <c r="HI1380" s="4"/>
      <c r="HJ1380" s="6"/>
      <c r="HK1380" s="4"/>
      <c r="HL1380" s="6"/>
      <c r="HM1380" s="5"/>
      <c r="HN1380" s="5"/>
      <c r="HO1380" s="4"/>
      <c r="HP1380" s="6"/>
      <c r="HQ1380" s="4"/>
      <c r="HR1380" s="6"/>
      <c r="HS1380" s="5"/>
      <c r="HT1380" s="5"/>
      <c r="HU1380" s="4"/>
      <c r="HV1380" s="6"/>
      <c r="HW1380" s="4"/>
      <c r="HX1380" s="6"/>
      <c r="HY1380" s="5"/>
      <c r="HZ1380" s="5"/>
      <c r="IA1380" s="4"/>
      <c r="IB1380" s="6"/>
      <c r="IC1380" s="4"/>
      <c r="ID1380" s="6"/>
      <c r="IE1380" s="5"/>
      <c r="IF1380" s="5"/>
      <c r="IG1380" s="4"/>
      <c r="IH1380" s="6"/>
      <c r="II1380" s="4"/>
      <c r="IJ1380" s="6"/>
      <c r="IK1380" s="5"/>
      <c r="IL1380" s="5"/>
      <c r="IM1380" s="4"/>
      <c r="IN1380" s="6"/>
      <c r="IO1380" s="4"/>
      <c r="IP1380" s="6"/>
      <c r="IQ1380" s="5"/>
      <c r="IR1380" s="5"/>
      <c r="IS1380" s="4"/>
      <c r="IT1380" s="6"/>
      <c r="IU1380" s="4"/>
      <c r="IV1380" s="6"/>
      <c r="IW1380" s="5"/>
      <c r="IX1380" s="5"/>
      <c r="IY1380" s="4"/>
      <c r="IZ1380" s="6"/>
      <c r="JA1380" s="4"/>
      <c r="JB1380" s="6"/>
      <c r="JC1380" s="5"/>
      <c r="JD1380" s="5"/>
      <c r="JE1380" s="4"/>
      <c r="JF1380" s="6"/>
      <c r="JG1380" s="4"/>
      <c r="JH1380" s="6"/>
      <c r="JI1380" s="5"/>
      <c r="JJ1380" s="5"/>
      <c r="JK1380" s="4"/>
      <c r="JL1380" s="6"/>
      <c r="JM1380" s="4"/>
      <c r="JN1380" s="6"/>
      <c r="JO1380" s="5"/>
      <c r="JP1380" s="5"/>
      <c r="JQ1380" s="4"/>
      <c r="JR1380" s="6"/>
      <c r="JS1380" s="4"/>
      <c r="JT1380" s="6"/>
      <c r="JU1380" s="5"/>
      <c r="JV1380" s="5"/>
      <c r="JW1380" s="4"/>
      <c r="JX1380" s="6"/>
      <c r="JY1380" s="4"/>
      <c r="JZ1380" s="6"/>
      <c r="KA1380" s="5"/>
      <c r="KB1380" s="5"/>
      <c r="KC1380" s="4"/>
      <c r="KD1380" s="6"/>
      <c r="KE1380" s="4"/>
      <c r="KF1380" s="6"/>
      <c r="KG1380" s="5"/>
      <c r="KH1380" s="5"/>
      <c r="KI1380" s="4"/>
      <c r="KJ1380" s="6"/>
      <c r="KK1380" s="4"/>
      <c r="KL1380" s="6"/>
      <c r="KM1380" s="5"/>
      <c r="KN1380" s="5"/>
    </row>
    <row r="1381">
      <c r="A1381" s="3" t="s">
        <v>85</v>
      </c>
      <c r="B1381" s="3" t="s">
        <v>712</v>
      </c>
      <c r="C1381" s="3" t="s">
        <v>87</v>
      </c>
      <c r="D1381" s="3" t="s">
        <v>712</v>
      </c>
      <c r="E1381" s="3" t="s">
        <v>629</v>
      </c>
      <c r="F1381" s="3" t="s">
        <v>104</v>
      </c>
      <c r="G1381" s="3" t="s">
        <v>104</v>
      </c>
      <c r="H1381" s="3" t="s">
        <v>104</v>
      </c>
      <c r="I1381" s="3" t="s">
        <v>1308</v>
      </c>
      <c r="J1381" s="3" t="s">
        <v>104</v>
      </c>
      <c r="K1381" s="4"/>
      <c r="L1381" s="4">
        <f>=ROUNDDOWN({0},0)</f>
      </c>
      <c r="M1381" s="4"/>
      <c r="N1381" s="5"/>
      <c r="O1381" s="4"/>
      <c r="P1381" s="4">
        <f>=ROUNDDOWN({0},0)</f>
      </c>
      <c r="Q1381" s="4"/>
      <c r="R1381" s="5"/>
      <c r="S1381" s="4"/>
      <c r="T1381" s="6"/>
      <c r="U1381" s="4"/>
      <c r="V1381" s="6"/>
      <c r="W1381" s="5"/>
      <c r="X1381" s="5"/>
      <c r="Y1381" s="4"/>
      <c r="Z1381" s="6"/>
      <c r="AA1381" s="4"/>
      <c r="AB1381" s="6"/>
      <c r="AC1381" s="5"/>
      <c r="AD1381" s="5"/>
      <c r="AE1381" s="4"/>
      <c r="AF1381" s="6"/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  <c r="AW1381" s="4"/>
      <c r="AX1381" s="6"/>
      <c r="AY1381" s="4"/>
      <c r="AZ1381" s="6"/>
      <c r="BA1381" s="5"/>
      <c r="BB1381" s="5"/>
      <c r="BC1381" s="4"/>
      <c r="BD1381" s="6"/>
      <c r="BE1381" s="4"/>
      <c r="BF1381" s="6"/>
      <c r="BG1381" s="5"/>
      <c r="BH1381" s="5"/>
      <c r="BI1381" s="4"/>
      <c r="BJ1381" s="6"/>
      <c r="BK1381" s="4"/>
      <c r="BL1381" s="6"/>
      <c r="BM1381" s="5"/>
      <c r="BN1381" s="5"/>
      <c r="BO1381" s="4"/>
      <c r="BP1381" s="6"/>
      <c r="BQ1381" s="4"/>
      <c r="BR1381" s="6"/>
      <c r="BS1381" s="5"/>
      <c r="BT1381" s="5"/>
      <c r="BU1381" s="4"/>
      <c r="BV1381" s="6"/>
      <c r="BW1381" s="4"/>
      <c r="BX1381" s="6"/>
      <c r="BY1381" s="5"/>
      <c r="BZ1381" s="5"/>
      <c r="CA1381" s="4"/>
      <c r="CB1381" s="6"/>
      <c r="CC1381" s="4"/>
      <c r="CD1381" s="6"/>
      <c r="CE1381" s="5"/>
      <c r="CF1381" s="5"/>
      <c r="CG1381" s="4"/>
      <c r="CH1381" s="6"/>
      <c r="CI1381" s="4"/>
      <c r="CJ1381" s="6"/>
      <c r="CK1381" s="5"/>
      <c r="CL1381" s="5"/>
      <c r="CM1381" s="4"/>
      <c r="CN1381" s="6"/>
      <c r="CO1381" s="4"/>
      <c r="CP1381" s="6"/>
      <c r="CQ1381" s="5"/>
      <c r="CR1381" s="5"/>
      <c r="CS1381" s="4"/>
      <c r="CT1381" s="6"/>
      <c r="CU1381" s="4"/>
      <c r="CV1381" s="6"/>
      <c r="CW1381" s="5"/>
      <c r="CX1381" s="5"/>
      <c r="CY1381" s="4"/>
      <c r="CZ1381" s="6"/>
      <c r="DA1381" s="4"/>
      <c r="DB1381" s="6"/>
      <c r="DC1381" s="5"/>
      <c r="DD1381" s="5"/>
      <c r="DE1381" s="4"/>
      <c r="DF1381" s="6"/>
      <c r="DG1381" s="4"/>
      <c r="DH1381" s="6"/>
      <c r="DI1381" s="5"/>
      <c r="DJ1381" s="5"/>
      <c r="DK1381" s="4"/>
      <c r="DL1381" s="6"/>
      <c r="DM1381" s="4"/>
      <c r="DN1381" s="6"/>
      <c r="DO1381" s="5"/>
      <c r="DP1381" s="5"/>
      <c r="DQ1381" s="4"/>
      <c r="DR1381" s="6"/>
      <c r="DS1381" s="4"/>
      <c r="DT1381" s="6"/>
      <c r="DU1381" s="5"/>
      <c r="DV1381" s="5"/>
      <c r="DW1381" s="4"/>
      <c r="DX1381" s="6"/>
      <c r="DY1381" s="4"/>
      <c r="DZ1381" s="6"/>
      <c r="EA1381" s="5"/>
      <c r="EB1381" s="5"/>
      <c r="EC1381" s="4"/>
      <c r="ED1381" s="6"/>
      <c r="EE1381" s="4"/>
      <c r="EF1381" s="6"/>
      <c r="EG1381" s="5"/>
      <c r="EH1381" s="5"/>
      <c r="EI1381" s="4"/>
      <c r="EJ1381" s="6"/>
      <c r="EK1381" s="4"/>
      <c r="EL1381" s="6"/>
      <c r="EM1381" s="5"/>
      <c r="EN1381" s="5"/>
      <c r="EO1381" s="4"/>
      <c r="EP1381" s="6"/>
      <c r="EQ1381" s="4"/>
      <c r="ER1381" s="6"/>
      <c r="ES1381" s="5"/>
      <c r="ET1381" s="5"/>
      <c r="EU1381" s="4"/>
      <c r="EV1381" s="6"/>
      <c r="EW1381" s="4"/>
      <c r="EX1381" s="6"/>
      <c r="EY1381" s="5"/>
      <c r="EZ1381" s="5"/>
      <c r="FA1381" s="4"/>
      <c r="FB1381" s="6"/>
      <c r="FC1381" s="4"/>
      <c r="FD1381" s="6"/>
      <c r="FE1381" s="5"/>
      <c r="FF1381" s="5"/>
      <c r="FG1381" s="4"/>
      <c r="FH1381" s="6"/>
      <c r="FI1381" s="4"/>
      <c r="FJ1381" s="6"/>
      <c r="FK1381" s="5"/>
      <c r="FL1381" s="5"/>
      <c r="FM1381" s="4"/>
      <c r="FN1381" s="6"/>
      <c r="FO1381" s="4"/>
      <c r="FP1381" s="6"/>
      <c r="FQ1381" s="5"/>
      <c r="FR1381" s="5"/>
      <c r="FS1381" s="4"/>
      <c r="FT1381" s="6"/>
      <c r="FU1381" s="4"/>
      <c r="FV1381" s="6"/>
      <c r="FW1381" s="5"/>
      <c r="FX1381" s="5"/>
      <c r="FY1381" s="4"/>
      <c r="FZ1381" s="6"/>
      <c r="GA1381" s="4"/>
      <c r="GB1381" s="6"/>
      <c r="GC1381" s="5"/>
      <c r="GD1381" s="5"/>
      <c r="GE1381" s="4"/>
      <c r="GF1381" s="6"/>
      <c r="GG1381" s="4"/>
      <c r="GH1381" s="6"/>
      <c r="GI1381" s="5"/>
      <c r="GJ1381" s="5"/>
      <c r="GK1381" s="4"/>
      <c r="GL1381" s="6"/>
      <c r="GM1381" s="4"/>
      <c r="GN1381" s="6"/>
      <c r="GO1381" s="5"/>
      <c r="GP1381" s="5"/>
      <c r="GQ1381" s="4"/>
      <c r="GR1381" s="6"/>
      <c r="GS1381" s="4"/>
      <c r="GT1381" s="6"/>
      <c r="GU1381" s="5"/>
      <c r="GV1381" s="5"/>
      <c r="GW1381" s="4"/>
      <c r="GX1381" s="6"/>
      <c r="GY1381" s="4"/>
      <c r="GZ1381" s="6"/>
      <c r="HA1381" s="5"/>
      <c r="HB1381" s="5"/>
      <c r="HC1381" s="4"/>
      <c r="HD1381" s="6"/>
      <c r="HE1381" s="4"/>
      <c r="HF1381" s="6"/>
      <c r="HG1381" s="5"/>
      <c r="HH1381" s="5"/>
      <c r="HI1381" s="4"/>
      <c r="HJ1381" s="6"/>
      <c r="HK1381" s="4"/>
      <c r="HL1381" s="6"/>
      <c r="HM1381" s="5"/>
      <c r="HN1381" s="5"/>
      <c r="HO1381" s="4"/>
      <c r="HP1381" s="6"/>
      <c r="HQ1381" s="4"/>
      <c r="HR1381" s="6"/>
      <c r="HS1381" s="5"/>
      <c r="HT1381" s="5"/>
      <c r="HU1381" s="4"/>
      <c r="HV1381" s="6"/>
      <c r="HW1381" s="4"/>
      <c r="HX1381" s="6"/>
      <c r="HY1381" s="5"/>
      <c r="HZ1381" s="5"/>
      <c r="IA1381" s="4"/>
      <c r="IB1381" s="6"/>
      <c r="IC1381" s="4"/>
      <c r="ID1381" s="6"/>
      <c r="IE1381" s="5"/>
      <c r="IF1381" s="5"/>
      <c r="IG1381" s="4"/>
      <c r="IH1381" s="6"/>
      <c r="II1381" s="4"/>
      <c r="IJ1381" s="6"/>
      <c r="IK1381" s="5"/>
      <c r="IL1381" s="5"/>
      <c r="IM1381" s="4"/>
      <c r="IN1381" s="6"/>
      <c r="IO1381" s="4"/>
      <c r="IP1381" s="6"/>
      <c r="IQ1381" s="5"/>
      <c r="IR1381" s="5"/>
      <c r="IS1381" s="4"/>
      <c r="IT1381" s="6"/>
      <c r="IU1381" s="4"/>
      <c r="IV1381" s="6"/>
      <c r="IW1381" s="5"/>
      <c r="IX1381" s="5"/>
      <c r="IY1381" s="4"/>
      <c r="IZ1381" s="6"/>
      <c r="JA1381" s="4"/>
      <c r="JB1381" s="6"/>
      <c r="JC1381" s="5"/>
      <c r="JD1381" s="5"/>
      <c r="JE1381" s="4"/>
      <c r="JF1381" s="6"/>
      <c r="JG1381" s="4"/>
      <c r="JH1381" s="6"/>
      <c r="JI1381" s="5"/>
      <c r="JJ1381" s="5"/>
      <c r="JK1381" s="4"/>
      <c r="JL1381" s="6"/>
      <c r="JM1381" s="4"/>
      <c r="JN1381" s="6"/>
      <c r="JO1381" s="5"/>
      <c r="JP1381" s="5"/>
      <c r="JQ1381" s="4"/>
      <c r="JR1381" s="6"/>
      <c r="JS1381" s="4"/>
      <c r="JT1381" s="6"/>
      <c r="JU1381" s="5"/>
      <c r="JV1381" s="5"/>
      <c r="JW1381" s="4"/>
      <c r="JX1381" s="6"/>
      <c r="JY1381" s="4"/>
      <c r="JZ1381" s="6"/>
      <c r="KA1381" s="5"/>
      <c r="KB1381" s="5"/>
      <c r="KC1381" s="4"/>
      <c r="KD1381" s="6"/>
      <c r="KE1381" s="4"/>
      <c r="KF1381" s="6"/>
      <c r="KG1381" s="5"/>
      <c r="KH1381" s="5"/>
      <c r="KI1381" s="4"/>
      <c r="KJ1381" s="6"/>
      <c r="KK1381" s="4"/>
      <c r="KL1381" s="6"/>
      <c r="KM1381" s="5"/>
      <c r="KN1381" s="5"/>
    </row>
    <row r="1382">
      <c r="A1382" s="3" t="s">
        <v>85</v>
      </c>
      <c r="B1382" s="3" t="s">
        <v>712</v>
      </c>
      <c r="C1382" s="3" t="s">
        <v>87</v>
      </c>
      <c r="D1382" s="3" t="s">
        <v>712</v>
      </c>
      <c r="E1382" s="3" t="s">
        <v>975</v>
      </c>
      <c r="F1382" s="3" t="s">
        <v>104</v>
      </c>
      <c r="G1382" s="3" t="s">
        <v>104</v>
      </c>
      <c r="H1382" s="3" t="s">
        <v>104</v>
      </c>
      <c r="I1382" s="3" t="s">
        <v>1308</v>
      </c>
      <c r="J1382" s="3" t="s">
        <v>104</v>
      </c>
      <c r="K1382" s="4"/>
      <c r="L1382" s="4">
        <f>=ROUNDDOWN({0},0)</f>
      </c>
      <c r="M1382" s="4"/>
      <c r="N1382" s="5"/>
      <c r="O1382" s="4"/>
      <c r="P1382" s="4">
        <f>=ROUNDDOWN({0},0)</f>
      </c>
      <c r="Q1382" s="4"/>
      <c r="R1382" s="5"/>
      <c r="S1382" s="4"/>
      <c r="T1382" s="6"/>
      <c r="U1382" s="4"/>
      <c r="V1382" s="6"/>
      <c r="W1382" s="5"/>
      <c r="X1382" s="5"/>
      <c r="Y1382" s="4"/>
      <c r="Z1382" s="6"/>
      <c r="AA1382" s="4"/>
      <c r="AB1382" s="6"/>
      <c r="AC1382" s="5"/>
      <c r="AD1382" s="5"/>
      <c r="AE1382" s="4"/>
      <c r="AF1382" s="6"/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  <c r="AW1382" s="4"/>
      <c r="AX1382" s="6"/>
      <c r="AY1382" s="4"/>
      <c r="AZ1382" s="6"/>
      <c r="BA1382" s="5"/>
      <c r="BB1382" s="5"/>
      <c r="BC1382" s="4"/>
      <c r="BD1382" s="6"/>
      <c r="BE1382" s="4"/>
      <c r="BF1382" s="6"/>
      <c r="BG1382" s="5"/>
      <c r="BH1382" s="5"/>
      <c r="BI1382" s="4"/>
      <c r="BJ1382" s="6"/>
      <c r="BK1382" s="4"/>
      <c r="BL1382" s="6"/>
      <c r="BM1382" s="5"/>
      <c r="BN1382" s="5"/>
      <c r="BO1382" s="4"/>
      <c r="BP1382" s="6"/>
      <c r="BQ1382" s="4"/>
      <c r="BR1382" s="6"/>
      <c r="BS1382" s="5"/>
      <c r="BT1382" s="5"/>
      <c r="BU1382" s="4"/>
      <c r="BV1382" s="6"/>
      <c r="BW1382" s="4"/>
      <c r="BX1382" s="6"/>
      <c r="BY1382" s="5"/>
      <c r="BZ1382" s="5"/>
      <c r="CA1382" s="4"/>
      <c r="CB1382" s="6"/>
      <c r="CC1382" s="4"/>
      <c r="CD1382" s="6"/>
      <c r="CE1382" s="5"/>
      <c r="CF1382" s="5"/>
      <c r="CG1382" s="4"/>
      <c r="CH1382" s="6"/>
      <c r="CI1382" s="4"/>
      <c r="CJ1382" s="6"/>
      <c r="CK1382" s="5"/>
      <c r="CL1382" s="5"/>
      <c r="CM1382" s="4"/>
      <c r="CN1382" s="6"/>
      <c r="CO1382" s="4"/>
      <c r="CP1382" s="6"/>
      <c r="CQ1382" s="5"/>
      <c r="CR1382" s="5"/>
      <c r="CS1382" s="4"/>
      <c r="CT1382" s="6"/>
      <c r="CU1382" s="4"/>
      <c r="CV1382" s="6"/>
      <c r="CW1382" s="5"/>
      <c r="CX1382" s="5"/>
      <c r="CY1382" s="4"/>
      <c r="CZ1382" s="6"/>
      <c r="DA1382" s="4"/>
      <c r="DB1382" s="6"/>
      <c r="DC1382" s="5"/>
      <c r="DD1382" s="5"/>
      <c r="DE1382" s="4"/>
      <c r="DF1382" s="6"/>
      <c r="DG1382" s="4"/>
      <c r="DH1382" s="6"/>
      <c r="DI1382" s="5"/>
      <c r="DJ1382" s="5"/>
      <c r="DK1382" s="4"/>
      <c r="DL1382" s="6"/>
      <c r="DM1382" s="4"/>
      <c r="DN1382" s="6"/>
      <c r="DO1382" s="5"/>
      <c r="DP1382" s="5"/>
      <c r="DQ1382" s="4"/>
      <c r="DR1382" s="6"/>
      <c r="DS1382" s="4"/>
      <c r="DT1382" s="6"/>
      <c r="DU1382" s="5"/>
      <c r="DV1382" s="5"/>
      <c r="DW1382" s="4"/>
      <c r="DX1382" s="6"/>
      <c r="DY1382" s="4"/>
      <c r="DZ1382" s="6"/>
      <c r="EA1382" s="5"/>
      <c r="EB1382" s="5"/>
      <c r="EC1382" s="4"/>
      <c r="ED1382" s="6"/>
      <c r="EE1382" s="4"/>
      <c r="EF1382" s="6"/>
      <c r="EG1382" s="5"/>
      <c r="EH1382" s="5"/>
      <c r="EI1382" s="4"/>
      <c r="EJ1382" s="6"/>
      <c r="EK1382" s="4"/>
      <c r="EL1382" s="6"/>
      <c r="EM1382" s="5"/>
      <c r="EN1382" s="5"/>
      <c r="EO1382" s="4"/>
      <c r="EP1382" s="6"/>
      <c r="EQ1382" s="4"/>
      <c r="ER1382" s="6"/>
      <c r="ES1382" s="5"/>
      <c r="ET1382" s="5"/>
      <c r="EU1382" s="4"/>
      <c r="EV1382" s="6"/>
      <c r="EW1382" s="4"/>
      <c r="EX1382" s="6"/>
      <c r="EY1382" s="5"/>
      <c r="EZ1382" s="5"/>
      <c r="FA1382" s="4"/>
      <c r="FB1382" s="6"/>
      <c r="FC1382" s="4"/>
      <c r="FD1382" s="6"/>
      <c r="FE1382" s="5"/>
      <c r="FF1382" s="5"/>
      <c r="FG1382" s="4"/>
      <c r="FH1382" s="6"/>
      <c r="FI1382" s="4"/>
      <c r="FJ1382" s="6"/>
      <c r="FK1382" s="5"/>
      <c r="FL1382" s="5"/>
      <c r="FM1382" s="4"/>
      <c r="FN1382" s="6"/>
      <c r="FO1382" s="4"/>
      <c r="FP1382" s="6"/>
      <c r="FQ1382" s="5"/>
      <c r="FR1382" s="5"/>
      <c r="FS1382" s="4"/>
      <c r="FT1382" s="6"/>
      <c r="FU1382" s="4"/>
      <c r="FV1382" s="6"/>
      <c r="FW1382" s="5"/>
      <c r="FX1382" s="5"/>
      <c r="FY1382" s="4"/>
      <c r="FZ1382" s="6"/>
      <c r="GA1382" s="4"/>
      <c r="GB1382" s="6"/>
      <c r="GC1382" s="5"/>
      <c r="GD1382" s="5"/>
      <c r="GE1382" s="4"/>
      <c r="GF1382" s="6"/>
      <c r="GG1382" s="4"/>
      <c r="GH1382" s="6"/>
      <c r="GI1382" s="5"/>
      <c r="GJ1382" s="5"/>
      <c r="GK1382" s="4"/>
      <c r="GL1382" s="6"/>
      <c r="GM1382" s="4"/>
      <c r="GN1382" s="6"/>
      <c r="GO1382" s="5"/>
      <c r="GP1382" s="5"/>
      <c r="GQ1382" s="4"/>
      <c r="GR1382" s="6"/>
      <c r="GS1382" s="4"/>
      <c r="GT1382" s="6"/>
      <c r="GU1382" s="5"/>
      <c r="GV1382" s="5"/>
      <c r="GW1382" s="4"/>
      <c r="GX1382" s="6"/>
      <c r="GY1382" s="4"/>
      <c r="GZ1382" s="6"/>
      <c r="HA1382" s="5"/>
      <c r="HB1382" s="5"/>
      <c r="HC1382" s="4"/>
      <c r="HD1382" s="6"/>
      <c r="HE1382" s="4"/>
      <c r="HF1382" s="6"/>
      <c r="HG1382" s="5"/>
      <c r="HH1382" s="5"/>
      <c r="HI1382" s="4"/>
      <c r="HJ1382" s="6"/>
      <c r="HK1382" s="4"/>
      <c r="HL1382" s="6"/>
      <c r="HM1382" s="5"/>
      <c r="HN1382" s="5"/>
      <c r="HO1382" s="4"/>
      <c r="HP1382" s="6"/>
      <c r="HQ1382" s="4"/>
      <c r="HR1382" s="6"/>
      <c r="HS1382" s="5"/>
      <c r="HT1382" s="5"/>
      <c r="HU1382" s="4"/>
      <c r="HV1382" s="6"/>
      <c r="HW1382" s="4"/>
      <c r="HX1382" s="6"/>
      <c r="HY1382" s="5"/>
      <c r="HZ1382" s="5"/>
      <c r="IA1382" s="4"/>
      <c r="IB1382" s="6"/>
      <c r="IC1382" s="4"/>
      <c r="ID1382" s="6"/>
      <c r="IE1382" s="5"/>
      <c r="IF1382" s="5"/>
      <c r="IG1382" s="4"/>
      <c r="IH1382" s="6"/>
      <c r="II1382" s="4"/>
      <c r="IJ1382" s="6"/>
      <c r="IK1382" s="5"/>
      <c r="IL1382" s="5"/>
      <c r="IM1382" s="4"/>
      <c r="IN1382" s="6"/>
      <c r="IO1382" s="4"/>
      <c r="IP1382" s="6"/>
      <c r="IQ1382" s="5"/>
      <c r="IR1382" s="5"/>
      <c r="IS1382" s="4"/>
      <c r="IT1382" s="6"/>
      <c r="IU1382" s="4"/>
      <c r="IV1382" s="6"/>
      <c r="IW1382" s="5"/>
      <c r="IX1382" s="5"/>
      <c r="IY1382" s="4"/>
      <c r="IZ1382" s="6"/>
      <c r="JA1382" s="4"/>
      <c r="JB1382" s="6"/>
      <c r="JC1382" s="5"/>
      <c r="JD1382" s="5"/>
      <c r="JE1382" s="4"/>
      <c r="JF1382" s="6"/>
      <c r="JG1382" s="4"/>
      <c r="JH1382" s="6"/>
      <c r="JI1382" s="5"/>
      <c r="JJ1382" s="5"/>
      <c r="JK1382" s="4"/>
      <c r="JL1382" s="6"/>
      <c r="JM1382" s="4"/>
      <c r="JN1382" s="6"/>
      <c r="JO1382" s="5"/>
      <c r="JP1382" s="5"/>
      <c r="JQ1382" s="4"/>
      <c r="JR1382" s="6"/>
      <c r="JS1382" s="4"/>
      <c r="JT1382" s="6"/>
      <c r="JU1382" s="5"/>
      <c r="JV1382" s="5"/>
      <c r="JW1382" s="4"/>
      <c r="JX1382" s="6"/>
      <c r="JY1382" s="4"/>
      <c r="JZ1382" s="6"/>
      <c r="KA1382" s="5"/>
      <c r="KB1382" s="5"/>
      <c r="KC1382" s="4"/>
      <c r="KD1382" s="6"/>
      <c r="KE1382" s="4"/>
      <c r="KF1382" s="6"/>
      <c r="KG1382" s="5"/>
      <c r="KH1382" s="5"/>
      <c r="KI1382" s="4"/>
      <c r="KJ1382" s="6"/>
      <c r="KK1382" s="4"/>
      <c r="KL1382" s="6"/>
      <c r="KM1382" s="5"/>
      <c r="KN1382" s="5"/>
    </row>
    <row r="1383">
      <c r="A1383" s="3" t="s">
        <v>85</v>
      </c>
      <c r="B1383" s="3" t="s">
        <v>712</v>
      </c>
      <c r="C1383" s="3" t="s">
        <v>87</v>
      </c>
      <c r="D1383" s="3" t="s">
        <v>712</v>
      </c>
      <c r="E1383" s="3" t="s">
        <v>976</v>
      </c>
      <c r="F1383" s="3" t="s">
        <v>104</v>
      </c>
      <c r="G1383" s="3" t="s">
        <v>104</v>
      </c>
      <c r="H1383" s="3" t="s">
        <v>104</v>
      </c>
      <c r="I1383" s="3" t="s">
        <v>1308</v>
      </c>
      <c r="J1383" s="3" t="s">
        <v>104</v>
      </c>
      <c r="K1383" s="4"/>
      <c r="L1383" s="4">
        <f>=ROUNDDOWN({0},0)</f>
      </c>
      <c r="M1383" s="4"/>
      <c r="N1383" s="5"/>
      <c r="O1383" s="4"/>
      <c r="P1383" s="4">
        <f>=ROUNDDOWN({0},0)</f>
      </c>
      <c r="Q1383" s="4"/>
      <c r="R1383" s="5"/>
      <c r="S1383" s="4"/>
      <c r="T1383" s="6"/>
      <c r="U1383" s="4"/>
      <c r="V1383" s="6"/>
      <c r="W1383" s="5"/>
      <c r="X1383" s="5"/>
      <c r="Y1383" s="4"/>
      <c r="Z1383" s="6"/>
      <c r="AA1383" s="4"/>
      <c r="AB1383" s="6"/>
      <c r="AC1383" s="5"/>
      <c r="AD1383" s="5"/>
      <c r="AE1383" s="4"/>
      <c r="AF1383" s="6"/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  <c r="AW1383" s="4"/>
      <c r="AX1383" s="6"/>
      <c r="AY1383" s="4"/>
      <c r="AZ1383" s="6"/>
      <c r="BA1383" s="5"/>
      <c r="BB1383" s="5"/>
      <c r="BC1383" s="4"/>
      <c r="BD1383" s="6"/>
      <c r="BE1383" s="4"/>
      <c r="BF1383" s="6"/>
      <c r="BG1383" s="5"/>
      <c r="BH1383" s="5"/>
      <c r="BI1383" s="4"/>
      <c r="BJ1383" s="6"/>
      <c r="BK1383" s="4"/>
      <c r="BL1383" s="6"/>
      <c r="BM1383" s="5"/>
      <c r="BN1383" s="5"/>
      <c r="BO1383" s="4"/>
      <c r="BP1383" s="6"/>
      <c r="BQ1383" s="4"/>
      <c r="BR1383" s="6"/>
      <c r="BS1383" s="5"/>
      <c r="BT1383" s="5"/>
      <c r="BU1383" s="4"/>
      <c r="BV1383" s="6"/>
      <c r="BW1383" s="4"/>
      <c r="BX1383" s="6"/>
      <c r="BY1383" s="5"/>
      <c r="BZ1383" s="5"/>
      <c r="CA1383" s="4"/>
      <c r="CB1383" s="6"/>
      <c r="CC1383" s="4"/>
      <c r="CD1383" s="6"/>
      <c r="CE1383" s="5"/>
      <c r="CF1383" s="5"/>
      <c r="CG1383" s="4"/>
      <c r="CH1383" s="6"/>
      <c r="CI1383" s="4"/>
      <c r="CJ1383" s="6"/>
      <c r="CK1383" s="5"/>
      <c r="CL1383" s="5"/>
      <c r="CM1383" s="4"/>
      <c r="CN1383" s="6"/>
      <c r="CO1383" s="4"/>
      <c r="CP1383" s="6"/>
      <c r="CQ1383" s="5"/>
      <c r="CR1383" s="5"/>
      <c r="CS1383" s="4"/>
      <c r="CT1383" s="6"/>
      <c r="CU1383" s="4"/>
      <c r="CV1383" s="6"/>
      <c r="CW1383" s="5"/>
      <c r="CX1383" s="5"/>
      <c r="CY1383" s="4"/>
      <c r="CZ1383" s="6"/>
      <c r="DA1383" s="4"/>
      <c r="DB1383" s="6"/>
      <c r="DC1383" s="5"/>
      <c r="DD1383" s="5"/>
      <c r="DE1383" s="4"/>
      <c r="DF1383" s="6"/>
      <c r="DG1383" s="4"/>
      <c r="DH1383" s="6"/>
      <c r="DI1383" s="5"/>
      <c r="DJ1383" s="5"/>
      <c r="DK1383" s="4"/>
      <c r="DL1383" s="6"/>
      <c r="DM1383" s="4"/>
      <c r="DN1383" s="6"/>
      <c r="DO1383" s="5"/>
      <c r="DP1383" s="5"/>
      <c r="DQ1383" s="4"/>
      <c r="DR1383" s="6"/>
      <c r="DS1383" s="4"/>
      <c r="DT1383" s="6"/>
      <c r="DU1383" s="5"/>
      <c r="DV1383" s="5"/>
      <c r="DW1383" s="4"/>
      <c r="DX1383" s="6"/>
      <c r="DY1383" s="4"/>
      <c r="DZ1383" s="6"/>
      <c r="EA1383" s="5"/>
      <c r="EB1383" s="5"/>
      <c r="EC1383" s="4"/>
      <c r="ED1383" s="6"/>
      <c r="EE1383" s="4"/>
      <c r="EF1383" s="6"/>
      <c r="EG1383" s="5"/>
      <c r="EH1383" s="5"/>
      <c r="EI1383" s="4"/>
      <c r="EJ1383" s="6"/>
      <c r="EK1383" s="4"/>
      <c r="EL1383" s="6"/>
      <c r="EM1383" s="5"/>
      <c r="EN1383" s="5"/>
      <c r="EO1383" s="4"/>
      <c r="EP1383" s="6"/>
      <c r="EQ1383" s="4"/>
      <c r="ER1383" s="6"/>
      <c r="ES1383" s="5"/>
      <c r="ET1383" s="5"/>
      <c r="EU1383" s="4"/>
      <c r="EV1383" s="6"/>
      <c r="EW1383" s="4"/>
      <c r="EX1383" s="6"/>
      <c r="EY1383" s="5"/>
      <c r="EZ1383" s="5"/>
      <c r="FA1383" s="4"/>
      <c r="FB1383" s="6"/>
      <c r="FC1383" s="4"/>
      <c r="FD1383" s="6"/>
      <c r="FE1383" s="5"/>
      <c r="FF1383" s="5"/>
      <c r="FG1383" s="4"/>
      <c r="FH1383" s="6"/>
      <c r="FI1383" s="4"/>
      <c r="FJ1383" s="6"/>
      <c r="FK1383" s="5"/>
      <c r="FL1383" s="5"/>
      <c r="FM1383" s="4"/>
      <c r="FN1383" s="6"/>
      <c r="FO1383" s="4"/>
      <c r="FP1383" s="6"/>
      <c r="FQ1383" s="5"/>
      <c r="FR1383" s="5"/>
      <c r="FS1383" s="4"/>
      <c r="FT1383" s="6"/>
      <c r="FU1383" s="4"/>
      <c r="FV1383" s="6"/>
      <c r="FW1383" s="5"/>
      <c r="FX1383" s="5"/>
      <c r="FY1383" s="4"/>
      <c r="FZ1383" s="6"/>
      <c r="GA1383" s="4"/>
      <c r="GB1383" s="6"/>
      <c r="GC1383" s="5"/>
      <c r="GD1383" s="5"/>
      <c r="GE1383" s="4"/>
      <c r="GF1383" s="6"/>
      <c r="GG1383" s="4"/>
      <c r="GH1383" s="6"/>
      <c r="GI1383" s="5"/>
      <c r="GJ1383" s="5"/>
      <c r="GK1383" s="4"/>
      <c r="GL1383" s="6"/>
      <c r="GM1383" s="4"/>
      <c r="GN1383" s="6"/>
      <c r="GO1383" s="5"/>
      <c r="GP1383" s="5"/>
      <c r="GQ1383" s="4"/>
      <c r="GR1383" s="6"/>
      <c r="GS1383" s="4"/>
      <c r="GT1383" s="6"/>
      <c r="GU1383" s="5"/>
      <c r="GV1383" s="5"/>
      <c r="GW1383" s="4"/>
      <c r="GX1383" s="6"/>
      <c r="GY1383" s="4"/>
      <c r="GZ1383" s="6"/>
      <c r="HA1383" s="5"/>
      <c r="HB1383" s="5"/>
      <c r="HC1383" s="4"/>
      <c r="HD1383" s="6"/>
      <c r="HE1383" s="4"/>
      <c r="HF1383" s="6"/>
      <c r="HG1383" s="5"/>
      <c r="HH1383" s="5"/>
      <c r="HI1383" s="4"/>
      <c r="HJ1383" s="6"/>
      <c r="HK1383" s="4"/>
      <c r="HL1383" s="6"/>
      <c r="HM1383" s="5"/>
      <c r="HN1383" s="5"/>
      <c r="HO1383" s="4"/>
      <c r="HP1383" s="6"/>
      <c r="HQ1383" s="4"/>
      <c r="HR1383" s="6"/>
      <c r="HS1383" s="5"/>
      <c r="HT1383" s="5"/>
      <c r="HU1383" s="4"/>
      <c r="HV1383" s="6"/>
      <c r="HW1383" s="4"/>
      <c r="HX1383" s="6"/>
      <c r="HY1383" s="5"/>
      <c r="HZ1383" s="5"/>
      <c r="IA1383" s="4"/>
      <c r="IB1383" s="6"/>
      <c r="IC1383" s="4"/>
      <c r="ID1383" s="6"/>
      <c r="IE1383" s="5"/>
      <c r="IF1383" s="5"/>
      <c r="IG1383" s="4"/>
      <c r="IH1383" s="6"/>
      <c r="II1383" s="4"/>
      <c r="IJ1383" s="6"/>
      <c r="IK1383" s="5"/>
      <c r="IL1383" s="5"/>
      <c r="IM1383" s="4"/>
      <c r="IN1383" s="6"/>
      <c r="IO1383" s="4"/>
      <c r="IP1383" s="6"/>
      <c r="IQ1383" s="5"/>
      <c r="IR1383" s="5"/>
      <c r="IS1383" s="4"/>
      <c r="IT1383" s="6"/>
      <c r="IU1383" s="4"/>
      <c r="IV1383" s="6"/>
      <c r="IW1383" s="5"/>
      <c r="IX1383" s="5"/>
      <c r="IY1383" s="4"/>
      <c r="IZ1383" s="6"/>
      <c r="JA1383" s="4"/>
      <c r="JB1383" s="6"/>
      <c r="JC1383" s="5"/>
      <c r="JD1383" s="5"/>
      <c r="JE1383" s="4"/>
      <c r="JF1383" s="6"/>
      <c r="JG1383" s="4"/>
      <c r="JH1383" s="6"/>
      <c r="JI1383" s="5"/>
      <c r="JJ1383" s="5"/>
      <c r="JK1383" s="4"/>
      <c r="JL1383" s="6"/>
      <c r="JM1383" s="4"/>
      <c r="JN1383" s="6"/>
      <c r="JO1383" s="5"/>
      <c r="JP1383" s="5"/>
      <c r="JQ1383" s="4"/>
      <c r="JR1383" s="6"/>
      <c r="JS1383" s="4"/>
      <c r="JT1383" s="6"/>
      <c r="JU1383" s="5"/>
      <c r="JV1383" s="5"/>
      <c r="JW1383" s="4"/>
      <c r="JX1383" s="6"/>
      <c r="JY1383" s="4"/>
      <c r="JZ1383" s="6"/>
      <c r="KA1383" s="5"/>
      <c r="KB1383" s="5"/>
      <c r="KC1383" s="4"/>
      <c r="KD1383" s="6"/>
      <c r="KE1383" s="4"/>
      <c r="KF1383" s="6"/>
      <c r="KG1383" s="5"/>
      <c r="KH1383" s="5"/>
      <c r="KI1383" s="4"/>
      <c r="KJ1383" s="6"/>
      <c r="KK1383" s="4"/>
      <c r="KL1383" s="6"/>
      <c r="KM1383" s="5"/>
      <c r="KN1383" s="5"/>
    </row>
    <row r="1384">
      <c r="A1384" s="3" t="s">
        <v>85</v>
      </c>
      <c r="B1384" s="3" t="s">
        <v>712</v>
      </c>
      <c r="C1384" s="3" t="s">
        <v>87</v>
      </c>
      <c r="D1384" s="3" t="s">
        <v>712</v>
      </c>
      <c r="E1384" s="3" t="s">
        <v>992</v>
      </c>
      <c r="F1384" s="3" t="s">
        <v>104</v>
      </c>
      <c r="G1384" s="3" t="s">
        <v>104</v>
      </c>
      <c r="H1384" s="3" t="s">
        <v>104</v>
      </c>
      <c r="I1384" s="3" t="s">
        <v>1308</v>
      </c>
      <c r="J1384" s="3" t="s">
        <v>104</v>
      </c>
      <c r="K1384" s="4"/>
      <c r="L1384" s="4">
        <f>=ROUNDDOWN({0},0)</f>
      </c>
      <c r="M1384" s="4"/>
      <c r="N1384" s="5"/>
      <c r="O1384" s="4"/>
      <c r="P1384" s="4">
        <f>=ROUNDDOWN({0},0)</f>
      </c>
      <c r="Q1384" s="4"/>
      <c r="R1384" s="5"/>
      <c r="S1384" s="4"/>
      <c r="T1384" s="6"/>
      <c r="U1384" s="4"/>
      <c r="V1384" s="6"/>
      <c r="W1384" s="5"/>
      <c r="X1384" s="5"/>
      <c r="Y1384" s="4"/>
      <c r="Z1384" s="6"/>
      <c r="AA1384" s="4"/>
      <c r="AB1384" s="6"/>
      <c r="AC1384" s="5"/>
      <c r="AD1384" s="5"/>
      <c r="AE1384" s="4"/>
      <c r="AF1384" s="6"/>
      <c r="AG1384" s="4"/>
      <c r="AH1384" s="6"/>
      <c r="AI1384" s="5"/>
      <c r="AJ1384" s="5"/>
      <c r="AK1384" s="4"/>
      <c r="AL1384" s="6"/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  <c r="AW1384" s="4"/>
      <c r="AX1384" s="6"/>
      <c r="AY1384" s="4"/>
      <c r="AZ1384" s="6"/>
      <c r="BA1384" s="5"/>
      <c r="BB1384" s="5"/>
      <c r="BC1384" s="4"/>
      <c r="BD1384" s="6"/>
      <c r="BE1384" s="4"/>
      <c r="BF1384" s="6"/>
      <c r="BG1384" s="5"/>
      <c r="BH1384" s="5"/>
      <c r="BI1384" s="4"/>
      <c r="BJ1384" s="6"/>
      <c r="BK1384" s="4"/>
      <c r="BL1384" s="6"/>
      <c r="BM1384" s="5"/>
      <c r="BN1384" s="5"/>
      <c r="BO1384" s="4"/>
      <c r="BP1384" s="6"/>
      <c r="BQ1384" s="4"/>
      <c r="BR1384" s="6"/>
      <c r="BS1384" s="5"/>
      <c r="BT1384" s="5"/>
      <c r="BU1384" s="4"/>
      <c r="BV1384" s="6"/>
      <c r="BW1384" s="4"/>
      <c r="BX1384" s="6"/>
      <c r="BY1384" s="5"/>
      <c r="BZ1384" s="5"/>
      <c r="CA1384" s="4"/>
      <c r="CB1384" s="6"/>
      <c r="CC1384" s="4"/>
      <c r="CD1384" s="6"/>
      <c r="CE1384" s="5"/>
      <c r="CF1384" s="5"/>
      <c r="CG1384" s="4"/>
      <c r="CH1384" s="6"/>
      <c r="CI1384" s="4"/>
      <c r="CJ1384" s="6"/>
      <c r="CK1384" s="5"/>
      <c r="CL1384" s="5"/>
      <c r="CM1384" s="4"/>
      <c r="CN1384" s="6"/>
      <c r="CO1384" s="4"/>
      <c r="CP1384" s="6"/>
      <c r="CQ1384" s="5"/>
      <c r="CR1384" s="5"/>
      <c r="CS1384" s="4"/>
      <c r="CT1384" s="6"/>
      <c r="CU1384" s="4"/>
      <c r="CV1384" s="6"/>
      <c r="CW1384" s="5"/>
      <c r="CX1384" s="5"/>
      <c r="CY1384" s="4"/>
      <c r="CZ1384" s="6"/>
      <c r="DA1384" s="4"/>
      <c r="DB1384" s="6"/>
      <c r="DC1384" s="5"/>
      <c r="DD1384" s="5"/>
      <c r="DE1384" s="4"/>
      <c r="DF1384" s="6"/>
      <c r="DG1384" s="4"/>
      <c r="DH1384" s="6"/>
      <c r="DI1384" s="5"/>
      <c r="DJ1384" s="5"/>
      <c r="DK1384" s="4"/>
      <c r="DL1384" s="6"/>
      <c r="DM1384" s="4"/>
      <c r="DN1384" s="6"/>
      <c r="DO1384" s="5"/>
      <c r="DP1384" s="5"/>
      <c r="DQ1384" s="4"/>
      <c r="DR1384" s="6"/>
      <c r="DS1384" s="4"/>
      <c r="DT1384" s="6"/>
      <c r="DU1384" s="5"/>
      <c r="DV1384" s="5"/>
      <c r="DW1384" s="4"/>
      <c r="DX1384" s="6"/>
      <c r="DY1384" s="4"/>
      <c r="DZ1384" s="6"/>
      <c r="EA1384" s="5"/>
      <c r="EB1384" s="5"/>
      <c r="EC1384" s="4"/>
      <c r="ED1384" s="6"/>
      <c r="EE1384" s="4"/>
      <c r="EF1384" s="6"/>
      <c r="EG1384" s="5"/>
      <c r="EH1384" s="5"/>
      <c r="EI1384" s="4"/>
      <c r="EJ1384" s="6"/>
      <c r="EK1384" s="4"/>
      <c r="EL1384" s="6"/>
      <c r="EM1384" s="5"/>
      <c r="EN1384" s="5"/>
      <c r="EO1384" s="4"/>
      <c r="EP1384" s="6"/>
      <c r="EQ1384" s="4"/>
      <c r="ER1384" s="6"/>
      <c r="ES1384" s="5"/>
      <c r="ET1384" s="5"/>
      <c r="EU1384" s="4"/>
      <c r="EV1384" s="6"/>
      <c r="EW1384" s="4"/>
      <c r="EX1384" s="6"/>
      <c r="EY1384" s="5"/>
      <c r="EZ1384" s="5"/>
      <c r="FA1384" s="4"/>
      <c r="FB1384" s="6"/>
      <c r="FC1384" s="4"/>
      <c r="FD1384" s="6"/>
      <c r="FE1384" s="5"/>
      <c r="FF1384" s="5"/>
      <c r="FG1384" s="4"/>
      <c r="FH1384" s="6"/>
      <c r="FI1384" s="4"/>
      <c r="FJ1384" s="6"/>
      <c r="FK1384" s="5"/>
      <c r="FL1384" s="5"/>
      <c r="FM1384" s="4"/>
      <c r="FN1384" s="6"/>
      <c r="FO1384" s="4"/>
      <c r="FP1384" s="6"/>
      <c r="FQ1384" s="5"/>
      <c r="FR1384" s="5"/>
      <c r="FS1384" s="4"/>
      <c r="FT1384" s="6"/>
      <c r="FU1384" s="4"/>
      <c r="FV1384" s="6"/>
      <c r="FW1384" s="5"/>
      <c r="FX1384" s="5"/>
      <c r="FY1384" s="4"/>
      <c r="FZ1384" s="6"/>
      <c r="GA1384" s="4"/>
      <c r="GB1384" s="6"/>
      <c r="GC1384" s="5"/>
      <c r="GD1384" s="5"/>
      <c r="GE1384" s="4"/>
      <c r="GF1384" s="6"/>
      <c r="GG1384" s="4"/>
      <c r="GH1384" s="6"/>
      <c r="GI1384" s="5"/>
      <c r="GJ1384" s="5"/>
      <c r="GK1384" s="4"/>
      <c r="GL1384" s="6"/>
      <c r="GM1384" s="4"/>
      <c r="GN1384" s="6"/>
      <c r="GO1384" s="5"/>
      <c r="GP1384" s="5"/>
      <c r="GQ1384" s="4"/>
      <c r="GR1384" s="6"/>
      <c r="GS1384" s="4"/>
      <c r="GT1384" s="6"/>
      <c r="GU1384" s="5"/>
      <c r="GV1384" s="5"/>
      <c r="GW1384" s="4"/>
      <c r="GX1384" s="6"/>
      <c r="GY1384" s="4"/>
      <c r="GZ1384" s="6"/>
      <c r="HA1384" s="5"/>
      <c r="HB1384" s="5"/>
      <c r="HC1384" s="4"/>
      <c r="HD1384" s="6"/>
      <c r="HE1384" s="4"/>
      <c r="HF1384" s="6"/>
      <c r="HG1384" s="5"/>
      <c r="HH1384" s="5"/>
      <c r="HI1384" s="4"/>
      <c r="HJ1384" s="6"/>
      <c r="HK1384" s="4"/>
      <c r="HL1384" s="6"/>
      <c r="HM1384" s="5"/>
      <c r="HN1384" s="5"/>
      <c r="HO1384" s="4"/>
      <c r="HP1384" s="6"/>
      <c r="HQ1384" s="4"/>
      <c r="HR1384" s="6"/>
      <c r="HS1384" s="5"/>
      <c r="HT1384" s="5"/>
      <c r="HU1384" s="4"/>
      <c r="HV1384" s="6"/>
      <c r="HW1384" s="4"/>
      <c r="HX1384" s="6"/>
      <c r="HY1384" s="5"/>
      <c r="HZ1384" s="5"/>
      <c r="IA1384" s="4"/>
      <c r="IB1384" s="6"/>
      <c r="IC1384" s="4"/>
      <c r="ID1384" s="6"/>
      <c r="IE1384" s="5"/>
      <c r="IF1384" s="5"/>
      <c r="IG1384" s="4"/>
      <c r="IH1384" s="6"/>
      <c r="II1384" s="4"/>
      <c r="IJ1384" s="6"/>
      <c r="IK1384" s="5"/>
      <c r="IL1384" s="5"/>
      <c r="IM1384" s="4"/>
      <c r="IN1384" s="6"/>
      <c r="IO1384" s="4"/>
      <c r="IP1384" s="6"/>
      <c r="IQ1384" s="5"/>
      <c r="IR1384" s="5"/>
      <c r="IS1384" s="4"/>
      <c r="IT1384" s="6"/>
      <c r="IU1384" s="4"/>
      <c r="IV1384" s="6"/>
      <c r="IW1384" s="5"/>
      <c r="IX1384" s="5"/>
      <c r="IY1384" s="4"/>
      <c r="IZ1384" s="6"/>
      <c r="JA1384" s="4"/>
      <c r="JB1384" s="6"/>
      <c r="JC1384" s="5"/>
      <c r="JD1384" s="5"/>
      <c r="JE1384" s="4"/>
      <c r="JF1384" s="6"/>
      <c r="JG1384" s="4"/>
      <c r="JH1384" s="6"/>
      <c r="JI1384" s="5"/>
      <c r="JJ1384" s="5"/>
      <c r="JK1384" s="4"/>
      <c r="JL1384" s="6"/>
      <c r="JM1384" s="4"/>
      <c r="JN1384" s="6"/>
      <c r="JO1384" s="5"/>
      <c r="JP1384" s="5"/>
      <c r="JQ1384" s="4"/>
      <c r="JR1384" s="6"/>
      <c r="JS1384" s="4"/>
      <c r="JT1384" s="6"/>
      <c r="JU1384" s="5"/>
      <c r="JV1384" s="5"/>
      <c r="JW1384" s="4"/>
      <c r="JX1384" s="6"/>
      <c r="JY1384" s="4"/>
      <c r="JZ1384" s="6"/>
      <c r="KA1384" s="5"/>
      <c r="KB1384" s="5"/>
      <c r="KC1384" s="4"/>
      <c r="KD1384" s="6"/>
      <c r="KE1384" s="4"/>
      <c r="KF1384" s="6"/>
      <c r="KG1384" s="5"/>
      <c r="KH1384" s="5"/>
      <c r="KI1384" s="4"/>
      <c r="KJ1384" s="6"/>
      <c r="KK1384" s="4"/>
      <c r="KL1384" s="6"/>
      <c r="KM1384" s="5"/>
      <c r="KN1384" s="5"/>
    </row>
    <row r="1385">
      <c r="A1385" s="3" t="s">
        <v>85</v>
      </c>
      <c r="B1385" s="3" t="s">
        <v>712</v>
      </c>
      <c r="C1385" s="3" t="s">
        <v>87</v>
      </c>
      <c r="D1385" s="3" t="s">
        <v>712</v>
      </c>
      <c r="E1385" s="3" t="s">
        <v>1008</v>
      </c>
      <c r="F1385" s="3" t="s">
        <v>104</v>
      </c>
      <c r="G1385" s="3" t="s">
        <v>104</v>
      </c>
      <c r="H1385" s="3" t="s">
        <v>104</v>
      </c>
      <c r="I1385" s="3" t="s">
        <v>1308</v>
      </c>
      <c r="J1385" s="3" t="s">
        <v>104</v>
      </c>
      <c r="K1385" s="4"/>
      <c r="L1385" s="4">
        <f>=ROUNDDOWN({0},0)</f>
      </c>
      <c r="M1385" s="4"/>
      <c r="N1385" s="5"/>
      <c r="O1385" s="4"/>
      <c r="P1385" s="4">
        <f>=ROUNDDOWN({0},0)</f>
      </c>
      <c r="Q1385" s="4"/>
      <c r="R1385" s="5"/>
      <c r="S1385" s="4"/>
      <c r="T1385" s="6"/>
      <c r="U1385" s="4"/>
      <c r="V1385" s="6"/>
      <c r="W1385" s="5"/>
      <c r="X1385" s="5"/>
      <c r="Y1385" s="4"/>
      <c r="Z1385" s="6"/>
      <c r="AA1385" s="4"/>
      <c r="AB1385" s="6"/>
      <c r="AC1385" s="5"/>
      <c r="AD1385" s="5"/>
      <c r="AE1385" s="4"/>
      <c r="AF1385" s="6"/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  <c r="AW1385" s="4"/>
      <c r="AX1385" s="6"/>
      <c r="AY1385" s="4"/>
      <c r="AZ1385" s="6"/>
      <c r="BA1385" s="5"/>
      <c r="BB1385" s="5"/>
      <c r="BC1385" s="4"/>
      <c r="BD1385" s="6"/>
      <c r="BE1385" s="4"/>
      <c r="BF1385" s="6"/>
      <c r="BG1385" s="5"/>
      <c r="BH1385" s="5"/>
      <c r="BI1385" s="4"/>
      <c r="BJ1385" s="6"/>
      <c r="BK1385" s="4"/>
      <c r="BL1385" s="6"/>
      <c r="BM1385" s="5"/>
      <c r="BN1385" s="5"/>
      <c r="BO1385" s="4"/>
      <c r="BP1385" s="6"/>
      <c r="BQ1385" s="4"/>
      <c r="BR1385" s="6"/>
      <c r="BS1385" s="5"/>
      <c r="BT1385" s="5"/>
      <c r="BU1385" s="4"/>
      <c r="BV1385" s="6"/>
      <c r="BW1385" s="4"/>
      <c r="BX1385" s="6"/>
      <c r="BY1385" s="5"/>
      <c r="BZ1385" s="5"/>
      <c r="CA1385" s="4"/>
      <c r="CB1385" s="6"/>
      <c r="CC1385" s="4"/>
      <c r="CD1385" s="6"/>
      <c r="CE1385" s="5"/>
      <c r="CF1385" s="5"/>
      <c r="CG1385" s="4"/>
      <c r="CH1385" s="6"/>
      <c r="CI1385" s="4"/>
      <c r="CJ1385" s="6"/>
      <c r="CK1385" s="5"/>
      <c r="CL1385" s="5"/>
      <c r="CM1385" s="4"/>
      <c r="CN1385" s="6"/>
      <c r="CO1385" s="4"/>
      <c r="CP1385" s="6"/>
      <c r="CQ1385" s="5"/>
      <c r="CR1385" s="5"/>
      <c r="CS1385" s="4"/>
      <c r="CT1385" s="6"/>
      <c r="CU1385" s="4"/>
      <c r="CV1385" s="6"/>
      <c r="CW1385" s="5"/>
      <c r="CX1385" s="5"/>
      <c r="CY1385" s="4"/>
      <c r="CZ1385" s="6"/>
      <c r="DA1385" s="4"/>
      <c r="DB1385" s="6"/>
      <c r="DC1385" s="5"/>
      <c r="DD1385" s="5"/>
      <c r="DE1385" s="4"/>
      <c r="DF1385" s="6"/>
      <c r="DG1385" s="4"/>
      <c r="DH1385" s="6"/>
      <c r="DI1385" s="5"/>
      <c r="DJ1385" s="5"/>
      <c r="DK1385" s="4"/>
      <c r="DL1385" s="6"/>
      <c r="DM1385" s="4"/>
      <c r="DN1385" s="6"/>
      <c r="DO1385" s="5"/>
      <c r="DP1385" s="5"/>
      <c r="DQ1385" s="4"/>
      <c r="DR1385" s="6"/>
      <c r="DS1385" s="4"/>
      <c r="DT1385" s="6"/>
      <c r="DU1385" s="5"/>
      <c r="DV1385" s="5"/>
      <c r="DW1385" s="4"/>
      <c r="DX1385" s="6"/>
      <c r="DY1385" s="4"/>
      <c r="DZ1385" s="6"/>
      <c r="EA1385" s="5"/>
      <c r="EB1385" s="5"/>
      <c r="EC1385" s="4"/>
      <c r="ED1385" s="6"/>
      <c r="EE1385" s="4"/>
      <c r="EF1385" s="6"/>
      <c r="EG1385" s="5"/>
      <c r="EH1385" s="5"/>
      <c r="EI1385" s="4"/>
      <c r="EJ1385" s="6"/>
      <c r="EK1385" s="4"/>
      <c r="EL1385" s="6"/>
      <c r="EM1385" s="5"/>
      <c r="EN1385" s="5"/>
      <c r="EO1385" s="4"/>
      <c r="EP1385" s="6"/>
      <c r="EQ1385" s="4"/>
      <c r="ER1385" s="6"/>
      <c r="ES1385" s="5"/>
      <c r="ET1385" s="5"/>
      <c r="EU1385" s="4"/>
      <c r="EV1385" s="6"/>
      <c r="EW1385" s="4"/>
      <c r="EX1385" s="6"/>
      <c r="EY1385" s="5"/>
      <c r="EZ1385" s="5"/>
      <c r="FA1385" s="4"/>
      <c r="FB1385" s="6"/>
      <c r="FC1385" s="4"/>
      <c r="FD1385" s="6"/>
      <c r="FE1385" s="5"/>
      <c r="FF1385" s="5"/>
      <c r="FG1385" s="4"/>
      <c r="FH1385" s="6"/>
      <c r="FI1385" s="4"/>
      <c r="FJ1385" s="6"/>
      <c r="FK1385" s="5"/>
      <c r="FL1385" s="5"/>
      <c r="FM1385" s="4"/>
      <c r="FN1385" s="6"/>
      <c r="FO1385" s="4"/>
      <c r="FP1385" s="6"/>
      <c r="FQ1385" s="5"/>
      <c r="FR1385" s="5"/>
      <c r="FS1385" s="4"/>
      <c r="FT1385" s="6"/>
      <c r="FU1385" s="4"/>
      <c r="FV1385" s="6"/>
      <c r="FW1385" s="5"/>
      <c r="FX1385" s="5"/>
      <c r="FY1385" s="4"/>
      <c r="FZ1385" s="6"/>
      <c r="GA1385" s="4"/>
      <c r="GB1385" s="6"/>
      <c r="GC1385" s="5"/>
      <c r="GD1385" s="5"/>
      <c r="GE1385" s="4"/>
      <c r="GF1385" s="6"/>
      <c r="GG1385" s="4"/>
      <c r="GH1385" s="6"/>
      <c r="GI1385" s="5"/>
      <c r="GJ1385" s="5"/>
      <c r="GK1385" s="4"/>
      <c r="GL1385" s="6"/>
      <c r="GM1385" s="4"/>
      <c r="GN1385" s="6"/>
      <c r="GO1385" s="5"/>
      <c r="GP1385" s="5"/>
      <c r="GQ1385" s="4"/>
      <c r="GR1385" s="6"/>
      <c r="GS1385" s="4"/>
      <c r="GT1385" s="6"/>
      <c r="GU1385" s="5"/>
      <c r="GV1385" s="5"/>
      <c r="GW1385" s="4"/>
      <c r="GX1385" s="6"/>
      <c r="GY1385" s="4"/>
      <c r="GZ1385" s="6"/>
      <c r="HA1385" s="5"/>
      <c r="HB1385" s="5"/>
      <c r="HC1385" s="4"/>
      <c r="HD1385" s="6"/>
      <c r="HE1385" s="4"/>
      <c r="HF1385" s="6"/>
      <c r="HG1385" s="5"/>
      <c r="HH1385" s="5"/>
      <c r="HI1385" s="4"/>
      <c r="HJ1385" s="6"/>
      <c r="HK1385" s="4"/>
      <c r="HL1385" s="6"/>
      <c r="HM1385" s="5"/>
      <c r="HN1385" s="5"/>
      <c r="HO1385" s="4"/>
      <c r="HP1385" s="6"/>
      <c r="HQ1385" s="4"/>
      <c r="HR1385" s="6"/>
      <c r="HS1385" s="5"/>
      <c r="HT1385" s="5"/>
      <c r="HU1385" s="4"/>
      <c r="HV1385" s="6"/>
      <c r="HW1385" s="4"/>
      <c r="HX1385" s="6"/>
      <c r="HY1385" s="5"/>
      <c r="HZ1385" s="5"/>
      <c r="IA1385" s="4"/>
      <c r="IB1385" s="6"/>
      <c r="IC1385" s="4"/>
      <c r="ID1385" s="6"/>
      <c r="IE1385" s="5"/>
      <c r="IF1385" s="5"/>
      <c r="IG1385" s="4"/>
      <c r="IH1385" s="6"/>
      <c r="II1385" s="4"/>
      <c r="IJ1385" s="6"/>
      <c r="IK1385" s="5"/>
      <c r="IL1385" s="5"/>
      <c r="IM1385" s="4"/>
      <c r="IN1385" s="6"/>
      <c r="IO1385" s="4"/>
      <c r="IP1385" s="6"/>
      <c r="IQ1385" s="5"/>
      <c r="IR1385" s="5"/>
      <c r="IS1385" s="4"/>
      <c r="IT1385" s="6"/>
      <c r="IU1385" s="4"/>
      <c r="IV1385" s="6"/>
      <c r="IW1385" s="5"/>
      <c r="IX1385" s="5"/>
      <c r="IY1385" s="4"/>
      <c r="IZ1385" s="6"/>
      <c r="JA1385" s="4"/>
      <c r="JB1385" s="6"/>
      <c r="JC1385" s="5"/>
      <c r="JD1385" s="5"/>
      <c r="JE1385" s="4"/>
      <c r="JF1385" s="6"/>
      <c r="JG1385" s="4"/>
      <c r="JH1385" s="6"/>
      <c r="JI1385" s="5"/>
      <c r="JJ1385" s="5"/>
      <c r="JK1385" s="4"/>
      <c r="JL1385" s="6"/>
      <c r="JM1385" s="4"/>
      <c r="JN1385" s="6"/>
      <c r="JO1385" s="5"/>
      <c r="JP1385" s="5"/>
      <c r="JQ1385" s="4"/>
      <c r="JR1385" s="6"/>
      <c r="JS1385" s="4"/>
      <c r="JT1385" s="6"/>
      <c r="JU1385" s="5"/>
      <c r="JV1385" s="5"/>
      <c r="JW1385" s="4"/>
      <c r="JX1385" s="6"/>
      <c r="JY1385" s="4"/>
      <c r="JZ1385" s="6"/>
      <c r="KA1385" s="5"/>
      <c r="KB1385" s="5"/>
      <c r="KC1385" s="4"/>
      <c r="KD1385" s="6"/>
      <c r="KE1385" s="4"/>
      <c r="KF1385" s="6"/>
      <c r="KG1385" s="5"/>
      <c r="KH1385" s="5"/>
      <c r="KI1385" s="4"/>
      <c r="KJ1385" s="6"/>
      <c r="KK1385" s="4"/>
      <c r="KL1385" s="6"/>
      <c r="KM1385" s="5"/>
      <c r="KN1385" s="5"/>
    </row>
    <row r="1386">
      <c r="A1386" s="3" t="s">
        <v>85</v>
      </c>
      <c r="B1386" s="3" t="s">
        <v>712</v>
      </c>
      <c r="C1386" s="3" t="s">
        <v>87</v>
      </c>
      <c r="D1386" s="3" t="s">
        <v>712</v>
      </c>
      <c r="E1386" s="3" t="s">
        <v>951</v>
      </c>
      <c r="F1386" s="3" t="s">
        <v>104</v>
      </c>
      <c r="G1386" s="3" t="s">
        <v>104</v>
      </c>
      <c r="H1386" s="3" t="s">
        <v>104</v>
      </c>
      <c r="I1386" s="3" t="s">
        <v>1308</v>
      </c>
      <c r="J1386" s="3" t="s">
        <v>104</v>
      </c>
      <c r="K1386" s="4"/>
      <c r="L1386" s="4">
        <f>=ROUNDDOWN({0},0)</f>
      </c>
      <c r="M1386" s="4"/>
      <c r="N1386" s="5"/>
      <c r="O1386" s="4"/>
      <c r="P1386" s="4">
        <f>=ROUNDDOWN({0},0)</f>
      </c>
      <c r="Q1386" s="4"/>
      <c r="R1386" s="5"/>
      <c r="S1386" s="4"/>
      <c r="T1386" s="6"/>
      <c r="U1386" s="4"/>
      <c r="V1386" s="6"/>
      <c r="W1386" s="5"/>
      <c r="X1386" s="5"/>
      <c r="Y1386" s="4"/>
      <c r="Z1386" s="6"/>
      <c r="AA1386" s="4"/>
      <c r="AB1386" s="6"/>
      <c r="AC1386" s="5"/>
      <c r="AD1386" s="5"/>
      <c r="AE1386" s="4"/>
      <c r="AF1386" s="6"/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  <c r="AW1386" s="4"/>
      <c r="AX1386" s="6"/>
      <c r="AY1386" s="4"/>
      <c r="AZ1386" s="6"/>
      <c r="BA1386" s="5"/>
      <c r="BB1386" s="5"/>
      <c r="BC1386" s="4"/>
      <c r="BD1386" s="6"/>
      <c r="BE1386" s="4"/>
      <c r="BF1386" s="6"/>
      <c r="BG1386" s="5"/>
      <c r="BH1386" s="5"/>
      <c r="BI1386" s="4"/>
      <c r="BJ1386" s="6"/>
      <c r="BK1386" s="4"/>
      <c r="BL1386" s="6"/>
      <c r="BM1386" s="5"/>
      <c r="BN1386" s="5"/>
      <c r="BO1386" s="4"/>
      <c r="BP1386" s="6"/>
      <c r="BQ1386" s="4"/>
      <c r="BR1386" s="6"/>
      <c r="BS1386" s="5"/>
      <c r="BT1386" s="5"/>
      <c r="BU1386" s="4"/>
      <c r="BV1386" s="6"/>
      <c r="BW1386" s="4"/>
      <c r="BX1386" s="6"/>
      <c r="BY1386" s="5"/>
      <c r="BZ1386" s="5"/>
      <c r="CA1386" s="4"/>
      <c r="CB1386" s="6"/>
      <c r="CC1386" s="4"/>
      <c r="CD1386" s="6"/>
      <c r="CE1386" s="5"/>
      <c r="CF1386" s="5"/>
      <c r="CG1386" s="4"/>
      <c r="CH1386" s="6"/>
      <c r="CI1386" s="4"/>
      <c r="CJ1386" s="6"/>
      <c r="CK1386" s="5"/>
      <c r="CL1386" s="5"/>
      <c r="CM1386" s="4"/>
      <c r="CN1386" s="6"/>
      <c r="CO1386" s="4"/>
      <c r="CP1386" s="6"/>
      <c r="CQ1386" s="5"/>
      <c r="CR1386" s="5"/>
      <c r="CS1386" s="4"/>
      <c r="CT1386" s="6"/>
      <c r="CU1386" s="4"/>
      <c r="CV1386" s="6"/>
      <c r="CW1386" s="5"/>
      <c r="CX1386" s="5"/>
      <c r="CY1386" s="4"/>
      <c r="CZ1386" s="6"/>
      <c r="DA1386" s="4"/>
      <c r="DB1386" s="6"/>
      <c r="DC1386" s="5"/>
      <c r="DD1386" s="5"/>
      <c r="DE1386" s="4"/>
      <c r="DF1386" s="6"/>
      <c r="DG1386" s="4"/>
      <c r="DH1386" s="6"/>
      <c r="DI1386" s="5"/>
      <c r="DJ1386" s="5"/>
      <c r="DK1386" s="4"/>
      <c r="DL1386" s="6"/>
      <c r="DM1386" s="4"/>
      <c r="DN1386" s="6"/>
      <c r="DO1386" s="5"/>
      <c r="DP1386" s="5"/>
      <c r="DQ1386" s="4"/>
      <c r="DR1386" s="6"/>
      <c r="DS1386" s="4"/>
      <c r="DT1386" s="6"/>
      <c r="DU1386" s="5"/>
      <c r="DV1386" s="5"/>
      <c r="DW1386" s="4"/>
      <c r="DX1386" s="6"/>
      <c r="DY1386" s="4"/>
      <c r="DZ1386" s="6"/>
      <c r="EA1386" s="5"/>
      <c r="EB1386" s="5"/>
      <c r="EC1386" s="4"/>
      <c r="ED1386" s="6"/>
      <c r="EE1386" s="4"/>
      <c r="EF1386" s="6"/>
      <c r="EG1386" s="5"/>
      <c r="EH1386" s="5"/>
      <c r="EI1386" s="4"/>
      <c r="EJ1386" s="6"/>
      <c r="EK1386" s="4"/>
      <c r="EL1386" s="6"/>
      <c r="EM1386" s="5"/>
      <c r="EN1386" s="5"/>
      <c r="EO1386" s="4"/>
      <c r="EP1386" s="6"/>
      <c r="EQ1386" s="4"/>
      <c r="ER1386" s="6"/>
      <c r="ES1386" s="5"/>
      <c r="ET1386" s="5"/>
      <c r="EU1386" s="4"/>
      <c r="EV1386" s="6"/>
      <c r="EW1386" s="4"/>
      <c r="EX1386" s="6"/>
      <c r="EY1386" s="5"/>
      <c r="EZ1386" s="5"/>
      <c r="FA1386" s="4"/>
      <c r="FB1386" s="6"/>
      <c r="FC1386" s="4"/>
      <c r="FD1386" s="6"/>
      <c r="FE1386" s="5"/>
      <c r="FF1386" s="5"/>
      <c r="FG1386" s="4"/>
      <c r="FH1386" s="6"/>
      <c r="FI1386" s="4"/>
      <c r="FJ1386" s="6"/>
      <c r="FK1386" s="5"/>
      <c r="FL1386" s="5"/>
      <c r="FM1386" s="4"/>
      <c r="FN1386" s="6"/>
      <c r="FO1386" s="4"/>
      <c r="FP1386" s="6"/>
      <c r="FQ1386" s="5"/>
      <c r="FR1386" s="5"/>
      <c r="FS1386" s="4"/>
      <c r="FT1386" s="6"/>
      <c r="FU1386" s="4"/>
      <c r="FV1386" s="6"/>
      <c r="FW1386" s="5"/>
      <c r="FX1386" s="5"/>
      <c r="FY1386" s="4"/>
      <c r="FZ1386" s="6"/>
      <c r="GA1386" s="4"/>
      <c r="GB1386" s="6"/>
      <c r="GC1386" s="5"/>
      <c r="GD1386" s="5"/>
      <c r="GE1386" s="4"/>
      <c r="GF1386" s="6"/>
      <c r="GG1386" s="4"/>
      <c r="GH1386" s="6"/>
      <c r="GI1386" s="5"/>
      <c r="GJ1386" s="5"/>
      <c r="GK1386" s="4"/>
      <c r="GL1386" s="6"/>
      <c r="GM1386" s="4"/>
      <c r="GN1386" s="6"/>
      <c r="GO1386" s="5"/>
      <c r="GP1386" s="5"/>
      <c r="GQ1386" s="4"/>
      <c r="GR1386" s="6"/>
      <c r="GS1386" s="4"/>
      <c r="GT1386" s="6"/>
      <c r="GU1386" s="5"/>
      <c r="GV1386" s="5"/>
      <c r="GW1386" s="4"/>
      <c r="GX1386" s="6"/>
      <c r="GY1386" s="4"/>
      <c r="GZ1386" s="6"/>
      <c r="HA1386" s="5"/>
      <c r="HB1386" s="5"/>
      <c r="HC1386" s="4"/>
      <c r="HD1386" s="6"/>
      <c r="HE1386" s="4"/>
      <c r="HF1386" s="6"/>
      <c r="HG1386" s="5"/>
      <c r="HH1386" s="5"/>
      <c r="HI1386" s="4"/>
      <c r="HJ1386" s="6"/>
      <c r="HK1386" s="4"/>
      <c r="HL1386" s="6"/>
      <c r="HM1386" s="5"/>
      <c r="HN1386" s="5"/>
      <c r="HO1386" s="4"/>
      <c r="HP1386" s="6"/>
      <c r="HQ1386" s="4"/>
      <c r="HR1386" s="6"/>
      <c r="HS1386" s="5"/>
      <c r="HT1386" s="5"/>
      <c r="HU1386" s="4"/>
      <c r="HV1386" s="6"/>
      <c r="HW1386" s="4"/>
      <c r="HX1386" s="6"/>
      <c r="HY1386" s="5"/>
      <c r="HZ1386" s="5"/>
      <c r="IA1386" s="4"/>
      <c r="IB1386" s="6"/>
      <c r="IC1386" s="4"/>
      <c r="ID1386" s="6"/>
      <c r="IE1386" s="5"/>
      <c r="IF1386" s="5"/>
      <c r="IG1386" s="4"/>
      <c r="IH1386" s="6"/>
      <c r="II1386" s="4"/>
      <c r="IJ1386" s="6"/>
      <c r="IK1386" s="5"/>
      <c r="IL1386" s="5"/>
      <c r="IM1386" s="4"/>
      <c r="IN1386" s="6"/>
      <c r="IO1386" s="4"/>
      <c r="IP1386" s="6"/>
      <c r="IQ1386" s="5"/>
      <c r="IR1386" s="5"/>
      <c r="IS1386" s="4"/>
      <c r="IT1386" s="6"/>
      <c r="IU1386" s="4"/>
      <c r="IV1386" s="6"/>
      <c r="IW1386" s="5"/>
      <c r="IX1386" s="5"/>
      <c r="IY1386" s="4"/>
      <c r="IZ1386" s="6"/>
      <c r="JA1386" s="4"/>
      <c r="JB1386" s="6"/>
      <c r="JC1386" s="5"/>
      <c r="JD1386" s="5"/>
      <c r="JE1386" s="4"/>
      <c r="JF1386" s="6"/>
      <c r="JG1386" s="4"/>
      <c r="JH1386" s="6"/>
      <c r="JI1386" s="5"/>
      <c r="JJ1386" s="5"/>
      <c r="JK1386" s="4"/>
      <c r="JL1386" s="6"/>
      <c r="JM1386" s="4"/>
      <c r="JN1386" s="6"/>
      <c r="JO1386" s="5"/>
      <c r="JP1386" s="5"/>
      <c r="JQ1386" s="4"/>
      <c r="JR1386" s="6"/>
      <c r="JS1386" s="4"/>
      <c r="JT1386" s="6"/>
      <c r="JU1386" s="5"/>
      <c r="JV1386" s="5"/>
      <c r="JW1386" s="4"/>
      <c r="JX1386" s="6"/>
      <c r="JY1386" s="4"/>
      <c r="JZ1386" s="6"/>
      <c r="KA1386" s="5"/>
      <c r="KB1386" s="5"/>
      <c r="KC1386" s="4"/>
      <c r="KD1386" s="6"/>
      <c r="KE1386" s="4"/>
      <c r="KF1386" s="6"/>
      <c r="KG1386" s="5"/>
      <c r="KH1386" s="5"/>
      <c r="KI1386" s="4"/>
      <c r="KJ1386" s="6"/>
      <c r="KK1386" s="4"/>
      <c r="KL1386" s="6"/>
      <c r="KM1386" s="5"/>
      <c r="KN1386" s="5"/>
    </row>
    <row r="1387">
      <c r="A1387" s="3" t="s">
        <v>85</v>
      </c>
      <c r="B1387" s="3" t="s">
        <v>712</v>
      </c>
      <c r="C1387" s="3" t="s">
        <v>87</v>
      </c>
      <c r="D1387" s="3" t="s">
        <v>712</v>
      </c>
      <c r="E1387" s="3" t="s">
        <v>1022</v>
      </c>
      <c r="F1387" s="3" t="s">
        <v>104</v>
      </c>
      <c r="G1387" s="3" t="s">
        <v>104</v>
      </c>
      <c r="H1387" s="3" t="s">
        <v>104</v>
      </c>
      <c r="I1387" s="3" t="s">
        <v>1308</v>
      </c>
      <c r="J1387" s="3" t="s">
        <v>104</v>
      </c>
      <c r="K1387" s="4"/>
      <c r="L1387" s="4">
        <f>=ROUNDDOWN({0},0)</f>
      </c>
      <c r="M1387" s="4"/>
      <c r="N1387" s="5"/>
      <c r="O1387" s="4"/>
      <c r="P1387" s="4">
        <f>=ROUNDDOWN({0},0)</f>
      </c>
      <c r="Q1387" s="4"/>
      <c r="R1387" s="5"/>
      <c r="S1387" s="4"/>
      <c r="T1387" s="6"/>
      <c r="U1387" s="4"/>
      <c r="V1387" s="6"/>
      <c r="W1387" s="5"/>
      <c r="X1387" s="5"/>
      <c r="Y1387" s="4"/>
      <c r="Z1387" s="6"/>
      <c r="AA1387" s="4"/>
      <c r="AB1387" s="6"/>
      <c r="AC1387" s="5"/>
      <c r="AD1387" s="5"/>
      <c r="AE1387" s="4"/>
      <c r="AF1387" s="6"/>
      <c r="AG1387" s="4"/>
      <c r="AH1387" s="6"/>
      <c r="AI1387" s="5"/>
      <c r="AJ1387" s="5"/>
      <c r="AK1387" s="4"/>
      <c r="AL1387" s="6"/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  <c r="AW1387" s="4"/>
      <c r="AX1387" s="6"/>
      <c r="AY1387" s="4"/>
      <c r="AZ1387" s="6"/>
      <c r="BA1387" s="5"/>
      <c r="BB1387" s="5"/>
      <c r="BC1387" s="4"/>
      <c r="BD1387" s="6"/>
      <c r="BE1387" s="4"/>
      <c r="BF1387" s="6"/>
      <c r="BG1387" s="5"/>
      <c r="BH1387" s="5"/>
      <c r="BI1387" s="4"/>
      <c r="BJ1387" s="6"/>
      <c r="BK1387" s="4"/>
      <c r="BL1387" s="6"/>
      <c r="BM1387" s="5"/>
      <c r="BN1387" s="5"/>
      <c r="BO1387" s="4"/>
      <c r="BP1387" s="6"/>
      <c r="BQ1387" s="4"/>
      <c r="BR1387" s="6"/>
      <c r="BS1387" s="5"/>
      <c r="BT1387" s="5"/>
      <c r="BU1387" s="4"/>
      <c r="BV1387" s="6"/>
      <c r="BW1387" s="4"/>
      <c r="BX1387" s="6"/>
      <c r="BY1387" s="5"/>
      <c r="BZ1387" s="5"/>
      <c r="CA1387" s="4"/>
      <c r="CB1387" s="6"/>
      <c r="CC1387" s="4"/>
      <c r="CD1387" s="6"/>
      <c r="CE1387" s="5"/>
      <c r="CF1387" s="5"/>
      <c r="CG1387" s="4"/>
      <c r="CH1387" s="6"/>
      <c r="CI1387" s="4"/>
      <c r="CJ1387" s="6"/>
      <c r="CK1387" s="5"/>
      <c r="CL1387" s="5"/>
      <c r="CM1387" s="4"/>
      <c r="CN1387" s="6"/>
      <c r="CO1387" s="4"/>
      <c r="CP1387" s="6"/>
      <c r="CQ1387" s="5"/>
      <c r="CR1387" s="5"/>
      <c r="CS1387" s="4"/>
      <c r="CT1387" s="6"/>
      <c r="CU1387" s="4"/>
      <c r="CV1387" s="6"/>
      <c r="CW1387" s="5"/>
      <c r="CX1387" s="5"/>
      <c r="CY1387" s="4"/>
      <c r="CZ1387" s="6"/>
      <c r="DA1387" s="4"/>
      <c r="DB1387" s="6"/>
      <c r="DC1387" s="5"/>
      <c r="DD1387" s="5"/>
      <c r="DE1387" s="4"/>
      <c r="DF1387" s="6"/>
      <c r="DG1387" s="4"/>
      <c r="DH1387" s="6"/>
      <c r="DI1387" s="5"/>
      <c r="DJ1387" s="5"/>
      <c r="DK1387" s="4"/>
      <c r="DL1387" s="6"/>
      <c r="DM1387" s="4"/>
      <c r="DN1387" s="6"/>
      <c r="DO1387" s="5"/>
      <c r="DP1387" s="5"/>
      <c r="DQ1387" s="4"/>
      <c r="DR1387" s="6"/>
      <c r="DS1387" s="4"/>
      <c r="DT1387" s="6"/>
      <c r="DU1387" s="5"/>
      <c r="DV1387" s="5"/>
      <c r="DW1387" s="4"/>
      <c r="DX1387" s="6"/>
      <c r="DY1387" s="4"/>
      <c r="DZ1387" s="6"/>
      <c r="EA1387" s="5"/>
      <c r="EB1387" s="5"/>
      <c r="EC1387" s="4"/>
      <c r="ED1387" s="6"/>
      <c r="EE1387" s="4"/>
      <c r="EF1387" s="6"/>
      <c r="EG1387" s="5"/>
      <c r="EH1387" s="5"/>
      <c r="EI1387" s="4"/>
      <c r="EJ1387" s="6"/>
      <c r="EK1387" s="4"/>
      <c r="EL1387" s="6"/>
      <c r="EM1387" s="5"/>
      <c r="EN1387" s="5"/>
      <c r="EO1387" s="4"/>
      <c r="EP1387" s="6"/>
      <c r="EQ1387" s="4"/>
      <c r="ER1387" s="6"/>
      <c r="ES1387" s="5"/>
      <c r="ET1387" s="5"/>
      <c r="EU1387" s="4"/>
      <c r="EV1387" s="6"/>
      <c r="EW1387" s="4"/>
      <c r="EX1387" s="6"/>
      <c r="EY1387" s="5"/>
      <c r="EZ1387" s="5"/>
      <c r="FA1387" s="4"/>
      <c r="FB1387" s="6"/>
      <c r="FC1387" s="4"/>
      <c r="FD1387" s="6"/>
      <c r="FE1387" s="5"/>
      <c r="FF1387" s="5"/>
      <c r="FG1387" s="4"/>
      <c r="FH1387" s="6"/>
      <c r="FI1387" s="4"/>
      <c r="FJ1387" s="6"/>
      <c r="FK1387" s="5"/>
      <c r="FL1387" s="5"/>
      <c r="FM1387" s="4"/>
      <c r="FN1387" s="6"/>
      <c r="FO1387" s="4"/>
      <c r="FP1387" s="6"/>
      <c r="FQ1387" s="5"/>
      <c r="FR1387" s="5"/>
      <c r="FS1387" s="4"/>
      <c r="FT1387" s="6"/>
      <c r="FU1387" s="4"/>
      <c r="FV1387" s="6"/>
      <c r="FW1387" s="5"/>
      <c r="FX1387" s="5"/>
      <c r="FY1387" s="4"/>
      <c r="FZ1387" s="6"/>
      <c r="GA1387" s="4"/>
      <c r="GB1387" s="6"/>
      <c r="GC1387" s="5"/>
      <c r="GD1387" s="5"/>
      <c r="GE1387" s="4"/>
      <c r="GF1387" s="6"/>
      <c r="GG1387" s="4"/>
      <c r="GH1387" s="6"/>
      <c r="GI1387" s="5"/>
      <c r="GJ1387" s="5"/>
      <c r="GK1387" s="4"/>
      <c r="GL1387" s="6"/>
      <c r="GM1387" s="4"/>
      <c r="GN1387" s="6"/>
      <c r="GO1387" s="5"/>
      <c r="GP1387" s="5"/>
      <c r="GQ1387" s="4"/>
      <c r="GR1387" s="6"/>
      <c r="GS1387" s="4"/>
      <c r="GT1387" s="6"/>
      <c r="GU1387" s="5"/>
      <c r="GV1387" s="5"/>
      <c r="GW1387" s="4"/>
      <c r="GX1387" s="6"/>
      <c r="GY1387" s="4"/>
      <c r="GZ1387" s="6"/>
      <c r="HA1387" s="5"/>
      <c r="HB1387" s="5"/>
      <c r="HC1387" s="4"/>
      <c r="HD1387" s="6"/>
      <c r="HE1387" s="4"/>
      <c r="HF1387" s="6"/>
      <c r="HG1387" s="5"/>
      <c r="HH1387" s="5"/>
      <c r="HI1387" s="4"/>
      <c r="HJ1387" s="6"/>
      <c r="HK1387" s="4"/>
      <c r="HL1387" s="6"/>
      <c r="HM1387" s="5"/>
      <c r="HN1387" s="5"/>
      <c r="HO1387" s="4"/>
      <c r="HP1387" s="6"/>
      <c r="HQ1387" s="4"/>
      <c r="HR1387" s="6"/>
      <c r="HS1387" s="5"/>
      <c r="HT1387" s="5"/>
      <c r="HU1387" s="4"/>
      <c r="HV1387" s="6"/>
      <c r="HW1387" s="4"/>
      <c r="HX1387" s="6"/>
      <c r="HY1387" s="5"/>
      <c r="HZ1387" s="5"/>
      <c r="IA1387" s="4"/>
      <c r="IB1387" s="6"/>
      <c r="IC1387" s="4"/>
      <c r="ID1387" s="6"/>
      <c r="IE1387" s="5"/>
      <c r="IF1387" s="5"/>
      <c r="IG1387" s="4"/>
      <c r="IH1387" s="6"/>
      <c r="II1387" s="4"/>
      <c r="IJ1387" s="6"/>
      <c r="IK1387" s="5"/>
      <c r="IL1387" s="5"/>
      <c r="IM1387" s="4"/>
      <c r="IN1387" s="6"/>
      <c r="IO1387" s="4"/>
      <c r="IP1387" s="6"/>
      <c r="IQ1387" s="5"/>
      <c r="IR1387" s="5"/>
      <c r="IS1387" s="4"/>
      <c r="IT1387" s="6"/>
      <c r="IU1387" s="4"/>
      <c r="IV1387" s="6"/>
      <c r="IW1387" s="5"/>
      <c r="IX1387" s="5"/>
      <c r="IY1387" s="4"/>
      <c r="IZ1387" s="6"/>
      <c r="JA1387" s="4"/>
      <c r="JB1387" s="6"/>
      <c r="JC1387" s="5"/>
      <c r="JD1387" s="5"/>
      <c r="JE1387" s="4"/>
      <c r="JF1387" s="6"/>
      <c r="JG1387" s="4"/>
      <c r="JH1387" s="6"/>
      <c r="JI1387" s="5"/>
      <c r="JJ1387" s="5"/>
      <c r="JK1387" s="4"/>
      <c r="JL1387" s="6"/>
      <c r="JM1387" s="4"/>
      <c r="JN1387" s="6"/>
      <c r="JO1387" s="5"/>
      <c r="JP1387" s="5"/>
      <c r="JQ1387" s="4"/>
      <c r="JR1387" s="6"/>
      <c r="JS1387" s="4"/>
      <c r="JT1387" s="6"/>
      <c r="JU1387" s="5"/>
      <c r="JV1387" s="5"/>
      <c r="JW1387" s="4"/>
      <c r="JX1387" s="6"/>
      <c r="JY1387" s="4"/>
      <c r="JZ1387" s="6"/>
      <c r="KA1387" s="5"/>
      <c r="KB1387" s="5"/>
      <c r="KC1387" s="4"/>
      <c r="KD1387" s="6"/>
      <c r="KE1387" s="4"/>
      <c r="KF1387" s="6"/>
      <c r="KG1387" s="5"/>
      <c r="KH1387" s="5"/>
      <c r="KI1387" s="4"/>
      <c r="KJ1387" s="6"/>
      <c r="KK1387" s="4"/>
      <c r="KL1387" s="6"/>
      <c r="KM1387" s="5"/>
      <c r="KN1387" s="5"/>
    </row>
    <row r="1388">
      <c r="A1388" s="3" t="s">
        <v>85</v>
      </c>
      <c r="B1388" s="3" t="s">
        <v>712</v>
      </c>
      <c r="C1388" s="3" t="s">
        <v>87</v>
      </c>
      <c r="D1388" s="3" t="s">
        <v>712</v>
      </c>
      <c r="E1388" s="3" t="s">
        <v>1027</v>
      </c>
      <c r="F1388" s="3" t="s">
        <v>104</v>
      </c>
      <c r="G1388" s="3" t="s">
        <v>104</v>
      </c>
      <c r="H1388" s="3" t="s">
        <v>104</v>
      </c>
      <c r="I1388" s="3" t="s">
        <v>1308</v>
      </c>
      <c r="J1388" s="3" t="s">
        <v>104</v>
      </c>
      <c r="K1388" s="4"/>
      <c r="L1388" s="4">
        <f>=ROUNDDOWN({0},0)</f>
      </c>
      <c r="M1388" s="4"/>
      <c r="N1388" s="5"/>
      <c r="O1388" s="4"/>
      <c r="P1388" s="4">
        <f>=ROUNDDOWN({0},0)</f>
      </c>
      <c r="Q1388" s="4"/>
      <c r="R1388" s="5"/>
      <c r="S1388" s="4"/>
      <c r="T1388" s="6"/>
      <c r="U1388" s="4"/>
      <c r="V1388" s="6"/>
      <c r="W1388" s="5"/>
      <c r="X1388" s="5"/>
      <c r="Y1388" s="4"/>
      <c r="Z1388" s="6"/>
      <c r="AA1388" s="4"/>
      <c r="AB1388" s="6"/>
      <c r="AC1388" s="5"/>
      <c r="AD1388" s="5"/>
      <c r="AE1388" s="4"/>
      <c r="AF1388" s="6"/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  <c r="AW1388" s="4"/>
      <c r="AX1388" s="6"/>
      <c r="AY1388" s="4"/>
      <c r="AZ1388" s="6"/>
      <c r="BA1388" s="5"/>
      <c r="BB1388" s="5"/>
      <c r="BC1388" s="4"/>
      <c r="BD1388" s="6"/>
      <c r="BE1388" s="4"/>
      <c r="BF1388" s="6"/>
      <c r="BG1388" s="5"/>
      <c r="BH1388" s="5"/>
      <c r="BI1388" s="4"/>
      <c r="BJ1388" s="6"/>
      <c r="BK1388" s="4"/>
      <c r="BL1388" s="6"/>
      <c r="BM1388" s="5"/>
      <c r="BN1388" s="5"/>
      <c r="BO1388" s="4"/>
      <c r="BP1388" s="6"/>
      <c r="BQ1388" s="4"/>
      <c r="BR1388" s="6"/>
      <c r="BS1388" s="5"/>
      <c r="BT1388" s="5"/>
      <c r="BU1388" s="4"/>
      <c r="BV1388" s="6"/>
      <c r="BW1388" s="4"/>
      <c r="BX1388" s="6"/>
      <c r="BY1388" s="5"/>
      <c r="BZ1388" s="5"/>
      <c r="CA1388" s="4"/>
      <c r="CB1388" s="6"/>
      <c r="CC1388" s="4"/>
      <c r="CD1388" s="6"/>
      <c r="CE1388" s="5"/>
      <c r="CF1388" s="5"/>
      <c r="CG1388" s="4"/>
      <c r="CH1388" s="6"/>
      <c r="CI1388" s="4"/>
      <c r="CJ1388" s="6"/>
      <c r="CK1388" s="5"/>
      <c r="CL1388" s="5"/>
      <c r="CM1388" s="4"/>
      <c r="CN1388" s="6"/>
      <c r="CO1388" s="4"/>
      <c r="CP1388" s="6"/>
      <c r="CQ1388" s="5"/>
      <c r="CR1388" s="5"/>
      <c r="CS1388" s="4"/>
      <c r="CT1388" s="6"/>
      <c r="CU1388" s="4"/>
      <c r="CV1388" s="6"/>
      <c r="CW1388" s="5"/>
      <c r="CX1388" s="5"/>
      <c r="CY1388" s="4"/>
      <c r="CZ1388" s="6"/>
      <c r="DA1388" s="4"/>
      <c r="DB1388" s="6"/>
      <c r="DC1388" s="5"/>
      <c r="DD1388" s="5"/>
      <c r="DE1388" s="4"/>
      <c r="DF1388" s="6"/>
      <c r="DG1388" s="4"/>
      <c r="DH1388" s="6"/>
      <c r="DI1388" s="5"/>
      <c r="DJ1388" s="5"/>
      <c r="DK1388" s="4"/>
      <c r="DL1388" s="6"/>
      <c r="DM1388" s="4"/>
      <c r="DN1388" s="6"/>
      <c r="DO1388" s="5"/>
      <c r="DP1388" s="5"/>
      <c r="DQ1388" s="4"/>
      <c r="DR1388" s="6"/>
      <c r="DS1388" s="4"/>
      <c r="DT1388" s="6"/>
      <c r="DU1388" s="5"/>
      <c r="DV1388" s="5"/>
      <c r="DW1388" s="4"/>
      <c r="DX1388" s="6"/>
      <c r="DY1388" s="4"/>
      <c r="DZ1388" s="6"/>
      <c r="EA1388" s="5"/>
      <c r="EB1388" s="5"/>
      <c r="EC1388" s="4"/>
      <c r="ED1388" s="6"/>
      <c r="EE1388" s="4"/>
      <c r="EF1388" s="6"/>
      <c r="EG1388" s="5"/>
      <c r="EH1388" s="5"/>
      <c r="EI1388" s="4"/>
      <c r="EJ1388" s="6"/>
      <c r="EK1388" s="4"/>
      <c r="EL1388" s="6"/>
      <c r="EM1388" s="5"/>
      <c r="EN1388" s="5"/>
      <c r="EO1388" s="4"/>
      <c r="EP1388" s="6"/>
      <c r="EQ1388" s="4"/>
      <c r="ER1388" s="6"/>
      <c r="ES1388" s="5"/>
      <c r="ET1388" s="5"/>
      <c r="EU1388" s="4"/>
      <c r="EV1388" s="6"/>
      <c r="EW1388" s="4"/>
      <c r="EX1388" s="6"/>
      <c r="EY1388" s="5"/>
      <c r="EZ1388" s="5"/>
      <c r="FA1388" s="4"/>
      <c r="FB1388" s="6"/>
      <c r="FC1388" s="4"/>
      <c r="FD1388" s="6"/>
      <c r="FE1388" s="5"/>
      <c r="FF1388" s="5"/>
      <c r="FG1388" s="4"/>
      <c r="FH1388" s="6"/>
      <c r="FI1388" s="4"/>
      <c r="FJ1388" s="6"/>
      <c r="FK1388" s="5"/>
      <c r="FL1388" s="5"/>
      <c r="FM1388" s="4"/>
      <c r="FN1388" s="6"/>
      <c r="FO1388" s="4"/>
      <c r="FP1388" s="6"/>
      <c r="FQ1388" s="5"/>
      <c r="FR1388" s="5"/>
      <c r="FS1388" s="4"/>
      <c r="FT1388" s="6"/>
      <c r="FU1388" s="4"/>
      <c r="FV1388" s="6"/>
      <c r="FW1388" s="5"/>
      <c r="FX1388" s="5"/>
      <c r="FY1388" s="4"/>
      <c r="FZ1388" s="6"/>
      <c r="GA1388" s="4"/>
      <c r="GB1388" s="6"/>
      <c r="GC1388" s="5"/>
      <c r="GD1388" s="5"/>
      <c r="GE1388" s="4"/>
      <c r="GF1388" s="6"/>
      <c r="GG1388" s="4"/>
      <c r="GH1388" s="6"/>
      <c r="GI1388" s="5"/>
      <c r="GJ1388" s="5"/>
      <c r="GK1388" s="4"/>
      <c r="GL1388" s="6"/>
      <c r="GM1388" s="4"/>
      <c r="GN1388" s="6"/>
      <c r="GO1388" s="5"/>
      <c r="GP1388" s="5"/>
      <c r="GQ1388" s="4"/>
      <c r="GR1388" s="6"/>
      <c r="GS1388" s="4"/>
      <c r="GT1388" s="6"/>
      <c r="GU1388" s="5"/>
      <c r="GV1388" s="5"/>
      <c r="GW1388" s="4"/>
      <c r="GX1388" s="6"/>
      <c r="GY1388" s="4"/>
      <c r="GZ1388" s="6"/>
      <c r="HA1388" s="5"/>
      <c r="HB1388" s="5"/>
      <c r="HC1388" s="4"/>
      <c r="HD1388" s="6"/>
      <c r="HE1388" s="4"/>
      <c r="HF1388" s="6"/>
      <c r="HG1388" s="5"/>
      <c r="HH1388" s="5"/>
      <c r="HI1388" s="4"/>
      <c r="HJ1388" s="6"/>
      <c r="HK1388" s="4"/>
      <c r="HL1388" s="6"/>
      <c r="HM1388" s="5"/>
      <c r="HN1388" s="5"/>
      <c r="HO1388" s="4"/>
      <c r="HP1388" s="6"/>
      <c r="HQ1388" s="4"/>
      <c r="HR1388" s="6"/>
      <c r="HS1388" s="5"/>
      <c r="HT1388" s="5"/>
      <c r="HU1388" s="4"/>
      <c r="HV1388" s="6"/>
      <c r="HW1388" s="4"/>
      <c r="HX1388" s="6"/>
      <c r="HY1388" s="5"/>
      <c r="HZ1388" s="5"/>
      <c r="IA1388" s="4"/>
      <c r="IB1388" s="6"/>
      <c r="IC1388" s="4"/>
      <c r="ID1388" s="6"/>
      <c r="IE1388" s="5"/>
      <c r="IF1388" s="5"/>
      <c r="IG1388" s="4"/>
      <c r="IH1388" s="6"/>
      <c r="II1388" s="4"/>
      <c r="IJ1388" s="6"/>
      <c r="IK1388" s="5"/>
      <c r="IL1388" s="5"/>
      <c r="IM1388" s="4"/>
      <c r="IN1388" s="6"/>
      <c r="IO1388" s="4"/>
      <c r="IP1388" s="6"/>
      <c r="IQ1388" s="5"/>
      <c r="IR1388" s="5"/>
      <c r="IS1388" s="4"/>
      <c r="IT1388" s="6"/>
      <c r="IU1388" s="4"/>
      <c r="IV1388" s="6"/>
      <c r="IW1388" s="5"/>
      <c r="IX1388" s="5"/>
      <c r="IY1388" s="4"/>
      <c r="IZ1388" s="6"/>
      <c r="JA1388" s="4"/>
      <c r="JB1388" s="6"/>
      <c r="JC1388" s="5"/>
      <c r="JD1388" s="5"/>
      <c r="JE1388" s="4"/>
      <c r="JF1388" s="6"/>
      <c r="JG1388" s="4"/>
      <c r="JH1388" s="6"/>
      <c r="JI1388" s="5"/>
      <c r="JJ1388" s="5"/>
      <c r="JK1388" s="4"/>
      <c r="JL1388" s="6"/>
      <c r="JM1388" s="4"/>
      <c r="JN1388" s="6"/>
      <c r="JO1388" s="5"/>
      <c r="JP1388" s="5"/>
      <c r="JQ1388" s="4"/>
      <c r="JR1388" s="6"/>
      <c r="JS1388" s="4"/>
      <c r="JT1388" s="6"/>
      <c r="JU1388" s="5"/>
      <c r="JV1388" s="5"/>
      <c r="JW1388" s="4"/>
      <c r="JX1388" s="6"/>
      <c r="JY1388" s="4"/>
      <c r="JZ1388" s="6"/>
      <c r="KA1388" s="5"/>
      <c r="KB1388" s="5"/>
      <c r="KC1388" s="4"/>
      <c r="KD1388" s="6"/>
      <c r="KE1388" s="4"/>
      <c r="KF1388" s="6"/>
      <c r="KG1388" s="5"/>
      <c r="KH1388" s="5"/>
      <c r="KI1388" s="4"/>
      <c r="KJ1388" s="6"/>
      <c r="KK1388" s="4"/>
      <c r="KL1388" s="6"/>
      <c r="KM1388" s="5"/>
      <c r="KN1388" s="5"/>
    </row>
    <row r="1389">
      <c r="A1389" s="3" t="s">
        <v>85</v>
      </c>
      <c r="B1389" s="3" t="s">
        <v>712</v>
      </c>
      <c r="C1389" s="3" t="s">
        <v>87</v>
      </c>
      <c r="D1389" s="3" t="s">
        <v>712</v>
      </c>
      <c r="E1389" s="3" t="s">
        <v>1069</v>
      </c>
      <c r="F1389" s="3" t="s">
        <v>104</v>
      </c>
      <c r="G1389" s="3" t="s">
        <v>104</v>
      </c>
      <c r="H1389" s="3" t="s">
        <v>104</v>
      </c>
      <c r="I1389" s="3" t="s">
        <v>1308</v>
      </c>
      <c r="J1389" s="3" t="s">
        <v>104</v>
      </c>
      <c r="K1389" s="4"/>
      <c r="L1389" s="4">
        <f>=ROUNDDOWN({0},0)</f>
      </c>
      <c r="M1389" s="4"/>
      <c r="N1389" s="5"/>
      <c r="O1389" s="4"/>
      <c r="P1389" s="4">
        <f>=ROUNDDOWN({0},0)</f>
      </c>
      <c r="Q1389" s="4"/>
      <c r="R1389" s="5"/>
      <c r="S1389" s="4"/>
      <c r="T1389" s="6"/>
      <c r="U1389" s="4"/>
      <c r="V1389" s="6"/>
      <c r="W1389" s="5"/>
      <c r="X1389" s="5"/>
      <c r="Y1389" s="4"/>
      <c r="Z1389" s="6"/>
      <c r="AA1389" s="4"/>
      <c r="AB1389" s="6"/>
      <c r="AC1389" s="5"/>
      <c r="AD1389" s="5"/>
      <c r="AE1389" s="4"/>
      <c r="AF1389" s="6"/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  <c r="AW1389" s="4"/>
      <c r="AX1389" s="6"/>
      <c r="AY1389" s="4"/>
      <c r="AZ1389" s="6"/>
      <c r="BA1389" s="5"/>
      <c r="BB1389" s="5"/>
      <c r="BC1389" s="4"/>
      <c r="BD1389" s="6"/>
      <c r="BE1389" s="4"/>
      <c r="BF1389" s="6"/>
      <c r="BG1389" s="5"/>
      <c r="BH1389" s="5"/>
      <c r="BI1389" s="4"/>
      <c r="BJ1389" s="6"/>
      <c r="BK1389" s="4"/>
      <c r="BL1389" s="6"/>
      <c r="BM1389" s="5"/>
      <c r="BN1389" s="5"/>
      <c r="BO1389" s="4"/>
      <c r="BP1389" s="6"/>
      <c r="BQ1389" s="4"/>
      <c r="BR1389" s="6"/>
      <c r="BS1389" s="5"/>
      <c r="BT1389" s="5"/>
      <c r="BU1389" s="4"/>
      <c r="BV1389" s="6"/>
      <c r="BW1389" s="4"/>
      <c r="BX1389" s="6"/>
      <c r="BY1389" s="5"/>
      <c r="BZ1389" s="5"/>
      <c r="CA1389" s="4"/>
      <c r="CB1389" s="6"/>
      <c r="CC1389" s="4"/>
      <c r="CD1389" s="6"/>
      <c r="CE1389" s="5"/>
      <c r="CF1389" s="5"/>
      <c r="CG1389" s="4"/>
      <c r="CH1389" s="6"/>
      <c r="CI1389" s="4"/>
      <c r="CJ1389" s="6"/>
      <c r="CK1389" s="5"/>
      <c r="CL1389" s="5"/>
      <c r="CM1389" s="4"/>
      <c r="CN1389" s="6"/>
      <c r="CO1389" s="4"/>
      <c r="CP1389" s="6"/>
      <c r="CQ1389" s="5"/>
      <c r="CR1389" s="5"/>
      <c r="CS1389" s="4"/>
      <c r="CT1389" s="6"/>
      <c r="CU1389" s="4"/>
      <c r="CV1389" s="6"/>
      <c r="CW1389" s="5"/>
      <c r="CX1389" s="5"/>
      <c r="CY1389" s="4"/>
      <c r="CZ1389" s="6"/>
      <c r="DA1389" s="4"/>
      <c r="DB1389" s="6"/>
      <c r="DC1389" s="5"/>
      <c r="DD1389" s="5"/>
      <c r="DE1389" s="4"/>
      <c r="DF1389" s="6"/>
      <c r="DG1389" s="4"/>
      <c r="DH1389" s="6"/>
      <c r="DI1389" s="5"/>
      <c r="DJ1389" s="5"/>
      <c r="DK1389" s="4"/>
      <c r="DL1389" s="6"/>
      <c r="DM1389" s="4"/>
      <c r="DN1389" s="6"/>
      <c r="DO1389" s="5"/>
      <c r="DP1389" s="5"/>
      <c r="DQ1389" s="4"/>
      <c r="DR1389" s="6"/>
      <c r="DS1389" s="4"/>
      <c r="DT1389" s="6"/>
      <c r="DU1389" s="5"/>
      <c r="DV1389" s="5"/>
      <c r="DW1389" s="4"/>
      <c r="DX1389" s="6"/>
      <c r="DY1389" s="4"/>
      <c r="DZ1389" s="6"/>
      <c r="EA1389" s="5"/>
      <c r="EB1389" s="5"/>
      <c r="EC1389" s="4"/>
      <c r="ED1389" s="6"/>
      <c r="EE1389" s="4"/>
      <c r="EF1389" s="6"/>
      <c r="EG1389" s="5"/>
      <c r="EH1389" s="5"/>
      <c r="EI1389" s="4"/>
      <c r="EJ1389" s="6"/>
      <c r="EK1389" s="4"/>
      <c r="EL1389" s="6"/>
      <c r="EM1389" s="5"/>
      <c r="EN1389" s="5"/>
      <c r="EO1389" s="4"/>
      <c r="EP1389" s="6"/>
      <c r="EQ1389" s="4"/>
      <c r="ER1389" s="6"/>
      <c r="ES1389" s="5"/>
      <c r="ET1389" s="5"/>
      <c r="EU1389" s="4"/>
      <c r="EV1389" s="6"/>
      <c r="EW1389" s="4"/>
      <c r="EX1389" s="6"/>
      <c r="EY1389" s="5"/>
      <c r="EZ1389" s="5"/>
      <c r="FA1389" s="4"/>
      <c r="FB1389" s="6"/>
      <c r="FC1389" s="4"/>
      <c r="FD1389" s="6"/>
      <c r="FE1389" s="5"/>
      <c r="FF1389" s="5"/>
      <c r="FG1389" s="4"/>
      <c r="FH1389" s="6"/>
      <c r="FI1389" s="4"/>
      <c r="FJ1389" s="6"/>
      <c r="FK1389" s="5"/>
      <c r="FL1389" s="5"/>
      <c r="FM1389" s="4"/>
      <c r="FN1389" s="6"/>
      <c r="FO1389" s="4"/>
      <c r="FP1389" s="6"/>
      <c r="FQ1389" s="5"/>
      <c r="FR1389" s="5"/>
      <c r="FS1389" s="4"/>
      <c r="FT1389" s="6"/>
      <c r="FU1389" s="4"/>
      <c r="FV1389" s="6"/>
      <c r="FW1389" s="5"/>
      <c r="FX1389" s="5"/>
      <c r="FY1389" s="4"/>
      <c r="FZ1389" s="6"/>
      <c r="GA1389" s="4"/>
      <c r="GB1389" s="6"/>
      <c r="GC1389" s="5"/>
      <c r="GD1389" s="5"/>
      <c r="GE1389" s="4"/>
      <c r="GF1389" s="6"/>
      <c r="GG1389" s="4"/>
      <c r="GH1389" s="6"/>
      <c r="GI1389" s="5"/>
      <c r="GJ1389" s="5"/>
      <c r="GK1389" s="4"/>
      <c r="GL1389" s="6"/>
      <c r="GM1389" s="4"/>
      <c r="GN1389" s="6"/>
      <c r="GO1389" s="5"/>
      <c r="GP1389" s="5"/>
      <c r="GQ1389" s="4"/>
      <c r="GR1389" s="6"/>
      <c r="GS1389" s="4"/>
      <c r="GT1389" s="6"/>
      <c r="GU1389" s="5"/>
      <c r="GV1389" s="5"/>
      <c r="GW1389" s="4"/>
      <c r="GX1389" s="6"/>
      <c r="GY1389" s="4"/>
      <c r="GZ1389" s="6"/>
      <c r="HA1389" s="5"/>
      <c r="HB1389" s="5"/>
      <c r="HC1389" s="4"/>
      <c r="HD1389" s="6"/>
      <c r="HE1389" s="4"/>
      <c r="HF1389" s="6"/>
      <c r="HG1389" s="5"/>
      <c r="HH1389" s="5"/>
      <c r="HI1389" s="4"/>
      <c r="HJ1389" s="6"/>
      <c r="HK1389" s="4"/>
      <c r="HL1389" s="6"/>
      <c r="HM1389" s="5"/>
      <c r="HN1389" s="5"/>
      <c r="HO1389" s="4"/>
      <c r="HP1389" s="6"/>
      <c r="HQ1389" s="4"/>
      <c r="HR1389" s="6"/>
      <c r="HS1389" s="5"/>
      <c r="HT1389" s="5"/>
      <c r="HU1389" s="4"/>
      <c r="HV1389" s="6"/>
      <c r="HW1389" s="4"/>
      <c r="HX1389" s="6"/>
      <c r="HY1389" s="5"/>
      <c r="HZ1389" s="5"/>
      <c r="IA1389" s="4"/>
      <c r="IB1389" s="6"/>
      <c r="IC1389" s="4"/>
      <c r="ID1389" s="6"/>
      <c r="IE1389" s="5"/>
      <c r="IF1389" s="5"/>
      <c r="IG1389" s="4"/>
      <c r="IH1389" s="6"/>
      <c r="II1389" s="4"/>
      <c r="IJ1389" s="6"/>
      <c r="IK1389" s="5"/>
      <c r="IL1389" s="5"/>
      <c r="IM1389" s="4"/>
      <c r="IN1389" s="6"/>
      <c r="IO1389" s="4"/>
      <c r="IP1389" s="6"/>
      <c r="IQ1389" s="5"/>
      <c r="IR1389" s="5"/>
      <c r="IS1389" s="4"/>
      <c r="IT1389" s="6"/>
      <c r="IU1389" s="4"/>
      <c r="IV1389" s="6"/>
      <c r="IW1389" s="5"/>
      <c r="IX1389" s="5"/>
      <c r="IY1389" s="4"/>
      <c r="IZ1389" s="6"/>
      <c r="JA1389" s="4"/>
      <c r="JB1389" s="6"/>
      <c r="JC1389" s="5"/>
      <c r="JD1389" s="5"/>
      <c r="JE1389" s="4"/>
      <c r="JF1389" s="6"/>
      <c r="JG1389" s="4"/>
      <c r="JH1389" s="6"/>
      <c r="JI1389" s="5"/>
      <c r="JJ1389" s="5"/>
      <c r="JK1389" s="4"/>
      <c r="JL1389" s="6"/>
      <c r="JM1389" s="4"/>
      <c r="JN1389" s="6"/>
      <c r="JO1389" s="5"/>
      <c r="JP1389" s="5"/>
      <c r="JQ1389" s="4"/>
      <c r="JR1389" s="6"/>
      <c r="JS1389" s="4"/>
      <c r="JT1389" s="6"/>
      <c r="JU1389" s="5"/>
      <c r="JV1389" s="5"/>
      <c r="JW1389" s="4"/>
      <c r="JX1389" s="6"/>
      <c r="JY1389" s="4"/>
      <c r="JZ1389" s="6"/>
      <c r="KA1389" s="5"/>
      <c r="KB1389" s="5"/>
      <c r="KC1389" s="4"/>
      <c r="KD1389" s="6"/>
      <c r="KE1389" s="4"/>
      <c r="KF1389" s="6"/>
      <c r="KG1389" s="5"/>
      <c r="KH1389" s="5"/>
      <c r="KI1389" s="4"/>
      <c r="KJ1389" s="6"/>
      <c r="KK1389" s="4"/>
      <c r="KL1389" s="6"/>
      <c r="KM1389" s="5"/>
      <c r="KN1389" s="5"/>
    </row>
    <row r="1390">
      <c r="A1390" s="3" t="s">
        <v>85</v>
      </c>
      <c r="B1390" s="3" t="s">
        <v>712</v>
      </c>
      <c r="C1390" s="3" t="s">
        <v>87</v>
      </c>
      <c r="D1390" s="3" t="s">
        <v>712</v>
      </c>
      <c r="E1390" s="3" t="s">
        <v>1032</v>
      </c>
      <c r="F1390" s="3" t="s">
        <v>104</v>
      </c>
      <c r="G1390" s="3" t="s">
        <v>104</v>
      </c>
      <c r="H1390" s="3" t="s">
        <v>104</v>
      </c>
      <c r="I1390" s="3" t="s">
        <v>1543</v>
      </c>
      <c r="J1390" s="3" t="s">
        <v>104</v>
      </c>
      <c r="K1390" s="4"/>
      <c r="L1390" s="4">
        <f>=ROUNDDOWN({0},0)</f>
      </c>
      <c r="M1390" s="4"/>
      <c r="N1390" s="5"/>
      <c r="O1390" s="4"/>
      <c r="P1390" s="4">
        <f>=ROUNDDOWN({0},0)</f>
      </c>
      <c r="Q1390" s="4"/>
      <c r="R1390" s="5"/>
      <c r="S1390" s="4"/>
      <c r="T1390" s="6"/>
      <c r="U1390" s="4"/>
      <c r="V1390" s="6"/>
      <c r="W1390" s="5"/>
      <c r="X1390" s="5"/>
      <c r="Y1390" s="4"/>
      <c r="Z1390" s="6"/>
      <c r="AA1390" s="4"/>
      <c r="AB1390" s="6"/>
      <c r="AC1390" s="5"/>
      <c r="AD1390" s="5"/>
      <c r="AE1390" s="4"/>
      <c r="AF1390" s="6"/>
      <c r="AG1390" s="4"/>
      <c r="AH1390" s="6"/>
      <c r="AI1390" s="5"/>
      <c r="AJ1390" s="5"/>
      <c r="AK1390" s="4"/>
      <c r="AL1390" s="6"/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  <c r="AW1390" s="4"/>
      <c r="AX1390" s="6"/>
      <c r="AY1390" s="4"/>
      <c r="AZ1390" s="6"/>
      <c r="BA1390" s="5"/>
      <c r="BB1390" s="5"/>
      <c r="BC1390" s="4"/>
      <c r="BD1390" s="6"/>
      <c r="BE1390" s="4"/>
      <c r="BF1390" s="6"/>
      <c r="BG1390" s="5"/>
      <c r="BH1390" s="5"/>
      <c r="BI1390" s="4"/>
      <c r="BJ1390" s="6"/>
      <c r="BK1390" s="4"/>
      <c r="BL1390" s="6"/>
      <c r="BM1390" s="5"/>
      <c r="BN1390" s="5"/>
      <c r="BO1390" s="4"/>
      <c r="BP1390" s="6"/>
      <c r="BQ1390" s="4"/>
      <c r="BR1390" s="6"/>
      <c r="BS1390" s="5"/>
      <c r="BT1390" s="5"/>
      <c r="BU1390" s="4"/>
      <c r="BV1390" s="6"/>
      <c r="BW1390" s="4"/>
      <c r="BX1390" s="6"/>
      <c r="BY1390" s="5"/>
      <c r="BZ1390" s="5"/>
      <c r="CA1390" s="4"/>
      <c r="CB1390" s="6"/>
      <c r="CC1390" s="4"/>
      <c r="CD1390" s="6"/>
      <c r="CE1390" s="5"/>
      <c r="CF1390" s="5"/>
      <c r="CG1390" s="4"/>
      <c r="CH1390" s="6"/>
      <c r="CI1390" s="4"/>
      <c r="CJ1390" s="6"/>
      <c r="CK1390" s="5"/>
      <c r="CL1390" s="5"/>
      <c r="CM1390" s="4"/>
      <c r="CN1390" s="6"/>
      <c r="CO1390" s="4"/>
      <c r="CP1390" s="6"/>
      <c r="CQ1390" s="5"/>
      <c r="CR1390" s="5"/>
      <c r="CS1390" s="4"/>
      <c r="CT1390" s="6"/>
      <c r="CU1390" s="4"/>
      <c r="CV1390" s="6"/>
      <c r="CW1390" s="5"/>
      <c r="CX1390" s="5"/>
      <c r="CY1390" s="4"/>
      <c r="CZ1390" s="6"/>
      <c r="DA1390" s="4"/>
      <c r="DB1390" s="6"/>
      <c r="DC1390" s="5"/>
      <c r="DD1390" s="5"/>
      <c r="DE1390" s="4"/>
      <c r="DF1390" s="6"/>
      <c r="DG1390" s="4"/>
      <c r="DH1390" s="6"/>
      <c r="DI1390" s="5"/>
      <c r="DJ1390" s="5"/>
      <c r="DK1390" s="4"/>
      <c r="DL1390" s="6"/>
      <c r="DM1390" s="4"/>
      <c r="DN1390" s="6"/>
      <c r="DO1390" s="5"/>
      <c r="DP1390" s="5"/>
      <c r="DQ1390" s="4"/>
      <c r="DR1390" s="6"/>
      <c r="DS1390" s="4"/>
      <c r="DT1390" s="6"/>
      <c r="DU1390" s="5"/>
      <c r="DV1390" s="5"/>
      <c r="DW1390" s="4"/>
      <c r="DX1390" s="6"/>
      <c r="DY1390" s="4"/>
      <c r="DZ1390" s="6"/>
      <c r="EA1390" s="5"/>
      <c r="EB1390" s="5"/>
      <c r="EC1390" s="4"/>
      <c r="ED1390" s="6"/>
      <c r="EE1390" s="4"/>
      <c r="EF1390" s="6"/>
      <c r="EG1390" s="5"/>
      <c r="EH1390" s="5"/>
      <c r="EI1390" s="4"/>
      <c r="EJ1390" s="6"/>
      <c r="EK1390" s="4"/>
      <c r="EL1390" s="6"/>
      <c r="EM1390" s="5"/>
      <c r="EN1390" s="5"/>
      <c r="EO1390" s="4"/>
      <c r="EP1390" s="6"/>
      <c r="EQ1390" s="4"/>
      <c r="ER1390" s="6"/>
      <c r="ES1390" s="5"/>
      <c r="ET1390" s="5"/>
      <c r="EU1390" s="4"/>
      <c r="EV1390" s="6"/>
      <c r="EW1390" s="4"/>
      <c r="EX1390" s="6"/>
      <c r="EY1390" s="5"/>
      <c r="EZ1390" s="5"/>
      <c r="FA1390" s="4"/>
      <c r="FB1390" s="6"/>
      <c r="FC1390" s="4"/>
      <c r="FD1390" s="6"/>
      <c r="FE1390" s="5"/>
      <c r="FF1390" s="5"/>
      <c r="FG1390" s="4"/>
      <c r="FH1390" s="6"/>
      <c r="FI1390" s="4"/>
      <c r="FJ1390" s="6"/>
      <c r="FK1390" s="5"/>
      <c r="FL1390" s="5"/>
      <c r="FM1390" s="4"/>
      <c r="FN1390" s="6"/>
      <c r="FO1390" s="4"/>
      <c r="FP1390" s="6"/>
      <c r="FQ1390" s="5"/>
      <c r="FR1390" s="5"/>
      <c r="FS1390" s="4"/>
      <c r="FT1390" s="6"/>
      <c r="FU1390" s="4"/>
      <c r="FV1390" s="6"/>
      <c r="FW1390" s="5"/>
      <c r="FX1390" s="5"/>
      <c r="FY1390" s="4"/>
      <c r="FZ1390" s="6"/>
      <c r="GA1390" s="4"/>
      <c r="GB1390" s="6"/>
      <c r="GC1390" s="5"/>
      <c r="GD1390" s="5"/>
      <c r="GE1390" s="4"/>
      <c r="GF1390" s="6"/>
      <c r="GG1390" s="4"/>
      <c r="GH1390" s="6"/>
      <c r="GI1390" s="5"/>
      <c r="GJ1390" s="5"/>
      <c r="GK1390" s="4"/>
      <c r="GL1390" s="6"/>
      <c r="GM1390" s="4"/>
      <c r="GN1390" s="6"/>
      <c r="GO1390" s="5"/>
      <c r="GP1390" s="5"/>
      <c r="GQ1390" s="4"/>
      <c r="GR1390" s="6"/>
      <c r="GS1390" s="4"/>
      <c r="GT1390" s="6"/>
      <c r="GU1390" s="5"/>
      <c r="GV1390" s="5"/>
      <c r="GW1390" s="4"/>
      <c r="GX1390" s="6"/>
      <c r="GY1390" s="4"/>
      <c r="GZ1390" s="6"/>
      <c r="HA1390" s="5"/>
      <c r="HB1390" s="5"/>
      <c r="HC1390" s="4"/>
      <c r="HD1390" s="6"/>
      <c r="HE1390" s="4"/>
      <c r="HF1390" s="6"/>
      <c r="HG1390" s="5"/>
      <c r="HH1390" s="5"/>
      <c r="HI1390" s="4"/>
      <c r="HJ1390" s="6"/>
      <c r="HK1390" s="4"/>
      <c r="HL1390" s="6"/>
      <c r="HM1390" s="5"/>
      <c r="HN1390" s="5"/>
      <c r="HO1390" s="4"/>
      <c r="HP1390" s="6"/>
      <c r="HQ1390" s="4"/>
      <c r="HR1390" s="6"/>
      <c r="HS1390" s="5"/>
      <c r="HT1390" s="5"/>
      <c r="HU1390" s="4"/>
      <c r="HV1390" s="6"/>
      <c r="HW1390" s="4"/>
      <c r="HX1390" s="6"/>
      <c r="HY1390" s="5"/>
      <c r="HZ1390" s="5"/>
      <c r="IA1390" s="4"/>
      <c r="IB1390" s="6"/>
      <c r="IC1390" s="4"/>
      <c r="ID1390" s="6"/>
      <c r="IE1390" s="5"/>
      <c r="IF1390" s="5"/>
      <c r="IG1390" s="4"/>
      <c r="IH1390" s="6"/>
      <c r="II1390" s="4"/>
      <c r="IJ1390" s="6"/>
      <c r="IK1390" s="5"/>
      <c r="IL1390" s="5"/>
      <c r="IM1390" s="4"/>
      <c r="IN1390" s="6"/>
      <c r="IO1390" s="4"/>
      <c r="IP1390" s="6"/>
      <c r="IQ1390" s="5"/>
      <c r="IR1390" s="5"/>
      <c r="IS1390" s="4"/>
      <c r="IT1390" s="6"/>
      <c r="IU1390" s="4"/>
      <c r="IV1390" s="6"/>
      <c r="IW1390" s="5"/>
      <c r="IX1390" s="5"/>
      <c r="IY1390" s="4"/>
      <c r="IZ1390" s="6"/>
      <c r="JA1390" s="4"/>
      <c r="JB1390" s="6"/>
      <c r="JC1390" s="5"/>
      <c r="JD1390" s="5"/>
      <c r="JE1390" s="4"/>
      <c r="JF1390" s="6"/>
      <c r="JG1390" s="4"/>
      <c r="JH1390" s="6"/>
      <c r="JI1390" s="5"/>
      <c r="JJ1390" s="5"/>
      <c r="JK1390" s="4"/>
      <c r="JL1390" s="6"/>
      <c r="JM1390" s="4"/>
      <c r="JN1390" s="6"/>
      <c r="JO1390" s="5"/>
      <c r="JP1390" s="5"/>
      <c r="JQ1390" s="4"/>
      <c r="JR1390" s="6"/>
      <c r="JS1390" s="4"/>
      <c r="JT1390" s="6"/>
      <c r="JU1390" s="5"/>
      <c r="JV1390" s="5"/>
      <c r="JW1390" s="4"/>
      <c r="JX1390" s="6"/>
      <c r="JY1390" s="4"/>
      <c r="JZ1390" s="6"/>
      <c r="KA1390" s="5"/>
      <c r="KB1390" s="5"/>
      <c r="KC1390" s="4"/>
      <c r="KD1390" s="6"/>
      <c r="KE1390" s="4"/>
      <c r="KF1390" s="6"/>
      <c r="KG1390" s="5"/>
      <c r="KH1390" s="5"/>
      <c r="KI1390" s="4"/>
      <c r="KJ1390" s="6"/>
      <c r="KK1390" s="4"/>
      <c r="KL1390" s="6"/>
      <c r="KM1390" s="5"/>
      <c r="KN1390" s="5"/>
    </row>
    <row r="1391">
      <c r="A1391" s="3" t="s">
        <v>85</v>
      </c>
      <c r="B1391" s="3" t="s">
        <v>712</v>
      </c>
      <c r="C1391" s="3" t="s">
        <v>87</v>
      </c>
      <c r="D1391" s="3" t="s">
        <v>712</v>
      </c>
      <c r="E1391" s="3" t="s">
        <v>1000</v>
      </c>
      <c r="F1391" s="3" t="s">
        <v>104</v>
      </c>
      <c r="G1391" s="3" t="s">
        <v>104</v>
      </c>
      <c r="H1391" s="3" t="s">
        <v>104</v>
      </c>
      <c r="I1391" s="3" t="s">
        <v>1466</v>
      </c>
      <c r="J1391" s="3" t="s">
        <v>104</v>
      </c>
      <c r="K1391" s="4"/>
      <c r="L1391" s="4">
        <f>=ROUNDDOWN({0},0)</f>
      </c>
      <c r="M1391" s="4"/>
      <c r="N1391" s="5"/>
      <c r="O1391" s="4"/>
      <c r="P1391" s="4">
        <f>=ROUNDDOWN({0},0)</f>
      </c>
      <c r="Q1391" s="4"/>
      <c r="R1391" s="5"/>
      <c r="S1391" s="4"/>
      <c r="T1391" s="6"/>
      <c r="U1391" s="4"/>
      <c r="V1391" s="6"/>
      <c r="W1391" s="5"/>
      <c r="X1391" s="5"/>
      <c r="Y1391" s="4"/>
      <c r="Z1391" s="6"/>
      <c r="AA1391" s="4"/>
      <c r="AB1391" s="6"/>
      <c r="AC1391" s="5"/>
      <c r="AD1391" s="5"/>
      <c r="AE1391" s="4"/>
      <c r="AF1391" s="6"/>
      <c r="AG1391" s="4"/>
      <c r="AH1391" s="6"/>
      <c r="AI1391" s="5"/>
      <c r="AJ1391" s="5"/>
      <c r="AK1391" s="4"/>
      <c r="AL1391" s="6"/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  <c r="AW1391" s="4"/>
      <c r="AX1391" s="6"/>
      <c r="AY1391" s="4"/>
      <c r="AZ1391" s="6"/>
      <c r="BA1391" s="5"/>
      <c r="BB1391" s="5"/>
      <c r="BC1391" s="4"/>
      <c r="BD1391" s="6"/>
      <c r="BE1391" s="4"/>
      <c r="BF1391" s="6"/>
      <c r="BG1391" s="5"/>
      <c r="BH1391" s="5"/>
      <c r="BI1391" s="4"/>
      <c r="BJ1391" s="6"/>
      <c r="BK1391" s="4"/>
      <c r="BL1391" s="6"/>
      <c r="BM1391" s="5"/>
      <c r="BN1391" s="5"/>
      <c r="BO1391" s="4"/>
      <c r="BP1391" s="6"/>
      <c r="BQ1391" s="4"/>
      <c r="BR1391" s="6"/>
      <c r="BS1391" s="5"/>
      <c r="BT1391" s="5"/>
      <c r="BU1391" s="4"/>
      <c r="BV1391" s="6"/>
      <c r="BW1391" s="4"/>
      <c r="BX1391" s="6"/>
      <c r="BY1391" s="5"/>
      <c r="BZ1391" s="5"/>
      <c r="CA1391" s="4"/>
      <c r="CB1391" s="6"/>
      <c r="CC1391" s="4"/>
      <c r="CD1391" s="6"/>
      <c r="CE1391" s="5"/>
      <c r="CF1391" s="5"/>
      <c r="CG1391" s="4"/>
      <c r="CH1391" s="6"/>
      <c r="CI1391" s="4"/>
      <c r="CJ1391" s="6"/>
      <c r="CK1391" s="5"/>
      <c r="CL1391" s="5"/>
      <c r="CM1391" s="4"/>
      <c r="CN1391" s="6"/>
      <c r="CO1391" s="4"/>
      <c r="CP1391" s="6"/>
      <c r="CQ1391" s="5"/>
      <c r="CR1391" s="5"/>
      <c r="CS1391" s="4"/>
      <c r="CT1391" s="6"/>
      <c r="CU1391" s="4"/>
      <c r="CV1391" s="6"/>
      <c r="CW1391" s="5"/>
      <c r="CX1391" s="5"/>
      <c r="CY1391" s="4"/>
      <c r="CZ1391" s="6"/>
      <c r="DA1391" s="4"/>
      <c r="DB1391" s="6"/>
      <c r="DC1391" s="5"/>
      <c r="DD1391" s="5"/>
      <c r="DE1391" s="4"/>
      <c r="DF1391" s="6"/>
      <c r="DG1391" s="4"/>
      <c r="DH1391" s="6"/>
      <c r="DI1391" s="5"/>
      <c r="DJ1391" s="5"/>
      <c r="DK1391" s="4"/>
      <c r="DL1391" s="6"/>
      <c r="DM1391" s="4"/>
      <c r="DN1391" s="6"/>
      <c r="DO1391" s="5"/>
      <c r="DP1391" s="5"/>
      <c r="DQ1391" s="4"/>
      <c r="DR1391" s="6"/>
      <c r="DS1391" s="4"/>
      <c r="DT1391" s="6"/>
      <c r="DU1391" s="5"/>
      <c r="DV1391" s="5"/>
      <c r="DW1391" s="4"/>
      <c r="DX1391" s="6"/>
      <c r="DY1391" s="4"/>
      <c r="DZ1391" s="6"/>
      <c r="EA1391" s="5"/>
      <c r="EB1391" s="5"/>
      <c r="EC1391" s="4"/>
      <c r="ED1391" s="6"/>
      <c r="EE1391" s="4"/>
      <c r="EF1391" s="6"/>
      <c r="EG1391" s="5"/>
      <c r="EH1391" s="5"/>
      <c r="EI1391" s="4"/>
      <c r="EJ1391" s="6"/>
      <c r="EK1391" s="4"/>
      <c r="EL1391" s="6"/>
      <c r="EM1391" s="5"/>
      <c r="EN1391" s="5"/>
      <c r="EO1391" s="4"/>
      <c r="EP1391" s="6"/>
      <c r="EQ1391" s="4"/>
      <c r="ER1391" s="6"/>
      <c r="ES1391" s="5"/>
      <c r="ET1391" s="5"/>
      <c r="EU1391" s="4"/>
      <c r="EV1391" s="6"/>
      <c r="EW1391" s="4"/>
      <c r="EX1391" s="6"/>
      <c r="EY1391" s="5"/>
      <c r="EZ1391" s="5"/>
      <c r="FA1391" s="4"/>
      <c r="FB1391" s="6"/>
      <c r="FC1391" s="4"/>
      <c r="FD1391" s="6"/>
      <c r="FE1391" s="5"/>
      <c r="FF1391" s="5"/>
      <c r="FG1391" s="4"/>
      <c r="FH1391" s="6"/>
      <c r="FI1391" s="4"/>
      <c r="FJ1391" s="6"/>
      <c r="FK1391" s="5"/>
      <c r="FL1391" s="5"/>
      <c r="FM1391" s="4"/>
      <c r="FN1391" s="6"/>
      <c r="FO1391" s="4"/>
      <c r="FP1391" s="6"/>
      <c r="FQ1391" s="5"/>
      <c r="FR1391" s="5"/>
      <c r="FS1391" s="4"/>
      <c r="FT1391" s="6"/>
      <c r="FU1391" s="4"/>
      <c r="FV1391" s="6"/>
      <c r="FW1391" s="5"/>
      <c r="FX1391" s="5"/>
      <c r="FY1391" s="4"/>
      <c r="FZ1391" s="6"/>
      <c r="GA1391" s="4"/>
      <c r="GB1391" s="6"/>
      <c r="GC1391" s="5"/>
      <c r="GD1391" s="5"/>
      <c r="GE1391" s="4"/>
      <c r="GF1391" s="6"/>
      <c r="GG1391" s="4"/>
      <c r="GH1391" s="6"/>
      <c r="GI1391" s="5"/>
      <c r="GJ1391" s="5"/>
      <c r="GK1391" s="4"/>
      <c r="GL1391" s="6"/>
      <c r="GM1391" s="4"/>
      <c r="GN1391" s="6"/>
      <c r="GO1391" s="5"/>
      <c r="GP1391" s="5"/>
      <c r="GQ1391" s="4"/>
      <c r="GR1391" s="6"/>
      <c r="GS1391" s="4"/>
      <c r="GT1391" s="6"/>
      <c r="GU1391" s="5"/>
      <c r="GV1391" s="5"/>
      <c r="GW1391" s="4"/>
      <c r="GX1391" s="6"/>
      <c r="GY1391" s="4"/>
      <c r="GZ1391" s="6"/>
      <c r="HA1391" s="5"/>
      <c r="HB1391" s="5"/>
      <c r="HC1391" s="4"/>
      <c r="HD1391" s="6"/>
      <c r="HE1391" s="4"/>
      <c r="HF1391" s="6"/>
      <c r="HG1391" s="5"/>
      <c r="HH1391" s="5"/>
      <c r="HI1391" s="4"/>
      <c r="HJ1391" s="6"/>
      <c r="HK1391" s="4"/>
      <c r="HL1391" s="6"/>
      <c r="HM1391" s="5"/>
      <c r="HN1391" s="5"/>
      <c r="HO1391" s="4"/>
      <c r="HP1391" s="6"/>
      <c r="HQ1391" s="4"/>
      <c r="HR1391" s="6"/>
      <c r="HS1391" s="5"/>
      <c r="HT1391" s="5"/>
      <c r="HU1391" s="4"/>
      <c r="HV1391" s="6"/>
      <c r="HW1391" s="4"/>
      <c r="HX1391" s="6"/>
      <c r="HY1391" s="5"/>
      <c r="HZ1391" s="5"/>
      <c r="IA1391" s="4"/>
      <c r="IB1391" s="6"/>
      <c r="IC1391" s="4"/>
      <c r="ID1391" s="6"/>
      <c r="IE1391" s="5"/>
      <c r="IF1391" s="5"/>
      <c r="IG1391" s="4"/>
      <c r="IH1391" s="6"/>
      <c r="II1391" s="4"/>
      <c r="IJ1391" s="6"/>
      <c r="IK1391" s="5"/>
      <c r="IL1391" s="5"/>
      <c r="IM1391" s="4"/>
      <c r="IN1391" s="6"/>
      <c r="IO1391" s="4"/>
      <c r="IP1391" s="6"/>
      <c r="IQ1391" s="5"/>
      <c r="IR1391" s="5"/>
      <c r="IS1391" s="4"/>
      <c r="IT1391" s="6"/>
      <c r="IU1391" s="4"/>
      <c r="IV1391" s="6"/>
      <c r="IW1391" s="5"/>
      <c r="IX1391" s="5"/>
      <c r="IY1391" s="4"/>
      <c r="IZ1391" s="6"/>
      <c r="JA1391" s="4"/>
      <c r="JB1391" s="6"/>
      <c r="JC1391" s="5"/>
      <c r="JD1391" s="5"/>
      <c r="JE1391" s="4"/>
      <c r="JF1391" s="6"/>
      <c r="JG1391" s="4"/>
      <c r="JH1391" s="6"/>
      <c r="JI1391" s="5"/>
      <c r="JJ1391" s="5"/>
      <c r="JK1391" s="4"/>
      <c r="JL1391" s="6"/>
      <c r="JM1391" s="4"/>
      <c r="JN1391" s="6"/>
      <c r="JO1391" s="5"/>
      <c r="JP1391" s="5"/>
      <c r="JQ1391" s="4"/>
      <c r="JR1391" s="6"/>
      <c r="JS1391" s="4"/>
      <c r="JT1391" s="6"/>
      <c r="JU1391" s="5"/>
      <c r="JV1391" s="5"/>
      <c r="JW1391" s="4"/>
      <c r="JX1391" s="6"/>
      <c r="JY1391" s="4"/>
      <c r="JZ1391" s="6"/>
      <c r="KA1391" s="5"/>
      <c r="KB1391" s="5"/>
      <c r="KC1391" s="4"/>
      <c r="KD1391" s="6"/>
      <c r="KE1391" s="4"/>
      <c r="KF1391" s="6"/>
      <c r="KG1391" s="5"/>
      <c r="KH1391" s="5"/>
      <c r="KI1391" s="4"/>
      <c r="KJ1391" s="6"/>
      <c r="KK1391" s="4"/>
      <c r="KL1391" s="6"/>
      <c r="KM1391" s="5"/>
      <c r="KN1391" s="5"/>
    </row>
    <row r="1392">
      <c r="A1392" s="3" t="s">
        <v>85</v>
      </c>
      <c r="B1392" s="3" t="s">
        <v>712</v>
      </c>
      <c r="C1392" s="3" t="s">
        <v>87</v>
      </c>
      <c r="D1392" s="3" t="s">
        <v>712</v>
      </c>
      <c r="E1392" s="3" t="s">
        <v>874</v>
      </c>
      <c r="F1392" s="3" t="s">
        <v>104</v>
      </c>
      <c r="G1392" s="3" t="s">
        <v>104</v>
      </c>
      <c r="H1392" s="3" t="s">
        <v>104</v>
      </c>
      <c r="I1392" s="3" t="s">
        <v>1466</v>
      </c>
      <c r="J1392" s="3" t="s">
        <v>104</v>
      </c>
      <c r="K1392" s="4"/>
      <c r="L1392" s="4">
        <f>=ROUNDDOWN({0},0)</f>
      </c>
      <c r="M1392" s="4"/>
      <c r="N1392" s="5"/>
      <c r="O1392" s="4"/>
      <c r="P1392" s="4">
        <f>=ROUNDDOWN({0},0)</f>
      </c>
      <c r="Q1392" s="4"/>
      <c r="R1392" s="5"/>
      <c r="S1392" s="4"/>
      <c r="T1392" s="6"/>
      <c r="U1392" s="4"/>
      <c r="V1392" s="6"/>
      <c r="W1392" s="5"/>
      <c r="X1392" s="5"/>
      <c r="Y1392" s="4"/>
      <c r="Z1392" s="6"/>
      <c r="AA1392" s="4"/>
      <c r="AB1392" s="6"/>
      <c r="AC1392" s="5"/>
      <c r="AD1392" s="5"/>
      <c r="AE1392" s="4"/>
      <c r="AF1392" s="6"/>
      <c r="AG1392" s="4"/>
      <c r="AH1392" s="6"/>
      <c r="AI1392" s="5"/>
      <c r="AJ1392" s="5"/>
      <c r="AK1392" s="4"/>
      <c r="AL1392" s="6"/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  <c r="AW1392" s="4"/>
      <c r="AX1392" s="6"/>
      <c r="AY1392" s="4"/>
      <c r="AZ1392" s="6"/>
      <c r="BA1392" s="5"/>
      <c r="BB1392" s="5"/>
      <c r="BC1392" s="4"/>
      <c r="BD1392" s="6"/>
      <c r="BE1392" s="4"/>
      <c r="BF1392" s="6"/>
      <c r="BG1392" s="5"/>
      <c r="BH1392" s="5"/>
      <c r="BI1392" s="4"/>
      <c r="BJ1392" s="6"/>
      <c r="BK1392" s="4"/>
      <c r="BL1392" s="6"/>
      <c r="BM1392" s="5"/>
      <c r="BN1392" s="5"/>
      <c r="BO1392" s="4"/>
      <c r="BP1392" s="6"/>
      <c r="BQ1392" s="4"/>
      <c r="BR1392" s="6"/>
      <c r="BS1392" s="5"/>
      <c r="BT1392" s="5"/>
      <c r="BU1392" s="4"/>
      <c r="BV1392" s="6"/>
      <c r="BW1392" s="4"/>
      <c r="BX1392" s="6"/>
      <c r="BY1392" s="5"/>
      <c r="BZ1392" s="5"/>
      <c r="CA1392" s="4"/>
      <c r="CB1392" s="6"/>
      <c r="CC1392" s="4"/>
      <c r="CD1392" s="6"/>
      <c r="CE1392" s="5"/>
      <c r="CF1392" s="5"/>
      <c r="CG1392" s="4"/>
      <c r="CH1392" s="6"/>
      <c r="CI1392" s="4"/>
      <c r="CJ1392" s="6"/>
      <c r="CK1392" s="5"/>
      <c r="CL1392" s="5"/>
      <c r="CM1392" s="4"/>
      <c r="CN1392" s="6"/>
      <c r="CO1392" s="4"/>
      <c r="CP1392" s="6"/>
      <c r="CQ1392" s="5"/>
      <c r="CR1392" s="5"/>
      <c r="CS1392" s="4"/>
      <c r="CT1392" s="6"/>
      <c r="CU1392" s="4"/>
      <c r="CV1392" s="6"/>
      <c r="CW1392" s="5"/>
      <c r="CX1392" s="5"/>
      <c r="CY1392" s="4"/>
      <c r="CZ1392" s="6"/>
      <c r="DA1392" s="4"/>
      <c r="DB1392" s="6"/>
      <c r="DC1392" s="5"/>
      <c r="DD1392" s="5"/>
      <c r="DE1392" s="4"/>
      <c r="DF1392" s="6"/>
      <c r="DG1392" s="4"/>
      <c r="DH1392" s="6"/>
      <c r="DI1392" s="5"/>
      <c r="DJ1392" s="5"/>
      <c r="DK1392" s="4"/>
      <c r="DL1392" s="6"/>
      <c r="DM1392" s="4"/>
      <c r="DN1392" s="6"/>
      <c r="DO1392" s="5"/>
      <c r="DP1392" s="5"/>
      <c r="DQ1392" s="4"/>
      <c r="DR1392" s="6"/>
      <c r="DS1392" s="4"/>
      <c r="DT1392" s="6"/>
      <c r="DU1392" s="5"/>
      <c r="DV1392" s="5"/>
      <c r="DW1392" s="4"/>
      <c r="DX1392" s="6"/>
      <c r="DY1392" s="4"/>
      <c r="DZ1392" s="6"/>
      <c r="EA1392" s="5"/>
      <c r="EB1392" s="5"/>
      <c r="EC1392" s="4"/>
      <c r="ED1392" s="6"/>
      <c r="EE1392" s="4"/>
      <c r="EF1392" s="6"/>
      <c r="EG1392" s="5"/>
      <c r="EH1392" s="5"/>
      <c r="EI1392" s="4"/>
      <c r="EJ1392" s="6"/>
      <c r="EK1392" s="4"/>
      <c r="EL1392" s="6"/>
      <c r="EM1392" s="5"/>
      <c r="EN1392" s="5"/>
      <c r="EO1392" s="4"/>
      <c r="EP1392" s="6"/>
      <c r="EQ1392" s="4"/>
      <c r="ER1392" s="6"/>
      <c r="ES1392" s="5"/>
      <c r="ET1392" s="5"/>
      <c r="EU1392" s="4"/>
      <c r="EV1392" s="6"/>
      <c r="EW1392" s="4"/>
      <c r="EX1392" s="6"/>
      <c r="EY1392" s="5"/>
      <c r="EZ1392" s="5"/>
      <c r="FA1392" s="4"/>
      <c r="FB1392" s="6"/>
      <c r="FC1392" s="4"/>
      <c r="FD1392" s="6"/>
      <c r="FE1392" s="5"/>
      <c r="FF1392" s="5"/>
      <c r="FG1392" s="4"/>
      <c r="FH1392" s="6"/>
      <c r="FI1392" s="4"/>
      <c r="FJ1392" s="6"/>
      <c r="FK1392" s="5"/>
      <c r="FL1392" s="5"/>
      <c r="FM1392" s="4"/>
      <c r="FN1392" s="6"/>
      <c r="FO1392" s="4"/>
      <c r="FP1392" s="6"/>
      <c r="FQ1392" s="5"/>
      <c r="FR1392" s="5"/>
      <c r="FS1392" s="4"/>
      <c r="FT1392" s="6"/>
      <c r="FU1392" s="4"/>
      <c r="FV1392" s="6"/>
      <c r="FW1392" s="5"/>
      <c r="FX1392" s="5"/>
      <c r="FY1392" s="4"/>
      <c r="FZ1392" s="6"/>
      <c r="GA1392" s="4"/>
      <c r="GB1392" s="6"/>
      <c r="GC1392" s="5"/>
      <c r="GD1392" s="5"/>
      <c r="GE1392" s="4"/>
      <c r="GF1392" s="6"/>
      <c r="GG1392" s="4"/>
      <c r="GH1392" s="6"/>
      <c r="GI1392" s="5"/>
      <c r="GJ1392" s="5"/>
      <c r="GK1392" s="4"/>
      <c r="GL1392" s="6"/>
      <c r="GM1392" s="4"/>
      <c r="GN1392" s="6"/>
      <c r="GO1392" s="5"/>
      <c r="GP1392" s="5"/>
      <c r="GQ1392" s="4"/>
      <c r="GR1392" s="6"/>
      <c r="GS1392" s="4"/>
      <c r="GT1392" s="6"/>
      <c r="GU1392" s="5"/>
      <c r="GV1392" s="5"/>
      <c r="GW1392" s="4"/>
      <c r="GX1392" s="6"/>
      <c r="GY1392" s="4"/>
      <c r="GZ1392" s="6"/>
      <c r="HA1392" s="5"/>
      <c r="HB1392" s="5"/>
      <c r="HC1392" s="4"/>
      <c r="HD1392" s="6"/>
      <c r="HE1392" s="4"/>
      <c r="HF1392" s="6"/>
      <c r="HG1392" s="5"/>
      <c r="HH1392" s="5"/>
      <c r="HI1392" s="4"/>
      <c r="HJ1392" s="6"/>
      <c r="HK1392" s="4"/>
      <c r="HL1392" s="6"/>
      <c r="HM1392" s="5"/>
      <c r="HN1392" s="5"/>
      <c r="HO1392" s="4"/>
      <c r="HP1392" s="6"/>
      <c r="HQ1392" s="4"/>
      <c r="HR1392" s="6"/>
      <c r="HS1392" s="5"/>
      <c r="HT1392" s="5"/>
      <c r="HU1392" s="4"/>
      <c r="HV1392" s="6"/>
      <c r="HW1392" s="4"/>
      <c r="HX1392" s="6"/>
      <c r="HY1392" s="5"/>
      <c r="HZ1392" s="5"/>
      <c r="IA1392" s="4"/>
      <c r="IB1392" s="6"/>
      <c r="IC1392" s="4"/>
      <c r="ID1392" s="6"/>
      <c r="IE1392" s="5"/>
      <c r="IF1392" s="5"/>
      <c r="IG1392" s="4"/>
      <c r="IH1392" s="6"/>
      <c r="II1392" s="4"/>
      <c r="IJ1392" s="6"/>
      <c r="IK1392" s="5"/>
      <c r="IL1392" s="5"/>
      <c r="IM1392" s="4"/>
      <c r="IN1392" s="6"/>
      <c r="IO1392" s="4"/>
      <c r="IP1392" s="6"/>
      <c r="IQ1392" s="5"/>
      <c r="IR1392" s="5"/>
      <c r="IS1392" s="4"/>
      <c r="IT1392" s="6"/>
      <c r="IU1392" s="4"/>
      <c r="IV1392" s="6"/>
      <c r="IW1392" s="5"/>
      <c r="IX1392" s="5"/>
      <c r="IY1392" s="4"/>
      <c r="IZ1392" s="6"/>
      <c r="JA1392" s="4"/>
      <c r="JB1392" s="6"/>
      <c r="JC1392" s="5"/>
      <c r="JD1392" s="5"/>
      <c r="JE1392" s="4"/>
      <c r="JF1392" s="6"/>
      <c r="JG1392" s="4"/>
      <c r="JH1392" s="6"/>
      <c r="JI1392" s="5"/>
      <c r="JJ1392" s="5"/>
      <c r="JK1392" s="4"/>
      <c r="JL1392" s="6"/>
      <c r="JM1392" s="4"/>
      <c r="JN1392" s="6"/>
      <c r="JO1392" s="5"/>
      <c r="JP1392" s="5"/>
      <c r="JQ1392" s="4"/>
      <c r="JR1392" s="6"/>
      <c r="JS1392" s="4"/>
      <c r="JT1392" s="6"/>
      <c r="JU1392" s="5"/>
      <c r="JV1392" s="5"/>
      <c r="JW1392" s="4"/>
      <c r="JX1392" s="6"/>
      <c r="JY1392" s="4"/>
      <c r="JZ1392" s="6"/>
      <c r="KA1392" s="5"/>
      <c r="KB1392" s="5"/>
      <c r="KC1392" s="4"/>
      <c r="KD1392" s="6"/>
      <c r="KE1392" s="4"/>
      <c r="KF1392" s="6"/>
      <c r="KG1392" s="5"/>
      <c r="KH1392" s="5"/>
      <c r="KI1392" s="4"/>
      <c r="KJ1392" s="6"/>
      <c r="KK1392" s="4"/>
      <c r="KL1392" s="6"/>
      <c r="KM1392" s="5"/>
      <c r="KN1392" s="5"/>
    </row>
    <row r="1393">
      <c r="A1393" s="3" t="s">
        <v>85</v>
      </c>
      <c r="B1393" s="3" t="s">
        <v>712</v>
      </c>
      <c r="C1393" s="3" t="s">
        <v>87</v>
      </c>
      <c r="D1393" s="3" t="s">
        <v>712</v>
      </c>
      <c r="E1393" s="3" t="s">
        <v>1026</v>
      </c>
      <c r="F1393" s="3" t="s">
        <v>104</v>
      </c>
      <c r="G1393" s="3" t="s">
        <v>104</v>
      </c>
      <c r="H1393" s="3" t="s">
        <v>104</v>
      </c>
      <c r="I1393" s="3" t="s">
        <v>1404</v>
      </c>
      <c r="J1393" s="3" t="s">
        <v>104</v>
      </c>
      <c r="K1393" s="4"/>
      <c r="L1393" s="4">
        <f>=ROUNDDOWN({0},0)</f>
      </c>
      <c r="M1393" s="4"/>
      <c r="N1393" s="5"/>
      <c r="O1393" s="4"/>
      <c r="P1393" s="4">
        <f>=ROUNDDOWN({0},0)</f>
      </c>
      <c r="Q1393" s="4"/>
      <c r="R1393" s="5"/>
      <c r="S1393" s="4"/>
      <c r="T1393" s="6"/>
      <c r="U1393" s="4"/>
      <c r="V1393" s="6"/>
      <c r="W1393" s="5"/>
      <c r="X1393" s="5"/>
      <c r="Y1393" s="4"/>
      <c r="Z1393" s="6"/>
      <c r="AA1393" s="4"/>
      <c r="AB1393" s="6"/>
      <c r="AC1393" s="5"/>
      <c r="AD1393" s="5"/>
      <c r="AE1393" s="4"/>
      <c r="AF1393" s="6"/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  <c r="AW1393" s="4"/>
      <c r="AX1393" s="6"/>
      <c r="AY1393" s="4"/>
      <c r="AZ1393" s="6"/>
      <c r="BA1393" s="5"/>
      <c r="BB1393" s="5"/>
      <c r="BC1393" s="4"/>
      <c r="BD1393" s="6"/>
      <c r="BE1393" s="4"/>
      <c r="BF1393" s="6"/>
      <c r="BG1393" s="5"/>
      <c r="BH1393" s="5"/>
      <c r="BI1393" s="4"/>
      <c r="BJ1393" s="6"/>
      <c r="BK1393" s="4"/>
      <c r="BL1393" s="6"/>
      <c r="BM1393" s="5"/>
      <c r="BN1393" s="5"/>
      <c r="BO1393" s="4"/>
      <c r="BP1393" s="6"/>
      <c r="BQ1393" s="4"/>
      <c r="BR1393" s="6"/>
      <c r="BS1393" s="5"/>
      <c r="BT1393" s="5"/>
      <c r="BU1393" s="4"/>
      <c r="BV1393" s="6"/>
      <c r="BW1393" s="4"/>
      <c r="BX1393" s="6"/>
      <c r="BY1393" s="5"/>
      <c r="BZ1393" s="5"/>
      <c r="CA1393" s="4"/>
      <c r="CB1393" s="6"/>
      <c r="CC1393" s="4"/>
      <c r="CD1393" s="6"/>
      <c r="CE1393" s="5"/>
      <c r="CF1393" s="5"/>
      <c r="CG1393" s="4"/>
      <c r="CH1393" s="6"/>
      <c r="CI1393" s="4"/>
      <c r="CJ1393" s="6"/>
      <c r="CK1393" s="5"/>
      <c r="CL1393" s="5"/>
      <c r="CM1393" s="4"/>
      <c r="CN1393" s="6"/>
      <c r="CO1393" s="4"/>
      <c r="CP1393" s="6"/>
      <c r="CQ1393" s="5"/>
      <c r="CR1393" s="5"/>
      <c r="CS1393" s="4"/>
      <c r="CT1393" s="6"/>
      <c r="CU1393" s="4"/>
      <c r="CV1393" s="6"/>
      <c r="CW1393" s="5"/>
      <c r="CX1393" s="5"/>
      <c r="CY1393" s="4"/>
      <c r="CZ1393" s="6"/>
      <c r="DA1393" s="4"/>
      <c r="DB1393" s="6"/>
      <c r="DC1393" s="5"/>
      <c r="DD1393" s="5"/>
      <c r="DE1393" s="4"/>
      <c r="DF1393" s="6"/>
      <c r="DG1393" s="4"/>
      <c r="DH1393" s="6"/>
      <c r="DI1393" s="5"/>
      <c r="DJ1393" s="5"/>
      <c r="DK1393" s="4"/>
      <c r="DL1393" s="6"/>
      <c r="DM1393" s="4"/>
      <c r="DN1393" s="6"/>
      <c r="DO1393" s="5"/>
      <c r="DP1393" s="5"/>
      <c r="DQ1393" s="4"/>
      <c r="DR1393" s="6"/>
      <c r="DS1393" s="4"/>
      <c r="DT1393" s="6"/>
      <c r="DU1393" s="5"/>
      <c r="DV1393" s="5"/>
      <c r="DW1393" s="4"/>
      <c r="DX1393" s="6"/>
      <c r="DY1393" s="4"/>
      <c r="DZ1393" s="6"/>
      <c r="EA1393" s="5"/>
      <c r="EB1393" s="5"/>
      <c r="EC1393" s="4"/>
      <c r="ED1393" s="6"/>
      <c r="EE1393" s="4"/>
      <c r="EF1393" s="6"/>
      <c r="EG1393" s="5"/>
      <c r="EH1393" s="5"/>
      <c r="EI1393" s="4"/>
      <c r="EJ1393" s="6"/>
      <c r="EK1393" s="4"/>
      <c r="EL1393" s="6"/>
      <c r="EM1393" s="5"/>
      <c r="EN1393" s="5"/>
      <c r="EO1393" s="4"/>
      <c r="EP1393" s="6"/>
      <c r="EQ1393" s="4"/>
      <c r="ER1393" s="6"/>
      <c r="ES1393" s="5"/>
      <c r="ET1393" s="5"/>
      <c r="EU1393" s="4"/>
      <c r="EV1393" s="6"/>
      <c r="EW1393" s="4"/>
      <c r="EX1393" s="6"/>
      <c r="EY1393" s="5"/>
      <c r="EZ1393" s="5"/>
      <c r="FA1393" s="4"/>
      <c r="FB1393" s="6"/>
      <c r="FC1393" s="4"/>
      <c r="FD1393" s="6"/>
      <c r="FE1393" s="5"/>
      <c r="FF1393" s="5"/>
      <c r="FG1393" s="4"/>
      <c r="FH1393" s="6"/>
      <c r="FI1393" s="4"/>
      <c r="FJ1393" s="6"/>
      <c r="FK1393" s="5"/>
      <c r="FL1393" s="5"/>
      <c r="FM1393" s="4"/>
      <c r="FN1393" s="6"/>
      <c r="FO1393" s="4"/>
      <c r="FP1393" s="6"/>
      <c r="FQ1393" s="5"/>
      <c r="FR1393" s="5"/>
      <c r="FS1393" s="4"/>
      <c r="FT1393" s="6"/>
      <c r="FU1393" s="4"/>
      <c r="FV1393" s="6"/>
      <c r="FW1393" s="5"/>
      <c r="FX1393" s="5"/>
      <c r="FY1393" s="4"/>
      <c r="FZ1393" s="6"/>
      <c r="GA1393" s="4"/>
      <c r="GB1393" s="6"/>
      <c r="GC1393" s="5"/>
      <c r="GD1393" s="5"/>
      <c r="GE1393" s="4"/>
      <c r="GF1393" s="6"/>
      <c r="GG1393" s="4"/>
      <c r="GH1393" s="6"/>
      <c r="GI1393" s="5"/>
      <c r="GJ1393" s="5"/>
      <c r="GK1393" s="4"/>
      <c r="GL1393" s="6"/>
      <c r="GM1393" s="4"/>
      <c r="GN1393" s="6"/>
      <c r="GO1393" s="5"/>
      <c r="GP1393" s="5"/>
      <c r="GQ1393" s="4"/>
      <c r="GR1393" s="6"/>
      <c r="GS1393" s="4"/>
      <c r="GT1393" s="6"/>
      <c r="GU1393" s="5"/>
      <c r="GV1393" s="5"/>
      <c r="GW1393" s="4"/>
      <c r="GX1393" s="6"/>
      <c r="GY1393" s="4"/>
      <c r="GZ1393" s="6"/>
      <c r="HA1393" s="5"/>
      <c r="HB1393" s="5"/>
      <c r="HC1393" s="4"/>
      <c r="HD1393" s="6"/>
      <c r="HE1393" s="4"/>
      <c r="HF1393" s="6"/>
      <c r="HG1393" s="5"/>
      <c r="HH1393" s="5"/>
      <c r="HI1393" s="4"/>
      <c r="HJ1393" s="6"/>
      <c r="HK1393" s="4"/>
      <c r="HL1393" s="6"/>
      <c r="HM1393" s="5"/>
      <c r="HN1393" s="5"/>
      <c r="HO1393" s="4"/>
      <c r="HP1393" s="6"/>
      <c r="HQ1393" s="4"/>
      <c r="HR1393" s="6"/>
      <c r="HS1393" s="5"/>
      <c r="HT1393" s="5"/>
      <c r="HU1393" s="4"/>
      <c r="HV1393" s="6"/>
      <c r="HW1393" s="4"/>
      <c r="HX1393" s="6"/>
      <c r="HY1393" s="5"/>
      <c r="HZ1393" s="5"/>
      <c r="IA1393" s="4"/>
      <c r="IB1393" s="6"/>
      <c r="IC1393" s="4"/>
      <c r="ID1393" s="6"/>
      <c r="IE1393" s="5"/>
      <c r="IF1393" s="5"/>
      <c r="IG1393" s="4"/>
      <c r="IH1393" s="6"/>
      <c r="II1393" s="4"/>
      <c r="IJ1393" s="6"/>
      <c r="IK1393" s="5"/>
      <c r="IL1393" s="5"/>
      <c r="IM1393" s="4"/>
      <c r="IN1393" s="6"/>
      <c r="IO1393" s="4"/>
      <c r="IP1393" s="6"/>
      <c r="IQ1393" s="5"/>
      <c r="IR1393" s="5"/>
      <c r="IS1393" s="4"/>
      <c r="IT1393" s="6"/>
      <c r="IU1393" s="4"/>
      <c r="IV1393" s="6"/>
      <c r="IW1393" s="5"/>
      <c r="IX1393" s="5"/>
      <c r="IY1393" s="4"/>
      <c r="IZ1393" s="6"/>
      <c r="JA1393" s="4"/>
      <c r="JB1393" s="6"/>
      <c r="JC1393" s="5"/>
      <c r="JD1393" s="5"/>
      <c r="JE1393" s="4"/>
      <c r="JF1393" s="6"/>
      <c r="JG1393" s="4"/>
      <c r="JH1393" s="6"/>
      <c r="JI1393" s="5"/>
      <c r="JJ1393" s="5"/>
      <c r="JK1393" s="4"/>
      <c r="JL1393" s="6"/>
      <c r="JM1393" s="4"/>
      <c r="JN1393" s="6"/>
      <c r="JO1393" s="5"/>
      <c r="JP1393" s="5"/>
      <c r="JQ1393" s="4"/>
      <c r="JR1393" s="6"/>
      <c r="JS1393" s="4"/>
      <c r="JT1393" s="6"/>
      <c r="JU1393" s="5"/>
      <c r="JV1393" s="5"/>
      <c r="JW1393" s="4"/>
      <c r="JX1393" s="6"/>
      <c r="JY1393" s="4"/>
      <c r="JZ1393" s="6"/>
      <c r="KA1393" s="5"/>
      <c r="KB1393" s="5"/>
      <c r="KC1393" s="4"/>
      <c r="KD1393" s="6"/>
      <c r="KE1393" s="4"/>
      <c r="KF1393" s="6"/>
      <c r="KG1393" s="5"/>
      <c r="KH1393" s="5"/>
      <c r="KI1393" s="4"/>
      <c r="KJ1393" s="6"/>
      <c r="KK1393" s="4"/>
      <c r="KL1393" s="6"/>
      <c r="KM1393" s="5"/>
      <c r="KN1393" s="5"/>
    </row>
    <row r="1394">
      <c r="A1394" s="3" t="s">
        <v>85</v>
      </c>
      <c r="B1394" s="3" t="s">
        <v>712</v>
      </c>
      <c r="C1394" s="3" t="s">
        <v>87</v>
      </c>
      <c r="D1394" s="3" t="s">
        <v>712</v>
      </c>
      <c r="E1394" s="3" t="s">
        <v>1047</v>
      </c>
      <c r="F1394" s="3" t="s">
        <v>104</v>
      </c>
      <c r="G1394" s="3" t="s">
        <v>104</v>
      </c>
      <c r="H1394" s="3" t="s">
        <v>104</v>
      </c>
      <c r="I1394" s="3" t="s">
        <v>1404</v>
      </c>
      <c r="J1394" s="3" t="s">
        <v>104</v>
      </c>
      <c r="K1394" s="4"/>
      <c r="L1394" s="4">
        <f>=ROUNDDOWN({0},0)</f>
      </c>
      <c r="M1394" s="4"/>
      <c r="N1394" s="5"/>
      <c r="O1394" s="4"/>
      <c r="P1394" s="4">
        <f>=ROUNDDOWN({0},0)</f>
      </c>
      <c r="Q1394" s="4"/>
      <c r="R1394" s="5"/>
      <c r="S1394" s="4"/>
      <c r="T1394" s="6"/>
      <c r="U1394" s="4"/>
      <c r="V1394" s="6"/>
      <c r="W1394" s="5"/>
      <c r="X1394" s="5"/>
      <c r="Y1394" s="4"/>
      <c r="Z1394" s="6"/>
      <c r="AA1394" s="4"/>
      <c r="AB1394" s="6"/>
      <c r="AC1394" s="5"/>
      <c r="AD1394" s="5"/>
      <c r="AE1394" s="4"/>
      <c r="AF1394" s="6"/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  <c r="AW1394" s="4"/>
      <c r="AX1394" s="6"/>
      <c r="AY1394" s="4"/>
      <c r="AZ1394" s="6"/>
      <c r="BA1394" s="5"/>
      <c r="BB1394" s="5"/>
      <c r="BC1394" s="4"/>
      <c r="BD1394" s="6"/>
      <c r="BE1394" s="4"/>
      <c r="BF1394" s="6"/>
      <c r="BG1394" s="5"/>
      <c r="BH1394" s="5"/>
      <c r="BI1394" s="4"/>
      <c r="BJ1394" s="6"/>
      <c r="BK1394" s="4"/>
      <c r="BL1394" s="6"/>
      <c r="BM1394" s="5"/>
      <c r="BN1394" s="5"/>
      <c r="BO1394" s="4"/>
      <c r="BP1394" s="6"/>
      <c r="BQ1394" s="4"/>
      <c r="BR1394" s="6"/>
      <c r="BS1394" s="5"/>
      <c r="BT1394" s="5"/>
      <c r="BU1394" s="4"/>
      <c r="BV1394" s="6"/>
      <c r="BW1394" s="4"/>
      <c r="BX1394" s="6"/>
      <c r="BY1394" s="5"/>
      <c r="BZ1394" s="5"/>
      <c r="CA1394" s="4"/>
      <c r="CB1394" s="6"/>
      <c r="CC1394" s="4"/>
      <c r="CD1394" s="6"/>
      <c r="CE1394" s="5"/>
      <c r="CF1394" s="5"/>
      <c r="CG1394" s="4"/>
      <c r="CH1394" s="6"/>
      <c r="CI1394" s="4"/>
      <c r="CJ1394" s="6"/>
      <c r="CK1394" s="5"/>
      <c r="CL1394" s="5"/>
      <c r="CM1394" s="4"/>
      <c r="CN1394" s="6"/>
      <c r="CO1394" s="4"/>
      <c r="CP1394" s="6"/>
      <c r="CQ1394" s="5"/>
      <c r="CR1394" s="5"/>
      <c r="CS1394" s="4"/>
      <c r="CT1394" s="6"/>
      <c r="CU1394" s="4"/>
      <c r="CV1394" s="6"/>
      <c r="CW1394" s="5"/>
      <c r="CX1394" s="5"/>
      <c r="CY1394" s="4"/>
      <c r="CZ1394" s="6"/>
      <c r="DA1394" s="4"/>
      <c r="DB1394" s="6"/>
      <c r="DC1394" s="5"/>
      <c r="DD1394" s="5"/>
      <c r="DE1394" s="4"/>
      <c r="DF1394" s="6"/>
      <c r="DG1394" s="4"/>
      <c r="DH1394" s="6"/>
      <c r="DI1394" s="5"/>
      <c r="DJ1394" s="5"/>
      <c r="DK1394" s="4"/>
      <c r="DL1394" s="6"/>
      <c r="DM1394" s="4"/>
      <c r="DN1394" s="6"/>
      <c r="DO1394" s="5"/>
      <c r="DP1394" s="5"/>
      <c r="DQ1394" s="4"/>
      <c r="DR1394" s="6"/>
      <c r="DS1394" s="4"/>
      <c r="DT1394" s="6"/>
      <c r="DU1394" s="5"/>
      <c r="DV1394" s="5"/>
      <c r="DW1394" s="4"/>
      <c r="DX1394" s="6"/>
      <c r="DY1394" s="4"/>
      <c r="DZ1394" s="6"/>
      <c r="EA1394" s="5"/>
      <c r="EB1394" s="5"/>
      <c r="EC1394" s="4"/>
      <c r="ED1394" s="6"/>
      <c r="EE1394" s="4"/>
      <c r="EF1394" s="6"/>
      <c r="EG1394" s="5"/>
      <c r="EH1394" s="5"/>
      <c r="EI1394" s="4"/>
      <c r="EJ1394" s="6"/>
      <c r="EK1394" s="4"/>
      <c r="EL1394" s="6"/>
      <c r="EM1394" s="5"/>
      <c r="EN1394" s="5"/>
      <c r="EO1394" s="4"/>
      <c r="EP1394" s="6"/>
      <c r="EQ1394" s="4"/>
      <c r="ER1394" s="6"/>
      <c r="ES1394" s="5"/>
      <c r="ET1394" s="5"/>
      <c r="EU1394" s="4"/>
      <c r="EV1394" s="6"/>
      <c r="EW1394" s="4"/>
      <c r="EX1394" s="6"/>
      <c r="EY1394" s="5"/>
      <c r="EZ1394" s="5"/>
      <c r="FA1394" s="4"/>
      <c r="FB1394" s="6"/>
      <c r="FC1394" s="4"/>
      <c r="FD1394" s="6"/>
      <c r="FE1394" s="5"/>
      <c r="FF1394" s="5"/>
      <c r="FG1394" s="4"/>
      <c r="FH1394" s="6"/>
      <c r="FI1394" s="4"/>
      <c r="FJ1394" s="6"/>
      <c r="FK1394" s="5"/>
      <c r="FL1394" s="5"/>
      <c r="FM1394" s="4"/>
      <c r="FN1394" s="6"/>
      <c r="FO1394" s="4"/>
      <c r="FP1394" s="6"/>
      <c r="FQ1394" s="5"/>
      <c r="FR1394" s="5"/>
      <c r="FS1394" s="4"/>
      <c r="FT1394" s="6"/>
      <c r="FU1394" s="4"/>
      <c r="FV1394" s="6"/>
      <c r="FW1394" s="5"/>
      <c r="FX1394" s="5"/>
      <c r="FY1394" s="4"/>
      <c r="FZ1394" s="6"/>
      <c r="GA1394" s="4"/>
      <c r="GB1394" s="6"/>
      <c r="GC1394" s="5"/>
      <c r="GD1394" s="5"/>
      <c r="GE1394" s="4"/>
      <c r="GF1394" s="6"/>
      <c r="GG1394" s="4"/>
      <c r="GH1394" s="6"/>
      <c r="GI1394" s="5"/>
      <c r="GJ1394" s="5"/>
      <c r="GK1394" s="4"/>
      <c r="GL1394" s="6"/>
      <c r="GM1394" s="4"/>
      <c r="GN1394" s="6"/>
      <c r="GO1394" s="5"/>
      <c r="GP1394" s="5"/>
      <c r="GQ1394" s="4"/>
      <c r="GR1394" s="6"/>
      <c r="GS1394" s="4"/>
      <c r="GT1394" s="6"/>
      <c r="GU1394" s="5"/>
      <c r="GV1394" s="5"/>
      <c r="GW1394" s="4"/>
      <c r="GX1394" s="6"/>
      <c r="GY1394" s="4"/>
      <c r="GZ1394" s="6"/>
      <c r="HA1394" s="5"/>
      <c r="HB1394" s="5"/>
      <c r="HC1394" s="4"/>
      <c r="HD1394" s="6"/>
      <c r="HE1394" s="4"/>
      <c r="HF1394" s="6"/>
      <c r="HG1394" s="5"/>
      <c r="HH1394" s="5"/>
      <c r="HI1394" s="4"/>
      <c r="HJ1394" s="6"/>
      <c r="HK1394" s="4"/>
      <c r="HL1394" s="6"/>
      <c r="HM1394" s="5"/>
      <c r="HN1394" s="5"/>
      <c r="HO1394" s="4"/>
      <c r="HP1394" s="6"/>
      <c r="HQ1394" s="4"/>
      <c r="HR1394" s="6"/>
      <c r="HS1394" s="5"/>
      <c r="HT1394" s="5"/>
      <c r="HU1394" s="4"/>
      <c r="HV1394" s="6"/>
      <c r="HW1394" s="4"/>
      <c r="HX1394" s="6"/>
      <c r="HY1394" s="5"/>
      <c r="HZ1394" s="5"/>
      <c r="IA1394" s="4"/>
      <c r="IB1394" s="6"/>
      <c r="IC1394" s="4"/>
      <c r="ID1394" s="6"/>
      <c r="IE1394" s="5"/>
      <c r="IF1394" s="5"/>
      <c r="IG1394" s="4"/>
      <c r="IH1394" s="6"/>
      <c r="II1394" s="4"/>
      <c r="IJ1394" s="6"/>
      <c r="IK1394" s="5"/>
      <c r="IL1394" s="5"/>
      <c r="IM1394" s="4"/>
      <c r="IN1394" s="6"/>
      <c r="IO1394" s="4"/>
      <c r="IP1394" s="6"/>
      <c r="IQ1394" s="5"/>
      <c r="IR1394" s="5"/>
      <c r="IS1394" s="4"/>
      <c r="IT1394" s="6"/>
      <c r="IU1394" s="4"/>
      <c r="IV1394" s="6"/>
      <c r="IW1394" s="5"/>
      <c r="IX1394" s="5"/>
      <c r="IY1394" s="4"/>
      <c r="IZ1394" s="6"/>
      <c r="JA1394" s="4"/>
      <c r="JB1394" s="6"/>
      <c r="JC1394" s="5"/>
      <c r="JD1394" s="5"/>
      <c r="JE1394" s="4"/>
      <c r="JF1394" s="6"/>
      <c r="JG1394" s="4"/>
      <c r="JH1394" s="6"/>
      <c r="JI1394" s="5"/>
      <c r="JJ1394" s="5"/>
      <c r="JK1394" s="4"/>
      <c r="JL1394" s="6"/>
      <c r="JM1394" s="4"/>
      <c r="JN1394" s="6"/>
      <c r="JO1394" s="5"/>
      <c r="JP1394" s="5"/>
      <c r="JQ1394" s="4"/>
      <c r="JR1394" s="6"/>
      <c r="JS1394" s="4"/>
      <c r="JT1394" s="6"/>
      <c r="JU1394" s="5"/>
      <c r="JV1394" s="5"/>
      <c r="JW1394" s="4"/>
      <c r="JX1394" s="6"/>
      <c r="JY1394" s="4"/>
      <c r="JZ1394" s="6"/>
      <c r="KA1394" s="5"/>
      <c r="KB1394" s="5"/>
      <c r="KC1394" s="4"/>
      <c r="KD1394" s="6"/>
      <c r="KE1394" s="4"/>
      <c r="KF1394" s="6"/>
      <c r="KG1394" s="5"/>
      <c r="KH1394" s="5"/>
      <c r="KI1394" s="4"/>
      <c r="KJ1394" s="6"/>
      <c r="KK1394" s="4"/>
      <c r="KL1394" s="6"/>
      <c r="KM1394" s="5"/>
      <c r="KN1394" s="5"/>
    </row>
    <row r="1395">
      <c r="A1395" s="3" t="s">
        <v>85</v>
      </c>
      <c r="B1395" s="3" t="s">
        <v>712</v>
      </c>
      <c r="C1395" s="3" t="s">
        <v>87</v>
      </c>
      <c r="D1395" s="3" t="s">
        <v>712</v>
      </c>
      <c r="E1395" s="3" t="s">
        <v>990</v>
      </c>
      <c r="F1395" s="3" t="s">
        <v>104</v>
      </c>
      <c r="G1395" s="3" t="s">
        <v>104</v>
      </c>
      <c r="H1395" s="3" t="s">
        <v>104</v>
      </c>
      <c r="I1395" s="3" t="s">
        <v>1363</v>
      </c>
      <c r="J1395" s="3" t="s">
        <v>104</v>
      </c>
      <c r="K1395" s="4"/>
      <c r="L1395" s="4">
        <f>=ROUNDDOWN({0},0)</f>
      </c>
      <c r="M1395" s="4"/>
      <c r="N1395" s="5"/>
      <c r="O1395" s="4"/>
      <c r="P1395" s="4">
        <f>=ROUNDDOWN({0},0)</f>
      </c>
      <c r="Q1395" s="4"/>
      <c r="R1395" s="5"/>
      <c r="S1395" s="4"/>
      <c r="T1395" s="6"/>
      <c r="U1395" s="4"/>
      <c r="V1395" s="6"/>
      <c r="W1395" s="5"/>
      <c r="X1395" s="5"/>
      <c r="Y1395" s="4"/>
      <c r="Z1395" s="6"/>
      <c r="AA1395" s="4"/>
      <c r="AB1395" s="6"/>
      <c r="AC1395" s="5"/>
      <c r="AD1395" s="5"/>
      <c r="AE1395" s="4"/>
      <c r="AF1395" s="6"/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  <c r="AW1395" s="4"/>
      <c r="AX1395" s="6"/>
      <c r="AY1395" s="4"/>
      <c r="AZ1395" s="6"/>
      <c r="BA1395" s="5"/>
      <c r="BB1395" s="5"/>
      <c r="BC1395" s="4"/>
      <c r="BD1395" s="6"/>
      <c r="BE1395" s="4"/>
      <c r="BF1395" s="6"/>
      <c r="BG1395" s="5"/>
      <c r="BH1395" s="5"/>
      <c r="BI1395" s="4"/>
      <c r="BJ1395" s="6"/>
      <c r="BK1395" s="4"/>
      <c r="BL1395" s="6"/>
      <c r="BM1395" s="5"/>
      <c r="BN1395" s="5"/>
      <c r="BO1395" s="4"/>
      <c r="BP1395" s="6"/>
      <c r="BQ1395" s="4"/>
      <c r="BR1395" s="6"/>
      <c r="BS1395" s="5"/>
      <c r="BT1395" s="5"/>
      <c r="BU1395" s="4"/>
      <c r="BV1395" s="6"/>
      <c r="BW1395" s="4"/>
      <c r="BX1395" s="6"/>
      <c r="BY1395" s="5"/>
      <c r="BZ1395" s="5"/>
      <c r="CA1395" s="4"/>
      <c r="CB1395" s="6"/>
      <c r="CC1395" s="4"/>
      <c r="CD1395" s="6"/>
      <c r="CE1395" s="5"/>
      <c r="CF1395" s="5"/>
      <c r="CG1395" s="4"/>
      <c r="CH1395" s="6"/>
      <c r="CI1395" s="4"/>
      <c r="CJ1395" s="6"/>
      <c r="CK1395" s="5"/>
      <c r="CL1395" s="5"/>
      <c r="CM1395" s="4"/>
      <c r="CN1395" s="6"/>
      <c r="CO1395" s="4"/>
      <c r="CP1395" s="6"/>
      <c r="CQ1395" s="5"/>
      <c r="CR1395" s="5"/>
      <c r="CS1395" s="4"/>
      <c r="CT1395" s="6"/>
      <c r="CU1395" s="4"/>
      <c r="CV1395" s="6"/>
      <c r="CW1395" s="5"/>
      <c r="CX1395" s="5"/>
      <c r="CY1395" s="4"/>
      <c r="CZ1395" s="6"/>
      <c r="DA1395" s="4"/>
      <c r="DB1395" s="6"/>
      <c r="DC1395" s="5"/>
      <c r="DD1395" s="5"/>
      <c r="DE1395" s="4"/>
      <c r="DF1395" s="6"/>
      <c r="DG1395" s="4"/>
      <c r="DH1395" s="6"/>
      <c r="DI1395" s="5"/>
      <c r="DJ1395" s="5"/>
      <c r="DK1395" s="4"/>
      <c r="DL1395" s="6"/>
      <c r="DM1395" s="4"/>
      <c r="DN1395" s="6"/>
      <c r="DO1395" s="5"/>
      <c r="DP1395" s="5"/>
      <c r="DQ1395" s="4"/>
      <c r="DR1395" s="6"/>
      <c r="DS1395" s="4"/>
      <c r="DT1395" s="6"/>
      <c r="DU1395" s="5"/>
      <c r="DV1395" s="5"/>
      <c r="DW1395" s="4"/>
      <c r="DX1395" s="6"/>
      <c r="DY1395" s="4"/>
      <c r="DZ1395" s="6"/>
      <c r="EA1395" s="5"/>
      <c r="EB1395" s="5"/>
      <c r="EC1395" s="4"/>
      <c r="ED1395" s="6"/>
      <c r="EE1395" s="4"/>
      <c r="EF1395" s="6"/>
      <c r="EG1395" s="5"/>
      <c r="EH1395" s="5"/>
      <c r="EI1395" s="4"/>
      <c r="EJ1395" s="6"/>
      <c r="EK1395" s="4"/>
      <c r="EL1395" s="6"/>
      <c r="EM1395" s="5"/>
      <c r="EN1395" s="5"/>
      <c r="EO1395" s="4"/>
      <c r="EP1395" s="6"/>
      <c r="EQ1395" s="4"/>
      <c r="ER1395" s="6"/>
      <c r="ES1395" s="5"/>
      <c r="ET1395" s="5"/>
      <c r="EU1395" s="4"/>
      <c r="EV1395" s="6"/>
      <c r="EW1395" s="4"/>
      <c r="EX1395" s="6"/>
      <c r="EY1395" s="5"/>
      <c r="EZ1395" s="5"/>
      <c r="FA1395" s="4"/>
      <c r="FB1395" s="6"/>
      <c r="FC1395" s="4"/>
      <c r="FD1395" s="6"/>
      <c r="FE1395" s="5"/>
      <c r="FF1395" s="5"/>
      <c r="FG1395" s="4"/>
      <c r="FH1395" s="6"/>
      <c r="FI1395" s="4"/>
      <c r="FJ1395" s="6"/>
      <c r="FK1395" s="5"/>
      <c r="FL1395" s="5"/>
      <c r="FM1395" s="4"/>
      <c r="FN1395" s="6"/>
      <c r="FO1395" s="4"/>
      <c r="FP1395" s="6"/>
      <c r="FQ1395" s="5"/>
      <c r="FR1395" s="5"/>
      <c r="FS1395" s="4"/>
      <c r="FT1395" s="6"/>
      <c r="FU1395" s="4"/>
      <c r="FV1395" s="6"/>
      <c r="FW1395" s="5"/>
      <c r="FX1395" s="5"/>
      <c r="FY1395" s="4"/>
      <c r="FZ1395" s="6"/>
      <c r="GA1395" s="4"/>
      <c r="GB1395" s="6"/>
      <c r="GC1395" s="5"/>
      <c r="GD1395" s="5"/>
      <c r="GE1395" s="4"/>
      <c r="GF1395" s="6"/>
      <c r="GG1395" s="4"/>
      <c r="GH1395" s="6"/>
      <c r="GI1395" s="5"/>
      <c r="GJ1395" s="5"/>
      <c r="GK1395" s="4"/>
      <c r="GL1395" s="6"/>
      <c r="GM1395" s="4"/>
      <c r="GN1395" s="6"/>
      <c r="GO1395" s="5"/>
      <c r="GP1395" s="5"/>
      <c r="GQ1395" s="4"/>
      <c r="GR1395" s="6"/>
      <c r="GS1395" s="4"/>
      <c r="GT1395" s="6"/>
      <c r="GU1395" s="5"/>
      <c r="GV1395" s="5"/>
      <c r="GW1395" s="4"/>
      <c r="GX1395" s="6"/>
      <c r="GY1395" s="4"/>
      <c r="GZ1395" s="6"/>
      <c r="HA1395" s="5"/>
      <c r="HB1395" s="5"/>
      <c r="HC1395" s="4"/>
      <c r="HD1395" s="6"/>
      <c r="HE1395" s="4"/>
      <c r="HF1395" s="6"/>
      <c r="HG1395" s="5"/>
      <c r="HH1395" s="5"/>
      <c r="HI1395" s="4"/>
      <c r="HJ1395" s="6"/>
      <c r="HK1395" s="4"/>
      <c r="HL1395" s="6"/>
      <c r="HM1395" s="5"/>
      <c r="HN1395" s="5"/>
      <c r="HO1395" s="4"/>
      <c r="HP1395" s="6"/>
      <c r="HQ1395" s="4"/>
      <c r="HR1395" s="6"/>
      <c r="HS1395" s="5"/>
      <c r="HT1395" s="5"/>
      <c r="HU1395" s="4"/>
      <c r="HV1395" s="6"/>
      <c r="HW1395" s="4"/>
      <c r="HX1395" s="6"/>
      <c r="HY1395" s="5"/>
      <c r="HZ1395" s="5"/>
      <c r="IA1395" s="4"/>
      <c r="IB1395" s="6"/>
      <c r="IC1395" s="4"/>
      <c r="ID1395" s="6"/>
      <c r="IE1395" s="5"/>
      <c r="IF1395" s="5"/>
      <c r="IG1395" s="4"/>
      <c r="IH1395" s="6"/>
      <c r="II1395" s="4"/>
      <c r="IJ1395" s="6"/>
      <c r="IK1395" s="5"/>
      <c r="IL1395" s="5"/>
      <c r="IM1395" s="4"/>
      <c r="IN1395" s="6"/>
      <c r="IO1395" s="4"/>
      <c r="IP1395" s="6"/>
      <c r="IQ1395" s="5"/>
      <c r="IR1395" s="5"/>
      <c r="IS1395" s="4"/>
      <c r="IT1395" s="6"/>
      <c r="IU1395" s="4"/>
      <c r="IV1395" s="6"/>
      <c r="IW1395" s="5"/>
      <c r="IX1395" s="5"/>
      <c r="IY1395" s="4"/>
      <c r="IZ1395" s="6"/>
      <c r="JA1395" s="4"/>
      <c r="JB1395" s="6"/>
      <c r="JC1395" s="5"/>
      <c r="JD1395" s="5"/>
      <c r="JE1395" s="4"/>
      <c r="JF1395" s="6"/>
      <c r="JG1395" s="4"/>
      <c r="JH1395" s="6"/>
      <c r="JI1395" s="5"/>
      <c r="JJ1395" s="5"/>
      <c r="JK1395" s="4"/>
      <c r="JL1395" s="6"/>
      <c r="JM1395" s="4"/>
      <c r="JN1395" s="6"/>
      <c r="JO1395" s="5"/>
      <c r="JP1395" s="5"/>
      <c r="JQ1395" s="4"/>
      <c r="JR1395" s="6"/>
      <c r="JS1395" s="4"/>
      <c r="JT1395" s="6"/>
      <c r="JU1395" s="5"/>
      <c r="JV1395" s="5"/>
      <c r="JW1395" s="4"/>
      <c r="JX1395" s="6"/>
      <c r="JY1395" s="4"/>
      <c r="JZ1395" s="6"/>
      <c r="KA1395" s="5"/>
      <c r="KB1395" s="5"/>
      <c r="KC1395" s="4"/>
      <c r="KD1395" s="6"/>
      <c r="KE1395" s="4"/>
      <c r="KF1395" s="6"/>
      <c r="KG1395" s="5"/>
      <c r="KH1395" s="5"/>
      <c r="KI1395" s="4"/>
      <c r="KJ1395" s="6"/>
      <c r="KK1395" s="4"/>
      <c r="KL1395" s="6"/>
      <c r="KM1395" s="5"/>
      <c r="KN1395" s="5"/>
    </row>
    <row r="1396">
      <c r="A1396" s="3" t="s">
        <v>85</v>
      </c>
      <c r="B1396" s="3" t="s">
        <v>712</v>
      </c>
      <c r="C1396" s="3" t="s">
        <v>87</v>
      </c>
      <c r="D1396" s="3" t="s">
        <v>712</v>
      </c>
      <c r="E1396" s="3" t="s">
        <v>1084</v>
      </c>
      <c r="F1396" s="3" t="s">
        <v>104</v>
      </c>
      <c r="G1396" s="3" t="s">
        <v>104</v>
      </c>
      <c r="H1396" s="3" t="s">
        <v>104</v>
      </c>
      <c r="I1396" s="3" t="s">
        <v>1359</v>
      </c>
      <c r="J1396" s="3" t="s">
        <v>104</v>
      </c>
      <c r="K1396" s="4"/>
      <c r="L1396" s="4">
        <f>=ROUNDDOWN({0},0)</f>
      </c>
      <c r="M1396" s="4"/>
      <c r="N1396" s="5"/>
      <c r="O1396" s="4"/>
      <c r="P1396" s="4">
        <f>=ROUNDDOWN({0},0)</f>
      </c>
      <c r="Q1396" s="4"/>
      <c r="R1396" s="5"/>
      <c r="S1396" s="4"/>
      <c r="T1396" s="6"/>
      <c r="U1396" s="4"/>
      <c r="V1396" s="6"/>
      <c r="W1396" s="5"/>
      <c r="X1396" s="5"/>
      <c r="Y1396" s="4"/>
      <c r="Z1396" s="6"/>
      <c r="AA1396" s="4"/>
      <c r="AB1396" s="6"/>
      <c r="AC1396" s="5"/>
      <c r="AD1396" s="5"/>
      <c r="AE1396" s="4"/>
      <c r="AF1396" s="6"/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  <c r="AW1396" s="4"/>
      <c r="AX1396" s="6"/>
      <c r="AY1396" s="4"/>
      <c r="AZ1396" s="6"/>
      <c r="BA1396" s="5"/>
      <c r="BB1396" s="5"/>
      <c r="BC1396" s="4"/>
      <c r="BD1396" s="6"/>
      <c r="BE1396" s="4"/>
      <c r="BF1396" s="6"/>
      <c r="BG1396" s="5"/>
      <c r="BH1396" s="5"/>
      <c r="BI1396" s="4"/>
      <c r="BJ1396" s="6"/>
      <c r="BK1396" s="4"/>
      <c r="BL1396" s="6"/>
      <c r="BM1396" s="5"/>
      <c r="BN1396" s="5"/>
      <c r="BO1396" s="4"/>
      <c r="BP1396" s="6"/>
      <c r="BQ1396" s="4"/>
      <c r="BR1396" s="6"/>
      <c r="BS1396" s="5"/>
      <c r="BT1396" s="5"/>
      <c r="BU1396" s="4"/>
      <c r="BV1396" s="6"/>
      <c r="BW1396" s="4"/>
      <c r="BX1396" s="6"/>
      <c r="BY1396" s="5"/>
      <c r="BZ1396" s="5"/>
      <c r="CA1396" s="4"/>
      <c r="CB1396" s="6"/>
      <c r="CC1396" s="4"/>
      <c r="CD1396" s="6"/>
      <c r="CE1396" s="5"/>
      <c r="CF1396" s="5"/>
      <c r="CG1396" s="4"/>
      <c r="CH1396" s="6"/>
      <c r="CI1396" s="4"/>
      <c r="CJ1396" s="6"/>
      <c r="CK1396" s="5"/>
      <c r="CL1396" s="5"/>
      <c r="CM1396" s="4"/>
      <c r="CN1396" s="6"/>
      <c r="CO1396" s="4"/>
      <c r="CP1396" s="6"/>
      <c r="CQ1396" s="5"/>
      <c r="CR1396" s="5"/>
      <c r="CS1396" s="4"/>
      <c r="CT1396" s="6"/>
      <c r="CU1396" s="4"/>
      <c r="CV1396" s="6"/>
      <c r="CW1396" s="5"/>
      <c r="CX1396" s="5"/>
      <c r="CY1396" s="4"/>
      <c r="CZ1396" s="6"/>
      <c r="DA1396" s="4"/>
      <c r="DB1396" s="6"/>
      <c r="DC1396" s="5"/>
      <c r="DD1396" s="5"/>
      <c r="DE1396" s="4"/>
      <c r="DF1396" s="6"/>
      <c r="DG1396" s="4"/>
      <c r="DH1396" s="6"/>
      <c r="DI1396" s="5"/>
      <c r="DJ1396" s="5"/>
      <c r="DK1396" s="4"/>
      <c r="DL1396" s="6"/>
      <c r="DM1396" s="4"/>
      <c r="DN1396" s="6"/>
      <c r="DO1396" s="5"/>
      <c r="DP1396" s="5"/>
      <c r="DQ1396" s="4"/>
      <c r="DR1396" s="6"/>
      <c r="DS1396" s="4"/>
      <c r="DT1396" s="6"/>
      <c r="DU1396" s="5"/>
      <c r="DV1396" s="5"/>
      <c r="DW1396" s="4"/>
      <c r="DX1396" s="6"/>
      <c r="DY1396" s="4"/>
      <c r="DZ1396" s="6"/>
      <c r="EA1396" s="5"/>
      <c r="EB1396" s="5"/>
      <c r="EC1396" s="4"/>
      <c r="ED1396" s="6"/>
      <c r="EE1396" s="4"/>
      <c r="EF1396" s="6"/>
      <c r="EG1396" s="5"/>
      <c r="EH1396" s="5"/>
      <c r="EI1396" s="4"/>
      <c r="EJ1396" s="6"/>
      <c r="EK1396" s="4"/>
      <c r="EL1396" s="6"/>
      <c r="EM1396" s="5"/>
      <c r="EN1396" s="5"/>
      <c r="EO1396" s="4"/>
      <c r="EP1396" s="6"/>
      <c r="EQ1396" s="4"/>
      <c r="ER1396" s="6"/>
      <c r="ES1396" s="5"/>
      <c r="ET1396" s="5"/>
      <c r="EU1396" s="4"/>
      <c r="EV1396" s="6"/>
      <c r="EW1396" s="4"/>
      <c r="EX1396" s="6"/>
      <c r="EY1396" s="5"/>
      <c r="EZ1396" s="5"/>
      <c r="FA1396" s="4"/>
      <c r="FB1396" s="6"/>
      <c r="FC1396" s="4"/>
      <c r="FD1396" s="6"/>
      <c r="FE1396" s="5"/>
      <c r="FF1396" s="5"/>
      <c r="FG1396" s="4"/>
      <c r="FH1396" s="6"/>
      <c r="FI1396" s="4"/>
      <c r="FJ1396" s="6"/>
      <c r="FK1396" s="5"/>
      <c r="FL1396" s="5"/>
      <c r="FM1396" s="4"/>
      <c r="FN1396" s="6"/>
      <c r="FO1396" s="4"/>
      <c r="FP1396" s="6"/>
      <c r="FQ1396" s="5"/>
      <c r="FR1396" s="5"/>
      <c r="FS1396" s="4"/>
      <c r="FT1396" s="6"/>
      <c r="FU1396" s="4"/>
      <c r="FV1396" s="6"/>
      <c r="FW1396" s="5"/>
      <c r="FX1396" s="5"/>
      <c r="FY1396" s="4"/>
      <c r="FZ1396" s="6"/>
      <c r="GA1396" s="4"/>
      <c r="GB1396" s="6"/>
      <c r="GC1396" s="5"/>
      <c r="GD1396" s="5"/>
      <c r="GE1396" s="4"/>
      <c r="GF1396" s="6"/>
      <c r="GG1396" s="4"/>
      <c r="GH1396" s="6"/>
      <c r="GI1396" s="5"/>
      <c r="GJ1396" s="5"/>
      <c r="GK1396" s="4"/>
      <c r="GL1396" s="6"/>
      <c r="GM1396" s="4"/>
      <c r="GN1396" s="6"/>
      <c r="GO1396" s="5"/>
      <c r="GP1396" s="5"/>
      <c r="GQ1396" s="4"/>
      <c r="GR1396" s="6"/>
      <c r="GS1396" s="4"/>
      <c r="GT1396" s="6"/>
      <c r="GU1396" s="5"/>
      <c r="GV1396" s="5"/>
      <c r="GW1396" s="4"/>
      <c r="GX1396" s="6"/>
      <c r="GY1396" s="4"/>
      <c r="GZ1396" s="6"/>
      <c r="HA1396" s="5"/>
      <c r="HB1396" s="5"/>
      <c r="HC1396" s="4"/>
      <c r="HD1396" s="6"/>
      <c r="HE1396" s="4"/>
      <c r="HF1396" s="6"/>
      <c r="HG1396" s="5"/>
      <c r="HH1396" s="5"/>
      <c r="HI1396" s="4"/>
      <c r="HJ1396" s="6"/>
      <c r="HK1396" s="4"/>
      <c r="HL1396" s="6"/>
      <c r="HM1396" s="5"/>
      <c r="HN1396" s="5"/>
      <c r="HO1396" s="4"/>
      <c r="HP1396" s="6"/>
      <c r="HQ1396" s="4"/>
      <c r="HR1396" s="6"/>
      <c r="HS1396" s="5"/>
      <c r="HT1396" s="5"/>
      <c r="HU1396" s="4"/>
      <c r="HV1396" s="6"/>
      <c r="HW1396" s="4"/>
      <c r="HX1396" s="6"/>
      <c r="HY1396" s="5"/>
      <c r="HZ1396" s="5"/>
      <c r="IA1396" s="4"/>
      <c r="IB1396" s="6"/>
      <c r="IC1396" s="4"/>
      <c r="ID1396" s="6"/>
      <c r="IE1396" s="5"/>
      <c r="IF1396" s="5"/>
      <c r="IG1396" s="4"/>
      <c r="IH1396" s="6"/>
      <c r="II1396" s="4"/>
      <c r="IJ1396" s="6"/>
      <c r="IK1396" s="5"/>
      <c r="IL1396" s="5"/>
      <c r="IM1396" s="4"/>
      <c r="IN1396" s="6"/>
      <c r="IO1396" s="4"/>
      <c r="IP1396" s="6"/>
      <c r="IQ1396" s="5"/>
      <c r="IR1396" s="5"/>
      <c r="IS1396" s="4"/>
      <c r="IT1396" s="6"/>
      <c r="IU1396" s="4"/>
      <c r="IV1396" s="6"/>
      <c r="IW1396" s="5"/>
      <c r="IX1396" s="5"/>
      <c r="IY1396" s="4"/>
      <c r="IZ1396" s="6"/>
      <c r="JA1396" s="4"/>
      <c r="JB1396" s="6"/>
      <c r="JC1396" s="5"/>
      <c r="JD1396" s="5"/>
      <c r="JE1396" s="4"/>
      <c r="JF1396" s="6"/>
      <c r="JG1396" s="4"/>
      <c r="JH1396" s="6"/>
      <c r="JI1396" s="5"/>
      <c r="JJ1396" s="5"/>
      <c r="JK1396" s="4"/>
      <c r="JL1396" s="6"/>
      <c r="JM1396" s="4"/>
      <c r="JN1396" s="6"/>
      <c r="JO1396" s="5"/>
      <c r="JP1396" s="5"/>
      <c r="JQ1396" s="4"/>
      <c r="JR1396" s="6"/>
      <c r="JS1396" s="4"/>
      <c r="JT1396" s="6"/>
      <c r="JU1396" s="5"/>
      <c r="JV1396" s="5"/>
      <c r="JW1396" s="4"/>
      <c r="JX1396" s="6"/>
      <c r="JY1396" s="4"/>
      <c r="JZ1396" s="6"/>
      <c r="KA1396" s="5"/>
      <c r="KB1396" s="5"/>
      <c r="KC1396" s="4"/>
      <c r="KD1396" s="6"/>
      <c r="KE1396" s="4"/>
      <c r="KF1396" s="6"/>
      <c r="KG1396" s="5"/>
      <c r="KH1396" s="5"/>
      <c r="KI1396" s="4"/>
      <c r="KJ1396" s="6"/>
      <c r="KK1396" s="4"/>
      <c r="KL1396" s="6"/>
      <c r="KM1396" s="5"/>
      <c r="KN1396" s="5"/>
    </row>
    <row r="1397">
      <c r="A1397" s="3" t="s">
        <v>85</v>
      </c>
      <c r="B1397" s="3" t="s">
        <v>712</v>
      </c>
      <c r="C1397" s="3" t="s">
        <v>87</v>
      </c>
      <c r="D1397" s="3" t="s">
        <v>712</v>
      </c>
      <c r="E1397" s="3" t="s">
        <v>907</v>
      </c>
      <c r="F1397" s="3" t="s">
        <v>104</v>
      </c>
      <c r="G1397" s="3" t="s">
        <v>104</v>
      </c>
      <c r="H1397" s="3" t="s">
        <v>104</v>
      </c>
      <c r="I1397" s="3" t="s">
        <v>1476</v>
      </c>
      <c r="J1397" s="3" t="s">
        <v>104</v>
      </c>
      <c r="K1397" s="4"/>
      <c r="L1397" s="4">
        <f>=ROUNDDOWN({0},0)</f>
      </c>
      <c r="M1397" s="4"/>
      <c r="N1397" s="5"/>
      <c r="O1397" s="4"/>
      <c r="P1397" s="4">
        <f>=ROUNDDOWN({0},0)</f>
      </c>
      <c r="Q1397" s="4"/>
      <c r="R1397" s="5"/>
      <c r="S1397" s="4"/>
      <c r="T1397" s="6"/>
      <c r="U1397" s="4"/>
      <c r="V1397" s="6"/>
      <c r="W1397" s="5"/>
      <c r="X1397" s="5"/>
      <c r="Y1397" s="4"/>
      <c r="Z1397" s="6"/>
      <c r="AA1397" s="4"/>
      <c r="AB1397" s="6"/>
      <c r="AC1397" s="5"/>
      <c r="AD1397" s="5"/>
      <c r="AE1397" s="4"/>
      <c r="AF1397" s="6"/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  <c r="AW1397" s="4"/>
      <c r="AX1397" s="6"/>
      <c r="AY1397" s="4"/>
      <c r="AZ1397" s="6"/>
      <c r="BA1397" s="5"/>
      <c r="BB1397" s="5"/>
      <c r="BC1397" s="4"/>
      <c r="BD1397" s="6"/>
      <c r="BE1397" s="4"/>
      <c r="BF1397" s="6"/>
      <c r="BG1397" s="5"/>
      <c r="BH1397" s="5"/>
      <c r="BI1397" s="4"/>
      <c r="BJ1397" s="6"/>
      <c r="BK1397" s="4"/>
      <c r="BL1397" s="6"/>
      <c r="BM1397" s="5"/>
      <c r="BN1397" s="5"/>
      <c r="BO1397" s="4"/>
      <c r="BP1397" s="6"/>
      <c r="BQ1397" s="4"/>
      <c r="BR1397" s="6"/>
      <c r="BS1397" s="5"/>
      <c r="BT1397" s="5"/>
      <c r="BU1397" s="4"/>
      <c r="BV1397" s="6"/>
      <c r="BW1397" s="4"/>
      <c r="BX1397" s="6"/>
      <c r="BY1397" s="5"/>
      <c r="BZ1397" s="5"/>
      <c r="CA1397" s="4"/>
      <c r="CB1397" s="6"/>
      <c r="CC1397" s="4"/>
      <c r="CD1397" s="6"/>
      <c r="CE1397" s="5"/>
      <c r="CF1397" s="5"/>
      <c r="CG1397" s="4"/>
      <c r="CH1397" s="6"/>
      <c r="CI1397" s="4"/>
      <c r="CJ1397" s="6"/>
      <c r="CK1397" s="5"/>
      <c r="CL1397" s="5"/>
      <c r="CM1397" s="4"/>
      <c r="CN1397" s="6"/>
      <c r="CO1397" s="4"/>
      <c r="CP1397" s="6"/>
      <c r="CQ1397" s="5"/>
      <c r="CR1397" s="5"/>
      <c r="CS1397" s="4"/>
      <c r="CT1397" s="6"/>
      <c r="CU1397" s="4"/>
      <c r="CV1397" s="6"/>
      <c r="CW1397" s="5"/>
      <c r="CX1397" s="5"/>
      <c r="CY1397" s="4"/>
      <c r="CZ1397" s="6"/>
      <c r="DA1397" s="4"/>
      <c r="DB1397" s="6"/>
      <c r="DC1397" s="5"/>
      <c r="DD1397" s="5"/>
      <c r="DE1397" s="4"/>
      <c r="DF1397" s="6"/>
      <c r="DG1397" s="4"/>
      <c r="DH1397" s="6"/>
      <c r="DI1397" s="5"/>
      <c r="DJ1397" s="5"/>
      <c r="DK1397" s="4"/>
      <c r="DL1397" s="6"/>
      <c r="DM1397" s="4"/>
      <c r="DN1397" s="6"/>
      <c r="DO1397" s="5"/>
      <c r="DP1397" s="5"/>
      <c r="DQ1397" s="4"/>
      <c r="DR1397" s="6"/>
      <c r="DS1397" s="4"/>
      <c r="DT1397" s="6"/>
      <c r="DU1397" s="5"/>
      <c r="DV1397" s="5"/>
      <c r="DW1397" s="4"/>
      <c r="DX1397" s="6"/>
      <c r="DY1397" s="4"/>
      <c r="DZ1397" s="6"/>
      <c r="EA1397" s="5"/>
      <c r="EB1397" s="5"/>
      <c r="EC1397" s="4"/>
      <c r="ED1397" s="6"/>
      <c r="EE1397" s="4"/>
      <c r="EF1397" s="6"/>
      <c r="EG1397" s="5"/>
      <c r="EH1397" s="5"/>
      <c r="EI1397" s="4"/>
      <c r="EJ1397" s="6"/>
      <c r="EK1397" s="4"/>
      <c r="EL1397" s="6"/>
      <c r="EM1397" s="5"/>
      <c r="EN1397" s="5"/>
      <c r="EO1397" s="4"/>
      <c r="EP1397" s="6"/>
      <c r="EQ1397" s="4"/>
      <c r="ER1397" s="6"/>
      <c r="ES1397" s="5"/>
      <c r="ET1397" s="5"/>
      <c r="EU1397" s="4"/>
      <c r="EV1397" s="6"/>
      <c r="EW1397" s="4"/>
      <c r="EX1397" s="6"/>
      <c r="EY1397" s="5"/>
      <c r="EZ1397" s="5"/>
      <c r="FA1397" s="4"/>
      <c r="FB1397" s="6"/>
      <c r="FC1397" s="4"/>
      <c r="FD1397" s="6"/>
      <c r="FE1397" s="5"/>
      <c r="FF1397" s="5"/>
      <c r="FG1397" s="4"/>
      <c r="FH1397" s="6"/>
      <c r="FI1397" s="4"/>
      <c r="FJ1397" s="6"/>
      <c r="FK1397" s="5"/>
      <c r="FL1397" s="5"/>
      <c r="FM1397" s="4"/>
      <c r="FN1397" s="6"/>
      <c r="FO1397" s="4"/>
      <c r="FP1397" s="6"/>
      <c r="FQ1397" s="5"/>
      <c r="FR1397" s="5"/>
      <c r="FS1397" s="4"/>
      <c r="FT1397" s="6"/>
      <c r="FU1397" s="4"/>
      <c r="FV1397" s="6"/>
      <c r="FW1397" s="5"/>
      <c r="FX1397" s="5"/>
      <c r="FY1397" s="4"/>
      <c r="FZ1397" s="6"/>
      <c r="GA1397" s="4"/>
      <c r="GB1397" s="6"/>
      <c r="GC1397" s="5"/>
      <c r="GD1397" s="5"/>
      <c r="GE1397" s="4"/>
      <c r="GF1397" s="6"/>
      <c r="GG1397" s="4"/>
      <c r="GH1397" s="6"/>
      <c r="GI1397" s="5"/>
      <c r="GJ1397" s="5"/>
      <c r="GK1397" s="4"/>
      <c r="GL1397" s="6"/>
      <c r="GM1397" s="4"/>
      <c r="GN1397" s="6"/>
      <c r="GO1397" s="5"/>
      <c r="GP1397" s="5"/>
      <c r="GQ1397" s="4"/>
      <c r="GR1397" s="6"/>
      <c r="GS1397" s="4"/>
      <c r="GT1397" s="6"/>
      <c r="GU1397" s="5"/>
      <c r="GV1397" s="5"/>
      <c r="GW1397" s="4"/>
      <c r="GX1397" s="6"/>
      <c r="GY1397" s="4"/>
      <c r="GZ1397" s="6"/>
      <c r="HA1397" s="5"/>
      <c r="HB1397" s="5"/>
      <c r="HC1397" s="4"/>
      <c r="HD1397" s="6"/>
      <c r="HE1397" s="4"/>
      <c r="HF1397" s="6"/>
      <c r="HG1397" s="5"/>
      <c r="HH1397" s="5"/>
      <c r="HI1397" s="4"/>
      <c r="HJ1397" s="6"/>
      <c r="HK1397" s="4"/>
      <c r="HL1397" s="6"/>
      <c r="HM1397" s="5"/>
      <c r="HN1397" s="5"/>
      <c r="HO1397" s="4"/>
      <c r="HP1397" s="6"/>
      <c r="HQ1397" s="4"/>
      <c r="HR1397" s="6"/>
      <c r="HS1397" s="5"/>
      <c r="HT1397" s="5"/>
      <c r="HU1397" s="4"/>
      <c r="HV1397" s="6"/>
      <c r="HW1397" s="4"/>
      <c r="HX1397" s="6"/>
      <c r="HY1397" s="5"/>
      <c r="HZ1397" s="5"/>
      <c r="IA1397" s="4"/>
      <c r="IB1397" s="6"/>
      <c r="IC1397" s="4"/>
      <c r="ID1397" s="6"/>
      <c r="IE1397" s="5"/>
      <c r="IF1397" s="5"/>
      <c r="IG1397" s="4"/>
      <c r="IH1397" s="6"/>
      <c r="II1397" s="4"/>
      <c r="IJ1397" s="6"/>
      <c r="IK1397" s="5"/>
      <c r="IL1397" s="5"/>
      <c r="IM1397" s="4"/>
      <c r="IN1397" s="6"/>
      <c r="IO1397" s="4"/>
      <c r="IP1397" s="6"/>
      <c r="IQ1397" s="5"/>
      <c r="IR1397" s="5"/>
      <c r="IS1397" s="4"/>
      <c r="IT1397" s="6"/>
      <c r="IU1397" s="4"/>
      <c r="IV1397" s="6"/>
      <c r="IW1397" s="5"/>
      <c r="IX1397" s="5"/>
      <c r="IY1397" s="4"/>
      <c r="IZ1397" s="6"/>
      <c r="JA1397" s="4"/>
      <c r="JB1397" s="6"/>
      <c r="JC1397" s="5"/>
      <c r="JD1397" s="5"/>
      <c r="JE1397" s="4"/>
      <c r="JF1397" s="6"/>
      <c r="JG1397" s="4"/>
      <c r="JH1397" s="6"/>
      <c r="JI1397" s="5"/>
      <c r="JJ1397" s="5"/>
      <c r="JK1397" s="4"/>
      <c r="JL1397" s="6"/>
      <c r="JM1397" s="4"/>
      <c r="JN1397" s="6"/>
      <c r="JO1397" s="5"/>
      <c r="JP1397" s="5"/>
      <c r="JQ1397" s="4"/>
      <c r="JR1397" s="6"/>
      <c r="JS1397" s="4"/>
      <c r="JT1397" s="6"/>
      <c r="JU1397" s="5"/>
      <c r="JV1397" s="5"/>
      <c r="JW1397" s="4"/>
      <c r="JX1397" s="6"/>
      <c r="JY1397" s="4"/>
      <c r="JZ1397" s="6"/>
      <c r="KA1397" s="5"/>
      <c r="KB1397" s="5"/>
      <c r="KC1397" s="4"/>
      <c r="KD1397" s="6"/>
      <c r="KE1397" s="4"/>
      <c r="KF1397" s="6"/>
      <c r="KG1397" s="5"/>
      <c r="KH1397" s="5"/>
      <c r="KI1397" s="4"/>
      <c r="KJ1397" s="6"/>
      <c r="KK1397" s="4"/>
      <c r="KL1397" s="6"/>
      <c r="KM1397" s="5"/>
      <c r="KN1397" s="5"/>
    </row>
    <row r="1398">
      <c r="A1398" s="3" t="s">
        <v>85</v>
      </c>
      <c r="B1398" s="3" t="s">
        <v>712</v>
      </c>
      <c r="C1398" s="3" t="s">
        <v>87</v>
      </c>
      <c r="D1398" s="3" t="s">
        <v>712</v>
      </c>
      <c r="E1398" s="3" t="s">
        <v>1002</v>
      </c>
      <c r="F1398" s="3" t="s">
        <v>104</v>
      </c>
      <c r="G1398" s="3" t="s">
        <v>104</v>
      </c>
      <c r="H1398" s="3" t="s">
        <v>104</v>
      </c>
      <c r="I1398" s="3" t="s">
        <v>1421</v>
      </c>
      <c r="J1398" s="3" t="s">
        <v>104</v>
      </c>
      <c r="K1398" s="4"/>
      <c r="L1398" s="4">
        <f>=ROUNDDOWN({0},0)</f>
      </c>
      <c r="M1398" s="4"/>
      <c r="N1398" s="5"/>
      <c r="O1398" s="4"/>
      <c r="P1398" s="4">
        <f>=ROUNDDOWN({0},0)</f>
      </c>
      <c r="Q1398" s="4"/>
      <c r="R1398" s="5"/>
      <c r="S1398" s="4"/>
      <c r="T1398" s="6"/>
      <c r="U1398" s="4"/>
      <c r="V1398" s="6"/>
      <c r="W1398" s="5"/>
      <c r="X1398" s="5"/>
      <c r="Y1398" s="4"/>
      <c r="Z1398" s="6"/>
      <c r="AA1398" s="4"/>
      <c r="AB1398" s="6"/>
      <c r="AC1398" s="5"/>
      <c r="AD1398" s="5"/>
      <c r="AE1398" s="4"/>
      <c r="AF1398" s="6"/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  <c r="AW1398" s="4"/>
      <c r="AX1398" s="6"/>
      <c r="AY1398" s="4"/>
      <c r="AZ1398" s="6"/>
      <c r="BA1398" s="5"/>
      <c r="BB1398" s="5"/>
      <c r="BC1398" s="4"/>
      <c r="BD1398" s="6"/>
      <c r="BE1398" s="4"/>
      <c r="BF1398" s="6"/>
      <c r="BG1398" s="5"/>
      <c r="BH1398" s="5"/>
      <c r="BI1398" s="4"/>
      <c r="BJ1398" s="6"/>
      <c r="BK1398" s="4"/>
      <c r="BL1398" s="6"/>
      <c r="BM1398" s="5"/>
      <c r="BN1398" s="5"/>
      <c r="BO1398" s="4"/>
      <c r="BP1398" s="6"/>
      <c r="BQ1398" s="4"/>
      <c r="BR1398" s="6"/>
      <c r="BS1398" s="5"/>
      <c r="BT1398" s="5"/>
      <c r="BU1398" s="4"/>
      <c r="BV1398" s="6"/>
      <c r="BW1398" s="4"/>
      <c r="BX1398" s="6"/>
      <c r="BY1398" s="5"/>
      <c r="BZ1398" s="5"/>
      <c r="CA1398" s="4"/>
      <c r="CB1398" s="6"/>
      <c r="CC1398" s="4"/>
      <c r="CD1398" s="6"/>
      <c r="CE1398" s="5"/>
      <c r="CF1398" s="5"/>
      <c r="CG1398" s="4"/>
      <c r="CH1398" s="6"/>
      <c r="CI1398" s="4"/>
      <c r="CJ1398" s="6"/>
      <c r="CK1398" s="5"/>
      <c r="CL1398" s="5"/>
      <c r="CM1398" s="4"/>
      <c r="CN1398" s="6"/>
      <c r="CO1398" s="4"/>
      <c r="CP1398" s="6"/>
      <c r="CQ1398" s="5"/>
      <c r="CR1398" s="5"/>
      <c r="CS1398" s="4"/>
      <c r="CT1398" s="6"/>
      <c r="CU1398" s="4"/>
      <c r="CV1398" s="6"/>
      <c r="CW1398" s="5"/>
      <c r="CX1398" s="5"/>
      <c r="CY1398" s="4"/>
      <c r="CZ1398" s="6"/>
      <c r="DA1398" s="4"/>
      <c r="DB1398" s="6"/>
      <c r="DC1398" s="5"/>
      <c r="DD1398" s="5"/>
      <c r="DE1398" s="4"/>
      <c r="DF1398" s="6"/>
      <c r="DG1398" s="4"/>
      <c r="DH1398" s="6"/>
      <c r="DI1398" s="5"/>
      <c r="DJ1398" s="5"/>
      <c r="DK1398" s="4"/>
      <c r="DL1398" s="6"/>
      <c r="DM1398" s="4"/>
      <c r="DN1398" s="6"/>
      <c r="DO1398" s="5"/>
      <c r="DP1398" s="5"/>
      <c r="DQ1398" s="4"/>
      <c r="DR1398" s="6"/>
      <c r="DS1398" s="4"/>
      <c r="DT1398" s="6"/>
      <c r="DU1398" s="5"/>
      <c r="DV1398" s="5"/>
      <c r="DW1398" s="4"/>
      <c r="DX1398" s="6"/>
      <c r="DY1398" s="4"/>
      <c r="DZ1398" s="6"/>
      <c r="EA1398" s="5"/>
      <c r="EB1398" s="5"/>
      <c r="EC1398" s="4"/>
      <c r="ED1398" s="6"/>
      <c r="EE1398" s="4"/>
      <c r="EF1398" s="6"/>
      <c r="EG1398" s="5"/>
      <c r="EH1398" s="5"/>
      <c r="EI1398" s="4"/>
      <c r="EJ1398" s="6"/>
      <c r="EK1398" s="4"/>
      <c r="EL1398" s="6"/>
      <c r="EM1398" s="5"/>
      <c r="EN1398" s="5"/>
      <c r="EO1398" s="4"/>
      <c r="EP1398" s="6"/>
      <c r="EQ1398" s="4"/>
      <c r="ER1398" s="6"/>
      <c r="ES1398" s="5"/>
      <c r="ET1398" s="5"/>
      <c r="EU1398" s="4"/>
      <c r="EV1398" s="6"/>
      <c r="EW1398" s="4"/>
      <c r="EX1398" s="6"/>
      <c r="EY1398" s="5"/>
      <c r="EZ1398" s="5"/>
      <c r="FA1398" s="4"/>
      <c r="FB1398" s="6"/>
      <c r="FC1398" s="4"/>
      <c r="FD1398" s="6"/>
      <c r="FE1398" s="5"/>
      <c r="FF1398" s="5"/>
      <c r="FG1398" s="4"/>
      <c r="FH1398" s="6"/>
      <c r="FI1398" s="4"/>
      <c r="FJ1398" s="6"/>
      <c r="FK1398" s="5"/>
      <c r="FL1398" s="5"/>
      <c r="FM1398" s="4"/>
      <c r="FN1398" s="6"/>
      <c r="FO1398" s="4"/>
      <c r="FP1398" s="6"/>
      <c r="FQ1398" s="5"/>
      <c r="FR1398" s="5"/>
      <c r="FS1398" s="4"/>
      <c r="FT1398" s="6"/>
      <c r="FU1398" s="4"/>
      <c r="FV1398" s="6"/>
      <c r="FW1398" s="5"/>
      <c r="FX1398" s="5"/>
      <c r="FY1398" s="4"/>
      <c r="FZ1398" s="6"/>
      <c r="GA1398" s="4"/>
      <c r="GB1398" s="6"/>
      <c r="GC1398" s="5"/>
      <c r="GD1398" s="5"/>
      <c r="GE1398" s="4"/>
      <c r="GF1398" s="6"/>
      <c r="GG1398" s="4"/>
      <c r="GH1398" s="6"/>
      <c r="GI1398" s="5"/>
      <c r="GJ1398" s="5"/>
      <c r="GK1398" s="4"/>
      <c r="GL1398" s="6"/>
      <c r="GM1398" s="4"/>
      <c r="GN1398" s="6"/>
      <c r="GO1398" s="5"/>
      <c r="GP1398" s="5"/>
      <c r="GQ1398" s="4"/>
      <c r="GR1398" s="6"/>
      <c r="GS1398" s="4"/>
      <c r="GT1398" s="6"/>
      <c r="GU1398" s="5"/>
      <c r="GV1398" s="5"/>
      <c r="GW1398" s="4"/>
      <c r="GX1398" s="6"/>
      <c r="GY1398" s="4"/>
      <c r="GZ1398" s="6"/>
      <c r="HA1398" s="5"/>
      <c r="HB1398" s="5"/>
      <c r="HC1398" s="4"/>
      <c r="HD1398" s="6"/>
      <c r="HE1398" s="4"/>
      <c r="HF1398" s="6"/>
      <c r="HG1398" s="5"/>
      <c r="HH1398" s="5"/>
      <c r="HI1398" s="4"/>
      <c r="HJ1398" s="6"/>
      <c r="HK1398" s="4"/>
      <c r="HL1398" s="6"/>
      <c r="HM1398" s="5"/>
      <c r="HN1398" s="5"/>
      <c r="HO1398" s="4"/>
      <c r="HP1398" s="6"/>
      <c r="HQ1398" s="4"/>
      <c r="HR1398" s="6"/>
      <c r="HS1398" s="5"/>
      <c r="HT1398" s="5"/>
      <c r="HU1398" s="4"/>
      <c r="HV1398" s="6"/>
      <c r="HW1398" s="4"/>
      <c r="HX1398" s="6"/>
      <c r="HY1398" s="5"/>
      <c r="HZ1398" s="5"/>
      <c r="IA1398" s="4"/>
      <c r="IB1398" s="6"/>
      <c r="IC1398" s="4"/>
      <c r="ID1398" s="6"/>
      <c r="IE1398" s="5"/>
      <c r="IF1398" s="5"/>
      <c r="IG1398" s="4"/>
      <c r="IH1398" s="6"/>
      <c r="II1398" s="4"/>
      <c r="IJ1398" s="6"/>
      <c r="IK1398" s="5"/>
      <c r="IL1398" s="5"/>
      <c r="IM1398" s="4"/>
      <c r="IN1398" s="6"/>
      <c r="IO1398" s="4"/>
      <c r="IP1398" s="6"/>
      <c r="IQ1398" s="5"/>
      <c r="IR1398" s="5"/>
      <c r="IS1398" s="4"/>
      <c r="IT1398" s="6"/>
      <c r="IU1398" s="4"/>
      <c r="IV1398" s="6"/>
      <c r="IW1398" s="5"/>
      <c r="IX1398" s="5"/>
      <c r="IY1398" s="4"/>
      <c r="IZ1398" s="6"/>
      <c r="JA1398" s="4"/>
      <c r="JB1398" s="6"/>
      <c r="JC1398" s="5"/>
      <c r="JD1398" s="5"/>
      <c r="JE1398" s="4"/>
      <c r="JF1398" s="6"/>
      <c r="JG1398" s="4"/>
      <c r="JH1398" s="6"/>
      <c r="JI1398" s="5"/>
      <c r="JJ1398" s="5"/>
      <c r="JK1398" s="4"/>
      <c r="JL1398" s="6"/>
      <c r="JM1398" s="4"/>
      <c r="JN1398" s="6"/>
      <c r="JO1398" s="5"/>
      <c r="JP1398" s="5"/>
      <c r="JQ1398" s="4"/>
      <c r="JR1398" s="6"/>
      <c r="JS1398" s="4"/>
      <c r="JT1398" s="6"/>
      <c r="JU1398" s="5"/>
      <c r="JV1398" s="5"/>
      <c r="JW1398" s="4"/>
      <c r="JX1398" s="6"/>
      <c r="JY1398" s="4"/>
      <c r="JZ1398" s="6"/>
      <c r="KA1398" s="5"/>
      <c r="KB1398" s="5"/>
      <c r="KC1398" s="4"/>
      <c r="KD1398" s="6"/>
      <c r="KE1398" s="4"/>
      <c r="KF1398" s="6"/>
      <c r="KG1398" s="5"/>
      <c r="KH1398" s="5"/>
      <c r="KI1398" s="4"/>
      <c r="KJ1398" s="6"/>
      <c r="KK1398" s="4"/>
      <c r="KL1398" s="6"/>
      <c r="KM1398" s="5"/>
      <c r="KN1398" s="5"/>
    </row>
    <row r="1399">
      <c r="A1399" s="3" t="s">
        <v>85</v>
      </c>
      <c r="B1399" s="3" t="s">
        <v>712</v>
      </c>
      <c r="C1399" s="3" t="s">
        <v>87</v>
      </c>
      <c r="D1399" s="3" t="s">
        <v>712</v>
      </c>
      <c r="E1399" s="3" t="s">
        <v>1039</v>
      </c>
      <c r="F1399" s="3" t="s">
        <v>104</v>
      </c>
      <c r="G1399" s="3" t="s">
        <v>104</v>
      </c>
      <c r="H1399" s="3" t="s">
        <v>104</v>
      </c>
      <c r="I1399" s="3" t="s">
        <v>1421</v>
      </c>
      <c r="J1399" s="3" t="s">
        <v>104</v>
      </c>
      <c r="K1399" s="4"/>
      <c r="L1399" s="4">
        <f>=ROUNDDOWN({0},0)</f>
      </c>
      <c r="M1399" s="4"/>
      <c r="N1399" s="5"/>
      <c r="O1399" s="4"/>
      <c r="P1399" s="4">
        <f>=ROUNDDOWN({0},0)</f>
      </c>
      <c r="Q1399" s="4"/>
      <c r="R1399" s="5"/>
      <c r="S1399" s="4"/>
      <c r="T1399" s="6"/>
      <c r="U1399" s="4"/>
      <c r="V1399" s="6"/>
      <c r="W1399" s="5"/>
      <c r="X1399" s="5"/>
      <c r="Y1399" s="4"/>
      <c r="Z1399" s="6"/>
      <c r="AA1399" s="4"/>
      <c r="AB1399" s="6"/>
      <c r="AC1399" s="5"/>
      <c r="AD1399" s="5"/>
      <c r="AE1399" s="4"/>
      <c r="AF1399" s="6"/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  <c r="AW1399" s="4"/>
      <c r="AX1399" s="6"/>
      <c r="AY1399" s="4"/>
      <c r="AZ1399" s="6"/>
      <c r="BA1399" s="5"/>
      <c r="BB1399" s="5"/>
      <c r="BC1399" s="4"/>
      <c r="BD1399" s="6"/>
      <c r="BE1399" s="4"/>
      <c r="BF1399" s="6"/>
      <c r="BG1399" s="5"/>
      <c r="BH1399" s="5"/>
      <c r="BI1399" s="4"/>
      <c r="BJ1399" s="6"/>
      <c r="BK1399" s="4"/>
      <c r="BL1399" s="6"/>
      <c r="BM1399" s="5"/>
      <c r="BN1399" s="5"/>
      <c r="BO1399" s="4"/>
      <c r="BP1399" s="6"/>
      <c r="BQ1399" s="4"/>
      <c r="BR1399" s="6"/>
      <c r="BS1399" s="5"/>
      <c r="BT1399" s="5"/>
      <c r="BU1399" s="4"/>
      <c r="BV1399" s="6"/>
      <c r="BW1399" s="4"/>
      <c r="BX1399" s="6"/>
      <c r="BY1399" s="5"/>
      <c r="BZ1399" s="5"/>
      <c r="CA1399" s="4"/>
      <c r="CB1399" s="6"/>
      <c r="CC1399" s="4"/>
      <c r="CD1399" s="6"/>
      <c r="CE1399" s="5"/>
      <c r="CF1399" s="5"/>
      <c r="CG1399" s="4"/>
      <c r="CH1399" s="6"/>
      <c r="CI1399" s="4"/>
      <c r="CJ1399" s="6"/>
      <c r="CK1399" s="5"/>
      <c r="CL1399" s="5"/>
      <c r="CM1399" s="4"/>
      <c r="CN1399" s="6"/>
      <c r="CO1399" s="4"/>
      <c r="CP1399" s="6"/>
      <c r="CQ1399" s="5"/>
      <c r="CR1399" s="5"/>
      <c r="CS1399" s="4"/>
      <c r="CT1399" s="6"/>
      <c r="CU1399" s="4"/>
      <c r="CV1399" s="6"/>
      <c r="CW1399" s="5"/>
      <c r="CX1399" s="5"/>
      <c r="CY1399" s="4"/>
      <c r="CZ1399" s="6"/>
      <c r="DA1399" s="4"/>
      <c r="DB1399" s="6"/>
      <c r="DC1399" s="5"/>
      <c r="DD1399" s="5"/>
      <c r="DE1399" s="4"/>
      <c r="DF1399" s="6"/>
      <c r="DG1399" s="4"/>
      <c r="DH1399" s="6"/>
      <c r="DI1399" s="5"/>
      <c r="DJ1399" s="5"/>
      <c r="DK1399" s="4"/>
      <c r="DL1399" s="6"/>
      <c r="DM1399" s="4"/>
      <c r="DN1399" s="6"/>
      <c r="DO1399" s="5"/>
      <c r="DP1399" s="5"/>
      <c r="DQ1399" s="4"/>
      <c r="DR1399" s="6"/>
      <c r="DS1399" s="4"/>
      <c r="DT1399" s="6"/>
      <c r="DU1399" s="5"/>
      <c r="DV1399" s="5"/>
      <c r="DW1399" s="4"/>
      <c r="DX1399" s="6"/>
      <c r="DY1399" s="4"/>
      <c r="DZ1399" s="6"/>
      <c r="EA1399" s="5"/>
      <c r="EB1399" s="5"/>
      <c r="EC1399" s="4"/>
      <c r="ED1399" s="6"/>
      <c r="EE1399" s="4"/>
      <c r="EF1399" s="6"/>
      <c r="EG1399" s="5"/>
      <c r="EH1399" s="5"/>
      <c r="EI1399" s="4"/>
      <c r="EJ1399" s="6"/>
      <c r="EK1399" s="4"/>
      <c r="EL1399" s="6"/>
      <c r="EM1399" s="5"/>
      <c r="EN1399" s="5"/>
      <c r="EO1399" s="4"/>
      <c r="EP1399" s="6"/>
      <c r="EQ1399" s="4"/>
      <c r="ER1399" s="6"/>
      <c r="ES1399" s="5"/>
      <c r="ET1399" s="5"/>
      <c r="EU1399" s="4"/>
      <c r="EV1399" s="6"/>
      <c r="EW1399" s="4"/>
      <c r="EX1399" s="6"/>
      <c r="EY1399" s="5"/>
      <c r="EZ1399" s="5"/>
      <c r="FA1399" s="4"/>
      <c r="FB1399" s="6"/>
      <c r="FC1399" s="4"/>
      <c r="FD1399" s="6"/>
      <c r="FE1399" s="5"/>
      <c r="FF1399" s="5"/>
      <c r="FG1399" s="4"/>
      <c r="FH1399" s="6"/>
      <c r="FI1399" s="4"/>
      <c r="FJ1399" s="6"/>
      <c r="FK1399" s="5"/>
      <c r="FL1399" s="5"/>
      <c r="FM1399" s="4"/>
      <c r="FN1399" s="6"/>
      <c r="FO1399" s="4"/>
      <c r="FP1399" s="6"/>
      <c r="FQ1399" s="5"/>
      <c r="FR1399" s="5"/>
      <c r="FS1399" s="4"/>
      <c r="FT1399" s="6"/>
      <c r="FU1399" s="4"/>
      <c r="FV1399" s="6"/>
      <c r="FW1399" s="5"/>
      <c r="FX1399" s="5"/>
      <c r="FY1399" s="4"/>
      <c r="FZ1399" s="6"/>
      <c r="GA1399" s="4"/>
      <c r="GB1399" s="6"/>
      <c r="GC1399" s="5"/>
      <c r="GD1399" s="5"/>
      <c r="GE1399" s="4"/>
      <c r="GF1399" s="6"/>
      <c r="GG1399" s="4"/>
      <c r="GH1399" s="6"/>
      <c r="GI1399" s="5"/>
      <c r="GJ1399" s="5"/>
      <c r="GK1399" s="4"/>
      <c r="GL1399" s="6"/>
      <c r="GM1399" s="4"/>
      <c r="GN1399" s="6"/>
      <c r="GO1399" s="5"/>
      <c r="GP1399" s="5"/>
      <c r="GQ1399" s="4"/>
      <c r="GR1399" s="6"/>
      <c r="GS1399" s="4"/>
      <c r="GT1399" s="6"/>
      <c r="GU1399" s="5"/>
      <c r="GV1399" s="5"/>
      <c r="GW1399" s="4"/>
      <c r="GX1399" s="6"/>
      <c r="GY1399" s="4"/>
      <c r="GZ1399" s="6"/>
      <c r="HA1399" s="5"/>
      <c r="HB1399" s="5"/>
      <c r="HC1399" s="4"/>
      <c r="HD1399" s="6"/>
      <c r="HE1399" s="4"/>
      <c r="HF1399" s="6"/>
      <c r="HG1399" s="5"/>
      <c r="HH1399" s="5"/>
      <c r="HI1399" s="4"/>
      <c r="HJ1399" s="6"/>
      <c r="HK1399" s="4"/>
      <c r="HL1399" s="6"/>
      <c r="HM1399" s="5"/>
      <c r="HN1399" s="5"/>
      <c r="HO1399" s="4"/>
      <c r="HP1399" s="6"/>
      <c r="HQ1399" s="4"/>
      <c r="HR1399" s="6"/>
      <c r="HS1399" s="5"/>
      <c r="HT1399" s="5"/>
      <c r="HU1399" s="4"/>
      <c r="HV1399" s="6"/>
      <c r="HW1399" s="4"/>
      <c r="HX1399" s="6"/>
      <c r="HY1399" s="5"/>
      <c r="HZ1399" s="5"/>
      <c r="IA1399" s="4"/>
      <c r="IB1399" s="6"/>
      <c r="IC1399" s="4"/>
      <c r="ID1399" s="6"/>
      <c r="IE1399" s="5"/>
      <c r="IF1399" s="5"/>
      <c r="IG1399" s="4"/>
      <c r="IH1399" s="6"/>
      <c r="II1399" s="4"/>
      <c r="IJ1399" s="6"/>
      <c r="IK1399" s="5"/>
      <c r="IL1399" s="5"/>
      <c r="IM1399" s="4"/>
      <c r="IN1399" s="6"/>
      <c r="IO1399" s="4"/>
      <c r="IP1399" s="6"/>
      <c r="IQ1399" s="5"/>
      <c r="IR1399" s="5"/>
      <c r="IS1399" s="4"/>
      <c r="IT1399" s="6"/>
      <c r="IU1399" s="4"/>
      <c r="IV1399" s="6"/>
      <c r="IW1399" s="5"/>
      <c r="IX1399" s="5"/>
      <c r="IY1399" s="4"/>
      <c r="IZ1399" s="6"/>
      <c r="JA1399" s="4"/>
      <c r="JB1399" s="6"/>
      <c r="JC1399" s="5"/>
      <c r="JD1399" s="5"/>
      <c r="JE1399" s="4"/>
      <c r="JF1399" s="6"/>
      <c r="JG1399" s="4"/>
      <c r="JH1399" s="6"/>
      <c r="JI1399" s="5"/>
      <c r="JJ1399" s="5"/>
      <c r="JK1399" s="4"/>
      <c r="JL1399" s="6"/>
      <c r="JM1399" s="4"/>
      <c r="JN1399" s="6"/>
      <c r="JO1399" s="5"/>
      <c r="JP1399" s="5"/>
      <c r="JQ1399" s="4"/>
      <c r="JR1399" s="6"/>
      <c r="JS1399" s="4"/>
      <c r="JT1399" s="6"/>
      <c r="JU1399" s="5"/>
      <c r="JV1399" s="5"/>
      <c r="JW1399" s="4"/>
      <c r="JX1399" s="6"/>
      <c r="JY1399" s="4"/>
      <c r="JZ1399" s="6"/>
      <c r="KA1399" s="5"/>
      <c r="KB1399" s="5"/>
      <c r="KC1399" s="4"/>
      <c r="KD1399" s="6"/>
      <c r="KE1399" s="4"/>
      <c r="KF1399" s="6"/>
      <c r="KG1399" s="5"/>
      <c r="KH1399" s="5"/>
      <c r="KI1399" s="4"/>
      <c r="KJ1399" s="6"/>
      <c r="KK1399" s="4"/>
      <c r="KL1399" s="6"/>
      <c r="KM1399" s="5"/>
      <c r="KN1399" s="5"/>
    </row>
    <row r="1400">
      <c r="A1400" s="3" t="s">
        <v>85</v>
      </c>
      <c r="B1400" s="3" t="s">
        <v>712</v>
      </c>
      <c r="C1400" s="3" t="s">
        <v>87</v>
      </c>
      <c r="D1400" s="3" t="s">
        <v>712</v>
      </c>
      <c r="E1400" s="3" t="s">
        <v>902</v>
      </c>
      <c r="F1400" s="3" t="s">
        <v>104</v>
      </c>
      <c r="G1400" s="3" t="s">
        <v>104</v>
      </c>
      <c r="H1400" s="3" t="s">
        <v>104</v>
      </c>
      <c r="I1400" s="3" t="s">
        <v>1421</v>
      </c>
      <c r="J1400" s="3" t="s">
        <v>104</v>
      </c>
      <c r="K1400" s="4"/>
      <c r="L1400" s="4">
        <f>=ROUNDDOWN({0},0)</f>
      </c>
      <c r="M1400" s="4"/>
      <c r="N1400" s="5"/>
      <c r="O1400" s="4"/>
      <c r="P1400" s="4">
        <f>=ROUNDDOWN({0},0)</f>
      </c>
      <c r="Q1400" s="4"/>
      <c r="R1400" s="5"/>
      <c r="S1400" s="4"/>
      <c r="T1400" s="6"/>
      <c r="U1400" s="4"/>
      <c r="V1400" s="6"/>
      <c r="W1400" s="5"/>
      <c r="X1400" s="5"/>
      <c r="Y1400" s="4"/>
      <c r="Z1400" s="6"/>
      <c r="AA1400" s="4"/>
      <c r="AB1400" s="6"/>
      <c r="AC1400" s="5"/>
      <c r="AD1400" s="5"/>
      <c r="AE1400" s="4"/>
      <c r="AF1400" s="6"/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  <c r="AW1400" s="4"/>
      <c r="AX1400" s="6"/>
      <c r="AY1400" s="4"/>
      <c r="AZ1400" s="6"/>
      <c r="BA1400" s="5"/>
      <c r="BB1400" s="5"/>
      <c r="BC1400" s="4"/>
      <c r="BD1400" s="6"/>
      <c r="BE1400" s="4"/>
      <c r="BF1400" s="6"/>
      <c r="BG1400" s="5"/>
      <c r="BH1400" s="5"/>
      <c r="BI1400" s="4"/>
      <c r="BJ1400" s="6"/>
      <c r="BK1400" s="4"/>
      <c r="BL1400" s="6"/>
      <c r="BM1400" s="5"/>
      <c r="BN1400" s="5"/>
      <c r="BO1400" s="4"/>
      <c r="BP1400" s="6"/>
      <c r="BQ1400" s="4"/>
      <c r="BR1400" s="6"/>
      <c r="BS1400" s="5"/>
      <c r="BT1400" s="5"/>
      <c r="BU1400" s="4"/>
      <c r="BV1400" s="6"/>
      <c r="BW1400" s="4"/>
      <c r="BX1400" s="6"/>
      <c r="BY1400" s="5"/>
      <c r="BZ1400" s="5"/>
      <c r="CA1400" s="4"/>
      <c r="CB1400" s="6"/>
      <c r="CC1400" s="4"/>
      <c r="CD1400" s="6"/>
      <c r="CE1400" s="5"/>
      <c r="CF1400" s="5"/>
      <c r="CG1400" s="4"/>
      <c r="CH1400" s="6"/>
      <c r="CI1400" s="4"/>
      <c r="CJ1400" s="6"/>
      <c r="CK1400" s="5"/>
      <c r="CL1400" s="5"/>
      <c r="CM1400" s="4"/>
      <c r="CN1400" s="6"/>
      <c r="CO1400" s="4"/>
      <c r="CP1400" s="6"/>
      <c r="CQ1400" s="5"/>
      <c r="CR1400" s="5"/>
      <c r="CS1400" s="4"/>
      <c r="CT1400" s="6"/>
      <c r="CU1400" s="4"/>
      <c r="CV1400" s="6"/>
      <c r="CW1400" s="5"/>
      <c r="CX1400" s="5"/>
      <c r="CY1400" s="4"/>
      <c r="CZ1400" s="6"/>
      <c r="DA1400" s="4"/>
      <c r="DB1400" s="6"/>
      <c r="DC1400" s="5"/>
      <c r="DD1400" s="5"/>
      <c r="DE1400" s="4"/>
      <c r="DF1400" s="6"/>
      <c r="DG1400" s="4"/>
      <c r="DH1400" s="6"/>
      <c r="DI1400" s="5"/>
      <c r="DJ1400" s="5"/>
      <c r="DK1400" s="4"/>
      <c r="DL1400" s="6"/>
      <c r="DM1400" s="4"/>
      <c r="DN1400" s="6"/>
      <c r="DO1400" s="5"/>
      <c r="DP1400" s="5"/>
      <c r="DQ1400" s="4"/>
      <c r="DR1400" s="6"/>
      <c r="DS1400" s="4"/>
      <c r="DT1400" s="6"/>
      <c r="DU1400" s="5"/>
      <c r="DV1400" s="5"/>
      <c r="DW1400" s="4"/>
      <c r="DX1400" s="6"/>
      <c r="DY1400" s="4"/>
      <c r="DZ1400" s="6"/>
      <c r="EA1400" s="5"/>
      <c r="EB1400" s="5"/>
      <c r="EC1400" s="4"/>
      <c r="ED1400" s="6"/>
      <c r="EE1400" s="4"/>
      <c r="EF1400" s="6"/>
      <c r="EG1400" s="5"/>
      <c r="EH1400" s="5"/>
      <c r="EI1400" s="4"/>
      <c r="EJ1400" s="6"/>
      <c r="EK1400" s="4"/>
      <c r="EL1400" s="6"/>
      <c r="EM1400" s="5"/>
      <c r="EN1400" s="5"/>
      <c r="EO1400" s="4"/>
      <c r="EP1400" s="6"/>
      <c r="EQ1400" s="4"/>
      <c r="ER1400" s="6"/>
      <c r="ES1400" s="5"/>
      <c r="ET1400" s="5"/>
      <c r="EU1400" s="4"/>
      <c r="EV1400" s="6"/>
      <c r="EW1400" s="4"/>
      <c r="EX1400" s="6"/>
      <c r="EY1400" s="5"/>
      <c r="EZ1400" s="5"/>
      <c r="FA1400" s="4"/>
      <c r="FB1400" s="6"/>
      <c r="FC1400" s="4"/>
      <c r="FD1400" s="6"/>
      <c r="FE1400" s="5"/>
      <c r="FF1400" s="5"/>
      <c r="FG1400" s="4"/>
      <c r="FH1400" s="6"/>
      <c r="FI1400" s="4"/>
      <c r="FJ1400" s="6"/>
      <c r="FK1400" s="5"/>
      <c r="FL1400" s="5"/>
      <c r="FM1400" s="4"/>
      <c r="FN1400" s="6"/>
      <c r="FO1400" s="4"/>
      <c r="FP1400" s="6"/>
      <c r="FQ1400" s="5"/>
      <c r="FR1400" s="5"/>
      <c r="FS1400" s="4"/>
      <c r="FT1400" s="6"/>
      <c r="FU1400" s="4"/>
      <c r="FV1400" s="6"/>
      <c r="FW1400" s="5"/>
      <c r="FX1400" s="5"/>
      <c r="FY1400" s="4"/>
      <c r="FZ1400" s="6"/>
      <c r="GA1400" s="4"/>
      <c r="GB1400" s="6"/>
      <c r="GC1400" s="5"/>
      <c r="GD1400" s="5"/>
      <c r="GE1400" s="4"/>
      <c r="GF1400" s="6"/>
      <c r="GG1400" s="4"/>
      <c r="GH1400" s="6"/>
      <c r="GI1400" s="5"/>
      <c r="GJ1400" s="5"/>
      <c r="GK1400" s="4"/>
      <c r="GL1400" s="6"/>
      <c r="GM1400" s="4"/>
      <c r="GN1400" s="6"/>
      <c r="GO1400" s="5"/>
      <c r="GP1400" s="5"/>
      <c r="GQ1400" s="4"/>
      <c r="GR1400" s="6"/>
      <c r="GS1400" s="4"/>
      <c r="GT1400" s="6"/>
      <c r="GU1400" s="5"/>
      <c r="GV1400" s="5"/>
      <c r="GW1400" s="4"/>
      <c r="GX1400" s="6"/>
      <c r="GY1400" s="4"/>
      <c r="GZ1400" s="6"/>
      <c r="HA1400" s="5"/>
      <c r="HB1400" s="5"/>
      <c r="HC1400" s="4"/>
      <c r="HD1400" s="6"/>
      <c r="HE1400" s="4"/>
      <c r="HF1400" s="6"/>
      <c r="HG1400" s="5"/>
      <c r="HH1400" s="5"/>
      <c r="HI1400" s="4"/>
      <c r="HJ1400" s="6"/>
      <c r="HK1400" s="4"/>
      <c r="HL1400" s="6"/>
      <c r="HM1400" s="5"/>
      <c r="HN1400" s="5"/>
      <c r="HO1400" s="4"/>
      <c r="HP1400" s="6"/>
      <c r="HQ1400" s="4"/>
      <c r="HR1400" s="6"/>
      <c r="HS1400" s="5"/>
      <c r="HT1400" s="5"/>
      <c r="HU1400" s="4"/>
      <c r="HV1400" s="6"/>
      <c r="HW1400" s="4"/>
      <c r="HX1400" s="6"/>
      <c r="HY1400" s="5"/>
      <c r="HZ1400" s="5"/>
      <c r="IA1400" s="4"/>
      <c r="IB1400" s="6"/>
      <c r="IC1400" s="4"/>
      <c r="ID1400" s="6"/>
      <c r="IE1400" s="5"/>
      <c r="IF1400" s="5"/>
      <c r="IG1400" s="4"/>
      <c r="IH1400" s="6"/>
      <c r="II1400" s="4"/>
      <c r="IJ1400" s="6"/>
      <c r="IK1400" s="5"/>
      <c r="IL1400" s="5"/>
      <c r="IM1400" s="4"/>
      <c r="IN1400" s="6"/>
      <c r="IO1400" s="4"/>
      <c r="IP1400" s="6"/>
      <c r="IQ1400" s="5"/>
      <c r="IR1400" s="5"/>
      <c r="IS1400" s="4"/>
      <c r="IT1400" s="6"/>
      <c r="IU1400" s="4"/>
      <c r="IV1400" s="6"/>
      <c r="IW1400" s="5"/>
      <c r="IX1400" s="5"/>
      <c r="IY1400" s="4"/>
      <c r="IZ1400" s="6"/>
      <c r="JA1400" s="4"/>
      <c r="JB1400" s="6"/>
      <c r="JC1400" s="5"/>
      <c r="JD1400" s="5"/>
      <c r="JE1400" s="4"/>
      <c r="JF1400" s="6"/>
      <c r="JG1400" s="4"/>
      <c r="JH1400" s="6"/>
      <c r="JI1400" s="5"/>
      <c r="JJ1400" s="5"/>
      <c r="JK1400" s="4"/>
      <c r="JL1400" s="6"/>
      <c r="JM1400" s="4"/>
      <c r="JN1400" s="6"/>
      <c r="JO1400" s="5"/>
      <c r="JP1400" s="5"/>
      <c r="JQ1400" s="4"/>
      <c r="JR1400" s="6"/>
      <c r="JS1400" s="4"/>
      <c r="JT1400" s="6"/>
      <c r="JU1400" s="5"/>
      <c r="JV1400" s="5"/>
      <c r="JW1400" s="4"/>
      <c r="JX1400" s="6"/>
      <c r="JY1400" s="4"/>
      <c r="JZ1400" s="6"/>
      <c r="KA1400" s="5"/>
      <c r="KB1400" s="5"/>
      <c r="KC1400" s="4"/>
      <c r="KD1400" s="6"/>
      <c r="KE1400" s="4"/>
      <c r="KF1400" s="6"/>
      <c r="KG1400" s="5"/>
      <c r="KH1400" s="5"/>
      <c r="KI1400" s="4"/>
      <c r="KJ1400" s="6"/>
      <c r="KK1400" s="4"/>
      <c r="KL1400" s="6"/>
      <c r="KM1400" s="5"/>
      <c r="KN1400" s="5"/>
    </row>
    <row r="1401">
      <c r="A1401" s="3" t="s">
        <v>85</v>
      </c>
      <c r="B1401" s="3" t="s">
        <v>712</v>
      </c>
      <c r="C1401" s="3" t="s">
        <v>87</v>
      </c>
      <c r="D1401" s="3" t="s">
        <v>712</v>
      </c>
      <c r="E1401" s="3" t="s">
        <v>1060</v>
      </c>
      <c r="F1401" s="3" t="s">
        <v>104</v>
      </c>
      <c r="G1401" s="3" t="s">
        <v>104</v>
      </c>
      <c r="H1401" s="3" t="s">
        <v>104</v>
      </c>
      <c r="I1401" s="3" t="s">
        <v>1421</v>
      </c>
      <c r="J1401" s="3" t="s">
        <v>104</v>
      </c>
      <c r="K1401" s="4"/>
      <c r="L1401" s="4">
        <f>=ROUNDDOWN({0},0)</f>
      </c>
      <c r="M1401" s="4"/>
      <c r="N1401" s="5"/>
      <c r="O1401" s="4"/>
      <c r="P1401" s="4">
        <f>=ROUNDDOWN({0},0)</f>
      </c>
      <c r="Q1401" s="4"/>
      <c r="R1401" s="5"/>
      <c r="S1401" s="4"/>
      <c r="T1401" s="6"/>
      <c r="U1401" s="4"/>
      <c r="V1401" s="6"/>
      <c r="W1401" s="5"/>
      <c r="X1401" s="5"/>
      <c r="Y1401" s="4"/>
      <c r="Z1401" s="6"/>
      <c r="AA1401" s="4"/>
      <c r="AB1401" s="6"/>
      <c r="AC1401" s="5"/>
      <c r="AD1401" s="5"/>
      <c r="AE1401" s="4"/>
      <c r="AF1401" s="6"/>
      <c r="AG1401" s="4"/>
      <c r="AH1401" s="6"/>
      <c r="AI1401" s="5"/>
      <c r="AJ1401" s="5"/>
      <c r="AK1401" s="4"/>
      <c r="AL1401" s="6"/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  <c r="AW1401" s="4"/>
      <c r="AX1401" s="6"/>
      <c r="AY1401" s="4"/>
      <c r="AZ1401" s="6"/>
      <c r="BA1401" s="5"/>
      <c r="BB1401" s="5"/>
      <c r="BC1401" s="4"/>
      <c r="BD1401" s="6"/>
      <c r="BE1401" s="4"/>
      <c r="BF1401" s="6"/>
      <c r="BG1401" s="5"/>
      <c r="BH1401" s="5"/>
      <c r="BI1401" s="4"/>
      <c r="BJ1401" s="6"/>
      <c r="BK1401" s="4"/>
      <c r="BL1401" s="6"/>
      <c r="BM1401" s="5"/>
      <c r="BN1401" s="5"/>
      <c r="BO1401" s="4"/>
      <c r="BP1401" s="6"/>
      <c r="BQ1401" s="4"/>
      <c r="BR1401" s="6"/>
      <c r="BS1401" s="5"/>
      <c r="BT1401" s="5"/>
      <c r="BU1401" s="4"/>
      <c r="BV1401" s="6"/>
      <c r="BW1401" s="4"/>
      <c r="BX1401" s="6"/>
      <c r="BY1401" s="5"/>
      <c r="BZ1401" s="5"/>
      <c r="CA1401" s="4"/>
      <c r="CB1401" s="6"/>
      <c r="CC1401" s="4"/>
      <c r="CD1401" s="6"/>
      <c r="CE1401" s="5"/>
      <c r="CF1401" s="5"/>
      <c r="CG1401" s="4"/>
      <c r="CH1401" s="6"/>
      <c r="CI1401" s="4"/>
      <c r="CJ1401" s="6"/>
      <c r="CK1401" s="5"/>
      <c r="CL1401" s="5"/>
      <c r="CM1401" s="4"/>
      <c r="CN1401" s="6"/>
      <c r="CO1401" s="4"/>
      <c r="CP1401" s="6"/>
      <c r="CQ1401" s="5"/>
      <c r="CR1401" s="5"/>
      <c r="CS1401" s="4"/>
      <c r="CT1401" s="6"/>
      <c r="CU1401" s="4"/>
      <c r="CV1401" s="6"/>
      <c r="CW1401" s="5"/>
      <c r="CX1401" s="5"/>
      <c r="CY1401" s="4"/>
      <c r="CZ1401" s="6"/>
      <c r="DA1401" s="4"/>
      <c r="DB1401" s="6"/>
      <c r="DC1401" s="5"/>
      <c r="DD1401" s="5"/>
      <c r="DE1401" s="4"/>
      <c r="DF1401" s="6"/>
      <c r="DG1401" s="4"/>
      <c r="DH1401" s="6"/>
      <c r="DI1401" s="5"/>
      <c r="DJ1401" s="5"/>
      <c r="DK1401" s="4"/>
      <c r="DL1401" s="6"/>
      <c r="DM1401" s="4"/>
      <c r="DN1401" s="6"/>
      <c r="DO1401" s="5"/>
      <c r="DP1401" s="5"/>
      <c r="DQ1401" s="4"/>
      <c r="DR1401" s="6"/>
      <c r="DS1401" s="4"/>
      <c r="DT1401" s="6"/>
      <c r="DU1401" s="5"/>
      <c r="DV1401" s="5"/>
      <c r="DW1401" s="4"/>
      <c r="DX1401" s="6"/>
      <c r="DY1401" s="4"/>
      <c r="DZ1401" s="6"/>
      <c r="EA1401" s="5"/>
      <c r="EB1401" s="5"/>
      <c r="EC1401" s="4"/>
      <c r="ED1401" s="6"/>
      <c r="EE1401" s="4"/>
      <c r="EF1401" s="6"/>
      <c r="EG1401" s="5"/>
      <c r="EH1401" s="5"/>
      <c r="EI1401" s="4"/>
      <c r="EJ1401" s="6"/>
      <c r="EK1401" s="4"/>
      <c r="EL1401" s="6"/>
      <c r="EM1401" s="5"/>
      <c r="EN1401" s="5"/>
      <c r="EO1401" s="4"/>
      <c r="EP1401" s="6"/>
      <c r="EQ1401" s="4"/>
      <c r="ER1401" s="6"/>
      <c r="ES1401" s="5"/>
      <c r="ET1401" s="5"/>
      <c r="EU1401" s="4"/>
      <c r="EV1401" s="6"/>
      <c r="EW1401" s="4"/>
      <c r="EX1401" s="6"/>
      <c r="EY1401" s="5"/>
      <c r="EZ1401" s="5"/>
      <c r="FA1401" s="4"/>
      <c r="FB1401" s="6"/>
      <c r="FC1401" s="4"/>
      <c r="FD1401" s="6"/>
      <c r="FE1401" s="5"/>
      <c r="FF1401" s="5"/>
      <c r="FG1401" s="4"/>
      <c r="FH1401" s="6"/>
      <c r="FI1401" s="4"/>
      <c r="FJ1401" s="6"/>
      <c r="FK1401" s="5"/>
      <c r="FL1401" s="5"/>
      <c r="FM1401" s="4"/>
      <c r="FN1401" s="6"/>
      <c r="FO1401" s="4"/>
      <c r="FP1401" s="6"/>
      <c r="FQ1401" s="5"/>
      <c r="FR1401" s="5"/>
      <c r="FS1401" s="4"/>
      <c r="FT1401" s="6"/>
      <c r="FU1401" s="4"/>
      <c r="FV1401" s="6"/>
      <c r="FW1401" s="5"/>
      <c r="FX1401" s="5"/>
      <c r="FY1401" s="4"/>
      <c r="FZ1401" s="6"/>
      <c r="GA1401" s="4"/>
      <c r="GB1401" s="6"/>
      <c r="GC1401" s="5"/>
      <c r="GD1401" s="5"/>
      <c r="GE1401" s="4"/>
      <c r="GF1401" s="6"/>
      <c r="GG1401" s="4"/>
      <c r="GH1401" s="6"/>
      <c r="GI1401" s="5"/>
      <c r="GJ1401" s="5"/>
      <c r="GK1401" s="4"/>
      <c r="GL1401" s="6"/>
      <c r="GM1401" s="4"/>
      <c r="GN1401" s="6"/>
      <c r="GO1401" s="5"/>
      <c r="GP1401" s="5"/>
      <c r="GQ1401" s="4"/>
      <c r="GR1401" s="6"/>
      <c r="GS1401" s="4"/>
      <c r="GT1401" s="6"/>
      <c r="GU1401" s="5"/>
      <c r="GV1401" s="5"/>
      <c r="GW1401" s="4"/>
      <c r="GX1401" s="6"/>
      <c r="GY1401" s="4"/>
      <c r="GZ1401" s="6"/>
      <c r="HA1401" s="5"/>
      <c r="HB1401" s="5"/>
      <c r="HC1401" s="4"/>
      <c r="HD1401" s="6"/>
      <c r="HE1401" s="4"/>
      <c r="HF1401" s="6"/>
      <c r="HG1401" s="5"/>
      <c r="HH1401" s="5"/>
      <c r="HI1401" s="4"/>
      <c r="HJ1401" s="6"/>
      <c r="HK1401" s="4"/>
      <c r="HL1401" s="6"/>
      <c r="HM1401" s="5"/>
      <c r="HN1401" s="5"/>
      <c r="HO1401" s="4"/>
      <c r="HP1401" s="6"/>
      <c r="HQ1401" s="4"/>
      <c r="HR1401" s="6"/>
      <c r="HS1401" s="5"/>
      <c r="HT1401" s="5"/>
      <c r="HU1401" s="4"/>
      <c r="HV1401" s="6"/>
      <c r="HW1401" s="4"/>
      <c r="HX1401" s="6"/>
      <c r="HY1401" s="5"/>
      <c r="HZ1401" s="5"/>
      <c r="IA1401" s="4"/>
      <c r="IB1401" s="6"/>
      <c r="IC1401" s="4"/>
      <c r="ID1401" s="6"/>
      <c r="IE1401" s="5"/>
      <c r="IF1401" s="5"/>
      <c r="IG1401" s="4"/>
      <c r="IH1401" s="6"/>
      <c r="II1401" s="4"/>
      <c r="IJ1401" s="6"/>
      <c r="IK1401" s="5"/>
      <c r="IL1401" s="5"/>
      <c r="IM1401" s="4"/>
      <c r="IN1401" s="6"/>
      <c r="IO1401" s="4"/>
      <c r="IP1401" s="6"/>
      <c r="IQ1401" s="5"/>
      <c r="IR1401" s="5"/>
      <c r="IS1401" s="4"/>
      <c r="IT1401" s="6"/>
      <c r="IU1401" s="4"/>
      <c r="IV1401" s="6"/>
      <c r="IW1401" s="5"/>
      <c r="IX1401" s="5"/>
      <c r="IY1401" s="4"/>
      <c r="IZ1401" s="6"/>
      <c r="JA1401" s="4"/>
      <c r="JB1401" s="6"/>
      <c r="JC1401" s="5"/>
      <c r="JD1401" s="5"/>
      <c r="JE1401" s="4"/>
      <c r="JF1401" s="6"/>
      <c r="JG1401" s="4"/>
      <c r="JH1401" s="6"/>
      <c r="JI1401" s="5"/>
      <c r="JJ1401" s="5"/>
      <c r="JK1401" s="4"/>
      <c r="JL1401" s="6"/>
      <c r="JM1401" s="4"/>
      <c r="JN1401" s="6"/>
      <c r="JO1401" s="5"/>
      <c r="JP1401" s="5"/>
      <c r="JQ1401" s="4"/>
      <c r="JR1401" s="6"/>
      <c r="JS1401" s="4"/>
      <c r="JT1401" s="6"/>
      <c r="JU1401" s="5"/>
      <c r="JV1401" s="5"/>
      <c r="JW1401" s="4"/>
      <c r="JX1401" s="6"/>
      <c r="JY1401" s="4"/>
      <c r="JZ1401" s="6"/>
      <c r="KA1401" s="5"/>
      <c r="KB1401" s="5"/>
      <c r="KC1401" s="4"/>
      <c r="KD1401" s="6"/>
      <c r="KE1401" s="4"/>
      <c r="KF1401" s="6"/>
      <c r="KG1401" s="5"/>
      <c r="KH1401" s="5"/>
      <c r="KI1401" s="4"/>
      <c r="KJ1401" s="6"/>
      <c r="KK1401" s="4"/>
      <c r="KL1401" s="6"/>
      <c r="KM1401" s="5"/>
      <c r="KN1401" s="5"/>
    </row>
    <row r="1402">
      <c r="A1402" s="3" t="s">
        <v>85</v>
      </c>
      <c r="B1402" s="3" t="s">
        <v>712</v>
      </c>
      <c r="C1402" s="3" t="s">
        <v>87</v>
      </c>
      <c r="D1402" s="3" t="s">
        <v>712</v>
      </c>
      <c r="E1402" s="3" t="s">
        <v>1086</v>
      </c>
      <c r="F1402" s="3" t="s">
        <v>104</v>
      </c>
      <c r="G1402" s="3" t="s">
        <v>104</v>
      </c>
      <c r="H1402" s="3" t="s">
        <v>104</v>
      </c>
      <c r="I1402" s="3" t="s">
        <v>1421</v>
      </c>
      <c r="J1402" s="3" t="s">
        <v>104</v>
      </c>
      <c r="K1402" s="4"/>
      <c r="L1402" s="4">
        <f>=ROUNDDOWN({0},0)</f>
      </c>
      <c r="M1402" s="4"/>
      <c r="N1402" s="5"/>
      <c r="O1402" s="4"/>
      <c r="P1402" s="4">
        <f>=ROUNDDOWN({0},0)</f>
      </c>
      <c r="Q1402" s="4"/>
      <c r="R1402" s="5"/>
      <c r="S1402" s="4"/>
      <c r="T1402" s="6"/>
      <c r="U1402" s="4"/>
      <c r="V1402" s="6"/>
      <c r="W1402" s="5"/>
      <c r="X1402" s="5"/>
      <c r="Y1402" s="4"/>
      <c r="Z1402" s="6"/>
      <c r="AA1402" s="4"/>
      <c r="AB1402" s="6"/>
      <c r="AC1402" s="5"/>
      <c r="AD1402" s="5"/>
      <c r="AE1402" s="4"/>
      <c r="AF1402" s="6"/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  <c r="AW1402" s="4"/>
      <c r="AX1402" s="6"/>
      <c r="AY1402" s="4"/>
      <c r="AZ1402" s="6"/>
      <c r="BA1402" s="5"/>
      <c r="BB1402" s="5"/>
      <c r="BC1402" s="4"/>
      <c r="BD1402" s="6"/>
      <c r="BE1402" s="4"/>
      <c r="BF1402" s="6"/>
      <c r="BG1402" s="5"/>
      <c r="BH1402" s="5"/>
      <c r="BI1402" s="4"/>
      <c r="BJ1402" s="6"/>
      <c r="BK1402" s="4"/>
      <c r="BL1402" s="6"/>
      <c r="BM1402" s="5"/>
      <c r="BN1402" s="5"/>
      <c r="BO1402" s="4"/>
      <c r="BP1402" s="6"/>
      <c r="BQ1402" s="4"/>
      <c r="BR1402" s="6"/>
      <c r="BS1402" s="5"/>
      <c r="BT1402" s="5"/>
      <c r="BU1402" s="4"/>
      <c r="BV1402" s="6"/>
      <c r="BW1402" s="4"/>
      <c r="BX1402" s="6"/>
      <c r="BY1402" s="5"/>
      <c r="BZ1402" s="5"/>
      <c r="CA1402" s="4"/>
      <c r="CB1402" s="6"/>
      <c r="CC1402" s="4"/>
      <c r="CD1402" s="6"/>
      <c r="CE1402" s="5"/>
      <c r="CF1402" s="5"/>
      <c r="CG1402" s="4"/>
      <c r="CH1402" s="6"/>
      <c r="CI1402" s="4"/>
      <c r="CJ1402" s="6"/>
      <c r="CK1402" s="5"/>
      <c r="CL1402" s="5"/>
      <c r="CM1402" s="4"/>
      <c r="CN1402" s="6"/>
      <c r="CO1402" s="4"/>
      <c r="CP1402" s="6"/>
      <c r="CQ1402" s="5"/>
      <c r="CR1402" s="5"/>
      <c r="CS1402" s="4"/>
      <c r="CT1402" s="6"/>
      <c r="CU1402" s="4"/>
      <c r="CV1402" s="6"/>
      <c r="CW1402" s="5"/>
      <c r="CX1402" s="5"/>
      <c r="CY1402" s="4"/>
      <c r="CZ1402" s="6"/>
      <c r="DA1402" s="4"/>
      <c r="DB1402" s="6"/>
      <c r="DC1402" s="5"/>
      <c r="DD1402" s="5"/>
      <c r="DE1402" s="4"/>
      <c r="DF1402" s="6"/>
      <c r="DG1402" s="4"/>
      <c r="DH1402" s="6"/>
      <c r="DI1402" s="5"/>
      <c r="DJ1402" s="5"/>
      <c r="DK1402" s="4"/>
      <c r="DL1402" s="6"/>
      <c r="DM1402" s="4"/>
      <c r="DN1402" s="6"/>
      <c r="DO1402" s="5"/>
      <c r="DP1402" s="5"/>
      <c r="DQ1402" s="4"/>
      <c r="DR1402" s="6"/>
      <c r="DS1402" s="4"/>
      <c r="DT1402" s="6"/>
      <c r="DU1402" s="5"/>
      <c r="DV1402" s="5"/>
      <c r="DW1402" s="4"/>
      <c r="DX1402" s="6"/>
      <c r="DY1402" s="4"/>
      <c r="DZ1402" s="6"/>
      <c r="EA1402" s="5"/>
      <c r="EB1402" s="5"/>
      <c r="EC1402" s="4"/>
      <c r="ED1402" s="6"/>
      <c r="EE1402" s="4"/>
      <c r="EF1402" s="6"/>
      <c r="EG1402" s="5"/>
      <c r="EH1402" s="5"/>
      <c r="EI1402" s="4"/>
      <c r="EJ1402" s="6"/>
      <c r="EK1402" s="4"/>
      <c r="EL1402" s="6"/>
      <c r="EM1402" s="5"/>
      <c r="EN1402" s="5"/>
      <c r="EO1402" s="4"/>
      <c r="EP1402" s="6"/>
      <c r="EQ1402" s="4"/>
      <c r="ER1402" s="6"/>
      <c r="ES1402" s="5"/>
      <c r="ET1402" s="5"/>
      <c r="EU1402" s="4"/>
      <c r="EV1402" s="6"/>
      <c r="EW1402" s="4"/>
      <c r="EX1402" s="6"/>
      <c r="EY1402" s="5"/>
      <c r="EZ1402" s="5"/>
      <c r="FA1402" s="4"/>
      <c r="FB1402" s="6"/>
      <c r="FC1402" s="4"/>
      <c r="FD1402" s="6"/>
      <c r="FE1402" s="5"/>
      <c r="FF1402" s="5"/>
      <c r="FG1402" s="4"/>
      <c r="FH1402" s="6"/>
      <c r="FI1402" s="4"/>
      <c r="FJ1402" s="6"/>
      <c r="FK1402" s="5"/>
      <c r="FL1402" s="5"/>
      <c r="FM1402" s="4"/>
      <c r="FN1402" s="6"/>
      <c r="FO1402" s="4"/>
      <c r="FP1402" s="6"/>
      <c r="FQ1402" s="5"/>
      <c r="FR1402" s="5"/>
      <c r="FS1402" s="4"/>
      <c r="FT1402" s="6"/>
      <c r="FU1402" s="4"/>
      <c r="FV1402" s="6"/>
      <c r="FW1402" s="5"/>
      <c r="FX1402" s="5"/>
      <c r="FY1402" s="4"/>
      <c r="FZ1402" s="6"/>
      <c r="GA1402" s="4"/>
      <c r="GB1402" s="6"/>
      <c r="GC1402" s="5"/>
      <c r="GD1402" s="5"/>
      <c r="GE1402" s="4"/>
      <c r="GF1402" s="6"/>
      <c r="GG1402" s="4"/>
      <c r="GH1402" s="6"/>
      <c r="GI1402" s="5"/>
      <c r="GJ1402" s="5"/>
      <c r="GK1402" s="4"/>
      <c r="GL1402" s="6"/>
      <c r="GM1402" s="4"/>
      <c r="GN1402" s="6"/>
      <c r="GO1402" s="5"/>
      <c r="GP1402" s="5"/>
      <c r="GQ1402" s="4"/>
      <c r="GR1402" s="6"/>
      <c r="GS1402" s="4"/>
      <c r="GT1402" s="6"/>
      <c r="GU1402" s="5"/>
      <c r="GV1402" s="5"/>
      <c r="GW1402" s="4"/>
      <c r="GX1402" s="6"/>
      <c r="GY1402" s="4"/>
      <c r="GZ1402" s="6"/>
      <c r="HA1402" s="5"/>
      <c r="HB1402" s="5"/>
      <c r="HC1402" s="4"/>
      <c r="HD1402" s="6"/>
      <c r="HE1402" s="4"/>
      <c r="HF1402" s="6"/>
      <c r="HG1402" s="5"/>
      <c r="HH1402" s="5"/>
      <c r="HI1402" s="4"/>
      <c r="HJ1402" s="6"/>
      <c r="HK1402" s="4"/>
      <c r="HL1402" s="6"/>
      <c r="HM1402" s="5"/>
      <c r="HN1402" s="5"/>
      <c r="HO1402" s="4"/>
      <c r="HP1402" s="6"/>
      <c r="HQ1402" s="4"/>
      <c r="HR1402" s="6"/>
      <c r="HS1402" s="5"/>
      <c r="HT1402" s="5"/>
      <c r="HU1402" s="4"/>
      <c r="HV1402" s="6"/>
      <c r="HW1402" s="4"/>
      <c r="HX1402" s="6"/>
      <c r="HY1402" s="5"/>
      <c r="HZ1402" s="5"/>
      <c r="IA1402" s="4"/>
      <c r="IB1402" s="6"/>
      <c r="IC1402" s="4"/>
      <c r="ID1402" s="6"/>
      <c r="IE1402" s="5"/>
      <c r="IF1402" s="5"/>
      <c r="IG1402" s="4"/>
      <c r="IH1402" s="6"/>
      <c r="II1402" s="4"/>
      <c r="IJ1402" s="6"/>
      <c r="IK1402" s="5"/>
      <c r="IL1402" s="5"/>
      <c r="IM1402" s="4"/>
      <c r="IN1402" s="6"/>
      <c r="IO1402" s="4"/>
      <c r="IP1402" s="6"/>
      <c r="IQ1402" s="5"/>
      <c r="IR1402" s="5"/>
      <c r="IS1402" s="4"/>
      <c r="IT1402" s="6"/>
      <c r="IU1402" s="4"/>
      <c r="IV1402" s="6"/>
      <c r="IW1402" s="5"/>
      <c r="IX1402" s="5"/>
      <c r="IY1402" s="4"/>
      <c r="IZ1402" s="6"/>
      <c r="JA1402" s="4"/>
      <c r="JB1402" s="6"/>
      <c r="JC1402" s="5"/>
      <c r="JD1402" s="5"/>
      <c r="JE1402" s="4"/>
      <c r="JF1402" s="6"/>
      <c r="JG1402" s="4"/>
      <c r="JH1402" s="6"/>
      <c r="JI1402" s="5"/>
      <c r="JJ1402" s="5"/>
      <c r="JK1402" s="4"/>
      <c r="JL1402" s="6"/>
      <c r="JM1402" s="4"/>
      <c r="JN1402" s="6"/>
      <c r="JO1402" s="5"/>
      <c r="JP1402" s="5"/>
      <c r="JQ1402" s="4"/>
      <c r="JR1402" s="6"/>
      <c r="JS1402" s="4"/>
      <c r="JT1402" s="6"/>
      <c r="JU1402" s="5"/>
      <c r="JV1402" s="5"/>
      <c r="JW1402" s="4"/>
      <c r="JX1402" s="6"/>
      <c r="JY1402" s="4"/>
      <c r="JZ1402" s="6"/>
      <c r="KA1402" s="5"/>
      <c r="KB1402" s="5"/>
      <c r="KC1402" s="4"/>
      <c r="KD1402" s="6"/>
      <c r="KE1402" s="4"/>
      <c r="KF1402" s="6"/>
      <c r="KG1402" s="5"/>
      <c r="KH1402" s="5"/>
      <c r="KI1402" s="4"/>
      <c r="KJ1402" s="6"/>
      <c r="KK1402" s="4"/>
      <c r="KL1402" s="6"/>
      <c r="KM1402" s="5"/>
      <c r="KN1402" s="5"/>
    </row>
    <row r="1403">
      <c r="A1403" s="3" t="s">
        <v>85</v>
      </c>
      <c r="B1403" s="3" t="s">
        <v>712</v>
      </c>
      <c r="C1403" s="3" t="s">
        <v>87</v>
      </c>
      <c r="D1403" s="3" t="s">
        <v>712</v>
      </c>
      <c r="E1403" s="3" t="s">
        <v>1000</v>
      </c>
      <c r="F1403" s="3" t="s">
        <v>104</v>
      </c>
      <c r="G1403" s="3" t="s">
        <v>104</v>
      </c>
      <c r="H1403" s="3" t="s">
        <v>104</v>
      </c>
      <c r="I1403" s="3" t="s">
        <v>1544</v>
      </c>
      <c r="J1403" s="3" t="s">
        <v>104</v>
      </c>
      <c r="K1403" s="4"/>
      <c r="L1403" s="4">
        <f>=ROUNDDOWN({0},0)</f>
      </c>
      <c r="M1403" s="4"/>
      <c r="N1403" s="5"/>
      <c r="O1403" s="4"/>
      <c r="P1403" s="4">
        <f>=ROUNDDOWN({0},0)</f>
      </c>
      <c r="Q1403" s="4"/>
      <c r="R1403" s="5"/>
      <c r="S1403" s="4"/>
      <c r="T1403" s="6"/>
      <c r="U1403" s="4"/>
      <c r="V1403" s="6"/>
      <c r="W1403" s="5"/>
      <c r="X1403" s="5"/>
      <c r="Y1403" s="4"/>
      <c r="Z1403" s="6"/>
      <c r="AA1403" s="4"/>
      <c r="AB1403" s="6"/>
      <c r="AC1403" s="5"/>
      <c r="AD1403" s="5"/>
      <c r="AE1403" s="4"/>
      <c r="AF1403" s="6"/>
      <c r="AG1403" s="4"/>
      <c r="AH1403" s="6"/>
      <c r="AI1403" s="5"/>
      <c r="AJ1403" s="5"/>
      <c r="AK1403" s="4"/>
      <c r="AL1403" s="6"/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  <c r="AW1403" s="4"/>
      <c r="AX1403" s="6"/>
      <c r="AY1403" s="4"/>
      <c r="AZ1403" s="6"/>
      <c r="BA1403" s="5"/>
      <c r="BB1403" s="5"/>
      <c r="BC1403" s="4"/>
      <c r="BD1403" s="6"/>
      <c r="BE1403" s="4"/>
      <c r="BF1403" s="6"/>
      <c r="BG1403" s="5"/>
      <c r="BH1403" s="5"/>
      <c r="BI1403" s="4"/>
      <c r="BJ1403" s="6"/>
      <c r="BK1403" s="4"/>
      <c r="BL1403" s="6"/>
      <c r="BM1403" s="5"/>
      <c r="BN1403" s="5"/>
      <c r="BO1403" s="4"/>
      <c r="BP1403" s="6"/>
      <c r="BQ1403" s="4"/>
      <c r="BR1403" s="6"/>
      <c r="BS1403" s="5"/>
      <c r="BT1403" s="5"/>
      <c r="BU1403" s="4"/>
      <c r="BV1403" s="6"/>
      <c r="BW1403" s="4"/>
      <c r="BX1403" s="6"/>
      <c r="BY1403" s="5"/>
      <c r="BZ1403" s="5"/>
      <c r="CA1403" s="4"/>
      <c r="CB1403" s="6"/>
      <c r="CC1403" s="4"/>
      <c r="CD1403" s="6"/>
      <c r="CE1403" s="5"/>
      <c r="CF1403" s="5"/>
      <c r="CG1403" s="4"/>
      <c r="CH1403" s="6"/>
      <c r="CI1403" s="4"/>
      <c r="CJ1403" s="6"/>
      <c r="CK1403" s="5"/>
      <c r="CL1403" s="5"/>
      <c r="CM1403" s="4"/>
      <c r="CN1403" s="6"/>
      <c r="CO1403" s="4"/>
      <c r="CP1403" s="6"/>
      <c r="CQ1403" s="5"/>
      <c r="CR1403" s="5"/>
      <c r="CS1403" s="4"/>
      <c r="CT1403" s="6"/>
      <c r="CU1403" s="4"/>
      <c r="CV1403" s="6"/>
      <c r="CW1403" s="5"/>
      <c r="CX1403" s="5"/>
      <c r="CY1403" s="4"/>
      <c r="CZ1403" s="6"/>
      <c r="DA1403" s="4"/>
      <c r="DB1403" s="6"/>
      <c r="DC1403" s="5"/>
      <c r="DD1403" s="5"/>
      <c r="DE1403" s="4"/>
      <c r="DF1403" s="6"/>
      <c r="DG1403" s="4"/>
      <c r="DH1403" s="6"/>
      <c r="DI1403" s="5"/>
      <c r="DJ1403" s="5"/>
      <c r="DK1403" s="4"/>
      <c r="DL1403" s="6"/>
      <c r="DM1403" s="4"/>
      <c r="DN1403" s="6"/>
      <c r="DO1403" s="5"/>
      <c r="DP1403" s="5"/>
      <c r="DQ1403" s="4"/>
      <c r="DR1403" s="6"/>
      <c r="DS1403" s="4"/>
      <c r="DT1403" s="6"/>
      <c r="DU1403" s="5"/>
      <c r="DV1403" s="5"/>
      <c r="DW1403" s="4"/>
      <c r="DX1403" s="6"/>
      <c r="DY1403" s="4"/>
      <c r="DZ1403" s="6"/>
      <c r="EA1403" s="5"/>
      <c r="EB1403" s="5"/>
      <c r="EC1403" s="4"/>
      <c r="ED1403" s="6"/>
      <c r="EE1403" s="4"/>
      <c r="EF1403" s="6"/>
      <c r="EG1403" s="5"/>
      <c r="EH1403" s="5"/>
      <c r="EI1403" s="4"/>
      <c r="EJ1403" s="6"/>
      <c r="EK1403" s="4"/>
      <c r="EL1403" s="6"/>
      <c r="EM1403" s="5"/>
      <c r="EN1403" s="5"/>
      <c r="EO1403" s="4"/>
      <c r="EP1403" s="6"/>
      <c r="EQ1403" s="4"/>
      <c r="ER1403" s="6"/>
      <c r="ES1403" s="5"/>
      <c r="ET1403" s="5"/>
      <c r="EU1403" s="4"/>
      <c r="EV1403" s="6"/>
      <c r="EW1403" s="4"/>
      <c r="EX1403" s="6"/>
      <c r="EY1403" s="5"/>
      <c r="EZ1403" s="5"/>
      <c r="FA1403" s="4"/>
      <c r="FB1403" s="6"/>
      <c r="FC1403" s="4"/>
      <c r="FD1403" s="6"/>
      <c r="FE1403" s="5"/>
      <c r="FF1403" s="5"/>
      <c r="FG1403" s="4"/>
      <c r="FH1403" s="6"/>
      <c r="FI1403" s="4"/>
      <c r="FJ1403" s="6"/>
      <c r="FK1403" s="5"/>
      <c r="FL1403" s="5"/>
      <c r="FM1403" s="4"/>
      <c r="FN1403" s="6"/>
      <c r="FO1403" s="4"/>
      <c r="FP1403" s="6"/>
      <c r="FQ1403" s="5"/>
      <c r="FR1403" s="5"/>
      <c r="FS1403" s="4"/>
      <c r="FT1403" s="6"/>
      <c r="FU1403" s="4"/>
      <c r="FV1403" s="6"/>
      <c r="FW1403" s="5"/>
      <c r="FX1403" s="5"/>
      <c r="FY1403" s="4"/>
      <c r="FZ1403" s="6"/>
      <c r="GA1403" s="4"/>
      <c r="GB1403" s="6"/>
      <c r="GC1403" s="5"/>
      <c r="GD1403" s="5"/>
      <c r="GE1403" s="4"/>
      <c r="GF1403" s="6"/>
      <c r="GG1403" s="4"/>
      <c r="GH1403" s="6"/>
      <c r="GI1403" s="5"/>
      <c r="GJ1403" s="5"/>
      <c r="GK1403" s="4"/>
      <c r="GL1403" s="6"/>
      <c r="GM1403" s="4"/>
      <c r="GN1403" s="6"/>
      <c r="GO1403" s="5"/>
      <c r="GP1403" s="5"/>
      <c r="GQ1403" s="4"/>
      <c r="GR1403" s="6"/>
      <c r="GS1403" s="4"/>
      <c r="GT1403" s="6"/>
      <c r="GU1403" s="5"/>
      <c r="GV1403" s="5"/>
      <c r="GW1403" s="4"/>
      <c r="GX1403" s="6"/>
      <c r="GY1403" s="4"/>
      <c r="GZ1403" s="6"/>
      <c r="HA1403" s="5"/>
      <c r="HB1403" s="5"/>
      <c r="HC1403" s="4"/>
      <c r="HD1403" s="6"/>
      <c r="HE1403" s="4"/>
      <c r="HF1403" s="6"/>
      <c r="HG1403" s="5"/>
      <c r="HH1403" s="5"/>
      <c r="HI1403" s="4"/>
      <c r="HJ1403" s="6"/>
      <c r="HK1403" s="4"/>
      <c r="HL1403" s="6"/>
      <c r="HM1403" s="5"/>
      <c r="HN1403" s="5"/>
      <c r="HO1403" s="4"/>
      <c r="HP1403" s="6"/>
      <c r="HQ1403" s="4"/>
      <c r="HR1403" s="6"/>
      <c r="HS1403" s="5"/>
      <c r="HT1403" s="5"/>
      <c r="HU1403" s="4"/>
      <c r="HV1403" s="6"/>
      <c r="HW1403" s="4"/>
      <c r="HX1403" s="6"/>
      <c r="HY1403" s="5"/>
      <c r="HZ1403" s="5"/>
      <c r="IA1403" s="4"/>
      <c r="IB1403" s="6"/>
      <c r="IC1403" s="4"/>
      <c r="ID1403" s="6"/>
      <c r="IE1403" s="5"/>
      <c r="IF1403" s="5"/>
      <c r="IG1403" s="4"/>
      <c r="IH1403" s="6"/>
      <c r="II1403" s="4"/>
      <c r="IJ1403" s="6"/>
      <c r="IK1403" s="5"/>
      <c r="IL1403" s="5"/>
      <c r="IM1403" s="4"/>
      <c r="IN1403" s="6"/>
      <c r="IO1403" s="4"/>
      <c r="IP1403" s="6"/>
      <c r="IQ1403" s="5"/>
      <c r="IR1403" s="5"/>
      <c r="IS1403" s="4"/>
      <c r="IT1403" s="6"/>
      <c r="IU1403" s="4"/>
      <c r="IV1403" s="6"/>
      <c r="IW1403" s="5"/>
      <c r="IX1403" s="5"/>
      <c r="IY1403" s="4"/>
      <c r="IZ1403" s="6"/>
      <c r="JA1403" s="4"/>
      <c r="JB1403" s="6"/>
      <c r="JC1403" s="5"/>
      <c r="JD1403" s="5"/>
      <c r="JE1403" s="4"/>
      <c r="JF1403" s="6"/>
      <c r="JG1403" s="4"/>
      <c r="JH1403" s="6"/>
      <c r="JI1403" s="5"/>
      <c r="JJ1403" s="5"/>
      <c r="JK1403" s="4"/>
      <c r="JL1403" s="6"/>
      <c r="JM1403" s="4"/>
      <c r="JN1403" s="6"/>
      <c r="JO1403" s="5"/>
      <c r="JP1403" s="5"/>
      <c r="JQ1403" s="4"/>
      <c r="JR1403" s="6"/>
      <c r="JS1403" s="4"/>
      <c r="JT1403" s="6"/>
      <c r="JU1403" s="5"/>
      <c r="JV1403" s="5"/>
      <c r="JW1403" s="4"/>
      <c r="JX1403" s="6"/>
      <c r="JY1403" s="4"/>
      <c r="JZ1403" s="6"/>
      <c r="KA1403" s="5"/>
      <c r="KB1403" s="5"/>
      <c r="KC1403" s="4"/>
      <c r="KD1403" s="6"/>
      <c r="KE1403" s="4"/>
      <c r="KF1403" s="6"/>
      <c r="KG1403" s="5"/>
      <c r="KH1403" s="5"/>
      <c r="KI1403" s="4"/>
      <c r="KJ1403" s="6"/>
      <c r="KK1403" s="4"/>
      <c r="KL1403" s="6"/>
      <c r="KM1403" s="5"/>
      <c r="KN1403" s="5"/>
    </row>
    <row r="1404">
      <c r="A1404" s="3" t="s">
        <v>85</v>
      </c>
      <c r="B1404" s="3" t="s">
        <v>712</v>
      </c>
      <c r="C1404" s="3" t="s">
        <v>87</v>
      </c>
      <c r="D1404" s="3" t="s">
        <v>712</v>
      </c>
      <c r="E1404" s="3" t="s">
        <v>899</v>
      </c>
      <c r="F1404" s="3" t="s">
        <v>104</v>
      </c>
      <c r="G1404" s="3" t="s">
        <v>104</v>
      </c>
      <c r="H1404" s="3" t="s">
        <v>104</v>
      </c>
      <c r="I1404" s="3" t="s">
        <v>1545</v>
      </c>
      <c r="J1404" s="3" t="s">
        <v>104</v>
      </c>
      <c r="K1404" s="4"/>
      <c r="L1404" s="4">
        <f>=ROUNDDOWN({0},0)</f>
      </c>
      <c r="M1404" s="4"/>
      <c r="N1404" s="5"/>
      <c r="O1404" s="4"/>
      <c r="P1404" s="4">
        <f>=ROUNDDOWN({0},0)</f>
      </c>
      <c r="Q1404" s="4"/>
      <c r="R1404" s="5"/>
      <c r="S1404" s="4"/>
      <c r="T1404" s="6"/>
      <c r="U1404" s="4"/>
      <c r="V1404" s="6"/>
      <c r="W1404" s="5"/>
      <c r="X1404" s="5"/>
      <c r="Y1404" s="4"/>
      <c r="Z1404" s="6"/>
      <c r="AA1404" s="4"/>
      <c r="AB1404" s="6"/>
      <c r="AC1404" s="5"/>
      <c r="AD1404" s="5"/>
      <c r="AE1404" s="4"/>
      <c r="AF1404" s="6"/>
      <c r="AG1404" s="4"/>
      <c r="AH1404" s="6"/>
      <c r="AI1404" s="5"/>
      <c r="AJ1404" s="5"/>
      <c r="AK1404" s="4"/>
      <c r="AL1404" s="6"/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  <c r="AW1404" s="4"/>
      <c r="AX1404" s="6"/>
      <c r="AY1404" s="4"/>
      <c r="AZ1404" s="6"/>
      <c r="BA1404" s="5"/>
      <c r="BB1404" s="5"/>
      <c r="BC1404" s="4"/>
      <c r="BD1404" s="6"/>
      <c r="BE1404" s="4"/>
      <c r="BF1404" s="6"/>
      <c r="BG1404" s="5"/>
      <c r="BH1404" s="5"/>
      <c r="BI1404" s="4"/>
      <c r="BJ1404" s="6"/>
      <c r="BK1404" s="4"/>
      <c r="BL1404" s="6"/>
      <c r="BM1404" s="5"/>
      <c r="BN1404" s="5"/>
      <c r="BO1404" s="4"/>
      <c r="BP1404" s="6"/>
      <c r="BQ1404" s="4"/>
      <c r="BR1404" s="6"/>
      <c r="BS1404" s="5"/>
      <c r="BT1404" s="5"/>
      <c r="BU1404" s="4"/>
      <c r="BV1404" s="6"/>
      <c r="BW1404" s="4"/>
      <c r="BX1404" s="6"/>
      <c r="BY1404" s="5"/>
      <c r="BZ1404" s="5"/>
      <c r="CA1404" s="4"/>
      <c r="CB1404" s="6"/>
      <c r="CC1404" s="4"/>
      <c r="CD1404" s="6"/>
      <c r="CE1404" s="5"/>
      <c r="CF1404" s="5"/>
      <c r="CG1404" s="4"/>
      <c r="CH1404" s="6"/>
      <c r="CI1404" s="4"/>
      <c r="CJ1404" s="6"/>
      <c r="CK1404" s="5"/>
      <c r="CL1404" s="5"/>
      <c r="CM1404" s="4"/>
      <c r="CN1404" s="6"/>
      <c r="CO1404" s="4"/>
      <c r="CP1404" s="6"/>
      <c r="CQ1404" s="5"/>
      <c r="CR1404" s="5"/>
      <c r="CS1404" s="4"/>
      <c r="CT1404" s="6"/>
      <c r="CU1404" s="4"/>
      <c r="CV1404" s="6"/>
      <c r="CW1404" s="5"/>
      <c r="CX1404" s="5"/>
      <c r="CY1404" s="4"/>
      <c r="CZ1404" s="6"/>
      <c r="DA1404" s="4"/>
      <c r="DB1404" s="6"/>
      <c r="DC1404" s="5"/>
      <c r="DD1404" s="5"/>
      <c r="DE1404" s="4"/>
      <c r="DF1404" s="6"/>
      <c r="DG1404" s="4"/>
      <c r="DH1404" s="6"/>
      <c r="DI1404" s="5"/>
      <c r="DJ1404" s="5"/>
      <c r="DK1404" s="4"/>
      <c r="DL1404" s="6"/>
      <c r="DM1404" s="4"/>
      <c r="DN1404" s="6"/>
      <c r="DO1404" s="5"/>
      <c r="DP1404" s="5"/>
      <c r="DQ1404" s="4"/>
      <c r="DR1404" s="6"/>
      <c r="DS1404" s="4"/>
      <c r="DT1404" s="6"/>
      <c r="DU1404" s="5"/>
      <c r="DV1404" s="5"/>
      <c r="DW1404" s="4"/>
      <c r="DX1404" s="6"/>
      <c r="DY1404" s="4"/>
      <c r="DZ1404" s="6"/>
      <c r="EA1404" s="5"/>
      <c r="EB1404" s="5"/>
      <c r="EC1404" s="4"/>
      <c r="ED1404" s="6"/>
      <c r="EE1404" s="4"/>
      <c r="EF1404" s="6"/>
      <c r="EG1404" s="5"/>
      <c r="EH1404" s="5"/>
      <c r="EI1404" s="4"/>
      <c r="EJ1404" s="6"/>
      <c r="EK1404" s="4"/>
      <c r="EL1404" s="6"/>
      <c r="EM1404" s="5"/>
      <c r="EN1404" s="5"/>
      <c r="EO1404" s="4"/>
      <c r="EP1404" s="6"/>
      <c r="EQ1404" s="4"/>
      <c r="ER1404" s="6"/>
      <c r="ES1404" s="5"/>
      <c r="ET1404" s="5"/>
      <c r="EU1404" s="4"/>
      <c r="EV1404" s="6"/>
      <c r="EW1404" s="4"/>
      <c r="EX1404" s="6"/>
      <c r="EY1404" s="5"/>
      <c r="EZ1404" s="5"/>
      <c r="FA1404" s="4"/>
      <c r="FB1404" s="6"/>
      <c r="FC1404" s="4"/>
      <c r="FD1404" s="6"/>
      <c r="FE1404" s="5"/>
      <c r="FF1404" s="5"/>
      <c r="FG1404" s="4"/>
      <c r="FH1404" s="6"/>
      <c r="FI1404" s="4"/>
      <c r="FJ1404" s="6"/>
      <c r="FK1404" s="5"/>
      <c r="FL1404" s="5"/>
      <c r="FM1404" s="4"/>
      <c r="FN1404" s="6"/>
      <c r="FO1404" s="4"/>
      <c r="FP1404" s="6"/>
      <c r="FQ1404" s="5"/>
      <c r="FR1404" s="5"/>
      <c r="FS1404" s="4"/>
      <c r="FT1404" s="6"/>
      <c r="FU1404" s="4"/>
      <c r="FV1404" s="6"/>
      <c r="FW1404" s="5"/>
      <c r="FX1404" s="5"/>
      <c r="FY1404" s="4"/>
      <c r="FZ1404" s="6"/>
      <c r="GA1404" s="4"/>
      <c r="GB1404" s="6"/>
      <c r="GC1404" s="5"/>
      <c r="GD1404" s="5"/>
      <c r="GE1404" s="4"/>
      <c r="GF1404" s="6"/>
      <c r="GG1404" s="4"/>
      <c r="GH1404" s="6"/>
      <c r="GI1404" s="5"/>
      <c r="GJ1404" s="5"/>
      <c r="GK1404" s="4"/>
      <c r="GL1404" s="6"/>
      <c r="GM1404" s="4"/>
      <c r="GN1404" s="6"/>
      <c r="GO1404" s="5"/>
      <c r="GP1404" s="5"/>
      <c r="GQ1404" s="4"/>
      <c r="GR1404" s="6"/>
      <c r="GS1404" s="4"/>
      <c r="GT1404" s="6"/>
      <c r="GU1404" s="5"/>
      <c r="GV1404" s="5"/>
      <c r="GW1404" s="4"/>
      <c r="GX1404" s="6"/>
      <c r="GY1404" s="4"/>
      <c r="GZ1404" s="6"/>
      <c r="HA1404" s="5"/>
      <c r="HB1404" s="5"/>
      <c r="HC1404" s="4"/>
      <c r="HD1404" s="6"/>
      <c r="HE1404" s="4"/>
      <c r="HF1404" s="6"/>
      <c r="HG1404" s="5"/>
      <c r="HH1404" s="5"/>
      <c r="HI1404" s="4"/>
      <c r="HJ1404" s="6"/>
      <c r="HK1404" s="4"/>
      <c r="HL1404" s="6"/>
      <c r="HM1404" s="5"/>
      <c r="HN1404" s="5"/>
      <c r="HO1404" s="4"/>
      <c r="HP1404" s="6"/>
      <c r="HQ1404" s="4"/>
      <c r="HR1404" s="6"/>
      <c r="HS1404" s="5"/>
      <c r="HT1404" s="5"/>
      <c r="HU1404" s="4"/>
      <c r="HV1404" s="6"/>
      <c r="HW1404" s="4"/>
      <c r="HX1404" s="6"/>
      <c r="HY1404" s="5"/>
      <c r="HZ1404" s="5"/>
      <c r="IA1404" s="4"/>
      <c r="IB1404" s="6"/>
      <c r="IC1404" s="4"/>
      <c r="ID1404" s="6"/>
      <c r="IE1404" s="5"/>
      <c r="IF1404" s="5"/>
      <c r="IG1404" s="4"/>
      <c r="IH1404" s="6"/>
      <c r="II1404" s="4"/>
      <c r="IJ1404" s="6"/>
      <c r="IK1404" s="5"/>
      <c r="IL1404" s="5"/>
      <c r="IM1404" s="4"/>
      <c r="IN1404" s="6"/>
      <c r="IO1404" s="4"/>
      <c r="IP1404" s="6"/>
      <c r="IQ1404" s="5"/>
      <c r="IR1404" s="5"/>
      <c r="IS1404" s="4"/>
      <c r="IT1404" s="6"/>
      <c r="IU1404" s="4"/>
      <c r="IV1404" s="6"/>
      <c r="IW1404" s="5"/>
      <c r="IX1404" s="5"/>
      <c r="IY1404" s="4"/>
      <c r="IZ1404" s="6"/>
      <c r="JA1404" s="4"/>
      <c r="JB1404" s="6"/>
      <c r="JC1404" s="5"/>
      <c r="JD1404" s="5"/>
      <c r="JE1404" s="4"/>
      <c r="JF1404" s="6"/>
      <c r="JG1404" s="4"/>
      <c r="JH1404" s="6"/>
      <c r="JI1404" s="5"/>
      <c r="JJ1404" s="5"/>
      <c r="JK1404" s="4"/>
      <c r="JL1404" s="6"/>
      <c r="JM1404" s="4"/>
      <c r="JN1404" s="6"/>
      <c r="JO1404" s="5"/>
      <c r="JP1404" s="5"/>
      <c r="JQ1404" s="4"/>
      <c r="JR1404" s="6"/>
      <c r="JS1404" s="4"/>
      <c r="JT1404" s="6"/>
      <c r="JU1404" s="5"/>
      <c r="JV1404" s="5"/>
      <c r="JW1404" s="4"/>
      <c r="JX1404" s="6"/>
      <c r="JY1404" s="4"/>
      <c r="JZ1404" s="6"/>
      <c r="KA1404" s="5"/>
      <c r="KB1404" s="5"/>
      <c r="KC1404" s="4"/>
      <c r="KD1404" s="6"/>
      <c r="KE1404" s="4"/>
      <c r="KF1404" s="6"/>
      <c r="KG1404" s="5"/>
      <c r="KH1404" s="5"/>
      <c r="KI1404" s="4"/>
      <c r="KJ1404" s="6"/>
      <c r="KK1404" s="4"/>
      <c r="KL1404" s="6"/>
      <c r="KM1404" s="5"/>
      <c r="KN1404" s="5"/>
    </row>
    <row r="1405">
      <c r="A1405" s="3" t="s">
        <v>85</v>
      </c>
      <c r="B1405" s="3" t="s">
        <v>712</v>
      </c>
      <c r="C1405" s="3" t="s">
        <v>87</v>
      </c>
      <c r="D1405" s="3" t="s">
        <v>712</v>
      </c>
      <c r="E1405" s="3" t="s">
        <v>1081</v>
      </c>
      <c r="F1405" s="3" t="s">
        <v>104</v>
      </c>
      <c r="G1405" s="3" t="s">
        <v>104</v>
      </c>
      <c r="H1405" s="3" t="s">
        <v>104</v>
      </c>
      <c r="I1405" s="3" t="s">
        <v>1546</v>
      </c>
      <c r="J1405" s="3" t="s">
        <v>104</v>
      </c>
      <c r="K1405" s="4"/>
      <c r="L1405" s="4">
        <f>=ROUNDDOWN({0},0)</f>
      </c>
      <c r="M1405" s="4"/>
      <c r="N1405" s="5"/>
      <c r="O1405" s="4"/>
      <c r="P1405" s="4">
        <f>=ROUNDDOWN({0},0)</f>
      </c>
      <c r="Q1405" s="4"/>
      <c r="R1405" s="5"/>
      <c r="S1405" s="4"/>
      <c r="T1405" s="6"/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/>
      <c r="AF1405" s="6"/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  <c r="AW1405" s="4"/>
      <c r="AX1405" s="6"/>
      <c r="AY1405" s="4"/>
      <c r="AZ1405" s="6"/>
      <c r="BA1405" s="5"/>
      <c r="BB1405" s="5"/>
      <c r="BC1405" s="4"/>
      <c r="BD1405" s="6"/>
      <c r="BE1405" s="4"/>
      <c r="BF1405" s="6"/>
      <c r="BG1405" s="5"/>
      <c r="BH1405" s="5"/>
      <c r="BI1405" s="4"/>
      <c r="BJ1405" s="6"/>
      <c r="BK1405" s="4"/>
      <c r="BL1405" s="6"/>
      <c r="BM1405" s="5"/>
      <c r="BN1405" s="5"/>
      <c r="BO1405" s="4"/>
      <c r="BP1405" s="6"/>
      <c r="BQ1405" s="4"/>
      <c r="BR1405" s="6"/>
      <c r="BS1405" s="5"/>
      <c r="BT1405" s="5"/>
      <c r="BU1405" s="4"/>
      <c r="BV1405" s="6"/>
      <c r="BW1405" s="4"/>
      <c r="BX1405" s="6"/>
      <c r="BY1405" s="5"/>
      <c r="BZ1405" s="5"/>
      <c r="CA1405" s="4"/>
      <c r="CB1405" s="6"/>
      <c r="CC1405" s="4"/>
      <c r="CD1405" s="6"/>
      <c r="CE1405" s="5"/>
      <c r="CF1405" s="5"/>
      <c r="CG1405" s="4"/>
      <c r="CH1405" s="6"/>
      <c r="CI1405" s="4"/>
      <c r="CJ1405" s="6"/>
      <c r="CK1405" s="5"/>
      <c r="CL1405" s="5"/>
      <c r="CM1405" s="4"/>
      <c r="CN1405" s="6"/>
      <c r="CO1405" s="4"/>
      <c r="CP1405" s="6"/>
      <c r="CQ1405" s="5"/>
      <c r="CR1405" s="5"/>
      <c r="CS1405" s="4"/>
      <c r="CT1405" s="6"/>
      <c r="CU1405" s="4"/>
      <c r="CV1405" s="6"/>
      <c r="CW1405" s="5"/>
      <c r="CX1405" s="5"/>
      <c r="CY1405" s="4"/>
      <c r="CZ1405" s="6"/>
      <c r="DA1405" s="4"/>
      <c r="DB1405" s="6"/>
      <c r="DC1405" s="5"/>
      <c r="DD1405" s="5"/>
      <c r="DE1405" s="4"/>
      <c r="DF1405" s="6"/>
      <c r="DG1405" s="4"/>
      <c r="DH1405" s="6"/>
      <c r="DI1405" s="5"/>
      <c r="DJ1405" s="5"/>
      <c r="DK1405" s="4"/>
      <c r="DL1405" s="6"/>
      <c r="DM1405" s="4"/>
      <c r="DN1405" s="6"/>
      <c r="DO1405" s="5"/>
      <c r="DP1405" s="5"/>
      <c r="DQ1405" s="4"/>
      <c r="DR1405" s="6"/>
      <c r="DS1405" s="4"/>
      <c r="DT1405" s="6"/>
      <c r="DU1405" s="5"/>
      <c r="DV1405" s="5"/>
      <c r="DW1405" s="4"/>
      <c r="DX1405" s="6"/>
      <c r="DY1405" s="4"/>
      <c r="DZ1405" s="6"/>
      <c r="EA1405" s="5"/>
      <c r="EB1405" s="5"/>
      <c r="EC1405" s="4"/>
      <c r="ED1405" s="6"/>
      <c r="EE1405" s="4"/>
      <c r="EF1405" s="6"/>
      <c r="EG1405" s="5"/>
      <c r="EH1405" s="5"/>
      <c r="EI1405" s="4"/>
      <c r="EJ1405" s="6"/>
      <c r="EK1405" s="4"/>
      <c r="EL1405" s="6"/>
      <c r="EM1405" s="5"/>
      <c r="EN1405" s="5"/>
      <c r="EO1405" s="4"/>
      <c r="EP1405" s="6"/>
      <c r="EQ1405" s="4"/>
      <c r="ER1405" s="6"/>
      <c r="ES1405" s="5"/>
      <c r="ET1405" s="5"/>
      <c r="EU1405" s="4"/>
      <c r="EV1405" s="6"/>
      <c r="EW1405" s="4"/>
      <c r="EX1405" s="6"/>
      <c r="EY1405" s="5"/>
      <c r="EZ1405" s="5"/>
      <c r="FA1405" s="4"/>
      <c r="FB1405" s="6"/>
      <c r="FC1405" s="4"/>
      <c r="FD1405" s="6"/>
      <c r="FE1405" s="5"/>
      <c r="FF1405" s="5"/>
      <c r="FG1405" s="4"/>
      <c r="FH1405" s="6"/>
      <c r="FI1405" s="4"/>
      <c r="FJ1405" s="6"/>
      <c r="FK1405" s="5"/>
      <c r="FL1405" s="5"/>
      <c r="FM1405" s="4"/>
      <c r="FN1405" s="6"/>
      <c r="FO1405" s="4"/>
      <c r="FP1405" s="6"/>
      <c r="FQ1405" s="5"/>
      <c r="FR1405" s="5"/>
      <c r="FS1405" s="4"/>
      <c r="FT1405" s="6"/>
      <c r="FU1405" s="4"/>
      <c r="FV1405" s="6"/>
      <c r="FW1405" s="5"/>
      <c r="FX1405" s="5"/>
      <c r="FY1405" s="4"/>
      <c r="FZ1405" s="6"/>
      <c r="GA1405" s="4"/>
      <c r="GB1405" s="6"/>
      <c r="GC1405" s="5"/>
      <c r="GD1405" s="5"/>
      <c r="GE1405" s="4"/>
      <c r="GF1405" s="6"/>
      <c r="GG1405" s="4"/>
      <c r="GH1405" s="6"/>
      <c r="GI1405" s="5"/>
      <c r="GJ1405" s="5"/>
      <c r="GK1405" s="4"/>
      <c r="GL1405" s="6"/>
      <c r="GM1405" s="4"/>
      <c r="GN1405" s="6"/>
      <c r="GO1405" s="5"/>
      <c r="GP1405" s="5"/>
      <c r="GQ1405" s="4"/>
      <c r="GR1405" s="6"/>
      <c r="GS1405" s="4"/>
      <c r="GT1405" s="6"/>
      <c r="GU1405" s="5"/>
      <c r="GV1405" s="5"/>
      <c r="GW1405" s="4"/>
      <c r="GX1405" s="6"/>
      <c r="GY1405" s="4"/>
      <c r="GZ1405" s="6"/>
      <c r="HA1405" s="5"/>
      <c r="HB1405" s="5"/>
      <c r="HC1405" s="4"/>
      <c r="HD1405" s="6"/>
      <c r="HE1405" s="4"/>
      <c r="HF1405" s="6"/>
      <c r="HG1405" s="5"/>
      <c r="HH1405" s="5"/>
      <c r="HI1405" s="4"/>
      <c r="HJ1405" s="6"/>
      <c r="HK1405" s="4"/>
      <c r="HL1405" s="6"/>
      <c r="HM1405" s="5"/>
      <c r="HN1405" s="5"/>
      <c r="HO1405" s="4"/>
      <c r="HP1405" s="6"/>
      <c r="HQ1405" s="4"/>
      <c r="HR1405" s="6"/>
      <c r="HS1405" s="5"/>
      <c r="HT1405" s="5"/>
      <c r="HU1405" s="4"/>
      <c r="HV1405" s="6"/>
      <c r="HW1405" s="4"/>
      <c r="HX1405" s="6"/>
      <c r="HY1405" s="5"/>
      <c r="HZ1405" s="5"/>
      <c r="IA1405" s="4"/>
      <c r="IB1405" s="6"/>
      <c r="IC1405" s="4"/>
      <c r="ID1405" s="6"/>
      <c r="IE1405" s="5"/>
      <c r="IF1405" s="5"/>
      <c r="IG1405" s="4"/>
      <c r="IH1405" s="6"/>
      <c r="II1405" s="4"/>
      <c r="IJ1405" s="6"/>
      <c r="IK1405" s="5"/>
      <c r="IL1405" s="5"/>
      <c r="IM1405" s="4"/>
      <c r="IN1405" s="6"/>
      <c r="IO1405" s="4"/>
      <c r="IP1405" s="6"/>
      <c r="IQ1405" s="5"/>
      <c r="IR1405" s="5"/>
      <c r="IS1405" s="4"/>
      <c r="IT1405" s="6"/>
      <c r="IU1405" s="4"/>
      <c r="IV1405" s="6"/>
      <c r="IW1405" s="5"/>
      <c r="IX1405" s="5"/>
      <c r="IY1405" s="4"/>
      <c r="IZ1405" s="6"/>
      <c r="JA1405" s="4"/>
      <c r="JB1405" s="6"/>
      <c r="JC1405" s="5"/>
      <c r="JD1405" s="5"/>
      <c r="JE1405" s="4"/>
      <c r="JF1405" s="6"/>
      <c r="JG1405" s="4"/>
      <c r="JH1405" s="6"/>
      <c r="JI1405" s="5"/>
      <c r="JJ1405" s="5"/>
      <c r="JK1405" s="4"/>
      <c r="JL1405" s="6"/>
      <c r="JM1405" s="4"/>
      <c r="JN1405" s="6"/>
      <c r="JO1405" s="5"/>
      <c r="JP1405" s="5"/>
      <c r="JQ1405" s="4"/>
      <c r="JR1405" s="6"/>
      <c r="JS1405" s="4"/>
      <c r="JT1405" s="6"/>
      <c r="JU1405" s="5"/>
      <c r="JV1405" s="5"/>
      <c r="JW1405" s="4"/>
      <c r="JX1405" s="6"/>
      <c r="JY1405" s="4"/>
      <c r="JZ1405" s="6"/>
      <c r="KA1405" s="5"/>
      <c r="KB1405" s="5"/>
      <c r="KC1405" s="4"/>
      <c r="KD1405" s="6"/>
      <c r="KE1405" s="4"/>
      <c r="KF1405" s="6"/>
      <c r="KG1405" s="5"/>
      <c r="KH1405" s="5"/>
      <c r="KI1405" s="4"/>
      <c r="KJ1405" s="6"/>
      <c r="KK1405" s="4"/>
      <c r="KL1405" s="6"/>
      <c r="KM1405" s="5"/>
      <c r="KN1405" s="5"/>
    </row>
    <row r="1406">
      <c r="A1406" s="3" t="s">
        <v>85</v>
      </c>
      <c r="B1406" s="3" t="s">
        <v>712</v>
      </c>
      <c r="C1406" s="3" t="s">
        <v>87</v>
      </c>
      <c r="D1406" s="3" t="s">
        <v>712</v>
      </c>
      <c r="E1406" s="3" t="s">
        <v>140</v>
      </c>
      <c r="F1406" s="3" t="s">
        <v>104</v>
      </c>
      <c r="G1406" s="3" t="s">
        <v>104</v>
      </c>
      <c r="H1406" s="3" t="s">
        <v>104</v>
      </c>
      <c r="I1406" s="3" t="s">
        <v>1546</v>
      </c>
      <c r="J1406" s="3" t="s">
        <v>104</v>
      </c>
      <c r="K1406" s="4"/>
      <c r="L1406" s="4">
        <f>=ROUNDDOWN({0},0)</f>
      </c>
      <c r="M1406" s="4"/>
      <c r="N1406" s="5"/>
      <c r="O1406" s="4"/>
      <c r="P1406" s="4">
        <f>=ROUNDDOWN({0},0)</f>
      </c>
      <c r="Q1406" s="4"/>
      <c r="R1406" s="5"/>
      <c r="S1406" s="4"/>
      <c r="T1406" s="6"/>
      <c r="U1406" s="4"/>
      <c r="V1406" s="6"/>
      <c r="W1406" s="5"/>
      <c r="X1406" s="5"/>
      <c r="Y1406" s="4"/>
      <c r="Z1406" s="6"/>
      <c r="AA1406" s="4"/>
      <c r="AB1406" s="6"/>
      <c r="AC1406" s="5"/>
      <c r="AD1406" s="5"/>
      <c r="AE1406" s="4"/>
      <c r="AF1406" s="6"/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  <c r="AW1406" s="4"/>
      <c r="AX1406" s="6"/>
      <c r="AY1406" s="4"/>
      <c r="AZ1406" s="6"/>
      <c r="BA1406" s="5"/>
      <c r="BB1406" s="5"/>
      <c r="BC1406" s="4"/>
      <c r="BD1406" s="6"/>
      <c r="BE1406" s="4"/>
      <c r="BF1406" s="6"/>
      <c r="BG1406" s="5"/>
      <c r="BH1406" s="5"/>
      <c r="BI1406" s="4"/>
      <c r="BJ1406" s="6"/>
      <c r="BK1406" s="4"/>
      <c r="BL1406" s="6"/>
      <c r="BM1406" s="5"/>
      <c r="BN1406" s="5"/>
      <c r="BO1406" s="4"/>
      <c r="BP1406" s="6"/>
      <c r="BQ1406" s="4"/>
      <c r="BR1406" s="6"/>
      <c r="BS1406" s="5"/>
      <c r="BT1406" s="5"/>
      <c r="BU1406" s="4"/>
      <c r="BV1406" s="6"/>
      <c r="BW1406" s="4"/>
      <c r="BX1406" s="6"/>
      <c r="BY1406" s="5"/>
      <c r="BZ1406" s="5"/>
      <c r="CA1406" s="4"/>
      <c r="CB1406" s="6"/>
      <c r="CC1406" s="4"/>
      <c r="CD1406" s="6"/>
      <c r="CE1406" s="5"/>
      <c r="CF1406" s="5"/>
      <c r="CG1406" s="4"/>
      <c r="CH1406" s="6"/>
      <c r="CI1406" s="4"/>
      <c r="CJ1406" s="6"/>
      <c r="CK1406" s="5"/>
      <c r="CL1406" s="5"/>
      <c r="CM1406" s="4"/>
      <c r="CN1406" s="6"/>
      <c r="CO1406" s="4"/>
      <c r="CP1406" s="6"/>
      <c r="CQ1406" s="5"/>
      <c r="CR1406" s="5"/>
      <c r="CS1406" s="4"/>
      <c r="CT1406" s="6"/>
      <c r="CU1406" s="4"/>
      <c r="CV1406" s="6"/>
      <c r="CW1406" s="5"/>
      <c r="CX1406" s="5"/>
      <c r="CY1406" s="4"/>
      <c r="CZ1406" s="6"/>
      <c r="DA1406" s="4"/>
      <c r="DB1406" s="6"/>
      <c r="DC1406" s="5"/>
      <c r="DD1406" s="5"/>
      <c r="DE1406" s="4"/>
      <c r="DF1406" s="6"/>
      <c r="DG1406" s="4"/>
      <c r="DH1406" s="6"/>
      <c r="DI1406" s="5"/>
      <c r="DJ1406" s="5"/>
      <c r="DK1406" s="4"/>
      <c r="DL1406" s="6"/>
      <c r="DM1406" s="4"/>
      <c r="DN1406" s="6"/>
      <c r="DO1406" s="5"/>
      <c r="DP1406" s="5"/>
      <c r="DQ1406" s="4"/>
      <c r="DR1406" s="6"/>
      <c r="DS1406" s="4"/>
      <c r="DT1406" s="6"/>
      <c r="DU1406" s="5"/>
      <c r="DV1406" s="5"/>
      <c r="DW1406" s="4"/>
      <c r="DX1406" s="6"/>
      <c r="DY1406" s="4"/>
      <c r="DZ1406" s="6"/>
      <c r="EA1406" s="5"/>
      <c r="EB1406" s="5"/>
      <c r="EC1406" s="4"/>
      <c r="ED1406" s="6"/>
      <c r="EE1406" s="4"/>
      <c r="EF1406" s="6"/>
      <c r="EG1406" s="5"/>
      <c r="EH1406" s="5"/>
      <c r="EI1406" s="4"/>
      <c r="EJ1406" s="6"/>
      <c r="EK1406" s="4"/>
      <c r="EL1406" s="6"/>
      <c r="EM1406" s="5"/>
      <c r="EN1406" s="5"/>
      <c r="EO1406" s="4"/>
      <c r="EP1406" s="6"/>
      <c r="EQ1406" s="4"/>
      <c r="ER1406" s="6"/>
      <c r="ES1406" s="5"/>
      <c r="ET1406" s="5"/>
      <c r="EU1406" s="4"/>
      <c r="EV1406" s="6"/>
      <c r="EW1406" s="4"/>
      <c r="EX1406" s="6"/>
      <c r="EY1406" s="5"/>
      <c r="EZ1406" s="5"/>
      <c r="FA1406" s="4"/>
      <c r="FB1406" s="6"/>
      <c r="FC1406" s="4"/>
      <c r="FD1406" s="6"/>
      <c r="FE1406" s="5"/>
      <c r="FF1406" s="5"/>
      <c r="FG1406" s="4"/>
      <c r="FH1406" s="6"/>
      <c r="FI1406" s="4"/>
      <c r="FJ1406" s="6"/>
      <c r="FK1406" s="5"/>
      <c r="FL1406" s="5"/>
      <c r="FM1406" s="4"/>
      <c r="FN1406" s="6"/>
      <c r="FO1406" s="4"/>
      <c r="FP1406" s="6"/>
      <c r="FQ1406" s="5"/>
      <c r="FR1406" s="5"/>
      <c r="FS1406" s="4"/>
      <c r="FT1406" s="6"/>
      <c r="FU1406" s="4"/>
      <c r="FV1406" s="6"/>
      <c r="FW1406" s="5"/>
      <c r="FX1406" s="5"/>
      <c r="FY1406" s="4"/>
      <c r="FZ1406" s="6"/>
      <c r="GA1406" s="4"/>
      <c r="GB1406" s="6"/>
      <c r="GC1406" s="5"/>
      <c r="GD1406" s="5"/>
      <c r="GE1406" s="4"/>
      <c r="GF1406" s="6"/>
      <c r="GG1406" s="4"/>
      <c r="GH1406" s="6"/>
      <c r="GI1406" s="5"/>
      <c r="GJ1406" s="5"/>
      <c r="GK1406" s="4"/>
      <c r="GL1406" s="6"/>
      <c r="GM1406" s="4"/>
      <c r="GN1406" s="6"/>
      <c r="GO1406" s="5"/>
      <c r="GP1406" s="5"/>
      <c r="GQ1406" s="4"/>
      <c r="GR1406" s="6"/>
      <c r="GS1406" s="4"/>
      <c r="GT1406" s="6"/>
      <c r="GU1406" s="5"/>
      <c r="GV1406" s="5"/>
      <c r="GW1406" s="4"/>
      <c r="GX1406" s="6"/>
      <c r="GY1406" s="4"/>
      <c r="GZ1406" s="6"/>
      <c r="HA1406" s="5"/>
      <c r="HB1406" s="5"/>
      <c r="HC1406" s="4"/>
      <c r="HD1406" s="6"/>
      <c r="HE1406" s="4"/>
      <c r="HF1406" s="6"/>
      <c r="HG1406" s="5"/>
      <c r="HH1406" s="5"/>
      <c r="HI1406" s="4"/>
      <c r="HJ1406" s="6"/>
      <c r="HK1406" s="4"/>
      <c r="HL1406" s="6"/>
      <c r="HM1406" s="5"/>
      <c r="HN1406" s="5"/>
      <c r="HO1406" s="4"/>
      <c r="HP1406" s="6"/>
      <c r="HQ1406" s="4"/>
      <c r="HR1406" s="6"/>
      <c r="HS1406" s="5"/>
      <c r="HT1406" s="5"/>
      <c r="HU1406" s="4"/>
      <c r="HV1406" s="6"/>
      <c r="HW1406" s="4"/>
      <c r="HX1406" s="6"/>
      <c r="HY1406" s="5"/>
      <c r="HZ1406" s="5"/>
      <c r="IA1406" s="4"/>
      <c r="IB1406" s="6"/>
      <c r="IC1406" s="4"/>
      <c r="ID1406" s="6"/>
      <c r="IE1406" s="5"/>
      <c r="IF1406" s="5"/>
      <c r="IG1406" s="4"/>
      <c r="IH1406" s="6"/>
      <c r="II1406" s="4"/>
      <c r="IJ1406" s="6"/>
      <c r="IK1406" s="5"/>
      <c r="IL1406" s="5"/>
      <c r="IM1406" s="4"/>
      <c r="IN1406" s="6"/>
      <c r="IO1406" s="4"/>
      <c r="IP1406" s="6"/>
      <c r="IQ1406" s="5"/>
      <c r="IR1406" s="5"/>
      <c r="IS1406" s="4"/>
      <c r="IT1406" s="6"/>
      <c r="IU1406" s="4"/>
      <c r="IV1406" s="6"/>
      <c r="IW1406" s="5"/>
      <c r="IX1406" s="5"/>
      <c r="IY1406" s="4"/>
      <c r="IZ1406" s="6"/>
      <c r="JA1406" s="4"/>
      <c r="JB1406" s="6"/>
      <c r="JC1406" s="5"/>
      <c r="JD1406" s="5"/>
      <c r="JE1406" s="4"/>
      <c r="JF1406" s="6"/>
      <c r="JG1406" s="4"/>
      <c r="JH1406" s="6"/>
      <c r="JI1406" s="5"/>
      <c r="JJ1406" s="5"/>
      <c r="JK1406" s="4"/>
      <c r="JL1406" s="6"/>
      <c r="JM1406" s="4"/>
      <c r="JN1406" s="6"/>
      <c r="JO1406" s="5"/>
      <c r="JP1406" s="5"/>
      <c r="JQ1406" s="4"/>
      <c r="JR1406" s="6"/>
      <c r="JS1406" s="4"/>
      <c r="JT1406" s="6"/>
      <c r="JU1406" s="5"/>
      <c r="JV1406" s="5"/>
      <c r="JW1406" s="4"/>
      <c r="JX1406" s="6"/>
      <c r="JY1406" s="4"/>
      <c r="JZ1406" s="6"/>
      <c r="KA1406" s="5"/>
      <c r="KB1406" s="5"/>
      <c r="KC1406" s="4"/>
      <c r="KD1406" s="6"/>
      <c r="KE1406" s="4"/>
      <c r="KF1406" s="6"/>
      <c r="KG1406" s="5"/>
      <c r="KH1406" s="5"/>
      <c r="KI1406" s="4"/>
      <c r="KJ1406" s="6"/>
      <c r="KK1406" s="4"/>
      <c r="KL1406" s="6"/>
      <c r="KM1406" s="5"/>
      <c r="KN1406" s="5"/>
    </row>
    <row r="1407">
      <c r="A1407" s="3" t="s">
        <v>85</v>
      </c>
      <c r="B1407" s="3" t="s">
        <v>712</v>
      </c>
      <c r="C1407" s="3" t="s">
        <v>87</v>
      </c>
      <c r="D1407" s="3" t="s">
        <v>712</v>
      </c>
      <c r="E1407" s="3" t="s">
        <v>971</v>
      </c>
      <c r="F1407" s="3" t="s">
        <v>104</v>
      </c>
      <c r="G1407" s="3" t="s">
        <v>104</v>
      </c>
      <c r="H1407" s="3" t="s">
        <v>104</v>
      </c>
      <c r="I1407" s="3" t="s">
        <v>1311</v>
      </c>
      <c r="J1407" s="3" t="s">
        <v>104</v>
      </c>
      <c r="K1407" s="4"/>
      <c r="L1407" s="4">
        <f>=ROUNDDOWN({0},0)</f>
      </c>
      <c r="M1407" s="4"/>
      <c r="N1407" s="5"/>
      <c r="O1407" s="4"/>
      <c r="P1407" s="4">
        <f>=ROUNDDOWN({0},0)</f>
      </c>
      <c r="Q1407" s="4"/>
      <c r="R1407" s="5"/>
      <c r="S1407" s="4"/>
      <c r="T1407" s="6"/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/>
      <c r="AF1407" s="6"/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  <c r="AW1407" s="4"/>
      <c r="AX1407" s="6"/>
      <c r="AY1407" s="4"/>
      <c r="AZ1407" s="6"/>
      <c r="BA1407" s="5"/>
      <c r="BB1407" s="5"/>
      <c r="BC1407" s="4"/>
      <c r="BD1407" s="6"/>
      <c r="BE1407" s="4"/>
      <c r="BF1407" s="6"/>
      <c r="BG1407" s="5"/>
      <c r="BH1407" s="5"/>
      <c r="BI1407" s="4"/>
      <c r="BJ1407" s="6"/>
      <c r="BK1407" s="4"/>
      <c r="BL1407" s="6"/>
      <c r="BM1407" s="5"/>
      <c r="BN1407" s="5"/>
      <c r="BO1407" s="4"/>
      <c r="BP1407" s="6"/>
      <c r="BQ1407" s="4"/>
      <c r="BR1407" s="6"/>
      <c r="BS1407" s="5"/>
      <c r="BT1407" s="5"/>
      <c r="BU1407" s="4"/>
      <c r="BV1407" s="6"/>
      <c r="BW1407" s="4"/>
      <c r="BX1407" s="6"/>
      <c r="BY1407" s="5"/>
      <c r="BZ1407" s="5"/>
      <c r="CA1407" s="4"/>
      <c r="CB1407" s="6"/>
      <c r="CC1407" s="4"/>
      <c r="CD1407" s="6"/>
      <c r="CE1407" s="5"/>
      <c r="CF1407" s="5"/>
      <c r="CG1407" s="4"/>
      <c r="CH1407" s="6"/>
      <c r="CI1407" s="4"/>
      <c r="CJ1407" s="6"/>
      <c r="CK1407" s="5"/>
      <c r="CL1407" s="5"/>
      <c r="CM1407" s="4"/>
      <c r="CN1407" s="6"/>
      <c r="CO1407" s="4"/>
      <c r="CP1407" s="6"/>
      <c r="CQ1407" s="5"/>
      <c r="CR1407" s="5"/>
      <c r="CS1407" s="4"/>
      <c r="CT1407" s="6"/>
      <c r="CU1407" s="4"/>
      <c r="CV1407" s="6"/>
      <c r="CW1407" s="5"/>
      <c r="CX1407" s="5"/>
      <c r="CY1407" s="4"/>
      <c r="CZ1407" s="6"/>
      <c r="DA1407" s="4"/>
      <c r="DB1407" s="6"/>
      <c r="DC1407" s="5"/>
      <c r="DD1407" s="5"/>
      <c r="DE1407" s="4"/>
      <c r="DF1407" s="6"/>
      <c r="DG1407" s="4"/>
      <c r="DH1407" s="6"/>
      <c r="DI1407" s="5"/>
      <c r="DJ1407" s="5"/>
      <c r="DK1407" s="4"/>
      <c r="DL1407" s="6"/>
      <c r="DM1407" s="4"/>
      <c r="DN1407" s="6"/>
      <c r="DO1407" s="5"/>
      <c r="DP1407" s="5"/>
      <c r="DQ1407" s="4"/>
      <c r="DR1407" s="6"/>
      <c r="DS1407" s="4"/>
      <c r="DT1407" s="6"/>
      <c r="DU1407" s="5"/>
      <c r="DV1407" s="5"/>
      <c r="DW1407" s="4"/>
      <c r="DX1407" s="6"/>
      <c r="DY1407" s="4"/>
      <c r="DZ1407" s="6"/>
      <c r="EA1407" s="5"/>
      <c r="EB1407" s="5"/>
      <c r="EC1407" s="4"/>
      <c r="ED1407" s="6"/>
      <c r="EE1407" s="4"/>
      <c r="EF1407" s="6"/>
      <c r="EG1407" s="5"/>
      <c r="EH1407" s="5"/>
      <c r="EI1407" s="4"/>
      <c r="EJ1407" s="6"/>
      <c r="EK1407" s="4"/>
      <c r="EL1407" s="6"/>
      <c r="EM1407" s="5"/>
      <c r="EN1407" s="5"/>
      <c r="EO1407" s="4"/>
      <c r="EP1407" s="6"/>
      <c r="EQ1407" s="4"/>
      <c r="ER1407" s="6"/>
      <c r="ES1407" s="5"/>
      <c r="ET1407" s="5"/>
      <c r="EU1407" s="4"/>
      <c r="EV1407" s="6"/>
      <c r="EW1407" s="4"/>
      <c r="EX1407" s="6"/>
      <c r="EY1407" s="5"/>
      <c r="EZ1407" s="5"/>
      <c r="FA1407" s="4"/>
      <c r="FB1407" s="6"/>
      <c r="FC1407" s="4"/>
      <c r="FD1407" s="6"/>
      <c r="FE1407" s="5"/>
      <c r="FF1407" s="5"/>
      <c r="FG1407" s="4"/>
      <c r="FH1407" s="6"/>
      <c r="FI1407" s="4"/>
      <c r="FJ1407" s="6"/>
      <c r="FK1407" s="5"/>
      <c r="FL1407" s="5"/>
      <c r="FM1407" s="4"/>
      <c r="FN1407" s="6"/>
      <c r="FO1407" s="4"/>
      <c r="FP1407" s="6"/>
      <c r="FQ1407" s="5"/>
      <c r="FR1407" s="5"/>
      <c r="FS1407" s="4"/>
      <c r="FT1407" s="6"/>
      <c r="FU1407" s="4"/>
      <c r="FV1407" s="6"/>
      <c r="FW1407" s="5"/>
      <c r="FX1407" s="5"/>
      <c r="FY1407" s="4"/>
      <c r="FZ1407" s="6"/>
      <c r="GA1407" s="4"/>
      <c r="GB1407" s="6"/>
      <c r="GC1407" s="5"/>
      <c r="GD1407" s="5"/>
      <c r="GE1407" s="4"/>
      <c r="GF1407" s="6"/>
      <c r="GG1407" s="4"/>
      <c r="GH1407" s="6"/>
      <c r="GI1407" s="5"/>
      <c r="GJ1407" s="5"/>
      <c r="GK1407" s="4"/>
      <c r="GL1407" s="6"/>
      <c r="GM1407" s="4"/>
      <c r="GN1407" s="6"/>
      <c r="GO1407" s="5"/>
      <c r="GP1407" s="5"/>
      <c r="GQ1407" s="4"/>
      <c r="GR1407" s="6"/>
      <c r="GS1407" s="4"/>
      <c r="GT1407" s="6"/>
      <c r="GU1407" s="5"/>
      <c r="GV1407" s="5"/>
      <c r="GW1407" s="4"/>
      <c r="GX1407" s="6"/>
      <c r="GY1407" s="4"/>
      <c r="GZ1407" s="6"/>
      <c r="HA1407" s="5"/>
      <c r="HB1407" s="5"/>
      <c r="HC1407" s="4"/>
      <c r="HD1407" s="6"/>
      <c r="HE1407" s="4"/>
      <c r="HF1407" s="6"/>
      <c r="HG1407" s="5"/>
      <c r="HH1407" s="5"/>
      <c r="HI1407" s="4"/>
      <c r="HJ1407" s="6"/>
      <c r="HK1407" s="4"/>
      <c r="HL1407" s="6"/>
      <c r="HM1407" s="5"/>
      <c r="HN1407" s="5"/>
      <c r="HO1407" s="4"/>
      <c r="HP1407" s="6"/>
      <c r="HQ1407" s="4"/>
      <c r="HR1407" s="6"/>
      <c r="HS1407" s="5"/>
      <c r="HT1407" s="5"/>
      <c r="HU1407" s="4"/>
      <c r="HV1407" s="6"/>
      <c r="HW1407" s="4"/>
      <c r="HX1407" s="6"/>
      <c r="HY1407" s="5"/>
      <c r="HZ1407" s="5"/>
      <c r="IA1407" s="4"/>
      <c r="IB1407" s="6"/>
      <c r="IC1407" s="4"/>
      <c r="ID1407" s="6"/>
      <c r="IE1407" s="5"/>
      <c r="IF1407" s="5"/>
      <c r="IG1407" s="4"/>
      <c r="IH1407" s="6"/>
      <c r="II1407" s="4"/>
      <c r="IJ1407" s="6"/>
      <c r="IK1407" s="5"/>
      <c r="IL1407" s="5"/>
      <c r="IM1407" s="4"/>
      <c r="IN1407" s="6"/>
      <c r="IO1407" s="4"/>
      <c r="IP1407" s="6"/>
      <c r="IQ1407" s="5"/>
      <c r="IR1407" s="5"/>
      <c r="IS1407" s="4"/>
      <c r="IT1407" s="6"/>
      <c r="IU1407" s="4"/>
      <c r="IV1407" s="6"/>
      <c r="IW1407" s="5"/>
      <c r="IX1407" s="5"/>
      <c r="IY1407" s="4"/>
      <c r="IZ1407" s="6"/>
      <c r="JA1407" s="4"/>
      <c r="JB1407" s="6"/>
      <c r="JC1407" s="5"/>
      <c r="JD1407" s="5"/>
      <c r="JE1407" s="4"/>
      <c r="JF1407" s="6"/>
      <c r="JG1407" s="4"/>
      <c r="JH1407" s="6"/>
      <c r="JI1407" s="5"/>
      <c r="JJ1407" s="5"/>
      <c r="JK1407" s="4"/>
      <c r="JL1407" s="6"/>
      <c r="JM1407" s="4"/>
      <c r="JN1407" s="6"/>
      <c r="JO1407" s="5"/>
      <c r="JP1407" s="5"/>
      <c r="JQ1407" s="4"/>
      <c r="JR1407" s="6"/>
      <c r="JS1407" s="4"/>
      <c r="JT1407" s="6"/>
      <c r="JU1407" s="5"/>
      <c r="JV1407" s="5"/>
      <c r="JW1407" s="4"/>
      <c r="JX1407" s="6"/>
      <c r="JY1407" s="4"/>
      <c r="JZ1407" s="6"/>
      <c r="KA1407" s="5"/>
      <c r="KB1407" s="5"/>
      <c r="KC1407" s="4"/>
      <c r="KD1407" s="6"/>
      <c r="KE1407" s="4"/>
      <c r="KF1407" s="6"/>
      <c r="KG1407" s="5"/>
      <c r="KH1407" s="5"/>
      <c r="KI1407" s="4"/>
      <c r="KJ1407" s="6"/>
      <c r="KK1407" s="4"/>
      <c r="KL1407" s="6"/>
      <c r="KM1407" s="5"/>
      <c r="KN1407" s="5"/>
    </row>
    <row r="1408">
      <c r="A1408" s="3" t="s">
        <v>85</v>
      </c>
      <c r="B1408" s="3" t="s">
        <v>712</v>
      </c>
      <c r="C1408" s="3" t="s">
        <v>87</v>
      </c>
      <c r="D1408" s="3" t="s">
        <v>712</v>
      </c>
      <c r="E1408" s="3" t="s">
        <v>973</v>
      </c>
      <c r="F1408" s="3" t="s">
        <v>104</v>
      </c>
      <c r="G1408" s="3" t="s">
        <v>104</v>
      </c>
      <c r="H1408" s="3" t="s">
        <v>104</v>
      </c>
      <c r="I1408" s="3" t="s">
        <v>1311</v>
      </c>
      <c r="J1408" s="3" t="s">
        <v>104</v>
      </c>
      <c r="K1408" s="4"/>
      <c r="L1408" s="4">
        <f>=ROUNDDOWN({0},0)</f>
      </c>
      <c r="M1408" s="4"/>
      <c r="N1408" s="5"/>
      <c r="O1408" s="4"/>
      <c r="P1408" s="4">
        <f>=ROUNDDOWN({0},0)</f>
      </c>
      <c r="Q1408" s="4"/>
      <c r="R1408" s="5"/>
      <c r="S1408" s="4"/>
      <c r="T1408" s="6"/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/>
      <c r="AF1408" s="6"/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  <c r="AW1408" s="4"/>
      <c r="AX1408" s="6"/>
      <c r="AY1408" s="4"/>
      <c r="AZ1408" s="6"/>
      <c r="BA1408" s="5"/>
      <c r="BB1408" s="5"/>
      <c r="BC1408" s="4"/>
      <c r="BD1408" s="6"/>
      <c r="BE1408" s="4"/>
      <c r="BF1408" s="6"/>
      <c r="BG1408" s="5"/>
      <c r="BH1408" s="5"/>
      <c r="BI1408" s="4"/>
      <c r="BJ1408" s="6"/>
      <c r="BK1408" s="4"/>
      <c r="BL1408" s="6"/>
      <c r="BM1408" s="5"/>
      <c r="BN1408" s="5"/>
      <c r="BO1408" s="4"/>
      <c r="BP1408" s="6"/>
      <c r="BQ1408" s="4"/>
      <c r="BR1408" s="6"/>
      <c r="BS1408" s="5"/>
      <c r="BT1408" s="5"/>
      <c r="BU1408" s="4"/>
      <c r="BV1408" s="6"/>
      <c r="BW1408" s="4"/>
      <c r="BX1408" s="6"/>
      <c r="BY1408" s="5"/>
      <c r="BZ1408" s="5"/>
      <c r="CA1408" s="4"/>
      <c r="CB1408" s="6"/>
      <c r="CC1408" s="4"/>
      <c r="CD1408" s="6"/>
      <c r="CE1408" s="5"/>
      <c r="CF1408" s="5"/>
      <c r="CG1408" s="4"/>
      <c r="CH1408" s="6"/>
      <c r="CI1408" s="4"/>
      <c r="CJ1408" s="6"/>
      <c r="CK1408" s="5"/>
      <c r="CL1408" s="5"/>
      <c r="CM1408" s="4"/>
      <c r="CN1408" s="6"/>
      <c r="CO1408" s="4"/>
      <c r="CP1408" s="6"/>
      <c r="CQ1408" s="5"/>
      <c r="CR1408" s="5"/>
      <c r="CS1408" s="4"/>
      <c r="CT1408" s="6"/>
      <c r="CU1408" s="4"/>
      <c r="CV1408" s="6"/>
      <c r="CW1408" s="5"/>
      <c r="CX1408" s="5"/>
      <c r="CY1408" s="4"/>
      <c r="CZ1408" s="6"/>
      <c r="DA1408" s="4"/>
      <c r="DB1408" s="6"/>
      <c r="DC1408" s="5"/>
      <c r="DD1408" s="5"/>
      <c r="DE1408" s="4"/>
      <c r="DF1408" s="6"/>
      <c r="DG1408" s="4"/>
      <c r="DH1408" s="6"/>
      <c r="DI1408" s="5"/>
      <c r="DJ1408" s="5"/>
      <c r="DK1408" s="4"/>
      <c r="DL1408" s="6"/>
      <c r="DM1408" s="4"/>
      <c r="DN1408" s="6"/>
      <c r="DO1408" s="5"/>
      <c r="DP1408" s="5"/>
      <c r="DQ1408" s="4"/>
      <c r="DR1408" s="6"/>
      <c r="DS1408" s="4"/>
      <c r="DT1408" s="6"/>
      <c r="DU1408" s="5"/>
      <c r="DV1408" s="5"/>
      <c r="DW1408" s="4"/>
      <c r="DX1408" s="6"/>
      <c r="DY1408" s="4"/>
      <c r="DZ1408" s="6"/>
      <c r="EA1408" s="5"/>
      <c r="EB1408" s="5"/>
      <c r="EC1408" s="4"/>
      <c r="ED1408" s="6"/>
      <c r="EE1408" s="4"/>
      <c r="EF1408" s="6"/>
      <c r="EG1408" s="5"/>
      <c r="EH1408" s="5"/>
      <c r="EI1408" s="4"/>
      <c r="EJ1408" s="6"/>
      <c r="EK1408" s="4"/>
      <c r="EL1408" s="6"/>
      <c r="EM1408" s="5"/>
      <c r="EN1408" s="5"/>
      <c r="EO1408" s="4"/>
      <c r="EP1408" s="6"/>
      <c r="EQ1408" s="4"/>
      <c r="ER1408" s="6"/>
      <c r="ES1408" s="5"/>
      <c r="ET1408" s="5"/>
      <c r="EU1408" s="4"/>
      <c r="EV1408" s="6"/>
      <c r="EW1408" s="4"/>
      <c r="EX1408" s="6"/>
      <c r="EY1408" s="5"/>
      <c r="EZ1408" s="5"/>
      <c r="FA1408" s="4"/>
      <c r="FB1408" s="6"/>
      <c r="FC1408" s="4"/>
      <c r="FD1408" s="6"/>
      <c r="FE1408" s="5"/>
      <c r="FF1408" s="5"/>
      <c r="FG1408" s="4"/>
      <c r="FH1408" s="6"/>
      <c r="FI1408" s="4"/>
      <c r="FJ1408" s="6"/>
      <c r="FK1408" s="5"/>
      <c r="FL1408" s="5"/>
      <c r="FM1408" s="4"/>
      <c r="FN1408" s="6"/>
      <c r="FO1408" s="4"/>
      <c r="FP1408" s="6"/>
      <c r="FQ1408" s="5"/>
      <c r="FR1408" s="5"/>
      <c r="FS1408" s="4"/>
      <c r="FT1408" s="6"/>
      <c r="FU1408" s="4"/>
      <c r="FV1408" s="6"/>
      <c r="FW1408" s="5"/>
      <c r="FX1408" s="5"/>
      <c r="FY1408" s="4"/>
      <c r="FZ1408" s="6"/>
      <c r="GA1408" s="4"/>
      <c r="GB1408" s="6"/>
      <c r="GC1408" s="5"/>
      <c r="GD1408" s="5"/>
      <c r="GE1408" s="4"/>
      <c r="GF1408" s="6"/>
      <c r="GG1408" s="4"/>
      <c r="GH1408" s="6"/>
      <c r="GI1408" s="5"/>
      <c r="GJ1408" s="5"/>
      <c r="GK1408" s="4"/>
      <c r="GL1408" s="6"/>
      <c r="GM1408" s="4"/>
      <c r="GN1408" s="6"/>
      <c r="GO1408" s="5"/>
      <c r="GP1408" s="5"/>
      <c r="GQ1408" s="4"/>
      <c r="GR1408" s="6"/>
      <c r="GS1408" s="4"/>
      <c r="GT1408" s="6"/>
      <c r="GU1408" s="5"/>
      <c r="GV1408" s="5"/>
      <c r="GW1408" s="4"/>
      <c r="GX1408" s="6"/>
      <c r="GY1408" s="4"/>
      <c r="GZ1408" s="6"/>
      <c r="HA1408" s="5"/>
      <c r="HB1408" s="5"/>
      <c r="HC1408" s="4"/>
      <c r="HD1408" s="6"/>
      <c r="HE1408" s="4"/>
      <c r="HF1408" s="6"/>
      <c r="HG1408" s="5"/>
      <c r="HH1408" s="5"/>
      <c r="HI1408" s="4"/>
      <c r="HJ1408" s="6"/>
      <c r="HK1408" s="4"/>
      <c r="HL1408" s="6"/>
      <c r="HM1408" s="5"/>
      <c r="HN1408" s="5"/>
      <c r="HO1408" s="4"/>
      <c r="HP1408" s="6"/>
      <c r="HQ1408" s="4"/>
      <c r="HR1408" s="6"/>
      <c r="HS1408" s="5"/>
      <c r="HT1408" s="5"/>
      <c r="HU1408" s="4"/>
      <c r="HV1408" s="6"/>
      <c r="HW1408" s="4"/>
      <c r="HX1408" s="6"/>
      <c r="HY1408" s="5"/>
      <c r="HZ1408" s="5"/>
      <c r="IA1408" s="4"/>
      <c r="IB1408" s="6"/>
      <c r="IC1408" s="4"/>
      <c r="ID1408" s="6"/>
      <c r="IE1408" s="5"/>
      <c r="IF1408" s="5"/>
      <c r="IG1408" s="4"/>
      <c r="IH1408" s="6"/>
      <c r="II1408" s="4"/>
      <c r="IJ1408" s="6"/>
      <c r="IK1408" s="5"/>
      <c r="IL1408" s="5"/>
      <c r="IM1408" s="4"/>
      <c r="IN1408" s="6"/>
      <c r="IO1408" s="4"/>
      <c r="IP1408" s="6"/>
      <c r="IQ1408" s="5"/>
      <c r="IR1408" s="5"/>
      <c r="IS1408" s="4"/>
      <c r="IT1408" s="6"/>
      <c r="IU1408" s="4"/>
      <c r="IV1408" s="6"/>
      <c r="IW1408" s="5"/>
      <c r="IX1408" s="5"/>
      <c r="IY1408" s="4"/>
      <c r="IZ1408" s="6"/>
      <c r="JA1408" s="4"/>
      <c r="JB1408" s="6"/>
      <c r="JC1408" s="5"/>
      <c r="JD1408" s="5"/>
      <c r="JE1408" s="4"/>
      <c r="JF1408" s="6"/>
      <c r="JG1408" s="4"/>
      <c r="JH1408" s="6"/>
      <c r="JI1408" s="5"/>
      <c r="JJ1408" s="5"/>
      <c r="JK1408" s="4"/>
      <c r="JL1408" s="6"/>
      <c r="JM1408" s="4"/>
      <c r="JN1408" s="6"/>
      <c r="JO1408" s="5"/>
      <c r="JP1408" s="5"/>
      <c r="JQ1408" s="4"/>
      <c r="JR1408" s="6"/>
      <c r="JS1408" s="4"/>
      <c r="JT1408" s="6"/>
      <c r="JU1408" s="5"/>
      <c r="JV1408" s="5"/>
      <c r="JW1408" s="4"/>
      <c r="JX1408" s="6"/>
      <c r="JY1408" s="4"/>
      <c r="JZ1408" s="6"/>
      <c r="KA1408" s="5"/>
      <c r="KB1408" s="5"/>
      <c r="KC1408" s="4"/>
      <c r="KD1408" s="6"/>
      <c r="KE1408" s="4"/>
      <c r="KF1408" s="6"/>
      <c r="KG1408" s="5"/>
      <c r="KH1408" s="5"/>
      <c r="KI1408" s="4"/>
      <c r="KJ1408" s="6"/>
      <c r="KK1408" s="4"/>
      <c r="KL1408" s="6"/>
      <c r="KM1408" s="5"/>
      <c r="KN1408" s="5"/>
    </row>
    <row r="1409">
      <c r="A1409" s="3" t="s">
        <v>85</v>
      </c>
      <c r="B1409" s="3" t="s">
        <v>712</v>
      </c>
      <c r="C1409" s="3" t="s">
        <v>87</v>
      </c>
      <c r="D1409" s="3" t="s">
        <v>712</v>
      </c>
      <c r="E1409" s="3" t="s">
        <v>992</v>
      </c>
      <c r="F1409" s="3" t="s">
        <v>104</v>
      </c>
      <c r="G1409" s="3" t="s">
        <v>104</v>
      </c>
      <c r="H1409" s="3" t="s">
        <v>104</v>
      </c>
      <c r="I1409" s="3" t="s">
        <v>1311</v>
      </c>
      <c r="J1409" s="3" t="s">
        <v>104</v>
      </c>
      <c r="K1409" s="4"/>
      <c r="L1409" s="4">
        <f>=ROUNDDOWN({0},0)</f>
      </c>
      <c r="M1409" s="4"/>
      <c r="N1409" s="5"/>
      <c r="O1409" s="4"/>
      <c r="P1409" s="4">
        <f>=ROUNDDOWN({0},0)</f>
      </c>
      <c r="Q1409" s="4"/>
      <c r="R1409" s="5"/>
      <c r="S1409" s="4"/>
      <c r="T1409" s="6"/>
      <c r="U1409" s="4"/>
      <c r="V1409" s="6"/>
      <c r="W1409" s="5"/>
      <c r="X1409" s="5"/>
      <c r="Y1409" s="4"/>
      <c r="Z1409" s="6"/>
      <c r="AA1409" s="4"/>
      <c r="AB1409" s="6"/>
      <c r="AC1409" s="5"/>
      <c r="AD1409" s="5"/>
      <c r="AE1409" s="4"/>
      <c r="AF1409" s="6"/>
      <c r="AG1409" s="4"/>
      <c r="AH1409" s="6"/>
      <c r="AI1409" s="5"/>
      <c r="AJ1409" s="5"/>
      <c r="AK1409" s="4"/>
      <c r="AL1409" s="6"/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  <c r="AW1409" s="4"/>
      <c r="AX1409" s="6"/>
      <c r="AY1409" s="4"/>
      <c r="AZ1409" s="6"/>
      <c r="BA1409" s="5"/>
      <c r="BB1409" s="5"/>
      <c r="BC1409" s="4"/>
      <c r="BD1409" s="6"/>
      <c r="BE1409" s="4"/>
      <c r="BF1409" s="6"/>
      <c r="BG1409" s="5"/>
      <c r="BH1409" s="5"/>
      <c r="BI1409" s="4"/>
      <c r="BJ1409" s="6"/>
      <c r="BK1409" s="4"/>
      <c r="BL1409" s="6"/>
      <c r="BM1409" s="5"/>
      <c r="BN1409" s="5"/>
      <c r="BO1409" s="4"/>
      <c r="BP1409" s="6"/>
      <c r="BQ1409" s="4"/>
      <c r="BR1409" s="6"/>
      <c r="BS1409" s="5"/>
      <c r="BT1409" s="5"/>
      <c r="BU1409" s="4"/>
      <c r="BV1409" s="6"/>
      <c r="BW1409" s="4"/>
      <c r="BX1409" s="6"/>
      <c r="BY1409" s="5"/>
      <c r="BZ1409" s="5"/>
      <c r="CA1409" s="4"/>
      <c r="CB1409" s="6"/>
      <c r="CC1409" s="4"/>
      <c r="CD1409" s="6"/>
      <c r="CE1409" s="5"/>
      <c r="CF1409" s="5"/>
      <c r="CG1409" s="4"/>
      <c r="CH1409" s="6"/>
      <c r="CI1409" s="4"/>
      <c r="CJ1409" s="6"/>
      <c r="CK1409" s="5"/>
      <c r="CL1409" s="5"/>
      <c r="CM1409" s="4"/>
      <c r="CN1409" s="6"/>
      <c r="CO1409" s="4"/>
      <c r="CP1409" s="6"/>
      <c r="CQ1409" s="5"/>
      <c r="CR1409" s="5"/>
      <c r="CS1409" s="4"/>
      <c r="CT1409" s="6"/>
      <c r="CU1409" s="4"/>
      <c r="CV1409" s="6"/>
      <c r="CW1409" s="5"/>
      <c r="CX1409" s="5"/>
      <c r="CY1409" s="4"/>
      <c r="CZ1409" s="6"/>
      <c r="DA1409" s="4"/>
      <c r="DB1409" s="6"/>
      <c r="DC1409" s="5"/>
      <c r="DD1409" s="5"/>
      <c r="DE1409" s="4"/>
      <c r="DF1409" s="6"/>
      <c r="DG1409" s="4"/>
      <c r="DH1409" s="6"/>
      <c r="DI1409" s="5"/>
      <c r="DJ1409" s="5"/>
      <c r="DK1409" s="4"/>
      <c r="DL1409" s="6"/>
      <c r="DM1409" s="4"/>
      <c r="DN1409" s="6"/>
      <c r="DO1409" s="5"/>
      <c r="DP1409" s="5"/>
      <c r="DQ1409" s="4"/>
      <c r="DR1409" s="6"/>
      <c r="DS1409" s="4"/>
      <c r="DT1409" s="6"/>
      <c r="DU1409" s="5"/>
      <c r="DV1409" s="5"/>
      <c r="DW1409" s="4"/>
      <c r="DX1409" s="6"/>
      <c r="DY1409" s="4"/>
      <c r="DZ1409" s="6"/>
      <c r="EA1409" s="5"/>
      <c r="EB1409" s="5"/>
      <c r="EC1409" s="4"/>
      <c r="ED1409" s="6"/>
      <c r="EE1409" s="4"/>
      <c r="EF1409" s="6"/>
      <c r="EG1409" s="5"/>
      <c r="EH1409" s="5"/>
      <c r="EI1409" s="4"/>
      <c r="EJ1409" s="6"/>
      <c r="EK1409" s="4"/>
      <c r="EL1409" s="6"/>
      <c r="EM1409" s="5"/>
      <c r="EN1409" s="5"/>
      <c r="EO1409" s="4"/>
      <c r="EP1409" s="6"/>
      <c r="EQ1409" s="4"/>
      <c r="ER1409" s="6"/>
      <c r="ES1409" s="5"/>
      <c r="ET1409" s="5"/>
      <c r="EU1409" s="4"/>
      <c r="EV1409" s="6"/>
      <c r="EW1409" s="4"/>
      <c r="EX1409" s="6"/>
      <c r="EY1409" s="5"/>
      <c r="EZ1409" s="5"/>
      <c r="FA1409" s="4"/>
      <c r="FB1409" s="6"/>
      <c r="FC1409" s="4"/>
      <c r="FD1409" s="6"/>
      <c r="FE1409" s="5"/>
      <c r="FF1409" s="5"/>
      <c r="FG1409" s="4"/>
      <c r="FH1409" s="6"/>
      <c r="FI1409" s="4"/>
      <c r="FJ1409" s="6"/>
      <c r="FK1409" s="5"/>
      <c r="FL1409" s="5"/>
      <c r="FM1409" s="4"/>
      <c r="FN1409" s="6"/>
      <c r="FO1409" s="4"/>
      <c r="FP1409" s="6"/>
      <c r="FQ1409" s="5"/>
      <c r="FR1409" s="5"/>
      <c r="FS1409" s="4"/>
      <c r="FT1409" s="6"/>
      <c r="FU1409" s="4"/>
      <c r="FV1409" s="6"/>
      <c r="FW1409" s="5"/>
      <c r="FX1409" s="5"/>
      <c r="FY1409" s="4"/>
      <c r="FZ1409" s="6"/>
      <c r="GA1409" s="4"/>
      <c r="GB1409" s="6"/>
      <c r="GC1409" s="5"/>
      <c r="GD1409" s="5"/>
      <c r="GE1409" s="4"/>
      <c r="GF1409" s="6"/>
      <c r="GG1409" s="4"/>
      <c r="GH1409" s="6"/>
      <c r="GI1409" s="5"/>
      <c r="GJ1409" s="5"/>
      <c r="GK1409" s="4"/>
      <c r="GL1409" s="6"/>
      <c r="GM1409" s="4"/>
      <c r="GN1409" s="6"/>
      <c r="GO1409" s="5"/>
      <c r="GP1409" s="5"/>
      <c r="GQ1409" s="4"/>
      <c r="GR1409" s="6"/>
      <c r="GS1409" s="4"/>
      <c r="GT1409" s="6"/>
      <c r="GU1409" s="5"/>
      <c r="GV1409" s="5"/>
      <c r="GW1409" s="4"/>
      <c r="GX1409" s="6"/>
      <c r="GY1409" s="4"/>
      <c r="GZ1409" s="6"/>
      <c r="HA1409" s="5"/>
      <c r="HB1409" s="5"/>
      <c r="HC1409" s="4"/>
      <c r="HD1409" s="6"/>
      <c r="HE1409" s="4"/>
      <c r="HF1409" s="6"/>
      <c r="HG1409" s="5"/>
      <c r="HH1409" s="5"/>
      <c r="HI1409" s="4"/>
      <c r="HJ1409" s="6"/>
      <c r="HK1409" s="4"/>
      <c r="HL1409" s="6"/>
      <c r="HM1409" s="5"/>
      <c r="HN1409" s="5"/>
      <c r="HO1409" s="4"/>
      <c r="HP1409" s="6"/>
      <c r="HQ1409" s="4"/>
      <c r="HR1409" s="6"/>
      <c r="HS1409" s="5"/>
      <c r="HT1409" s="5"/>
      <c r="HU1409" s="4"/>
      <c r="HV1409" s="6"/>
      <c r="HW1409" s="4"/>
      <c r="HX1409" s="6"/>
      <c r="HY1409" s="5"/>
      <c r="HZ1409" s="5"/>
      <c r="IA1409" s="4"/>
      <c r="IB1409" s="6"/>
      <c r="IC1409" s="4"/>
      <c r="ID1409" s="6"/>
      <c r="IE1409" s="5"/>
      <c r="IF1409" s="5"/>
      <c r="IG1409" s="4"/>
      <c r="IH1409" s="6"/>
      <c r="II1409" s="4"/>
      <c r="IJ1409" s="6"/>
      <c r="IK1409" s="5"/>
      <c r="IL1409" s="5"/>
      <c r="IM1409" s="4"/>
      <c r="IN1409" s="6"/>
      <c r="IO1409" s="4"/>
      <c r="IP1409" s="6"/>
      <c r="IQ1409" s="5"/>
      <c r="IR1409" s="5"/>
      <c r="IS1409" s="4"/>
      <c r="IT1409" s="6"/>
      <c r="IU1409" s="4"/>
      <c r="IV1409" s="6"/>
      <c r="IW1409" s="5"/>
      <c r="IX1409" s="5"/>
      <c r="IY1409" s="4"/>
      <c r="IZ1409" s="6"/>
      <c r="JA1409" s="4"/>
      <c r="JB1409" s="6"/>
      <c r="JC1409" s="5"/>
      <c r="JD1409" s="5"/>
      <c r="JE1409" s="4"/>
      <c r="JF1409" s="6"/>
      <c r="JG1409" s="4"/>
      <c r="JH1409" s="6"/>
      <c r="JI1409" s="5"/>
      <c r="JJ1409" s="5"/>
      <c r="JK1409" s="4"/>
      <c r="JL1409" s="6"/>
      <c r="JM1409" s="4"/>
      <c r="JN1409" s="6"/>
      <c r="JO1409" s="5"/>
      <c r="JP1409" s="5"/>
      <c r="JQ1409" s="4"/>
      <c r="JR1409" s="6"/>
      <c r="JS1409" s="4"/>
      <c r="JT1409" s="6"/>
      <c r="JU1409" s="5"/>
      <c r="JV1409" s="5"/>
      <c r="JW1409" s="4"/>
      <c r="JX1409" s="6"/>
      <c r="JY1409" s="4"/>
      <c r="JZ1409" s="6"/>
      <c r="KA1409" s="5"/>
      <c r="KB1409" s="5"/>
      <c r="KC1409" s="4"/>
      <c r="KD1409" s="6"/>
      <c r="KE1409" s="4"/>
      <c r="KF1409" s="6"/>
      <c r="KG1409" s="5"/>
      <c r="KH1409" s="5"/>
      <c r="KI1409" s="4"/>
      <c r="KJ1409" s="6"/>
      <c r="KK1409" s="4"/>
      <c r="KL1409" s="6"/>
      <c r="KM1409" s="5"/>
      <c r="KN1409" s="5"/>
    </row>
    <row r="1410">
      <c r="A1410" s="3" t="s">
        <v>85</v>
      </c>
      <c r="B1410" s="3" t="s">
        <v>712</v>
      </c>
      <c r="C1410" s="3" t="s">
        <v>87</v>
      </c>
      <c r="D1410" s="3" t="s">
        <v>712</v>
      </c>
      <c r="E1410" s="3" t="s">
        <v>589</v>
      </c>
      <c r="F1410" s="3" t="s">
        <v>104</v>
      </c>
      <c r="G1410" s="3" t="s">
        <v>104</v>
      </c>
      <c r="H1410" s="3" t="s">
        <v>104</v>
      </c>
      <c r="I1410" s="3" t="s">
        <v>1311</v>
      </c>
      <c r="J1410" s="3" t="s">
        <v>104</v>
      </c>
      <c r="K1410" s="4"/>
      <c r="L1410" s="4">
        <f>=ROUNDDOWN({0},0)</f>
      </c>
      <c r="M1410" s="4"/>
      <c r="N1410" s="5"/>
      <c r="O1410" s="4"/>
      <c r="P1410" s="4">
        <f>=ROUNDDOWN({0},0)</f>
      </c>
      <c r="Q1410" s="4"/>
      <c r="R1410" s="5"/>
      <c r="S1410" s="4"/>
      <c r="T1410" s="6"/>
      <c r="U1410" s="4"/>
      <c r="V1410" s="6"/>
      <c r="W1410" s="5"/>
      <c r="X1410" s="5"/>
      <c r="Y1410" s="4"/>
      <c r="Z1410" s="6"/>
      <c r="AA1410" s="4"/>
      <c r="AB1410" s="6"/>
      <c r="AC1410" s="5"/>
      <c r="AD1410" s="5"/>
      <c r="AE1410" s="4"/>
      <c r="AF1410" s="6"/>
      <c r="AG1410" s="4"/>
      <c r="AH1410" s="6"/>
      <c r="AI1410" s="5"/>
      <c r="AJ1410" s="5"/>
      <c r="AK1410" s="4"/>
      <c r="AL1410" s="6"/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  <c r="AW1410" s="4"/>
      <c r="AX1410" s="6"/>
      <c r="AY1410" s="4"/>
      <c r="AZ1410" s="6"/>
      <c r="BA1410" s="5"/>
      <c r="BB1410" s="5"/>
      <c r="BC1410" s="4"/>
      <c r="BD1410" s="6"/>
      <c r="BE1410" s="4"/>
      <c r="BF1410" s="6"/>
      <c r="BG1410" s="5"/>
      <c r="BH1410" s="5"/>
      <c r="BI1410" s="4"/>
      <c r="BJ1410" s="6"/>
      <c r="BK1410" s="4"/>
      <c r="BL1410" s="6"/>
      <c r="BM1410" s="5"/>
      <c r="BN1410" s="5"/>
      <c r="BO1410" s="4"/>
      <c r="BP1410" s="6"/>
      <c r="BQ1410" s="4"/>
      <c r="BR1410" s="6"/>
      <c r="BS1410" s="5"/>
      <c r="BT1410" s="5"/>
      <c r="BU1410" s="4"/>
      <c r="BV1410" s="6"/>
      <c r="BW1410" s="4"/>
      <c r="BX1410" s="6"/>
      <c r="BY1410" s="5"/>
      <c r="BZ1410" s="5"/>
      <c r="CA1410" s="4"/>
      <c r="CB1410" s="6"/>
      <c r="CC1410" s="4"/>
      <c r="CD1410" s="6"/>
      <c r="CE1410" s="5"/>
      <c r="CF1410" s="5"/>
      <c r="CG1410" s="4"/>
      <c r="CH1410" s="6"/>
      <c r="CI1410" s="4"/>
      <c r="CJ1410" s="6"/>
      <c r="CK1410" s="5"/>
      <c r="CL1410" s="5"/>
      <c r="CM1410" s="4"/>
      <c r="CN1410" s="6"/>
      <c r="CO1410" s="4"/>
      <c r="CP1410" s="6"/>
      <c r="CQ1410" s="5"/>
      <c r="CR1410" s="5"/>
      <c r="CS1410" s="4"/>
      <c r="CT1410" s="6"/>
      <c r="CU1410" s="4"/>
      <c r="CV1410" s="6"/>
      <c r="CW1410" s="5"/>
      <c r="CX1410" s="5"/>
      <c r="CY1410" s="4"/>
      <c r="CZ1410" s="6"/>
      <c r="DA1410" s="4"/>
      <c r="DB1410" s="6"/>
      <c r="DC1410" s="5"/>
      <c r="DD1410" s="5"/>
      <c r="DE1410" s="4"/>
      <c r="DF1410" s="6"/>
      <c r="DG1410" s="4"/>
      <c r="DH1410" s="6"/>
      <c r="DI1410" s="5"/>
      <c r="DJ1410" s="5"/>
      <c r="DK1410" s="4"/>
      <c r="DL1410" s="6"/>
      <c r="DM1410" s="4"/>
      <c r="DN1410" s="6"/>
      <c r="DO1410" s="5"/>
      <c r="DP1410" s="5"/>
      <c r="DQ1410" s="4"/>
      <c r="DR1410" s="6"/>
      <c r="DS1410" s="4"/>
      <c r="DT1410" s="6"/>
      <c r="DU1410" s="5"/>
      <c r="DV1410" s="5"/>
      <c r="DW1410" s="4"/>
      <c r="DX1410" s="6"/>
      <c r="DY1410" s="4"/>
      <c r="DZ1410" s="6"/>
      <c r="EA1410" s="5"/>
      <c r="EB1410" s="5"/>
      <c r="EC1410" s="4"/>
      <c r="ED1410" s="6"/>
      <c r="EE1410" s="4"/>
      <c r="EF1410" s="6"/>
      <c r="EG1410" s="5"/>
      <c r="EH1410" s="5"/>
      <c r="EI1410" s="4"/>
      <c r="EJ1410" s="6"/>
      <c r="EK1410" s="4"/>
      <c r="EL1410" s="6"/>
      <c r="EM1410" s="5"/>
      <c r="EN1410" s="5"/>
      <c r="EO1410" s="4"/>
      <c r="EP1410" s="6"/>
      <c r="EQ1410" s="4"/>
      <c r="ER1410" s="6"/>
      <c r="ES1410" s="5"/>
      <c r="ET1410" s="5"/>
      <c r="EU1410" s="4"/>
      <c r="EV1410" s="6"/>
      <c r="EW1410" s="4"/>
      <c r="EX1410" s="6"/>
      <c r="EY1410" s="5"/>
      <c r="EZ1410" s="5"/>
      <c r="FA1410" s="4"/>
      <c r="FB1410" s="6"/>
      <c r="FC1410" s="4"/>
      <c r="FD1410" s="6"/>
      <c r="FE1410" s="5"/>
      <c r="FF1410" s="5"/>
      <c r="FG1410" s="4"/>
      <c r="FH1410" s="6"/>
      <c r="FI1410" s="4"/>
      <c r="FJ1410" s="6"/>
      <c r="FK1410" s="5"/>
      <c r="FL1410" s="5"/>
      <c r="FM1410" s="4"/>
      <c r="FN1410" s="6"/>
      <c r="FO1410" s="4"/>
      <c r="FP1410" s="6"/>
      <c r="FQ1410" s="5"/>
      <c r="FR1410" s="5"/>
      <c r="FS1410" s="4"/>
      <c r="FT1410" s="6"/>
      <c r="FU1410" s="4"/>
      <c r="FV1410" s="6"/>
      <c r="FW1410" s="5"/>
      <c r="FX1410" s="5"/>
      <c r="FY1410" s="4"/>
      <c r="FZ1410" s="6"/>
      <c r="GA1410" s="4"/>
      <c r="GB1410" s="6"/>
      <c r="GC1410" s="5"/>
      <c r="GD1410" s="5"/>
      <c r="GE1410" s="4"/>
      <c r="GF1410" s="6"/>
      <c r="GG1410" s="4"/>
      <c r="GH1410" s="6"/>
      <c r="GI1410" s="5"/>
      <c r="GJ1410" s="5"/>
      <c r="GK1410" s="4"/>
      <c r="GL1410" s="6"/>
      <c r="GM1410" s="4"/>
      <c r="GN1410" s="6"/>
      <c r="GO1410" s="5"/>
      <c r="GP1410" s="5"/>
      <c r="GQ1410" s="4"/>
      <c r="GR1410" s="6"/>
      <c r="GS1410" s="4"/>
      <c r="GT1410" s="6"/>
      <c r="GU1410" s="5"/>
      <c r="GV1410" s="5"/>
      <c r="GW1410" s="4"/>
      <c r="GX1410" s="6"/>
      <c r="GY1410" s="4"/>
      <c r="GZ1410" s="6"/>
      <c r="HA1410" s="5"/>
      <c r="HB1410" s="5"/>
      <c r="HC1410" s="4"/>
      <c r="HD1410" s="6"/>
      <c r="HE1410" s="4"/>
      <c r="HF1410" s="6"/>
      <c r="HG1410" s="5"/>
      <c r="HH1410" s="5"/>
      <c r="HI1410" s="4"/>
      <c r="HJ1410" s="6"/>
      <c r="HK1410" s="4"/>
      <c r="HL1410" s="6"/>
      <c r="HM1410" s="5"/>
      <c r="HN1410" s="5"/>
      <c r="HO1410" s="4"/>
      <c r="HP1410" s="6"/>
      <c r="HQ1410" s="4"/>
      <c r="HR1410" s="6"/>
      <c r="HS1410" s="5"/>
      <c r="HT1410" s="5"/>
      <c r="HU1410" s="4"/>
      <c r="HV1410" s="6"/>
      <c r="HW1410" s="4"/>
      <c r="HX1410" s="6"/>
      <c r="HY1410" s="5"/>
      <c r="HZ1410" s="5"/>
      <c r="IA1410" s="4"/>
      <c r="IB1410" s="6"/>
      <c r="IC1410" s="4"/>
      <c r="ID1410" s="6"/>
      <c r="IE1410" s="5"/>
      <c r="IF1410" s="5"/>
      <c r="IG1410" s="4"/>
      <c r="IH1410" s="6"/>
      <c r="II1410" s="4"/>
      <c r="IJ1410" s="6"/>
      <c r="IK1410" s="5"/>
      <c r="IL1410" s="5"/>
      <c r="IM1410" s="4"/>
      <c r="IN1410" s="6"/>
      <c r="IO1410" s="4"/>
      <c r="IP1410" s="6"/>
      <c r="IQ1410" s="5"/>
      <c r="IR1410" s="5"/>
      <c r="IS1410" s="4"/>
      <c r="IT1410" s="6"/>
      <c r="IU1410" s="4"/>
      <c r="IV1410" s="6"/>
      <c r="IW1410" s="5"/>
      <c r="IX1410" s="5"/>
      <c r="IY1410" s="4"/>
      <c r="IZ1410" s="6"/>
      <c r="JA1410" s="4"/>
      <c r="JB1410" s="6"/>
      <c r="JC1410" s="5"/>
      <c r="JD1410" s="5"/>
      <c r="JE1410" s="4"/>
      <c r="JF1410" s="6"/>
      <c r="JG1410" s="4"/>
      <c r="JH1410" s="6"/>
      <c r="JI1410" s="5"/>
      <c r="JJ1410" s="5"/>
      <c r="JK1410" s="4"/>
      <c r="JL1410" s="6"/>
      <c r="JM1410" s="4"/>
      <c r="JN1410" s="6"/>
      <c r="JO1410" s="5"/>
      <c r="JP1410" s="5"/>
      <c r="JQ1410" s="4"/>
      <c r="JR1410" s="6"/>
      <c r="JS1410" s="4"/>
      <c r="JT1410" s="6"/>
      <c r="JU1410" s="5"/>
      <c r="JV1410" s="5"/>
      <c r="JW1410" s="4"/>
      <c r="JX1410" s="6"/>
      <c r="JY1410" s="4"/>
      <c r="JZ1410" s="6"/>
      <c r="KA1410" s="5"/>
      <c r="KB1410" s="5"/>
      <c r="KC1410" s="4"/>
      <c r="KD1410" s="6"/>
      <c r="KE1410" s="4"/>
      <c r="KF1410" s="6"/>
      <c r="KG1410" s="5"/>
      <c r="KH1410" s="5"/>
      <c r="KI1410" s="4"/>
      <c r="KJ1410" s="6"/>
      <c r="KK1410" s="4"/>
      <c r="KL1410" s="6"/>
      <c r="KM1410" s="5"/>
      <c r="KN1410" s="5"/>
    </row>
    <row r="1411">
      <c r="A1411" s="3" t="s">
        <v>85</v>
      </c>
      <c r="B1411" s="3" t="s">
        <v>712</v>
      </c>
      <c r="C1411" s="3" t="s">
        <v>87</v>
      </c>
      <c r="D1411" s="3" t="s">
        <v>712</v>
      </c>
      <c r="E1411" s="3" t="s">
        <v>496</v>
      </c>
      <c r="F1411" s="3" t="s">
        <v>104</v>
      </c>
      <c r="G1411" s="3" t="s">
        <v>104</v>
      </c>
      <c r="H1411" s="3" t="s">
        <v>104</v>
      </c>
      <c r="I1411" s="3" t="s">
        <v>1311</v>
      </c>
      <c r="J1411" s="3" t="s">
        <v>104</v>
      </c>
      <c r="K1411" s="4">
        <v>492</v>
      </c>
      <c r="L1411" s="4">
        <f>=ROUNDDOWN({0},0)</f>
      </c>
      <c r="M1411" s="4">
        <v>638</v>
      </c>
      <c r="N1411" s="5"/>
      <c r="O1411" s="4"/>
      <c r="P1411" s="4">
        <f>=ROUNDDOWN({0},0)</f>
      </c>
      <c r="Q1411" s="4"/>
      <c r="R1411" s="5"/>
      <c r="S1411" s="4"/>
      <c r="T1411" s="6"/>
      <c r="U1411" s="4"/>
      <c r="V1411" s="6"/>
      <c r="W1411" s="5"/>
      <c r="X1411" s="5"/>
      <c r="Y1411" s="4"/>
      <c r="Z1411" s="6"/>
      <c r="AA1411" s="4"/>
      <c r="AB1411" s="6"/>
      <c r="AC1411" s="5"/>
      <c r="AD1411" s="5"/>
      <c r="AE1411" s="4"/>
      <c r="AF1411" s="6"/>
      <c r="AG1411" s="4"/>
      <c r="AH1411" s="6"/>
      <c r="AI1411" s="5"/>
      <c r="AJ1411" s="5"/>
      <c r="AK1411" s="4"/>
      <c r="AL1411" s="6"/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  <c r="AW1411" s="4"/>
      <c r="AX1411" s="6"/>
      <c r="AY1411" s="4"/>
      <c r="AZ1411" s="6"/>
      <c r="BA1411" s="5"/>
      <c r="BB1411" s="5"/>
      <c r="BC1411" s="4"/>
      <c r="BD1411" s="6"/>
      <c r="BE1411" s="4"/>
      <c r="BF1411" s="6"/>
      <c r="BG1411" s="5"/>
      <c r="BH1411" s="5"/>
      <c r="BI1411" s="4"/>
      <c r="BJ1411" s="6"/>
      <c r="BK1411" s="4"/>
      <c r="BL1411" s="6"/>
      <c r="BM1411" s="5"/>
      <c r="BN1411" s="5"/>
      <c r="BO1411" s="4"/>
      <c r="BP1411" s="6"/>
      <c r="BQ1411" s="4"/>
      <c r="BR1411" s="6"/>
      <c r="BS1411" s="5"/>
      <c r="BT1411" s="5"/>
      <c r="BU1411" s="4"/>
      <c r="BV1411" s="6"/>
      <c r="BW1411" s="4"/>
      <c r="BX1411" s="6"/>
      <c r="BY1411" s="5"/>
      <c r="BZ1411" s="5"/>
      <c r="CA1411" s="4"/>
      <c r="CB1411" s="6"/>
      <c r="CC1411" s="4"/>
      <c r="CD1411" s="6"/>
      <c r="CE1411" s="5"/>
      <c r="CF1411" s="5"/>
      <c r="CG1411" s="4"/>
      <c r="CH1411" s="6"/>
      <c r="CI1411" s="4"/>
      <c r="CJ1411" s="6"/>
      <c r="CK1411" s="5"/>
      <c r="CL1411" s="5"/>
      <c r="CM1411" s="4"/>
      <c r="CN1411" s="6"/>
      <c r="CO1411" s="4"/>
      <c r="CP1411" s="6"/>
      <c r="CQ1411" s="5"/>
      <c r="CR1411" s="5"/>
      <c r="CS1411" s="4"/>
      <c r="CT1411" s="6"/>
      <c r="CU1411" s="4"/>
      <c r="CV1411" s="6"/>
      <c r="CW1411" s="5"/>
      <c r="CX1411" s="5"/>
      <c r="CY1411" s="4"/>
      <c r="CZ1411" s="6"/>
      <c r="DA1411" s="4"/>
      <c r="DB1411" s="6"/>
      <c r="DC1411" s="5"/>
      <c r="DD1411" s="5"/>
      <c r="DE1411" s="4"/>
      <c r="DF1411" s="6"/>
      <c r="DG1411" s="4"/>
      <c r="DH1411" s="6"/>
      <c r="DI1411" s="5"/>
      <c r="DJ1411" s="5"/>
      <c r="DK1411" s="4"/>
      <c r="DL1411" s="6"/>
      <c r="DM1411" s="4"/>
      <c r="DN1411" s="6"/>
      <c r="DO1411" s="5"/>
      <c r="DP1411" s="5"/>
      <c r="DQ1411" s="4"/>
      <c r="DR1411" s="6"/>
      <c r="DS1411" s="4"/>
      <c r="DT1411" s="6"/>
      <c r="DU1411" s="5"/>
      <c r="DV1411" s="5"/>
      <c r="DW1411" s="4"/>
      <c r="DX1411" s="6"/>
      <c r="DY1411" s="4"/>
      <c r="DZ1411" s="6"/>
      <c r="EA1411" s="5"/>
      <c r="EB1411" s="5"/>
      <c r="EC1411" s="4"/>
      <c r="ED1411" s="6"/>
      <c r="EE1411" s="4"/>
      <c r="EF1411" s="6"/>
      <c r="EG1411" s="5"/>
      <c r="EH1411" s="5"/>
      <c r="EI1411" s="4"/>
      <c r="EJ1411" s="6"/>
      <c r="EK1411" s="4"/>
      <c r="EL1411" s="6"/>
      <c r="EM1411" s="5"/>
      <c r="EN1411" s="5"/>
      <c r="EO1411" s="4"/>
      <c r="EP1411" s="6"/>
      <c r="EQ1411" s="4"/>
      <c r="ER1411" s="6"/>
      <c r="ES1411" s="5"/>
      <c r="ET1411" s="5"/>
      <c r="EU1411" s="4"/>
      <c r="EV1411" s="6"/>
      <c r="EW1411" s="4"/>
      <c r="EX1411" s="6"/>
      <c r="EY1411" s="5"/>
      <c r="EZ1411" s="5"/>
      <c r="FA1411" s="4"/>
      <c r="FB1411" s="6"/>
      <c r="FC1411" s="4"/>
      <c r="FD1411" s="6"/>
      <c r="FE1411" s="5"/>
      <c r="FF1411" s="5"/>
      <c r="FG1411" s="4"/>
      <c r="FH1411" s="6"/>
      <c r="FI1411" s="4"/>
      <c r="FJ1411" s="6"/>
      <c r="FK1411" s="5"/>
      <c r="FL1411" s="5"/>
      <c r="FM1411" s="4"/>
      <c r="FN1411" s="6"/>
      <c r="FO1411" s="4"/>
      <c r="FP1411" s="6"/>
      <c r="FQ1411" s="5"/>
      <c r="FR1411" s="5"/>
      <c r="FS1411" s="4"/>
      <c r="FT1411" s="6"/>
      <c r="FU1411" s="4"/>
      <c r="FV1411" s="6"/>
      <c r="FW1411" s="5"/>
      <c r="FX1411" s="5"/>
      <c r="FY1411" s="4"/>
      <c r="FZ1411" s="6"/>
      <c r="GA1411" s="4"/>
      <c r="GB1411" s="6"/>
      <c r="GC1411" s="5"/>
      <c r="GD1411" s="5"/>
      <c r="GE1411" s="4"/>
      <c r="GF1411" s="6"/>
      <c r="GG1411" s="4"/>
      <c r="GH1411" s="6"/>
      <c r="GI1411" s="5"/>
      <c r="GJ1411" s="5"/>
      <c r="GK1411" s="4"/>
      <c r="GL1411" s="6"/>
      <c r="GM1411" s="4"/>
      <c r="GN1411" s="6"/>
      <c r="GO1411" s="5"/>
      <c r="GP1411" s="5"/>
      <c r="GQ1411" s="4"/>
      <c r="GR1411" s="6"/>
      <c r="GS1411" s="4"/>
      <c r="GT1411" s="6"/>
      <c r="GU1411" s="5"/>
      <c r="GV1411" s="5"/>
      <c r="GW1411" s="4"/>
      <c r="GX1411" s="6"/>
      <c r="GY1411" s="4"/>
      <c r="GZ1411" s="6"/>
      <c r="HA1411" s="5"/>
      <c r="HB1411" s="5"/>
      <c r="HC1411" s="4"/>
      <c r="HD1411" s="6"/>
      <c r="HE1411" s="4"/>
      <c r="HF1411" s="6"/>
      <c r="HG1411" s="5"/>
      <c r="HH1411" s="5"/>
      <c r="HI1411" s="4"/>
      <c r="HJ1411" s="6"/>
      <c r="HK1411" s="4"/>
      <c r="HL1411" s="6"/>
      <c r="HM1411" s="5"/>
      <c r="HN1411" s="5"/>
      <c r="HO1411" s="4"/>
      <c r="HP1411" s="6"/>
      <c r="HQ1411" s="4"/>
      <c r="HR1411" s="6"/>
      <c r="HS1411" s="5"/>
      <c r="HT1411" s="5"/>
      <c r="HU1411" s="4"/>
      <c r="HV1411" s="6"/>
      <c r="HW1411" s="4"/>
      <c r="HX1411" s="6"/>
      <c r="HY1411" s="5"/>
      <c r="HZ1411" s="5"/>
      <c r="IA1411" s="4"/>
      <c r="IB1411" s="6"/>
      <c r="IC1411" s="4"/>
      <c r="ID1411" s="6"/>
      <c r="IE1411" s="5"/>
      <c r="IF1411" s="5"/>
      <c r="IG1411" s="4"/>
      <c r="IH1411" s="6"/>
      <c r="II1411" s="4"/>
      <c r="IJ1411" s="6"/>
      <c r="IK1411" s="5"/>
      <c r="IL1411" s="5"/>
      <c r="IM1411" s="4"/>
      <c r="IN1411" s="6"/>
      <c r="IO1411" s="4"/>
      <c r="IP1411" s="6"/>
      <c r="IQ1411" s="5"/>
      <c r="IR1411" s="5"/>
      <c r="IS1411" s="4"/>
      <c r="IT1411" s="6"/>
      <c r="IU1411" s="4"/>
      <c r="IV1411" s="6"/>
      <c r="IW1411" s="5"/>
      <c r="IX1411" s="5"/>
      <c r="IY1411" s="4"/>
      <c r="IZ1411" s="6"/>
      <c r="JA1411" s="4"/>
      <c r="JB1411" s="6"/>
      <c r="JC1411" s="5"/>
      <c r="JD1411" s="5"/>
      <c r="JE1411" s="4"/>
      <c r="JF1411" s="6"/>
      <c r="JG1411" s="4"/>
      <c r="JH1411" s="6"/>
      <c r="JI1411" s="5"/>
      <c r="JJ1411" s="5"/>
      <c r="JK1411" s="4"/>
      <c r="JL1411" s="6"/>
      <c r="JM1411" s="4"/>
      <c r="JN1411" s="6"/>
      <c r="JO1411" s="5"/>
      <c r="JP1411" s="5"/>
      <c r="JQ1411" s="4"/>
      <c r="JR1411" s="6"/>
      <c r="JS1411" s="4"/>
      <c r="JT1411" s="6"/>
      <c r="JU1411" s="5"/>
      <c r="JV1411" s="5"/>
      <c r="JW1411" s="4"/>
      <c r="JX1411" s="6"/>
      <c r="JY1411" s="4"/>
      <c r="JZ1411" s="6"/>
      <c r="KA1411" s="5"/>
      <c r="KB1411" s="5"/>
      <c r="KC1411" s="4"/>
      <c r="KD1411" s="6"/>
      <c r="KE1411" s="4"/>
      <c r="KF1411" s="6"/>
      <c r="KG1411" s="5"/>
      <c r="KH1411" s="5"/>
      <c r="KI1411" s="4"/>
      <c r="KJ1411" s="6"/>
      <c r="KK1411" s="4"/>
      <c r="KL1411" s="6"/>
      <c r="KM1411" s="5"/>
      <c r="KN1411" s="5"/>
    </row>
    <row r="1412">
      <c r="A1412" s="3" t="s">
        <v>85</v>
      </c>
      <c r="B1412" s="3" t="s">
        <v>712</v>
      </c>
      <c r="C1412" s="3" t="s">
        <v>87</v>
      </c>
      <c r="D1412" s="3" t="s">
        <v>712</v>
      </c>
      <c r="E1412" s="3" t="s">
        <v>1004</v>
      </c>
      <c r="F1412" s="3" t="s">
        <v>104</v>
      </c>
      <c r="G1412" s="3" t="s">
        <v>104</v>
      </c>
      <c r="H1412" s="3" t="s">
        <v>104</v>
      </c>
      <c r="I1412" s="3" t="s">
        <v>1311</v>
      </c>
      <c r="J1412" s="3" t="s">
        <v>104</v>
      </c>
      <c r="K1412" s="4"/>
      <c r="L1412" s="4">
        <f>=ROUNDDOWN({0},0)</f>
      </c>
      <c r="M1412" s="4"/>
      <c r="N1412" s="5"/>
      <c r="O1412" s="4"/>
      <c r="P1412" s="4">
        <f>=ROUNDDOWN({0},0)</f>
      </c>
      <c r="Q1412" s="4"/>
      <c r="R1412" s="5"/>
      <c r="S1412" s="4"/>
      <c r="T1412" s="6"/>
      <c r="U1412" s="4"/>
      <c r="V1412" s="6"/>
      <c r="W1412" s="5"/>
      <c r="X1412" s="5"/>
      <c r="Y1412" s="4"/>
      <c r="Z1412" s="6"/>
      <c r="AA1412" s="4"/>
      <c r="AB1412" s="6"/>
      <c r="AC1412" s="5"/>
      <c r="AD1412" s="5"/>
      <c r="AE1412" s="4"/>
      <c r="AF1412" s="6"/>
      <c r="AG1412" s="4"/>
      <c r="AH1412" s="6"/>
      <c r="AI1412" s="5"/>
      <c r="AJ1412" s="5"/>
      <c r="AK1412" s="4"/>
      <c r="AL1412" s="6"/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  <c r="AW1412" s="4"/>
      <c r="AX1412" s="6"/>
      <c r="AY1412" s="4"/>
      <c r="AZ1412" s="6"/>
      <c r="BA1412" s="5"/>
      <c r="BB1412" s="5"/>
      <c r="BC1412" s="4"/>
      <c r="BD1412" s="6"/>
      <c r="BE1412" s="4"/>
      <c r="BF1412" s="6"/>
      <c r="BG1412" s="5"/>
      <c r="BH1412" s="5"/>
      <c r="BI1412" s="4"/>
      <c r="BJ1412" s="6"/>
      <c r="BK1412" s="4"/>
      <c r="BL1412" s="6"/>
      <c r="BM1412" s="5"/>
      <c r="BN1412" s="5"/>
      <c r="BO1412" s="4"/>
      <c r="BP1412" s="6"/>
      <c r="BQ1412" s="4"/>
      <c r="BR1412" s="6"/>
      <c r="BS1412" s="5"/>
      <c r="BT1412" s="5"/>
      <c r="BU1412" s="4"/>
      <c r="BV1412" s="6"/>
      <c r="BW1412" s="4"/>
      <c r="BX1412" s="6"/>
      <c r="BY1412" s="5"/>
      <c r="BZ1412" s="5"/>
      <c r="CA1412" s="4"/>
      <c r="CB1412" s="6"/>
      <c r="CC1412" s="4"/>
      <c r="CD1412" s="6"/>
      <c r="CE1412" s="5"/>
      <c r="CF1412" s="5"/>
      <c r="CG1412" s="4"/>
      <c r="CH1412" s="6"/>
      <c r="CI1412" s="4"/>
      <c r="CJ1412" s="6"/>
      <c r="CK1412" s="5"/>
      <c r="CL1412" s="5"/>
      <c r="CM1412" s="4"/>
      <c r="CN1412" s="6"/>
      <c r="CO1412" s="4"/>
      <c r="CP1412" s="6"/>
      <c r="CQ1412" s="5"/>
      <c r="CR1412" s="5"/>
      <c r="CS1412" s="4"/>
      <c r="CT1412" s="6"/>
      <c r="CU1412" s="4"/>
      <c r="CV1412" s="6"/>
      <c r="CW1412" s="5"/>
      <c r="CX1412" s="5"/>
      <c r="CY1412" s="4"/>
      <c r="CZ1412" s="6"/>
      <c r="DA1412" s="4"/>
      <c r="DB1412" s="6"/>
      <c r="DC1412" s="5"/>
      <c r="DD1412" s="5"/>
      <c r="DE1412" s="4"/>
      <c r="DF1412" s="6"/>
      <c r="DG1412" s="4"/>
      <c r="DH1412" s="6"/>
      <c r="DI1412" s="5"/>
      <c r="DJ1412" s="5"/>
      <c r="DK1412" s="4"/>
      <c r="DL1412" s="6"/>
      <c r="DM1412" s="4"/>
      <c r="DN1412" s="6"/>
      <c r="DO1412" s="5"/>
      <c r="DP1412" s="5"/>
      <c r="DQ1412" s="4"/>
      <c r="DR1412" s="6"/>
      <c r="DS1412" s="4"/>
      <c r="DT1412" s="6"/>
      <c r="DU1412" s="5"/>
      <c r="DV1412" s="5"/>
      <c r="DW1412" s="4"/>
      <c r="DX1412" s="6"/>
      <c r="DY1412" s="4"/>
      <c r="DZ1412" s="6"/>
      <c r="EA1412" s="5"/>
      <c r="EB1412" s="5"/>
      <c r="EC1412" s="4"/>
      <c r="ED1412" s="6"/>
      <c r="EE1412" s="4"/>
      <c r="EF1412" s="6"/>
      <c r="EG1412" s="5"/>
      <c r="EH1412" s="5"/>
      <c r="EI1412" s="4"/>
      <c r="EJ1412" s="6"/>
      <c r="EK1412" s="4"/>
      <c r="EL1412" s="6"/>
      <c r="EM1412" s="5"/>
      <c r="EN1412" s="5"/>
      <c r="EO1412" s="4"/>
      <c r="EP1412" s="6"/>
      <c r="EQ1412" s="4"/>
      <c r="ER1412" s="6"/>
      <c r="ES1412" s="5"/>
      <c r="ET1412" s="5"/>
      <c r="EU1412" s="4"/>
      <c r="EV1412" s="6"/>
      <c r="EW1412" s="4"/>
      <c r="EX1412" s="6"/>
      <c r="EY1412" s="5"/>
      <c r="EZ1412" s="5"/>
      <c r="FA1412" s="4"/>
      <c r="FB1412" s="6"/>
      <c r="FC1412" s="4"/>
      <c r="FD1412" s="6"/>
      <c r="FE1412" s="5"/>
      <c r="FF1412" s="5"/>
      <c r="FG1412" s="4"/>
      <c r="FH1412" s="6"/>
      <c r="FI1412" s="4"/>
      <c r="FJ1412" s="6"/>
      <c r="FK1412" s="5"/>
      <c r="FL1412" s="5"/>
      <c r="FM1412" s="4"/>
      <c r="FN1412" s="6"/>
      <c r="FO1412" s="4"/>
      <c r="FP1412" s="6"/>
      <c r="FQ1412" s="5"/>
      <c r="FR1412" s="5"/>
      <c r="FS1412" s="4"/>
      <c r="FT1412" s="6"/>
      <c r="FU1412" s="4"/>
      <c r="FV1412" s="6"/>
      <c r="FW1412" s="5"/>
      <c r="FX1412" s="5"/>
      <c r="FY1412" s="4"/>
      <c r="FZ1412" s="6"/>
      <c r="GA1412" s="4"/>
      <c r="GB1412" s="6"/>
      <c r="GC1412" s="5"/>
      <c r="GD1412" s="5"/>
      <c r="GE1412" s="4"/>
      <c r="GF1412" s="6"/>
      <c r="GG1412" s="4"/>
      <c r="GH1412" s="6"/>
      <c r="GI1412" s="5"/>
      <c r="GJ1412" s="5"/>
      <c r="GK1412" s="4"/>
      <c r="GL1412" s="6"/>
      <c r="GM1412" s="4"/>
      <c r="GN1412" s="6"/>
      <c r="GO1412" s="5"/>
      <c r="GP1412" s="5"/>
      <c r="GQ1412" s="4"/>
      <c r="GR1412" s="6"/>
      <c r="GS1412" s="4"/>
      <c r="GT1412" s="6"/>
      <c r="GU1412" s="5"/>
      <c r="GV1412" s="5"/>
      <c r="GW1412" s="4"/>
      <c r="GX1412" s="6"/>
      <c r="GY1412" s="4"/>
      <c r="GZ1412" s="6"/>
      <c r="HA1412" s="5"/>
      <c r="HB1412" s="5"/>
      <c r="HC1412" s="4"/>
      <c r="HD1412" s="6"/>
      <c r="HE1412" s="4"/>
      <c r="HF1412" s="6"/>
      <c r="HG1412" s="5"/>
      <c r="HH1412" s="5"/>
      <c r="HI1412" s="4"/>
      <c r="HJ1412" s="6"/>
      <c r="HK1412" s="4"/>
      <c r="HL1412" s="6"/>
      <c r="HM1412" s="5"/>
      <c r="HN1412" s="5"/>
      <c r="HO1412" s="4"/>
      <c r="HP1412" s="6"/>
      <c r="HQ1412" s="4"/>
      <c r="HR1412" s="6"/>
      <c r="HS1412" s="5"/>
      <c r="HT1412" s="5"/>
      <c r="HU1412" s="4"/>
      <c r="HV1412" s="6"/>
      <c r="HW1412" s="4"/>
      <c r="HX1412" s="6"/>
      <c r="HY1412" s="5"/>
      <c r="HZ1412" s="5"/>
      <c r="IA1412" s="4"/>
      <c r="IB1412" s="6"/>
      <c r="IC1412" s="4"/>
      <c r="ID1412" s="6"/>
      <c r="IE1412" s="5"/>
      <c r="IF1412" s="5"/>
      <c r="IG1412" s="4"/>
      <c r="IH1412" s="6"/>
      <c r="II1412" s="4"/>
      <c r="IJ1412" s="6"/>
      <c r="IK1412" s="5"/>
      <c r="IL1412" s="5"/>
      <c r="IM1412" s="4"/>
      <c r="IN1412" s="6"/>
      <c r="IO1412" s="4"/>
      <c r="IP1412" s="6"/>
      <c r="IQ1412" s="5"/>
      <c r="IR1412" s="5"/>
      <c r="IS1412" s="4"/>
      <c r="IT1412" s="6"/>
      <c r="IU1412" s="4"/>
      <c r="IV1412" s="6"/>
      <c r="IW1412" s="5"/>
      <c r="IX1412" s="5"/>
      <c r="IY1412" s="4"/>
      <c r="IZ1412" s="6"/>
      <c r="JA1412" s="4"/>
      <c r="JB1412" s="6"/>
      <c r="JC1412" s="5"/>
      <c r="JD1412" s="5"/>
      <c r="JE1412" s="4"/>
      <c r="JF1412" s="6"/>
      <c r="JG1412" s="4"/>
      <c r="JH1412" s="6"/>
      <c r="JI1412" s="5"/>
      <c r="JJ1412" s="5"/>
      <c r="JK1412" s="4"/>
      <c r="JL1412" s="6"/>
      <c r="JM1412" s="4"/>
      <c r="JN1412" s="6"/>
      <c r="JO1412" s="5"/>
      <c r="JP1412" s="5"/>
      <c r="JQ1412" s="4"/>
      <c r="JR1412" s="6"/>
      <c r="JS1412" s="4"/>
      <c r="JT1412" s="6"/>
      <c r="JU1412" s="5"/>
      <c r="JV1412" s="5"/>
      <c r="JW1412" s="4"/>
      <c r="JX1412" s="6"/>
      <c r="JY1412" s="4"/>
      <c r="JZ1412" s="6"/>
      <c r="KA1412" s="5"/>
      <c r="KB1412" s="5"/>
      <c r="KC1412" s="4"/>
      <c r="KD1412" s="6"/>
      <c r="KE1412" s="4"/>
      <c r="KF1412" s="6"/>
      <c r="KG1412" s="5"/>
      <c r="KH1412" s="5"/>
      <c r="KI1412" s="4"/>
      <c r="KJ1412" s="6"/>
      <c r="KK1412" s="4"/>
      <c r="KL1412" s="6"/>
      <c r="KM1412" s="5"/>
      <c r="KN1412" s="5"/>
    </row>
    <row r="1413">
      <c r="A1413" s="3" t="s">
        <v>85</v>
      </c>
      <c r="B1413" s="3" t="s">
        <v>712</v>
      </c>
      <c r="C1413" s="3" t="s">
        <v>87</v>
      </c>
      <c r="D1413" s="3" t="s">
        <v>712</v>
      </c>
      <c r="E1413" s="3" t="s">
        <v>1013</v>
      </c>
      <c r="F1413" s="3" t="s">
        <v>104</v>
      </c>
      <c r="G1413" s="3" t="s">
        <v>104</v>
      </c>
      <c r="H1413" s="3" t="s">
        <v>104</v>
      </c>
      <c r="I1413" s="3" t="s">
        <v>1311</v>
      </c>
      <c r="J1413" s="3" t="s">
        <v>104</v>
      </c>
      <c r="K1413" s="4"/>
      <c r="L1413" s="4">
        <f>=ROUNDDOWN({0},0)</f>
      </c>
      <c r="M1413" s="4"/>
      <c r="N1413" s="5"/>
      <c r="O1413" s="4"/>
      <c r="P1413" s="4">
        <f>=ROUNDDOWN({0},0)</f>
      </c>
      <c r="Q1413" s="4"/>
      <c r="R1413" s="5"/>
      <c r="S1413" s="4"/>
      <c r="T1413" s="6"/>
      <c r="U1413" s="4"/>
      <c r="V1413" s="6"/>
      <c r="W1413" s="5"/>
      <c r="X1413" s="5"/>
      <c r="Y1413" s="4"/>
      <c r="Z1413" s="6"/>
      <c r="AA1413" s="4"/>
      <c r="AB1413" s="6"/>
      <c r="AC1413" s="5"/>
      <c r="AD1413" s="5"/>
      <c r="AE1413" s="4"/>
      <c r="AF1413" s="6"/>
      <c r="AG1413" s="4"/>
      <c r="AH1413" s="6"/>
      <c r="AI1413" s="5"/>
      <c r="AJ1413" s="5"/>
      <c r="AK1413" s="4"/>
      <c r="AL1413" s="6"/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  <c r="AW1413" s="4"/>
      <c r="AX1413" s="6"/>
      <c r="AY1413" s="4"/>
      <c r="AZ1413" s="6"/>
      <c r="BA1413" s="5"/>
      <c r="BB1413" s="5"/>
      <c r="BC1413" s="4"/>
      <c r="BD1413" s="6"/>
      <c r="BE1413" s="4"/>
      <c r="BF1413" s="6"/>
      <c r="BG1413" s="5"/>
      <c r="BH1413" s="5"/>
      <c r="BI1413" s="4"/>
      <c r="BJ1413" s="6"/>
      <c r="BK1413" s="4"/>
      <c r="BL1413" s="6"/>
      <c r="BM1413" s="5"/>
      <c r="BN1413" s="5"/>
      <c r="BO1413" s="4"/>
      <c r="BP1413" s="6"/>
      <c r="BQ1413" s="4"/>
      <c r="BR1413" s="6"/>
      <c r="BS1413" s="5"/>
      <c r="BT1413" s="5"/>
      <c r="BU1413" s="4"/>
      <c r="BV1413" s="6"/>
      <c r="BW1413" s="4"/>
      <c r="BX1413" s="6"/>
      <c r="BY1413" s="5"/>
      <c r="BZ1413" s="5"/>
      <c r="CA1413" s="4"/>
      <c r="CB1413" s="6"/>
      <c r="CC1413" s="4"/>
      <c r="CD1413" s="6"/>
      <c r="CE1413" s="5"/>
      <c r="CF1413" s="5"/>
      <c r="CG1413" s="4"/>
      <c r="CH1413" s="6"/>
      <c r="CI1413" s="4"/>
      <c r="CJ1413" s="6"/>
      <c r="CK1413" s="5"/>
      <c r="CL1413" s="5"/>
      <c r="CM1413" s="4"/>
      <c r="CN1413" s="6"/>
      <c r="CO1413" s="4"/>
      <c r="CP1413" s="6"/>
      <c r="CQ1413" s="5"/>
      <c r="CR1413" s="5"/>
      <c r="CS1413" s="4"/>
      <c r="CT1413" s="6"/>
      <c r="CU1413" s="4"/>
      <c r="CV1413" s="6"/>
      <c r="CW1413" s="5"/>
      <c r="CX1413" s="5"/>
      <c r="CY1413" s="4"/>
      <c r="CZ1413" s="6"/>
      <c r="DA1413" s="4"/>
      <c r="DB1413" s="6"/>
      <c r="DC1413" s="5"/>
      <c r="DD1413" s="5"/>
      <c r="DE1413" s="4"/>
      <c r="DF1413" s="6"/>
      <c r="DG1413" s="4"/>
      <c r="DH1413" s="6"/>
      <c r="DI1413" s="5"/>
      <c r="DJ1413" s="5"/>
      <c r="DK1413" s="4"/>
      <c r="DL1413" s="6"/>
      <c r="DM1413" s="4"/>
      <c r="DN1413" s="6"/>
      <c r="DO1413" s="5"/>
      <c r="DP1413" s="5"/>
      <c r="DQ1413" s="4"/>
      <c r="DR1413" s="6"/>
      <c r="DS1413" s="4"/>
      <c r="DT1413" s="6"/>
      <c r="DU1413" s="5"/>
      <c r="DV1413" s="5"/>
      <c r="DW1413" s="4"/>
      <c r="DX1413" s="6"/>
      <c r="DY1413" s="4"/>
      <c r="DZ1413" s="6"/>
      <c r="EA1413" s="5"/>
      <c r="EB1413" s="5"/>
      <c r="EC1413" s="4"/>
      <c r="ED1413" s="6"/>
      <c r="EE1413" s="4"/>
      <c r="EF1413" s="6"/>
      <c r="EG1413" s="5"/>
      <c r="EH1413" s="5"/>
      <c r="EI1413" s="4"/>
      <c r="EJ1413" s="6"/>
      <c r="EK1413" s="4"/>
      <c r="EL1413" s="6"/>
      <c r="EM1413" s="5"/>
      <c r="EN1413" s="5"/>
      <c r="EO1413" s="4"/>
      <c r="EP1413" s="6"/>
      <c r="EQ1413" s="4"/>
      <c r="ER1413" s="6"/>
      <c r="ES1413" s="5"/>
      <c r="ET1413" s="5"/>
      <c r="EU1413" s="4"/>
      <c r="EV1413" s="6"/>
      <c r="EW1413" s="4"/>
      <c r="EX1413" s="6"/>
      <c r="EY1413" s="5"/>
      <c r="EZ1413" s="5"/>
      <c r="FA1413" s="4"/>
      <c r="FB1413" s="6"/>
      <c r="FC1413" s="4"/>
      <c r="FD1413" s="6"/>
      <c r="FE1413" s="5"/>
      <c r="FF1413" s="5"/>
      <c r="FG1413" s="4"/>
      <c r="FH1413" s="6"/>
      <c r="FI1413" s="4"/>
      <c r="FJ1413" s="6"/>
      <c r="FK1413" s="5"/>
      <c r="FL1413" s="5"/>
      <c r="FM1413" s="4"/>
      <c r="FN1413" s="6"/>
      <c r="FO1413" s="4"/>
      <c r="FP1413" s="6"/>
      <c r="FQ1413" s="5"/>
      <c r="FR1413" s="5"/>
      <c r="FS1413" s="4"/>
      <c r="FT1413" s="6"/>
      <c r="FU1413" s="4"/>
      <c r="FV1413" s="6"/>
      <c r="FW1413" s="5"/>
      <c r="FX1413" s="5"/>
      <c r="FY1413" s="4"/>
      <c r="FZ1413" s="6"/>
      <c r="GA1413" s="4"/>
      <c r="GB1413" s="6"/>
      <c r="GC1413" s="5"/>
      <c r="GD1413" s="5"/>
      <c r="GE1413" s="4"/>
      <c r="GF1413" s="6"/>
      <c r="GG1413" s="4"/>
      <c r="GH1413" s="6"/>
      <c r="GI1413" s="5"/>
      <c r="GJ1413" s="5"/>
      <c r="GK1413" s="4"/>
      <c r="GL1413" s="6"/>
      <c r="GM1413" s="4"/>
      <c r="GN1413" s="6"/>
      <c r="GO1413" s="5"/>
      <c r="GP1413" s="5"/>
      <c r="GQ1413" s="4"/>
      <c r="GR1413" s="6"/>
      <c r="GS1413" s="4"/>
      <c r="GT1413" s="6"/>
      <c r="GU1413" s="5"/>
      <c r="GV1413" s="5"/>
      <c r="GW1413" s="4"/>
      <c r="GX1413" s="6"/>
      <c r="GY1413" s="4"/>
      <c r="GZ1413" s="6"/>
      <c r="HA1413" s="5"/>
      <c r="HB1413" s="5"/>
      <c r="HC1413" s="4"/>
      <c r="HD1413" s="6"/>
      <c r="HE1413" s="4"/>
      <c r="HF1413" s="6"/>
      <c r="HG1413" s="5"/>
      <c r="HH1413" s="5"/>
      <c r="HI1413" s="4"/>
      <c r="HJ1413" s="6"/>
      <c r="HK1413" s="4"/>
      <c r="HL1413" s="6"/>
      <c r="HM1413" s="5"/>
      <c r="HN1413" s="5"/>
      <c r="HO1413" s="4"/>
      <c r="HP1413" s="6"/>
      <c r="HQ1413" s="4"/>
      <c r="HR1413" s="6"/>
      <c r="HS1413" s="5"/>
      <c r="HT1413" s="5"/>
      <c r="HU1413" s="4"/>
      <c r="HV1413" s="6"/>
      <c r="HW1413" s="4"/>
      <c r="HX1413" s="6"/>
      <c r="HY1413" s="5"/>
      <c r="HZ1413" s="5"/>
      <c r="IA1413" s="4"/>
      <c r="IB1413" s="6"/>
      <c r="IC1413" s="4"/>
      <c r="ID1413" s="6"/>
      <c r="IE1413" s="5"/>
      <c r="IF1413" s="5"/>
      <c r="IG1413" s="4"/>
      <c r="IH1413" s="6"/>
      <c r="II1413" s="4"/>
      <c r="IJ1413" s="6"/>
      <c r="IK1413" s="5"/>
      <c r="IL1413" s="5"/>
      <c r="IM1413" s="4"/>
      <c r="IN1413" s="6"/>
      <c r="IO1413" s="4"/>
      <c r="IP1413" s="6"/>
      <c r="IQ1413" s="5"/>
      <c r="IR1413" s="5"/>
      <c r="IS1413" s="4"/>
      <c r="IT1413" s="6"/>
      <c r="IU1413" s="4"/>
      <c r="IV1413" s="6"/>
      <c r="IW1413" s="5"/>
      <c r="IX1413" s="5"/>
      <c r="IY1413" s="4"/>
      <c r="IZ1413" s="6"/>
      <c r="JA1413" s="4"/>
      <c r="JB1413" s="6"/>
      <c r="JC1413" s="5"/>
      <c r="JD1413" s="5"/>
      <c r="JE1413" s="4"/>
      <c r="JF1413" s="6"/>
      <c r="JG1413" s="4"/>
      <c r="JH1413" s="6"/>
      <c r="JI1413" s="5"/>
      <c r="JJ1413" s="5"/>
      <c r="JK1413" s="4"/>
      <c r="JL1413" s="6"/>
      <c r="JM1413" s="4"/>
      <c r="JN1413" s="6"/>
      <c r="JO1413" s="5"/>
      <c r="JP1413" s="5"/>
      <c r="JQ1413" s="4"/>
      <c r="JR1413" s="6"/>
      <c r="JS1413" s="4"/>
      <c r="JT1413" s="6"/>
      <c r="JU1413" s="5"/>
      <c r="JV1413" s="5"/>
      <c r="JW1413" s="4"/>
      <c r="JX1413" s="6"/>
      <c r="JY1413" s="4"/>
      <c r="JZ1413" s="6"/>
      <c r="KA1413" s="5"/>
      <c r="KB1413" s="5"/>
      <c r="KC1413" s="4"/>
      <c r="KD1413" s="6"/>
      <c r="KE1413" s="4"/>
      <c r="KF1413" s="6"/>
      <c r="KG1413" s="5"/>
      <c r="KH1413" s="5"/>
      <c r="KI1413" s="4"/>
      <c r="KJ1413" s="6"/>
      <c r="KK1413" s="4"/>
      <c r="KL1413" s="6"/>
      <c r="KM1413" s="5"/>
      <c r="KN1413" s="5"/>
    </row>
    <row r="1414">
      <c r="A1414" s="3" t="s">
        <v>85</v>
      </c>
      <c r="B1414" s="3" t="s">
        <v>712</v>
      </c>
      <c r="C1414" s="3" t="s">
        <v>87</v>
      </c>
      <c r="D1414" s="3" t="s">
        <v>712</v>
      </c>
      <c r="E1414" s="3" t="s">
        <v>1014</v>
      </c>
      <c r="F1414" s="3" t="s">
        <v>104</v>
      </c>
      <c r="G1414" s="3" t="s">
        <v>104</v>
      </c>
      <c r="H1414" s="3" t="s">
        <v>104</v>
      </c>
      <c r="I1414" s="3" t="s">
        <v>1311</v>
      </c>
      <c r="J1414" s="3" t="s">
        <v>104</v>
      </c>
      <c r="K1414" s="4"/>
      <c r="L1414" s="4">
        <f>=ROUNDDOWN({0},0)</f>
      </c>
      <c r="M1414" s="4"/>
      <c r="N1414" s="5"/>
      <c r="O1414" s="4"/>
      <c r="P1414" s="4">
        <f>=ROUNDDOWN({0},0)</f>
      </c>
      <c r="Q1414" s="4"/>
      <c r="R1414" s="5"/>
      <c r="S1414" s="4"/>
      <c r="T1414" s="6"/>
      <c r="U1414" s="4"/>
      <c r="V1414" s="6"/>
      <c r="W1414" s="5"/>
      <c r="X1414" s="5"/>
      <c r="Y1414" s="4"/>
      <c r="Z1414" s="6"/>
      <c r="AA1414" s="4"/>
      <c r="AB1414" s="6"/>
      <c r="AC1414" s="5"/>
      <c r="AD1414" s="5"/>
      <c r="AE1414" s="4"/>
      <c r="AF1414" s="6"/>
      <c r="AG1414" s="4"/>
      <c r="AH1414" s="6"/>
      <c r="AI1414" s="5"/>
      <c r="AJ1414" s="5"/>
      <c r="AK1414" s="4"/>
      <c r="AL1414" s="6"/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  <c r="AW1414" s="4"/>
      <c r="AX1414" s="6"/>
      <c r="AY1414" s="4"/>
      <c r="AZ1414" s="6"/>
      <c r="BA1414" s="5"/>
      <c r="BB1414" s="5"/>
      <c r="BC1414" s="4"/>
      <c r="BD1414" s="6"/>
      <c r="BE1414" s="4"/>
      <c r="BF1414" s="6"/>
      <c r="BG1414" s="5"/>
      <c r="BH1414" s="5"/>
      <c r="BI1414" s="4"/>
      <c r="BJ1414" s="6"/>
      <c r="BK1414" s="4"/>
      <c r="BL1414" s="6"/>
      <c r="BM1414" s="5"/>
      <c r="BN1414" s="5"/>
      <c r="BO1414" s="4"/>
      <c r="BP1414" s="6"/>
      <c r="BQ1414" s="4"/>
      <c r="BR1414" s="6"/>
      <c r="BS1414" s="5"/>
      <c r="BT1414" s="5"/>
      <c r="BU1414" s="4"/>
      <c r="BV1414" s="6"/>
      <c r="BW1414" s="4"/>
      <c r="BX1414" s="6"/>
      <c r="BY1414" s="5"/>
      <c r="BZ1414" s="5"/>
      <c r="CA1414" s="4"/>
      <c r="CB1414" s="6"/>
      <c r="CC1414" s="4"/>
      <c r="CD1414" s="6"/>
      <c r="CE1414" s="5"/>
      <c r="CF1414" s="5"/>
      <c r="CG1414" s="4"/>
      <c r="CH1414" s="6"/>
      <c r="CI1414" s="4"/>
      <c r="CJ1414" s="6"/>
      <c r="CK1414" s="5"/>
      <c r="CL1414" s="5"/>
      <c r="CM1414" s="4"/>
      <c r="CN1414" s="6"/>
      <c r="CO1414" s="4"/>
      <c r="CP1414" s="6"/>
      <c r="CQ1414" s="5"/>
      <c r="CR1414" s="5"/>
      <c r="CS1414" s="4"/>
      <c r="CT1414" s="6"/>
      <c r="CU1414" s="4"/>
      <c r="CV1414" s="6"/>
      <c r="CW1414" s="5"/>
      <c r="CX1414" s="5"/>
      <c r="CY1414" s="4"/>
      <c r="CZ1414" s="6"/>
      <c r="DA1414" s="4"/>
      <c r="DB1414" s="6"/>
      <c r="DC1414" s="5"/>
      <c r="DD1414" s="5"/>
      <c r="DE1414" s="4"/>
      <c r="DF1414" s="6"/>
      <c r="DG1414" s="4"/>
      <c r="DH1414" s="6"/>
      <c r="DI1414" s="5"/>
      <c r="DJ1414" s="5"/>
      <c r="DK1414" s="4"/>
      <c r="DL1414" s="6"/>
      <c r="DM1414" s="4"/>
      <c r="DN1414" s="6"/>
      <c r="DO1414" s="5"/>
      <c r="DP1414" s="5"/>
      <c r="DQ1414" s="4"/>
      <c r="DR1414" s="6"/>
      <c r="DS1414" s="4"/>
      <c r="DT1414" s="6"/>
      <c r="DU1414" s="5"/>
      <c r="DV1414" s="5"/>
      <c r="DW1414" s="4"/>
      <c r="DX1414" s="6"/>
      <c r="DY1414" s="4"/>
      <c r="DZ1414" s="6"/>
      <c r="EA1414" s="5"/>
      <c r="EB1414" s="5"/>
      <c r="EC1414" s="4"/>
      <c r="ED1414" s="6"/>
      <c r="EE1414" s="4"/>
      <c r="EF1414" s="6"/>
      <c r="EG1414" s="5"/>
      <c r="EH1414" s="5"/>
      <c r="EI1414" s="4"/>
      <c r="EJ1414" s="6"/>
      <c r="EK1414" s="4"/>
      <c r="EL1414" s="6"/>
      <c r="EM1414" s="5"/>
      <c r="EN1414" s="5"/>
      <c r="EO1414" s="4"/>
      <c r="EP1414" s="6"/>
      <c r="EQ1414" s="4"/>
      <c r="ER1414" s="6"/>
      <c r="ES1414" s="5"/>
      <c r="ET1414" s="5"/>
      <c r="EU1414" s="4"/>
      <c r="EV1414" s="6"/>
      <c r="EW1414" s="4"/>
      <c r="EX1414" s="6"/>
      <c r="EY1414" s="5"/>
      <c r="EZ1414" s="5"/>
      <c r="FA1414" s="4"/>
      <c r="FB1414" s="6"/>
      <c r="FC1414" s="4"/>
      <c r="FD1414" s="6"/>
      <c r="FE1414" s="5"/>
      <c r="FF1414" s="5"/>
      <c r="FG1414" s="4"/>
      <c r="FH1414" s="6"/>
      <c r="FI1414" s="4"/>
      <c r="FJ1414" s="6"/>
      <c r="FK1414" s="5"/>
      <c r="FL1414" s="5"/>
      <c r="FM1414" s="4"/>
      <c r="FN1414" s="6"/>
      <c r="FO1414" s="4"/>
      <c r="FP1414" s="6"/>
      <c r="FQ1414" s="5"/>
      <c r="FR1414" s="5"/>
      <c r="FS1414" s="4"/>
      <c r="FT1414" s="6"/>
      <c r="FU1414" s="4"/>
      <c r="FV1414" s="6"/>
      <c r="FW1414" s="5"/>
      <c r="FX1414" s="5"/>
      <c r="FY1414" s="4"/>
      <c r="FZ1414" s="6"/>
      <c r="GA1414" s="4"/>
      <c r="GB1414" s="6"/>
      <c r="GC1414" s="5"/>
      <c r="GD1414" s="5"/>
      <c r="GE1414" s="4"/>
      <c r="GF1414" s="6"/>
      <c r="GG1414" s="4"/>
      <c r="GH1414" s="6"/>
      <c r="GI1414" s="5"/>
      <c r="GJ1414" s="5"/>
      <c r="GK1414" s="4"/>
      <c r="GL1414" s="6"/>
      <c r="GM1414" s="4"/>
      <c r="GN1414" s="6"/>
      <c r="GO1414" s="5"/>
      <c r="GP1414" s="5"/>
      <c r="GQ1414" s="4"/>
      <c r="GR1414" s="6"/>
      <c r="GS1414" s="4"/>
      <c r="GT1414" s="6"/>
      <c r="GU1414" s="5"/>
      <c r="GV1414" s="5"/>
      <c r="GW1414" s="4"/>
      <c r="GX1414" s="6"/>
      <c r="GY1414" s="4"/>
      <c r="GZ1414" s="6"/>
      <c r="HA1414" s="5"/>
      <c r="HB1414" s="5"/>
      <c r="HC1414" s="4"/>
      <c r="HD1414" s="6"/>
      <c r="HE1414" s="4"/>
      <c r="HF1414" s="6"/>
      <c r="HG1414" s="5"/>
      <c r="HH1414" s="5"/>
      <c r="HI1414" s="4"/>
      <c r="HJ1414" s="6"/>
      <c r="HK1414" s="4"/>
      <c r="HL1414" s="6"/>
      <c r="HM1414" s="5"/>
      <c r="HN1414" s="5"/>
      <c r="HO1414" s="4"/>
      <c r="HP1414" s="6"/>
      <c r="HQ1414" s="4"/>
      <c r="HR1414" s="6"/>
      <c r="HS1414" s="5"/>
      <c r="HT1414" s="5"/>
      <c r="HU1414" s="4"/>
      <c r="HV1414" s="6"/>
      <c r="HW1414" s="4"/>
      <c r="HX1414" s="6"/>
      <c r="HY1414" s="5"/>
      <c r="HZ1414" s="5"/>
      <c r="IA1414" s="4"/>
      <c r="IB1414" s="6"/>
      <c r="IC1414" s="4"/>
      <c r="ID1414" s="6"/>
      <c r="IE1414" s="5"/>
      <c r="IF1414" s="5"/>
      <c r="IG1414" s="4"/>
      <c r="IH1414" s="6"/>
      <c r="II1414" s="4"/>
      <c r="IJ1414" s="6"/>
      <c r="IK1414" s="5"/>
      <c r="IL1414" s="5"/>
      <c r="IM1414" s="4"/>
      <c r="IN1414" s="6"/>
      <c r="IO1414" s="4"/>
      <c r="IP1414" s="6"/>
      <c r="IQ1414" s="5"/>
      <c r="IR1414" s="5"/>
      <c r="IS1414" s="4"/>
      <c r="IT1414" s="6"/>
      <c r="IU1414" s="4"/>
      <c r="IV1414" s="6"/>
      <c r="IW1414" s="5"/>
      <c r="IX1414" s="5"/>
      <c r="IY1414" s="4"/>
      <c r="IZ1414" s="6"/>
      <c r="JA1414" s="4"/>
      <c r="JB1414" s="6"/>
      <c r="JC1414" s="5"/>
      <c r="JD1414" s="5"/>
      <c r="JE1414" s="4"/>
      <c r="JF1414" s="6"/>
      <c r="JG1414" s="4"/>
      <c r="JH1414" s="6"/>
      <c r="JI1414" s="5"/>
      <c r="JJ1414" s="5"/>
      <c r="JK1414" s="4"/>
      <c r="JL1414" s="6"/>
      <c r="JM1414" s="4"/>
      <c r="JN1414" s="6"/>
      <c r="JO1414" s="5"/>
      <c r="JP1414" s="5"/>
      <c r="JQ1414" s="4"/>
      <c r="JR1414" s="6"/>
      <c r="JS1414" s="4"/>
      <c r="JT1414" s="6"/>
      <c r="JU1414" s="5"/>
      <c r="JV1414" s="5"/>
      <c r="JW1414" s="4"/>
      <c r="JX1414" s="6"/>
      <c r="JY1414" s="4"/>
      <c r="JZ1414" s="6"/>
      <c r="KA1414" s="5"/>
      <c r="KB1414" s="5"/>
      <c r="KC1414" s="4"/>
      <c r="KD1414" s="6"/>
      <c r="KE1414" s="4"/>
      <c r="KF1414" s="6"/>
      <c r="KG1414" s="5"/>
      <c r="KH1414" s="5"/>
      <c r="KI1414" s="4"/>
      <c r="KJ1414" s="6"/>
      <c r="KK1414" s="4"/>
      <c r="KL1414" s="6"/>
      <c r="KM1414" s="5"/>
      <c r="KN1414" s="5"/>
    </row>
    <row r="1415">
      <c r="A1415" s="3" t="s">
        <v>85</v>
      </c>
      <c r="B1415" s="3" t="s">
        <v>712</v>
      </c>
      <c r="C1415" s="3" t="s">
        <v>87</v>
      </c>
      <c r="D1415" s="3" t="s">
        <v>712</v>
      </c>
      <c r="E1415" s="3" t="s">
        <v>1025</v>
      </c>
      <c r="F1415" s="3" t="s">
        <v>104</v>
      </c>
      <c r="G1415" s="3" t="s">
        <v>104</v>
      </c>
      <c r="H1415" s="3" t="s">
        <v>104</v>
      </c>
      <c r="I1415" s="3" t="s">
        <v>1311</v>
      </c>
      <c r="J1415" s="3" t="s">
        <v>104</v>
      </c>
      <c r="K1415" s="4"/>
      <c r="L1415" s="4">
        <f>=ROUNDDOWN({0},0)</f>
      </c>
      <c r="M1415" s="4"/>
      <c r="N1415" s="5"/>
      <c r="O1415" s="4"/>
      <c r="P1415" s="4">
        <f>=ROUNDDOWN({0},0)</f>
      </c>
      <c r="Q1415" s="4"/>
      <c r="R1415" s="5"/>
      <c r="S1415" s="4"/>
      <c r="T1415" s="6"/>
      <c r="U1415" s="4"/>
      <c r="V1415" s="6"/>
      <c r="W1415" s="5"/>
      <c r="X1415" s="5"/>
      <c r="Y1415" s="4"/>
      <c r="Z1415" s="6"/>
      <c r="AA1415" s="4"/>
      <c r="AB1415" s="6"/>
      <c r="AC1415" s="5"/>
      <c r="AD1415" s="5"/>
      <c r="AE1415" s="4"/>
      <c r="AF1415" s="6"/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  <c r="AW1415" s="4"/>
      <c r="AX1415" s="6"/>
      <c r="AY1415" s="4"/>
      <c r="AZ1415" s="6"/>
      <c r="BA1415" s="5"/>
      <c r="BB1415" s="5"/>
      <c r="BC1415" s="4"/>
      <c r="BD1415" s="6"/>
      <c r="BE1415" s="4"/>
      <c r="BF1415" s="6"/>
      <c r="BG1415" s="5"/>
      <c r="BH1415" s="5"/>
      <c r="BI1415" s="4"/>
      <c r="BJ1415" s="6"/>
      <c r="BK1415" s="4"/>
      <c r="BL1415" s="6"/>
      <c r="BM1415" s="5"/>
      <c r="BN1415" s="5"/>
      <c r="BO1415" s="4"/>
      <c r="BP1415" s="6"/>
      <c r="BQ1415" s="4"/>
      <c r="BR1415" s="6"/>
      <c r="BS1415" s="5"/>
      <c r="BT1415" s="5"/>
      <c r="BU1415" s="4"/>
      <c r="BV1415" s="6"/>
      <c r="BW1415" s="4"/>
      <c r="BX1415" s="6"/>
      <c r="BY1415" s="5"/>
      <c r="BZ1415" s="5"/>
      <c r="CA1415" s="4"/>
      <c r="CB1415" s="6"/>
      <c r="CC1415" s="4"/>
      <c r="CD1415" s="6"/>
      <c r="CE1415" s="5"/>
      <c r="CF1415" s="5"/>
      <c r="CG1415" s="4"/>
      <c r="CH1415" s="6"/>
      <c r="CI1415" s="4"/>
      <c r="CJ1415" s="6"/>
      <c r="CK1415" s="5"/>
      <c r="CL1415" s="5"/>
      <c r="CM1415" s="4"/>
      <c r="CN1415" s="6"/>
      <c r="CO1415" s="4"/>
      <c r="CP1415" s="6"/>
      <c r="CQ1415" s="5"/>
      <c r="CR1415" s="5"/>
      <c r="CS1415" s="4"/>
      <c r="CT1415" s="6"/>
      <c r="CU1415" s="4"/>
      <c r="CV1415" s="6"/>
      <c r="CW1415" s="5"/>
      <c r="CX1415" s="5"/>
      <c r="CY1415" s="4"/>
      <c r="CZ1415" s="6"/>
      <c r="DA1415" s="4"/>
      <c r="DB1415" s="6"/>
      <c r="DC1415" s="5"/>
      <c r="DD1415" s="5"/>
      <c r="DE1415" s="4"/>
      <c r="DF1415" s="6"/>
      <c r="DG1415" s="4"/>
      <c r="DH1415" s="6"/>
      <c r="DI1415" s="5"/>
      <c r="DJ1415" s="5"/>
      <c r="DK1415" s="4"/>
      <c r="DL1415" s="6"/>
      <c r="DM1415" s="4"/>
      <c r="DN1415" s="6"/>
      <c r="DO1415" s="5"/>
      <c r="DP1415" s="5"/>
      <c r="DQ1415" s="4"/>
      <c r="DR1415" s="6"/>
      <c r="DS1415" s="4"/>
      <c r="DT1415" s="6"/>
      <c r="DU1415" s="5"/>
      <c r="DV1415" s="5"/>
      <c r="DW1415" s="4"/>
      <c r="DX1415" s="6"/>
      <c r="DY1415" s="4"/>
      <c r="DZ1415" s="6"/>
      <c r="EA1415" s="5"/>
      <c r="EB1415" s="5"/>
      <c r="EC1415" s="4"/>
      <c r="ED1415" s="6"/>
      <c r="EE1415" s="4"/>
      <c r="EF1415" s="6"/>
      <c r="EG1415" s="5"/>
      <c r="EH1415" s="5"/>
      <c r="EI1415" s="4"/>
      <c r="EJ1415" s="6"/>
      <c r="EK1415" s="4"/>
      <c r="EL1415" s="6"/>
      <c r="EM1415" s="5"/>
      <c r="EN1415" s="5"/>
      <c r="EO1415" s="4"/>
      <c r="EP1415" s="6"/>
      <c r="EQ1415" s="4"/>
      <c r="ER1415" s="6"/>
      <c r="ES1415" s="5"/>
      <c r="ET1415" s="5"/>
      <c r="EU1415" s="4"/>
      <c r="EV1415" s="6"/>
      <c r="EW1415" s="4"/>
      <c r="EX1415" s="6"/>
      <c r="EY1415" s="5"/>
      <c r="EZ1415" s="5"/>
      <c r="FA1415" s="4"/>
      <c r="FB1415" s="6"/>
      <c r="FC1415" s="4"/>
      <c r="FD1415" s="6"/>
      <c r="FE1415" s="5"/>
      <c r="FF1415" s="5"/>
      <c r="FG1415" s="4"/>
      <c r="FH1415" s="6"/>
      <c r="FI1415" s="4"/>
      <c r="FJ1415" s="6"/>
      <c r="FK1415" s="5"/>
      <c r="FL1415" s="5"/>
      <c r="FM1415" s="4"/>
      <c r="FN1415" s="6"/>
      <c r="FO1415" s="4"/>
      <c r="FP1415" s="6"/>
      <c r="FQ1415" s="5"/>
      <c r="FR1415" s="5"/>
      <c r="FS1415" s="4"/>
      <c r="FT1415" s="6"/>
      <c r="FU1415" s="4"/>
      <c r="FV1415" s="6"/>
      <c r="FW1415" s="5"/>
      <c r="FX1415" s="5"/>
      <c r="FY1415" s="4"/>
      <c r="FZ1415" s="6"/>
      <c r="GA1415" s="4"/>
      <c r="GB1415" s="6"/>
      <c r="GC1415" s="5"/>
      <c r="GD1415" s="5"/>
      <c r="GE1415" s="4"/>
      <c r="GF1415" s="6"/>
      <c r="GG1415" s="4"/>
      <c r="GH1415" s="6"/>
      <c r="GI1415" s="5"/>
      <c r="GJ1415" s="5"/>
      <c r="GK1415" s="4"/>
      <c r="GL1415" s="6"/>
      <c r="GM1415" s="4"/>
      <c r="GN1415" s="6"/>
      <c r="GO1415" s="5"/>
      <c r="GP1415" s="5"/>
      <c r="GQ1415" s="4"/>
      <c r="GR1415" s="6"/>
      <c r="GS1415" s="4"/>
      <c r="GT1415" s="6"/>
      <c r="GU1415" s="5"/>
      <c r="GV1415" s="5"/>
      <c r="GW1415" s="4"/>
      <c r="GX1415" s="6"/>
      <c r="GY1415" s="4"/>
      <c r="GZ1415" s="6"/>
      <c r="HA1415" s="5"/>
      <c r="HB1415" s="5"/>
      <c r="HC1415" s="4"/>
      <c r="HD1415" s="6"/>
      <c r="HE1415" s="4"/>
      <c r="HF1415" s="6"/>
      <c r="HG1415" s="5"/>
      <c r="HH1415" s="5"/>
      <c r="HI1415" s="4"/>
      <c r="HJ1415" s="6"/>
      <c r="HK1415" s="4"/>
      <c r="HL1415" s="6"/>
      <c r="HM1415" s="5"/>
      <c r="HN1415" s="5"/>
      <c r="HO1415" s="4"/>
      <c r="HP1415" s="6"/>
      <c r="HQ1415" s="4"/>
      <c r="HR1415" s="6"/>
      <c r="HS1415" s="5"/>
      <c r="HT1415" s="5"/>
      <c r="HU1415" s="4"/>
      <c r="HV1415" s="6"/>
      <c r="HW1415" s="4"/>
      <c r="HX1415" s="6"/>
      <c r="HY1415" s="5"/>
      <c r="HZ1415" s="5"/>
      <c r="IA1415" s="4"/>
      <c r="IB1415" s="6"/>
      <c r="IC1415" s="4"/>
      <c r="ID1415" s="6"/>
      <c r="IE1415" s="5"/>
      <c r="IF1415" s="5"/>
      <c r="IG1415" s="4"/>
      <c r="IH1415" s="6"/>
      <c r="II1415" s="4"/>
      <c r="IJ1415" s="6"/>
      <c r="IK1415" s="5"/>
      <c r="IL1415" s="5"/>
      <c r="IM1415" s="4"/>
      <c r="IN1415" s="6"/>
      <c r="IO1415" s="4"/>
      <c r="IP1415" s="6"/>
      <c r="IQ1415" s="5"/>
      <c r="IR1415" s="5"/>
      <c r="IS1415" s="4"/>
      <c r="IT1415" s="6"/>
      <c r="IU1415" s="4"/>
      <c r="IV1415" s="6"/>
      <c r="IW1415" s="5"/>
      <c r="IX1415" s="5"/>
      <c r="IY1415" s="4"/>
      <c r="IZ1415" s="6"/>
      <c r="JA1415" s="4"/>
      <c r="JB1415" s="6"/>
      <c r="JC1415" s="5"/>
      <c r="JD1415" s="5"/>
      <c r="JE1415" s="4"/>
      <c r="JF1415" s="6"/>
      <c r="JG1415" s="4"/>
      <c r="JH1415" s="6"/>
      <c r="JI1415" s="5"/>
      <c r="JJ1415" s="5"/>
      <c r="JK1415" s="4"/>
      <c r="JL1415" s="6"/>
      <c r="JM1415" s="4"/>
      <c r="JN1415" s="6"/>
      <c r="JO1415" s="5"/>
      <c r="JP1415" s="5"/>
      <c r="JQ1415" s="4"/>
      <c r="JR1415" s="6"/>
      <c r="JS1415" s="4"/>
      <c r="JT1415" s="6"/>
      <c r="JU1415" s="5"/>
      <c r="JV1415" s="5"/>
      <c r="JW1415" s="4"/>
      <c r="JX1415" s="6"/>
      <c r="JY1415" s="4"/>
      <c r="JZ1415" s="6"/>
      <c r="KA1415" s="5"/>
      <c r="KB1415" s="5"/>
      <c r="KC1415" s="4"/>
      <c r="KD1415" s="6"/>
      <c r="KE1415" s="4"/>
      <c r="KF1415" s="6"/>
      <c r="KG1415" s="5"/>
      <c r="KH1415" s="5"/>
      <c r="KI1415" s="4"/>
      <c r="KJ1415" s="6"/>
      <c r="KK1415" s="4"/>
      <c r="KL1415" s="6"/>
      <c r="KM1415" s="5"/>
      <c r="KN1415" s="5"/>
    </row>
    <row r="1416">
      <c r="A1416" s="3" t="s">
        <v>85</v>
      </c>
      <c r="B1416" s="3" t="s">
        <v>712</v>
      </c>
      <c r="C1416" s="3" t="s">
        <v>87</v>
      </c>
      <c r="D1416" s="3" t="s">
        <v>712</v>
      </c>
      <c r="E1416" s="3" t="s">
        <v>1029</v>
      </c>
      <c r="F1416" s="3" t="s">
        <v>104</v>
      </c>
      <c r="G1416" s="3" t="s">
        <v>104</v>
      </c>
      <c r="H1416" s="3" t="s">
        <v>104</v>
      </c>
      <c r="I1416" s="3" t="s">
        <v>1311</v>
      </c>
      <c r="J1416" s="3" t="s">
        <v>104</v>
      </c>
      <c r="K1416" s="4"/>
      <c r="L1416" s="4">
        <f>=ROUNDDOWN({0},0)</f>
      </c>
      <c r="M1416" s="4"/>
      <c r="N1416" s="5"/>
      <c r="O1416" s="4"/>
      <c r="P1416" s="4">
        <f>=ROUNDDOWN({0},0)</f>
      </c>
      <c r="Q1416" s="4"/>
      <c r="R1416" s="5"/>
      <c r="S1416" s="4"/>
      <c r="T1416" s="6"/>
      <c r="U1416" s="4"/>
      <c r="V1416" s="6"/>
      <c r="W1416" s="5"/>
      <c r="X1416" s="5"/>
      <c r="Y1416" s="4"/>
      <c r="Z1416" s="6"/>
      <c r="AA1416" s="4"/>
      <c r="AB1416" s="6"/>
      <c r="AC1416" s="5"/>
      <c r="AD1416" s="5"/>
      <c r="AE1416" s="4"/>
      <c r="AF1416" s="6"/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  <c r="AW1416" s="4"/>
      <c r="AX1416" s="6"/>
      <c r="AY1416" s="4"/>
      <c r="AZ1416" s="6"/>
      <c r="BA1416" s="5"/>
      <c r="BB1416" s="5"/>
      <c r="BC1416" s="4"/>
      <c r="BD1416" s="6"/>
      <c r="BE1416" s="4"/>
      <c r="BF1416" s="6"/>
      <c r="BG1416" s="5"/>
      <c r="BH1416" s="5"/>
      <c r="BI1416" s="4"/>
      <c r="BJ1416" s="6"/>
      <c r="BK1416" s="4"/>
      <c r="BL1416" s="6"/>
      <c r="BM1416" s="5"/>
      <c r="BN1416" s="5"/>
      <c r="BO1416" s="4"/>
      <c r="BP1416" s="6"/>
      <c r="BQ1416" s="4"/>
      <c r="BR1416" s="6"/>
      <c r="BS1416" s="5"/>
      <c r="BT1416" s="5"/>
      <c r="BU1416" s="4"/>
      <c r="BV1416" s="6"/>
      <c r="BW1416" s="4"/>
      <c r="BX1416" s="6"/>
      <c r="BY1416" s="5"/>
      <c r="BZ1416" s="5"/>
      <c r="CA1416" s="4"/>
      <c r="CB1416" s="6"/>
      <c r="CC1416" s="4"/>
      <c r="CD1416" s="6"/>
      <c r="CE1416" s="5"/>
      <c r="CF1416" s="5"/>
      <c r="CG1416" s="4"/>
      <c r="CH1416" s="6"/>
      <c r="CI1416" s="4"/>
      <c r="CJ1416" s="6"/>
      <c r="CK1416" s="5"/>
      <c r="CL1416" s="5"/>
      <c r="CM1416" s="4"/>
      <c r="CN1416" s="6"/>
      <c r="CO1416" s="4"/>
      <c r="CP1416" s="6"/>
      <c r="CQ1416" s="5"/>
      <c r="CR1416" s="5"/>
      <c r="CS1416" s="4"/>
      <c r="CT1416" s="6"/>
      <c r="CU1416" s="4"/>
      <c r="CV1416" s="6"/>
      <c r="CW1416" s="5"/>
      <c r="CX1416" s="5"/>
      <c r="CY1416" s="4"/>
      <c r="CZ1416" s="6"/>
      <c r="DA1416" s="4"/>
      <c r="DB1416" s="6"/>
      <c r="DC1416" s="5"/>
      <c r="DD1416" s="5"/>
      <c r="DE1416" s="4"/>
      <c r="DF1416" s="6"/>
      <c r="DG1416" s="4"/>
      <c r="DH1416" s="6"/>
      <c r="DI1416" s="5"/>
      <c r="DJ1416" s="5"/>
      <c r="DK1416" s="4"/>
      <c r="DL1416" s="6"/>
      <c r="DM1416" s="4"/>
      <c r="DN1416" s="6"/>
      <c r="DO1416" s="5"/>
      <c r="DP1416" s="5"/>
      <c r="DQ1416" s="4"/>
      <c r="DR1416" s="6"/>
      <c r="DS1416" s="4"/>
      <c r="DT1416" s="6"/>
      <c r="DU1416" s="5"/>
      <c r="DV1416" s="5"/>
      <c r="DW1416" s="4"/>
      <c r="DX1416" s="6"/>
      <c r="DY1416" s="4"/>
      <c r="DZ1416" s="6"/>
      <c r="EA1416" s="5"/>
      <c r="EB1416" s="5"/>
      <c r="EC1416" s="4"/>
      <c r="ED1416" s="6"/>
      <c r="EE1416" s="4"/>
      <c r="EF1416" s="6"/>
      <c r="EG1416" s="5"/>
      <c r="EH1416" s="5"/>
      <c r="EI1416" s="4"/>
      <c r="EJ1416" s="6"/>
      <c r="EK1416" s="4"/>
      <c r="EL1416" s="6"/>
      <c r="EM1416" s="5"/>
      <c r="EN1416" s="5"/>
      <c r="EO1416" s="4"/>
      <c r="EP1416" s="6"/>
      <c r="EQ1416" s="4"/>
      <c r="ER1416" s="6"/>
      <c r="ES1416" s="5"/>
      <c r="ET1416" s="5"/>
      <c r="EU1416" s="4"/>
      <c r="EV1416" s="6"/>
      <c r="EW1416" s="4"/>
      <c r="EX1416" s="6"/>
      <c r="EY1416" s="5"/>
      <c r="EZ1416" s="5"/>
      <c r="FA1416" s="4"/>
      <c r="FB1416" s="6"/>
      <c r="FC1416" s="4"/>
      <c r="FD1416" s="6"/>
      <c r="FE1416" s="5"/>
      <c r="FF1416" s="5"/>
      <c r="FG1416" s="4"/>
      <c r="FH1416" s="6"/>
      <c r="FI1416" s="4"/>
      <c r="FJ1416" s="6"/>
      <c r="FK1416" s="5"/>
      <c r="FL1416" s="5"/>
      <c r="FM1416" s="4"/>
      <c r="FN1416" s="6"/>
      <c r="FO1416" s="4"/>
      <c r="FP1416" s="6"/>
      <c r="FQ1416" s="5"/>
      <c r="FR1416" s="5"/>
      <c r="FS1416" s="4"/>
      <c r="FT1416" s="6"/>
      <c r="FU1416" s="4"/>
      <c r="FV1416" s="6"/>
      <c r="FW1416" s="5"/>
      <c r="FX1416" s="5"/>
      <c r="FY1416" s="4"/>
      <c r="FZ1416" s="6"/>
      <c r="GA1416" s="4"/>
      <c r="GB1416" s="6"/>
      <c r="GC1416" s="5"/>
      <c r="GD1416" s="5"/>
      <c r="GE1416" s="4"/>
      <c r="GF1416" s="6"/>
      <c r="GG1416" s="4"/>
      <c r="GH1416" s="6"/>
      <c r="GI1416" s="5"/>
      <c r="GJ1416" s="5"/>
      <c r="GK1416" s="4"/>
      <c r="GL1416" s="6"/>
      <c r="GM1416" s="4"/>
      <c r="GN1416" s="6"/>
      <c r="GO1416" s="5"/>
      <c r="GP1416" s="5"/>
      <c r="GQ1416" s="4"/>
      <c r="GR1416" s="6"/>
      <c r="GS1416" s="4"/>
      <c r="GT1416" s="6"/>
      <c r="GU1416" s="5"/>
      <c r="GV1416" s="5"/>
      <c r="GW1416" s="4"/>
      <c r="GX1416" s="6"/>
      <c r="GY1416" s="4"/>
      <c r="GZ1416" s="6"/>
      <c r="HA1416" s="5"/>
      <c r="HB1416" s="5"/>
      <c r="HC1416" s="4"/>
      <c r="HD1416" s="6"/>
      <c r="HE1416" s="4"/>
      <c r="HF1416" s="6"/>
      <c r="HG1416" s="5"/>
      <c r="HH1416" s="5"/>
      <c r="HI1416" s="4"/>
      <c r="HJ1416" s="6"/>
      <c r="HK1416" s="4"/>
      <c r="HL1416" s="6"/>
      <c r="HM1416" s="5"/>
      <c r="HN1416" s="5"/>
      <c r="HO1416" s="4"/>
      <c r="HP1416" s="6"/>
      <c r="HQ1416" s="4"/>
      <c r="HR1416" s="6"/>
      <c r="HS1416" s="5"/>
      <c r="HT1416" s="5"/>
      <c r="HU1416" s="4"/>
      <c r="HV1416" s="6"/>
      <c r="HW1416" s="4"/>
      <c r="HX1416" s="6"/>
      <c r="HY1416" s="5"/>
      <c r="HZ1416" s="5"/>
      <c r="IA1416" s="4"/>
      <c r="IB1416" s="6"/>
      <c r="IC1416" s="4"/>
      <c r="ID1416" s="6"/>
      <c r="IE1416" s="5"/>
      <c r="IF1416" s="5"/>
      <c r="IG1416" s="4"/>
      <c r="IH1416" s="6"/>
      <c r="II1416" s="4"/>
      <c r="IJ1416" s="6"/>
      <c r="IK1416" s="5"/>
      <c r="IL1416" s="5"/>
      <c r="IM1416" s="4"/>
      <c r="IN1416" s="6"/>
      <c r="IO1416" s="4"/>
      <c r="IP1416" s="6"/>
      <c r="IQ1416" s="5"/>
      <c r="IR1416" s="5"/>
      <c r="IS1416" s="4"/>
      <c r="IT1416" s="6"/>
      <c r="IU1416" s="4"/>
      <c r="IV1416" s="6"/>
      <c r="IW1416" s="5"/>
      <c r="IX1416" s="5"/>
      <c r="IY1416" s="4"/>
      <c r="IZ1416" s="6"/>
      <c r="JA1416" s="4"/>
      <c r="JB1416" s="6"/>
      <c r="JC1416" s="5"/>
      <c r="JD1416" s="5"/>
      <c r="JE1416" s="4"/>
      <c r="JF1416" s="6"/>
      <c r="JG1416" s="4"/>
      <c r="JH1416" s="6"/>
      <c r="JI1416" s="5"/>
      <c r="JJ1416" s="5"/>
      <c r="JK1416" s="4"/>
      <c r="JL1416" s="6"/>
      <c r="JM1416" s="4"/>
      <c r="JN1416" s="6"/>
      <c r="JO1416" s="5"/>
      <c r="JP1416" s="5"/>
      <c r="JQ1416" s="4"/>
      <c r="JR1416" s="6"/>
      <c r="JS1416" s="4"/>
      <c r="JT1416" s="6"/>
      <c r="JU1416" s="5"/>
      <c r="JV1416" s="5"/>
      <c r="JW1416" s="4"/>
      <c r="JX1416" s="6"/>
      <c r="JY1416" s="4"/>
      <c r="JZ1416" s="6"/>
      <c r="KA1416" s="5"/>
      <c r="KB1416" s="5"/>
      <c r="KC1416" s="4"/>
      <c r="KD1416" s="6"/>
      <c r="KE1416" s="4"/>
      <c r="KF1416" s="6"/>
      <c r="KG1416" s="5"/>
      <c r="KH1416" s="5"/>
      <c r="KI1416" s="4"/>
      <c r="KJ1416" s="6"/>
      <c r="KK1416" s="4"/>
      <c r="KL1416" s="6"/>
      <c r="KM1416" s="5"/>
      <c r="KN1416" s="5"/>
    </row>
    <row r="1417">
      <c r="A1417" s="3" t="s">
        <v>85</v>
      </c>
      <c r="B1417" s="3" t="s">
        <v>712</v>
      </c>
      <c r="C1417" s="3" t="s">
        <v>87</v>
      </c>
      <c r="D1417" s="3" t="s">
        <v>712</v>
      </c>
      <c r="E1417" s="3" t="s">
        <v>1033</v>
      </c>
      <c r="F1417" s="3" t="s">
        <v>104</v>
      </c>
      <c r="G1417" s="3" t="s">
        <v>104</v>
      </c>
      <c r="H1417" s="3" t="s">
        <v>104</v>
      </c>
      <c r="I1417" s="3" t="s">
        <v>1311</v>
      </c>
      <c r="J1417" s="3" t="s">
        <v>104</v>
      </c>
      <c r="K1417" s="4"/>
      <c r="L1417" s="4">
        <f>=ROUNDDOWN({0},0)</f>
      </c>
      <c r="M1417" s="4"/>
      <c r="N1417" s="5"/>
      <c r="O1417" s="4"/>
      <c r="P1417" s="4">
        <f>=ROUNDDOWN({0},0)</f>
      </c>
      <c r="Q1417" s="4"/>
      <c r="R1417" s="5"/>
      <c r="S1417" s="4"/>
      <c r="T1417" s="6"/>
      <c r="U1417" s="4"/>
      <c r="V1417" s="6"/>
      <c r="W1417" s="5"/>
      <c r="X1417" s="5"/>
      <c r="Y1417" s="4"/>
      <c r="Z1417" s="6"/>
      <c r="AA1417" s="4"/>
      <c r="AB1417" s="6"/>
      <c r="AC1417" s="5"/>
      <c r="AD1417" s="5"/>
      <c r="AE1417" s="4"/>
      <c r="AF1417" s="6"/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  <c r="AW1417" s="4"/>
      <c r="AX1417" s="6"/>
      <c r="AY1417" s="4"/>
      <c r="AZ1417" s="6"/>
      <c r="BA1417" s="5"/>
      <c r="BB1417" s="5"/>
      <c r="BC1417" s="4"/>
      <c r="BD1417" s="6"/>
      <c r="BE1417" s="4"/>
      <c r="BF1417" s="6"/>
      <c r="BG1417" s="5"/>
      <c r="BH1417" s="5"/>
      <c r="BI1417" s="4"/>
      <c r="BJ1417" s="6"/>
      <c r="BK1417" s="4"/>
      <c r="BL1417" s="6"/>
      <c r="BM1417" s="5"/>
      <c r="BN1417" s="5"/>
      <c r="BO1417" s="4"/>
      <c r="BP1417" s="6"/>
      <c r="BQ1417" s="4"/>
      <c r="BR1417" s="6"/>
      <c r="BS1417" s="5"/>
      <c r="BT1417" s="5"/>
      <c r="BU1417" s="4"/>
      <c r="BV1417" s="6"/>
      <c r="BW1417" s="4"/>
      <c r="BX1417" s="6"/>
      <c r="BY1417" s="5"/>
      <c r="BZ1417" s="5"/>
      <c r="CA1417" s="4"/>
      <c r="CB1417" s="6"/>
      <c r="CC1417" s="4"/>
      <c r="CD1417" s="6"/>
      <c r="CE1417" s="5"/>
      <c r="CF1417" s="5"/>
      <c r="CG1417" s="4"/>
      <c r="CH1417" s="6"/>
      <c r="CI1417" s="4"/>
      <c r="CJ1417" s="6"/>
      <c r="CK1417" s="5"/>
      <c r="CL1417" s="5"/>
      <c r="CM1417" s="4"/>
      <c r="CN1417" s="6"/>
      <c r="CO1417" s="4"/>
      <c r="CP1417" s="6"/>
      <c r="CQ1417" s="5"/>
      <c r="CR1417" s="5"/>
      <c r="CS1417" s="4"/>
      <c r="CT1417" s="6"/>
      <c r="CU1417" s="4"/>
      <c r="CV1417" s="6"/>
      <c r="CW1417" s="5"/>
      <c r="CX1417" s="5"/>
      <c r="CY1417" s="4"/>
      <c r="CZ1417" s="6"/>
      <c r="DA1417" s="4"/>
      <c r="DB1417" s="6"/>
      <c r="DC1417" s="5"/>
      <c r="DD1417" s="5"/>
      <c r="DE1417" s="4"/>
      <c r="DF1417" s="6"/>
      <c r="DG1417" s="4"/>
      <c r="DH1417" s="6"/>
      <c r="DI1417" s="5"/>
      <c r="DJ1417" s="5"/>
      <c r="DK1417" s="4"/>
      <c r="DL1417" s="6"/>
      <c r="DM1417" s="4"/>
      <c r="DN1417" s="6"/>
      <c r="DO1417" s="5"/>
      <c r="DP1417" s="5"/>
      <c r="DQ1417" s="4"/>
      <c r="DR1417" s="6"/>
      <c r="DS1417" s="4"/>
      <c r="DT1417" s="6"/>
      <c r="DU1417" s="5"/>
      <c r="DV1417" s="5"/>
      <c r="DW1417" s="4"/>
      <c r="DX1417" s="6"/>
      <c r="DY1417" s="4"/>
      <c r="DZ1417" s="6"/>
      <c r="EA1417" s="5"/>
      <c r="EB1417" s="5"/>
      <c r="EC1417" s="4"/>
      <c r="ED1417" s="6"/>
      <c r="EE1417" s="4"/>
      <c r="EF1417" s="6"/>
      <c r="EG1417" s="5"/>
      <c r="EH1417" s="5"/>
      <c r="EI1417" s="4"/>
      <c r="EJ1417" s="6"/>
      <c r="EK1417" s="4"/>
      <c r="EL1417" s="6"/>
      <c r="EM1417" s="5"/>
      <c r="EN1417" s="5"/>
      <c r="EO1417" s="4"/>
      <c r="EP1417" s="6"/>
      <c r="EQ1417" s="4"/>
      <c r="ER1417" s="6"/>
      <c r="ES1417" s="5"/>
      <c r="ET1417" s="5"/>
      <c r="EU1417" s="4"/>
      <c r="EV1417" s="6"/>
      <c r="EW1417" s="4"/>
      <c r="EX1417" s="6"/>
      <c r="EY1417" s="5"/>
      <c r="EZ1417" s="5"/>
      <c r="FA1417" s="4"/>
      <c r="FB1417" s="6"/>
      <c r="FC1417" s="4"/>
      <c r="FD1417" s="6"/>
      <c r="FE1417" s="5"/>
      <c r="FF1417" s="5"/>
      <c r="FG1417" s="4"/>
      <c r="FH1417" s="6"/>
      <c r="FI1417" s="4"/>
      <c r="FJ1417" s="6"/>
      <c r="FK1417" s="5"/>
      <c r="FL1417" s="5"/>
      <c r="FM1417" s="4"/>
      <c r="FN1417" s="6"/>
      <c r="FO1417" s="4"/>
      <c r="FP1417" s="6"/>
      <c r="FQ1417" s="5"/>
      <c r="FR1417" s="5"/>
      <c r="FS1417" s="4"/>
      <c r="FT1417" s="6"/>
      <c r="FU1417" s="4"/>
      <c r="FV1417" s="6"/>
      <c r="FW1417" s="5"/>
      <c r="FX1417" s="5"/>
      <c r="FY1417" s="4"/>
      <c r="FZ1417" s="6"/>
      <c r="GA1417" s="4"/>
      <c r="GB1417" s="6"/>
      <c r="GC1417" s="5"/>
      <c r="GD1417" s="5"/>
      <c r="GE1417" s="4"/>
      <c r="GF1417" s="6"/>
      <c r="GG1417" s="4"/>
      <c r="GH1417" s="6"/>
      <c r="GI1417" s="5"/>
      <c r="GJ1417" s="5"/>
      <c r="GK1417" s="4"/>
      <c r="GL1417" s="6"/>
      <c r="GM1417" s="4"/>
      <c r="GN1417" s="6"/>
      <c r="GO1417" s="5"/>
      <c r="GP1417" s="5"/>
      <c r="GQ1417" s="4"/>
      <c r="GR1417" s="6"/>
      <c r="GS1417" s="4"/>
      <c r="GT1417" s="6"/>
      <c r="GU1417" s="5"/>
      <c r="GV1417" s="5"/>
      <c r="GW1417" s="4"/>
      <c r="GX1417" s="6"/>
      <c r="GY1417" s="4"/>
      <c r="GZ1417" s="6"/>
      <c r="HA1417" s="5"/>
      <c r="HB1417" s="5"/>
      <c r="HC1417" s="4"/>
      <c r="HD1417" s="6"/>
      <c r="HE1417" s="4"/>
      <c r="HF1417" s="6"/>
      <c r="HG1417" s="5"/>
      <c r="HH1417" s="5"/>
      <c r="HI1417" s="4"/>
      <c r="HJ1417" s="6"/>
      <c r="HK1417" s="4"/>
      <c r="HL1417" s="6"/>
      <c r="HM1417" s="5"/>
      <c r="HN1417" s="5"/>
      <c r="HO1417" s="4"/>
      <c r="HP1417" s="6"/>
      <c r="HQ1417" s="4"/>
      <c r="HR1417" s="6"/>
      <c r="HS1417" s="5"/>
      <c r="HT1417" s="5"/>
      <c r="HU1417" s="4"/>
      <c r="HV1417" s="6"/>
      <c r="HW1417" s="4"/>
      <c r="HX1417" s="6"/>
      <c r="HY1417" s="5"/>
      <c r="HZ1417" s="5"/>
      <c r="IA1417" s="4"/>
      <c r="IB1417" s="6"/>
      <c r="IC1417" s="4"/>
      <c r="ID1417" s="6"/>
      <c r="IE1417" s="5"/>
      <c r="IF1417" s="5"/>
      <c r="IG1417" s="4"/>
      <c r="IH1417" s="6"/>
      <c r="II1417" s="4"/>
      <c r="IJ1417" s="6"/>
      <c r="IK1417" s="5"/>
      <c r="IL1417" s="5"/>
      <c r="IM1417" s="4"/>
      <c r="IN1417" s="6"/>
      <c r="IO1417" s="4"/>
      <c r="IP1417" s="6"/>
      <c r="IQ1417" s="5"/>
      <c r="IR1417" s="5"/>
      <c r="IS1417" s="4"/>
      <c r="IT1417" s="6"/>
      <c r="IU1417" s="4"/>
      <c r="IV1417" s="6"/>
      <c r="IW1417" s="5"/>
      <c r="IX1417" s="5"/>
      <c r="IY1417" s="4"/>
      <c r="IZ1417" s="6"/>
      <c r="JA1417" s="4"/>
      <c r="JB1417" s="6"/>
      <c r="JC1417" s="5"/>
      <c r="JD1417" s="5"/>
      <c r="JE1417" s="4"/>
      <c r="JF1417" s="6"/>
      <c r="JG1417" s="4"/>
      <c r="JH1417" s="6"/>
      <c r="JI1417" s="5"/>
      <c r="JJ1417" s="5"/>
      <c r="JK1417" s="4"/>
      <c r="JL1417" s="6"/>
      <c r="JM1417" s="4"/>
      <c r="JN1417" s="6"/>
      <c r="JO1417" s="5"/>
      <c r="JP1417" s="5"/>
      <c r="JQ1417" s="4"/>
      <c r="JR1417" s="6"/>
      <c r="JS1417" s="4"/>
      <c r="JT1417" s="6"/>
      <c r="JU1417" s="5"/>
      <c r="JV1417" s="5"/>
      <c r="JW1417" s="4"/>
      <c r="JX1417" s="6"/>
      <c r="JY1417" s="4"/>
      <c r="JZ1417" s="6"/>
      <c r="KA1417" s="5"/>
      <c r="KB1417" s="5"/>
      <c r="KC1417" s="4"/>
      <c r="KD1417" s="6"/>
      <c r="KE1417" s="4"/>
      <c r="KF1417" s="6"/>
      <c r="KG1417" s="5"/>
      <c r="KH1417" s="5"/>
      <c r="KI1417" s="4"/>
      <c r="KJ1417" s="6"/>
      <c r="KK1417" s="4"/>
      <c r="KL1417" s="6"/>
      <c r="KM1417" s="5"/>
      <c r="KN1417" s="5"/>
    </row>
    <row r="1418">
      <c r="A1418" s="3" t="s">
        <v>85</v>
      </c>
      <c r="B1418" s="3" t="s">
        <v>712</v>
      </c>
      <c r="C1418" s="3" t="s">
        <v>87</v>
      </c>
      <c r="D1418" s="3" t="s">
        <v>712</v>
      </c>
      <c r="E1418" s="3" t="s">
        <v>1038</v>
      </c>
      <c r="F1418" s="3" t="s">
        <v>104</v>
      </c>
      <c r="G1418" s="3" t="s">
        <v>104</v>
      </c>
      <c r="H1418" s="3" t="s">
        <v>104</v>
      </c>
      <c r="I1418" s="3" t="s">
        <v>1311</v>
      </c>
      <c r="J1418" s="3" t="s">
        <v>104</v>
      </c>
      <c r="K1418" s="4"/>
      <c r="L1418" s="4">
        <f>=ROUNDDOWN({0},0)</f>
      </c>
      <c r="M1418" s="4"/>
      <c r="N1418" s="5"/>
      <c r="O1418" s="4"/>
      <c r="P1418" s="4">
        <f>=ROUNDDOWN({0},0)</f>
      </c>
      <c r="Q1418" s="4"/>
      <c r="R1418" s="5"/>
      <c r="S1418" s="4"/>
      <c r="T1418" s="6"/>
      <c r="U1418" s="4"/>
      <c r="V1418" s="6"/>
      <c r="W1418" s="5"/>
      <c r="X1418" s="5"/>
      <c r="Y1418" s="4"/>
      <c r="Z1418" s="6"/>
      <c r="AA1418" s="4"/>
      <c r="AB1418" s="6"/>
      <c r="AC1418" s="5"/>
      <c r="AD1418" s="5"/>
      <c r="AE1418" s="4"/>
      <c r="AF1418" s="6"/>
      <c r="AG1418" s="4"/>
      <c r="AH1418" s="6"/>
      <c r="AI1418" s="5"/>
      <c r="AJ1418" s="5"/>
      <c r="AK1418" s="4"/>
      <c r="AL1418" s="6"/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  <c r="AW1418" s="4"/>
      <c r="AX1418" s="6"/>
      <c r="AY1418" s="4"/>
      <c r="AZ1418" s="6"/>
      <c r="BA1418" s="5"/>
      <c r="BB1418" s="5"/>
      <c r="BC1418" s="4"/>
      <c r="BD1418" s="6"/>
      <c r="BE1418" s="4"/>
      <c r="BF1418" s="6"/>
      <c r="BG1418" s="5"/>
      <c r="BH1418" s="5"/>
      <c r="BI1418" s="4"/>
      <c r="BJ1418" s="6"/>
      <c r="BK1418" s="4"/>
      <c r="BL1418" s="6"/>
      <c r="BM1418" s="5"/>
      <c r="BN1418" s="5"/>
      <c r="BO1418" s="4"/>
      <c r="BP1418" s="6"/>
      <c r="BQ1418" s="4"/>
      <c r="BR1418" s="6"/>
      <c r="BS1418" s="5"/>
      <c r="BT1418" s="5"/>
      <c r="BU1418" s="4"/>
      <c r="BV1418" s="6"/>
      <c r="BW1418" s="4"/>
      <c r="BX1418" s="6"/>
      <c r="BY1418" s="5"/>
      <c r="BZ1418" s="5"/>
      <c r="CA1418" s="4"/>
      <c r="CB1418" s="6"/>
      <c r="CC1418" s="4"/>
      <c r="CD1418" s="6"/>
      <c r="CE1418" s="5"/>
      <c r="CF1418" s="5"/>
      <c r="CG1418" s="4"/>
      <c r="CH1418" s="6"/>
      <c r="CI1418" s="4"/>
      <c r="CJ1418" s="6"/>
      <c r="CK1418" s="5"/>
      <c r="CL1418" s="5"/>
      <c r="CM1418" s="4"/>
      <c r="CN1418" s="6"/>
      <c r="CO1418" s="4"/>
      <c r="CP1418" s="6"/>
      <c r="CQ1418" s="5"/>
      <c r="CR1418" s="5"/>
      <c r="CS1418" s="4"/>
      <c r="CT1418" s="6"/>
      <c r="CU1418" s="4"/>
      <c r="CV1418" s="6"/>
      <c r="CW1418" s="5"/>
      <c r="CX1418" s="5"/>
      <c r="CY1418" s="4"/>
      <c r="CZ1418" s="6"/>
      <c r="DA1418" s="4"/>
      <c r="DB1418" s="6"/>
      <c r="DC1418" s="5"/>
      <c r="DD1418" s="5"/>
      <c r="DE1418" s="4"/>
      <c r="DF1418" s="6"/>
      <c r="DG1418" s="4"/>
      <c r="DH1418" s="6"/>
      <c r="DI1418" s="5"/>
      <c r="DJ1418" s="5"/>
      <c r="DK1418" s="4"/>
      <c r="DL1418" s="6"/>
      <c r="DM1418" s="4"/>
      <c r="DN1418" s="6"/>
      <c r="DO1418" s="5"/>
      <c r="DP1418" s="5"/>
      <c r="DQ1418" s="4"/>
      <c r="DR1418" s="6"/>
      <c r="DS1418" s="4"/>
      <c r="DT1418" s="6"/>
      <c r="DU1418" s="5"/>
      <c r="DV1418" s="5"/>
      <c r="DW1418" s="4"/>
      <c r="DX1418" s="6"/>
      <c r="DY1418" s="4"/>
      <c r="DZ1418" s="6"/>
      <c r="EA1418" s="5"/>
      <c r="EB1418" s="5"/>
      <c r="EC1418" s="4"/>
      <c r="ED1418" s="6"/>
      <c r="EE1418" s="4"/>
      <c r="EF1418" s="6"/>
      <c r="EG1418" s="5"/>
      <c r="EH1418" s="5"/>
      <c r="EI1418" s="4"/>
      <c r="EJ1418" s="6"/>
      <c r="EK1418" s="4"/>
      <c r="EL1418" s="6"/>
      <c r="EM1418" s="5"/>
      <c r="EN1418" s="5"/>
      <c r="EO1418" s="4"/>
      <c r="EP1418" s="6"/>
      <c r="EQ1418" s="4"/>
      <c r="ER1418" s="6"/>
      <c r="ES1418" s="5"/>
      <c r="ET1418" s="5"/>
      <c r="EU1418" s="4"/>
      <c r="EV1418" s="6"/>
      <c r="EW1418" s="4"/>
      <c r="EX1418" s="6"/>
      <c r="EY1418" s="5"/>
      <c r="EZ1418" s="5"/>
      <c r="FA1418" s="4"/>
      <c r="FB1418" s="6"/>
      <c r="FC1418" s="4"/>
      <c r="FD1418" s="6"/>
      <c r="FE1418" s="5"/>
      <c r="FF1418" s="5"/>
      <c r="FG1418" s="4"/>
      <c r="FH1418" s="6"/>
      <c r="FI1418" s="4"/>
      <c r="FJ1418" s="6"/>
      <c r="FK1418" s="5"/>
      <c r="FL1418" s="5"/>
      <c r="FM1418" s="4"/>
      <c r="FN1418" s="6"/>
      <c r="FO1418" s="4"/>
      <c r="FP1418" s="6"/>
      <c r="FQ1418" s="5"/>
      <c r="FR1418" s="5"/>
      <c r="FS1418" s="4"/>
      <c r="FT1418" s="6"/>
      <c r="FU1418" s="4"/>
      <c r="FV1418" s="6"/>
      <c r="FW1418" s="5"/>
      <c r="FX1418" s="5"/>
      <c r="FY1418" s="4"/>
      <c r="FZ1418" s="6"/>
      <c r="GA1418" s="4"/>
      <c r="GB1418" s="6"/>
      <c r="GC1418" s="5"/>
      <c r="GD1418" s="5"/>
      <c r="GE1418" s="4"/>
      <c r="GF1418" s="6"/>
      <c r="GG1418" s="4"/>
      <c r="GH1418" s="6"/>
      <c r="GI1418" s="5"/>
      <c r="GJ1418" s="5"/>
      <c r="GK1418" s="4"/>
      <c r="GL1418" s="6"/>
      <c r="GM1418" s="4"/>
      <c r="GN1418" s="6"/>
      <c r="GO1418" s="5"/>
      <c r="GP1418" s="5"/>
      <c r="GQ1418" s="4"/>
      <c r="GR1418" s="6"/>
      <c r="GS1418" s="4"/>
      <c r="GT1418" s="6"/>
      <c r="GU1418" s="5"/>
      <c r="GV1418" s="5"/>
      <c r="GW1418" s="4"/>
      <c r="GX1418" s="6"/>
      <c r="GY1418" s="4"/>
      <c r="GZ1418" s="6"/>
      <c r="HA1418" s="5"/>
      <c r="HB1418" s="5"/>
      <c r="HC1418" s="4"/>
      <c r="HD1418" s="6"/>
      <c r="HE1418" s="4"/>
      <c r="HF1418" s="6"/>
      <c r="HG1418" s="5"/>
      <c r="HH1418" s="5"/>
      <c r="HI1418" s="4"/>
      <c r="HJ1418" s="6"/>
      <c r="HK1418" s="4"/>
      <c r="HL1418" s="6"/>
      <c r="HM1418" s="5"/>
      <c r="HN1418" s="5"/>
      <c r="HO1418" s="4"/>
      <c r="HP1418" s="6"/>
      <c r="HQ1418" s="4"/>
      <c r="HR1418" s="6"/>
      <c r="HS1418" s="5"/>
      <c r="HT1418" s="5"/>
      <c r="HU1418" s="4"/>
      <c r="HV1418" s="6"/>
      <c r="HW1418" s="4"/>
      <c r="HX1418" s="6"/>
      <c r="HY1418" s="5"/>
      <c r="HZ1418" s="5"/>
      <c r="IA1418" s="4"/>
      <c r="IB1418" s="6"/>
      <c r="IC1418" s="4"/>
      <c r="ID1418" s="6"/>
      <c r="IE1418" s="5"/>
      <c r="IF1418" s="5"/>
      <c r="IG1418" s="4"/>
      <c r="IH1418" s="6"/>
      <c r="II1418" s="4"/>
      <c r="IJ1418" s="6"/>
      <c r="IK1418" s="5"/>
      <c r="IL1418" s="5"/>
      <c r="IM1418" s="4"/>
      <c r="IN1418" s="6"/>
      <c r="IO1418" s="4"/>
      <c r="IP1418" s="6"/>
      <c r="IQ1418" s="5"/>
      <c r="IR1418" s="5"/>
      <c r="IS1418" s="4"/>
      <c r="IT1418" s="6"/>
      <c r="IU1418" s="4"/>
      <c r="IV1418" s="6"/>
      <c r="IW1418" s="5"/>
      <c r="IX1418" s="5"/>
      <c r="IY1418" s="4"/>
      <c r="IZ1418" s="6"/>
      <c r="JA1418" s="4"/>
      <c r="JB1418" s="6"/>
      <c r="JC1418" s="5"/>
      <c r="JD1418" s="5"/>
      <c r="JE1418" s="4"/>
      <c r="JF1418" s="6"/>
      <c r="JG1418" s="4"/>
      <c r="JH1418" s="6"/>
      <c r="JI1418" s="5"/>
      <c r="JJ1418" s="5"/>
      <c r="JK1418" s="4"/>
      <c r="JL1418" s="6"/>
      <c r="JM1418" s="4"/>
      <c r="JN1418" s="6"/>
      <c r="JO1418" s="5"/>
      <c r="JP1418" s="5"/>
      <c r="JQ1418" s="4"/>
      <c r="JR1418" s="6"/>
      <c r="JS1418" s="4"/>
      <c r="JT1418" s="6"/>
      <c r="JU1418" s="5"/>
      <c r="JV1418" s="5"/>
      <c r="JW1418" s="4"/>
      <c r="JX1418" s="6"/>
      <c r="JY1418" s="4"/>
      <c r="JZ1418" s="6"/>
      <c r="KA1418" s="5"/>
      <c r="KB1418" s="5"/>
      <c r="KC1418" s="4"/>
      <c r="KD1418" s="6"/>
      <c r="KE1418" s="4"/>
      <c r="KF1418" s="6"/>
      <c r="KG1418" s="5"/>
      <c r="KH1418" s="5"/>
      <c r="KI1418" s="4"/>
      <c r="KJ1418" s="6"/>
      <c r="KK1418" s="4"/>
      <c r="KL1418" s="6"/>
      <c r="KM1418" s="5"/>
      <c r="KN1418" s="5"/>
    </row>
    <row r="1419">
      <c r="A1419" s="3" t="s">
        <v>85</v>
      </c>
      <c r="B1419" s="3" t="s">
        <v>712</v>
      </c>
      <c r="C1419" s="3" t="s">
        <v>87</v>
      </c>
      <c r="D1419" s="3" t="s">
        <v>712</v>
      </c>
      <c r="E1419" s="3" t="s">
        <v>266</v>
      </c>
      <c r="F1419" s="3" t="s">
        <v>104</v>
      </c>
      <c r="G1419" s="3" t="s">
        <v>104</v>
      </c>
      <c r="H1419" s="3" t="s">
        <v>104</v>
      </c>
      <c r="I1419" s="3" t="s">
        <v>1311</v>
      </c>
      <c r="J1419" s="3" t="s">
        <v>104</v>
      </c>
      <c r="K1419" s="4"/>
      <c r="L1419" s="4">
        <f>=ROUNDDOWN({0},0)</f>
      </c>
      <c r="M1419" s="4"/>
      <c r="N1419" s="5"/>
      <c r="O1419" s="4"/>
      <c r="P1419" s="4">
        <f>=ROUNDDOWN({0},0)</f>
      </c>
      <c r="Q1419" s="4"/>
      <c r="R1419" s="5"/>
      <c r="S1419" s="4"/>
      <c r="T1419" s="6"/>
      <c r="U1419" s="4"/>
      <c r="V1419" s="6"/>
      <c r="W1419" s="5"/>
      <c r="X1419" s="5"/>
      <c r="Y1419" s="4"/>
      <c r="Z1419" s="6"/>
      <c r="AA1419" s="4"/>
      <c r="AB1419" s="6"/>
      <c r="AC1419" s="5"/>
      <c r="AD1419" s="5"/>
      <c r="AE1419" s="4"/>
      <c r="AF1419" s="6"/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  <c r="AW1419" s="4"/>
      <c r="AX1419" s="6"/>
      <c r="AY1419" s="4"/>
      <c r="AZ1419" s="6"/>
      <c r="BA1419" s="5"/>
      <c r="BB1419" s="5"/>
      <c r="BC1419" s="4"/>
      <c r="BD1419" s="6"/>
      <c r="BE1419" s="4"/>
      <c r="BF1419" s="6"/>
      <c r="BG1419" s="5"/>
      <c r="BH1419" s="5"/>
      <c r="BI1419" s="4"/>
      <c r="BJ1419" s="6"/>
      <c r="BK1419" s="4"/>
      <c r="BL1419" s="6"/>
      <c r="BM1419" s="5"/>
      <c r="BN1419" s="5"/>
      <c r="BO1419" s="4"/>
      <c r="BP1419" s="6"/>
      <c r="BQ1419" s="4"/>
      <c r="BR1419" s="6"/>
      <c r="BS1419" s="5"/>
      <c r="BT1419" s="5"/>
      <c r="BU1419" s="4"/>
      <c r="BV1419" s="6"/>
      <c r="BW1419" s="4"/>
      <c r="BX1419" s="6"/>
      <c r="BY1419" s="5"/>
      <c r="BZ1419" s="5"/>
      <c r="CA1419" s="4"/>
      <c r="CB1419" s="6"/>
      <c r="CC1419" s="4"/>
      <c r="CD1419" s="6"/>
      <c r="CE1419" s="5"/>
      <c r="CF1419" s="5"/>
      <c r="CG1419" s="4"/>
      <c r="CH1419" s="6"/>
      <c r="CI1419" s="4"/>
      <c r="CJ1419" s="6"/>
      <c r="CK1419" s="5"/>
      <c r="CL1419" s="5"/>
      <c r="CM1419" s="4"/>
      <c r="CN1419" s="6"/>
      <c r="CO1419" s="4"/>
      <c r="CP1419" s="6"/>
      <c r="CQ1419" s="5"/>
      <c r="CR1419" s="5"/>
      <c r="CS1419" s="4"/>
      <c r="CT1419" s="6"/>
      <c r="CU1419" s="4"/>
      <c r="CV1419" s="6"/>
      <c r="CW1419" s="5"/>
      <c r="CX1419" s="5"/>
      <c r="CY1419" s="4"/>
      <c r="CZ1419" s="6"/>
      <c r="DA1419" s="4"/>
      <c r="DB1419" s="6"/>
      <c r="DC1419" s="5"/>
      <c r="DD1419" s="5"/>
      <c r="DE1419" s="4"/>
      <c r="DF1419" s="6"/>
      <c r="DG1419" s="4"/>
      <c r="DH1419" s="6"/>
      <c r="DI1419" s="5"/>
      <c r="DJ1419" s="5"/>
      <c r="DK1419" s="4"/>
      <c r="DL1419" s="6"/>
      <c r="DM1419" s="4"/>
      <c r="DN1419" s="6"/>
      <c r="DO1419" s="5"/>
      <c r="DP1419" s="5"/>
      <c r="DQ1419" s="4"/>
      <c r="DR1419" s="6"/>
      <c r="DS1419" s="4"/>
      <c r="DT1419" s="6"/>
      <c r="DU1419" s="5"/>
      <c r="DV1419" s="5"/>
      <c r="DW1419" s="4"/>
      <c r="DX1419" s="6"/>
      <c r="DY1419" s="4"/>
      <c r="DZ1419" s="6"/>
      <c r="EA1419" s="5"/>
      <c r="EB1419" s="5"/>
      <c r="EC1419" s="4"/>
      <c r="ED1419" s="6"/>
      <c r="EE1419" s="4"/>
      <c r="EF1419" s="6"/>
      <c r="EG1419" s="5"/>
      <c r="EH1419" s="5"/>
      <c r="EI1419" s="4"/>
      <c r="EJ1419" s="6"/>
      <c r="EK1419" s="4"/>
      <c r="EL1419" s="6"/>
      <c r="EM1419" s="5"/>
      <c r="EN1419" s="5"/>
      <c r="EO1419" s="4"/>
      <c r="EP1419" s="6"/>
      <c r="EQ1419" s="4"/>
      <c r="ER1419" s="6"/>
      <c r="ES1419" s="5"/>
      <c r="ET1419" s="5"/>
      <c r="EU1419" s="4"/>
      <c r="EV1419" s="6"/>
      <c r="EW1419" s="4"/>
      <c r="EX1419" s="6"/>
      <c r="EY1419" s="5"/>
      <c r="EZ1419" s="5"/>
      <c r="FA1419" s="4"/>
      <c r="FB1419" s="6"/>
      <c r="FC1419" s="4"/>
      <c r="FD1419" s="6"/>
      <c r="FE1419" s="5"/>
      <c r="FF1419" s="5"/>
      <c r="FG1419" s="4"/>
      <c r="FH1419" s="6"/>
      <c r="FI1419" s="4"/>
      <c r="FJ1419" s="6"/>
      <c r="FK1419" s="5"/>
      <c r="FL1419" s="5"/>
      <c r="FM1419" s="4"/>
      <c r="FN1419" s="6"/>
      <c r="FO1419" s="4"/>
      <c r="FP1419" s="6"/>
      <c r="FQ1419" s="5"/>
      <c r="FR1419" s="5"/>
      <c r="FS1419" s="4"/>
      <c r="FT1419" s="6"/>
      <c r="FU1419" s="4"/>
      <c r="FV1419" s="6"/>
      <c r="FW1419" s="5"/>
      <c r="FX1419" s="5"/>
      <c r="FY1419" s="4"/>
      <c r="FZ1419" s="6"/>
      <c r="GA1419" s="4"/>
      <c r="GB1419" s="6"/>
      <c r="GC1419" s="5"/>
      <c r="GD1419" s="5"/>
      <c r="GE1419" s="4"/>
      <c r="GF1419" s="6"/>
      <c r="GG1419" s="4"/>
      <c r="GH1419" s="6"/>
      <c r="GI1419" s="5"/>
      <c r="GJ1419" s="5"/>
      <c r="GK1419" s="4"/>
      <c r="GL1419" s="6"/>
      <c r="GM1419" s="4"/>
      <c r="GN1419" s="6"/>
      <c r="GO1419" s="5"/>
      <c r="GP1419" s="5"/>
      <c r="GQ1419" s="4"/>
      <c r="GR1419" s="6"/>
      <c r="GS1419" s="4"/>
      <c r="GT1419" s="6"/>
      <c r="GU1419" s="5"/>
      <c r="GV1419" s="5"/>
      <c r="GW1419" s="4"/>
      <c r="GX1419" s="6"/>
      <c r="GY1419" s="4"/>
      <c r="GZ1419" s="6"/>
      <c r="HA1419" s="5"/>
      <c r="HB1419" s="5"/>
      <c r="HC1419" s="4"/>
      <c r="HD1419" s="6"/>
      <c r="HE1419" s="4"/>
      <c r="HF1419" s="6"/>
      <c r="HG1419" s="5"/>
      <c r="HH1419" s="5"/>
      <c r="HI1419" s="4"/>
      <c r="HJ1419" s="6"/>
      <c r="HK1419" s="4"/>
      <c r="HL1419" s="6"/>
      <c r="HM1419" s="5"/>
      <c r="HN1419" s="5"/>
      <c r="HO1419" s="4"/>
      <c r="HP1419" s="6"/>
      <c r="HQ1419" s="4"/>
      <c r="HR1419" s="6"/>
      <c r="HS1419" s="5"/>
      <c r="HT1419" s="5"/>
      <c r="HU1419" s="4"/>
      <c r="HV1419" s="6"/>
      <c r="HW1419" s="4"/>
      <c r="HX1419" s="6"/>
      <c r="HY1419" s="5"/>
      <c r="HZ1419" s="5"/>
      <c r="IA1419" s="4"/>
      <c r="IB1419" s="6"/>
      <c r="IC1419" s="4"/>
      <c r="ID1419" s="6"/>
      <c r="IE1419" s="5"/>
      <c r="IF1419" s="5"/>
      <c r="IG1419" s="4"/>
      <c r="IH1419" s="6"/>
      <c r="II1419" s="4"/>
      <c r="IJ1419" s="6"/>
      <c r="IK1419" s="5"/>
      <c r="IL1419" s="5"/>
      <c r="IM1419" s="4"/>
      <c r="IN1419" s="6"/>
      <c r="IO1419" s="4"/>
      <c r="IP1419" s="6"/>
      <c r="IQ1419" s="5"/>
      <c r="IR1419" s="5"/>
      <c r="IS1419" s="4"/>
      <c r="IT1419" s="6"/>
      <c r="IU1419" s="4"/>
      <c r="IV1419" s="6"/>
      <c r="IW1419" s="5"/>
      <c r="IX1419" s="5"/>
      <c r="IY1419" s="4"/>
      <c r="IZ1419" s="6"/>
      <c r="JA1419" s="4"/>
      <c r="JB1419" s="6"/>
      <c r="JC1419" s="5"/>
      <c r="JD1419" s="5"/>
      <c r="JE1419" s="4"/>
      <c r="JF1419" s="6"/>
      <c r="JG1419" s="4"/>
      <c r="JH1419" s="6"/>
      <c r="JI1419" s="5"/>
      <c r="JJ1419" s="5"/>
      <c r="JK1419" s="4"/>
      <c r="JL1419" s="6"/>
      <c r="JM1419" s="4"/>
      <c r="JN1419" s="6"/>
      <c r="JO1419" s="5"/>
      <c r="JP1419" s="5"/>
      <c r="JQ1419" s="4"/>
      <c r="JR1419" s="6"/>
      <c r="JS1419" s="4"/>
      <c r="JT1419" s="6"/>
      <c r="JU1419" s="5"/>
      <c r="JV1419" s="5"/>
      <c r="JW1419" s="4"/>
      <c r="JX1419" s="6"/>
      <c r="JY1419" s="4"/>
      <c r="JZ1419" s="6"/>
      <c r="KA1419" s="5"/>
      <c r="KB1419" s="5"/>
      <c r="KC1419" s="4"/>
      <c r="KD1419" s="6"/>
      <c r="KE1419" s="4"/>
      <c r="KF1419" s="6"/>
      <c r="KG1419" s="5"/>
      <c r="KH1419" s="5"/>
      <c r="KI1419" s="4"/>
      <c r="KJ1419" s="6"/>
      <c r="KK1419" s="4"/>
      <c r="KL1419" s="6"/>
      <c r="KM1419" s="5"/>
      <c r="KN1419" s="5"/>
    </row>
    <row r="1420">
      <c r="A1420" s="3" t="s">
        <v>85</v>
      </c>
      <c r="B1420" s="3" t="s">
        <v>712</v>
      </c>
      <c r="C1420" s="3" t="s">
        <v>87</v>
      </c>
      <c r="D1420" s="3" t="s">
        <v>712</v>
      </c>
      <c r="E1420" s="3" t="s">
        <v>1061</v>
      </c>
      <c r="F1420" s="3" t="s">
        <v>104</v>
      </c>
      <c r="G1420" s="3" t="s">
        <v>104</v>
      </c>
      <c r="H1420" s="3" t="s">
        <v>104</v>
      </c>
      <c r="I1420" s="3" t="s">
        <v>1311</v>
      </c>
      <c r="J1420" s="3" t="s">
        <v>104</v>
      </c>
      <c r="K1420" s="4"/>
      <c r="L1420" s="4">
        <f>=ROUNDDOWN({0},0)</f>
      </c>
      <c r="M1420" s="4"/>
      <c r="N1420" s="5"/>
      <c r="O1420" s="4"/>
      <c r="P1420" s="4">
        <f>=ROUNDDOWN({0},0)</f>
      </c>
      <c r="Q1420" s="4"/>
      <c r="R1420" s="5"/>
      <c r="S1420" s="4"/>
      <c r="T1420" s="6"/>
      <c r="U1420" s="4"/>
      <c r="V1420" s="6"/>
      <c r="W1420" s="5"/>
      <c r="X1420" s="5"/>
      <c r="Y1420" s="4"/>
      <c r="Z1420" s="6"/>
      <c r="AA1420" s="4"/>
      <c r="AB1420" s="6"/>
      <c r="AC1420" s="5"/>
      <c r="AD1420" s="5"/>
      <c r="AE1420" s="4"/>
      <c r="AF1420" s="6"/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  <c r="AW1420" s="4"/>
      <c r="AX1420" s="6"/>
      <c r="AY1420" s="4"/>
      <c r="AZ1420" s="6"/>
      <c r="BA1420" s="5"/>
      <c r="BB1420" s="5"/>
      <c r="BC1420" s="4"/>
      <c r="BD1420" s="6"/>
      <c r="BE1420" s="4"/>
      <c r="BF1420" s="6"/>
      <c r="BG1420" s="5"/>
      <c r="BH1420" s="5"/>
      <c r="BI1420" s="4"/>
      <c r="BJ1420" s="6"/>
      <c r="BK1420" s="4"/>
      <c r="BL1420" s="6"/>
      <c r="BM1420" s="5"/>
      <c r="BN1420" s="5"/>
      <c r="BO1420" s="4"/>
      <c r="BP1420" s="6"/>
      <c r="BQ1420" s="4"/>
      <c r="BR1420" s="6"/>
      <c r="BS1420" s="5"/>
      <c r="BT1420" s="5"/>
      <c r="BU1420" s="4"/>
      <c r="BV1420" s="6"/>
      <c r="BW1420" s="4"/>
      <c r="BX1420" s="6"/>
      <c r="BY1420" s="5"/>
      <c r="BZ1420" s="5"/>
      <c r="CA1420" s="4"/>
      <c r="CB1420" s="6"/>
      <c r="CC1420" s="4"/>
      <c r="CD1420" s="6"/>
      <c r="CE1420" s="5"/>
      <c r="CF1420" s="5"/>
      <c r="CG1420" s="4"/>
      <c r="CH1420" s="6"/>
      <c r="CI1420" s="4"/>
      <c r="CJ1420" s="6"/>
      <c r="CK1420" s="5"/>
      <c r="CL1420" s="5"/>
      <c r="CM1420" s="4"/>
      <c r="CN1420" s="6"/>
      <c r="CO1420" s="4"/>
      <c r="CP1420" s="6"/>
      <c r="CQ1420" s="5"/>
      <c r="CR1420" s="5"/>
      <c r="CS1420" s="4"/>
      <c r="CT1420" s="6"/>
      <c r="CU1420" s="4"/>
      <c r="CV1420" s="6"/>
      <c r="CW1420" s="5"/>
      <c r="CX1420" s="5"/>
      <c r="CY1420" s="4"/>
      <c r="CZ1420" s="6"/>
      <c r="DA1420" s="4"/>
      <c r="DB1420" s="6"/>
      <c r="DC1420" s="5"/>
      <c r="DD1420" s="5"/>
      <c r="DE1420" s="4"/>
      <c r="DF1420" s="6"/>
      <c r="DG1420" s="4"/>
      <c r="DH1420" s="6"/>
      <c r="DI1420" s="5"/>
      <c r="DJ1420" s="5"/>
      <c r="DK1420" s="4"/>
      <c r="DL1420" s="6"/>
      <c r="DM1420" s="4"/>
      <c r="DN1420" s="6"/>
      <c r="DO1420" s="5"/>
      <c r="DP1420" s="5"/>
      <c r="DQ1420" s="4"/>
      <c r="DR1420" s="6"/>
      <c r="DS1420" s="4"/>
      <c r="DT1420" s="6"/>
      <c r="DU1420" s="5"/>
      <c r="DV1420" s="5"/>
      <c r="DW1420" s="4"/>
      <c r="DX1420" s="6"/>
      <c r="DY1420" s="4"/>
      <c r="DZ1420" s="6"/>
      <c r="EA1420" s="5"/>
      <c r="EB1420" s="5"/>
      <c r="EC1420" s="4"/>
      <c r="ED1420" s="6"/>
      <c r="EE1420" s="4"/>
      <c r="EF1420" s="6"/>
      <c r="EG1420" s="5"/>
      <c r="EH1420" s="5"/>
      <c r="EI1420" s="4"/>
      <c r="EJ1420" s="6"/>
      <c r="EK1420" s="4"/>
      <c r="EL1420" s="6"/>
      <c r="EM1420" s="5"/>
      <c r="EN1420" s="5"/>
      <c r="EO1420" s="4"/>
      <c r="EP1420" s="6"/>
      <c r="EQ1420" s="4"/>
      <c r="ER1420" s="6"/>
      <c r="ES1420" s="5"/>
      <c r="ET1420" s="5"/>
      <c r="EU1420" s="4"/>
      <c r="EV1420" s="6"/>
      <c r="EW1420" s="4"/>
      <c r="EX1420" s="6"/>
      <c r="EY1420" s="5"/>
      <c r="EZ1420" s="5"/>
      <c r="FA1420" s="4"/>
      <c r="FB1420" s="6"/>
      <c r="FC1420" s="4"/>
      <c r="FD1420" s="6"/>
      <c r="FE1420" s="5"/>
      <c r="FF1420" s="5"/>
      <c r="FG1420" s="4"/>
      <c r="FH1420" s="6"/>
      <c r="FI1420" s="4"/>
      <c r="FJ1420" s="6"/>
      <c r="FK1420" s="5"/>
      <c r="FL1420" s="5"/>
      <c r="FM1420" s="4"/>
      <c r="FN1420" s="6"/>
      <c r="FO1420" s="4"/>
      <c r="FP1420" s="6"/>
      <c r="FQ1420" s="5"/>
      <c r="FR1420" s="5"/>
      <c r="FS1420" s="4"/>
      <c r="FT1420" s="6"/>
      <c r="FU1420" s="4"/>
      <c r="FV1420" s="6"/>
      <c r="FW1420" s="5"/>
      <c r="FX1420" s="5"/>
      <c r="FY1420" s="4"/>
      <c r="FZ1420" s="6"/>
      <c r="GA1420" s="4"/>
      <c r="GB1420" s="6"/>
      <c r="GC1420" s="5"/>
      <c r="GD1420" s="5"/>
      <c r="GE1420" s="4"/>
      <c r="GF1420" s="6"/>
      <c r="GG1420" s="4"/>
      <c r="GH1420" s="6"/>
      <c r="GI1420" s="5"/>
      <c r="GJ1420" s="5"/>
      <c r="GK1420" s="4"/>
      <c r="GL1420" s="6"/>
      <c r="GM1420" s="4"/>
      <c r="GN1420" s="6"/>
      <c r="GO1420" s="5"/>
      <c r="GP1420" s="5"/>
      <c r="GQ1420" s="4"/>
      <c r="GR1420" s="6"/>
      <c r="GS1420" s="4"/>
      <c r="GT1420" s="6"/>
      <c r="GU1420" s="5"/>
      <c r="GV1420" s="5"/>
      <c r="GW1420" s="4"/>
      <c r="GX1420" s="6"/>
      <c r="GY1420" s="4"/>
      <c r="GZ1420" s="6"/>
      <c r="HA1420" s="5"/>
      <c r="HB1420" s="5"/>
      <c r="HC1420" s="4"/>
      <c r="HD1420" s="6"/>
      <c r="HE1420" s="4"/>
      <c r="HF1420" s="6"/>
      <c r="HG1420" s="5"/>
      <c r="HH1420" s="5"/>
      <c r="HI1420" s="4"/>
      <c r="HJ1420" s="6"/>
      <c r="HK1420" s="4"/>
      <c r="HL1420" s="6"/>
      <c r="HM1420" s="5"/>
      <c r="HN1420" s="5"/>
      <c r="HO1420" s="4"/>
      <c r="HP1420" s="6"/>
      <c r="HQ1420" s="4"/>
      <c r="HR1420" s="6"/>
      <c r="HS1420" s="5"/>
      <c r="HT1420" s="5"/>
      <c r="HU1420" s="4"/>
      <c r="HV1420" s="6"/>
      <c r="HW1420" s="4"/>
      <c r="HX1420" s="6"/>
      <c r="HY1420" s="5"/>
      <c r="HZ1420" s="5"/>
      <c r="IA1420" s="4"/>
      <c r="IB1420" s="6"/>
      <c r="IC1420" s="4"/>
      <c r="ID1420" s="6"/>
      <c r="IE1420" s="5"/>
      <c r="IF1420" s="5"/>
      <c r="IG1420" s="4"/>
      <c r="IH1420" s="6"/>
      <c r="II1420" s="4"/>
      <c r="IJ1420" s="6"/>
      <c r="IK1420" s="5"/>
      <c r="IL1420" s="5"/>
      <c r="IM1420" s="4"/>
      <c r="IN1420" s="6"/>
      <c r="IO1420" s="4"/>
      <c r="IP1420" s="6"/>
      <c r="IQ1420" s="5"/>
      <c r="IR1420" s="5"/>
      <c r="IS1420" s="4"/>
      <c r="IT1420" s="6"/>
      <c r="IU1420" s="4"/>
      <c r="IV1420" s="6"/>
      <c r="IW1420" s="5"/>
      <c r="IX1420" s="5"/>
      <c r="IY1420" s="4"/>
      <c r="IZ1420" s="6"/>
      <c r="JA1420" s="4"/>
      <c r="JB1420" s="6"/>
      <c r="JC1420" s="5"/>
      <c r="JD1420" s="5"/>
      <c r="JE1420" s="4"/>
      <c r="JF1420" s="6"/>
      <c r="JG1420" s="4"/>
      <c r="JH1420" s="6"/>
      <c r="JI1420" s="5"/>
      <c r="JJ1420" s="5"/>
      <c r="JK1420" s="4"/>
      <c r="JL1420" s="6"/>
      <c r="JM1420" s="4"/>
      <c r="JN1420" s="6"/>
      <c r="JO1420" s="5"/>
      <c r="JP1420" s="5"/>
      <c r="JQ1420" s="4"/>
      <c r="JR1420" s="6"/>
      <c r="JS1420" s="4"/>
      <c r="JT1420" s="6"/>
      <c r="JU1420" s="5"/>
      <c r="JV1420" s="5"/>
      <c r="JW1420" s="4"/>
      <c r="JX1420" s="6"/>
      <c r="JY1420" s="4"/>
      <c r="JZ1420" s="6"/>
      <c r="KA1420" s="5"/>
      <c r="KB1420" s="5"/>
      <c r="KC1420" s="4"/>
      <c r="KD1420" s="6"/>
      <c r="KE1420" s="4"/>
      <c r="KF1420" s="6"/>
      <c r="KG1420" s="5"/>
      <c r="KH1420" s="5"/>
      <c r="KI1420" s="4"/>
      <c r="KJ1420" s="6"/>
      <c r="KK1420" s="4"/>
      <c r="KL1420" s="6"/>
      <c r="KM1420" s="5"/>
      <c r="KN1420" s="5"/>
    </row>
    <row r="1421">
      <c r="A1421" s="3" t="s">
        <v>85</v>
      </c>
      <c r="B1421" s="3" t="s">
        <v>712</v>
      </c>
      <c r="C1421" s="3" t="s">
        <v>87</v>
      </c>
      <c r="D1421" s="3" t="s">
        <v>712</v>
      </c>
      <c r="E1421" s="3" t="s">
        <v>1065</v>
      </c>
      <c r="F1421" s="3" t="s">
        <v>104</v>
      </c>
      <c r="G1421" s="3" t="s">
        <v>104</v>
      </c>
      <c r="H1421" s="3" t="s">
        <v>104</v>
      </c>
      <c r="I1421" s="3" t="s">
        <v>1311</v>
      </c>
      <c r="J1421" s="3" t="s">
        <v>104</v>
      </c>
      <c r="K1421" s="4"/>
      <c r="L1421" s="4">
        <f>=ROUNDDOWN({0},0)</f>
      </c>
      <c r="M1421" s="4"/>
      <c r="N1421" s="5"/>
      <c r="O1421" s="4"/>
      <c r="P1421" s="4">
        <f>=ROUNDDOWN({0},0)</f>
      </c>
      <c r="Q1421" s="4"/>
      <c r="R1421" s="5"/>
      <c r="S1421" s="4"/>
      <c r="T1421" s="6"/>
      <c r="U1421" s="4"/>
      <c r="V1421" s="6"/>
      <c r="W1421" s="5"/>
      <c r="X1421" s="5"/>
      <c r="Y1421" s="4"/>
      <c r="Z1421" s="6"/>
      <c r="AA1421" s="4"/>
      <c r="AB1421" s="6"/>
      <c r="AC1421" s="5"/>
      <c r="AD1421" s="5"/>
      <c r="AE1421" s="4"/>
      <c r="AF1421" s="6"/>
      <c r="AG1421" s="4"/>
      <c r="AH1421" s="6"/>
      <c r="AI1421" s="5"/>
      <c r="AJ1421" s="5"/>
      <c r="AK1421" s="4"/>
      <c r="AL1421" s="6"/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  <c r="AW1421" s="4"/>
      <c r="AX1421" s="6"/>
      <c r="AY1421" s="4"/>
      <c r="AZ1421" s="6"/>
      <c r="BA1421" s="5"/>
      <c r="BB1421" s="5"/>
      <c r="BC1421" s="4"/>
      <c r="BD1421" s="6"/>
      <c r="BE1421" s="4"/>
      <c r="BF1421" s="6"/>
      <c r="BG1421" s="5"/>
      <c r="BH1421" s="5"/>
      <c r="BI1421" s="4"/>
      <c r="BJ1421" s="6"/>
      <c r="BK1421" s="4"/>
      <c r="BL1421" s="6"/>
      <c r="BM1421" s="5"/>
      <c r="BN1421" s="5"/>
      <c r="BO1421" s="4"/>
      <c r="BP1421" s="6"/>
      <c r="BQ1421" s="4"/>
      <c r="BR1421" s="6"/>
      <c r="BS1421" s="5"/>
      <c r="BT1421" s="5"/>
      <c r="BU1421" s="4"/>
      <c r="BV1421" s="6"/>
      <c r="BW1421" s="4"/>
      <c r="BX1421" s="6"/>
      <c r="BY1421" s="5"/>
      <c r="BZ1421" s="5"/>
      <c r="CA1421" s="4"/>
      <c r="CB1421" s="6"/>
      <c r="CC1421" s="4"/>
      <c r="CD1421" s="6"/>
      <c r="CE1421" s="5"/>
      <c r="CF1421" s="5"/>
      <c r="CG1421" s="4"/>
      <c r="CH1421" s="6"/>
      <c r="CI1421" s="4"/>
      <c r="CJ1421" s="6"/>
      <c r="CK1421" s="5"/>
      <c r="CL1421" s="5"/>
      <c r="CM1421" s="4"/>
      <c r="CN1421" s="6"/>
      <c r="CO1421" s="4"/>
      <c r="CP1421" s="6"/>
      <c r="CQ1421" s="5"/>
      <c r="CR1421" s="5"/>
      <c r="CS1421" s="4"/>
      <c r="CT1421" s="6"/>
      <c r="CU1421" s="4"/>
      <c r="CV1421" s="6"/>
      <c r="CW1421" s="5"/>
      <c r="CX1421" s="5"/>
      <c r="CY1421" s="4"/>
      <c r="CZ1421" s="6"/>
      <c r="DA1421" s="4"/>
      <c r="DB1421" s="6"/>
      <c r="DC1421" s="5"/>
      <c r="DD1421" s="5"/>
      <c r="DE1421" s="4"/>
      <c r="DF1421" s="6"/>
      <c r="DG1421" s="4"/>
      <c r="DH1421" s="6"/>
      <c r="DI1421" s="5"/>
      <c r="DJ1421" s="5"/>
      <c r="DK1421" s="4"/>
      <c r="DL1421" s="6"/>
      <c r="DM1421" s="4"/>
      <c r="DN1421" s="6"/>
      <c r="DO1421" s="5"/>
      <c r="DP1421" s="5"/>
      <c r="DQ1421" s="4"/>
      <c r="DR1421" s="6"/>
      <c r="DS1421" s="4"/>
      <c r="DT1421" s="6"/>
      <c r="DU1421" s="5"/>
      <c r="DV1421" s="5"/>
      <c r="DW1421" s="4"/>
      <c r="DX1421" s="6"/>
      <c r="DY1421" s="4"/>
      <c r="DZ1421" s="6"/>
      <c r="EA1421" s="5"/>
      <c r="EB1421" s="5"/>
      <c r="EC1421" s="4"/>
      <c r="ED1421" s="6"/>
      <c r="EE1421" s="4"/>
      <c r="EF1421" s="6"/>
      <c r="EG1421" s="5"/>
      <c r="EH1421" s="5"/>
      <c r="EI1421" s="4"/>
      <c r="EJ1421" s="6"/>
      <c r="EK1421" s="4"/>
      <c r="EL1421" s="6"/>
      <c r="EM1421" s="5"/>
      <c r="EN1421" s="5"/>
      <c r="EO1421" s="4"/>
      <c r="EP1421" s="6"/>
      <c r="EQ1421" s="4"/>
      <c r="ER1421" s="6"/>
      <c r="ES1421" s="5"/>
      <c r="ET1421" s="5"/>
      <c r="EU1421" s="4"/>
      <c r="EV1421" s="6"/>
      <c r="EW1421" s="4"/>
      <c r="EX1421" s="6"/>
      <c r="EY1421" s="5"/>
      <c r="EZ1421" s="5"/>
      <c r="FA1421" s="4"/>
      <c r="FB1421" s="6"/>
      <c r="FC1421" s="4"/>
      <c r="FD1421" s="6"/>
      <c r="FE1421" s="5"/>
      <c r="FF1421" s="5"/>
      <c r="FG1421" s="4"/>
      <c r="FH1421" s="6"/>
      <c r="FI1421" s="4"/>
      <c r="FJ1421" s="6"/>
      <c r="FK1421" s="5"/>
      <c r="FL1421" s="5"/>
      <c r="FM1421" s="4"/>
      <c r="FN1421" s="6"/>
      <c r="FO1421" s="4"/>
      <c r="FP1421" s="6"/>
      <c r="FQ1421" s="5"/>
      <c r="FR1421" s="5"/>
      <c r="FS1421" s="4"/>
      <c r="FT1421" s="6"/>
      <c r="FU1421" s="4"/>
      <c r="FV1421" s="6"/>
      <c r="FW1421" s="5"/>
      <c r="FX1421" s="5"/>
      <c r="FY1421" s="4"/>
      <c r="FZ1421" s="6"/>
      <c r="GA1421" s="4"/>
      <c r="GB1421" s="6"/>
      <c r="GC1421" s="5"/>
      <c r="GD1421" s="5"/>
      <c r="GE1421" s="4"/>
      <c r="GF1421" s="6"/>
      <c r="GG1421" s="4"/>
      <c r="GH1421" s="6"/>
      <c r="GI1421" s="5"/>
      <c r="GJ1421" s="5"/>
      <c r="GK1421" s="4"/>
      <c r="GL1421" s="6"/>
      <c r="GM1421" s="4"/>
      <c r="GN1421" s="6"/>
      <c r="GO1421" s="5"/>
      <c r="GP1421" s="5"/>
      <c r="GQ1421" s="4"/>
      <c r="GR1421" s="6"/>
      <c r="GS1421" s="4"/>
      <c r="GT1421" s="6"/>
      <c r="GU1421" s="5"/>
      <c r="GV1421" s="5"/>
      <c r="GW1421" s="4"/>
      <c r="GX1421" s="6"/>
      <c r="GY1421" s="4"/>
      <c r="GZ1421" s="6"/>
      <c r="HA1421" s="5"/>
      <c r="HB1421" s="5"/>
      <c r="HC1421" s="4"/>
      <c r="HD1421" s="6"/>
      <c r="HE1421" s="4"/>
      <c r="HF1421" s="6"/>
      <c r="HG1421" s="5"/>
      <c r="HH1421" s="5"/>
      <c r="HI1421" s="4"/>
      <c r="HJ1421" s="6"/>
      <c r="HK1421" s="4"/>
      <c r="HL1421" s="6"/>
      <c r="HM1421" s="5"/>
      <c r="HN1421" s="5"/>
      <c r="HO1421" s="4"/>
      <c r="HP1421" s="6"/>
      <c r="HQ1421" s="4"/>
      <c r="HR1421" s="6"/>
      <c r="HS1421" s="5"/>
      <c r="HT1421" s="5"/>
      <c r="HU1421" s="4"/>
      <c r="HV1421" s="6"/>
      <c r="HW1421" s="4"/>
      <c r="HX1421" s="6"/>
      <c r="HY1421" s="5"/>
      <c r="HZ1421" s="5"/>
      <c r="IA1421" s="4"/>
      <c r="IB1421" s="6"/>
      <c r="IC1421" s="4"/>
      <c r="ID1421" s="6"/>
      <c r="IE1421" s="5"/>
      <c r="IF1421" s="5"/>
      <c r="IG1421" s="4"/>
      <c r="IH1421" s="6"/>
      <c r="II1421" s="4"/>
      <c r="IJ1421" s="6"/>
      <c r="IK1421" s="5"/>
      <c r="IL1421" s="5"/>
      <c r="IM1421" s="4"/>
      <c r="IN1421" s="6"/>
      <c r="IO1421" s="4"/>
      <c r="IP1421" s="6"/>
      <c r="IQ1421" s="5"/>
      <c r="IR1421" s="5"/>
      <c r="IS1421" s="4"/>
      <c r="IT1421" s="6"/>
      <c r="IU1421" s="4"/>
      <c r="IV1421" s="6"/>
      <c r="IW1421" s="5"/>
      <c r="IX1421" s="5"/>
      <c r="IY1421" s="4"/>
      <c r="IZ1421" s="6"/>
      <c r="JA1421" s="4"/>
      <c r="JB1421" s="6"/>
      <c r="JC1421" s="5"/>
      <c r="JD1421" s="5"/>
      <c r="JE1421" s="4"/>
      <c r="JF1421" s="6"/>
      <c r="JG1421" s="4"/>
      <c r="JH1421" s="6"/>
      <c r="JI1421" s="5"/>
      <c r="JJ1421" s="5"/>
      <c r="JK1421" s="4"/>
      <c r="JL1421" s="6"/>
      <c r="JM1421" s="4"/>
      <c r="JN1421" s="6"/>
      <c r="JO1421" s="5"/>
      <c r="JP1421" s="5"/>
      <c r="JQ1421" s="4"/>
      <c r="JR1421" s="6"/>
      <c r="JS1421" s="4"/>
      <c r="JT1421" s="6"/>
      <c r="JU1421" s="5"/>
      <c r="JV1421" s="5"/>
      <c r="JW1421" s="4"/>
      <c r="JX1421" s="6"/>
      <c r="JY1421" s="4"/>
      <c r="JZ1421" s="6"/>
      <c r="KA1421" s="5"/>
      <c r="KB1421" s="5"/>
      <c r="KC1421" s="4"/>
      <c r="KD1421" s="6"/>
      <c r="KE1421" s="4"/>
      <c r="KF1421" s="6"/>
      <c r="KG1421" s="5"/>
      <c r="KH1421" s="5"/>
      <c r="KI1421" s="4"/>
      <c r="KJ1421" s="6"/>
      <c r="KK1421" s="4"/>
      <c r="KL1421" s="6"/>
      <c r="KM1421" s="5"/>
      <c r="KN1421" s="5"/>
    </row>
    <row r="1422">
      <c r="A1422" s="3" t="s">
        <v>85</v>
      </c>
      <c r="B1422" s="3" t="s">
        <v>712</v>
      </c>
      <c r="C1422" s="3" t="s">
        <v>87</v>
      </c>
      <c r="D1422" s="3" t="s">
        <v>712</v>
      </c>
      <c r="E1422" s="3" t="s">
        <v>1078</v>
      </c>
      <c r="F1422" s="3" t="s">
        <v>104</v>
      </c>
      <c r="G1422" s="3" t="s">
        <v>104</v>
      </c>
      <c r="H1422" s="3" t="s">
        <v>104</v>
      </c>
      <c r="I1422" s="3" t="s">
        <v>1311</v>
      </c>
      <c r="J1422" s="3" t="s">
        <v>104</v>
      </c>
      <c r="K1422" s="4"/>
      <c r="L1422" s="4">
        <f>=ROUNDDOWN({0},0)</f>
      </c>
      <c r="M1422" s="4"/>
      <c r="N1422" s="5"/>
      <c r="O1422" s="4"/>
      <c r="P1422" s="4">
        <f>=ROUNDDOWN({0},0)</f>
      </c>
      <c r="Q1422" s="4"/>
      <c r="R1422" s="5"/>
      <c r="S1422" s="4"/>
      <c r="T1422" s="6"/>
      <c r="U1422" s="4"/>
      <c r="V1422" s="6"/>
      <c r="W1422" s="5"/>
      <c r="X1422" s="5"/>
      <c r="Y1422" s="4"/>
      <c r="Z1422" s="6"/>
      <c r="AA1422" s="4"/>
      <c r="AB1422" s="6"/>
      <c r="AC1422" s="5"/>
      <c r="AD1422" s="5"/>
      <c r="AE1422" s="4"/>
      <c r="AF1422" s="6"/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  <c r="AW1422" s="4"/>
      <c r="AX1422" s="6"/>
      <c r="AY1422" s="4"/>
      <c r="AZ1422" s="6"/>
      <c r="BA1422" s="5"/>
      <c r="BB1422" s="5"/>
      <c r="BC1422" s="4"/>
      <c r="BD1422" s="6"/>
      <c r="BE1422" s="4"/>
      <c r="BF1422" s="6"/>
      <c r="BG1422" s="5"/>
      <c r="BH1422" s="5"/>
      <c r="BI1422" s="4"/>
      <c r="BJ1422" s="6"/>
      <c r="BK1422" s="4"/>
      <c r="BL1422" s="6"/>
      <c r="BM1422" s="5"/>
      <c r="BN1422" s="5"/>
      <c r="BO1422" s="4"/>
      <c r="BP1422" s="6"/>
      <c r="BQ1422" s="4"/>
      <c r="BR1422" s="6"/>
      <c r="BS1422" s="5"/>
      <c r="BT1422" s="5"/>
      <c r="BU1422" s="4"/>
      <c r="BV1422" s="6"/>
      <c r="BW1422" s="4"/>
      <c r="BX1422" s="6"/>
      <c r="BY1422" s="5"/>
      <c r="BZ1422" s="5"/>
      <c r="CA1422" s="4"/>
      <c r="CB1422" s="6"/>
      <c r="CC1422" s="4"/>
      <c r="CD1422" s="6"/>
      <c r="CE1422" s="5"/>
      <c r="CF1422" s="5"/>
      <c r="CG1422" s="4"/>
      <c r="CH1422" s="6"/>
      <c r="CI1422" s="4"/>
      <c r="CJ1422" s="6"/>
      <c r="CK1422" s="5"/>
      <c r="CL1422" s="5"/>
      <c r="CM1422" s="4"/>
      <c r="CN1422" s="6"/>
      <c r="CO1422" s="4"/>
      <c r="CP1422" s="6"/>
      <c r="CQ1422" s="5"/>
      <c r="CR1422" s="5"/>
      <c r="CS1422" s="4"/>
      <c r="CT1422" s="6"/>
      <c r="CU1422" s="4"/>
      <c r="CV1422" s="6"/>
      <c r="CW1422" s="5"/>
      <c r="CX1422" s="5"/>
      <c r="CY1422" s="4"/>
      <c r="CZ1422" s="6"/>
      <c r="DA1422" s="4"/>
      <c r="DB1422" s="6"/>
      <c r="DC1422" s="5"/>
      <c r="DD1422" s="5"/>
      <c r="DE1422" s="4"/>
      <c r="DF1422" s="6"/>
      <c r="DG1422" s="4"/>
      <c r="DH1422" s="6"/>
      <c r="DI1422" s="5"/>
      <c r="DJ1422" s="5"/>
      <c r="DK1422" s="4"/>
      <c r="DL1422" s="6"/>
      <c r="DM1422" s="4"/>
      <c r="DN1422" s="6"/>
      <c r="DO1422" s="5"/>
      <c r="DP1422" s="5"/>
      <c r="DQ1422" s="4"/>
      <c r="DR1422" s="6"/>
      <c r="DS1422" s="4"/>
      <c r="DT1422" s="6"/>
      <c r="DU1422" s="5"/>
      <c r="DV1422" s="5"/>
      <c r="DW1422" s="4"/>
      <c r="DX1422" s="6"/>
      <c r="DY1422" s="4"/>
      <c r="DZ1422" s="6"/>
      <c r="EA1422" s="5"/>
      <c r="EB1422" s="5"/>
      <c r="EC1422" s="4"/>
      <c r="ED1422" s="6"/>
      <c r="EE1422" s="4"/>
      <c r="EF1422" s="6"/>
      <c r="EG1422" s="5"/>
      <c r="EH1422" s="5"/>
      <c r="EI1422" s="4"/>
      <c r="EJ1422" s="6"/>
      <c r="EK1422" s="4"/>
      <c r="EL1422" s="6"/>
      <c r="EM1422" s="5"/>
      <c r="EN1422" s="5"/>
      <c r="EO1422" s="4"/>
      <c r="EP1422" s="6"/>
      <c r="EQ1422" s="4"/>
      <c r="ER1422" s="6"/>
      <c r="ES1422" s="5"/>
      <c r="ET1422" s="5"/>
      <c r="EU1422" s="4"/>
      <c r="EV1422" s="6"/>
      <c r="EW1422" s="4"/>
      <c r="EX1422" s="6"/>
      <c r="EY1422" s="5"/>
      <c r="EZ1422" s="5"/>
      <c r="FA1422" s="4"/>
      <c r="FB1422" s="6"/>
      <c r="FC1422" s="4"/>
      <c r="FD1422" s="6"/>
      <c r="FE1422" s="5"/>
      <c r="FF1422" s="5"/>
      <c r="FG1422" s="4"/>
      <c r="FH1422" s="6"/>
      <c r="FI1422" s="4"/>
      <c r="FJ1422" s="6"/>
      <c r="FK1422" s="5"/>
      <c r="FL1422" s="5"/>
      <c r="FM1422" s="4"/>
      <c r="FN1422" s="6"/>
      <c r="FO1422" s="4"/>
      <c r="FP1422" s="6"/>
      <c r="FQ1422" s="5"/>
      <c r="FR1422" s="5"/>
      <c r="FS1422" s="4"/>
      <c r="FT1422" s="6"/>
      <c r="FU1422" s="4"/>
      <c r="FV1422" s="6"/>
      <c r="FW1422" s="5"/>
      <c r="FX1422" s="5"/>
      <c r="FY1422" s="4"/>
      <c r="FZ1422" s="6"/>
      <c r="GA1422" s="4"/>
      <c r="GB1422" s="6"/>
      <c r="GC1422" s="5"/>
      <c r="GD1422" s="5"/>
      <c r="GE1422" s="4"/>
      <c r="GF1422" s="6"/>
      <c r="GG1422" s="4"/>
      <c r="GH1422" s="6"/>
      <c r="GI1422" s="5"/>
      <c r="GJ1422" s="5"/>
      <c r="GK1422" s="4"/>
      <c r="GL1422" s="6"/>
      <c r="GM1422" s="4"/>
      <c r="GN1422" s="6"/>
      <c r="GO1422" s="5"/>
      <c r="GP1422" s="5"/>
      <c r="GQ1422" s="4"/>
      <c r="GR1422" s="6"/>
      <c r="GS1422" s="4"/>
      <c r="GT1422" s="6"/>
      <c r="GU1422" s="5"/>
      <c r="GV1422" s="5"/>
      <c r="GW1422" s="4"/>
      <c r="GX1422" s="6"/>
      <c r="GY1422" s="4"/>
      <c r="GZ1422" s="6"/>
      <c r="HA1422" s="5"/>
      <c r="HB1422" s="5"/>
      <c r="HC1422" s="4"/>
      <c r="HD1422" s="6"/>
      <c r="HE1422" s="4"/>
      <c r="HF1422" s="6"/>
      <c r="HG1422" s="5"/>
      <c r="HH1422" s="5"/>
      <c r="HI1422" s="4"/>
      <c r="HJ1422" s="6"/>
      <c r="HK1422" s="4"/>
      <c r="HL1422" s="6"/>
      <c r="HM1422" s="5"/>
      <c r="HN1422" s="5"/>
      <c r="HO1422" s="4"/>
      <c r="HP1422" s="6"/>
      <c r="HQ1422" s="4"/>
      <c r="HR1422" s="6"/>
      <c r="HS1422" s="5"/>
      <c r="HT1422" s="5"/>
      <c r="HU1422" s="4"/>
      <c r="HV1422" s="6"/>
      <c r="HW1422" s="4"/>
      <c r="HX1422" s="6"/>
      <c r="HY1422" s="5"/>
      <c r="HZ1422" s="5"/>
      <c r="IA1422" s="4"/>
      <c r="IB1422" s="6"/>
      <c r="IC1422" s="4"/>
      <c r="ID1422" s="6"/>
      <c r="IE1422" s="5"/>
      <c r="IF1422" s="5"/>
      <c r="IG1422" s="4"/>
      <c r="IH1422" s="6"/>
      <c r="II1422" s="4"/>
      <c r="IJ1422" s="6"/>
      <c r="IK1422" s="5"/>
      <c r="IL1422" s="5"/>
      <c r="IM1422" s="4"/>
      <c r="IN1422" s="6"/>
      <c r="IO1422" s="4"/>
      <c r="IP1422" s="6"/>
      <c r="IQ1422" s="5"/>
      <c r="IR1422" s="5"/>
      <c r="IS1422" s="4"/>
      <c r="IT1422" s="6"/>
      <c r="IU1422" s="4"/>
      <c r="IV1422" s="6"/>
      <c r="IW1422" s="5"/>
      <c r="IX1422" s="5"/>
      <c r="IY1422" s="4"/>
      <c r="IZ1422" s="6"/>
      <c r="JA1422" s="4"/>
      <c r="JB1422" s="6"/>
      <c r="JC1422" s="5"/>
      <c r="JD1422" s="5"/>
      <c r="JE1422" s="4"/>
      <c r="JF1422" s="6"/>
      <c r="JG1422" s="4"/>
      <c r="JH1422" s="6"/>
      <c r="JI1422" s="5"/>
      <c r="JJ1422" s="5"/>
      <c r="JK1422" s="4"/>
      <c r="JL1422" s="6"/>
      <c r="JM1422" s="4"/>
      <c r="JN1422" s="6"/>
      <c r="JO1422" s="5"/>
      <c r="JP1422" s="5"/>
      <c r="JQ1422" s="4"/>
      <c r="JR1422" s="6"/>
      <c r="JS1422" s="4"/>
      <c r="JT1422" s="6"/>
      <c r="JU1422" s="5"/>
      <c r="JV1422" s="5"/>
      <c r="JW1422" s="4"/>
      <c r="JX1422" s="6"/>
      <c r="JY1422" s="4"/>
      <c r="JZ1422" s="6"/>
      <c r="KA1422" s="5"/>
      <c r="KB1422" s="5"/>
      <c r="KC1422" s="4"/>
      <c r="KD1422" s="6"/>
      <c r="KE1422" s="4"/>
      <c r="KF1422" s="6"/>
      <c r="KG1422" s="5"/>
      <c r="KH1422" s="5"/>
      <c r="KI1422" s="4"/>
      <c r="KJ1422" s="6"/>
      <c r="KK1422" s="4"/>
      <c r="KL1422" s="6"/>
      <c r="KM1422" s="5"/>
      <c r="KN1422" s="5"/>
    </row>
    <row r="1423">
      <c r="A1423" s="3" t="s">
        <v>85</v>
      </c>
      <c r="B1423" s="3" t="s">
        <v>712</v>
      </c>
      <c r="C1423" s="3" t="s">
        <v>87</v>
      </c>
      <c r="D1423" s="3" t="s">
        <v>712</v>
      </c>
      <c r="E1423" s="3" t="s">
        <v>1083</v>
      </c>
      <c r="F1423" s="3" t="s">
        <v>104</v>
      </c>
      <c r="G1423" s="3" t="s">
        <v>104</v>
      </c>
      <c r="H1423" s="3" t="s">
        <v>104</v>
      </c>
      <c r="I1423" s="3" t="s">
        <v>1547</v>
      </c>
      <c r="J1423" s="3" t="s">
        <v>104</v>
      </c>
      <c r="K1423" s="4"/>
      <c r="L1423" s="4">
        <f>=ROUNDDOWN({0},0)</f>
      </c>
      <c r="M1423" s="4"/>
      <c r="N1423" s="5"/>
      <c r="O1423" s="4"/>
      <c r="P1423" s="4">
        <f>=ROUNDDOWN({0},0)</f>
      </c>
      <c r="Q1423" s="4"/>
      <c r="R1423" s="5"/>
      <c r="S1423" s="4"/>
      <c r="T1423" s="6"/>
      <c r="U1423" s="4"/>
      <c r="V1423" s="6"/>
      <c r="W1423" s="5"/>
      <c r="X1423" s="5"/>
      <c r="Y1423" s="4"/>
      <c r="Z1423" s="6"/>
      <c r="AA1423" s="4"/>
      <c r="AB1423" s="6"/>
      <c r="AC1423" s="5"/>
      <c r="AD1423" s="5"/>
      <c r="AE1423" s="4"/>
      <c r="AF1423" s="6"/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  <c r="AW1423" s="4"/>
      <c r="AX1423" s="6"/>
      <c r="AY1423" s="4"/>
      <c r="AZ1423" s="6"/>
      <c r="BA1423" s="5"/>
      <c r="BB1423" s="5"/>
      <c r="BC1423" s="4"/>
      <c r="BD1423" s="6"/>
      <c r="BE1423" s="4"/>
      <c r="BF1423" s="6"/>
      <c r="BG1423" s="5"/>
      <c r="BH1423" s="5"/>
      <c r="BI1423" s="4"/>
      <c r="BJ1423" s="6"/>
      <c r="BK1423" s="4"/>
      <c r="BL1423" s="6"/>
      <c r="BM1423" s="5"/>
      <c r="BN1423" s="5"/>
      <c r="BO1423" s="4"/>
      <c r="BP1423" s="6"/>
      <c r="BQ1423" s="4"/>
      <c r="BR1423" s="6"/>
      <c r="BS1423" s="5"/>
      <c r="BT1423" s="5"/>
      <c r="BU1423" s="4"/>
      <c r="BV1423" s="6"/>
      <c r="BW1423" s="4"/>
      <c r="BX1423" s="6"/>
      <c r="BY1423" s="5"/>
      <c r="BZ1423" s="5"/>
      <c r="CA1423" s="4"/>
      <c r="CB1423" s="6"/>
      <c r="CC1423" s="4"/>
      <c r="CD1423" s="6"/>
      <c r="CE1423" s="5"/>
      <c r="CF1423" s="5"/>
      <c r="CG1423" s="4"/>
      <c r="CH1423" s="6"/>
      <c r="CI1423" s="4"/>
      <c r="CJ1423" s="6"/>
      <c r="CK1423" s="5"/>
      <c r="CL1423" s="5"/>
      <c r="CM1423" s="4"/>
      <c r="CN1423" s="6"/>
      <c r="CO1423" s="4"/>
      <c r="CP1423" s="6"/>
      <c r="CQ1423" s="5"/>
      <c r="CR1423" s="5"/>
      <c r="CS1423" s="4"/>
      <c r="CT1423" s="6"/>
      <c r="CU1423" s="4"/>
      <c r="CV1423" s="6"/>
      <c r="CW1423" s="5"/>
      <c r="CX1423" s="5"/>
      <c r="CY1423" s="4"/>
      <c r="CZ1423" s="6"/>
      <c r="DA1423" s="4"/>
      <c r="DB1423" s="6"/>
      <c r="DC1423" s="5"/>
      <c r="DD1423" s="5"/>
      <c r="DE1423" s="4"/>
      <c r="DF1423" s="6"/>
      <c r="DG1423" s="4"/>
      <c r="DH1423" s="6"/>
      <c r="DI1423" s="5"/>
      <c r="DJ1423" s="5"/>
      <c r="DK1423" s="4"/>
      <c r="DL1423" s="6"/>
      <c r="DM1423" s="4"/>
      <c r="DN1423" s="6"/>
      <c r="DO1423" s="5"/>
      <c r="DP1423" s="5"/>
      <c r="DQ1423" s="4"/>
      <c r="DR1423" s="6"/>
      <c r="DS1423" s="4"/>
      <c r="DT1423" s="6"/>
      <c r="DU1423" s="5"/>
      <c r="DV1423" s="5"/>
      <c r="DW1423" s="4"/>
      <c r="DX1423" s="6"/>
      <c r="DY1423" s="4"/>
      <c r="DZ1423" s="6"/>
      <c r="EA1423" s="5"/>
      <c r="EB1423" s="5"/>
      <c r="EC1423" s="4"/>
      <c r="ED1423" s="6"/>
      <c r="EE1423" s="4"/>
      <c r="EF1423" s="6"/>
      <c r="EG1423" s="5"/>
      <c r="EH1423" s="5"/>
      <c r="EI1423" s="4"/>
      <c r="EJ1423" s="6"/>
      <c r="EK1423" s="4"/>
      <c r="EL1423" s="6"/>
      <c r="EM1423" s="5"/>
      <c r="EN1423" s="5"/>
      <c r="EO1423" s="4"/>
      <c r="EP1423" s="6"/>
      <c r="EQ1423" s="4"/>
      <c r="ER1423" s="6"/>
      <c r="ES1423" s="5"/>
      <c r="ET1423" s="5"/>
      <c r="EU1423" s="4"/>
      <c r="EV1423" s="6"/>
      <c r="EW1423" s="4"/>
      <c r="EX1423" s="6"/>
      <c r="EY1423" s="5"/>
      <c r="EZ1423" s="5"/>
      <c r="FA1423" s="4"/>
      <c r="FB1423" s="6"/>
      <c r="FC1423" s="4"/>
      <c r="FD1423" s="6"/>
      <c r="FE1423" s="5"/>
      <c r="FF1423" s="5"/>
      <c r="FG1423" s="4"/>
      <c r="FH1423" s="6"/>
      <c r="FI1423" s="4"/>
      <c r="FJ1423" s="6"/>
      <c r="FK1423" s="5"/>
      <c r="FL1423" s="5"/>
      <c r="FM1423" s="4"/>
      <c r="FN1423" s="6"/>
      <c r="FO1423" s="4"/>
      <c r="FP1423" s="6"/>
      <c r="FQ1423" s="5"/>
      <c r="FR1423" s="5"/>
      <c r="FS1423" s="4"/>
      <c r="FT1423" s="6"/>
      <c r="FU1423" s="4"/>
      <c r="FV1423" s="6"/>
      <c r="FW1423" s="5"/>
      <c r="FX1423" s="5"/>
      <c r="FY1423" s="4"/>
      <c r="FZ1423" s="6"/>
      <c r="GA1423" s="4"/>
      <c r="GB1423" s="6"/>
      <c r="GC1423" s="5"/>
      <c r="GD1423" s="5"/>
      <c r="GE1423" s="4"/>
      <c r="GF1423" s="6"/>
      <c r="GG1423" s="4"/>
      <c r="GH1423" s="6"/>
      <c r="GI1423" s="5"/>
      <c r="GJ1423" s="5"/>
      <c r="GK1423" s="4"/>
      <c r="GL1423" s="6"/>
      <c r="GM1423" s="4"/>
      <c r="GN1423" s="6"/>
      <c r="GO1423" s="5"/>
      <c r="GP1423" s="5"/>
      <c r="GQ1423" s="4"/>
      <c r="GR1423" s="6"/>
      <c r="GS1423" s="4"/>
      <c r="GT1423" s="6"/>
      <c r="GU1423" s="5"/>
      <c r="GV1423" s="5"/>
      <c r="GW1423" s="4"/>
      <c r="GX1423" s="6"/>
      <c r="GY1423" s="4"/>
      <c r="GZ1423" s="6"/>
      <c r="HA1423" s="5"/>
      <c r="HB1423" s="5"/>
      <c r="HC1423" s="4"/>
      <c r="HD1423" s="6"/>
      <c r="HE1423" s="4"/>
      <c r="HF1423" s="6"/>
      <c r="HG1423" s="5"/>
      <c r="HH1423" s="5"/>
      <c r="HI1423" s="4"/>
      <c r="HJ1423" s="6"/>
      <c r="HK1423" s="4"/>
      <c r="HL1423" s="6"/>
      <c r="HM1423" s="5"/>
      <c r="HN1423" s="5"/>
      <c r="HO1423" s="4"/>
      <c r="HP1423" s="6"/>
      <c r="HQ1423" s="4"/>
      <c r="HR1423" s="6"/>
      <c r="HS1423" s="5"/>
      <c r="HT1423" s="5"/>
      <c r="HU1423" s="4"/>
      <c r="HV1423" s="6"/>
      <c r="HW1423" s="4"/>
      <c r="HX1423" s="6"/>
      <c r="HY1423" s="5"/>
      <c r="HZ1423" s="5"/>
      <c r="IA1423" s="4"/>
      <c r="IB1423" s="6"/>
      <c r="IC1423" s="4"/>
      <c r="ID1423" s="6"/>
      <c r="IE1423" s="5"/>
      <c r="IF1423" s="5"/>
      <c r="IG1423" s="4"/>
      <c r="IH1423" s="6"/>
      <c r="II1423" s="4"/>
      <c r="IJ1423" s="6"/>
      <c r="IK1423" s="5"/>
      <c r="IL1423" s="5"/>
      <c r="IM1423" s="4"/>
      <c r="IN1423" s="6"/>
      <c r="IO1423" s="4"/>
      <c r="IP1423" s="6"/>
      <c r="IQ1423" s="5"/>
      <c r="IR1423" s="5"/>
      <c r="IS1423" s="4"/>
      <c r="IT1423" s="6"/>
      <c r="IU1423" s="4"/>
      <c r="IV1423" s="6"/>
      <c r="IW1423" s="5"/>
      <c r="IX1423" s="5"/>
      <c r="IY1423" s="4"/>
      <c r="IZ1423" s="6"/>
      <c r="JA1423" s="4"/>
      <c r="JB1423" s="6"/>
      <c r="JC1423" s="5"/>
      <c r="JD1423" s="5"/>
      <c r="JE1423" s="4"/>
      <c r="JF1423" s="6"/>
      <c r="JG1423" s="4"/>
      <c r="JH1423" s="6"/>
      <c r="JI1423" s="5"/>
      <c r="JJ1423" s="5"/>
      <c r="JK1423" s="4"/>
      <c r="JL1423" s="6"/>
      <c r="JM1423" s="4"/>
      <c r="JN1423" s="6"/>
      <c r="JO1423" s="5"/>
      <c r="JP1423" s="5"/>
      <c r="JQ1423" s="4"/>
      <c r="JR1423" s="6"/>
      <c r="JS1423" s="4"/>
      <c r="JT1423" s="6"/>
      <c r="JU1423" s="5"/>
      <c r="JV1423" s="5"/>
      <c r="JW1423" s="4"/>
      <c r="JX1423" s="6"/>
      <c r="JY1423" s="4"/>
      <c r="JZ1423" s="6"/>
      <c r="KA1423" s="5"/>
      <c r="KB1423" s="5"/>
      <c r="KC1423" s="4"/>
      <c r="KD1423" s="6"/>
      <c r="KE1423" s="4"/>
      <c r="KF1423" s="6"/>
      <c r="KG1423" s="5"/>
      <c r="KH1423" s="5"/>
      <c r="KI1423" s="4"/>
      <c r="KJ1423" s="6"/>
      <c r="KK1423" s="4"/>
      <c r="KL1423" s="6"/>
      <c r="KM1423" s="5"/>
      <c r="KN1423" s="5"/>
    </row>
    <row r="1424">
      <c r="A1424" s="3" t="s">
        <v>85</v>
      </c>
      <c r="B1424" s="3" t="s">
        <v>712</v>
      </c>
      <c r="C1424" s="3" t="s">
        <v>87</v>
      </c>
      <c r="D1424" s="3" t="s">
        <v>712</v>
      </c>
      <c r="E1424" s="3" t="s">
        <v>1000</v>
      </c>
      <c r="F1424" s="3" t="s">
        <v>104</v>
      </c>
      <c r="G1424" s="3" t="s">
        <v>104</v>
      </c>
      <c r="H1424" s="3" t="s">
        <v>104</v>
      </c>
      <c r="I1424" s="3" t="s">
        <v>1548</v>
      </c>
      <c r="J1424" s="3" t="s">
        <v>104</v>
      </c>
      <c r="K1424" s="4"/>
      <c r="L1424" s="4">
        <f>=ROUNDDOWN({0},0)</f>
      </c>
      <c r="M1424" s="4"/>
      <c r="N1424" s="5"/>
      <c r="O1424" s="4"/>
      <c r="P1424" s="4">
        <f>=ROUNDDOWN({0},0)</f>
      </c>
      <c r="Q1424" s="4"/>
      <c r="R1424" s="5"/>
      <c r="S1424" s="4"/>
      <c r="T1424" s="6"/>
      <c r="U1424" s="4"/>
      <c r="V1424" s="6"/>
      <c r="W1424" s="5"/>
      <c r="X1424" s="5"/>
      <c r="Y1424" s="4"/>
      <c r="Z1424" s="6"/>
      <c r="AA1424" s="4"/>
      <c r="AB1424" s="6"/>
      <c r="AC1424" s="5"/>
      <c r="AD1424" s="5"/>
      <c r="AE1424" s="4"/>
      <c r="AF1424" s="6"/>
      <c r="AG1424" s="4"/>
      <c r="AH1424" s="6"/>
      <c r="AI1424" s="5"/>
      <c r="AJ1424" s="5"/>
      <c r="AK1424" s="4"/>
      <c r="AL1424" s="6"/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  <c r="AW1424" s="4"/>
      <c r="AX1424" s="6"/>
      <c r="AY1424" s="4"/>
      <c r="AZ1424" s="6"/>
      <c r="BA1424" s="5"/>
      <c r="BB1424" s="5"/>
      <c r="BC1424" s="4"/>
      <c r="BD1424" s="6"/>
      <c r="BE1424" s="4"/>
      <c r="BF1424" s="6"/>
      <c r="BG1424" s="5"/>
      <c r="BH1424" s="5"/>
      <c r="BI1424" s="4"/>
      <c r="BJ1424" s="6"/>
      <c r="BK1424" s="4"/>
      <c r="BL1424" s="6"/>
      <c r="BM1424" s="5"/>
      <c r="BN1424" s="5"/>
      <c r="BO1424" s="4"/>
      <c r="BP1424" s="6"/>
      <c r="BQ1424" s="4"/>
      <c r="BR1424" s="6"/>
      <c r="BS1424" s="5"/>
      <c r="BT1424" s="5"/>
      <c r="BU1424" s="4"/>
      <c r="BV1424" s="6"/>
      <c r="BW1424" s="4"/>
      <c r="BX1424" s="6"/>
      <c r="BY1424" s="5"/>
      <c r="BZ1424" s="5"/>
      <c r="CA1424" s="4"/>
      <c r="CB1424" s="6"/>
      <c r="CC1424" s="4"/>
      <c r="CD1424" s="6"/>
      <c r="CE1424" s="5"/>
      <c r="CF1424" s="5"/>
      <c r="CG1424" s="4"/>
      <c r="CH1424" s="6"/>
      <c r="CI1424" s="4"/>
      <c r="CJ1424" s="6"/>
      <c r="CK1424" s="5"/>
      <c r="CL1424" s="5"/>
      <c r="CM1424" s="4"/>
      <c r="CN1424" s="6"/>
      <c r="CO1424" s="4"/>
      <c r="CP1424" s="6"/>
      <c r="CQ1424" s="5"/>
      <c r="CR1424" s="5"/>
      <c r="CS1424" s="4"/>
      <c r="CT1424" s="6"/>
      <c r="CU1424" s="4"/>
      <c r="CV1424" s="6"/>
      <c r="CW1424" s="5"/>
      <c r="CX1424" s="5"/>
      <c r="CY1424" s="4"/>
      <c r="CZ1424" s="6"/>
      <c r="DA1424" s="4"/>
      <c r="DB1424" s="6"/>
      <c r="DC1424" s="5"/>
      <c r="DD1424" s="5"/>
      <c r="DE1424" s="4"/>
      <c r="DF1424" s="6"/>
      <c r="DG1424" s="4"/>
      <c r="DH1424" s="6"/>
      <c r="DI1424" s="5"/>
      <c r="DJ1424" s="5"/>
      <c r="DK1424" s="4"/>
      <c r="DL1424" s="6"/>
      <c r="DM1424" s="4"/>
      <c r="DN1424" s="6"/>
      <c r="DO1424" s="5"/>
      <c r="DP1424" s="5"/>
      <c r="DQ1424" s="4"/>
      <c r="DR1424" s="6"/>
      <c r="DS1424" s="4"/>
      <c r="DT1424" s="6"/>
      <c r="DU1424" s="5"/>
      <c r="DV1424" s="5"/>
      <c r="DW1424" s="4"/>
      <c r="DX1424" s="6"/>
      <c r="DY1424" s="4"/>
      <c r="DZ1424" s="6"/>
      <c r="EA1424" s="5"/>
      <c r="EB1424" s="5"/>
      <c r="EC1424" s="4"/>
      <c r="ED1424" s="6"/>
      <c r="EE1424" s="4"/>
      <c r="EF1424" s="6"/>
      <c r="EG1424" s="5"/>
      <c r="EH1424" s="5"/>
      <c r="EI1424" s="4"/>
      <c r="EJ1424" s="6"/>
      <c r="EK1424" s="4"/>
      <c r="EL1424" s="6"/>
      <c r="EM1424" s="5"/>
      <c r="EN1424" s="5"/>
      <c r="EO1424" s="4"/>
      <c r="EP1424" s="6"/>
      <c r="EQ1424" s="4"/>
      <c r="ER1424" s="6"/>
      <c r="ES1424" s="5"/>
      <c r="ET1424" s="5"/>
      <c r="EU1424" s="4"/>
      <c r="EV1424" s="6"/>
      <c r="EW1424" s="4"/>
      <c r="EX1424" s="6"/>
      <c r="EY1424" s="5"/>
      <c r="EZ1424" s="5"/>
      <c r="FA1424" s="4"/>
      <c r="FB1424" s="6"/>
      <c r="FC1424" s="4"/>
      <c r="FD1424" s="6"/>
      <c r="FE1424" s="5"/>
      <c r="FF1424" s="5"/>
      <c r="FG1424" s="4"/>
      <c r="FH1424" s="6"/>
      <c r="FI1424" s="4"/>
      <c r="FJ1424" s="6"/>
      <c r="FK1424" s="5"/>
      <c r="FL1424" s="5"/>
      <c r="FM1424" s="4"/>
      <c r="FN1424" s="6"/>
      <c r="FO1424" s="4"/>
      <c r="FP1424" s="6"/>
      <c r="FQ1424" s="5"/>
      <c r="FR1424" s="5"/>
      <c r="FS1424" s="4"/>
      <c r="FT1424" s="6"/>
      <c r="FU1424" s="4"/>
      <c r="FV1424" s="6"/>
      <c r="FW1424" s="5"/>
      <c r="FX1424" s="5"/>
      <c r="FY1424" s="4"/>
      <c r="FZ1424" s="6"/>
      <c r="GA1424" s="4"/>
      <c r="GB1424" s="6"/>
      <c r="GC1424" s="5"/>
      <c r="GD1424" s="5"/>
      <c r="GE1424" s="4"/>
      <c r="GF1424" s="6"/>
      <c r="GG1424" s="4"/>
      <c r="GH1424" s="6"/>
      <c r="GI1424" s="5"/>
      <c r="GJ1424" s="5"/>
      <c r="GK1424" s="4"/>
      <c r="GL1424" s="6"/>
      <c r="GM1424" s="4"/>
      <c r="GN1424" s="6"/>
      <c r="GO1424" s="5"/>
      <c r="GP1424" s="5"/>
      <c r="GQ1424" s="4"/>
      <c r="GR1424" s="6"/>
      <c r="GS1424" s="4"/>
      <c r="GT1424" s="6"/>
      <c r="GU1424" s="5"/>
      <c r="GV1424" s="5"/>
      <c r="GW1424" s="4"/>
      <c r="GX1424" s="6"/>
      <c r="GY1424" s="4"/>
      <c r="GZ1424" s="6"/>
      <c r="HA1424" s="5"/>
      <c r="HB1424" s="5"/>
      <c r="HC1424" s="4"/>
      <c r="HD1424" s="6"/>
      <c r="HE1424" s="4"/>
      <c r="HF1424" s="6"/>
      <c r="HG1424" s="5"/>
      <c r="HH1424" s="5"/>
      <c r="HI1424" s="4"/>
      <c r="HJ1424" s="6"/>
      <c r="HK1424" s="4"/>
      <c r="HL1424" s="6"/>
      <c r="HM1424" s="5"/>
      <c r="HN1424" s="5"/>
      <c r="HO1424" s="4"/>
      <c r="HP1424" s="6"/>
      <c r="HQ1424" s="4"/>
      <c r="HR1424" s="6"/>
      <c r="HS1424" s="5"/>
      <c r="HT1424" s="5"/>
      <c r="HU1424" s="4"/>
      <c r="HV1424" s="6"/>
      <c r="HW1424" s="4"/>
      <c r="HX1424" s="6"/>
      <c r="HY1424" s="5"/>
      <c r="HZ1424" s="5"/>
      <c r="IA1424" s="4"/>
      <c r="IB1424" s="6"/>
      <c r="IC1424" s="4"/>
      <c r="ID1424" s="6"/>
      <c r="IE1424" s="5"/>
      <c r="IF1424" s="5"/>
      <c r="IG1424" s="4"/>
      <c r="IH1424" s="6"/>
      <c r="II1424" s="4"/>
      <c r="IJ1424" s="6"/>
      <c r="IK1424" s="5"/>
      <c r="IL1424" s="5"/>
      <c r="IM1424" s="4"/>
      <c r="IN1424" s="6"/>
      <c r="IO1424" s="4"/>
      <c r="IP1424" s="6"/>
      <c r="IQ1424" s="5"/>
      <c r="IR1424" s="5"/>
      <c r="IS1424" s="4"/>
      <c r="IT1424" s="6"/>
      <c r="IU1424" s="4"/>
      <c r="IV1424" s="6"/>
      <c r="IW1424" s="5"/>
      <c r="IX1424" s="5"/>
      <c r="IY1424" s="4"/>
      <c r="IZ1424" s="6"/>
      <c r="JA1424" s="4"/>
      <c r="JB1424" s="6"/>
      <c r="JC1424" s="5"/>
      <c r="JD1424" s="5"/>
      <c r="JE1424" s="4"/>
      <c r="JF1424" s="6"/>
      <c r="JG1424" s="4"/>
      <c r="JH1424" s="6"/>
      <c r="JI1424" s="5"/>
      <c r="JJ1424" s="5"/>
      <c r="JK1424" s="4"/>
      <c r="JL1424" s="6"/>
      <c r="JM1424" s="4"/>
      <c r="JN1424" s="6"/>
      <c r="JO1424" s="5"/>
      <c r="JP1424" s="5"/>
      <c r="JQ1424" s="4"/>
      <c r="JR1424" s="6"/>
      <c r="JS1424" s="4"/>
      <c r="JT1424" s="6"/>
      <c r="JU1424" s="5"/>
      <c r="JV1424" s="5"/>
      <c r="JW1424" s="4"/>
      <c r="JX1424" s="6"/>
      <c r="JY1424" s="4"/>
      <c r="JZ1424" s="6"/>
      <c r="KA1424" s="5"/>
      <c r="KB1424" s="5"/>
      <c r="KC1424" s="4"/>
      <c r="KD1424" s="6"/>
      <c r="KE1424" s="4"/>
      <c r="KF1424" s="6"/>
      <c r="KG1424" s="5"/>
      <c r="KH1424" s="5"/>
      <c r="KI1424" s="4"/>
      <c r="KJ1424" s="6"/>
      <c r="KK1424" s="4"/>
      <c r="KL1424" s="6"/>
      <c r="KM1424" s="5"/>
      <c r="KN1424" s="5"/>
    </row>
    <row r="1425">
      <c r="A1425" s="3" t="s">
        <v>85</v>
      </c>
      <c r="B1425" s="3" t="s">
        <v>712</v>
      </c>
      <c r="C1425" s="3" t="s">
        <v>87</v>
      </c>
      <c r="D1425" s="3" t="s">
        <v>712</v>
      </c>
      <c r="E1425" s="3" t="s">
        <v>995</v>
      </c>
      <c r="F1425" s="3" t="s">
        <v>104</v>
      </c>
      <c r="G1425" s="3" t="s">
        <v>104</v>
      </c>
      <c r="H1425" s="3" t="s">
        <v>104</v>
      </c>
      <c r="I1425" s="3" t="s">
        <v>1372</v>
      </c>
      <c r="J1425" s="3" t="s">
        <v>104</v>
      </c>
      <c r="K1425" s="4"/>
      <c r="L1425" s="4">
        <f>=ROUNDDOWN({0},0)</f>
      </c>
      <c r="M1425" s="4"/>
      <c r="N1425" s="5"/>
      <c r="O1425" s="4"/>
      <c r="P1425" s="4">
        <f>=ROUNDDOWN({0},0)</f>
      </c>
      <c r="Q1425" s="4"/>
      <c r="R1425" s="5"/>
      <c r="S1425" s="4"/>
      <c r="T1425" s="6"/>
      <c r="U1425" s="4"/>
      <c r="V1425" s="6"/>
      <c r="W1425" s="5"/>
      <c r="X1425" s="5"/>
      <c r="Y1425" s="4"/>
      <c r="Z1425" s="6"/>
      <c r="AA1425" s="4"/>
      <c r="AB1425" s="6"/>
      <c r="AC1425" s="5"/>
      <c r="AD1425" s="5"/>
      <c r="AE1425" s="4"/>
      <c r="AF1425" s="6"/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  <c r="AW1425" s="4"/>
      <c r="AX1425" s="6"/>
      <c r="AY1425" s="4"/>
      <c r="AZ1425" s="6"/>
      <c r="BA1425" s="5"/>
      <c r="BB1425" s="5"/>
      <c r="BC1425" s="4"/>
      <c r="BD1425" s="6"/>
      <c r="BE1425" s="4"/>
      <c r="BF1425" s="6"/>
      <c r="BG1425" s="5"/>
      <c r="BH1425" s="5"/>
      <c r="BI1425" s="4"/>
      <c r="BJ1425" s="6"/>
      <c r="BK1425" s="4"/>
      <c r="BL1425" s="6"/>
      <c r="BM1425" s="5"/>
      <c r="BN1425" s="5"/>
      <c r="BO1425" s="4"/>
      <c r="BP1425" s="6"/>
      <c r="BQ1425" s="4"/>
      <c r="BR1425" s="6"/>
      <c r="BS1425" s="5"/>
      <c r="BT1425" s="5"/>
      <c r="BU1425" s="4"/>
      <c r="BV1425" s="6"/>
      <c r="BW1425" s="4"/>
      <c r="BX1425" s="6"/>
      <c r="BY1425" s="5"/>
      <c r="BZ1425" s="5"/>
      <c r="CA1425" s="4"/>
      <c r="CB1425" s="6"/>
      <c r="CC1425" s="4"/>
      <c r="CD1425" s="6"/>
      <c r="CE1425" s="5"/>
      <c r="CF1425" s="5"/>
      <c r="CG1425" s="4"/>
      <c r="CH1425" s="6"/>
      <c r="CI1425" s="4"/>
      <c r="CJ1425" s="6"/>
      <c r="CK1425" s="5"/>
      <c r="CL1425" s="5"/>
      <c r="CM1425" s="4"/>
      <c r="CN1425" s="6"/>
      <c r="CO1425" s="4"/>
      <c r="CP1425" s="6"/>
      <c r="CQ1425" s="5"/>
      <c r="CR1425" s="5"/>
      <c r="CS1425" s="4"/>
      <c r="CT1425" s="6"/>
      <c r="CU1425" s="4"/>
      <c r="CV1425" s="6"/>
      <c r="CW1425" s="5"/>
      <c r="CX1425" s="5"/>
      <c r="CY1425" s="4"/>
      <c r="CZ1425" s="6"/>
      <c r="DA1425" s="4"/>
      <c r="DB1425" s="6"/>
      <c r="DC1425" s="5"/>
      <c r="DD1425" s="5"/>
      <c r="DE1425" s="4"/>
      <c r="DF1425" s="6"/>
      <c r="DG1425" s="4"/>
      <c r="DH1425" s="6"/>
      <c r="DI1425" s="5"/>
      <c r="DJ1425" s="5"/>
      <c r="DK1425" s="4"/>
      <c r="DL1425" s="6"/>
      <c r="DM1425" s="4"/>
      <c r="DN1425" s="6"/>
      <c r="DO1425" s="5"/>
      <c r="DP1425" s="5"/>
      <c r="DQ1425" s="4"/>
      <c r="DR1425" s="6"/>
      <c r="DS1425" s="4"/>
      <c r="DT1425" s="6"/>
      <c r="DU1425" s="5"/>
      <c r="DV1425" s="5"/>
      <c r="DW1425" s="4"/>
      <c r="DX1425" s="6"/>
      <c r="DY1425" s="4"/>
      <c r="DZ1425" s="6"/>
      <c r="EA1425" s="5"/>
      <c r="EB1425" s="5"/>
      <c r="EC1425" s="4"/>
      <c r="ED1425" s="6"/>
      <c r="EE1425" s="4"/>
      <c r="EF1425" s="6"/>
      <c r="EG1425" s="5"/>
      <c r="EH1425" s="5"/>
      <c r="EI1425" s="4"/>
      <c r="EJ1425" s="6"/>
      <c r="EK1425" s="4"/>
      <c r="EL1425" s="6"/>
      <c r="EM1425" s="5"/>
      <c r="EN1425" s="5"/>
      <c r="EO1425" s="4"/>
      <c r="EP1425" s="6"/>
      <c r="EQ1425" s="4"/>
      <c r="ER1425" s="6"/>
      <c r="ES1425" s="5"/>
      <c r="ET1425" s="5"/>
      <c r="EU1425" s="4"/>
      <c r="EV1425" s="6"/>
      <c r="EW1425" s="4"/>
      <c r="EX1425" s="6"/>
      <c r="EY1425" s="5"/>
      <c r="EZ1425" s="5"/>
      <c r="FA1425" s="4"/>
      <c r="FB1425" s="6"/>
      <c r="FC1425" s="4"/>
      <c r="FD1425" s="6"/>
      <c r="FE1425" s="5"/>
      <c r="FF1425" s="5"/>
      <c r="FG1425" s="4"/>
      <c r="FH1425" s="6"/>
      <c r="FI1425" s="4"/>
      <c r="FJ1425" s="6"/>
      <c r="FK1425" s="5"/>
      <c r="FL1425" s="5"/>
      <c r="FM1425" s="4"/>
      <c r="FN1425" s="6"/>
      <c r="FO1425" s="4"/>
      <c r="FP1425" s="6"/>
      <c r="FQ1425" s="5"/>
      <c r="FR1425" s="5"/>
      <c r="FS1425" s="4"/>
      <c r="FT1425" s="6"/>
      <c r="FU1425" s="4"/>
      <c r="FV1425" s="6"/>
      <c r="FW1425" s="5"/>
      <c r="FX1425" s="5"/>
      <c r="FY1425" s="4"/>
      <c r="FZ1425" s="6"/>
      <c r="GA1425" s="4"/>
      <c r="GB1425" s="6"/>
      <c r="GC1425" s="5"/>
      <c r="GD1425" s="5"/>
      <c r="GE1425" s="4"/>
      <c r="GF1425" s="6"/>
      <c r="GG1425" s="4"/>
      <c r="GH1425" s="6"/>
      <c r="GI1425" s="5"/>
      <c r="GJ1425" s="5"/>
      <c r="GK1425" s="4"/>
      <c r="GL1425" s="6"/>
      <c r="GM1425" s="4"/>
      <c r="GN1425" s="6"/>
      <c r="GO1425" s="5"/>
      <c r="GP1425" s="5"/>
      <c r="GQ1425" s="4"/>
      <c r="GR1425" s="6"/>
      <c r="GS1425" s="4"/>
      <c r="GT1425" s="6"/>
      <c r="GU1425" s="5"/>
      <c r="GV1425" s="5"/>
      <c r="GW1425" s="4"/>
      <c r="GX1425" s="6"/>
      <c r="GY1425" s="4"/>
      <c r="GZ1425" s="6"/>
      <c r="HA1425" s="5"/>
      <c r="HB1425" s="5"/>
      <c r="HC1425" s="4"/>
      <c r="HD1425" s="6"/>
      <c r="HE1425" s="4"/>
      <c r="HF1425" s="6"/>
      <c r="HG1425" s="5"/>
      <c r="HH1425" s="5"/>
      <c r="HI1425" s="4"/>
      <c r="HJ1425" s="6"/>
      <c r="HK1425" s="4"/>
      <c r="HL1425" s="6"/>
      <c r="HM1425" s="5"/>
      <c r="HN1425" s="5"/>
      <c r="HO1425" s="4"/>
      <c r="HP1425" s="6"/>
      <c r="HQ1425" s="4"/>
      <c r="HR1425" s="6"/>
      <c r="HS1425" s="5"/>
      <c r="HT1425" s="5"/>
      <c r="HU1425" s="4"/>
      <c r="HV1425" s="6"/>
      <c r="HW1425" s="4"/>
      <c r="HX1425" s="6"/>
      <c r="HY1425" s="5"/>
      <c r="HZ1425" s="5"/>
      <c r="IA1425" s="4"/>
      <c r="IB1425" s="6"/>
      <c r="IC1425" s="4"/>
      <c r="ID1425" s="6"/>
      <c r="IE1425" s="5"/>
      <c r="IF1425" s="5"/>
      <c r="IG1425" s="4"/>
      <c r="IH1425" s="6"/>
      <c r="II1425" s="4"/>
      <c r="IJ1425" s="6"/>
      <c r="IK1425" s="5"/>
      <c r="IL1425" s="5"/>
      <c r="IM1425" s="4"/>
      <c r="IN1425" s="6"/>
      <c r="IO1425" s="4"/>
      <c r="IP1425" s="6"/>
      <c r="IQ1425" s="5"/>
      <c r="IR1425" s="5"/>
      <c r="IS1425" s="4"/>
      <c r="IT1425" s="6"/>
      <c r="IU1425" s="4"/>
      <c r="IV1425" s="6"/>
      <c r="IW1425" s="5"/>
      <c r="IX1425" s="5"/>
      <c r="IY1425" s="4"/>
      <c r="IZ1425" s="6"/>
      <c r="JA1425" s="4"/>
      <c r="JB1425" s="6"/>
      <c r="JC1425" s="5"/>
      <c r="JD1425" s="5"/>
      <c r="JE1425" s="4"/>
      <c r="JF1425" s="6"/>
      <c r="JG1425" s="4"/>
      <c r="JH1425" s="6"/>
      <c r="JI1425" s="5"/>
      <c r="JJ1425" s="5"/>
      <c r="JK1425" s="4"/>
      <c r="JL1425" s="6"/>
      <c r="JM1425" s="4"/>
      <c r="JN1425" s="6"/>
      <c r="JO1425" s="5"/>
      <c r="JP1425" s="5"/>
      <c r="JQ1425" s="4"/>
      <c r="JR1425" s="6"/>
      <c r="JS1425" s="4"/>
      <c r="JT1425" s="6"/>
      <c r="JU1425" s="5"/>
      <c r="JV1425" s="5"/>
      <c r="JW1425" s="4"/>
      <c r="JX1425" s="6"/>
      <c r="JY1425" s="4"/>
      <c r="JZ1425" s="6"/>
      <c r="KA1425" s="5"/>
      <c r="KB1425" s="5"/>
      <c r="KC1425" s="4"/>
      <c r="KD1425" s="6"/>
      <c r="KE1425" s="4"/>
      <c r="KF1425" s="6"/>
      <c r="KG1425" s="5"/>
      <c r="KH1425" s="5"/>
      <c r="KI1425" s="4"/>
      <c r="KJ1425" s="6"/>
      <c r="KK1425" s="4"/>
      <c r="KL1425" s="6"/>
      <c r="KM1425" s="5"/>
      <c r="KN1425" s="5"/>
    </row>
    <row r="1426">
      <c r="A1426" s="3" t="s">
        <v>85</v>
      </c>
      <c r="B1426" s="3" t="s">
        <v>712</v>
      </c>
      <c r="C1426" s="3" t="s">
        <v>87</v>
      </c>
      <c r="D1426" s="3" t="s">
        <v>712</v>
      </c>
      <c r="E1426" s="3" t="s">
        <v>1026</v>
      </c>
      <c r="F1426" s="3" t="s">
        <v>104</v>
      </c>
      <c r="G1426" s="3" t="s">
        <v>104</v>
      </c>
      <c r="H1426" s="3" t="s">
        <v>104</v>
      </c>
      <c r="I1426" s="3" t="s">
        <v>1372</v>
      </c>
      <c r="J1426" s="3" t="s">
        <v>104</v>
      </c>
      <c r="K1426" s="4"/>
      <c r="L1426" s="4">
        <f>=ROUNDDOWN({0},0)</f>
      </c>
      <c r="M1426" s="4"/>
      <c r="N1426" s="5"/>
      <c r="O1426" s="4"/>
      <c r="P1426" s="4">
        <f>=ROUNDDOWN({0},0)</f>
      </c>
      <c r="Q1426" s="4"/>
      <c r="R1426" s="5"/>
      <c r="S1426" s="4"/>
      <c r="T1426" s="6"/>
      <c r="U1426" s="4"/>
      <c r="V1426" s="6"/>
      <c r="W1426" s="5"/>
      <c r="X1426" s="5"/>
      <c r="Y1426" s="4"/>
      <c r="Z1426" s="6"/>
      <c r="AA1426" s="4"/>
      <c r="AB1426" s="6"/>
      <c r="AC1426" s="5"/>
      <c r="AD1426" s="5"/>
      <c r="AE1426" s="4"/>
      <c r="AF1426" s="6"/>
      <c r="AG1426" s="4"/>
      <c r="AH1426" s="6"/>
      <c r="AI1426" s="5"/>
      <c r="AJ1426" s="5"/>
      <c r="AK1426" s="4"/>
      <c r="AL1426" s="6"/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  <c r="AW1426" s="4"/>
      <c r="AX1426" s="6"/>
      <c r="AY1426" s="4"/>
      <c r="AZ1426" s="6"/>
      <c r="BA1426" s="5"/>
      <c r="BB1426" s="5"/>
      <c r="BC1426" s="4"/>
      <c r="BD1426" s="6"/>
      <c r="BE1426" s="4"/>
      <c r="BF1426" s="6"/>
      <c r="BG1426" s="5"/>
      <c r="BH1426" s="5"/>
      <c r="BI1426" s="4"/>
      <c r="BJ1426" s="6"/>
      <c r="BK1426" s="4"/>
      <c r="BL1426" s="6"/>
      <c r="BM1426" s="5"/>
      <c r="BN1426" s="5"/>
      <c r="BO1426" s="4"/>
      <c r="BP1426" s="6"/>
      <c r="BQ1426" s="4"/>
      <c r="BR1426" s="6"/>
      <c r="BS1426" s="5"/>
      <c r="BT1426" s="5"/>
      <c r="BU1426" s="4"/>
      <c r="BV1426" s="6"/>
      <c r="BW1426" s="4"/>
      <c r="BX1426" s="6"/>
      <c r="BY1426" s="5"/>
      <c r="BZ1426" s="5"/>
      <c r="CA1426" s="4"/>
      <c r="CB1426" s="6"/>
      <c r="CC1426" s="4"/>
      <c r="CD1426" s="6"/>
      <c r="CE1426" s="5"/>
      <c r="CF1426" s="5"/>
      <c r="CG1426" s="4"/>
      <c r="CH1426" s="6"/>
      <c r="CI1426" s="4"/>
      <c r="CJ1426" s="6"/>
      <c r="CK1426" s="5"/>
      <c r="CL1426" s="5"/>
      <c r="CM1426" s="4"/>
      <c r="CN1426" s="6"/>
      <c r="CO1426" s="4"/>
      <c r="CP1426" s="6"/>
      <c r="CQ1426" s="5"/>
      <c r="CR1426" s="5"/>
      <c r="CS1426" s="4"/>
      <c r="CT1426" s="6"/>
      <c r="CU1426" s="4"/>
      <c r="CV1426" s="6"/>
      <c r="CW1426" s="5"/>
      <c r="CX1426" s="5"/>
      <c r="CY1426" s="4"/>
      <c r="CZ1426" s="6"/>
      <c r="DA1426" s="4"/>
      <c r="DB1426" s="6"/>
      <c r="DC1426" s="5"/>
      <c r="DD1426" s="5"/>
      <c r="DE1426" s="4"/>
      <c r="DF1426" s="6"/>
      <c r="DG1426" s="4"/>
      <c r="DH1426" s="6"/>
      <c r="DI1426" s="5"/>
      <c r="DJ1426" s="5"/>
      <c r="DK1426" s="4"/>
      <c r="DL1426" s="6"/>
      <c r="DM1426" s="4"/>
      <c r="DN1426" s="6"/>
      <c r="DO1426" s="5"/>
      <c r="DP1426" s="5"/>
      <c r="DQ1426" s="4"/>
      <c r="DR1426" s="6"/>
      <c r="DS1426" s="4"/>
      <c r="DT1426" s="6"/>
      <c r="DU1426" s="5"/>
      <c r="DV1426" s="5"/>
      <c r="DW1426" s="4"/>
      <c r="DX1426" s="6"/>
      <c r="DY1426" s="4"/>
      <c r="DZ1426" s="6"/>
      <c r="EA1426" s="5"/>
      <c r="EB1426" s="5"/>
      <c r="EC1426" s="4"/>
      <c r="ED1426" s="6"/>
      <c r="EE1426" s="4"/>
      <c r="EF1426" s="6"/>
      <c r="EG1426" s="5"/>
      <c r="EH1426" s="5"/>
      <c r="EI1426" s="4"/>
      <c r="EJ1426" s="6"/>
      <c r="EK1426" s="4"/>
      <c r="EL1426" s="6"/>
      <c r="EM1426" s="5"/>
      <c r="EN1426" s="5"/>
      <c r="EO1426" s="4"/>
      <c r="EP1426" s="6"/>
      <c r="EQ1426" s="4"/>
      <c r="ER1426" s="6"/>
      <c r="ES1426" s="5"/>
      <c r="ET1426" s="5"/>
      <c r="EU1426" s="4"/>
      <c r="EV1426" s="6"/>
      <c r="EW1426" s="4"/>
      <c r="EX1426" s="6"/>
      <c r="EY1426" s="5"/>
      <c r="EZ1426" s="5"/>
      <c r="FA1426" s="4"/>
      <c r="FB1426" s="6"/>
      <c r="FC1426" s="4"/>
      <c r="FD1426" s="6"/>
      <c r="FE1426" s="5"/>
      <c r="FF1426" s="5"/>
      <c r="FG1426" s="4"/>
      <c r="FH1426" s="6"/>
      <c r="FI1426" s="4"/>
      <c r="FJ1426" s="6"/>
      <c r="FK1426" s="5"/>
      <c r="FL1426" s="5"/>
      <c r="FM1426" s="4"/>
      <c r="FN1426" s="6"/>
      <c r="FO1426" s="4"/>
      <c r="FP1426" s="6"/>
      <c r="FQ1426" s="5"/>
      <c r="FR1426" s="5"/>
      <c r="FS1426" s="4"/>
      <c r="FT1426" s="6"/>
      <c r="FU1426" s="4"/>
      <c r="FV1426" s="6"/>
      <c r="FW1426" s="5"/>
      <c r="FX1426" s="5"/>
      <c r="FY1426" s="4"/>
      <c r="FZ1426" s="6"/>
      <c r="GA1426" s="4"/>
      <c r="GB1426" s="6"/>
      <c r="GC1426" s="5"/>
      <c r="GD1426" s="5"/>
      <c r="GE1426" s="4"/>
      <c r="GF1426" s="6"/>
      <c r="GG1426" s="4"/>
      <c r="GH1426" s="6"/>
      <c r="GI1426" s="5"/>
      <c r="GJ1426" s="5"/>
      <c r="GK1426" s="4"/>
      <c r="GL1426" s="6"/>
      <c r="GM1426" s="4"/>
      <c r="GN1426" s="6"/>
      <c r="GO1426" s="5"/>
      <c r="GP1426" s="5"/>
      <c r="GQ1426" s="4"/>
      <c r="GR1426" s="6"/>
      <c r="GS1426" s="4"/>
      <c r="GT1426" s="6"/>
      <c r="GU1426" s="5"/>
      <c r="GV1426" s="5"/>
      <c r="GW1426" s="4"/>
      <c r="GX1426" s="6"/>
      <c r="GY1426" s="4"/>
      <c r="GZ1426" s="6"/>
      <c r="HA1426" s="5"/>
      <c r="HB1426" s="5"/>
      <c r="HC1426" s="4"/>
      <c r="HD1426" s="6"/>
      <c r="HE1426" s="4"/>
      <c r="HF1426" s="6"/>
      <c r="HG1426" s="5"/>
      <c r="HH1426" s="5"/>
      <c r="HI1426" s="4"/>
      <c r="HJ1426" s="6"/>
      <c r="HK1426" s="4"/>
      <c r="HL1426" s="6"/>
      <c r="HM1426" s="5"/>
      <c r="HN1426" s="5"/>
      <c r="HO1426" s="4"/>
      <c r="HP1426" s="6"/>
      <c r="HQ1426" s="4"/>
      <c r="HR1426" s="6"/>
      <c r="HS1426" s="5"/>
      <c r="HT1426" s="5"/>
      <c r="HU1426" s="4"/>
      <c r="HV1426" s="6"/>
      <c r="HW1426" s="4"/>
      <c r="HX1426" s="6"/>
      <c r="HY1426" s="5"/>
      <c r="HZ1426" s="5"/>
      <c r="IA1426" s="4"/>
      <c r="IB1426" s="6"/>
      <c r="IC1426" s="4"/>
      <c r="ID1426" s="6"/>
      <c r="IE1426" s="5"/>
      <c r="IF1426" s="5"/>
      <c r="IG1426" s="4"/>
      <c r="IH1426" s="6"/>
      <c r="II1426" s="4"/>
      <c r="IJ1426" s="6"/>
      <c r="IK1426" s="5"/>
      <c r="IL1426" s="5"/>
      <c r="IM1426" s="4"/>
      <c r="IN1426" s="6"/>
      <c r="IO1426" s="4"/>
      <c r="IP1426" s="6"/>
      <c r="IQ1426" s="5"/>
      <c r="IR1426" s="5"/>
      <c r="IS1426" s="4"/>
      <c r="IT1426" s="6"/>
      <c r="IU1426" s="4"/>
      <c r="IV1426" s="6"/>
      <c r="IW1426" s="5"/>
      <c r="IX1426" s="5"/>
      <c r="IY1426" s="4"/>
      <c r="IZ1426" s="6"/>
      <c r="JA1426" s="4"/>
      <c r="JB1426" s="6"/>
      <c r="JC1426" s="5"/>
      <c r="JD1426" s="5"/>
      <c r="JE1426" s="4"/>
      <c r="JF1426" s="6"/>
      <c r="JG1426" s="4"/>
      <c r="JH1426" s="6"/>
      <c r="JI1426" s="5"/>
      <c r="JJ1426" s="5"/>
      <c r="JK1426" s="4"/>
      <c r="JL1426" s="6"/>
      <c r="JM1426" s="4"/>
      <c r="JN1426" s="6"/>
      <c r="JO1426" s="5"/>
      <c r="JP1426" s="5"/>
      <c r="JQ1426" s="4"/>
      <c r="JR1426" s="6"/>
      <c r="JS1426" s="4"/>
      <c r="JT1426" s="6"/>
      <c r="JU1426" s="5"/>
      <c r="JV1426" s="5"/>
      <c r="JW1426" s="4"/>
      <c r="JX1426" s="6"/>
      <c r="JY1426" s="4"/>
      <c r="JZ1426" s="6"/>
      <c r="KA1426" s="5"/>
      <c r="KB1426" s="5"/>
      <c r="KC1426" s="4"/>
      <c r="KD1426" s="6"/>
      <c r="KE1426" s="4"/>
      <c r="KF1426" s="6"/>
      <c r="KG1426" s="5"/>
      <c r="KH1426" s="5"/>
      <c r="KI1426" s="4"/>
      <c r="KJ1426" s="6"/>
      <c r="KK1426" s="4"/>
      <c r="KL1426" s="6"/>
      <c r="KM1426" s="5"/>
      <c r="KN1426" s="5"/>
    </row>
    <row r="1427">
      <c r="A1427" s="3" t="s">
        <v>85</v>
      </c>
      <c r="B1427" s="3" t="s">
        <v>712</v>
      </c>
      <c r="C1427" s="3" t="s">
        <v>87</v>
      </c>
      <c r="D1427" s="3" t="s">
        <v>712</v>
      </c>
      <c r="E1427" s="3" t="s">
        <v>1050</v>
      </c>
      <c r="F1427" s="3" t="s">
        <v>104</v>
      </c>
      <c r="G1427" s="3" t="s">
        <v>104</v>
      </c>
      <c r="H1427" s="3" t="s">
        <v>104</v>
      </c>
      <c r="I1427" s="3" t="s">
        <v>1372</v>
      </c>
      <c r="J1427" s="3" t="s">
        <v>104</v>
      </c>
      <c r="K1427" s="4"/>
      <c r="L1427" s="4">
        <f>=ROUNDDOWN({0},0)</f>
      </c>
      <c r="M1427" s="4"/>
      <c r="N1427" s="5"/>
      <c r="O1427" s="4"/>
      <c r="P1427" s="4">
        <f>=ROUNDDOWN({0},0)</f>
      </c>
      <c r="Q1427" s="4"/>
      <c r="R1427" s="5"/>
      <c r="S1427" s="4"/>
      <c r="T1427" s="6"/>
      <c r="U1427" s="4"/>
      <c r="V1427" s="6"/>
      <c r="W1427" s="5"/>
      <c r="X1427" s="5"/>
      <c r="Y1427" s="4"/>
      <c r="Z1427" s="6"/>
      <c r="AA1427" s="4"/>
      <c r="AB1427" s="6"/>
      <c r="AC1427" s="5"/>
      <c r="AD1427" s="5"/>
      <c r="AE1427" s="4"/>
      <c r="AF1427" s="6"/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  <c r="AW1427" s="4"/>
      <c r="AX1427" s="6"/>
      <c r="AY1427" s="4"/>
      <c r="AZ1427" s="6"/>
      <c r="BA1427" s="5"/>
      <c r="BB1427" s="5"/>
      <c r="BC1427" s="4"/>
      <c r="BD1427" s="6"/>
      <c r="BE1427" s="4"/>
      <c r="BF1427" s="6"/>
      <c r="BG1427" s="5"/>
      <c r="BH1427" s="5"/>
      <c r="BI1427" s="4"/>
      <c r="BJ1427" s="6"/>
      <c r="BK1427" s="4"/>
      <c r="BL1427" s="6"/>
      <c r="BM1427" s="5"/>
      <c r="BN1427" s="5"/>
      <c r="BO1427" s="4"/>
      <c r="BP1427" s="6"/>
      <c r="BQ1427" s="4"/>
      <c r="BR1427" s="6"/>
      <c r="BS1427" s="5"/>
      <c r="BT1427" s="5"/>
      <c r="BU1427" s="4"/>
      <c r="BV1427" s="6"/>
      <c r="BW1427" s="4"/>
      <c r="BX1427" s="6"/>
      <c r="BY1427" s="5"/>
      <c r="BZ1427" s="5"/>
      <c r="CA1427" s="4"/>
      <c r="CB1427" s="6"/>
      <c r="CC1427" s="4"/>
      <c r="CD1427" s="6"/>
      <c r="CE1427" s="5"/>
      <c r="CF1427" s="5"/>
      <c r="CG1427" s="4"/>
      <c r="CH1427" s="6"/>
      <c r="CI1427" s="4"/>
      <c r="CJ1427" s="6"/>
      <c r="CK1427" s="5"/>
      <c r="CL1427" s="5"/>
      <c r="CM1427" s="4"/>
      <c r="CN1427" s="6"/>
      <c r="CO1427" s="4"/>
      <c r="CP1427" s="6"/>
      <c r="CQ1427" s="5"/>
      <c r="CR1427" s="5"/>
      <c r="CS1427" s="4"/>
      <c r="CT1427" s="6"/>
      <c r="CU1427" s="4"/>
      <c r="CV1427" s="6"/>
      <c r="CW1427" s="5"/>
      <c r="CX1427" s="5"/>
      <c r="CY1427" s="4"/>
      <c r="CZ1427" s="6"/>
      <c r="DA1427" s="4"/>
      <c r="DB1427" s="6"/>
      <c r="DC1427" s="5"/>
      <c r="DD1427" s="5"/>
      <c r="DE1427" s="4"/>
      <c r="DF1427" s="6"/>
      <c r="DG1427" s="4"/>
      <c r="DH1427" s="6"/>
      <c r="DI1427" s="5"/>
      <c r="DJ1427" s="5"/>
      <c r="DK1427" s="4"/>
      <c r="DL1427" s="6"/>
      <c r="DM1427" s="4"/>
      <c r="DN1427" s="6"/>
      <c r="DO1427" s="5"/>
      <c r="DP1427" s="5"/>
      <c r="DQ1427" s="4"/>
      <c r="DR1427" s="6"/>
      <c r="DS1427" s="4"/>
      <c r="DT1427" s="6"/>
      <c r="DU1427" s="5"/>
      <c r="DV1427" s="5"/>
      <c r="DW1427" s="4"/>
      <c r="DX1427" s="6"/>
      <c r="DY1427" s="4"/>
      <c r="DZ1427" s="6"/>
      <c r="EA1427" s="5"/>
      <c r="EB1427" s="5"/>
      <c r="EC1427" s="4"/>
      <c r="ED1427" s="6"/>
      <c r="EE1427" s="4"/>
      <c r="EF1427" s="6"/>
      <c r="EG1427" s="5"/>
      <c r="EH1427" s="5"/>
      <c r="EI1427" s="4"/>
      <c r="EJ1427" s="6"/>
      <c r="EK1427" s="4"/>
      <c r="EL1427" s="6"/>
      <c r="EM1427" s="5"/>
      <c r="EN1427" s="5"/>
      <c r="EO1427" s="4"/>
      <c r="EP1427" s="6"/>
      <c r="EQ1427" s="4"/>
      <c r="ER1427" s="6"/>
      <c r="ES1427" s="5"/>
      <c r="ET1427" s="5"/>
      <c r="EU1427" s="4"/>
      <c r="EV1427" s="6"/>
      <c r="EW1427" s="4"/>
      <c r="EX1427" s="6"/>
      <c r="EY1427" s="5"/>
      <c r="EZ1427" s="5"/>
      <c r="FA1427" s="4"/>
      <c r="FB1427" s="6"/>
      <c r="FC1427" s="4"/>
      <c r="FD1427" s="6"/>
      <c r="FE1427" s="5"/>
      <c r="FF1427" s="5"/>
      <c r="FG1427" s="4"/>
      <c r="FH1427" s="6"/>
      <c r="FI1427" s="4"/>
      <c r="FJ1427" s="6"/>
      <c r="FK1427" s="5"/>
      <c r="FL1427" s="5"/>
      <c r="FM1427" s="4"/>
      <c r="FN1427" s="6"/>
      <c r="FO1427" s="4"/>
      <c r="FP1427" s="6"/>
      <c r="FQ1427" s="5"/>
      <c r="FR1427" s="5"/>
      <c r="FS1427" s="4"/>
      <c r="FT1427" s="6"/>
      <c r="FU1427" s="4"/>
      <c r="FV1427" s="6"/>
      <c r="FW1427" s="5"/>
      <c r="FX1427" s="5"/>
      <c r="FY1427" s="4"/>
      <c r="FZ1427" s="6"/>
      <c r="GA1427" s="4"/>
      <c r="GB1427" s="6"/>
      <c r="GC1427" s="5"/>
      <c r="GD1427" s="5"/>
      <c r="GE1427" s="4"/>
      <c r="GF1427" s="6"/>
      <c r="GG1427" s="4"/>
      <c r="GH1427" s="6"/>
      <c r="GI1427" s="5"/>
      <c r="GJ1427" s="5"/>
      <c r="GK1427" s="4"/>
      <c r="GL1427" s="6"/>
      <c r="GM1427" s="4"/>
      <c r="GN1427" s="6"/>
      <c r="GO1427" s="5"/>
      <c r="GP1427" s="5"/>
      <c r="GQ1427" s="4"/>
      <c r="GR1427" s="6"/>
      <c r="GS1427" s="4"/>
      <c r="GT1427" s="6"/>
      <c r="GU1427" s="5"/>
      <c r="GV1427" s="5"/>
      <c r="GW1427" s="4"/>
      <c r="GX1427" s="6"/>
      <c r="GY1427" s="4"/>
      <c r="GZ1427" s="6"/>
      <c r="HA1427" s="5"/>
      <c r="HB1427" s="5"/>
      <c r="HC1427" s="4"/>
      <c r="HD1427" s="6"/>
      <c r="HE1427" s="4"/>
      <c r="HF1427" s="6"/>
      <c r="HG1427" s="5"/>
      <c r="HH1427" s="5"/>
      <c r="HI1427" s="4"/>
      <c r="HJ1427" s="6"/>
      <c r="HK1427" s="4"/>
      <c r="HL1427" s="6"/>
      <c r="HM1427" s="5"/>
      <c r="HN1427" s="5"/>
      <c r="HO1427" s="4"/>
      <c r="HP1427" s="6"/>
      <c r="HQ1427" s="4"/>
      <c r="HR1427" s="6"/>
      <c r="HS1427" s="5"/>
      <c r="HT1427" s="5"/>
      <c r="HU1427" s="4"/>
      <c r="HV1427" s="6"/>
      <c r="HW1427" s="4"/>
      <c r="HX1427" s="6"/>
      <c r="HY1427" s="5"/>
      <c r="HZ1427" s="5"/>
      <c r="IA1427" s="4"/>
      <c r="IB1427" s="6"/>
      <c r="IC1427" s="4"/>
      <c r="ID1427" s="6"/>
      <c r="IE1427" s="5"/>
      <c r="IF1427" s="5"/>
      <c r="IG1427" s="4"/>
      <c r="IH1427" s="6"/>
      <c r="II1427" s="4"/>
      <c r="IJ1427" s="6"/>
      <c r="IK1427" s="5"/>
      <c r="IL1427" s="5"/>
      <c r="IM1427" s="4"/>
      <c r="IN1427" s="6"/>
      <c r="IO1427" s="4"/>
      <c r="IP1427" s="6"/>
      <c r="IQ1427" s="5"/>
      <c r="IR1427" s="5"/>
      <c r="IS1427" s="4"/>
      <c r="IT1427" s="6"/>
      <c r="IU1427" s="4"/>
      <c r="IV1427" s="6"/>
      <c r="IW1427" s="5"/>
      <c r="IX1427" s="5"/>
      <c r="IY1427" s="4"/>
      <c r="IZ1427" s="6"/>
      <c r="JA1427" s="4"/>
      <c r="JB1427" s="6"/>
      <c r="JC1427" s="5"/>
      <c r="JD1427" s="5"/>
      <c r="JE1427" s="4"/>
      <c r="JF1427" s="6"/>
      <c r="JG1427" s="4"/>
      <c r="JH1427" s="6"/>
      <c r="JI1427" s="5"/>
      <c r="JJ1427" s="5"/>
      <c r="JK1427" s="4"/>
      <c r="JL1427" s="6"/>
      <c r="JM1427" s="4"/>
      <c r="JN1427" s="6"/>
      <c r="JO1427" s="5"/>
      <c r="JP1427" s="5"/>
      <c r="JQ1427" s="4"/>
      <c r="JR1427" s="6"/>
      <c r="JS1427" s="4"/>
      <c r="JT1427" s="6"/>
      <c r="JU1427" s="5"/>
      <c r="JV1427" s="5"/>
      <c r="JW1427" s="4"/>
      <c r="JX1427" s="6"/>
      <c r="JY1427" s="4"/>
      <c r="JZ1427" s="6"/>
      <c r="KA1427" s="5"/>
      <c r="KB1427" s="5"/>
      <c r="KC1427" s="4"/>
      <c r="KD1427" s="6"/>
      <c r="KE1427" s="4"/>
      <c r="KF1427" s="6"/>
      <c r="KG1427" s="5"/>
      <c r="KH1427" s="5"/>
      <c r="KI1427" s="4"/>
      <c r="KJ1427" s="6"/>
      <c r="KK1427" s="4"/>
      <c r="KL1427" s="6"/>
      <c r="KM1427" s="5"/>
      <c r="KN1427" s="5"/>
    </row>
    <row r="1428">
      <c r="A1428" s="3" t="s">
        <v>85</v>
      </c>
      <c r="B1428" s="3" t="s">
        <v>712</v>
      </c>
      <c r="C1428" s="3" t="s">
        <v>87</v>
      </c>
      <c r="D1428" s="3" t="s">
        <v>712</v>
      </c>
      <c r="E1428" s="3" t="s">
        <v>1056</v>
      </c>
      <c r="F1428" s="3" t="s">
        <v>104</v>
      </c>
      <c r="G1428" s="3" t="s">
        <v>104</v>
      </c>
      <c r="H1428" s="3" t="s">
        <v>104</v>
      </c>
      <c r="I1428" s="3" t="s">
        <v>1372</v>
      </c>
      <c r="J1428" s="3" t="s">
        <v>104</v>
      </c>
      <c r="K1428" s="4"/>
      <c r="L1428" s="4">
        <f>=ROUNDDOWN({0},0)</f>
      </c>
      <c r="M1428" s="4"/>
      <c r="N1428" s="5"/>
      <c r="O1428" s="4"/>
      <c r="P1428" s="4">
        <f>=ROUNDDOWN({0},0)</f>
      </c>
      <c r="Q1428" s="4"/>
      <c r="R1428" s="5"/>
      <c r="S1428" s="4"/>
      <c r="T1428" s="6"/>
      <c r="U1428" s="4"/>
      <c r="V1428" s="6"/>
      <c r="W1428" s="5"/>
      <c r="X1428" s="5"/>
      <c r="Y1428" s="4"/>
      <c r="Z1428" s="6"/>
      <c r="AA1428" s="4"/>
      <c r="AB1428" s="6"/>
      <c r="AC1428" s="5"/>
      <c r="AD1428" s="5"/>
      <c r="AE1428" s="4"/>
      <c r="AF1428" s="6"/>
      <c r="AG1428" s="4"/>
      <c r="AH1428" s="6"/>
      <c r="AI1428" s="5"/>
      <c r="AJ1428" s="5"/>
      <c r="AK1428" s="4"/>
      <c r="AL1428" s="6"/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  <c r="AW1428" s="4"/>
      <c r="AX1428" s="6"/>
      <c r="AY1428" s="4"/>
      <c r="AZ1428" s="6"/>
      <c r="BA1428" s="5"/>
      <c r="BB1428" s="5"/>
      <c r="BC1428" s="4"/>
      <c r="BD1428" s="6"/>
      <c r="BE1428" s="4"/>
      <c r="BF1428" s="6"/>
      <c r="BG1428" s="5"/>
      <c r="BH1428" s="5"/>
      <c r="BI1428" s="4"/>
      <c r="BJ1428" s="6"/>
      <c r="BK1428" s="4"/>
      <c r="BL1428" s="6"/>
      <c r="BM1428" s="5"/>
      <c r="BN1428" s="5"/>
      <c r="BO1428" s="4"/>
      <c r="BP1428" s="6"/>
      <c r="BQ1428" s="4"/>
      <c r="BR1428" s="6"/>
      <c r="BS1428" s="5"/>
      <c r="BT1428" s="5"/>
      <c r="BU1428" s="4"/>
      <c r="BV1428" s="6"/>
      <c r="BW1428" s="4"/>
      <c r="BX1428" s="6"/>
      <c r="BY1428" s="5"/>
      <c r="BZ1428" s="5"/>
      <c r="CA1428" s="4"/>
      <c r="CB1428" s="6"/>
      <c r="CC1428" s="4"/>
      <c r="CD1428" s="6"/>
      <c r="CE1428" s="5"/>
      <c r="CF1428" s="5"/>
      <c r="CG1428" s="4"/>
      <c r="CH1428" s="6"/>
      <c r="CI1428" s="4"/>
      <c r="CJ1428" s="6"/>
      <c r="CK1428" s="5"/>
      <c r="CL1428" s="5"/>
      <c r="CM1428" s="4"/>
      <c r="CN1428" s="6"/>
      <c r="CO1428" s="4"/>
      <c r="CP1428" s="6"/>
      <c r="CQ1428" s="5"/>
      <c r="CR1428" s="5"/>
      <c r="CS1428" s="4"/>
      <c r="CT1428" s="6"/>
      <c r="CU1428" s="4"/>
      <c r="CV1428" s="6"/>
      <c r="CW1428" s="5"/>
      <c r="CX1428" s="5"/>
      <c r="CY1428" s="4"/>
      <c r="CZ1428" s="6"/>
      <c r="DA1428" s="4"/>
      <c r="DB1428" s="6"/>
      <c r="DC1428" s="5"/>
      <c r="DD1428" s="5"/>
      <c r="DE1428" s="4"/>
      <c r="DF1428" s="6"/>
      <c r="DG1428" s="4"/>
      <c r="DH1428" s="6"/>
      <c r="DI1428" s="5"/>
      <c r="DJ1428" s="5"/>
      <c r="DK1428" s="4"/>
      <c r="DL1428" s="6"/>
      <c r="DM1428" s="4"/>
      <c r="DN1428" s="6"/>
      <c r="DO1428" s="5"/>
      <c r="DP1428" s="5"/>
      <c r="DQ1428" s="4"/>
      <c r="DR1428" s="6"/>
      <c r="DS1428" s="4"/>
      <c r="DT1428" s="6"/>
      <c r="DU1428" s="5"/>
      <c r="DV1428" s="5"/>
      <c r="DW1428" s="4"/>
      <c r="DX1428" s="6"/>
      <c r="DY1428" s="4"/>
      <c r="DZ1428" s="6"/>
      <c r="EA1428" s="5"/>
      <c r="EB1428" s="5"/>
      <c r="EC1428" s="4"/>
      <c r="ED1428" s="6"/>
      <c r="EE1428" s="4"/>
      <c r="EF1428" s="6"/>
      <c r="EG1428" s="5"/>
      <c r="EH1428" s="5"/>
      <c r="EI1428" s="4"/>
      <c r="EJ1428" s="6"/>
      <c r="EK1428" s="4"/>
      <c r="EL1428" s="6"/>
      <c r="EM1428" s="5"/>
      <c r="EN1428" s="5"/>
      <c r="EO1428" s="4"/>
      <c r="EP1428" s="6"/>
      <c r="EQ1428" s="4"/>
      <c r="ER1428" s="6"/>
      <c r="ES1428" s="5"/>
      <c r="ET1428" s="5"/>
      <c r="EU1428" s="4"/>
      <c r="EV1428" s="6"/>
      <c r="EW1428" s="4"/>
      <c r="EX1428" s="6"/>
      <c r="EY1428" s="5"/>
      <c r="EZ1428" s="5"/>
      <c r="FA1428" s="4"/>
      <c r="FB1428" s="6"/>
      <c r="FC1428" s="4"/>
      <c r="FD1428" s="6"/>
      <c r="FE1428" s="5"/>
      <c r="FF1428" s="5"/>
      <c r="FG1428" s="4"/>
      <c r="FH1428" s="6"/>
      <c r="FI1428" s="4"/>
      <c r="FJ1428" s="6"/>
      <c r="FK1428" s="5"/>
      <c r="FL1428" s="5"/>
      <c r="FM1428" s="4"/>
      <c r="FN1428" s="6"/>
      <c r="FO1428" s="4"/>
      <c r="FP1428" s="6"/>
      <c r="FQ1428" s="5"/>
      <c r="FR1428" s="5"/>
      <c r="FS1428" s="4"/>
      <c r="FT1428" s="6"/>
      <c r="FU1428" s="4"/>
      <c r="FV1428" s="6"/>
      <c r="FW1428" s="5"/>
      <c r="FX1428" s="5"/>
      <c r="FY1428" s="4"/>
      <c r="FZ1428" s="6"/>
      <c r="GA1428" s="4"/>
      <c r="GB1428" s="6"/>
      <c r="GC1428" s="5"/>
      <c r="GD1428" s="5"/>
      <c r="GE1428" s="4"/>
      <c r="GF1428" s="6"/>
      <c r="GG1428" s="4"/>
      <c r="GH1428" s="6"/>
      <c r="GI1428" s="5"/>
      <c r="GJ1428" s="5"/>
      <c r="GK1428" s="4"/>
      <c r="GL1428" s="6"/>
      <c r="GM1428" s="4"/>
      <c r="GN1428" s="6"/>
      <c r="GO1428" s="5"/>
      <c r="GP1428" s="5"/>
      <c r="GQ1428" s="4"/>
      <c r="GR1428" s="6"/>
      <c r="GS1428" s="4"/>
      <c r="GT1428" s="6"/>
      <c r="GU1428" s="5"/>
      <c r="GV1428" s="5"/>
      <c r="GW1428" s="4"/>
      <c r="GX1428" s="6"/>
      <c r="GY1428" s="4"/>
      <c r="GZ1428" s="6"/>
      <c r="HA1428" s="5"/>
      <c r="HB1428" s="5"/>
      <c r="HC1428" s="4"/>
      <c r="HD1428" s="6"/>
      <c r="HE1428" s="4"/>
      <c r="HF1428" s="6"/>
      <c r="HG1428" s="5"/>
      <c r="HH1428" s="5"/>
      <c r="HI1428" s="4"/>
      <c r="HJ1428" s="6"/>
      <c r="HK1428" s="4"/>
      <c r="HL1428" s="6"/>
      <c r="HM1428" s="5"/>
      <c r="HN1428" s="5"/>
      <c r="HO1428" s="4"/>
      <c r="HP1428" s="6"/>
      <c r="HQ1428" s="4"/>
      <c r="HR1428" s="6"/>
      <c r="HS1428" s="5"/>
      <c r="HT1428" s="5"/>
      <c r="HU1428" s="4"/>
      <c r="HV1428" s="6"/>
      <c r="HW1428" s="4"/>
      <c r="HX1428" s="6"/>
      <c r="HY1428" s="5"/>
      <c r="HZ1428" s="5"/>
      <c r="IA1428" s="4"/>
      <c r="IB1428" s="6"/>
      <c r="IC1428" s="4"/>
      <c r="ID1428" s="6"/>
      <c r="IE1428" s="5"/>
      <c r="IF1428" s="5"/>
      <c r="IG1428" s="4"/>
      <c r="IH1428" s="6"/>
      <c r="II1428" s="4"/>
      <c r="IJ1428" s="6"/>
      <c r="IK1428" s="5"/>
      <c r="IL1428" s="5"/>
      <c r="IM1428" s="4"/>
      <c r="IN1428" s="6"/>
      <c r="IO1428" s="4"/>
      <c r="IP1428" s="6"/>
      <c r="IQ1428" s="5"/>
      <c r="IR1428" s="5"/>
      <c r="IS1428" s="4"/>
      <c r="IT1428" s="6"/>
      <c r="IU1428" s="4"/>
      <c r="IV1428" s="6"/>
      <c r="IW1428" s="5"/>
      <c r="IX1428" s="5"/>
      <c r="IY1428" s="4"/>
      <c r="IZ1428" s="6"/>
      <c r="JA1428" s="4"/>
      <c r="JB1428" s="6"/>
      <c r="JC1428" s="5"/>
      <c r="JD1428" s="5"/>
      <c r="JE1428" s="4"/>
      <c r="JF1428" s="6"/>
      <c r="JG1428" s="4"/>
      <c r="JH1428" s="6"/>
      <c r="JI1428" s="5"/>
      <c r="JJ1428" s="5"/>
      <c r="JK1428" s="4"/>
      <c r="JL1428" s="6"/>
      <c r="JM1428" s="4"/>
      <c r="JN1428" s="6"/>
      <c r="JO1428" s="5"/>
      <c r="JP1428" s="5"/>
      <c r="JQ1428" s="4"/>
      <c r="JR1428" s="6"/>
      <c r="JS1428" s="4"/>
      <c r="JT1428" s="6"/>
      <c r="JU1428" s="5"/>
      <c r="JV1428" s="5"/>
      <c r="JW1428" s="4"/>
      <c r="JX1428" s="6"/>
      <c r="JY1428" s="4"/>
      <c r="JZ1428" s="6"/>
      <c r="KA1428" s="5"/>
      <c r="KB1428" s="5"/>
      <c r="KC1428" s="4"/>
      <c r="KD1428" s="6"/>
      <c r="KE1428" s="4"/>
      <c r="KF1428" s="6"/>
      <c r="KG1428" s="5"/>
      <c r="KH1428" s="5"/>
      <c r="KI1428" s="4"/>
      <c r="KJ1428" s="6"/>
      <c r="KK1428" s="4"/>
      <c r="KL1428" s="6"/>
      <c r="KM1428" s="5"/>
      <c r="KN1428" s="5"/>
    </row>
    <row r="1429">
      <c r="A1429" s="3" t="s">
        <v>85</v>
      </c>
      <c r="B1429" s="3" t="s">
        <v>712</v>
      </c>
      <c r="C1429" s="3" t="s">
        <v>87</v>
      </c>
      <c r="D1429" s="3" t="s">
        <v>712</v>
      </c>
      <c r="E1429" s="3" t="s">
        <v>999</v>
      </c>
      <c r="F1429" s="3" t="s">
        <v>104</v>
      </c>
      <c r="G1429" s="3" t="s">
        <v>104</v>
      </c>
      <c r="H1429" s="3" t="s">
        <v>104</v>
      </c>
      <c r="I1429" s="3" t="s">
        <v>1549</v>
      </c>
      <c r="J1429" s="3" t="s">
        <v>104</v>
      </c>
      <c r="K1429" s="4"/>
      <c r="L1429" s="4">
        <f>=ROUNDDOWN({0},0)</f>
      </c>
      <c r="M1429" s="4"/>
      <c r="N1429" s="5"/>
      <c r="O1429" s="4"/>
      <c r="P1429" s="4">
        <f>=ROUNDDOWN({0},0)</f>
      </c>
      <c r="Q1429" s="4"/>
      <c r="R1429" s="5"/>
      <c r="S1429" s="4"/>
      <c r="T1429" s="6"/>
      <c r="U1429" s="4"/>
      <c r="V1429" s="6"/>
      <c r="W1429" s="5"/>
      <c r="X1429" s="5"/>
      <c r="Y1429" s="4"/>
      <c r="Z1429" s="6"/>
      <c r="AA1429" s="4"/>
      <c r="AB1429" s="6"/>
      <c r="AC1429" s="5"/>
      <c r="AD1429" s="5"/>
      <c r="AE1429" s="4"/>
      <c r="AF1429" s="6"/>
      <c r="AG1429" s="4"/>
      <c r="AH1429" s="6"/>
      <c r="AI1429" s="5"/>
      <c r="AJ1429" s="5"/>
      <c r="AK1429" s="4"/>
      <c r="AL1429" s="6"/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  <c r="AW1429" s="4"/>
      <c r="AX1429" s="6"/>
      <c r="AY1429" s="4"/>
      <c r="AZ1429" s="6"/>
      <c r="BA1429" s="5"/>
      <c r="BB1429" s="5"/>
      <c r="BC1429" s="4"/>
      <c r="BD1429" s="6"/>
      <c r="BE1429" s="4"/>
      <c r="BF1429" s="6"/>
      <c r="BG1429" s="5"/>
      <c r="BH1429" s="5"/>
      <c r="BI1429" s="4"/>
      <c r="BJ1429" s="6"/>
      <c r="BK1429" s="4"/>
      <c r="BL1429" s="6"/>
      <c r="BM1429" s="5"/>
      <c r="BN1429" s="5"/>
      <c r="BO1429" s="4"/>
      <c r="BP1429" s="6"/>
      <c r="BQ1429" s="4"/>
      <c r="BR1429" s="6"/>
      <c r="BS1429" s="5"/>
      <c r="BT1429" s="5"/>
      <c r="BU1429" s="4"/>
      <c r="BV1429" s="6"/>
      <c r="BW1429" s="4"/>
      <c r="BX1429" s="6"/>
      <c r="BY1429" s="5"/>
      <c r="BZ1429" s="5"/>
      <c r="CA1429" s="4"/>
      <c r="CB1429" s="6"/>
      <c r="CC1429" s="4"/>
      <c r="CD1429" s="6"/>
      <c r="CE1429" s="5"/>
      <c r="CF1429" s="5"/>
      <c r="CG1429" s="4"/>
      <c r="CH1429" s="6"/>
      <c r="CI1429" s="4"/>
      <c r="CJ1429" s="6"/>
      <c r="CK1429" s="5"/>
      <c r="CL1429" s="5"/>
      <c r="CM1429" s="4"/>
      <c r="CN1429" s="6"/>
      <c r="CO1429" s="4"/>
      <c r="CP1429" s="6"/>
      <c r="CQ1429" s="5"/>
      <c r="CR1429" s="5"/>
      <c r="CS1429" s="4"/>
      <c r="CT1429" s="6"/>
      <c r="CU1429" s="4"/>
      <c r="CV1429" s="6"/>
      <c r="CW1429" s="5"/>
      <c r="CX1429" s="5"/>
      <c r="CY1429" s="4"/>
      <c r="CZ1429" s="6"/>
      <c r="DA1429" s="4"/>
      <c r="DB1429" s="6"/>
      <c r="DC1429" s="5"/>
      <c r="DD1429" s="5"/>
      <c r="DE1429" s="4"/>
      <c r="DF1429" s="6"/>
      <c r="DG1429" s="4"/>
      <c r="DH1429" s="6"/>
      <c r="DI1429" s="5"/>
      <c r="DJ1429" s="5"/>
      <c r="DK1429" s="4"/>
      <c r="DL1429" s="6"/>
      <c r="DM1429" s="4"/>
      <c r="DN1429" s="6"/>
      <c r="DO1429" s="5"/>
      <c r="DP1429" s="5"/>
      <c r="DQ1429" s="4"/>
      <c r="DR1429" s="6"/>
      <c r="DS1429" s="4"/>
      <c r="DT1429" s="6"/>
      <c r="DU1429" s="5"/>
      <c r="DV1429" s="5"/>
      <c r="DW1429" s="4"/>
      <c r="DX1429" s="6"/>
      <c r="DY1429" s="4"/>
      <c r="DZ1429" s="6"/>
      <c r="EA1429" s="5"/>
      <c r="EB1429" s="5"/>
      <c r="EC1429" s="4"/>
      <c r="ED1429" s="6"/>
      <c r="EE1429" s="4"/>
      <c r="EF1429" s="6"/>
      <c r="EG1429" s="5"/>
      <c r="EH1429" s="5"/>
      <c r="EI1429" s="4"/>
      <c r="EJ1429" s="6"/>
      <c r="EK1429" s="4"/>
      <c r="EL1429" s="6"/>
      <c r="EM1429" s="5"/>
      <c r="EN1429" s="5"/>
      <c r="EO1429" s="4"/>
      <c r="EP1429" s="6"/>
      <c r="EQ1429" s="4"/>
      <c r="ER1429" s="6"/>
      <c r="ES1429" s="5"/>
      <c r="ET1429" s="5"/>
      <c r="EU1429" s="4"/>
      <c r="EV1429" s="6"/>
      <c r="EW1429" s="4"/>
      <c r="EX1429" s="6"/>
      <c r="EY1429" s="5"/>
      <c r="EZ1429" s="5"/>
      <c r="FA1429" s="4"/>
      <c r="FB1429" s="6"/>
      <c r="FC1429" s="4"/>
      <c r="FD1429" s="6"/>
      <c r="FE1429" s="5"/>
      <c r="FF1429" s="5"/>
      <c r="FG1429" s="4"/>
      <c r="FH1429" s="6"/>
      <c r="FI1429" s="4"/>
      <c r="FJ1429" s="6"/>
      <c r="FK1429" s="5"/>
      <c r="FL1429" s="5"/>
      <c r="FM1429" s="4"/>
      <c r="FN1429" s="6"/>
      <c r="FO1429" s="4"/>
      <c r="FP1429" s="6"/>
      <c r="FQ1429" s="5"/>
      <c r="FR1429" s="5"/>
      <c r="FS1429" s="4"/>
      <c r="FT1429" s="6"/>
      <c r="FU1429" s="4"/>
      <c r="FV1429" s="6"/>
      <c r="FW1429" s="5"/>
      <c r="FX1429" s="5"/>
      <c r="FY1429" s="4"/>
      <c r="FZ1429" s="6"/>
      <c r="GA1429" s="4"/>
      <c r="GB1429" s="6"/>
      <c r="GC1429" s="5"/>
      <c r="GD1429" s="5"/>
      <c r="GE1429" s="4"/>
      <c r="GF1429" s="6"/>
      <c r="GG1429" s="4"/>
      <c r="GH1429" s="6"/>
      <c r="GI1429" s="5"/>
      <c r="GJ1429" s="5"/>
      <c r="GK1429" s="4"/>
      <c r="GL1429" s="6"/>
      <c r="GM1429" s="4"/>
      <c r="GN1429" s="6"/>
      <c r="GO1429" s="5"/>
      <c r="GP1429" s="5"/>
      <c r="GQ1429" s="4"/>
      <c r="GR1429" s="6"/>
      <c r="GS1429" s="4"/>
      <c r="GT1429" s="6"/>
      <c r="GU1429" s="5"/>
      <c r="GV1429" s="5"/>
      <c r="GW1429" s="4"/>
      <c r="GX1429" s="6"/>
      <c r="GY1429" s="4"/>
      <c r="GZ1429" s="6"/>
      <c r="HA1429" s="5"/>
      <c r="HB1429" s="5"/>
      <c r="HC1429" s="4"/>
      <c r="HD1429" s="6"/>
      <c r="HE1429" s="4"/>
      <c r="HF1429" s="6"/>
      <c r="HG1429" s="5"/>
      <c r="HH1429" s="5"/>
      <c r="HI1429" s="4"/>
      <c r="HJ1429" s="6"/>
      <c r="HK1429" s="4"/>
      <c r="HL1429" s="6"/>
      <c r="HM1429" s="5"/>
      <c r="HN1429" s="5"/>
      <c r="HO1429" s="4"/>
      <c r="HP1429" s="6"/>
      <c r="HQ1429" s="4"/>
      <c r="HR1429" s="6"/>
      <c r="HS1429" s="5"/>
      <c r="HT1429" s="5"/>
      <c r="HU1429" s="4"/>
      <c r="HV1429" s="6"/>
      <c r="HW1429" s="4"/>
      <c r="HX1429" s="6"/>
      <c r="HY1429" s="5"/>
      <c r="HZ1429" s="5"/>
      <c r="IA1429" s="4"/>
      <c r="IB1429" s="6"/>
      <c r="IC1429" s="4"/>
      <c r="ID1429" s="6"/>
      <c r="IE1429" s="5"/>
      <c r="IF1429" s="5"/>
      <c r="IG1429" s="4"/>
      <c r="IH1429" s="6"/>
      <c r="II1429" s="4"/>
      <c r="IJ1429" s="6"/>
      <c r="IK1429" s="5"/>
      <c r="IL1429" s="5"/>
      <c r="IM1429" s="4"/>
      <c r="IN1429" s="6"/>
      <c r="IO1429" s="4"/>
      <c r="IP1429" s="6"/>
      <c r="IQ1429" s="5"/>
      <c r="IR1429" s="5"/>
      <c r="IS1429" s="4"/>
      <c r="IT1429" s="6"/>
      <c r="IU1429" s="4"/>
      <c r="IV1429" s="6"/>
      <c r="IW1429" s="5"/>
      <c r="IX1429" s="5"/>
      <c r="IY1429" s="4"/>
      <c r="IZ1429" s="6"/>
      <c r="JA1429" s="4"/>
      <c r="JB1429" s="6"/>
      <c r="JC1429" s="5"/>
      <c r="JD1429" s="5"/>
      <c r="JE1429" s="4"/>
      <c r="JF1429" s="6"/>
      <c r="JG1429" s="4"/>
      <c r="JH1429" s="6"/>
      <c r="JI1429" s="5"/>
      <c r="JJ1429" s="5"/>
      <c r="JK1429" s="4"/>
      <c r="JL1429" s="6"/>
      <c r="JM1429" s="4"/>
      <c r="JN1429" s="6"/>
      <c r="JO1429" s="5"/>
      <c r="JP1429" s="5"/>
      <c r="JQ1429" s="4"/>
      <c r="JR1429" s="6"/>
      <c r="JS1429" s="4"/>
      <c r="JT1429" s="6"/>
      <c r="JU1429" s="5"/>
      <c r="JV1429" s="5"/>
      <c r="JW1429" s="4"/>
      <c r="JX1429" s="6"/>
      <c r="JY1429" s="4"/>
      <c r="JZ1429" s="6"/>
      <c r="KA1429" s="5"/>
      <c r="KB1429" s="5"/>
      <c r="KC1429" s="4"/>
      <c r="KD1429" s="6"/>
      <c r="KE1429" s="4"/>
      <c r="KF1429" s="6"/>
      <c r="KG1429" s="5"/>
      <c r="KH1429" s="5"/>
      <c r="KI1429" s="4"/>
      <c r="KJ1429" s="6"/>
      <c r="KK1429" s="4"/>
      <c r="KL1429" s="6"/>
      <c r="KM1429" s="5"/>
      <c r="KN1429" s="5"/>
    </row>
    <row r="1430">
      <c r="A1430" s="3" t="s">
        <v>85</v>
      </c>
      <c r="B1430" s="3" t="s">
        <v>712</v>
      </c>
      <c r="C1430" s="3" t="s">
        <v>87</v>
      </c>
      <c r="D1430" s="3" t="s">
        <v>712</v>
      </c>
      <c r="E1430" s="3" t="s">
        <v>1036</v>
      </c>
      <c r="F1430" s="3" t="s">
        <v>104</v>
      </c>
      <c r="G1430" s="3" t="s">
        <v>104</v>
      </c>
      <c r="H1430" s="3" t="s">
        <v>104</v>
      </c>
      <c r="I1430" s="3" t="s">
        <v>1522</v>
      </c>
      <c r="J1430" s="3" t="s">
        <v>104</v>
      </c>
      <c r="K1430" s="4"/>
      <c r="L1430" s="4">
        <f>=ROUNDDOWN({0},0)</f>
      </c>
      <c r="M1430" s="4"/>
      <c r="N1430" s="5"/>
      <c r="O1430" s="4"/>
      <c r="P1430" s="4">
        <f>=ROUNDDOWN({0},0)</f>
      </c>
      <c r="Q1430" s="4"/>
      <c r="R1430" s="5"/>
      <c r="S1430" s="4"/>
      <c r="T1430" s="6"/>
      <c r="U1430" s="4"/>
      <c r="V1430" s="6"/>
      <c r="W1430" s="5"/>
      <c r="X1430" s="5"/>
      <c r="Y1430" s="4"/>
      <c r="Z1430" s="6"/>
      <c r="AA1430" s="4"/>
      <c r="AB1430" s="6"/>
      <c r="AC1430" s="5"/>
      <c r="AD1430" s="5"/>
      <c r="AE1430" s="4"/>
      <c r="AF1430" s="6"/>
      <c r="AG1430" s="4"/>
      <c r="AH1430" s="6"/>
      <c r="AI1430" s="5"/>
      <c r="AJ1430" s="5"/>
      <c r="AK1430" s="4"/>
      <c r="AL1430" s="6"/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  <c r="AW1430" s="4"/>
      <c r="AX1430" s="6"/>
      <c r="AY1430" s="4"/>
      <c r="AZ1430" s="6"/>
      <c r="BA1430" s="5"/>
      <c r="BB1430" s="5"/>
      <c r="BC1430" s="4"/>
      <c r="BD1430" s="6"/>
      <c r="BE1430" s="4"/>
      <c r="BF1430" s="6"/>
      <c r="BG1430" s="5"/>
      <c r="BH1430" s="5"/>
      <c r="BI1430" s="4"/>
      <c r="BJ1430" s="6"/>
      <c r="BK1430" s="4"/>
      <c r="BL1430" s="6"/>
      <c r="BM1430" s="5"/>
      <c r="BN1430" s="5"/>
      <c r="BO1430" s="4"/>
      <c r="BP1430" s="6"/>
      <c r="BQ1430" s="4"/>
      <c r="BR1430" s="6"/>
      <c r="BS1430" s="5"/>
      <c r="BT1430" s="5"/>
      <c r="BU1430" s="4"/>
      <c r="BV1430" s="6"/>
      <c r="BW1430" s="4"/>
      <c r="BX1430" s="6"/>
      <c r="BY1430" s="5"/>
      <c r="BZ1430" s="5"/>
      <c r="CA1430" s="4"/>
      <c r="CB1430" s="6"/>
      <c r="CC1430" s="4"/>
      <c r="CD1430" s="6"/>
      <c r="CE1430" s="5"/>
      <c r="CF1430" s="5"/>
      <c r="CG1430" s="4"/>
      <c r="CH1430" s="6"/>
      <c r="CI1430" s="4"/>
      <c r="CJ1430" s="6"/>
      <c r="CK1430" s="5"/>
      <c r="CL1430" s="5"/>
      <c r="CM1430" s="4"/>
      <c r="CN1430" s="6"/>
      <c r="CO1430" s="4"/>
      <c r="CP1430" s="6"/>
      <c r="CQ1430" s="5"/>
      <c r="CR1430" s="5"/>
      <c r="CS1430" s="4"/>
      <c r="CT1430" s="6"/>
      <c r="CU1430" s="4"/>
      <c r="CV1430" s="6"/>
      <c r="CW1430" s="5"/>
      <c r="CX1430" s="5"/>
      <c r="CY1430" s="4"/>
      <c r="CZ1430" s="6"/>
      <c r="DA1430" s="4"/>
      <c r="DB1430" s="6"/>
      <c r="DC1430" s="5"/>
      <c r="DD1430" s="5"/>
      <c r="DE1430" s="4"/>
      <c r="DF1430" s="6"/>
      <c r="DG1430" s="4"/>
      <c r="DH1430" s="6"/>
      <c r="DI1430" s="5"/>
      <c r="DJ1430" s="5"/>
      <c r="DK1430" s="4"/>
      <c r="DL1430" s="6"/>
      <c r="DM1430" s="4"/>
      <c r="DN1430" s="6"/>
      <c r="DO1430" s="5"/>
      <c r="DP1430" s="5"/>
      <c r="DQ1430" s="4"/>
      <c r="DR1430" s="6"/>
      <c r="DS1430" s="4"/>
      <c r="DT1430" s="6"/>
      <c r="DU1430" s="5"/>
      <c r="DV1430" s="5"/>
      <c r="DW1430" s="4"/>
      <c r="DX1430" s="6"/>
      <c r="DY1430" s="4"/>
      <c r="DZ1430" s="6"/>
      <c r="EA1430" s="5"/>
      <c r="EB1430" s="5"/>
      <c r="EC1430" s="4"/>
      <c r="ED1430" s="6"/>
      <c r="EE1430" s="4"/>
      <c r="EF1430" s="6"/>
      <c r="EG1430" s="5"/>
      <c r="EH1430" s="5"/>
      <c r="EI1430" s="4"/>
      <c r="EJ1430" s="6"/>
      <c r="EK1430" s="4"/>
      <c r="EL1430" s="6"/>
      <c r="EM1430" s="5"/>
      <c r="EN1430" s="5"/>
      <c r="EO1430" s="4"/>
      <c r="EP1430" s="6"/>
      <c r="EQ1430" s="4"/>
      <c r="ER1430" s="6"/>
      <c r="ES1430" s="5"/>
      <c r="ET1430" s="5"/>
      <c r="EU1430" s="4"/>
      <c r="EV1430" s="6"/>
      <c r="EW1430" s="4"/>
      <c r="EX1430" s="6"/>
      <c r="EY1430" s="5"/>
      <c r="EZ1430" s="5"/>
      <c r="FA1430" s="4"/>
      <c r="FB1430" s="6"/>
      <c r="FC1430" s="4"/>
      <c r="FD1430" s="6"/>
      <c r="FE1430" s="5"/>
      <c r="FF1430" s="5"/>
      <c r="FG1430" s="4"/>
      <c r="FH1430" s="6"/>
      <c r="FI1430" s="4"/>
      <c r="FJ1430" s="6"/>
      <c r="FK1430" s="5"/>
      <c r="FL1430" s="5"/>
      <c r="FM1430" s="4"/>
      <c r="FN1430" s="6"/>
      <c r="FO1430" s="4"/>
      <c r="FP1430" s="6"/>
      <c r="FQ1430" s="5"/>
      <c r="FR1430" s="5"/>
      <c r="FS1430" s="4"/>
      <c r="FT1430" s="6"/>
      <c r="FU1430" s="4"/>
      <c r="FV1430" s="6"/>
      <c r="FW1430" s="5"/>
      <c r="FX1430" s="5"/>
      <c r="FY1430" s="4"/>
      <c r="FZ1430" s="6"/>
      <c r="GA1430" s="4"/>
      <c r="GB1430" s="6"/>
      <c r="GC1430" s="5"/>
      <c r="GD1430" s="5"/>
      <c r="GE1430" s="4"/>
      <c r="GF1430" s="6"/>
      <c r="GG1430" s="4"/>
      <c r="GH1430" s="6"/>
      <c r="GI1430" s="5"/>
      <c r="GJ1430" s="5"/>
      <c r="GK1430" s="4"/>
      <c r="GL1430" s="6"/>
      <c r="GM1430" s="4"/>
      <c r="GN1430" s="6"/>
      <c r="GO1430" s="5"/>
      <c r="GP1430" s="5"/>
      <c r="GQ1430" s="4"/>
      <c r="GR1430" s="6"/>
      <c r="GS1430" s="4"/>
      <c r="GT1430" s="6"/>
      <c r="GU1430" s="5"/>
      <c r="GV1430" s="5"/>
      <c r="GW1430" s="4"/>
      <c r="GX1430" s="6"/>
      <c r="GY1430" s="4"/>
      <c r="GZ1430" s="6"/>
      <c r="HA1430" s="5"/>
      <c r="HB1430" s="5"/>
      <c r="HC1430" s="4"/>
      <c r="HD1430" s="6"/>
      <c r="HE1430" s="4"/>
      <c r="HF1430" s="6"/>
      <c r="HG1430" s="5"/>
      <c r="HH1430" s="5"/>
      <c r="HI1430" s="4"/>
      <c r="HJ1430" s="6"/>
      <c r="HK1430" s="4"/>
      <c r="HL1430" s="6"/>
      <c r="HM1430" s="5"/>
      <c r="HN1430" s="5"/>
      <c r="HO1430" s="4"/>
      <c r="HP1430" s="6"/>
      <c r="HQ1430" s="4"/>
      <c r="HR1430" s="6"/>
      <c r="HS1430" s="5"/>
      <c r="HT1430" s="5"/>
      <c r="HU1430" s="4"/>
      <c r="HV1430" s="6"/>
      <c r="HW1430" s="4"/>
      <c r="HX1430" s="6"/>
      <c r="HY1430" s="5"/>
      <c r="HZ1430" s="5"/>
      <c r="IA1430" s="4"/>
      <c r="IB1430" s="6"/>
      <c r="IC1430" s="4"/>
      <c r="ID1430" s="6"/>
      <c r="IE1430" s="5"/>
      <c r="IF1430" s="5"/>
      <c r="IG1430" s="4"/>
      <c r="IH1430" s="6"/>
      <c r="II1430" s="4"/>
      <c r="IJ1430" s="6"/>
      <c r="IK1430" s="5"/>
      <c r="IL1430" s="5"/>
      <c r="IM1430" s="4"/>
      <c r="IN1430" s="6"/>
      <c r="IO1430" s="4"/>
      <c r="IP1430" s="6"/>
      <c r="IQ1430" s="5"/>
      <c r="IR1430" s="5"/>
      <c r="IS1430" s="4"/>
      <c r="IT1430" s="6"/>
      <c r="IU1430" s="4"/>
      <c r="IV1430" s="6"/>
      <c r="IW1430" s="5"/>
      <c r="IX1430" s="5"/>
      <c r="IY1430" s="4"/>
      <c r="IZ1430" s="6"/>
      <c r="JA1430" s="4"/>
      <c r="JB1430" s="6"/>
      <c r="JC1430" s="5"/>
      <c r="JD1430" s="5"/>
      <c r="JE1430" s="4"/>
      <c r="JF1430" s="6"/>
      <c r="JG1430" s="4"/>
      <c r="JH1430" s="6"/>
      <c r="JI1430" s="5"/>
      <c r="JJ1430" s="5"/>
      <c r="JK1430" s="4"/>
      <c r="JL1430" s="6"/>
      <c r="JM1430" s="4"/>
      <c r="JN1430" s="6"/>
      <c r="JO1430" s="5"/>
      <c r="JP1430" s="5"/>
      <c r="JQ1430" s="4"/>
      <c r="JR1430" s="6"/>
      <c r="JS1430" s="4"/>
      <c r="JT1430" s="6"/>
      <c r="JU1430" s="5"/>
      <c r="JV1430" s="5"/>
      <c r="JW1430" s="4"/>
      <c r="JX1430" s="6"/>
      <c r="JY1430" s="4"/>
      <c r="JZ1430" s="6"/>
      <c r="KA1430" s="5"/>
      <c r="KB1430" s="5"/>
      <c r="KC1430" s="4"/>
      <c r="KD1430" s="6"/>
      <c r="KE1430" s="4"/>
      <c r="KF1430" s="6"/>
      <c r="KG1430" s="5"/>
      <c r="KH1430" s="5"/>
      <c r="KI1430" s="4"/>
      <c r="KJ1430" s="6"/>
      <c r="KK1430" s="4"/>
      <c r="KL1430" s="6"/>
      <c r="KM1430" s="5"/>
      <c r="KN1430" s="5"/>
    </row>
    <row r="1431">
      <c r="A1431" s="3" t="s">
        <v>85</v>
      </c>
      <c r="B1431" s="3" t="s">
        <v>712</v>
      </c>
      <c r="C1431" s="3" t="s">
        <v>87</v>
      </c>
      <c r="D1431" s="3" t="s">
        <v>712</v>
      </c>
      <c r="E1431" s="3" t="s">
        <v>970</v>
      </c>
      <c r="F1431" s="3" t="s">
        <v>104</v>
      </c>
      <c r="G1431" s="3" t="s">
        <v>104</v>
      </c>
      <c r="H1431" s="3" t="s">
        <v>104</v>
      </c>
      <c r="I1431" s="3" t="s">
        <v>1550</v>
      </c>
      <c r="J1431" s="3" t="s">
        <v>104</v>
      </c>
      <c r="K1431" s="4"/>
      <c r="L1431" s="4">
        <f>=ROUNDDOWN({0},0)</f>
      </c>
      <c r="M1431" s="4"/>
      <c r="N1431" s="5"/>
      <c r="O1431" s="4"/>
      <c r="P1431" s="4">
        <f>=ROUNDDOWN({0},0)</f>
      </c>
      <c r="Q1431" s="4"/>
      <c r="R1431" s="5"/>
      <c r="S1431" s="4"/>
      <c r="T1431" s="6"/>
      <c r="U1431" s="4"/>
      <c r="V1431" s="6"/>
      <c r="W1431" s="5"/>
      <c r="X1431" s="5"/>
      <c r="Y1431" s="4"/>
      <c r="Z1431" s="6"/>
      <c r="AA1431" s="4"/>
      <c r="AB1431" s="6"/>
      <c r="AC1431" s="5"/>
      <c r="AD1431" s="5"/>
      <c r="AE1431" s="4"/>
      <c r="AF1431" s="6"/>
      <c r="AG1431" s="4"/>
      <c r="AH1431" s="6"/>
      <c r="AI1431" s="5"/>
      <c r="AJ1431" s="5"/>
      <c r="AK1431" s="4"/>
      <c r="AL1431" s="6"/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  <c r="AW1431" s="4"/>
      <c r="AX1431" s="6"/>
      <c r="AY1431" s="4"/>
      <c r="AZ1431" s="6"/>
      <c r="BA1431" s="5"/>
      <c r="BB1431" s="5"/>
      <c r="BC1431" s="4"/>
      <c r="BD1431" s="6"/>
      <c r="BE1431" s="4"/>
      <c r="BF1431" s="6"/>
      <c r="BG1431" s="5"/>
      <c r="BH1431" s="5"/>
      <c r="BI1431" s="4"/>
      <c r="BJ1431" s="6"/>
      <c r="BK1431" s="4"/>
      <c r="BL1431" s="6"/>
      <c r="BM1431" s="5"/>
      <c r="BN1431" s="5"/>
      <c r="BO1431" s="4"/>
      <c r="BP1431" s="6"/>
      <c r="BQ1431" s="4"/>
      <c r="BR1431" s="6"/>
      <c r="BS1431" s="5"/>
      <c r="BT1431" s="5"/>
      <c r="BU1431" s="4"/>
      <c r="BV1431" s="6"/>
      <c r="BW1431" s="4"/>
      <c r="BX1431" s="6"/>
      <c r="BY1431" s="5"/>
      <c r="BZ1431" s="5"/>
      <c r="CA1431" s="4"/>
      <c r="CB1431" s="6"/>
      <c r="CC1431" s="4"/>
      <c r="CD1431" s="6"/>
      <c r="CE1431" s="5"/>
      <c r="CF1431" s="5"/>
      <c r="CG1431" s="4"/>
      <c r="CH1431" s="6"/>
      <c r="CI1431" s="4"/>
      <c r="CJ1431" s="6"/>
      <c r="CK1431" s="5"/>
      <c r="CL1431" s="5"/>
      <c r="CM1431" s="4"/>
      <c r="CN1431" s="6"/>
      <c r="CO1431" s="4"/>
      <c r="CP1431" s="6"/>
      <c r="CQ1431" s="5"/>
      <c r="CR1431" s="5"/>
      <c r="CS1431" s="4"/>
      <c r="CT1431" s="6"/>
      <c r="CU1431" s="4"/>
      <c r="CV1431" s="6"/>
      <c r="CW1431" s="5"/>
      <c r="CX1431" s="5"/>
      <c r="CY1431" s="4"/>
      <c r="CZ1431" s="6"/>
      <c r="DA1431" s="4"/>
      <c r="DB1431" s="6"/>
      <c r="DC1431" s="5"/>
      <c r="DD1431" s="5"/>
      <c r="DE1431" s="4"/>
      <c r="DF1431" s="6"/>
      <c r="DG1431" s="4"/>
      <c r="DH1431" s="6"/>
      <c r="DI1431" s="5"/>
      <c r="DJ1431" s="5"/>
      <c r="DK1431" s="4"/>
      <c r="DL1431" s="6"/>
      <c r="DM1431" s="4"/>
      <c r="DN1431" s="6"/>
      <c r="DO1431" s="5"/>
      <c r="DP1431" s="5"/>
      <c r="DQ1431" s="4"/>
      <c r="DR1431" s="6"/>
      <c r="DS1431" s="4"/>
      <c r="DT1431" s="6"/>
      <c r="DU1431" s="5"/>
      <c r="DV1431" s="5"/>
      <c r="DW1431" s="4"/>
      <c r="DX1431" s="6"/>
      <c r="DY1431" s="4"/>
      <c r="DZ1431" s="6"/>
      <c r="EA1431" s="5"/>
      <c r="EB1431" s="5"/>
      <c r="EC1431" s="4"/>
      <c r="ED1431" s="6"/>
      <c r="EE1431" s="4"/>
      <c r="EF1431" s="6"/>
      <c r="EG1431" s="5"/>
      <c r="EH1431" s="5"/>
      <c r="EI1431" s="4"/>
      <c r="EJ1431" s="6"/>
      <c r="EK1431" s="4"/>
      <c r="EL1431" s="6"/>
      <c r="EM1431" s="5"/>
      <c r="EN1431" s="5"/>
      <c r="EO1431" s="4"/>
      <c r="EP1431" s="6"/>
      <c r="EQ1431" s="4"/>
      <c r="ER1431" s="6"/>
      <c r="ES1431" s="5"/>
      <c r="ET1431" s="5"/>
      <c r="EU1431" s="4"/>
      <c r="EV1431" s="6"/>
      <c r="EW1431" s="4"/>
      <c r="EX1431" s="6"/>
      <c r="EY1431" s="5"/>
      <c r="EZ1431" s="5"/>
      <c r="FA1431" s="4"/>
      <c r="FB1431" s="6"/>
      <c r="FC1431" s="4"/>
      <c r="FD1431" s="6"/>
      <c r="FE1431" s="5"/>
      <c r="FF1431" s="5"/>
      <c r="FG1431" s="4"/>
      <c r="FH1431" s="6"/>
      <c r="FI1431" s="4"/>
      <c r="FJ1431" s="6"/>
      <c r="FK1431" s="5"/>
      <c r="FL1431" s="5"/>
      <c r="FM1431" s="4"/>
      <c r="FN1431" s="6"/>
      <c r="FO1431" s="4"/>
      <c r="FP1431" s="6"/>
      <c r="FQ1431" s="5"/>
      <c r="FR1431" s="5"/>
      <c r="FS1431" s="4"/>
      <c r="FT1431" s="6"/>
      <c r="FU1431" s="4"/>
      <c r="FV1431" s="6"/>
      <c r="FW1431" s="5"/>
      <c r="FX1431" s="5"/>
      <c r="FY1431" s="4"/>
      <c r="FZ1431" s="6"/>
      <c r="GA1431" s="4"/>
      <c r="GB1431" s="6"/>
      <c r="GC1431" s="5"/>
      <c r="GD1431" s="5"/>
      <c r="GE1431" s="4"/>
      <c r="GF1431" s="6"/>
      <c r="GG1431" s="4"/>
      <c r="GH1431" s="6"/>
      <c r="GI1431" s="5"/>
      <c r="GJ1431" s="5"/>
      <c r="GK1431" s="4"/>
      <c r="GL1431" s="6"/>
      <c r="GM1431" s="4"/>
      <c r="GN1431" s="6"/>
      <c r="GO1431" s="5"/>
      <c r="GP1431" s="5"/>
      <c r="GQ1431" s="4"/>
      <c r="GR1431" s="6"/>
      <c r="GS1431" s="4"/>
      <c r="GT1431" s="6"/>
      <c r="GU1431" s="5"/>
      <c r="GV1431" s="5"/>
      <c r="GW1431" s="4"/>
      <c r="GX1431" s="6"/>
      <c r="GY1431" s="4"/>
      <c r="GZ1431" s="6"/>
      <c r="HA1431" s="5"/>
      <c r="HB1431" s="5"/>
      <c r="HC1431" s="4"/>
      <c r="HD1431" s="6"/>
      <c r="HE1431" s="4"/>
      <c r="HF1431" s="6"/>
      <c r="HG1431" s="5"/>
      <c r="HH1431" s="5"/>
      <c r="HI1431" s="4"/>
      <c r="HJ1431" s="6"/>
      <c r="HK1431" s="4"/>
      <c r="HL1431" s="6"/>
      <c r="HM1431" s="5"/>
      <c r="HN1431" s="5"/>
      <c r="HO1431" s="4"/>
      <c r="HP1431" s="6"/>
      <c r="HQ1431" s="4"/>
      <c r="HR1431" s="6"/>
      <c r="HS1431" s="5"/>
      <c r="HT1431" s="5"/>
      <c r="HU1431" s="4"/>
      <c r="HV1431" s="6"/>
      <c r="HW1431" s="4"/>
      <c r="HX1431" s="6"/>
      <c r="HY1431" s="5"/>
      <c r="HZ1431" s="5"/>
      <c r="IA1431" s="4"/>
      <c r="IB1431" s="6"/>
      <c r="IC1431" s="4"/>
      <c r="ID1431" s="6"/>
      <c r="IE1431" s="5"/>
      <c r="IF1431" s="5"/>
      <c r="IG1431" s="4"/>
      <c r="IH1431" s="6"/>
      <c r="II1431" s="4"/>
      <c r="IJ1431" s="6"/>
      <c r="IK1431" s="5"/>
      <c r="IL1431" s="5"/>
      <c r="IM1431" s="4"/>
      <c r="IN1431" s="6"/>
      <c r="IO1431" s="4"/>
      <c r="IP1431" s="6"/>
      <c r="IQ1431" s="5"/>
      <c r="IR1431" s="5"/>
      <c r="IS1431" s="4"/>
      <c r="IT1431" s="6"/>
      <c r="IU1431" s="4"/>
      <c r="IV1431" s="6"/>
      <c r="IW1431" s="5"/>
      <c r="IX1431" s="5"/>
      <c r="IY1431" s="4"/>
      <c r="IZ1431" s="6"/>
      <c r="JA1431" s="4"/>
      <c r="JB1431" s="6"/>
      <c r="JC1431" s="5"/>
      <c r="JD1431" s="5"/>
      <c r="JE1431" s="4"/>
      <c r="JF1431" s="6"/>
      <c r="JG1431" s="4"/>
      <c r="JH1431" s="6"/>
      <c r="JI1431" s="5"/>
      <c r="JJ1431" s="5"/>
      <c r="JK1431" s="4"/>
      <c r="JL1431" s="6"/>
      <c r="JM1431" s="4"/>
      <c r="JN1431" s="6"/>
      <c r="JO1431" s="5"/>
      <c r="JP1431" s="5"/>
      <c r="JQ1431" s="4"/>
      <c r="JR1431" s="6"/>
      <c r="JS1431" s="4"/>
      <c r="JT1431" s="6"/>
      <c r="JU1431" s="5"/>
      <c r="JV1431" s="5"/>
      <c r="JW1431" s="4"/>
      <c r="JX1431" s="6"/>
      <c r="JY1431" s="4"/>
      <c r="JZ1431" s="6"/>
      <c r="KA1431" s="5"/>
      <c r="KB1431" s="5"/>
      <c r="KC1431" s="4"/>
      <c r="KD1431" s="6"/>
      <c r="KE1431" s="4"/>
      <c r="KF1431" s="6"/>
      <c r="KG1431" s="5"/>
      <c r="KH1431" s="5"/>
      <c r="KI1431" s="4"/>
      <c r="KJ1431" s="6"/>
      <c r="KK1431" s="4"/>
      <c r="KL1431" s="6"/>
      <c r="KM1431" s="5"/>
      <c r="KN1431" s="5"/>
    </row>
    <row r="1432">
      <c r="A1432" s="3" t="s">
        <v>85</v>
      </c>
      <c r="B1432" s="3" t="s">
        <v>712</v>
      </c>
      <c r="C1432" s="3" t="s">
        <v>87</v>
      </c>
      <c r="D1432" s="3" t="s">
        <v>712</v>
      </c>
      <c r="E1432" s="3" t="s">
        <v>1072</v>
      </c>
      <c r="F1432" s="3" t="s">
        <v>104</v>
      </c>
      <c r="G1432" s="3" t="s">
        <v>104</v>
      </c>
      <c r="H1432" s="3" t="s">
        <v>104</v>
      </c>
      <c r="I1432" s="3" t="s">
        <v>1550</v>
      </c>
      <c r="J1432" s="3" t="s">
        <v>104</v>
      </c>
      <c r="K1432" s="4"/>
      <c r="L1432" s="4">
        <f>=ROUNDDOWN({0},0)</f>
      </c>
      <c r="M1432" s="4"/>
      <c r="N1432" s="5"/>
      <c r="O1432" s="4"/>
      <c r="P1432" s="4">
        <f>=ROUNDDOWN({0},0)</f>
      </c>
      <c r="Q1432" s="4"/>
      <c r="R1432" s="5"/>
      <c r="S1432" s="4"/>
      <c r="T1432" s="6"/>
      <c r="U1432" s="4"/>
      <c r="V1432" s="6"/>
      <c r="W1432" s="5"/>
      <c r="X1432" s="5"/>
      <c r="Y1432" s="4"/>
      <c r="Z1432" s="6"/>
      <c r="AA1432" s="4"/>
      <c r="AB1432" s="6"/>
      <c r="AC1432" s="5"/>
      <c r="AD1432" s="5"/>
      <c r="AE1432" s="4"/>
      <c r="AF1432" s="6"/>
      <c r="AG1432" s="4"/>
      <c r="AH1432" s="6"/>
      <c r="AI1432" s="5"/>
      <c r="AJ1432" s="5"/>
      <c r="AK1432" s="4"/>
      <c r="AL1432" s="6"/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  <c r="AW1432" s="4"/>
      <c r="AX1432" s="6"/>
      <c r="AY1432" s="4"/>
      <c r="AZ1432" s="6"/>
      <c r="BA1432" s="5"/>
      <c r="BB1432" s="5"/>
      <c r="BC1432" s="4"/>
      <c r="BD1432" s="6"/>
      <c r="BE1432" s="4"/>
      <c r="BF1432" s="6"/>
      <c r="BG1432" s="5"/>
      <c r="BH1432" s="5"/>
      <c r="BI1432" s="4"/>
      <c r="BJ1432" s="6"/>
      <c r="BK1432" s="4"/>
      <c r="BL1432" s="6"/>
      <c r="BM1432" s="5"/>
      <c r="BN1432" s="5"/>
      <c r="BO1432" s="4"/>
      <c r="BP1432" s="6"/>
      <c r="BQ1432" s="4"/>
      <c r="BR1432" s="6"/>
      <c r="BS1432" s="5"/>
      <c r="BT1432" s="5"/>
      <c r="BU1432" s="4"/>
      <c r="BV1432" s="6"/>
      <c r="BW1432" s="4"/>
      <c r="BX1432" s="6"/>
      <c r="BY1432" s="5"/>
      <c r="BZ1432" s="5"/>
      <c r="CA1432" s="4"/>
      <c r="CB1432" s="6"/>
      <c r="CC1432" s="4"/>
      <c r="CD1432" s="6"/>
      <c r="CE1432" s="5"/>
      <c r="CF1432" s="5"/>
      <c r="CG1432" s="4"/>
      <c r="CH1432" s="6"/>
      <c r="CI1432" s="4"/>
      <c r="CJ1432" s="6"/>
      <c r="CK1432" s="5"/>
      <c r="CL1432" s="5"/>
      <c r="CM1432" s="4"/>
      <c r="CN1432" s="6"/>
      <c r="CO1432" s="4"/>
      <c r="CP1432" s="6"/>
      <c r="CQ1432" s="5"/>
      <c r="CR1432" s="5"/>
      <c r="CS1432" s="4"/>
      <c r="CT1432" s="6"/>
      <c r="CU1432" s="4"/>
      <c r="CV1432" s="6"/>
      <c r="CW1432" s="5"/>
      <c r="CX1432" s="5"/>
      <c r="CY1432" s="4"/>
      <c r="CZ1432" s="6"/>
      <c r="DA1432" s="4"/>
      <c r="DB1432" s="6"/>
      <c r="DC1432" s="5"/>
      <c r="DD1432" s="5"/>
      <c r="DE1432" s="4"/>
      <c r="DF1432" s="6"/>
      <c r="DG1432" s="4"/>
      <c r="DH1432" s="6"/>
      <c r="DI1432" s="5"/>
      <c r="DJ1432" s="5"/>
      <c r="DK1432" s="4"/>
      <c r="DL1432" s="6"/>
      <c r="DM1432" s="4"/>
      <c r="DN1432" s="6"/>
      <c r="DO1432" s="5"/>
      <c r="DP1432" s="5"/>
      <c r="DQ1432" s="4"/>
      <c r="DR1432" s="6"/>
      <c r="DS1432" s="4"/>
      <c r="DT1432" s="6"/>
      <c r="DU1432" s="5"/>
      <c r="DV1432" s="5"/>
      <c r="DW1432" s="4"/>
      <c r="DX1432" s="6"/>
      <c r="DY1432" s="4"/>
      <c r="DZ1432" s="6"/>
      <c r="EA1432" s="5"/>
      <c r="EB1432" s="5"/>
      <c r="EC1432" s="4"/>
      <c r="ED1432" s="6"/>
      <c r="EE1432" s="4"/>
      <c r="EF1432" s="6"/>
      <c r="EG1432" s="5"/>
      <c r="EH1432" s="5"/>
      <c r="EI1432" s="4"/>
      <c r="EJ1432" s="6"/>
      <c r="EK1432" s="4"/>
      <c r="EL1432" s="6"/>
      <c r="EM1432" s="5"/>
      <c r="EN1432" s="5"/>
      <c r="EO1432" s="4"/>
      <c r="EP1432" s="6"/>
      <c r="EQ1432" s="4"/>
      <c r="ER1432" s="6"/>
      <c r="ES1432" s="5"/>
      <c r="ET1432" s="5"/>
      <c r="EU1432" s="4"/>
      <c r="EV1432" s="6"/>
      <c r="EW1432" s="4"/>
      <c r="EX1432" s="6"/>
      <c r="EY1432" s="5"/>
      <c r="EZ1432" s="5"/>
      <c r="FA1432" s="4"/>
      <c r="FB1432" s="6"/>
      <c r="FC1432" s="4"/>
      <c r="FD1432" s="6"/>
      <c r="FE1432" s="5"/>
      <c r="FF1432" s="5"/>
      <c r="FG1432" s="4"/>
      <c r="FH1432" s="6"/>
      <c r="FI1432" s="4"/>
      <c r="FJ1432" s="6"/>
      <c r="FK1432" s="5"/>
      <c r="FL1432" s="5"/>
      <c r="FM1432" s="4"/>
      <c r="FN1432" s="6"/>
      <c r="FO1432" s="4"/>
      <c r="FP1432" s="6"/>
      <c r="FQ1432" s="5"/>
      <c r="FR1432" s="5"/>
      <c r="FS1432" s="4"/>
      <c r="FT1432" s="6"/>
      <c r="FU1432" s="4"/>
      <c r="FV1432" s="6"/>
      <c r="FW1432" s="5"/>
      <c r="FX1432" s="5"/>
      <c r="FY1432" s="4"/>
      <c r="FZ1432" s="6"/>
      <c r="GA1432" s="4"/>
      <c r="GB1432" s="6"/>
      <c r="GC1432" s="5"/>
      <c r="GD1432" s="5"/>
      <c r="GE1432" s="4"/>
      <c r="GF1432" s="6"/>
      <c r="GG1432" s="4"/>
      <c r="GH1432" s="6"/>
      <c r="GI1432" s="5"/>
      <c r="GJ1432" s="5"/>
      <c r="GK1432" s="4"/>
      <c r="GL1432" s="6"/>
      <c r="GM1432" s="4"/>
      <c r="GN1432" s="6"/>
      <c r="GO1432" s="5"/>
      <c r="GP1432" s="5"/>
      <c r="GQ1432" s="4"/>
      <c r="GR1432" s="6"/>
      <c r="GS1432" s="4"/>
      <c r="GT1432" s="6"/>
      <c r="GU1432" s="5"/>
      <c r="GV1432" s="5"/>
      <c r="GW1432" s="4"/>
      <c r="GX1432" s="6"/>
      <c r="GY1432" s="4"/>
      <c r="GZ1432" s="6"/>
      <c r="HA1432" s="5"/>
      <c r="HB1432" s="5"/>
      <c r="HC1432" s="4"/>
      <c r="HD1432" s="6"/>
      <c r="HE1432" s="4"/>
      <c r="HF1432" s="6"/>
      <c r="HG1432" s="5"/>
      <c r="HH1432" s="5"/>
      <c r="HI1432" s="4"/>
      <c r="HJ1432" s="6"/>
      <c r="HK1432" s="4"/>
      <c r="HL1432" s="6"/>
      <c r="HM1432" s="5"/>
      <c r="HN1432" s="5"/>
      <c r="HO1432" s="4"/>
      <c r="HP1432" s="6"/>
      <c r="HQ1432" s="4"/>
      <c r="HR1432" s="6"/>
      <c r="HS1432" s="5"/>
      <c r="HT1432" s="5"/>
      <c r="HU1432" s="4"/>
      <c r="HV1432" s="6"/>
      <c r="HW1432" s="4"/>
      <c r="HX1432" s="6"/>
      <c r="HY1432" s="5"/>
      <c r="HZ1432" s="5"/>
      <c r="IA1432" s="4"/>
      <c r="IB1432" s="6"/>
      <c r="IC1432" s="4"/>
      <c r="ID1432" s="6"/>
      <c r="IE1432" s="5"/>
      <c r="IF1432" s="5"/>
      <c r="IG1432" s="4"/>
      <c r="IH1432" s="6"/>
      <c r="II1432" s="4"/>
      <c r="IJ1432" s="6"/>
      <c r="IK1432" s="5"/>
      <c r="IL1432" s="5"/>
      <c r="IM1432" s="4"/>
      <c r="IN1432" s="6"/>
      <c r="IO1432" s="4"/>
      <c r="IP1432" s="6"/>
      <c r="IQ1432" s="5"/>
      <c r="IR1432" s="5"/>
      <c r="IS1432" s="4"/>
      <c r="IT1432" s="6"/>
      <c r="IU1432" s="4"/>
      <c r="IV1432" s="6"/>
      <c r="IW1432" s="5"/>
      <c r="IX1432" s="5"/>
      <c r="IY1432" s="4"/>
      <c r="IZ1432" s="6"/>
      <c r="JA1432" s="4"/>
      <c r="JB1432" s="6"/>
      <c r="JC1432" s="5"/>
      <c r="JD1432" s="5"/>
      <c r="JE1432" s="4"/>
      <c r="JF1432" s="6"/>
      <c r="JG1432" s="4"/>
      <c r="JH1432" s="6"/>
      <c r="JI1432" s="5"/>
      <c r="JJ1432" s="5"/>
      <c r="JK1432" s="4"/>
      <c r="JL1432" s="6"/>
      <c r="JM1432" s="4"/>
      <c r="JN1432" s="6"/>
      <c r="JO1432" s="5"/>
      <c r="JP1432" s="5"/>
      <c r="JQ1432" s="4"/>
      <c r="JR1432" s="6"/>
      <c r="JS1432" s="4"/>
      <c r="JT1432" s="6"/>
      <c r="JU1432" s="5"/>
      <c r="JV1432" s="5"/>
      <c r="JW1432" s="4"/>
      <c r="JX1432" s="6"/>
      <c r="JY1432" s="4"/>
      <c r="JZ1432" s="6"/>
      <c r="KA1432" s="5"/>
      <c r="KB1432" s="5"/>
      <c r="KC1432" s="4"/>
      <c r="KD1432" s="6"/>
      <c r="KE1432" s="4"/>
      <c r="KF1432" s="6"/>
      <c r="KG1432" s="5"/>
      <c r="KH1432" s="5"/>
      <c r="KI1432" s="4"/>
      <c r="KJ1432" s="6"/>
      <c r="KK1432" s="4"/>
      <c r="KL1432" s="6"/>
      <c r="KM1432" s="5"/>
      <c r="KN1432" s="5"/>
    </row>
    <row r="1433">
      <c r="A1433" s="3" t="s">
        <v>85</v>
      </c>
      <c r="B1433" s="3" t="s">
        <v>712</v>
      </c>
      <c r="C1433" s="3" t="s">
        <v>87</v>
      </c>
      <c r="D1433" s="3" t="s">
        <v>712</v>
      </c>
      <c r="E1433" s="3" t="s">
        <v>989</v>
      </c>
      <c r="F1433" s="3" t="s">
        <v>104</v>
      </c>
      <c r="G1433" s="3" t="s">
        <v>104</v>
      </c>
      <c r="H1433" s="3" t="s">
        <v>104</v>
      </c>
      <c r="I1433" s="3" t="s">
        <v>1551</v>
      </c>
      <c r="J1433" s="3" t="s">
        <v>104</v>
      </c>
      <c r="K1433" s="4"/>
      <c r="L1433" s="4">
        <f>=ROUNDDOWN({0},0)</f>
      </c>
      <c r="M1433" s="4"/>
      <c r="N1433" s="5"/>
      <c r="O1433" s="4"/>
      <c r="P1433" s="4">
        <f>=ROUNDDOWN({0},0)</f>
      </c>
      <c r="Q1433" s="4"/>
      <c r="R1433" s="5"/>
      <c r="S1433" s="4"/>
      <c r="T1433" s="6"/>
      <c r="U1433" s="4"/>
      <c r="V1433" s="6"/>
      <c r="W1433" s="5"/>
      <c r="X1433" s="5"/>
      <c r="Y1433" s="4"/>
      <c r="Z1433" s="6"/>
      <c r="AA1433" s="4"/>
      <c r="AB1433" s="6"/>
      <c r="AC1433" s="5"/>
      <c r="AD1433" s="5"/>
      <c r="AE1433" s="4"/>
      <c r="AF1433" s="6"/>
      <c r="AG1433" s="4"/>
      <c r="AH1433" s="6"/>
      <c r="AI1433" s="5"/>
      <c r="AJ1433" s="5"/>
      <c r="AK1433" s="4"/>
      <c r="AL1433" s="6"/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  <c r="AW1433" s="4"/>
      <c r="AX1433" s="6"/>
      <c r="AY1433" s="4"/>
      <c r="AZ1433" s="6"/>
      <c r="BA1433" s="5"/>
      <c r="BB1433" s="5"/>
      <c r="BC1433" s="4"/>
      <c r="BD1433" s="6"/>
      <c r="BE1433" s="4"/>
      <c r="BF1433" s="6"/>
      <c r="BG1433" s="5"/>
      <c r="BH1433" s="5"/>
      <c r="BI1433" s="4"/>
      <c r="BJ1433" s="6"/>
      <c r="BK1433" s="4"/>
      <c r="BL1433" s="6"/>
      <c r="BM1433" s="5"/>
      <c r="BN1433" s="5"/>
      <c r="BO1433" s="4"/>
      <c r="BP1433" s="6"/>
      <c r="BQ1433" s="4"/>
      <c r="BR1433" s="6"/>
      <c r="BS1433" s="5"/>
      <c r="BT1433" s="5"/>
      <c r="BU1433" s="4"/>
      <c r="BV1433" s="6"/>
      <c r="BW1433" s="4"/>
      <c r="BX1433" s="6"/>
      <c r="BY1433" s="5"/>
      <c r="BZ1433" s="5"/>
      <c r="CA1433" s="4"/>
      <c r="CB1433" s="6"/>
      <c r="CC1433" s="4"/>
      <c r="CD1433" s="6"/>
      <c r="CE1433" s="5"/>
      <c r="CF1433" s="5"/>
      <c r="CG1433" s="4"/>
      <c r="CH1433" s="6"/>
      <c r="CI1433" s="4"/>
      <c r="CJ1433" s="6"/>
      <c r="CK1433" s="5"/>
      <c r="CL1433" s="5"/>
      <c r="CM1433" s="4"/>
      <c r="CN1433" s="6"/>
      <c r="CO1433" s="4"/>
      <c r="CP1433" s="6"/>
      <c r="CQ1433" s="5"/>
      <c r="CR1433" s="5"/>
      <c r="CS1433" s="4"/>
      <c r="CT1433" s="6"/>
      <c r="CU1433" s="4"/>
      <c r="CV1433" s="6"/>
      <c r="CW1433" s="5"/>
      <c r="CX1433" s="5"/>
      <c r="CY1433" s="4"/>
      <c r="CZ1433" s="6"/>
      <c r="DA1433" s="4"/>
      <c r="DB1433" s="6"/>
      <c r="DC1433" s="5"/>
      <c r="DD1433" s="5"/>
      <c r="DE1433" s="4"/>
      <c r="DF1433" s="6"/>
      <c r="DG1433" s="4"/>
      <c r="DH1433" s="6"/>
      <c r="DI1433" s="5"/>
      <c r="DJ1433" s="5"/>
      <c r="DK1433" s="4"/>
      <c r="DL1433" s="6"/>
      <c r="DM1433" s="4"/>
      <c r="DN1433" s="6"/>
      <c r="DO1433" s="5"/>
      <c r="DP1433" s="5"/>
      <c r="DQ1433" s="4"/>
      <c r="DR1433" s="6"/>
      <c r="DS1433" s="4"/>
      <c r="DT1433" s="6"/>
      <c r="DU1433" s="5"/>
      <c r="DV1433" s="5"/>
      <c r="DW1433" s="4"/>
      <c r="DX1433" s="6"/>
      <c r="DY1433" s="4"/>
      <c r="DZ1433" s="6"/>
      <c r="EA1433" s="5"/>
      <c r="EB1433" s="5"/>
      <c r="EC1433" s="4"/>
      <c r="ED1433" s="6"/>
      <c r="EE1433" s="4"/>
      <c r="EF1433" s="6"/>
      <c r="EG1433" s="5"/>
      <c r="EH1433" s="5"/>
      <c r="EI1433" s="4"/>
      <c r="EJ1433" s="6"/>
      <c r="EK1433" s="4"/>
      <c r="EL1433" s="6"/>
      <c r="EM1433" s="5"/>
      <c r="EN1433" s="5"/>
      <c r="EO1433" s="4"/>
      <c r="EP1433" s="6"/>
      <c r="EQ1433" s="4"/>
      <c r="ER1433" s="6"/>
      <c r="ES1433" s="5"/>
      <c r="ET1433" s="5"/>
      <c r="EU1433" s="4"/>
      <c r="EV1433" s="6"/>
      <c r="EW1433" s="4"/>
      <c r="EX1433" s="6"/>
      <c r="EY1433" s="5"/>
      <c r="EZ1433" s="5"/>
      <c r="FA1433" s="4"/>
      <c r="FB1433" s="6"/>
      <c r="FC1433" s="4"/>
      <c r="FD1433" s="6"/>
      <c r="FE1433" s="5"/>
      <c r="FF1433" s="5"/>
      <c r="FG1433" s="4"/>
      <c r="FH1433" s="6"/>
      <c r="FI1433" s="4"/>
      <c r="FJ1433" s="6"/>
      <c r="FK1433" s="5"/>
      <c r="FL1433" s="5"/>
      <c r="FM1433" s="4"/>
      <c r="FN1433" s="6"/>
      <c r="FO1433" s="4"/>
      <c r="FP1433" s="6"/>
      <c r="FQ1433" s="5"/>
      <c r="FR1433" s="5"/>
      <c r="FS1433" s="4"/>
      <c r="FT1433" s="6"/>
      <c r="FU1433" s="4"/>
      <c r="FV1433" s="6"/>
      <c r="FW1433" s="5"/>
      <c r="FX1433" s="5"/>
      <c r="FY1433" s="4"/>
      <c r="FZ1433" s="6"/>
      <c r="GA1433" s="4"/>
      <c r="GB1433" s="6"/>
      <c r="GC1433" s="5"/>
      <c r="GD1433" s="5"/>
      <c r="GE1433" s="4"/>
      <c r="GF1433" s="6"/>
      <c r="GG1433" s="4"/>
      <c r="GH1433" s="6"/>
      <c r="GI1433" s="5"/>
      <c r="GJ1433" s="5"/>
      <c r="GK1433" s="4"/>
      <c r="GL1433" s="6"/>
      <c r="GM1433" s="4"/>
      <c r="GN1433" s="6"/>
      <c r="GO1433" s="5"/>
      <c r="GP1433" s="5"/>
      <c r="GQ1433" s="4"/>
      <c r="GR1433" s="6"/>
      <c r="GS1433" s="4"/>
      <c r="GT1433" s="6"/>
      <c r="GU1433" s="5"/>
      <c r="GV1433" s="5"/>
      <c r="GW1433" s="4"/>
      <c r="GX1433" s="6"/>
      <c r="GY1433" s="4"/>
      <c r="GZ1433" s="6"/>
      <c r="HA1433" s="5"/>
      <c r="HB1433" s="5"/>
      <c r="HC1433" s="4"/>
      <c r="HD1433" s="6"/>
      <c r="HE1433" s="4"/>
      <c r="HF1433" s="6"/>
      <c r="HG1433" s="5"/>
      <c r="HH1433" s="5"/>
      <c r="HI1433" s="4"/>
      <c r="HJ1433" s="6"/>
      <c r="HK1433" s="4"/>
      <c r="HL1433" s="6"/>
      <c r="HM1433" s="5"/>
      <c r="HN1433" s="5"/>
      <c r="HO1433" s="4"/>
      <c r="HP1433" s="6"/>
      <c r="HQ1433" s="4"/>
      <c r="HR1433" s="6"/>
      <c r="HS1433" s="5"/>
      <c r="HT1433" s="5"/>
      <c r="HU1433" s="4"/>
      <c r="HV1433" s="6"/>
      <c r="HW1433" s="4"/>
      <c r="HX1433" s="6"/>
      <c r="HY1433" s="5"/>
      <c r="HZ1433" s="5"/>
      <c r="IA1433" s="4"/>
      <c r="IB1433" s="6"/>
      <c r="IC1433" s="4"/>
      <c r="ID1433" s="6"/>
      <c r="IE1433" s="5"/>
      <c r="IF1433" s="5"/>
      <c r="IG1433" s="4"/>
      <c r="IH1433" s="6"/>
      <c r="II1433" s="4"/>
      <c r="IJ1433" s="6"/>
      <c r="IK1433" s="5"/>
      <c r="IL1433" s="5"/>
      <c r="IM1433" s="4"/>
      <c r="IN1433" s="6"/>
      <c r="IO1433" s="4"/>
      <c r="IP1433" s="6"/>
      <c r="IQ1433" s="5"/>
      <c r="IR1433" s="5"/>
      <c r="IS1433" s="4"/>
      <c r="IT1433" s="6"/>
      <c r="IU1433" s="4"/>
      <c r="IV1433" s="6"/>
      <c r="IW1433" s="5"/>
      <c r="IX1433" s="5"/>
      <c r="IY1433" s="4"/>
      <c r="IZ1433" s="6"/>
      <c r="JA1433" s="4"/>
      <c r="JB1433" s="6"/>
      <c r="JC1433" s="5"/>
      <c r="JD1433" s="5"/>
      <c r="JE1433" s="4"/>
      <c r="JF1433" s="6"/>
      <c r="JG1433" s="4"/>
      <c r="JH1433" s="6"/>
      <c r="JI1433" s="5"/>
      <c r="JJ1433" s="5"/>
      <c r="JK1433" s="4"/>
      <c r="JL1433" s="6"/>
      <c r="JM1433" s="4"/>
      <c r="JN1433" s="6"/>
      <c r="JO1433" s="5"/>
      <c r="JP1433" s="5"/>
      <c r="JQ1433" s="4"/>
      <c r="JR1433" s="6"/>
      <c r="JS1433" s="4"/>
      <c r="JT1433" s="6"/>
      <c r="JU1433" s="5"/>
      <c r="JV1433" s="5"/>
      <c r="JW1433" s="4"/>
      <c r="JX1433" s="6"/>
      <c r="JY1433" s="4"/>
      <c r="JZ1433" s="6"/>
      <c r="KA1433" s="5"/>
      <c r="KB1433" s="5"/>
      <c r="KC1433" s="4"/>
      <c r="KD1433" s="6"/>
      <c r="KE1433" s="4"/>
      <c r="KF1433" s="6"/>
      <c r="KG1433" s="5"/>
      <c r="KH1433" s="5"/>
      <c r="KI1433" s="4"/>
      <c r="KJ1433" s="6"/>
      <c r="KK1433" s="4"/>
      <c r="KL1433" s="6"/>
      <c r="KM1433" s="5"/>
      <c r="KN1433" s="5"/>
    </row>
    <row r="1434">
      <c r="A1434" s="3" t="s">
        <v>85</v>
      </c>
      <c r="B1434" s="3" t="s">
        <v>712</v>
      </c>
      <c r="C1434" s="3" t="s">
        <v>87</v>
      </c>
      <c r="D1434" s="3" t="s">
        <v>712</v>
      </c>
      <c r="E1434" s="3" t="s">
        <v>1090</v>
      </c>
      <c r="F1434" s="3" t="s">
        <v>104</v>
      </c>
      <c r="G1434" s="3" t="s">
        <v>104</v>
      </c>
      <c r="H1434" s="3" t="s">
        <v>104</v>
      </c>
      <c r="I1434" s="3" t="s">
        <v>1551</v>
      </c>
      <c r="J1434" s="3" t="s">
        <v>104</v>
      </c>
      <c r="K1434" s="4"/>
      <c r="L1434" s="4">
        <f>=ROUNDDOWN({0},0)</f>
      </c>
      <c r="M1434" s="4"/>
      <c r="N1434" s="5"/>
      <c r="O1434" s="4"/>
      <c r="P1434" s="4">
        <f>=ROUNDDOWN({0},0)</f>
      </c>
      <c r="Q1434" s="4"/>
      <c r="R1434" s="5"/>
      <c r="S1434" s="4"/>
      <c r="T1434" s="6"/>
      <c r="U1434" s="4"/>
      <c r="V1434" s="6"/>
      <c r="W1434" s="5"/>
      <c r="X1434" s="5"/>
      <c r="Y1434" s="4"/>
      <c r="Z1434" s="6"/>
      <c r="AA1434" s="4"/>
      <c r="AB1434" s="6"/>
      <c r="AC1434" s="5"/>
      <c r="AD1434" s="5"/>
      <c r="AE1434" s="4"/>
      <c r="AF1434" s="6"/>
      <c r="AG1434" s="4"/>
      <c r="AH1434" s="6"/>
      <c r="AI1434" s="5"/>
      <c r="AJ1434" s="5"/>
      <c r="AK1434" s="4"/>
      <c r="AL1434" s="6"/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  <c r="AW1434" s="4"/>
      <c r="AX1434" s="6"/>
      <c r="AY1434" s="4"/>
      <c r="AZ1434" s="6"/>
      <c r="BA1434" s="5"/>
      <c r="BB1434" s="5"/>
      <c r="BC1434" s="4"/>
      <c r="BD1434" s="6"/>
      <c r="BE1434" s="4"/>
      <c r="BF1434" s="6"/>
      <c r="BG1434" s="5"/>
      <c r="BH1434" s="5"/>
      <c r="BI1434" s="4"/>
      <c r="BJ1434" s="6"/>
      <c r="BK1434" s="4"/>
      <c r="BL1434" s="6"/>
      <c r="BM1434" s="5"/>
      <c r="BN1434" s="5"/>
      <c r="BO1434" s="4"/>
      <c r="BP1434" s="6"/>
      <c r="BQ1434" s="4"/>
      <c r="BR1434" s="6"/>
      <c r="BS1434" s="5"/>
      <c r="BT1434" s="5"/>
      <c r="BU1434" s="4"/>
      <c r="BV1434" s="6"/>
      <c r="BW1434" s="4"/>
      <c r="BX1434" s="6"/>
      <c r="BY1434" s="5"/>
      <c r="BZ1434" s="5"/>
      <c r="CA1434" s="4"/>
      <c r="CB1434" s="6"/>
      <c r="CC1434" s="4"/>
      <c r="CD1434" s="6"/>
      <c r="CE1434" s="5"/>
      <c r="CF1434" s="5"/>
      <c r="CG1434" s="4"/>
      <c r="CH1434" s="6"/>
      <c r="CI1434" s="4"/>
      <c r="CJ1434" s="6"/>
      <c r="CK1434" s="5"/>
      <c r="CL1434" s="5"/>
      <c r="CM1434" s="4"/>
      <c r="CN1434" s="6"/>
      <c r="CO1434" s="4"/>
      <c r="CP1434" s="6"/>
      <c r="CQ1434" s="5"/>
      <c r="CR1434" s="5"/>
      <c r="CS1434" s="4"/>
      <c r="CT1434" s="6"/>
      <c r="CU1434" s="4"/>
      <c r="CV1434" s="6"/>
      <c r="CW1434" s="5"/>
      <c r="CX1434" s="5"/>
      <c r="CY1434" s="4"/>
      <c r="CZ1434" s="6"/>
      <c r="DA1434" s="4"/>
      <c r="DB1434" s="6"/>
      <c r="DC1434" s="5"/>
      <c r="DD1434" s="5"/>
      <c r="DE1434" s="4"/>
      <c r="DF1434" s="6"/>
      <c r="DG1434" s="4"/>
      <c r="DH1434" s="6"/>
      <c r="DI1434" s="5"/>
      <c r="DJ1434" s="5"/>
      <c r="DK1434" s="4"/>
      <c r="DL1434" s="6"/>
      <c r="DM1434" s="4"/>
      <c r="DN1434" s="6"/>
      <c r="DO1434" s="5"/>
      <c r="DP1434" s="5"/>
      <c r="DQ1434" s="4"/>
      <c r="DR1434" s="6"/>
      <c r="DS1434" s="4"/>
      <c r="DT1434" s="6"/>
      <c r="DU1434" s="5"/>
      <c r="DV1434" s="5"/>
      <c r="DW1434" s="4"/>
      <c r="DX1434" s="6"/>
      <c r="DY1434" s="4"/>
      <c r="DZ1434" s="6"/>
      <c r="EA1434" s="5"/>
      <c r="EB1434" s="5"/>
      <c r="EC1434" s="4"/>
      <c r="ED1434" s="6"/>
      <c r="EE1434" s="4"/>
      <c r="EF1434" s="6"/>
      <c r="EG1434" s="5"/>
      <c r="EH1434" s="5"/>
      <c r="EI1434" s="4"/>
      <c r="EJ1434" s="6"/>
      <c r="EK1434" s="4"/>
      <c r="EL1434" s="6"/>
      <c r="EM1434" s="5"/>
      <c r="EN1434" s="5"/>
      <c r="EO1434" s="4"/>
      <c r="EP1434" s="6"/>
      <c r="EQ1434" s="4"/>
      <c r="ER1434" s="6"/>
      <c r="ES1434" s="5"/>
      <c r="ET1434" s="5"/>
      <c r="EU1434" s="4"/>
      <c r="EV1434" s="6"/>
      <c r="EW1434" s="4"/>
      <c r="EX1434" s="6"/>
      <c r="EY1434" s="5"/>
      <c r="EZ1434" s="5"/>
      <c r="FA1434" s="4"/>
      <c r="FB1434" s="6"/>
      <c r="FC1434" s="4"/>
      <c r="FD1434" s="6"/>
      <c r="FE1434" s="5"/>
      <c r="FF1434" s="5"/>
      <c r="FG1434" s="4"/>
      <c r="FH1434" s="6"/>
      <c r="FI1434" s="4"/>
      <c r="FJ1434" s="6"/>
      <c r="FK1434" s="5"/>
      <c r="FL1434" s="5"/>
      <c r="FM1434" s="4"/>
      <c r="FN1434" s="6"/>
      <c r="FO1434" s="4"/>
      <c r="FP1434" s="6"/>
      <c r="FQ1434" s="5"/>
      <c r="FR1434" s="5"/>
      <c r="FS1434" s="4"/>
      <c r="FT1434" s="6"/>
      <c r="FU1434" s="4"/>
      <c r="FV1434" s="6"/>
      <c r="FW1434" s="5"/>
      <c r="FX1434" s="5"/>
      <c r="FY1434" s="4"/>
      <c r="FZ1434" s="6"/>
      <c r="GA1434" s="4"/>
      <c r="GB1434" s="6"/>
      <c r="GC1434" s="5"/>
      <c r="GD1434" s="5"/>
      <c r="GE1434" s="4"/>
      <c r="GF1434" s="6"/>
      <c r="GG1434" s="4"/>
      <c r="GH1434" s="6"/>
      <c r="GI1434" s="5"/>
      <c r="GJ1434" s="5"/>
      <c r="GK1434" s="4"/>
      <c r="GL1434" s="6"/>
      <c r="GM1434" s="4"/>
      <c r="GN1434" s="6"/>
      <c r="GO1434" s="5"/>
      <c r="GP1434" s="5"/>
      <c r="GQ1434" s="4"/>
      <c r="GR1434" s="6"/>
      <c r="GS1434" s="4"/>
      <c r="GT1434" s="6"/>
      <c r="GU1434" s="5"/>
      <c r="GV1434" s="5"/>
      <c r="GW1434" s="4"/>
      <c r="GX1434" s="6"/>
      <c r="GY1434" s="4"/>
      <c r="GZ1434" s="6"/>
      <c r="HA1434" s="5"/>
      <c r="HB1434" s="5"/>
      <c r="HC1434" s="4"/>
      <c r="HD1434" s="6"/>
      <c r="HE1434" s="4"/>
      <c r="HF1434" s="6"/>
      <c r="HG1434" s="5"/>
      <c r="HH1434" s="5"/>
      <c r="HI1434" s="4"/>
      <c r="HJ1434" s="6"/>
      <c r="HK1434" s="4"/>
      <c r="HL1434" s="6"/>
      <c r="HM1434" s="5"/>
      <c r="HN1434" s="5"/>
      <c r="HO1434" s="4"/>
      <c r="HP1434" s="6"/>
      <c r="HQ1434" s="4"/>
      <c r="HR1434" s="6"/>
      <c r="HS1434" s="5"/>
      <c r="HT1434" s="5"/>
      <c r="HU1434" s="4"/>
      <c r="HV1434" s="6"/>
      <c r="HW1434" s="4"/>
      <c r="HX1434" s="6"/>
      <c r="HY1434" s="5"/>
      <c r="HZ1434" s="5"/>
      <c r="IA1434" s="4"/>
      <c r="IB1434" s="6"/>
      <c r="IC1434" s="4"/>
      <c r="ID1434" s="6"/>
      <c r="IE1434" s="5"/>
      <c r="IF1434" s="5"/>
      <c r="IG1434" s="4"/>
      <c r="IH1434" s="6"/>
      <c r="II1434" s="4"/>
      <c r="IJ1434" s="6"/>
      <c r="IK1434" s="5"/>
      <c r="IL1434" s="5"/>
      <c r="IM1434" s="4"/>
      <c r="IN1434" s="6"/>
      <c r="IO1434" s="4"/>
      <c r="IP1434" s="6"/>
      <c r="IQ1434" s="5"/>
      <c r="IR1434" s="5"/>
      <c r="IS1434" s="4"/>
      <c r="IT1434" s="6"/>
      <c r="IU1434" s="4"/>
      <c r="IV1434" s="6"/>
      <c r="IW1434" s="5"/>
      <c r="IX1434" s="5"/>
      <c r="IY1434" s="4"/>
      <c r="IZ1434" s="6"/>
      <c r="JA1434" s="4"/>
      <c r="JB1434" s="6"/>
      <c r="JC1434" s="5"/>
      <c r="JD1434" s="5"/>
      <c r="JE1434" s="4"/>
      <c r="JF1434" s="6"/>
      <c r="JG1434" s="4"/>
      <c r="JH1434" s="6"/>
      <c r="JI1434" s="5"/>
      <c r="JJ1434" s="5"/>
      <c r="JK1434" s="4"/>
      <c r="JL1434" s="6"/>
      <c r="JM1434" s="4"/>
      <c r="JN1434" s="6"/>
      <c r="JO1434" s="5"/>
      <c r="JP1434" s="5"/>
      <c r="JQ1434" s="4"/>
      <c r="JR1434" s="6"/>
      <c r="JS1434" s="4"/>
      <c r="JT1434" s="6"/>
      <c r="JU1434" s="5"/>
      <c r="JV1434" s="5"/>
      <c r="JW1434" s="4"/>
      <c r="JX1434" s="6"/>
      <c r="JY1434" s="4"/>
      <c r="JZ1434" s="6"/>
      <c r="KA1434" s="5"/>
      <c r="KB1434" s="5"/>
      <c r="KC1434" s="4"/>
      <c r="KD1434" s="6"/>
      <c r="KE1434" s="4"/>
      <c r="KF1434" s="6"/>
      <c r="KG1434" s="5"/>
      <c r="KH1434" s="5"/>
      <c r="KI1434" s="4"/>
      <c r="KJ1434" s="6"/>
      <c r="KK1434" s="4"/>
      <c r="KL1434" s="6"/>
      <c r="KM1434" s="5"/>
      <c r="KN1434" s="5"/>
    </row>
    <row r="1435">
      <c r="A1435" s="3" t="s">
        <v>85</v>
      </c>
      <c r="B1435" s="3" t="s">
        <v>712</v>
      </c>
      <c r="C1435" s="3" t="s">
        <v>87</v>
      </c>
      <c r="D1435" s="3" t="s">
        <v>712</v>
      </c>
      <c r="E1435" s="3" t="s">
        <v>1012</v>
      </c>
      <c r="F1435" s="3" t="s">
        <v>104</v>
      </c>
      <c r="G1435" s="3" t="s">
        <v>104</v>
      </c>
      <c r="H1435" s="3" t="s">
        <v>104</v>
      </c>
      <c r="I1435" s="3" t="s">
        <v>1321</v>
      </c>
      <c r="J1435" s="3" t="s">
        <v>104</v>
      </c>
      <c r="K1435" s="4"/>
      <c r="L1435" s="4">
        <f>=ROUNDDOWN({0},0)</f>
      </c>
      <c r="M1435" s="4"/>
      <c r="N1435" s="5"/>
      <c r="O1435" s="4"/>
      <c r="P1435" s="4">
        <f>=ROUNDDOWN({0},0)</f>
      </c>
      <c r="Q1435" s="4"/>
      <c r="R1435" s="5"/>
      <c r="S1435" s="4"/>
      <c r="T1435" s="6"/>
      <c r="U1435" s="4"/>
      <c r="V1435" s="6"/>
      <c r="W1435" s="5"/>
      <c r="X1435" s="5"/>
      <c r="Y1435" s="4"/>
      <c r="Z1435" s="6"/>
      <c r="AA1435" s="4"/>
      <c r="AB1435" s="6"/>
      <c r="AC1435" s="5"/>
      <c r="AD1435" s="5"/>
      <c r="AE1435" s="4"/>
      <c r="AF1435" s="6"/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  <c r="AW1435" s="4"/>
      <c r="AX1435" s="6"/>
      <c r="AY1435" s="4"/>
      <c r="AZ1435" s="6"/>
      <c r="BA1435" s="5"/>
      <c r="BB1435" s="5"/>
      <c r="BC1435" s="4"/>
      <c r="BD1435" s="6"/>
      <c r="BE1435" s="4"/>
      <c r="BF1435" s="6"/>
      <c r="BG1435" s="5"/>
      <c r="BH1435" s="5"/>
      <c r="BI1435" s="4"/>
      <c r="BJ1435" s="6"/>
      <c r="BK1435" s="4"/>
      <c r="BL1435" s="6"/>
      <c r="BM1435" s="5"/>
      <c r="BN1435" s="5"/>
      <c r="BO1435" s="4"/>
      <c r="BP1435" s="6"/>
      <c r="BQ1435" s="4"/>
      <c r="BR1435" s="6"/>
      <c r="BS1435" s="5"/>
      <c r="BT1435" s="5"/>
      <c r="BU1435" s="4"/>
      <c r="BV1435" s="6"/>
      <c r="BW1435" s="4"/>
      <c r="BX1435" s="6"/>
      <c r="BY1435" s="5"/>
      <c r="BZ1435" s="5"/>
      <c r="CA1435" s="4"/>
      <c r="CB1435" s="6"/>
      <c r="CC1435" s="4"/>
      <c r="CD1435" s="6"/>
      <c r="CE1435" s="5"/>
      <c r="CF1435" s="5"/>
      <c r="CG1435" s="4"/>
      <c r="CH1435" s="6"/>
      <c r="CI1435" s="4"/>
      <c r="CJ1435" s="6"/>
      <c r="CK1435" s="5"/>
      <c r="CL1435" s="5"/>
      <c r="CM1435" s="4"/>
      <c r="CN1435" s="6"/>
      <c r="CO1435" s="4"/>
      <c r="CP1435" s="6"/>
      <c r="CQ1435" s="5"/>
      <c r="CR1435" s="5"/>
      <c r="CS1435" s="4"/>
      <c r="CT1435" s="6"/>
      <c r="CU1435" s="4"/>
      <c r="CV1435" s="6"/>
      <c r="CW1435" s="5"/>
      <c r="CX1435" s="5"/>
      <c r="CY1435" s="4"/>
      <c r="CZ1435" s="6"/>
      <c r="DA1435" s="4"/>
      <c r="DB1435" s="6"/>
      <c r="DC1435" s="5"/>
      <c r="DD1435" s="5"/>
      <c r="DE1435" s="4"/>
      <c r="DF1435" s="6"/>
      <c r="DG1435" s="4"/>
      <c r="DH1435" s="6"/>
      <c r="DI1435" s="5"/>
      <c r="DJ1435" s="5"/>
      <c r="DK1435" s="4"/>
      <c r="DL1435" s="6"/>
      <c r="DM1435" s="4"/>
      <c r="DN1435" s="6"/>
      <c r="DO1435" s="5"/>
      <c r="DP1435" s="5"/>
      <c r="DQ1435" s="4"/>
      <c r="DR1435" s="6"/>
      <c r="DS1435" s="4"/>
      <c r="DT1435" s="6"/>
      <c r="DU1435" s="5"/>
      <c r="DV1435" s="5"/>
      <c r="DW1435" s="4"/>
      <c r="DX1435" s="6"/>
      <c r="DY1435" s="4"/>
      <c r="DZ1435" s="6"/>
      <c r="EA1435" s="5"/>
      <c r="EB1435" s="5"/>
      <c r="EC1435" s="4"/>
      <c r="ED1435" s="6"/>
      <c r="EE1435" s="4"/>
      <c r="EF1435" s="6"/>
      <c r="EG1435" s="5"/>
      <c r="EH1435" s="5"/>
      <c r="EI1435" s="4"/>
      <c r="EJ1435" s="6"/>
      <c r="EK1435" s="4"/>
      <c r="EL1435" s="6"/>
      <c r="EM1435" s="5"/>
      <c r="EN1435" s="5"/>
      <c r="EO1435" s="4"/>
      <c r="EP1435" s="6"/>
      <c r="EQ1435" s="4"/>
      <c r="ER1435" s="6"/>
      <c r="ES1435" s="5"/>
      <c r="ET1435" s="5"/>
      <c r="EU1435" s="4"/>
      <c r="EV1435" s="6"/>
      <c r="EW1435" s="4"/>
      <c r="EX1435" s="6"/>
      <c r="EY1435" s="5"/>
      <c r="EZ1435" s="5"/>
      <c r="FA1435" s="4"/>
      <c r="FB1435" s="6"/>
      <c r="FC1435" s="4"/>
      <c r="FD1435" s="6"/>
      <c r="FE1435" s="5"/>
      <c r="FF1435" s="5"/>
      <c r="FG1435" s="4"/>
      <c r="FH1435" s="6"/>
      <c r="FI1435" s="4"/>
      <c r="FJ1435" s="6"/>
      <c r="FK1435" s="5"/>
      <c r="FL1435" s="5"/>
      <c r="FM1435" s="4"/>
      <c r="FN1435" s="6"/>
      <c r="FO1435" s="4"/>
      <c r="FP1435" s="6"/>
      <c r="FQ1435" s="5"/>
      <c r="FR1435" s="5"/>
      <c r="FS1435" s="4"/>
      <c r="FT1435" s="6"/>
      <c r="FU1435" s="4"/>
      <c r="FV1435" s="6"/>
      <c r="FW1435" s="5"/>
      <c r="FX1435" s="5"/>
      <c r="FY1435" s="4"/>
      <c r="FZ1435" s="6"/>
      <c r="GA1435" s="4"/>
      <c r="GB1435" s="6"/>
      <c r="GC1435" s="5"/>
      <c r="GD1435" s="5"/>
      <c r="GE1435" s="4"/>
      <c r="GF1435" s="6"/>
      <c r="GG1435" s="4"/>
      <c r="GH1435" s="6"/>
      <c r="GI1435" s="5"/>
      <c r="GJ1435" s="5"/>
      <c r="GK1435" s="4"/>
      <c r="GL1435" s="6"/>
      <c r="GM1435" s="4"/>
      <c r="GN1435" s="6"/>
      <c r="GO1435" s="5"/>
      <c r="GP1435" s="5"/>
      <c r="GQ1435" s="4"/>
      <c r="GR1435" s="6"/>
      <c r="GS1435" s="4"/>
      <c r="GT1435" s="6"/>
      <c r="GU1435" s="5"/>
      <c r="GV1435" s="5"/>
      <c r="GW1435" s="4"/>
      <c r="GX1435" s="6"/>
      <c r="GY1435" s="4"/>
      <c r="GZ1435" s="6"/>
      <c r="HA1435" s="5"/>
      <c r="HB1435" s="5"/>
      <c r="HC1435" s="4"/>
      <c r="HD1435" s="6"/>
      <c r="HE1435" s="4"/>
      <c r="HF1435" s="6"/>
      <c r="HG1435" s="5"/>
      <c r="HH1435" s="5"/>
      <c r="HI1435" s="4"/>
      <c r="HJ1435" s="6"/>
      <c r="HK1435" s="4"/>
      <c r="HL1435" s="6"/>
      <c r="HM1435" s="5"/>
      <c r="HN1435" s="5"/>
      <c r="HO1435" s="4"/>
      <c r="HP1435" s="6"/>
      <c r="HQ1435" s="4"/>
      <c r="HR1435" s="6"/>
      <c r="HS1435" s="5"/>
      <c r="HT1435" s="5"/>
      <c r="HU1435" s="4"/>
      <c r="HV1435" s="6"/>
      <c r="HW1435" s="4"/>
      <c r="HX1435" s="6"/>
      <c r="HY1435" s="5"/>
      <c r="HZ1435" s="5"/>
      <c r="IA1435" s="4"/>
      <c r="IB1435" s="6"/>
      <c r="IC1435" s="4"/>
      <c r="ID1435" s="6"/>
      <c r="IE1435" s="5"/>
      <c r="IF1435" s="5"/>
      <c r="IG1435" s="4"/>
      <c r="IH1435" s="6"/>
      <c r="II1435" s="4"/>
      <c r="IJ1435" s="6"/>
      <c r="IK1435" s="5"/>
      <c r="IL1435" s="5"/>
      <c r="IM1435" s="4"/>
      <c r="IN1435" s="6"/>
      <c r="IO1435" s="4"/>
      <c r="IP1435" s="6"/>
      <c r="IQ1435" s="5"/>
      <c r="IR1435" s="5"/>
      <c r="IS1435" s="4"/>
      <c r="IT1435" s="6"/>
      <c r="IU1435" s="4"/>
      <c r="IV1435" s="6"/>
      <c r="IW1435" s="5"/>
      <c r="IX1435" s="5"/>
      <c r="IY1435" s="4"/>
      <c r="IZ1435" s="6"/>
      <c r="JA1435" s="4"/>
      <c r="JB1435" s="6"/>
      <c r="JC1435" s="5"/>
      <c r="JD1435" s="5"/>
      <c r="JE1435" s="4"/>
      <c r="JF1435" s="6"/>
      <c r="JG1435" s="4"/>
      <c r="JH1435" s="6"/>
      <c r="JI1435" s="5"/>
      <c r="JJ1435" s="5"/>
      <c r="JK1435" s="4"/>
      <c r="JL1435" s="6"/>
      <c r="JM1435" s="4"/>
      <c r="JN1435" s="6"/>
      <c r="JO1435" s="5"/>
      <c r="JP1435" s="5"/>
      <c r="JQ1435" s="4"/>
      <c r="JR1435" s="6"/>
      <c r="JS1435" s="4"/>
      <c r="JT1435" s="6"/>
      <c r="JU1435" s="5"/>
      <c r="JV1435" s="5"/>
      <c r="JW1435" s="4"/>
      <c r="JX1435" s="6"/>
      <c r="JY1435" s="4"/>
      <c r="JZ1435" s="6"/>
      <c r="KA1435" s="5"/>
      <c r="KB1435" s="5"/>
      <c r="KC1435" s="4"/>
      <c r="KD1435" s="6"/>
      <c r="KE1435" s="4"/>
      <c r="KF1435" s="6"/>
      <c r="KG1435" s="5"/>
      <c r="KH1435" s="5"/>
      <c r="KI1435" s="4"/>
      <c r="KJ1435" s="6"/>
      <c r="KK1435" s="4"/>
      <c r="KL1435" s="6"/>
      <c r="KM1435" s="5"/>
      <c r="KN1435" s="5"/>
    </row>
    <row r="1436">
      <c r="A1436" s="3" t="s">
        <v>85</v>
      </c>
      <c r="B1436" s="3" t="s">
        <v>712</v>
      </c>
      <c r="C1436" s="3" t="s">
        <v>87</v>
      </c>
      <c r="D1436" s="3" t="s">
        <v>712</v>
      </c>
      <c r="E1436" s="3" t="s">
        <v>281</v>
      </c>
      <c r="F1436" s="3" t="s">
        <v>104</v>
      </c>
      <c r="G1436" s="3" t="s">
        <v>104</v>
      </c>
      <c r="H1436" s="3" t="s">
        <v>104</v>
      </c>
      <c r="I1436" s="3" t="s">
        <v>1321</v>
      </c>
      <c r="J1436" s="3" t="s">
        <v>104</v>
      </c>
      <c r="K1436" s="4"/>
      <c r="L1436" s="4">
        <f>=ROUNDDOWN({0},0)</f>
      </c>
      <c r="M1436" s="4"/>
      <c r="N1436" s="5"/>
      <c r="O1436" s="4"/>
      <c r="P1436" s="4">
        <f>=ROUNDDOWN({0},0)</f>
      </c>
      <c r="Q1436" s="4"/>
      <c r="R1436" s="5"/>
      <c r="S1436" s="4"/>
      <c r="T1436" s="6"/>
      <c r="U1436" s="4"/>
      <c r="V1436" s="6"/>
      <c r="W1436" s="5"/>
      <c r="X1436" s="5"/>
      <c r="Y1436" s="4"/>
      <c r="Z1436" s="6"/>
      <c r="AA1436" s="4"/>
      <c r="AB1436" s="6"/>
      <c r="AC1436" s="5"/>
      <c r="AD1436" s="5"/>
      <c r="AE1436" s="4"/>
      <c r="AF1436" s="6"/>
      <c r="AG1436" s="4"/>
      <c r="AH1436" s="6"/>
      <c r="AI1436" s="5"/>
      <c r="AJ1436" s="5"/>
      <c r="AK1436" s="4"/>
      <c r="AL1436" s="6"/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  <c r="AW1436" s="4"/>
      <c r="AX1436" s="6"/>
      <c r="AY1436" s="4"/>
      <c r="AZ1436" s="6"/>
      <c r="BA1436" s="5"/>
      <c r="BB1436" s="5"/>
      <c r="BC1436" s="4"/>
      <c r="BD1436" s="6"/>
      <c r="BE1436" s="4"/>
      <c r="BF1436" s="6"/>
      <c r="BG1436" s="5"/>
      <c r="BH1436" s="5"/>
      <c r="BI1436" s="4"/>
      <c r="BJ1436" s="6"/>
      <c r="BK1436" s="4"/>
      <c r="BL1436" s="6"/>
      <c r="BM1436" s="5"/>
      <c r="BN1436" s="5"/>
      <c r="BO1436" s="4"/>
      <c r="BP1436" s="6"/>
      <c r="BQ1436" s="4"/>
      <c r="BR1436" s="6"/>
      <c r="BS1436" s="5"/>
      <c r="BT1436" s="5"/>
      <c r="BU1436" s="4"/>
      <c r="BV1436" s="6"/>
      <c r="BW1436" s="4"/>
      <c r="BX1436" s="6"/>
      <c r="BY1436" s="5"/>
      <c r="BZ1436" s="5"/>
      <c r="CA1436" s="4"/>
      <c r="CB1436" s="6"/>
      <c r="CC1436" s="4"/>
      <c r="CD1436" s="6"/>
      <c r="CE1436" s="5"/>
      <c r="CF1436" s="5"/>
      <c r="CG1436" s="4"/>
      <c r="CH1436" s="6"/>
      <c r="CI1436" s="4"/>
      <c r="CJ1436" s="6"/>
      <c r="CK1436" s="5"/>
      <c r="CL1436" s="5"/>
      <c r="CM1436" s="4"/>
      <c r="CN1436" s="6"/>
      <c r="CO1436" s="4"/>
      <c r="CP1436" s="6"/>
      <c r="CQ1436" s="5"/>
      <c r="CR1436" s="5"/>
      <c r="CS1436" s="4"/>
      <c r="CT1436" s="6"/>
      <c r="CU1436" s="4"/>
      <c r="CV1436" s="6"/>
      <c r="CW1436" s="5"/>
      <c r="CX1436" s="5"/>
      <c r="CY1436" s="4"/>
      <c r="CZ1436" s="6"/>
      <c r="DA1436" s="4"/>
      <c r="DB1436" s="6"/>
      <c r="DC1436" s="5"/>
      <c r="DD1436" s="5"/>
      <c r="DE1436" s="4"/>
      <c r="DF1436" s="6"/>
      <c r="DG1436" s="4"/>
      <c r="DH1436" s="6"/>
      <c r="DI1436" s="5"/>
      <c r="DJ1436" s="5"/>
      <c r="DK1436" s="4"/>
      <c r="DL1436" s="6"/>
      <c r="DM1436" s="4"/>
      <c r="DN1436" s="6"/>
      <c r="DO1436" s="5"/>
      <c r="DP1436" s="5"/>
      <c r="DQ1436" s="4"/>
      <c r="DR1436" s="6"/>
      <c r="DS1436" s="4"/>
      <c r="DT1436" s="6"/>
      <c r="DU1436" s="5"/>
      <c r="DV1436" s="5"/>
      <c r="DW1436" s="4"/>
      <c r="DX1436" s="6"/>
      <c r="DY1436" s="4"/>
      <c r="DZ1436" s="6"/>
      <c r="EA1436" s="5"/>
      <c r="EB1436" s="5"/>
      <c r="EC1436" s="4"/>
      <c r="ED1436" s="6"/>
      <c r="EE1436" s="4"/>
      <c r="EF1436" s="6"/>
      <c r="EG1436" s="5"/>
      <c r="EH1436" s="5"/>
      <c r="EI1436" s="4"/>
      <c r="EJ1436" s="6"/>
      <c r="EK1436" s="4"/>
      <c r="EL1436" s="6"/>
      <c r="EM1436" s="5"/>
      <c r="EN1436" s="5"/>
      <c r="EO1436" s="4"/>
      <c r="EP1436" s="6"/>
      <c r="EQ1436" s="4"/>
      <c r="ER1436" s="6"/>
      <c r="ES1436" s="5"/>
      <c r="ET1436" s="5"/>
      <c r="EU1436" s="4"/>
      <c r="EV1436" s="6"/>
      <c r="EW1436" s="4"/>
      <c r="EX1436" s="6"/>
      <c r="EY1436" s="5"/>
      <c r="EZ1436" s="5"/>
      <c r="FA1436" s="4"/>
      <c r="FB1436" s="6"/>
      <c r="FC1436" s="4"/>
      <c r="FD1436" s="6"/>
      <c r="FE1436" s="5"/>
      <c r="FF1436" s="5"/>
      <c r="FG1436" s="4"/>
      <c r="FH1436" s="6"/>
      <c r="FI1436" s="4"/>
      <c r="FJ1436" s="6"/>
      <c r="FK1436" s="5"/>
      <c r="FL1436" s="5"/>
      <c r="FM1436" s="4"/>
      <c r="FN1436" s="6"/>
      <c r="FO1436" s="4"/>
      <c r="FP1436" s="6"/>
      <c r="FQ1436" s="5"/>
      <c r="FR1436" s="5"/>
      <c r="FS1436" s="4"/>
      <c r="FT1436" s="6"/>
      <c r="FU1436" s="4"/>
      <c r="FV1436" s="6"/>
      <c r="FW1436" s="5"/>
      <c r="FX1436" s="5"/>
      <c r="FY1436" s="4"/>
      <c r="FZ1436" s="6"/>
      <c r="GA1436" s="4"/>
      <c r="GB1436" s="6"/>
      <c r="GC1436" s="5"/>
      <c r="GD1436" s="5"/>
      <c r="GE1436" s="4"/>
      <c r="GF1436" s="6"/>
      <c r="GG1436" s="4"/>
      <c r="GH1436" s="6"/>
      <c r="GI1436" s="5"/>
      <c r="GJ1436" s="5"/>
      <c r="GK1436" s="4"/>
      <c r="GL1436" s="6"/>
      <c r="GM1436" s="4"/>
      <c r="GN1436" s="6"/>
      <c r="GO1436" s="5"/>
      <c r="GP1436" s="5"/>
      <c r="GQ1436" s="4"/>
      <c r="GR1436" s="6"/>
      <c r="GS1436" s="4"/>
      <c r="GT1436" s="6"/>
      <c r="GU1436" s="5"/>
      <c r="GV1436" s="5"/>
      <c r="GW1436" s="4"/>
      <c r="GX1436" s="6"/>
      <c r="GY1436" s="4"/>
      <c r="GZ1436" s="6"/>
      <c r="HA1436" s="5"/>
      <c r="HB1436" s="5"/>
      <c r="HC1436" s="4"/>
      <c r="HD1436" s="6"/>
      <c r="HE1436" s="4"/>
      <c r="HF1436" s="6"/>
      <c r="HG1436" s="5"/>
      <c r="HH1436" s="5"/>
      <c r="HI1436" s="4"/>
      <c r="HJ1436" s="6"/>
      <c r="HK1436" s="4"/>
      <c r="HL1436" s="6"/>
      <c r="HM1436" s="5"/>
      <c r="HN1436" s="5"/>
      <c r="HO1436" s="4"/>
      <c r="HP1436" s="6"/>
      <c r="HQ1436" s="4"/>
      <c r="HR1436" s="6"/>
      <c r="HS1436" s="5"/>
      <c r="HT1436" s="5"/>
      <c r="HU1436" s="4"/>
      <c r="HV1436" s="6"/>
      <c r="HW1436" s="4"/>
      <c r="HX1436" s="6"/>
      <c r="HY1436" s="5"/>
      <c r="HZ1436" s="5"/>
      <c r="IA1436" s="4"/>
      <c r="IB1436" s="6"/>
      <c r="IC1436" s="4"/>
      <c r="ID1436" s="6"/>
      <c r="IE1436" s="5"/>
      <c r="IF1436" s="5"/>
      <c r="IG1436" s="4"/>
      <c r="IH1436" s="6"/>
      <c r="II1436" s="4"/>
      <c r="IJ1436" s="6"/>
      <c r="IK1436" s="5"/>
      <c r="IL1436" s="5"/>
      <c r="IM1436" s="4"/>
      <c r="IN1436" s="6"/>
      <c r="IO1436" s="4"/>
      <c r="IP1436" s="6"/>
      <c r="IQ1436" s="5"/>
      <c r="IR1436" s="5"/>
      <c r="IS1436" s="4"/>
      <c r="IT1436" s="6"/>
      <c r="IU1436" s="4"/>
      <c r="IV1436" s="6"/>
      <c r="IW1436" s="5"/>
      <c r="IX1436" s="5"/>
      <c r="IY1436" s="4"/>
      <c r="IZ1436" s="6"/>
      <c r="JA1436" s="4"/>
      <c r="JB1436" s="6"/>
      <c r="JC1436" s="5"/>
      <c r="JD1436" s="5"/>
      <c r="JE1436" s="4"/>
      <c r="JF1436" s="6"/>
      <c r="JG1436" s="4"/>
      <c r="JH1436" s="6"/>
      <c r="JI1436" s="5"/>
      <c r="JJ1436" s="5"/>
      <c r="JK1436" s="4"/>
      <c r="JL1436" s="6"/>
      <c r="JM1436" s="4"/>
      <c r="JN1436" s="6"/>
      <c r="JO1436" s="5"/>
      <c r="JP1436" s="5"/>
      <c r="JQ1436" s="4"/>
      <c r="JR1436" s="6"/>
      <c r="JS1436" s="4"/>
      <c r="JT1436" s="6"/>
      <c r="JU1436" s="5"/>
      <c r="JV1436" s="5"/>
      <c r="JW1436" s="4"/>
      <c r="JX1436" s="6"/>
      <c r="JY1436" s="4"/>
      <c r="JZ1436" s="6"/>
      <c r="KA1436" s="5"/>
      <c r="KB1436" s="5"/>
      <c r="KC1436" s="4"/>
      <c r="KD1436" s="6"/>
      <c r="KE1436" s="4"/>
      <c r="KF1436" s="6"/>
      <c r="KG1436" s="5"/>
      <c r="KH1436" s="5"/>
      <c r="KI1436" s="4"/>
      <c r="KJ1436" s="6"/>
      <c r="KK1436" s="4"/>
      <c r="KL1436" s="6"/>
      <c r="KM1436" s="5"/>
      <c r="KN1436" s="5"/>
    </row>
    <row r="1437">
      <c r="A1437" s="3" t="s">
        <v>85</v>
      </c>
      <c r="B1437" s="3" t="s">
        <v>712</v>
      </c>
      <c r="C1437" s="3" t="s">
        <v>87</v>
      </c>
      <c r="D1437" s="3" t="s">
        <v>712</v>
      </c>
      <c r="E1437" s="3" t="s">
        <v>1091</v>
      </c>
      <c r="F1437" s="3" t="s">
        <v>104</v>
      </c>
      <c r="G1437" s="3" t="s">
        <v>104</v>
      </c>
      <c r="H1437" s="3" t="s">
        <v>104</v>
      </c>
      <c r="I1437" s="3" t="s">
        <v>1321</v>
      </c>
      <c r="J1437" s="3" t="s">
        <v>104</v>
      </c>
      <c r="K1437" s="4"/>
      <c r="L1437" s="4">
        <f>=ROUNDDOWN({0},0)</f>
      </c>
      <c r="M1437" s="4"/>
      <c r="N1437" s="5"/>
      <c r="O1437" s="4"/>
      <c r="P1437" s="4">
        <f>=ROUNDDOWN({0},0)</f>
      </c>
      <c r="Q1437" s="4"/>
      <c r="R1437" s="5"/>
      <c r="S1437" s="4"/>
      <c r="T1437" s="6"/>
      <c r="U1437" s="4"/>
      <c r="V1437" s="6"/>
      <c r="W1437" s="5"/>
      <c r="X1437" s="5"/>
      <c r="Y1437" s="4"/>
      <c r="Z1437" s="6"/>
      <c r="AA1437" s="4"/>
      <c r="AB1437" s="6"/>
      <c r="AC1437" s="5"/>
      <c r="AD1437" s="5"/>
      <c r="AE1437" s="4"/>
      <c r="AF1437" s="6"/>
      <c r="AG1437" s="4"/>
      <c r="AH1437" s="6"/>
      <c r="AI1437" s="5"/>
      <c r="AJ1437" s="5"/>
      <c r="AK1437" s="4"/>
      <c r="AL1437" s="6"/>
      <c r="AM1437" s="4"/>
      <c r="AN1437" s="6"/>
      <c r="AO1437" s="5"/>
      <c r="AP1437" s="5"/>
      <c r="AQ1437" s="4"/>
      <c r="AR1437" s="6"/>
      <c r="AS1437" s="4"/>
      <c r="AT1437" s="6"/>
      <c r="AU1437" s="5"/>
      <c r="AV1437" s="5"/>
      <c r="AW1437" s="4"/>
      <c r="AX1437" s="6"/>
      <c r="AY1437" s="4"/>
      <c r="AZ1437" s="6"/>
      <c r="BA1437" s="5"/>
      <c r="BB1437" s="5"/>
      <c r="BC1437" s="4"/>
      <c r="BD1437" s="6"/>
      <c r="BE1437" s="4"/>
      <c r="BF1437" s="6"/>
      <c r="BG1437" s="5"/>
      <c r="BH1437" s="5"/>
      <c r="BI1437" s="4"/>
      <c r="BJ1437" s="6"/>
      <c r="BK1437" s="4"/>
      <c r="BL1437" s="6"/>
      <c r="BM1437" s="5"/>
      <c r="BN1437" s="5"/>
      <c r="BO1437" s="4"/>
      <c r="BP1437" s="6"/>
      <c r="BQ1437" s="4"/>
      <c r="BR1437" s="6"/>
      <c r="BS1437" s="5"/>
      <c r="BT1437" s="5"/>
      <c r="BU1437" s="4"/>
      <c r="BV1437" s="6"/>
      <c r="BW1437" s="4"/>
      <c r="BX1437" s="6"/>
      <c r="BY1437" s="5"/>
      <c r="BZ1437" s="5"/>
      <c r="CA1437" s="4"/>
      <c r="CB1437" s="6"/>
      <c r="CC1437" s="4"/>
      <c r="CD1437" s="6"/>
      <c r="CE1437" s="5"/>
      <c r="CF1437" s="5"/>
      <c r="CG1437" s="4"/>
      <c r="CH1437" s="6"/>
      <c r="CI1437" s="4"/>
      <c r="CJ1437" s="6"/>
      <c r="CK1437" s="5"/>
      <c r="CL1437" s="5"/>
      <c r="CM1437" s="4"/>
      <c r="CN1437" s="6"/>
      <c r="CO1437" s="4"/>
      <c r="CP1437" s="6"/>
      <c r="CQ1437" s="5"/>
      <c r="CR1437" s="5"/>
      <c r="CS1437" s="4"/>
      <c r="CT1437" s="6"/>
      <c r="CU1437" s="4"/>
      <c r="CV1437" s="6"/>
      <c r="CW1437" s="5"/>
      <c r="CX1437" s="5"/>
      <c r="CY1437" s="4"/>
      <c r="CZ1437" s="6"/>
      <c r="DA1437" s="4"/>
      <c r="DB1437" s="6"/>
      <c r="DC1437" s="5"/>
      <c r="DD1437" s="5"/>
      <c r="DE1437" s="4"/>
      <c r="DF1437" s="6"/>
      <c r="DG1437" s="4"/>
      <c r="DH1437" s="6"/>
      <c r="DI1437" s="5"/>
      <c r="DJ1437" s="5"/>
      <c r="DK1437" s="4"/>
      <c r="DL1437" s="6"/>
      <c r="DM1437" s="4"/>
      <c r="DN1437" s="6"/>
      <c r="DO1437" s="5"/>
      <c r="DP1437" s="5"/>
      <c r="DQ1437" s="4"/>
      <c r="DR1437" s="6"/>
      <c r="DS1437" s="4"/>
      <c r="DT1437" s="6"/>
      <c r="DU1437" s="5"/>
      <c r="DV1437" s="5"/>
      <c r="DW1437" s="4"/>
      <c r="DX1437" s="6"/>
      <c r="DY1437" s="4"/>
      <c r="DZ1437" s="6"/>
      <c r="EA1437" s="5"/>
      <c r="EB1437" s="5"/>
      <c r="EC1437" s="4"/>
      <c r="ED1437" s="6"/>
      <c r="EE1437" s="4"/>
      <c r="EF1437" s="6"/>
      <c r="EG1437" s="5"/>
      <c r="EH1437" s="5"/>
      <c r="EI1437" s="4"/>
      <c r="EJ1437" s="6"/>
      <c r="EK1437" s="4"/>
      <c r="EL1437" s="6"/>
      <c r="EM1437" s="5"/>
      <c r="EN1437" s="5"/>
      <c r="EO1437" s="4"/>
      <c r="EP1437" s="6"/>
      <c r="EQ1437" s="4"/>
      <c r="ER1437" s="6"/>
      <c r="ES1437" s="5"/>
      <c r="ET1437" s="5"/>
      <c r="EU1437" s="4"/>
      <c r="EV1437" s="6"/>
      <c r="EW1437" s="4"/>
      <c r="EX1437" s="6"/>
      <c r="EY1437" s="5"/>
      <c r="EZ1437" s="5"/>
      <c r="FA1437" s="4"/>
      <c r="FB1437" s="6"/>
      <c r="FC1437" s="4"/>
      <c r="FD1437" s="6"/>
      <c r="FE1437" s="5"/>
      <c r="FF1437" s="5"/>
      <c r="FG1437" s="4"/>
      <c r="FH1437" s="6"/>
      <c r="FI1437" s="4"/>
      <c r="FJ1437" s="6"/>
      <c r="FK1437" s="5"/>
      <c r="FL1437" s="5"/>
      <c r="FM1437" s="4"/>
      <c r="FN1437" s="6"/>
      <c r="FO1437" s="4"/>
      <c r="FP1437" s="6"/>
      <c r="FQ1437" s="5"/>
      <c r="FR1437" s="5"/>
      <c r="FS1437" s="4"/>
      <c r="FT1437" s="6"/>
      <c r="FU1437" s="4"/>
      <c r="FV1437" s="6"/>
      <c r="FW1437" s="5"/>
      <c r="FX1437" s="5"/>
      <c r="FY1437" s="4"/>
      <c r="FZ1437" s="6"/>
      <c r="GA1437" s="4"/>
      <c r="GB1437" s="6"/>
      <c r="GC1437" s="5"/>
      <c r="GD1437" s="5"/>
      <c r="GE1437" s="4"/>
      <c r="GF1437" s="6"/>
      <c r="GG1437" s="4"/>
      <c r="GH1437" s="6"/>
      <c r="GI1437" s="5"/>
      <c r="GJ1437" s="5"/>
      <c r="GK1437" s="4"/>
      <c r="GL1437" s="6"/>
      <c r="GM1437" s="4"/>
      <c r="GN1437" s="6"/>
      <c r="GO1437" s="5"/>
      <c r="GP1437" s="5"/>
      <c r="GQ1437" s="4"/>
      <c r="GR1437" s="6"/>
      <c r="GS1437" s="4"/>
      <c r="GT1437" s="6"/>
      <c r="GU1437" s="5"/>
      <c r="GV1437" s="5"/>
      <c r="GW1437" s="4"/>
      <c r="GX1437" s="6"/>
      <c r="GY1437" s="4"/>
      <c r="GZ1437" s="6"/>
      <c r="HA1437" s="5"/>
      <c r="HB1437" s="5"/>
      <c r="HC1437" s="4"/>
      <c r="HD1437" s="6"/>
      <c r="HE1437" s="4"/>
      <c r="HF1437" s="6"/>
      <c r="HG1437" s="5"/>
      <c r="HH1437" s="5"/>
      <c r="HI1437" s="4"/>
      <c r="HJ1437" s="6"/>
      <c r="HK1437" s="4"/>
      <c r="HL1437" s="6"/>
      <c r="HM1437" s="5"/>
      <c r="HN1437" s="5"/>
      <c r="HO1437" s="4"/>
      <c r="HP1437" s="6"/>
      <c r="HQ1437" s="4"/>
      <c r="HR1437" s="6"/>
      <c r="HS1437" s="5"/>
      <c r="HT1437" s="5"/>
      <c r="HU1437" s="4"/>
      <c r="HV1437" s="6"/>
      <c r="HW1437" s="4"/>
      <c r="HX1437" s="6"/>
      <c r="HY1437" s="5"/>
      <c r="HZ1437" s="5"/>
      <c r="IA1437" s="4"/>
      <c r="IB1437" s="6"/>
      <c r="IC1437" s="4"/>
      <c r="ID1437" s="6"/>
      <c r="IE1437" s="5"/>
      <c r="IF1437" s="5"/>
      <c r="IG1437" s="4"/>
      <c r="IH1437" s="6"/>
      <c r="II1437" s="4"/>
      <c r="IJ1437" s="6"/>
      <c r="IK1437" s="5"/>
      <c r="IL1437" s="5"/>
      <c r="IM1437" s="4"/>
      <c r="IN1437" s="6"/>
      <c r="IO1437" s="4"/>
      <c r="IP1437" s="6"/>
      <c r="IQ1437" s="5"/>
      <c r="IR1437" s="5"/>
      <c r="IS1437" s="4"/>
      <c r="IT1437" s="6"/>
      <c r="IU1437" s="4"/>
      <c r="IV1437" s="6"/>
      <c r="IW1437" s="5"/>
      <c r="IX1437" s="5"/>
      <c r="IY1437" s="4"/>
      <c r="IZ1437" s="6"/>
      <c r="JA1437" s="4"/>
      <c r="JB1437" s="6"/>
      <c r="JC1437" s="5"/>
      <c r="JD1437" s="5"/>
      <c r="JE1437" s="4"/>
      <c r="JF1437" s="6"/>
      <c r="JG1437" s="4"/>
      <c r="JH1437" s="6"/>
      <c r="JI1437" s="5"/>
      <c r="JJ1437" s="5"/>
      <c r="JK1437" s="4"/>
      <c r="JL1437" s="6"/>
      <c r="JM1437" s="4"/>
      <c r="JN1437" s="6"/>
      <c r="JO1437" s="5"/>
      <c r="JP1437" s="5"/>
      <c r="JQ1437" s="4"/>
      <c r="JR1437" s="6"/>
      <c r="JS1437" s="4"/>
      <c r="JT1437" s="6"/>
      <c r="JU1437" s="5"/>
      <c r="JV1437" s="5"/>
      <c r="JW1437" s="4"/>
      <c r="JX1437" s="6"/>
      <c r="JY1437" s="4"/>
      <c r="JZ1437" s="6"/>
      <c r="KA1437" s="5"/>
      <c r="KB1437" s="5"/>
      <c r="KC1437" s="4"/>
      <c r="KD1437" s="6"/>
      <c r="KE1437" s="4"/>
      <c r="KF1437" s="6"/>
      <c r="KG1437" s="5"/>
      <c r="KH1437" s="5"/>
      <c r="KI1437" s="4"/>
      <c r="KJ1437" s="6"/>
      <c r="KK1437" s="4"/>
      <c r="KL1437" s="6"/>
      <c r="KM1437" s="5"/>
      <c r="KN1437" s="5"/>
    </row>
    <row r="1438">
      <c r="A1438" s="3" t="s">
        <v>85</v>
      </c>
      <c r="B1438" s="3" t="s">
        <v>712</v>
      </c>
      <c r="C1438" s="3" t="s">
        <v>87</v>
      </c>
      <c r="D1438" s="3" t="s">
        <v>712</v>
      </c>
      <c r="E1438" s="3" t="s">
        <v>1028</v>
      </c>
      <c r="F1438" s="3" t="s">
        <v>104</v>
      </c>
      <c r="G1438" s="3" t="s">
        <v>104</v>
      </c>
      <c r="H1438" s="3" t="s">
        <v>104</v>
      </c>
      <c r="I1438" s="3" t="s">
        <v>1552</v>
      </c>
      <c r="J1438" s="3" t="s">
        <v>104</v>
      </c>
      <c r="K1438" s="4"/>
      <c r="L1438" s="4">
        <f>=ROUNDDOWN({0},0)</f>
      </c>
      <c r="M1438" s="4"/>
      <c r="N1438" s="5"/>
      <c r="O1438" s="4"/>
      <c r="P1438" s="4">
        <f>=ROUNDDOWN({0},0)</f>
      </c>
      <c r="Q1438" s="4"/>
      <c r="R1438" s="5"/>
      <c r="S1438" s="4"/>
      <c r="T1438" s="6"/>
      <c r="U1438" s="4"/>
      <c r="V1438" s="6"/>
      <c r="W1438" s="5"/>
      <c r="X1438" s="5"/>
      <c r="Y1438" s="4"/>
      <c r="Z1438" s="6"/>
      <c r="AA1438" s="4"/>
      <c r="AB1438" s="6"/>
      <c r="AC1438" s="5"/>
      <c r="AD1438" s="5"/>
      <c r="AE1438" s="4"/>
      <c r="AF1438" s="6"/>
      <c r="AG1438" s="4"/>
      <c r="AH1438" s="6"/>
      <c r="AI1438" s="5"/>
      <c r="AJ1438" s="5"/>
      <c r="AK1438" s="4"/>
      <c r="AL1438" s="6"/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  <c r="AW1438" s="4"/>
      <c r="AX1438" s="6"/>
      <c r="AY1438" s="4"/>
      <c r="AZ1438" s="6"/>
      <c r="BA1438" s="5"/>
      <c r="BB1438" s="5"/>
      <c r="BC1438" s="4"/>
      <c r="BD1438" s="6"/>
      <c r="BE1438" s="4"/>
      <c r="BF1438" s="6"/>
      <c r="BG1438" s="5"/>
      <c r="BH1438" s="5"/>
      <c r="BI1438" s="4"/>
      <c r="BJ1438" s="6"/>
      <c r="BK1438" s="4"/>
      <c r="BL1438" s="6"/>
      <c r="BM1438" s="5"/>
      <c r="BN1438" s="5"/>
      <c r="BO1438" s="4"/>
      <c r="BP1438" s="6"/>
      <c r="BQ1438" s="4"/>
      <c r="BR1438" s="6"/>
      <c r="BS1438" s="5"/>
      <c r="BT1438" s="5"/>
      <c r="BU1438" s="4"/>
      <c r="BV1438" s="6"/>
      <c r="BW1438" s="4"/>
      <c r="BX1438" s="6"/>
      <c r="BY1438" s="5"/>
      <c r="BZ1438" s="5"/>
      <c r="CA1438" s="4"/>
      <c r="CB1438" s="6"/>
      <c r="CC1438" s="4"/>
      <c r="CD1438" s="6"/>
      <c r="CE1438" s="5"/>
      <c r="CF1438" s="5"/>
      <c r="CG1438" s="4"/>
      <c r="CH1438" s="6"/>
      <c r="CI1438" s="4"/>
      <c r="CJ1438" s="6"/>
      <c r="CK1438" s="5"/>
      <c r="CL1438" s="5"/>
      <c r="CM1438" s="4"/>
      <c r="CN1438" s="6"/>
      <c r="CO1438" s="4"/>
      <c r="CP1438" s="6"/>
      <c r="CQ1438" s="5"/>
      <c r="CR1438" s="5"/>
      <c r="CS1438" s="4"/>
      <c r="CT1438" s="6"/>
      <c r="CU1438" s="4"/>
      <c r="CV1438" s="6"/>
      <c r="CW1438" s="5"/>
      <c r="CX1438" s="5"/>
      <c r="CY1438" s="4"/>
      <c r="CZ1438" s="6"/>
      <c r="DA1438" s="4"/>
      <c r="DB1438" s="6"/>
      <c r="DC1438" s="5"/>
      <c r="DD1438" s="5"/>
      <c r="DE1438" s="4"/>
      <c r="DF1438" s="6"/>
      <c r="DG1438" s="4"/>
      <c r="DH1438" s="6"/>
      <c r="DI1438" s="5"/>
      <c r="DJ1438" s="5"/>
      <c r="DK1438" s="4"/>
      <c r="DL1438" s="6"/>
      <c r="DM1438" s="4"/>
      <c r="DN1438" s="6"/>
      <c r="DO1438" s="5"/>
      <c r="DP1438" s="5"/>
      <c r="DQ1438" s="4"/>
      <c r="DR1438" s="6"/>
      <c r="DS1438" s="4"/>
      <c r="DT1438" s="6"/>
      <c r="DU1438" s="5"/>
      <c r="DV1438" s="5"/>
      <c r="DW1438" s="4"/>
      <c r="DX1438" s="6"/>
      <c r="DY1438" s="4"/>
      <c r="DZ1438" s="6"/>
      <c r="EA1438" s="5"/>
      <c r="EB1438" s="5"/>
      <c r="EC1438" s="4"/>
      <c r="ED1438" s="6"/>
      <c r="EE1438" s="4"/>
      <c r="EF1438" s="6"/>
      <c r="EG1438" s="5"/>
      <c r="EH1438" s="5"/>
      <c r="EI1438" s="4"/>
      <c r="EJ1438" s="6"/>
      <c r="EK1438" s="4"/>
      <c r="EL1438" s="6"/>
      <c r="EM1438" s="5"/>
      <c r="EN1438" s="5"/>
      <c r="EO1438" s="4"/>
      <c r="EP1438" s="6"/>
      <c r="EQ1438" s="4"/>
      <c r="ER1438" s="6"/>
      <c r="ES1438" s="5"/>
      <c r="ET1438" s="5"/>
      <c r="EU1438" s="4"/>
      <c r="EV1438" s="6"/>
      <c r="EW1438" s="4"/>
      <c r="EX1438" s="6"/>
      <c r="EY1438" s="5"/>
      <c r="EZ1438" s="5"/>
      <c r="FA1438" s="4"/>
      <c r="FB1438" s="6"/>
      <c r="FC1438" s="4"/>
      <c r="FD1438" s="6"/>
      <c r="FE1438" s="5"/>
      <c r="FF1438" s="5"/>
      <c r="FG1438" s="4"/>
      <c r="FH1438" s="6"/>
      <c r="FI1438" s="4"/>
      <c r="FJ1438" s="6"/>
      <c r="FK1438" s="5"/>
      <c r="FL1438" s="5"/>
      <c r="FM1438" s="4"/>
      <c r="FN1438" s="6"/>
      <c r="FO1438" s="4"/>
      <c r="FP1438" s="6"/>
      <c r="FQ1438" s="5"/>
      <c r="FR1438" s="5"/>
      <c r="FS1438" s="4"/>
      <c r="FT1438" s="6"/>
      <c r="FU1438" s="4"/>
      <c r="FV1438" s="6"/>
      <c r="FW1438" s="5"/>
      <c r="FX1438" s="5"/>
      <c r="FY1438" s="4"/>
      <c r="FZ1438" s="6"/>
      <c r="GA1438" s="4"/>
      <c r="GB1438" s="6"/>
      <c r="GC1438" s="5"/>
      <c r="GD1438" s="5"/>
      <c r="GE1438" s="4"/>
      <c r="GF1438" s="6"/>
      <c r="GG1438" s="4"/>
      <c r="GH1438" s="6"/>
      <c r="GI1438" s="5"/>
      <c r="GJ1438" s="5"/>
      <c r="GK1438" s="4"/>
      <c r="GL1438" s="6"/>
      <c r="GM1438" s="4"/>
      <c r="GN1438" s="6"/>
      <c r="GO1438" s="5"/>
      <c r="GP1438" s="5"/>
      <c r="GQ1438" s="4"/>
      <c r="GR1438" s="6"/>
      <c r="GS1438" s="4"/>
      <c r="GT1438" s="6"/>
      <c r="GU1438" s="5"/>
      <c r="GV1438" s="5"/>
      <c r="GW1438" s="4"/>
      <c r="GX1438" s="6"/>
      <c r="GY1438" s="4"/>
      <c r="GZ1438" s="6"/>
      <c r="HA1438" s="5"/>
      <c r="HB1438" s="5"/>
      <c r="HC1438" s="4"/>
      <c r="HD1438" s="6"/>
      <c r="HE1438" s="4"/>
      <c r="HF1438" s="6"/>
      <c r="HG1438" s="5"/>
      <c r="HH1438" s="5"/>
      <c r="HI1438" s="4"/>
      <c r="HJ1438" s="6"/>
      <c r="HK1438" s="4"/>
      <c r="HL1438" s="6"/>
      <c r="HM1438" s="5"/>
      <c r="HN1438" s="5"/>
      <c r="HO1438" s="4"/>
      <c r="HP1438" s="6"/>
      <c r="HQ1438" s="4"/>
      <c r="HR1438" s="6"/>
      <c r="HS1438" s="5"/>
      <c r="HT1438" s="5"/>
      <c r="HU1438" s="4"/>
      <c r="HV1438" s="6"/>
      <c r="HW1438" s="4"/>
      <c r="HX1438" s="6"/>
      <c r="HY1438" s="5"/>
      <c r="HZ1438" s="5"/>
      <c r="IA1438" s="4"/>
      <c r="IB1438" s="6"/>
      <c r="IC1438" s="4"/>
      <c r="ID1438" s="6"/>
      <c r="IE1438" s="5"/>
      <c r="IF1438" s="5"/>
      <c r="IG1438" s="4"/>
      <c r="IH1438" s="6"/>
      <c r="II1438" s="4"/>
      <c r="IJ1438" s="6"/>
      <c r="IK1438" s="5"/>
      <c r="IL1438" s="5"/>
      <c r="IM1438" s="4"/>
      <c r="IN1438" s="6"/>
      <c r="IO1438" s="4"/>
      <c r="IP1438" s="6"/>
      <c r="IQ1438" s="5"/>
      <c r="IR1438" s="5"/>
      <c r="IS1438" s="4"/>
      <c r="IT1438" s="6"/>
      <c r="IU1438" s="4"/>
      <c r="IV1438" s="6"/>
      <c r="IW1438" s="5"/>
      <c r="IX1438" s="5"/>
      <c r="IY1438" s="4"/>
      <c r="IZ1438" s="6"/>
      <c r="JA1438" s="4"/>
      <c r="JB1438" s="6"/>
      <c r="JC1438" s="5"/>
      <c r="JD1438" s="5"/>
      <c r="JE1438" s="4"/>
      <c r="JF1438" s="6"/>
      <c r="JG1438" s="4"/>
      <c r="JH1438" s="6"/>
      <c r="JI1438" s="5"/>
      <c r="JJ1438" s="5"/>
      <c r="JK1438" s="4"/>
      <c r="JL1438" s="6"/>
      <c r="JM1438" s="4"/>
      <c r="JN1438" s="6"/>
      <c r="JO1438" s="5"/>
      <c r="JP1438" s="5"/>
      <c r="JQ1438" s="4"/>
      <c r="JR1438" s="6"/>
      <c r="JS1438" s="4"/>
      <c r="JT1438" s="6"/>
      <c r="JU1438" s="5"/>
      <c r="JV1438" s="5"/>
      <c r="JW1438" s="4"/>
      <c r="JX1438" s="6"/>
      <c r="JY1438" s="4"/>
      <c r="JZ1438" s="6"/>
      <c r="KA1438" s="5"/>
      <c r="KB1438" s="5"/>
      <c r="KC1438" s="4"/>
      <c r="KD1438" s="6"/>
      <c r="KE1438" s="4"/>
      <c r="KF1438" s="6"/>
      <c r="KG1438" s="5"/>
      <c r="KH1438" s="5"/>
      <c r="KI1438" s="4"/>
      <c r="KJ1438" s="6"/>
      <c r="KK1438" s="4"/>
      <c r="KL1438" s="6"/>
      <c r="KM1438" s="5"/>
      <c r="KN1438" s="5"/>
    </row>
    <row r="1439">
      <c r="A1439" s="3" t="s">
        <v>85</v>
      </c>
      <c r="B1439" s="3" t="s">
        <v>712</v>
      </c>
      <c r="C1439" s="3" t="s">
        <v>87</v>
      </c>
      <c r="D1439" s="3" t="s">
        <v>712</v>
      </c>
      <c r="E1439" s="3" t="s">
        <v>821</v>
      </c>
      <c r="F1439" s="3" t="s">
        <v>104</v>
      </c>
      <c r="G1439" s="3" t="s">
        <v>104</v>
      </c>
      <c r="H1439" s="3" t="s">
        <v>104</v>
      </c>
      <c r="I1439" s="3" t="s">
        <v>1552</v>
      </c>
      <c r="J1439" s="3" t="s">
        <v>104</v>
      </c>
      <c r="K1439" s="4"/>
      <c r="L1439" s="4">
        <f>=ROUNDDOWN({0},0)</f>
      </c>
      <c r="M1439" s="4"/>
      <c r="N1439" s="5"/>
      <c r="O1439" s="4"/>
      <c r="P1439" s="4">
        <f>=ROUNDDOWN({0},0)</f>
      </c>
      <c r="Q1439" s="4"/>
      <c r="R1439" s="5"/>
      <c r="S1439" s="4"/>
      <c r="T1439" s="6"/>
      <c r="U1439" s="4"/>
      <c r="V1439" s="6"/>
      <c r="W1439" s="5"/>
      <c r="X1439" s="5"/>
      <c r="Y1439" s="4"/>
      <c r="Z1439" s="6"/>
      <c r="AA1439" s="4"/>
      <c r="AB1439" s="6"/>
      <c r="AC1439" s="5"/>
      <c r="AD1439" s="5"/>
      <c r="AE1439" s="4"/>
      <c r="AF1439" s="6"/>
      <c r="AG1439" s="4"/>
      <c r="AH1439" s="6"/>
      <c r="AI1439" s="5"/>
      <c r="AJ1439" s="5"/>
      <c r="AK1439" s="4"/>
      <c r="AL1439" s="6"/>
      <c r="AM1439" s="4"/>
      <c r="AN1439" s="6"/>
      <c r="AO1439" s="5"/>
      <c r="AP1439" s="5"/>
      <c r="AQ1439" s="4"/>
      <c r="AR1439" s="6"/>
      <c r="AS1439" s="4"/>
      <c r="AT1439" s="6"/>
      <c r="AU1439" s="5"/>
      <c r="AV1439" s="5"/>
      <c r="AW1439" s="4"/>
      <c r="AX1439" s="6"/>
      <c r="AY1439" s="4"/>
      <c r="AZ1439" s="6"/>
      <c r="BA1439" s="5"/>
      <c r="BB1439" s="5"/>
      <c r="BC1439" s="4"/>
      <c r="BD1439" s="6"/>
      <c r="BE1439" s="4"/>
      <c r="BF1439" s="6"/>
      <c r="BG1439" s="5"/>
      <c r="BH1439" s="5"/>
      <c r="BI1439" s="4"/>
      <c r="BJ1439" s="6"/>
      <c r="BK1439" s="4"/>
      <c r="BL1439" s="6"/>
      <c r="BM1439" s="5"/>
      <c r="BN1439" s="5"/>
      <c r="BO1439" s="4"/>
      <c r="BP1439" s="6"/>
      <c r="BQ1439" s="4"/>
      <c r="BR1439" s="6"/>
      <c r="BS1439" s="5"/>
      <c r="BT1439" s="5"/>
      <c r="BU1439" s="4"/>
      <c r="BV1439" s="6"/>
      <c r="BW1439" s="4"/>
      <c r="BX1439" s="6"/>
      <c r="BY1439" s="5"/>
      <c r="BZ1439" s="5"/>
      <c r="CA1439" s="4"/>
      <c r="CB1439" s="6"/>
      <c r="CC1439" s="4"/>
      <c r="CD1439" s="6"/>
      <c r="CE1439" s="5"/>
      <c r="CF1439" s="5"/>
      <c r="CG1439" s="4"/>
      <c r="CH1439" s="6"/>
      <c r="CI1439" s="4"/>
      <c r="CJ1439" s="6"/>
      <c r="CK1439" s="5"/>
      <c r="CL1439" s="5"/>
      <c r="CM1439" s="4"/>
      <c r="CN1439" s="6"/>
      <c r="CO1439" s="4"/>
      <c r="CP1439" s="6"/>
      <c r="CQ1439" s="5"/>
      <c r="CR1439" s="5"/>
      <c r="CS1439" s="4"/>
      <c r="CT1439" s="6"/>
      <c r="CU1439" s="4"/>
      <c r="CV1439" s="6"/>
      <c r="CW1439" s="5"/>
      <c r="CX1439" s="5"/>
      <c r="CY1439" s="4"/>
      <c r="CZ1439" s="6"/>
      <c r="DA1439" s="4"/>
      <c r="DB1439" s="6"/>
      <c r="DC1439" s="5"/>
      <c r="DD1439" s="5"/>
      <c r="DE1439" s="4"/>
      <c r="DF1439" s="6"/>
      <c r="DG1439" s="4"/>
      <c r="DH1439" s="6"/>
      <c r="DI1439" s="5"/>
      <c r="DJ1439" s="5"/>
      <c r="DK1439" s="4"/>
      <c r="DL1439" s="6"/>
      <c r="DM1439" s="4"/>
      <c r="DN1439" s="6"/>
      <c r="DO1439" s="5"/>
      <c r="DP1439" s="5"/>
      <c r="DQ1439" s="4"/>
      <c r="DR1439" s="6"/>
      <c r="DS1439" s="4"/>
      <c r="DT1439" s="6"/>
      <c r="DU1439" s="5"/>
      <c r="DV1439" s="5"/>
      <c r="DW1439" s="4"/>
      <c r="DX1439" s="6"/>
      <c r="DY1439" s="4"/>
      <c r="DZ1439" s="6"/>
      <c r="EA1439" s="5"/>
      <c r="EB1439" s="5"/>
      <c r="EC1439" s="4"/>
      <c r="ED1439" s="6"/>
      <c r="EE1439" s="4"/>
      <c r="EF1439" s="6"/>
      <c r="EG1439" s="5"/>
      <c r="EH1439" s="5"/>
      <c r="EI1439" s="4"/>
      <c r="EJ1439" s="6"/>
      <c r="EK1439" s="4"/>
      <c r="EL1439" s="6"/>
      <c r="EM1439" s="5"/>
      <c r="EN1439" s="5"/>
      <c r="EO1439" s="4"/>
      <c r="EP1439" s="6"/>
      <c r="EQ1439" s="4"/>
      <c r="ER1439" s="6"/>
      <c r="ES1439" s="5"/>
      <c r="ET1439" s="5"/>
      <c r="EU1439" s="4"/>
      <c r="EV1439" s="6"/>
      <c r="EW1439" s="4"/>
      <c r="EX1439" s="6"/>
      <c r="EY1439" s="5"/>
      <c r="EZ1439" s="5"/>
      <c r="FA1439" s="4"/>
      <c r="FB1439" s="6"/>
      <c r="FC1439" s="4"/>
      <c r="FD1439" s="6"/>
      <c r="FE1439" s="5"/>
      <c r="FF1439" s="5"/>
      <c r="FG1439" s="4"/>
      <c r="FH1439" s="6"/>
      <c r="FI1439" s="4"/>
      <c r="FJ1439" s="6"/>
      <c r="FK1439" s="5"/>
      <c r="FL1439" s="5"/>
      <c r="FM1439" s="4"/>
      <c r="FN1439" s="6"/>
      <c r="FO1439" s="4"/>
      <c r="FP1439" s="6"/>
      <c r="FQ1439" s="5"/>
      <c r="FR1439" s="5"/>
      <c r="FS1439" s="4"/>
      <c r="FT1439" s="6"/>
      <c r="FU1439" s="4"/>
      <c r="FV1439" s="6"/>
      <c r="FW1439" s="5"/>
      <c r="FX1439" s="5"/>
      <c r="FY1439" s="4"/>
      <c r="FZ1439" s="6"/>
      <c r="GA1439" s="4"/>
      <c r="GB1439" s="6"/>
      <c r="GC1439" s="5"/>
      <c r="GD1439" s="5"/>
      <c r="GE1439" s="4"/>
      <c r="GF1439" s="6"/>
      <c r="GG1439" s="4"/>
      <c r="GH1439" s="6"/>
      <c r="GI1439" s="5"/>
      <c r="GJ1439" s="5"/>
      <c r="GK1439" s="4"/>
      <c r="GL1439" s="6"/>
      <c r="GM1439" s="4"/>
      <c r="GN1439" s="6"/>
      <c r="GO1439" s="5"/>
      <c r="GP1439" s="5"/>
      <c r="GQ1439" s="4"/>
      <c r="GR1439" s="6"/>
      <c r="GS1439" s="4"/>
      <c r="GT1439" s="6"/>
      <c r="GU1439" s="5"/>
      <c r="GV1439" s="5"/>
      <c r="GW1439" s="4"/>
      <c r="GX1439" s="6"/>
      <c r="GY1439" s="4"/>
      <c r="GZ1439" s="6"/>
      <c r="HA1439" s="5"/>
      <c r="HB1439" s="5"/>
      <c r="HC1439" s="4"/>
      <c r="HD1439" s="6"/>
      <c r="HE1439" s="4"/>
      <c r="HF1439" s="6"/>
      <c r="HG1439" s="5"/>
      <c r="HH1439" s="5"/>
      <c r="HI1439" s="4"/>
      <c r="HJ1439" s="6"/>
      <c r="HK1439" s="4"/>
      <c r="HL1439" s="6"/>
      <c r="HM1439" s="5"/>
      <c r="HN1439" s="5"/>
      <c r="HO1439" s="4"/>
      <c r="HP1439" s="6"/>
      <c r="HQ1439" s="4"/>
      <c r="HR1439" s="6"/>
      <c r="HS1439" s="5"/>
      <c r="HT1439" s="5"/>
      <c r="HU1439" s="4"/>
      <c r="HV1439" s="6"/>
      <c r="HW1439" s="4"/>
      <c r="HX1439" s="6"/>
      <c r="HY1439" s="5"/>
      <c r="HZ1439" s="5"/>
      <c r="IA1439" s="4"/>
      <c r="IB1439" s="6"/>
      <c r="IC1439" s="4"/>
      <c r="ID1439" s="6"/>
      <c r="IE1439" s="5"/>
      <c r="IF1439" s="5"/>
      <c r="IG1439" s="4"/>
      <c r="IH1439" s="6"/>
      <c r="II1439" s="4"/>
      <c r="IJ1439" s="6"/>
      <c r="IK1439" s="5"/>
      <c r="IL1439" s="5"/>
      <c r="IM1439" s="4"/>
      <c r="IN1439" s="6"/>
      <c r="IO1439" s="4"/>
      <c r="IP1439" s="6"/>
      <c r="IQ1439" s="5"/>
      <c r="IR1439" s="5"/>
      <c r="IS1439" s="4"/>
      <c r="IT1439" s="6"/>
      <c r="IU1439" s="4"/>
      <c r="IV1439" s="6"/>
      <c r="IW1439" s="5"/>
      <c r="IX1439" s="5"/>
      <c r="IY1439" s="4"/>
      <c r="IZ1439" s="6"/>
      <c r="JA1439" s="4"/>
      <c r="JB1439" s="6"/>
      <c r="JC1439" s="5"/>
      <c r="JD1439" s="5"/>
      <c r="JE1439" s="4"/>
      <c r="JF1439" s="6"/>
      <c r="JG1439" s="4"/>
      <c r="JH1439" s="6"/>
      <c r="JI1439" s="5"/>
      <c r="JJ1439" s="5"/>
      <c r="JK1439" s="4"/>
      <c r="JL1439" s="6"/>
      <c r="JM1439" s="4"/>
      <c r="JN1439" s="6"/>
      <c r="JO1439" s="5"/>
      <c r="JP1439" s="5"/>
      <c r="JQ1439" s="4"/>
      <c r="JR1439" s="6"/>
      <c r="JS1439" s="4"/>
      <c r="JT1439" s="6"/>
      <c r="JU1439" s="5"/>
      <c r="JV1439" s="5"/>
      <c r="JW1439" s="4"/>
      <c r="JX1439" s="6"/>
      <c r="JY1439" s="4"/>
      <c r="JZ1439" s="6"/>
      <c r="KA1439" s="5"/>
      <c r="KB1439" s="5"/>
      <c r="KC1439" s="4"/>
      <c r="KD1439" s="6"/>
      <c r="KE1439" s="4"/>
      <c r="KF1439" s="6"/>
      <c r="KG1439" s="5"/>
      <c r="KH1439" s="5"/>
      <c r="KI1439" s="4"/>
      <c r="KJ1439" s="6"/>
      <c r="KK1439" s="4"/>
      <c r="KL1439" s="6"/>
      <c r="KM1439" s="5"/>
      <c r="KN1439" s="5"/>
    </row>
    <row r="1440">
      <c r="A1440" s="3" t="s">
        <v>85</v>
      </c>
      <c r="B1440" s="3" t="s">
        <v>712</v>
      </c>
      <c r="C1440" s="3" t="s">
        <v>87</v>
      </c>
      <c r="D1440" s="3" t="s">
        <v>712</v>
      </c>
      <c r="E1440" s="3" t="s">
        <v>109</v>
      </c>
      <c r="F1440" s="3" t="s">
        <v>104</v>
      </c>
      <c r="G1440" s="3" t="s">
        <v>104</v>
      </c>
      <c r="H1440" s="3" t="s">
        <v>104</v>
      </c>
      <c r="I1440" s="3" t="s">
        <v>1345</v>
      </c>
      <c r="J1440" s="3" t="s">
        <v>104</v>
      </c>
      <c r="K1440" s="4"/>
      <c r="L1440" s="4">
        <f>=ROUNDDOWN({0},0)</f>
      </c>
      <c r="M1440" s="4"/>
      <c r="N1440" s="5"/>
      <c r="O1440" s="4"/>
      <c r="P1440" s="4">
        <f>=ROUNDDOWN({0},0)</f>
      </c>
      <c r="Q1440" s="4"/>
      <c r="R1440" s="5"/>
      <c r="S1440" s="4"/>
      <c r="T1440" s="6"/>
      <c r="U1440" s="4"/>
      <c r="V1440" s="6"/>
      <c r="W1440" s="5"/>
      <c r="X1440" s="5"/>
      <c r="Y1440" s="4"/>
      <c r="Z1440" s="6"/>
      <c r="AA1440" s="4"/>
      <c r="AB1440" s="6"/>
      <c r="AC1440" s="5"/>
      <c r="AD1440" s="5"/>
      <c r="AE1440" s="4"/>
      <c r="AF1440" s="6"/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  <c r="AW1440" s="4"/>
      <c r="AX1440" s="6"/>
      <c r="AY1440" s="4"/>
      <c r="AZ1440" s="6"/>
      <c r="BA1440" s="5"/>
      <c r="BB1440" s="5"/>
      <c r="BC1440" s="4"/>
      <c r="BD1440" s="6"/>
      <c r="BE1440" s="4"/>
      <c r="BF1440" s="6"/>
      <c r="BG1440" s="5"/>
      <c r="BH1440" s="5"/>
      <c r="BI1440" s="4"/>
      <c r="BJ1440" s="6"/>
      <c r="BK1440" s="4"/>
      <c r="BL1440" s="6"/>
      <c r="BM1440" s="5"/>
      <c r="BN1440" s="5"/>
      <c r="BO1440" s="4"/>
      <c r="BP1440" s="6"/>
      <c r="BQ1440" s="4"/>
      <c r="BR1440" s="6"/>
      <c r="BS1440" s="5"/>
      <c r="BT1440" s="5"/>
      <c r="BU1440" s="4"/>
      <c r="BV1440" s="6"/>
      <c r="BW1440" s="4"/>
      <c r="BX1440" s="6"/>
      <c r="BY1440" s="5"/>
      <c r="BZ1440" s="5"/>
      <c r="CA1440" s="4"/>
      <c r="CB1440" s="6"/>
      <c r="CC1440" s="4"/>
      <c r="CD1440" s="6"/>
      <c r="CE1440" s="5"/>
      <c r="CF1440" s="5"/>
      <c r="CG1440" s="4"/>
      <c r="CH1440" s="6"/>
      <c r="CI1440" s="4"/>
      <c r="CJ1440" s="6"/>
      <c r="CK1440" s="5"/>
      <c r="CL1440" s="5"/>
      <c r="CM1440" s="4"/>
      <c r="CN1440" s="6"/>
      <c r="CO1440" s="4"/>
      <c r="CP1440" s="6"/>
      <c r="CQ1440" s="5"/>
      <c r="CR1440" s="5"/>
      <c r="CS1440" s="4"/>
      <c r="CT1440" s="6"/>
      <c r="CU1440" s="4"/>
      <c r="CV1440" s="6"/>
      <c r="CW1440" s="5"/>
      <c r="CX1440" s="5"/>
      <c r="CY1440" s="4"/>
      <c r="CZ1440" s="6"/>
      <c r="DA1440" s="4"/>
      <c r="DB1440" s="6"/>
      <c r="DC1440" s="5"/>
      <c r="DD1440" s="5"/>
      <c r="DE1440" s="4"/>
      <c r="DF1440" s="6"/>
      <c r="DG1440" s="4"/>
      <c r="DH1440" s="6"/>
      <c r="DI1440" s="5"/>
      <c r="DJ1440" s="5"/>
      <c r="DK1440" s="4"/>
      <c r="DL1440" s="6"/>
      <c r="DM1440" s="4"/>
      <c r="DN1440" s="6"/>
      <c r="DO1440" s="5"/>
      <c r="DP1440" s="5"/>
      <c r="DQ1440" s="4"/>
      <c r="DR1440" s="6"/>
      <c r="DS1440" s="4"/>
      <c r="DT1440" s="6"/>
      <c r="DU1440" s="5"/>
      <c r="DV1440" s="5"/>
      <c r="DW1440" s="4"/>
      <c r="DX1440" s="6"/>
      <c r="DY1440" s="4"/>
      <c r="DZ1440" s="6"/>
      <c r="EA1440" s="5"/>
      <c r="EB1440" s="5"/>
      <c r="EC1440" s="4"/>
      <c r="ED1440" s="6"/>
      <c r="EE1440" s="4"/>
      <c r="EF1440" s="6"/>
      <c r="EG1440" s="5"/>
      <c r="EH1440" s="5"/>
      <c r="EI1440" s="4"/>
      <c r="EJ1440" s="6"/>
      <c r="EK1440" s="4"/>
      <c r="EL1440" s="6"/>
      <c r="EM1440" s="5"/>
      <c r="EN1440" s="5"/>
      <c r="EO1440" s="4"/>
      <c r="EP1440" s="6"/>
      <c r="EQ1440" s="4"/>
      <c r="ER1440" s="6"/>
      <c r="ES1440" s="5"/>
      <c r="ET1440" s="5"/>
      <c r="EU1440" s="4"/>
      <c r="EV1440" s="6"/>
      <c r="EW1440" s="4"/>
      <c r="EX1440" s="6"/>
      <c r="EY1440" s="5"/>
      <c r="EZ1440" s="5"/>
      <c r="FA1440" s="4"/>
      <c r="FB1440" s="6"/>
      <c r="FC1440" s="4"/>
      <c r="FD1440" s="6"/>
      <c r="FE1440" s="5"/>
      <c r="FF1440" s="5"/>
      <c r="FG1440" s="4"/>
      <c r="FH1440" s="6"/>
      <c r="FI1440" s="4"/>
      <c r="FJ1440" s="6"/>
      <c r="FK1440" s="5"/>
      <c r="FL1440" s="5"/>
      <c r="FM1440" s="4"/>
      <c r="FN1440" s="6"/>
      <c r="FO1440" s="4"/>
      <c r="FP1440" s="6"/>
      <c r="FQ1440" s="5"/>
      <c r="FR1440" s="5"/>
      <c r="FS1440" s="4"/>
      <c r="FT1440" s="6"/>
      <c r="FU1440" s="4"/>
      <c r="FV1440" s="6"/>
      <c r="FW1440" s="5"/>
      <c r="FX1440" s="5"/>
      <c r="FY1440" s="4"/>
      <c r="FZ1440" s="6"/>
      <c r="GA1440" s="4"/>
      <c r="GB1440" s="6"/>
      <c r="GC1440" s="5"/>
      <c r="GD1440" s="5"/>
      <c r="GE1440" s="4"/>
      <c r="GF1440" s="6"/>
      <c r="GG1440" s="4"/>
      <c r="GH1440" s="6"/>
      <c r="GI1440" s="5"/>
      <c r="GJ1440" s="5"/>
      <c r="GK1440" s="4"/>
      <c r="GL1440" s="6"/>
      <c r="GM1440" s="4"/>
      <c r="GN1440" s="6"/>
      <c r="GO1440" s="5"/>
      <c r="GP1440" s="5"/>
      <c r="GQ1440" s="4"/>
      <c r="GR1440" s="6"/>
      <c r="GS1440" s="4"/>
      <c r="GT1440" s="6"/>
      <c r="GU1440" s="5"/>
      <c r="GV1440" s="5"/>
      <c r="GW1440" s="4"/>
      <c r="GX1440" s="6"/>
      <c r="GY1440" s="4"/>
      <c r="GZ1440" s="6"/>
      <c r="HA1440" s="5"/>
      <c r="HB1440" s="5"/>
      <c r="HC1440" s="4"/>
      <c r="HD1440" s="6"/>
      <c r="HE1440" s="4"/>
      <c r="HF1440" s="6"/>
      <c r="HG1440" s="5"/>
      <c r="HH1440" s="5"/>
      <c r="HI1440" s="4"/>
      <c r="HJ1440" s="6"/>
      <c r="HK1440" s="4"/>
      <c r="HL1440" s="6"/>
      <c r="HM1440" s="5"/>
      <c r="HN1440" s="5"/>
      <c r="HO1440" s="4"/>
      <c r="HP1440" s="6"/>
      <c r="HQ1440" s="4"/>
      <c r="HR1440" s="6"/>
      <c r="HS1440" s="5"/>
      <c r="HT1440" s="5"/>
      <c r="HU1440" s="4"/>
      <c r="HV1440" s="6"/>
      <c r="HW1440" s="4"/>
      <c r="HX1440" s="6"/>
      <c r="HY1440" s="5"/>
      <c r="HZ1440" s="5"/>
      <c r="IA1440" s="4"/>
      <c r="IB1440" s="6"/>
      <c r="IC1440" s="4"/>
      <c r="ID1440" s="6"/>
      <c r="IE1440" s="5"/>
      <c r="IF1440" s="5"/>
      <c r="IG1440" s="4"/>
      <c r="IH1440" s="6"/>
      <c r="II1440" s="4"/>
      <c r="IJ1440" s="6"/>
      <c r="IK1440" s="5"/>
      <c r="IL1440" s="5"/>
      <c r="IM1440" s="4"/>
      <c r="IN1440" s="6"/>
      <c r="IO1440" s="4"/>
      <c r="IP1440" s="6"/>
      <c r="IQ1440" s="5"/>
      <c r="IR1440" s="5"/>
      <c r="IS1440" s="4"/>
      <c r="IT1440" s="6"/>
      <c r="IU1440" s="4"/>
      <c r="IV1440" s="6"/>
      <c r="IW1440" s="5"/>
      <c r="IX1440" s="5"/>
      <c r="IY1440" s="4"/>
      <c r="IZ1440" s="6"/>
      <c r="JA1440" s="4"/>
      <c r="JB1440" s="6"/>
      <c r="JC1440" s="5"/>
      <c r="JD1440" s="5"/>
      <c r="JE1440" s="4"/>
      <c r="JF1440" s="6"/>
      <c r="JG1440" s="4"/>
      <c r="JH1440" s="6"/>
      <c r="JI1440" s="5"/>
      <c r="JJ1440" s="5"/>
      <c r="JK1440" s="4"/>
      <c r="JL1440" s="6"/>
      <c r="JM1440" s="4"/>
      <c r="JN1440" s="6"/>
      <c r="JO1440" s="5"/>
      <c r="JP1440" s="5"/>
      <c r="JQ1440" s="4"/>
      <c r="JR1440" s="6"/>
      <c r="JS1440" s="4"/>
      <c r="JT1440" s="6"/>
      <c r="JU1440" s="5"/>
      <c r="JV1440" s="5"/>
      <c r="JW1440" s="4"/>
      <c r="JX1440" s="6"/>
      <c r="JY1440" s="4"/>
      <c r="JZ1440" s="6"/>
      <c r="KA1440" s="5"/>
      <c r="KB1440" s="5"/>
      <c r="KC1440" s="4"/>
      <c r="KD1440" s="6"/>
      <c r="KE1440" s="4"/>
      <c r="KF1440" s="6"/>
      <c r="KG1440" s="5"/>
      <c r="KH1440" s="5"/>
      <c r="KI1440" s="4"/>
      <c r="KJ1440" s="6"/>
      <c r="KK1440" s="4"/>
      <c r="KL1440" s="6"/>
      <c r="KM1440" s="5"/>
      <c r="KN1440" s="5"/>
    </row>
    <row r="1441">
      <c r="A1441" s="3" t="s">
        <v>85</v>
      </c>
      <c r="B1441" s="3" t="s">
        <v>712</v>
      </c>
      <c r="C1441" s="3" t="s">
        <v>87</v>
      </c>
      <c r="D1441" s="3" t="s">
        <v>712</v>
      </c>
      <c r="E1441" s="3" t="s">
        <v>1080</v>
      </c>
      <c r="F1441" s="3" t="s">
        <v>104</v>
      </c>
      <c r="G1441" s="3" t="s">
        <v>104</v>
      </c>
      <c r="H1441" s="3" t="s">
        <v>104</v>
      </c>
      <c r="I1441" s="3" t="s">
        <v>1345</v>
      </c>
      <c r="J1441" s="3" t="s">
        <v>104</v>
      </c>
      <c r="K1441" s="4"/>
      <c r="L1441" s="4">
        <f>=ROUNDDOWN({0},0)</f>
      </c>
      <c r="M1441" s="4"/>
      <c r="N1441" s="5"/>
      <c r="O1441" s="4"/>
      <c r="P1441" s="4">
        <f>=ROUNDDOWN({0},0)</f>
      </c>
      <c r="Q1441" s="4"/>
      <c r="R1441" s="5"/>
      <c r="S1441" s="4"/>
      <c r="T1441" s="6"/>
      <c r="U1441" s="4"/>
      <c r="V1441" s="6"/>
      <c r="W1441" s="5"/>
      <c r="X1441" s="5"/>
      <c r="Y1441" s="4"/>
      <c r="Z1441" s="6"/>
      <c r="AA1441" s="4"/>
      <c r="AB1441" s="6"/>
      <c r="AC1441" s="5"/>
      <c r="AD1441" s="5"/>
      <c r="AE1441" s="4"/>
      <c r="AF1441" s="6"/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  <c r="AW1441" s="4"/>
      <c r="AX1441" s="6"/>
      <c r="AY1441" s="4"/>
      <c r="AZ1441" s="6"/>
      <c r="BA1441" s="5"/>
      <c r="BB1441" s="5"/>
      <c r="BC1441" s="4"/>
      <c r="BD1441" s="6"/>
      <c r="BE1441" s="4"/>
      <c r="BF1441" s="6"/>
      <c r="BG1441" s="5"/>
      <c r="BH1441" s="5"/>
      <c r="BI1441" s="4"/>
      <c r="BJ1441" s="6"/>
      <c r="BK1441" s="4"/>
      <c r="BL1441" s="6"/>
      <c r="BM1441" s="5"/>
      <c r="BN1441" s="5"/>
      <c r="BO1441" s="4"/>
      <c r="BP1441" s="6"/>
      <c r="BQ1441" s="4"/>
      <c r="BR1441" s="6"/>
      <c r="BS1441" s="5"/>
      <c r="BT1441" s="5"/>
      <c r="BU1441" s="4"/>
      <c r="BV1441" s="6"/>
      <c r="BW1441" s="4"/>
      <c r="BX1441" s="6"/>
      <c r="BY1441" s="5"/>
      <c r="BZ1441" s="5"/>
      <c r="CA1441" s="4"/>
      <c r="CB1441" s="6"/>
      <c r="CC1441" s="4"/>
      <c r="CD1441" s="6"/>
      <c r="CE1441" s="5"/>
      <c r="CF1441" s="5"/>
      <c r="CG1441" s="4"/>
      <c r="CH1441" s="6"/>
      <c r="CI1441" s="4"/>
      <c r="CJ1441" s="6"/>
      <c r="CK1441" s="5"/>
      <c r="CL1441" s="5"/>
      <c r="CM1441" s="4"/>
      <c r="CN1441" s="6"/>
      <c r="CO1441" s="4"/>
      <c r="CP1441" s="6"/>
      <c r="CQ1441" s="5"/>
      <c r="CR1441" s="5"/>
      <c r="CS1441" s="4"/>
      <c r="CT1441" s="6"/>
      <c r="CU1441" s="4"/>
      <c r="CV1441" s="6"/>
      <c r="CW1441" s="5"/>
      <c r="CX1441" s="5"/>
      <c r="CY1441" s="4"/>
      <c r="CZ1441" s="6"/>
      <c r="DA1441" s="4"/>
      <c r="DB1441" s="6"/>
      <c r="DC1441" s="5"/>
      <c r="DD1441" s="5"/>
      <c r="DE1441" s="4"/>
      <c r="DF1441" s="6"/>
      <c r="DG1441" s="4"/>
      <c r="DH1441" s="6"/>
      <c r="DI1441" s="5"/>
      <c r="DJ1441" s="5"/>
      <c r="DK1441" s="4"/>
      <c r="DL1441" s="6"/>
      <c r="DM1441" s="4"/>
      <c r="DN1441" s="6"/>
      <c r="DO1441" s="5"/>
      <c r="DP1441" s="5"/>
      <c r="DQ1441" s="4"/>
      <c r="DR1441" s="6"/>
      <c r="DS1441" s="4"/>
      <c r="DT1441" s="6"/>
      <c r="DU1441" s="5"/>
      <c r="DV1441" s="5"/>
      <c r="DW1441" s="4"/>
      <c r="DX1441" s="6"/>
      <c r="DY1441" s="4"/>
      <c r="DZ1441" s="6"/>
      <c r="EA1441" s="5"/>
      <c r="EB1441" s="5"/>
      <c r="EC1441" s="4"/>
      <c r="ED1441" s="6"/>
      <c r="EE1441" s="4"/>
      <c r="EF1441" s="6"/>
      <c r="EG1441" s="5"/>
      <c r="EH1441" s="5"/>
      <c r="EI1441" s="4"/>
      <c r="EJ1441" s="6"/>
      <c r="EK1441" s="4"/>
      <c r="EL1441" s="6"/>
      <c r="EM1441" s="5"/>
      <c r="EN1441" s="5"/>
      <c r="EO1441" s="4"/>
      <c r="EP1441" s="6"/>
      <c r="EQ1441" s="4"/>
      <c r="ER1441" s="6"/>
      <c r="ES1441" s="5"/>
      <c r="ET1441" s="5"/>
      <c r="EU1441" s="4"/>
      <c r="EV1441" s="6"/>
      <c r="EW1441" s="4"/>
      <c r="EX1441" s="6"/>
      <c r="EY1441" s="5"/>
      <c r="EZ1441" s="5"/>
      <c r="FA1441" s="4"/>
      <c r="FB1441" s="6"/>
      <c r="FC1441" s="4"/>
      <c r="FD1441" s="6"/>
      <c r="FE1441" s="5"/>
      <c r="FF1441" s="5"/>
      <c r="FG1441" s="4"/>
      <c r="FH1441" s="6"/>
      <c r="FI1441" s="4"/>
      <c r="FJ1441" s="6"/>
      <c r="FK1441" s="5"/>
      <c r="FL1441" s="5"/>
      <c r="FM1441" s="4"/>
      <c r="FN1441" s="6"/>
      <c r="FO1441" s="4"/>
      <c r="FP1441" s="6"/>
      <c r="FQ1441" s="5"/>
      <c r="FR1441" s="5"/>
      <c r="FS1441" s="4"/>
      <c r="FT1441" s="6"/>
      <c r="FU1441" s="4"/>
      <c r="FV1441" s="6"/>
      <c r="FW1441" s="5"/>
      <c r="FX1441" s="5"/>
      <c r="FY1441" s="4"/>
      <c r="FZ1441" s="6"/>
      <c r="GA1441" s="4"/>
      <c r="GB1441" s="6"/>
      <c r="GC1441" s="5"/>
      <c r="GD1441" s="5"/>
      <c r="GE1441" s="4"/>
      <c r="GF1441" s="6"/>
      <c r="GG1441" s="4"/>
      <c r="GH1441" s="6"/>
      <c r="GI1441" s="5"/>
      <c r="GJ1441" s="5"/>
      <c r="GK1441" s="4"/>
      <c r="GL1441" s="6"/>
      <c r="GM1441" s="4"/>
      <c r="GN1441" s="6"/>
      <c r="GO1441" s="5"/>
      <c r="GP1441" s="5"/>
      <c r="GQ1441" s="4"/>
      <c r="GR1441" s="6"/>
      <c r="GS1441" s="4"/>
      <c r="GT1441" s="6"/>
      <c r="GU1441" s="5"/>
      <c r="GV1441" s="5"/>
      <c r="GW1441" s="4"/>
      <c r="GX1441" s="6"/>
      <c r="GY1441" s="4"/>
      <c r="GZ1441" s="6"/>
      <c r="HA1441" s="5"/>
      <c r="HB1441" s="5"/>
      <c r="HC1441" s="4"/>
      <c r="HD1441" s="6"/>
      <c r="HE1441" s="4"/>
      <c r="HF1441" s="6"/>
      <c r="HG1441" s="5"/>
      <c r="HH1441" s="5"/>
      <c r="HI1441" s="4"/>
      <c r="HJ1441" s="6"/>
      <c r="HK1441" s="4"/>
      <c r="HL1441" s="6"/>
      <c r="HM1441" s="5"/>
      <c r="HN1441" s="5"/>
      <c r="HO1441" s="4"/>
      <c r="HP1441" s="6"/>
      <c r="HQ1441" s="4"/>
      <c r="HR1441" s="6"/>
      <c r="HS1441" s="5"/>
      <c r="HT1441" s="5"/>
      <c r="HU1441" s="4"/>
      <c r="HV1441" s="6"/>
      <c r="HW1441" s="4"/>
      <c r="HX1441" s="6"/>
      <c r="HY1441" s="5"/>
      <c r="HZ1441" s="5"/>
      <c r="IA1441" s="4"/>
      <c r="IB1441" s="6"/>
      <c r="IC1441" s="4"/>
      <c r="ID1441" s="6"/>
      <c r="IE1441" s="5"/>
      <c r="IF1441" s="5"/>
      <c r="IG1441" s="4"/>
      <c r="IH1441" s="6"/>
      <c r="II1441" s="4"/>
      <c r="IJ1441" s="6"/>
      <c r="IK1441" s="5"/>
      <c r="IL1441" s="5"/>
      <c r="IM1441" s="4"/>
      <c r="IN1441" s="6"/>
      <c r="IO1441" s="4"/>
      <c r="IP1441" s="6"/>
      <c r="IQ1441" s="5"/>
      <c r="IR1441" s="5"/>
      <c r="IS1441" s="4"/>
      <c r="IT1441" s="6"/>
      <c r="IU1441" s="4"/>
      <c r="IV1441" s="6"/>
      <c r="IW1441" s="5"/>
      <c r="IX1441" s="5"/>
      <c r="IY1441" s="4"/>
      <c r="IZ1441" s="6"/>
      <c r="JA1441" s="4"/>
      <c r="JB1441" s="6"/>
      <c r="JC1441" s="5"/>
      <c r="JD1441" s="5"/>
      <c r="JE1441" s="4"/>
      <c r="JF1441" s="6"/>
      <c r="JG1441" s="4"/>
      <c r="JH1441" s="6"/>
      <c r="JI1441" s="5"/>
      <c r="JJ1441" s="5"/>
      <c r="JK1441" s="4"/>
      <c r="JL1441" s="6"/>
      <c r="JM1441" s="4"/>
      <c r="JN1441" s="6"/>
      <c r="JO1441" s="5"/>
      <c r="JP1441" s="5"/>
      <c r="JQ1441" s="4"/>
      <c r="JR1441" s="6"/>
      <c r="JS1441" s="4"/>
      <c r="JT1441" s="6"/>
      <c r="JU1441" s="5"/>
      <c r="JV1441" s="5"/>
      <c r="JW1441" s="4"/>
      <c r="JX1441" s="6"/>
      <c r="JY1441" s="4"/>
      <c r="JZ1441" s="6"/>
      <c r="KA1441" s="5"/>
      <c r="KB1441" s="5"/>
      <c r="KC1441" s="4"/>
      <c r="KD1441" s="6"/>
      <c r="KE1441" s="4"/>
      <c r="KF1441" s="6"/>
      <c r="KG1441" s="5"/>
      <c r="KH1441" s="5"/>
      <c r="KI1441" s="4"/>
      <c r="KJ1441" s="6"/>
      <c r="KK1441" s="4"/>
      <c r="KL1441" s="6"/>
      <c r="KM1441" s="5"/>
      <c r="KN1441" s="5"/>
    </row>
    <row r="1442">
      <c r="A1442" s="3" t="s">
        <v>85</v>
      </c>
      <c r="B1442" s="3" t="s">
        <v>712</v>
      </c>
      <c r="C1442" s="3" t="s">
        <v>87</v>
      </c>
      <c r="D1442" s="3" t="s">
        <v>712</v>
      </c>
      <c r="E1442" s="3" t="s">
        <v>1052</v>
      </c>
      <c r="F1442" s="3" t="s">
        <v>104</v>
      </c>
      <c r="G1442" s="3" t="s">
        <v>104</v>
      </c>
      <c r="H1442" s="3" t="s">
        <v>104</v>
      </c>
      <c r="I1442" s="3" t="s">
        <v>1553</v>
      </c>
      <c r="J1442" s="3" t="s">
        <v>104</v>
      </c>
      <c r="K1442" s="4"/>
      <c r="L1442" s="4">
        <f>=ROUNDDOWN({0},0)</f>
      </c>
      <c r="M1442" s="4"/>
      <c r="N1442" s="5"/>
      <c r="O1442" s="4"/>
      <c r="P1442" s="4">
        <f>=ROUNDDOWN({0},0)</f>
      </c>
      <c r="Q1442" s="4"/>
      <c r="R1442" s="5"/>
      <c r="S1442" s="4"/>
      <c r="T1442" s="6"/>
      <c r="U1442" s="4"/>
      <c r="V1442" s="6"/>
      <c r="W1442" s="5"/>
      <c r="X1442" s="5"/>
      <c r="Y1442" s="4"/>
      <c r="Z1442" s="6"/>
      <c r="AA1442" s="4"/>
      <c r="AB1442" s="6"/>
      <c r="AC1442" s="5"/>
      <c r="AD1442" s="5"/>
      <c r="AE1442" s="4"/>
      <c r="AF1442" s="6"/>
      <c r="AG1442" s="4"/>
      <c r="AH1442" s="6"/>
      <c r="AI1442" s="5"/>
      <c r="AJ1442" s="5"/>
      <c r="AK1442" s="4"/>
      <c r="AL1442" s="6"/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  <c r="AW1442" s="4"/>
      <c r="AX1442" s="6"/>
      <c r="AY1442" s="4"/>
      <c r="AZ1442" s="6"/>
      <c r="BA1442" s="5"/>
      <c r="BB1442" s="5"/>
      <c r="BC1442" s="4"/>
      <c r="BD1442" s="6"/>
      <c r="BE1442" s="4"/>
      <c r="BF1442" s="6"/>
      <c r="BG1442" s="5"/>
      <c r="BH1442" s="5"/>
      <c r="BI1442" s="4"/>
      <c r="BJ1442" s="6"/>
      <c r="BK1442" s="4"/>
      <c r="BL1442" s="6"/>
      <c r="BM1442" s="5"/>
      <c r="BN1442" s="5"/>
      <c r="BO1442" s="4"/>
      <c r="BP1442" s="6"/>
      <c r="BQ1442" s="4"/>
      <c r="BR1442" s="6"/>
      <c r="BS1442" s="5"/>
      <c r="BT1442" s="5"/>
      <c r="BU1442" s="4"/>
      <c r="BV1442" s="6"/>
      <c r="BW1442" s="4"/>
      <c r="BX1442" s="6"/>
      <c r="BY1442" s="5"/>
      <c r="BZ1442" s="5"/>
      <c r="CA1442" s="4"/>
      <c r="CB1442" s="6"/>
      <c r="CC1442" s="4"/>
      <c r="CD1442" s="6"/>
      <c r="CE1442" s="5"/>
      <c r="CF1442" s="5"/>
      <c r="CG1442" s="4"/>
      <c r="CH1442" s="6"/>
      <c r="CI1442" s="4"/>
      <c r="CJ1442" s="6"/>
      <c r="CK1442" s="5"/>
      <c r="CL1442" s="5"/>
      <c r="CM1442" s="4"/>
      <c r="CN1442" s="6"/>
      <c r="CO1442" s="4"/>
      <c r="CP1442" s="6"/>
      <c r="CQ1442" s="5"/>
      <c r="CR1442" s="5"/>
      <c r="CS1442" s="4"/>
      <c r="CT1442" s="6"/>
      <c r="CU1442" s="4"/>
      <c r="CV1442" s="6"/>
      <c r="CW1442" s="5"/>
      <c r="CX1442" s="5"/>
      <c r="CY1442" s="4"/>
      <c r="CZ1442" s="6"/>
      <c r="DA1442" s="4"/>
      <c r="DB1442" s="6"/>
      <c r="DC1442" s="5"/>
      <c r="DD1442" s="5"/>
      <c r="DE1442" s="4"/>
      <c r="DF1442" s="6"/>
      <c r="DG1442" s="4"/>
      <c r="DH1442" s="6"/>
      <c r="DI1442" s="5"/>
      <c r="DJ1442" s="5"/>
      <c r="DK1442" s="4"/>
      <c r="DL1442" s="6"/>
      <c r="DM1442" s="4"/>
      <c r="DN1442" s="6"/>
      <c r="DO1442" s="5"/>
      <c r="DP1442" s="5"/>
      <c r="DQ1442" s="4"/>
      <c r="DR1442" s="6"/>
      <c r="DS1442" s="4"/>
      <c r="DT1442" s="6"/>
      <c r="DU1442" s="5"/>
      <c r="DV1442" s="5"/>
      <c r="DW1442" s="4"/>
      <c r="DX1442" s="6"/>
      <c r="DY1442" s="4"/>
      <c r="DZ1442" s="6"/>
      <c r="EA1442" s="5"/>
      <c r="EB1442" s="5"/>
      <c r="EC1442" s="4"/>
      <c r="ED1442" s="6"/>
      <c r="EE1442" s="4"/>
      <c r="EF1442" s="6"/>
      <c r="EG1442" s="5"/>
      <c r="EH1442" s="5"/>
      <c r="EI1442" s="4"/>
      <c r="EJ1442" s="6"/>
      <c r="EK1442" s="4"/>
      <c r="EL1442" s="6"/>
      <c r="EM1442" s="5"/>
      <c r="EN1442" s="5"/>
      <c r="EO1442" s="4"/>
      <c r="EP1442" s="6"/>
      <c r="EQ1442" s="4"/>
      <c r="ER1442" s="6"/>
      <c r="ES1442" s="5"/>
      <c r="ET1442" s="5"/>
      <c r="EU1442" s="4"/>
      <c r="EV1442" s="6"/>
      <c r="EW1442" s="4"/>
      <c r="EX1442" s="6"/>
      <c r="EY1442" s="5"/>
      <c r="EZ1442" s="5"/>
      <c r="FA1442" s="4"/>
      <c r="FB1442" s="6"/>
      <c r="FC1442" s="4"/>
      <c r="FD1442" s="6"/>
      <c r="FE1442" s="5"/>
      <c r="FF1442" s="5"/>
      <c r="FG1442" s="4"/>
      <c r="FH1442" s="6"/>
      <c r="FI1442" s="4"/>
      <c r="FJ1442" s="6"/>
      <c r="FK1442" s="5"/>
      <c r="FL1442" s="5"/>
      <c r="FM1442" s="4"/>
      <c r="FN1442" s="6"/>
      <c r="FO1442" s="4"/>
      <c r="FP1442" s="6"/>
      <c r="FQ1442" s="5"/>
      <c r="FR1442" s="5"/>
      <c r="FS1442" s="4"/>
      <c r="FT1442" s="6"/>
      <c r="FU1442" s="4"/>
      <c r="FV1442" s="6"/>
      <c r="FW1442" s="5"/>
      <c r="FX1442" s="5"/>
      <c r="FY1442" s="4"/>
      <c r="FZ1442" s="6"/>
      <c r="GA1442" s="4"/>
      <c r="GB1442" s="6"/>
      <c r="GC1442" s="5"/>
      <c r="GD1442" s="5"/>
      <c r="GE1442" s="4"/>
      <c r="GF1442" s="6"/>
      <c r="GG1442" s="4"/>
      <c r="GH1442" s="6"/>
      <c r="GI1442" s="5"/>
      <c r="GJ1442" s="5"/>
      <c r="GK1442" s="4"/>
      <c r="GL1442" s="6"/>
      <c r="GM1442" s="4"/>
      <c r="GN1442" s="6"/>
      <c r="GO1442" s="5"/>
      <c r="GP1442" s="5"/>
      <c r="GQ1442" s="4"/>
      <c r="GR1442" s="6"/>
      <c r="GS1442" s="4"/>
      <c r="GT1442" s="6"/>
      <c r="GU1442" s="5"/>
      <c r="GV1442" s="5"/>
      <c r="GW1442" s="4"/>
      <c r="GX1442" s="6"/>
      <c r="GY1442" s="4"/>
      <c r="GZ1442" s="6"/>
      <c r="HA1442" s="5"/>
      <c r="HB1442" s="5"/>
      <c r="HC1442" s="4"/>
      <c r="HD1442" s="6"/>
      <c r="HE1442" s="4"/>
      <c r="HF1442" s="6"/>
      <c r="HG1442" s="5"/>
      <c r="HH1442" s="5"/>
      <c r="HI1442" s="4"/>
      <c r="HJ1442" s="6"/>
      <c r="HK1442" s="4"/>
      <c r="HL1442" s="6"/>
      <c r="HM1442" s="5"/>
      <c r="HN1442" s="5"/>
      <c r="HO1442" s="4"/>
      <c r="HP1442" s="6"/>
      <c r="HQ1442" s="4"/>
      <c r="HR1442" s="6"/>
      <c r="HS1442" s="5"/>
      <c r="HT1442" s="5"/>
      <c r="HU1442" s="4"/>
      <c r="HV1442" s="6"/>
      <c r="HW1442" s="4"/>
      <c r="HX1442" s="6"/>
      <c r="HY1442" s="5"/>
      <c r="HZ1442" s="5"/>
      <c r="IA1442" s="4"/>
      <c r="IB1442" s="6"/>
      <c r="IC1442" s="4"/>
      <c r="ID1442" s="6"/>
      <c r="IE1442" s="5"/>
      <c r="IF1442" s="5"/>
      <c r="IG1442" s="4"/>
      <c r="IH1442" s="6"/>
      <c r="II1442" s="4"/>
      <c r="IJ1442" s="6"/>
      <c r="IK1442" s="5"/>
      <c r="IL1442" s="5"/>
      <c r="IM1442" s="4"/>
      <c r="IN1442" s="6"/>
      <c r="IO1442" s="4"/>
      <c r="IP1442" s="6"/>
      <c r="IQ1442" s="5"/>
      <c r="IR1442" s="5"/>
      <c r="IS1442" s="4"/>
      <c r="IT1442" s="6"/>
      <c r="IU1442" s="4"/>
      <c r="IV1442" s="6"/>
      <c r="IW1442" s="5"/>
      <c r="IX1442" s="5"/>
      <c r="IY1442" s="4"/>
      <c r="IZ1442" s="6"/>
      <c r="JA1442" s="4"/>
      <c r="JB1442" s="6"/>
      <c r="JC1442" s="5"/>
      <c r="JD1442" s="5"/>
      <c r="JE1442" s="4"/>
      <c r="JF1442" s="6"/>
      <c r="JG1442" s="4"/>
      <c r="JH1442" s="6"/>
      <c r="JI1442" s="5"/>
      <c r="JJ1442" s="5"/>
      <c r="JK1442" s="4"/>
      <c r="JL1442" s="6"/>
      <c r="JM1442" s="4"/>
      <c r="JN1442" s="6"/>
      <c r="JO1442" s="5"/>
      <c r="JP1442" s="5"/>
      <c r="JQ1442" s="4"/>
      <c r="JR1442" s="6"/>
      <c r="JS1442" s="4"/>
      <c r="JT1442" s="6"/>
      <c r="JU1442" s="5"/>
      <c r="JV1442" s="5"/>
      <c r="JW1442" s="4"/>
      <c r="JX1442" s="6"/>
      <c r="JY1442" s="4"/>
      <c r="JZ1442" s="6"/>
      <c r="KA1442" s="5"/>
      <c r="KB1442" s="5"/>
      <c r="KC1442" s="4"/>
      <c r="KD1442" s="6"/>
      <c r="KE1442" s="4"/>
      <c r="KF1442" s="6"/>
      <c r="KG1442" s="5"/>
      <c r="KH1442" s="5"/>
      <c r="KI1442" s="4"/>
      <c r="KJ1442" s="6"/>
      <c r="KK1442" s="4"/>
      <c r="KL1442" s="6"/>
      <c r="KM1442" s="5"/>
      <c r="KN1442" s="5"/>
    </row>
    <row r="1443">
      <c r="A1443" s="3" t="s">
        <v>85</v>
      </c>
      <c r="B1443" s="3" t="s">
        <v>712</v>
      </c>
      <c r="C1443" s="3" t="s">
        <v>87</v>
      </c>
      <c r="D1443" s="3" t="s">
        <v>712</v>
      </c>
      <c r="E1443" s="3" t="s">
        <v>360</v>
      </c>
      <c r="F1443" s="3" t="s">
        <v>104</v>
      </c>
      <c r="G1443" s="3" t="s">
        <v>104</v>
      </c>
      <c r="H1443" s="3" t="s">
        <v>104</v>
      </c>
      <c r="I1443" s="3" t="s">
        <v>1393</v>
      </c>
      <c r="J1443" s="3" t="s">
        <v>104</v>
      </c>
      <c r="K1443" s="4"/>
      <c r="L1443" s="4">
        <f>=ROUNDDOWN({0},0)</f>
      </c>
      <c r="M1443" s="4"/>
      <c r="N1443" s="5"/>
      <c r="O1443" s="4"/>
      <c r="P1443" s="4">
        <f>=ROUNDDOWN({0},0)</f>
      </c>
      <c r="Q1443" s="4"/>
      <c r="R1443" s="5"/>
      <c r="S1443" s="4"/>
      <c r="T1443" s="6"/>
      <c r="U1443" s="4"/>
      <c r="V1443" s="6"/>
      <c r="W1443" s="5"/>
      <c r="X1443" s="5"/>
      <c r="Y1443" s="4"/>
      <c r="Z1443" s="6"/>
      <c r="AA1443" s="4"/>
      <c r="AB1443" s="6"/>
      <c r="AC1443" s="5"/>
      <c r="AD1443" s="5"/>
      <c r="AE1443" s="4"/>
      <c r="AF1443" s="6"/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  <c r="AW1443" s="4"/>
      <c r="AX1443" s="6"/>
      <c r="AY1443" s="4"/>
      <c r="AZ1443" s="6"/>
      <c r="BA1443" s="5"/>
      <c r="BB1443" s="5"/>
      <c r="BC1443" s="4"/>
      <c r="BD1443" s="6"/>
      <c r="BE1443" s="4"/>
      <c r="BF1443" s="6"/>
      <c r="BG1443" s="5"/>
      <c r="BH1443" s="5"/>
      <c r="BI1443" s="4"/>
      <c r="BJ1443" s="6"/>
      <c r="BK1443" s="4"/>
      <c r="BL1443" s="6"/>
      <c r="BM1443" s="5"/>
      <c r="BN1443" s="5"/>
      <c r="BO1443" s="4"/>
      <c r="BP1443" s="6"/>
      <c r="BQ1443" s="4"/>
      <c r="BR1443" s="6"/>
      <c r="BS1443" s="5"/>
      <c r="BT1443" s="5"/>
      <c r="BU1443" s="4"/>
      <c r="BV1443" s="6"/>
      <c r="BW1443" s="4"/>
      <c r="BX1443" s="6"/>
      <c r="BY1443" s="5"/>
      <c r="BZ1443" s="5"/>
      <c r="CA1443" s="4"/>
      <c r="CB1443" s="6"/>
      <c r="CC1443" s="4"/>
      <c r="CD1443" s="6"/>
      <c r="CE1443" s="5"/>
      <c r="CF1443" s="5"/>
      <c r="CG1443" s="4"/>
      <c r="CH1443" s="6"/>
      <c r="CI1443" s="4"/>
      <c r="CJ1443" s="6"/>
      <c r="CK1443" s="5"/>
      <c r="CL1443" s="5"/>
      <c r="CM1443" s="4"/>
      <c r="CN1443" s="6"/>
      <c r="CO1443" s="4"/>
      <c r="CP1443" s="6"/>
      <c r="CQ1443" s="5"/>
      <c r="CR1443" s="5"/>
      <c r="CS1443" s="4"/>
      <c r="CT1443" s="6"/>
      <c r="CU1443" s="4"/>
      <c r="CV1443" s="6"/>
      <c r="CW1443" s="5"/>
      <c r="CX1443" s="5"/>
      <c r="CY1443" s="4"/>
      <c r="CZ1443" s="6"/>
      <c r="DA1443" s="4"/>
      <c r="DB1443" s="6"/>
      <c r="DC1443" s="5"/>
      <c r="DD1443" s="5"/>
      <c r="DE1443" s="4"/>
      <c r="DF1443" s="6"/>
      <c r="DG1443" s="4"/>
      <c r="DH1443" s="6"/>
      <c r="DI1443" s="5"/>
      <c r="DJ1443" s="5"/>
      <c r="DK1443" s="4"/>
      <c r="DL1443" s="6"/>
      <c r="DM1443" s="4"/>
      <c r="DN1443" s="6"/>
      <c r="DO1443" s="5"/>
      <c r="DP1443" s="5"/>
      <c r="DQ1443" s="4"/>
      <c r="DR1443" s="6"/>
      <c r="DS1443" s="4"/>
      <c r="DT1443" s="6"/>
      <c r="DU1443" s="5"/>
      <c r="DV1443" s="5"/>
      <c r="DW1443" s="4"/>
      <c r="DX1443" s="6"/>
      <c r="DY1443" s="4"/>
      <c r="DZ1443" s="6"/>
      <c r="EA1443" s="5"/>
      <c r="EB1443" s="5"/>
      <c r="EC1443" s="4"/>
      <c r="ED1443" s="6"/>
      <c r="EE1443" s="4"/>
      <c r="EF1443" s="6"/>
      <c r="EG1443" s="5"/>
      <c r="EH1443" s="5"/>
      <c r="EI1443" s="4"/>
      <c r="EJ1443" s="6"/>
      <c r="EK1443" s="4"/>
      <c r="EL1443" s="6"/>
      <c r="EM1443" s="5"/>
      <c r="EN1443" s="5"/>
      <c r="EO1443" s="4"/>
      <c r="EP1443" s="6"/>
      <c r="EQ1443" s="4"/>
      <c r="ER1443" s="6"/>
      <c r="ES1443" s="5"/>
      <c r="ET1443" s="5"/>
      <c r="EU1443" s="4"/>
      <c r="EV1443" s="6"/>
      <c r="EW1443" s="4"/>
      <c r="EX1443" s="6"/>
      <c r="EY1443" s="5"/>
      <c r="EZ1443" s="5"/>
      <c r="FA1443" s="4"/>
      <c r="FB1443" s="6"/>
      <c r="FC1443" s="4"/>
      <c r="FD1443" s="6"/>
      <c r="FE1443" s="5"/>
      <c r="FF1443" s="5"/>
      <c r="FG1443" s="4"/>
      <c r="FH1443" s="6"/>
      <c r="FI1443" s="4"/>
      <c r="FJ1443" s="6"/>
      <c r="FK1443" s="5"/>
      <c r="FL1443" s="5"/>
      <c r="FM1443" s="4"/>
      <c r="FN1443" s="6"/>
      <c r="FO1443" s="4"/>
      <c r="FP1443" s="6"/>
      <c r="FQ1443" s="5"/>
      <c r="FR1443" s="5"/>
      <c r="FS1443" s="4"/>
      <c r="FT1443" s="6"/>
      <c r="FU1443" s="4"/>
      <c r="FV1443" s="6"/>
      <c r="FW1443" s="5"/>
      <c r="FX1443" s="5"/>
      <c r="FY1443" s="4"/>
      <c r="FZ1443" s="6"/>
      <c r="GA1443" s="4"/>
      <c r="GB1443" s="6"/>
      <c r="GC1443" s="5"/>
      <c r="GD1443" s="5"/>
      <c r="GE1443" s="4"/>
      <c r="GF1443" s="6"/>
      <c r="GG1443" s="4"/>
      <c r="GH1443" s="6"/>
      <c r="GI1443" s="5"/>
      <c r="GJ1443" s="5"/>
      <c r="GK1443" s="4"/>
      <c r="GL1443" s="6"/>
      <c r="GM1443" s="4"/>
      <c r="GN1443" s="6"/>
      <c r="GO1443" s="5"/>
      <c r="GP1443" s="5"/>
      <c r="GQ1443" s="4"/>
      <c r="GR1443" s="6"/>
      <c r="GS1443" s="4"/>
      <c r="GT1443" s="6"/>
      <c r="GU1443" s="5"/>
      <c r="GV1443" s="5"/>
      <c r="GW1443" s="4"/>
      <c r="GX1443" s="6"/>
      <c r="GY1443" s="4"/>
      <c r="GZ1443" s="6"/>
      <c r="HA1443" s="5"/>
      <c r="HB1443" s="5"/>
      <c r="HC1443" s="4"/>
      <c r="HD1443" s="6"/>
      <c r="HE1443" s="4"/>
      <c r="HF1443" s="6"/>
      <c r="HG1443" s="5"/>
      <c r="HH1443" s="5"/>
      <c r="HI1443" s="4"/>
      <c r="HJ1443" s="6"/>
      <c r="HK1443" s="4"/>
      <c r="HL1443" s="6"/>
      <c r="HM1443" s="5"/>
      <c r="HN1443" s="5"/>
      <c r="HO1443" s="4"/>
      <c r="HP1443" s="6"/>
      <c r="HQ1443" s="4"/>
      <c r="HR1443" s="6"/>
      <c r="HS1443" s="5"/>
      <c r="HT1443" s="5"/>
      <c r="HU1443" s="4"/>
      <c r="HV1443" s="6"/>
      <c r="HW1443" s="4"/>
      <c r="HX1443" s="6"/>
      <c r="HY1443" s="5"/>
      <c r="HZ1443" s="5"/>
      <c r="IA1443" s="4"/>
      <c r="IB1443" s="6"/>
      <c r="IC1443" s="4"/>
      <c r="ID1443" s="6"/>
      <c r="IE1443" s="5"/>
      <c r="IF1443" s="5"/>
      <c r="IG1443" s="4"/>
      <c r="IH1443" s="6"/>
      <c r="II1443" s="4"/>
      <c r="IJ1443" s="6"/>
      <c r="IK1443" s="5"/>
      <c r="IL1443" s="5"/>
      <c r="IM1443" s="4"/>
      <c r="IN1443" s="6"/>
      <c r="IO1443" s="4"/>
      <c r="IP1443" s="6"/>
      <c r="IQ1443" s="5"/>
      <c r="IR1443" s="5"/>
      <c r="IS1443" s="4"/>
      <c r="IT1443" s="6"/>
      <c r="IU1443" s="4"/>
      <c r="IV1443" s="6"/>
      <c r="IW1443" s="5"/>
      <c r="IX1443" s="5"/>
      <c r="IY1443" s="4"/>
      <c r="IZ1443" s="6"/>
      <c r="JA1443" s="4"/>
      <c r="JB1443" s="6"/>
      <c r="JC1443" s="5"/>
      <c r="JD1443" s="5"/>
      <c r="JE1443" s="4"/>
      <c r="JF1443" s="6"/>
      <c r="JG1443" s="4"/>
      <c r="JH1443" s="6"/>
      <c r="JI1443" s="5"/>
      <c r="JJ1443" s="5"/>
      <c r="JK1443" s="4"/>
      <c r="JL1443" s="6"/>
      <c r="JM1443" s="4"/>
      <c r="JN1443" s="6"/>
      <c r="JO1443" s="5"/>
      <c r="JP1443" s="5"/>
      <c r="JQ1443" s="4"/>
      <c r="JR1443" s="6"/>
      <c r="JS1443" s="4"/>
      <c r="JT1443" s="6"/>
      <c r="JU1443" s="5"/>
      <c r="JV1443" s="5"/>
      <c r="JW1443" s="4"/>
      <c r="JX1443" s="6"/>
      <c r="JY1443" s="4"/>
      <c r="JZ1443" s="6"/>
      <c r="KA1443" s="5"/>
      <c r="KB1443" s="5"/>
      <c r="KC1443" s="4"/>
      <c r="KD1443" s="6"/>
      <c r="KE1443" s="4"/>
      <c r="KF1443" s="6"/>
      <c r="KG1443" s="5"/>
      <c r="KH1443" s="5"/>
      <c r="KI1443" s="4"/>
      <c r="KJ1443" s="6"/>
      <c r="KK1443" s="4"/>
      <c r="KL1443" s="6"/>
      <c r="KM1443" s="5"/>
      <c r="KN1443" s="5"/>
    </row>
    <row r="1444">
      <c r="A1444" s="3" t="s">
        <v>85</v>
      </c>
      <c r="B1444" s="3" t="s">
        <v>712</v>
      </c>
      <c r="C1444" s="3" t="s">
        <v>87</v>
      </c>
      <c r="D1444" s="3" t="s">
        <v>712</v>
      </c>
      <c r="E1444" s="3" t="s">
        <v>1085</v>
      </c>
      <c r="F1444" s="3" t="s">
        <v>104</v>
      </c>
      <c r="G1444" s="3" t="s">
        <v>104</v>
      </c>
      <c r="H1444" s="3" t="s">
        <v>104</v>
      </c>
      <c r="I1444" s="3" t="s">
        <v>1554</v>
      </c>
      <c r="J1444" s="3" t="s">
        <v>104</v>
      </c>
      <c r="K1444" s="4"/>
      <c r="L1444" s="4">
        <f>=ROUNDDOWN({0},0)</f>
      </c>
      <c r="M1444" s="4"/>
      <c r="N1444" s="5"/>
      <c r="O1444" s="4"/>
      <c r="P1444" s="4">
        <f>=ROUNDDOWN({0},0)</f>
      </c>
      <c r="Q1444" s="4"/>
      <c r="R1444" s="5"/>
      <c r="S1444" s="4"/>
      <c r="T1444" s="6"/>
      <c r="U1444" s="4"/>
      <c r="V1444" s="6"/>
      <c r="W1444" s="5"/>
      <c r="X1444" s="5"/>
      <c r="Y1444" s="4"/>
      <c r="Z1444" s="6"/>
      <c r="AA1444" s="4"/>
      <c r="AB1444" s="6"/>
      <c r="AC1444" s="5"/>
      <c r="AD1444" s="5"/>
      <c r="AE1444" s="4"/>
      <c r="AF1444" s="6"/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  <c r="AW1444" s="4"/>
      <c r="AX1444" s="6"/>
      <c r="AY1444" s="4"/>
      <c r="AZ1444" s="6"/>
      <c r="BA1444" s="5"/>
      <c r="BB1444" s="5"/>
      <c r="BC1444" s="4"/>
      <c r="BD1444" s="6"/>
      <c r="BE1444" s="4"/>
      <c r="BF1444" s="6"/>
      <c r="BG1444" s="5"/>
      <c r="BH1444" s="5"/>
      <c r="BI1444" s="4"/>
      <c r="BJ1444" s="6"/>
      <c r="BK1444" s="4"/>
      <c r="BL1444" s="6"/>
      <c r="BM1444" s="5"/>
      <c r="BN1444" s="5"/>
      <c r="BO1444" s="4"/>
      <c r="BP1444" s="6"/>
      <c r="BQ1444" s="4"/>
      <c r="BR1444" s="6"/>
      <c r="BS1444" s="5"/>
      <c r="BT1444" s="5"/>
      <c r="BU1444" s="4"/>
      <c r="BV1444" s="6"/>
      <c r="BW1444" s="4"/>
      <c r="BX1444" s="6"/>
      <c r="BY1444" s="5"/>
      <c r="BZ1444" s="5"/>
      <c r="CA1444" s="4"/>
      <c r="CB1444" s="6"/>
      <c r="CC1444" s="4"/>
      <c r="CD1444" s="6"/>
      <c r="CE1444" s="5"/>
      <c r="CF1444" s="5"/>
      <c r="CG1444" s="4"/>
      <c r="CH1444" s="6"/>
      <c r="CI1444" s="4"/>
      <c r="CJ1444" s="6"/>
      <c r="CK1444" s="5"/>
      <c r="CL1444" s="5"/>
      <c r="CM1444" s="4"/>
      <c r="CN1444" s="6"/>
      <c r="CO1444" s="4"/>
      <c r="CP1444" s="6"/>
      <c r="CQ1444" s="5"/>
      <c r="CR1444" s="5"/>
      <c r="CS1444" s="4"/>
      <c r="CT1444" s="6"/>
      <c r="CU1444" s="4"/>
      <c r="CV1444" s="6"/>
      <c r="CW1444" s="5"/>
      <c r="CX1444" s="5"/>
      <c r="CY1444" s="4"/>
      <c r="CZ1444" s="6"/>
      <c r="DA1444" s="4"/>
      <c r="DB1444" s="6"/>
      <c r="DC1444" s="5"/>
      <c r="DD1444" s="5"/>
      <c r="DE1444" s="4"/>
      <c r="DF1444" s="6"/>
      <c r="DG1444" s="4"/>
      <c r="DH1444" s="6"/>
      <c r="DI1444" s="5"/>
      <c r="DJ1444" s="5"/>
      <c r="DK1444" s="4"/>
      <c r="DL1444" s="6"/>
      <c r="DM1444" s="4"/>
      <c r="DN1444" s="6"/>
      <c r="DO1444" s="5"/>
      <c r="DP1444" s="5"/>
      <c r="DQ1444" s="4"/>
      <c r="DR1444" s="6"/>
      <c r="DS1444" s="4"/>
      <c r="DT1444" s="6"/>
      <c r="DU1444" s="5"/>
      <c r="DV1444" s="5"/>
      <c r="DW1444" s="4"/>
      <c r="DX1444" s="6"/>
      <c r="DY1444" s="4"/>
      <c r="DZ1444" s="6"/>
      <c r="EA1444" s="5"/>
      <c r="EB1444" s="5"/>
      <c r="EC1444" s="4"/>
      <c r="ED1444" s="6"/>
      <c r="EE1444" s="4"/>
      <c r="EF1444" s="6"/>
      <c r="EG1444" s="5"/>
      <c r="EH1444" s="5"/>
      <c r="EI1444" s="4"/>
      <c r="EJ1444" s="6"/>
      <c r="EK1444" s="4"/>
      <c r="EL1444" s="6"/>
      <c r="EM1444" s="5"/>
      <c r="EN1444" s="5"/>
      <c r="EO1444" s="4"/>
      <c r="EP1444" s="6"/>
      <c r="EQ1444" s="4"/>
      <c r="ER1444" s="6"/>
      <c r="ES1444" s="5"/>
      <c r="ET1444" s="5"/>
      <c r="EU1444" s="4"/>
      <c r="EV1444" s="6"/>
      <c r="EW1444" s="4"/>
      <c r="EX1444" s="6"/>
      <c r="EY1444" s="5"/>
      <c r="EZ1444" s="5"/>
      <c r="FA1444" s="4"/>
      <c r="FB1444" s="6"/>
      <c r="FC1444" s="4"/>
      <c r="FD1444" s="6"/>
      <c r="FE1444" s="5"/>
      <c r="FF1444" s="5"/>
      <c r="FG1444" s="4"/>
      <c r="FH1444" s="6"/>
      <c r="FI1444" s="4"/>
      <c r="FJ1444" s="6"/>
      <c r="FK1444" s="5"/>
      <c r="FL1444" s="5"/>
      <c r="FM1444" s="4"/>
      <c r="FN1444" s="6"/>
      <c r="FO1444" s="4"/>
      <c r="FP1444" s="6"/>
      <c r="FQ1444" s="5"/>
      <c r="FR1444" s="5"/>
      <c r="FS1444" s="4"/>
      <c r="FT1444" s="6"/>
      <c r="FU1444" s="4"/>
      <c r="FV1444" s="6"/>
      <c r="FW1444" s="5"/>
      <c r="FX1444" s="5"/>
      <c r="FY1444" s="4"/>
      <c r="FZ1444" s="6"/>
      <c r="GA1444" s="4"/>
      <c r="GB1444" s="6"/>
      <c r="GC1444" s="5"/>
      <c r="GD1444" s="5"/>
      <c r="GE1444" s="4"/>
      <c r="GF1444" s="6"/>
      <c r="GG1444" s="4"/>
      <c r="GH1444" s="6"/>
      <c r="GI1444" s="5"/>
      <c r="GJ1444" s="5"/>
      <c r="GK1444" s="4"/>
      <c r="GL1444" s="6"/>
      <c r="GM1444" s="4"/>
      <c r="GN1444" s="6"/>
      <c r="GO1444" s="5"/>
      <c r="GP1444" s="5"/>
      <c r="GQ1444" s="4"/>
      <c r="GR1444" s="6"/>
      <c r="GS1444" s="4"/>
      <c r="GT1444" s="6"/>
      <c r="GU1444" s="5"/>
      <c r="GV1444" s="5"/>
      <c r="GW1444" s="4"/>
      <c r="GX1444" s="6"/>
      <c r="GY1444" s="4"/>
      <c r="GZ1444" s="6"/>
      <c r="HA1444" s="5"/>
      <c r="HB1444" s="5"/>
      <c r="HC1444" s="4"/>
      <c r="HD1444" s="6"/>
      <c r="HE1444" s="4"/>
      <c r="HF1444" s="6"/>
      <c r="HG1444" s="5"/>
      <c r="HH1444" s="5"/>
      <c r="HI1444" s="4"/>
      <c r="HJ1444" s="6"/>
      <c r="HK1444" s="4"/>
      <c r="HL1444" s="6"/>
      <c r="HM1444" s="5"/>
      <c r="HN1444" s="5"/>
      <c r="HO1444" s="4"/>
      <c r="HP1444" s="6"/>
      <c r="HQ1444" s="4"/>
      <c r="HR1444" s="6"/>
      <c r="HS1444" s="5"/>
      <c r="HT1444" s="5"/>
      <c r="HU1444" s="4"/>
      <c r="HV1444" s="6"/>
      <c r="HW1444" s="4"/>
      <c r="HX1444" s="6"/>
      <c r="HY1444" s="5"/>
      <c r="HZ1444" s="5"/>
      <c r="IA1444" s="4"/>
      <c r="IB1444" s="6"/>
      <c r="IC1444" s="4"/>
      <c r="ID1444" s="6"/>
      <c r="IE1444" s="5"/>
      <c r="IF1444" s="5"/>
      <c r="IG1444" s="4"/>
      <c r="IH1444" s="6"/>
      <c r="II1444" s="4"/>
      <c r="IJ1444" s="6"/>
      <c r="IK1444" s="5"/>
      <c r="IL1444" s="5"/>
      <c r="IM1444" s="4"/>
      <c r="IN1444" s="6"/>
      <c r="IO1444" s="4"/>
      <c r="IP1444" s="6"/>
      <c r="IQ1444" s="5"/>
      <c r="IR1444" s="5"/>
      <c r="IS1444" s="4"/>
      <c r="IT1444" s="6"/>
      <c r="IU1444" s="4"/>
      <c r="IV1444" s="6"/>
      <c r="IW1444" s="5"/>
      <c r="IX1444" s="5"/>
      <c r="IY1444" s="4"/>
      <c r="IZ1444" s="6"/>
      <c r="JA1444" s="4"/>
      <c r="JB1444" s="6"/>
      <c r="JC1444" s="5"/>
      <c r="JD1444" s="5"/>
      <c r="JE1444" s="4"/>
      <c r="JF1444" s="6"/>
      <c r="JG1444" s="4"/>
      <c r="JH1444" s="6"/>
      <c r="JI1444" s="5"/>
      <c r="JJ1444" s="5"/>
      <c r="JK1444" s="4"/>
      <c r="JL1444" s="6"/>
      <c r="JM1444" s="4"/>
      <c r="JN1444" s="6"/>
      <c r="JO1444" s="5"/>
      <c r="JP1444" s="5"/>
      <c r="JQ1444" s="4"/>
      <c r="JR1444" s="6"/>
      <c r="JS1444" s="4"/>
      <c r="JT1444" s="6"/>
      <c r="JU1444" s="5"/>
      <c r="JV1444" s="5"/>
      <c r="JW1444" s="4"/>
      <c r="JX1444" s="6"/>
      <c r="JY1444" s="4"/>
      <c r="JZ1444" s="6"/>
      <c r="KA1444" s="5"/>
      <c r="KB1444" s="5"/>
      <c r="KC1444" s="4"/>
      <c r="KD1444" s="6"/>
      <c r="KE1444" s="4"/>
      <c r="KF1444" s="6"/>
      <c r="KG1444" s="5"/>
      <c r="KH1444" s="5"/>
      <c r="KI1444" s="4"/>
      <c r="KJ1444" s="6"/>
      <c r="KK1444" s="4"/>
      <c r="KL1444" s="6"/>
      <c r="KM1444" s="5"/>
      <c r="KN1444" s="5"/>
    </row>
    <row r="1445">
      <c r="A1445" s="3" t="s">
        <v>85</v>
      </c>
      <c r="B1445" s="3" t="s">
        <v>712</v>
      </c>
      <c r="C1445" s="3" t="s">
        <v>87</v>
      </c>
      <c r="D1445" s="3" t="s">
        <v>712</v>
      </c>
      <c r="E1445" s="3" t="s">
        <v>1000</v>
      </c>
      <c r="F1445" s="3" t="s">
        <v>104</v>
      </c>
      <c r="G1445" s="3" t="s">
        <v>104</v>
      </c>
      <c r="H1445" s="3" t="s">
        <v>104</v>
      </c>
      <c r="I1445" s="3" t="s">
        <v>1555</v>
      </c>
      <c r="J1445" s="3" t="s">
        <v>104</v>
      </c>
      <c r="K1445" s="4"/>
      <c r="L1445" s="4">
        <f>=ROUNDDOWN({0},0)</f>
      </c>
      <c r="M1445" s="4"/>
      <c r="N1445" s="5"/>
      <c r="O1445" s="4"/>
      <c r="P1445" s="4">
        <f>=ROUNDDOWN({0},0)</f>
      </c>
      <c r="Q1445" s="4"/>
      <c r="R1445" s="5"/>
      <c r="S1445" s="4"/>
      <c r="T1445" s="6"/>
      <c r="U1445" s="4"/>
      <c r="V1445" s="6"/>
      <c r="W1445" s="5"/>
      <c r="X1445" s="5"/>
      <c r="Y1445" s="4"/>
      <c r="Z1445" s="6"/>
      <c r="AA1445" s="4"/>
      <c r="AB1445" s="6"/>
      <c r="AC1445" s="5"/>
      <c r="AD1445" s="5"/>
      <c r="AE1445" s="4"/>
      <c r="AF1445" s="6"/>
      <c r="AG1445" s="4"/>
      <c r="AH1445" s="6"/>
      <c r="AI1445" s="5"/>
      <c r="AJ1445" s="5"/>
      <c r="AK1445" s="4"/>
      <c r="AL1445" s="6"/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  <c r="AW1445" s="4"/>
      <c r="AX1445" s="6"/>
      <c r="AY1445" s="4"/>
      <c r="AZ1445" s="6"/>
      <c r="BA1445" s="5"/>
      <c r="BB1445" s="5"/>
      <c r="BC1445" s="4"/>
      <c r="BD1445" s="6"/>
      <c r="BE1445" s="4"/>
      <c r="BF1445" s="6"/>
      <c r="BG1445" s="5"/>
      <c r="BH1445" s="5"/>
      <c r="BI1445" s="4"/>
      <c r="BJ1445" s="6"/>
      <c r="BK1445" s="4"/>
      <c r="BL1445" s="6"/>
      <c r="BM1445" s="5"/>
      <c r="BN1445" s="5"/>
      <c r="BO1445" s="4"/>
      <c r="BP1445" s="6"/>
      <c r="BQ1445" s="4"/>
      <c r="BR1445" s="6"/>
      <c r="BS1445" s="5"/>
      <c r="BT1445" s="5"/>
      <c r="BU1445" s="4"/>
      <c r="BV1445" s="6"/>
      <c r="BW1445" s="4"/>
      <c r="BX1445" s="6"/>
      <c r="BY1445" s="5"/>
      <c r="BZ1445" s="5"/>
      <c r="CA1445" s="4"/>
      <c r="CB1445" s="6"/>
      <c r="CC1445" s="4"/>
      <c r="CD1445" s="6"/>
      <c r="CE1445" s="5"/>
      <c r="CF1445" s="5"/>
      <c r="CG1445" s="4"/>
      <c r="CH1445" s="6"/>
      <c r="CI1445" s="4"/>
      <c r="CJ1445" s="6"/>
      <c r="CK1445" s="5"/>
      <c r="CL1445" s="5"/>
      <c r="CM1445" s="4"/>
      <c r="CN1445" s="6"/>
      <c r="CO1445" s="4"/>
      <c r="CP1445" s="6"/>
      <c r="CQ1445" s="5"/>
      <c r="CR1445" s="5"/>
      <c r="CS1445" s="4"/>
      <c r="CT1445" s="6"/>
      <c r="CU1445" s="4"/>
      <c r="CV1445" s="6"/>
      <c r="CW1445" s="5"/>
      <c r="CX1445" s="5"/>
      <c r="CY1445" s="4"/>
      <c r="CZ1445" s="6"/>
      <c r="DA1445" s="4"/>
      <c r="DB1445" s="6"/>
      <c r="DC1445" s="5"/>
      <c r="DD1445" s="5"/>
      <c r="DE1445" s="4"/>
      <c r="DF1445" s="6"/>
      <c r="DG1445" s="4"/>
      <c r="DH1445" s="6"/>
      <c r="DI1445" s="5"/>
      <c r="DJ1445" s="5"/>
      <c r="DK1445" s="4"/>
      <c r="DL1445" s="6"/>
      <c r="DM1445" s="4"/>
      <c r="DN1445" s="6"/>
      <c r="DO1445" s="5"/>
      <c r="DP1445" s="5"/>
      <c r="DQ1445" s="4"/>
      <c r="DR1445" s="6"/>
      <c r="DS1445" s="4"/>
      <c r="DT1445" s="6"/>
      <c r="DU1445" s="5"/>
      <c r="DV1445" s="5"/>
      <c r="DW1445" s="4"/>
      <c r="DX1445" s="6"/>
      <c r="DY1445" s="4"/>
      <c r="DZ1445" s="6"/>
      <c r="EA1445" s="5"/>
      <c r="EB1445" s="5"/>
      <c r="EC1445" s="4"/>
      <c r="ED1445" s="6"/>
      <c r="EE1445" s="4"/>
      <c r="EF1445" s="6"/>
      <c r="EG1445" s="5"/>
      <c r="EH1445" s="5"/>
      <c r="EI1445" s="4"/>
      <c r="EJ1445" s="6"/>
      <c r="EK1445" s="4"/>
      <c r="EL1445" s="6"/>
      <c r="EM1445" s="5"/>
      <c r="EN1445" s="5"/>
      <c r="EO1445" s="4"/>
      <c r="EP1445" s="6"/>
      <c r="EQ1445" s="4"/>
      <c r="ER1445" s="6"/>
      <c r="ES1445" s="5"/>
      <c r="ET1445" s="5"/>
      <c r="EU1445" s="4"/>
      <c r="EV1445" s="6"/>
      <c r="EW1445" s="4"/>
      <c r="EX1445" s="6"/>
      <c r="EY1445" s="5"/>
      <c r="EZ1445" s="5"/>
      <c r="FA1445" s="4"/>
      <c r="FB1445" s="6"/>
      <c r="FC1445" s="4"/>
      <c r="FD1445" s="6"/>
      <c r="FE1445" s="5"/>
      <c r="FF1445" s="5"/>
      <c r="FG1445" s="4"/>
      <c r="FH1445" s="6"/>
      <c r="FI1445" s="4"/>
      <c r="FJ1445" s="6"/>
      <c r="FK1445" s="5"/>
      <c r="FL1445" s="5"/>
      <c r="FM1445" s="4"/>
      <c r="FN1445" s="6"/>
      <c r="FO1445" s="4"/>
      <c r="FP1445" s="6"/>
      <c r="FQ1445" s="5"/>
      <c r="FR1445" s="5"/>
      <c r="FS1445" s="4"/>
      <c r="FT1445" s="6"/>
      <c r="FU1445" s="4"/>
      <c r="FV1445" s="6"/>
      <c r="FW1445" s="5"/>
      <c r="FX1445" s="5"/>
      <c r="FY1445" s="4"/>
      <c r="FZ1445" s="6"/>
      <c r="GA1445" s="4"/>
      <c r="GB1445" s="6"/>
      <c r="GC1445" s="5"/>
      <c r="GD1445" s="5"/>
      <c r="GE1445" s="4"/>
      <c r="GF1445" s="6"/>
      <c r="GG1445" s="4"/>
      <c r="GH1445" s="6"/>
      <c r="GI1445" s="5"/>
      <c r="GJ1445" s="5"/>
      <c r="GK1445" s="4"/>
      <c r="GL1445" s="6"/>
      <c r="GM1445" s="4"/>
      <c r="GN1445" s="6"/>
      <c r="GO1445" s="5"/>
      <c r="GP1445" s="5"/>
      <c r="GQ1445" s="4"/>
      <c r="GR1445" s="6"/>
      <c r="GS1445" s="4"/>
      <c r="GT1445" s="6"/>
      <c r="GU1445" s="5"/>
      <c r="GV1445" s="5"/>
      <c r="GW1445" s="4"/>
      <c r="GX1445" s="6"/>
      <c r="GY1445" s="4"/>
      <c r="GZ1445" s="6"/>
      <c r="HA1445" s="5"/>
      <c r="HB1445" s="5"/>
      <c r="HC1445" s="4"/>
      <c r="HD1445" s="6"/>
      <c r="HE1445" s="4"/>
      <c r="HF1445" s="6"/>
      <c r="HG1445" s="5"/>
      <c r="HH1445" s="5"/>
      <c r="HI1445" s="4"/>
      <c r="HJ1445" s="6"/>
      <c r="HK1445" s="4"/>
      <c r="HL1445" s="6"/>
      <c r="HM1445" s="5"/>
      <c r="HN1445" s="5"/>
      <c r="HO1445" s="4"/>
      <c r="HP1445" s="6"/>
      <c r="HQ1445" s="4"/>
      <c r="HR1445" s="6"/>
      <c r="HS1445" s="5"/>
      <c r="HT1445" s="5"/>
      <c r="HU1445" s="4"/>
      <c r="HV1445" s="6"/>
      <c r="HW1445" s="4"/>
      <c r="HX1445" s="6"/>
      <c r="HY1445" s="5"/>
      <c r="HZ1445" s="5"/>
      <c r="IA1445" s="4"/>
      <c r="IB1445" s="6"/>
      <c r="IC1445" s="4"/>
      <c r="ID1445" s="6"/>
      <c r="IE1445" s="5"/>
      <c r="IF1445" s="5"/>
      <c r="IG1445" s="4"/>
      <c r="IH1445" s="6"/>
      <c r="II1445" s="4"/>
      <c r="IJ1445" s="6"/>
      <c r="IK1445" s="5"/>
      <c r="IL1445" s="5"/>
      <c r="IM1445" s="4"/>
      <c r="IN1445" s="6"/>
      <c r="IO1445" s="4"/>
      <c r="IP1445" s="6"/>
      <c r="IQ1445" s="5"/>
      <c r="IR1445" s="5"/>
      <c r="IS1445" s="4"/>
      <c r="IT1445" s="6"/>
      <c r="IU1445" s="4"/>
      <c r="IV1445" s="6"/>
      <c r="IW1445" s="5"/>
      <c r="IX1445" s="5"/>
      <c r="IY1445" s="4"/>
      <c r="IZ1445" s="6"/>
      <c r="JA1445" s="4"/>
      <c r="JB1445" s="6"/>
      <c r="JC1445" s="5"/>
      <c r="JD1445" s="5"/>
      <c r="JE1445" s="4"/>
      <c r="JF1445" s="6"/>
      <c r="JG1445" s="4"/>
      <c r="JH1445" s="6"/>
      <c r="JI1445" s="5"/>
      <c r="JJ1445" s="5"/>
      <c r="JK1445" s="4"/>
      <c r="JL1445" s="6"/>
      <c r="JM1445" s="4"/>
      <c r="JN1445" s="6"/>
      <c r="JO1445" s="5"/>
      <c r="JP1445" s="5"/>
      <c r="JQ1445" s="4"/>
      <c r="JR1445" s="6"/>
      <c r="JS1445" s="4"/>
      <c r="JT1445" s="6"/>
      <c r="JU1445" s="5"/>
      <c r="JV1445" s="5"/>
      <c r="JW1445" s="4"/>
      <c r="JX1445" s="6"/>
      <c r="JY1445" s="4"/>
      <c r="JZ1445" s="6"/>
      <c r="KA1445" s="5"/>
      <c r="KB1445" s="5"/>
      <c r="KC1445" s="4"/>
      <c r="KD1445" s="6"/>
      <c r="KE1445" s="4"/>
      <c r="KF1445" s="6"/>
      <c r="KG1445" s="5"/>
      <c r="KH1445" s="5"/>
      <c r="KI1445" s="4"/>
      <c r="KJ1445" s="6"/>
      <c r="KK1445" s="4"/>
      <c r="KL1445" s="6"/>
      <c r="KM1445" s="5"/>
      <c r="KN1445" s="5"/>
    </row>
    <row r="1446">
      <c r="A1446" s="3" t="s">
        <v>85</v>
      </c>
      <c r="B1446" s="3" t="s">
        <v>712</v>
      </c>
      <c r="C1446" s="3" t="s">
        <v>87</v>
      </c>
      <c r="D1446" s="3" t="s">
        <v>712</v>
      </c>
      <c r="E1446" s="3" t="s">
        <v>1074</v>
      </c>
      <c r="F1446" s="3" t="s">
        <v>104</v>
      </c>
      <c r="G1446" s="3" t="s">
        <v>104</v>
      </c>
      <c r="H1446" s="3" t="s">
        <v>104</v>
      </c>
      <c r="I1446" s="3" t="s">
        <v>1556</v>
      </c>
      <c r="J1446" s="3" t="s">
        <v>104</v>
      </c>
      <c r="K1446" s="4"/>
      <c r="L1446" s="4">
        <f>=ROUNDDOWN({0},0)</f>
      </c>
      <c r="M1446" s="4"/>
      <c r="N1446" s="5"/>
      <c r="O1446" s="4"/>
      <c r="P1446" s="4">
        <f>=ROUNDDOWN({0},0)</f>
      </c>
      <c r="Q1446" s="4"/>
      <c r="R1446" s="5"/>
      <c r="S1446" s="4"/>
      <c r="T1446" s="6"/>
      <c r="U1446" s="4"/>
      <c r="V1446" s="6"/>
      <c r="W1446" s="5"/>
      <c r="X1446" s="5"/>
      <c r="Y1446" s="4"/>
      <c r="Z1446" s="6"/>
      <c r="AA1446" s="4"/>
      <c r="AB1446" s="6"/>
      <c r="AC1446" s="5"/>
      <c r="AD1446" s="5"/>
      <c r="AE1446" s="4"/>
      <c r="AF1446" s="6"/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  <c r="AW1446" s="4"/>
      <c r="AX1446" s="6"/>
      <c r="AY1446" s="4"/>
      <c r="AZ1446" s="6"/>
      <c r="BA1446" s="5"/>
      <c r="BB1446" s="5"/>
      <c r="BC1446" s="4"/>
      <c r="BD1446" s="6"/>
      <c r="BE1446" s="4"/>
      <c r="BF1446" s="6"/>
      <c r="BG1446" s="5"/>
      <c r="BH1446" s="5"/>
      <c r="BI1446" s="4"/>
      <c r="BJ1446" s="6"/>
      <c r="BK1446" s="4"/>
      <c r="BL1446" s="6"/>
      <c r="BM1446" s="5"/>
      <c r="BN1446" s="5"/>
      <c r="BO1446" s="4"/>
      <c r="BP1446" s="6"/>
      <c r="BQ1446" s="4"/>
      <c r="BR1446" s="6"/>
      <c r="BS1446" s="5"/>
      <c r="BT1446" s="5"/>
      <c r="BU1446" s="4"/>
      <c r="BV1446" s="6"/>
      <c r="BW1446" s="4"/>
      <c r="BX1446" s="6"/>
      <c r="BY1446" s="5"/>
      <c r="BZ1446" s="5"/>
      <c r="CA1446" s="4"/>
      <c r="CB1446" s="6"/>
      <c r="CC1446" s="4"/>
      <c r="CD1446" s="6"/>
      <c r="CE1446" s="5"/>
      <c r="CF1446" s="5"/>
      <c r="CG1446" s="4"/>
      <c r="CH1446" s="6"/>
      <c r="CI1446" s="4"/>
      <c r="CJ1446" s="6"/>
      <c r="CK1446" s="5"/>
      <c r="CL1446" s="5"/>
      <c r="CM1446" s="4"/>
      <c r="CN1446" s="6"/>
      <c r="CO1446" s="4"/>
      <c r="CP1446" s="6"/>
      <c r="CQ1446" s="5"/>
      <c r="CR1446" s="5"/>
      <c r="CS1446" s="4"/>
      <c r="CT1446" s="6"/>
      <c r="CU1446" s="4"/>
      <c r="CV1446" s="6"/>
      <c r="CW1446" s="5"/>
      <c r="CX1446" s="5"/>
      <c r="CY1446" s="4"/>
      <c r="CZ1446" s="6"/>
      <c r="DA1446" s="4"/>
      <c r="DB1446" s="6"/>
      <c r="DC1446" s="5"/>
      <c r="DD1446" s="5"/>
      <c r="DE1446" s="4"/>
      <c r="DF1446" s="6"/>
      <c r="DG1446" s="4"/>
      <c r="DH1446" s="6"/>
      <c r="DI1446" s="5"/>
      <c r="DJ1446" s="5"/>
      <c r="DK1446" s="4"/>
      <c r="DL1446" s="6"/>
      <c r="DM1446" s="4"/>
      <c r="DN1446" s="6"/>
      <c r="DO1446" s="5"/>
      <c r="DP1446" s="5"/>
      <c r="DQ1446" s="4"/>
      <c r="DR1446" s="6"/>
      <c r="DS1446" s="4"/>
      <c r="DT1446" s="6"/>
      <c r="DU1446" s="5"/>
      <c r="DV1446" s="5"/>
      <c r="DW1446" s="4"/>
      <c r="DX1446" s="6"/>
      <c r="DY1446" s="4"/>
      <c r="DZ1446" s="6"/>
      <c r="EA1446" s="5"/>
      <c r="EB1446" s="5"/>
      <c r="EC1446" s="4"/>
      <c r="ED1446" s="6"/>
      <c r="EE1446" s="4"/>
      <c r="EF1446" s="6"/>
      <c r="EG1446" s="5"/>
      <c r="EH1446" s="5"/>
      <c r="EI1446" s="4"/>
      <c r="EJ1446" s="6"/>
      <c r="EK1446" s="4"/>
      <c r="EL1446" s="6"/>
      <c r="EM1446" s="5"/>
      <c r="EN1446" s="5"/>
      <c r="EO1446" s="4"/>
      <c r="EP1446" s="6"/>
      <c r="EQ1446" s="4"/>
      <c r="ER1446" s="6"/>
      <c r="ES1446" s="5"/>
      <c r="ET1446" s="5"/>
      <c r="EU1446" s="4"/>
      <c r="EV1446" s="6"/>
      <c r="EW1446" s="4"/>
      <c r="EX1446" s="6"/>
      <c r="EY1446" s="5"/>
      <c r="EZ1446" s="5"/>
      <c r="FA1446" s="4"/>
      <c r="FB1446" s="6"/>
      <c r="FC1446" s="4"/>
      <c r="FD1446" s="6"/>
      <c r="FE1446" s="5"/>
      <c r="FF1446" s="5"/>
      <c r="FG1446" s="4"/>
      <c r="FH1446" s="6"/>
      <c r="FI1446" s="4"/>
      <c r="FJ1446" s="6"/>
      <c r="FK1446" s="5"/>
      <c r="FL1446" s="5"/>
      <c r="FM1446" s="4"/>
      <c r="FN1446" s="6"/>
      <c r="FO1446" s="4"/>
      <c r="FP1446" s="6"/>
      <c r="FQ1446" s="5"/>
      <c r="FR1446" s="5"/>
      <c r="FS1446" s="4"/>
      <c r="FT1446" s="6"/>
      <c r="FU1446" s="4"/>
      <c r="FV1446" s="6"/>
      <c r="FW1446" s="5"/>
      <c r="FX1446" s="5"/>
      <c r="FY1446" s="4"/>
      <c r="FZ1446" s="6"/>
      <c r="GA1446" s="4"/>
      <c r="GB1446" s="6"/>
      <c r="GC1446" s="5"/>
      <c r="GD1446" s="5"/>
      <c r="GE1446" s="4"/>
      <c r="GF1446" s="6"/>
      <c r="GG1446" s="4"/>
      <c r="GH1446" s="6"/>
      <c r="GI1446" s="5"/>
      <c r="GJ1446" s="5"/>
      <c r="GK1446" s="4"/>
      <c r="GL1446" s="6"/>
      <c r="GM1446" s="4"/>
      <c r="GN1446" s="6"/>
      <c r="GO1446" s="5"/>
      <c r="GP1446" s="5"/>
      <c r="GQ1446" s="4"/>
      <c r="GR1446" s="6"/>
      <c r="GS1446" s="4"/>
      <c r="GT1446" s="6"/>
      <c r="GU1446" s="5"/>
      <c r="GV1446" s="5"/>
      <c r="GW1446" s="4"/>
      <c r="GX1446" s="6"/>
      <c r="GY1446" s="4"/>
      <c r="GZ1446" s="6"/>
      <c r="HA1446" s="5"/>
      <c r="HB1446" s="5"/>
      <c r="HC1446" s="4"/>
      <c r="HD1446" s="6"/>
      <c r="HE1446" s="4"/>
      <c r="HF1446" s="6"/>
      <c r="HG1446" s="5"/>
      <c r="HH1446" s="5"/>
      <c r="HI1446" s="4"/>
      <c r="HJ1446" s="6"/>
      <c r="HK1446" s="4"/>
      <c r="HL1446" s="6"/>
      <c r="HM1446" s="5"/>
      <c r="HN1446" s="5"/>
      <c r="HO1446" s="4"/>
      <c r="HP1446" s="6"/>
      <c r="HQ1446" s="4"/>
      <c r="HR1446" s="6"/>
      <c r="HS1446" s="5"/>
      <c r="HT1446" s="5"/>
      <c r="HU1446" s="4"/>
      <c r="HV1446" s="6"/>
      <c r="HW1446" s="4"/>
      <c r="HX1446" s="6"/>
      <c r="HY1446" s="5"/>
      <c r="HZ1446" s="5"/>
      <c r="IA1446" s="4"/>
      <c r="IB1446" s="6"/>
      <c r="IC1446" s="4"/>
      <c r="ID1446" s="6"/>
      <c r="IE1446" s="5"/>
      <c r="IF1446" s="5"/>
      <c r="IG1446" s="4"/>
      <c r="IH1446" s="6"/>
      <c r="II1446" s="4"/>
      <c r="IJ1446" s="6"/>
      <c r="IK1446" s="5"/>
      <c r="IL1446" s="5"/>
      <c r="IM1446" s="4"/>
      <c r="IN1446" s="6"/>
      <c r="IO1446" s="4"/>
      <c r="IP1446" s="6"/>
      <c r="IQ1446" s="5"/>
      <c r="IR1446" s="5"/>
      <c r="IS1446" s="4"/>
      <c r="IT1446" s="6"/>
      <c r="IU1446" s="4"/>
      <c r="IV1446" s="6"/>
      <c r="IW1446" s="5"/>
      <c r="IX1446" s="5"/>
      <c r="IY1446" s="4"/>
      <c r="IZ1446" s="6"/>
      <c r="JA1446" s="4"/>
      <c r="JB1446" s="6"/>
      <c r="JC1446" s="5"/>
      <c r="JD1446" s="5"/>
      <c r="JE1446" s="4"/>
      <c r="JF1446" s="6"/>
      <c r="JG1446" s="4"/>
      <c r="JH1446" s="6"/>
      <c r="JI1446" s="5"/>
      <c r="JJ1446" s="5"/>
      <c r="JK1446" s="4"/>
      <c r="JL1446" s="6"/>
      <c r="JM1446" s="4"/>
      <c r="JN1446" s="6"/>
      <c r="JO1446" s="5"/>
      <c r="JP1446" s="5"/>
      <c r="JQ1446" s="4"/>
      <c r="JR1446" s="6"/>
      <c r="JS1446" s="4"/>
      <c r="JT1446" s="6"/>
      <c r="JU1446" s="5"/>
      <c r="JV1446" s="5"/>
      <c r="JW1446" s="4"/>
      <c r="JX1446" s="6"/>
      <c r="JY1446" s="4"/>
      <c r="JZ1446" s="6"/>
      <c r="KA1446" s="5"/>
      <c r="KB1446" s="5"/>
      <c r="KC1446" s="4"/>
      <c r="KD1446" s="6"/>
      <c r="KE1446" s="4"/>
      <c r="KF1446" s="6"/>
      <c r="KG1446" s="5"/>
      <c r="KH1446" s="5"/>
      <c r="KI1446" s="4"/>
      <c r="KJ1446" s="6"/>
      <c r="KK1446" s="4"/>
      <c r="KL1446" s="6"/>
      <c r="KM1446" s="5"/>
      <c r="KN1446" s="5"/>
    </row>
    <row r="1447">
      <c r="A1447" s="3" t="s">
        <v>85</v>
      </c>
      <c r="B1447" s="3" t="s">
        <v>712</v>
      </c>
      <c r="C1447" s="3" t="s">
        <v>87</v>
      </c>
      <c r="D1447" s="3" t="s">
        <v>712</v>
      </c>
      <c r="E1447" s="3" t="s">
        <v>1058</v>
      </c>
      <c r="F1447" s="3" t="s">
        <v>104</v>
      </c>
      <c r="G1447" s="3" t="s">
        <v>104</v>
      </c>
      <c r="H1447" s="3" t="s">
        <v>104</v>
      </c>
      <c r="I1447" s="3" t="s">
        <v>1557</v>
      </c>
      <c r="J1447" s="3" t="s">
        <v>104</v>
      </c>
      <c r="K1447" s="4"/>
      <c r="L1447" s="4">
        <f>=ROUNDDOWN({0},0)</f>
      </c>
      <c r="M1447" s="4"/>
      <c r="N1447" s="5"/>
      <c r="O1447" s="4"/>
      <c r="P1447" s="4">
        <f>=ROUNDDOWN({0},0)</f>
      </c>
      <c r="Q1447" s="4"/>
      <c r="R1447" s="5"/>
      <c r="S1447" s="4"/>
      <c r="T1447" s="6"/>
      <c r="U1447" s="4"/>
      <c r="V1447" s="6"/>
      <c r="W1447" s="5"/>
      <c r="X1447" s="5"/>
      <c r="Y1447" s="4"/>
      <c r="Z1447" s="6"/>
      <c r="AA1447" s="4"/>
      <c r="AB1447" s="6"/>
      <c r="AC1447" s="5"/>
      <c r="AD1447" s="5"/>
      <c r="AE1447" s="4"/>
      <c r="AF1447" s="6"/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  <c r="AW1447" s="4"/>
      <c r="AX1447" s="6"/>
      <c r="AY1447" s="4"/>
      <c r="AZ1447" s="6"/>
      <c r="BA1447" s="5"/>
      <c r="BB1447" s="5"/>
      <c r="BC1447" s="4"/>
      <c r="BD1447" s="6"/>
      <c r="BE1447" s="4"/>
      <c r="BF1447" s="6"/>
      <c r="BG1447" s="5"/>
      <c r="BH1447" s="5"/>
      <c r="BI1447" s="4"/>
      <c r="BJ1447" s="6"/>
      <c r="BK1447" s="4"/>
      <c r="BL1447" s="6"/>
      <c r="BM1447" s="5"/>
      <c r="BN1447" s="5"/>
      <c r="BO1447" s="4"/>
      <c r="BP1447" s="6"/>
      <c r="BQ1447" s="4"/>
      <c r="BR1447" s="6"/>
      <c r="BS1447" s="5"/>
      <c r="BT1447" s="5"/>
      <c r="BU1447" s="4"/>
      <c r="BV1447" s="6"/>
      <c r="BW1447" s="4"/>
      <c r="BX1447" s="6"/>
      <c r="BY1447" s="5"/>
      <c r="BZ1447" s="5"/>
      <c r="CA1447" s="4"/>
      <c r="CB1447" s="6"/>
      <c r="CC1447" s="4"/>
      <c r="CD1447" s="6"/>
      <c r="CE1447" s="5"/>
      <c r="CF1447" s="5"/>
      <c r="CG1447" s="4"/>
      <c r="CH1447" s="6"/>
      <c r="CI1447" s="4"/>
      <c r="CJ1447" s="6"/>
      <c r="CK1447" s="5"/>
      <c r="CL1447" s="5"/>
      <c r="CM1447" s="4"/>
      <c r="CN1447" s="6"/>
      <c r="CO1447" s="4"/>
      <c r="CP1447" s="6"/>
      <c r="CQ1447" s="5"/>
      <c r="CR1447" s="5"/>
      <c r="CS1447" s="4"/>
      <c r="CT1447" s="6"/>
      <c r="CU1447" s="4"/>
      <c r="CV1447" s="6"/>
      <c r="CW1447" s="5"/>
      <c r="CX1447" s="5"/>
      <c r="CY1447" s="4"/>
      <c r="CZ1447" s="6"/>
      <c r="DA1447" s="4"/>
      <c r="DB1447" s="6"/>
      <c r="DC1447" s="5"/>
      <c r="DD1447" s="5"/>
      <c r="DE1447" s="4"/>
      <c r="DF1447" s="6"/>
      <c r="DG1447" s="4"/>
      <c r="DH1447" s="6"/>
      <c r="DI1447" s="5"/>
      <c r="DJ1447" s="5"/>
      <c r="DK1447" s="4"/>
      <c r="DL1447" s="6"/>
      <c r="DM1447" s="4"/>
      <c r="DN1447" s="6"/>
      <c r="DO1447" s="5"/>
      <c r="DP1447" s="5"/>
      <c r="DQ1447" s="4"/>
      <c r="DR1447" s="6"/>
      <c r="DS1447" s="4"/>
      <c r="DT1447" s="6"/>
      <c r="DU1447" s="5"/>
      <c r="DV1447" s="5"/>
      <c r="DW1447" s="4"/>
      <c r="DX1447" s="6"/>
      <c r="DY1447" s="4"/>
      <c r="DZ1447" s="6"/>
      <c r="EA1447" s="5"/>
      <c r="EB1447" s="5"/>
      <c r="EC1447" s="4"/>
      <c r="ED1447" s="6"/>
      <c r="EE1447" s="4"/>
      <c r="EF1447" s="6"/>
      <c r="EG1447" s="5"/>
      <c r="EH1447" s="5"/>
      <c r="EI1447" s="4"/>
      <c r="EJ1447" s="6"/>
      <c r="EK1447" s="4"/>
      <c r="EL1447" s="6"/>
      <c r="EM1447" s="5"/>
      <c r="EN1447" s="5"/>
      <c r="EO1447" s="4"/>
      <c r="EP1447" s="6"/>
      <c r="EQ1447" s="4"/>
      <c r="ER1447" s="6"/>
      <c r="ES1447" s="5"/>
      <c r="ET1447" s="5"/>
      <c r="EU1447" s="4"/>
      <c r="EV1447" s="6"/>
      <c r="EW1447" s="4"/>
      <c r="EX1447" s="6"/>
      <c r="EY1447" s="5"/>
      <c r="EZ1447" s="5"/>
      <c r="FA1447" s="4"/>
      <c r="FB1447" s="6"/>
      <c r="FC1447" s="4"/>
      <c r="FD1447" s="6"/>
      <c r="FE1447" s="5"/>
      <c r="FF1447" s="5"/>
      <c r="FG1447" s="4"/>
      <c r="FH1447" s="6"/>
      <c r="FI1447" s="4"/>
      <c r="FJ1447" s="6"/>
      <c r="FK1447" s="5"/>
      <c r="FL1447" s="5"/>
      <c r="FM1447" s="4"/>
      <c r="FN1447" s="6"/>
      <c r="FO1447" s="4"/>
      <c r="FP1447" s="6"/>
      <c r="FQ1447" s="5"/>
      <c r="FR1447" s="5"/>
      <c r="FS1447" s="4"/>
      <c r="FT1447" s="6"/>
      <c r="FU1447" s="4"/>
      <c r="FV1447" s="6"/>
      <c r="FW1447" s="5"/>
      <c r="FX1447" s="5"/>
      <c r="FY1447" s="4"/>
      <c r="FZ1447" s="6"/>
      <c r="GA1447" s="4"/>
      <c r="GB1447" s="6"/>
      <c r="GC1447" s="5"/>
      <c r="GD1447" s="5"/>
      <c r="GE1447" s="4"/>
      <c r="GF1447" s="6"/>
      <c r="GG1447" s="4"/>
      <c r="GH1447" s="6"/>
      <c r="GI1447" s="5"/>
      <c r="GJ1447" s="5"/>
      <c r="GK1447" s="4"/>
      <c r="GL1447" s="6"/>
      <c r="GM1447" s="4"/>
      <c r="GN1447" s="6"/>
      <c r="GO1447" s="5"/>
      <c r="GP1447" s="5"/>
      <c r="GQ1447" s="4"/>
      <c r="GR1447" s="6"/>
      <c r="GS1447" s="4"/>
      <c r="GT1447" s="6"/>
      <c r="GU1447" s="5"/>
      <c r="GV1447" s="5"/>
      <c r="GW1447" s="4"/>
      <c r="GX1447" s="6"/>
      <c r="GY1447" s="4"/>
      <c r="GZ1447" s="6"/>
      <c r="HA1447" s="5"/>
      <c r="HB1447" s="5"/>
      <c r="HC1447" s="4"/>
      <c r="HD1447" s="6"/>
      <c r="HE1447" s="4"/>
      <c r="HF1447" s="6"/>
      <c r="HG1447" s="5"/>
      <c r="HH1447" s="5"/>
      <c r="HI1447" s="4"/>
      <c r="HJ1447" s="6"/>
      <c r="HK1447" s="4"/>
      <c r="HL1447" s="6"/>
      <c r="HM1447" s="5"/>
      <c r="HN1447" s="5"/>
      <c r="HO1447" s="4"/>
      <c r="HP1447" s="6"/>
      <c r="HQ1447" s="4"/>
      <c r="HR1447" s="6"/>
      <c r="HS1447" s="5"/>
      <c r="HT1447" s="5"/>
      <c r="HU1447" s="4"/>
      <c r="HV1447" s="6"/>
      <c r="HW1447" s="4"/>
      <c r="HX1447" s="6"/>
      <c r="HY1447" s="5"/>
      <c r="HZ1447" s="5"/>
      <c r="IA1447" s="4"/>
      <c r="IB1447" s="6"/>
      <c r="IC1447" s="4"/>
      <c r="ID1447" s="6"/>
      <c r="IE1447" s="5"/>
      <c r="IF1447" s="5"/>
      <c r="IG1447" s="4"/>
      <c r="IH1447" s="6"/>
      <c r="II1447" s="4"/>
      <c r="IJ1447" s="6"/>
      <c r="IK1447" s="5"/>
      <c r="IL1447" s="5"/>
      <c r="IM1447" s="4"/>
      <c r="IN1447" s="6"/>
      <c r="IO1447" s="4"/>
      <c r="IP1447" s="6"/>
      <c r="IQ1447" s="5"/>
      <c r="IR1447" s="5"/>
      <c r="IS1447" s="4"/>
      <c r="IT1447" s="6"/>
      <c r="IU1447" s="4"/>
      <c r="IV1447" s="6"/>
      <c r="IW1447" s="5"/>
      <c r="IX1447" s="5"/>
      <c r="IY1447" s="4"/>
      <c r="IZ1447" s="6"/>
      <c r="JA1447" s="4"/>
      <c r="JB1447" s="6"/>
      <c r="JC1447" s="5"/>
      <c r="JD1447" s="5"/>
      <c r="JE1447" s="4"/>
      <c r="JF1447" s="6"/>
      <c r="JG1447" s="4"/>
      <c r="JH1447" s="6"/>
      <c r="JI1447" s="5"/>
      <c r="JJ1447" s="5"/>
      <c r="JK1447" s="4"/>
      <c r="JL1447" s="6"/>
      <c r="JM1447" s="4"/>
      <c r="JN1447" s="6"/>
      <c r="JO1447" s="5"/>
      <c r="JP1447" s="5"/>
      <c r="JQ1447" s="4"/>
      <c r="JR1447" s="6"/>
      <c r="JS1447" s="4"/>
      <c r="JT1447" s="6"/>
      <c r="JU1447" s="5"/>
      <c r="JV1447" s="5"/>
      <c r="JW1447" s="4"/>
      <c r="JX1447" s="6"/>
      <c r="JY1447" s="4"/>
      <c r="JZ1447" s="6"/>
      <c r="KA1447" s="5"/>
      <c r="KB1447" s="5"/>
      <c r="KC1447" s="4"/>
      <c r="KD1447" s="6"/>
      <c r="KE1447" s="4"/>
      <c r="KF1447" s="6"/>
      <c r="KG1447" s="5"/>
      <c r="KH1447" s="5"/>
      <c r="KI1447" s="4"/>
      <c r="KJ1447" s="6"/>
      <c r="KK1447" s="4"/>
      <c r="KL1447" s="6"/>
      <c r="KM1447" s="5"/>
      <c r="KN1447" s="5"/>
    </row>
    <row r="1448">
      <c r="A1448" s="3" t="s">
        <v>85</v>
      </c>
      <c r="B1448" s="3" t="s">
        <v>712</v>
      </c>
      <c r="C1448" s="3" t="s">
        <v>87</v>
      </c>
      <c r="D1448" s="3" t="s">
        <v>712</v>
      </c>
      <c r="E1448" s="3" t="s">
        <v>969</v>
      </c>
      <c r="F1448" s="3" t="s">
        <v>104</v>
      </c>
      <c r="G1448" s="3" t="s">
        <v>104</v>
      </c>
      <c r="H1448" s="3" t="s">
        <v>104</v>
      </c>
      <c r="I1448" s="3" t="s">
        <v>1558</v>
      </c>
      <c r="J1448" s="3" t="s">
        <v>104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/>
      <c r="T1448" s="6"/>
      <c r="U1448" s="4"/>
      <c r="V1448" s="6"/>
      <c r="W1448" s="5"/>
      <c r="X1448" s="5"/>
      <c r="Y1448" s="4"/>
      <c r="Z1448" s="6"/>
      <c r="AA1448" s="4"/>
      <c r="AB1448" s="6"/>
      <c r="AC1448" s="5"/>
      <c r="AD1448" s="5"/>
      <c r="AE1448" s="4"/>
      <c r="AF1448" s="6"/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  <c r="AW1448" s="4"/>
      <c r="AX1448" s="6"/>
      <c r="AY1448" s="4"/>
      <c r="AZ1448" s="6"/>
      <c r="BA1448" s="5"/>
      <c r="BB1448" s="5"/>
      <c r="BC1448" s="4"/>
      <c r="BD1448" s="6"/>
      <c r="BE1448" s="4"/>
      <c r="BF1448" s="6"/>
      <c r="BG1448" s="5"/>
      <c r="BH1448" s="5"/>
      <c r="BI1448" s="4"/>
      <c r="BJ1448" s="6"/>
      <c r="BK1448" s="4"/>
      <c r="BL1448" s="6"/>
      <c r="BM1448" s="5"/>
      <c r="BN1448" s="5"/>
      <c r="BO1448" s="4"/>
      <c r="BP1448" s="6"/>
      <c r="BQ1448" s="4"/>
      <c r="BR1448" s="6"/>
      <c r="BS1448" s="5"/>
      <c r="BT1448" s="5"/>
      <c r="BU1448" s="4"/>
      <c r="BV1448" s="6"/>
      <c r="BW1448" s="4"/>
      <c r="BX1448" s="6"/>
      <c r="BY1448" s="5"/>
      <c r="BZ1448" s="5"/>
      <c r="CA1448" s="4"/>
      <c r="CB1448" s="6"/>
      <c r="CC1448" s="4"/>
      <c r="CD1448" s="6"/>
      <c r="CE1448" s="5"/>
      <c r="CF1448" s="5"/>
      <c r="CG1448" s="4"/>
      <c r="CH1448" s="6"/>
      <c r="CI1448" s="4"/>
      <c r="CJ1448" s="6"/>
      <c r="CK1448" s="5"/>
      <c r="CL1448" s="5"/>
      <c r="CM1448" s="4"/>
      <c r="CN1448" s="6"/>
      <c r="CO1448" s="4"/>
      <c r="CP1448" s="6"/>
      <c r="CQ1448" s="5"/>
      <c r="CR1448" s="5"/>
      <c r="CS1448" s="4"/>
      <c r="CT1448" s="6"/>
      <c r="CU1448" s="4"/>
      <c r="CV1448" s="6"/>
      <c r="CW1448" s="5"/>
      <c r="CX1448" s="5"/>
      <c r="CY1448" s="4"/>
      <c r="CZ1448" s="6"/>
      <c r="DA1448" s="4"/>
      <c r="DB1448" s="6"/>
      <c r="DC1448" s="5"/>
      <c r="DD1448" s="5"/>
      <c r="DE1448" s="4"/>
      <c r="DF1448" s="6"/>
      <c r="DG1448" s="4"/>
      <c r="DH1448" s="6"/>
      <c r="DI1448" s="5"/>
      <c r="DJ1448" s="5"/>
      <c r="DK1448" s="4"/>
      <c r="DL1448" s="6"/>
      <c r="DM1448" s="4"/>
      <c r="DN1448" s="6"/>
      <c r="DO1448" s="5"/>
      <c r="DP1448" s="5"/>
      <c r="DQ1448" s="4"/>
      <c r="DR1448" s="6"/>
      <c r="DS1448" s="4"/>
      <c r="DT1448" s="6"/>
      <c r="DU1448" s="5"/>
      <c r="DV1448" s="5"/>
      <c r="DW1448" s="4"/>
      <c r="DX1448" s="6"/>
      <c r="DY1448" s="4"/>
      <c r="DZ1448" s="6"/>
      <c r="EA1448" s="5"/>
      <c r="EB1448" s="5"/>
      <c r="EC1448" s="4"/>
      <c r="ED1448" s="6"/>
      <c r="EE1448" s="4"/>
      <c r="EF1448" s="6"/>
      <c r="EG1448" s="5"/>
      <c r="EH1448" s="5"/>
      <c r="EI1448" s="4"/>
      <c r="EJ1448" s="6"/>
      <c r="EK1448" s="4"/>
      <c r="EL1448" s="6"/>
      <c r="EM1448" s="5"/>
      <c r="EN1448" s="5"/>
      <c r="EO1448" s="4"/>
      <c r="EP1448" s="6"/>
      <c r="EQ1448" s="4"/>
      <c r="ER1448" s="6"/>
      <c r="ES1448" s="5"/>
      <c r="ET1448" s="5"/>
      <c r="EU1448" s="4"/>
      <c r="EV1448" s="6"/>
      <c r="EW1448" s="4"/>
      <c r="EX1448" s="6"/>
      <c r="EY1448" s="5"/>
      <c r="EZ1448" s="5"/>
      <c r="FA1448" s="4"/>
      <c r="FB1448" s="6"/>
      <c r="FC1448" s="4"/>
      <c r="FD1448" s="6"/>
      <c r="FE1448" s="5"/>
      <c r="FF1448" s="5"/>
      <c r="FG1448" s="4"/>
      <c r="FH1448" s="6"/>
      <c r="FI1448" s="4"/>
      <c r="FJ1448" s="6"/>
      <c r="FK1448" s="5"/>
      <c r="FL1448" s="5"/>
      <c r="FM1448" s="4"/>
      <c r="FN1448" s="6"/>
      <c r="FO1448" s="4"/>
      <c r="FP1448" s="6"/>
      <c r="FQ1448" s="5"/>
      <c r="FR1448" s="5"/>
      <c r="FS1448" s="4"/>
      <c r="FT1448" s="6"/>
      <c r="FU1448" s="4"/>
      <c r="FV1448" s="6"/>
      <c r="FW1448" s="5"/>
      <c r="FX1448" s="5"/>
      <c r="FY1448" s="4"/>
      <c r="FZ1448" s="6"/>
      <c r="GA1448" s="4"/>
      <c r="GB1448" s="6"/>
      <c r="GC1448" s="5"/>
      <c r="GD1448" s="5"/>
      <c r="GE1448" s="4"/>
      <c r="GF1448" s="6"/>
      <c r="GG1448" s="4"/>
      <c r="GH1448" s="6"/>
      <c r="GI1448" s="5"/>
      <c r="GJ1448" s="5"/>
      <c r="GK1448" s="4"/>
      <c r="GL1448" s="6"/>
      <c r="GM1448" s="4"/>
      <c r="GN1448" s="6"/>
      <c r="GO1448" s="5"/>
      <c r="GP1448" s="5"/>
      <c r="GQ1448" s="4"/>
      <c r="GR1448" s="6"/>
      <c r="GS1448" s="4"/>
      <c r="GT1448" s="6"/>
      <c r="GU1448" s="5"/>
      <c r="GV1448" s="5"/>
      <c r="GW1448" s="4"/>
      <c r="GX1448" s="6"/>
      <c r="GY1448" s="4"/>
      <c r="GZ1448" s="6"/>
      <c r="HA1448" s="5"/>
      <c r="HB1448" s="5"/>
      <c r="HC1448" s="4"/>
      <c r="HD1448" s="6"/>
      <c r="HE1448" s="4"/>
      <c r="HF1448" s="6"/>
      <c r="HG1448" s="5"/>
      <c r="HH1448" s="5"/>
      <c r="HI1448" s="4"/>
      <c r="HJ1448" s="6"/>
      <c r="HK1448" s="4"/>
      <c r="HL1448" s="6"/>
      <c r="HM1448" s="5"/>
      <c r="HN1448" s="5"/>
      <c r="HO1448" s="4"/>
      <c r="HP1448" s="6"/>
      <c r="HQ1448" s="4"/>
      <c r="HR1448" s="6"/>
      <c r="HS1448" s="5"/>
      <c r="HT1448" s="5"/>
      <c r="HU1448" s="4"/>
      <c r="HV1448" s="6"/>
      <c r="HW1448" s="4"/>
      <c r="HX1448" s="6"/>
      <c r="HY1448" s="5"/>
      <c r="HZ1448" s="5"/>
      <c r="IA1448" s="4"/>
      <c r="IB1448" s="6"/>
      <c r="IC1448" s="4"/>
      <c r="ID1448" s="6"/>
      <c r="IE1448" s="5"/>
      <c r="IF1448" s="5"/>
      <c r="IG1448" s="4"/>
      <c r="IH1448" s="6"/>
      <c r="II1448" s="4"/>
      <c r="IJ1448" s="6"/>
      <c r="IK1448" s="5"/>
      <c r="IL1448" s="5"/>
      <c r="IM1448" s="4"/>
      <c r="IN1448" s="6"/>
      <c r="IO1448" s="4"/>
      <c r="IP1448" s="6"/>
      <c r="IQ1448" s="5"/>
      <c r="IR1448" s="5"/>
      <c r="IS1448" s="4"/>
      <c r="IT1448" s="6"/>
      <c r="IU1448" s="4"/>
      <c r="IV1448" s="6"/>
      <c r="IW1448" s="5"/>
      <c r="IX1448" s="5"/>
      <c r="IY1448" s="4"/>
      <c r="IZ1448" s="6"/>
      <c r="JA1448" s="4"/>
      <c r="JB1448" s="6"/>
      <c r="JC1448" s="5"/>
      <c r="JD1448" s="5"/>
      <c r="JE1448" s="4"/>
      <c r="JF1448" s="6"/>
      <c r="JG1448" s="4"/>
      <c r="JH1448" s="6"/>
      <c r="JI1448" s="5"/>
      <c r="JJ1448" s="5"/>
      <c r="JK1448" s="4"/>
      <c r="JL1448" s="6"/>
      <c r="JM1448" s="4"/>
      <c r="JN1448" s="6"/>
      <c r="JO1448" s="5"/>
      <c r="JP1448" s="5"/>
      <c r="JQ1448" s="4"/>
      <c r="JR1448" s="6"/>
      <c r="JS1448" s="4"/>
      <c r="JT1448" s="6"/>
      <c r="JU1448" s="5"/>
      <c r="JV1448" s="5"/>
      <c r="JW1448" s="4"/>
      <c r="JX1448" s="6"/>
      <c r="JY1448" s="4"/>
      <c r="JZ1448" s="6"/>
      <c r="KA1448" s="5"/>
      <c r="KB1448" s="5"/>
      <c r="KC1448" s="4"/>
      <c r="KD1448" s="6"/>
      <c r="KE1448" s="4"/>
      <c r="KF1448" s="6"/>
      <c r="KG1448" s="5"/>
      <c r="KH1448" s="5"/>
      <c r="KI1448" s="4"/>
      <c r="KJ1448" s="6"/>
      <c r="KK1448" s="4"/>
      <c r="KL1448" s="6"/>
      <c r="KM1448" s="5"/>
      <c r="KN1448" s="5"/>
    </row>
    <row r="1449">
      <c r="A1449" s="3" t="s">
        <v>85</v>
      </c>
      <c r="B1449" s="3" t="s">
        <v>712</v>
      </c>
      <c r="C1449" s="3" t="s">
        <v>87</v>
      </c>
      <c r="D1449" s="3" t="s">
        <v>712</v>
      </c>
      <c r="E1449" s="3" t="s">
        <v>974</v>
      </c>
      <c r="F1449" s="3" t="s">
        <v>104</v>
      </c>
      <c r="G1449" s="3" t="s">
        <v>104</v>
      </c>
      <c r="H1449" s="3" t="s">
        <v>104</v>
      </c>
      <c r="I1449" s="3" t="s">
        <v>1339</v>
      </c>
      <c r="J1449" s="3" t="s">
        <v>104</v>
      </c>
      <c r="K1449" s="4"/>
      <c r="L1449" s="4">
        <f>=ROUNDDOWN({0},0)</f>
      </c>
      <c r="M1449" s="4"/>
      <c r="N1449" s="5"/>
      <c r="O1449" s="4"/>
      <c r="P1449" s="4">
        <f>=ROUNDDOWN({0},0)</f>
      </c>
      <c r="Q1449" s="4"/>
      <c r="R1449" s="5"/>
      <c r="S1449" s="4"/>
      <c r="T1449" s="6"/>
      <c r="U1449" s="4"/>
      <c r="V1449" s="6"/>
      <c r="W1449" s="5"/>
      <c r="X1449" s="5"/>
      <c r="Y1449" s="4"/>
      <c r="Z1449" s="6"/>
      <c r="AA1449" s="4"/>
      <c r="AB1449" s="6"/>
      <c r="AC1449" s="5"/>
      <c r="AD1449" s="5"/>
      <c r="AE1449" s="4"/>
      <c r="AF1449" s="6"/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  <c r="AW1449" s="4"/>
      <c r="AX1449" s="6"/>
      <c r="AY1449" s="4"/>
      <c r="AZ1449" s="6"/>
      <c r="BA1449" s="5"/>
      <c r="BB1449" s="5"/>
      <c r="BC1449" s="4"/>
      <c r="BD1449" s="6"/>
      <c r="BE1449" s="4"/>
      <c r="BF1449" s="6"/>
      <c r="BG1449" s="5"/>
      <c r="BH1449" s="5"/>
      <c r="BI1449" s="4"/>
      <c r="BJ1449" s="6"/>
      <c r="BK1449" s="4"/>
      <c r="BL1449" s="6"/>
      <c r="BM1449" s="5"/>
      <c r="BN1449" s="5"/>
      <c r="BO1449" s="4"/>
      <c r="BP1449" s="6"/>
      <c r="BQ1449" s="4"/>
      <c r="BR1449" s="6"/>
      <c r="BS1449" s="5"/>
      <c r="BT1449" s="5"/>
      <c r="BU1449" s="4"/>
      <c r="BV1449" s="6"/>
      <c r="BW1449" s="4"/>
      <c r="BX1449" s="6"/>
      <c r="BY1449" s="5"/>
      <c r="BZ1449" s="5"/>
      <c r="CA1449" s="4"/>
      <c r="CB1449" s="6"/>
      <c r="CC1449" s="4"/>
      <c r="CD1449" s="6"/>
      <c r="CE1449" s="5"/>
      <c r="CF1449" s="5"/>
      <c r="CG1449" s="4"/>
      <c r="CH1449" s="6"/>
      <c r="CI1449" s="4"/>
      <c r="CJ1449" s="6"/>
      <c r="CK1449" s="5"/>
      <c r="CL1449" s="5"/>
      <c r="CM1449" s="4"/>
      <c r="CN1449" s="6"/>
      <c r="CO1449" s="4"/>
      <c r="CP1449" s="6"/>
      <c r="CQ1449" s="5"/>
      <c r="CR1449" s="5"/>
      <c r="CS1449" s="4"/>
      <c r="CT1449" s="6"/>
      <c r="CU1449" s="4"/>
      <c r="CV1449" s="6"/>
      <c r="CW1449" s="5"/>
      <c r="CX1449" s="5"/>
      <c r="CY1449" s="4"/>
      <c r="CZ1449" s="6"/>
      <c r="DA1449" s="4"/>
      <c r="DB1449" s="6"/>
      <c r="DC1449" s="5"/>
      <c r="DD1449" s="5"/>
      <c r="DE1449" s="4"/>
      <c r="DF1449" s="6"/>
      <c r="DG1449" s="4"/>
      <c r="DH1449" s="6"/>
      <c r="DI1449" s="5"/>
      <c r="DJ1449" s="5"/>
      <c r="DK1449" s="4"/>
      <c r="DL1449" s="6"/>
      <c r="DM1449" s="4"/>
      <c r="DN1449" s="6"/>
      <c r="DO1449" s="5"/>
      <c r="DP1449" s="5"/>
      <c r="DQ1449" s="4"/>
      <c r="DR1449" s="6"/>
      <c r="DS1449" s="4"/>
      <c r="DT1449" s="6"/>
      <c r="DU1449" s="5"/>
      <c r="DV1449" s="5"/>
      <c r="DW1449" s="4"/>
      <c r="DX1449" s="6"/>
      <c r="DY1449" s="4"/>
      <c r="DZ1449" s="6"/>
      <c r="EA1449" s="5"/>
      <c r="EB1449" s="5"/>
      <c r="EC1449" s="4"/>
      <c r="ED1449" s="6"/>
      <c r="EE1449" s="4"/>
      <c r="EF1449" s="6"/>
      <c r="EG1449" s="5"/>
      <c r="EH1449" s="5"/>
      <c r="EI1449" s="4"/>
      <c r="EJ1449" s="6"/>
      <c r="EK1449" s="4"/>
      <c r="EL1449" s="6"/>
      <c r="EM1449" s="5"/>
      <c r="EN1449" s="5"/>
      <c r="EO1449" s="4"/>
      <c r="EP1449" s="6"/>
      <c r="EQ1449" s="4"/>
      <c r="ER1449" s="6"/>
      <c r="ES1449" s="5"/>
      <c r="ET1449" s="5"/>
      <c r="EU1449" s="4"/>
      <c r="EV1449" s="6"/>
      <c r="EW1449" s="4"/>
      <c r="EX1449" s="6"/>
      <c r="EY1449" s="5"/>
      <c r="EZ1449" s="5"/>
      <c r="FA1449" s="4"/>
      <c r="FB1449" s="6"/>
      <c r="FC1449" s="4"/>
      <c r="FD1449" s="6"/>
      <c r="FE1449" s="5"/>
      <c r="FF1449" s="5"/>
      <c r="FG1449" s="4"/>
      <c r="FH1449" s="6"/>
      <c r="FI1449" s="4"/>
      <c r="FJ1449" s="6"/>
      <c r="FK1449" s="5"/>
      <c r="FL1449" s="5"/>
      <c r="FM1449" s="4"/>
      <c r="FN1449" s="6"/>
      <c r="FO1449" s="4"/>
      <c r="FP1449" s="6"/>
      <c r="FQ1449" s="5"/>
      <c r="FR1449" s="5"/>
      <c r="FS1449" s="4"/>
      <c r="FT1449" s="6"/>
      <c r="FU1449" s="4"/>
      <c r="FV1449" s="6"/>
      <c r="FW1449" s="5"/>
      <c r="FX1449" s="5"/>
      <c r="FY1449" s="4"/>
      <c r="FZ1449" s="6"/>
      <c r="GA1449" s="4"/>
      <c r="GB1449" s="6"/>
      <c r="GC1449" s="5"/>
      <c r="GD1449" s="5"/>
      <c r="GE1449" s="4"/>
      <c r="GF1449" s="6"/>
      <c r="GG1449" s="4"/>
      <c r="GH1449" s="6"/>
      <c r="GI1449" s="5"/>
      <c r="GJ1449" s="5"/>
      <c r="GK1449" s="4"/>
      <c r="GL1449" s="6"/>
      <c r="GM1449" s="4"/>
      <c r="GN1449" s="6"/>
      <c r="GO1449" s="5"/>
      <c r="GP1449" s="5"/>
      <c r="GQ1449" s="4"/>
      <c r="GR1449" s="6"/>
      <c r="GS1449" s="4"/>
      <c r="GT1449" s="6"/>
      <c r="GU1449" s="5"/>
      <c r="GV1449" s="5"/>
      <c r="GW1449" s="4"/>
      <c r="GX1449" s="6"/>
      <c r="GY1449" s="4"/>
      <c r="GZ1449" s="6"/>
      <c r="HA1449" s="5"/>
      <c r="HB1449" s="5"/>
      <c r="HC1449" s="4"/>
      <c r="HD1449" s="6"/>
      <c r="HE1449" s="4"/>
      <c r="HF1449" s="6"/>
      <c r="HG1449" s="5"/>
      <c r="HH1449" s="5"/>
      <c r="HI1449" s="4"/>
      <c r="HJ1449" s="6"/>
      <c r="HK1449" s="4"/>
      <c r="HL1449" s="6"/>
      <c r="HM1449" s="5"/>
      <c r="HN1449" s="5"/>
      <c r="HO1449" s="4"/>
      <c r="HP1449" s="6"/>
      <c r="HQ1449" s="4"/>
      <c r="HR1449" s="6"/>
      <c r="HS1449" s="5"/>
      <c r="HT1449" s="5"/>
      <c r="HU1449" s="4"/>
      <c r="HV1449" s="6"/>
      <c r="HW1449" s="4"/>
      <c r="HX1449" s="6"/>
      <c r="HY1449" s="5"/>
      <c r="HZ1449" s="5"/>
      <c r="IA1449" s="4"/>
      <c r="IB1449" s="6"/>
      <c r="IC1449" s="4"/>
      <c r="ID1449" s="6"/>
      <c r="IE1449" s="5"/>
      <c r="IF1449" s="5"/>
      <c r="IG1449" s="4"/>
      <c r="IH1449" s="6"/>
      <c r="II1449" s="4"/>
      <c r="IJ1449" s="6"/>
      <c r="IK1449" s="5"/>
      <c r="IL1449" s="5"/>
      <c r="IM1449" s="4"/>
      <c r="IN1449" s="6"/>
      <c r="IO1449" s="4"/>
      <c r="IP1449" s="6"/>
      <c r="IQ1449" s="5"/>
      <c r="IR1449" s="5"/>
      <c r="IS1449" s="4"/>
      <c r="IT1449" s="6"/>
      <c r="IU1449" s="4"/>
      <c r="IV1449" s="6"/>
      <c r="IW1449" s="5"/>
      <c r="IX1449" s="5"/>
      <c r="IY1449" s="4"/>
      <c r="IZ1449" s="6"/>
      <c r="JA1449" s="4"/>
      <c r="JB1449" s="6"/>
      <c r="JC1449" s="5"/>
      <c r="JD1449" s="5"/>
      <c r="JE1449" s="4"/>
      <c r="JF1449" s="6"/>
      <c r="JG1449" s="4"/>
      <c r="JH1449" s="6"/>
      <c r="JI1449" s="5"/>
      <c r="JJ1449" s="5"/>
      <c r="JK1449" s="4"/>
      <c r="JL1449" s="6"/>
      <c r="JM1449" s="4"/>
      <c r="JN1449" s="6"/>
      <c r="JO1449" s="5"/>
      <c r="JP1449" s="5"/>
      <c r="JQ1449" s="4"/>
      <c r="JR1449" s="6"/>
      <c r="JS1449" s="4"/>
      <c r="JT1449" s="6"/>
      <c r="JU1449" s="5"/>
      <c r="JV1449" s="5"/>
      <c r="JW1449" s="4"/>
      <c r="JX1449" s="6"/>
      <c r="JY1449" s="4"/>
      <c r="JZ1449" s="6"/>
      <c r="KA1449" s="5"/>
      <c r="KB1449" s="5"/>
      <c r="KC1449" s="4"/>
      <c r="KD1449" s="6"/>
      <c r="KE1449" s="4"/>
      <c r="KF1449" s="6"/>
      <c r="KG1449" s="5"/>
      <c r="KH1449" s="5"/>
      <c r="KI1449" s="4"/>
      <c r="KJ1449" s="6"/>
      <c r="KK1449" s="4"/>
      <c r="KL1449" s="6"/>
      <c r="KM1449" s="5"/>
      <c r="KN1449" s="5"/>
    </row>
    <row r="1450">
      <c r="A1450" s="3" t="s">
        <v>85</v>
      </c>
      <c r="B1450" s="3" t="s">
        <v>712</v>
      </c>
      <c r="C1450" s="3" t="s">
        <v>87</v>
      </c>
      <c r="D1450" s="3" t="s">
        <v>712</v>
      </c>
      <c r="E1450" s="3" t="s">
        <v>1043</v>
      </c>
      <c r="F1450" s="3" t="s">
        <v>104</v>
      </c>
      <c r="G1450" s="3" t="s">
        <v>104</v>
      </c>
      <c r="H1450" s="3" t="s">
        <v>104</v>
      </c>
      <c r="I1450" s="3" t="s">
        <v>1339</v>
      </c>
      <c r="J1450" s="3" t="s">
        <v>104</v>
      </c>
      <c r="K1450" s="4"/>
      <c r="L1450" s="4">
        <f>=ROUNDDOWN({0},0)</f>
      </c>
      <c r="M1450" s="4"/>
      <c r="N1450" s="5"/>
      <c r="O1450" s="4"/>
      <c r="P1450" s="4">
        <f>=ROUNDDOWN({0},0)</f>
      </c>
      <c r="Q1450" s="4"/>
      <c r="R1450" s="5"/>
      <c r="S1450" s="4"/>
      <c r="T1450" s="6"/>
      <c r="U1450" s="4"/>
      <c r="V1450" s="6"/>
      <c r="W1450" s="5"/>
      <c r="X1450" s="5"/>
      <c r="Y1450" s="4"/>
      <c r="Z1450" s="6"/>
      <c r="AA1450" s="4"/>
      <c r="AB1450" s="6"/>
      <c r="AC1450" s="5"/>
      <c r="AD1450" s="5"/>
      <c r="AE1450" s="4"/>
      <c r="AF1450" s="6"/>
      <c r="AG1450" s="4"/>
      <c r="AH1450" s="6"/>
      <c r="AI1450" s="5"/>
      <c r="AJ1450" s="5"/>
      <c r="AK1450" s="4"/>
      <c r="AL1450" s="6"/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  <c r="AW1450" s="4"/>
      <c r="AX1450" s="6"/>
      <c r="AY1450" s="4"/>
      <c r="AZ1450" s="6"/>
      <c r="BA1450" s="5"/>
      <c r="BB1450" s="5"/>
      <c r="BC1450" s="4"/>
      <c r="BD1450" s="6"/>
      <c r="BE1450" s="4"/>
      <c r="BF1450" s="6"/>
      <c r="BG1450" s="5"/>
      <c r="BH1450" s="5"/>
      <c r="BI1450" s="4"/>
      <c r="BJ1450" s="6"/>
      <c r="BK1450" s="4"/>
      <c r="BL1450" s="6"/>
      <c r="BM1450" s="5"/>
      <c r="BN1450" s="5"/>
      <c r="BO1450" s="4"/>
      <c r="BP1450" s="6"/>
      <c r="BQ1450" s="4"/>
      <c r="BR1450" s="6"/>
      <c r="BS1450" s="5"/>
      <c r="BT1450" s="5"/>
      <c r="BU1450" s="4"/>
      <c r="BV1450" s="6"/>
      <c r="BW1450" s="4"/>
      <c r="BX1450" s="6"/>
      <c r="BY1450" s="5"/>
      <c r="BZ1450" s="5"/>
      <c r="CA1450" s="4"/>
      <c r="CB1450" s="6"/>
      <c r="CC1450" s="4"/>
      <c r="CD1450" s="6"/>
      <c r="CE1450" s="5"/>
      <c r="CF1450" s="5"/>
      <c r="CG1450" s="4"/>
      <c r="CH1450" s="6"/>
      <c r="CI1450" s="4"/>
      <c r="CJ1450" s="6"/>
      <c r="CK1450" s="5"/>
      <c r="CL1450" s="5"/>
      <c r="CM1450" s="4"/>
      <c r="CN1450" s="6"/>
      <c r="CO1450" s="4"/>
      <c r="CP1450" s="6"/>
      <c r="CQ1450" s="5"/>
      <c r="CR1450" s="5"/>
      <c r="CS1450" s="4"/>
      <c r="CT1450" s="6"/>
      <c r="CU1450" s="4"/>
      <c r="CV1450" s="6"/>
      <c r="CW1450" s="5"/>
      <c r="CX1450" s="5"/>
      <c r="CY1450" s="4"/>
      <c r="CZ1450" s="6"/>
      <c r="DA1450" s="4"/>
      <c r="DB1450" s="6"/>
      <c r="DC1450" s="5"/>
      <c r="DD1450" s="5"/>
      <c r="DE1450" s="4"/>
      <c r="DF1450" s="6"/>
      <c r="DG1450" s="4"/>
      <c r="DH1450" s="6"/>
      <c r="DI1450" s="5"/>
      <c r="DJ1450" s="5"/>
      <c r="DK1450" s="4"/>
      <c r="DL1450" s="6"/>
      <c r="DM1450" s="4"/>
      <c r="DN1450" s="6"/>
      <c r="DO1450" s="5"/>
      <c r="DP1450" s="5"/>
      <c r="DQ1450" s="4"/>
      <c r="DR1450" s="6"/>
      <c r="DS1450" s="4"/>
      <c r="DT1450" s="6"/>
      <c r="DU1450" s="5"/>
      <c r="DV1450" s="5"/>
      <c r="DW1450" s="4"/>
      <c r="DX1450" s="6"/>
      <c r="DY1450" s="4"/>
      <c r="DZ1450" s="6"/>
      <c r="EA1450" s="5"/>
      <c r="EB1450" s="5"/>
      <c r="EC1450" s="4"/>
      <c r="ED1450" s="6"/>
      <c r="EE1450" s="4"/>
      <c r="EF1450" s="6"/>
      <c r="EG1450" s="5"/>
      <c r="EH1450" s="5"/>
      <c r="EI1450" s="4"/>
      <c r="EJ1450" s="6"/>
      <c r="EK1450" s="4"/>
      <c r="EL1450" s="6"/>
      <c r="EM1450" s="5"/>
      <c r="EN1450" s="5"/>
      <c r="EO1450" s="4"/>
      <c r="EP1450" s="6"/>
      <c r="EQ1450" s="4"/>
      <c r="ER1450" s="6"/>
      <c r="ES1450" s="5"/>
      <c r="ET1450" s="5"/>
      <c r="EU1450" s="4"/>
      <c r="EV1450" s="6"/>
      <c r="EW1450" s="4"/>
      <c r="EX1450" s="6"/>
      <c r="EY1450" s="5"/>
      <c r="EZ1450" s="5"/>
      <c r="FA1450" s="4"/>
      <c r="FB1450" s="6"/>
      <c r="FC1450" s="4"/>
      <c r="FD1450" s="6"/>
      <c r="FE1450" s="5"/>
      <c r="FF1450" s="5"/>
      <c r="FG1450" s="4"/>
      <c r="FH1450" s="6"/>
      <c r="FI1450" s="4"/>
      <c r="FJ1450" s="6"/>
      <c r="FK1450" s="5"/>
      <c r="FL1450" s="5"/>
      <c r="FM1450" s="4"/>
      <c r="FN1450" s="6"/>
      <c r="FO1450" s="4"/>
      <c r="FP1450" s="6"/>
      <c r="FQ1450" s="5"/>
      <c r="FR1450" s="5"/>
      <c r="FS1450" s="4"/>
      <c r="FT1450" s="6"/>
      <c r="FU1450" s="4"/>
      <c r="FV1450" s="6"/>
      <c r="FW1450" s="5"/>
      <c r="FX1450" s="5"/>
      <c r="FY1450" s="4"/>
      <c r="FZ1450" s="6"/>
      <c r="GA1450" s="4"/>
      <c r="GB1450" s="6"/>
      <c r="GC1450" s="5"/>
      <c r="GD1450" s="5"/>
      <c r="GE1450" s="4"/>
      <c r="GF1450" s="6"/>
      <c r="GG1450" s="4"/>
      <c r="GH1450" s="6"/>
      <c r="GI1450" s="5"/>
      <c r="GJ1450" s="5"/>
      <c r="GK1450" s="4"/>
      <c r="GL1450" s="6"/>
      <c r="GM1450" s="4"/>
      <c r="GN1450" s="6"/>
      <c r="GO1450" s="5"/>
      <c r="GP1450" s="5"/>
      <c r="GQ1450" s="4"/>
      <c r="GR1450" s="6"/>
      <c r="GS1450" s="4"/>
      <c r="GT1450" s="6"/>
      <c r="GU1450" s="5"/>
      <c r="GV1450" s="5"/>
      <c r="GW1450" s="4"/>
      <c r="GX1450" s="6"/>
      <c r="GY1450" s="4"/>
      <c r="GZ1450" s="6"/>
      <c r="HA1450" s="5"/>
      <c r="HB1450" s="5"/>
      <c r="HC1450" s="4"/>
      <c r="HD1450" s="6"/>
      <c r="HE1450" s="4"/>
      <c r="HF1450" s="6"/>
      <c r="HG1450" s="5"/>
      <c r="HH1450" s="5"/>
      <c r="HI1450" s="4"/>
      <c r="HJ1450" s="6"/>
      <c r="HK1450" s="4"/>
      <c r="HL1450" s="6"/>
      <c r="HM1450" s="5"/>
      <c r="HN1450" s="5"/>
      <c r="HO1450" s="4"/>
      <c r="HP1450" s="6"/>
      <c r="HQ1450" s="4"/>
      <c r="HR1450" s="6"/>
      <c r="HS1450" s="5"/>
      <c r="HT1450" s="5"/>
      <c r="HU1450" s="4"/>
      <c r="HV1450" s="6"/>
      <c r="HW1450" s="4"/>
      <c r="HX1450" s="6"/>
      <c r="HY1450" s="5"/>
      <c r="HZ1450" s="5"/>
      <c r="IA1450" s="4"/>
      <c r="IB1450" s="6"/>
      <c r="IC1450" s="4"/>
      <c r="ID1450" s="6"/>
      <c r="IE1450" s="5"/>
      <c r="IF1450" s="5"/>
      <c r="IG1450" s="4"/>
      <c r="IH1450" s="6"/>
      <c r="II1450" s="4"/>
      <c r="IJ1450" s="6"/>
      <c r="IK1450" s="5"/>
      <c r="IL1450" s="5"/>
      <c r="IM1450" s="4"/>
      <c r="IN1450" s="6"/>
      <c r="IO1450" s="4"/>
      <c r="IP1450" s="6"/>
      <c r="IQ1450" s="5"/>
      <c r="IR1450" s="5"/>
      <c r="IS1450" s="4"/>
      <c r="IT1450" s="6"/>
      <c r="IU1450" s="4"/>
      <c r="IV1450" s="6"/>
      <c r="IW1450" s="5"/>
      <c r="IX1450" s="5"/>
      <c r="IY1450" s="4"/>
      <c r="IZ1450" s="6"/>
      <c r="JA1450" s="4"/>
      <c r="JB1450" s="6"/>
      <c r="JC1450" s="5"/>
      <c r="JD1450" s="5"/>
      <c r="JE1450" s="4"/>
      <c r="JF1450" s="6"/>
      <c r="JG1450" s="4"/>
      <c r="JH1450" s="6"/>
      <c r="JI1450" s="5"/>
      <c r="JJ1450" s="5"/>
      <c r="JK1450" s="4"/>
      <c r="JL1450" s="6"/>
      <c r="JM1450" s="4"/>
      <c r="JN1450" s="6"/>
      <c r="JO1450" s="5"/>
      <c r="JP1450" s="5"/>
      <c r="JQ1450" s="4"/>
      <c r="JR1450" s="6"/>
      <c r="JS1450" s="4"/>
      <c r="JT1450" s="6"/>
      <c r="JU1450" s="5"/>
      <c r="JV1450" s="5"/>
      <c r="JW1450" s="4"/>
      <c r="JX1450" s="6"/>
      <c r="JY1450" s="4"/>
      <c r="JZ1450" s="6"/>
      <c r="KA1450" s="5"/>
      <c r="KB1450" s="5"/>
      <c r="KC1450" s="4"/>
      <c r="KD1450" s="6"/>
      <c r="KE1450" s="4"/>
      <c r="KF1450" s="6"/>
      <c r="KG1450" s="5"/>
      <c r="KH1450" s="5"/>
      <c r="KI1450" s="4"/>
      <c r="KJ1450" s="6"/>
      <c r="KK1450" s="4"/>
      <c r="KL1450" s="6"/>
      <c r="KM1450" s="5"/>
      <c r="KN1450" s="5"/>
    </row>
    <row r="1451">
      <c r="A1451" s="3" t="s">
        <v>85</v>
      </c>
      <c r="B1451" s="3" t="s">
        <v>712</v>
      </c>
      <c r="C1451" s="3" t="s">
        <v>87</v>
      </c>
      <c r="D1451" s="3" t="s">
        <v>712</v>
      </c>
      <c r="E1451" s="3" t="s">
        <v>141</v>
      </c>
      <c r="F1451" s="3" t="s">
        <v>104</v>
      </c>
      <c r="G1451" s="3" t="s">
        <v>104</v>
      </c>
      <c r="H1451" s="3" t="s">
        <v>104</v>
      </c>
      <c r="I1451" s="3" t="s">
        <v>1339</v>
      </c>
      <c r="J1451" s="3" t="s">
        <v>104</v>
      </c>
      <c r="K1451" s="4"/>
      <c r="L1451" s="4">
        <f>=ROUNDDOWN({0},0)</f>
      </c>
      <c r="M1451" s="4"/>
      <c r="N1451" s="5"/>
      <c r="O1451" s="4"/>
      <c r="P1451" s="4">
        <f>=ROUNDDOWN({0},0)</f>
      </c>
      <c r="Q1451" s="4"/>
      <c r="R1451" s="5"/>
      <c r="S1451" s="4"/>
      <c r="T1451" s="6"/>
      <c r="U1451" s="4"/>
      <c r="V1451" s="6"/>
      <c r="W1451" s="5"/>
      <c r="X1451" s="5"/>
      <c r="Y1451" s="4"/>
      <c r="Z1451" s="6"/>
      <c r="AA1451" s="4"/>
      <c r="AB1451" s="6"/>
      <c r="AC1451" s="5"/>
      <c r="AD1451" s="5"/>
      <c r="AE1451" s="4"/>
      <c r="AF1451" s="6"/>
      <c r="AG1451" s="4"/>
      <c r="AH1451" s="6"/>
      <c r="AI1451" s="5"/>
      <c r="AJ1451" s="5"/>
      <c r="AK1451" s="4"/>
      <c r="AL1451" s="6"/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  <c r="AW1451" s="4"/>
      <c r="AX1451" s="6"/>
      <c r="AY1451" s="4"/>
      <c r="AZ1451" s="6"/>
      <c r="BA1451" s="5"/>
      <c r="BB1451" s="5"/>
      <c r="BC1451" s="4"/>
      <c r="BD1451" s="6"/>
      <c r="BE1451" s="4"/>
      <c r="BF1451" s="6"/>
      <c r="BG1451" s="5"/>
      <c r="BH1451" s="5"/>
      <c r="BI1451" s="4"/>
      <c r="BJ1451" s="6"/>
      <c r="BK1451" s="4"/>
      <c r="BL1451" s="6"/>
      <c r="BM1451" s="5"/>
      <c r="BN1451" s="5"/>
      <c r="BO1451" s="4"/>
      <c r="BP1451" s="6"/>
      <c r="BQ1451" s="4"/>
      <c r="BR1451" s="6"/>
      <c r="BS1451" s="5"/>
      <c r="BT1451" s="5"/>
      <c r="BU1451" s="4"/>
      <c r="BV1451" s="6"/>
      <c r="BW1451" s="4"/>
      <c r="BX1451" s="6"/>
      <c r="BY1451" s="5"/>
      <c r="BZ1451" s="5"/>
      <c r="CA1451" s="4"/>
      <c r="CB1451" s="6"/>
      <c r="CC1451" s="4"/>
      <c r="CD1451" s="6"/>
      <c r="CE1451" s="5"/>
      <c r="CF1451" s="5"/>
      <c r="CG1451" s="4"/>
      <c r="CH1451" s="6"/>
      <c r="CI1451" s="4"/>
      <c r="CJ1451" s="6"/>
      <c r="CK1451" s="5"/>
      <c r="CL1451" s="5"/>
      <c r="CM1451" s="4"/>
      <c r="CN1451" s="6"/>
      <c r="CO1451" s="4"/>
      <c r="CP1451" s="6"/>
      <c r="CQ1451" s="5"/>
      <c r="CR1451" s="5"/>
      <c r="CS1451" s="4"/>
      <c r="CT1451" s="6"/>
      <c r="CU1451" s="4"/>
      <c r="CV1451" s="6"/>
      <c r="CW1451" s="5"/>
      <c r="CX1451" s="5"/>
      <c r="CY1451" s="4"/>
      <c r="CZ1451" s="6"/>
      <c r="DA1451" s="4"/>
      <c r="DB1451" s="6"/>
      <c r="DC1451" s="5"/>
      <c r="DD1451" s="5"/>
      <c r="DE1451" s="4"/>
      <c r="DF1451" s="6"/>
      <c r="DG1451" s="4"/>
      <c r="DH1451" s="6"/>
      <c r="DI1451" s="5"/>
      <c r="DJ1451" s="5"/>
      <c r="DK1451" s="4"/>
      <c r="DL1451" s="6"/>
      <c r="DM1451" s="4"/>
      <c r="DN1451" s="6"/>
      <c r="DO1451" s="5"/>
      <c r="DP1451" s="5"/>
      <c r="DQ1451" s="4"/>
      <c r="DR1451" s="6"/>
      <c r="DS1451" s="4"/>
      <c r="DT1451" s="6"/>
      <c r="DU1451" s="5"/>
      <c r="DV1451" s="5"/>
      <c r="DW1451" s="4"/>
      <c r="DX1451" s="6"/>
      <c r="DY1451" s="4"/>
      <c r="DZ1451" s="6"/>
      <c r="EA1451" s="5"/>
      <c r="EB1451" s="5"/>
      <c r="EC1451" s="4"/>
      <c r="ED1451" s="6"/>
      <c r="EE1451" s="4"/>
      <c r="EF1451" s="6"/>
      <c r="EG1451" s="5"/>
      <c r="EH1451" s="5"/>
      <c r="EI1451" s="4"/>
      <c r="EJ1451" s="6"/>
      <c r="EK1451" s="4"/>
      <c r="EL1451" s="6"/>
      <c r="EM1451" s="5"/>
      <c r="EN1451" s="5"/>
      <c r="EO1451" s="4"/>
      <c r="EP1451" s="6"/>
      <c r="EQ1451" s="4"/>
      <c r="ER1451" s="6"/>
      <c r="ES1451" s="5"/>
      <c r="ET1451" s="5"/>
      <c r="EU1451" s="4"/>
      <c r="EV1451" s="6"/>
      <c r="EW1451" s="4"/>
      <c r="EX1451" s="6"/>
      <c r="EY1451" s="5"/>
      <c r="EZ1451" s="5"/>
      <c r="FA1451" s="4"/>
      <c r="FB1451" s="6"/>
      <c r="FC1451" s="4"/>
      <c r="FD1451" s="6"/>
      <c r="FE1451" s="5"/>
      <c r="FF1451" s="5"/>
      <c r="FG1451" s="4"/>
      <c r="FH1451" s="6"/>
      <c r="FI1451" s="4"/>
      <c r="FJ1451" s="6"/>
      <c r="FK1451" s="5"/>
      <c r="FL1451" s="5"/>
      <c r="FM1451" s="4"/>
      <c r="FN1451" s="6"/>
      <c r="FO1451" s="4"/>
      <c r="FP1451" s="6"/>
      <c r="FQ1451" s="5"/>
      <c r="FR1451" s="5"/>
      <c r="FS1451" s="4"/>
      <c r="FT1451" s="6"/>
      <c r="FU1451" s="4"/>
      <c r="FV1451" s="6"/>
      <c r="FW1451" s="5"/>
      <c r="FX1451" s="5"/>
      <c r="FY1451" s="4"/>
      <c r="FZ1451" s="6"/>
      <c r="GA1451" s="4"/>
      <c r="GB1451" s="6"/>
      <c r="GC1451" s="5"/>
      <c r="GD1451" s="5"/>
      <c r="GE1451" s="4"/>
      <c r="GF1451" s="6"/>
      <c r="GG1451" s="4"/>
      <c r="GH1451" s="6"/>
      <c r="GI1451" s="5"/>
      <c r="GJ1451" s="5"/>
      <c r="GK1451" s="4"/>
      <c r="GL1451" s="6"/>
      <c r="GM1451" s="4"/>
      <c r="GN1451" s="6"/>
      <c r="GO1451" s="5"/>
      <c r="GP1451" s="5"/>
      <c r="GQ1451" s="4"/>
      <c r="GR1451" s="6"/>
      <c r="GS1451" s="4"/>
      <c r="GT1451" s="6"/>
      <c r="GU1451" s="5"/>
      <c r="GV1451" s="5"/>
      <c r="GW1451" s="4"/>
      <c r="GX1451" s="6"/>
      <c r="GY1451" s="4"/>
      <c r="GZ1451" s="6"/>
      <c r="HA1451" s="5"/>
      <c r="HB1451" s="5"/>
      <c r="HC1451" s="4"/>
      <c r="HD1451" s="6"/>
      <c r="HE1451" s="4"/>
      <c r="HF1451" s="6"/>
      <c r="HG1451" s="5"/>
      <c r="HH1451" s="5"/>
      <c r="HI1451" s="4"/>
      <c r="HJ1451" s="6"/>
      <c r="HK1451" s="4"/>
      <c r="HL1451" s="6"/>
      <c r="HM1451" s="5"/>
      <c r="HN1451" s="5"/>
      <c r="HO1451" s="4"/>
      <c r="HP1451" s="6"/>
      <c r="HQ1451" s="4"/>
      <c r="HR1451" s="6"/>
      <c r="HS1451" s="5"/>
      <c r="HT1451" s="5"/>
      <c r="HU1451" s="4"/>
      <c r="HV1451" s="6"/>
      <c r="HW1451" s="4"/>
      <c r="HX1451" s="6"/>
      <c r="HY1451" s="5"/>
      <c r="HZ1451" s="5"/>
      <c r="IA1451" s="4"/>
      <c r="IB1451" s="6"/>
      <c r="IC1451" s="4"/>
      <c r="ID1451" s="6"/>
      <c r="IE1451" s="5"/>
      <c r="IF1451" s="5"/>
      <c r="IG1451" s="4"/>
      <c r="IH1451" s="6"/>
      <c r="II1451" s="4"/>
      <c r="IJ1451" s="6"/>
      <c r="IK1451" s="5"/>
      <c r="IL1451" s="5"/>
      <c r="IM1451" s="4"/>
      <c r="IN1451" s="6"/>
      <c r="IO1451" s="4"/>
      <c r="IP1451" s="6"/>
      <c r="IQ1451" s="5"/>
      <c r="IR1451" s="5"/>
      <c r="IS1451" s="4"/>
      <c r="IT1451" s="6"/>
      <c r="IU1451" s="4"/>
      <c r="IV1451" s="6"/>
      <c r="IW1451" s="5"/>
      <c r="IX1451" s="5"/>
      <c r="IY1451" s="4"/>
      <c r="IZ1451" s="6"/>
      <c r="JA1451" s="4"/>
      <c r="JB1451" s="6"/>
      <c r="JC1451" s="5"/>
      <c r="JD1451" s="5"/>
      <c r="JE1451" s="4"/>
      <c r="JF1451" s="6"/>
      <c r="JG1451" s="4"/>
      <c r="JH1451" s="6"/>
      <c r="JI1451" s="5"/>
      <c r="JJ1451" s="5"/>
      <c r="JK1451" s="4"/>
      <c r="JL1451" s="6"/>
      <c r="JM1451" s="4"/>
      <c r="JN1451" s="6"/>
      <c r="JO1451" s="5"/>
      <c r="JP1451" s="5"/>
      <c r="JQ1451" s="4"/>
      <c r="JR1451" s="6"/>
      <c r="JS1451" s="4"/>
      <c r="JT1451" s="6"/>
      <c r="JU1451" s="5"/>
      <c r="JV1451" s="5"/>
      <c r="JW1451" s="4"/>
      <c r="JX1451" s="6"/>
      <c r="JY1451" s="4"/>
      <c r="JZ1451" s="6"/>
      <c r="KA1451" s="5"/>
      <c r="KB1451" s="5"/>
      <c r="KC1451" s="4"/>
      <c r="KD1451" s="6"/>
      <c r="KE1451" s="4"/>
      <c r="KF1451" s="6"/>
      <c r="KG1451" s="5"/>
      <c r="KH1451" s="5"/>
      <c r="KI1451" s="4"/>
      <c r="KJ1451" s="6"/>
      <c r="KK1451" s="4"/>
      <c r="KL1451" s="6"/>
      <c r="KM1451" s="5"/>
      <c r="KN1451" s="5"/>
    </row>
    <row r="1452">
      <c r="A1452" s="3" t="s">
        <v>85</v>
      </c>
      <c r="B1452" s="3" t="s">
        <v>712</v>
      </c>
      <c r="C1452" s="3" t="s">
        <v>87</v>
      </c>
      <c r="D1452" s="3" t="s">
        <v>712</v>
      </c>
      <c r="E1452" s="3" t="s">
        <v>1083</v>
      </c>
      <c r="F1452" s="3" t="s">
        <v>104</v>
      </c>
      <c r="G1452" s="3" t="s">
        <v>104</v>
      </c>
      <c r="H1452" s="3" t="s">
        <v>104</v>
      </c>
      <c r="I1452" s="3" t="s">
        <v>1559</v>
      </c>
      <c r="J1452" s="3" t="s">
        <v>104</v>
      </c>
      <c r="K1452" s="4"/>
      <c r="L1452" s="4">
        <f>=ROUNDDOWN({0},0)</f>
      </c>
      <c r="M1452" s="4"/>
      <c r="N1452" s="5"/>
      <c r="O1452" s="4"/>
      <c r="P1452" s="4">
        <f>=ROUNDDOWN({0},0)</f>
      </c>
      <c r="Q1452" s="4"/>
      <c r="R1452" s="5"/>
      <c r="S1452" s="4"/>
      <c r="T1452" s="6"/>
      <c r="U1452" s="4"/>
      <c r="V1452" s="6"/>
      <c r="W1452" s="5"/>
      <c r="X1452" s="5"/>
      <c r="Y1452" s="4"/>
      <c r="Z1452" s="6"/>
      <c r="AA1452" s="4"/>
      <c r="AB1452" s="6"/>
      <c r="AC1452" s="5"/>
      <c r="AD1452" s="5"/>
      <c r="AE1452" s="4"/>
      <c r="AF1452" s="6"/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  <c r="AW1452" s="4"/>
      <c r="AX1452" s="6"/>
      <c r="AY1452" s="4"/>
      <c r="AZ1452" s="6"/>
      <c r="BA1452" s="5"/>
      <c r="BB1452" s="5"/>
      <c r="BC1452" s="4"/>
      <c r="BD1452" s="6"/>
      <c r="BE1452" s="4"/>
      <c r="BF1452" s="6"/>
      <c r="BG1452" s="5"/>
      <c r="BH1452" s="5"/>
      <c r="BI1452" s="4"/>
      <c r="BJ1452" s="6"/>
      <c r="BK1452" s="4"/>
      <c r="BL1452" s="6"/>
      <c r="BM1452" s="5"/>
      <c r="BN1452" s="5"/>
      <c r="BO1452" s="4"/>
      <c r="BP1452" s="6"/>
      <c r="BQ1452" s="4"/>
      <c r="BR1452" s="6"/>
      <c r="BS1452" s="5"/>
      <c r="BT1452" s="5"/>
      <c r="BU1452" s="4"/>
      <c r="BV1452" s="6"/>
      <c r="BW1452" s="4"/>
      <c r="BX1452" s="6"/>
      <c r="BY1452" s="5"/>
      <c r="BZ1452" s="5"/>
      <c r="CA1452" s="4"/>
      <c r="CB1452" s="6"/>
      <c r="CC1452" s="4"/>
      <c r="CD1452" s="6"/>
      <c r="CE1452" s="5"/>
      <c r="CF1452" s="5"/>
      <c r="CG1452" s="4"/>
      <c r="CH1452" s="6"/>
      <c r="CI1452" s="4"/>
      <c r="CJ1452" s="6"/>
      <c r="CK1452" s="5"/>
      <c r="CL1452" s="5"/>
      <c r="CM1452" s="4"/>
      <c r="CN1452" s="6"/>
      <c r="CO1452" s="4"/>
      <c r="CP1452" s="6"/>
      <c r="CQ1452" s="5"/>
      <c r="CR1452" s="5"/>
      <c r="CS1452" s="4"/>
      <c r="CT1452" s="6"/>
      <c r="CU1452" s="4"/>
      <c r="CV1452" s="6"/>
      <c r="CW1452" s="5"/>
      <c r="CX1452" s="5"/>
      <c r="CY1452" s="4"/>
      <c r="CZ1452" s="6"/>
      <c r="DA1452" s="4"/>
      <c r="DB1452" s="6"/>
      <c r="DC1452" s="5"/>
      <c r="DD1452" s="5"/>
      <c r="DE1452" s="4"/>
      <c r="DF1452" s="6"/>
      <c r="DG1452" s="4"/>
      <c r="DH1452" s="6"/>
      <c r="DI1452" s="5"/>
      <c r="DJ1452" s="5"/>
      <c r="DK1452" s="4"/>
      <c r="DL1452" s="6"/>
      <c r="DM1452" s="4"/>
      <c r="DN1452" s="6"/>
      <c r="DO1452" s="5"/>
      <c r="DP1452" s="5"/>
      <c r="DQ1452" s="4"/>
      <c r="DR1452" s="6"/>
      <c r="DS1452" s="4"/>
      <c r="DT1452" s="6"/>
      <c r="DU1452" s="5"/>
      <c r="DV1452" s="5"/>
      <c r="DW1452" s="4"/>
      <c r="DX1452" s="6"/>
      <c r="DY1452" s="4"/>
      <c r="DZ1452" s="6"/>
      <c r="EA1452" s="5"/>
      <c r="EB1452" s="5"/>
      <c r="EC1452" s="4"/>
      <c r="ED1452" s="6"/>
      <c r="EE1452" s="4"/>
      <c r="EF1452" s="6"/>
      <c r="EG1452" s="5"/>
      <c r="EH1452" s="5"/>
      <c r="EI1452" s="4"/>
      <c r="EJ1452" s="6"/>
      <c r="EK1452" s="4"/>
      <c r="EL1452" s="6"/>
      <c r="EM1452" s="5"/>
      <c r="EN1452" s="5"/>
      <c r="EO1452" s="4"/>
      <c r="EP1452" s="6"/>
      <c r="EQ1452" s="4"/>
      <c r="ER1452" s="6"/>
      <c r="ES1452" s="5"/>
      <c r="ET1452" s="5"/>
      <c r="EU1452" s="4"/>
      <c r="EV1452" s="6"/>
      <c r="EW1452" s="4"/>
      <c r="EX1452" s="6"/>
      <c r="EY1452" s="5"/>
      <c r="EZ1452" s="5"/>
      <c r="FA1452" s="4"/>
      <c r="FB1452" s="6"/>
      <c r="FC1452" s="4"/>
      <c r="FD1452" s="6"/>
      <c r="FE1452" s="5"/>
      <c r="FF1452" s="5"/>
      <c r="FG1452" s="4"/>
      <c r="FH1452" s="6"/>
      <c r="FI1452" s="4"/>
      <c r="FJ1452" s="6"/>
      <c r="FK1452" s="5"/>
      <c r="FL1452" s="5"/>
      <c r="FM1452" s="4"/>
      <c r="FN1452" s="6"/>
      <c r="FO1452" s="4"/>
      <c r="FP1452" s="6"/>
      <c r="FQ1452" s="5"/>
      <c r="FR1452" s="5"/>
      <c r="FS1452" s="4"/>
      <c r="FT1452" s="6"/>
      <c r="FU1452" s="4"/>
      <c r="FV1452" s="6"/>
      <c r="FW1452" s="5"/>
      <c r="FX1452" s="5"/>
      <c r="FY1452" s="4"/>
      <c r="FZ1452" s="6"/>
      <c r="GA1452" s="4"/>
      <c r="GB1452" s="6"/>
      <c r="GC1452" s="5"/>
      <c r="GD1452" s="5"/>
      <c r="GE1452" s="4"/>
      <c r="GF1452" s="6"/>
      <c r="GG1452" s="4"/>
      <c r="GH1452" s="6"/>
      <c r="GI1452" s="5"/>
      <c r="GJ1452" s="5"/>
      <c r="GK1452" s="4"/>
      <c r="GL1452" s="6"/>
      <c r="GM1452" s="4"/>
      <c r="GN1452" s="6"/>
      <c r="GO1452" s="5"/>
      <c r="GP1452" s="5"/>
      <c r="GQ1452" s="4"/>
      <c r="GR1452" s="6"/>
      <c r="GS1452" s="4"/>
      <c r="GT1452" s="6"/>
      <c r="GU1452" s="5"/>
      <c r="GV1452" s="5"/>
      <c r="GW1452" s="4"/>
      <c r="GX1452" s="6"/>
      <c r="GY1452" s="4"/>
      <c r="GZ1452" s="6"/>
      <c r="HA1452" s="5"/>
      <c r="HB1452" s="5"/>
      <c r="HC1452" s="4"/>
      <c r="HD1452" s="6"/>
      <c r="HE1452" s="4"/>
      <c r="HF1452" s="6"/>
      <c r="HG1452" s="5"/>
      <c r="HH1452" s="5"/>
      <c r="HI1452" s="4"/>
      <c r="HJ1452" s="6"/>
      <c r="HK1452" s="4"/>
      <c r="HL1452" s="6"/>
      <c r="HM1452" s="5"/>
      <c r="HN1452" s="5"/>
      <c r="HO1452" s="4"/>
      <c r="HP1452" s="6"/>
      <c r="HQ1452" s="4"/>
      <c r="HR1452" s="6"/>
      <c r="HS1452" s="5"/>
      <c r="HT1452" s="5"/>
      <c r="HU1452" s="4"/>
      <c r="HV1452" s="6"/>
      <c r="HW1452" s="4"/>
      <c r="HX1452" s="6"/>
      <c r="HY1452" s="5"/>
      <c r="HZ1452" s="5"/>
      <c r="IA1452" s="4"/>
      <c r="IB1452" s="6"/>
      <c r="IC1452" s="4"/>
      <c r="ID1452" s="6"/>
      <c r="IE1452" s="5"/>
      <c r="IF1452" s="5"/>
      <c r="IG1452" s="4"/>
      <c r="IH1452" s="6"/>
      <c r="II1452" s="4"/>
      <c r="IJ1452" s="6"/>
      <c r="IK1452" s="5"/>
      <c r="IL1452" s="5"/>
      <c r="IM1452" s="4"/>
      <c r="IN1452" s="6"/>
      <c r="IO1452" s="4"/>
      <c r="IP1452" s="6"/>
      <c r="IQ1452" s="5"/>
      <c r="IR1452" s="5"/>
      <c r="IS1452" s="4"/>
      <c r="IT1452" s="6"/>
      <c r="IU1452" s="4"/>
      <c r="IV1452" s="6"/>
      <c r="IW1452" s="5"/>
      <c r="IX1452" s="5"/>
      <c r="IY1452" s="4"/>
      <c r="IZ1452" s="6"/>
      <c r="JA1452" s="4"/>
      <c r="JB1452" s="6"/>
      <c r="JC1452" s="5"/>
      <c r="JD1452" s="5"/>
      <c r="JE1452" s="4"/>
      <c r="JF1452" s="6"/>
      <c r="JG1452" s="4"/>
      <c r="JH1452" s="6"/>
      <c r="JI1452" s="5"/>
      <c r="JJ1452" s="5"/>
      <c r="JK1452" s="4"/>
      <c r="JL1452" s="6"/>
      <c r="JM1452" s="4"/>
      <c r="JN1452" s="6"/>
      <c r="JO1452" s="5"/>
      <c r="JP1452" s="5"/>
      <c r="JQ1452" s="4"/>
      <c r="JR1452" s="6"/>
      <c r="JS1452" s="4"/>
      <c r="JT1452" s="6"/>
      <c r="JU1452" s="5"/>
      <c r="JV1452" s="5"/>
      <c r="JW1452" s="4"/>
      <c r="JX1452" s="6"/>
      <c r="JY1452" s="4"/>
      <c r="JZ1452" s="6"/>
      <c r="KA1452" s="5"/>
      <c r="KB1452" s="5"/>
      <c r="KC1452" s="4"/>
      <c r="KD1452" s="6"/>
      <c r="KE1452" s="4"/>
      <c r="KF1452" s="6"/>
      <c r="KG1452" s="5"/>
      <c r="KH1452" s="5"/>
      <c r="KI1452" s="4"/>
      <c r="KJ1452" s="6"/>
      <c r="KK1452" s="4"/>
      <c r="KL1452" s="6"/>
      <c r="KM1452" s="5"/>
      <c r="KN1452" s="5"/>
    </row>
    <row r="1453">
      <c r="A1453" s="3" t="s">
        <v>85</v>
      </c>
      <c r="B1453" s="3" t="s">
        <v>712</v>
      </c>
      <c r="C1453" s="3" t="s">
        <v>87</v>
      </c>
      <c r="D1453" s="3" t="s">
        <v>712</v>
      </c>
      <c r="E1453" s="3" t="s">
        <v>991</v>
      </c>
      <c r="F1453" s="3" t="s">
        <v>104</v>
      </c>
      <c r="G1453" s="3" t="s">
        <v>104</v>
      </c>
      <c r="H1453" s="3" t="s">
        <v>104</v>
      </c>
      <c r="I1453" s="3" t="s">
        <v>1384</v>
      </c>
      <c r="J1453" s="3" t="s">
        <v>104</v>
      </c>
      <c r="K1453" s="4"/>
      <c r="L1453" s="4">
        <f>=ROUNDDOWN({0},0)</f>
      </c>
      <c r="M1453" s="4"/>
      <c r="N1453" s="5"/>
      <c r="O1453" s="4"/>
      <c r="P1453" s="4">
        <f>=ROUNDDOWN({0},0)</f>
      </c>
      <c r="Q1453" s="4"/>
      <c r="R1453" s="5"/>
      <c r="S1453" s="4"/>
      <c r="T1453" s="6"/>
      <c r="U1453" s="4"/>
      <c r="V1453" s="6"/>
      <c r="W1453" s="5"/>
      <c r="X1453" s="5"/>
      <c r="Y1453" s="4"/>
      <c r="Z1453" s="6"/>
      <c r="AA1453" s="4"/>
      <c r="AB1453" s="6"/>
      <c r="AC1453" s="5"/>
      <c r="AD1453" s="5"/>
      <c r="AE1453" s="4"/>
      <c r="AF1453" s="6"/>
      <c r="AG1453" s="4"/>
      <c r="AH1453" s="6"/>
      <c r="AI1453" s="5"/>
      <c r="AJ1453" s="5"/>
      <c r="AK1453" s="4"/>
      <c r="AL1453" s="6"/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  <c r="AW1453" s="4"/>
      <c r="AX1453" s="6"/>
      <c r="AY1453" s="4"/>
      <c r="AZ1453" s="6"/>
      <c r="BA1453" s="5"/>
      <c r="BB1453" s="5"/>
      <c r="BC1453" s="4"/>
      <c r="BD1453" s="6"/>
      <c r="BE1453" s="4"/>
      <c r="BF1453" s="6"/>
      <c r="BG1453" s="5"/>
      <c r="BH1453" s="5"/>
      <c r="BI1453" s="4"/>
      <c r="BJ1453" s="6"/>
      <c r="BK1453" s="4"/>
      <c r="BL1453" s="6"/>
      <c r="BM1453" s="5"/>
      <c r="BN1453" s="5"/>
      <c r="BO1453" s="4"/>
      <c r="BP1453" s="6"/>
      <c r="BQ1453" s="4"/>
      <c r="BR1453" s="6"/>
      <c r="BS1453" s="5"/>
      <c r="BT1453" s="5"/>
      <c r="BU1453" s="4"/>
      <c r="BV1453" s="6"/>
      <c r="BW1453" s="4"/>
      <c r="BX1453" s="6"/>
      <c r="BY1453" s="5"/>
      <c r="BZ1453" s="5"/>
      <c r="CA1453" s="4"/>
      <c r="CB1453" s="6"/>
      <c r="CC1453" s="4"/>
      <c r="CD1453" s="6"/>
      <c r="CE1453" s="5"/>
      <c r="CF1453" s="5"/>
      <c r="CG1453" s="4"/>
      <c r="CH1453" s="6"/>
      <c r="CI1453" s="4"/>
      <c r="CJ1453" s="6"/>
      <c r="CK1453" s="5"/>
      <c r="CL1453" s="5"/>
      <c r="CM1453" s="4"/>
      <c r="CN1453" s="6"/>
      <c r="CO1453" s="4"/>
      <c r="CP1453" s="6"/>
      <c r="CQ1453" s="5"/>
      <c r="CR1453" s="5"/>
      <c r="CS1453" s="4"/>
      <c r="CT1453" s="6"/>
      <c r="CU1453" s="4"/>
      <c r="CV1453" s="6"/>
      <c r="CW1453" s="5"/>
      <c r="CX1453" s="5"/>
      <c r="CY1453" s="4"/>
      <c r="CZ1453" s="6"/>
      <c r="DA1453" s="4"/>
      <c r="DB1453" s="6"/>
      <c r="DC1453" s="5"/>
      <c r="DD1453" s="5"/>
      <c r="DE1453" s="4"/>
      <c r="DF1453" s="6"/>
      <c r="DG1453" s="4"/>
      <c r="DH1453" s="6"/>
      <c r="DI1453" s="5"/>
      <c r="DJ1453" s="5"/>
      <c r="DK1453" s="4"/>
      <c r="DL1453" s="6"/>
      <c r="DM1453" s="4"/>
      <c r="DN1453" s="6"/>
      <c r="DO1453" s="5"/>
      <c r="DP1453" s="5"/>
      <c r="DQ1453" s="4"/>
      <c r="DR1453" s="6"/>
      <c r="DS1453" s="4"/>
      <c r="DT1453" s="6"/>
      <c r="DU1453" s="5"/>
      <c r="DV1453" s="5"/>
      <c r="DW1453" s="4"/>
      <c r="DX1453" s="6"/>
      <c r="DY1453" s="4"/>
      <c r="DZ1453" s="6"/>
      <c r="EA1453" s="5"/>
      <c r="EB1453" s="5"/>
      <c r="EC1453" s="4"/>
      <c r="ED1453" s="6"/>
      <c r="EE1453" s="4"/>
      <c r="EF1453" s="6"/>
      <c r="EG1453" s="5"/>
      <c r="EH1453" s="5"/>
      <c r="EI1453" s="4"/>
      <c r="EJ1453" s="6"/>
      <c r="EK1453" s="4"/>
      <c r="EL1453" s="6"/>
      <c r="EM1453" s="5"/>
      <c r="EN1453" s="5"/>
      <c r="EO1453" s="4"/>
      <c r="EP1453" s="6"/>
      <c r="EQ1453" s="4"/>
      <c r="ER1453" s="6"/>
      <c r="ES1453" s="5"/>
      <c r="ET1453" s="5"/>
      <c r="EU1453" s="4"/>
      <c r="EV1453" s="6"/>
      <c r="EW1453" s="4"/>
      <c r="EX1453" s="6"/>
      <c r="EY1453" s="5"/>
      <c r="EZ1453" s="5"/>
      <c r="FA1453" s="4"/>
      <c r="FB1453" s="6"/>
      <c r="FC1453" s="4"/>
      <c r="FD1453" s="6"/>
      <c r="FE1453" s="5"/>
      <c r="FF1453" s="5"/>
      <c r="FG1453" s="4"/>
      <c r="FH1453" s="6"/>
      <c r="FI1453" s="4"/>
      <c r="FJ1453" s="6"/>
      <c r="FK1453" s="5"/>
      <c r="FL1453" s="5"/>
      <c r="FM1453" s="4"/>
      <c r="FN1453" s="6"/>
      <c r="FO1453" s="4"/>
      <c r="FP1453" s="6"/>
      <c r="FQ1453" s="5"/>
      <c r="FR1453" s="5"/>
      <c r="FS1453" s="4"/>
      <c r="FT1453" s="6"/>
      <c r="FU1453" s="4"/>
      <c r="FV1453" s="6"/>
      <c r="FW1453" s="5"/>
      <c r="FX1453" s="5"/>
      <c r="FY1453" s="4"/>
      <c r="FZ1453" s="6"/>
      <c r="GA1453" s="4"/>
      <c r="GB1453" s="6"/>
      <c r="GC1453" s="5"/>
      <c r="GD1453" s="5"/>
      <c r="GE1453" s="4"/>
      <c r="GF1453" s="6"/>
      <c r="GG1453" s="4"/>
      <c r="GH1453" s="6"/>
      <c r="GI1453" s="5"/>
      <c r="GJ1453" s="5"/>
      <c r="GK1453" s="4"/>
      <c r="GL1453" s="6"/>
      <c r="GM1453" s="4"/>
      <c r="GN1453" s="6"/>
      <c r="GO1453" s="5"/>
      <c r="GP1453" s="5"/>
      <c r="GQ1453" s="4"/>
      <c r="GR1453" s="6"/>
      <c r="GS1453" s="4"/>
      <c r="GT1453" s="6"/>
      <c r="GU1453" s="5"/>
      <c r="GV1453" s="5"/>
      <c r="GW1453" s="4"/>
      <c r="GX1453" s="6"/>
      <c r="GY1453" s="4"/>
      <c r="GZ1453" s="6"/>
      <c r="HA1453" s="5"/>
      <c r="HB1453" s="5"/>
      <c r="HC1453" s="4"/>
      <c r="HD1453" s="6"/>
      <c r="HE1453" s="4"/>
      <c r="HF1453" s="6"/>
      <c r="HG1453" s="5"/>
      <c r="HH1453" s="5"/>
      <c r="HI1453" s="4"/>
      <c r="HJ1453" s="6"/>
      <c r="HK1453" s="4"/>
      <c r="HL1453" s="6"/>
      <c r="HM1453" s="5"/>
      <c r="HN1453" s="5"/>
      <c r="HO1453" s="4"/>
      <c r="HP1453" s="6"/>
      <c r="HQ1453" s="4"/>
      <c r="HR1453" s="6"/>
      <c r="HS1453" s="5"/>
      <c r="HT1453" s="5"/>
      <c r="HU1453" s="4"/>
      <c r="HV1453" s="6"/>
      <c r="HW1453" s="4"/>
      <c r="HX1453" s="6"/>
      <c r="HY1453" s="5"/>
      <c r="HZ1453" s="5"/>
      <c r="IA1453" s="4"/>
      <c r="IB1453" s="6"/>
      <c r="IC1453" s="4"/>
      <c r="ID1453" s="6"/>
      <c r="IE1453" s="5"/>
      <c r="IF1453" s="5"/>
      <c r="IG1453" s="4"/>
      <c r="IH1453" s="6"/>
      <c r="II1453" s="4"/>
      <c r="IJ1453" s="6"/>
      <c r="IK1453" s="5"/>
      <c r="IL1453" s="5"/>
      <c r="IM1453" s="4"/>
      <c r="IN1453" s="6"/>
      <c r="IO1453" s="4"/>
      <c r="IP1453" s="6"/>
      <c r="IQ1453" s="5"/>
      <c r="IR1453" s="5"/>
      <c r="IS1453" s="4"/>
      <c r="IT1453" s="6"/>
      <c r="IU1453" s="4"/>
      <c r="IV1453" s="6"/>
      <c r="IW1453" s="5"/>
      <c r="IX1453" s="5"/>
      <c r="IY1453" s="4"/>
      <c r="IZ1453" s="6"/>
      <c r="JA1453" s="4"/>
      <c r="JB1453" s="6"/>
      <c r="JC1453" s="5"/>
      <c r="JD1453" s="5"/>
      <c r="JE1453" s="4"/>
      <c r="JF1453" s="6"/>
      <c r="JG1453" s="4"/>
      <c r="JH1453" s="6"/>
      <c r="JI1453" s="5"/>
      <c r="JJ1453" s="5"/>
      <c r="JK1453" s="4"/>
      <c r="JL1453" s="6"/>
      <c r="JM1453" s="4"/>
      <c r="JN1453" s="6"/>
      <c r="JO1453" s="5"/>
      <c r="JP1453" s="5"/>
      <c r="JQ1453" s="4"/>
      <c r="JR1453" s="6"/>
      <c r="JS1453" s="4"/>
      <c r="JT1453" s="6"/>
      <c r="JU1453" s="5"/>
      <c r="JV1453" s="5"/>
      <c r="JW1453" s="4"/>
      <c r="JX1453" s="6"/>
      <c r="JY1453" s="4"/>
      <c r="JZ1453" s="6"/>
      <c r="KA1453" s="5"/>
      <c r="KB1453" s="5"/>
      <c r="KC1453" s="4"/>
      <c r="KD1453" s="6"/>
      <c r="KE1453" s="4"/>
      <c r="KF1453" s="6"/>
      <c r="KG1453" s="5"/>
      <c r="KH1453" s="5"/>
      <c r="KI1453" s="4"/>
      <c r="KJ1453" s="6"/>
      <c r="KK1453" s="4"/>
      <c r="KL1453" s="6"/>
      <c r="KM1453" s="5"/>
      <c r="KN1453" s="5"/>
    </row>
    <row r="1454">
      <c r="A1454" s="3" t="s">
        <v>85</v>
      </c>
      <c r="B1454" s="3" t="s">
        <v>712</v>
      </c>
      <c r="C1454" s="3" t="s">
        <v>87</v>
      </c>
      <c r="D1454" s="3" t="s">
        <v>712</v>
      </c>
      <c r="E1454" s="3" t="s">
        <v>1053</v>
      </c>
      <c r="F1454" s="3" t="s">
        <v>104</v>
      </c>
      <c r="G1454" s="3" t="s">
        <v>104</v>
      </c>
      <c r="H1454" s="3" t="s">
        <v>104</v>
      </c>
      <c r="I1454" s="3" t="s">
        <v>1560</v>
      </c>
      <c r="J1454" s="3" t="s">
        <v>104</v>
      </c>
      <c r="K1454" s="4"/>
      <c r="L1454" s="4">
        <f>=ROUNDDOWN({0},0)</f>
      </c>
      <c r="M1454" s="4"/>
      <c r="N1454" s="5"/>
      <c r="O1454" s="4"/>
      <c r="P1454" s="4">
        <f>=ROUNDDOWN({0},0)</f>
      </c>
      <c r="Q1454" s="4"/>
      <c r="R1454" s="5"/>
      <c r="S1454" s="4"/>
      <c r="T1454" s="6"/>
      <c r="U1454" s="4"/>
      <c r="V1454" s="6"/>
      <c r="W1454" s="5"/>
      <c r="X1454" s="5"/>
      <c r="Y1454" s="4"/>
      <c r="Z1454" s="6"/>
      <c r="AA1454" s="4"/>
      <c r="AB1454" s="6"/>
      <c r="AC1454" s="5"/>
      <c r="AD1454" s="5"/>
      <c r="AE1454" s="4"/>
      <c r="AF1454" s="6"/>
      <c r="AG1454" s="4"/>
      <c r="AH1454" s="6"/>
      <c r="AI1454" s="5"/>
      <c r="AJ1454" s="5"/>
      <c r="AK1454" s="4"/>
      <c r="AL1454" s="6"/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  <c r="AW1454" s="4"/>
      <c r="AX1454" s="6"/>
      <c r="AY1454" s="4"/>
      <c r="AZ1454" s="6"/>
      <c r="BA1454" s="5"/>
      <c r="BB1454" s="5"/>
      <c r="BC1454" s="4"/>
      <c r="BD1454" s="6"/>
      <c r="BE1454" s="4"/>
      <c r="BF1454" s="6"/>
      <c r="BG1454" s="5"/>
      <c r="BH1454" s="5"/>
      <c r="BI1454" s="4"/>
      <c r="BJ1454" s="6"/>
      <c r="BK1454" s="4"/>
      <c r="BL1454" s="6"/>
      <c r="BM1454" s="5"/>
      <c r="BN1454" s="5"/>
      <c r="BO1454" s="4"/>
      <c r="BP1454" s="6"/>
      <c r="BQ1454" s="4"/>
      <c r="BR1454" s="6"/>
      <c r="BS1454" s="5"/>
      <c r="BT1454" s="5"/>
      <c r="BU1454" s="4"/>
      <c r="BV1454" s="6"/>
      <c r="BW1454" s="4"/>
      <c r="BX1454" s="6"/>
      <c r="BY1454" s="5"/>
      <c r="BZ1454" s="5"/>
      <c r="CA1454" s="4"/>
      <c r="CB1454" s="6"/>
      <c r="CC1454" s="4"/>
      <c r="CD1454" s="6"/>
      <c r="CE1454" s="5"/>
      <c r="CF1454" s="5"/>
      <c r="CG1454" s="4"/>
      <c r="CH1454" s="6"/>
      <c r="CI1454" s="4"/>
      <c r="CJ1454" s="6"/>
      <c r="CK1454" s="5"/>
      <c r="CL1454" s="5"/>
      <c r="CM1454" s="4"/>
      <c r="CN1454" s="6"/>
      <c r="CO1454" s="4"/>
      <c r="CP1454" s="6"/>
      <c r="CQ1454" s="5"/>
      <c r="CR1454" s="5"/>
      <c r="CS1454" s="4"/>
      <c r="CT1454" s="6"/>
      <c r="CU1454" s="4"/>
      <c r="CV1454" s="6"/>
      <c r="CW1454" s="5"/>
      <c r="CX1454" s="5"/>
      <c r="CY1454" s="4"/>
      <c r="CZ1454" s="6"/>
      <c r="DA1454" s="4"/>
      <c r="DB1454" s="6"/>
      <c r="DC1454" s="5"/>
      <c r="DD1454" s="5"/>
      <c r="DE1454" s="4"/>
      <c r="DF1454" s="6"/>
      <c r="DG1454" s="4"/>
      <c r="DH1454" s="6"/>
      <c r="DI1454" s="5"/>
      <c r="DJ1454" s="5"/>
      <c r="DK1454" s="4"/>
      <c r="DL1454" s="6"/>
      <c r="DM1454" s="4"/>
      <c r="DN1454" s="6"/>
      <c r="DO1454" s="5"/>
      <c r="DP1454" s="5"/>
      <c r="DQ1454" s="4"/>
      <c r="DR1454" s="6"/>
      <c r="DS1454" s="4"/>
      <c r="DT1454" s="6"/>
      <c r="DU1454" s="5"/>
      <c r="DV1454" s="5"/>
      <c r="DW1454" s="4"/>
      <c r="DX1454" s="6"/>
      <c r="DY1454" s="4"/>
      <c r="DZ1454" s="6"/>
      <c r="EA1454" s="5"/>
      <c r="EB1454" s="5"/>
      <c r="EC1454" s="4"/>
      <c r="ED1454" s="6"/>
      <c r="EE1454" s="4"/>
      <c r="EF1454" s="6"/>
      <c r="EG1454" s="5"/>
      <c r="EH1454" s="5"/>
      <c r="EI1454" s="4"/>
      <c r="EJ1454" s="6"/>
      <c r="EK1454" s="4"/>
      <c r="EL1454" s="6"/>
      <c r="EM1454" s="5"/>
      <c r="EN1454" s="5"/>
      <c r="EO1454" s="4"/>
      <c r="EP1454" s="6"/>
      <c r="EQ1454" s="4"/>
      <c r="ER1454" s="6"/>
      <c r="ES1454" s="5"/>
      <c r="ET1454" s="5"/>
      <c r="EU1454" s="4"/>
      <c r="EV1454" s="6"/>
      <c r="EW1454" s="4"/>
      <c r="EX1454" s="6"/>
      <c r="EY1454" s="5"/>
      <c r="EZ1454" s="5"/>
      <c r="FA1454" s="4"/>
      <c r="FB1454" s="6"/>
      <c r="FC1454" s="4"/>
      <c r="FD1454" s="6"/>
      <c r="FE1454" s="5"/>
      <c r="FF1454" s="5"/>
      <c r="FG1454" s="4"/>
      <c r="FH1454" s="6"/>
      <c r="FI1454" s="4"/>
      <c r="FJ1454" s="6"/>
      <c r="FK1454" s="5"/>
      <c r="FL1454" s="5"/>
      <c r="FM1454" s="4"/>
      <c r="FN1454" s="6"/>
      <c r="FO1454" s="4"/>
      <c r="FP1454" s="6"/>
      <c r="FQ1454" s="5"/>
      <c r="FR1454" s="5"/>
      <c r="FS1454" s="4"/>
      <c r="FT1454" s="6"/>
      <c r="FU1454" s="4"/>
      <c r="FV1454" s="6"/>
      <c r="FW1454" s="5"/>
      <c r="FX1454" s="5"/>
      <c r="FY1454" s="4"/>
      <c r="FZ1454" s="6"/>
      <c r="GA1454" s="4"/>
      <c r="GB1454" s="6"/>
      <c r="GC1454" s="5"/>
      <c r="GD1454" s="5"/>
      <c r="GE1454" s="4"/>
      <c r="GF1454" s="6"/>
      <c r="GG1454" s="4"/>
      <c r="GH1454" s="6"/>
      <c r="GI1454" s="5"/>
      <c r="GJ1454" s="5"/>
      <c r="GK1454" s="4"/>
      <c r="GL1454" s="6"/>
      <c r="GM1454" s="4"/>
      <c r="GN1454" s="6"/>
      <c r="GO1454" s="5"/>
      <c r="GP1454" s="5"/>
      <c r="GQ1454" s="4"/>
      <c r="GR1454" s="6"/>
      <c r="GS1454" s="4"/>
      <c r="GT1454" s="6"/>
      <c r="GU1454" s="5"/>
      <c r="GV1454" s="5"/>
      <c r="GW1454" s="4"/>
      <c r="GX1454" s="6"/>
      <c r="GY1454" s="4"/>
      <c r="GZ1454" s="6"/>
      <c r="HA1454" s="5"/>
      <c r="HB1454" s="5"/>
      <c r="HC1454" s="4"/>
      <c r="HD1454" s="6"/>
      <c r="HE1454" s="4"/>
      <c r="HF1454" s="6"/>
      <c r="HG1454" s="5"/>
      <c r="HH1454" s="5"/>
      <c r="HI1454" s="4"/>
      <c r="HJ1454" s="6"/>
      <c r="HK1454" s="4"/>
      <c r="HL1454" s="6"/>
      <c r="HM1454" s="5"/>
      <c r="HN1454" s="5"/>
      <c r="HO1454" s="4"/>
      <c r="HP1454" s="6"/>
      <c r="HQ1454" s="4"/>
      <c r="HR1454" s="6"/>
      <c r="HS1454" s="5"/>
      <c r="HT1454" s="5"/>
      <c r="HU1454" s="4"/>
      <c r="HV1454" s="6"/>
      <c r="HW1454" s="4"/>
      <c r="HX1454" s="6"/>
      <c r="HY1454" s="5"/>
      <c r="HZ1454" s="5"/>
      <c r="IA1454" s="4"/>
      <c r="IB1454" s="6"/>
      <c r="IC1454" s="4"/>
      <c r="ID1454" s="6"/>
      <c r="IE1454" s="5"/>
      <c r="IF1454" s="5"/>
      <c r="IG1454" s="4"/>
      <c r="IH1454" s="6"/>
      <c r="II1454" s="4"/>
      <c r="IJ1454" s="6"/>
      <c r="IK1454" s="5"/>
      <c r="IL1454" s="5"/>
      <c r="IM1454" s="4"/>
      <c r="IN1454" s="6"/>
      <c r="IO1454" s="4"/>
      <c r="IP1454" s="6"/>
      <c r="IQ1454" s="5"/>
      <c r="IR1454" s="5"/>
      <c r="IS1454" s="4"/>
      <c r="IT1454" s="6"/>
      <c r="IU1454" s="4"/>
      <c r="IV1454" s="6"/>
      <c r="IW1454" s="5"/>
      <c r="IX1454" s="5"/>
      <c r="IY1454" s="4"/>
      <c r="IZ1454" s="6"/>
      <c r="JA1454" s="4"/>
      <c r="JB1454" s="6"/>
      <c r="JC1454" s="5"/>
      <c r="JD1454" s="5"/>
      <c r="JE1454" s="4"/>
      <c r="JF1454" s="6"/>
      <c r="JG1454" s="4"/>
      <c r="JH1454" s="6"/>
      <c r="JI1454" s="5"/>
      <c r="JJ1454" s="5"/>
      <c r="JK1454" s="4"/>
      <c r="JL1454" s="6"/>
      <c r="JM1454" s="4"/>
      <c r="JN1454" s="6"/>
      <c r="JO1454" s="5"/>
      <c r="JP1454" s="5"/>
      <c r="JQ1454" s="4"/>
      <c r="JR1454" s="6"/>
      <c r="JS1454" s="4"/>
      <c r="JT1454" s="6"/>
      <c r="JU1454" s="5"/>
      <c r="JV1454" s="5"/>
      <c r="JW1454" s="4"/>
      <c r="JX1454" s="6"/>
      <c r="JY1454" s="4"/>
      <c r="JZ1454" s="6"/>
      <c r="KA1454" s="5"/>
      <c r="KB1454" s="5"/>
      <c r="KC1454" s="4"/>
      <c r="KD1454" s="6"/>
      <c r="KE1454" s="4"/>
      <c r="KF1454" s="6"/>
      <c r="KG1454" s="5"/>
      <c r="KH1454" s="5"/>
      <c r="KI1454" s="4"/>
      <c r="KJ1454" s="6"/>
      <c r="KK1454" s="4"/>
      <c r="KL1454" s="6"/>
      <c r="KM1454" s="5"/>
      <c r="KN1454" s="5"/>
    </row>
    <row r="1455">
      <c r="A1455" s="3" t="s">
        <v>85</v>
      </c>
      <c r="B1455" s="3" t="s">
        <v>712</v>
      </c>
      <c r="C1455" s="3" t="s">
        <v>87</v>
      </c>
      <c r="D1455" s="3" t="s">
        <v>712</v>
      </c>
      <c r="E1455" s="3" t="s">
        <v>1001</v>
      </c>
      <c r="F1455" s="3" t="s">
        <v>104</v>
      </c>
      <c r="G1455" s="3" t="s">
        <v>104</v>
      </c>
      <c r="H1455" s="3" t="s">
        <v>104</v>
      </c>
      <c r="I1455" s="3" t="s">
        <v>884</v>
      </c>
      <c r="J1455" s="3" t="s">
        <v>104</v>
      </c>
      <c r="K1455" s="4"/>
      <c r="L1455" s="4">
        <f>=ROUNDDOWN({0},0)</f>
      </c>
      <c r="M1455" s="4"/>
      <c r="N1455" s="5"/>
      <c r="O1455" s="4"/>
      <c r="P1455" s="4">
        <f>=ROUNDDOWN({0},0)</f>
      </c>
      <c r="Q1455" s="4"/>
      <c r="R1455" s="5"/>
      <c r="S1455" s="4"/>
      <c r="T1455" s="6"/>
      <c r="U1455" s="4"/>
      <c r="V1455" s="6"/>
      <c r="W1455" s="5"/>
      <c r="X1455" s="5"/>
      <c r="Y1455" s="4"/>
      <c r="Z1455" s="6"/>
      <c r="AA1455" s="4"/>
      <c r="AB1455" s="6"/>
      <c r="AC1455" s="5"/>
      <c r="AD1455" s="5"/>
      <c r="AE1455" s="4"/>
      <c r="AF1455" s="6"/>
      <c r="AG1455" s="4"/>
      <c r="AH1455" s="6"/>
      <c r="AI1455" s="5"/>
      <c r="AJ1455" s="5"/>
      <c r="AK1455" s="4"/>
      <c r="AL1455" s="6"/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  <c r="AW1455" s="4"/>
      <c r="AX1455" s="6"/>
      <c r="AY1455" s="4"/>
      <c r="AZ1455" s="6"/>
      <c r="BA1455" s="5"/>
      <c r="BB1455" s="5"/>
      <c r="BC1455" s="4"/>
      <c r="BD1455" s="6"/>
      <c r="BE1455" s="4"/>
      <c r="BF1455" s="6"/>
      <c r="BG1455" s="5"/>
      <c r="BH1455" s="5"/>
      <c r="BI1455" s="4"/>
      <c r="BJ1455" s="6"/>
      <c r="BK1455" s="4"/>
      <c r="BL1455" s="6"/>
      <c r="BM1455" s="5"/>
      <c r="BN1455" s="5"/>
      <c r="BO1455" s="4"/>
      <c r="BP1455" s="6"/>
      <c r="BQ1455" s="4"/>
      <c r="BR1455" s="6"/>
      <c r="BS1455" s="5"/>
      <c r="BT1455" s="5"/>
      <c r="BU1455" s="4"/>
      <c r="BV1455" s="6"/>
      <c r="BW1455" s="4"/>
      <c r="BX1455" s="6"/>
      <c r="BY1455" s="5"/>
      <c r="BZ1455" s="5"/>
      <c r="CA1455" s="4"/>
      <c r="CB1455" s="6"/>
      <c r="CC1455" s="4"/>
      <c r="CD1455" s="6"/>
      <c r="CE1455" s="5"/>
      <c r="CF1455" s="5"/>
      <c r="CG1455" s="4"/>
      <c r="CH1455" s="6"/>
      <c r="CI1455" s="4"/>
      <c r="CJ1455" s="6"/>
      <c r="CK1455" s="5"/>
      <c r="CL1455" s="5"/>
      <c r="CM1455" s="4"/>
      <c r="CN1455" s="6"/>
      <c r="CO1455" s="4"/>
      <c r="CP1455" s="6"/>
      <c r="CQ1455" s="5"/>
      <c r="CR1455" s="5"/>
      <c r="CS1455" s="4"/>
      <c r="CT1455" s="6"/>
      <c r="CU1455" s="4"/>
      <c r="CV1455" s="6"/>
      <c r="CW1455" s="5"/>
      <c r="CX1455" s="5"/>
      <c r="CY1455" s="4"/>
      <c r="CZ1455" s="6"/>
      <c r="DA1455" s="4"/>
      <c r="DB1455" s="6"/>
      <c r="DC1455" s="5"/>
      <c r="DD1455" s="5"/>
      <c r="DE1455" s="4"/>
      <c r="DF1455" s="6"/>
      <c r="DG1455" s="4"/>
      <c r="DH1455" s="6"/>
      <c r="DI1455" s="5"/>
      <c r="DJ1455" s="5"/>
      <c r="DK1455" s="4"/>
      <c r="DL1455" s="6"/>
      <c r="DM1455" s="4"/>
      <c r="DN1455" s="6"/>
      <c r="DO1455" s="5"/>
      <c r="DP1455" s="5"/>
      <c r="DQ1455" s="4"/>
      <c r="DR1455" s="6"/>
      <c r="DS1455" s="4"/>
      <c r="DT1455" s="6"/>
      <c r="DU1455" s="5"/>
      <c r="DV1455" s="5"/>
      <c r="DW1455" s="4"/>
      <c r="DX1455" s="6"/>
      <c r="DY1455" s="4"/>
      <c r="DZ1455" s="6"/>
      <c r="EA1455" s="5"/>
      <c r="EB1455" s="5"/>
      <c r="EC1455" s="4"/>
      <c r="ED1455" s="6"/>
      <c r="EE1455" s="4"/>
      <c r="EF1455" s="6"/>
      <c r="EG1455" s="5"/>
      <c r="EH1455" s="5"/>
      <c r="EI1455" s="4"/>
      <c r="EJ1455" s="6"/>
      <c r="EK1455" s="4"/>
      <c r="EL1455" s="6"/>
      <c r="EM1455" s="5"/>
      <c r="EN1455" s="5"/>
      <c r="EO1455" s="4"/>
      <c r="EP1455" s="6"/>
      <c r="EQ1455" s="4"/>
      <c r="ER1455" s="6"/>
      <c r="ES1455" s="5"/>
      <c r="ET1455" s="5"/>
      <c r="EU1455" s="4"/>
      <c r="EV1455" s="6"/>
      <c r="EW1455" s="4"/>
      <c r="EX1455" s="6"/>
      <c r="EY1455" s="5"/>
      <c r="EZ1455" s="5"/>
      <c r="FA1455" s="4"/>
      <c r="FB1455" s="6"/>
      <c r="FC1455" s="4"/>
      <c r="FD1455" s="6"/>
      <c r="FE1455" s="5"/>
      <c r="FF1455" s="5"/>
      <c r="FG1455" s="4"/>
      <c r="FH1455" s="6"/>
      <c r="FI1455" s="4"/>
      <c r="FJ1455" s="6"/>
      <c r="FK1455" s="5"/>
      <c r="FL1455" s="5"/>
      <c r="FM1455" s="4"/>
      <c r="FN1455" s="6"/>
      <c r="FO1455" s="4"/>
      <c r="FP1455" s="6"/>
      <c r="FQ1455" s="5"/>
      <c r="FR1455" s="5"/>
      <c r="FS1455" s="4"/>
      <c r="FT1455" s="6"/>
      <c r="FU1455" s="4"/>
      <c r="FV1455" s="6"/>
      <c r="FW1455" s="5"/>
      <c r="FX1455" s="5"/>
      <c r="FY1455" s="4"/>
      <c r="FZ1455" s="6"/>
      <c r="GA1455" s="4"/>
      <c r="GB1455" s="6"/>
      <c r="GC1455" s="5"/>
      <c r="GD1455" s="5"/>
      <c r="GE1455" s="4"/>
      <c r="GF1455" s="6"/>
      <c r="GG1455" s="4"/>
      <c r="GH1455" s="6"/>
      <c r="GI1455" s="5"/>
      <c r="GJ1455" s="5"/>
      <c r="GK1455" s="4"/>
      <c r="GL1455" s="6"/>
      <c r="GM1455" s="4"/>
      <c r="GN1455" s="6"/>
      <c r="GO1455" s="5"/>
      <c r="GP1455" s="5"/>
      <c r="GQ1455" s="4"/>
      <c r="GR1455" s="6"/>
      <c r="GS1455" s="4"/>
      <c r="GT1455" s="6"/>
      <c r="GU1455" s="5"/>
      <c r="GV1455" s="5"/>
      <c r="GW1455" s="4"/>
      <c r="GX1455" s="6"/>
      <c r="GY1455" s="4"/>
      <c r="GZ1455" s="6"/>
      <c r="HA1455" s="5"/>
      <c r="HB1455" s="5"/>
      <c r="HC1455" s="4"/>
      <c r="HD1455" s="6"/>
      <c r="HE1455" s="4"/>
      <c r="HF1455" s="6"/>
      <c r="HG1455" s="5"/>
      <c r="HH1455" s="5"/>
      <c r="HI1455" s="4"/>
      <c r="HJ1455" s="6"/>
      <c r="HK1455" s="4"/>
      <c r="HL1455" s="6"/>
      <c r="HM1455" s="5"/>
      <c r="HN1455" s="5"/>
      <c r="HO1455" s="4"/>
      <c r="HP1455" s="6"/>
      <c r="HQ1455" s="4"/>
      <c r="HR1455" s="6"/>
      <c r="HS1455" s="5"/>
      <c r="HT1455" s="5"/>
      <c r="HU1455" s="4"/>
      <c r="HV1455" s="6"/>
      <c r="HW1455" s="4"/>
      <c r="HX1455" s="6"/>
      <c r="HY1455" s="5"/>
      <c r="HZ1455" s="5"/>
      <c r="IA1455" s="4"/>
      <c r="IB1455" s="6"/>
      <c r="IC1455" s="4"/>
      <c r="ID1455" s="6"/>
      <c r="IE1455" s="5"/>
      <c r="IF1455" s="5"/>
      <c r="IG1455" s="4"/>
      <c r="IH1455" s="6"/>
      <c r="II1455" s="4"/>
      <c r="IJ1455" s="6"/>
      <c r="IK1455" s="5"/>
      <c r="IL1455" s="5"/>
      <c r="IM1455" s="4"/>
      <c r="IN1455" s="6"/>
      <c r="IO1455" s="4"/>
      <c r="IP1455" s="6"/>
      <c r="IQ1455" s="5"/>
      <c r="IR1455" s="5"/>
      <c r="IS1455" s="4"/>
      <c r="IT1455" s="6"/>
      <c r="IU1455" s="4"/>
      <c r="IV1455" s="6"/>
      <c r="IW1455" s="5"/>
      <c r="IX1455" s="5"/>
      <c r="IY1455" s="4"/>
      <c r="IZ1455" s="6"/>
      <c r="JA1455" s="4"/>
      <c r="JB1455" s="6"/>
      <c r="JC1455" s="5"/>
      <c r="JD1455" s="5"/>
      <c r="JE1455" s="4"/>
      <c r="JF1455" s="6"/>
      <c r="JG1455" s="4"/>
      <c r="JH1455" s="6"/>
      <c r="JI1455" s="5"/>
      <c r="JJ1455" s="5"/>
      <c r="JK1455" s="4"/>
      <c r="JL1455" s="6"/>
      <c r="JM1455" s="4"/>
      <c r="JN1455" s="6"/>
      <c r="JO1455" s="5"/>
      <c r="JP1455" s="5"/>
      <c r="JQ1455" s="4"/>
      <c r="JR1455" s="6"/>
      <c r="JS1455" s="4"/>
      <c r="JT1455" s="6"/>
      <c r="JU1455" s="5"/>
      <c r="JV1455" s="5"/>
      <c r="JW1455" s="4"/>
      <c r="JX1455" s="6"/>
      <c r="JY1455" s="4"/>
      <c r="JZ1455" s="6"/>
      <c r="KA1455" s="5"/>
      <c r="KB1455" s="5"/>
      <c r="KC1455" s="4"/>
      <c r="KD1455" s="6"/>
      <c r="KE1455" s="4"/>
      <c r="KF1455" s="6"/>
      <c r="KG1455" s="5"/>
      <c r="KH1455" s="5"/>
      <c r="KI1455" s="4"/>
      <c r="KJ1455" s="6"/>
      <c r="KK1455" s="4"/>
      <c r="KL1455" s="6"/>
      <c r="KM1455" s="5"/>
      <c r="KN1455" s="5"/>
    </row>
    <row r="1456">
      <c r="A1456" s="3" t="s">
        <v>85</v>
      </c>
      <c r="B1456" s="3" t="s">
        <v>712</v>
      </c>
      <c r="C1456" s="3" t="s">
        <v>87</v>
      </c>
      <c r="D1456" s="3" t="s">
        <v>712</v>
      </c>
      <c r="E1456" s="3" t="s">
        <v>851</v>
      </c>
      <c r="F1456" s="3" t="s">
        <v>104</v>
      </c>
      <c r="G1456" s="3" t="s">
        <v>104</v>
      </c>
      <c r="H1456" s="3" t="s">
        <v>104</v>
      </c>
      <c r="I1456" s="3" t="s">
        <v>1561</v>
      </c>
      <c r="J1456" s="3" t="s">
        <v>104</v>
      </c>
      <c r="K1456" s="4"/>
      <c r="L1456" s="4">
        <f>=ROUNDDOWN({0},0)</f>
      </c>
      <c r="M1456" s="4"/>
      <c r="N1456" s="5"/>
      <c r="O1456" s="4"/>
      <c r="P1456" s="4">
        <f>=ROUNDDOWN({0},0)</f>
      </c>
      <c r="Q1456" s="4"/>
      <c r="R1456" s="5"/>
      <c r="S1456" s="4"/>
      <c r="T1456" s="6"/>
      <c r="U1456" s="4"/>
      <c r="V1456" s="6"/>
      <c r="W1456" s="5"/>
      <c r="X1456" s="5"/>
      <c r="Y1456" s="4"/>
      <c r="Z1456" s="6"/>
      <c r="AA1456" s="4"/>
      <c r="AB1456" s="6"/>
      <c r="AC1456" s="5"/>
      <c r="AD1456" s="5"/>
      <c r="AE1456" s="4"/>
      <c r="AF1456" s="6"/>
      <c r="AG1456" s="4"/>
      <c r="AH1456" s="6"/>
      <c r="AI1456" s="5"/>
      <c r="AJ1456" s="5"/>
      <c r="AK1456" s="4"/>
      <c r="AL1456" s="6"/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  <c r="AW1456" s="4"/>
      <c r="AX1456" s="6"/>
      <c r="AY1456" s="4"/>
      <c r="AZ1456" s="6"/>
      <c r="BA1456" s="5"/>
      <c r="BB1456" s="5"/>
      <c r="BC1456" s="4"/>
      <c r="BD1456" s="6"/>
      <c r="BE1456" s="4"/>
      <c r="BF1456" s="6"/>
      <c r="BG1456" s="5"/>
      <c r="BH1456" s="5"/>
      <c r="BI1456" s="4"/>
      <c r="BJ1456" s="6"/>
      <c r="BK1456" s="4"/>
      <c r="BL1456" s="6"/>
      <c r="BM1456" s="5"/>
      <c r="BN1456" s="5"/>
      <c r="BO1456" s="4"/>
      <c r="BP1456" s="6"/>
      <c r="BQ1456" s="4"/>
      <c r="BR1456" s="6"/>
      <c r="BS1456" s="5"/>
      <c r="BT1456" s="5"/>
      <c r="BU1456" s="4"/>
      <c r="BV1456" s="6"/>
      <c r="BW1456" s="4"/>
      <c r="BX1456" s="6"/>
      <c r="BY1456" s="5"/>
      <c r="BZ1456" s="5"/>
      <c r="CA1456" s="4"/>
      <c r="CB1456" s="6"/>
      <c r="CC1456" s="4"/>
      <c r="CD1456" s="6"/>
      <c r="CE1456" s="5"/>
      <c r="CF1456" s="5"/>
      <c r="CG1456" s="4"/>
      <c r="CH1456" s="6"/>
      <c r="CI1456" s="4"/>
      <c r="CJ1456" s="6"/>
      <c r="CK1456" s="5"/>
      <c r="CL1456" s="5"/>
      <c r="CM1456" s="4"/>
      <c r="CN1456" s="6"/>
      <c r="CO1456" s="4"/>
      <c r="CP1456" s="6"/>
      <c r="CQ1456" s="5"/>
      <c r="CR1456" s="5"/>
      <c r="CS1456" s="4"/>
      <c r="CT1456" s="6"/>
      <c r="CU1456" s="4"/>
      <c r="CV1456" s="6"/>
      <c r="CW1456" s="5"/>
      <c r="CX1456" s="5"/>
      <c r="CY1456" s="4"/>
      <c r="CZ1456" s="6"/>
      <c r="DA1456" s="4"/>
      <c r="DB1456" s="6"/>
      <c r="DC1456" s="5"/>
      <c r="DD1456" s="5"/>
      <c r="DE1456" s="4"/>
      <c r="DF1456" s="6"/>
      <c r="DG1456" s="4"/>
      <c r="DH1456" s="6"/>
      <c r="DI1456" s="5"/>
      <c r="DJ1456" s="5"/>
      <c r="DK1456" s="4"/>
      <c r="DL1456" s="6"/>
      <c r="DM1456" s="4"/>
      <c r="DN1456" s="6"/>
      <c r="DO1456" s="5"/>
      <c r="DP1456" s="5"/>
      <c r="DQ1456" s="4"/>
      <c r="DR1456" s="6"/>
      <c r="DS1456" s="4"/>
      <c r="DT1456" s="6"/>
      <c r="DU1456" s="5"/>
      <c r="DV1456" s="5"/>
      <c r="DW1456" s="4"/>
      <c r="DX1456" s="6"/>
      <c r="DY1456" s="4"/>
      <c r="DZ1456" s="6"/>
      <c r="EA1456" s="5"/>
      <c r="EB1456" s="5"/>
      <c r="EC1456" s="4"/>
      <c r="ED1456" s="6"/>
      <c r="EE1456" s="4"/>
      <c r="EF1456" s="6"/>
      <c r="EG1456" s="5"/>
      <c r="EH1456" s="5"/>
      <c r="EI1456" s="4"/>
      <c r="EJ1456" s="6"/>
      <c r="EK1456" s="4"/>
      <c r="EL1456" s="6"/>
      <c r="EM1456" s="5"/>
      <c r="EN1456" s="5"/>
      <c r="EO1456" s="4"/>
      <c r="EP1456" s="6"/>
      <c r="EQ1456" s="4"/>
      <c r="ER1456" s="6"/>
      <c r="ES1456" s="5"/>
      <c r="ET1456" s="5"/>
      <c r="EU1456" s="4"/>
      <c r="EV1456" s="6"/>
      <c r="EW1456" s="4"/>
      <c r="EX1456" s="6"/>
      <c r="EY1456" s="5"/>
      <c r="EZ1456" s="5"/>
      <c r="FA1456" s="4"/>
      <c r="FB1456" s="6"/>
      <c r="FC1456" s="4"/>
      <c r="FD1456" s="6"/>
      <c r="FE1456" s="5"/>
      <c r="FF1456" s="5"/>
      <c r="FG1456" s="4"/>
      <c r="FH1456" s="6"/>
      <c r="FI1456" s="4"/>
      <c r="FJ1456" s="6"/>
      <c r="FK1456" s="5"/>
      <c r="FL1456" s="5"/>
      <c r="FM1456" s="4"/>
      <c r="FN1456" s="6"/>
      <c r="FO1456" s="4"/>
      <c r="FP1456" s="6"/>
      <c r="FQ1456" s="5"/>
      <c r="FR1456" s="5"/>
      <c r="FS1456" s="4"/>
      <c r="FT1456" s="6"/>
      <c r="FU1456" s="4"/>
      <c r="FV1456" s="6"/>
      <c r="FW1456" s="5"/>
      <c r="FX1456" s="5"/>
      <c r="FY1456" s="4"/>
      <c r="FZ1456" s="6"/>
      <c r="GA1456" s="4"/>
      <c r="GB1456" s="6"/>
      <c r="GC1456" s="5"/>
      <c r="GD1456" s="5"/>
      <c r="GE1456" s="4"/>
      <c r="GF1456" s="6"/>
      <c r="GG1456" s="4"/>
      <c r="GH1456" s="6"/>
      <c r="GI1456" s="5"/>
      <c r="GJ1456" s="5"/>
      <c r="GK1456" s="4"/>
      <c r="GL1456" s="6"/>
      <c r="GM1456" s="4"/>
      <c r="GN1456" s="6"/>
      <c r="GO1456" s="5"/>
      <c r="GP1456" s="5"/>
      <c r="GQ1456" s="4"/>
      <c r="GR1456" s="6"/>
      <c r="GS1456" s="4"/>
      <c r="GT1456" s="6"/>
      <c r="GU1456" s="5"/>
      <c r="GV1456" s="5"/>
      <c r="GW1456" s="4"/>
      <c r="GX1456" s="6"/>
      <c r="GY1456" s="4"/>
      <c r="GZ1456" s="6"/>
      <c r="HA1456" s="5"/>
      <c r="HB1456" s="5"/>
      <c r="HC1456" s="4"/>
      <c r="HD1456" s="6"/>
      <c r="HE1456" s="4"/>
      <c r="HF1456" s="6"/>
      <c r="HG1456" s="5"/>
      <c r="HH1456" s="5"/>
      <c r="HI1456" s="4"/>
      <c r="HJ1456" s="6"/>
      <c r="HK1456" s="4"/>
      <c r="HL1456" s="6"/>
      <c r="HM1456" s="5"/>
      <c r="HN1456" s="5"/>
      <c r="HO1456" s="4"/>
      <c r="HP1456" s="6"/>
      <c r="HQ1456" s="4"/>
      <c r="HR1456" s="6"/>
      <c r="HS1456" s="5"/>
      <c r="HT1456" s="5"/>
      <c r="HU1456" s="4"/>
      <c r="HV1456" s="6"/>
      <c r="HW1456" s="4"/>
      <c r="HX1456" s="6"/>
      <c r="HY1456" s="5"/>
      <c r="HZ1456" s="5"/>
      <c r="IA1456" s="4"/>
      <c r="IB1456" s="6"/>
      <c r="IC1456" s="4"/>
      <c r="ID1456" s="6"/>
      <c r="IE1456" s="5"/>
      <c r="IF1456" s="5"/>
      <c r="IG1456" s="4"/>
      <c r="IH1456" s="6"/>
      <c r="II1456" s="4"/>
      <c r="IJ1456" s="6"/>
      <c r="IK1456" s="5"/>
      <c r="IL1456" s="5"/>
      <c r="IM1456" s="4"/>
      <c r="IN1456" s="6"/>
      <c r="IO1456" s="4"/>
      <c r="IP1456" s="6"/>
      <c r="IQ1456" s="5"/>
      <c r="IR1456" s="5"/>
      <c r="IS1456" s="4"/>
      <c r="IT1456" s="6"/>
      <c r="IU1456" s="4"/>
      <c r="IV1456" s="6"/>
      <c r="IW1456" s="5"/>
      <c r="IX1456" s="5"/>
      <c r="IY1456" s="4"/>
      <c r="IZ1456" s="6"/>
      <c r="JA1456" s="4"/>
      <c r="JB1456" s="6"/>
      <c r="JC1456" s="5"/>
      <c r="JD1456" s="5"/>
      <c r="JE1456" s="4"/>
      <c r="JF1456" s="6"/>
      <c r="JG1456" s="4"/>
      <c r="JH1456" s="6"/>
      <c r="JI1456" s="5"/>
      <c r="JJ1456" s="5"/>
      <c r="JK1456" s="4"/>
      <c r="JL1456" s="6"/>
      <c r="JM1456" s="4"/>
      <c r="JN1456" s="6"/>
      <c r="JO1456" s="5"/>
      <c r="JP1456" s="5"/>
      <c r="JQ1456" s="4"/>
      <c r="JR1456" s="6"/>
      <c r="JS1456" s="4"/>
      <c r="JT1456" s="6"/>
      <c r="JU1456" s="5"/>
      <c r="JV1456" s="5"/>
      <c r="JW1456" s="4"/>
      <c r="JX1456" s="6"/>
      <c r="JY1456" s="4"/>
      <c r="JZ1456" s="6"/>
      <c r="KA1456" s="5"/>
      <c r="KB1456" s="5"/>
      <c r="KC1456" s="4"/>
      <c r="KD1456" s="6"/>
      <c r="KE1456" s="4"/>
      <c r="KF1456" s="6"/>
      <c r="KG1456" s="5"/>
      <c r="KH1456" s="5"/>
      <c r="KI1456" s="4"/>
      <c r="KJ1456" s="6"/>
      <c r="KK1456" s="4"/>
      <c r="KL1456" s="6"/>
      <c r="KM1456" s="5"/>
      <c r="KN1456" s="5"/>
    </row>
    <row r="1457">
      <c r="A1457" s="3" t="s">
        <v>85</v>
      </c>
      <c r="B1457" s="3" t="s">
        <v>712</v>
      </c>
      <c r="C1457" s="3" t="s">
        <v>87</v>
      </c>
      <c r="D1457" s="3" t="s">
        <v>712</v>
      </c>
      <c r="E1457" s="3" t="s">
        <v>138</v>
      </c>
      <c r="F1457" s="3" t="s">
        <v>104</v>
      </c>
      <c r="G1457" s="3" t="s">
        <v>104</v>
      </c>
      <c r="H1457" s="3" t="s">
        <v>104</v>
      </c>
      <c r="I1457" s="3" t="s">
        <v>1562</v>
      </c>
      <c r="J1457" s="3" t="s">
        <v>104</v>
      </c>
      <c r="K1457" s="4"/>
      <c r="L1457" s="4">
        <f>=ROUNDDOWN({0},0)</f>
      </c>
      <c r="M1457" s="4"/>
      <c r="N1457" s="5"/>
      <c r="O1457" s="4"/>
      <c r="P1457" s="4">
        <f>=ROUNDDOWN({0},0)</f>
      </c>
      <c r="Q1457" s="4"/>
      <c r="R1457" s="5"/>
      <c r="S1457" s="4"/>
      <c r="T1457" s="6"/>
      <c r="U1457" s="4"/>
      <c r="V1457" s="6"/>
      <c r="W1457" s="5"/>
      <c r="X1457" s="5"/>
      <c r="Y1457" s="4"/>
      <c r="Z1457" s="6"/>
      <c r="AA1457" s="4"/>
      <c r="AB1457" s="6"/>
      <c r="AC1457" s="5"/>
      <c r="AD1457" s="5"/>
      <c r="AE1457" s="4"/>
      <c r="AF1457" s="6"/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  <c r="AW1457" s="4"/>
      <c r="AX1457" s="6"/>
      <c r="AY1457" s="4"/>
      <c r="AZ1457" s="6"/>
      <c r="BA1457" s="5"/>
      <c r="BB1457" s="5"/>
      <c r="BC1457" s="4"/>
      <c r="BD1457" s="6"/>
      <c r="BE1457" s="4"/>
      <c r="BF1457" s="6"/>
      <c r="BG1457" s="5"/>
      <c r="BH1457" s="5"/>
      <c r="BI1457" s="4"/>
      <c r="BJ1457" s="6"/>
      <c r="BK1457" s="4"/>
      <c r="BL1457" s="6"/>
      <c r="BM1457" s="5"/>
      <c r="BN1457" s="5"/>
      <c r="BO1457" s="4"/>
      <c r="BP1457" s="6"/>
      <c r="BQ1457" s="4"/>
      <c r="BR1457" s="6"/>
      <c r="BS1457" s="5"/>
      <c r="BT1457" s="5"/>
      <c r="BU1457" s="4"/>
      <c r="BV1457" s="6"/>
      <c r="BW1457" s="4"/>
      <c r="BX1457" s="6"/>
      <c r="BY1457" s="5"/>
      <c r="BZ1457" s="5"/>
      <c r="CA1457" s="4"/>
      <c r="CB1457" s="6"/>
      <c r="CC1457" s="4"/>
      <c r="CD1457" s="6"/>
      <c r="CE1457" s="5"/>
      <c r="CF1457" s="5"/>
      <c r="CG1457" s="4"/>
      <c r="CH1457" s="6"/>
      <c r="CI1457" s="4"/>
      <c r="CJ1457" s="6"/>
      <c r="CK1457" s="5"/>
      <c r="CL1457" s="5"/>
      <c r="CM1457" s="4"/>
      <c r="CN1457" s="6"/>
      <c r="CO1457" s="4"/>
      <c r="CP1457" s="6"/>
      <c r="CQ1457" s="5"/>
      <c r="CR1457" s="5"/>
      <c r="CS1457" s="4"/>
      <c r="CT1457" s="6"/>
      <c r="CU1457" s="4"/>
      <c r="CV1457" s="6"/>
      <c r="CW1457" s="5"/>
      <c r="CX1457" s="5"/>
      <c r="CY1457" s="4"/>
      <c r="CZ1457" s="6"/>
      <c r="DA1457" s="4"/>
      <c r="DB1457" s="6"/>
      <c r="DC1457" s="5"/>
      <c r="DD1457" s="5"/>
      <c r="DE1457" s="4"/>
      <c r="DF1457" s="6"/>
      <c r="DG1457" s="4"/>
      <c r="DH1457" s="6"/>
      <c r="DI1457" s="5"/>
      <c r="DJ1457" s="5"/>
      <c r="DK1457" s="4"/>
      <c r="DL1457" s="6"/>
      <c r="DM1457" s="4"/>
      <c r="DN1457" s="6"/>
      <c r="DO1457" s="5"/>
      <c r="DP1457" s="5"/>
      <c r="DQ1457" s="4"/>
      <c r="DR1457" s="6"/>
      <c r="DS1457" s="4"/>
      <c r="DT1457" s="6"/>
      <c r="DU1457" s="5"/>
      <c r="DV1457" s="5"/>
      <c r="DW1457" s="4"/>
      <c r="DX1457" s="6"/>
      <c r="DY1457" s="4"/>
      <c r="DZ1457" s="6"/>
      <c r="EA1457" s="5"/>
      <c r="EB1457" s="5"/>
      <c r="EC1457" s="4"/>
      <c r="ED1457" s="6"/>
      <c r="EE1457" s="4"/>
      <c r="EF1457" s="6"/>
      <c r="EG1457" s="5"/>
      <c r="EH1457" s="5"/>
      <c r="EI1457" s="4"/>
      <c r="EJ1457" s="6"/>
      <c r="EK1457" s="4"/>
      <c r="EL1457" s="6"/>
      <c r="EM1457" s="5"/>
      <c r="EN1457" s="5"/>
      <c r="EO1457" s="4"/>
      <c r="EP1457" s="6"/>
      <c r="EQ1457" s="4"/>
      <c r="ER1457" s="6"/>
      <c r="ES1457" s="5"/>
      <c r="ET1457" s="5"/>
      <c r="EU1457" s="4"/>
      <c r="EV1457" s="6"/>
      <c r="EW1457" s="4"/>
      <c r="EX1457" s="6"/>
      <c r="EY1457" s="5"/>
      <c r="EZ1457" s="5"/>
      <c r="FA1457" s="4"/>
      <c r="FB1457" s="6"/>
      <c r="FC1457" s="4"/>
      <c r="FD1457" s="6"/>
      <c r="FE1457" s="5"/>
      <c r="FF1457" s="5"/>
      <c r="FG1457" s="4"/>
      <c r="FH1457" s="6"/>
      <c r="FI1457" s="4"/>
      <c r="FJ1457" s="6"/>
      <c r="FK1457" s="5"/>
      <c r="FL1457" s="5"/>
      <c r="FM1457" s="4"/>
      <c r="FN1457" s="6"/>
      <c r="FO1457" s="4"/>
      <c r="FP1457" s="6"/>
      <c r="FQ1457" s="5"/>
      <c r="FR1457" s="5"/>
      <c r="FS1457" s="4"/>
      <c r="FT1457" s="6"/>
      <c r="FU1457" s="4"/>
      <c r="FV1457" s="6"/>
      <c r="FW1457" s="5"/>
      <c r="FX1457" s="5"/>
      <c r="FY1457" s="4"/>
      <c r="FZ1457" s="6"/>
      <c r="GA1457" s="4"/>
      <c r="GB1457" s="6"/>
      <c r="GC1457" s="5"/>
      <c r="GD1457" s="5"/>
      <c r="GE1457" s="4"/>
      <c r="GF1457" s="6"/>
      <c r="GG1457" s="4"/>
      <c r="GH1457" s="6"/>
      <c r="GI1457" s="5"/>
      <c r="GJ1457" s="5"/>
      <c r="GK1457" s="4"/>
      <c r="GL1457" s="6"/>
      <c r="GM1457" s="4"/>
      <c r="GN1457" s="6"/>
      <c r="GO1457" s="5"/>
      <c r="GP1457" s="5"/>
      <c r="GQ1457" s="4"/>
      <c r="GR1457" s="6"/>
      <c r="GS1457" s="4"/>
      <c r="GT1457" s="6"/>
      <c r="GU1457" s="5"/>
      <c r="GV1457" s="5"/>
      <c r="GW1457" s="4"/>
      <c r="GX1457" s="6"/>
      <c r="GY1457" s="4"/>
      <c r="GZ1457" s="6"/>
      <c r="HA1457" s="5"/>
      <c r="HB1457" s="5"/>
      <c r="HC1457" s="4"/>
      <c r="HD1457" s="6"/>
      <c r="HE1457" s="4"/>
      <c r="HF1457" s="6"/>
      <c r="HG1457" s="5"/>
      <c r="HH1457" s="5"/>
      <c r="HI1457" s="4"/>
      <c r="HJ1457" s="6"/>
      <c r="HK1457" s="4"/>
      <c r="HL1457" s="6"/>
      <c r="HM1457" s="5"/>
      <c r="HN1457" s="5"/>
      <c r="HO1457" s="4"/>
      <c r="HP1457" s="6"/>
      <c r="HQ1457" s="4"/>
      <c r="HR1457" s="6"/>
      <c r="HS1457" s="5"/>
      <c r="HT1457" s="5"/>
      <c r="HU1457" s="4"/>
      <c r="HV1457" s="6"/>
      <c r="HW1457" s="4"/>
      <c r="HX1457" s="6"/>
      <c r="HY1457" s="5"/>
      <c r="HZ1457" s="5"/>
      <c r="IA1457" s="4"/>
      <c r="IB1457" s="6"/>
      <c r="IC1457" s="4"/>
      <c r="ID1457" s="6"/>
      <c r="IE1457" s="5"/>
      <c r="IF1457" s="5"/>
      <c r="IG1457" s="4"/>
      <c r="IH1457" s="6"/>
      <c r="II1457" s="4"/>
      <c r="IJ1457" s="6"/>
      <c r="IK1457" s="5"/>
      <c r="IL1457" s="5"/>
      <c r="IM1457" s="4"/>
      <c r="IN1457" s="6"/>
      <c r="IO1457" s="4"/>
      <c r="IP1457" s="6"/>
      <c r="IQ1457" s="5"/>
      <c r="IR1457" s="5"/>
      <c r="IS1457" s="4"/>
      <c r="IT1457" s="6"/>
      <c r="IU1457" s="4"/>
      <c r="IV1457" s="6"/>
      <c r="IW1457" s="5"/>
      <c r="IX1457" s="5"/>
      <c r="IY1457" s="4"/>
      <c r="IZ1457" s="6"/>
      <c r="JA1457" s="4"/>
      <c r="JB1457" s="6"/>
      <c r="JC1457" s="5"/>
      <c r="JD1457" s="5"/>
      <c r="JE1457" s="4"/>
      <c r="JF1457" s="6"/>
      <c r="JG1457" s="4"/>
      <c r="JH1457" s="6"/>
      <c r="JI1457" s="5"/>
      <c r="JJ1457" s="5"/>
      <c r="JK1457" s="4"/>
      <c r="JL1457" s="6"/>
      <c r="JM1457" s="4"/>
      <c r="JN1457" s="6"/>
      <c r="JO1457" s="5"/>
      <c r="JP1457" s="5"/>
      <c r="JQ1457" s="4"/>
      <c r="JR1457" s="6"/>
      <c r="JS1457" s="4"/>
      <c r="JT1457" s="6"/>
      <c r="JU1457" s="5"/>
      <c r="JV1457" s="5"/>
      <c r="JW1457" s="4"/>
      <c r="JX1457" s="6"/>
      <c r="JY1457" s="4"/>
      <c r="JZ1457" s="6"/>
      <c r="KA1457" s="5"/>
      <c r="KB1457" s="5"/>
      <c r="KC1457" s="4"/>
      <c r="KD1457" s="6"/>
      <c r="KE1457" s="4"/>
      <c r="KF1457" s="6"/>
      <c r="KG1457" s="5"/>
      <c r="KH1457" s="5"/>
      <c r="KI1457" s="4"/>
      <c r="KJ1457" s="6"/>
      <c r="KK1457" s="4"/>
      <c r="KL1457" s="6"/>
      <c r="KM1457" s="5"/>
      <c r="KN1457" s="5"/>
    </row>
    <row r="1458">
      <c r="A1458" s="3" t="s">
        <v>85</v>
      </c>
      <c r="B1458" s="3" t="s">
        <v>712</v>
      </c>
      <c r="C1458" s="3" t="s">
        <v>87</v>
      </c>
      <c r="D1458" s="3" t="s">
        <v>712</v>
      </c>
      <c r="E1458" s="3" t="s">
        <v>1053</v>
      </c>
      <c r="F1458" s="3" t="s">
        <v>104</v>
      </c>
      <c r="G1458" s="3" t="s">
        <v>104</v>
      </c>
      <c r="H1458" s="3" t="s">
        <v>104</v>
      </c>
      <c r="I1458" s="3" t="s">
        <v>1563</v>
      </c>
      <c r="J1458" s="3" t="s">
        <v>104</v>
      </c>
      <c r="K1458" s="4"/>
      <c r="L1458" s="4">
        <f>=ROUNDDOWN({0},0)</f>
      </c>
      <c r="M1458" s="4"/>
      <c r="N1458" s="5"/>
      <c r="O1458" s="4"/>
      <c r="P1458" s="4">
        <f>=ROUNDDOWN({0},0)</f>
      </c>
      <c r="Q1458" s="4"/>
      <c r="R1458" s="5"/>
      <c r="S1458" s="4"/>
      <c r="T1458" s="6"/>
      <c r="U1458" s="4"/>
      <c r="V1458" s="6"/>
      <c r="W1458" s="5"/>
      <c r="X1458" s="5"/>
      <c r="Y1458" s="4"/>
      <c r="Z1458" s="6"/>
      <c r="AA1458" s="4"/>
      <c r="AB1458" s="6"/>
      <c r="AC1458" s="5"/>
      <c r="AD1458" s="5"/>
      <c r="AE1458" s="4"/>
      <c r="AF1458" s="6"/>
      <c r="AG1458" s="4"/>
      <c r="AH1458" s="6"/>
      <c r="AI1458" s="5"/>
      <c r="AJ1458" s="5"/>
      <c r="AK1458" s="4"/>
      <c r="AL1458" s="6"/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  <c r="AW1458" s="4"/>
      <c r="AX1458" s="6"/>
      <c r="AY1458" s="4"/>
      <c r="AZ1458" s="6"/>
      <c r="BA1458" s="5"/>
      <c r="BB1458" s="5"/>
      <c r="BC1458" s="4"/>
      <c r="BD1458" s="6"/>
      <c r="BE1458" s="4"/>
      <c r="BF1458" s="6"/>
      <c r="BG1458" s="5"/>
      <c r="BH1458" s="5"/>
      <c r="BI1458" s="4"/>
      <c r="BJ1458" s="6"/>
      <c r="BK1458" s="4"/>
      <c r="BL1458" s="6"/>
      <c r="BM1458" s="5"/>
      <c r="BN1458" s="5"/>
      <c r="BO1458" s="4"/>
      <c r="BP1458" s="6"/>
      <c r="BQ1458" s="4"/>
      <c r="BR1458" s="6"/>
      <c r="BS1458" s="5"/>
      <c r="BT1458" s="5"/>
      <c r="BU1458" s="4"/>
      <c r="BV1458" s="6"/>
      <c r="BW1458" s="4"/>
      <c r="BX1458" s="6"/>
      <c r="BY1458" s="5"/>
      <c r="BZ1458" s="5"/>
      <c r="CA1458" s="4"/>
      <c r="CB1458" s="6"/>
      <c r="CC1458" s="4"/>
      <c r="CD1458" s="6"/>
      <c r="CE1458" s="5"/>
      <c r="CF1458" s="5"/>
      <c r="CG1458" s="4"/>
      <c r="CH1458" s="6"/>
      <c r="CI1458" s="4"/>
      <c r="CJ1458" s="6"/>
      <c r="CK1458" s="5"/>
      <c r="CL1458" s="5"/>
      <c r="CM1458" s="4"/>
      <c r="CN1458" s="6"/>
      <c r="CO1458" s="4"/>
      <c r="CP1458" s="6"/>
      <c r="CQ1458" s="5"/>
      <c r="CR1458" s="5"/>
      <c r="CS1458" s="4"/>
      <c r="CT1458" s="6"/>
      <c r="CU1458" s="4"/>
      <c r="CV1458" s="6"/>
      <c r="CW1458" s="5"/>
      <c r="CX1458" s="5"/>
      <c r="CY1458" s="4"/>
      <c r="CZ1458" s="6"/>
      <c r="DA1458" s="4"/>
      <c r="DB1458" s="6"/>
      <c r="DC1458" s="5"/>
      <c r="DD1458" s="5"/>
      <c r="DE1458" s="4"/>
      <c r="DF1458" s="6"/>
      <c r="DG1458" s="4"/>
      <c r="DH1458" s="6"/>
      <c r="DI1458" s="5"/>
      <c r="DJ1458" s="5"/>
      <c r="DK1458" s="4"/>
      <c r="DL1458" s="6"/>
      <c r="DM1458" s="4"/>
      <c r="DN1458" s="6"/>
      <c r="DO1458" s="5"/>
      <c r="DP1458" s="5"/>
      <c r="DQ1458" s="4"/>
      <c r="DR1458" s="6"/>
      <c r="DS1458" s="4"/>
      <c r="DT1458" s="6"/>
      <c r="DU1458" s="5"/>
      <c r="DV1458" s="5"/>
      <c r="DW1458" s="4"/>
      <c r="DX1458" s="6"/>
      <c r="DY1458" s="4"/>
      <c r="DZ1458" s="6"/>
      <c r="EA1458" s="5"/>
      <c r="EB1458" s="5"/>
      <c r="EC1458" s="4"/>
      <c r="ED1458" s="6"/>
      <c r="EE1458" s="4"/>
      <c r="EF1458" s="6"/>
      <c r="EG1458" s="5"/>
      <c r="EH1458" s="5"/>
      <c r="EI1458" s="4"/>
      <c r="EJ1458" s="6"/>
      <c r="EK1458" s="4"/>
      <c r="EL1458" s="6"/>
      <c r="EM1458" s="5"/>
      <c r="EN1458" s="5"/>
      <c r="EO1458" s="4"/>
      <c r="EP1458" s="6"/>
      <c r="EQ1458" s="4"/>
      <c r="ER1458" s="6"/>
      <c r="ES1458" s="5"/>
      <c r="ET1458" s="5"/>
      <c r="EU1458" s="4"/>
      <c r="EV1458" s="6"/>
      <c r="EW1458" s="4"/>
      <c r="EX1458" s="6"/>
      <c r="EY1458" s="5"/>
      <c r="EZ1458" s="5"/>
      <c r="FA1458" s="4"/>
      <c r="FB1458" s="6"/>
      <c r="FC1458" s="4"/>
      <c r="FD1458" s="6"/>
      <c r="FE1458" s="5"/>
      <c r="FF1458" s="5"/>
      <c r="FG1458" s="4"/>
      <c r="FH1458" s="6"/>
      <c r="FI1458" s="4"/>
      <c r="FJ1458" s="6"/>
      <c r="FK1458" s="5"/>
      <c r="FL1458" s="5"/>
      <c r="FM1458" s="4"/>
      <c r="FN1458" s="6"/>
      <c r="FO1458" s="4"/>
      <c r="FP1458" s="6"/>
      <c r="FQ1458" s="5"/>
      <c r="FR1458" s="5"/>
      <c r="FS1458" s="4"/>
      <c r="FT1458" s="6"/>
      <c r="FU1458" s="4"/>
      <c r="FV1458" s="6"/>
      <c r="FW1458" s="5"/>
      <c r="FX1458" s="5"/>
      <c r="FY1458" s="4"/>
      <c r="FZ1458" s="6"/>
      <c r="GA1458" s="4"/>
      <c r="GB1458" s="6"/>
      <c r="GC1458" s="5"/>
      <c r="GD1458" s="5"/>
      <c r="GE1458" s="4"/>
      <c r="GF1458" s="6"/>
      <c r="GG1458" s="4"/>
      <c r="GH1458" s="6"/>
      <c r="GI1458" s="5"/>
      <c r="GJ1458" s="5"/>
      <c r="GK1458" s="4"/>
      <c r="GL1458" s="6"/>
      <c r="GM1458" s="4"/>
      <c r="GN1458" s="6"/>
      <c r="GO1458" s="5"/>
      <c r="GP1458" s="5"/>
      <c r="GQ1458" s="4"/>
      <c r="GR1458" s="6"/>
      <c r="GS1458" s="4"/>
      <c r="GT1458" s="6"/>
      <c r="GU1458" s="5"/>
      <c r="GV1458" s="5"/>
      <c r="GW1458" s="4"/>
      <c r="GX1458" s="6"/>
      <c r="GY1458" s="4"/>
      <c r="GZ1458" s="6"/>
      <c r="HA1458" s="5"/>
      <c r="HB1458" s="5"/>
      <c r="HC1458" s="4"/>
      <c r="HD1458" s="6"/>
      <c r="HE1458" s="4"/>
      <c r="HF1458" s="6"/>
      <c r="HG1458" s="5"/>
      <c r="HH1458" s="5"/>
      <c r="HI1458" s="4"/>
      <c r="HJ1458" s="6"/>
      <c r="HK1458" s="4"/>
      <c r="HL1458" s="6"/>
      <c r="HM1458" s="5"/>
      <c r="HN1458" s="5"/>
      <c r="HO1458" s="4"/>
      <c r="HP1458" s="6"/>
      <c r="HQ1458" s="4"/>
      <c r="HR1458" s="6"/>
      <c r="HS1458" s="5"/>
      <c r="HT1458" s="5"/>
      <c r="HU1458" s="4"/>
      <c r="HV1458" s="6"/>
      <c r="HW1458" s="4"/>
      <c r="HX1458" s="6"/>
      <c r="HY1458" s="5"/>
      <c r="HZ1458" s="5"/>
      <c r="IA1458" s="4"/>
      <c r="IB1458" s="6"/>
      <c r="IC1458" s="4"/>
      <c r="ID1458" s="6"/>
      <c r="IE1458" s="5"/>
      <c r="IF1458" s="5"/>
      <c r="IG1458" s="4"/>
      <c r="IH1458" s="6"/>
      <c r="II1458" s="4"/>
      <c r="IJ1458" s="6"/>
      <c r="IK1458" s="5"/>
      <c r="IL1458" s="5"/>
      <c r="IM1458" s="4"/>
      <c r="IN1458" s="6"/>
      <c r="IO1458" s="4"/>
      <c r="IP1458" s="6"/>
      <c r="IQ1458" s="5"/>
      <c r="IR1458" s="5"/>
      <c r="IS1458" s="4"/>
      <c r="IT1458" s="6"/>
      <c r="IU1458" s="4"/>
      <c r="IV1458" s="6"/>
      <c r="IW1458" s="5"/>
      <c r="IX1458" s="5"/>
      <c r="IY1458" s="4"/>
      <c r="IZ1458" s="6"/>
      <c r="JA1458" s="4"/>
      <c r="JB1458" s="6"/>
      <c r="JC1458" s="5"/>
      <c r="JD1458" s="5"/>
      <c r="JE1458" s="4"/>
      <c r="JF1458" s="6"/>
      <c r="JG1458" s="4"/>
      <c r="JH1458" s="6"/>
      <c r="JI1458" s="5"/>
      <c r="JJ1458" s="5"/>
      <c r="JK1458" s="4"/>
      <c r="JL1458" s="6"/>
      <c r="JM1458" s="4"/>
      <c r="JN1458" s="6"/>
      <c r="JO1458" s="5"/>
      <c r="JP1458" s="5"/>
      <c r="JQ1458" s="4"/>
      <c r="JR1458" s="6"/>
      <c r="JS1458" s="4"/>
      <c r="JT1458" s="6"/>
      <c r="JU1458" s="5"/>
      <c r="JV1458" s="5"/>
      <c r="JW1458" s="4"/>
      <c r="JX1458" s="6"/>
      <c r="JY1458" s="4"/>
      <c r="JZ1458" s="6"/>
      <c r="KA1458" s="5"/>
      <c r="KB1458" s="5"/>
      <c r="KC1458" s="4"/>
      <c r="KD1458" s="6"/>
      <c r="KE1458" s="4"/>
      <c r="KF1458" s="6"/>
      <c r="KG1458" s="5"/>
      <c r="KH1458" s="5"/>
      <c r="KI1458" s="4"/>
      <c r="KJ1458" s="6"/>
      <c r="KK1458" s="4"/>
      <c r="KL1458" s="6"/>
      <c r="KM1458" s="5"/>
      <c r="KN1458" s="5"/>
    </row>
    <row r="1459">
      <c r="A1459" s="3" t="s">
        <v>85</v>
      </c>
      <c r="B1459" s="3" t="s">
        <v>712</v>
      </c>
      <c r="C1459" s="3" t="s">
        <v>87</v>
      </c>
      <c r="D1459" s="3" t="s">
        <v>712</v>
      </c>
      <c r="E1459" s="3" t="s">
        <v>446</v>
      </c>
      <c r="F1459" s="3" t="s">
        <v>104</v>
      </c>
      <c r="G1459" s="3" t="s">
        <v>104</v>
      </c>
      <c r="H1459" s="3" t="s">
        <v>104</v>
      </c>
      <c r="I1459" s="3" t="s">
        <v>1418</v>
      </c>
      <c r="J1459" s="3" t="s">
        <v>104</v>
      </c>
      <c r="K1459" s="4"/>
      <c r="L1459" s="4">
        <f>=ROUNDDOWN({0},0)</f>
      </c>
      <c r="M1459" s="4"/>
      <c r="N1459" s="5"/>
      <c r="O1459" s="4"/>
      <c r="P1459" s="4">
        <f>=ROUNDDOWN({0},0)</f>
      </c>
      <c r="Q1459" s="4"/>
      <c r="R1459" s="5"/>
      <c r="S1459" s="4"/>
      <c r="T1459" s="6"/>
      <c r="U1459" s="4"/>
      <c r="V1459" s="6"/>
      <c r="W1459" s="5"/>
      <c r="X1459" s="5"/>
      <c r="Y1459" s="4"/>
      <c r="Z1459" s="6"/>
      <c r="AA1459" s="4"/>
      <c r="AB1459" s="6"/>
      <c r="AC1459" s="5"/>
      <c r="AD1459" s="5"/>
      <c r="AE1459" s="4"/>
      <c r="AF1459" s="6"/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  <c r="AW1459" s="4"/>
      <c r="AX1459" s="6"/>
      <c r="AY1459" s="4"/>
      <c r="AZ1459" s="6"/>
      <c r="BA1459" s="5"/>
      <c r="BB1459" s="5"/>
      <c r="BC1459" s="4"/>
      <c r="BD1459" s="6"/>
      <c r="BE1459" s="4"/>
      <c r="BF1459" s="6"/>
      <c r="BG1459" s="5"/>
      <c r="BH1459" s="5"/>
      <c r="BI1459" s="4"/>
      <c r="BJ1459" s="6"/>
      <c r="BK1459" s="4"/>
      <c r="BL1459" s="6"/>
      <c r="BM1459" s="5"/>
      <c r="BN1459" s="5"/>
      <c r="BO1459" s="4"/>
      <c r="BP1459" s="6"/>
      <c r="BQ1459" s="4"/>
      <c r="BR1459" s="6"/>
      <c r="BS1459" s="5"/>
      <c r="BT1459" s="5"/>
      <c r="BU1459" s="4"/>
      <c r="BV1459" s="6"/>
      <c r="BW1459" s="4"/>
      <c r="BX1459" s="6"/>
      <c r="BY1459" s="5"/>
      <c r="BZ1459" s="5"/>
      <c r="CA1459" s="4"/>
      <c r="CB1459" s="6"/>
      <c r="CC1459" s="4"/>
      <c r="CD1459" s="6"/>
      <c r="CE1459" s="5"/>
      <c r="CF1459" s="5"/>
      <c r="CG1459" s="4"/>
      <c r="CH1459" s="6"/>
      <c r="CI1459" s="4"/>
      <c r="CJ1459" s="6"/>
      <c r="CK1459" s="5"/>
      <c r="CL1459" s="5"/>
      <c r="CM1459" s="4"/>
      <c r="CN1459" s="6"/>
      <c r="CO1459" s="4"/>
      <c r="CP1459" s="6"/>
      <c r="CQ1459" s="5"/>
      <c r="CR1459" s="5"/>
      <c r="CS1459" s="4"/>
      <c r="CT1459" s="6"/>
      <c r="CU1459" s="4"/>
      <c r="CV1459" s="6"/>
      <c r="CW1459" s="5"/>
      <c r="CX1459" s="5"/>
      <c r="CY1459" s="4"/>
      <c r="CZ1459" s="6"/>
      <c r="DA1459" s="4"/>
      <c r="DB1459" s="6"/>
      <c r="DC1459" s="5"/>
      <c r="DD1459" s="5"/>
      <c r="DE1459" s="4"/>
      <c r="DF1459" s="6"/>
      <c r="DG1459" s="4"/>
      <c r="DH1459" s="6"/>
      <c r="DI1459" s="5"/>
      <c r="DJ1459" s="5"/>
      <c r="DK1459" s="4"/>
      <c r="DL1459" s="6"/>
      <c r="DM1459" s="4"/>
      <c r="DN1459" s="6"/>
      <c r="DO1459" s="5"/>
      <c r="DP1459" s="5"/>
      <c r="DQ1459" s="4"/>
      <c r="DR1459" s="6"/>
      <c r="DS1459" s="4"/>
      <c r="DT1459" s="6"/>
      <c r="DU1459" s="5"/>
      <c r="DV1459" s="5"/>
      <c r="DW1459" s="4"/>
      <c r="DX1459" s="6"/>
      <c r="DY1459" s="4"/>
      <c r="DZ1459" s="6"/>
      <c r="EA1459" s="5"/>
      <c r="EB1459" s="5"/>
      <c r="EC1459" s="4"/>
      <c r="ED1459" s="6"/>
      <c r="EE1459" s="4"/>
      <c r="EF1459" s="6"/>
      <c r="EG1459" s="5"/>
      <c r="EH1459" s="5"/>
      <c r="EI1459" s="4"/>
      <c r="EJ1459" s="6"/>
      <c r="EK1459" s="4"/>
      <c r="EL1459" s="6"/>
      <c r="EM1459" s="5"/>
      <c r="EN1459" s="5"/>
      <c r="EO1459" s="4"/>
      <c r="EP1459" s="6"/>
      <c r="EQ1459" s="4"/>
      <c r="ER1459" s="6"/>
      <c r="ES1459" s="5"/>
      <c r="ET1459" s="5"/>
      <c r="EU1459" s="4"/>
      <c r="EV1459" s="6"/>
      <c r="EW1459" s="4"/>
      <c r="EX1459" s="6"/>
      <c r="EY1459" s="5"/>
      <c r="EZ1459" s="5"/>
      <c r="FA1459" s="4"/>
      <c r="FB1459" s="6"/>
      <c r="FC1459" s="4"/>
      <c r="FD1459" s="6"/>
      <c r="FE1459" s="5"/>
      <c r="FF1459" s="5"/>
      <c r="FG1459" s="4"/>
      <c r="FH1459" s="6"/>
      <c r="FI1459" s="4"/>
      <c r="FJ1459" s="6"/>
      <c r="FK1459" s="5"/>
      <c r="FL1459" s="5"/>
      <c r="FM1459" s="4"/>
      <c r="FN1459" s="6"/>
      <c r="FO1459" s="4"/>
      <c r="FP1459" s="6"/>
      <c r="FQ1459" s="5"/>
      <c r="FR1459" s="5"/>
      <c r="FS1459" s="4"/>
      <c r="FT1459" s="6"/>
      <c r="FU1459" s="4"/>
      <c r="FV1459" s="6"/>
      <c r="FW1459" s="5"/>
      <c r="FX1459" s="5"/>
      <c r="FY1459" s="4"/>
      <c r="FZ1459" s="6"/>
      <c r="GA1459" s="4"/>
      <c r="GB1459" s="6"/>
      <c r="GC1459" s="5"/>
      <c r="GD1459" s="5"/>
      <c r="GE1459" s="4"/>
      <c r="GF1459" s="6"/>
      <c r="GG1459" s="4"/>
      <c r="GH1459" s="6"/>
      <c r="GI1459" s="5"/>
      <c r="GJ1459" s="5"/>
      <c r="GK1459" s="4"/>
      <c r="GL1459" s="6"/>
      <c r="GM1459" s="4"/>
      <c r="GN1459" s="6"/>
      <c r="GO1459" s="5"/>
      <c r="GP1459" s="5"/>
      <c r="GQ1459" s="4"/>
      <c r="GR1459" s="6"/>
      <c r="GS1459" s="4"/>
      <c r="GT1459" s="6"/>
      <c r="GU1459" s="5"/>
      <c r="GV1459" s="5"/>
      <c r="GW1459" s="4"/>
      <c r="GX1459" s="6"/>
      <c r="GY1459" s="4"/>
      <c r="GZ1459" s="6"/>
      <c r="HA1459" s="5"/>
      <c r="HB1459" s="5"/>
      <c r="HC1459" s="4"/>
      <c r="HD1459" s="6"/>
      <c r="HE1459" s="4"/>
      <c r="HF1459" s="6"/>
      <c r="HG1459" s="5"/>
      <c r="HH1459" s="5"/>
      <c r="HI1459" s="4"/>
      <c r="HJ1459" s="6"/>
      <c r="HK1459" s="4"/>
      <c r="HL1459" s="6"/>
      <c r="HM1459" s="5"/>
      <c r="HN1459" s="5"/>
      <c r="HO1459" s="4"/>
      <c r="HP1459" s="6"/>
      <c r="HQ1459" s="4"/>
      <c r="HR1459" s="6"/>
      <c r="HS1459" s="5"/>
      <c r="HT1459" s="5"/>
      <c r="HU1459" s="4"/>
      <c r="HV1459" s="6"/>
      <c r="HW1459" s="4"/>
      <c r="HX1459" s="6"/>
      <c r="HY1459" s="5"/>
      <c r="HZ1459" s="5"/>
      <c r="IA1459" s="4"/>
      <c r="IB1459" s="6"/>
      <c r="IC1459" s="4"/>
      <c r="ID1459" s="6"/>
      <c r="IE1459" s="5"/>
      <c r="IF1459" s="5"/>
      <c r="IG1459" s="4"/>
      <c r="IH1459" s="6"/>
      <c r="II1459" s="4"/>
      <c r="IJ1459" s="6"/>
      <c r="IK1459" s="5"/>
      <c r="IL1459" s="5"/>
      <c r="IM1459" s="4"/>
      <c r="IN1459" s="6"/>
      <c r="IO1459" s="4"/>
      <c r="IP1459" s="6"/>
      <c r="IQ1459" s="5"/>
      <c r="IR1459" s="5"/>
      <c r="IS1459" s="4"/>
      <c r="IT1459" s="6"/>
      <c r="IU1459" s="4"/>
      <c r="IV1459" s="6"/>
      <c r="IW1459" s="5"/>
      <c r="IX1459" s="5"/>
      <c r="IY1459" s="4"/>
      <c r="IZ1459" s="6"/>
      <c r="JA1459" s="4"/>
      <c r="JB1459" s="6"/>
      <c r="JC1459" s="5"/>
      <c r="JD1459" s="5"/>
      <c r="JE1459" s="4"/>
      <c r="JF1459" s="6"/>
      <c r="JG1459" s="4"/>
      <c r="JH1459" s="6"/>
      <c r="JI1459" s="5"/>
      <c r="JJ1459" s="5"/>
      <c r="JK1459" s="4"/>
      <c r="JL1459" s="6"/>
      <c r="JM1459" s="4"/>
      <c r="JN1459" s="6"/>
      <c r="JO1459" s="5"/>
      <c r="JP1459" s="5"/>
      <c r="JQ1459" s="4"/>
      <c r="JR1459" s="6"/>
      <c r="JS1459" s="4"/>
      <c r="JT1459" s="6"/>
      <c r="JU1459" s="5"/>
      <c r="JV1459" s="5"/>
      <c r="JW1459" s="4"/>
      <c r="JX1459" s="6"/>
      <c r="JY1459" s="4"/>
      <c r="JZ1459" s="6"/>
      <c r="KA1459" s="5"/>
      <c r="KB1459" s="5"/>
      <c r="KC1459" s="4"/>
      <c r="KD1459" s="6"/>
      <c r="KE1459" s="4"/>
      <c r="KF1459" s="6"/>
      <c r="KG1459" s="5"/>
      <c r="KH1459" s="5"/>
      <c r="KI1459" s="4"/>
      <c r="KJ1459" s="6"/>
      <c r="KK1459" s="4"/>
      <c r="KL1459" s="6"/>
      <c r="KM1459" s="5"/>
      <c r="KN1459" s="5"/>
    </row>
    <row r="1460">
      <c r="A1460" s="3" t="s">
        <v>85</v>
      </c>
      <c r="B1460" s="3" t="s">
        <v>712</v>
      </c>
      <c r="C1460" s="3" t="s">
        <v>87</v>
      </c>
      <c r="D1460" s="3" t="s">
        <v>712</v>
      </c>
      <c r="E1460" s="3" t="s">
        <v>1017</v>
      </c>
      <c r="F1460" s="3" t="s">
        <v>104</v>
      </c>
      <c r="G1460" s="3" t="s">
        <v>104</v>
      </c>
      <c r="H1460" s="3" t="s">
        <v>104</v>
      </c>
      <c r="I1460" s="3" t="s">
        <v>1418</v>
      </c>
      <c r="J1460" s="3" t="s">
        <v>104</v>
      </c>
      <c r="K1460" s="4"/>
      <c r="L1460" s="4">
        <f>=ROUNDDOWN({0},0)</f>
      </c>
      <c r="M1460" s="4"/>
      <c r="N1460" s="5"/>
      <c r="O1460" s="4"/>
      <c r="P1460" s="4">
        <f>=ROUNDDOWN({0},0)</f>
      </c>
      <c r="Q1460" s="4"/>
      <c r="R1460" s="5"/>
      <c r="S1460" s="4"/>
      <c r="T1460" s="6"/>
      <c r="U1460" s="4"/>
      <c r="V1460" s="6"/>
      <c r="W1460" s="5"/>
      <c r="X1460" s="5"/>
      <c r="Y1460" s="4"/>
      <c r="Z1460" s="6"/>
      <c r="AA1460" s="4"/>
      <c r="AB1460" s="6"/>
      <c r="AC1460" s="5"/>
      <c r="AD1460" s="5"/>
      <c r="AE1460" s="4"/>
      <c r="AF1460" s="6"/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  <c r="AW1460" s="4"/>
      <c r="AX1460" s="6"/>
      <c r="AY1460" s="4"/>
      <c r="AZ1460" s="6"/>
      <c r="BA1460" s="5"/>
      <c r="BB1460" s="5"/>
      <c r="BC1460" s="4"/>
      <c r="BD1460" s="6"/>
      <c r="BE1460" s="4"/>
      <c r="BF1460" s="6"/>
      <c r="BG1460" s="5"/>
      <c r="BH1460" s="5"/>
      <c r="BI1460" s="4"/>
      <c r="BJ1460" s="6"/>
      <c r="BK1460" s="4"/>
      <c r="BL1460" s="6"/>
      <c r="BM1460" s="5"/>
      <c r="BN1460" s="5"/>
      <c r="BO1460" s="4"/>
      <c r="BP1460" s="6"/>
      <c r="BQ1460" s="4"/>
      <c r="BR1460" s="6"/>
      <c r="BS1460" s="5"/>
      <c r="BT1460" s="5"/>
      <c r="BU1460" s="4"/>
      <c r="BV1460" s="6"/>
      <c r="BW1460" s="4"/>
      <c r="BX1460" s="6"/>
      <c r="BY1460" s="5"/>
      <c r="BZ1460" s="5"/>
      <c r="CA1460" s="4"/>
      <c r="CB1460" s="6"/>
      <c r="CC1460" s="4"/>
      <c r="CD1460" s="6"/>
      <c r="CE1460" s="5"/>
      <c r="CF1460" s="5"/>
      <c r="CG1460" s="4"/>
      <c r="CH1460" s="6"/>
      <c r="CI1460" s="4"/>
      <c r="CJ1460" s="6"/>
      <c r="CK1460" s="5"/>
      <c r="CL1460" s="5"/>
      <c r="CM1460" s="4"/>
      <c r="CN1460" s="6"/>
      <c r="CO1460" s="4"/>
      <c r="CP1460" s="6"/>
      <c r="CQ1460" s="5"/>
      <c r="CR1460" s="5"/>
      <c r="CS1460" s="4"/>
      <c r="CT1460" s="6"/>
      <c r="CU1460" s="4"/>
      <c r="CV1460" s="6"/>
      <c r="CW1460" s="5"/>
      <c r="CX1460" s="5"/>
      <c r="CY1460" s="4"/>
      <c r="CZ1460" s="6"/>
      <c r="DA1460" s="4"/>
      <c r="DB1460" s="6"/>
      <c r="DC1460" s="5"/>
      <c r="DD1460" s="5"/>
      <c r="DE1460" s="4"/>
      <c r="DF1460" s="6"/>
      <c r="DG1460" s="4"/>
      <c r="DH1460" s="6"/>
      <c r="DI1460" s="5"/>
      <c r="DJ1460" s="5"/>
      <c r="DK1460" s="4"/>
      <c r="DL1460" s="6"/>
      <c r="DM1460" s="4"/>
      <c r="DN1460" s="6"/>
      <c r="DO1460" s="5"/>
      <c r="DP1460" s="5"/>
      <c r="DQ1460" s="4"/>
      <c r="DR1460" s="6"/>
      <c r="DS1460" s="4"/>
      <c r="DT1460" s="6"/>
      <c r="DU1460" s="5"/>
      <c r="DV1460" s="5"/>
      <c r="DW1460" s="4"/>
      <c r="DX1460" s="6"/>
      <c r="DY1460" s="4"/>
      <c r="DZ1460" s="6"/>
      <c r="EA1460" s="5"/>
      <c r="EB1460" s="5"/>
      <c r="EC1460" s="4"/>
      <c r="ED1460" s="6"/>
      <c r="EE1460" s="4"/>
      <c r="EF1460" s="6"/>
      <c r="EG1460" s="5"/>
      <c r="EH1460" s="5"/>
      <c r="EI1460" s="4"/>
      <c r="EJ1460" s="6"/>
      <c r="EK1460" s="4"/>
      <c r="EL1460" s="6"/>
      <c r="EM1460" s="5"/>
      <c r="EN1460" s="5"/>
      <c r="EO1460" s="4"/>
      <c r="EP1460" s="6"/>
      <c r="EQ1460" s="4"/>
      <c r="ER1460" s="6"/>
      <c r="ES1460" s="5"/>
      <c r="ET1460" s="5"/>
      <c r="EU1460" s="4"/>
      <c r="EV1460" s="6"/>
      <c r="EW1460" s="4"/>
      <c r="EX1460" s="6"/>
      <c r="EY1460" s="5"/>
      <c r="EZ1460" s="5"/>
      <c r="FA1460" s="4"/>
      <c r="FB1460" s="6"/>
      <c r="FC1460" s="4"/>
      <c r="FD1460" s="6"/>
      <c r="FE1460" s="5"/>
      <c r="FF1460" s="5"/>
      <c r="FG1460" s="4"/>
      <c r="FH1460" s="6"/>
      <c r="FI1460" s="4"/>
      <c r="FJ1460" s="6"/>
      <c r="FK1460" s="5"/>
      <c r="FL1460" s="5"/>
      <c r="FM1460" s="4"/>
      <c r="FN1460" s="6"/>
      <c r="FO1460" s="4"/>
      <c r="FP1460" s="6"/>
      <c r="FQ1460" s="5"/>
      <c r="FR1460" s="5"/>
      <c r="FS1460" s="4"/>
      <c r="FT1460" s="6"/>
      <c r="FU1460" s="4"/>
      <c r="FV1460" s="6"/>
      <c r="FW1460" s="5"/>
      <c r="FX1460" s="5"/>
      <c r="FY1460" s="4"/>
      <c r="FZ1460" s="6"/>
      <c r="GA1460" s="4"/>
      <c r="GB1460" s="6"/>
      <c r="GC1460" s="5"/>
      <c r="GD1460" s="5"/>
      <c r="GE1460" s="4"/>
      <c r="GF1460" s="6"/>
      <c r="GG1460" s="4"/>
      <c r="GH1460" s="6"/>
      <c r="GI1460" s="5"/>
      <c r="GJ1460" s="5"/>
      <c r="GK1460" s="4"/>
      <c r="GL1460" s="6"/>
      <c r="GM1460" s="4"/>
      <c r="GN1460" s="6"/>
      <c r="GO1460" s="5"/>
      <c r="GP1460" s="5"/>
      <c r="GQ1460" s="4"/>
      <c r="GR1460" s="6"/>
      <c r="GS1460" s="4"/>
      <c r="GT1460" s="6"/>
      <c r="GU1460" s="5"/>
      <c r="GV1460" s="5"/>
      <c r="GW1460" s="4"/>
      <c r="GX1460" s="6"/>
      <c r="GY1460" s="4"/>
      <c r="GZ1460" s="6"/>
      <c r="HA1460" s="5"/>
      <c r="HB1460" s="5"/>
      <c r="HC1460" s="4"/>
      <c r="HD1460" s="6"/>
      <c r="HE1460" s="4"/>
      <c r="HF1460" s="6"/>
      <c r="HG1460" s="5"/>
      <c r="HH1460" s="5"/>
      <c r="HI1460" s="4"/>
      <c r="HJ1460" s="6"/>
      <c r="HK1460" s="4"/>
      <c r="HL1460" s="6"/>
      <c r="HM1460" s="5"/>
      <c r="HN1460" s="5"/>
      <c r="HO1460" s="4"/>
      <c r="HP1460" s="6"/>
      <c r="HQ1460" s="4"/>
      <c r="HR1460" s="6"/>
      <c r="HS1460" s="5"/>
      <c r="HT1460" s="5"/>
      <c r="HU1460" s="4"/>
      <c r="HV1460" s="6"/>
      <c r="HW1460" s="4"/>
      <c r="HX1460" s="6"/>
      <c r="HY1460" s="5"/>
      <c r="HZ1460" s="5"/>
      <c r="IA1460" s="4"/>
      <c r="IB1460" s="6"/>
      <c r="IC1460" s="4"/>
      <c r="ID1460" s="6"/>
      <c r="IE1460" s="5"/>
      <c r="IF1460" s="5"/>
      <c r="IG1460" s="4"/>
      <c r="IH1460" s="6"/>
      <c r="II1460" s="4"/>
      <c r="IJ1460" s="6"/>
      <c r="IK1460" s="5"/>
      <c r="IL1460" s="5"/>
      <c r="IM1460" s="4"/>
      <c r="IN1460" s="6"/>
      <c r="IO1460" s="4"/>
      <c r="IP1460" s="6"/>
      <c r="IQ1460" s="5"/>
      <c r="IR1460" s="5"/>
      <c r="IS1460" s="4"/>
      <c r="IT1460" s="6"/>
      <c r="IU1460" s="4"/>
      <c r="IV1460" s="6"/>
      <c r="IW1460" s="5"/>
      <c r="IX1460" s="5"/>
      <c r="IY1460" s="4"/>
      <c r="IZ1460" s="6"/>
      <c r="JA1460" s="4"/>
      <c r="JB1460" s="6"/>
      <c r="JC1460" s="5"/>
      <c r="JD1460" s="5"/>
      <c r="JE1460" s="4"/>
      <c r="JF1460" s="6"/>
      <c r="JG1460" s="4"/>
      <c r="JH1460" s="6"/>
      <c r="JI1460" s="5"/>
      <c r="JJ1460" s="5"/>
      <c r="JK1460" s="4"/>
      <c r="JL1460" s="6"/>
      <c r="JM1460" s="4"/>
      <c r="JN1460" s="6"/>
      <c r="JO1460" s="5"/>
      <c r="JP1460" s="5"/>
      <c r="JQ1460" s="4"/>
      <c r="JR1460" s="6"/>
      <c r="JS1460" s="4"/>
      <c r="JT1460" s="6"/>
      <c r="JU1460" s="5"/>
      <c r="JV1460" s="5"/>
      <c r="JW1460" s="4"/>
      <c r="JX1460" s="6"/>
      <c r="JY1460" s="4"/>
      <c r="JZ1460" s="6"/>
      <c r="KA1460" s="5"/>
      <c r="KB1460" s="5"/>
      <c r="KC1460" s="4"/>
      <c r="KD1460" s="6"/>
      <c r="KE1460" s="4"/>
      <c r="KF1460" s="6"/>
      <c r="KG1460" s="5"/>
      <c r="KH1460" s="5"/>
      <c r="KI1460" s="4"/>
      <c r="KJ1460" s="6"/>
      <c r="KK1460" s="4"/>
      <c r="KL1460" s="6"/>
      <c r="KM1460" s="5"/>
      <c r="KN1460" s="5"/>
    </row>
    <row r="1461">
      <c r="A1461" s="3" t="s">
        <v>85</v>
      </c>
      <c r="B1461" s="3" t="s">
        <v>712</v>
      </c>
      <c r="C1461" s="3" t="s">
        <v>87</v>
      </c>
      <c r="D1461" s="3" t="s">
        <v>712</v>
      </c>
      <c r="E1461" s="3" t="s">
        <v>1018</v>
      </c>
      <c r="F1461" s="3" t="s">
        <v>104</v>
      </c>
      <c r="G1461" s="3" t="s">
        <v>104</v>
      </c>
      <c r="H1461" s="3" t="s">
        <v>104</v>
      </c>
      <c r="I1461" s="3" t="s">
        <v>1418</v>
      </c>
      <c r="J1461" s="3" t="s">
        <v>104</v>
      </c>
      <c r="K1461" s="4"/>
      <c r="L1461" s="4">
        <f>=ROUNDDOWN({0},0)</f>
      </c>
      <c r="M1461" s="4"/>
      <c r="N1461" s="5"/>
      <c r="O1461" s="4"/>
      <c r="P1461" s="4">
        <f>=ROUNDDOWN({0},0)</f>
      </c>
      <c r="Q1461" s="4"/>
      <c r="R1461" s="5"/>
      <c r="S1461" s="4"/>
      <c r="T1461" s="6"/>
      <c r="U1461" s="4"/>
      <c r="V1461" s="6"/>
      <c r="W1461" s="5"/>
      <c r="X1461" s="5"/>
      <c r="Y1461" s="4"/>
      <c r="Z1461" s="6"/>
      <c r="AA1461" s="4"/>
      <c r="AB1461" s="6"/>
      <c r="AC1461" s="5"/>
      <c r="AD1461" s="5"/>
      <c r="AE1461" s="4"/>
      <c r="AF1461" s="6"/>
      <c r="AG1461" s="4"/>
      <c r="AH1461" s="6"/>
      <c r="AI1461" s="5"/>
      <c r="AJ1461" s="5"/>
      <c r="AK1461" s="4"/>
      <c r="AL1461" s="6"/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  <c r="AW1461" s="4"/>
      <c r="AX1461" s="6"/>
      <c r="AY1461" s="4"/>
      <c r="AZ1461" s="6"/>
      <c r="BA1461" s="5"/>
      <c r="BB1461" s="5"/>
      <c r="BC1461" s="4"/>
      <c r="BD1461" s="6"/>
      <c r="BE1461" s="4"/>
      <c r="BF1461" s="6"/>
      <c r="BG1461" s="5"/>
      <c r="BH1461" s="5"/>
      <c r="BI1461" s="4"/>
      <c r="BJ1461" s="6"/>
      <c r="BK1461" s="4"/>
      <c r="BL1461" s="6"/>
      <c r="BM1461" s="5"/>
      <c r="BN1461" s="5"/>
      <c r="BO1461" s="4"/>
      <c r="BP1461" s="6"/>
      <c r="BQ1461" s="4"/>
      <c r="BR1461" s="6"/>
      <c r="BS1461" s="5"/>
      <c r="BT1461" s="5"/>
      <c r="BU1461" s="4"/>
      <c r="BV1461" s="6"/>
      <c r="BW1461" s="4"/>
      <c r="BX1461" s="6"/>
      <c r="BY1461" s="5"/>
      <c r="BZ1461" s="5"/>
      <c r="CA1461" s="4"/>
      <c r="CB1461" s="6"/>
      <c r="CC1461" s="4"/>
      <c r="CD1461" s="6"/>
      <c r="CE1461" s="5"/>
      <c r="CF1461" s="5"/>
      <c r="CG1461" s="4"/>
      <c r="CH1461" s="6"/>
      <c r="CI1461" s="4"/>
      <c r="CJ1461" s="6"/>
      <c r="CK1461" s="5"/>
      <c r="CL1461" s="5"/>
      <c r="CM1461" s="4"/>
      <c r="CN1461" s="6"/>
      <c r="CO1461" s="4"/>
      <c r="CP1461" s="6"/>
      <c r="CQ1461" s="5"/>
      <c r="CR1461" s="5"/>
      <c r="CS1461" s="4"/>
      <c r="CT1461" s="6"/>
      <c r="CU1461" s="4"/>
      <c r="CV1461" s="6"/>
      <c r="CW1461" s="5"/>
      <c r="CX1461" s="5"/>
      <c r="CY1461" s="4"/>
      <c r="CZ1461" s="6"/>
      <c r="DA1461" s="4"/>
      <c r="DB1461" s="6"/>
      <c r="DC1461" s="5"/>
      <c r="DD1461" s="5"/>
      <c r="DE1461" s="4"/>
      <c r="DF1461" s="6"/>
      <c r="DG1461" s="4"/>
      <c r="DH1461" s="6"/>
      <c r="DI1461" s="5"/>
      <c r="DJ1461" s="5"/>
      <c r="DK1461" s="4"/>
      <c r="DL1461" s="6"/>
      <c r="DM1461" s="4"/>
      <c r="DN1461" s="6"/>
      <c r="DO1461" s="5"/>
      <c r="DP1461" s="5"/>
      <c r="DQ1461" s="4"/>
      <c r="DR1461" s="6"/>
      <c r="DS1461" s="4"/>
      <c r="DT1461" s="6"/>
      <c r="DU1461" s="5"/>
      <c r="DV1461" s="5"/>
      <c r="DW1461" s="4"/>
      <c r="DX1461" s="6"/>
      <c r="DY1461" s="4"/>
      <c r="DZ1461" s="6"/>
      <c r="EA1461" s="5"/>
      <c r="EB1461" s="5"/>
      <c r="EC1461" s="4"/>
      <c r="ED1461" s="6"/>
      <c r="EE1461" s="4"/>
      <c r="EF1461" s="6"/>
      <c r="EG1461" s="5"/>
      <c r="EH1461" s="5"/>
      <c r="EI1461" s="4"/>
      <c r="EJ1461" s="6"/>
      <c r="EK1461" s="4"/>
      <c r="EL1461" s="6"/>
      <c r="EM1461" s="5"/>
      <c r="EN1461" s="5"/>
      <c r="EO1461" s="4"/>
      <c r="EP1461" s="6"/>
      <c r="EQ1461" s="4"/>
      <c r="ER1461" s="6"/>
      <c r="ES1461" s="5"/>
      <c r="ET1461" s="5"/>
      <c r="EU1461" s="4"/>
      <c r="EV1461" s="6"/>
      <c r="EW1461" s="4"/>
      <c r="EX1461" s="6"/>
      <c r="EY1461" s="5"/>
      <c r="EZ1461" s="5"/>
      <c r="FA1461" s="4"/>
      <c r="FB1461" s="6"/>
      <c r="FC1461" s="4"/>
      <c r="FD1461" s="6"/>
      <c r="FE1461" s="5"/>
      <c r="FF1461" s="5"/>
      <c r="FG1461" s="4"/>
      <c r="FH1461" s="6"/>
      <c r="FI1461" s="4"/>
      <c r="FJ1461" s="6"/>
      <c r="FK1461" s="5"/>
      <c r="FL1461" s="5"/>
      <c r="FM1461" s="4"/>
      <c r="FN1461" s="6"/>
      <c r="FO1461" s="4"/>
      <c r="FP1461" s="6"/>
      <c r="FQ1461" s="5"/>
      <c r="FR1461" s="5"/>
      <c r="FS1461" s="4"/>
      <c r="FT1461" s="6"/>
      <c r="FU1461" s="4"/>
      <c r="FV1461" s="6"/>
      <c r="FW1461" s="5"/>
      <c r="FX1461" s="5"/>
      <c r="FY1461" s="4"/>
      <c r="FZ1461" s="6"/>
      <c r="GA1461" s="4"/>
      <c r="GB1461" s="6"/>
      <c r="GC1461" s="5"/>
      <c r="GD1461" s="5"/>
      <c r="GE1461" s="4"/>
      <c r="GF1461" s="6"/>
      <c r="GG1461" s="4"/>
      <c r="GH1461" s="6"/>
      <c r="GI1461" s="5"/>
      <c r="GJ1461" s="5"/>
      <c r="GK1461" s="4"/>
      <c r="GL1461" s="6"/>
      <c r="GM1461" s="4"/>
      <c r="GN1461" s="6"/>
      <c r="GO1461" s="5"/>
      <c r="GP1461" s="5"/>
      <c r="GQ1461" s="4"/>
      <c r="GR1461" s="6"/>
      <c r="GS1461" s="4"/>
      <c r="GT1461" s="6"/>
      <c r="GU1461" s="5"/>
      <c r="GV1461" s="5"/>
      <c r="GW1461" s="4"/>
      <c r="GX1461" s="6"/>
      <c r="GY1461" s="4"/>
      <c r="GZ1461" s="6"/>
      <c r="HA1461" s="5"/>
      <c r="HB1461" s="5"/>
      <c r="HC1461" s="4"/>
      <c r="HD1461" s="6"/>
      <c r="HE1461" s="4"/>
      <c r="HF1461" s="6"/>
      <c r="HG1461" s="5"/>
      <c r="HH1461" s="5"/>
      <c r="HI1461" s="4"/>
      <c r="HJ1461" s="6"/>
      <c r="HK1461" s="4"/>
      <c r="HL1461" s="6"/>
      <c r="HM1461" s="5"/>
      <c r="HN1461" s="5"/>
      <c r="HO1461" s="4"/>
      <c r="HP1461" s="6"/>
      <c r="HQ1461" s="4"/>
      <c r="HR1461" s="6"/>
      <c r="HS1461" s="5"/>
      <c r="HT1461" s="5"/>
      <c r="HU1461" s="4"/>
      <c r="HV1461" s="6"/>
      <c r="HW1461" s="4"/>
      <c r="HX1461" s="6"/>
      <c r="HY1461" s="5"/>
      <c r="HZ1461" s="5"/>
      <c r="IA1461" s="4"/>
      <c r="IB1461" s="6"/>
      <c r="IC1461" s="4"/>
      <c r="ID1461" s="6"/>
      <c r="IE1461" s="5"/>
      <c r="IF1461" s="5"/>
      <c r="IG1461" s="4"/>
      <c r="IH1461" s="6"/>
      <c r="II1461" s="4"/>
      <c r="IJ1461" s="6"/>
      <c r="IK1461" s="5"/>
      <c r="IL1461" s="5"/>
      <c r="IM1461" s="4"/>
      <c r="IN1461" s="6"/>
      <c r="IO1461" s="4"/>
      <c r="IP1461" s="6"/>
      <c r="IQ1461" s="5"/>
      <c r="IR1461" s="5"/>
      <c r="IS1461" s="4"/>
      <c r="IT1461" s="6"/>
      <c r="IU1461" s="4"/>
      <c r="IV1461" s="6"/>
      <c r="IW1461" s="5"/>
      <c r="IX1461" s="5"/>
      <c r="IY1461" s="4"/>
      <c r="IZ1461" s="6"/>
      <c r="JA1461" s="4"/>
      <c r="JB1461" s="6"/>
      <c r="JC1461" s="5"/>
      <c r="JD1461" s="5"/>
      <c r="JE1461" s="4"/>
      <c r="JF1461" s="6"/>
      <c r="JG1461" s="4"/>
      <c r="JH1461" s="6"/>
      <c r="JI1461" s="5"/>
      <c r="JJ1461" s="5"/>
      <c r="JK1461" s="4"/>
      <c r="JL1461" s="6"/>
      <c r="JM1461" s="4"/>
      <c r="JN1461" s="6"/>
      <c r="JO1461" s="5"/>
      <c r="JP1461" s="5"/>
      <c r="JQ1461" s="4"/>
      <c r="JR1461" s="6"/>
      <c r="JS1461" s="4"/>
      <c r="JT1461" s="6"/>
      <c r="JU1461" s="5"/>
      <c r="JV1461" s="5"/>
      <c r="JW1461" s="4"/>
      <c r="JX1461" s="6"/>
      <c r="JY1461" s="4"/>
      <c r="JZ1461" s="6"/>
      <c r="KA1461" s="5"/>
      <c r="KB1461" s="5"/>
      <c r="KC1461" s="4"/>
      <c r="KD1461" s="6"/>
      <c r="KE1461" s="4"/>
      <c r="KF1461" s="6"/>
      <c r="KG1461" s="5"/>
      <c r="KH1461" s="5"/>
      <c r="KI1461" s="4"/>
      <c r="KJ1461" s="6"/>
      <c r="KK1461" s="4"/>
      <c r="KL1461" s="6"/>
      <c r="KM1461" s="5"/>
      <c r="KN1461" s="5"/>
    </row>
    <row r="1462">
      <c r="A1462" s="3" t="s">
        <v>85</v>
      </c>
      <c r="B1462" s="3" t="s">
        <v>712</v>
      </c>
      <c r="C1462" s="3" t="s">
        <v>87</v>
      </c>
      <c r="D1462" s="3" t="s">
        <v>712</v>
      </c>
      <c r="E1462" s="3" t="s">
        <v>991</v>
      </c>
      <c r="F1462" s="3" t="s">
        <v>104</v>
      </c>
      <c r="G1462" s="3" t="s">
        <v>104</v>
      </c>
      <c r="H1462" s="3" t="s">
        <v>104</v>
      </c>
      <c r="I1462" s="3" t="s">
        <v>1310</v>
      </c>
      <c r="J1462" s="3" t="s">
        <v>104</v>
      </c>
      <c r="K1462" s="4"/>
      <c r="L1462" s="4">
        <f>=ROUNDDOWN({0},0)</f>
      </c>
      <c r="M1462" s="4"/>
      <c r="N1462" s="5"/>
      <c r="O1462" s="4"/>
      <c r="P1462" s="4">
        <f>=ROUNDDOWN({0},0)</f>
      </c>
      <c r="Q1462" s="4"/>
      <c r="R1462" s="5"/>
      <c r="S1462" s="4"/>
      <c r="T1462" s="6"/>
      <c r="U1462" s="4"/>
      <c r="V1462" s="6"/>
      <c r="W1462" s="5"/>
      <c r="X1462" s="5"/>
      <c r="Y1462" s="4"/>
      <c r="Z1462" s="6"/>
      <c r="AA1462" s="4"/>
      <c r="AB1462" s="6"/>
      <c r="AC1462" s="5"/>
      <c r="AD1462" s="5"/>
      <c r="AE1462" s="4"/>
      <c r="AF1462" s="6"/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  <c r="AW1462" s="4"/>
      <c r="AX1462" s="6"/>
      <c r="AY1462" s="4"/>
      <c r="AZ1462" s="6"/>
      <c r="BA1462" s="5"/>
      <c r="BB1462" s="5"/>
      <c r="BC1462" s="4"/>
      <c r="BD1462" s="6"/>
      <c r="BE1462" s="4"/>
      <c r="BF1462" s="6"/>
      <c r="BG1462" s="5"/>
      <c r="BH1462" s="5"/>
      <c r="BI1462" s="4"/>
      <c r="BJ1462" s="6"/>
      <c r="BK1462" s="4"/>
      <c r="BL1462" s="6"/>
      <c r="BM1462" s="5"/>
      <c r="BN1462" s="5"/>
      <c r="BO1462" s="4"/>
      <c r="BP1462" s="6"/>
      <c r="BQ1462" s="4"/>
      <c r="BR1462" s="6"/>
      <c r="BS1462" s="5"/>
      <c r="BT1462" s="5"/>
      <c r="BU1462" s="4"/>
      <c r="BV1462" s="6"/>
      <c r="BW1462" s="4"/>
      <c r="BX1462" s="6"/>
      <c r="BY1462" s="5"/>
      <c r="BZ1462" s="5"/>
      <c r="CA1462" s="4"/>
      <c r="CB1462" s="6"/>
      <c r="CC1462" s="4"/>
      <c r="CD1462" s="6"/>
      <c r="CE1462" s="5"/>
      <c r="CF1462" s="5"/>
      <c r="CG1462" s="4"/>
      <c r="CH1462" s="6"/>
      <c r="CI1462" s="4"/>
      <c r="CJ1462" s="6"/>
      <c r="CK1462" s="5"/>
      <c r="CL1462" s="5"/>
      <c r="CM1462" s="4"/>
      <c r="CN1462" s="6"/>
      <c r="CO1462" s="4"/>
      <c r="CP1462" s="6"/>
      <c r="CQ1462" s="5"/>
      <c r="CR1462" s="5"/>
      <c r="CS1462" s="4"/>
      <c r="CT1462" s="6"/>
      <c r="CU1462" s="4"/>
      <c r="CV1462" s="6"/>
      <c r="CW1462" s="5"/>
      <c r="CX1462" s="5"/>
      <c r="CY1462" s="4"/>
      <c r="CZ1462" s="6"/>
      <c r="DA1462" s="4"/>
      <c r="DB1462" s="6"/>
      <c r="DC1462" s="5"/>
      <c r="DD1462" s="5"/>
      <c r="DE1462" s="4"/>
      <c r="DF1462" s="6"/>
      <c r="DG1462" s="4"/>
      <c r="DH1462" s="6"/>
      <c r="DI1462" s="5"/>
      <c r="DJ1462" s="5"/>
      <c r="DK1462" s="4"/>
      <c r="DL1462" s="6"/>
      <c r="DM1462" s="4"/>
      <c r="DN1462" s="6"/>
      <c r="DO1462" s="5"/>
      <c r="DP1462" s="5"/>
      <c r="DQ1462" s="4"/>
      <c r="DR1462" s="6"/>
      <c r="DS1462" s="4"/>
      <c r="DT1462" s="6"/>
      <c r="DU1462" s="5"/>
      <c r="DV1462" s="5"/>
      <c r="DW1462" s="4"/>
      <c r="DX1462" s="6"/>
      <c r="DY1462" s="4"/>
      <c r="DZ1462" s="6"/>
      <c r="EA1462" s="5"/>
      <c r="EB1462" s="5"/>
      <c r="EC1462" s="4"/>
      <c r="ED1462" s="6"/>
      <c r="EE1462" s="4"/>
      <c r="EF1462" s="6"/>
      <c r="EG1462" s="5"/>
      <c r="EH1462" s="5"/>
      <c r="EI1462" s="4"/>
      <c r="EJ1462" s="6"/>
      <c r="EK1462" s="4"/>
      <c r="EL1462" s="6"/>
      <c r="EM1462" s="5"/>
      <c r="EN1462" s="5"/>
      <c r="EO1462" s="4"/>
      <c r="EP1462" s="6"/>
      <c r="EQ1462" s="4"/>
      <c r="ER1462" s="6"/>
      <c r="ES1462" s="5"/>
      <c r="ET1462" s="5"/>
      <c r="EU1462" s="4"/>
      <c r="EV1462" s="6"/>
      <c r="EW1462" s="4"/>
      <c r="EX1462" s="6"/>
      <c r="EY1462" s="5"/>
      <c r="EZ1462" s="5"/>
      <c r="FA1462" s="4"/>
      <c r="FB1462" s="6"/>
      <c r="FC1462" s="4"/>
      <c r="FD1462" s="6"/>
      <c r="FE1462" s="5"/>
      <c r="FF1462" s="5"/>
      <c r="FG1462" s="4"/>
      <c r="FH1462" s="6"/>
      <c r="FI1462" s="4"/>
      <c r="FJ1462" s="6"/>
      <c r="FK1462" s="5"/>
      <c r="FL1462" s="5"/>
      <c r="FM1462" s="4"/>
      <c r="FN1462" s="6"/>
      <c r="FO1462" s="4"/>
      <c r="FP1462" s="6"/>
      <c r="FQ1462" s="5"/>
      <c r="FR1462" s="5"/>
      <c r="FS1462" s="4"/>
      <c r="FT1462" s="6"/>
      <c r="FU1462" s="4"/>
      <c r="FV1462" s="6"/>
      <c r="FW1462" s="5"/>
      <c r="FX1462" s="5"/>
      <c r="FY1462" s="4"/>
      <c r="FZ1462" s="6"/>
      <c r="GA1462" s="4"/>
      <c r="GB1462" s="6"/>
      <c r="GC1462" s="5"/>
      <c r="GD1462" s="5"/>
      <c r="GE1462" s="4"/>
      <c r="GF1462" s="6"/>
      <c r="GG1462" s="4"/>
      <c r="GH1462" s="6"/>
      <c r="GI1462" s="5"/>
      <c r="GJ1462" s="5"/>
      <c r="GK1462" s="4"/>
      <c r="GL1462" s="6"/>
      <c r="GM1462" s="4"/>
      <c r="GN1462" s="6"/>
      <c r="GO1462" s="5"/>
      <c r="GP1462" s="5"/>
      <c r="GQ1462" s="4"/>
      <c r="GR1462" s="6"/>
      <c r="GS1462" s="4"/>
      <c r="GT1462" s="6"/>
      <c r="GU1462" s="5"/>
      <c r="GV1462" s="5"/>
      <c r="GW1462" s="4"/>
      <c r="GX1462" s="6"/>
      <c r="GY1462" s="4"/>
      <c r="GZ1462" s="6"/>
      <c r="HA1462" s="5"/>
      <c r="HB1462" s="5"/>
      <c r="HC1462" s="4"/>
      <c r="HD1462" s="6"/>
      <c r="HE1462" s="4"/>
      <c r="HF1462" s="6"/>
      <c r="HG1462" s="5"/>
      <c r="HH1462" s="5"/>
      <c r="HI1462" s="4"/>
      <c r="HJ1462" s="6"/>
      <c r="HK1462" s="4"/>
      <c r="HL1462" s="6"/>
      <c r="HM1462" s="5"/>
      <c r="HN1462" s="5"/>
      <c r="HO1462" s="4"/>
      <c r="HP1462" s="6"/>
      <c r="HQ1462" s="4"/>
      <c r="HR1462" s="6"/>
      <c r="HS1462" s="5"/>
      <c r="HT1462" s="5"/>
      <c r="HU1462" s="4"/>
      <c r="HV1462" s="6"/>
      <c r="HW1462" s="4"/>
      <c r="HX1462" s="6"/>
      <c r="HY1462" s="5"/>
      <c r="HZ1462" s="5"/>
      <c r="IA1462" s="4"/>
      <c r="IB1462" s="6"/>
      <c r="IC1462" s="4"/>
      <c r="ID1462" s="6"/>
      <c r="IE1462" s="5"/>
      <c r="IF1462" s="5"/>
      <c r="IG1462" s="4"/>
      <c r="IH1462" s="6"/>
      <c r="II1462" s="4"/>
      <c r="IJ1462" s="6"/>
      <c r="IK1462" s="5"/>
      <c r="IL1462" s="5"/>
      <c r="IM1462" s="4"/>
      <c r="IN1462" s="6"/>
      <c r="IO1462" s="4"/>
      <c r="IP1462" s="6"/>
      <c r="IQ1462" s="5"/>
      <c r="IR1462" s="5"/>
      <c r="IS1462" s="4"/>
      <c r="IT1462" s="6"/>
      <c r="IU1462" s="4"/>
      <c r="IV1462" s="6"/>
      <c r="IW1462" s="5"/>
      <c r="IX1462" s="5"/>
      <c r="IY1462" s="4"/>
      <c r="IZ1462" s="6"/>
      <c r="JA1462" s="4"/>
      <c r="JB1462" s="6"/>
      <c r="JC1462" s="5"/>
      <c r="JD1462" s="5"/>
      <c r="JE1462" s="4"/>
      <c r="JF1462" s="6"/>
      <c r="JG1462" s="4"/>
      <c r="JH1462" s="6"/>
      <c r="JI1462" s="5"/>
      <c r="JJ1462" s="5"/>
      <c r="JK1462" s="4"/>
      <c r="JL1462" s="6"/>
      <c r="JM1462" s="4"/>
      <c r="JN1462" s="6"/>
      <c r="JO1462" s="5"/>
      <c r="JP1462" s="5"/>
      <c r="JQ1462" s="4"/>
      <c r="JR1462" s="6"/>
      <c r="JS1462" s="4"/>
      <c r="JT1462" s="6"/>
      <c r="JU1462" s="5"/>
      <c r="JV1462" s="5"/>
      <c r="JW1462" s="4"/>
      <c r="JX1462" s="6"/>
      <c r="JY1462" s="4"/>
      <c r="JZ1462" s="6"/>
      <c r="KA1462" s="5"/>
      <c r="KB1462" s="5"/>
      <c r="KC1462" s="4"/>
      <c r="KD1462" s="6"/>
      <c r="KE1462" s="4"/>
      <c r="KF1462" s="6"/>
      <c r="KG1462" s="5"/>
      <c r="KH1462" s="5"/>
      <c r="KI1462" s="4"/>
      <c r="KJ1462" s="6"/>
      <c r="KK1462" s="4"/>
      <c r="KL1462" s="6"/>
      <c r="KM1462" s="5"/>
      <c r="KN1462" s="5"/>
    </row>
    <row r="1463">
      <c r="A1463" s="3" t="s">
        <v>85</v>
      </c>
      <c r="B1463" s="3" t="s">
        <v>712</v>
      </c>
      <c r="C1463" s="3" t="s">
        <v>87</v>
      </c>
      <c r="D1463" s="3" t="s">
        <v>712</v>
      </c>
      <c r="E1463" s="3" t="s">
        <v>1031</v>
      </c>
      <c r="F1463" s="3" t="s">
        <v>104</v>
      </c>
      <c r="G1463" s="3" t="s">
        <v>104</v>
      </c>
      <c r="H1463" s="3" t="s">
        <v>104</v>
      </c>
      <c r="I1463" s="3" t="s">
        <v>1310</v>
      </c>
      <c r="J1463" s="3" t="s">
        <v>104</v>
      </c>
      <c r="K1463" s="4"/>
      <c r="L1463" s="4">
        <f>=ROUNDDOWN({0},0)</f>
      </c>
      <c r="M1463" s="4"/>
      <c r="N1463" s="5"/>
      <c r="O1463" s="4"/>
      <c r="P1463" s="4">
        <f>=ROUNDDOWN({0},0)</f>
      </c>
      <c r="Q1463" s="4"/>
      <c r="R1463" s="5"/>
      <c r="S1463" s="4"/>
      <c r="T1463" s="6"/>
      <c r="U1463" s="4"/>
      <c r="V1463" s="6"/>
      <c r="W1463" s="5"/>
      <c r="X1463" s="5"/>
      <c r="Y1463" s="4"/>
      <c r="Z1463" s="6"/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  <c r="AW1463" s="4"/>
      <c r="AX1463" s="6"/>
      <c r="AY1463" s="4"/>
      <c r="AZ1463" s="6"/>
      <c r="BA1463" s="5"/>
      <c r="BB1463" s="5"/>
      <c r="BC1463" s="4"/>
      <c r="BD1463" s="6"/>
      <c r="BE1463" s="4"/>
      <c r="BF1463" s="6"/>
      <c r="BG1463" s="5"/>
      <c r="BH1463" s="5"/>
      <c r="BI1463" s="4"/>
      <c r="BJ1463" s="6"/>
      <c r="BK1463" s="4"/>
      <c r="BL1463" s="6"/>
      <c r="BM1463" s="5"/>
      <c r="BN1463" s="5"/>
      <c r="BO1463" s="4"/>
      <c r="BP1463" s="6"/>
      <c r="BQ1463" s="4"/>
      <c r="BR1463" s="6"/>
      <c r="BS1463" s="5"/>
      <c r="BT1463" s="5"/>
      <c r="BU1463" s="4"/>
      <c r="BV1463" s="6"/>
      <c r="BW1463" s="4"/>
      <c r="BX1463" s="6"/>
      <c r="BY1463" s="5"/>
      <c r="BZ1463" s="5"/>
      <c r="CA1463" s="4"/>
      <c r="CB1463" s="6"/>
      <c r="CC1463" s="4"/>
      <c r="CD1463" s="6"/>
      <c r="CE1463" s="5"/>
      <c r="CF1463" s="5"/>
      <c r="CG1463" s="4"/>
      <c r="CH1463" s="6"/>
      <c r="CI1463" s="4"/>
      <c r="CJ1463" s="6"/>
      <c r="CK1463" s="5"/>
      <c r="CL1463" s="5"/>
      <c r="CM1463" s="4"/>
      <c r="CN1463" s="6"/>
      <c r="CO1463" s="4"/>
      <c r="CP1463" s="6"/>
      <c r="CQ1463" s="5"/>
      <c r="CR1463" s="5"/>
      <c r="CS1463" s="4"/>
      <c r="CT1463" s="6"/>
      <c r="CU1463" s="4"/>
      <c r="CV1463" s="6"/>
      <c r="CW1463" s="5"/>
      <c r="CX1463" s="5"/>
      <c r="CY1463" s="4"/>
      <c r="CZ1463" s="6"/>
      <c r="DA1463" s="4"/>
      <c r="DB1463" s="6"/>
      <c r="DC1463" s="5"/>
      <c r="DD1463" s="5"/>
      <c r="DE1463" s="4"/>
      <c r="DF1463" s="6"/>
      <c r="DG1463" s="4"/>
      <c r="DH1463" s="6"/>
      <c r="DI1463" s="5"/>
      <c r="DJ1463" s="5"/>
      <c r="DK1463" s="4"/>
      <c r="DL1463" s="6"/>
      <c r="DM1463" s="4"/>
      <c r="DN1463" s="6"/>
      <c r="DO1463" s="5"/>
      <c r="DP1463" s="5"/>
      <c r="DQ1463" s="4"/>
      <c r="DR1463" s="6"/>
      <c r="DS1463" s="4"/>
      <c r="DT1463" s="6"/>
      <c r="DU1463" s="5"/>
      <c r="DV1463" s="5"/>
      <c r="DW1463" s="4"/>
      <c r="DX1463" s="6"/>
      <c r="DY1463" s="4"/>
      <c r="DZ1463" s="6"/>
      <c r="EA1463" s="5"/>
      <c r="EB1463" s="5"/>
      <c r="EC1463" s="4"/>
      <c r="ED1463" s="6"/>
      <c r="EE1463" s="4"/>
      <c r="EF1463" s="6"/>
      <c r="EG1463" s="5"/>
      <c r="EH1463" s="5"/>
      <c r="EI1463" s="4"/>
      <c r="EJ1463" s="6"/>
      <c r="EK1463" s="4"/>
      <c r="EL1463" s="6"/>
      <c r="EM1463" s="5"/>
      <c r="EN1463" s="5"/>
      <c r="EO1463" s="4"/>
      <c r="EP1463" s="6"/>
      <c r="EQ1463" s="4"/>
      <c r="ER1463" s="6"/>
      <c r="ES1463" s="5"/>
      <c r="ET1463" s="5"/>
      <c r="EU1463" s="4"/>
      <c r="EV1463" s="6"/>
      <c r="EW1463" s="4"/>
      <c r="EX1463" s="6"/>
      <c r="EY1463" s="5"/>
      <c r="EZ1463" s="5"/>
      <c r="FA1463" s="4"/>
      <c r="FB1463" s="6"/>
      <c r="FC1463" s="4"/>
      <c r="FD1463" s="6"/>
      <c r="FE1463" s="5"/>
      <c r="FF1463" s="5"/>
      <c r="FG1463" s="4"/>
      <c r="FH1463" s="6"/>
      <c r="FI1463" s="4"/>
      <c r="FJ1463" s="6"/>
      <c r="FK1463" s="5"/>
      <c r="FL1463" s="5"/>
      <c r="FM1463" s="4"/>
      <c r="FN1463" s="6"/>
      <c r="FO1463" s="4"/>
      <c r="FP1463" s="6"/>
      <c r="FQ1463" s="5"/>
      <c r="FR1463" s="5"/>
      <c r="FS1463" s="4"/>
      <c r="FT1463" s="6"/>
      <c r="FU1463" s="4"/>
      <c r="FV1463" s="6"/>
      <c r="FW1463" s="5"/>
      <c r="FX1463" s="5"/>
      <c r="FY1463" s="4"/>
      <c r="FZ1463" s="6"/>
      <c r="GA1463" s="4"/>
      <c r="GB1463" s="6"/>
      <c r="GC1463" s="5"/>
      <c r="GD1463" s="5"/>
      <c r="GE1463" s="4"/>
      <c r="GF1463" s="6"/>
      <c r="GG1463" s="4"/>
      <c r="GH1463" s="6"/>
      <c r="GI1463" s="5"/>
      <c r="GJ1463" s="5"/>
      <c r="GK1463" s="4"/>
      <c r="GL1463" s="6"/>
      <c r="GM1463" s="4"/>
      <c r="GN1463" s="6"/>
      <c r="GO1463" s="5"/>
      <c r="GP1463" s="5"/>
      <c r="GQ1463" s="4"/>
      <c r="GR1463" s="6"/>
      <c r="GS1463" s="4"/>
      <c r="GT1463" s="6"/>
      <c r="GU1463" s="5"/>
      <c r="GV1463" s="5"/>
      <c r="GW1463" s="4"/>
      <c r="GX1463" s="6"/>
      <c r="GY1463" s="4"/>
      <c r="GZ1463" s="6"/>
      <c r="HA1463" s="5"/>
      <c r="HB1463" s="5"/>
      <c r="HC1463" s="4"/>
      <c r="HD1463" s="6"/>
      <c r="HE1463" s="4"/>
      <c r="HF1463" s="6"/>
      <c r="HG1463" s="5"/>
      <c r="HH1463" s="5"/>
      <c r="HI1463" s="4"/>
      <c r="HJ1463" s="6"/>
      <c r="HK1463" s="4"/>
      <c r="HL1463" s="6"/>
      <c r="HM1463" s="5"/>
      <c r="HN1463" s="5"/>
      <c r="HO1463" s="4"/>
      <c r="HP1463" s="6"/>
      <c r="HQ1463" s="4"/>
      <c r="HR1463" s="6"/>
      <c r="HS1463" s="5"/>
      <c r="HT1463" s="5"/>
      <c r="HU1463" s="4"/>
      <c r="HV1463" s="6"/>
      <c r="HW1463" s="4"/>
      <c r="HX1463" s="6"/>
      <c r="HY1463" s="5"/>
      <c r="HZ1463" s="5"/>
      <c r="IA1463" s="4"/>
      <c r="IB1463" s="6"/>
      <c r="IC1463" s="4"/>
      <c r="ID1463" s="6"/>
      <c r="IE1463" s="5"/>
      <c r="IF1463" s="5"/>
      <c r="IG1463" s="4"/>
      <c r="IH1463" s="6"/>
      <c r="II1463" s="4"/>
      <c r="IJ1463" s="6"/>
      <c r="IK1463" s="5"/>
      <c r="IL1463" s="5"/>
      <c r="IM1463" s="4"/>
      <c r="IN1463" s="6"/>
      <c r="IO1463" s="4"/>
      <c r="IP1463" s="6"/>
      <c r="IQ1463" s="5"/>
      <c r="IR1463" s="5"/>
      <c r="IS1463" s="4"/>
      <c r="IT1463" s="6"/>
      <c r="IU1463" s="4"/>
      <c r="IV1463" s="6"/>
      <c r="IW1463" s="5"/>
      <c r="IX1463" s="5"/>
      <c r="IY1463" s="4"/>
      <c r="IZ1463" s="6"/>
      <c r="JA1463" s="4"/>
      <c r="JB1463" s="6"/>
      <c r="JC1463" s="5"/>
      <c r="JD1463" s="5"/>
      <c r="JE1463" s="4"/>
      <c r="JF1463" s="6"/>
      <c r="JG1463" s="4"/>
      <c r="JH1463" s="6"/>
      <c r="JI1463" s="5"/>
      <c r="JJ1463" s="5"/>
      <c r="JK1463" s="4"/>
      <c r="JL1463" s="6"/>
      <c r="JM1463" s="4"/>
      <c r="JN1463" s="6"/>
      <c r="JO1463" s="5"/>
      <c r="JP1463" s="5"/>
      <c r="JQ1463" s="4"/>
      <c r="JR1463" s="6"/>
      <c r="JS1463" s="4"/>
      <c r="JT1463" s="6"/>
      <c r="JU1463" s="5"/>
      <c r="JV1463" s="5"/>
      <c r="JW1463" s="4"/>
      <c r="JX1463" s="6"/>
      <c r="JY1463" s="4"/>
      <c r="JZ1463" s="6"/>
      <c r="KA1463" s="5"/>
      <c r="KB1463" s="5"/>
      <c r="KC1463" s="4"/>
      <c r="KD1463" s="6"/>
      <c r="KE1463" s="4"/>
      <c r="KF1463" s="6"/>
      <c r="KG1463" s="5"/>
      <c r="KH1463" s="5"/>
      <c r="KI1463" s="4"/>
      <c r="KJ1463" s="6"/>
      <c r="KK1463" s="4"/>
      <c r="KL1463" s="6"/>
      <c r="KM1463" s="5"/>
      <c r="KN1463" s="5"/>
    </row>
    <row r="1464">
      <c r="A1464" s="3" t="s">
        <v>85</v>
      </c>
      <c r="B1464" s="3" t="s">
        <v>712</v>
      </c>
      <c r="C1464" s="3" t="s">
        <v>87</v>
      </c>
      <c r="D1464" s="3" t="s">
        <v>712</v>
      </c>
      <c r="E1464" s="3" t="s">
        <v>959</v>
      </c>
      <c r="F1464" s="3" t="s">
        <v>104</v>
      </c>
      <c r="G1464" s="3" t="s">
        <v>104</v>
      </c>
      <c r="H1464" s="3" t="s">
        <v>104</v>
      </c>
      <c r="I1464" s="3" t="s">
        <v>1310</v>
      </c>
      <c r="J1464" s="3" t="s">
        <v>104</v>
      </c>
      <c r="K1464" s="4"/>
      <c r="L1464" s="4">
        <f>=ROUNDDOWN({0},0)</f>
      </c>
      <c r="M1464" s="4"/>
      <c r="N1464" s="5"/>
      <c r="O1464" s="4"/>
      <c r="P1464" s="4">
        <f>=ROUNDDOWN({0},0)</f>
      </c>
      <c r="Q1464" s="4"/>
      <c r="R1464" s="5"/>
      <c r="S1464" s="4"/>
      <c r="T1464" s="6"/>
      <c r="U1464" s="4"/>
      <c r="V1464" s="6"/>
      <c r="W1464" s="5"/>
      <c r="X1464" s="5"/>
      <c r="Y1464" s="4"/>
      <c r="Z1464" s="6"/>
      <c r="AA1464" s="4"/>
      <c r="AB1464" s="6"/>
      <c r="AC1464" s="5"/>
      <c r="AD1464" s="5"/>
      <c r="AE1464" s="4"/>
      <c r="AF1464" s="6"/>
      <c r="AG1464" s="4"/>
      <c r="AH1464" s="6"/>
      <c r="AI1464" s="5"/>
      <c r="AJ1464" s="5"/>
      <c r="AK1464" s="4"/>
      <c r="AL1464" s="6"/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  <c r="AW1464" s="4"/>
      <c r="AX1464" s="6"/>
      <c r="AY1464" s="4"/>
      <c r="AZ1464" s="6"/>
      <c r="BA1464" s="5"/>
      <c r="BB1464" s="5"/>
      <c r="BC1464" s="4"/>
      <c r="BD1464" s="6"/>
      <c r="BE1464" s="4"/>
      <c r="BF1464" s="6"/>
      <c r="BG1464" s="5"/>
      <c r="BH1464" s="5"/>
      <c r="BI1464" s="4"/>
      <c r="BJ1464" s="6"/>
      <c r="BK1464" s="4"/>
      <c r="BL1464" s="6"/>
      <c r="BM1464" s="5"/>
      <c r="BN1464" s="5"/>
      <c r="BO1464" s="4"/>
      <c r="BP1464" s="6"/>
      <c r="BQ1464" s="4"/>
      <c r="BR1464" s="6"/>
      <c r="BS1464" s="5"/>
      <c r="BT1464" s="5"/>
      <c r="BU1464" s="4"/>
      <c r="BV1464" s="6"/>
      <c r="BW1464" s="4"/>
      <c r="BX1464" s="6"/>
      <c r="BY1464" s="5"/>
      <c r="BZ1464" s="5"/>
      <c r="CA1464" s="4"/>
      <c r="CB1464" s="6"/>
      <c r="CC1464" s="4"/>
      <c r="CD1464" s="6"/>
      <c r="CE1464" s="5"/>
      <c r="CF1464" s="5"/>
      <c r="CG1464" s="4"/>
      <c r="CH1464" s="6"/>
      <c r="CI1464" s="4"/>
      <c r="CJ1464" s="6"/>
      <c r="CK1464" s="5"/>
      <c r="CL1464" s="5"/>
      <c r="CM1464" s="4"/>
      <c r="CN1464" s="6"/>
      <c r="CO1464" s="4"/>
      <c r="CP1464" s="6"/>
      <c r="CQ1464" s="5"/>
      <c r="CR1464" s="5"/>
      <c r="CS1464" s="4"/>
      <c r="CT1464" s="6"/>
      <c r="CU1464" s="4"/>
      <c r="CV1464" s="6"/>
      <c r="CW1464" s="5"/>
      <c r="CX1464" s="5"/>
      <c r="CY1464" s="4"/>
      <c r="CZ1464" s="6"/>
      <c r="DA1464" s="4"/>
      <c r="DB1464" s="6"/>
      <c r="DC1464" s="5"/>
      <c r="DD1464" s="5"/>
      <c r="DE1464" s="4"/>
      <c r="DF1464" s="6"/>
      <c r="DG1464" s="4"/>
      <c r="DH1464" s="6"/>
      <c r="DI1464" s="5"/>
      <c r="DJ1464" s="5"/>
      <c r="DK1464" s="4"/>
      <c r="DL1464" s="6"/>
      <c r="DM1464" s="4"/>
      <c r="DN1464" s="6"/>
      <c r="DO1464" s="5"/>
      <c r="DP1464" s="5"/>
      <c r="DQ1464" s="4"/>
      <c r="DR1464" s="6"/>
      <c r="DS1464" s="4"/>
      <c r="DT1464" s="6"/>
      <c r="DU1464" s="5"/>
      <c r="DV1464" s="5"/>
      <c r="DW1464" s="4"/>
      <c r="DX1464" s="6"/>
      <c r="DY1464" s="4"/>
      <c r="DZ1464" s="6"/>
      <c r="EA1464" s="5"/>
      <c r="EB1464" s="5"/>
      <c r="EC1464" s="4"/>
      <c r="ED1464" s="6"/>
      <c r="EE1464" s="4"/>
      <c r="EF1464" s="6"/>
      <c r="EG1464" s="5"/>
      <c r="EH1464" s="5"/>
      <c r="EI1464" s="4"/>
      <c r="EJ1464" s="6"/>
      <c r="EK1464" s="4"/>
      <c r="EL1464" s="6"/>
      <c r="EM1464" s="5"/>
      <c r="EN1464" s="5"/>
      <c r="EO1464" s="4"/>
      <c r="EP1464" s="6"/>
      <c r="EQ1464" s="4"/>
      <c r="ER1464" s="6"/>
      <c r="ES1464" s="5"/>
      <c r="ET1464" s="5"/>
      <c r="EU1464" s="4"/>
      <c r="EV1464" s="6"/>
      <c r="EW1464" s="4"/>
      <c r="EX1464" s="6"/>
      <c r="EY1464" s="5"/>
      <c r="EZ1464" s="5"/>
      <c r="FA1464" s="4"/>
      <c r="FB1464" s="6"/>
      <c r="FC1464" s="4"/>
      <c r="FD1464" s="6"/>
      <c r="FE1464" s="5"/>
      <c r="FF1464" s="5"/>
      <c r="FG1464" s="4"/>
      <c r="FH1464" s="6"/>
      <c r="FI1464" s="4"/>
      <c r="FJ1464" s="6"/>
      <c r="FK1464" s="5"/>
      <c r="FL1464" s="5"/>
      <c r="FM1464" s="4"/>
      <c r="FN1464" s="6"/>
      <c r="FO1464" s="4"/>
      <c r="FP1464" s="6"/>
      <c r="FQ1464" s="5"/>
      <c r="FR1464" s="5"/>
      <c r="FS1464" s="4"/>
      <c r="FT1464" s="6"/>
      <c r="FU1464" s="4"/>
      <c r="FV1464" s="6"/>
      <c r="FW1464" s="5"/>
      <c r="FX1464" s="5"/>
      <c r="FY1464" s="4"/>
      <c r="FZ1464" s="6"/>
      <c r="GA1464" s="4"/>
      <c r="GB1464" s="6"/>
      <c r="GC1464" s="5"/>
      <c r="GD1464" s="5"/>
      <c r="GE1464" s="4"/>
      <c r="GF1464" s="6"/>
      <c r="GG1464" s="4"/>
      <c r="GH1464" s="6"/>
      <c r="GI1464" s="5"/>
      <c r="GJ1464" s="5"/>
      <c r="GK1464" s="4"/>
      <c r="GL1464" s="6"/>
      <c r="GM1464" s="4"/>
      <c r="GN1464" s="6"/>
      <c r="GO1464" s="5"/>
      <c r="GP1464" s="5"/>
      <c r="GQ1464" s="4"/>
      <c r="GR1464" s="6"/>
      <c r="GS1464" s="4"/>
      <c r="GT1464" s="6"/>
      <c r="GU1464" s="5"/>
      <c r="GV1464" s="5"/>
      <c r="GW1464" s="4"/>
      <c r="GX1464" s="6"/>
      <c r="GY1464" s="4"/>
      <c r="GZ1464" s="6"/>
      <c r="HA1464" s="5"/>
      <c r="HB1464" s="5"/>
      <c r="HC1464" s="4"/>
      <c r="HD1464" s="6"/>
      <c r="HE1464" s="4"/>
      <c r="HF1464" s="6"/>
      <c r="HG1464" s="5"/>
      <c r="HH1464" s="5"/>
      <c r="HI1464" s="4"/>
      <c r="HJ1464" s="6"/>
      <c r="HK1464" s="4"/>
      <c r="HL1464" s="6"/>
      <c r="HM1464" s="5"/>
      <c r="HN1464" s="5"/>
      <c r="HO1464" s="4"/>
      <c r="HP1464" s="6"/>
      <c r="HQ1464" s="4"/>
      <c r="HR1464" s="6"/>
      <c r="HS1464" s="5"/>
      <c r="HT1464" s="5"/>
      <c r="HU1464" s="4"/>
      <c r="HV1464" s="6"/>
      <c r="HW1464" s="4"/>
      <c r="HX1464" s="6"/>
      <c r="HY1464" s="5"/>
      <c r="HZ1464" s="5"/>
      <c r="IA1464" s="4"/>
      <c r="IB1464" s="6"/>
      <c r="IC1464" s="4"/>
      <c r="ID1464" s="6"/>
      <c r="IE1464" s="5"/>
      <c r="IF1464" s="5"/>
      <c r="IG1464" s="4"/>
      <c r="IH1464" s="6"/>
      <c r="II1464" s="4"/>
      <c r="IJ1464" s="6"/>
      <c r="IK1464" s="5"/>
      <c r="IL1464" s="5"/>
      <c r="IM1464" s="4"/>
      <c r="IN1464" s="6"/>
      <c r="IO1464" s="4"/>
      <c r="IP1464" s="6"/>
      <c r="IQ1464" s="5"/>
      <c r="IR1464" s="5"/>
      <c r="IS1464" s="4"/>
      <c r="IT1464" s="6"/>
      <c r="IU1464" s="4"/>
      <c r="IV1464" s="6"/>
      <c r="IW1464" s="5"/>
      <c r="IX1464" s="5"/>
      <c r="IY1464" s="4"/>
      <c r="IZ1464" s="6"/>
      <c r="JA1464" s="4"/>
      <c r="JB1464" s="6"/>
      <c r="JC1464" s="5"/>
      <c r="JD1464" s="5"/>
      <c r="JE1464" s="4"/>
      <c r="JF1464" s="6"/>
      <c r="JG1464" s="4"/>
      <c r="JH1464" s="6"/>
      <c r="JI1464" s="5"/>
      <c r="JJ1464" s="5"/>
      <c r="JK1464" s="4"/>
      <c r="JL1464" s="6"/>
      <c r="JM1464" s="4"/>
      <c r="JN1464" s="6"/>
      <c r="JO1464" s="5"/>
      <c r="JP1464" s="5"/>
      <c r="JQ1464" s="4"/>
      <c r="JR1464" s="6"/>
      <c r="JS1464" s="4"/>
      <c r="JT1464" s="6"/>
      <c r="JU1464" s="5"/>
      <c r="JV1464" s="5"/>
      <c r="JW1464" s="4"/>
      <c r="JX1464" s="6"/>
      <c r="JY1464" s="4"/>
      <c r="JZ1464" s="6"/>
      <c r="KA1464" s="5"/>
      <c r="KB1464" s="5"/>
      <c r="KC1464" s="4"/>
      <c r="KD1464" s="6"/>
      <c r="KE1464" s="4"/>
      <c r="KF1464" s="6"/>
      <c r="KG1464" s="5"/>
      <c r="KH1464" s="5"/>
      <c r="KI1464" s="4"/>
      <c r="KJ1464" s="6"/>
      <c r="KK1464" s="4"/>
      <c r="KL1464" s="6"/>
      <c r="KM1464" s="5"/>
      <c r="KN1464" s="5"/>
    </row>
    <row r="1465">
      <c r="A1465" s="3" t="s">
        <v>85</v>
      </c>
      <c r="B1465" s="3" t="s">
        <v>712</v>
      </c>
      <c r="C1465" s="3" t="s">
        <v>87</v>
      </c>
      <c r="D1465" s="3" t="s">
        <v>712</v>
      </c>
      <c r="E1465" s="3" t="s">
        <v>1037</v>
      </c>
      <c r="F1465" s="3" t="s">
        <v>104</v>
      </c>
      <c r="G1465" s="3" t="s">
        <v>104</v>
      </c>
      <c r="H1465" s="3" t="s">
        <v>104</v>
      </c>
      <c r="I1465" s="3" t="s">
        <v>1310</v>
      </c>
      <c r="J1465" s="3" t="s">
        <v>104</v>
      </c>
      <c r="K1465" s="4"/>
      <c r="L1465" s="4">
        <f>=ROUNDDOWN({0},0)</f>
      </c>
      <c r="M1465" s="4"/>
      <c r="N1465" s="5"/>
      <c r="O1465" s="4"/>
      <c r="P1465" s="4">
        <f>=ROUNDDOWN({0},0)</f>
      </c>
      <c r="Q1465" s="4"/>
      <c r="R1465" s="5"/>
      <c r="S1465" s="4"/>
      <c r="T1465" s="6"/>
      <c r="U1465" s="4"/>
      <c r="V1465" s="6"/>
      <c r="W1465" s="5"/>
      <c r="X1465" s="5"/>
      <c r="Y1465" s="4"/>
      <c r="Z1465" s="6"/>
      <c r="AA1465" s="4"/>
      <c r="AB1465" s="6"/>
      <c r="AC1465" s="5"/>
      <c r="AD1465" s="5"/>
      <c r="AE1465" s="4"/>
      <c r="AF1465" s="6"/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  <c r="AW1465" s="4"/>
      <c r="AX1465" s="6"/>
      <c r="AY1465" s="4"/>
      <c r="AZ1465" s="6"/>
      <c r="BA1465" s="5"/>
      <c r="BB1465" s="5"/>
      <c r="BC1465" s="4"/>
      <c r="BD1465" s="6"/>
      <c r="BE1465" s="4"/>
      <c r="BF1465" s="6"/>
      <c r="BG1465" s="5"/>
      <c r="BH1465" s="5"/>
      <c r="BI1465" s="4"/>
      <c r="BJ1465" s="6"/>
      <c r="BK1465" s="4"/>
      <c r="BL1465" s="6"/>
      <c r="BM1465" s="5"/>
      <c r="BN1465" s="5"/>
      <c r="BO1465" s="4"/>
      <c r="BP1465" s="6"/>
      <c r="BQ1465" s="4"/>
      <c r="BR1465" s="6"/>
      <c r="BS1465" s="5"/>
      <c r="BT1465" s="5"/>
      <c r="BU1465" s="4"/>
      <c r="BV1465" s="6"/>
      <c r="BW1465" s="4"/>
      <c r="BX1465" s="6"/>
      <c r="BY1465" s="5"/>
      <c r="BZ1465" s="5"/>
      <c r="CA1465" s="4"/>
      <c r="CB1465" s="6"/>
      <c r="CC1465" s="4"/>
      <c r="CD1465" s="6"/>
      <c r="CE1465" s="5"/>
      <c r="CF1465" s="5"/>
      <c r="CG1465" s="4"/>
      <c r="CH1465" s="6"/>
      <c r="CI1465" s="4"/>
      <c r="CJ1465" s="6"/>
      <c r="CK1465" s="5"/>
      <c r="CL1465" s="5"/>
      <c r="CM1465" s="4"/>
      <c r="CN1465" s="6"/>
      <c r="CO1465" s="4"/>
      <c r="CP1465" s="6"/>
      <c r="CQ1465" s="5"/>
      <c r="CR1465" s="5"/>
      <c r="CS1465" s="4"/>
      <c r="CT1465" s="6"/>
      <c r="CU1465" s="4"/>
      <c r="CV1465" s="6"/>
      <c r="CW1465" s="5"/>
      <c r="CX1465" s="5"/>
      <c r="CY1465" s="4"/>
      <c r="CZ1465" s="6"/>
      <c r="DA1465" s="4"/>
      <c r="DB1465" s="6"/>
      <c r="DC1465" s="5"/>
      <c r="DD1465" s="5"/>
      <c r="DE1465" s="4"/>
      <c r="DF1465" s="6"/>
      <c r="DG1465" s="4"/>
      <c r="DH1465" s="6"/>
      <c r="DI1465" s="5"/>
      <c r="DJ1465" s="5"/>
      <c r="DK1465" s="4"/>
      <c r="DL1465" s="6"/>
      <c r="DM1465" s="4"/>
      <c r="DN1465" s="6"/>
      <c r="DO1465" s="5"/>
      <c r="DP1465" s="5"/>
      <c r="DQ1465" s="4"/>
      <c r="DR1465" s="6"/>
      <c r="DS1465" s="4"/>
      <c r="DT1465" s="6"/>
      <c r="DU1465" s="5"/>
      <c r="DV1465" s="5"/>
      <c r="DW1465" s="4"/>
      <c r="DX1465" s="6"/>
      <c r="DY1465" s="4"/>
      <c r="DZ1465" s="6"/>
      <c r="EA1465" s="5"/>
      <c r="EB1465" s="5"/>
      <c r="EC1465" s="4"/>
      <c r="ED1465" s="6"/>
      <c r="EE1465" s="4"/>
      <c r="EF1465" s="6"/>
      <c r="EG1465" s="5"/>
      <c r="EH1465" s="5"/>
      <c r="EI1465" s="4"/>
      <c r="EJ1465" s="6"/>
      <c r="EK1465" s="4"/>
      <c r="EL1465" s="6"/>
      <c r="EM1465" s="5"/>
      <c r="EN1465" s="5"/>
      <c r="EO1465" s="4"/>
      <c r="EP1465" s="6"/>
      <c r="EQ1465" s="4"/>
      <c r="ER1465" s="6"/>
      <c r="ES1465" s="5"/>
      <c r="ET1465" s="5"/>
      <c r="EU1465" s="4"/>
      <c r="EV1465" s="6"/>
      <c r="EW1465" s="4"/>
      <c r="EX1465" s="6"/>
      <c r="EY1465" s="5"/>
      <c r="EZ1465" s="5"/>
      <c r="FA1465" s="4"/>
      <c r="FB1465" s="6"/>
      <c r="FC1465" s="4"/>
      <c r="FD1465" s="6"/>
      <c r="FE1465" s="5"/>
      <c r="FF1465" s="5"/>
      <c r="FG1465" s="4"/>
      <c r="FH1465" s="6"/>
      <c r="FI1465" s="4"/>
      <c r="FJ1465" s="6"/>
      <c r="FK1465" s="5"/>
      <c r="FL1465" s="5"/>
      <c r="FM1465" s="4"/>
      <c r="FN1465" s="6"/>
      <c r="FO1465" s="4"/>
      <c r="FP1465" s="6"/>
      <c r="FQ1465" s="5"/>
      <c r="FR1465" s="5"/>
      <c r="FS1465" s="4"/>
      <c r="FT1465" s="6"/>
      <c r="FU1465" s="4"/>
      <c r="FV1465" s="6"/>
      <c r="FW1465" s="5"/>
      <c r="FX1465" s="5"/>
      <c r="FY1465" s="4"/>
      <c r="FZ1465" s="6"/>
      <c r="GA1465" s="4"/>
      <c r="GB1465" s="6"/>
      <c r="GC1465" s="5"/>
      <c r="GD1465" s="5"/>
      <c r="GE1465" s="4"/>
      <c r="GF1465" s="6"/>
      <c r="GG1465" s="4"/>
      <c r="GH1465" s="6"/>
      <c r="GI1465" s="5"/>
      <c r="GJ1465" s="5"/>
      <c r="GK1465" s="4"/>
      <c r="GL1465" s="6"/>
      <c r="GM1465" s="4"/>
      <c r="GN1465" s="6"/>
      <c r="GO1465" s="5"/>
      <c r="GP1465" s="5"/>
      <c r="GQ1465" s="4"/>
      <c r="GR1465" s="6"/>
      <c r="GS1465" s="4"/>
      <c r="GT1465" s="6"/>
      <c r="GU1465" s="5"/>
      <c r="GV1465" s="5"/>
      <c r="GW1465" s="4"/>
      <c r="GX1465" s="6"/>
      <c r="GY1465" s="4"/>
      <c r="GZ1465" s="6"/>
      <c r="HA1465" s="5"/>
      <c r="HB1465" s="5"/>
      <c r="HC1465" s="4"/>
      <c r="HD1465" s="6"/>
      <c r="HE1465" s="4"/>
      <c r="HF1465" s="6"/>
      <c r="HG1465" s="5"/>
      <c r="HH1465" s="5"/>
      <c r="HI1465" s="4"/>
      <c r="HJ1465" s="6"/>
      <c r="HK1465" s="4"/>
      <c r="HL1465" s="6"/>
      <c r="HM1465" s="5"/>
      <c r="HN1465" s="5"/>
      <c r="HO1465" s="4"/>
      <c r="HP1465" s="6"/>
      <c r="HQ1465" s="4"/>
      <c r="HR1465" s="6"/>
      <c r="HS1465" s="5"/>
      <c r="HT1465" s="5"/>
      <c r="HU1465" s="4"/>
      <c r="HV1465" s="6"/>
      <c r="HW1465" s="4"/>
      <c r="HX1465" s="6"/>
      <c r="HY1465" s="5"/>
      <c r="HZ1465" s="5"/>
      <c r="IA1465" s="4"/>
      <c r="IB1465" s="6"/>
      <c r="IC1465" s="4"/>
      <c r="ID1465" s="6"/>
      <c r="IE1465" s="5"/>
      <c r="IF1465" s="5"/>
      <c r="IG1465" s="4"/>
      <c r="IH1465" s="6"/>
      <c r="II1465" s="4"/>
      <c r="IJ1465" s="6"/>
      <c r="IK1465" s="5"/>
      <c r="IL1465" s="5"/>
      <c r="IM1465" s="4"/>
      <c r="IN1465" s="6"/>
      <c r="IO1465" s="4"/>
      <c r="IP1465" s="6"/>
      <c r="IQ1465" s="5"/>
      <c r="IR1465" s="5"/>
      <c r="IS1465" s="4"/>
      <c r="IT1465" s="6"/>
      <c r="IU1465" s="4"/>
      <c r="IV1465" s="6"/>
      <c r="IW1465" s="5"/>
      <c r="IX1465" s="5"/>
      <c r="IY1465" s="4"/>
      <c r="IZ1465" s="6"/>
      <c r="JA1465" s="4"/>
      <c r="JB1465" s="6"/>
      <c r="JC1465" s="5"/>
      <c r="JD1465" s="5"/>
      <c r="JE1465" s="4"/>
      <c r="JF1465" s="6"/>
      <c r="JG1465" s="4"/>
      <c r="JH1465" s="6"/>
      <c r="JI1465" s="5"/>
      <c r="JJ1465" s="5"/>
      <c r="JK1465" s="4"/>
      <c r="JL1465" s="6"/>
      <c r="JM1465" s="4"/>
      <c r="JN1465" s="6"/>
      <c r="JO1465" s="5"/>
      <c r="JP1465" s="5"/>
      <c r="JQ1465" s="4"/>
      <c r="JR1465" s="6"/>
      <c r="JS1465" s="4"/>
      <c r="JT1465" s="6"/>
      <c r="JU1465" s="5"/>
      <c r="JV1465" s="5"/>
      <c r="JW1465" s="4"/>
      <c r="JX1465" s="6"/>
      <c r="JY1465" s="4"/>
      <c r="JZ1465" s="6"/>
      <c r="KA1465" s="5"/>
      <c r="KB1465" s="5"/>
      <c r="KC1465" s="4"/>
      <c r="KD1465" s="6"/>
      <c r="KE1465" s="4"/>
      <c r="KF1465" s="6"/>
      <c r="KG1465" s="5"/>
      <c r="KH1465" s="5"/>
      <c r="KI1465" s="4"/>
      <c r="KJ1465" s="6"/>
      <c r="KK1465" s="4"/>
      <c r="KL1465" s="6"/>
      <c r="KM1465" s="5"/>
      <c r="KN1465" s="5"/>
    </row>
    <row r="1466">
      <c r="A1466" s="3" t="s">
        <v>85</v>
      </c>
      <c r="B1466" s="3" t="s">
        <v>712</v>
      </c>
      <c r="C1466" s="3" t="s">
        <v>87</v>
      </c>
      <c r="D1466" s="3" t="s">
        <v>712</v>
      </c>
      <c r="E1466" s="3" t="s">
        <v>1071</v>
      </c>
      <c r="F1466" s="3" t="s">
        <v>104</v>
      </c>
      <c r="G1466" s="3" t="s">
        <v>104</v>
      </c>
      <c r="H1466" s="3" t="s">
        <v>104</v>
      </c>
      <c r="I1466" s="3" t="s">
        <v>1310</v>
      </c>
      <c r="J1466" s="3" t="s">
        <v>104</v>
      </c>
      <c r="K1466" s="4"/>
      <c r="L1466" s="4">
        <f>=ROUNDDOWN({0},0)</f>
      </c>
      <c r="M1466" s="4"/>
      <c r="N1466" s="5"/>
      <c r="O1466" s="4"/>
      <c r="P1466" s="4">
        <f>=ROUNDDOWN({0},0)</f>
      </c>
      <c r="Q1466" s="4"/>
      <c r="R1466" s="5"/>
      <c r="S1466" s="4"/>
      <c r="T1466" s="6"/>
      <c r="U1466" s="4"/>
      <c r="V1466" s="6"/>
      <c r="W1466" s="5"/>
      <c r="X1466" s="5"/>
      <c r="Y1466" s="4"/>
      <c r="Z1466" s="6"/>
      <c r="AA1466" s="4"/>
      <c r="AB1466" s="6"/>
      <c r="AC1466" s="5"/>
      <c r="AD1466" s="5"/>
      <c r="AE1466" s="4"/>
      <c r="AF1466" s="6"/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  <c r="AW1466" s="4"/>
      <c r="AX1466" s="6"/>
      <c r="AY1466" s="4"/>
      <c r="AZ1466" s="6"/>
      <c r="BA1466" s="5"/>
      <c r="BB1466" s="5"/>
      <c r="BC1466" s="4"/>
      <c r="BD1466" s="6"/>
      <c r="BE1466" s="4"/>
      <c r="BF1466" s="6"/>
      <c r="BG1466" s="5"/>
      <c r="BH1466" s="5"/>
      <c r="BI1466" s="4"/>
      <c r="BJ1466" s="6"/>
      <c r="BK1466" s="4"/>
      <c r="BL1466" s="6"/>
      <c r="BM1466" s="5"/>
      <c r="BN1466" s="5"/>
      <c r="BO1466" s="4"/>
      <c r="BP1466" s="6"/>
      <c r="BQ1466" s="4"/>
      <c r="BR1466" s="6"/>
      <c r="BS1466" s="5"/>
      <c r="BT1466" s="5"/>
      <c r="BU1466" s="4"/>
      <c r="BV1466" s="6"/>
      <c r="BW1466" s="4"/>
      <c r="BX1466" s="6"/>
      <c r="BY1466" s="5"/>
      <c r="BZ1466" s="5"/>
      <c r="CA1466" s="4"/>
      <c r="CB1466" s="6"/>
      <c r="CC1466" s="4"/>
      <c r="CD1466" s="6"/>
      <c r="CE1466" s="5"/>
      <c r="CF1466" s="5"/>
      <c r="CG1466" s="4"/>
      <c r="CH1466" s="6"/>
      <c r="CI1466" s="4"/>
      <c r="CJ1466" s="6"/>
      <c r="CK1466" s="5"/>
      <c r="CL1466" s="5"/>
      <c r="CM1466" s="4"/>
      <c r="CN1466" s="6"/>
      <c r="CO1466" s="4"/>
      <c r="CP1466" s="6"/>
      <c r="CQ1466" s="5"/>
      <c r="CR1466" s="5"/>
      <c r="CS1466" s="4"/>
      <c r="CT1466" s="6"/>
      <c r="CU1466" s="4"/>
      <c r="CV1466" s="6"/>
      <c r="CW1466" s="5"/>
      <c r="CX1466" s="5"/>
      <c r="CY1466" s="4"/>
      <c r="CZ1466" s="6"/>
      <c r="DA1466" s="4"/>
      <c r="DB1466" s="6"/>
      <c r="DC1466" s="5"/>
      <c r="DD1466" s="5"/>
      <c r="DE1466" s="4"/>
      <c r="DF1466" s="6"/>
      <c r="DG1466" s="4"/>
      <c r="DH1466" s="6"/>
      <c r="DI1466" s="5"/>
      <c r="DJ1466" s="5"/>
      <c r="DK1466" s="4"/>
      <c r="DL1466" s="6"/>
      <c r="DM1466" s="4"/>
      <c r="DN1466" s="6"/>
      <c r="DO1466" s="5"/>
      <c r="DP1466" s="5"/>
      <c r="DQ1466" s="4"/>
      <c r="DR1466" s="6"/>
      <c r="DS1466" s="4"/>
      <c r="DT1466" s="6"/>
      <c r="DU1466" s="5"/>
      <c r="DV1466" s="5"/>
      <c r="DW1466" s="4"/>
      <c r="DX1466" s="6"/>
      <c r="DY1466" s="4"/>
      <c r="DZ1466" s="6"/>
      <c r="EA1466" s="5"/>
      <c r="EB1466" s="5"/>
      <c r="EC1466" s="4"/>
      <c r="ED1466" s="6"/>
      <c r="EE1466" s="4"/>
      <c r="EF1466" s="6"/>
      <c r="EG1466" s="5"/>
      <c r="EH1466" s="5"/>
      <c r="EI1466" s="4"/>
      <c r="EJ1466" s="6"/>
      <c r="EK1466" s="4"/>
      <c r="EL1466" s="6"/>
      <c r="EM1466" s="5"/>
      <c r="EN1466" s="5"/>
      <c r="EO1466" s="4"/>
      <c r="EP1466" s="6"/>
      <c r="EQ1466" s="4"/>
      <c r="ER1466" s="6"/>
      <c r="ES1466" s="5"/>
      <c r="ET1466" s="5"/>
      <c r="EU1466" s="4"/>
      <c r="EV1466" s="6"/>
      <c r="EW1466" s="4"/>
      <c r="EX1466" s="6"/>
      <c r="EY1466" s="5"/>
      <c r="EZ1466" s="5"/>
      <c r="FA1466" s="4"/>
      <c r="FB1466" s="6"/>
      <c r="FC1466" s="4"/>
      <c r="FD1466" s="6"/>
      <c r="FE1466" s="5"/>
      <c r="FF1466" s="5"/>
      <c r="FG1466" s="4"/>
      <c r="FH1466" s="6"/>
      <c r="FI1466" s="4"/>
      <c r="FJ1466" s="6"/>
      <c r="FK1466" s="5"/>
      <c r="FL1466" s="5"/>
      <c r="FM1466" s="4"/>
      <c r="FN1466" s="6"/>
      <c r="FO1466" s="4"/>
      <c r="FP1466" s="6"/>
      <c r="FQ1466" s="5"/>
      <c r="FR1466" s="5"/>
      <c r="FS1466" s="4"/>
      <c r="FT1466" s="6"/>
      <c r="FU1466" s="4"/>
      <c r="FV1466" s="6"/>
      <c r="FW1466" s="5"/>
      <c r="FX1466" s="5"/>
      <c r="FY1466" s="4"/>
      <c r="FZ1466" s="6"/>
      <c r="GA1466" s="4"/>
      <c r="GB1466" s="6"/>
      <c r="GC1466" s="5"/>
      <c r="GD1466" s="5"/>
      <c r="GE1466" s="4"/>
      <c r="GF1466" s="6"/>
      <c r="GG1466" s="4"/>
      <c r="GH1466" s="6"/>
      <c r="GI1466" s="5"/>
      <c r="GJ1466" s="5"/>
      <c r="GK1466" s="4"/>
      <c r="GL1466" s="6"/>
      <c r="GM1466" s="4"/>
      <c r="GN1466" s="6"/>
      <c r="GO1466" s="5"/>
      <c r="GP1466" s="5"/>
      <c r="GQ1466" s="4"/>
      <c r="GR1466" s="6"/>
      <c r="GS1466" s="4"/>
      <c r="GT1466" s="6"/>
      <c r="GU1466" s="5"/>
      <c r="GV1466" s="5"/>
      <c r="GW1466" s="4"/>
      <c r="GX1466" s="6"/>
      <c r="GY1466" s="4"/>
      <c r="GZ1466" s="6"/>
      <c r="HA1466" s="5"/>
      <c r="HB1466" s="5"/>
      <c r="HC1466" s="4"/>
      <c r="HD1466" s="6"/>
      <c r="HE1466" s="4"/>
      <c r="HF1466" s="6"/>
      <c r="HG1466" s="5"/>
      <c r="HH1466" s="5"/>
      <c r="HI1466" s="4"/>
      <c r="HJ1466" s="6"/>
      <c r="HK1466" s="4"/>
      <c r="HL1466" s="6"/>
      <c r="HM1466" s="5"/>
      <c r="HN1466" s="5"/>
      <c r="HO1466" s="4"/>
      <c r="HP1466" s="6"/>
      <c r="HQ1466" s="4"/>
      <c r="HR1466" s="6"/>
      <c r="HS1466" s="5"/>
      <c r="HT1466" s="5"/>
      <c r="HU1466" s="4"/>
      <c r="HV1466" s="6"/>
      <c r="HW1466" s="4"/>
      <c r="HX1466" s="6"/>
      <c r="HY1466" s="5"/>
      <c r="HZ1466" s="5"/>
      <c r="IA1466" s="4"/>
      <c r="IB1466" s="6"/>
      <c r="IC1466" s="4"/>
      <c r="ID1466" s="6"/>
      <c r="IE1466" s="5"/>
      <c r="IF1466" s="5"/>
      <c r="IG1466" s="4"/>
      <c r="IH1466" s="6"/>
      <c r="II1466" s="4"/>
      <c r="IJ1466" s="6"/>
      <c r="IK1466" s="5"/>
      <c r="IL1466" s="5"/>
      <c r="IM1466" s="4"/>
      <c r="IN1466" s="6"/>
      <c r="IO1466" s="4"/>
      <c r="IP1466" s="6"/>
      <c r="IQ1466" s="5"/>
      <c r="IR1466" s="5"/>
      <c r="IS1466" s="4"/>
      <c r="IT1466" s="6"/>
      <c r="IU1466" s="4"/>
      <c r="IV1466" s="6"/>
      <c r="IW1466" s="5"/>
      <c r="IX1466" s="5"/>
      <c r="IY1466" s="4"/>
      <c r="IZ1466" s="6"/>
      <c r="JA1466" s="4"/>
      <c r="JB1466" s="6"/>
      <c r="JC1466" s="5"/>
      <c r="JD1466" s="5"/>
      <c r="JE1466" s="4"/>
      <c r="JF1466" s="6"/>
      <c r="JG1466" s="4"/>
      <c r="JH1466" s="6"/>
      <c r="JI1466" s="5"/>
      <c r="JJ1466" s="5"/>
      <c r="JK1466" s="4"/>
      <c r="JL1466" s="6"/>
      <c r="JM1466" s="4"/>
      <c r="JN1466" s="6"/>
      <c r="JO1466" s="5"/>
      <c r="JP1466" s="5"/>
      <c r="JQ1466" s="4"/>
      <c r="JR1466" s="6"/>
      <c r="JS1466" s="4"/>
      <c r="JT1466" s="6"/>
      <c r="JU1466" s="5"/>
      <c r="JV1466" s="5"/>
      <c r="JW1466" s="4"/>
      <c r="JX1466" s="6"/>
      <c r="JY1466" s="4"/>
      <c r="JZ1466" s="6"/>
      <c r="KA1466" s="5"/>
      <c r="KB1466" s="5"/>
      <c r="KC1466" s="4"/>
      <c r="KD1466" s="6"/>
      <c r="KE1466" s="4"/>
      <c r="KF1466" s="6"/>
      <c r="KG1466" s="5"/>
      <c r="KH1466" s="5"/>
      <c r="KI1466" s="4"/>
      <c r="KJ1466" s="6"/>
      <c r="KK1466" s="4"/>
      <c r="KL1466" s="6"/>
      <c r="KM1466" s="5"/>
      <c r="KN1466" s="5"/>
    </row>
    <row r="1467">
      <c r="A1467" s="3" t="s">
        <v>85</v>
      </c>
      <c r="B1467" s="3" t="s">
        <v>712</v>
      </c>
      <c r="C1467" s="3" t="s">
        <v>87</v>
      </c>
      <c r="D1467" s="3" t="s">
        <v>712</v>
      </c>
      <c r="E1467" s="3" t="s">
        <v>169</v>
      </c>
      <c r="F1467" s="3" t="s">
        <v>104</v>
      </c>
      <c r="G1467" s="3" t="s">
        <v>104</v>
      </c>
      <c r="H1467" s="3" t="s">
        <v>104</v>
      </c>
      <c r="I1467" s="3" t="s">
        <v>1320</v>
      </c>
      <c r="J1467" s="3" t="s">
        <v>104</v>
      </c>
      <c r="K1467" s="4"/>
      <c r="L1467" s="4">
        <f>=ROUNDDOWN({0},0)</f>
      </c>
      <c r="M1467" s="4"/>
      <c r="N1467" s="5"/>
      <c r="O1467" s="4"/>
      <c r="P1467" s="4">
        <f>=ROUNDDOWN({0},0)</f>
      </c>
      <c r="Q1467" s="4"/>
      <c r="R1467" s="5"/>
      <c r="S1467" s="4"/>
      <c r="T1467" s="6"/>
      <c r="U1467" s="4"/>
      <c r="V1467" s="6"/>
      <c r="W1467" s="5"/>
      <c r="X1467" s="5"/>
      <c r="Y1467" s="4"/>
      <c r="Z1467" s="6"/>
      <c r="AA1467" s="4"/>
      <c r="AB1467" s="6"/>
      <c r="AC1467" s="5"/>
      <c r="AD1467" s="5"/>
      <c r="AE1467" s="4"/>
      <c r="AF1467" s="6"/>
      <c r="AG1467" s="4"/>
      <c r="AH1467" s="6"/>
      <c r="AI1467" s="5"/>
      <c r="AJ1467" s="5"/>
      <c r="AK1467" s="4"/>
      <c r="AL1467" s="6"/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  <c r="AW1467" s="4"/>
      <c r="AX1467" s="6"/>
      <c r="AY1467" s="4"/>
      <c r="AZ1467" s="6"/>
      <c r="BA1467" s="5"/>
      <c r="BB1467" s="5"/>
      <c r="BC1467" s="4"/>
      <c r="BD1467" s="6"/>
      <c r="BE1467" s="4"/>
      <c r="BF1467" s="6"/>
      <c r="BG1467" s="5"/>
      <c r="BH1467" s="5"/>
      <c r="BI1467" s="4"/>
      <c r="BJ1467" s="6"/>
      <c r="BK1467" s="4"/>
      <c r="BL1467" s="6"/>
      <c r="BM1467" s="5"/>
      <c r="BN1467" s="5"/>
      <c r="BO1467" s="4"/>
      <c r="BP1467" s="6"/>
      <c r="BQ1467" s="4"/>
      <c r="BR1467" s="6"/>
      <c r="BS1467" s="5"/>
      <c r="BT1467" s="5"/>
      <c r="BU1467" s="4"/>
      <c r="BV1467" s="6"/>
      <c r="BW1467" s="4"/>
      <c r="BX1467" s="6"/>
      <c r="BY1467" s="5"/>
      <c r="BZ1467" s="5"/>
      <c r="CA1467" s="4"/>
      <c r="CB1467" s="6"/>
      <c r="CC1467" s="4"/>
      <c r="CD1467" s="6"/>
      <c r="CE1467" s="5"/>
      <c r="CF1467" s="5"/>
      <c r="CG1467" s="4"/>
      <c r="CH1467" s="6"/>
      <c r="CI1467" s="4"/>
      <c r="CJ1467" s="6"/>
      <c r="CK1467" s="5"/>
      <c r="CL1467" s="5"/>
      <c r="CM1467" s="4"/>
      <c r="CN1467" s="6"/>
      <c r="CO1467" s="4"/>
      <c r="CP1467" s="6"/>
      <c r="CQ1467" s="5"/>
      <c r="CR1467" s="5"/>
      <c r="CS1467" s="4"/>
      <c r="CT1467" s="6"/>
      <c r="CU1467" s="4"/>
      <c r="CV1467" s="6"/>
      <c r="CW1467" s="5"/>
      <c r="CX1467" s="5"/>
      <c r="CY1467" s="4"/>
      <c r="CZ1467" s="6"/>
      <c r="DA1467" s="4"/>
      <c r="DB1467" s="6"/>
      <c r="DC1467" s="5"/>
      <c r="DD1467" s="5"/>
      <c r="DE1467" s="4"/>
      <c r="DF1467" s="6"/>
      <c r="DG1467" s="4"/>
      <c r="DH1467" s="6"/>
      <c r="DI1467" s="5"/>
      <c r="DJ1467" s="5"/>
      <c r="DK1467" s="4"/>
      <c r="DL1467" s="6"/>
      <c r="DM1467" s="4"/>
      <c r="DN1467" s="6"/>
      <c r="DO1467" s="5"/>
      <c r="DP1467" s="5"/>
      <c r="DQ1467" s="4"/>
      <c r="DR1467" s="6"/>
      <c r="DS1467" s="4"/>
      <c r="DT1467" s="6"/>
      <c r="DU1467" s="5"/>
      <c r="DV1467" s="5"/>
      <c r="DW1467" s="4"/>
      <c r="DX1467" s="6"/>
      <c r="DY1467" s="4"/>
      <c r="DZ1467" s="6"/>
      <c r="EA1467" s="5"/>
      <c r="EB1467" s="5"/>
      <c r="EC1467" s="4"/>
      <c r="ED1467" s="6"/>
      <c r="EE1467" s="4"/>
      <c r="EF1467" s="6"/>
      <c r="EG1467" s="5"/>
      <c r="EH1467" s="5"/>
      <c r="EI1467" s="4"/>
      <c r="EJ1467" s="6"/>
      <c r="EK1467" s="4"/>
      <c r="EL1467" s="6"/>
      <c r="EM1467" s="5"/>
      <c r="EN1467" s="5"/>
      <c r="EO1467" s="4"/>
      <c r="EP1467" s="6"/>
      <c r="EQ1467" s="4"/>
      <c r="ER1467" s="6"/>
      <c r="ES1467" s="5"/>
      <c r="ET1467" s="5"/>
      <c r="EU1467" s="4"/>
      <c r="EV1467" s="6"/>
      <c r="EW1467" s="4"/>
      <c r="EX1467" s="6"/>
      <c r="EY1467" s="5"/>
      <c r="EZ1467" s="5"/>
      <c r="FA1467" s="4"/>
      <c r="FB1467" s="6"/>
      <c r="FC1467" s="4"/>
      <c r="FD1467" s="6"/>
      <c r="FE1467" s="5"/>
      <c r="FF1467" s="5"/>
      <c r="FG1467" s="4"/>
      <c r="FH1467" s="6"/>
      <c r="FI1467" s="4"/>
      <c r="FJ1467" s="6"/>
      <c r="FK1467" s="5"/>
      <c r="FL1467" s="5"/>
      <c r="FM1467" s="4"/>
      <c r="FN1467" s="6"/>
      <c r="FO1467" s="4"/>
      <c r="FP1467" s="6"/>
      <c r="FQ1467" s="5"/>
      <c r="FR1467" s="5"/>
      <c r="FS1467" s="4"/>
      <c r="FT1467" s="6"/>
      <c r="FU1467" s="4"/>
      <c r="FV1467" s="6"/>
      <c r="FW1467" s="5"/>
      <c r="FX1467" s="5"/>
      <c r="FY1467" s="4"/>
      <c r="FZ1467" s="6"/>
      <c r="GA1467" s="4"/>
      <c r="GB1467" s="6"/>
      <c r="GC1467" s="5"/>
      <c r="GD1467" s="5"/>
      <c r="GE1467" s="4"/>
      <c r="GF1467" s="6"/>
      <c r="GG1467" s="4"/>
      <c r="GH1467" s="6"/>
      <c r="GI1467" s="5"/>
      <c r="GJ1467" s="5"/>
      <c r="GK1467" s="4"/>
      <c r="GL1467" s="6"/>
      <c r="GM1467" s="4"/>
      <c r="GN1467" s="6"/>
      <c r="GO1467" s="5"/>
      <c r="GP1467" s="5"/>
      <c r="GQ1467" s="4"/>
      <c r="GR1467" s="6"/>
      <c r="GS1467" s="4"/>
      <c r="GT1467" s="6"/>
      <c r="GU1467" s="5"/>
      <c r="GV1467" s="5"/>
      <c r="GW1467" s="4"/>
      <c r="GX1467" s="6"/>
      <c r="GY1467" s="4"/>
      <c r="GZ1467" s="6"/>
      <c r="HA1467" s="5"/>
      <c r="HB1467" s="5"/>
      <c r="HC1467" s="4"/>
      <c r="HD1467" s="6"/>
      <c r="HE1467" s="4"/>
      <c r="HF1467" s="6"/>
      <c r="HG1467" s="5"/>
      <c r="HH1467" s="5"/>
      <c r="HI1467" s="4"/>
      <c r="HJ1467" s="6"/>
      <c r="HK1467" s="4"/>
      <c r="HL1467" s="6"/>
      <c r="HM1467" s="5"/>
      <c r="HN1467" s="5"/>
      <c r="HO1467" s="4"/>
      <c r="HP1467" s="6"/>
      <c r="HQ1467" s="4"/>
      <c r="HR1467" s="6"/>
      <c r="HS1467" s="5"/>
      <c r="HT1467" s="5"/>
      <c r="HU1467" s="4"/>
      <c r="HV1467" s="6"/>
      <c r="HW1467" s="4"/>
      <c r="HX1467" s="6"/>
      <c r="HY1467" s="5"/>
      <c r="HZ1467" s="5"/>
      <c r="IA1467" s="4"/>
      <c r="IB1467" s="6"/>
      <c r="IC1467" s="4"/>
      <c r="ID1467" s="6"/>
      <c r="IE1467" s="5"/>
      <c r="IF1467" s="5"/>
      <c r="IG1467" s="4"/>
      <c r="IH1467" s="6"/>
      <c r="II1467" s="4"/>
      <c r="IJ1467" s="6"/>
      <c r="IK1467" s="5"/>
      <c r="IL1467" s="5"/>
      <c r="IM1467" s="4"/>
      <c r="IN1467" s="6"/>
      <c r="IO1467" s="4"/>
      <c r="IP1467" s="6"/>
      <c r="IQ1467" s="5"/>
      <c r="IR1467" s="5"/>
      <c r="IS1467" s="4"/>
      <c r="IT1467" s="6"/>
      <c r="IU1467" s="4"/>
      <c r="IV1467" s="6"/>
      <c r="IW1467" s="5"/>
      <c r="IX1467" s="5"/>
      <c r="IY1467" s="4"/>
      <c r="IZ1467" s="6"/>
      <c r="JA1467" s="4"/>
      <c r="JB1467" s="6"/>
      <c r="JC1467" s="5"/>
      <c r="JD1467" s="5"/>
      <c r="JE1467" s="4"/>
      <c r="JF1467" s="6"/>
      <c r="JG1467" s="4"/>
      <c r="JH1467" s="6"/>
      <c r="JI1467" s="5"/>
      <c r="JJ1467" s="5"/>
      <c r="JK1467" s="4"/>
      <c r="JL1467" s="6"/>
      <c r="JM1467" s="4"/>
      <c r="JN1467" s="6"/>
      <c r="JO1467" s="5"/>
      <c r="JP1467" s="5"/>
      <c r="JQ1467" s="4"/>
      <c r="JR1467" s="6"/>
      <c r="JS1467" s="4"/>
      <c r="JT1467" s="6"/>
      <c r="JU1467" s="5"/>
      <c r="JV1467" s="5"/>
      <c r="JW1467" s="4"/>
      <c r="JX1467" s="6"/>
      <c r="JY1467" s="4"/>
      <c r="JZ1467" s="6"/>
      <c r="KA1467" s="5"/>
      <c r="KB1467" s="5"/>
      <c r="KC1467" s="4"/>
      <c r="KD1467" s="6"/>
      <c r="KE1467" s="4"/>
      <c r="KF1467" s="6"/>
      <c r="KG1467" s="5"/>
      <c r="KH1467" s="5"/>
      <c r="KI1467" s="4"/>
      <c r="KJ1467" s="6"/>
      <c r="KK1467" s="4"/>
      <c r="KL1467" s="6"/>
      <c r="KM1467" s="5"/>
      <c r="KN1467" s="5"/>
    </row>
    <row r="1468">
      <c r="A1468" s="3" t="s">
        <v>85</v>
      </c>
      <c r="B1468" s="3" t="s">
        <v>712</v>
      </c>
      <c r="C1468" s="3" t="s">
        <v>87</v>
      </c>
      <c r="D1468" s="3" t="s">
        <v>712</v>
      </c>
      <c r="E1468" s="3" t="s">
        <v>985</v>
      </c>
      <c r="F1468" s="3" t="s">
        <v>104</v>
      </c>
      <c r="G1468" s="3" t="s">
        <v>104</v>
      </c>
      <c r="H1468" s="3" t="s">
        <v>104</v>
      </c>
      <c r="I1468" s="3" t="s">
        <v>1320</v>
      </c>
      <c r="J1468" s="3" t="s">
        <v>104</v>
      </c>
      <c r="K1468" s="4"/>
      <c r="L1468" s="4">
        <f>=ROUNDDOWN({0},0)</f>
      </c>
      <c r="M1468" s="4"/>
      <c r="N1468" s="5"/>
      <c r="O1468" s="4"/>
      <c r="P1468" s="4">
        <f>=ROUNDDOWN({0},0)</f>
      </c>
      <c r="Q1468" s="4"/>
      <c r="R1468" s="5"/>
      <c r="S1468" s="4"/>
      <c r="T1468" s="6"/>
      <c r="U1468" s="4"/>
      <c r="V1468" s="6"/>
      <c r="W1468" s="5"/>
      <c r="X1468" s="5"/>
      <c r="Y1468" s="4"/>
      <c r="Z1468" s="6"/>
      <c r="AA1468" s="4"/>
      <c r="AB1468" s="6"/>
      <c r="AC1468" s="5"/>
      <c r="AD1468" s="5"/>
      <c r="AE1468" s="4"/>
      <c r="AF1468" s="6"/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  <c r="AW1468" s="4"/>
      <c r="AX1468" s="6"/>
      <c r="AY1468" s="4"/>
      <c r="AZ1468" s="6"/>
      <c r="BA1468" s="5"/>
      <c r="BB1468" s="5"/>
      <c r="BC1468" s="4"/>
      <c r="BD1468" s="6"/>
      <c r="BE1468" s="4"/>
      <c r="BF1468" s="6"/>
      <c r="BG1468" s="5"/>
      <c r="BH1468" s="5"/>
      <c r="BI1468" s="4"/>
      <c r="BJ1468" s="6"/>
      <c r="BK1468" s="4"/>
      <c r="BL1468" s="6"/>
      <c r="BM1468" s="5"/>
      <c r="BN1468" s="5"/>
      <c r="BO1468" s="4"/>
      <c r="BP1468" s="6"/>
      <c r="BQ1468" s="4"/>
      <c r="BR1468" s="6"/>
      <c r="BS1468" s="5"/>
      <c r="BT1468" s="5"/>
      <c r="BU1468" s="4"/>
      <c r="BV1468" s="6"/>
      <c r="BW1468" s="4"/>
      <c r="BX1468" s="6"/>
      <c r="BY1468" s="5"/>
      <c r="BZ1468" s="5"/>
      <c r="CA1468" s="4"/>
      <c r="CB1468" s="6"/>
      <c r="CC1468" s="4"/>
      <c r="CD1468" s="6"/>
      <c r="CE1468" s="5"/>
      <c r="CF1468" s="5"/>
      <c r="CG1468" s="4"/>
      <c r="CH1468" s="6"/>
      <c r="CI1468" s="4"/>
      <c r="CJ1468" s="6"/>
      <c r="CK1468" s="5"/>
      <c r="CL1468" s="5"/>
      <c r="CM1468" s="4"/>
      <c r="CN1468" s="6"/>
      <c r="CO1468" s="4"/>
      <c r="CP1468" s="6"/>
      <c r="CQ1468" s="5"/>
      <c r="CR1468" s="5"/>
      <c r="CS1468" s="4"/>
      <c r="CT1468" s="6"/>
      <c r="CU1468" s="4"/>
      <c r="CV1468" s="6"/>
      <c r="CW1468" s="5"/>
      <c r="CX1468" s="5"/>
      <c r="CY1468" s="4"/>
      <c r="CZ1468" s="6"/>
      <c r="DA1468" s="4"/>
      <c r="DB1468" s="6"/>
      <c r="DC1468" s="5"/>
      <c r="DD1468" s="5"/>
      <c r="DE1468" s="4"/>
      <c r="DF1468" s="6"/>
      <c r="DG1468" s="4"/>
      <c r="DH1468" s="6"/>
      <c r="DI1468" s="5"/>
      <c r="DJ1468" s="5"/>
      <c r="DK1468" s="4"/>
      <c r="DL1468" s="6"/>
      <c r="DM1468" s="4"/>
      <c r="DN1468" s="6"/>
      <c r="DO1468" s="5"/>
      <c r="DP1468" s="5"/>
      <c r="DQ1468" s="4"/>
      <c r="DR1468" s="6"/>
      <c r="DS1468" s="4"/>
      <c r="DT1468" s="6"/>
      <c r="DU1468" s="5"/>
      <c r="DV1468" s="5"/>
      <c r="DW1468" s="4"/>
      <c r="DX1468" s="6"/>
      <c r="DY1468" s="4"/>
      <c r="DZ1468" s="6"/>
      <c r="EA1468" s="5"/>
      <c r="EB1468" s="5"/>
      <c r="EC1468" s="4"/>
      <c r="ED1468" s="6"/>
      <c r="EE1468" s="4"/>
      <c r="EF1468" s="6"/>
      <c r="EG1468" s="5"/>
      <c r="EH1468" s="5"/>
      <c r="EI1468" s="4"/>
      <c r="EJ1468" s="6"/>
      <c r="EK1468" s="4"/>
      <c r="EL1468" s="6"/>
      <c r="EM1468" s="5"/>
      <c r="EN1468" s="5"/>
      <c r="EO1468" s="4"/>
      <c r="EP1468" s="6"/>
      <c r="EQ1468" s="4"/>
      <c r="ER1468" s="6"/>
      <c r="ES1468" s="5"/>
      <c r="ET1468" s="5"/>
      <c r="EU1468" s="4"/>
      <c r="EV1468" s="6"/>
      <c r="EW1468" s="4"/>
      <c r="EX1468" s="6"/>
      <c r="EY1468" s="5"/>
      <c r="EZ1468" s="5"/>
      <c r="FA1468" s="4"/>
      <c r="FB1468" s="6"/>
      <c r="FC1468" s="4"/>
      <c r="FD1468" s="6"/>
      <c r="FE1468" s="5"/>
      <c r="FF1468" s="5"/>
      <c r="FG1468" s="4"/>
      <c r="FH1468" s="6"/>
      <c r="FI1468" s="4"/>
      <c r="FJ1468" s="6"/>
      <c r="FK1468" s="5"/>
      <c r="FL1468" s="5"/>
      <c r="FM1468" s="4"/>
      <c r="FN1468" s="6"/>
      <c r="FO1468" s="4"/>
      <c r="FP1468" s="6"/>
      <c r="FQ1468" s="5"/>
      <c r="FR1468" s="5"/>
      <c r="FS1468" s="4"/>
      <c r="FT1468" s="6"/>
      <c r="FU1468" s="4"/>
      <c r="FV1468" s="6"/>
      <c r="FW1468" s="5"/>
      <c r="FX1468" s="5"/>
      <c r="FY1468" s="4"/>
      <c r="FZ1468" s="6"/>
      <c r="GA1468" s="4"/>
      <c r="GB1468" s="6"/>
      <c r="GC1468" s="5"/>
      <c r="GD1468" s="5"/>
      <c r="GE1468" s="4"/>
      <c r="GF1468" s="6"/>
      <c r="GG1468" s="4"/>
      <c r="GH1468" s="6"/>
      <c r="GI1468" s="5"/>
      <c r="GJ1468" s="5"/>
      <c r="GK1468" s="4"/>
      <c r="GL1468" s="6"/>
      <c r="GM1468" s="4"/>
      <c r="GN1468" s="6"/>
      <c r="GO1468" s="5"/>
      <c r="GP1468" s="5"/>
      <c r="GQ1468" s="4"/>
      <c r="GR1468" s="6"/>
      <c r="GS1468" s="4"/>
      <c r="GT1468" s="6"/>
      <c r="GU1468" s="5"/>
      <c r="GV1468" s="5"/>
      <c r="GW1468" s="4"/>
      <c r="GX1468" s="6"/>
      <c r="GY1468" s="4"/>
      <c r="GZ1468" s="6"/>
      <c r="HA1468" s="5"/>
      <c r="HB1468" s="5"/>
      <c r="HC1468" s="4"/>
      <c r="HD1468" s="6"/>
      <c r="HE1468" s="4"/>
      <c r="HF1468" s="6"/>
      <c r="HG1468" s="5"/>
      <c r="HH1468" s="5"/>
      <c r="HI1468" s="4"/>
      <c r="HJ1468" s="6"/>
      <c r="HK1468" s="4"/>
      <c r="HL1468" s="6"/>
      <c r="HM1468" s="5"/>
      <c r="HN1468" s="5"/>
      <c r="HO1468" s="4"/>
      <c r="HP1468" s="6"/>
      <c r="HQ1468" s="4"/>
      <c r="HR1468" s="6"/>
      <c r="HS1468" s="5"/>
      <c r="HT1468" s="5"/>
      <c r="HU1468" s="4"/>
      <c r="HV1468" s="6"/>
      <c r="HW1468" s="4"/>
      <c r="HX1468" s="6"/>
      <c r="HY1468" s="5"/>
      <c r="HZ1468" s="5"/>
      <c r="IA1468" s="4"/>
      <c r="IB1468" s="6"/>
      <c r="IC1468" s="4"/>
      <c r="ID1468" s="6"/>
      <c r="IE1468" s="5"/>
      <c r="IF1468" s="5"/>
      <c r="IG1468" s="4"/>
      <c r="IH1468" s="6"/>
      <c r="II1468" s="4"/>
      <c r="IJ1468" s="6"/>
      <c r="IK1468" s="5"/>
      <c r="IL1468" s="5"/>
      <c r="IM1468" s="4"/>
      <c r="IN1468" s="6"/>
      <c r="IO1468" s="4"/>
      <c r="IP1468" s="6"/>
      <c r="IQ1468" s="5"/>
      <c r="IR1468" s="5"/>
      <c r="IS1468" s="4"/>
      <c r="IT1468" s="6"/>
      <c r="IU1468" s="4"/>
      <c r="IV1468" s="6"/>
      <c r="IW1468" s="5"/>
      <c r="IX1468" s="5"/>
      <c r="IY1468" s="4"/>
      <c r="IZ1468" s="6"/>
      <c r="JA1468" s="4"/>
      <c r="JB1468" s="6"/>
      <c r="JC1468" s="5"/>
      <c r="JD1468" s="5"/>
      <c r="JE1468" s="4"/>
      <c r="JF1468" s="6"/>
      <c r="JG1468" s="4"/>
      <c r="JH1468" s="6"/>
      <c r="JI1468" s="5"/>
      <c r="JJ1468" s="5"/>
      <c r="JK1468" s="4"/>
      <c r="JL1468" s="6"/>
      <c r="JM1468" s="4"/>
      <c r="JN1468" s="6"/>
      <c r="JO1468" s="5"/>
      <c r="JP1468" s="5"/>
      <c r="JQ1468" s="4"/>
      <c r="JR1468" s="6"/>
      <c r="JS1468" s="4"/>
      <c r="JT1468" s="6"/>
      <c r="JU1468" s="5"/>
      <c r="JV1468" s="5"/>
      <c r="JW1468" s="4"/>
      <c r="JX1468" s="6"/>
      <c r="JY1468" s="4"/>
      <c r="JZ1468" s="6"/>
      <c r="KA1468" s="5"/>
      <c r="KB1468" s="5"/>
      <c r="KC1468" s="4"/>
      <c r="KD1468" s="6"/>
      <c r="KE1468" s="4"/>
      <c r="KF1468" s="6"/>
      <c r="KG1468" s="5"/>
      <c r="KH1468" s="5"/>
      <c r="KI1468" s="4"/>
      <c r="KJ1468" s="6"/>
      <c r="KK1468" s="4"/>
      <c r="KL1468" s="6"/>
      <c r="KM1468" s="5"/>
      <c r="KN1468" s="5"/>
    </row>
    <row r="1469">
      <c r="A1469" s="3" t="s">
        <v>85</v>
      </c>
      <c r="B1469" s="3" t="s">
        <v>712</v>
      </c>
      <c r="C1469" s="3" t="s">
        <v>87</v>
      </c>
      <c r="D1469" s="3" t="s">
        <v>712</v>
      </c>
      <c r="E1469" s="3" t="s">
        <v>988</v>
      </c>
      <c r="F1469" s="3" t="s">
        <v>104</v>
      </c>
      <c r="G1469" s="3" t="s">
        <v>104</v>
      </c>
      <c r="H1469" s="3" t="s">
        <v>104</v>
      </c>
      <c r="I1469" s="3" t="s">
        <v>1320</v>
      </c>
      <c r="J1469" s="3" t="s">
        <v>104</v>
      </c>
      <c r="K1469" s="4"/>
      <c r="L1469" s="4">
        <f>=ROUNDDOWN({0},0)</f>
      </c>
      <c r="M1469" s="4"/>
      <c r="N1469" s="5"/>
      <c r="O1469" s="4"/>
      <c r="P1469" s="4">
        <f>=ROUNDDOWN({0},0)</f>
      </c>
      <c r="Q1469" s="4"/>
      <c r="R1469" s="5"/>
      <c r="S1469" s="4"/>
      <c r="T1469" s="6"/>
      <c r="U1469" s="4"/>
      <c r="V1469" s="6"/>
      <c r="W1469" s="5"/>
      <c r="X1469" s="5"/>
      <c r="Y1469" s="4"/>
      <c r="Z1469" s="6"/>
      <c r="AA1469" s="4"/>
      <c r="AB1469" s="6"/>
      <c r="AC1469" s="5"/>
      <c r="AD1469" s="5"/>
      <c r="AE1469" s="4"/>
      <c r="AF1469" s="6"/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  <c r="AW1469" s="4"/>
      <c r="AX1469" s="6"/>
      <c r="AY1469" s="4"/>
      <c r="AZ1469" s="6"/>
      <c r="BA1469" s="5"/>
      <c r="BB1469" s="5"/>
      <c r="BC1469" s="4"/>
      <c r="BD1469" s="6"/>
      <c r="BE1469" s="4"/>
      <c r="BF1469" s="6"/>
      <c r="BG1469" s="5"/>
      <c r="BH1469" s="5"/>
      <c r="BI1469" s="4"/>
      <c r="BJ1469" s="6"/>
      <c r="BK1469" s="4"/>
      <c r="BL1469" s="6"/>
      <c r="BM1469" s="5"/>
      <c r="BN1469" s="5"/>
      <c r="BO1469" s="4"/>
      <c r="BP1469" s="6"/>
      <c r="BQ1469" s="4"/>
      <c r="BR1469" s="6"/>
      <c r="BS1469" s="5"/>
      <c r="BT1469" s="5"/>
      <c r="BU1469" s="4"/>
      <c r="BV1469" s="6"/>
      <c r="BW1469" s="4"/>
      <c r="BX1469" s="6"/>
      <c r="BY1469" s="5"/>
      <c r="BZ1469" s="5"/>
      <c r="CA1469" s="4"/>
      <c r="CB1469" s="6"/>
      <c r="CC1469" s="4"/>
      <c r="CD1469" s="6"/>
      <c r="CE1469" s="5"/>
      <c r="CF1469" s="5"/>
      <c r="CG1469" s="4"/>
      <c r="CH1469" s="6"/>
      <c r="CI1469" s="4"/>
      <c r="CJ1469" s="6"/>
      <c r="CK1469" s="5"/>
      <c r="CL1469" s="5"/>
      <c r="CM1469" s="4"/>
      <c r="CN1469" s="6"/>
      <c r="CO1469" s="4"/>
      <c r="CP1469" s="6"/>
      <c r="CQ1469" s="5"/>
      <c r="CR1469" s="5"/>
      <c r="CS1469" s="4"/>
      <c r="CT1469" s="6"/>
      <c r="CU1469" s="4"/>
      <c r="CV1469" s="6"/>
      <c r="CW1469" s="5"/>
      <c r="CX1469" s="5"/>
      <c r="CY1469" s="4"/>
      <c r="CZ1469" s="6"/>
      <c r="DA1469" s="4"/>
      <c r="DB1469" s="6"/>
      <c r="DC1469" s="5"/>
      <c r="DD1469" s="5"/>
      <c r="DE1469" s="4"/>
      <c r="DF1469" s="6"/>
      <c r="DG1469" s="4"/>
      <c r="DH1469" s="6"/>
      <c r="DI1469" s="5"/>
      <c r="DJ1469" s="5"/>
      <c r="DK1469" s="4"/>
      <c r="DL1469" s="6"/>
      <c r="DM1469" s="4"/>
      <c r="DN1469" s="6"/>
      <c r="DO1469" s="5"/>
      <c r="DP1469" s="5"/>
      <c r="DQ1469" s="4"/>
      <c r="DR1469" s="6"/>
      <c r="DS1469" s="4"/>
      <c r="DT1469" s="6"/>
      <c r="DU1469" s="5"/>
      <c r="DV1469" s="5"/>
      <c r="DW1469" s="4"/>
      <c r="DX1469" s="6"/>
      <c r="DY1469" s="4"/>
      <c r="DZ1469" s="6"/>
      <c r="EA1469" s="5"/>
      <c r="EB1469" s="5"/>
      <c r="EC1469" s="4"/>
      <c r="ED1469" s="6"/>
      <c r="EE1469" s="4"/>
      <c r="EF1469" s="6"/>
      <c r="EG1469" s="5"/>
      <c r="EH1469" s="5"/>
      <c r="EI1469" s="4"/>
      <c r="EJ1469" s="6"/>
      <c r="EK1469" s="4"/>
      <c r="EL1469" s="6"/>
      <c r="EM1469" s="5"/>
      <c r="EN1469" s="5"/>
      <c r="EO1469" s="4"/>
      <c r="EP1469" s="6"/>
      <c r="EQ1469" s="4"/>
      <c r="ER1469" s="6"/>
      <c r="ES1469" s="5"/>
      <c r="ET1469" s="5"/>
      <c r="EU1469" s="4"/>
      <c r="EV1469" s="6"/>
      <c r="EW1469" s="4"/>
      <c r="EX1469" s="6"/>
      <c r="EY1469" s="5"/>
      <c r="EZ1469" s="5"/>
      <c r="FA1469" s="4"/>
      <c r="FB1469" s="6"/>
      <c r="FC1469" s="4"/>
      <c r="FD1469" s="6"/>
      <c r="FE1469" s="5"/>
      <c r="FF1469" s="5"/>
      <c r="FG1469" s="4"/>
      <c r="FH1469" s="6"/>
      <c r="FI1469" s="4"/>
      <c r="FJ1469" s="6"/>
      <c r="FK1469" s="5"/>
      <c r="FL1469" s="5"/>
      <c r="FM1469" s="4"/>
      <c r="FN1469" s="6"/>
      <c r="FO1469" s="4"/>
      <c r="FP1469" s="6"/>
      <c r="FQ1469" s="5"/>
      <c r="FR1469" s="5"/>
      <c r="FS1469" s="4"/>
      <c r="FT1469" s="6"/>
      <c r="FU1469" s="4"/>
      <c r="FV1469" s="6"/>
      <c r="FW1469" s="5"/>
      <c r="FX1469" s="5"/>
      <c r="FY1469" s="4"/>
      <c r="FZ1469" s="6"/>
      <c r="GA1469" s="4"/>
      <c r="GB1469" s="6"/>
      <c r="GC1469" s="5"/>
      <c r="GD1469" s="5"/>
      <c r="GE1469" s="4"/>
      <c r="GF1469" s="6"/>
      <c r="GG1469" s="4"/>
      <c r="GH1469" s="6"/>
      <c r="GI1469" s="5"/>
      <c r="GJ1469" s="5"/>
      <c r="GK1469" s="4"/>
      <c r="GL1469" s="6"/>
      <c r="GM1469" s="4"/>
      <c r="GN1469" s="6"/>
      <c r="GO1469" s="5"/>
      <c r="GP1469" s="5"/>
      <c r="GQ1469" s="4"/>
      <c r="GR1469" s="6"/>
      <c r="GS1469" s="4"/>
      <c r="GT1469" s="6"/>
      <c r="GU1469" s="5"/>
      <c r="GV1469" s="5"/>
      <c r="GW1469" s="4"/>
      <c r="GX1469" s="6"/>
      <c r="GY1469" s="4"/>
      <c r="GZ1469" s="6"/>
      <c r="HA1469" s="5"/>
      <c r="HB1469" s="5"/>
      <c r="HC1469" s="4"/>
      <c r="HD1469" s="6"/>
      <c r="HE1469" s="4"/>
      <c r="HF1469" s="6"/>
      <c r="HG1469" s="5"/>
      <c r="HH1469" s="5"/>
      <c r="HI1469" s="4"/>
      <c r="HJ1469" s="6"/>
      <c r="HK1469" s="4"/>
      <c r="HL1469" s="6"/>
      <c r="HM1469" s="5"/>
      <c r="HN1469" s="5"/>
      <c r="HO1469" s="4"/>
      <c r="HP1469" s="6"/>
      <c r="HQ1469" s="4"/>
      <c r="HR1469" s="6"/>
      <c r="HS1469" s="5"/>
      <c r="HT1469" s="5"/>
      <c r="HU1469" s="4"/>
      <c r="HV1469" s="6"/>
      <c r="HW1469" s="4"/>
      <c r="HX1469" s="6"/>
      <c r="HY1469" s="5"/>
      <c r="HZ1469" s="5"/>
      <c r="IA1469" s="4"/>
      <c r="IB1469" s="6"/>
      <c r="IC1469" s="4"/>
      <c r="ID1469" s="6"/>
      <c r="IE1469" s="5"/>
      <c r="IF1469" s="5"/>
      <c r="IG1469" s="4"/>
      <c r="IH1469" s="6"/>
      <c r="II1469" s="4"/>
      <c r="IJ1469" s="6"/>
      <c r="IK1469" s="5"/>
      <c r="IL1469" s="5"/>
      <c r="IM1469" s="4"/>
      <c r="IN1469" s="6"/>
      <c r="IO1469" s="4"/>
      <c r="IP1469" s="6"/>
      <c r="IQ1469" s="5"/>
      <c r="IR1469" s="5"/>
      <c r="IS1469" s="4"/>
      <c r="IT1469" s="6"/>
      <c r="IU1469" s="4"/>
      <c r="IV1469" s="6"/>
      <c r="IW1469" s="5"/>
      <c r="IX1469" s="5"/>
      <c r="IY1469" s="4"/>
      <c r="IZ1469" s="6"/>
      <c r="JA1469" s="4"/>
      <c r="JB1469" s="6"/>
      <c r="JC1469" s="5"/>
      <c r="JD1469" s="5"/>
      <c r="JE1469" s="4"/>
      <c r="JF1469" s="6"/>
      <c r="JG1469" s="4"/>
      <c r="JH1469" s="6"/>
      <c r="JI1469" s="5"/>
      <c r="JJ1469" s="5"/>
      <c r="JK1469" s="4"/>
      <c r="JL1469" s="6"/>
      <c r="JM1469" s="4"/>
      <c r="JN1469" s="6"/>
      <c r="JO1469" s="5"/>
      <c r="JP1469" s="5"/>
      <c r="JQ1469" s="4"/>
      <c r="JR1469" s="6"/>
      <c r="JS1469" s="4"/>
      <c r="JT1469" s="6"/>
      <c r="JU1469" s="5"/>
      <c r="JV1469" s="5"/>
      <c r="JW1469" s="4"/>
      <c r="JX1469" s="6"/>
      <c r="JY1469" s="4"/>
      <c r="JZ1469" s="6"/>
      <c r="KA1469" s="5"/>
      <c r="KB1469" s="5"/>
      <c r="KC1469" s="4"/>
      <c r="KD1469" s="6"/>
      <c r="KE1469" s="4"/>
      <c r="KF1469" s="6"/>
      <c r="KG1469" s="5"/>
      <c r="KH1469" s="5"/>
      <c r="KI1469" s="4"/>
      <c r="KJ1469" s="6"/>
      <c r="KK1469" s="4"/>
      <c r="KL1469" s="6"/>
      <c r="KM1469" s="5"/>
      <c r="KN1469" s="5"/>
    </row>
    <row r="1470">
      <c r="A1470" s="3" t="s">
        <v>85</v>
      </c>
      <c r="B1470" s="3" t="s">
        <v>712</v>
      </c>
      <c r="C1470" s="3" t="s">
        <v>87</v>
      </c>
      <c r="D1470" s="3" t="s">
        <v>712</v>
      </c>
      <c r="E1470" s="3" t="s">
        <v>1014</v>
      </c>
      <c r="F1470" s="3" t="s">
        <v>104</v>
      </c>
      <c r="G1470" s="3" t="s">
        <v>104</v>
      </c>
      <c r="H1470" s="3" t="s">
        <v>104</v>
      </c>
      <c r="I1470" s="3" t="s">
        <v>1320</v>
      </c>
      <c r="J1470" s="3" t="s">
        <v>104</v>
      </c>
      <c r="K1470" s="4"/>
      <c r="L1470" s="4">
        <f>=ROUNDDOWN({0},0)</f>
      </c>
      <c r="M1470" s="4"/>
      <c r="N1470" s="5"/>
      <c r="O1470" s="4"/>
      <c r="P1470" s="4">
        <f>=ROUNDDOWN({0},0)</f>
      </c>
      <c r="Q1470" s="4"/>
      <c r="R1470" s="5"/>
      <c r="S1470" s="4"/>
      <c r="T1470" s="6"/>
      <c r="U1470" s="4"/>
      <c r="V1470" s="6"/>
      <c r="W1470" s="5"/>
      <c r="X1470" s="5"/>
      <c r="Y1470" s="4"/>
      <c r="Z1470" s="6"/>
      <c r="AA1470" s="4"/>
      <c r="AB1470" s="6"/>
      <c r="AC1470" s="5"/>
      <c r="AD1470" s="5"/>
      <c r="AE1470" s="4"/>
      <c r="AF1470" s="6"/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  <c r="AW1470" s="4"/>
      <c r="AX1470" s="6"/>
      <c r="AY1470" s="4"/>
      <c r="AZ1470" s="6"/>
      <c r="BA1470" s="5"/>
      <c r="BB1470" s="5"/>
      <c r="BC1470" s="4"/>
      <c r="BD1470" s="6"/>
      <c r="BE1470" s="4"/>
      <c r="BF1470" s="6"/>
      <c r="BG1470" s="5"/>
      <c r="BH1470" s="5"/>
      <c r="BI1470" s="4"/>
      <c r="BJ1470" s="6"/>
      <c r="BK1470" s="4"/>
      <c r="BL1470" s="6"/>
      <c r="BM1470" s="5"/>
      <c r="BN1470" s="5"/>
      <c r="BO1470" s="4"/>
      <c r="BP1470" s="6"/>
      <c r="BQ1470" s="4"/>
      <c r="BR1470" s="6"/>
      <c r="BS1470" s="5"/>
      <c r="BT1470" s="5"/>
      <c r="BU1470" s="4"/>
      <c r="BV1470" s="6"/>
      <c r="BW1470" s="4"/>
      <c r="BX1470" s="6"/>
      <c r="BY1470" s="5"/>
      <c r="BZ1470" s="5"/>
      <c r="CA1470" s="4"/>
      <c r="CB1470" s="6"/>
      <c r="CC1470" s="4"/>
      <c r="CD1470" s="6"/>
      <c r="CE1470" s="5"/>
      <c r="CF1470" s="5"/>
      <c r="CG1470" s="4"/>
      <c r="CH1470" s="6"/>
      <c r="CI1470" s="4"/>
      <c r="CJ1470" s="6"/>
      <c r="CK1470" s="5"/>
      <c r="CL1470" s="5"/>
      <c r="CM1470" s="4"/>
      <c r="CN1470" s="6"/>
      <c r="CO1470" s="4"/>
      <c r="CP1470" s="6"/>
      <c r="CQ1470" s="5"/>
      <c r="CR1470" s="5"/>
      <c r="CS1470" s="4"/>
      <c r="CT1470" s="6"/>
      <c r="CU1470" s="4"/>
      <c r="CV1470" s="6"/>
      <c r="CW1470" s="5"/>
      <c r="CX1470" s="5"/>
      <c r="CY1470" s="4"/>
      <c r="CZ1470" s="6"/>
      <c r="DA1470" s="4"/>
      <c r="DB1470" s="6"/>
      <c r="DC1470" s="5"/>
      <c r="DD1470" s="5"/>
      <c r="DE1470" s="4"/>
      <c r="DF1470" s="6"/>
      <c r="DG1470" s="4"/>
      <c r="DH1470" s="6"/>
      <c r="DI1470" s="5"/>
      <c r="DJ1470" s="5"/>
      <c r="DK1470" s="4"/>
      <c r="DL1470" s="6"/>
      <c r="DM1470" s="4"/>
      <c r="DN1470" s="6"/>
      <c r="DO1470" s="5"/>
      <c r="DP1470" s="5"/>
      <c r="DQ1470" s="4"/>
      <c r="DR1470" s="6"/>
      <c r="DS1470" s="4"/>
      <c r="DT1470" s="6"/>
      <c r="DU1470" s="5"/>
      <c r="DV1470" s="5"/>
      <c r="DW1470" s="4"/>
      <c r="DX1470" s="6"/>
      <c r="DY1470" s="4"/>
      <c r="DZ1470" s="6"/>
      <c r="EA1470" s="5"/>
      <c r="EB1470" s="5"/>
      <c r="EC1470" s="4"/>
      <c r="ED1470" s="6"/>
      <c r="EE1470" s="4"/>
      <c r="EF1470" s="6"/>
      <c r="EG1470" s="5"/>
      <c r="EH1470" s="5"/>
      <c r="EI1470" s="4"/>
      <c r="EJ1470" s="6"/>
      <c r="EK1470" s="4"/>
      <c r="EL1470" s="6"/>
      <c r="EM1470" s="5"/>
      <c r="EN1470" s="5"/>
      <c r="EO1470" s="4"/>
      <c r="EP1470" s="6"/>
      <c r="EQ1470" s="4"/>
      <c r="ER1470" s="6"/>
      <c r="ES1470" s="5"/>
      <c r="ET1470" s="5"/>
      <c r="EU1470" s="4"/>
      <c r="EV1470" s="6"/>
      <c r="EW1470" s="4"/>
      <c r="EX1470" s="6"/>
      <c r="EY1470" s="5"/>
      <c r="EZ1470" s="5"/>
      <c r="FA1470" s="4"/>
      <c r="FB1470" s="6"/>
      <c r="FC1470" s="4"/>
      <c r="FD1470" s="6"/>
      <c r="FE1470" s="5"/>
      <c r="FF1470" s="5"/>
      <c r="FG1470" s="4"/>
      <c r="FH1470" s="6"/>
      <c r="FI1470" s="4"/>
      <c r="FJ1470" s="6"/>
      <c r="FK1470" s="5"/>
      <c r="FL1470" s="5"/>
      <c r="FM1470" s="4"/>
      <c r="FN1470" s="6"/>
      <c r="FO1470" s="4"/>
      <c r="FP1470" s="6"/>
      <c r="FQ1470" s="5"/>
      <c r="FR1470" s="5"/>
      <c r="FS1470" s="4"/>
      <c r="FT1470" s="6"/>
      <c r="FU1470" s="4"/>
      <c r="FV1470" s="6"/>
      <c r="FW1470" s="5"/>
      <c r="FX1470" s="5"/>
      <c r="FY1470" s="4"/>
      <c r="FZ1470" s="6"/>
      <c r="GA1470" s="4"/>
      <c r="GB1470" s="6"/>
      <c r="GC1470" s="5"/>
      <c r="GD1470" s="5"/>
      <c r="GE1470" s="4"/>
      <c r="GF1470" s="6"/>
      <c r="GG1470" s="4"/>
      <c r="GH1470" s="6"/>
      <c r="GI1470" s="5"/>
      <c r="GJ1470" s="5"/>
      <c r="GK1470" s="4"/>
      <c r="GL1470" s="6"/>
      <c r="GM1470" s="4"/>
      <c r="GN1470" s="6"/>
      <c r="GO1470" s="5"/>
      <c r="GP1470" s="5"/>
      <c r="GQ1470" s="4"/>
      <c r="GR1470" s="6"/>
      <c r="GS1470" s="4"/>
      <c r="GT1470" s="6"/>
      <c r="GU1470" s="5"/>
      <c r="GV1470" s="5"/>
      <c r="GW1470" s="4"/>
      <c r="GX1470" s="6"/>
      <c r="GY1470" s="4"/>
      <c r="GZ1470" s="6"/>
      <c r="HA1470" s="5"/>
      <c r="HB1470" s="5"/>
      <c r="HC1470" s="4"/>
      <c r="HD1470" s="6"/>
      <c r="HE1470" s="4"/>
      <c r="HF1470" s="6"/>
      <c r="HG1470" s="5"/>
      <c r="HH1470" s="5"/>
      <c r="HI1470" s="4"/>
      <c r="HJ1470" s="6"/>
      <c r="HK1470" s="4"/>
      <c r="HL1470" s="6"/>
      <c r="HM1470" s="5"/>
      <c r="HN1470" s="5"/>
      <c r="HO1470" s="4"/>
      <c r="HP1470" s="6"/>
      <c r="HQ1470" s="4"/>
      <c r="HR1470" s="6"/>
      <c r="HS1470" s="5"/>
      <c r="HT1470" s="5"/>
      <c r="HU1470" s="4"/>
      <c r="HV1470" s="6"/>
      <c r="HW1470" s="4"/>
      <c r="HX1470" s="6"/>
      <c r="HY1470" s="5"/>
      <c r="HZ1470" s="5"/>
      <c r="IA1470" s="4"/>
      <c r="IB1470" s="6"/>
      <c r="IC1470" s="4"/>
      <c r="ID1470" s="6"/>
      <c r="IE1470" s="5"/>
      <c r="IF1470" s="5"/>
      <c r="IG1470" s="4"/>
      <c r="IH1470" s="6"/>
      <c r="II1470" s="4"/>
      <c r="IJ1470" s="6"/>
      <c r="IK1470" s="5"/>
      <c r="IL1470" s="5"/>
      <c r="IM1470" s="4"/>
      <c r="IN1470" s="6"/>
      <c r="IO1470" s="4"/>
      <c r="IP1470" s="6"/>
      <c r="IQ1470" s="5"/>
      <c r="IR1470" s="5"/>
      <c r="IS1470" s="4"/>
      <c r="IT1470" s="6"/>
      <c r="IU1470" s="4"/>
      <c r="IV1470" s="6"/>
      <c r="IW1470" s="5"/>
      <c r="IX1470" s="5"/>
      <c r="IY1470" s="4"/>
      <c r="IZ1470" s="6"/>
      <c r="JA1470" s="4"/>
      <c r="JB1470" s="6"/>
      <c r="JC1470" s="5"/>
      <c r="JD1470" s="5"/>
      <c r="JE1470" s="4"/>
      <c r="JF1470" s="6"/>
      <c r="JG1470" s="4"/>
      <c r="JH1470" s="6"/>
      <c r="JI1470" s="5"/>
      <c r="JJ1470" s="5"/>
      <c r="JK1470" s="4"/>
      <c r="JL1470" s="6"/>
      <c r="JM1470" s="4"/>
      <c r="JN1470" s="6"/>
      <c r="JO1470" s="5"/>
      <c r="JP1470" s="5"/>
      <c r="JQ1470" s="4"/>
      <c r="JR1470" s="6"/>
      <c r="JS1470" s="4"/>
      <c r="JT1470" s="6"/>
      <c r="JU1470" s="5"/>
      <c r="JV1470" s="5"/>
      <c r="JW1470" s="4"/>
      <c r="JX1470" s="6"/>
      <c r="JY1470" s="4"/>
      <c r="JZ1470" s="6"/>
      <c r="KA1470" s="5"/>
      <c r="KB1470" s="5"/>
      <c r="KC1470" s="4"/>
      <c r="KD1470" s="6"/>
      <c r="KE1470" s="4"/>
      <c r="KF1470" s="6"/>
      <c r="KG1470" s="5"/>
      <c r="KH1470" s="5"/>
      <c r="KI1470" s="4"/>
      <c r="KJ1470" s="6"/>
      <c r="KK1470" s="4"/>
      <c r="KL1470" s="6"/>
      <c r="KM1470" s="5"/>
      <c r="KN1470" s="5"/>
    </row>
    <row r="1471">
      <c r="A1471" s="3" t="s">
        <v>85</v>
      </c>
      <c r="B1471" s="3" t="s">
        <v>712</v>
      </c>
      <c r="C1471" s="3" t="s">
        <v>87</v>
      </c>
      <c r="D1471" s="3" t="s">
        <v>712</v>
      </c>
      <c r="E1471" s="3" t="s">
        <v>1016</v>
      </c>
      <c r="F1471" s="3" t="s">
        <v>104</v>
      </c>
      <c r="G1471" s="3" t="s">
        <v>104</v>
      </c>
      <c r="H1471" s="3" t="s">
        <v>104</v>
      </c>
      <c r="I1471" s="3" t="s">
        <v>1320</v>
      </c>
      <c r="J1471" s="3" t="s">
        <v>104</v>
      </c>
      <c r="K1471" s="4"/>
      <c r="L1471" s="4">
        <f>=ROUNDDOWN({0},0)</f>
      </c>
      <c r="M1471" s="4"/>
      <c r="N1471" s="5"/>
      <c r="O1471" s="4"/>
      <c r="P1471" s="4">
        <f>=ROUNDDOWN({0},0)</f>
      </c>
      <c r="Q1471" s="4"/>
      <c r="R1471" s="5"/>
      <c r="S1471" s="4"/>
      <c r="T1471" s="6"/>
      <c r="U1471" s="4"/>
      <c r="V1471" s="6"/>
      <c r="W1471" s="5"/>
      <c r="X1471" s="5"/>
      <c r="Y1471" s="4"/>
      <c r="Z1471" s="6"/>
      <c r="AA1471" s="4"/>
      <c r="AB1471" s="6"/>
      <c r="AC1471" s="5"/>
      <c r="AD1471" s="5"/>
      <c r="AE1471" s="4"/>
      <c r="AF1471" s="6"/>
      <c r="AG1471" s="4"/>
      <c r="AH1471" s="6"/>
      <c r="AI1471" s="5"/>
      <c r="AJ1471" s="5"/>
      <c r="AK1471" s="4"/>
      <c r="AL1471" s="6"/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  <c r="AW1471" s="4"/>
      <c r="AX1471" s="6"/>
      <c r="AY1471" s="4"/>
      <c r="AZ1471" s="6"/>
      <c r="BA1471" s="5"/>
      <c r="BB1471" s="5"/>
      <c r="BC1471" s="4"/>
      <c r="BD1471" s="6"/>
      <c r="BE1471" s="4"/>
      <c r="BF1471" s="6"/>
      <c r="BG1471" s="5"/>
      <c r="BH1471" s="5"/>
      <c r="BI1471" s="4"/>
      <c r="BJ1471" s="6"/>
      <c r="BK1471" s="4"/>
      <c r="BL1471" s="6"/>
      <c r="BM1471" s="5"/>
      <c r="BN1471" s="5"/>
      <c r="BO1471" s="4"/>
      <c r="BP1471" s="6"/>
      <c r="BQ1471" s="4"/>
      <c r="BR1471" s="6"/>
      <c r="BS1471" s="5"/>
      <c r="BT1471" s="5"/>
      <c r="BU1471" s="4"/>
      <c r="BV1471" s="6"/>
      <c r="BW1471" s="4"/>
      <c r="BX1471" s="6"/>
      <c r="BY1471" s="5"/>
      <c r="BZ1471" s="5"/>
      <c r="CA1471" s="4"/>
      <c r="CB1471" s="6"/>
      <c r="CC1471" s="4"/>
      <c r="CD1471" s="6"/>
      <c r="CE1471" s="5"/>
      <c r="CF1471" s="5"/>
      <c r="CG1471" s="4"/>
      <c r="CH1471" s="6"/>
      <c r="CI1471" s="4"/>
      <c r="CJ1471" s="6"/>
      <c r="CK1471" s="5"/>
      <c r="CL1471" s="5"/>
      <c r="CM1471" s="4"/>
      <c r="CN1471" s="6"/>
      <c r="CO1471" s="4"/>
      <c r="CP1471" s="6"/>
      <c r="CQ1471" s="5"/>
      <c r="CR1471" s="5"/>
      <c r="CS1471" s="4"/>
      <c r="CT1471" s="6"/>
      <c r="CU1471" s="4"/>
      <c r="CV1471" s="6"/>
      <c r="CW1471" s="5"/>
      <c r="CX1471" s="5"/>
      <c r="CY1471" s="4"/>
      <c r="CZ1471" s="6"/>
      <c r="DA1471" s="4"/>
      <c r="DB1471" s="6"/>
      <c r="DC1471" s="5"/>
      <c r="DD1471" s="5"/>
      <c r="DE1471" s="4"/>
      <c r="DF1471" s="6"/>
      <c r="DG1471" s="4"/>
      <c r="DH1471" s="6"/>
      <c r="DI1471" s="5"/>
      <c r="DJ1471" s="5"/>
      <c r="DK1471" s="4"/>
      <c r="DL1471" s="6"/>
      <c r="DM1471" s="4"/>
      <c r="DN1471" s="6"/>
      <c r="DO1471" s="5"/>
      <c r="DP1471" s="5"/>
      <c r="DQ1471" s="4"/>
      <c r="DR1471" s="6"/>
      <c r="DS1471" s="4"/>
      <c r="DT1471" s="6"/>
      <c r="DU1471" s="5"/>
      <c r="DV1471" s="5"/>
      <c r="DW1471" s="4"/>
      <c r="DX1471" s="6"/>
      <c r="DY1471" s="4"/>
      <c r="DZ1471" s="6"/>
      <c r="EA1471" s="5"/>
      <c r="EB1471" s="5"/>
      <c r="EC1471" s="4"/>
      <c r="ED1471" s="6"/>
      <c r="EE1471" s="4"/>
      <c r="EF1471" s="6"/>
      <c r="EG1471" s="5"/>
      <c r="EH1471" s="5"/>
      <c r="EI1471" s="4"/>
      <c r="EJ1471" s="6"/>
      <c r="EK1471" s="4"/>
      <c r="EL1471" s="6"/>
      <c r="EM1471" s="5"/>
      <c r="EN1471" s="5"/>
      <c r="EO1471" s="4"/>
      <c r="EP1471" s="6"/>
      <c r="EQ1471" s="4"/>
      <c r="ER1471" s="6"/>
      <c r="ES1471" s="5"/>
      <c r="ET1471" s="5"/>
      <c r="EU1471" s="4"/>
      <c r="EV1471" s="6"/>
      <c r="EW1471" s="4"/>
      <c r="EX1471" s="6"/>
      <c r="EY1471" s="5"/>
      <c r="EZ1471" s="5"/>
      <c r="FA1471" s="4"/>
      <c r="FB1471" s="6"/>
      <c r="FC1471" s="4"/>
      <c r="FD1471" s="6"/>
      <c r="FE1471" s="5"/>
      <c r="FF1471" s="5"/>
      <c r="FG1471" s="4"/>
      <c r="FH1471" s="6"/>
      <c r="FI1471" s="4"/>
      <c r="FJ1471" s="6"/>
      <c r="FK1471" s="5"/>
      <c r="FL1471" s="5"/>
      <c r="FM1471" s="4"/>
      <c r="FN1471" s="6"/>
      <c r="FO1471" s="4"/>
      <c r="FP1471" s="6"/>
      <c r="FQ1471" s="5"/>
      <c r="FR1471" s="5"/>
      <c r="FS1471" s="4"/>
      <c r="FT1471" s="6"/>
      <c r="FU1471" s="4"/>
      <c r="FV1471" s="6"/>
      <c r="FW1471" s="5"/>
      <c r="FX1471" s="5"/>
      <c r="FY1471" s="4"/>
      <c r="FZ1471" s="6"/>
      <c r="GA1471" s="4"/>
      <c r="GB1471" s="6"/>
      <c r="GC1471" s="5"/>
      <c r="GD1471" s="5"/>
      <c r="GE1471" s="4"/>
      <c r="GF1471" s="6"/>
      <c r="GG1471" s="4"/>
      <c r="GH1471" s="6"/>
      <c r="GI1471" s="5"/>
      <c r="GJ1471" s="5"/>
      <c r="GK1471" s="4"/>
      <c r="GL1471" s="6"/>
      <c r="GM1471" s="4"/>
      <c r="GN1471" s="6"/>
      <c r="GO1471" s="5"/>
      <c r="GP1471" s="5"/>
      <c r="GQ1471" s="4"/>
      <c r="GR1471" s="6"/>
      <c r="GS1471" s="4"/>
      <c r="GT1471" s="6"/>
      <c r="GU1471" s="5"/>
      <c r="GV1471" s="5"/>
      <c r="GW1471" s="4"/>
      <c r="GX1471" s="6"/>
      <c r="GY1471" s="4"/>
      <c r="GZ1471" s="6"/>
      <c r="HA1471" s="5"/>
      <c r="HB1471" s="5"/>
      <c r="HC1471" s="4"/>
      <c r="HD1471" s="6"/>
      <c r="HE1471" s="4"/>
      <c r="HF1471" s="6"/>
      <c r="HG1471" s="5"/>
      <c r="HH1471" s="5"/>
      <c r="HI1471" s="4"/>
      <c r="HJ1471" s="6"/>
      <c r="HK1471" s="4"/>
      <c r="HL1471" s="6"/>
      <c r="HM1471" s="5"/>
      <c r="HN1471" s="5"/>
      <c r="HO1471" s="4"/>
      <c r="HP1471" s="6"/>
      <c r="HQ1471" s="4"/>
      <c r="HR1471" s="6"/>
      <c r="HS1471" s="5"/>
      <c r="HT1471" s="5"/>
      <c r="HU1471" s="4"/>
      <c r="HV1471" s="6"/>
      <c r="HW1471" s="4"/>
      <c r="HX1471" s="6"/>
      <c r="HY1471" s="5"/>
      <c r="HZ1471" s="5"/>
      <c r="IA1471" s="4"/>
      <c r="IB1471" s="6"/>
      <c r="IC1471" s="4"/>
      <c r="ID1471" s="6"/>
      <c r="IE1471" s="5"/>
      <c r="IF1471" s="5"/>
      <c r="IG1471" s="4"/>
      <c r="IH1471" s="6"/>
      <c r="II1471" s="4"/>
      <c r="IJ1471" s="6"/>
      <c r="IK1471" s="5"/>
      <c r="IL1471" s="5"/>
      <c r="IM1471" s="4"/>
      <c r="IN1471" s="6"/>
      <c r="IO1471" s="4"/>
      <c r="IP1471" s="6"/>
      <c r="IQ1471" s="5"/>
      <c r="IR1471" s="5"/>
      <c r="IS1471" s="4"/>
      <c r="IT1471" s="6"/>
      <c r="IU1471" s="4"/>
      <c r="IV1471" s="6"/>
      <c r="IW1471" s="5"/>
      <c r="IX1471" s="5"/>
      <c r="IY1471" s="4"/>
      <c r="IZ1471" s="6"/>
      <c r="JA1471" s="4"/>
      <c r="JB1471" s="6"/>
      <c r="JC1471" s="5"/>
      <c r="JD1471" s="5"/>
      <c r="JE1471" s="4"/>
      <c r="JF1471" s="6"/>
      <c r="JG1471" s="4"/>
      <c r="JH1471" s="6"/>
      <c r="JI1471" s="5"/>
      <c r="JJ1471" s="5"/>
      <c r="JK1471" s="4"/>
      <c r="JL1471" s="6"/>
      <c r="JM1471" s="4"/>
      <c r="JN1471" s="6"/>
      <c r="JO1471" s="5"/>
      <c r="JP1471" s="5"/>
      <c r="JQ1471" s="4"/>
      <c r="JR1471" s="6"/>
      <c r="JS1471" s="4"/>
      <c r="JT1471" s="6"/>
      <c r="JU1471" s="5"/>
      <c r="JV1471" s="5"/>
      <c r="JW1471" s="4"/>
      <c r="JX1471" s="6"/>
      <c r="JY1471" s="4"/>
      <c r="JZ1471" s="6"/>
      <c r="KA1471" s="5"/>
      <c r="KB1471" s="5"/>
      <c r="KC1471" s="4"/>
      <c r="KD1471" s="6"/>
      <c r="KE1471" s="4"/>
      <c r="KF1471" s="6"/>
      <c r="KG1471" s="5"/>
      <c r="KH1471" s="5"/>
      <c r="KI1471" s="4"/>
      <c r="KJ1471" s="6"/>
      <c r="KK1471" s="4"/>
      <c r="KL1471" s="6"/>
      <c r="KM1471" s="5"/>
      <c r="KN1471" s="5"/>
    </row>
    <row r="1472">
      <c r="A1472" s="3" t="s">
        <v>85</v>
      </c>
      <c r="B1472" s="3" t="s">
        <v>712</v>
      </c>
      <c r="C1472" s="3" t="s">
        <v>87</v>
      </c>
      <c r="D1472" s="3" t="s">
        <v>712</v>
      </c>
      <c r="E1472" s="3" t="s">
        <v>498</v>
      </c>
      <c r="F1472" s="3" t="s">
        <v>104</v>
      </c>
      <c r="G1472" s="3" t="s">
        <v>104</v>
      </c>
      <c r="H1472" s="3" t="s">
        <v>104</v>
      </c>
      <c r="I1472" s="3" t="s">
        <v>1320</v>
      </c>
      <c r="J1472" s="3" t="s">
        <v>104</v>
      </c>
      <c r="K1472" s="4"/>
      <c r="L1472" s="4">
        <f>=ROUNDDOWN({0},0)</f>
      </c>
      <c r="M1472" s="4"/>
      <c r="N1472" s="5"/>
      <c r="O1472" s="4"/>
      <c r="P1472" s="4">
        <f>=ROUNDDOWN({0},0)</f>
      </c>
      <c r="Q1472" s="4"/>
      <c r="R1472" s="5"/>
      <c r="S1472" s="4"/>
      <c r="T1472" s="6"/>
      <c r="U1472" s="4"/>
      <c r="V1472" s="6"/>
      <c r="W1472" s="5"/>
      <c r="X1472" s="5"/>
      <c r="Y1472" s="4"/>
      <c r="Z1472" s="6"/>
      <c r="AA1472" s="4"/>
      <c r="AB1472" s="6"/>
      <c r="AC1472" s="5"/>
      <c r="AD1472" s="5"/>
      <c r="AE1472" s="4"/>
      <c r="AF1472" s="6"/>
      <c r="AG1472" s="4"/>
      <c r="AH1472" s="6"/>
      <c r="AI1472" s="5"/>
      <c r="AJ1472" s="5"/>
      <c r="AK1472" s="4"/>
      <c r="AL1472" s="6"/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  <c r="AW1472" s="4"/>
      <c r="AX1472" s="6"/>
      <c r="AY1472" s="4"/>
      <c r="AZ1472" s="6"/>
      <c r="BA1472" s="5"/>
      <c r="BB1472" s="5"/>
      <c r="BC1472" s="4"/>
      <c r="BD1472" s="6"/>
      <c r="BE1472" s="4"/>
      <c r="BF1472" s="6"/>
      <c r="BG1472" s="5"/>
      <c r="BH1472" s="5"/>
      <c r="BI1472" s="4"/>
      <c r="BJ1472" s="6"/>
      <c r="BK1472" s="4"/>
      <c r="BL1472" s="6"/>
      <c r="BM1472" s="5"/>
      <c r="BN1472" s="5"/>
      <c r="BO1472" s="4"/>
      <c r="BP1472" s="6"/>
      <c r="BQ1472" s="4"/>
      <c r="BR1472" s="6"/>
      <c r="BS1472" s="5"/>
      <c r="BT1472" s="5"/>
      <c r="BU1472" s="4"/>
      <c r="BV1472" s="6"/>
      <c r="BW1472" s="4"/>
      <c r="BX1472" s="6"/>
      <c r="BY1472" s="5"/>
      <c r="BZ1472" s="5"/>
      <c r="CA1472" s="4"/>
      <c r="CB1472" s="6"/>
      <c r="CC1472" s="4"/>
      <c r="CD1472" s="6"/>
      <c r="CE1472" s="5"/>
      <c r="CF1472" s="5"/>
      <c r="CG1472" s="4"/>
      <c r="CH1472" s="6"/>
      <c r="CI1472" s="4"/>
      <c r="CJ1472" s="6"/>
      <c r="CK1472" s="5"/>
      <c r="CL1472" s="5"/>
      <c r="CM1472" s="4"/>
      <c r="CN1472" s="6"/>
      <c r="CO1472" s="4"/>
      <c r="CP1472" s="6"/>
      <c r="CQ1472" s="5"/>
      <c r="CR1472" s="5"/>
      <c r="CS1472" s="4"/>
      <c r="CT1472" s="6"/>
      <c r="CU1472" s="4"/>
      <c r="CV1472" s="6"/>
      <c r="CW1472" s="5"/>
      <c r="CX1472" s="5"/>
      <c r="CY1472" s="4"/>
      <c r="CZ1472" s="6"/>
      <c r="DA1472" s="4"/>
      <c r="DB1472" s="6"/>
      <c r="DC1472" s="5"/>
      <c r="DD1472" s="5"/>
      <c r="DE1472" s="4"/>
      <c r="DF1472" s="6"/>
      <c r="DG1472" s="4"/>
      <c r="DH1472" s="6"/>
      <c r="DI1472" s="5"/>
      <c r="DJ1472" s="5"/>
      <c r="DK1472" s="4"/>
      <c r="DL1472" s="6"/>
      <c r="DM1472" s="4"/>
      <c r="DN1472" s="6"/>
      <c r="DO1472" s="5"/>
      <c r="DP1472" s="5"/>
      <c r="DQ1472" s="4"/>
      <c r="DR1472" s="6"/>
      <c r="DS1472" s="4"/>
      <c r="DT1472" s="6"/>
      <c r="DU1472" s="5"/>
      <c r="DV1472" s="5"/>
      <c r="DW1472" s="4"/>
      <c r="DX1472" s="6"/>
      <c r="DY1472" s="4"/>
      <c r="DZ1472" s="6"/>
      <c r="EA1472" s="5"/>
      <c r="EB1472" s="5"/>
      <c r="EC1472" s="4"/>
      <c r="ED1472" s="6"/>
      <c r="EE1472" s="4"/>
      <c r="EF1472" s="6"/>
      <c r="EG1472" s="5"/>
      <c r="EH1472" s="5"/>
      <c r="EI1472" s="4"/>
      <c r="EJ1472" s="6"/>
      <c r="EK1472" s="4"/>
      <c r="EL1472" s="6"/>
      <c r="EM1472" s="5"/>
      <c r="EN1472" s="5"/>
      <c r="EO1472" s="4"/>
      <c r="EP1472" s="6"/>
      <c r="EQ1472" s="4"/>
      <c r="ER1472" s="6"/>
      <c r="ES1472" s="5"/>
      <c r="ET1472" s="5"/>
      <c r="EU1472" s="4"/>
      <c r="EV1472" s="6"/>
      <c r="EW1472" s="4"/>
      <c r="EX1472" s="6"/>
      <c r="EY1472" s="5"/>
      <c r="EZ1472" s="5"/>
      <c r="FA1472" s="4"/>
      <c r="FB1472" s="6"/>
      <c r="FC1472" s="4"/>
      <c r="FD1472" s="6"/>
      <c r="FE1472" s="5"/>
      <c r="FF1472" s="5"/>
      <c r="FG1472" s="4"/>
      <c r="FH1472" s="6"/>
      <c r="FI1472" s="4"/>
      <c r="FJ1472" s="6"/>
      <c r="FK1472" s="5"/>
      <c r="FL1472" s="5"/>
      <c r="FM1472" s="4"/>
      <c r="FN1472" s="6"/>
      <c r="FO1472" s="4"/>
      <c r="FP1472" s="6"/>
      <c r="FQ1472" s="5"/>
      <c r="FR1472" s="5"/>
      <c r="FS1472" s="4"/>
      <c r="FT1472" s="6"/>
      <c r="FU1472" s="4"/>
      <c r="FV1472" s="6"/>
      <c r="FW1472" s="5"/>
      <c r="FX1472" s="5"/>
      <c r="FY1472" s="4"/>
      <c r="FZ1472" s="6"/>
      <c r="GA1472" s="4"/>
      <c r="GB1472" s="6"/>
      <c r="GC1472" s="5"/>
      <c r="GD1472" s="5"/>
      <c r="GE1472" s="4"/>
      <c r="GF1472" s="6"/>
      <c r="GG1472" s="4"/>
      <c r="GH1472" s="6"/>
      <c r="GI1472" s="5"/>
      <c r="GJ1472" s="5"/>
      <c r="GK1472" s="4"/>
      <c r="GL1472" s="6"/>
      <c r="GM1472" s="4"/>
      <c r="GN1472" s="6"/>
      <c r="GO1472" s="5"/>
      <c r="GP1472" s="5"/>
      <c r="GQ1472" s="4"/>
      <c r="GR1472" s="6"/>
      <c r="GS1472" s="4"/>
      <c r="GT1472" s="6"/>
      <c r="GU1472" s="5"/>
      <c r="GV1472" s="5"/>
      <c r="GW1472" s="4"/>
      <c r="GX1472" s="6"/>
      <c r="GY1472" s="4"/>
      <c r="GZ1472" s="6"/>
      <c r="HA1472" s="5"/>
      <c r="HB1472" s="5"/>
      <c r="HC1472" s="4"/>
      <c r="HD1472" s="6"/>
      <c r="HE1472" s="4"/>
      <c r="HF1472" s="6"/>
      <c r="HG1472" s="5"/>
      <c r="HH1472" s="5"/>
      <c r="HI1472" s="4"/>
      <c r="HJ1472" s="6"/>
      <c r="HK1472" s="4"/>
      <c r="HL1472" s="6"/>
      <c r="HM1472" s="5"/>
      <c r="HN1472" s="5"/>
      <c r="HO1472" s="4"/>
      <c r="HP1472" s="6"/>
      <c r="HQ1472" s="4"/>
      <c r="HR1472" s="6"/>
      <c r="HS1472" s="5"/>
      <c r="HT1472" s="5"/>
      <c r="HU1472" s="4"/>
      <c r="HV1472" s="6"/>
      <c r="HW1472" s="4"/>
      <c r="HX1472" s="6"/>
      <c r="HY1472" s="5"/>
      <c r="HZ1472" s="5"/>
      <c r="IA1472" s="4"/>
      <c r="IB1472" s="6"/>
      <c r="IC1472" s="4"/>
      <c r="ID1472" s="6"/>
      <c r="IE1472" s="5"/>
      <c r="IF1472" s="5"/>
      <c r="IG1472" s="4"/>
      <c r="IH1472" s="6"/>
      <c r="II1472" s="4"/>
      <c r="IJ1472" s="6"/>
      <c r="IK1472" s="5"/>
      <c r="IL1472" s="5"/>
      <c r="IM1472" s="4"/>
      <c r="IN1472" s="6"/>
      <c r="IO1472" s="4"/>
      <c r="IP1472" s="6"/>
      <c r="IQ1472" s="5"/>
      <c r="IR1472" s="5"/>
      <c r="IS1472" s="4"/>
      <c r="IT1472" s="6"/>
      <c r="IU1472" s="4"/>
      <c r="IV1472" s="6"/>
      <c r="IW1472" s="5"/>
      <c r="IX1472" s="5"/>
      <c r="IY1472" s="4"/>
      <c r="IZ1472" s="6"/>
      <c r="JA1472" s="4"/>
      <c r="JB1472" s="6"/>
      <c r="JC1472" s="5"/>
      <c r="JD1472" s="5"/>
      <c r="JE1472" s="4"/>
      <c r="JF1472" s="6"/>
      <c r="JG1472" s="4"/>
      <c r="JH1472" s="6"/>
      <c r="JI1472" s="5"/>
      <c r="JJ1472" s="5"/>
      <c r="JK1472" s="4"/>
      <c r="JL1472" s="6"/>
      <c r="JM1472" s="4"/>
      <c r="JN1472" s="6"/>
      <c r="JO1472" s="5"/>
      <c r="JP1472" s="5"/>
      <c r="JQ1472" s="4"/>
      <c r="JR1472" s="6"/>
      <c r="JS1472" s="4"/>
      <c r="JT1472" s="6"/>
      <c r="JU1472" s="5"/>
      <c r="JV1472" s="5"/>
      <c r="JW1472" s="4"/>
      <c r="JX1472" s="6"/>
      <c r="JY1472" s="4"/>
      <c r="JZ1472" s="6"/>
      <c r="KA1472" s="5"/>
      <c r="KB1472" s="5"/>
      <c r="KC1472" s="4"/>
      <c r="KD1472" s="6"/>
      <c r="KE1472" s="4"/>
      <c r="KF1472" s="6"/>
      <c r="KG1472" s="5"/>
      <c r="KH1472" s="5"/>
      <c r="KI1472" s="4"/>
      <c r="KJ1472" s="6"/>
      <c r="KK1472" s="4"/>
      <c r="KL1472" s="6"/>
      <c r="KM1472" s="5"/>
      <c r="KN1472" s="5"/>
    </row>
    <row r="1473">
      <c r="A1473" s="3" t="s">
        <v>85</v>
      </c>
      <c r="B1473" s="3" t="s">
        <v>712</v>
      </c>
      <c r="C1473" s="3" t="s">
        <v>87</v>
      </c>
      <c r="D1473" s="3" t="s">
        <v>712</v>
      </c>
      <c r="E1473" s="3" t="s">
        <v>125</v>
      </c>
      <c r="F1473" s="3" t="s">
        <v>104</v>
      </c>
      <c r="G1473" s="3" t="s">
        <v>104</v>
      </c>
      <c r="H1473" s="3" t="s">
        <v>104</v>
      </c>
      <c r="I1473" s="3" t="s">
        <v>1320</v>
      </c>
      <c r="J1473" s="3" t="s">
        <v>104</v>
      </c>
      <c r="K1473" s="4"/>
      <c r="L1473" s="4">
        <f>=ROUNDDOWN({0},0)</f>
      </c>
      <c r="M1473" s="4"/>
      <c r="N1473" s="5"/>
      <c r="O1473" s="4"/>
      <c r="P1473" s="4">
        <f>=ROUNDDOWN({0},0)</f>
      </c>
      <c r="Q1473" s="4"/>
      <c r="R1473" s="5"/>
      <c r="S1473" s="4"/>
      <c r="T1473" s="6"/>
      <c r="U1473" s="4"/>
      <c r="V1473" s="6"/>
      <c r="W1473" s="5"/>
      <c r="X1473" s="5"/>
      <c r="Y1473" s="4"/>
      <c r="Z1473" s="6"/>
      <c r="AA1473" s="4"/>
      <c r="AB1473" s="6"/>
      <c r="AC1473" s="5"/>
      <c r="AD1473" s="5"/>
      <c r="AE1473" s="4"/>
      <c r="AF1473" s="6"/>
      <c r="AG1473" s="4"/>
      <c r="AH1473" s="6"/>
      <c r="AI1473" s="5"/>
      <c r="AJ1473" s="5"/>
      <c r="AK1473" s="4"/>
      <c r="AL1473" s="6"/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  <c r="AW1473" s="4"/>
      <c r="AX1473" s="6"/>
      <c r="AY1473" s="4"/>
      <c r="AZ1473" s="6"/>
      <c r="BA1473" s="5"/>
      <c r="BB1473" s="5"/>
      <c r="BC1473" s="4"/>
      <c r="BD1473" s="6"/>
      <c r="BE1473" s="4"/>
      <c r="BF1473" s="6"/>
      <c r="BG1473" s="5"/>
      <c r="BH1473" s="5"/>
      <c r="BI1473" s="4"/>
      <c r="BJ1473" s="6"/>
      <c r="BK1473" s="4"/>
      <c r="BL1473" s="6"/>
      <c r="BM1473" s="5"/>
      <c r="BN1473" s="5"/>
      <c r="BO1473" s="4"/>
      <c r="BP1473" s="6"/>
      <c r="BQ1473" s="4"/>
      <c r="BR1473" s="6"/>
      <c r="BS1473" s="5"/>
      <c r="BT1473" s="5"/>
      <c r="BU1473" s="4"/>
      <c r="BV1473" s="6"/>
      <c r="BW1473" s="4"/>
      <c r="BX1473" s="6"/>
      <c r="BY1473" s="5"/>
      <c r="BZ1473" s="5"/>
      <c r="CA1473" s="4"/>
      <c r="CB1473" s="6"/>
      <c r="CC1473" s="4"/>
      <c r="CD1473" s="6"/>
      <c r="CE1473" s="5"/>
      <c r="CF1473" s="5"/>
      <c r="CG1473" s="4"/>
      <c r="CH1473" s="6"/>
      <c r="CI1473" s="4"/>
      <c r="CJ1473" s="6"/>
      <c r="CK1473" s="5"/>
      <c r="CL1473" s="5"/>
      <c r="CM1473" s="4"/>
      <c r="CN1473" s="6"/>
      <c r="CO1473" s="4"/>
      <c r="CP1473" s="6"/>
      <c r="CQ1473" s="5"/>
      <c r="CR1473" s="5"/>
      <c r="CS1473" s="4"/>
      <c r="CT1473" s="6"/>
      <c r="CU1473" s="4"/>
      <c r="CV1473" s="6"/>
      <c r="CW1473" s="5"/>
      <c r="CX1473" s="5"/>
      <c r="CY1473" s="4"/>
      <c r="CZ1473" s="6"/>
      <c r="DA1473" s="4"/>
      <c r="DB1473" s="6"/>
      <c r="DC1473" s="5"/>
      <c r="DD1473" s="5"/>
      <c r="DE1473" s="4"/>
      <c r="DF1473" s="6"/>
      <c r="DG1473" s="4"/>
      <c r="DH1473" s="6"/>
      <c r="DI1473" s="5"/>
      <c r="DJ1473" s="5"/>
      <c r="DK1473" s="4"/>
      <c r="DL1473" s="6"/>
      <c r="DM1473" s="4"/>
      <c r="DN1473" s="6"/>
      <c r="DO1473" s="5"/>
      <c r="DP1473" s="5"/>
      <c r="DQ1473" s="4"/>
      <c r="DR1473" s="6"/>
      <c r="DS1473" s="4"/>
      <c r="DT1473" s="6"/>
      <c r="DU1473" s="5"/>
      <c r="DV1473" s="5"/>
      <c r="DW1473" s="4"/>
      <c r="DX1473" s="6"/>
      <c r="DY1473" s="4"/>
      <c r="DZ1473" s="6"/>
      <c r="EA1473" s="5"/>
      <c r="EB1473" s="5"/>
      <c r="EC1473" s="4"/>
      <c r="ED1473" s="6"/>
      <c r="EE1473" s="4"/>
      <c r="EF1473" s="6"/>
      <c r="EG1473" s="5"/>
      <c r="EH1473" s="5"/>
      <c r="EI1473" s="4"/>
      <c r="EJ1473" s="6"/>
      <c r="EK1473" s="4"/>
      <c r="EL1473" s="6"/>
      <c r="EM1473" s="5"/>
      <c r="EN1473" s="5"/>
      <c r="EO1473" s="4"/>
      <c r="EP1473" s="6"/>
      <c r="EQ1473" s="4"/>
      <c r="ER1473" s="6"/>
      <c r="ES1473" s="5"/>
      <c r="ET1473" s="5"/>
      <c r="EU1473" s="4"/>
      <c r="EV1473" s="6"/>
      <c r="EW1473" s="4"/>
      <c r="EX1473" s="6"/>
      <c r="EY1473" s="5"/>
      <c r="EZ1473" s="5"/>
      <c r="FA1473" s="4"/>
      <c r="FB1473" s="6"/>
      <c r="FC1473" s="4"/>
      <c r="FD1473" s="6"/>
      <c r="FE1473" s="5"/>
      <c r="FF1473" s="5"/>
      <c r="FG1473" s="4"/>
      <c r="FH1473" s="6"/>
      <c r="FI1473" s="4"/>
      <c r="FJ1473" s="6"/>
      <c r="FK1473" s="5"/>
      <c r="FL1473" s="5"/>
      <c r="FM1473" s="4"/>
      <c r="FN1473" s="6"/>
      <c r="FO1473" s="4"/>
      <c r="FP1473" s="6"/>
      <c r="FQ1473" s="5"/>
      <c r="FR1473" s="5"/>
      <c r="FS1473" s="4"/>
      <c r="FT1473" s="6"/>
      <c r="FU1473" s="4"/>
      <c r="FV1473" s="6"/>
      <c r="FW1473" s="5"/>
      <c r="FX1473" s="5"/>
      <c r="FY1473" s="4"/>
      <c r="FZ1473" s="6"/>
      <c r="GA1473" s="4"/>
      <c r="GB1473" s="6"/>
      <c r="GC1473" s="5"/>
      <c r="GD1473" s="5"/>
      <c r="GE1473" s="4"/>
      <c r="GF1473" s="6"/>
      <c r="GG1473" s="4"/>
      <c r="GH1473" s="6"/>
      <c r="GI1473" s="5"/>
      <c r="GJ1473" s="5"/>
      <c r="GK1473" s="4"/>
      <c r="GL1473" s="6"/>
      <c r="GM1473" s="4"/>
      <c r="GN1473" s="6"/>
      <c r="GO1473" s="5"/>
      <c r="GP1473" s="5"/>
      <c r="GQ1473" s="4"/>
      <c r="GR1473" s="6"/>
      <c r="GS1473" s="4"/>
      <c r="GT1473" s="6"/>
      <c r="GU1473" s="5"/>
      <c r="GV1473" s="5"/>
      <c r="GW1473" s="4"/>
      <c r="GX1473" s="6"/>
      <c r="GY1473" s="4"/>
      <c r="GZ1473" s="6"/>
      <c r="HA1473" s="5"/>
      <c r="HB1473" s="5"/>
      <c r="HC1473" s="4"/>
      <c r="HD1473" s="6"/>
      <c r="HE1473" s="4"/>
      <c r="HF1473" s="6"/>
      <c r="HG1473" s="5"/>
      <c r="HH1473" s="5"/>
      <c r="HI1473" s="4"/>
      <c r="HJ1473" s="6"/>
      <c r="HK1473" s="4"/>
      <c r="HL1473" s="6"/>
      <c r="HM1473" s="5"/>
      <c r="HN1473" s="5"/>
      <c r="HO1473" s="4"/>
      <c r="HP1473" s="6"/>
      <c r="HQ1473" s="4"/>
      <c r="HR1473" s="6"/>
      <c r="HS1473" s="5"/>
      <c r="HT1473" s="5"/>
      <c r="HU1473" s="4"/>
      <c r="HV1473" s="6"/>
      <c r="HW1473" s="4"/>
      <c r="HX1473" s="6"/>
      <c r="HY1473" s="5"/>
      <c r="HZ1473" s="5"/>
      <c r="IA1473" s="4"/>
      <c r="IB1473" s="6"/>
      <c r="IC1473" s="4"/>
      <c r="ID1473" s="6"/>
      <c r="IE1473" s="5"/>
      <c r="IF1473" s="5"/>
      <c r="IG1473" s="4"/>
      <c r="IH1473" s="6"/>
      <c r="II1473" s="4"/>
      <c r="IJ1473" s="6"/>
      <c r="IK1473" s="5"/>
      <c r="IL1473" s="5"/>
      <c r="IM1473" s="4"/>
      <c r="IN1473" s="6"/>
      <c r="IO1473" s="4"/>
      <c r="IP1473" s="6"/>
      <c r="IQ1473" s="5"/>
      <c r="IR1473" s="5"/>
      <c r="IS1473" s="4"/>
      <c r="IT1473" s="6"/>
      <c r="IU1473" s="4"/>
      <c r="IV1473" s="6"/>
      <c r="IW1473" s="5"/>
      <c r="IX1473" s="5"/>
      <c r="IY1473" s="4"/>
      <c r="IZ1473" s="6"/>
      <c r="JA1473" s="4"/>
      <c r="JB1473" s="6"/>
      <c r="JC1473" s="5"/>
      <c r="JD1473" s="5"/>
      <c r="JE1473" s="4"/>
      <c r="JF1473" s="6"/>
      <c r="JG1473" s="4"/>
      <c r="JH1473" s="6"/>
      <c r="JI1473" s="5"/>
      <c r="JJ1473" s="5"/>
      <c r="JK1473" s="4"/>
      <c r="JL1473" s="6"/>
      <c r="JM1473" s="4"/>
      <c r="JN1473" s="6"/>
      <c r="JO1473" s="5"/>
      <c r="JP1473" s="5"/>
      <c r="JQ1473" s="4"/>
      <c r="JR1473" s="6"/>
      <c r="JS1473" s="4"/>
      <c r="JT1473" s="6"/>
      <c r="JU1473" s="5"/>
      <c r="JV1473" s="5"/>
      <c r="JW1473" s="4"/>
      <c r="JX1473" s="6"/>
      <c r="JY1473" s="4"/>
      <c r="JZ1473" s="6"/>
      <c r="KA1473" s="5"/>
      <c r="KB1473" s="5"/>
      <c r="KC1473" s="4"/>
      <c r="KD1473" s="6"/>
      <c r="KE1473" s="4"/>
      <c r="KF1473" s="6"/>
      <c r="KG1473" s="5"/>
      <c r="KH1473" s="5"/>
      <c r="KI1473" s="4"/>
      <c r="KJ1473" s="6"/>
      <c r="KK1473" s="4"/>
      <c r="KL1473" s="6"/>
      <c r="KM1473" s="5"/>
      <c r="KN1473" s="5"/>
    </row>
    <row r="1474">
      <c r="A1474" s="3" t="s">
        <v>85</v>
      </c>
      <c r="B1474" s="3" t="s">
        <v>712</v>
      </c>
      <c r="C1474" s="3" t="s">
        <v>87</v>
      </c>
      <c r="D1474" s="3" t="s">
        <v>712</v>
      </c>
      <c r="E1474" s="3" t="s">
        <v>1064</v>
      </c>
      <c r="F1474" s="3" t="s">
        <v>104</v>
      </c>
      <c r="G1474" s="3" t="s">
        <v>104</v>
      </c>
      <c r="H1474" s="3" t="s">
        <v>104</v>
      </c>
      <c r="I1474" s="3" t="s">
        <v>1320</v>
      </c>
      <c r="J1474" s="3" t="s">
        <v>104</v>
      </c>
      <c r="K1474" s="4"/>
      <c r="L1474" s="4">
        <f>=ROUNDDOWN({0},0)</f>
      </c>
      <c r="M1474" s="4"/>
      <c r="N1474" s="5"/>
      <c r="O1474" s="4"/>
      <c r="P1474" s="4">
        <f>=ROUNDDOWN({0},0)</f>
      </c>
      <c r="Q1474" s="4"/>
      <c r="R1474" s="5"/>
      <c r="S1474" s="4"/>
      <c r="T1474" s="6"/>
      <c r="U1474" s="4"/>
      <c r="V1474" s="6"/>
      <c r="W1474" s="5"/>
      <c r="X1474" s="5"/>
      <c r="Y1474" s="4"/>
      <c r="Z1474" s="6"/>
      <c r="AA1474" s="4"/>
      <c r="AB1474" s="6"/>
      <c r="AC1474" s="5"/>
      <c r="AD1474" s="5"/>
      <c r="AE1474" s="4"/>
      <c r="AF1474" s="6"/>
      <c r="AG1474" s="4"/>
      <c r="AH1474" s="6"/>
      <c r="AI1474" s="5"/>
      <c r="AJ1474" s="5"/>
      <c r="AK1474" s="4"/>
      <c r="AL1474" s="6"/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  <c r="AW1474" s="4"/>
      <c r="AX1474" s="6"/>
      <c r="AY1474" s="4"/>
      <c r="AZ1474" s="6"/>
      <c r="BA1474" s="5"/>
      <c r="BB1474" s="5"/>
      <c r="BC1474" s="4"/>
      <c r="BD1474" s="6"/>
      <c r="BE1474" s="4"/>
      <c r="BF1474" s="6"/>
      <c r="BG1474" s="5"/>
      <c r="BH1474" s="5"/>
      <c r="BI1474" s="4"/>
      <c r="BJ1474" s="6"/>
      <c r="BK1474" s="4"/>
      <c r="BL1474" s="6"/>
      <c r="BM1474" s="5"/>
      <c r="BN1474" s="5"/>
      <c r="BO1474" s="4"/>
      <c r="BP1474" s="6"/>
      <c r="BQ1474" s="4"/>
      <c r="BR1474" s="6"/>
      <c r="BS1474" s="5"/>
      <c r="BT1474" s="5"/>
      <c r="BU1474" s="4"/>
      <c r="BV1474" s="6"/>
      <c r="BW1474" s="4"/>
      <c r="BX1474" s="6"/>
      <c r="BY1474" s="5"/>
      <c r="BZ1474" s="5"/>
      <c r="CA1474" s="4"/>
      <c r="CB1474" s="6"/>
      <c r="CC1474" s="4"/>
      <c r="CD1474" s="6"/>
      <c r="CE1474" s="5"/>
      <c r="CF1474" s="5"/>
      <c r="CG1474" s="4"/>
      <c r="CH1474" s="6"/>
      <c r="CI1474" s="4"/>
      <c r="CJ1474" s="6"/>
      <c r="CK1474" s="5"/>
      <c r="CL1474" s="5"/>
      <c r="CM1474" s="4"/>
      <c r="CN1474" s="6"/>
      <c r="CO1474" s="4"/>
      <c r="CP1474" s="6"/>
      <c r="CQ1474" s="5"/>
      <c r="CR1474" s="5"/>
      <c r="CS1474" s="4"/>
      <c r="CT1474" s="6"/>
      <c r="CU1474" s="4"/>
      <c r="CV1474" s="6"/>
      <c r="CW1474" s="5"/>
      <c r="CX1474" s="5"/>
      <c r="CY1474" s="4"/>
      <c r="CZ1474" s="6"/>
      <c r="DA1474" s="4"/>
      <c r="DB1474" s="6"/>
      <c r="DC1474" s="5"/>
      <c r="DD1474" s="5"/>
      <c r="DE1474" s="4"/>
      <c r="DF1474" s="6"/>
      <c r="DG1474" s="4"/>
      <c r="DH1474" s="6"/>
      <c r="DI1474" s="5"/>
      <c r="DJ1474" s="5"/>
      <c r="DK1474" s="4"/>
      <c r="DL1474" s="6"/>
      <c r="DM1474" s="4"/>
      <c r="DN1474" s="6"/>
      <c r="DO1474" s="5"/>
      <c r="DP1474" s="5"/>
      <c r="DQ1474" s="4"/>
      <c r="DR1474" s="6"/>
      <c r="DS1474" s="4"/>
      <c r="DT1474" s="6"/>
      <c r="DU1474" s="5"/>
      <c r="DV1474" s="5"/>
      <c r="DW1474" s="4"/>
      <c r="DX1474" s="6"/>
      <c r="DY1474" s="4"/>
      <c r="DZ1474" s="6"/>
      <c r="EA1474" s="5"/>
      <c r="EB1474" s="5"/>
      <c r="EC1474" s="4"/>
      <c r="ED1474" s="6"/>
      <c r="EE1474" s="4"/>
      <c r="EF1474" s="6"/>
      <c r="EG1474" s="5"/>
      <c r="EH1474" s="5"/>
      <c r="EI1474" s="4"/>
      <c r="EJ1474" s="6"/>
      <c r="EK1474" s="4"/>
      <c r="EL1474" s="6"/>
      <c r="EM1474" s="5"/>
      <c r="EN1474" s="5"/>
      <c r="EO1474" s="4"/>
      <c r="EP1474" s="6"/>
      <c r="EQ1474" s="4"/>
      <c r="ER1474" s="6"/>
      <c r="ES1474" s="5"/>
      <c r="ET1474" s="5"/>
      <c r="EU1474" s="4"/>
      <c r="EV1474" s="6"/>
      <c r="EW1474" s="4"/>
      <c r="EX1474" s="6"/>
      <c r="EY1474" s="5"/>
      <c r="EZ1474" s="5"/>
      <c r="FA1474" s="4"/>
      <c r="FB1474" s="6"/>
      <c r="FC1474" s="4"/>
      <c r="FD1474" s="6"/>
      <c r="FE1474" s="5"/>
      <c r="FF1474" s="5"/>
      <c r="FG1474" s="4"/>
      <c r="FH1474" s="6"/>
      <c r="FI1474" s="4"/>
      <c r="FJ1474" s="6"/>
      <c r="FK1474" s="5"/>
      <c r="FL1474" s="5"/>
      <c r="FM1474" s="4"/>
      <c r="FN1474" s="6"/>
      <c r="FO1474" s="4"/>
      <c r="FP1474" s="6"/>
      <c r="FQ1474" s="5"/>
      <c r="FR1474" s="5"/>
      <c r="FS1474" s="4"/>
      <c r="FT1474" s="6"/>
      <c r="FU1474" s="4"/>
      <c r="FV1474" s="6"/>
      <c r="FW1474" s="5"/>
      <c r="FX1474" s="5"/>
      <c r="FY1474" s="4"/>
      <c r="FZ1474" s="6"/>
      <c r="GA1474" s="4"/>
      <c r="GB1474" s="6"/>
      <c r="GC1474" s="5"/>
      <c r="GD1474" s="5"/>
      <c r="GE1474" s="4"/>
      <c r="GF1474" s="6"/>
      <c r="GG1474" s="4"/>
      <c r="GH1474" s="6"/>
      <c r="GI1474" s="5"/>
      <c r="GJ1474" s="5"/>
      <c r="GK1474" s="4"/>
      <c r="GL1474" s="6"/>
      <c r="GM1474" s="4"/>
      <c r="GN1474" s="6"/>
      <c r="GO1474" s="5"/>
      <c r="GP1474" s="5"/>
      <c r="GQ1474" s="4"/>
      <c r="GR1474" s="6"/>
      <c r="GS1474" s="4"/>
      <c r="GT1474" s="6"/>
      <c r="GU1474" s="5"/>
      <c r="GV1474" s="5"/>
      <c r="GW1474" s="4"/>
      <c r="GX1474" s="6"/>
      <c r="GY1474" s="4"/>
      <c r="GZ1474" s="6"/>
      <c r="HA1474" s="5"/>
      <c r="HB1474" s="5"/>
      <c r="HC1474" s="4"/>
      <c r="HD1474" s="6"/>
      <c r="HE1474" s="4"/>
      <c r="HF1474" s="6"/>
      <c r="HG1474" s="5"/>
      <c r="HH1474" s="5"/>
      <c r="HI1474" s="4"/>
      <c r="HJ1474" s="6"/>
      <c r="HK1474" s="4"/>
      <c r="HL1474" s="6"/>
      <c r="HM1474" s="5"/>
      <c r="HN1474" s="5"/>
      <c r="HO1474" s="4"/>
      <c r="HP1474" s="6"/>
      <c r="HQ1474" s="4"/>
      <c r="HR1474" s="6"/>
      <c r="HS1474" s="5"/>
      <c r="HT1474" s="5"/>
      <c r="HU1474" s="4"/>
      <c r="HV1474" s="6"/>
      <c r="HW1474" s="4"/>
      <c r="HX1474" s="6"/>
      <c r="HY1474" s="5"/>
      <c r="HZ1474" s="5"/>
      <c r="IA1474" s="4"/>
      <c r="IB1474" s="6"/>
      <c r="IC1474" s="4"/>
      <c r="ID1474" s="6"/>
      <c r="IE1474" s="5"/>
      <c r="IF1474" s="5"/>
      <c r="IG1474" s="4"/>
      <c r="IH1474" s="6"/>
      <c r="II1474" s="4"/>
      <c r="IJ1474" s="6"/>
      <c r="IK1474" s="5"/>
      <c r="IL1474" s="5"/>
      <c r="IM1474" s="4"/>
      <c r="IN1474" s="6"/>
      <c r="IO1474" s="4"/>
      <c r="IP1474" s="6"/>
      <c r="IQ1474" s="5"/>
      <c r="IR1474" s="5"/>
      <c r="IS1474" s="4"/>
      <c r="IT1474" s="6"/>
      <c r="IU1474" s="4"/>
      <c r="IV1474" s="6"/>
      <c r="IW1474" s="5"/>
      <c r="IX1474" s="5"/>
      <c r="IY1474" s="4"/>
      <c r="IZ1474" s="6"/>
      <c r="JA1474" s="4"/>
      <c r="JB1474" s="6"/>
      <c r="JC1474" s="5"/>
      <c r="JD1474" s="5"/>
      <c r="JE1474" s="4"/>
      <c r="JF1474" s="6"/>
      <c r="JG1474" s="4"/>
      <c r="JH1474" s="6"/>
      <c r="JI1474" s="5"/>
      <c r="JJ1474" s="5"/>
      <c r="JK1474" s="4"/>
      <c r="JL1474" s="6"/>
      <c r="JM1474" s="4"/>
      <c r="JN1474" s="6"/>
      <c r="JO1474" s="5"/>
      <c r="JP1474" s="5"/>
      <c r="JQ1474" s="4"/>
      <c r="JR1474" s="6"/>
      <c r="JS1474" s="4"/>
      <c r="JT1474" s="6"/>
      <c r="JU1474" s="5"/>
      <c r="JV1474" s="5"/>
      <c r="JW1474" s="4"/>
      <c r="JX1474" s="6"/>
      <c r="JY1474" s="4"/>
      <c r="JZ1474" s="6"/>
      <c r="KA1474" s="5"/>
      <c r="KB1474" s="5"/>
      <c r="KC1474" s="4"/>
      <c r="KD1474" s="6"/>
      <c r="KE1474" s="4"/>
      <c r="KF1474" s="6"/>
      <c r="KG1474" s="5"/>
      <c r="KH1474" s="5"/>
      <c r="KI1474" s="4"/>
      <c r="KJ1474" s="6"/>
      <c r="KK1474" s="4"/>
      <c r="KL1474" s="6"/>
      <c r="KM1474" s="5"/>
      <c r="KN1474" s="5"/>
    </row>
    <row r="1475">
      <c r="A1475" s="3" t="s">
        <v>85</v>
      </c>
      <c r="B1475" s="3" t="s">
        <v>712</v>
      </c>
      <c r="C1475" s="3" t="s">
        <v>87</v>
      </c>
      <c r="D1475" s="3" t="s">
        <v>712</v>
      </c>
      <c r="E1475" s="3" t="s">
        <v>1088</v>
      </c>
      <c r="F1475" s="3" t="s">
        <v>104</v>
      </c>
      <c r="G1475" s="3" t="s">
        <v>104</v>
      </c>
      <c r="H1475" s="3" t="s">
        <v>104</v>
      </c>
      <c r="I1475" s="3" t="s">
        <v>1320</v>
      </c>
      <c r="J1475" s="3" t="s">
        <v>104</v>
      </c>
      <c r="K1475" s="4"/>
      <c r="L1475" s="4">
        <f>=ROUNDDOWN({0},0)</f>
      </c>
      <c r="M1475" s="4"/>
      <c r="N1475" s="5"/>
      <c r="O1475" s="4"/>
      <c r="P1475" s="4">
        <f>=ROUNDDOWN({0},0)</f>
      </c>
      <c r="Q1475" s="4"/>
      <c r="R1475" s="5"/>
      <c r="S1475" s="4"/>
      <c r="T1475" s="6"/>
      <c r="U1475" s="4"/>
      <c r="V1475" s="6"/>
      <c r="W1475" s="5"/>
      <c r="X1475" s="5"/>
      <c r="Y1475" s="4"/>
      <c r="Z1475" s="6"/>
      <c r="AA1475" s="4"/>
      <c r="AB1475" s="6"/>
      <c r="AC1475" s="5"/>
      <c r="AD1475" s="5"/>
      <c r="AE1475" s="4"/>
      <c r="AF1475" s="6"/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  <c r="AW1475" s="4"/>
      <c r="AX1475" s="6"/>
      <c r="AY1475" s="4"/>
      <c r="AZ1475" s="6"/>
      <c r="BA1475" s="5"/>
      <c r="BB1475" s="5"/>
      <c r="BC1475" s="4"/>
      <c r="BD1475" s="6"/>
      <c r="BE1475" s="4"/>
      <c r="BF1475" s="6"/>
      <c r="BG1475" s="5"/>
      <c r="BH1475" s="5"/>
      <c r="BI1475" s="4"/>
      <c r="BJ1475" s="6"/>
      <c r="BK1475" s="4"/>
      <c r="BL1475" s="6"/>
      <c r="BM1475" s="5"/>
      <c r="BN1475" s="5"/>
      <c r="BO1475" s="4"/>
      <c r="BP1475" s="6"/>
      <c r="BQ1475" s="4"/>
      <c r="BR1475" s="6"/>
      <c r="BS1475" s="5"/>
      <c r="BT1475" s="5"/>
      <c r="BU1475" s="4"/>
      <c r="BV1475" s="6"/>
      <c r="BW1475" s="4"/>
      <c r="BX1475" s="6"/>
      <c r="BY1475" s="5"/>
      <c r="BZ1475" s="5"/>
      <c r="CA1475" s="4"/>
      <c r="CB1475" s="6"/>
      <c r="CC1475" s="4"/>
      <c r="CD1475" s="6"/>
      <c r="CE1475" s="5"/>
      <c r="CF1475" s="5"/>
      <c r="CG1475" s="4"/>
      <c r="CH1475" s="6"/>
      <c r="CI1475" s="4"/>
      <c r="CJ1475" s="6"/>
      <c r="CK1475" s="5"/>
      <c r="CL1475" s="5"/>
      <c r="CM1475" s="4"/>
      <c r="CN1475" s="6"/>
      <c r="CO1475" s="4"/>
      <c r="CP1475" s="6"/>
      <c r="CQ1475" s="5"/>
      <c r="CR1475" s="5"/>
      <c r="CS1475" s="4"/>
      <c r="CT1475" s="6"/>
      <c r="CU1475" s="4"/>
      <c r="CV1475" s="6"/>
      <c r="CW1475" s="5"/>
      <c r="CX1475" s="5"/>
      <c r="CY1475" s="4"/>
      <c r="CZ1475" s="6"/>
      <c r="DA1475" s="4"/>
      <c r="DB1475" s="6"/>
      <c r="DC1475" s="5"/>
      <c r="DD1475" s="5"/>
      <c r="DE1475" s="4"/>
      <c r="DF1475" s="6"/>
      <c r="DG1475" s="4"/>
      <c r="DH1475" s="6"/>
      <c r="DI1475" s="5"/>
      <c r="DJ1475" s="5"/>
      <c r="DK1475" s="4"/>
      <c r="DL1475" s="6"/>
      <c r="DM1475" s="4"/>
      <c r="DN1475" s="6"/>
      <c r="DO1475" s="5"/>
      <c r="DP1475" s="5"/>
      <c r="DQ1475" s="4"/>
      <c r="DR1475" s="6"/>
      <c r="DS1475" s="4"/>
      <c r="DT1475" s="6"/>
      <c r="DU1475" s="5"/>
      <c r="DV1475" s="5"/>
      <c r="DW1475" s="4"/>
      <c r="DX1475" s="6"/>
      <c r="DY1475" s="4"/>
      <c r="DZ1475" s="6"/>
      <c r="EA1475" s="5"/>
      <c r="EB1475" s="5"/>
      <c r="EC1475" s="4"/>
      <c r="ED1475" s="6"/>
      <c r="EE1475" s="4"/>
      <c r="EF1475" s="6"/>
      <c r="EG1475" s="5"/>
      <c r="EH1475" s="5"/>
      <c r="EI1475" s="4"/>
      <c r="EJ1475" s="6"/>
      <c r="EK1475" s="4"/>
      <c r="EL1475" s="6"/>
      <c r="EM1475" s="5"/>
      <c r="EN1475" s="5"/>
      <c r="EO1475" s="4"/>
      <c r="EP1475" s="6"/>
      <c r="EQ1475" s="4"/>
      <c r="ER1475" s="6"/>
      <c r="ES1475" s="5"/>
      <c r="ET1475" s="5"/>
      <c r="EU1475" s="4"/>
      <c r="EV1475" s="6"/>
      <c r="EW1475" s="4"/>
      <c r="EX1475" s="6"/>
      <c r="EY1475" s="5"/>
      <c r="EZ1475" s="5"/>
      <c r="FA1475" s="4"/>
      <c r="FB1475" s="6"/>
      <c r="FC1475" s="4"/>
      <c r="FD1475" s="6"/>
      <c r="FE1475" s="5"/>
      <c r="FF1475" s="5"/>
      <c r="FG1475" s="4"/>
      <c r="FH1475" s="6"/>
      <c r="FI1475" s="4"/>
      <c r="FJ1475" s="6"/>
      <c r="FK1475" s="5"/>
      <c r="FL1475" s="5"/>
      <c r="FM1475" s="4"/>
      <c r="FN1475" s="6"/>
      <c r="FO1475" s="4"/>
      <c r="FP1475" s="6"/>
      <c r="FQ1475" s="5"/>
      <c r="FR1475" s="5"/>
      <c r="FS1475" s="4"/>
      <c r="FT1475" s="6"/>
      <c r="FU1475" s="4"/>
      <c r="FV1475" s="6"/>
      <c r="FW1475" s="5"/>
      <c r="FX1475" s="5"/>
      <c r="FY1475" s="4"/>
      <c r="FZ1475" s="6"/>
      <c r="GA1475" s="4"/>
      <c r="GB1475" s="6"/>
      <c r="GC1475" s="5"/>
      <c r="GD1475" s="5"/>
      <c r="GE1475" s="4"/>
      <c r="GF1475" s="6"/>
      <c r="GG1475" s="4"/>
      <c r="GH1475" s="6"/>
      <c r="GI1475" s="5"/>
      <c r="GJ1475" s="5"/>
      <c r="GK1475" s="4"/>
      <c r="GL1475" s="6"/>
      <c r="GM1475" s="4"/>
      <c r="GN1475" s="6"/>
      <c r="GO1475" s="5"/>
      <c r="GP1475" s="5"/>
      <c r="GQ1475" s="4"/>
      <c r="GR1475" s="6"/>
      <c r="GS1475" s="4"/>
      <c r="GT1475" s="6"/>
      <c r="GU1475" s="5"/>
      <c r="GV1475" s="5"/>
      <c r="GW1475" s="4"/>
      <c r="GX1475" s="6"/>
      <c r="GY1475" s="4"/>
      <c r="GZ1475" s="6"/>
      <c r="HA1475" s="5"/>
      <c r="HB1475" s="5"/>
      <c r="HC1475" s="4"/>
      <c r="HD1475" s="6"/>
      <c r="HE1475" s="4"/>
      <c r="HF1475" s="6"/>
      <c r="HG1475" s="5"/>
      <c r="HH1475" s="5"/>
      <c r="HI1475" s="4"/>
      <c r="HJ1475" s="6"/>
      <c r="HK1475" s="4"/>
      <c r="HL1475" s="6"/>
      <c r="HM1475" s="5"/>
      <c r="HN1475" s="5"/>
      <c r="HO1475" s="4"/>
      <c r="HP1475" s="6"/>
      <c r="HQ1475" s="4"/>
      <c r="HR1475" s="6"/>
      <c r="HS1475" s="5"/>
      <c r="HT1475" s="5"/>
      <c r="HU1475" s="4"/>
      <c r="HV1475" s="6"/>
      <c r="HW1475" s="4"/>
      <c r="HX1475" s="6"/>
      <c r="HY1475" s="5"/>
      <c r="HZ1475" s="5"/>
      <c r="IA1475" s="4"/>
      <c r="IB1475" s="6"/>
      <c r="IC1475" s="4"/>
      <c r="ID1475" s="6"/>
      <c r="IE1475" s="5"/>
      <c r="IF1475" s="5"/>
      <c r="IG1475" s="4"/>
      <c r="IH1475" s="6"/>
      <c r="II1475" s="4"/>
      <c r="IJ1475" s="6"/>
      <c r="IK1475" s="5"/>
      <c r="IL1475" s="5"/>
      <c r="IM1475" s="4"/>
      <c r="IN1475" s="6"/>
      <c r="IO1475" s="4"/>
      <c r="IP1475" s="6"/>
      <c r="IQ1475" s="5"/>
      <c r="IR1475" s="5"/>
      <c r="IS1475" s="4"/>
      <c r="IT1475" s="6"/>
      <c r="IU1475" s="4"/>
      <c r="IV1475" s="6"/>
      <c r="IW1475" s="5"/>
      <c r="IX1475" s="5"/>
      <c r="IY1475" s="4"/>
      <c r="IZ1475" s="6"/>
      <c r="JA1475" s="4"/>
      <c r="JB1475" s="6"/>
      <c r="JC1475" s="5"/>
      <c r="JD1475" s="5"/>
      <c r="JE1475" s="4"/>
      <c r="JF1475" s="6"/>
      <c r="JG1475" s="4"/>
      <c r="JH1475" s="6"/>
      <c r="JI1475" s="5"/>
      <c r="JJ1475" s="5"/>
      <c r="JK1475" s="4"/>
      <c r="JL1475" s="6"/>
      <c r="JM1475" s="4"/>
      <c r="JN1475" s="6"/>
      <c r="JO1475" s="5"/>
      <c r="JP1475" s="5"/>
      <c r="JQ1475" s="4"/>
      <c r="JR1475" s="6"/>
      <c r="JS1475" s="4"/>
      <c r="JT1475" s="6"/>
      <c r="JU1475" s="5"/>
      <c r="JV1475" s="5"/>
      <c r="JW1475" s="4"/>
      <c r="JX1475" s="6"/>
      <c r="JY1475" s="4"/>
      <c r="JZ1475" s="6"/>
      <c r="KA1475" s="5"/>
      <c r="KB1475" s="5"/>
      <c r="KC1475" s="4"/>
      <c r="KD1475" s="6"/>
      <c r="KE1475" s="4"/>
      <c r="KF1475" s="6"/>
      <c r="KG1475" s="5"/>
      <c r="KH1475" s="5"/>
      <c r="KI1475" s="4"/>
      <c r="KJ1475" s="6"/>
      <c r="KK1475" s="4"/>
      <c r="KL1475" s="6"/>
      <c r="KM1475" s="5"/>
      <c r="KN1475" s="5"/>
    </row>
    <row r="1476">
      <c r="A1476" s="3" t="s">
        <v>85</v>
      </c>
      <c r="B1476" s="3" t="s">
        <v>712</v>
      </c>
      <c r="C1476" s="3" t="s">
        <v>87</v>
      </c>
      <c r="D1476" s="3" t="s">
        <v>712</v>
      </c>
      <c r="E1476" s="3" t="s">
        <v>1052</v>
      </c>
      <c r="F1476" s="3" t="s">
        <v>104</v>
      </c>
      <c r="G1476" s="3" t="s">
        <v>104</v>
      </c>
      <c r="H1476" s="3" t="s">
        <v>104</v>
      </c>
      <c r="I1476" s="3" t="s">
        <v>1519</v>
      </c>
      <c r="J1476" s="3" t="s">
        <v>104</v>
      </c>
      <c r="K1476" s="4"/>
      <c r="L1476" s="4">
        <f>=ROUNDDOWN({0},0)</f>
      </c>
      <c r="M1476" s="4"/>
      <c r="N1476" s="5"/>
      <c r="O1476" s="4"/>
      <c r="P1476" s="4">
        <f>=ROUNDDOWN({0},0)</f>
      </c>
      <c r="Q1476" s="4"/>
      <c r="R1476" s="5"/>
      <c r="S1476" s="4"/>
      <c r="T1476" s="6"/>
      <c r="U1476" s="4"/>
      <c r="V1476" s="6"/>
      <c r="W1476" s="5"/>
      <c r="X1476" s="5"/>
      <c r="Y1476" s="4"/>
      <c r="Z1476" s="6"/>
      <c r="AA1476" s="4"/>
      <c r="AB1476" s="6"/>
      <c r="AC1476" s="5"/>
      <c r="AD1476" s="5"/>
      <c r="AE1476" s="4"/>
      <c r="AF1476" s="6"/>
      <c r="AG1476" s="4"/>
      <c r="AH1476" s="6"/>
      <c r="AI1476" s="5"/>
      <c r="AJ1476" s="5"/>
      <c r="AK1476" s="4"/>
      <c r="AL1476" s="6"/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  <c r="AW1476" s="4"/>
      <c r="AX1476" s="6"/>
      <c r="AY1476" s="4"/>
      <c r="AZ1476" s="6"/>
      <c r="BA1476" s="5"/>
      <c r="BB1476" s="5"/>
      <c r="BC1476" s="4"/>
      <c r="BD1476" s="6"/>
      <c r="BE1476" s="4"/>
      <c r="BF1476" s="6"/>
      <c r="BG1476" s="5"/>
      <c r="BH1476" s="5"/>
      <c r="BI1476" s="4"/>
      <c r="BJ1476" s="6"/>
      <c r="BK1476" s="4"/>
      <c r="BL1476" s="6"/>
      <c r="BM1476" s="5"/>
      <c r="BN1476" s="5"/>
      <c r="BO1476" s="4"/>
      <c r="BP1476" s="6"/>
      <c r="BQ1476" s="4"/>
      <c r="BR1476" s="6"/>
      <c r="BS1476" s="5"/>
      <c r="BT1476" s="5"/>
      <c r="BU1476" s="4"/>
      <c r="BV1476" s="6"/>
      <c r="BW1476" s="4"/>
      <c r="BX1476" s="6"/>
      <c r="BY1476" s="5"/>
      <c r="BZ1476" s="5"/>
      <c r="CA1476" s="4"/>
      <c r="CB1476" s="6"/>
      <c r="CC1476" s="4"/>
      <c r="CD1476" s="6"/>
      <c r="CE1476" s="5"/>
      <c r="CF1476" s="5"/>
      <c r="CG1476" s="4"/>
      <c r="CH1476" s="6"/>
      <c r="CI1476" s="4"/>
      <c r="CJ1476" s="6"/>
      <c r="CK1476" s="5"/>
      <c r="CL1476" s="5"/>
      <c r="CM1476" s="4"/>
      <c r="CN1476" s="6"/>
      <c r="CO1476" s="4"/>
      <c r="CP1476" s="6"/>
      <c r="CQ1476" s="5"/>
      <c r="CR1476" s="5"/>
      <c r="CS1476" s="4"/>
      <c r="CT1476" s="6"/>
      <c r="CU1476" s="4"/>
      <c r="CV1476" s="6"/>
      <c r="CW1476" s="5"/>
      <c r="CX1476" s="5"/>
      <c r="CY1476" s="4"/>
      <c r="CZ1476" s="6"/>
      <c r="DA1476" s="4"/>
      <c r="DB1476" s="6"/>
      <c r="DC1476" s="5"/>
      <c r="DD1476" s="5"/>
      <c r="DE1476" s="4"/>
      <c r="DF1476" s="6"/>
      <c r="DG1476" s="4"/>
      <c r="DH1476" s="6"/>
      <c r="DI1476" s="5"/>
      <c r="DJ1476" s="5"/>
      <c r="DK1476" s="4"/>
      <c r="DL1476" s="6"/>
      <c r="DM1476" s="4"/>
      <c r="DN1476" s="6"/>
      <c r="DO1476" s="5"/>
      <c r="DP1476" s="5"/>
      <c r="DQ1476" s="4"/>
      <c r="DR1476" s="6"/>
      <c r="DS1476" s="4"/>
      <c r="DT1476" s="6"/>
      <c r="DU1476" s="5"/>
      <c r="DV1476" s="5"/>
      <c r="DW1476" s="4"/>
      <c r="DX1476" s="6"/>
      <c r="DY1476" s="4"/>
      <c r="DZ1476" s="6"/>
      <c r="EA1476" s="5"/>
      <c r="EB1476" s="5"/>
      <c r="EC1476" s="4"/>
      <c r="ED1476" s="6"/>
      <c r="EE1476" s="4"/>
      <c r="EF1476" s="6"/>
      <c r="EG1476" s="5"/>
      <c r="EH1476" s="5"/>
      <c r="EI1476" s="4"/>
      <c r="EJ1476" s="6"/>
      <c r="EK1476" s="4"/>
      <c r="EL1476" s="6"/>
      <c r="EM1476" s="5"/>
      <c r="EN1476" s="5"/>
      <c r="EO1476" s="4"/>
      <c r="EP1476" s="6"/>
      <c r="EQ1476" s="4"/>
      <c r="ER1476" s="6"/>
      <c r="ES1476" s="5"/>
      <c r="ET1476" s="5"/>
      <c r="EU1476" s="4"/>
      <c r="EV1476" s="6"/>
      <c r="EW1476" s="4"/>
      <c r="EX1476" s="6"/>
      <c r="EY1476" s="5"/>
      <c r="EZ1476" s="5"/>
      <c r="FA1476" s="4"/>
      <c r="FB1476" s="6"/>
      <c r="FC1476" s="4"/>
      <c r="FD1476" s="6"/>
      <c r="FE1476" s="5"/>
      <c r="FF1476" s="5"/>
      <c r="FG1476" s="4"/>
      <c r="FH1476" s="6"/>
      <c r="FI1476" s="4"/>
      <c r="FJ1476" s="6"/>
      <c r="FK1476" s="5"/>
      <c r="FL1476" s="5"/>
      <c r="FM1476" s="4"/>
      <c r="FN1476" s="6"/>
      <c r="FO1476" s="4"/>
      <c r="FP1476" s="6"/>
      <c r="FQ1476" s="5"/>
      <c r="FR1476" s="5"/>
      <c r="FS1476" s="4"/>
      <c r="FT1476" s="6"/>
      <c r="FU1476" s="4"/>
      <c r="FV1476" s="6"/>
      <c r="FW1476" s="5"/>
      <c r="FX1476" s="5"/>
      <c r="FY1476" s="4"/>
      <c r="FZ1476" s="6"/>
      <c r="GA1476" s="4"/>
      <c r="GB1476" s="6"/>
      <c r="GC1476" s="5"/>
      <c r="GD1476" s="5"/>
      <c r="GE1476" s="4"/>
      <c r="GF1476" s="6"/>
      <c r="GG1476" s="4"/>
      <c r="GH1476" s="6"/>
      <c r="GI1476" s="5"/>
      <c r="GJ1476" s="5"/>
      <c r="GK1476" s="4"/>
      <c r="GL1476" s="6"/>
      <c r="GM1476" s="4"/>
      <c r="GN1476" s="6"/>
      <c r="GO1476" s="5"/>
      <c r="GP1476" s="5"/>
      <c r="GQ1476" s="4"/>
      <c r="GR1476" s="6"/>
      <c r="GS1476" s="4"/>
      <c r="GT1476" s="6"/>
      <c r="GU1476" s="5"/>
      <c r="GV1476" s="5"/>
      <c r="GW1476" s="4"/>
      <c r="GX1476" s="6"/>
      <c r="GY1476" s="4"/>
      <c r="GZ1476" s="6"/>
      <c r="HA1476" s="5"/>
      <c r="HB1476" s="5"/>
      <c r="HC1476" s="4"/>
      <c r="HD1476" s="6"/>
      <c r="HE1476" s="4"/>
      <c r="HF1476" s="6"/>
      <c r="HG1476" s="5"/>
      <c r="HH1476" s="5"/>
      <c r="HI1476" s="4"/>
      <c r="HJ1476" s="6"/>
      <c r="HK1476" s="4"/>
      <c r="HL1476" s="6"/>
      <c r="HM1476" s="5"/>
      <c r="HN1476" s="5"/>
      <c r="HO1476" s="4"/>
      <c r="HP1476" s="6"/>
      <c r="HQ1476" s="4"/>
      <c r="HR1476" s="6"/>
      <c r="HS1476" s="5"/>
      <c r="HT1476" s="5"/>
      <c r="HU1476" s="4"/>
      <c r="HV1476" s="6"/>
      <c r="HW1476" s="4"/>
      <c r="HX1476" s="6"/>
      <c r="HY1476" s="5"/>
      <c r="HZ1476" s="5"/>
      <c r="IA1476" s="4"/>
      <c r="IB1476" s="6"/>
      <c r="IC1476" s="4"/>
      <c r="ID1476" s="6"/>
      <c r="IE1476" s="5"/>
      <c r="IF1476" s="5"/>
      <c r="IG1476" s="4"/>
      <c r="IH1476" s="6"/>
      <c r="II1476" s="4"/>
      <c r="IJ1476" s="6"/>
      <c r="IK1476" s="5"/>
      <c r="IL1476" s="5"/>
      <c r="IM1476" s="4"/>
      <c r="IN1476" s="6"/>
      <c r="IO1476" s="4"/>
      <c r="IP1476" s="6"/>
      <c r="IQ1476" s="5"/>
      <c r="IR1476" s="5"/>
      <c r="IS1476" s="4"/>
      <c r="IT1476" s="6"/>
      <c r="IU1476" s="4"/>
      <c r="IV1476" s="6"/>
      <c r="IW1476" s="5"/>
      <c r="IX1476" s="5"/>
      <c r="IY1476" s="4"/>
      <c r="IZ1476" s="6"/>
      <c r="JA1476" s="4"/>
      <c r="JB1476" s="6"/>
      <c r="JC1476" s="5"/>
      <c r="JD1476" s="5"/>
      <c r="JE1476" s="4"/>
      <c r="JF1476" s="6"/>
      <c r="JG1476" s="4"/>
      <c r="JH1476" s="6"/>
      <c r="JI1476" s="5"/>
      <c r="JJ1476" s="5"/>
      <c r="JK1476" s="4"/>
      <c r="JL1476" s="6"/>
      <c r="JM1476" s="4"/>
      <c r="JN1476" s="6"/>
      <c r="JO1476" s="5"/>
      <c r="JP1476" s="5"/>
      <c r="JQ1476" s="4"/>
      <c r="JR1476" s="6"/>
      <c r="JS1476" s="4"/>
      <c r="JT1476" s="6"/>
      <c r="JU1476" s="5"/>
      <c r="JV1476" s="5"/>
      <c r="JW1476" s="4"/>
      <c r="JX1476" s="6"/>
      <c r="JY1476" s="4"/>
      <c r="JZ1476" s="6"/>
      <c r="KA1476" s="5"/>
      <c r="KB1476" s="5"/>
      <c r="KC1476" s="4"/>
      <c r="KD1476" s="6"/>
      <c r="KE1476" s="4"/>
      <c r="KF1476" s="6"/>
      <c r="KG1476" s="5"/>
      <c r="KH1476" s="5"/>
      <c r="KI1476" s="4"/>
      <c r="KJ1476" s="6"/>
      <c r="KK1476" s="4"/>
      <c r="KL1476" s="6"/>
      <c r="KM1476" s="5"/>
      <c r="KN1476" s="5"/>
    </row>
    <row r="1477">
      <c r="A1477" s="3" t="s">
        <v>85</v>
      </c>
      <c r="B1477" s="3" t="s">
        <v>712</v>
      </c>
      <c r="C1477" s="3" t="s">
        <v>87</v>
      </c>
      <c r="D1477" s="3" t="s">
        <v>712</v>
      </c>
      <c r="E1477" s="3" t="s">
        <v>1000</v>
      </c>
      <c r="F1477" s="3" t="s">
        <v>104</v>
      </c>
      <c r="G1477" s="3" t="s">
        <v>104</v>
      </c>
      <c r="H1477" s="3" t="s">
        <v>104</v>
      </c>
      <c r="I1477" s="3" t="s">
        <v>1486</v>
      </c>
      <c r="J1477" s="3" t="s">
        <v>104</v>
      </c>
      <c r="K1477" s="4"/>
      <c r="L1477" s="4">
        <f>=ROUNDDOWN({0},0)</f>
      </c>
      <c r="M1477" s="4"/>
      <c r="N1477" s="5"/>
      <c r="O1477" s="4"/>
      <c r="P1477" s="4">
        <f>=ROUNDDOWN({0},0)</f>
      </c>
      <c r="Q1477" s="4"/>
      <c r="R1477" s="5"/>
      <c r="S1477" s="4"/>
      <c r="T1477" s="6"/>
      <c r="U1477" s="4"/>
      <c r="V1477" s="6"/>
      <c r="W1477" s="5"/>
      <c r="X1477" s="5"/>
      <c r="Y1477" s="4"/>
      <c r="Z1477" s="6"/>
      <c r="AA1477" s="4"/>
      <c r="AB1477" s="6"/>
      <c r="AC1477" s="5"/>
      <c r="AD1477" s="5"/>
      <c r="AE1477" s="4"/>
      <c r="AF1477" s="6"/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  <c r="AW1477" s="4"/>
      <c r="AX1477" s="6"/>
      <c r="AY1477" s="4"/>
      <c r="AZ1477" s="6"/>
      <c r="BA1477" s="5"/>
      <c r="BB1477" s="5"/>
      <c r="BC1477" s="4"/>
      <c r="BD1477" s="6"/>
      <c r="BE1477" s="4"/>
      <c r="BF1477" s="6"/>
      <c r="BG1477" s="5"/>
      <c r="BH1477" s="5"/>
      <c r="BI1477" s="4"/>
      <c r="BJ1477" s="6"/>
      <c r="BK1477" s="4"/>
      <c r="BL1477" s="6"/>
      <c r="BM1477" s="5"/>
      <c r="BN1477" s="5"/>
      <c r="BO1477" s="4"/>
      <c r="BP1477" s="6"/>
      <c r="BQ1477" s="4"/>
      <c r="BR1477" s="6"/>
      <c r="BS1477" s="5"/>
      <c r="BT1477" s="5"/>
      <c r="BU1477" s="4"/>
      <c r="BV1477" s="6"/>
      <c r="BW1477" s="4"/>
      <c r="BX1477" s="6"/>
      <c r="BY1477" s="5"/>
      <c r="BZ1477" s="5"/>
      <c r="CA1477" s="4"/>
      <c r="CB1477" s="6"/>
      <c r="CC1477" s="4"/>
      <c r="CD1477" s="6"/>
      <c r="CE1477" s="5"/>
      <c r="CF1477" s="5"/>
      <c r="CG1477" s="4"/>
      <c r="CH1477" s="6"/>
      <c r="CI1477" s="4"/>
      <c r="CJ1477" s="6"/>
      <c r="CK1477" s="5"/>
      <c r="CL1477" s="5"/>
      <c r="CM1477" s="4"/>
      <c r="CN1477" s="6"/>
      <c r="CO1477" s="4"/>
      <c r="CP1477" s="6"/>
      <c r="CQ1477" s="5"/>
      <c r="CR1477" s="5"/>
      <c r="CS1477" s="4"/>
      <c r="CT1477" s="6"/>
      <c r="CU1477" s="4"/>
      <c r="CV1477" s="6"/>
      <c r="CW1477" s="5"/>
      <c r="CX1477" s="5"/>
      <c r="CY1477" s="4"/>
      <c r="CZ1477" s="6"/>
      <c r="DA1477" s="4"/>
      <c r="DB1477" s="6"/>
      <c r="DC1477" s="5"/>
      <c r="DD1477" s="5"/>
      <c r="DE1477" s="4"/>
      <c r="DF1477" s="6"/>
      <c r="DG1477" s="4"/>
      <c r="DH1477" s="6"/>
      <c r="DI1477" s="5"/>
      <c r="DJ1477" s="5"/>
      <c r="DK1477" s="4"/>
      <c r="DL1477" s="6"/>
      <c r="DM1477" s="4"/>
      <c r="DN1477" s="6"/>
      <c r="DO1477" s="5"/>
      <c r="DP1477" s="5"/>
      <c r="DQ1477" s="4"/>
      <c r="DR1477" s="6"/>
      <c r="DS1477" s="4"/>
      <c r="DT1477" s="6"/>
      <c r="DU1477" s="5"/>
      <c r="DV1477" s="5"/>
      <c r="DW1477" s="4"/>
      <c r="DX1477" s="6"/>
      <c r="DY1477" s="4"/>
      <c r="DZ1477" s="6"/>
      <c r="EA1477" s="5"/>
      <c r="EB1477" s="5"/>
      <c r="EC1477" s="4"/>
      <c r="ED1477" s="6"/>
      <c r="EE1477" s="4"/>
      <c r="EF1477" s="6"/>
      <c r="EG1477" s="5"/>
      <c r="EH1477" s="5"/>
      <c r="EI1477" s="4"/>
      <c r="EJ1477" s="6"/>
      <c r="EK1477" s="4"/>
      <c r="EL1477" s="6"/>
      <c r="EM1477" s="5"/>
      <c r="EN1477" s="5"/>
      <c r="EO1477" s="4"/>
      <c r="EP1477" s="6"/>
      <c r="EQ1477" s="4"/>
      <c r="ER1477" s="6"/>
      <c r="ES1477" s="5"/>
      <c r="ET1477" s="5"/>
      <c r="EU1477" s="4"/>
      <c r="EV1477" s="6"/>
      <c r="EW1477" s="4"/>
      <c r="EX1477" s="6"/>
      <c r="EY1477" s="5"/>
      <c r="EZ1477" s="5"/>
      <c r="FA1477" s="4"/>
      <c r="FB1477" s="6"/>
      <c r="FC1477" s="4"/>
      <c r="FD1477" s="6"/>
      <c r="FE1477" s="5"/>
      <c r="FF1477" s="5"/>
      <c r="FG1477" s="4"/>
      <c r="FH1477" s="6"/>
      <c r="FI1477" s="4"/>
      <c r="FJ1477" s="6"/>
      <c r="FK1477" s="5"/>
      <c r="FL1477" s="5"/>
      <c r="FM1477" s="4"/>
      <c r="FN1477" s="6"/>
      <c r="FO1477" s="4"/>
      <c r="FP1477" s="6"/>
      <c r="FQ1477" s="5"/>
      <c r="FR1477" s="5"/>
      <c r="FS1477" s="4"/>
      <c r="FT1477" s="6"/>
      <c r="FU1477" s="4"/>
      <c r="FV1477" s="6"/>
      <c r="FW1477" s="5"/>
      <c r="FX1477" s="5"/>
      <c r="FY1477" s="4"/>
      <c r="FZ1477" s="6"/>
      <c r="GA1477" s="4"/>
      <c r="GB1477" s="6"/>
      <c r="GC1477" s="5"/>
      <c r="GD1477" s="5"/>
      <c r="GE1477" s="4"/>
      <c r="GF1477" s="6"/>
      <c r="GG1477" s="4"/>
      <c r="GH1477" s="6"/>
      <c r="GI1477" s="5"/>
      <c r="GJ1477" s="5"/>
      <c r="GK1477" s="4"/>
      <c r="GL1477" s="6"/>
      <c r="GM1477" s="4"/>
      <c r="GN1477" s="6"/>
      <c r="GO1477" s="5"/>
      <c r="GP1477" s="5"/>
      <c r="GQ1477" s="4"/>
      <c r="GR1477" s="6"/>
      <c r="GS1477" s="4"/>
      <c r="GT1477" s="6"/>
      <c r="GU1477" s="5"/>
      <c r="GV1477" s="5"/>
      <c r="GW1477" s="4"/>
      <c r="GX1477" s="6"/>
      <c r="GY1477" s="4"/>
      <c r="GZ1477" s="6"/>
      <c r="HA1477" s="5"/>
      <c r="HB1477" s="5"/>
      <c r="HC1477" s="4"/>
      <c r="HD1477" s="6"/>
      <c r="HE1477" s="4"/>
      <c r="HF1477" s="6"/>
      <c r="HG1477" s="5"/>
      <c r="HH1477" s="5"/>
      <c r="HI1477" s="4"/>
      <c r="HJ1477" s="6"/>
      <c r="HK1477" s="4"/>
      <c r="HL1477" s="6"/>
      <c r="HM1477" s="5"/>
      <c r="HN1477" s="5"/>
      <c r="HO1477" s="4"/>
      <c r="HP1477" s="6"/>
      <c r="HQ1477" s="4"/>
      <c r="HR1477" s="6"/>
      <c r="HS1477" s="5"/>
      <c r="HT1477" s="5"/>
      <c r="HU1477" s="4"/>
      <c r="HV1477" s="6"/>
      <c r="HW1477" s="4"/>
      <c r="HX1477" s="6"/>
      <c r="HY1477" s="5"/>
      <c r="HZ1477" s="5"/>
      <c r="IA1477" s="4"/>
      <c r="IB1477" s="6"/>
      <c r="IC1477" s="4"/>
      <c r="ID1477" s="6"/>
      <c r="IE1477" s="5"/>
      <c r="IF1477" s="5"/>
      <c r="IG1477" s="4"/>
      <c r="IH1477" s="6"/>
      <c r="II1477" s="4"/>
      <c r="IJ1477" s="6"/>
      <c r="IK1477" s="5"/>
      <c r="IL1477" s="5"/>
      <c r="IM1477" s="4"/>
      <c r="IN1477" s="6"/>
      <c r="IO1477" s="4"/>
      <c r="IP1477" s="6"/>
      <c r="IQ1477" s="5"/>
      <c r="IR1477" s="5"/>
      <c r="IS1477" s="4"/>
      <c r="IT1477" s="6"/>
      <c r="IU1477" s="4"/>
      <c r="IV1477" s="6"/>
      <c r="IW1477" s="5"/>
      <c r="IX1477" s="5"/>
      <c r="IY1477" s="4"/>
      <c r="IZ1477" s="6"/>
      <c r="JA1477" s="4"/>
      <c r="JB1477" s="6"/>
      <c r="JC1477" s="5"/>
      <c r="JD1477" s="5"/>
      <c r="JE1477" s="4"/>
      <c r="JF1477" s="6"/>
      <c r="JG1477" s="4"/>
      <c r="JH1477" s="6"/>
      <c r="JI1477" s="5"/>
      <c r="JJ1477" s="5"/>
      <c r="JK1477" s="4"/>
      <c r="JL1477" s="6"/>
      <c r="JM1477" s="4"/>
      <c r="JN1477" s="6"/>
      <c r="JO1477" s="5"/>
      <c r="JP1477" s="5"/>
      <c r="JQ1477" s="4"/>
      <c r="JR1477" s="6"/>
      <c r="JS1477" s="4"/>
      <c r="JT1477" s="6"/>
      <c r="JU1477" s="5"/>
      <c r="JV1477" s="5"/>
      <c r="JW1477" s="4"/>
      <c r="JX1477" s="6"/>
      <c r="JY1477" s="4"/>
      <c r="JZ1477" s="6"/>
      <c r="KA1477" s="5"/>
      <c r="KB1477" s="5"/>
      <c r="KC1477" s="4"/>
      <c r="KD1477" s="6"/>
      <c r="KE1477" s="4"/>
      <c r="KF1477" s="6"/>
      <c r="KG1477" s="5"/>
      <c r="KH1477" s="5"/>
      <c r="KI1477" s="4"/>
      <c r="KJ1477" s="6"/>
      <c r="KK1477" s="4"/>
      <c r="KL1477" s="6"/>
      <c r="KM1477" s="5"/>
      <c r="KN1477" s="5"/>
    </row>
    <row r="1478">
      <c r="A1478" s="3" t="s">
        <v>85</v>
      </c>
      <c r="B1478" s="3" t="s">
        <v>712</v>
      </c>
      <c r="C1478" s="3" t="s">
        <v>87</v>
      </c>
      <c r="D1478" s="3" t="s">
        <v>712</v>
      </c>
      <c r="E1478" s="3" t="s">
        <v>874</v>
      </c>
      <c r="F1478" s="3" t="s">
        <v>104</v>
      </c>
      <c r="G1478" s="3" t="s">
        <v>104</v>
      </c>
      <c r="H1478" s="3" t="s">
        <v>104</v>
      </c>
      <c r="I1478" s="3" t="s">
        <v>1431</v>
      </c>
      <c r="J1478" s="3" t="s">
        <v>104</v>
      </c>
      <c r="K1478" s="4"/>
      <c r="L1478" s="4">
        <f>=ROUNDDOWN({0},0)</f>
      </c>
      <c r="M1478" s="4"/>
      <c r="N1478" s="5"/>
      <c r="O1478" s="4"/>
      <c r="P1478" s="4">
        <f>=ROUNDDOWN({0},0)</f>
      </c>
      <c r="Q1478" s="4"/>
      <c r="R1478" s="5"/>
      <c r="S1478" s="4"/>
      <c r="T1478" s="6"/>
      <c r="U1478" s="4"/>
      <c r="V1478" s="6"/>
      <c r="W1478" s="5"/>
      <c r="X1478" s="5"/>
      <c r="Y1478" s="4"/>
      <c r="Z1478" s="6"/>
      <c r="AA1478" s="4"/>
      <c r="AB1478" s="6"/>
      <c r="AC1478" s="5"/>
      <c r="AD1478" s="5"/>
      <c r="AE1478" s="4"/>
      <c r="AF1478" s="6"/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  <c r="AW1478" s="4"/>
      <c r="AX1478" s="6"/>
      <c r="AY1478" s="4"/>
      <c r="AZ1478" s="6"/>
      <c r="BA1478" s="5"/>
      <c r="BB1478" s="5"/>
      <c r="BC1478" s="4"/>
      <c r="BD1478" s="6"/>
      <c r="BE1478" s="4"/>
      <c r="BF1478" s="6"/>
      <c r="BG1478" s="5"/>
      <c r="BH1478" s="5"/>
      <c r="BI1478" s="4"/>
      <c r="BJ1478" s="6"/>
      <c r="BK1478" s="4"/>
      <c r="BL1478" s="6"/>
      <c r="BM1478" s="5"/>
      <c r="BN1478" s="5"/>
      <c r="BO1478" s="4"/>
      <c r="BP1478" s="6"/>
      <c r="BQ1478" s="4"/>
      <c r="BR1478" s="6"/>
      <c r="BS1478" s="5"/>
      <c r="BT1478" s="5"/>
      <c r="BU1478" s="4"/>
      <c r="BV1478" s="6"/>
      <c r="BW1478" s="4"/>
      <c r="BX1478" s="6"/>
      <c r="BY1478" s="5"/>
      <c r="BZ1478" s="5"/>
      <c r="CA1478" s="4"/>
      <c r="CB1478" s="6"/>
      <c r="CC1478" s="4"/>
      <c r="CD1478" s="6"/>
      <c r="CE1478" s="5"/>
      <c r="CF1478" s="5"/>
      <c r="CG1478" s="4"/>
      <c r="CH1478" s="6"/>
      <c r="CI1478" s="4"/>
      <c r="CJ1478" s="6"/>
      <c r="CK1478" s="5"/>
      <c r="CL1478" s="5"/>
      <c r="CM1478" s="4"/>
      <c r="CN1478" s="6"/>
      <c r="CO1478" s="4"/>
      <c r="CP1478" s="6"/>
      <c r="CQ1478" s="5"/>
      <c r="CR1478" s="5"/>
      <c r="CS1478" s="4"/>
      <c r="CT1478" s="6"/>
      <c r="CU1478" s="4"/>
      <c r="CV1478" s="6"/>
      <c r="CW1478" s="5"/>
      <c r="CX1478" s="5"/>
      <c r="CY1478" s="4"/>
      <c r="CZ1478" s="6"/>
      <c r="DA1478" s="4"/>
      <c r="DB1478" s="6"/>
      <c r="DC1478" s="5"/>
      <c r="DD1478" s="5"/>
      <c r="DE1478" s="4"/>
      <c r="DF1478" s="6"/>
      <c r="DG1478" s="4"/>
      <c r="DH1478" s="6"/>
      <c r="DI1478" s="5"/>
      <c r="DJ1478" s="5"/>
      <c r="DK1478" s="4"/>
      <c r="DL1478" s="6"/>
      <c r="DM1478" s="4"/>
      <c r="DN1478" s="6"/>
      <c r="DO1478" s="5"/>
      <c r="DP1478" s="5"/>
      <c r="DQ1478" s="4"/>
      <c r="DR1478" s="6"/>
      <c r="DS1478" s="4"/>
      <c r="DT1478" s="6"/>
      <c r="DU1478" s="5"/>
      <c r="DV1478" s="5"/>
      <c r="DW1478" s="4"/>
      <c r="DX1478" s="6"/>
      <c r="DY1478" s="4"/>
      <c r="DZ1478" s="6"/>
      <c r="EA1478" s="5"/>
      <c r="EB1478" s="5"/>
      <c r="EC1478" s="4"/>
      <c r="ED1478" s="6"/>
      <c r="EE1478" s="4"/>
      <c r="EF1478" s="6"/>
      <c r="EG1478" s="5"/>
      <c r="EH1478" s="5"/>
      <c r="EI1478" s="4"/>
      <c r="EJ1478" s="6"/>
      <c r="EK1478" s="4"/>
      <c r="EL1478" s="6"/>
      <c r="EM1478" s="5"/>
      <c r="EN1478" s="5"/>
      <c r="EO1478" s="4"/>
      <c r="EP1478" s="6"/>
      <c r="EQ1478" s="4"/>
      <c r="ER1478" s="6"/>
      <c r="ES1478" s="5"/>
      <c r="ET1478" s="5"/>
      <c r="EU1478" s="4"/>
      <c r="EV1478" s="6"/>
      <c r="EW1478" s="4"/>
      <c r="EX1478" s="6"/>
      <c r="EY1478" s="5"/>
      <c r="EZ1478" s="5"/>
      <c r="FA1478" s="4"/>
      <c r="FB1478" s="6"/>
      <c r="FC1478" s="4"/>
      <c r="FD1478" s="6"/>
      <c r="FE1478" s="5"/>
      <c r="FF1478" s="5"/>
      <c r="FG1478" s="4"/>
      <c r="FH1478" s="6"/>
      <c r="FI1478" s="4"/>
      <c r="FJ1478" s="6"/>
      <c r="FK1478" s="5"/>
      <c r="FL1478" s="5"/>
      <c r="FM1478" s="4"/>
      <c r="FN1478" s="6"/>
      <c r="FO1478" s="4"/>
      <c r="FP1478" s="6"/>
      <c r="FQ1478" s="5"/>
      <c r="FR1478" s="5"/>
      <c r="FS1478" s="4"/>
      <c r="FT1478" s="6"/>
      <c r="FU1478" s="4"/>
      <c r="FV1478" s="6"/>
      <c r="FW1478" s="5"/>
      <c r="FX1478" s="5"/>
      <c r="FY1478" s="4"/>
      <c r="FZ1478" s="6"/>
      <c r="GA1478" s="4"/>
      <c r="GB1478" s="6"/>
      <c r="GC1478" s="5"/>
      <c r="GD1478" s="5"/>
      <c r="GE1478" s="4"/>
      <c r="GF1478" s="6"/>
      <c r="GG1478" s="4"/>
      <c r="GH1478" s="6"/>
      <c r="GI1478" s="5"/>
      <c r="GJ1478" s="5"/>
      <c r="GK1478" s="4"/>
      <c r="GL1478" s="6"/>
      <c r="GM1478" s="4"/>
      <c r="GN1478" s="6"/>
      <c r="GO1478" s="5"/>
      <c r="GP1478" s="5"/>
      <c r="GQ1478" s="4"/>
      <c r="GR1478" s="6"/>
      <c r="GS1478" s="4"/>
      <c r="GT1478" s="6"/>
      <c r="GU1478" s="5"/>
      <c r="GV1478" s="5"/>
      <c r="GW1478" s="4"/>
      <c r="GX1478" s="6"/>
      <c r="GY1478" s="4"/>
      <c r="GZ1478" s="6"/>
      <c r="HA1478" s="5"/>
      <c r="HB1478" s="5"/>
      <c r="HC1478" s="4"/>
      <c r="HD1478" s="6"/>
      <c r="HE1478" s="4"/>
      <c r="HF1478" s="6"/>
      <c r="HG1478" s="5"/>
      <c r="HH1478" s="5"/>
      <c r="HI1478" s="4"/>
      <c r="HJ1478" s="6"/>
      <c r="HK1478" s="4"/>
      <c r="HL1478" s="6"/>
      <c r="HM1478" s="5"/>
      <c r="HN1478" s="5"/>
      <c r="HO1478" s="4"/>
      <c r="HP1478" s="6"/>
      <c r="HQ1478" s="4"/>
      <c r="HR1478" s="6"/>
      <c r="HS1478" s="5"/>
      <c r="HT1478" s="5"/>
      <c r="HU1478" s="4"/>
      <c r="HV1478" s="6"/>
      <c r="HW1478" s="4"/>
      <c r="HX1478" s="6"/>
      <c r="HY1478" s="5"/>
      <c r="HZ1478" s="5"/>
      <c r="IA1478" s="4"/>
      <c r="IB1478" s="6"/>
      <c r="IC1478" s="4"/>
      <c r="ID1478" s="6"/>
      <c r="IE1478" s="5"/>
      <c r="IF1478" s="5"/>
      <c r="IG1478" s="4"/>
      <c r="IH1478" s="6"/>
      <c r="II1478" s="4"/>
      <c r="IJ1478" s="6"/>
      <c r="IK1478" s="5"/>
      <c r="IL1478" s="5"/>
      <c r="IM1478" s="4"/>
      <c r="IN1478" s="6"/>
      <c r="IO1478" s="4"/>
      <c r="IP1478" s="6"/>
      <c r="IQ1478" s="5"/>
      <c r="IR1478" s="5"/>
      <c r="IS1478" s="4"/>
      <c r="IT1478" s="6"/>
      <c r="IU1478" s="4"/>
      <c r="IV1478" s="6"/>
      <c r="IW1478" s="5"/>
      <c r="IX1478" s="5"/>
      <c r="IY1478" s="4"/>
      <c r="IZ1478" s="6"/>
      <c r="JA1478" s="4"/>
      <c r="JB1478" s="6"/>
      <c r="JC1478" s="5"/>
      <c r="JD1478" s="5"/>
      <c r="JE1478" s="4"/>
      <c r="JF1478" s="6"/>
      <c r="JG1478" s="4"/>
      <c r="JH1478" s="6"/>
      <c r="JI1478" s="5"/>
      <c r="JJ1478" s="5"/>
      <c r="JK1478" s="4"/>
      <c r="JL1478" s="6"/>
      <c r="JM1478" s="4"/>
      <c r="JN1478" s="6"/>
      <c r="JO1478" s="5"/>
      <c r="JP1478" s="5"/>
      <c r="JQ1478" s="4"/>
      <c r="JR1478" s="6"/>
      <c r="JS1478" s="4"/>
      <c r="JT1478" s="6"/>
      <c r="JU1478" s="5"/>
      <c r="JV1478" s="5"/>
      <c r="JW1478" s="4"/>
      <c r="JX1478" s="6"/>
      <c r="JY1478" s="4"/>
      <c r="JZ1478" s="6"/>
      <c r="KA1478" s="5"/>
      <c r="KB1478" s="5"/>
      <c r="KC1478" s="4"/>
      <c r="KD1478" s="6"/>
      <c r="KE1478" s="4"/>
      <c r="KF1478" s="6"/>
      <c r="KG1478" s="5"/>
      <c r="KH1478" s="5"/>
      <c r="KI1478" s="4"/>
      <c r="KJ1478" s="6"/>
      <c r="KK1478" s="4"/>
      <c r="KL1478" s="6"/>
      <c r="KM1478" s="5"/>
      <c r="KN1478" s="5"/>
    </row>
    <row r="1479">
      <c r="A1479" s="3" t="s">
        <v>85</v>
      </c>
      <c r="B1479" s="3" t="s">
        <v>712</v>
      </c>
      <c r="C1479" s="3" t="s">
        <v>87</v>
      </c>
      <c r="D1479" s="3" t="s">
        <v>712</v>
      </c>
      <c r="E1479" s="3" t="s">
        <v>1045</v>
      </c>
      <c r="F1479" s="3" t="s">
        <v>104</v>
      </c>
      <c r="G1479" s="3" t="s">
        <v>104</v>
      </c>
      <c r="H1479" s="3" t="s">
        <v>104</v>
      </c>
      <c r="I1479" s="3" t="s">
        <v>1431</v>
      </c>
      <c r="J1479" s="3" t="s">
        <v>104</v>
      </c>
      <c r="K1479" s="4"/>
      <c r="L1479" s="4">
        <f>=ROUNDDOWN({0},0)</f>
      </c>
      <c r="M1479" s="4"/>
      <c r="N1479" s="5"/>
      <c r="O1479" s="4"/>
      <c r="P1479" s="4">
        <f>=ROUNDDOWN({0},0)</f>
      </c>
      <c r="Q1479" s="4"/>
      <c r="R1479" s="5"/>
      <c r="S1479" s="4"/>
      <c r="T1479" s="6"/>
      <c r="U1479" s="4"/>
      <c r="V1479" s="6"/>
      <c r="W1479" s="5"/>
      <c r="X1479" s="5"/>
      <c r="Y1479" s="4"/>
      <c r="Z1479" s="6"/>
      <c r="AA1479" s="4"/>
      <c r="AB1479" s="6"/>
      <c r="AC1479" s="5"/>
      <c r="AD1479" s="5"/>
      <c r="AE1479" s="4"/>
      <c r="AF1479" s="6"/>
      <c r="AG1479" s="4"/>
      <c r="AH1479" s="6"/>
      <c r="AI1479" s="5"/>
      <c r="AJ1479" s="5"/>
      <c r="AK1479" s="4"/>
      <c r="AL1479" s="6"/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  <c r="AW1479" s="4"/>
      <c r="AX1479" s="6"/>
      <c r="AY1479" s="4"/>
      <c r="AZ1479" s="6"/>
      <c r="BA1479" s="5"/>
      <c r="BB1479" s="5"/>
      <c r="BC1479" s="4"/>
      <c r="BD1479" s="6"/>
      <c r="BE1479" s="4"/>
      <c r="BF1479" s="6"/>
      <c r="BG1479" s="5"/>
      <c r="BH1479" s="5"/>
      <c r="BI1479" s="4"/>
      <c r="BJ1479" s="6"/>
      <c r="BK1479" s="4"/>
      <c r="BL1479" s="6"/>
      <c r="BM1479" s="5"/>
      <c r="BN1479" s="5"/>
      <c r="BO1479" s="4"/>
      <c r="BP1479" s="6"/>
      <c r="BQ1479" s="4"/>
      <c r="BR1479" s="6"/>
      <c r="BS1479" s="5"/>
      <c r="BT1479" s="5"/>
      <c r="BU1479" s="4"/>
      <c r="BV1479" s="6"/>
      <c r="BW1479" s="4"/>
      <c r="BX1479" s="6"/>
      <c r="BY1479" s="5"/>
      <c r="BZ1479" s="5"/>
      <c r="CA1479" s="4"/>
      <c r="CB1479" s="6"/>
      <c r="CC1479" s="4"/>
      <c r="CD1479" s="6"/>
      <c r="CE1479" s="5"/>
      <c r="CF1479" s="5"/>
      <c r="CG1479" s="4"/>
      <c r="CH1479" s="6"/>
      <c r="CI1479" s="4"/>
      <c r="CJ1479" s="6"/>
      <c r="CK1479" s="5"/>
      <c r="CL1479" s="5"/>
      <c r="CM1479" s="4"/>
      <c r="CN1479" s="6"/>
      <c r="CO1479" s="4"/>
      <c r="CP1479" s="6"/>
      <c r="CQ1479" s="5"/>
      <c r="CR1479" s="5"/>
      <c r="CS1479" s="4"/>
      <c r="CT1479" s="6"/>
      <c r="CU1479" s="4"/>
      <c r="CV1479" s="6"/>
      <c r="CW1479" s="5"/>
      <c r="CX1479" s="5"/>
      <c r="CY1479" s="4"/>
      <c r="CZ1479" s="6"/>
      <c r="DA1479" s="4"/>
      <c r="DB1479" s="6"/>
      <c r="DC1479" s="5"/>
      <c r="DD1479" s="5"/>
      <c r="DE1479" s="4"/>
      <c r="DF1479" s="6"/>
      <c r="DG1479" s="4"/>
      <c r="DH1479" s="6"/>
      <c r="DI1479" s="5"/>
      <c r="DJ1479" s="5"/>
      <c r="DK1479" s="4"/>
      <c r="DL1479" s="6"/>
      <c r="DM1479" s="4"/>
      <c r="DN1479" s="6"/>
      <c r="DO1479" s="5"/>
      <c r="DP1479" s="5"/>
      <c r="DQ1479" s="4"/>
      <c r="DR1479" s="6"/>
      <c r="DS1479" s="4"/>
      <c r="DT1479" s="6"/>
      <c r="DU1479" s="5"/>
      <c r="DV1479" s="5"/>
      <c r="DW1479" s="4"/>
      <c r="DX1479" s="6"/>
      <c r="DY1479" s="4"/>
      <c r="DZ1479" s="6"/>
      <c r="EA1479" s="5"/>
      <c r="EB1479" s="5"/>
      <c r="EC1479" s="4"/>
      <c r="ED1479" s="6"/>
      <c r="EE1479" s="4"/>
      <c r="EF1479" s="6"/>
      <c r="EG1479" s="5"/>
      <c r="EH1479" s="5"/>
      <c r="EI1479" s="4"/>
      <c r="EJ1479" s="6"/>
      <c r="EK1479" s="4"/>
      <c r="EL1479" s="6"/>
      <c r="EM1479" s="5"/>
      <c r="EN1479" s="5"/>
      <c r="EO1479" s="4"/>
      <c r="EP1479" s="6"/>
      <c r="EQ1479" s="4"/>
      <c r="ER1479" s="6"/>
      <c r="ES1479" s="5"/>
      <c r="ET1479" s="5"/>
      <c r="EU1479" s="4"/>
      <c r="EV1479" s="6"/>
      <c r="EW1479" s="4"/>
      <c r="EX1479" s="6"/>
      <c r="EY1479" s="5"/>
      <c r="EZ1479" s="5"/>
      <c r="FA1479" s="4"/>
      <c r="FB1479" s="6"/>
      <c r="FC1479" s="4"/>
      <c r="FD1479" s="6"/>
      <c r="FE1479" s="5"/>
      <c r="FF1479" s="5"/>
      <c r="FG1479" s="4"/>
      <c r="FH1479" s="6"/>
      <c r="FI1479" s="4"/>
      <c r="FJ1479" s="6"/>
      <c r="FK1479" s="5"/>
      <c r="FL1479" s="5"/>
      <c r="FM1479" s="4"/>
      <c r="FN1479" s="6"/>
      <c r="FO1479" s="4"/>
      <c r="FP1479" s="6"/>
      <c r="FQ1479" s="5"/>
      <c r="FR1479" s="5"/>
      <c r="FS1479" s="4"/>
      <c r="FT1479" s="6"/>
      <c r="FU1479" s="4"/>
      <c r="FV1479" s="6"/>
      <c r="FW1479" s="5"/>
      <c r="FX1479" s="5"/>
      <c r="FY1479" s="4"/>
      <c r="FZ1479" s="6"/>
      <c r="GA1479" s="4"/>
      <c r="GB1479" s="6"/>
      <c r="GC1479" s="5"/>
      <c r="GD1479" s="5"/>
      <c r="GE1479" s="4"/>
      <c r="GF1479" s="6"/>
      <c r="GG1479" s="4"/>
      <c r="GH1479" s="6"/>
      <c r="GI1479" s="5"/>
      <c r="GJ1479" s="5"/>
      <c r="GK1479" s="4"/>
      <c r="GL1479" s="6"/>
      <c r="GM1479" s="4"/>
      <c r="GN1479" s="6"/>
      <c r="GO1479" s="5"/>
      <c r="GP1479" s="5"/>
      <c r="GQ1479" s="4"/>
      <c r="GR1479" s="6"/>
      <c r="GS1479" s="4"/>
      <c r="GT1479" s="6"/>
      <c r="GU1479" s="5"/>
      <c r="GV1479" s="5"/>
      <c r="GW1479" s="4"/>
      <c r="GX1479" s="6"/>
      <c r="GY1479" s="4"/>
      <c r="GZ1479" s="6"/>
      <c r="HA1479" s="5"/>
      <c r="HB1479" s="5"/>
      <c r="HC1479" s="4"/>
      <c r="HD1479" s="6"/>
      <c r="HE1479" s="4"/>
      <c r="HF1479" s="6"/>
      <c r="HG1479" s="5"/>
      <c r="HH1479" s="5"/>
      <c r="HI1479" s="4"/>
      <c r="HJ1479" s="6"/>
      <c r="HK1479" s="4"/>
      <c r="HL1479" s="6"/>
      <c r="HM1479" s="5"/>
      <c r="HN1479" s="5"/>
      <c r="HO1479" s="4"/>
      <c r="HP1479" s="6"/>
      <c r="HQ1479" s="4"/>
      <c r="HR1479" s="6"/>
      <c r="HS1479" s="5"/>
      <c r="HT1479" s="5"/>
      <c r="HU1479" s="4"/>
      <c r="HV1479" s="6"/>
      <c r="HW1479" s="4"/>
      <c r="HX1479" s="6"/>
      <c r="HY1479" s="5"/>
      <c r="HZ1479" s="5"/>
      <c r="IA1479" s="4"/>
      <c r="IB1479" s="6"/>
      <c r="IC1479" s="4"/>
      <c r="ID1479" s="6"/>
      <c r="IE1479" s="5"/>
      <c r="IF1479" s="5"/>
      <c r="IG1479" s="4"/>
      <c r="IH1479" s="6"/>
      <c r="II1479" s="4"/>
      <c r="IJ1479" s="6"/>
      <c r="IK1479" s="5"/>
      <c r="IL1479" s="5"/>
      <c r="IM1479" s="4"/>
      <c r="IN1479" s="6"/>
      <c r="IO1479" s="4"/>
      <c r="IP1479" s="6"/>
      <c r="IQ1479" s="5"/>
      <c r="IR1479" s="5"/>
      <c r="IS1479" s="4"/>
      <c r="IT1479" s="6"/>
      <c r="IU1479" s="4"/>
      <c r="IV1479" s="6"/>
      <c r="IW1479" s="5"/>
      <c r="IX1479" s="5"/>
      <c r="IY1479" s="4"/>
      <c r="IZ1479" s="6"/>
      <c r="JA1479" s="4"/>
      <c r="JB1479" s="6"/>
      <c r="JC1479" s="5"/>
      <c r="JD1479" s="5"/>
      <c r="JE1479" s="4"/>
      <c r="JF1479" s="6"/>
      <c r="JG1479" s="4"/>
      <c r="JH1479" s="6"/>
      <c r="JI1479" s="5"/>
      <c r="JJ1479" s="5"/>
      <c r="JK1479" s="4"/>
      <c r="JL1479" s="6"/>
      <c r="JM1479" s="4"/>
      <c r="JN1479" s="6"/>
      <c r="JO1479" s="5"/>
      <c r="JP1479" s="5"/>
      <c r="JQ1479" s="4"/>
      <c r="JR1479" s="6"/>
      <c r="JS1479" s="4"/>
      <c r="JT1479" s="6"/>
      <c r="JU1479" s="5"/>
      <c r="JV1479" s="5"/>
      <c r="JW1479" s="4"/>
      <c r="JX1479" s="6"/>
      <c r="JY1479" s="4"/>
      <c r="JZ1479" s="6"/>
      <c r="KA1479" s="5"/>
      <c r="KB1479" s="5"/>
      <c r="KC1479" s="4"/>
      <c r="KD1479" s="6"/>
      <c r="KE1479" s="4"/>
      <c r="KF1479" s="6"/>
      <c r="KG1479" s="5"/>
      <c r="KH1479" s="5"/>
      <c r="KI1479" s="4"/>
      <c r="KJ1479" s="6"/>
      <c r="KK1479" s="4"/>
      <c r="KL1479" s="6"/>
      <c r="KM1479" s="5"/>
      <c r="KN1479" s="5"/>
    </row>
    <row r="1480">
      <c r="A1480" s="3" t="s">
        <v>85</v>
      </c>
      <c r="B1480" s="3" t="s">
        <v>712</v>
      </c>
      <c r="C1480" s="3" t="s">
        <v>87</v>
      </c>
      <c r="D1480" s="3" t="s">
        <v>712</v>
      </c>
      <c r="E1480" s="3" t="s">
        <v>978</v>
      </c>
      <c r="F1480" s="3" t="s">
        <v>104</v>
      </c>
      <c r="G1480" s="3" t="s">
        <v>104</v>
      </c>
      <c r="H1480" s="3" t="s">
        <v>104</v>
      </c>
      <c r="I1480" s="3" t="s">
        <v>1564</v>
      </c>
      <c r="J1480" s="3" t="s">
        <v>104</v>
      </c>
      <c r="K1480" s="4"/>
      <c r="L1480" s="4">
        <f>=ROUNDDOWN({0},0)</f>
      </c>
      <c r="M1480" s="4"/>
      <c r="N1480" s="5"/>
      <c r="O1480" s="4"/>
      <c r="P1480" s="4">
        <f>=ROUNDDOWN({0},0)</f>
      </c>
      <c r="Q1480" s="4"/>
      <c r="R1480" s="5"/>
      <c r="S1480" s="4"/>
      <c r="T1480" s="6"/>
      <c r="U1480" s="4"/>
      <c r="V1480" s="6"/>
      <c r="W1480" s="5"/>
      <c r="X1480" s="5"/>
      <c r="Y1480" s="4"/>
      <c r="Z1480" s="6"/>
      <c r="AA1480" s="4"/>
      <c r="AB1480" s="6"/>
      <c r="AC1480" s="5"/>
      <c r="AD1480" s="5"/>
      <c r="AE1480" s="4"/>
      <c r="AF1480" s="6"/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  <c r="AW1480" s="4"/>
      <c r="AX1480" s="6"/>
      <c r="AY1480" s="4"/>
      <c r="AZ1480" s="6"/>
      <c r="BA1480" s="5"/>
      <c r="BB1480" s="5"/>
      <c r="BC1480" s="4"/>
      <c r="BD1480" s="6"/>
      <c r="BE1480" s="4"/>
      <c r="BF1480" s="6"/>
      <c r="BG1480" s="5"/>
      <c r="BH1480" s="5"/>
      <c r="BI1480" s="4"/>
      <c r="BJ1480" s="6"/>
      <c r="BK1480" s="4"/>
      <c r="BL1480" s="6"/>
      <c r="BM1480" s="5"/>
      <c r="BN1480" s="5"/>
      <c r="BO1480" s="4"/>
      <c r="BP1480" s="6"/>
      <c r="BQ1480" s="4"/>
      <c r="BR1480" s="6"/>
      <c r="BS1480" s="5"/>
      <c r="BT1480" s="5"/>
      <c r="BU1480" s="4"/>
      <c r="BV1480" s="6"/>
      <c r="BW1480" s="4"/>
      <c r="BX1480" s="6"/>
      <c r="BY1480" s="5"/>
      <c r="BZ1480" s="5"/>
      <c r="CA1480" s="4"/>
      <c r="CB1480" s="6"/>
      <c r="CC1480" s="4"/>
      <c r="CD1480" s="6"/>
      <c r="CE1480" s="5"/>
      <c r="CF1480" s="5"/>
      <c r="CG1480" s="4"/>
      <c r="CH1480" s="6"/>
      <c r="CI1480" s="4"/>
      <c r="CJ1480" s="6"/>
      <c r="CK1480" s="5"/>
      <c r="CL1480" s="5"/>
      <c r="CM1480" s="4"/>
      <c r="CN1480" s="6"/>
      <c r="CO1480" s="4"/>
      <c r="CP1480" s="6"/>
      <c r="CQ1480" s="5"/>
      <c r="CR1480" s="5"/>
      <c r="CS1480" s="4"/>
      <c r="CT1480" s="6"/>
      <c r="CU1480" s="4"/>
      <c r="CV1480" s="6"/>
      <c r="CW1480" s="5"/>
      <c r="CX1480" s="5"/>
      <c r="CY1480" s="4"/>
      <c r="CZ1480" s="6"/>
      <c r="DA1480" s="4"/>
      <c r="DB1480" s="6"/>
      <c r="DC1480" s="5"/>
      <c r="DD1480" s="5"/>
      <c r="DE1480" s="4"/>
      <c r="DF1480" s="6"/>
      <c r="DG1480" s="4"/>
      <c r="DH1480" s="6"/>
      <c r="DI1480" s="5"/>
      <c r="DJ1480" s="5"/>
      <c r="DK1480" s="4"/>
      <c r="DL1480" s="6"/>
      <c r="DM1480" s="4"/>
      <c r="DN1480" s="6"/>
      <c r="DO1480" s="5"/>
      <c r="DP1480" s="5"/>
      <c r="DQ1480" s="4"/>
      <c r="DR1480" s="6"/>
      <c r="DS1480" s="4"/>
      <c r="DT1480" s="6"/>
      <c r="DU1480" s="5"/>
      <c r="DV1480" s="5"/>
      <c r="DW1480" s="4"/>
      <c r="DX1480" s="6"/>
      <c r="DY1480" s="4"/>
      <c r="DZ1480" s="6"/>
      <c r="EA1480" s="5"/>
      <c r="EB1480" s="5"/>
      <c r="EC1480" s="4"/>
      <c r="ED1480" s="6"/>
      <c r="EE1480" s="4"/>
      <c r="EF1480" s="6"/>
      <c r="EG1480" s="5"/>
      <c r="EH1480" s="5"/>
      <c r="EI1480" s="4"/>
      <c r="EJ1480" s="6"/>
      <c r="EK1480" s="4"/>
      <c r="EL1480" s="6"/>
      <c r="EM1480" s="5"/>
      <c r="EN1480" s="5"/>
      <c r="EO1480" s="4"/>
      <c r="EP1480" s="6"/>
      <c r="EQ1480" s="4"/>
      <c r="ER1480" s="6"/>
      <c r="ES1480" s="5"/>
      <c r="ET1480" s="5"/>
      <c r="EU1480" s="4"/>
      <c r="EV1480" s="6"/>
      <c r="EW1480" s="4"/>
      <c r="EX1480" s="6"/>
      <c r="EY1480" s="5"/>
      <c r="EZ1480" s="5"/>
      <c r="FA1480" s="4"/>
      <c r="FB1480" s="6"/>
      <c r="FC1480" s="4"/>
      <c r="FD1480" s="6"/>
      <c r="FE1480" s="5"/>
      <c r="FF1480" s="5"/>
      <c r="FG1480" s="4"/>
      <c r="FH1480" s="6"/>
      <c r="FI1480" s="4"/>
      <c r="FJ1480" s="6"/>
      <c r="FK1480" s="5"/>
      <c r="FL1480" s="5"/>
      <c r="FM1480" s="4"/>
      <c r="FN1480" s="6"/>
      <c r="FO1480" s="4"/>
      <c r="FP1480" s="6"/>
      <c r="FQ1480" s="5"/>
      <c r="FR1480" s="5"/>
      <c r="FS1480" s="4"/>
      <c r="FT1480" s="6"/>
      <c r="FU1480" s="4"/>
      <c r="FV1480" s="6"/>
      <c r="FW1480" s="5"/>
      <c r="FX1480" s="5"/>
      <c r="FY1480" s="4"/>
      <c r="FZ1480" s="6"/>
      <c r="GA1480" s="4"/>
      <c r="GB1480" s="6"/>
      <c r="GC1480" s="5"/>
      <c r="GD1480" s="5"/>
      <c r="GE1480" s="4"/>
      <c r="GF1480" s="6"/>
      <c r="GG1480" s="4"/>
      <c r="GH1480" s="6"/>
      <c r="GI1480" s="5"/>
      <c r="GJ1480" s="5"/>
      <c r="GK1480" s="4"/>
      <c r="GL1480" s="6"/>
      <c r="GM1480" s="4"/>
      <c r="GN1480" s="6"/>
      <c r="GO1480" s="5"/>
      <c r="GP1480" s="5"/>
      <c r="GQ1480" s="4"/>
      <c r="GR1480" s="6"/>
      <c r="GS1480" s="4"/>
      <c r="GT1480" s="6"/>
      <c r="GU1480" s="5"/>
      <c r="GV1480" s="5"/>
      <c r="GW1480" s="4"/>
      <c r="GX1480" s="6"/>
      <c r="GY1480" s="4"/>
      <c r="GZ1480" s="6"/>
      <c r="HA1480" s="5"/>
      <c r="HB1480" s="5"/>
      <c r="HC1480" s="4"/>
      <c r="HD1480" s="6"/>
      <c r="HE1480" s="4"/>
      <c r="HF1480" s="6"/>
      <c r="HG1480" s="5"/>
      <c r="HH1480" s="5"/>
      <c r="HI1480" s="4"/>
      <c r="HJ1480" s="6"/>
      <c r="HK1480" s="4"/>
      <c r="HL1480" s="6"/>
      <c r="HM1480" s="5"/>
      <c r="HN1480" s="5"/>
      <c r="HO1480" s="4"/>
      <c r="HP1480" s="6"/>
      <c r="HQ1480" s="4"/>
      <c r="HR1480" s="6"/>
      <c r="HS1480" s="5"/>
      <c r="HT1480" s="5"/>
      <c r="HU1480" s="4"/>
      <c r="HV1480" s="6"/>
      <c r="HW1480" s="4"/>
      <c r="HX1480" s="6"/>
      <c r="HY1480" s="5"/>
      <c r="HZ1480" s="5"/>
      <c r="IA1480" s="4"/>
      <c r="IB1480" s="6"/>
      <c r="IC1480" s="4"/>
      <c r="ID1480" s="6"/>
      <c r="IE1480" s="5"/>
      <c r="IF1480" s="5"/>
      <c r="IG1480" s="4"/>
      <c r="IH1480" s="6"/>
      <c r="II1480" s="4"/>
      <c r="IJ1480" s="6"/>
      <c r="IK1480" s="5"/>
      <c r="IL1480" s="5"/>
      <c r="IM1480" s="4"/>
      <c r="IN1480" s="6"/>
      <c r="IO1480" s="4"/>
      <c r="IP1480" s="6"/>
      <c r="IQ1480" s="5"/>
      <c r="IR1480" s="5"/>
      <c r="IS1480" s="4"/>
      <c r="IT1480" s="6"/>
      <c r="IU1480" s="4"/>
      <c r="IV1480" s="6"/>
      <c r="IW1480" s="5"/>
      <c r="IX1480" s="5"/>
      <c r="IY1480" s="4"/>
      <c r="IZ1480" s="6"/>
      <c r="JA1480" s="4"/>
      <c r="JB1480" s="6"/>
      <c r="JC1480" s="5"/>
      <c r="JD1480" s="5"/>
      <c r="JE1480" s="4"/>
      <c r="JF1480" s="6"/>
      <c r="JG1480" s="4"/>
      <c r="JH1480" s="6"/>
      <c r="JI1480" s="5"/>
      <c r="JJ1480" s="5"/>
      <c r="JK1480" s="4"/>
      <c r="JL1480" s="6"/>
      <c r="JM1480" s="4"/>
      <c r="JN1480" s="6"/>
      <c r="JO1480" s="5"/>
      <c r="JP1480" s="5"/>
      <c r="JQ1480" s="4"/>
      <c r="JR1480" s="6"/>
      <c r="JS1480" s="4"/>
      <c r="JT1480" s="6"/>
      <c r="JU1480" s="5"/>
      <c r="JV1480" s="5"/>
      <c r="JW1480" s="4"/>
      <c r="JX1480" s="6"/>
      <c r="JY1480" s="4"/>
      <c r="JZ1480" s="6"/>
      <c r="KA1480" s="5"/>
      <c r="KB1480" s="5"/>
      <c r="KC1480" s="4"/>
      <c r="KD1480" s="6"/>
      <c r="KE1480" s="4"/>
      <c r="KF1480" s="6"/>
      <c r="KG1480" s="5"/>
      <c r="KH1480" s="5"/>
      <c r="KI1480" s="4"/>
      <c r="KJ1480" s="6"/>
      <c r="KK1480" s="4"/>
      <c r="KL1480" s="6"/>
      <c r="KM1480" s="5"/>
      <c r="KN1480" s="5"/>
    </row>
    <row r="1481">
      <c r="A1481" s="3" t="s">
        <v>85</v>
      </c>
      <c r="B1481" s="3" t="s">
        <v>712</v>
      </c>
      <c r="C1481" s="3" t="s">
        <v>87</v>
      </c>
      <c r="D1481" s="3" t="s">
        <v>712</v>
      </c>
      <c r="E1481" s="3" t="s">
        <v>957</v>
      </c>
      <c r="F1481" s="3" t="s">
        <v>104</v>
      </c>
      <c r="G1481" s="3" t="s">
        <v>104</v>
      </c>
      <c r="H1481" s="3" t="s">
        <v>104</v>
      </c>
      <c r="I1481" s="3" t="s">
        <v>1565</v>
      </c>
      <c r="J1481" s="3" t="s">
        <v>104</v>
      </c>
      <c r="K1481" s="4"/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/>
      <c r="T1481" s="6"/>
      <c r="U1481" s="4"/>
      <c r="V1481" s="6"/>
      <c r="W1481" s="5"/>
      <c r="X1481" s="5"/>
      <c r="Y1481" s="4"/>
      <c r="Z1481" s="6"/>
      <c r="AA1481" s="4"/>
      <c r="AB1481" s="6"/>
      <c r="AC1481" s="5"/>
      <c r="AD1481" s="5"/>
      <c r="AE1481" s="4"/>
      <c r="AF1481" s="6"/>
      <c r="AG1481" s="4"/>
      <c r="AH1481" s="6"/>
      <c r="AI1481" s="5"/>
      <c r="AJ1481" s="5"/>
      <c r="AK1481" s="4"/>
      <c r="AL1481" s="6"/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  <c r="AW1481" s="4"/>
      <c r="AX1481" s="6"/>
      <c r="AY1481" s="4"/>
      <c r="AZ1481" s="6"/>
      <c r="BA1481" s="5"/>
      <c r="BB1481" s="5"/>
      <c r="BC1481" s="4"/>
      <c r="BD1481" s="6"/>
      <c r="BE1481" s="4"/>
      <c r="BF1481" s="6"/>
      <c r="BG1481" s="5"/>
      <c r="BH1481" s="5"/>
      <c r="BI1481" s="4"/>
      <c r="BJ1481" s="6"/>
      <c r="BK1481" s="4"/>
      <c r="BL1481" s="6"/>
      <c r="BM1481" s="5"/>
      <c r="BN1481" s="5"/>
      <c r="BO1481" s="4"/>
      <c r="BP1481" s="6"/>
      <c r="BQ1481" s="4"/>
      <c r="BR1481" s="6"/>
      <c r="BS1481" s="5"/>
      <c r="BT1481" s="5"/>
      <c r="BU1481" s="4"/>
      <c r="BV1481" s="6"/>
      <c r="BW1481" s="4"/>
      <c r="BX1481" s="6"/>
      <c r="BY1481" s="5"/>
      <c r="BZ1481" s="5"/>
      <c r="CA1481" s="4"/>
      <c r="CB1481" s="6"/>
      <c r="CC1481" s="4"/>
      <c r="CD1481" s="6"/>
      <c r="CE1481" s="5"/>
      <c r="CF1481" s="5"/>
      <c r="CG1481" s="4"/>
      <c r="CH1481" s="6"/>
      <c r="CI1481" s="4"/>
      <c r="CJ1481" s="6"/>
      <c r="CK1481" s="5"/>
      <c r="CL1481" s="5"/>
      <c r="CM1481" s="4"/>
      <c r="CN1481" s="6"/>
      <c r="CO1481" s="4"/>
      <c r="CP1481" s="6"/>
      <c r="CQ1481" s="5"/>
      <c r="CR1481" s="5"/>
      <c r="CS1481" s="4"/>
      <c r="CT1481" s="6"/>
      <c r="CU1481" s="4"/>
      <c r="CV1481" s="6"/>
      <c r="CW1481" s="5"/>
      <c r="CX1481" s="5"/>
      <c r="CY1481" s="4"/>
      <c r="CZ1481" s="6"/>
      <c r="DA1481" s="4"/>
      <c r="DB1481" s="6"/>
      <c r="DC1481" s="5"/>
      <c r="DD1481" s="5"/>
      <c r="DE1481" s="4"/>
      <c r="DF1481" s="6"/>
      <c r="DG1481" s="4"/>
      <c r="DH1481" s="6"/>
      <c r="DI1481" s="5"/>
      <c r="DJ1481" s="5"/>
      <c r="DK1481" s="4"/>
      <c r="DL1481" s="6"/>
      <c r="DM1481" s="4"/>
      <c r="DN1481" s="6"/>
      <c r="DO1481" s="5"/>
      <c r="DP1481" s="5"/>
      <c r="DQ1481" s="4"/>
      <c r="DR1481" s="6"/>
      <c r="DS1481" s="4"/>
      <c r="DT1481" s="6"/>
      <c r="DU1481" s="5"/>
      <c r="DV1481" s="5"/>
      <c r="DW1481" s="4"/>
      <c r="DX1481" s="6"/>
      <c r="DY1481" s="4"/>
      <c r="DZ1481" s="6"/>
      <c r="EA1481" s="5"/>
      <c r="EB1481" s="5"/>
      <c r="EC1481" s="4"/>
      <c r="ED1481" s="6"/>
      <c r="EE1481" s="4"/>
      <c r="EF1481" s="6"/>
      <c r="EG1481" s="5"/>
      <c r="EH1481" s="5"/>
      <c r="EI1481" s="4"/>
      <c r="EJ1481" s="6"/>
      <c r="EK1481" s="4"/>
      <c r="EL1481" s="6"/>
      <c r="EM1481" s="5"/>
      <c r="EN1481" s="5"/>
      <c r="EO1481" s="4"/>
      <c r="EP1481" s="6"/>
      <c r="EQ1481" s="4"/>
      <c r="ER1481" s="6"/>
      <c r="ES1481" s="5"/>
      <c r="ET1481" s="5"/>
      <c r="EU1481" s="4"/>
      <c r="EV1481" s="6"/>
      <c r="EW1481" s="4"/>
      <c r="EX1481" s="6"/>
      <c r="EY1481" s="5"/>
      <c r="EZ1481" s="5"/>
      <c r="FA1481" s="4"/>
      <c r="FB1481" s="6"/>
      <c r="FC1481" s="4"/>
      <c r="FD1481" s="6"/>
      <c r="FE1481" s="5"/>
      <c r="FF1481" s="5"/>
      <c r="FG1481" s="4"/>
      <c r="FH1481" s="6"/>
      <c r="FI1481" s="4"/>
      <c r="FJ1481" s="6"/>
      <c r="FK1481" s="5"/>
      <c r="FL1481" s="5"/>
      <c r="FM1481" s="4"/>
      <c r="FN1481" s="6"/>
      <c r="FO1481" s="4"/>
      <c r="FP1481" s="6"/>
      <c r="FQ1481" s="5"/>
      <c r="FR1481" s="5"/>
      <c r="FS1481" s="4"/>
      <c r="FT1481" s="6"/>
      <c r="FU1481" s="4"/>
      <c r="FV1481" s="6"/>
      <c r="FW1481" s="5"/>
      <c r="FX1481" s="5"/>
      <c r="FY1481" s="4"/>
      <c r="FZ1481" s="6"/>
      <c r="GA1481" s="4"/>
      <c r="GB1481" s="6"/>
      <c r="GC1481" s="5"/>
      <c r="GD1481" s="5"/>
      <c r="GE1481" s="4"/>
      <c r="GF1481" s="6"/>
      <c r="GG1481" s="4"/>
      <c r="GH1481" s="6"/>
      <c r="GI1481" s="5"/>
      <c r="GJ1481" s="5"/>
      <c r="GK1481" s="4"/>
      <c r="GL1481" s="6"/>
      <c r="GM1481" s="4"/>
      <c r="GN1481" s="6"/>
      <c r="GO1481" s="5"/>
      <c r="GP1481" s="5"/>
      <c r="GQ1481" s="4"/>
      <c r="GR1481" s="6"/>
      <c r="GS1481" s="4"/>
      <c r="GT1481" s="6"/>
      <c r="GU1481" s="5"/>
      <c r="GV1481" s="5"/>
      <c r="GW1481" s="4"/>
      <c r="GX1481" s="6"/>
      <c r="GY1481" s="4"/>
      <c r="GZ1481" s="6"/>
      <c r="HA1481" s="5"/>
      <c r="HB1481" s="5"/>
      <c r="HC1481" s="4"/>
      <c r="HD1481" s="6"/>
      <c r="HE1481" s="4"/>
      <c r="HF1481" s="6"/>
      <c r="HG1481" s="5"/>
      <c r="HH1481" s="5"/>
      <c r="HI1481" s="4"/>
      <c r="HJ1481" s="6"/>
      <c r="HK1481" s="4"/>
      <c r="HL1481" s="6"/>
      <c r="HM1481" s="5"/>
      <c r="HN1481" s="5"/>
      <c r="HO1481" s="4"/>
      <c r="HP1481" s="6"/>
      <c r="HQ1481" s="4"/>
      <c r="HR1481" s="6"/>
      <c r="HS1481" s="5"/>
      <c r="HT1481" s="5"/>
      <c r="HU1481" s="4"/>
      <c r="HV1481" s="6"/>
      <c r="HW1481" s="4"/>
      <c r="HX1481" s="6"/>
      <c r="HY1481" s="5"/>
      <c r="HZ1481" s="5"/>
      <c r="IA1481" s="4"/>
      <c r="IB1481" s="6"/>
      <c r="IC1481" s="4"/>
      <c r="ID1481" s="6"/>
      <c r="IE1481" s="5"/>
      <c r="IF1481" s="5"/>
      <c r="IG1481" s="4"/>
      <c r="IH1481" s="6"/>
      <c r="II1481" s="4"/>
      <c r="IJ1481" s="6"/>
      <c r="IK1481" s="5"/>
      <c r="IL1481" s="5"/>
      <c r="IM1481" s="4"/>
      <c r="IN1481" s="6"/>
      <c r="IO1481" s="4"/>
      <c r="IP1481" s="6"/>
      <c r="IQ1481" s="5"/>
      <c r="IR1481" s="5"/>
      <c r="IS1481" s="4"/>
      <c r="IT1481" s="6"/>
      <c r="IU1481" s="4"/>
      <c r="IV1481" s="6"/>
      <c r="IW1481" s="5"/>
      <c r="IX1481" s="5"/>
      <c r="IY1481" s="4"/>
      <c r="IZ1481" s="6"/>
      <c r="JA1481" s="4"/>
      <c r="JB1481" s="6"/>
      <c r="JC1481" s="5"/>
      <c r="JD1481" s="5"/>
      <c r="JE1481" s="4"/>
      <c r="JF1481" s="6"/>
      <c r="JG1481" s="4"/>
      <c r="JH1481" s="6"/>
      <c r="JI1481" s="5"/>
      <c r="JJ1481" s="5"/>
      <c r="JK1481" s="4"/>
      <c r="JL1481" s="6"/>
      <c r="JM1481" s="4"/>
      <c r="JN1481" s="6"/>
      <c r="JO1481" s="5"/>
      <c r="JP1481" s="5"/>
      <c r="JQ1481" s="4"/>
      <c r="JR1481" s="6"/>
      <c r="JS1481" s="4"/>
      <c r="JT1481" s="6"/>
      <c r="JU1481" s="5"/>
      <c r="JV1481" s="5"/>
      <c r="JW1481" s="4"/>
      <c r="JX1481" s="6"/>
      <c r="JY1481" s="4"/>
      <c r="JZ1481" s="6"/>
      <c r="KA1481" s="5"/>
      <c r="KB1481" s="5"/>
      <c r="KC1481" s="4"/>
      <c r="KD1481" s="6"/>
      <c r="KE1481" s="4"/>
      <c r="KF1481" s="6"/>
      <c r="KG1481" s="5"/>
      <c r="KH1481" s="5"/>
      <c r="KI1481" s="4"/>
      <c r="KJ1481" s="6"/>
      <c r="KK1481" s="4"/>
      <c r="KL1481" s="6"/>
      <c r="KM1481" s="5"/>
      <c r="KN1481" s="5"/>
    </row>
    <row r="1482">
      <c r="A1482" s="3" t="s">
        <v>85</v>
      </c>
      <c r="B1482" s="3" t="s">
        <v>712</v>
      </c>
      <c r="C1482" s="3" t="s">
        <v>87</v>
      </c>
      <c r="D1482" s="3" t="s">
        <v>712</v>
      </c>
      <c r="E1482" s="3" t="s">
        <v>1052</v>
      </c>
      <c r="F1482" s="3" t="s">
        <v>104</v>
      </c>
      <c r="G1482" s="3" t="s">
        <v>104</v>
      </c>
      <c r="H1482" s="3" t="s">
        <v>104</v>
      </c>
      <c r="I1482" s="3" t="s">
        <v>1566</v>
      </c>
      <c r="J1482" s="3" t="s">
        <v>104</v>
      </c>
      <c r="K1482" s="4"/>
      <c r="L1482" s="4">
        <f>=ROUNDDOWN({0},0)</f>
      </c>
      <c r="M1482" s="4"/>
      <c r="N1482" s="5"/>
      <c r="O1482" s="4"/>
      <c r="P1482" s="4">
        <f>=ROUNDDOWN({0},0)</f>
      </c>
      <c r="Q1482" s="4"/>
      <c r="R1482" s="5"/>
      <c r="S1482" s="4"/>
      <c r="T1482" s="6"/>
      <c r="U1482" s="4"/>
      <c r="V1482" s="6"/>
      <c r="W1482" s="5"/>
      <c r="X1482" s="5"/>
      <c r="Y1482" s="4"/>
      <c r="Z1482" s="6"/>
      <c r="AA1482" s="4"/>
      <c r="AB1482" s="6"/>
      <c r="AC1482" s="5"/>
      <c r="AD1482" s="5"/>
      <c r="AE1482" s="4"/>
      <c r="AF1482" s="6"/>
      <c r="AG1482" s="4"/>
      <c r="AH1482" s="6"/>
      <c r="AI1482" s="5"/>
      <c r="AJ1482" s="5"/>
      <c r="AK1482" s="4"/>
      <c r="AL1482" s="6"/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  <c r="AW1482" s="4"/>
      <c r="AX1482" s="6"/>
      <c r="AY1482" s="4"/>
      <c r="AZ1482" s="6"/>
      <c r="BA1482" s="5"/>
      <c r="BB1482" s="5"/>
      <c r="BC1482" s="4"/>
      <c r="BD1482" s="6"/>
      <c r="BE1482" s="4"/>
      <c r="BF1482" s="6"/>
      <c r="BG1482" s="5"/>
      <c r="BH1482" s="5"/>
      <c r="BI1482" s="4"/>
      <c r="BJ1482" s="6"/>
      <c r="BK1482" s="4"/>
      <c r="BL1482" s="6"/>
      <c r="BM1482" s="5"/>
      <c r="BN1482" s="5"/>
      <c r="BO1482" s="4"/>
      <c r="BP1482" s="6"/>
      <c r="BQ1482" s="4"/>
      <c r="BR1482" s="6"/>
      <c r="BS1482" s="5"/>
      <c r="BT1482" s="5"/>
      <c r="BU1482" s="4"/>
      <c r="BV1482" s="6"/>
      <c r="BW1482" s="4"/>
      <c r="BX1482" s="6"/>
      <c r="BY1482" s="5"/>
      <c r="BZ1482" s="5"/>
      <c r="CA1482" s="4"/>
      <c r="CB1482" s="6"/>
      <c r="CC1482" s="4"/>
      <c r="CD1482" s="6"/>
      <c r="CE1482" s="5"/>
      <c r="CF1482" s="5"/>
      <c r="CG1482" s="4"/>
      <c r="CH1482" s="6"/>
      <c r="CI1482" s="4"/>
      <c r="CJ1482" s="6"/>
      <c r="CK1482" s="5"/>
      <c r="CL1482" s="5"/>
      <c r="CM1482" s="4"/>
      <c r="CN1482" s="6"/>
      <c r="CO1482" s="4"/>
      <c r="CP1482" s="6"/>
      <c r="CQ1482" s="5"/>
      <c r="CR1482" s="5"/>
      <c r="CS1482" s="4"/>
      <c r="CT1482" s="6"/>
      <c r="CU1482" s="4"/>
      <c r="CV1482" s="6"/>
      <c r="CW1482" s="5"/>
      <c r="CX1482" s="5"/>
      <c r="CY1482" s="4"/>
      <c r="CZ1482" s="6"/>
      <c r="DA1482" s="4"/>
      <c r="DB1482" s="6"/>
      <c r="DC1482" s="5"/>
      <c r="DD1482" s="5"/>
      <c r="DE1482" s="4"/>
      <c r="DF1482" s="6"/>
      <c r="DG1482" s="4"/>
      <c r="DH1482" s="6"/>
      <c r="DI1482" s="5"/>
      <c r="DJ1482" s="5"/>
      <c r="DK1482" s="4"/>
      <c r="DL1482" s="6"/>
      <c r="DM1482" s="4"/>
      <c r="DN1482" s="6"/>
      <c r="DO1482" s="5"/>
      <c r="DP1482" s="5"/>
      <c r="DQ1482" s="4"/>
      <c r="DR1482" s="6"/>
      <c r="DS1482" s="4"/>
      <c r="DT1482" s="6"/>
      <c r="DU1482" s="5"/>
      <c r="DV1482" s="5"/>
      <c r="DW1482" s="4"/>
      <c r="DX1482" s="6"/>
      <c r="DY1482" s="4"/>
      <c r="DZ1482" s="6"/>
      <c r="EA1482" s="5"/>
      <c r="EB1482" s="5"/>
      <c r="EC1482" s="4"/>
      <c r="ED1482" s="6"/>
      <c r="EE1482" s="4"/>
      <c r="EF1482" s="6"/>
      <c r="EG1482" s="5"/>
      <c r="EH1482" s="5"/>
      <c r="EI1482" s="4"/>
      <c r="EJ1482" s="6"/>
      <c r="EK1482" s="4"/>
      <c r="EL1482" s="6"/>
      <c r="EM1482" s="5"/>
      <c r="EN1482" s="5"/>
      <c r="EO1482" s="4"/>
      <c r="EP1482" s="6"/>
      <c r="EQ1482" s="4"/>
      <c r="ER1482" s="6"/>
      <c r="ES1482" s="5"/>
      <c r="ET1482" s="5"/>
      <c r="EU1482" s="4"/>
      <c r="EV1482" s="6"/>
      <c r="EW1482" s="4"/>
      <c r="EX1482" s="6"/>
      <c r="EY1482" s="5"/>
      <c r="EZ1482" s="5"/>
      <c r="FA1482" s="4"/>
      <c r="FB1482" s="6"/>
      <c r="FC1482" s="4"/>
      <c r="FD1482" s="6"/>
      <c r="FE1482" s="5"/>
      <c r="FF1482" s="5"/>
      <c r="FG1482" s="4"/>
      <c r="FH1482" s="6"/>
      <c r="FI1482" s="4"/>
      <c r="FJ1482" s="6"/>
      <c r="FK1482" s="5"/>
      <c r="FL1482" s="5"/>
      <c r="FM1482" s="4"/>
      <c r="FN1482" s="6"/>
      <c r="FO1482" s="4"/>
      <c r="FP1482" s="6"/>
      <c r="FQ1482" s="5"/>
      <c r="FR1482" s="5"/>
      <c r="FS1482" s="4"/>
      <c r="FT1482" s="6"/>
      <c r="FU1482" s="4"/>
      <c r="FV1482" s="6"/>
      <c r="FW1482" s="5"/>
      <c r="FX1482" s="5"/>
      <c r="FY1482" s="4"/>
      <c r="FZ1482" s="6"/>
      <c r="GA1482" s="4"/>
      <c r="GB1482" s="6"/>
      <c r="GC1482" s="5"/>
      <c r="GD1482" s="5"/>
      <c r="GE1482" s="4"/>
      <c r="GF1482" s="6"/>
      <c r="GG1482" s="4"/>
      <c r="GH1482" s="6"/>
      <c r="GI1482" s="5"/>
      <c r="GJ1482" s="5"/>
      <c r="GK1482" s="4"/>
      <c r="GL1482" s="6"/>
      <c r="GM1482" s="4"/>
      <c r="GN1482" s="6"/>
      <c r="GO1482" s="5"/>
      <c r="GP1482" s="5"/>
      <c r="GQ1482" s="4"/>
      <c r="GR1482" s="6"/>
      <c r="GS1482" s="4"/>
      <c r="GT1482" s="6"/>
      <c r="GU1482" s="5"/>
      <c r="GV1482" s="5"/>
      <c r="GW1482" s="4"/>
      <c r="GX1482" s="6"/>
      <c r="GY1482" s="4"/>
      <c r="GZ1482" s="6"/>
      <c r="HA1482" s="5"/>
      <c r="HB1482" s="5"/>
      <c r="HC1482" s="4"/>
      <c r="HD1482" s="6"/>
      <c r="HE1482" s="4"/>
      <c r="HF1482" s="6"/>
      <c r="HG1482" s="5"/>
      <c r="HH1482" s="5"/>
      <c r="HI1482" s="4"/>
      <c r="HJ1482" s="6"/>
      <c r="HK1482" s="4"/>
      <c r="HL1482" s="6"/>
      <c r="HM1482" s="5"/>
      <c r="HN1482" s="5"/>
      <c r="HO1482" s="4"/>
      <c r="HP1482" s="6"/>
      <c r="HQ1482" s="4"/>
      <c r="HR1482" s="6"/>
      <c r="HS1482" s="5"/>
      <c r="HT1482" s="5"/>
      <c r="HU1482" s="4"/>
      <c r="HV1482" s="6"/>
      <c r="HW1482" s="4"/>
      <c r="HX1482" s="6"/>
      <c r="HY1482" s="5"/>
      <c r="HZ1482" s="5"/>
      <c r="IA1482" s="4"/>
      <c r="IB1482" s="6"/>
      <c r="IC1482" s="4"/>
      <c r="ID1482" s="6"/>
      <c r="IE1482" s="5"/>
      <c r="IF1482" s="5"/>
      <c r="IG1482" s="4"/>
      <c r="IH1482" s="6"/>
      <c r="II1482" s="4"/>
      <c r="IJ1482" s="6"/>
      <c r="IK1482" s="5"/>
      <c r="IL1482" s="5"/>
      <c r="IM1482" s="4"/>
      <c r="IN1482" s="6"/>
      <c r="IO1482" s="4"/>
      <c r="IP1482" s="6"/>
      <c r="IQ1482" s="5"/>
      <c r="IR1482" s="5"/>
      <c r="IS1482" s="4"/>
      <c r="IT1482" s="6"/>
      <c r="IU1482" s="4"/>
      <c r="IV1482" s="6"/>
      <c r="IW1482" s="5"/>
      <c r="IX1482" s="5"/>
      <c r="IY1482" s="4"/>
      <c r="IZ1482" s="6"/>
      <c r="JA1482" s="4"/>
      <c r="JB1482" s="6"/>
      <c r="JC1482" s="5"/>
      <c r="JD1482" s="5"/>
      <c r="JE1482" s="4"/>
      <c r="JF1482" s="6"/>
      <c r="JG1482" s="4"/>
      <c r="JH1482" s="6"/>
      <c r="JI1482" s="5"/>
      <c r="JJ1482" s="5"/>
      <c r="JK1482" s="4"/>
      <c r="JL1482" s="6"/>
      <c r="JM1482" s="4"/>
      <c r="JN1482" s="6"/>
      <c r="JO1482" s="5"/>
      <c r="JP1482" s="5"/>
      <c r="JQ1482" s="4"/>
      <c r="JR1482" s="6"/>
      <c r="JS1482" s="4"/>
      <c r="JT1482" s="6"/>
      <c r="JU1482" s="5"/>
      <c r="JV1482" s="5"/>
      <c r="JW1482" s="4"/>
      <c r="JX1482" s="6"/>
      <c r="JY1482" s="4"/>
      <c r="JZ1482" s="6"/>
      <c r="KA1482" s="5"/>
      <c r="KB1482" s="5"/>
      <c r="KC1482" s="4"/>
      <c r="KD1482" s="6"/>
      <c r="KE1482" s="4"/>
      <c r="KF1482" s="6"/>
      <c r="KG1482" s="5"/>
      <c r="KH1482" s="5"/>
      <c r="KI1482" s="4"/>
      <c r="KJ1482" s="6"/>
      <c r="KK1482" s="4"/>
      <c r="KL1482" s="6"/>
      <c r="KM1482" s="5"/>
      <c r="KN1482" s="5"/>
    </row>
    <row r="1483">
      <c r="A1483" s="3" t="s">
        <v>85</v>
      </c>
      <c r="B1483" s="3" t="s">
        <v>712</v>
      </c>
      <c r="C1483" s="3" t="s">
        <v>87</v>
      </c>
      <c r="D1483" s="3" t="s">
        <v>712</v>
      </c>
      <c r="E1483" s="3" t="s">
        <v>996</v>
      </c>
      <c r="F1483" s="3" t="s">
        <v>104</v>
      </c>
      <c r="G1483" s="3" t="s">
        <v>104</v>
      </c>
      <c r="H1483" s="3" t="s">
        <v>104</v>
      </c>
      <c r="I1483" s="3" t="s">
        <v>1567</v>
      </c>
      <c r="J1483" s="3" t="s">
        <v>104</v>
      </c>
      <c r="K1483" s="4"/>
      <c r="L1483" s="4">
        <f>=ROUNDDOWN({0},0)</f>
      </c>
      <c r="M1483" s="4"/>
      <c r="N1483" s="5"/>
      <c r="O1483" s="4"/>
      <c r="P1483" s="4">
        <f>=ROUNDDOWN({0},0)</f>
      </c>
      <c r="Q1483" s="4"/>
      <c r="R1483" s="5"/>
      <c r="S1483" s="4"/>
      <c r="T1483" s="6"/>
      <c r="U1483" s="4"/>
      <c r="V1483" s="6"/>
      <c r="W1483" s="5"/>
      <c r="X1483" s="5"/>
      <c r="Y1483" s="4"/>
      <c r="Z1483" s="6"/>
      <c r="AA1483" s="4"/>
      <c r="AB1483" s="6"/>
      <c r="AC1483" s="5"/>
      <c r="AD1483" s="5"/>
      <c r="AE1483" s="4"/>
      <c r="AF1483" s="6"/>
      <c r="AG1483" s="4"/>
      <c r="AH1483" s="6"/>
      <c r="AI1483" s="5"/>
      <c r="AJ1483" s="5"/>
      <c r="AK1483" s="4"/>
      <c r="AL1483" s="6"/>
      <c r="AM1483" s="4"/>
      <c r="AN1483" s="6"/>
      <c r="AO1483" s="5"/>
      <c r="AP1483" s="5"/>
      <c r="AQ1483" s="4"/>
      <c r="AR1483" s="6"/>
      <c r="AS1483" s="4"/>
      <c r="AT1483" s="6"/>
      <c r="AU1483" s="5"/>
      <c r="AV1483" s="5"/>
      <c r="AW1483" s="4"/>
      <c r="AX1483" s="6"/>
      <c r="AY1483" s="4"/>
      <c r="AZ1483" s="6"/>
      <c r="BA1483" s="5"/>
      <c r="BB1483" s="5"/>
      <c r="BC1483" s="4"/>
      <c r="BD1483" s="6"/>
      <c r="BE1483" s="4"/>
      <c r="BF1483" s="6"/>
      <c r="BG1483" s="5"/>
      <c r="BH1483" s="5"/>
      <c r="BI1483" s="4"/>
      <c r="BJ1483" s="6"/>
      <c r="BK1483" s="4"/>
      <c r="BL1483" s="6"/>
      <c r="BM1483" s="5"/>
      <c r="BN1483" s="5"/>
      <c r="BO1483" s="4"/>
      <c r="BP1483" s="6"/>
      <c r="BQ1483" s="4"/>
      <c r="BR1483" s="6"/>
      <c r="BS1483" s="5"/>
      <c r="BT1483" s="5"/>
      <c r="BU1483" s="4"/>
      <c r="BV1483" s="6"/>
      <c r="BW1483" s="4"/>
      <c r="BX1483" s="6"/>
      <c r="BY1483" s="5"/>
      <c r="BZ1483" s="5"/>
      <c r="CA1483" s="4"/>
      <c r="CB1483" s="6"/>
      <c r="CC1483" s="4"/>
      <c r="CD1483" s="6"/>
      <c r="CE1483" s="5"/>
      <c r="CF1483" s="5"/>
      <c r="CG1483" s="4"/>
      <c r="CH1483" s="6"/>
      <c r="CI1483" s="4"/>
      <c r="CJ1483" s="6"/>
      <c r="CK1483" s="5"/>
      <c r="CL1483" s="5"/>
      <c r="CM1483" s="4"/>
      <c r="CN1483" s="6"/>
      <c r="CO1483" s="4"/>
      <c r="CP1483" s="6"/>
      <c r="CQ1483" s="5"/>
      <c r="CR1483" s="5"/>
      <c r="CS1483" s="4"/>
      <c r="CT1483" s="6"/>
      <c r="CU1483" s="4"/>
      <c r="CV1483" s="6"/>
      <c r="CW1483" s="5"/>
      <c r="CX1483" s="5"/>
      <c r="CY1483" s="4"/>
      <c r="CZ1483" s="6"/>
      <c r="DA1483" s="4"/>
      <c r="DB1483" s="6"/>
      <c r="DC1483" s="5"/>
      <c r="DD1483" s="5"/>
      <c r="DE1483" s="4"/>
      <c r="DF1483" s="6"/>
      <c r="DG1483" s="4"/>
      <c r="DH1483" s="6"/>
      <c r="DI1483" s="5"/>
      <c r="DJ1483" s="5"/>
      <c r="DK1483" s="4"/>
      <c r="DL1483" s="6"/>
      <c r="DM1483" s="4"/>
      <c r="DN1483" s="6"/>
      <c r="DO1483" s="5"/>
      <c r="DP1483" s="5"/>
      <c r="DQ1483" s="4"/>
      <c r="DR1483" s="6"/>
      <c r="DS1483" s="4"/>
      <c r="DT1483" s="6"/>
      <c r="DU1483" s="5"/>
      <c r="DV1483" s="5"/>
      <c r="DW1483" s="4"/>
      <c r="DX1483" s="6"/>
      <c r="DY1483" s="4"/>
      <c r="DZ1483" s="6"/>
      <c r="EA1483" s="5"/>
      <c r="EB1483" s="5"/>
      <c r="EC1483" s="4"/>
      <c r="ED1483" s="6"/>
      <c r="EE1483" s="4"/>
      <c r="EF1483" s="6"/>
      <c r="EG1483" s="5"/>
      <c r="EH1483" s="5"/>
      <c r="EI1483" s="4"/>
      <c r="EJ1483" s="6"/>
      <c r="EK1483" s="4"/>
      <c r="EL1483" s="6"/>
      <c r="EM1483" s="5"/>
      <c r="EN1483" s="5"/>
      <c r="EO1483" s="4"/>
      <c r="EP1483" s="6"/>
      <c r="EQ1483" s="4"/>
      <c r="ER1483" s="6"/>
      <c r="ES1483" s="5"/>
      <c r="ET1483" s="5"/>
      <c r="EU1483" s="4"/>
      <c r="EV1483" s="6"/>
      <c r="EW1483" s="4"/>
      <c r="EX1483" s="6"/>
      <c r="EY1483" s="5"/>
      <c r="EZ1483" s="5"/>
      <c r="FA1483" s="4"/>
      <c r="FB1483" s="6"/>
      <c r="FC1483" s="4"/>
      <c r="FD1483" s="6"/>
      <c r="FE1483" s="5"/>
      <c r="FF1483" s="5"/>
      <c r="FG1483" s="4"/>
      <c r="FH1483" s="6"/>
      <c r="FI1483" s="4"/>
      <c r="FJ1483" s="6"/>
      <c r="FK1483" s="5"/>
      <c r="FL1483" s="5"/>
      <c r="FM1483" s="4"/>
      <c r="FN1483" s="6"/>
      <c r="FO1483" s="4"/>
      <c r="FP1483" s="6"/>
      <c r="FQ1483" s="5"/>
      <c r="FR1483" s="5"/>
      <c r="FS1483" s="4"/>
      <c r="FT1483" s="6"/>
      <c r="FU1483" s="4"/>
      <c r="FV1483" s="6"/>
      <c r="FW1483" s="5"/>
      <c r="FX1483" s="5"/>
      <c r="FY1483" s="4"/>
      <c r="FZ1483" s="6"/>
      <c r="GA1483" s="4"/>
      <c r="GB1483" s="6"/>
      <c r="GC1483" s="5"/>
      <c r="GD1483" s="5"/>
      <c r="GE1483" s="4"/>
      <c r="GF1483" s="6"/>
      <c r="GG1483" s="4"/>
      <c r="GH1483" s="6"/>
      <c r="GI1483" s="5"/>
      <c r="GJ1483" s="5"/>
      <c r="GK1483" s="4"/>
      <c r="GL1483" s="6"/>
      <c r="GM1483" s="4"/>
      <c r="GN1483" s="6"/>
      <c r="GO1483" s="5"/>
      <c r="GP1483" s="5"/>
      <c r="GQ1483" s="4"/>
      <c r="GR1483" s="6"/>
      <c r="GS1483" s="4"/>
      <c r="GT1483" s="6"/>
      <c r="GU1483" s="5"/>
      <c r="GV1483" s="5"/>
      <c r="GW1483" s="4"/>
      <c r="GX1483" s="6"/>
      <c r="GY1483" s="4"/>
      <c r="GZ1483" s="6"/>
      <c r="HA1483" s="5"/>
      <c r="HB1483" s="5"/>
      <c r="HC1483" s="4"/>
      <c r="HD1483" s="6"/>
      <c r="HE1483" s="4"/>
      <c r="HF1483" s="6"/>
      <c r="HG1483" s="5"/>
      <c r="HH1483" s="5"/>
      <c r="HI1483" s="4"/>
      <c r="HJ1483" s="6"/>
      <c r="HK1483" s="4"/>
      <c r="HL1483" s="6"/>
      <c r="HM1483" s="5"/>
      <c r="HN1483" s="5"/>
      <c r="HO1483" s="4"/>
      <c r="HP1483" s="6"/>
      <c r="HQ1483" s="4"/>
      <c r="HR1483" s="6"/>
      <c r="HS1483" s="5"/>
      <c r="HT1483" s="5"/>
      <c r="HU1483" s="4"/>
      <c r="HV1483" s="6"/>
      <c r="HW1483" s="4"/>
      <c r="HX1483" s="6"/>
      <c r="HY1483" s="5"/>
      <c r="HZ1483" s="5"/>
      <c r="IA1483" s="4"/>
      <c r="IB1483" s="6"/>
      <c r="IC1483" s="4"/>
      <c r="ID1483" s="6"/>
      <c r="IE1483" s="5"/>
      <c r="IF1483" s="5"/>
      <c r="IG1483" s="4"/>
      <c r="IH1483" s="6"/>
      <c r="II1483" s="4"/>
      <c r="IJ1483" s="6"/>
      <c r="IK1483" s="5"/>
      <c r="IL1483" s="5"/>
      <c r="IM1483" s="4"/>
      <c r="IN1483" s="6"/>
      <c r="IO1483" s="4"/>
      <c r="IP1483" s="6"/>
      <c r="IQ1483" s="5"/>
      <c r="IR1483" s="5"/>
      <c r="IS1483" s="4"/>
      <c r="IT1483" s="6"/>
      <c r="IU1483" s="4"/>
      <c r="IV1483" s="6"/>
      <c r="IW1483" s="5"/>
      <c r="IX1483" s="5"/>
      <c r="IY1483" s="4"/>
      <c r="IZ1483" s="6"/>
      <c r="JA1483" s="4"/>
      <c r="JB1483" s="6"/>
      <c r="JC1483" s="5"/>
      <c r="JD1483" s="5"/>
      <c r="JE1483" s="4"/>
      <c r="JF1483" s="6"/>
      <c r="JG1483" s="4"/>
      <c r="JH1483" s="6"/>
      <c r="JI1483" s="5"/>
      <c r="JJ1483" s="5"/>
      <c r="JK1483" s="4"/>
      <c r="JL1483" s="6"/>
      <c r="JM1483" s="4"/>
      <c r="JN1483" s="6"/>
      <c r="JO1483" s="5"/>
      <c r="JP1483" s="5"/>
      <c r="JQ1483" s="4"/>
      <c r="JR1483" s="6"/>
      <c r="JS1483" s="4"/>
      <c r="JT1483" s="6"/>
      <c r="JU1483" s="5"/>
      <c r="JV1483" s="5"/>
      <c r="JW1483" s="4"/>
      <c r="JX1483" s="6"/>
      <c r="JY1483" s="4"/>
      <c r="JZ1483" s="6"/>
      <c r="KA1483" s="5"/>
      <c r="KB1483" s="5"/>
      <c r="KC1483" s="4"/>
      <c r="KD1483" s="6"/>
      <c r="KE1483" s="4"/>
      <c r="KF1483" s="6"/>
      <c r="KG1483" s="5"/>
      <c r="KH1483" s="5"/>
      <c r="KI1483" s="4"/>
      <c r="KJ1483" s="6"/>
      <c r="KK1483" s="4"/>
      <c r="KL1483" s="6"/>
      <c r="KM1483" s="5"/>
      <c r="KN1483" s="5"/>
    </row>
    <row r="1484">
      <c r="A1484" s="3" t="s">
        <v>85</v>
      </c>
      <c r="B1484" s="3" t="s">
        <v>712</v>
      </c>
      <c r="C1484" s="3" t="s">
        <v>87</v>
      </c>
      <c r="D1484" s="3" t="s">
        <v>712</v>
      </c>
      <c r="E1484" s="3" t="s">
        <v>966</v>
      </c>
      <c r="F1484" s="3" t="s">
        <v>104</v>
      </c>
      <c r="G1484" s="3" t="s">
        <v>104</v>
      </c>
      <c r="H1484" s="3" t="s">
        <v>104</v>
      </c>
      <c r="I1484" s="3" t="s">
        <v>1349</v>
      </c>
      <c r="J1484" s="3" t="s">
        <v>104</v>
      </c>
      <c r="K1484" s="4"/>
      <c r="L1484" s="4">
        <f>=ROUNDDOWN({0},0)</f>
      </c>
      <c r="M1484" s="4"/>
      <c r="N1484" s="5"/>
      <c r="O1484" s="4"/>
      <c r="P1484" s="4">
        <f>=ROUNDDOWN({0},0)</f>
      </c>
      <c r="Q1484" s="4"/>
      <c r="R1484" s="5"/>
      <c r="S1484" s="4"/>
      <c r="T1484" s="6"/>
      <c r="U1484" s="4"/>
      <c r="V1484" s="6"/>
      <c r="W1484" s="5"/>
      <c r="X1484" s="5"/>
      <c r="Y1484" s="4"/>
      <c r="Z1484" s="6"/>
      <c r="AA1484" s="4"/>
      <c r="AB1484" s="6"/>
      <c r="AC1484" s="5"/>
      <c r="AD1484" s="5"/>
      <c r="AE1484" s="4"/>
      <c r="AF1484" s="6"/>
      <c r="AG1484" s="4"/>
      <c r="AH1484" s="6"/>
      <c r="AI1484" s="5"/>
      <c r="AJ1484" s="5"/>
      <c r="AK1484" s="4"/>
      <c r="AL1484" s="6"/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  <c r="AW1484" s="4"/>
      <c r="AX1484" s="6"/>
      <c r="AY1484" s="4"/>
      <c r="AZ1484" s="6"/>
      <c r="BA1484" s="5"/>
      <c r="BB1484" s="5"/>
      <c r="BC1484" s="4"/>
      <c r="BD1484" s="6"/>
      <c r="BE1484" s="4"/>
      <c r="BF1484" s="6"/>
      <c r="BG1484" s="5"/>
      <c r="BH1484" s="5"/>
      <c r="BI1484" s="4"/>
      <c r="BJ1484" s="6"/>
      <c r="BK1484" s="4"/>
      <c r="BL1484" s="6"/>
      <c r="BM1484" s="5"/>
      <c r="BN1484" s="5"/>
      <c r="BO1484" s="4"/>
      <c r="BP1484" s="6"/>
      <c r="BQ1484" s="4"/>
      <c r="BR1484" s="6"/>
      <c r="BS1484" s="5"/>
      <c r="BT1484" s="5"/>
      <c r="BU1484" s="4"/>
      <c r="BV1484" s="6"/>
      <c r="BW1484" s="4"/>
      <c r="BX1484" s="6"/>
      <c r="BY1484" s="5"/>
      <c r="BZ1484" s="5"/>
      <c r="CA1484" s="4"/>
      <c r="CB1484" s="6"/>
      <c r="CC1484" s="4"/>
      <c r="CD1484" s="6"/>
      <c r="CE1484" s="5"/>
      <c r="CF1484" s="5"/>
      <c r="CG1484" s="4"/>
      <c r="CH1484" s="6"/>
      <c r="CI1484" s="4"/>
      <c r="CJ1484" s="6"/>
      <c r="CK1484" s="5"/>
      <c r="CL1484" s="5"/>
      <c r="CM1484" s="4"/>
      <c r="CN1484" s="6"/>
      <c r="CO1484" s="4"/>
      <c r="CP1484" s="6"/>
      <c r="CQ1484" s="5"/>
      <c r="CR1484" s="5"/>
      <c r="CS1484" s="4"/>
      <c r="CT1484" s="6"/>
      <c r="CU1484" s="4"/>
      <c r="CV1484" s="6"/>
      <c r="CW1484" s="5"/>
      <c r="CX1484" s="5"/>
      <c r="CY1484" s="4"/>
      <c r="CZ1484" s="6"/>
      <c r="DA1484" s="4"/>
      <c r="DB1484" s="6"/>
      <c r="DC1484" s="5"/>
      <c r="DD1484" s="5"/>
      <c r="DE1484" s="4"/>
      <c r="DF1484" s="6"/>
      <c r="DG1484" s="4"/>
      <c r="DH1484" s="6"/>
      <c r="DI1484" s="5"/>
      <c r="DJ1484" s="5"/>
      <c r="DK1484" s="4"/>
      <c r="DL1484" s="6"/>
      <c r="DM1484" s="4"/>
      <c r="DN1484" s="6"/>
      <c r="DO1484" s="5"/>
      <c r="DP1484" s="5"/>
      <c r="DQ1484" s="4"/>
      <c r="DR1484" s="6"/>
      <c r="DS1484" s="4"/>
      <c r="DT1484" s="6"/>
      <c r="DU1484" s="5"/>
      <c r="DV1484" s="5"/>
      <c r="DW1484" s="4"/>
      <c r="DX1484" s="6"/>
      <c r="DY1484" s="4"/>
      <c r="DZ1484" s="6"/>
      <c r="EA1484" s="5"/>
      <c r="EB1484" s="5"/>
      <c r="EC1484" s="4"/>
      <c r="ED1484" s="6"/>
      <c r="EE1484" s="4"/>
      <c r="EF1484" s="6"/>
      <c r="EG1484" s="5"/>
      <c r="EH1484" s="5"/>
      <c r="EI1484" s="4"/>
      <c r="EJ1484" s="6"/>
      <c r="EK1484" s="4"/>
      <c r="EL1484" s="6"/>
      <c r="EM1484" s="5"/>
      <c r="EN1484" s="5"/>
      <c r="EO1484" s="4"/>
      <c r="EP1484" s="6"/>
      <c r="EQ1484" s="4"/>
      <c r="ER1484" s="6"/>
      <c r="ES1484" s="5"/>
      <c r="ET1484" s="5"/>
      <c r="EU1484" s="4"/>
      <c r="EV1484" s="6"/>
      <c r="EW1484" s="4"/>
      <c r="EX1484" s="6"/>
      <c r="EY1484" s="5"/>
      <c r="EZ1484" s="5"/>
      <c r="FA1484" s="4"/>
      <c r="FB1484" s="6"/>
      <c r="FC1484" s="4"/>
      <c r="FD1484" s="6"/>
      <c r="FE1484" s="5"/>
      <c r="FF1484" s="5"/>
      <c r="FG1484" s="4"/>
      <c r="FH1484" s="6"/>
      <c r="FI1484" s="4"/>
      <c r="FJ1484" s="6"/>
      <c r="FK1484" s="5"/>
      <c r="FL1484" s="5"/>
      <c r="FM1484" s="4"/>
      <c r="FN1484" s="6"/>
      <c r="FO1484" s="4"/>
      <c r="FP1484" s="6"/>
      <c r="FQ1484" s="5"/>
      <c r="FR1484" s="5"/>
      <c r="FS1484" s="4"/>
      <c r="FT1484" s="6"/>
      <c r="FU1484" s="4"/>
      <c r="FV1484" s="6"/>
      <c r="FW1484" s="5"/>
      <c r="FX1484" s="5"/>
      <c r="FY1484" s="4"/>
      <c r="FZ1484" s="6"/>
      <c r="GA1484" s="4"/>
      <c r="GB1484" s="6"/>
      <c r="GC1484" s="5"/>
      <c r="GD1484" s="5"/>
      <c r="GE1484" s="4"/>
      <c r="GF1484" s="6"/>
      <c r="GG1484" s="4"/>
      <c r="GH1484" s="6"/>
      <c r="GI1484" s="5"/>
      <c r="GJ1484" s="5"/>
      <c r="GK1484" s="4"/>
      <c r="GL1484" s="6"/>
      <c r="GM1484" s="4"/>
      <c r="GN1484" s="6"/>
      <c r="GO1484" s="5"/>
      <c r="GP1484" s="5"/>
      <c r="GQ1484" s="4"/>
      <c r="GR1484" s="6"/>
      <c r="GS1484" s="4"/>
      <c r="GT1484" s="6"/>
      <c r="GU1484" s="5"/>
      <c r="GV1484" s="5"/>
      <c r="GW1484" s="4"/>
      <c r="GX1484" s="6"/>
      <c r="GY1484" s="4"/>
      <c r="GZ1484" s="6"/>
      <c r="HA1484" s="5"/>
      <c r="HB1484" s="5"/>
      <c r="HC1484" s="4"/>
      <c r="HD1484" s="6"/>
      <c r="HE1484" s="4"/>
      <c r="HF1484" s="6"/>
      <c r="HG1484" s="5"/>
      <c r="HH1484" s="5"/>
      <c r="HI1484" s="4"/>
      <c r="HJ1484" s="6"/>
      <c r="HK1484" s="4"/>
      <c r="HL1484" s="6"/>
      <c r="HM1484" s="5"/>
      <c r="HN1484" s="5"/>
      <c r="HO1484" s="4"/>
      <c r="HP1484" s="6"/>
      <c r="HQ1484" s="4"/>
      <c r="HR1484" s="6"/>
      <c r="HS1484" s="5"/>
      <c r="HT1484" s="5"/>
      <c r="HU1484" s="4"/>
      <c r="HV1484" s="6"/>
      <c r="HW1484" s="4"/>
      <c r="HX1484" s="6"/>
      <c r="HY1484" s="5"/>
      <c r="HZ1484" s="5"/>
      <c r="IA1484" s="4"/>
      <c r="IB1484" s="6"/>
      <c r="IC1484" s="4"/>
      <c r="ID1484" s="6"/>
      <c r="IE1484" s="5"/>
      <c r="IF1484" s="5"/>
      <c r="IG1484" s="4"/>
      <c r="IH1484" s="6"/>
      <c r="II1484" s="4"/>
      <c r="IJ1484" s="6"/>
      <c r="IK1484" s="5"/>
      <c r="IL1484" s="5"/>
      <c r="IM1484" s="4"/>
      <c r="IN1484" s="6"/>
      <c r="IO1484" s="4"/>
      <c r="IP1484" s="6"/>
      <c r="IQ1484" s="5"/>
      <c r="IR1484" s="5"/>
      <c r="IS1484" s="4"/>
      <c r="IT1484" s="6"/>
      <c r="IU1484" s="4"/>
      <c r="IV1484" s="6"/>
      <c r="IW1484" s="5"/>
      <c r="IX1484" s="5"/>
      <c r="IY1484" s="4"/>
      <c r="IZ1484" s="6"/>
      <c r="JA1484" s="4"/>
      <c r="JB1484" s="6"/>
      <c r="JC1484" s="5"/>
      <c r="JD1484" s="5"/>
      <c r="JE1484" s="4"/>
      <c r="JF1484" s="6"/>
      <c r="JG1484" s="4"/>
      <c r="JH1484" s="6"/>
      <c r="JI1484" s="5"/>
      <c r="JJ1484" s="5"/>
      <c r="JK1484" s="4"/>
      <c r="JL1484" s="6"/>
      <c r="JM1484" s="4"/>
      <c r="JN1484" s="6"/>
      <c r="JO1484" s="5"/>
      <c r="JP1484" s="5"/>
      <c r="JQ1484" s="4"/>
      <c r="JR1484" s="6"/>
      <c r="JS1484" s="4"/>
      <c r="JT1484" s="6"/>
      <c r="JU1484" s="5"/>
      <c r="JV1484" s="5"/>
      <c r="JW1484" s="4"/>
      <c r="JX1484" s="6"/>
      <c r="JY1484" s="4"/>
      <c r="JZ1484" s="6"/>
      <c r="KA1484" s="5"/>
      <c r="KB1484" s="5"/>
      <c r="KC1484" s="4"/>
      <c r="KD1484" s="6"/>
      <c r="KE1484" s="4"/>
      <c r="KF1484" s="6"/>
      <c r="KG1484" s="5"/>
      <c r="KH1484" s="5"/>
      <c r="KI1484" s="4"/>
      <c r="KJ1484" s="6"/>
      <c r="KK1484" s="4"/>
      <c r="KL1484" s="6"/>
      <c r="KM1484" s="5"/>
      <c r="KN1484" s="5"/>
    </row>
    <row r="1485">
      <c r="A1485" s="3" t="s">
        <v>85</v>
      </c>
      <c r="B1485" s="3" t="s">
        <v>712</v>
      </c>
      <c r="C1485" s="3" t="s">
        <v>87</v>
      </c>
      <c r="D1485" s="3" t="s">
        <v>712</v>
      </c>
      <c r="E1485" s="3" t="s">
        <v>1043</v>
      </c>
      <c r="F1485" s="3" t="s">
        <v>104</v>
      </c>
      <c r="G1485" s="3" t="s">
        <v>104</v>
      </c>
      <c r="H1485" s="3" t="s">
        <v>104</v>
      </c>
      <c r="I1485" s="3" t="s">
        <v>1468</v>
      </c>
      <c r="J1485" s="3" t="s">
        <v>104</v>
      </c>
      <c r="K1485" s="4"/>
      <c r="L1485" s="4">
        <f>=ROUNDDOWN({0},0)</f>
      </c>
      <c r="M1485" s="4"/>
      <c r="N1485" s="5"/>
      <c r="O1485" s="4"/>
      <c r="P1485" s="4">
        <f>=ROUNDDOWN({0},0)</f>
      </c>
      <c r="Q1485" s="4"/>
      <c r="R1485" s="5"/>
      <c r="S1485" s="4"/>
      <c r="T1485" s="6"/>
      <c r="U1485" s="4"/>
      <c r="V1485" s="6"/>
      <c r="W1485" s="5"/>
      <c r="X1485" s="5"/>
      <c r="Y1485" s="4"/>
      <c r="Z1485" s="6"/>
      <c r="AA1485" s="4"/>
      <c r="AB1485" s="6"/>
      <c r="AC1485" s="5"/>
      <c r="AD1485" s="5"/>
      <c r="AE1485" s="4"/>
      <c r="AF1485" s="6"/>
      <c r="AG1485" s="4"/>
      <c r="AH1485" s="6"/>
      <c r="AI1485" s="5"/>
      <c r="AJ1485" s="5"/>
      <c r="AK1485" s="4"/>
      <c r="AL1485" s="6"/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  <c r="AW1485" s="4"/>
      <c r="AX1485" s="6"/>
      <c r="AY1485" s="4"/>
      <c r="AZ1485" s="6"/>
      <c r="BA1485" s="5"/>
      <c r="BB1485" s="5"/>
      <c r="BC1485" s="4"/>
      <c r="BD1485" s="6"/>
      <c r="BE1485" s="4"/>
      <c r="BF1485" s="6"/>
      <c r="BG1485" s="5"/>
      <c r="BH1485" s="5"/>
      <c r="BI1485" s="4"/>
      <c r="BJ1485" s="6"/>
      <c r="BK1485" s="4"/>
      <c r="BL1485" s="6"/>
      <c r="BM1485" s="5"/>
      <c r="BN1485" s="5"/>
      <c r="BO1485" s="4"/>
      <c r="BP1485" s="6"/>
      <c r="BQ1485" s="4"/>
      <c r="BR1485" s="6"/>
      <c r="BS1485" s="5"/>
      <c r="BT1485" s="5"/>
      <c r="BU1485" s="4"/>
      <c r="BV1485" s="6"/>
      <c r="BW1485" s="4"/>
      <c r="BX1485" s="6"/>
      <c r="BY1485" s="5"/>
      <c r="BZ1485" s="5"/>
      <c r="CA1485" s="4"/>
      <c r="CB1485" s="6"/>
      <c r="CC1485" s="4"/>
      <c r="CD1485" s="6"/>
      <c r="CE1485" s="5"/>
      <c r="CF1485" s="5"/>
      <c r="CG1485" s="4"/>
      <c r="CH1485" s="6"/>
      <c r="CI1485" s="4"/>
      <c r="CJ1485" s="6"/>
      <c r="CK1485" s="5"/>
      <c r="CL1485" s="5"/>
      <c r="CM1485" s="4"/>
      <c r="CN1485" s="6"/>
      <c r="CO1485" s="4"/>
      <c r="CP1485" s="6"/>
      <c r="CQ1485" s="5"/>
      <c r="CR1485" s="5"/>
      <c r="CS1485" s="4"/>
      <c r="CT1485" s="6"/>
      <c r="CU1485" s="4"/>
      <c r="CV1485" s="6"/>
      <c r="CW1485" s="5"/>
      <c r="CX1485" s="5"/>
      <c r="CY1485" s="4"/>
      <c r="CZ1485" s="6"/>
      <c r="DA1485" s="4"/>
      <c r="DB1485" s="6"/>
      <c r="DC1485" s="5"/>
      <c r="DD1485" s="5"/>
      <c r="DE1485" s="4"/>
      <c r="DF1485" s="6"/>
      <c r="DG1485" s="4"/>
      <c r="DH1485" s="6"/>
      <c r="DI1485" s="5"/>
      <c r="DJ1485" s="5"/>
      <c r="DK1485" s="4"/>
      <c r="DL1485" s="6"/>
      <c r="DM1485" s="4"/>
      <c r="DN1485" s="6"/>
      <c r="DO1485" s="5"/>
      <c r="DP1485" s="5"/>
      <c r="DQ1485" s="4"/>
      <c r="DR1485" s="6"/>
      <c r="DS1485" s="4"/>
      <c r="DT1485" s="6"/>
      <c r="DU1485" s="5"/>
      <c r="DV1485" s="5"/>
      <c r="DW1485" s="4"/>
      <c r="DX1485" s="6"/>
      <c r="DY1485" s="4"/>
      <c r="DZ1485" s="6"/>
      <c r="EA1485" s="5"/>
      <c r="EB1485" s="5"/>
      <c r="EC1485" s="4"/>
      <c r="ED1485" s="6"/>
      <c r="EE1485" s="4"/>
      <c r="EF1485" s="6"/>
      <c r="EG1485" s="5"/>
      <c r="EH1485" s="5"/>
      <c r="EI1485" s="4"/>
      <c r="EJ1485" s="6"/>
      <c r="EK1485" s="4"/>
      <c r="EL1485" s="6"/>
      <c r="EM1485" s="5"/>
      <c r="EN1485" s="5"/>
      <c r="EO1485" s="4"/>
      <c r="EP1485" s="6"/>
      <c r="EQ1485" s="4"/>
      <c r="ER1485" s="6"/>
      <c r="ES1485" s="5"/>
      <c r="ET1485" s="5"/>
      <c r="EU1485" s="4"/>
      <c r="EV1485" s="6"/>
      <c r="EW1485" s="4"/>
      <c r="EX1485" s="6"/>
      <c r="EY1485" s="5"/>
      <c r="EZ1485" s="5"/>
      <c r="FA1485" s="4"/>
      <c r="FB1485" s="6"/>
      <c r="FC1485" s="4"/>
      <c r="FD1485" s="6"/>
      <c r="FE1485" s="5"/>
      <c r="FF1485" s="5"/>
      <c r="FG1485" s="4"/>
      <c r="FH1485" s="6"/>
      <c r="FI1485" s="4"/>
      <c r="FJ1485" s="6"/>
      <c r="FK1485" s="5"/>
      <c r="FL1485" s="5"/>
      <c r="FM1485" s="4"/>
      <c r="FN1485" s="6"/>
      <c r="FO1485" s="4"/>
      <c r="FP1485" s="6"/>
      <c r="FQ1485" s="5"/>
      <c r="FR1485" s="5"/>
      <c r="FS1485" s="4"/>
      <c r="FT1485" s="6"/>
      <c r="FU1485" s="4"/>
      <c r="FV1485" s="6"/>
      <c r="FW1485" s="5"/>
      <c r="FX1485" s="5"/>
      <c r="FY1485" s="4"/>
      <c r="FZ1485" s="6"/>
      <c r="GA1485" s="4"/>
      <c r="GB1485" s="6"/>
      <c r="GC1485" s="5"/>
      <c r="GD1485" s="5"/>
      <c r="GE1485" s="4"/>
      <c r="GF1485" s="6"/>
      <c r="GG1485" s="4"/>
      <c r="GH1485" s="6"/>
      <c r="GI1485" s="5"/>
      <c r="GJ1485" s="5"/>
      <c r="GK1485" s="4"/>
      <c r="GL1485" s="6"/>
      <c r="GM1485" s="4"/>
      <c r="GN1485" s="6"/>
      <c r="GO1485" s="5"/>
      <c r="GP1485" s="5"/>
      <c r="GQ1485" s="4"/>
      <c r="GR1485" s="6"/>
      <c r="GS1485" s="4"/>
      <c r="GT1485" s="6"/>
      <c r="GU1485" s="5"/>
      <c r="GV1485" s="5"/>
      <c r="GW1485" s="4"/>
      <c r="GX1485" s="6"/>
      <c r="GY1485" s="4"/>
      <c r="GZ1485" s="6"/>
      <c r="HA1485" s="5"/>
      <c r="HB1485" s="5"/>
      <c r="HC1485" s="4"/>
      <c r="HD1485" s="6"/>
      <c r="HE1485" s="4"/>
      <c r="HF1485" s="6"/>
      <c r="HG1485" s="5"/>
      <c r="HH1485" s="5"/>
      <c r="HI1485" s="4"/>
      <c r="HJ1485" s="6"/>
      <c r="HK1485" s="4"/>
      <c r="HL1485" s="6"/>
      <c r="HM1485" s="5"/>
      <c r="HN1485" s="5"/>
      <c r="HO1485" s="4"/>
      <c r="HP1485" s="6"/>
      <c r="HQ1485" s="4"/>
      <c r="HR1485" s="6"/>
      <c r="HS1485" s="5"/>
      <c r="HT1485" s="5"/>
      <c r="HU1485" s="4"/>
      <c r="HV1485" s="6"/>
      <c r="HW1485" s="4"/>
      <c r="HX1485" s="6"/>
      <c r="HY1485" s="5"/>
      <c r="HZ1485" s="5"/>
      <c r="IA1485" s="4"/>
      <c r="IB1485" s="6"/>
      <c r="IC1485" s="4"/>
      <c r="ID1485" s="6"/>
      <c r="IE1485" s="5"/>
      <c r="IF1485" s="5"/>
      <c r="IG1485" s="4"/>
      <c r="IH1485" s="6"/>
      <c r="II1485" s="4"/>
      <c r="IJ1485" s="6"/>
      <c r="IK1485" s="5"/>
      <c r="IL1485" s="5"/>
      <c r="IM1485" s="4"/>
      <c r="IN1485" s="6"/>
      <c r="IO1485" s="4"/>
      <c r="IP1485" s="6"/>
      <c r="IQ1485" s="5"/>
      <c r="IR1485" s="5"/>
      <c r="IS1485" s="4"/>
      <c r="IT1485" s="6"/>
      <c r="IU1485" s="4"/>
      <c r="IV1485" s="6"/>
      <c r="IW1485" s="5"/>
      <c r="IX1485" s="5"/>
      <c r="IY1485" s="4"/>
      <c r="IZ1485" s="6"/>
      <c r="JA1485" s="4"/>
      <c r="JB1485" s="6"/>
      <c r="JC1485" s="5"/>
      <c r="JD1485" s="5"/>
      <c r="JE1485" s="4"/>
      <c r="JF1485" s="6"/>
      <c r="JG1485" s="4"/>
      <c r="JH1485" s="6"/>
      <c r="JI1485" s="5"/>
      <c r="JJ1485" s="5"/>
      <c r="JK1485" s="4"/>
      <c r="JL1485" s="6"/>
      <c r="JM1485" s="4"/>
      <c r="JN1485" s="6"/>
      <c r="JO1485" s="5"/>
      <c r="JP1485" s="5"/>
      <c r="JQ1485" s="4"/>
      <c r="JR1485" s="6"/>
      <c r="JS1485" s="4"/>
      <c r="JT1485" s="6"/>
      <c r="JU1485" s="5"/>
      <c r="JV1485" s="5"/>
      <c r="JW1485" s="4"/>
      <c r="JX1485" s="6"/>
      <c r="JY1485" s="4"/>
      <c r="JZ1485" s="6"/>
      <c r="KA1485" s="5"/>
      <c r="KB1485" s="5"/>
      <c r="KC1485" s="4"/>
      <c r="KD1485" s="6"/>
      <c r="KE1485" s="4"/>
      <c r="KF1485" s="6"/>
      <c r="KG1485" s="5"/>
      <c r="KH1485" s="5"/>
      <c r="KI1485" s="4"/>
      <c r="KJ1485" s="6"/>
      <c r="KK1485" s="4"/>
      <c r="KL1485" s="6"/>
      <c r="KM1485" s="5"/>
      <c r="KN1485" s="5"/>
    </row>
    <row r="1486">
      <c r="A1486" s="3" t="s">
        <v>85</v>
      </c>
      <c r="B1486" s="3" t="s">
        <v>712</v>
      </c>
      <c r="C1486" s="3" t="s">
        <v>87</v>
      </c>
      <c r="D1486" s="3" t="s">
        <v>712</v>
      </c>
      <c r="E1486" s="3" t="s">
        <v>994</v>
      </c>
      <c r="F1486" s="3" t="s">
        <v>104</v>
      </c>
      <c r="G1486" s="3" t="s">
        <v>104</v>
      </c>
      <c r="H1486" s="3" t="s">
        <v>104</v>
      </c>
      <c r="I1486" s="3" t="s">
        <v>1491</v>
      </c>
      <c r="J1486" s="3" t="s">
        <v>104</v>
      </c>
      <c r="K1486" s="4"/>
      <c r="L1486" s="4">
        <f>=ROUNDDOWN({0},0)</f>
      </c>
      <c r="M1486" s="4"/>
      <c r="N1486" s="5"/>
      <c r="O1486" s="4"/>
      <c r="P1486" s="4">
        <f>=ROUNDDOWN({0},0)</f>
      </c>
      <c r="Q1486" s="4"/>
      <c r="R1486" s="5"/>
      <c r="S1486" s="4"/>
      <c r="T1486" s="6"/>
      <c r="U1486" s="4"/>
      <c r="V1486" s="6"/>
      <c r="W1486" s="5"/>
      <c r="X1486" s="5"/>
      <c r="Y1486" s="4"/>
      <c r="Z1486" s="6"/>
      <c r="AA1486" s="4"/>
      <c r="AB1486" s="6"/>
      <c r="AC1486" s="5"/>
      <c r="AD1486" s="5"/>
      <c r="AE1486" s="4"/>
      <c r="AF1486" s="6"/>
      <c r="AG1486" s="4"/>
      <c r="AH1486" s="6"/>
      <c r="AI1486" s="5"/>
      <c r="AJ1486" s="5"/>
      <c r="AK1486" s="4"/>
      <c r="AL1486" s="6"/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  <c r="AW1486" s="4"/>
      <c r="AX1486" s="6"/>
      <c r="AY1486" s="4"/>
      <c r="AZ1486" s="6"/>
      <c r="BA1486" s="5"/>
      <c r="BB1486" s="5"/>
      <c r="BC1486" s="4"/>
      <c r="BD1486" s="6"/>
      <c r="BE1486" s="4"/>
      <c r="BF1486" s="6"/>
      <c r="BG1486" s="5"/>
      <c r="BH1486" s="5"/>
      <c r="BI1486" s="4"/>
      <c r="BJ1486" s="6"/>
      <c r="BK1486" s="4"/>
      <c r="BL1486" s="6"/>
      <c r="BM1486" s="5"/>
      <c r="BN1486" s="5"/>
      <c r="BO1486" s="4"/>
      <c r="BP1486" s="6"/>
      <c r="BQ1486" s="4"/>
      <c r="BR1486" s="6"/>
      <c r="BS1486" s="5"/>
      <c r="BT1486" s="5"/>
      <c r="BU1486" s="4"/>
      <c r="BV1486" s="6"/>
      <c r="BW1486" s="4"/>
      <c r="BX1486" s="6"/>
      <c r="BY1486" s="5"/>
      <c r="BZ1486" s="5"/>
      <c r="CA1486" s="4"/>
      <c r="CB1486" s="6"/>
      <c r="CC1486" s="4"/>
      <c r="CD1486" s="6"/>
      <c r="CE1486" s="5"/>
      <c r="CF1486" s="5"/>
      <c r="CG1486" s="4"/>
      <c r="CH1486" s="6"/>
      <c r="CI1486" s="4"/>
      <c r="CJ1486" s="6"/>
      <c r="CK1486" s="5"/>
      <c r="CL1486" s="5"/>
      <c r="CM1486" s="4"/>
      <c r="CN1486" s="6"/>
      <c r="CO1486" s="4"/>
      <c r="CP1486" s="6"/>
      <c r="CQ1486" s="5"/>
      <c r="CR1486" s="5"/>
      <c r="CS1486" s="4"/>
      <c r="CT1486" s="6"/>
      <c r="CU1486" s="4"/>
      <c r="CV1486" s="6"/>
      <c r="CW1486" s="5"/>
      <c r="CX1486" s="5"/>
      <c r="CY1486" s="4"/>
      <c r="CZ1486" s="6"/>
      <c r="DA1486" s="4"/>
      <c r="DB1486" s="6"/>
      <c r="DC1486" s="5"/>
      <c r="DD1486" s="5"/>
      <c r="DE1486" s="4"/>
      <c r="DF1486" s="6"/>
      <c r="DG1486" s="4"/>
      <c r="DH1486" s="6"/>
      <c r="DI1486" s="5"/>
      <c r="DJ1486" s="5"/>
      <c r="DK1486" s="4"/>
      <c r="DL1486" s="6"/>
      <c r="DM1486" s="4"/>
      <c r="DN1486" s="6"/>
      <c r="DO1486" s="5"/>
      <c r="DP1486" s="5"/>
      <c r="DQ1486" s="4"/>
      <c r="DR1486" s="6"/>
      <c r="DS1486" s="4"/>
      <c r="DT1486" s="6"/>
      <c r="DU1486" s="5"/>
      <c r="DV1486" s="5"/>
      <c r="DW1486" s="4"/>
      <c r="DX1486" s="6"/>
      <c r="DY1486" s="4"/>
      <c r="DZ1486" s="6"/>
      <c r="EA1486" s="5"/>
      <c r="EB1486" s="5"/>
      <c r="EC1486" s="4"/>
      <c r="ED1486" s="6"/>
      <c r="EE1486" s="4"/>
      <c r="EF1486" s="6"/>
      <c r="EG1486" s="5"/>
      <c r="EH1486" s="5"/>
      <c r="EI1486" s="4"/>
      <c r="EJ1486" s="6"/>
      <c r="EK1486" s="4"/>
      <c r="EL1486" s="6"/>
      <c r="EM1486" s="5"/>
      <c r="EN1486" s="5"/>
      <c r="EO1486" s="4"/>
      <c r="EP1486" s="6"/>
      <c r="EQ1486" s="4"/>
      <c r="ER1486" s="6"/>
      <c r="ES1486" s="5"/>
      <c r="ET1486" s="5"/>
      <c r="EU1486" s="4"/>
      <c r="EV1486" s="6"/>
      <c r="EW1486" s="4"/>
      <c r="EX1486" s="6"/>
      <c r="EY1486" s="5"/>
      <c r="EZ1486" s="5"/>
      <c r="FA1486" s="4"/>
      <c r="FB1486" s="6"/>
      <c r="FC1486" s="4"/>
      <c r="FD1486" s="6"/>
      <c r="FE1486" s="5"/>
      <c r="FF1486" s="5"/>
      <c r="FG1486" s="4"/>
      <c r="FH1486" s="6"/>
      <c r="FI1486" s="4"/>
      <c r="FJ1486" s="6"/>
      <c r="FK1486" s="5"/>
      <c r="FL1486" s="5"/>
      <c r="FM1486" s="4"/>
      <c r="FN1486" s="6"/>
      <c r="FO1486" s="4"/>
      <c r="FP1486" s="6"/>
      <c r="FQ1486" s="5"/>
      <c r="FR1486" s="5"/>
      <c r="FS1486" s="4"/>
      <c r="FT1486" s="6"/>
      <c r="FU1486" s="4"/>
      <c r="FV1486" s="6"/>
      <c r="FW1486" s="5"/>
      <c r="FX1486" s="5"/>
      <c r="FY1486" s="4"/>
      <c r="FZ1486" s="6"/>
      <c r="GA1486" s="4"/>
      <c r="GB1486" s="6"/>
      <c r="GC1486" s="5"/>
      <c r="GD1486" s="5"/>
      <c r="GE1486" s="4"/>
      <c r="GF1486" s="6"/>
      <c r="GG1486" s="4"/>
      <c r="GH1486" s="6"/>
      <c r="GI1486" s="5"/>
      <c r="GJ1486" s="5"/>
      <c r="GK1486" s="4"/>
      <c r="GL1486" s="6"/>
      <c r="GM1486" s="4"/>
      <c r="GN1486" s="6"/>
      <c r="GO1486" s="5"/>
      <c r="GP1486" s="5"/>
      <c r="GQ1486" s="4"/>
      <c r="GR1486" s="6"/>
      <c r="GS1486" s="4"/>
      <c r="GT1486" s="6"/>
      <c r="GU1486" s="5"/>
      <c r="GV1486" s="5"/>
      <c r="GW1486" s="4"/>
      <c r="GX1486" s="6"/>
      <c r="GY1486" s="4"/>
      <c r="GZ1486" s="6"/>
      <c r="HA1486" s="5"/>
      <c r="HB1486" s="5"/>
      <c r="HC1486" s="4"/>
      <c r="HD1486" s="6"/>
      <c r="HE1486" s="4"/>
      <c r="HF1486" s="6"/>
      <c r="HG1486" s="5"/>
      <c r="HH1486" s="5"/>
      <c r="HI1486" s="4"/>
      <c r="HJ1486" s="6"/>
      <c r="HK1486" s="4"/>
      <c r="HL1486" s="6"/>
      <c r="HM1486" s="5"/>
      <c r="HN1486" s="5"/>
      <c r="HO1486" s="4"/>
      <c r="HP1486" s="6"/>
      <c r="HQ1486" s="4"/>
      <c r="HR1486" s="6"/>
      <c r="HS1486" s="5"/>
      <c r="HT1486" s="5"/>
      <c r="HU1486" s="4"/>
      <c r="HV1486" s="6"/>
      <c r="HW1486" s="4"/>
      <c r="HX1486" s="6"/>
      <c r="HY1486" s="5"/>
      <c r="HZ1486" s="5"/>
      <c r="IA1486" s="4"/>
      <c r="IB1486" s="6"/>
      <c r="IC1486" s="4"/>
      <c r="ID1486" s="6"/>
      <c r="IE1486" s="5"/>
      <c r="IF1486" s="5"/>
      <c r="IG1486" s="4"/>
      <c r="IH1486" s="6"/>
      <c r="II1486" s="4"/>
      <c r="IJ1486" s="6"/>
      <c r="IK1486" s="5"/>
      <c r="IL1486" s="5"/>
      <c r="IM1486" s="4"/>
      <c r="IN1486" s="6"/>
      <c r="IO1486" s="4"/>
      <c r="IP1486" s="6"/>
      <c r="IQ1486" s="5"/>
      <c r="IR1486" s="5"/>
      <c r="IS1486" s="4"/>
      <c r="IT1486" s="6"/>
      <c r="IU1486" s="4"/>
      <c r="IV1486" s="6"/>
      <c r="IW1486" s="5"/>
      <c r="IX1486" s="5"/>
      <c r="IY1486" s="4"/>
      <c r="IZ1486" s="6"/>
      <c r="JA1486" s="4"/>
      <c r="JB1486" s="6"/>
      <c r="JC1486" s="5"/>
      <c r="JD1486" s="5"/>
      <c r="JE1486" s="4"/>
      <c r="JF1486" s="6"/>
      <c r="JG1486" s="4"/>
      <c r="JH1486" s="6"/>
      <c r="JI1486" s="5"/>
      <c r="JJ1486" s="5"/>
      <c r="JK1486" s="4"/>
      <c r="JL1486" s="6"/>
      <c r="JM1486" s="4"/>
      <c r="JN1486" s="6"/>
      <c r="JO1486" s="5"/>
      <c r="JP1486" s="5"/>
      <c r="JQ1486" s="4"/>
      <c r="JR1486" s="6"/>
      <c r="JS1486" s="4"/>
      <c r="JT1486" s="6"/>
      <c r="JU1486" s="5"/>
      <c r="JV1486" s="5"/>
      <c r="JW1486" s="4"/>
      <c r="JX1486" s="6"/>
      <c r="JY1486" s="4"/>
      <c r="JZ1486" s="6"/>
      <c r="KA1486" s="5"/>
      <c r="KB1486" s="5"/>
      <c r="KC1486" s="4"/>
      <c r="KD1486" s="6"/>
      <c r="KE1486" s="4"/>
      <c r="KF1486" s="6"/>
      <c r="KG1486" s="5"/>
      <c r="KH1486" s="5"/>
      <c r="KI1486" s="4"/>
      <c r="KJ1486" s="6"/>
      <c r="KK1486" s="4"/>
      <c r="KL1486" s="6"/>
      <c r="KM1486" s="5"/>
      <c r="KN1486" s="5"/>
    </row>
    <row r="1487">
      <c r="A1487" s="3" t="s">
        <v>85</v>
      </c>
      <c r="B1487" s="3" t="s">
        <v>712</v>
      </c>
      <c r="C1487" s="3" t="s">
        <v>87</v>
      </c>
      <c r="D1487" s="3" t="s">
        <v>712</v>
      </c>
      <c r="E1487" s="3" t="s">
        <v>894</v>
      </c>
      <c r="F1487" s="3" t="s">
        <v>104</v>
      </c>
      <c r="G1487" s="3" t="s">
        <v>104</v>
      </c>
      <c r="H1487" s="3" t="s">
        <v>104</v>
      </c>
      <c r="I1487" s="3" t="s">
        <v>1491</v>
      </c>
      <c r="J1487" s="3" t="s">
        <v>104</v>
      </c>
      <c r="K1487" s="4"/>
      <c r="L1487" s="4">
        <f>=ROUNDDOWN({0},0)</f>
      </c>
      <c r="M1487" s="4"/>
      <c r="N1487" s="5"/>
      <c r="O1487" s="4"/>
      <c r="P1487" s="4">
        <f>=ROUNDDOWN({0},0)</f>
      </c>
      <c r="Q1487" s="4"/>
      <c r="R1487" s="5"/>
      <c r="S1487" s="4"/>
      <c r="T1487" s="6"/>
      <c r="U1487" s="4"/>
      <c r="V1487" s="6"/>
      <c r="W1487" s="5"/>
      <c r="X1487" s="5"/>
      <c r="Y1487" s="4"/>
      <c r="Z1487" s="6"/>
      <c r="AA1487" s="4"/>
      <c r="AB1487" s="6"/>
      <c r="AC1487" s="5"/>
      <c r="AD1487" s="5"/>
      <c r="AE1487" s="4"/>
      <c r="AF1487" s="6"/>
      <c r="AG1487" s="4"/>
      <c r="AH1487" s="6"/>
      <c r="AI1487" s="5"/>
      <c r="AJ1487" s="5"/>
      <c r="AK1487" s="4"/>
      <c r="AL1487" s="6"/>
      <c r="AM1487" s="4"/>
      <c r="AN1487" s="6"/>
      <c r="AO1487" s="5"/>
      <c r="AP1487" s="5"/>
      <c r="AQ1487" s="4"/>
      <c r="AR1487" s="6"/>
      <c r="AS1487" s="4"/>
      <c r="AT1487" s="6"/>
      <c r="AU1487" s="5"/>
      <c r="AV1487" s="5"/>
      <c r="AW1487" s="4"/>
      <c r="AX1487" s="6"/>
      <c r="AY1487" s="4"/>
      <c r="AZ1487" s="6"/>
      <c r="BA1487" s="5"/>
      <c r="BB1487" s="5"/>
      <c r="BC1487" s="4"/>
      <c r="BD1487" s="6"/>
      <c r="BE1487" s="4"/>
      <c r="BF1487" s="6"/>
      <c r="BG1487" s="5"/>
      <c r="BH1487" s="5"/>
      <c r="BI1487" s="4"/>
      <c r="BJ1487" s="6"/>
      <c r="BK1487" s="4"/>
      <c r="BL1487" s="6"/>
      <c r="BM1487" s="5"/>
      <c r="BN1487" s="5"/>
      <c r="BO1487" s="4"/>
      <c r="BP1487" s="6"/>
      <c r="BQ1487" s="4"/>
      <c r="BR1487" s="6"/>
      <c r="BS1487" s="5"/>
      <c r="BT1487" s="5"/>
      <c r="BU1487" s="4"/>
      <c r="BV1487" s="6"/>
      <c r="BW1487" s="4"/>
      <c r="BX1487" s="6"/>
      <c r="BY1487" s="5"/>
      <c r="BZ1487" s="5"/>
      <c r="CA1487" s="4"/>
      <c r="CB1487" s="6"/>
      <c r="CC1487" s="4"/>
      <c r="CD1487" s="6"/>
      <c r="CE1487" s="5"/>
      <c r="CF1487" s="5"/>
      <c r="CG1487" s="4"/>
      <c r="CH1487" s="6"/>
      <c r="CI1487" s="4"/>
      <c r="CJ1487" s="6"/>
      <c r="CK1487" s="5"/>
      <c r="CL1487" s="5"/>
      <c r="CM1487" s="4"/>
      <c r="CN1487" s="6"/>
      <c r="CO1487" s="4"/>
      <c r="CP1487" s="6"/>
      <c r="CQ1487" s="5"/>
      <c r="CR1487" s="5"/>
      <c r="CS1487" s="4"/>
      <c r="CT1487" s="6"/>
      <c r="CU1487" s="4"/>
      <c r="CV1487" s="6"/>
      <c r="CW1487" s="5"/>
      <c r="CX1487" s="5"/>
      <c r="CY1487" s="4"/>
      <c r="CZ1487" s="6"/>
      <c r="DA1487" s="4"/>
      <c r="DB1487" s="6"/>
      <c r="DC1487" s="5"/>
      <c r="DD1487" s="5"/>
      <c r="DE1487" s="4"/>
      <c r="DF1487" s="6"/>
      <c r="DG1487" s="4"/>
      <c r="DH1487" s="6"/>
      <c r="DI1487" s="5"/>
      <c r="DJ1487" s="5"/>
      <c r="DK1487" s="4"/>
      <c r="DL1487" s="6"/>
      <c r="DM1487" s="4"/>
      <c r="DN1487" s="6"/>
      <c r="DO1487" s="5"/>
      <c r="DP1487" s="5"/>
      <c r="DQ1487" s="4"/>
      <c r="DR1487" s="6"/>
      <c r="DS1487" s="4"/>
      <c r="DT1487" s="6"/>
      <c r="DU1487" s="5"/>
      <c r="DV1487" s="5"/>
      <c r="DW1487" s="4"/>
      <c r="DX1487" s="6"/>
      <c r="DY1487" s="4"/>
      <c r="DZ1487" s="6"/>
      <c r="EA1487" s="5"/>
      <c r="EB1487" s="5"/>
      <c r="EC1487" s="4"/>
      <c r="ED1487" s="6"/>
      <c r="EE1487" s="4"/>
      <c r="EF1487" s="6"/>
      <c r="EG1487" s="5"/>
      <c r="EH1487" s="5"/>
      <c r="EI1487" s="4"/>
      <c r="EJ1487" s="6"/>
      <c r="EK1487" s="4"/>
      <c r="EL1487" s="6"/>
      <c r="EM1487" s="5"/>
      <c r="EN1487" s="5"/>
      <c r="EO1487" s="4"/>
      <c r="EP1487" s="6"/>
      <c r="EQ1487" s="4"/>
      <c r="ER1487" s="6"/>
      <c r="ES1487" s="5"/>
      <c r="ET1487" s="5"/>
      <c r="EU1487" s="4"/>
      <c r="EV1487" s="6"/>
      <c r="EW1487" s="4"/>
      <c r="EX1487" s="6"/>
      <c r="EY1487" s="5"/>
      <c r="EZ1487" s="5"/>
      <c r="FA1487" s="4"/>
      <c r="FB1487" s="6"/>
      <c r="FC1487" s="4"/>
      <c r="FD1487" s="6"/>
      <c r="FE1487" s="5"/>
      <c r="FF1487" s="5"/>
      <c r="FG1487" s="4"/>
      <c r="FH1487" s="6"/>
      <c r="FI1487" s="4"/>
      <c r="FJ1487" s="6"/>
      <c r="FK1487" s="5"/>
      <c r="FL1487" s="5"/>
      <c r="FM1487" s="4"/>
      <c r="FN1487" s="6"/>
      <c r="FO1487" s="4"/>
      <c r="FP1487" s="6"/>
      <c r="FQ1487" s="5"/>
      <c r="FR1487" s="5"/>
      <c r="FS1487" s="4"/>
      <c r="FT1487" s="6"/>
      <c r="FU1487" s="4"/>
      <c r="FV1487" s="6"/>
      <c r="FW1487" s="5"/>
      <c r="FX1487" s="5"/>
      <c r="FY1487" s="4"/>
      <c r="FZ1487" s="6"/>
      <c r="GA1487" s="4"/>
      <c r="GB1487" s="6"/>
      <c r="GC1487" s="5"/>
      <c r="GD1487" s="5"/>
      <c r="GE1487" s="4"/>
      <c r="GF1487" s="6"/>
      <c r="GG1487" s="4"/>
      <c r="GH1487" s="6"/>
      <c r="GI1487" s="5"/>
      <c r="GJ1487" s="5"/>
      <c r="GK1487" s="4"/>
      <c r="GL1487" s="6"/>
      <c r="GM1487" s="4"/>
      <c r="GN1487" s="6"/>
      <c r="GO1487" s="5"/>
      <c r="GP1487" s="5"/>
      <c r="GQ1487" s="4"/>
      <c r="GR1487" s="6"/>
      <c r="GS1487" s="4"/>
      <c r="GT1487" s="6"/>
      <c r="GU1487" s="5"/>
      <c r="GV1487" s="5"/>
      <c r="GW1487" s="4"/>
      <c r="GX1487" s="6"/>
      <c r="GY1487" s="4"/>
      <c r="GZ1487" s="6"/>
      <c r="HA1487" s="5"/>
      <c r="HB1487" s="5"/>
      <c r="HC1487" s="4"/>
      <c r="HD1487" s="6"/>
      <c r="HE1487" s="4"/>
      <c r="HF1487" s="6"/>
      <c r="HG1487" s="5"/>
      <c r="HH1487" s="5"/>
      <c r="HI1487" s="4"/>
      <c r="HJ1487" s="6"/>
      <c r="HK1487" s="4"/>
      <c r="HL1487" s="6"/>
      <c r="HM1487" s="5"/>
      <c r="HN1487" s="5"/>
      <c r="HO1487" s="4"/>
      <c r="HP1487" s="6"/>
      <c r="HQ1487" s="4"/>
      <c r="HR1487" s="6"/>
      <c r="HS1487" s="5"/>
      <c r="HT1487" s="5"/>
      <c r="HU1487" s="4"/>
      <c r="HV1487" s="6"/>
      <c r="HW1487" s="4"/>
      <c r="HX1487" s="6"/>
      <c r="HY1487" s="5"/>
      <c r="HZ1487" s="5"/>
      <c r="IA1487" s="4"/>
      <c r="IB1487" s="6"/>
      <c r="IC1487" s="4"/>
      <c r="ID1487" s="6"/>
      <c r="IE1487" s="5"/>
      <c r="IF1487" s="5"/>
      <c r="IG1487" s="4"/>
      <c r="IH1487" s="6"/>
      <c r="II1487" s="4"/>
      <c r="IJ1487" s="6"/>
      <c r="IK1487" s="5"/>
      <c r="IL1487" s="5"/>
      <c r="IM1487" s="4"/>
      <c r="IN1487" s="6"/>
      <c r="IO1487" s="4"/>
      <c r="IP1487" s="6"/>
      <c r="IQ1487" s="5"/>
      <c r="IR1487" s="5"/>
      <c r="IS1487" s="4"/>
      <c r="IT1487" s="6"/>
      <c r="IU1487" s="4"/>
      <c r="IV1487" s="6"/>
      <c r="IW1487" s="5"/>
      <c r="IX1487" s="5"/>
      <c r="IY1487" s="4"/>
      <c r="IZ1487" s="6"/>
      <c r="JA1487" s="4"/>
      <c r="JB1487" s="6"/>
      <c r="JC1487" s="5"/>
      <c r="JD1487" s="5"/>
      <c r="JE1487" s="4"/>
      <c r="JF1487" s="6"/>
      <c r="JG1487" s="4"/>
      <c r="JH1487" s="6"/>
      <c r="JI1487" s="5"/>
      <c r="JJ1487" s="5"/>
      <c r="JK1487" s="4"/>
      <c r="JL1487" s="6"/>
      <c r="JM1487" s="4"/>
      <c r="JN1487" s="6"/>
      <c r="JO1487" s="5"/>
      <c r="JP1487" s="5"/>
      <c r="JQ1487" s="4"/>
      <c r="JR1487" s="6"/>
      <c r="JS1487" s="4"/>
      <c r="JT1487" s="6"/>
      <c r="JU1487" s="5"/>
      <c r="JV1487" s="5"/>
      <c r="JW1487" s="4"/>
      <c r="JX1487" s="6"/>
      <c r="JY1487" s="4"/>
      <c r="JZ1487" s="6"/>
      <c r="KA1487" s="5"/>
      <c r="KB1487" s="5"/>
      <c r="KC1487" s="4"/>
      <c r="KD1487" s="6"/>
      <c r="KE1487" s="4"/>
      <c r="KF1487" s="6"/>
      <c r="KG1487" s="5"/>
      <c r="KH1487" s="5"/>
      <c r="KI1487" s="4"/>
      <c r="KJ1487" s="6"/>
      <c r="KK1487" s="4"/>
      <c r="KL1487" s="6"/>
      <c r="KM1487" s="5"/>
      <c r="KN1487" s="5"/>
    </row>
    <row r="1488">
      <c r="A1488" s="3" t="s">
        <v>85</v>
      </c>
      <c r="B1488" s="3" t="s">
        <v>712</v>
      </c>
      <c r="C1488" s="3" t="s">
        <v>87</v>
      </c>
      <c r="D1488" s="3" t="s">
        <v>712</v>
      </c>
      <c r="E1488" s="3" t="s">
        <v>1055</v>
      </c>
      <c r="F1488" s="3" t="s">
        <v>104</v>
      </c>
      <c r="G1488" s="3" t="s">
        <v>104</v>
      </c>
      <c r="H1488" s="3" t="s">
        <v>104</v>
      </c>
      <c r="I1488" s="3" t="s">
        <v>1491</v>
      </c>
      <c r="J1488" s="3" t="s">
        <v>104</v>
      </c>
      <c r="K1488" s="4"/>
      <c r="L1488" s="4">
        <f>=ROUNDDOWN({0},0)</f>
      </c>
      <c r="M1488" s="4"/>
      <c r="N1488" s="5"/>
      <c r="O1488" s="4"/>
      <c r="P1488" s="4">
        <f>=ROUNDDOWN({0},0)</f>
      </c>
      <c r="Q1488" s="4"/>
      <c r="R1488" s="5"/>
      <c r="S1488" s="4"/>
      <c r="T1488" s="6"/>
      <c r="U1488" s="4"/>
      <c r="V1488" s="6"/>
      <c r="W1488" s="5"/>
      <c r="X1488" s="5"/>
      <c r="Y1488" s="4"/>
      <c r="Z1488" s="6"/>
      <c r="AA1488" s="4"/>
      <c r="AB1488" s="6"/>
      <c r="AC1488" s="5"/>
      <c r="AD1488" s="5"/>
      <c r="AE1488" s="4"/>
      <c r="AF1488" s="6"/>
      <c r="AG1488" s="4"/>
      <c r="AH1488" s="6"/>
      <c r="AI1488" s="5"/>
      <c r="AJ1488" s="5"/>
      <c r="AK1488" s="4"/>
      <c r="AL1488" s="6"/>
      <c r="AM1488" s="4"/>
      <c r="AN1488" s="6"/>
      <c r="AO1488" s="5"/>
      <c r="AP1488" s="5"/>
      <c r="AQ1488" s="4"/>
      <c r="AR1488" s="6"/>
      <c r="AS1488" s="4"/>
      <c r="AT1488" s="6"/>
      <c r="AU1488" s="5"/>
      <c r="AV1488" s="5"/>
      <c r="AW1488" s="4"/>
      <c r="AX1488" s="6"/>
      <c r="AY1488" s="4"/>
      <c r="AZ1488" s="6"/>
      <c r="BA1488" s="5"/>
      <c r="BB1488" s="5"/>
      <c r="BC1488" s="4"/>
      <c r="BD1488" s="6"/>
      <c r="BE1488" s="4"/>
      <c r="BF1488" s="6"/>
      <c r="BG1488" s="5"/>
      <c r="BH1488" s="5"/>
      <c r="BI1488" s="4"/>
      <c r="BJ1488" s="6"/>
      <c r="BK1488" s="4"/>
      <c r="BL1488" s="6"/>
      <c r="BM1488" s="5"/>
      <c r="BN1488" s="5"/>
      <c r="BO1488" s="4"/>
      <c r="BP1488" s="6"/>
      <c r="BQ1488" s="4"/>
      <c r="BR1488" s="6"/>
      <c r="BS1488" s="5"/>
      <c r="BT1488" s="5"/>
      <c r="BU1488" s="4"/>
      <c r="BV1488" s="6"/>
      <c r="BW1488" s="4"/>
      <c r="BX1488" s="6"/>
      <c r="BY1488" s="5"/>
      <c r="BZ1488" s="5"/>
      <c r="CA1488" s="4"/>
      <c r="CB1488" s="6"/>
      <c r="CC1488" s="4"/>
      <c r="CD1488" s="6"/>
      <c r="CE1488" s="5"/>
      <c r="CF1488" s="5"/>
      <c r="CG1488" s="4"/>
      <c r="CH1488" s="6"/>
      <c r="CI1488" s="4"/>
      <c r="CJ1488" s="6"/>
      <c r="CK1488" s="5"/>
      <c r="CL1488" s="5"/>
      <c r="CM1488" s="4"/>
      <c r="CN1488" s="6"/>
      <c r="CO1488" s="4"/>
      <c r="CP1488" s="6"/>
      <c r="CQ1488" s="5"/>
      <c r="CR1488" s="5"/>
      <c r="CS1488" s="4"/>
      <c r="CT1488" s="6"/>
      <c r="CU1488" s="4"/>
      <c r="CV1488" s="6"/>
      <c r="CW1488" s="5"/>
      <c r="CX1488" s="5"/>
      <c r="CY1488" s="4"/>
      <c r="CZ1488" s="6"/>
      <c r="DA1488" s="4"/>
      <c r="DB1488" s="6"/>
      <c r="DC1488" s="5"/>
      <c r="DD1488" s="5"/>
      <c r="DE1488" s="4"/>
      <c r="DF1488" s="6"/>
      <c r="DG1488" s="4"/>
      <c r="DH1488" s="6"/>
      <c r="DI1488" s="5"/>
      <c r="DJ1488" s="5"/>
      <c r="DK1488" s="4"/>
      <c r="DL1488" s="6"/>
      <c r="DM1488" s="4"/>
      <c r="DN1488" s="6"/>
      <c r="DO1488" s="5"/>
      <c r="DP1488" s="5"/>
      <c r="DQ1488" s="4"/>
      <c r="DR1488" s="6"/>
      <c r="DS1488" s="4"/>
      <c r="DT1488" s="6"/>
      <c r="DU1488" s="5"/>
      <c r="DV1488" s="5"/>
      <c r="DW1488" s="4"/>
      <c r="DX1488" s="6"/>
      <c r="DY1488" s="4"/>
      <c r="DZ1488" s="6"/>
      <c r="EA1488" s="5"/>
      <c r="EB1488" s="5"/>
      <c r="EC1488" s="4"/>
      <c r="ED1488" s="6"/>
      <c r="EE1488" s="4"/>
      <c r="EF1488" s="6"/>
      <c r="EG1488" s="5"/>
      <c r="EH1488" s="5"/>
      <c r="EI1488" s="4"/>
      <c r="EJ1488" s="6"/>
      <c r="EK1488" s="4"/>
      <c r="EL1488" s="6"/>
      <c r="EM1488" s="5"/>
      <c r="EN1488" s="5"/>
      <c r="EO1488" s="4"/>
      <c r="EP1488" s="6"/>
      <c r="EQ1488" s="4"/>
      <c r="ER1488" s="6"/>
      <c r="ES1488" s="5"/>
      <c r="ET1488" s="5"/>
      <c r="EU1488" s="4"/>
      <c r="EV1488" s="6"/>
      <c r="EW1488" s="4"/>
      <c r="EX1488" s="6"/>
      <c r="EY1488" s="5"/>
      <c r="EZ1488" s="5"/>
      <c r="FA1488" s="4"/>
      <c r="FB1488" s="6"/>
      <c r="FC1488" s="4"/>
      <c r="FD1488" s="6"/>
      <c r="FE1488" s="5"/>
      <c r="FF1488" s="5"/>
      <c r="FG1488" s="4"/>
      <c r="FH1488" s="6"/>
      <c r="FI1488" s="4"/>
      <c r="FJ1488" s="6"/>
      <c r="FK1488" s="5"/>
      <c r="FL1488" s="5"/>
      <c r="FM1488" s="4"/>
      <c r="FN1488" s="6"/>
      <c r="FO1488" s="4"/>
      <c r="FP1488" s="6"/>
      <c r="FQ1488" s="5"/>
      <c r="FR1488" s="5"/>
      <c r="FS1488" s="4"/>
      <c r="FT1488" s="6"/>
      <c r="FU1488" s="4"/>
      <c r="FV1488" s="6"/>
      <c r="FW1488" s="5"/>
      <c r="FX1488" s="5"/>
      <c r="FY1488" s="4"/>
      <c r="FZ1488" s="6"/>
      <c r="GA1488" s="4"/>
      <c r="GB1488" s="6"/>
      <c r="GC1488" s="5"/>
      <c r="GD1488" s="5"/>
      <c r="GE1488" s="4"/>
      <c r="GF1488" s="6"/>
      <c r="GG1488" s="4"/>
      <c r="GH1488" s="6"/>
      <c r="GI1488" s="5"/>
      <c r="GJ1488" s="5"/>
      <c r="GK1488" s="4"/>
      <c r="GL1488" s="6"/>
      <c r="GM1488" s="4"/>
      <c r="GN1488" s="6"/>
      <c r="GO1488" s="5"/>
      <c r="GP1488" s="5"/>
      <c r="GQ1488" s="4"/>
      <c r="GR1488" s="6"/>
      <c r="GS1488" s="4"/>
      <c r="GT1488" s="6"/>
      <c r="GU1488" s="5"/>
      <c r="GV1488" s="5"/>
      <c r="GW1488" s="4"/>
      <c r="GX1488" s="6"/>
      <c r="GY1488" s="4"/>
      <c r="GZ1488" s="6"/>
      <c r="HA1488" s="5"/>
      <c r="HB1488" s="5"/>
      <c r="HC1488" s="4"/>
      <c r="HD1488" s="6"/>
      <c r="HE1488" s="4"/>
      <c r="HF1488" s="6"/>
      <c r="HG1488" s="5"/>
      <c r="HH1488" s="5"/>
      <c r="HI1488" s="4"/>
      <c r="HJ1488" s="6"/>
      <c r="HK1488" s="4"/>
      <c r="HL1488" s="6"/>
      <c r="HM1488" s="5"/>
      <c r="HN1488" s="5"/>
      <c r="HO1488" s="4"/>
      <c r="HP1488" s="6"/>
      <c r="HQ1488" s="4"/>
      <c r="HR1488" s="6"/>
      <c r="HS1488" s="5"/>
      <c r="HT1488" s="5"/>
      <c r="HU1488" s="4"/>
      <c r="HV1488" s="6"/>
      <c r="HW1488" s="4"/>
      <c r="HX1488" s="6"/>
      <c r="HY1488" s="5"/>
      <c r="HZ1488" s="5"/>
      <c r="IA1488" s="4"/>
      <c r="IB1488" s="6"/>
      <c r="IC1488" s="4"/>
      <c r="ID1488" s="6"/>
      <c r="IE1488" s="5"/>
      <c r="IF1488" s="5"/>
      <c r="IG1488" s="4"/>
      <c r="IH1488" s="6"/>
      <c r="II1488" s="4"/>
      <c r="IJ1488" s="6"/>
      <c r="IK1488" s="5"/>
      <c r="IL1488" s="5"/>
      <c r="IM1488" s="4"/>
      <c r="IN1488" s="6"/>
      <c r="IO1488" s="4"/>
      <c r="IP1488" s="6"/>
      <c r="IQ1488" s="5"/>
      <c r="IR1488" s="5"/>
      <c r="IS1488" s="4"/>
      <c r="IT1488" s="6"/>
      <c r="IU1488" s="4"/>
      <c r="IV1488" s="6"/>
      <c r="IW1488" s="5"/>
      <c r="IX1488" s="5"/>
      <c r="IY1488" s="4"/>
      <c r="IZ1488" s="6"/>
      <c r="JA1488" s="4"/>
      <c r="JB1488" s="6"/>
      <c r="JC1488" s="5"/>
      <c r="JD1488" s="5"/>
      <c r="JE1488" s="4"/>
      <c r="JF1488" s="6"/>
      <c r="JG1488" s="4"/>
      <c r="JH1488" s="6"/>
      <c r="JI1488" s="5"/>
      <c r="JJ1488" s="5"/>
      <c r="JK1488" s="4"/>
      <c r="JL1488" s="6"/>
      <c r="JM1488" s="4"/>
      <c r="JN1488" s="6"/>
      <c r="JO1488" s="5"/>
      <c r="JP1488" s="5"/>
      <c r="JQ1488" s="4"/>
      <c r="JR1488" s="6"/>
      <c r="JS1488" s="4"/>
      <c r="JT1488" s="6"/>
      <c r="JU1488" s="5"/>
      <c r="JV1488" s="5"/>
      <c r="JW1488" s="4"/>
      <c r="JX1488" s="6"/>
      <c r="JY1488" s="4"/>
      <c r="JZ1488" s="6"/>
      <c r="KA1488" s="5"/>
      <c r="KB1488" s="5"/>
      <c r="KC1488" s="4"/>
      <c r="KD1488" s="6"/>
      <c r="KE1488" s="4"/>
      <c r="KF1488" s="6"/>
      <c r="KG1488" s="5"/>
      <c r="KH1488" s="5"/>
      <c r="KI1488" s="4"/>
      <c r="KJ1488" s="6"/>
      <c r="KK1488" s="4"/>
      <c r="KL1488" s="6"/>
      <c r="KM1488" s="5"/>
      <c r="KN1488" s="5"/>
    </row>
    <row r="1489">
      <c r="A1489" s="3" t="s">
        <v>85</v>
      </c>
      <c r="B1489" s="3" t="s">
        <v>712</v>
      </c>
      <c r="C1489" s="3" t="s">
        <v>87</v>
      </c>
      <c r="D1489" s="3" t="s">
        <v>712</v>
      </c>
      <c r="E1489" s="3" t="s">
        <v>1058</v>
      </c>
      <c r="F1489" s="3" t="s">
        <v>104</v>
      </c>
      <c r="G1489" s="3" t="s">
        <v>104</v>
      </c>
      <c r="H1489" s="3" t="s">
        <v>104</v>
      </c>
      <c r="I1489" s="3" t="s">
        <v>1491</v>
      </c>
      <c r="J1489" s="3" t="s">
        <v>104</v>
      </c>
      <c r="K1489" s="4"/>
      <c r="L1489" s="4">
        <f>=ROUNDDOWN({0},0)</f>
      </c>
      <c r="M1489" s="4"/>
      <c r="N1489" s="5"/>
      <c r="O1489" s="4"/>
      <c r="P1489" s="4">
        <f>=ROUNDDOWN({0},0)</f>
      </c>
      <c r="Q1489" s="4"/>
      <c r="R1489" s="5"/>
      <c r="S1489" s="4"/>
      <c r="T1489" s="6"/>
      <c r="U1489" s="4"/>
      <c r="V1489" s="6"/>
      <c r="W1489" s="5"/>
      <c r="X1489" s="5"/>
      <c r="Y1489" s="4"/>
      <c r="Z1489" s="6"/>
      <c r="AA1489" s="4"/>
      <c r="AB1489" s="6"/>
      <c r="AC1489" s="5"/>
      <c r="AD1489" s="5"/>
      <c r="AE1489" s="4"/>
      <c r="AF1489" s="6"/>
      <c r="AG1489" s="4"/>
      <c r="AH1489" s="6"/>
      <c r="AI1489" s="5"/>
      <c r="AJ1489" s="5"/>
      <c r="AK1489" s="4"/>
      <c r="AL1489" s="6"/>
      <c r="AM1489" s="4"/>
      <c r="AN1489" s="6"/>
      <c r="AO1489" s="5"/>
      <c r="AP1489" s="5"/>
      <c r="AQ1489" s="4"/>
      <c r="AR1489" s="6"/>
      <c r="AS1489" s="4"/>
      <c r="AT1489" s="6"/>
      <c r="AU1489" s="5"/>
      <c r="AV1489" s="5"/>
      <c r="AW1489" s="4"/>
      <c r="AX1489" s="6"/>
      <c r="AY1489" s="4"/>
      <c r="AZ1489" s="6"/>
      <c r="BA1489" s="5"/>
      <c r="BB1489" s="5"/>
      <c r="BC1489" s="4"/>
      <c r="BD1489" s="6"/>
      <c r="BE1489" s="4"/>
      <c r="BF1489" s="6"/>
      <c r="BG1489" s="5"/>
      <c r="BH1489" s="5"/>
      <c r="BI1489" s="4"/>
      <c r="BJ1489" s="6"/>
      <c r="BK1489" s="4"/>
      <c r="BL1489" s="6"/>
      <c r="BM1489" s="5"/>
      <c r="BN1489" s="5"/>
      <c r="BO1489" s="4"/>
      <c r="BP1489" s="6"/>
      <c r="BQ1489" s="4"/>
      <c r="BR1489" s="6"/>
      <c r="BS1489" s="5"/>
      <c r="BT1489" s="5"/>
      <c r="BU1489" s="4"/>
      <c r="BV1489" s="6"/>
      <c r="BW1489" s="4"/>
      <c r="BX1489" s="6"/>
      <c r="BY1489" s="5"/>
      <c r="BZ1489" s="5"/>
      <c r="CA1489" s="4"/>
      <c r="CB1489" s="6"/>
      <c r="CC1489" s="4"/>
      <c r="CD1489" s="6"/>
      <c r="CE1489" s="5"/>
      <c r="CF1489" s="5"/>
      <c r="CG1489" s="4"/>
      <c r="CH1489" s="6"/>
      <c r="CI1489" s="4"/>
      <c r="CJ1489" s="6"/>
      <c r="CK1489" s="5"/>
      <c r="CL1489" s="5"/>
      <c r="CM1489" s="4"/>
      <c r="CN1489" s="6"/>
      <c r="CO1489" s="4"/>
      <c r="CP1489" s="6"/>
      <c r="CQ1489" s="5"/>
      <c r="CR1489" s="5"/>
      <c r="CS1489" s="4"/>
      <c r="CT1489" s="6"/>
      <c r="CU1489" s="4"/>
      <c r="CV1489" s="6"/>
      <c r="CW1489" s="5"/>
      <c r="CX1489" s="5"/>
      <c r="CY1489" s="4"/>
      <c r="CZ1489" s="6"/>
      <c r="DA1489" s="4"/>
      <c r="DB1489" s="6"/>
      <c r="DC1489" s="5"/>
      <c r="DD1489" s="5"/>
      <c r="DE1489" s="4"/>
      <c r="DF1489" s="6"/>
      <c r="DG1489" s="4"/>
      <c r="DH1489" s="6"/>
      <c r="DI1489" s="5"/>
      <c r="DJ1489" s="5"/>
      <c r="DK1489" s="4"/>
      <c r="DL1489" s="6"/>
      <c r="DM1489" s="4"/>
      <c r="DN1489" s="6"/>
      <c r="DO1489" s="5"/>
      <c r="DP1489" s="5"/>
      <c r="DQ1489" s="4"/>
      <c r="DR1489" s="6"/>
      <c r="DS1489" s="4"/>
      <c r="DT1489" s="6"/>
      <c r="DU1489" s="5"/>
      <c r="DV1489" s="5"/>
      <c r="DW1489" s="4"/>
      <c r="DX1489" s="6"/>
      <c r="DY1489" s="4"/>
      <c r="DZ1489" s="6"/>
      <c r="EA1489" s="5"/>
      <c r="EB1489" s="5"/>
      <c r="EC1489" s="4"/>
      <c r="ED1489" s="6"/>
      <c r="EE1489" s="4"/>
      <c r="EF1489" s="6"/>
      <c r="EG1489" s="5"/>
      <c r="EH1489" s="5"/>
      <c r="EI1489" s="4"/>
      <c r="EJ1489" s="6"/>
      <c r="EK1489" s="4"/>
      <c r="EL1489" s="6"/>
      <c r="EM1489" s="5"/>
      <c r="EN1489" s="5"/>
      <c r="EO1489" s="4"/>
      <c r="EP1489" s="6"/>
      <c r="EQ1489" s="4"/>
      <c r="ER1489" s="6"/>
      <c r="ES1489" s="5"/>
      <c r="ET1489" s="5"/>
      <c r="EU1489" s="4"/>
      <c r="EV1489" s="6"/>
      <c r="EW1489" s="4"/>
      <c r="EX1489" s="6"/>
      <c r="EY1489" s="5"/>
      <c r="EZ1489" s="5"/>
      <c r="FA1489" s="4"/>
      <c r="FB1489" s="6"/>
      <c r="FC1489" s="4"/>
      <c r="FD1489" s="6"/>
      <c r="FE1489" s="5"/>
      <c r="FF1489" s="5"/>
      <c r="FG1489" s="4"/>
      <c r="FH1489" s="6"/>
      <c r="FI1489" s="4"/>
      <c r="FJ1489" s="6"/>
      <c r="FK1489" s="5"/>
      <c r="FL1489" s="5"/>
      <c r="FM1489" s="4"/>
      <c r="FN1489" s="6"/>
      <c r="FO1489" s="4"/>
      <c r="FP1489" s="6"/>
      <c r="FQ1489" s="5"/>
      <c r="FR1489" s="5"/>
      <c r="FS1489" s="4"/>
      <c r="FT1489" s="6"/>
      <c r="FU1489" s="4"/>
      <c r="FV1489" s="6"/>
      <c r="FW1489" s="5"/>
      <c r="FX1489" s="5"/>
      <c r="FY1489" s="4"/>
      <c r="FZ1489" s="6"/>
      <c r="GA1489" s="4"/>
      <c r="GB1489" s="6"/>
      <c r="GC1489" s="5"/>
      <c r="GD1489" s="5"/>
      <c r="GE1489" s="4"/>
      <c r="GF1489" s="6"/>
      <c r="GG1489" s="4"/>
      <c r="GH1489" s="6"/>
      <c r="GI1489" s="5"/>
      <c r="GJ1489" s="5"/>
      <c r="GK1489" s="4"/>
      <c r="GL1489" s="6"/>
      <c r="GM1489" s="4"/>
      <c r="GN1489" s="6"/>
      <c r="GO1489" s="5"/>
      <c r="GP1489" s="5"/>
      <c r="GQ1489" s="4"/>
      <c r="GR1489" s="6"/>
      <c r="GS1489" s="4"/>
      <c r="GT1489" s="6"/>
      <c r="GU1489" s="5"/>
      <c r="GV1489" s="5"/>
      <c r="GW1489" s="4"/>
      <c r="GX1489" s="6"/>
      <c r="GY1489" s="4"/>
      <c r="GZ1489" s="6"/>
      <c r="HA1489" s="5"/>
      <c r="HB1489" s="5"/>
      <c r="HC1489" s="4"/>
      <c r="HD1489" s="6"/>
      <c r="HE1489" s="4"/>
      <c r="HF1489" s="6"/>
      <c r="HG1489" s="5"/>
      <c r="HH1489" s="5"/>
      <c r="HI1489" s="4"/>
      <c r="HJ1489" s="6"/>
      <c r="HK1489" s="4"/>
      <c r="HL1489" s="6"/>
      <c r="HM1489" s="5"/>
      <c r="HN1489" s="5"/>
      <c r="HO1489" s="4"/>
      <c r="HP1489" s="6"/>
      <c r="HQ1489" s="4"/>
      <c r="HR1489" s="6"/>
      <c r="HS1489" s="5"/>
      <c r="HT1489" s="5"/>
      <c r="HU1489" s="4"/>
      <c r="HV1489" s="6"/>
      <c r="HW1489" s="4"/>
      <c r="HX1489" s="6"/>
      <c r="HY1489" s="5"/>
      <c r="HZ1489" s="5"/>
      <c r="IA1489" s="4"/>
      <c r="IB1489" s="6"/>
      <c r="IC1489" s="4"/>
      <c r="ID1489" s="6"/>
      <c r="IE1489" s="5"/>
      <c r="IF1489" s="5"/>
      <c r="IG1489" s="4"/>
      <c r="IH1489" s="6"/>
      <c r="II1489" s="4"/>
      <c r="IJ1489" s="6"/>
      <c r="IK1489" s="5"/>
      <c r="IL1489" s="5"/>
      <c r="IM1489" s="4"/>
      <c r="IN1489" s="6"/>
      <c r="IO1489" s="4"/>
      <c r="IP1489" s="6"/>
      <c r="IQ1489" s="5"/>
      <c r="IR1489" s="5"/>
      <c r="IS1489" s="4"/>
      <c r="IT1489" s="6"/>
      <c r="IU1489" s="4"/>
      <c r="IV1489" s="6"/>
      <c r="IW1489" s="5"/>
      <c r="IX1489" s="5"/>
      <c r="IY1489" s="4"/>
      <c r="IZ1489" s="6"/>
      <c r="JA1489" s="4"/>
      <c r="JB1489" s="6"/>
      <c r="JC1489" s="5"/>
      <c r="JD1489" s="5"/>
      <c r="JE1489" s="4"/>
      <c r="JF1489" s="6"/>
      <c r="JG1489" s="4"/>
      <c r="JH1489" s="6"/>
      <c r="JI1489" s="5"/>
      <c r="JJ1489" s="5"/>
      <c r="JK1489" s="4"/>
      <c r="JL1489" s="6"/>
      <c r="JM1489" s="4"/>
      <c r="JN1489" s="6"/>
      <c r="JO1489" s="5"/>
      <c r="JP1489" s="5"/>
      <c r="JQ1489" s="4"/>
      <c r="JR1489" s="6"/>
      <c r="JS1489" s="4"/>
      <c r="JT1489" s="6"/>
      <c r="JU1489" s="5"/>
      <c r="JV1489" s="5"/>
      <c r="JW1489" s="4"/>
      <c r="JX1489" s="6"/>
      <c r="JY1489" s="4"/>
      <c r="JZ1489" s="6"/>
      <c r="KA1489" s="5"/>
      <c r="KB1489" s="5"/>
      <c r="KC1489" s="4"/>
      <c r="KD1489" s="6"/>
      <c r="KE1489" s="4"/>
      <c r="KF1489" s="6"/>
      <c r="KG1489" s="5"/>
      <c r="KH1489" s="5"/>
      <c r="KI1489" s="4"/>
      <c r="KJ1489" s="6"/>
      <c r="KK1489" s="4"/>
      <c r="KL1489" s="6"/>
      <c r="KM1489" s="5"/>
      <c r="KN1489" s="5"/>
    </row>
    <row r="1490">
      <c r="A1490" s="3" t="s">
        <v>85</v>
      </c>
      <c r="B1490" s="3" t="s">
        <v>712</v>
      </c>
      <c r="C1490" s="3" t="s">
        <v>87</v>
      </c>
      <c r="D1490" s="3" t="s">
        <v>712</v>
      </c>
      <c r="E1490" s="3" t="s">
        <v>1075</v>
      </c>
      <c r="F1490" s="3" t="s">
        <v>104</v>
      </c>
      <c r="G1490" s="3" t="s">
        <v>104</v>
      </c>
      <c r="H1490" s="3" t="s">
        <v>104</v>
      </c>
      <c r="I1490" s="3" t="s">
        <v>1568</v>
      </c>
      <c r="J1490" s="3" t="s">
        <v>104</v>
      </c>
      <c r="K1490" s="4"/>
      <c r="L1490" s="4">
        <f>=ROUNDDOWN({0},0)</f>
      </c>
      <c r="M1490" s="4"/>
      <c r="N1490" s="5"/>
      <c r="O1490" s="4"/>
      <c r="P1490" s="4">
        <f>=ROUNDDOWN({0},0)</f>
      </c>
      <c r="Q1490" s="4"/>
      <c r="R1490" s="5"/>
      <c r="S1490" s="4"/>
      <c r="T1490" s="6"/>
      <c r="U1490" s="4"/>
      <c r="V1490" s="6"/>
      <c r="W1490" s="5"/>
      <c r="X1490" s="5"/>
      <c r="Y1490" s="4"/>
      <c r="Z1490" s="6"/>
      <c r="AA1490" s="4"/>
      <c r="AB1490" s="6"/>
      <c r="AC1490" s="5"/>
      <c r="AD1490" s="5"/>
      <c r="AE1490" s="4"/>
      <c r="AF1490" s="6"/>
      <c r="AG1490" s="4"/>
      <c r="AH1490" s="6"/>
      <c r="AI1490" s="5"/>
      <c r="AJ1490" s="5"/>
      <c r="AK1490" s="4"/>
      <c r="AL1490" s="6"/>
      <c r="AM1490" s="4"/>
      <c r="AN1490" s="6"/>
      <c r="AO1490" s="5"/>
      <c r="AP1490" s="5"/>
      <c r="AQ1490" s="4"/>
      <c r="AR1490" s="6"/>
      <c r="AS1490" s="4"/>
      <c r="AT1490" s="6"/>
      <c r="AU1490" s="5"/>
      <c r="AV1490" s="5"/>
      <c r="AW1490" s="4"/>
      <c r="AX1490" s="6"/>
      <c r="AY1490" s="4"/>
      <c r="AZ1490" s="6"/>
      <c r="BA1490" s="5"/>
      <c r="BB1490" s="5"/>
      <c r="BC1490" s="4"/>
      <c r="BD1490" s="6"/>
      <c r="BE1490" s="4"/>
      <c r="BF1490" s="6"/>
      <c r="BG1490" s="5"/>
      <c r="BH1490" s="5"/>
      <c r="BI1490" s="4"/>
      <c r="BJ1490" s="6"/>
      <c r="BK1490" s="4"/>
      <c r="BL1490" s="6"/>
      <c r="BM1490" s="5"/>
      <c r="BN1490" s="5"/>
      <c r="BO1490" s="4"/>
      <c r="BP1490" s="6"/>
      <c r="BQ1490" s="4"/>
      <c r="BR1490" s="6"/>
      <c r="BS1490" s="5"/>
      <c r="BT1490" s="5"/>
      <c r="BU1490" s="4"/>
      <c r="BV1490" s="6"/>
      <c r="BW1490" s="4"/>
      <c r="BX1490" s="6"/>
      <c r="BY1490" s="5"/>
      <c r="BZ1490" s="5"/>
      <c r="CA1490" s="4"/>
      <c r="CB1490" s="6"/>
      <c r="CC1490" s="4"/>
      <c r="CD1490" s="6"/>
      <c r="CE1490" s="5"/>
      <c r="CF1490" s="5"/>
      <c r="CG1490" s="4"/>
      <c r="CH1490" s="6"/>
      <c r="CI1490" s="4"/>
      <c r="CJ1490" s="6"/>
      <c r="CK1490" s="5"/>
      <c r="CL1490" s="5"/>
      <c r="CM1490" s="4"/>
      <c r="CN1490" s="6"/>
      <c r="CO1490" s="4"/>
      <c r="CP1490" s="6"/>
      <c r="CQ1490" s="5"/>
      <c r="CR1490" s="5"/>
      <c r="CS1490" s="4"/>
      <c r="CT1490" s="6"/>
      <c r="CU1490" s="4"/>
      <c r="CV1490" s="6"/>
      <c r="CW1490" s="5"/>
      <c r="CX1490" s="5"/>
      <c r="CY1490" s="4"/>
      <c r="CZ1490" s="6"/>
      <c r="DA1490" s="4"/>
      <c r="DB1490" s="6"/>
      <c r="DC1490" s="5"/>
      <c r="DD1490" s="5"/>
      <c r="DE1490" s="4"/>
      <c r="DF1490" s="6"/>
      <c r="DG1490" s="4"/>
      <c r="DH1490" s="6"/>
      <c r="DI1490" s="5"/>
      <c r="DJ1490" s="5"/>
      <c r="DK1490" s="4"/>
      <c r="DL1490" s="6"/>
      <c r="DM1490" s="4"/>
      <c r="DN1490" s="6"/>
      <c r="DO1490" s="5"/>
      <c r="DP1490" s="5"/>
      <c r="DQ1490" s="4"/>
      <c r="DR1490" s="6"/>
      <c r="DS1490" s="4"/>
      <c r="DT1490" s="6"/>
      <c r="DU1490" s="5"/>
      <c r="DV1490" s="5"/>
      <c r="DW1490" s="4"/>
      <c r="DX1490" s="6"/>
      <c r="DY1490" s="4"/>
      <c r="DZ1490" s="6"/>
      <c r="EA1490" s="5"/>
      <c r="EB1490" s="5"/>
      <c r="EC1490" s="4"/>
      <c r="ED1490" s="6"/>
      <c r="EE1490" s="4"/>
      <c r="EF1490" s="6"/>
      <c r="EG1490" s="5"/>
      <c r="EH1490" s="5"/>
      <c r="EI1490" s="4"/>
      <c r="EJ1490" s="6"/>
      <c r="EK1490" s="4"/>
      <c r="EL1490" s="6"/>
      <c r="EM1490" s="5"/>
      <c r="EN1490" s="5"/>
      <c r="EO1490" s="4"/>
      <c r="EP1490" s="6"/>
      <c r="EQ1490" s="4"/>
      <c r="ER1490" s="6"/>
      <c r="ES1490" s="5"/>
      <c r="ET1490" s="5"/>
      <c r="EU1490" s="4"/>
      <c r="EV1490" s="6"/>
      <c r="EW1490" s="4"/>
      <c r="EX1490" s="6"/>
      <c r="EY1490" s="5"/>
      <c r="EZ1490" s="5"/>
      <c r="FA1490" s="4"/>
      <c r="FB1490" s="6"/>
      <c r="FC1490" s="4"/>
      <c r="FD1490" s="6"/>
      <c r="FE1490" s="5"/>
      <c r="FF1490" s="5"/>
      <c r="FG1490" s="4"/>
      <c r="FH1490" s="6"/>
      <c r="FI1490" s="4"/>
      <c r="FJ1490" s="6"/>
      <c r="FK1490" s="5"/>
      <c r="FL1490" s="5"/>
      <c r="FM1490" s="4"/>
      <c r="FN1490" s="6"/>
      <c r="FO1490" s="4"/>
      <c r="FP1490" s="6"/>
      <c r="FQ1490" s="5"/>
      <c r="FR1490" s="5"/>
      <c r="FS1490" s="4"/>
      <c r="FT1490" s="6"/>
      <c r="FU1490" s="4"/>
      <c r="FV1490" s="6"/>
      <c r="FW1490" s="5"/>
      <c r="FX1490" s="5"/>
      <c r="FY1490" s="4"/>
      <c r="FZ1490" s="6"/>
      <c r="GA1490" s="4"/>
      <c r="GB1490" s="6"/>
      <c r="GC1490" s="5"/>
      <c r="GD1490" s="5"/>
      <c r="GE1490" s="4"/>
      <c r="GF1490" s="6"/>
      <c r="GG1490" s="4"/>
      <c r="GH1490" s="6"/>
      <c r="GI1490" s="5"/>
      <c r="GJ1490" s="5"/>
      <c r="GK1490" s="4"/>
      <c r="GL1490" s="6"/>
      <c r="GM1490" s="4"/>
      <c r="GN1490" s="6"/>
      <c r="GO1490" s="5"/>
      <c r="GP1490" s="5"/>
      <c r="GQ1490" s="4"/>
      <c r="GR1490" s="6"/>
      <c r="GS1490" s="4"/>
      <c r="GT1490" s="6"/>
      <c r="GU1490" s="5"/>
      <c r="GV1490" s="5"/>
      <c r="GW1490" s="4"/>
      <c r="GX1490" s="6"/>
      <c r="GY1490" s="4"/>
      <c r="GZ1490" s="6"/>
      <c r="HA1490" s="5"/>
      <c r="HB1490" s="5"/>
      <c r="HC1490" s="4"/>
      <c r="HD1490" s="6"/>
      <c r="HE1490" s="4"/>
      <c r="HF1490" s="6"/>
      <c r="HG1490" s="5"/>
      <c r="HH1490" s="5"/>
      <c r="HI1490" s="4"/>
      <c r="HJ1490" s="6"/>
      <c r="HK1490" s="4"/>
      <c r="HL1490" s="6"/>
      <c r="HM1490" s="5"/>
      <c r="HN1490" s="5"/>
      <c r="HO1490" s="4"/>
      <c r="HP1490" s="6"/>
      <c r="HQ1490" s="4"/>
      <c r="HR1490" s="6"/>
      <c r="HS1490" s="5"/>
      <c r="HT1490" s="5"/>
      <c r="HU1490" s="4"/>
      <c r="HV1490" s="6"/>
      <c r="HW1490" s="4"/>
      <c r="HX1490" s="6"/>
      <c r="HY1490" s="5"/>
      <c r="HZ1490" s="5"/>
      <c r="IA1490" s="4"/>
      <c r="IB1490" s="6"/>
      <c r="IC1490" s="4"/>
      <c r="ID1490" s="6"/>
      <c r="IE1490" s="5"/>
      <c r="IF1490" s="5"/>
      <c r="IG1490" s="4"/>
      <c r="IH1490" s="6"/>
      <c r="II1490" s="4"/>
      <c r="IJ1490" s="6"/>
      <c r="IK1490" s="5"/>
      <c r="IL1490" s="5"/>
      <c r="IM1490" s="4"/>
      <c r="IN1490" s="6"/>
      <c r="IO1490" s="4"/>
      <c r="IP1490" s="6"/>
      <c r="IQ1490" s="5"/>
      <c r="IR1490" s="5"/>
      <c r="IS1490" s="4"/>
      <c r="IT1490" s="6"/>
      <c r="IU1490" s="4"/>
      <c r="IV1490" s="6"/>
      <c r="IW1490" s="5"/>
      <c r="IX1490" s="5"/>
      <c r="IY1490" s="4"/>
      <c r="IZ1490" s="6"/>
      <c r="JA1490" s="4"/>
      <c r="JB1490" s="6"/>
      <c r="JC1490" s="5"/>
      <c r="JD1490" s="5"/>
      <c r="JE1490" s="4"/>
      <c r="JF1490" s="6"/>
      <c r="JG1490" s="4"/>
      <c r="JH1490" s="6"/>
      <c r="JI1490" s="5"/>
      <c r="JJ1490" s="5"/>
      <c r="JK1490" s="4"/>
      <c r="JL1490" s="6"/>
      <c r="JM1490" s="4"/>
      <c r="JN1490" s="6"/>
      <c r="JO1490" s="5"/>
      <c r="JP1490" s="5"/>
      <c r="JQ1490" s="4"/>
      <c r="JR1490" s="6"/>
      <c r="JS1490" s="4"/>
      <c r="JT1490" s="6"/>
      <c r="JU1490" s="5"/>
      <c r="JV1490" s="5"/>
      <c r="JW1490" s="4"/>
      <c r="JX1490" s="6"/>
      <c r="JY1490" s="4"/>
      <c r="JZ1490" s="6"/>
      <c r="KA1490" s="5"/>
      <c r="KB1490" s="5"/>
      <c r="KC1490" s="4"/>
      <c r="KD1490" s="6"/>
      <c r="KE1490" s="4"/>
      <c r="KF1490" s="6"/>
      <c r="KG1490" s="5"/>
      <c r="KH1490" s="5"/>
      <c r="KI1490" s="4"/>
      <c r="KJ1490" s="6"/>
      <c r="KK1490" s="4"/>
      <c r="KL1490" s="6"/>
      <c r="KM1490" s="5"/>
      <c r="KN1490" s="5"/>
    </row>
    <row r="1491">
      <c r="A1491" s="3" t="s">
        <v>85</v>
      </c>
      <c r="B1491" s="3" t="s">
        <v>712</v>
      </c>
      <c r="C1491" s="3" t="s">
        <v>87</v>
      </c>
      <c r="D1491" s="3" t="s">
        <v>712</v>
      </c>
      <c r="E1491" s="3" t="s">
        <v>1049</v>
      </c>
      <c r="F1491" s="3" t="s">
        <v>104</v>
      </c>
      <c r="G1491" s="3" t="s">
        <v>104</v>
      </c>
      <c r="H1491" s="3" t="s">
        <v>104</v>
      </c>
      <c r="I1491" s="3" t="s">
        <v>1569</v>
      </c>
      <c r="J1491" s="3" t="s">
        <v>104</v>
      </c>
      <c r="K1491" s="4"/>
      <c r="L1491" s="4">
        <f>=ROUNDDOWN({0},0)</f>
      </c>
      <c r="M1491" s="4"/>
      <c r="N1491" s="5"/>
      <c r="O1491" s="4"/>
      <c r="P1491" s="4">
        <f>=ROUNDDOWN({0},0)</f>
      </c>
      <c r="Q1491" s="4"/>
      <c r="R1491" s="5"/>
      <c r="S1491" s="4"/>
      <c r="T1491" s="6"/>
      <c r="U1491" s="4"/>
      <c r="V1491" s="6"/>
      <c r="W1491" s="5"/>
      <c r="X1491" s="5"/>
      <c r="Y1491" s="4"/>
      <c r="Z1491" s="6"/>
      <c r="AA1491" s="4"/>
      <c r="AB1491" s="6"/>
      <c r="AC1491" s="5"/>
      <c r="AD1491" s="5"/>
      <c r="AE1491" s="4"/>
      <c r="AF1491" s="6"/>
      <c r="AG1491" s="4"/>
      <c r="AH1491" s="6"/>
      <c r="AI1491" s="5"/>
      <c r="AJ1491" s="5"/>
      <c r="AK1491" s="4"/>
      <c r="AL1491" s="6"/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  <c r="AW1491" s="4"/>
      <c r="AX1491" s="6"/>
      <c r="AY1491" s="4"/>
      <c r="AZ1491" s="6"/>
      <c r="BA1491" s="5"/>
      <c r="BB1491" s="5"/>
      <c r="BC1491" s="4"/>
      <c r="BD1491" s="6"/>
      <c r="BE1491" s="4"/>
      <c r="BF1491" s="6"/>
      <c r="BG1491" s="5"/>
      <c r="BH1491" s="5"/>
      <c r="BI1491" s="4"/>
      <c r="BJ1491" s="6"/>
      <c r="BK1491" s="4"/>
      <c r="BL1491" s="6"/>
      <c r="BM1491" s="5"/>
      <c r="BN1491" s="5"/>
      <c r="BO1491" s="4"/>
      <c r="BP1491" s="6"/>
      <c r="BQ1491" s="4"/>
      <c r="BR1491" s="6"/>
      <c r="BS1491" s="5"/>
      <c r="BT1491" s="5"/>
      <c r="BU1491" s="4"/>
      <c r="BV1491" s="6"/>
      <c r="BW1491" s="4"/>
      <c r="BX1491" s="6"/>
      <c r="BY1491" s="5"/>
      <c r="BZ1491" s="5"/>
      <c r="CA1491" s="4"/>
      <c r="CB1491" s="6"/>
      <c r="CC1491" s="4"/>
      <c r="CD1491" s="6"/>
      <c r="CE1491" s="5"/>
      <c r="CF1491" s="5"/>
      <c r="CG1491" s="4"/>
      <c r="CH1491" s="6"/>
      <c r="CI1491" s="4"/>
      <c r="CJ1491" s="6"/>
      <c r="CK1491" s="5"/>
      <c r="CL1491" s="5"/>
      <c r="CM1491" s="4"/>
      <c r="CN1491" s="6"/>
      <c r="CO1491" s="4"/>
      <c r="CP1491" s="6"/>
      <c r="CQ1491" s="5"/>
      <c r="CR1491" s="5"/>
      <c r="CS1491" s="4"/>
      <c r="CT1491" s="6"/>
      <c r="CU1491" s="4"/>
      <c r="CV1491" s="6"/>
      <c r="CW1491" s="5"/>
      <c r="CX1491" s="5"/>
      <c r="CY1491" s="4"/>
      <c r="CZ1491" s="6"/>
      <c r="DA1491" s="4"/>
      <c r="DB1491" s="6"/>
      <c r="DC1491" s="5"/>
      <c r="DD1491" s="5"/>
      <c r="DE1491" s="4"/>
      <c r="DF1491" s="6"/>
      <c r="DG1491" s="4"/>
      <c r="DH1491" s="6"/>
      <c r="DI1491" s="5"/>
      <c r="DJ1491" s="5"/>
      <c r="DK1491" s="4"/>
      <c r="DL1491" s="6"/>
      <c r="DM1491" s="4"/>
      <c r="DN1491" s="6"/>
      <c r="DO1491" s="5"/>
      <c r="DP1491" s="5"/>
      <c r="DQ1491" s="4"/>
      <c r="DR1491" s="6"/>
      <c r="DS1491" s="4"/>
      <c r="DT1491" s="6"/>
      <c r="DU1491" s="5"/>
      <c r="DV1491" s="5"/>
      <c r="DW1491" s="4"/>
      <c r="DX1491" s="6"/>
      <c r="DY1491" s="4"/>
      <c r="DZ1491" s="6"/>
      <c r="EA1491" s="5"/>
      <c r="EB1491" s="5"/>
      <c r="EC1491" s="4"/>
      <c r="ED1491" s="6"/>
      <c r="EE1491" s="4"/>
      <c r="EF1491" s="6"/>
      <c r="EG1491" s="5"/>
      <c r="EH1491" s="5"/>
      <c r="EI1491" s="4"/>
      <c r="EJ1491" s="6"/>
      <c r="EK1491" s="4"/>
      <c r="EL1491" s="6"/>
      <c r="EM1491" s="5"/>
      <c r="EN1491" s="5"/>
      <c r="EO1491" s="4"/>
      <c r="EP1491" s="6"/>
      <c r="EQ1491" s="4"/>
      <c r="ER1491" s="6"/>
      <c r="ES1491" s="5"/>
      <c r="ET1491" s="5"/>
      <c r="EU1491" s="4"/>
      <c r="EV1491" s="6"/>
      <c r="EW1491" s="4"/>
      <c r="EX1491" s="6"/>
      <c r="EY1491" s="5"/>
      <c r="EZ1491" s="5"/>
      <c r="FA1491" s="4"/>
      <c r="FB1491" s="6"/>
      <c r="FC1491" s="4"/>
      <c r="FD1491" s="6"/>
      <c r="FE1491" s="5"/>
      <c r="FF1491" s="5"/>
      <c r="FG1491" s="4"/>
      <c r="FH1491" s="6"/>
      <c r="FI1491" s="4"/>
      <c r="FJ1491" s="6"/>
      <c r="FK1491" s="5"/>
      <c r="FL1491" s="5"/>
      <c r="FM1491" s="4"/>
      <c r="FN1491" s="6"/>
      <c r="FO1491" s="4"/>
      <c r="FP1491" s="6"/>
      <c r="FQ1491" s="5"/>
      <c r="FR1491" s="5"/>
      <c r="FS1491" s="4"/>
      <c r="FT1491" s="6"/>
      <c r="FU1491" s="4"/>
      <c r="FV1491" s="6"/>
      <c r="FW1491" s="5"/>
      <c r="FX1491" s="5"/>
      <c r="FY1491" s="4"/>
      <c r="FZ1491" s="6"/>
      <c r="GA1491" s="4"/>
      <c r="GB1491" s="6"/>
      <c r="GC1491" s="5"/>
      <c r="GD1491" s="5"/>
      <c r="GE1491" s="4"/>
      <c r="GF1491" s="6"/>
      <c r="GG1491" s="4"/>
      <c r="GH1491" s="6"/>
      <c r="GI1491" s="5"/>
      <c r="GJ1491" s="5"/>
      <c r="GK1491" s="4"/>
      <c r="GL1491" s="6"/>
      <c r="GM1491" s="4"/>
      <c r="GN1491" s="6"/>
      <c r="GO1491" s="5"/>
      <c r="GP1491" s="5"/>
      <c r="GQ1491" s="4"/>
      <c r="GR1491" s="6"/>
      <c r="GS1491" s="4"/>
      <c r="GT1491" s="6"/>
      <c r="GU1491" s="5"/>
      <c r="GV1491" s="5"/>
      <c r="GW1491" s="4"/>
      <c r="GX1491" s="6"/>
      <c r="GY1491" s="4"/>
      <c r="GZ1491" s="6"/>
      <c r="HA1491" s="5"/>
      <c r="HB1491" s="5"/>
      <c r="HC1491" s="4"/>
      <c r="HD1491" s="6"/>
      <c r="HE1491" s="4"/>
      <c r="HF1491" s="6"/>
      <c r="HG1491" s="5"/>
      <c r="HH1491" s="5"/>
      <c r="HI1491" s="4"/>
      <c r="HJ1491" s="6"/>
      <c r="HK1491" s="4"/>
      <c r="HL1491" s="6"/>
      <c r="HM1491" s="5"/>
      <c r="HN1491" s="5"/>
      <c r="HO1491" s="4"/>
      <c r="HP1491" s="6"/>
      <c r="HQ1491" s="4"/>
      <c r="HR1491" s="6"/>
      <c r="HS1491" s="5"/>
      <c r="HT1491" s="5"/>
      <c r="HU1491" s="4"/>
      <c r="HV1491" s="6"/>
      <c r="HW1491" s="4"/>
      <c r="HX1491" s="6"/>
      <c r="HY1491" s="5"/>
      <c r="HZ1491" s="5"/>
      <c r="IA1491" s="4"/>
      <c r="IB1491" s="6"/>
      <c r="IC1491" s="4"/>
      <c r="ID1491" s="6"/>
      <c r="IE1491" s="5"/>
      <c r="IF1491" s="5"/>
      <c r="IG1491" s="4"/>
      <c r="IH1491" s="6"/>
      <c r="II1491" s="4"/>
      <c r="IJ1491" s="6"/>
      <c r="IK1491" s="5"/>
      <c r="IL1491" s="5"/>
      <c r="IM1491" s="4"/>
      <c r="IN1491" s="6"/>
      <c r="IO1491" s="4"/>
      <c r="IP1491" s="6"/>
      <c r="IQ1491" s="5"/>
      <c r="IR1491" s="5"/>
      <c r="IS1491" s="4"/>
      <c r="IT1491" s="6"/>
      <c r="IU1491" s="4"/>
      <c r="IV1491" s="6"/>
      <c r="IW1491" s="5"/>
      <c r="IX1491" s="5"/>
      <c r="IY1491" s="4"/>
      <c r="IZ1491" s="6"/>
      <c r="JA1491" s="4"/>
      <c r="JB1491" s="6"/>
      <c r="JC1491" s="5"/>
      <c r="JD1491" s="5"/>
      <c r="JE1491" s="4"/>
      <c r="JF1491" s="6"/>
      <c r="JG1491" s="4"/>
      <c r="JH1491" s="6"/>
      <c r="JI1491" s="5"/>
      <c r="JJ1491" s="5"/>
      <c r="JK1491" s="4"/>
      <c r="JL1491" s="6"/>
      <c r="JM1491" s="4"/>
      <c r="JN1491" s="6"/>
      <c r="JO1491" s="5"/>
      <c r="JP1491" s="5"/>
      <c r="JQ1491" s="4"/>
      <c r="JR1491" s="6"/>
      <c r="JS1491" s="4"/>
      <c r="JT1491" s="6"/>
      <c r="JU1491" s="5"/>
      <c r="JV1491" s="5"/>
      <c r="JW1491" s="4"/>
      <c r="JX1491" s="6"/>
      <c r="JY1491" s="4"/>
      <c r="JZ1491" s="6"/>
      <c r="KA1491" s="5"/>
      <c r="KB1491" s="5"/>
      <c r="KC1491" s="4"/>
      <c r="KD1491" s="6"/>
      <c r="KE1491" s="4"/>
      <c r="KF1491" s="6"/>
      <c r="KG1491" s="5"/>
      <c r="KH1491" s="5"/>
      <c r="KI1491" s="4"/>
      <c r="KJ1491" s="6"/>
      <c r="KK1491" s="4"/>
      <c r="KL1491" s="6"/>
      <c r="KM1491" s="5"/>
      <c r="KN1491" s="5"/>
    </row>
    <row r="1492">
      <c r="A1492" s="3" t="s">
        <v>85</v>
      </c>
      <c r="B1492" s="3" t="s">
        <v>712</v>
      </c>
      <c r="C1492" s="3" t="s">
        <v>87</v>
      </c>
      <c r="D1492" s="3" t="s">
        <v>712</v>
      </c>
      <c r="E1492" s="3" t="s">
        <v>957</v>
      </c>
      <c r="F1492" s="3" t="s">
        <v>104</v>
      </c>
      <c r="G1492" s="3" t="s">
        <v>104</v>
      </c>
      <c r="H1492" s="3" t="s">
        <v>104</v>
      </c>
      <c r="I1492" s="3" t="s">
        <v>1535</v>
      </c>
      <c r="J1492" s="3" t="s">
        <v>104</v>
      </c>
      <c r="K1492" s="4"/>
      <c r="L1492" s="4">
        <f>=ROUNDDOWN({0},0)</f>
      </c>
      <c r="M1492" s="4"/>
      <c r="N1492" s="5"/>
      <c r="O1492" s="4"/>
      <c r="P1492" s="4">
        <f>=ROUNDDOWN({0},0)</f>
      </c>
      <c r="Q1492" s="4"/>
      <c r="R1492" s="5"/>
      <c r="S1492" s="4"/>
      <c r="T1492" s="6"/>
      <c r="U1492" s="4"/>
      <c r="V1492" s="6"/>
      <c r="W1492" s="5"/>
      <c r="X1492" s="5"/>
      <c r="Y1492" s="4"/>
      <c r="Z1492" s="6"/>
      <c r="AA1492" s="4"/>
      <c r="AB1492" s="6"/>
      <c r="AC1492" s="5"/>
      <c r="AD1492" s="5"/>
      <c r="AE1492" s="4"/>
      <c r="AF1492" s="6"/>
      <c r="AG1492" s="4"/>
      <c r="AH1492" s="6"/>
      <c r="AI1492" s="5"/>
      <c r="AJ1492" s="5"/>
      <c r="AK1492" s="4"/>
      <c r="AL1492" s="6"/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  <c r="AW1492" s="4"/>
      <c r="AX1492" s="6"/>
      <c r="AY1492" s="4"/>
      <c r="AZ1492" s="6"/>
      <c r="BA1492" s="5"/>
      <c r="BB1492" s="5"/>
      <c r="BC1492" s="4"/>
      <c r="BD1492" s="6"/>
      <c r="BE1492" s="4"/>
      <c r="BF1492" s="6"/>
      <c r="BG1492" s="5"/>
      <c r="BH1492" s="5"/>
      <c r="BI1492" s="4"/>
      <c r="BJ1492" s="6"/>
      <c r="BK1492" s="4"/>
      <c r="BL1492" s="6"/>
      <c r="BM1492" s="5"/>
      <c r="BN1492" s="5"/>
      <c r="BO1492" s="4"/>
      <c r="BP1492" s="6"/>
      <c r="BQ1492" s="4"/>
      <c r="BR1492" s="6"/>
      <c r="BS1492" s="5"/>
      <c r="BT1492" s="5"/>
      <c r="BU1492" s="4"/>
      <c r="BV1492" s="6"/>
      <c r="BW1492" s="4"/>
      <c r="BX1492" s="6"/>
      <c r="BY1492" s="5"/>
      <c r="BZ1492" s="5"/>
      <c r="CA1492" s="4"/>
      <c r="CB1492" s="6"/>
      <c r="CC1492" s="4"/>
      <c r="CD1492" s="6"/>
      <c r="CE1492" s="5"/>
      <c r="CF1492" s="5"/>
      <c r="CG1492" s="4"/>
      <c r="CH1492" s="6"/>
      <c r="CI1492" s="4"/>
      <c r="CJ1492" s="6"/>
      <c r="CK1492" s="5"/>
      <c r="CL1492" s="5"/>
      <c r="CM1492" s="4"/>
      <c r="CN1492" s="6"/>
      <c r="CO1492" s="4"/>
      <c r="CP1492" s="6"/>
      <c r="CQ1492" s="5"/>
      <c r="CR1492" s="5"/>
      <c r="CS1492" s="4"/>
      <c r="CT1492" s="6"/>
      <c r="CU1492" s="4"/>
      <c r="CV1492" s="6"/>
      <c r="CW1492" s="5"/>
      <c r="CX1492" s="5"/>
      <c r="CY1492" s="4"/>
      <c r="CZ1492" s="6"/>
      <c r="DA1492" s="4"/>
      <c r="DB1492" s="6"/>
      <c r="DC1492" s="5"/>
      <c r="DD1492" s="5"/>
      <c r="DE1492" s="4"/>
      <c r="DF1492" s="6"/>
      <c r="DG1492" s="4"/>
      <c r="DH1492" s="6"/>
      <c r="DI1492" s="5"/>
      <c r="DJ1492" s="5"/>
      <c r="DK1492" s="4"/>
      <c r="DL1492" s="6"/>
      <c r="DM1492" s="4"/>
      <c r="DN1492" s="6"/>
      <c r="DO1492" s="5"/>
      <c r="DP1492" s="5"/>
      <c r="DQ1492" s="4"/>
      <c r="DR1492" s="6"/>
      <c r="DS1492" s="4"/>
      <c r="DT1492" s="6"/>
      <c r="DU1492" s="5"/>
      <c r="DV1492" s="5"/>
      <c r="DW1492" s="4"/>
      <c r="DX1492" s="6"/>
      <c r="DY1492" s="4"/>
      <c r="DZ1492" s="6"/>
      <c r="EA1492" s="5"/>
      <c r="EB1492" s="5"/>
      <c r="EC1492" s="4"/>
      <c r="ED1492" s="6"/>
      <c r="EE1492" s="4"/>
      <c r="EF1492" s="6"/>
      <c r="EG1492" s="5"/>
      <c r="EH1492" s="5"/>
      <c r="EI1492" s="4"/>
      <c r="EJ1492" s="6"/>
      <c r="EK1492" s="4"/>
      <c r="EL1492" s="6"/>
      <c r="EM1492" s="5"/>
      <c r="EN1492" s="5"/>
      <c r="EO1492" s="4"/>
      <c r="EP1492" s="6"/>
      <c r="EQ1492" s="4"/>
      <c r="ER1492" s="6"/>
      <c r="ES1492" s="5"/>
      <c r="ET1492" s="5"/>
      <c r="EU1492" s="4"/>
      <c r="EV1492" s="6"/>
      <c r="EW1492" s="4"/>
      <c r="EX1492" s="6"/>
      <c r="EY1492" s="5"/>
      <c r="EZ1492" s="5"/>
      <c r="FA1492" s="4"/>
      <c r="FB1492" s="6"/>
      <c r="FC1492" s="4"/>
      <c r="FD1492" s="6"/>
      <c r="FE1492" s="5"/>
      <c r="FF1492" s="5"/>
      <c r="FG1492" s="4"/>
      <c r="FH1492" s="6"/>
      <c r="FI1492" s="4"/>
      <c r="FJ1492" s="6"/>
      <c r="FK1492" s="5"/>
      <c r="FL1492" s="5"/>
      <c r="FM1492" s="4"/>
      <c r="FN1492" s="6"/>
      <c r="FO1492" s="4"/>
      <c r="FP1492" s="6"/>
      <c r="FQ1492" s="5"/>
      <c r="FR1492" s="5"/>
      <c r="FS1492" s="4"/>
      <c r="FT1492" s="6"/>
      <c r="FU1492" s="4"/>
      <c r="FV1492" s="6"/>
      <c r="FW1492" s="5"/>
      <c r="FX1492" s="5"/>
      <c r="FY1492" s="4"/>
      <c r="FZ1492" s="6"/>
      <c r="GA1492" s="4"/>
      <c r="GB1492" s="6"/>
      <c r="GC1492" s="5"/>
      <c r="GD1492" s="5"/>
      <c r="GE1492" s="4"/>
      <c r="GF1492" s="6"/>
      <c r="GG1492" s="4"/>
      <c r="GH1492" s="6"/>
      <c r="GI1492" s="5"/>
      <c r="GJ1492" s="5"/>
      <c r="GK1492" s="4"/>
      <c r="GL1492" s="6"/>
      <c r="GM1492" s="4"/>
      <c r="GN1492" s="6"/>
      <c r="GO1492" s="5"/>
      <c r="GP1492" s="5"/>
      <c r="GQ1492" s="4"/>
      <c r="GR1492" s="6"/>
      <c r="GS1492" s="4"/>
      <c r="GT1492" s="6"/>
      <c r="GU1492" s="5"/>
      <c r="GV1492" s="5"/>
      <c r="GW1492" s="4"/>
      <c r="GX1492" s="6"/>
      <c r="GY1492" s="4"/>
      <c r="GZ1492" s="6"/>
      <c r="HA1492" s="5"/>
      <c r="HB1492" s="5"/>
      <c r="HC1492" s="4"/>
      <c r="HD1492" s="6"/>
      <c r="HE1492" s="4"/>
      <c r="HF1492" s="6"/>
      <c r="HG1492" s="5"/>
      <c r="HH1492" s="5"/>
      <c r="HI1492" s="4"/>
      <c r="HJ1492" s="6"/>
      <c r="HK1492" s="4"/>
      <c r="HL1492" s="6"/>
      <c r="HM1492" s="5"/>
      <c r="HN1492" s="5"/>
      <c r="HO1492" s="4"/>
      <c r="HP1492" s="6"/>
      <c r="HQ1492" s="4"/>
      <c r="HR1492" s="6"/>
      <c r="HS1492" s="5"/>
      <c r="HT1492" s="5"/>
      <c r="HU1492" s="4"/>
      <c r="HV1492" s="6"/>
      <c r="HW1492" s="4"/>
      <c r="HX1492" s="6"/>
      <c r="HY1492" s="5"/>
      <c r="HZ1492" s="5"/>
      <c r="IA1492" s="4"/>
      <c r="IB1492" s="6"/>
      <c r="IC1492" s="4"/>
      <c r="ID1492" s="6"/>
      <c r="IE1492" s="5"/>
      <c r="IF1492" s="5"/>
      <c r="IG1492" s="4"/>
      <c r="IH1492" s="6"/>
      <c r="II1492" s="4"/>
      <c r="IJ1492" s="6"/>
      <c r="IK1492" s="5"/>
      <c r="IL1492" s="5"/>
      <c r="IM1492" s="4"/>
      <c r="IN1492" s="6"/>
      <c r="IO1492" s="4"/>
      <c r="IP1492" s="6"/>
      <c r="IQ1492" s="5"/>
      <c r="IR1492" s="5"/>
      <c r="IS1492" s="4"/>
      <c r="IT1492" s="6"/>
      <c r="IU1492" s="4"/>
      <c r="IV1492" s="6"/>
      <c r="IW1492" s="5"/>
      <c r="IX1492" s="5"/>
      <c r="IY1492" s="4"/>
      <c r="IZ1492" s="6"/>
      <c r="JA1492" s="4"/>
      <c r="JB1492" s="6"/>
      <c r="JC1492" s="5"/>
      <c r="JD1492" s="5"/>
      <c r="JE1492" s="4"/>
      <c r="JF1492" s="6"/>
      <c r="JG1492" s="4"/>
      <c r="JH1492" s="6"/>
      <c r="JI1492" s="5"/>
      <c r="JJ1492" s="5"/>
      <c r="JK1492" s="4"/>
      <c r="JL1492" s="6"/>
      <c r="JM1492" s="4"/>
      <c r="JN1492" s="6"/>
      <c r="JO1492" s="5"/>
      <c r="JP1492" s="5"/>
      <c r="JQ1492" s="4"/>
      <c r="JR1492" s="6"/>
      <c r="JS1492" s="4"/>
      <c r="JT1492" s="6"/>
      <c r="JU1492" s="5"/>
      <c r="JV1492" s="5"/>
      <c r="JW1492" s="4"/>
      <c r="JX1492" s="6"/>
      <c r="JY1492" s="4"/>
      <c r="JZ1492" s="6"/>
      <c r="KA1492" s="5"/>
      <c r="KB1492" s="5"/>
      <c r="KC1492" s="4"/>
      <c r="KD1492" s="6"/>
      <c r="KE1492" s="4"/>
      <c r="KF1492" s="6"/>
      <c r="KG1492" s="5"/>
      <c r="KH1492" s="5"/>
      <c r="KI1492" s="4"/>
      <c r="KJ1492" s="6"/>
      <c r="KK1492" s="4"/>
      <c r="KL1492" s="6"/>
      <c r="KM1492" s="5"/>
      <c r="KN1492" s="5"/>
    </row>
    <row r="1493">
      <c r="A1493" s="3" t="s">
        <v>85</v>
      </c>
      <c r="B1493" s="3" t="s">
        <v>712</v>
      </c>
      <c r="C1493" s="3" t="s">
        <v>87</v>
      </c>
      <c r="D1493" s="3" t="s">
        <v>712</v>
      </c>
      <c r="E1493" s="3" t="s">
        <v>1020</v>
      </c>
      <c r="F1493" s="3" t="s">
        <v>104</v>
      </c>
      <c r="G1493" s="3" t="s">
        <v>104</v>
      </c>
      <c r="H1493" s="3" t="s">
        <v>104</v>
      </c>
      <c r="I1493" s="3" t="s">
        <v>1570</v>
      </c>
      <c r="J1493" s="3" t="s">
        <v>104</v>
      </c>
      <c r="K1493" s="4"/>
      <c r="L1493" s="4">
        <f>=ROUNDDOWN({0},0)</f>
      </c>
      <c r="M1493" s="4"/>
      <c r="N1493" s="5"/>
      <c r="O1493" s="4"/>
      <c r="P1493" s="4">
        <f>=ROUNDDOWN({0},0)</f>
      </c>
      <c r="Q1493" s="4"/>
      <c r="R1493" s="5"/>
      <c r="S1493" s="4"/>
      <c r="T1493" s="6"/>
      <c r="U1493" s="4"/>
      <c r="V1493" s="6"/>
      <c r="W1493" s="5"/>
      <c r="X1493" s="5"/>
      <c r="Y1493" s="4"/>
      <c r="Z1493" s="6"/>
      <c r="AA1493" s="4"/>
      <c r="AB1493" s="6"/>
      <c r="AC1493" s="5"/>
      <c r="AD1493" s="5"/>
      <c r="AE1493" s="4"/>
      <c r="AF1493" s="6"/>
      <c r="AG1493" s="4"/>
      <c r="AH1493" s="6"/>
      <c r="AI1493" s="5"/>
      <c r="AJ1493" s="5"/>
      <c r="AK1493" s="4"/>
      <c r="AL1493" s="6"/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  <c r="AW1493" s="4"/>
      <c r="AX1493" s="6"/>
      <c r="AY1493" s="4"/>
      <c r="AZ1493" s="6"/>
      <c r="BA1493" s="5"/>
      <c r="BB1493" s="5"/>
      <c r="BC1493" s="4"/>
      <c r="BD1493" s="6"/>
      <c r="BE1493" s="4"/>
      <c r="BF1493" s="6"/>
      <c r="BG1493" s="5"/>
      <c r="BH1493" s="5"/>
      <c r="BI1493" s="4"/>
      <c r="BJ1493" s="6"/>
      <c r="BK1493" s="4"/>
      <c r="BL1493" s="6"/>
      <c r="BM1493" s="5"/>
      <c r="BN1493" s="5"/>
      <c r="BO1493" s="4"/>
      <c r="BP1493" s="6"/>
      <c r="BQ1493" s="4"/>
      <c r="BR1493" s="6"/>
      <c r="BS1493" s="5"/>
      <c r="BT1493" s="5"/>
      <c r="BU1493" s="4"/>
      <c r="BV1493" s="6"/>
      <c r="BW1493" s="4"/>
      <c r="BX1493" s="6"/>
      <c r="BY1493" s="5"/>
      <c r="BZ1493" s="5"/>
      <c r="CA1493" s="4"/>
      <c r="CB1493" s="6"/>
      <c r="CC1493" s="4"/>
      <c r="CD1493" s="6"/>
      <c r="CE1493" s="5"/>
      <c r="CF1493" s="5"/>
      <c r="CG1493" s="4"/>
      <c r="CH1493" s="6"/>
      <c r="CI1493" s="4"/>
      <c r="CJ1493" s="6"/>
      <c r="CK1493" s="5"/>
      <c r="CL1493" s="5"/>
      <c r="CM1493" s="4"/>
      <c r="CN1493" s="6"/>
      <c r="CO1493" s="4"/>
      <c r="CP1493" s="6"/>
      <c r="CQ1493" s="5"/>
      <c r="CR1493" s="5"/>
      <c r="CS1493" s="4"/>
      <c r="CT1493" s="6"/>
      <c r="CU1493" s="4"/>
      <c r="CV1493" s="6"/>
      <c r="CW1493" s="5"/>
      <c r="CX1493" s="5"/>
      <c r="CY1493" s="4"/>
      <c r="CZ1493" s="6"/>
      <c r="DA1493" s="4"/>
      <c r="DB1493" s="6"/>
      <c r="DC1493" s="5"/>
      <c r="DD1493" s="5"/>
      <c r="DE1493" s="4"/>
      <c r="DF1493" s="6"/>
      <c r="DG1493" s="4"/>
      <c r="DH1493" s="6"/>
      <c r="DI1493" s="5"/>
      <c r="DJ1493" s="5"/>
      <c r="DK1493" s="4"/>
      <c r="DL1493" s="6"/>
      <c r="DM1493" s="4"/>
      <c r="DN1493" s="6"/>
      <c r="DO1493" s="5"/>
      <c r="DP1493" s="5"/>
      <c r="DQ1493" s="4"/>
      <c r="DR1493" s="6"/>
      <c r="DS1493" s="4"/>
      <c r="DT1493" s="6"/>
      <c r="DU1493" s="5"/>
      <c r="DV1493" s="5"/>
      <c r="DW1493" s="4"/>
      <c r="DX1493" s="6"/>
      <c r="DY1493" s="4"/>
      <c r="DZ1493" s="6"/>
      <c r="EA1493" s="5"/>
      <c r="EB1493" s="5"/>
      <c r="EC1493" s="4"/>
      <c r="ED1493" s="6"/>
      <c r="EE1493" s="4"/>
      <c r="EF1493" s="6"/>
      <c r="EG1493" s="5"/>
      <c r="EH1493" s="5"/>
      <c r="EI1493" s="4"/>
      <c r="EJ1493" s="6"/>
      <c r="EK1493" s="4"/>
      <c r="EL1493" s="6"/>
      <c r="EM1493" s="5"/>
      <c r="EN1493" s="5"/>
      <c r="EO1493" s="4"/>
      <c r="EP1493" s="6"/>
      <c r="EQ1493" s="4"/>
      <c r="ER1493" s="6"/>
      <c r="ES1493" s="5"/>
      <c r="ET1493" s="5"/>
      <c r="EU1493" s="4"/>
      <c r="EV1493" s="6"/>
      <c r="EW1493" s="4"/>
      <c r="EX1493" s="6"/>
      <c r="EY1493" s="5"/>
      <c r="EZ1493" s="5"/>
      <c r="FA1493" s="4"/>
      <c r="FB1493" s="6"/>
      <c r="FC1493" s="4"/>
      <c r="FD1493" s="6"/>
      <c r="FE1493" s="5"/>
      <c r="FF1493" s="5"/>
      <c r="FG1493" s="4"/>
      <c r="FH1493" s="6"/>
      <c r="FI1493" s="4"/>
      <c r="FJ1493" s="6"/>
      <c r="FK1493" s="5"/>
      <c r="FL1493" s="5"/>
      <c r="FM1493" s="4"/>
      <c r="FN1493" s="6"/>
      <c r="FO1493" s="4"/>
      <c r="FP1493" s="6"/>
      <c r="FQ1493" s="5"/>
      <c r="FR1493" s="5"/>
      <c r="FS1493" s="4"/>
      <c r="FT1493" s="6"/>
      <c r="FU1493" s="4"/>
      <c r="FV1493" s="6"/>
      <c r="FW1493" s="5"/>
      <c r="FX1493" s="5"/>
      <c r="FY1493" s="4"/>
      <c r="FZ1493" s="6"/>
      <c r="GA1493" s="4"/>
      <c r="GB1493" s="6"/>
      <c r="GC1493" s="5"/>
      <c r="GD1493" s="5"/>
      <c r="GE1493" s="4"/>
      <c r="GF1493" s="6"/>
      <c r="GG1493" s="4"/>
      <c r="GH1493" s="6"/>
      <c r="GI1493" s="5"/>
      <c r="GJ1493" s="5"/>
      <c r="GK1493" s="4"/>
      <c r="GL1493" s="6"/>
      <c r="GM1493" s="4"/>
      <c r="GN1493" s="6"/>
      <c r="GO1493" s="5"/>
      <c r="GP1493" s="5"/>
      <c r="GQ1493" s="4"/>
      <c r="GR1493" s="6"/>
      <c r="GS1493" s="4"/>
      <c r="GT1493" s="6"/>
      <c r="GU1493" s="5"/>
      <c r="GV1493" s="5"/>
      <c r="GW1493" s="4"/>
      <c r="GX1493" s="6"/>
      <c r="GY1493" s="4"/>
      <c r="GZ1493" s="6"/>
      <c r="HA1493" s="5"/>
      <c r="HB1493" s="5"/>
      <c r="HC1493" s="4"/>
      <c r="HD1493" s="6"/>
      <c r="HE1493" s="4"/>
      <c r="HF1493" s="6"/>
      <c r="HG1493" s="5"/>
      <c r="HH1493" s="5"/>
      <c r="HI1493" s="4"/>
      <c r="HJ1493" s="6"/>
      <c r="HK1493" s="4"/>
      <c r="HL1493" s="6"/>
      <c r="HM1493" s="5"/>
      <c r="HN1493" s="5"/>
      <c r="HO1493" s="4"/>
      <c r="HP1493" s="6"/>
      <c r="HQ1493" s="4"/>
      <c r="HR1493" s="6"/>
      <c r="HS1493" s="5"/>
      <c r="HT1493" s="5"/>
      <c r="HU1493" s="4"/>
      <c r="HV1493" s="6"/>
      <c r="HW1493" s="4"/>
      <c r="HX1493" s="6"/>
      <c r="HY1493" s="5"/>
      <c r="HZ1493" s="5"/>
      <c r="IA1493" s="4"/>
      <c r="IB1493" s="6"/>
      <c r="IC1493" s="4"/>
      <c r="ID1493" s="6"/>
      <c r="IE1493" s="5"/>
      <c r="IF1493" s="5"/>
      <c r="IG1493" s="4"/>
      <c r="IH1493" s="6"/>
      <c r="II1493" s="4"/>
      <c r="IJ1493" s="6"/>
      <c r="IK1493" s="5"/>
      <c r="IL1493" s="5"/>
      <c r="IM1493" s="4"/>
      <c r="IN1493" s="6"/>
      <c r="IO1493" s="4"/>
      <c r="IP1493" s="6"/>
      <c r="IQ1493" s="5"/>
      <c r="IR1493" s="5"/>
      <c r="IS1493" s="4"/>
      <c r="IT1493" s="6"/>
      <c r="IU1493" s="4"/>
      <c r="IV1493" s="6"/>
      <c r="IW1493" s="5"/>
      <c r="IX1493" s="5"/>
      <c r="IY1493" s="4"/>
      <c r="IZ1493" s="6"/>
      <c r="JA1493" s="4"/>
      <c r="JB1493" s="6"/>
      <c r="JC1493" s="5"/>
      <c r="JD1493" s="5"/>
      <c r="JE1493" s="4"/>
      <c r="JF1493" s="6"/>
      <c r="JG1493" s="4"/>
      <c r="JH1493" s="6"/>
      <c r="JI1493" s="5"/>
      <c r="JJ1493" s="5"/>
      <c r="JK1493" s="4"/>
      <c r="JL1493" s="6"/>
      <c r="JM1493" s="4"/>
      <c r="JN1493" s="6"/>
      <c r="JO1493" s="5"/>
      <c r="JP1493" s="5"/>
      <c r="JQ1493" s="4"/>
      <c r="JR1493" s="6"/>
      <c r="JS1493" s="4"/>
      <c r="JT1493" s="6"/>
      <c r="JU1493" s="5"/>
      <c r="JV1493" s="5"/>
      <c r="JW1493" s="4"/>
      <c r="JX1493" s="6"/>
      <c r="JY1493" s="4"/>
      <c r="JZ1493" s="6"/>
      <c r="KA1493" s="5"/>
      <c r="KB1493" s="5"/>
      <c r="KC1493" s="4"/>
      <c r="KD1493" s="6"/>
      <c r="KE1493" s="4"/>
      <c r="KF1493" s="6"/>
      <c r="KG1493" s="5"/>
      <c r="KH1493" s="5"/>
      <c r="KI1493" s="4"/>
      <c r="KJ1493" s="6"/>
      <c r="KK1493" s="4"/>
      <c r="KL1493" s="6"/>
      <c r="KM1493" s="5"/>
      <c r="KN1493" s="5"/>
    </row>
    <row r="1494">
      <c r="A1494" s="3" t="s">
        <v>85</v>
      </c>
      <c r="B1494" s="3" t="s">
        <v>712</v>
      </c>
      <c r="C1494" s="3" t="s">
        <v>87</v>
      </c>
      <c r="D1494" s="3" t="s">
        <v>712</v>
      </c>
      <c r="E1494" s="3" t="s">
        <v>1043</v>
      </c>
      <c r="F1494" s="3" t="s">
        <v>104</v>
      </c>
      <c r="G1494" s="3" t="s">
        <v>104</v>
      </c>
      <c r="H1494" s="3" t="s">
        <v>104</v>
      </c>
      <c r="I1494" s="3" t="s">
        <v>1571</v>
      </c>
      <c r="J1494" s="3" t="s">
        <v>104</v>
      </c>
      <c r="K1494" s="4"/>
      <c r="L1494" s="4">
        <f>=ROUNDDOWN({0},0)</f>
      </c>
      <c r="M1494" s="4"/>
      <c r="N1494" s="5"/>
      <c r="O1494" s="4"/>
      <c r="P1494" s="4">
        <f>=ROUNDDOWN({0},0)</f>
      </c>
      <c r="Q1494" s="4"/>
      <c r="R1494" s="5"/>
      <c r="S1494" s="4"/>
      <c r="T1494" s="6"/>
      <c r="U1494" s="4"/>
      <c r="V1494" s="6"/>
      <c r="W1494" s="5"/>
      <c r="X1494" s="5"/>
      <c r="Y1494" s="4"/>
      <c r="Z1494" s="6"/>
      <c r="AA1494" s="4"/>
      <c r="AB1494" s="6"/>
      <c r="AC1494" s="5"/>
      <c r="AD1494" s="5"/>
      <c r="AE1494" s="4"/>
      <c r="AF1494" s="6"/>
      <c r="AG1494" s="4"/>
      <c r="AH1494" s="6"/>
      <c r="AI1494" s="5"/>
      <c r="AJ1494" s="5"/>
      <c r="AK1494" s="4"/>
      <c r="AL1494" s="6"/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  <c r="AW1494" s="4"/>
      <c r="AX1494" s="6"/>
      <c r="AY1494" s="4"/>
      <c r="AZ1494" s="6"/>
      <c r="BA1494" s="5"/>
      <c r="BB1494" s="5"/>
      <c r="BC1494" s="4"/>
      <c r="BD1494" s="6"/>
      <c r="BE1494" s="4"/>
      <c r="BF1494" s="6"/>
      <c r="BG1494" s="5"/>
      <c r="BH1494" s="5"/>
      <c r="BI1494" s="4"/>
      <c r="BJ1494" s="6"/>
      <c r="BK1494" s="4"/>
      <c r="BL1494" s="6"/>
      <c r="BM1494" s="5"/>
      <c r="BN1494" s="5"/>
      <c r="BO1494" s="4"/>
      <c r="BP1494" s="6"/>
      <c r="BQ1494" s="4"/>
      <c r="BR1494" s="6"/>
      <c r="BS1494" s="5"/>
      <c r="BT1494" s="5"/>
      <c r="BU1494" s="4"/>
      <c r="BV1494" s="6"/>
      <c r="BW1494" s="4"/>
      <c r="BX1494" s="6"/>
      <c r="BY1494" s="5"/>
      <c r="BZ1494" s="5"/>
      <c r="CA1494" s="4"/>
      <c r="CB1494" s="6"/>
      <c r="CC1494" s="4"/>
      <c r="CD1494" s="6"/>
      <c r="CE1494" s="5"/>
      <c r="CF1494" s="5"/>
      <c r="CG1494" s="4"/>
      <c r="CH1494" s="6"/>
      <c r="CI1494" s="4"/>
      <c r="CJ1494" s="6"/>
      <c r="CK1494" s="5"/>
      <c r="CL1494" s="5"/>
      <c r="CM1494" s="4"/>
      <c r="CN1494" s="6"/>
      <c r="CO1494" s="4"/>
      <c r="CP1494" s="6"/>
      <c r="CQ1494" s="5"/>
      <c r="CR1494" s="5"/>
      <c r="CS1494" s="4"/>
      <c r="CT1494" s="6"/>
      <c r="CU1494" s="4"/>
      <c r="CV1494" s="6"/>
      <c r="CW1494" s="5"/>
      <c r="CX1494" s="5"/>
      <c r="CY1494" s="4"/>
      <c r="CZ1494" s="6"/>
      <c r="DA1494" s="4"/>
      <c r="DB1494" s="6"/>
      <c r="DC1494" s="5"/>
      <c r="DD1494" s="5"/>
      <c r="DE1494" s="4"/>
      <c r="DF1494" s="6"/>
      <c r="DG1494" s="4"/>
      <c r="DH1494" s="6"/>
      <c r="DI1494" s="5"/>
      <c r="DJ1494" s="5"/>
      <c r="DK1494" s="4"/>
      <c r="DL1494" s="6"/>
      <c r="DM1494" s="4"/>
      <c r="DN1494" s="6"/>
      <c r="DO1494" s="5"/>
      <c r="DP1494" s="5"/>
      <c r="DQ1494" s="4"/>
      <c r="DR1494" s="6"/>
      <c r="DS1494" s="4"/>
      <c r="DT1494" s="6"/>
      <c r="DU1494" s="5"/>
      <c r="DV1494" s="5"/>
      <c r="DW1494" s="4"/>
      <c r="DX1494" s="6"/>
      <c r="DY1494" s="4"/>
      <c r="DZ1494" s="6"/>
      <c r="EA1494" s="5"/>
      <c r="EB1494" s="5"/>
      <c r="EC1494" s="4"/>
      <c r="ED1494" s="6"/>
      <c r="EE1494" s="4"/>
      <c r="EF1494" s="6"/>
      <c r="EG1494" s="5"/>
      <c r="EH1494" s="5"/>
      <c r="EI1494" s="4"/>
      <c r="EJ1494" s="6"/>
      <c r="EK1494" s="4"/>
      <c r="EL1494" s="6"/>
      <c r="EM1494" s="5"/>
      <c r="EN1494" s="5"/>
      <c r="EO1494" s="4"/>
      <c r="EP1494" s="6"/>
      <c r="EQ1494" s="4"/>
      <c r="ER1494" s="6"/>
      <c r="ES1494" s="5"/>
      <c r="ET1494" s="5"/>
      <c r="EU1494" s="4"/>
      <c r="EV1494" s="6"/>
      <c r="EW1494" s="4"/>
      <c r="EX1494" s="6"/>
      <c r="EY1494" s="5"/>
      <c r="EZ1494" s="5"/>
      <c r="FA1494" s="4"/>
      <c r="FB1494" s="6"/>
      <c r="FC1494" s="4"/>
      <c r="FD1494" s="6"/>
      <c r="FE1494" s="5"/>
      <c r="FF1494" s="5"/>
      <c r="FG1494" s="4"/>
      <c r="FH1494" s="6"/>
      <c r="FI1494" s="4"/>
      <c r="FJ1494" s="6"/>
      <c r="FK1494" s="5"/>
      <c r="FL1494" s="5"/>
      <c r="FM1494" s="4"/>
      <c r="FN1494" s="6"/>
      <c r="FO1494" s="4"/>
      <c r="FP1494" s="6"/>
      <c r="FQ1494" s="5"/>
      <c r="FR1494" s="5"/>
      <c r="FS1494" s="4"/>
      <c r="FT1494" s="6"/>
      <c r="FU1494" s="4"/>
      <c r="FV1494" s="6"/>
      <c r="FW1494" s="5"/>
      <c r="FX1494" s="5"/>
      <c r="FY1494" s="4"/>
      <c r="FZ1494" s="6"/>
      <c r="GA1494" s="4"/>
      <c r="GB1494" s="6"/>
      <c r="GC1494" s="5"/>
      <c r="GD1494" s="5"/>
      <c r="GE1494" s="4"/>
      <c r="GF1494" s="6"/>
      <c r="GG1494" s="4"/>
      <c r="GH1494" s="6"/>
      <c r="GI1494" s="5"/>
      <c r="GJ1494" s="5"/>
      <c r="GK1494" s="4"/>
      <c r="GL1494" s="6"/>
      <c r="GM1494" s="4"/>
      <c r="GN1494" s="6"/>
      <c r="GO1494" s="5"/>
      <c r="GP1494" s="5"/>
      <c r="GQ1494" s="4"/>
      <c r="GR1494" s="6"/>
      <c r="GS1494" s="4"/>
      <c r="GT1494" s="6"/>
      <c r="GU1494" s="5"/>
      <c r="GV1494" s="5"/>
      <c r="GW1494" s="4"/>
      <c r="GX1494" s="6"/>
      <c r="GY1494" s="4"/>
      <c r="GZ1494" s="6"/>
      <c r="HA1494" s="5"/>
      <c r="HB1494" s="5"/>
      <c r="HC1494" s="4"/>
      <c r="HD1494" s="6"/>
      <c r="HE1494" s="4"/>
      <c r="HF1494" s="6"/>
      <c r="HG1494" s="5"/>
      <c r="HH1494" s="5"/>
      <c r="HI1494" s="4"/>
      <c r="HJ1494" s="6"/>
      <c r="HK1494" s="4"/>
      <c r="HL1494" s="6"/>
      <c r="HM1494" s="5"/>
      <c r="HN1494" s="5"/>
      <c r="HO1494" s="4"/>
      <c r="HP1494" s="6"/>
      <c r="HQ1494" s="4"/>
      <c r="HR1494" s="6"/>
      <c r="HS1494" s="5"/>
      <c r="HT1494" s="5"/>
      <c r="HU1494" s="4"/>
      <c r="HV1494" s="6"/>
      <c r="HW1494" s="4"/>
      <c r="HX1494" s="6"/>
      <c r="HY1494" s="5"/>
      <c r="HZ1494" s="5"/>
      <c r="IA1494" s="4"/>
      <c r="IB1494" s="6"/>
      <c r="IC1494" s="4"/>
      <c r="ID1494" s="6"/>
      <c r="IE1494" s="5"/>
      <c r="IF1494" s="5"/>
      <c r="IG1494" s="4"/>
      <c r="IH1494" s="6"/>
      <c r="II1494" s="4"/>
      <c r="IJ1494" s="6"/>
      <c r="IK1494" s="5"/>
      <c r="IL1494" s="5"/>
      <c r="IM1494" s="4"/>
      <c r="IN1494" s="6"/>
      <c r="IO1494" s="4"/>
      <c r="IP1494" s="6"/>
      <c r="IQ1494" s="5"/>
      <c r="IR1494" s="5"/>
      <c r="IS1494" s="4"/>
      <c r="IT1494" s="6"/>
      <c r="IU1494" s="4"/>
      <c r="IV1494" s="6"/>
      <c r="IW1494" s="5"/>
      <c r="IX1494" s="5"/>
      <c r="IY1494" s="4"/>
      <c r="IZ1494" s="6"/>
      <c r="JA1494" s="4"/>
      <c r="JB1494" s="6"/>
      <c r="JC1494" s="5"/>
      <c r="JD1494" s="5"/>
      <c r="JE1494" s="4"/>
      <c r="JF1494" s="6"/>
      <c r="JG1494" s="4"/>
      <c r="JH1494" s="6"/>
      <c r="JI1494" s="5"/>
      <c r="JJ1494" s="5"/>
      <c r="JK1494" s="4"/>
      <c r="JL1494" s="6"/>
      <c r="JM1494" s="4"/>
      <c r="JN1494" s="6"/>
      <c r="JO1494" s="5"/>
      <c r="JP1494" s="5"/>
      <c r="JQ1494" s="4"/>
      <c r="JR1494" s="6"/>
      <c r="JS1494" s="4"/>
      <c r="JT1494" s="6"/>
      <c r="JU1494" s="5"/>
      <c r="JV1494" s="5"/>
      <c r="JW1494" s="4"/>
      <c r="JX1494" s="6"/>
      <c r="JY1494" s="4"/>
      <c r="JZ1494" s="6"/>
      <c r="KA1494" s="5"/>
      <c r="KB1494" s="5"/>
      <c r="KC1494" s="4"/>
      <c r="KD1494" s="6"/>
      <c r="KE1494" s="4"/>
      <c r="KF1494" s="6"/>
      <c r="KG1494" s="5"/>
      <c r="KH1494" s="5"/>
      <c r="KI1494" s="4"/>
      <c r="KJ1494" s="6"/>
      <c r="KK1494" s="4"/>
      <c r="KL1494" s="6"/>
      <c r="KM1494" s="5"/>
      <c r="KN1494" s="5"/>
    </row>
    <row r="1495">
      <c r="A1495" s="3" t="s">
        <v>85</v>
      </c>
      <c r="B1495" s="3" t="s">
        <v>712</v>
      </c>
      <c r="C1495" s="3" t="s">
        <v>87</v>
      </c>
      <c r="D1495" s="3" t="s">
        <v>712</v>
      </c>
      <c r="E1495" s="3" t="s">
        <v>1082</v>
      </c>
      <c r="F1495" s="3" t="s">
        <v>104</v>
      </c>
      <c r="G1495" s="3" t="s">
        <v>104</v>
      </c>
      <c r="H1495" s="3" t="s">
        <v>104</v>
      </c>
      <c r="I1495" s="3" t="s">
        <v>1571</v>
      </c>
      <c r="J1495" s="3" t="s">
        <v>104</v>
      </c>
      <c r="K1495" s="4"/>
      <c r="L1495" s="4">
        <f>=ROUNDDOWN({0},0)</f>
      </c>
      <c r="M1495" s="4"/>
      <c r="N1495" s="5"/>
      <c r="O1495" s="4"/>
      <c r="P1495" s="4">
        <f>=ROUNDDOWN({0},0)</f>
      </c>
      <c r="Q1495" s="4"/>
      <c r="R1495" s="5"/>
      <c r="S1495" s="4"/>
      <c r="T1495" s="6"/>
      <c r="U1495" s="4"/>
      <c r="V1495" s="6"/>
      <c r="W1495" s="5"/>
      <c r="X1495" s="5"/>
      <c r="Y1495" s="4"/>
      <c r="Z1495" s="6"/>
      <c r="AA1495" s="4"/>
      <c r="AB1495" s="6"/>
      <c r="AC1495" s="5"/>
      <c r="AD1495" s="5"/>
      <c r="AE1495" s="4"/>
      <c r="AF1495" s="6"/>
      <c r="AG1495" s="4"/>
      <c r="AH1495" s="6"/>
      <c r="AI1495" s="5"/>
      <c r="AJ1495" s="5"/>
      <c r="AK1495" s="4"/>
      <c r="AL1495" s="6"/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  <c r="AW1495" s="4"/>
      <c r="AX1495" s="6"/>
      <c r="AY1495" s="4"/>
      <c r="AZ1495" s="6"/>
      <c r="BA1495" s="5"/>
      <c r="BB1495" s="5"/>
      <c r="BC1495" s="4"/>
      <c r="BD1495" s="6"/>
      <c r="BE1495" s="4"/>
      <c r="BF1495" s="6"/>
      <c r="BG1495" s="5"/>
      <c r="BH1495" s="5"/>
      <c r="BI1495" s="4"/>
      <c r="BJ1495" s="6"/>
      <c r="BK1495" s="4"/>
      <c r="BL1495" s="6"/>
      <c r="BM1495" s="5"/>
      <c r="BN1495" s="5"/>
      <c r="BO1495" s="4"/>
      <c r="BP1495" s="6"/>
      <c r="BQ1495" s="4"/>
      <c r="BR1495" s="6"/>
      <c r="BS1495" s="5"/>
      <c r="BT1495" s="5"/>
      <c r="BU1495" s="4"/>
      <c r="BV1495" s="6"/>
      <c r="BW1495" s="4"/>
      <c r="BX1495" s="6"/>
      <c r="BY1495" s="5"/>
      <c r="BZ1495" s="5"/>
      <c r="CA1495" s="4"/>
      <c r="CB1495" s="6"/>
      <c r="CC1495" s="4"/>
      <c r="CD1495" s="6"/>
      <c r="CE1495" s="5"/>
      <c r="CF1495" s="5"/>
      <c r="CG1495" s="4"/>
      <c r="CH1495" s="6"/>
      <c r="CI1495" s="4"/>
      <c r="CJ1495" s="6"/>
      <c r="CK1495" s="5"/>
      <c r="CL1495" s="5"/>
      <c r="CM1495" s="4"/>
      <c r="CN1495" s="6"/>
      <c r="CO1495" s="4"/>
      <c r="CP1495" s="6"/>
      <c r="CQ1495" s="5"/>
      <c r="CR1495" s="5"/>
      <c r="CS1495" s="4"/>
      <c r="CT1495" s="6"/>
      <c r="CU1495" s="4"/>
      <c r="CV1495" s="6"/>
      <c r="CW1495" s="5"/>
      <c r="CX1495" s="5"/>
      <c r="CY1495" s="4"/>
      <c r="CZ1495" s="6"/>
      <c r="DA1495" s="4"/>
      <c r="DB1495" s="6"/>
      <c r="DC1495" s="5"/>
      <c r="DD1495" s="5"/>
      <c r="DE1495" s="4"/>
      <c r="DF1495" s="6"/>
      <c r="DG1495" s="4"/>
      <c r="DH1495" s="6"/>
      <c r="DI1495" s="5"/>
      <c r="DJ1495" s="5"/>
      <c r="DK1495" s="4"/>
      <c r="DL1495" s="6"/>
      <c r="DM1495" s="4"/>
      <c r="DN1495" s="6"/>
      <c r="DO1495" s="5"/>
      <c r="DP1495" s="5"/>
      <c r="DQ1495" s="4"/>
      <c r="DR1495" s="6"/>
      <c r="DS1495" s="4"/>
      <c r="DT1495" s="6"/>
      <c r="DU1495" s="5"/>
      <c r="DV1495" s="5"/>
      <c r="DW1495" s="4"/>
      <c r="DX1495" s="6"/>
      <c r="DY1495" s="4"/>
      <c r="DZ1495" s="6"/>
      <c r="EA1495" s="5"/>
      <c r="EB1495" s="5"/>
      <c r="EC1495" s="4"/>
      <c r="ED1495" s="6"/>
      <c r="EE1495" s="4"/>
      <c r="EF1495" s="6"/>
      <c r="EG1495" s="5"/>
      <c r="EH1495" s="5"/>
      <c r="EI1495" s="4"/>
      <c r="EJ1495" s="6"/>
      <c r="EK1495" s="4"/>
      <c r="EL1495" s="6"/>
      <c r="EM1495" s="5"/>
      <c r="EN1495" s="5"/>
      <c r="EO1495" s="4"/>
      <c r="EP1495" s="6"/>
      <c r="EQ1495" s="4"/>
      <c r="ER1495" s="6"/>
      <c r="ES1495" s="5"/>
      <c r="ET1495" s="5"/>
      <c r="EU1495" s="4"/>
      <c r="EV1495" s="6"/>
      <c r="EW1495" s="4"/>
      <c r="EX1495" s="6"/>
      <c r="EY1495" s="5"/>
      <c r="EZ1495" s="5"/>
      <c r="FA1495" s="4"/>
      <c r="FB1495" s="6"/>
      <c r="FC1495" s="4"/>
      <c r="FD1495" s="6"/>
      <c r="FE1495" s="5"/>
      <c r="FF1495" s="5"/>
      <c r="FG1495" s="4"/>
      <c r="FH1495" s="6"/>
      <c r="FI1495" s="4"/>
      <c r="FJ1495" s="6"/>
      <c r="FK1495" s="5"/>
      <c r="FL1495" s="5"/>
      <c r="FM1495" s="4"/>
      <c r="FN1495" s="6"/>
      <c r="FO1495" s="4"/>
      <c r="FP1495" s="6"/>
      <c r="FQ1495" s="5"/>
      <c r="FR1495" s="5"/>
      <c r="FS1495" s="4"/>
      <c r="FT1495" s="6"/>
      <c r="FU1495" s="4"/>
      <c r="FV1495" s="6"/>
      <c r="FW1495" s="5"/>
      <c r="FX1495" s="5"/>
      <c r="FY1495" s="4"/>
      <c r="FZ1495" s="6"/>
      <c r="GA1495" s="4"/>
      <c r="GB1495" s="6"/>
      <c r="GC1495" s="5"/>
      <c r="GD1495" s="5"/>
      <c r="GE1495" s="4"/>
      <c r="GF1495" s="6"/>
      <c r="GG1495" s="4"/>
      <c r="GH1495" s="6"/>
      <c r="GI1495" s="5"/>
      <c r="GJ1495" s="5"/>
      <c r="GK1495" s="4"/>
      <c r="GL1495" s="6"/>
      <c r="GM1495" s="4"/>
      <c r="GN1495" s="6"/>
      <c r="GO1495" s="5"/>
      <c r="GP1495" s="5"/>
      <c r="GQ1495" s="4"/>
      <c r="GR1495" s="6"/>
      <c r="GS1495" s="4"/>
      <c r="GT1495" s="6"/>
      <c r="GU1495" s="5"/>
      <c r="GV1495" s="5"/>
      <c r="GW1495" s="4"/>
      <c r="GX1495" s="6"/>
      <c r="GY1495" s="4"/>
      <c r="GZ1495" s="6"/>
      <c r="HA1495" s="5"/>
      <c r="HB1495" s="5"/>
      <c r="HC1495" s="4"/>
      <c r="HD1495" s="6"/>
      <c r="HE1495" s="4"/>
      <c r="HF1495" s="6"/>
      <c r="HG1495" s="5"/>
      <c r="HH1495" s="5"/>
      <c r="HI1495" s="4"/>
      <c r="HJ1495" s="6"/>
      <c r="HK1495" s="4"/>
      <c r="HL1495" s="6"/>
      <c r="HM1495" s="5"/>
      <c r="HN1495" s="5"/>
      <c r="HO1495" s="4"/>
      <c r="HP1495" s="6"/>
      <c r="HQ1495" s="4"/>
      <c r="HR1495" s="6"/>
      <c r="HS1495" s="5"/>
      <c r="HT1495" s="5"/>
      <c r="HU1495" s="4"/>
      <c r="HV1495" s="6"/>
      <c r="HW1495" s="4"/>
      <c r="HX1495" s="6"/>
      <c r="HY1495" s="5"/>
      <c r="HZ1495" s="5"/>
      <c r="IA1495" s="4"/>
      <c r="IB1495" s="6"/>
      <c r="IC1495" s="4"/>
      <c r="ID1495" s="6"/>
      <c r="IE1495" s="5"/>
      <c r="IF1495" s="5"/>
      <c r="IG1495" s="4"/>
      <c r="IH1495" s="6"/>
      <c r="II1495" s="4"/>
      <c r="IJ1495" s="6"/>
      <c r="IK1495" s="5"/>
      <c r="IL1495" s="5"/>
      <c r="IM1495" s="4"/>
      <c r="IN1495" s="6"/>
      <c r="IO1495" s="4"/>
      <c r="IP1495" s="6"/>
      <c r="IQ1495" s="5"/>
      <c r="IR1495" s="5"/>
      <c r="IS1495" s="4"/>
      <c r="IT1495" s="6"/>
      <c r="IU1495" s="4"/>
      <c r="IV1495" s="6"/>
      <c r="IW1495" s="5"/>
      <c r="IX1495" s="5"/>
      <c r="IY1495" s="4"/>
      <c r="IZ1495" s="6"/>
      <c r="JA1495" s="4"/>
      <c r="JB1495" s="6"/>
      <c r="JC1495" s="5"/>
      <c r="JD1495" s="5"/>
      <c r="JE1495" s="4"/>
      <c r="JF1495" s="6"/>
      <c r="JG1495" s="4"/>
      <c r="JH1495" s="6"/>
      <c r="JI1495" s="5"/>
      <c r="JJ1495" s="5"/>
      <c r="JK1495" s="4"/>
      <c r="JL1495" s="6"/>
      <c r="JM1495" s="4"/>
      <c r="JN1495" s="6"/>
      <c r="JO1495" s="5"/>
      <c r="JP1495" s="5"/>
      <c r="JQ1495" s="4"/>
      <c r="JR1495" s="6"/>
      <c r="JS1495" s="4"/>
      <c r="JT1495" s="6"/>
      <c r="JU1495" s="5"/>
      <c r="JV1495" s="5"/>
      <c r="JW1495" s="4"/>
      <c r="JX1495" s="6"/>
      <c r="JY1495" s="4"/>
      <c r="JZ1495" s="6"/>
      <c r="KA1495" s="5"/>
      <c r="KB1495" s="5"/>
      <c r="KC1495" s="4"/>
      <c r="KD1495" s="6"/>
      <c r="KE1495" s="4"/>
      <c r="KF1495" s="6"/>
      <c r="KG1495" s="5"/>
      <c r="KH1495" s="5"/>
      <c r="KI1495" s="4"/>
      <c r="KJ1495" s="6"/>
      <c r="KK1495" s="4"/>
      <c r="KL1495" s="6"/>
      <c r="KM1495" s="5"/>
      <c r="KN1495" s="5"/>
    </row>
    <row r="1496">
      <c r="A1496" s="3" t="s">
        <v>85</v>
      </c>
      <c r="B1496" s="3" t="s">
        <v>712</v>
      </c>
      <c r="C1496" s="3" t="s">
        <v>87</v>
      </c>
      <c r="D1496" s="3" t="s">
        <v>712</v>
      </c>
      <c r="E1496" s="3" t="s">
        <v>570</v>
      </c>
      <c r="F1496" s="3" t="s">
        <v>104</v>
      </c>
      <c r="G1496" s="3" t="s">
        <v>104</v>
      </c>
      <c r="H1496" s="3" t="s">
        <v>104</v>
      </c>
      <c r="I1496" s="3" t="s">
        <v>1364</v>
      </c>
      <c r="J1496" s="3" t="s">
        <v>104</v>
      </c>
      <c r="K1496" s="4"/>
      <c r="L1496" s="4">
        <f>=ROUNDDOWN({0},0)</f>
      </c>
      <c r="M1496" s="4"/>
      <c r="N1496" s="5"/>
      <c r="O1496" s="4"/>
      <c r="P1496" s="4">
        <f>=ROUNDDOWN({0},0)</f>
      </c>
      <c r="Q1496" s="4"/>
      <c r="R1496" s="5"/>
      <c r="S1496" s="4"/>
      <c r="T1496" s="6"/>
      <c r="U1496" s="4"/>
      <c r="V1496" s="6"/>
      <c r="W1496" s="5"/>
      <c r="X1496" s="5"/>
      <c r="Y1496" s="4"/>
      <c r="Z1496" s="6"/>
      <c r="AA1496" s="4"/>
      <c r="AB1496" s="6"/>
      <c r="AC1496" s="5"/>
      <c r="AD1496" s="5"/>
      <c r="AE1496" s="4"/>
      <c r="AF1496" s="6"/>
      <c r="AG1496" s="4"/>
      <c r="AH1496" s="6"/>
      <c r="AI1496" s="5"/>
      <c r="AJ1496" s="5"/>
      <c r="AK1496" s="4"/>
      <c r="AL1496" s="6"/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  <c r="AW1496" s="4"/>
      <c r="AX1496" s="6"/>
      <c r="AY1496" s="4"/>
      <c r="AZ1496" s="6"/>
      <c r="BA1496" s="5"/>
      <c r="BB1496" s="5"/>
      <c r="BC1496" s="4"/>
      <c r="BD1496" s="6"/>
      <c r="BE1496" s="4"/>
      <c r="BF1496" s="6"/>
      <c r="BG1496" s="5"/>
      <c r="BH1496" s="5"/>
      <c r="BI1496" s="4"/>
      <c r="BJ1496" s="6"/>
      <c r="BK1496" s="4"/>
      <c r="BL1496" s="6"/>
      <c r="BM1496" s="5"/>
      <c r="BN1496" s="5"/>
      <c r="BO1496" s="4"/>
      <c r="BP1496" s="6"/>
      <c r="BQ1496" s="4"/>
      <c r="BR1496" s="6"/>
      <c r="BS1496" s="5"/>
      <c r="BT1496" s="5"/>
      <c r="BU1496" s="4"/>
      <c r="BV1496" s="6"/>
      <c r="BW1496" s="4"/>
      <c r="BX1496" s="6"/>
      <c r="BY1496" s="5"/>
      <c r="BZ1496" s="5"/>
      <c r="CA1496" s="4"/>
      <c r="CB1496" s="6"/>
      <c r="CC1496" s="4"/>
      <c r="CD1496" s="6"/>
      <c r="CE1496" s="5"/>
      <c r="CF1496" s="5"/>
      <c r="CG1496" s="4"/>
      <c r="CH1496" s="6"/>
      <c r="CI1496" s="4"/>
      <c r="CJ1496" s="6"/>
      <c r="CK1496" s="5"/>
      <c r="CL1496" s="5"/>
      <c r="CM1496" s="4"/>
      <c r="CN1496" s="6"/>
      <c r="CO1496" s="4"/>
      <c r="CP1496" s="6"/>
      <c r="CQ1496" s="5"/>
      <c r="CR1496" s="5"/>
      <c r="CS1496" s="4"/>
      <c r="CT1496" s="6"/>
      <c r="CU1496" s="4"/>
      <c r="CV1496" s="6"/>
      <c r="CW1496" s="5"/>
      <c r="CX1496" s="5"/>
      <c r="CY1496" s="4"/>
      <c r="CZ1496" s="6"/>
      <c r="DA1496" s="4"/>
      <c r="DB1496" s="6"/>
      <c r="DC1496" s="5"/>
      <c r="DD1496" s="5"/>
      <c r="DE1496" s="4"/>
      <c r="DF1496" s="6"/>
      <c r="DG1496" s="4"/>
      <c r="DH1496" s="6"/>
      <c r="DI1496" s="5"/>
      <c r="DJ1496" s="5"/>
      <c r="DK1496" s="4"/>
      <c r="DL1496" s="6"/>
      <c r="DM1496" s="4"/>
      <c r="DN1496" s="6"/>
      <c r="DO1496" s="5"/>
      <c r="DP1496" s="5"/>
      <c r="DQ1496" s="4"/>
      <c r="DR1496" s="6"/>
      <c r="DS1496" s="4"/>
      <c r="DT1496" s="6"/>
      <c r="DU1496" s="5"/>
      <c r="DV1496" s="5"/>
      <c r="DW1496" s="4"/>
      <c r="DX1496" s="6"/>
      <c r="DY1496" s="4"/>
      <c r="DZ1496" s="6"/>
      <c r="EA1496" s="5"/>
      <c r="EB1496" s="5"/>
      <c r="EC1496" s="4"/>
      <c r="ED1496" s="6"/>
      <c r="EE1496" s="4"/>
      <c r="EF1496" s="6"/>
      <c r="EG1496" s="5"/>
      <c r="EH1496" s="5"/>
      <c r="EI1496" s="4"/>
      <c r="EJ1496" s="6"/>
      <c r="EK1496" s="4"/>
      <c r="EL1496" s="6"/>
      <c r="EM1496" s="5"/>
      <c r="EN1496" s="5"/>
      <c r="EO1496" s="4"/>
      <c r="EP1496" s="6"/>
      <c r="EQ1496" s="4"/>
      <c r="ER1496" s="6"/>
      <c r="ES1496" s="5"/>
      <c r="ET1496" s="5"/>
      <c r="EU1496" s="4"/>
      <c r="EV1496" s="6"/>
      <c r="EW1496" s="4"/>
      <c r="EX1496" s="6"/>
      <c r="EY1496" s="5"/>
      <c r="EZ1496" s="5"/>
      <c r="FA1496" s="4"/>
      <c r="FB1496" s="6"/>
      <c r="FC1496" s="4"/>
      <c r="FD1496" s="6"/>
      <c r="FE1496" s="5"/>
      <c r="FF1496" s="5"/>
      <c r="FG1496" s="4"/>
      <c r="FH1496" s="6"/>
      <c r="FI1496" s="4"/>
      <c r="FJ1496" s="6"/>
      <c r="FK1496" s="5"/>
      <c r="FL1496" s="5"/>
      <c r="FM1496" s="4"/>
      <c r="FN1496" s="6"/>
      <c r="FO1496" s="4"/>
      <c r="FP1496" s="6"/>
      <c r="FQ1496" s="5"/>
      <c r="FR1496" s="5"/>
      <c r="FS1496" s="4"/>
      <c r="FT1496" s="6"/>
      <c r="FU1496" s="4"/>
      <c r="FV1496" s="6"/>
      <c r="FW1496" s="5"/>
      <c r="FX1496" s="5"/>
      <c r="FY1496" s="4"/>
      <c r="FZ1496" s="6"/>
      <c r="GA1496" s="4"/>
      <c r="GB1496" s="6"/>
      <c r="GC1496" s="5"/>
      <c r="GD1496" s="5"/>
      <c r="GE1496" s="4"/>
      <c r="GF1496" s="6"/>
      <c r="GG1496" s="4"/>
      <c r="GH1496" s="6"/>
      <c r="GI1496" s="5"/>
      <c r="GJ1496" s="5"/>
      <c r="GK1496" s="4"/>
      <c r="GL1496" s="6"/>
      <c r="GM1496" s="4"/>
      <c r="GN1496" s="6"/>
      <c r="GO1496" s="5"/>
      <c r="GP1496" s="5"/>
      <c r="GQ1496" s="4"/>
      <c r="GR1496" s="6"/>
      <c r="GS1496" s="4"/>
      <c r="GT1496" s="6"/>
      <c r="GU1496" s="5"/>
      <c r="GV1496" s="5"/>
      <c r="GW1496" s="4"/>
      <c r="GX1496" s="6"/>
      <c r="GY1496" s="4"/>
      <c r="GZ1496" s="6"/>
      <c r="HA1496" s="5"/>
      <c r="HB1496" s="5"/>
      <c r="HC1496" s="4"/>
      <c r="HD1496" s="6"/>
      <c r="HE1496" s="4"/>
      <c r="HF1496" s="6"/>
      <c r="HG1496" s="5"/>
      <c r="HH1496" s="5"/>
      <c r="HI1496" s="4"/>
      <c r="HJ1496" s="6"/>
      <c r="HK1496" s="4"/>
      <c r="HL1496" s="6"/>
      <c r="HM1496" s="5"/>
      <c r="HN1496" s="5"/>
      <c r="HO1496" s="4"/>
      <c r="HP1496" s="6"/>
      <c r="HQ1496" s="4"/>
      <c r="HR1496" s="6"/>
      <c r="HS1496" s="5"/>
      <c r="HT1496" s="5"/>
      <c r="HU1496" s="4"/>
      <c r="HV1496" s="6"/>
      <c r="HW1496" s="4"/>
      <c r="HX1496" s="6"/>
      <c r="HY1496" s="5"/>
      <c r="HZ1496" s="5"/>
      <c r="IA1496" s="4"/>
      <c r="IB1496" s="6"/>
      <c r="IC1496" s="4"/>
      <c r="ID1496" s="6"/>
      <c r="IE1496" s="5"/>
      <c r="IF1496" s="5"/>
      <c r="IG1496" s="4"/>
      <c r="IH1496" s="6"/>
      <c r="II1496" s="4"/>
      <c r="IJ1496" s="6"/>
      <c r="IK1496" s="5"/>
      <c r="IL1496" s="5"/>
      <c r="IM1496" s="4"/>
      <c r="IN1496" s="6"/>
      <c r="IO1496" s="4"/>
      <c r="IP1496" s="6"/>
      <c r="IQ1496" s="5"/>
      <c r="IR1496" s="5"/>
      <c r="IS1496" s="4"/>
      <c r="IT1496" s="6"/>
      <c r="IU1496" s="4"/>
      <c r="IV1496" s="6"/>
      <c r="IW1496" s="5"/>
      <c r="IX1496" s="5"/>
      <c r="IY1496" s="4"/>
      <c r="IZ1496" s="6"/>
      <c r="JA1496" s="4"/>
      <c r="JB1496" s="6"/>
      <c r="JC1496" s="5"/>
      <c r="JD1496" s="5"/>
      <c r="JE1496" s="4"/>
      <c r="JF1496" s="6"/>
      <c r="JG1496" s="4"/>
      <c r="JH1496" s="6"/>
      <c r="JI1496" s="5"/>
      <c r="JJ1496" s="5"/>
      <c r="JK1496" s="4"/>
      <c r="JL1496" s="6"/>
      <c r="JM1496" s="4"/>
      <c r="JN1496" s="6"/>
      <c r="JO1496" s="5"/>
      <c r="JP1496" s="5"/>
      <c r="JQ1496" s="4"/>
      <c r="JR1496" s="6"/>
      <c r="JS1496" s="4"/>
      <c r="JT1496" s="6"/>
      <c r="JU1496" s="5"/>
      <c r="JV1496" s="5"/>
      <c r="JW1496" s="4"/>
      <c r="JX1496" s="6"/>
      <c r="JY1496" s="4"/>
      <c r="JZ1496" s="6"/>
      <c r="KA1496" s="5"/>
      <c r="KB1496" s="5"/>
      <c r="KC1496" s="4"/>
      <c r="KD1496" s="6"/>
      <c r="KE1496" s="4"/>
      <c r="KF1496" s="6"/>
      <c r="KG1496" s="5"/>
      <c r="KH1496" s="5"/>
      <c r="KI1496" s="4"/>
      <c r="KJ1496" s="6"/>
      <c r="KK1496" s="4"/>
      <c r="KL1496" s="6"/>
      <c r="KM1496" s="5"/>
      <c r="KN1496" s="5"/>
    </row>
    <row r="1497">
      <c r="A1497" s="3" t="s">
        <v>85</v>
      </c>
      <c r="B1497" s="3" t="s">
        <v>712</v>
      </c>
      <c r="C1497" s="3" t="s">
        <v>87</v>
      </c>
      <c r="D1497" s="3" t="s">
        <v>712</v>
      </c>
      <c r="E1497" s="3" t="s">
        <v>983</v>
      </c>
      <c r="F1497" s="3" t="s">
        <v>104</v>
      </c>
      <c r="G1497" s="3" t="s">
        <v>104</v>
      </c>
      <c r="H1497" s="3" t="s">
        <v>104</v>
      </c>
      <c r="I1497" s="3" t="s">
        <v>1364</v>
      </c>
      <c r="J1497" s="3" t="s">
        <v>104</v>
      </c>
      <c r="K1497" s="4"/>
      <c r="L1497" s="4">
        <f>=ROUNDDOWN({0},0)</f>
      </c>
      <c r="M1497" s="4"/>
      <c r="N1497" s="5"/>
      <c r="O1497" s="4"/>
      <c r="P1497" s="4">
        <f>=ROUNDDOWN({0},0)</f>
      </c>
      <c r="Q1497" s="4"/>
      <c r="R1497" s="5"/>
      <c r="S1497" s="4"/>
      <c r="T1497" s="6"/>
      <c r="U1497" s="4"/>
      <c r="V1497" s="6"/>
      <c r="W1497" s="5"/>
      <c r="X1497" s="5"/>
      <c r="Y1497" s="4"/>
      <c r="Z1497" s="6"/>
      <c r="AA1497" s="4"/>
      <c r="AB1497" s="6"/>
      <c r="AC1497" s="5"/>
      <c r="AD1497" s="5"/>
      <c r="AE1497" s="4"/>
      <c r="AF1497" s="6"/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  <c r="AW1497" s="4"/>
      <c r="AX1497" s="6"/>
      <c r="AY1497" s="4"/>
      <c r="AZ1497" s="6"/>
      <c r="BA1497" s="5"/>
      <c r="BB1497" s="5"/>
      <c r="BC1497" s="4"/>
      <c r="BD1497" s="6"/>
      <c r="BE1497" s="4"/>
      <c r="BF1497" s="6"/>
      <c r="BG1497" s="5"/>
      <c r="BH1497" s="5"/>
      <c r="BI1497" s="4"/>
      <c r="BJ1497" s="6"/>
      <c r="BK1497" s="4"/>
      <c r="BL1497" s="6"/>
      <c r="BM1497" s="5"/>
      <c r="BN1497" s="5"/>
      <c r="BO1497" s="4"/>
      <c r="BP1497" s="6"/>
      <c r="BQ1497" s="4"/>
      <c r="BR1497" s="6"/>
      <c r="BS1497" s="5"/>
      <c r="BT1497" s="5"/>
      <c r="BU1497" s="4"/>
      <c r="BV1497" s="6"/>
      <c r="BW1497" s="4"/>
      <c r="BX1497" s="6"/>
      <c r="BY1497" s="5"/>
      <c r="BZ1497" s="5"/>
      <c r="CA1497" s="4"/>
      <c r="CB1497" s="6"/>
      <c r="CC1497" s="4"/>
      <c r="CD1497" s="6"/>
      <c r="CE1497" s="5"/>
      <c r="CF1497" s="5"/>
      <c r="CG1497" s="4"/>
      <c r="CH1497" s="6"/>
      <c r="CI1497" s="4"/>
      <c r="CJ1497" s="6"/>
      <c r="CK1497" s="5"/>
      <c r="CL1497" s="5"/>
      <c r="CM1497" s="4"/>
      <c r="CN1497" s="6"/>
      <c r="CO1497" s="4"/>
      <c r="CP1497" s="6"/>
      <c r="CQ1497" s="5"/>
      <c r="CR1497" s="5"/>
      <c r="CS1497" s="4"/>
      <c r="CT1497" s="6"/>
      <c r="CU1497" s="4"/>
      <c r="CV1497" s="6"/>
      <c r="CW1497" s="5"/>
      <c r="CX1497" s="5"/>
      <c r="CY1497" s="4"/>
      <c r="CZ1497" s="6"/>
      <c r="DA1497" s="4"/>
      <c r="DB1497" s="6"/>
      <c r="DC1497" s="5"/>
      <c r="DD1497" s="5"/>
      <c r="DE1497" s="4"/>
      <c r="DF1497" s="6"/>
      <c r="DG1497" s="4"/>
      <c r="DH1497" s="6"/>
      <c r="DI1497" s="5"/>
      <c r="DJ1497" s="5"/>
      <c r="DK1497" s="4"/>
      <c r="DL1497" s="6"/>
      <c r="DM1497" s="4"/>
      <c r="DN1497" s="6"/>
      <c r="DO1497" s="5"/>
      <c r="DP1497" s="5"/>
      <c r="DQ1497" s="4"/>
      <c r="DR1497" s="6"/>
      <c r="DS1497" s="4"/>
      <c r="DT1497" s="6"/>
      <c r="DU1497" s="5"/>
      <c r="DV1497" s="5"/>
      <c r="DW1497" s="4"/>
      <c r="DX1497" s="6"/>
      <c r="DY1497" s="4"/>
      <c r="DZ1497" s="6"/>
      <c r="EA1497" s="5"/>
      <c r="EB1497" s="5"/>
      <c r="EC1497" s="4"/>
      <c r="ED1497" s="6"/>
      <c r="EE1497" s="4"/>
      <c r="EF1497" s="6"/>
      <c r="EG1497" s="5"/>
      <c r="EH1497" s="5"/>
      <c r="EI1497" s="4"/>
      <c r="EJ1497" s="6"/>
      <c r="EK1497" s="4"/>
      <c r="EL1497" s="6"/>
      <c r="EM1497" s="5"/>
      <c r="EN1497" s="5"/>
      <c r="EO1497" s="4"/>
      <c r="EP1497" s="6"/>
      <c r="EQ1497" s="4"/>
      <c r="ER1497" s="6"/>
      <c r="ES1497" s="5"/>
      <c r="ET1497" s="5"/>
      <c r="EU1497" s="4"/>
      <c r="EV1497" s="6"/>
      <c r="EW1497" s="4"/>
      <c r="EX1497" s="6"/>
      <c r="EY1497" s="5"/>
      <c r="EZ1497" s="5"/>
      <c r="FA1497" s="4"/>
      <c r="FB1497" s="6"/>
      <c r="FC1497" s="4"/>
      <c r="FD1497" s="6"/>
      <c r="FE1497" s="5"/>
      <c r="FF1497" s="5"/>
      <c r="FG1497" s="4"/>
      <c r="FH1497" s="6"/>
      <c r="FI1497" s="4"/>
      <c r="FJ1497" s="6"/>
      <c r="FK1497" s="5"/>
      <c r="FL1497" s="5"/>
      <c r="FM1497" s="4"/>
      <c r="FN1497" s="6"/>
      <c r="FO1497" s="4"/>
      <c r="FP1497" s="6"/>
      <c r="FQ1497" s="5"/>
      <c r="FR1497" s="5"/>
      <c r="FS1497" s="4"/>
      <c r="FT1497" s="6"/>
      <c r="FU1497" s="4"/>
      <c r="FV1497" s="6"/>
      <c r="FW1497" s="5"/>
      <c r="FX1497" s="5"/>
      <c r="FY1497" s="4"/>
      <c r="FZ1497" s="6"/>
      <c r="GA1497" s="4"/>
      <c r="GB1497" s="6"/>
      <c r="GC1497" s="5"/>
      <c r="GD1497" s="5"/>
      <c r="GE1497" s="4"/>
      <c r="GF1497" s="6"/>
      <c r="GG1497" s="4"/>
      <c r="GH1497" s="6"/>
      <c r="GI1497" s="5"/>
      <c r="GJ1497" s="5"/>
      <c r="GK1497" s="4"/>
      <c r="GL1497" s="6"/>
      <c r="GM1497" s="4"/>
      <c r="GN1497" s="6"/>
      <c r="GO1497" s="5"/>
      <c r="GP1497" s="5"/>
      <c r="GQ1497" s="4"/>
      <c r="GR1497" s="6"/>
      <c r="GS1497" s="4"/>
      <c r="GT1497" s="6"/>
      <c r="GU1497" s="5"/>
      <c r="GV1497" s="5"/>
      <c r="GW1497" s="4"/>
      <c r="GX1497" s="6"/>
      <c r="GY1497" s="4"/>
      <c r="GZ1497" s="6"/>
      <c r="HA1497" s="5"/>
      <c r="HB1497" s="5"/>
      <c r="HC1497" s="4"/>
      <c r="HD1497" s="6"/>
      <c r="HE1497" s="4"/>
      <c r="HF1497" s="6"/>
      <c r="HG1497" s="5"/>
      <c r="HH1497" s="5"/>
      <c r="HI1497" s="4"/>
      <c r="HJ1497" s="6"/>
      <c r="HK1497" s="4"/>
      <c r="HL1497" s="6"/>
      <c r="HM1497" s="5"/>
      <c r="HN1497" s="5"/>
      <c r="HO1497" s="4"/>
      <c r="HP1497" s="6"/>
      <c r="HQ1497" s="4"/>
      <c r="HR1497" s="6"/>
      <c r="HS1497" s="5"/>
      <c r="HT1497" s="5"/>
      <c r="HU1497" s="4"/>
      <c r="HV1497" s="6"/>
      <c r="HW1497" s="4"/>
      <c r="HX1497" s="6"/>
      <c r="HY1497" s="5"/>
      <c r="HZ1497" s="5"/>
      <c r="IA1497" s="4"/>
      <c r="IB1497" s="6"/>
      <c r="IC1497" s="4"/>
      <c r="ID1497" s="6"/>
      <c r="IE1497" s="5"/>
      <c r="IF1497" s="5"/>
      <c r="IG1497" s="4"/>
      <c r="IH1497" s="6"/>
      <c r="II1497" s="4"/>
      <c r="IJ1497" s="6"/>
      <c r="IK1497" s="5"/>
      <c r="IL1497" s="5"/>
      <c r="IM1497" s="4"/>
      <c r="IN1497" s="6"/>
      <c r="IO1497" s="4"/>
      <c r="IP1497" s="6"/>
      <c r="IQ1497" s="5"/>
      <c r="IR1497" s="5"/>
      <c r="IS1497" s="4"/>
      <c r="IT1497" s="6"/>
      <c r="IU1497" s="4"/>
      <c r="IV1497" s="6"/>
      <c r="IW1497" s="5"/>
      <c r="IX1497" s="5"/>
      <c r="IY1497" s="4"/>
      <c r="IZ1497" s="6"/>
      <c r="JA1497" s="4"/>
      <c r="JB1497" s="6"/>
      <c r="JC1497" s="5"/>
      <c r="JD1497" s="5"/>
      <c r="JE1497" s="4"/>
      <c r="JF1497" s="6"/>
      <c r="JG1497" s="4"/>
      <c r="JH1497" s="6"/>
      <c r="JI1497" s="5"/>
      <c r="JJ1497" s="5"/>
      <c r="JK1497" s="4"/>
      <c r="JL1497" s="6"/>
      <c r="JM1497" s="4"/>
      <c r="JN1497" s="6"/>
      <c r="JO1497" s="5"/>
      <c r="JP1497" s="5"/>
      <c r="JQ1497" s="4"/>
      <c r="JR1497" s="6"/>
      <c r="JS1497" s="4"/>
      <c r="JT1497" s="6"/>
      <c r="JU1497" s="5"/>
      <c r="JV1497" s="5"/>
      <c r="JW1497" s="4"/>
      <c r="JX1497" s="6"/>
      <c r="JY1497" s="4"/>
      <c r="JZ1497" s="6"/>
      <c r="KA1497" s="5"/>
      <c r="KB1497" s="5"/>
      <c r="KC1497" s="4"/>
      <c r="KD1497" s="6"/>
      <c r="KE1497" s="4"/>
      <c r="KF1497" s="6"/>
      <c r="KG1497" s="5"/>
      <c r="KH1497" s="5"/>
      <c r="KI1497" s="4"/>
      <c r="KJ1497" s="6"/>
      <c r="KK1497" s="4"/>
      <c r="KL1497" s="6"/>
      <c r="KM1497" s="5"/>
      <c r="KN1497" s="5"/>
    </row>
    <row r="1498">
      <c r="A1498" s="3" t="s">
        <v>85</v>
      </c>
      <c r="B1498" s="3" t="s">
        <v>712</v>
      </c>
      <c r="C1498" s="3" t="s">
        <v>87</v>
      </c>
      <c r="D1498" s="3" t="s">
        <v>712</v>
      </c>
      <c r="E1498" s="3" t="s">
        <v>1009</v>
      </c>
      <c r="F1498" s="3" t="s">
        <v>104</v>
      </c>
      <c r="G1498" s="3" t="s">
        <v>104</v>
      </c>
      <c r="H1498" s="3" t="s">
        <v>104</v>
      </c>
      <c r="I1498" s="3" t="s">
        <v>1364</v>
      </c>
      <c r="J1498" s="3" t="s">
        <v>104</v>
      </c>
      <c r="K1498" s="4"/>
      <c r="L1498" s="4">
        <f>=ROUNDDOWN({0},0)</f>
      </c>
      <c r="M1498" s="4"/>
      <c r="N1498" s="5"/>
      <c r="O1498" s="4"/>
      <c r="P1498" s="4">
        <f>=ROUNDDOWN({0},0)</f>
      </c>
      <c r="Q1498" s="4"/>
      <c r="R1498" s="5"/>
      <c r="S1498" s="4"/>
      <c r="T1498" s="6"/>
      <c r="U1498" s="4"/>
      <c r="V1498" s="6"/>
      <c r="W1498" s="5"/>
      <c r="X1498" s="5"/>
      <c r="Y1498" s="4"/>
      <c r="Z1498" s="6"/>
      <c r="AA1498" s="4"/>
      <c r="AB1498" s="6"/>
      <c r="AC1498" s="5"/>
      <c r="AD1498" s="5"/>
      <c r="AE1498" s="4"/>
      <c r="AF1498" s="6"/>
      <c r="AG1498" s="4"/>
      <c r="AH1498" s="6"/>
      <c r="AI1498" s="5"/>
      <c r="AJ1498" s="5"/>
      <c r="AK1498" s="4"/>
      <c r="AL1498" s="6"/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  <c r="AW1498" s="4"/>
      <c r="AX1498" s="6"/>
      <c r="AY1498" s="4"/>
      <c r="AZ1498" s="6"/>
      <c r="BA1498" s="5"/>
      <c r="BB1498" s="5"/>
      <c r="BC1498" s="4"/>
      <c r="BD1498" s="6"/>
      <c r="BE1498" s="4"/>
      <c r="BF1498" s="6"/>
      <c r="BG1498" s="5"/>
      <c r="BH1498" s="5"/>
      <c r="BI1498" s="4"/>
      <c r="BJ1498" s="6"/>
      <c r="BK1498" s="4"/>
      <c r="BL1498" s="6"/>
      <c r="BM1498" s="5"/>
      <c r="BN1498" s="5"/>
      <c r="BO1498" s="4"/>
      <c r="BP1498" s="6"/>
      <c r="BQ1498" s="4"/>
      <c r="BR1498" s="6"/>
      <c r="BS1498" s="5"/>
      <c r="BT1498" s="5"/>
      <c r="BU1498" s="4"/>
      <c r="BV1498" s="6"/>
      <c r="BW1498" s="4"/>
      <c r="BX1498" s="6"/>
      <c r="BY1498" s="5"/>
      <c r="BZ1498" s="5"/>
      <c r="CA1498" s="4"/>
      <c r="CB1498" s="6"/>
      <c r="CC1498" s="4"/>
      <c r="CD1498" s="6"/>
      <c r="CE1498" s="5"/>
      <c r="CF1498" s="5"/>
      <c r="CG1498" s="4"/>
      <c r="CH1498" s="6"/>
      <c r="CI1498" s="4"/>
      <c r="CJ1498" s="6"/>
      <c r="CK1498" s="5"/>
      <c r="CL1498" s="5"/>
      <c r="CM1498" s="4"/>
      <c r="CN1498" s="6"/>
      <c r="CO1498" s="4"/>
      <c r="CP1498" s="6"/>
      <c r="CQ1498" s="5"/>
      <c r="CR1498" s="5"/>
      <c r="CS1498" s="4"/>
      <c r="CT1498" s="6"/>
      <c r="CU1498" s="4"/>
      <c r="CV1498" s="6"/>
      <c r="CW1498" s="5"/>
      <c r="CX1498" s="5"/>
      <c r="CY1498" s="4"/>
      <c r="CZ1498" s="6"/>
      <c r="DA1498" s="4"/>
      <c r="DB1498" s="6"/>
      <c r="DC1498" s="5"/>
      <c r="DD1498" s="5"/>
      <c r="DE1498" s="4"/>
      <c r="DF1498" s="6"/>
      <c r="DG1498" s="4"/>
      <c r="DH1498" s="6"/>
      <c r="DI1498" s="5"/>
      <c r="DJ1498" s="5"/>
      <c r="DK1498" s="4"/>
      <c r="DL1498" s="6"/>
      <c r="DM1498" s="4"/>
      <c r="DN1498" s="6"/>
      <c r="DO1498" s="5"/>
      <c r="DP1498" s="5"/>
      <c r="DQ1498" s="4"/>
      <c r="DR1498" s="6"/>
      <c r="DS1498" s="4"/>
      <c r="DT1498" s="6"/>
      <c r="DU1498" s="5"/>
      <c r="DV1498" s="5"/>
      <c r="DW1498" s="4"/>
      <c r="DX1498" s="6"/>
      <c r="DY1498" s="4"/>
      <c r="DZ1498" s="6"/>
      <c r="EA1498" s="5"/>
      <c r="EB1498" s="5"/>
      <c r="EC1498" s="4"/>
      <c r="ED1498" s="6"/>
      <c r="EE1498" s="4"/>
      <c r="EF1498" s="6"/>
      <c r="EG1498" s="5"/>
      <c r="EH1498" s="5"/>
      <c r="EI1498" s="4"/>
      <c r="EJ1498" s="6"/>
      <c r="EK1498" s="4"/>
      <c r="EL1498" s="6"/>
      <c r="EM1498" s="5"/>
      <c r="EN1498" s="5"/>
      <c r="EO1498" s="4"/>
      <c r="EP1498" s="6"/>
      <c r="EQ1498" s="4"/>
      <c r="ER1498" s="6"/>
      <c r="ES1498" s="5"/>
      <c r="ET1498" s="5"/>
      <c r="EU1498" s="4"/>
      <c r="EV1498" s="6"/>
      <c r="EW1498" s="4"/>
      <c r="EX1498" s="6"/>
      <c r="EY1498" s="5"/>
      <c r="EZ1498" s="5"/>
      <c r="FA1498" s="4"/>
      <c r="FB1498" s="6"/>
      <c r="FC1498" s="4"/>
      <c r="FD1498" s="6"/>
      <c r="FE1498" s="5"/>
      <c r="FF1498" s="5"/>
      <c r="FG1498" s="4"/>
      <c r="FH1498" s="6"/>
      <c r="FI1498" s="4"/>
      <c r="FJ1498" s="6"/>
      <c r="FK1498" s="5"/>
      <c r="FL1498" s="5"/>
      <c r="FM1498" s="4"/>
      <c r="FN1498" s="6"/>
      <c r="FO1498" s="4"/>
      <c r="FP1498" s="6"/>
      <c r="FQ1498" s="5"/>
      <c r="FR1498" s="5"/>
      <c r="FS1498" s="4"/>
      <c r="FT1498" s="6"/>
      <c r="FU1498" s="4"/>
      <c r="FV1498" s="6"/>
      <c r="FW1498" s="5"/>
      <c r="FX1498" s="5"/>
      <c r="FY1498" s="4"/>
      <c r="FZ1498" s="6"/>
      <c r="GA1498" s="4"/>
      <c r="GB1498" s="6"/>
      <c r="GC1498" s="5"/>
      <c r="GD1498" s="5"/>
      <c r="GE1498" s="4"/>
      <c r="GF1498" s="6"/>
      <c r="GG1498" s="4"/>
      <c r="GH1498" s="6"/>
      <c r="GI1498" s="5"/>
      <c r="GJ1498" s="5"/>
      <c r="GK1498" s="4"/>
      <c r="GL1498" s="6"/>
      <c r="GM1498" s="4"/>
      <c r="GN1498" s="6"/>
      <c r="GO1498" s="5"/>
      <c r="GP1498" s="5"/>
      <c r="GQ1498" s="4"/>
      <c r="GR1498" s="6"/>
      <c r="GS1498" s="4"/>
      <c r="GT1498" s="6"/>
      <c r="GU1498" s="5"/>
      <c r="GV1498" s="5"/>
      <c r="GW1498" s="4"/>
      <c r="GX1498" s="6"/>
      <c r="GY1498" s="4"/>
      <c r="GZ1498" s="6"/>
      <c r="HA1498" s="5"/>
      <c r="HB1498" s="5"/>
      <c r="HC1498" s="4"/>
      <c r="HD1498" s="6"/>
      <c r="HE1498" s="4"/>
      <c r="HF1498" s="6"/>
      <c r="HG1498" s="5"/>
      <c r="HH1498" s="5"/>
      <c r="HI1498" s="4"/>
      <c r="HJ1498" s="6"/>
      <c r="HK1498" s="4"/>
      <c r="HL1498" s="6"/>
      <c r="HM1498" s="5"/>
      <c r="HN1498" s="5"/>
      <c r="HO1498" s="4"/>
      <c r="HP1498" s="6"/>
      <c r="HQ1498" s="4"/>
      <c r="HR1498" s="6"/>
      <c r="HS1498" s="5"/>
      <c r="HT1498" s="5"/>
      <c r="HU1498" s="4"/>
      <c r="HV1498" s="6"/>
      <c r="HW1498" s="4"/>
      <c r="HX1498" s="6"/>
      <c r="HY1498" s="5"/>
      <c r="HZ1498" s="5"/>
      <c r="IA1498" s="4"/>
      <c r="IB1498" s="6"/>
      <c r="IC1498" s="4"/>
      <c r="ID1498" s="6"/>
      <c r="IE1498" s="5"/>
      <c r="IF1498" s="5"/>
      <c r="IG1498" s="4"/>
      <c r="IH1498" s="6"/>
      <c r="II1498" s="4"/>
      <c r="IJ1498" s="6"/>
      <c r="IK1498" s="5"/>
      <c r="IL1498" s="5"/>
      <c r="IM1498" s="4"/>
      <c r="IN1498" s="6"/>
      <c r="IO1498" s="4"/>
      <c r="IP1498" s="6"/>
      <c r="IQ1498" s="5"/>
      <c r="IR1498" s="5"/>
      <c r="IS1498" s="4"/>
      <c r="IT1498" s="6"/>
      <c r="IU1498" s="4"/>
      <c r="IV1498" s="6"/>
      <c r="IW1498" s="5"/>
      <c r="IX1498" s="5"/>
      <c r="IY1498" s="4"/>
      <c r="IZ1498" s="6"/>
      <c r="JA1498" s="4"/>
      <c r="JB1498" s="6"/>
      <c r="JC1498" s="5"/>
      <c r="JD1498" s="5"/>
      <c r="JE1498" s="4"/>
      <c r="JF1498" s="6"/>
      <c r="JG1498" s="4"/>
      <c r="JH1498" s="6"/>
      <c r="JI1498" s="5"/>
      <c r="JJ1498" s="5"/>
      <c r="JK1498" s="4"/>
      <c r="JL1498" s="6"/>
      <c r="JM1498" s="4"/>
      <c r="JN1498" s="6"/>
      <c r="JO1498" s="5"/>
      <c r="JP1498" s="5"/>
      <c r="JQ1498" s="4"/>
      <c r="JR1498" s="6"/>
      <c r="JS1498" s="4"/>
      <c r="JT1498" s="6"/>
      <c r="JU1498" s="5"/>
      <c r="JV1498" s="5"/>
      <c r="JW1498" s="4"/>
      <c r="JX1498" s="6"/>
      <c r="JY1498" s="4"/>
      <c r="JZ1498" s="6"/>
      <c r="KA1498" s="5"/>
      <c r="KB1498" s="5"/>
      <c r="KC1498" s="4"/>
      <c r="KD1498" s="6"/>
      <c r="KE1498" s="4"/>
      <c r="KF1498" s="6"/>
      <c r="KG1498" s="5"/>
      <c r="KH1498" s="5"/>
      <c r="KI1498" s="4"/>
      <c r="KJ1498" s="6"/>
      <c r="KK1498" s="4"/>
      <c r="KL1498" s="6"/>
      <c r="KM1498" s="5"/>
      <c r="KN1498" s="5"/>
    </row>
    <row r="1499">
      <c r="A1499" s="3" t="s">
        <v>85</v>
      </c>
      <c r="B1499" s="3" t="s">
        <v>712</v>
      </c>
      <c r="C1499" s="3" t="s">
        <v>87</v>
      </c>
      <c r="D1499" s="3" t="s">
        <v>712</v>
      </c>
      <c r="E1499" s="3" t="s">
        <v>448</v>
      </c>
      <c r="F1499" s="3" t="s">
        <v>104</v>
      </c>
      <c r="G1499" s="3" t="s">
        <v>104</v>
      </c>
      <c r="H1499" s="3" t="s">
        <v>104</v>
      </c>
      <c r="I1499" s="3" t="s">
        <v>1364</v>
      </c>
      <c r="J1499" s="3" t="s">
        <v>104</v>
      </c>
      <c r="K1499" s="4"/>
      <c r="L1499" s="4">
        <f>=ROUNDDOWN({0},0)</f>
      </c>
      <c r="M1499" s="4"/>
      <c r="N1499" s="5"/>
      <c r="O1499" s="4"/>
      <c r="P1499" s="4">
        <f>=ROUNDDOWN({0},0)</f>
      </c>
      <c r="Q1499" s="4"/>
      <c r="R1499" s="5"/>
      <c r="S1499" s="4"/>
      <c r="T1499" s="6"/>
      <c r="U1499" s="4"/>
      <c r="V1499" s="6"/>
      <c r="W1499" s="5"/>
      <c r="X1499" s="5"/>
      <c r="Y1499" s="4"/>
      <c r="Z1499" s="6"/>
      <c r="AA1499" s="4"/>
      <c r="AB1499" s="6"/>
      <c r="AC1499" s="5"/>
      <c r="AD1499" s="5"/>
      <c r="AE1499" s="4"/>
      <c r="AF1499" s="6"/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  <c r="AW1499" s="4"/>
      <c r="AX1499" s="6"/>
      <c r="AY1499" s="4"/>
      <c r="AZ1499" s="6"/>
      <c r="BA1499" s="5"/>
      <c r="BB1499" s="5"/>
      <c r="BC1499" s="4"/>
      <c r="BD1499" s="6"/>
      <c r="BE1499" s="4"/>
      <c r="BF1499" s="6"/>
      <c r="BG1499" s="5"/>
      <c r="BH1499" s="5"/>
      <c r="BI1499" s="4"/>
      <c r="BJ1499" s="6"/>
      <c r="BK1499" s="4"/>
      <c r="BL1499" s="6"/>
      <c r="BM1499" s="5"/>
      <c r="BN1499" s="5"/>
      <c r="BO1499" s="4"/>
      <c r="BP1499" s="6"/>
      <c r="BQ1499" s="4"/>
      <c r="BR1499" s="6"/>
      <c r="BS1499" s="5"/>
      <c r="BT1499" s="5"/>
      <c r="BU1499" s="4"/>
      <c r="BV1499" s="6"/>
      <c r="BW1499" s="4"/>
      <c r="BX1499" s="6"/>
      <c r="BY1499" s="5"/>
      <c r="BZ1499" s="5"/>
      <c r="CA1499" s="4"/>
      <c r="CB1499" s="6"/>
      <c r="CC1499" s="4"/>
      <c r="CD1499" s="6"/>
      <c r="CE1499" s="5"/>
      <c r="CF1499" s="5"/>
      <c r="CG1499" s="4"/>
      <c r="CH1499" s="6"/>
      <c r="CI1499" s="4"/>
      <c r="CJ1499" s="6"/>
      <c r="CK1499" s="5"/>
      <c r="CL1499" s="5"/>
      <c r="CM1499" s="4"/>
      <c r="CN1499" s="6"/>
      <c r="CO1499" s="4"/>
      <c r="CP1499" s="6"/>
      <c r="CQ1499" s="5"/>
      <c r="CR1499" s="5"/>
      <c r="CS1499" s="4"/>
      <c r="CT1499" s="6"/>
      <c r="CU1499" s="4"/>
      <c r="CV1499" s="6"/>
      <c r="CW1499" s="5"/>
      <c r="CX1499" s="5"/>
      <c r="CY1499" s="4"/>
      <c r="CZ1499" s="6"/>
      <c r="DA1499" s="4"/>
      <c r="DB1499" s="6"/>
      <c r="DC1499" s="5"/>
      <c r="DD1499" s="5"/>
      <c r="DE1499" s="4"/>
      <c r="DF1499" s="6"/>
      <c r="DG1499" s="4"/>
      <c r="DH1499" s="6"/>
      <c r="DI1499" s="5"/>
      <c r="DJ1499" s="5"/>
      <c r="DK1499" s="4"/>
      <c r="DL1499" s="6"/>
      <c r="DM1499" s="4"/>
      <c r="DN1499" s="6"/>
      <c r="DO1499" s="5"/>
      <c r="DP1499" s="5"/>
      <c r="DQ1499" s="4"/>
      <c r="DR1499" s="6"/>
      <c r="DS1499" s="4"/>
      <c r="DT1499" s="6"/>
      <c r="DU1499" s="5"/>
      <c r="DV1499" s="5"/>
      <c r="DW1499" s="4"/>
      <c r="DX1499" s="6"/>
      <c r="DY1499" s="4"/>
      <c r="DZ1499" s="6"/>
      <c r="EA1499" s="5"/>
      <c r="EB1499" s="5"/>
      <c r="EC1499" s="4"/>
      <c r="ED1499" s="6"/>
      <c r="EE1499" s="4"/>
      <c r="EF1499" s="6"/>
      <c r="EG1499" s="5"/>
      <c r="EH1499" s="5"/>
      <c r="EI1499" s="4"/>
      <c r="EJ1499" s="6"/>
      <c r="EK1499" s="4"/>
      <c r="EL1499" s="6"/>
      <c r="EM1499" s="5"/>
      <c r="EN1499" s="5"/>
      <c r="EO1499" s="4"/>
      <c r="EP1499" s="6"/>
      <c r="EQ1499" s="4"/>
      <c r="ER1499" s="6"/>
      <c r="ES1499" s="5"/>
      <c r="ET1499" s="5"/>
      <c r="EU1499" s="4"/>
      <c r="EV1499" s="6"/>
      <c r="EW1499" s="4"/>
      <c r="EX1499" s="6"/>
      <c r="EY1499" s="5"/>
      <c r="EZ1499" s="5"/>
      <c r="FA1499" s="4"/>
      <c r="FB1499" s="6"/>
      <c r="FC1499" s="4"/>
      <c r="FD1499" s="6"/>
      <c r="FE1499" s="5"/>
      <c r="FF1499" s="5"/>
      <c r="FG1499" s="4"/>
      <c r="FH1499" s="6"/>
      <c r="FI1499" s="4"/>
      <c r="FJ1499" s="6"/>
      <c r="FK1499" s="5"/>
      <c r="FL1499" s="5"/>
      <c r="FM1499" s="4"/>
      <c r="FN1499" s="6"/>
      <c r="FO1499" s="4"/>
      <c r="FP1499" s="6"/>
      <c r="FQ1499" s="5"/>
      <c r="FR1499" s="5"/>
      <c r="FS1499" s="4"/>
      <c r="FT1499" s="6"/>
      <c r="FU1499" s="4"/>
      <c r="FV1499" s="6"/>
      <c r="FW1499" s="5"/>
      <c r="FX1499" s="5"/>
      <c r="FY1499" s="4"/>
      <c r="FZ1499" s="6"/>
      <c r="GA1499" s="4"/>
      <c r="GB1499" s="6"/>
      <c r="GC1499" s="5"/>
      <c r="GD1499" s="5"/>
      <c r="GE1499" s="4"/>
      <c r="GF1499" s="6"/>
      <c r="GG1499" s="4"/>
      <c r="GH1499" s="6"/>
      <c r="GI1499" s="5"/>
      <c r="GJ1499" s="5"/>
      <c r="GK1499" s="4"/>
      <c r="GL1499" s="6"/>
      <c r="GM1499" s="4"/>
      <c r="GN1499" s="6"/>
      <c r="GO1499" s="5"/>
      <c r="GP1499" s="5"/>
      <c r="GQ1499" s="4"/>
      <c r="GR1499" s="6"/>
      <c r="GS1499" s="4"/>
      <c r="GT1499" s="6"/>
      <c r="GU1499" s="5"/>
      <c r="GV1499" s="5"/>
      <c r="GW1499" s="4"/>
      <c r="GX1499" s="6"/>
      <c r="GY1499" s="4"/>
      <c r="GZ1499" s="6"/>
      <c r="HA1499" s="5"/>
      <c r="HB1499" s="5"/>
      <c r="HC1499" s="4"/>
      <c r="HD1499" s="6"/>
      <c r="HE1499" s="4"/>
      <c r="HF1499" s="6"/>
      <c r="HG1499" s="5"/>
      <c r="HH1499" s="5"/>
      <c r="HI1499" s="4"/>
      <c r="HJ1499" s="6"/>
      <c r="HK1499" s="4"/>
      <c r="HL1499" s="6"/>
      <c r="HM1499" s="5"/>
      <c r="HN1499" s="5"/>
      <c r="HO1499" s="4"/>
      <c r="HP1499" s="6"/>
      <c r="HQ1499" s="4"/>
      <c r="HR1499" s="6"/>
      <c r="HS1499" s="5"/>
      <c r="HT1499" s="5"/>
      <c r="HU1499" s="4"/>
      <c r="HV1499" s="6"/>
      <c r="HW1499" s="4"/>
      <c r="HX1499" s="6"/>
      <c r="HY1499" s="5"/>
      <c r="HZ1499" s="5"/>
      <c r="IA1499" s="4"/>
      <c r="IB1499" s="6"/>
      <c r="IC1499" s="4"/>
      <c r="ID1499" s="6"/>
      <c r="IE1499" s="5"/>
      <c r="IF1499" s="5"/>
      <c r="IG1499" s="4"/>
      <c r="IH1499" s="6"/>
      <c r="II1499" s="4"/>
      <c r="IJ1499" s="6"/>
      <c r="IK1499" s="5"/>
      <c r="IL1499" s="5"/>
      <c r="IM1499" s="4"/>
      <c r="IN1499" s="6"/>
      <c r="IO1499" s="4"/>
      <c r="IP1499" s="6"/>
      <c r="IQ1499" s="5"/>
      <c r="IR1499" s="5"/>
      <c r="IS1499" s="4"/>
      <c r="IT1499" s="6"/>
      <c r="IU1499" s="4"/>
      <c r="IV1499" s="6"/>
      <c r="IW1499" s="5"/>
      <c r="IX1499" s="5"/>
      <c r="IY1499" s="4"/>
      <c r="IZ1499" s="6"/>
      <c r="JA1499" s="4"/>
      <c r="JB1499" s="6"/>
      <c r="JC1499" s="5"/>
      <c r="JD1499" s="5"/>
      <c r="JE1499" s="4"/>
      <c r="JF1499" s="6"/>
      <c r="JG1499" s="4"/>
      <c r="JH1499" s="6"/>
      <c r="JI1499" s="5"/>
      <c r="JJ1499" s="5"/>
      <c r="JK1499" s="4"/>
      <c r="JL1499" s="6"/>
      <c r="JM1499" s="4"/>
      <c r="JN1499" s="6"/>
      <c r="JO1499" s="5"/>
      <c r="JP1499" s="5"/>
      <c r="JQ1499" s="4"/>
      <c r="JR1499" s="6"/>
      <c r="JS1499" s="4"/>
      <c r="JT1499" s="6"/>
      <c r="JU1499" s="5"/>
      <c r="JV1499" s="5"/>
      <c r="JW1499" s="4"/>
      <c r="JX1499" s="6"/>
      <c r="JY1499" s="4"/>
      <c r="JZ1499" s="6"/>
      <c r="KA1499" s="5"/>
      <c r="KB1499" s="5"/>
      <c r="KC1499" s="4"/>
      <c r="KD1499" s="6"/>
      <c r="KE1499" s="4"/>
      <c r="KF1499" s="6"/>
      <c r="KG1499" s="5"/>
      <c r="KH1499" s="5"/>
      <c r="KI1499" s="4"/>
      <c r="KJ1499" s="6"/>
      <c r="KK1499" s="4"/>
      <c r="KL1499" s="6"/>
      <c r="KM1499" s="5"/>
      <c r="KN1499" s="5"/>
    </row>
    <row r="1500">
      <c r="A1500" s="3" t="s">
        <v>85</v>
      </c>
      <c r="B1500" s="3" t="s">
        <v>712</v>
      </c>
      <c r="C1500" s="3" t="s">
        <v>87</v>
      </c>
      <c r="D1500" s="3" t="s">
        <v>712</v>
      </c>
      <c r="E1500" s="3" t="s">
        <v>1023</v>
      </c>
      <c r="F1500" s="3" t="s">
        <v>104</v>
      </c>
      <c r="G1500" s="3" t="s">
        <v>104</v>
      </c>
      <c r="H1500" s="3" t="s">
        <v>104</v>
      </c>
      <c r="I1500" s="3" t="s">
        <v>1364</v>
      </c>
      <c r="J1500" s="3" t="s">
        <v>104</v>
      </c>
      <c r="K1500" s="4"/>
      <c r="L1500" s="4">
        <f>=ROUNDDOWN({0},0)</f>
      </c>
      <c r="M1500" s="4"/>
      <c r="N1500" s="5"/>
      <c r="O1500" s="4"/>
      <c r="P1500" s="4">
        <f>=ROUNDDOWN({0},0)</f>
      </c>
      <c r="Q1500" s="4"/>
      <c r="R1500" s="5"/>
      <c r="S1500" s="4"/>
      <c r="T1500" s="6"/>
      <c r="U1500" s="4"/>
      <c r="V1500" s="6"/>
      <c r="W1500" s="5"/>
      <c r="X1500" s="5"/>
      <c r="Y1500" s="4"/>
      <c r="Z1500" s="6"/>
      <c r="AA1500" s="4"/>
      <c r="AB1500" s="6"/>
      <c r="AC1500" s="5"/>
      <c r="AD1500" s="5"/>
      <c r="AE1500" s="4"/>
      <c r="AF1500" s="6"/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  <c r="AW1500" s="4"/>
      <c r="AX1500" s="6"/>
      <c r="AY1500" s="4"/>
      <c r="AZ1500" s="6"/>
      <c r="BA1500" s="5"/>
      <c r="BB1500" s="5"/>
      <c r="BC1500" s="4"/>
      <c r="BD1500" s="6"/>
      <c r="BE1500" s="4"/>
      <c r="BF1500" s="6"/>
      <c r="BG1500" s="5"/>
      <c r="BH1500" s="5"/>
      <c r="BI1500" s="4"/>
      <c r="BJ1500" s="6"/>
      <c r="BK1500" s="4"/>
      <c r="BL1500" s="6"/>
      <c r="BM1500" s="5"/>
      <c r="BN1500" s="5"/>
      <c r="BO1500" s="4"/>
      <c r="BP1500" s="6"/>
      <c r="BQ1500" s="4"/>
      <c r="BR1500" s="6"/>
      <c r="BS1500" s="5"/>
      <c r="BT1500" s="5"/>
      <c r="BU1500" s="4"/>
      <c r="BV1500" s="6"/>
      <c r="BW1500" s="4"/>
      <c r="BX1500" s="6"/>
      <c r="BY1500" s="5"/>
      <c r="BZ1500" s="5"/>
      <c r="CA1500" s="4"/>
      <c r="CB1500" s="6"/>
      <c r="CC1500" s="4"/>
      <c r="CD1500" s="6"/>
      <c r="CE1500" s="5"/>
      <c r="CF1500" s="5"/>
      <c r="CG1500" s="4"/>
      <c r="CH1500" s="6"/>
      <c r="CI1500" s="4"/>
      <c r="CJ1500" s="6"/>
      <c r="CK1500" s="5"/>
      <c r="CL1500" s="5"/>
      <c r="CM1500" s="4"/>
      <c r="CN1500" s="6"/>
      <c r="CO1500" s="4"/>
      <c r="CP1500" s="6"/>
      <c r="CQ1500" s="5"/>
      <c r="CR1500" s="5"/>
      <c r="CS1500" s="4"/>
      <c r="CT1500" s="6"/>
      <c r="CU1500" s="4"/>
      <c r="CV1500" s="6"/>
      <c r="CW1500" s="5"/>
      <c r="CX1500" s="5"/>
      <c r="CY1500" s="4"/>
      <c r="CZ1500" s="6"/>
      <c r="DA1500" s="4"/>
      <c r="DB1500" s="6"/>
      <c r="DC1500" s="5"/>
      <c r="DD1500" s="5"/>
      <c r="DE1500" s="4"/>
      <c r="DF1500" s="6"/>
      <c r="DG1500" s="4"/>
      <c r="DH1500" s="6"/>
      <c r="DI1500" s="5"/>
      <c r="DJ1500" s="5"/>
      <c r="DK1500" s="4"/>
      <c r="DL1500" s="6"/>
      <c r="DM1500" s="4"/>
      <c r="DN1500" s="6"/>
      <c r="DO1500" s="5"/>
      <c r="DP1500" s="5"/>
      <c r="DQ1500" s="4"/>
      <c r="DR1500" s="6"/>
      <c r="DS1500" s="4"/>
      <c r="DT1500" s="6"/>
      <c r="DU1500" s="5"/>
      <c r="DV1500" s="5"/>
      <c r="DW1500" s="4"/>
      <c r="DX1500" s="6"/>
      <c r="DY1500" s="4"/>
      <c r="DZ1500" s="6"/>
      <c r="EA1500" s="5"/>
      <c r="EB1500" s="5"/>
      <c r="EC1500" s="4"/>
      <c r="ED1500" s="6"/>
      <c r="EE1500" s="4"/>
      <c r="EF1500" s="6"/>
      <c r="EG1500" s="5"/>
      <c r="EH1500" s="5"/>
      <c r="EI1500" s="4"/>
      <c r="EJ1500" s="6"/>
      <c r="EK1500" s="4"/>
      <c r="EL1500" s="6"/>
      <c r="EM1500" s="5"/>
      <c r="EN1500" s="5"/>
      <c r="EO1500" s="4"/>
      <c r="EP1500" s="6"/>
      <c r="EQ1500" s="4"/>
      <c r="ER1500" s="6"/>
      <c r="ES1500" s="5"/>
      <c r="ET1500" s="5"/>
      <c r="EU1500" s="4"/>
      <c r="EV1500" s="6"/>
      <c r="EW1500" s="4"/>
      <c r="EX1500" s="6"/>
      <c r="EY1500" s="5"/>
      <c r="EZ1500" s="5"/>
      <c r="FA1500" s="4"/>
      <c r="FB1500" s="6"/>
      <c r="FC1500" s="4"/>
      <c r="FD1500" s="6"/>
      <c r="FE1500" s="5"/>
      <c r="FF1500" s="5"/>
      <c r="FG1500" s="4"/>
      <c r="FH1500" s="6"/>
      <c r="FI1500" s="4"/>
      <c r="FJ1500" s="6"/>
      <c r="FK1500" s="5"/>
      <c r="FL1500" s="5"/>
      <c r="FM1500" s="4"/>
      <c r="FN1500" s="6"/>
      <c r="FO1500" s="4"/>
      <c r="FP1500" s="6"/>
      <c r="FQ1500" s="5"/>
      <c r="FR1500" s="5"/>
      <c r="FS1500" s="4"/>
      <c r="FT1500" s="6"/>
      <c r="FU1500" s="4"/>
      <c r="FV1500" s="6"/>
      <c r="FW1500" s="5"/>
      <c r="FX1500" s="5"/>
      <c r="FY1500" s="4"/>
      <c r="FZ1500" s="6"/>
      <c r="GA1500" s="4"/>
      <c r="GB1500" s="6"/>
      <c r="GC1500" s="5"/>
      <c r="GD1500" s="5"/>
      <c r="GE1500" s="4"/>
      <c r="GF1500" s="6"/>
      <c r="GG1500" s="4"/>
      <c r="GH1500" s="6"/>
      <c r="GI1500" s="5"/>
      <c r="GJ1500" s="5"/>
      <c r="GK1500" s="4"/>
      <c r="GL1500" s="6"/>
      <c r="GM1500" s="4"/>
      <c r="GN1500" s="6"/>
      <c r="GO1500" s="5"/>
      <c r="GP1500" s="5"/>
      <c r="GQ1500" s="4"/>
      <c r="GR1500" s="6"/>
      <c r="GS1500" s="4"/>
      <c r="GT1500" s="6"/>
      <c r="GU1500" s="5"/>
      <c r="GV1500" s="5"/>
      <c r="GW1500" s="4"/>
      <c r="GX1500" s="6"/>
      <c r="GY1500" s="4"/>
      <c r="GZ1500" s="6"/>
      <c r="HA1500" s="5"/>
      <c r="HB1500" s="5"/>
      <c r="HC1500" s="4"/>
      <c r="HD1500" s="6"/>
      <c r="HE1500" s="4"/>
      <c r="HF1500" s="6"/>
      <c r="HG1500" s="5"/>
      <c r="HH1500" s="5"/>
      <c r="HI1500" s="4"/>
      <c r="HJ1500" s="6"/>
      <c r="HK1500" s="4"/>
      <c r="HL1500" s="6"/>
      <c r="HM1500" s="5"/>
      <c r="HN1500" s="5"/>
      <c r="HO1500" s="4"/>
      <c r="HP1500" s="6"/>
      <c r="HQ1500" s="4"/>
      <c r="HR1500" s="6"/>
      <c r="HS1500" s="5"/>
      <c r="HT1500" s="5"/>
      <c r="HU1500" s="4"/>
      <c r="HV1500" s="6"/>
      <c r="HW1500" s="4"/>
      <c r="HX1500" s="6"/>
      <c r="HY1500" s="5"/>
      <c r="HZ1500" s="5"/>
      <c r="IA1500" s="4"/>
      <c r="IB1500" s="6"/>
      <c r="IC1500" s="4"/>
      <c r="ID1500" s="6"/>
      <c r="IE1500" s="5"/>
      <c r="IF1500" s="5"/>
      <c r="IG1500" s="4"/>
      <c r="IH1500" s="6"/>
      <c r="II1500" s="4"/>
      <c r="IJ1500" s="6"/>
      <c r="IK1500" s="5"/>
      <c r="IL1500" s="5"/>
      <c r="IM1500" s="4"/>
      <c r="IN1500" s="6"/>
      <c r="IO1500" s="4"/>
      <c r="IP1500" s="6"/>
      <c r="IQ1500" s="5"/>
      <c r="IR1500" s="5"/>
      <c r="IS1500" s="4"/>
      <c r="IT1500" s="6"/>
      <c r="IU1500" s="4"/>
      <c r="IV1500" s="6"/>
      <c r="IW1500" s="5"/>
      <c r="IX1500" s="5"/>
      <c r="IY1500" s="4"/>
      <c r="IZ1500" s="6"/>
      <c r="JA1500" s="4"/>
      <c r="JB1500" s="6"/>
      <c r="JC1500" s="5"/>
      <c r="JD1500" s="5"/>
      <c r="JE1500" s="4"/>
      <c r="JF1500" s="6"/>
      <c r="JG1500" s="4"/>
      <c r="JH1500" s="6"/>
      <c r="JI1500" s="5"/>
      <c r="JJ1500" s="5"/>
      <c r="JK1500" s="4"/>
      <c r="JL1500" s="6"/>
      <c r="JM1500" s="4"/>
      <c r="JN1500" s="6"/>
      <c r="JO1500" s="5"/>
      <c r="JP1500" s="5"/>
      <c r="JQ1500" s="4"/>
      <c r="JR1500" s="6"/>
      <c r="JS1500" s="4"/>
      <c r="JT1500" s="6"/>
      <c r="JU1500" s="5"/>
      <c r="JV1500" s="5"/>
      <c r="JW1500" s="4"/>
      <c r="JX1500" s="6"/>
      <c r="JY1500" s="4"/>
      <c r="JZ1500" s="6"/>
      <c r="KA1500" s="5"/>
      <c r="KB1500" s="5"/>
      <c r="KC1500" s="4"/>
      <c r="KD1500" s="6"/>
      <c r="KE1500" s="4"/>
      <c r="KF1500" s="6"/>
      <c r="KG1500" s="5"/>
      <c r="KH1500" s="5"/>
      <c r="KI1500" s="4"/>
      <c r="KJ1500" s="6"/>
      <c r="KK1500" s="4"/>
      <c r="KL1500" s="6"/>
      <c r="KM1500" s="5"/>
      <c r="KN1500" s="5"/>
    </row>
    <row r="1501">
      <c r="A1501" s="3" t="s">
        <v>85</v>
      </c>
      <c r="B1501" s="3" t="s">
        <v>712</v>
      </c>
      <c r="C1501" s="3" t="s">
        <v>87</v>
      </c>
      <c r="D1501" s="3" t="s">
        <v>712</v>
      </c>
      <c r="E1501" s="3" t="s">
        <v>821</v>
      </c>
      <c r="F1501" s="3" t="s">
        <v>104</v>
      </c>
      <c r="G1501" s="3" t="s">
        <v>104</v>
      </c>
      <c r="H1501" s="3" t="s">
        <v>104</v>
      </c>
      <c r="I1501" s="3" t="s">
        <v>1364</v>
      </c>
      <c r="J1501" s="3" t="s">
        <v>104</v>
      </c>
      <c r="K1501" s="4"/>
      <c r="L1501" s="4">
        <f>=ROUNDDOWN({0},0)</f>
      </c>
      <c r="M1501" s="4"/>
      <c r="N1501" s="5"/>
      <c r="O1501" s="4"/>
      <c r="P1501" s="4">
        <f>=ROUNDDOWN({0},0)</f>
      </c>
      <c r="Q1501" s="4"/>
      <c r="R1501" s="5"/>
      <c r="S1501" s="4"/>
      <c r="T1501" s="6"/>
      <c r="U1501" s="4"/>
      <c r="V1501" s="6"/>
      <c r="W1501" s="5"/>
      <c r="X1501" s="5"/>
      <c r="Y1501" s="4"/>
      <c r="Z1501" s="6"/>
      <c r="AA1501" s="4"/>
      <c r="AB1501" s="6"/>
      <c r="AC1501" s="5"/>
      <c r="AD1501" s="5"/>
      <c r="AE1501" s="4"/>
      <c r="AF1501" s="6"/>
      <c r="AG1501" s="4"/>
      <c r="AH1501" s="6"/>
      <c r="AI1501" s="5"/>
      <c r="AJ1501" s="5"/>
      <c r="AK1501" s="4"/>
      <c r="AL1501" s="6"/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  <c r="AW1501" s="4"/>
      <c r="AX1501" s="6"/>
      <c r="AY1501" s="4"/>
      <c r="AZ1501" s="6"/>
      <c r="BA1501" s="5"/>
      <c r="BB1501" s="5"/>
      <c r="BC1501" s="4"/>
      <c r="BD1501" s="6"/>
      <c r="BE1501" s="4"/>
      <c r="BF1501" s="6"/>
      <c r="BG1501" s="5"/>
      <c r="BH1501" s="5"/>
      <c r="BI1501" s="4"/>
      <c r="BJ1501" s="6"/>
      <c r="BK1501" s="4"/>
      <c r="BL1501" s="6"/>
      <c r="BM1501" s="5"/>
      <c r="BN1501" s="5"/>
      <c r="BO1501" s="4"/>
      <c r="BP1501" s="6"/>
      <c r="BQ1501" s="4"/>
      <c r="BR1501" s="6"/>
      <c r="BS1501" s="5"/>
      <c r="BT1501" s="5"/>
      <c r="BU1501" s="4"/>
      <c r="BV1501" s="6"/>
      <c r="BW1501" s="4"/>
      <c r="BX1501" s="6"/>
      <c r="BY1501" s="5"/>
      <c r="BZ1501" s="5"/>
      <c r="CA1501" s="4"/>
      <c r="CB1501" s="6"/>
      <c r="CC1501" s="4"/>
      <c r="CD1501" s="6"/>
      <c r="CE1501" s="5"/>
      <c r="CF1501" s="5"/>
      <c r="CG1501" s="4"/>
      <c r="CH1501" s="6"/>
      <c r="CI1501" s="4"/>
      <c r="CJ1501" s="6"/>
      <c r="CK1501" s="5"/>
      <c r="CL1501" s="5"/>
      <c r="CM1501" s="4"/>
      <c r="CN1501" s="6"/>
      <c r="CO1501" s="4"/>
      <c r="CP1501" s="6"/>
      <c r="CQ1501" s="5"/>
      <c r="CR1501" s="5"/>
      <c r="CS1501" s="4"/>
      <c r="CT1501" s="6"/>
      <c r="CU1501" s="4"/>
      <c r="CV1501" s="6"/>
      <c r="CW1501" s="5"/>
      <c r="CX1501" s="5"/>
      <c r="CY1501" s="4"/>
      <c r="CZ1501" s="6"/>
      <c r="DA1501" s="4"/>
      <c r="DB1501" s="6"/>
      <c r="DC1501" s="5"/>
      <c r="DD1501" s="5"/>
      <c r="DE1501" s="4"/>
      <c r="DF1501" s="6"/>
      <c r="DG1501" s="4"/>
      <c r="DH1501" s="6"/>
      <c r="DI1501" s="5"/>
      <c r="DJ1501" s="5"/>
      <c r="DK1501" s="4"/>
      <c r="DL1501" s="6"/>
      <c r="DM1501" s="4"/>
      <c r="DN1501" s="6"/>
      <c r="DO1501" s="5"/>
      <c r="DP1501" s="5"/>
      <c r="DQ1501" s="4"/>
      <c r="DR1501" s="6"/>
      <c r="DS1501" s="4"/>
      <c r="DT1501" s="6"/>
      <c r="DU1501" s="5"/>
      <c r="DV1501" s="5"/>
      <c r="DW1501" s="4"/>
      <c r="DX1501" s="6"/>
      <c r="DY1501" s="4"/>
      <c r="DZ1501" s="6"/>
      <c r="EA1501" s="5"/>
      <c r="EB1501" s="5"/>
      <c r="EC1501" s="4"/>
      <c r="ED1501" s="6"/>
      <c r="EE1501" s="4"/>
      <c r="EF1501" s="6"/>
      <c r="EG1501" s="5"/>
      <c r="EH1501" s="5"/>
      <c r="EI1501" s="4"/>
      <c r="EJ1501" s="6"/>
      <c r="EK1501" s="4"/>
      <c r="EL1501" s="6"/>
      <c r="EM1501" s="5"/>
      <c r="EN1501" s="5"/>
      <c r="EO1501" s="4"/>
      <c r="EP1501" s="6"/>
      <c r="EQ1501" s="4"/>
      <c r="ER1501" s="6"/>
      <c r="ES1501" s="5"/>
      <c r="ET1501" s="5"/>
      <c r="EU1501" s="4"/>
      <c r="EV1501" s="6"/>
      <c r="EW1501" s="4"/>
      <c r="EX1501" s="6"/>
      <c r="EY1501" s="5"/>
      <c r="EZ1501" s="5"/>
      <c r="FA1501" s="4"/>
      <c r="FB1501" s="6"/>
      <c r="FC1501" s="4"/>
      <c r="FD1501" s="6"/>
      <c r="FE1501" s="5"/>
      <c r="FF1501" s="5"/>
      <c r="FG1501" s="4"/>
      <c r="FH1501" s="6"/>
      <c r="FI1501" s="4"/>
      <c r="FJ1501" s="6"/>
      <c r="FK1501" s="5"/>
      <c r="FL1501" s="5"/>
      <c r="FM1501" s="4"/>
      <c r="FN1501" s="6"/>
      <c r="FO1501" s="4"/>
      <c r="FP1501" s="6"/>
      <c r="FQ1501" s="5"/>
      <c r="FR1501" s="5"/>
      <c r="FS1501" s="4"/>
      <c r="FT1501" s="6"/>
      <c r="FU1501" s="4"/>
      <c r="FV1501" s="6"/>
      <c r="FW1501" s="5"/>
      <c r="FX1501" s="5"/>
      <c r="FY1501" s="4"/>
      <c r="FZ1501" s="6"/>
      <c r="GA1501" s="4"/>
      <c r="GB1501" s="6"/>
      <c r="GC1501" s="5"/>
      <c r="GD1501" s="5"/>
      <c r="GE1501" s="4"/>
      <c r="GF1501" s="6"/>
      <c r="GG1501" s="4"/>
      <c r="GH1501" s="6"/>
      <c r="GI1501" s="5"/>
      <c r="GJ1501" s="5"/>
      <c r="GK1501" s="4"/>
      <c r="GL1501" s="6"/>
      <c r="GM1501" s="4"/>
      <c r="GN1501" s="6"/>
      <c r="GO1501" s="5"/>
      <c r="GP1501" s="5"/>
      <c r="GQ1501" s="4"/>
      <c r="GR1501" s="6"/>
      <c r="GS1501" s="4"/>
      <c r="GT1501" s="6"/>
      <c r="GU1501" s="5"/>
      <c r="GV1501" s="5"/>
      <c r="GW1501" s="4"/>
      <c r="GX1501" s="6"/>
      <c r="GY1501" s="4"/>
      <c r="GZ1501" s="6"/>
      <c r="HA1501" s="5"/>
      <c r="HB1501" s="5"/>
      <c r="HC1501" s="4"/>
      <c r="HD1501" s="6"/>
      <c r="HE1501" s="4"/>
      <c r="HF1501" s="6"/>
      <c r="HG1501" s="5"/>
      <c r="HH1501" s="5"/>
      <c r="HI1501" s="4"/>
      <c r="HJ1501" s="6"/>
      <c r="HK1501" s="4"/>
      <c r="HL1501" s="6"/>
      <c r="HM1501" s="5"/>
      <c r="HN1501" s="5"/>
      <c r="HO1501" s="4"/>
      <c r="HP1501" s="6"/>
      <c r="HQ1501" s="4"/>
      <c r="HR1501" s="6"/>
      <c r="HS1501" s="5"/>
      <c r="HT1501" s="5"/>
      <c r="HU1501" s="4"/>
      <c r="HV1501" s="6"/>
      <c r="HW1501" s="4"/>
      <c r="HX1501" s="6"/>
      <c r="HY1501" s="5"/>
      <c r="HZ1501" s="5"/>
      <c r="IA1501" s="4"/>
      <c r="IB1501" s="6"/>
      <c r="IC1501" s="4"/>
      <c r="ID1501" s="6"/>
      <c r="IE1501" s="5"/>
      <c r="IF1501" s="5"/>
      <c r="IG1501" s="4"/>
      <c r="IH1501" s="6"/>
      <c r="II1501" s="4"/>
      <c r="IJ1501" s="6"/>
      <c r="IK1501" s="5"/>
      <c r="IL1501" s="5"/>
      <c r="IM1501" s="4"/>
      <c r="IN1501" s="6"/>
      <c r="IO1501" s="4"/>
      <c r="IP1501" s="6"/>
      <c r="IQ1501" s="5"/>
      <c r="IR1501" s="5"/>
      <c r="IS1501" s="4"/>
      <c r="IT1501" s="6"/>
      <c r="IU1501" s="4"/>
      <c r="IV1501" s="6"/>
      <c r="IW1501" s="5"/>
      <c r="IX1501" s="5"/>
      <c r="IY1501" s="4"/>
      <c r="IZ1501" s="6"/>
      <c r="JA1501" s="4"/>
      <c r="JB1501" s="6"/>
      <c r="JC1501" s="5"/>
      <c r="JD1501" s="5"/>
      <c r="JE1501" s="4"/>
      <c r="JF1501" s="6"/>
      <c r="JG1501" s="4"/>
      <c r="JH1501" s="6"/>
      <c r="JI1501" s="5"/>
      <c r="JJ1501" s="5"/>
      <c r="JK1501" s="4"/>
      <c r="JL1501" s="6"/>
      <c r="JM1501" s="4"/>
      <c r="JN1501" s="6"/>
      <c r="JO1501" s="5"/>
      <c r="JP1501" s="5"/>
      <c r="JQ1501" s="4"/>
      <c r="JR1501" s="6"/>
      <c r="JS1501" s="4"/>
      <c r="JT1501" s="6"/>
      <c r="JU1501" s="5"/>
      <c r="JV1501" s="5"/>
      <c r="JW1501" s="4"/>
      <c r="JX1501" s="6"/>
      <c r="JY1501" s="4"/>
      <c r="JZ1501" s="6"/>
      <c r="KA1501" s="5"/>
      <c r="KB1501" s="5"/>
      <c r="KC1501" s="4"/>
      <c r="KD1501" s="6"/>
      <c r="KE1501" s="4"/>
      <c r="KF1501" s="6"/>
      <c r="KG1501" s="5"/>
      <c r="KH1501" s="5"/>
      <c r="KI1501" s="4"/>
      <c r="KJ1501" s="6"/>
      <c r="KK1501" s="4"/>
      <c r="KL1501" s="6"/>
      <c r="KM1501" s="5"/>
      <c r="KN1501" s="5"/>
    </row>
    <row r="1502">
      <c r="A1502" s="3" t="s">
        <v>85</v>
      </c>
      <c r="B1502" s="3" t="s">
        <v>712</v>
      </c>
      <c r="C1502" s="3" t="s">
        <v>87</v>
      </c>
      <c r="D1502" s="3" t="s">
        <v>712</v>
      </c>
      <c r="E1502" s="3" t="s">
        <v>1044</v>
      </c>
      <c r="F1502" s="3" t="s">
        <v>104</v>
      </c>
      <c r="G1502" s="3" t="s">
        <v>104</v>
      </c>
      <c r="H1502" s="3" t="s">
        <v>104</v>
      </c>
      <c r="I1502" s="3" t="s">
        <v>1364</v>
      </c>
      <c r="J1502" s="3" t="s">
        <v>104</v>
      </c>
      <c r="K1502" s="4"/>
      <c r="L1502" s="4">
        <f>=ROUNDDOWN({0},0)</f>
      </c>
      <c r="M1502" s="4"/>
      <c r="N1502" s="5"/>
      <c r="O1502" s="4"/>
      <c r="P1502" s="4">
        <f>=ROUNDDOWN({0},0)</f>
      </c>
      <c r="Q1502" s="4"/>
      <c r="R1502" s="5"/>
      <c r="S1502" s="4"/>
      <c r="T1502" s="6"/>
      <c r="U1502" s="4"/>
      <c r="V1502" s="6"/>
      <c r="W1502" s="5"/>
      <c r="X1502" s="5"/>
      <c r="Y1502" s="4"/>
      <c r="Z1502" s="6"/>
      <c r="AA1502" s="4"/>
      <c r="AB1502" s="6"/>
      <c r="AC1502" s="5"/>
      <c r="AD1502" s="5"/>
      <c r="AE1502" s="4"/>
      <c r="AF1502" s="6"/>
      <c r="AG1502" s="4"/>
      <c r="AH1502" s="6"/>
      <c r="AI1502" s="5"/>
      <c r="AJ1502" s="5"/>
      <c r="AK1502" s="4"/>
      <c r="AL1502" s="6"/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  <c r="AW1502" s="4"/>
      <c r="AX1502" s="6"/>
      <c r="AY1502" s="4"/>
      <c r="AZ1502" s="6"/>
      <c r="BA1502" s="5"/>
      <c r="BB1502" s="5"/>
      <c r="BC1502" s="4"/>
      <c r="BD1502" s="6"/>
      <c r="BE1502" s="4"/>
      <c r="BF1502" s="6"/>
      <c r="BG1502" s="5"/>
      <c r="BH1502" s="5"/>
      <c r="BI1502" s="4"/>
      <c r="BJ1502" s="6"/>
      <c r="BK1502" s="4"/>
      <c r="BL1502" s="6"/>
      <c r="BM1502" s="5"/>
      <c r="BN1502" s="5"/>
      <c r="BO1502" s="4"/>
      <c r="BP1502" s="6"/>
      <c r="BQ1502" s="4"/>
      <c r="BR1502" s="6"/>
      <c r="BS1502" s="5"/>
      <c r="BT1502" s="5"/>
      <c r="BU1502" s="4"/>
      <c r="BV1502" s="6"/>
      <c r="BW1502" s="4"/>
      <c r="BX1502" s="6"/>
      <c r="BY1502" s="5"/>
      <c r="BZ1502" s="5"/>
      <c r="CA1502" s="4"/>
      <c r="CB1502" s="6"/>
      <c r="CC1502" s="4"/>
      <c r="CD1502" s="6"/>
      <c r="CE1502" s="5"/>
      <c r="CF1502" s="5"/>
      <c r="CG1502" s="4"/>
      <c r="CH1502" s="6"/>
      <c r="CI1502" s="4"/>
      <c r="CJ1502" s="6"/>
      <c r="CK1502" s="5"/>
      <c r="CL1502" s="5"/>
      <c r="CM1502" s="4"/>
      <c r="CN1502" s="6"/>
      <c r="CO1502" s="4"/>
      <c r="CP1502" s="6"/>
      <c r="CQ1502" s="5"/>
      <c r="CR1502" s="5"/>
      <c r="CS1502" s="4"/>
      <c r="CT1502" s="6"/>
      <c r="CU1502" s="4"/>
      <c r="CV1502" s="6"/>
      <c r="CW1502" s="5"/>
      <c r="CX1502" s="5"/>
      <c r="CY1502" s="4"/>
      <c r="CZ1502" s="6"/>
      <c r="DA1502" s="4"/>
      <c r="DB1502" s="6"/>
      <c r="DC1502" s="5"/>
      <c r="DD1502" s="5"/>
      <c r="DE1502" s="4"/>
      <c r="DF1502" s="6"/>
      <c r="DG1502" s="4"/>
      <c r="DH1502" s="6"/>
      <c r="DI1502" s="5"/>
      <c r="DJ1502" s="5"/>
      <c r="DK1502" s="4"/>
      <c r="DL1502" s="6"/>
      <c r="DM1502" s="4"/>
      <c r="DN1502" s="6"/>
      <c r="DO1502" s="5"/>
      <c r="DP1502" s="5"/>
      <c r="DQ1502" s="4"/>
      <c r="DR1502" s="6"/>
      <c r="DS1502" s="4"/>
      <c r="DT1502" s="6"/>
      <c r="DU1502" s="5"/>
      <c r="DV1502" s="5"/>
      <c r="DW1502" s="4"/>
      <c r="DX1502" s="6"/>
      <c r="DY1502" s="4"/>
      <c r="DZ1502" s="6"/>
      <c r="EA1502" s="5"/>
      <c r="EB1502" s="5"/>
      <c r="EC1502" s="4"/>
      <c r="ED1502" s="6"/>
      <c r="EE1502" s="4"/>
      <c r="EF1502" s="6"/>
      <c r="EG1502" s="5"/>
      <c r="EH1502" s="5"/>
      <c r="EI1502" s="4"/>
      <c r="EJ1502" s="6"/>
      <c r="EK1502" s="4"/>
      <c r="EL1502" s="6"/>
      <c r="EM1502" s="5"/>
      <c r="EN1502" s="5"/>
      <c r="EO1502" s="4"/>
      <c r="EP1502" s="6"/>
      <c r="EQ1502" s="4"/>
      <c r="ER1502" s="6"/>
      <c r="ES1502" s="5"/>
      <c r="ET1502" s="5"/>
      <c r="EU1502" s="4"/>
      <c r="EV1502" s="6"/>
      <c r="EW1502" s="4"/>
      <c r="EX1502" s="6"/>
      <c r="EY1502" s="5"/>
      <c r="EZ1502" s="5"/>
      <c r="FA1502" s="4"/>
      <c r="FB1502" s="6"/>
      <c r="FC1502" s="4"/>
      <c r="FD1502" s="6"/>
      <c r="FE1502" s="5"/>
      <c r="FF1502" s="5"/>
      <c r="FG1502" s="4"/>
      <c r="FH1502" s="6"/>
      <c r="FI1502" s="4"/>
      <c r="FJ1502" s="6"/>
      <c r="FK1502" s="5"/>
      <c r="FL1502" s="5"/>
      <c r="FM1502" s="4"/>
      <c r="FN1502" s="6"/>
      <c r="FO1502" s="4"/>
      <c r="FP1502" s="6"/>
      <c r="FQ1502" s="5"/>
      <c r="FR1502" s="5"/>
      <c r="FS1502" s="4"/>
      <c r="FT1502" s="6"/>
      <c r="FU1502" s="4"/>
      <c r="FV1502" s="6"/>
      <c r="FW1502" s="5"/>
      <c r="FX1502" s="5"/>
      <c r="FY1502" s="4"/>
      <c r="FZ1502" s="6"/>
      <c r="GA1502" s="4"/>
      <c r="GB1502" s="6"/>
      <c r="GC1502" s="5"/>
      <c r="GD1502" s="5"/>
      <c r="GE1502" s="4"/>
      <c r="GF1502" s="6"/>
      <c r="GG1502" s="4"/>
      <c r="GH1502" s="6"/>
      <c r="GI1502" s="5"/>
      <c r="GJ1502" s="5"/>
      <c r="GK1502" s="4"/>
      <c r="GL1502" s="6"/>
      <c r="GM1502" s="4"/>
      <c r="GN1502" s="6"/>
      <c r="GO1502" s="5"/>
      <c r="GP1502" s="5"/>
      <c r="GQ1502" s="4"/>
      <c r="GR1502" s="6"/>
      <c r="GS1502" s="4"/>
      <c r="GT1502" s="6"/>
      <c r="GU1502" s="5"/>
      <c r="GV1502" s="5"/>
      <c r="GW1502" s="4"/>
      <c r="GX1502" s="6"/>
      <c r="GY1502" s="4"/>
      <c r="GZ1502" s="6"/>
      <c r="HA1502" s="5"/>
      <c r="HB1502" s="5"/>
      <c r="HC1502" s="4"/>
      <c r="HD1502" s="6"/>
      <c r="HE1502" s="4"/>
      <c r="HF1502" s="6"/>
      <c r="HG1502" s="5"/>
      <c r="HH1502" s="5"/>
      <c r="HI1502" s="4"/>
      <c r="HJ1502" s="6"/>
      <c r="HK1502" s="4"/>
      <c r="HL1502" s="6"/>
      <c r="HM1502" s="5"/>
      <c r="HN1502" s="5"/>
      <c r="HO1502" s="4"/>
      <c r="HP1502" s="6"/>
      <c r="HQ1502" s="4"/>
      <c r="HR1502" s="6"/>
      <c r="HS1502" s="5"/>
      <c r="HT1502" s="5"/>
      <c r="HU1502" s="4"/>
      <c r="HV1502" s="6"/>
      <c r="HW1502" s="4"/>
      <c r="HX1502" s="6"/>
      <c r="HY1502" s="5"/>
      <c r="HZ1502" s="5"/>
      <c r="IA1502" s="4"/>
      <c r="IB1502" s="6"/>
      <c r="IC1502" s="4"/>
      <c r="ID1502" s="6"/>
      <c r="IE1502" s="5"/>
      <c r="IF1502" s="5"/>
      <c r="IG1502" s="4"/>
      <c r="IH1502" s="6"/>
      <c r="II1502" s="4"/>
      <c r="IJ1502" s="6"/>
      <c r="IK1502" s="5"/>
      <c r="IL1502" s="5"/>
      <c r="IM1502" s="4"/>
      <c r="IN1502" s="6"/>
      <c r="IO1502" s="4"/>
      <c r="IP1502" s="6"/>
      <c r="IQ1502" s="5"/>
      <c r="IR1502" s="5"/>
      <c r="IS1502" s="4"/>
      <c r="IT1502" s="6"/>
      <c r="IU1502" s="4"/>
      <c r="IV1502" s="6"/>
      <c r="IW1502" s="5"/>
      <c r="IX1502" s="5"/>
      <c r="IY1502" s="4"/>
      <c r="IZ1502" s="6"/>
      <c r="JA1502" s="4"/>
      <c r="JB1502" s="6"/>
      <c r="JC1502" s="5"/>
      <c r="JD1502" s="5"/>
      <c r="JE1502" s="4"/>
      <c r="JF1502" s="6"/>
      <c r="JG1502" s="4"/>
      <c r="JH1502" s="6"/>
      <c r="JI1502" s="5"/>
      <c r="JJ1502" s="5"/>
      <c r="JK1502" s="4"/>
      <c r="JL1502" s="6"/>
      <c r="JM1502" s="4"/>
      <c r="JN1502" s="6"/>
      <c r="JO1502" s="5"/>
      <c r="JP1502" s="5"/>
      <c r="JQ1502" s="4"/>
      <c r="JR1502" s="6"/>
      <c r="JS1502" s="4"/>
      <c r="JT1502" s="6"/>
      <c r="JU1502" s="5"/>
      <c r="JV1502" s="5"/>
      <c r="JW1502" s="4"/>
      <c r="JX1502" s="6"/>
      <c r="JY1502" s="4"/>
      <c r="JZ1502" s="6"/>
      <c r="KA1502" s="5"/>
      <c r="KB1502" s="5"/>
      <c r="KC1502" s="4"/>
      <c r="KD1502" s="6"/>
      <c r="KE1502" s="4"/>
      <c r="KF1502" s="6"/>
      <c r="KG1502" s="5"/>
      <c r="KH1502" s="5"/>
      <c r="KI1502" s="4"/>
      <c r="KJ1502" s="6"/>
      <c r="KK1502" s="4"/>
      <c r="KL1502" s="6"/>
      <c r="KM1502" s="5"/>
      <c r="KN1502" s="5"/>
    </row>
    <row r="1503">
      <c r="A1503" s="3" t="s">
        <v>85</v>
      </c>
      <c r="B1503" s="3" t="s">
        <v>712</v>
      </c>
      <c r="C1503" s="3" t="s">
        <v>87</v>
      </c>
      <c r="D1503" s="3" t="s">
        <v>712</v>
      </c>
      <c r="E1503" s="3" t="s">
        <v>1062</v>
      </c>
      <c r="F1503" s="3" t="s">
        <v>104</v>
      </c>
      <c r="G1503" s="3" t="s">
        <v>104</v>
      </c>
      <c r="H1503" s="3" t="s">
        <v>104</v>
      </c>
      <c r="I1503" s="3" t="s">
        <v>1364</v>
      </c>
      <c r="J1503" s="3" t="s">
        <v>104</v>
      </c>
      <c r="K1503" s="4"/>
      <c r="L1503" s="4">
        <f>=ROUNDDOWN({0},0)</f>
      </c>
      <c r="M1503" s="4"/>
      <c r="N1503" s="5"/>
      <c r="O1503" s="4"/>
      <c r="P1503" s="4">
        <f>=ROUNDDOWN({0},0)</f>
      </c>
      <c r="Q1503" s="4"/>
      <c r="R1503" s="5"/>
      <c r="S1503" s="4"/>
      <c r="T1503" s="6"/>
      <c r="U1503" s="4"/>
      <c r="V1503" s="6"/>
      <c r="W1503" s="5"/>
      <c r="X1503" s="5"/>
      <c r="Y1503" s="4"/>
      <c r="Z1503" s="6"/>
      <c r="AA1503" s="4"/>
      <c r="AB1503" s="6"/>
      <c r="AC1503" s="5"/>
      <c r="AD1503" s="5"/>
      <c r="AE1503" s="4"/>
      <c r="AF1503" s="6"/>
      <c r="AG1503" s="4"/>
      <c r="AH1503" s="6"/>
      <c r="AI1503" s="5"/>
      <c r="AJ1503" s="5"/>
      <c r="AK1503" s="4"/>
      <c r="AL1503" s="6"/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  <c r="AW1503" s="4"/>
      <c r="AX1503" s="6"/>
      <c r="AY1503" s="4"/>
      <c r="AZ1503" s="6"/>
      <c r="BA1503" s="5"/>
      <c r="BB1503" s="5"/>
      <c r="BC1503" s="4"/>
      <c r="BD1503" s="6"/>
      <c r="BE1503" s="4"/>
      <c r="BF1503" s="6"/>
      <c r="BG1503" s="5"/>
      <c r="BH1503" s="5"/>
      <c r="BI1503" s="4"/>
      <c r="BJ1503" s="6"/>
      <c r="BK1503" s="4"/>
      <c r="BL1503" s="6"/>
      <c r="BM1503" s="5"/>
      <c r="BN1503" s="5"/>
      <c r="BO1503" s="4"/>
      <c r="BP1503" s="6"/>
      <c r="BQ1503" s="4"/>
      <c r="BR1503" s="6"/>
      <c r="BS1503" s="5"/>
      <c r="BT1503" s="5"/>
      <c r="BU1503" s="4"/>
      <c r="BV1503" s="6"/>
      <c r="BW1503" s="4"/>
      <c r="BX1503" s="6"/>
      <c r="BY1503" s="5"/>
      <c r="BZ1503" s="5"/>
      <c r="CA1503" s="4"/>
      <c r="CB1503" s="6"/>
      <c r="CC1503" s="4"/>
      <c r="CD1503" s="6"/>
      <c r="CE1503" s="5"/>
      <c r="CF1503" s="5"/>
      <c r="CG1503" s="4"/>
      <c r="CH1503" s="6"/>
      <c r="CI1503" s="4"/>
      <c r="CJ1503" s="6"/>
      <c r="CK1503" s="5"/>
      <c r="CL1503" s="5"/>
      <c r="CM1503" s="4"/>
      <c r="CN1503" s="6"/>
      <c r="CO1503" s="4"/>
      <c r="CP1503" s="6"/>
      <c r="CQ1503" s="5"/>
      <c r="CR1503" s="5"/>
      <c r="CS1503" s="4"/>
      <c r="CT1503" s="6"/>
      <c r="CU1503" s="4"/>
      <c r="CV1503" s="6"/>
      <c r="CW1503" s="5"/>
      <c r="CX1503" s="5"/>
      <c r="CY1503" s="4"/>
      <c r="CZ1503" s="6"/>
      <c r="DA1503" s="4"/>
      <c r="DB1503" s="6"/>
      <c r="DC1503" s="5"/>
      <c r="DD1503" s="5"/>
      <c r="DE1503" s="4"/>
      <c r="DF1503" s="6"/>
      <c r="DG1503" s="4"/>
      <c r="DH1503" s="6"/>
      <c r="DI1503" s="5"/>
      <c r="DJ1503" s="5"/>
      <c r="DK1503" s="4"/>
      <c r="DL1503" s="6"/>
      <c r="DM1503" s="4"/>
      <c r="DN1503" s="6"/>
      <c r="DO1503" s="5"/>
      <c r="DP1503" s="5"/>
      <c r="DQ1503" s="4"/>
      <c r="DR1503" s="6"/>
      <c r="DS1503" s="4"/>
      <c r="DT1503" s="6"/>
      <c r="DU1503" s="5"/>
      <c r="DV1503" s="5"/>
      <c r="DW1503" s="4"/>
      <c r="DX1503" s="6"/>
      <c r="DY1503" s="4"/>
      <c r="DZ1503" s="6"/>
      <c r="EA1503" s="5"/>
      <c r="EB1503" s="5"/>
      <c r="EC1503" s="4"/>
      <c r="ED1503" s="6"/>
      <c r="EE1503" s="4"/>
      <c r="EF1503" s="6"/>
      <c r="EG1503" s="5"/>
      <c r="EH1503" s="5"/>
      <c r="EI1503" s="4"/>
      <c r="EJ1503" s="6"/>
      <c r="EK1503" s="4"/>
      <c r="EL1503" s="6"/>
      <c r="EM1503" s="5"/>
      <c r="EN1503" s="5"/>
      <c r="EO1503" s="4"/>
      <c r="EP1503" s="6"/>
      <c r="EQ1503" s="4"/>
      <c r="ER1503" s="6"/>
      <c r="ES1503" s="5"/>
      <c r="ET1503" s="5"/>
      <c r="EU1503" s="4"/>
      <c r="EV1503" s="6"/>
      <c r="EW1503" s="4"/>
      <c r="EX1503" s="6"/>
      <c r="EY1503" s="5"/>
      <c r="EZ1503" s="5"/>
      <c r="FA1503" s="4"/>
      <c r="FB1503" s="6"/>
      <c r="FC1503" s="4"/>
      <c r="FD1503" s="6"/>
      <c r="FE1503" s="5"/>
      <c r="FF1503" s="5"/>
      <c r="FG1503" s="4"/>
      <c r="FH1503" s="6"/>
      <c r="FI1503" s="4"/>
      <c r="FJ1503" s="6"/>
      <c r="FK1503" s="5"/>
      <c r="FL1503" s="5"/>
      <c r="FM1503" s="4"/>
      <c r="FN1503" s="6"/>
      <c r="FO1503" s="4"/>
      <c r="FP1503" s="6"/>
      <c r="FQ1503" s="5"/>
      <c r="FR1503" s="5"/>
      <c r="FS1503" s="4"/>
      <c r="FT1503" s="6"/>
      <c r="FU1503" s="4"/>
      <c r="FV1503" s="6"/>
      <c r="FW1503" s="5"/>
      <c r="FX1503" s="5"/>
      <c r="FY1503" s="4"/>
      <c r="FZ1503" s="6"/>
      <c r="GA1503" s="4"/>
      <c r="GB1503" s="6"/>
      <c r="GC1503" s="5"/>
      <c r="GD1503" s="5"/>
      <c r="GE1503" s="4"/>
      <c r="GF1503" s="6"/>
      <c r="GG1503" s="4"/>
      <c r="GH1503" s="6"/>
      <c r="GI1503" s="5"/>
      <c r="GJ1503" s="5"/>
      <c r="GK1503" s="4"/>
      <c r="GL1503" s="6"/>
      <c r="GM1503" s="4"/>
      <c r="GN1503" s="6"/>
      <c r="GO1503" s="5"/>
      <c r="GP1503" s="5"/>
      <c r="GQ1503" s="4"/>
      <c r="GR1503" s="6"/>
      <c r="GS1503" s="4"/>
      <c r="GT1503" s="6"/>
      <c r="GU1503" s="5"/>
      <c r="GV1503" s="5"/>
      <c r="GW1503" s="4"/>
      <c r="GX1503" s="6"/>
      <c r="GY1503" s="4"/>
      <c r="GZ1503" s="6"/>
      <c r="HA1503" s="5"/>
      <c r="HB1503" s="5"/>
      <c r="HC1503" s="4"/>
      <c r="HD1503" s="6"/>
      <c r="HE1503" s="4"/>
      <c r="HF1503" s="6"/>
      <c r="HG1503" s="5"/>
      <c r="HH1503" s="5"/>
      <c r="HI1503" s="4"/>
      <c r="HJ1503" s="6"/>
      <c r="HK1503" s="4"/>
      <c r="HL1503" s="6"/>
      <c r="HM1503" s="5"/>
      <c r="HN1503" s="5"/>
      <c r="HO1503" s="4"/>
      <c r="HP1503" s="6"/>
      <c r="HQ1503" s="4"/>
      <c r="HR1503" s="6"/>
      <c r="HS1503" s="5"/>
      <c r="HT1503" s="5"/>
      <c r="HU1503" s="4"/>
      <c r="HV1503" s="6"/>
      <c r="HW1503" s="4"/>
      <c r="HX1503" s="6"/>
      <c r="HY1503" s="5"/>
      <c r="HZ1503" s="5"/>
      <c r="IA1503" s="4"/>
      <c r="IB1503" s="6"/>
      <c r="IC1503" s="4"/>
      <c r="ID1503" s="6"/>
      <c r="IE1503" s="5"/>
      <c r="IF1503" s="5"/>
      <c r="IG1503" s="4"/>
      <c r="IH1503" s="6"/>
      <c r="II1503" s="4"/>
      <c r="IJ1503" s="6"/>
      <c r="IK1503" s="5"/>
      <c r="IL1503" s="5"/>
      <c r="IM1503" s="4"/>
      <c r="IN1503" s="6"/>
      <c r="IO1503" s="4"/>
      <c r="IP1503" s="6"/>
      <c r="IQ1503" s="5"/>
      <c r="IR1503" s="5"/>
      <c r="IS1503" s="4"/>
      <c r="IT1503" s="6"/>
      <c r="IU1503" s="4"/>
      <c r="IV1503" s="6"/>
      <c r="IW1503" s="5"/>
      <c r="IX1503" s="5"/>
      <c r="IY1503" s="4"/>
      <c r="IZ1503" s="6"/>
      <c r="JA1503" s="4"/>
      <c r="JB1503" s="6"/>
      <c r="JC1503" s="5"/>
      <c r="JD1503" s="5"/>
      <c r="JE1503" s="4"/>
      <c r="JF1503" s="6"/>
      <c r="JG1503" s="4"/>
      <c r="JH1503" s="6"/>
      <c r="JI1503" s="5"/>
      <c r="JJ1503" s="5"/>
      <c r="JK1503" s="4"/>
      <c r="JL1503" s="6"/>
      <c r="JM1503" s="4"/>
      <c r="JN1503" s="6"/>
      <c r="JO1503" s="5"/>
      <c r="JP1503" s="5"/>
      <c r="JQ1503" s="4"/>
      <c r="JR1503" s="6"/>
      <c r="JS1503" s="4"/>
      <c r="JT1503" s="6"/>
      <c r="JU1503" s="5"/>
      <c r="JV1503" s="5"/>
      <c r="JW1503" s="4"/>
      <c r="JX1503" s="6"/>
      <c r="JY1503" s="4"/>
      <c r="JZ1503" s="6"/>
      <c r="KA1503" s="5"/>
      <c r="KB1503" s="5"/>
      <c r="KC1503" s="4"/>
      <c r="KD1503" s="6"/>
      <c r="KE1503" s="4"/>
      <c r="KF1503" s="6"/>
      <c r="KG1503" s="5"/>
      <c r="KH1503" s="5"/>
      <c r="KI1503" s="4"/>
      <c r="KJ1503" s="6"/>
      <c r="KK1503" s="4"/>
      <c r="KL1503" s="6"/>
      <c r="KM1503" s="5"/>
      <c r="KN1503" s="5"/>
    </row>
    <row r="1504">
      <c r="A1504" s="3" t="s">
        <v>85</v>
      </c>
      <c r="B1504" s="3" t="s">
        <v>712</v>
      </c>
      <c r="C1504" s="3" t="s">
        <v>87</v>
      </c>
      <c r="D1504" s="3" t="s">
        <v>712</v>
      </c>
      <c r="E1504" s="3" t="s">
        <v>1063</v>
      </c>
      <c r="F1504" s="3" t="s">
        <v>104</v>
      </c>
      <c r="G1504" s="3" t="s">
        <v>104</v>
      </c>
      <c r="H1504" s="3" t="s">
        <v>104</v>
      </c>
      <c r="I1504" s="3" t="s">
        <v>1364</v>
      </c>
      <c r="J1504" s="3" t="s">
        <v>104</v>
      </c>
      <c r="K1504" s="4"/>
      <c r="L1504" s="4">
        <f>=ROUNDDOWN({0},0)</f>
      </c>
      <c r="M1504" s="4"/>
      <c r="N1504" s="5"/>
      <c r="O1504" s="4"/>
      <c r="P1504" s="4">
        <f>=ROUNDDOWN({0},0)</f>
      </c>
      <c r="Q1504" s="4"/>
      <c r="R1504" s="5"/>
      <c r="S1504" s="4"/>
      <c r="T1504" s="6"/>
      <c r="U1504" s="4"/>
      <c r="V1504" s="6"/>
      <c r="W1504" s="5"/>
      <c r="X1504" s="5"/>
      <c r="Y1504" s="4"/>
      <c r="Z1504" s="6"/>
      <c r="AA1504" s="4"/>
      <c r="AB1504" s="6"/>
      <c r="AC1504" s="5"/>
      <c r="AD1504" s="5"/>
      <c r="AE1504" s="4"/>
      <c r="AF1504" s="6"/>
      <c r="AG1504" s="4"/>
      <c r="AH1504" s="6"/>
      <c r="AI1504" s="5"/>
      <c r="AJ1504" s="5"/>
      <c r="AK1504" s="4"/>
      <c r="AL1504" s="6"/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  <c r="AW1504" s="4"/>
      <c r="AX1504" s="6"/>
      <c r="AY1504" s="4"/>
      <c r="AZ1504" s="6"/>
      <c r="BA1504" s="5"/>
      <c r="BB1504" s="5"/>
      <c r="BC1504" s="4"/>
      <c r="BD1504" s="6"/>
      <c r="BE1504" s="4"/>
      <c r="BF1504" s="6"/>
      <c r="BG1504" s="5"/>
      <c r="BH1504" s="5"/>
      <c r="BI1504" s="4"/>
      <c r="BJ1504" s="6"/>
      <c r="BK1504" s="4"/>
      <c r="BL1504" s="6"/>
      <c r="BM1504" s="5"/>
      <c r="BN1504" s="5"/>
      <c r="BO1504" s="4"/>
      <c r="BP1504" s="6"/>
      <c r="BQ1504" s="4"/>
      <c r="BR1504" s="6"/>
      <c r="BS1504" s="5"/>
      <c r="BT1504" s="5"/>
      <c r="BU1504" s="4"/>
      <c r="BV1504" s="6"/>
      <c r="BW1504" s="4"/>
      <c r="BX1504" s="6"/>
      <c r="BY1504" s="5"/>
      <c r="BZ1504" s="5"/>
      <c r="CA1504" s="4"/>
      <c r="CB1504" s="6"/>
      <c r="CC1504" s="4"/>
      <c r="CD1504" s="6"/>
      <c r="CE1504" s="5"/>
      <c r="CF1504" s="5"/>
      <c r="CG1504" s="4"/>
      <c r="CH1504" s="6"/>
      <c r="CI1504" s="4"/>
      <c r="CJ1504" s="6"/>
      <c r="CK1504" s="5"/>
      <c r="CL1504" s="5"/>
      <c r="CM1504" s="4"/>
      <c r="CN1504" s="6"/>
      <c r="CO1504" s="4"/>
      <c r="CP1504" s="6"/>
      <c r="CQ1504" s="5"/>
      <c r="CR1504" s="5"/>
      <c r="CS1504" s="4"/>
      <c r="CT1504" s="6"/>
      <c r="CU1504" s="4"/>
      <c r="CV1504" s="6"/>
      <c r="CW1504" s="5"/>
      <c r="CX1504" s="5"/>
      <c r="CY1504" s="4"/>
      <c r="CZ1504" s="6"/>
      <c r="DA1504" s="4"/>
      <c r="DB1504" s="6"/>
      <c r="DC1504" s="5"/>
      <c r="DD1504" s="5"/>
      <c r="DE1504" s="4"/>
      <c r="DF1504" s="6"/>
      <c r="DG1504" s="4"/>
      <c r="DH1504" s="6"/>
      <c r="DI1504" s="5"/>
      <c r="DJ1504" s="5"/>
      <c r="DK1504" s="4"/>
      <c r="DL1504" s="6"/>
      <c r="DM1504" s="4"/>
      <c r="DN1504" s="6"/>
      <c r="DO1504" s="5"/>
      <c r="DP1504" s="5"/>
      <c r="DQ1504" s="4"/>
      <c r="DR1504" s="6"/>
      <c r="DS1504" s="4"/>
      <c r="DT1504" s="6"/>
      <c r="DU1504" s="5"/>
      <c r="DV1504" s="5"/>
      <c r="DW1504" s="4"/>
      <c r="DX1504" s="6"/>
      <c r="DY1504" s="4"/>
      <c r="DZ1504" s="6"/>
      <c r="EA1504" s="5"/>
      <c r="EB1504" s="5"/>
      <c r="EC1504" s="4"/>
      <c r="ED1504" s="6"/>
      <c r="EE1504" s="4"/>
      <c r="EF1504" s="6"/>
      <c r="EG1504" s="5"/>
      <c r="EH1504" s="5"/>
      <c r="EI1504" s="4"/>
      <c r="EJ1504" s="6"/>
      <c r="EK1504" s="4"/>
      <c r="EL1504" s="6"/>
      <c r="EM1504" s="5"/>
      <c r="EN1504" s="5"/>
      <c r="EO1504" s="4"/>
      <c r="EP1504" s="6"/>
      <c r="EQ1504" s="4"/>
      <c r="ER1504" s="6"/>
      <c r="ES1504" s="5"/>
      <c r="ET1504" s="5"/>
      <c r="EU1504" s="4"/>
      <c r="EV1504" s="6"/>
      <c r="EW1504" s="4"/>
      <c r="EX1504" s="6"/>
      <c r="EY1504" s="5"/>
      <c r="EZ1504" s="5"/>
      <c r="FA1504" s="4"/>
      <c r="FB1504" s="6"/>
      <c r="FC1504" s="4"/>
      <c r="FD1504" s="6"/>
      <c r="FE1504" s="5"/>
      <c r="FF1504" s="5"/>
      <c r="FG1504" s="4"/>
      <c r="FH1504" s="6"/>
      <c r="FI1504" s="4"/>
      <c r="FJ1504" s="6"/>
      <c r="FK1504" s="5"/>
      <c r="FL1504" s="5"/>
      <c r="FM1504" s="4"/>
      <c r="FN1504" s="6"/>
      <c r="FO1504" s="4"/>
      <c r="FP1504" s="6"/>
      <c r="FQ1504" s="5"/>
      <c r="FR1504" s="5"/>
      <c r="FS1504" s="4"/>
      <c r="FT1504" s="6"/>
      <c r="FU1504" s="4"/>
      <c r="FV1504" s="6"/>
      <c r="FW1504" s="5"/>
      <c r="FX1504" s="5"/>
      <c r="FY1504" s="4"/>
      <c r="FZ1504" s="6"/>
      <c r="GA1504" s="4"/>
      <c r="GB1504" s="6"/>
      <c r="GC1504" s="5"/>
      <c r="GD1504" s="5"/>
      <c r="GE1504" s="4"/>
      <c r="GF1504" s="6"/>
      <c r="GG1504" s="4"/>
      <c r="GH1504" s="6"/>
      <c r="GI1504" s="5"/>
      <c r="GJ1504" s="5"/>
      <c r="GK1504" s="4"/>
      <c r="GL1504" s="6"/>
      <c r="GM1504" s="4"/>
      <c r="GN1504" s="6"/>
      <c r="GO1504" s="5"/>
      <c r="GP1504" s="5"/>
      <c r="GQ1504" s="4"/>
      <c r="GR1504" s="6"/>
      <c r="GS1504" s="4"/>
      <c r="GT1504" s="6"/>
      <c r="GU1504" s="5"/>
      <c r="GV1504" s="5"/>
      <c r="GW1504" s="4"/>
      <c r="GX1504" s="6"/>
      <c r="GY1504" s="4"/>
      <c r="GZ1504" s="6"/>
      <c r="HA1504" s="5"/>
      <c r="HB1504" s="5"/>
      <c r="HC1504" s="4"/>
      <c r="HD1504" s="6"/>
      <c r="HE1504" s="4"/>
      <c r="HF1504" s="6"/>
      <c r="HG1504" s="5"/>
      <c r="HH1504" s="5"/>
      <c r="HI1504" s="4"/>
      <c r="HJ1504" s="6"/>
      <c r="HK1504" s="4"/>
      <c r="HL1504" s="6"/>
      <c r="HM1504" s="5"/>
      <c r="HN1504" s="5"/>
      <c r="HO1504" s="4"/>
      <c r="HP1504" s="6"/>
      <c r="HQ1504" s="4"/>
      <c r="HR1504" s="6"/>
      <c r="HS1504" s="5"/>
      <c r="HT1504" s="5"/>
      <c r="HU1504" s="4"/>
      <c r="HV1504" s="6"/>
      <c r="HW1504" s="4"/>
      <c r="HX1504" s="6"/>
      <c r="HY1504" s="5"/>
      <c r="HZ1504" s="5"/>
      <c r="IA1504" s="4"/>
      <c r="IB1504" s="6"/>
      <c r="IC1504" s="4"/>
      <c r="ID1504" s="6"/>
      <c r="IE1504" s="5"/>
      <c r="IF1504" s="5"/>
      <c r="IG1504" s="4"/>
      <c r="IH1504" s="6"/>
      <c r="II1504" s="4"/>
      <c r="IJ1504" s="6"/>
      <c r="IK1504" s="5"/>
      <c r="IL1504" s="5"/>
      <c r="IM1504" s="4"/>
      <c r="IN1504" s="6"/>
      <c r="IO1504" s="4"/>
      <c r="IP1504" s="6"/>
      <c r="IQ1504" s="5"/>
      <c r="IR1504" s="5"/>
      <c r="IS1504" s="4"/>
      <c r="IT1504" s="6"/>
      <c r="IU1504" s="4"/>
      <c r="IV1504" s="6"/>
      <c r="IW1504" s="5"/>
      <c r="IX1504" s="5"/>
      <c r="IY1504" s="4"/>
      <c r="IZ1504" s="6"/>
      <c r="JA1504" s="4"/>
      <c r="JB1504" s="6"/>
      <c r="JC1504" s="5"/>
      <c r="JD1504" s="5"/>
      <c r="JE1504" s="4"/>
      <c r="JF1504" s="6"/>
      <c r="JG1504" s="4"/>
      <c r="JH1504" s="6"/>
      <c r="JI1504" s="5"/>
      <c r="JJ1504" s="5"/>
      <c r="JK1504" s="4"/>
      <c r="JL1504" s="6"/>
      <c r="JM1504" s="4"/>
      <c r="JN1504" s="6"/>
      <c r="JO1504" s="5"/>
      <c r="JP1504" s="5"/>
      <c r="JQ1504" s="4"/>
      <c r="JR1504" s="6"/>
      <c r="JS1504" s="4"/>
      <c r="JT1504" s="6"/>
      <c r="JU1504" s="5"/>
      <c r="JV1504" s="5"/>
      <c r="JW1504" s="4"/>
      <c r="JX1504" s="6"/>
      <c r="JY1504" s="4"/>
      <c r="JZ1504" s="6"/>
      <c r="KA1504" s="5"/>
      <c r="KB1504" s="5"/>
      <c r="KC1504" s="4"/>
      <c r="KD1504" s="6"/>
      <c r="KE1504" s="4"/>
      <c r="KF1504" s="6"/>
      <c r="KG1504" s="5"/>
      <c r="KH1504" s="5"/>
      <c r="KI1504" s="4"/>
      <c r="KJ1504" s="6"/>
      <c r="KK1504" s="4"/>
      <c r="KL1504" s="6"/>
      <c r="KM1504" s="5"/>
      <c r="KN1504" s="5"/>
    </row>
    <row r="1505">
      <c r="A1505" s="3" t="s">
        <v>85</v>
      </c>
      <c r="B1505" s="3" t="s">
        <v>712</v>
      </c>
      <c r="C1505" s="3" t="s">
        <v>87</v>
      </c>
      <c r="D1505" s="3" t="s">
        <v>712</v>
      </c>
      <c r="E1505" s="3" t="s">
        <v>1067</v>
      </c>
      <c r="F1505" s="3" t="s">
        <v>104</v>
      </c>
      <c r="G1505" s="3" t="s">
        <v>104</v>
      </c>
      <c r="H1505" s="3" t="s">
        <v>104</v>
      </c>
      <c r="I1505" s="3" t="s">
        <v>1364</v>
      </c>
      <c r="J1505" s="3" t="s">
        <v>104</v>
      </c>
      <c r="K1505" s="4"/>
      <c r="L1505" s="4">
        <f>=ROUNDDOWN({0},0)</f>
      </c>
      <c r="M1505" s="4"/>
      <c r="N1505" s="5"/>
      <c r="O1505" s="4"/>
      <c r="P1505" s="4">
        <f>=ROUNDDOWN({0},0)</f>
      </c>
      <c r="Q1505" s="4"/>
      <c r="R1505" s="5"/>
      <c r="S1505" s="4"/>
      <c r="T1505" s="6"/>
      <c r="U1505" s="4"/>
      <c r="V1505" s="6"/>
      <c r="W1505" s="5"/>
      <c r="X1505" s="5"/>
      <c r="Y1505" s="4"/>
      <c r="Z1505" s="6"/>
      <c r="AA1505" s="4"/>
      <c r="AB1505" s="6"/>
      <c r="AC1505" s="5"/>
      <c r="AD1505" s="5"/>
      <c r="AE1505" s="4"/>
      <c r="AF1505" s="6"/>
      <c r="AG1505" s="4"/>
      <c r="AH1505" s="6"/>
      <c r="AI1505" s="5"/>
      <c r="AJ1505" s="5"/>
      <c r="AK1505" s="4"/>
      <c r="AL1505" s="6"/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  <c r="AW1505" s="4"/>
      <c r="AX1505" s="6"/>
      <c r="AY1505" s="4"/>
      <c r="AZ1505" s="6"/>
      <c r="BA1505" s="5"/>
      <c r="BB1505" s="5"/>
      <c r="BC1505" s="4"/>
      <c r="BD1505" s="6"/>
      <c r="BE1505" s="4"/>
      <c r="BF1505" s="6"/>
      <c r="BG1505" s="5"/>
      <c r="BH1505" s="5"/>
      <c r="BI1505" s="4"/>
      <c r="BJ1505" s="6"/>
      <c r="BK1505" s="4"/>
      <c r="BL1505" s="6"/>
      <c r="BM1505" s="5"/>
      <c r="BN1505" s="5"/>
      <c r="BO1505" s="4"/>
      <c r="BP1505" s="6"/>
      <c r="BQ1505" s="4"/>
      <c r="BR1505" s="6"/>
      <c r="BS1505" s="5"/>
      <c r="BT1505" s="5"/>
      <c r="BU1505" s="4"/>
      <c r="BV1505" s="6"/>
      <c r="BW1505" s="4"/>
      <c r="BX1505" s="6"/>
      <c r="BY1505" s="5"/>
      <c r="BZ1505" s="5"/>
      <c r="CA1505" s="4"/>
      <c r="CB1505" s="6"/>
      <c r="CC1505" s="4"/>
      <c r="CD1505" s="6"/>
      <c r="CE1505" s="5"/>
      <c r="CF1505" s="5"/>
      <c r="CG1505" s="4"/>
      <c r="CH1505" s="6"/>
      <c r="CI1505" s="4"/>
      <c r="CJ1505" s="6"/>
      <c r="CK1505" s="5"/>
      <c r="CL1505" s="5"/>
      <c r="CM1505" s="4"/>
      <c r="CN1505" s="6"/>
      <c r="CO1505" s="4"/>
      <c r="CP1505" s="6"/>
      <c r="CQ1505" s="5"/>
      <c r="CR1505" s="5"/>
      <c r="CS1505" s="4"/>
      <c r="CT1505" s="6"/>
      <c r="CU1505" s="4"/>
      <c r="CV1505" s="6"/>
      <c r="CW1505" s="5"/>
      <c r="CX1505" s="5"/>
      <c r="CY1505" s="4"/>
      <c r="CZ1505" s="6"/>
      <c r="DA1505" s="4"/>
      <c r="DB1505" s="6"/>
      <c r="DC1505" s="5"/>
      <c r="DD1505" s="5"/>
      <c r="DE1505" s="4"/>
      <c r="DF1505" s="6"/>
      <c r="DG1505" s="4"/>
      <c r="DH1505" s="6"/>
      <c r="DI1505" s="5"/>
      <c r="DJ1505" s="5"/>
      <c r="DK1505" s="4"/>
      <c r="DL1505" s="6"/>
      <c r="DM1505" s="4"/>
      <c r="DN1505" s="6"/>
      <c r="DO1505" s="5"/>
      <c r="DP1505" s="5"/>
      <c r="DQ1505" s="4"/>
      <c r="DR1505" s="6"/>
      <c r="DS1505" s="4"/>
      <c r="DT1505" s="6"/>
      <c r="DU1505" s="5"/>
      <c r="DV1505" s="5"/>
      <c r="DW1505" s="4"/>
      <c r="DX1505" s="6"/>
      <c r="DY1505" s="4"/>
      <c r="DZ1505" s="6"/>
      <c r="EA1505" s="5"/>
      <c r="EB1505" s="5"/>
      <c r="EC1505" s="4"/>
      <c r="ED1505" s="6"/>
      <c r="EE1505" s="4"/>
      <c r="EF1505" s="6"/>
      <c r="EG1505" s="5"/>
      <c r="EH1505" s="5"/>
      <c r="EI1505" s="4"/>
      <c r="EJ1505" s="6"/>
      <c r="EK1505" s="4"/>
      <c r="EL1505" s="6"/>
      <c r="EM1505" s="5"/>
      <c r="EN1505" s="5"/>
      <c r="EO1505" s="4"/>
      <c r="EP1505" s="6"/>
      <c r="EQ1505" s="4"/>
      <c r="ER1505" s="6"/>
      <c r="ES1505" s="5"/>
      <c r="ET1505" s="5"/>
      <c r="EU1505" s="4"/>
      <c r="EV1505" s="6"/>
      <c r="EW1505" s="4"/>
      <c r="EX1505" s="6"/>
      <c r="EY1505" s="5"/>
      <c r="EZ1505" s="5"/>
      <c r="FA1505" s="4"/>
      <c r="FB1505" s="6"/>
      <c r="FC1505" s="4"/>
      <c r="FD1505" s="6"/>
      <c r="FE1505" s="5"/>
      <c r="FF1505" s="5"/>
      <c r="FG1505" s="4"/>
      <c r="FH1505" s="6"/>
      <c r="FI1505" s="4"/>
      <c r="FJ1505" s="6"/>
      <c r="FK1505" s="5"/>
      <c r="FL1505" s="5"/>
      <c r="FM1505" s="4"/>
      <c r="FN1505" s="6"/>
      <c r="FO1505" s="4"/>
      <c r="FP1505" s="6"/>
      <c r="FQ1505" s="5"/>
      <c r="FR1505" s="5"/>
      <c r="FS1505" s="4"/>
      <c r="FT1505" s="6"/>
      <c r="FU1505" s="4"/>
      <c r="FV1505" s="6"/>
      <c r="FW1505" s="5"/>
      <c r="FX1505" s="5"/>
      <c r="FY1505" s="4"/>
      <c r="FZ1505" s="6"/>
      <c r="GA1505" s="4"/>
      <c r="GB1505" s="6"/>
      <c r="GC1505" s="5"/>
      <c r="GD1505" s="5"/>
      <c r="GE1505" s="4"/>
      <c r="GF1505" s="6"/>
      <c r="GG1505" s="4"/>
      <c r="GH1505" s="6"/>
      <c r="GI1505" s="5"/>
      <c r="GJ1505" s="5"/>
      <c r="GK1505" s="4"/>
      <c r="GL1505" s="6"/>
      <c r="GM1505" s="4"/>
      <c r="GN1505" s="6"/>
      <c r="GO1505" s="5"/>
      <c r="GP1505" s="5"/>
      <c r="GQ1505" s="4"/>
      <c r="GR1505" s="6"/>
      <c r="GS1505" s="4"/>
      <c r="GT1505" s="6"/>
      <c r="GU1505" s="5"/>
      <c r="GV1505" s="5"/>
      <c r="GW1505" s="4"/>
      <c r="GX1505" s="6"/>
      <c r="GY1505" s="4"/>
      <c r="GZ1505" s="6"/>
      <c r="HA1505" s="5"/>
      <c r="HB1505" s="5"/>
      <c r="HC1505" s="4"/>
      <c r="HD1505" s="6"/>
      <c r="HE1505" s="4"/>
      <c r="HF1505" s="6"/>
      <c r="HG1505" s="5"/>
      <c r="HH1505" s="5"/>
      <c r="HI1505" s="4"/>
      <c r="HJ1505" s="6"/>
      <c r="HK1505" s="4"/>
      <c r="HL1505" s="6"/>
      <c r="HM1505" s="5"/>
      <c r="HN1505" s="5"/>
      <c r="HO1505" s="4"/>
      <c r="HP1505" s="6"/>
      <c r="HQ1505" s="4"/>
      <c r="HR1505" s="6"/>
      <c r="HS1505" s="5"/>
      <c r="HT1505" s="5"/>
      <c r="HU1505" s="4"/>
      <c r="HV1505" s="6"/>
      <c r="HW1505" s="4"/>
      <c r="HX1505" s="6"/>
      <c r="HY1505" s="5"/>
      <c r="HZ1505" s="5"/>
      <c r="IA1505" s="4"/>
      <c r="IB1505" s="6"/>
      <c r="IC1505" s="4"/>
      <c r="ID1505" s="6"/>
      <c r="IE1505" s="5"/>
      <c r="IF1505" s="5"/>
      <c r="IG1505" s="4"/>
      <c r="IH1505" s="6"/>
      <c r="II1505" s="4"/>
      <c r="IJ1505" s="6"/>
      <c r="IK1505" s="5"/>
      <c r="IL1505" s="5"/>
      <c r="IM1505" s="4"/>
      <c r="IN1505" s="6"/>
      <c r="IO1505" s="4"/>
      <c r="IP1505" s="6"/>
      <c r="IQ1505" s="5"/>
      <c r="IR1505" s="5"/>
      <c r="IS1505" s="4"/>
      <c r="IT1505" s="6"/>
      <c r="IU1505" s="4"/>
      <c r="IV1505" s="6"/>
      <c r="IW1505" s="5"/>
      <c r="IX1505" s="5"/>
      <c r="IY1505" s="4"/>
      <c r="IZ1505" s="6"/>
      <c r="JA1505" s="4"/>
      <c r="JB1505" s="6"/>
      <c r="JC1505" s="5"/>
      <c r="JD1505" s="5"/>
      <c r="JE1505" s="4"/>
      <c r="JF1505" s="6"/>
      <c r="JG1505" s="4"/>
      <c r="JH1505" s="6"/>
      <c r="JI1505" s="5"/>
      <c r="JJ1505" s="5"/>
      <c r="JK1505" s="4"/>
      <c r="JL1505" s="6"/>
      <c r="JM1505" s="4"/>
      <c r="JN1505" s="6"/>
      <c r="JO1505" s="5"/>
      <c r="JP1505" s="5"/>
      <c r="JQ1505" s="4"/>
      <c r="JR1505" s="6"/>
      <c r="JS1505" s="4"/>
      <c r="JT1505" s="6"/>
      <c r="JU1505" s="5"/>
      <c r="JV1505" s="5"/>
      <c r="JW1505" s="4"/>
      <c r="JX1505" s="6"/>
      <c r="JY1505" s="4"/>
      <c r="JZ1505" s="6"/>
      <c r="KA1505" s="5"/>
      <c r="KB1505" s="5"/>
      <c r="KC1505" s="4"/>
      <c r="KD1505" s="6"/>
      <c r="KE1505" s="4"/>
      <c r="KF1505" s="6"/>
      <c r="KG1505" s="5"/>
      <c r="KH1505" s="5"/>
      <c r="KI1505" s="4"/>
      <c r="KJ1505" s="6"/>
      <c r="KK1505" s="4"/>
      <c r="KL1505" s="6"/>
      <c r="KM1505" s="5"/>
      <c r="KN1505" s="5"/>
    </row>
    <row r="1506">
      <c r="A1506" s="3" t="s">
        <v>85</v>
      </c>
      <c r="B1506" s="3" t="s">
        <v>712</v>
      </c>
      <c r="C1506" s="3" t="s">
        <v>87</v>
      </c>
      <c r="D1506" s="3" t="s">
        <v>712</v>
      </c>
      <c r="E1506" s="3" t="s">
        <v>1068</v>
      </c>
      <c r="F1506" s="3" t="s">
        <v>104</v>
      </c>
      <c r="G1506" s="3" t="s">
        <v>104</v>
      </c>
      <c r="H1506" s="3" t="s">
        <v>104</v>
      </c>
      <c r="I1506" s="3" t="s">
        <v>1364</v>
      </c>
      <c r="J1506" s="3" t="s">
        <v>104</v>
      </c>
      <c r="K1506" s="4"/>
      <c r="L1506" s="4">
        <f>=ROUNDDOWN({0},0)</f>
      </c>
      <c r="M1506" s="4"/>
      <c r="N1506" s="5"/>
      <c r="O1506" s="4"/>
      <c r="P1506" s="4">
        <f>=ROUNDDOWN({0},0)</f>
      </c>
      <c r="Q1506" s="4"/>
      <c r="R1506" s="5"/>
      <c r="S1506" s="4"/>
      <c r="T1506" s="6"/>
      <c r="U1506" s="4"/>
      <c r="V1506" s="6"/>
      <c r="W1506" s="5"/>
      <c r="X1506" s="5"/>
      <c r="Y1506" s="4"/>
      <c r="Z1506" s="6"/>
      <c r="AA1506" s="4"/>
      <c r="AB1506" s="6"/>
      <c r="AC1506" s="5"/>
      <c r="AD1506" s="5"/>
      <c r="AE1506" s="4"/>
      <c r="AF1506" s="6"/>
      <c r="AG1506" s="4"/>
      <c r="AH1506" s="6"/>
      <c r="AI1506" s="5"/>
      <c r="AJ1506" s="5"/>
      <c r="AK1506" s="4"/>
      <c r="AL1506" s="6"/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  <c r="AW1506" s="4"/>
      <c r="AX1506" s="6"/>
      <c r="AY1506" s="4"/>
      <c r="AZ1506" s="6"/>
      <c r="BA1506" s="5"/>
      <c r="BB1506" s="5"/>
      <c r="BC1506" s="4"/>
      <c r="BD1506" s="6"/>
      <c r="BE1506" s="4"/>
      <c r="BF1506" s="6"/>
      <c r="BG1506" s="5"/>
      <c r="BH1506" s="5"/>
      <c r="BI1506" s="4"/>
      <c r="BJ1506" s="6"/>
      <c r="BK1506" s="4"/>
      <c r="BL1506" s="6"/>
      <c r="BM1506" s="5"/>
      <c r="BN1506" s="5"/>
      <c r="BO1506" s="4"/>
      <c r="BP1506" s="6"/>
      <c r="BQ1506" s="4"/>
      <c r="BR1506" s="6"/>
      <c r="BS1506" s="5"/>
      <c r="BT1506" s="5"/>
      <c r="BU1506" s="4"/>
      <c r="BV1506" s="6"/>
      <c r="BW1506" s="4"/>
      <c r="BX1506" s="6"/>
      <c r="BY1506" s="5"/>
      <c r="BZ1506" s="5"/>
      <c r="CA1506" s="4"/>
      <c r="CB1506" s="6"/>
      <c r="CC1506" s="4"/>
      <c r="CD1506" s="6"/>
      <c r="CE1506" s="5"/>
      <c r="CF1506" s="5"/>
      <c r="CG1506" s="4"/>
      <c r="CH1506" s="6"/>
      <c r="CI1506" s="4"/>
      <c r="CJ1506" s="6"/>
      <c r="CK1506" s="5"/>
      <c r="CL1506" s="5"/>
      <c r="CM1506" s="4"/>
      <c r="CN1506" s="6"/>
      <c r="CO1506" s="4"/>
      <c r="CP1506" s="6"/>
      <c r="CQ1506" s="5"/>
      <c r="CR1506" s="5"/>
      <c r="CS1506" s="4"/>
      <c r="CT1506" s="6"/>
      <c r="CU1506" s="4"/>
      <c r="CV1506" s="6"/>
      <c r="CW1506" s="5"/>
      <c r="CX1506" s="5"/>
      <c r="CY1506" s="4"/>
      <c r="CZ1506" s="6"/>
      <c r="DA1506" s="4"/>
      <c r="DB1506" s="6"/>
      <c r="DC1506" s="5"/>
      <c r="DD1506" s="5"/>
      <c r="DE1506" s="4"/>
      <c r="DF1506" s="6"/>
      <c r="DG1506" s="4"/>
      <c r="DH1506" s="6"/>
      <c r="DI1506" s="5"/>
      <c r="DJ1506" s="5"/>
      <c r="DK1506" s="4"/>
      <c r="DL1506" s="6"/>
      <c r="DM1506" s="4"/>
      <c r="DN1506" s="6"/>
      <c r="DO1506" s="5"/>
      <c r="DP1506" s="5"/>
      <c r="DQ1506" s="4"/>
      <c r="DR1506" s="6"/>
      <c r="DS1506" s="4"/>
      <c r="DT1506" s="6"/>
      <c r="DU1506" s="5"/>
      <c r="DV1506" s="5"/>
      <c r="DW1506" s="4"/>
      <c r="DX1506" s="6"/>
      <c r="DY1506" s="4"/>
      <c r="DZ1506" s="6"/>
      <c r="EA1506" s="5"/>
      <c r="EB1506" s="5"/>
      <c r="EC1506" s="4"/>
      <c r="ED1506" s="6"/>
      <c r="EE1506" s="4"/>
      <c r="EF1506" s="6"/>
      <c r="EG1506" s="5"/>
      <c r="EH1506" s="5"/>
      <c r="EI1506" s="4"/>
      <c r="EJ1506" s="6"/>
      <c r="EK1506" s="4"/>
      <c r="EL1506" s="6"/>
      <c r="EM1506" s="5"/>
      <c r="EN1506" s="5"/>
      <c r="EO1506" s="4"/>
      <c r="EP1506" s="6"/>
      <c r="EQ1506" s="4"/>
      <c r="ER1506" s="6"/>
      <c r="ES1506" s="5"/>
      <c r="ET1506" s="5"/>
      <c r="EU1506" s="4"/>
      <c r="EV1506" s="6"/>
      <c r="EW1506" s="4"/>
      <c r="EX1506" s="6"/>
      <c r="EY1506" s="5"/>
      <c r="EZ1506" s="5"/>
      <c r="FA1506" s="4"/>
      <c r="FB1506" s="6"/>
      <c r="FC1506" s="4"/>
      <c r="FD1506" s="6"/>
      <c r="FE1506" s="5"/>
      <c r="FF1506" s="5"/>
      <c r="FG1506" s="4"/>
      <c r="FH1506" s="6"/>
      <c r="FI1506" s="4"/>
      <c r="FJ1506" s="6"/>
      <c r="FK1506" s="5"/>
      <c r="FL1506" s="5"/>
      <c r="FM1506" s="4"/>
      <c r="FN1506" s="6"/>
      <c r="FO1506" s="4"/>
      <c r="FP1506" s="6"/>
      <c r="FQ1506" s="5"/>
      <c r="FR1506" s="5"/>
      <c r="FS1506" s="4"/>
      <c r="FT1506" s="6"/>
      <c r="FU1506" s="4"/>
      <c r="FV1506" s="6"/>
      <c r="FW1506" s="5"/>
      <c r="FX1506" s="5"/>
      <c r="FY1506" s="4"/>
      <c r="FZ1506" s="6"/>
      <c r="GA1506" s="4"/>
      <c r="GB1506" s="6"/>
      <c r="GC1506" s="5"/>
      <c r="GD1506" s="5"/>
      <c r="GE1506" s="4"/>
      <c r="GF1506" s="6"/>
      <c r="GG1506" s="4"/>
      <c r="GH1506" s="6"/>
      <c r="GI1506" s="5"/>
      <c r="GJ1506" s="5"/>
      <c r="GK1506" s="4"/>
      <c r="GL1506" s="6"/>
      <c r="GM1506" s="4"/>
      <c r="GN1506" s="6"/>
      <c r="GO1506" s="5"/>
      <c r="GP1506" s="5"/>
      <c r="GQ1506" s="4"/>
      <c r="GR1506" s="6"/>
      <c r="GS1506" s="4"/>
      <c r="GT1506" s="6"/>
      <c r="GU1506" s="5"/>
      <c r="GV1506" s="5"/>
      <c r="GW1506" s="4"/>
      <c r="GX1506" s="6"/>
      <c r="GY1506" s="4"/>
      <c r="GZ1506" s="6"/>
      <c r="HA1506" s="5"/>
      <c r="HB1506" s="5"/>
      <c r="HC1506" s="4"/>
      <c r="HD1506" s="6"/>
      <c r="HE1506" s="4"/>
      <c r="HF1506" s="6"/>
      <c r="HG1506" s="5"/>
      <c r="HH1506" s="5"/>
      <c r="HI1506" s="4"/>
      <c r="HJ1506" s="6"/>
      <c r="HK1506" s="4"/>
      <c r="HL1506" s="6"/>
      <c r="HM1506" s="5"/>
      <c r="HN1506" s="5"/>
      <c r="HO1506" s="4"/>
      <c r="HP1506" s="6"/>
      <c r="HQ1506" s="4"/>
      <c r="HR1506" s="6"/>
      <c r="HS1506" s="5"/>
      <c r="HT1506" s="5"/>
      <c r="HU1506" s="4"/>
      <c r="HV1506" s="6"/>
      <c r="HW1506" s="4"/>
      <c r="HX1506" s="6"/>
      <c r="HY1506" s="5"/>
      <c r="HZ1506" s="5"/>
      <c r="IA1506" s="4"/>
      <c r="IB1506" s="6"/>
      <c r="IC1506" s="4"/>
      <c r="ID1506" s="6"/>
      <c r="IE1506" s="5"/>
      <c r="IF1506" s="5"/>
      <c r="IG1506" s="4"/>
      <c r="IH1506" s="6"/>
      <c r="II1506" s="4"/>
      <c r="IJ1506" s="6"/>
      <c r="IK1506" s="5"/>
      <c r="IL1506" s="5"/>
      <c r="IM1506" s="4"/>
      <c r="IN1506" s="6"/>
      <c r="IO1506" s="4"/>
      <c r="IP1506" s="6"/>
      <c r="IQ1506" s="5"/>
      <c r="IR1506" s="5"/>
      <c r="IS1506" s="4"/>
      <c r="IT1506" s="6"/>
      <c r="IU1506" s="4"/>
      <c r="IV1506" s="6"/>
      <c r="IW1506" s="5"/>
      <c r="IX1506" s="5"/>
      <c r="IY1506" s="4"/>
      <c r="IZ1506" s="6"/>
      <c r="JA1506" s="4"/>
      <c r="JB1506" s="6"/>
      <c r="JC1506" s="5"/>
      <c r="JD1506" s="5"/>
      <c r="JE1506" s="4"/>
      <c r="JF1506" s="6"/>
      <c r="JG1506" s="4"/>
      <c r="JH1506" s="6"/>
      <c r="JI1506" s="5"/>
      <c r="JJ1506" s="5"/>
      <c r="JK1506" s="4"/>
      <c r="JL1506" s="6"/>
      <c r="JM1506" s="4"/>
      <c r="JN1506" s="6"/>
      <c r="JO1506" s="5"/>
      <c r="JP1506" s="5"/>
      <c r="JQ1506" s="4"/>
      <c r="JR1506" s="6"/>
      <c r="JS1506" s="4"/>
      <c r="JT1506" s="6"/>
      <c r="JU1506" s="5"/>
      <c r="JV1506" s="5"/>
      <c r="JW1506" s="4"/>
      <c r="JX1506" s="6"/>
      <c r="JY1506" s="4"/>
      <c r="JZ1506" s="6"/>
      <c r="KA1506" s="5"/>
      <c r="KB1506" s="5"/>
      <c r="KC1506" s="4"/>
      <c r="KD1506" s="6"/>
      <c r="KE1506" s="4"/>
      <c r="KF1506" s="6"/>
      <c r="KG1506" s="5"/>
      <c r="KH1506" s="5"/>
      <c r="KI1506" s="4"/>
      <c r="KJ1506" s="6"/>
      <c r="KK1506" s="4"/>
      <c r="KL1506" s="6"/>
      <c r="KM1506" s="5"/>
      <c r="KN1506" s="5"/>
    </row>
    <row r="1507">
      <c r="A1507" s="3" t="s">
        <v>85</v>
      </c>
      <c r="B1507" s="3" t="s">
        <v>712</v>
      </c>
      <c r="C1507" s="3" t="s">
        <v>87</v>
      </c>
      <c r="D1507" s="3" t="s">
        <v>712</v>
      </c>
      <c r="E1507" s="3" t="s">
        <v>1076</v>
      </c>
      <c r="F1507" s="3" t="s">
        <v>104</v>
      </c>
      <c r="G1507" s="3" t="s">
        <v>104</v>
      </c>
      <c r="H1507" s="3" t="s">
        <v>104</v>
      </c>
      <c r="I1507" s="3" t="s">
        <v>1364</v>
      </c>
      <c r="J1507" s="3" t="s">
        <v>104</v>
      </c>
      <c r="K1507" s="4"/>
      <c r="L1507" s="4">
        <f>=ROUNDDOWN({0},0)</f>
      </c>
      <c r="M1507" s="4"/>
      <c r="N1507" s="5"/>
      <c r="O1507" s="4"/>
      <c r="P1507" s="4">
        <f>=ROUNDDOWN({0},0)</f>
      </c>
      <c r="Q1507" s="4"/>
      <c r="R1507" s="5"/>
      <c r="S1507" s="4"/>
      <c r="T1507" s="6"/>
      <c r="U1507" s="4"/>
      <c r="V1507" s="6"/>
      <c r="W1507" s="5"/>
      <c r="X1507" s="5"/>
      <c r="Y1507" s="4"/>
      <c r="Z1507" s="6"/>
      <c r="AA1507" s="4"/>
      <c r="AB1507" s="6"/>
      <c r="AC1507" s="5"/>
      <c r="AD1507" s="5"/>
      <c r="AE1507" s="4"/>
      <c r="AF1507" s="6"/>
      <c r="AG1507" s="4"/>
      <c r="AH1507" s="6"/>
      <c r="AI1507" s="5"/>
      <c r="AJ1507" s="5"/>
      <c r="AK1507" s="4"/>
      <c r="AL1507" s="6"/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  <c r="AW1507" s="4"/>
      <c r="AX1507" s="6"/>
      <c r="AY1507" s="4"/>
      <c r="AZ1507" s="6"/>
      <c r="BA1507" s="5"/>
      <c r="BB1507" s="5"/>
      <c r="BC1507" s="4"/>
      <c r="BD1507" s="6"/>
      <c r="BE1507" s="4"/>
      <c r="BF1507" s="6"/>
      <c r="BG1507" s="5"/>
      <c r="BH1507" s="5"/>
      <c r="BI1507" s="4"/>
      <c r="BJ1507" s="6"/>
      <c r="BK1507" s="4"/>
      <c r="BL1507" s="6"/>
      <c r="BM1507" s="5"/>
      <c r="BN1507" s="5"/>
      <c r="BO1507" s="4"/>
      <c r="BP1507" s="6"/>
      <c r="BQ1507" s="4"/>
      <c r="BR1507" s="6"/>
      <c r="BS1507" s="5"/>
      <c r="BT1507" s="5"/>
      <c r="BU1507" s="4"/>
      <c r="BV1507" s="6"/>
      <c r="BW1507" s="4"/>
      <c r="BX1507" s="6"/>
      <c r="BY1507" s="5"/>
      <c r="BZ1507" s="5"/>
      <c r="CA1507" s="4"/>
      <c r="CB1507" s="6"/>
      <c r="CC1507" s="4"/>
      <c r="CD1507" s="6"/>
      <c r="CE1507" s="5"/>
      <c r="CF1507" s="5"/>
      <c r="CG1507" s="4"/>
      <c r="CH1507" s="6"/>
      <c r="CI1507" s="4"/>
      <c r="CJ1507" s="6"/>
      <c r="CK1507" s="5"/>
      <c r="CL1507" s="5"/>
      <c r="CM1507" s="4"/>
      <c r="CN1507" s="6"/>
      <c r="CO1507" s="4"/>
      <c r="CP1507" s="6"/>
      <c r="CQ1507" s="5"/>
      <c r="CR1507" s="5"/>
      <c r="CS1507" s="4"/>
      <c r="CT1507" s="6"/>
      <c r="CU1507" s="4"/>
      <c r="CV1507" s="6"/>
      <c r="CW1507" s="5"/>
      <c r="CX1507" s="5"/>
      <c r="CY1507" s="4"/>
      <c r="CZ1507" s="6"/>
      <c r="DA1507" s="4"/>
      <c r="DB1507" s="6"/>
      <c r="DC1507" s="5"/>
      <c r="DD1507" s="5"/>
      <c r="DE1507" s="4"/>
      <c r="DF1507" s="6"/>
      <c r="DG1507" s="4"/>
      <c r="DH1507" s="6"/>
      <c r="DI1507" s="5"/>
      <c r="DJ1507" s="5"/>
      <c r="DK1507" s="4"/>
      <c r="DL1507" s="6"/>
      <c r="DM1507" s="4"/>
      <c r="DN1507" s="6"/>
      <c r="DO1507" s="5"/>
      <c r="DP1507" s="5"/>
      <c r="DQ1507" s="4"/>
      <c r="DR1507" s="6"/>
      <c r="DS1507" s="4"/>
      <c r="DT1507" s="6"/>
      <c r="DU1507" s="5"/>
      <c r="DV1507" s="5"/>
      <c r="DW1507" s="4"/>
      <c r="DX1507" s="6"/>
      <c r="DY1507" s="4"/>
      <c r="DZ1507" s="6"/>
      <c r="EA1507" s="5"/>
      <c r="EB1507" s="5"/>
      <c r="EC1507" s="4"/>
      <c r="ED1507" s="6"/>
      <c r="EE1507" s="4"/>
      <c r="EF1507" s="6"/>
      <c r="EG1507" s="5"/>
      <c r="EH1507" s="5"/>
      <c r="EI1507" s="4"/>
      <c r="EJ1507" s="6"/>
      <c r="EK1507" s="4"/>
      <c r="EL1507" s="6"/>
      <c r="EM1507" s="5"/>
      <c r="EN1507" s="5"/>
      <c r="EO1507" s="4"/>
      <c r="EP1507" s="6"/>
      <c r="EQ1507" s="4"/>
      <c r="ER1507" s="6"/>
      <c r="ES1507" s="5"/>
      <c r="ET1507" s="5"/>
      <c r="EU1507" s="4"/>
      <c r="EV1507" s="6"/>
      <c r="EW1507" s="4"/>
      <c r="EX1507" s="6"/>
      <c r="EY1507" s="5"/>
      <c r="EZ1507" s="5"/>
      <c r="FA1507" s="4"/>
      <c r="FB1507" s="6"/>
      <c r="FC1507" s="4"/>
      <c r="FD1507" s="6"/>
      <c r="FE1507" s="5"/>
      <c r="FF1507" s="5"/>
      <c r="FG1507" s="4"/>
      <c r="FH1507" s="6"/>
      <c r="FI1507" s="4"/>
      <c r="FJ1507" s="6"/>
      <c r="FK1507" s="5"/>
      <c r="FL1507" s="5"/>
      <c r="FM1507" s="4"/>
      <c r="FN1507" s="6"/>
      <c r="FO1507" s="4"/>
      <c r="FP1507" s="6"/>
      <c r="FQ1507" s="5"/>
      <c r="FR1507" s="5"/>
      <c r="FS1507" s="4"/>
      <c r="FT1507" s="6"/>
      <c r="FU1507" s="4"/>
      <c r="FV1507" s="6"/>
      <c r="FW1507" s="5"/>
      <c r="FX1507" s="5"/>
      <c r="FY1507" s="4"/>
      <c r="FZ1507" s="6"/>
      <c r="GA1507" s="4"/>
      <c r="GB1507" s="6"/>
      <c r="GC1507" s="5"/>
      <c r="GD1507" s="5"/>
      <c r="GE1507" s="4"/>
      <c r="GF1507" s="6"/>
      <c r="GG1507" s="4"/>
      <c r="GH1507" s="6"/>
      <c r="GI1507" s="5"/>
      <c r="GJ1507" s="5"/>
      <c r="GK1507" s="4"/>
      <c r="GL1507" s="6"/>
      <c r="GM1507" s="4"/>
      <c r="GN1507" s="6"/>
      <c r="GO1507" s="5"/>
      <c r="GP1507" s="5"/>
      <c r="GQ1507" s="4"/>
      <c r="GR1507" s="6"/>
      <c r="GS1507" s="4"/>
      <c r="GT1507" s="6"/>
      <c r="GU1507" s="5"/>
      <c r="GV1507" s="5"/>
      <c r="GW1507" s="4"/>
      <c r="GX1507" s="6"/>
      <c r="GY1507" s="4"/>
      <c r="GZ1507" s="6"/>
      <c r="HA1507" s="5"/>
      <c r="HB1507" s="5"/>
      <c r="HC1507" s="4"/>
      <c r="HD1507" s="6"/>
      <c r="HE1507" s="4"/>
      <c r="HF1507" s="6"/>
      <c r="HG1507" s="5"/>
      <c r="HH1507" s="5"/>
      <c r="HI1507" s="4"/>
      <c r="HJ1507" s="6"/>
      <c r="HK1507" s="4"/>
      <c r="HL1507" s="6"/>
      <c r="HM1507" s="5"/>
      <c r="HN1507" s="5"/>
      <c r="HO1507" s="4"/>
      <c r="HP1507" s="6"/>
      <c r="HQ1507" s="4"/>
      <c r="HR1507" s="6"/>
      <c r="HS1507" s="5"/>
      <c r="HT1507" s="5"/>
      <c r="HU1507" s="4"/>
      <c r="HV1507" s="6"/>
      <c r="HW1507" s="4"/>
      <c r="HX1507" s="6"/>
      <c r="HY1507" s="5"/>
      <c r="HZ1507" s="5"/>
      <c r="IA1507" s="4"/>
      <c r="IB1507" s="6"/>
      <c r="IC1507" s="4"/>
      <c r="ID1507" s="6"/>
      <c r="IE1507" s="5"/>
      <c r="IF1507" s="5"/>
      <c r="IG1507" s="4"/>
      <c r="IH1507" s="6"/>
      <c r="II1507" s="4"/>
      <c r="IJ1507" s="6"/>
      <c r="IK1507" s="5"/>
      <c r="IL1507" s="5"/>
      <c r="IM1507" s="4"/>
      <c r="IN1507" s="6"/>
      <c r="IO1507" s="4"/>
      <c r="IP1507" s="6"/>
      <c r="IQ1507" s="5"/>
      <c r="IR1507" s="5"/>
      <c r="IS1507" s="4"/>
      <c r="IT1507" s="6"/>
      <c r="IU1507" s="4"/>
      <c r="IV1507" s="6"/>
      <c r="IW1507" s="5"/>
      <c r="IX1507" s="5"/>
      <c r="IY1507" s="4"/>
      <c r="IZ1507" s="6"/>
      <c r="JA1507" s="4"/>
      <c r="JB1507" s="6"/>
      <c r="JC1507" s="5"/>
      <c r="JD1507" s="5"/>
      <c r="JE1507" s="4"/>
      <c r="JF1507" s="6"/>
      <c r="JG1507" s="4"/>
      <c r="JH1507" s="6"/>
      <c r="JI1507" s="5"/>
      <c r="JJ1507" s="5"/>
      <c r="JK1507" s="4"/>
      <c r="JL1507" s="6"/>
      <c r="JM1507" s="4"/>
      <c r="JN1507" s="6"/>
      <c r="JO1507" s="5"/>
      <c r="JP1507" s="5"/>
      <c r="JQ1507" s="4"/>
      <c r="JR1507" s="6"/>
      <c r="JS1507" s="4"/>
      <c r="JT1507" s="6"/>
      <c r="JU1507" s="5"/>
      <c r="JV1507" s="5"/>
      <c r="JW1507" s="4"/>
      <c r="JX1507" s="6"/>
      <c r="JY1507" s="4"/>
      <c r="JZ1507" s="6"/>
      <c r="KA1507" s="5"/>
      <c r="KB1507" s="5"/>
      <c r="KC1507" s="4"/>
      <c r="KD1507" s="6"/>
      <c r="KE1507" s="4"/>
      <c r="KF1507" s="6"/>
      <c r="KG1507" s="5"/>
      <c r="KH1507" s="5"/>
      <c r="KI1507" s="4"/>
      <c r="KJ1507" s="6"/>
      <c r="KK1507" s="4"/>
      <c r="KL1507" s="6"/>
      <c r="KM1507" s="5"/>
      <c r="KN1507" s="5"/>
    </row>
    <row r="1508">
      <c r="A1508" s="3" t="s">
        <v>85</v>
      </c>
      <c r="B1508" s="3" t="s">
        <v>712</v>
      </c>
      <c r="C1508" s="3" t="s">
        <v>87</v>
      </c>
      <c r="D1508" s="3" t="s">
        <v>712</v>
      </c>
      <c r="E1508" s="3" t="s">
        <v>992</v>
      </c>
      <c r="F1508" s="3" t="s">
        <v>104</v>
      </c>
      <c r="G1508" s="3" t="s">
        <v>104</v>
      </c>
      <c r="H1508" s="3" t="s">
        <v>104</v>
      </c>
      <c r="I1508" s="3" t="s">
        <v>1306</v>
      </c>
      <c r="J1508" s="3" t="s">
        <v>104</v>
      </c>
      <c r="K1508" s="4"/>
      <c r="L1508" s="4">
        <f>=ROUNDDOWN({0},0)</f>
      </c>
      <c r="M1508" s="4"/>
      <c r="N1508" s="5"/>
      <c r="O1508" s="4"/>
      <c r="P1508" s="4">
        <f>=ROUNDDOWN({0},0)</f>
      </c>
      <c r="Q1508" s="4"/>
      <c r="R1508" s="5"/>
      <c r="S1508" s="4"/>
      <c r="T1508" s="6"/>
      <c r="U1508" s="4"/>
      <c r="V1508" s="6"/>
      <c r="W1508" s="5"/>
      <c r="X1508" s="5"/>
      <c r="Y1508" s="4"/>
      <c r="Z1508" s="6"/>
      <c r="AA1508" s="4"/>
      <c r="AB1508" s="6"/>
      <c r="AC1508" s="5"/>
      <c r="AD1508" s="5"/>
      <c r="AE1508" s="4"/>
      <c r="AF1508" s="6"/>
      <c r="AG1508" s="4"/>
      <c r="AH1508" s="6"/>
      <c r="AI1508" s="5"/>
      <c r="AJ1508" s="5"/>
      <c r="AK1508" s="4"/>
      <c r="AL1508" s="6"/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  <c r="AW1508" s="4"/>
      <c r="AX1508" s="6"/>
      <c r="AY1508" s="4"/>
      <c r="AZ1508" s="6"/>
      <c r="BA1508" s="5"/>
      <c r="BB1508" s="5"/>
      <c r="BC1508" s="4"/>
      <c r="BD1508" s="6"/>
      <c r="BE1508" s="4"/>
      <c r="BF1508" s="6"/>
      <c r="BG1508" s="5"/>
      <c r="BH1508" s="5"/>
      <c r="BI1508" s="4"/>
      <c r="BJ1508" s="6"/>
      <c r="BK1508" s="4"/>
      <c r="BL1508" s="6"/>
      <c r="BM1508" s="5"/>
      <c r="BN1508" s="5"/>
      <c r="BO1508" s="4"/>
      <c r="BP1508" s="6"/>
      <c r="BQ1508" s="4"/>
      <c r="BR1508" s="6"/>
      <c r="BS1508" s="5"/>
      <c r="BT1508" s="5"/>
      <c r="BU1508" s="4"/>
      <c r="BV1508" s="6"/>
      <c r="BW1508" s="4"/>
      <c r="BX1508" s="6"/>
      <c r="BY1508" s="5"/>
      <c r="BZ1508" s="5"/>
      <c r="CA1508" s="4"/>
      <c r="CB1508" s="6"/>
      <c r="CC1508" s="4"/>
      <c r="CD1508" s="6"/>
      <c r="CE1508" s="5"/>
      <c r="CF1508" s="5"/>
      <c r="CG1508" s="4"/>
      <c r="CH1508" s="6"/>
      <c r="CI1508" s="4"/>
      <c r="CJ1508" s="6"/>
      <c r="CK1508" s="5"/>
      <c r="CL1508" s="5"/>
      <c r="CM1508" s="4"/>
      <c r="CN1508" s="6"/>
      <c r="CO1508" s="4"/>
      <c r="CP1508" s="6"/>
      <c r="CQ1508" s="5"/>
      <c r="CR1508" s="5"/>
      <c r="CS1508" s="4"/>
      <c r="CT1508" s="6"/>
      <c r="CU1508" s="4"/>
      <c r="CV1508" s="6"/>
      <c r="CW1508" s="5"/>
      <c r="CX1508" s="5"/>
      <c r="CY1508" s="4"/>
      <c r="CZ1508" s="6"/>
      <c r="DA1508" s="4"/>
      <c r="DB1508" s="6"/>
      <c r="DC1508" s="5"/>
      <c r="DD1508" s="5"/>
      <c r="DE1508" s="4"/>
      <c r="DF1508" s="6"/>
      <c r="DG1508" s="4"/>
      <c r="DH1508" s="6"/>
      <c r="DI1508" s="5"/>
      <c r="DJ1508" s="5"/>
      <c r="DK1508" s="4"/>
      <c r="DL1508" s="6"/>
      <c r="DM1508" s="4"/>
      <c r="DN1508" s="6"/>
      <c r="DO1508" s="5"/>
      <c r="DP1508" s="5"/>
      <c r="DQ1508" s="4"/>
      <c r="DR1508" s="6"/>
      <c r="DS1508" s="4"/>
      <c r="DT1508" s="6"/>
      <c r="DU1508" s="5"/>
      <c r="DV1508" s="5"/>
      <c r="DW1508" s="4"/>
      <c r="DX1508" s="6"/>
      <c r="DY1508" s="4"/>
      <c r="DZ1508" s="6"/>
      <c r="EA1508" s="5"/>
      <c r="EB1508" s="5"/>
      <c r="EC1508" s="4"/>
      <c r="ED1508" s="6"/>
      <c r="EE1508" s="4"/>
      <c r="EF1508" s="6"/>
      <c r="EG1508" s="5"/>
      <c r="EH1508" s="5"/>
      <c r="EI1508" s="4"/>
      <c r="EJ1508" s="6"/>
      <c r="EK1508" s="4"/>
      <c r="EL1508" s="6"/>
      <c r="EM1508" s="5"/>
      <c r="EN1508" s="5"/>
      <c r="EO1508" s="4"/>
      <c r="EP1508" s="6"/>
      <c r="EQ1508" s="4"/>
      <c r="ER1508" s="6"/>
      <c r="ES1508" s="5"/>
      <c r="ET1508" s="5"/>
      <c r="EU1508" s="4"/>
      <c r="EV1508" s="6"/>
      <c r="EW1508" s="4"/>
      <c r="EX1508" s="6"/>
      <c r="EY1508" s="5"/>
      <c r="EZ1508" s="5"/>
      <c r="FA1508" s="4"/>
      <c r="FB1508" s="6"/>
      <c r="FC1508" s="4"/>
      <c r="FD1508" s="6"/>
      <c r="FE1508" s="5"/>
      <c r="FF1508" s="5"/>
      <c r="FG1508" s="4"/>
      <c r="FH1508" s="6"/>
      <c r="FI1508" s="4"/>
      <c r="FJ1508" s="6"/>
      <c r="FK1508" s="5"/>
      <c r="FL1508" s="5"/>
      <c r="FM1508" s="4"/>
      <c r="FN1508" s="6"/>
      <c r="FO1508" s="4"/>
      <c r="FP1508" s="6"/>
      <c r="FQ1508" s="5"/>
      <c r="FR1508" s="5"/>
      <c r="FS1508" s="4"/>
      <c r="FT1508" s="6"/>
      <c r="FU1508" s="4"/>
      <c r="FV1508" s="6"/>
      <c r="FW1508" s="5"/>
      <c r="FX1508" s="5"/>
      <c r="FY1508" s="4"/>
      <c r="FZ1508" s="6"/>
      <c r="GA1508" s="4"/>
      <c r="GB1508" s="6"/>
      <c r="GC1508" s="5"/>
      <c r="GD1508" s="5"/>
      <c r="GE1508" s="4"/>
      <c r="GF1508" s="6"/>
      <c r="GG1508" s="4"/>
      <c r="GH1508" s="6"/>
      <c r="GI1508" s="5"/>
      <c r="GJ1508" s="5"/>
      <c r="GK1508" s="4"/>
      <c r="GL1508" s="6"/>
      <c r="GM1508" s="4"/>
      <c r="GN1508" s="6"/>
      <c r="GO1508" s="5"/>
      <c r="GP1508" s="5"/>
      <c r="GQ1508" s="4"/>
      <c r="GR1508" s="6"/>
      <c r="GS1508" s="4"/>
      <c r="GT1508" s="6"/>
      <c r="GU1508" s="5"/>
      <c r="GV1508" s="5"/>
      <c r="GW1508" s="4"/>
      <c r="GX1508" s="6"/>
      <c r="GY1508" s="4"/>
      <c r="GZ1508" s="6"/>
      <c r="HA1508" s="5"/>
      <c r="HB1508" s="5"/>
      <c r="HC1508" s="4"/>
      <c r="HD1508" s="6"/>
      <c r="HE1508" s="4"/>
      <c r="HF1508" s="6"/>
      <c r="HG1508" s="5"/>
      <c r="HH1508" s="5"/>
      <c r="HI1508" s="4"/>
      <c r="HJ1508" s="6"/>
      <c r="HK1508" s="4"/>
      <c r="HL1508" s="6"/>
      <c r="HM1508" s="5"/>
      <c r="HN1508" s="5"/>
      <c r="HO1508" s="4"/>
      <c r="HP1508" s="6"/>
      <c r="HQ1508" s="4"/>
      <c r="HR1508" s="6"/>
      <c r="HS1508" s="5"/>
      <c r="HT1508" s="5"/>
      <c r="HU1508" s="4"/>
      <c r="HV1508" s="6"/>
      <c r="HW1508" s="4"/>
      <c r="HX1508" s="6"/>
      <c r="HY1508" s="5"/>
      <c r="HZ1508" s="5"/>
      <c r="IA1508" s="4"/>
      <c r="IB1508" s="6"/>
      <c r="IC1508" s="4"/>
      <c r="ID1508" s="6"/>
      <c r="IE1508" s="5"/>
      <c r="IF1508" s="5"/>
      <c r="IG1508" s="4"/>
      <c r="IH1508" s="6"/>
      <c r="II1508" s="4"/>
      <c r="IJ1508" s="6"/>
      <c r="IK1508" s="5"/>
      <c r="IL1508" s="5"/>
      <c r="IM1508" s="4"/>
      <c r="IN1508" s="6"/>
      <c r="IO1508" s="4"/>
      <c r="IP1508" s="6"/>
      <c r="IQ1508" s="5"/>
      <c r="IR1508" s="5"/>
      <c r="IS1508" s="4"/>
      <c r="IT1508" s="6"/>
      <c r="IU1508" s="4"/>
      <c r="IV1508" s="6"/>
      <c r="IW1508" s="5"/>
      <c r="IX1508" s="5"/>
      <c r="IY1508" s="4"/>
      <c r="IZ1508" s="6"/>
      <c r="JA1508" s="4"/>
      <c r="JB1508" s="6"/>
      <c r="JC1508" s="5"/>
      <c r="JD1508" s="5"/>
      <c r="JE1508" s="4"/>
      <c r="JF1508" s="6"/>
      <c r="JG1508" s="4"/>
      <c r="JH1508" s="6"/>
      <c r="JI1508" s="5"/>
      <c r="JJ1508" s="5"/>
      <c r="JK1508" s="4"/>
      <c r="JL1508" s="6"/>
      <c r="JM1508" s="4"/>
      <c r="JN1508" s="6"/>
      <c r="JO1508" s="5"/>
      <c r="JP1508" s="5"/>
      <c r="JQ1508" s="4"/>
      <c r="JR1508" s="6"/>
      <c r="JS1508" s="4"/>
      <c r="JT1508" s="6"/>
      <c r="JU1508" s="5"/>
      <c r="JV1508" s="5"/>
      <c r="JW1508" s="4"/>
      <c r="JX1508" s="6"/>
      <c r="JY1508" s="4"/>
      <c r="JZ1508" s="6"/>
      <c r="KA1508" s="5"/>
      <c r="KB1508" s="5"/>
      <c r="KC1508" s="4"/>
      <c r="KD1508" s="6"/>
      <c r="KE1508" s="4"/>
      <c r="KF1508" s="6"/>
      <c r="KG1508" s="5"/>
      <c r="KH1508" s="5"/>
      <c r="KI1508" s="4"/>
      <c r="KJ1508" s="6"/>
      <c r="KK1508" s="4"/>
      <c r="KL1508" s="6"/>
      <c r="KM1508" s="5"/>
      <c r="KN1508" s="5"/>
    </row>
    <row r="1509">
      <c r="A1509" s="3" t="s">
        <v>85</v>
      </c>
      <c r="B1509" s="3" t="s">
        <v>712</v>
      </c>
      <c r="C1509" s="3" t="s">
        <v>87</v>
      </c>
      <c r="D1509" s="3" t="s">
        <v>712</v>
      </c>
      <c r="E1509" s="3" t="s">
        <v>1022</v>
      </c>
      <c r="F1509" s="3" t="s">
        <v>104</v>
      </c>
      <c r="G1509" s="3" t="s">
        <v>104</v>
      </c>
      <c r="H1509" s="3" t="s">
        <v>104</v>
      </c>
      <c r="I1509" s="3" t="s">
        <v>1306</v>
      </c>
      <c r="J1509" s="3" t="s">
        <v>104</v>
      </c>
      <c r="K1509" s="4"/>
      <c r="L1509" s="4">
        <f>=ROUNDDOWN({0},0)</f>
      </c>
      <c r="M1509" s="4"/>
      <c r="N1509" s="5"/>
      <c r="O1509" s="4"/>
      <c r="P1509" s="4">
        <f>=ROUNDDOWN({0},0)</f>
      </c>
      <c r="Q1509" s="4"/>
      <c r="R1509" s="5"/>
      <c r="S1509" s="4"/>
      <c r="T1509" s="6"/>
      <c r="U1509" s="4"/>
      <c r="V1509" s="6"/>
      <c r="W1509" s="5"/>
      <c r="X1509" s="5"/>
      <c r="Y1509" s="4"/>
      <c r="Z1509" s="6"/>
      <c r="AA1509" s="4"/>
      <c r="AB1509" s="6"/>
      <c r="AC1509" s="5"/>
      <c r="AD1509" s="5"/>
      <c r="AE1509" s="4"/>
      <c r="AF1509" s="6"/>
      <c r="AG1509" s="4"/>
      <c r="AH1509" s="6"/>
      <c r="AI1509" s="5"/>
      <c r="AJ1509" s="5"/>
      <c r="AK1509" s="4"/>
      <c r="AL1509" s="6"/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  <c r="AW1509" s="4"/>
      <c r="AX1509" s="6"/>
      <c r="AY1509" s="4"/>
      <c r="AZ1509" s="6"/>
      <c r="BA1509" s="5"/>
      <c r="BB1509" s="5"/>
      <c r="BC1509" s="4"/>
      <c r="BD1509" s="6"/>
      <c r="BE1509" s="4"/>
      <c r="BF1509" s="6"/>
      <c r="BG1509" s="5"/>
      <c r="BH1509" s="5"/>
      <c r="BI1509" s="4"/>
      <c r="BJ1509" s="6"/>
      <c r="BK1509" s="4"/>
      <c r="BL1509" s="6"/>
      <c r="BM1509" s="5"/>
      <c r="BN1509" s="5"/>
      <c r="BO1509" s="4"/>
      <c r="BP1509" s="6"/>
      <c r="BQ1509" s="4"/>
      <c r="BR1509" s="6"/>
      <c r="BS1509" s="5"/>
      <c r="BT1509" s="5"/>
      <c r="BU1509" s="4"/>
      <c r="BV1509" s="6"/>
      <c r="BW1509" s="4"/>
      <c r="BX1509" s="6"/>
      <c r="BY1509" s="5"/>
      <c r="BZ1509" s="5"/>
      <c r="CA1509" s="4"/>
      <c r="CB1509" s="6"/>
      <c r="CC1509" s="4"/>
      <c r="CD1509" s="6"/>
      <c r="CE1509" s="5"/>
      <c r="CF1509" s="5"/>
      <c r="CG1509" s="4"/>
      <c r="CH1509" s="6"/>
      <c r="CI1509" s="4"/>
      <c r="CJ1509" s="6"/>
      <c r="CK1509" s="5"/>
      <c r="CL1509" s="5"/>
      <c r="CM1509" s="4"/>
      <c r="CN1509" s="6"/>
      <c r="CO1509" s="4"/>
      <c r="CP1509" s="6"/>
      <c r="CQ1509" s="5"/>
      <c r="CR1509" s="5"/>
      <c r="CS1509" s="4"/>
      <c r="CT1509" s="6"/>
      <c r="CU1509" s="4"/>
      <c r="CV1509" s="6"/>
      <c r="CW1509" s="5"/>
      <c r="CX1509" s="5"/>
      <c r="CY1509" s="4"/>
      <c r="CZ1509" s="6"/>
      <c r="DA1509" s="4"/>
      <c r="DB1509" s="6"/>
      <c r="DC1509" s="5"/>
      <c r="DD1509" s="5"/>
      <c r="DE1509" s="4"/>
      <c r="DF1509" s="6"/>
      <c r="DG1509" s="4"/>
      <c r="DH1509" s="6"/>
      <c r="DI1509" s="5"/>
      <c r="DJ1509" s="5"/>
      <c r="DK1509" s="4"/>
      <c r="DL1509" s="6"/>
      <c r="DM1509" s="4"/>
      <c r="DN1509" s="6"/>
      <c r="DO1509" s="5"/>
      <c r="DP1509" s="5"/>
      <c r="DQ1509" s="4"/>
      <c r="DR1509" s="6"/>
      <c r="DS1509" s="4"/>
      <c r="DT1509" s="6"/>
      <c r="DU1509" s="5"/>
      <c r="DV1509" s="5"/>
      <c r="DW1509" s="4"/>
      <c r="DX1509" s="6"/>
      <c r="DY1509" s="4"/>
      <c r="DZ1509" s="6"/>
      <c r="EA1509" s="5"/>
      <c r="EB1509" s="5"/>
      <c r="EC1509" s="4"/>
      <c r="ED1509" s="6"/>
      <c r="EE1509" s="4"/>
      <c r="EF1509" s="6"/>
      <c r="EG1509" s="5"/>
      <c r="EH1509" s="5"/>
      <c r="EI1509" s="4"/>
      <c r="EJ1509" s="6"/>
      <c r="EK1509" s="4"/>
      <c r="EL1509" s="6"/>
      <c r="EM1509" s="5"/>
      <c r="EN1509" s="5"/>
      <c r="EO1509" s="4"/>
      <c r="EP1509" s="6"/>
      <c r="EQ1509" s="4"/>
      <c r="ER1509" s="6"/>
      <c r="ES1509" s="5"/>
      <c r="ET1509" s="5"/>
      <c r="EU1509" s="4"/>
      <c r="EV1509" s="6"/>
      <c r="EW1509" s="4"/>
      <c r="EX1509" s="6"/>
      <c r="EY1509" s="5"/>
      <c r="EZ1509" s="5"/>
      <c r="FA1509" s="4"/>
      <c r="FB1509" s="6"/>
      <c r="FC1509" s="4"/>
      <c r="FD1509" s="6"/>
      <c r="FE1509" s="5"/>
      <c r="FF1509" s="5"/>
      <c r="FG1509" s="4"/>
      <c r="FH1509" s="6"/>
      <c r="FI1509" s="4"/>
      <c r="FJ1509" s="6"/>
      <c r="FK1509" s="5"/>
      <c r="FL1509" s="5"/>
      <c r="FM1509" s="4"/>
      <c r="FN1509" s="6"/>
      <c r="FO1509" s="4"/>
      <c r="FP1509" s="6"/>
      <c r="FQ1509" s="5"/>
      <c r="FR1509" s="5"/>
      <c r="FS1509" s="4"/>
      <c r="FT1509" s="6"/>
      <c r="FU1509" s="4"/>
      <c r="FV1509" s="6"/>
      <c r="FW1509" s="5"/>
      <c r="FX1509" s="5"/>
      <c r="FY1509" s="4"/>
      <c r="FZ1509" s="6"/>
      <c r="GA1509" s="4"/>
      <c r="GB1509" s="6"/>
      <c r="GC1509" s="5"/>
      <c r="GD1509" s="5"/>
      <c r="GE1509" s="4"/>
      <c r="GF1509" s="6"/>
      <c r="GG1509" s="4"/>
      <c r="GH1509" s="6"/>
      <c r="GI1509" s="5"/>
      <c r="GJ1509" s="5"/>
      <c r="GK1509" s="4"/>
      <c r="GL1509" s="6"/>
      <c r="GM1509" s="4"/>
      <c r="GN1509" s="6"/>
      <c r="GO1509" s="5"/>
      <c r="GP1509" s="5"/>
      <c r="GQ1509" s="4"/>
      <c r="GR1509" s="6"/>
      <c r="GS1509" s="4"/>
      <c r="GT1509" s="6"/>
      <c r="GU1509" s="5"/>
      <c r="GV1509" s="5"/>
      <c r="GW1509" s="4"/>
      <c r="GX1509" s="6"/>
      <c r="GY1509" s="4"/>
      <c r="GZ1509" s="6"/>
      <c r="HA1509" s="5"/>
      <c r="HB1509" s="5"/>
      <c r="HC1509" s="4"/>
      <c r="HD1509" s="6"/>
      <c r="HE1509" s="4"/>
      <c r="HF1509" s="6"/>
      <c r="HG1509" s="5"/>
      <c r="HH1509" s="5"/>
      <c r="HI1509" s="4"/>
      <c r="HJ1509" s="6"/>
      <c r="HK1509" s="4"/>
      <c r="HL1509" s="6"/>
      <c r="HM1509" s="5"/>
      <c r="HN1509" s="5"/>
      <c r="HO1509" s="4"/>
      <c r="HP1509" s="6"/>
      <c r="HQ1509" s="4"/>
      <c r="HR1509" s="6"/>
      <c r="HS1509" s="5"/>
      <c r="HT1509" s="5"/>
      <c r="HU1509" s="4"/>
      <c r="HV1509" s="6"/>
      <c r="HW1509" s="4"/>
      <c r="HX1509" s="6"/>
      <c r="HY1509" s="5"/>
      <c r="HZ1509" s="5"/>
      <c r="IA1509" s="4"/>
      <c r="IB1509" s="6"/>
      <c r="IC1509" s="4"/>
      <c r="ID1509" s="6"/>
      <c r="IE1509" s="5"/>
      <c r="IF1509" s="5"/>
      <c r="IG1509" s="4"/>
      <c r="IH1509" s="6"/>
      <c r="II1509" s="4"/>
      <c r="IJ1509" s="6"/>
      <c r="IK1509" s="5"/>
      <c r="IL1509" s="5"/>
      <c r="IM1509" s="4"/>
      <c r="IN1509" s="6"/>
      <c r="IO1509" s="4"/>
      <c r="IP1509" s="6"/>
      <c r="IQ1509" s="5"/>
      <c r="IR1509" s="5"/>
      <c r="IS1509" s="4"/>
      <c r="IT1509" s="6"/>
      <c r="IU1509" s="4"/>
      <c r="IV1509" s="6"/>
      <c r="IW1509" s="5"/>
      <c r="IX1509" s="5"/>
      <c r="IY1509" s="4"/>
      <c r="IZ1509" s="6"/>
      <c r="JA1509" s="4"/>
      <c r="JB1509" s="6"/>
      <c r="JC1509" s="5"/>
      <c r="JD1509" s="5"/>
      <c r="JE1509" s="4"/>
      <c r="JF1509" s="6"/>
      <c r="JG1509" s="4"/>
      <c r="JH1509" s="6"/>
      <c r="JI1509" s="5"/>
      <c r="JJ1509" s="5"/>
      <c r="JK1509" s="4"/>
      <c r="JL1509" s="6"/>
      <c r="JM1509" s="4"/>
      <c r="JN1509" s="6"/>
      <c r="JO1509" s="5"/>
      <c r="JP1509" s="5"/>
      <c r="JQ1509" s="4"/>
      <c r="JR1509" s="6"/>
      <c r="JS1509" s="4"/>
      <c r="JT1509" s="6"/>
      <c r="JU1509" s="5"/>
      <c r="JV1509" s="5"/>
      <c r="JW1509" s="4"/>
      <c r="JX1509" s="6"/>
      <c r="JY1509" s="4"/>
      <c r="JZ1509" s="6"/>
      <c r="KA1509" s="5"/>
      <c r="KB1509" s="5"/>
      <c r="KC1509" s="4"/>
      <c r="KD1509" s="6"/>
      <c r="KE1509" s="4"/>
      <c r="KF1509" s="6"/>
      <c r="KG1509" s="5"/>
      <c r="KH1509" s="5"/>
      <c r="KI1509" s="4"/>
      <c r="KJ1509" s="6"/>
      <c r="KK1509" s="4"/>
      <c r="KL1509" s="6"/>
      <c r="KM1509" s="5"/>
      <c r="KN1509" s="5"/>
    </row>
    <row r="1510">
      <c r="A1510" s="3" t="s">
        <v>85</v>
      </c>
      <c r="B1510" s="3" t="s">
        <v>712</v>
      </c>
      <c r="C1510" s="3" t="s">
        <v>87</v>
      </c>
      <c r="D1510" s="3" t="s">
        <v>712</v>
      </c>
      <c r="E1510" s="3" t="s">
        <v>440</v>
      </c>
      <c r="F1510" s="3" t="s">
        <v>104</v>
      </c>
      <c r="G1510" s="3" t="s">
        <v>104</v>
      </c>
      <c r="H1510" s="3" t="s">
        <v>104</v>
      </c>
      <c r="I1510" s="3" t="s">
        <v>1327</v>
      </c>
      <c r="J1510" s="3" t="s">
        <v>104</v>
      </c>
      <c r="K1510" s="4"/>
      <c r="L1510" s="4">
        <f>=ROUNDDOWN({0},0)</f>
      </c>
      <c r="M1510" s="4"/>
      <c r="N1510" s="5"/>
      <c r="O1510" s="4"/>
      <c r="P1510" s="4">
        <f>=ROUNDDOWN({0},0)</f>
      </c>
      <c r="Q1510" s="4"/>
      <c r="R1510" s="5"/>
      <c r="S1510" s="4"/>
      <c r="T1510" s="6"/>
      <c r="U1510" s="4"/>
      <c r="V1510" s="6"/>
      <c r="W1510" s="5"/>
      <c r="X1510" s="5"/>
      <c r="Y1510" s="4"/>
      <c r="Z1510" s="6"/>
      <c r="AA1510" s="4"/>
      <c r="AB1510" s="6"/>
      <c r="AC1510" s="5"/>
      <c r="AD1510" s="5"/>
      <c r="AE1510" s="4"/>
      <c r="AF1510" s="6"/>
      <c r="AG1510" s="4"/>
      <c r="AH1510" s="6"/>
      <c r="AI1510" s="5"/>
      <c r="AJ1510" s="5"/>
      <c r="AK1510" s="4"/>
      <c r="AL1510" s="6"/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  <c r="AW1510" s="4"/>
      <c r="AX1510" s="6"/>
      <c r="AY1510" s="4"/>
      <c r="AZ1510" s="6"/>
      <c r="BA1510" s="5"/>
      <c r="BB1510" s="5"/>
      <c r="BC1510" s="4"/>
      <c r="BD1510" s="6"/>
      <c r="BE1510" s="4"/>
      <c r="BF1510" s="6"/>
      <c r="BG1510" s="5"/>
      <c r="BH1510" s="5"/>
      <c r="BI1510" s="4"/>
      <c r="BJ1510" s="6"/>
      <c r="BK1510" s="4"/>
      <c r="BL1510" s="6"/>
      <c r="BM1510" s="5"/>
      <c r="BN1510" s="5"/>
      <c r="BO1510" s="4"/>
      <c r="BP1510" s="6"/>
      <c r="BQ1510" s="4"/>
      <c r="BR1510" s="6"/>
      <c r="BS1510" s="5"/>
      <c r="BT1510" s="5"/>
      <c r="BU1510" s="4"/>
      <c r="BV1510" s="6"/>
      <c r="BW1510" s="4"/>
      <c r="BX1510" s="6"/>
      <c r="BY1510" s="5"/>
      <c r="BZ1510" s="5"/>
      <c r="CA1510" s="4"/>
      <c r="CB1510" s="6"/>
      <c r="CC1510" s="4"/>
      <c r="CD1510" s="6"/>
      <c r="CE1510" s="5"/>
      <c r="CF1510" s="5"/>
      <c r="CG1510" s="4"/>
      <c r="CH1510" s="6"/>
      <c r="CI1510" s="4"/>
      <c r="CJ1510" s="6"/>
      <c r="CK1510" s="5"/>
      <c r="CL1510" s="5"/>
      <c r="CM1510" s="4"/>
      <c r="CN1510" s="6"/>
      <c r="CO1510" s="4"/>
      <c r="CP1510" s="6"/>
      <c r="CQ1510" s="5"/>
      <c r="CR1510" s="5"/>
      <c r="CS1510" s="4"/>
      <c r="CT1510" s="6"/>
      <c r="CU1510" s="4"/>
      <c r="CV1510" s="6"/>
      <c r="CW1510" s="5"/>
      <c r="CX1510" s="5"/>
      <c r="CY1510" s="4"/>
      <c r="CZ1510" s="6"/>
      <c r="DA1510" s="4"/>
      <c r="DB1510" s="6"/>
      <c r="DC1510" s="5"/>
      <c r="DD1510" s="5"/>
      <c r="DE1510" s="4"/>
      <c r="DF1510" s="6"/>
      <c r="DG1510" s="4"/>
      <c r="DH1510" s="6"/>
      <c r="DI1510" s="5"/>
      <c r="DJ1510" s="5"/>
      <c r="DK1510" s="4"/>
      <c r="DL1510" s="6"/>
      <c r="DM1510" s="4"/>
      <c r="DN1510" s="6"/>
      <c r="DO1510" s="5"/>
      <c r="DP1510" s="5"/>
      <c r="DQ1510" s="4"/>
      <c r="DR1510" s="6"/>
      <c r="DS1510" s="4"/>
      <c r="DT1510" s="6"/>
      <c r="DU1510" s="5"/>
      <c r="DV1510" s="5"/>
      <c r="DW1510" s="4"/>
      <c r="DX1510" s="6"/>
      <c r="DY1510" s="4"/>
      <c r="DZ1510" s="6"/>
      <c r="EA1510" s="5"/>
      <c r="EB1510" s="5"/>
      <c r="EC1510" s="4"/>
      <c r="ED1510" s="6"/>
      <c r="EE1510" s="4"/>
      <c r="EF1510" s="6"/>
      <c r="EG1510" s="5"/>
      <c r="EH1510" s="5"/>
      <c r="EI1510" s="4"/>
      <c r="EJ1510" s="6"/>
      <c r="EK1510" s="4"/>
      <c r="EL1510" s="6"/>
      <c r="EM1510" s="5"/>
      <c r="EN1510" s="5"/>
      <c r="EO1510" s="4"/>
      <c r="EP1510" s="6"/>
      <c r="EQ1510" s="4"/>
      <c r="ER1510" s="6"/>
      <c r="ES1510" s="5"/>
      <c r="ET1510" s="5"/>
      <c r="EU1510" s="4"/>
      <c r="EV1510" s="6"/>
      <c r="EW1510" s="4"/>
      <c r="EX1510" s="6"/>
      <c r="EY1510" s="5"/>
      <c r="EZ1510" s="5"/>
      <c r="FA1510" s="4"/>
      <c r="FB1510" s="6"/>
      <c r="FC1510" s="4"/>
      <c r="FD1510" s="6"/>
      <c r="FE1510" s="5"/>
      <c r="FF1510" s="5"/>
      <c r="FG1510" s="4"/>
      <c r="FH1510" s="6"/>
      <c r="FI1510" s="4"/>
      <c r="FJ1510" s="6"/>
      <c r="FK1510" s="5"/>
      <c r="FL1510" s="5"/>
      <c r="FM1510" s="4"/>
      <c r="FN1510" s="6"/>
      <c r="FO1510" s="4"/>
      <c r="FP1510" s="6"/>
      <c r="FQ1510" s="5"/>
      <c r="FR1510" s="5"/>
      <c r="FS1510" s="4"/>
      <c r="FT1510" s="6"/>
      <c r="FU1510" s="4"/>
      <c r="FV1510" s="6"/>
      <c r="FW1510" s="5"/>
      <c r="FX1510" s="5"/>
      <c r="FY1510" s="4"/>
      <c r="FZ1510" s="6"/>
      <c r="GA1510" s="4"/>
      <c r="GB1510" s="6"/>
      <c r="GC1510" s="5"/>
      <c r="GD1510" s="5"/>
      <c r="GE1510" s="4"/>
      <c r="GF1510" s="6"/>
      <c r="GG1510" s="4"/>
      <c r="GH1510" s="6"/>
      <c r="GI1510" s="5"/>
      <c r="GJ1510" s="5"/>
      <c r="GK1510" s="4"/>
      <c r="GL1510" s="6"/>
      <c r="GM1510" s="4"/>
      <c r="GN1510" s="6"/>
      <c r="GO1510" s="5"/>
      <c r="GP1510" s="5"/>
      <c r="GQ1510" s="4"/>
      <c r="GR1510" s="6"/>
      <c r="GS1510" s="4"/>
      <c r="GT1510" s="6"/>
      <c r="GU1510" s="5"/>
      <c r="GV1510" s="5"/>
      <c r="GW1510" s="4"/>
      <c r="GX1510" s="6"/>
      <c r="GY1510" s="4"/>
      <c r="GZ1510" s="6"/>
      <c r="HA1510" s="5"/>
      <c r="HB1510" s="5"/>
      <c r="HC1510" s="4"/>
      <c r="HD1510" s="6"/>
      <c r="HE1510" s="4"/>
      <c r="HF1510" s="6"/>
      <c r="HG1510" s="5"/>
      <c r="HH1510" s="5"/>
      <c r="HI1510" s="4"/>
      <c r="HJ1510" s="6"/>
      <c r="HK1510" s="4"/>
      <c r="HL1510" s="6"/>
      <c r="HM1510" s="5"/>
      <c r="HN1510" s="5"/>
      <c r="HO1510" s="4"/>
      <c r="HP1510" s="6"/>
      <c r="HQ1510" s="4"/>
      <c r="HR1510" s="6"/>
      <c r="HS1510" s="5"/>
      <c r="HT1510" s="5"/>
      <c r="HU1510" s="4"/>
      <c r="HV1510" s="6"/>
      <c r="HW1510" s="4"/>
      <c r="HX1510" s="6"/>
      <c r="HY1510" s="5"/>
      <c r="HZ1510" s="5"/>
      <c r="IA1510" s="4"/>
      <c r="IB1510" s="6"/>
      <c r="IC1510" s="4"/>
      <c r="ID1510" s="6"/>
      <c r="IE1510" s="5"/>
      <c r="IF1510" s="5"/>
      <c r="IG1510" s="4"/>
      <c r="IH1510" s="6"/>
      <c r="II1510" s="4"/>
      <c r="IJ1510" s="6"/>
      <c r="IK1510" s="5"/>
      <c r="IL1510" s="5"/>
      <c r="IM1510" s="4"/>
      <c r="IN1510" s="6"/>
      <c r="IO1510" s="4"/>
      <c r="IP1510" s="6"/>
      <c r="IQ1510" s="5"/>
      <c r="IR1510" s="5"/>
      <c r="IS1510" s="4"/>
      <c r="IT1510" s="6"/>
      <c r="IU1510" s="4"/>
      <c r="IV1510" s="6"/>
      <c r="IW1510" s="5"/>
      <c r="IX1510" s="5"/>
      <c r="IY1510" s="4"/>
      <c r="IZ1510" s="6"/>
      <c r="JA1510" s="4"/>
      <c r="JB1510" s="6"/>
      <c r="JC1510" s="5"/>
      <c r="JD1510" s="5"/>
      <c r="JE1510" s="4"/>
      <c r="JF1510" s="6"/>
      <c r="JG1510" s="4"/>
      <c r="JH1510" s="6"/>
      <c r="JI1510" s="5"/>
      <c r="JJ1510" s="5"/>
      <c r="JK1510" s="4"/>
      <c r="JL1510" s="6"/>
      <c r="JM1510" s="4"/>
      <c r="JN1510" s="6"/>
      <c r="JO1510" s="5"/>
      <c r="JP1510" s="5"/>
      <c r="JQ1510" s="4"/>
      <c r="JR1510" s="6"/>
      <c r="JS1510" s="4"/>
      <c r="JT1510" s="6"/>
      <c r="JU1510" s="5"/>
      <c r="JV1510" s="5"/>
      <c r="JW1510" s="4"/>
      <c r="JX1510" s="6"/>
      <c r="JY1510" s="4"/>
      <c r="JZ1510" s="6"/>
      <c r="KA1510" s="5"/>
      <c r="KB1510" s="5"/>
      <c r="KC1510" s="4"/>
      <c r="KD1510" s="6"/>
      <c r="KE1510" s="4"/>
      <c r="KF1510" s="6"/>
      <c r="KG1510" s="5"/>
      <c r="KH1510" s="5"/>
      <c r="KI1510" s="4"/>
      <c r="KJ1510" s="6"/>
      <c r="KK1510" s="4"/>
      <c r="KL1510" s="6"/>
      <c r="KM1510" s="5"/>
      <c r="KN1510" s="5"/>
    </row>
    <row r="1511">
      <c r="A1511" s="3" t="s">
        <v>85</v>
      </c>
      <c r="B1511" s="3" t="s">
        <v>712</v>
      </c>
      <c r="C1511" s="3" t="s">
        <v>87</v>
      </c>
      <c r="D1511" s="3" t="s">
        <v>712</v>
      </c>
      <c r="E1511" s="3" t="s">
        <v>981</v>
      </c>
      <c r="F1511" s="3" t="s">
        <v>104</v>
      </c>
      <c r="G1511" s="3" t="s">
        <v>104</v>
      </c>
      <c r="H1511" s="3" t="s">
        <v>104</v>
      </c>
      <c r="I1511" s="3" t="s">
        <v>1327</v>
      </c>
      <c r="J1511" s="3" t="s">
        <v>104</v>
      </c>
      <c r="K1511" s="4"/>
      <c r="L1511" s="4">
        <f>=ROUNDDOWN({0},0)</f>
      </c>
      <c r="M1511" s="4"/>
      <c r="N1511" s="5"/>
      <c r="O1511" s="4"/>
      <c r="P1511" s="4">
        <f>=ROUNDDOWN({0},0)</f>
      </c>
      <c r="Q1511" s="4"/>
      <c r="R1511" s="5"/>
      <c r="S1511" s="4"/>
      <c r="T1511" s="6"/>
      <c r="U1511" s="4"/>
      <c r="V1511" s="6"/>
      <c r="W1511" s="5"/>
      <c r="X1511" s="5"/>
      <c r="Y1511" s="4"/>
      <c r="Z1511" s="6"/>
      <c r="AA1511" s="4"/>
      <c r="AB1511" s="6"/>
      <c r="AC1511" s="5"/>
      <c r="AD1511" s="5"/>
      <c r="AE1511" s="4"/>
      <c r="AF1511" s="6"/>
      <c r="AG1511" s="4"/>
      <c r="AH1511" s="6"/>
      <c r="AI1511" s="5"/>
      <c r="AJ1511" s="5"/>
      <c r="AK1511" s="4"/>
      <c r="AL1511" s="6"/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  <c r="AW1511" s="4"/>
      <c r="AX1511" s="6"/>
      <c r="AY1511" s="4"/>
      <c r="AZ1511" s="6"/>
      <c r="BA1511" s="5"/>
      <c r="BB1511" s="5"/>
      <c r="BC1511" s="4"/>
      <c r="BD1511" s="6"/>
      <c r="BE1511" s="4"/>
      <c r="BF1511" s="6"/>
      <c r="BG1511" s="5"/>
      <c r="BH1511" s="5"/>
      <c r="BI1511" s="4"/>
      <c r="BJ1511" s="6"/>
      <c r="BK1511" s="4"/>
      <c r="BL1511" s="6"/>
      <c r="BM1511" s="5"/>
      <c r="BN1511" s="5"/>
      <c r="BO1511" s="4"/>
      <c r="BP1511" s="6"/>
      <c r="BQ1511" s="4"/>
      <c r="BR1511" s="6"/>
      <c r="BS1511" s="5"/>
      <c r="BT1511" s="5"/>
      <c r="BU1511" s="4"/>
      <c r="BV1511" s="6"/>
      <c r="BW1511" s="4"/>
      <c r="BX1511" s="6"/>
      <c r="BY1511" s="5"/>
      <c r="BZ1511" s="5"/>
      <c r="CA1511" s="4"/>
      <c r="CB1511" s="6"/>
      <c r="CC1511" s="4"/>
      <c r="CD1511" s="6"/>
      <c r="CE1511" s="5"/>
      <c r="CF1511" s="5"/>
      <c r="CG1511" s="4"/>
      <c r="CH1511" s="6"/>
      <c r="CI1511" s="4"/>
      <c r="CJ1511" s="6"/>
      <c r="CK1511" s="5"/>
      <c r="CL1511" s="5"/>
      <c r="CM1511" s="4"/>
      <c r="CN1511" s="6"/>
      <c r="CO1511" s="4"/>
      <c r="CP1511" s="6"/>
      <c r="CQ1511" s="5"/>
      <c r="CR1511" s="5"/>
      <c r="CS1511" s="4"/>
      <c r="CT1511" s="6"/>
      <c r="CU1511" s="4"/>
      <c r="CV1511" s="6"/>
      <c r="CW1511" s="5"/>
      <c r="CX1511" s="5"/>
      <c r="CY1511" s="4"/>
      <c r="CZ1511" s="6"/>
      <c r="DA1511" s="4"/>
      <c r="DB1511" s="6"/>
      <c r="DC1511" s="5"/>
      <c r="DD1511" s="5"/>
      <c r="DE1511" s="4"/>
      <c r="DF1511" s="6"/>
      <c r="DG1511" s="4"/>
      <c r="DH1511" s="6"/>
      <c r="DI1511" s="5"/>
      <c r="DJ1511" s="5"/>
      <c r="DK1511" s="4"/>
      <c r="DL1511" s="6"/>
      <c r="DM1511" s="4"/>
      <c r="DN1511" s="6"/>
      <c r="DO1511" s="5"/>
      <c r="DP1511" s="5"/>
      <c r="DQ1511" s="4"/>
      <c r="DR1511" s="6"/>
      <c r="DS1511" s="4"/>
      <c r="DT1511" s="6"/>
      <c r="DU1511" s="5"/>
      <c r="DV1511" s="5"/>
      <c r="DW1511" s="4"/>
      <c r="DX1511" s="6"/>
      <c r="DY1511" s="4"/>
      <c r="DZ1511" s="6"/>
      <c r="EA1511" s="5"/>
      <c r="EB1511" s="5"/>
      <c r="EC1511" s="4"/>
      <c r="ED1511" s="6"/>
      <c r="EE1511" s="4"/>
      <c r="EF1511" s="6"/>
      <c r="EG1511" s="5"/>
      <c r="EH1511" s="5"/>
      <c r="EI1511" s="4"/>
      <c r="EJ1511" s="6"/>
      <c r="EK1511" s="4"/>
      <c r="EL1511" s="6"/>
      <c r="EM1511" s="5"/>
      <c r="EN1511" s="5"/>
      <c r="EO1511" s="4"/>
      <c r="EP1511" s="6"/>
      <c r="EQ1511" s="4"/>
      <c r="ER1511" s="6"/>
      <c r="ES1511" s="5"/>
      <c r="ET1511" s="5"/>
      <c r="EU1511" s="4"/>
      <c r="EV1511" s="6"/>
      <c r="EW1511" s="4"/>
      <c r="EX1511" s="6"/>
      <c r="EY1511" s="5"/>
      <c r="EZ1511" s="5"/>
      <c r="FA1511" s="4"/>
      <c r="FB1511" s="6"/>
      <c r="FC1511" s="4"/>
      <c r="FD1511" s="6"/>
      <c r="FE1511" s="5"/>
      <c r="FF1511" s="5"/>
      <c r="FG1511" s="4"/>
      <c r="FH1511" s="6"/>
      <c r="FI1511" s="4"/>
      <c r="FJ1511" s="6"/>
      <c r="FK1511" s="5"/>
      <c r="FL1511" s="5"/>
      <c r="FM1511" s="4"/>
      <c r="FN1511" s="6"/>
      <c r="FO1511" s="4"/>
      <c r="FP1511" s="6"/>
      <c r="FQ1511" s="5"/>
      <c r="FR1511" s="5"/>
      <c r="FS1511" s="4"/>
      <c r="FT1511" s="6"/>
      <c r="FU1511" s="4"/>
      <c r="FV1511" s="6"/>
      <c r="FW1511" s="5"/>
      <c r="FX1511" s="5"/>
      <c r="FY1511" s="4"/>
      <c r="FZ1511" s="6"/>
      <c r="GA1511" s="4"/>
      <c r="GB1511" s="6"/>
      <c r="GC1511" s="5"/>
      <c r="GD1511" s="5"/>
      <c r="GE1511" s="4"/>
      <c r="GF1511" s="6"/>
      <c r="GG1511" s="4"/>
      <c r="GH1511" s="6"/>
      <c r="GI1511" s="5"/>
      <c r="GJ1511" s="5"/>
      <c r="GK1511" s="4"/>
      <c r="GL1511" s="6"/>
      <c r="GM1511" s="4"/>
      <c r="GN1511" s="6"/>
      <c r="GO1511" s="5"/>
      <c r="GP1511" s="5"/>
      <c r="GQ1511" s="4"/>
      <c r="GR1511" s="6"/>
      <c r="GS1511" s="4"/>
      <c r="GT1511" s="6"/>
      <c r="GU1511" s="5"/>
      <c r="GV1511" s="5"/>
      <c r="GW1511" s="4"/>
      <c r="GX1511" s="6"/>
      <c r="GY1511" s="4"/>
      <c r="GZ1511" s="6"/>
      <c r="HA1511" s="5"/>
      <c r="HB1511" s="5"/>
      <c r="HC1511" s="4"/>
      <c r="HD1511" s="6"/>
      <c r="HE1511" s="4"/>
      <c r="HF1511" s="6"/>
      <c r="HG1511" s="5"/>
      <c r="HH1511" s="5"/>
      <c r="HI1511" s="4"/>
      <c r="HJ1511" s="6"/>
      <c r="HK1511" s="4"/>
      <c r="HL1511" s="6"/>
      <c r="HM1511" s="5"/>
      <c r="HN1511" s="5"/>
      <c r="HO1511" s="4"/>
      <c r="HP1511" s="6"/>
      <c r="HQ1511" s="4"/>
      <c r="HR1511" s="6"/>
      <c r="HS1511" s="5"/>
      <c r="HT1511" s="5"/>
      <c r="HU1511" s="4"/>
      <c r="HV1511" s="6"/>
      <c r="HW1511" s="4"/>
      <c r="HX1511" s="6"/>
      <c r="HY1511" s="5"/>
      <c r="HZ1511" s="5"/>
      <c r="IA1511" s="4"/>
      <c r="IB1511" s="6"/>
      <c r="IC1511" s="4"/>
      <c r="ID1511" s="6"/>
      <c r="IE1511" s="5"/>
      <c r="IF1511" s="5"/>
      <c r="IG1511" s="4"/>
      <c r="IH1511" s="6"/>
      <c r="II1511" s="4"/>
      <c r="IJ1511" s="6"/>
      <c r="IK1511" s="5"/>
      <c r="IL1511" s="5"/>
      <c r="IM1511" s="4"/>
      <c r="IN1511" s="6"/>
      <c r="IO1511" s="4"/>
      <c r="IP1511" s="6"/>
      <c r="IQ1511" s="5"/>
      <c r="IR1511" s="5"/>
      <c r="IS1511" s="4"/>
      <c r="IT1511" s="6"/>
      <c r="IU1511" s="4"/>
      <c r="IV1511" s="6"/>
      <c r="IW1511" s="5"/>
      <c r="IX1511" s="5"/>
      <c r="IY1511" s="4"/>
      <c r="IZ1511" s="6"/>
      <c r="JA1511" s="4"/>
      <c r="JB1511" s="6"/>
      <c r="JC1511" s="5"/>
      <c r="JD1511" s="5"/>
      <c r="JE1511" s="4"/>
      <c r="JF1511" s="6"/>
      <c r="JG1511" s="4"/>
      <c r="JH1511" s="6"/>
      <c r="JI1511" s="5"/>
      <c r="JJ1511" s="5"/>
      <c r="JK1511" s="4"/>
      <c r="JL1511" s="6"/>
      <c r="JM1511" s="4"/>
      <c r="JN1511" s="6"/>
      <c r="JO1511" s="5"/>
      <c r="JP1511" s="5"/>
      <c r="JQ1511" s="4"/>
      <c r="JR1511" s="6"/>
      <c r="JS1511" s="4"/>
      <c r="JT1511" s="6"/>
      <c r="JU1511" s="5"/>
      <c r="JV1511" s="5"/>
      <c r="JW1511" s="4"/>
      <c r="JX1511" s="6"/>
      <c r="JY1511" s="4"/>
      <c r="JZ1511" s="6"/>
      <c r="KA1511" s="5"/>
      <c r="KB1511" s="5"/>
      <c r="KC1511" s="4"/>
      <c r="KD1511" s="6"/>
      <c r="KE1511" s="4"/>
      <c r="KF1511" s="6"/>
      <c r="KG1511" s="5"/>
      <c r="KH1511" s="5"/>
      <c r="KI1511" s="4"/>
      <c r="KJ1511" s="6"/>
      <c r="KK1511" s="4"/>
      <c r="KL1511" s="6"/>
      <c r="KM1511" s="5"/>
      <c r="KN1511" s="5"/>
    </row>
    <row r="1512">
      <c r="A1512" s="3" t="s">
        <v>85</v>
      </c>
      <c r="B1512" s="3" t="s">
        <v>712</v>
      </c>
      <c r="C1512" s="3" t="s">
        <v>87</v>
      </c>
      <c r="D1512" s="3" t="s">
        <v>712</v>
      </c>
      <c r="E1512" s="3" t="s">
        <v>987</v>
      </c>
      <c r="F1512" s="3" t="s">
        <v>104</v>
      </c>
      <c r="G1512" s="3" t="s">
        <v>104</v>
      </c>
      <c r="H1512" s="3" t="s">
        <v>104</v>
      </c>
      <c r="I1512" s="3" t="s">
        <v>1327</v>
      </c>
      <c r="J1512" s="3" t="s">
        <v>104</v>
      </c>
      <c r="K1512" s="4"/>
      <c r="L1512" s="4">
        <f>=ROUNDDOWN({0},0)</f>
      </c>
      <c r="M1512" s="4"/>
      <c r="N1512" s="5"/>
      <c r="O1512" s="4"/>
      <c r="P1512" s="4">
        <f>=ROUNDDOWN({0},0)</f>
      </c>
      <c r="Q1512" s="4"/>
      <c r="R1512" s="5"/>
      <c r="S1512" s="4"/>
      <c r="T1512" s="6"/>
      <c r="U1512" s="4"/>
      <c r="V1512" s="6"/>
      <c r="W1512" s="5"/>
      <c r="X1512" s="5"/>
      <c r="Y1512" s="4"/>
      <c r="Z1512" s="6"/>
      <c r="AA1512" s="4"/>
      <c r="AB1512" s="6"/>
      <c r="AC1512" s="5"/>
      <c r="AD1512" s="5"/>
      <c r="AE1512" s="4"/>
      <c r="AF1512" s="6"/>
      <c r="AG1512" s="4"/>
      <c r="AH1512" s="6"/>
      <c r="AI1512" s="5"/>
      <c r="AJ1512" s="5"/>
      <c r="AK1512" s="4"/>
      <c r="AL1512" s="6"/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  <c r="AW1512" s="4"/>
      <c r="AX1512" s="6"/>
      <c r="AY1512" s="4"/>
      <c r="AZ1512" s="6"/>
      <c r="BA1512" s="5"/>
      <c r="BB1512" s="5"/>
      <c r="BC1512" s="4"/>
      <c r="BD1512" s="6"/>
      <c r="BE1512" s="4"/>
      <c r="BF1512" s="6"/>
      <c r="BG1512" s="5"/>
      <c r="BH1512" s="5"/>
      <c r="BI1512" s="4"/>
      <c r="BJ1512" s="6"/>
      <c r="BK1512" s="4"/>
      <c r="BL1512" s="6"/>
      <c r="BM1512" s="5"/>
      <c r="BN1512" s="5"/>
      <c r="BO1512" s="4"/>
      <c r="BP1512" s="6"/>
      <c r="BQ1512" s="4"/>
      <c r="BR1512" s="6"/>
      <c r="BS1512" s="5"/>
      <c r="BT1512" s="5"/>
      <c r="BU1512" s="4"/>
      <c r="BV1512" s="6"/>
      <c r="BW1512" s="4"/>
      <c r="BX1512" s="6"/>
      <c r="BY1512" s="5"/>
      <c r="BZ1512" s="5"/>
      <c r="CA1512" s="4"/>
      <c r="CB1512" s="6"/>
      <c r="CC1512" s="4"/>
      <c r="CD1512" s="6"/>
      <c r="CE1512" s="5"/>
      <c r="CF1512" s="5"/>
      <c r="CG1512" s="4"/>
      <c r="CH1512" s="6"/>
      <c r="CI1512" s="4"/>
      <c r="CJ1512" s="6"/>
      <c r="CK1512" s="5"/>
      <c r="CL1512" s="5"/>
      <c r="CM1512" s="4"/>
      <c r="CN1512" s="6"/>
      <c r="CO1512" s="4"/>
      <c r="CP1512" s="6"/>
      <c r="CQ1512" s="5"/>
      <c r="CR1512" s="5"/>
      <c r="CS1512" s="4"/>
      <c r="CT1512" s="6"/>
      <c r="CU1512" s="4"/>
      <c r="CV1512" s="6"/>
      <c r="CW1512" s="5"/>
      <c r="CX1512" s="5"/>
      <c r="CY1512" s="4"/>
      <c r="CZ1512" s="6"/>
      <c r="DA1512" s="4"/>
      <c r="DB1512" s="6"/>
      <c r="DC1512" s="5"/>
      <c r="DD1512" s="5"/>
      <c r="DE1512" s="4"/>
      <c r="DF1512" s="6"/>
      <c r="DG1512" s="4"/>
      <c r="DH1512" s="6"/>
      <c r="DI1512" s="5"/>
      <c r="DJ1512" s="5"/>
      <c r="DK1512" s="4"/>
      <c r="DL1512" s="6"/>
      <c r="DM1512" s="4"/>
      <c r="DN1512" s="6"/>
      <c r="DO1512" s="5"/>
      <c r="DP1512" s="5"/>
      <c r="DQ1512" s="4"/>
      <c r="DR1512" s="6"/>
      <c r="DS1512" s="4"/>
      <c r="DT1512" s="6"/>
      <c r="DU1512" s="5"/>
      <c r="DV1512" s="5"/>
      <c r="DW1512" s="4"/>
      <c r="DX1512" s="6"/>
      <c r="DY1512" s="4"/>
      <c r="DZ1512" s="6"/>
      <c r="EA1512" s="5"/>
      <c r="EB1512" s="5"/>
      <c r="EC1512" s="4"/>
      <c r="ED1512" s="6"/>
      <c r="EE1512" s="4"/>
      <c r="EF1512" s="6"/>
      <c r="EG1512" s="5"/>
      <c r="EH1512" s="5"/>
      <c r="EI1512" s="4"/>
      <c r="EJ1512" s="6"/>
      <c r="EK1512" s="4"/>
      <c r="EL1512" s="6"/>
      <c r="EM1512" s="5"/>
      <c r="EN1512" s="5"/>
      <c r="EO1512" s="4"/>
      <c r="EP1512" s="6"/>
      <c r="EQ1512" s="4"/>
      <c r="ER1512" s="6"/>
      <c r="ES1512" s="5"/>
      <c r="ET1512" s="5"/>
      <c r="EU1512" s="4"/>
      <c r="EV1512" s="6"/>
      <c r="EW1512" s="4"/>
      <c r="EX1512" s="6"/>
      <c r="EY1512" s="5"/>
      <c r="EZ1512" s="5"/>
      <c r="FA1512" s="4"/>
      <c r="FB1512" s="6"/>
      <c r="FC1512" s="4"/>
      <c r="FD1512" s="6"/>
      <c r="FE1512" s="5"/>
      <c r="FF1512" s="5"/>
      <c r="FG1512" s="4"/>
      <c r="FH1512" s="6"/>
      <c r="FI1512" s="4"/>
      <c r="FJ1512" s="6"/>
      <c r="FK1512" s="5"/>
      <c r="FL1512" s="5"/>
      <c r="FM1512" s="4"/>
      <c r="FN1512" s="6"/>
      <c r="FO1512" s="4"/>
      <c r="FP1512" s="6"/>
      <c r="FQ1512" s="5"/>
      <c r="FR1512" s="5"/>
      <c r="FS1512" s="4"/>
      <c r="FT1512" s="6"/>
      <c r="FU1512" s="4"/>
      <c r="FV1512" s="6"/>
      <c r="FW1512" s="5"/>
      <c r="FX1512" s="5"/>
      <c r="FY1512" s="4"/>
      <c r="FZ1512" s="6"/>
      <c r="GA1512" s="4"/>
      <c r="GB1512" s="6"/>
      <c r="GC1512" s="5"/>
      <c r="GD1512" s="5"/>
      <c r="GE1512" s="4"/>
      <c r="GF1512" s="6"/>
      <c r="GG1512" s="4"/>
      <c r="GH1512" s="6"/>
      <c r="GI1512" s="5"/>
      <c r="GJ1512" s="5"/>
      <c r="GK1512" s="4"/>
      <c r="GL1512" s="6"/>
      <c r="GM1512" s="4"/>
      <c r="GN1512" s="6"/>
      <c r="GO1512" s="5"/>
      <c r="GP1512" s="5"/>
      <c r="GQ1512" s="4"/>
      <c r="GR1512" s="6"/>
      <c r="GS1512" s="4"/>
      <c r="GT1512" s="6"/>
      <c r="GU1512" s="5"/>
      <c r="GV1512" s="5"/>
      <c r="GW1512" s="4"/>
      <c r="GX1512" s="6"/>
      <c r="GY1512" s="4"/>
      <c r="GZ1512" s="6"/>
      <c r="HA1512" s="5"/>
      <c r="HB1512" s="5"/>
      <c r="HC1512" s="4"/>
      <c r="HD1512" s="6"/>
      <c r="HE1512" s="4"/>
      <c r="HF1512" s="6"/>
      <c r="HG1512" s="5"/>
      <c r="HH1512" s="5"/>
      <c r="HI1512" s="4"/>
      <c r="HJ1512" s="6"/>
      <c r="HK1512" s="4"/>
      <c r="HL1512" s="6"/>
      <c r="HM1512" s="5"/>
      <c r="HN1512" s="5"/>
      <c r="HO1512" s="4"/>
      <c r="HP1512" s="6"/>
      <c r="HQ1512" s="4"/>
      <c r="HR1512" s="6"/>
      <c r="HS1512" s="5"/>
      <c r="HT1512" s="5"/>
      <c r="HU1512" s="4"/>
      <c r="HV1512" s="6"/>
      <c r="HW1512" s="4"/>
      <c r="HX1512" s="6"/>
      <c r="HY1512" s="5"/>
      <c r="HZ1512" s="5"/>
      <c r="IA1512" s="4"/>
      <c r="IB1512" s="6"/>
      <c r="IC1512" s="4"/>
      <c r="ID1512" s="6"/>
      <c r="IE1512" s="5"/>
      <c r="IF1512" s="5"/>
      <c r="IG1512" s="4"/>
      <c r="IH1512" s="6"/>
      <c r="II1512" s="4"/>
      <c r="IJ1512" s="6"/>
      <c r="IK1512" s="5"/>
      <c r="IL1512" s="5"/>
      <c r="IM1512" s="4"/>
      <c r="IN1512" s="6"/>
      <c r="IO1512" s="4"/>
      <c r="IP1512" s="6"/>
      <c r="IQ1512" s="5"/>
      <c r="IR1512" s="5"/>
      <c r="IS1512" s="4"/>
      <c r="IT1512" s="6"/>
      <c r="IU1512" s="4"/>
      <c r="IV1512" s="6"/>
      <c r="IW1512" s="5"/>
      <c r="IX1512" s="5"/>
      <c r="IY1512" s="4"/>
      <c r="IZ1512" s="6"/>
      <c r="JA1512" s="4"/>
      <c r="JB1512" s="6"/>
      <c r="JC1512" s="5"/>
      <c r="JD1512" s="5"/>
      <c r="JE1512" s="4"/>
      <c r="JF1512" s="6"/>
      <c r="JG1512" s="4"/>
      <c r="JH1512" s="6"/>
      <c r="JI1512" s="5"/>
      <c r="JJ1512" s="5"/>
      <c r="JK1512" s="4"/>
      <c r="JL1512" s="6"/>
      <c r="JM1512" s="4"/>
      <c r="JN1512" s="6"/>
      <c r="JO1512" s="5"/>
      <c r="JP1512" s="5"/>
      <c r="JQ1512" s="4"/>
      <c r="JR1512" s="6"/>
      <c r="JS1512" s="4"/>
      <c r="JT1512" s="6"/>
      <c r="JU1512" s="5"/>
      <c r="JV1512" s="5"/>
      <c r="JW1512" s="4"/>
      <c r="JX1512" s="6"/>
      <c r="JY1512" s="4"/>
      <c r="JZ1512" s="6"/>
      <c r="KA1512" s="5"/>
      <c r="KB1512" s="5"/>
      <c r="KC1512" s="4"/>
      <c r="KD1512" s="6"/>
      <c r="KE1512" s="4"/>
      <c r="KF1512" s="6"/>
      <c r="KG1512" s="5"/>
      <c r="KH1512" s="5"/>
      <c r="KI1512" s="4"/>
      <c r="KJ1512" s="6"/>
      <c r="KK1512" s="4"/>
      <c r="KL1512" s="6"/>
      <c r="KM1512" s="5"/>
      <c r="KN1512" s="5"/>
    </row>
    <row r="1513">
      <c r="A1513" s="3" t="s">
        <v>85</v>
      </c>
      <c r="B1513" s="3" t="s">
        <v>712</v>
      </c>
      <c r="C1513" s="3" t="s">
        <v>87</v>
      </c>
      <c r="D1513" s="3" t="s">
        <v>712</v>
      </c>
      <c r="E1513" s="3" t="s">
        <v>1041</v>
      </c>
      <c r="F1513" s="3" t="s">
        <v>104</v>
      </c>
      <c r="G1513" s="3" t="s">
        <v>104</v>
      </c>
      <c r="H1513" s="3" t="s">
        <v>104</v>
      </c>
      <c r="I1513" s="3" t="s">
        <v>1327</v>
      </c>
      <c r="J1513" s="3" t="s">
        <v>104</v>
      </c>
      <c r="K1513" s="4"/>
      <c r="L1513" s="4">
        <f>=ROUNDDOWN({0},0)</f>
      </c>
      <c r="M1513" s="4"/>
      <c r="N1513" s="5"/>
      <c r="O1513" s="4"/>
      <c r="P1513" s="4">
        <f>=ROUNDDOWN({0},0)</f>
      </c>
      <c r="Q1513" s="4"/>
      <c r="R1513" s="5"/>
      <c r="S1513" s="4"/>
      <c r="T1513" s="6"/>
      <c r="U1513" s="4"/>
      <c r="V1513" s="6"/>
      <c r="W1513" s="5"/>
      <c r="X1513" s="5"/>
      <c r="Y1513" s="4"/>
      <c r="Z1513" s="6"/>
      <c r="AA1513" s="4"/>
      <c r="AB1513" s="6"/>
      <c r="AC1513" s="5"/>
      <c r="AD1513" s="5"/>
      <c r="AE1513" s="4"/>
      <c r="AF1513" s="6"/>
      <c r="AG1513" s="4"/>
      <c r="AH1513" s="6"/>
      <c r="AI1513" s="5"/>
      <c r="AJ1513" s="5"/>
      <c r="AK1513" s="4"/>
      <c r="AL1513" s="6"/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  <c r="AW1513" s="4"/>
      <c r="AX1513" s="6"/>
      <c r="AY1513" s="4"/>
      <c r="AZ1513" s="6"/>
      <c r="BA1513" s="5"/>
      <c r="BB1513" s="5"/>
      <c r="BC1513" s="4"/>
      <c r="BD1513" s="6"/>
      <c r="BE1513" s="4"/>
      <c r="BF1513" s="6"/>
      <c r="BG1513" s="5"/>
      <c r="BH1513" s="5"/>
      <c r="BI1513" s="4"/>
      <c r="BJ1513" s="6"/>
      <c r="BK1513" s="4"/>
      <c r="BL1513" s="6"/>
      <c r="BM1513" s="5"/>
      <c r="BN1513" s="5"/>
      <c r="BO1513" s="4"/>
      <c r="BP1513" s="6"/>
      <c r="BQ1513" s="4"/>
      <c r="BR1513" s="6"/>
      <c r="BS1513" s="5"/>
      <c r="BT1513" s="5"/>
      <c r="BU1513" s="4"/>
      <c r="BV1513" s="6"/>
      <c r="BW1513" s="4"/>
      <c r="BX1513" s="6"/>
      <c r="BY1513" s="5"/>
      <c r="BZ1513" s="5"/>
      <c r="CA1513" s="4"/>
      <c r="CB1513" s="6"/>
      <c r="CC1513" s="4"/>
      <c r="CD1513" s="6"/>
      <c r="CE1513" s="5"/>
      <c r="CF1513" s="5"/>
      <c r="CG1513" s="4"/>
      <c r="CH1513" s="6"/>
      <c r="CI1513" s="4"/>
      <c r="CJ1513" s="6"/>
      <c r="CK1513" s="5"/>
      <c r="CL1513" s="5"/>
      <c r="CM1513" s="4"/>
      <c r="CN1513" s="6"/>
      <c r="CO1513" s="4"/>
      <c r="CP1513" s="6"/>
      <c r="CQ1513" s="5"/>
      <c r="CR1513" s="5"/>
      <c r="CS1513" s="4"/>
      <c r="CT1513" s="6"/>
      <c r="CU1513" s="4"/>
      <c r="CV1513" s="6"/>
      <c r="CW1513" s="5"/>
      <c r="CX1513" s="5"/>
      <c r="CY1513" s="4"/>
      <c r="CZ1513" s="6"/>
      <c r="DA1513" s="4"/>
      <c r="DB1513" s="6"/>
      <c r="DC1513" s="5"/>
      <c r="DD1513" s="5"/>
      <c r="DE1513" s="4"/>
      <c r="DF1513" s="6"/>
      <c r="DG1513" s="4"/>
      <c r="DH1513" s="6"/>
      <c r="DI1513" s="5"/>
      <c r="DJ1513" s="5"/>
      <c r="DK1513" s="4"/>
      <c r="DL1513" s="6"/>
      <c r="DM1513" s="4"/>
      <c r="DN1513" s="6"/>
      <c r="DO1513" s="5"/>
      <c r="DP1513" s="5"/>
      <c r="DQ1513" s="4"/>
      <c r="DR1513" s="6"/>
      <c r="DS1513" s="4"/>
      <c r="DT1513" s="6"/>
      <c r="DU1513" s="5"/>
      <c r="DV1513" s="5"/>
      <c r="DW1513" s="4"/>
      <c r="DX1513" s="6"/>
      <c r="DY1513" s="4"/>
      <c r="DZ1513" s="6"/>
      <c r="EA1513" s="5"/>
      <c r="EB1513" s="5"/>
      <c r="EC1513" s="4"/>
      <c r="ED1513" s="6"/>
      <c r="EE1513" s="4"/>
      <c r="EF1513" s="6"/>
      <c r="EG1513" s="5"/>
      <c r="EH1513" s="5"/>
      <c r="EI1513" s="4"/>
      <c r="EJ1513" s="6"/>
      <c r="EK1513" s="4"/>
      <c r="EL1513" s="6"/>
      <c r="EM1513" s="5"/>
      <c r="EN1513" s="5"/>
      <c r="EO1513" s="4"/>
      <c r="EP1513" s="6"/>
      <c r="EQ1513" s="4"/>
      <c r="ER1513" s="6"/>
      <c r="ES1513" s="5"/>
      <c r="ET1513" s="5"/>
      <c r="EU1513" s="4"/>
      <c r="EV1513" s="6"/>
      <c r="EW1513" s="4"/>
      <c r="EX1513" s="6"/>
      <c r="EY1513" s="5"/>
      <c r="EZ1513" s="5"/>
      <c r="FA1513" s="4"/>
      <c r="FB1513" s="6"/>
      <c r="FC1513" s="4"/>
      <c r="FD1513" s="6"/>
      <c r="FE1513" s="5"/>
      <c r="FF1513" s="5"/>
      <c r="FG1513" s="4"/>
      <c r="FH1513" s="6"/>
      <c r="FI1513" s="4"/>
      <c r="FJ1513" s="6"/>
      <c r="FK1513" s="5"/>
      <c r="FL1513" s="5"/>
      <c r="FM1513" s="4"/>
      <c r="FN1513" s="6"/>
      <c r="FO1513" s="4"/>
      <c r="FP1513" s="6"/>
      <c r="FQ1513" s="5"/>
      <c r="FR1513" s="5"/>
      <c r="FS1513" s="4"/>
      <c r="FT1513" s="6"/>
      <c r="FU1513" s="4"/>
      <c r="FV1513" s="6"/>
      <c r="FW1513" s="5"/>
      <c r="FX1513" s="5"/>
      <c r="FY1513" s="4"/>
      <c r="FZ1513" s="6"/>
      <c r="GA1513" s="4"/>
      <c r="GB1513" s="6"/>
      <c r="GC1513" s="5"/>
      <c r="GD1513" s="5"/>
      <c r="GE1513" s="4"/>
      <c r="GF1513" s="6"/>
      <c r="GG1513" s="4"/>
      <c r="GH1513" s="6"/>
      <c r="GI1513" s="5"/>
      <c r="GJ1513" s="5"/>
      <c r="GK1513" s="4"/>
      <c r="GL1513" s="6"/>
      <c r="GM1513" s="4"/>
      <c r="GN1513" s="6"/>
      <c r="GO1513" s="5"/>
      <c r="GP1513" s="5"/>
      <c r="GQ1513" s="4"/>
      <c r="GR1513" s="6"/>
      <c r="GS1513" s="4"/>
      <c r="GT1513" s="6"/>
      <c r="GU1513" s="5"/>
      <c r="GV1513" s="5"/>
      <c r="GW1513" s="4"/>
      <c r="GX1513" s="6"/>
      <c r="GY1513" s="4"/>
      <c r="GZ1513" s="6"/>
      <c r="HA1513" s="5"/>
      <c r="HB1513" s="5"/>
      <c r="HC1513" s="4"/>
      <c r="HD1513" s="6"/>
      <c r="HE1513" s="4"/>
      <c r="HF1513" s="6"/>
      <c r="HG1513" s="5"/>
      <c r="HH1513" s="5"/>
      <c r="HI1513" s="4"/>
      <c r="HJ1513" s="6"/>
      <c r="HK1513" s="4"/>
      <c r="HL1513" s="6"/>
      <c r="HM1513" s="5"/>
      <c r="HN1513" s="5"/>
      <c r="HO1513" s="4"/>
      <c r="HP1513" s="6"/>
      <c r="HQ1513" s="4"/>
      <c r="HR1513" s="6"/>
      <c r="HS1513" s="5"/>
      <c r="HT1513" s="5"/>
      <c r="HU1513" s="4"/>
      <c r="HV1513" s="6"/>
      <c r="HW1513" s="4"/>
      <c r="HX1513" s="6"/>
      <c r="HY1513" s="5"/>
      <c r="HZ1513" s="5"/>
      <c r="IA1513" s="4"/>
      <c r="IB1513" s="6"/>
      <c r="IC1513" s="4"/>
      <c r="ID1513" s="6"/>
      <c r="IE1513" s="5"/>
      <c r="IF1513" s="5"/>
      <c r="IG1513" s="4"/>
      <c r="IH1513" s="6"/>
      <c r="II1513" s="4"/>
      <c r="IJ1513" s="6"/>
      <c r="IK1513" s="5"/>
      <c r="IL1513" s="5"/>
      <c r="IM1513" s="4"/>
      <c r="IN1513" s="6"/>
      <c r="IO1513" s="4"/>
      <c r="IP1513" s="6"/>
      <c r="IQ1513" s="5"/>
      <c r="IR1513" s="5"/>
      <c r="IS1513" s="4"/>
      <c r="IT1513" s="6"/>
      <c r="IU1513" s="4"/>
      <c r="IV1513" s="6"/>
      <c r="IW1513" s="5"/>
      <c r="IX1513" s="5"/>
      <c r="IY1513" s="4"/>
      <c r="IZ1513" s="6"/>
      <c r="JA1513" s="4"/>
      <c r="JB1513" s="6"/>
      <c r="JC1513" s="5"/>
      <c r="JD1513" s="5"/>
      <c r="JE1513" s="4"/>
      <c r="JF1513" s="6"/>
      <c r="JG1513" s="4"/>
      <c r="JH1513" s="6"/>
      <c r="JI1513" s="5"/>
      <c r="JJ1513" s="5"/>
      <c r="JK1513" s="4"/>
      <c r="JL1513" s="6"/>
      <c r="JM1513" s="4"/>
      <c r="JN1513" s="6"/>
      <c r="JO1513" s="5"/>
      <c r="JP1513" s="5"/>
      <c r="JQ1513" s="4"/>
      <c r="JR1513" s="6"/>
      <c r="JS1513" s="4"/>
      <c r="JT1513" s="6"/>
      <c r="JU1513" s="5"/>
      <c r="JV1513" s="5"/>
      <c r="JW1513" s="4"/>
      <c r="JX1513" s="6"/>
      <c r="JY1513" s="4"/>
      <c r="JZ1513" s="6"/>
      <c r="KA1513" s="5"/>
      <c r="KB1513" s="5"/>
      <c r="KC1513" s="4"/>
      <c r="KD1513" s="6"/>
      <c r="KE1513" s="4"/>
      <c r="KF1513" s="6"/>
      <c r="KG1513" s="5"/>
      <c r="KH1513" s="5"/>
      <c r="KI1513" s="4"/>
      <c r="KJ1513" s="6"/>
      <c r="KK1513" s="4"/>
      <c r="KL1513" s="6"/>
      <c r="KM1513" s="5"/>
      <c r="KN1513" s="5"/>
    </row>
    <row r="1514">
      <c r="A1514" s="3" t="s">
        <v>85</v>
      </c>
      <c r="B1514" s="3" t="s">
        <v>712</v>
      </c>
      <c r="C1514" s="3" t="s">
        <v>87</v>
      </c>
      <c r="D1514" s="3" t="s">
        <v>712</v>
      </c>
      <c r="E1514" s="3" t="s">
        <v>1044</v>
      </c>
      <c r="F1514" s="3" t="s">
        <v>104</v>
      </c>
      <c r="G1514" s="3" t="s">
        <v>104</v>
      </c>
      <c r="H1514" s="3" t="s">
        <v>104</v>
      </c>
      <c r="I1514" s="3" t="s">
        <v>1327</v>
      </c>
      <c r="J1514" s="3" t="s">
        <v>104</v>
      </c>
      <c r="K1514" s="4"/>
      <c r="L1514" s="4">
        <f>=ROUNDDOWN({0},0)</f>
      </c>
      <c r="M1514" s="4"/>
      <c r="N1514" s="5"/>
      <c r="O1514" s="4"/>
      <c r="P1514" s="4">
        <f>=ROUNDDOWN({0},0)</f>
      </c>
      <c r="Q1514" s="4"/>
      <c r="R1514" s="5"/>
      <c r="S1514" s="4"/>
      <c r="T1514" s="6"/>
      <c r="U1514" s="4"/>
      <c r="V1514" s="6"/>
      <c r="W1514" s="5"/>
      <c r="X1514" s="5"/>
      <c r="Y1514" s="4"/>
      <c r="Z1514" s="6"/>
      <c r="AA1514" s="4"/>
      <c r="AB1514" s="6"/>
      <c r="AC1514" s="5"/>
      <c r="AD1514" s="5"/>
      <c r="AE1514" s="4"/>
      <c r="AF1514" s="6"/>
      <c r="AG1514" s="4"/>
      <c r="AH1514" s="6"/>
      <c r="AI1514" s="5"/>
      <c r="AJ1514" s="5"/>
      <c r="AK1514" s="4"/>
      <c r="AL1514" s="6"/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  <c r="AW1514" s="4"/>
      <c r="AX1514" s="6"/>
      <c r="AY1514" s="4"/>
      <c r="AZ1514" s="6"/>
      <c r="BA1514" s="5"/>
      <c r="BB1514" s="5"/>
      <c r="BC1514" s="4"/>
      <c r="BD1514" s="6"/>
      <c r="BE1514" s="4"/>
      <c r="BF1514" s="6"/>
      <c r="BG1514" s="5"/>
      <c r="BH1514" s="5"/>
      <c r="BI1514" s="4"/>
      <c r="BJ1514" s="6"/>
      <c r="BK1514" s="4"/>
      <c r="BL1514" s="6"/>
      <c r="BM1514" s="5"/>
      <c r="BN1514" s="5"/>
      <c r="BO1514" s="4"/>
      <c r="BP1514" s="6"/>
      <c r="BQ1514" s="4"/>
      <c r="BR1514" s="6"/>
      <c r="BS1514" s="5"/>
      <c r="BT1514" s="5"/>
      <c r="BU1514" s="4"/>
      <c r="BV1514" s="6"/>
      <c r="BW1514" s="4"/>
      <c r="BX1514" s="6"/>
      <c r="BY1514" s="5"/>
      <c r="BZ1514" s="5"/>
      <c r="CA1514" s="4"/>
      <c r="CB1514" s="6"/>
      <c r="CC1514" s="4"/>
      <c r="CD1514" s="6"/>
      <c r="CE1514" s="5"/>
      <c r="CF1514" s="5"/>
      <c r="CG1514" s="4"/>
      <c r="CH1514" s="6"/>
      <c r="CI1514" s="4"/>
      <c r="CJ1514" s="6"/>
      <c r="CK1514" s="5"/>
      <c r="CL1514" s="5"/>
      <c r="CM1514" s="4"/>
      <c r="CN1514" s="6"/>
      <c r="CO1514" s="4"/>
      <c r="CP1514" s="6"/>
      <c r="CQ1514" s="5"/>
      <c r="CR1514" s="5"/>
      <c r="CS1514" s="4"/>
      <c r="CT1514" s="6"/>
      <c r="CU1514" s="4"/>
      <c r="CV1514" s="6"/>
      <c r="CW1514" s="5"/>
      <c r="CX1514" s="5"/>
      <c r="CY1514" s="4"/>
      <c r="CZ1514" s="6"/>
      <c r="DA1514" s="4"/>
      <c r="DB1514" s="6"/>
      <c r="DC1514" s="5"/>
      <c r="DD1514" s="5"/>
      <c r="DE1514" s="4"/>
      <c r="DF1514" s="6"/>
      <c r="DG1514" s="4"/>
      <c r="DH1514" s="6"/>
      <c r="DI1514" s="5"/>
      <c r="DJ1514" s="5"/>
      <c r="DK1514" s="4"/>
      <c r="DL1514" s="6"/>
      <c r="DM1514" s="4"/>
      <c r="DN1514" s="6"/>
      <c r="DO1514" s="5"/>
      <c r="DP1514" s="5"/>
      <c r="DQ1514" s="4"/>
      <c r="DR1514" s="6"/>
      <c r="DS1514" s="4"/>
      <c r="DT1514" s="6"/>
      <c r="DU1514" s="5"/>
      <c r="DV1514" s="5"/>
      <c r="DW1514" s="4"/>
      <c r="DX1514" s="6"/>
      <c r="DY1514" s="4"/>
      <c r="DZ1514" s="6"/>
      <c r="EA1514" s="5"/>
      <c r="EB1514" s="5"/>
      <c r="EC1514" s="4"/>
      <c r="ED1514" s="6"/>
      <c r="EE1514" s="4"/>
      <c r="EF1514" s="6"/>
      <c r="EG1514" s="5"/>
      <c r="EH1514" s="5"/>
      <c r="EI1514" s="4"/>
      <c r="EJ1514" s="6"/>
      <c r="EK1514" s="4"/>
      <c r="EL1514" s="6"/>
      <c r="EM1514" s="5"/>
      <c r="EN1514" s="5"/>
      <c r="EO1514" s="4"/>
      <c r="EP1514" s="6"/>
      <c r="EQ1514" s="4"/>
      <c r="ER1514" s="6"/>
      <c r="ES1514" s="5"/>
      <c r="ET1514" s="5"/>
      <c r="EU1514" s="4"/>
      <c r="EV1514" s="6"/>
      <c r="EW1514" s="4"/>
      <c r="EX1514" s="6"/>
      <c r="EY1514" s="5"/>
      <c r="EZ1514" s="5"/>
      <c r="FA1514" s="4"/>
      <c r="FB1514" s="6"/>
      <c r="FC1514" s="4"/>
      <c r="FD1514" s="6"/>
      <c r="FE1514" s="5"/>
      <c r="FF1514" s="5"/>
      <c r="FG1514" s="4"/>
      <c r="FH1514" s="6"/>
      <c r="FI1514" s="4"/>
      <c r="FJ1514" s="6"/>
      <c r="FK1514" s="5"/>
      <c r="FL1514" s="5"/>
      <c r="FM1514" s="4"/>
      <c r="FN1514" s="6"/>
      <c r="FO1514" s="4"/>
      <c r="FP1514" s="6"/>
      <c r="FQ1514" s="5"/>
      <c r="FR1514" s="5"/>
      <c r="FS1514" s="4"/>
      <c r="FT1514" s="6"/>
      <c r="FU1514" s="4"/>
      <c r="FV1514" s="6"/>
      <c r="FW1514" s="5"/>
      <c r="FX1514" s="5"/>
      <c r="FY1514" s="4"/>
      <c r="FZ1514" s="6"/>
      <c r="GA1514" s="4"/>
      <c r="GB1514" s="6"/>
      <c r="GC1514" s="5"/>
      <c r="GD1514" s="5"/>
      <c r="GE1514" s="4"/>
      <c r="GF1514" s="6"/>
      <c r="GG1514" s="4"/>
      <c r="GH1514" s="6"/>
      <c r="GI1514" s="5"/>
      <c r="GJ1514" s="5"/>
      <c r="GK1514" s="4"/>
      <c r="GL1514" s="6"/>
      <c r="GM1514" s="4"/>
      <c r="GN1514" s="6"/>
      <c r="GO1514" s="5"/>
      <c r="GP1514" s="5"/>
      <c r="GQ1514" s="4"/>
      <c r="GR1514" s="6"/>
      <c r="GS1514" s="4"/>
      <c r="GT1514" s="6"/>
      <c r="GU1514" s="5"/>
      <c r="GV1514" s="5"/>
      <c r="GW1514" s="4"/>
      <c r="GX1514" s="6"/>
      <c r="GY1514" s="4"/>
      <c r="GZ1514" s="6"/>
      <c r="HA1514" s="5"/>
      <c r="HB1514" s="5"/>
      <c r="HC1514" s="4"/>
      <c r="HD1514" s="6"/>
      <c r="HE1514" s="4"/>
      <c r="HF1514" s="6"/>
      <c r="HG1514" s="5"/>
      <c r="HH1514" s="5"/>
      <c r="HI1514" s="4"/>
      <c r="HJ1514" s="6"/>
      <c r="HK1514" s="4"/>
      <c r="HL1514" s="6"/>
      <c r="HM1514" s="5"/>
      <c r="HN1514" s="5"/>
      <c r="HO1514" s="4"/>
      <c r="HP1514" s="6"/>
      <c r="HQ1514" s="4"/>
      <c r="HR1514" s="6"/>
      <c r="HS1514" s="5"/>
      <c r="HT1514" s="5"/>
      <c r="HU1514" s="4"/>
      <c r="HV1514" s="6"/>
      <c r="HW1514" s="4"/>
      <c r="HX1514" s="6"/>
      <c r="HY1514" s="5"/>
      <c r="HZ1514" s="5"/>
      <c r="IA1514" s="4"/>
      <c r="IB1514" s="6"/>
      <c r="IC1514" s="4"/>
      <c r="ID1514" s="6"/>
      <c r="IE1514" s="5"/>
      <c r="IF1514" s="5"/>
      <c r="IG1514" s="4"/>
      <c r="IH1514" s="6"/>
      <c r="II1514" s="4"/>
      <c r="IJ1514" s="6"/>
      <c r="IK1514" s="5"/>
      <c r="IL1514" s="5"/>
      <c r="IM1514" s="4"/>
      <c r="IN1514" s="6"/>
      <c r="IO1514" s="4"/>
      <c r="IP1514" s="6"/>
      <c r="IQ1514" s="5"/>
      <c r="IR1514" s="5"/>
      <c r="IS1514" s="4"/>
      <c r="IT1514" s="6"/>
      <c r="IU1514" s="4"/>
      <c r="IV1514" s="6"/>
      <c r="IW1514" s="5"/>
      <c r="IX1514" s="5"/>
      <c r="IY1514" s="4"/>
      <c r="IZ1514" s="6"/>
      <c r="JA1514" s="4"/>
      <c r="JB1514" s="6"/>
      <c r="JC1514" s="5"/>
      <c r="JD1514" s="5"/>
      <c r="JE1514" s="4"/>
      <c r="JF1514" s="6"/>
      <c r="JG1514" s="4"/>
      <c r="JH1514" s="6"/>
      <c r="JI1514" s="5"/>
      <c r="JJ1514" s="5"/>
      <c r="JK1514" s="4"/>
      <c r="JL1514" s="6"/>
      <c r="JM1514" s="4"/>
      <c r="JN1514" s="6"/>
      <c r="JO1514" s="5"/>
      <c r="JP1514" s="5"/>
      <c r="JQ1514" s="4"/>
      <c r="JR1514" s="6"/>
      <c r="JS1514" s="4"/>
      <c r="JT1514" s="6"/>
      <c r="JU1514" s="5"/>
      <c r="JV1514" s="5"/>
      <c r="JW1514" s="4"/>
      <c r="JX1514" s="6"/>
      <c r="JY1514" s="4"/>
      <c r="JZ1514" s="6"/>
      <c r="KA1514" s="5"/>
      <c r="KB1514" s="5"/>
      <c r="KC1514" s="4"/>
      <c r="KD1514" s="6"/>
      <c r="KE1514" s="4"/>
      <c r="KF1514" s="6"/>
      <c r="KG1514" s="5"/>
      <c r="KH1514" s="5"/>
      <c r="KI1514" s="4"/>
      <c r="KJ1514" s="6"/>
      <c r="KK1514" s="4"/>
      <c r="KL1514" s="6"/>
      <c r="KM1514" s="5"/>
      <c r="KN1514" s="5"/>
    </row>
    <row r="1515">
      <c r="A1515" s="3" t="s">
        <v>85</v>
      </c>
      <c r="B1515" s="3" t="s">
        <v>712</v>
      </c>
      <c r="C1515" s="3" t="s">
        <v>87</v>
      </c>
      <c r="D1515" s="3" t="s">
        <v>712</v>
      </c>
      <c r="E1515" s="3" t="s">
        <v>1087</v>
      </c>
      <c r="F1515" s="3" t="s">
        <v>104</v>
      </c>
      <c r="G1515" s="3" t="s">
        <v>104</v>
      </c>
      <c r="H1515" s="3" t="s">
        <v>104</v>
      </c>
      <c r="I1515" s="3" t="s">
        <v>1327</v>
      </c>
      <c r="J1515" s="3" t="s">
        <v>104</v>
      </c>
      <c r="K1515" s="4"/>
      <c r="L1515" s="4">
        <f>=ROUNDDOWN({0},0)</f>
      </c>
      <c r="M1515" s="4"/>
      <c r="N1515" s="5"/>
      <c r="O1515" s="4"/>
      <c r="P1515" s="4">
        <f>=ROUNDDOWN({0},0)</f>
      </c>
      <c r="Q1515" s="4"/>
      <c r="R1515" s="5"/>
      <c r="S1515" s="4"/>
      <c r="T1515" s="6"/>
      <c r="U1515" s="4"/>
      <c r="V1515" s="6"/>
      <c r="W1515" s="5"/>
      <c r="X1515" s="5"/>
      <c r="Y1515" s="4"/>
      <c r="Z1515" s="6"/>
      <c r="AA1515" s="4"/>
      <c r="AB1515" s="6"/>
      <c r="AC1515" s="5"/>
      <c r="AD1515" s="5"/>
      <c r="AE1515" s="4"/>
      <c r="AF1515" s="6"/>
      <c r="AG1515" s="4"/>
      <c r="AH1515" s="6"/>
      <c r="AI1515" s="5"/>
      <c r="AJ1515" s="5"/>
      <c r="AK1515" s="4"/>
      <c r="AL1515" s="6"/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  <c r="AW1515" s="4"/>
      <c r="AX1515" s="6"/>
      <c r="AY1515" s="4"/>
      <c r="AZ1515" s="6"/>
      <c r="BA1515" s="5"/>
      <c r="BB1515" s="5"/>
      <c r="BC1515" s="4"/>
      <c r="BD1515" s="6"/>
      <c r="BE1515" s="4"/>
      <c r="BF1515" s="6"/>
      <c r="BG1515" s="5"/>
      <c r="BH1515" s="5"/>
      <c r="BI1515" s="4"/>
      <c r="BJ1515" s="6"/>
      <c r="BK1515" s="4"/>
      <c r="BL1515" s="6"/>
      <c r="BM1515" s="5"/>
      <c r="BN1515" s="5"/>
      <c r="BO1515" s="4"/>
      <c r="BP1515" s="6"/>
      <c r="BQ1515" s="4"/>
      <c r="BR1515" s="6"/>
      <c r="BS1515" s="5"/>
      <c r="BT1515" s="5"/>
      <c r="BU1515" s="4"/>
      <c r="BV1515" s="6"/>
      <c r="BW1515" s="4"/>
      <c r="BX1515" s="6"/>
      <c r="BY1515" s="5"/>
      <c r="BZ1515" s="5"/>
      <c r="CA1515" s="4"/>
      <c r="CB1515" s="6"/>
      <c r="CC1515" s="4"/>
      <c r="CD1515" s="6"/>
      <c r="CE1515" s="5"/>
      <c r="CF1515" s="5"/>
      <c r="CG1515" s="4"/>
      <c r="CH1515" s="6"/>
      <c r="CI1515" s="4"/>
      <c r="CJ1515" s="6"/>
      <c r="CK1515" s="5"/>
      <c r="CL1515" s="5"/>
      <c r="CM1515" s="4"/>
      <c r="CN1515" s="6"/>
      <c r="CO1515" s="4"/>
      <c r="CP1515" s="6"/>
      <c r="CQ1515" s="5"/>
      <c r="CR1515" s="5"/>
      <c r="CS1515" s="4"/>
      <c r="CT1515" s="6"/>
      <c r="CU1515" s="4"/>
      <c r="CV1515" s="6"/>
      <c r="CW1515" s="5"/>
      <c r="CX1515" s="5"/>
      <c r="CY1515" s="4"/>
      <c r="CZ1515" s="6"/>
      <c r="DA1515" s="4"/>
      <c r="DB1515" s="6"/>
      <c r="DC1515" s="5"/>
      <c r="DD1515" s="5"/>
      <c r="DE1515" s="4"/>
      <c r="DF1515" s="6"/>
      <c r="DG1515" s="4"/>
      <c r="DH1515" s="6"/>
      <c r="DI1515" s="5"/>
      <c r="DJ1515" s="5"/>
      <c r="DK1515" s="4"/>
      <c r="DL1515" s="6"/>
      <c r="DM1515" s="4"/>
      <c r="DN1515" s="6"/>
      <c r="DO1515" s="5"/>
      <c r="DP1515" s="5"/>
      <c r="DQ1515" s="4"/>
      <c r="DR1515" s="6"/>
      <c r="DS1515" s="4"/>
      <c r="DT1515" s="6"/>
      <c r="DU1515" s="5"/>
      <c r="DV1515" s="5"/>
      <c r="DW1515" s="4"/>
      <c r="DX1515" s="6"/>
      <c r="DY1515" s="4"/>
      <c r="DZ1515" s="6"/>
      <c r="EA1515" s="5"/>
      <c r="EB1515" s="5"/>
      <c r="EC1515" s="4"/>
      <c r="ED1515" s="6"/>
      <c r="EE1515" s="4"/>
      <c r="EF1515" s="6"/>
      <c r="EG1515" s="5"/>
      <c r="EH1515" s="5"/>
      <c r="EI1515" s="4"/>
      <c r="EJ1515" s="6"/>
      <c r="EK1515" s="4"/>
      <c r="EL1515" s="6"/>
      <c r="EM1515" s="5"/>
      <c r="EN1515" s="5"/>
      <c r="EO1515" s="4"/>
      <c r="EP1515" s="6"/>
      <c r="EQ1515" s="4"/>
      <c r="ER1515" s="6"/>
      <c r="ES1515" s="5"/>
      <c r="ET1515" s="5"/>
      <c r="EU1515" s="4"/>
      <c r="EV1515" s="6"/>
      <c r="EW1515" s="4"/>
      <c r="EX1515" s="6"/>
      <c r="EY1515" s="5"/>
      <c r="EZ1515" s="5"/>
      <c r="FA1515" s="4"/>
      <c r="FB1515" s="6"/>
      <c r="FC1515" s="4"/>
      <c r="FD1515" s="6"/>
      <c r="FE1515" s="5"/>
      <c r="FF1515" s="5"/>
      <c r="FG1515" s="4"/>
      <c r="FH1515" s="6"/>
      <c r="FI1515" s="4"/>
      <c r="FJ1515" s="6"/>
      <c r="FK1515" s="5"/>
      <c r="FL1515" s="5"/>
      <c r="FM1515" s="4"/>
      <c r="FN1515" s="6"/>
      <c r="FO1515" s="4"/>
      <c r="FP1515" s="6"/>
      <c r="FQ1515" s="5"/>
      <c r="FR1515" s="5"/>
      <c r="FS1515" s="4"/>
      <c r="FT1515" s="6"/>
      <c r="FU1515" s="4"/>
      <c r="FV1515" s="6"/>
      <c r="FW1515" s="5"/>
      <c r="FX1515" s="5"/>
      <c r="FY1515" s="4"/>
      <c r="FZ1515" s="6"/>
      <c r="GA1515" s="4"/>
      <c r="GB1515" s="6"/>
      <c r="GC1515" s="5"/>
      <c r="GD1515" s="5"/>
      <c r="GE1515" s="4"/>
      <c r="GF1515" s="6"/>
      <c r="GG1515" s="4"/>
      <c r="GH1515" s="6"/>
      <c r="GI1515" s="5"/>
      <c r="GJ1515" s="5"/>
      <c r="GK1515" s="4"/>
      <c r="GL1515" s="6"/>
      <c r="GM1515" s="4"/>
      <c r="GN1515" s="6"/>
      <c r="GO1515" s="5"/>
      <c r="GP1515" s="5"/>
      <c r="GQ1515" s="4"/>
      <c r="GR1515" s="6"/>
      <c r="GS1515" s="4"/>
      <c r="GT1515" s="6"/>
      <c r="GU1515" s="5"/>
      <c r="GV1515" s="5"/>
      <c r="GW1515" s="4"/>
      <c r="GX1515" s="6"/>
      <c r="GY1515" s="4"/>
      <c r="GZ1515" s="6"/>
      <c r="HA1515" s="5"/>
      <c r="HB1515" s="5"/>
      <c r="HC1515" s="4"/>
      <c r="HD1515" s="6"/>
      <c r="HE1515" s="4"/>
      <c r="HF1515" s="6"/>
      <c r="HG1515" s="5"/>
      <c r="HH1515" s="5"/>
      <c r="HI1515" s="4"/>
      <c r="HJ1515" s="6"/>
      <c r="HK1515" s="4"/>
      <c r="HL1515" s="6"/>
      <c r="HM1515" s="5"/>
      <c r="HN1515" s="5"/>
      <c r="HO1515" s="4"/>
      <c r="HP1515" s="6"/>
      <c r="HQ1515" s="4"/>
      <c r="HR1515" s="6"/>
      <c r="HS1515" s="5"/>
      <c r="HT1515" s="5"/>
      <c r="HU1515" s="4"/>
      <c r="HV1515" s="6"/>
      <c r="HW1515" s="4"/>
      <c r="HX1515" s="6"/>
      <c r="HY1515" s="5"/>
      <c r="HZ1515" s="5"/>
      <c r="IA1515" s="4"/>
      <c r="IB1515" s="6"/>
      <c r="IC1515" s="4"/>
      <c r="ID1515" s="6"/>
      <c r="IE1515" s="5"/>
      <c r="IF1515" s="5"/>
      <c r="IG1515" s="4"/>
      <c r="IH1515" s="6"/>
      <c r="II1515" s="4"/>
      <c r="IJ1515" s="6"/>
      <c r="IK1515" s="5"/>
      <c r="IL1515" s="5"/>
      <c r="IM1515" s="4"/>
      <c r="IN1515" s="6"/>
      <c r="IO1515" s="4"/>
      <c r="IP1515" s="6"/>
      <c r="IQ1515" s="5"/>
      <c r="IR1515" s="5"/>
      <c r="IS1515" s="4"/>
      <c r="IT1515" s="6"/>
      <c r="IU1515" s="4"/>
      <c r="IV1515" s="6"/>
      <c r="IW1515" s="5"/>
      <c r="IX1515" s="5"/>
      <c r="IY1515" s="4"/>
      <c r="IZ1515" s="6"/>
      <c r="JA1515" s="4"/>
      <c r="JB1515" s="6"/>
      <c r="JC1515" s="5"/>
      <c r="JD1515" s="5"/>
      <c r="JE1515" s="4"/>
      <c r="JF1515" s="6"/>
      <c r="JG1515" s="4"/>
      <c r="JH1515" s="6"/>
      <c r="JI1515" s="5"/>
      <c r="JJ1515" s="5"/>
      <c r="JK1515" s="4"/>
      <c r="JL1515" s="6"/>
      <c r="JM1515" s="4"/>
      <c r="JN1515" s="6"/>
      <c r="JO1515" s="5"/>
      <c r="JP1515" s="5"/>
      <c r="JQ1515" s="4"/>
      <c r="JR1515" s="6"/>
      <c r="JS1515" s="4"/>
      <c r="JT1515" s="6"/>
      <c r="JU1515" s="5"/>
      <c r="JV1515" s="5"/>
      <c r="JW1515" s="4"/>
      <c r="JX1515" s="6"/>
      <c r="JY1515" s="4"/>
      <c r="JZ1515" s="6"/>
      <c r="KA1515" s="5"/>
      <c r="KB1515" s="5"/>
      <c r="KC1515" s="4"/>
      <c r="KD1515" s="6"/>
      <c r="KE1515" s="4"/>
      <c r="KF1515" s="6"/>
      <c r="KG1515" s="5"/>
      <c r="KH1515" s="5"/>
      <c r="KI1515" s="4"/>
      <c r="KJ1515" s="6"/>
      <c r="KK1515" s="4"/>
      <c r="KL1515" s="6"/>
      <c r="KM1515" s="5"/>
      <c r="KN1515" s="5"/>
    </row>
    <row r="1516">
      <c r="A1516" s="3" t="s">
        <v>85</v>
      </c>
      <c r="B1516" s="3" t="s">
        <v>712</v>
      </c>
      <c r="C1516" s="3" t="s">
        <v>87</v>
      </c>
      <c r="D1516" s="3" t="s">
        <v>712</v>
      </c>
      <c r="E1516" s="3" t="s">
        <v>874</v>
      </c>
      <c r="F1516" s="3" t="s">
        <v>104</v>
      </c>
      <c r="G1516" s="3" t="s">
        <v>104</v>
      </c>
      <c r="H1516" s="3" t="s">
        <v>104</v>
      </c>
      <c r="I1516" s="3" t="s">
        <v>1402</v>
      </c>
      <c r="J1516" s="3" t="s">
        <v>104</v>
      </c>
      <c r="K1516" s="4"/>
      <c r="L1516" s="4">
        <f>=ROUNDDOWN({0},0)</f>
      </c>
      <c r="M1516" s="4"/>
      <c r="N1516" s="5"/>
      <c r="O1516" s="4"/>
      <c r="P1516" s="4">
        <f>=ROUNDDOWN({0},0)</f>
      </c>
      <c r="Q1516" s="4"/>
      <c r="R1516" s="5"/>
      <c r="S1516" s="4"/>
      <c r="T1516" s="6"/>
      <c r="U1516" s="4"/>
      <c r="V1516" s="6"/>
      <c r="W1516" s="5"/>
      <c r="X1516" s="5"/>
      <c r="Y1516" s="4"/>
      <c r="Z1516" s="6"/>
      <c r="AA1516" s="4"/>
      <c r="AB1516" s="6"/>
      <c r="AC1516" s="5"/>
      <c r="AD1516" s="5"/>
      <c r="AE1516" s="4"/>
      <c r="AF1516" s="6"/>
      <c r="AG1516" s="4"/>
      <c r="AH1516" s="6"/>
      <c r="AI1516" s="5"/>
      <c r="AJ1516" s="5"/>
      <c r="AK1516" s="4"/>
      <c r="AL1516" s="6"/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  <c r="AW1516" s="4"/>
      <c r="AX1516" s="6"/>
      <c r="AY1516" s="4"/>
      <c r="AZ1516" s="6"/>
      <c r="BA1516" s="5"/>
      <c r="BB1516" s="5"/>
      <c r="BC1516" s="4"/>
      <c r="BD1516" s="6"/>
      <c r="BE1516" s="4"/>
      <c r="BF1516" s="6"/>
      <c r="BG1516" s="5"/>
      <c r="BH1516" s="5"/>
      <c r="BI1516" s="4"/>
      <c r="BJ1516" s="6"/>
      <c r="BK1516" s="4"/>
      <c r="BL1516" s="6"/>
      <c r="BM1516" s="5"/>
      <c r="BN1516" s="5"/>
      <c r="BO1516" s="4"/>
      <c r="BP1516" s="6"/>
      <c r="BQ1516" s="4"/>
      <c r="BR1516" s="6"/>
      <c r="BS1516" s="5"/>
      <c r="BT1516" s="5"/>
      <c r="BU1516" s="4"/>
      <c r="BV1516" s="6"/>
      <c r="BW1516" s="4"/>
      <c r="BX1516" s="6"/>
      <c r="BY1516" s="5"/>
      <c r="BZ1516" s="5"/>
      <c r="CA1516" s="4"/>
      <c r="CB1516" s="6"/>
      <c r="CC1516" s="4"/>
      <c r="CD1516" s="6"/>
      <c r="CE1516" s="5"/>
      <c r="CF1516" s="5"/>
      <c r="CG1516" s="4"/>
      <c r="CH1516" s="6"/>
      <c r="CI1516" s="4"/>
      <c r="CJ1516" s="6"/>
      <c r="CK1516" s="5"/>
      <c r="CL1516" s="5"/>
      <c r="CM1516" s="4"/>
      <c r="CN1516" s="6"/>
      <c r="CO1516" s="4"/>
      <c r="CP1516" s="6"/>
      <c r="CQ1516" s="5"/>
      <c r="CR1516" s="5"/>
      <c r="CS1516" s="4"/>
      <c r="CT1516" s="6"/>
      <c r="CU1516" s="4"/>
      <c r="CV1516" s="6"/>
      <c r="CW1516" s="5"/>
      <c r="CX1516" s="5"/>
      <c r="CY1516" s="4"/>
      <c r="CZ1516" s="6"/>
      <c r="DA1516" s="4"/>
      <c r="DB1516" s="6"/>
      <c r="DC1516" s="5"/>
      <c r="DD1516" s="5"/>
      <c r="DE1516" s="4"/>
      <c r="DF1516" s="6"/>
      <c r="DG1516" s="4"/>
      <c r="DH1516" s="6"/>
      <c r="DI1516" s="5"/>
      <c r="DJ1516" s="5"/>
      <c r="DK1516" s="4"/>
      <c r="DL1516" s="6"/>
      <c r="DM1516" s="4"/>
      <c r="DN1516" s="6"/>
      <c r="DO1516" s="5"/>
      <c r="DP1516" s="5"/>
      <c r="DQ1516" s="4"/>
      <c r="DR1516" s="6"/>
      <c r="DS1516" s="4"/>
      <c r="DT1516" s="6"/>
      <c r="DU1516" s="5"/>
      <c r="DV1516" s="5"/>
      <c r="DW1516" s="4"/>
      <c r="DX1516" s="6"/>
      <c r="DY1516" s="4"/>
      <c r="DZ1516" s="6"/>
      <c r="EA1516" s="5"/>
      <c r="EB1516" s="5"/>
      <c r="EC1516" s="4"/>
      <c r="ED1516" s="6"/>
      <c r="EE1516" s="4"/>
      <c r="EF1516" s="6"/>
      <c r="EG1516" s="5"/>
      <c r="EH1516" s="5"/>
      <c r="EI1516" s="4"/>
      <c r="EJ1516" s="6"/>
      <c r="EK1516" s="4"/>
      <c r="EL1516" s="6"/>
      <c r="EM1516" s="5"/>
      <c r="EN1516" s="5"/>
      <c r="EO1516" s="4"/>
      <c r="EP1516" s="6"/>
      <c r="EQ1516" s="4"/>
      <c r="ER1516" s="6"/>
      <c r="ES1516" s="5"/>
      <c r="ET1516" s="5"/>
      <c r="EU1516" s="4"/>
      <c r="EV1516" s="6"/>
      <c r="EW1516" s="4"/>
      <c r="EX1516" s="6"/>
      <c r="EY1516" s="5"/>
      <c r="EZ1516" s="5"/>
      <c r="FA1516" s="4"/>
      <c r="FB1516" s="6"/>
      <c r="FC1516" s="4"/>
      <c r="FD1516" s="6"/>
      <c r="FE1516" s="5"/>
      <c r="FF1516" s="5"/>
      <c r="FG1516" s="4"/>
      <c r="FH1516" s="6"/>
      <c r="FI1516" s="4"/>
      <c r="FJ1516" s="6"/>
      <c r="FK1516" s="5"/>
      <c r="FL1516" s="5"/>
      <c r="FM1516" s="4"/>
      <c r="FN1516" s="6"/>
      <c r="FO1516" s="4"/>
      <c r="FP1516" s="6"/>
      <c r="FQ1516" s="5"/>
      <c r="FR1516" s="5"/>
      <c r="FS1516" s="4"/>
      <c r="FT1516" s="6"/>
      <c r="FU1516" s="4"/>
      <c r="FV1516" s="6"/>
      <c r="FW1516" s="5"/>
      <c r="FX1516" s="5"/>
      <c r="FY1516" s="4"/>
      <c r="FZ1516" s="6"/>
      <c r="GA1516" s="4"/>
      <c r="GB1516" s="6"/>
      <c r="GC1516" s="5"/>
      <c r="GD1516" s="5"/>
      <c r="GE1516" s="4"/>
      <c r="GF1516" s="6"/>
      <c r="GG1516" s="4"/>
      <c r="GH1516" s="6"/>
      <c r="GI1516" s="5"/>
      <c r="GJ1516" s="5"/>
      <c r="GK1516" s="4"/>
      <c r="GL1516" s="6"/>
      <c r="GM1516" s="4"/>
      <c r="GN1516" s="6"/>
      <c r="GO1516" s="5"/>
      <c r="GP1516" s="5"/>
      <c r="GQ1516" s="4"/>
      <c r="GR1516" s="6"/>
      <c r="GS1516" s="4"/>
      <c r="GT1516" s="6"/>
      <c r="GU1516" s="5"/>
      <c r="GV1516" s="5"/>
      <c r="GW1516" s="4"/>
      <c r="GX1516" s="6"/>
      <c r="GY1516" s="4"/>
      <c r="GZ1516" s="6"/>
      <c r="HA1516" s="5"/>
      <c r="HB1516" s="5"/>
      <c r="HC1516" s="4"/>
      <c r="HD1516" s="6"/>
      <c r="HE1516" s="4"/>
      <c r="HF1516" s="6"/>
      <c r="HG1516" s="5"/>
      <c r="HH1516" s="5"/>
      <c r="HI1516" s="4"/>
      <c r="HJ1516" s="6"/>
      <c r="HK1516" s="4"/>
      <c r="HL1516" s="6"/>
      <c r="HM1516" s="5"/>
      <c r="HN1516" s="5"/>
      <c r="HO1516" s="4"/>
      <c r="HP1516" s="6"/>
      <c r="HQ1516" s="4"/>
      <c r="HR1516" s="6"/>
      <c r="HS1516" s="5"/>
      <c r="HT1516" s="5"/>
      <c r="HU1516" s="4"/>
      <c r="HV1516" s="6"/>
      <c r="HW1516" s="4"/>
      <c r="HX1516" s="6"/>
      <c r="HY1516" s="5"/>
      <c r="HZ1516" s="5"/>
      <c r="IA1516" s="4"/>
      <c r="IB1516" s="6"/>
      <c r="IC1516" s="4"/>
      <c r="ID1516" s="6"/>
      <c r="IE1516" s="5"/>
      <c r="IF1516" s="5"/>
      <c r="IG1516" s="4"/>
      <c r="IH1516" s="6"/>
      <c r="II1516" s="4"/>
      <c r="IJ1516" s="6"/>
      <c r="IK1516" s="5"/>
      <c r="IL1516" s="5"/>
      <c r="IM1516" s="4"/>
      <c r="IN1516" s="6"/>
      <c r="IO1516" s="4"/>
      <c r="IP1516" s="6"/>
      <c r="IQ1516" s="5"/>
      <c r="IR1516" s="5"/>
      <c r="IS1516" s="4"/>
      <c r="IT1516" s="6"/>
      <c r="IU1516" s="4"/>
      <c r="IV1516" s="6"/>
      <c r="IW1516" s="5"/>
      <c r="IX1516" s="5"/>
      <c r="IY1516" s="4"/>
      <c r="IZ1516" s="6"/>
      <c r="JA1516" s="4"/>
      <c r="JB1516" s="6"/>
      <c r="JC1516" s="5"/>
      <c r="JD1516" s="5"/>
      <c r="JE1516" s="4"/>
      <c r="JF1516" s="6"/>
      <c r="JG1516" s="4"/>
      <c r="JH1516" s="6"/>
      <c r="JI1516" s="5"/>
      <c r="JJ1516" s="5"/>
      <c r="JK1516" s="4"/>
      <c r="JL1516" s="6"/>
      <c r="JM1516" s="4"/>
      <c r="JN1516" s="6"/>
      <c r="JO1516" s="5"/>
      <c r="JP1516" s="5"/>
      <c r="JQ1516" s="4"/>
      <c r="JR1516" s="6"/>
      <c r="JS1516" s="4"/>
      <c r="JT1516" s="6"/>
      <c r="JU1516" s="5"/>
      <c r="JV1516" s="5"/>
      <c r="JW1516" s="4"/>
      <c r="JX1516" s="6"/>
      <c r="JY1516" s="4"/>
      <c r="JZ1516" s="6"/>
      <c r="KA1516" s="5"/>
      <c r="KB1516" s="5"/>
      <c r="KC1516" s="4"/>
      <c r="KD1516" s="6"/>
      <c r="KE1516" s="4"/>
      <c r="KF1516" s="6"/>
      <c r="KG1516" s="5"/>
      <c r="KH1516" s="5"/>
      <c r="KI1516" s="4"/>
      <c r="KJ1516" s="6"/>
      <c r="KK1516" s="4"/>
      <c r="KL1516" s="6"/>
      <c r="KM1516" s="5"/>
      <c r="KN1516" s="5"/>
    </row>
    <row r="1517">
      <c r="A1517" s="3" t="s">
        <v>85</v>
      </c>
      <c r="B1517" s="3" t="s">
        <v>712</v>
      </c>
      <c r="C1517" s="3" t="s">
        <v>87</v>
      </c>
      <c r="D1517" s="3" t="s">
        <v>712</v>
      </c>
      <c r="E1517" s="3" t="s">
        <v>1000</v>
      </c>
      <c r="F1517" s="3" t="s">
        <v>104</v>
      </c>
      <c r="G1517" s="3" t="s">
        <v>104</v>
      </c>
      <c r="H1517" s="3" t="s">
        <v>104</v>
      </c>
      <c r="I1517" s="3" t="s">
        <v>1493</v>
      </c>
      <c r="J1517" s="3" t="s">
        <v>104</v>
      </c>
      <c r="K1517" s="4"/>
      <c r="L1517" s="4">
        <f>=ROUNDDOWN({0},0)</f>
      </c>
      <c r="M1517" s="4"/>
      <c r="N1517" s="5"/>
      <c r="O1517" s="4"/>
      <c r="P1517" s="4">
        <f>=ROUNDDOWN({0},0)</f>
      </c>
      <c r="Q1517" s="4"/>
      <c r="R1517" s="5"/>
      <c r="S1517" s="4"/>
      <c r="T1517" s="6"/>
      <c r="U1517" s="4"/>
      <c r="V1517" s="6"/>
      <c r="W1517" s="5"/>
      <c r="X1517" s="5"/>
      <c r="Y1517" s="4"/>
      <c r="Z1517" s="6"/>
      <c r="AA1517" s="4"/>
      <c r="AB1517" s="6"/>
      <c r="AC1517" s="5"/>
      <c r="AD1517" s="5"/>
      <c r="AE1517" s="4"/>
      <c r="AF1517" s="6"/>
      <c r="AG1517" s="4"/>
      <c r="AH1517" s="6"/>
      <c r="AI1517" s="5"/>
      <c r="AJ1517" s="5"/>
      <c r="AK1517" s="4"/>
      <c r="AL1517" s="6"/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  <c r="AW1517" s="4"/>
      <c r="AX1517" s="6"/>
      <c r="AY1517" s="4"/>
      <c r="AZ1517" s="6"/>
      <c r="BA1517" s="5"/>
      <c r="BB1517" s="5"/>
      <c r="BC1517" s="4"/>
      <c r="BD1517" s="6"/>
      <c r="BE1517" s="4"/>
      <c r="BF1517" s="6"/>
      <c r="BG1517" s="5"/>
      <c r="BH1517" s="5"/>
      <c r="BI1517" s="4"/>
      <c r="BJ1517" s="6"/>
      <c r="BK1517" s="4"/>
      <c r="BL1517" s="6"/>
      <c r="BM1517" s="5"/>
      <c r="BN1517" s="5"/>
      <c r="BO1517" s="4"/>
      <c r="BP1517" s="6"/>
      <c r="BQ1517" s="4"/>
      <c r="BR1517" s="6"/>
      <c r="BS1517" s="5"/>
      <c r="BT1517" s="5"/>
      <c r="BU1517" s="4"/>
      <c r="BV1517" s="6"/>
      <c r="BW1517" s="4"/>
      <c r="BX1517" s="6"/>
      <c r="BY1517" s="5"/>
      <c r="BZ1517" s="5"/>
      <c r="CA1517" s="4"/>
      <c r="CB1517" s="6"/>
      <c r="CC1517" s="4"/>
      <c r="CD1517" s="6"/>
      <c r="CE1517" s="5"/>
      <c r="CF1517" s="5"/>
      <c r="CG1517" s="4"/>
      <c r="CH1517" s="6"/>
      <c r="CI1517" s="4"/>
      <c r="CJ1517" s="6"/>
      <c r="CK1517" s="5"/>
      <c r="CL1517" s="5"/>
      <c r="CM1517" s="4"/>
      <c r="CN1517" s="6"/>
      <c r="CO1517" s="4"/>
      <c r="CP1517" s="6"/>
      <c r="CQ1517" s="5"/>
      <c r="CR1517" s="5"/>
      <c r="CS1517" s="4"/>
      <c r="CT1517" s="6"/>
      <c r="CU1517" s="4"/>
      <c r="CV1517" s="6"/>
      <c r="CW1517" s="5"/>
      <c r="CX1517" s="5"/>
      <c r="CY1517" s="4"/>
      <c r="CZ1517" s="6"/>
      <c r="DA1517" s="4"/>
      <c r="DB1517" s="6"/>
      <c r="DC1517" s="5"/>
      <c r="DD1517" s="5"/>
      <c r="DE1517" s="4"/>
      <c r="DF1517" s="6"/>
      <c r="DG1517" s="4"/>
      <c r="DH1517" s="6"/>
      <c r="DI1517" s="5"/>
      <c r="DJ1517" s="5"/>
      <c r="DK1517" s="4"/>
      <c r="DL1517" s="6"/>
      <c r="DM1517" s="4"/>
      <c r="DN1517" s="6"/>
      <c r="DO1517" s="5"/>
      <c r="DP1517" s="5"/>
      <c r="DQ1517" s="4"/>
      <c r="DR1517" s="6"/>
      <c r="DS1517" s="4"/>
      <c r="DT1517" s="6"/>
      <c r="DU1517" s="5"/>
      <c r="DV1517" s="5"/>
      <c r="DW1517" s="4"/>
      <c r="DX1517" s="6"/>
      <c r="DY1517" s="4"/>
      <c r="DZ1517" s="6"/>
      <c r="EA1517" s="5"/>
      <c r="EB1517" s="5"/>
      <c r="EC1517" s="4"/>
      <c r="ED1517" s="6"/>
      <c r="EE1517" s="4"/>
      <c r="EF1517" s="6"/>
      <c r="EG1517" s="5"/>
      <c r="EH1517" s="5"/>
      <c r="EI1517" s="4"/>
      <c r="EJ1517" s="6"/>
      <c r="EK1517" s="4"/>
      <c r="EL1517" s="6"/>
      <c r="EM1517" s="5"/>
      <c r="EN1517" s="5"/>
      <c r="EO1517" s="4"/>
      <c r="EP1517" s="6"/>
      <c r="EQ1517" s="4"/>
      <c r="ER1517" s="6"/>
      <c r="ES1517" s="5"/>
      <c r="ET1517" s="5"/>
      <c r="EU1517" s="4"/>
      <c r="EV1517" s="6"/>
      <c r="EW1517" s="4"/>
      <c r="EX1517" s="6"/>
      <c r="EY1517" s="5"/>
      <c r="EZ1517" s="5"/>
      <c r="FA1517" s="4"/>
      <c r="FB1517" s="6"/>
      <c r="FC1517" s="4"/>
      <c r="FD1517" s="6"/>
      <c r="FE1517" s="5"/>
      <c r="FF1517" s="5"/>
      <c r="FG1517" s="4"/>
      <c r="FH1517" s="6"/>
      <c r="FI1517" s="4"/>
      <c r="FJ1517" s="6"/>
      <c r="FK1517" s="5"/>
      <c r="FL1517" s="5"/>
      <c r="FM1517" s="4"/>
      <c r="FN1517" s="6"/>
      <c r="FO1517" s="4"/>
      <c r="FP1517" s="6"/>
      <c r="FQ1517" s="5"/>
      <c r="FR1517" s="5"/>
      <c r="FS1517" s="4"/>
      <c r="FT1517" s="6"/>
      <c r="FU1517" s="4"/>
      <c r="FV1517" s="6"/>
      <c r="FW1517" s="5"/>
      <c r="FX1517" s="5"/>
      <c r="FY1517" s="4"/>
      <c r="FZ1517" s="6"/>
      <c r="GA1517" s="4"/>
      <c r="GB1517" s="6"/>
      <c r="GC1517" s="5"/>
      <c r="GD1517" s="5"/>
      <c r="GE1517" s="4"/>
      <c r="GF1517" s="6"/>
      <c r="GG1517" s="4"/>
      <c r="GH1517" s="6"/>
      <c r="GI1517" s="5"/>
      <c r="GJ1517" s="5"/>
      <c r="GK1517" s="4"/>
      <c r="GL1517" s="6"/>
      <c r="GM1517" s="4"/>
      <c r="GN1517" s="6"/>
      <c r="GO1517" s="5"/>
      <c r="GP1517" s="5"/>
      <c r="GQ1517" s="4"/>
      <c r="GR1517" s="6"/>
      <c r="GS1517" s="4"/>
      <c r="GT1517" s="6"/>
      <c r="GU1517" s="5"/>
      <c r="GV1517" s="5"/>
      <c r="GW1517" s="4"/>
      <c r="GX1517" s="6"/>
      <c r="GY1517" s="4"/>
      <c r="GZ1517" s="6"/>
      <c r="HA1517" s="5"/>
      <c r="HB1517" s="5"/>
      <c r="HC1517" s="4"/>
      <c r="HD1517" s="6"/>
      <c r="HE1517" s="4"/>
      <c r="HF1517" s="6"/>
      <c r="HG1517" s="5"/>
      <c r="HH1517" s="5"/>
      <c r="HI1517" s="4"/>
      <c r="HJ1517" s="6"/>
      <c r="HK1517" s="4"/>
      <c r="HL1517" s="6"/>
      <c r="HM1517" s="5"/>
      <c r="HN1517" s="5"/>
      <c r="HO1517" s="4"/>
      <c r="HP1517" s="6"/>
      <c r="HQ1517" s="4"/>
      <c r="HR1517" s="6"/>
      <c r="HS1517" s="5"/>
      <c r="HT1517" s="5"/>
      <c r="HU1517" s="4"/>
      <c r="HV1517" s="6"/>
      <c r="HW1517" s="4"/>
      <c r="HX1517" s="6"/>
      <c r="HY1517" s="5"/>
      <c r="HZ1517" s="5"/>
      <c r="IA1517" s="4"/>
      <c r="IB1517" s="6"/>
      <c r="IC1517" s="4"/>
      <c r="ID1517" s="6"/>
      <c r="IE1517" s="5"/>
      <c r="IF1517" s="5"/>
      <c r="IG1517" s="4"/>
      <c r="IH1517" s="6"/>
      <c r="II1517" s="4"/>
      <c r="IJ1517" s="6"/>
      <c r="IK1517" s="5"/>
      <c r="IL1517" s="5"/>
      <c r="IM1517" s="4"/>
      <c r="IN1517" s="6"/>
      <c r="IO1517" s="4"/>
      <c r="IP1517" s="6"/>
      <c r="IQ1517" s="5"/>
      <c r="IR1517" s="5"/>
      <c r="IS1517" s="4"/>
      <c r="IT1517" s="6"/>
      <c r="IU1517" s="4"/>
      <c r="IV1517" s="6"/>
      <c r="IW1517" s="5"/>
      <c r="IX1517" s="5"/>
      <c r="IY1517" s="4"/>
      <c r="IZ1517" s="6"/>
      <c r="JA1517" s="4"/>
      <c r="JB1517" s="6"/>
      <c r="JC1517" s="5"/>
      <c r="JD1517" s="5"/>
      <c r="JE1517" s="4"/>
      <c r="JF1517" s="6"/>
      <c r="JG1517" s="4"/>
      <c r="JH1517" s="6"/>
      <c r="JI1517" s="5"/>
      <c r="JJ1517" s="5"/>
      <c r="JK1517" s="4"/>
      <c r="JL1517" s="6"/>
      <c r="JM1517" s="4"/>
      <c r="JN1517" s="6"/>
      <c r="JO1517" s="5"/>
      <c r="JP1517" s="5"/>
      <c r="JQ1517" s="4"/>
      <c r="JR1517" s="6"/>
      <c r="JS1517" s="4"/>
      <c r="JT1517" s="6"/>
      <c r="JU1517" s="5"/>
      <c r="JV1517" s="5"/>
      <c r="JW1517" s="4"/>
      <c r="JX1517" s="6"/>
      <c r="JY1517" s="4"/>
      <c r="JZ1517" s="6"/>
      <c r="KA1517" s="5"/>
      <c r="KB1517" s="5"/>
      <c r="KC1517" s="4"/>
      <c r="KD1517" s="6"/>
      <c r="KE1517" s="4"/>
      <c r="KF1517" s="6"/>
      <c r="KG1517" s="5"/>
      <c r="KH1517" s="5"/>
      <c r="KI1517" s="4"/>
      <c r="KJ1517" s="6"/>
      <c r="KK1517" s="4"/>
      <c r="KL1517" s="6"/>
      <c r="KM1517" s="5"/>
      <c r="KN1517" s="5"/>
    </row>
    <row r="1518">
      <c r="A1518" s="3" t="s">
        <v>85</v>
      </c>
      <c r="B1518" s="3" t="s">
        <v>712</v>
      </c>
      <c r="C1518" s="3" t="s">
        <v>87</v>
      </c>
      <c r="D1518" s="3" t="s">
        <v>712</v>
      </c>
      <c r="E1518" s="3" t="s">
        <v>900</v>
      </c>
      <c r="F1518" s="3" t="s">
        <v>104</v>
      </c>
      <c r="G1518" s="3" t="s">
        <v>104</v>
      </c>
      <c r="H1518" s="3" t="s">
        <v>104</v>
      </c>
      <c r="I1518" s="3" t="s">
        <v>1572</v>
      </c>
      <c r="J1518" s="3" t="s">
        <v>104</v>
      </c>
      <c r="K1518" s="4"/>
      <c r="L1518" s="4">
        <f>=ROUNDDOWN({0},0)</f>
      </c>
      <c r="M1518" s="4"/>
      <c r="N1518" s="5"/>
      <c r="O1518" s="4"/>
      <c r="P1518" s="4">
        <f>=ROUNDDOWN({0},0)</f>
      </c>
      <c r="Q1518" s="4"/>
      <c r="R1518" s="5"/>
      <c r="S1518" s="4"/>
      <c r="T1518" s="6"/>
      <c r="U1518" s="4"/>
      <c r="V1518" s="6"/>
      <c r="W1518" s="5"/>
      <c r="X1518" s="5"/>
      <c r="Y1518" s="4"/>
      <c r="Z1518" s="6"/>
      <c r="AA1518" s="4"/>
      <c r="AB1518" s="6"/>
      <c r="AC1518" s="5"/>
      <c r="AD1518" s="5"/>
      <c r="AE1518" s="4"/>
      <c r="AF1518" s="6"/>
      <c r="AG1518" s="4"/>
      <c r="AH1518" s="6"/>
      <c r="AI1518" s="5"/>
      <c r="AJ1518" s="5"/>
      <c r="AK1518" s="4"/>
      <c r="AL1518" s="6"/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  <c r="AW1518" s="4"/>
      <c r="AX1518" s="6"/>
      <c r="AY1518" s="4"/>
      <c r="AZ1518" s="6"/>
      <c r="BA1518" s="5"/>
      <c r="BB1518" s="5"/>
      <c r="BC1518" s="4"/>
      <c r="BD1518" s="6"/>
      <c r="BE1518" s="4"/>
      <c r="BF1518" s="6"/>
      <c r="BG1518" s="5"/>
      <c r="BH1518" s="5"/>
      <c r="BI1518" s="4"/>
      <c r="BJ1518" s="6"/>
      <c r="BK1518" s="4"/>
      <c r="BL1518" s="6"/>
      <c r="BM1518" s="5"/>
      <c r="BN1518" s="5"/>
      <c r="BO1518" s="4"/>
      <c r="BP1518" s="6"/>
      <c r="BQ1518" s="4"/>
      <c r="BR1518" s="6"/>
      <c r="BS1518" s="5"/>
      <c r="BT1518" s="5"/>
      <c r="BU1518" s="4"/>
      <c r="BV1518" s="6"/>
      <c r="BW1518" s="4"/>
      <c r="BX1518" s="6"/>
      <c r="BY1518" s="5"/>
      <c r="BZ1518" s="5"/>
      <c r="CA1518" s="4"/>
      <c r="CB1518" s="6"/>
      <c r="CC1518" s="4"/>
      <c r="CD1518" s="6"/>
      <c r="CE1518" s="5"/>
      <c r="CF1518" s="5"/>
      <c r="CG1518" s="4"/>
      <c r="CH1518" s="6"/>
      <c r="CI1518" s="4"/>
      <c r="CJ1518" s="6"/>
      <c r="CK1518" s="5"/>
      <c r="CL1518" s="5"/>
      <c r="CM1518" s="4"/>
      <c r="CN1518" s="6"/>
      <c r="CO1518" s="4"/>
      <c r="CP1518" s="6"/>
      <c r="CQ1518" s="5"/>
      <c r="CR1518" s="5"/>
      <c r="CS1518" s="4"/>
      <c r="CT1518" s="6"/>
      <c r="CU1518" s="4"/>
      <c r="CV1518" s="6"/>
      <c r="CW1518" s="5"/>
      <c r="CX1518" s="5"/>
      <c r="CY1518" s="4"/>
      <c r="CZ1518" s="6"/>
      <c r="DA1518" s="4"/>
      <c r="DB1518" s="6"/>
      <c r="DC1518" s="5"/>
      <c r="DD1518" s="5"/>
      <c r="DE1518" s="4"/>
      <c r="DF1518" s="6"/>
      <c r="DG1518" s="4"/>
      <c r="DH1518" s="6"/>
      <c r="DI1518" s="5"/>
      <c r="DJ1518" s="5"/>
      <c r="DK1518" s="4"/>
      <c r="DL1518" s="6"/>
      <c r="DM1518" s="4"/>
      <c r="DN1518" s="6"/>
      <c r="DO1518" s="5"/>
      <c r="DP1518" s="5"/>
      <c r="DQ1518" s="4"/>
      <c r="DR1518" s="6"/>
      <c r="DS1518" s="4"/>
      <c r="DT1518" s="6"/>
      <c r="DU1518" s="5"/>
      <c r="DV1518" s="5"/>
      <c r="DW1518" s="4"/>
      <c r="DX1518" s="6"/>
      <c r="DY1518" s="4"/>
      <c r="DZ1518" s="6"/>
      <c r="EA1518" s="5"/>
      <c r="EB1518" s="5"/>
      <c r="EC1518" s="4"/>
      <c r="ED1518" s="6"/>
      <c r="EE1518" s="4"/>
      <c r="EF1518" s="6"/>
      <c r="EG1518" s="5"/>
      <c r="EH1518" s="5"/>
      <c r="EI1518" s="4"/>
      <c r="EJ1518" s="6"/>
      <c r="EK1518" s="4"/>
      <c r="EL1518" s="6"/>
      <c r="EM1518" s="5"/>
      <c r="EN1518" s="5"/>
      <c r="EO1518" s="4"/>
      <c r="EP1518" s="6"/>
      <c r="EQ1518" s="4"/>
      <c r="ER1518" s="6"/>
      <c r="ES1518" s="5"/>
      <c r="ET1518" s="5"/>
      <c r="EU1518" s="4"/>
      <c r="EV1518" s="6"/>
      <c r="EW1518" s="4"/>
      <c r="EX1518" s="6"/>
      <c r="EY1518" s="5"/>
      <c r="EZ1518" s="5"/>
      <c r="FA1518" s="4"/>
      <c r="FB1518" s="6"/>
      <c r="FC1518" s="4"/>
      <c r="FD1518" s="6"/>
      <c r="FE1518" s="5"/>
      <c r="FF1518" s="5"/>
      <c r="FG1518" s="4"/>
      <c r="FH1518" s="6"/>
      <c r="FI1518" s="4"/>
      <c r="FJ1518" s="6"/>
      <c r="FK1518" s="5"/>
      <c r="FL1518" s="5"/>
      <c r="FM1518" s="4"/>
      <c r="FN1518" s="6"/>
      <c r="FO1518" s="4"/>
      <c r="FP1518" s="6"/>
      <c r="FQ1518" s="5"/>
      <c r="FR1518" s="5"/>
      <c r="FS1518" s="4"/>
      <c r="FT1518" s="6"/>
      <c r="FU1518" s="4"/>
      <c r="FV1518" s="6"/>
      <c r="FW1518" s="5"/>
      <c r="FX1518" s="5"/>
      <c r="FY1518" s="4"/>
      <c r="FZ1518" s="6"/>
      <c r="GA1518" s="4"/>
      <c r="GB1518" s="6"/>
      <c r="GC1518" s="5"/>
      <c r="GD1518" s="5"/>
      <c r="GE1518" s="4"/>
      <c r="GF1518" s="6"/>
      <c r="GG1518" s="4"/>
      <c r="GH1518" s="6"/>
      <c r="GI1518" s="5"/>
      <c r="GJ1518" s="5"/>
      <c r="GK1518" s="4"/>
      <c r="GL1518" s="6"/>
      <c r="GM1518" s="4"/>
      <c r="GN1518" s="6"/>
      <c r="GO1518" s="5"/>
      <c r="GP1518" s="5"/>
      <c r="GQ1518" s="4"/>
      <c r="GR1518" s="6"/>
      <c r="GS1518" s="4"/>
      <c r="GT1518" s="6"/>
      <c r="GU1518" s="5"/>
      <c r="GV1518" s="5"/>
      <c r="GW1518" s="4"/>
      <c r="GX1518" s="6"/>
      <c r="GY1518" s="4"/>
      <c r="GZ1518" s="6"/>
      <c r="HA1518" s="5"/>
      <c r="HB1518" s="5"/>
      <c r="HC1518" s="4"/>
      <c r="HD1518" s="6"/>
      <c r="HE1518" s="4"/>
      <c r="HF1518" s="6"/>
      <c r="HG1518" s="5"/>
      <c r="HH1518" s="5"/>
      <c r="HI1518" s="4"/>
      <c r="HJ1518" s="6"/>
      <c r="HK1518" s="4"/>
      <c r="HL1518" s="6"/>
      <c r="HM1518" s="5"/>
      <c r="HN1518" s="5"/>
      <c r="HO1518" s="4"/>
      <c r="HP1518" s="6"/>
      <c r="HQ1518" s="4"/>
      <c r="HR1518" s="6"/>
      <c r="HS1518" s="5"/>
      <c r="HT1518" s="5"/>
      <c r="HU1518" s="4"/>
      <c r="HV1518" s="6"/>
      <c r="HW1518" s="4"/>
      <c r="HX1518" s="6"/>
      <c r="HY1518" s="5"/>
      <c r="HZ1518" s="5"/>
      <c r="IA1518" s="4"/>
      <c r="IB1518" s="6"/>
      <c r="IC1518" s="4"/>
      <c r="ID1518" s="6"/>
      <c r="IE1518" s="5"/>
      <c r="IF1518" s="5"/>
      <c r="IG1518" s="4"/>
      <c r="IH1518" s="6"/>
      <c r="II1518" s="4"/>
      <c r="IJ1518" s="6"/>
      <c r="IK1518" s="5"/>
      <c r="IL1518" s="5"/>
      <c r="IM1518" s="4"/>
      <c r="IN1518" s="6"/>
      <c r="IO1518" s="4"/>
      <c r="IP1518" s="6"/>
      <c r="IQ1518" s="5"/>
      <c r="IR1518" s="5"/>
      <c r="IS1518" s="4"/>
      <c r="IT1518" s="6"/>
      <c r="IU1518" s="4"/>
      <c r="IV1518" s="6"/>
      <c r="IW1518" s="5"/>
      <c r="IX1518" s="5"/>
      <c r="IY1518" s="4"/>
      <c r="IZ1518" s="6"/>
      <c r="JA1518" s="4"/>
      <c r="JB1518" s="6"/>
      <c r="JC1518" s="5"/>
      <c r="JD1518" s="5"/>
      <c r="JE1518" s="4"/>
      <c r="JF1518" s="6"/>
      <c r="JG1518" s="4"/>
      <c r="JH1518" s="6"/>
      <c r="JI1518" s="5"/>
      <c r="JJ1518" s="5"/>
      <c r="JK1518" s="4"/>
      <c r="JL1518" s="6"/>
      <c r="JM1518" s="4"/>
      <c r="JN1518" s="6"/>
      <c r="JO1518" s="5"/>
      <c r="JP1518" s="5"/>
      <c r="JQ1518" s="4"/>
      <c r="JR1518" s="6"/>
      <c r="JS1518" s="4"/>
      <c r="JT1518" s="6"/>
      <c r="JU1518" s="5"/>
      <c r="JV1518" s="5"/>
      <c r="JW1518" s="4"/>
      <c r="JX1518" s="6"/>
      <c r="JY1518" s="4"/>
      <c r="JZ1518" s="6"/>
      <c r="KA1518" s="5"/>
      <c r="KB1518" s="5"/>
      <c r="KC1518" s="4"/>
      <c r="KD1518" s="6"/>
      <c r="KE1518" s="4"/>
      <c r="KF1518" s="6"/>
      <c r="KG1518" s="5"/>
      <c r="KH1518" s="5"/>
      <c r="KI1518" s="4"/>
      <c r="KJ1518" s="6"/>
      <c r="KK1518" s="4"/>
      <c r="KL1518" s="6"/>
      <c r="KM1518" s="5"/>
      <c r="KN1518" s="5"/>
    </row>
    <row r="1519">
      <c r="A1519" s="3" t="s">
        <v>85</v>
      </c>
      <c r="B1519" s="3" t="s">
        <v>712</v>
      </c>
      <c r="C1519" s="3" t="s">
        <v>87</v>
      </c>
      <c r="D1519" s="3" t="s">
        <v>712</v>
      </c>
      <c r="E1519" s="3" t="s">
        <v>998</v>
      </c>
      <c r="F1519" s="3" t="s">
        <v>104</v>
      </c>
      <c r="G1519" s="3" t="s">
        <v>104</v>
      </c>
      <c r="H1519" s="3" t="s">
        <v>104</v>
      </c>
      <c r="I1519" s="3" t="s">
        <v>1573</v>
      </c>
      <c r="J1519" s="3" t="s">
        <v>104</v>
      </c>
      <c r="K1519" s="4"/>
      <c r="L1519" s="4">
        <f>=ROUNDDOWN({0},0)</f>
      </c>
      <c r="M1519" s="4"/>
      <c r="N1519" s="5"/>
      <c r="O1519" s="4"/>
      <c r="P1519" s="4">
        <f>=ROUNDDOWN({0},0)</f>
      </c>
      <c r="Q1519" s="4"/>
      <c r="R1519" s="5"/>
      <c r="S1519" s="4"/>
      <c r="T1519" s="6"/>
      <c r="U1519" s="4"/>
      <c r="V1519" s="6"/>
      <c r="W1519" s="5"/>
      <c r="X1519" s="5"/>
      <c r="Y1519" s="4"/>
      <c r="Z1519" s="6"/>
      <c r="AA1519" s="4"/>
      <c r="AB1519" s="6"/>
      <c r="AC1519" s="5"/>
      <c r="AD1519" s="5"/>
      <c r="AE1519" s="4"/>
      <c r="AF1519" s="6"/>
      <c r="AG1519" s="4"/>
      <c r="AH1519" s="6"/>
      <c r="AI1519" s="5"/>
      <c r="AJ1519" s="5"/>
      <c r="AK1519" s="4"/>
      <c r="AL1519" s="6"/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  <c r="AW1519" s="4"/>
      <c r="AX1519" s="6"/>
      <c r="AY1519" s="4"/>
      <c r="AZ1519" s="6"/>
      <c r="BA1519" s="5"/>
      <c r="BB1519" s="5"/>
      <c r="BC1519" s="4"/>
      <c r="BD1519" s="6"/>
      <c r="BE1519" s="4"/>
      <c r="BF1519" s="6"/>
      <c r="BG1519" s="5"/>
      <c r="BH1519" s="5"/>
      <c r="BI1519" s="4"/>
      <c r="BJ1519" s="6"/>
      <c r="BK1519" s="4"/>
      <c r="BL1519" s="6"/>
      <c r="BM1519" s="5"/>
      <c r="BN1519" s="5"/>
      <c r="BO1519" s="4"/>
      <c r="BP1519" s="6"/>
      <c r="BQ1519" s="4"/>
      <c r="BR1519" s="6"/>
      <c r="BS1519" s="5"/>
      <c r="BT1519" s="5"/>
      <c r="BU1519" s="4"/>
      <c r="BV1519" s="6"/>
      <c r="BW1519" s="4"/>
      <c r="BX1519" s="6"/>
      <c r="BY1519" s="5"/>
      <c r="BZ1519" s="5"/>
      <c r="CA1519" s="4"/>
      <c r="CB1519" s="6"/>
      <c r="CC1519" s="4"/>
      <c r="CD1519" s="6"/>
      <c r="CE1519" s="5"/>
      <c r="CF1519" s="5"/>
      <c r="CG1519" s="4"/>
      <c r="CH1519" s="6"/>
      <c r="CI1519" s="4"/>
      <c r="CJ1519" s="6"/>
      <c r="CK1519" s="5"/>
      <c r="CL1519" s="5"/>
      <c r="CM1519" s="4"/>
      <c r="CN1519" s="6"/>
      <c r="CO1519" s="4"/>
      <c r="CP1519" s="6"/>
      <c r="CQ1519" s="5"/>
      <c r="CR1519" s="5"/>
      <c r="CS1519" s="4"/>
      <c r="CT1519" s="6"/>
      <c r="CU1519" s="4"/>
      <c r="CV1519" s="6"/>
      <c r="CW1519" s="5"/>
      <c r="CX1519" s="5"/>
      <c r="CY1519" s="4"/>
      <c r="CZ1519" s="6"/>
      <c r="DA1519" s="4"/>
      <c r="DB1519" s="6"/>
      <c r="DC1519" s="5"/>
      <c r="DD1519" s="5"/>
      <c r="DE1519" s="4"/>
      <c r="DF1519" s="6"/>
      <c r="DG1519" s="4"/>
      <c r="DH1519" s="6"/>
      <c r="DI1519" s="5"/>
      <c r="DJ1519" s="5"/>
      <c r="DK1519" s="4"/>
      <c r="DL1519" s="6"/>
      <c r="DM1519" s="4"/>
      <c r="DN1519" s="6"/>
      <c r="DO1519" s="5"/>
      <c r="DP1519" s="5"/>
      <c r="DQ1519" s="4"/>
      <c r="DR1519" s="6"/>
      <c r="DS1519" s="4"/>
      <c r="DT1519" s="6"/>
      <c r="DU1519" s="5"/>
      <c r="DV1519" s="5"/>
      <c r="DW1519" s="4"/>
      <c r="DX1519" s="6"/>
      <c r="DY1519" s="4"/>
      <c r="DZ1519" s="6"/>
      <c r="EA1519" s="5"/>
      <c r="EB1519" s="5"/>
      <c r="EC1519" s="4"/>
      <c r="ED1519" s="6"/>
      <c r="EE1519" s="4"/>
      <c r="EF1519" s="6"/>
      <c r="EG1519" s="5"/>
      <c r="EH1519" s="5"/>
      <c r="EI1519" s="4"/>
      <c r="EJ1519" s="6"/>
      <c r="EK1519" s="4"/>
      <c r="EL1519" s="6"/>
      <c r="EM1519" s="5"/>
      <c r="EN1519" s="5"/>
      <c r="EO1519" s="4"/>
      <c r="EP1519" s="6"/>
      <c r="EQ1519" s="4"/>
      <c r="ER1519" s="6"/>
      <c r="ES1519" s="5"/>
      <c r="ET1519" s="5"/>
      <c r="EU1519" s="4"/>
      <c r="EV1519" s="6"/>
      <c r="EW1519" s="4"/>
      <c r="EX1519" s="6"/>
      <c r="EY1519" s="5"/>
      <c r="EZ1519" s="5"/>
      <c r="FA1519" s="4"/>
      <c r="FB1519" s="6"/>
      <c r="FC1519" s="4"/>
      <c r="FD1519" s="6"/>
      <c r="FE1519" s="5"/>
      <c r="FF1519" s="5"/>
      <c r="FG1519" s="4"/>
      <c r="FH1519" s="6"/>
      <c r="FI1519" s="4"/>
      <c r="FJ1519" s="6"/>
      <c r="FK1519" s="5"/>
      <c r="FL1519" s="5"/>
      <c r="FM1519" s="4"/>
      <c r="FN1519" s="6"/>
      <c r="FO1519" s="4"/>
      <c r="FP1519" s="6"/>
      <c r="FQ1519" s="5"/>
      <c r="FR1519" s="5"/>
      <c r="FS1519" s="4"/>
      <c r="FT1519" s="6"/>
      <c r="FU1519" s="4"/>
      <c r="FV1519" s="6"/>
      <c r="FW1519" s="5"/>
      <c r="FX1519" s="5"/>
      <c r="FY1519" s="4"/>
      <c r="FZ1519" s="6"/>
      <c r="GA1519" s="4"/>
      <c r="GB1519" s="6"/>
      <c r="GC1519" s="5"/>
      <c r="GD1519" s="5"/>
      <c r="GE1519" s="4"/>
      <c r="GF1519" s="6"/>
      <c r="GG1519" s="4"/>
      <c r="GH1519" s="6"/>
      <c r="GI1519" s="5"/>
      <c r="GJ1519" s="5"/>
      <c r="GK1519" s="4"/>
      <c r="GL1519" s="6"/>
      <c r="GM1519" s="4"/>
      <c r="GN1519" s="6"/>
      <c r="GO1519" s="5"/>
      <c r="GP1519" s="5"/>
      <c r="GQ1519" s="4"/>
      <c r="GR1519" s="6"/>
      <c r="GS1519" s="4"/>
      <c r="GT1519" s="6"/>
      <c r="GU1519" s="5"/>
      <c r="GV1519" s="5"/>
      <c r="GW1519" s="4"/>
      <c r="GX1519" s="6"/>
      <c r="GY1519" s="4"/>
      <c r="GZ1519" s="6"/>
      <c r="HA1519" s="5"/>
      <c r="HB1519" s="5"/>
      <c r="HC1519" s="4"/>
      <c r="HD1519" s="6"/>
      <c r="HE1519" s="4"/>
      <c r="HF1519" s="6"/>
      <c r="HG1519" s="5"/>
      <c r="HH1519" s="5"/>
      <c r="HI1519" s="4"/>
      <c r="HJ1519" s="6"/>
      <c r="HK1519" s="4"/>
      <c r="HL1519" s="6"/>
      <c r="HM1519" s="5"/>
      <c r="HN1519" s="5"/>
      <c r="HO1519" s="4"/>
      <c r="HP1519" s="6"/>
      <c r="HQ1519" s="4"/>
      <c r="HR1519" s="6"/>
      <c r="HS1519" s="5"/>
      <c r="HT1519" s="5"/>
      <c r="HU1519" s="4"/>
      <c r="HV1519" s="6"/>
      <c r="HW1519" s="4"/>
      <c r="HX1519" s="6"/>
      <c r="HY1519" s="5"/>
      <c r="HZ1519" s="5"/>
      <c r="IA1519" s="4"/>
      <c r="IB1519" s="6"/>
      <c r="IC1519" s="4"/>
      <c r="ID1519" s="6"/>
      <c r="IE1519" s="5"/>
      <c r="IF1519" s="5"/>
      <c r="IG1519" s="4"/>
      <c r="IH1519" s="6"/>
      <c r="II1519" s="4"/>
      <c r="IJ1519" s="6"/>
      <c r="IK1519" s="5"/>
      <c r="IL1519" s="5"/>
      <c r="IM1519" s="4"/>
      <c r="IN1519" s="6"/>
      <c r="IO1519" s="4"/>
      <c r="IP1519" s="6"/>
      <c r="IQ1519" s="5"/>
      <c r="IR1519" s="5"/>
      <c r="IS1519" s="4"/>
      <c r="IT1519" s="6"/>
      <c r="IU1519" s="4"/>
      <c r="IV1519" s="6"/>
      <c r="IW1519" s="5"/>
      <c r="IX1519" s="5"/>
      <c r="IY1519" s="4"/>
      <c r="IZ1519" s="6"/>
      <c r="JA1519" s="4"/>
      <c r="JB1519" s="6"/>
      <c r="JC1519" s="5"/>
      <c r="JD1519" s="5"/>
      <c r="JE1519" s="4"/>
      <c r="JF1519" s="6"/>
      <c r="JG1519" s="4"/>
      <c r="JH1519" s="6"/>
      <c r="JI1519" s="5"/>
      <c r="JJ1519" s="5"/>
      <c r="JK1519" s="4"/>
      <c r="JL1519" s="6"/>
      <c r="JM1519" s="4"/>
      <c r="JN1519" s="6"/>
      <c r="JO1519" s="5"/>
      <c r="JP1519" s="5"/>
      <c r="JQ1519" s="4"/>
      <c r="JR1519" s="6"/>
      <c r="JS1519" s="4"/>
      <c r="JT1519" s="6"/>
      <c r="JU1519" s="5"/>
      <c r="JV1519" s="5"/>
      <c r="JW1519" s="4"/>
      <c r="JX1519" s="6"/>
      <c r="JY1519" s="4"/>
      <c r="JZ1519" s="6"/>
      <c r="KA1519" s="5"/>
      <c r="KB1519" s="5"/>
      <c r="KC1519" s="4"/>
      <c r="KD1519" s="6"/>
      <c r="KE1519" s="4"/>
      <c r="KF1519" s="6"/>
      <c r="KG1519" s="5"/>
      <c r="KH1519" s="5"/>
      <c r="KI1519" s="4"/>
      <c r="KJ1519" s="6"/>
      <c r="KK1519" s="4"/>
      <c r="KL1519" s="6"/>
      <c r="KM1519" s="5"/>
      <c r="KN1519" s="5"/>
    </row>
    <row r="1520">
      <c r="A1520" s="3" t="s">
        <v>85</v>
      </c>
      <c r="B1520" s="3" t="s">
        <v>712</v>
      </c>
      <c r="C1520" s="3" t="s">
        <v>87</v>
      </c>
      <c r="D1520" s="3" t="s">
        <v>712</v>
      </c>
      <c r="E1520" s="3" t="s">
        <v>967</v>
      </c>
      <c r="F1520" s="3" t="s">
        <v>104</v>
      </c>
      <c r="G1520" s="3" t="s">
        <v>104</v>
      </c>
      <c r="H1520" s="3" t="s">
        <v>104</v>
      </c>
      <c r="I1520" s="3" t="s">
        <v>1346</v>
      </c>
      <c r="J1520" s="3" t="s">
        <v>104</v>
      </c>
      <c r="K1520" s="4"/>
      <c r="L1520" s="4">
        <f>=ROUNDDOWN({0},0)</f>
      </c>
      <c r="M1520" s="4"/>
      <c r="N1520" s="5"/>
      <c r="O1520" s="4"/>
      <c r="P1520" s="4">
        <f>=ROUNDDOWN({0},0)</f>
      </c>
      <c r="Q1520" s="4"/>
      <c r="R1520" s="5"/>
      <c r="S1520" s="4"/>
      <c r="T1520" s="6"/>
      <c r="U1520" s="4"/>
      <c r="V1520" s="6"/>
      <c r="W1520" s="5"/>
      <c r="X1520" s="5"/>
      <c r="Y1520" s="4"/>
      <c r="Z1520" s="6"/>
      <c r="AA1520" s="4"/>
      <c r="AB1520" s="6"/>
      <c r="AC1520" s="5"/>
      <c r="AD1520" s="5"/>
      <c r="AE1520" s="4"/>
      <c r="AF1520" s="6"/>
      <c r="AG1520" s="4"/>
      <c r="AH1520" s="6"/>
      <c r="AI1520" s="5"/>
      <c r="AJ1520" s="5"/>
      <c r="AK1520" s="4"/>
      <c r="AL1520" s="6"/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  <c r="AW1520" s="4"/>
      <c r="AX1520" s="6"/>
      <c r="AY1520" s="4"/>
      <c r="AZ1520" s="6"/>
      <c r="BA1520" s="5"/>
      <c r="BB1520" s="5"/>
      <c r="BC1520" s="4"/>
      <c r="BD1520" s="6"/>
      <c r="BE1520" s="4"/>
      <c r="BF1520" s="6"/>
      <c r="BG1520" s="5"/>
      <c r="BH1520" s="5"/>
      <c r="BI1520" s="4"/>
      <c r="BJ1520" s="6"/>
      <c r="BK1520" s="4"/>
      <c r="BL1520" s="6"/>
      <c r="BM1520" s="5"/>
      <c r="BN1520" s="5"/>
      <c r="BO1520" s="4"/>
      <c r="BP1520" s="6"/>
      <c r="BQ1520" s="4"/>
      <c r="BR1520" s="6"/>
      <c r="BS1520" s="5"/>
      <c r="BT1520" s="5"/>
      <c r="BU1520" s="4"/>
      <c r="BV1520" s="6"/>
      <c r="BW1520" s="4"/>
      <c r="BX1520" s="6"/>
      <c r="BY1520" s="5"/>
      <c r="BZ1520" s="5"/>
      <c r="CA1520" s="4"/>
      <c r="CB1520" s="6"/>
      <c r="CC1520" s="4"/>
      <c r="CD1520" s="6"/>
      <c r="CE1520" s="5"/>
      <c r="CF1520" s="5"/>
      <c r="CG1520" s="4"/>
      <c r="CH1520" s="6"/>
      <c r="CI1520" s="4"/>
      <c r="CJ1520" s="6"/>
      <c r="CK1520" s="5"/>
      <c r="CL1520" s="5"/>
      <c r="CM1520" s="4"/>
      <c r="CN1520" s="6"/>
      <c r="CO1520" s="4"/>
      <c r="CP1520" s="6"/>
      <c r="CQ1520" s="5"/>
      <c r="CR1520" s="5"/>
      <c r="CS1520" s="4"/>
      <c r="CT1520" s="6"/>
      <c r="CU1520" s="4"/>
      <c r="CV1520" s="6"/>
      <c r="CW1520" s="5"/>
      <c r="CX1520" s="5"/>
      <c r="CY1520" s="4"/>
      <c r="CZ1520" s="6"/>
      <c r="DA1520" s="4"/>
      <c r="DB1520" s="6"/>
      <c r="DC1520" s="5"/>
      <c r="DD1520" s="5"/>
      <c r="DE1520" s="4"/>
      <c r="DF1520" s="6"/>
      <c r="DG1520" s="4"/>
      <c r="DH1520" s="6"/>
      <c r="DI1520" s="5"/>
      <c r="DJ1520" s="5"/>
      <c r="DK1520" s="4"/>
      <c r="DL1520" s="6"/>
      <c r="DM1520" s="4"/>
      <c r="DN1520" s="6"/>
      <c r="DO1520" s="5"/>
      <c r="DP1520" s="5"/>
      <c r="DQ1520" s="4"/>
      <c r="DR1520" s="6"/>
      <c r="DS1520" s="4"/>
      <c r="DT1520" s="6"/>
      <c r="DU1520" s="5"/>
      <c r="DV1520" s="5"/>
      <c r="DW1520" s="4"/>
      <c r="DX1520" s="6"/>
      <c r="DY1520" s="4"/>
      <c r="DZ1520" s="6"/>
      <c r="EA1520" s="5"/>
      <c r="EB1520" s="5"/>
      <c r="EC1520" s="4"/>
      <c r="ED1520" s="6"/>
      <c r="EE1520" s="4"/>
      <c r="EF1520" s="6"/>
      <c r="EG1520" s="5"/>
      <c r="EH1520" s="5"/>
      <c r="EI1520" s="4"/>
      <c r="EJ1520" s="6"/>
      <c r="EK1520" s="4"/>
      <c r="EL1520" s="6"/>
      <c r="EM1520" s="5"/>
      <c r="EN1520" s="5"/>
      <c r="EO1520" s="4"/>
      <c r="EP1520" s="6"/>
      <c r="EQ1520" s="4"/>
      <c r="ER1520" s="6"/>
      <c r="ES1520" s="5"/>
      <c r="ET1520" s="5"/>
      <c r="EU1520" s="4"/>
      <c r="EV1520" s="6"/>
      <c r="EW1520" s="4"/>
      <c r="EX1520" s="6"/>
      <c r="EY1520" s="5"/>
      <c r="EZ1520" s="5"/>
      <c r="FA1520" s="4"/>
      <c r="FB1520" s="6"/>
      <c r="FC1520" s="4"/>
      <c r="FD1520" s="6"/>
      <c r="FE1520" s="5"/>
      <c r="FF1520" s="5"/>
      <c r="FG1520" s="4"/>
      <c r="FH1520" s="6"/>
      <c r="FI1520" s="4"/>
      <c r="FJ1520" s="6"/>
      <c r="FK1520" s="5"/>
      <c r="FL1520" s="5"/>
      <c r="FM1520" s="4"/>
      <c r="FN1520" s="6"/>
      <c r="FO1520" s="4"/>
      <c r="FP1520" s="6"/>
      <c r="FQ1520" s="5"/>
      <c r="FR1520" s="5"/>
      <c r="FS1520" s="4"/>
      <c r="FT1520" s="6"/>
      <c r="FU1520" s="4"/>
      <c r="FV1520" s="6"/>
      <c r="FW1520" s="5"/>
      <c r="FX1520" s="5"/>
      <c r="FY1520" s="4"/>
      <c r="FZ1520" s="6"/>
      <c r="GA1520" s="4"/>
      <c r="GB1520" s="6"/>
      <c r="GC1520" s="5"/>
      <c r="GD1520" s="5"/>
      <c r="GE1520" s="4"/>
      <c r="GF1520" s="6"/>
      <c r="GG1520" s="4"/>
      <c r="GH1520" s="6"/>
      <c r="GI1520" s="5"/>
      <c r="GJ1520" s="5"/>
      <c r="GK1520" s="4"/>
      <c r="GL1520" s="6"/>
      <c r="GM1520" s="4"/>
      <c r="GN1520" s="6"/>
      <c r="GO1520" s="5"/>
      <c r="GP1520" s="5"/>
      <c r="GQ1520" s="4"/>
      <c r="GR1520" s="6"/>
      <c r="GS1520" s="4"/>
      <c r="GT1520" s="6"/>
      <c r="GU1520" s="5"/>
      <c r="GV1520" s="5"/>
      <c r="GW1520" s="4"/>
      <c r="GX1520" s="6"/>
      <c r="GY1520" s="4"/>
      <c r="GZ1520" s="6"/>
      <c r="HA1520" s="5"/>
      <c r="HB1520" s="5"/>
      <c r="HC1520" s="4"/>
      <c r="HD1520" s="6"/>
      <c r="HE1520" s="4"/>
      <c r="HF1520" s="6"/>
      <c r="HG1520" s="5"/>
      <c r="HH1520" s="5"/>
      <c r="HI1520" s="4"/>
      <c r="HJ1520" s="6"/>
      <c r="HK1520" s="4"/>
      <c r="HL1520" s="6"/>
      <c r="HM1520" s="5"/>
      <c r="HN1520" s="5"/>
      <c r="HO1520" s="4"/>
      <c r="HP1520" s="6"/>
      <c r="HQ1520" s="4"/>
      <c r="HR1520" s="6"/>
      <c r="HS1520" s="5"/>
      <c r="HT1520" s="5"/>
      <c r="HU1520" s="4"/>
      <c r="HV1520" s="6"/>
      <c r="HW1520" s="4"/>
      <c r="HX1520" s="6"/>
      <c r="HY1520" s="5"/>
      <c r="HZ1520" s="5"/>
      <c r="IA1520" s="4"/>
      <c r="IB1520" s="6"/>
      <c r="IC1520" s="4"/>
      <c r="ID1520" s="6"/>
      <c r="IE1520" s="5"/>
      <c r="IF1520" s="5"/>
      <c r="IG1520" s="4"/>
      <c r="IH1520" s="6"/>
      <c r="II1520" s="4"/>
      <c r="IJ1520" s="6"/>
      <c r="IK1520" s="5"/>
      <c r="IL1520" s="5"/>
      <c r="IM1520" s="4"/>
      <c r="IN1520" s="6"/>
      <c r="IO1520" s="4"/>
      <c r="IP1520" s="6"/>
      <c r="IQ1520" s="5"/>
      <c r="IR1520" s="5"/>
      <c r="IS1520" s="4"/>
      <c r="IT1520" s="6"/>
      <c r="IU1520" s="4"/>
      <c r="IV1520" s="6"/>
      <c r="IW1520" s="5"/>
      <c r="IX1520" s="5"/>
      <c r="IY1520" s="4"/>
      <c r="IZ1520" s="6"/>
      <c r="JA1520" s="4"/>
      <c r="JB1520" s="6"/>
      <c r="JC1520" s="5"/>
      <c r="JD1520" s="5"/>
      <c r="JE1520" s="4"/>
      <c r="JF1520" s="6"/>
      <c r="JG1520" s="4"/>
      <c r="JH1520" s="6"/>
      <c r="JI1520" s="5"/>
      <c r="JJ1520" s="5"/>
      <c r="JK1520" s="4"/>
      <c r="JL1520" s="6"/>
      <c r="JM1520" s="4"/>
      <c r="JN1520" s="6"/>
      <c r="JO1520" s="5"/>
      <c r="JP1520" s="5"/>
      <c r="JQ1520" s="4"/>
      <c r="JR1520" s="6"/>
      <c r="JS1520" s="4"/>
      <c r="JT1520" s="6"/>
      <c r="JU1520" s="5"/>
      <c r="JV1520" s="5"/>
      <c r="JW1520" s="4"/>
      <c r="JX1520" s="6"/>
      <c r="JY1520" s="4"/>
      <c r="JZ1520" s="6"/>
      <c r="KA1520" s="5"/>
      <c r="KB1520" s="5"/>
      <c r="KC1520" s="4"/>
      <c r="KD1520" s="6"/>
      <c r="KE1520" s="4"/>
      <c r="KF1520" s="6"/>
      <c r="KG1520" s="5"/>
      <c r="KH1520" s="5"/>
      <c r="KI1520" s="4"/>
      <c r="KJ1520" s="6"/>
      <c r="KK1520" s="4"/>
      <c r="KL1520" s="6"/>
      <c r="KM1520" s="5"/>
      <c r="KN1520" s="5"/>
    </row>
    <row r="1521">
      <c r="A1521" s="3" t="s">
        <v>85</v>
      </c>
      <c r="B1521" s="3" t="s">
        <v>712</v>
      </c>
      <c r="C1521" s="3" t="s">
        <v>87</v>
      </c>
      <c r="D1521" s="3" t="s">
        <v>712</v>
      </c>
      <c r="E1521" s="3" t="s">
        <v>123</v>
      </c>
      <c r="F1521" s="3" t="s">
        <v>104</v>
      </c>
      <c r="G1521" s="3" t="s">
        <v>104</v>
      </c>
      <c r="H1521" s="3" t="s">
        <v>104</v>
      </c>
      <c r="I1521" s="3" t="s">
        <v>1346</v>
      </c>
      <c r="J1521" s="3" t="s">
        <v>104</v>
      </c>
      <c r="K1521" s="4"/>
      <c r="L1521" s="4">
        <f>=ROUNDDOWN({0},0)</f>
      </c>
      <c r="M1521" s="4"/>
      <c r="N1521" s="5"/>
      <c r="O1521" s="4"/>
      <c r="P1521" s="4">
        <f>=ROUNDDOWN({0},0)</f>
      </c>
      <c r="Q1521" s="4"/>
      <c r="R1521" s="5"/>
      <c r="S1521" s="4"/>
      <c r="T1521" s="6"/>
      <c r="U1521" s="4"/>
      <c r="V1521" s="6"/>
      <c r="W1521" s="5"/>
      <c r="X1521" s="5"/>
      <c r="Y1521" s="4"/>
      <c r="Z1521" s="6"/>
      <c r="AA1521" s="4"/>
      <c r="AB1521" s="6"/>
      <c r="AC1521" s="5"/>
      <c r="AD1521" s="5"/>
      <c r="AE1521" s="4"/>
      <c r="AF1521" s="6"/>
      <c r="AG1521" s="4"/>
      <c r="AH1521" s="6"/>
      <c r="AI1521" s="5"/>
      <c r="AJ1521" s="5"/>
      <c r="AK1521" s="4"/>
      <c r="AL1521" s="6"/>
      <c r="AM1521" s="4"/>
      <c r="AN1521" s="6"/>
      <c r="AO1521" s="5"/>
      <c r="AP1521" s="5"/>
      <c r="AQ1521" s="4"/>
      <c r="AR1521" s="6"/>
      <c r="AS1521" s="4"/>
      <c r="AT1521" s="6"/>
      <c r="AU1521" s="5"/>
      <c r="AV1521" s="5"/>
      <c r="AW1521" s="4"/>
      <c r="AX1521" s="6"/>
      <c r="AY1521" s="4"/>
      <c r="AZ1521" s="6"/>
      <c r="BA1521" s="5"/>
      <c r="BB1521" s="5"/>
      <c r="BC1521" s="4"/>
      <c r="BD1521" s="6"/>
      <c r="BE1521" s="4"/>
      <c r="BF1521" s="6"/>
      <c r="BG1521" s="5"/>
      <c r="BH1521" s="5"/>
      <c r="BI1521" s="4"/>
      <c r="BJ1521" s="6"/>
      <c r="BK1521" s="4"/>
      <c r="BL1521" s="6"/>
      <c r="BM1521" s="5"/>
      <c r="BN1521" s="5"/>
      <c r="BO1521" s="4"/>
      <c r="BP1521" s="6"/>
      <c r="BQ1521" s="4"/>
      <c r="BR1521" s="6"/>
      <c r="BS1521" s="5"/>
      <c r="BT1521" s="5"/>
      <c r="BU1521" s="4"/>
      <c r="BV1521" s="6"/>
      <c r="BW1521" s="4"/>
      <c r="BX1521" s="6"/>
      <c r="BY1521" s="5"/>
      <c r="BZ1521" s="5"/>
      <c r="CA1521" s="4"/>
      <c r="CB1521" s="6"/>
      <c r="CC1521" s="4"/>
      <c r="CD1521" s="6"/>
      <c r="CE1521" s="5"/>
      <c r="CF1521" s="5"/>
      <c r="CG1521" s="4"/>
      <c r="CH1521" s="6"/>
      <c r="CI1521" s="4"/>
      <c r="CJ1521" s="6"/>
      <c r="CK1521" s="5"/>
      <c r="CL1521" s="5"/>
      <c r="CM1521" s="4"/>
      <c r="CN1521" s="6"/>
      <c r="CO1521" s="4"/>
      <c r="CP1521" s="6"/>
      <c r="CQ1521" s="5"/>
      <c r="CR1521" s="5"/>
      <c r="CS1521" s="4"/>
      <c r="CT1521" s="6"/>
      <c r="CU1521" s="4"/>
      <c r="CV1521" s="6"/>
      <c r="CW1521" s="5"/>
      <c r="CX1521" s="5"/>
      <c r="CY1521" s="4"/>
      <c r="CZ1521" s="6"/>
      <c r="DA1521" s="4"/>
      <c r="DB1521" s="6"/>
      <c r="DC1521" s="5"/>
      <c r="DD1521" s="5"/>
      <c r="DE1521" s="4"/>
      <c r="DF1521" s="6"/>
      <c r="DG1521" s="4"/>
      <c r="DH1521" s="6"/>
      <c r="DI1521" s="5"/>
      <c r="DJ1521" s="5"/>
      <c r="DK1521" s="4"/>
      <c r="DL1521" s="6"/>
      <c r="DM1521" s="4"/>
      <c r="DN1521" s="6"/>
      <c r="DO1521" s="5"/>
      <c r="DP1521" s="5"/>
      <c r="DQ1521" s="4"/>
      <c r="DR1521" s="6"/>
      <c r="DS1521" s="4"/>
      <c r="DT1521" s="6"/>
      <c r="DU1521" s="5"/>
      <c r="DV1521" s="5"/>
      <c r="DW1521" s="4"/>
      <c r="DX1521" s="6"/>
      <c r="DY1521" s="4"/>
      <c r="DZ1521" s="6"/>
      <c r="EA1521" s="5"/>
      <c r="EB1521" s="5"/>
      <c r="EC1521" s="4"/>
      <c r="ED1521" s="6"/>
      <c r="EE1521" s="4"/>
      <c r="EF1521" s="6"/>
      <c r="EG1521" s="5"/>
      <c r="EH1521" s="5"/>
      <c r="EI1521" s="4"/>
      <c r="EJ1521" s="6"/>
      <c r="EK1521" s="4"/>
      <c r="EL1521" s="6"/>
      <c r="EM1521" s="5"/>
      <c r="EN1521" s="5"/>
      <c r="EO1521" s="4"/>
      <c r="EP1521" s="6"/>
      <c r="EQ1521" s="4"/>
      <c r="ER1521" s="6"/>
      <c r="ES1521" s="5"/>
      <c r="ET1521" s="5"/>
      <c r="EU1521" s="4"/>
      <c r="EV1521" s="6"/>
      <c r="EW1521" s="4"/>
      <c r="EX1521" s="6"/>
      <c r="EY1521" s="5"/>
      <c r="EZ1521" s="5"/>
      <c r="FA1521" s="4"/>
      <c r="FB1521" s="6"/>
      <c r="FC1521" s="4"/>
      <c r="FD1521" s="6"/>
      <c r="FE1521" s="5"/>
      <c r="FF1521" s="5"/>
      <c r="FG1521" s="4"/>
      <c r="FH1521" s="6"/>
      <c r="FI1521" s="4"/>
      <c r="FJ1521" s="6"/>
      <c r="FK1521" s="5"/>
      <c r="FL1521" s="5"/>
      <c r="FM1521" s="4"/>
      <c r="FN1521" s="6"/>
      <c r="FO1521" s="4"/>
      <c r="FP1521" s="6"/>
      <c r="FQ1521" s="5"/>
      <c r="FR1521" s="5"/>
      <c r="FS1521" s="4"/>
      <c r="FT1521" s="6"/>
      <c r="FU1521" s="4"/>
      <c r="FV1521" s="6"/>
      <c r="FW1521" s="5"/>
      <c r="FX1521" s="5"/>
      <c r="FY1521" s="4"/>
      <c r="FZ1521" s="6"/>
      <c r="GA1521" s="4"/>
      <c r="GB1521" s="6"/>
      <c r="GC1521" s="5"/>
      <c r="GD1521" s="5"/>
      <c r="GE1521" s="4"/>
      <c r="GF1521" s="6"/>
      <c r="GG1521" s="4"/>
      <c r="GH1521" s="6"/>
      <c r="GI1521" s="5"/>
      <c r="GJ1521" s="5"/>
      <c r="GK1521" s="4"/>
      <c r="GL1521" s="6"/>
      <c r="GM1521" s="4"/>
      <c r="GN1521" s="6"/>
      <c r="GO1521" s="5"/>
      <c r="GP1521" s="5"/>
      <c r="GQ1521" s="4"/>
      <c r="GR1521" s="6"/>
      <c r="GS1521" s="4"/>
      <c r="GT1521" s="6"/>
      <c r="GU1521" s="5"/>
      <c r="GV1521" s="5"/>
      <c r="GW1521" s="4"/>
      <c r="GX1521" s="6"/>
      <c r="GY1521" s="4"/>
      <c r="GZ1521" s="6"/>
      <c r="HA1521" s="5"/>
      <c r="HB1521" s="5"/>
      <c r="HC1521" s="4"/>
      <c r="HD1521" s="6"/>
      <c r="HE1521" s="4"/>
      <c r="HF1521" s="6"/>
      <c r="HG1521" s="5"/>
      <c r="HH1521" s="5"/>
      <c r="HI1521" s="4"/>
      <c r="HJ1521" s="6"/>
      <c r="HK1521" s="4"/>
      <c r="HL1521" s="6"/>
      <c r="HM1521" s="5"/>
      <c r="HN1521" s="5"/>
      <c r="HO1521" s="4"/>
      <c r="HP1521" s="6"/>
      <c r="HQ1521" s="4"/>
      <c r="HR1521" s="6"/>
      <c r="HS1521" s="5"/>
      <c r="HT1521" s="5"/>
      <c r="HU1521" s="4"/>
      <c r="HV1521" s="6"/>
      <c r="HW1521" s="4"/>
      <c r="HX1521" s="6"/>
      <c r="HY1521" s="5"/>
      <c r="HZ1521" s="5"/>
      <c r="IA1521" s="4"/>
      <c r="IB1521" s="6"/>
      <c r="IC1521" s="4"/>
      <c r="ID1521" s="6"/>
      <c r="IE1521" s="5"/>
      <c r="IF1521" s="5"/>
      <c r="IG1521" s="4"/>
      <c r="IH1521" s="6"/>
      <c r="II1521" s="4"/>
      <c r="IJ1521" s="6"/>
      <c r="IK1521" s="5"/>
      <c r="IL1521" s="5"/>
      <c r="IM1521" s="4"/>
      <c r="IN1521" s="6"/>
      <c r="IO1521" s="4"/>
      <c r="IP1521" s="6"/>
      <c r="IQ1521" s="5"/>
      <c r="IR1521" s="5"/>
      <c r="IS1521" s="4"/>
      <c r="IT1521" s="6"/>
      <c r="IU1521" s="4"/>
      <c r="IV1521" s="6"/>
      <c r="IW1521" s="5"/>
      <c r="IX1521" s="5"/>
      <c r="IY1521" s="4"/>
      <c r="IZ1521" s="6"/>
      <c r="JA1521" s="4"/>
      <c r="JB1521" s="6"/>
      <c r="JC1521" s="5"/>
      <c r="JD1521" s="5"/>
      <c r="JE1521" s="4"/>
      <c r="JF1521" s="6"/>
      <c r="JG1521" s="4"/>
      <c r="JH1521" s="6"/>
      <c r="JI1521" s="5"/>
      <c r="JJ1521" s="5"/>
      <c r="JK1521" s="4"/>
      <c r="JL1521" s="6"/>
      <c r="JM1521" s="4"/>
      <c r="JN1521" s="6"/>
      <c r="JO1521" s="5"/>
      <c r="JP1521" s="5"/>
      <c r="JQ1521" s="4"/>
      <c r="JR1521" s="6"/>
      <c r="JS1521" s="4"/>
      <c r="JT1521" s="6"/>
      <c r="JU1521" s="5"/>
      <c r="JV1521" s="5"/>
      <c r="JW1521" s="4"/>
      <c r="JX1521" s="6"/>
      <c r="JY1521" s="4"/>
      <c r="JZ1521" s="6"/>
      <c r="KA1521" s="5"/>
      <c r="KB1521" s="5"/>
      <c r="KC1521" s="4"/>
      <c r="KD1521" s="6"/>
      <c r="KE1521" s="4"/>
      <c r="KF1521" s="6"/>
      <c r="KG1521" s="5"/>
      <c r="KH1521" s="5"/>
      <c r="KI1521" s="4"/>
      <c r="KJ1521" s="6"/>
      <c r="KK1521" s="4"/>
      <c r="KL1521" s="6"/>
      <c r="KM1521" s="5"/>
      <c r="KN1521" s="5"/>
    </row>
    <row r="1522">
      <c r="A1522" s="3" t="s">
        <v>85</v>
      </c>
      <c r="B1522" s="3" t="s">
        <v>712</v>
      </c>
      <c r="C1522" s="3" t="s">
        <v>87</v>
      </c>
      <c r="D1522" s="3" t="s">
        <v>712</v>
      </c>
      <c r="E1522" s="3" t="s">
        <v>1083</v>
      </c>
      <c r="F1522" s="3" t="s">
        <v>104</v>
      </c>
      <c r="G1522" s="3" t="s">
        <v>104</v>
      </c>
      <c r="H1522" s="3" t="s">
        <v>104</v>
      </c>
      <c r="I1522" s="3" t="s">
        <v>1574</v>
      </c>
      <c r="J1522" s="3" t="s">
        <v>104</v>
      </c>
      <c r="K1522" s="4"/>
      <c r="L1522" s="4">
        <f>=ROUNDDOWN({0},0)</f>
      </c>
      <c r="M1522" s="4"/>
      <c r="N1522" s="5"/>
      <c r="O1522" s="4"/>
      <c r="P1522" s="4">
        <f>=ROUNDDOWN({0},0)</f>
      </c>
      <c r="Q1522" s="4"/>
      <c r="R1522" s="5"/>
      <c r="S1522" s="4"/>
      <c r="T1522" s="6"/>
      <c r="U1522" s="4"/>
      <c r="V1522" s="6"/>
      <c r="W1522" s="5"/>
      <c r="X1522" s="5"/>
      <c r="Y1522" s="4"/>
      <c r="Z1522" s="6"/>
      <c r="AA1522" s="4"/>
      <c r="AB1522" s="6"/>
      <c r="AC1522" s="5"/>
      <c r="AD1522" s="5"/>
      <c r="AE1522" s="4"/>
      <c r="AF1522" s="6"/>
      <c r="AG1522" s="4"/>
      <c r="AH1522" s="6"/>
      <c r="AI1522" s="5"/>
      <c r="AJ1522" s="5"/>
      <c r="AK1522" s="4"/>
      <c r="AL1522" s="6"/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  <c r="AW1522" s="4"/>
      <c r="AX1522" s="6"/>
      <c r="AY1522" s="4"/>
      <c r="AZ1522" s="6"/>
      <c r="BA1522" s="5"/>
      <c r="BB1522" s="5"/>
      <c r="BC1522" s="4"/>
      <c r="BD1522" s="6"/>
      <c r="BE1522" s="4"/>
      <c r="BF1522" s="6"/>
      <c r="BG1522" s="5"/>
      <c r="BH1522" s="5"/>
      <c r="BI1522" s="4"/>
      <c r="BJ1522" s="6"/>
      <c r="BK1522" s="4"/>
      <c r="BL1522" s="6"/>
      <c r="BM1522" s="5"/>
      <c r="BN1522" s="5"/>
      <c r="BO1522" s="4"/>
      <c r="BP1522" s="6"/>
      <c r="BQ1522" s="4"/>
      <c r="BR1522" s="6"/>
      <c r="BS1522" s="5"/>
      <c r="BT1522" s="5"/>
      <c r="BU1522" s="4"/>
      <c r="BV1522" s="6"/>
      <c r="BW1522" s="4"/>
      <c r="BX1522" s="6"/>
      <c r="BY1522" s="5"/>
      <c r="BZ1522" s="5"/>
      <c r="CA1522" s="4"/>
      <c r="CB1522" s="6"/>
      <c r="CC1522" s="4"/>
      <c r="CD1522" s="6"/>
      <c r="CE1522" s="5"/>
      <c r="CF1522" s="5"/>
      <c r="CG1522" s="4"/>
      <c r="CH1522" s="6"/>
      <c r="CI1522" s="4"/>
      <c r="CJ1522" s="6"/>
      <c r="CK1522" s="5"/>
      <c r="CL1522" s="5"/>
      <c r="CM1522" s="4"/>
      <c r="CN1522" s="6"/>
      <c r="CO1522" s="4"/>
      <c r="CP1522" s="6"/>
      <c r="CQ1522" s="5"/>
      <c r="CR1522" s="5"/>
      <c r="CS1522" s="4"/>
      <c r="CT1522" s="6"/>
      <c r="CU1522" s="4"/>
      <c r="CV1522" s="6"/>
      <c r="CW1522" s="5"/>
      <c r="CX1522" s="5"/>
      <c r="CY1522" s="4"/>
      <c r="CZ1522" s="6"/>
      <c r="DA1522" s="4"/>
      <c r="DB1522" s="6"/>
      <c r="DC1522" s="5"/>
      <c r="DD1522" s="5"/>
      <c r="DE1522" s="4"/>
      <c r="DF1522" s="6"/>
      <c r="DG1522" s="4"/>
      <c r="DH1522" s="6"/>
      <c r="DI1522" s="5"/>
      <c r="DJ1522" s="5"/>
      <c r="DK1522" s="4"/>
      <c r="DL1522" s="6"/>
      <c r="DM1522" s="4"/>
      <c r="DN1522" s="6"/>
      <c r="DO1522" s="5"/>
      <c r="DP1522" s="5"/>
      <c r="DQ1522" s="4"/>
      <c r="DR1522" s="6"/>
      <c r="DS1522" s="4"/>
      <c r="DT1522" s="6"/>
      <c r="DU1522" s="5"/>
      <c r="DV1522" s="5"/>
      <c r="DW1522" s="4"/>
      <c r="DX1522" s="6"/>
      <c r="DY1522" s="4"/>
      <c r="DZ1522" s="6"/>
      <c r="EA1522" s="5"/>
      <c r="EB1522" s="5"/>
      <c r="EC1522" s="4"/>
      <c r="ED1522" s="6"/>
      <c r="EE1522" s="4"/>
      <c r="EF1522" s="6"/>
      <c r="EG1522" s="5"/>
      <c r="EH1522" s="5"/>
      <c r="EI1522" s="4"/>
      <c r="EJ1522" s="6"/>
      <c r="EK1522" s="4"/>
      <c r="EL1522" s="6"/>
      <c r="EM1522" s="5"/>
      <c r="EN1522" s="5"/>
      <c r="EO1522" s="4"/>
      <c r="EP1522" s="6"/>
      <c r="EQ1522" s="4"/>
      <c r="ER1522" s="6"/>
      <c r="ES1522" s="5"/>
      <c r="ET1522" s="5"/>
      <c r="EU1522" s="4"/>
      <c r="EV1522" s="6"/>
      <c r="EW1522" s="4"/>
      <c r="EX1522" s="6"/>
      <c r="EY1522" s="5"/>
      <c r="EZ1522" s="5"/>
      <c r="FA1522" s="4"/>
      <c r="FB1522" s="6"/>
      <c r="FC1522" s="4"/>
      <c r="FD1522" s="6"/>
      <c r="FE1522" s="5"/>
      <c r="FF1522" s="5"/>
      <c r="FG1522" s="4"/>
      <c r="FH1522" s="6"/>
      <c r="FI1522" s="4"/>
      <c r="FJ1522" s="6"/>
      <c r="FK1522" s="5"/>
      <c r="FL1522" s="5"/>
      <c r="FM1522" s="4"/>
      <c r="FN1522" s="6"/>
      <c r="FO1522" s="4"/>
      <c r="FP1522" s="6"/>
      <c r="FQ1522" s="5"/>
      <c r="FR1522" s="5"/>
      <c r="FS1522" s="4"/>
      <c r="FT1522" s="6"/>
      <c r="FU1522" s="4"/>
      <c r="FV1522" s="6"/>
      <c r="FW1522" s="5"/>
      <c r="FX1522" s="5"/>
      <c r="FY1522" s="4"/>
      <c r="FZ1522" s="6"/>
      <c r="GA1522" s="4"/>
      <c r="GB1522" s="6"/>
      <c r="GC1522" s="5"/>
      <c r="GD1522" s="5"/>
      <c r="GE1522" s="4"/>
      <c r="GF1522" s="6"/>
      <c r="GG1522" s="4"/>
      <c r="GH1522" s="6"/>
      <c r="GI1522" s="5"/>
      <c r="GJ1522" s="5"/>
      <c r="GK1522" s="4"/>
      <c r="GL1522" s="6"/>
      <c r="GM1522" s="4"/>
      <c r="GN1522" s="6"/>
      <c r="GO1522" s="5"/>
      <c r="GP1522" s="5"/>
      <c r="GQ1522" s="4"/>
      <c r="GR1522" s="6"/>
      <c r="GS1522" s="4"/>
      <c r="GT1522" s="6"/>
      <c r="GU1522" s="5"/>
      <c r="GV1522" s="5"/>
      <c r="GW1522" s="4"/>
      <c r="GX1522" s="6"/>
      <c r="GY1522" s="4"/>
      <c r="GZ1522" s="6"/>
      <c r="HA1522" s="5"/>
      <c r="HB1522" s="5"/>
      <c r="HC1522" s="4"/>
      <c r="HD1522" s="6"/>
      <c r="HE1522" s="4"/>
      <c r="HF1522" s="6"/>
      <c r="HG1522" s="5"/>
      <c r="HH1522" s="5"/>
      <c r="HI1522" s="4"/>
      <c r="HJ1522" s="6"/>
      <c r="HK1522" s="4"/>
      <c r="HL1522" s="6"/>
      <c r="HM1522" s="5"/>
      <c r="HN1522" s="5"/>
      <c r="HO1522" s="4"/>
      <c r="HP1522" s="6"/>
      <c r="HQ1522" s="4"/>
      <c r="HR1522" s="6"/>
      <c r="HS1522" s="5"/>
      <c r="HT1522" s="5"/>
      <c r="HU1522" s="4"/>
      <c r="HV1522" s="6"/>
      <c r="HW1522" s="4"/>
      <c r="HX1522" s="6"/>
      <c r="HY1522" s="5"/>
      <c r="HZ1522" s="5"/>
      <c r="IA1522" s="4"/>
      <c r="IB1522" s="6"/>
      <c r="IC1522" s="4"/>
      <c r="ID1522" s="6"/>
      <c r="IE1522" s="5"/>
      <c r="IF1522" s="5"/>
      <c r="IG1522" s="4"/>
      <c r="IH1522" s="6"/>
      <c r="II1522" s="4"/>
      <c r="IJ1522" s="6"/>
      <c r="IK1522" s="5"/>
      <c r="IL1522" s="5"/>
      <c r="IM1522" s="4"/>
      <c r="IN1522" s="6"/>
      <c r="IO1522" s="4"/>
      <c r="IP1522" s="6"/>
      <c r="IQ1522" s="5"/>
      <c r="IR1522" s="5"/>
      <c r="IS1522" s="4"/>
      <c r="IT1522" s="6"/>
      <c r="IU1522" s="4"/>
      <c r="IV1522" s="6"/>
      <c r="IW1522" s="5"/>
      <c r="IX1522" s="5"/>
      <c r="IY1522" s="4"/>
      <c r="IZ1522" s="6"/>
      <c r="JA1522" s="4"/>
      <c r="JB1522" s="6"/>
      <c r="JC1522" s="5"/>
      <c r="JD1522" s="5"/>
      <c r="JE1522" s="4"/>
      <c r="JF1522" s="6"/>
      <c r="JG1522" s="4"/>
      <c r="JH1522" s="6"/>
      <c r="JI1522" s="5"/>
      <c r="JJ1522" s="5"/>
      <c r="JK1522" s="4"/>
      <c r="JL1522" s="6"/>
      <c r="JM1522" s="4"/>
      <c r="JN1522" s="6"/>
      <c r="JO1522" s="5"/>
      <c r="JP1522" s="5"/>
      <c r="JQ1522" s="4"/>
      <c r="JR1522" s="6"/>
      <c r="JS1522" s="4"/>
      <c r="JT1522" s="6"/>
      <c r="JU1522" s="5"/>
      <c r="JV1522" s="5"/>
      <c r="JW1522" s="4"/>
      <c r="JX1522" s="6"/>
      <c r="JY1522" s="4"/>
      <c r="JZ1522" s="6"/>
      <c r="KA1522" s="5"/>
      <c r="KB1522" s="5"/>
      <c r="KC1522" s="4"/>
      <c r="KD1522" s="6"/>
      <c r="KE1522" s="4"/>
      <c r="KF1522" s="6"/>
      <c r="KG1522" s="5"/>
      <c r="KH1522" s="5"/>
      <c r="KI1522" s="4"/>
      <c r="KJ1522" s="6"/>
      <c r="KK1522" s="4"/>
      <c r="KL1522" s="6"/>
      <c r="KM1522" s="5"/>
      <c r="KN1522" s="5"/>
    </row>
    <row r="1523">
      <c r="A1523" s="3" t="s">
        <v>85</v>
      </c>
      <c r="B1523" s="3" t="s">
        <v>712</v>
      </c>
      <c r="C1523" s="3" t="s">
        <v>87</v>
      </c>
      <c r="D1523" s="3" t="s">
        <v>712</v>
      </c>
      <c r="E1523" s="3" t="s">
        <v>968</v>
      </c>
      <c r="F1523" s="3" t="s">
        <v>104</v>
      </c>
      <c r="G1523" s="3" t="s">
        <v>104</v>
      </c>
      <c r="H1523" s="3" t="s">
        <v>104</v>
      </c>
      <c r="I1523" s="3" t="s">
        <v>1376</v>
      </c>
      <c r="J1523" s="3" t="s">
        <v>104</v>
      </c>
      <c r="K1523" s="4"/>
      <c r="L1523" s="4">
        <f>=ROUNDDOWN({0},0)</f>
      </c>
      <c r="M1523" s="4"/>
      <c r="N1523" s="5"/>
      <c r="O1523" s="4"/>
      <c r="P1523" s="4">
        <f>=ROUNDDOWN({0},0)</f>
      </c>
      <c r="Q1523" s="4"/>
      <c r="R1523" s="5"/>
      <c r="S1523" s="4"/>
      <c r="T1523" s="6"/>
      <c r="U1523" s="4"/>
      <c r="V1523" s="6"/>
      <c r="W1523" s="5"/>
      <c r="X1523" s="5"/>
      <c r="Y1523" s="4"/>
      <c r="Z1523" s="6"/>
      <c r="AA1523" s="4"/>
      <c r="AB1523" s="6"/>
      <c r="AC1523" s="5"/>
      <c r="AD1523" s="5"/>
      <c r="AE1523" s="4"/>
      <c r="AF1523" s="6"/>
      <c r="AG1523" s="4"/>
      <c r="AH1523" s="6"/>
      <c r="AI1523" s="5"/>
      <c r="AJ1523" s="5"/>
      <c r="AK1523" s="4"/>
      <c r="AL1523" s="6"/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  <c r="AW1523" s="4"/>
      <c r="AX1523" s="6"/>
      <c r="AY1523" s="4"/>
      <c r="AZ1523" s="6"/>
      <c r="BA1523" s="5"/>
      <c r="BB1523" s="5"/>
      <c r="BC1523" s="4"/>
      <c r="BD1523" s="6"/>
      <c r="BE1523" s="4"/>
      <c r="BF1523" s="6"/>
      <c r="BG1523" s="5"/>
      <c r="BH1523" s="5"/>
      <c r="BI1523" s="4"/>
      <c r="BJ1523" s="6"/>
      <c r="BK1523" s="4"/>
      <c r="BL1523" s="6"/>
      <c r="BM1523" s="5"/>
      <c r="BN1523" s="5"/>
      <c r="BO1523" s="4"/>
      <c r="BP1523" s="6"/>
      <c r="BQ1523" s="4"/>
      <c r="BR1523" s="6"/>
      <c r="BS1523" s="5"/>
      <c r="BT1523" s="5"/>
      <c r="BU1523" s="4"/>
      <c r="BV1523" s="6"/>
      <c r="BW1523" s="4"/>
      <c r="BX1523" s="6"/>
      <c r="BY1523" s="5"/>
      <c r="BZ1523" s="5"/>
      <c r="CA1523" s="4"/>
      <c r="CB1523" s="6"/>
      <c r="CC1523" s="4"/>
      <c r="CD1523" s="6"/>
      <c r="CE1523" s="5"/>
      <c r="CF1523" s="5"/>
      <c r="CG1523" s="4"/>
      <c r="CH1523" s="6"/>
      <c r="CI1523" s="4"/>
      <c r="CJ1523" s="6"/>
      <c r="CK1523" s="5"/>
      <c r="CL1523" s="5"/>
      <c r="CM1523" s="4"/>
      <c r="CN1523" s="6"/>
      <c r="CO1523" s="4"/>
      <c r="CP1523" s="6"/>
      <c r="CQ1523" s="5"/>
      <c r="CR1523" s="5"/>
      <c r="CS1523" s="4"/>
      <c r="CT1523" s="6"/>
      <c r="CU1523" s="4"/>
      <c r="CV1523" s="6"/>
      <c r="CW1523" s="5"/>
      <c r="CX1523" s="5"/>
      <c r="CY1523" s="4"/>
      <c r="CZ1523" s="6"/>
      <c r="DA1523" s="4"/>
      <c r="DB1523" s="6"/>
      <c r="DC1523" s="5"/>
      <c r="DD1523" s="5"/>
      <c r="DE1523" s="4"/>
      <c r="DF1523" s="6"/>
      <c r="DG1523" s="4"/>
      <c r="DH1523" s="6"/>
      <c r="DI1523" s="5"/>
      <c r="DJ1523" s="5"/>
      <c r="DK1523" s="4"/>
      <c r="DL1523" s="6"/>
      <c r="DM1523" s="4"/>
      <c r="DN1523" s="6"/>
      <c r="DO1523" s="5"/>
      <c r="DP1523" s="5"/>
      <c r="DQ1523" s="4"/>
      <c r="DR1523" s="6"/>
      <c r="DS1523" s="4"/>
      <c r="DT1523" s="6"/>
      <c r="DU1523" s="5"/>
      <c r="DV1523" s="5"/>
      <c r="DW1523" s="4"/>
      <c r="DX1523" s="6"/>
      <c r="DY1523" s="4"/>
      <c r="DZ1523" s="6"/>
      <c r="EA1523" s="5"/>
      <c r="EB1523" s="5"/>
      <c r="EC1523" s="4"/>
      <c r="ED1523" s="6"/>
      <c r="EE1523" s="4"/>
      <c r="EF1523" s="6"/>
      <c r="EG1523" s="5"/>
      <c r="EH1523" s="5"/>
      <c r="EI1523" s="4"/>
      <c r="EJ1523" s="6"/>
      <c r="EK1523" s="4"/>
      <c r="EL1523" s="6"/>
      <c r="EM1523" s="5"/>
      <c r="EN1523" s="5"/>
      <c r="EO1523" s="4"/>
      <c r="EP1523" s="6"/>
      <c r="EQ1523" s="4"/>
      <c r="ER1523" s="6"/>
      <c r="ES1523" s="5"/>
      <c r="ET1523" s="5"/>
      <c r="EU1523" s="4"/>
      <c r="EV1523" s="6"/>
      <c r="EW1523" s="4"/>
      <c r="EX1523" s="6"/>
      <c r="EY1523" s="5"/>
      <c r="EZ1523" s="5"/>
      <c r="FA1523" s="4"/>
      <c r="FB1523" s="6"/>
      <c r="FC1523" s="4"/>
      <c r="FD1523" s="6"/>
      <c r="FE1523" s="5"/>
      <c r="FF1523" s="5"/>
      <c r="FG1523" s="4"/>
      <c r="FH1523" s="6"/>
      <c r="FI1523" s="4"/>
      <c r="FJ1523" s="6"/>
      <c r="FK1523" s="5"/>
      <c r="FL1523" s="5"/>
      <c r="FM1523" s="4"/>
      <c r="FN1523" s="6"/>
      <c r="FO1523" s="4"/>
      <c r="FP1523" s="6"/>
      <c r="FQ1523" s="5"/>
      <c r="FR1523" s="5"/>
      <c r="FS1523" s="4"/>
      <c r="FT1523" s="6"/>
      <c r="FU1523" s="4"/>
      <c r="FV1523" s="6"/>
      <c r="FW1523" s="5"/>
      <c r="FX1523" s="5"/>
      <c r="FY1523" s="4"/>
      <c r="FZ1523" s="6"/>
      <c r="GA1523" s="4"/>
      <c r="GB1523" s="6"/>
      <c r="GC1523" s="5"/>
      <c r="GD1523" s="5"/>
      <c r="GE1523" s="4"/>
      <c r="GF1523" s="6"/>
      <c r="GG1523" s="4"/>
      <c r="GH1523" s="6"/>
      <c r="GI1523" s="5"/>
      <c r="GJ1523" s="5"/>
      <c r="GK1523" s="4"/>
      <c r="GL1523" s="6"/>
      <c r="GM1523" s="4"/>
      <c r="GN1523" s="6"/>
      <c r="GO1523" s="5"/>
      <c r="GP1523" s="5"/>
      <c r="GQ1523" s="4"/>
      <c r="GR1523" s="6"/>
      <c r="GS1523" s="4"/>
      <c r="GT1523" s="6"/>
      <c r="GU1523" s="5"/>
      <c r="GV1523" s="5"/>
      <c r="GW1523" s="4"/>
      <c r="GX1523" s="6"/>
      <c r="GY1523" s="4"/>
      <c r="GZ1523" s="6"/>
      <c r="HA1523" s="5"/>
      <c r="HB1523" s="5"/>
      <c r="HC1523" s="4"/>
      <c r="HD1523" s="6"/>
      <c r="HE1523" s="4"/>
      <c r="HF1523" s="6"/>
      <c r="HG1523" s="5"/>
      <c r="HH1523" s="5"/>
      <c r="HI1523" s="4"/>
      <c r="HJ1523" s="6"/>
      <c r="HK1523" s="4"/>
      <c r="HL1523" s="6"/>
      <c r="HM1523" s="5"/>
      <c r="HN1523" s="5"/>
      <c r="HO1523" s="4"/>
      <c r="HP1523" s="6"/>
      <c r="HQ1523" s="4"/>
      <c r="HR1523" s="6"/>
      <c r="HS1523" s="5"/>
      <c r="HT1523" s="5"/>
      <c r="HU1523" s="4"/>
      <c r="HV1523" s="6"/>
      <c r="HW1523" s="4"/>
      <c r="HX1523" s="6"/>
      <c r="HY1523" s="5"/>
      <c r="HZ1523" s="5"/>
      <c r="IA1523" s="4"/>
      <c r="IB1523" s="6"/>
      <c r="IC1523" s="4"/>
      <c r="ID1523" s="6"/>
      <c r="IE1523" s="5"/>
      <c r="IF1523" s="5"/>
      <c r="IG1523" s="4"/>
      <c r="IH1523" s="6"/>
      <c r="II1523" s="4"/>
      <c r="IJ1523" s="6"/>
      <c r="IK1523" s="5"/>
      <c r="IL1523" s="5"/>
      <c r="IM1523" s="4"/>
      <c r="IN1523" s="6"/>
      <c r="IO1523" s="4"/>
      <c r="IP1523" s="6"/>
      <c r="IQ1523" s="5"/>
      <c r="IR1523" s="5"/>
      <c r="IS1523" s="4"/>
      <c r="IT1523" s="6"/>
      <c r="IU1523" s="4"/>
      <c r="IV1523" s="6"/>
      <c r="IW1523" s="5"/>
      <c r="IX1523" s="5"/>
      <c r="IY1523" s="4"/>
      <c r="IZ1523" s="6"/>
      <c r="JA1523" s="4"/>
      <c r="JB1523" s="6"/>
      <c r="JC1523" s="5"/>
      <c r="JD1523" s="5"/>
      <c r="JE1523" s="4"/>
      <c r="JF1523" s="6"/>
      <c r="JG1523" s="4"/>
      <c r="JH1523" s="6"/>
      <c r="JI1523" s="5"/>
      <c r="JJ1523" s="5"/>
      <c r="JK1523" s="4"/>
      <c r="JL1523" s="6"/>
      <c r="JM1523" s="4"/>
      <c r="JN1523" s="6"/>
      <c r="JO1523" s="5"/>
      <c r="JP1523" s="5"/>
      <c r="JQ1523" s="4"/>
      <c r="JR1523" s="6"/>
      <c r="JS1523" s="4"/>
      <c r="JT1523" s="6"/>
      <c r="JU1523" s="5"/>
      <c r="JV1523" s="5"/>
      <c r="JW1523" s="4"/>
      <c r="JX1523" s="6"/>
      <c r="JY1523" s="4"/>
      <c r="JZ1523" s="6"/>
      <c r="KA1523" s="5"/>
      <c r="KB1523" s="5"/>
      <c r="KC1523" s="4"/>
      <c r="KD1523" s="6"/>
      <c r="KE1523" s="4"/>
      <c r="KF1523" s="6"/>
      <c r="KG1523" s="5"/>
      <c r="KH1523" s="5"/>
      <c r="KI1523" s="4"/>
      <c r="KJ1523" s="6"/>
      <c r="KK1523" s="4"/>
      <c r="KL1523" s="6"/>
      <c r="KM1523" s="5"/>
      <c r="KN1523" s="5"/>
    </row>
    <row r="1524">
      <c r="A1524" s="3" t="s">
        <v>85</v>
      </c>
      <c r="B1524" s="3" t="s">
        <v>712</v>
      </c>
      <c r="C1524" s="3" t="s">
        <v>87</v>
      </c>
      <c r="D1524" s="3" t="s">
        <v>712</v>
      </c>
      <c r="E1524" s="3" t="s">
        <v>1007</v>
      </c>
      <c r="F1524" s="3" t="s">
        <v>104</v>
      </c>
      <c r="G1524" s="3" t="s">
        <v>104</v>
      </c>
      <c r="H1524" s="3" t="s">
        <v>104</v>
      </c>
      <c r="I1524" s="3" t="s">
        <v>1376</v>
      </c>
      <c r="J1524" s="3" t="s">
        <v>104</v>
      </c>
      <c r="K1524" s="4"/>
      <c r="L1524" s="4">
        <f>=ROUNDDOWN({0},0)</f>
      </c>
      <c r="M1524" s="4"/>
      <c r="N1524" s="5"/>
      <c r="O1524" s="4"/>
      <c r="P1524" s="4">
        <f>=ROUNDDOWN({0},0)</f>
      </c>
      <c r="Q1524" s="4"/>
      <c r="R1524" s="5"/>
      <c r="S1524" s="4"/>
      <c r="T1524" s="6"/>
      <c r="U1524" s="4"/>
      <c r="V1524" s="6"/>
      <c r="W1524" s="5"/>
      <c r="X1524" s="5"/>
      <c r="Y1524" s="4"/>
      <c r="Z1524" s="6"/>
      <c r="AA1524" s="4"/>
      <c r="AB1524" s="6"/>
      <c r="AC1524" s="5"/>
      <c r="AD1524" s="5"/>
      <c r="AE1524" s="4"/>
      <c r="AF1524" s="6"/>
      <c r="AG1524" s="4"/>
      <c r="AH1524" s="6"/>
      <c r="AI1524" s="5"/>
      <c r="AJ1524" s="5"/>
      <c r="AK1524" s="4"/>
      <c r="AL1524" s="6"/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  <c r="AW1524" s="4"/>
      <c r="AX1524" s="6"/>
      <c r="AY1524" s="4"/>
      <c r="AZ1524" s="6"/>
      <c r="BA1524" s="5"/>
      <c r="BB1524" s="5"/>
      <c r="BC1524" s="4"/>
      <c r="BD1524" s="6"/>
      <c r="BE1524" s="4"/>
      <c r="BF1524" s="6"/>
      <c r="BG1524" s="5"/>
      <c r="BH1524" s="5"/>
      <c r="BI1524" s="4"/>
      <c r="BJ1524" s="6"/>
      <c r="BK1524" s="4"/>
      <c r="BL1524" s="6"/>
      <c r="BM1524" s="5"/>
      <c r="BN1524" s="5"/>
      <c r="BO1524" s="4"/>
      <c r="BP1524" s="6"/>
      <c r="BQ1524" s="4"/>
      <c r="BR1524" s="6"/>
      <c r="BS1524" s="5"/>
      <c r="BT1524" s="5"/>
      <c r="BU1524" s="4"/>
      <c r="BV1524" s="6"/>
      <c r="BW1524" s="4"/>
      <c r="BX1524" s="6"/>
      <c r="BY1524" s="5"/>
      <c r="BZ1524" s="5"/>
      <c r="CA1524" s="4"/>
      <c r="CB1524" s="6"/>
      <c r="CC1524" s="4"/>
      <c r="CD1524" s="6"/>
      <c r="CE1524" s="5"/>
      <c r="CF1524" s="5"/>
      <c r="CG1524" s="4"/>
      <c r="CH1524" s="6"/>
      <c r="CI1524" s="4"/>
      <c r="CJ1524" s="6"/>
      <c r="CK1524" s="5"/>
      <c r="CL1524" s="5"/>
      <c r="CM1524" s="4"/>
      <c r="CN1524" s="6"/>
      <c r="CO1524" s="4"/>
      <c r="CP1524" s="6"/>
      <c r="CQ1524" s="5"/>
      <c r="CR1524" s="5"/>
      <c r="CS1524" s="4"/>
      <c r="CT1524" s="6"/>
      <c r="CU1524" s="4"/>
      <c r="CV1524" s="6"/>
      <c r="CW1524" s="5"/>
      <c r="CX1524" s="5"/>
      <c r="CY1524" s="4"/>
      <c r="CZ1524" s="6"/>
      <c r="DA1524" s="4"/>
      <c r="DB1524" s="6"/>
      <c r="DC1524" s="5"/>
      <c r="DD1524" s="5"/>
      <c r="DE1524" s="4"/>
      <c r="DF1524" s="6"/>
      <c r="DG1524" s="4"/>
      <c r="DH1524" s="6"/>
      <c r="DI1524" s="5"/>
      <c r="DJ1524" s="5"/>
      <c r="DK1524" s="4"/>
      <c r="DL1524" s="6"/>
      <c r="DM1524" s="4"/>
      <c r="DN1524" s="6"/>
      <c r="DO1524" s="5"/>
      <c r="DP1524" s="5"/>
      <c r="DQ1524" s="4"/>
      <c r="DR1524" s="6"/>
      <c r="DS1524" s="4"/>
      <c r="DT1524" s="6"/>
      <c r="DU1524" s="5"/>
      <c r="DV1524" s="5"/>
      <c r="DW1524" s="4"/>
      <c r="DX1524" s="6"/>
      <c r="DY1524" s="4"/>
      <c r="DZ1524" s="6"/>
      <c r="EA1524" s="5"/>
      <c r="EB1524" s="5"/>
      <c r="EC1524" s="4"/>
      <c r="ED1524" s="6"/>
      <c r="EE1524" s="4"/>
      <c r="EF1524" s="6"/>
      <c r="EG1524" s="5"/>
      <c r="EH1524" s="5"/>
      <c r="EI1524" s="4"/>
      <c r="EJ1524" s="6"/>
      <c r="EK1524" s="4"/>
      <c r="EL1524" s="6"/>
      <c r="EM1524" s="5"/>
      <c r="EN1524" s="5"/>
      <c r="EO1524" s="4"/>
      <c r="EP1524" s="6"/>
      <c r="EQ1524" s="4"/>
      <c r="ER1524" s="6"/>
      <c r="ES1524" s="5"/>
      <c r="ET1524" s="5"/>
      <c r="EU1524" s="4"/>
      <c r="EV1524" s="6"/>
      <c r="EW1524" s="4"/>
      <c r="EX1524" s="6"/>
      <c r="EY1524" s="5"/>
      <c r="EZ1524" s="5"/>
      <c r="FA1524" s="4"/>
      <c r="FB1524" s="6"/>
      <c r="FC1524" s="4"/>
      <c r="FD1524" s="6"/>
      <c r="FE1524" s="5"/>
      <c r="FF1524" s="5"/>
      <c r="FG1524" s="4"/>
      <c r="FH1524" s="6"/>
      <c r="FI1524" s="4"/>
      <c r="FJ1524" s="6"/>
      <c r="FK1524" s="5"/>
      <c r="FL1524" s="5"/>
      <c r="FM1524" s="4"/>
      <c r="FN1524" s="6"/>
      <c r="FO1524" s="4"/>
      <c r="FP1524" s="6"/>
      <c r="FQ1524" s="5"/>
      <c r="FR1524" s="5"/>
      <c r="FS1524" s="4"/>
      <c r="FT1524" s="6"/>
      <c r="FU1524" s="4"/>
      <c r="FV1524" s="6"/>
      <c r="FW1524" s="5"/>
      <c r="FX1524" s="5"/>
      <c r="FY1524" s="4"/>
      <c r="FZ1524" s="6"/>
      <c r="GA1524" s="4"/>
      <c r="GB1524" s="6"/>
      <c r="GC1524" s="5"/>
      <c r="GD1524" s="5"/>
      <c r="GE1524" s="4"/>
      <c r="GF1524" s="6"/>
      <c r="GG1524" s="4"/>
      <c r="GH1524" s="6"/>
      <c r="GI1524" s="5"/>
      <c r="GJ1524" s="5"/>
      <c r="GK1524" s="4"/>
      <c r="GL1524" s="6"/>
      <c r="GM1524" s="4"/>
      <c r="GN1524" s="6"/>
      <c r="GO1524" s="5"/>
      <c r="GP1524" s="5"/>
      <c r="GQ1524" s="4"/>
      <c r="GR1524" s="6"/>
      <c r="GS1524" s="4"/>
      <c r="GT1524" s="6"/>
      <c r="GU1524" s="5"/>
      <c r="GV1524" s="5"/>
      <c r="GW1524" s="4"/>
      <c r="GX1524" s="6"/>
      <c r="GY1524" s="4"/>
      <c r="GZ1524" s="6"/>
      <c r="HA1524" s="5"/>
      <c r="HB1524" s="5"/>
      <c r="HC1524" s="4"/>
      <c r="HD1524" s="6"/>
      <c r="HE1524" s="4"/>
      <c r="HF1524" s="6"/>
      <c r="HG1524" s="5"/>
      <c r="HH1524" s="5"/>
      <c r="HI1524" s="4"/>
      <c r="HJ1524" s="6"/>
      <c r="HK1524" s="4"/>
      <c r="HL1524" s="6"/>
      <c r="HM1524" s="5"/>
      <c r="HN1524" s="5"/>
      <c r="HO1524" s="4"/>
      <c r="HP1524" s="6"/>
      <c r="HQ1524" s="4"/>
      <c r="HR1524" s="6"/>
      <c r="HS1524" s="5"/>
      <c r="HT1524" s="5"/>
      <c r="HU1524" s="4"/>
      <c r="HV1524" s="6"/>
      <c r="HW1524" s="4"/>
      <c r="HX1524" s="6"/>
      <c r="HY1524" s="5"/>
      <c r="HZ1524" s="5"/>
      <c r="IA1524" s="4"/>
      <c r="IB1524" s="6"/>
      <c r="IC1524" s="4"/>
      <c r="ID1524" s="6"/>
      <c r="IE1524" s="5"/>
      <c r="IF1524" s="5"/>
      <c r="IG1524" s="4"/>
      <c r="IH1524" s="6"/>
      <c r="II1524" s="4"/>
      <c r="IJ1524" s="6"/>
      <c r="IK1524" s="5"/>
      <c r="IL1524" s="5"/>
      <c r="IM1524" s="4"/>
      <c r="IN1524" s="6"/>
      <c r="IO1524" s="4"/>
      <c r="IP1524" s="6"/>
      <c r="IQ1524" s="5"/>
      <c r="IR1524" s="5"/>
      <c r="IS1524" s="4"/>
      <c r="IT1524" s="6"/>
      <c r="IU1524" s="4"/>
      <c r="IV1524" s="6"/>
      <c r="IW1524" s="5"/>
      <c r="IX1524" s="5"/>
      <c r="IY1524" s="4"/>
      <c r="IZ1524" s="6"/>
      <c r="JA1524" s="4"/>
      <c r="JB1524" s="6"/>
      <c r="JC1524" s="5"/>
      <c r="JD1524" s="5"/>
      <c r="JE1524" s="4"/>
      <c r="JF1524" s="6"/>
      <c r="JG1524" s="4"/>
      <c r="JH1524" s="6"/>
      <c r="JI1524" s="5"/>
      <c r="JJ1524" s="5"/>
      <c r="JK1524" s="4"/>
      <c r="JL1524" s="6"/>
      <c r="JM1524" s="4"/>
      <c r="JN1524" s="6"/>
      <c r="JO1524" s="5"/>
      <c r="JP1524" s="5"/>
      <c r="JQ1524" s="4"/>
      <c r="JR1524" s="6"/>
      <c r="JS1524" s="4"/>
      <c r="JT1524" s="6"/>
      <c r="JU1524" s="5"/>
      <c r="JV1524" s="5"/>
      <c r="JW1524" s="4"/>
      <c r="JX1524" s="6"/>
      <c r="JY1524" s="4"/>
      <c r="JZ1524" s="6"/>
      <c r="KA1524" s="5"/>
      <c r="KB1524" s="5"/>
      <c r="KC1524" s="4"/>
      <c r="KD1524" s="6"/>
      <c r="KE1524" s="4"/>
      <c r="KF1524" s="6"/>
      <c r="KG1524" s="5"/>
      <c r="KH1524" s="5"/>
      <c r="KI1524" s="4"/>
      <c r="KJ1524" s="6"/>
      <c r="KK1524" s="4"/>
      <c r="KL1524" s="6"/>
      <c r="KM1524" s="5"/>
      <c r="KN1524" s="5"/>
    </row>
    <row r="1525">
      <c r="A1525" s="3" t="s">
        <v>85</v>
      </c>
      <c r="B1525" s="3" t="s">
        <v>712</v>
      </c>
      <c r="C1525" s="3" t="s">
        <v>87</v>
      </c>
      <c r="D1525" s="3" t="s">
        <v>712</v>
      </c>
      <c r="E1525" s="3" t="s">
        <v>1034</v>
      </c>
      <c r="F1525" s="3" t="s">
        <v>104</v>
      </c>
      <c r="G1525" s="3" t="s">
        <v>104</v>
      </c>
      <c r="H1525" s="3" t="s">
        <v>104</v>
      </c>
      <c r="I1525" s="3" t="s">
        <v>1376</v>
      </c>
      <c r="J1525" s="3" t="s">
        <v>104</v>
      </c>
      <c r="K1525" s="4"/>
      <c r="L1525" s="4">
        <f>=ROUNDDOWN({0},0)</f>
      </c>
      <c r="M1525" s="4"/>
      <c r="N1525" s="5"/>
      <c r="O1525" s="4"/>
      <c r="P1525" s="4">
        <f>=ROUNDDOWN({0},0)</f>
      </c>
      <c r="Q1525" s="4"/>
      <c r="R1525" s="5"/>
      <c r="S1525" s="4"/>
      <c r="T1525" s="6"/>
      <c r="U1525" s="4"/>
      <c r="V1525" s="6"/>
      <c r="W1525" s="5"/>
      <c r="X1525" s="5"/>
      <c r="Y1525" s="4"/>
      <c r="Z1525" s="6"/>
      <c r="AA1525" s="4"/>
      <c r="AB1525" s="6"/>
      <c r="AC1525" s="5"/>
      <c r="AD1525" s="5"/>
      <c r="AE1525" s="4"/>
      <c r="AF1525" s="6"/>
      <c r="AG1525" s="4"/>
      <c r="AH1525" s="6"/>
      <c r="AI1525" s="5"/>
      <c r="AJ1525" s="5"/>
      <c r="AK1525" s="4"/>
      <c r="AL1525" s="6"/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  <c r="AW1525" s="4"/>
      <c r="AX1525" s="6"/>
      <c r="AY1525" s="4"/>
      <c r="AZ1525" s="6"/>
      <c r="BA1525" s="5"/>
      <c r="BB1525" s="5"/>
      <c r="BC1525" s="4"/>
      <c r="BD1525" s="6"/>
      <c r="BE1525" s="4"/>
      <c r="BF1525" s="6"/>
      <c r="BG1525" s="5"/>
      <c r="BH1525" s="5"/>
      <c r="BI1525" s="4"/>
      <c r="BJ1525" s="6"/>
      <c r="BK1525" s="4"/>
      <c r="BL1525" s="6"/>
      <c r="BM1525" s="5"/>
      <c r="BN1525" s="5"/>
      <c r="BO1525" s="4"/>
      <c r="BP1525" s="6"/>
      <c r="BQ1525" s="4"/>
      <c r="BR1525" s="6"/>
      <c r="BS1525" s="5"/>
      <c r="BT1525" s="5"/>
      <c r="BU1525" s="4"/>
      <c r="BV1525" s="6"/>
      <c r="BW1525" s="4"/>
      <c r="BX1525" s="6"/>
      <c r="BY1525" s="5"/>
      <c r="BZ1525" s="5"/>
      <c r="CA1525" s="4"/>
      <c r="CB1525" s="6"/>
      <c r="CC1525" s="4"/>
      <c r="CD1525" s="6"/>
      <c r="CE1525" s="5"/>
      <c r="CF1525" s="5"/>
      <c r="CG1525" s="4"/>
      <c r="CH1525" s="6"/>
      <c r="CI1525" s="4"/>
      <c r="CJ1525" s="6"/>
      <c r="CK1525" s="5"/>
      <c r="CL1525" s="5"/>
      <c r="CM1525" s="4"/>
      <c r="CN1525" s="6"/>
      <c r="CO1525" s="4"/>
      <c r="CP1525" s="6"/>
      <c r="CQ1525" s="5"/>
      <c r="CR1525" s="5"/>
      <c r="CS1525" s="4"/>
      <c r="CT1525" s="6"/>
      <c r="CU1525" s="4"/>
      <c r="CV1525" s="6"/>
      <c r="CW1525" s="5"/>
      <c r="CX1525" s="5"/>
      <c r="CY1525" s="4"/>
      <c r="CZ1525" s="6"/>
      <c r="DA1525" s="4"/>
      <c r="DB1525" s="6"/>
      <c r="DC1525" s="5"/>
      <c r="DD1525" s="5"/>
      <c r="DE1525" s="4"/>
      <c r="DF1525" s="6"/>
      <c r="DG1525" s="4"/>
      <c r="DH1525" s="6"/>
      <c r="DI1525" s="5"/>
      <c r="DJ1525" s="5"/>
      <c r="DK1525" s="4"/>
      <c r="DL1525" s="6"/>
      <c r="DM1525" s="4"/>
      <c r="DN1525" s="6"/>
      <c r="DO1525" s="5"/>
      <c r="DP1525" s="5"/>
      <c r="DQ1525" s="4"/>
      <c r="DR1525" s="6"/>
      <c r="DS1525" s="4"/>
      <c r="DT1525" s="6"/>
      <c r="DU1525" s="5"/>
      <c r="DV1525" s="5"/>
      <c r="DW1525" s="4"/>
      <c r="DX1525" s="6"/>
      <c r="DY1525" s="4"/>
      <c r="DZ1525" s="6"/>
      <c r="EA1525" s="5"/>
      <c r="EB1525" s="5"/>
      <c r="EC1525" s="4"/>
      <c r="ED1525" s="6"/>
      <c r="EE1525" s="4"/>
      <c r="EF1525" s="6"/>
      <c r="EG1525" s="5"/>
      <c r="EH1525" s="5"/>
      <c r="EI1525" s="4"/>
      <c r="EJ1525" s="6"/>
      <c r="EK1525" s="4"/>
      <c r="EL1525" s="6"/>
      <c r="EM1525" s="5"/>
      <c r="EN1525" s="5"/>
      <c r="EO1525" s="4"/>
      <c r="EP1525" s="6"/>
      <c r="EQ1525" s="4"/>
      <c r="ER1525" s="6"/>
      <c r="ES1525" s="5"/>
      <c r="ET1525" s="5"/>
      <c r="EU1525" s="4"/>
      <c r="EV1525" s="6"/>
      <c r="EW1525" s="4"/>
      <c r="EX1525" s="6"/>
      <c r="EY1525" s="5"/>
      <c r="EZ1525" s="5"/>
      <c r="FA1525" s="4"/>
      <c r="FB1525" s="6"/>
      <c r="FC1525" s="4"/>
      <c r="FD1525" s="6"/>
      <c r="FE1525" s="5"/>
      <c r="FF1525" s="5"/>
      <c r="FG1525" s="4"/>
      <c r="FH1525" s="6"/>
      <c r="FI1525" s="4"/>
      <c r="FJ1525" s="6"/>
      <c r="FK1525" s="5"/>
      <c r="FL1525" s="5"/>
      <c r="FM1525" s="4"/>
      <c r="FN1525" s="6"/>
      <c r="FO1525" s="4"/>
      <c r="FP1525" s="6"/>
      <c r="FQ1525" s="5"/>
      <c r="FR1525" s="5"/>
      <c r="FS1525" s="4"/>
      <c r="FT1525" s="6"/>
      <c r="FU1525" s="4"/>
      <c r="FV1525" s="6"/>
      <c r="FW1525" s="5"/>
      <c r="FX1525" s="5"/>
      <c r="FY1525" s="4"/>
      <c r="FZ1525" s="6"/>
      <c r="GA1525" s="4"/>
      <c r="GB1525" s="6"/>
      <c r="GC1525" s="5"/>
      <c r="GD1525" s="5"/>
      <c r="GE1525" s="4"/>
      <c r="GF1525" s="6"/>
      <c r="GG1525" s="4"/>
      <c r="GH1525" s="6"/>
      <c r="GI1525" s="5"/>
      <c r="GJ1525" s="5"/>
      <c r="GK1525" s="4"/>
      <c r="GL1525" s="6"/>
      <c r="GM1525" s="4"/>
      <c r="GN1525" s="6"/>
      <c r="GO1525" s="5"/>
      <c r="GP1525" s="5"/>
      <c r="GQ1525" s="4"/>
      <c r="GR1525" s="6"/>
      <c r="GS1525" s="4"/>
      <c r="GT1525" s="6"/>
      <c r="GU1525" s="5"/>
      <c r="GV1525" s="5"/>
      <c r="GW1525" s="4"/>
      <c r="GX1525" s="6"/>
      <c r="GY1525" s="4"/>
      <c r="GZ1525" s="6"/>
      <c r="HA1525" s="5"/>
      <c r="HB1525" s="5"/>
      <c r="HC1525" s="4"/>
      <c r="HD1525" s="6"/>
      <c r="HE1525" s="4"/>
      <c r="HF1525" s="6"/>
      <c r="HG1525" s="5"/>
      <c r="HH1525" s="5"/>
      <c r="HI1525" s="4"/>
      <c r="HJ1525" s="6"/>
      <c r="HK1525" s="4"/>
      <c r="HL1525" s="6"/>
      <c r="HM1525" s="5"/>
      <c r="HN1525" s="5"/>
      <c r="HO1525" s="4"/>
      <c r="HP1525" s="6"/>
      <c r="HQ1525" s="4"/>
      <c r="HR1525" s="6"/>
      <c r="HS1525" s="5"/>
      <c r="HT1525" s="5"/>
      <c r="HU1525" s="4"/>
      <c r="HV1525" s="6"/>
      <c r="HW1525" s="4"/>
      <c r="HX1525" s="6"/>
      <c r="HY1525" s="5"/>
      <c r="HZ1525" s="5"/>
      <c r="IA1525" s="4"/>
      <c r="IB1525" s="6"/>
      <c r="IC1525" s="4"/>
      <c r="ID1525" s="6"/>
      <c r="IE1525" s="5"/>
      <c r="IF1525" s="5"/>
      <c r="IG1525" s="4"/>
      <c r="IH1525" s="6"/>
      <c r="II1525" s="4"/>
      <c r="IJ1525" s="6"/>
      <c r="IK1525" s="5"/>
      <c r="IL1525" s="5"/>
      <c r="IM1525" s="4"/>
      <c r="IN1525" s="6"/>
      <c r="IO1525" s="4"/>
      <c r="IP1525" s="6"/>
      <c r="IQ1525" s="5"/>
      <c r="IR1525" s="5"/>
      <c r="IS1525" s="4"/>
      <c r="IT1525" s="6"/>
      <c r="IU1525" s="4"/>
      <c r="IV1525" s="6"/>
      <c r="IW1525" s="5"/>
      <c r="IX1525" s="5"/>
      <c r="IY1525" s="4"/>
      <c r="IZ1525" s="6"/>
      <c r="JA1525" s="4"/>
      <c r="JB1525" s="6"/>
      <c r="JC1525" s="5"/>
      <c r="JD1525" s="5"/>
      <c r="JE1525" s="4"/>
      <c r="JF1525" s="6"/>
      <c r="JG1525" s="4"/>
      <c r="JH1525" s="6"/>
      <c r="JI1525" s="5"/>
      <c r="JJ1525" s="5"/>
      <c r="JK1525" s="4"/>
      <c r="JL1525" s="6"/>
      <c r="JM1525" s="4"/>
      <c r="JN1525" s="6"/>
      <c r="JO1525" s="5"/>
      <c r="JP1525" s="5"/>
      <c r="JQ1525" s="4"/>
      <c r="JR1525" s="6"/>
      <c r="JS1525" s="4"/>
      <c r="JT1525" s="6"/>
      <c r="JU1525" s="5"/>
      <c r="JV1525" s="5"/>
      <c r="JW1525" s="4"/>
      <c r="JX1525" s="6"/>
      <c r="JY1525" s="4"/>
      <c r="JZ1525" s="6"/>
      <c r="KA1525" s="5"/>
      <c r="KB1525" s="5"/>
      <c r="KC1525" s="4"/>
      <c r="KD1525" s="6"/>
      <c r="KE1525" s="4"/>
      <c r="KF1525" s="6"/>
      <c r="KG1525" s="5"/>
      <c r="KH1525" s="5"/>
      <c r="KI1525" s="4"/>
      <c r="KJ1525" s="6"/>
      <c r="KK1525" s="4"/>
      <c r="KL1525" s="6"/>
      <c r="KM1525" s="5"/>
      <c r="KN1525" s="5"/>
    </row>
    <row r="1526">
      <c r="A1526" s="3" t="s">
        <v>85</v>
      </c>
      <c r="B1526" s="3" t="s">
        <v>712</v>
      </c>
      <c r="C1526" s="3" t="s">
        <v>87</v>
      </c>
      <c r="D1526" s="3" t="s">
        <v>712</v>
      </c>
      <c r="E1526" s="3" t="s">
        <v>1070</v>
      </c>
      <c r="F1526" s="3" t="s">
        <v>104</v>
      </c>
      <c r="G1526" s="3" t="s">
        <v>104</v>
      </c>
      <c r="H1526" s="3" t="s">
        <v>104</v>
      </c>
      <c r="I1526" s="3" t="s">
        <v>1376</v>
      </c>
      <c r="J1526" s="3" t="s">
        <v>104</v>
      </c>
      <c r="K1526" s="4"/>
      <c r="L1526" s="4">
        <f>=ROUNDDOWN({0},0)</f>
      </c>
      <c r="M1526" s="4"/>
      <c r="N1526" s="5"/>
      <c r="O1526" s="4"/>
      <c r="P1526" s="4">
        <f>=ROUNDDOWN({0},0)</f>
      </c>
      <c r="Q1526" s="4"/>
      <c r="R1526" s="5"/>
      <c r="S1526" s="4"/>
      <c r="T1526" s="6"/>
      <c r="U1526" s="4"/>
      <c r="V1526" s="6"/>
      <c r="W1526" s="5"/>
      <c r="X1526" s="5"/>
      <c r="Y1526" s="4"/>
      <c r="Z1526" s="6"/>
      <c r="AA1526" s="4"/>
      <c r="AB1526" s="6"/>
      <c r="AC1526" s="5"/>
      <c r="AD1526" s="5"/>
      <c r="AE1526" s="4"/>
      <c r="AF1526" s="6"/>
      <c r="AG1526" s="4"/>
      <c r="AH1526" s="6"/>
      <c r="AI1526" s="5"/>
      <c r="AJ1526" s="5"/>
      <c r="AK1526" s="4"/>
      <c r="AL1526" s="6"/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  <c r="AW1526" s="4"/>
      <c r="AX1526" s="6"/>
      <c r="AY1526" s="4"/>
      <c r="AZ1526" s="6"/>
      <c r="BA1526" s="5"/>
      <c r="BB1526" s="5"/>
      <c r="BC1526" s="4"/>
      <c r="BD1526" s="6"/>
      <c r="BE1526" s="4"/>
      <c r="BF1526" s="6"/>
      <c r="BG1526" s="5"/>
      <c r="BH1526" s="5"/>
      <c r="BI1526" s="4"/>
      <c r="BJ1526" s="6"/>
      <c r="BK1526" s="4"/>
      <c r="BL1526" s="6"/>
      <c r="BM1526" s="5"/>
      <c r="BN1526" s="5"/>
      <c r="BO1526" s="4"/>
      <c r="BP1526" s="6"/>
      <c r="BQ1526" s="4"/>
      <c r="BR1526" s="6"/>
      <c r="BS1526" s="5"/>
      <c r="BT1526" s="5"/>
      <c r="BU1526" s="4"/>
      <c r="BV1526" s="6"/>
      <c r="BW1526" s="4"/>
      <c r="BX1526" s="6"/>
      <c r="BY1526" s="5"/>
      <c r="BZ1526" s="5"/>
      <c r="CA1526" s="4"/>
      <c r="CB1526" s="6"/>
      <c r="CC1526" s="4"/>
      <c r="CD1526" s="6"/>
      <c r="CE1526" s="5"/>
      <c r="CF1526" s="5"/>
      <c r="CG1526" s="4"/>
      <c r="CH1526" s="6"/>
      <c r="CI1526" s="4"/>
      <c r="CJ1526" s="6"/>
      <c r="CK1526" s="5"/>
      <c r="CL1526" s="5"/>
      <c r="CM1526" s="4"/>
      <c r="CN1526" s="6"/>
      <c r="CO1526" s="4"/>
      <c r="CP1526" s="6"/>
      <c r="CQ1526" s="5"/>
      <c r="CR1526" s="5"/>
      <c r="CS1526" s="4"/>
      <c r="CT1526" s="6"/>
      <c r="CU1526" s="4"/>
      <c r="CV1526" s="6"/>
      <c r="CW1526" s="5"/>
      <c r="CX1526" s="5"/>
      <c r="CY1526" s="4"/>
      <c r="CZ1526" s="6"/>
      <c r="DA1526" s="4"/>
      <c r="DB1526" s="6"/>
      <c r="DC1526" s="5"/>
      <c r="DD1526" s="5"/>
      <c r="DE1526" s="4"/>
      <c r="DF1526" s="6"/>
      <c r="DG1526" s="4"/>
      <c r="DH1526" s="6"/>
      <c r="DI1526" s="5"/>
      <c r="DJ1526" s="5"/>
      <c r="DK1526" s="4"/>
      <c r="DL1526" s="6"/>
      <c r="DM1526" s="4"/>
      <c r="DN1526" s="6"/>
      <c r="DO1526" s="5"/>
      <c r="DP1526" s="5"/>
      <c r="DQ1526" s="4"/>
      <c r="DR1526" s="6"/>
      <c r="DS1526" s="4"/>
      <c r="DT1526" s="6"/>
      <c r="DU1526" s="5"/>
      <c r="DV1526" s="5"/>
      <c r="DW1526" s="4"/>
      <c r="DX1526" s="6"/>
      <c r="DY1526" s="4"/>
      <c r="DZ1526" s="6"/>
      <c r="EA1526" s="5"/>
      <c r="EB1526" s="5"/>
      <c r="EC1526" s="4"/>
      <c r="ED1526" s="6"/>
      <c r="EE1526" s="4"/>
      <c r="EF1526" s="6"/>
      <c r="EG1526" s="5"/>
      <c r="EH1526" s="5"/>
      <c r="EI1526" s="4"/>
      <c r="EJ1526" s="6"/>
      <c r="EK1526" s="4"/>
      <c r="EL1526" s="6"/>
      <c r="EM1526" s="5"/>
      <c r="EN1526" s="5"/>
      <c r="EO1526" s="4"/>
      <c r="EP1526" s="6"/>
      <c r="EQ1526" s="4"/>
      <c r="ER1526" s="6"/>
      <c r="ES1526" s="5"/>
      <c r="ET1526" s="5"/>
      <c r="EU1526" s="4"/>
      <c r="EV1526" s="6"/>
      <c r="EW1526" s="4"/>
      <c r="EX1526" s="6"/>
      <c r="EY1526" s="5"/>
      <c r="EZ1526" s="5"/>
      <c r="FA1526" s="4"/>
      <c r="FB1526" s="6"/>
      <c r="FC1526" s="4"/>
      <c r="FD1526" s="6"/>
      <c r="FE1526" s="5"/>
      <c r="FF1526" s="5"/>
      <c r="FG1526" s="4"/>
      <c r="FH1526" s="6"/>
      <c r="FI1526" s="4"/>
      <c r="FJ1526" s="6"/>
      <c r="FK1526" s="5"/>
      <c r="FL1526" s="5"/>
      <c r="FM1526" s="4"/>
      <c r="FN1526" s="6"/>
      <c r="FO1526" s="4"/>
      <c r="FP1526" s="6"/>
      <c r="FQ1526" s="5"/>
      <c r="FR1526" s="5"/>
      <c r="FS1526" s="4"/>
      <c r="FT1526" s="6"/>
      <c r="FU1526" s="4"/>
      <c r="FV1526" s="6"/>
      <c r="FW1526" s="5"/>
      <c r="FX1526" s="5"/>
      <c r="FY1526" s="4"/>
      <c r="FZ1526" s="6"/>
      <c r="GA1526" s="4"/>
      <c r="GB1526" s="6"/>
      <c r="GC1526" s="5"/>
      <c r="GD1526" s="5"/>
      <c r="GE1526" s="4"/>
      <c r="GF1526" s="6"/>
      <c r="GG1526" s="4"/>
      <c r="GH1526" s="6"/>
      <c r="GI1526" s="5"/>
      <c r="GJ1526" s="5"/>
      <c r="GK1526" s="4"/>
      <c r="GL1526" s="6"/>
      <c r="GM1526" s="4"/>
      <c r="GN1526" s="6"/>
      <c r="GO1526" s="5"/>
      <c r="GP1526" s="5"/>
      <c r="GQ1526" s="4"/>
      <c r="GR1526" s="6"/>
      <c r="GS1526" s="4"/>
      <c r="GT1526" s="6"/>
      <c r="GU1526" s="5"/>
      <c r="GV1526" s="5"/>
      <c r="GW1526" s="4"/>
      <c r="GX1526" s="6"/>
      <c r="GY1526" s="4"/>
      <c r="GZ1526" s="6"/>
      <c r="HA1526" s="5"/>
      <c r="HB1526" s="5"/>
      <c r="HC1526" s="4"/>
      <c r="HD1526" s="6"/>
      <c r="HE1526" s="4"/>
      <c r="HF1526" s="6"/>
      <c r="HG1526" s="5"/>
      <c r="HH1526" s="5"/>
      <c r="HI1526" s="4"/>
      <c r="HJ1526" s="6"/>
      <c r="HK1526" s="4"/>
      <c r="HL1526" s="6"/>
      <c r="HM1526" s="5"/>
      <c r="HN1526" s="5"/>
      <c r="HO1526" s="4"/>
      <c r="HP1526" s="6"/>
      <c r="HQ1526" s="4"/>
      <c r="HR1526" s="6"/>
      <c r="HS1526" s="5"/>
      <c r="HT1526" s="5"/>
      <c r="HU1526" s="4"/>
      <c r="HV1526" s="6"/>
      <c r="HW1526" s="4"/>
      <c r="HX1526" s="6"/>
      <c r="HY1526" s="5"/>
      <c r="HZ1526" s="5"/>
      <c r="IA1526" s="4"/>
      <c r="IB1526" s="6"/>
      <c r="IC1526" s="4"/>
      <c r="ID1526" s="6"/>
      <c r="IE1526" s="5"/>
      <c r="IF1526" s="5"/>
      <c r="IG1526" s="4"/>
      <c r="IH1526" s="6"/>
      <c r="II1526" s="4"/>
      <c r="IJ1526" s="6"/>
      <c r="IK1526" s="5"/>
      <c r="IL1526" s="5"/>
      <c r="IM1526" s="4"/>
      <c r="IN1526" s="6"/>
      <c r="IO1526" s="4"/>
      <c r="IP1526" s="6"/>
      <c r="IQ1526" s="5"/>
      <c r="IR1526" s="5"/>
      <c r="IS1526" s="4"/>
      <c r="IT1526" s="6"/>
      <c r="IU1526" s="4"/>
      <c r="IV1526" s="6"/>
      <c r="IW1526" s="5"/>
      <c r="IX1526" s="5"/>
      <c r="IY1526" s="4"/>
      <c r="IZ1526" s="6"/>
      <c r="JA1526" s="4"/>
      <c r="JB1526" s="6"/>
      <c r="JC1526" s="5"/>
      <c r="JD1526" s="5"/>
      <c r="JE1526" s="4"/>
      <c r="JF1526" s="6"/>
      <c r="JG1526" s="4"/>
      <c r="JH1526" s="6"/>
      <c r="JI1526" s="5"/>
      <c r="JJ1526" s="5"/>
      <c r="JK1526" s="4"/>
      <c r="JL1526" s="6"/>
      <c r="JM1526" s="4"/>
      <c r="JN1526" s="6"/>
      <c r="JO1526" s="5"/>
      <c r="JP1526" s="5"/>
      <c r="JQ1526" s="4"/>
      <c r="JR1526" s="6"/>
      <c r="JS1526" s="4"/>
      <c r="JT1526" s="6"/>
      <c r="JU1526" s="5"/>
      <c r="JV1526" s="5"/>
      <c r="JW1526" s="4"/>
      <c r="JX1526" s="6"/>
      <c r="JY1526" s="4"/>
      <c r="JZ1526" s="6"/>
      <c r="KA1526" s="5"/>
      <c r="KB1526" s="5"/>
      <c r="KC1526" s="4"/>
      <c r="KD1526" s="6"/>
      <c r="KE1526" s="4"/>
      <c r="KF1526" s="6"/>
      <c r="KG1526" s="5"/>
      <c r="KH1526" s="5"/>
      <c r="KI1526" s="4"/>
      <c r="KJ1526" s="6"/>
      <c r="KK1526" s="4"/>
      <c r="KL1526" s="6"/>
      <c r="KM1526" s="5"/>
      <c r="KN1526" s="5"/>
    </row>
    <row r="1527">
      <c r="A1527" s="3" t="s">
        <v>85</v>
      </c>
      <c r="B1527" s="3" t="s">
        <v>712</v>
      </c>
      <c r="C1527" s="3" t="s">
        <v>87</v>
      </c>
      <c r="D1527" s="3" t="s">
        <v>712</v>
      </c>
      <c r="E1527" s="3" t="s">
        <v>1000</v>
      </c>
      <c r="F1527" s="3" t="s">
        <v>104</v>
      </c>
      <c r="G1527" s="3" t="s">
        <v>104</v>
      </c>
      <c r="H1527" s="3" t="s">
        <v>104</v>
      </c>
      <c r="I1527" s="3" t="s">
        <v>1575</v>
      </c>
      <c r="J1527" s="3" t="s">
        <v>104</v>
      </c>
      <c r="K1527" s="4"/>
      <c r="L1527" s="4">
        <f>=ROUNDDOWN({0},0)</f>
      </c>
      <c r="M1527" s="4"/>
      <c r="N1527" s="5"/>
      <c r="O1527" s="4"/>
      <c r="P1527" s="4">
        <f>=ROUNDDOWN({0},0)</f>
      </c>
      <c r="Q1527" s="4"/>
      <c r="R1527" s="5"/>
      <c r="S1527" s="4"/>
      <c r="T1527" s="6"/>
      <c r="U1527" s="4"/>
      <c r="V1527" s="6"/>
      <c r="W1527" s="5"/>
      <c r="X1527" s="5"/>
      <c r="Y1527" s="4"/>
      <c r="Z1527" s="6"/>
      <c r="AA1527" s="4"/>
      <c r="AB1527" s="6"/>
      <c r="AC1527" s="5"/>
      <c r="AD1527" s="5"/>
      <c r="AE1527" s="4"/>
      <c r="AF1527" s="6"/>
      <c r="AG1527" s="4"/>
      <c r="AH1527" s="6"/>
      <c r="AI1527" s="5"/>
      <c r="AJ1527" s="5"/>
      <c r="AK1527" s="4"/>
      <c r="AL1527" s="6"/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  <c r="AW1527" s="4"/>
      <c r="AX1527" s="6"/>
      <c r="AY1527" s="4"/>
      <c r="AZ1527" s="6"/>
      <c r="BA1527" s="5"/>
      <c r="BB1527" s="5"/>
      <c r="BC1527" s="4"/>
      <c r="BD1527" s="6"/>
      <c r="BE1527" s="4"/>
      <c r="BF1527" s="6"/>
      <c r="BG1527" s="5"/>
      <c r="BH1527" s="5"/>
      <c r="BI1527" s="4"/>
      <c r="BJ1527" s="6"/>
      <c r="BK1527" s="4"/>
      <c r="BL1527" s="6"/>
      <c r="BM1527" s="5"/>
      <c r="BN1527" s="5"/>
      <c r="BO1527" s="4"/>
      <c r="BP1527" s="6"/>
      <c r="BQ1527" s="4"/>
      <c r="BR1527" s="6"/>
      <c r="BS1527" s="5"/>
      <c r="BT1527" s="5"/>
      <c r="BU1527" s="4"/>
      <c r="BV1527" s="6"/>
      <c r="BW1527" s="4"/>
      <c r="BX1527" s="6"/>
      <c r="BY1527" s="5"/>
      <c r="BZ1527" s="5"/>
      <c r="CA1527" s="4"/>
      <c r="CB1527" s="6"/>
      <c r="CC1527" s="4"/>
      <c r="CD1527" s="6"/>
      <c r="CE1527" s="5"/>
      <c r="CF1527" s="5"/>
      <c r="CG1527" s="4"/>
      <c r="CH1527" s="6"/>
      <c r="CI1527" s="4"/>
      <c r="CJ1527" s="6"/>
      <c r="CK1527" s="5"/>
      <c r="CL1527" s="5"/>
      <c r="CM1527" s="4"/>
      <c r="CN1527" s="6"/>
      <c r="CO1527" s="4"/>
      <c r="CP1527" s="6"/>
      <c r="CQ1527" s="5"/>
      <c r="CR1527" s="5"/>
      <c r="CS1527" s="4"/>
      <c r="CT1527" s="6"/>
      <c r="CU1527" s="4"/>
      <c r="CV1527" s="6"/>
      <c r="CW1527" s="5"/>
      <c r="CX1527" s="5"/>
      <c r="CY1527" s="4"/>
      <c r="CZ1527" s="6"/>
      <c r="DA1527" s="4"/>
      <c r="DB1527" s="6"/>
      <c r="DC1527" s="5"/>
      <c r="DD1527" s="5"/>
      <c r="DE1527" s="4"/>
      <c r="DF1527" s="6"/>
      <c r="DG1527" s="4"/>
      <c r="DH1527" s="6"/>
      <c r="DI1527" s="5"/>
      <c r="DJ1527" s="5"/>
      <c r="DK1527" s="4"/>
      <c r="DL1527" s="6"/>
      <c r="DM1527" s="4"/>
      <c r="DN1527" s="6"/>
      <c r="DO1527" s="5"/>
      <c r="DP1527" s="5"/>
      <c r="DQ1527" s="4"/>
      <c r="DR1527" s="6"/>
      <c r="DS1527" s="4"/>
      <c r="DT1527" s="6"/>
      <c r="DU1527" s="5"/>
      <c r="DV1527" s="5"/>
      <c r="DW1527" s="4"/>
      <c r="DX1527" s="6"/>
      <c r="DY1527" s="4"/>
      <c r="DZ1527" s="6"/>
      <c r="EA1527" s="5"/>
      <c r="EB1527" s="5"/>
      <c r="EC1527" s="4"/>
      <c r="ED1527" s="6"/>
      <c r="EE1527" s="4"/>
      <c r="EF1527" s="6"/>
      <c r="EG1527" s="5"/>
      <c r="EH1527" s="5"/>
      <c r="EI1527" s="4"/>
      <c r="EJ1527" s="6"/>
      <c r="EK1527" s="4"/>
      <c r="EL1527" s="6"/>
      <c r="EM1527" s="5"/>
      <c r="EN1527" s="5"/>
      <c r="EO1527" s="4"/>
      <c r="EP1527" s="6"/>
      <c r="EQ1527" s="4"/>
      <c r="ER1527" s="6"/>
      <c r="ES1527" s="5"/>
      <c r="ET1527" s="5"/>
      <c r="EU1527" s="4"/>
      <c r="EV1527" s="6"/>
      <c r="EW1527" s="4"/>
      <c r="EX1527" s="6"/>
      <c r="EY1527" s="5"/>
      <c r="EZ1527" s="5"/>
      <c r="FA1527" s="4"/>
      <c r="FB1527" s="6"/>
      <c r="FC1527" s="4"/>
      <c r="FD1527" s="6"/>
      <c r="FE1527" s="5"/>
      <c r="FF1527" s="5"/>
      <c r="FG1527" s="4"/>
      <c r="FH1527" s="6"/>
      <c r="FI1527" s="4"/>
      <c r="FJ1527" s="6"/>
      <c r="FK1527" s="5"/>
      <c r="FL1527" s="5"/>
      <c r="FM1527" s="4"/>
      <c r="FN1527" s="6"/>
      <c r="FO1527" s="4"/>
      <c r="FP1527" s="6"/>
      <c r="FQ1527" s="5"/>
      <c r="FR1527" s="5"/>
      <c r="FS1527" s="4"/>
      <c r="FT1527" s="6"/>
      <c r="FU1527" s="4"/>
      <c r="FV1527" s="6"/>
      <c r="FW1527" s="5"/>
      <c r="FX1527" s="5"/>
      <c r="FY1527" s="4"/>
      <c r="FZ1527" s="6"/>
      <c r="GA1527" s="4"/>
      <c r="GB1527" s="6"/>
      <c r="GC1527" s="5"/>
      <c r="GD1527" s="5"/>
      <c r="GE1527" s="4"/>
      <c r="GF1527" s="6"/>
      <c r="GG1527" s="4"/>
      <c r="GH1527" s="6"/>
      <c r="GI1527" s="5"/>
      <c r="GJ1527" s="5"/>
      <c r="GK1527" s="4"/>
      <c r="GL1527" s="6"/>
      <c r="GM1527" s="4"/>
      <c r="GN1527" s="6"/>
      <c r="GO1527" s="5"/>
      <c r="GP1527" s="5"/>
      <c r="GQ1527" s="4"/>
      <c r="GR1527" s="6"/>
      <c r="GS1527" s="4"/>
      <c r="GT1527" s="6"/>
      <c r="GU1527" s="5"/>
      <c r="GV1527" s="5"/>
      <c r="GW1527" s="4"/>
      <c r="GX1527" s="6"/>
      <c r="GY1527" s="4"/>
      <c r="GZ1527" s="6"/>
      <c r="HA1527" s="5"/>
      <c r="HB1527" s="5"/>
      <c r="HC1527" s="4"/>
      <c r="HD1527" s="6"/>
      <c r="HE1527" s="4"/>
      <c r="HF1527" s="6"/>
      <c r="HG1527" s="5"/>
      <c r="HH1527" s="5"/>
      <c r="HI1527" s="4"/>
      <c r="HJ1527" s="6"/>
      <c r="HK1527" s="4"/>
      <c r="HL1527" s="6"/>
      <c r="HM1527" s="5"/>
      <c r="HN1527" s="5"/>
      <c r="HO1527" s="4"/>
      <c r="HP1527" s="6"/>
      <c r="HQ1527" s="4"/>
      <c r="HR1527" s="6"/>
      <c r="HS1527" s="5"/>
      <c r="HT1527" s="5"/>
      <c r="HU1527" s="4"/>
      <c r="HV1527" s="6"/>
      <c r="HW1527" s="4"/>
      <c r="HX1527" s="6"/>
      <c r="HY1527" s="5"/>
      <c r="HZ1527" s="5"/>
      <c r="IA1527" s="4"/>
      <c r="IB1527" s="6"/>
      <c r="IC1527" s="4"/>
      <c r="ID1527" s="6"/>
      <c r="IE1527" s="5"/>
      <c r="IF1527" s="5"/>
      <c r="IG1527" s="4"/>
      <c r="IH1527" s="6"/>
      <c r="II1527" s="4"/>
      <c r="IJ1527" s="6"/>
      <c r="IK1527" s="5"/>
      <c r="IL1527" s="5"/>
      <c r="IM1527" s="4"/>
      <c r="IN1527" s="6"/>
      <c r="IO1527" s="4"/>
      <c r="IP1527" s="6"/>
      <c r="IQ1527" s="5"/>
      <c r="IR1527" s="5"/>
      <c r="IS1527" s="4"/>
      <c r="IT1527" s="6"/>
      <c r="IU1527" s="4"/>
      <c r="IV1527" s="6"/>
      <c r="IW1527" s="5"/>
      <c r="IX1527" s="5"/>
      <c r="IY1527" s="4"/>
      <c r="IZ1527" s="6"/>
      <c r="JA1527" s="4"/>
      <c r="JB1527" s="6"/>
      <c r="JC1527" s="5"/>
      <c r="JD1527" s="5"/>
      <c r="JE1527" s="4"/>
      <c r="JF1527" s="6"/>
      <c r="JG1527" s="4"/>
      <c r="JH1527" s="6"/>
      <c r="JI1527" s="5"/>
      <c r="JJ1527" s="5"/>
      <c r="JK1527" s="4"/>
      <c r="JL1527" s="6"/>
      <c r="JM1527" s="4"/>
      <c r="JN1527" s="6"/>
      <c r="JO1527" s="5"/>
      <c r="JP1527" s="5"/>
      <c r="JQ1527" s="4"/>
      <c r="JR1527" s="6"/>
      <c r="JS1527" s="4"/>
      <c r="JT1527" s="6"/>
      <c r="JU1527" s="5"/>
      <c r="JV1527" s="5"/>
      <c r="JW1527" s="4"/>
      <c r="JX1527" s="6"/>
      <c r="JY1527" s="4"/>
      <c r="JZ1527" s="6"/>
      <c r="KA1527" s="5"/>
      <c r="KB1527" s="5"/>
      <c r="KC1527" s="4"/>
      <c r="KD1527" s="6"/>
      <c r="KE1527" s="4"/>
      <c r="KF1527" s="6"/>
      <c r="KG1527" s="5"/>
      <c r="KH1527" s="5"/>
      <c r="KI1527" s="4"/>
      <c r="KJ1527" s="6"/>
      <c r="KK1527" s="4"/>
      <c r="KL1527" s="6"/>
      <c r="KM1527" s="5"/>
      <c r="KN1527" s="5"/>
    </row>
    <row r="1528">
      <c r="A1528" s="3" t="s">
        <v>85</v>
      </c>
      <c r="B1528" s="3" t="s">
        <v>712</v>
      </c>
      <c r="C1528" s="3" t="s">
        <v>87</v>
      </c>
      <c r="D1528" s="3" t="s">
        <v>712</v>
      </c>
      <c r="E1528" s="3" t="s">
        <v>992</v>
      </c>
      <c r="F1528" s="3" t="s">
        <v>104</v>
      </c>
      <c r="G1528" s="3" t="s">
        <v>104</v>
      </c>
      <c r="H1528" s="3" t="s">
        <v>104</v>
      </c>
      <c r="I1528" s="3" t="s">
        <v>1324</v>
      </c>
      <c r="J1528" s="3" t="s">
        <v>104</v>
      </c>
      <c r="K1528" s="4"/>
      <c r="L1528" s="4">
        <f>=ROUNDDOWN({0},0)</f>
      </c>
      <c r="M1528" s="4"/>
      <c r="N1528" s="5"/>
      <c r="O1528" s="4"/>
      <c r="P1528" s="4">
        <f>=ROUNDDOWN({0},0)</f>
      </c>
      <c r="Q1528" s="4"/>
      <c r="R1528" s="5"/>
      <c r="S1528" s="4"/>
      <c r="T1528" s="6"/>
      <c r="U1528" s="4"/>
      <c r="V1528" s="6"/>
      <c r="W1528" s="5"/>
      <c r="X1528" s="5"/>
      <c r="Y1528" s="4"/>
      <c r="Z1528" s="6"/>
      <c r="AA1528" s="4"/>
      <c r="AB1528" s="6"/>
      <c r="AC1528" s="5"/>
      <c r="AD1528" s="5"/>
      <c r="AE1528" s="4"/>
      <c r="AF1528" s="6"/>
      <c r="AG1528" s="4"/>
      <c r="AH1528" s="6"/>
      <c r="AI1528" s="5"/>
      <c r="AJ1528" s="5"/>
      <c r="AK1528" s="4"/>
      <c r="AL1528" s="6"/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  <c r="AW1528" s="4"/>
      <c r="AX1528" s="6"/>
      <c r="AY1528" s="4"/>
      <c r="AZ1528" s="6"/>
      <c r="BA1528" s="5"/>
      <c r="BB1528" s="5"/>
      <c r="BC1528" s="4"/>
      <c r="BD1528" s="6"/>
      <c r="BE1528" s="4"/>
      <c r="BF1528" s="6"/>
      <c r="BG1528" s="5"/>
      <c r="BH1528" s="5"/>
      <c r="BI1528" s="4"/>
      <c r="BJ1528" s="6"/>
      <c r="BK1528" s="4"/>
      <c r="BL1528" s="6"/>
      <c r="BM1528" s="5"/>
      <c r="BN1528" s="5"/>
      <c r="BO1528" s="4"/>
      <c r="BP1528" s="6"/>
      <c r="BQ1528" s="4"/>
      <c r="BR1528" s="6"/>
      <c r="BS1528" s="5"/>
      <c r="BT1528" s="5"/>
      <c r="BU1528" s="4"/>
      <c r="BV1528" s="6"/>
      <c r="BW1528" s="4"/>
      <c r="BX1528" s="6"/>
      <c r="BY1528" s="5"/>
      <c r="BZ1528" s="5"/>
      <c r="CA1528" s="4"/>
      <c r="CB1528" s="6"/>
      <c r="CC1528" s="4"/>
      <c r="CD1528" s="6"/>
      <c r="CE1528" s="5"/>
      <c r="CF1528" s="5"/>
      <c r="CG1528" s="4"/>
      <c r="CH1528" s="6"/>
      <c r="CI1528" s="4"/>
      <c r="CJ1528" s="6"/>
      <c r="CK1528" s="5"/>
      <c r="CL1528" s="5"/>
      <c r="CM1528" s="4"/>
      <c r="CN1528" s="6"/>
      <c r="CO1528" s="4"/>
      <c r="CP1528" s="6"/>
      <c r="CQ1528" s="5"/>
      <c r="CR1528" s="5"/>
      <c r="CS1528" s="4"/>
      <c r="CT1528" s="6"/>
      <c r="CU1528" s="4"/>
      <c r="CV1528" s="6"/>
      <c r="CW1528" s="5"/>
      <c r="CX1528" s="5"/>
      <c r="CY1528" s="4"/>
      <c r="CZ1528" s="6"/>
      <c r="DA1528" s="4"/>
      <c r="DB1528" s="6"/>
      <c r="DC1528" s="5"/>
      <c r="DD1528" s="5"/>
      <c r="DE1528" s="4"/>
      <c r="DF1528" s="6"/>
      <c r="DG1528" s="4"/>
      <c r="DH1528" s="6"/>
      <c r="DI1528" s="5"/>
      <c r="DJ1528" s="5"/>
      <c r="DK1528" s="4"/>
      <c r="DL1528" s="6"/>
      <c r="DM1528" s="4"/>
      <c r="DN1528" s="6"/>
      <c r="DO1528" s="5"/>
      <c r="DP1528" s="5"/>
      <c r="DQ1528" s="4"/>
      <c r="DR1528" s="6"/>
      <c r="DS1528" s="4"/>
      <c r="DT1528" s="6"/>
      <c r="DU1528" s="5"/>
      <c r="DV1528" s="5"/>
      <c r="DW1528" s="4"/>
      <c r="DX1528" s="6"/>
      <c r="DY1528" s="4"/>
      <c r="DZ1528" s="6"/>
      <c r="EA1528" s="5"/>
      <c r="EB1528" s="5"/>
      <c r="EC1528" s="4"/>
      <c r="ED1528" s="6"/>
      <c r="EE1528" s="4"/>
      <c r="EF1528" s="6"/>
      <c r="EG1528" s="5"/>
      <c r="EH1528" s="5"/>
      <c r="EI1528" s="4"/>
      <c r="EJ1528" s="6"/>
      <c r="EK1528" s="4"/>
      <c r="EL1528" s="6"/>
      <c r="EM1528" s="5"/>
      <c r="EN1528" s="5"/>
      <c r="EO1528" s="4"/>
      <c r="EP1528" s="6"/>
      <c r="EQ1528" s="4"/>
      <c r="ER1528" s="6"/>
      <c r="ES1528" s="5"/>
      <c r="ET1528" s="5"/>
      <c r="EU1528" s="4"/>
      <c r="EV1528" s="6"/>
      <c r="EW1528" s="4"/>
      <c r="EX1528" s="6"/>
      <c r="EY1528" s="5"/>
      <c r="EZ1528" s="5"/>
      <c r="FA1528" s="4"/>
      <c r="FB1528" s="6"/>
      <c r="FC1528" s="4"/>
      <c r="FD1528" s="6"/>
      <c r="FE1528" s="5"/>
      <c r="FF1528" s="5"/>
      <c r="FG1528" s="4"/>
      <c r="FH1528" s="6"/>
      <c r="FI1528" s="4"/>
      <c r="FJ1528" s="6"/>
      <c r="FK1528" s="5"/>
      <c r="FL1528" s="5"/>
      <c r="FM1528" s="4"/>
      <c r="FN1528" s="6"/>
      <c r="FO1528" s="4"/>
      <c r="FP1528" s="6"/>
      <c r="FQ1528" s="5"/>
      <c r="FR1528" s="5"/>
      <c r="FS1528" s="4"/>
      <c r="FT1528" s="6"/>
      <c r="FU1528" s="4"/>
      <c r="FV1528" s="6"/>
      <c r="FW1528" s="5"/>
      <c r="FX1528" s="5"/>
      <c r="FY1528" s="4"/>
      <c r="FZ1528" s="6"/>
      <c r="GA1528" s="4"/>
      <c r="GB1528" s="6"/>
      <c r="GC1528" s="5"/>
      <c r="GD1528" s="5"/>
      <c r="GE1528" s="4"/>
      <c r="GF1528" s="6"/>
      <c r="GG1528" s="4"/>
      <c r="GH1528" s="6"/>
      <c r="GI1528" s="5"/>
      <c r="GJ1528" s="5"/>
      <c r="GK1528" s="4"/>
      <c r="GL1528" s="6"/>
      <c r="GM1528" s="4"/>
      <c r="GN1528" s="6"/>
      <c r="GO1528" s="5"/>
      <c r="GP1528" s="5"/>
      <c r="GQ1528" s="4"/>
      <c r="GR1528" s="6"/>
      <c r="GS1528" s="4"/>
      <c r="GT1528" s="6"/>
      <c r="GU1528" s="5"/>
      <c r="GV1528" s="5"/>
      <c r="GW1528" s="4"/>
      <c r="GX1528" s="6"/>
      <c r="GY1528" s="4"/>
      <c r="GZ1528" s="6"/>
      <c r="HA1528" s="5"/>
      <c r="HB1528" s="5"/>
      <c r="HC1528" s="4"/>
      <c r="HD1528" s="6"/>
      <c r="HE1528" s="4"/>
      <c r="HF1528" s="6"/>
      <c r="HG1528" s="5"/>
      <c r="HH1528" s="5"/>
      <c r="HI1528" s="4"/>
      <c r="HJ1528" s="6"/>
      <c r="HK1528" s="4"/>
      <c r="HL1528" s="6"/>
      <c r="HM1528" s="5"/>
      <c r="HN1528" s="5"/>
      <c r="HO1528" s="4"/>
      <c r="HP1528" s="6"/>
      <c r="HQ1528" s="4"/>
      <c r="HR1528" s="6"/>
      <c r="HS1528" s="5"/>
      <c r="HT1528" s="5"/>
      <c r="HU1528" s="4"/>
      <c r="HV1528" s="6"/>
      <c r="HW1528" s="4"/>
      <c r="HX1528" s="6"/>
      <c r="HY1528" s="5"/>
      <c r="HZ1528" s="5"/>
      <c r="IA1528" s="4"/>
      <c r="IB1528" s="6"/>
      <c r="IC1528" s="4"/>
      <c r="ID1528" s="6"/>
      <c r="IE1528" s="5"/>
      <c r="IF1528" s="5"/>
      <c r="IG1528" s="4"/>
      <c r="IH1528" s="6"/>
      <c r="II1528" s="4"/>
      <c r="IJ1528" s="6"/>
      <c r="IK1528" s="5"/>
      <c r="IL1528" s="5"/>
      <c r="IM1528" s="4"/>
      <c r="IN1528" s="6"/>
      <c r="IO1528" s="4"/>
      <c r="IP1528" s="6"/>
      <c r="IQ1528" s="5"/>
      <c r="IR1528" s="5"/>
      <c r="IS1528" s="4"/>
      <c r="IT1528" s="6"/>
      <c r="IU1528" s="4"/>
      <c r="IV1528" s="6"/>
      <c r="IW1528" s="5"/>
      <c r="IX1528" s="5"/>
      <c r="IY1528" s="4"/>
      <c r="IZ1528" s="6"/>
      <c r="JA1528" s="4"/>
      <c r="JB1528" s="6"/>
      <c r="JC1528" s="5"/>
      <c r="JD1528" s="5"/>
      <c r="JE1528" s="4"/>
      <c r="JF1528" s="6"/>
      <c r="JG1528" s="4"/>
      <c r="JH1528" s="6"/>
      <c r="JI1528" s="5"/>
      <c r="JJ1528" s="5"/>
      <c r="JK1528" s="4"/>
      <c r="JL1528" s="6"/>
      <c r="JM1528" s="4"/>
      <c r="JN1528" s="6"/>
      <c r="JO1528" s="5"/>
      <c r="JP1528" s="5"/>
      <c r="JQ1528" s="4"/>
      <c r="JR1528" s="6"/>
      <c r="JS1528" s="4"/>
      <c r="JT1528" s="6"/>
      <c r="JU1528" s="5"/>
      <c r="JV1528" s="5"/>
      <c r="JW1528" s="4"/>
      <c r="JX1528" s="6"/>
      <c r="JY1528" s="4"/>
      <c r="JZ1528" s="6"/>
      <c r="KA1528" s="5"/>
      <c r="KB1528" s="5"/>
      <c r="KC1528" s="4"/>
      <c r="KD1528" s="6"/>
      <c r="KE1528" s="4"/>
      <c r="KF1528" s="6"/>
      <c r="KG1528" s="5"/>
      <c r="KH1528" s="5"/>
      <c r="KI1528" s="4"/>
      <c r="KJ1528" s="6"/>
      <c r="KK1528" s="4"/>
      <c r="KL1528" s="6"/>
      <c r="KM1528" s="5"/>
      <c r="KN1528" s="5"/>
    </row>
    <row r="1529">
      <c r="A1529" s="3" t="s">
        <v>85</v>
      </c>
      <c r="B1529" s="3" t="s">
        <v>712</v>
      </c>
      <c r="C1529" s="3" t="s">
        <v>87</v>
      </c>
      <c r="D1529" s="3" t="s">
        <v>712</v>
      </c>
      <c r="E1529" s="3" t="s">
        <v>1022</v>
      </c>
      <c r="F1529" s="3" t="s">
        <v>104</v>
      </c>
      <c r="G1529" s="3" t="s">
        <v>104</v>
      </c>
      <c r="H1529" s="3" t="s">
        <v>104</v>
      </c>
      <c r="I1529" s="3" t="s">
        <v>1324</v>
      </c>
      <c r="J1529" s="3" t="s">
        <v>104</v>
      </c>
      <c r="K1529" s="4"/>
      <c r="L1529" s="4">
        <f>=ROUNDDOWN({0},0)</f>
      </c>
      <c r="M1529" s="4"/>
      <c r="N1529" s="5"/>
      <c r="O1529" s="4"/>
      <c r="P1529" s="4">
        <f>=ROUNDDOWN({0},0)</f>
      </c>
      <c r="Q1529" s="4"/>
      <c r="R1529" s="5"/>
      <c r="S1529" s="4"/>
      <c r="T1529" s="6"/>
      <c r="U1529" s="4"/>
      <c r="V1529" s="6"/>
      <c r="W1529" s="5"/>
      <c r="X1529" s="5"/>
      <c r="Y1529" s="4"/>
      <c r="Z1529" s="6"/>
      <c r="AA1529" s="4"/>
      <c r="AB1529" s="6"/>
      <c r="AC1529" s="5"/>
      <c r="AD1529" s="5"/>
      <c r="AE1529" s="4"/>
      <c r="AF1529" s="6"/>
      <c r="AG1529" s="4"/>
      <c r="AH1529" s="6"/>
      <c r="AI1529" s="5"/>
      <c r="AJ1529" s="5"/>
      <c r="AK1529" s="4"/>
      <c r="AL1529" s="6"/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  <c r="AW1529" s="4"/>
      <c r="AX1529" s="6"/>
      <c r="AY1529" s="4"/>
      <c r="AZ1529" s="6"/>
      <c r="BA1529" s="5"/>
      <c r="BB1529" s="5"/>
      <c r="BC1529" s="4"/>
      <c r="BD1529" s="6"/>
      <c r="BE1529" s="4"/>
      <c r="BF1529" s="6"/>
      <c r="BG1529" s="5"/>
      <c r="BH1529" s="5"/>
      <c r="BI1529" s="4"/>
      <c r="BJ1529" s="6"/>
      <c r="BK1529" s="4"/>
      <c r="BL1529" s="6"/>
      <c r="BM1529" s="5"/>
      <c r="BN1529" s="5"/>
      <c r="BO1529" s="4"/>
      <c r="BP1529" s="6"/>
      <c r="BQ1529" s="4"/>
      <c r="BR1529" s="6"/>
      <c r="BS1529" s="5"/>
      <c r="BT1529" s="5"/>
      <c r="BU1529" s="4"/>
      <c r="BV1529" s="6"/>
      <c r="BW1529" s="4"/>
      <c r="BX1529" s="6"/>
      <c r="BY1529" s="5"/>
      <c r="BZ1529" s="5"/>
      <c r="CA1529" s="4"/>
      <c r="CB1529" s="6"/>
      <c r="CC1529" s="4"/>
      <c r="CD1529" s="6"/>
      <c r="CE1529" s="5"/>
      <c r="CF1529" s="5"/>
      <c r="CG1529" s="4"/>
      <c r="CH1529" s="6"/>
      <c r="CI1529" s="4"/>
      <c r="CJ1529" s="6"/>
      <c r="CK1529" s="5"/>
      <c r="CL1529" s="5"/>
      <c r="CM1529" s="4"/>
      <c r="CN1529" s="6"/>
      <c r="CO1529" s="4"/>
      <c r="CP1529" s="6"/>
      <c r="CQ1529" s="5"/>
      <c r="CR1529" s="5"/>
      <c r="CS1529" s="4"/>
      <c r="CT1529" s="6"/>
      <c r="CU1529" s="4"/>
      <c r="CV1529" s="6"/>
      <c r="CW1529" s="5"/>
      <c r="CX1529" s="5"/>
      <c r="CY1529" s="4"/>
      <c r="CZ1529" s="6"/>
      <c r="DA1529" s="4"/>
      <c r="DB1529" s="6"/>
      <c r="DC1529" s="5"/>
      <c r="DD1529" s="5"/>
      <c r="DE1529" s="4"/>
      <c r="DF1529" s="6"/>
      <c r="DG1529" s="4"/>
      <c r="DH1529" s="6"/>
      <c r="DI1529" s="5"/>
      <c r="DJ1529" s="5"/>
      <c r="DK1529" s="4"/>
      <c r="DL1529" s="6"/>
      <c r="DM1529" s="4"/>
      <c r="DN1529" s="6"/>
      <c r="DO1529" s="5"/>
      <c r="DP1529" s="5"/>
      <c r="DQ1529" s="4"/>
      <c r="DR1529" s="6"/>
      <c r="DS1529" s="4"/>
      <c r="DT1529" s="6"/>
      <c r="DU1529" s="5"/>
      <c r="DV1529" s="5"/>
      <c r="DW1529" s="4"/>
      <c r="DX1529" s="6"/>
      <c r="DY1529" s="4"/>
      <c r="DZ1529" s="6"/>
      <c r="EA1529" s="5"/>
      <c r="EB1529" s="5"/>
      <c r="EC1529" s="4"/>
      <c r="ED1529" s="6"/>
      <c r="EE1529" s="4"/>
      <c r="EF1529" s="6"/>
      <c r="EG1529" s="5"/>
      <c r="EH1529" s="5"/>
      <c r="EI1529" s="4"/>
      <c r="EJ1529" s="6"/>
      <c r="EK1529" s="4"/>
      <c r="EL1529" s="6"/>
      <c r="EM1529" s="5"/>
      <c r="EN1529" s="5"/>
      <c r="EO1529" s="4"/>
      <c r="EP1529" s="6"/>
      <c r="EQ1529" s="4"/>
      <c r="ER1529" s="6"/>
      <c r="ES1529" s="5"/>
      <c r="ET1529" s="5"/>
      <c r="EU1529" s="4"/>
      <c r="EV1529" s="6"/>
      <c r="EW1529" s="4"/>
      <c r="EX1529" s="6"/>
      <c r="EY1529" s="5"/>
      <c r="EZ1529" s="5"/>
      <c r="FA1529" s="4"/>
      <c r="FB1529" s="6"/>
      <c r="FC1529" s="4"/>
      <c r="FD1529" s="6"/>
      <c r="FE1529" s="5"/>
      <c r="FF1529" s="5"/>
      <c r="FG1529" s="4"/>
      <c r="FH1529" s="6"/>
      <c r="FI1529" s="4"/>
      <c r="FJ1529" s="6"/>
      <c r="FK1529" s="5"/>
      <c r="FL1529" s="5"/>
      <c r="FM1529" s="4"/>
      <c r="FN1529" s="6"/>
      <c r="FO1529" s="4"/>
      <c r="FP1529" s="6"/>
      <c r="FQ1529" s="5"/>
      <c r="FR1529" s="5"/>
      <c r="FS1529" s="4"/>
      <c r="FT1529" s="6"/>
      <c r="FU1529" s="4"/>
      <c r="FV1529" s="6"/>
      <c r="FW1529" s="5"/>
      <c r="FX1529" s="5"/>
      <c r="FY1529" s="4"/>
      <c r="FZ1529" s="6"/>
      <c r="GA1529" s="4"/>
      <c r="GB1529" s="6"/>
      <c r="GC1529" s="5"/>
      <c r="GD1529" s="5"/>
      <c r="GE1529" s="4"/>
      <c r="GF1529" s="6"/>
      <c r="GG1529" s="4"/>
      <c r="GH1529" s="6"/>
      <c r="GI1529" s="5"/>
      <c r="GJ1529" s="5"/>
      <c r="GK1529" s="4"/>
      <c r="GL1529" s="6"/>
      <c r="GM1529" s="4"/>
      <c r="GN1529" s="6"/>
      <c r="GO1529" s="5"/>
      <c r="GP1529" s="5"/>
      <c r="GQ1529" s="4"/>
      <c r="GR1529" s="6"/>
      <c r="GS1529" s="4"/>
      <c r="GT1529" s="6"/>
      <c r="GU1529" s="5"/>
      <c r="GV1529" s="5"/>
      <c r="GW1529" s="4"/>
      <c r="GX1529" s="6"/>
      <c r="GY1529" s="4"/>
      <c r="GZ1529" s="6"/>
      <c r="HA1529" s="5"/>
      <c r="HB1529" s="5"/>
      <c r="HC1529" s="4"/>
      <c r="HD1529" s="6"/>
      <c r="HE1529" s="4"/>
      <c r="HF1529" s="6"/>
      <c r="HG1529" s="5"/>
      <c r="HH1529" s="5"/>
      <c r="HI1529" s="4"/>
      <c r="HJ1529" s="6"/>
      <c r="HK1529" s="4"/>
      <c r="HL1529" s="6"/>
      <c r="HM1529" s="5"/>
      <c r="HN1529" s="5"/>
      <c r="HO1529" s="4"/>
      <c r="HP1529" s="6"/>
      <c r="HQ1529" s="4"/>
      <c r="HR1529" s="6"/>
      <c r="HS1529" s="5"/>
      <c r="HT1529" s="5"/>
      <c r="HU1529" s="4"/>
      <c r="HV1529" s="6"/>
      <c r="HW1529" s="4"/>
      <c r="HX1529" s="6"/>
      <c r="HY1529" s="5"/>
      <c r="HZ1529" s="5"/>
      <c r="IA1529" s="4"/>
      <c r="IB1529" s="6"/>
      <c r="IC1529" s="4"/>
      <c r="ID1529" s="6"/>
      <c r="IE1529" s="5"/>
      <c r="IF1529" s="5"/>
      <c r="IG1529" s="4"/>
      <c r="IH1529" s="6"/>
      <c r="II1529" s="4"/>
      <c r="IJ1529" s="6"/>
      <c r="IK1529" s="5"/>
      <c r="IL1529" s="5"/>
      <c r="IM1529" s="4"/>
      <c r="IN1529" s="6"/>
      <c r="IO1529" s="4"/>
      <c r="IP1529" s="6"/>
      <c r="IQ1529" s="5"/>
      <c r="IR1529" s="5"/>
      <c r="IS1529" s="4"/>
      <c r="IT1529" s="6"/>
      <c r="IU1529" s="4"/>
      <c r="IV1529" s="6"/>
      <c r="IW1529" s="5"/>
      <c r="IX1529" s="5"/>
      <c r="IY1529" s="4"/>
      <c r="IZ1529" s="6"/>
      <c r="JA1529" s="4"/>
      <c r="JB1529" s="6"/>
      <c r="JC1529" s="5"/>
      <c r="JD1529" s="5"/>
      <c r="JE1529" s="4"/>
      <c r="JF1529" s="6"/>
      <c r="JG1529" s="4"/>
      <c r="JH1529" s="6"/>
      <c r="JI1529" s="5"/>
      <c r="JJ1529" s="5"/>
      <c r="JK1529" s="4"/>
      <c r="JL1529" s="6"/>
      <c r="JM1529" s="4"/>
      <c r="JN1529" s="6"/>
      <c r="JO1529" s="5"/>
      <c r="JP1529" s="5"/>
      <c r="JQ1529" s="4"/>
      <c r="JR1529" s="6"/>
      <c r="JS1529" s="4"/>
      <c r="JT1529" s="6"/>
      <c r="JU1529" s="5"/>
      <c r="JV1529" s="5"/>
      <c r="JW1529" s="4"/>
      <c r="JX1529" s="6"/>
      <c r="JY1529" s="4"/>
      <c r="JZ1529" s="6"/>
      <c r="KA1529" s="5"/>
      <c r="KB1529" s="5"/>
      <c r="KC1529" s="4"/>
      <c r="KD1529" s="6"/>
      <c r="KE1529" s="4"/>
      <c r="KF1529" s="6"/>
      <c r="KG1529" s="5"/>
      <c r="KH1529" s="5"/>
      <c r="KI1529" s="4"/>
      <c r="KJ1529" s="6"/>
      <c r="KK1529" s="4"/>
      <c r="KL1529" s="6"/>
      <c r="KM1529" s="5"/>
      <c r="KN1529" s="5"/>
    </row>
    <row r="1530">
      <c r="A1530" s="3" t="s">
        <v>85</v>
      </c>
      <c r="B1530" s="3" t="s">
        <v>712</v>
      </c>
      <c r="C1530" s="3" t="s">
        <v>87</v>
      </c>
      <c r="D1530" s="3" t="s">
        <v>712</v>
      </c>
      <c r="E1530" s="3" t="s">
        <v>1095</v>
      </c>
      <c r="F1530" s="3" t="s">
        <v>104</v>
      </c>
      <c r="G1530" s="3" t="s">
        <v>104</v>
      </c>
      <c r="H1530" s="3" t="s">
        <v>104</v>
      </c>
      <c r="I1530" s="3" t="s">
        <v>1324</v>
      </c>
      <c r="J1530" s="3" t="s">
        <v>104</v>
      </c>
      <c r="K1530" s="4"/>
      <c r="L1530" s="4">
        <f>=ROUNDDOWN({0},0)</f>
      </c>
      <c r="M1530" s="4"/>
      <c r="N1530" s="5"/>
      <c r="O1530" s="4"/>
      <c r="P1530" s="4">
        <f>=ROUNDDOWN({0},0)</f>
      </c>
      <c r="Q1530" s="4"/>
      <c r="R1530" s="5"/>
      <c r="S1530" s="4"/>
      <c r="T1530" s="6"/>
      <c r="U1530" s="4"/>
      <c r="V1530" s="6"/>
      <c r="W1530" s="5"/>
      <c r="X1530" s="5"/>
      <c r="Y1530" s="4"/>
      <c r="Z1530" s="6"/>
      <c r="AA1530" s="4"/>
      <c r="AB1530" s="6"/>
      <c r="AC1530" s="5"/>
      <c r="AD1530" s="5"/>
      <c r="AE1530" s="4"/>
      <c r="AF1530" s="6"/>
      <c r="AG1530" s="4"/>
      <c r="AH1530" s="6"/>
      <c r="AI1530" s="5"/>
      <c r="AJ1530" s="5"/>
      <c r="AK1530" s="4"/>
      <c r="AL1530" s="6"/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  <c r="AW1530" s="4"/>
      <c r="AX1530" s="6"/>
      <c r="AY1530" s="4"/>
      <c r="AZ1530" s="6"/>
      <c r="BA1530" s="5"/>
      <c r="BB1530" s="5"/>
      <c r="BC1530" s="4"/>
      <c r="BD1530" s="6"/>
      <c r="BE1530" s="4"/>
      <c r="BF1530" s="6"/>
      <c r="BG1530" s="5"/>
      <c r="BH1530" s="5"/>
      <c r="BI1530" s="4"/>
      <c r="BJ1530" s="6"/>
      <c r="BK1530" s="4"/>
      <c r="BL1530" s="6"/>
      <c r="BM1530" s="5"/>
      <c r="BN1530" s="5"/>
      <c r="BO1530" s="4"/>
      <c r="BP1530" s="6"/>
      <c r="BQ1530" s="4"/>
      <c r="BR1530" s="6"/>
      <c r="BS1530" s="5"/>
      <c r="BT1530" s="5"/>
      <c r="BU1530" s="4"/>
      <c r="BV1530" s="6"/>
      <c r="BW1530" s="4"/>
      <c r="BX1530" s="6"/>
      <c r="BY1530" s="5"/>
      <c r="BZ1530" s="5"/>
      <c r="CA1530" s="4"/>
      <c r="CB1530" s="6"/>
      <c r="CC1530" s="4"/>
      <c r="CD1530" s="6"/>
      <c r="CE1530" s="5"/>
      <c r="CF1530" s="5"/>
      <c r="CG1530" s="4"/>
      <c r="CH1530" s="6"/>
      <c r="CI1530" s="4"/>
      <c r="CJ1530" s="6"/>
      <c r="CK1530" s="5"/>
      <c r="CL1530" s="5"/>
      <c r="CM1530" s="4"/>
      <c r="CN1530" s="6"/>
      <c r="CO1530" s="4"/>
      <c r="CP1530" s="6"/>
      <c r="CQ1530" s="5"/>
      <c r="CR1530" s="5"/>
      <c r="CS1530" s="4"/>
      <c r="CT1530" s="6"/>
      <c r="CU1530" s="4"/>
      <c r="CV1530" s="6"/>
      <c r="CW1530" s="5"/>
      <c r="CX1530" s="5"/>
      <c r="CY1530" s="4"/>
      <c r="CZ1530" s="6"/>
      <c r="DA1530" s="4"/>
      <c r="DB1530" s="6"/>
      <c r="DC1530" s="5"/>
      <c r="DD1530" s="5"/>
      <c r="DE1530" s="4"/>
      <c r="DF1530" s="6"/>
      <c r="DG1530" s="4"/>
      <c r="DH1530" s="6"/>
      <c r="DI1530" s="5"/>
      <c r="DJ1530" s="5"/>
      <c r="DK1530" s="4"/>
      <c r="DL1530" s="6"/>
      <c r="DM1530" s="4"/>
      <c r="DN1530" s="6"/>
      <c r="DO1530" s="5"/>
      <c r="DP1530" s="5"/>
      <c r="DQ1530" s="4"/>
      <c r="DR1530" s="6"/>
      <c r="DS1530" s="4"/>
      <c r="DT1530" s="6"/>
      <c r="DU1530" s="5"/>
      <c r="DV1530" s="5"/>
      <c r="DW1530" s="4"/>
      <c r="DX1530" s="6"/>
      <c r="DY1530" s="4"/>
      <c r="DZ1530" s="6"/>
      <c r="EA1530" s="5"/>
      <c r="EB1530" s="5"/>
      <c r="EC1530" s="4"/>
      <c r="ED1530" s="6"/>
      <c r="EE1530" s="4"/>
      <c r="EF1530" s="6"/>
      <c r="EG1530" s="5"/>
      <c r="EH1530" s="5"/>
      <c r="EI1530" s="4"/>
      <c r="EJ1530" s="6"/>
      <c r="EK1530" s="4"/>
      <c r="EL1530" s="6"/>
      <c r="EM1530" s="5"/>
      <c r="EN1530" s="5"/>
      <c r="EO1530" s="4"/>
      <c r="EP1530" s="6"/>
      <c r="EQ1530" s="4"/>
      <c r="ER1530" s="6"/>
      <c r="ES1530" s="5"/>
      <c r="ET1530" s="5"/>
      <c r="EU1530" s="4"/>
      <c r="EV1530" s="6"/>
      <c r="EW1530" s="4"/>
      <c r="EX1530" s="6"/>
      <c r="EY1530" s="5"/>
      <c r="EZ1530" s="5"/>
      <c r="FA1530" s="4"/>
      <c r="FB1530" s="6"/>
      <c r="FC1530" s="4"/>
      <c r="FD1530" s="6"/>
      <c r="FE1530" s="5"/>
      <c r="FF1530" s="5"/>
      <c r="FG1530" s="4"/>
      <c r="FH1530" s="6"/>
      <c r="FI1530" s="4"/>
      <c r="FJ1530" s="6"/>
      <c r="FK1530" s="5"/>
      <c r="FL1530" s="5"/>
      <c r="FM1530" s="4"/>
      <c r="FN1530" s="6"/>
      <c r="FO1530" s="4"/>
      <c r="FP1530" s="6"/>
      <c r="FQ1530" s="5"/>
      <c r="FR1530" s="5"/>
      <c r="FS1530" s="4"/>
      <c r="FT1530" s="6"/>
      <c r="FU1530" s="4"/>
      <c r="FV1530" s="6"/>
      <c r="FW1530" s="5"/>
      <c r="FX1530" s="5"/>
      <c r="FY1530" s="4"/>
      <c r="FZ1530" s="6"/>
      <c r="GA1530" s="4"/>
      <c r="GB1530" s="6"/>
      <c r="GC1530" s="5"/>
      <c r="GD1530" s="5"/>
      <c r="GE1530" s="4"/>
      <c r="GF1530" s="6"/>
      <c r="GG1530" s="4"/>
      <c r="GH1530" s="6"/>
      <c r="GI1530" s="5"/>
      <c r="GJ1530" s="5"/>
      <c r="GK1530" s="4"/>
      <c r="GL1530" s="6"/>
      <c r="GM1530" s="4"/>
      <c r="GN1530" s="6"/>
      <c r="GO1530" s="5"/>
      <c r="GP1530" s="5"/>
      <c r="GQ1530" s="4"/>
      <c r="GR1530" s="6"/>
      <c r="GS1530" s="4"/>
      <c r="GT1530" s="6"/>
      <c r="GU1530" s="5"/>
      <c r="GV1530" s="5"/>
      <c r="GW1530" s="4"/>
      <c r="GX1530" s="6"/>
      <c r="GY1530" s="4"/>
      <c r="GZ1530" s="6"/>
      <c r="HA1530" s="5"/>
      <c r="HB1530" s="5"/>
      <c r="HC1530" s="4"/>
      <c r="HD1530" s="6"/>
      <c r="HE1530" s="4"/>
      <c r="HF1530" s="6"/>
      <c r="HG1530" s="5"/>
      <c r="HH1530" s="5"/>
      <c r="HI1530" s="4"/>
      <c r="HJ1530" s="6"/>
      <c r="HK1530" s="4"/>
      <c r="HL1530" s="6"/>
      <c r="HM1530" s="5"/>
      <c r="HN1530" s="5"/>
      <c r="HO1530" s="4"/>
      <c r="HP1530" s="6"/>
      <c r="HQ1530" s="4"/>
      <c r="HR1530" s="6"/>
      <c r="HS1530" s="5"/>
      <c r="HT1530" s="5"/>
      <c r="HU1530" s="4"/>
      <c r="HV1530" s="6"/>
      <c r="HW1530" s="4"/>
      <c r="HX1530" s="6"/>
      <c r="HY1530" s="5"/>
      <c r="HZ1530" s="5"/>
      <c r="IA1530" s="4"/>
      <c r="IB1530" s="6"/>
      <c r="IC1530" s="4"/>
      <c r="ID1530" s="6"/>
      <c r="IE1530" s="5"/>
      <c r="IF1530" s="5"/>
      <c r="IG1530" s="4"/>
      <c r="IH1530" s="6"/>
      <c r="II1530" s="4"/>
      <c r="IJ1530" s="6"/>
      <c r="IK1530" s="5"/>
      <c r="IL1530" s="5"/>
      <c r="IM1530" s="4"/>
      <c r="IN1530" s="6"/>
      <c r="IO1530" s="4"/>
      <c r="IP1530" s="6"/>
      <c r="IQ1530" s="5"/>
      <c r="IR1530" s="5"/>
      <c r="IS1530" s="4"/>
      <c r="IT1530" s="6"/>
      <c r="IU1530" s="4"/>
      <c r="IV1530" s="6"/>
      <c r="IW1530" s="5"/>
      <c r="IX1530" s="5"/>
      <c r="IY1530" s="4"/>
      <c r="IZ1530" s="6"/>
      <c r="JA1530" s="4"/>
      <c r="JB1530" s="6"/>
      <c r="JC1530" s="5"/>
      <c r="JD1530" s="5"/>
      <c r="JE1530" s="4"/>
      <c r="JF1530" s="6"/>
      <c r="JG1530" s="4"/>
      <c r="JH1530" s="6"/>
      <c r="JI1530" s="5"/>
      <c r="JJ1530" s="5"/>
      <c r="JK1530" s="4"/>
      <c r="JL1530" s="6"/>
      <c r="JM1530" s="4"/>
      <c r="JN1530" s="6"/>
      <c r="JO1530" s="5"/>
      <c r="JP1530" s="5"/>
      <c r="JQ1530" s="4"/>
      <c r="JR1530" s="6"/>
      <c r="JS1530" s="4"/>
      <c r="JT1530" s="6"/>
      <c r="JU1530" s="5"/>
      <c r="JV1530" s="5"/>
      <c r="JW1530" s="4"/>
      <c r="JX1530" s="6"/>
      <c r="JY1530" s="4"/>
      <c r="JZ1530" s="6"/>
      <c r="KA1530" s="5"/>
      <c r="KB1530" s="5"/>
      <c r="KC1530" s="4"/>
      <c r="KD1530" s="6"/>
      <c r="KE1530" s="4"/>
      <c r="KF1530" s="6"/>
      <c r="KG1530" s="5"/>
      <c r="KH1530" s="5"/>
      <c r="KI1530" s="4"/>
      <c r="KJ1530" s="6"/>
      <c r="KK1530" s="4"/>
      <c r="KL1530" s="6"/>
      <c r="KM1530" s="5"/>
      <c r="KN1530" s="5"/>
    </row>
    <row r="1531">
      <c r="A1531" s="3" t="s">
        <v>85</v>
      </c>
      <c r="B1531" s="3" t="s">
        <v>712</v>
      </c>
      <c r="C1531" s="3" t="s">
        <v>87</v>
      </c>
      <c r="D1531" s="3" t="s">
        <v>712</v>
      </c>
      <c r="E1531" s="3" t="s">
        <v>964</v>
      </c>
      <c r="F1531" s="3" t="s">
        <v>104</v>
      </c>
      <c r="G1531" s="3" t="s">
        <v>104</v>
      </c>
      <c r="H1531" s="3" t="s">
        <v>104</v>
      </c>
      <c r="I1531" s="3" t="s">
        <v>1313</v>
      </c>
      <c r="J1531" s="3" t="s">
        <v>104</v>
      </c>
      <c r="K1531" s="4"/>
      <c r="L1531" s="4">
        <f>=ROUNDDOWN({0},0)</f>
      </c>
      <c r="M1531" s="4"/>
      <c r="N1531" s="5"/>
      <c r="O1531" s="4"/>
      <c r="P1531" s="4">
        <f>=ROUNDDOWN({0},0)</f>
      </c>
      <c r="Q1531" s="4"/>
      <c r="R1531" s="5"/>
      <c r="S1531" s="4"/>
      <c r="T1531" s="6"/>
      <c r="U1531" s="4"/>
      <c r="V1531" s="6"/>
      <c r="W1531" s="5"/>
      <c r="X1531" s="5"/>
      <c r="Y1531" s="4"/>
      <c r="Z1531" s="6"/>
      <c r="AA1531" s="4"/>
      <c r="AB1531" s="6"/>
      <c r="AC1531" s="5"/>
      <c r="AD1531" s="5"/>
      <c r="AE1531" s="4"/>
      <c r="AF1531" s="6"/>
      <c r="AG1531" s="4"/>
      <c r="AH1531" s="6"/>
      <c r="AI1531" s="5"/>
      <c r="AJ1531" s="5"/>
      <c r="AK1531" s="4"/>
      <c r="AL1531" s="6"/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  <c r="AW1531" s="4"/>
      <c r="AX1531" s="6"/>
      <c r="AY1531" s="4"/>
      <c r="AZ1531" s="6"/>
      <c r="BA1531" s="5"/>
      <c r="BB1531" s="5"/>
      <c r="BC1531" s="4"/>
      <c r="BD1531" s="6"/>
      <c r="BE1531" s="4"/>
      <c r="BF1531" s="6"/>
      <c r="BG1531" s="5"/>
      <c r="BH1531" s="5"/>
      <c r="BI1531" s="4"/>
      <c r="BJ1531" s="6"/>
      <c r="BK1531" s="4"/>
      <c r="BL1531" s="6"/>
      <c r="BM1531" s="5"/>
      <c r="BN1531" s="5"/>
      <c r="BO1531" s="4"/>
      <c r="BP1531" s="6"/>
      <c r="BQ1531" s="4"/>
      <c r="BR1531" s="6"/>
      <c r="BS1531" s="5"/>
      <c r="BT1531" s="5"/>
      <c r="BU1531" s="4"/>
      <c r="BV1531" s="6"/>
      <c r="BW1531" s="4"/>
      <c r="BX1531" s="6"/>
      <c r="BY1531" s="5"/>
      <c r="BZ1531" s="5"/>
      <c r="CA1531" s="4"/>
      <c r="CB1531" s="6"/>
      <c r="CC1531" s="4"/>
      <c r="CD1531" s="6"/>
      <c r="CE1531" s="5"/>
      <c r="CF1531" s="5"/>
      <c r="CG1531" s="4"/>
      <c r="CH1531" s="6"/>
      <c r="CI1531" s="4"/>
      <c r="CJ1531" s="6"/>
      <c r="CK1531" s="5"/>
      <c r="CL1531" s="5"/>
      <c r="CM1531" s="4"/>
      <c r="CN1531" s="6"/>
      <c r="CO1531" s="4"/>
      <c r="CP1531" s="6"/>
      <c r="CQ1531" s="5"/>
      <c r="CR1531" s="5"/>
      <c r="CS1531" s="4"/>
      <c r="CT1531" s="6"/>
      <c r="CU1531" s="4"/>
      <c r="CV1531" s="6"/>
      <c r="CW1531" s="5"/>
      <c r="CX1531" s="5"/>
      <c r="CY1531" s="4"/>
      <c r="CZ1531" s="6"/>
      <c r="DA1531" s="4"/>
      <c r="DB1531" s="6"/>
      <c r="DC1531" s="5"/>
      <c r="DD1531" s="5"/>
      <c r="DE1531" s="4"/>
      <c r="DF1531" s="6"/>
      <c r="DG1531" s="4"/>
      <c r="DH1531" s="6"/>
      <c r="DI1531" s="5"/>
      <c r="DJ1531" s="5"/>
      <c r="DK1531" s="4"/>
      <c r="DL1531" s="6"/>
      <c r="DM1531" s="4"/>
      <c r="DN1531" s="6"/>
      <c r="DO1531" s="5"/>
      <c r="DP1531" s="5"/>
      <c r="DQ1531" s="4"/>
      <c r="DR1531" s="6"/>
      <c r="DS1531" s="4"/>
      <c r="DT1531" s="6"/>
      <c r="DU1531" s="5"/>
      <c r="DV1531" s="5"/>
      <c r="DW1531" s="4"/>
      <c r="DX1531" s="6"/>
      <c r="DY1531" s="4"/>
      <c r="DZ1531" s="6"/>
      <c r="EA1531" s="5"/>
      <c r="EB1531" s="5"/>
      <c r="EC1531" s="4"/>
      <c r="ED1531" s="6"/>
      <c r="EE1531" s="4"/>
      <c r="EF1531" s="6"/>
      <c r="EG1531" s="5"/>
      <c r="EH1531" s="5"/>
      <c r="EI1531" s="4"/>
      <c r="EJ1531" s="6"/>
      <c r="EK1531" s="4"/>
      <c r="EL1531" s="6"/>
      <c r="EM1531" s="5"/>
      <c r="EN1531" s="5"/>
      <c r="EO1531" s="4"/>
      <c r="EP1531" s="6"/>
      <c r="EQ1531" s="4"/>
      <c r="ER1531" s="6"/>
      <c r="ES1531" s="5"/>
      <c r="ET1531" s="5"/>
      <c r="EU1531" s="4"/>
      <c r="EV1531" s="6"/>
      <c r="EW1531" s="4"/>
      <c r="EX1531" s="6"/>
      <c r="EY1531" s="5"/>
      <c r="EZ1531" s="5"/>
      <c r="FA1531" s="4"/>
      <c r="FB1531" s="6"/>
      <c r="FC1531" s="4"/>
      <c r="FD1531" s="6"/>
      <c r="FE1531" s="5"/>
      <c r="FF1531" s="5"/>
      <c r="FG1531" s="4"/>
      <c r="FH1531" s="6"/>
      <c r="FI1531" s="4"/>
      <c r="FJ1531" s="6"/>
      <c r="FK1531" s="5"/>
      <c r="FL1531" s="5"/>
      <c r="FM1531" s="4"/>
      <c r="FN1531" s="6"/>
      <c r="FO1531" s="4"/>
      <c r="FP1531" s="6"/>
      <c r="FQ1531" s="5"/>
      <c r="FR1531" s="5"/>
      <c r="FS1531" s="4"/>
      <c r="FT1531" s="6"/>
      <c r="FU1531" s="4"/>
      <c r="FV1531" s="6"/>
      <c r="FW1531" s="5"/>
      <c r="FX1531" s="5"/>
      <c r="FY1531" s="4"/>
      <c r="FZ1531" s="6"/>
      <c r="GA1531" s="4"/>
      <c r="GB1531" s="6"/>
      <c r="GC1531" s="5"/>
      <c r="GD1531" s="5"/>
      <c r="GE1531" s="4"/>
      <c r="GF1531" s="6"/>
      <c r="GG1531" s="4"/>
      <c r="GH1531" s="6"/>
      <c r="GI1531" s="5"/>
      <c r="GJ1531" s="5"/>
      <c r="GK1531" s="4"/>
      <c r="GL1531" s="6"/>
      <c r="GM1531" s="4"/>
      <c r="GN1531" s="6"/>
      <c r="GO1531" s="5"/>
      <c r="GP1531" s="5"/>
      <c r="GQ1531" s="4"/>
      <c r="GR1531" s="6"/>
      <c r="GS1531" s="4"/>
      <c r="GT1531" s="6"/>
      <c r="GU1531" s="5"/>
      <c r="GV1531" s="5"/>
      <c r="GW1531" s="4"/>
      <c r="GX1531" s="6"/>
      <c r="GY1531" s="4"/>
      <c r="GZ1531" s="6"/>
      <c r="HA1531" s="5"/>
      <c r="HB1531" s="5"/>
      <c r="HC1531" s="4"/>
      <c r="HD1531" s="6"/>
      <c r="HE1531" s="4"/>
      <c r="HF1531" s="6"/>
      <c r="HG1531" s="5"/>
      <c r="HH1531" s="5"/>
      <c r="HI1531" s="4"/>
      <c r="HJ1531" s="6"/>
      <c r="HK1531" s="4"/>
      <c r="HL1531" s="6"/>
      <c r="HM1531" s="5"/>
      <c r="HN1531" s="5"/>
      <c r="HO1531" s="4"/>
      <c r="HP1531" s="6"/>
      <c r="HQ1531" s="4"/>
      <c r="HR1531" s="6"/>
      <c r="HS1531" s="5"/>
      <c r="HT1531" s="5"/>
      <c r="HU1531" s="4"/>
      <c r="HV1531" s="6"/>
      <c r="HW1531" s="4"/>
      <c r="HX1531" s="6"/>
      <c r="HY1531" s="5"/>
      <c r="HZ1531" s="5"/>
      <c r="IA1531" s="4"/>
      <c r="IB1531" s="6"/>
      <c r="IC1531" s="4"/>
      <c r="ID1531" s="6"/>
      <c r="IE1531" s="5"/>
      <c r="IF1531" s="5"/>
      <c r="IG1531" s="4"/>
      <c r="IH1531" s="6"/>
      <c r="II1531" s="4"/>
      <c r="IJ1531" s="6"/>
      <c r="IK1531" s="5"/>
      <c r="IL1531" s="5"/>
      <c r="IM1531" s="4"/>
      <c r="IN1531" s="6"/>
      <c r="IO1531" s="4"/>
      <c r="IP1531" s="6"/>
      <c r="IQ1531" s="5"/>
      <c r="IR1531" s="5"/>
      <c r="IS1531" s="4"/>
      <c r="IT1531" s="6"/>
      <c r="IU1531" s="4"/>
      <c r="IV1531" s="6"/>
      <c r="IW1531" s="5"/>
      <c r="IX1531" s="5"/>
      <c r="IY1531" s="4"/>
      <c r="IZ1531" s="6"/>
      <c r="JA1531" s="4"/>
      <c r="JB1531" s="6"/>
      <c r="JC1531" s="5"/>
      <c r="JD1531" s="5"/>
      <c r="JE1531" s="4"/>
      <c r="JF1531" s="6"/>
      <c r="JG1531" s="4"/>
      <c r="JH1531" s="6"/>
      <c r="JI1531" s="5"/>
      <c r="JJ1531" s="5"/>
      <c r="JK1531" s="4"/>
      <c r="JL1531" s="6"/>
      <c r="JM1531" s="4"/>
      <c r="JN1531" s="6"/>
      <c r="JO1531" s="5"/>
      <c r="JP1531" s="5"/>
      <c r="JQ1531" s="4"/>
      <c r="JR1531" s="6"/>
      <c r="JS1531" s="4"/>
      <c r="JT1531" s="6"/>
      <c r="JU1531" s="5"/>
      <c r="JV1531" s="5"/>
      <c r="JW1531" s="4"/>
      <c r="JX1531" s="6"/>
      <c r="JY1531" s="4"/>
      <c r="JZ1531" s="6"/>
      <c r="KA1531" s="5"/>
      <c r="KB1531" s="5"/>
      <c r="KC1531" s="4"/>
      <c r="KD1531" s="6"/>
      <c r="KE1531" s="4"/>
      <c r="KF1531" s="6"/>
      <c r="KG1531" s="5"/>
      <c r="KH1531" s="5"/>
      <c r="KI1531" s="4"/>
      <c r="KJ1531" s="6"/>
      <c r="KK1531" s="4"/>
      <c r="KL1531" s="6"/>
      <c r="KM1531" s="5"/>
      <c r="KN1531" s="5"/>
    </row>
    <row r="1532">
      <c r="A1532" s="3" t="s">
        <v>85</v>
      </c>
      <c r="B1532" s="3" t="s">
        <v>712</v>
      </c>
      <c r="C1532" s="3" t="s">
        <v>87</v>
      </c>
      <c r="D1532" s="3" t="s">
        <v>712</v>
      </c>
      <c r="E1532" s="3" t="s">
        <v>991</v>
      </c>
      <c r="F1532" s="3" t="s">
        <v>104</v>
      </c>
      <c r="G1532" s="3" t="s">
        <v>104</v>
      </c>
      <c r="H1532" s="3" t="s">
        <v>104</v>
      </c>
      <c r="I1532" s="3" t="s">
        <v>1313</v>
      </c>
      <c r="J1532" s="3" t="s">
        <v>104</v>
      </c>
      <c r="K1532" s="4"/>
      <c r="L1532" s="4">
        <f>=ROUNDDOWN({0},0)</f>
      </c>
      <c r="M1532" s="4"/>
      <c r="N1532" s="5"/>
      <c r="O1532" s="4"/>
      <c r="P1532" s="4">
        <f>=ROUNDDOWN({0},0)</f>
      </c>
      <c r="Q1532" s="4"/>
      <c r="R1532" s="5"/>
      <c r="S1532" s="4"/>
      <c r="T1532" s="6"/>
      <c r="U1532" s="4"/>
      <c r="V1532" s="6"/>
      <c r="W1532" s="5"/>
      <c r="X1532" s="5"/>
      <c r="Y1532" s="4"/>
      <c r="Z1532" s="6"/>
      <c r="AA1532" s="4"/>
      <c r="AB1532" s="6"/>
      <c r="AC1532" s="5"/>
      <c r="AD1532" s="5"/>
      <c r="AE1532" s="4"/>
      <c r="AF1532" s="6"/>
      <c r="AG1532" s="4"/>
      <c r="AH1532" s="6"/>
      <c r="AI1532" s="5"/>
      <c r="AJ1532" s="5"/>
      <c r="AK1532" s="4"/>
      <c r="AL1532" s="6"/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  <c r="AW1532" s="4"/>
      <c r="AX1532" s="6"/>
      <c r="AY1532" s="4"/>
      <c r="AZ1532" s="6"/>
      <c r="BA1532" s="5"/>
      <c r="BB1532" s="5"/>
      <c r="BC1532" s="4"/>
      <c r="BD1532" s="6"/>
      <c r="BE1532" s="4"/>
      <c r="BF1532" s="6"/>
      <c r="BG1532" s="5"/>
      <c r="BH1532" s="5"/>
      <c r="BI1532" s="4"/>
      <c r="BJ1532" s="6"/>
      <c r="BK1532" s="4"/>
      <c r="BL1532" s="6"/>
      <c r="BM1532" s="5"/>
      <c r="BN1532" s="5"/>
      <c r="BO1532" s="4"/>
      <c r="BP1532" s="6"/>
      <c r="BQ1532" s="4"/>
      <c r="BR1532" s="6"/>
      <c r="BS1532" s="5"/>
      <c r="BT1532" s="5"/>
      <c r="BU1532" s="4"/>
      <c r="BV1532" s="6"/>
      <c r="BW1532" s="4"/>
      <c r="BX1532" s="6"/>
      <c r="BY1532" s="5"/>
      <c r="BZ1532" s="5"/>
      <c r="CA1532" s="4"/>
      <c r="CB1532" s="6"/>
      <c r="CC1532" s="4"/>
      <c r="CD1532" s="6"/>
      <c r="CE1532" s="5"/>
      <c r="CF1532" s="5"/>
      <c r="CG1532" s="4"/>
      <c r="CH1532" s="6"/>
      <c r="CI1532" s="4"/>
      <c r="CJ1532" s="6"/>
      <c r="CK1532" s="5"/>
      <c r="CL1532" s="5"/>
      <c r="CM1532" s="4"/>
      <c r="CN1532" s="6"/>
      <c r="CO1532" s="4"/>
      <c r="CP1532" s="6"/>
      <c r="CQ1532" s="5"/>
      <c r="CR1532" s="5"/>
      <c r="CS1532" s="4"/>
      <c r="CT1532" s="6"/>
      <c r="CU1532" s="4"/>
      <c r="CV1532" s="6"/>
      <c r="CW1532" s="5"/>
      <c r="CX1532" s="5"/>
      <c r="CY1532" s="4"/>
      <c r="CZ1532" s="6"/>
      <c r="DA1532" s="4"/>
      <c r="DB1532" s="6"/>
      <c r="DC1532" s="5"/>
      <c r="DD1532" s="5"/>
      <c r="DE1532" s="4"/>
      <c r="DF1532" s="6"/>
      <c r="DG1532" s="4"/>
      <c r="DH1532" s="6"/>
      <c r="DI1532" s="5"/>
      <c r="DJ1532" s="5"/>
      <c r="DK1532" s="4"/>
      <c r="DL1532" s="6"/>
      <c r="DM1532" s="4"/>
      <c r="DN1532" s="6"/>
      <c r="DO1532" s="5"/>
      <c r="DP1532" s="5"/>
      <c r="DQ1532" s="4"/>
      <c r="DR1532" s="6"/>
      <c r="DS1532" s="4"/>
      <c r="DT1532" s="6"/>
      <c r="DU1532" s="5"/>
      <c r="DV1532" s="5"/>
      <c r="DW1532" s="4"/>
      <c r="DX1532" s="6"/>
      <c r="DY1532" s="4"/>
      <c r="DZ1532" s="6"/>
      <c r="EA1532" s="5"/>
      <c r="EB1532" s="5"/>
      <c r="EC1532" s="4"/>
      <c r="ED1532" s="6"/>
      <c r="EE1532" s="4"/>
      <c r="EF1532" s="6"/>
      <c r="EG1532" s="5"/>
      <c r="EH1532" s="5"/>
      <c r="EI1532" s="4"/>
      <c r="EJ1532" s="6"/>
      <c r="EK1532" s="4"/>
      <c r="EL1532" s="6"/>
      <c r="EM1532" s="5"/>
      <c r="EN1532" s="5"/>
      <c r="EO1532" s="4"/>
      <c r="EP1532" s="6"/>
      <c r="EQ1532" s="4"/>
      <c r="ER1532" s="6"/>
      <c r="ES1532" s="5"/>
      <c r="ET1532" s="5"/>
      <c r="EU1532" s="4"/>
      <c r="EV1532" s="6"/>
      <c r="EW1532" s="4"/>
      <c r="EX1532" s="6"/>
      <c r="EY1532" s="5"/>
      <c r="EZ1532" s="5"/>
      <c r="FA1532" s="4"/>
      <c r="FB1532" s="6"/>
      <c r="FC1532" s="4"/>
      <c r="FD1532" s="6"/>
      <c r="FE1532" s="5"/>
      <c r="FF1532" s="5"/>
      <c r="FG1532" s="4"/>
      <c r="FH1532" s="6"/>
      <c r="FI1532" s="4"/>
      <c r="FJ1532" s="6"/>
      <c r="FK1532" s="5"/>
      <c r="FL1532" s="5"/>
      <c r="FM1532" s="4"/>
      <c r="FN1532" s="6"/>
      <c r="FO1532" s="4"/>
      <c r="FP1532" s="6"/>
      <c r="FQ1532" s="5"/>
      <c r="FR1532" s="5"/>
      <c r="FS1532" s="4"/>
      <c r="FT1532" s="6"/>
      <c r="FU1532" s="4"/>
      <c r="FV1532" s="6"/>
      <c r="FW1532" s="5"/>
      <c r="FX1532" s="5"/>
      <c r="FY1532" s="4"/>
      <c r="FZ1532" s="6"/>
      <c r="GA1532" s="4"/>
      <c r="GB1532" s="6"/>
      <c r="GC1532" s="5"/>
      <c r="GD1532" s="5"/>
      <c r="GE1532" s="4"/>
      <c r="GF1532" s="6"/>
      <c r="GG1532" s="4"/>
      <c r="GH1532" s="6"/>
      <c r="GI1532" s="5"/>
      <c r="GJ1532" s="5"/>
      <c r="GK1532" s="4"/>
      <c r="GL1532" s="6"/>
      <c r="GM1532" s="4"/>
      <c r="GN1532" s="6"/>
      <c r="GO1532" s="5"/>
      <c r="GP1532" s="5"/>
      <c r="GQ1532" s="4"/>
      <c r="GR1532" s="6"/>
      <c r="GS1532" s="4"/>
      <c r="GT1532" s="6"/>
      <c r="GU1532" s="5"/>
      <c r="GV1532" s="5"/>
      <c r="GW1532" s="4"/>
      <c r="GX1532" s="6"/>
      <c r="GY1532" s="4"/>
      <c r="GZ1532" s="6"/>
      <c r="HA1532" s="5"/>
      <c r="HB1532" s="5"/>
      <c r="HC1532" s="4"/>
      <c r="HD1532" s="6"/>
      <c r="HE1532" s="4"/>
      <c r="HF1532" s="6"/>
      <c r="HG1532" s="5"/>
      <c r="HH1532" s="5"/>
      <c r="HI1532" s="4"/>
      <c r="HJ1532" s="6"/>
      <c r="HK1532" s="4"/>
      <c r="HL1532" s="6"/>
      <c r="HM1532" s="5"/>
      <c r="HN1532" s="5"/>
      <c r="HO1532" s="4"/>
      <c r="HP1532" s="6"/>
      <c r="HQ1532" s="4"/>
      <c r="HR1532" s="6"/>
      <c r="HS1532" s="5"/>
      <c r="HT1532" s="5"/>
      <c r="HU1532" s="4"/>
      <c r="HV1532" s="6"/>
      <c r="HW1532" s="4"/>
      <c r="HX1532" s="6"/>
      <c r="HY1532" s="5"/>
      <c r="HZ1532" s="5"/>
      <c r="IA1532" s="4"/>
      <c r="IB1532" s="6"/>
      <c r="IC1532" s="4"/>
      <c r="ID1532" s="6"/>
      <c r="IE1532" s="5"/>
      <c r="IF1532" s="5"/>
      <c r="IG1532" s="4"/>
      <c r="IH1532" s="6"/>
      <c r="II1532" s="4"/>
      <c r="IJ1532" s="6"/>
      <c r="IK1532" s="5"/>
      <c r="IL1532" s="5"/>
      <c r="IM1532" s="4"/>
      <c r="IN1532" s="6"/>
      <c r="IO1532" s="4"/>
      <c r="IP1532" s="6"/>
      <c r="IQ1532" s="5"/>
      <c r="IR1532" s="5"/>
      <c r="IS1532" s="4"/>
      <c r="IT1532" s="6"/>
      <c r="IU1532" s="4"/>
      <c r="IV1532" s="6"/>
      <c r="IW1532" s="5"/>
      <c r="IX1532" s="5"/>
      <c r="IY1532" s="4"/>
      <c r="IZ1532" s="6"/>
      <c r="JA1532" s="4"/>
      <c r="JB1532" s="6"/>
      <c r="JC1532" s="5"/>
      <c r="JD1532" s="5"/>
      <c r="JE1532" s="4"/>
      <c r="JF1532" s="6"/>
      <c r="JG1532" s="4"/>
      <c r="JH1532" s="6"/>
      <c r="JI1532" s="5"/>
      <c r="JJ1532" s="5"/>
      <c r="JK1532" s="4"/>
      <c r="JL1532" s="6"/>
      <c r="JM1532" s="4"/>
      <c r="JN1532" s="6"/>
      <c r="JO1532" s="5"/>
      <c r="JP1532" s="5"/>
      <c r="JQ1532" s="4"/>
      <c r="JR1532" s="6"/>
      <c r="JS1532" s="4"/>
      <c r="JT1532" s="6"/>
      <c r="JU1532" s="5"/>
      <c r="JV1532" s="5"/>
      <c r="JW1532" s="4"/>
      <c r="JX1532" s="6"/>
      <c r="JY1532" s="4"/>
      <c r="JZ1532" s="6"/>
      <c r="KA1532" s="5"/>
      <c r="KB1532" s="5"/>
      <c r="KC1532" s="4"/>
      <c r="KD1532" s="6"/>
      <c r="KE1532" s="4"/>
      <c r="KF1532" s="6"/>
      <c r="KG1532" s="5"/>
      <c r="KH1532" s="5"/>
      <c r="KI1532" s="4"/>
      <c r="KJ1532" s="6"/>
      <c r="KK1532" s="4"/>
      <c r="KL1532" s="6"/>
      <c r="KM1532" s="5"/>
      <c r="KN1532" s="5"/>
    </row>
    <row r="1533">
      <c r="A1533" s="3" t="s">
        <v>85</v>
      </c>
      <c r="B1533" s="3" t="s">
        <v>712</v>
      </c>
      <c r="C1533" s="3" t="s">
        <v>87</v>
      </c>
      <c r="D1533" s="3" t="s">
        <v>712</v>
      </c>
      <c r="E1533" s="3" t="s">
        <v>1006</v>
      </c>
      <c r="F1533" s="3" t="s">
        <v>104</v>
      </c>
      <c r="G1533" s="3" t="s">
        <v>104</v>
      </c>
      <c r="H1533" s="3" t="s">
        <v>104</v>
      </c>
      <c r="I1533" s="3" t="s">
        <v>1313</v>
      </c>
      <c r="J1533" s="3" t="s">
        <v>104</v>
      </c>
      <c r="K1533" s="4"/>
      <c r="L1533" s="4">
        <f>=ROUNDDOWN({0},0)</f>
      </c>
      <c r="M1533" s="4"/>
      <c r="N1533" s="5"/>
      <c r="O1533" s="4"/>
      <c r="P1533" s="4">
        <f>=ROUNDDOWN({0},0)</f>
      </c>
      <c r="Q1533" s="4"/>
      <c r="R1533" s="5"/>
      <c r="S1533" s="4"/>
      <c r="T1533" s="6"/>
      <c r="U1533" s="4"/>
      <c r="V1533" s="6"/>
      <c r="W1533" s="5"/>
      <c r="X1533" s="5"/>
      <c r="Y1533" s="4"/>
      <c r="Z1533" s="6"/>
      <c r="AA1533" s="4"/>
      <c r="AB1533" s="6"/>
      <c r="AC1533" s="5"/>
      <c r="AD1533" s="5"/>
      <c r="AE1533" s="4"/>
      <c r="AF1533" s="6"/>
      <c r="AG1533" s="4"/>
      <c r="AH1533" s="6"/>
      <c r="AI1533" s="5"/>
      <c r="AJ1533" s="5"/>
      <c r="AK1533" s="4"/>
      <c r="AL1533" s="6"/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  <c r="AW1533" s="4"/>
      <c r="AX1533" s="6"/>
      <c r="AY1533" s="4"/>
      <c r="AZ1533" s="6"/>
      <c r="BA1533" s="5"/>
      <c r="BB1533" s="5"/>
      <c r="BC1533" s="4"/>
      <c r="BD1533" s="6"/>
      <c r="BE1533" s="4"/>
      <c r="BF1533" s="6"/>
      <c r="BG1533" s="5"/>
      <c r="BH1533" s="5"/>
      <c r="BI1533" s="4"/>
      <c r="BJ1533" s="6"/>
      <c r="BK1533" s="4"/>
      <c r="BL1533" s="6"/>
      <c r="BM1533" s="5"/>
      <c r="BN1533" s="5"/>
      <c r="BO1533" s="4"/>
      <c r="BP1533" s="6"/>
      <c r="BQ1533" s="4"/>
      <c r="BR1533" s="6"/>
      <c r="BS1533" s="5"/>
      <c r="BT1533" s="5"/>
      <c r="BU1533" s="4"/>
      <c r="BV1533" s="6"/>
      <c r="BW1533" s="4"/>
      <c r="BX1533" s="6"/>
      <c r="BY1533" s="5"/>
      <c r="BZ1533" s="5"/>
      <c r="CA1533" s="4"/>
      <c r="CB1533" s="6"/>
      <c r="CC1533" s="4"/>
      <c r="CD1533" s="6"/>
      <c r="CE1533" s="5"/>
      <c r="CF1533" s="5"/>
      <c r="CG1533" s="4"/>
      <c r="CH1533" s="6"/>
      <c r="CI1533" s="4"/>
      <c r="CJ1533" s="6"/>
      <c r="CK1533" s="5"/>
      <c r="CL1533" s="5"/>
      <c r="CM1533" s="4"/>
      <c r="CN1533" s="6"/>
      <c r="CO1533" s="4"/>
      <c r="CP1533" s="6"/>
      <c r="CQ1533" s="5"/>
      <c r="CR1533" s="5"/>
      <c r="CS1533" s="4"/>
      <c r="CT1533" s="6"/>
      <c r="CU1533" s="4"/>
      <c r="CV1533" s="6"/>
      <c r="CW1533" s="5"/>
      <c r="CX1533" s="5"/>
      <c r="CY1533" s="4"/>
      <c r="CZ1533" s="6"/>
      <c r="DA1533" s="4"/>
      <c r="DB1533" s="6"/>
      <c r="DC1533" s="5"/>
      <c r="DD1533" s="5"/>
      <c r="DE1533" s="4"/>
      <c r="DF1533" s="6"/>
      <c r="DG1533" s="4"/>
      <c r="DH1533" s="6"/>
      <c r="DI1533" s="5"/>
      <c r="DJ1533" s="5"/>
      <c r="DK1533" s="4"/>
      <c r="DL1533" s="6"/>
      <c r="DM1533" s="4"/>
      <c r="DN1533" s="6"/>
      <c r="DO1533" s="5"/>
      <c r="DP1533" s="5"/>
      <c r="DQ1533" s="4"/>
      <c r="DR1533" s="6"/>
      <c r="DS1533" s="4"/>
      <c r="DT1533" s="6"/>
      <c r="DU1533" s="5"/>
      <c r="DV1533" s="5"/>
      <c r="DW1533" s="4"/>
      <c r="DX1533" s="6"/>
      <c r="DY1533" s="4"/>
      <c r="DZ1533" s="6"/>
      <c r="EA1533" s="5"/>
      <c r="EB1533" s="5"/>
      <c r="EC1533" s="4"/>
      <c r="ED1533" s="6"/>
      <c r="EE1533" s="4"/>
      <c r="EF1533" s="6"/>
      <c r="EG1533" s="5"/>
      <c r="EH1533" s="5"/>
      <c r="EI1533" s="4"/>
      <c r="EJ1533" s="6"/>
      <c r="EK1533" s="4"/>
      <c r="EL1533" s="6"/>
      <c r="EM1533" s="5"/>
      <c r="EN1533" s="5"/>
      <c r="EO1533" s="4"/>
      <c r="EP1533" s="6"/>
      <c r="EQ1533" s="4"/>
      <c r="ER1533" s="6"/>
      <c r="ES1533" s="5"/>
      <c r="ET1533" s="5"/>
      <c r="EU1533" s="4"/>
      <c r="EV1533" s="6"/>
      <c r="EW1533" s="4"/>
      <c r="EX1533" s="6"/>
      <c r="EY1533" s="5"/>
      <c r="EZ1533" s="5"/>
      <c r="FA1533" s="4"/>
      <c r="FB1533" s="6"/>
      <c r="FC1533" s="4"/>
      <c r="FD1533" s="6"/>
      <c r="FE1533" s="5"/>
      <c r="FF1533" s="5"/>
      <c r="FG1533" s="4"/>
      <c r="FH1533" s="6"/>
      <c r="FI1533" s="4"/>
      <c r="FJ1533" s="6"/>
      <c r="FK1533" s="5"/>
      <c r="FL1533" s="5"/>
      <c r="FM1533" s="4"/>
      <c r="FN1533" s="6"/>
      <c r="FO1533" s="4"/>
      <c r="FP1533" s="6"/>
      <c r="FQ1533" s="5"/>
      <c r="FR1533" s="5"/>
      <c r="FS1533" s="4"/>
      <c r="FT1533" s="6"/>
      <c r="FU1533" s="4"/>
      <c r="FV1533" s="6"/>
      <c r="FW1533" s="5"/>
      <c r="FX1533" s="5"/>
      <c r="FY1533" s="4"/>
      <c r="FZ1533" s="6"/>
      <c r="GA1533" s="4"/>
      <c r="GB1533" s="6"/>
      <c r="GC1533" s="5"/>
      <c r="GD1533" s="5"/>
      <c r="GE1533" s="4"/>
      <c r="GF1533" s="6"/>
      <c r="GG1533" s="4"/>
      <c r="GH1533" s="6"/>
      <c r="GI1533" s="5"/>
      <c r="GJ1533" s="5"/>
      <c r="GK1533" s="4"/>
      <c r="GL1533" s="6"/>
      <c r="GM1533" s="4"/>
      <c r="GN1533" s="6"/>
      <c r="GO1533" s="5"/>
      <c r="GP1533" s="5"/>
      <c r="GQ1533" s="4"/>
      <c r="GR1533" s="6"/>
      <c r="GS1533" s="4"/>
      <c r="GT1533" s="6"/>
      <c r="GU1533" s="5"/>
      <c r="GV1533" s="5"/>
      <c r="GW1533" s="4"/>
      <c r="GX1533" s="6"/>
      <c r="GY1533" s="4"/>
      <c r="GZ1533" s="6"/>
      <c r="HA1533" s="5"/>
      <c r="HB1533" s="5"/>
      <c r="HC1533" s="4"/>
      <c r="HD1533" s="6"/>
      <c r="HE1533" s="4"/>
      <c r="HF1533" s="6"/>
      <c r="HG1533" s="5"/>
      <c r="HH1533" s="5"/>
      <c r="HI1533" s="4"/>
      <c r="HJ1533" s="6"/>
      <c r="HK1533" s="4"/>
      <c r="HL1533" s="6"/>
      <c r="HM1533" s="5"/>
      <c r="HN1533" s="5"/>
      <c r="HO1533" s="4"/>
      <c r="HP1533" s="6"/>
      <c r="HQ1533" s="4"/>
      <c r="HR1533" s="6"/>
      <c r="HS1533" s="5"/>
      <c r="HT1533" s="5"/>
      <c r="HU1533" s="4"/>
      <c r="HV1533" s="6"/>
      <c r="HW1533" s="4"/>
      <c r="HX1533" s="6"/>
      <c r="HY1533" s="5"/>
      <c r="HZ1533" s="5"/>
      <c r="IA1533" s="4"/>
      <c r="IB1533" s="6"/>
      <c r="IC1533" s="4"/>
      <c r="ID1533" s="6"/>
      <c r="IE1533" s="5"/>
      <c r="IF1533" s="5"/>
      <c r="IG1533" s="4"/>
      <c r="IH1533" s="6"/>
      <c r="II1533" s="4"/>
      <c r="IJ1533" s="6"/>
      <c r="IK1533" s="5"/>
      <c r="IL1533" s="5"/>
      <c r="IM1533" s="4"/>
      <c r="IN1533" s="6"/>
      <c r="IO1533" s="4"/>
      <c r="IP1533" s="6"/>
      <c r="IQ1533" s="5"/>
      <c r="IR1533" s="5"/>
      <c r="IS1533" s="4"/>
      <c r="IT1533" s="6"/>
      <c r="IU1533" s="4"/>
      <c r="IV1533" s="6"/>
      <c r="IW1533" s="5"/>
      <c r="IX1533" s="5"/>
      <c r="IY1533" s="4"/>
      <c r="IZ1533" s="6"/>
      <c r="JA1533" s="4"/>
      <c r="JB1533" s="6"/>
      <c r="JC1533" s="5"/>
      <c r="JD1533" s="5"/>
      <c r="JE1533" s="4"/>
      <c r="JF1533" s="6"/>
      <c r="JG1533" s="4"/>
      <c r="JH1533" s="6"/>
      <c r="JI1533" s="5"/>
      <c r="JJ1533" s="5"/>
      <c r="JK1533" s="4"/>
      <c r="JL1533" s="6"/>
      <c r="JM1533" s="4"/>
      <c r="JN1533" s="6"/>
      <c r="JO1533" s="5"/>
      <c r="JP1533" s="5"/>
      <c r="JQ1533" s="4"/>
      <c r="JR1533" s="6"/>
      <c r="JS1533" s="4"/>
      <c r="JT1533" s="6"/>
      <c r="JU1533" s="5"/>
      <c r="JV1533" s="5"/>
      <c r="JW1533" s="4"/>
      <c r="JX1533" s="6"/>
      <c r="JY1533" s="4"/>
      <c r="JZ1533" s="6"/>
      <c r="KA1533" s="5"/>
      <c r="KB1533" s="5"/>
      <c r="KC1533" s="4"/>
      <c r="KD1533" s="6"/>
      <c r="KE1533" s="4"/>
      <c r="KF1533" s="6"/>
      <c r="KG1533" s="5"/>
      <c r="KH1533" s="5"/>
      <c r="KI1533" s="4"/>
      <c r="KJ1533" s="6"/>
      <c r="KK1533" s="4"/>
      <c r="KL1533" s="6"/>
      <c r="KM1533" s="5"/>
      <c r="KN1533" s="5"/>
    </row>
    <row r="1534">
      <c r="A1534" s="3" t="s">
        <v>85</v>
      </c>
      <c r="B1534" s="3" t="s">
        <v>712</v>
      </c>
      <c r="C1534" s="3" t="s">
        <v>87</v>
      </c>
      <c r="D1534" s="3" t="s">
        <v>712</v>
      </c>
      <c r="E1534" s="3" t="s">
        <v>1030</v>
      </c>
      <c r="F1534" s="3" t="s">
        <v>104</v>
      </c>
      <c r="G1534" s="3" t="s">
        <v>104</v>
      </c>
      <c r="H1534" s="3" t="s">
        <v>104</v>
      </c>
      <c r="I1534" s="3" t="s">
        <v>1313</v>
      </c>
      <c r="J1534" s="3" t="s">
        <v>104</v>
      </c>
      <c r="K1534" s="4"/>
      <c r="L1534" s="4">
        <f>=ROUNDDOWN({0},0)</f>
      </c>
      <c r="M1534" s="4"/>
      <c r="N1534" s="5"/>
      <c r="O1534" s="4"/>
      <c r="P1534" s="4">
        <f>=ROUNDDOWN({0},0)</f>
      </c>
      <c r="Q1534" s="4"/>
      <c r="R1534" s="5"/>
      <c r="S1534" s="4"/>
      <c r="T1534" s="6"/>
      <c r="U1534" s="4"/>
      <c r="V1534" s="6"/>
      <c r="W1534" s="5"/>
      <c r="X1534" s="5"/>
      <c r="Y1534" s="4"/>
      <c r="Z1534" s="6"/>
      <c r="AA1534" s="4"/>
      <c r="AB1534" s="6"/>
      <c r="AC1534" s="5"/>
      <c r="AD1534" s="5"/>
      <c r="AE1534" s="4"/>
      <c r="AF1534" s="6"/>
      <c r="AG1534" s="4"/>
      <c r="AH1534" s="6"/>
      <c r="AI1534" s="5"/>
      <c r="AJ1534" s="5"/>
      <c r="AK1534" s="4"/>
      <c r="AL1534" s="6"/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  <c r="AW1534" s="4"/>
      <c r="AX1534" s="6"/>
      <c r="AY1534" s="4"/>
      <c r="AZ1534" s="6"/>
      <c r="BA1534" s="5"/>
      <c r="BB1534" s="5"/>
      <c r="BC1534" s="4"/>
      <c r="BD1534" s="6"/>
      <c r="BE1534" s="4"/>
      <c r="BF1534" s="6"/>
      <c r="BG1534" s="5"/>
      <c r="BH1534" s="5"/>
      <c r="BI1534" s="4"/>
      <c r="BJ1534" s="6"/>
      <c r="BK1534" s="4"/>
      <c r="BL1534" s="6"/>
      <c r="BM1534" s="5"/>
      <c r="BN1534" s="5"/>
      <c r="BO1534" s="4"/>
      <c r="BP1534" s="6"/>
      <c r="BQ1534" s="4"/>
      <c r="BR1534" s="6"/>
      <c r="BS1534" s="5"/>
      <c r="BT1534" s="5"/>
      <c r="BU1534" s="4"/>
      <c r="BV1534" s="6"/>
      <c r="BW1534" s="4"/>
      <c r="BX1534" s="6"/>
      <c r="BY1534" s="5"/>
      <c r="BZ1534" s="5"/>
      <c r="CA1534" s="4"/>
      <c r="CB1534" s="6"/>
      <c r="CC1534" s="4"/>
      <c r="CD1534" s="6"/>
      <c r="CE1534" s="5"/>
      <c r="CF1534" s="5"/>
      <c r="CG1534" s="4"/>
      <c r="CH1534" s="6"/>
      <c r="CI1534" s="4"/>
      <c r="CJ1534" s="6"/>
      <c r="CK1534" s="5"/>
      <c r="CL1534" s="5"/>
      <c r="CM1534" s="4"/>
      <c r="CN1534" s="6"/>
      <c r="CO1534" s="4"/>
      <c r="CP1534" s="6"/>
      <c r="CQ1534" s="5"/>
      <c r="CR1534" s="5"/>
      <c r="CS1534" s="4"/>
      <c r="CT1534" s="6"/>
      <c r="CU1534" s="4"/>
      <c r="CV1534" s="6"/>
      <c r="CW1534" s="5"/>
      <c r="CX1534" s="5"/>
      <c r="CY1534" s="4"/>
      <c r="CZ1534" s="6"/>
      <c r="DA1534" s="4"/>
      <c r="DB1534" s="6"/>
      <c r="DC1534" s="5"/>
      <c r="DD1534" s="5"/>
      <c r="DE1534" s="4"/>
      <c r="DF1534" s="6"/>
      <c r="DG1534" s="4"/>
      <c r="DH1534" s="6"/>
      <c r="DI1534" s="5"/>
      <c r="DJ1534" s="5"/>
      <c r="DK1534" s="4"/>
      <c r="DL1534" s="6"/>
      <c r="DM1534" s="4"/>
      <c r="DN1534" s="6"/>
      <c r="DO1534" s="5"/>
      <c r="DP1534" s="5"/>
      <c r="DQ1534" s="4"/>
      <c r="DR1534" s="6"/>
      <c r="DS1534" s="4"/>
      <c r="DT1534" s="6"/>
      <c r="DU1534" s="5"/>
      <c r="DV1534" s="5"/>
      <c r="DW1534" s="4"/>
      <c r="DX1534" s="6"/>
      <c r="DY1534" s="4"/>
      <c r="DZ1534" s="6"/>
      <c r="EA1534" s="5"/>
      <c r="EB1534" s="5"/>
      <c r="EC1534" s="4"/>
      <c r="ED1534" s="6"/>
      <c r="EE1534" s="4"/>
      <c r="EF1534" s="6"/>
      <c r="EG1534" s="5"/>
      <c r="EH1534" s="5"/>
      <c r="EI1534" s="4"/>
      <c r="EJ1534" s="6"/>
      <c r="EK1534" s="4"/>
      <c r="EL1534" s="6"/>
      <c r="EM1534" s="5"/>
      <c r="EN1534" s="5"/>
      <c r="EO1534" s="4"/>
      <c r="EP1534" s="6"/>
      <c r="EQ1534" s="4"/>
      <c r="ER1534" s="6"/>
      <c r="ES1534" s="5"/>
      <c r="ET1534" s="5"/>
      <c r="EU1534" s="4"/>
      <c r="EV1534" s="6"/>
      <c r="EW1534" s="4"/>
      <c r="EX1534" s="6"/>
      <c r="EY1534" s="5"/>
      <c r="EZ1534" s="5"/>
      <c r="FA1534" s="4"/>
      <c r="FB1534" s="6"/>
      <c r="FC1534" s="4"/>
      <c r="FD1534" s="6"/>
      <c r="FE1534" s="5"/>
      <c r="FF1534" s="5"/>
      <c r="FG1534" s="4"/>
      <c r="FH1534" s="6"/>
      <c r="FI1534" s="4"/>
      <c r="FJ1534" s="6"/>
      <c r="FK1534" s="5"/>
      <c r="FL1534" s="5"/>
      <c r="FM1534" s="4"/>
      <c r="FN1534" s="6"/>
      <c r="FO1534" s="4"/>
      <c r="FP1534" s="6"/>
      <c r="FQ1534" s="5"/>
      <c r="FR1534" s="5"/>
      <c r="FS1534" s="4"/>
      <c r="FT1534" s="6"/>
      <c r="FU1534" s="4"/>
      <c r="FV1534" s="6"/>
      <c r="FW1534" s="5"/>
      <c r="FX1534" s="5"/>
      <c r="FY1534" s="4"/>
      <c r="FZ1534" s="6"/>
      <c r="GA1534" s="4"/>
      <c r="GB1534" s="6"/>
      <c r="GC1534" s="5"/>
      <c r="GD1534" s="5"/>
      <c r="GE1534" s="4"/>
      <c r="GF1534" s="6"/>
      <c r="GG1534" s="4"/>
      <c r="GH1534" s="6"/>
      <c r="GI1534" s="5"/>
      <c r="GJ1534" s="5"/>
      <c r="GK1534" s="4"/>
      <c r="GL1534" s="6"/>
      <c r="GM1534" s="4"/>
      <c r="GN1534" s="6"/>
      <c r="GO1534" s="5"/>
      <c r="GP1534" s="5"/>
      <c r="GQ1534" s="4"/>
      <c r="GR1534" s="6"/>
      <c r="GS1534" s="4"/>
      <c r="GT1534" s="6"/>
      <c r="GU1534" s="5"/>
      <c r="GV1534" s="5"/>
      <c r="GW1534" s="4"/>
      <c r="GX1534" s="6"/>
      <c r="GY1534" s="4"/>
      <c r="GZ1534" s="6"/>
      <c r="HA1534" s="5"/>
      <c r="HB1534" s="5"/>
      <c r="HC1534" s="4"/>
      <c r="HD1534" s="6"/>
      <c r="HE1534" s="4"/>
      <c r="HF1534" s="6"/>
      <c r="HG1534" s="5"/>
      <c r="HH1534" s="5"/>
      <c r="HI1534" s="4"/>
      <c r="HJ1534" s="6"/>
      <c r="HK1534" s="4"/>
      <c r="HL1534" s="6"/>
      <c r="HM1534" s="5"/>
      <c r="HN1534" s="5"/>
      <c r="HO1534" s="4"/>
      <c r="HP1534" s="6"/>
      <c r="HQ1534" s="4"/>
      <c r="HR1534" s="6"/>
      <c r="HS1534" s="5"/>
      <c r="HT1534" s="5"/>
      <c r="HU1534" s="4"/>
      <c r="HV1534" s="6"/>
      <c r="HW1534" s="4"/>
      <c r="HX1534" s="6"/>
      <c r="HY1534" s="5"/>
      <c r="HZ1534" s="5"/>
      <c r="IA1534" s="4"/>
      <c r="IB1534" s="6"/>
      <c r="IC1534" s="4"/>
      <c r="ID1534" s="6"/>
      <c r="IE1534" s="5"/>
      <c r="IF1534" s="5"/>
      <c r="IG1534" s="4"/>
      <c r="IH1534" s="6"/>
      <c r="II1534" s="4"/>
      <c r="IJ1534" s="6"/>
      <c r="IK1534" s="5"/>
      <c r="IL1534" s="5"/>
      <c r="IM1534" s="4"/>
      <c r="IN1534" s="6"/>
      <c r="IO1534" s="4"/>
      <c r="IP1534" s="6"/>
      <c r="IQ1534" s="5"/>
      <c r="IR1534" s="5"/>
      <c r="IS1534" s="4"/>
      <c r="IT1534" s="6"/>
      <c r="IU1534" s="4"/>
      <c r="IV1534" s="6"/>
      <c r="IW1534" s="5"/>
      <c r="IX1534" s="5"/>
      <c r="IY1534" s="4"/>
      <c r="IZ1534" s="6"/>
      <c r="JA1534" s="4"/>
      <c r="JB1534" s="6"/>
      <c r="JC1534" s="5"/>
      <c r="JD1534" s="5"/>
      <c r="JE1534" s="4"/>
      <c r="JF1534" s="6"/>
      <c r="JG1534" s="4"/>
      <c r="JH1534" s="6"/>
      <c r="JI1534" s="5"/>
      <c r="JJ1534" s="5"/>
      <c r="JK1534" s="4"/>
      <c r="JL1534" s="6"/>
      <c r="JM1534" s="4"/>
      <c r="JN1534" s="6"/>
      <c r="JO1534" s="5"/>
      <c r="JP1534" s="5"/>
      <c r="JQ1534" s="4"/>
      <c r="JR1534" s="6"/>
      <c r="JS1534" s="4"/>
      <c r="JT1534" s="6"/>
      <c r="JU1534" s="5"/>
      <c r="JV1534" s="5"/>
      <c r="JW1534" s="4"/>
      <c r="JX1534" s="6"/>
      <c r="JY1534" s="4"/>
      <c r="JZ1534" s="6"/>
      <c r="KA1534" s="5"/>
      <c r="KB1534" s="5"/>
      <c r="KC1534" s="4"/>
      <c r="KD1534" s="6"/>
      <c r="KE1534" s="4"/>
      <c r="KF1534" s="6"/>
      <c r="KG1534" s="5"/>
      <c r="KH1534" s="5"/>
      <c r="KI1534" s="4"/>
      <c r="KJ1534" s="6"/>
      <c r="KK1534" s="4"/>
      <c r="KL1534" s="6"/>
      <c r="KM1534" s="5"/>
      <c r="KN1534" s="5"/>
    </row>
    <row r="1535">
      <c r="A1535" s="3" t="s">
        <v>85</v>
      </c>
      <c r="B1535" s="3" t="s">
        <v>712</v>
      </c>
      <c r="C1535" s="3" t="s">
        <v>87</v>
      </c>
      <c r="D1535" s="3" t="s">
        <v>712</v>
      </c>
      <c r="E1535" s="3" t="s">
        <v>1034</v>
      </c>
      <c r="F1535" s="3" t="s">
        <v>104</v>
      </c>
      <c r="G1535" s="3" t="s">
        <v>104</v>
      </c>
      <c r="H1535" s="3" t="s">
        <v>104</v>
      </c>
      <c r="I1535" s="3" t="s">
        <v>1313</v>
      </c>
      <c r="J1535" s="3" t="s">
        <v>104</v>
      </c>
      <c r="K1535" s="4"/>
      <c r="L1535" s="4">
        <f>=ROUNDDOWN({0},0)</f>
      </c>
      <c r="M1535" s="4"/>
      <c r="N1535" s="5"/>
      <c r="O1535" s="4"/>
      <c r="P1535" s="4">
        <f>=ROUNDDOWN({0},0)</f>
      </c>
      <c r="Q1535" s="4"/>
      <c r="R1535" s="5"/>
      <c r="S1535" s="4"/>
      <c r="T1535" s="6"/>
      <c r="U1535" s="4"/>
      <c r="V1535" s="6"/>
      <c r="W1535" s="5"/>
      <c r="X1535" s="5"/>
      <c r="Y1535" s="4"/>
      <c r="Z1535" s="6"/>
      <c r="AA1535" s="4"/>
      <c r="AB1535" s="6"/>
      <c r="AC1535" s="5"/>
      <c r="AD1535" s="5"/>
      <c r="AE1535" s="4"/>
      <c r="AF1535" s="6"/>
      <c r="AG1535" s="4"/>
      <c r="AH1535" s="6"/>
      <c r="AI1535" s="5"/>
      <c r="AJ1535" s="5"/>
      <c r="AK1535" s="4"/>
      <c r="AL1535" s="6"/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  <c r="AW1535" s="4"/>
      <c r="AX1535" s="6"/>
      <c r="AY1535" s="4"/>
      <c r="AZ1535" s="6"/>
      <c r="BA1535" s="5"/>
      <c r="BB1535" s="5"/>
      <c r="BC1535" s="4"/>
      <c r="BD1535" s="6"/>
      <c r="BE1535" s="4"/>
      <c r="BF1535" s="6"/>
      <c r="BG1535" s="5"/>
      <c r="BH1535" s="5"/>
      <c r="BI1535" s="4"/>
      <c r="BJ1535" s="6"/>
      <c r="BK1535" s="4"/>
      <c r="BL1535" s="6"/>
      <c r="BM1535" s="5"/>
      <c r="BN1535" s="5"/>
      <c r="BO1535" s="4"/>
      <c r="BP1535" s="6"/>
      <c r="BQ1535" s="4"/>
      <c r="BR1535" s="6"/>
      <c r="BS1535" s="5"/>
      <c r="BT1535" s="5"/>
      <c r="BU1535" s="4"/>
      <c r="BV1535" s="6"/>
      <c r="BW1535" s="4"/>
      <c r="BX1535" s="6"/>
      <c r="BY1535" s="5"/>
      <c r="BZ1535" s="5"/>
      <c r="CA1535" s="4"/>
      <c r="CB1535" s="6"/>
      <c r="CC1535" s="4"/>
      <c r="CD1535" s="6"/>
      <c r="CE1535" s="5"/>
      <c r="CF1535" s="5"/>
      <c r="CG1535" s="4"/>
      <c r="CH1535" s="6"/>
      <c r="CI1535" s="4"/>
      <c r="CJ1535" s="6"/>
      <c r="CK1535" s="5"/>
      <c r="CL1535" s="5"/>
      <c r="CM1535" s="4"/>
      <c r="CN1535" s="6"/>
      <c r="CO1535" s="4"/>
      <c r="CP1535" s="6"/>
      <c r="CQ1535" s="5"/>
      <c r="CR1535" s="5"/>
      <c r="CS1535" s="4"/>
      <c r="CT1535" s="6"/>
      <c r="CU1535" s="4"/>
      <c r="CV1535" s="6"/>
      <c r="CW1535" s="5"/>
      <c r="CX1535" s="5"/>
      <c r="CY1535" s="4"/>
      <c r="CZ1535" s="6"/>
      <c r="DA1535" s="4"/>
      <c r="DB1535" s="6"/>
      <c r="DC1535" s="5"/>
      <c r="DD1535" s="5"/>
      <c r="DE1535" s="4"/>
      <c r="DF1535" s="6"/>
      <c r="DG1535" s="4"/>
      <c r="DH1535" s="6"/>
      <c r="DI1535" s="5"/>
      <c r="DJ1535" s="5"/>
      <c r="DK1535" s="4"/>
      <c r="DL1535" s="6"/>
      <c r="DM1535" s="4"/>
      <c r="DN1535" s="6"/>
      <c r="DO1535" s="5"/>
      <c r="DP1535" s="5"/>
      <c r="DQ1535" s="4"/>
      <c r="DR1535" s="6"/>
      <c r="DS1535" s="4"/>
      <c r="DT1535" s="6"/>
      <c r="DU1535" s="5"/>
      <c r="DV1535" s="5"/>
      <c r="DW1535" s="4"/>
      <c r="DX1535" s="6"/>
      <c r="DY1535" s="4"/>
      <c r="DZ1535" s="6"/>
      <c r="EA1535" s="5"/>
      <c r="EB1535" s="5"/>
      <c r="EC1535" s="4"/>
      <c r="ED1535" s="6"/>
      <c r="EE1535" s="4"/>
      <c r="EF1535" s="6"/>
      <c r="EG1535" s="5"/>
      <c r="EH1535" s="5"/>
      <c r="EI1535" s="4"/>
      <c r="EJ1535" s="6"/>
      <c r="EK1535" s="4"/>
      <c r="EL1535" s="6"/>
      <c r="EM1535" s="5"/>
      <c r="EN1535" s="5"/>
      <c r="EO1535" s="4"/>
      <c r="EP1535" s="6"/>
      <c r="EQ1535" s="4"/>
      <c r="ER1535" s="6"/>
      <c r="ES1535" s="5"/>
      <c r="ET1535" s="5"/>
      <c r="EU1535" s="4"/>
      <c r="EV1535" s="6"/>
      <c r="EW1535" s="4"/>
      <c r="EX1535" s="6"/>
      <c r="EY1535" s="5"/>
      <c r="EZ1535" s="5"/>
      <c r="FA1535" s="4"/>
      <c r="FB1535" s="6"/>
      <c r="FC1535" s="4"/>
      <c r="FD1535" s="6"/>
      <c r="FE1535" s="5"/>
      <c r="FF1535" s="5"/>
      <c r="FG1535" s="4"/>
      <c r="FH1535" s="6"/>
      <c r="FI1535" s="4"/>
      <c r="FJ1535" s="6"/>
      <c r="FK1535" s="5"/>
      <c r="FL1535" s="5"/>
      <c r="FM1535" s="4"/>
      <c r="FN1535" s="6"/>
      <c r="FO1535" s="4"/>
      <c r="FP1535" s="6"/>
      <c r="FQ1535" s="5"/>
      <c r="FR1535" s="5"/>
      <c r="FS1535" s="4"/>
      <c r="FT1535" s="6"/>
      <c r="FU1535" s="4"/>
      <c r="FV1535" s="6"/>
      <c r="FW1535" s="5"/>
      <c r="FX1535" s="5"/>
      <c r="FY1535" s="4"/>
      <c r="FZ1535" s="6"/>
      <c r="GA1535" s="4"/>
      <c r="GB1535" s="6"/>
      <c r="GC1535" s="5"/>
      <c r="GD1535" s="5"/>
      <c r="GE1535" s="4"/>
      <c r="GF1535" s="6"/>
      <c r="GG1535" s="4"/>
      <c r="GH1535" s="6"/>
      <c r="GI1535" s="5"/>
      <c r="GJ1535" s="5"/>
      <c r="GK1535" s="4"/>
      <c r="GL1535" s="6"/>
      <c r="GM1535" s="4"/>
      <c r="GN1535" s="6"/>
      <c r="GO1535" s="5"/>
      <c r="GP1535" s="5"/>
      <c r="GQ1535" s="4"/>
      <c r="GR1535" s="6"/>
      <c r="GS1535" s="4"/>
      <c r="GT1535" s="6"/>
      <c r="GU1535" s="5"/>
      <c r="GV1535" s="5"/>
      <c r="GW1535" s="4"/>
      <c r="GX1535" s="6"/>
      <c r="GY1535" s="4"/>
      <c r="GZ1535" s="6"/>
      <c r="HA1535" s="5"/>
      <c r="HB1535" s="5"/>
      <c r="HC1535" s="4"/>
      <c r="HD1535" s="6"/>
      <c r="HE1535" s="4"/>
      <c r="HF1535" s="6"/>
      <c r="HG1535" s="5"/>
      <c r="HH1535" s="5"/>
      <c r="HI1535" s="4"/>
      <c r="HJ1535" s="6"/>
      <c r="HK1535" s="4"/>
      <c r="HL1535" s="6"/>
      <c r="HM1535" s="5"/>
      <c r="HN1535" s="5"/>
      <c r="HO1535" s="4"/>
      <c r="HP1535" s="6"/>
      <c r="HQ1535" s="4"/>
      <c r="HR1535" s="6"/>
      <c r="HS1535" s="5"/>
      <c r="HT1535" s="5"/>
      <c r="HU1535" s="4"/>
      <c r="HV1535" s="6"/>
      <c r="HW1535" s="4"/>
      <c r="HX1535" s="6"/>
      <c r="HY1535" s="5"/>
      <c r="HZ1535" s="5"/>
      <c r="IA1535" s="4"/>
      <c r="IB1535" s="6"/>
      <c r="IC1535" s="4"/>
      <c r="ID1535" s="6"/>
      <c r="IE1535" s="5"/>
      <c r="IF1535" s="5"/>
      <c r="IG1535" s="4"/>
      <c r="IH1535" s="6"/>
      <c r="II1535" s="4"/>
      <c r="IJ1535" s="6"/>
      <c r="IK1535" s="5"/>
      <c r="IL1535" s="5"/>
      <c r="IM1535" s="4"/>
      <c r="IN1535" s="6"/>
      <c r="IO1535" s="4"/>
      <c r="IP1535" s="6"/>
      <c r="IQ1535" s="5"/>
      <c r="IR1535" s="5"/>
      <c r="IS1535" s="4"/>
      <c r="IT1535" s="6"/>
      <c r="IU1535" s="4"/>
      <c r="IV1535" s="6"/>
      <c r="IW1535" s="5"/>
      <c r="IX1535" s="5"/>
      <c r="IY1535" s="4"/>
      <c r="IZ1535" s="6"/>
      <c r="JA1535" s="4"/>
      <c r="JB1535" s="6"/>
      <c r="JC1535" s="5"/>
      <c r="JD1535" s="5"/>
      <c r="JE1535" s="4"/>
      <c r="JF1535" s="6"/>
      <c r="JG1535" s="4"/>
      <c r="JH1535" s="6"/>
      <c r="JI1535" s="5"/>
      <c r="JJ1535" s="5"/>
      <c r="JK1535" s="4"/>
      <c r="JL1535" s="6"/>
      <c r="JM1535" s="4"/>
      <c r="JN1535" s="6"/>
      <c r="JO1535" s="5"/>
      <c r="JP1535" s="5"/>
      <c r="JQ1535" s="4"/>
      <c r="JR1535" s="6"/>
      <c r="JS1535" s="4"/>
      <c r="JT1535" s="6"/>
      <c r="JU1535" s="5"/>
      <c r="JV1535" s="5"/>
      <c r="JW1535" s="4"/>
      <c r="JX1535" s="6"/>
      <c r="JY1535" s="4"/>
      <c r="JZ1535" s="6"/>
      <c r="KA1535" s="5"/>
      <c r="KB1535" s="5"/>
      <c r="KC1535" s="4"/>
      <c r="KD1535" s="6"/>
      <c r="KE1535" s="4"/>
      <c r="KF1535" s="6"/>
      <c r="KG1535" s="5"/>
      <c r="KH1535" s="5"/>
      <c r="KI1535" s="4"/>
      <c r="KJ1535" s="6"/>
      <c r="KK1535" s="4"/>
      <c r="KL1535" s="6"/>
      <c r="KM1535" s="5"/>
      <c r="KN1535" s="5"/>
    </row>
    <row r="1536">
      <c r="A1536" s="3" t="s">
        <v>85</v>
      </c>
      <c r="B1536" s="3" t="s">
        <v>712</v>
      </c>
      <c r="C1536" s="3" t="s">
        <v>87</v>
      </c>
      <c r="D1536" s="3" t="s">
        <v>712</v>
      </c>
      <c r="E1536" s="3" t="s">
        <v>1057</v>
      </c>
      <c r="F1536" s="3" t="s">
        <v>104</v>
      </c>
      <c r="G1536" s="3" t="s">
        <v>104</v>
      </c>
      <c r="H1536" s="3" t="s">
        <v>104</v>
      </c>
      <c r="I1536" s="3" t="s">
        <v>1313</v>
      </c>
      <c r="J1536" s="3" t="s">
        <v>104</v>
      </c>
      <c r="K1536" s="4"/>
      <c r="L1536" s="4">
        <f>=ROUNDDOWN({0},0)</f>
      </c>
      <c r="M1536" s="4"/>
      <c r="N1536" s="5"/>
      <c r="O1536" s="4"/>
      <c r="P1536" s="4">
        <f>=ROUNDDOWN({0},0)</f>
      </c>
      <c r="Q1536" s="4"/>
      <c r="R1536" s="5"/>
      <c r="S1536" s="4"/>
      <c r="T1536" s="6"/>
      <c r="U1536" s="4"/>
      <c r="V1536" s="6"/>
      <c r="W1536" s="5"/>
      <c r="X1536" s="5"/>
      <c r="Y1536" s="4"/>
      <c r="Z1536" s="6"/>
      <c r="AA1536" s="4"/>
      <c r="AB1536" s="6"/>
      <c r="AC1536" s="5"/>
      <c r="AD1536" s="5"/>
      <c r="AE1536" s="4"/>
      <c r="AF1536" s="6"/>
      <c r="AG1536" s="4"/>
      <c r="AH1536" s="6"/>
      <c r="AI1536" s="5"/>
      <c r="AJ1536" s="5"/>
      <c r="AK1536" s="4"/>
      <c r="AL1536" s="6"/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  <c r="AW1536" s="4"/>
      <c r="AX1536" s="6"/>
      <c r="AY1536" s="4"/>
      <c r="AZ1536" s="6"/>
      <c r="BA1536" s="5"/>
      <c r="BB1536" s="5"/>
      <c r="BC1536" s="4"/>
      <c r="BD1536" s="6"/>
      <c r="BE1536" s="4"/>
      <c r="BF1536" s="6"/>
      <c r="BG1536" s="5"/>
      <c r="BH1536" s="5"/>
      <c r="BI1536" s="4"/>
      <c r="BJ1536" s="6"/>
      <c r="BK1536" s="4"/>
      <c r="BL1536" s="6"/>
      <c r="BM1536" s="5"/>
      <c r="BN1536" s="5"/>
      <c r="BO1536" s="4"/>
      <c r="BP1536" s="6"/>
      <c r="BQ1536" s="4"/>
      <c r="BR1536" s="6"/>
      <c r="BS1536" s="5"/>
      <c r="BT1536" s="5"/>
      <c r="BU1536" s="4"/>
      <c r="BV1536" s="6"/>
      <c r="BW1536" s="4"/>
      <c r="BX1536" s="6"/>
      <c r="BY1536" s="5"/>
      <c r="BZ1536" s="5"/>
      <c r="CA1536" s="4"/>
      <c r="CB1536" s="6"/>
      <c r="CC1536" s="4"/>
      <c r="CD1536" s="6"/>
      <c r="CE1536" s="5"/>
      <c r="CF1536" s="5"/>
      <c r="CG1536" s="4"/>
      <c r="CH1536" s="6"/>
      <c r="CI1536" s="4"/>
      <c r="CJ1536" s="6"/>
      <c r="CK1536" s="5"/>
      <c r="CL1536" s="5"/>
      <c r="CM1536" s="4"/>
      <c r="CN1536" s="6"/>
      <c r="CO1536" s="4"/>
      <c r="CP1536" s="6"/>
      <c r="CQ1536" s="5"/>
      <c r="CR1536" s="5"/>
      <c r="CS1536" s="4"/>
      <c r="CT1536" s="6"/>
      <c r="CU1536" s="4"/>
      <c r="CV1536" s="6"/>
      <c r="CW1536" s="5"/>
      <c r="CX1536" s="5"/>
      <c r="CY1536" s="4"/>
      <c r="CZ1536" s="6"/>
      <c r="DA1536" s="4"/>
      <c r="DB1536" s="6"/>
      <c r="DC1536" s="5"/>
      <c r="DD1536" s="5"/>
      <c r="DE1536" s="4"/>
      <c r="DF1536" s="6"/>
      <c r="DG1536" s="4"/>
      <c r="DH1536" s="6"/>
      <c r="DI1536" s="5"/>
      <c r="DJ1536" s="5"/>
      <c r="DK1536" s="4"/>
      <c r="DL1536" s="6"/>
      <c r="DM1536" s="4"/>
      <c r="DN1536" s="6"/>
      <c r="DO1536" s="5"/>
      <c r="DP1536" s="5"/>
      <c r="DQ1536" s="4"/>
      <c r="DR1536" s="6"/>
      <c r="DS1536" s="4"/>
      <c r="DT1536" s="6"/>
      <c r="DU1536" s="5"/>
      <c r="DV1536" s="5"/>
      <c r="DW1536" s="4"/>
      <c r="DX1536" s="6"/>
      <c r="DY1536" s="4"/>
      <c r="DZ1536" s="6"/>
      <c r="EA1536" s="5"/>
      <c r="EB1536" s="5"/>
      <c r="EC1536" s="4"/>
      <c r="ED1536" s="6"/>
      <c r="EE1536" s="4"/>
      <c r="EF1536" s="6"/>
      <c r="EG1536" s="5"/>
      <c r="EH1536" s="5"/>
      <c r="EI1536" s="4"/>
      <c r="EJ1536" s="6"/>
      <c r="EK1536" s="4"/>
      <c r="EL1536" s="6"/>
      <c r="EM1536" s="5"/>
      <c r="EN1536" s="5"/>
      <c r="EO1536" s="4"/>
      <c r="EP1536" s="6"/>
      <c r="EQ1536" s="4"/>
      <c r="ER1536" s="6"/>
      <c r="ES1536" s="5"/>
      <c r="ET1536" s="5"/>
      <c r="EU1536" s="4"/>
      <c r="EV1536" s="6"/>
      <c r="EW1536" s="4"/>
      <c r="EX1536" s="6"/>
      <c r="EY1536" s="5"/>
      <c r="EZ1536" s="5"/>
      <c r="FA1536" s="4"/>
      <c r="FB1536" s="6"/>
      <c r="FC1536" s="4"/>
      <c r="FD1536" s="6"/>
      <c r="FE1536" s="5"/>
      <c r="FF1536" s="5"/>
      <c r="FG1536" s="4"/>
      <c r="FH1536" s="6"/>
      <c r="FI1536" s="4"/>
      <c r="FJ1536" s="6"/>
      <c r="FK1536" s="5"/>
      <c r="FL1536" s="5"/>
      <c r="FM1536" s="4"/>
      <c r="FN1536" s="6"/>
      <c r="FO1536" s="4"/>
      <c r="FP1536" s="6"/>
      <c r="FQ1536" s="5"/>
      <c r="FR1536" s="5"/>
      <c r="FS1536" s="4"/>
      <c r="FT1536" s="6"/>
      <c r="FU1536" s="4"/>
      <c r="FV1536" s="6"/>
      <c r="FW1536" s="5"/>
      <c r="FX1536" s="5"/>
      <c r="FY1536" s="4"/>
      <c r="FZ1536" s="6"/>
      <c r="GA1536" s="4"/>
      <c r="GB1536" s="6"/>
      <c r="GC1536" s="5"/>
      <c r="GD1536" s="5"/>
      <c r="GE1536" s="4"/>
      <c r="GF1536" s="6"/>
      <c r="GG1536" s="4"/>
      <c r="GH1536" s="6"/>
      <c r="GI1536" s="5"/>
      <c r="GJ1536" s="5"/>
      <c r="GK1536" s="4"/>
      <c r="GL1536" s="6"/>
      <c r="GM1536" s="4"/>
      <c r="GN1536" s="6"/>
      <c r="GO1536" s="5"/>
      <c r="GP1536" s="5"/>
      <c r="GQ1536" s="4"/>
      <c r="GR1536" s="6"/>
      <c r="GS1536" s="4"/>
      <c r="GT1536" s="6"/>
      <c r="GU1536" s="5"/>
      <c r="GV1536" s="5"/>
      <c r="GW1536" s="4"/>
      <c r="GX1536" s="6"/>
      <c r="GY1536" s="4"/>
      <c r="GZ1536" s="6"/>
      <c r="HA1536" s="5"/>
      <c r="HB1536" s="5"/>
      <c r="HC1536" s="4"/>
      <c r="HD1536" s="6"/>
      <c r="HE1536" s="4"/>
      <c r="HF1536" s="6"/>
      <c r="HG1536" s="5"/>
      <c r="HH1536" s="5"/>
      <c r="HI1536" s="4"/>
      <c r="HJ1536" s="6"/>
      <c r="HK1536" s="4"/>
      <c r="HL1536" s="6"/>
      <c r="HM1536" s="5"/>
      <c r="HN1536" s="5"/>
      <c r="HO1536" s="4"/>
      <c r="HP1536" s="6"/>
      <c r="HQ1536" s="4"/>
      <c r="HR1536" s="6"/>
      <c r="HS1536" s="5"/>
      <c r="HT1536" s="5"/>
      <c r="HU1536" s="4"/>
      <c r="HV1536" s="6"/>
      <c r="HW1536" s="4"/>
      <c r="HX1536" s="6"/>
      <c r="HY1536" s="5"/>
      <c r="HZ1536" s="5"/>
      <c r="IA1536" s="4"/>
      <c r="IB1536" s="6"/>
      <c r="IC1536" s="4"/>
      <c r="ID1536" s="6"/>
      <c r="IE1536" s="5"/>
      <c r="IF1536" s="5"/>
      <c r="IG1536" s="4"/>
      <c r="IH1536" s="6"/>
      <c r="II1536" s="4"/>
      <c r="IJ1536" s="6"/>
      <c r="IK1536" s="5"/>
      <c r="IL1536" s="5"/>
      <c r="IM1536" s="4"/>
      <c r="IN1536" s="6"/>
      <c r="IO1536" s="4"/>
      <c r="IP1536" s="6"/>
      <c r="IQ1536" s="5"/>
      <c r="IR1536" s="5"/>
      <c r="IS1536" s="4"/>
      <c r="IT1536" s="6"/>
      <c r="IU1536" s="4"/>
      <c r="IV1536" s="6"/>
      <c r="IW1536" s="5"/>
      <c r="IX1536" s="5"/>
      <c r="IY1536" s="4"/>
      <c r="IZ1536" s="6"/>
      <c r="JA1536" s="4"/>
      <c r="JB1536" s="6"/>
      <c r="JC1536" s="5"/>
      <c r="JD1536" s="5"/>
      <c r="JE1536" s="4"/>
      <c r="JF1536" s="6"/>
      <c r="JG1536" s="4"/>
      <c r="JH1536" s="6"/>
      <c r="JI1536" s="5"/>
      <c r="JJ1536" s="5"/>
      <c r="JK1536" s="4"/>
      <c r="JL1536" s="6"/>
      <c r="JM1536" s="4"/>
      <c r="JN1536" s="6"/>
      <c r="JO1536" s="5"/>
      <c r="JP1536" s="5"/>
      <c r="JQ1536" s="4"/>
      <c r="JR1536" s="6"/>
      <c r="JS1536" s="4"/>
      <c r="JT1536" s="6"/>
      <c r="JU1536" s="5"/>
      <c r="JV1536" s="5"/>
      <c r="JW1536" s="4"/>
      <c r="JX1536" s="6"/>
      <c r="JY1536" s="4"/>
      <c r="JZ1536" s="6"/>
      <c r="KA1536" s="5"/>
      <c r="KB1536" s="5"/>
      <c r="KC1536" s="4"/>
      <c r="KD1536" s="6"/>
      <c r="KE1536" s="4"/>
      <c r="KF1536" s="6"/>
      <c r="KG1536" s="5"/>
      <c r="KH1536" s="5"/>
      <c r="KI1536" s="4"/>
      <c r="KJ1536" s="6"/>
      <c r="KK1536" s="4"/>
      <c r="KL1536" s="6"/>
      <c r="KM1536" s="5"/>
      <c r="KN1536" s="5"/>
    </row>
    <row r="1537">
      <c r="A1537" s="3" t="s">
        <v>85</v>
      </c>
      <c r="B1537" s="3" t="s">
        <v>712</v>
      </c>
      <c r="C1537" s="3" t="s">
        <v>87</v>
      </c>
      <c r="D1537" s="3" t="s">
        <v>712</v>
      </c>
      <c r="E1537" s="3" t="s">
        <v>1066</v>
      </c>
      <c r="F1537" s="3" t="s">
        <v>104</v>
      </c>
      <c r="G1537" s="3" t="s">
        <v>104</v>
      </c>
      <c r="H1537" s="3" t="s">
        <v>104</v>
      </c>
      <c r="I1537" s="3" t="s">
        <v>1576</v>
      </c>
      <c r="J1537" s="3" t="s">
        <v>104</v>
      </c>
      <c r="K1537" s="4"/>
      <c r="L1537" s="4">
        <f>=ROUNDDOWN({0},0)</f>
      </c>
      <c r="M1537" s="4"/>
      <c r="N1537" s="5"/>
      <c r="O1537" s="4"/>
      <c r="P1537" s="4">
        <f>=ROUNDDOWN({0},0)</f>
      </c>
      <c r="Q1537" s="4"/>
      <c r="R1537" s="5"/>
      <c r="S1537" s="4"/>
      <c r="T1537" s="6"/>
      <c r="U1537" s="4"/>
      <c r="V1537" s="6"/>
      <c r="W1537" s="5"/>
      <c r="X1537" s="5"/>
      <c r="Y1537" s="4"/>
      <c r="Z1537" s="6"/>
      <c r="AA1537" s="4"/>
      <c r="AB1537" s="6"/>
      <c r="AC1537" s="5"/>
      <c r="AD1537" s="5"/>
      <c r="AE1537" s="4"/>
      <c r="AF1537" s="6"/>
      <c r="AG1537" s="4"/>
      <c r="AH1537" s="6"/>
      <c r="AI1537" s="5"/>
      <c r="AJ1537" s="5"/>
      <c r="AK1537" s="4"/>
      <c r="AL1537" s="6"/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  <c r="AW1537" s="4"/>
      <c r="AX1537" s="6"/>
      <c r="AY1537" s="4"/>
      <c r="AZ1537" s="6"/>
      <c r="BA1537" s="5"/>
      <c r="BB1537" s="5"/>
      <c r="BC1537" s="4"/>
      <c r="BD1537" s="6"/>
      <c r="BE1537" s="4"/>
      <c r="BF1537" s="6"/>
      <c r="BG1537" s="5"/>
      <c r="BH1537" s="5"/>
      <c r="BI1537" s="4"/>
      <c r="BJ1537" s="6"/>
      <c r="BK1537" s="4"/>
      <c r="BL1537" s="6"/>
      <c r="BM1537" s="5"/>
      <c r="BN1537" s="5"/>
      <c r="BO1537" s="4"/>
      <c r="BP1537" s="6"/>
      <c r="BQ1537" s="4"/>
      <c r="BR1537" s="6"/>
      <c r="BS1537" s="5"/>
      <c r="BT1537" s="5"/>
      <c r="BU1537" s="4"/>
      <c r="BV1537" s="6"/>
      <c r="BW1537" s="4"/>
      <c r="BX1537" s="6"/>
      <c r="BY1537" s="5"/>
      <c r="BZ1537" s="5"/>
      <c r="CA1537" s="4"/>
      <c r="CB1537" s="6"/>
      <c r="CC1537" s="4"/>
      <c r="CD1537" s="6"/>
      <c r="CE1537" s="5"/>
      <c r="CF1537" s="5"/>
      <c r="CG1537" s="4"/>
      <c r="CH1537" s="6"/>
      <c r="CI1537" s="4"/>
      <c r="CJ1537" s="6"/>
      <c r="CK1537" s="5"/>
      <c r="CL1537" s="5"/>
      <c r="CM1537" s="4"/>
      <c r="CN1537" s="6"/>
      <c r="CO1537" s="4"/>
      <c r="CP1537" s="6"/>
      <c r="CQ1537" s="5"/>
      <c r="CR1537" s="5"/>
      <c r="CS1537" s="4"/>
      <c r="CT1537" s="6"/>
      <c r="CU1537" s="4"/>
      <c r="CV1537" s="6"/>
      <c r="CW1537" s="5"/>
      <c r="CX1537" s="5"/>
      <c r="CY1537" s="4"/>
      <c r="CZ1537" s="6"/>
      <c r="DA1537" s="4"/>
      <c r="DB1537" s="6"/>
      <c r="DC1537" s="5"/>
      <c r="DD1537" s="5"/>
      <c r="DE1537" s="4"/>
      <c r="DF1537" s="6"/>
      <c r="DG1537" s="4"/>
      <c r="DH1537" s="6"/>
      <c r="DI1537" s="5"/>
      <c r="DJ1537" s="5"/>
      <c r="DK1537" s="4"/>
      <c r="DL1537" s="6"/>
      <c r="DM1537" s="4"/>
      <c r="DN1537" s="6"/>
      <c r="DO1537" s="5"/>
      <c r="DP1537" s="5"/>
      <c r="DQ1537" s="4"/>
      <c r="DR1537" s="6"/>
      <c r="DS1537" s="4"/>
      <c r="DT1537" s="6"/>
      <c r="DU1537" s="5"/>
      <c r="DV1537" s="5"/>
      <c r="DW1537" s="4"/>
      <c r="DX1537" s="6"/>
      <c r="DY1537" s="4"/>
      <c r="DZ1537" s="6"/>
      <c r="EA1537" s="5"/>
      <c r="EB1537" s="5"/>
      <c r="EC1537" s="4"/>
      <c r="ED1537" s="6"/>
      <c r="EE1537" s="4"/>
      <c r="EF1537" s="6"/>
      <c r="EG1537" s="5"/>
      <c r="EH1537" s="5"/>
      <c r="EI1537" s="4"/>
      <c r="EJ1537" s="6"/>
      <c r="EK1537" s="4"/>
      <c r="EL1537" s="6"/>
      <c r="EM1537" s="5"/>
      <c r="EN1537" s="5"/>
      <c r="EO1537" s="4"/>
      <c r="EP1537" s="6"/>
      <c r="EQ1537" s="4"/>
      <c r="ER1537" s="6"/>
      <c r="ES1537" s="5"/>
      <c r="ET1537" s="5"/>
      <c r="EU1537" s="4"/>
      <c r="EV1537" s="6"/>
      <c r="EW1537" s="4"/>
      <c r="EX1537" s="6"/>
      <c r="EY1537" s="5"/>
      <c r="EZ1537" s="5"/>
      <c r="FA1537" s="4"/>
      <c r="FB1537" s="6"/>
      <c r="FC1537" s="4"/>
      <c r="FD1537" s="6"/>
      <c r="FE1537" s="5"/>
      <c r="FF1537" s="5"/>
      <c r="FG1537" s="4"/>
      <c r="FH1537" s="6"/>
      <c r="FI1537" s="4"/>
      <c r="FJ1537" s="6"/>
      <c r="FK1537" s="5"/>
      <c r="FL1537" s="5"/>
      <c r="FM1537" s="4"/>
      <c r="FN1537" s="6"/>
      <c r="FO1537" s="4"/>
      <c r="FP1537" s="6"/>
      <c r="FQ1537" s="5"/>
      <c r="FR1537" s="5"/>
      <c r="FS1537" s="4"/>
      <c r="FT1537" s="6"/>
      <c r="FU1537" s="4"/>
      <c r="FV1537" s="6"/>
      <c r="FW1537" s="5"/>
      <c r="FX1537" s="5"/>
      <c r="FY1537" s="4"/>
      <c r="FZ1537" s="6"/>
      <c r="GA1537" s="4"/>
      <c r="GB1537" s="6"/>
      <c r="GC1537" s="5"/>
      <c r="GD1537" s="5"/>
      <c r="GE1537" s="4"/>
      <c r="GF1537" s="6"/>
      <c r="GG1537" s="4"/>
      <c r="GH1537" s="6"/>
      <c r="GI1537" s="5"/>
      <c r="GJ1537" s="5"/>
      <c r="GK1537" s="4"/>
      <c r="GL1537" s="6"/>
      <c r="GM1537" s="4"/>
      <c r="GN1537" s="6"/>
      <c r="GO1537" s="5"/>
      <c r="GP1537" s="5"/>
      <c r="GQ1537" s="4"/>
      <c r="GR1537" s="6"/>
      <c r="GS1537" s="4"/>
      <c r="GT1537" s="6"/>
      <c r="GU1537" s="5"/>
      <c r="GV1537" s="5"/>
      <c r="GW1537" s="4"/>
      <c r="GX1537" s="6"/>
      <c r="GY1537" s="4"/>
      <c r="GZ1537" s="6"/>
      <c r="HA1537" s="5"/>
      <c r="HB1537" s="5"/>
      <c r="HC1537" s="4"/>
      <c r="HD1537" s="6"/>
      <c r="HE1537" s="4"/>
      <c r="HF1537" s="6"/>
      <c r="HG1537" s="5"/>
      <c r="HH1537" s="5"/>
      <c r="HI1537" s="4"/>
      <c r="HJ1537" s="6"/>
      <c r="HK1537" s="4"/>
      <c r="HL1537" s="6"/>
      <c r="HM1537" s="5"/>
      <c r="HN1537" s="5"/>
      <c r="HO1537" s="4"/>
      <c r="HP1537" s="6"/>
      <c r="HQ1537" s="4"/>
      <c r="HR1537" s="6"/>
      <c r="HS1537" s="5"/>
      <c r="HT1537" s="5"/>
      <c r="HU1537" s="4"/>
      <c r="HV1537" s="6"/>
      <c r="HW1537" s="4"/>
      <c r="HX1537" s="6"/>
      <c r="HY1537" s="5"/>
      <c r="HZ1537" s="5"/>
      <c r="IA1537" s="4"/>
      <c r="IB1537" s="6"/>
      <c r="IC1537" s="4"/>
      <c r="ID1537" s="6"/>
      <c r="IE1537" s="5"/>
      <c r="IF1537" s="5"/>
      <c r="IG1537" s="4"/>
      <c r="IH1537" s="6"/>
      <c r="II1537" s="4"/>
      <c r="IJ1537" s="6"/>
      <c r="IK1537" s="5"/>
      <c r="IL1537" s="5"/>
      <c r="IM1537" s="4"/>
      <c r="IN1537" s="6"/>
      <c r="IO1537" s="4"/>
      <c r="IP1537" s="6"/>
      <c r="IQ1537" s="5"/>
      <c r="IR1537" s="5"/>
      <c r="IS1537" s="4"/>
      <c r="IT1537" s="6"/>
      <c r="IU1537" s="4"/>
      <c r="IV1537" s="6"/>
      <c r="IW1537" s="5"/>
      <c r="IX1537" s="5"/>
      <c r="IY1537" s="4"/>
      <c r="IZ1537" s="6"/>
      <c r="JA1537" s="4"/>
      <c r="JB1537" s="6"/>
      <c r="JC1537" s="5"/>
      <c r="JD1537" s="5"/>
      <c r="JE1537" s="4"/>
      <c r="JF1537" s="6"/>
      <c r="JG1537" s="4"/>
      <c r="JH1537" s="6"/>
      <c r="JI1537" s="5"/>
      <c r="JJ1537" s="5"/>
      <c r="JK1537" s="4"/>
      <c r="JL1537" s="6"/>
      <c r="JM1537" s="4"/>
      <c r="JN1537" s="6"/>
      <c r="JO1537" s="5"/>
      <c r="JP1537" s="5"/>
      <c r="JQ1537" s="4"/>
      <c r="JR1537" s="6"/>
      <c r="JS1537" s="4"/>
      <c r="JT1537" s="6"/>
      <c r="JU1537" s="5"/>
      <c r="JV1537" s="5"/>
      <c r="JW1537" s="4"/>
      <c r="JX1537" s="6"/>
      <c r="JY1537" s="4"/>
      <c r="JZ1537" s="6"/>
      <c r="KA1537" s="5"/>
      <c r="KB1537" s="5"/>
      <c r="KC1537" s="4"/>
      <c r="KD1537" s="6"/>
      <c r="KE1537" s="4"/>
      <c r="KF1537" s="6"/>
      <c r="KG1537" s="5"/>
      <c r="KH1537" s="5"/>
      <c r="KI1537" s="4"/>
      <c r="KJ1537" s="6"/>
      <c r="KK1537" s="4"/>
      <c r="KL1537" s="6"/>
      <c r="KM1537" s="5"/>
      <c r="KN1537" s="5"/>
    </row>
    <row r="1538">
      <c r="A1538" s="3" t="s">
        <v>85</v>
      </c>
      <c r="B1538" s="3" t="s">
        <v>712</v>
      </c>
      <c r="C1538" s="3" t="s">
        <v>87</v>
      </c>
      <c r="D1538" s="3" t="s">
        <v>712</v>
      </c>
      <c r="E1538" s="3" t="s">
        <v>980</v>
      </c>
      <c r="F1538" s="3" t="s">
        <v>104</v>
      </c>
      <c r="G1538" s="3" t="s">
        <v>104</v>
      </c>
      <c r="H1538" s="3" t="s">
        <v>104</v>
      </c>
      <c r="I1538" s="3" t="s">
        <v>1577</v>
      </c>
      <c r="J1538" s="3" t="s">
        <v>104</v>
      </c>
      <c r="K1538" s="4"/>
      <c r="L1538" s="4">
        <f>=ROUNDDOWN({0},0)</f>
      </c>
      <c r="M1538" s="4"/>
      <c r="N1538" s="5"/>
      <c r="O1538" s="4"/>
      <c r="P1538" s="4">
        <f>=ROUNDDOWN({0},0)</f>
      </c>
      <c r="Q1538" s="4"/>
      <c r="R1538" s="5"/>
      <c r="S1538" s="4"/>
      <c r="T1538" s="6"/>
      <c r="U1538" s="4"/>
      <c r="V1538" s="6"/>
      <c r="W1538" s="5"/>
      <c r="X1538" s="5"/>
      <c r="Y1538" s="4"/>
      <c r="Z1538" s="6"/>
      <c r="AA1538" s="4"/>
      <c r="AB1538" s="6"/>
      <c r="AC1538" s="5"/>
      <c r="AD1538" s="5"/>
      <c r="AE1538" s="4"/>
      <c r="AF1538" s="6"/>
      <c r="AG1538" s="4"/>
      <c r="AH1538" s="6"/>
      <c r="AI1538" s="5"/>
      <c r="AJ1538" s="5"/>
      <c r="AK1538" s="4"/>
      <c r="AL1538" s="6"/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  <c r="AW1538" s="4"/>
      <c r="AX1538" s="6"/>
      <c r="AY1538" s="4"/>
      <c r="AZ1538" s="6"/>
      <c r="BA1538" s="5"/>
      <c r="BB1538" s="5"/>
      <c r="BC1538" s="4"/>
      <c r="BD1538" s="6"/>
      <c r="BE1538" s="4"/>
      <c r="BF1538" s="6"/>
      <c r="BG1538" s="5"/>
      <c r="BH1538" s="5"/>
      <c r="BI1538" s="4"/>
      <c r="BJ1538" s="6"/>
      <c r="BK1538" s="4"/>
      <c r="BL1538" s="6"/>
      <c r="BM1538" s="5"/>
      <c r="BN1538" s="5"/>
      <c r="BO1538" s="4"/>
      <c r="BP1538" s="6"/>
      <c r="BQ1538" s="4"/>
      <c r="BR1538" s="6"/>
      <c r="BS1538" s="5"/>
      <c r="BT1538" s="5"/>
      <c r="BU1538" s="4"/>
      <c r="BV1538" s="6"/>
      <c r="BW1538" s="4"/>
      <c r="BX1538" s="6"/>
      <c r="BY1538" s="5"/>
      <c r="BZ1538" s="5"/>
      <c r="CA1538" s="4"/>
      <c r="CB1538" s="6"/>
      <c r="CC1538" s="4"/>
      <c r="CD1538" s="6"/>
      <c r="CE1538" s="5"/>
      <c r="CF1538" s="5"/>
      <c r="CG1538" s="4"/>
      <c r="CH1538" s="6"/>
      <c r="CI1538" s="4"/>
      <c r="CJ1538" s="6"/>
      <c r="CK1538" s="5"/>
      <c r="CL1538" s="5"/>
      <c r="CM1538" s="4"/>
      <c r="CN1538" s="6"/>
      <c r="CO1538" s="4"/>
      <c r="CP1538" s="6"/>
      <c r="CQ1538" s="5"/>
      <c r="CR1538" s="5"/>
      <c r="CS1538" s="4"/>
      <c r="CT1538" s="6"/>
      <c r="CU1538" s="4"/>
      <c r="CV1538" s="6"/>
      <c r="CW1538" s="5"/>
      <c r="CX1538" s="5"/>
      <c r="CY1538" s="4"/>
      <c r="CZ1538" s="6"/>
      <c r="DA1538" s="4"/>
      <c r="DB1538" s="6"/>
      <c r="DC1538" s="5"/>
      <c r="DD1538" s="5"/>
      <c r="DE1538" s="4"/>
      <c r="DF1538" s="6"/>
      <c r="DG1538" s="4"/>
      <c r="DH1538" s="6"/>
      <c r="DI1538" s="5"/>
      <c r="DJ1538" s="5"/>
      <c r="DK1538" s="4"/>
      <c r="DL1538" s="6"/>
      <c r="DM1538" s="4"/>
      <c r="DN1538" s="6"/>
      <c r="DO1538" s="5"/>
      <c r="DP1538" s="5"/>
      <c r="DQ1538" s="4"/>
      <c r="DR1538" s="6"/>
      <c r="DS1538" s="4"/>
      <c r="DT1538" s="6"/>
      <c r="DU1538" s="5"/>
      <c r="DV1538" s="5"/>
      <c r="DW1538" s="4"/>
      <c r="DX1538" s="6"/>
      <c r="DY1538" s="4"/>
      <c r="DZ1538" s="6"/>
      <c r="EA1538" s="5"/>
      <c r="EB1538" s="5"/>
      <c r="EC1538" s="4"/>
      <c r="ED1538" s="6"/>
      <c r="EE1538" s="4"/>
      <c r="EF1538" s="6"/>
      <c r="EG1538" s="5"/>
      <c r="EH1538" s="5"/>
      <c r="EI1538" s="4"/>
      <c r="EJ1538" s="6"/>
      <c r="EK1538" s="4"/>
      <c r="EL1538" s="6"/>
      <c r="EM1538" s="5"/>
      <c r="EN1538" s="5"/>
      <c r="EO1538" s="4"/>
      <c r="EP1538" s="6"/>
      <c r="EQ1538" s="4"/>
      <c r="ER1538" s="6"/>
      <c r="ES1538" s="5"/>
      <c r="ET1538" s="5"/>
      <c r="EU1538" s="4"/>
      <c r="EV1538" s="6"/>
      <c r="EW1538" s="4"/>
      <c r="EX1538" s="6"/>
      <c r="EY1538" s="5"/>
      <c r="EZ1538" s="5"/>
      <c r="FA1538" s="4"/>
      <c r="FB1538" s="6"/>
      <c r="FC1538" s="4"/>
      <c r="FD1538" s="6"/>
      <c r="FE1538" s="5"/>
      <c r="FF1538" s="5"/>
      <c r="FG1538" s="4"/>
      <c r="FH1538" s="6"/>
      <c r="FI1538" s="4"/>
      <c r="FJ1538" s="6"/>
      <c r="FK1538" s="5"/>
      <c r="FL1538" s="5"/>
      <c r="FM1538" s="4"/>
      <c r="FN1538" s="6"/>
      <c r="FO1538" s="4"/>
      <c r="FP1538" s="6"/>
      <c r="FQ1538" s="5"/>
      <c r="FR1538" s="5"/>
      <c r="FS1538" s="4"/>
      <c r="FT1538" s="6"/>
      <c r="FU1538" s="4"/>
      <c r="FV1538" s="6"/>
      <c r="FW1538" s="5"/>
      <c r="FX1538" s="5"/>
      <c r="FY1538" s="4"/>
      <c r="FZ1538" s="6"/>
      <c r="GA1538" s="4"/>
      <c r="GB1538" s="6"/>
      <c r="GC1538" s="5"/>
      <c r="GD1538" s="5"/>
      <c r="GE1538" s="4"/>
      <c r="GF1538" s="6"/>
      <c r="GG1538" s="4"/>
      <c r="GH1538" s="6"/>
      <c r="GI1538" s="5"/>
      <c r="GJ1538" s="5"/>
      <c r="GK1538" s="4"/>
      <c r="GL1538" s="6"/>
      <c r="GM1538" s="4"/>
      <c r="GN1538" s="6"/>
      <c r="GO1538" s="5"/>
      <c r="GP1538" s="5"/>
      <c r="GQ1538" s="4"/>
      <c r="GR1538" s="6"/>
      <c r="GS1538" s="4"/>
      <c r="GT1538" s="6"/>
      <c r="GU1538" s="5"/>
      <c r="GV1538" s="5"/>
      <c r="GW1538" s="4"/>
      <c r="GX1538" s="6"/>
      <c r="GY1538" s="4"/>
      <c r="GZ1538" s="6"/>
      <c r="HA1538" s="5"/>
      <c r="HB1538" s="5"/>
      <c r="HC1538" s="4"/>
      <c r="HD1538" s="6"/>
      <c r="HE1538" s="4"/>
      <c r="HF1538" s="6"/>
      <c r="HG1538" s="5"/>
      <c r="HH1538" s="5"/>
      <c r="HI1538" s="4"/>
      <c r="HJ1538" s="6"/>
      <c r="HK1538" s="4"/>
      <c r="HL1538" s="6"/>
      <c r="HM1538" s="5"/>
      <c r="HN1538" s="5"/>
      <c r="HO1538" s="4"/>
      <c r="HP1538" s="6"/>
      <c r="HQ1538" s="4"/>
      <c r="HR1538" s="6"/>
      <c r="HS1538" s="5"/>
      <c r="HT1538" s="5"/>
      <c r="HU1538" s="4"/>
      <c r="HV1538" s="6"/>
      <c r="HW1538" s="4"/>
      <c r="HX1538" s="6"/>
      <c r="HY1538" s="5"/>
      <c r="HZ1538" s="5"/>
      <c r="IA1538" s="4"/>
      <c r="IB1538" s="6"/>
      <c r="IC1538" s="4"/>
      <c r="ID1538" s="6"/>
      <c r="IE1538" s="5"/>
      <c r="IF1538" s="5"/>
      <c r="IG1538" s="4"/>
      <c r="IH1538" s="6"/>
      <c r="II1538" s="4"/>
      <c r="IJ1538" s="6"/>
      <c r="IK1538" s="5"/>
      <c r="IL1538" s="5"/>
      <c r="IM1538" s="4"/>
      <c r="IN1538" s="6"/>
      <c r="IO1538" s="4"/>
      <c r="IP1538" s="6"/>
      <c r="IQ1538" s="5"/>
      <c r="IR1538" s="5"/>
      <c r="IS1538" s="4"/>
      <c r="IT1538" s="6"/>
      <c r="IU1538" s="4"/>
      <c r="IV1538" s="6"/>
      <c r="IW1538" s="5"/>
      <c r="IX1538" s="5"/>
      <c r="IY1538" s="4"/>
      <c r="IZ1538" s="6"/>
      <c r="JA1538" s="4"/>
      <c r="JB1538" s="6"/>
      <c r="JC1538" s="5"/>
      <c r="JD1538" s="5"/>
      <c r="JE1538" s="4"/>
      <c r="JF1538" s="6"/>
      <c r="JG1538" s="4"/>
      <c r="JH1538" s="6"/>
      <c r="JI1538" s="5"/>
      <c r="JJ1538" s="5"/>
      <c r="JK1538" s="4"/>
      <c r="JL1538" s="6"/>
      <c r="JM1538" s="4"/>
      <c r="JN1538" s="6"/>
      <c r="JO1538" s="5"/>
      <c r="JP1538" s="5"/>
      <c r="JQ1538" s="4"/>
      <c r="JR1538" s="6"/>
      <c r="JS1538" s="4"/>
      <c r="JT1538" s="6"/>
      <c r="JU1538" s="5"/>
      <c r="JV1538" s="5"/>
      <c r="JW1538" s="4"/>
      <c r="JX1538" s="6"/>
      <c r="JY1538" s="4"/>
      <c r="JZ1538" s="6"/>
      <c r="KA1538" s="5"/>
      <c r="KB1538" s="5"/>
      <c r="KC1538" s="4"/>
      <c r="KD1538" s="6"/>
      <c r="KE1538" s="4"/>
      <c r="KF1538" s="6"/>
      <c r="KG1538" s="5"/>
      <c r="KH1538" s="5"/>
      <c r="KI1538" s="4"/>
      <c r="KJ1538" s="6"/>
      <c r="KK1538" s="4"/>
      <c r="KL1538" s="6"/>
      <c r="KM1538" s="5"/>
      <c r="KN1538" s="5"/>
    </row>
    <row r="1539">
      <c r="A1539" s="3" t="s">
        <v>85</v>
      </c>
      <c r="B1539" s="3" t="s">
        <v>712</v>
      </c>
      <c r="C1539" s="3" t="s">
        <v>87</v>
      </c>
      <c r="D1539" s="3" t="s">
        <v>712</v>
      </c>
      <c r="E1539" s="3" t="s">
        <v>874</v>
      </c>
      <c r="F1539" s="3" t="s">
        <v>104</v>
      </c>
      <c r="G1539" s="3" t="s">
        <v>104</v>
      </c>
      <c r="H1539" s="3" t="s">
        <v>104</v>
      </c>
      <c r="I1539" s="3" t="s">
        <v>1578</v>
      </c>
      <c r="J1539" s="3" t="s">
        <v>104</v>
      </c>
      <c r="K1539" s="4"/>
      <c r="L1539" s="4">
        <f>=ROUNDDOWN({0},0)</f>
      </c>
      <c r="M1539" s="4"/>
      <c r="N1539" s="5"/>
      <c r="O1539" s="4"/>
      <c r="P1539" s="4">
        <f>=ROUNDDOWN({0},0)</f>
      </c>
      <c r="Q1539" s="4"/>
      <c r="R1539" s="5"/>
      <c r="S1539" s="4"/>
      <c r="T1539" s="6"/>
      <c r="U1539" s="4"/>
      <c r="V1539" s="6"/>
      <c r="W1539" s="5"/>
      <c r="X1539" s="5"/>
      <c r="Y1539" s="4"/>
      <c r="Z1539" s="6"/>
      <c r="AA1539" s="4"/>
      <c r="AB1539" s="6"/>
      <c r="AC1539" s="5"/>
      <c r="AD1539" s="5"/>
      <c r="AE1539" s="4"/>
      <c r="AF1539" s="6"/>
      <c r="AG1539" s="4"/>
      <c r="AH1539" s="6"/>
      <c r="AI1539" s="5"/>
      <c r="AJ1539" s="5"/>
      <c r="AK1539" s="4"/>
      <c r="AL1539" s="6"/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  <c r="AW1539" s="4"/>
      <c r="AX1539" s="6"/>
      <c r="AY1539" s="4"/>
      <c r="AZ1539" s="6"/>
      <c r="BA1539" s="5"/>
      <c r="BB1539" s="5"/>
      <c r="BC1539" s="4"/>
      <c r="BD1539" s="6"/>
      <c r="BE1539" s="4"/>
      <c r="BF1539" s="6"/>
      <c r="BG1539" s="5"/>
      <c r="BH1539" s="5"/>
      <c r="BI1539" s="4"/>
      <c r="BJ1539" s="6"/>
      <c r="BK1539" s="4"/>
      <c r="BL1539" s="6"/>
      <c r="BM1539" s="5"/>
      <c r="BN1539" s="5"/>
      <c r="BO1539" s="4"/>
      <c r="BP1539" s="6"/>
      <c r="BQ1539" s="4"/>
      <c r="BR1539" s="6"/>
      <c r="BS1539" s="5"/>
      <c r="BT1539" s="5"/>
      <c r="BU1539" s="4"/>
      <c r="BV1539" s="6"/>
      <c r="BW1539" s="4"/>
      <c r="BX1539" s="6"/>
      <c r="BY1539" s="5"/>
      <c r="BZ1539" s="5"/>
      <c r="CA1539" s="4"/>
      <c r="CB1539" s="6"/>
      <c r="CC1539" s="4"/>
      <c r="CD1539" s="6"/>
      <c r="CE1539" s="5"/>
      <c r="CF1539" s="5"/>
      <c r="CG1539" s="4"/>
      <c r="CH1539" s="6"/>
      <c r="CI1539" s="4"/>
      <c r="CJ1539" s="6"/>
      <c r="CK1539" s="5"/>
      <c r="CL1539" s="5"/>
      <c r="CM1539" s="4"/>
      <c r="CN1539" s="6"/>
      <c r="CO1539" s="4"/>
      <c r="CP1539" s="6"/>
      <c r="CQ1539" s="5"/>
      <c r="CR1539" s="5"/>
      <c r="CS1539" s="4"/>
      <c r="CT1539" s="6"/>
      <c r="CU1539" s="4"/>
      <c r="CV1539" s="6"/>
      <c r="CW1539" s="5"/>
      <c r="CX1539" s="5"/>
      <c r="CY1539" s="4"/>
      <c r="CZ1539" s="6"/>
      <c r="DA1539" s="4"/>
      <c r="DB1539" s="6"/>
      <c r="DC1539" s="5"/>
      <c r="DD1539" s="5"/>
      <c r="DE1539" s="4"/>
      <c r="DF1539" s="6"/>
      <c r="DG1539" s="4"/>
      <c r="DH1539" s="6"/>
      <c r="DI1539" s="5"/>
      <c r="DJ1539" s="5"/>
      <c r="DK1539" s="4"/>
      <c r="DL1539" s="6"/>
      <c r="DM1539" s="4"/>
      <c r="DN1539" s="6"/>
      <c r="DO1539" s="5"/>
      <c r="DP1539" s="5"/>
      <c r="DQ1539" s="4"/>
      <c r="DR1539" s="6"/>
      <c r="DS1539" s="4"/>
      <c r="DT1539" s="6"/>
      <c r="DU1539" s="5"/>
      <c r="DV1539" s="5"/>
      <c r="DW1539" s="4"/>
      <c r="DX1539" s="6"/>
      <c r="DY1539" s="4"/>
      <c r="DZ1539" s="6"/>
      <c r="EA1539" s="5"/>
      <c r="EB1539" s="5"/>
      <c r="EC1539" s="4"/>
      <c r="ED1539" s="6"/>
      <c r="EE1539" s="4"/>
      <c r="EF1539" s="6"/>
      <c r="EG1539" s="5"/>
      <c r="EH1539" s="5"/>
      <c r="EI1539" s="4"/>
      <c r="EJ1539" s="6"/>
      <c r="EK1539" s="4"/>
      <c r="EL1539" s="6"/>
      <c r="EM1539" s="5"/>
      <c r="EN1539" s="5"/>
      <c r="EO1539" s="4"/>
      <c r="EP1539" s="6"/>
      <c r="EQ1539" s="4"/>
      <c r="ER1539" s="6"/>
      <c r="ES1539" s="5"/>
      <c r="ET1539" s="5"/>
      <c r="EU1539" s="4"/>
      <c r="EV1539" s="6"/>
      <c r="EW1539" s="4"/>
      <c r="EX1539" s="6"/>
      <c r="EY1539" s="5"/>
      <c r="EZ1539" s="5"/>
      <c r="FA1539" s="4"/>
      <c r="FB1539" s="6"/>
      <c r="FC1539" s="4"/>
      <c r="FD1539" s="6"/>
      <c r="FE1539" s="5"/>
      <c r="FF1539" s="5"/>
      <c r="FG1539" s="4"/>
      <c r="FH1539" s="6"/>
      <c r="FI1539" s="4"/>
      <c r="FJ1539" s="6"/>
      <c r="FK1539" s="5"/>
      <c r="FL1539" s="5"/>
      <c r="FM1539" s="4"/>
      <c r="FN1539" s="6"/>
      <c r="FO1539" s="4"/>
      <c r="FP1539" s="6"/>
      <c r="FQ1539" s="5"/>
      <c r="FR1539" s="5"/>
      <c r="FS1539" s="4"/>
      <c r="FT1539" s="6"/>
      <c r="FU1539" s="4"/>
      <c r="FV1539" s="6"/>
      <c r="FW1539" s="5"/>
      <c r="FX1539" s="5"/>
      <c r="FY1539" s="4"/>
      <c r="FZ1539" s="6"/>
      <c r="GA1539" s="4"/>
      <c r="GB1539" s="6"/>
      <c r="GC1539" s="5"/>
      <c r="GD1539" s="5"/>
      <c r="GE1539" s="4"/>
      <c r="GF1539" s="6"/>
      <c r="GG1539" s="4"/>
      <c r="GH1539" s="6"/>
      <c r="GI1539" s="5"/>
      <c r="GJ1539" s="5"/>
      <c r="GK1539" s="4"/>
      <c r="GL1539" s="6"/>
      <c r="GM1539" s="4"/>
      <c r="GN1539" s="6"/>
      <c r="GO1539" s="5"/>
      <c r="GP1539" s="5"/>
      <c r="GQ1539" s="4"/>
      <c r="GR1539" s="6"/>
      <c r="GS1539" s="4"/>
      <c r="GT1539" s="6"/>
      <c r="GU1539" s="5"/>
      <c r="GV1539" s="5"/>
      <c r="GW1539" s="4"/>
      <c r="GX1539" s="6"/>
      <c r="GY1539" s="4"/>
      <c r="GZ1539" s="6"/>
      <c r="HA1539" s="5"/>
      <c r="HB1539" s="5"/>
      <c r="HC1539" s="4"/>
      <c r="HD1539" s="6"/>
      <c r="HE1539" s="4"/>
      <c r="HF1539" s="6"/>
      <c r="HG1539" s="5"/>
      <c r="HH1539" s="5"/>
      <c r="HI1539" s="4"/>
      <c r="HJ1539" s="6"/>
      <c r="HK1539" s="4"/>
      <c r="HL1539" s="6"/>
      <c r="HM1539" s="5"/>
      <c r="HN1539" s="5"/>
      <c r="HO1539" s="4"/>
      <c r="HP1539" s="6"/>
      <c r="HQ1539" s="4"/>
      <c r="HR1539" s="6"/>
      <c r="HS1539" s="5"/>
      <c r="HT1539" s="5"/>
      <c r="HU1539" s="4"/>
      <c r="HV1539" s="6"/>
      <c r="HW1539" s="4"/>
      <c r="HX1539" s="6"/>
      <c r="HY1539" s="5"/>
      <c r="HZ1539" s="5"/>
      <c r="IA1539" s="4"/>
      <c r="IB1539" s="6"/>
      <c r="IC1539" s="4"/>
      <c r="ID1539" s="6"/>
      <c r="IE1539" s="5"/>
      <c r="IF1539" s="5"/>
      <c r="IG1539" s="4"/>
      <c r="IH1539" s="6"/>
      <c r="II1539" s="4"/>
      <c r="IJ1539" s="6"/>
      <c r="IK1539" s="5"/>
      <c r="IL1539" s="5"/>
      <c r="IM1539" s="4"/>
      <c r="IN1539" s="6"/>
      <c r="IO1539" s="4"/>
      <c r="IP1539" s="6"/>
      <c r="IQ1539" s="5"/>
      <c r="IR1539" s="5"/>
      <c r="IS1539" s="4"/>
      <c r="IT1539" s="6"/>
      <c r="IU1539" s="4"/>
      <c r="IV1539" s="6"/>
      <c r="IW1539" s="5"/>
      <c r="IX1539" s="5"/>
      <c r="IY1539" s="4"/>
      <c r="IZ1539" s="6"/>
      <c r="JA1539" s="4"/>
      <c r="JB1539" s="6"/>
      <c r="JC1539" s="5"/>
      <c r="JD1539" s="5"/>
      <c r="JE1539" s="4"/>
      <c r="JF1539" s="6"/>
      <c r="JG1539" s="4"/>
      <c r="JH1539" s="6"/>
      <c r="JI1539" s="5"/>
      <c r="JJ1539" s="5"/>
      <c r="JK1539" s="4"/>
      <c r="JL1539" s="6"/>
      <c r="JM1539" s="4"/>
      <c r="JN1539" s="6"/>
      <c r="JO1539" s="5"/>
      <c r="JP1539" s="5"/>
      <c r="JQ1539" s="4"/>
      <c r="JR1539" s="6"/>
      <c r="JS1539" s="4"/>
      <c r="JT1539" s="6"/>
      <c r="JU1539" s="5"/>
      <c r="JV1539" s="5"/>
      <c r="JW1539" s="4"/>
      <c r="JX1539" s="6"/>
      <c r="JY1539" s="4"/>
      <c r="JZ1539" s="6"/>
      <c r="KA1539" s="5"/>
      <c r="KB1539" s="5"/>
      <c r="KC1539" s="4"/>
      <c r="KD1539" s="6"/>
      <c r="KE1539" s="4"/>
      <c r="KF1539" s="6"/>
      <c r="KG1539" s="5"/>
      <c r="KH1539" s="5"/>
      <c r="KI1539" s="4"/>
      <c r="KJ1539" s="6"/>
      <c r="KK1539" s="4"/>
      <c r="KL1539" s="6"/>
      <c r="KM1539" s="5"/>
      <c r="KN1539" s="5"/>
    </row>
    <row r="1540">
      <c r="A1540" s="3" t="s">
        <v>85</v>
      </c>
      <c r="B1540" s="3" t="s">
        <v>712</v>
      </c>
      <c r="C1540" s="3" t="s">
        <v>87</v>
      </c>
      <c r="D1540" s="3" t="s">
        <v>712</v>
      </c>
      <c r="E1540" s="3" t="s">
        <v>1000</v>
      </c>
      <c r="F1540" s="3" t="s">
        <v>104</v>
      </c>
      <c r="G1540" s="3" t="s">
        <v>104</v>
      </c>
      <c r="H1540" s="3" t="s">
        <v>104</v>
      </c>
      <c r="I1540" s="3" t="s">
        <v>1579</v>
      </c>
      <c r="J1540" s="3" t="s">
        <v>104</v>
      </c>
      <c r="K1540" s="4"/>
      <c r="L1540" s="4">
        <f>=ROUNDDOWN({0},0)</f>
      </c>
      <c r="M1540" s="4"/>
      <c r="N1540" s="5"/>
      <c r="O1540" s="4"/>
      <c r="P1540" s="4">
        <f>=ROUNDDOWN({0},0)</f>
      </c>
      <c r="Q1540" s="4"/>
      <c r="R1540" s="5"/>
      <c r="S1540" s="4"/>
      <c r="T1540" s="6"/>
      <c r="U1540" s="4"/>
      <c r="V1540" s="6"/>
      <c r="W1540" s="5"/>
      <c r="X1540" s="5"/>
      <c r="Y1540" s="4"/>
      <c r="Z1540" s="6"/>
      <c r="AA1540" s="4"/>
      <c r="AB1540" s="6"/>
      <c r="AC1540" s="5"/>
      <c r="AD1540" s="5"/>
      <c r="AE1540" s="4"/>
      <c r="AF1540" s="6"/>
      <c r="AG1540" s="4"/>
      <c r="AH1540" s="6"/>
      <c r="AI1540" s="5"/>
      <c r="AJ1540" s="5"/>
      <c r="AK1540" s="4"/>
      <c r="AL1540" s="6"/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  <c r="AW1540" s="4"/>
      <c r="AX1540" s="6"/>
      <c r="AY1540" s="4"/>
      <c r="AZ1540" s="6"/>
      <c r="BA1540" s="5"/>
      <c r="BB1540" s="5"/>
      <c r="BC1540" s="4"/>
      <c r="BD1540" s="6"/>
      <c r="BE1540" s="4"/>
      <c r="BF1540" s="6"/>
      <c r="BG1540" s="5"/>
      <c r="BH1540" s="5"/>
      <c r="BI1540" s="4"/>
      <c r="BJ1540" s="6"/>
      <c r="BK1540" s="4"/>
      <c r="BL1540" s="6"/>
      <c r="BM1540" s="5"/>
      <c r="BN1540" s="5"/>
      <c r="BO1540" s="4"/>
      <c r="BP1540" s="6"/>
      <c r="BQ1540" s="4"/>
      <c r="BR1540" s="6"/>
      <c r="BS1540" s="5"/>
      <c r="BT1540" s="5"/>
      <c r="BU1540" s="4"/>
      <c r="BV1540" s="6"/>
      <c r="BW1540" s="4"/>
      <c r="BX1540" s="6"/>
      <c r="BY1540" s="5"/>
      <c r="BZ1540" s="5"/>
      <c r="CA1540" s="4"/>
      <c r="CB1540" s="6"/>
      <c r="CC1540" s="4"/>
      <c r="CD1540" s="6"/>
      <c r="CE1540" s="5"/>
      <c r="CF1540" s="5"/>
      <c r="CG1540" s="4"/>
      <c r="CH1540" s="6"/>
      <c r="CI1540" s="4"/>
      <c r="CJ1540" s="6"/>
      <c r="CK1540" s="5"/>
      <c r="CL1540" s="5"/>
      <c r="CM1540" s="4"/>
      <c r="CN1540" s="6"/>
      <c r="CO1540" s="4"/>
      <c r="CP1540" s="6"/>
      <c r="CQ1540" s="5"/>
      <c r="CR1540" s="5"/>
      <c r="CS1540" s="4"/>
      <c r="CT1540" s="6"/>
      <c r="CU1540" s="4"/>
      <c r="CV1540" s="6"/>
      <c r="CW1540" s="5"/>
      <c r="CX1540" s="5"/>
      <c r="CY1540" s="4"/>
      <c r="CZ1540" s="6"/>
      <c r="DA1540" s="4"/>
      <c r="DB1540" s="6"/>
      <c r="DC1540" s="5"/>
      <c r="DD1540" s="5"/>
      <c r="DE1540" s="4"/>
      <c r="DF1540" s="6"/>
      <c r="DG1540" s="4"/>
      <c r="DH1540" s="6"/>
      <c r="DI1540" s="5"/>
      <c r="DJ1540" s="5"/>
      <c r="DK1540" s="4"/>
      <c r="DL1540" s="6"/>
      <c r="DM1540" s="4"/>
      <c r="DN1540" s="6"/>
      <c r="DO1540" s="5"/>
      <c r="DP1540" s="5"/>
      <c r="DQ1540" s="4"/>
      <c r="DR1540" s="6"/>
      <c r="DS1540" s="4"/>
      <c r="DT1540" s="6"/>
      <c r="DU1540" s="5"/>
      <c r="DV1540" s="5"/>
      <c r="DW1540" s="4"/>
      <c r="DX1540" s="6"/>
      <c r="DY1540" s="4"/>
      <c r="DZ1540" s="6"/>
      <c r="EA1540" s="5"/>
      <c r="EB1540" s="5"/>
      <c r="EC1540" s="4"/>
      <c r="ED1540" s="6"/>
      <c r="EE1540" s="4"/>
      <c r="EF1540" s="6"/>
      <c r="EG1540" s="5"/>
      <c r="EH1540" s="5"/>
      <c r="EI1540" s="4"/>
      <c r="EJ1540" s="6"/>
      <c r="EK1540" s="4"/>
      <c r="EL1540" s="6"/>
      <c r="EM1540" s="5"/>
      <c r="EN1540" s="5"/>
      <c r="EO1540" s="4"/>
      <c r="EP1540" s="6"/>
      <c r="EQ1540" s="4"/>
      <c r="ER1540" s="6"/>
      <c r="ES1540" s="5"/>
      <c r="ET1540" s="5"/>
      <c r="EU1540" s="4"/>
      <c r="EV1540" s="6"/>
      <c r="EW1540" s="4"/>
      <c r="EX1540" s="6"/>
      <c r="EY1540" s="5"/>
      <c r="EZ1540" s="5"/>
      <c r="FA1540" s="4"/>
      <c r="FB1540" s="6"/>
      <c r="FC1540" s="4"/>
      <c r="FD1540" s="6"/>
      <c r="FE1540" s="5"/>
      <c r="FF1540" s="5"/>
      <c r="FG1540" s="4"/>
      <c r="FH1540" s="6"/>
      <c r="FI1540" s="4"/>
      <c r="FJ1540" s="6"/>
      <c r="FK1540" s="5"/>
      <c r="FL1540" s="5"/>
      <c r="FM1540" s="4"/>
      <c r="FN1540" s="6"/>
      <c r="FO1540" s="4"/>
      <c r="FP1540" s="6"/>
      <c r="FQ1540" s="5"/>
      <c r="FR1540" s="5"/>
      <c r="FS1540" s="4"/>
      <c r="FT1540" s="6"/>
      <c r="FU1540" s="4"/>
      <c r="FV1540" s="6"/>
      <c r="FW1540" s="5"/>
      <c r="FX1540" s="5"/>
      <c r="FY1540" s="4"/>
      <c r="FZ1540" s="6"/>
      <c r="GA1540" s="4"/>
      <c r="GB1540" s="6"/>
      <c r="GC1540" s="5"/>
      <c r="GD1540" s="5"/>
      <c r="GE1540" s="4"/>
      <c r="GF1540" s="6"/>
      <c r="GG1540" s="4"/>
      <c r="GH1540" s="6"/>
      <c r="GI1540" s="5"/>
      <c r="GJ1540" s="5"/>
      <c r="GK1540" s="4"/>
      <c r="GL1540" s="6"/>
      <c r="GM1540" s="4"/>
      <c r="GN1540" s="6"/>
      <c r="GO1540" s="5"/>
      <c r="GP1540" s="5"/>
      <c r="GQ1540" s="4"/>
      <c r="GR1540" s="6"/>
      <c r="GS1540" s="4"/>
      <c r="GT1540" s="6"/>
      <c r="GU1540" s="5"/>
      <c r="GV1540" s="5"/>
      <c r="GW1540" s="4"/>
      <c r="GX1540" s="6"/>
      <c r="GY1540" s="4"/>
      <c r="GZ1540" s="6"/>
      <c r="HA1540" s="5"/>
      <c r="HB1540" s="5"/>
      <c r="HC1540" s="4"/>
      <c r="HD1540" s="6"/>
      <c r="HE1540" s="4"/>
      <c r="HF1540" s="6"/>
      <c r="HG1540" s="5"/>
      <c r="HH1540" s="5"/>
      <c r="HI1540" s="4"/>
      <c r="HJ1540" s="6"/>
      <c r="HK1540" s="4"/>
      <c r="HL1540" s="6"/>
      <c r="HM1540" s="5"/>
      <c r="HN1540" s="5"/>
      <c r="HO1540" s="4"/>
      <c r="HP1540" s="6"/>
      <c r="HQ1540" s="4"/>
      <c r="HR1540" s="6"/>
      <c r="HS1540" s="5"/>
      <c r="HT1540" s="5"/>
      <c r="HU1540" s="4"/>
      <c r="HV1540" s="6"/>
      <c r="HW1540" s="4"/>
      <c r="HX1540" s="6"/>
      <c r="HY1540" s="5"/>
      <c r="HZ1540" s="5"/>
      <c r="IA1540" s="4"/>
      <c r="IB1540" s="6"/>
      <c r="IC1540" s="4"/>
      <c r="ID1540" s="6"/>
      <c r="IE1540" s="5"/>
      <c r="IF1540" s="5"/>
      <c r="IG1540" s="4"/>
      <c r="IH1540" s="6"/>
      <c r="II1540" s="4"/>
      <c r="IJ1540" s="6"/>
      <c r="IK1540" s="5"/>
      <c r="IL1540" s="5"/>
      <c r="IM1540" s="4"/>
      <c r="IN1540" s="6"/>
      <c r="IO1540" s="4"/>
      <c r="IP1540" s="6"/>
      <c r="IQ1540" s="5"/>
      <c r="IR1540" s="5"/>
      <c r="IS1540" s="4"/>
      <c r="IT1540" s="6"/>
      <c r="IU1540" s="4"/>
      <c r="IV1540" s="6"/>
      <c r="IW1540" s="5"/>
      <c r="IX1540" s="5"/>
      <c r="IY1540" s="4"/>
      <c r="IZ1540" s="6"/>
      <c r="JA1540" s="4"/>
      <c r="JB1540" s="6"/>
      <c r="JC1540" s="5"/>
      <c r="JD1540" s="5"/>
      <c r="JE1540" s="4"/>
      <c r="JF1540" s="6"/>
      <c r="JG1540" s="4"/>
      <c r="JH1540" s="6"/>
      <c r="JI1540" s="5"/>
      <c r="JJ1540" s="5"/>
      <c r="JK1540" s="4"/>
      <c r="JL1540" s="6"/>
      <c r="JM1540" s="4"/>
      <c r="JN1540" s="6"/>
      <c r="JO1540" s="5"/>
      <c r="JP1540" s="5"/>
      <c r="JQ1540" s="4"/>
      <c r="JR1540" s="6"/>
      <c r="JS1540" s="4"/>
      <c r="JT1540" s="6"/>
      <c r="JU1540" s="5"/>
      <c r="JV1540" s="5"/>
      <c r="JW1540" s="4"/>
      <c r="JX1540" s="6"/>
      <c r="JY1540" s="4"/>
      <c r="JZ1540" s="6"/>
      <c r="KA1540" s="5"/>
      <c r="KB1540" s="5"/>
      <c r="KC1540" s="4"/>
      <c r="KD1540" s="6"/>
      <c r="KE1540" s="4"/>
      <c r="KF1540" s="6"/>
      <c r="KG1540" s="5"/>
      <c r="KH1540" s="5"/>
      <c r="KI1540" s="4"/>
      <c r="KJ1540" s="6"/>
      <c r="KK1540" s="4"/>
      <c r="KL1540" s="6"/>
      <c r="KM1540" s="5"/>
      <c r="KN1540" s="5"/>
    </row>
    <row r="1541">
      <c r="A1541" s="3" t="s">
        <v>85</v>
      </c>
      <c r="B1541" s="3" t="s">
        <v>712</v>
      </c>
      <c r="C1541" s="3" t="s">
        <v>87</v>
      </c>
      <c r="D1541" s="3" t="s">
        <v>712</v>
      </c>
      <c r="E1541" s="3" t="s">
        <v>958</v>
      </c>
      <c r="F1541" s="3" t="s">
        <v>104</v>
      </c>
      <c r="G1541" s="3" t="s">
        <v>104</v>
      </c>
      <c r="H1541" s="3" t="s">
        <v>104</v>
      </c>
      <c r="I1541" s="3" t="s">
        <v>1312</v>
      </c>
      <c r="J1541" s="3" t="s">
        <v>104</v>
      </c>
      <c r="K1541" s="4"/>
      <c r="L1541" s="4">
        <f>=ROUNDDOWN({0},0)</f>
      </c>
      <c r="M1541" s="4"/>
      <c r="N1541" s="5"/>
      <c r="O1541" s="4"/>
      <c r="P1541" s="4">
        <f>=ROUNDDOWN({0},0)</f>
      </c>
      <c r="Q1541" s="4"/>
      <c r="R1541" s="5"/>
      <c r="S1541" s="4"/>
      <c r="T1541" s="6"/>
      <c r="U1541" s="4"/>
      <c r="V1541" s="6"/>
      <c r="W1541" s="5"/>
      <c r="X1541" s="5"/>
      <c r="Y1541" s="4"/>
      <c r="Z1541" s="6"/>
      <c r="AA1541" s="4"/>
      <c r="AB1541" s="6"/>
      <c r="AC1541" s="5"/>
      <c r="AD1541" s="5"/>
      <c r="AE1541" s="4"/>
      <c r="AF1541" s="6"/>
      <c r="AG1541" s="4"/>
      <c r="AH1541" s="6"/>
      <c r="AI1541" s="5"/>
      <c r="AJ1541" s="5"/>
      <c r="AK1541" s="4"/>
      <c r="AL1541" s="6"/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  <c r="AW1541" s="4"/>
      <c r="AX1541" s="6"/>
      <c r="AY1541" s="4"/>
      <c r="AZ1541" s="6"/>
      <c r="BA1541" s="5"/>
      <c r="BB1541" s="5"/>
      <c r="BC1541" s="4"/>
      <c r="BD1541" s="6"/>
      <c r="BE1541" s="4"/>
      <c r="BF1541" s="6"/>
      <c r="BG1541" s="5"/>
      <c r="BH1541" s="5"/>
      <c r="BI1541" s="4"/>
      <c r="BJ1541" s="6"/>
      <c r="BK1541" s="4"/>
      <c r="BL1541" s="6"/>
      <c r="BM1541" s="5"/>
      <c r="BN1541" s="5"/>
      <c r="BO1541" s="4"/>
      <c r="BP1541" s="6"/>
      <c r="BQ1541" s="4"/>
      <c r="BR1541" s="6"/>
      <c r="BS1541" s="5"/>
      <c r="BT1541" s="5"/>
      <c r="BU1541" s="4"/>
      <c r="BV1541" s="6"/>
      <c r="BW1541" s="4"/>
      <c r="BX1541" s="6"/>
      <c r="BY1541" s="5"/>
      <c r="BZ1541" s="5"/>
      <c r="CA1541" s="4"/>
      <c r="CB1541" s="6"/>
      <c r="CC1541" s="4"/>
      <c r="CD1541" s="6"/>
      <c r="CE1541" s="5"/>
      <c r="CF1541" s="5"/>
      <c r="CG1541" s="4"/>
      <c r="CH1541" s="6"/>
      <c r="CI1541" s="4"/>
      <c r="CJ1541" s="6"/>
      <c r="CK1541" s="5"/>
      <c r="CL1541" s="5"/>
      <c r="CM1541" s="4"/>
      <c r="CN1541" s="6"/>
      <c r="CO1541" s="4"/>
      <c r="CP1541" s="6"/>
      <c r="CQ1541" s="5"/>
      <c r="CR1541" s="5"/>
      <c r="CS1541" s="4"/>
      <c r="CT1541" s="6"/>
      <c r="CU1541" s="4"/>
      <c r="CV1541" s="6"/>
      <c r="CW1541" s="5"/>
      <c r="CX1541" s="5"/>
      <c r="CY1541" s="4"/>
      <c r="CZ1541" s="6"/>
      <c r="DA1541" s="4"/>
      <c r="DB1541" s="6"/>
      <c r="DC1541" s="5"/>
      <c r="DD1541" s="5"/>
      <c r="DE1541" s="4"/>
      <c r="DF1541" s="6"/>
      <c r="DG1541" s="4"/>
      <c r="DH1541" s="6"/>
      <c r="DI1541" s="5"/>
      <c r="DJ1541" s="5"/>
      <c r="DK1541" s="4"/>
      <c r="DL1541" s="6"/>
      <c r="DM1541" s="4"/>
      <c r="DN1541" s="6"/>
      <c r="DO1541" s="5"/>
      <c r="DP1541" s="5"/>
      <c r="DQ1541" s="4"/>
      <c r="DR1541" s="6"/>
      <c r="DS1541" s="4"/>
      <c r="DT1541" s="6"/>
      <c r="DU1541" s="5"/>
      <c r="DV1541" s="5"/>
      <c r="DW1541" s="4"/>
      <c r="DX1541" s="6"/>
      <c r="DY1541" s="4"/>
      <c r="DZ1541" s="6"/>
      <c r="EA1541" s="5"/>
      <c r="EB1541" s="5"/>
      <c r="EC1541" s="4"/>
      <c r="ED1541" s="6"/>
      <c r="EE1541" s="4"/>
      <c r="EF1541" s="6"/>
      <c r="EG1541" s="5"/>
      <c r="EH1541" s="5"/>
      <c r="EI1541" s="4"/>
      <c r="EJ1541" s="6"/>
      <c r="EK1541" s="4"/>
      <c r="EL1541" s="6"/>
      <c r="EM1541" s="5"/>
      <c r="EN1541" s="5"/>
      <c r="EO1541" s="4"/>
      <c r="EP1541" s="6"/>
      <c r="EQ1541" s="4"/>
      <c r="ER1541" s="6"/>
      <c r="ES1541" s="5"/>
      <c r="ET1541" s="5"/>
      <c r="EU1541" s="4"/>
      <c r="EV1541" s="6"/>
      <c r="EW1541" s="4"/>
      <c r="EX1541" s="6"/>
      <c r="EY1541" s="5"/>
      <c r="EZ1541" s="5"/>
      <c r="FA1541" s="4"/>
      <c r="FB1541" s="6"/>
      <c r="FC1541" s="4"/>
      <c r="FD1541" s="6"/>
      <c r="FE1541" s="5"/>
      <c r="FF1541" s="5"/>
      <c r="FG1541" s="4"/>
      <c r="FH1541" s="6"/>
      <c r="FI1541" s="4"/>
      <c r="FJ1541" s="6"/>
      <c r="FK1541" s="5"/>
      <c r="FL1541" s="5"/>
      <c r="FM1541" s="4"/>
      <c r="FN1541" s="6"/>
      <c r="FO1541" s="4"/>
      <c r="FP1541" s="6"/>
      <c r="FQ1541" s="5"/>
      <c r="FR1541" s="5"/>
      <c r="FS1541" s="4"/>
      <c r="FT1541" s="6"/>
      <c r="FU1541" s="4"/>
      <c r="FV1541" s="6"/>
      <c r="FW1541" s="5"/>
      <c r="FX1541" s="5"/>
      <c r="FY1541" s="4"/>
      <c r="FZ1541" s="6"/>
      <c r="GA1541" s="4"/>
      <c r="GB1541" s="6"/>
      <c r="GC1541" s="5"/>
      <c r="GD1541" s="5"/>
      <c r="GE1541" s="4"/>
      <c r="GF1541" s="6"/>
      <c r="GG1541" s="4"/>
      <c r="GH1541" s="6"/>
      <c r="GI1541" s="5"/>
      <c r="GJ1541" s="5"/>
      <c r="GK1541" s="4"/>
      <c r="GL1541" s="6"/>
      <c r="GM1541" s="4"/>
      <c r="GN1541" s="6"/>
      <c r="GO1541" s="5"/>
      <c r="GP1541" s="5"/>
      <c r="GQ1541" s="4"/>
      <c r="GR1541" s="6"/>
      <c r="GS1541" s="4"/>
      <c r="GT1541" s="6"/>
      <c r="GU1541" s="5"/>
      <c r="GV1541" s="5"/>
      <c r="GW1541" s="4"/>
      <c r="GX1541" s="6"/>
      <c r="GY1541" s="4"/>
      <c r="GZ1541" s="6"/>
      <c r="HA1541" s="5"/>
      <c r="HB1541" s="5"/>
      <c r="HC1541" s="4"/>
      <c r="HD1541" s="6"/>
      <c r="HE1541" s="4"/>
      <c r="HF1541" s="6"/>
      <c r="HG1541" s="5"/>
      <c r="HH1541" s="5"/>
      <c r="HI1541" s="4"/>
      <c r="HJ1541" s="6"/>
      <c r="HK1541" s="4"/>
      <c r="HL1541" s="6"/>
      <c r="HM1541" s="5"/>
      <c r="HN1541" s="5"/>
      <c r="HO1541" s="4"/>
      <c r="HP1541" s="6"/>
      <c r="HQ1541" s="4"/>
      <c r="HR1541" s="6"/>
      <c r="HS1541" s="5"/>
      <c r="HT1541" s="5"/>
      <c r="HU1541" s="4"/>
      <c r="HV1541" s="6"/>
      <c r="HW1541" s="4"/>
      <c r="HX1541" s="6"/>
      <c r="HY1541" s="5"/>
      <c r="HZ1541" s="5"/>
      <c r="IA1541" s="4"/>
      <c r="IB1541" s="6"/>
      <c r="IC1541" s="4"/>
      <c r="ID1541" s="6"/>
      <c r="IE1541" s="5"/>
      <c r="IF1541" s="5"/>
      <c r="IG1541" s="4"/>
      <c r="IH1541" s="6"/>
      <c r="II1541" s="4"/>
      <c r="IJ1541" s="6"/>
      <c r="IK1541" s="5"/>
      <c r="IL1541" s="5"/>
      <c r="IM1541" s="4"/>
      <c r="IN1541" s="6"/>
      <c r="IO1541" s="4"/>
      <c r="IP1541" s="6"/>
      <c r="IQ1541" s="5"/>
      <c r="IR1541" s="5"/>
      <c r="IS1541" s="4"/>
      <c r="IT1541" s="6"/>
      <c r="IU1541" s="4"/>
      <c r="IV1541" s="6"/>
      <c r="IW1541" s="5"/>
      <c r="IX1541" s="5"/>
      <c r="IY1541" s="4"/>
      <c r="IZ1541" s="6"/>
      <c r="JA1541" s="4"/>
      <c r="JB1541" s="6"/>
      <c r="JC1541" s="5"/>
      <c r="JD1541" s="5"/>
      <c r="JE1541" s="4"/>
      <c r="JF1541" s="6"/>
      <c r="JG1541" s="4"/>
      <c r="JH1541" s="6"/>
      <c r="JI1541" s="5"/>
      <c r="JJ1541" s="5"/>
      <c r="JK1541" s="4"/>
      <c r="JL1541" s="6"/>
      <c r="JM1541" s="4"/>
      <c r="JN1541" s="6"/>
      <c r="JO1541" s="5"/>
      <c r="JP1541" s="5"/>
      <c r="JQ1541" s="4"/>
      <c r="JR1541" s="6"/>
      <c r="JS1541" s="4"/>
      <c r="JT1541" s="6"/>
      <c r="JU1541" s="5"/>
      <c r="JV1541" s="5"/>
      <c r="JW1541" s="4"/>
      <c r="JX1541" s="6"/>
      <c r="JY1541" s="4"/>
      <c r="JZ1541" s="6"/>
      <c r="KA1541" s="5"/>
      <c r="KB1541" s="5"/>
      <c r="KC1541" s="4"/>
      <c r="KD1541" s="6"/>
      <c r="KE1541" s="4"/>
      <c r="KF1541" s="6"/>
      <c r="KG1541" s="5"/>
      <c r="KH1541" s="5"/>
      <c r="KI1541" s="4"/>
      <c r="KJ1541" s="6"/>
      <c r="KK1541" s="4"/>
      <c r="KL1541" s="6"/>
      <c r="KM1541" s="5"/>
      <c r="KN1541" s="5"/>
    </row>
    <row r="1542">
      <c r="A1542" s="3" t="s">
        <v>85</v>
      </c>
      <c r="B1542" s="3" t="s">
        <v>712</v>
      </c>
      <c r="C1542" s="3" t="s">
        <v>87</v>
      </c>
      <c r="D1542" s="3" t="s">
        <v>712</v>
      </c>
      <c r="E1542" s="3" t="s">
        <v>992</v>
      </c>
      <c r="F1542" s="3" t="s">
        <v>104</v>
      </c>
      <c r="G1542" s="3" t="s">
        <v>104</v>
      </c>
      <c r="H1542" s="3" t="s">
        <v>104</v>
      </c>
      <c r="I1542" s="3" t="s">
        <v>1312</v>
      </c>
      <c r="J1542" s="3" t="s">
        <v>104</v>
      </c>
      <c r="K1542" s="4"/>
      <c r="L1542" s="4">
        <f>=ROUNDDOWN({0},0)</f>
      </c>
      <c r="M1542" s="4"/>
      <c r="N1542" s="5"/>
      <c r="O1542" s="4"/>
      <c r="P1542" s="4">
        <f>=ROUNDDOWN({0},0)</f>
      </c>
      <c r="Q1542" s="4"/>
      <c r="R1542" s="5"/>
      <c r="S1542" s="4"/>
      <c r="T1542" s="6"/>
      <c r="U1542" s="4"/>
      <c r="V1542" s="6"/>
      <c r="W1542" s="5"/>
      <c r="X1542" s="5"/>
      <c r="Y1542" s="4"/>
      <c r="Z1542" s="6"/>
      <c r="AA1542" s="4"/>
      <c r="AB1542" s="6"/>
      <c r="AC1542" s="5"/>
      <c r="AD1542" s="5"/>
      <c r="AE1542" s="4"/>
      <c r="AF1542" s="6"/>
      <c r="AG1542" s="4"/>
      <c r="AH1542" s="6"/>
      <c r="AI1542" s="5"/>
      <c r="AJ1542" s="5"/>
      <c r="AK1542" s="4"/>
      <c r="AL1542" s="6"/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  <c r="AW1542" s="4"/>
      <c r="AX1542" s="6"/>
      <c r="AY1542" s="4"/>
      <c r="AZ1542" s="6"/>
      <c r="BA1542" s="5"/>
      <c r="BB1542" s="5"/>
      <c r="BC1542" s="4"/>
      <c r="BD1542" s="6"/>
      <c r="BE1542" s="4"/>
      <c r="BF1542" s="6"/>
      <c r="BG1542" s="5"/>
      <c r="BH1542" s="5"/>
      <c r="BI1542" s="4"/>
      <c r="BJ1542" s="6"/>
      <c r="BK1542" s="4"/>
      <c r="BL1542" s="6"/>
      <c r="BM1542" s="5"/>
      <c r="BN1542" s="5"/>
      <c r="BO1542" s="4"/>
      <c r="BP1542" s="6"/>
      <c r="BQ1542" s="4"/>
      <c r="BR1542" s="6"/>
      <c r="BS1542" s="5"/>
      <c r="BT1542" s="5"/>
      <c r="BU1542" s="4"/>
      <c r="BV1542" s="6"/>
      <c r="BW1542" s="4"/>
      <c r="BX1542" s="6"/>
      <c r="BY1542" s="5"/>
      <c r="BZ1542" s="5"/>
      <c r="CA1542" s="4"/>
      <c r="CB1542" s="6"/>
      <c r="CC1542" s="4"/>
      <c r="CD1542" s="6"/>
      <c r="CE1542" s="5"/>
      <c r="CF1542" s="5"/>
      <c r="CG1542" s="4"/>
      <c r="CH1542" s="6"/>
      <c r="CI1542" s="4"/>
      <c r="CJ1542" s="6"/>
      <c r="CK1542" s="5"/>
      <c r="CL1542" s="5"/>
      <c r="CM1542" s="4"/>
      <c r="CN1542" s="6"/>
      <c r="CO1542" s="4"/>
      <c r="CP1542" s="6"/>
      <c r="CQ1542" s="5"/>
      <c r="CR1542" s="5"/>
      <c r="CS1542" s="4"/>
      <c r="CT1542" s="6"/>
      <c r="CU1542" s="4"/>
      <c r="CV1542" s="6"/>
      <c r="CW1542" s="5"/>
      <c r="CX1542" s="5"/>
      <c r="CY1542" s="4"/>
      <c r="CZ1542" s="6"/>
      <c r="DA1542" s="4"/>
      <c r="DB1542" s="6"/>
      <c r="DC1542" s="5"/>
      <c r="DD1542" s="5"/>
      <c r="DE1542" s="4"/>
      <c r="DF1542" s="6"/>
      <c r="DG1542" s="4"/>
      <c r="DH1542" s="6"/>
      <c r="DI1542" s="5"/>
      <c r="DJ1542" s="5"/>
      <c r="DK1542" s="4"/>
      <c r="DL1542" s="6"/>
      <c r="DM1542" s="4"/>
      <c r="DN1542" s="6"/>
      <c r="DO1542" s="5"/>
      <c r="DP1542" s="5"/>
      <c r="DQ1542" s="4"/>
      <c r="DR1542" s="6"/>
      <c r="DS1542" s="4"/>
      <c r="DT1542" s="6"/>
      <c r="DU1542" s="5"/>
      <c r="DV1542" s="5"/>
      <c r="DW1542" s="4"/>
      <c r="DX1542" s="6"/>
      <c r="DY1542" s="4"/>
      <c r="DZ1542" s="6"/>
      <c r="EA1542" s="5"/>
      <c r="EB1542" s="5"/>
      <c r="EC1542" s="4"/>
      <c r="ED1542" s="6"/>
      <c r="EE1542" s="4"/>
      <c r="EF1542" s="6"/>
      <c r="EG1542" s="5"/>
      <c r="EH1542" s="5"/>
      <c r="EI1542" s="4"/>
      <c r="EJ1542" s="6"/>
      <c r="EK1542" s="4"/>
      <c r="EL1542" s="6"/>
      <c r="EM1542" s="5"/>
      <c r="EN1542" s="5"/>
      <c r="EO1542" s="4"/>
      <c r="EP1542" s="6"/>
      <c r="EQ1542" s="4"/>
      <c r="ER1542" s="6"/>
      <c r="ES1542" s="5"/>
      <c r="ET1542" s="5"/>
      <c r="EU1542" s="4"/>
      <c r="EV1542" s="6"/>
      <c r="EW1542" s="4"/>
      <c r="EX1542" s="6"/>
      <c r="EY1542" s="5"/>
      <c r="EZ1542" s="5"/>
      <c r="FA1542" s="4"/>
      <c r="FB1542" s="6"/>
      <c r="FC1542" s="4"/>
      <c r="FD1542" s="6"/>
      <c r="FE1542" s="5"/>
      <c r="FF1542" s="5"/>
      <c r="FG1542" s="4"/>
      <c r="FH1542" s="6"/>
      <c r="FI1542" s="4"/>
      <c r="FJ1542" s="6"/>
      <c r="FK1542" s="5"/>
      <c r="FL1542" s="5"/>
      <c r="FM1542" s="4"/>
      <c r="FN1542" s="6"/>
      <c r="FO1542" s="4"/>
      <c r="FP1542" s="6"/>
      <c r="FQ1542" s="5"/>
      <c r="FR1542" s="5"/>
      <c r="FS1542" s="4"/>
      <c r="FT1542" s="6"/>
      <c r="FU1542" s="4"/>
      <c r="FV1542" s="6"/>
      <c r="FW1542" s="5"/>
      <c r="FX1542" s="5"/>
      <c r="FY1542" s="4"/>
      <c r="FZ1542" s="6"/>
      <c r="GA1542" s="4"/>
      <c r="GB1542" s="6"/>
      <c r="GC1542" s="5"/>
      <c r="GD1542" s="5"/>
      <c r="GE1542" s="4"/>
      <c r="GF1542" s="6"/>
      <c r="GG1542" s="4"/>
      <c r="GH1542" s="6"/>
      <c r="GI1542" s="5"/>
      <c r="GJ1542" s="5"/>
      <c r="GK1542" s="4"/>
      <c r="GL1542" s="6"/>
      <c r="GM1542" s="4"/>
      <c r="GN1542" s="6"/>
      <c r="GO1542" s="5"/>
      <c r="GP1542" s="5"/>
      <c r="GQ1542" s="4"/>
      <c r="GR1542" s="6"/>
      <c r="GS1542" s="4"/>
      <c r="GT1542" s="6"/>
      <c r="GU1542" s="5"/>
      <c r="GV1542" s="5"/>
      <c r="GW1542" s="4"/>
      <c r="GX1542" s="6"/>
      <c r="GY1542" s="4"/>
      <c r="GZ1542" s="6"/>
      <c r="HA1542" s="5"/>
      <c r="HB1542" s="5"/>
      <c r="HC1542" s="4"/>
      <c r="HD1542" s="6"/>
      <c r="HE1542" s="4"/>
      <c r="HF1542" s="6"/>
      <c r="HG1542" s="5"/>
      <c r="HH1542" s="5"/>
      <c r="HI1542" s="4"/>
      <c r="HJ1542" s="6"/>
      <c r="HK1542" s="4"/>
      <c r="HL1542" s="6"/>
      <c r="HM1542" s="5"/>
      <c r="HN1542" s="5"/>
      <c r="HO1542" s="4"/>
      <c r="HP1542" s="6"/>
      <c r="HQ1542" s="4"/>
      <c r="HR1542" s="6"/>
      <c r="HS1542" s="5"/>
      <c r="HT1542" s="5"/>
      <c r="HU1542" s="4"/>
      <c r="HV1542" s="6"/>
      <c r="HW1542" s="4"/>
      <c r="HX1542" s="6"/>
      <c r="HY1542" s="5"/>
      <c r="HZ1542" s="5"/>
      <c r="IA1542" s="4"/>
      <c r="IB1542" s="6"/>
      <c r="IC1542" s="4"/>
      <c r="ID1542" s="6"/>
      <c r="IE1542" s="5"/>
      <c r="IF1542" s="5"/>
      <c r="IG1542" s="4"/>
      <c r="IH1542" s="6"/>
      <c r="II1542" s="4"/>
      <c r="IJ1542" s="6"/>
      <c r="IK1542" s="5"/>
      <c r="IL1542" s="5"/>
      <c r="IM1542" s="4"/>
      <c r="IN1542" s="6"/>
      <c r="IO1542" s="4"/>
      <c r="IP1542" s="6"/>
      <c r="IQ1542" s="5"/>
      <c r="IR1542" s="5"/>
      <c r="IS1542" s="4"/>
      <c r="IT1542" s="6"/>
      <c r="IU1542" s="4"/>
      <c r="IV1542" s="6"/>
      <c r="IW1542" s="5"/>
      <c r="IX1542" s="5"/>
      <c r="IY1542" s="4"/>
      <c r="IZ1542" s="6"/>
      <c r="JA1542" s="4"/>
      <c r="JB1542" s="6"/>
      <c r="JC1542" s="5"/>
      <c r="JD1542" s="5"/>
      <c r="JE1542" s="4"/>
      <c r="JF1542" s="6"/>
      <c r="JG1542" s="4"/>
      <c r="JH1542" s="6"/>
      <c r="JI1542" s="5"/>
      <c r="JJ1542" s="5"/>
      <c r="JK1542" s="4"/>
      <c r="JL1542" s="6"/>
      <c r="JM1542" s="4"/>
      <c r="JN1542" s="6"/>
      <c r="JO1542" s="5"/>
      <c r="JP1542" s="5"/>
      <c r="JQ1542" s="4"/>
      <c r="JR1542" s="6"/>
      <c r="JS1542" s="4"/>
      <c r="JT1542" s="6"/>
      <c r="JU1542" s="5"/>
      <c r="JV1542" s="5"/>
      <c r="JW1542" s="4"/>
      <c r="JX1542" s="6"/>
      <c r="JY1542" s="4"/>
      <c r="JZ1542" s="6"/>
      <c r="KA1542" s="5"/>
      <c r="KB1542" s="5"/>
      <c r="KC1542" s="4"/>
      <c r="KD1542" s="6"/>
      <c r="KE1542" s="4"/>
      <c r="KF1542" s="6"/>
      <c r="KG1542" s="5"/>
      <c r="KH1542" s="5"/>
      <c r="KI1542" s="4"/>
      <c r="KJ1542" s="6"/>
      <c r="KK1542" s="4"/>
      <c r="KL1542" s="6"/>
      <c r="KM1542" s="5"/>
      <c r="KN1542" s="5"/>
    </row>
    <row r="1543">
      <c r="A1543" s="3" t="s">
        <v>85</v>
      </c>
      <c r="B1543" s="3" t="s">
        <v>712</v>
      </c>
      <c r="C1543" s="3" t="s">
        <v>87</v>
      </c>
      <c r="D1543" s="3" t="s">
        <v>712</v>
      </c>
      <c r="E1543" s="3" t="s">
        <v>951</v>
      </c>
      <c r="F1543" s="3" t="s">
        <v>104</v>
      </c>
      <c r="G1543" s="3" t="s">
        <v>104</v>
      </c>
      <c r="H1543" s="3" t="s">
        <v>104</v>
      </c>
      <c r="I1543" s="3" t="s">
        <v>1312</v>
      </c>
      <c r="J1543" s="3" t="s">
        <v>104</v>
      </c>
      <c r="K1543" s="4"/>
      <c r="L1543" s="4">
        <f>=ROUNDDOWN({0},0)</f>
      </c>
      <c r="M1543" s="4"/>
      <c r="N1543" s="5"/>
      <c r="O1543" s="4"/>
      <c r="P1543" s="4">
        <f>=ROUNDDOWN({0},0)</f>
      </c>
      <c r="Q1543" s="4"/>
      <c r="R1543" s="5"/>
      <c r="S1543" s="4"/>
      <c r="T1543" s="6"/>
      <c r="U1543" s="4"/>
      <c r="V1543" s="6"/>
      <c r="W1543" s="5"/>
      <c r="X1543" s="5"/>
      <c r="Y1543" s="4"/>
      <c r="Z1543" s="6"/>
      <c r="AA1543" s="4"/>
      <c r="AB1543" s="6"/>
      <c r="AC1543" s="5"/>
      <c r="AD1543" s="5"/>
      <c r="AE1543" s="4"/>
      <c r="AF1543" s="6"/>
      <c r="AG1543" s="4"/>
      <c r="AH1543" s="6"/>
      <c r="AI1543" s="5"/>
      <c r="AJ1543" s="5"/>
      <c r="AK1543" s="4"/>
      <c r="AL1543" s="6"/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  <c r="AW1543" s="4"/>
      <c r="AX1543" s="6"/>
      <c r="AY1543" s="4"/>
      <c r="AZ1543" s="6"/>
      <c r="BA1543" s="5"/>
      <c r="BB1543" s="5"/>
      <c r="BC1543" s="4"/>
      <c r="BD1543" s="6"/>
      <c r="BE1543" s="4"/>
      <c r="BF1543" s="6"/>
      <c r="BG1543" s="5"/>
      <c r="BH1543" s="5"/>
      <c r="BI1543" s="4"/>
      <c r="BJ1543" s="6"/>
      <c r="BK1543" s="4"/>
      <c r="BL1543" s="6"/>
      <c r="BM1543" s="5"/>
      <c r="BN1543" s="5"/>
      <c r="BO1543" s="4"/>
      <c r="BP1543" s="6"/>
      <c r="BQ1543" s="4"/>
      <c r="BR1543" s="6"/>
      <c r="BS1543" s="5"/>
      <c r="BT1543" s="5"/>
      <c r="BU1543" s="4"/>
      <c r="BV1543" s="6"/>
      <c r="BW1543" s="4"/>
      <c r="BX1543" s="6"/>
      <c r="BY1543" s="5"/>
      <c r="BZ1543" s="5"/>
      <c r="CA1543" s="4"/>
      <c r="CB1543" s="6"/>
      <c r="CC1543" s="4"/>
      <c r="CD1543" s="6"/>
      <c r="CE1543" s="5"/>
      <c r="CF1543" s="5"/>
      <c r="CG1543" s="4"/>
      <c r="CH1543" s="6"/>
      <c r="CI1543" s="4"/>
      <c r="CJ1543" s="6"/>
      <c r="CK1543" s="5"/>
      <c r="CL1543" s="5"/>
      <c r="CM1543" s="4"/>
      <c r="CN1543" s="6"/>
      <c r="CO1543" s="4"/>
      <c r="CP1543" s="6"/>
      <c r="CQ1543" s="5"/>
      <c r="CR1543" s="5"/>
      <c r="CS1543" s="4"/>
      <c r="CT1543" s="6"/>
      <c r="CU1543" s="4"/>
      <c r="CV1543" s="6"/>
      <c r="CW1543" s="5"/>
      <c r="CX1543" s="5"/>
      <c r="CY1543" s="4"/>
      <c r="CZ1543" s="6"/>
      <c r="DA1543" s="4"/>
      <c r="DB1543" s="6"/>
      <c r="DC1543" s="5"/>
      <c r="DD1543" s="5"/>
      <c r="DE1543" s="4"/>
      <c r="DF1543" s="6"/>
      <c r="DG1543" s="4"/>
      <c r="DH1543" s="6"/>
      <c r="DI1543" s="5"/>
      <c r="DJ1543" s="5"/>
      <c r="DK1543" s="4"/>
      <c r="DL1543" s="6"/>
      <c r="DM1543" s="4"/>
      <c r="DN1543" s="6"/>
      <c r="DO1543" s="5"/>
      <c r="DP1543" s="5"/>
      <c r="DQ1543" s="4"/>
      <c r="DR1543" s="6"/>
      <c r="DS1543" s="4"/>
      <c r="DT1543" s="6"/>
      <c r="DU1543" s="5"/>
      <c r="DV1543" s="5"/>
      <c r="DW1543" s="4"/>
      <c r="DX1543" s="6"/>
      <c r="DY1543" s="4"/>
      <c r="DZ1543" s="6"/>
      <c r="EA1543" s="5"/>
      <c r="EB1543" s="5"/>
      <c r="EC1543" s="4"/>
      <c r="ED1543" s="6"/>
      <c r="EE1543" s="4"/>
      <c r="EF1543" s="6"/>
      <c r="EG1543" s="5"/>
      <c r="EH1543" s="5"/>
      <c r="EI1543" s="4"/>
      <c r="EJ1543" s="6"/>
      <c r="EK1543" s="4"/>
      <c r="EL1543" s="6"/>
      <c r="EM1543" s="5"/>
      <c r="EN1543" s="5"/>
      <c r="EO1543" s="4"/>
      <c r="EP1543" s="6"/>
      <c r="EQ1543" s="4"/>
      <c r="ER1543" s="6"/>
      <c r="ES1543" s="5"/>
      <c r="ET1543" s="5"/>
      <c r="EU1543" s="4"/>
      <c r="EV1543" s="6"/>
      <c r="EW1543" s="4"/>
      <c r="EX1543" s="6"/>
      <c r="EY1543" s="5"/>
      <c r="EZ1543" s="5"/>
      <c r="FA1543" s="4"/>
      <c r="FB1543" s="6"/>
      <c r="FC1543" s="4"/>
      <c r="FD1543" s="6"/>
      <c r="FE1543" s="5"/>
      <c r="FF1543" s="5"/>
      <c r="FG1543" s="4"/>
      <c r="FH1543" s="6"/>
      <c r="FI1543" s="4"/>
      <c r="FJ1543" s="6"/>
      <c r="FK1543" s="5"/>
      <c r="FL1543" s="5"/>
      <c r="FM1543" s="4"/>
      <c r="FN1543" s="6"/>
      <c r="FO1543" s="4"/>
      <c r="FP1543" s="6"/>
      <c r="FQ1543" s="5"/>
      <c r="FR1543" s="5"/>
      <c r="FS1543" s="4"/>
      <c r="FT1543" s="6"/>
      <c r="FU1543" s="4"/>
      <c r="FV1543" s="6"/>
      <c r="FW1543" s="5"/>
      <c r="FX1543" s="5"/>
      <c r="FY1543" s="4"/>
      <c r="FZ1543" s="6"/>
      <c r="GA1543" s="4"/>
      <c r="GB1543" s="6"/>
      <c r="GC1543" s="5"/>
      <c r="GD1543" s="5"/>
      <c r="GE1543" s="4"/>
      <c r="GF1543" s="6"/>
      <c r="GG1543" s="4"/>
      <c r="GH1543" s="6"/>
      <c r="GI1543" s="5"/>
      <c r="GJ1543" s="5"/>
      <c r="GK1543" s="4"/>
      <c r="GL1543" s="6"/>
      <c r="GM1543" s="4"/>
      <c r="GN1543" s="6"/>
      <c r="GO1543" s="5"/>
      <c r="GP1543" s="5"/>
      <c r="GQ1543" s="4"/>
      <c r="GR1543" s="6"/>
      <c r="GS1543" s="4"/>
      <c r="GT1543" s="6"/>
      <c r="GU1543" s="5"/>
      <c r="GV1543" s="5"/>
      <c r="GW1543" s="4"/>
      <c r="GX1543" s="6"/>
      <c r="GY1543" s="4"/>
      <c r="GZ1543" s="6"/>
      <c r="HA1543" s="5"/>
      <c r="HB1543" s="5"/>
      <c r="HC1543" s="4"/>
      <c r="HD1543" s="6"/>
      <c r="HE1543" s="4"/>
      <c r="HF1543" s="6"/>
      <c r="HG1543" s="5"/>
      <c r="HH1543" s="5"/>
      <c r="HI1543" s="4"/>
      <c r="HJ1543" s="6"/>
      <c r="HK1543" s="4"/>
      <c r="HL1543" s="6"/>
      <c r="HM1543" s="5"/>
      <c r="HN1543" s="5"/>
      <c r="HO1543" s="4"/>
      <c r="HP1543" s="6"/>
      <c r="HQ1543" s="4"/>
      <c r="HR1543" s="6"/>
      <c r="HS1543" s="5"/>
      <c r="HT1543" s="5"/>
      <c r="HU1543" s="4"/>
      <c r="HV1543" s="6"/>
      <c r="HW1543" s="4"/>
      <c r="HX1543" s="6"/>
      <c r="HY1543" s="5"/>
      <c r="HZ1543" s="5"/>
      <c r="IA1543" s="4"/>
      <c r="IB1543" s="6"/>
      <c r="IC1543" s="4"/>
      <c r="ID1543" s="6"/>
      <c r="IE1543" s="5"/>
      <c r="IF1543" s="5"/>
      <c r="IG1543" s="4"/>
      <c r="IH1543" s="6"/>
      <c r="II1543" s="4"/>
      <c r="IJ1543" s="6"/>
      <c r="IK1543" s="5"/>
      <c r="IL1543" s="5"/>
      <c r="IM1543" s="4"/>
      <c r="IN1543" s="6"/>
      <c r="IO1543" s="4"/>
      <c r="IP1543" s="6"/>
      <c r="IQ1543" s="5"/>
      <c r="IR1543" s="5"/>
      <c r="IS1543" s="4"/>
      <c r="IT1543" s="6"/>
      <c r="IU1543" s="4"/>
      <c r="IV1543" s="6"/>
      <c r="IW1543" s="5"/>
      <c r="IX1543" s="5"/>
      <c r="IY1543" s="4"/>
      <c r="IZ1543" s="6"/>
      <c r="JA1543" s="4"/>
      <c r="JB1543" s="6"/>
      <c r="JC1543" s="5"/>
      <c r="JD1543" s="5"/>
      <c r="JE1543" s="4"/>
      <c r="JF1543" s="6"/>
      <c r="JG1543" s="4"/>
      <c r="JH1543" s="6"/>
      <c r="JI1543" s="5"/>
      <c r="JJ1543" s="5"/>
      <c r="JK1543" s="4"/>
      <c r="JL1543" s="6"/>
      <c r="JM1543" s="4"/>
      <c r="JN1543" s="6"/>
      <c r="JO1543" s="5"/>
      <c r="JP1543" s="5"/>
      <c r="JQ1543" s="4"/>
      <c r="JR1543" s="6"/>
      <c r="JS1543" s="4"/>
      <c r="JT1543" s="6"/>
      <c r="JU1543" s="5"/>
      <c r="JV1543" s="5"/>
      <c r="JW1543" s="4"/>
      <c r="JX1543" s="6"/>
      <c r="JY1543" s="4"/>
      <c r="JZ1543" s="6"/>
      <c r="KA1543" s="5"/>
      <c r="KB1543" s="5"/>
      <c r="KC1543" s="4"/>
      <c r="KD1543" s="6"/>
      <c r="KE1543" s="4"/>
      <c r="KF1543" s="6"/>
      <c r="KG1543" s="5"/>
      <c r="KH1543" s="5"/>
      <c r="KI1543" s="4"/>
      <c r="KJ1543" s="6"/>
      <c r="KK1543" s="4"/>
      <c r="KL1543" s="6"/>
      <c r="KM1543" s="5"/>
      <c r="KN1543" s="5"/>
    </row>
    <row r="1544">
      <c r="A1544" s="3" t="s">
        <v>85</v>
      </c>
      <c r="B1544" s="3" t="s">
        <v>712</v>
      </c>
      <c r="C1544" s="3" t="s">
        <v>87</v>
      </c>
      <c r="D1544" s="3" t="s">
        <v>712</v>
      </c>
      <c r="E1544" s="3" t="s">
        <v>1015</v>
      </c>
      <c r="F1544" s="3" t="s">
        <v>104</v>
      </c>
      <c r="G1544" s="3" t="s">
        <v>104</v>
      </c>
      <c r="H1544" s="3" t="s">
        <v>104</v>
      </c>
      <c r="I1544" s="3" t="s">
        <v>1312</v>
      </c>
      <c r="J1544" s="3" t="s">
        <v>104</v>
      </c>
      <c r="K1544" s="4"/>
      <c r="L1544" s="4">
        <f>=ROUNDDOWN({0},0)</f>
      </c>
      <c r="M1544" s="4"/>
      <c r="N1544" s="5"/>
      <c r="O1544" s="4"/>
      <c r="P1544" s="4">
        <f>=ROUNDDOWN({0},0)</f>
      </c>
      <c r="Q1544" s="4"/>
      <c r="R1544" s="5"/>
      <c r="S1544" s="4"/>
      <c r="T1544" s="6"/>
      <c r="U1544" s="4"/>
      <c r="V1544" s="6"/>
      <c r="W1544" s="5"/>
      <c r="X1544" s="5"/>
      <c r="Y1544" s="4"/>
      <c r="Z1544" s="6"/>
      <c r="AA1544" s="4"/>
      <c r="AB1544" s="6"/>
      <c r="AC1544" s="5"/>
      <c r="AD1544" s="5"/>
      <c r="AE1544" s="4"/>
      <c r="AF1544" s="6"/>
      <c r="AG1544" s="4"/>
      <c r="AH1544" s="6"/>
      <c r="AI1544" s="5"/>
      <c r="AJ1544" s="5"/>
      <c r="AK1544" s="4"/>
      <c r="AL1544" s="6"/>
      <c r="AM1544" s="4"/>
      <c r="AN1544" s="6"/>
      <c r="AO1544" s="5"/>
      <c r="AP1544" s="5"/>
      <c r="AQ1544" s="4"/>
      <c r="AR1544" s="6"/>
      <c r="AS1544" s="4"/>
      <c r="AT1544" s="6"/>
      <c r="AU1544" s="5"/>
      <c r="AV1544" s="5"/>
      <c r="AW1544" s="4"/>
      <c r="AX1544" s="6"/>
      <c r="AY1544" s="4"/>
      <c r="AZ1544" s="6"/>
      <c r="BA1544" s="5"/>
      <c r="BB1544" s="5"/>
      <c r="BC1544" s="4"/>
      <c r="BD1544" s="6"/>
      <c r="BE1544" s="4"/>
      <c r="BF1544" s="6"/>
      <c r="BG1544" s="5"/>
      <c r="BH1544" s="5"/>
      <c r="BI1544" s="4"/>
      <c r="BJ1544" s="6"/>
      <c r="BK1544" s="4"/>
      <c r="BL1544" s="6"/>
      <c r="BM1544" s="5"/>
      <c r="BN1544" s="5"/>
      <c r="BO1544" s="4"/>
      <c r="BP1544" s="6"/>
      <c r="BQ1544" s="4"/>
      <c r="BR1544" s="6"/>
      <c r="BS1544" s="5"/>
      <c r="BT1544" s="5"/>
      <c r="BU1544" s="4"/>
      <c r="BV1544" s="6"/>
      <c r="BW1544" s="4"/>
      <c r="BX1544" s="6"/>
      <c r="BY1544" s="5"/>
      <c r="BZ1544" s="5"/>
      <c r="CA1544" s="4"/>
      <c r="CB1544" s="6"/>
      <c r="CC1544" s="4"/>
      <c r="CD1544" s="6"/>
      <c r="CE1544" s="5"/>
      <c r="CF1544" s="5"/>
      <c r="CG1544" s="4"/>
      <c r="CH1544" s="6"/>
      <c r="CI1544" s="4"/>
      <c r="CJ1544" s="6"/>
      <c r="CK1544" s="5"/>
      <c r="CL1544" s="5"/>
      <c r="CM1544" s="4"/>
      <c r="CN1544" s="6"/>
      <c r="CO1544" s="4"/>
      <c r="CP1544" s="6"/>
      <c r="CQ1544" s="5"/>
      <c r="CR1544" s="5"/>
      <c r="CS1544" s="4"/>
      <c r="CT1544" s="6"/>
      <c r="CU1544" s="4"/>
      <c r="CV1544" s="6"/>
      <c r="CW1544" s="5"/>
      <c r="CX1544" s="5"/>
      <c r="CY1544" s="4"/>
      <c r="CZ1544" s="6"/>
      <c r="DA1544" s="4"/>
      <c r="DB1544" s="6"/>
      <c r="DC1544" s="5"/>
      <c r="DD1544" s="5"/>
      <c r="DE1544" s="4"/>
      <c r="DF1544" s="6"/>
      <c r="DG1544" s="4"/>
      <c r="DH1544" s="6"/>
      <c r="DI1544" s="5"/>
      <c r="DJ1544" s="5"/>
      <c r="DK1544" s="4"/>
      <c r="DL1544" s="6"/>
      <c r="DM1544" s="4"/>
      <c r="DN1544" s="6"/>
      <c r="DO1544" s="5"/>
      <c r="DP1544" s="5"/>
      <c r="DQ1544" s="4"/>
      <c r="DR1544" s="6"/>
      <c r="DS1544" s="4"/>
      <c r="DT1544" s="6"/>
      <c r="DU1544" s="5"/>
      <c r="DV1544" s="5"/>
      <c r="DW1544" s="4"/>
      <c r="DX1544" s="6"/>
      <c r="DY1544" s="4"/>
      <c r="DZ1544" s="6"/>
      <c r="EA1544" s="5"/>
      <c r="EB1544" s="5"/>
      <c r="EC1544" s="4"/>
      <c r="ED1544" s="6"/>
      <c r="EE1544" s="4"/>
      <c r="EF1544" s="6"/>
      <c r="EG1544" s="5"/>
      <c r="EH1544" s="5"/>
      <c r="EI1544" s="4"/>
      <c r="EJ1544" s="6"/>
      <c r="EK1544" s="4"/>
      <c r="EL1544" s="6"/>
      <c r="EM1544" s="5"/>
      <c r="EN1544" s="5"/>
      <c r="EO1544" s="4"/>
      <c r="EP1544" s="6"/>
      <c r="EQ1544" s="4"/>
      <c r="ER1544" s="6"/>
      <c r="ES1544" s="5"/>
      <c r="ET1544" s="5"/>
      <c r="EU1544" s="4"/>
      <c r="EV1544" s="6"/>
      <c r="EW1544" s="4"/>
      <c r="EX1544" s="6"/>
      <c r="EY1544" s="5"/>
      <c r="EZ1544" s="5"/>
      <c r="FA1544" s="4"/>
      <c r="FB1544" s="6"/>
      <c r="FC1544" s="4"/>
      <c r="FD1544" s="6"/>
      <c r="FE1544" s="5"/>
      <c r="FF1544" s="5"/>
      <c r="FG1544" s="4"/>
      <c r="FH1544" s="6"/>
      <c r="FI1544" s="4"/>
      <c r="FJ1544" s="6"/>
      <c r="FK1544" s="5"/>
      <c r="FL1544" s="5"/>
      <c r="FM1544" s="4"/>
      <c r="FN1544" s="6"/>
      <c r="FO1544" s="4"/>
      <c r="FP1544" s="6"/>
      <c r="FQ1544" s="5"/>
      <c r="FR1544" s="5"/>
      <c r="FS1544" s="4"/>
      <c r="FT1544" s="6"/>
      <c r="FU1544" s="4"/>
      <c r="FV1544" s="6"/>
      <c r="FW1544" s="5"/>
      <c r="FX1544" s="5"/>
      <c r="FY1544" s="4"/>
      <c r="FZ1544" s="6"/>
      <c r="GA1544" s="4"/>
      <c r="GB1544" s="6"/>
      <c r="GC1544" s="5"/>
      <c r="GD1544" s="5"/>
      <c r="GE1544" s="4"/>
      <c r="GF1544" s="6"/>
      <c r="GG1544" s="4"/>
      <c r="GH1544" s="6"/>
      <c r="GI1544" s="5"/>
      <c r="GJ1544" s="5"/>
      <c r="GK1544" s="4"/>
      <c r="GL1544" s="6"/>
      <c r="GM1544" s="4"/>
      <c r="GN1544" s="6"/>
      <c r="GO1544" s="5"/>
      <c r="GP1544" s="5"/>
      <c r="GQ1544" s="4"/>
      <c r="GR1544" s="6"/>
      <c r="GS1544" s="4"/>
      <c r="GT1544" s="6"/>
      <c r="GU1544" s="5"/>
      <c r="GV1544" s="5"/>
      <c r="GW1544" s="4"/>
      <c r="GX1544" s="6"/>
      <c r="GY1544" s="4"/>
      <c r="GZ1544" s="6"/>
      <c r="HA1544" s="5"/>
      <c r="HB1544" s="5"/>
      <c r="HC1544" s="4"/>
      <c r="HD1544" s="6"/>
      <c r="HE1544" s="4"/>
      <c r="HF1544" s="6"/>
      <c r="HG1544" s="5"/>
      <c r="HH1544" s="5"/>
      <c r="HI1544" s="4"/>
      <c r="HJ1544" s="6"/>
      <c r="HK1544" s="4"/>
      <c r="HL1544" s="6"/>
      <c r="HM1544" s="5"/>
      <c r="HN1544" s="5"/>
      <c r="HO1544" s="4"/>
      <c r="HP1544" s="6"/>
      <c r="HQ1544" s="4"/>
      <c r="HR1544" s="6"/>
      <c r="HS1544" s="5"/>
      <c r="HT1544" s="5"/>
      <c r="HU1544" s="4"/>
      <c r="HV1544" s="6"/>
      <c r="HW1544" s="4"/>
      <c r="HX1544" s="6"/>
      <c r="HY1544" s="5"/>
      <c r="HZ1544" s="5"/>
      <c r="IA1544" s="4"/>
      <c r="IB1544" s="6"/>
      <c r="IC1544" s="4"/>
      <c r="ID1544" s="6"/>
      <c r="IE1544" s="5"/>
      <c r="IF1544" s="5"/>
      <c r="IG1544" s="4"/>
      <c r="IH1544" s="6"/>
      <c r="II1544" s="4"/>
      <c r="IJ1544" s="6"/>
      <c r="IK1544" s="5"/>
      <c r="IL1544" s="5"/>
      <c r="IM1544" s="4"/>
      <c r="IN1544" s="6"/>
      <c r="IO1544" s="4"/>
      <c r="IP1544" s="6"/>
      <c r="IQ1544" s="5"/>
      <c r="IR1544" s="5"/>
      <c r="IS1544" s="4"/>
      <c r="IT1544" s="6"/>
      <c r="IU1544" s="4"/>
      <c r="IV1544" s="6"/>
      <c r="IW1544" s="5"/>
      <c r="IX1544" s="5"/>
      <c r="IY1544" s="4"/>
      <c r="IZ1544" s="6"/>
      <c r="JA1544" s="4"/>
      <c r="JB1544" s="6"/>
      <c r="JC1544" s="5"/>
      <c r="JD1544" s="5"/>
      <c r="JE1544" s="4"/>
      <c r="JF1544" s="6"/>
      <c r="JG1544" s="4"/>
      <c r="JH1544" s="6"/>
      <c r="JI1544" s="5"/>
      <c r="JJ1544" s="5"/>
      <c r="JK1544" s="4"/>
      <c r="JL1544" s="6"/>
      <c r="JM1544" s="4"/>
      <c r="JN1544" s="6"/>
      <c r="JO1544" s="5"/>
      <c r="JP1544" s="5"/>
      <c r="JQ1544" s="4"/>
      <c r="JR1544" s="6"/>
      <c r="JS1544" s="4"/>
      <c r="JT1544" s="6"/>
      <c r="JU1544" s="5"/>
      <c r="JV1544" s="5"/>
      <c r="JW1544" s="4"/>
      <c r="JX1544" s="6"/>
      <c r="JY1544" s="4"/>
      <c r="JZ1544" s="6"/>
      <c r="KA1544" s="5"/>
      <c r="KB1544" s="5"/>
      <c r="KC1544" s="4"/>
      <c r="KD1544" s="6"/>
      <c r="KE1544" s="4"/>
      <c r="KF1544" s="6"/>
      <c r="KG1544" s="5"/>
      <c r="KH1544" s="5"/>
      <c r="KI1544" s="4"/>
      <c r="KJ1544" s="6"/>
      <c r="KK1544" s="4"/>
      <c r="KL1544" s="6"/>
      <c r="KM1544" s="5"/>
      <c r="KN1544" s="5"/>
    </row>
    <row r="1545">
      <c r="A1545" s="3" t="s">
        <v>85</v>
      </c>
      <c r="B1545" s="3" t="s">
        <v>712</v>
      </c>
      <c r="C1545" s="3" t="s">
        <v>87</v>
      </c>
      <c r="D1545" s="3" t="s">
        <v>712</v>
      </c>
      <c r="E1545" s="3" t="s">
        <v>1022</v>
      </c>
      <c r="F1545" s="3" t="s">
        <v>104</v>
      </c>
      <c r="G1545" s="3" t="s">
        <v>104</v>
      </c>
      <c r="H1545" s="3" t="s">
        <v>104</v>
      </c>
      <c r="I1545" s="3" t="s">
        <v>1312</v>
      </c>
      <c r="J1545" s="3" t="s">
        <v>104</v>
      </c>
      <c r="K1545" s="4"/>
      <c r="L1545" s="4">
        <f>=ROUNDDOWN({0},0)</f>
      </c>
      <c r="M1545" s="4"/>
      <c r="N1545" s="5"/>
      <c r="O1545" s="4"/>
      <c r="P1545" s="4">
        <f>=ROUNDDOWN({0},0)</f>
      </c>
      <c r="Q1545" s="4"/>
      <c r="R1545" s="5"/>
      <c r="S1545" s="4"/>
      <c r="T1545" s="6"/>
      <c r="U1545" s="4"/>
      <c r="V1545" s="6"/>
      <c r="W1545" s="5"/>
      <c r="X1545" s="5"/>
      <c r="Y1545" s="4"/>
      <c r="Z1545" s="6"/>
      <c r="AA1545" s="4"/>
      <c r="AB1545" s="6"/>
      <c r="AC1545" s="5"/>
      <c r="AD1545" s="5"/>
      <c r="AE1545" s="4"/>
      <c r="AF1545" s="6"/>
      <c r="AG1545" s="4"/>
      <c r="AH1545" s="6"/>
      <c r="AI1545" s="5"/>
      <c r="AJ1545" s="5"/>
      <c r="AK1545" s="4"/>
      <c r="AL1545" s="6"/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  <c r="AW1545" s="4"/>
      <c r="AX1545" s="6"/>
      <c r="AY1545" s="4"/>
      <c r="AZ1545" s="6"/>
      <c r="BA1545" s="5"/>
      <c r="BB1545" s="5"/>
      <c r="BC1545" s="4"/>
      <c r="BD1545" s="6"/>
      <c r="BE1545" s="4"/>
      <c r="BF1545" s="6"/>
      <c r="BG1545" s="5"/>
      <c r="BH1545" s="5"/>
      <c r="BI1545" s="4"/>
      <c r="BJ1545" s="6"/>
      <c r="BK1545" s="4"/>
      <c r="BL1545" s="6"/>
      <c r="BM1545" s="5"/>
      <c r="BN1545" s="5"/>
      <c r="BO1545" s="4"/>
      <c r="BP1545" s="6"/>
      <c r="BQ1545" s="4"/>
      <c r="BR1545" s="6"/>
      <c r="BS1545" s="5"/>
      <c r="BT1545" s="5"/>
      <c r="BU1545" s="4"/>
      <c r="BV1545" s="6"/>
      <c r="BW1545" s="4"/>
      <c r="BX1545" s="6"/>
      <c r="BY1545" s="5"/>
      <c r="BZ1545" s="5"/>
      <c r="CA1545" s="4"/>
      <c r="CB1545" s="6"/>
      <c r="CC1545" s="4"/>
      <c r="CD1545" s="6"/>
      <c r="CE1545" s="5"/>
      <c r="CF1545" s="5"/>
      <c r="CG1545" s="4"/>
      <c r="CH1545" s="6"/>
      <c r="CI1545" s="4"/>
      <c r="CJ1545" s="6"/>
      <c r="CK1545" s="5"/>
      <c r="CL1545" s="5"/>
      <c r="CM1545" s="4"/>
      <c r="CN1545" s="6"/>
      <c r="CO1545" s="4"/>
      <c r="CP1545" s="6"/>
      <c r="CQ1545" s="5"/>
      <c r="CR1545" s="5"/>
      <c r="CS1545" s="4"/>
      <c r="CT1545" s="6"/>
      <c r="CU1545" s="4"/>
      <c r="CV1545" s="6"/>
      <c r="CW1545" s="5"/>
      <c r="CX1545" s="5"/>
      <c r="CY1545" s="4"/>
      <c r="CZ1545" s="6"/>
      <c r="DA1545" s="4"/>
      <c r="DB1545" s="6"/>
      <c r="DC1545" s="5"/>
      <c r="DD1545" s="5"/>
      <c r="DE1545" s="4"/>
      <c r="DF1545" s="6"/>
      <c r="DG1545" s="4"/>
      <c r="DH1545" s="6"/>
      <c r="DI1545" s="5"/>
      <c r="DJ1545" s="5"/>
      <c r="DK1545" s="4"/>
      <c r="DL1545" s="6"/>
      <c r="DM1545" s="4"/>
      <c r="DN1545" s="6"/>
      <c r="DO1545" s="5"/>
      <c r="DP1545" s="5"/>
      <c r="DQ1545" s="4"/>
      <c r="DR1545" s="6"/>
      <c r="DS1545" s="4"/>
      <c r="DT1545" s="6"/>
      <c r="DU1545" s="5"/>
      <c r="DV1545" s="5"/>
      <c r="DW1545" s="4"/>
      <c r="DX1545" s="6"/>
      <c r="DY1545" s="4"/>
      <c r="DZ1545" s="6"/>
      <c r="EA1545" s="5"/>
      <c r="EB1545" s="5"/>
      <c r="EC1545" s="4"/>
      <c r="ED1545" s="6"/>
      <c r="EE1545" s="4"/>
      <c r="EF1545" s="6"/>
      <c r="EG1545" s="5"/>
      <c r="EH1545" s="5"/>
      <c r="EI1545" s="4"/>
      <c r="EJ1545" s="6"/>
      <c r="EK1545" s="4"/>
      <c r="EL1545" s="6"/>
      <c r="EM1545" s="5"/>
      <c r="EN1545" s="5"/>
      <c r="EO1545" s="4"/>
      <c r="EP1545" s="6"/>
      <c r="EQ1545" s="4"/>
      <c r="ER1545" s="6"/>
      <c r="ES1545" s="5"/>
      <c r="ET1545" s="5"/>
      <c r="EU1545" s="4"/>
      <c r="EV1545" s="6"/>
      <c r="EW1545" s="4"/>
      <c r="EX1545" s="6"/>
      <c r="EY1545" s="5"/>
      <c r="EZ1545" s="5"/>
      <c r="FA1545" s="4"/>
      <c r="FB1545" s="6"/>
      <c r="FC1545" s="4"/>
      <c r="FD1545" s="6"/>
      <c r="FE1545" s="5"/>
      <c r="FF1545" s="5"/>
      <c r="FG1545" s="4"/>
      <c r="FH1545" s="6"/>
      <c r="FI1545" s="4"/>
      <c r="FJ1545" s="6"/>
      <c r="FK1545" s="5"/>
      <c r="FL1545" s="5"/>
      <c r="FM1545" s="4"/>
      <c r="FN1545" s="6"/>
      <c r="FO1545" s="4"/>
      <c r="FP1545" s="6"/>
      <c r="FQ1545" s="5"/>
      <c r="FR1545" s="5"/>
      <c r="FS1545" s="4"/>
      <c r="FT1545" s="6"/>
      <c r="FU1545" s="4"/>
      <c r="FV1545" s="6"/>
      <c r="FW1545" s="5"/>
      <c r="FX1545" s="5"/>
      <c r="FY1545" s="4"/>
      <c r="FZ1545" s="6"/>
      <c r="GA1545" s="4"/>
      <c r="GB1545" s="6"/>
      <c r="GC1545" s="5"/>
      <c r="GD1545" s="5"/>
      <c r="GE1545" s="4"/>
      <c r="GF1545" s="6"/>
      <c r="GG1545" s="4"/>
      <c r="GH1545" s="6"/>
      <c r="GI1545" s="5"/>
      <c r="GJ1545" s="5"/>
      <c r="GK1545" s="4"/>
      <c r="GL1545" s="6"/>
      <c r="GM1545" s="4"/>
      <c r="GN1545" s="6"/>
      <c r="GO1545" s="5"/>
      <c r="GP1545" s="5"/>
      <c r="GQ1545" s="4"/>
      <c r="GR1545" s="6"/>
      <c r="GS1545" s="4"/>
      <c r="GT1545" s="6"/>
      <c r="GU1545" s="5"/>
      <c r="GV1545" s="5"/>
      <c r="GW1545" s="4"/>
      <c r="GX1545" s="6"/>
      <c r="GY1545" s="4"/>
      <c r="GZ1545" s="6"/>
      <c r="HA1545" s="5"/>
      <c r="HB1545" s="5"/>
      <c r="HC1545" s="4"/>
      <c r="HD1545" s="6"/>
      <c r="HE1545" s="4"/>
      <c r="HF1545" s="6"/>
      <c r="HG1545" s="5"/>
      <c r="HH1545" s="5"/>
      <c r="HI1545" s="4"/>
      <c r="HJ1545" s="6"/>
      <c r="HK1545" s="4"/>
      <c r="HL1545" s="6"/>
      <c r="HM1545" s="5"/>
      <c r="HN1545" s="5"/>
      <c r="HO1545" s="4"/>
      <c r="HP1545" s="6"/>
      <c r="HQ1545" s="4"/>
      <c r="HR1545" s="6"/>
      <c r="HS1545" s="5"/>
      <c r="HT1545" s="5"/>
      <c r="HU1545" s="4"/>
      <c r="HV1545" s="6"/>
      <c r="HW1545" s="4"/>
      <c r="HX1545" s="6"/>
      <c r="HY1545" s="5"/>
      <c r="HZ1545" s="5"/>
      <c r="IA1545" s="4"/>
      <c r="IB1545" s="6"/>
      <c r="IC1545" s="4"/>
      <c r="ID1545" s="6"/>
      <c r="IE1545" s="5"/>
      <c r="IF1545" s="5"/>
      <c r="IG1545" s="4"/>
      <c r="IH1545" s="6"/>
      <c r="II1545" s="4"/>
      <c r="IJ1545" s="6"/>
      <c r="IK1545" s="5"/>
      <c r="IL1545" s="5"/>
      <c r="IM1545" s="4"/>
      <c r="IN1545" s="6"/>
      <c r="IO1545" s="4"/>
      <c r="IP1545" s="6"/>
      <c r="IQ1545" s="5"/>
      <c r="IR1545" s="5"/>
      <c r="IS1545" s="4"/>
      <c r="IT1545" s="6"/>
      <c r="IU1545" s="4"/>
      <c r="IV1545" s="6"/>
      <c r="IW1545" s="5"/>
      <c r="IX1545" s="5"/>
      <c r="IY1545" s="4"/>
      <c r="IZ1545" s="6"/>
      <c r="JA1545" s="4"/>
      <c r="JB1545" s="6"/>
      <c r="JC1545" s="5"/>
      <c r="JD1545" s="5"/>
      <c r="JE1545" s="4"/>
      <c r="JF1545" s="6"/>
      <c r="JG1545" s="4"/>
      <c r="JH1545" s="6"/>
      <c r="JI1545" s="5"/>
      <c r="JJ1545" s="5"/>
      <c r="JK1545" s="4"/>
      <c r="JL1545" s="6"/>
      <c r="JM1545" s="4"/>
      <c r="JN1545" s="6"/>
      <c r="JO1545" s="5"/>
      <c r="JP1545" s="5"/>
      <c r="JQ1545" s="4"/>
      <c r="JR1545" s="6"/>
      <c r="JS1545" s="4"/>
      <c r="JT1545" s="6"/>
      <c r="JU1545" s="5"/>
      <c r="JV1545" s="5"/>
      <c r="JW1545" s="4"/>
      <c r="JX1545" s="6"/>
      <c r="JY1545" s="4"/>
      <c r="JZ1545" s="6"/>
      <c r="KA1545" s="5"/>
      <c r="KB1545" s="5"/>
      <c r="KC1545" s="4"/>
      <c r="KD1545" s="6"/>
      <c r="KE1545" s="4"/>
      <c r="KF1545" s="6"/>
      <c r="KG1545" s="5"/>
      <c r="KH1545" s="5"/>
      <c r="KI1545" s="4"/>
      <c r="KJ1545" s="6"/>
      <c r="KK1545" s="4"/>
      <c r="KL1545" s="6"/>
      <c r="KM1545" s="5"/>
      <c r="KN1545" s="5"/>
    </row>
    <row r="1546">
      <c r="A1546" s="3" t="s">
        <v>85</v>
      </c>
      <c r="B1546" s="3" t="s">
        <v>712</v>
      </c>
      <c r="C1546" s="3" t="s">
        <v>87</v>
      </c>
      <c r="D1546" s="3" t="s">
        <v>712</v>
      </c>
      <c r="E1546" s="3" t="s">
        <v>1024</v>
      </c>
      <c r="F1546" s="3" t="s">
        <v>104</v>
      </c>
      <c r="G1546" s="3" t="s">
        <v>104</v>
      </c>
      <c r="H1546" s="3" t="s">
        <v>104</v>
      </c>
      <c r="I1546" s="3" t="s">
        <v>1312</v>
      </c>
      <c r="J1546" s="3" t="s">
        <v>104</v>
      </c>
      <c r="K1546" s="4"/>
      <c r="L1546" s="4">
        <f>=ROUNDDOWN({0},0)</f>
      </c>
      <c r="M1546" s="4"/>
      <c r="N1546" s="5"/>
      <c r="O1546" s="4"/>
      <c r="P1546" s="4">
        <f>=ROUNDDOWN({0},0)</f>
      </c>
      <c r="Q1546" s="4"/>
      <c r="R1546" s="5"/>
      <c r="S1546" s="4"/>
      <c r="T1546" s="6"/>
      <c r="U1546" s="4"/>
      <c r="V1546" s="6"/>
      <c r="W1546" s="5"/>
      <c r="X1546" s="5"/>
      <c r="Y1546" s="4"/>
      <c r="Z1546" s="6"/>
      <c r="AA1546" s="4"/>
      <c r="AB1546" s="6"/>
      <c r="AC1546" s="5"/>
      <c r="AD1546" s="5"/>
      <c r="AE1546" s="4"/>
      <c r="AF1546" s="6"/>
      <c r="AG1546" s="4"/>
      <c r="AH1546" s="6"/>
      <c r="AI1546" s="5"/>
      <c r="AJ1546" s="5"/>
      <c r="AK1546" s="4"/>
      <c r="AL1546" s="6"/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  <c r="AW1546" s="4"/>
      <c r="AX1546" s="6"/>
      <c r="AY1546" s="4"/>
      <c r="AZ1546" s="6"/>
      <c r="BA1546" s="5"/>
      <c r="BB1546" s="5"/>
      <c r="BC1546" s="4"/>
      <c r="BD1546" s="6"/>
      <c r="BE1546" s="4"/>
      <c r="BF1546" s="6"/>
      <c r="BG1546" s="5"/>
      <c r="BH1546" s="5"/>
      <c r="BI1546" s="4"/>
      <c r="BJ1546" s="6"/>
      <c r="BK1546" s="4"/>
      <c r="BL1546" s="6"/>
      <c r="BM1546" s="5"/>
      <c r="BN1546" s="5"/>
      <c r="BO1546" s="4"/>
      <c r="BP1546" s="6"/>
      <c r="BQ1546" s="4"/>
      <c r="BR1546" s="6"/>
      <c r="BS1546" s="5"/>
      <c r="BT1546" s="5"/>
      <c r="BU1546" s="4"/>
      <c r="BV1546" s="6"/>
      <c r="BW1546" s="4"/>
      <c r="BX1546" s="6"/>
      <c r="BY1546" s="5"/>
      <c r="BZ1546" s="5"/>
      <c r="CA1546" s="4"/>
      <c r="CB1546" s="6"/>
      <c r="CC1546" s="4"/>
      <c r="CD1546" s="6"/>
      <c r="CE1546" s="5"/>
      <c r="CF1546" s="5"/>
      <c r="CG1546" s="4"/>
      <c r="CH1546" s="6"/>
      <c r="CI1546" s="4"/>
      <c r="CJ1546" s="6"/>
      <c r="CK1546" s="5"/>
      <c r="CL1546" s="5"/>
      <c r="CM1546" s="4"/>
      <c r="CN1546" s="6"/>
      <c r="CO1546" s="4"/>
      <c r="CP1546" s="6"/>
      <c r="CQ1546" s="5"/>
      <c r="CR1546" s="5"/>
      <c r="CS1546" s="4"/>
      <c r="CT1546" s="6"/>
      <c r="CU1546" s="4"/>
      <c r="CV1546" s="6"/>
      <c r="CW1546" s="5"/>
      <c r="CX1546" s="5"/>
      <c r="CY1546" s="4"/>
      <c r="CZ1546" s="6"/>
      <c r="DA1546" s="4"/>
      <c r="DB1546" s="6"/>
      <c r="DC1546" s="5"/>
      <c r="DD1546" s="5"/>
      <c r="DE1546" s="4"/>
      <c r="DF1546" s="6"/>
      <c r="DG1546" s="4"/>
      <c r="DH1546" s="6"/>
      <c r="DI1546" s="5"/>
      <c r="DJ1546" s="5"/>
      <c r="DK1546" s="4"/>
      <c r="DL1546" s="6"/>
      <c r="DM1546" s="4"/>
      <c r="DN1546" s="6"/>
      <c r="DO1546" s="5"/>
      <c r="DP1546" s="5"/>
      <c r="DQ1546" s="4"/>
      <c r="DR1546" s="6"/>
      <c r="DS1546" s="4"/>
      <c r="DT1546" s="6"/>
      <c r="DU1546" s="5"/>
      <c r="DV1546" s="5"/>
      <c r="DW1546" s="4"/>
      <c r="DX1546" s="6"/>
      <c r="DY1546" s="4"/>
      <c r="DZ1546" s="6"/>
      <c r="EA1546" s="5"/>
      <c r="EB1546" s="5"/>
      <c r="EC1546" s="4"/>
      <c r="ED1546" s="6"/>
      <c r="EE1546" s="4"/>
      <c r="EF1546" s="6"/>
      <c r="EG1546" s="5"/>
      <c r="EH1546" s="5"/>
      <c r="EI1546" s="4"/>
      <c r="EJ1546" s="6"/>
      <c r="EK1546" s="4"/>
      <c r="EL1546" s="6"/>
      <c r="EM1546" s="5"/>
      <c r="EN1546" s="5"/>
      <c r="EO1546" s="4"/>
      <c r="EP1546" s="6"/>
      <c r="EQ1546" s="4"/>
      <c r="ER1546" s="6"/>
      <c r="ES1546" s="5"/>
      <c r="ET1546" s="5"/>
      <c r="EU1546" s="4"/>
      <c r="EV1546" s="6"/>
      <c r="EW1546" s="4"/>
      <c r="EX1546" s="6"/>
      <c r="EY1546" s="5"/>
      <c r="EZ1546" s="5"/>
      <c r="FA1546" s="4"/>
      <c r="FB1546" s="6"/>
      <c r="FC1546" s="4"/>
      <c r="FD1546" s="6"/>
      <c r="FE1546" s="5"/>
      <c r="FF1546" s="5"/>
      <c r="FG1546" s="4"/>
      <c r="FH1546" s="6"/>
      <c r="FI1546" s="4"/>
      <c r="FJ1546" s="6"/>
      <c r="FK1546" s="5"/>
      <c r="FL1546" s="5"/>
      <c r="FM1546" s="4"/>
      <c r="FN1546" s="6"/>
      <c r="FO1546" s="4"/>
      <c r="FP1546" s="6"/>
      <c r="FQ1546" s="5"/>
      <c r="FR1546" s="5"/>
      <c r="FS1546" s="4"/>
      <c r="FT1546" s="6"/>
      <c r="FU1546" s="4"/>
      <c r="FV1546" s="6"/>
      <c r="FW1546" s="5"/>
      <c r="FX1546" s="5"/>
      <c r="FY1546" s="4"/>
      <c r="FZ1546" s="6"/>
      <c r="GA1546" s="4"/>
      <c r="GB1546" s="6"/>
      <c r="GC1546" s="5"/>
      <c r="GD1546" s="5"/>
      <c r="GE1546" s="4"/>
      <c r="GF1546" s="6"/>
      <c r="GG1546" s="4"/>
      <c r="GH1546" s="6"/>
      <c r="GI1546" s="5"/>
      <c r="GJ1546" s="5"/>
      <c r="GK1546" s="4"/>
      <c r="GL1546" s="6"/>
      <c r="GM1546" s="4"/>
      <c r="GN1546" s="6"/>
      <c r="GO1546" s="5"/>
      <c r="GP1546" s="5"/>
      <c r="GQ1546" s="4"/>
      <c r="GR1546" s="6"/>
      <c r="GS1546" s="4"/>
      <c r="GT1546" s="6"/>
      <c r="GU1546" s="5"/>
      <c r="GV1546" s="5"/>
      <c r="GW1546" s="4"/>
      <c r="GX1546" s="6"/>
      <c r="GY1546" s="4"/>
      <c r="GZ1546" s="6"/>
      <c r="HA1546" s="5"/>
      <c r="HB1546" s="5"/>
      <c r="HC1546" s="4"/>
      <c r="HD1546" s="6"/>
      <c r="HE1546" s="4"/>
      <c r="HF1546" s="6"/>
      <c r="HG1546" s="5"/>
      <c r="HH1546" s="5"/>
      <c r="HI1546" s="4"/>
      <c r="HJ1546" s="6"/>
      <c r="HK1546" s="4"/>
      <c r="HL1546" s="6"/>
      <c r="HM1546" s="5"/>
      <c r="HN1546" s="5"/>
      <c r="HO1546" s="4"/>
      <c r="HP1546" s="6"/>
      <c r="HQ1546" s="4"/>
      <c r="HR1546" s="6"/>
      <c r="HS1546" s="5"/>
      <c r="HT1546" s="5"/>
      <c r="HU1546" s="4"/>
      <c r="HV1546" s="6"/>
      <c r="HW1546" s="4"/>
      <c r="HX1546" s="6"/>
      <c r="HY1546" s="5"/>
      <c r="HZ1546" s="5"/>
      <c r="IA1546" s="4"/>
      <c r="IB1546" s="6"/>
      <c r="IC1546" s="4"/>
      <c r="ID1546" s="6"/>
      <c r="IE1546" s="5"/>
      <c r="IF1546" s="5"/>
      <c r="IG1546" s="4"/>
      <c r="IH1546" s="6"/>
      <c r="II1546" s="4"/>
      <c r="IJ1546" s="6"/>
      <c r="IK1546" s="5"/>
      <c r="IL1546" s="5"/>
      <c r="IM1546" s="4"/>
      <c r="IN1546" s="6"/>
      <c r="IO1546" s="4"/>
      <c r="IP1546" s="6"/>
      <c r="IQ1546" s="5"/>
      <c r="IR1546" s="5"/>
      <c r="IS1546" s="4"/>
      <c r="IT1546" s="6"/>
      <c r="IU1546" s="4"/>
      <c r="IV1546" s="6"/>
      <c r="IW1546" s="5"/>
      <c r="IX1546" s="5"/>
      <c r="IY1546" s="4"/>
      <c r="IZ1546" s="6"/>
      <c r="JA1546" s="4"/>
      <c r="JB1546" s="6"/>
      <c r="JC1546" s="5"/>
      <c r="JD1546" s="5"/>
      <c r="JE1546" s="4"/>
      <c r="JF1546" s="6"/>
      <c r="JG1546" s="4"/>
      <c r="JH1546" s="6"/>
      <c r="JI1546" s="5"/>
      <c r="JJ1546" s="5"/>
      <c r="JK1546" s="4"/>
      <c r="JL1546" s="6"/>
      <c r="JM1546" s="4"/>
      <c r="JN1546" s="6"/>
      <c r="JO1546" s="5"/>
      <c r="JP1546" s="5"/>
      <c r="JQ1546" s="4"/>
      <c r="JR1546" s="6"/>
      <c r="JS1546" s="4"/>
      <c r="JT1546" s="6"/>
      <c r="JU1546" s="5"/>
      <c r="JV1546" s="5"/>
      <c r="JW1546" s="4"/>
      <c r="JX1546" s="6"/>
      <c r="JY1546" s="4"/>
      <c r="JZ1546" s="6"/>
      <c r="KA1546" s="5"/>
      <c r="KB1546" s="5"/>
      <c r="KC1546" s="4"/>
      <c r="KD1546" s="6"/>
      <c r="KE1546" s="4"/>
      <c r="KF1546" s="6"/>
      <c r="KG1546" s="5"/>
      <c r="KH1546" s="5"/>
      <c r="KI1546" s="4"/>
      <c r="KJ1546" s="6"/>
      <c r="KK1546" s="4"/>
      <c r="KL1546" s="6"/>
      <c r="KM1546" s="5"/>
      <c r="KN1546" s="5"/>
    </row>
    <row r="1547">
      <c r="A1547" s="3" t="s">
        <v>85</v>
      </c>
      <c r="B1547" s="3" t="s">
        <v>712</v>
      </c>
      <c r="C1547" s="3" t="s">
        <v>87</v>
      </c>
      <c r="D1547" s="3" t="s">
        <v>712</v>
      </c>
      <c r="E1547" s="3" t="s">
        <v>960</v>
      </c>
      <c r="F1547" s="3" t="s">
        <v>104</v>
      </c>
      <c r="G1547" s="3" t="s">
        <v>104</v>
      </c>
      <c r="H1547" s="3" t="s">
        <v>104</v>
      </c>
      <c r="I1547" s="3" t="s">
        <v>1312</v>
      </c>
      <c r="J1547" s="3" t="s">
        <v>104</v>
      </c>
      <c r="K1547" s="4"/>
      <c r="L1547" s="4">
        <f>=ROUNDDOWN({0},0)</f>
      </c>
      <c r="M1547" s="4"/>
      <c r="N1547" s="5"/>
      <c r="O1547" s="4"/>
      <c r="P1547" s="4">
        <f>=ROUNDDOWN({0},0)</f>
      </c>
      <c r="Q1547" s="4"/>
      <c r="R1547" s="5"/>
      <c r="S1547" s="4"/>
      <c r="T1547" s="6"/>
      <c r="U1547" s="4"/>
      <c r="V1547" s="6"/>
      <c r="W1547" s="5"/>
      <c r="X1547" s="5"/>
      <c r="Y1547" s="4"/>
      <c r="Z1547" s="6"/>
      <c r="AA1547" s="4"/>
      <c r="AB1547" s="6"/>
      <c r="AC1547" s="5"/>
      <c r="AD1547" s="5"/>
      <c r="AE1547" s="4"/>
      <c r="AF1547" s="6"/>
      <c r="AG1547" s="4"/>
      <c r="AH1547" s="6"/>
      <c r="AI1547" s="5"/>
      <c r="AJ1547" s="5"/>
      <c r="AK1547" s="4"/>
      <c r="AL1547" s="6"/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  <c r="AW1547" s="4"/>
      <c r="AX1547" s="6"/>
      <c r="AY1547" s="4"/>
      <c r="AZ1547" s="6"/>
      <c r="BA1547" s="5"/>
      <c r="BB1547" s="5"/>
      <c r="BC1547" s="4"/>
      <c r="BD1547" s="6"/>
      <c r="BE1547" s="4"/>
      <c r="BF1547" s="6"/>
      <c r="BG1547" s="5"/>
      <c r="BH1547" s="5"/>
      <c r="BI1547" s="4"/>
      <c r="BJ1547" s="6"/>
      <c r="BK1547" s="4"/>
      <c r="BL1547" s="6"/>
      <c r="BM1547" s="5"/>
      <c r="BN1547" s="5"/>
      <c r="BO1547" s="4"/>
      <c r="BP1547" s="6"/>
      <c r="BQ1547" s="4"/>
      <c r="BR1547" s="6"/>
      <c r="BS1547" s="5"/>
      <c r="BT1547" s="5"/>
      <c r="BU1547" s="4"/>
      <c r="BV1547" s="6"/>
      <c r="BW1547" s="4"/>
      <c r="BX1547" s="6"/>
      <c r="BY1547" s="5"/>
      <c r="BZ1547" s="5"/>
      <c r="CA1547" s="4"/>
      <c r="CB1547" s="6"/>
      <c r="CC1547" s="4"/>
      <c r="CD1547" s="6"/>
      <c r="CE1547" s="5"/>
      <c r="CF1547" s="5"/>
      <c r="CG1547" s="4"/>
      <c r="CH1547" s="6"/>
      <c r="CI1547" s="4"/>
      <c r="CJ1547" s="6"/>
      <c r="CK1547" s="5"/>
      <c r="CL1547" s="5"/>
      <c r="CM1547" s="4"/>
      <c r="CN1547" s="6"/>
      <c r="CO1547" s="4"/>
      <c r="CP1547" s="6"/>
      <c r="CQ1547" s="5"/>
      <c r="CR1547" s="5"/>
      <c r="CS1547" s="4"/>
      <c r="CT1547" s="6"/>
      <c r="CU1547" s="4"/>
      <c r="CV1547" s="6"/>
      <c r="CW1547" s="5"/>
      <c r="CX1547" s="5"/>
      <c r="CY1547" s="4"/>
      <c r="CZ1547" s="6"/>
      <c r="DA1547" s="4"/>
      <c r="DB1547" s="6"/>
      <c r="DC1547" s="5"/>
      <c r="DD1547" s="5"/>
      <c r="DE1547" s="4"/>
      <c r="DF1547" s="6"/>
      <c r="DG1547" s="4"/>
      <c r="DH1547" s="6"/>
      <c r="DI1547" s="5"/>
      <c r="DJ1547" s="5"/>
      <c r="DK1547" s="4"/>
      <c r="DL1547" s="6"/>
      <c r="DM1547" s="4"/>
      <c r="DN1547" s="6"/>
      <c r="DO1547" s="5"/>
      <c r="DP1547" s="5"/>
      <c r="DQ1547" s="4"/>
      <c r="DR1547" s="6"/>
      <c r="DS1547" s="4"/>
      <c r="DT1547" s="6"/>
      <c r="DU1547" s="5"/>
      <c r="DV1547" s="5"/>
      <c r="DW1547" s="4"/>
      <c r="DX1547" s="6"/>
      <c r="DY1547" s="4"/>
      <c r="DZ1547" s="6"/>
      <c r="EA1547" s="5"/>
      <c r="EB1547" s="5"/>
      <c r="EC1547" s="4"/>
      <c r="ED1547" s="6"/>
      <c r="EE1547" s="4"/>
      <c r="EF1547" s="6"/>
      <c r="EG1547" s="5"/>
      <c r="EH1547" s="5"/>
      <c r="EI1547" s="4"/>
      <c r="EJ1547" s="6"/>
      <c r="EK1547" s="4"/>
      <c r="EL1547" s="6"/>
      <c r="EM1547" s="5"/>
      <c r="EN1547" s="5"/>
      <c r="EO1547" s="4"/>
      <c r="EP1547" s="6"/>
      <c r="EQ1547" s="4"/>
      <c r="ER1547" s="6"/>
      <c r="ES1547" s="5"/>
      <c r="ET1547" s="5"/>
      <c r="EU1547" s="4"/>
      <c r="EV1547" s="6"/>
      <c r="EW1547" s="4"/>
      <c r="EX1547" s="6"/>
      <c r="EY1547" s="5"/>
      <c r="EZ1547" s="5"/>
      <c r="FA1547" s="4"/>
      <c r="FB1547" s="6"/>
      <c r="FC1547" s="4"/>
      <c r="FD1547" s="6"/>
      <c r="FE1547" s="5"/>
      <c r="FF1547" s="5"/>
      <c r="FG1547" s="4"/>
      <c r="FH1547" s="6"/>
      <c r="FI1547" s="4"/>
      <c r="FJ1547" s="6"/>
      <c r="FK1547" s="5"/>
      <c r="FL1547" s="5"/>
      <c r="FM1547" s="4"/>
      <c r="FN1547" s="6"/>
      <c r="FO1547" s="4"/>
      <c r="FP1547" s="6"/>
      <c r="FQ1547" s="5"/>
      <c r="FR1547" s="5"/>
      <c r="FS1547" s="4"/>
      <c r="FT1547" s="6"/>
      <c r="FU1547" s="4"/>
      <c r="FV1547" s="6"/>
      <c r="FW1547" s="5"/>
      <c r="FX1547" s="5"/>
      <c r="FY1547" s="4"/>
      <c r="FZ1547" s="6"/>
      <c r="GA1547" s="4"/>
      <c r="GB1547" s="6"/>
      <c r="GC1547" s="5"/>
      <c r="GD1547" s="5"/>
      <c r="GE1547" s="4"/>
      <c r="GF1547" s="6"/>
      <c r="GG1547" s="4"/>
      <c r="GH1547" s="6"/>
      <c r="GI1547" s="5"/>
      <c r="GJ1547" s="5"/>
      <c r="GK1547" s="4"/>
      <c r="GL1547" s="6"/>
      <c r="GM1547" s="4"/>
      <c r="GN1547" s="6"/>
      <c r="GO1547" s="5"/>
      <c r="GP1547" s="5"/>
      <c r="GQ1547" s="4"/>
      <c r="GR1547" s="6"/>
      <c r="GS1547" s="4"/>
      <c r="GT1547" s="6"/>
      <c r="GU1547" s="5"/>
      <c r="GV1547" s="5"/>
      <c r="GW1547" s="4"/>
      <c r="GX1547" s="6"/>
      <c r="GY1547" s="4"/>
      <c r="GZ1547" s="6"/>
      <c r="HA1547" s="5"/>
      <c r="HB1547" s="5"/>
      <c r="HC1547" s="4"/>
      <c r="HD1547" s="6"/>
      <c r="HE1547" s="4"/>
      <c r="HF1547" s="6"/>
      <c r="HG1547" s="5"/>
      <c r="HH1547" s="5"/>
      <c r="HI1547" s="4"/>
      <c r="HJ1547" s="6"/>
      <c r="HK1547" s="4"/>
      <c r="HL1547" s="6"/>
      <c r="HM1547" s="5"/>
      <c r="HN1547" s="5"/>
      <c r="HO1547" s="4"/>
      <c r="HP1547" s="6"/>
      <c r="HQ1547" s="4"/>
      <c r="HR1547" s="6"/>
      <c r="HS1547" s="5"/>
      <c r="HT1547" s="5"/>
      <c r="HU1547" s="4"/>
      <c r="HV1547" s="6"/>
      <c r="HW1547" s="4"/>
      <c r="HX1547" s="6"/>
      <c r="HY1547" s="5"/>
      <c r="HZ1547" s="5"/>
      <c r="IA1547" s="4"/>
      <c r="IB1547" s="6"/>
      <c r="IC1547" s="4"/>
      <c r="ID1547" s="6"/>
      <c r="IE1547" s="5"/>
      <c r="IF1547" s="5"/>
      <c r="IG1547" s="4"/>
      <c r="IH1547" s="6"/>
      <c r="II1547" s="4"/>
      <c r="IJ1547" s="6"/>
      <c r="IK1547" s="5"/>
      <c r="IL1547" s="5"/>
      <c r="IM1547" s="4"/>
      <c r="IN1547" s="6"/>
      <c r="IO1547" s="4"/>
      <c r="IP1547" s="6"/>
      <c r="IQ1547" s="5"/>
      <c r="IR1547" s="5"/>
      <c r="IS1547" s="4"/>
      <c r="IT1547" s="6"/>
      <c r="IU1547" s="4"/>
      <c r="IV1547" s="6"/>
      <c r="IW1547" s="5"/>
      <c r="IX1547" s="5"/>
      <c r="IY1547" s="4"/>
      <c r="IZ1547" s="6"/>
      <c r="JA1547" s="4"/>
      <c r="JB1547" s="6"/>
      <c r="JC1547" s="5"/>
      <c r="JD1547" s="5"/>
      <c r="JE1547" s="4"/>
      <c r="JF1547" s="6"/>
      <c r="JG1547" s="4"/>
      <c r="JH1547" s="6"/>
      <c r="JI1547" s="5"/>
      <c r="JJ1547" s="5"/>
      <c r="JK1547" s="4"/>
      <c r="JL1547" s="6"/>
      <c r="JM1547" s="4"/>
      <c r="JN1547" s="6"/>
      <c r="JO1547" s="5"/>
      <c r="JP1547" s="5"/>
      <c r="JQ1547" s="4"/>
      <c r="JR1547" s="6"/>
      <c r="JS1547" s="4"/>
      <c r="JT1547" s="6"/>
      <c r="JU1547" s="5"/>
      <c r="JV1547" s="5"/>
      <c r="JW1547" s="4"/>
      <c r="JX1547" s="6"/>
      <c r="JY1547" s="4"/>
      <c r="JZ1547" s="6"/>
      <c r="KA1547" s="5"/>
      <c r="KB1547" s="5"/>
      <c r="KC1547" s="4"/>
      <c r="KD1547" s="6"/>
      <c r="KE1547" s="4"/>
      <c r="KF1547" s="6"/>
      <c r="KG1547" s="5"/>
      <c r="KH1547" s="5"/>
      <c r="KI1547" s="4"/>
      <c r="KJ1547" s="6"/>
      <c r="KK1547" s="4"/>
      <c r="KL1547" s="6"/>
      <c r="KM1547" s="5"/>
      <c r="KN1547" s="5"/>
    </row>
    <row r="1548">
      <c r="A1548" s="3" t="s">
        <v>85</v>
      </c>
      <c r="B1548" s="3" t="s">
        <v>712</v>
      </c>
      <c r="C1548" s="3" t="s">
        <v>87</v>
      </c>
      <c r="D1548" s="3" t="s">
        <v>712</v>
      </c>
      <c r="E1548" s="3" t="s">
        <v>961</v>
      </c>
      <c r="F1548" s="3" t="s">
        <v>104</v>
      </c>
      <c r="G1548" s="3" t="s">
        <v>104</v>
      </c>
      <c r="H1548" s="3" t="s">
        <v>104</v>
      </c>
      <c r="I1548" s="3" t="s">
        <v>1312</v>
      </c>
      <c r="J1548" s="3" t="s">
        <v>104</v>
      </c>
      <c r="K1548" s="4"/>
      <c r="L1548" s="4">
        <f>=ROUNDDOWN({0},0)</f>
      </c>
      <c r="M1548" s="4"/>
      <c r="N1548" s="5"/>
      <c r="O1548" s="4"/>
      <c r="P1548" s="4">
        <f>=ROUNDDOWN({0},0)</f>
      </c>
      <c r="Q1548" s="4"/>
      <c r="R1548" s="5"/>
      <c r="S1548" s="4"/>
      <c r="T1548" s="6"/>
      <c r="U1548" s="4"/>
      <c r="V1548" s="6"/>
      <c r="W1548" s="5"/>
      <c r="X1548" s="5"/>
      <c r="Y1548" s="4"/>
      <c r="Z1548" s="6"/>
      <c r="AA1548" s="4"/>
      <c r="AB1548" s="6"/>
      <c r="AC1548" s="5"/>
      <c r="AD1548" s="5"/>
      <c r="AE1548" s="4"/>
      <c r="AF1548" s="6"/>
      <c r="AG1548" s="4"/>
      <c r="AH1548" s="6"/>
      <c r="AI1548" s="5"/>
      <c r="AJ1548" s="5"/>
      <c r="AK1548" s="4"/>
      <c r="AL1548" s="6"/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  <c r="AW1548" s="4"/>
      <c r="AX1548" s="6"/>
      <c r="AY1548" s="4"/>
      <c r="AZ1548" s="6"/>
      <c r="BA1548" s="5"/>
      <c r="BB1548" s="5"/>
      <c r="BC1548" s="4"/>
      <c r="BD1548" s="6"/>
      <c r="BE1548" s="4"/>
      <c r="BF1548" s="6"/>
      <c r="BG1548" s="5"/>
      <c r="BH1548" s="5"/>
      <c r="BI1548" s="4"/>
      <c r="BJ1548" s="6"/>
      <c r="BK1548" s="4"/>
      <c r="BL1548" s="6"/>
      <c r="BM1548" s="5"/>
      <c r="BN1548" s="5"/>
      <c r="BO1548" s="4"/>
      <c r="BP1548" s="6"/>
      <c r="BQ1548" s="4"/>
      <c r="BR1548" s="6"/>
      <c r="BS1548" s="5"/>
      <c r="BT1548" s="5"/>
      <c r="BU1548" s="4"/>
      <c r="BV1548" s="6"/>
      <c r="BW1548" s="4"/>
      <c r="BX1548" s="6"/>
      <c r="BY1548" s="5"/>
      <c r="BZ1548" s="5"/>
      <c r="CA1548" s="4"/>
      <c r="CB1548" s="6"/>
      <c r="CC1548" s="4"/>
      <c r="CD1548" s="6"/>
      <c r="CE1548" s="5"/>
      <c r="CF1548" s="5"/>
      <c r="CG1548" s="4"/>
      <c r="CH1548" s="6"/>
      <c r="CI1548" s="4"/>
      <c r="CJ1548" s="6"/>
      <c r="CK1548" s="5"/>
      <c r="CL1548" s="5"/>
      <c r="CM1548" s="4"/>
      <c r="CN1548" s="6"/>
      <c r="CO1548" s="4"/>
      <c r="CP1548" s="6"/>
      <c r="CQ1548" s="5"/>
      <c r="CR1548" s="5"/>
      <c r="CS1548" s="4"/>
      <c r="CT1548" s="6"/>
      <c r="CU1548" s="4"/>
      <c r="CV1548" s="6"/>
      <c r="CW1548" s="5"/>
      <c r="CX1548" s="5"/>
      <c r="CY1548" s="4"/>
      <c r="CZ1548" s="6"/>
      <c r="DA1548" s="4"/>
      <c r="DB1548" s="6"/>
      <c r="DC1548" s="5"/>
      <c r="DD1548" s="5"/>
      <c r="DE1548" s="4"/>
      <c r="DF1548" s="6"/>
      <c r="DG1548" s="4"/>
      <c r="DH1548" s="6"/>
      <c r="DI1548" s="5"/>
      <c r="DJ1548" s="5"/>
      <c r="DK1548" s="4"/>
      <c r="DL1548" s="6"/>
      <c r="DM1548" s="4"/>
      <c r="DN1548" s="6"/>
      <c r="DO1548" s="5"/>
      <c r="DP1548" s="5"/>
      <c r="DQ1548" s="4"/>
      <c r="DR1548" s="6"/>
      <c r="DS1548" s="4"/>
      <c r="DT1548" s="6"/>
      <c r="DU1548" s="5"/>
      <c r="DV1548" s="5"/>
      <c r="DW1548" s="4"/>
      <c r="DX1548" s="6"/>
      <c r="DY1548" s="4"/>
      <c r="DZ1548" s="6"/>
      <c r="EA1548" s="5"/>
      <c r="EB1548" s="5"/>
      <c r="EC1548" s="4"/>
      <c r="ED1548" s="6"/>
      <c r="EE1548" s="4"/>
      <c r="EF1548" s="6"/>
      <c r="EG1548" s="5"/>
      <c r="EH1548" s="5"/>
      <c r="EI1548" s="4"/>
      <c r="EJ1548" s="6"/>
      <c r="EK1548" s="4"/>
      <c r="EL1548" s="6"/>
      <c r="EM1548" s="5"/>
      <c r="EN1548" s="5"/>
      <c r="EO1548" s="4"/>
      <c r="EP1548" s="6"/>
      <c r="EQ1548" s="4"/>
      <c r="ER1548" s="6"/>
      <c r="ES1548" s="5"/>
      <c r="ET1548" s="5"/>
      <c r="EU1548" s="4"/>
      <c r="EV1548" s="6"/>
      <c r="EW1548" s="4"/>
      <c r="EX1548" s="6"/>
      <c r="EY1548" s="5"/>
      <c r="EZ1548" s="5"/>
      <c r="FA1548" s="4"/>
      <c r="FB1548" s="6"/>
      <c r="FC1548" s="4"/>
      <c r="FD1548" s="6"/>
      <c r="FE1548" s="5"/>
      <c r="FF1548" s="5"/>
      <c r="FG1548" s="4"/>
      <c r="FH1548" s="6"/>
      <c r="FI1548" s="4"/>
      <c r="FJ1548" s="6"/>
      <c r="FK1548" s="5"/>
      <c r="FL1548" s="5"/>
      <c r="FM1548" s="4"/>
      <c r="FN1548" s="6"/>
      <c r="FO1548" s="4"/>
      <c r="FP1548" s="6"/>
      <c r="FQ1548" s="5"/>
      <c r="FR1548" s="5"/>
      <c r="FS1548" s="4"/>
      <c r="FT1548" s="6"/>
      <c r="FU1548" s="4"/>
      <c r="FV1548" s="6"/>
      <c r="FW1548" s="5"/>
      <c r="FX1548" s="5"/>
      <c r="FY1548" s="4"/>
      <c r="FZ1548" s="6"/>
      <c r="GA1548" s="4"/>
      <c r="GB1548" s="6"/>
      <c r="GC1548" s="5"/>
      <c r="GD1548" s="5"/>
      <c r="GE1548" s="4"/>
      <c r="GF1548" s="6"/>
      <c r="GG1548" s="4"/>
      <c r="GH1548" s="6"/>
      <c r="GI1548" s="5"/>
      <c r="GJ1548" s="5"/>
      <c r="GK1548" s="4"/>
      <c r="GL1548" s="6"/>
      <c r="GM1548" s="4"/>
      <c r="GN1548" s="6"/>
      <c r="GO1548" s="5"/>
      <c r="GP1548" s="5"/>
      <c r="GQ1548" s="4"/>
      <c r="GR1548" s="6"/>
      <c r="GS1548" s="4"/>
      <c r="GT1548" s="6"/>
      <c r="GU1548" s="5"/>
      <c r="GV1548" s="5"/>
      <c r="GW1548" s="4"/>
      <c r="GX1548" s="6"/>
      <c r="GY1548" s="4"/>
      <c r="GZ1548" s="6"/>
      <c r="HA1548" s="5"/>
      <c r="HB1548" s="5"/>
      <c r="HC1548" s="4"/>
      <c r="HD1548" s="6"/>
      <c r="HE1548" s="4"/>
      <c r="HF1548" s="6"/>
      <c r="HG1548" s="5"/>
      <c r="HH1548" s="5"/>
      <c r="HI1548" s="4"/>
      <c r="HJ1548" s="6"/>
      <c r="HK1548" s="4"/>
      <c r="HL1548" s="6"/>
      <c r="HM1548" s="5"/>
      <c r="HN1548" s="5"/>
      <c r="HO1548" s="4"/>
      <c r="HP1548" s="6"/>
      <c r="HQ1548" s="4"/>
      <c r="HR1548" s="6"/>
      <c r="HS1548" s="5"/>
      <c r="HT1548" s="5"/>
      <c r="HU1548" s="4"/>
      <c r="HV1548" s="6"/>
      <c r="HW1548" s="4"/>
      <c r="HX1548" s="6"/>
      <c r="HY1548" s="5"/>
      <c r="HZ1548" s="5"/>
      <c r="IA1548" s="4"/>
      <c r="IB1548" s="6"/>
      <c r="IC1548" s="4"/>
      <c r="ID1548" s="6"/>
      <c r="IE1548" s="5"/>
      <c r="IF1548" s="5"/>
      <c r="IG1548" s="4"/>
      <c r="IH1548" s="6"/>
      <c r="II1548" s="4"/>
      <c r="IJ1548" s="6"/>
      <c r="IK1548" s="5"/>
      <c r="IL1548" s="5"/>
      <c r="IM1548" s="4"/>
      <c r="IN1548" s="6"/>
      <c r="IO1548" s="4"/>
      <c r="IP1548" s="6"/>
      <c r="IQ1548" s="5"/>
      <c r="IR1548" s="5"/>
      <c r="IS1548" s="4"/>
      <c r="IT1548" s="6"/>
      <c r="IU1548" s="4"/>
      <c r="IV1548" s="6"/>
      <c r="IW1548" s="5"/>
      <c r="IX1548" s="5"/>
      <c r="IY1548" s="4"/>
      <c r="IZ1548" s="6"/>
      <c r="JA1548" s="4"/>
      <c r="JB1548" s="6"/>
      <c r="JC1548" s="5"/>
      <c r="JD1548" s="5"/>
      <c r="JE1548" s="4"/>
      <c r="JF1548" s="6"/>
      <c r="JG1548" s="4"/>
      <c r="JH1548" s="6"/>
      <c r="JI1548" s="5"/>
      <c r="JJ1548" s="5"/>
      <c r="JK1548" s="4"/>
      <c r="JL1548" s="6"/>
      <c r="JM1548" s="4"/>
      <c r="JN1548" s="6"/>
      <c r="JO1548" s="5"/>
      <c r="JP1548" s="5"/>
      <c r="JQ1548" s="4"/>
      <c r="JR1548" s="6"/>
      <c r="JS1548" s="4"/>
      <c r="JT1548" s="6"/>
      <c r="JU1548" s="5"/>
      <c r="JV1548" s="5"/>
      <c r="JW1548" s="4"/>
      <c r="JX1548" s="6"/>
      <c r="JY1548" s="4"/>
      <c r="JZ1548" s="6"/>
      <c r="KA1548" s="5"/>
      <c r="KB1548" s="5"/>
      <c r="KC1548" s="4"/>
      <c r="KD1548" s="6"/>
      <c r="KE1548" s="4"/>
      <c r="KF1548" s="6"/>
      <c r="KG1548" s="5"/>
      <c r="KH1548" s="5"/>
      <c r="KI1548" s="4"/>
      <c r="KJ1548" s="6"/>
      <c r="KK1548" s="4"/>
      <c r="KL1548" s="6"/>
      <c r="KM1548" s="5"/>
      <c r="KN1548" s="5"/>
    </row>
    <row r="1549">
      <c r="A1549" s="3" t="s">
        <v>85</v>
      </c>
      <c r="B1549" s="3" t="s">
        <v>712</v>
      </c>
      <c r="C1549" s="3" t="s">
        <v>87</v>
      </c>
      <c r="D1549" s="3" t="s">
        <v>712</v>
      </c>
      <c r="E1549" s="3" t="s">
        <v>1092</v>
      </c>
      <c r="F1549" s="3" t="s">
        <v>104</v>
      </c>
      <c r="G1549" s="3" t="s">
        <v>104</v>
      </c>
      <c r="H1549" s="3" t="s">
        <v>104</v>
      </c>
      <c r="I1549" s="3" t="s">
        <v>1312</v>
      </c>
      <c r="J1549" s="3" t="s">
        <v>104</v>
      </c>
      <c r="K1549" s="4"/>
      <c r="L1549" s="4">
        <f>=ROUNDDOWN({0},0)</f>
      </c>
      <c r="M1549" s="4"/>
      <c r="N1549" s="5"/>
      <c r="O1549" s="4"/>
      <c r="P1549" s="4">
        <f>=ROUNDDOWN({0},0)</f>
      </c>
      <c r="Q1549" s="4"/>
      <c r="R1549" s="5"/>
      <c r="S1549" s="4"/>
      <c r="T1549" s="6"/>
      <c r="U1549" s="4"/>
      <c r="V1549" s="6"/>
      <c r="W1549" s="5"/>
      <c r="X1549" s="5"/>
      <c r="Y1549" s="4"/>
      <c r="Z1549" s="6"/>
      <c r="AA1549" s="4"/>
      <c r="AB1549" s="6"/>
      <c r="AC1549" s="5"/>
      <c r="AD1549" s="5"/>
      <c r="AE1549" s="4"/>
      <c r="AF1549" s="6"/>
      <c r="AG1549" s="4"/>
      <c r="AH1549" s="6"/>
      <c r="AI1549" s="5"/>
      <c r="AJ1549" s="5"/>
      <c r="AK1549" s="4"/>
      <c r="AL1549" s="6"/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  <c r="AW1549" s="4"/>
      <c r="AX1549" s="6"/>
      <c r="AY1549" s="4"/>
      <c r="AZ1549" s="6"/>
      <c r="BA1549" s="5"/>
      <c r="BB1549" s="5"/>
      <c r="BC1549" s="4"/>
      <c r="BD1549" s="6"/>
      <c r="BE1549" s="4"/>
      <c r="BF1549" s="6"/>
      <c r="BG1549" s="5"/>
      <c r="BH1549" s="5"/>
      <c r="BI1549" s="4"/>
      <c r="BJ1549" s="6"/>
      <c r="BK1549" s="4"/>
      <c r="BL1549" s="6"/>
      <c r="BM1549" s="5"/>
      <c r="BN1549" s="5"/>
      <c r="BO1549" s="4"/>
      <c r="BP1549" s="6"/>
      <c r="BQ1549" s="4"/>
      <c r="BR1549" s="6"/>
      <c r="BS1549" s="5"/>
      <c r="BT1549" s="5"/>
      <c r="BU1549" s="4"/>
      <c r="BV1549" s="6"/>
      <c r="BW1549" s="4"/>
      <c r="BX1549" s="6"/>
      <c r="BY1549" s="5"/>
      <c r="BZ1549" s="5"/>
      <c r="CA1549" s="4"/>
      <c r="CB1549" s="6"/>
      <c r="CC1549" s="4"/>
      <c r="CD1549" s="6"/>
      <c r="CE1549" s="5"/>
      <c r="CF1549" s="5"/>
      <c r="CG1549" s="4"/>
      <c r="CH1549" s="6"/>
      <c r="CI1549" s="4"/>
      <c r="CJ1549" s="6"/>
      <c r="CK1549" s="5"/>
      <c r="CL1549" s="5"/>
      <c r="CM1549" s="4"/>
      <c r="CN1549" s="6"/>
      <c r="CO1549" s="4"/>
      <c r="CP1549" s="6"/>
      <c r="CQ1549" s="5"/>
      <c r="CR1549" s="5"/>
      <c r="CS1549" s="4"/>
      <c r="CT1549" s="6"/>
      <c r="CU1549" s="4"/>
      <c r="CV1549" s="6"/>
      <c r="CW1549" s="5"/>
      <c r="CX1549" s="5"/>
      <c r="CY1549" s="4"/>
      <c r="CZ1549" s="6"/>
      <c r="DA1549" s="4"/>
      <c r="DB1549" s="6"/>
      <c r="DC1549" s="5"/>
      <c r="DD1549" s="5"/>
      <c r="DE1549" s="4"/>
      <c r="DF1549" s="6"/>
      <c r="DG1549" s="4"/>
      <c r="DH1549" s="6"/>
      <c r="DI1549" s="5"/>
      <c r="DJ1549" s="5"/>
      <c r="DK1549" s="4"/>
      <c r="DL1549" s="6"/>
      <c r="DM1549" s="4"/>
      <c r="DN1549" s="6"/>
      <c r="DO1549" s="5"/>
      <c r="DP1549" s="5"/>
      <c r="DQ1549" s="4"/>
      <c r="DR1549" s="6"/>
      <c r="DS1549" s="4"/>
      <c r="DT1549" s="6"/>
      <c r="DU1549" s="5"/>
      <c r="DV1549" s="5"/>
      <c r="DW1549" s="4"/>
      <c r="DX1549" s="6"/>
      <c r="DY1549" s="4"/>
      <c r="DZ1549" s="6"/>
      <c r="EA1549" s="5"/>
      <c r="EB1549" s="5"/>
      <c r="EC1549" s="4"/>
      <c r="ED1549" s="6"/>
      <c r="EE1549" s="4"/>
      <c r="EF1549" s="6"/>
      <c r="EG1549" s="5"/>
      <c r="EH1549" s="5"/>
      <c r="EI1549" s="4"/>
      <c r="EJ1549" s="6"/>
      <c r="EK1549" s="4"/>
      <c r="EL1549" s="6"/>
      <c r="EM1549" s="5"/>
      <c r="EN1549" s="5"/>
      <c r="EO1549" s="4"/>
      <c r="EP1549" s="6"/>
      <c r="EQ1549" s="4"/>
      <c r="ER1549" s="6"/>
      <c r="ES1549" s="5"/>
      <c r="ET1549" s="5"/>
      <c r="EU1549" s="4"/>
      <c r="EV1549" s="6"/>
      <c r="EW1549" s="4"/>
      <c r="EX1549" s="6"/>
      <c r="EY1549" s="5"/>
      <c r="EZ1549" s="5"/>
      <c r="FA1549" s="4"/>
      <c r="FB1549" s="6"/>
      <c r="FC1549" s="4"/>
      <c r="FD1549" s="6"/>
      <c r="FE1549" s="5"/>
      <c r="FF1549" s="5"/>
      <c r="FG1549" s="4"/>
      <c r="FH1549" s="6"/>
      <c r="FI1549" s="4"/>
      <c r="FJ1549" s="6"/>
      <c r="FK1549" s="5"/>
      <c r="FL1549" s="5"/>
      <c r="FM1549" s="4"/>
      <c r="FN1549" s="6"/>
      <c r="FO1549" s="4"/>
      <c r="FP1549" s="6"/>
      <c r="FQ1549" s="5"/>
      <c r="FR1549" s="5"/>
      <c r="FS1549" s="4"/>
      <c r="FT1549" s="6"/>
      <c r="FU1549" s="4"/>
      <c r="FV1549" s="6"/>
      <c r="FW1549" s="5"/>
      <c r="FX1549" s="5"/>
      <c r="FY1549" s="4"/>
      <c r="FZ1549" s="6"/>
      <c r="GA1549" s="4"/>
      <c r="GB1549" s="6"/>
      <c r="GC1549" s="5"/>
      <c r="GD1549" s="5"/>
      <c r="GE1549" s="4"/>
      <c r="GF1549" s="6"/>
      <c r="GG1549" s="4"/>
      <c r="GH1549" s="6"/>
      <c r="GI1549" s="5"/>
      <c r="GJ1549" s="5"/>
      <c r="GK1549" s="4"/>
      <c r="GL1549" s="6"/>
      <c r="GM1549" s="4"/>
      <c r="GN1549" s="6"/>
      <c r="GO1549" s="5"/>
      <c r="GP1549" s="5"/>
      <c r="GQ1549" s="4"/>
      <c r="GR1549" s="6"/>
      <c r="GS1549" s="4"/>
      <c r="GT1549" s="6"/>
      <c r="GU1549" s="5"/>
      <c r="GV1549" s="5"/>
      <c r="GW1549" s="4"/>
      <c r="GX1549" s="6"/>
      <c r="GY1549" s="4"/>
      <c r="GZ1549" s="6"/>
      <c r="HA1549" s="5"/>
      <c r="HB1549" s="5"/>
      <c r="HC1549" s="4"/>
      <c r="HD1549" s="6"/>
      <c r="HE1549" s="4"/>
      <c r="HF1549" s="6"/>
      <c r="HG1549" s="5"/>
      <c r="HH1549" s="5"/>
      <c r="HI1549" s="4"/>
      <c r="HJ1549" s="6"/>
      <c r="HK1549" s="4"/>
      <c r="HL1549" s="6"/>
      <c r="HM1549" s="5"/>
      <c r="HN1549" s="5"/>
      <c r="HO1549" s="4"/>
      <c r="HP1549" s="6"/>
      <c r="HQ1549" s="4"/>
      <c r="HR1549" s="6"/>
      <c r="HS1549" s="5"/>
      <c r="HT1549" s="5"/>
      <c r="HU1549" s="4"/>
      <c r="HV1549" s="6"/>
      <c r="HW1549" s="4"/>
      <c r="HX1549" s="6"/>
      <c r="HY1549" s="5"/>
      <c r="HZ1549" s="5"/>
      <c r="IA1549" s="4"/>
      <c r="IB1549" s="6"/>
      <c r="IC1549" s="4"/>
      <c r="ID1549" s="6"/>
      <c r="IE1549" s="5"/>
      <c r="IF1549" s="5"/>
      <c r="IG1549" s="4"/>
      <c r="IH1549" s="6"/>
      <c r="II1549" s="4"/>
      <c r="IJ1549" s="6"/>
      <c r="IK1549" s="5"/>
      <c r="IL1549" s="5"/>
      <c r="IM1549" s="4"/>
      <c r="IN1549" s="6"/>
      <c r="IO1549" s="4"/>
      <c r="IP1549" s="6"/>
      <c r="IQ1549" s="5"/>
      <c r="IR1549" s="5"/>
      <c r="IS1549" s="4"/>
      <c r="IT1549" s="6"/>
      <c r="IU1549" s="4"/>
      <c r="IV1549" s="6"/>
      <c r="IW1549" s="5"/>
      <c r="IX1549" s="5"/>
      <c r="IY1549" s="4"/>
      <c r="IZ1549" s="6"/>
      <c r="JA1549" s="4"/>
      <c r="JB1549" s="6"/>
      <c r="JC1549" s="5"/>
      <c r="JD1549" s="5"/>
      <c r="JE1549" s="4"/>
      <c r="JF1549" s="6"/>
      <c r="JG1549" s="4"/>
      <c r="JH1549" s="6"/>
      <c r="JI1549" s="5"/>
      <c r="JJ1549" s="5"/>
      <c r="JK1549" s="4"/>
      <c r="JL1549" s="6"/>
      <c r="JM1549" s="4"/>
      <c r="JN1549" s="6"/>
      <c r="JO1549" s="5"/>
      <c r="JP1549" s="5"/>
      <c r="JQ1549" s="4"/>
      <c r="JR1549" s="6"/>
      <c r="JS1549" s="4"/>
      <c r="JT1549" s="6"/>
      <c r="JU1549" s="5"/>
      <c r="JV1549" s="5"/>
      <c r="JW1549" s="4"/>
      <c r="JX1549" s="6"/>
      <c r="JY1549" s="4"/>
      <c r="JZ1549" s="6"/>
      <c r="KA1549" s="5"/>
      <c r="KB1549" s="5"/>
      <c r="KC1549" s="4"/>
      <c r="KD1549" s="6"/>
      <c r="KE1549" s="4"/>
      <c r="KF1549" s="6"/>
      <c r="KG1549" s="5"/>
      <c r="KH1549" s="5"/>
      <c r="KI1549" s="4"/>
      <c r="KJ1549" s="6"/>
      <c r="KK1549" s="4"/>
      <c r="KL1549" s="6"/>
      <c r="KM1549" s="5"/>
      <c r="KN1549" s="5"/>
    </row>
    <row r="1550">
      <c r="A1550" s="3" t="s">
        <v>85</v>
      </c>
      <c r="B1550" s="3" t="s">
        <v>712</v>
      </c>
      <c r="C1550" s="3" t="s">
        <v>87</v>
      </c>
      <c r="D1550" s="3" t="s">
        <v>712</v>
      </c>
      <c r="E1550" s="3" t="s">
        <v>1083</v>
      </c>
      <c r="F1550" s="3" t="s">
        <v>104</v>
      </c>
      <c r="G1550" s="3" t="s">
        <v>104</v>
      </c>
      <c r="H1550" s="3" t="s">
        <v>104</v>
      </c>
      <c r="I1550" s="3" t="s">
        <v>1580</v>
      </c>
      <c r="J1550" s="3" t="s">
        <v>104</v>
      </c>
      <c r="K1550" s="4"/>
      <c r="L1550" s="4">
        <f>=ROUNDDOWN({0},0)</f>
      </c>
      <c r="M1550" s="4"/>
      <c r="N1550" s="5"/>
      <c r="O1550" s="4"/>
      <c r="P1550" s="4">
        <f>=ROUNDDOWN({0},0)</f>
      </c>
      <c r="Q1550" s="4"/>
      <c r="R1550" s="5"/>
      <c r="S1550" s="4"/>
      <c r="T1550" s="6"/>
      <c r="U1550" s="4"/>
      <c r="V1550" s="6"/>
      <c r="W1550" s="5"/>
      <c r="X1550" s="5"/>
      <c r="Y1550" s="4"/>
      <c r="Z1550" s="6"/>
      <c r="AA1550" s="4"/>
      <c r="AB1550" s="6"/>
      <c r="AC1550" s="5"/>
      <c r="AD1550" s="5"/>
      <c r="AE1550" s="4"/>
      <c r="AF1550" s="6"/>
      <c r="AG1550" s="4"/>
      <c r="AH1550" s="6"/>
      <c r="AI1550" s="5"/>
      <c r="AJ1550" s="5"/>
      <c r="AK1550" s="4"/>
      <c r="AL1550" s="6"/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  <c r="AW1550" s="4"/>
      <c r="AX1550" s="6"/>
      <c r="AY1550" s="4"/>
      <c r="AZ1550" s="6"/>
      <c r="BA1550" s="5"/>
      <c r="BB1550" s="5"/>
      <c r="BC1550" s="4"/>
      <c r="BD1550" s="6"/>
      <c r="BE1550" s="4"/>
      <c r="BF1550" s="6"/>
      <c r="BG1550" s="5"/>
      <c r="BH1550" s="5"/>
      <c r="BI1550" s="4"/>
      <c r="BJ1550" s="6"/>
      <c r="BK1550" s="4"/>
      <c r="BL1550" s="6"/>
      <c r="BM1550" s="5"/>
      <c r="BN1550" s="5"/>
      <c r="BO1550" s="4"/>
      <c r="BP1550" s="6"/>
      <c r="BQ1550" s="4"/>
      <c r="BR1550" s="6"/>
      <c r="BS1550" s="5"/>
      <c r="BT1550" s="5"/>
      <c r="BU1550" s="4"/>
      <c r="BV1550" s="6"/>
      <c r="BW1550" s="4"/>
      <c r="BX1550" s="6"/>
      <c r="BY1550" s="5"/>
      <c r="BZ1550" s="5"/>
      <c r="CA1550" s="4"/>
      <c r="CB1550" s="6"/>
      <c r="CC1550" s="4"/>
      <c r="CD1550" s="6"/>
      <c r="CE1550" s="5"/>
      <c r="CF1550" s="5"/>
      <c r="CG1550" s="4"/>
      <c r="CH1550" s="6"/>
      <c r="CI1550" s="4"/>
      <c r="CJ1550" s="6"/>
      <c r="CK1550" s="5"/>
      <c r="CL1550" s="5"/>
      <c r="CM1550" s="4"/>
      <c r="CN1550" s="6"/>
      <c r="CO1550" s="4"/>
      <c r="CP1550" s="6"/>
      <c r="CQ1550" s="5"/>
      <c r="CR1550" s="5"/>
      <c r="CS1550" s="4"/>
      <c r="CT1550" s="6"/>
      <c r="CU1550" s="4"/>
      <c r="CV1550" s="6"/>
      <c r="CW1550" s="5"/>
      <c r="CX1550" s="5"/>
      <c r="CY1550" s="4"/>
      <c r="CZ1550" s="6"/>
      <c r="DA1550" s="4"/>
      <c r="DB1550" s="6"/>
      <c r="DC1550" s="5"/>
      <c r="DD1550" s="5"/>
      <c r="DE1550" s="4"/>
      <c r="DF1550" s="6"/>
      <c r="DG1550" s="4"/>
      <c r="DH1550" s="6"/>
      <c r="DI1550" s="5"/>
      <c r="DJ1550" s="5"/>
      <c r="DK1550" s="4"/>
      <c r="DL1550" s="6"/>
      <c r="DM1550" s="4"/>
      <c r="DN1550" s="6"/>
      <c r="DO1550" s="5"/>
      <c r="DP1550" s="5"/>
      <c r="DQ1550" s="4"/>
      <c r="DR1550" s="6"/>
      <c r="DS1550" s="4"/>
      <c r="DT1550" s="6"/>
      <c r="DU1550" s="5"/>
      <c r="DV1550" s="5"/>
      <c r="DW1550" s="4"/>
      <c r="DX1550" s="6"/>
      <c r="DY1550" s="4"/>
      <c r="DZ1550" s="6"/>
      <c r="EA1550" s="5"/>
      <c r="EB1550" s="5"/>
      <c r="EC1550" s="4"/>
      <c r="ED1550" s="6"/>
      <c r="EE1550" s="4"/>
      <c r="EF1550" s="6"/>
      <c r="EG1550" s="5"/>
      <c r="EH1550" s="5"/>
      <c r="EI1550" s="4"/>
      <c r="EJ1550" s="6"/>
      <c r="EK1550" s="4"/>
      <c r="EL1550" s="6"/>
      <c r="EM1550" s="5"/>
      <c r="EN1550" s="5"/>
      <c r="EO1550" s="4"/>
      <c r="EP1550" s="6"/>
      <c r="EQ1550" s="4"/>
      <c r="ER1550" s="6"/>
      <c r="ES1550" s="5"/>
      <c r="ET1550" s="5"/>
      <c r="EU1550" s="4"/>
      <c r="EV1550" s="6"/>
      <c r="EW1550" s="4"/>
      <c r="EX1550" s="6"/>
      <c r="EY1550" s="5"/>
      <c r="EZ1550" s="5"/>
      <c r="FA1550" s="4"/>
      <c r="FB1550" s="6"/>
      <c r="FC1550" s="4"/>
      <c r="FD1550" s="6"/>
      <c r="FE1550" s="5"/>
      <c r="FF1550" s="5"/>
      <c r="FG1550" s="4"/>
      <c r="FH1550" s="6"/>
      <c r="FI1550" s="4"/>
      <c r="FJ1550" s="6"/>
      <c r="FK1550" s="5"/>
      <c r="FL1550" s="5"/>
      <c r="FM1550" s="4"/>
      <c r="FN1550" s="6"/>
      <c r="FO1550" s="4"/>
      <c r="FP1550" s="6"/>
      <c r="FQ1550" s="5"/>
      <c r="FR1550" s="5"/>
      <c r="FS1550" s="4"/>
      <c r="FT1550" s="6"/>
      <c r="FU1550" s="4"/>
      <c r="FV1550" s="6"/>
      <c r="FW1550" s="5"/>
      <c r="FX1550" s="5"/>
      <c r="FY1550" s="4"/>
      <c r="FZ1550" s="6"/>
      <c r="GA1550" s="4"/>
      <c r="GB1550" s="6"/>
      <c r="GC1550" s="5"/>
      <c r="GD1550" s="5"/>
      <c r="GE1550" s="4"/>
      <c r="GF1550" s="6"/>
      <c r="GG1550" s="4"/>
      <c r="GH1550" s="6"/>
      <c r="GI1550" s="5"/>
      <c r="GJ1550" s="5"/>
      <c r="GK1550" s="4"/>
      <c r="GL1550" s="6"/>
      <c r="GM1550" s="4"/>
      <c r="GN1550" s="6"/>
      <c r="GO1550" s="5"/>
      <c r="GP1550" s="5"/>
      <c r="GQ1550" s="4"/>
      <c r="GR1550" s="6"/>
      <c r="GS1550" s="4"/>
      <c r="GT1550" s="6"/>
      <c r="GU1550" s="5"/>
      <c r="GV1550" s="5"/>
      <c r="GW1550" s="4"/>
      <c r="GX1550" s="6"/>
      <c r="GY1550" s="4"/>
      <c r="GZ1550" s="6"/>
      <c r="HA1550" s="5"/>
      <c r="HB1550" s="5"/>
      <c r="HC1550" s="4"/>
      <c r="HD1550" s="6"/>
      <c r="HE1550" s="4"/>
      <c r="HF1550" s="6"/>
      <c r="HG1550" s="5"/>
      <c r="HH1550" s="5"/>
      <c r="HI1550" s="4"/>
      <c r="HJ1550" s="6"/>
      <c r="HK1550" s="4"/>
      <c r="HL1550" s="6"/>
      <c r="HM1550" s="5"/>
      <c r="HN1550" s="5"/>
      <c r="HO1550" s="4"/>
      <c r="HP1550" s="6"/>
      <c r="HQ1550" s="4"/>
      <c r="HR1550" s="6"/>
      <c r="HS1550" s="5"/>
      <c r="HT1550" s="5"/>
      <c r="HU1550" s="4"/>
      <c r="HV1550" s="6"/>
      <c r="HW1550" s="4"/>
      <c r="HX1550" s="6"/>
      <c r="HY1550" s="5"/>
      <c r="HZ1550" s="5"/>
      <c r="IA1550" s="4"/>
      <c r="IB1550" s="6"/>
      <c r="IC1550" s="4"/>
      <c r="ID1550" s="6"/>
      <c r="IE1550" s="5"/>
      <c r="IF1550" s="5"/>
      <c r="IG1550" s="4"/>
      <c r="IH1550" s="6"/>
      <c r="II1550" s="4"/>
      <c r="IJ1550" s="6"/>
      <c r="IK1550" s="5"/>
      <c r="IL1550" s="5"/>
      <c r="IM1550" s="4"/>
      <c r="IN1550" s="6"/>
      <c r="IO1550" s="4"/>
      <c r="IP1550" s="6"/>
      <c r="IQ1550" s="5"/>
      <c r="IR1550" s="5"/>
      <c r="IS1550" s="4"/>
      <c r="IT1550" s="6"/>
      <c r="IU1550" s="4"/>
      <c r="IV1550" s="6"/>
      <c r="IW1550" s="5"/>
      <c r="IX1550" s="5"/>
      <c r="IY1550" s="4"/>
      <c r="IZ1550" s="6"/>
      <c r="JA1550" s="4"/>
      <c r="JB1550" s="6"/>
      <c r="JC1550" s="5"/>
      <c r="JD1550" s="5"/>
      <c r="JE1550" s="4"/>
      <c r="JF1550" s="6"/>
      <c r="JG1550" s="4"/>
      <c r="JH1550" s="6"/>
      <c r="JI1550" s="5"/>
      <c r="JJ1550" s="5"/>
      <c r="JK1550" s="4"/>
      <c r="JL1550" s="6"/>
      <c r="JM1550" s="4"/>
      <c r="JN1550" s="6"/>
      <c r="JO1550" s="5"/>
      <c r="JP1550" s="5"/>
      <c r="JQ1550" s="4"/>
      <c r="JR1550" s="6"/>
      <c r="JS1550" s="4"/>
      <c r="JT1550" s="6"/>
      <c r="JU1550" s="5"/>
      <c r="JV1550" s="5"/>
      <c r="JW1550" s="4"/>
      <c r="JX1550" s="6"/>
      <c r="JY1550" s="4"/>
      <c r="JZ1550" s="6"/>
      <c r="KA1550" s="5"/>
      <c r="KB1550" s="5"/>
      <c r="KC1550" s="4"/>
      <c r="KD1550" s="6"/>
      <c r="KE1550" s="4"/>
      <c r="KF1550" s="6"/>
      <c r="KG1550" s="5"/>
      <c r="KH1550" s="5"/>
      <c r="KI1550" s="4"/>
      <c r="KJ1550" s="6"/>
      <c r="KK1550" s="4"/>
      <c r="KL1550" s="6"/>
      <c r="KM1550" s="5"/>
      <c r="KN1550" s="5"/>
    </row>
    <row r="1551">
      <c r="A1551" s="3" t="s">
        <v>85</v>
      </c>
      <c r="B1551" s="3" t="s">
        <v>712</v>
      </c>
      <c r="C1551" s="3" t="s">
        <v>87</v>
      </c>
      <c r="D1551" s="3" t="s">
        <v>712</v>
      </c>
      <c r="E1551" s="3" t="s">
        <v>1011</v>
      </c>
      <c r="F1551" s="3" t="s">
        <v>104</v>
      </c>
      <c r="G1551" s="3" t="s">
        <v>104</v>
      </c>
      <c r="H1551" s="3" t="s">
        <v>104</v>
      </c>
      <c r="I1551" s="3" t="s">
        <v>1536</v>
      </c>
      <c r="J1551" s="3" t="s">
        <v>104</v>
      </c>
      <c r="K1551" s="4"/>
      <c r="L1551" s="4">
        <f>=ROUNDDOWN({0},0)</f>
      </c>
      <c r="M1551" s="4"/>
      <c r="N1551" s="5"/>
      <c r="O1551" s="4"/>
      <c r="P1551" s="4">
        <f>=ROUNDDOWN({0},0)</f>
      </c>
      <c r="Q1551" s="4"/>
      <c r="R1551" s="5"/>
      <c r="S1551" s="4"/>
      <c r="T1551" s="6"/>
      <c r="U1551" s="4"/>
      <c r="V1551" s="6"/>
      <c r="W1551" s="5"/>
      <c r="X1551" s="5"/>
      <c r="Y1551" s="4"/>
      <c r="Z1551" s="6"/>
      <c r="AA1551" s="4"/>
      <c r="AB1551" s="6"/>
      <c r="AC1551" s="5"/>
      <c r="AD1551" s="5"/>
      <c r="AE1551" s="4"/>
      <c r="AF1551" s="6"/>
      <c r="AG1551" s="4"/>
      <c r="AH1551" s="6"/>
      <c r="AI1551" s="5"/>
      <c r="AJ1551" s="5"/>
      <c r="AK1551" s="4"/>
      <c r="AL1551" s="6"/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  <c r="AW1551" s="4"/>
      <c r="AX1551" s="6"/>
      <c r="AY1551" s="4"/>
      <c r="AZ1551" s="6"/>
      <c r="BA1551" s="5"/>
      <c r="BB1551" s="5"/>
      <c r="BC1551" s="4"/>
      <c r="BD1551" s="6"/>
      <c r="BE1551" s="4"/>
      <c r="BF1551" s="6"/>
      <c r="BG1551" s="5"/>
      <c r="BH1551" s="5"/>
      <c r="BI1551" s="4"/>
      <c r="BJ1551" s="6"/>
      <c r="BK1551" s="4"/>
      <c r="BL1551" s="6"/>
      <c r="BM1551" s="5"/>
      <c r="BN1551" s="5"/>
      <c r="BO1551" s="4"/>
      <c r="BP1551" s="6"/>
      <c r="BQ1551" s="4"/>
      <c r="BR1551" s="6"/>
      <c r="BS1551" s="5"/>
      <c r="BT1551" s="5"/>
      <c r="BU1551" s="4"/>
      <c r="BV1551" s="6"/>
      <c r="BW1551" s="4"/>
      <c r="BX1551" s="6"/>
      <c r="BY1551" s="5"/>
      <c r="BZ1551" s="5"/>
      <c r="CA1551" s="4"/>
      <c r="CB1551" s="6"/>
      <c r="CC1551" s="4"/>
      <c r="CD1551" s="6"/>
      <c r="CE1551" s="5"/>
      <c r="CF1551" s="5"/>
      <c r="CG1551" s="4"/>
      <c r="CH1551" s="6"/>
      <c r="CI1551" s="4"/>
      <c r="CJ1551" s="6"/>
      <c r="CK1551" s="5"/>
      <c r="CL1551" s="5"/>
      <c r="CM1551" s="4"/>
      <c r="CN1551" s="6"/>
      <c r="CO1551" s="4"/>
      <c r="CP1551" s="6"/>
      <c r="CQ1551" s="5"/>
      <c r="CR1551" s="5"/>
      <c r="CS1551" s="4"/>
      <c r="CT1551" s="6"/>
      <c r="CU1551" s="4"/>
      <c r="CV1551" s="6"/>
      <c r="CW1551" s="5"/>
      <c r="CX1551" s="5"/>
      <c r="CY1551" s="4"/>
      <c r="CZ1551" s="6"/>
      <c r="DA1551" s="4"/>
      <c r="DB1551" s="6"/>
      <c r="DC1551" s="5"/>
      <c r="DD1551" s="5"/>
      <c r="DE1551" s="4"/>
      <c r="DF1551" s="6"/>
      <c r="DG1551" s="4"/>
      <c r="DH1551" s="6"/>
      <c r="DI1551" s="5"/>
      <c r="DJ1551" s="5"/>
      <c r="DK1551" s="4"/>
      <c r="DL1551" s="6"/>
      <c r="DM1551" s="4"/>
      <c r="DN1551" s="6"/>
      <c r="DO1551" s="5"/>
      <c r="DP1551" s="5"/>
      <c r="DQ1551" s="4"/>
      <c r="DR1551" s="6"/>
      <c r="DS1551" s="4"/>
      <c r="DT1551" s="6"/>
      <c r="DU1551" s="5"/>
      <c r="DV1551" s="5"/>
      <c r="DW1551" s="4"/>
      <c r="DX1551" s="6"/>
      <c r="DY1551" s="4"/>
      <c r="DZ1551" s="6"/>
      <c r="EA1551" s="5"/>
      <c r="EB1551" s="5"/>
      <c r="EC1551" s="4"/>
      <c r="ED1551" s="6"/>
      <c r="EE1551" s="4"/>
      <c r="EF1551" s="6"/>
      <c r="EG1551" s="5"/>
      <c r="EH1551" s="5"/>
      <c r="EI1551" s="4"/>
      <c r="EJ1551" s="6"/>
      <c r="EK1551" s="4"/>
      <c r="EL1551" s="6"/>
      <c r="EM1551" s="5"/>
      <c r="EN1551" s="5"/>
      <c r="EO1551" s="4"/>
      <c r="EP1551" s="6"/>
      <c r="EQ1551" s="4"/>
      <c r="ER1551" s="6"/>
      <c r="ES1551" s="5"/>
      <c r="ET1551" s="5"/>
      <c r="EU1551" s="4"/>
      <c r="EV1551" s="6"/>
      <c r="EW1551" s="4"/>
      <c r="EX1551" s="6"/>
      <c r="EY1551" s="5"/>
      <c r="EZ1551" s="5"/>
      <c r="FA1551" s="4"/>
      <c r="FB1551" s="6"/>
      <c r="FC1551" s="4"/>
      <c r="FD1551" s="6"/>
      <c r="FE1551" s="5"/>
      <c r="FF1551" s="5"/>
      <c r="FG1551" s="4"/>
      <c r="FH1551" s="6"/>
      <c r="FI1551" s="4"/>
      <c r="FJ1551" s="6"/>
      <c r="FK1551" s="5"/>
      <c r="FL1551" s="5"/>
      <c r="FM1551" s="4"/>
      <c r="FN1551" s="6"/>
      <c r="FO1551" s="4"/>
      <c r="FP1551" s="6"/>
      <c r="FQ1551" s="5"/>
      <c r="FR1551" s="5"/>
      <c r="FS1551" s="4"/>
      <c r="FT1551" s="6"/>
      <c r="FU1551" s="4"/>
      <c r="FV1551" s="6"/>
      <c r="FW1551" s="5"/>
      <c r="FX1551" s="5"/>
      <c r="FY1551" s="4"/>
      <c r="FZ1551" s="6"/>
      <c r="GA1551" s="4"/>
      <c r="GB1551" s="6"/>
      <c r="GC1551" s="5"/>
      <c r="GD1551" s="5"/>
      <c r="GE1551" s="4"/>
      <c r="GF1551" s="6"/>
      <c r="GG1551" s="4"/>
      <c r="GH1551" s="6"/>
      <c r="GI1551" s="5"/>
      <c r="GJ1551" s="5"/>
      <c r="GK1551" s="4"/>
      <c r="GL1551" s="6"/>
      <c r="GM1551" s="4"/>
      <c r="GN1551" s="6"/>
      <c r="GO1551" s="5"/>
      <c r="GP1551" s="5"/>
      <c r="GQ1551" s="4"/>
      <c r="GR1551" s="6"/>
      <c r="GS1551" s="4"/>
      <c r="GT1551" s="6"/>
      <c r="GU1551" s="5"/>
      <c r="GV1551" s="5"/>
      <c r="GW1551" s="4"/>
      <c r="GX1551" s="6"/>
      <c r="GY1551" s="4"/>
      <c r="GZ1551" s="6"/>
      <c r="HA1551" s="5"/>
      <c r="HB1551" s="5"/>
      <c r="HC1551" s="4"/>
      <c r="HD1551" s="6"/>
      <c r="HE1551" s="4"/>
      <c r="HF1551" s="6"/>
      <c r="HG1551" s="5"/>
      <c r="HH1551" s="5"/>
      <c r="HI1551" s="4"/>
      <c r="HJ1551" s="6"/>
      <c r="HK1551" s="4"/>
      <c r="HL1551" s="6"/>
      <c r="HM1551" s="5"/>
      <c r="HN1551" s="5"/>
      <c r="HO1551" s="4"/>
      <c r="HP1551" s="6"/>
      <c r="HQ1551" s="4"/>
      <c r="HR1551" s="6"/>
      <c r="HS1551" s="5"/>
      <c r="HT1551" s="5"/>
      <c r="HU1551" s="4"/>
      <c r="HV1551" s="6"/>
      <c r="HW1551" s="4"/>
      <c r="HX1551" s="6"/>
      <c r="HY1551" s="5"/>
      <c r="HZ1551" s="5"/>
      <c r="IA1551" s="4"/>
      <c r="IB1551" s="6"/>
      <c r="IC1551" s="4"/>
      <c r="ID1551" s="6"/>
      <c r="IE1551" s="5"/>
      <c r="IF1551" s="5"/>
      <c r="IG1551" s="4"/>
      <c r="IH1551" s="6"/>
      <c r="II1551" s="4"/>
      <c r="IJ1551" s="6"/>
      <c r="IK1551" s="5"/>
      <c r="IL1551" s="5"/>
      <c r="IM1551" s="4"/>
      <c r="IN1551" s="6"/>
      <c r="IO1551" s="4"/>
      <c r="IP1551" s="6"/>
      <c r="IQ1551" s="5"/>
      <c r="IR1551" s="5"/>
      <c r="IS1551" s="4"/>
      <c r="IT1551" s="6"/>
      <c r="IU1551" s="4"/>
      <c r="IV1551" s="6"/>
      <c r="IW1551" s="5"/>
      <c r="IX1551" s="5"/>
      <c r="IY1551" s="4"/>
      <c r="IZ1551" s="6"/>
      <c r="JA1551" s="4"/>
      <c r="JB1551" s="6"/>
      <c r="JC1551" s="5"/>
      <c r="JD1551" s="5"/>
      <c r="JE1551" s="4"/>
      <c r="JF1551" s="6"/>
      <c r="JG1551" s="4"/>
      <c r="JH1551" s="6"/>
      <c r="JI1551" s="5"/>
      <c r="JJ1551" s="5"/>
      <c r="JK1551" s="4"/>
      <c r="JL1551" s="6"/>
      <c r="JM1551" s="4"/>
      <c r="JN1551" s="6"/>
      <c r="JO1551" s="5"/>
      <c r="JP1551" s="5"/>
      <c r="JQ1551" s="4"/>
      <c r="JR1551" s="6"/>
      <c r="JS1551" s="4"/>
      <c r="JT1551" s="6"/>
      <c r="JU1551" s="5"/>
      <c r="JV1551" s="5"/>
      <c r="JW1551" s="4"/>
      <c r="JX1551" s="6"/>
      <c r="JY1551" s="4"/>
      <c r="JZ1551" s="6"/>
      <c r="KA1551" s="5"/>
      <c r="KB1551" s="5"/>
      <c r="KC1551" s="4"/>
      <c r="KD1551" s="6"/>
      <c r="KE1551" s="4"/>
      <c r="KF1551" s="6"/>
      <c r="KG1551" s="5"/>
      <c r="KH1551" s="5"/>
      <c r="KI1551" s="4"/>
      <c r="KJ1551" s="6"/>
      <c r="KK1551" s="4"/>
      <c r="KL1551" s="6"/>
      <c r="KM1551" s="5"/>
      <c r="KN1551" s="5"/>
    </row>
    <row r="1552">
      <c r="A1552" s="3" t="s">
        <v>85</v>
      </c>
      <c r="B1552" s="3" t="s">
        <v>712</v>
      </c>
      <c r="C1552" s="3" t="s">
        <v>87</v>
      </c>
      <c r="D1552" s="3" t="s">
        <v>712</v>
      </c>
      <c r="E1552" s="3" t="s">
        <v>1048</v>
      </c>
      <c r="F1552" s="3" t="s">
        <v>104</v>
      </c>
      <c r="G1552" s="3" t="s">
        <v>104</v>
      </c>
      <c r="H1552" s="3" t="s">
        <v>104</v>
      </c>
      <c r="I1552" s="3" t="s">
        <v>1536</v>
      </c>
      <c r="J1552" s="3" t="s">
        <v>104</v>
      </c>
      <c r="K1552" s="4"/>
      <c r="L1552" s="4">
        <f>=ROUNDDOWN({0},0)</f>
      </c>
      <c r="M1552" s="4"/>
      <c r="N1552" s="5"/>
      <c r="O1552" s="4"/>
      <c r="P1552" s="4">
        <f>=ROUNDDOWN({0},0)</f>
      </c>
      <c r="Q1552" s="4"/>
      <c r="R1552" s="5"/>
      <c r="S1552" s="4"/>
      <c r="T1552" s="6"/>
      <c r="U1552" s="4"/>
      <c r="V1552" s="6"/>
      <c r="W1552" s="5"/>
      <c r="X1552" s="5"/>
      <c r="Y1552" s="4"/>
      <c r="Z1552" s="6"/>
      <c r="AA1552" s="4"/>
      <c r="AB1552" s="6"/>
      <c r="AC1552" s="5"/>
      <c r="AD1552" s="5"/>
      <c r="AE1552" s="4"/>
      <c r="AF1552" s="6"/>
      <c r="AG1552" s="4"/>
      <c r="AH1552" s="6"/>
      <c r="AI1552" s="5"/>
      <c r="AJ1552" s="5"/>
      <c r="AK1552" s="4"/>
      <c r="AL1552" s="6"/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  <c r="AW1552" s="4"/>
      <c r="AX1552" s="6"/>
      <c r="AY1552" s="4"/>
      <c r="AZ1552" s="6"/>
      <c r="BA1552" s="5"/>
      <c r="BB1552" s="5"/>
      <c r="BC1552" s="4"/>
      <c r="BD1552" s="6"/>
      <c r="BE1552" s="4"/>
      <c r="BF1552" s="6"/>
      <c r="BG1552" s="5"/>
      <c r="BH1552" s="5"/>
      <c r="BI1552" s="4"/>
      <c r="BJ1552" s="6"/>
      <c r="BK1552" s="4"/>
      <c r="BL1552" s="6"/>
      <c r="BM1552" s="5"/>
      <c r="BN1552" s="5"/>
      <c r="BO1552" s="4"/>
      <c r="BP1552" s="6"/>
      <c r="BQ1552" s="4"/>
      <c r="BR1552" s="6"/>
      <c r="BS1552" s="5"/>
      <c r="BT1552" s="5"/>
      <c r="BU1552" s="4"/>
      <c r="BV1552" s="6"/>
      <c r="BW1552" s="4"/>
      <c r="BX1552" s="6"/>
      <c r="BY1552" s="5"/>
      <c r="BZ1552" s="5"/>
      <c r="CA1552" s="4"/>
      <c r="CB1552" s="6"/>
      <c r="CC1552" s="4"/>
      <c r="CD1552" s="6"/>
      <c r="CE1552" s="5"/>
      <c r="CF1552" s="5"/>
      <c r="CG1552" s="4"/>
      <c r="CH1552" s="6"/>
      <c r="CI1552" s="4"/>
      <c r="CJ1552" s="6"/>
      <c r="CK1552" s="5"/>
      <c r="CL1552" s="5"/>
      <c r="CM1552" s="4"/>
      <c r="CN1552" s="6"/>
      <c r="CO1552" s="4"/>
      <c r="CP1552" s="6"/>
      <c r="CQ1552" s="5"/>
      <c r="CR1552" s="5"/>
      <c r="CS1552" s="4"/>
      <c r="CT1552" s="6"/>
      <c r="CU1552" s="4"/>
      <c r="CV1552" s="6"/>
      <c r="CW1552" s="5"/>
      <c r="CX1552" s="5"/>
      <c r="CY1552" s="4"/>
      <c r="CZ1552" s="6"/>
      <c r="DA1552" s="4"/>
      <c r="DB1552" s="6"/>
      <c r="DC1552" s="5"/>
      <c r="DD1552" s="5"/>
      <c r="DE1552" s="4"/>
      <c r="DF1552" s="6"/>
      <c r="DG1552" s="4"/>
      <c r="DH1552" s="6"/>
      <c r="DI1552" s="5"/>
      <c r="DJ1552" s="5"/>
      <c r="DK1552" s="4"/>
      <c r="DL1552" s="6"/>
      <c r="DM1552" s="4"/>
      <c r="DN1552" s="6"/>
      <c r="DO1552" s="5"/>
      <c r="DP1552" s="5"/>
      <c r="DQ1552" s="4"/>
      <c r="DR1552" s="6"/>
      <c r="DS1552" s="4"/>
      <c r="DT1552" s="6"/>
      <c r="DU1552" s="5"/>
      <c r="DV1552" s="5"/>
      <c r="DW1552" s="4"/>
      <c r="DX1552" s="6"/>
      <c r="DY1552" s="4"/>
      <c r="DZ1552" s="6"/>
      <c r="EA1552" s="5"/>
      <c r="EB1552" s="5"/>
      <c r="EC1552" s="4"/>
      <c r="ED1552" s="6"/>
      <c r="EE1552" s="4"/>
      <c r="EF1552" s="6"/>
      <c r="EG1552" s="5"/>
      <c r="EH1552" s="5"/>
      <c r="EI1552" s="4"/>
      <c r="EJ1552" s="6"/>
      <c r="EK1552" s="4"/>
      <c r="EL1552" s="6"/>
      <c r="EM1552" s="5"/>
      <c r="EN1552" s="5"/>
      <c r="EO1552" s="4"/>
      <c r="EP1552" s="6"/>
      <c r="EQ1552" s="4"/>
      <c r="ER1552" s="6"/>
      <c r="ES1552" s="5"/>
      <c r="ET1552" s="5"/>
      <c r="EU1552" s="4"/>
      <c r="EV1552" s="6"/>
      <c r="EW1552" s="4"/>
      <c r="EX1552" s="6"/>
      <c r="EY1552" s="5"/>
      <c r="EZ1552" s="5"/>
      <c r="FA1552" s="4"/>
      <c r="FB1552" s="6"/>
      <c r="FC1552" s="4"/>
      <c r="FD1552" s="6"/>
      <c r="FE1552" s="5"/>
      <c r="FF1552" s="5"/>
      <c r="FG1552" s="4"/>
      <c r="FH1552" s="6"/>
      <c r="FI1552" s="4"/>
      <c r="FJ1552" s="6"/>
      <c r="FK1552" s="5"/>
      <c r="FL1552" s="5"/>
      <c r="FM1552" s="4"/>
      <c r="FN1552" s="6"/>
      <c r="FO1552" s="4"/>
      <c r="FP1552" s="6"/>
      <c r="FQ1552" s="5"/>
      <c r="FR1552" s="5"/>
      <c r="FS1552" s="4"/>
      <c r="FT1552" s="6"/>
      <c r="FU1552" s="4"/>
      <c r="FV1552" s="6"/>
      <c r="FW1552" s="5"/>
      <c r="FX1552" s="5"/>
      <c r="FY1552" s="4"/>
      <c r="FZ1552" s="6"/>
      <c r="GA1552" s="4"/>
      <c r="GB1552" s="6"/>
      <c r="GC1552" s="5"/>
      <c r="GD1552" s="5"/>
      <c r="GE1552" s="4"/>
      <c r="GF1552" s="6"/>
      <c r="GG1552" s="4"/>
      <c r="GH1552" s="6"/>
      <c r="GI1552" s="5"/>
      <c r="GJ1552" s="5"/>
      <c r="GK1552" s="4"/>
      <c r="GL1552" s="6"/>
      <c r="GM1552" s="4"/>
      <c r="GN1552" s="6"/>
      <c r="GO1552" s="5"/>
      <c r="GP1552" s="5"/>
      <c r="GQ1552" s="4"/>
      <c r="GR1552" s="6"/>
      <c r="GS1552" s="4"/>
      <c r="GT1552" s="6"/>
      <c r="GU1552" s="5"/>
      <c r="GV1552" s="5"/>
      <c r="GW1552" s="4"/>
      <c r="GX1552" s="6"/>
      <c r="GY1552" s="4"/>
      <c r="GZ1552" s="6"/>
      <c r="HA1552" s="5"/>
      <c r="HB1552" s="5"/>
      <c r="HC1552" s="4"/>
      <c r="HD1552" s="6"/>
      <c r="HE1552" s="4"/>
      <c r="HF1552" s="6"/>
      <c r="HG1552" s="5"/>
      <c r="HH1552" s="5"/>
      <c r="HI1552" s="4"/>
      <c r="HJ1552" s="6"/>
      <c r="HK1552" s="4"/>
      <c r="HL1552" s="6"/>
      <c r="HM1552" s="5"/>
      <c r="HN1552" s="5"/>
      <c r="HO1552" s="4"/>
      <c r="HP1552" s="6"/>
      <c r="HQ1552" s="4"/>
      <c r="HR1552" s="6"/>
      <c r="HS1552" s="5"/>
      <c r="HT1552" s="5"/>
      <c r="HU1552" s="4"/>
      <c r="HV1552" s="6"/>
      <c r="HW1552" s="4"/>
      <c r="HX1552" s="6"/>
      <c r="HY1552" s="5"/>
      <c r="HZ1552" s="5"/>
      <c r="IA1552" s="4"/>
      <c r="IB1552" s="6"/>
      <c r="IC1552" s="4"/>
      <c r="ID1552" s="6"/>
      <c r="IE1552" s="5"/>
      <c r="IF1552" s="5"/>
      <c r="IG1552" s="4"/>
      <c r="IH1552" s="6"/>
      <c r="II1552" s="4"/>
      <c r="IJ1552" s="6"/>
      <c r="IK1552" s="5"/>
      <c r="IL1552" s="5"/>
      <c r="IM1552" s="4"/>
      <c r="IN1552" s="6"/>
      <c r="IO1552" s="4"/>
      <c r="IP1552" s="6"/>
      <c r="IQ1552" s="5"/>
      <c r="IR1552" s="5"/>
      <c r="IS1552" s="4"/>
      <c r="IT1552" s="6"/>
      <c r="IU1552" s="4"/>
      <c r="IV1552" s="6"/>
      <c r="IW1552" s="5"/>
      <c r="IX1552" s="5"/>
      <c r="IY1552" s="4"/>
      <c r="IZ1552" s="6"/>
      <c r="JA1552" s="4"/>
      <c r="JB1552" s="6"/>
      <c r="JC1552" s="5"/>
      <c r="JD1552" s="5"/>
      <c r="JE1552" s="4"/>
      <c r="JF1552" s="6"/>
      <c r="JG1552" s="4"/>
      <c r="JH1552" s="6"/>
      <c r="JI1552" s="5"/>
      <c r="JJ1552" s="5"/>
      <c r="JK1552" s="4"/>
      <c r="JL1552" s="6"/>
      <c r="JM1552" s="4"/>
      <c r="JN1552" s="6"/>
      <c r="JO1552" s="5"/>
      <c r="JP1552" s="5"/>
      <c r="JQ1552" s="4"/>
      <c r="JR1552" s="6"/>
      <c r="JS1552" s="4"/>
      <c r="JT1552" s="6"/>
      <c r="JU1552" s="5"/>
      <c r="JV1552" s="5"/>
      <c r="JW1552" s="4"/>
      <c r="JX1552" s="6"/>
      <c r="JY1552" s="4"/>
      <c r="JZ1552" s="6"/>
      <c r="KA1552" s="5"/>
      <c r="KB1552" s="5"/>
      <c r="KC1552" s="4"/>
      <c r="KD1552" s="6"/>
      <c r="KE1552" s="4"/>
      <c r="KF1552" s="6"/>
      <c r="KG1552" s="5"/>
      <c r="KH1552" s="5"/>
      <c r="KI1552" s="4"/>
      <c r="KJ1552" s="6"/>
      <c r="KK1552" s="4"/>
      <c r="KL1552" s="6"/>
      <c r="KM1552" s="5"/>
      <c r="KN1552" s="5"/>
    </row>
    <row r="1553">
      <c r="A1553" s="3" t="s">
        <v>85</v>
      </c>
      <c r="B1553" s="3" t="s">
        <v>712</v>
      </c>
      <c r="C1553" s="3" t="s">
        <v>87</v>
      </c>
      <c r="D1553" s="3" t="s">
        <v>712</v>
      </c>
      <c r="E1553" s="3" t="s">
        <v>1052</v>
      </c>
      <c r="F1553" s="3" t="s">
        <v>104</v>
      </c>
      <c r="G1553" s="3" t="s">
        <v>104</v>
      </c>
      <c r="H1553" s="3" t="s">
        <v>104</v>
      </c>
      <c r="I1553" s="3" t="s">
        <v>1536</v>
      </c>
      <c r="J1553" s="3" t="s">
        <v>104</v>
      </c>
      <c r="K1553" s="4"/>
      <c r="L1553" s="4">
        <f>=ROUNDDOWN({0},0)</f>
      </c>
      <c r="M1553" s="4"/>
      <c r="N1553" s="5"/>
      <c r="O1553" s="4"/>
      <c r="P1553" s="4">
        <f>=ROUNDDOWN({0},0)</f>
      </c>
      <c r="Q1553" s="4"/>
      <c r="R1553" s="5"/>
      <c r="S1553" s="4"/>
      <c r="T1553" s="6"/>
      <c r="U1553" s="4"/>
      <c r="V1553" s="6"/>
      <c r="W1553" s="5"/>
      <c r="X1553" s="5"/>
      <c r="Y1553" s="4"/>
      <c r="Z1553" s="6"/>
      <c r="AA1553" s="4"/>
      <c r="AB1553" s="6"/>
      <c r="AC1553" s="5"/>
      <c r="AD1553" s="5"/>
      <c r="AE1553" s="4"/>
      <c r="AF1553" s="6"/>
      <c r="AG1553" s="4"/>
      <c r="AH1553" s="6"/>
      <c r="AI1553" s="5"/>
      <c r="AJ1553" s="5"/>
      <c r="AK1553" s="4"/>
      <c r="AL1553" s="6"/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  <c r="AW1553" s="4"/>
      <c r="AX1553" s="6"/>
      <c r="AY1553" s="4"/>
      <c r="AZ1553" s="6"/>
      <c r="BA1553" s="5"/>
      <c r="BB1553" s="5"/>
      <c r="BC1553" s="4"/>
      <c r="BD1553" s="6"/>
      <c r="BE1553" s="4"/>
      <c r="BF1553" s="6"/>
      <c r="BG1553" s="5"/>
      <c r="BH1553" s="5"/>
      <c r="BI1553" s="4"/>
      <c r="BJ1553" s="6"/>
      <c r="BK1553" s="4"/>
      <c r="BL1553" s="6"/>
      <c r="BM1553" s="5"/>
      <c r="BN1553" s="5"/>
      <c r="BO1553" s="4"/>
      <c r="BP1553" s="6"/>
      <c r="BQ1553" s="4"/>
      <c r="BR1553" s="6"/>
      <c r="BS1553" s="5"/>
      <c r="BT1553" s="5"/>
      <c r="BU1553" s="4"/>
      <c r="BV1553" s="6"/>
      <c r="BW1553" s="4"/>
      <c r="BX1553" s="6"/>
      <c r="BY1553" s="5"/>
      <c r="BZ1553" s="5"/>
      <c r="CA1553" s="4"/>
      <c r="CB1553" s="6"/>
      <c r="CC1553" s="4"/>
      <c r="CD1553" s="6"/>
      <c r="CE1553" s="5"/>
      <c r="CF1553" s="5"/>
      <c r="CG1553" s="4"/>
      <c r="CH1553" s="6"/>
      <c r="CI1553" s="4"/>
      <c r="CJ1553" s="6"/>
      <c r="CK1553" s="5"/>
      <c r="CL1553" s="5"/>
      <c r="CM1553" s="4"/>
      <c r="CN1553" s="6"/>
      <c r="CO1553" s="4"/>
      <c r="CP1553" s="6"/>
      <c r="CQ1553" s="5"/>
      <c r="CR1553" s="5"/>
      <c r="CS1553" s="4"/>
      <c r="CT1553" s="6"/>
      <c r="CU1553" s="4"/>
      <c r="CV1553" s="6"/>
      <c r="CW1553" s="5"/>
      <c r="CX1553" s="5"/>
      <c r="CY1553" s="4"/>
      <c r="CZ1553" s="6"/>
      <c r="DA1553" s="4"/>
      <c r="DB1553" s="6"/>
      <c r="DC1553" s="5"/>
      <c r="DD1553" s="5"/>
      <c r="DE1553" s="4"/>
      <c r="DF1553" s="6"/>
      <c r="DG1553" s="4"/>
      <c r="DH1553" s="6"/>
      <c r="DI1553" s="5"/>
      <c r="DJ1553" s="5"/>
      <c r="DK1553" s="4"/>
      <c r="DL1553" s="6"/>
      <c r="DM1553" s="4"/>
      <c r="DN1553" s="6"/>
      <c r="DO1553" s="5"/>
      <c r="DP1553" s="5"/>
      <c r="DQ1553" s="4"/>
      <c r="DR1553" s="6"/>
      <c r="DS1553" s="4"/>
      <c r="DT1553" s="6"/>
      <c r="DU1553" s="5"/>
      <c r="DV1553" s="5"/>
      <c r="DW1553" s="4"/>
      <c r="DX1553" s="6"/>
      <c r="DY1553" s="4"/>
      <c r="DZ1553" s="6"/>
      <c r="EA1553" s="5"/>
      <c r="EB1553" s="5"/>
      <c r="EC1553" s="4"/>
      <c r="ED1553" s="6"/>
      <c r="EE1553" s="4"/>
      <c r="EF1553" s="6"/>
      <c r="EG1553" s="5"/>
      <c r="EH1553" s="5"/>
      <c r="EI1553" s="4"/>
      <c r="EJ1553" s="6"/>
      <c r="EK1553" s="4"/>
      <c r="EL1553" s="6"/>
      <c r="EM1553" s="5"/>
      <c r="EN1553" s="5"/>
      <c r="EO1553" s="4"/>
      <c r="EP1553" s="6"/>
      <c r="EQ1553" s="4"/>
      <c r="ER1553" s="6"/>
      <c r="ES1553" s="5"/>
      <c r="ET1553" s="5"/>
      <c r="EU1553" s="4"/>
      <c r="EV1553" s="6"/>
      <c r="EW1553" s="4"/>
      <c r="EX1553" s="6"/>
      <c r="EY1553" s="5"/>
      <c r="EZ1553" s="5"/>
      <c r="FA1553" s="4"/>
      <c r="FB1553" s="6"/>
      <c r="FC1553" s="4"/>
      <c r="FD1553" s="6"/>
      <c r="FE1553" s="5"/>
      <c r="FF1553" s="5"/>
      <c r="FG1553" s="4"/>
      <c r="FH1553" s="6"/>
      <c r="FI1553" s="4"/>
      <c r="FJ1553" s="6"/>
      <c r="FK1553" s="5"/>
      <c r="FL1553" s="5"/>
      <c r="FM1553" s="4"/>
      <c r="FN1553" s="6"/>
      <c r="FO1553" s="4"/>
      <c r="FP1553" s="6"/>
      <c r="FQ1553" s="5"/>
      <c r="FR1553" s="5"/>
      <c r="FS1553" s="4"/>
      <c r="FT1553" s="6"/>
      <c r="FU1553" s="4"/>
      <c r="FV1553" s="6"/>
      <c r="FW1553" s="5"/>
      <c r="FX1553" s="5"/>
      <c r="FY1553" s="4"/>
      <c r="FZ1553" s="6"/>
      <c r="GA1553" s="4"/>
      <c r="GB1553" s="6"/>
      <c r="GC1553" s="5"/>
      <c r="GD1553" s="5"/>
      <c r="GE1553" s="4"/>
      <c r="GF1553" s="6"/>
      <c r="GG1553" s="4"/>
      <c r="GH1553" s="6"/>
      <c r="GI1553" s="5"/>
      <c r="GJ1553" s="5"/>
      <c r="GK1553" s="4"/>
      <c r="GL1553" s="6"/>
      <c r="GM1553" s="4"/>
      <c r="GN1553" s="6"/>
      <c r="GO1553" s="5"/>
      <c r="GP1553" s="5"/>
      <c r="GQ1553" s="4"/>
      <c r="GR1553" s="6"/>
      <c r="GS1553" s="4"/>
      <c r="GT1553" s="6"/>
      <c r="GU1553" s="5"/>
      <c r="GV1553" s="5"/>
      <c r="GW1553" s="4"/>
      <c r="GX1553" s="6"/>
      <c r="GY1553" s="4"/>
      <c r="GZ1553" s="6"/>
      <c r="HA1553" s="5"/>
      <c r="HB1553" s="5"/>
      <c r="HC1553" s="4"/>
      <c r="HD1553" s="6"/>
      <c r="HE1553" s="4"/>
      <c r="HF1553" s="6"/>
      <c r="HG1553" s="5"/>
      <c r="HH1553" s="5"/>
      <c r="HI1553" s="4"/>
      <c r="HJ1553" s="6"/>
      <c r="HK1553" s="4"/>
      <c r="HL1553" s="6"/>
      <c r="HM1553" s="5"/>
      <c r="HN1553" s="5"/>
      <c r="HO1553" s="4"/>
      <c r="HP1553" s="6"/>
      <c r="HQ1553" s="4"/>
      <c r="HR1553" s="6"/>
      <c r="HS1553" s="5"/>
      <c r="HT1553" s="5"/>
      <c r="HU1553" s="4"/>
      <c r="HV1553" s="6"/>
      <c r="HW1553" s="4"/>
      <c r="HX1553" s="6"/>
      <c r="HY1553" s="5"/>
      <c r="HZ1553" s="5"/>
      <c r="IA1553" s="4"/>
      <c r="IB1553" s="6"/>
      <c r="IC1553" s="4"/>
      <c r="ID1553" s="6"/>
      <c r="IE1553" s="5"/>
      <c r="IF1553" s="5"/>
      <c r="IG1553" s="4"/>
      <c r="IH1553" s="6"/>
      <c r="II1553" s="4"/>
      <c r="IJ1553" s="6"/>
      <c r="IK1553" s="5"/>
      <c r="IL1553" s="5"/>
      <c r="IM1553" s="4"/>
      <c r="IN1553" s="6"/>
      <c r="IO1553" s="4"/>
      <c r="IP1553" s="6"/>
      <c r="IQ1553" s="5"/>
      <c r="IR1553" s="5"/>
      <c r="IS1553" s="4"/>
      <c r="IT1553" s="6"/>
      <c r="IU1553" s="4"/>
      <c r="IV1553" s="6"/>
      <c r="IW1553" s="5"/>
      <c r="IX1553" s="5"/>
      <c r="IY1553" s="4"/>
      <c r="IZ1553" s="6"/>
      <c r="JA1553" s="4"/>
      <c r="JB1553" s="6"/>
      <c r="JC1553" s="5"/>
      <c r="JD1553" s="5"/>
      <c r="JE1553" s="4"/>
      <c r="JF1553" s="6"/>
      <c r="JG1553" s="4"/>
      <c r="JH1553" s="6"/>
      <c r="JI1553" s="5"/>
      <c r="JJ1553" s="5"/>
      <c r="JK1553" s="4"/>
      <c r="JL1553" s="6"/>
      <c r="JM1553" s="4"/>
      <c r="JN1553" s="6"/>
      <c r="JO1553" s="5"/>
      <c r="JP1553" s="5"/>
      <c r="JQ1553" s="4"/>
      <c r="JR1553" s="6"/>
      <c r="JS1553" s="4"/>
      <c r="JT1553" s="6"/>
      <c r="JU1553" s="5"/>
      <c r="JV1553" s="5"/>
      <c r="JW1553" s="4"/>
      <c r="JX1553" s="6"/>
      <c r="JY1553" s="4"/>
      <c r="JZ1553" s="6"/>
      <c r="KA1553" s="5"/>
      <c r="KB1553" s="5"/>
      <c r="KC1553" s="4"/>
      <c r="KD1553" s="6"/>
      <c r="KE1553" s="4"/>
      <c r="KF1553" s="6"/>
      <c r="KG1553" s="5"/>
      <c r="KH1553" s="5"/>
      <c r="KI1553" s="4"/>
      <c r="KJ1553" s="6"/>
      <c r="KK1553" s="4"/>
      <c r="KL1553" s="6"/>
      <c r="KM1553" s="5"/>
      <c r="KN1553" s="5"/>
    </row>
    <row r="1554">
      <c r="A1554" s="3" t="s">
        <v>85</v>
      </c>
      <c r="B1554" s="3" t="s">
        <v>712</v>
      </c>
      <c r="C1554" s="3" t="s">
        <v>87</v>
      </c>
      <c r="D1554" s="3" t="s">
        <v>712</v>
      </c>
      <c r="E1554" s="3" t="s">
        <v>1083</v>
      </c>
      <c r="F1554" s="3" t="s">
        <v>104</v>
      </c>
      <c r="G1554" s="3" t="s">
        <v>104</v>
      </c>
      <c r="H1554" s="3" t="s">
        <v>104</v>
      </c>
      <c r="I1554" s="3" t="s">
        <v>1536</v>
      </c>
      <c r="J1554" s="3" t="s">
        <v>104</v>
      </c>
      <c r="K1554" s="4"/>
      <c r="L1554" s="4">
        <f>=ROUNDDOWN({0},0)</f>
      </c>
      <c r="M1554" s="4"/>
      <c r="N1554" s="5"/>
      <c r="O1554" s="4"/>
      <c r="P1554" s="4">
        <f>=ROUNDDOWN({0},0)</f>
      </c>
      <c r="Q1554" s="4"/>
      <c r="R1554" s="5"/>
      <c r="S1554" s="4"/>
      <c r="T1554" s="6"/>
      <c r="U1554" s="4"/>
      <c r="V1554" s="6"/>
      <c r="W1554" s="5"/>
      <c r="X1554" s="5"/>
      <c r="Y1554" s="4"/>
      <c r="Z1554" s="6"/>
      <c r="AA1554" s="4"/>
      <c r="AB1554" s="6"/>
      <c r="AC1554" s="5"/>
      <c r="AD1554" s="5"/>
      <c r="AE1554" s="4"/>
      <c r="AF1554" s="6"/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  <c r="AW1554" s="4"/>
      <c r="AX1554" s="6"/>
      <c r="AY1554" s="4"/>
      <c r="AZ1554" s="6"/>
      <c r="BA1554" s="5"/>
      <c r="BB1554" s="5"/>
      <c r="BC1554" s="4"/>
      <c r="BD1554" s="6"/>
      <c r="BE1554" s="4"/>
      <c r="BF1554" s="6"/>
      <c r="BG1554" s="5"/>
      <c r="BH1554" s="5"/>
      <c r="BI1554" s="4"/>
      <c r="BJ1554" s="6"/>
      <c r="BK1554" s="4"/>
      <c r="BL1554" s="6"/>
      <c r="BM1554" s="5"/>
      <c r="BN1554" s="5"/>
      <c r="BO1554" s="4"/>
      <c r="BP1554" s="6"/>
      <c r="BQ1554" s="4"/>
      <c r="BR1554" s="6"/>
      <c r="BS1554" s="5"/>
      <c r="BT1554" s="5"/>
      <c r="BU1554" s="4"/>
      <c r="BV1554" s="6"/>
      <c r="BW1554" s="4"/>
      <c r="BX1554" s="6"/>
      <c r="BY1554" s="5"/>
      <c r="BZ1554" s="5"/>
      <c r="CA1554" s="4"/>
      <c r="CB1554" s="6"/>
      <c r="CC1554" s="4"/>
      <c r="CD1554" s="6"/>
      <c r="CE1554" s="5"/>
      <c r="CF1554" s="5"/>
      <c r="CG1554" s="4"/>
      <c r="CH1554" s="6"/>
      <c r="CI1554" s="4"/>
      <c r="CJ1554" s="6"/>
      <c r="CK1554" s="5"/>
      <c r="CL1554" s="5"/>
      <c r="CM1554" s="4"/>
      <c r="CN1554" s="6"/>
      <c r="CO1554" s="4"/>
      <c r="CP1554" s="6"/>
      <c r="CQ1554" s="5"/>
      <c r="CR1554" s="5"/>
      <c r="CS1554" s="4"/>
      <c r="CT1554" s="6"/>
      <c r="CU1554" s="4"/>
      <c r="CV1554" s="6"/>
      <c r="CW1554" s="5"/>
      <c r="CX1554" s="5"/>
      <c r="CY1554" s="4"/>
      <c r="CZ1554" s="6"/>
      <c r="DA1554" s="4"/>
      <c r="DB1554" s="6"/>
      <c r="DC1554" s="5"/>
      <c r="DD1554" s="5"/>
      <c r="DE1554" s="4"/>
      <c r="DF1554" s="6"/>
      <c r="DG1554" s="4"/>
      <c r="DH1554" s="6"/>
      <c r="DI1554" s="5"/>
      <c r="DJ1554" s="5"/>
      <c r="DK1554" s="4"/>
      <c r="DL1554" s="6"/>
      <c r="DM1554" s="4"/>
      <c r="DN1554" s="6"/>
      <c r="DO1554" s="5"/>
      <c r="DP1554" s="5"/>
      <c r="DQ1554" s="4"/>
      <c r="DR1554" s="6"/>
      <c r="DS1554" s="4"/>
      <c r="DT1554" s="6"/>
      <c r="DU1554" s="5"/>
      <c r="DV1554" s="5"/>
      <c r="DW1554" s="4"/>
      <c r="DX1554" s="6"/>
      <c r="DY1554" s="4"/>
      <c r="DZ1554" s="6"/>
      <c r="EA1554" s="5"/>
      <c r="EB1554" s="5"/>
      <c r="EC1554" s="4"/>
      <c r="ED1554" s="6"/>
      <c r="EE1554" s="4"/>
      <c r="EF1554" s="6"/>
      <c r="EG1554" s="5"/>
      <c r="EH1554" s="5"/>
      <c r="EI1554" s="4"/>
      <c r="EJ1554" s="6"/>
      <c r="EK1554" s="4"/>
      <c r="EL1554" s="6"/>
      <c r="EM1554" s="5"/>
      <c r="EN1554" s="5"/>
      <c r="EO1554" s="4"/>
      <c r="EP1554" s="6"/>
      <c r="EQ1554" s="4"/>
      <c r="ER1554" s="6"/>
      <c r="ES1554" s="5"/>
      <c r="ET1554" s="5"/>
      <c r="EU1554" s="4"/>
      <c r="EV1554" s="6"/>
      <c r="EW1554" s="4"/>
      <c r="EX1554" s="6"/>
      <c r="EY1554" s="5"/>
      <c r="EZ1554" s="5"/>
      <c r="FA1554" s="4"/>
      <c r="FB1554" s="6"/>
      <c r="FC1554" s="4"/>
      <c r="FD1554" s="6"/>
      <c r="FE1554" s="5"/>
      <c r="FF1554" s="5"/>
      <c r="FG1554" s="4"/>
      <c r="FH1554" s="6"/>
      <c r="FI1554" s="4"/>
      <c r="FJ1554" s="6"/>
      <c r="FK1554" s="5"/>
      <c r="FL1554" s="5"/>
      <c r="FM1554" s="4"/>
      <c r="FN1554" s="6"/>
      <c r="FO1554" s="4"/>
      <c r="FP1554" s="6"/>
      <c r="FQ1554" s="5"/>
      <c r="FR1554" s="5"/>
      <c r="FS1554" s="4"/>
      <c r="FT1554" s="6"/>
      <c r="FU1554" s="4"/>
      <c r="FV1554" s="6"/>
      <c r="FW1554" s="5"/>
      <c r="FX1554" s="5"/>
      <c r="FY1554" s="4"/>
      <c r="FZ1554" s="6"/>
      <c r="GA1554" s="4"/>
      <c r="GB1554" s="6"/>
      <c r="GC1554" s="5"/>
      <c r="GD1554" s="5"/>
      <c r="GE1554" s="4"/>
      <c r="GF1554" s="6"/>
      <c r="GG1554" s="4"/>
      <c r="GH1554" s="6"/>
      <c r="GI1554" s="5"/>
      <c r="GJ1554" s="5"/>
      <c r="GK1554" s="4"/>
      <c r="GL1554" s="6"/>
      <c r="GM1554" s="4"/>
      <c r="GN1554" s="6"/>
      <c r="GO1554" s="5"/>
      <c r="GP1554" s="5"/>
      <c r="GQ1554" s="4"/>
      <c r="GR1554" s="6"/>
      <c r="GS1554" s="4"/>
      <c r="GT1554" s="6"/>
      <c r="GU1554" s="5"/>
      <c r="GV1554" s="5"/>
      <c r="GW1554" s="4"/>
      <c r="GX1554" s="6"/>
      <c r="GY1554" s="4"/>
      <c r="GZ1554" s="6"/>
      <c r="HA1554" s="5"/>
      <c r="HB1554" s="5"/>
      <c r="HC1554" s="4"/>
      <c r="HD1554" s="6"/>
      <c r="HE1554" s="4"/>
      <c r="HF1554" s="6"/>
      <c r="HG1554" s="5"/>
      <c r="HH1554" s="5"/>
      <c r="HI1554" s="4"/>
      <c r="HJ1554" s="6"/>
      <c r="HK1554" s="4"/>
      <c r="HL1554" s="6"/>
      <c r="HM1554" s="5"/>
      <c r="HN1554" s="5"/>
      <c r="HO1554" s="4"/>
      <c r="HP1554" s="6"/>
      <c r="HQ1554" s="4"/>
      <c r="HR1554" s="6"/>
      <c r="HS1554" s="5"/>
      <c r="HT1554" s="5"/>
      <c r="HU1554" s="4"/>
      <c r="HV1554" s="6"/>
      <c r="HW1554" s="4"/>
      <c r="HX1554" s="6"/>
      <c r="HY1554" s="5"/>
      <c r="HZ1554" s="5"/>
      <c r="IA1554" s="4"/>
      <c r="IB1554" s="6"/>
      <c r="IC1554" s="4"/>
      <c r="ID1554" s="6"/>
      <c r="IE1554" s="5"/>
      <c r="IF1554" s="5"/>
      <c r="IG1554" s="4"/>
      <c r="IH1554" s="6"/>
      <c r="II1554" s="4"/>
      <c r="IJ1554" s="6"/>
      <c r="IK1554" s="5"/>
      <c r="IL1554" s="5"/>
      <c r="IM1554" s="4"/>
      <c r="IN1554" s="6"/>
      <c r="IO1554" s="4"/>
      <c r="IP1554" s="6"/>
      <c r="IQ1554" s="5"/>
      <c r="IR1554" s="5"/>
      <c r="IS1554" s="4"/>
      <c r="IT1554" s="6"/>
      <c r="IU1554" s="4"/>
      <c r="IV1554" s="6"/>
      <c r="IW1554" s="5"/>
      <c r="IX1554" s="5"/>
      <c r="IY1554" s="4"/>
      <c r="IZ1554" s="6"/>
      <c r="JA1554" s="4"/>
      <c r="JB1554" s="6"/>
      <c r="JC1554" s="5"/>
      <c r="JD1554" s="5"/>
      <c r="JE1554" s="4"/>
      <c r="JF1554" s="6"/>
      <c r="JG1554" s="4"/>
      <c r="JH1554" s="6"/>
      <c r="JI1554" s="5"/>
      <c r="JJ1554" s="5"/>
      <c r="JK1554" s="4"/>
      <c r="JL1554" s="6"/>
      <c r="JM1554" s="4"/>
      <c r="JN1554" s="6"/>
      <c r="JO1554" s="5"/>
      <c r="JP1554" s="5"/>
      <c r="JQ1554" s="4"/>
      <c r="JR1554" s="6"/>
      <c r="JS1554" s="4"/>
      <c r="JT1554" s="6"/>
      <c r="JU1554" s="5"/>
      <c r="JV1554" s="5"/>
      <c r="JW1554" s="4"/>
      <c r="JX1554" s="6"/>
      <c r="JY1554" s="4"/>
      <c r="JZ1554" s="6"/>
      <c r="KA1554" s="5"/>
      <c r="KB1554" s="5"/>
      <c r="KC1554" s="4"/>
      <c r="KD1554" s="6"/>
      <c r="KE1554" s="4"/>
      <c r="KF1554" s="6"/>
      <c r="KG1554" s="5"/>
      <c r="KH1554" s="5"/>
      <c r="KI1554" s="4"/>
      <c r="KJ1554" s="6"/>
      <c r="KK1554" s="4"/>
      <c r="KL1554" s="6"/>
      <c r="KM1554" s="5"/>
      <c r="KN1554" s="5"/>
    </row>
    <row r="1555">
      <c r="A1555" s="3" t="s">
        <v>85</v>
      </c>
      <c r="B1555" s="3" t="s">
        <v>712</v>
      </c>
      <c r="C1555" s="3" t="s">
        <v>87</v>
      </c>
      <c r="D1555" s="3" t="s">
        <v>712</v>
      </c>
      <c r="E1555" s="3" t="s">
        <v>1026</v>
      </c>
      <c r="F1555" s="3" t="s">
        <v>104</v>
      </c>
      <c r="G1555" s="3" t="s">
        <v>104</v>
      </c>
      <c r="H1555" s="3" t="s">
        <v>104</v>
      </c>
      <c r="I1555" s="3" t="s">
        <v>1382</v>
      </c>
      <c r="J1555" s="3" t="s">
        <v>104</v>
      </c>
      <c r="K1555" s="4"/>
      <c r="L1555" s="4">
        <f>=ROUNDDOWN({0},0)</f>
      </c>
      <c r="M1555" s="4"/>
      <c r="N1555" s="5"/>
      <c r="O1555" s="4"/>
      <c r="P1555" s="4">
        <f>=ROUNDDOWN({0},0)</f>
      </c>
      <c r="Q1555" s="4"/>
      <c r="R1555" s="5"/>
      <c r="S1555" s="4"/>
      <c r="T1555" s="6"/>
      <c r="U1555" s="4"/>
      <c r="V1555" s="6"/>
      <c r="W1555" s="5"/>
      <c r="X1555" s="5"/>
      <c r="Y1555" s="4"/>
      <c r="Z1555" s="6"/>
      <c r="AA1555" s="4"/>
      <c r="AB1555" s="6"/>
      <c r="AC1555" s="5"/>
      <c r="AD1555" s="5"/>
      <c r="AE1555" s="4"/>
      <c r="AF1555" s="6"/>
      <c r="AG1555" s="4"/>
      <c r="AH1555" s="6"/>
      <c r="AI1555" s="5"/>
      <c r="AJ1555" s="5"/>
      <c r="AK1555" s="4"/>
      <c r="AL1555" s="6"/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  <c r="AW1555" s="4"/>
      <c r="AX1555" s="6"/>
      <c r="AY1555" s="4"/>
      <c r="AZ1555" s="6"/>
      <c r="BA1555" s="5"/>
      <c r="BB1555" s="5"/>
      <c r="BC1555" s="4"/>
      <c r="BD1555" s="6"/>
      <c r="BE1555" s="4"/>
      <c r="BF1555" s="6"/>
      <c r="BG1555" s="5"/>
      <c r="BH1555" s="5"/>
      <c r="BI1555" s="4"/>
      <c r="BJ1555" s="6"/>
      <c r="BK1555" s="4"/>
      <c r="BL1555" s="6"/>
      <c r="BM1555" s="5"/>
      <c r="BN1555" s="5"/>
      <c r="BO1555" s="4"/>
      <c r="BP1555" s="6"/>
      <c r="BQ1555" s="4"/>
      <c r="BR1555" s="6"/>
      <c r="BS1555" s="5"/>
      <c r="BT1555" s="5"/>
      <c r="BU1555" s="4"/>
      <c r="BV1555" s="6"/>
      <c r="BW1555" s="4"/>
      <c r="BX1555" s="6"/>
      <c r="BY1555" s="5"/>
      <c r="BZ1555" s="5"/>
      <c r="CA1555" s="4"/>
      <c r="CB1555" s="6"/>
      <c r="CC1555" s="4"/>
      <c r="CD1555" s="6"/>
      <c r="CE1555" s="5"/>
      <c r="CF1555" s="5"/>
      <c r="CG1555" s="4"/>
      <c r="CH1555" s="6"/>
      <c r="CI1555" s="4"/>
      <c r="CJ1555" s="6"/>
      <c r="CK1555" s="5"/>
      <c r="CL1555" s="5"/>
      <c r="CM1555" s="4"/>
      <c r="CN1555" s="6"/>
      <c r="CO1555" s="4"/>
      <c r="CP1555" s="6"/>
      <c r="CQ1555" s="5"/>
      <c r="CR1555" s="5"/>
      <c r="CS1555" s="4"/>
      <c r="CT1555" s="6"/>
      <c r="CU1555" s="4"/>
      <c r="CV1555" s="6"/>
      <c r="CW1555" s="5"/>
      <c r="CX1555" s="5"/>
      <c r="CY1555" s="4"/>
      <c r="CZ1555" s="6"/>
      <c r="DA1555" s="4"/>
      <c r="DB1555" s="6"/>
      <c r="DC1555" s="5"/>
      <c r="DD1555" s="5"/>
      <c r="DE1555" s="4"/>
      <c r="DF1555" s="6"/>
      <c r="DG1555" s="4"/>
      <c r="DH1555" s="6"/>
      <c r="DI1555" s="5"/>
      <c r="DJ1555" s="5"/>
      <c r="DK1555" s="4"/>
      <c r="DL1555" s="6"/>
      <c r="DM1555" s="4"/>
      <c r="DN1555" s="6"/>
      <c r="DO1555" s="5"/>
      <c r="DP1555" s="5"/>
      <c r="DQ1555" s="4"/>
      <c r="DR1555" s="6"/>
      <c r="DS1555" s="4"/>
      <c r="DT1555" s="6"/>
      <c r="DU1555" s="5"/>
      <c r="DV1555" s="5"/>
      <c r="DW1555" s="4"/>
      <c r="DX1555" s="6"/>
      <c r="DY1555" s="4"/>
      <c r="DZ1555" s="6"/>
      <c r="EA1555" s="5"/>
      <c r="EB1555" s="5"/>
      <c r="EC1555" s="4"/>
      <c r="ED1555" s="6"/>
      <c r="EE1555" s="4"/>
      <c r="EF1555" s="6"/>
      <c r="EG1555" s="5"/>
      <c r="EH1555" s="5"/>
      <c r="EI1555" s="4"/>
      <c r="EJ1555" s="6"/>
      <c r="EK1555" s="4"/>
      <c r="EL1555" s="6"/>
      <c r="EM1555" s="5"/>
      <c r="EN1555" s="5"/>
      <c r="EO1555" s="4"/>
      <c r="EP1555" s="6"/>
      <c r="EQ1555" s="4"/>
      <c r="ER1555" s="6"/>
      <c r="ES1555" s="5"/>
      <c r="ET1555" s="5"/>
      <c r="EU1555" s="4"/>
      <c r="EV1555" s="6"/>
      <c r="EW1555" s="4"/>
      <c r="EX1555" s="6"/>
      <c r="EY1555" s="5"/>
      <c r="EZ1555" s="5"/>
      <c r="FA1555" s="4"/>
      <c r="FB1555" s="6"/>
      <c r="FC1555" s="4"/>
      <c r="FD1555" s="6"/>
      <c r="FE1555" s="5"/>
      <c r="FF1555" s="5"/>
      <c r="FG1555" s="4"/>
      <c r="FH1555" s="6"/>
      <c r="FI1555" s="4"/>
      <c r="FJ1555" s="6"/>
      <c r="FK1555" s="5"/>
      <c r="FL1555" s="5"/>
      <c r="FM1555" s="4"/>
      <c r="FN1555" s="6"/>
      <c r="FO1555" s="4"/>
      <c r="FP1555" s="6"/>
      <c r="FQ1555" s="5"/>
      <c r="FR1555" s="5"/>
      <c r="FS1555" s="4"/>
      <c r="FT1555" s="6"/>
      <c r="FU1555" s="4"/>
      <c r="FV1555" s="6"/>
      <c r="FW1555" s="5"/>
      <c r="FX1555" s="5"/>
      <c r="FY1555" s="4"/>
      <c r="FZ1555" s="6"/>
      <c r="GA1555" s="4"/>
      <c r="GB1555" s="6"/>
      <c r="GC1555" s="5"/>
      <c r="GD1555" s="5"/>
      <c r="GE1555" s="4"/>
      <c r="GF1555" s="6"/>
      <c r="GG1555" s="4"/>
      <c r="GH1555" s="6"/>
      <c r="GI1555" s="5"/>
      <c r="GJ1555" s="5"/>
      <c r="GK1555" s="4"/>
      <c r="GL1555" s="6"/>
      <c r="GM1555" s="4"/>
      <c r="GN1555" s="6"/>
      <c r="GO1555" s="5"/>
      <c r="GP1555" s="5"/>
      <c r="GQ1555" s="4"/>
      <c r="GR1555" s="6"/>
      <c r="GS1555" s="4"/>
      <c r="GT1555" s="6"/>
      <c r="GU1555" s="5"/>
      <c r="GV1555" s="5"/>
      <c r="GW1555" s="4"/>
      <c r="GX1555" s="6"/>
      <c r="GY1555" s="4"/>
      <c r="GZ1555" s="6"/>
      <c r="HA1555" s="5"/>
      <c r="HB1555" s="5"/>
      <c r="HC1555" s="4"/>
      <c r="HD1555" s="6"/>
      <c r="HE1555" s="4"/>
      <c r="HF1555" s="6"/>
      <c r="HG1555" s="5"/>
      <c r="HH1555" s="5"/>
      <c r="HI1555" s="4"/>
      <c r="HJ1555" s="6"/>
      <c r="HK1555" s="4"/>
      <c r="HL1555" s="6"/>
      <c r="HM1555" s="5"/>
      <c r="HN1555" s="5"/>
      <c r="HO1555" s="4"/>
      <c r="HP1555" s="6"/>
      <c r="HQ1555" s="4"/>
      <c r="HR1555" s="6"/>
      <c r="HS1555" s="5"/>
      <c r="HT1555" s="5"/>
      <c r="HU1555" s="4"/>
      <c r="HV1555" s="6"/>
      <c r="HW1555" s="4"/>
      <c r="HX1555" s="6"/>
      <c r="HY1555" s="5"/>
      <c r="HZ1555" s="5"/>
      <c r="IA1555" s="4"/>
      <c r="IB1555" s="6"/>
      <c r="IC1555" s="4"/>
      <c r="ID1555" s="6"/>
      <c r="IE1555" s="5"/>
      <c r="IF1555" s="5"/>
      <c r="IG1555" s="4"/>
      <c r="IH1555" s="6"/>
      <c r="II1555" s="4"/>
      <c r="IJ1555" s="6"/>
      <c r="IK1555" s="5"/>
      <c r="IL1555" s="5"/>
      <c r="IM1555" s="4"/>
      <c r="IN1555" s="6"/>
      <c r="IO1555" s="4"/>
      <c r="IP1555" s="6"/>
      <c r="IQ1555" s="5"/>
      <c r="IR1555" s="5"/>
      <c r="IS1555" s="4"/>
      <c r="IT1555" s="6"/>
      <c r="IU1555" s="4"/>
      <c r="IV1555" s="6"/>
      <c r="IW1555" s="5"/>
      <c r="IX1555" s="5"/>
      <c r="IY1555" s="4"/>
      <c r="IZ1555" s="6"/>
      <c r="JA1555" s="4"/>
      <c r="JB1555" s="6"/>
      <c r="JC1555" s="5"/>
      <c r="JD1555" s="5"/>
      <c r="JE1555" s="4"/>
      <c r="JF1555" s="6"/>
      <c r="JG1555" s="4"/>
      <c r="JH1555" s="6"/>
      <c r="JI1555" s="5"/>
      <c r="JJ1555" s="5"/>
      <c r="JK1555" s="4"/>
      <c r="JL1555" s="6"/>
      <c r="JM1555" s="4"/>
      <c r="JN1555" s="6"/>
      <c r="JO1555" s="5"/>
      <c r="JP1555" s="5"/>
      <c r="JQ1555" s="4"/>
      <c r="JR1555" s="6"/>
      <c r="JS1555" s="4"/>
      <c r="JT1555" s="6"/>
      <c r="JU1555" s="5"/>
      <c r="JV1555" s="5"/>
      <c r="JW1555" s="4"/>
      <c r="JX1555" s="6"/>
      <c r="JY1555" s="4"/>
      <c r="JZ1555" s="6"/>
      <c r="KA1555" s="5"/>
      <c r="KB1555" s="5"/>
      <c r="KC1555" s="4"/>
      <c r="KD1555" s="6"/>
      <c r="KE1555" s="4"/>
      <c r="KF1555" s="6"/>
      <c r="KG1555" s="5"/>
      <c r="KH1555" s="5"/>
      <c r="KI1555" s="4"/>
      <c r="KJ1555" s="6"/>
      <c r="KK1555" s="4"/>
      <c r="KL1555" s="6"/>
      <c r="KM1555" s="5"/>
      <c r="KN1555" s="5"/>
    </row>
    <row r="1556">
      <c r="A1556" s="3" t="s">
        <v>85</v>
      </c>
      <c r="B1556" s="3" t="s">
        <v>712</v>
      </c>
      <c r="C1556" s="3" t="s">
        <v>87</v>
      </c>
      <c r="D1556" s="3" t="s">
        <v>712</v>
      </c>
      <c r="E1556" s="3" t="s">
        <v>1045</v>
      </c>
      <c r="F1556" s="3" t="s">
        <v>104</v>
      </c>
      <c r="G1556" s="3" t="s">
        <v>104</v>
      </c>
      <c r="H1556" s="3" t="s">
        <v>104</v>
      </c>
      <c r="I1556" s="3" t="s">
        <v>1503</v>
      </c>
      <c r="J1556" s="3" t="s">
        <v>104</v>
      </c>
      <c r="K1556" s="4"/>
      <c r="L1556" s="4">
        <f>=ROUNDDOWN({0},0)</f>
      </c>
      <c r="M1556" s="4"/>
      <c r="N1556" s="5"/>
      <c r="O1556" s="4"/>
      <c r="P1556" s="4">
        <f>=ROUNDDOWN({0},0)</f>
      </c>
      <c r="Q1556" s="4"/>
      <c r="R1556" s="5"/>
      <c r="S1556" s="4"/>
      <c r="T1556" s="6"/>
      <c r="U1556" s="4"/>
      <c r="V1556" s="6"/>
      <c r="W1556" s="5"/>
      <c r="X1556" s="5"/>
      <c r="Y1556" s="4"/>
      <c r="Z1556" s="6"/>
      <c r="AA1556" s="4"/>
      <c r="AB1556" s="6"/>
      <c r="AC1556" s="5"/>
      <c r="AD1556" s="5"/>
      <c r="AE1556" s="4"/>
      <c r="AF1556" s="6"/>
      <c r="AG1556" s="4"/>
      <c r="AH1556" s="6"/>
      <c r="AI1556" s="5"/>
      <c r="AJ1556" s="5"/>
      <c r="AK1556" s="4"/>
      <c r="AL1556" s="6"/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  <c r="AW1556" s="4"/>
      <c r="AX1556" s="6"/>
      <c r="AY1556" s="4"/>
      <c r="AZ1556" s="6"/>
      <c r="BA1556" s="5"/>
      <c r="BB1556" s="5"/>
      <c r="BC1556" s="4"/>
      <c r="BD1556" s="6"/>
      <c r="BE1556" s="4"/>
      <c r="BF1556" s="6"/>
      <c r="BG1556" s="5"/>
      <c r="BH1556" s="5"/>
      <c r="BI1556" s="4"/>
      <c r="BJ1556" s="6"/>
      <c r="BK1556" s="4"/>
      <c r="BL1556" s="6"/>
      <c r="BM1556" s="5"/>
      <c r="BN1556" s="5"/>
      <c r="BO1556" s="4"/>
      <c r="BP1556" s="6"/>
      <c r="BQ1556" s="4"/>
      <c r="BR1556" s="6"/>
      <c r="BS1556" s="5"/>
      <c r="BT1556" s="5"/>
      <c r="BU1556" s="4"/>
      <c r="BV1556" s="6"/>
      <c r="BW1556" s="4"/>
      <c r="BX1556" s="6"/>
      <c r="BY1556" s="5"/>
      <c r="BZ1556" s="5"/>
      <c r="CA1556" s="4"/>
      <c r="CB1556" s="6"/>
      <c r="CC1556" s="4"/>
      <c r="CD1556" s="6"/>
      <c r="CE1556" s="5"/>
      <c r="CF1556" s="5"/>
      <c r="CG1556" s="4"/>
      <c r="CH1556" s="6"/>
      <c r="CI1556" s="4"/>
      <c r="CJ1556" s="6"/>
      <c r="CK1556" s="5"/>
      <c r="CL1556" s="5"/>
      <c r="CM1556" s="4"/>
      <c r="CN1556" s="6"/>
      <c r="CO1556" s="4"/>
      <c r="CP1556" s="6"/>
      <c r="CQ1556" s="5"/>
      <c r="CR1556" s="5"/>
      <c r="CS1556" s="4"/>
      <c r="CT1556" s="6"/>
      <c r="CU1556" s="4"/>
      <c r="CV1556" s="6"/>
      <c r="CW1556" s="5"/>
      <c r="CX1556" s="5"/>
      <c r="CY1556" s="4"/>
      <c r="CZ1556" s="6"/>
      <c r="DA1556" s="4"/>
      <c r="DB1556" s="6"/>
      <c r="DC1556" s="5"/>
      <c r="DD1556" s="5"/>
      <c r="DE1556" s="4"/>
      <c r="DF1556" s="6"/>
      <c r="DG1556" s="4"/>
      <c r="DH1556" s="6"/>
      <c r="DI1556" s="5"/>
      <c r="DJ1556" s="5"/>
      <c r="DK1556" s="4"/>
      <c r="DL1556" s="6"/>
      <c r="DM1556" s="4"/>
      <c r="DN1556" s="6"/>
      <c r="DO1556" s="5"/>
      <c r="DP1556" s="5"/>
      <c r="DQ1556" s="4"/>
      <c r="DR1556" s="6"/>
      <c r="DS1556" s="4"/>
      <c r="DT1556" s="6"/>
      <c r="DU1556" s="5"/>
      <c r="DV1556" s="5"/>
      <c r="DW1556" s="4"/>
      <c r="DX1556" s="6"/>
      <c r="DY1556" s="4"/>
      <c r="DZ1556" s="6"/>
      <c r="EA1556" s="5"/>
      <c r="EB1556" s="5"/>
      <c r="EC1556" s="4"/>
      <c r="ED1556" s="6"/>
      <c r="EE1556" s="4"/>
      <c r="EF1556" s="6"/>
      <c r="EG1556" s="5"/>
      <c r="EH1556" s="5"/>
      <c r="EI1556" s="4"/>
      <c r="EJ1556" s="6"/>
      <c r="EK1556" s="4"/>
      <c r="EL1556" s="6"/>
      <c r="EM1556" s="5"/>
      <c r="EN1556" s="5"/>
      <c r="EO1556" s="4"/>
      <c r="EP1556" s="6"/>
      <c r="EQ1556" s="4"/>
      <c r="ER1556" s="6"/>
      <c r="ES1556" s="5"/>
      <c r="ET1556" s="5"/>
      <c r="EU1556" s="4"/>
      <c r="EV1556" s="6"/>
      <c r="EW1556" s="4"/>
      <c r="EX1556" s="6"/>
      <c r="EY1556" s="5"/>
      <c r="EZ1556" s="5"/>
      <c r="FA1556" s="4"/>
      <c r="FB1556" s="6"/>
      <c r="FC1556" s="4"/>
      <c r="FD1556" s="6"/>
      <c r="FE1556" s="5"/>
      <c r="FF1556" s="5"/>
      <c r="FG1556" s="4"/>
      <c r="FH1556" s="6"/>
      <c r="FI1556" s="4"/>
      <c r="FJ1556" s="6"/>
      <c r="FK1556" s="5"/>
      <c r="FL1556" s="5"/>
      <c r="FM1556" s="4"/>
      <c r="FN1556" s="6"/>
      <c r="FO1556" s="4"/>
      <c r="FP1556" s="6"/>
      <c r="FQ1556" s="5"/>
      <c r="FR1556" s="5"/>
      <c r="FS1556" s="4"/>
      <c r="FT1556" s="6"/>
      <c r="FU1556" s="4"/>
      <c r="FV1556" s="6"/>
      <c r="FW1556" s="5"/>
      <c r="FX1556" s="5"/>
      <c r="FY1556" s="4"/>
      <c r="FZ1556" s="6"/>
      <c r="GA1556" s="4"/>
      <c r="GB1556" s="6"/>
      <c r="GC1556" s="5"/>
      <c r="GD1556" s="5"/>
      <c r="GE1556" s="4"/>
      <c r="GF1556" s="6"/>
      <c r="GG1556" s="4"/>
      <c r="GH1556" s="6"/>
      <c r="GI1556" s="5"/>
      <c r="GJ1556" s="5"/>
      <c r="GK1556" s="4"/>
      <c r="GL1556" s="6"/>
      <c r="GM1556" s="4"/>
      <c r="GN1556" s="6"/>
      <c r="GO1556" s="5"/>
      <c r="GP1556" s="5"/>
      <c r="GQ1556" s="4"/>
      <c r="GR1556" s="6"/>
      <c r="GS1556" s="4"/>
      <c r="GT1556" s="6"/>
      <c r="GU1556" s="5"/>
      <c r="GV1556" s="5"/>
      <c r="GW1556" s="4"/>
      <c r="GX1556" s="6"/>
      <c r="GY1556" s="4"/>
      <c r="GZ1556" s="6"/>
      <c r="HA1556" s="5"/>
      <c r="HB1556" s="5"/>
      <c r="HC1556" s="4"/>
      <c r="HD1556" s="6"/>
      <c r="HE1556" s="4"/>
      <c r="HF1556" s="6"/>
      <c r="HG1556" s="5"/>
      <c r="HH1556" s="5"/>
      <c r="HI1556" s="4"/>
      <c r="HJ1556" s="6"/>
      <c r="HK1556" s="4"/>
      <c r="HL1556" s="6"/>
      <c r="HM1556" s="5"/>
      <c r="HN1556" s="5"/>
      <c r="HO1556" s="4"/>
      <c r="HP1556" s="6"/>
      <c r="HQ1556" s="4"/>
      <c r="HR1556" s="6"/>
      <c r="HS1556" s="5"/>
      <c r="HT1556" s="5"/>
      <c r="HU1556" s="4"/>
      <c r="HV1556" s="6"/>
      <c r="HW1556" s="4"/>
      <c r="HX1556" s="6"/>
      <c r="HY1556" s="5"/>
      <c r="HZ1556" s="5"/>
      <c r="IA1556" s="4"/>
      <c r="IB1556" s="6"/>
      <c r="IC1556" s="4"/>
      <c r="ID1556" s="6"/>
      <c r="IE1556" s="5"/>
      <c r="IF1556" s="5"/>
      <c r="IG1556" s="4"/>
      <c r="IH1556" s="6"/>
      <c r="II1556" s="4"/>
      <c r="IJ1556" s="6"/>
      <c r="IK1556" s="5"/>
      <c r="IL1556" s="5"/>
      <c r="IM1556" s="4"/>
      <c r="IN1556" s="6"/>
      <c r="IO1556" s="4"/>
      <c r="IP1556" s="6"/>
      <c r="IQ1556" s="5"/>
      <c r="IR1556" s="5"/>
      <c r="IS1556" s="4"/>
      <c r="IT1556" s="6"/>
      <c r="IU1556" s="4"/>
      <c r="IV1556" s="6"/>
      <c r="IW1556" s="5"/>
      <c r="IX1556" s="5"/>
      <c r="IY1556" s="4"/>
      <c r="IZ1556" s="6"/>
      <c r="JA1556" s="4"/>
      <c r="JB1556" s="6"/>
      <c r="JC1556" s="5"/>
      <c r="JD1556" s="5"/>
      <c r="JE1556" s="4"/>
      <c r="JF1556" s="6"/>
      <c r="JG1556" s="4"/>
      <c r="JH1556" s="6"/>
      <c r="JI1556" s="5"/>
      <c r="JJ1556" s="5"/>
      <c r="JK1556" s="4"/>
      <c r="JL1556" s="6"/>
      <c r="JM1556" s="4"/>
      <c r="JN1556" s="6"/>
      <c r="JO1556" s="5"/>
      <c r="JP1556" s="5"/>
      <c r="JQ1556" s="4"/>
      <c r="JR1556" s="6"/>
      <c r="JS1556" s="4"/>
      <c r="JT1556" s="6"/>
      <c r="JU1556" s="5"/>
      <c r="JV1556" s="5"/>
      <c r="JW1556" s="4"/>
      <c r="JX1556" s="6"/>
      <c r="JY1556" s="4"/>
      <c r="JZ1556" s="6"/>
      <c r="KA1556" s="5"/>
      <c r="KB1556" s="5"/>
      <c r="KC1556" s="4"/>
      <c r="KD1556" s="6"/>
      <c r="KE1556" s="4"/>
      <c r="KF1556" s="6"/>
      <c r="KG1556" s="5"/>
      <c r="KH1556" s="5"/>
      <c r="KI1556" s="4"/>
      <c r="KJ1556" s="6"/>
      <c r="KK1556" s="4"/>
      <c r="KL1556" s="6"/>
      <c r="KM1556" s="5"/>
      <c r="KN1556" s="5"/>
    </row>
    <row r="1557">
      <c r="A1557" s="3" t="s">
        <v>85</v>
      </c>
      <c r="B1557" s="3" t="s">
        <v>712</v>
      </c>
      <c r="C1557" s="3" t="s">
        <v>87</v>
      </c>
      <c r="D1557" s="3" t="s">
        <v>712</v>
      </c>
      <c r="E1557" s="3" t="s">
        <v>1071</v>
      </c>
      <c r="F1557" s="3" t="s">
        <v>104</v>
      </c>
      <c r="G1557" s="3" t="s">
        <v>104</v>
      </c>
      <c r="H1557" s="3" t="s">
        <v>104</v>
      </c>
      <c r="I1557" s="3" t="s">
        <v>1503</v>
      </c>
      <c r="J1557" s="3" t="s">
        <v>104</v>
      </c>
      <c r="K1557" s="4"/>
      <c r="L1557" s="4">
        <f>=ROUNDDOWN({0},0)</f>
      </c>
      <c r="M1557" s="4"/>
      <c r="N1557" s="5"/>
      <c r="O1557" s="4"/>
      <c r="P1557" s="4">
        <f>=ROUNDDOWN({0},0)</f>
      </c>
      <c r="Q1557" s="4"/>
      <c r="R1557" s="5"/>
      <c r="S1557" s="4"/>
      <c r="T1557" s="6"/>
      <c r="U1557" s="4"/>
      <c r="V1557" s="6"/>
      <c r="W1557" s="5"/>
      <c r="X1557" s="5"/>
      <c r="Y1557" s="4"/>
      <c r="Z1557" s="6"/>
      <c r="AA1557" s="4"/>
      <c r="AB1557" s="6"/>
      <c r="AC1557" s="5"/>
      <c r="AD1557" s="5"/>
      <c r="AE1557" s="4"/>
      <c r="AF1557" s="6"/>
      <c r="AG1557" s="4"/>
      <c r="AH1557" s="6"/>
      <c r="AI1557" s="5"/>
      <c r="AJ1557" s="5"/>
      <c r="AK1557" s="4"/>
      <c r="AL1557" s="6"/>
      <c r="AM1557" s="4"/>
      <c r="AN1557" s="6"/>
      <c r="AO1557" s="5"/>
      <c r="AP1557" s="5"/>
      <c r="AQ1557" s="4"/>
      <c r="AR1557" s="6"/>
      <c r="AS1557" s="4"/>
      <c r="AT1557" s="6"/>
      <c r="AU1557" s="5"/>
      <c r="AV1557" s="5"/>
      <c r="AW1557" s="4"/>
      <c r="AX1557" s="6"/>
      <c r="AY1557" s="4"/>
      <c r="AZ1557" s="6"/>
      <c r="BA1557" s="5"/>
      <c r="BB1557" s="5"/>
      <c r="BC1557" s="4"/>
      <c r="BD1557" s="6"/>
      <c r="BE1557" s="4"/>
      <c r="BF1557" s="6"/>
      <c r="BG1557" s="5"/>
      <c r="BH1557" s="5"/>
      <c r="BI1557" s="4"/>
      <c r="BJ1557" s="6"/>
      <c r="BK1557" s="4"/>
      <c r="BL1557" s="6"/>
      <c r="BM1557" s="5"/>
      <c r="BN1557" s="5"/>
      <c r="BO1557" s="4"/>
      <c r="BP1557" s="6"/>
      <c r="BQ1557" s="4"/>
      <c r="BR1557" s="6"/>
      <c r="BS1557" s="5"/>
      <c r="BT1557" s="5"/>
      <c r="BU1557" s="4"/>
      <c r="BV1557" s="6"/>
      <c r="BW1557" s="4"/>
      <c r="BX1557" s="6"/>
      <c r="BY1557" s="5"/>
      <c r="BZ1557" s="5"/>
      <c r="CA1557" s="4"/>
      <c r="CB1557" s="6"/>
      <c r="CC1557" s="4"/>
      <c r="CD1557" s="6"/>
      <c r="CE1557" s="5"/>
      <c r="CF1557" s="5"/>
      <c r="CG1557" s="4"/>
      <c r="CH1557" s="6"/>
      <c r="CI1557" s="4"/>
      <c r="CJ1557" s="6"/>
      <c r="CK1557" s="5"/>
      <c r="CL1557" s="5"/>
      <c r="CM1557" s="4"/>
      <c r="CN1557" s="6"/>
      <c r="CO1557" s="4"/>
      <c r="CP1557" s="6"/>
      <c r="CQ1557" s="5"/>
      <c r="CR1557" s="5"/>
      <c r="CS1557" s="4"/>
      <c r="CT1557" s="6"/>
      <c r="CU1557" s="4"/>
      <c r="CV1557" s="6"/>
      <c r="CW1557" s="5"/>
      <c r="CX1557" s="5"/>
      <c r="CY1557" s="4"/>
      <c r="CZ1557" s="6"/>
      <c r="DA1557" s="4"/>
      <c r="DB1557" s="6"/>
      <c r="DC1557" s="5"/>
      <c r="DD1557" s="5"/>
      <c r="DE1557" s="4"/>
      <c r="DF1557" s="6"/>
      <c r="DG1557" s="4"/>
      <c r="DH1557" s="6"/>
      <c r="DI1557" s="5"/>
      <c r="DJ1557" s="5"/>
      <c r="DK1557" s="4"/>
      <c r="DL1557" s="6"/>
      <c r="DM1557" s="4"/>
      <c r="DN1557" s="6"/>
      <c r="DO1557" s="5"/>
      <c r="DP1557" s="5"/>
      <c r="DQ1557" s="4"/>
      <c r="DR1557" s="6"/>
      <c r="DS1557" s="4"/>
      <c r="DT1557" s="6"/>
      <c r="DU1557" s="5"/>
      <c r="DV1557" s="5"/>
      <c r="DW1557" s="4"/>
      <c r="DX1557" s="6"/>
      <c r="DY1557" s="4"/>
      <c r="DZ1557" s="6"/>
      <c r="EA1557" s="5"/>
      <c r="EB1557" s="5"/>
      <c r="EC1557" s="4"/>
      <c r="ED1557" s="6"/>
      <c r="EE1557" s="4"/>
      <c r="EF1557" s="6"/>
      <c r="EG1557" s="5"/>
      <c r="EH1557" s="5"/>
      <c r="EI1557" s="4"/>
      <c r="EJ1557" s="6"/>
      <c r="EK1557" s="4"/>
      <c r="EL1557" s="6"/>
      <c r="EM1557" s="5"/>
      <c r="EN1557" s="5"/>
      <c r="EO1557" s="4"/>
      <c r="EP1557" s="6"/>
      <c r="EQ1557" s="4"/>
      <c r="ER1557" s="6"/>
      <c r="ES1557" s="5"/>
      <c r="ET1557" s="5"/>
      <c r="EU1557" s="4"/>
      <c r="EV1557" s="6"/>
      <c r="EW1557" s="4"/>
      <c r="EX1557" s="6"/>
      <c r="EY1557" s="5"/>
      <c r="EZ1557" s="5"/>
      <c r="FA1557" s="4"/>
      <c r="FB1557" s="6"/>
      <c r="FC1557" s="4"/>
      <c r="FD1557" s="6"/>
      <c r="FE1557" s="5"/>
      <c r="FF1557" s="5"/>
      <c r="FG1557" s="4"/>
      <c r="FH1557" s="6"/>
      <c r="FI1557" s="4"/>
      <c r="FJ1557" s="6"/>
      <c r="FK1557" s="5"/>
      <c r="FL1557" s="5"/>
      <c r="FM1557" s="4"/>
      <c r="FN1557" s="6"/>
      <c r="FO1557" s="4"/>
      <c r="FP1557" s="6"/>
      <c r="FQ1557" s="5"/>
      <c r="FR1557" s="5"/>
      <c r="FS1557" s="4"/>
      <c r="FT1557" s="6"/>
      <c r="FU1557" s="4"/>
      <c r="FV1557" s="6"/>
      <c r="FW1557" s="5"/>
      <c r="FX1557" s="5"/>
      <c r="FY1557" s="4"/>
      <c r="FZ1557" s="6"/>
      <c r="GA1557" s="4"/>
      <c r="GB1557" s="6"/>
      <c r="GC1557" s="5"/>
      <c r="GD1557" s="5"/>
      <c r="GE1557" s="4"/>
      <c r="GF1557" s="6"/>
      <c r="GG1557" s="4"/>
      <c r="GH1557" s="6"/>
      <c r="GI1557" s="5"/>
      <c r="GJ1557" s="5"/>
      <c r="GK1557" s="4"/>
      <c r="GL1557" s="6"/>
      <c r="GM1557" s="4"/>
      <c r="GN1557" s="6"/>
      <c r="GO1557" s="5"/>
      <c r="GP1557" s="5"/>
      <c r="GQ1557" s="4"/>
      <c r="GR1557" s="6"/>
      <c r="GS1557" s="4"/>
      <c r="GT1557" s="6"/>
      <c r="GU1557" s="5"/>
      <c r="GV1557" s="5"/>
      <c r="GW1557" s="4"/>
      <c r="GX1557" s="6"/>
      <c r="GY1557" s="4"/>
      <c r="GZ1557" s="6"/>
      <c r="HA1557" s="5"/>
      <c r="HB1557" s="5"/>
      <c r="HC1557" s="4"/>
      <c r="HD1557" s="6"/>
      <c r="HE1557" s="4"/>
      <c r="HF1557" s="6"/>
      <c r="HG1557" s="5"/>
      <c r="HH1557" s="5"/>
      <c r="HI1557" s="4"/>
      <c r="HJ1557" s="6"/>
      <c r="HK1557" s="4"/>
      <c r="HL1557" s="6"/>
      <c r="HM1557" s="5"/>
      <c r="HN1557" s="5"/>
      <c r="HO1557" s="4"/>
      <c r="HP1557" s="6"/>
      <c r="HQ1557" s="4"/>
      <c r="HR1557" s="6"/>
      <c r="HS1557" s="5"/>
      <c r="HT1557" s="5"/>
      <c r="HU1557" s="4"/>
      <c r="HV1557" s="6"/>
      <c r="HW1557" s="4"/>
      <c r="HX1557" s="6"/>
      <c r="HY1557" s="5"/>
      <c r="HZ1557" s="5"/>
      <c r="IA1557" s="4"/>
      <c r="IB1557" s="6"/>
      <c r="IC1557" s="4"/>
      <c r="ID1557" s="6"/>
      <c r="IE1557" s="5"/>
      <c r="IF1557" s="5"/>
      <c r="IG1557" s="4"/>
      <c r="IH1557" s="6"/>
      <c r="II1557" s="4"/>
      <c r="IJ1557" s="6"/>
      <c r="IK1557" s="5"/>
      <c r="IL1557" s="5"/>
      <c r="IM1557" s="4"/>
      <c r="IN1557" s="6"/>
      <c r="IO1557" s="4"/>
      <c r="IP1557" s="6"/>
      <c r="IQ1557" s="5"/>
      <c r="IR1557" s="5"/>
      <c r="IS1557" s="4"/>
      <c r="IT1557" s="6"/>
      <c r="IU1557" s="4"/>
      <c r="IV1557" s="6"/>
      <c r="IW1557" s="5"/>
      <c r="IX1557" s="5"/>
      <c r="IY1557" s="4"/>
      <c r="IZ1557" s="6"/>
      <c r="JA1557" s="4"/>
      <c r="JB1557" s="6"/>
      <c r="JC1557" s="5"/>
      <c r="JD1557" s="5"/>
      <c r="JE1557" s="4"/>
      <c r="JF1557" s="6"/>
      <c r="JG1557" s="4"/>
      <c r="JH1557" s="6"/>
      <c r="JI1557" s="5"/>
      <c r="JJ1557" s="5"/>
      <c r="JK1557" s="4"/>
      <c r="JL1557" s="6"/>
      <c r="JM1557" s="4"/>
      <c r="JN1557" s="6"/>
      <c r="JO1557" s="5"/>
      <c r="JP1557" s="5"/>
      <c r="JQ1557" s="4"/>
      <c r="JR1557" s="6"/>
      <c r="JS1557" s="4"/>
      <c r="JT1557" s="6"/>
      <c r="JU1557" s="5"/>
      <c r="JV1557" s="5"/>
      <c r="JW1557" s="4"/>
      <c r="JX1557" s="6"/>
      <c r="JY1557" s="4"/>
      <c r="JZ1557" s="6"/>
      <c r="KA1557" s="5"/>
      <c r="KB1557" s="5"/>
      <c r="KC1557" s="4"/>
      <c r="KD1557" s="6"/>
      <c r="KE1557" s="4"/>
      <c r="KF1557" s="6"/>
      <c r="KG1557" s="5"/>
      <c r="KH1557" s="5"/>
      <c r="KI1557" s="4"/>
      <c r="KJ1557" s="6"/>
      <c r="KK1557" s="4"/>
      <c r="KL1557" s="6"/>
      <c r="KM1557" s="5"/>
      <c r="KN1557" s="5"/>
    </row>
    <row r="1558">
      <c r="A1558" s="3" t="s">
        <v>85</v>
      </c>
      <c r="B1558" s="3" t="s">
        <v>712</v>
      </c>
      <c r="C1558" s="3" t="s">
        <v>87</v>
      </c>
      <c r="D1558" s="3" t="s">
        <v>712</v>
      </c>
      <c r="E1558" s="3" t="s">
        <v>979</v>
      </c>
      <c r="F1558" s="3" t="s">
        <v>104</v>
      </c>
      <c r="G1558" s="3" t="s">
        <v>104</v>
      </c>
      <c r="H1558" s="3" t="s">
        <v>104</v>
      </c>
      <c r="I1558" s="3" t="s">
        <v>1581</v>
      </c>
      <c r="J1558" s="3" t="s">
        <v>104</v>
      </c>
      <c r="K1558" s="4"/>
      <c r="L1558" s="4">
        <f>=ROUNDDOWN({0},0)</f>
      </c>
      <c r="M1558" s="4"/>
      <c r="N1558" s="5"/>
      <c r="O1558" s="4"/>
      <c r="P1558" s="4">
        <f>=ROUNDDOWN({0},0)</f>
      </c>
      <c r="Q1558" s="4"/>
      <c r="R1558" s="5"/>
      <c r="S1558" s="4"/>
      <c r="T1558" s="6"/>
      <c r="U1558" s="4"/>
      <c r="V1558" s="6"/>
      <c r="W1558" s="5"/>
      <c r="X1558" s="5"/>
      <c r="Y1558" s="4"/>
      <c r="Z1558" s="6"/>
      <c r="AA1558" s="4"/>
      <c r="AB1558" s="6"/>
      <c r="AC1558" s="5"/>
      <c r="AD1558" s="5"/>
      <c r="AE1558" s="4"/>
      <c r="AF1558" s="6"/>
      <c r="AG1558" s="4"/>
      <c r="AH1558" s="6"/>
      <c r="AI1558" s="5"/>
      <c r="AJ1558" s="5"/>
      <c r="AK1558" s="4"/>
      <c r="AL1558" s="6"/>
      <c r="AM1558" s="4"/>
      <c r="AN1558" s="6"/>
      <c r="AO1558" s="5"/>
      <c r="AP1558" s="5"/>
      <c r="AQ1558" s="4"/>
      <c r="AR1558" s="6"/>
      <c r="AS1558" s="4"/>
      <c r="AT1558" s="6"/>
      <c r="AU1558" s="5"/>
      <c r="AV1558" s="5"/>
      <c r="AW1558" s="4"/>
      <c r="AX1558" s="6"/>
      <c r="AY1558" s="4"/>
      <c r="AZ1558" s="6"/>
      <c r="BA1558" s="5"/>
      <c r="BB1558" s="5"/>
      <c r="BC1558" s="4"/>
      <c r="BD1558" s="6"/>
      <c r="BE1558" s="4"/>
      <c r="BF1558" s="6"/>
      <c r="BG1558" s="5"/>
      <c r="BH1558" s="5"/>
      <c r="BI1558" s="4"/>
      <c r="BJ1558" s="6"/>
      <c r="BK1558" s="4"/>
      <c r="BL1558" s="6"/>
      <c r="BM1558" s="5"/>
      <c r="BN1558" s="5"/>
      <c r="BO1558" s="4"/>
      <c r="BP1558" s="6"/>
      <c r="BQ1558" s="4"/>
      <c r="BR1558" s="6"/>
      <c r="BS1558" s="5"/>
      <c r="BT1558" s="5"/>
      <c r="BU1558" s="4"/>
      <c r="BV1558" s="6"/>
      <c r="BW1558" s="4"/>
      <c r="BX1558" s="6"/>
      <c r="BY1558" s="5"/>
      <c r="BZ1558" s="5"/>
      <c r="CA1558" s="4"/>
      <c r="CB1558" s="6"/>
      <c r="CC1558" s="4"/>
      <c r="CD1558" s="6"/>
      <c r="CE1558" s="5"/>
      <c r="CF1558" s="5"/>
      <c r="CG1558" s="4"/>
      <c r="CH1558" s="6"/>
      <c r="CI1558" s="4"/>
      <c r="CJ1558" s="6"/>
      <c r="CK1558" s="5"/>
      <c r="CL1558" s="5"/>
      <c r="CM1558" s="4"/>
      <c r="CN1558" s="6"/>
      <c r="CO1558" s="4"/>
      <c r="CP1558" s="6"/>
      <c r="CQ1558" s="5"/>
      <c r="CR1558" s="5"/>
      <c r="CS1558" s="4"/>
      <c r="CT1558" s="6"/>
      <c r="CU1558" s="4"/>
      <c r="CV1558" s="6"/>
      <c r="CW1558" s="5"/>
      <c r="CX1558" s="5"/>
      <c r="CY1558" s="4"/>
      <c r="CZ1558" s="6"/>
      <c r="DA1558" s="4"/>
      <c r="DB1558" s="6"/>
      <c r="DC1558" s="5"/>
      <c r="DD1558" s="5"/>
      <c r="DE1558" s="4"/>
      <c r="DF1558" s="6"/>
      <c r="DG1558" s="4"/>
      <c r="DH1558" s="6"/>
      <c r="DI1558" s="5"/>
      <c r="DJ1558" s="5"/>
      <c r="DK1558" s="4"/>
      <c r="DL1558" s="6"/>
      <c r="DM1558" s="4"/>
      <c r="DN1558" s="6"/>
      <c r="DO1558" s="5"/>
      <c r="DP1558" s="5"/>
      <c r="DQ1558" s="4"/>
      <c r="DR1558" s="6"/>
      <c r="DS1558" s="4"/>
      <c r="DT1558" s="6"/>
      <c r="DU1558" s="5"/>
      <c r="DV1558" s="5"/>
      <c r="DW1558" s="4"/>
      <c r="DX1558" s="6"/>
      <c r="DY1558" s="4"/>
      <c r="DZ1558" s="6"/>
      <c r="EA1558" s="5"/>
      <c r="EB1558" s="5"/>
      <c r="EC1558" s="4"/>
      <c r="ED1558" s="6"/>
      <c r="EE1558" s="4"/>
      <c r="EF1558" s="6"/>
      <c r="EG1558" s="5"/>
      <c r="EH1558" s="5"/>
      <c r="EI1558" s="4"/>
      <c r="EJ1558" s="6"/>
      <c r="EK1558" s="4"/>
      <c r="EL1558" s="6"/>
      <c r="EM1558" s="5"/>
      <c r="EN1558" s="5"/>
      <c r="EO1558" s="4"/>
      <c r="EP1558" s="6"/>
      <c r="EQ1558" s="4"/>
      <c r="ER1558" s="6"/>
      <c r="ES1558" s="5"/>
      <c r="ET1558" s="5"/>
      <c r="EU1558" s="4"/>
      <c r="EV1558" s="6"/>
      <c r="EW1558" s="4"/>
      <c r="EX1558" s="6"/>
      <c r="EY1558" s="5"/>
      <c r="EZ1558" s="5"/>
      <c r="FA1558" s="4"/>
      <c r="FB1558" s="6"/>
      <c r="FC1558" s="4"/>
      <c r="FD1558" s="6"/>
      <c r="FE1558" s="5"/>
      <c r="FF1558" s="5"/>
      <c r="FG1558" s="4"/>
      <c r="FH1558" s="6"/>
      <c r="FI1558" s="4"/>
      <c r="FJ1558" s="6"/>
      <c r="FK1558" s="5"/>
      <c r="FL1558" s="5"/>
      <c r="FM1558" s="4"/>
      <c r="FN1558" s="6"/>
      <c r="FO1558" s="4"/>
      <c r="FP1558" s="6"/>
      <c r="FQ1558" s="5"/>
      <c r="FR1558" s="5"/>
      <c r="FS1558" s="4"/>
      <c r="FT1558" s="6"/>
      <c r="FU1558" s="4"/>
      <c r="FV1558" s="6"/>
      <c r="FW1558" s="5"/>
      <c r="FX1558" s="5"/>
      <c r="FY1558" s="4"/>
      <c r="FZ1558" s="6"/>
      <c r="GA1558" s="4"/>
      <c r="GB1558" s="6"/>
      <c r="GC1558" s="5"/>
      <c r="GD1558" s="5"/>
      <c r="GE1558" s="4"/>
      <c r="GF1558" s="6"/>
      <c r="GG1558" s="4"/>
      <c r="GH1558" s="6"/>
      <c r="GI1558" s="5"/>
      <c r="GJ1558" s="5"/>
      <c r="GK1558" s="4"/>
      <c r="GL1558" s="6"/>
      <c r="GM1558" s="4"/>
      <c r="GN1558" s="6"/>
      <c r="GO1558" s="5"/>
      <c r="GP1558" s="5"/>
      <c r="GQ1558" s="4"/>
      <c r="GR1558" s="6"/>
      <c r="GS1558" s="4"/>
      <c r="GT1558" s="6"/>
      <c r="GU1558" s="5"/>
      <c r="GV1558" s="5"/>
      <c r="GW1558" s="4"/>
      <c r="GX1558" s="6"/>
      <c r="GY1558" s="4"/>
      <c r="GZ1558" s="6"/>
      <c r="HA1558" s="5"/>
      <c r="HB1558" s="5"/>
      <c r="HC1558" s="4"/>
      <c r="HD1558" s="6"/>
      <c r="HE1558" s="4"/>
      <c r="HF1558" s="6"/>
      <c r="HG1558" s="5"/>
      <c r="HH1558" s="5"/>
      <c r="HI1558" s="4"/>
      <c r="HJ1558" s="6"/>
      <c r="HK1558" s="4"/>
      <c r="HL1558" s="6"/>
      <c r="HM1558" s="5"/>
      <c r="HN1558" s="5"/>
      <c r="HO1558" s="4"/>
      <c r="HP1558" s="6"/>
      <c r="HQ1558" s="4"/>
      <c r="HR1558" s="6"/>
      <c r="HS1558" s="5"/>
      <c r="HT1558" s="5"/>
      <c r="HU1558" s="4"/>
      <c r="HV1558" s="6"/>
      <c r="HW1558" s="4"/>
      <c r="HX1558" s="6"/>
      <c r="HY1558" s="5"/>
      <c r="HZ1558" s="5"/>
      <c r="IA1558" s="4"/>
      <c r="IB1558" s="6"/>
      <c r="IC1558" s="4"/>
      <c r="ID1558" s="6"/>
      <c r="IE1558" s="5"/>
      <c r="IF1558" s="5"/>
      <c r="IG1558" s="4"/>
      <c r="IH1558" s="6"/>
      <c r="II1558" s="4"/>
      <c r="IJ1558" s="6"/>
      <c r="IK1558" s="5"/>
      <c r="IL1558" s="5"/>
      <c r="IM1558" s="4"/>
      <c r="IN1558" s="6"/>
      <c r="IO1558" s="4"/>
      <c r="IP1558" s="6"/>
      <c r="IQ1558" s="5"/>
      <c r="IR1558" s="5"/>
      <c r="IS1558" s="4"/>
      <c r="IT1558" s="6"/>
      <c r="IU1558" s="4"/>
      <c r="IV1558" s="6"/>
      <c r="IW1558" s="5"/>
      <c r="IX1558" s="5"/>
      <c r="IY1558" s="4"/>
      <c r="IZ1558" s="6"/>
      <c r="JA1558" s="4"/>
      <c r="JB1558" s="6"/>
      <c r="JC1558" s="5"/>
      <c r="JD1558" s="5"/>
      <c r="JE1558" s="4"/>
      <c r="JF1558" s="6"/>
      <c r="JG1558" s="4"/>
      <c r="JH1558" s="6"/>
      <c r="JI1558" s="5"/>
      <c r="JJ1558" s="5"/>
      <c r="JK1558" s="4"/>
      <c r="JL1558" s="6"/>
      <c r="JM1558" s="4"/>
      <c r="JN1558" s="6"/>
      <c r="JO1558" s="5"/>
      <c r="JP1558" s="5"/>
      <c r="JQ1558" s="4"/>
      <c r="JR1558" s="6"/>
      <c r="JS1558" s="4"/>
      <c r="JT1558" s="6"/>
      <c r="JU1558" s="5"/>
      <c r="JV1558" s="5"/>
      <c r="JW1558" s="4"/>
      <c r="JX1558" s="6"/>
      <c r="JY1558" s="4"/>
      <c r="JZ1558" s="6"/>
      <c r="KA1558" s="5"/>
      <c r="KB1558" s="5"/>
      <c r="KC1558" s="4"/>
      <c r="KD1558" s="6"/>
      <c r="KE1558" s="4"/>
      <c r="KF1558" s="6"/>
      <c r="KG1558" s="5"/>
      <c r="KH1558" s="5"/>
      <c r="KI1558" s="4"/>
      <c r="KJ1558" s="6"/>
      <c r="KK1558" s="4"/>
      <c r="KL1558" s="6"/>
      <c r="KM1558" s="5"/>
      <c r="KN1558" s="5"/>
    </row>
    <row r="1559">
      <c r="A1559" s="3" t="s">
        <v>85</v>
      </c>
      <c r="B1559" s="3" t="s">
        <v>712</v>
      </c>
      <c r="C1559" s="3" t="s">
        <v>87</v>
      </c>
      <c r="D1559" s="3" t="s">
        <v>712</v>
      </c>
      <c r="E1559" s="3" t="s">
        <v>986</v>
      </c>
      <c r="F1559" s="3" t="s">
        <v>104</v>
      </c>
      <c r="G1559" s="3" t="s">
        <v>104</v>
      </c>
      <c r="H1559" s="3" t="s">
        <v>104</v>
      </c>
      <c r="I1559" s="3" t="s">
        <v>1581</v>
      </c>
      <c r="J1559" s="3" t="s">
        <v>104</v>
      </c>
      <c r="K1559" s="4"/>
      <c r="L1559" s="4">
        <f>=ROUNDDOWN({0},0)</f>
      </c>
      <c r="M1559" s="4"/>
      <c r="N1559" s="5"/>
      <c r="O1559" s="4"/>
      <c r="P1559" s="4">
        <f>=ROUNDDOWN({0},0)</f>
      </c>
      <c r="Q1559" s="4"/>
      <c r="R1559" s="5"/>
      <c r="S1559" s="4"/>
      <c r="T1559" s="6"/>
      <c r="U1559" s="4"/>
      <c r="V1559" s="6"/>
      <c r="W1559" s="5"/>
      <c r="X1559" s="5"/>
      <c r="Y1559" s="4"/>
      <c r="Z1559" s="6"/>
      <c r="AA1559" s="4"/>
      <c r="AB1559" s="6"/>
      <c r="AC1559" s="5"/>
      <c r="AD1559" s="5"/>
      <c r="AE1559" s="4"/>
      <c r="AF1559" s="6"/>
      <c r="AG1559" s="4"/>
      <c r="AH1559" s="6"/>
      <c r="AI1559" s="5"/>
      <c r="AJ1559" s="5"/>
      <c r="AK1559" s="4"/>
      <c r="AL1559" s="6"/>
      <c r="AM1559" s="4"/>
      <c r="AN1559" s="6"/>
      <c r="AO1559" s="5"/>
      <c r="AP1559" s="5"/>
      <c r="AQ1559" s="4"/>
      <c r="AR1559" s="6"/>
      <c r="AS1559" s="4"/>
      <c r="AT1559" s="6"/>
      <c r="AU1559" s="5"/>
      <c r="AV1559" s="5"/>
      <c r="AW1559" s="4"/>
      <c r="AX1559" s="6"/>
      <c r="AY1559" s="4"/>
      <c r="AZ1559" s="6"/>
      <c r="BA1559" s="5"/>
      <c r="BB1559" s="5"/>
      <c r="BC1559" s="4"/>
      <c r="BD1559" s="6"/>
      <c r="BE1559" s="4"/>
      <c r="BF1559" s="6"/>
      <c r="BG1559" s="5"/>
      <c r="BH1559" s="5"/>
      <c r="BI1559" s="4"/>
      <c r="BJ1559" s="6"/>
      <c r="BK1559" s="4"/>
      <c r="BL1559" s="6"/>
      <c r="BM1559" s="5"/>
      <c r="BN1559" s="5"/>
      <c r="BO1559" s="4"/>
      <c r="BP1559" s="6"/>
      <c r="BQ1559" s="4"/>
      <c r="BR1559" s="6"/>
      <c r="BS1559" s="5"/>
      <c r="BT1559" s="5"/>
      <c r="BU1559" s="4"/>
      <c r="BV1559" s="6"/>
      <c r="BW1559" s="4"/>
      <c r="BX1559" s="6"/>
      <c r="BY1559" s="5"/>
      <c r="BZ1559" s="5"/>
      <c r="CA1559" s="4"/>
      <c r="CB1559" s="6"/>
      <c r="CC1559" s="4"/>
      <c r="CD1559" s="6"/>
      <c r="CE1559" s="5"/>
      <c r="CF1559" s="5"/>
      <c r="CG1559" s="4"/>
      <c r="CH1559" s="6"/>
      <c r="CI1559" s="4"/>
      <c r="CJ1559" s="6"/>
      <c r="CK1559" s="5"/>
      <c r="CL1559" s="5"/>
      <c r="CM1559" s="4"/>
      <c r="CN1559" s="6"/>
      <c r="CO1559" s="4"/>
      <c r="CP1559" s="6"/>
      <c r="CQ1559" s="5"/>
      <c r="CR1559" s="5"/>
      <c r="CS1559" s="4"/>
      <c r="CT1559" s="6"/>
      <c r="CU1559" s="4"/>
      <c r="CV1559" s="6"/>
      <c r="CW1559" s="5"/>
      <c r="CX1559" s="5"/>
      <c r="CY1559" s="4"/>
      <c r="CZ1559" s="6"/>
      <c r="DA1559" s="4"/>
      <c r="DB1559" s="6"/>
      <c r="DC1559" s="5"/>
      <c r="DD1559" s="5"/>
      <c r="DE1559" s="4"/>
      <c r="DF1559" s="6"/>
      <c r="DG1559" s="4"/>
      <c r="DH1559" s="6"/>
      <c r="DI1559" s="5"/>
      <c r="DJ1559" s="5"/>
      <c r="DK1559" s="4"/>
      <c r="DL1559" s="6"/>
      <c r="DM1559" s="4"/>
      <c r="DN1559" s="6"/>
      <c r="DO1559" s="5"/>
      <c r="DP1559" s="5"/>
      <c r="DQ1559" s="4"/>
      <c r="DR1559" s="6"/>
      <c r="DS1559" s="4"/>
      <c r="DT1559" s="6"/>
      <c r="DU1559" s="5"/>
      <c r="DV1559" s="5"/>
      <c r="DW1559" s="4"/>
      <c r="DX1559" s="6"/>
      <c r="DY1559" s="4"/>
      <c r="DZ1559" s="6"/>
      <c r="EA1559" s="5"/>
      <c r="EB1559" s="5"/>
      <c r="EC1559" s="4"/>
      <c r="ED1559" s="6"/>
      <c r="EE1559" s="4"/>
      <c r="EF1559" s="6"/>
      <c r="EG1559" s="5"/>
      <c r="EH1559" s="5"/>
      <c r="EI1559" s="4"/>
      <c r="EJ1559" s="6"/>
      <c r="EK1559" s="4"/>
      <c r="EL1559" s="6"/>
      <c r="EM1559" s="5"/>
      <c r="EN1559" s="5"/>
      <c r="EO1559" s="4"/>
      <c r="EP1559" s="6"/>
      <c r="EQ1559" s="4"/>
      <c r="ER1559" s="6"/>
      <c r="ES1559" s="5"/>
      <c r="ET1559" s="5"/>
      <c r="EU1559" s="4"/>
      <c r="EV1559" s="6"/>
      <c r="EW1559" s="4"/>
      <c r="EX1559" s="6"/>
      <c r="EY1559" s="5"/>
      <c r="EZ1559" s="5"/>
      <c r="FA1559" s="4"/>
      <c r="FB1559" s="6"/>
      <c r="FC1559" s="4"/>
      <c r="FD1559" s="6"/>
      <c r="FE1559" s="5"/>
      <c r="FF1559" s="5"/>
      <c r="FG1559" s="4"/>
      <c r="FH1559" s="6"/>
      <c r="FI1559" s="4"/>
      <c r="FJ1559" s="6"/>
      <c r="FK1559" s="5"/>
      <c r="FL1559" s="5"/>
      <c r="FM1559" s="4"/>
      <c r="FN1559" s="6"/>
      <c r="FO1559" s="4"/>
      <c r="FP1559" s="6"/>
      <c r="FQ1559" s="5"/>
      <c r="FR1559" s="5"/>
      <c r="FS1559" s="4"/>
      <c r="FT1559" s="6"/>
      <c r="FU1559" s="4"/>
      <c r="FV1559" s="6"/>
      <c r="FW1559" s="5"/>
      <c r="FX1559" s="5"/>
      <c r="FY1559" s="4"/>
      <c r="FZ1559" s="6"/>
      <c r="GA1559" s="4"/>
      <c r="GB1559" s="6"/>
      <c r="GC1559" s="5"/>
      <c r="GD1559" s="5"/>
      <c r="GE1559" s="4"/>
      <c r="GF1559" s="6"/>
      <c r="GG1559" s="4"/>
      <c r="GH1559" s="6"/>
      <c r="GI1559" s="5"/>
      <c r="GJ1559" s="5"/>
      <c r="GK1559" s="4"/>
      <c r="GL1559" s="6"/>
      <c r="GM1559" s="4"/>
      <c r="GN1559" s="6"/>
      <c r="GO1559" s="5"/>
      <c r="GP1559" s="5"/>
      <c r="GQ1559" s="4"/>
      <c r="GR1559" s="6"/>
      <c r="GS1559" s="4"/>
      <c r="GT1559" s="6"/>
      <c r="GU1559" s="5"/>
      <c r="GV1559" s="5"/>
      <c r="GW1559" s="4"/>
      <c r="GX1559" s="6"/>
      <c r="GY1559" s="4"/>
      <c r="GZ1559" s="6"/>
      <c r="HA1559" s="5"/>
      <c r="HB1559" s="5"/>
      <c r="HC1559" s="4"/>
      <c r="HD1559" s="6"/>
      <c r="HE1559" s="4"/>
      <c r="HF1559" s="6"/>
      <c r="HG1559" s="5"/>
      <c r="HH1559" s="5"/>
      <c r="HI1559" s="4"/>
      <c r="HJ1559" s="6"/>
      <c r="HK1559" s="4"/>
      <c r="HL1559" s="6"/>
      <c r="HM1559" s="5"/>
      <c r="HN1559" s="5"/>
      <c r="HO1559" s="4"/>
      <c r="HP1559" s="6"/>
      <c r="HQ1559" s="4"/>
      <c r="HR1559" s="6"/>
      <c r="HS1559" s="5"/>
      <c r="HT1559" s="5"/>
      <c r="HU1559" s="4"/>
      <c r="HV1559" s="6"/>
      <c r="HW1559" s="4"/>
      <c r="HX1559" s="6"/>
      <c r="HY1559" s="5"/>
      <c r="HZ1559" s="5"/>
      <c r="IA1559" s="4"/>
      <c r="IB1559" s="6"/>
      <c r="IC1559" s="4"/>
      <c r="ID1559" s="6"/>
      <c r="IE1559" s="5"/>
      <c r="IF1559" s="5"/>
      <c r="IG1559" s="4"/>
      <c r="IH1559" s="6"/>
      <c r="II1559" s="4"/>
      <c r="IJ1559" s="6"/>
      <c r="IK1559" s="5"/>
      <c r="IL1559" s="5"/>
      <c r="IM1559" s="4"/>
      <c r="IN1559" s="6"/>
      <c r="IO1559" s="4"/>
      <c r="IP1559" s="6"/>
      <c r="IQ1559" s="5"/>
      <c r="IR1559" s="5"/>
      <c r="IS1559" s="4"/>
      <c r="IT1559" s="6"/>
      <c r="IU1559" s="4"/>
      <c r="IV1559" s="6"/>
      <c r="IW1559" s="5"/>
      <c r="IX1559" s="5"/>
      <c r="IY1559" s="4"/>
      <c r="IZ1559" s="6"/>
      <c r="JA1559" s="4"/>
      <c r="JB1559" s="6"/>
      <c r="JC1559" s="5"/>
      <c r="JD1559" s="5"/>
      <c r="JE1559" s="4"/>
      <c r="JF1559" s="6"/>
      <c r="JG1559" s="4"/>
      <c r="JH1559" s="6"/>
      <c r="JI1559" s="5"/>
      <c r="JJ1559" s="5"/>
      <c r="JK1559" s="4"/>
      <c r="JL1559" s="6"/>
      <c r="JM1559" s="4"/>
      <c r="JN1559" s="6"/>
      <c r="JO1559" s="5"/>
      <c r="JP1559" s="5"/>
      <c r="JQ1559" s="4"/>
      <c r="JR1559" s="6"/>
      <c r="JS1559" s="4"/>
      <c r="JT1559" s="6"/>
      <c r="JU1559" s="5"/>
      <c r="JV1559" s="5"/>
      <c r="JW1559" s="4"/>
      <c r="JX1559" s="6"/>
      <c r="JY1559" s="4"/>
      <c r="JZ1559" s="6"/>
      <c r="KA1559" s="5"/>
      <c r="KB1559" s="5"/>
      <c r="KC1559" s="4"/>
      <c r="KD1559" s="6"/>
      <c r="KE1559" s="4"/>
      <c r="KF1559" s="6"/>
      <c r="KG1559" s="5"/>
      <c r="KH1559" s="5"/>
      <c r="KI1559" s="4"/>
      <c r="KJ1559" s="6"/>
      <c r="KK1559" s="4"/>
      <c r="KL1559" s="6"/>
      <c r="KM1559" s="5"/>
      <c r="KN1559" s="5"/>
    </row>
    <row r="1560">
      <c r="A1560" s="3" t="s">
        <v>85</v>
      </c>
      <c r="B1560" s="3" t="s">
        <v>712</v>
      </c>
      <c r="C1560" s="3" t="s">
        <v>87</v>
      </c>
      <c r="D1560" s="3" t="s">
        <v>712</v>
      </c>
      <c r="E1560" s="3" t="s">
        <v>1011</v>
      </c>
      <c r="F1560" s="3" t="s">
        <v>104</v>
      </c>
      <c r="G1560" s="3" t="s">
        <v>104</v>
      </c>
      <c r="H1560" s="3" t="s">
        <v>104</v>
      </c>
      <c r="I1560" s="3" t="s">
        <v>1506</v>
      </c>
      <c r="J1560" s="3" t="s">
        <v>104</v>
      </c>
      <c r="K1560" s="4"/>
      <c r="L1560" s="4">
        <f>=ROUNDDOWN({0},0)</f>
      </c>
      <c r="M1560" s="4"/>
      <c r="N1560" s="5"/>
      <c r="O1560" s="4"/>
      <c r="P1560" s="4">
        <f>=ROUNDDOWN({0},0)</f>
      </c>
      <c r="Q1560" s="4"/>
      <c r="R1560" s="5"/>
      <c r="S1560" s="4"/>
      <c r="T1560" s="6"/>
      <c r="U1560" s="4"/>
      <c r="V1560" s="6"/>
      <c r="W1560" s="5"/>
      <c r="X1560" s="5"/>
      <c r="Y1560" s="4"/>
      <c r="Z1560" s="6"/>
      <c r="AA1560" s="4"/>
      <c r="AB1560" s="6"/>
      <c r="AC1560" s="5"/>
      <c r="AD1560" s="5"/>
      <c r="AE1560" s="4"/>
      <c r="AF1560" s="6"/>
      <c r="AG1560" s="4"/>
      <c r="AH1560" s="6"/>
      <c r="AI1560" s="5"/>
      <c r="AJ1560" s="5"/>
      <c r="AK1560" s="4"/>
      <c r="AL1560" s="6"/>
      <c r="AM1560" s="4"/>
      <c r="AN1560" s="6"/>
      <c r="AO1560" s="5"/>
      <c r="AP1560" s="5"/>
      <c r="AQ1560" s="4"/>
      <c r="AR1560" s="6"/>
      <c r="AS1560" s="4"/>
      <c r="AT1560" s="6"/>
      <c r="AU1560" s="5"/>
      <c r="AV1560" s="5"/>
      <c r="AW1560" s="4"/>
      <c r="AX1560" s="6"/>
      <c r="AY1560" s="4"/>
      <c r="AZ1560" s="6"/>
      <c r="BA1560" s="5"/>
      <c r="BB1560" s="5"/>
      <c r="BC1560" s="4"/>
      <c r="BD1560" s="6"/>
      <c r="BE1560" s="4"/>
      <c r="BF1560" s="6"/>
      <c r="BG1560" s="5"/>
      <c r="BH1560" s="5"/>
      <c r="BI1560" s="4"/>
      <c r="BJ1560" s="6"/>
      <c r="BK1560" s="4"/>
      <c r="BL1560" s="6"/>
      <c r="BM1560" s="5"/>
      <c r="BN1560" s="5"/>
      <c r="BO1560" s="4"/>
      <c r="BP1560" s="6"/>
      <c r="BQ1560" s="4"/>
      <c r="BR1560" s="6"/>
      <c r="BS1560" s="5"/>
      <c r="BT1560" s="5"/>
      <c r="BU1560" s="4"/>
      <c r="BV1560" s="6"/>
      <c r="BW1560" s="4"/>
      <c r="BX1560" s="6"/>
      <c r="BY1560" s="5"/>
      <c r="BZ1560" s="5"/>
      <c r="CA1560" s="4"/>
      <c r="CB1560" s="6"/>
      <c r="CC1560" s="4"/>
      <c r="CD1560" s="6"/>
      <c r="CE1560" s="5"/>
      <c r="CF1560" s="5"/>
      <c r="CG1560" s="4"/>
      <c r="CH1560" s="6"/>
      <c r="CI1560" s="4"/>
      <c r="CJ1560" s="6"/>
      <c r="CK1560" s="5"/>
      <c r="CL1560" s="5"/>
      <c r="CM1560" s="4"/>
      <c r="CN1560" s="6"/>
      <c r="CO1560" s="4"/>
      <c r="CP1560" s="6"/>
      <c r="CQ1560" s="5"/>
      <c r="CR1560" s="5"/>
      <c r="CS1560" s="4"/>
      <c r="CT1560" s="6"/>
      <c r="CU1560" s="4"/>
      <c r="CV1560" s="6"/>
      <c r="CW1560" s="5"/>
      <c r="CX1560" s="5"/>
      <c r="CY1560" s="4"/>
      <c r="CZ1560" s="6"/>
      <c r="DA1560" s="4"/>
      <c r="DB1560" s="6"/>
      <c r="DC1560" s="5"/>
      <c r="DD1560" s="5"/>
      <c r="DE1560" s="4"/>
      <c r="DF1560" s="6"/>
      <c r="DG1560" s="4"/>
      <c r="DH1560" s="6"/>
      <c r="DI1560" s="5"/>
      <c r="DJ1560" s="5"/>
      <c r="DK1560" s="4"/>
      <c r="DL1560" s="6"/>
      <c r="DM1560" s="4"/>
      <c r="DN1560" s="6"/>
      <c r="DO1560" s="5"/>
      <c r="DP1560" s="5"/>
      <c r="DQ1560" s="4"/>
      <c r="DR1560" s="6"/>
      <c r="DS1560" s="4"/>
      <c r="DT1560" s="6"/>
      <c r="DU1560" s="5"/>
      <c r="DV1560" s="5"/>
      <c r="DW1560" s="4"/>
      <c r="DX1560" s="6"/>
      <c r="DY1560" s="4"/>
      <c r="DZ1560" s="6"/>
      <c r="EA1560" s="5"/>
      <c r="EB1560" s="5"/>
      <c r="EC1560" s="4"/>
      <c r="ED1560" s="6"/>
      <c r="EE1560" s="4"/>
      <c r="EF1560" s="6"/>
      <c r="EG1560" s="5"/>
      <c r="EH1560" s="5"/>
      <c r="EI1560" s="4"/>
      <c r="EJ1560" s="6"/>
      <c r="EK1560" s="4"/>
      <c r="EL1560" s="6"/>
      <c r="EM1560" s="5"/>
      <c r="EN1560" s="5"/>
      <c r="EO1560" s="4"/>
      <c r="EP1560" s="6"/>
      <c r="EQ1560" s="4"/>
      <c r="ER1560" s="6"/>
      <c r="ES1560" s="5"/>
      <c r="ET1560" s="5"/>
      <c r="EU1560" s="4"/>
      <c r="EV1560" s="6"/>
      <c r="EW1560" s="4"/>
      <c r="EX1560" s="6"/>
      <c r="EY1560" s="5"/>
      <c r="EZ1560" s="5"/>
      <c r="FA1560" s="4"/>
      <c r="FB1560" s="6"/>
      <c r="FC1560" s="4"/>
      <c r="FD1560" s="6"/>
      <c r="FE1560" s="5"/>
      <c r="FF1560" s="5"/>
      <c r="FG1560" s="4"/>
      <c r="FH1560" s="6"/>
      <c r="FI1560" s="4"/>
      <c r="FJ1560" s="6"/>
      <c r="FK1560" s="5"/>
      <c r="FL1560" s="5"/>
      <c r="FM1560" s="4"/>
      <c r="FN1560" s="6"/>
      <c r="FO1560" s="4"/>
      <c r="FP1560" s="6"/>
      <c r="FQ1560" s="5"/>
      <c r="FR1560" s="5"/>
      <c r="FS1560" s="4"/>
      <c r="FT1560" s="6"/>
      <c r="FU1560" s="4"/>
      <c r="FV1560" s="6"/>
      <c r="FW1560" s="5"/>
      <c r="FX1560" s="5"/>
      <c r="FY1560" s="4"/>
      <c r="FZ1560" s="6"/>
      <c r="GA1560" s="4"/>
      <c r="GB1560" s="6"/>
      <c r="GC1560" s="5"/>
      <c r="GD1560" s="5"/>
      <c r="GE1560" s="4"/>
      <c r="GF1560" s="6"/>
      <c r="GG1560" s="4"/>
      <c r="GH1560" s="6"/>
      <c r="GI1560" s="5"/>
      <c r="GJ1560" s="5"/>
      <c r="GK1560" s="4"/>
      <c r="GL1560" s="6"/>
      <c r="GM1560" s="4"/>
      <c r="GN1560" s="6"/>
      <c r="GO1560" s="5"/>
      <c r="GP1560" s="5"/>
      <c r="GQ1560" s="4"/>
      <c r="GR1560" s="6"/>
      <c r="GS1560" s="4"/>
      <c r="GT1560" s="6"/>
      <c r="GU1560" s="5"/>
      <c r="GV1560" s="5"/>
      <c r="GW1560" s="4"/>
      <c r="GX1560" s="6"/>
      <c r="GY1560" s="4"/>
      <c r="GZ1560" s="6"/>
      <c r="HA1560" s="5"/>
      <c r="HB1560" s="5"/>
      <c r="HC1560" s="4"/>
      <c r="HD1560" s="6"/>
      <c r="HE1560" s="4"/>
      <c r="HF1560" s="6"/>
      <c r="HG1560" s="5"/>
      <c r="HH1560" s="5"/>
      <c r="HI1560" s="4"/>
      <c r="HJ1560" s="6"/>
      <c r="HK1560" s="4"/>
      <c r="HL1560" s="6"/>
      <c r="HM1560" s="5"/>
      <c r="HN1560" s="5"/>
      <c r="HO1560" s="4"/>
      <c r="HP1560" s="6"/>
      <c r="HQ1560" s="4"/>
      <c r="HR1560" s="6"/>
      <c r="HS1560" s="5"/>
      <c r="HT1560" s="5"/>
      <c r="HU1560" s="4"/>
      <c r="HV1560" s="6"/>
      <c r="HW1560" s="4"/>
      <c r="HX1560" s="6"/>
      <c r="HY1560" s="5"/>
      <c r="HZ1560" s="5"/>
      <c r="IA1560" s="4"/>
      <c r="IB1560" s="6"/>
      <c r="IC1560" s="4"/>
      <c r="ID1560" s="6"/>
      <c r="IE1560" s="5"/>
      <c r="IF1560" s="5"/>
      <c r="IG1560" s="4"/>
      <c r="IH1560" s="6"/>
      <c r="II1560" s="4"/>
      <c r="IJ1560" s="6"/>
      <c r="IK1560" s="5"/>
      <c r="IL1560" s="5"/>
      <c r="IM1560" s="4"/>
      <c r="IN1560" s="6"/>
      <c r="IO1560" s="4"/>
      <c r="IP1560" s="6"/>
      <c r="IQ1560" s="5"/>
      <c r="IR1560" s="5"/>
      <c r="IS1560" s="4"/>
      <c r="IT1560" s="6"/>
      <c r="IU1560" s="4"/>
      <c r="IV1560" s="6"/>
      <c r="IW1560" s="5"/>
      <c r="IX1560" s="5"/>
      <c r="IY1560" s="4"/>
      <c r="IZ1560" s="6"/>
      <c r="JA1560" s="4"/>
      <c r="JB1560" s="6"/>
      <c r="JC1560" s="5"/>
      <c r="JD1560" s="5"/>
      <c r="JE1560" s="4"/>
      <c r="JF1560" s="6"/>
      <c r="JG1560" s="4"/>
      <c r="JH1560" s="6"/>
      <c r="JI1560" s="5"/>
      <c r="JJ1560" s="5"/>
      <c r="JK1560" s="4"/>
      <c r="JL1560" s="6"/>
      <c r="JM1560" s="4"/>
      <c r="JN1560" s="6"/>
      <c r="JO1560" s="5"/>
      <c r="JP1560" s="5"/>
      <c r="JQ1560" s="4"/>
      <c r="JR1560" s="6"/>
      <c r="JS1560" s="4"/>
      <c r="JT1560" s="6"/>
      <c r="JU1560" s="5"/>
      <c r="JV1560" s="5"/>
      <c r="JW1560" s="4"/>
      <c r="JX1560" s="6"/>
      <c r="JY1560" s="4"/>
      <c r="JZ1560" s="6"/>
      <c r="KA1560" s="5"/>
      <c r="KB1560" s="5"/>
      <c r="KC1560" s="4"/>
      <c r="KD1560" s="6"/>
      <c r="KE1560" s="4"/>
      <c r="KF1560" s="6"/>
      <c r="KG1560" s="5"/>
      <c r="KH1560" s="5"/>
      <c r="KI1560" s="4"/>
      <c r="KJ1560" s="6"/>
      <c r="KK1560" s="4"/>
      <c r="KL1560" s="6"/>
      <c r="KM1560" s="5"/>
      <c r="KN1560" s="5"/>
    </row>
    <row r="1561">
      <c r="A1561" s="3" t="s">
        <v>85</v>
      </c>
      <c r="B1561" s="3" t="s">
        <v>712</v>
      </c>
      <c r="C1561" s="3" t="s">
        <v>87</v>
      </c>
      <c r="D1561" s="3" t="s">
        <v>712</v>
      </c>
      <c r="E1561" s="3" t="s">
        <v>1048</v>
      </c>
      <c r="F1561" s="3" t="s">
        <v>104</v>
      </c>
      <c r="G1561" s="3" t="s">
        <v>104</v>
      </c>
      <c r="H1561" s="3" t="s">
        <v>104</v>
      </c>
      <c r="I1561" s="3" t="s">
        <v>1506</v>
      </c>
      <c r="J1561" s="3" t="s">
        <v>104</v>
      </c>
      <c r="K1561" s="4"/>
      <c r="L1561" s="4">
        <f>=ROUNDDOWN({0},0)</f>
      </c>
      <c r="M1561" s="4"/>
      <c r="N1561" s="5"/>
      <c r="O1561" s="4"/>
      <c r="P1561" s="4">
        <f>=ROUNDDOWN({0},0)</f>
      </c>
      <c r="Q1561" s="4"/>
      <c r="R1561" s="5"/>
      <c r="S1561" s="4"/>
      <c r="T1561" s="6"/>
      <c r="U1561" s="4"/>
      <c r="V1561" s="6"/>
      <c r="W1561" s="5"/>
      <c r="X1561" s="5"/>
      <c r="Y1561" s="4"/>
      <c r="Z1561" s="6"/>
      <c r="AA1561" s="4"/>
      <c r="AB1561" s="6"/>
      <c r="AC1561" s="5"/>
      <c r="AD1561" s="5"/>
      <c r="AE1561" s="4"/>
      <c r="AF1561" s="6"/>
      <c r="AG1561" s="4"/>
      <c r="AH1561" s="6"/>
      <c r="AI1561" s="5"/>
      <c r="AJ1561" s="5"/>
      <c r="AK1561" s="4"/>
      <c r="AL1561" s="6"/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  <c r="AW1561" s="4"/>
      <c r="AX1561" s="6"/>
      <c r="AY1561" s="4"/>
      <c r="AZ1561" s="6"/>
      <c r="BA1561" s="5"/>
      <c r="BB1561" s="5"/>
      <c r="BC1561" s="4"/>
      <c r="BD1561" s="6"/>
      <c r="BE1561" s="4"/>
      <c r="BF1561" s="6"/>
      <c r="BG1561" s="5"/>
      <c r="BH1561" s="5"/>
      <c r="BI1561" s="4"/>
      <c r="BJ1561" s="6"/>
      <c r="BK1561" s="4"/>
      <c r="BL1561" s="6"/>
      <c r="BM1561" s="5"/>
      <c r="BN1561" s="5"/>
      <c r="BO1561" s="4"/>
      <c r="BP1561" s="6"/>
      <c r="BQ1561" s="4"/>
      <c r="BR1561" s="6"/>
      <c r="BS1561" s="5"/>
      <c r="BT1561" s="5"/>
      <c r="BU1561" s="4"/>
      <c r="BV1561" s="6"/>
      <c r="BW1561" s="4"/>
      <c r="BX1561" s="6"/>
      <c r="BY1561" s="5"/>
      <c r="BZ1561" s="5"/>
      <c r="CA1561" s="4"/>
      <c r="CB1561" s="6"/>
      <c r="CC1561" s="4"/>
      <c r="CD1561" s="6"/>
      <c r="CE1561" s="5"/>
      <c r="CF1561" s="5"/>
      <c r="CG1561" s="4"/>
      <c r="CH1561" s="6"/>
      <c r="CI1561" s="4"/>
      <c r="CJ1561" s="6"/>
      <c r="CK1561" s="5"/>
      <c r="CL1561" s="5"/>
      <c r="CM1561" s="4"/>
      <c r="CN1561" s="6"/>
      <c r="CO1561" s="4"/>
      <c r="CP1561" s="6"/>
      <c r="CQ1561" s="5"/>
      <c r="CR1561" s="5"/>
      <c r="CS1561" s="4"/>
      <c r="CT1561" s="6"/>
      <c r="CU1561" s="4"/>
      <c r="CV1561" s="6"/>
      <c r="CW1561" s="5"/>
      <c r="CX1561" s="5"/>
      <c r="CY1561" s="4"/>
      <c r="CZ1561" s="6"/>
      <c r="DA1561" s="4"/>
      <c r="DB1561" s="6"/>
      <c r="DC1561" s="5"/>
      <c r="DD1561" s="5"/>
      <c r="DE1561" s="4"/>
      <c r="DF1561" s="6"/>
      <c r="DG1561" s="4"/>
      <c r="DH1561" s="6"/>
      <c r="DI1561" s="5"/>
      <c r="DJ1561" s="5"/>
      <c r="DK1561" s="4"/>
      <c r="DL1561" s="6"/>
      <c r="DM1561" s="4"/>
      <c r="DN1561" s="6"/>
      <c r="DO1561" s="5"/>
      <c r="DP1561" s="5"/>
      <c r="DQ1561" s="4"/>
      <c r="DR1561" s="6"/>
      <c r="DS1561" s="4"/>
      <c r="DT1561" s="6"/>
      <c r="DU1561" s="5"/>
      <c r="DV1561" s="5"/>
      <c r="DW1561" s="4"/>
      <c r="DX1561" s="6"/>
      <c r="DY1561" s="4"/>
      <c r="DZ1561" s="6"/>
      <c r="EA1561" s="5"/>
      <c r="EB1561" s="5"/>
      <c r="EC1561" s="4"/>
      <c r="ED1561" s="6"/>
      <c r="EE1561" s="4"/>
      <c r="EF1561" s="6"/>
      <c r="EG1561" s="5"/>
      <c r="EH1561" s="5"/>
      <c r="EI1561" s="4"/>
      <c r="EJ1561" s="6"/>
      <c r="EK1561" s="4"/>
      <c r="EL1561" s="6"/>
      <c r="EM1561" s="5"/>
      <c r="EN1561" s="5"/>
      <c r="EO1561" s="4"/>
      <c r="EP1561" s="6"/>
      <c r="EQ1561" s="4"/>
      <c r="ER1561" s="6"/>
      <c r="ES1561" s="5"/>
      <c r="ET1561" s="5"/>
      <c r="EU1561" s="4"/>
      <c r="EV1561" s="6"/>
      <c r="EW1561" s="4"/>
      <c r="EX1561" s="6"/>
      <c r="EY1561" s="5"/>
      <c r="EZ1561" s="5"/>
      <c r="FA1561" s="4"/>
      <c r="FB1561" s="6"/>
      <c r="FC1561" s="4"/>
      <c r="FD1561" s="6"/>
      <c r="FE1561" s="5"/>
      <c r="FF1561" s="5"/>
      <c r="FG1561" s="4"/>
      <c r="FH1561" s="6"/>
      <c r="FI1561" s="4"/>
      <c r="FJ1561" s="6"/>
      <c r="FK1561" s="5"/>
      <c r="FL1561" s="5"/>
      <c r="FM1561" s="4"/>
      <c r="FN1561" s="6"/>
      <c r="FO1561" s="4"/>
      <c r="FP1561" s="6"/>
      <c r="FQ1561" s="5"/>
      <c r="FR1561" s="5"/>
      <c r="FS1561" s="4"/>
      <c r="FT1561" s="6"/>
      <c r="FU1561" s="4"/>
      <c r="FV1561" s="6"/>
      <c r="FW1561" s="5"/>
      <c r="FX1561" s="5"/>
      <c r="FY1561" s="4"/>
      <c r="FZ1561" s="6"/>
      <c r="GA1561" s="4"/>
      <c r="GB1561" s="6"/>
      <c r="GC1561" s="5"/>
      <c r="GD1561" s="5"/>
      <c r="GE1561" s="4"/>
      <c r="GF1561" s="6"/>
      <c r="GG1561" s="4"/>
      <c r="GH1561" s="6"/>
      <c r="GI1561" s="5"/>
      <c r="GJ1561" s="5"/>
      <c r="GK1561" s="4"/>
      <c r="GL1561" s="6"/>
      <c r="GM1561" s="4"/>
      <c r="GN1561" s="6"/>
      <c r="GO1561" s="5"/>
      <c r="GP1561" s="5"/>
      <c r="GQ1561" s="4"/>
      <c r="GR1561" s="6"/>
      <c r="GS1561" s="4"/>
      <c r="GT1561" s="6"/>
      <c r="GU1561" s="5"/>
      <c r="GV1561" s="5"/>
      <c r="GW1561" s="4"/>
      <c r="GX1561" s="6"/>
      <c r="GY1561" s="4"/>
      <c r="GZ1561" s="6"/>
      <c r="HA1561" s="5"/>
      <c r="HB1561" s="5"/>
      <c r="HC1561" s="4"/>
      <c r="HD1561" s="6"/>
      <c r="HE1561" s="4"/>
      <c r="HF1561" s="6"/>
      <c r="HG1561" s="5"/>
      <c r="HH1561" s="5"/>
      <c r="HI1561" s="4"/>
      <c r="HJ1561" s="6"/>
      <c r="HK1561" s="4"/>
      <c r="HL1561" s="6"/>
      <c r="HM1561" s="5"/>
      <c r="HN1561" s="5"/>
      <c r="HO1561" s="4"/>
      <c r="HP1561" s="6"/>
      <c r="HQ1561" s="4"/>
      <c r="HR1561" s="6"/>
      <c r="HS1561" s="5"/>
      <c r="HT1561" s="5"/>
      <c r="HU1561" s="4"/>
      <c r="HV1561" s="6"/>
      <c r="HW1561" s="4"/>
      <c r="HX1561" s="6"/>
      <c r="HY1561" s="5"/>
      <c r="HZ1561" s="5"/>
      <c r="IA1561" s="4"/>
      <c r="IB1561" s="6"/>
      <c r="IC1561" s="4"/>
      <c r="ID1561" s="6"/>
      <c r="IE1561" s="5"/>
      <c r="IF1561" s="5"/>
      <c r="IG1561" s="4"/>
      <c r="IH1561" s="6"/>
      <c r="II1561" s="4"/>
      <c r="IJ1561" s="6"/>
      <c r="IK1561" s="5"/>
      <c r="IL1561" s="5"/>
      <c r="IM1561" s="4"/>
      <c r="IN1561" s="6"/>
      <c r="IO1561" s="4"/>
      <c r="IP1561" s="6"/>
      <c r="IQ1561" s="5"/>
      <c r="IR1561" s="5"/>
      <c r="IS1561" s="4"/>
      <c r="IT1561" s="6"/>
      <c r="IU1561" s="4"/>
      <c r="IV1561" s="6"/>
      <c r="IW1561" s="5"/>
      <c r="IX1561" s="5"/>
      <c r="IY1561" s="4"/>
      <c r="IZ1561" s="6"/>
      <c r="JA1561" s="4"/>
      <c r="JB1561" s="6"/>
      <c r="JC1561" s="5"/>
      <c r="JD1561" s="5"/>
      <c r="JE1561" s="4"/>
      <c r="JF1561" s="6"/>
      <c r="JG1561" s="4"/>
      <c r="JH1561" s="6"/>
      <c r="JI1561" s="5"/>
      <c r="JJ1561" s="5"/>
      <c r="JK1561" s="4"/>
      <c r="JL1561" s="6"/>
      <c r="JM1561" s="4"/>
      <c r="JN1561" s="6"/>
      <c r="JO1561" s="5"/>
      <c r="JP1561" s="5"/>
      <c r="JQ1561" s="4"/>
      <c r="JR1561" s="6"/>
      <c r="JS1561" s="4"/>
      <c r="JT1561" s="6"/>
      <c r="JU1561" s="5"/>
      <c r="JV1561" s="5"/>
      <c r="JW1561" s="4"/>
      <c r="JX1561" s="6"/>
      <c r="JY1561" s="4"/>
      <c r="JZ1561" s="6"/>
      <c r="KA1561" s="5"/>
      <c r="KB1561" s="5"/>
      <c r="KC1561" s="4"/>
      <c r="KD1561" s="6"/>
      <c r="KE1561" s="4"/>
      <c r="KF1561" s="6"/>
      <c r="KG1561" s="5"/>
      <c r="KH1561" s="5"/>
      <c r="KI1561" s="4"/>
      <c r="KJ1561" s="6"/>
      <c r="KK1561" s="4"/>
      <c r="KL1561" s="6"/>
      <c r="KM1561" s="5"/>
      <c r="KN1561" s="5"/>
    </row>
    <row r="1562">
      <c r="A1562" s="3" t="s">
        <v>85</v>
      </c>
      <c r="B1562" s="3" t="s">
        <v>712</v>
      </c>
      <c r="C1562" s="3" t="s">
        <v>87</v>
      </c>
      <c r="D1562" s="3" t="s">
        <v>712</v>
      </c>
      <c r="E1562" s="3" t="s">
        <v>1052</v>
      </c>
      <c r="F1562" s="3" t="s">
        <v>104</v>
      </c>
      <c r="G1562" s="3" t="s">
        <v>104</v>
      </c>
      <c r="H1562" s="3" t="s">
        <v>104</v>
      </c>
      <c r="I1562" s="3" t="s">
        <v>1506</v>
      </c>
      <c r="J1562" s="3" t="s">
        <v>104</v>
      </c>
      <c r="K1562" s="4"/>
      <c r="L1562" s="4">
        <f>=ROUNDDOWN({0},0)</f>
      </c>
      <c r="M1562" s="4"/>
      <c r="N1562" s="5"/>
      <c r="O1562" s="4"/>
      <c r="P1562" s="4">
        <f>=ROUNDDOWN({0},0)</f>
      </c>
      <c r="Q1562" s="4"/>
      <c r="R1562" s="5"/>
      <c r="S1562" s="4"/>
      <c r="T1562" s="6"/>
      <c r="U1562" s="4"/>
      <c r="V1562" s="6"/>
      <c r="W1562" s="5"/>
      <c r="X1562" s="5"/>
      <c r="Y1562" s="4"/>
      <c r="Z1562" s="6"/>
      <c r="AA1562" s="4"/>
      <c r="AB1562" s="6"/>
      <c r="AC1562" s="5"/>
      <c r="AD1562" s="5"/>
      <c r="AE1562" s="4"/>
      <c r="AF1562" s="6"/>
      <c r="AG1562" s="4"/>
      <c r="AH1562" s="6"/>
      <c r="AI1562" s="5"/>
      <c r="AJ1562" s="5"/>
      <c r="AK1562" s="4"/>
      <c r="AL1562" s="6"/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  <c r="AW1562" s="4"/>
      <c r="AX1562" s="6"/>
      <c r="AY1562" s="4"/>
      <c r="AZ1562" s="6"/>
      <c r="BA1562" s="5"/>
      <c r="BB1562" s="5"/>
      <c r="BC1562" s="4"/>
      <c r="BD1562" s="6"/>
      <c r="BE1562" s="4"/>
      <c r="BF1562" s="6"/>
      <c r="BG1562" s="5"/>
      <c r="BH1562" s="5"/>
      <c r="BI1562" s="4"/>
      <c r="BJ1562" s="6"/>
      <c r="BK1562" s="4"/>
      <c r="BL1562" s="6"/>
      <c r="BM1562" s="5"/>
      <c r="BN1562" s="5"/>
      <c r="BO1562" s="4"/>
      <c r="BP1562" s="6"/>
      <c r="BQ1562" s="4"/>
      <c r="BR1562" s="6"/>
      <c r="BS1562" s="5"/>
      <c r="BT1562" s="5"/>
      <c r="BU1562" s="4"/>
      <c r="BV1562" s="6"/>
      <c r="BW1562" s="4"/>
      <c r="BX1562" s="6"/>
      <c r="BY1562" s="5"/>
      <c r="BZ1562" s="5"/>
      <c r="CA1562" s="4"/>
      <c r="CB1562" s="6"/>
      <c r="CC1562" s="4"/>
      <c r="CD1562" s="6"/>
      <c r="CE1562" s="5"/>
      <c r="CF1562" s="5"/>
      <c r="CG1562" s="4"/>
      <c r="CH1562" s="6"/>
      <c r="CI1562" s="4"/>
      <c r="CJ1562" s="6"/>
      <c r="CK1562" s="5"/>
      <c r="CL1562" s="5"/>
      <c r="CM1562" s="4"/>
      <c r="CN1562" s="6"/>
      <c r="CO1562" s="4"/>
      <c r="CP1562" s="6"/>
      <c r="CQ1562" s="5"/>
      <c r="CR1562" s="5"/>
      <c r="CS1562" s="4"/>
      <c r="CT1562" s="6"/>
      <c r="CU1562" s="4"/>
      <c r="CV1562" s="6"/>
      <c r="CW1562" s="5"/>
      <c r="CX1562" s="5"/>
      <c r="CY1562" s="4"/>
      <c r="CZ1562" s="6"/>
      <c r="DA1562" s="4"/>
      <c r="DB1562" s="6"/>
      <c r="DC1562" s="5"/>
      <c r="DD1562" s="5"/>
      <c r="DE1562" s="4"/>
      <c r="DF1562" s="6"/>
      <c r="DG1562" s="4"/>
      <c r="DH1562" s="6"/>
      <c r="DI1562" s="5"/>
      <c r="DJ1562" s="5"/>
      <c r="DK1562" s="4"/>
      <c r="DL1562" s="6"/>
      <c r="DM1562" s="4"/>
      <c r="DN1562" s="6"/>
      <c r="DO1562" s="5"/>
      <c r="DP1562" s="5"/>
      <c r="DQ1562" s="4"/>
      <c r="DR1562" s="6"/>
      <c r="DS1562" s="4"/>
      <c r="DT1562" s="6"/>
      <c r="DU1562" s="5"/>
      <c r="DV1562" s="5"/>
      <c r="DW1562" s="4"/>
      <c r="DX1562" s="6"/>
      <c r="DY1562" s="4"/>
      <c r="DZ1562" s="6"/>
      <c r="EA1562" s="5"/>
      <c r="EB1562" s="5"/>
      <c r="EC1562" s="4"/>
      <c r="ED1562" s="6"/>
      <c r="EE1562" s="4"/>
      <c r="EF1562" s="6"/>
      <c r="EG1562" s="5"/>
      <c r="EH1562" s="5"/>
      <c r="EI1562" s="4"/>
      <c r="EJ1562" s="6"/>
      <c r="EK1562" s="4"/>
      <c r="EL1562" s="6"/>
      <c r="EM1562" s="5"/>
      <c r="EN1562" s="5"/>
      <c r="EO1562" s="4"/>
      <c r="EP1562" s="6"/>
      <c r="EQ1562" s="4"/>
      <c r="ER1562" s="6"/>
      <c r="ES1562" s="5"/>
      <c r="ET1562" s="5"/>
      <c r="EU1562" s="4"/>
      <c r="EV1562" s="6"/>
      <c r="EW1562" s="4"/>
      <c r="EX1562" s="6"/>
      <c r="EY1562" s="5"/>
      <c r="EZ1562" s="5"/>
      <c r="FA1562" s="4"/>
      <c r="FB1562" s="6"/>
      <c r="FC1562" s="4"/>
      <c r="FD1562" s="6"/>
      <c r="FE1562" s="5"/>
      <c r="FF1562" s="5"/>
      <c r="FG1562" s="4"/>
      <c r="FH1562" s="6"/>
      <c r="FI1562" s="4"/>
      <c r="FJ1562" s="6"/>
      <c r="FK1562" s="5"/>
      <c r="FL1562" s="5"/>
      <c r="FM1562" s="4"/>
      <c r="FN1562" s="6"/>
      <c r="FO1562" s="4"/>
      <c r="FP1562" s="6"/>
      <c r="FQ1562" s="5"/>
      <c r="FR1562" s="5"/>
      <c r="FS1562" s="4"/>
      <c r="FT1562" s="6"/>
      <c r="FU1562" s="4"/>
      <c r="FV1562" s="6"/>
      <c r="FW1562" s="5"/>
      <c r="FX1562" s="5"/>
      <c r="FY1562" s="4"/>
      <c r="FZ1562" s="6"/>
      <c r="GA1562" s="4"/>
      <c r="GB1562" s="6"/>
      <c r="GC1562" s="5"/>
      <c r="GD1562" s="5"/>
      <c r="GE1562" s="4"/>
      <c r="GF1562" s="6"/>
      <c r="GG1562" s="4"/>
      <c r="GH1562" s="6"/>
      <c r="GI1562" s="5"/>
      <c r="GJ1562" s="5"/>
      <c r="GK1562" s="4"/>
      <c r="GL1562" s="6"/>
      <c r="GM1562" s="4"/>
      <c r="GN1562" s="6"/>
      <c r="GO1562" s="5"/>
      <c r="GP1562" s="5"/>
      <c r="GQ1562" s="4"/>
      <c r="GR1562" s="6"/>
      <c r="GS1562" s="4"/>
      <c r="GT1562" s="6"/>
      <c r="GU1562" s="5"/>
      <c r="GV1562" s="5"/>
      <c r="GW1562" s="4"/>
      <c r="GX1562" s="6"/>
      <c r="GY1562" s="4"/>
      <c r="GZ1562" s="6"/>
      <c r="HA1562" s="5"/>
      <c r="HB1562" s="5"/>
      <c r="HC1562" s="4"/>
      <c r="HD1562" s="6"/>
      <c r="HE1562" s="4"/>
      <c r="HF1562" s="6"/>
      <c r="HG1562" s="5"/>
      <c r="HH1562" s="5"/>
      <c r="HI1562" s="4"/>
      <c r="HJ1562" s="6"/>
      <c r="HK1562" s="4"/>
      <c r="HL1562" s="6"/>
      <c r="HM1562" s="5"/>
      <c r="HN1562" s="5"/>
      <c r="HO1562" s="4"/>
      <c r="HP1562" s="6"/>
      <c r="HQ1562" s="4"/>
      <c r="HR1562" s="6"/>
      <c r="HS1562" s="5"/>
      <c r="HT1562" s="5"/>
      <c r="HU1562" s="4"/>
      <c r="HV1562" s="6"/>
      <c r="HW1562" s="4"/>
      <c r="HX1562" s="6"/>
      <c r="HY1562" s="5"/>
      <c r="HZ1562" s="5"/>
      <c r="IA1562" s="4"/>
      <c r="IB1562" s="6"/>
      <c r="IC1562" s="4"/>
      <c r="ID1562" s="6"/>
      <c r="IE1562" s="5"/>
      <c r="IF1562" s="5"/>
      <c r="IG1562" s="4"/>
      <c r="IH1562" s="6"/>
      <c r="II1562" s="4"/>
      <c r="IJ1562" s="6"/>
      <c r="IK1562" s="5"/>
      <c r="IL1562" s="5"/>
      <c r="IM1562" s="4"/>
      <c r="IN1562" s="6"/>
      <c r="IO1562" s="4"/>
      <c r="IP1562" s="6"/>
      <c r="IQ1562" s="5"/>
      <c r="IR1562" s="5"/>
      <c r="IS1562" s="4"/>
      <c r="IT1562" s="6"/>
      <c r="IU1562" s="4"/>
      <c r="IV1562" s="6"/>
      <c r="IW1562" s="5"/>
      <c r="IX1562" s="5"/>
      <c r="IY1562" s="4"/>
      <c r="IZ1562" s="6"/>
      <c r="JA1562" s="4"/>
      <c r="JB1562" s="6"/>
      <c r="JC1562" s="5"/>
      <c r="JD1562" s="5"/>
      <c r="JE1562" s="4"/>
      <c r="JF1562" s="6"/>
      <c r="JG1562" s="4"/>
      <c r="JH1562" s="6"/>
      <c r="JI1562" s="5"/>
      <c r="JJ1562" s="5"/>
      <c r="JK1562" s="4"/>
      <c r="JL1562" s="6"/>
      <c r="JM1562" s="4"/>
      <c r="JN1562" s="6"/>
      <c r="JO1562" s="5"/>
      <c r="JP1562" s="5"/>
      <c r="JQ1562" s="4"/>
      <c r="JR1562" s="6"/>
      <c r="JS1562" s="4"/>
      <c r="JT1562" s="6"/>
      <c r="JU1562" s="5"/>
      <c r="JV1562" s="5"/>
      <c r="JW1562" s="4"/>
      <c r="JX1562" s="6"/>
      <c r="JY1562" s="4"/>
      <c r="JZ1562" s="6"/>
      <c r="KA1562" s="5"/>
      <c r="KB1562" s="5"/>
      <c r="KC1562" s="4"/>
      <c r="KD1562" s="6"/>
      <c r="KE1562" s="4"/>
      <c r="KF1562" s="6"/>
      <c r="KG1562" s="5"/>
      <c r="KH1562" s="5"/>
      <c r="KI1562" s="4"/>
      <c r="KJ1562" s="6"/>
      <c r="KK1562" s="4"/>
      <c r="KL1562" s="6"/>
      <c r="KM1562" s="5"/>
      <c r="KN1562" s="5"/>
    </row>
    <row r="1563">
      <c r="A1563" s="3" t="s">
        <v>85</v>
      </c>
      <c r="B1563" s="3" t="s">
        <v>712</v>
      </c>
      <c r="C1563" s="3" t="s">
        <v>87</v>
      </c>
      <c r="D1563" s="3" t="s">
        <v>712</v>
      </c>
      <c r="E1563" s="3" t="s">
        <v>1058</v>
      </c>
      <c r="F1563" s="3" t="s">
        <v>104</v>
      </c>
      <c r="G1563" s="3" t="s">
        <v>104</v>
      </c>
      <c r="H1563" s="3" t="s">
        <v>104</v>
      </c>
      <c r="I1563" s="3" t="s">
        <v>1506</v>
      </c>
      <c r="J1563" s="3" t="s">
        <v>104</v>
      </c>
      <c r="K1563" s="4"/>
      <c r="L1563" s="4">
        <f>=ROUNDDOWN({0},0)</f>
      </c>
      <c r="M1563" s="4"/>
      <c r="N1563" s="5"/>
      <c r="O1563" s="4"/>
      <c r="P1563" s="4">
        <f>=ROUNDDOWN({0},0)</f>
      </c>
      <c r="Q1563" s="4"/>
      <c r="R1563" s="5"/>
      <c r="S1563" s="4"/>
      <c r="T1563" s="6"/>
      <c r="U1563" s="4"/>
      <c r="V1563" s="6"/>
      <c r="W1563" s="5"/>
      <c r="X1563" s="5"/>
      <c r="Y1563" s="4"/>
      <c r="Z1563" s="6"/>
      <c r="AA1563" s="4"/>
      <c r="AB1563" s="6"/>
      <c r="AC1563" s="5"/>
      <c r="AD1563" s="5"/>
      <c r="AE1563" s="4"/>
      <c r="AF1563" s="6"/>
      <c r="AG1563" s="4"/>
      <c r="AH1563" s="6"/>
      <c r="AI1563" s="5"/>
      <c r="AJ1563" s="5"/>
      <c r="AK1563" s="4"/>
      <c r="AL1563" s="6"/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  <c r="AW1563" s="4"/>
      <c r="AX1563" s="6"/>
      <c r="AY1563" s="4"/>
      <c r="AZ1563" s="6"/>
      <c r="BA1563" s="5"/>
      <c r="BB1563" s="5"/>
      <c r="BC1563" s="4"/>
      <c r="BD1563" s="6"/>
      <c r="BE1563" s="4"/>
      <c r="BF1563" s="6"/>
      <c r="BG1563" s="5"/>
      <c r="BH1563" s="5"/>
      <c r="BI1563" s="4"/>
      <c r="BJ1563" s="6"/>
      <c r="BK1563" s="4"/>
      <c r="BL1563" s="6"/>
      <c r="BM1563" s="5"/>
      <c r="BN1563" s="5"/>
      <c r="BO1563" s="4"/>
      <c r="BP1563" s="6"/>
      <c r="BQ1563" s="4"/>
      <c r="BR1563" s="6"/>
      <c r="BS1563" s="5"/>
      <c r="BT1563" s="5"/>
      <c r="BU1563" s="4"/>
      <c r="BV1563" s="6"/>
      <c r="BW1563" s="4"/>
      <c r="BX1563" s="6"/>
      <c r="BY1563" s="5"/>
      <c r="BZ1563" s="5"/>
      <c r="CA1563" s="4"/>
      <c r="CB1563" s="6"/>
      <c r="CC1563" s="4"/>
      <c r="CD1563" s="6"/>
      <c r="CE1563" s="5"/>
      <c r="CF1563" s="5"/>
      <c r="CG1563" s="4"/>
      <c r="CH1563" s="6"/>
      <c r="CI1563" s="4"/>
      <c r="CJ1563" s="6"/>
      <c r="CK1563" s="5"/>
      <c r="CL1563" s="5"/>
      <c r="CM1563" s="4"/>
      <c r="CN1563" s="6"/>
      <c r="CO1563" s="4"/>
      <c r="CP1563" s="6"/>
      <c r="CQ1563" s="5"/>
      <c r="CR1563" s="5"/>
      <c r="CS1563" s="4"/>
      <c r="CT1563" s="6"/>
      <c r="CU1563" s="4"/>
      <c r="CV1563" s="6"/>
      <c r="CW1563" s="5"/>
      <c r="CX1563" s="5"/>
      <c r="CY1563" s="4"/>
      <c r="CZ1563" s="6"/>
      <c r="DA1563" s="4"/>
      <c r="DB1563" s="6"/>
      <c r="DC1563" s="5"/>
      <c r="DD1563" s="5"/>
      <c r="DE1563" s="4"/>
      <c r="DF1563" s="6"/>
      <c r="DG1563" s="4"/>
      <c r="DH1563" s="6"/>
      <c r="DI1563" s="5"/>
      <c r="DJ1563" s="5"/>
      <c r="DK1563" s="4"/>
      <c r="DL1563" s="6"/>
      <c r="DM1563" s="4"/>
      <c r="DN1563" s="6"/>
      <c r="DO1563" s="5"/>
      <c r="DP1563" s="5"/>
      <c r="DQ1563" s="4"/>
      <c r="DR1563" s="6"/>
      <c r="DS1563" s="4"/>
      <c r="DT1563" s="6"/>
      <c r="DU1563" s="5"/>
      <c r="DV1563" s="5"/>
      <c r="DW1563" s="4"/>
      <c r="DX1563" s="6"/>
      <c r="DY1563" s="4"/>
      <c r="DZ1563" s="6"/>
      <c r="EA1563" s="5"/>
      <c r="EB1563" s="5"/>
      <c r="EC1563" s="4"/>
      <c r="ED1563" s="6"/>
      <c r="EE1563" s="4"/>
      <c r="EF1563" s="6"/>
      <c r="EG1563" s="5"/>
      <c r="EH1563" s="5"/>
      <c r="EI1563" s="4"/>
      <c r="EJ1563" s="6"/>
      <c r="EK1563" s="4"/>
      <c r="EL1563" s="6"/>
      <c r="EM1563" s="5"/>
      <c r="EN1563" s="5"/>
      <c r="EO1563" s="4"/>
      <c r="EP1563" s="6"/>
      <c r="EQ1563" s="4"/>
      <c r="ER1563" s="6"/>
      <c r="ES1563" s="5"/>
      <c r="ET1563" s="5"/>
      <c r="EU1563" s="4"/>
      <c r="EV1563" s="6"/>
      <c r="EW1563" s="4"/>
      <c r="EX1563" s="6"/>
      <c r="EY1563" s="5"/>
      <c r="EZ1563" s="5"/>
      <c r="FA1563" s="4"/>
      <c r="FB1563" s="6"/>
      <c r="FC1563" s="4"/>
      <c r="FD1563" s="6"/>
      <c r="FE1563" s="5"/>
      <c r="FF1563" s="5"/>
      <c r="FG1563" s="4"/>
      <c r="FH1563" s="6"/>
      <c r="FI1563" s="4"/>
      <c r="FJ1563" s="6"/>
      <c r="FK1563" s="5"/>
      <c r="FL1563" s="5"/>
      <c r="FM1563" s="4"/>
      <c r="FN1563" s="6"/>
      <c r="FO1563" s="4"/>
      <c r="FP1563" s="6"/>
      <c r="FQ1563" s="5"/>
      <c r="FR1563" s="5"/>
      <c r="FS1563" s="4"/>
      <c r="FT1563" s="6"/>
      <c r="FU1563" s="4"/>
      <c r="FV1563" s="6"/>
      <c r="FW1563" s="5"/>
      <c r="FX1563" s="5"/>
      <c r="FY1563" s="4"/>
      <c r="FZ1563" s="6"/>
      <c r="GA1563" s="4"/>
      <c r="GB1563" s="6"/>
      <c r="GC1563" s="5"/>
      <c r="GD1563" s="5"/>
      <c r="GE1563" s="4"/>
      <c r="GF1563" s="6"/>
      <c r="GG1563" s="4"/>
      <c r="GH1563" s="6"/>
      <c r="GI1563" s="5"/>
      <c r="GJ1563" s="5"/>
      <c r="GK1563" s="4"/>
      <c r="GL1563" s="6"/>
      <c r="GM1563" s="4"/>
      <c r="GN1563" s="6"/>
      <c r="GO1563" s="5"/>
      <c r="GP1563" s="5"/>
      <c r="GQ1563" s="4"/>
      <c r="GR1563" s="6"/>
      <c r="GS1563" s="4"/>
      <c r="GT1563" s="6"/>
      <c r="GU1563" s="5"/>
      <c r="GV1563" s="5"/>
      <c r="GW1563" s="4"/>
      <c r="GX1563" s="6"/>
      <c r="GY1563" s="4"/>
      <c r="GZ1563" s="6"/>
      <c r="HA1563" s="5"/>
      <c r="HB1563" s="5"/>
      <c r="HC1563" s="4"/>
      <c r="HD1563" s="6"/>
      <c r="HE1563" s="4"/>
      <c r="HF1563" s="6"/>
      <c r="HG1563" s="5"/>
      <c r="HH1563" s="5"/>
      <c r="HI1563" s="4"/>
      <c r="HJ1563" s="6"/>
      <c r="HK1563" s="4"/>
      <c r="HL1563" s="6"/>
      <c r="HM1563" s="5"/>
      <c r="HN1563" s="5"/>
      <c r="HO1563" s="4"/>
      <c r="HP1563" s="6"/>
      <c r="HQ1563" s="4"/>
      <c r="HR1563" s="6"/>
      <c r="HS1563" s="5"/>
      <c r="HT1563" s="5"/>
      <c r="HU1563" s="4"/>
      <c r="HV1563" s="6"/>
      <c r="HW1563" s="4"/>
      <c r="HX1563" s="6"/>
      <c r="HY1563" s="5"/>
      <c r="HZ1563" s="5"/>
      <c r="IA1563" s="4"/>
      <c r="IB1563" s="6"/>
      <c r="IC1563" s="4"/>
      <c r="ID1563" s="6"/>
      <c r="IE1563" s="5"/>
      <c r="IF1563" s="5"/>
      <c r="IG1563" s="4"/>
      <c r="IH1563" s="6"/>
      <c r="II1563" s="4"/>
      <c r="IJ1563" s="6"/>
      <c r="IK1563" s="5"/>
      <c r="IL1563" s="5"/>
      <c r="IM1563" s="4"/>
      <c r="IN1563" s="6"/>
      <c r="IO1563" s="4"/>
      <c r="IP1563" s="6"/>
      <c r="IQ1563" s="5"/>
      <c r="IR1563" s="5"/>
      <c r="IS1563" s="4"/>
      <c r="IT1563" s="6"/>
      <c r="IU1563" s="4"/>
      <c r="IV1563" s="6"/>
      <c r="IW1563" s="5"/>
      <c r="IX1563" s="5"/>
      <c r="IY1563" s="4"/>
      <c r="IZ1563" s="6"/>
      <c r="JA1563" s="4"/>
      <c r="JB1563" s="6"/>
      <c r="JC1563" s="5"/>
      <c r="JD1563" s="5"/>
      <c r="JE1563" s="4"/>
      <c r="JF1563" s="6"/>
      <c r="JG1563" s="4"/>
      <c r="JH1563" s="6"/>
      <c r="JI1563" s="5"/>
      <c r="JJ1563" s="5"/>
      <c r="JK1563" s="4"/>
      <c r="JL1563" s="6"/>
      <c r="JM1563" s="4"/>
      <c r="JN1563" s="6"/>
      <c r="JO1563" s="5"/>
      <c r="JP1563" s="5"/>
      <c r="JQ1563" s="4"/>
      <c r="JR1563" s="6"/>
      <c r="JS1563" s="4"/>
      <c r="JT1563" s="6"/>
      <c r="JU1563" s="5"/>
      <c r="JV1563" s="5"/>
      <c r="JW1563" s="4"/>
      <c r="JX1563" s="6"/>
      <c r="JY1563" s="4"/>
      <c r="JZ1563" s="6"/>
      <c r="KA1563" s="5"/>
      <c r="KB1563" s="5"/>
      <c r="KC1563" s="4"/>
      <c r="KD1563" s="6"/>
      <c r="KE1563" s="4"/>
      <c r="KF1563" s="6"/>
      <c r="KG1563" s="5"/>
      <c r="KH1563" s="5"/>
      <c r="KI1563" s="4"/>
      <c r="KJ1563" s="6"/>
      <c r="KK1563" s="4"/>
      <c r="KL1563" s="6"/>
      <c r="KM1563" s="5"/>
      <c r="KN1563" s="5"/>
    </row>
    <row r="1564">
      <c r="A1564" s="3" t="s">
        <v>85</v>
      </c>
      <c r="B1564" s="3" t="s">
        <v>712</v>
      </c>
      <c r="C1564" s="3" t="s">
        <v>87</v>
      </c>
      <c r="D1564" s="3" t="s">
        <v>712</v>
      </c>
      <c r="E1564" s="3" t="s">
        <v>957</v>
      </c>
      <c r="F1564" s="3" t="s">
        <v>104</v>
      </c>
      <c r="G1564" s="3" t="s">
        <v>104</v>
      </c>
      <c r="H1564" s="3" t="s">
        <v>104</v>
      </c>
      <c r="I1564" s="3" t="s">
        <v>1506</v>
      </c>
      <c r="J1564" s="3" t="s">
        <v>104</v>
      </c>
      <c r="K1564" s="4"/>
      <c r="L1564" s="4">
        <f>=ROUNDDOWN({0},0)</f>
      </c>
      <c r="M1564" s="4"/>
      <c r="N1564" s="5"/>
      <c r="O1564" s="4"/>
      <c r="P1564" s="4">
        <f>=ROUNDDOWN({0},0)</f>
      </c>
      <c r="Q1564" s="4"/>
      <c r="R1564" s="5"/>
      <c r="S1564" s="4"/>
      <c r="T1564" s="6"/>
      <c r="U1564" s="4"/>
      <c r="V1564" s="6"/>
      <c r="W1564" s="5"/>
      <c r="X1564" s="5"/>
      <c r="Y1564" s="4"/>
      <c r="Z1564" s="6"/>
      <c r="AA1564" s="4"/>
      <c r="AB1564" s="6"/>
      <c r="AC1564" s="5"/>
      <c r="AD1564" s="5"/>
      <c r="AE1564" s="4"/>
      <c r="AF1564" s="6"/>
      <c r="AG1564" s="4"/>
      <c r="AH1564" s="6"/>
      <c r="AI1564" s="5"/>
      <c r="AJ1564" s="5"/>
      <c r="AK1564" s="4"/>
      <c r="AL1564" s="6"/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  <c r="AW1564" s="4"/>
      <c r="AX1564" s="6"/>
      <c r="AY1564" s="4"/>
      <c r="AZ1564" s="6"/>
      <c r="BA1564" s="5"/>
      <c r="BB1564" s="5"/>
      <c r="BC1564" s="4"/>
      <c r="BD1564" s="6"/>
      <c r="BE1564" s="4"/>
      <c r="BF1564" s="6"/>
      <c r="BG1564" s="5"/>
      <c r="BH1564" s="5"/>
      <c r="BI1564" s="4"/>
      <c r="BJ1564" s="6"/>
      <c r="BK1564" s="4"/>
      <c r="BL1564" s="6"/>
      <c r="BM1564" s="5"/>
      <c r="BN1564" s="5"/>
      <c r="BO1564" s="4"/>
      <c r="BP1564" s="6"/>
      <c r="BQ1564" s="4"/>
      <c r="BR1564" s="6"/>
      <c r="BS1564" s="5"/>
      <c r="BT1564" s="5"/>
      <c r="BU1564" s="4"/>
      <c r="BV1564" s="6"/>
      <c r="BW1564" s="4"/>
      <c r="BX1564" s="6"/>
      <c r="BY1564" s="5"/>
      <c r="BZ1564" s="5"/>
      <c r="CA1564" s="4"/>
      <c r="CB1564" s="6"/>
      <c r="CC1564" s="4"/>
      <c r="CD1564" s="6"/>
      <c r="CE1564" s="5"/>
      <c r="CF1564" s="5"/>
      <c r="CG1564" s="4"/>
      <c r="CH1564" s="6"/>
      <c r="CI1564" s="4"/>
      <c r="CJ1564" s="6"/>
      <c r="CK1564" s="5"/>
      <c r="CL1564" s="5"/>
      <c r="CM1564" s="4"/>
      <c r="CN1564" s="6"/>
      <c r="CO1564" s="4"/>
      <c r="CP1564" s="6"/>
      <c r="CQ1564" s="5"/>
      <c r="CR1564" s="5"/>
      <c r="CS1564" s="4"/>
      <c r="CT1564" s="6"/>
      <c r="CU1564" s="4"/>
      <c r="CV1564" s="6"/>
      <c r="CW1564" s="5"/>
      <c r="CX1564" s="5"/>
      <c r="CY1564" s="4"/>
      <c r="CZ1564" s="6"/>
      <c r="DA1564" s="4"/>
      <c r="DB1564" s="6"/>
      <c r="DC1564" s="5"/>
      <c r="DD1564" s="5"/>
      <c r="DE1564" s="4"/>
      <c r="DF1564" s="6"/>
      <c r="DG1564" s="4"/>
      <c r="DH1564" s="6"/>
      <c r="DI1564" s="5"/>
      <c r="DJ1564" s="5"/>
      <c r="DK1564" s="4"/>
      <c r="DL1564" s="6"/>
      <c r="DM1564" s="4"/>
      <c r="DN1564" s="6"/>
      <c r="DO1564" s="5"/>
      <c r="DP1564" s="5"/>
      <c r="DQ1564" s="4"/>
      <c r="DR1564" s="6"/>
      <c r="DS1564" s="4"/>
      <c r="DT1564" s="6"/>
      <c r="DU1564" s="5"/>
      <c r="DV1564" s="5"/>
      <c r="DW1564" s="4"/>
      <c r="DX1564" s="6"/>
      <c r="DY1564" s="4"/>
      <c r="DZ1564" s="6"/>
      <c r="EA1564" s="5"/>
      <c r="EB1564" s="5"/>
      <c r="EC1564" s="4"/>
      <c r="ED1564" s="6"/>
      <c r="EE1564" s="4"/>
      <c r="EF1564" s="6"/>
      <c r="EG1564" s="5"/>
      <c r="EH1564" s="5"/>
      <c r="EI1564" s="4"/>
      <c r="EJ1564" s="6"/>
      <c r="EK1564" s="4"/>
      <c r="EL1564" s="6"/>
      <c r="EM1564" s="5"/>
      <c r="EN1564" s="5"/>
      <c r="EO1564" s="4"/>
      <c r="EP1564" s="6"/>
      <c r="EQ1564" s="4"/>
      <c r="ER1564" s="6"/>
      <c r="ES1564" s="5"/>
      <c r="ET1564" s="5"/>
      <c r="EU1564" s="4"/>
      <c r="EV1564" s="6"/>
      <c r="EW1564" s="4"/>
      <c r="EX1564" s="6"/>
      <c r="EY1564" s="5"/>
      <c r="EZ1564" s="5"/>
      <c r="FA1564" s="4"/>
      <c r="FB1564" s="6"/>
      <c r="FC1564" s="4"/>
      <c r="FD1564" s="6"/>
      <c r="FE1564" s="5"/>
      <c r="FF1564" s="5"/>
      <c r="FG1564" s="4"/>
      <c r="FH1564" s="6"/>
      <c r="FI1564" s="4"/>
      <c r="FJ1564" s="6"/>
      <c r="FK1564" s="5"/>
      <c r="FL1564" s="5"/>
      <c r="FM1564" s="4"/>
      <c r="FN1564" s="6"/>
      <c r="FO1564" s="4"/>
      <c r="FP1564" s="6"/>
      <c r="FQ1564" s="5"/>
      <c r="FR1564" s="5"/>
      <c r="FS1564" s="4"/>
      <c r="FT1564" s="6"/>
      <c r="FU1564" s="4"/>
      <c r="FV1564" s="6"/>
      <c r="FW1564" s="5"/>
      <c r="FX1564" s="5"/>
      <c r="FY1564" s="4"/>
      <c r="FZ1564" s="6"/>
      <c r="GA1564" s="4"/>
      <c r="GB1564" s="6"/>
      <c r="GC1564" s="5"/>
      <c r="GD1564" s="5"/>
      <c r="GE1564" s="4"/>
      <c r="GF1564" s="6"/>
      <c r="GG1564" s="4"/>
      <c r="GH1564" s="6"/>
      <c r="GI1564" s="5"/>
      <c r="GJ1564" s="5"/>
      <c r="GK1564" s="4"/>
      <c r="GL1564" s="6"/>
      <c r="GM1564" s="4"/>
      <c r="GN1564" s="6"/>
      <c r="GO1564" s="5"/>
      <c r="GP1564" s="5"/>
      <c r="GQ1564" s="4"/>
      <c r="GR1564" s="6"/>
      <c r="GS1564" s="4"/>
      <c r="GT1564" s="6"/>
      <c r="GU1564" s="5"/>
      <c r="GV1564" s="5"/>
      <c r="GW1564" s="4"/>
      <c r="GX1564" s="6"/>
      <c r="GY1564" s="4"/>
      <c r="GZ1564" s="6"/>
      <c r="HA1564" s="5"/>
      <c r="HB1564" s="5"/>
      <c r="HC1564" s="4"/>
      <c r="HD1564" s="6"/>
      <c r="HE1564" s="4"/>
      <c r="HF1564" s="6"/>
      <c r="HG1564" s="5"/>
      <c r="HH1564" s="5"/>
      <c r="HI1564" s="4"/>
      <c r="HJ1564" s="6"/>
      <c r="HK1564" s="4"/>
      <c r="HL1564" s="6"/>
      <c r="HM1564" s="5"/>
      <c r="HN1564" s="5"/>
      <c r="HO1564" s="4"/>
      <c r="HP1564" s="6"/>
      <c r="HQ1564" s="4"/>
      <c r="HR1564" s="6"/>
      <c r="HS1564" s="5"/>
      <c r="HT1564" s="5"/>
      <c r="HU1564" s="4"/>
      <c r="HV1564" s="6"/>
      <c r="HW1564" s="4"/>
      <c r="HX1564" s="6"/>
      <c r="HY1564" s="5"/>
      <c r="HZ1564" s="5"/>
      <c r="IA1564" s="4"/>
      <c r="IB1564" s="6"/>
      <c r="IC1564" s="4"/>
      <c r="ID1564" s="6"/>
      <c r="IE1564" s="5"/>
      <c r="IF1564" s="5"/>
      <c r="IG1564" s="4"/>
      <c r="IH1564" s="6"/>
      <c r="II1564" s="4"/>
      <c r="IJ1564" s="6"/>
      <c r="IK1564" s="5"/>
      <c r="IL1564" s="5"/>
      <c r="IM1564" s="4"/>
      <c r="IN1564" s="6"/>
      <c r="IO1564" s="4"/>
      <c r="IP1564" s="6"/>
      <c r="IQ1564" s="5"/>
      <c r="IR1564" s="5"/>
      <c r="IS1564" s="4"/>
      <c r="IT1564" s="6"/>
      <c r="IU1564" s="4"/>
      <c r="IV1564" s="6"/>
      <c r="IW1564" s="5"/>
      <c r="IX1564" s="5"/>
      <c r="IY1564" s="4"/>
      <c r="IZ1564" s="6"/>
      <c r="JA1564" s="4"/>
      <c r="JB1564" s="6"/>
      <c r="JC1564" s="5"/>
      <c r="JD1564" s="5"/>
      <c r="JE1564" s="4"/>
      <c r="JF1564" s="6"/>
      <c r="JG1564" s="4"/>
      <c r="JH1564" s="6"/>
      <c r="JI1564" s="5"/>
      <c r="JJ1564" s="5"/>
      <c r="JK1564" s="4"/>
      <c r="JL1564" s="6"/>
      <c r="JM1564" s="4"/>
      <c r="JN1564" s="6"/>
      <c r="JO1564" s="5"/>
      <c r="JP1564" s="5"/>
      <c r="JQ1564" s="4"/>
      <c r="JR1564" s="6"/>
      <c r="JS1564" s="4"/>
      <c r="JT1564" s="6"/>
      <c r="JU1564" s="5"/>
      <c r="JV1564" s="5"/>
      <c r="JW1564" s="4"/>
      <c r="JX1564" s="6"/>
      <c r="JY1564" s="4"/>
      <c r="JZ1564" s="6"/>
      <c r="KA1564" s="5"/>
      <c r="KB1564" s="5"/>
      <c r="KC1564" s="4"/>
      <c r="KD1564" s="6"/>
      <c r="KE1564" s="4"/>
      <c r="KF1564" s="6"/>
      <c r="KG1564" s="5"/>
      <c r="KH1564" s="5"/>
      <c r="KI1564" s="4"/>
      <c r="KJ1564" s="6"/>
      <c r="KK1564" s="4"/>
      <c r="KL1564" s="6"/>
      <c r="KM1564" s="5"/>
      <c r="KN1564" s="5"/>
    </row>
    <row r="1565">
      <c r="A1565" s="3" t="s">
        <v>85</v>
      </c>
      <c r="B1565" s="3" t="s">
        <v>712</v>
      </c>
      <c r="C1565" s="3" t="s">
        <v>87</v>
      </c>
      <c r="D1565" s="3" t="s">
        <v>712</v>
      </c>
      <c r="E1565" s="3" t="s">
        <v>957</v>
      </c>
      <c r="F1565" s="3" t="s">
        <v>104</v>
      </c>
      <c r="G1565" s="3" t="s">
        <v>104</v>
      </c>
      <c r="H1565" s="3" t="s">
        <v>104</v>
      </c>
      <c r="I1565" s="3" t="s">
        <v>1537</v>
      </c>
      <c r="J1565" s="3" t="s">
        <v>104</v>
      </c>
      <c r="K1565" s="4"/>
      <c r="L1565" s="4">
        <f>=ROUNDDOWN({0},0)</f>
      </c>
      <c r="M1565" s="4"/>
      <c r="N1565" s="5"/>
      <c r="O1565" s="4"/>
      <c r="P1565" s="4">
        <f>=ROUNDDOWN({0},0)</f>
      </c>
      <c r="Q1565" s="4"/>
      <c r="R1565" s="5"/>
      <c r="S1565" s="4"/>
      <c r="T1565" s="6"/>
      <c r="U1565" s="4"/>
      <c r="V1565" s="6"/>
      <c r="W1565" s="5"/>
      <c r="X1565" s="5"/>
      <c r="Y1565" s="4"/>
      <c r="Z1565" s="6"/>
      <c r="AA1565" s="4"/>
      <c r="AB1565" s="6"/>
      <c r="AC1565" s="5"/>
      <c r="AD1565" s="5"/>
      <c r="AE1565" s="4"/>
      <c r="AF1565" s="6"/>
      <c r="AG1565" s="4"/>
      <c r="AH1565" s="6"/>
      <c r="AI1565" s="5"/>
      <c r="AJ1565" s="5"/>
      <c r="AK1565" s="4"/>
      <c r="AL1565" s="6"/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  <c r="AW1565" s="4"/>
      <c r="AX1565" s="6"/>
      <c r="AY1565" s="4"/>
      <c r="AZ1565" s="6"/>
      <c r="BA1565" s="5"/>
      <c r="BB1565" s="5"/>
      <c r="BC1565" s="4"/>
      <c r="BD1565" s="6"/>
      <c r="BE1565" s="4"/>
      <c r="BF1565" s="6"/>
      <c r="BG1565" s="5"/>
      <c r="BH1565" s="5"/>
      <c r="BI1565" s="4"/>
      <c r="BJ1565" s="6"/>
      <c r="BK1565" s="4"/>
      <c r="BL1565" s="6"/>
      <c r="BM1565" s="5"/>
      <c r="BN1565" s="5"/>
      <c r="BO1565" s="4"/>
      <c r="BP1565" s="6"/>
      <c r="BQ1565" s="4"/>
      <c r="BR1565" s="6"/>
      <c r="BS1565" s="5"/>
      <c r="BT1565" s="5"/>
      <c r="BU1565" s="4"/>
      <c r="BV1565" s="6"/>
      <c r="BW1565" s="4"/>
      <c r="BX1565" s="6"/>
      <c r="BY1565" s="5"/>
      <c r="BZ1565" s="5"/>
      <c r="CA1565" s="4"/>
      <c r="CB1565" s="6"/>
      <c r="CC1565" s="4"/>
      <c r="CD1565" s="6"/>
      <c r="CE1565" s="5"/>
      <c r="CF1565" s="5"/>
      <c r="CG1565" s="4"/>
      <c r="CH1565" s="6"/>
      <c r="CI1565" s="4"/>
      <c r="CJ1565" s="6"/>
      <c r="CK1565" s="5"/>
      <c r="CL1565" s="5"/>
      <c r="CM1565" s="4"/>
      <c r="CN1565" s="6"/>
      <c r="CO1565" s="4"/>
      <c r="CP1565" s="6"/>
      <c r="CQ1565" s="5"/>
      <c r="CR1565" s="5"/>
      <c r="CS1565" s="4"/>
      <c r="CT1565" s="6"/>
      <c r="CU1565" s="4"/>
      <c r="CV1565" s="6"/>
      <c r="CW1565" s="5"/>
      <c r="CX1565" s="5"/>
      <c r="CY1565" s="4"/>
      <c r="CZ1565" s="6"/>
      <c r="DA1565" s="4"/>
      <c r="DB1565" s="6"/>
      <c r="DC1565" s="5"/>
      <c r="DD1565" s="5"/>
      <c r="DE1565" s="4"/>
      <c r="DF1565" s="6"/>
      <c r="DG1565" s="4"/>
      <c r="DH1565" s="6"/>
      <c r="DI1565" s="5"/>
      <c r="DJ1565" s="5"/>
      <c r="DK1565" s="4"/>
      <c r="DL1565" s="6"/>
      <c r="DM1565" s="4"/>
      <c r="DN1565" s="6"/>
      <c r="DO1565" s="5"/>
      <c r="DP1565" s="5"/>
      <c r="DQ1565" s="4"/>
      <c r="DR1565" s="6"/>
      <c r="DS1565" s="4"/>
      <c r="DT1565" s="6"/>
      <c r="DU1565" s="5"/>
      <c r="DV1565" s="5"/>
      <c r="DW1565" s="4"/>
      <c r="DX1565" s="6"/>
      <c r="DY1565" s="4"/>
      <c r="DZ1565" s="6"/>
      <c r="EA1565" s="5"/>
      <c r="EB1565" s="5"/>
      <c r="EC1565" s="4"/>
      <c r="ED1565" s="6"/>
      <c r="EE1565" s="4"/>
      <c r="EF1565" s="6"/>
      <c r="EG1565" s="5"/>
      <c r="EH1565" s="5"/>
      <c r="EI1565" s="4"/>
      <c r="EJ1565" s="6"/>
      <c r="EK1565" s="4"/>
      <c r="EL1565" s="6"/>
      <c r="EM1565" s="5"/>
      <c r="EN1565" s="5"/>
      <c r="EO1565" s="4"/>
      <c r="EP1565" s="6"/>
      <c r="EQ1565" s="4"/>
      <c r="ER1565" s="6"/>
      <c r="ES1565" s="5"/>
      <c r="ET1565" s="5"/>
      <c r="EU1565" s="4"/>
      <c r="EV1565" s="6"/>
      <c r="EW1565" s="4"/>
      <c r="EX1565" s="6"/>
      <c r="EY1565" s="5"/>
      <c r="EZ1565" s="5"/>
      <c r="FA1565" s="4"/>
      <c r="FB1565" s="6"/>
      <c r="FC1565" s="4"/>
      <c r="FD1565" s="6"/>
      <c r="FE1565" s="5"/>
      <c r="FF1565" s="5"/>
      <c r="FG1565" s="4"/>
      <c r="FH1565" s="6"/>
      <c r="FI1565" s="4"/>
      <c r="FJ1565" s="6"/>
      <c r="FK1565" s="5"/>
      <c r="FL1565" s="5"/>
      <c r="FM1565" s="4"/>
      <c r="FN1565" s="6"/>
      <c r="FO1565" s="4"/>
      <c r="FP1565" s="6"/>
      <c r="FQ1565" s="5"/>
      <c r="FR1565" s="5"/>
      <c r="FS1565" s="4"/>
      <c r="FT1565" s="6"/>
      <c r="FU1565" s="4"/>
      <c r="FV1565" s="6"/>
      <c r="FW1565" s="5"/>
      <c r="FX1565" s="5"/>
      <c r="FY1565" s="4"/>
      <c r="FZ1565" s="6"/>
      <c r="GA1565" s="4"/>
      <c r="GB1565" s="6"/>
      <c r="GC1565" s="5"/>
      <c r="GD1565" s="5"/>
      <c r="GE1565" s="4"/>
      <c r="GF1565" s="6"/>
      <c r="GG1565" s="4"/>
      <c r="GH1565" s="6"/>
      <c r="GI1565" s="5"/>
      <c r="GJ1565" s="5"/>
      <c r="GK1565" s="4"/>
      <c r="GL1565" s="6"/>
      <c r="GM1565" s="4"/>
      <c r="GN1565" s="6"/>
      <c r="GO1565" s="5"/>
      <c r="GP1565" s="5"/>
      <c r="GQ1565" s="4"/>
      <c r="GR1565" s="6"/>
      <c r="GS1565" s="4"/>
      <c r="GT1565" s="6"/>
      <c r="GU1565" s="5"/>
      <c r="GV1565" s="5"/>
      <c r="GW1565" s="4"/>
      <c r="GX1565" s="6"/>
      <c r="GY1565" s="4"/>
      <c r="GZ1565" s="6"/>
      <c r="HA1565" s="5"/>
      <c r="HB1565" s="5"/>
      <c r="HC1565" s="4"/>
      <c r="HD1565" s="6"/>
      <c r="HE1565" s="4"/>
      <c r="HF1565" s="6"/>
      <c r="HG1565" s="5"/>
      <c r="HH1565" s="5"/>
      <c r="HI1565" s="4"/>
      <c r="HJ1565" s="6"/>
      <c r="HK1565" s="4"/>
      <c r="HL1565" s="6"/>
      <c r="HM1565" s="5"/>
      <c r="HN1565" s="5"/>
      <c r="HO1565" s="4"/>
      <c r="HP1565" s="6"/>
      <c r="HQ1565" s="4"/>
      <c r="HR1565" s="6"/>
      <c r="HS1565" s="5"/>
      <c r="HT1565" s="5"/>
      <c r="HU1565" s="4"/>
      <c r="HV1565" s="6"/>
      <c r="HW1565" s="4"/>
      <c r="HX1565" s="6"/>
      <c r="HY1565" s="5"/>
      <c r="HZ1565" s="5"/>
      <c r="IA1565" s="4"/>
      <c r="IB1565" s="6"/>
      <c r="IC1565" s="4"/>
      <c r="ID1565" s="6"/>
      <c r="IE1565" s="5"/>
      <c r="IF1565" s="5"/>
      <c r="IG1565" s="4"/>
      <c r="IH1565" s="6"/>
      <c r="II1565" s="4"/>
      <c r="IJ1565" s="6"/>
      <c r="IK1565" s="5"/>
      <c r="IL1565" s="5"/>
      <c r="IM1565" s="4"/>
      <c r="IN1565" s="6"/>
      <c r="IO1565" s="4"/>
      <c r="IP1565" s="6"/>
      <c r="IQ1565" s="5"/>
      <c r="IR1565" s="5"/>
      <c r="IS1565" s="4"/>
      <c r="IT1565" s="6"/>
      <c r="IU1565" s="4"/>
      <c r="IV1565" s="6"/>
      <c r="IW1565" s="5"/>
      <c r="IX1565" s="5"/>
      <c r="IY1565" s="4"/>
      <c r="IZ1565" s="6"/>
      <c r="JA1565" s="4"/>
      <c r="JB1565" s="6"/>
      <c r="JC1565" s="5"/>
      <c r="JD1565" s="5"/>
      <c r="JE1565" s="4"/>
      <c r="JF1565" s="6"/>
      <c r="JG1565" s="4"/>
      <c r="JH1565" s="6"/>
      <c r="JI1565" s="5"/>
      <c r="JJ1565" s="5"/>
      <c r="JK1565" s="4"/>
      <c r="JL1565" s="6"/>
      <c r="JM1565" s="4"/>
      <c r="JN1565" s="6"/>
      <c r="JO1565" s="5"/>
      <c r="JP1565" s="5"/>
      <c r="JQ1565" s="4"/>
      <c r="JR1565" s="6"/>
      <c r="JS1565" s="4"/>
      <c r="JT1565" s="6"/>
      <c r="JU1565" s="5"/>
      <c r="JV1565" s="5"/>
      <c r="JW1565" s="4"/>
      <c r="JX1565" s="6"/>
      <c r="JY1565" s="4"/>
      <c r="JZ1565" s="6"/>
      <c r="KA1565" s="5"/>
      <c r="KB1565" s="5"/>
      <c r="KC1565" s="4"/>
      <c r="KD1565" s="6"/>
      <c r="KE1565" s="4"/>
      <c r="KF1565" s="6"/>
      <c r="KG1565" s="5"/>
      <c r="KH1565" s="5"/>
      <c r="KI1565" s="4"/>
      <c r="KJ1565" s="6"/>
      <c r="KK1565" s="4"/>
      <c r="KL1565" s="6"/>
      <c r="KM1565" s="5"/>
      <c r="KN1565" s="5"/>
    </row>
    <row r="1566">
      <c r="A1566" s="3" t="s">
        <v>85</v>
      </c>
      <c r="B1566" s="3" t="s">
        <v>712</v>
      </c>
      <c r="C1566" s="3" t="s">
        <v>87</v>
      </c>
      <c r="D1566" s="3" t="s">
        <v>712</v>
      </c>
      <c r="E1566" s="3" t="s">
        <v>977</v>
      </c>
      <c r="F1566" s="3" t="s">
        <v>104</v>
      </c>
      <c r="G1566" s="3" t="s">
        <v>104</v>
      </c>
      <c r="H1566" s="3" t="s">
        <v>104</v>
      </c>
      <c r="I1566" s="3" t="s">
        <v>1538</v>
      </c>
      <c r="J1566" s="3" t="s">
        <v>104</v>
      </c>
      <c r="K1566" s="4"/>
      <c r="L1566" s="4">
        <f>=ROUNDDOWN({0},0)</f>
      </c>
      <c r="M1566" s="4"/>
      <c r="N1566" s="5"/>
      <c r="O1566" s="4"/>
      <c r="P1566" s="4">
        <f>=ROUNDDOWN({0},0)</f>
      </c>
      <c r="Q1566" s="4"/>
      <c r="R1566" s="5"/>
      <c r="S1566" s="4"/>
      <c r="T1566" s="6"/>
      <c r="U1566" s="4"/>
      <c r="V1566" s="6"/>
      <c r="W1566" s="5"/>
      <c r="X1566" s="5"/>
      <c r="Y1566" s="4"/>
      <c r="Z1566" s="6"/>
      <c r="AA1566" s="4"/>
      <c r="AB1566" s="6"/>
      <c r="AC1566" s="5"/>
      <c r="AD1566" s="5"/>
      <c r="AE1566" s="4"/>
      <c r="AF1566" s="6"/>
      <c r="AG1566" s="4"/>
      <c r="AH1566" s="6"/>
      <c r="AI1566" s="5"/>
      <c r="AJ1566" s="5"/>
      <c r="AK1566" s="4"/>
      <c r="AL1566" s="6"/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  <c r="AW1566" s="4"/>
      <c r="AX1566" s="6"/>
      <c r="AY1566" s="4"/>
      <c r="AZ1566" s="6"/>
      <c r="BA1566" s="5"/>
      <c r="BB1566" s="5"/>
      <c r="BC1566" s="4"/>
      <c r="BD1566" s="6"/>
      <c r="BE1566" s="4"/>
      <c r="BF1566" s="6"/>
      <c r="BG1566" s="5"/>
      <c r="BH1566" s="5"/>
      <c r="BI1566" s="4"/>
      <c r="BJ1566" s="6"/>
      <c r="BK1566" s="4"/>
      <c r="BL1566" s="6"/>
      <c r="BM1566" s="5"/>
      <c r="BN1566" s="5"/>
      <c r="BO1566" s="4"/>
      <c r="BP1566" s="6"/>
      <c r="BQ1566" s="4"/>
      <c r="BR1566" s="6"/>
      <c r="BS1566" s="5"/>
      <c r="BT1566" s="5"/>
      <c r="BU1566" s="4"/>
      <c r="BV1566" s="6"/>
      <c r="BW1566" s="4"/>
      <c r="BX1566" s="6"/>
      <c r="BY1566" s="5"/>
      <c r="BZ1566" s="5"/>
      <c r="CA1566" s="4"/>
      <c r="CB1566" s="6"/>
      <c r="CC1566" s="4"/>
      <c r="CD1566" s="6"/>
      <c r="CE1566" s="5"/>
      <c r="CF1566" s="5"/>
      <c r="CG1566" s="4"/>
      <c r="CH1566" s="6"/>
      <c r="CI1566" s="4"/>
      <c r="CJ1566" s="6"/>
      <c r="CK1566" s="5"/>
      <c r="CL1566" s="5"/>
      <c r="CM1566" s="4"/>
      <c r="CN1566" s="6"/>
      <c r="CO1566" s="4"/>
      <c r="CP1566" s="6"/>
      <c r="CQ1566" s="5"/>
      <c r="CR1566" s="5"/>
      <c r="CS1566" s="4"/>
      <c r="CT1566" s="6"/>
      <c r="CU1566" s="4"/>
      <c r="CV1566" s="6"/>
      <c r="CW1566" s="5"/>
      <c r="CX1566" s="5"/>
      <c r="CY1566" s="4"/>
      <c r="CZ1566" s="6"/>
      <c r="DA1566" s="4"/>
      <c r="DB1566" s="6"/>
      <c r="DC1566" s="5"/>
      <c r="DD1566" s="5"/>
      <c r="DE1566" s="4"/>
      <c r="DF1566" s="6"/>
      <c r="DG1566" s="4"/>
      <c r="DH1566" s="6"/>
      <c r="DI1566" s="5"/>
      <c r="DJ1566" s="5"/>
      <c r="DK1566" s="4"/>
      <c r="DL1566" s="6"/>
      <c r="DM1566" s="4"/>
      <c r="DN1566" s="6"/>
      <c r="DO1566" s="5"/>
      <c r="DP1566" s="5"/>
      <c r="DQ1566" s="4"/>
      <c r="DR1566" s="6"/>
      <c r="DS1566" s="4"/>
      <c r="DT1566" s="6"/>
      <c r="DU1566" s="5"/>
      <c r="DV1566" s="5"/>
      <c r="DW1566" s="4"/>
      <c r="DX1566" s="6"/>
      <c r="DY1566" s="4"/>
      <c r="DZ1566" s="6"/>
      <c r="EA1566" s="5"/>
      <c r="EB1566" s="5"/>
      <c r="EC1566" s="4"/>
      <c r="ED1566" s="6"/>
      <c r="EE1566" s="4"/>
      <c r="EF1566" s="6"/>
      <c r="EG1566" s="5"/>
      <c r="EH1566" s="5"/>
      <c r="EI1566" s="4"/>
      <c r="EJ1566" s="6"/>
      <c r="EK1566" s="4"/>
      <c r="EL1566" s="6"/>
      <c r="EM1566" s="5"/>
      <c r="EN1566" s="5"/>
      <c r="EO1566" s="4"/>
      <c r="EP1566" s="6"/>
      <c r="EQ1566" s="4"/>
      <c r="ER1566" s="6"/>
      <c r="ES1566" s="5"/>
      <c r="ET1566" s="5"/>
      <c r="EU1566" s="4"/>
      <c r="EV1566" s="6"/>
      <c r="EW1566" s="4"/>
      <c r="EX1566" s="6"/>
      <c r="EY1566" s="5"/>
      <c r="EZ1566" s="5"/>
      <c r="FA1566" s="4"/>
      <c r="FB1566" s="6"/>
      <c r="FC1566" s="4"/>
      <c r="FD1566" s="6"/>
      <c r="FE1566" s="5"/>
      <c r="FF1566" s="5"/>
      <c r="FG1566" s="4"/>
      <c r="FH1566" s="6"/>
      <c r="FI1566" s="4"/>
      <c r="FJ1566" s="6"/>
      <c r="FK1566" s="5"/>
      <c r="FL1566" s="5"/>
      <c r="FM1566" s="4"/>
      <c r="FN1566" s="6"/>
      <c r="FO1566" s="4"/>
      <c r="FP1566" s="6"/>
      <c r="FQ1566" s="5"/>
      <c r="FR1566" s="5"/>
      <c r="FS1566" s="4"/>
      <c r="FT1566" s="6"/>
      <c r="FU1566" s="4"/>
      <c r="FV1566" s="6"/>
      <c r="FW1566" s="5"/>
      <c r="FX1566" s="5"/>
      <c r="FY1566" s="4"/>
      <c r="FZ1566" s="6"/>
      <c r="GA1566" s="4"/>
      <c r="GB1566" s="6"/>
      <c r="GC1566" s="5"/>
      <c r="GD1566" s="5"/>
      <c r="GE1566" s="4"/>
      <c r="GF1566" s="6"/>
      <c r="GG1566" s="4"/>
      <c r="GH1566" s="6"/>
      <c r="GI1566" s="5"/>
      <c r="GJ1566" s="5"/>
      <c r="GK1566" s="4"/>
      <c r="GL1566" s="6"/>
      <c r="GM1566" s="4"/>
      <c r="GN1566" s="6"/>
      <c r="GO1566" s="5"/>
      <c r="GP1566" s="5"/>
      <c r="GQ1566" s="4"/>
      <c r="GR1566" s="6"/>
      <c r="GS1566" s="4"/>
      <c r="GT1566" s="6"/>
      <c r="GU1566" s="5"/>
      <c r="GV1566" s="5"/>
      <c r="GW1566" s="4"/>
      <c r="GX1566" s="6"/>
      <c r="GY1566" s="4"/>
      <c r="GZ1566" s="6"/>
      <c r="HA1566" s="5"/>
      <c r="HB1566" s="5"/>
      <c r="HC1566" s="4"/>
      <c r="HD1566" s="6"/>
      <c r="HE1566" s="4"/>
      <c r="HF1566" s="6"/>
      <c r="HG1566" s="5"/>
      <c r="HH1566" s="5"/>
      <c r="HI1566" s="4"/>
      <c r="HJ1566" s="6"/>
      <c r="HK1566" s="4"/>
      <c r="HL1566" s="6"/>
      <c r="HM1566" s="5"/>
      <c r="HN1566" s="5"/>
      <c r="HO1566" s="4"/>
      <c r="HP1566" s="6"/>
      <c r="HQ1566" s="4"/>
      <c r="HR1566" s="6"/>
      <c r="HS1566" s="5"/>
      <c r="HT1566" s="5"/>
      <c r="HU1566" s="4"/>
      <c r="HV1566" s="6"/>
      <c r="HW1566" s="4"/>
      <c r="HX1566" s="6"/>
      <c r="HY1566" s="5"/>
      <c r="HZ1566" s="5"/>
      <c r="IA1566" s="4"/>
      <c r="IB1566" s="6"/>
      <c r="IC1566" s="4"/>
      <c r="ID1566" s="6"/>
      <c r="IE1566" s="5"/>
      <c r="IF1566" s="5"/>
      <c r="IG1566" s="4"/>
      <c r="IH1566" s="6"/>
      <c r="II1566" s="4"/>
      <c r="IJ1566" s="6"/>
      <c r="IK1566" s="5"/>
      <c r="IL1566" s="5"/>
      <c r="IM1566" s="4"/>
      <c r="IN1566" s="6"/>
      <c r="IO1566" s="4"/>
      <c r="IP1566" s="6"/>
      <c r="IQ1566" s="5"/>
      <c r="IR1566" s="5"/>
      <c r="IS1566" s="4"/>
      <c r="IT1566" s="6"/>
      <c r="IU1566" s="4"/>
      <c r="IV1566" s="6"/>
      <c r="IW1566" s="5"/>
      <c r="IX1566" s="5"/>
      <c r="IY1566" s="4"/>
      <c r="IZ1566" s="6"/>
      <c r="JA1566" s="4"/>
      <c r="JB1566" s="6"/>
      <c r="JC1566" s="5"/>
      <c r="JD1566" s="5"/>
      <c r="JE1566" s="4"/>
      <c r="JF1566" s="6"/>
      <c r="JG1566" s="4"/>
      <c r="JH1566" s="6"/>
      <c r="JI1566" s="5"/>
      <c r="JJ1566" s="5"/>
      <c r="JK1566" s="4"/>
      <c r="JL1566" s="6"/>
      <c r="JM1566" s="4"/>
      <c r="JN1566" s="6"/>
      <c r="JO1566" s="5"/>
      <c r="JP1566" s="5"/>
      <c r="JQ1566" s="4"/>
      <c r="JR1566" s="6"/>
      <c r="JS1566" s="4"/>
      <c r="JT1566" s="6"/>
      <c r="JU1566" s="5"/>
      <c r="JV1566" s="5"/>
      <c r="JW1566" s="4"/>
      <c r="JX1566" s="6"/>
      <c r="JY1566" s="4"/>
      <c r="JZ1566" s="6"/>
      <c r="KA1566" s="5"/>
      <c r="KB1566" s="5"/>
      <c r="KC1566" s="4"/>
      <c r="KD1566" s="6"/>
      <c r="KE1566" s="4"/>
      <c r="KF1566" s="6"/>
      <c r="KG1566" s="5"/>
      <c r="KH1566" s="5"/>
      <c r="KI1566" s="4"/>
      <c r="KJ1566" s="6"/>
      <c r="KK1566" s="4"/>
      <c r="KL1566" s="6"/>
      <c r="KM1566" s="5"/>
      <c r="KN1566" s="5"/>
    </row>
    <row r="1567">
      <c r="A1567" s="3" t="s">
        <v>85</v>
      </c>
      <c r="B1567" s="3" t="s">
        <v>712</v>
      </c>
      <c r="C1567" s="3" t="s">
        <v>87</v>
      </c>
      <c r="D1567" s="3" t="s">
        <v>712</v>
      </c>
      <c r="E1567" s="3" t="s">
        <v>957</v>
      </c>
      <c r="F1567" s="3" t="s">
        <v>104</v>
      </c>
      <c r="G1567" s="3" t="s">
        <v>104</v>
      </c>
      <c r="H1567" s="3" t="s">
        <v>104</v>
      </c>
      <c r="I1567" s="3" t="s">
        <v>1538</v>
      </c>
      <c r="J1567" s="3" t="s">
        <v>104</v>
      </c>
      <c r="K1567" s="4"/>
      <c r="L1567" s="4">
        <f>=ROUNDDOWN({0},0)</f>
      </c>
      <c r="M1567" s="4"/>
      <c r="N1567" s="5"/>
      <c r="O1567" s="4"/>
      <c r="P1567" s="4">
        <f>=ROUNDDOWN({0},0)</f>
      </c>
      <c r="Q1567" s="4"/>
      <c r="R1567" s="5"/>
      <c r="S1567" s="4"/>
      <c r="T1567" s="6"/>
      <c r="U1567" s="4"/>
      <c r="V1567" s="6"/>
      <c r="W1567" s="5"/>
      <c r="X1567" s="5"/>
      <c r="Y1567" s="4"/>
      <c r="Z1567" s="6"/>
      <c r="AA1567" s="4"/>
      <c r="AB1567" s="6"/>
      <c r="AC1567" s="5"/>
      <c r="AD1567" s="5"/>
      <c r="AE1567" s="4"/>
      <c r="AF1567" s="6"/>
      <c r="AG1567" s="4"/>
      <c r="AH1567" s="6"/>
      <c r="AI1567" s="5"/>
      <c r="AJ1567" s="5"/>
      <c r="AK1567" s="4"/>
      <c r="AL1567" s="6"/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  <c r="AW1567" s="4"/>
      <c r="AX1567" s="6"/>
      <c r="AY1567" s="4"/>
      <c r="AZ1567" s="6"/>
      <c r="BA1567" s="5"/>
      <c r="BB1567" s="5"/>
      <c r="BC1567" s="4"/>
      <c r="BD1567" s="6"/>
      <c r="BE1567" s="4"/>
      <c r="BF1567" s="6"/>
      <c r="BG1567" s="5"/>
      <c r="BH1567" s="5"/>
      <c r="BI1567" s="4"/>
      <c r="BJ1567" s="6"/>
      <c r="BK1567" s="4"/>
      <c r="BL1567" s="6"/>
      <c r="BM1567" s="5"/>
      <c r="BN1567" s="5"/>
      <c r="BO1567" s="4"/>
      <c r="BP1567" s="6"/>
      <c r="BQ1567" s="4"/>
      <c r="BR1567" s="6"/>
      <c r="BS1567" s="5"/>
      <c r="BT1567" s="5"/>
      <c r="BU1567" s="4"/>
      <c r="BV1567" s="6"/>
      <c r="BW1567" s="4"/>
      <c r="BX1567" s="6"/>
      <c r="BY1567" s="5"/>
      <c r="BZ1567" s="5"/>
      <c r="CA1567" s="4"/>
      <c r="CB1567" s="6"/>
      <c r="CC1567" s="4"/>
      <c r="CD1567" s="6"/>
      <c r="CE1567" s="5"/>
      <c r="CF1567" s="5"/>
      <c r="CG1567" s="4"/>
      <c r="CH1567" s="6"/>
      <c r="CI1567" s="4"/>
      <c r="CJ1567" s="6"/>
      <c r="CK1567" s="5"/>
      <c r="CL1567" s="5"/>
      <c r="CM1567" s="4"/>
      <c r="CN1567" s="6"/>
      <c r="CO1567" s="4"/>
      <c r="CP1567" s="6"/>
      <c r="CQ1567" s="5"/>
      <c r="CR1567" s="5"/>
      <c r="CS1567" s="4"/>
      <c r="CT1567" s="6"/>
      <c r="CU1567" s="4"/>
      <c r="CV1567" s="6"/>
      <c r="CW1567" s="5"/>
      <c r="CX1567" s="5"/>
      <c r="CY1567" s="4"/>
      <c r="CZ1567" s="6"/>
      <c r="DA1567" s="4"/>
      <c r="DB1567" s="6"/>
      <c r="DC1567" s="5"/>
      <c r="DD1567" s="5"/>
      <c r="DE1567" s="4"/>
      <c r="DF1567" s="6"/>
      <c r="DG1567" s="4"/>
      <c r="DH1567" s="6"/>
      <c r="DI1567" s="5"/>
      <c r="DJ1567" s="5"/>
      <c r="DK1567" s="4"/>
      <c r="DL1567" s="6"/>
      <c r="DM1567" s="4"/>
      <c r="DN1567" s="6"/>
      <c r="DO1567" s="5"/>
      <c r="DP1567" s="5"/>
      <c r="DQ1567" s="4"/>
      <c r="DR1567" s="6"/>
      <c r="DS1567" s="4"/>
      <c r="DT1567" s="6"/>
      <c r="DU1567" s="5"/>
      <c r="DV1567" s="5"/>
      <c r="DW1567" s="4"/>
      <c r="DX1567" s="6"/>
      <c r="DY1567" s="4"/>
      <c r="DZ1567" s="6"/>
      <c r="EA1567" s="5"/>
      <c r="EB1567" s="5"/>
      <c r="EC1567" s="4"/>
      <c r="ED1567" s="6"/>
      <c r="EE1567" s="4"/>
      <c r="EF1567" s="6"/>
      <c r="EG1567" s="5"/>
      <c r="EH1567" s="5"/>
      <c r="EI1567" s="4"/>
      <c r="EJ1567" s="6"/>
      <c r="EK1567" s="4"/>
      <c r="EL1567" s="6"/>
      <c r="EM1567" s="5"/>
      <c r="EN1567" s="5"/>
      <c r="EO1567" s="4"/>
      <c r="EP1567" s="6"/>
      <c r="EQ1567" s="4"/>
      <c r="ER1567" s="6"/>
      <c r="ES1567" s="5"/>
      <c r="ET1567" s="5"/>
      <c r="EU1567" s="4"/>
      <c r="EV1567" s="6"/>
      <c r="EW1567" s="4"/>
      <c r="EX1567" s="6"/>
      <c r="EY1567" s="5"/>
      <c r="EZ1567" s="5"/>
      <c r="FA1567" s="4"/>
      <c r="FB1567" s="6"/>
      <c r="FC1567" s="4"/>
      <c r="FD1567" s="6"/>
      <c r="FE1567" s="5"/>
      <c r="FF1567" s="5"/>
      <c r="FG1567" s="4"/>
      <c r="FH1567" s="6"/>
      <c r="FI1567" s="4"/>
      <c r="FJ1567" s="6"/>
      <c r="FK1567" s="5"/>
      <c r="FL1567" s="5"/>
      <c r="FM1567" s="4"/>
      <c r="FN1567" s="6"/>
      <c r="FO1567" s="4"/>
      <c r="FP1567" s="6"/>
      <c r="FQ1567" s="5"/>
      <c r="FR1567" s="5"/>
      <c r="FS1567" s="4"/>
      <c r="FT1567" s="6"/>
      <c r="FU1567" s="4"/>
      <c r="FV1567" s="6"/>
      <c r="FW1567" s="5"/>
      <c r="FX1567" s="5"/>
      <c r="FY1567" s="4"/>
      <c r="FZ1567" s="6"/>
      <c r="GA1567" s="4"/>
      <c r="GB1567" s="6"/>
      <c r="GC1567" s="5"/>
      <c r="GD1567" s="5"/>
      <c r="GE1567" s="4"/>
      <c r="GF1567" s="6"/>
      <c r="GG1567" s="4"/>
      <c r="GH1567" s="6"/>
      <c r="GI1567" s="5"/>
      <c r="GJ1567" s="5"/>
      <c r="GK1567" s="4"/>
      <c r="GL1567" s="6"/>
      <c r="GM1567" s="4"/>
      <c r="GN1567" s="6"/>
      <c r="GO1567" s="5"/>
      <c r="GP1567" s="5"/>
      <c r="GQ1567" s="4"/>
      <c r="GR1567" s="6"/>
      <c r="GS1567" s="4"/>
      <c r="GT1567" s="6"/>
      <c r="GU1567" s="5"/>
      <c r="GV1567" s="5"/>
      <c r="GW1567" s="4"/>
      <c r="GX1567" s="6"/>
      <c r="GY1567" s="4"/>
      <c r="GZ1567" s="6"/>
      <c r="HA1567" s="5"/>
      <c r="HB1567" s="5"/>
      <c r="HC1567" s="4"/>
      <c r="HD1567" s="6"/>
      <c r="HE1567" s="4"/>
      <c r="HF1567" s="6"/>
      <c r="HG1567" s="5"/>
      <c r="HH1567" s="5"/>
      <c r="HI1567" s="4"/>
      <c r="HJ1567" s="6"/>
      <c r="HK1567" s="4"/>
      <c r="HL1567" s="6"/>
      <c r="HM1567" s="5"/>
      <c r="HN1567" s="5"/>
      <c r="HO1567" s="4"/>
      <c r="HP1567" s="6"/>
      <c r="HQ1567" s="4"/>
      <c r="HR1567" s="6"/>
      <c r="HS1567" s="5"/>
      <c r="HT1567" s="5"/>
      <c r="HU1567" s="4"/>
      <c r="HV1567" s="6"/>
      <c r="HW1567" s="4"/>
      <c r="HX1567" s="6"/>
      <c r="HY1567" s="5"/>
      <c r="HZ1567" s="5"/>
      <c r="IA1567" s="4"/>
      <c r="IB1567" s="6"/>
      <c r="IC1567" s="4"/>
      <c r="ID1567" s="6"/>
      <c r="IE1567" s="5"/>
      <c r="IF1567" s="5"/>
      <c r="IG1567" s="4"/>
      <c r="IH1567" s="6"/>
      <c r="II1567" s="4"/>
      <c r="IJ1567" s="6"/>
      <c r="IK1567" s="5"/>
      <c r="IL1567" s="5"/>
      <c r="IM1567" s="4"/>
      <c r="IN1567" s="6"/>
      <c r="IO1567" s="4"/>
      <c r="IP1567" s="6"/>
      <c r="IQ1567" s="5"/>
      <c r="IR1567" s="5"/>
      <c r="IS1567" s="4"/>
      <c r="IT1567" s="6"/>
      <c r="IU1567" s="4"/>
      <c r="IV1567" s="6"/>
      <c r="IW1567" s="5"/>
      <c r="IX1567" s="5"/>
      <c r="IY1567" s="4"/>
      <c r="IZ1567" s="6"/>
      <c r="JA1567" s="4"/>
      <c r="JB1567" s="6"/>
      <c r="JC1567" s="5"/>
      <c r="JD1567" s="5"/>
      <c r="JE1567" s="4"/>
      <c r="JF1567" s="6"/>
      <c r="JG1567" s="4"/>
      <c r="JH1567" s="6"/>
      <c r="JI1567" s="5"/>
      <c r="JJ1567" s="5"/>
      <c r="JK1567" s="4"/>
      <c r="JL1567" s="6"/>
      <c r="JM1567" s="4"/>
      <c r="JN1567" s="6"/>
      <c r="JO1567" s="5"/>
      <c r="JP1567" s="5"/>
      <c r="JQ1567" s="4"/>
      <c r="JR1567" s="6"/>
      <c r="JS1567" s="4"/>
      <c r="JT1567" s="6"/>
      <c r="JU1567" s="5"/>
      <c r="JV1567" s="5"/>
      <c r="JW1567" s="4"/>
      <c r="JX1567" s="6"/>
      <c r="JY1567" s="4"/>
      <c r="JZ1567" s="6"/>
      <c r="KA1567" s="5"/>
      <c r="KB1567" s="5"/>
      <c r="KC1567" s="4"/>
      <c r="KD1567" s="6"/>
      <c r="KE1567" s="4"/>
      <c r="KF1567" s="6"/>
      <c r="KG1567" s="5"/>
      <c r="KH1567" s="5"/>
      <c r="KI1567" s="4"/>
      <c r="KJ1567" s="6"/>
      <c r="KK1567" s="4"/>
      <c r="KL1567" s="6"/>
      <c r="KM1567" s="5"/>
      <c r="KN1567" s="5"/>
    </row>
    <row r="1568">
      <c r="A1568" s="3" t="s">
        <v>85</v>
      </c>
      <c r="B1568" s="3" t="s">
        <v>712</v>
      </c>
      <c r="C1568" s="3" t="s">
        <v>87</v>
      </c>
      <c r="D1568" s="3" t="s">
        <v>712</v>
      </c>
      <c r="E1568" s="3" t="s">
        <v>1049</v>
      </c>
      <c r="F1568" s="3" t="s">
        <v>104</v>
      </c>
      <c r="G1568" s="3" t="s">
        <v>104</v>
      </c>
      <c r="H1568" s="3" t="s">
        <v>104</v>
      </c>
      <c r="I1568" s="3" t="s">
        <v>1582</v>
      </c>
      <c r="J1568" s="3" t="s">
        <v>104</v>
      </c>
      <c r="K1568" s="4"/>
      <c r="L1568" s="4">
        <f>=ROUNDDOWN({0},0)</f>
      </c>
      <c r="M1568" s="4"/>
      <c r="N1568" s="5"/>
      <c r="O1568" s="4"/>
      <c r="P1568" s="4">
        <f>=ROUNDDOWN({0},0)</f>
      </c>
      <c r="Q1568" s="4"/>
      <c r="R1568" s="5"/>
      <c r="S1568" s="4"/>
      <c r="T1568" s="6"/>
      <c r="U1568" s="4"/>
      <c r="V1568" s="6"/>
      <c r="W1568" s="5"/>
      <c r="X1568" s="5"/>
      <c r="Y1568" s="4"/>
      <c r="Z1568" s="6"/>
      <c r="AA1568" s="4"/>
      <c r="AB1568" s="6"/>
      <c r="AC1568" s="5"/>
      <c r="AD1568" s="5"/>
      <c r="AE1568" s="4"/>
      <c r="AF1568" s="6"/>
      <c r="AG1568" s="4"/>
      <c r="AH1568" s="6"/>
      <c r="AI1568" s="5"/>
      <c r="AJ1568" s="5"/>
      <c r="AK1568" s="4"/>
      <c r="AL1568" s="6"/>
      <c r="AM1568" s="4"/>
      <c r="AN1568" s="6"/>
      <c r="AO1568" s="5"/>
      <c r="AP1568" s="5"/>
      <c r="AQ1568" s="4"/>
      <c r="AR1568" s="6"/>
      <c r="AS1568" s="4"/>
      <c r="AT1568" s="6"/>
      <c r="AU1568" s="5"/>
      <c r="AV1568" s="5"/>
      <c r="AW1568" s="4"/>
      <c r="AX1568" s="6"/>
      <c r="AY1568" s="4"/>
      <c r="AZ1568" s="6"/>
      <c r="BA1568" s="5"/>
      <c r="BB1568" s="5"/>
      <c r="BC1568" s="4"/>
      <c r="BD1568" s="6"/>
      <c r="BE1568" s="4"/>
      <c r="BF1568" s="6"/>
      <c r="BG1568" s="5"/>
      <c r="BH1568" s="5"/>
      <c r="BI1568" s="4"/>
      <c r="BJ1568" s="6"/>
      <c r="BK1568" s="4"/>
      <c r="BL1568" s="6"/>
      <c r="BM1568" s="5"/>
      <c r="BN1568" s="5"/>
      <c r="BO1568" s="4"/>
      <c r="BP1568" s="6"/>
      <c r="BQ1568" s="4"/>
      <c r="BR1568" s="6"/>
      <c r="BS1568" s="5"/>
      <c r="BT1568" s="5"/>
      <c r="BU1568" s="4"/>
      <c r="BV1568" s="6"/>
      <c r="BW1568" s="4"/>
      <c r="BX1568" s="6"/>
      <c r="BY1568" s="5"/>
      <c r="BZ1568" s="5"/>
      <c r="CA1568" s="4"/>
      <c r="CB1568" s="6"/>
      <c r="CC1568" s="4"/>
      <c r="CD1568" s="6"/>
      <c r="CE1568" s="5"/>
      <c r="CF1568" s="5"/>
      <c r="CG1568" s="4"/>
      <c r="CH1568" s="6"/>
      <c r="CI1568" s="4"/>
      <c r="CJ1568" s="6"/>
      <c r="CK1568" s="5"/>
      <c r="CL1568" s="5"/>
      <c r="CM1568" s="4"/>
      <c r="CN1568" s="6"/>
      <c r="CO1568" s="4"/>
      <c r="CP1568" s="6"/>
      <c r="CQ1568" s="5"/>
      <c r="CR1568" s="5"/>
      <c r="CS1568" s="4"/>
      <c r="CT1568" s="6"/>
      <c r="CU1568" s="4"/>
      <c r="CV1568" s="6"/>
      <c r="CW1568" s="5"/>
      <c r="CX1568" s="5"/>
      <c r="CY1568" s="4"/>
      <c r="CZ1568" s="6"/>
      <c r="DA1568" s="4"/>
      <c r="DB1568" s="6"/>
      <c r="DC1568" s="5"/>
      <c r="DD1568" s="5"/>
      <c r="DE1568" s="4"/>
      <c r="DF1568" s="6"/>
      <c r="DG1568" s="4"/>
      <c r="DH1568" s="6"/>
      <c r="DI1568" s="5"/>
      <c r="DJ1568" s="5"/>
      <c r="DK1568" s="4"/>
      <c r="DL1568" s="6"/>
      <c r="DM1568" s="4"/>
      <c r="DN1568" s="6"/>
      <c r="DO1568" s="5"/>
      <c r="DP1568" s="5"/>
      <c r="DQ1568" s="4"/>
      <c r="DR1568" s="6"/>
      <c r="DS1568" s="4"/>
      <c r="DT1568" s="6"/>
      <c r="DU1568" s="5"/>
      <c r="DV1568" s="5"/>
      <c r="DW1568" s="4"/>
      <c r="DX1568" s="6"/>
      <c r="DY1568" s="4"/>
      <c r="DZ1568" s="6"/>
      <c r="EA1568" s="5"/>
      <c r="EB1568" s="5"/>
      <c r="EC1568" s="4"/>
      <c r="ED1568" s="6"/>
      <c r="EE1568" s="4"/>
      <c r="EF1568" s="6"/>
      <c r="EG1568" s="5"/>
      <c r="EH1568" s="5"/>
      <c r="EI1568" s="4"/>
      <c r="EJ1568" s="6"/>
      <c r="EK1568" s="4"/>
      <c r="EL1568" s="6"/>
      <c r="EM1568" s="5"/>
      <c r="EN1568" s="5"/>
      <c r="EO1568" s="4"/>
      <c r="EP1568" s="6"/>
      <c r="EQ1568" s="4"/>
      <c r="ER1568" s="6"/>
      <c r="ES1568" s="5"/>
      <c r="ET1568" s="5"/>
      <c r="EU1568" s="4"/>
      <c r="EV1568" s="6"/>
      <c r="EW1568" s="4"/>
      <c r="EX1568" s="6"/>
      <c r="EY1568" s="5"/>
      <c r="EZ1568" s="5"/>
      <c r="FA1568" s="4"/>
      <c r="FB1568" s="6"/>
      <c r="FC1568" s="4"/>
      <c r="FD1568" s="6"/>
      <c r="FE1568" s="5"/>
      <c r="FF1568" s="5"/>
      <c r="FG1568" s="4"/>
      <c r="FH1568" s="6"/>
      <c r="FI1568" s="4"/>
      <c r="FJ1568" s="6"/>
      <c r="FK1568" s="5"/>
      <c r="FL1568" s="5"/>
      <c r="FM1568" s="4"/>
      <c r="FN1568" s="6"/>
      <c r="FO1568" s="4"/>
      <c r="FP1568" s="6"/>
      <c r="FQ1568" s="5"/>
      <c r="FR1568" s="5"/>
      <c r="FS1568" s="4"/>
      <c r="FT1568" s="6"/>
      <c r="FU1568" s="4"/>
      <c r="FV1568" s="6"/>
      <c r="FW1568" s="5"/>
      <c r="FX1568" s="5"/>
      <c r="FY1568" s="4"/>
      <c r="FZ1568" s="6"/>
      <c r="GA1568" s="4"/>
      <c r="GB1568" s="6"/>
      <c r="GC1568" s="5"/>
      <c r="GD1568" s="5"/>
      <c r="GE1568" s="4"/>
      <c r="GF1568" s="6"/>
      <c r="GG1568" s="4"/>
      <c r="GH1568" s="6"/>
      <c r="GI1568" s="5"/>
      <c r="GJ1568" s="5"/>
      <c r="GK1568" s="4"/>
      <c r="GL1568" s="6"/>
      <c r="GM1568" s="4"/>
      <c r="GN1568" s="6"/>
      <c r="GO1568" s="5"/>
      <c r="GP1568" s="5"/>
      <c r="GQ1568" s="4"/>
      <c r="GR1568" s="6"/>
      <c r="GS1568" s="4"/>
      <c r="GT1568" s="6"/>
      <c r="GU1568" s="5"/>
      <c r="GV1568" s="5"/>
      <c r="GW1568" s="4"/>
      <c r="GX1568" s="6"/>
      <c r="GY1568" s="4"/>
      <c r="GZ1568" s="6"/>
      <c r="HA1568" s="5"/>
      <c r="HB1568" s="5"/>
      <c r="HC1568" s="4"/>
      <c r="HD1568" s="6"/>
      <c r="HE1568" s="4"/>
      <c r="HF1568" s="6"/>
      <c r="HG1568" s="5"/>
      <c r="HH1568" s="5"/>
      <c r="HI1568" s="4"/>
      <c r="HJ1568" s="6"/>
      <c r="HK1568" s="4"/>
      <c r="HL1568" s="6"/>
      <c r="HM1568" s="5"/>
      <c r="HN1568" s="5"/>
      <c r="HO1568" s="4"/>
      <c r="HP1568" s="6"/>
      <c r="HQ1568" s="4"/>
      <c r="HR1568" s="6"/>
      <c r="HS1568" s="5"/>
      <c r="HT1568" s="5"/>
      <c r="HU1568" s="4"/>
      <c r="HV1568" s="6"/>
      <c r="HW1568" s="4"/>
      <c r="HX1568" s="6"/>
      <c r="HY1568" s="5"/>
      <c r="HZ1568" s="5"/>
      <c r="IA1568" s="4"/>
      <c r="IB1568" s="6"/>
      <c r="IC1568" s="4"/>
      <c r="ID1568" s="6"/>
      <c r="IE1568" s="5"/>
      <c r="IF1568" s="5"/>
      <c r="IG1568" s="4"/>
      <c r="IH1568" s="6"/>
      <c r="II1568" s="4"/>
      <c r="IJ1568" s="6"/>
      <c r="IK1568" s="5"/>
      <c r="IL1568" s="5"/>
      <c r="IM1568" s="4"/>
      <c r="IN1568" s="6"/>
      <c r="IO1568" s="4"/>
      <c r="IP1568" s="6"/>
      <c r="IQ1568" s="5"/>
      <c r="IR1568" s="5"/>
      <c r="IS1568" s="4"/>
      <c r="IT1568" s="6"/>
      <c r="IU1568" s="4"/>
      <c r="IV1568" s="6"/>
      <c r="IW1568" s="5"/>
      <c r="IX1568" s="5"/>
      <c r="IY1568" s="4"/>
      <c r="IZ1568" s="6"/>
      <c r="JA1568" s="4"/>
      <c r="JB1568" s="6"/>
      <c r="JC1568" s="5"/>
      <c r="JD1568" s="5"/>
      <c r="JE1568" s="4"/>
      <c r="JF1568" s="6"/>
      <c r="JG1568" s="4"/>
      <c r="JH1568" s="6"/>
      <c r="JI1568" s="5"/>
      <c r="JJ1568" s="5"/>
      <c r="JK1568" s="4"/>
      <c r="JL1568" s="6"/>
      <c r="JM1568" s="4"/>
      <c r="JN1568" s="6"/>
      <c r="JO1568" s="5"/>
      <c r="JP1568" s="5"/>
      <c r="JQ1568" s="4"/>
      <c r="JR1568" s="6"/>
      <c r="JS1568" s="4"/>
      <c r="JT1568" s="6"/>
      <c r="JU1568" s="5"/>
      <c r="JV1568" s="5"/>
      <c r="JW1568" s="4"/>
      <c r="JX1568" s="6"/>
      <c r="JY1568" s="4"/>
      <c r="JZ1568" s="6"/>
      <c r="KA1568" s="5"/>
      <c r="KB1568" s="5"/>
      <c r="KC1568" s="4"/>
      <c r="KD1568" s="6"/>
      <c r="KE1568" s="4"/>
      <c r="KF1568" s="6"/>
      <c r="KG1568" s="5"/>
      <c r="KH1568" s="5"/>
      <c r="KI1568" s="4"/>
      <c r="KJ1568" s="6"/>
      <c r="KK1568" s="4"/>
      <c r="KL1568" s="6"/>
      <c r="KM1568" s="5"/>
      <c r="KN1568" s="5"/>
    </row>
    <row r="1569">
      <c r="A1569" s="3" t="s">
        <v>85</v>
      </c>
      <c r="B1569" s="3" t="s">
        <v>712</v>
      </c>
      <c r="C1569" s="3" t="s">
        <v>87</v>
      </c>
      <c r="D1569" s="3" t="s">
        <v>712</v>
      </c>
      <c r="E1569" s="3" t="s">
        <v>980</v>
      </c>
      <c r="F1569" s="3" t="s">
        <v>104</v>
      </c>
      <c r="G1569" s="3" t="s">
        <v>104</v>
      </c>
      <c r="H1569" s="3" t="s">
        <v>104</v>
      </c>
      <c r="I1569" s="3" t="s">
        <v>1583</v>
      </c>
      <c r="J1569" s="3" t="s">
        <v>104</v>
      </c>
      <c r="K1569" s="4"/>
      <c r="L1569" s="4">
        <f>=ROUNDDOWN({0},0)</f>
      </c>
      <c r="M1569" s="4"/>
      <c r="N1569" s="5"/>
      <c r="O1569" s="4"/>
      <c r="P1569" s="4">
        <f>=ROUNDDOWN({0},0)</f>
      </c>
      <c r="Q1569" s="4"/>
      <c r="R1569" s="5"/>
      <c r="S1569" s="4"/>
      <c r="T1569" s="6"/>
      <c r="U1569" s="4"/>
      <c r="V1569" s="6"/>
      <c r="W1569" s="5"/>
      <c r="X1569" s="5"/>
      <c r="Y1569" s="4"/>
      <c r="Z1569" s="6"/>
      <c r="AA1569" s="4"/>
      <c r="AB1569" s="6"/>
      <c r="AC1569" s="5"/>
      <c r="AD1569" s="5"/>
      <c r="AE1569" s="4"/>
      <c r="AF1569" s="6"/>
      <c r="AG1569" s="4"/>
      <c r="AH1569" s="6"/>
      <c r="AI1569" s="5"/>
      <c r="AJ1569" s="5"/>
      <c r="AK1569" s="4"/>
      <c r="AL1569" s="6"/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  <c r="AW1569" s="4"/>
      <c r="AX1569" s="6"/>
      <c r="AY1569" s="4"/>
      <c r="AZ1569" s="6"/>
      <c r="BA1569" s="5"/>
      <c r="BB1569" s="5"/>
      <c r="BC1569" s="4"/>
      <c r="BD1569" s="6"/>
      <c r="BE1569" s="4"/>
      <c r="BF1569" s="6"/>
      <c r="BG1569" s="5"/>
      <c r="BH1569" s="5"/>
      <c r="BI1569" s="4"/>
      <c r="BJ1569" s="6"/>
      <c r="BK1569" s="4"/>
      <c r="BL1569" s="6"/>
      <c r="BM1569" s="5"/>
      <c r="BN1569" s="5"/>
      <c r="BO1569" s="4"/>
      <c r="BP1569" s="6"/>
      <c r="BQ1569" s="4"/>
      <c r="BR1569" s="6"/>
      <c r="BS1569" s="5"/>
      <c r="BT1569" s="5"/>
      <c r="BU1569" s="4"/>
      <c r="BV1569" s="6"/>
      <c r="BW1569" s="4"/>
      <c r="BX1569" s="6"/>
      <c r="BY1569" s="5"/>
      <c r="BZ1569" s="5"/>
      <c r="CA1569" s="4"/>
      <c r="CB1569" s="6"/>
      <c r="CC1569" s="4"/>
      <c r="CD1569" s="6"/>
      <c r="CE1569" s="5"/>
      <c r="CF1569" s="5"/>
      <c r="CG1569" s="4"/>
      <c r="CH1569" s="6"/>
      <c r="CI1569" s="4"/>
      <c r="CJ1569" s="6"/>
      <c r="CK1569" s="5"/>
      <c r="CL1569" s="5"/>
      <c r="CM1569" s="4"/>
      <c r="CN1569" s="6"/>
      <c r="CO1569" s="4"/>
      <c r="CP1569" s="6"/>
      <c r="CQ1569" s="5"/>
      <c r="CR1569" s="5"/>
      <c r="CS1569" s="4"/>
      <c r="CT1569" s="6"/>
      <c r="CU1569" s="4"/>
      <c r="CV1569" s="6"/>
      <c r="CW1569" s="5"/>
      <c r="CX1569" s="5"/>
      <c r="CY1569" s="4"/>
      <c r="CZ1569" s="6"/>
      <c r="DA1569" s="4"/>
      <c r="DB1569" s="6"/>
      <c r="DC1569" s="5"/>
      <c r="DD1569" s="5"/>
      <c r="DE1569" s="4"/>
      <c r="DF1569" s="6"/>
      <c r="DG1569" s="4"/>
      <c r="DH1569" s="6"/>
      <c r="DI1569" s="5"/>
      <c r="DJ1569" s="5"/>
      <c r="DK1569" s="4"/>
      <c r="DL1569" s="6"/>
      <c r="DM1569" s="4"/>
      <c r="DN1569" s="6"/>
      <c r="DO1569" s="5"/>
      <c r="DP1569" s="5"/>
      <c r="DQ1569" s="4"/>
      <c r="DR1569" s="6"/>
      <c r="DS1569" s="4"/>
      <c r="DT1569" s="6"/>
      <c r="DU1569" s="5"/>
      <c r="DV1569" s="5"/>
      <c r="DW1569" s="4"/>
      <c r="DX1569" s="6"/>
      <c r="DY1569" s="4"/>
      <c r="DZ1569" s="6"/>
      <c r="EA1569" s="5"/>
      <c r="EB1569" s="5"/>
      <c r="EC1569" s="4"/>
      <c r="ED1569" s="6"/>
      <c r="EE1569" s="4"/>
      <c r="EF1569" s="6"/>
      <c r="EG1569" s="5"/>
      <c r="EH1569" s="5"/>
      <c r="EI1569" s="4"/>
      <c r="EJ1569" s="6"/>
      <c r="EK1569" s="4"/>
      <c r="EL1569" s="6"/>
      <c r="EM1569" s="5"/>
      <c r="EN1569" s="5"/>
      <c r="EO1569" s="4"/>
      <c r="EP1569" s="6"/>
      <c r="EQ1569" s="4"/>
      <c r="ER1569" s="6"/>
      <c r="ES1569" s="5"/>
      <c r="ET1569" s="5"/>
      <c r="EU1569" s="4"/>
      <c r="EV1569" s="6"/>
      <c r="EW1569" s="4"/>
      <c r="EX1569" s="6"/>
      <c r="EY1569" s="5"/>
      <c r="EZ1569" s="5"/>
      <c r="FA1569" s="4"/>
      <c r="FB1569" s="6"/>
      <c r="FC1569" s="4"/>
      <c r="FD1569" s="6"/>
      <c r="FE1569" s="5"/>
      <c r="FF1569" s="5"/>
      <c r="FG1569" s="4"/>
      <c r="FH1569" s="6"/>
      <c r="FI1569" s="4"/>
      <c r="FJ1569" s="6"/>
      <c r="FK1569" s="5"/>
      <c r="FL1569" s="5"/>
      <c r="FM1569" s="4"/>
      <c r="FN1569" s="6"/>
      <c r="FO1569" s="4"/>
      <c r="FP1569" s="6"/>
      <c r="FQ1569" s="5"/>
      <c r="FR1569" s="5"/>
      <c r="FS1569" s="4"/>
      <c r="FT1569" s="6"/>
      <c r="FU1569" s="4"/>
      <c r="FV1569" s="6"/>
      <c r="FW1569" s="5"/>
      <c r="FX1569" s="5"/>
      <c r="FY1569" s="4"/>
      <c r="FZ1569" s="6"/>
      <c r="GA1569" s="4"/>
      <c r="GB1569" s="6"/>
      <c r="GC1569" s="5"/>
      <c r="GD1569" s="5"/>
      <c r="GE1569" s="4"/>
      <c r="GF1569" s="6"/>
      <c r="GG1569" s="4"/>
      <c r="GH1569" s="6"/>
      <c r="GI1569" s="5"/>
      <c r="GJ1569" s="5"/>
      <c r="GK1569" s="4"/>
      <c r="GL1569" s="6"/>
      <c r="GM1569" s="4"/>
      <c r="GN1569" s="6"/>
      <c r="GO1569" s="5"/>
      <c r="GP1569" s="5"/>
      <c r="GQ1569" s="4"/>
      <c r="GR1569" s="6"/>
      <c r="GS1569" s="4"/>
      <c r="GT1569" s="6"/>
      <c r="GU1569" s="5"/>
      <c r="GV1569" s="5"/>
      <c r="GW1569" s="4"/>
      <c r="GX1569" s="6"/>
      <c r="GY1569" s="4"/>
      <c r="GZ1569" s="6"/>
      <c r="HA1569" s="5"/>
      <c r="HB1569" s="5"/>
      <c r="HC1569" s="4"/>
      <c r="HD1569" s="6"/>
      <c r="HE1569" s="4"/>
      <c r="HF1569" s="6"/>
      <c r="HG1569" s="5"/>
      <c r="HH1569" s="5"/>
      <c r="HI1569" s="4"/>
      <c r="HJ1569" s="6"/>
      <c r="HK1569" s="4"/>
      <c r="HL1569" s="6"/>
      <c r="HM1569" s="5"/>
      <c r="HN1569" s="5"/>
      <c r="HO1569" s="4"/>
      <c r="HP1569" s="6"/>
      <c r="HQ1569" s="4"/>
      <c r="HR1569" s="6"/>
      <c r="HS1569" s="5"/>
      <c r="HT1569" s="5"/>
      <c r="HU1569" s="4"/>
      <c r="HV1569" s="6"/>
      <c r="HW1569" s="4"/>
      <c r="HX1569" s="6"/>
      <c r="HY1569" s="5"/>
      <c r="HZ1569" s="5"/>
      <c r="IA1569" s="4"/>
      <c r="IB1569" s="6"/>
      <c r="IC1569" s="4"/>
      <c r="ID1569" s="6"/>
      <c r="IE1569" s="5"/>
      <c r="IF1569" s="5"/>
      <c r="IG1569" s="4"/>
      <c r="IH1569" s="6"/>
      <c r="II1569" s="4"/>
      <c r="IJ1569" s="6"/>
      <c r="IK1569" s="5"/>
      <c r="IL1569" s="5"/>
      <c r="IM1569" s="4"/>
      <c r="IN1569" s="6"/>
      <c r="IO1569" s="4"/>
      <c r="IP1569" s="6"/>
      <c r="IQ1569" s="5"/>
      <c r="IR1569" s="5"/>
      <c r="IS1569" s="4"/>
      <c r="IT1569" s="6"/>
      <c r="IU1569" s="4"/>
      <c r="IV1569" s="6"/>
      <c r="IW1569" s="5"/>
      <c r="IX1569" s="5"/>
      <c r="IY1569" s="4"/>
      <c r="IZ1569" s="6"/>
      <c r="JA1569" s="4"/>
      <c r="JB1569" s="6"/>
      <c r="JC1569" s="5"/>
      <c r="JD1569" s="5"/>
      <c r="JE1569" s="4"/>
      <c r="JF1569" s="6"/>
      <c r="JG1569" s="4"/>
      <c r="JH1569" s="6"/>
      <c r="JI1569" s="5"/>
      <c r="JJ1569" s="5"/>
      <c r="JK1569" s="4"/>
      <c r="JL1569" s="6"/>
      <c r="JM1569" s="4"/>
      <c r="JN1569" s="6"/>
      <c r="JO1569" s="5"/>
      <c r="JP1569" s="5"/>
      <c r="JQ1569" s="4"/>
      <c r="JR1569" s="6"/>
      <c r="JS1569" s="4"/>
      <c r="JT1569" s="6"/>
      <c r="JU1569" s="5"/>
      <c r="JV1569" s="5"/>
      <c r="JW1569" s="4"/>
      <c r="JX1569" s="6"/>
      <c r="JY1569" s="4"/>
      <c r="JZ1569" s="6"/>
      <c r="KA1569" s="5"/>
      <c r="KB1569" s="5"/>
      <c r="KC1569" s="4"/>
      <c r="KD1569" s="6"/>
      <c r="KE1569" s="4"/>
      <c r="KF1569" s="6"/>
      <c r="KG1569" s="5"/>
      <c r="KH1569" s="5"/>
      <c r="KI1569" s="4"/>
      <c r="KJ1569" s="6"/>
      <c r="KK1569" s="4"/>
      <c r="KL1569" s="6"/>
      <c r="KM1569" s="5"/>
      <c r="KN1569" s="5"/>
    </row>
    <row r="1570">
      <c r="A1570" s="3" t="s">
        <v>85</v>
      </c>
      <c r="B1570" s="3" t="s">
        <v>712</v>
      </c>
      <c r="C1570" s="3" t="s">
        <v>87</v>
      </c>
      <c r="D1570" s="3" t="s">
        <v>712</v>
      </c>
      <c r="E1570" s="3" t="s">
        <v>461</v>
      </c>
      <c r="F1570" s="3" t="s">
        <v>104</v>
      </c>
      <c r="G1570" s="3" t="s">
        <v>104</v>
      </c>
      <c r="H1570" s="3" t="s">
        <v>104</v>
      </c>
      <c r="I1570" s="3" t="s">
        <v>1361</v>
      </c>
      <c r="J1570" s="3" t="s">
        <v>104</v>
      </c>
      <c r="K1570" s="4"/>
      <c r="L1570" s="4">
        <f>=ROUNDDOWN({0},0)</f>
      </c>
      <c r="M1570" s="4"/>
      <c r="N1570" s="5"/>
      <c r="O1570" s="4"/>
      <c r="P1570" s="4">
        <f>=ROUNDDOWN({0},0)</f>
      </c>
      <c r="Q1570" s="4"/>
      <c r="R1570" s="5"/>
      <c r="S1570" s="4"/>
      <c r="T1570" s="6"/>
      <c r="U1570" s="4"/>
      <c r="V1570" s="6"/>
      <c r="W1570" s="5"/>
      <c r="X1570" s="5"/>
      <c r="Y1570" s="4"/>
      <c r="Z1570" s="6"/>
      <c r="AA1570" s="4"/>
      <c r="AB1570" s="6"/>
      <c r="AC1570" s="5"/>
      <c r="AD1570" s="5"/>
      <c r="AE1570" s="4"/>
      <c r="AF1570" s="6"/>
      <c r="AG1570" s="4"/>
      <c r="AH1570" s="6"/>
      <c r="AI1570" s="5"/>
      <c r="AJ1570" s="5"/>
      <c r="AK1570" s="4"/>
      <c r="AL1570" s="6"/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  <c r="AW1570" s="4"/>
      <c r="AX1570" s="6"/>
      <c r="AY1570" s="4"/>
      <c r="AZ1570" s="6"/>
      <c r="BA1570" s="5"/>
      <c r="BB1570" s="5"/>
      <c r="BC1570" s="4"/>
      <c r="BD1570" s="6"/>
      <c r="BE1570" s="4"/>
      <c r="BF1570" s="6"/>
      <c r="BG1570" s="5"/>
      <c r="BH1570" s="5"/>
      <c r="BI1570" s="4"/>
      <c r="BJ1570" s="6"/>
      <c r="BK1570" s="4"/>
      <c r="BL1570" s="6"/>
      <c r="BM1570" s="5"/>
      <c r="BN1570" s="5"/>
      <c r="BO1570" s="4"/>
      <c r="BP1570" s="6"/>
      <c r="BQ1570" s="4"/>
      <c r="BR1570" s="6"/>
      <c r="BS1570" s="5"/>
      <c r="BT1570" s="5"/>
      <c r="BU1570" s="4"/>
      <c r="BV1570" s="6"/>
      <c r="BW1570" s="4"/>
      <c r="BX1570" s="6"/>
      <c r="BY1570" s="5"/>
      <c r="BZ1570" s="5"/>
      <c r="CA1570" s="4"/>
      <c r="CB1570" s="6"/>
      <c r="CC1570" s="4"/>
      <c r="CD1570" s="6"/>
      <c r="CE1570" s="5"/>
      <c r="CF1570" s="5"/>
      <c r="CG1570" s="4"/>
      <c r="CH1570" s="6"/>
      <c r="CI1570" s="4"/>
      <c r="CJ1570" s="6"/>
      <c r="CK1570" s="5"/>
      <c r="CL1570" s="5"/>
      <c r="CM1570" s="4"/>
      <c r="CN1570" s="6"/>
      <c r="CO1570" s="4"/>
      <c r="CP1570" s="6"/>
      <c r="CQ1570" s="5"/>
      <c r="CR1570" s="5"/>
      <c r="CS1570" s="4"/>
      <c r="CT1570" s="6"/>
      <c r="CU1570" s="4"/>
      <c r="CV1570" s="6"/>
      <c r="CW1570" s="5"/>
      <c r="CX1570" s="5"/>
      <c r="CY1570" s="4"/>
      <c r="CZ1570" s="6"/>
      <c r="DA1570" s="4"/>
      <c r="DB1570" s="6"/>
      <c r="DC1570" s="5"/>
      <c r="DD1570" s="5"/>
      <c r="DE1570" s="4"/>
      <c r="DF1570" s="6"/>
      <c r="DG1570" s="4"/>
      <c r="DH1570" s="6"/>
      <c r="DI1570" s="5"/>
      <c r="DJ1570" s="5"/>
      <c r="DK1570" s="4"/>
      <c r="DL1570" s="6"/>
      <c r="DM1570" s="4"/>
      <c r="DN1570" s="6"/>
      <c r="DO1570" s="5"/>
      <c r="DP1570" s="5"/>
      <c r="DQ1570" s="4"/>
      <c r="DR1570" s="6"/>
      <c r="DS1570" s="4"/>
      <c r="DT1570" s="6"/>
      <c r="DU1570" s="5"/>
      <c r="DV1570" s="5"/>
      <c r="DW1570" s="4"/>
      <c r="DX1570" s="6"/>
      <c r="DY1570" s="4"/>
      <c r="DZ1570" s="6"/>
      <c r="EA1570" s="5"/>
      <c r="EB1570" s="5"/>
      <c r="EC1570" s="4"/>
      <c r="ED1570" s="6"/>
      <c r="EE1570" s="4"/>
      <c r="EF1570" s="6"/>
      <c r="EG1570" s="5"/>
      <c r="EH1570" s="5"/>
      <c r="EI1570" s="4"/>
      <c r="EJ1570" s="6"/>
      <c r="EK1570" s="4"/>
      <c r="EL1570" s="6"/>
      <c r="EM1570" s="5"/>
      <c r="EN1570" s="5"/>
      <c r="EO1570" s="4"/>
      <c r="EP1570" s="6"/>
      <c r="EQ1570" s="4"/>
      <c r="ER1570" s="6"/>
      <c r="ES1570" s="5"/>
      <c r="ET1570" s="5"/>
      <c r="EU1570" s="4"/>
      <c r="EV1570" s="6"/>
      <c r="EW1570" s="4"/>
      <c r="EX1570" s="6"/>
      <c r="EY1570" s="5"/>
      <c r="EZ1570" s="5"/>
      <c r="FA1570" s="4"/>
      <c r="FB1570" s="6"/>
      <c r="FC1570" s="4"/>
      <c r="FD1570" s="6"/>
      <c r="FE1570" s="5"/>
      <c r="FF1570" s="5"/>
      <c r="FG1570" s="4"/>
      <c r="FH1570" s="6"/>
      <c r="FI1570" s="4"/>
      <c r="FJ1570" s="6"/>
      <c r="FK1570" s="5"/>
      <c r="FL1570" s="5"/>
      <c r="FM1570" s="4"/>
      <c r="FN1570" s="6"/>
      <c r="FO1570" s="4"/>
      <c r="FP1570" s="6"/>
      <c r="FQ1570" s="5"/>
      <c r="FR1570" s="5"/>
      <c r="FS1570" s="4"/>
      <c r="FT1570" s="6"/>
      <c r="FU1570" s="4"/>
      <c r="FV1570" s="6"/>
      <c r="FW1570" s="5"/>
      <c r="FX1570" s="5"/>
      <c r="FY1570" s="4"/>
      <c r="FZ1570" s="6"/>
      <c r="GA1570" s="4"/>
      <c r="GB1570" s="6"/>
      <c r="GC1570" s="5"/>
      <c r="GD1570" s="5"/>
      <c r="GE1570" s="4"/>
      <c r="GF1570" s="6"/>
      <c r="GG1570" s="4"/>
      <c r="GH1570" s="6"/>
      <c r="GI1570" s="5"/>
      <c r="GJ1570" s="5"/>
      <c r="GK1570" s="4"/>
      <c r="GL1570" s="6"/>
      <c r="GM1570" s="4"/>
      <c r="GN1570" s="6"/>
      <c r="GO1570" s="5"/>
      <c r="GP1570" s="5"/>
      <c r="GQ1570" s="4"/>
      <c r="GR1570" s="6"/>
      <c r="GS1570" s="4"/>
      <c r="GT1570" s="6"/>
      <c r="GU1570" s="5"/>
      <c r="GV1570" s="5"/>
      <c r="GW1570" s="4"/>
      <c r="GX1570" s="6"/>
      <c r="GY1570" s="4"/>
      <c r="GZ1570" s="6"/>
      <c r="HA1570" s="5"/>
      <c r="HB1570" s="5"/>
      <c r="HC1570" s="4"/>
      <c r="HD1570" s="6"/>
      <c r="HE1570" s="4"/>
      <c r="HF1570" s="6"/>
      <c r="HG1570" s="5"/>
      <c r="HH1570" s="5"/>
      <c r="HI1570" s="4"/>
      <c r="HJ1570" s="6"/>
      <c r="HK1570" s="4"/>
      <c r="HL1570" s="6"/>
      <c r="HM1570" s="5"/>
      <c r="HN1570" s="5"/>
      <c r="HO1570" s="4"/>
      <c r="HP1570" s="6"/>
      <c r="HQ1570" s="4"/>
      <c r="HR1570" s="6"/>
      <c r="HS1570" s="5"/>
      <c r="HT1570" s="5"/>
      <c r="HU1570" s="4"/>
      <c r="HV1570" s="6"/>
      <c r="HW1570" s="4"/>
      <c r="HX1570" s="6"/>
      <c r="HY1570" s="5"/>
      <c r="HZ1570" s="5"/>
      <c r="IA1570" s="4"/>
      <c r="IB1570" s="6"/>
      <c r="IC1570" s="4"/>
      <c r="ID1570" s="6"/>
      <c r="IE1570" s="5"/>
      <c r="IF1570" s="5"/>
      <c r="IG1570" s="4"/>
      <c r="IH1570" s="6"/>
      <c r="II1570" s="4"/>
      <c r="IJ1570" s="6"/>
      <c r="IK1570" s="5"/>
      <c r="IL1570" s="5"/>
      <c r="IM1570" s="4"/>
      <c r="IN1570" s="6"/>
      <c r="IO1570" s="4"/>
      <c r="IP1570" s="6"/>
      <c r="IQ1570" s="5"/>
      <c r="IR1570" s="5"/>
      <c r="IS1570" s="4"/>
      <c r="IT1570" s="6"/>
      <c r="IU1570" s="4"/>
      <c r="IV1570" s="6"/>
      <c r="IW1570" s="5"/>
      <c r="IX1570" s="5"/>
      <c r="IY1570" s="4"/>
      <c r="IZ1570" s="6"/>
      <c r="JA1570" s="4"/>
      <c r="JB1570" s="6"/>
      <c r="JC1570" s="5"/>
      <c r="JD1570" s="5"/>
      <c r="JE1570" s="4"/>
      <c r="JF1570" s="6"/>
      <c r="JG1570" s="4"/>
      <c r="JH1570" s="6"/>
      <c r="JI1570" s="5"/>
      <c r="JJ1570" s="5"/>
      <c r="JK1570" s="4"/>
      <c r="JL1570" s="6"/>
      <c r="JM1570" s="4"/>
      <c r="JN1570" s="6"/>
      <c r="JO1570" s="5"/>
      <c r="JP1570" s="5"/>
      <c r="JQ1570" s="4"/>
      <c r="JR1570" s="6"/>
      <c r="JS1570" s="4"/>
      <c r="JT1570" s="6"/>
      <c r="JU1570" s="5"/>
      <c r="JV1570" s="5"/>
      <c r="JW1570" s="4"/>
      <c r="JX1570" s="6"/>
      <c r="JY1570" s="4"/>
      <c r="JZ1570" s="6"/>
      <c r="KA1570" s="5"/>
      <c r="KB1570" s="5"/>
      <c r="KC1570" s="4"/>
      <c r="KD1570" s="6"/>
      <c r="KE1570" s="4"/>
      <c r="KF1570" s="6"/>
      <c r="KG1570" s="5"/>
      <c r="KH1570" s="5"/>
      <c r="KI1570" s="4"/>
      <c r="KJ1570" s="6"/>
      <c r="KK1570" s="4"/>
      <c r="KL1570" s="6"/>
      <c r="KM1570" s="5"/>
      <c r="KN1570" s="5"/>
    </row>
    <row r="1571">
      <c r="A1571" s="3" t="s">
        <v>85</v>
      </c>
      <c r="B1571" s="3" t="s">
        <v>712</v>
      </c>
      <c r="C1571" s="3" t="s">
        <v>87</v>
      </c>
      <c r="D1571" s="3" t="s">
        <v>712</v>
      </c>
      <c r="E1571" s="3" t="s">
        <v>997</v>
      </c>
      <c r="F1571" s="3" t="s">
        <v>104</v>
      </c>
      <c r="G1571" s="3" t="s">
        <v>104</v>
      </c>
      <c r="H1571" s="3" t="s">
        <v>104</v>
      </c>
      <c r="I1571" s="3" t="s">
        <v>1361</v>
      </c>
      <c r="J1571" s="3" t="s">
        <v>104</v>
      </c>
      <c r="K1571" s="4"/>
      <c r="L1571" s="4">
        <f>=ROUNDDOWN({0},0)</f>
      </c>
      <c r="M1571" s="4"/>
      <c r="N1571" s="5"/>
      <c r="O1571" s="4"/>
      <c r="P1571" s="4">
        <f>=ROUNDDOWN({0},0)</f>
      </c>
      <c r="Q1571" s="4"/>
      <c r="R1571" s="5"/>
      <c r="S1571" s="4"/>
      <c r="T1571" s="6"/>
      <c r="U1571" s="4"/>
      <c r="V1571" s="6"/>
      <c r="W1571" s="5"/>
      <c r="X1571" s="5"/>
      <c r="Y1571" s="4"/>
      <c r="Z1571" s="6"/>
      <c r="AA1571" s="4"/>
      <c r="AB1571" s="6"/>
      <c r="AC1571" s="5"/>
      <c r="AD1571" s="5"/>
      <c r="AE1571" s="4"/>
      <c r="AF1571" s="6"/>
      <c r="AG1571" s="4"/>
      <c r="AH1571" s="6"/>
      <c r="AI1571" s="5"/>
      <c r="AJ1571" s="5"/>
      <c r="AK1571" s="4"/>
      <c r="AL1571" s="6"/>
      <c r="AM1571" s="4"/>
      <c r="AN1571" s="6"/>
      <c r="AO1571" s="5"/>
      <c r="AP1571" s="5"/>
      <c r="AQ1571" s="4"/>
      <c r="AR1571" s="6"/>
      <c r="AS1571" s="4"/>
      <c r="AT1571" s="6"/>
      <c r="AU1571" s="5"/>
      <c r="AV1571" s="5"/>
      <c r="AW1571" s="4"/>
      <c r="AX1571" s="6"/>
      <c r="AY1571" s="4"/>
      <c r="AZ1571" s="6"/>
      <c r="BA1571" s="5"/>
      <c r="BB1571" s="5"/>
      <c r="BC1571" s="4"/>
      <c r="BD1571" s="6"/>
      <c r="BE1571" s="4"/>
      <c r="BF1571" s="6"/>
      <c r="BG1571" s="5"/>
      <c r="BH1571" s="5"/>
      <c r="BI1571" s="4"/>
      <c r="BJ1571" s="6"/>
      <c r="BK1571" s="4"/>
      <c r="BL1571" s="6"/>
      <c r="BM1571" s="5"/>
      <c r="BN1571" s="5"/>
      <c r="BO1571" s="4"/>
      <c r="BP1571" s="6"/>
      <c r="BQ1571" s="4"/>
      <c r="BR1571" s="6"/>
      <c r="BS1571" s="5"/>
      <c r="BT1571" s="5"/>
      <c r="BU1571" s="4"/>
      <c r="BV1571" s="6"/>
      <c r="BW1571" s="4"/>
      <c r="BX1571" s="6"/>
      <c r="BY1571" s="5"/>
      <c r="BZ1571" s="5"/>
      <c r="CA1571" s="4"/>
      <c r="CB1571" s="6"/>
      <c r="CC1571" s="4"/>
      <c r="CD1571" s="6"/>
      <c r="CE1571" s="5"/>
      <c r="CF1571" s="5"/>
      <c r="CG1571" s="4"/>
      <c r="CH1571" s="6"/>
      <c r="CI1571" s="4"/>
      <c r="CJ1571" s="6"/>
      <c r="CK1571" s="5"/>
      <c r="CL1571" s="5"/>
      <c r="CM1571" s="4"/>
      <c r="CN1571" s="6"/>
      <c r="CO1571" s="4"/>
      <c r="CP1571" s="6"/>
      <c r="CQ1571" s="5"/>
      <c r="CR1571" s="5"/>
      <c r="CS1571" s="4"/>
      <c r="CT1571" s="6"/>
      <c r="CU1571" s="4"/>
      <c r="CV1571" s="6"/>
      <c r="CW1571" s="5"/>
      <c r="CX1571" s="5"/>
      <c r="CY1571" s="4"/>
      <c r="CZ1571" s="6"/>
      <c r="DA1571" s="4"/>
      <c r="DB1571" s="6"/>
      <c r="DC1571" s="5"/>
      <c r="DD1571" s="5"/>
      <c r="DE1571" s="4"/>
      <c r="DF1571" s="6"/>
      <c r="DG1571" s="4"/>
      <c r="DH1571" s="6"/>
      <c r="DI1571" s="5"/>
      <c r="DJ1571" s="5"/>
      <c r="DK1571" s="4"/>
      <c r="DL1571" s="6"/>
      <c r="DM1571" s="4"/>
      <c r="DN1571" s="6"/>
      <c r="DO1571" s="5"/>
      <c r="DP1571" s="5"/>
      <c r="DQ1571" s="4"/>
      <c r="DR1571" s="6"/>
      <c r="DS1571" s="4"/>
      <c r="DT1571" s="6"/>
      <c r="DU1571" s="5"/>
      <c r="DV1571" s="5"/>
      <c r="DW1571" s="4"/>
      <c r="DX1571" s="6"/>
      <c r="DY1571" s="4"/>
      <c r="DZ1571" s="6"/>
      <c r="EA1571" s="5"/>
      <c r="EB1571" s="5"/>
      <c r="EC1571" s="4"/>
      <c r="ED1571" s="6"/>
      <c r="EE1571" s="4"/>
      <c r="EF1571" s="6"/>
      <c r="EG1571" s="5"/>
      <c r="EH1571" s="5"/>
      <c r="EI1571" s="4"/>
      <c r="EJ1571" s="6"/>
      <c r="EK1571" s="4"/>
      <c r="EL1571" s="6"/>
      <c r="EM1571" s="5"/>
      <c r="EN1571" s="5"/>
      <c r="EO1571" s="4"/>
      <c r="EP1571" s="6"/>
      <c r="EQ1571" s="4"/>
      <c r="ER1571" s="6"/>
      <c r="ES1571" s="5"/>
      <c r="ET1571" s="5"/>
      <c r="EU1571" s="4"/>
      <c r="EV1571" s="6"/>
      <c r="EW1571" s="4"/>
      <c r="EX1571" s="6"/>
      <c r="EY1571" s="5"/>
      <c r="EZ1571" s="5"/>
      <c r="FA1571" s="4"/>
      <c r="FB1571" s="6"/>
      <c r="FC1571" s="4"/>
      <c r="FD1571" s="6"/>
      <c r="FE1571" s="5"/>
      <c r="FF1571" s="5"/>
      <c r="FG1571" s="4"/>
      <c r="FH1571" s="6"/>
      <c r="FI1571" s="4"/>
      <c r="FJ1571" s="6"/>
      <c r="FK1571" s="5"/>
      <c r="FL1571" s="5"/>
      <c r="FM1571" s="4"/>
      <c r="FN1571" s="6"/>
      <c r="FO1571" s="4"/>
      <c r="FP1571" s="6"/>
      <c r="FQ1571" s="5"/>
      <c r="FR1571" s="5"/>
      <c r="FS1571" s="4"/>
      <c r="FT1571" s="6"/>
      <c r="FU1571" s="4"/>
      <c r="FV1571" s="6"/>
      <c r="FW1571" s="5"/>
      <c r="FX1571" s="5"/>
      <c r="FY1571" s="4"/>
      <c r="FZ1571" s="6"/>
      <c r="GA1571" s="4"/>
      <c r="GB1571" s="6"/>
      <c r="GC1571" s="5"/>
      <c r="GD1571" s="5"/>
      <c r="GE1571" s="4"/>
      <c r="GF1571" s="6"/>
      <c r="GG1571" s="4"/>
      <c r="GH1571" s="6"/>
      <c r="GI1571" s="5"/>
      <c r="GJ1571" s="5"/>
      <c r="GK1571" s="4"/>
      <c r="GL1571" s="6"/>
      <c r="GM1571" s="4"/>
      <c r="GN1571" s="6"/>
      <c r="GO1571" s="5"/>
      <c r="GP1571" s="5"/>
      <c r="GQ1571" s="4"/>
      <c r="GR1571" s="6"/>
      <c r="GS1571" s="4"/>
      <c r="GT1571" s="6"/>
      <c r="GU1571" s="5"/>
      <c r="GV1571" s="5"/>
      <c r="GW1571" s="4"/>
      <c r="GX1571" s="6"/>
      <c r="GY1571" s="4"/>
      <c r="GZ1571" s="6"/>
      <c r="HA1571" s="5"/>
      <c r="HB1571" s="5"/>
      <c r="HC1571" s="4"/>
      <c r="HD1571" s="6"/>
      <c r="HE1571" s="4"/>
      <c r="HF1571" s="6"/>
      <c r="HG1571" s="5"/>
      <c r="HH1571" s="5"/>
      <c r="HI1571" s="4"/>
      <c r="HJ1571" s="6"/>
      <c r="HK1571" s="4"/>
      <c r="HL1571" s="6"/>
      <c r="HM1571" s="5"/>
      <c r="HN1571" s="5"/>
      <c r="HO1571" s="4"/>
      <c r="HP1571" s="6"/>
      <c r="HQ1571" s="4"/>
      <c r="HR1571" s="6"/>
      <c r="HS1571" s="5"/>
      <c r="HT1571" s="5"/>
      <c r="HU1571" s="4"/>
      <c r="HV1571" s="6"/>
      <c r="HW1571" s="4"/>
      <c r="HX1571" s="6"/>
      <c r="HY1571" s="5"/>
      <c r="HZ1571" s="5"/>
      <c r="IA1571" s="4"/>
      <c r="IB1571" s="6"/>
      <c r="IC1571" s="4"/>
      <c r="ID1571" s="6"/>
      <c r="IE1571" s="5"/>
      <c r="IF1571" s="5"/>
      <c r="IG1571" s="4"/>
      <c r="IH1571" s="6"/>
      <c r="II1571" s="4"/>
      <c r="IJ1571" s="6"/>
      <c r="IK1571" s="5"/>
      <c r="IL1571" s="5"/>
      <c r="IM1571" s="4"/>
      <c r="IN1571" s="6"/>
      <c r="IO1571" s="4"/>
      <c r="IP1571" s="6"/>
      <c r="IQ1571" s="5"/>
      <c r="IR1571" s="5"/>
      <c r="IS1571" s="4"/>
      <c r="IT1571" s="6"/>
      <c r="IU1571" s="4"/>
      <c r="IV1571" s="6"/>
      <c r="IW1571" s="5"/>
      <c r="IX1571" s="5"/>
      <c r="IY1571" s="4"/>
      <c r="IZ1571" s="6"/>
      <c r="JA1571" s="4"/>
      <c r="JB1571" s="6"/>
      <c r="JC1571" s="5"/>
      <c r="JD1571" s="5"/>
      <c r="JE1571" s="4"/>
      <c r="JF1571" s="6"/>
      <c r="JG1571" s="4"/>
      <c r="JH1571" s="6"/>
      <c r="JI1571" s="5"/>
      <c r="JJ1571" s="5"/>
      <c r="JK1571" s="4"/>
      <c r="JL1571" s="6"/>
      <c r="JM1571" s="4"/>
      <c r="JN1571" s="6"/>
      <c r="JO1571" s="5"/>
      <c r="JP1571" s="5"/>
      <c r="JQ1571" s="4"/>
      <c r="JR1571" s="6"/>
      <c r="JS1571" s="4"/>
      <c r="JT1571" s="6"/>
      <c r="JU1571" s="5"/>
      <c r="JV1571" s="5"/>
      <c r="JW1571" s="4"/>
      <c r="JX1571" s="6"/>
      <c r="JY1571" s="4"/>
      <c r="JZ1571" s="6"/>
      <c r="KA1571" s="5"/>
      <c r="KB1571" s="5"/>
      <c r="KC1571" s="4"/>
      <c r="KD1571" s="6"/>
      <c r="KE1571" s="4"/>
      <c r="KF1571" s="6"/>
      <c r="KG1571" s="5"/>
      <c r="KH1571" s="5"/>
      <c r="KI1571" s="4"/>
      <c r="KJ1571" s="6"/>
      <c r="KK1571" s="4"/>
      <c r="KL1571" s="6"/>
      <c r="KM1571" s="5"/>
      <c r="KN1571" s="5"/>
    </row>
    <row r="1572">
      <c r="A1572" s="3" t="s">
        <v>85</v>
      </c>
      <c r="B1572" s="3" t="s">
        <v>712</v>
      </c>
      <c r="C1572" s="3" t="s">
        <v>87</v>
      </c>
      <c r="D1572" s="3" t="s">
        <v>712</v>
      </c>
      <c r="E1572" s="3" t="s">
        <v>957</v>
      </c>
      <c r="F1572" s="3" t="s">
        <v>104</v>
      </c>
      <c r="G1572" s="3" t="s">
        <v>104</v>
      </c>
      <c r="H1572" s="3" t="s">
        <v>104</v>
      </c>
      <c r="I1572" s="3" t="s">
        <v>1584</v>
      </c>
      <c r="J1572" s="3" t="s">
        <v>104</v>
      </c>
      <c r="K1572" s="4"/>
      <c r="L1572" s="4">
        <f>=ROUNDDOWN({0},0)</f>
      </c>
      <c r="M1572" s="4"/>
      <c r="N1572" s="5"/>
      <c r="O1572" s="4"/>
      <c r="P1572" s="4">
        <f>=ROUNDDOWN({0},0)</f>
      </c>
      <c r="Q1572" s="4"/>
      <c r="R1572" s="5"/>
      <c r="S1572" s="4"/>
      <c r="T1572" s="6"/>
      <c r="U1572" s="4"/>
      <c r="V1572" s="6"/>
      <c r="W1572" s="5"/>
      <c r="X1572" s="5"/>
      <c r="Y1572" s="4"/>
      <c r="Z1572" s="6"/>
      <c r="AA1572" s="4"/>
      <c r="AB1572" s="6"/>
      <c r="AC1572" s="5"/>
      <c r="AD1572" s="5"/>
      <c r="AE1572" s="4"/>
      <c r="AF1572" s="6"/>
      <c r="AG1572" s="4"/>
      <c r="AH1572" s="6"/>
      <c r="AI1572" s="5"/>
      <c r="AJ1572" s="5"/>
      <c r="AK1572" s="4"/>
      <c r="AL1572" s="6"/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  <c r="AW1572" s="4"/>
      <c r="AX1572" s="6"/>
      <c r="AY1572" s="4"/>
      <c r="AZ1572" s="6"/>
      <c r="BA1572" s="5"/>
      <c r="BB1572" s="5"/>
      <c r="BC1572" s="4"/>
      <c r="BD1572" s="6"/>
      <c r="BE1572" s="4"/>
      <c r="BF1572" s="6"/>
      <c r="BG1572" s="5"/>
      <c r="BH1572" s="5"/>
      <c r="BI1572" s="4"/>
      <c r="BJ1572" s="6"/>
      <c r="BK1572" s="4"/>
      <c r="BL1572" s="6"/>
      <c r="BM1572" s="5"/>
      <c r="BN1572" s="5"/>
      <c r="BO1572" s="4"/>
      <c r="BP1572" s="6"/>
      <c r="BQ1572" s="4"/>
      <c r="BR1572" s="6"/>
      <c r="BS1572" s="5"/>
      <c r="BT1572" s="5"/>
      <c r="BU1572" s="4"/>
      <c r="BV1572" s="6"/>
      <c r="BW1572" s="4"/>
      <c r="BX1572" s="6"/>
      <c r="BY1572" s="5"/>
      <c r="BZ1572" s="5"/>
      <c r="CA1572" s="4"/>
      <c r="CB1572" s="6"/>
      <c r="CC1572" s="4"/>
      <c r="CD1572" s="6"/>
      <c r="CE1572" s="5"/>
      <c r="CF1572" s="5"/>
      <c r="CG1572" s="4"/>
      <c r="CH1572" s="6"/>
      <c r="CI1572" s="4"/>
      <c r="CJ1572" s="6"/>
      <c r="CK1572" s="5"/>
      <c r="CL1572" s="5"/>
      <c r="CM1572" s="4"/>
      <c r="CN1572" s="6"/>
      <c r="CO1572" s="4"/>
      <c r="CP1572" s="6"/>
      <c r="CQ1572" s="5"/>
      <c r="CR1572" s="5"/>
      <c r="CS1572" s="4"/>
      <c r="CT1572" s="6"/>
      <c r="CU1572" s="4"/>
      <c r="CV1572" s="6"/>
      <c r="CW1572" s="5"/>
      <c r="CX1572" s="5"/>
      <c r="CY1572" s="4"/>
      <c r="CZ1572" s="6"/>
      <c r="DA1572" s="4"/>
      <c r="DB1572" s="6"/>
      <c r="DC1572" s="5"/>
      <c r="DD1572" s="5"/>
      <c r="DE1572" s="4"/>
      <c r="DF1572" s="6"/>
      <c r="DG1572" s="4"/>
      <c r="DH1572" s="6"/>
      <c r="DI1572" s="5"/>
      <c r="DJ1572" s="5"/>
      <c r="DK1572" s="4"/>
      <c r="DL1572" s="6"/>
      <c r="DM1572" s="4"/>
      <c r="DN1572" s="6"/>
      <c r="DO1572" s="5"/>
      <c r="DP1572" s="5"/>
      <c r="DQ1572" s="4"/>
      <c r="DR1572" s="6"/>
      <c r="DS1572" s="4"/>
      <c r="DT1572" s="6"/>
      <c r="DU1572" s="5"/>
      <c r="DV1572" s="5"/>
      <c r="DW1572" s="4"/>
      <c r="DX1572" s="6"/>
      <c r="DY1572" s="4"/>
      <c r="DZ1572" s="6"/>
      <c r="EA1572" s="5"/>
      <c r="EB1572" s="5"/>
      <c r="EC1572" s="4"/>
      <c r="ED1572" s="6"/>
      <c r="EE1572" s="4"/>
      <c r="EF1572" s="6"/>
      <c r="EG1572" s="5"/>
      <c r="EH1572" s="5"/>
      <c r="EI1572" s="4"/>
      <c r="EJ1572" s="6"/>
      <c r="EK1572" s="4"/>
      <c r="EL1572" s="6"/>
      <c r="EM1572" s="5"/>
      <c r="EN1572" s="5"/>
      <c r="EO1572" s="4"/>
      <c r="EP1572" s="6"/>
      <c r="EQ1572" s="4"/>
      <c r="ER1572" s="6"/>
      <c r="ES1572" s="5"/>
      <c r="ET1572" s="5"/>
      <c r="EU1572" s="4"/>
      <c r="EV1572" s="6"/>
      <c r="EW1572" s="4"/>
      <c r="EX1572" s="6"/>
      <c r="EY1572" s="5"/>
      <c r="EZ1572" s="5"/>
      <c r="FA1572" s="4"/>
      <c r="FB1572" s="6"/>
      <c r="FC1572" s="4"/>
      <c r="FD1572" s="6"/>
      <c r="FE1572" s="5"/>
      <c r="FF1572" s="5"/>
      <c r="FG1572" s="4"/>
      <c r="FH1572" s="6"/>
      <c r="FI1572" s="4"/>
      <c r="FJ1572" s="6"/>
      <c r="FK1572" s="5"/>
      <c r="FL1572" s="5"/>
      <c r="FM1572" s="4"/>
      <c r="FN1572" s="6"/>
      <c r="FO1572" s="4"/>
      <c r="FP1572" s="6"/>
      <c r="FQ1572" s="5"/>
      <c r="FR1572" s="5"/>
      <c r="FS1572" s="4"/>
      <c r="FT1572" s="6"/>
      <c r="FU1572" s="4"/>
      <c r="FV1572" s="6"/>
      <c r="FW1572" s="5"/>
      <c r="FX1572" s="5"/>
      <c r="FY1572" s="4"/>
      <c r="FZ1572" s="6"/>
      <c r="GA1572" s="4"/>
      <c r="GB1572" s="6"/>
      <c r="GC1572" s="5"/>
      <c r="GD1572" s="5"/>
      <c r="GE1572" s="4"/>
      <c r="GF1572" s="6"/>
      <c r="GG1572" s="4"/>
      <c r="GH1572" s="6"/>
      <c r="GI1572" s="5"/>
      <c r="GJ1572" s="5"/>
      <c r="GK1572" s="4"/>
      <c r="GL1572" s="6"/>
      <c r="GM1572" s="4"/>
      <c r="GN1572" s="6"/>
      <c r="GO1572" s="5"/>
      <c r="GP1572" s="5"/>
      <c r="GQ1572" s="4"/>
      <c r="GR1572" s="6"/>
      <c r="GS1572" s="4"/>
      <c r="GT1572" s="6"/>
      <c r="GU1572" s="5"/>
      <c r="GV1572" s="5"/>
      <c r="GW1572" s="4"/>
      <c r="GX1572" s="6"/>
      <c r="GY1572" s="4"/>
      <c r="GZ1572" s="6"/>
      <c r="HA1572" s="5"/>
      <c r="HB1572" s="5"/>
      <c r="HC1572" s="4"/>
      <c r="HD1572" s="6"/>
      <c r="HE1572" s="4"/>
      <c r="HF1572" s="6"/>
      <c r="HG1572" s="5"/>
      <c r="HH1572" s="5"/>
      <c r="HI1572" s="4"/>
      <c r="HJ1572" s="6"/>
      <c r="HK1572" s="4"/>
      <c r="HL1572" s="6"/>
      <c r="HM1572" s="5"/>
      <c r="HN1572" s="5"/>
      <c r="HO1572" s="4"/>
      <c r="HP1572" s="6"/>
      <c r="HQ1572" s="4"/>
      <c r="HR1572" s="6"/>
      <c r="HS1572" s="5"/>
      <c r="HT1572" s="5"/>
      <c r="HU1572" s="4"/>
      <c r="HV1572" s="6"/>
      <c r="HW1572" s="4"/>
      <c r="HX1572" s="6"/>
      <c r="HY1572" s="5"/>
      <c r="HZ1572" s="5"/>
      <c r="IA1572" s="4"/>
      <c r="IB1572" s="6"/>
      <c r="IC1572" s="4"/>
      <c r="ID1572" s="6"/>
      <c r="IE1572" s="5"/>
      <c r="IF1572" s="5"/>
      <c r="IG1572" s="4"/>
      <c r="IH1572" s="6"/>
      <c r="II1572" s="4"/>
      <c r="IJ1572" s="6"/>
      <c r="IK1572" s="5"/>
      <c r="IL1572" s="5"/>
      <c r="IM1572" s="4"/>
      <c r="IN1572" s="6"/>
      <c r="IO1572" s="4"/>
      <c r="IP1572" s="6"/>
      <c r="IQ1572" s="5"/>
      <c r="IR1572" s="5"/>
      <c r="IS1572" s="4"/>
      <c r="IT1572" s="6"/>
      <c r="IU1572" s="4"/>
      <c r="IV1572" s="6"/>
      <c r="IW1572" s="5"/>
      <c r="IX1572" s="5"/>
      <c r="IY1572" s="4"/>
      <c r="IZ1572" s="6"/>
      <c r="JA1572" s="4"/>
      <c r="JB1572" s="6"/>
      <c r="JC1572" s="5"/>
      <c r="JD1572" s="5"/>
      <c r="JE1572" s="4"/>
      <c r="JF1572" s="6"/>
      <c r="JG1572" s="4"/>
      <c r="JH1572" s="6"/>
      <c r="JI1572" s="5"/>
      <c r="JJ1572" s="5"/>
      <c r="JK1572" s="4"/>
      <c r="JL1572" s="6"/>
      <c r="JM1572" s="4"/>
      <c r="JN1572" s="6"/>
      <c r="JO1572" s="5"/>
      <c r="JP1572" s="5"/>
      <c r="JQ1572" s="4"/>
      <c r="JR1572" s="6"/>
      <c r="JS1572" s="4"/>
      <c r="JT1572" s="6"/>
      <c r="JU1572" s="5"/>
      <c r="JV1572" s="5"/>
      <c r="JW1572" s="4"/>
      <c r="JX1572" s="6"/>
      <c r="JY1572" s="4"/>
      <c r="JZ1572" s="6"/>
      <c r="KA1572" s="5"/>
      <c r="KB1572" s="5"/>
      <c r="KC1572" s="4"/>
      <c r="KD1572" s="6"/>
      <c r="KE1572" s="4"/>
      <c r="KF1572" s="6"/>
      <c r="KG1572" s="5"/>
      <c r="KH1572" s="5"/>
      <c r="KI1572" s="4"/>
      <c r="KJ1572" s="6"/>
      <c r="KK1572" s="4"/>
      <c r="KL1572" s="6"/>
      <c r="KM1572" s="5"/>
      <c r="KN1572" s="5"/>
    </row>
    <row r="1573">
      <c r="A1573" s="3" t="s">
        <v>85</v>
      </c>
      <c r="B1573" s="3" t="s">
        <v>712</v>
      </c>
      <c r="C1573" s="3" t="s">
        <v>87</v>
      </c>
      <c r="D1573" s="3" t="s">
        <v>712</v>
      </c>
      <c r="E1573" s="3" t="s">
        <v>972</v>
      </c>
      <c r="F1573" s="3" t="s">
        <v>104</v>
      </c>
      <c r="G1573" s="3" t="s">
        <v>104</v>
      </c>
      <c r="H1573" s="3" t="s">
        <v>104</v>
      </c>
      <c r="I1573" s="3" t="s">
        <v>1352</v>
      </c>
      <c r="J1573" s="3" t="s">
        <v>104</v>
      </c>
      <c r="K1573" s="4"/>
      <c r="L1573" s="4">
        <f>=ROUNDDOWN({0},0)</f>
      </c>
      <c r="M1573" s="4"/>
      <c r="N1573" s="5"/>
      <c r="O1573" s="4"/>
      <c r="P1573" s="4">
        <f>=ROUNDDOWN({0},0)</f>
      </c>
      <c r="Q1573" s="4"/>
      <c r="R1573" s="5"/>
      <c r="S1573" s="4"/>
      <c r="T1573" s="6"/>
      <c r="U1573" s="4"/>
      <c r="V1573" s="6"/>
      <c r="W1573" s="5"/>
      <c r="X1573" s="5"/>
      <c r="Y1573" s="4"/>
      <c r="Z1573" s="6"/>
      <c r="AA1573" s="4"/>
      <c r="AB1573" s="6"/>
      <c r="AC1573" s="5"/>
      <c r="AD1573" s="5"/>
      <c r="AE1573" s="4"/>
      <c r="AF1573" s="6"/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  <c r="AW1573" s="4"/>
      <c r="AX1573" s="6"/>
      <c r="AY1573" s="4"/>
      <c r="AZ1573" s="6"/>
      <c r="BA1573" s="5"/>
      <c r="BB1573" s="5"/>
      <c r="BC1573" s="4"/>
      <c r="BD1573" s="6"/>
      <c r="BE1573" s="4"/>
      <c r="BF1573" s="6"/>
      <c r="BG1573" s="5"/>
      <c r="BH1573" s="5"/>
      <c r="BI1573" s="4"/>
      <c r="BJ1573" s="6"/>
      <c r="BK1573" s="4"/>
      <c r="BL1573" s="6"/>
      <c r="BM1573" s="5"/>
      <c r="BN1573" s="5"/>
      <c r="BO1573" s="4"/>
      <c r="BP1573" s="6"/>
      <c r="BQ1573" s="4"/>
      <c r="BR1573" s="6"/>
      <c r="BS1573" s="5"/>
      <c r="BT1573" s="5"/>
      <c r="BU1573" s="4"/>
      <c r="BV1573" s="6"/>
      <c r="BW1573" s="4"/>
      <c r="BX1573" s="6"/>
      <c r="BY1573" s="5"/>
      <c r="BZ1573" s="5"/>
      <c r="CA1573" s="4"/>
      <c r="CB1573" s="6"/>
      <c r="CC1573" s="4"/>
      <c r="CD1573" s="6"/>
      <c r="CE1573" s="5"/>
      <c r="CF1573" s="5"/>
      <c r="CG1573" s="4"/>
      <c r="CH1573" s="6"/>
      <c r="CI1573" s="4"/>
      <c r="CJ1573" s="6"/>
      <c r="CK1573" s="5"/>
      <c r="CL1573" s="5"/>
      <c r="CM1573" s="4"/>
      <c r="CN1573" s="6"/>
      <c r="CO1573" s="4"/>
      <c r="CP1573" s="6"/>
      <c r="CQ1573" s="5"/>
      <c r="CR1573" s="5"/>
      <c r="CS1573" s="4"/>
      <c r="CT1573" s="6"/>
      <c r="CU1573" s="4"/>
      <c r="CV1573" s="6"/>
      <c r="CW1573" s="5"/>
      <c r="CX1573" s="5"/>
      <c r="CY1573" s="4"/>
      <c r="CZ1573" s="6"/>
      <c r="DA1573" s="4"/>
      <c r="DB1573" s="6"/>
      <c r="DC1573" s="5"/>
      <c r="DD1573" s="5"/>
      <c r="DE1573" s="4"/>
      <c r="DF1573" s="6"/>
      <c r="DG1573" s="4"/>
      <c r="DH1573" s="6"/>
      <c r="DI1573" s="5"/>
      <c r="DJ1573" s="5"/>
      <c r="DK1573" s="4"/>
      <c r="DL1573" s="6"/>
      <c r="DM1573" s="4"/>
      <c r="DN1573" s="6"/>
      <c r="DO1573" s="5"/>
      <c r="DP1573" s="5"/>
      <c r="DQ1573" s="4"/>
      <c r="DR1573" s="6"/>
      <c r="DS1573" s="4"/>
      <c r="DT1573" s="6"/>
      <c r="DU1573" s="5"/>
      <c r="DV1573" s="5"/>
      <c r="DW1573" s="4"/>
      <c r="DX1573" s="6"/>
      <c r="DY1573" s="4"/>
      <c r="DZ1573" s="6"/>
      <c r="EA1573" s="5"/>
      <c r="EB1573" s="5"/>
      <c r="EC1573" s="4"/>
      <c r="ED1573" s="6"/>
      <c r="EE1573" s="4"/>
      <c r="EF1573" s="6"/>
      <c r="EG1573" s="5"/>
      <c r="EH1573" s="5"/>
      <c r="EI1573" s="4"/>
      <c r="EJ1573" s="6"/>
      <c r="EK1573" s="4"/>
      <c r="EL1573" s="6"/>
      <c r="EM1573" s="5"/>
      <c r="EN1573" s="5"/>
      <c r="EO1573" s="4"/>
      <c r="EP1573" s="6"/>
      <c r="EQ1573" s="4"/>
      <c r="ER1573" s="6"/>
      <c r="ES1573" s="5"/>
      <c r="ET1573" s="5"/>
      <c r="EU1573" s="4"/>
      <c r="EV1573" s="6"/>
      <c r="EW1573" s="4"/>
      <c r="EX1573" s="6"/>
      <c r="EY1573" s="5"/>
      <c r="EZ1573" s="5"/>
      <c r="FA1573" s="4"/>
      <c r="FB1573" s="6"/>
      <c r="FC1573" s="4"/>
      <c r="FD1573" s="6"/>
      <c r="FE1573" s="5"/>
      <c r="FF1573" s="5"/>
      <c r="FG1573" s="4"/>
      <c r="FH1573" s="6"/>
      <c r="FI1573" s="4"/>
      <c r="FJ1573" s="6"/>
      <c r="FK1573" s="5"/>
      <c r="FL1573" s="5"/>
      <c r="FM1573" s="4"/>
      <c r="FN1573" s="6"/>
      <c r="FO1573" s="4"/>
      <c r="FP1573" s="6"/>
      <c r="FQ1573" s="5"/>
      <c r="FR1573" s="5"/>
      <c r="FS1573" s="4"/>
      <c r="FT1573" s="6"/>
      <c r="FU1573" s="4"/>
      <c r="FV1573" s="6"/>
      <c r="FW1573" s="5"/>
      <c r="FX1573" s="5"/>
      <c r="FY1573" s="4"/>
      <c r="FZ1573" s="6"/>
      <c r="GA1573" s="4"/>
      <c r="GB1573" s="6"/>
      <c r="GC1573" s="5"/>
      <c r="GD1573" s="5"/>
      <c r="GE1573" s="4"/>
      <c r="GF1573" s="6"/>
      <c r="GG1573" s="4"/>
      <c r="GH1573" s="6"/>
      <c r="GI1573" s="5"/>
      <c r="GJ1573" s="5"/>
      <c r="GK1573" s="4"/>
      <c r="GL1573" s="6"/>
      <c r="GM1573" s="4"/>
      <c r="GN1573" s="6"/>
      <c r="GO1573" s="5"/>
      <c r="GP1573" s="5"/>
      <c r="GQ1573" s="4"/>
      <c r="GR1573" s="6"/>
      <c r="GS1573" s="4"/>
      <c r="GT1573" s="6"/>
      <c r="GU1573" s="5"/>
      <c r="GV1573" s="5"/>
      <c r="GW1573" s="4"/>
      <c r="GX1573" s="6"/>
      <c r="GY1573" s="4"/>
      <c r="GZ1573" s="6"/>
      <c r="HA1573" s="5"/>
      <c r="HB1573" s="5"/>
      <c r="HC1573" s="4"/>
      <c r="HD1573" s="6"/>
      <c r="HE1573" s="4"/>
      <c r="HF1573" s="6"/>
      <c r="HG1573" s="5"/>
      <c r="HH1573" s="5"/>
      <c r="HI1573" s="4"/>
      <c r="HJ1573" s="6"/>
      <c r="HK1573" s="4"/>
      <c r="HL1573" s="6"/>
      <c r="HM1573" s="5"/>
      <c r="HN1573" s="5"/>
      <c r="HO1573" s="4"/>
      <c r="HP1573" s="6"/>
      <c r="HQ1573" s="4"/>
      <c r="HR1573" s="6"/>
      <c r="HS1573" s="5"/>
      <c r="HT1573" s="5"/>
      <c r="HU1573" s="4"/>
      <c r="HV1573" s="6"/>
      <c r="HW1573" s="4"/>
      <c r="HX1573" s="6"/>
      <c r="HY1573" s="5"/>
      <c r="HZ1573" s="5"/>
      <c r="IA1573" s="4"/>
      <c r="IB1573" s="6"/>
      <c r="IC1573" s="4"/>
      <c r="ID1573" s="6"/>
      <c r="IE1573" s="5"/>
      <c r="IF1573" s="5"/>
      <c r="IG1573" s="4"/>
      <c r="IH1573" s="6"/>
      <c r="II1573" s="4"/>
      <c r="IJ1573" s="6"/>
      <c r="IK1573" s="5"/>
      <c r="IL1573" s="5"/>
      <c r="IM1573" s="4"/>
      <c r="IN1573" s="6"/>
      <c r="IO1573" s="4"/>
      <c r="IP1573" s="6"/>
      <c r="IQ1573" s="5"/>
      <c r="IR1573" s="5"/>
      <c r="IS1573" s="4"/>
      <c r="IT1573" s="6"/>
      <c r="IU1573" s="4"/>
      <c r="IV1573" s="6"/>
      <c r="IW1573" s="5"/>
      <c r="IX1573" s="5"/>
      <c r="IY1573" s="4"/>
      <c r="IZ1573" s="6"/>
      <c r="JA1573" s="4"/>
      <c r="JB1573" s="6"/>
      <c r="JC1573" s="5"/>
      <c r="JD1573" s="5"/>
      <c r="JE1573" s="4"/>
      <c r="JF1573" s="6"/>
      <c r="JG1573" s="4"/>
      <c r="JH1573" s="6"/>
      <c r="JI1573" s="5"/>
      <c r="JJ1573" s="5"/>
      <c r="JK1573" s="4"/>
      <c r="JL1573" s="6"/>
      <c r="JM1573" s="4"/>
      <c r="JN1573" s="6"/>
      <c r="JO1573" s="5"/>
      <c r="JP1573" s="5"/>
      <c r="JQ1573" s="4"/>
      <c r="JR1573" s="6"/>
      <c r="JS1573" s="4"/>
      <c r="JT1573" s="6"/>
      <c r="JU1573" s="5"/>
      <c r="JV1573" s="5"/>
      <c r="JW1573" s="4"/>
      <c r="JX1573" s="6"/>
      <c r="JY1573" s="4"/>
      <c r="JZ1573" s="6"/>
      <c r="KA1573" s="5"/>
      <c r="KB1573" s="5"/>
      <c r="KC1573" s="4"/>
      <c r="KD1573" s="6"/>
      <c r="KE1573" s="4"/>
      <c r="KF1573" s="6"/>
      <c r="KG1573" s="5"/>
      <c r="KH1573" s="5"/>
      <c r="KI1573" s="4"/>
      <c r="KJ1573" s="6"/>
      <c r="KK1573" s="4"/>
      <c r="KL1573" s="6"/>
      <c r="KM1573" s="5"/>
      <c r="KN1573" s="5"/>
    </row>
    <row r="1574">
      <c r="A1574" s="3" t="s">
        <v>85</v>
      </c>
      <c r="B1574" s="3" t="s">
        <v>712</v>
      </c>
      <c r="C1574" s="3" t="s">
        <v>87</v>
      </c>
      <c r="D1574" s="3" t="s">
        <v>712</v>
      </c>
      <c r="E1574" s="3" t="s">
        <v>1035</v>
      </c>
      <c r="F1574" s="3" t="s">
        <v>104</v>
      </c>
      <c r="G1574" s="3" t="s">
        <v>104</v>
      </c>
      <c r="H1574" s="3" t="s">
        <v>104</v>
      </c>
      <c r="I1574" s="3" t="s">
        <v>1352</v>
      </c>
      <c r="J1574" s="3" t="s">
        <v>104</v>
      </c>
      <c r="K1574" s="4"/>
      <c r="L1574" s="4">
        <f>=ROUNDDOWN({0},0)</f>
      </c>
      <c r="M1574" s="4"/>
      <c r="N1574" s="5"/>
      <c r="O1574" s="4"/>
      <c r="P1574" s="4">
        <f>=ROUNDDOWN({0},0)</f>
      </c>
      <c r="Q1574" s="4"/>
      <c r="R1574" s="5"/>
      <c r="S1574" s="4"/>
      <c r="T1574" s="6"/>
      <c r="U1574" s="4"/>
      <c r="V1574" s="6"/>
      <c r="W1574" s="5"/>
      <c r="X1574" s="5"/>
      <c r="Y1574" s="4"/>
      <c r="Z1574" s="6"/>
      <c r="AA1574" s="4"/>
      <c r="AB1574" s="6"/>
      <c r="AC1574" s="5"/>
      <c r="AD1574" s="5"/>
      <c r="AE1574" s="4"/>
      <c r="AF1574" s="6"/>
      <c r="AG1574" s="4"/>
      <c r="AH1574" s="6"/>
      <c r="AI1574" s="5"/>
      <c r="AJ1574" s="5"/>
      <c r="AK1574" s="4"/>
      <c r="AL1574" s="6"/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  <c r="AW1574" s="4"/>
      <c r="AX1574" s="6"/>
      <c r="AY1574" s="4"/>
      <c r="AZ1574" s="6"/>
      <c r="BA1574" s="5"/>
      <c r="BB1574" s="5"/>
      <c r="BC1574" s="4"/>
      <c r="BD1574" s="6"/>
      <c r="BE1574" s="4"/>
      <c r="BF1574" s="6"/>
      <c r="BG1574" s="5"/>
      <c r="BH1574" s="5"/>
      <c r="BI1574" s="4"/>
      <c r="BJ1574" s="6"/>
      <c r="BK1574" s="4"/>
      <c r="BL1574" s="6"/>
      <c r="BM1574" s="5"/>
      <c r="BN1574" s="5"/>
      <c r="BO1574" s="4"/>
      <c r="BP1574" s="6"/>
      <c r="BQ1574" s="4"/>
      <c r="BR1574" s="6"/>
      <c r="BS1574" s="5"/>
      <c r="BT1574" s="5"/>
      <c r="BU1574" s="4"/>
      <c r="BV1574" s="6"/>
      <c r="BW1574" s="4"/>
      <c r="BX1574" s="6"/>
      <c r="BY1574" s="5"/>
      <c r="BZ1574" s="5"/>
      <c r="CA1574" s="4"/>
      <c r="CB1574" s="6"/>
      <c r="CC1574" s="4"/>
      <c r="CD1574" s="6"/>
      <c r="CE1574" s="5"/>
      <c r="CF1574" s="5"/>
      <c r="CG1574" s="4"/>
      <c r="CH1574" s="6"/>
      <c r="CI1574" s="4"/>
      <c r="CJ1574" s="6"/>
      <c r="CK1574" s="5"/>
      <c r="CL1574" s="5"/>
      <c r="CM1574" s="4"/>
      <c r="CN1574" s="6"/>
      <c r="CO1574" s="4"/>
      <c r="CP1574" s="6"/>
      <c r="CQ1574" s="5"/>
      <c r="CR1574" s="5"/>
      <c r="CS1574" s="4"/>
      <c r="CT1574" s="6"/>
      <c r="CU1574" s="4"/>
      <c r="CV1574" s="6"/>
      <c r="CW1574" s="5"/>
      <c r="CX1574" s="5"/>
      <c r="CY1574" s="4"/>
      <c r="CZ1574" s="6"/>
      <c r="DA1574" s="4"/>
      <c r="DB1574" s="6"/>
      <c r="DC1574" s="5"/>
      <c r="DD1574" s="5"/>
      <c r="DE1574" s="4"/>
      <c r="DF1574" s="6"/>
      <c r="DG1574" s="4"/>
      <c r="DH1574" s="6"/>
      <c r="DI1574" s="5"/>
      <c r="DJ1574" s="5"/>
      <c r="DK1574" s="4"/>
      <c r="DL1574" s="6"/>
      <c r="DM1574" s="4"/>
      <c r="DN1574" s="6"/>
      <c r="DO1574" s="5"/>
      <c r="DP1574" s="5"/>
      <c r="DQ1574" s="4"/>
      <c r="DR1574" s="6"/>
      <c r="DS1574" s="4"/>
      <c r="DT1574" s="6"/>
      <c r="DU1574" s="5"/>
      <c r="DV1574" s="5"/>
      <c r="DW1574" s="4"/>
      <c r="DX1574" s="6"/>
      <c r="DY1574" s="4"/>
      <c r="DZ1574" s="6"/>
      <c r="EA1574" s="5"/>
      <c r="EB1574" s="5"/>
      <c r="EC1574" s="4"/>
      <c r="ED1574" s="6"/>
      <c r="EE1574" s="4"/>
      <c r="EF1574" s="6"/>
      <c r="EG1574" s="5"/>
      <c r="EH1574" s="5"/>
      <c r="EI1574" s="4"/>
      <c r="EJ1574" s="6"/>
      <c r="EK1574" s="4"/>
      <c r="EL1574" s="6"/>
      <c r="EM1574" s="5"/>
      <c r="EN1574" s="5"/>
      <c r="EO1574" s="4"/>
      <c r="EP1574" s="6"/>
      <c r="EQ1574" s="4"/>
      <c r="ER1574" s="6"/>
      <c r="ES1574" s="5"/>
      <c r="ET1574" s="5"/>
      <c r="EU1574" s="4"/>
      <c r="EV1574" s="6"/>
      <c r="EW1574" s="4"/>
      <c r="EX1574" s="6"/>
      <c r="EY1574" s="5"/>
      <c r="EZ1574" s="5"/>
      <c r="FA1574" s="4"/>
      <c r="FB1574" s="6"/>
      <c r="FC1574" s="4"/>
      <c r="FD1574" s="6"/>
      <c r="FE1574" s="5"/>
      <c r="FF1574" s="5"/>
      <c r="FG1574" s="4"/>
      <c r="FH1574" s="6"/>
      <c r="FI1574" s="4"/>
      <c r="FJ1574" s="6"/>
      <c r="FK1574" s="5"/>
      <c r="FL1574" s="5"/>
      <c r="FM1574" s="4"/>
      <c r="FN1574" s="6"/>
      <c r="FO1574" s="4"/>
      <c r="FP1574" s="6"/>
      <c r="FQ1574" s="5"/>
      <c r="FR1574" s="5"/>
      <c r="FS1574" s="4"/>
      <c r="FT1574" s="6"/>
      <c r="FU1574" s="4"/>
      <c r="FV1574" s="6"/>
      <c r="FW1574" s="5"/>
      <c r="FX1574" s="5"/>
      <c r="FY1574" s="4"/>
      <c r="FZ1574" s="6"/>
      <c r="GA1574" s="4"/>
      <c r="GB1574" s="6"/>
      <c r="GC1574" s="5"/>
      <c r="GD1574" s="5"/>
      <c r="GE1574" s="4"/>
      <c r="GF1574" s="6"/>
      <c r="GG1574" s="4"/>
      <c r="GH1574" s="6"/>
      <c r="GI1574" s="5"/>
      <c r="GJ1574" s="5"/>
      <c r="GK1574" s="4"/>
      <c r="GL1574" s="6"/>
      <c r="GM1574" s="4"/>
      <c r="GN1574" s="6"/>
      <c r="GO1574" s="5"/>
      <c r="GP1574" s="5"/>
      <c r="GQ1574" s="4"/>
      <c r="GR1574" s="6"/>
      <c r="GS1574" s="4"/>
      <c r="GT1574" s="6"/>
      <c r="GU1574" s="5"/>
      <c r="GV1574" s="5"/>
      <c r="GW1574" s="4"/>
      <c r="GX1574" s="6"/>
      <c r="GY1574" s="4"/>
      <c r="GZ1574" s="6"/>
      <c r="HA1574" s="5"/>
      <c r="HB1574" s="5"/>
      <c r="HC1574" s="4"/>
      <c r="HD1574" s="6"/>
      <c r="HE1574" s="4"/>
      <c r="HF1574" s="6"/>
      <c r="HG1574" s="5"/>
      <c r="HH1574" s="5"/>
      <c r="HI1574" s="4"/>
      <c r="HJ1574" s="6"/>
      <c r="HK1574" s="4"/>
      <c r="HL1574" s="6"/>
      <c r="HM1574" s="5"/>
      <c r="HN1574" s="5"/>
      <c r="HO1574" s="4"/>
      <c r="HP1574" s="6"/>
      <c r="HQ1574" s="4"/>
      <c r="HR1574" s="6"/>
      <c r="HS1574" s="5"/>
      <c r="HT1574" s="5"/>
      <c r="HU1574" s="4"/>
      <c r="HV1574" s="6"/>
      <c r="HW1574" s="4"/>
      <c r="HX1574" s="6"/>
      <c r="HY1574" s="5"/>
      <c r="HZ1574" s="5"/>
      <c r="IA1574" s="4"/>
      <c r="IB1574" s="6"/>
      <c r="IC1574" s="4"/>
      <c r="ID1574" s="6"/>
      <c r="IE1574" s="5"/>
      <c r="IF1574" s="5"/>
      <c r="IG1574" s="4"/>
      <c r="IH1574" s="6"/>
      <c r="II1574" s="4"/>
      <c r="IJ1574" s="6"/>
      <c r="IK1574" s="5"/>
      <c r="IL1574" s="5"/>
      <c r="IM1574" s="4"/>
      <c r="IN1574" s="6"/>
      <c r="IO1574" s="4"/>
      <c r="IP1574" s="6"/>
      <c r="IQ1574" s="5"/>
      <c r="IR1574" s="5"/>
      <c r="IS1574" s="4"/>
      <c r="IT1574" s="6"/>
      <c r="IU1574" s="4"/>
      <c r="IV1574" s="6"/>
      <c r="IW1574" s="5"/>
      <c r="IX1574" s="5"/>
      <c r="IY1574" s="4"/>
      <c r="IZ1574" s="6"/>
      <c r="JA1574" s="4"/>
      <c r="JB1574" s="6"/>
      <c r="JC1574" s="5"/>
      <c r="JD1574" s="5"/>
      <c r="JE1574" s="4"/>
      <c r="JF1574" s="6"/>
      <c r="JG1574" s="4"/>
      <c r="JH1574" s="6"/>
      <c r="JI1574" s="5"/>
      <c r="JJ1574" s="5"/>
      <c r="JK1574" s="4"/>
      <c r="JL1574" s="6"/>
      <c r="JM1574" s="4"/>
      <c r="JN1574" s="6"/>
      <c r="JO1574" s="5"/>
      <c r="JP1574" s="5"/>
      <c r="JQ1574" s="4"/>
      <c r="JR1574" s="6"/>
      <c r="JS1574" s="4"/>
      <c r="JT1574" s="6"/>
      <c r="JU1574" s="5"/>
      <c r="JV1574" s="5"/>
      <c r="JW1574" s="4"/>
      <c r="JX1574" s="6"/>
      <c r="JY1574" s="4"/>
      <c r="JZ1574" s="6"/>
      <c r="KA1574" s="5"/>
      <c r="KB1574" s="5"/>
      <c r="KC1574" s="4"/>
      <c r="KD1574" s="6"/>
      <c r="KE1574" s="4"/>
      <c r="KF1574" s="6"/>
      <c r="KG1574" s="5"/>
      <c r="KH1574" s="5"/>
      <c r="KI1574" s="4"/>
      <c r="KJ1574" s="6"/>
      <c r="KK1574" s="4"/>
      <c r="KL1574" s="6"/>
      <c r="KM1574" s="5"/>
      <c r="KN1574" s="5"/>
    </row>
    <row r="1575">
      <c r="A1575" s="3" t="s">
        <v>85</v>
      </c>
      <c r="B1575" s="3" t="s">
        <v>712</v>
      </c>
      <c r="C1575" s="3" t="s">
        <v>87</v>
      </c>
      <c r="D1575" s="3" t="s">
        <v>712</v>
      </c>
      <c r="E1575" s="3" t="s">
        <v>112</v>
      </c>
      <c r="F1575" s="3" t="s">
        <v>104</v>
      </c>
      <c r="G1575" s="3" t="s">
        <v>104</v>
      </c>
      <c r="H1575" s="3" t="s">
        <v>104</v>
      </c>
      <c r="I1575" s="3" t="s">
        <v>1352</v>
      </c>
      <c r="J1575" s="3" t="s">
        <v>104</v>
      </c>
      <c r="K1575" s="4"/>
      <c r="L1575" s="4">
        <f>=ROUNDDOWN({0},0)</f>
      </c>
      <c r="M1575" s="4"/>
      <c r="N1575" s="5"/>
      <c r="O1575" s="4"/>
      <c r="P1575" s="4">
        <f>=ROUNDDOWN({0},0)</f>
      </c>
      <c r="Q1575" s="4"/>
      <c r="R1575" s="5"/>
      <c r="S1575" s="4"/>
      <c r="T1575" s="6"/>
      <c r="U1575" s="4"/>
      <c r="V1575" s="6"/>
      <c r="W1575" s="5"/>
      <c r="X1575" s="5"/>
      <c r="Y1575" s="4"/>
      <c r="Z1575" s="6"/>
      <c r="AA1575" s="4"/>
      <c r="AB1575" s="6"/>
      <c r="AC1575" s="5"/>
      <c r="AD1575" s="5"/>
      <c r="AE1575" s="4"/>
      <c r="AF1575" s="6"/>
      <c r="AG1575" s="4"/>
      <c r="AH1575" s="6"/>
      <c r="AI1575" s="5"/>
      <c r="AJ1575" s="5"/>
      <c r="AK1575" s="4"/>
      <c r="AL1575" s="6"/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  <c r="AW1575" s="4"/>
      <c r="AX1575" s="6"/>
      <c r="AY1575" s="4"/>
      <c r="AZ1575" s="6"/>
      <c r="BA1575" s="5"/>
      <c r="BB1575" s="5"/>
      <c r="BC1575" s="4"/>
      <c r="BD1575" s="6"/>
      <c r="BE1575" s="4"/>
      <c r="BF1575" s="6"/>
      <c r="BG1575" s="5"/>
      <c r="BH1575" s="5"/>
      <c r="BI1575" s="4"/>
      <c r="BJ1575" s="6"/>
      <c r="BK1575" s="4"/>
      <c r="BL1575" s="6"/>
      <c r="BM1575" s="5"/>
      <c r="BN1575" s="5"/>
      <c r="BO1575" s="4"/>
      <c r="BP1575" s="6"/>
      <c r="BQ1575" s="4"/>
      <c r="BR1575" s="6"/>
      <c r="BS1575" s="5"/>
      <c r="BT1575" s="5"/>
      <c r="BU1575" s="4"/>
      <c r="BV1575" s="6"/>
      <c r="BW1575" s="4"/>
      <c r="BX1575" s="6"/>
      <c r="BY1575" s="5"/>
      <c r="BZ1575" s="5"/>
      <c r="CA1575" s="4"/>
      <c r="CB1575" s="6"/>
      <c r="CC1575" s="4"/>
      <c r="CD1575" s="6"/>
      <c r="CE1575" s="5"/>
      <c r="CF1575" s="5"/>
      <c r="CG1575" s="4"/>
      <c r="CH1575" s="6"/>
      <c r="CI1575" s="4"/>
      <c r="CJ1575" s="6"/>
      <c r="CK1575" s="5"/>
      <c r="CL1575" s="5"/>
      <c r="CM1575" s="4"/>
      <c r="CN1575" s="6"/>
      <c r="CO1575" s="4"/>
      <c r="CP1575" s="6"/>
      <c r="CQ1575" s="5"/>
      <c r="CR1575" s="5"/>
      <c r="CS1575" s="4"/>
      <c r="CT1575" s="6"/>
      <c r="CU1575" s="4"/>
      <c r="CV1575" s="6"/>
      <c r="CW1575" s="5"/>
      <c r="CX1575" s="5"/>
      <c r="CY1575" s="4"/>
      <c r="CZ1575" s="6"/>
      <c r="DA1575" s="4"/>
      <c r="DB1575" s="6"/>
      <c r="DC1575" s="5"/>
      <c r="DD1575" s="5"/>
      <c r="DE1575" s="4"/>
      <c r="DF1575" s="6"/>
      <c r="DG1575" s="4"/>
      <c r="DH1575" s="6"/>
      <c r="DI1575" s="5"/>
      <c r="DJ1575" s="5"/>
      <c r="DK1575" s="4"/>
      <c r="DL1575" s="6"/>
      <c r="DM1575" s="4"/>
      <c r="DN1575" s="6"/>
      <c r="DO1575" s="5"/>
      <c r="DP1575" s="5"/>
      <c r="DQ1575" s="4"/>
      <c r="DR1575" s="6"/>
      <c r="DS1575" s="4"/>
      <c r="DT1575" s="6"/>
      <c r="DU1575" s="5"/>
      <c r="DV1575" s="5"/>
      <c r="DW1575" s="4"/>
      <c r="DX1575" s="6"/>
      <c r="DY1575" s="4"/>
      <c r="DZ1575" s="6"/>
      <c r="EA1575" s="5"/>
      <c r="EB1575" s="5"/>
      <c r="EC1575" s="4"/>
      <c r="ED1575" s="6"/>
      <c r="EE1575" s="4"/>
      <c r="EF1575" s="6"/>
      <c r="EG1575" s="5"/>
      <c r="EH1575" s="5"/>
      <c r="EI1575" s="4"/>
      <c r="EJ1575" s="6"/>
      <c r="EK1575" s="4"/>
      <c r="EL1575" s="6"/>
      <c r="EM1575" s="5"/>
      <c r="EN1575" s="5"/>
      <c r="EO1575" s="4"/>
      <c r="EP1575" s="6"/>
      <c r="EQ1575" s="4"/>
      <c r="ER1575" s="6"/>
      <c r="ES1575" s="5"/>
      <c r="ET1575" s="5"/>
      <c r="EU1575" s="4"/>
      <c r="EV1575" s="6"/>
      <c r="EW1575" s="4"/>
      <c r="EX1575" s="6"/>
      <c r="EY1575" s="5"/>
      <c r="EZ1575" s="5"/>
      <c r="FA1575" s="4"/>
      <c r="FB1575" s="6"/>
      <c r="FC1575" s="4"/>
      <c r="FD1575" s="6"/>
      <c r="FE1575" s="5"/>
      <c r="FF1575" s="5"/>
      <c r="FG1575" s="4"/>
      <c r="FH1575" s="6"/>
      <c r="FI1575" s="4"/>
      <c r="FJ1575" s="6"/>
      <c r="FK1575" s="5"/>
      <c r="FL1575" s="5"/>
      <c r="FM1575" s="4"/>
      <c r="FN1575" s="6"/>
      <c r="FO1575" s="4"/>
      <c r="FP1575" s="6"/>
      <c r="FQ1575" s="5"/>
      <c r="FR1575" s="5"/>
      <c r="FS1575" s="4"/>
      <c r="FT1575" s="6"/>
      <c r="FU1575" s="4"/>
      <c r="FV1575" s="6"/>
      <c r="FW1575" s="5"/>
      <c r="FX1575" s="5"/>
      <c r="FY1575" s="4"/>
      <c r="FZ1575" s="6"/>
      <c r="GA1575" s="4"/>
      <c r="GB1575" s="6"/>
      <c r="GC1575" s="5"/>
      <c r="GD1575" s="5"/>
      <c r="GE1575" s="4"/>
      <c r="GF1575" s="6"/>
      <c r="GG1575" s="4"/>
      <c r="GH1575" s="6"/>
      <c r="GI1575" s="5"/>
      <c r="GJ1575" s="5"/>
      <c r="GK1575" s="4"/>
      <c r="GL1575" s="6"/>
      <c r="GM1575" s="4"/>
      <c r="GN1575" s="6"/>
      <c r="GO1575" s="5"/>
      <c r="GP1575" s="5"/>
      <c r="GQ1575" s="4"/>
      <c r="GR1575" s="6"/>
      <c r="GS1575" s="4"/>
      <c r="GT1575" s="6"/>
      <c r="GU1575" s="5"/>
      <c r="GV1575" s="5"/>
      <c r="GW1575" s="4"/>
      <c r="GX1575" s="6"/>
      <c r="GY1575" s="4"/>
      <c r="GZ1575" s="6"/>
      <c r="HA1575" s="5"/>
      <c r="HB1575" s="5"/>
      <c r="HC1575" s="4"/>
      <c r="HD1575" s="6"/>
      <c r="HE1575" s="4"/>
      <c r="HF1575" s="6"/>
      <c r="HG1575" s="5"/>
      <c r="HH1575" s="5"/>
      <c r="HI1575" s="4"/>
      <c r="HJ1575" s="6"/>
      <c r="HK1575" s="4"/>
      <c r="HL1575" s="6"/>
      <c r="HM1575" s="5"/>
      <c r="HN1575" s="5"/>
      <c r="HO1575" s="4"/>
      <c r="HP1575" s="6"/>
      <c r="HQ1575" s="4"/>
      <c r="HR1575" s="6"/>
      <c r="HS1575" s="5"/>
      <c r="HT1575" s="5"/>
      <c r="HU1575" s="4"/>
      <c r="HV1575" s="6"/>
      <c r="HW1575" s="4"/>
      <c r="HX1575" s="6"/>
      <c r="HY1575" s="5"/>
      <c r="HZ1575" s="5"/>
      <c r="IA1575" s="4"/>
      <c r="IB1575" s="6"/>
      <c r="IC1575" s="4"/>
      <c r="ID1575" s="6"/>
      <c r="IE1575" s="5"/>
      <c r="IF1575" s="5"/>
      <c r="IG1575" s="4"/>
      <c r="IH1575" s="6"/>
      <c r="II1575" s="4"/>
      <c r="IJ1575" s="6"/>
      <c r="IK1575" s="5"/>
      <c r="IL1575" s="5"/>
      <c r="IM1575" s="4"/>
      <c r="IN1575" s="6"/>
      <c r="IO1575" s="4"/>
      <c r="IP1575" s="6"/>
      <c r="IQ1575" s="5"/>
      <c r="IR1575" s="5"/>
      <c r="IS1575" s="4"/>
      <c r="IT1575" s="6"/>
      <c r="IU1575" s="4"/>
      <c r="IV1575" s="6"/>
      <c r="IW1575" s="5"/>
      <c r="IX1575" s="5"/>
      <c r="IY1575" s="4"/>
      <c r="IZ1575" s="6"/>
      <c r="JA1575" s="4"/>
      <c r="JB1575" s="6"/>
      <c r="JC1575" s="5"/>
      <c r="JD1575" s="5"/>
      <c r="JE1575" s="4"/>
      <c r="JF1575" s="6"/>
      <c r="JG1575" s="4"/>
      <c r="JH1575" s="6"/>
      <c r="JI1575" s="5"/>
      <c r="JJ1575" s="5"/>
      <c r="JK1575" s="4"/>
      <c r="JL1575" s="6"/>
      <c r="JM1575" s="4"/>
      <c r="JN1575" s="6"/>
      <c r="JO1575" s="5"/>
      <c r="JP1575" s="5"/>
      <c r="JQ1575" s="4"/>
      <c r="JR1575" s="6"/>
      <c r="JS1575" s="4"/>
      <c r="JT1575" s="6"/>
      <c r="JU1575" s="5"/>
      <c r="JV1575" s="5"/>
      <c r="JW1575" s="4"/>
      <c r="JX1575" s="6"/>
      <c r="JY1575" s="4"/>
      <c r="JZ1575" s="6"/>
      <c r="KA1575" s="5"/>
      <c r="KB1575" s="5"/>
      <c r="KC1575" s="4"/>
      <c r="KD1575" s="6"/>
      <c r="KE1575" s="4"/>
      <c r="KF1575" s="6"/>
      <c r="KG1575" s="5"/>
      <c r="KH1575" s="5"/>
      <c r="KI1575" s="4"/>
      <c r="KJ1575" s="6"/>
      <c r="KK1575" s="4"/>
      <c r="KL1575" s="6"/>
      <c r="KM1575" s="5"/>
      <c r="KN1575" s="5"/>
    </row>
    <row r="1576">
      <c r="A1576" s="3" t="s">
        <v>85</v>
      </c>
      <c r="B1576" s="3" t="s">
        <v>712</v>
      </c>
      <c r="C1576" s="3" t="s">
        <v>87</v>
      </c>
      <c r="D1576" s="3" t="s">
        <v>712</v>
      </c>
      <c r="E1576" s="3" t="s">
        <v>897</v>
      </c>
      <c r="F1576" s="3" t="s">
        <v>104</v>
      </c>
      <c r="G1576" s="3" t="s">
        <v>104</v>
      </c>
      <c r="H1576" s="3" t="s">
        <v>104</v>
      </c>
      <c r="I1576" s="3" t="s">
        <v>1347</v>
      </c>
      <c r="J1576" s="3" t="s">
        <v>104</v>
      </c>
      <c r="K1576" s="4"/>
      <c r="L1576" s="4">
        <f>=ROUNDDOWN({0},0)</f>
      </c>
      <c r="M1576" s="4"/>
      <c r="N1576" s="5"/>
      <c r="O1576" s="4"/>
      <c r="P1576" s="4">
        <f>=ROUNDDOWN({0},0)</f>
      </c>
      <c r="Q1576" s="4"/>
      <c r="R1576" s="5"/>
      <c r="S1576" s="4"/>
      <c r="T1576" s="6"/>
      <c r="U1576" s="4"/>
      <c r="V1576" s="6"/>
      <c r="W1576" s="5"/>
      <c r="X1576" s="5"/>
      <c r="Y1576" s="4"/>
      <c r="Z1576" s="6"/>
      <c r="AA1576" s="4"/>
      <c r="AB1576" s="6"/>
      <c r="AC1576" s="5"/>
      <c r="AD1576" s="5"/>
      <c r="AE1576" s="4"/>
      <c r="AF1576" s="6"/>
      <c r="AG1576" s="4"/>
      <c r="AH1576" s="6"/>
      <c r="AI1576" s="5"/>
      <c r="AJ1576" s="5"/>
      <c r="AK1576" s="4"/>
      <c r="AL1576" s="6"/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  <c r="AW1576" s="4"/>
      <c r="AX1576" s="6"/>
      <c r="AY1576" s="4"/>
      <c r="AZ1576" s="6"/>
      <c r="BA1576" s="5"/>
      <c r="BB1576" s="5"/>
      <c r="BC1576" s="4"/>
      <c r="BD1576" s="6"/>
      <c r="BE1576" s="4"/>
      <c r="BF1576" s="6"/>
      <c r="BG1576" s="5"/>
      <c r="BH1576" s="5"/>
      <c r="BI1576" s="4"/>
      <c r="BJ1576" s="6"/>
      <c r="BK1576" s="4"/>
      <c r="BL1576" s="6"/>
      <c r="BM1576" s="5"/>
      <c r="BN1576" s="5"/>
      <c r="BO1576" s="4"/>
      <c r="BP1576" s="6"/>
      <c r="BQ1576" s="4"/>
      <c r="BR1576" s="6"/>
      <c r="BS1576" s="5"/>
      <c r="BT1576" s="5"/>
      <c r="BU1576" s="4"/>
      <c r="BV1576" s="6"/>
      <c r="BW1576" s="4"/>
      <c r="BX1576" s="6"/>
      <c r="BY1576" s="5"/>
      <c r="BZ1576" s="5"/>
      <c r="CA1576" s="4"/>
      <c r="CB1576" s="6"/>
      <c r="CC1576" s="4"/>
      <c r="CD1576" s="6"/>
      <c r="CE1576" s="5"/>
      <c r="CF1576" s="5"/>
      <c r="CG1576" s="4"/>
      <c r="CH1576" s="6"/>
      <c r="CI1576" s="4"/>
      <c r="CJ1576" s="6"/>
      <c r="CK1576" s="5"/>
      <c r="CL1576" s="5"/>
      <c r="CM1576" s="4"/>
      <c r="CN1576" s="6"/>
      <c r="CO1576" s="4"/>
      <c r="CP1576" s="6"/>
      <c r="CQ1576" s="5"/>
      <c r="CR1576" s="5"/>
      <c r="CS1576" s="4"/>
      <c r="CT1576" s="6"/>
      <c r="CU1576" s="4"/>
      <c r="CV1576" s="6"/>
      <c r="CW1576" s="5"/>
      <c r="CX1576" s="5"/>
      <c r="CY1576" s="4"/>
      <c r="CZ1576" s="6"/>
      <c r="DA1576" s="4"/>
      <c r="DB1576" s="6"/>
      <c r="DC1576" s="5"/>
      <c r="DD1576" s="5"/>
      <c r="DE1576" s="4"/>
      <c r="DF1576" s="6"/>
      <c r="DG1576" s="4"/>
      <c r="DH1576" s="6"/>
      <c r="DI1576" s="5"/>
      <c r="DJ1576" s="5"/>
      <c r="DK1576" s="4"/>
      <c r="DL1576" s="6"/>
      <c r="DM1576" s="4"/>
      <c r="DN1576" s="6"/>
      <c r="DO1576" s="5"/>
      <c r="DP1576" s="5"/>
      <c r="DQ1576" s="4"/>
      <c r="DR1576" s="6"/>
      <c r="DS1576" s="4"/>
      <c r="DT1576" s="6"/>
      <c r="DU1576" s="5"/>
      <c r="DV1576" s="5"/>
      <c r="DW1576" s="4"/>
      <c r="DX1576" s="6"/>
      <c r="DY1576" s="4"/>
      <c r="DZ1576" s="6"/>
      <c r="EA1576" s="5"/>
      <c r="EB1576" s="5"/>
      <c r="EC1576" s="4"/>
      <c r="ED1576" s="6"/>
      <c r="EE1576" s="4"/>
      <c r="EF1576" s="6"/>
      <c r="EG1576" s="5"/>
      <c r="EH1576" s="5"/>
      <c r="EI1576" s="4"/>
      <c r="EJ1576" s="6"/>
      <c r="EK1576" s="4"/>
      <c r="EL1576" s="6"/>
      <c r="EM1576" s="5"/>
      <c r="EN1576" s="5"/>
      <c r="EO1576" s="4"/>
      <c r="EP1576" s="6"/>
      <c r="EQ1576" s="4"/>
      <c r="ER1576" s="6"/>
      <c r="ES1576" s="5"/>
      <c r="ET1576" s="5"/>
      <c r="EU1576" s="4"/>
      <c r="EV1576" s="6"/>
      <c r="EW1576" s="4"/>
      <c r="EX1576" s="6"/>
      <c r="EY1576" s="5"/>
      <c r="EZ1576" s="5"/>
      <c r="FA1576" s="4"/>
      <c r="FB1576" s="6"/>
      <c r="FC1576" s="4"/>
      <c r="FD1576" s="6"/>
      <c r="FE1576" s="5"/>
      <c r="FF1576" s="5"/>
      <c r="FG1576" s="4"/>
      <c r="FH1576" s="6"/>
      <c r="FI1576" s="4"/>
      <c r="FJ1576" s="6"/>
      <c r="FK1576" s="5"/>
      <c r="FL1576" s="5"/>
      <c r="FM1576" s="4"/>
      <c r="FN1576" s="6"/>
      <c r="FO1576" s="4"/>
      <c r="FP1576" s="6"/>
      <c r="FQ1576" s="5"/>
      <c r="FR1576" s="5"/>
      <c r="FS1576" s="4"/>
      <c r="FT1576" s="6"/>
      <c r="FU1576" s="4"/>
      <c r="FV1576" s="6"/>
      <c r="FW1576" s="5"/>
      <c r="FX1576" s="5"/>
      <c r="FY1576" s="4"/>
      <c r="FZ1576" s="6"/>
      <c r="GA1576" s="4"/>
      <c r="GB1576" s="6"/>
      <c r="GC1576" s="5"/>
      <c r="GD1576" s="5"/>
      <c r="GE1576" s="4"/>
      <c r="GF1576" s="6"/>
      <c r="GG1576" s="4"/>
      <c r="GH1576" s="6"/>
      <c r="GI1576" s="5"/>
      <c r="GJ1576" s="5"/>
      <c r="GK1576" s="4"/>
      <c r="GL1576" s="6"/>
      <c r="GM1576" s="4"/>
      <c r="GN1576" s="6"/>
      <c r="GO1576" s="5"/>
      <c r="GP1576" s="5"/>
      <c r="GQ1576" s="4"/>
      <c r="GR1576" s="6"/>
      <c r="GS1576" s="4"/>
      <c r="GT1576" s="6"/>
      <c r="GU1576" s="5"/>
      <c r="GV1576" s="5"/>
      <c r="GW1576" s="4"/>
      <c r="GX1576" s="6"/>
      <c r="GY1576" s="4"/>
      <c r="GZ1576" s="6"/>
      <c r="HA1576" s="5"/>
      <c r="HB1576" s="5"/>
      <c r="HC1576" s="4"/>
      <c r="HD1576" s="6"/>
      <c r="HE1576" s="4"/>
      <c r="HF1576" s="6"/>
      <c r="HG1576" s="5"/>
      <c r="HH1576" s="5"/>
      <c r="HI1576" s="4"/>
      <c r="HJ1576" s="6"/>
      <c r="HK1576" s="4"/>
      <c r="HL1576" s="6"/>
      <c r="HM1576" s="5"/>
      <c r="HN1576" s="5"/>
      <c r="HO1576" s="4"/>
      <c r="HP1576" s="6"/>
      <c r="HQ1576" s="4"/>
      <c r="HR1576" s="6"/>
      <c r="HS1576" s="5"/>
      <c r="HT1576" s="5"/>
      <c r="HU1576" s="4"/>
      <c r="HV1576" s="6"/>
      <c r="HW1576" s="4"/>
      <c r="HX1576" s="6"/>
      <c r="HY1576" s="5"/>
      <c r="HZ1576" s="5"/>
      <c r="IA1576" s="4"/>
      <c r="IB1576" s="6"/>
      <c r="IC1576" s="4"/>
      <c r="ID1576" s="6"/>
      <c r="IE1576" s="5"/>
      <c r="IF1576" s="5"/>
      <c r="IG1576" s="4"/>
      <c r="IH1576" s="6"/>
      <c r="II1576" s="4"/>
      <c r="IJ1576" s="6"/>
      <c r="IK1576" s="5"/>
      <c r="IL1576" s="5"/>
      <c r="IM1576" s="4"/>
      <c r="IN1576" s="6"/>
      <c r="IO1576" s="4"/>
      <c r="IP1576" s="6"/>
      <c r="IQ1576" s="5"/>
      <c r="IR1576" s="5"/>
      <c r="IS1576" s="4"/>
      <c r="IT1576" s="6"/>
      <c r="IU1576" s="4"/>
      <c r="IV1576" s="6"/>
      <c r="IW1576" s="5"/>
      <c r="IX1576" s="5"/>
      <c r="IY1576" s="4"/>
      <c r="IZ1576" s="6"/>
      <c r="JA1576" s="4"/>
      <c r="JB1576" s="6"/>
      <c r="JC1576" s="5"/>
      <c r="JD1576" s="5"/>
      <c r="JE1576" s="4"/>
      <c r="JF1576" s="6"/>
      <c r="JG1576" s="4"/>
      <c r="JH1576" s="6"/>
      <c r="JI1576" s="5"/>
      <c r="JJ1576" s="5"/>
      <c r="JK1576" s="4"/>
      <c r="JL1576" s="6"/>
      <c r="JM1576" s="4"/>
      <c r="JN1576" s="6"/>
      <c r="JO1576" s="5"/>
      <c r="JP1576" s="5"/>
      <c r="JQ1576" s="4"/>
      <c r="JR1576" s="6"/>
      <c r="JS1576" s="4"/>
      <c r="JT1576" s="6"/>
      <c r="JU1576" s="5"/>
      <c r="JV1576" s="5"/>
      <c r="JW1576" s="4"/>
      <c r="JX1576" s="6"/>
      <c r="JY1576" s="4"/>
      <c r="JZ1576" s="6"/>
      <c r="KA1576" s="5"/>
      <c r="KB1576" s="5"/>
      <c r="KC1576" s="4"/>
      <c r="KD1576" s="6"/>
      <c r="KE1576" s="4"/>
      <c r="KF1576" s="6"/>
      <c r="KG1576" s="5"/>
      <c r="KH1576" s="5"/>
      <c r="KI1576" s="4"/>
      <c r="KJ1576" s="6"/>
      <c r="KK1576" s="4"/>
      <c r="KL1576" s="6"/>
      <c r="KM1576" s="5"/>
      <c r="KN1576" s="5"/>
    </row>
    <row r="1577">
      <c r="A1577" s="3" t="s">
        <v>85</v>
      </c>
      <c r="B1577" s="3" t="s">
        <v>712</v>
      </c>
      <c r="C1577" s="3" t="s">
        <v>87</v>
      </c>
      <c r="D1577" s="3" t="s">
        <v>712</v>
      </c>
      <c r="E1577" s="3" t="s">
        <v>1077</v>
      </c>
      <c r="F1577" s="3" t="s">
        <v>104</v>
      </c>
      <c r="G1577" s="3" t="s">
        <v>104</v>
      </c>
      <c r="H1577" s="3" t="s">
        <v>104</v>
      </c>
      <c r="I1577" s="3" t="s">
        <v>1347</v>
      </c>
      <c r="J1577" s="3" t="s">
        <v>104</v>
      </c>
      <c r="K1577" s="4"/>
      <c r="L1577" s="4">
        <f>=ROUNDDOWN({0},0)</f>
      </c>
      <c r="M1577" s="4"/>
      <c r="N1577" s="5"/>
      <c r="O1577" s="4"/>
      <c r="P1577" s="4">
        <f>=ROUNDDOWN({0},0)</f>
      </c>
      <c r="Q1577" s="4"/>
      <c r="R1577" s="5"/>
      <c r="S1577" s="4"/>
      <c r="T1577" s="6"/>
      <c r="U1577" s="4"/>
      <c r="V1577" s="6"/>
      <c r="W1577" s="5"/>
      <c r="X1577" s="5"/>
      <c r="Y1577" s="4"/>
      <c r="Z1577" s="6"/>
      <c r="AA1577" s="4"/>
      <c r="AB1577" s="6"/>
      <c r="AC1577" s="5"/>
      <c r="AD1577" s="5"/>
      <c r="AE1577" s="4"/>
      <c r="AF1577" s="6"/>
      <c r="AG1577" s="4"/>
      <c r="AH1577" s="6"/>
      <c r="AI1577" s="5"/>
      <c r="AJ1577" s="5"/>
      <c r="AK1577" s="4"/>
      <c r="AL1577" s="6"/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  <c r="AW1577" s="4"/>
      <c r="AX1577" s="6"/>
      <c r="AY1577" s="4"/>
      <c r="AZ1577" s="6"/>
      <c r="BA1577" s="5"/>
      <c r="BB1577" s="5"/>
      <c r="BC1577" s="4"/>
      <c r="BD1577" s="6"/>
      <c r="BE1577" s="4"/>
      <c r="BF1577" s="6"/>
      <c r="BG1577" s="5"/>
      <c r="BH1577" s="5"/>
      <c r="BI1577" s="4"/>
      <c r="BJ1577" s="6"/>
      <c r="BK1577" s="4"/>
      <c r="BL1577" s="6"/>
      <c r="BM1577" s="5"/>
      <c r="BN1577" s="5"/>
      <c r="BO1577" s="4"/>
      <c r="BP1577" s="6"/>
      <c r="BQ1577" s="4"/>
      <c r="BR1577" s="6"/>
      <c r="BS1577" s="5"/>
      <c r="BT1577" s="5"/>
      <c r="BU1577" s="4"/>
      <c r="BV1577" s="6"/>
      <c r="BW1577" s="4"/>
      <c r="BX1577" s="6"/>
      <c r="BY1577" s="5"/>
      <c r="BZ1577" s="5"/>
      <c r="CA1577" s="4"/>
      <c r="CB1577" s="6"/>
      <c r="CC1577" s="4"/>
      <c r="CD1577" s="6"/>
      <c r="CE1577" s="5"/>
      <c r="CF1577" s="5"/>
      <c r="CG1577" s="4"/>
      <c r="CH1577" s="6"/>
      <c r="CI1577" s="4"/>
      <c r="CJ1577" s="6"/>
      <c r="CK1577" s="5"/>
      <c r="CL1577" s="5"/>
      <c r="CM1577" s="4"/>
      <c r="CN1577" s="6"/>
      <c r="CO1577" s="4"/>
      <c r="CP1577" s="6"/>
      <c r="CQ1577" s="5"/>
      <c r="CR1577" s="5"/>
      <c r="CS1577" s="4"/>
      <c r="CT1577" s="6"/>
      <c r="CU1577" s="4"/>
      <c r="CV1577" s="6"/>
      <c r="CW1577" s="5"/>
      <c r="CX1577" s="5"/>
      <c r="CY1577" s="4"/>
      <c r="CZ1577" s="6"/>
      <c r="DA1577" s="4"/>
      <c r="DB1577" s="6"/>
      <c r="DC1577" s="5"/>
      <c r="DD1577" s="5"/>
      <c r="DE1577" s="4"/>
      <c r="DF1577" s="6"/>
      <c r="DG1577" s="4"/>
      <c r="DH1577" s="6"/>
      <c r="DI1577" s="5"/>
      <c r="DJ1577" s="5"/>
      <c r="DK1577" s="4"/>
      <c r="DL1577" s="6"/>
      <c r="DM1577" s="4"/>
      <c r="DN1577" s="6"/>
      <c r="DO1577" s="5"/>
      <c r="DP1577" s="5"/>
      <c r="DQ1577" s="4"/>
      <c r="DR1577" s="6"/>
      <c r="DS1577" s="4"/>
      <c r="DT1577" s="6"/>
      <c r="DU1577" s="5"/>
      <c r="DV1577" s="5"/>
      <c r="DW1577" s="4"/>
      <c r="DX1577" s="6"/>
      <c r="DY1577" s="4"/>
      <c r="DZ1577" s="6"/>
      <c r="EA1577" s="5"/>
      <c r="EB1577" s="5"/>
      <c r="EC1577" s="4"/>
      <c r="ED1577" s="6"/>
      <c r="EE1577" s="4"/>
      <c r="EF1577" s="6"/>
      <c r="EG1577" s="5"/>
      <c r="EH1577" s="5"/>
      <c r="EI1577" s="4"/>
      <c r="EJ1577" s="6"/>
      <c r="EK1577" s="4"/>
      <c r="EL1577" s="6"/>
      <c r="EM1577" s="5"/>
      <c r="EN1577" s="5"/>
      <c r="EO1577" s="4"/>
      <c r="EP1577" s="6"/>
      <c r="EQ1577" s="4"/>
      <c r="ER1577" s="6"/>
      <c r="ES1577" s="5"/>
      <c r="ET1577" s="5"/>
      <c r="EU1577" s="4"/>
      <c r="EV1577" s="6"/>
      <c r="EW1577" s="4"/>
      <c r="EX1577" s="6"/>
      <c r="EY1577" s="5"/>
      <c r="EZ1577" s="5"/>
      <c r="FA1577" s="4"/>
      <c r="FB1577" s="6"/>
      <c r="FC1577" s="4"/>
      <c r="FD1577" s="6"/>
      <c r="FE1577" s="5"/>
      <c r="FF1577" s="5"/>
      <c r="FG1577" s="4"/>
      <c r="FH1577" s="6"/>
      <c r="FI1577" s="4"/>
      <c r="FJ1577" s="6"/>
      <c r="FK1577" s="5"/>
      <c r="FL1577" s="5"/>
      <c r="FM1577" s="4"/>
      <c r="FN1577" s="6"/>
      <c r="FO1577" s="4"/>
      <c r="FP1577" s="6"/>
      <c r="FQ1577" s="5"/>
      <c r="FR1577" s="5"/>
      <c r="FS1577" s="4"/>
      <c r="FT1577" s="6"/>
      <c r="FU1577" s="4"/>
      <c r="FV1577" s="6"/>
      <c r="FW1577" s="5"/>
      <c r="FX1577" s="5"/>
      <c r="FY1577" s="4"/>
      <c r="FZ1577" s="6"/>
      <c r="GA1577" s="4"/>
      <c r="GB1577" s="6"/>
      <c r="GC1577" s="5"/>
      <c r="GD1577" s="5"/>
      <c r="GE1577" s="4"/>
      <c r="GF1577" s="6"/>
      <c r="GG1577" s="4"/>
      <c r="GH1577" s="6"/>
      <c r="GI1577" s="5"/>
      <c r="GJ1577" s="5"/>
      <c r="GK1577" s="4"/>
      <c r="GL1577" s="6"/>
      <c r="GM1577" s="4"/>
      <c r="GN1577" s="6"/>
      <c r="GO1577" s="5"/>
      <c r="GP1577" s="5"/>
      <c r="GQ1577" s="4"/>
      <c r="GR1577" s="6"/>
      <c r="GS1577" s="4"/>
      <c r="GT1577" s="6"/>
      <c r="GU1577" s="5"/>
      <c r="GV1577" s="5"/>
      <c r="GW1577" s="4"/>
      <c r="GX1577" s="6"/>
      <c r="GY1577" s="4"/>
      <c r="GZ1577" s="6"/>
      <c r="HA1577" s="5"/>
      <c r="HB1577" s="5"/>
      <c r="HC1577" s="4"/>
      <c r="HD1577" s="6"/>
      <c r="HE1577" s="4"/>
      <c r="HF1577" s="6"/>
      <c r="HG1577" s="5"/>
      <c r="HH1577" s="5"/>
      <c r="HI1577" s="4"/>
      <c r="HJ1577" s="6"/>
      <c r="HK1577" s="4"/>
      <c r="HL1577" s="6"/>
      <c r="HM1577" s="5"/>
      <c r="HN1577" s="5"/>
      <c r="HO1577" s="4"/>
      <c r="HP1577" s="6"/>
      <c r="HQ1577" s="4"/>
      <c r="HR1577" s="6"/>
      <c r="HS1577" s="5"/>
      <c r="HT1577" s="5"/>
      <c r="HU1577" s="4"/>
      <c r="HV1577" s="6"/>
      <c r="HW1577" s="4"/>
      <c r="HX1577" s="6"/>
      <c r="HY1577" s="5"/>
      <c r="HZ1577" s="5"/>
      <c r="IA1577" s="4"/>
      <c r="IB1577" s="6"/>
      <c r="IC1577" s="4"/>
      <c r="ID1577" s="6"/>
      <c r="IE1577" s="5"/>
      <c r="IF1577" s="5"/>
      <c r="IG1577" s="4"/>
      <c r="IH1577" s="6"/>
      <c r="II1577" s="4"/>
      <c r="IJ1577" s="6"/>
      <c r="IK1577" s="5"/>
      <c r="IL1577" s="5"/>
      <c r="IM1577" s="4"/>
      <c r="IN1577" s="6"/>
      <c r="IO1577" s="4"/>
      <c r="IP1577" s="6"/>
      <c r="IQ1577" s="5"/>
      <c r="IR1577" s="5"/>
      <c r="IS1577" s="4"/>
      <c r="IT1577" s="6"/>
      <c r="IU1577" s="4"/>
      <c r="IV1577" s="6"/>
      <c r="IW1577" s="5"/>
      <c r="IX1577" s="5"/>
      <c r="IY1577" s="4"/>
      <c r="IZ1577" s="6"/>
      <c r="JA1577" s="4"/>
      <c r="JB1577" s="6"/>
      <c r="JC1577" s="5"/>
      <c r="JD1577" s="5"/>
      <c r="JE1577" s="4"/>
      <c r="JF1577" s="6"/>
      <c r="JG1577" s="4"/>
      <c r="JH1577" s="6"/>
      <c r="JI1577" s="5"/>
      <c r="JJ1577" s="5"/>
      <c r="JK1577" s="4"/>
      <c r="JL1577" s="6"/>
      <c r="JM1577" s="4"/>
      <c r="JN1577" s="6"/>
      <c r="JO1577" s="5"/>
      <c r="JP1577" s="5"/>
      <c r="JQ1577" s="4"/>
      <c r="JR1577" s="6"/>
      <c r="JS1577" s="4"/>
      <c r="JT1577" s="6"/>
      <c r="JU1577" s="5"/>
      <c r="JV1577" s="5"/>
      <c r="JW1577" s="4"/>
      <c r="JX1577" s="6"/>
      <c r="JY1577" s="4"/>
      <c r="JZ1577" s="6"/>
      <c r="KA1577" s="5"/>
      <c r="KB1577" s="5"/>
      <c r="KC1577" s="4"/>
      <c r="KD1577" s="6"/>
      <c r="KE1577" s="4"/>
      <c r="KF1577" s="6"/>
      <c r="KG1577" s="5"/>
      <c r="KH1577" s="5"/>
      <c r="KI1577" s="4"/>
      <c r="KJ1577" s="6"/>
      <c r="KK1577" s="4"/>
      <c r="KL1577" s="6"/>
      <c r="KM1577" s="5"/>
      <c r="KN1577" s="5"/>
    </row>
    <row r="1578">
      <c r="A1578" s="3" t="s">
        <v>85</v>
      </c>
      <c r="B1578" s="3" t="s">
        <v>712</v>
      </c>
      <c r="C1578" s="3" t="s">
        <v>87</v>
      </c>
      <c r="D1578" s="3" t="s">
        <v>712</v>
      </c>
      <c r="E1578" s="3" t="s">
        <v>1040</v>
      </c>
      <c r="F1578" s="3" t="s">
        <v>104</v>
      </c>
      <c r="G1578" s="3" t="s">
        <v>104</v>
      </c>
      <c r="H1578" s="3" t="s">
        <v>104</v>
      </c>
      <c r="I1578" s="3" t="s">
        <v>1585</v>
      </c>
      <c r="J1578" s="3" t="s">
        <v>104</v>
      </c>
      <c r="K1578" s="4"/>
      <c r="L1578" s="4">
        <f>=ROUNDDOWN({0},0)</f>
      </c>
      <c r="M1578" s="4"/>
      <c r="N1578" s="5"/>
      <c r="O1578" s="4"/>
      <c r="P1578" s="4">
        <f>=ROUNDDOWN({0},0)</f>
      </c>
      <c r="Q1578" s="4"/>
      <c r="R1578" s="5"/>
      <c r="S1578" s="4"/>
      <c r="T1578" s="6"/>
      <c r="U1578" s="4"/>
      <c r="V1578" s="6"/>
      <c r="W1578" s="5"/>
      <c r="X1578" s="5"/>
      <c r="Y1578" s="4"/>
      <c r="Z1578" s="6"/>
      <c r="AA1578" s="4"/>
      <c r="AB1578" s="6"/>
      <c r="AC1578" s="5"/>
      <c r="AD1578" s="5"/>
      <c r="AE1578" s="4"/>
      <c r="AF1578" s="6"/>
      <c r="AG1578" s="4"/>
      <c r="AH1578" s="6"/>
      <c r="AI1578" s="5"/>
      <c r="AJ1578" s="5"/>
      <c r="AK1578" s="4"/>
      <c r="AL1578" s="6"/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  <c r="AW1578" s="4"/>
      <c r="AX1578" s="6"/>
      <c r="AY1578" s="4"/>
      <c r="AZ1578" s="6"/>
      <c r="BA1578" s="5"/>
      <c r="BB1578" s="5"/>
      <c r="BC1578" s="4"/>
      <c r="BD1578" s="6"/>
      <c r="BE1578" s="4"/>
      <c r="BF1578" s="6"/>
      <c r="BG1578" s="5"/>
      <c r="BH1578" s="5"/>
      <c r="BI1578" s="4"/>
      <c r="BJ1578" s="6"/>
      <c r="BK1578" s="4"/>
      <c r="BL1578" s="6"/>
      <c r="BM1578" s="5"/>
      <c r="BN1578" s="5"/>
      <c r="BO1578" s="4"/>
      <c r="BP1578" s="6"/>
      <c r="BQ1578" s="4"/>
      <c r="BR1578" s="6"/>
      <c r="BS1578" s="5"/>
      <c r="BT1578" s="5"/>
      <c r="BU1578" s="4"/>
      <c r="BV1578" s="6"/>
      <c r="BW1578" s="4"/>
      <c r="BX1578" s="6"/>
      <c r="BY1578" s="5"/>
      <c r="BZ1578" s="5"/>
      <c r="CA1578" s="4"/>
      <c r="CB1578" s="6"/>
      <c r="CC1578" s="4"/>
      <c r="CD1578" s="6"/>
      <c r="CE1578" s="5"/>
      <c r="CF1578" s="5"/>
      <c r="CG1578" s="4"/>
      <c r="CH1578" s="6"/>
      <c r="CI1578" s="4"/>
      <c r="CJ1578" s="6"/>
      <c r="CK1578" s="5"/>
      <c r="CL1578" s="5"/>
      <c r="CM1578" s="4"/>
      <c r="CN1578" s="6"/>
      <c r="CO1578" s="4"/>
      <c r="CP1578" s="6"/>
      <c r="CQ1578" s="5"/>
      <c r="CR1578" s="5"/>
      <c r="CS1578" s="4"/>
      <c r="CT1578" s="6"/>
      <c r="CU1578" s="4"/>
      <c r="CV1578" s="6"/>
      <c r="CW1578" s="5"/>
      <c r="CX1578" s="5"/>
      <c r="CY1578" s="4"/>
      <c r="CZ1578" s="6"/>
      <c r="DA1578" s="4"/>
      <c r="DB1578" s="6"/>
      <c r="DC1578" s="5"/>
      <c r="DD1578" s="5"/>
      <c r="DE1578" s="4"/>
      <c r="DF1578" s="6"/>
      <c r="DG1578" s="4"/>
      <c r="DH1578" s="6"/>
      <c r="DI1578" s="5"/>
      <c r="DJ1578" s="5"/>
      <c r="DK1578" s="4"/>
      <c r="DL1578" s="6"/>
      <c r="DM1578" s="4"/>
      <c r="DN1578" s="6"/>
      <c r="DO1578" s="5"/>
      <c r="DP1578" s="5"/>
      <c r="DQ1578" s="4"/>
      <c r="DR1578" s="6"/>
      <c r="DS1578" s="4"/>
      <c r="DT1578" s="6"/>
      <c r="DU1578" s="5"/>
      <c r="DV1578" s="5"/>
      <c r="DW1578" s="4"/>
      <c r="DX1578" s="6"/>
      <c r="DY1578" s="4"/>
      <c r="DZ1578" s="6"/>
      <c r="EA1578" s="5"/>
      <c r="EB1578" s="5"/>
      <c r="EC1578" s="4"/>
      <c r="ED1578" s="6"/>
      <c r="EE1578" s="4"/>
      <c r="EF1578" s="6"/>
      <c r="EG1578" s="5"/>
      <c r="EH1578" s="5"/>
      <c r="EI1578" s="4"/>
      <c r="EJ1578" s="6"/>
      <c r="EK1578" s="4"/>
      <c r="EL1578" s="6"/>
      <c r="EM1578" s="5"/>
      <c r="EN1578" s="5"/>
      <c r="EO1578" s="4"/>
      <c r="EP1578" s="6"/>
      <c r="EQ1578" s="4"/>
      <c r="ER1578" s="6"/>
      <c r="ES1578" s="5"/>
      <c r="ET1578" s="5"/>
      <c r="EU1578" s="4"/>
      <c r="EV1578" s="6"/>
      <c r="EW1578" s="4"/>
      <c r="EX1578" s="6"/>
      <c r="EY1578" s="5"/>
      <c r="EZ1578" s="5"/>
      <c r="FA1578" s="4"/>
      <c r="FB1578" s="6"/>
      <c r="FC1578" s="4"/>
      <c r="FD1578" s="6"/>
      <c r="FE1578" s="5"/>
      <c r="FF1578" s="5"/>
      <c r="FG1578" s="4"/>
      <c r="FH1578" s="6"/>
      <c r="FI1578" s="4"/>
      <c r="FJ1578" s="6"/>
      <c r="FK1578" s="5"/>
      <c r="FL1578" s="5"/>
      <c r="FM1578" s="4"/>
      <c r="FN1578" s="6"/>
      <c r="FO1578" s="4"/>
      <c r="FP1578" s="6"/>
      <c r="FQ1578" s="5"/>
      <c r="FR1578" s="5"/>
      <c r="FS1578" s="4"/>
      <c r="FT1578" s="6"/>
      <c r="FU1578" s="4"/>
      <c r="FV1578" s="6"/>
      <c r="FW1578" s="5"/>
      <c r="FX1578" s="5"/>
      <c r="FY1578" s="4"/>
      <c r="FZ1578" s="6"/>
      <c r="GA1578" s="4"/>
      <c r="GB1578" s="6"/>
      <c r="GC1578" s="5"/>
      <c r="GD1578" s="5"/>
      <c r="GE1578" s="4"/>
      <c r="GF1578" s="6"/>
      <c r="GG1578" s="4"/>
      <c r="GH1578" s="6"/>
      <c r="GI1578" s="5"/>
      <c r="GJ1578" s="5"/>
      <c r="GK1578" s="4"/>
      <c r="GL1578" s="6"/>
      <c r="GM1578" s="4"/>
      <c r="GN1578" s="6"/>
      <c r="GO1578" s="5"/>
      <c r="GP1578" s="5"/>
      <c r="GQ1578" s="4"/>
      <c r="GR1578" s="6"/>
      <c r="GS1578" s="4"/>
      <c r="GT1578" s="6"/>
      <c r="GU1578" s="5"/>
      <c r="GV1578" s="5"/>
      <c r="GW1578" s="4"/>
      <c r="GX1578" s="6"/>
      <c r="GY1578" s="4"/>
      <c r="GZ1578" s="6"/>
      <c r="HA1578" s="5"/>
      <c r="HB1578" s="5"/>
      <c r="HC1578" s="4"/>
      <c r="HD1578" s="6"/>
      <c r="HE1578" s="4"/>
      <c r="HF1578" s="6"/>
      <c r="HG1578" s="5"/>
      <c r="HH1578" s="5"/>
      <c r="HI1578" s="4"/>
      <c r="HJ1578" s="6"/>
      <c r="HK1578" s="4"/>
      <c r="HL1578" s="6"/>
      <c r="HM1578" s="5"/>
      <c r="HN1578" s="5"/>
      <c r="HO1578" s="4"/>
      <c r="HP1578" s="6"/>
      <c r="HQ1578" s="4"/>
      <c r="HR1578" s="6"/>
      <c r="HS1578" s="5"/>
      <c r="HT1578" s="5"/>
      <c r="HU1578" s="4"/>
      <c r="HV1578" s="6"/>
      <c r="HW1578" s="4"/>
      <c r="HX1578" s="6"/>
      <c r="HY1578" s="5"/>
      <c r="HZ1578" s="5"/>
      <c r="IA1578" s="4"/>
      <c r="IB1578" s="6"/>
      <c r="IC1578" s="4"/>
      <c r="ID1578" s="6"/>
      <c r="IE1578" s="5"/>
      <c r="IF1578" s="5"/>
      <c r="IG1578" s="4"/>
      <c r="IH1578" s="6"/>
      <c r="II1578" s="4"/>
      <c r="IJ1578" s="6"/>
      <c r="IK1578" s="5"/>
      <c r="IL1578" s="5"/>
      <c r="IM1578" s="4"/>
      <c r="IN1578" s="6"/>
      <c r="IO1578" s="4"/>
      <c r="IP1578" s="6"/>
      <c r="IQ1578" s="5"/>
      <c r="IR1578" s="5"/>
      <c r="IS1578" s="4"/>
      <c r="IT1578" s="6"/>
      <c r="IU1578" s="4"/>
      <c r="IV1578" s="6"/>
      <c r="IW1578" s="5"/>
      <c r="IX1578" s="5"/>
      <c r="IY1578" s="4"/>
      <c r="IZ1578" s="6"/>
      <c r="JA1578" s="4"/>
      <c r="JB1578" s="6"/>
      <c r="JC1578" s="5"/>
      <c r="JD1578" s="5"/>
      <c r="JE1578" s="4"/>
      <c r="JF1578" s="6"/>
      <c r="JG1578" s="4"/>
      <c r="JH1578" s="6"/>
      <c r="JI1578" s="5"/>
      <c r="JJ1578" s="5"/>
      <c r="JK1578" s="4"/>
      <c r="JL1578" s="6"/>
      <c r="JM1578" s="4"/>
      <c r="JN1578" s="6"/>
      <c r="JO1578" s="5"/>
      <c r="JP1578" s="5"/>
      <c r="JQ1578" s="4"/>
      <c r="JR1578" s="6"/>
      <c r="JS1578" s="4"/>
      <c r="JT1578" s="6"/>
      <c r="JU1578" s="5"/>
      <c r="JV1578" s="5"/>
      <c r="JW1578" s="4"/>
      <c r="JX1578" s="6"/>
      <c r="JY1578" s="4"/>
      <c r="JZ1578" s="6"/>
      <c r="KA1578" s="5"/>
      <c r="KB1578" s="5"/>
      <c r="KC1578" s="4"/>
      <c r="KD1578" s="6"/>
      <c r="KE1578" s="4"/>
      <c r="KF1578" s="6"/>
      <c r="KG1578" s="5"/>
      <c r="KH1578" s="5"/>
      <c r="KI1578" s="4"/>
      <c r="KJ1578" s="6"/>
      <c r="KK1578" s="4"/>
      <c r="KL1578" s="6"/>
      <c r="KM1578" s="5"/>
      <c r="KN1578" s="5"/>
    </row>
    <row r="1579">
      <c r="A1579" s="3" t="s">
        <v>85</v>
      </c>
      <c r="B1579" s="3" t="s">
        <v>712</v>
      </c>
      <c r="C1579" s="3" t="s">
        <v>87</v>
      </c>
      <c r="D1579" s="3" t="s">
        <v>712</v>
      </c>
      <c r="E1579" s="3" t="s">
        <v>959</v>
      </c>
      <c r="F1579" s="3" t="s">
        <v>104</v>
      </c>
      <c r="G1579" s="3" t="s">
        <v>104</v>
      </c>
      <c r="H1579" s="3" t="s">
        <v>104</v>
      </c>
      <c r="I1579" s="3" t="s">
        <v>1341</v>
      </c>
      <c r="J1579" s="3" t="s">
        <v>104</v>
      </c>
      <c r="K1579" s="4"/>
      <c r="L1579" s="4">
        <f>=ROUNDDOWN({0},0)</f>
      </c>
      <c r="M1579" s="4"/>
      <c r="N1579" s="5"/>
      <c r="O1579" s="4"/>
      <c r="P1579" s="4">
        <f>=ROUNDDOWN({0},0)</f>
      </c>
      <c r="Q1579" s="4"/>
      <c r="R1579" s="5"/>
      <c r="S1579" s="4"/>
      <c r="T1579" s="6"/>
      <c r="U1579" s="4"/>
      <c r="V1579" s="6"/>
      <c r="W1579" s="5"/>
      <c r="X1579" s="5"/>
      <c r="Y1579" s="4"/>
      <c r="Z1579" s="6"/>
      <c r="AA1579" s="4"/>
      <c r="AB1579" s="6"/>
      <c r="AC1579" s="5"/>
      <c r="AD1579" s="5"/>
      <c r="AE1579" s="4"/>
      <c r="AF1579" s="6"/>
      <c r="AG1579" s="4"/>
      <c r="AH1579" s="6"/>
      <c r="AI1579" s="5"/>
      <c r="AJ1579" s="5"/>
      <c r="AK1579" s="4"/>
      <c r="AL1579" s="6"/>
      <c r="AM1579" s="4"/>
      <c r="AN1579" s="6"/>
      <c r="AO1579" s="5"/>
      <c r="AP1579" s="5"/>
      <c r="AQ1579" s="4"/>
      <c r="AR1579" s="6"/>
      <c r="AS1579" s="4"/>
      <c r="AT1579" s="6"/>
      <c r="AU1579" s="5"/>
      <c r="AV1579" s="5"/>
      <c r="AW1579" s="4"/>
      <c r="AX1579" s="6"/>
      <c r="AY1579" s="4"/>
      <c r="AZ1579" s="6"/>
      <c r="BA1579" s="5"/>
      <c r="BB1579" s="5"/>
      <c r="BC1579" s="4"/>
      <c r="BD1579" s="6"/>
      <c r="BE1579" s="4"/>
      <c r="BF1579" s="6"/>
      <c r="BG1579" s="5"/>
      <c r="BH1579" s="5"/>
      <c r="BI1579" s="4"/>
      <c r="BJ1579" s="6"/>
      <c r="BK1579" s="4"/>
      <c r="BL1579" s="6"/>
      <c r="BM1579" s="5"/>
      <c r="BN1579" s="5"/>
      <c r="BO1579" s="4"/>
      <c r="BP1579" s="6"/>
      <c r="BQ1579" s="4"/>
      <c r="BR1579" s="6"/>
      <c r="BS1579" s="5"/>
      <c r="BT1579" s="5"/>
      <c r="BU1579" s="4"/>
      <c r="BV1579" s="6"/>
      <c r="BW1579" s="4"/>
      <c r="BX1579" s="6"/>
      <c r="BY1579" s="5"/>
      <c r="BZ1579" s="5"/>
      <c r="CA1579" s="4"/>
      <c r="CB1579" s="6"/>
      <c r="CC1579" s="4"/>
      <c r="CD1579" s="6"/>
      <c r="CE1579" s="5"/>
      <c r="CF1579" s="5"/>
      <c r="CG1579" s="4"/>
      <c r="CH1579" s="6"/>
      <c r="CI1579" s="4"/>
      <c r="CJ1579" s="6"/>
      <c r="CK1579" s="5"/>
      <c r="CL1579" s="5"/>
      <c r="CM1579" s="4"/>
      <c r="CN1579" s="6"/>
      <c r="CO1579" s="4"/>
      <c r="CP1579" s="6"/>
      <c r="CQ1579" s="5"/>
      <c r="CR1579" s="5"/>
      <c r="CS1579" s="4"/>
      <c r="CT1579" s="6"/>
      <c r="CU1579" s="4"/>
      <c r="CV1579" s="6"/>
      <c r="CW1579" s="5"/>
      <c r="CX1579" s="5"/>
      <c r="CY1579" s="4"/>
      <c r="CZ1579" s="6"/>
      <c r="DA1579" s="4"/>
      <c r="DB1579" s="6"/>
      <c r="DC1579" s="5"/>
      <c r="DD1579" s="5"/>
      <c r="DE1579" s="4"/>
      <c r="DF1579" s="6"/>
      <c r="DG1579" s="4"/>
      <c r="DH1579" s="6"/>
      <c r="DI1579" s="5"/>
      <c r="DJ1579" s="5"/>
      <c r="DK1579" s="4"/>
      <c r="DL1579" s="6"/>
      <c r="DM1579" s="4"/>
      <c r="DN1579" s="6"/>
      <c r="DO1579" s="5"/>
      <c r="DP1579" s="5"/>
      <c r="DQ1579" s="4"/>
      <c r="DR1579" s="6"/>
      <c r="DS1579" s="4"/>
      <c r="DT1579" s="6"/>
      <c r="DU1579" s="5"/>
      <c r="DV1579" s="5"/>
      <c r="DW1579" s="4"/>
      <c r="DX1579" s="6"/>
      <c r="DY1579" s="4"/>
      <c r="DZ1579" s="6"/>
      <c r="EA1579" s="5"/>
      <c r="EB1579" s="5"/>
      <c r="EC1579" s="4"/>
      <c r="ED1579" s="6"/>
      <c r="EE1579" s="4"/>
      <c r="EF1579" s="6"/>
      <c r="EG1579" s="5"/>
      <c r="EH1579" s="5"/>
      <c r="EI1579" s="4"/>
      <c r="EJ1579" s="6"/>
      <c r="EK1579" s="4"/>
      <c r="EL1579" s="6"/>
      <c r="EM1579" s="5"/>
      <c r="EN1579" s="5"/>
      <c r="EO1579" s="4"/>
      <c r="EP1579" s="6"/>
      <c r="EQ1579" s="4"/>
      <c r="ER1579" s="6"/>
      <c r="ES1579" s="5"/>
      <c r="ET1579" s="5"/>
      <c r="EU1579" s="4"/>
      <c r="EV1579" s="6"/>
      <c r="EW1579" s="4"/>
      <c r="EX1579" s="6"/>
      <c r="EY1579" s="5"/>
      <c r="EZ1579" s="5"/>
      <c r="FA1579" s="4"/>
      <c r="FB1579" s="6"/>
      <c r="FC1579" s="4"/>
      <c r="FD1579" s="6"/>
      <c r="FE1579" s="5"/>
      <c r="FF1579" s="5"/>
      <c r="FG1579" s="4"/>
      <c r="FH1579" s="6"/>
      <c r="FI1579" s="4"/>
      <c r="FJ1579" s="6"/>
      <c r="FK1579" s="5"/>
      <c r="FL1579" s="5"/>
      <c r="FM1579" s="4"/>
      <c r="FN1579" s="6"/>
      <c r="FO1579" s="4"/>
      <c r="FP1579" s="6"/>
      <c r="FQ1579" s="5"/>
      <c r="FR1579" s="5"/>
      <c r="FS1579" s="4"/>
      <c r="FT1579" s="6"/>
      <c r="FU1579" s="4"/>
      <c r="FV1579" s="6"/>
      <c r="FW1579" s="5"/>
      <c r="FX1579" s="5"/>
      <c r="FY1579" s="4"/>
      <c r="FZ1579" s="6"/>
      <c r="GA1579" s="4"/>
      <c r="GB1579" s="6"/>
      <c r="GC1579" s="5"/>
      <c r="GD1579" s="5"/>
      <c r="GE1579" s="4"/>
      <c r="GF1579" s="6"/>
      <c r="GG1579" s="4"/>
      <c r="GH1579" s="6"/>
      <c r="GI1579" s="5"/>
      <c r="GJ1579" s="5"/>
      <c r="GK1579" s="4"/>
      <c r="GL1579" s="6"/>
      <c r="GM1579" s="4"/>
      <c r="GN1579" s="6"/>
      <c r="GO1579" s="5"/>
      <c r="GP1579" s="5"/>
      <c r="GQ1579" s="4"/>
      <c r="GR1579" s="6"/>
      <c r="GS1579" s="4"/>
      <c r="GT1579" s="6"/>
      <c r="GU1579" s="5"/>
      <c r="GV1579" s="5"/>
      <c r="GW1579" s="4"/>
      <c r="GX1579" s="6"/>
      <c r="GY1579" s="4"/>
      <c r="GZ1579" s="6"/>
      <c r="HA1579" s="5"/>
      <c r="HB1579" s="5"/>
      <c r="HC1579" s="4"/>
      <c r="HD1579" s="6"/>
      <c r="HE1579" s="4"/>
      <c r="HF1579" s="6"/>
      <c r="HG1579" s="5"/>
      <c r="HH1579" s="5"/>
      <c r="HI1579" s="4"/>
      <c r="HJ1579" s="6"/>
      <c r="HK1579" s="4"/>
      <c r="HL1579" s="6"/>
      <c r="HM1579" s="5"/>
      <c r="HN1579" s="5"/>
      <c r="HO1579" s="4"/>
      <c r="HP1579" s="6"/>
      <c r="HQ1579" s="4"/>
      <c r="HR1579" s="6"/>
      <c r="HS1579" s="5"/>
      <c r="HT1579" s="5"/>
      <c r="HU1579" s="4"/>
      <c r="HV1579" s="6"/>
      <c r="HW1579" s="4"/>
      <c r="HX1579" s="6"/>
      <c r="HY1579" s="5"/>
      <c r="HZ1579" s="5"/>
      <c r="IA1579" s="4"/>
      <c r="IB1579" s="6"/>
      <c r="IC1579" s="4"/>
      <c r="ID1579" s="6"/>
      <c r="IE1579" s="5"/>
      <c r="IF1579" s="5"/>
      <c r="IG1579" s="4"/>
      <c r="IH1579" s="6"/>
      <c r="II1579" s="4"/>
      <c r="IJ1579" s="6"/>
      <c r="IK1579" s="5"/>
      <c r="IL1579" s="5"/>
      <c r="IM1579" s="4"/>
      <c r="IN1579" s="6"/>
      <c r="IO1579" s="4"/>
      <c r="IP1579" s="6"/>
      <c r="IQ1579" s="5"/>
      <c r="IR1579" s="5"/>
      <c r="IS1579" s="4"/>
      <c r="IT1579" s="6"/>
      <c r="IU1579" s="4"/>
      <c r="IV1579" s="6"/>
      <c r="IW1579" s="5"/>
      <c r="IX1579" s="5"/>
      <c r="IY1579" s="4"/>
      <c r="IZ1579" s="6"/>
      <c r="JA1579" s="4"/>
      <c r="JB1579" s="6"/>
      <c r="JC1579" s="5"/>
      <c r="JD1579" s="5"/>
      <c r="JE1579" s="4"/>
      <c r="JF1579" s="6"/>
      <c r="JG1579" s="4"/>
      <c r="JH1579" s="6"/>
      <c r="JI1579" s="5"/>
      <c r="JJ1579" s="5"/>
      <c r="JK1579" s="4"/>
      <c r="JL1579" s="6"/>
      <c r="JM1579" s="4"/>
      <c r="JN1579" s="6"/>
      <c r="JO1579" s="5"/>
      <c r="JP1579" s="5"/>
      <c r="JQ1579" s="4"/>
      <c r="JR1579" s="6"/>
      <c r="JS1579" s="4"/>
      <c r="JT1579" s="6"/>
      <c r="JU1579" s="5"/>
      <c r="JV1579" s="5"/>
      <c r="JW1579" s="4"/>
      <c r="JX1579" s="6"/>
      <c r="JY1579" s="4"/>
      <c r="JZ1579" s="6"/>
      <c r="KA1579" s="5"/>
      <c r="KB1579" s="5"/>
      <c r="KC1579" s="4"/>
      <c r="KD1579" s="6"/>
      <c r="KE1579" s="4"/>
      <c r="KF1579" s="6"/>
      <c r="KG1579" s="5"/>
      <c r="KH1579" s="5"/>
      <c r="KI1579" s="4"/>
      <c r="KJ1579" s="6"/>
      <c r="KK1579" s="4"/>
      <c r="KL1579" s="6"/>
      <c r="KM1579" s="5"/>
      <c r="KN1579" s="5"/>
    </row>
    <row r="1580">
      <c r="A1580" s="3" t="s">
        <v>85</v>
      </c>
      <c r="B1580" s="3" t="s">
        <v>712</v>
      </c>
      <c r="C1580" s="3" t="s">
        <v>87</v>
      </c>
      <c r="D1580" s="3" t="s">
        <v>712</v>
      </c>
      <c r="E1580" s="3" t="s">
        <v>965</v>
      </c>
      <c r="F1580" s="3" t="s">
        <v>104</v>
      </c>
      <c r="G1580" s="3" t="s">
        <v>104</v>
      </c>
      <c r="H1580" s="3" t="s">
        <v>104</v>
      </c>
      <c r="I1580" s="3" t="s">
        <v>1322</v>
      </c>
      <c r="J1580" s="3" t="s">
        <v>104</v>
      </c>
      <c r="K1580" s="4"/>
      <c r="L1580" s="4">
        <f>=ROUNDDOWN({0},0)</f>
      </c>
      <c r="M1580" s="4"/>
      <c r="N1580" s="5"/>
      <c r="O1580" s="4"/>
      <c r="P1580" s="4">
        <f>=ROUNDDOWN({0},0)</f>
      </c>
      <c r="Q1580" s="4"/>
      <c r="R1580" s="5"/>
      <c r="S1580" s="4"/>
      <c r="T1580" s="6"/>
      <c r="U1580" s="4"/>
      <c r="V1580" s="6"/>
      <c r="W1580" s="5"/>
      <c r="X1580" s="5"/>
      <c r="Y1580" s="4"/>
      <c r="Z1580" s="6"/>
      <c r="AA1580" s="4"/>
      <c r="AB1580" s="6"/>
      <c r="AC1580" s="5"/>
      <c r="AD1580" s="5"/>
      <c r="AE1580" s="4"/>
      <c r="AF1580" s="6"/>
      <c r="AG1580" s="4"/>
      <c r="AH1580" s="6"/>
      <c r="AI1580" s="5"/>
      <c r="AJ1580" s="5"/>
      <c r="AK1580" s="4"/>
      <c r="AL1580" s="6"/>
      <c r="AM1580" s="4"/>
      <c r="AN1580" s="6"/>
      <c r="AO1580" s="5"/>
      <c r="AP1580" s="5"/>
      <c r="AQ1580" s="4"/>
      <c r="AR1580" s="6"/>
      <c r="AS1580" s="4"/>
      <c r="AT1580" s="6"/>
      <c r="AU1580" s="5"/>
      <c r="AV1580" s="5"/>
      <c r="AW1580" s="4"/>
      <c r="AX1580" s="6"/>
      <c r="AY1580" s="4"/>
      <c r="AZ1580" s="6"/>
      <c r="BA1580" s="5"/>
      <c r="BB1580" s="5"/>
      <c r="BC1580" s="4"/>
      <c r="BD1580" s="6"/>
      <c r="BE1580" s="4"/>
      <c r="BF1580" s="6"/>
      <c r="BG1580" s="5"/>
      <c r="BH1580" s="5"/>
      <c r="BI1580" s="4"/>
      <c r="BJ1580" s="6"/>
      <c r="BK1580" s="4"/>
      <c r="BL1580" s="6"/>
      <c r="BM1580" s="5"/>
      <c r="BN1580" s="5"/>
      <c r="BO1580" s="4"/>
      <c r="BP1580" s="6"/>
      <c r="BQ1580" s="4"/>
      <c r="BR1580" s="6"/>
      <c r="BS1580" s="5"/>
      <c r="BT1580" s="5"/>
      <c r="BU1580" s="4"/>
      <c r="BV1580" s="6"/>
      <c r="BW1580" s="4"/>
      <c r="BX1580" s="6"/>
      <c r="BY1580" s="5"/>
      <c r="BZ1580" s="5"/>
      <c r="CA1580" s="4"/>
      <c r="CB1580" s="6"/>
      <c r="CC1580" s="4"/>
      <c r="CD1580" s="6"/>
      <c r="CE1580" s="5"/>
      <c r="CF1580" s="5"/>
      <c r="CG1580" s="4"/>
      <c r="CH1580" s="6"/>
      <c r="CI1580" s="4"/>
      <c r="CJ1580" s="6"/>
      <c r="CK1580" s="5"/>
      <c r="CL1580" s="5"/>
      <c r="CM1580" s="4"/>
      <c r="CN1580" s="6"/>
      <c r="CO1580" s="4"/>
      <c r="CP1580" s="6"/>
      <c r="CQ1580" s="5"/>
      <c r="CR1580" s="5"/>
      <c r="CS1580" s="4"/>
      <c r="CT1580" s="6"/>
      <c r="CU1580" s="4"/>
      <c r="CV1580" s="6"/>
      <c r="CW1580" s="5"/>
      <c r="CX1580" s="5"/>
      <c r="CY1580" s="4"/>
      <c r="CZ1580" s="6"/>
      <c r="DA1580" s="4"/>
      <c r="DB1580" s="6"/>
      <c r="DC1580" s="5"/>
      <c r="DD1580" s="5"/>
      <c r="DE1580" s="4"/>
      <c r="DF1580" s="6"/>
      <c r="DG1580" s="4"/>
      <c r="DH1580" s="6"/>
      <c r="DI1580" s="5"/>
      <c r="DJ1580" s="5"/>
      <c r="DK1580" s="4"/>
      <c r="DL1580" s="6"/>
      <c r="DM1580" s="4"/>
      <c r="DN1580" s="6"/>
      <c r="DO1580" s="5"/>
      <c r="DP1580" s="5"/>
      <c r="DQ1580" s="4"/>
      <c r="DR1580" s="6"/>
      <c r="DS1580" s="4"/>
      <c r="DT1580" s="6"/>
      <c r="DU1580" s="5"/>
      <c r="DV1580" s="5"/>
      <c r="DW1580" s="4"/>
      <c r="DX1580" s="6"/>
      <c r="DY1580" s="4"/>
      <c r="DZ1580" s="6"/>
      <c r="EA1580" s="5"/>
      <c r="EB1580" s="5"/>
      <c r="EC1580" s="4"/>
      <c r="ED1580" s="6"/>
      <c r="EE1580" s="4"/>
      <c r="EF1580" s="6"/>
      <c r="EG1580" s="5"/>
      <c r="EH1580" s="5"/>
      <c r="EI1580" s="4"/>
      <c r="EJ1580" s="6"/>
      <c r="EK1580" s="4"/>
      <c r="EL1580" s="6"/>
      <c r="EM1580" s="5"/>
      <c r="EN1580" s="5"/>
      <c r="EO1580" s="4"/>
      <c r="EP1580" s="6"/>
      <c r="EQ1580" s="4"/>
      <c r="ER1580" s="6"/>
      <c r="ES1580" s="5"/>
      <c r="ET1580" s="5"/>
      <c r="EU1580" s="4"/>
      <c r="EV1580" s="6"/>
      <c r="EW1580" s="4"/>
      <c r="EX1580" s="6"/>
      <c r="EY1580" s="5"/>
      <c r="EZ1580" s="5"/>
      <c r="FA1580" s="4"/>
      <c r="FB1580" s="6"/>
      <c r="FC1580" s="4"/>
      <c r="FD1580" s="6"/>
      <c r="FE1580" s="5"/>
      <c r="FF1580" s="5"/>
      <c r="FG1580" s="4"/>
      <c r="FH1580" s="6"/>
      <c r="FI1580" s="4"/>
      <c r="FJ1580" s="6"/>
      <c r="FK1580" s="5"/>
      <c r="FL1580" s="5"/>
      <c r="FM1580" s="4"/>
      <c r="FN1580" s="6"/>
      <c r="FO1580" s="4"/>
      <c r="FP1580" s="6"/>
      <c r="FQ1580" s="5"/>
      <c r="FR1580" s="5"/>
      <c r="FS1580" s="4"/>
      <c r="FT1580" s="6"/>
      <c r="FU1580" s="4"/>
      <c r="FV1580" s="6"/>
      <c r="FW1580" s="5"/>
      <c r="FX1580" s="5"/>
      <c r="FY1580" s="4"/>
      <c r="FZ1580" s="6"/>
      <c r="GA1580" s="4"/>
      <c r="GB1580" s="6"/>
      <c r="GC1580" s="5"/>
      <c r="GD1580" s="5"/>
      <c r="GE1580" s="4"/>
      <c r="GF1580" s="6"/>
      <c r="GG1580" s="4"/>
      <c r="GH1580" s="6"/>
      <c r="GI1580" s="5"/>
      <c r="GJ1580" s="5"/>
      <c r="GK1580" s="4"/>
      <c r="GL1580" s="6"/>
      <c r="GM1580" s="4"/>
      <c r="GN1580" s="6"/>
      <c r="GO1580" s="5"/>
      <c r="GP1580" s="5"/>
      <c r="GQ1580" s="4"/>
      <c r="GR1580" s="6"/>
      <c r="GS1580" s="4"/>
      <c r="GT1580" s="6"/>
      <c r="GU1580" s="5"/>
      <c r="GV1580" s="5"/>
      <c r="GW1580" s="4"/>
      <c r="GX1580" s="6"/>
      <c r="GY1580" s="4"/>
      <c r="GZ1580" s="6"/>
      <c r="HA1580" s="5"/>
      <c r="HB1580" s="5"/>
      <c r="HC1580" s="4"/>
      <c r="HD1580" s="6"/>
      <c r="HE1580" s="4"/>
      <c r="HF1580" s="6"/>
      <c r="HG1580" s="5"/>
      <c r="HH1580" s="5"/>
      <c r="HI1580" s="4"/>
      <c r="HJ1580" s="6"/>
      <c r="HK1580" s="4"/>
      <c r="HL1580" s="6"/>
      <c r="HM1580" s="5"/>
      <c r="HN1580" s="5"/>
      <c r="HO1580" s="4"/>
      <c r="HP1580" s="6"/>
      <c r="HQ1580" s="4"/>
      <c r="HR1580" s="6"/>
      <c r="HS1580" s="5"/>
      <c r="HT1580" s="5"/>
      <c r="HU1580" s="4"/>
      <c r="HV1580" s="6"/>
      <c r="HW1580" s="4"/>
      <c r="HX1580" s="6"/>
      <c r="HY1580" s="5"/>
      <c r="HZ1580" s="5"/>
      <c r="IA1580" s="4"/>
      <c r="IB1580" s="6"/>
      <c r="IC1580" s="4"/>
      <c r="ID1580" s="6"/>
      <c r="IE1580" s="5"/>
      <c r="IF1580" s="5"/>
      <c r="IG1580" s="4"/>
      <c r="IH1580" s="6"/>
      <c r="II1580" s="4"/>
      <c r="IJ1580" s="6"/>
      <c r="IK1580" s="5"/>
      <c r="IL1580" s="5"/>
      <c r="IM1580" s="4"/>
      <c r="IN1580" s="6"/>
      <c r="IO1580" s="4"/>
      <c r="IP1580" s="6"/>
      <c r="IQ1580" s="5"/>
      <c r="IR1580" s="5"/>
      <c r="IS1580" s="4"/>
      <c r="IT1580" s="6"/>
      <c r="IU1580" s="4"/>
      <c r="IV1580" s="6"/>
      <c r="IW1580" s="5"/>
      <c r="IX1580" s="5"/>
      <c r="IY1580" s="4"/>
      <c r="IZ1580" s="6"/>
      <c r="JA1580" s="4"/>
      <c r="JB1580" s="6"/>
      <c r="JC1580" s="5"/>
      <c r="JD1580" s="5"/>
      <c r="JE1580" s="4"/>
      <c r="JF1580" s="6"/>
      <c r="JG1580" s="4"/>
      <c r="JH1580" s="6"/>
      <c r="JI1580" s="5"/>
      <c r="JJ1580" s="5"/>
      <c r="JK1580" s="4"/>
      <c r="JL1580" s="6"/>
      <c r="JM1580" s="4"/>
      <c r="JN1580" s="6"/>
      <c r="JO1580" s="5"/>
      <c r="JP1580" s="5"/>
      <c r="JQ1580" s="4"/>
      <c r="JR1580" s="6"/>
      <c r="JS1580" s="4"/>
      <c r="JT1580" s="6"/>
      <c r="JU1580" s="5"/>
      <c r="JV1580" s="5"/>
      <c r="JW1580" s="4"/>
      <c r="JX1580" s="6"/>
      <c r="JY1580" s="4"/>
      <c r="JZ1580" s="6"/>
      <c r="KA1580" s="5"/>
      <c r="KB1580" s="5"/>
      <c r="KC1580" s="4"/>
      <c r="KD1580" s="6"/>
      <c r="KE1580" s="4"/>
      <c r="KF1580" s="6"/>
      <c r="KG1580" s="5"/>
      <c r="KH1580" s="5"/>
      <c r="KI1580" s="4"/>
      <c r="KJ1580" s="6"/>
      <c r="KK1580" s="4"/>
      <c r="KL1580" s="6"/>
      <c r="KM1580" s="5"/>
      <c r="KN1580" s="5"/>
    </row>
    <row r="1581">
      <c r="A1581" s="3" t="s">
        <v>85</v>
      </c>
      <c r="B1581" s="3" t="s">
        <v>712</v>
      </c>
      <c r="C1581" s="3" t="s">
        <v>87</v>
      </c>
      <c r="D1581" s="3" t="s">
        <v>712</v>
      </c>
      <c r="E1581" s="3" t="s">
        <v>1003</v>
      </c>
      <c r="F1581" s="3" t="s">
        <v>104</v>
      </c>
      <c r="G1581" s="3" t="s">
        <v>104</v>
      </c>
      <c r="H1581" s="3" t="s">
        <v>104</v>
      </c>
      <c r="I1581" s="3" t="s">
        <v>1322</v>
      </c>
      <c r="J1581" s="3" t="s">
        <v>104</v>
      </c>
      <c r="K1581" s="4"/>
      <c r="L1581" s="4">
        <f>=ROUNDDOWN({0},0)</f>
      </c>
      <c r="M1581" s="4"/>
      <c r="N1581" s="5"/>
      <c r="O1581" s="4"/>
      <c r="P1581" s="4">
        <f>=ROUNDDOWN({0},0)</f>
      </c>
      <c r="Q1581" s="4"/>
      <c r="R1581" s="5"/>
      <c r="S1581" s="4"/>
      <c r="T1581" s="6"/>
      <c r="U1581" s="4"/>
      <c r="V1581" s="6"/>
      <c r="W1581" s="5"/>
      <c r="X1581" s="5"/>
      <c r="Y1581" s="4"/>
      <c r="Z1581" s="6"/>
      <c r="AA1581" s="4"/>
      <c r="AB1581" s="6"/>
      <c r="AC1581" s="5"/>
      <c r="AD1581" s="5"/>
      <c r="AE1581" s="4"/>
      <c r="AF1581" s="6"/>
      <c r="AG1581" s="4"/>
      <c r="AH1581" s="6"/>
      <c r="AI1581" s="5"/>
      <c r="AJ1581" s="5"/>
      <c r="AK1581" s="4"/>
      <c r="AL1581" s="6"/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  <c r="AW1581" s="4"/>
      <c r="AX1581" s="6"/>
      <c r="AY1581" s="4"/>
      <c r="AZ1581" s="6"/>
      <c r="BA1581" s="5"/>
      <c r="BB1581" s="5"/>
      <c r="BC1581" s="4"/>
      <c r="BD1581" s="6"/>
      <c r="BE1581" s="4"/>
      <c r="BF1581" s="6"/>
      <c r="BG1581" s="5"/>
      <c r="BH1581" s="5"/>
      <c r="BI1581" s="4"/>
      <c r="BJ1581" s="6"/>
      <c r="BK1581" s="4"/>
      <c r="BL1581" s="6"/>
      <c r="BM1581" s="5"/>
      <c r="BN1581" s="5"/>
      <c r="BO1581" s="4"/>
      <c r="BP1581" s="6"/>
      <c r="BQ1581" s="4"/>
      <c r="BR1581" s="6"/>
      <c r="BS1581" s="5"/>
      <c r="BT1581" s="5"/>
      <c r="BU1581" s="4"/>
      <c r="BV1581" s="6"/>
      <c r="BW1581" s="4"/>
      <c r="BX1581" s="6"/>
      <c r="BY1581" s="5"/>
      <c r="BZ1581" s="5"/>
      <c r="CA1581" s="4"/>
      <c r="CB1581" s="6"/>
      <c r="CC1581" s="4"/>
      <c r="CD1581" s="6"/>
      <c r="CE1581" s="5"/>
      <c r="CF1581" s="5"/>
      <c r="CG1581" s="4"/>
      <c r="CH1581" s="6"/>
      <c r="CI1581" s="4"/>
      <c r="CJ1581" s="6"/>
      <c r="CK1581" s="5"/>
      <c r="CL1581" s="5"/>
      <c r="CM1581" s="4"/>
      <c r="CN1581" s="6"/>
      <c r="CO1581" s="4"/>
      <c r="CP1581" s="6"/>
      <c r="CQ1581" s="5"/>
      <c r="CR1581" s="5"/>
      <c r="CS1581" s="4"/>
      <c r="CT1581" s="6"/>
      <c r="CU1581" s="4"/>
      <c r="CV1581" s="6"/>
      <c r="CW1581" s="5"/>
      <c r="CX1581" s="5"/>
      <c r="CY1581" s="4"/>
      <c r="CZ1581" s="6"/>
      <c r="DA1581" s="4"/>
      <c r="DB1581" s="6"/>
      <c r="DC1581" s="5"/>
      <c r="DD1581" s="5"/>
      <c r="DE1581" s="4"/>
      <c r="DF1581" s="6"/>
      <c r="DG1581" s="4"/>
      <c r="DH1581" s="6"/>
      <c r="DI1581" s="5"/>
      <c r="DJ1581" s="5"/>
      <c r="DK1581" s="4"/>
      <c r="DL1581" s="6"/>
      <c r="DM1581" s="4"/>
      <c r="DN1581" s="6"/>
      <c r="DO1581" s="5"/>
      <c r="DP1581" s="5"/>
      <c r="DQ1581" s="4"/>
      <c r="DR1581" s="6"/>
      <c r="DS1581" s="4"/>
      <c r="DT1581" s="6"/>
      <c r="DU1581" s="5"/>
      <c r="DV1581" s="5"/>
      <c r="DW1581" s="4"/>
      <c r="DX1581" s="6"/>
      <c r="DY1581" s="4"/>
      <c r="DZ1581" s="6"/>
      <c r="EA1581" s="5"/>
      <c r="EB1581" s="5"/>
      <c r="EC1581" s="4"/>
      <c r="ED1581" s="6"/>
      <c r="EE1581" s="4"/>
      <c r="EF1581" s="6"/>
      <c r="EG1581" s="5"/>
      <c r="EH1581" s="5"/>
      <c r="EI1581" s="4"/>
      <c r="EJ1581" s="6"/>
      <c r="EK1581" s="4"/>
      <c r="EL1581" s="6"/>
      <c r="EM1581" s="5"/>
      <c r="EN1581" s="5"/>
      <c r="EO1581" s="4"/>
      <c r="EP1581" s="6"/>
      <c r="EQ1581" s="4"/>
      <c r="ER1581" s="6"/>
      <c r="ES1581" s="5"/>
      <c r="ET1581" s="5"/>
      <c r="EU1581" s="4"/>
      <c r="EV1581" s="6"/>
      <c r="EW1581" s="4"/>
      <c r="EX1581" s="6"/>
      <c r="EY1581" s="5"/>
      <c r="EZ1581" s="5"/>
      <c r="FA1581" s="4"/>
      <c r="FB1581" s="6"/>
      <c r="FC1581" s="4"/>
      <c r="FD1581" s="6"/>
      <c r="FE1581" s="5"/>
      <c r="FF1581" s="5"/>
      <c r="FG1581" s="4"/>
      <c r="FH1581" s="6"/>
      <c r="FI1581" s="4"/>
      <c r="FJ1581" s="6"/>
      <c r="FK1581" s="5"/>
      <c r="FL1581" s="5"/>
      <c r="FM1581" s="4"/>
      <c r="FN1581" s="6"/>
      <c r="FO1581" s="4"/>
      <c r="FP1581" s="6"/>
      <c r="FQ1581" s="5"/>
      <c r="FR1581" s="5"/>
      <c r="FS1581" s="4"/>
      <c r="FT1581" s="6"/>
      <c r="FU1581" s="4"/>
      <c r="FV1581" s="6"/>
      <c r="FW1581" s="5"/>
      <c r="FX1581" s="5"/>
      <c r="FY1581" s="4"/>
      <c r="FZ1581" s="6"/>
      <c r="GA1581" s="4"/>
      <c r="GB1581" s="6"/>
      <c r="GC1581" s="5"/>
      <c r="GD1581" s="5"/>
      <c r="GE1581" s="4"/>
      <c r="GF1581" s="6"/>
      <c r="GG1581" s="4"/>
      <c r="GH1581" s="6"/>
      <c r="GI1581" s="5"/>
      <c r="GJ1581" s="5"/>
      <c r="GK1581" s="4"/>
      <c r="GL1581" s="6"/>
      <c r="GM1581" s="4"/>
      <c r="GN1581" s="6"/>
      <c r="GO1581" s="5"/>
      <c r="GP1581" s="5"/>
      <c r="GQ1581" s="4"/>
      <c r="GR1581" s="6"/>
      <c r="GS1581" s="4"/>
      <c r="GT1581" s="6"/>
      <c r="GU1581" s="5"/>
      <c r="GV1581" s="5"/>
      <c r="GW1581" s="4"/>
      <c r="GX1581" s="6"/>
      <c r="GY1581" s="4"/>
      <c r="GZ1581" s="6"/>
      <c r="HA1581" s="5"/>
      <c r="HB1581" s="5"/>
      <c r="HC1581" s="4"/>
      <c r="HD1581" s="6"/>
      <c r="HE1581" s="4"/>
      <c r="HF1581" s="6"/>
      <c r="HG1581" s="5"/>
      <c r="HH1581" s="5"/>
      <c r="HI1581" s="4"/>
      <c r="HJ1581" s="6"/>
      <c r="HK1581" s="4"/>
      <c r="HL1581" s="6"/>
      <c r="HM1581" s="5"/>
      <c r="HN1581" s="5"/>
      <c r="HO1581" s="4"/>
      <c r="HP1581" s="6"/>
      <c r="HQ1581" s="4"/>
      <c r="HR1581" s="6"/>
      <c r="HS1581" s="5"/>
      <c r="HT1581" s="5"/>
      <c r="HU1581" s="4"/>
      <c r="HV1581" s="6"/>
      <c r="HW1581" s="4"/>
      <c r="HX1581" s="6"/>
      <c r="HY1581" s="5"/>
      <c r="HZ1581" s="5"/>
      <c r="IA1581" s="4"/>
      <c r="IB1581" s="6"/>
      <c r="IC1581" s="4"/>
      <c r="ID1581" s="6"/>
      <c r="IE1581" s="5"/>
      <c r="IF1581" s="5"/>
      <c r="IG1581" s="4"/>
      <c r="IH1581" s="6"/>
      <c r="II1581" s="4"/>
      <c r="IJ1581" s="6"/>
      <c r="IK1581" s="5"/>
      <c r="IL1581" s="5"/>
      <c r="IM1581" s="4"/>
      <c r="IN1581" s="6"/>
      <c r="IO1581" s="4"/>
      <c r="IP1581" s="6"/>
      <c r="IQ1581" s="5"/>
      <c r="IR1581" s="5"/>
      <c r="IS1581" s="4"/>
      <c r="IT1581" s="6"/>
      <c r="IU1581" s="4"/>
      <c r="IV1581" s="6"/>
      <c r="IW1581" s="5"/>
      <c r="IX1581" s="5"/>
      <c r="IY1581" s="4"/>
      <c r="IZ1581" s="6"/>
      <c r="JA1581" s="4"/>
      <c r="JB1581" s="6"/>
      <c r="JC1581" s="5"/>
      <c r="JD1581" s="5"/>
      <c r="JE1581" s="4"/>
      <c r="JF1581" s="6"/>
      <c r="JG1581" s="4"/>
      <c r="JH1581" s="6"/>
      <c r="JI1581" s="5"/>
      <c r="JJ1581" s="5"/>
      <c r="JK1581" s="4"/>
      <c r="JL1581" s="6"/>
      <c r="JM1581" s="4"/>
      <c r="JN1581" s="6"/>
      <c r="JO1581" s="5"/>
      <c r="JP1581" s="5"/>
      <c r="JQ1581" s="4"/>
      <c r="JR1581" s="6"/>
      <c r="JS1581" s="4"/>
      <c r="JT1581" s="6"/>
      <c r="JU1581" s="5"/>
      <c r="JV1581" s="5"/>
      <c r="JW1581" s="4"/>
      <c r="JX1581" s="6"/>
      <c r="JY1581" s="4"/>
      <c r="JZ1581" s="6"/>
      <c r="KA1581" s="5"/>
      <c r="KB1581" s="5"/>
      <c r="KC1581" s="4"/>
      <c r="KD1581" s="6"/>
      <c r="KE1581" s="4"/>
      <c r="KF1581" s="6"/>
      <c r="KG1581" s="5"/>
      <c r="KH1581" s="5"/>
      <c r="KI1581" s="4"/>
      <c r="KJ1581" s="6"/>
      <c r="KK1581" s="4"/>
      <c r="KL1581" s="6"/>
      <c r="KM1581" s="5"/>
      <c r="KN1581" s="5"/>
    </row>
    <row r="1582">
      <c r="A1582" s="3" t="s">
        <v>85</v>
      </c>
      <c r="B1582" s="3" t="s">
        <v>712</v>
      </c>
      <c r="C1582" s="3" t="s">
        <v>87</v>
      </c>
      <c r="D1582" s="3" t="s">
        <v>712</v>
      </c>
      <c r="E1582" s="3" t="s">
        <v>1010</v>
      </c>
      <c r="F1582" s="3" t="s">
        <v>104</v>
      </c>
      <c r="G1582" s="3" t="s">
        <v>104</v>
      </c>
      <c r="H1582" s="3" t="s">
        <v>104</v>
      </c>
      <c r="I1582" s="3" t="s">
        <v>1322</v>
      </c>
      <c r="J1582" s="3" t="s">
        <v>104</v>
      </c>
      <c r="K1582" s="4"/>
      <c r="L1582" s="4">
        <f>=ROUNDDOWN({0},0)</f>
      </c>
      <c r="M1582" s="4"/>
      <c r="N1582" s="5"/>
      <c r="O1582" s="4"/>
      <c r="P1582" s="4">
        <f>=ROUNDDOWN({0},0)</f>
      </c>
      <c r="Q1582" s="4"/>
      <c r="R1582" s="5"/>
      <c r="S1582" s="4"/>
      <c r="T1582" s="6"/>
      <c r="U1582" s="4"/>
      <c r="V1582" s="6"/>
      <c r="W1582" s="5"/>
      <c r="X1582" s="5"/>
      <c r="Y1582" s="4"/>
      <c r="Z1582" s="6"/>
      <c r="AA1582" s="4"/>
      <c r="AB1582" s="6"/>
      <c r="AC1582" s="5"/>
      <c r="AD1582" s="5"/>
      <c r="AE1582" s="4"/>
      <c r="AF1582" s="6"/>
      <c r="AG1582" s="4"/>
      <c r="AH1582" s="6"/>
      <c r="AI1582" s="5"/>
      <c r="AJ1582" s="5"/>
      <c r="AK1582" s="4"/>
      <c r="AL1582" s="6"/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  <c r="AW1582" s="4"/>
      <c r="AX1582" s="6"/>
      <c r="AY1582" s="4"/>
      <c r="AZ1582" s="6"/>
      <c r="BA1582" s="5"/>
      <c r="BB1582" s="5"/>
      <c r="BC1582" s="4"/>
      <c r="BD1582" s="6"/>
      <c r="BE1582" s="4"/>
      <c r="BF1582" s="6"/>
      <c r="BG1582" s="5"/>
      <c r="BH1582" s="5"/>
      <c r="BI1582" s="4"/>
      <c r="BJ1582" s="6"/>
      <c r="BK1582" s="4"/>
      <c r="BL1582" s="6"/>
      <c r="BM1582" s="5"/>
      <c r="BN1582" s="5"/>
      <c r="BO1582" s="4"/>
      <c r="BP1582" s="6"/>
      <c r="BQ1582" s="4"/>
      <c r="BR1582" s="6"/>
      <c r="BS1582" s="5"/>
      <c r="BT1582" s="5"/>
      <c r="BU1582" s="4"/>
      <c r="BV1582" s="6"/>
      <c r="BW1582" s="4"/>
      <c r="BX1582" s="6"/>
      <c r="BY1582" s="5"/>
      <c r="BZ1582" s="5"/>
      <c r="CA1582" s="4"/>
      <c r="CB1582" s="6"/>
      <c r="CC1582" s="4"/>
      <c r="CD1582" s="6"/>
      <c r="CE1582" s="5"/>
      <c r="CF1582" s="5"/>
      <c r="CG1582" s="4"/>
      <c r="CH1582" s="6"/>
      <c r="CI1582" s="4"/>
      <c r="CJ1582" s="6"/>
      <c r="CK1582" s="5"/>
      <c r="CL1582" s="5"/>
      <c r="CM1582" s="4"/>
      <c r="CN1582" s="6"/>
      <c r="CO1582" s="4"/>
      <c r="CP1582" s="6"/>
      <c r="CQ1582" s="5"/>
      <c r="CR1582" s="5"/>
      <c r="CS1582" s="4"/>
      <c r="CT1582" s="6"/>
      <c r="CU1582" s="4"/>
      <c r="CV1582" s="6"/>
      <c r="CW1582" s="5"/>
      <c r="CX1582" s="5"/>
      <c r="CY1582" s="4"/>
      <c r="CZ1582" s="6"/>
      <c r="DA1582" s="4"/>
      <c r="DB1582" s="6"/>
      <c r="DC1582" s="5"/>
      <c r="DD1582" s="5"/>
      <c r="DE1582" s="4"/>
      <c r="DF1582" s="6"/>
      <c r="DG1582" s="4"/>
      <c r="DH1582" s="6"/>
      <c r="DI1582" s="5"/>
      <c r="DJ1582" s="5"/>
      <c r="DK1582" s="4"/>
      <c r="DL1582" s="6"/>
      <c r="DM1582" s="4"/>
      <c r="DN1582" s="6"/>
      <c r="DO1582" s="5"/>
      <c r="DP1582" s="5"/>
      <c r="DQ1582" s="4"/>
      <c r="DR1582" s="6"/>
      <c r="DS1582" s="4"/>
      <c r="DT1582" s="6"/>
      <c r="DU1582" s="5"/>
      <c r="DV1582" s="5"/>
      <c r="DW1582" s="4"/>
      <c r="DX1582" s="6"/>
      <c r="DY1582" s="4"/>
      <c r="DZ1582" s="6"/>
      <c r="EA1582" s="5"/>
      <c r="EB1582" s="5"/>
      <c r="EC1582" s="4"/>
      <c r="ED1582" s="6"/>
      <c r="EE1582" s="4"/>
      <c r="EF1582" s="6"/>
      <c r="EG1582" s="5"/>
      <c r="EH1582" s="5"/>
      <c r="EI1582" s="4"/>
      <c r="EJ1582" s="6"/>
      <c r="EK1582" s="4"/>
      <c r="EL1582" s="6"/>
      <c r="EM1582" s="5"/>
      <c r="EN1582" s="5"/>
      <c r="EO1582" s="4"/>
      <c r="EP1582" s="6"/>
      <c r="EQ1582" s="4"/>
      <c r="ER1582" s="6"/>
      <c r="ES1582" s="5"/>
      <c r="ET1582" s="5"/>
      <c r="EU1582" s="4"/>
      <c r="EV1582" s="6"/>
      <c r="EW1582" s="4"/>
      <c r="EX1582" s="6"/>
      <c r="EY1582" s="5"/>
      <c r="EZ1582" s="5"/>
      <c r="FA1582" s="4"/>
      <c r="FB1582" s="6"/>
      <c r="FC1582" s="4"/>
      <c r="FD1582" s="6"/>
      <c r="FE1582" s="5"/>
      <c r="FF1582" s="5"/>
      <c r="FG1582" s="4"/>
      <c r="FH1582" s="6"/>
      <c r="FI1582" s="4"/>
      <c r="FJ1582" s="6"/>
      <c r="FK1582" s="5"/>
      <c r="FL1582" s="5"/>
      <c r="FM1582" s="4"/>
      <c r="FN1582" s="6"/>
      <c r="FO1582" s="4"/>
      <c r="FP1582" s="6"/>
      <c r="FQ1582" s="5"/>
      <c r="FR1582" s="5"/>
      <c r="FS1582" s="4"/>
      <c r="FT1582" s="6"/>
      <c r="FU1582" s="4"/>
      <c r="FV1582" s="6"/>
      <c r="FW1582" s="5"/>
      <c r="FX1582" s="5"/>
      <c r="FY1582" s="4"/>
      <c r="FZ1582" s="6"/>
      <c r="GA1582" s="4"/>
      <c r="GB1582" s="6"/>
      <c r="GC1582" s="5"/>
      <c r="GD1582" s="5"/>
      <c r="GE1582" s="4"/>
      <c r="GF1582" s="6"/>
      <c r="GG1582" s="4"/>
      <c r="GH1582" s="6"/>
      <c r="GI1582" s="5"/>
      <c r="GJ1582" s="5"/>
      <c r="GK1582" s="4"/>
      <c r="GL1582" s="6"/>
      <c r="GM1582" s="4"/>
      <c r="GN1582" s="6"/>
      <c r="GO1582" s="5"/>
      <c r="GP1582" s="5"/>
      <c r="GQ1582" s="4"/>
      <c r="GR1582" s="6"/>
      <c r="GS1582" s="4"/>
      <c r="GT1582" s="6"/>
      <c r="GU1582" s="5"/>
      <c r="GV1582" s="5"/>
      <c r="GW1582" s="4"/>
      <c r="GX1582" s="6"/>
      <c r="GY1582" s="4"/>
      <c r="GZ1582" s="6"/>
      <c r="HA1582" s="5"/>
      <c r="HB1582" s="5"/>
      <c r="HC1582" s="4"/>
      <c r="HD1582" s="6"/>
      <c r="HE1582" s="4"/>
      <c r="HF1582" s="6"/>
      <c r="HG1582" s="5"/>
      <c r="HH1582" s="5"/>
      <c r="HI1582" s="4"/>
      <c r="HJ1582" s="6"/>
      <c r="HK1582" s="4"/>
      <c r="HL1582" s="6"/>
      <c r="HM1582" s="5"/>
      <c r="HN1582" s="5"/>
      <c r="HO1582" s="4"/>
      <c r="HP1582" s="6"/>
      <c r="HQ1582" s="4"/>
      <c r="HR1582" s="6"/>
      <c r="HS1582" s="5"/>
      <c r="HT1582" s="5"/>
      <c r="HU1582" s="4"/>
      <c r="HV1582" s="6"/>
      <c r="HW1582" s="4"/>
      <c r="HX1582" s="6"/>
      <c r="HY1582" s="5"/>
      <c r="HZ1582" s="5"/>
      <c r="IA1582" s="4"/>
      <c r="IB1582" s="6"/>
      <c r="IC1582" s="4"/>
      <c r="ID1582" s="6"/>
      <c r="IE1582" s="5"/>
      <c r="IF1582" s="5"/>
      <c r="IG1582" s="4"/>
      <c r="IH1582" s="6"/>
      <c r="II1582" s="4"/>
      <c r="IJ1582" s="6"/>
      <c r="IK1582" s="5"/>
      <c r="IL1582" s="5"/>
      <c r="IM1582" s="4"/>
      <c r="IN1582" s="6"/>
      <c r="IO1582" s="4"/>
      <c r="IP1582" s="6"/>
      <c r="IQ1582" s="5"/>
      <c r="IR1582" s="5"/>
      <c r="IS1582" s="4"/>
      <c r="IT1582" s="6"/>
      <c r="IU1582" s="4"/>
      <c r="IV1582" s="6"/>
      <c r="IW1582" s="5"/>
      <c r="IX1582" s="5"/>
      <c r="IY1582" s="4"/>
      <c r="IZ1582" s="6"/>
      <c r="JA1582" s="4"/>
      <c r="JB1582" s="6"/>
      <c r="JC1582" s="5"/>
      <c r="JD1582" s="5"/>
      <c r="JE1582" s="4"/>
      <c r="JF1582" s="6"/>
      <c r="JG1582" s="4"/>
      <c r="JH1582" s="6"/>
      <c r="JI1582" s="5"/>
      <c r="JJ1582" s="5"/>
      <c r="JK1582" s="4"/>
      <c r="JL1582" s="6"/>
      <c r="JM1582" s="4"/>
      <c r="JN1582" s="6"/>
      <c r="JO1582" s="5"/>
      <c r="JP1582" s="5"/>
      <c r="JQ1582" s="4"/>
      <c r="JR1582" s="6"/>
      <c r="JS1582" s="4"/>
      <c r="JT1582" s="6"/>
      <c r="JU1582" s="5"/>
      <c r="JV1582" s="5"/>
      <c r="JW1582" s="4"/>
      <c r="JX1582" s="6"/>
      <c r="JY1582" s="4"/>
      <c r="JZ1582" s="6"/>
      <c r="KA1582" s="5"/>
      <c r="KB1582" s="5"/>
      <c r="KC1582" s="4"/>
      <c r="KD1582" s="6"/>
      <c r="KE1582" s="4"/>
      <c r="KF1582" s="6"/>
      <c r="KG1582" s="5"/>
      <c r="KH1582" s="5"/>
      <c r="KI1582" s="4"/>
      <c r="KJ1582" s="6"/>
      <c r="KK1582" s="4"/>
      <c r="KL1582" s="6"/>
      <c r="KM1582" s="5"/>
      <c r="KN1582" s="5"/>
    </row>
    <row r="1583">
      <c r="A1583" s="3" t="s">
        <v>85</v>
      </c>
      <c r="B1583" s="3" t="s">
        <v>712</v>
      </c>
      <c r="C1583" s="3" t="s">
        <v>87</v>
      </c>
      <c r="D1583" s="3" t="s">
        <v>712</v>
      </c>
      <c r="E1583" s="3" t="s">
        <v>197</v>
      </c>
      <c r="F1583" s="3" t="s">
        <v>104</v>
      </c>
      <c r="G1583" s="3" t="s">
        <v>104</v>
      </c>
      <c r="H1583" s="3" t="s">
        <v>104</v>
      </c>
      <c r="I1583" s="3" t="s">
        <v>1322</v>
      </c>
      <c r="J1583" s="3" t="s">
        <v>104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/>
      <c r="T1583" s="6"/>
      <c r="U1583" s="4"/>
      <c r="V1583" s="6"/>
      <c r="W1583" s="5"/>
      <c r="X1583" s="5"/>
      <c r="Y1583" s="4"/>
      <c r="Z1583" s="6"/>
      <c r="AA1583" s="4"/>
      <c r="AB1583" s="6"/>
      <c r="AC1583" s="5"/>
      <c r="AD1583" s="5"/>
      <c r="AE1583" s="4"/>
      <c r="AF1583" s="6"/>
      <c r="AG1583" s="4"/>
      <c r="AH1583" s="6"/>
      <c r="AI1583" s="5"/>
      <c r="AJ1583" s="5"/>
      <c r="AK1583" s="4"/>
      <c r="AL1583" s="6"/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  <c r="AW1583" s="4"/>
      <c r="AX1583" s="6"/>
      <c r="AY1583" s="4"/>
      <c r="AZ1583" s="6"/>
      <c r="BA1583" s="5"/>
      <c r="BB1583" s="5"/>
      <c r="BC1583" s="4"/>
      <c r="BD1583" s="6"/>
      <c r="BE1583" s="4"/>
      <c r="BF1583" s="6"/>
      <c r="BG1583" s="5"/>
      <c r="BH1583" s="5"/>
      <c r="BI1583" s="4"/>
      <c r="BJ1583" s="6"/>
      <c r="BK1583" s="4"/>
      <c r="BL1583" s="6"/>
      <c r="BM1583" s="5"/>
      <c r="BN1583" s="5"/>
      <c r="BO1583" s="4"/>
      <c r="BP1583" s="6"/>
      <c r="BQ1583" s="4"/>
      <c r="BR1583" s="6"/>
      <c r="BS1583" s="5"/>
      <c r="BT1583" s="5"/>
      <c r="BU1583" s="4"/>
      <c r="BV1583" s="6"/>
      <c r="BW1583" s="4"/>
      <c r="BX1583" s="6"/>
      <c r="BY1583" s="5"/>
      <c r="BZ1583" s="5"/>
      <c r="CA1583" s="4"/>
      <c r="CB1583" s="6"/>
      <c r="CC1583" s="4"/>
      <c r="CD1583" s="6"/>
      <c r="CE1583" s="5"/>
      <c r="CF1583" s="5"/>
      <c r="CG1583" s="4"/>
      <c r="CH1583" s="6"/>
      <c r="CI1583" s="4"/>
      <c r="CJ1583" s="6"/>
      <c r="CK1583" s="5"/>
      <c r="CL1583" s="5"/>
      <c r="CM1583" s="4"/>
      <c r="CN1583" s="6"/>
      <c r="CO1583" s="4"/>
      <c r="CP1583" s="6"/>
      <c r="CQ1583" s="5"/>
      <c r="CR1583" s="5"/>
      <c r="CS1583" s="4"/>
      <c r="CT1583" s="6"/>
      <c r="CU1583" s="4"/>
      <c r="CV1583" s="6"/>
      <c r="CW1583" s="5"/>
      <c r="CX1583" s="5"/>
      <c r="CY1583" s="4"/>
      <c r="CZ1583" s="6"/>
      <c r="DA1583" s="4"/>
      <c r="DB1583" s="6"/>
      <c r="DC1583" s="5"/>
      <c r="DD1583" s="5"/>
      <c r="DE1583" s="4"/>
      <c r="DF1583" s="6"/>
      <c r="DG1583" s="4"/>
      <c r="DH1583" s="6"/>
      <c r="DI1583" s="5"/>
      <c r="DJ1583" s="5"/>
      <c r="DK1583" s="4"/>
      <c r="DL1583" s="6"/>
      <c r="DM1583" s="4"/>
      <c r="DN1583" s="6"/>
      <c r="DO1583" s="5"/>
      <c r="DP1583" s="5"/>
      <c r="DQ1583" s="4"/>
      <c r="DR1583" s="6"/>
      <c r="DS1583" s="4"/>
      <c r="DT1583" s="6"/>
      <c r="DU1583" s="5"/>
      <c r="DV1583" s="5"/>
      <c r="DW1583" s="4"/>
      <c r="DX1583" s="6"/>
      <c r="DY1583" s="4"/>
      <c r="DZ1583" s="6"/>
      <c r="EA1583" s="5"/>
      <c r="EB1583" s="5"/>
      <c r="EC1583" s="4"/>
      <c r="ED1583" s="6"/>
      <c r="EE1583" s="4"/>
      <c r="EF1583" s="6"/>
      <c r="EG1583" s="5"/>
      <c r="EH1583" s="5"/>
      <c r="EI1583" s="4"/>
      <c r="EJ1583" s="6"/>
      <c r="EK1583" s="4"/>
      <c r="EL1583" s="6"/>
      <c r="EM1583" s="5"/>
      <c r="EN1583" s="5"/>
      <c r="EO1583" s="4"/>
      <c r="EP1583" s="6"/>
      <c r="EQ1583" s="4"/>
      <c r="ER1583" s="6"/>
      <c r="ES1583" s="5"/>
      <c r="ET1583" s="5"/>
      <c r="EU1583" s="4"/>
      <c r="EV1583" s="6"/>
      <c r="EW1583" s="4"/>
      <c r="EX1583" s="6"/>
      <c r="EY1583" s="5"/>
      <c r="EZ1583" s="5"/>
      <c r="FA1583" s="4"/>
      <c r="FB1583" s="6"/>
      <c r="FC1583" s="4"/>
      <c r="FD1583" s="6"/>
      <c r="FE1583" s="5"/>
      <c r="FF1583" s="5"/>
      <c r="FG1583" s="4"/>
      <c r="FH1583" s="6"/>
      <c r="FI1583" s="4"/>
      <c r="FJ1583" s="6"/>
      <c r="FK1583" s="5"/>
      <c r="FL1583" s="5"/>
      <c r="FM1583" s="4"/>
      <c r="FN1583" s="6"/>
      <c r="FO1583" s="4"/>
      <c r="FP1583" s="6"/>
      <c r="FQ1583" s="5"/>
      <c r="FR1583" s="5"/>
      <c r="FS1583" s="4"/>
      <c r="FT1583" s="6"/>
      <c r="FU1583" s="4"/>
      <c r="FV1583" s="6"/>
      <c r="FW1583" s="5"/>
      <c r="FX1583" s="5"/>
      <c r="FY1583" s="4"/>
      <c r="FZ1583" s="6"/>
      <c r="GA1583" s="4"/>
      <c r="GB1583" s="6"/>
      <c r="GC1583" s="5"/>
      <c r="GD1583" s="5"/>
      <c r="GE1583" s="4"/>
      <c r="GF1583" s="6"/>
      <c r="GG1583" s="4"/>
      <c r="GH1583" s="6"/>
      <c r="GI1583" s="5"/>
      <c r="GJ1583" s="5"/>
      <c r="GK1583" s="4"/>
      <c r="GL1583" s="6"/>
      <c r="GM1583" s="4"/>
      <c r="GN1583" s="6"/>
      <c r="GO1583" s="5"/>
      <c r="GP1583" s="5"/>
      <c r="GQ1583" s="4"/>
      <c r="GR1583" s="6"/>
      <c r="GS1583" s="4"/>
      <c r="GT1583" s="6"/>
      <c r="GU1583" s="5"/>
      <c r="GV1583" s="5"/>
      <c r="GW1583" s="4"/>
      <c r="GX1583" s="6"/>
      <c r="GY1583" s="4"/>
      <c r="GZ1583" s="6"/>
      <c r="HA1583" s="5"/>
      <c r="HB1583" s="5"/>
      <c r="HC1583" s="4"/>
      <c r="HD1583" s="6"/>
      <c r="HE1583" s="4"/>
      <c r="HF1583" s="6"/>
      <c r="HG1583" s="5"/>
      <c r="HH1583" s="5"/>
      <c r="HI1583" s="4"/>
      <c r="HJ1583" s="6"/>
      <c r="HK1583" s="4"/>
      <c r="HL1583" s="6"/>
      <c r="HM1583" s="5"/>
      <c r="HN1583" s="5"/>
      <c r="HO1583" s="4"/>
      <c r="HP1583" s="6"/>
      <c r="HQ1583" s="4"/>
      <c r="HR1583" s="6"/>
      <c r="HS1583" s="5"/>
      <c r="HT1583" s="5"/>
      <c r="HU1583" s="4"/>
      <c r="HV1583" s="6"/>
      <c r="HW1583" s="4"/>
      <c r="HX1583" s="6"/>
      <c r="HY1583" s="5"/>
      <c r="HZ1583" s="5"/>
      <c r="IA1583" s="4"/>
      <c r="IB1583" s="6"/>
      <c r="IC1583" s="4"/>
      <c r="ID1583" s="6"/>
      <c r="IE1583" s="5"/>
      <c r="IF1583" s="5"/>
      <c r="IG1583" s="4"/>
      <c r="IH1583" s="6"/>
      <c r="II1583" s="4"/>
      <c r="IJ1583" s="6"/>
      <c r="IK1583" s="5"/>
      <c r="IL1583" s="5"/>
      <c r="IM1583" s="4"/>
      <c r="IN1583" s="6"/>
      <c r="IO1583" s="4"/>
      <c r="IP1583" s="6"/>
      <c r="IQ1583" s="5"/>
      <c r="IR1583" s="5"/>
      <c r="IS1583" s="4"/>
      <c r="IT1583" s="6"/>
      <c r="IU1583" s="4"/>
      <c r="IV1583" s="6"/>
      <c r="IW1583" s="5"/>
      <c r="IX1583" s="5"/>
      <c r="IY1583" s="4"/>
      <c r="IZ1583" s="6"/>
      <c r="JA1583" s="4"/>
      <c r="JB1583" s="6"/>
      <c r="JC1583" s="5"/>
      <c r="JD1583" s="5"/>
      <c r="JE1583" s="4"/>
      <c r="JF1583" s="6"/>
      <c r="JG1583" s="4"/>
      <c r="JH1583" s="6"/>
      <c r="JI1583" s="5"/>
      <c r="JJ1583" s="5"/>
      <c r="JK1583" s="4"/>
      <c r="JL1583" s="6"/>
      <c r="JM1583" s="4"/>
      <c r="JN1583" s="6"/>
      <c r="JO1583" s="5"/>
      <c r="JP1583" s="5"/>
      <c r="JQ1583" s="4"/>
      <c r="JR1583" s="6"/>
      <c r="JS1583" s="4"/>
      <c r="JT1583" s="6"/>
      <c r="JU1583" s="5"/>
      <c r="JV1583" s="5"/>
      <c r="JW1583" s="4"/>
      <c r="JX1583" s="6"/>
      <c r="JY1583" s="4"/>
      <c r="JZ1583" s="6"/>
      <c r="KA1583" s="5"/>
      <c r="KB1583" s="5"/>
      <c r="KC1583" s="4"/>
      <c r="KD1583" s="6"/>
      <c r="KE1583" s="4"/>
      <c r="KF1583" s="6"/>
      <c r="KG1583" s="5"/>
      <c r="KH1583" s="5"/>
      <c r="KI1583" s="4"/>
      <c r="KJ1583" s="6"/>
      <c r="KK1583" s="4"/>
      <c r="KL1583" s="6"/>
      <c r="KM1583" s="5"/>
      <c r="KN1583" s="5"/>
    </row>
    <row r="1584">
      <c r="A1584" s="3" t="s">
        <v>85</v>
      </c>
      <c r="B1584" s="3" t="s">
        <v>712</v>
      </c>
      <c r="C1584" s="3" t="s">
        <v>87</v>
      </c>
      <c r="D1584" s="3" t="s">
        <v>712</v>
      </c>
      <c r="E1584" s="3" t="s">
        <v>1064</v>
      </c>
      <c r="F1584" s="3" t="s">
        <v>104</v>
      </c>
      <c r="G1584" s="3" t="s">
        <v>104</v>
      </c>
      <c r="H1584" s="3" t="s">
        <v>104</v>
      </c>
      <c r="I1584" s="3" t="s">
        <v>1322</v>
      </c>
      <c r="J1584" s="3" t="s">
        <v>104</v>
      </c>
      <c r="K1584" s="4"/>
      <c r="L1584" s="4">
        <f>=ROUNDDOWN({0},0)</f>
      </c>
      <c r="M1584" s="4"/>
      <c r="N1584" s="5"/>
      <c r="O1584" s="4"/>
      <c r="P1584" s="4">
        <f>=ROUNDDOWN({0},0)</f>
      </c>
      <c r="Q1584" s="4"/>
      <c r="R1584" s="5"/>
      <c r="S1584" s="4"/>
      <c r="T1584" s="6"/>
      <c r="U1584" s="4"/>
      <c r="V1584" s="6"/>
      <c r="W1584" s="5"/>
      <c r="X1584" s="5"/>
      <c r="Y1584" s="4"/>
      <c r="Z1584" s="6"/>
      <c r="AA1584" s="4"/>
      <c r="AB1584" s="6"/>
      <c r="AC1584" s="5"/>
      <c r="AD1584" s="5"/>
      <c r="AE1584" s="4"/>
      <c r="AF1584" s="6"/>
      <c r="AG1584" s="4"/>
      <c r="AH1584" s="6"/>
      <c r="AI1584" s="5"/>
      <c r="AJ1584" s="5"/>
      <c r="AK1584" s="4"/>
      <c r="AL1584" s="6"/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  <c r="AW1584" s="4"/>
      <c r="AX1584" s="6"/>
      <c r="AY1584" s="4"/>
      <c r="AZ1584" s="6"/>
      <c r="BA1584" s="5"/>
      <c r="BB1584" s="5"/>
      <c r="BC1584" s="4"/>
      <c r="BD1584" s="6"/>
      <c r="BE1584" s="4"/>
      <c r="BF1584" s="6"/>
      <c r="BG1584" s="5"/>
      <c r="BH1584" s="5"/>
      <c r="BI1584" s="4"/>
      <c r="BJ1584" s="6"/>
      <c r="BK1584" s="4"/>
      <c r="BL1584" s="6"/>
      <c r="BM1584" s="5"/>
      <c r="BN1584" s="5"/>
      <c r="BO1584" s="4"/>
      <c r="BP1584" s="6"/>
      <c r="BQ1584" s="4"/>
      <c r="BR1584" s="6"/>
      <c r="BS1584" s="5"/>
      <c r="BT1584" s="5"/>
      <c r="BU1584" s="4"/>
      <c r="BV1584" s="6"/>
      <c r="BW1584" s="4"/>
      <c r="BX1584" s="6"/>
      <c r="BY1584" s="5"/>
      <c r="BZ1584" s="5"/>
      <c r="CA1584" s="4"/>
      <c r="CB1584" s="6"/>
      <c r="CC1584" s="4"/>
      <c r="CD1584" s="6"/>
      <c r="CE1584" s="5"/>
      <c r="CF1584" s="5"/>
      <c r="CG1584" s="4"/>
      <c r="CH1584" s="6"/>
      <c r="CI1584" s="4"/>
      <c r="CJ1584" s="6"/>
      <c r="CK1584" s="5"/>
      <c r="CL1584" s="5"/>
      <c r="CM1584" s="4"/>
      <c r="CN1584" s="6"/>
      <c r="CO1584" s="4"/>
      <c r="CP1584" s="6"/>
      <c r="CQ1584" s="5"/>
      <c r="CR1584" s="5"/>
      <c r="CS1584" s="4"/>
      <c r="CT1584" s="6"/>
      <c r="CU1584" s="4"/>
      <c r="CV1584" s="6"/>
      <c r="CW1584" s="5"/>
      <c r="CX1584" s="5"/>
      <c r="CY1584" s="4"/>
      <c r="CZ1584" s="6"/>
      <c r="DA1584" s="4"/>
      <c r="DB1584" s="6"/>
      <c r="DC1584" s="5"/>
      <c r="DD1584" s="5"/>
      <c r="DE1584" s="4"/>
      <c r="DF1584" s="6"/>
      <c r="DG1584" s="4"/>
      <c r="DH1584" s="6"/>
      <c r="DI1584" s="5"/>
      <c r="DJ1584" s="5"/>
      <c r="DK1584" s="4"/>
      <c r="DL1584" s="6"/>
      <c r="DM1584" s="4"/>
      <c r="DN1584" s="6"/>
      <c r="DO1584" s="5"/>
      <c r="DP1584" s="5"/>
      <c r="DQ1584" s="4"/>
      <c r="DR1584" s="6"/>
      <c r="DS1584" s="4"/>
      <c r="DT1584" s="6"/>
      <c r="DU1584" s="5"/>
      <c r="DV1584" s="5"/>
      <c r="DW1584" s="4"/>
      <c r="DX1584" s="6"/>
      <c r="DY1584" s="4"/>
      <c r="DZ1584" s="6"/>
      <c r="EA1584" s="5"/>
      <c r="EB1584" s="5"/>
      <c r="EC1584" s="4"/>
      <c r="ED1584" s="6"/>
      <c r="EE1584" s="4"/>
      <c r="EF1584" s="6"/>
      <c r="EG1584" s="5"/>
      <c r="EH1584" s="5"/>
      <c r="EI1584" s="4"/>
      <c r="EJ1584" s="6"/>
      <c r="EK1584" s="4"/>
      <c r="EL1584" s="6"/>
      <c r="EM1584" s="5"/>
      <c r="EN1584" s="5"/>
      <c r="EO1584" s="4"/>
      <c r="EP1584" s="6"/>
      <c r="EQ1584" s="4"/>
      <c r="ER1584" s="6"/>
      <c r="ES1584" s="5"/>
      <c r="ET1584" s="5"/>
      <c r="EU1584" s="4"/>
      <c r="EV1584" s="6"/>
      <c r="EW1584" s="4"/>
      <c r="EX1584" s="6"/>
      <c r="EY1584" s="5"/>
      <c r="EZ1584" s="5"/>
      <c r="FA1584" s="4"/>
      <c r="FB1584" s="6"/>
      <c r="FC1584" s="4"/>
      <c r="FD1584" s="6"/>
      <c r="FE1584" s="5"/>
      <c r="FF1584" s="5"/>
      <c r="FG1584" s="4"/>
      <c r="FH1584" s="6"/>
      <c r="FI1584" s="4"/>
      <c r="FJ1584" s="6"/>
      <c r="FK1584" s="5"/>
      <c r="FL1584" s="5"/>
      <c r="FM1584" s="4"/>
      <c r="FN1584" s="6"/>
      <c r="FO1584" s="4"/>
      <c r="FP1584" s="6"/>
      <c r="FQ1584" s="5"/>
      <c r="FR1584" s="5"/>
      <c r="FS1584" s="4"/>
      <c r="FT1584" s="6"/>
      <c r="FU1584" s="4"/>
      <c r="FV1584" s="6"/>
      <c r="FW1584" s="5"/>
      <c r="FX1584" s="5"/>
      <c r="FY1584" s="4"/>
      <c r="FZ1584" s="6"/>
      <c r="GA1584" s="4"/>
      <c r="GB1584" s="6"/>
      <c r="GC1584" s="5"/>
      <c r="GD1584" s="5"/>
      <c r="GE1584" s="4"/>
      <c r="GF1584" s="6"/>
      <c r="GG1584" s="4"/>
      <c r="GH1584" s="6"/>
      <c r="GI1584" s="5"/>
      <c r="GJ1584" s="5"/>
      <c r="GK1584" s="4"/>
      <c r="GL1584" s="6"/>
      <c r="GM1584" s="4"/>
      <c r="GN1584" s="6"/>
      <c r="GO1584" s="5"/>
      <c r="GP1584" s="5"/>
      <c r="GQ1584" s="4"/>
      <c r="GR1584" s="6"/>
      <c r="GS1584" s="4"/>
      <c r="GT1584" s="6"/>
      <c r="GU1584" s="5"/>
      <c r="GV1584" s="5"/>
      <c r="GW1584" s="4"/>
      <c r="GX1584" s="6"/>
      <c r="GY1584" s="4"/>
      <c r="GZ1584" s="6"/>
      <c r="HA1584" s="5"/>
      <c r="HB1584" s="5"/>
      <c r="HC1584" s="4"/>
      <c r="HD1584" s="6"/>
      <c r="HE1584" s="4"/>
      <c r="HF1584" s="6"/>
      <c r="HG1584" s="5"/>
      <c r="HH1584" s="5"/>
      <c r="HI1584" s="4"/>
      <c r="HJ1584" s="6"/>
      <c r="HK1584" s="4"/>
      <c r="HL1584" s="6"/>
      <c r="HM1584" s="5"/>
      <c r="HN1584" s="5"/>
      <c r="HO1584" s="4"/>
      <c r="HP1584" s="6"/>
      <c r="HQ1584" s="4"/>
      <c r="HR1584" s="6"/>
      <c r="HS1584" s="5"/>
      <c r="HT1584" s="5"/>
      <c r="HU1584" s="4"/>
      <c r="HV1584" s="6"/>
      <c r="HW1584" s="4"/>
      <c r="HX1584" s="6"/>
      <c r="HY1584" s="5"/>
      <c r="HZ1584" s="5"/>
      <c r="IA1584" s="4"/>
      <c r="IB1584" s="6"/>
      <c r="IC1584" s="4"/>
      <c r="ID1584" s="6"/>
      <c r="IE1584" s="5"/>
      <c r="IF1584" s="5"/>
      <c r="IG1584" s="4"/>
      <c r="IH1584" s="6"/>
      <c r="II1584" s="4"/>
      <c r="IJ1584" s="6"/>
      <c r="IK1584" s="5"/>
      <c r="IL1584" s="5"/>
      <c r="IM1584" s="4"/>
      <c r="IN1584" s="6"/>
      <c r="IO1584" s="4"/>
      <c r="IP1584" s="6"/>
      <c r="IQ1584" s="5"/>
      <c r="IR1584" s="5"/>
      <c r="IS1584" s="4"/>
      <c r="IT1584" s="6"/>
      <c r="IU1584" s="4"/>
      <c r="IV1584" s="6"/>
      <c r="IW1584" s="5"/>
      <c r="IX1584" s="5"/>
      <c r="IY1584" s="4"/>
      <c r="IZ1584" s="6"/>
      <c r="JA1584" s="4"/>
      <c r="JB1584" s="6"/>
      <c r="JC1584" s="5"/>
      <c r="JD1584" s="5"/>
      <c r="JE1584" s="4"/>
      <c r="JF1584" s="6"/>
      <c r="JG1584" s="4"/>
      <c r="JH1584" s="6"/>
      <c r="JI1584" s="5"/>
      <c r="JJ1584" s="5"/>
      <c r="JK1584" s="4"/>
      <c r="JL1584" s="6"/>
      <c r="JM1584" s="4"/>
      <c r="JN1584" s="6"/>
      <c r="JO1584" s="5"/>
      <c r="JP1584" s="5"/>
      <c r="JQ1584" s="4"/>
      <c r="JR1584" s="6"/>
      <c r="JS1584" s="4"/>
      <c r="JT1584" s="6"/>
      <c r="JU1584" s="5"/>
      <c r="JV1584" s="5"/>
      <c r="JW1584" s="4"/>
      <c r="JX1584" s="6"/>
      <c r="JY1584" s="4"/>
      <c r="JZ1584" s="6"/>
      <c r="KA1584" s="5"/>
      <c r="KB1584" s="5"/>
      <c r="KC1584" s="4"/>
      <c r="KD1584" s="6"/>
      <c r="KE1584" s="4"/>
      <c r="KF1584" s="6"/>
      <c r="KG1584" s="5"/>
      <c r="KH1584" s="5"/>
      <c r="KI1584" s="4"/>
      <c r="KJ1584" s="6"/>
      <c r="KK1584" s="4"/>
      <c r="KL1584" s="6"/>
      <c r="KM1584" s="5"/>
      <c r="KN1584" s="5"/>
    </row>
    <row r="1585">
      <c r="A1585" s="3" t="s">
        <v>85</v>
      </c>
      <c r="B1585" s="3" t="s">
        <v>712</v>
      </c>
      <c r="C1585" s="3" t="s">
        <v>87</v>
      </c>
      <c r="D1585" s="3" t="s">
        <v>712</v>
      </c>
      <c r="E1585" s="3" t="s">
        <v>115</v>
      </c>
      <c r="F1585" s="3" t="s">
        <v>104</v>
      </c>
      <c r="G1585" s="3" t="s">
        <v>104</v>
      </c>
      <c r="H1585" s="3" t="s">
        <v>104</v>
      </c>
      <c r="I1585" s="3" t="s">
        <v>1322</v>
      </c>
      <c r="J1585" s="3" t="s">
        <v>104</v>
      </c>
      <c r="K1585" s="4"/>
      <c r="L1585" s="4">
        <f>=ROUNDDOWN({0},0)</f>
      </c>
      <c r="M1585" s="4"/>
      <c r="N1585" s="5"/>
      <c r="O1585" s="4"/>
      <c r="P1585" s="4">
        <f>=ROUNDDOWN({0},0)</f>
      </c>
      <c r="Q1585" s="4"/>
      <c r="R1585" s="5"/>
      <c r="S1585" s="4"/>
      <c r="T1585" s="6"/>
      <c r="U1585" s="4"/>
      <c r="V1585" s="6"/>
      <c r="W1585" s="5"/>
      <c r="X1585" s="5"/>
      <c r="Y1585" s="4"/>
      <c r="Z1585" s="6"/>
      <c r="AA1585" s="4"/>
      <c r="AB1585" s="6"/>
      <c r="AC1585" s="5"/>
      <c r="AD1585" s="5"/>
      <c r="AE1585" s="4"/>
      <c r="AF1585" s="6"/>
      <c r="AG1585" s="4"/>
      <c r="AH1585" s="6"/>
      <c r="AI1585" s="5"/>
      <c r="AJ1585" s="5"/>
      <c r="AK1585" s="4"/>
      <c r="AL1585" s="6"/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  <c r="AW1585" s="4"/>
      <c r="AX1585" s="6"/>
      <c r="AY1585" s="4"/>
      <c r="AZ1585" s="6"/>
      <c r="BA1585" s="5"/>
      <c r="BB1585" s="5"/>
      <c r="BC1585" s="4"/>
      <c r="BD1585" s="6"/>
      <c r="BE1585" s="4"/>
      <c r="BF1585" s="6"/>
      <c r="BG1585" s="5"/>
      <c r="BH1585" s="5"/>
      <c r="BI1585" s="4"/>
      <c r="BJ1585" s="6"/>
      <c r="BK1585" s="4"/>
      <c r="BL1585" s="6"/>
      <c r="BM1585" s="5"/>
      <c r="BN1585" s="5"/>
      <c r="BO1585" s="4"/>
      <c r="BP1585" s="6"/>
      <c r="BQ1585" s="4"/>
      <c r="BR1585" s="6"/>
      <c r="BS1585" s="5"/>
      <c r="BT1585" s="5"/>
      <c r="BU1585" s="4"/>
      <c r="BV1585" s="6"/>
      <c r="BW1585" s="4"/>
      <c r="BX1585" s="6"/>
      <c r="BY1585" s="5"/>
      <c r="BZ1585" s="5"/>
      <c r="CA1585" s="4"/>
      <c r="CB1585" s="6"/>
      <c r="CC1585" s="4"/>
      <c r="CD1585" s="6"/>
      <c r="CE1585" s="5"/>
      <c r="CF1585" s="5"/>
      <c r="CG1585" s="4"/>
      <c r="CH1585" s="6"/>
      <c r="CI1585" s="4"/>
      <c r="CJ1585" s="6"/>
      <c r="CK1585" s="5"/>
      <c r="CL1585" s="5"/>
      <c r="CM1585" s="4"/>
      <c r="CN1585" s="6"/>
      <c r="CO1585" s="4"/>
      <c r="CP1585" s="6"/>
      <c r="CQ1585" s="5"/>
      <c r="CR1585" s="5"/>
      <c r="CS1585" s="4"/>
      <c r="CT1585" s="6"/>
      <c r="CU1585" s="4"/>
      <c r="CV1585" s="6"/>
      <c r="CW1585" s="5"/>
      <c r="CX1585" s="5"/>
      <c r="CY1585" s="4"/>
      <c r="CZ1585" s="6"/>
      <c r="DA1585" s="4"/>
      <c r="DB1585" s="6"/>
      <c r="DC1585" s="5"/>
      <c r="DD1585" s="5"/>
      <c r="DE1585" s="4"/>
      <c r="DF1585" s="6"/>
      <c r="DG1585" s="4"/>
      <c r="DH1585" s="6"/>
      <c r="DI1585" s="5"/>
      <c r="DJ1585" s="5"/>
      <c r="DK1585" s="4"/>
      <c r="DL1585" s="6"/>
      <c r="DM1585" s="4"/>
      <c r="DN1585" s="6"/>
      <c r="DO1585" s="5"/>
      <c r="DP1585" s="5"/>
      <c r="DQ1585" s="4"/>
      <c r="DR1585" s="6"/>
      <c r="DS1585" s="4"/>
      <c r="DT1585" s="6"/>
      <c r="DU1585" s="5"/>
      <c r="DV1585" s="5"/>
      <c r="DW1585" s="4"/>
      <c r="DX1585" s="6"/>
      <c r="DY1585" s="4"/>
      <c r="DZ1585" s="6"/>
      <c r="EA1585" s="5"/>
      <c r="EB1585" s="5"/>
      <c r="EC1585" s="4"/>
      <c r="ED1585" s="6"/>
      <c r="EE1585" s="4"/>
      <c r="EF1585" s="6"/>
      <c r="EG1585" s="5"/>
      <c r="EH1585" s="5"/>
      <c r="EI1585" s="4"/>
      <c r="EJ1585" s="6"/>
      <c r="EK1585" s="4"/>
      <c r="EL1585" s="6"/>
      <c r="EM1585" s="5"/>
      <c r="EN1585" s="5"/>
      <c r="EO1585" s="4"/>
      <c r="EP1585" s="6"/>
      <c r="EQ1585" s="4"/>
      <c r="ER1585" s="6"/>
      <c r="ES1585" s="5"/>
      <c r="ET1585" s="5"/>
      <c r="EU1585" s="4"/>
      <c r="EV1585" s="6"/>
      <c r="EW1585" s="4"/>
      <c r="EX1585" s="6"/>
      <c r="EY1585" s="5"/>
      <c r="EZ1585" s="5"/>
      <c r="FA1585" s="4"/>
      <c r="FB1585" s="6"/>
      <c r="FC1585" s="4"/>
      <c r="FD1585" s="6"/>
      <c r="FE1585" s="5"/>
      <c r="FF1585" s="5"/>
      <c r="FG1585" s="4"/>
      <c r="FH1585" s="6"/>
      <c r="FI1585" s="4"/>
      <c r="FJ1585" s="6"/>
      <c r="FK1585" s="5"/>
      <c r="FL1585" s="5"/>
      <c r="FM1585" s="4"/>
      <c r="FN1585" s="6"/>
      <c r="FO1585" s="4"/>
      <c r="FP1585" s="6"/>
      <c r="FQ1585" s="5"/>
      <c r="FR1585" s="5"/>
      <c r="FS1585" s="4"/>
      <c r="FT1585" s="6"/>
      <c r="FU1585" s="4"/>
      <c r="FV1585" s="6"/>
      <c r="FW1585" s="5"/>
      <c r="FX1585" s="5"/>
      <c r="FY1585" s="4"/>
      <c r="FZ1585" s="6"/>
      <c r="GA1585" s="4"/>
      <c r="GB1585" s="6"/>
      <c r="GC1585" s="5"/>
      <c r="GD1585" s="5"/>
      <c r="GE1585" s="4"/>
      <c r="GF1585" s="6"/>
      <c r="GG1585" s="4"/>
      <c r="GH1585" s="6"/>
      <c r="GI1585" s="5"/>
      <c r="GJ1585" s="5"/>
      <c r="GK1585" s="4"/>
      <c r="GL1585" s="6"/>
      <c r="GM1585" s="4"/>
      <c r="GN1585" s="6"/>
      <c r="GO1585" s="5"/>
      <c r="GP1585" s="5"/>
      <c r="GQ1585" s="4"/>
      <c r="GR1585" s="6"/>
      <c r="GS1585" s="4"/>
      <c r="GT1585" s="6"/>
      <c r="GU1585" s="5"/>
      <c r="GV1585" s="5"/>
      <c r="GW1585" s="4"/>
      <c r="GX1585" s="6"/>
      <c r="GY1585" s="4"/>
      <c r="GZ1585" s="6"/>
      <c r="HA1585" s="5"/>
      <c r="HB1585" s="5"/>
      <c r="HC1585" s="4"/>
      <c r="HD1585" s="6"/>
      <c r="HE1585" s="4"/>
      <c r="HF1585" s="6"/>
      <c r="HG1585" s="5"/>
      <c r="HH1585" s="5"/>
      <c r="HI1585" s="4"/>
      <c r="HJ1585" s="6"/>
      <c r="HK1585" s="4"/>
      <c r="HL1585" s="6"/>
      <c r="HM1585" s="5"/>
      <c r="HN1585" s="5"/>
      <c r="HO1585" s="4"/>
      <c r="HP1585" s="6"/>
      <c r="HQ1585" s="4"/>
      <c r="HR1585" s="6"/>
      <c r="HS1585" s="5"/>
      <c r="HT1585" s="5"/>
      <c r="HU1585" s="4"/>
      <c r="HV1585" s="6"/>
      <c r="HW1585" s="4"/>
      <c r="HX1585" s="6"/>
      <c r="HY1585" s="5"/>
      <c r="HZ1585" s="5"/>
      <c r="IA1585" s="4"/>
      <c r="IB1585" s="6"/>
      <c r="IC1585" s="4"/>
      <c r="ID1585" s="6"/>
      <c r="IE1585" s="5"/>
      <c r="IF1585" s="5"/>
      <c r="IG1585" s="4"/>
      <c r="IH1585" s="6"/>
      <c r="II1585" s="4"/>
      <c r="IJ1585" s="6"/>
      <c r="IK1585" s="5"/>
      <c r="IL1585" s="5"/>
      <c r="IM1585" s="4"/>
      <c r="IN1585" s="6"/>
      <c r="IO1585" s="4"/>
      <c r="IP1585" s="6"/>
      <c r="IQ1585" s="5"/>
      <c r="IR1585" s="5"/>
      <c r="IS1585" s="4"/>
      <c r="IT1585" s="6"/>
      <c r="IU1585" s="4"/>
      <c r="IV1585" s="6"/>
      <c r="IW1585" s="5"/>
      <c r="IX1585" s="5"/>
      <c r="IY1585" s="4"/>
      <c r="IZ1585" s="6"/>
      <c r="JA1585" s="4"/>
      <c r="JB1585" s="6"/>
      <c r="JC1585" s="5"/>
      <c r="JD1585" s="5"/>
      <c r="JE1585" s="4"/>
      <c r="JF1585" s="6"/>
      <c r="JG1585" s="4"/>
      <c r="JH1585" s="6"/>
      <c r="JI1585" s="5"/>
      <c r="JJ1585" s="5"/>
      <c r="JK1585" s="4"/>
      <c r="JL1585" s="6"/>
      <c r="JM1585" s="4"/>
      <c r="JN1585" s="6"/>
      <c r="JO1585" s="5"/>
      <c r="JP1585" s="5"/>
      <c r="JQ1585" s="4"/>
      <c r="JR1585" s="6"/>
      <c r="JS1585" s="4"/>
      <c r="JT1585" s="6"/>
      <c r="JU1585" s="5"/>
      <c r="JV1585" s="5"/>
      <c r="JW1585" s="4"/>
      <c r="JX1585" s="6"/>
      <c r="JY1585" s="4"/>
      <c r="JZ1585" s="6"/>
      <c r="KA1585" s="5"/>
      <c r="KB1585" s="5"/>
      <c r="KC1585" s="4"/>
      <c r="KD1585" s="6"/>
      <c r="KE1585" s="4"/>
      <c r="KF1585" s="6"/>
      <c r="KG1585" s="5"/>
      <c r="KH1585" s="5"/>
      <c r="KI1585" s="4"/>
      <c r="KJ1585" s="6"/>
      <c r="KK1585" s="4"/>
      <c r="KL1585" s="6"/>
      <c r="KM1585" s="5"/>
      <c r="KN1585" s="5"/>
    </row>
    <row r="1586">
      <c r="A1586" s="3" t="s">
        <v>85</v>
      </c>
      <c r="B1586" s="3" t="s">
        <v>712</v>
      </c>
      <c r="C1586" s="3" t="s">
        <v>87</v>
      </c>
      <c r="D1586" s="3" t="s">
        <v>712</v>
      </c>
      <c r="E1586" s="3" t="s">
        <v>1093</v>
      </c>
      <c r="F1586" s="3" t="s">
        <v>104</v>
      </c>
      <c r="G1586" s="3" t="s">
        <v>104</v>
      </c>
      <c r="H1586" s="3" t="s">
        <v>104</v>
      </c>
      <c r="I1586" s="3" t="s">
        <v>1322</v>
      </c>
      <c r="J1586" s="3" t="s">
        <v>104</v>
      </c>
      <c r="K1586" s="4"/>
      <c r="L1586" s="4">
        <f>=ROUNDDOWN({0},0)</f>
      </c>
      <c r="M1586" s="4"/>
      <c r="N1586" s="5"/>
      <c r="O1586" s="4"/>
      <c r="P1586" s="4">
        <f>=ROUNDDOWN({0},0)</f>
      </c>
      <c r="Q1586" s="4"/>
      <c r="R1586" s="5"/>
      <c r="S1586" s="4"/>
      <c r="T1586" s="6"/>
      <c r="U1586" s="4"/>
      <c r="V1586" s="6"/>
      <c r="W1586" s="5"/>
      <c r="X1586" s="5"/>
      <c r="Y1586" s="4"/>
      <c r="Z1586" s="6"/>
      <c r="AA1586" s="4"/>
      <c r="AB1586" s="6"/>
      <c r="AC1586" s="5"/>
      <c r="AD1586" s="5"/>
      <c r="AE1586" s="4"/>
      <c r="AF1586" s="6"/>
      <c r="AG1586" s="4"/>
      <c r="AH1586" s="6"/>
      <c r="AI1586" s="5"/>
      <c r="AJ1586" s="5"/>
      <c r="AK1586" s="4"/>
      <c r="AL1586" s="6"/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  <c r="AW1586" s="4"/>
      <c r="AX1586" s="6"/>
      <c r="AY1586" s="4"/>
      <c r="AZ1586" s="6"/>
      <c r="BA1586" s="5"/>
      <c r="BB1586" s="5"/>
      <c r="BC1586" s="4"/>
      <c r="BD1586" s="6"/>
      <c r="BE1586" s="4"/>
      <c r="BF1586" s="6"/>
      <c r="BG1586" s="5"/>
      <c r="BH1586" s="5"/>
      <c r="BI1586" s="4"/>
      <c r="BJ1586" s="6"/>
      <c r="BK1586" s="4"/>
      <c r="BL1586" s="6"/>
      <c r="BM1586" s="5"/>
      <c r="BN1586" s="5"/>
      <c r="BO1586" s="4"/>
      <c r="BP1586" s="6"/>
      <c r="BQ1586" s="4"/>
      <c r="BR1586" s="6"/>
      <c r="BS1586" s="5"/>
      <c r="BT1586" s="5"/>
      <c r="BU1586" s="4"/>
      <c r="BV1586" s="6"/>
      <c r="BW1586" s="4"/>
      <c r="BX1586" s="6"/>
      <c r="BY1586" s="5"/>
      <c r="BZ1586" s="5"/>
      <c r="CA1586" s="4"/>
      <c r="CB1586" s="6"/>
      <c r="CC1586" s="4"/>
      <c r="CD1586" s="6"/>
      <c r="CE1586" s="5"/>
      <c r="CF1586" s="5"/>
      <c r="CG1586" s="4"/>
      <c r="CH1586" s="6"/>
      <c r="CI1586" s="4"/>
      <c r="CJ1586" s="6"/>
      <c r="CK1586" s="5"/>
      <c r="CL1586" s="5"/>
      <c r="CM1586" s="4"/>
      <c r="CN1586" s="6"/>
      <c r="CO1586" s="4"/>
      <c r="CP1586" s="6"/>
      <c r="CQ1586" s="5"/>
      <c r="CR1586" s="5"/>
      <c r="CS1586" s="4"/>
      <c r="CT1586" s="6"/>
      <c r="CU1586" s="4"/>
      <c r="CV1586" s="6"/>
      <c r="CW1586" s="5"/>
      <c r="CX1586" s="5"/>
      <c r="CY1586" s="4"/>
      <c r="CZ1586" s="6"/>
      <c r="DA1586" s="4"/>
      <c r="DB1586" s="6"/>
      <c r="DC1586" s="5"/>
      <c r="DD1586" s="5"/>
      <c r="DE1586" s="4"/>
      <c r="DF1586" s="6"/>
      <c r="DG1586" s="4"/>
      <c r="DH1586" s="6"/>
      <c r="DI1586" s="5"/>
      <c r="DJ1586" s="5"/>
      <c r="DK1586" s="4"/>
      <c r="DL1586" s="6"/>
      <c r="DM1586" s="4"/>
      <c r="DN1586" s="6"/>
      <c r="DO1586" s="5"/>
      <c r="DP1586" s="5"/>
      <c r="DQ1586" s="4"/>
      <c r="DR1586" s="6"/>
      <c r="DS1586" s="4"/>
      <c r="DT1586" s="6"/>
      <c r="DU1586" s="5"/>
      <c r="DV1586" s="5"/>
      <c r="DW1586" s="4"/>
      <c r="DX1586" s="6"/>
      <c r="DY1586" s="4"/>
      <c r="DZ1586" s="6"/>
      <c r="EA1586" s="5"/>
      <c r="EB1586" s="5"/>
      <c r="EC1586" s="4"/>
      <c r="ED1586" s="6"/>
      <c r="EE1586" s="4"/>
      <c r="EF1586" s="6"/>
      <c r="EG1586" s="5"/>
      <c r="EH1586" s="5"/>
      <c r="EI1586" s="4"/>
      <c r="EJ1586" s="6"/>
      <c r="EK1586" s="4"/>
      <c r="EL1586" s="6"/>
      <c r="EM1586" s="5"/>
      <c r="EN1586" s="5"/>
      <c r="EO1586" s="4"/>
      <c r="EP1586" s="6"/>
      <c r="EQ1586" s="4"/>
      <c r="ER1586" s="6"/>
      <c r="ES1586" s="5"/>
      <c r="ET1586" s="5"/>
      <c r="EU1586" s="4"/>
      <c r="EV1586" s="6"/>
      <c r="EW1586" s="4"/>
      <c r="EX1586" s="6"/>
      <c r="EY1586" s="5"/>
      <c r="EZ1586" s="5"/>
      <c r="FA1586" s="4"/>
      <c r="FB1586" s="6"/>
      <c r="FC1586" s="4"/>
      <c r="FD1586" s="6"/>
      <c r="FE1586" s="5"/>
      <c r="FF1586" s="5"/>
      <c r="FG1586" s="4"/>
      <c r="FH1586" s="6"/>
      <c r="FI1586" s="4"/>
      <c r="FJ1586" s="6"/>
      <c r="FK1586" s="5"/>
      <c r="FL1586" s="5"/>
      <c r="FM1586" s="4"/>
      <c r="FN1586" s="6"/>
      <c r="FO1586" s="4"/>
      <c r="FP1586" s="6"/>
      <c r="FQ1586" s="5"/>
      <c r="FR1586" s="5"/>
      <c r="FS1586" s="4"/>
      <c r="FT1586" s="6"/>
      <c r="FU1586" s="4"/>
      <c r="FV1586" s="6"/>
      <c r="FW1586" s="5"/>
      <c r="FX1586" s="5"/>
      <c r="FY1586" s="4"/>
      <c r="FZ1586" s="6"/>
      <c r="GA1586" s="4"/>
      <c r="GB1586" s="6"/>
      <c r="GC1586" s="5"/>
      <c r="GD1586" s="5"/>
      <c r="GE1586" s="4"/>
      <c r="GF1586" s="6"/>
      <c r="GG1586" s="4"/>
      <c r="GH1586" s="6"/>
      <c r="GI1586" s="5"/>
      <c r="GJ1586" s="5"/>
      <c r="GK1586" s="4"/>
      <c r="GL1586" s="6"/>
      <c r="GM1586" s="4"/>
      <c r="GN1586" s="6"/>
      <c r="GO1586" s="5"/>
      <c r="GP1586" s="5"/>
      <c r="GQ1586" s="4"/>
      <c r="GR1586" s="6"/>
      <c r="GS1586" s="4"/>
      <c r="GT1586" s="6"/>
      <c r="GU1586" s="5"/>
      <c r="GV1586" s="5"/>
      <c r="GW1586" s="4"/>
      <c r="GX1586" s="6"/>
      <c r="GY1586" s="4"/>
      <c r="GZ1586" s="6"/>
      <c r="HA1586" s="5"/>
      <c r="HB1586" s="5"/>
      <c r="HC1586" s="4"/>
      <c r="HD1586" s="6"/>
      <c r="HE1586" s="4"/>
      <c r="HF1586" s="6"/>
      <c r="HG1586" s="5"/>
      <c r="HH1586" s="5"/>
      <c r="HI1586" s="4"/>
      <c r="HJ1586" s="6"/>
      <c r="HK1586" s="4"/>
      <c r="HL1586" s="6"/>
      <c r="HM1586" s="5"/>
      <c r="HN1586" s="5"/>
      <c r="HO1586" s="4"/>
      <c r="HP1586" s="6"/>
      <c r="HQ1586" s="4"/>
      <c r="HR1586" s="6"/>
      <c r="HS1586" s="5"/>
      <c r="HT1586" s="5"/>
      <c r="HU1586" s="4"/>
      <c r="HV1586" s="6"/>
      <c r="HW1586" s="4"/>
      <c r="HX1586" s="6"/>
      <c r="HY1586" s="5"/>
      <c r="HZ1586" s="5"/>
      <c r="IA1586" s="4"/>
      <c r="IB1586" s="6"/>
      <c r="IC1586" s="4"/>
      <c r="ID1586" s="6"/>
      <c r="IE1586" s="5"/>
      <c r="IF1586" s="5"/>
      <c r="IG1586" s="4"/>
      <c r="IH1586" s="6"/>
      <c r="II1586" s="4"/>
      <c r="IJ1586" s="6"/>
      <c r="IK1586" s="5"/>
      <c r="IL1586" s="5"/>
      <c r="IM1586" s="4"/>
      <c r="IN1586" s="6"/>
      <c r="IO1586" s="4"/>
      <c r="IP1586" s="6"/>
      <c r="IQ1586" s="5"/>
      <c r="IR1586" s="5"/>
      <c r="IS1586" s="4"/>
      <c r="IT1586" s="6"/>
      <c r="IU1586" s="4"/>
      <c r="IV1586" s="6"/>
      <c r="IW1586" s="5"/>
      <c r="IX1586" s="5"/>
      <c r="IY1586" s="4"/>
      <c r="IZ1586" s="6"/>
      <c r="JA1586" s="4"/>
      <c r="JB1586" s="6"/>
      <c r="JC1586" s="5"/>
      <c r="JD1586" s="5"/>
      <c r="JE1586" s="4"/>
      <c r="JF1586" s="6"/>
      <c r="JG1586" s="4"/>
      <c r="JH1586" s="6"/>
      <c r="JI1586" s="5"/>
      <c r="JJ1586" s="5"/>
      <c r="JK1586" s="4"/>
      <c r="JL1586" s="6"/>
      <c r="JM1586" s="4"/>
      <c r="JN1586" s="6"/>
      <c r="JO1586" s="5"/>
      <c r="JP1586" s="5"/>
      <c r="JQ1586" s="4"/>
      <c r="JR1586" s="6"/>
      <c r="JS1586" s="4"/>
      <c r="JT1586" s="6"/>
      <c r="JU1586" s="5"/>
      <c r="JV1586" s="5"/>
      <c r="JW1586" s="4"/>
      <c r="JX1586" s="6"/>
      <c r="JY1586" s="4"/>
      <c r="JZ1586" s="6"/>
      <c r="KA1586" s="5"/>
      <c r="KB1586" s="5"/>
      <c r="KC1586" s="4"/>
      <c r="KD1586" s="6"/>
      <c r="KE1586" s="4"/>
      <c r="KF1586" s="6"/>
      <c r="KG1586" s="5"/>
      <c r="KH1586" s="5"/>
      <c r="KI1586" s="4"/>
      <c r="KJ1586" s="6"/>
      <c r="KK1586" s="4"/>
      <c r="KL1586" s="6"/>
      <c r="KM1586" s="5"/>
      <c r="KN1586" s="5"/>
    </row>
    <row r="1587">
      <c r="A1587" s="3" t="s">
        <v>85</v>
      </c>
      <c r="B1587" s="3" t="s">
        <v>712</v>
      </c>
      <c r="C1587" s="3" t="s">
        <v>87</v>
      </c>
      <c r="D1587" s="3" t="s">
        <v>712</v>
      </c>
      <c r="E1587" s="3" t="s">
        <v>982</v>
      </c>
      <c r="F1587" s="3" t="s">
        <v>104</v>
      </c>
      <c r="G1587" s="3" t="s">
        <v>104</v>
      </c>
      <c r="H1587" s="3" t="s">
        <v>104</v>
      </c>
      <c r="I1587" s="3" t="s">
        <v>1586</v>
      </c>
      <c r="J1587" s="3" t="s">
        <v>104</v>
      </c>
      <c r="K1587" s="4"/>
      <c r="L1587" s="4">
        <f>=ROUNDDOWN({0},0)</f>
      </c>
      <c r="M1587" s="4"/>
      <c r="N1587" s="5"/>
      <c r="O1587" s="4"/>
      <c r="P1587" s="4">
        <f>=ROUNDDOWN({0},0)</f>
      </c>
      <c r="Q1587" s="4"/>
      <c r="R1587" s="5"/>
      <c r="S1587" s="4"/>
      <c r="T1587" s="6"/>
      <c r="U1587" s="4"/>
      <c r="V1587" s="6"/>
      <c r="W1587" s="5"/>
      <c r="X1587" s="5"/>
      <c r="Y1587" s="4"/>
      <c r="Z1587" s="6"/>
      <c r="AA1587" s="4"/>
      <c r="AB1587" s="6"/>
      <c r="AC1587" s="5"/>
      <c r="AD1587" s="5"/>
      <c r="AE1587" s="4"/>
      <c r="AF1587" s="6"/>
      <c r="AG1587" s="4"/>
      <c r="AH1587" s="6"/>
      <c r="AI1587" s="5"/>
      <c r="AJ1587" s="5"/>
      <c r="AK1587" s="4"/>
      <c r="AL1587" s="6"/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  <c r="AW1587" s="4"/>
      <c r="AX1587" s="6"/>
      <c r="AY1587" s="4"/>
      <c r="AZ1587" s="6"/>
      <c r="BA1587" s="5"/>
      <c r="BB1587" s="5"/>
      <c r="BC1587" s="4"/>
      <c r="BD1587" s="6"/>
      <c r="BE1587" s="4"/>
      <c r="BF1587" s="6"/>
      <c r="BG1587" s="5"/>
      <c r="BH1587" s="5"/>
      <c r="BI1587" s="4"/>
      <c r="BJ1587" s="6"/>
      <c r="BK1587" s="4"/>
      <c r="BL1587" s="6"/>
      <c r="BM1587" s="5"/>
      <c r="BN1587" s="5"/>
      <c r="BO1587" s="4"/>
      <c r="BP1587" s="6"/>
      <c r="BQ1587" s="4"/>
      <c r="BR1587" s="6"/>
      <c r="BS1587" s="5"/>
      <c r="BT1587" s="5"/>
      <c r="BU1587" s="4"/>
      <c r="BV1587" s="6"/>
      <c r="BW1587" s="4"/>
      <c r="BX1587" s="6"/>
      <c r="BY1587" s="5"/>
      <c r="BZ1587" s="5"/>
      <c r="CA1587" s="4"/>
      <c r="CB1587" s="6"/>
      <c r="CC1587" s="4"/>
      <c r="CD1587" s="6"/>
      <c r="CE1587" s="5"/>
      <c r="CF1587" s="5"/>
      <c r="CG1587" s="4"/>
      <c r="CH1587" s="6"/>
      <c r="CI1587" s="4"/>
      <c r="CJ1587" s="6"/>
      <c r="CK1587" s="5"/>
      <c r="CL1587" s="5"/>
      <c r="CM1587" s="4"/>
      <c r="CN1587" s="6"/>
      <c r="CO1587" s="4"/>
      <c r="CP1587" s="6"/>
      <c r="CQ1587" s="5"/>
      <c r="CR1587" s="5"/>
      <c r="CS1587" s="4"/>
      <c r="CT1587" s="6"/>
      <c r="CU1587" s="4"/>
      <c r="CV1587" s="6"/>
      <c r="CW1587" s="5"/>
      <c r="CX1587" s="5"/>
      <c r="CY1587" s="4"/>
      <c r="CZ1587" s="6"/>
      <c r="DA1587" s="4"/>
      <c r="DB1587" s="6"/>
      <c r="DC1587" s="5"/>
      <c r="DD1587" s="5"/>
      <c r="DE1587" s="4"/>
      <c r="DF1587" s="6"/>
      <c r="DG1587" s="4"/>
      <c r="DH1587" s="6"/>
      <c r="DI1587" s="5"/>
      <c r="DJ1587" s="5"/>
      <c r="DK1587" s="4"/>
      <c r="DL1587" s="6"/>
      <c r="DM1587" s="4"/>
      <c r="DN1587" s="6"/>
      <c r="DO1587" s="5"/>
      <c r="DP1587" s="5"/>
      <c r="DQ1587" s="4"/>
      <c r="DR1587" s="6"/>
      <c r="DS1587" s="4"/>
      <c r="DT1587" s="6"/>
      <c r="DU1587" s="5"/>
      <c r="DV1587" s="5"/>
      <c r="DW1587" s="4"/>
      <c r="DX1587" s="6"/>
      <c r="DY1587" s="4"/>
      <c r="DZ1587" s="6"/>
      <c r="EA1587" s="5"/>
      <c r="EB1587" s="5"/>
      <c r="EC1587" s="4"/>
      <c r="ED1587" s="6"/>
      <c r="EE1587" s="4"/>
      <c r="EF1587" s="6"/>
      <c r="EG1587" s="5"/>
      <c r="EH1587" s="5"/>
      <c r="EI1587" s="4"/>
      <c r="EJ1587" s="6"/>
      <c r="EK1587" s="4"/>
      <c r="EL1587" s="6"/>
      <c r="EM1587" s="5"/>
      <c r="EN1587" s="5"/>
      <c r="EO1587" s="4"/>
      <c r="EP1587" s="6"/>
      <c r="EQ1587" s="4"/>
      <c r="ER1587" s="6"/>
      <c r="ES1587" s="5"/>
      <c r="ET1587" s="5"/>
      <c r="EU1587" s="4"/>
      <c r="EV1587" s="6"/>
      <c r="EW1587" s="4"/>
      <c r="EX1587" s="6"/>
      <c r="EY1587" s="5"/>
      <c r="EZ1587" s="5"/>
      <c r="FA1587" s="4"/>
      <c r="FB1587" s="6"/>
      <c r="FC1587" s="4"/>
      <c r="FD1587" s="6"/>
      <c r="FE1587" s="5"/>
      <c r="FF1587" s="5"/>
      <c r="FG1587" s="4"/>
      <c r="FH1587" s="6"/>
      <c r="FI1587" s="4"/>
      <c r="FJ1587" s="6"/>
      <c r="FK1587" s="5"/>
      <c r="FL1587" s="5"/>
      <c r="FM1587" s="4"/>
      <c r="FN1587" s="6"/>
      <c r="FO1587" s="4"/>
      <c r="FP1587" s="6"/>
      <c r="FQ1587" s="5"/>
      <c r="FR1587" s="5"/>
      <c r="FS1587" s="4"/>
      <c r="FT1587" s="6"/>
      <c r="FU1587" s="4"/>
      <c r="FV1587" s="6"/>
      <c r="FW1587" s="5"/>
      <c r="FX1587" s="5"/>
      <c r="FY1587" s="4"/>
      <c r="FZ1587" s="6"/>
      <c r="GA1587" s="4"/>
      <c r="GB1587" s="6"/>
      <c r="GC1587" s="5"/>
      <c r="GD1587" s="5"/>
      <c r="GE1587" s="4"/>
      <c r="GF1587" s="6"/>
      <c r="GG1587" s="4"/>
      <c r="GH1587" s="6"/>
      <c r="GI1587" s="5"/>
      <c r="GJ1587" s="5"/>
      <c r="GK1587" s="4"/>
      <c r="GL1587" s="6"/>
      <c r="GM1587" s="4"/>
      <c r="GN1587" s="6"/>
      <c r="GO1587" s="5"/>
      <c r="GP1587" s="5"/>
      <c r="GQ1587" s="4"/>
      <c r="GR1587" s="6"/>
      <c r="GS1587" s="4"/>
      <c r="GT1587" s="6"/>
      <c r="GU1587" s="5"/>
      <c r="GV1587" s="5"/>
      <c r="GW1587" s="4"/>
      <c r="GX1587" s="6"/>
      <c r="GY1587" s="4"/>
      <c r="GZ1587" s="6"/>
      <c r="HA1587" s="5"/>
      <c r="HB1587" s="5"/>
      <c r="HC1587" s="4"/>
      <c r="HD1587" s="6"/>
      <c r="HE1587" s="4"/>
      <c r="HF1587" s="6"/>
      <c r="HG1587" s="5"/>
      <c r="HH1587" s="5"/>
      <c r="HI1587" s="4"/>
      <c r="HJ1587" s="6"/>
      <c r="HK1587" s="4"/>
      <c r="HL1587" s="6"/>
      <c r="HM1587" s="5"/>
      <c r="HN1587" s="5"/>
      <c r="HO1587" s="4"/>
      <c r="HP1587" s="6"/>
      <c r="HQ1587" s="4"/>
      <c r="HR1587" s="6"/>
      <c r="HS1587" s="5"/>
      <c r="HT1587" s="5"/>
      <c r="HU1587" s="4"/>
      <c r="HV1587" s="6"/>
      <c r="HW1587" s="4"/>
      <c r="HX1587" s="6"/>
      <c r="HY1587" s="5"/>
      <c r="HZ1587" s="5"/>
      <c r="IA1587" s="4"/>
      <c r="IB1587" s="6"/>
      <c r="IC1587" s="4"/>
      <c r="ID1587" s="6"/>
      <c r="IE1587" s="5"/>
      <c r="IF1587" s="5"/>
      <c r="IG1587" s="4"/>
      <c r="IH1587" s="6"/>
      <c r="II1587" s="4"/>
      <c r="IJ1587" s="6"/>
      <c r="IK1587" s="5"/>
      <c r="IL1587" s="5"/>
      <c r="IM1587" s="4"/>
      <c r="IN1587" s="6"/>
      <c r="IO1587" s="4"/>
      <c r="IP1587" s="6"/>
      <c r="IQ1587" s="5"/>
      <c r="IR1587" s="5"/>
      <c r="IS1587" s="4"/>
      <c r="IT1587" s="6"/>
      <c r="IU1587" s="4"/>
      <c r="IV1587" s="6"/>
      <c r="IW1587" s="5"/>
      <c r="IX1587" s="5"/>
      <c r="IY1587" s="4"/>
      <c r="IZ1587" s="6"/>
      <c r="JA1587" s="4"/>
      <c r="JB1587" s="6"/>
      <c r="JC1587" s="5"/>
      <c r="JD1587" s="5"/>
      <c r="JE1587" s="4"/>
      <c r="JF1587" s="6"/>
      <c r="JG1587" s="4"/>
      <c r="JH1587" s="6"/>
      <c r="JI1587" s="5"/>
      <c r="JJ1587" s="5"/>
      <c r="JK1587" s="4"/>
      <c r="JL1587" s="6"/>
      <c r="JM1587" s="4"/>
      <c r="JN1587" s="6"/>
      <c r="JO1587" s="5"/>
      <c r="JP1587" s="5"/>
      <c r="JQ1587" s="4"/>
      <c r="JR1587" s="6"/>
      <c r="JS1587" s="4"/>
      <c r="JT1587" s="6"/>
      <c r="JU1587" s="5"/>
      <c r="JV1587" s="5"/>
      <c r="JW1587" s="4"/>
      <c r="JX1587" s="6"/>
      <c r="JY1587" s="4"/>
      <c r="JZ1587" s="6"/>
      <c r="KA1587" s="5"/>
      <c r="KB1587" s="5"/>
      <c r="KC1587" s="4"/>
      <c r="KD1587" s="6"/>
      <c r="KE1587" s="4"/>
      <c r="KF1587" s="6"/>
      <c r="KG1587" s="5"/>
      <c r="KH1587" s="5"/>
      <c r="KI1587" s="4"/>
      <c r="KJ1587" s="6"/>
      <c r="KK1587" s="4"/>
      <c r="KL1587" s="6"/>
      <c r="KM1587" s="5"/>
      <c r="KN1587" s="5"/>
    </row>
    <row r="1588">
      <c r="A1588" s="3" t="s">
        <v>85</v>
      </c>
      <c r="B1588" s="3" t="s">
        <v>712</v>
      </c>
      <c r="C1588" s="3" t="s">
        <v>87</v>
      </c>
      <c r="D1588" s="3" t="s">
        <v>712</v>
      </c>
      <c r="E1588" s="3" t="s">
        <v>984</v>
      </c>
      <c r="F1588" s="3" t="s">
        <v>104</v>
      </c>
      <c r="G1588" s="3" t="s">
        <v>104</v>
      </c>
      <c r="H1588" s="3" t="s">
        <v>104</v>
      </c>
      <c r="I1588" s="3" t="s">
        <v>1586</v>
      </c>
      <c r="J1588" s="3" t="s">
        <v>104</v>
      </c>
      <c r="K1588" s="4"/>
      <c r="L1588" s="4">
        <f>=ROUNDDOWN({0},0)</f>
      </c>
      <c r="M1588" s="4"/>
      <c r="N1588" s="5"/>
      <c r="O1588" s="4"/>
      <c r="P1588" s="4">
        <f>=ROUNDDOWN({0},0)</f>
      </c>
      <c r="Q1588" s="4"/>
      <c r="R1588" s="5"/>
      <c r="S1588" s="4"/>
      <c r="T1588" s="6"/>
      <c r="U1588" s="4"/>
      <c r="V1588" s="6"/>
      <c r="W1588" s="5"/>
      <c r="X1588" s="5"/>
      <c r="Y1588" s="4"/>
      <c r="Z1588" s="6"/>
      <c r="AA1588" s="4"/>
      <c r="AB1588" s="6"/>
      <c r="AC1588" s="5"/>
      <c r="AD1588" s="5"/>
      <c r="AE1588" s="4"/>
      <c r="AF1588" s="6"/>
      <c r="AG1588" s="4"/>
      <c r="AH1588" s="6"/>
      <c r="AI1588" s="5"/>
      <c r="AJ1588" s="5"/>
      <c r="AK1588" s="4"/>
      <c r="AL1588" s="6"/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  <c r="AW1588" s="4"/>
      <c r="AX1588" s="6"/>
      <c r="AY1588" s="4"/>
      <c r="AZ1588" s="6"/>
      <c r="BA1588" s="5"/>
      <c r="BB1588" s="5"/>
      <c r="BC1588" s="4"/>
      <c r="BD1588" s="6"/>
      <c r="BE1588" s="4"/>
      <c r="BF1588" s="6"/>
      <c r="BG1588" s="5"/>
      <c r="BH1588" s="5"/>
      <c r="BI1588" s="4"/>
      <c r="BJ1588" s="6"/>
      <c r="BK1588" s="4"/>
      <c r="BL1588" s="6"/>
      <c r="BM1588" s="5"/>
      <c r="BN1588" s="5"/>
      <c r="BO1588" s="4"/>
      <c r="BP1588" s="6"/>
      <c r="BQ1588" s="4"/>
      <c r="BR1588" s="6"/>
      <c r="BS1588" s="5"/>
      <c r="BT1588" s="5"/>
      <c r="BU1588" s="4"/>
      <c r="BV1588" s="6"/>
      <c r="BW1588" s="4"/>
      <c r="BX1588" s="6"/>
      <c r="BY1588" s="5"/>
      <c r="BZ1588" s="5"/>
      <c r="CA1588" s="4"/>
      <c r="CB1588" s="6"/>
      <c r="CC1588" s="4"/>
      <c r="CD1588" s="6"/>
      <c r="CE1588" s="5"/>
      <c r="CF1588" s="5"/>
      <c r="CG1588" s="4"/>
      <c r="CH1588" s="6"/>
      <c r="CI1588" s="4"/>
      <c r="CJ1588" s="6"/>
      <c r="CK1588" s="5"/>
      <c r="CL1588" s="5"/>
      <c r="CM1588" s="4"/>
      <c r="CN1588" s="6"/>
      <c r="CO1588" s="4"/>
      <c r="CP1588" s="6"/>
      <c r="CQ1588" s="5"/>
      <c r="CR1588" s="5"/>
      <c r="CS1588" s="4"/>
      <c r="CT1588" s="6"/>
      <c r="CU1588" s="4"/>
      <c r="CV1588" s="6"/>
      <c r="CW1588" s="5"/>
      <c r="CX1588" s="5"/>
      <c r="CY1588" s="4"/>
      <c r="CZ1588" s="6"/>
      <c r="DA1588" s="4"/>
      <c r="DB1588" s="6"/>
      <c r="DC1588" s="5"/>
      <c r="DD1588" s="5"/>
      <c r="DE1588" s="4"/>
      <c r="DF1588" s="6"/>
      <c r="DG1588" s="4"/>
      <c r="DH1588" s="6"/>
      <c r="DI1588" s="5"/>
      <c r="DJ1588" s="5"/>
      <c r="DK1588" s="4"/>
      <c r="DL1588" s="6"/>
      <c r="DM1588" s="4"/>
      <c r="DN1588" s="6"/>
      <c r="DO1588" s="5"/>
      <c r="DP1588" s="5"/>
      <c r="DQ1588" s="4"/>
      <c r="DR1588" s="6"/>
      <c r="DS1588" s="4"/>
      <c r="DT1588" s="6"/>
      <c r="DU1588" s="5"/>
      <c r="DV1588" s="5"/>
      <c r="DW1588" s="4"/>
      <c r="DX1588" s="6"/>
      <c r="DY1588" s="4"/>
      <c r="DZ1588" s="6"/>
      <c r="EA1588" s="5"/>
      <c r="EB1588" s="5"/>
      <c r="EC1588" s="4"/>
      <c r="ED1588" s="6"/>
      <c r="EE1588" s="4"/>
      <c r="EF1588" s="6"/>
      <c r="EG1588" s="5"/>
      <c r="EH1588" s="5"/>
      <c r="EI1588" s="4"/>
      <c r="EJ1588" s="6"/>
      <c r="EK1588" s="4"/>
      <c r="EL1588" s="6"/>
      <c r="EM1588" s="5"/>
      <c r="EN1588" s="5"/>
      <c r="EO1588" s="4"/>
      <c r="EP1588" s="6"/>
      <c r="EQ1588" s="4"/>
      <c r="ER1588" s="6"/>
      <c r="ES1588" s="5"/>
      <c r="ET1588" s="5"/>
      <c r="EU1588" s="4"/>
      <c r="EV1588" s="6"/>
      <c r="EW1588" s="4"/>
      <c r="EX1588" s="6"/>
      <c r="EY1588" s="5"/>
      <c r="EZ1588" s="5"/>
      <c r="FA1588" s="4"/>
      <c r="FB1588" s="6"/>
      <c r="FC1588" s="4"/>
      <c r="FD1588" s="6"/>
      <c r="FE1588" s="5"/>
      <c r="FF1588" s="5"/>
      <c r="FG1588" s="4"/>
      <c r="FH1588" s="6"/>
      <c r="FI1588" s="4"/>
      <c r="FJ1588" s="6"/>
      <c r="FK1588" s="5"/>
      <c r="FL1588" s="5"/>
      <c r="FM1588" s="4"/>
      <c r="FN1588" s="6"/>
      <c r="FO1588" s="4"/>
      <c r="FP1588" s="6"/>
      <c r="FQ1588" s="5"/>
      <c r="FR1588" s="5"/>
      <c r="FS1588" s="4"/>
      <c r="FT1588" s="6"/>
      <c r="FU1588" s="4"/>
      <c r="FV1588" s="6"/>
      <c r="FW1588" s="5"/>
      <c r="FX1588" s="5"/>
      <c r="FY1588" s="4"/>
      <c r="FZ1588" s="6"/>
      <c r="GA1588" s="4"/>
      <c r="GB1588" s="6"/>
      <c r="GC1588" s="5"/>
      <c r="GD1588" s="5"/>
      <c r="GE1588" s="4"/>
      <c r="GF1588" s="6"/>
      <c r="GG1588" s="4"/>
      <c r="GH1588" s="6"/>
      <c r="GI1588" s="5"/>
      <c r="GJ1588" s="5"/>
      <c r="GK1588" s="4"/>
      <c r="GL1588" s="6"/>
      <c r="GM1588" s="4"/>
      <c r="GN1588" s="6"/>
      <c r="GO1588" s="5"/>
      <c r="GP1588" s="5"/>
      <c r="GQ1588" s="4"/>
      <c r="GR1588" s="6"/>
      <c r="GS1588" s="4"/>
      <c r="GT1588" s="6"/>
      <c r="GU1588" s="5"/>
      <c r="GV1588" s="5"/>
      <c r="GW1588" s="4"/>
      <c r="GX1588" s="6"/>
      <c r="GY1588" s="4"/>
      <c r="GZ1588" s="6"/>
      <c r="HA1588" s="5"/>
      <c r="HB1588" s="5"/>
      <c r="HC1588" s="4"/>
      <c r="HD1588" s="6"/>
      <c r="HE1588" s="4"/>
      <c r="HF1588" s="6"/>
      <c r="HG1588" s="5"/>
      <c r="HH1588" s="5"/>
      <c r="HI1588" s="4"/>
      <c r="HJ1588" s="6"/>
      <c r="HK1588" s="4"/>
      <c r="HL1588" s="6"/>
      <c r="HM1588" s="5"/>
      <c r="HN1588" s="5"/>
      <c r="HO1588" s="4"/>
      <c r="HP1588" s="6"/>
      <c r="HQ1588" s="4"/>
      <c r="HR1588" s="6"/>
      <c r="HS1588" s="5"/>
      <c r="HT1588" s="5"/>
      <c r="HU1588" s="4"/>
      <c r="HV1588" s="6"/>
      <c r="HW1588" s="4"/>
      <c r="HX1588" s="6"/>
      <c r="HY1588" s="5"/>
      <c r="HZ1588" s="5"/>
      <c r="IA1588" s="4"/>
      <c r="IB1588" s="6"/>
      <c r="IC1588" s="4"/>
      <c r="ID1588" s="6"/>
      <c r="IE1588" s="5"/>
      <c r="IF1588" s="5"/>
      <c r="IG1588" s="4"/>
      <c r="IH1588" s="6"/>
      <c r="II1588" s="4"/>
      <c r="IJ1588" s="6"/>
      <c r="IK1588" s="5"/>
      <c r="IL1588" s="5"/>
      <c r="IM1588" s="4"/>
      <c r="IN1588" s="6"/>
      <c r="IO1588" s="4"/>
      <c r="IP1588" s="6"/>
      <c r="IQ1588" s="5"/>
      <c r="IR1588" s="5"/>
      <c r="IS1588" s="4"/>
      <c r="IT1588" s="6"/>
      <c r="IU1588" s="4"/>
      <c r="IV1588" s="6"/>
      <c r="IW1588" s="5"/>
      <c r="IX1588" s="5"/>
      <c r="IY1588" s="4"/>
      <c r="IZ1588" s="6"/>
      <c r="JA1588" s="4"/>
      <c r="JB1588" s="6"/>
      <c r="JC1588" s="5"/>
      <c r="JD1588" s="5"/>
      <c r="JE1588" s="4"/>
      <c r="JF1588" s="6"/>
      <c r="JG1588" s="4"/>
      <c r="JH1588" s="6"/>
      <c r="JI1588" s="5"/>
      <c r="JJ1588" s="5"/>
      <c r="JK1588" s="4"/>
      <c r="JL1588" s="6"/>
      <c r="JM1588" s="4"/>
      <c r="JN1588" s="6"/>
      <c r="JO1588" s="5"/>
      <c r="JP1588" s="5"/>
      <c r="JQ1588" s="4"/>
      <c r="JR1588" s="6"/>
      <c r="JS1588" s="4"/>
      <c r="JT1588" s="6"/>
      <c r="JU1588" s="5"/>
      <c r="JV1588" s="5"/>
      <c r="JW1588" s="4"/>
      <c r="JX1588" s="6"/>
      <c r="JY1588" s="4"/>
      <c r="JZ1588" s="6"/>
      <c r="KA1588" s="5"/>
      <c r="KB1588" s="5"/>
      <c r="KC1588" s="4"/>
      <c r="KD1588" s="6"/>
      <c r="KE1588" s="4"/>
      <c r="KF1588" s="6"/>
      <c r="KG1588" s="5"/>
      <c r="KH1588" s="5"/>
      <c r="KI1588" s="4"/>
      <c r="KJ1588" s="6"/>
      <c r="KK1588" s="4"/>
      <c r="KL1588" s="6"/>
      <c r="KM1588" s="5"/>
      <c r="KN1588" s="5"/>
    </row>
    <row r="1589">
      <c r="A1589" s="3" t="s">
        <v>85</v>
      </c>
      <c r="B1589" s="3" t="s">
        <v>712</v>
      </c>
      <c r="C1589" s="3" t="s">
        <v>87</v>
      </c>
      <c r="D1589" s="3" t="s">
        <v>712</v>
      </c>
      <c r="E1589" s="3" t="s">
        <v>1007</v>
      </c>
      <c r="F1589" s="3" t="s">
        <v>104</v>
      </c>
      <c r="G1589" s="3" t="s">
        <v>104</v>
      </c>
      <c r="H1589" s="3" t="s">
        <v>104</v>
      </c>
      <c r="I1589" s="3" t="s">
        <v>1353</v>
      </c>
      <c r="J1589" s="3" t="s">
        <v>104</v>
      </c>
      <c r="K1589" s="4"/>
      <c r="L1589" s="4">
        <f>=ROUNDDOWN({0},0)</f>
      </c>
      <c r="M1589" s="4"/>
      <c r="N1589" s="5"/>
      <c r="O1589" s="4"/>
      <c r="P1589" s="4">
        <f>=ROUNDDOWN({0},0)</f>
      </c>
      <c r="Q1589" s="4"/>
      <c r="R1589" s="5"/>
      <c r="S1589" s="4"/>
      <c r="T1589" s="6"/>
      <c r="U1589" s="4"/>
      <c r="V1589" s="6"/>
      <c r="W1589" s="5"/>
      <c r="X1589" s="5"/>
      <c r="Y1589" s="4"/>
      <c r="Z1589" s="6"/>
      <c r="AA1589" s="4"/>
      <c r="AB1589" s="6"/>
      <c r="AC1589" s="5"/>
      <c r="AD1589" s="5"/>
      <c r="AE1589" s="4"/>
      <c r="AF1589" s="6"/>
      <c r="AG1589" s="4"/>
      <c r="AH1589" s="6"/>
      <c r="AI1589" s="5"/>
      <c r="AJ1589" s="5"/>
      <c r="AK1589" s="4"/>
      <c r="AL1589" s="6"/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  <c r="AW1589" s="4"/>
      <c r="AX1589" s="6"/>
      <c r="AY1589" s="4"/>
      <c r="AZ1589" s="6"/>
      <c r="BA1589" s="5"/>
      <c r="BB1589" s="5"/>
      <c r="BC1589" s="4"/>
      <c r="BD1589" s="6"/>
      <c r="BE1589" s="4"/>
      <c r="BF1589" s="6"/>
      <c r="BG1589" s="5"/>
      <c r="BH1589" s="5"/>
      <c r="BI1589" s="4"/>
      <c r="BJ1589" s="6"/>
      <c r="BK1589" s="4"/>
      <c r="BL1589" s="6"/>
      <c r="BM1589" s="5"/>
      <c r="BN1589" s="5"/>
      <c r="BO1589" s="4"/>
      <c r="BP1589" s="6"/>
      <c r="BQ1589" s="4"/>
      <c r="BR1589" s="6"/>
      <c r="BS1589" s="5"/>
      <c r="BT1589" s="5"/>
      <c r="BU1589" s="4"/>
      <c r="BV1589" s="6"/>
      <c r="BW1589" s="4"/>
      <c r="BX1589" s="6"/>
      <c r="BY1589" s="5"/>
      <c r="BZ1589" s="5"/>
      <c r="CA1589" s="4"/>
      <c r="CB1589" s="6"/>
      <c r="CC1589" s="4"/>
      <c r="CD1589" s="6"/>
      <c r="CE1589" s="5"/>
      <c r="CF1589" s="5"/>
      <c r="CG1589" s="4"/>
      <c r="CH1589" s="6"/>
      <c r="CI1589" s="4"/>
      <c r="CJ1589" s="6"/>
      <c r="CK1589" s="5"/>
      <c r="CL1589" s="5"/>
      <c r="CM1589" s="4"/>
      <c r="CN1589" s="6"/>
      <c r="CO1589" s="4"/>
      <c r="CP1589" s="6"/>
      <c r="CQ1589" s="5"/>
      <c r="CR1589" s="5"/>
      <c r="CS1589" s="4"/>
      <c r="CT1589" s="6"/>
      <c r="CU1589" s="4"/>
      <c r="CV1589" s="6"/>
      <c r="CW1589" s="5"/>
      <c r="CX1589" s="5"/>
      <c r="CY1589" s="4"/>
      <c r="CZ1589" s="6"/>
      <c r="DA1589" s="4"/>
      <c r="DB1589" s="6"/>
      <c r="DC1589" s="5"/>
      <c r="DD1589" s="5"/>
      <c r="DE1589" s="4"/>
      <c r="DF1589" s="6"/>
      <c r="DG1589" s="4"/>
      <c r="DH1589" s="6"/>
      <c r="DI1589" s="5"/>
      <c r="DJ1589" s="5"/>
      <c r="DK1589" s="4"/>
      <c r="DL1589" s="6"/>
      <c r="DM1589" s="4"/>
      <c r="DN1589" s="6"/>
      <c r="DO1589" s="5"/>
      <c r="DP1589" s="5"/>
      <c r="DQ1589" s="4"/>
      <c r="DR1589" s="6"/>
      <c r="DS1589" s="4"/>
      <c r="DT1589" s="6"/>
      <c r="DU1589" s="5"/>
      <c r="DV1589" s="5"/>
      <c r="DW1589" s="4"/>
      <c r="DX1589" s="6"/>
      <c r="DY1589" s="4"/>
      <c r="DZ1589" s="6"/>
      <c r="EA1589" s="5"/>
      <c r="EB1589" s="5"/>
      <c r="EC1589" s="4"/>
      <c r="ED1589" s="6"/>
      <c r="EE1589" s="4"/>
      <c r="EF1589" s="6"/>
      <c r="EG1589" s="5"/>
      <c r="EH1589" s="5"/>
      <c r="EI1589" s="4"/>
      <c r="EJ1589" s="6"/>
      <c r="EK1589" s="4"/>
      <c r="EL1589" s="6"/>
      <c r="EM1589" s="5"/>
      <c r="EN1589" s="5"/>
      <c r="EO1589" s="4"/>
      <c r="EP1589" s="6"/>
      <c r="EQ1589" s="4"/>
      <c r="ER1589" s="6"/>
      <c r="ES1589" s="5"/>
      <c r="ET1589" s="5"/>
      <c r="EU1589" s="4"/>
      <c r="EV1589" s="6"/>
      <c r="EW1589" s="4"/>
      <c r="EX1589" s="6"/>
      <c r="EY1589" s="5"/>
      <c r="EZ1589" s="5"/>
      <c r="FA1589" s="4"/>
      <c r="FB1589" s="6"/>
      <c r="FC1589" s="4"/>
      <c r="FD1589" s="6"/>
      <c r="FE1589" s="5"/>
      <c r="FF1589" s="5"/>
      <c r="FG1589" s="4"/>
      <c r="FH1589" s="6"/>
      <c r="FI1589" s="4"/>
      <c r="FJ1589" s="6"/>
      <c r="FK1589" s="5"/>
      <c r="FL1589" s="5"/>
      <c r="FM1589" s="4"/>
      <c r="FN1589" s="6"/>
      <c r="FO1589" s="4"/>
      <c r="FP1589" s="6"/>
      <c r="FQ1589" s="5"/>
      <c r="FR1589" s="5"/>
      <c r="FS1589" s="4"/>
      <c r="FT1589" s="6"/>
      <c r="FU1589" s="4"/>
      <c r="FV1589" s="6"/>
      <c r="FW1589" s="5"/>
      <c r="FX1589" s="5"/>
      <c r="FY1589" s="4"/>
      <c r="FZ1589" s="6"/>
      <c r="GA1589" s="4"/>
      <c r="GB1589" s="6"/>
      <c r="GC1589" s="5"/>
      <c r="GD1589" s="5"/>
      <c r="GE1589" s="4"/>
      <c r="GF1589" s="6"/>
      <c r="GG1589" s="4"/>
      <c r="GH1589" s="6"/>
      <c r="GI1589" s="5"/>
      <c r="GJ1589" s="5"/>
      <c r="GK1589" s="4"/>
      <c r="GL1589" s="6"/>
      <c r="GM1589" s="4"/>
      <c r="GN1589" s="6"/>
      <c r="GO1589" s="5"/>
      <c r="GP1589" s="5"/>
      <c r="GQ1589" s="4"/>
      <c r="GR1589" s="6"/>
      <c r="GS1589" s="4"/>
      <c r="GT1589" s="6"/>
      <c r="GU1589" s="5"/>
      <c r="GV1589" s="5"/>
      <c r="GW1589" s="4"/>
      <c r="GX1589" s="6"/>
      <c r="GY1589" s="4"/>
      <c r="GZ1589" s="6"/>
      <c r="HA1589" s="5"/>
      <c r="HB1589" s="5"/>
      <c r="HC1589" s="4"/>
      <c r="HD1589" s="6"/>
      <c r="HE1589" s="4"/>
      <c r="HF1589" s="6"/>
      <c r="HG1589" s="5"/>
      <c r="HH1589" s="5"/>
      <c r="HI1589" s="4"/>
      <c r="HJ1589" s="6"/>
      <c r="HK1589" s="4"/>
      <c r="HL1589" s="6"/>
      <c r="HM1589" s="5"/>
      <c r="HN1589" s="5"/>
      <c r="HO1589" s="4"/>
      <c r="HP1589" s="6"/>
      <c r="HQ1589" s="4"/>
      <c r="HR1589" s="6"/>
      <c r="HS1589" s="5"/>
      <c r="HT1589" s="5"/>
      <c r="HU1589" s="4"/>
      <c r="HV1589" s="6"/>
      <c r="HW1589" s="4"/>
      <c r="HX1589" s="6"/>
      <c r="HY1589" s="5"/>
      <c r="HZ1589" s="5"/>
      <c r="IA1589" s="4"/>
      <c r="IB1589" s="6"/>
      <c r="IC1589" s="4"/>
      <c r="ID1589" s="6"/>
      <c r="IE1589" s="5"/>
      <c r="IF1589" s="5"/>
      <c r="IG1589" s="4"/>
      <c r="IH1589" s="6"/>
      <c r="II1589" s="4"/>
      <c r="IJ1589" s="6"/>
      <c r="IK1589" s="5"/>
      <c r="IL1589" s="5"/>
      <c r="IM1589" s="4"/>
      <c r="IN1589" s="6"/>
      <c r="IO1589" s="4"/>
      <c r="IP1589" s="6"/>
      <c r="IQ1589" s="5"/>
      <c r="IR1589" s="5"/>
      <c r="IS1589" s="4"/>
      <c r="IT1589" s="6"/>
      <c r="IU1589" s="4"/>
      <c r="IV1589" s="6"/>
      <c r="IW1589" s="5"/>
      <c r="IX1589" s="5"/>
      <c r="IY1589" s="4"/>
      <c r="IZ1589" s="6"/>
      <c r="JA1589" s="4"/>
      <c r="JB1589" s="6"/>
      <c r="JC1589" s="5"/>
      <c r="JD1589" s="5"/>
      <c r="JE1589" s="4"/>
      <c r="JF1589" s="6"/>
      <c r="JG1589" s="4"/>
      <c r="JH1589" s="6"/>
      <c r="JI1589" s="5"/>
      <c r="JJ1589" s="5"/>
      <c r="JK1589" s="4"/>
      <c r="JL1589" s="6"/>
      <c r="JM1589" s="4"/>
      <c r="JN1589" s="6"/>
      <c r="JO1589" s="5"/>
      <c r="JP1589" s="5"/>
      <c r="JQ1589" s="4"/>
      <c r="JR1589" s="6"/>
      <c r="JS1589" s="4"/>
      <c r="JT1589" s="6"/>
      <c r="JU1589" s="5"/>
      <c r="JV1589" s="5"/>
      <c r="JW1589" s="4"/>
      <c r="JX1589" s="6"/>
      <c r="JY1589" s="4"/>
      <c r="JZ1589" s="6"/>
      <c r="KA1589" s="5"/>
      <c r="KB1589" s="5"/>
      <c r="KC1589" s="4"/>
      <c r="KD1589" s="6"/>
      <c r="KE1589" s="4"/>
      <c r="KF1589" s="6"/>
      <c r="KG1589" s="5"/>
      <c r="KH1589" s="5"/>
      <c r="KI1589" s="4"/>
      <c r="KJ1589" s="6"/>
      <c r="KK1589" s="4"/>
      <c r="KL1589" s="6"/>
      <c r="KM1589" s="5"/>
      <c r="KN1589" s="5"/>
    </row>
    <row r="1590">
      <c r="A1590" s="3" t="s">
        <v>85</v>
      </c>
      <c r="B1590" s="3" t="s">
        <v>712</v>
      </c>
      <c r="C1590" s="3" t="s">
        <v>87</v>
      </c>
      <c r="D1590" s="3" t="s">
        <v>712</v>
      </c>
      <c r="E1590" s="3" t="s">
        <v>1021</v>
      </c>
      <c r="F1590" s="3" t="s">
        <v>104</v>
      </c>
      <c r="G1590" s="3" t="s">
        <v>104</v>
      </c>
      <c r="H1590" s="3" t="s">
        <v>104</v>
      </c>
      <c r="I1590" s="3" t="s">
        <v>1353</v>
      </c>
      <c r="J1590" s="3" t="s">
        <v>104</v>
      </c>
      <c r="K1590" s="4"/>
      <c r="L1590" s="4">
        <f>=ROUNDDOWN({0},0)</f>
      </c>
      <c r="M1590" s="4"/>
      <c r="N1590" s="5"/>
      <c r="O1590" s="4"/>
      <c r="P1590" s="4">
        <f>=ROUNDDOWN({0},0)</f>
      </c>
      <c r="Q1590" s="4"/>
      <c r="R1590" s="5"/>
      <c r="S1590" s="4"/>
      <c r="T1590" s="6"/>
      <c r="U1590" s="4"/>
      <c r="V1590" s="6"/>
      <c r="W1590" s="5"/>
      <c r="X1590" s="5"/>
      <c r="Y1590" s="4"/>
      <c r="Z1590" s="6"/>
      <c r="AA1590" s="4"/>
      <c r="AB1590" s="6"/>
      <c r="AC1590" s="5"/>
      <c r="AD1590" s="5"/>
      <c r="AE1590" s="4"/>
      <c r="AF1590" s="6"/>
      <c r="AG1590" s="4"/>
      <c r="AH1590" s="6"/>
      <c r="AI1590" s="5"/>
      <c r="AJ1590" s="5"/>
      <c r="AK1590" s="4"/>
      <c r="AL1590" s="6"/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  <c r="AW1590" s="4"/>
      <c r="AX1590" s="6"/>
      <c r="AY1590" s="4"/>
      <c r="AZ1590" s="6"/>
      <c r="BA1590" s="5"/>
      <c r="BB1590" s="5"/>
      <c r="BC1590" s="4"/>
      <c r="BD1590" s="6"/>
      <c r="BE1590" s="4"/>
      <c r="BF1590" s="6"/>
      <c r="BG1590" s="5"/>
      <c r="BH1590" s="5"/>
      <c r="BI1590" s="4"/>
      <c r="BJ1590" s="6"/>
      <c r="BK1590" s="4"/>
      <c r="BL1590" s="6"/>
      <c r="BM1590" s="5"/>
      <c r="BN1590" s="5"/>
      <c r="BO1590" s="4"/>
      <c r="BP1590" s="6"/>
      <c r="BQ1590" s="4"/>
      <c r="BR1590" s="6"/>
      <c r="BS1590" s="5"/>
      <c r="BT1590" s="5"/>
      <c r="BU1590" s="4"/>
      <c r="BV1590" s="6"/>
      <c r="BW1590" s="4"/>
      <c r="BX1590" s="6"/>
      <c r="BY1590" s="5"/>
      <c r="BZ1590" s="5"/>
      <c r="CA1590" s="4"/>
      <c r="CB1590" s="6"/>
      <c r="CC1590" s="4"/>
      <c r="CD1590" s="6"/>
      <c r="CE1590" s="5"/>
      <c r="CF1590" s="5"/>
      <c r="CG1590" s="4"/>
      <c r="CH1590" s="6"/>
      <c r="CI1590" s="4"/>
      <c r="CJ1590" s="6"/>
      <c r="CK1590" s="5"/>
      <c r="CL1590" s="5"/>
      <c r="CM1590" s="4"/>
      <c r="CN1590" s="6"/>
      <c r="CO1590" s="4"/>
      <c r="CP1590" s="6"/>
      <c r="CQ1590" s="5"/>
      <c r="CR1590" s="5"/>
      <c r="CS1590" s="4"/>
      <c r="CT1590" s="6"/>
      <c r="CU1590" s="4"/>
      <c r="CV1590" s="6"/>
      <c r="CW1590" s="5"/>
      <c r="CX1590" s="5"/>
      <c r="CY1590" s="4"/>
      <c r="CZ1590" s="6"/>
      <c r="DA1590" s="4"/>
      <c r="DB1590" s="6"/>
      <c r="DC1590" s="5"/>
      <c r="DD1590" s="5"/>
      <c r="DE1590" s="4"/>
      <c r="DF1590" s="6"/>
      <c r="DG1590" s="4"/>
      <c r="DH1590" s="6"/>
      <c r="DI1590" s="5"/>
      <c r="DJ1590" s="5"/>
      <c r="DK1590" s="4"/>
      <c r="DL1590" s="6"/>
      <c r="DM1590" s="4"/>
      <c r="DN1590" s="6"/>
      <c r="DO1590" s="5"/>
      <c r="DP1590" s="5"/>
      <c r="DQ1590" s="4"/>
      <c r="DR1590" s="6"/>
      <c r="DS1590" s="4"/>
      <c r="DT1590" s="6"/>
      <c r="DU1590" s="5"/>
      <c r="DV1590" s="5"/>
      <c r="DW1590" s="4"/>
      <c r="DX1590" s="6"/>
      <c r="DY1590" s="4"/>
      <c r="DZ1590" s="6"/>
      <c r="EA1590" s="5"/>
      <c r="EB1590" s="5"/>
      <c r="EC1590" s="4"/>
      <c r="ED1590" s="6"/>
      <c r="EE1590" s="4"/>
      <c r="EF1590" s="6"/>
      <c r="EG1590" s="5"/>
      <c r="EH1590" s="5"/>
      <c r="EI1590" s="4"/>
      <c r="EJ1590" s="6"/>
      <c r="EK1590" s="4"/>
      <c r="EL1590" s="6"/>
      <c r="EM1590" s="5"/>
      <c r="EN1590" s="5"/>
      <c r="EO1590" s="4"/>
      <c r="EP1590" s="6"/>
      <c r="EQ1590" s="4"/>
      <c r="ER1590" s="6"/>
      <c r="ES1590" s="5"/>
      <c r="ET1590" s="5"/>
      <c r="EU1590" s="4"/>
      <c r="EV1590" s="6"/>
      <c r="EW1590" s="4"/>
      <c r="EX1590" s="6"/>
      <c r="EY1590" s="5"/>
      <c r="EZ1590" s="5"/>
      <c r="FA1590" s="4"/>
      <c r="FB1590" s="6"/>
      <c r="FC1590" s="4"/>
      <c r="FD1590" s="6"/>
      <c r="FE1590" s="5"/>
      <c r="FF1590" s="5"/>
      <c r="FG1590" s="4"/>
      <c r="FH1590" s="6"/>
      <c r="FI1590" s="4"/>
      <c r="FJ1590" s="6"/>
      <c r="FK1590" s="5"/>
      <c r="FL1590" s="5"/>
      <c r="FM1590" s="4"/>
      <c r="FN1590" s="6"/>
      <c r="FO1590" s="4"/>
      <c r="FP1590" s="6"/>
      <c r="FQ1590" s="5"/>
      <c r="FR1590" s="5"/>
      <c r="FS1590" s="4"/>
      <c r="FT1590" s="6"/>
      <c r="FU1590" s="4"/>
      <c r="FV1590" s="6"/>
      <c r="FW1590" s="5"/>
      <c r="FX1590" s="5"/>
      <c r="FY1590" s="4"/>
      <c r="FZ1590" s="6"/>
      <c r="GA1590" s="4"/>
      <c r="GB1590" s="6"/>
      <c r="GC1590" s="5"/>
      <c r="GD1590" s="5"/>
      <c r="GE1590" s="4"/>
      <c r="GF1590" s="6"/>
      <c r="GG1590" s="4"/>
      <c r="GH1590" s="6"/>
      <c r="GI1590" s="5"/>
      <c r="GJ1590" s="5"/>
      <c r="GK1590" s="4"/>
      <c r="GL1590" s="6"/>
      <c r="GM1590" s="4"/>
      <c r="GN1590" s="6"/>
      <c r="GO1590" s="5"/>
      <c r="GP1590" s="5"/>
      <c r="GQ1590" s="4"/>
      <c r="GR1590" s="6"/>
      <c r="GS1590" s="4"/>
      <c r="GT1590" s="6"/>
      <c r="GU1590" s="5"/>
      <c r="GV1590" s="5"/>
      <c r="GW1590" s="4"/>
      <c r="GX1590" s="6"/>
      <c r="GY1590" s="4"/>
      <c r="GZ1590" s="6"/>
      <c r="HA1590" s="5"/>
      <c r="HB1590" s="5"/>
      <c r="HC1590" s="4"/>
      <c r="HD1590" s="6"/>
      <c r="HE1590" s="4"/>
      <c r="HF1590" s="6"/>
      <c r="HG1590" s="5"/>
      <c r="HH1590" s="5"/>
      <c r="HI1590" s="4"/>
      <c r="HJ1590" s="6"/>
      <c r="HK1590" s="4"/>
      <c r="HL1590" s="6"/>
      <c r="HM1590" s="5"/>
      <c r="HN1590" s="5"/>
      <c r="HO1590" s="4"/>
      <c r="HP1590" s="6"/>
      <c r="HQ1590" s="4"/>
      <c r="HR1590" s="6"/>
      <c r="HS1590" s="5"/>
      <c r="HT1590" s="5"/>
      <c r="HU1590" s="4"/>
      <c r="HV1590" s="6"/>
      <c r="HW1590" s="4"/>
      <c r="HX1590" s="6"/>
      <c r="HY1590" s="5"/>
      <c r="HZ1590" s="5"/>
      <c r="IA1590" s="4"/>
      <c r="IB1590" s="6"/>
      <c r="IC1590" s="4"/>
      <c r="ID1590" s="6"/>
      <c r="IE1590" s="5"/>
      <c r="IF1590" s="5"/>
      <c r="IG1590" s="4"/>
      <c r="IH1590" s="6"/>
      <c r="II1590" s="4"/>
      <c r="IJ1590" s="6"/>
      <c r="IK1590" s="5"/>
      <c r="IL1590" s="5"/>
      <c r="IM1590" s="4"/>
      <c r="IN1590" s="6"/>
      <c r="IO1590" s="4"/>
      <c r="IP1590" s="6"/>
      <c r="IQ1590" s="5"/>
      <c r="IR1590" s="5"/>
      <c r="IS1590" s="4"/>
      <c r="IT1590" s="6"/>
      <c r="IU1590" s="4"/>
      <c r="IV1590" s="6"/>
      <c r="IW1590" s="5"/>
      <c r="IX1590" s="5"/>
      <c r="IY1590" s="4"/>
      <c r="IZ1590" s="6"/>
      <c r="JA1590" s="4"/>
      <c r="JB1590" s="6"/>
      <c r="JC1590" s="5"/>
      <c r="JD1590" s="5"/>
      <c r="JE1590" s="4"/>
      <c r="JF1590" s="6"/>
      <c r="JG1590" s="4"/>
      <c r="JH1590" s="6"/>
      <c r="JI1590" s="5"/>
      <c r="JJ1590" s="5"/>
      <c r="JK1590" s="4"/>
      <c r="JL1590" s="6"/>
      <c r="JM1590" s="4"/>
      <c r="JN1590" s="6"/>
      <c r="JO1590" s="5"/>
      <c r="JP1590" s="5"/>
      <c r="JQ1590" s="4"/>
      <c r="JR1590" s="6"/>
      <c r="JS1590" s="4"/>
      <c r="JT1590" s="6"/>
      <c r="JU1590" s="5"/>
      <c r="JV1590" s="5"/>
      <c r="JW1590" s="4"/>
      <c r="JX1590" s="6"/>
      <c r="JY1590" s="4"/>
      <c r="JZ1590" s="6"/>
      <c r="KA1590" s="5"/>
      <c r="KB1590" s="5"/>
      <c r="KC1590" s="4"/>
      <c r="KD1590" s="6"/>
      <c r="KE1590" s="4"/>
      <c r="KF1590" s="6"/>
      <c r="KG1590" s="5"/>
      <c r="KH1590" s="5"/>
      <c r="KI1590" s="4"/>
      <c r="KJ1590" s="6"/>
      <c r="KK1590" s="4"/>
      <c r="KL1590" s="6"/>
      <c r="KM1590" s="5"/>
      <c r="KN1590" s="5"/>
    </row>
    <row r="1591">
      <c r="A1591" s="3" t="s">
        <v>85</v>
      </c>
      <c r="B1591" s="3" t="s">
        <v>712</v>
      </c>
      <c r="C1591" s="3" t="s">
        <v>87</v>
      </c>
      <c r="D1591" s="3" t="s">
        <v>712</v>
      </c>
      <c r="E1591" s="3" t="s">
        <v>1034</v>
      </c>
      <c r="F1591" s="3" t="s">
        <v>104</v>
      </c>
      <c r="G1591" s="3" t="s">
        <v>104</v>
      </c>
      <c r="H1591" s="3" t="s">
        <v>104</v>
      </c>
      <c r="I1591" s="3" t="s">
        <v>1353</v>
      </c>
      <c r="J1591" s="3" t="s">
        <v>104</v>
      </c>
      <c r="K1591" s="4"/>
      <c r="L1591" s="4">
        <f>=ROUNDDOWN({0},0)</f>
      </c>
      <c r="M1591" s="4"/>
      <c r="N1591" s="5"/>
      <c r="O1591" s="4"/>
      <c r="P1591" s="4">
        <f>=ROUNDDOWN({0},0)</f>
      </c>
      <c r="Q1591" s="4"/>
      <c r="R1591" s="5"/>
      <c r="S1591" s="4"/>
      <c r="T1591" s="6"/>
      <c r="U1591" s="4"/>
      <c r="V1591" s="6"/>
      <c r="W1591" s="5"/>
      <c r="X1591" s="5"/>
      <c r="Y1591" s="4"/>
      <c r="Z1591" s="6"/>
      <c r="AA1591" s="4"/>
      <c r="AB1591" s="6"/>
      <c r="AC1591" s="5"/>
      <c r="AD1591" s="5"/>
      <c r="AE1591" s="4"/>
      <c r="AF1591" s="6"/>
      <c r="AG1591" s="4"/>
      <c r="AH1591" s="6"/>
      <c r="AI1591" s="5"/>
      <c r="AJ1591" s="5"/>
      <c r="AK1591" s="4"/>
      <c r="AL1591" s="6"/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  <c r="AW1591" s="4"/>
      <c r="AX1591" s="6"/>
      <c r="AY1591" s="4"/>
      <c r="AZ1591" s="6"/>
      <c r="BA1591" s="5"/>
      <c r="BB1591" s="5"/>
      <c r="BC1591" s="4"/>
      <c r="BD1591" s="6"/>
      <c r="BE1591" s="4"/>
      <c r="BF1591" s="6"/>
      <c r="BG1591" s="5"/>
      <c r="BH1591" s="5"/>
      <c r="BI1591" s="4"/>
      <c r="BJ1591" s="6"/>
      <c r="BK1591" s="4"/>
      <c r="BL1591" s="6"/>
      <c r="BM1591" s="5"/>
      <c r="BN1591" s="5"/>
      <c r="BO1591" s="4"/>
      <c r="BP1591" s="6"/>
      <c r="BQ1591" s="4"/>
      <c r="BR1591" s="6"/>
      <c r="BS1591" s="5"/>
      <c r="BT1591" s="5"/>
      <c r="BU1591" s="4"/>
      <c r="BV1591" s="6"/>
      <c r="BW1591" s="4"/>
      <c r="BX1591" s="6"/>
      <c r="BY1591" s="5"/>
      <c r="BZ1591" s="5"/>
      <c r="CA1591" s="4"/>
      <c r="CB1591" s="6"/>
      <c r="CC1591" s="4"/>
      <c r="CD1591" s="6"/>
      <c r="CE1591" s="5"/>
      <c r="CF1591" s="5"/>
      <c r="CG1591" s="4"/>
      <c r="CH1591" s="6"/>
      <c r="CI1591" s="4"/>
      <c r="CJ1591" s="6"/>
      <c r="CK1591" s="5"/>
      <c r="CL1591" s="5"/>
      <c r="CM1591" s="4"/>
      <c r="CN1591" s="6"/>
      <c r="CO1591" s="4"/>
      <c r="CP1591" s="6"/>
      <c r="CQ1591" s="5"/>
      <c r="CR1591" s="5"/>
      <c r="CS1591" s="4"/>
      <c r="CT1591" s="6"/>
      <c r="CU1591" s="4"/>
      <c r="CV1591" s="6"/>
      <c r="CW1591" s="5"/>
      <c r="CX1591" s="5"/>
      <c r="CY1591" s="4"/>
      <c r="CZ1591" s="6"/>
      <c r="DA1591" s="4"/>
      <c r="DB1591" s="6"/>
      <c r="DC1591" s="5"/>
      <c r="DD1591" s="5"/>
      <c r="DE1591" s="4"/>
      <c r="DF1591" s="6"/>
      <c r="DG1591" s="4"/>
      <c r="DH1591" s="6"/>
      <c r="DI1591" s="5"/>
      <c r="DJ1591" s="5"/>
      <c r="DK1591" s="4"/>
      <c r="DL1591" s="6"/>
      <c r="DM1591" s="4"/>
      <c r="DN1591" s="6"/>
      <c r="DO1591" s="5"/>
      <c r="DP1591" s="5"/>
      <c r="DQ1591" s="4"/>
      <c r="DR1591" s="6"/>
      <c r="DS1591" s="4"/>
      <c r="DT1591" s="6"/>
      <c r="DU1591" s="5"/>
      <c r="DV1591" s="5"/>
      <c r="DW1591" s="4"/>
      <c r="DX1591" s="6"/>
      <c r="DY1591" s="4"/>
      <c r="DZ1591" s="6"/>
      <c r="EA1591" s="5"/>
      <c r="EB1591" s="5"/>
      <c r="EC1591" s="4"/>
      <c r="ED1591" s="6"/>
      <c r="EE1591" s="4"/>
      <c r="EF1591" s="6"/>
      <c r="EG1591" s="5"/>
      <c r="EH1591" s="5"/>
      <c r="EI1591" s="4"/>
      <c r="EJ1591" s="6"/>
      <c r="EK1591" s="4"/>
      <c r="EL1591" s="6"/>
      <c r="EM1591" s="5"/>
      <c r="EN1591" s="5"/>
      <c r="EO1591" s="4"/>
      <c r="EP1591" s="6"/>
      <c r="EQ1591" s="4"/>
      <c r="ER1591" s="6"/>
      <c r="ES1591" s="5"/>
      <c r="ET1591" s="5"/>
      <c r="EU1591" s="4"/>
      <c r="EV1591" s="6"/>
      <c r="EW1591" s="4"/>
      <c r="EX1591" s="6"/>
      <c r="EY1591" s="5"/>
      <c r="EZ1591" s="5"/>
      <c r="FA1591" s="4"/>
      <c r="FB1591" s="6"/>
      <c r="FC1591" s="4"/>
      <c r="FD1591" s="6"/>
      <c r="FE1591" s="5"/>
      <c r="FF1591" s="5"/>
      <c r="FG1591" s="4"/>
      <c r="FH1591" s="6"/>
      <c r="FI1591" s="4"/>
      <c r="FJ1591" s="6"/>
      <c r="FK1591" s="5"/>
      <c r="FL1591" s="5"/>
      <c r="FM1591" s="4"/>
      <c r="FN1591" s="6"/>
      <c r="FO1591" s="4"/>
      <c r="FP1591" s="6"/>
      <c r="FQ1591" s="5"/>
      <c r="FR1591" s="5"/>
      <c r="FS1591" s="4"/>
      <c r="FT1591" s="6"/>
      <c r="FU1591" s="4"/>
      <c r="FV1591" s="6"/>
      <c r="FW1591" s="5"/>
      <c r="FX1591" s="5"/>
      <c r="FY1591" s="4"/>
      <c r="FZ1591" s="6"/>
      <c r="GA1591" s="4"/>
      <c r="GB1591" s="6"/>
      <c r="GC1591" s="5"/>
      <c r="GD1591" s="5"/>
      <c r="GE1591" s="4"/>
      <c r="GF1591" s="6"/>
      <c r="GG1591" s="4"/>
      <c r="GH1591" s="6"/>
      <c r="GI1591" s="5"/>
      <c r="GJ1591" s="5"/>
      <c r="GK1591" s="4"/>
      <c r="GL1591" s="6"/>
      <c r="GM1591" s="4"/>
      <c r="GN1591" s="6"/>
      <c r="GO1591" s="5"/>
      <c r="GP1591" s="5"/>
      <c r="GQ1591" s="4"/>
      <c r="GR1591" s="6"/>
      <c r="GS1591" s="4"/>
      <c r="GT1591" s="6"/>
      <c r="GU1591" s="5"/>
      <c r="GV1591" s="5"/>
      <c r="GW1591" s="4"/>
      <c r="GX1591" s="6"/>
      <c r="GY1591" s="4"/>
      <c r="GZ1591" s="6"/>
      <c r="HA1591" s="5"/>
      <c r="HB1591" s="5"/>
      <c r="HC1591" s="4"/>
      <c r="HD1591" s="6"/>
      <c r="HE1591" s="4"/>
      <c r="HF1591" s="6"/>
      <c r="HG1591" s="5"/>
      <c r="HH1591" s="5"/>
      <c r="HI1591" s="4"/>
      <c r="HJ1591" s="6"/>
      <c r="HK1591" s="4"/>
      <c r="HL1591" s="6"/>
      <c r="HM1591" s="5"/>
      <c r="HN1591" s="5"/>
      <c r="HO1591" s="4"/>
      <c r="HP1591" s="6"/>
      <c r="HQ1591" s="4"/>
      <c r="HR1591" s="6"/>
      <c r="HS1591" s="5"/>
      <c r="HT1591" s="5"/>
      <c r="HU1591" s="4"/>
      <c r="HV1591" s="6"/>
      <c r="HW1591" s="4"/>
      <c r="HX1591" s="6"/>
      <c r="HY1591" s="5"/>
      <c r="HZ1591" s="5"/>
      <c r="IA1591" s="4"/>
      <c r="IB1591" s="6"/>
      <c r="IC1591" s="4"/>
      <c r="ID1591" s="6"/>
      <c r="IE1591" s="5"/>
      <c r="IF1591" s="5"/>
      <c r="IG1591" s="4"/>
      <c r="IH1591" s="6"/>
      <c r="II1591" s="4"/>
      <c r="IJ1591" s="6"/>
      <c r="IK1591" s="5"/>
      <c r="IL1591" s="5"/>
      <c r="IM1591" s="4"/>
      <c r="IN1591" s="6"/>
      <c r="IO1591" s="4"/>
      <c r="IP1591" s="6"/>
      <c r="IQ1591" s="5"/>
      <c r="IR1591" s="5"/>
      <c r="IS1591" s="4"/>
      <c r="IT1591" s="6"/>
      <c r="IU1591" s="4"/>
      <c r="IV1591" s="6"/>
      <c r="IW1591" s="5"/>
      <c r="IX1591" s="5"/>
      <c r="IY1591" s="4"/>
      <c r="IZ1591" s="6"/>
      <c r="JA1591" s="4"/>
      <c r="JB1591" s="6"/>
      <c r="JC1591" s="5"/>
      <c r="JD1591" s="5"/>
      <c r="JE1591" s="4"/>
      <c r="JF1591" s="6"/>
      <c r="JG1591" s="4"/>
      <c r="JH1591" s="6"/>
      <c r="JI1591" s="5"/>
      <c r="JJ1591" s="5"/>
      <c r="JK1591" s="4"/>
      <c r="JL1591" s="6"/>
      <c r="JM1591" s="4"/>
      <c r="JN1591" s="6"/>
      <c r="JO1591" s="5"/>
      <c r="JP1591" s="5"/>
      <c r="JQ1591" s="4"/>
      <c r="JR1591" s="6"/>
      <c r="JS1591" s="4"/>
      <c r="JT1591" s="6"/>
      <c r="JU1591" s="5"/>
      <c r="JV1591" s="5"/>
      <c r="JW1591" s="4"/>
      <c r="JX1591" s="6"/>
      <c r="JY1591" s="4"/>
      <c r="JZ1591" s="6"/>
      <c r="KA1591" s="5"/>
      <c r="KB1591" s="5"/>
      <c r="KC1591" s="4"/>
      <c r="KD1591" s="6"/>
      <c r="KE1591" s="4"/>
      <c r="KF1591" s="6"/>
      <c r="KG1591" s="5"/>
      <c r="KH1591" s="5"/>
      <c r="KI1591" s="4"/>
      <c r="KJ1591" s="6"/>
      <c r="KK1591" s="4"/>
      <c r="KL1591" s="6"/>
      <c r="KM1591" s="5"/>
      <c r="KN1591" s="5"/>
    </row>
    <row r="1592">
      <c r="A1592" s="3" t="s">
        <v>85</v>
      </c>
      <c r="B1592" s="3" t="s">
        <v>712</v>
      </c>
      <c r="C1592" s="3" t="s">
        <v>87</v>
      </c>
      <c r="D1592" s="3" t="s">
        <v>712</v>
      </c>
      <c r="E1592" s="3" t="s">
        <v>1064</v>
      </c>
      <c r="F1592" s="3" t="s">
        <v>104</v>
      </c>
      <c r="G1592" s="3" t="s">
        <v>104</v>
      </c>
      <c r="H1592" s="3" t="s">
        <v>104</v>
      </c>
      <c r="I1592" s="3" t="s">
        <v>1353</v>
      </c>
      <c r="J1592" s="3" t="s">
        <v>104</v>
      </c>
      <c r="K1592" s="4"/>
      <c r="L1592" s="4">
        <f>=ROUNDDOWN({0},0)</f>
      </c>
      <c r="M1592" s="4"/>
      <c r="N1592" s="5"/>
      <c r="O1592" s="4"/>
      <c r="P1592" s="4">
        <f>=ROUNDDOWN({0},0)</f>
      </c>
      <c r="Q1592" s="4"/>
      <c r="R1592" s="5"/>
      <c r="S1592" s="4"/>
      <c r="T1592" s="6"/>
      <c r="U1592" s="4"/>
      <c r="V1592" s="6"/>
      <c r="W1592" s="5"/>
      <c r="X1592" s="5"/>
      <c r="Y1592" s="4"/>
      <c r="Z1592" s="6"/>
      <c r="AA1592" s="4"/>
      <c r="AB1592" s="6"/>
      <c r="AC1592" s="5"/>
      <c r="AD1592" s="5"/>
      <c r="AE1592" s="4"/>
      <c r="AF1592" s="6"/>
      <c r="AG1592" s="4"/>
      <c r="AH1592" s="6"/>
      <c r="AI1592" s="5"/>
      <c r="AJ1592" s="5"/>
      <c r="AK1592" s="4"/>
      <c r="AL1592" s="6"/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  <c r="AW1592" s="4"/>
      <c r="AX1592" s="6"/>
      <c r="AY1592" s="4"/>
      <c r="AZ1592" s="6"/>
      <c r="BA1592" s="5"/>
      <c r="BB1592" s="5"/>
      <c r="BC1592" s="4"/>
      <c r="BD1592" s="6"/>
      <c r="BE1592" s="4"/>
      <c r="BF1592" s="6"/>
      <c r="BG1592" s="5"/>
      <c r="BH1592" s="5"/>
      <c r="BI1592" s="4"/>
      <c r="BJ1592" s="6"/>
      <c r="BK1592" s="4"/>
      <c r="BL1592" s="6"/>
      <c r="BM1592" s="5"/>
      <c r="BN1592" s="5"/>
      <c r="BO1592" s="4"/>
      <c r="BP1592" s="6"/>
      <c r="BQ1592" s="4"/>
      <c r="BR1592" s="6"/>
      <c r="BS1592" s="5"/>
      <c r="BT1592" s="5"/>
      <c r="BU1592" s="4"/>
      <c r="BV1592" s="6"/>
      <c r="BW1592" s="4"/>
      <c r="BX1592" s="6"/>
      <c r="BY1592" s="5"/>
      <c r="BZ1592" s="5"/>
      <c r="CA1592" s="4"/>
      <c r="CB1592" s="6"/>
      <c r="CC1592" s="4"/>
      <c r="CD1592" s="6"/>
      <c r="CE1592" s="5"/>
      <c r="CF1592" s="5"/>
      <c r="CG1592" s="4"/>
      <c r="CH1592" s="6"/>
      <c r="CI1592" s="4"/>
      <c r="CJ1592" s="6"/>
      <c r="CK1592" s="5"/>
      <c r="CL1592" s="5"/>
      <c r="CM1592" s="4"/>
      <c r="CN1592" s="6"/>
      <c r="CO1592" s="4"/>
      <c r="CP1592" s="6"/>
      <c r="CQ1592" s="5"/>
      <c r="CR1592" s="5"/>
      <c r="CS1592" s="4"/>
      <c r="CT1592" s="6"/>
      <c r="CU1592" s="4"/>
      <c r="CV1592" s="6"/>
      <c r="CW1592" s="5"/>
      <c r="CX1592" s="5"/>
      <c r="CY1592" s="4"/>
      <c r="CZ1592" s="6"/>
      <c r="DA1592" s="4"/>
      <c r="DB1592" s="6"/>
      <c r="DC1592" s="5"/>
      <c r="DD1592" s="5"/>
      <c r="DE1592" s="4"/>
      <c r="DF1592" s="6"/>
      <c r="DG1592" s="4"/>
      <c r="DH1592" s="6"/>
      <c r="DI1592" s="5"/>
      <c r="DJ1592" s="5"/>
      <c r="DK1592" s="4"/>
      <c r="DL1592" s="6"/>
      <c r="DM1592" s="4"/>
      <c r="DN1592" s="6"/>
      <c r="DO1592" s="5"/>
      <c r="DP1592" s="5"/>
      <c r="DQ1592" s="4"/>
      <c r="DR1592" s="6"/>
      <c r="DS1592" s="4"/>
      <c r="DT1592" s="6"/>
      <c r="DU1592" s="5"/>
      <c r="DV1592" s="5"/>
      <c r="DW1592" s="4"/>
      <c r="DX1592" s="6"/>
      <c r="DY1592" s="4"/>
      <c r="DZ1592" s="6"/>
      <c r="EA1592" s="5"/>
      <c r="EB1592" s="5"/>
      <c r="EC1592" s="4"/>
      <c r="ED1592" s="6"/>
      <c r="EE1592" s="4"/>
      <c r="EF1592" s="6"/>
      <c r="EG1592" s="5"/>
      <c r="EH1592" s="5"/>
      <c r="EI1592" s="4"/>
      <c r="EJ1592" s="6"/>
      <c r="EK1592" s="4"/>
      <c r="EL1592" s="6"/>
      <c r="EM1592" s="5"/>
      <c r="EN1592" s="5"/>
      <c r="EO1592" s="4"/>
      <c r="EP1592" s="6"/>
      <c r="EQ1592" s="4"/>
      <c r="ER1592" s="6"/>
      <c r="ES1592" s="5"/>
      <c r="ET1592" s="5"/>
      <c r="EU1592" s="4"/>
      <c r="EV1592" s="6"/>
      <c r="EW1592" s="4"/>
      <c r="EX1592" s="6"/>
      <c r="EY1592" s="5"/>
      <c r="EZ1592" s="5"/>
      <c r="FA1592" s="4"/>
      <c r="FB1592" s="6"/>
      <c r="FC1592" s="4"/>
      <c r="FD1592" s="6"/>
      <c r="FE1592" s="5"/>
      <c r="FF1592" s="5"/>
      <c r="FG1592" s="4"/>
      <c r="FH1592" s="6"/>
      <c r="FI1592" s="4"/>
      <c r="FJ1592" s="6"/>
      <c r="FK1592" s="5"/>
      <c r="FL1592" s="5"/>
      <c r="FM1592" s="4"/>
      <c r="FN1592" s="6"/>
      <c r="FO1592" s="4"/>
      <c r="FP1592" s="6"/>
      <c r="FQ1592" s="5"/>
      <c r="FR1592" s="5"/>
      <c r="FS1592" s="4"/>
      <c r="FT1592" s="6"/>
      <c r="FU1592" s="4"/>
      <c r="FV1592" s="6"/>
      <c r="FW1592" s="5"/>
      <c r="FX1592" s="5"/>
      <c r="FY1592" s="4"/>
      <c r="FZ1592" s="6"/>
      <c r="GA1592" s="4"/>
      <c r="GB1592" s="6"/>
      <c r="GC1592" s="5"/>
      <c r="GD1592" s="5"/>
      <c r="GE1592" s="4"/>
      <c r="GF1592" s="6"/>
      <c r="GG1592" s="4"/>
      <c r="GH1592" s="6"/>
      <c r="GI1592" s="5"/>
      <c r="GJ1592" s="5"/>
      <c r="GK1592" s="4"/>
      <c r="GL1592" s="6"/>
      <c r="GM1592" s="4"/>
      <c r="GN1592" s="6"/>
      <c r="GO1592" s="5"/>
      <c r="GP1592" s="5"/>
      <c r="GQ1592" s="4"/>
      <c r="GR1592" s="6"/>
      <c r="GS1592" s="4"/>
      <c r="GT1592" s="6"/>
      <c r="GU1592" s="5"/>
      <c r="GV1592" s="5"/>
      <c r="GW1592" s="4"/>
      <c r="GX1592" s="6"/>
      <c r="GY1592" s="4"/>
      <c r="GZ1592" s="6"/>
      <c r="HA1592" s="5"/>
      <c r="HB1592" s="5"/>
      <c r="HC1592" s="4"/>
      <c r="HD1592" s="6"/>
      <c r="HE1592" s="4"/>
      <c r="HF1592" s="6"/>
      <c r="HG1592" s="5"/>
      <c r="HH1592" s="5"/>
      <c r="HI1592" s="4"/>
      <c r="HJ1592" s="6"/>
      <c r="HK1592" s="4"/>
      <c r="HL1592" s="6"/>
      <c r="HM1592" s="5"/>
      <c r="HN1592" s="5"/>
      <c r="HO1592" s="4"/>
      <c r="HP1592" s="6"/>
      <c r="HQ1592" s="4"/>
      <c r="HR1592" s="6"/>
      <c r="HS1592" s="5"/>
      <c r="HT1592" s="5"/>
      <c r="HU1592" s="4"/>
      <c r="HV1592" s="6"/>
      <c r="HW1592" s="4"/>
      <c r="HX1592" s="6"/>
      <c r="HY1592" s="5"/>
      <c r="HZ1592" s="5"/>
      <c r="IA1592" s="4"/>
      <c r="IB1592" s="6"/>
      <c r="IC1592" s="4"/>
      <c r="ID1592" s="6"/>
      <c r="IE1592" s="5"/>
      <c r="IF1592" s="5"/>
      <c r="IG1592" s="4"/>
      <c r="IH1592" s="6"/>
      <c r="II1592" s="4"/>
      <c r="IJ1592" s="6"/>
      <c r="IK1592" s="5"/>
      <c r="IL1592" s="5"/>
      <c r="IM1592" s="4"/>
      <c r="IN1592" s="6"/>
      <c r="IO1592" s="4"/>
      <c r="IP1592" s="6"/>
      <c r="IQ1592" s="5"/>
      <c r="IR1592" s="5"/>
      <c r="IS1592" s="4"/>
      <c r="IT1592" s="6"/>
      <c r="IU1592" s="4"/>
      <c r="IV1592" s="6"/>
      <c r="IW1592" s="5"/>
      <c r="IX1592" s="5"/>
      <c r="IY1592" s="4"/>
      <c r="IZ1592" s="6"/>
      <c r="JA1592" s="4"/>
      <c r="JB1592" s="6"/>
      <c r="JC1592" s="5"/>
      <c r="JD1592" s="5"/>
      <c r="JE1592" s="4"/>
      <c r="JF1592" s="6"/>
      <c r="JG1592" s="4"/>
      <c r="JH1592" s="6"/>
      <c r="JI1592" s="5"/>
      <c r="JJ1592" s="5"/>
      <c r="JK1592" s="4"/>
      <c r="JL1592" s="6"/>
      <c r="JM1592" s="4"/>
      <c r="JN1592" s="6"/>
      <c r="JO1592" s="5"/>
      <c r="JP1592" s="5"/>
      <c r="JQ1592" s="4"/>
      <c r="JR1592" s="6"/>
      <c r="JS1592" s="4"/>
      <c r="JT1592" s="6"/>
      <c r="JU1592" s="5"/>
      <c r="JV1592" s="5"/>
      <c r="JW1592" s="4"/>
      <c r="JX1592" s="6"/>
      <c r="JY1592" s="4"/>
      <c r="JZ1592" s="6"/>
      <c r="KA1592" s="5"/>
      <c r="KB1592" s="5"/>
      <c r="KC1592" s="4"/>
      <c r="KD1592" s="6"/>
      <c r="KE1592" s="4"/>
      <c r="KF1592" s="6"/>
      <c r="KG1592" s="5"/>
      <c r="KH1592" s="5"/>
      <c r="KI1592" s="4"/>
      <c r="KJ1592" s="6"/>
      <c r="KK1592" s="4"/>
      <c r="KL1592" s="6"/>
      <c r="KM1592" s="5"/>
      <c r="KN1592" s="5"/>
    </row>
    <row r="1593">
      <c r="A1593" s="3" t="s">
        <v>85</v>
      </c>
      <c r="B1593" s="3" t="s">
        <v>712</v>
      </c>
      <c r="C1593" s="3" t="s">
        <v>87</v>
      </c>
      <c r="D1593" s="3" t="s">
        <v>712</v>
      </c>
      <c r="E1593" s="3" t="s">
        <v>1081</v>
      </c>
      <c r="F1593" s="3" t="s">
        <v>104</v>
      </c>
      <c r="G1593" s="3" t="s">
        <v>104</v>
      </c>
      <c r="H1593" s="3" t="s">
        <v>104</v>
      </c>
      <c r="I1593" s="3" t="s">
        <v>1353</v>
      </c>
      <c r="J1593" s="3" t="s">
        <v>104</v>
      </c>
      <c r="K1593" s="4"/>
      <c r="L1593" s="4">
        <f>=ROUNDDOWN({0},0)</f>
      </c>
      <c r="M1593" s="4"/>
      <c r="N1593" s="5"/>
      <c r="O1593" s="4"/>
      <c r="P1593" s="4">
        <f>=ROUNDDOWN({0},0)</f>
      </c>
      <c r="Q1593" s="4"/>
      <c r="R1593" s="5"/>
      <c r="S1593" s="4"/>
      <c r="T1593" s="6"/>
      <c r="U1593" s="4"/>
      <c r="V1593" s="6"/>
      <c r="W1593" s="5"/>
      <c r="X1593" s="5"/>
      <c r="Y1593" s="4"/>
      <c r="Z1593" s="6"/>
      <c r="AA1593" s="4"/>
      <c r="AB1593" s="6"/>
      <c r="AC1593" s="5"/>
      <c r="AD1593" s="5"/>
      <c r="AE1593" s="4"/>
      <c r="AF1593" s="6"/>
      <c r="AG1593" s="4"/>
      <c r="AH1593" s="6"/>
      <c r="AI1593" s="5"/>
      <c r="AJ1593" s="5"/>
      <c r="AK1593" s="4"/>
      <c r="AL1593" s="6"/>
      <c r="AM1593" s="4"/>
      <c r="AN1593" s="6"/>
      <c r="AO1593" s="5"/>
      <c r="AP1593" s="5"/>
      <c r="AQ1593" s="4"/>
      <c r="AR1593" s="6"/>
      <c r="AS1593" s="4"/>
      <c r="AT1593" s="6"/>
      <c r="AU1593" s="5"/>
      <c r="AV1593" s="5"/>
      <c r="AW1593" s="4"/>
      <c r="AX1593" s="6"/>
      <c r="AY1593" s="4"/>
      <c r="AZ1593" s="6"/>
      <c r="BA1593" s="5"/>
      <c r="BB1593" s="5"/>
      <c r="BC1593" s="4"/>
      <c r="BD1593" s="6"/>
      <c r="BE1593" s="4"/>
      <c r="BF1593" s="6"/>
      <c r="BG1593" s="5"/>
      <c r="BH1593" s="5"/>
      <c r="BI1593" s="4"/>
      <c r="BJ1593" s="6"/>
      <c r="BK1593" s="4"/>
      <c r="BL1593" s="6"/>
      <c r="BM1593" s="5"/>
      <c r="BN1593" s="5"/>
      <c r="BO1593" s="4"/>
      <c r="BP1593" s="6"/>
      <c r="BQ1593" s="4"/>
      <c r="BR1593" s="6"/>
      <c r="BS1593" s="5"/>
      <c r="BT1593" s="5"/>
      <c r="BU1593" s="4"/>
      <c r="BV1593" s="6"/>
      <c r="BW1593" s="4"/>
      <c r="BX1593" s="6"/>
      <c r="BY1593" s="5"/>
      <c r="BZ1593" s="5"/>
      <c r="CA1593" s="4"/>
      <c r="CB1593" s="6"/>
      <c r="CC1593" s="4"/>
      <c r="CD1593" s="6"/>
      <c r="CE1593" s="5"/>
      <c r="CF1593" s="5"/>
      <c r="CG1593" s="4"/>
      <c r="CH1593" s="6"/>
      <c r="CI1593" s="4"/>
      <c r="CJ1593" s="6"/>
      <c r="CK1593" s="5"/>
      <c r="CL1593" s="5"/>
      <c r="CM1593" s="4"/>
      <c r="CN1593" s="6"/>
      <c r="CO1593" s="4"/>
      <c r="CP1593" s="6"/>
      <c r="CQ1593" s="5"/>
      <c r="CR1593" s="5"/>
      <c r="CS1593" s="4"/>
      <c r="CT1593" s="6"/>
      <c r="CU1593" s="4"/>
      <c r="CV1593" s="6"/>
      <c r="CW1593" s="5"/>
      <c r="CX1593" s="5"/>
      <c r="CY1593" s="4"/>
      <c r="CZ1593" s="6"/>
      <c r="DA1593" s="4"/>
      <c r="DB1593" s="6"/>
      <c r="DC1593" s="5"/>
      <c r="DD1593" s="5"/>
      <c r="DE1593" s="4"/>
      <c r="DF1593" s="6"/>
      <c r="DG1593" s="4"/>
      <c r="DH1593" s="6"/>
      <c r="DI1593" s="5"/>
      <c r="DJ1593" s="5"/>
      <c r="DK1593" s="4"/>
      <c r="DL1593" s="6"/>
      <c r="DM1593" s="4"/>
      <c r="DN1593" s="6"/>
      <c r="DO1593" s="5"/>
      <c r="DP1593" s="5"/>
      <c r="DQ1593" s="4"/>
      <c r="DR1593" s="6"/>
      <c r="DS1593" s="4"/>
      <c r="DT1593" s="6"/>
      <c r="DU1593" s="5"/>
      <c r="DV1593" s="5"/>
      <c r="DW1593" s="4"/>
      <c r="DX1593" s="6"/>
      <c r="DY1593" s="4"/>
      <c r="DZ1593" s="6"/>
      <c r="EA1593" s="5"/>
      <c r="EB1593" s="5"/>
      <c r="EC1593" s="4"/>
      <c r="ED1593" s="6"/>
      <c r="EE1593" s="4"/>
      <c r="EF1593" s="6"/>
      <c r="EG1593" s="5"/>
      <c r="EH1593" s="5"/>
      <c r="EI1593" s="4"/>
      <c r="EJ1593" s="6"/>
      <c r="EK1593" s="4"/>
      <c r="EL1593" s="6"/>
      <c r="EM1593" s="5"/>
      <c r="EN1593" s="5"/>
      <c r="EO1593" s="4"/>
      <c r="EP1593" s="6"/>
      <c r="EQ1593" s="4"/>
      <c r="ER1593" s="6"/>
      <c r="ES1593" s="5"/>
      <c r="ET1593" s="5"/>
      <c r="EU1593" s="4"/>
      <c r="EV1593" s="6"/>
      <c r="EW1593" s="4"/>
      <c r="EX1593" s="6"/>
      <c r="EY1593" s="5"/>
      <c r="EZ1593" s="5"/>
      <c r="FA1593" s="4"/>
      <c r="FB1593" s="6"/>
      <c r="FC1593" s="4"/>
      <c r="FD1593" s="6"/>
      <c r="FE1593" s="5"/>
      <c r="FF1593" s="5"/>
      <c r="FG1593" s="4"/>
      <c r="FH1593" s="6"/>
      <c r="FI1593" s="4"/>
      <c r="FJ1593" s="6"/>
      <c r="FK1593" s="5"/>
      <c r="FL1593" s="5"/>
      <c r="FM1593" s="4"/>
      <c r="FN1593" s="6"/>
      <c r="FO1593" s="4"/>
      <c r="FP1593" s="6"/>
      <c r="FQ1593" s="5"/>
      <c r="FR1593" s="5"/>
      <c r="FS1593" s="4"/>
      <c r="FT1593" s="6"/>
      <c r="FU1593" s="4"/>
      <c r="FV1593" s="6"/>
      <c r="FW1593" s="5"/>
      <c r="FX1593" s="5"/>
      <c r="FY1593" s="4"/>
      <c r="FZ1593" s="6"/>
      <c r="GA1593" s="4"/>
      <c r="GB1593" s="6"/>
      <c r="GC1593" s="5"/>
      <c r="GD1593" s="5"/>
      <c r="GE1593" s="4"/>
      <c r="GF1593" s="6"/>
      <c r="GG1593" s="4"/>
      <c r="GH1593" s="6"/>
      <c r="GI1593" s="5"/>
      <c r="GJ1593" s="5"/>
      <c r="GK1593" s="4"/>
      <c r="GL1593" s="6"/>
      <c r="GM1593" s="4"/>
      <c r="GN1593" s="6"/>
      <c r="GO1593" s="5"/>
      <c r="GP1593" s="5"/>
      <c r="GQ1593" s="4"/>
      <c r="GR1593" s="6"/>
      <c r="GS1593" s="4"/>
      <c r="GT1593" s="6"/>
      <c r="GU1593" s="5"/>
      <c r="GV1593" s="5"/>
      <c r="GW1593" s="4"/>
      <c r="GX1593" s="6"/>
      <c r="GY1593" s="4"/>
      <c r="GZ1593" s="6"/>
      <c r="HA1593" s="5"/>
      <c r="HB1593" s="5"/>
      <c r="HC1593" s="4"/>
      <c r="HD1593" s="6"/>
      <c r="HE1593" s="4"/>
      <c r="HF1593" s="6"/>
      <c r="HG1593" s="5"/>
      <c r="HH1593" s="5"/>
      <c r="HI1593" s="4"/>
      <c r="HJ1593" s="6"/>
      <c r="HK1593" s="4"/>
      <c r="HL1593" s="6"/>
      <c r="HM1593" s="5"/>
      <c r="HN1593" s="5"/>
      <c r="HO1593" s="4"/>
      <c r="HP1593" s="6"/>
      <c r="HQ1593" s="4"/>
      <c r="HR1593" s="6"/>
      <c r="HS1593" s="5"/>
      <c r="HT1593" s="5"/>
      <c r="HU1593" s="4"/>
      <c r="HV1593" s="6"/>
      <c r="HW1593" s="4"/>
      <c r="HX1593" s="6"/>
      <c r="HY1593" s="5"/>
      <c r="HZ1593" s="5"/>
      <c r="IA1593" s="4"/>
      <c r="IB1593" s="6"/>
      <c r="IC1593" s="4"/>
      <c r="ID1593" s="6"/>
      <c r="IE1593" s="5"/>
      <c r="IF1593" s="5"/>
      <c r="IG1593" s="4"/>
      <c r="IH1593" s="6"/>
      <c r="II1593" s="4"/>
      <c r="IJ1593" s="6"/>
      <c r="IK1593" s="5"/>
      <c r="IL1593" s="5"/>
      <c r="IM1593" s="4"/>
      <c r="IN1593" s="6"/>
      <c r="IO1593" s="4"/>
      <c r="IP1593" s="6"/>
      <c r="IQ1593" s="5"/>
      <c r="IR1593" s="5"/>
      <c r="IS1593" s="4"/>
      <c r="IT1593" s="6"/>
      <c r="IU1593" s="4"/>
      <c r="IV1593" s="6"/>
      <c r="IW1593" s="5"/>
      <c r="IX1593" s="5"/>
      <c r="IY1593" s="4"/>
      <c r="IZ1593" s="6"/>
      <c r="JA1593" s="4"/>
      <c r="JB1593" s="6"/>
      <c r="JC1593" s="5"/>
      <c r="JD1593" s="5"/>
      <c r="JE1593" s="4"/>
      <c r="JF1593" s="6"/>
      <c r="JG1593" s="4"/>
      <c r="JH1593" s="6"/>
      <c r="JI1593" s="5"/>
      <c r="JJ1593" s="5"/>
      <c r="JK1593" s="4"/>
      <c r="JL1593" s="6"/>
      <c r="JM1593" s="4"/>
      <c r="JN1593" s="6"/>
      <c r="JO1593" s="5"/>
      <c r="JP1593" s="5"/>
      <c r="JQ1593" s="4"/>
      <c r="JR1593" s="6"/>
      <c r="JS1593" s="4"/>
      <c r="JT1593" s="6"/>
      <c r="JU1593" s="5"/>
      <c r="JV1593" s="5"/>
      <c r="JW1593" s="4"/>
      <c r="JX1593" s="6"/>
      <c r="JY1593" s="4"/>
      <c r="JZ1593" s="6"/>
      <c r="KA1593" s="5"/>
      <c r="KB1593" s="5"/>
      <c r="KC1593" s="4"/>
      <c r="KD1593" s="6"/>
      <c r="KE1593" s="4"/>
      <c r="KF1593" s="6"/>
      <c r="KG1593" s="5"/>
      <c r="KH1593" s="5"/>
      <c r="KI1593" s="4"/>
      <c r="KJ1593" s="6"/>
      <c r="KK1593" s="4"/>
      <c r="KL1593" s="6"/>
      <c r="KM1593" s="5"/>
      <c r="KN1593" s="5"/>
    </row>
    <row r="1594">
      <c r="A1594" s="3" t="s">
        <v>85</v>
      </c>
      <c r="B1594" s="3" t="s">
        <v>712</v>
      </c>
      <c r="C1594" s="3" t="s">
        <v>87</v>
      </c>
      <c r="D1594" s="3" t="s">
        <v>712</v>
      </c>
      <c r="E1594" s="3" t="s">
        <v>624</v>
      </c>
      <c r="F1594" s="3" t="s">
        <v>104</v>
      </c>
      <c r="G1594" s="3" t="s">
        <v>104</v>
      </c>
      <c r="H1594" s="3" t="s">
        <v>104</v>
      </c>
      <c r="I1594" s="3" t="s">
        <v>1395</v>
      </c>
      <c r="J1594" s="3" t="s">
        <v>104</v>
      </c>
      <c r="K1594" s="4">
        <v>453</v>
      </c>
      <c r="L1594" s="4">
        <f>=ROUNDDOWN({0},0)</f>
      </c>
      <c r="M1594" s="4">
        <v>676</v>
      </c>
      <c r="N1594" s="5"/>
      <c r="O1594" s="4"/>
      <c r="P1594" s="4">
        <f>=ROUNDDOWN({0},0)</f>
      </c>
      <c r="Q1594" s="4"/>
      <c r="R1594" s="5"/>
      <c r="S1594" s="4"/>
      <c r="T1594" s="6"/>
      <c r="U1594" s="4"/>
      <c r="V1594" s="6"/>
      <c r="W1594" s="5"/>
      <c r="X1594" s="5"/>
      <c r="Y1594" s="4"/>
      <c r="Z1594" s="6"/>
      <c r="AA1594" s="4"/>
      <c r="AB1594" s="6"/>
      <c r="AC1594" s="5"/>
      <c r="AD1594" s="5"/>
      <c r="AE1594" s="4"/>
      <c r="AF1594" s="6"/>
      <c r="AG1594" s="4"/>
      <c r="AH1594" s="6"/>
      <c r="AI1594" s="5"/>
      <c r="AJ1594" s="5"/>
      <c r="AK1594" s="4"/>
      <c r="AL1594" s="6"/>
      <c r="AM1594" s="4"/>
      <c r="AN1594" s="6"/>
      <c r="AO1594" s="5"/>
      <c r="AP1594" s="5"/>
      <c r="AQ1594" s="4"/>
      <c r="AR1594" s="6"/>
      <c r="AS1594" s="4"/>
      <c r="AT1594" s="6"/>
      <c r="AU1594" s="5"/>
      <c r="AV1594" s="5"/>
      <c r="AW1594" s="4"/>
      <c r="AX1594" s="6"/>
      <c r="AY1594" s="4"/>
      <c r="AZ1594" s="6"/>
      <c r="BA1594" s="5"/>
      <c r="BB1594" s="5"/>
      <c r="BC1594" s="4"/>
      <c r="BD1594" s="6"/>
      <c r="BE1594" s="4"/>
      <c r="BF1594" s="6"/>
      <c r="BG1594" s="5"/>
      <c r="BH1594" s="5"/>
      <c r="BI1594" s="4"/>
      <c r="BJ1594" s="6"/>
      <c r="BK1594" s="4"/>
      <c r="BL1594" s="6"/>
      <c r="BM1594" s="5"/>
      <c r="BN1594" s="5"/>
      <c r="BO1594" s="4"/>
      <c r="BP1594" s="6"/>
      <c r="BQ1594" s="4"/>
      <c r="BR1594" s="6"/>
      <c r="BS1594" s="5"/>
      <c r="BT1594" s="5"/>
      <c r="BU1594" s="4"/>
      <c r="BV1594" s="6"/>
      <c r="BW1594" s="4"/>
      <c r="BX1594" s="6"/>
      <c r="BY1594" s="5"/>
      <c r="BZ1594" s="5"/>
      <c r="CA1594" s="4"/>
      <c r="CB1594" s="6"/>
      <c r="CC1594" s="4"/>
      <c r="CD1594" s="6"/>
      <c r="CE1594" s="5"/>
      <c r="CF1594" s="5"/>
      <c r="CG1594" s="4"/>
      <c r="CH1594" s="6"/>
      <c r="CI1594" s="4"/>
      <c r="CJ1594" s="6"/>
      <c r="CK1594" s="5"/>
      <c r="CL1594" s="5"/>
      <c r="CM1594" s="4"/>
      <c r="CN1594" s="6"/>
      <c r="CO1594" s="4"/>
      <c r="CP1594" s="6"/>
      <c r="CQ1594" s="5"/>
      <c r="CR1594" s="5"/>
      <c r="CS1594" s="4"/>
      <c r="CT1594" s="6"/>
      <c r="CU1594" s="4"/>
      <c r="CV1594" s="6"/>
      <c r="CW1594" s="5"/>
      <c r="CX1594" s="5"/>
      <c r="CY1594" s="4"/>
      <c r="CZ1594" s="6"/>
      <c r="DA1594" s="4"/>
      <c r="DB1594" s="6"/>
      <c r="DC1594" s="5"/>
      <c r="DD1594" s="5"/>
      <c r="DE1594" s="4"/>
      <c r="DF1594" s="6"/>
      <c r="DG1594" s="4"/>
      <c r="DH1594" s="6"/>
      <c r="DI1594" s="5"/>
      <c r="DJ1594" s="5"/>
      <c r="DK1594" s="4"/>
      <c r="DL1594" s="6"/>
      <c r="DM1594" s="4"/>
      <c r="DN1594" s="6"/>
      <c r="DO1594" s="5"/>
      <c r="DP1594" s="5"/>
      <c r="DQ1594" s="4"/>
      <c r="DR1594" s="6"/>
      <c r="DS1594" s="4"/>
      <c r="DT1594" s="6"/>
      <c r="DU1594" s="5"/>
      <c r="DV1594" s="5"/>
      <c r="DW1594" s="4"/>
      <c r="DX1594" s="6"/>
      <c r="DY1594" s="4"/>
      <c r="DZ1594" s="6"/>
      <c r="EA1594" s="5"/>
      <c r="EB1594" s="5"/>
      <c r="EC1594" s="4"/>
      <c r="ED1594" s="6"/>
      <c r="EE1594" s="4"/>
      <c r="EF1594" s="6"/>
      <c r="EG1594" s="5"/>
      <c r="EH1594" s="5"/>
      <c r="EI1594" s="4"/>
      <c r="EJ1594" s="6"/>
      <c r="EK1594" s="4"/>
      <c r="EL1594" s="6"/>
      <c r="EM1594" s="5"/>
      <c r="EN1594" s="5"/>
      <c r="EO1594" s="4"/>
      <c r="EP1594" s="6"/>
      <c r="EQ1594" s="4"/>
      <c r="ER1594" s="6"/>
      <c r="ES1594" s="5"/>
      <c r="ET1594" s="5"/>
      <c r="EU1594" s="4"/>
      <c r="EV1594" s="6"/>
      <c r="EW1594" s="4"/>
      <c r="EX1594" s="6"/>
      <c r="EY1594" s="5"/>
      <c r="EZ1594" s="5"/>
      <c r="FA1594" s="4"/>
      <c r="FB1594" s="6"/>
      <c r="FC1594" s="4"/>
      <c r="FD1594" s="6"/>
      <c r="FE1594" s="5"/>
      <c r="FF1594" s="5"/>
      <c r="FG1594" s="4"/>
      <c r="FH1594" s="6"/>
      <c r="FI1594" s="4"/>
      <c r="FJ1594" s="6"/>
      <c r="FK1594" s="5"/>
      <c r="FL1594" s="5"/>
      <c r="FM1594" s="4"/>
      <c r="FN1594" s="6"/>
      <c r="FO1594" s="4"/>
      <c r="FP1594" s="6"/>
      <c r="FQ1594" s="5"/>
      <c r="FR1594" s="5"/>
      <c r="FS1594" s="4"/>
      <c r="FT1594" s="6"/>
      <c r="FU1594" s="4"/>
      <c r="FV1594" s="6"/>
      <c r="FW1594" s="5"/>
      <c r="FX1594" s="5"/>
      <c r="FY1594" s="4"/>
      <c r="FZ1594" s="6"/>
      <c r="GA1594" s="4"/>
      <c r="GB1594" s="6"/>
      <c r="GC1594" s="5"/>
      <c r="GD1594" s="5"/>
      <c r="GE1594" s="4"/>
      <c r="GF1594" s="6"/>
      <c r="GG1594" s="4"/>
      <c r="GH1594" s="6"/>
      <c r="GI1594" s="5"/>
      <c r="GJ1594" s="5"/>
      <c r="GK1594" s="4"/>
      <c r="GL1594" s="6"/>
      <c r="GM1594" s="4"/>
      <c r="GN1594" s="6"/>
      <c r="GO1594" s="5"/>
      <c r="GP1594" s="5"/>
      <c r="GQ1594" s="4"/>
      <c r="GR1594" s="6"/>
      <c r="GS1594" s="4"/>
      <c r="GT1594" s="6"/>
      <c r="GU1594" s="5"/>
      <c r="GV1594" s="5"/>
      <c r="GW1594" s="4"/>
      <c r="GX1594" s="6"/>
      <c r="GY1594" s="4"/>
      <c r="GZ1594" s="6"/>
      <c r="HA1594" s="5"/>
      <c r="HB1594" s="5"/>
      <c r="HC1594" s="4"/>
      <c r="HD1594" s="6"/>
      <c r="HE1594" s="4"/>
      <c r="HF1594" s="6"/>
      <c r="HG1594" s="5"/>
      <c r="HH1594" s="5"/>
      <c r="HI1594" s="4"/>
      <c r="HJ1594" s="6"/>
      <c r="HK1594" s="4"/>
      <c r="HL1594" s="6"/>
      <c r="HM1594" s="5"/>
      <c r="HN1594" s="5"/>
      <c r="HO1594" s="4"/>
      <c r="HP1594" s="6"/>
      <c r="HQ1594" s="4"/>
      <c r="HR1594" s="6"/>
      <c r="HS1594" s="5"/>
      <c r="HT1594" s="5"/>
      <c r="HU1594" s="4"/>
      <c r="HV1594" s="6"/>
      <c r="HW1594" s="4"/>
      <c r="HX1594" s="6"/>
      <c r="HY1594" s="5"/>
      <c r="HZ1594" s="5"/>
      <c r="IA1594" s="4"/>
      <c r="IB1594" s="6"/>
      <c r="IC1594" s="4"/>
      <c r="ID1594" s="6"/>
      <c r="IE1594" s="5"/>
      <c r="IF1594" s="5"/>
      <c r="IG1594" s="4"/>
      <c r="IH1594" s="6"/>
      <c r="II1594" s="4"/>
      <c r="IJ1594" s="6"/>
      <c r="IK1594" s="5"/>
      <c r="IL1594" s="5"/>
      <c r="IM1594" s="4"/>
      <c r="IN1594" s="6"/>
      <c r="IO1594" s="4"/>
      <c r="IP1594" s="6"/>
      <c r="IQ1594" s="5"/>
      <c r="IR1594" s="5"/>
      <c r="IS1594" s="4"/>
      <c r="IT1594" s="6"/>
      <c r="IU1594" s="4"/>
      <c r="IV1594" s="6"/>
      <c r="IW1594" s="5"/>
      <c r="IX1594" s="5"/>
      <c r="IY1594" s="4"/>
      <c r="IZ1594" s="6"/>
      <c r="JA1594" s="4"/>
      <c r="JB1594" s="6"/>
      <c r="JC1594" s="5"/>
      <c r="JD1594" s="5"/>
      <c r="JE1594" s="4"/>
      <c r="JF1594" s="6"/>
      <c r="JG1594" s="4"/>
      <c r="JH1594" s="6"/>
      <c r="JI1594" s="5"/>
      <c r="JJ1594" s="5"/>
      <c r="JK1594" s="4"/>
      <c r="JL1594" s="6"/>
      <c r="JM1594" s="4"/>
      <c r="JN1594" s="6"/>
      <c r="JO1594" s="5"/>
      <c r="JP1594" s="5"/>
      <c r="JQ1594" s="4"/>
      <c r="JR1594" s="6"/>
      <c r="JS1594" s="4"/>
      <c r="JT1594" s="6"/>
      <c r="JU1594" s="5"/>
      <c r="JV1594" s="5"/>
      <c r="JW1594" s="4"/>
      <c r="JX1594" s="6"/>
      <c r="JY1594" s="4"/>
      <c r="JZ1594" s="6"/>
      <c r="KA1594" s="5"/>
      <c r="KB1594" s="5"/>
      <c r="KC1594" s="4"/>
      <c r="KD1594" s="6"/>
      <c r="KE1594" s="4"/>
      <c r="KF1594" s="6"/>
      <c r="KG1594" s="5"/>
      <c r="KH1594" s="5"/>
      <c r="KI1594" s="4"/>
      <c r="KJ1594" s="6"/>
      <c r="KK1594" s="4"/>
      <c r="KL1594" s="6"/>
      <c r="KM1594" s="5"/>
      <c r="KN1594" s="5"/>
    </row>
    <row r="1595">
      <c r="A1595" s="3" t="s">
        <v>85</v>
      </c>
      <c r="B1595" s="3" t="s">
        <v>712</v>
      </c>
      <c r="C1595" s="3" t="s">
        <v>87</v>
      </c>
      <c r="D1595" s="3" t="s">
        <v>712</v>
      </c>
      <c r="E1595" s="3" t="s">
        <v>1049</v>
      </c>
      <c r="F1595" s="3" t="s">
        <v>104</v>
      </c>
      <c r="G1595" s="3" t="s">
        <v>104</v>
      </c>
      <c r="H1595" s="3" t="s">
        <v>104</v>
      </c>
      <c r="I1595" s="3" t="s">
        <v>1587</v>
      </c>
      <c r="J1595" s="3" t="s">
        <v>104</v>
      </c>
      <c r="K1595" s="4"/>
      <c r="L1595" s="4">
        <f>=ROUNDDOWN({0},0)</f>
      </c>
      <c r="M1595" s="4"/>
      <c r="N1595" s="5"/>
      <c r="O1595" s="4"/>
      <c r="P1595" s="4">
        <f>=ROUNDDOWN({0},0)</f>
      </c>
      <c r="Q1595" s="4"/>
      <c r="R1595" s="5"/>
      <c r="S1595" s="4"/>
      <c r="T1595" s="6"/>
      <c r="U1595" s="4"/>
      <c r="V1595" s="6"/>
      <c r="W1595" s="5"/>
      <c r="X1595" s="5"/>
      <c r="Y1595" s="4"/>
      <c r="Z1595" s="6"/>
      <c r="AA1595" s="4"/>
      <c r="AB1595" s="6"/>
      <c r="AC1595" s="5"/>
      <c r="AD1595" s="5"/>
      <c r="AE1595" s="4"/>
      <c r="AF1595" s="6"/>
      <c r="AG1595" s="4"/>
      <c r="AH1595" s="6"/>
      <c r="AI1595" s="5"/>
      <c r="AJ1595" s="5"/>
      <c r="AK1595" s="4"/>
      <c r="AL1595" s="6"/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  <c r="AW1595" s="4"/>
      <c r="AX1595" s="6"/>
      <c r="AY1595" s="4"/>
      <c r="AZ1595" s="6"/>
      <c r="BA1595" s="5"/>
      <c r="BB1595" s="5"/>
      <c r="BC1595" s="4"/>
      <c r="BD1595" s="6"/>
      <c r="BE1595" s="4"/>
      <c r="BF1595" s="6"/>
      <c r="BG1595" s="5"/>
      <c r="BH1595" s="5"/>
      <c r="BI1595" s="4"/>
      <c r="BJ1595" s="6"/>
      <c r="BK1595" s="4"/>
      <c r="BL1595" s="6"/>
      <c r="BM1595" s="5"/>
      <c r="BN1595" s="5"/>
      <c r="BO1595" s="4"/>
      <c r="BP1595" s="6"/>
      <c r="BQ1595" s="4"/>
      <c r="BR1595" s="6"/>
      <c r="BS1595" s="5"/>
      <c r="BT1595" s="5"/>
      <c r="BU1595" s="4"/>
      <c r="BV1595" s="6"/>
      <c r="BW1595" s="4"/>
      <c r="BX1595" s="6"/>
      <c r="BY1595" s="5"/>
      <c r="BZ1595" s="5"/>
      <c r="CA1595" s="4"/>
      <c r="CB1595" s="6"/>
      <c r="CC1595" s="4"/>
      <c r="CD1595" s="6"/>
      <c r="CE1595" s="5"/>
      <c r="CF1595" s="5"/>
      <c r="CG1595" s="4"/>
      <c r="CH1595" s="6"/>
      <c r="CI1595" s="4"/>
      <c r="CJ1595" s="6"/>
      <c r="CK1595" s="5"/>
      <c r="CL1595" s="5"/>
      <c r="CM1595" s="4"/>
      <c r="CN1595" s="6"/>
      <c r="CO1595" s="4"/>
      <c r="CP1595" s="6"/>
      <c r="CQ1595" s="5"/>
      <c r="CR1595" s="5"/>
      <c r="CS1595" s="4"/>
      <c r="CT1595" s="6"/>
      <c r="CU1595" s="4"/>
      <c r="CV1595" s="6"/>
      <c r="CW1595" s="5"/>
      <c r="CX1595" s="5"/>
      <c r="CY1595" s="4"/>
      <c r="CZ1595" s="6"/>
      <c r="DA1595" s="4"/>
      <c r="DB1595" s="6"/>
      <c r="DC1595" s="5"/>
      <c r="DD1595" s="5"/>
      <c r="DE1595" s="4"/>
      <c r="DF1595" s="6"/>
      <c r="DG1595" s="4"/>
      <c r="DH1595" s="6"/>
      <c r="DI1595" s="5"/>
      <c r="DJ1595" s="5"/>
      <c r="DK1595" s="4"/>
      <c r="DL1595" s="6"/>
      <c r="DM1595" s="4"/>
      <c r="DN1595" s="6"/>
      <c r="DO1595" s="5"/>
      <c r="DP1595" s="5"/>
      <c r="DQ1595" s="4"/>
      <c r="DR1595" s="6"/>
      <c r="DS1595" s="4"/>
      <c r="DT1595" s="6"/>
      <c r="DU1595" s="5"/>
      <c r="DV1595" s="5"/>
      <c r="DW1595" s="4"/>
      <c r="DX1595" s="6"/>
      <c r="DY1595" s="4"/>
      <c r="DZ1595" s="6"/>
      <c r="EA1595" s="5"/>
      <c r="EB1595" s="5"/>
      <c r="EC1595" s="4"/>
      <c r="ED1595" s="6"/>
      <c r="EE1595" s="4"/>
      <c r="EF1595" s="6"/>
      <c r="EG1595" s="5"/>
      <c r="EH1595" s="5"/>
      <c r="EI1595" s="4"/>
      <c r="EJ1595" s="6"/>
      <c r="EK1595" s="4"/>
      <c r="EL1595" s="6"/>
      <c r="EM1595" s="5"/>
      <c r="EN1595" s="5"/>
      <c r="EO1595" s="4"/>
      <c r="EP1595" s="6"/>
      <c r="EQ1595" s="4"/>
      <c r="ER1595" s="6"/>
      <c r="ES1595" s="5"/>
      <c r="ET1595" s="5"/>
      <c r="EU1595" s="4"/>
      <c r="EV1595" s="6"/>
      <c r="EW1595" s="4"/>
      <c r="EX1595" s="6"/>
      <c r="EY1595" s="5"/>
      <c r="EZ1595" s="5"/>
      <c r="FA1595" s="4"/>
      <c r="FB1595" s="6"/>
      <c r="FC1595" s="4"/>
      <c r="FD1595" s="6"/>
      <c r="FE1595" s="5"/>
      <c r="FF1595" s="5"/>
      <c r="FG1595" s="4"/>
      <c r="FH1595" s="6"/>
      <c r="FI1595" s="4"/>
      <c r="FJ1595" s="6"/>
      <c r="FK1595" s="5"/>
      <c r="FL1595" s="5"/>
      <c r="FM1595" s="4"/>
      <c r="FN1595" s="6"/>
      <c r="FO1595" s="4"/>
      <c r="FP1595" s="6"/>
      <c r="FQ1595" s="5"/>
      <c r="FR1595" s="5"/>
      <c r="FS1595" s="4"/>
      <c r="FT1595" s="6"/>
      <c r="FU1595" s="4"/>
      <c r="FV1595" s="6"/>
      <c r="FW1595" s="5"/>
      <c r="FX1595" s="5"/>
      <c r="FY1595" s="4"/>
      <c r="FZ1595" s="6"/>
      <c r="GA1595" s="4"/>
      <c r="GB1595" s="6"/>
      <c r="GC1595" s="5"/>
      <c r="GD1595" s="5"/>
      <c r="GE1595" s="4"/>
      <c r="GF1595" s="6"/>
      <c r="GG1595" s="4"/>
      <c r="GH1595" s="6"/>
      <c r="GI1595" s="5"/>
      <c r="GJ1595" s="5"/>
      <c r="GK1595" s="4"/>
      <c r="GL1595" s="6"/>
      <c r="GM1595" s="4"/>
      <c r="GN1595" s="6"/>
      <c r="GO1595" s="5"/>
      <c r="GP1595" s="5"/>
      <c r="GQ1595" s="4"/>
      <c r="GR1595" s="6"/>
      <c r="GS1595" s="4"/>
      <c r="GT1595" s="6"/>
      <c r="GU1595" s="5"/>
      <c r="GV1595" s="5"/>
      <c r="GW1595" s="4"/>
      <c r="GX1595" s="6"/>
      <c r="GY1595" s="4"/>
      <c r="GZ1595" s="6"/>
      <c r="HA1595" s="5"/>
      <c r="HB1595" s="5"/>
      <c r="HC1595" s="4"/>
      <c r="HD1595" s="6"/>
      <c r="HE1595" s="4"/>
      <c r="HF1595" s="6"/>
      <c r="HG1595" s="5"/>
      <c r="HH1595" s="5"/>
      <c r="HI1595" s="4"/>
      <c r="HJ1595" s="6"/>
      <c r="HK1595" s="4"/>
      <c r="HL1595" s="6"/>
      <c r="HM1595" s="5"/>
      <c r="HN1595" s="5"/>
      <c r="HO1595" s="4"/>
      <c r="HP1595" s="6"/>
      <c r="HQ1595" s="4"/>
      <c r="HR1595" s="6"/>
      <c r="HS1595" s="5"/>
      <c r="HT1595" s="5"/>
      <c r="HU1595" s="4"/>
      <c r="HV1595" s="6"/>
      <c r="HW1595" s="4"/>
      <c r="HX1595" s="6"/>
      <c r="HY1595" s="5"/>
      <c r="HZ1595" s="5"/>
      <c r="IA1595" s="4"/>
      <c r="IB1595" s="6"/>
      <c r="IC1595" s="4"/>
      <c r="ID1595" s="6"/>
      <c r="IE1595" s="5"/>
      <c r="IF1595" s="5"/>
      <c r="IG1595" s="4"/>
      <c r="IH1595" s="6"/>
      <c r="II1595" s="4"/>
      <c r="IJ1595" s="6"/>
      <c r="IK1595" s="5"/>
      <c r="IL1595" s="5"/>
      <c r="IM1595" s="4"/>
      <c r="IN1595" s="6"/>
      <c r="IO1595" s="4"/>
      <c r="IP1595" s="6"/>
      <c r="IQ1595" s="5"/>
      <c r="IR1595" s="5"/>
      <c r="IS1595" s="4"/>
      <c r="IT1595" s="6"/>
      <c r="IU1595" s="4"/>
      <c r="IV1595" s="6"/>
      <c r="IW1595" s="5"/>
      <c r="IX1595" s="5"/>
      <c r="IY1595" s="4"/>
      <c r="IZ1595" s="6"/>
      <c r="JA1595" s="4"/>
      <c r="JB1595" s="6"/>
      <c r="JC1595" s="5"/>
      <c r="JD1595" s="5"/>
      <c r="JE1595" s="4"/>
      <c r="JF1595" s="6"/>
      <c r="JG1595" s="4"/>
      <c r="JH1595" s="6"/>
      <c r="JI1595" s="5"/>
      <c r="JJ1595" s="5"/>
      <c r="JK1595" s="4"/>
      <c r="JL1595" s="6"/>
      <c r="JM1595" s="4"/>
      <c r="JN1595" s="6"/>
      <c r="JO1595" s="5"/>
      <c r="JP1595" s="5"/>
      <c r="JQ1595" s="4"/>
      <c r="JR1595" s="6"/>
      <c r="JS1595" s="4"/>
      <c r="JT1595" s="6"/>
      <c r="JU1595" s="5"/>
      <c r="JV1595" s="5"/>
      <c r="JW1595" s="4"/>
      <c r="JX1595" s="6"/>
      <c r="JY1595" s="4"/>
      <c r="JZ1595" s="6"/>
      <c r="KA1595" s="5"/>
      <c r="KB1595" s="5"/>
      <c r="KC1595" s="4"/>
      <c r="KD1595" s="6"/>
      <c r="KE1595" s="4"/>
      <c r="KF1595" s="6"/>
      <c r="KG1595" s="5"/>
      <c r="KH1595" s="5"/>
      <c r="KI1595" s="4"/>
      <c r="KJ1595" s="6"/>
      <c r="KK1595" s="4"/>
      <c r="KL1595" s="6"/>
      <c r="KM1595" s="5"/>
      <c r="KN1595" s="5"/>
    </row>
    <row r="1596">
      <c r="A1596" s="3" t="s">
        <v>85</v>
      </c>
      <c r="B1596" s="3" t="s">
        <v>712</v>
      </c>
      <c r="C1596" s="3" t="s">
        <v>87</v>
      </c>
      <c r="D1596" s="3" t="s">
        <v>712</v>
      </c>
      <c r="E1596" s="3" t="s">
        <v>1052</v>
      </c>
      <c r="F1596" s="3" t="s">
        <v>104</v>
      </c>
      <c r="G1596" s="3" t="s">
        <v>104</v>
      </c>
      <c r="H1596" s="3" t="s">
        <v>104</v>
      </c>
      <c r="I1596" s="3" t="s">
        <v>1588</v>
      </c>
      <c r="J1596" s="3" t="s">
        <v>104</v>
      </c>
      <c r="K1596" s="4"/>
      <c r="L1596" s="4">
        <f>=ROUNDDOWN({0},0)</f>
      </c>
      <c r="M1596" s="4"/>
      <c r="N1596" s="5"/>
      <c r="O1596" s="4"/>
      <c r="P1596" s="4">
        <f>=ROUNDDOWN({0},0)</f>
      </c>
      <c r="Q1596" s="4"/>
      <c r="R1596" s="5"/>
      <c r="S1596" s="4"/>
      <c r="T1596" s="6"/>
      <c r="U1596" s="4"/>
      <c r="V1596" s="6"/>
      <c r="W1596" s="5"/>
      <c r="X1596" s="5"/>
      <c r="Y1596" s="4"/>
      <c r="Z1596" s="6"/>
      <c r="AA1596" s="4"/>
      <c r="AB1596" s="6"/>
      <c r="AC1596" s="5"/>
      <c r="AD1596" s="5"/>
      <c r="AE1596" s="4"/>
      <c r="AF1596" s="6"/>
      <c r="AG1596" s="4"/>
      <c r="AH1596" s="6"/>
      <c r="AI1596" s="5"/>
      <c r="AJ1596" s="5"/>
      <c r="AK1596" s="4"/>
      <c r="AL1596" s="6"/>
      <c r="AM1596" s="4"/>
      <c r="AN1596" s="6"/>
      <c r="AO1596" s="5"/>
      <c r="AP1596" s="5"/>
      <c r="AQ1596" s="4"/>
      <c r="AR1596" s="6"/>
      <c r="AS1596" s="4"/>
      <c r="AT1596" s="6"/>
      <c r="AU1596" s="5"/>
      <c r="AV1596" s="5"/>
      <c r="AW1596" s="4"/>
      <c r="AX1596" s="6"/>
      <c r="AY1596" s="4"/>
      <c r="AZ1596" s="6"/>
      <c r="BA1596" s="5"/>
      <c r="BB1596" s="5"/>
      <c r="BC1596" s="4"/>
      <c r="BD1596" s="6"/>
      <c r="BE1596" s="4"/>
      <c r="BF1596" s="6"/>
      <c r="BG1596" s="5"/>
      <c r="BH1596" s="5"/>
      <c r="BI1596" s="4"/>
      <c r="BJ1596" s="6"/>
      <c r="BK1596" s="4"/>
      <c r="BL1596" s="6"/>
      <c r="BM1596" s="5"/>
      <c r="BN1596" s="5"/>
      <c r="BO1596" s="4"/>
      <c r="BP1596" s="6"/>
      <c r="BQ1596" s="4"/>
      <c r="BR1596" s="6"/>
      <c r="BS1596" s="5"/>
      <c r="BT1596" s="5"/>
      <c r="BU1596" s="4"/>
      <c r="BV1596" s="6"/>
      <c r="BW1596" s="4"/>
      <c r="BX1596" s="6"/>
      <c r="BY1596" s="5"/>
      <c r="BZ1596" s="5"/>
      <c r="CA1596" s="4"/>
      <c r="CB1596" s="6"/>
      <c r="CC1596" s="4"/>
      <c r="CD1596" s="6"/>
      <c r="CE1596" s="5"/>
      <c r="CF1596" s="5"/>
      <c r="CG1596" s="4"/>
      <c r="CH1596" s="6"/>
      <c r="CI1596" s="4"/>
      <c r="CJ1596" s="6"/>
      <c r="CK1596" s="5"/>
      <c r="CL1596" s="5"/>
      <c r="CM1596" s="4"/>
      <c r="CN1596" s="6"/>
      <c r="CO1596" s="4"/>
      <c r="CP1596" s="6"/>
      <c r="CQ1596" s="5"/>
      <c r="CR1596" s="5"/>
      <c r="CS1596" s="4"/>
      <c r="CT1596" s="6"/>
      <c r="CU1596" s="4"/>
      <c r="CV1596" s="6"/>
      <c r="CW1596" s="5"/>
      <c r="CX1596" s="5"/>
      <c r="CY1596" s="4"/>
      <c r="CZ1596" s="6"/>
      <c r="DA1596" s="4"/>
      <c r="DB1596" s="6"/>
      <c r="DC1596" s="5"/>
      <c r="DD1596" s="5"/>
      <c r="DE1596" s="4"/>
      <c r="DF1596" s="6"/>
      <c r="DG1596" s="4"/>
      <c r="DH1596" s="6"/>
      <c r="DI1596" s="5"/>
      <c r="DJ1596" s="5"/>
      <c r="DK1596" s="4"/>
      <c r="DL1596" s="6"/>
      <c r="DM1596" s="4"/>
      <c r="DN1596" s="6"/>
      <c r="DO1596" s="5"/>
      <c r="DP1596" s="5"/>
      <c r="DQ1596" s="4"/>
      <c r="DR1596" s="6"/>
      <c r="DS1596" s="4"/>
      <c r="DT1596" s="6"/>
      <c r="DU1596" s="5"/>
      <c r="DV1596" s="5"/>
      <c r="DW1596" s="4"/>
      <c r="DX1596" s="6"/>
      <c r="DY1596" s="4"/>
      <c r="DZ1596" s="6"/>
      <c r="EA1596" s="5"/>
      <c r="EB1596" s="5"/>
      <c r="EC1596" s="4"/>
      <c r="ED1596" s="6"/>
      <c r="EE1596" s="4"/>
      <c r="EF1596" s="6"/>
      <c r="EG1596" s="5"/>
      <c r="EH1596" s="5"/>
      <c r="EI1596" s="4"/>
      <c r="EJ1596" s="6"/>
      <c r="EK1596" s="4"/>
      <c r="EL1596" s="6"/>
      <c r="EM1596" s="5"/>
      <c r="EN1596" s="5"/>
      <c r="EO1596" s="4"/>
      <c r="EP1596" s="6"/>
      <c r="EQ1596" s="4"/>
      <c r="ER1596" s="6"/>
      <c r="ES1596" s="5"/>
      <c r="ET1596" s="5"/>
      <c r="EU1596" s="4"/>
      <c r="EV1596" s="6"/>
      <c r="EW1596" s="4"/>
      <c r="EX1596" s="6"/>
      <c r="EY1596" s="5"/>
      <c r="EZ1596" s="5"/>
      <c r="FA1596" s="4"/>
      <c r="FB1596" s="6"/>
      <c r="FC1596" s="4"/>
      <c r="FD1596" s="6"/>
      <c r="FE1596" s="5"/>
      <c r="FF1596" s="5"/>
      <c r="FG1596" s="4"/>
      <c r="FH1596" s="6"/>
      <c r="FI1596" s="4"/>
      <c r="FJ1596" s="6"/>
      <c r="FK1596" s="5"/>
      <c r="FL1596" s="5"/>
      <c r="FM1596" s="4"/>
      <c r="FN1596" s="6"/>
      <c r="FO1596" s="4"/>
      <c r="FP1596" s="6"/>
      <c r="FQ1596" s="5"/>
      <c r="FR1596" s="5"/>
      <c r="FS1596" s="4"/>
      <c r="FT1596" s="6"/>
      <c r="FU1596" s="4"/>
      <c r="FV1596" s="6"/>
      <c r="FW1596" s="5"/>
      <c r="FX1596" s="5"/>
      <c r="FY1596" s="4"/>
      <c r="FZ1596" s="6"/>
      <c r="GA1596" s="4"/>
      <c r="GB1596" s="6"/>
      <c r="GC1596" s="5"/>
      <c r="GD1596" s="5"/>
      <c r="GE1596" s="4"/>
      <c r="GF1596" s="6"/>
      <c r="GG1596" s="4"/>
      <c r="GH1596" s="6"/>
      <c r="GI1596" s="5"/>
      <c r="GJ1596" s="5"/>
      <c r="GK1596" s="4"/>
      <c r="GL1596" s="6"/>
      <c r="GM1596" s="4"/>
      <c r="GN1596" s="6"/>
      <c r="GO1596" s="5"/>
      <c r="GP1596" s="5"/>
      <c r="GQ1596" s="4"/>
      <c r="GR1596" s="6"/>
      <c r="GS1596" s="4"/>
      <c r="GT1596" s="6"/>
      <c r="GU1596" s="5"/>
      <c r="GV1596" s="5"/>
      <c r="GW1596" s="4"/>
      <c r="GX1596" s="6"/>
      <c r="GY1596" s="4"/>
      <c r="GZ1596" s="6"/>
      <c r="HA1596" s="5"/>
      <c r="HB1596" s="5"/>
      <c r="HC1596" s="4"/>
      <c r="HD1596" s="6"/>
      <c r="HE1596" s="4"/>
      <c r="HF1596" s="6"/>
      <c r="HG1596" s="5"/>
      <c r="HH1596" s="5"/>
      <c r="HI1596" s="4"/>
      <c r="HJ1596" s="6"/>
      <c r="HK1596" s="4"/>
      <c r="HL1596" s="6"/>
      <c r="HM1596" s="5"/>
      <c r="HN1596" s="5"/>
      <c r="HO1596" s="4"/>
      <c r="HP1596" s="6"/>
      <c r="HQ1596" s="4"/>
      <c r="HR1596" s="6"/>
      <c r="HS1596" s="5"/>
      <c r="HT1596" s="5"/>
      <c r="HU1596" s="4"/>
      <c r="HV1596" s="6"/>
      <c r="HW1596" s="4"/>
      <c r="HX1596" s="6"/>
      <c r="HY1596" s="5"/>
      <c r="HZ1596" s="5"/>
      <c r="IA1596" s="4"/>
      <c r="IB1596" s="6"/>
      <c r="IC1596" s="4"/>
      <c r="ID1596" s="6"/>
      <c r="IE1596" s="5"/>
      <c r="IF1596" s="5"/>
      <c r="IG1596" s="4"/>
      <c r="IH1596" s="6"/>
      <c r="II1596" s="4"/>
      <c r="IJ1596" s="6"/>
      <c r="IK1596" s="5"/>
      <c r="IL1596" s="5"/>
      <c r="IM1596" s="4"/>
      <c r="IN1596" s="6"/>
      <c r="IO1596" s="4"/>
      <c r="IP1596" s="6"/>
      <c r="IQ1596" s="5"/>
      <c r="IR1596" s="5"/>
      <c r="IS1596" s="4"/>
      <c r="IT1596" s="6"/>
      <c r="IU1596" s="4"/>
      <c r="IV1596" s="6"/>
      <c r="IW1596" s="5"/>
      <c r="IX1596" s="5"/>
      <c r="IY1596" s="4"/>
      <c r="IZ1596" s="6"/>
      <c r="JA1596" s="4"/>
      <c r="JB1596" s="6"/>
      <c r="JC1596" s="5"/>
      <c r="JD1596" s="5"/>
      <c r="JE1596" s="4"/>
      <c r="JF1596" s="6"/>
      <c r="JG1596" s="4"/>
      <c r="JH1596" s="6"/>
      <c r="JI1596" s="5"/>
      <c r="JJ1596" s="5"/>
      <c r="JK1596" s="4"/>
      <c r="JL1596" s="6"/>
      <c r="JM1596" s="4"/>
      <c r="JN1596" s="6"/>
      <c r="JO1596" s="5"/>
      <c r="JP1596" s="5"/>
      <c r="JQ1596" s="4"/>
      <c r="JR1596" s="6"/>
      <c r="JS1596" s="4"/>
      <c r="JT1596" s="6"/>
      <c r="JU1596" s="5"/>
      <c r="JV1596" s="5"/>
      <c r="JW1596" s="4"/>
      <c r="JX1596" s="6"/>
      <c r="JY1596" s="4"/>
      <c r="JZ1596" s="6"/>
      <c r="KA1596" s="5"/>
      <c r="KB1596" s="5"/>
      <c r="KC1596" s="4"/>
      <c r="KD1596" s="6"/>
      <c r="KE1596" s="4"/>
      <c r="KF1596" s="6"/>
      <c r="KG1596" s="5"/>
      <c r="KH1596" s="5"/>
      <c r="KI1596" s="4"/>
      <c r="KJ1596" s="6"/>
      <c r="KK1596" s="4"/>
      <c r="KL1596" s="6"/>
      <c r="KM1596" s="5"/>
      <c r="KN1596" s="5"/>
    </row>
    <row r="1597">
      <c r="A1597" s="3" t="s">
        <v>85</v>
      </c>
      <c r="B1597" s="3" t="s">
        <v>712</v>
      </c>
      <c r="C1597" s="3" t="s">
        <v>87</v>
      </c>
      <c r="D1597" s="3" t="s">
        <v>712</v>
      </c>
      <c r="E1597" s="3" t="s">
        <v>1009</v>
      </c>
      <c r="F1597" s="3" t="s">
        <v>104</v>
      </c>
      <c r="G1597" s="3" t="s">
        <v>104</v>
      </c>
      <c r="H1597" s="3" t="s">
        <v>104</v>
      </c>
      <c r="I1597" s="3" t="s">
        <v>1589</v>
      </c>
      <c r="J1597" s="3" t="s">
        <v>104</v>
      </c>
      <c r="K1597" s="4"/>
      <c r="L1597" s="4">
        <f>=ROUNDDOWN({0},0)</f>
      </c>
      <c r="M1597" s="4"/>
      <c r="N1597" s="5"/>
      <c r="O1597" s="4"/>
      <c r="P1597" s="4">
        <f>=ROUNDDOWN({0},0)</f>
      </c>
      <c r="Q1597" s="4"/>
      <c r="R1597" s="5"/>
      <c r="S1597" s="4"/>
      <c r="T1597" s="6"/>
      <c r="U1597" s="4"/>
      <c r="V1597" s="6"/>
      <c r="W1597" s="5"/>
      <c r="X1597" s="5"/>
      <c r="Y1597" s="4"/>
      <c r="Z1597" s="6"/>
      <c r="AA1597" s="4"/>
      <c r="AB1597" s="6"/>
      <c r="AC1597" s="5"/>
      <c r="AD1597" s="5"/>
      <c r="AE1597" s="4"/>
      <c r="AF1597" s="6"/>
      <c r="AG1597" s="4"/>
      <c r="AH1597" s="6"/>
      <c r="AI1597" s="5"/>
      <c r="AJ1597" s="5"/>
      <c r="AK1597" s="4"/>
      <c r="AL1597" s="6"/>
      <c r="AM1597" s="4"/>
      <c r="AN1597" s="6"/>
      <c r="AO1597" s="5"/>
      <c r="AP1597" s="5"/>
      <c r="AQ1597" s="4"/>
      <c r="AR1597" s="6"/>
      <c r="AS1597" s="4"/>
      <c r="AT1597" s="6"/>
      <c r="AU1597" s="5"/>
      <c r="AV1597" s="5"/>
      <c r="AW1597" s="4"/>
      <c r="AX1597" s="6"/>
      <c r="AY1597" s="4"/>
      <c r="AZ1597" s="6"/>
      <c r="BA1597" s="5"/>
      <c r="BB1597" s="5"/>
      <c r="BC1597" s="4"/>
      <c r="BD1597" s="6"/>
      <c r="BE1597" s="4"/>
      <c r="BF1597" s="6"/>
      <c r="BG1597" s="5"/>
      <c r="BH1597" s="5"/>
      <c r="BI1597" s="4"/>
      <c r="BJ1597" s="6"/>
      <c r="BK1597" s="4"/>
      <c r="BL1597" s="6"/>
      <c r="BM1597" s="5"/>
      <c r="BN1597" s="5"/>
      <c r="BO1597" s="4"/>
      <c r="BP1597" s="6"/>
      <c r="BQ1597" s="4"/>
      <c r="BR1597" s="6"/>
      <c r="BS1597" s="5"/>
      <c r="BT1597" s="5"/>
      <c r="BU1597" s="4"/>
      <c r="BV1597" s="6"/>
      <c r="BW1597" s="4"/>
      <c r="BX1597" s="6"/>
      <c r="BY1597" s="5"/>
      <c r="BZ1597" s="5"/>
      <c r="CA1597" s="4"/>
      <c r="CB1597" s="6"/>
      <c r="CC1597" s="4"/>
      <c r="CD1597" s="6"/>
      <c r="CE1597" s="5"/>
      <c r="CF1597" s="5"/>
      <c r="CG1597" s="4"/>
      <c r="CH1597" s="6"/>
      <c r="CI1597" s="4"/>
      <c r="CJ1597" s="6"/>
      <c r="CK1597" s="5"/>
      <c r="CL1597" s="5"/>
      <c r="CM1597" s="4"/>
      <c r="CN1597" s="6"/>
      <c r="CO1597" s="4"/>
      <c r="CP1597" s="6"/>
      <c r="CQ1597" s="5"/>
      <c r="CR1597" s="5"/>
      <c r="CS1597" s="4"/>
      <c r="CT1597" s="6"/>
      <c r="CU1597" s="4"/>
      <c r="CV1597" s="6"/>
      <c r="CW1597" s="5"/>
      <c r="CX1597" s="5"/>
      <c r="CY1597" s="4"/>
      <c r="CZ1597" s="6"/>
      <c r="DA1597" s="4"/>
      <c r="DB1597" s="6"/>
      <c r="DC1597" s="5"/>
      <c r="DD1597" s="5"/>
      <c r="DE1597" s="4"/>
      <c r="DF1597" s="6"/>
      <c r="DG1597" s="4"/>
      <c r="DH1597" s="6"/>
      <c r="DI1597" s="5"/>
      <c r="DJ1597" s="5"/>
      <c r="DK1597" s="4"/>
      <c r="DL1597" s="6"/>
      <c r="DM1597" s="4"/>
      <c r="DN1597" s="6"/>
      <c r="DO1597" s="5"/>
      <c r="DP1597" s="5"/>
      <c r="DQ1597" s="4"/>
      <c r="DR1597" s="6"/>
      <c r="DS1597" s="4"/>
      <c r="DT1597" s="6"/>
      <c r="DU1597" s="5"/>
      <c r="DV1597" s="5"/>
      <c r="DW1597" s="4"/>
      <c r="DX1597" s="6"/>
      <c r="DY1597" s="4"/>
      <c r="DZ1597" s="6"/>
      <c r="EA1597" s="5"/>
      <c r="EB1597" s="5"/>
      <c r="EC1597" s="4"/>
      <c r="ED1597" s="6"/>
      <c r="EE1597" s="4"/>
      <c r="EF1597" s="6"/>
      <c r="EG1597" s="5"/>
      <c r="EH1597" s="5"/>
      <c r="EI1597" s="4"/>
      <c r="EJ1597" s="6"/>
      <c r="EK1597" s="4"/>
      <c r="EL1597" s="6"/>
      <c r="EM1597" s="5"/>
      <c r="EN1597" s="5"/>
      <c r="EO1597" s="4"/>
      <c r="EP1597" s="6"/>
      <c r="EQ1597" s="4"/>
      <c r="ER1597" s="6"/>
      <c r="ES1597" s="5"/>
      <c r="ET1597" s="5"/>
      <c r="EU1597" s="4"/>
      <c r="EV1597" s="6"/>
      <c r="EW1597" s="4"/>
      <c r="EX1597" s="6"/>
      <c r="EY1597" s="5"/>
      <c r="EZ1597" s="5"/>
      <c r="FA1597" s="4"/>
      <c r="FB1597" s="6"/>
      <c r="FC1597" s="4"/>
      <c r="FD1597" s="6"/>
      <c r="FE1597" s="5"/>
      <c r="FF1597" s="5"/>
      <c r="FG1597" s="4"/>
      <c r="FH1597" s="6"/>
      <c r="FI1597" s="4"/>
      <c r="FJ1597" s="6"/>
      <c r="FK1597" s="5"/>
      <c r="FL1597" s="5"/>
      <c r="FM1597" s="4"/>
      <c r="FN1597" s="6"/>
      <c r="FO1597" s="4"/>
      <c r="FP1597" s="6"/>
      <c r="FQ1597" s="5"/>
      <c r="FR1597" s="5"/>
      <c r="FS1597" s="4"/>
      <c r="FT1597" s="6"/>
      <c r="FU1597" s="4"/>
      <c r="FV1597" s="6"/>
      <c r="FW1597" s="5"/>
      <c r="FX1597" s="5"/>
      <c r="FY1597" s="4"/>
      <c r="FZ1597" s="6"/>
      <c r="GA1597" s="4"/>
      <c r="GB1597" s="6"/>
      <c r="GC1597" s="5"/>
      <c r="GD1597" s="5"/>
      <c r="GE1597" s="4"/>
      <c r="GF1597" s="6"/>
      <c r="GG1597" s="4"/>
      <c r="GH1597" s="6"/>
      <c r="GI1597" s="5"/>
      <c r="GJ1597" s="5"/>
      <c r="GK1597" s="4"/>
      <c r="GL1597" s="6"/>
      <c r="GM1597" s="4"/>
      <c r="GN1597" s="6"/>
      <c r="GO1597" s="5"/>
      <c r="GP1597" s="5"/>
      <c r="GQ1597" s="4"/>
      <c r="GR1597" s="6"/>
      <c r="GS1597" s="4"/>
      <c r="GT1597" s="6"/>
      <c r="GU1597" s="5"/>
      <c r="GV1597" s="5"/>
      <c r="GW1597" s="4"/>
      <c r="GX1597" s="6"/>
      <c r="GY1597" s="4"/>
      <c r="GZ1597" s="6"/>
      <c r="HA1597" s="5"/>
      <c r="HB1597" s="5"/>
      <c r="HC1597" s="4"/>
      <c r="HD1597" s="6"/>
      <c r="HE1597" s="4"/>
      <c r="HF1597" s="6"/>
      <c r="HG1597" s="5"/>
      <c r="HH1597" s="5"/>
      <c r="HI1597" s="4"/>
      <c r="HJ1597" s="6"/>
      <c r="HK1597" s="4"/>
      <c r="HL1597" s="6"/>
      <c r="HM1597" s="5"/>
      <c r="HN1597" s="5"/>
      <c r="HO1597" s="4"/>
      <c r="HP1597" s="6"/>
      <c r="HQ1597" s="4"/>
      <c r="HR1597" s="6"/>
      <c r="HS1597" s="5"/>
      <c r="HT1597" s="5"/>
      <c r="HU1597" s="4"/>
      <c r="HV1597" s="6"/>
      <c r="HW1597" s="4"/>
      <c r="HX1597" s="6"/>
      <c r="HY1597" s="5"/>
      <c r="HZ1597" s="5"/>
      <c r="IA1597" s="4"/>
      <c r="IB1597" s="6"/>
      <c r="IC1597" s="4"/>
      <c r="ID1597" s="6"/>
      <c r="IE1597" s="5"/>
      <c r="IF1597" s="5"/>
      <c r="IG1597" s="4"/>
      <c r="IH1597" s="6"/>
      <c r="II1597" s="4"/>
      <c r="IJ1597" s="6"/>
      <c r="IK1597" s="5"/>
      <c r="IL1597" s="5"/>
      <c r="IM1597" s="4"/>
      <c r="IN1597" s="6"/>
      <c r="IO1597" s="4"/>
      <c r="IP1597" s="6"/>
      <c r="IQ1597" s="5"/>
      <c r="IR1597" s="5"/>
      <c r="IS1597" s="4"/>
      <c r="IT1597" s="6"/>
      <c r="IU1597" s="4"/>
      <c r="IV1597" s="6"/>
      <c r="IW1597" s="5"/>
      <c r="IX1597" s="5"/>
      <c r="IY1597" s="4"/>
      <c r="IZ1597" s="6"/>
      <c r="JA1597" s="4"/>
      <c r="JB1597" s="6"/>
      <c r="JC1597" s="5"/>
      <c r="JD1597" s="5"/>
      <c r="JE1597" s="4"/>
      <c r="JF1597" s="6"/>
      <c r="JG1597" s="4"/>
      <c r="JH1597" s="6"/>
      <c r="JI1597" s="5"/>
      <c r="JJ1597" s="5"/>
      <c r="JK1597" s="4"/>
      <c r="JL1597" s="6"/>
      <c r="JM1597" s="4"/>
      <c r="JN1597" s="6"/>
      <c r="JO1597" s="5"/>
      <c r="JP1597" s="5"/>
      <c r="JQ1597" s="4"/>
      <c r="JR1597" s="6"/>
      <c r="JS1597" s="4"/>
      <c r="JT1597" s="6"/>
      <c r="JU1597" s="5"/>
      <c r="JV1597" s="5"/>
      <c r="JW1597" s="4"/>
      <c r="JX1597" s="6"/>
      <c r="JY1597" s="4"/>
      <c r="JZ1597" s="6"/>
      <c r="KA1597" s="5"/>
      <c r="KB1597" s="5"/>
      <c r="KC1597" s="4"/>
      <c r="KD1597" s="6"/>
      <c r="KE1597" s="4"/>
      <c r="KF1597" s="6"/>
      <c r="KG1597" s="5"/>
      <c r="KH1597" s="5"/>
      <c r="KI1597" s="4"/>
      <c r="KJ1597" s="6"/>
      <c r="KK1597" s="4"/>
      <c r="KL1597" s="6"/>
      <c r="KM1597" s="5"/>
      <c r="KN1597" s="5"/>
    </row>
    <row r="1598">
      <c r="A1598" s="3" t="s">
        <v>85</v>
      </c>
      <c r="B1598" s="3" t="s">
        <v>712</v>
      </c>
      <c r="C1598" s="3" t="s">
        <v>87</v>
      </c>
      <c r="D1598" s="3" t="s">
        <v>712</v>
      </c>
      <c r="E1598" s="3" t="s">
        <v>1054</v>
      </c>
      <c r="F1598" s="3" t="s">
        <v>104</v>
      </c>
      <c r="G1598" s="3" t="s">
        <v>104</v>
      </c>
      <c r="H1598" s="3" t="s">
        <v>104</v>
      </c>
      <c r="I1598" s="3" t="s">
        <v>1590</v>
      </c>
      <c r="J1598" s="3" t="s">
        <v>104</v>
      </c>
      <c r="K1598" s="4"/>
      <c r="L1598" s="4">
        <f>=ROUNDDOWN({0},0)</f>
      </c>
      <c r="M1598" s="4"/>
      <c r="N1598" s="5"/>
      <c r="O1598" s="4"/>
      <c r="P1598" s="4">
        <f>=ROUNDDOWN({0},0)</f>
      </c>
      <c r="Q1598" s="4"/>
      <c r="R1598" s="5"/>
      <c r="S1598" s="4"/>
      <c r="T1598" s="6"/>
      <c r="U1598" s="4"/>
      <c r="V1598" s="6"/>
      <c r="W1598" s="5"/>
      <c r="X1598" s="5"/>
      <c r="Y1598" s="4"/>
      <c r="Z1598" s="6"/>
      <c r="AA1598" s="4"/>
      <c r="AB1598" s="6"/>
      <c r="AC1598" s="5"/>
      <c r="AD1598" s="5"/>
      <c r="AE1598" s="4"/>
      <c r="AF1598" s="6"/>
      <c r="AG1598" s="4"/>
      <c r="AH1598" s="6"/>
      <c r="AI1598" s="5"/>
      <c r="AJ1598" s="5"/>
      <c r="AK1598" s="4"/>
      <c r="AL1598" s="6"/>
      <c r="AM1598" s="4"/>
      <c r="AN1598" s="6"/>
      <c r="AO1598" s="5"/>
      <c r="AP1598" s="5"/>
      <c r="AQ1598" s="4"/>
      <c r="AR1598" s="6"/>
      <c r="AS1598" s="4"/>
      <c r="AT1598" s="6"/>
      <c r="AU1598" s="5"/>
      <c r="AV1598" s="5"/>
      <c r="AW1598" s="4"/>
      <c r="AX1598" s="6"/>
      <c r="AY1598" s="4"/>
      <c r="AZ1598" s="6"/>
      <c r="BA1598" s="5"/>
      <c r="BB1598" s="5"/>
      <c r="BC1598" s="4"/>
      <c r="BD1598" s="6"/>
      <c r="BE1598" s="4"/>
      <c r="BF1598" s="6"/>
      <c r="BG1598" s="5"/>
      <c r="BH1598" s="5"/>
      <c r="BI1598" s="4"/>
      <c r="BJ1598" s="6"/>
      <c r="BK1598" s="4"/>
      <c r="BL1598" s="6"/>
      <c r="BM1598" s="5"/>
      <c r="BN1598" s="5"/>
      <c r="BO1598" s="4"/>
      <c r="BP1598" s="6"/>
      <c r="BQ1598" s="4"/>
      <c r="BR1598" s="6"/>
      <c r="BS1598" s="5"/>
      <c r="BT1598" s="5"/>
      <c r="BU1598" s="4"/>
      <c r="BV1598" s="6"/>
      <c r="BW1598" s="4"/>
      <c r="BX1598" s="6"/>
      <c r="BY1598" s="5"/>
      <c r="BZ1598" s="5"/>
      <c r="CA1598" s="4"/>
      <c r="CB1598" s="6"/>
      <c r="CC1598" s="4"/>
      <c r="CD1598" s="6"/>
      <c r="CE1598" s="5"/>
      <c r="CF1598" s="5"/>
      <c r="CG1598" s="4"/>
      <c r="CH1598" s="6"/>
      <c r="CI1598" s="4"/>
      <c r="CJ1598" s="6"/>
      <c r="CK1598" s="5"/>
      <c r="CL1598" s="5"/>
      <c r="CM1598" s="4"/>
      <c r="CN1598" s="6"/>
      <c r="CO1598" s="4"/>
      <c r="CP1598" s="6"/>
      <c r="CQ1598" s="5"/>
      <c r="CR1598" s="5"/>
      <c r="CS1598" s="4"/>
      <c r="CT1598" s="6"/>
      <c r="CU1598" s="4"/>
      <c r="CV1598" s="6"/>
      <c r="CW1598" s="5"/>
      <c r="CX1598" s="5"/>
      <c r="CY1598" s="4"/>
      <c r="CZ1598" s="6"/>
      <c r="DA1598" s="4"/>
      <c r="DB1598" s="6"/>
      <c r="DC1598" s="5"/>
      <c r="DD1598" s="5"/>
      <c r="DE1598" s="4"/>
      <c r="DF1598" s="6"/>
      <c r="DG1598" s="4"/>
      <c r="DH1598" s="6"/>
      <c r="DI1598" s="5"/>
      <c r="DJ1598" s="5"/>
      <c r="DK1598" s="4"/>
      <c r="DL1598" s="6"/>
      <c r="DM1598" s="4"/>
      <c r="DN1598" s="6"/>
      <c r="DO1598" s="5"/>
      <c r="DP1598" s="5"/>
      <c r="DQ1598" s="4"/>
      <c r="DR1598" s="6"/>
      <c r="DS1598" s="4"/>
      <c r="DT1598" s="6"/>
      <c r="DU1598" s="5"/>
      <c r="DV1598" s="5"/>
      <c r="DW1598" s="4"/>
      <c r="DX1598" s="6"/>
      <c r="DY1598" s="4"/>
      <c r="DZ1598" s="6"/>
      <c r="EA1598" s="5"/>
      <c r="EB1598" s="5"/>
      <c r="EC1598" s="4"/>
      <c r="ED1598" s="6"/>
      <c r="EE1598" s="4"/>
      <c r="EF1598" s="6"/>
      <c r="EG1598" s="5"/>
      <c r="EH1598" s="5"/>
      <c r="EI1598" s="4"/>
      <c r="EJ1598" s="6"/>
      <c r="EK1598" s="4"/>
      <c r="EL1598" s="6"/>
      <c r="EM1598" s="5"/>
      <c r="EN1598" s="5"/>
      <c r="EO1598" s="4"/>
      <c r="EP1598" s="6"/>
      <c r="EQ1598" s="4"/>
      <c r="ER1598" s="6"/>
      <c r="ES1598" s="5"/>
      <c r="ET1598" s="5"/>
      <c r="EU1598" s="4"/>
      <c r="EV1598" s="6"/>
      <c r="EW1598" s="4"/>
      <c r="EX1598" s="6"/>
      <c r="EY1598" s="5"/>
      <c r="EZ1598" s="5"/>
      <c r="FA1598" s="4"/>
      <c r="FB1598" s="6"/>
      <c r="FC1598" s="4"/>
      <c r="FD1598" s="6"/>
      <c r="FE1598" s="5"/>
      <c r="FF1598" s="5"/>
      <c r="FG1598" s="4"/>
      <c r="FH1598" s="6"/>
      <c r="FI1598" s="4"/>
      <c r="FJ1598" s="6"/>
      <c r="FK1598" s="5"/>
      <c r="FL1598" s="5"/>
      <c r="FM1598" s="4"/>
      <c r="FN1598" s="6"/>
      <c r="FO1598" s="4"/>
      <c r="FP1598" s="6"/>
      <c r="FQ1598" s="5"/>
      <c r="FR1598" s="5"/>
      <c r="FS1598" s="4"/>
      <c r="FT1598" s="6"/>
      <c r="FU1598" s="4"/>
      <c r="FV1598" s="6"/>
      <c r="FW1598" s="5"/>
      <c r="FX1598" s="5"/>
      <c r="FY1598" s="4"/>
      <c r="FZ1598" s="6"/>
      <c r="GA1598" s="4"/>
      <c r="GB1598" s="6"/>
      <c r="GC1598" s="5"/>
      <c r="GD1598" s="5"/>
      <c r="GE1598" s="4"/>
      <c r="GF1598" s="6"/>
      <c r="GG1598" s="4"/>
      <c r="GH1598" s="6"/>
      <c r="GI1598" s="5"/>
      <c r="GJ1598" s="5"/>
      <c r="GK1598" s="4"/>
      <c r="GL1598" s="6"/>
      <c r="GM1598" s="4"/>
      <c r="GN1598" s="6"/>
      <c r="GO1598" s="5"/>
      <c r="GP1598" s="5"/>
      <c r="GQ1598" s="4"/>
      <c r="GR1598" s="6"/>
      <c r="GS1598" s="4"/>
      <c r="GT1598" s="6"/>
      <c r="GU1598" s="5"/>
      <c r="GV1598" s="5"/>
      <c r="GW1598" s="4"/>
      <c r="GX1598" s="6"/>
      <c r="GY1598" s="4"/>
      <c r="GZ1598" s="6"/>
      <c r="HA1598" s="5"/>
      <c r="HB1598" s="5"/>
      <c r="HC1598" s="4"/>
      <c r="HD1598" s="6"/>
      <c r="HE1598" s="4"/>
      <c r="HF1598" s="6"/>
      <c r="HG1598" s="5"/>
      <c r="HH1598" s="5"/>
      <c r="HI1598" s="4"/>
      <c r="HJ1598" s="6"/>
      <c r="HK1598" s="4"/>
      <c r="HL1598" s="6"/>
      <c r="HM1598" s="5"/>
      <c r="HN1598" s="5"/>
      <c r="HO1598" s="4"/>
      <c r="HP1598" s="6"/>
      <c r="HQ1598" s="4"/>
      <c r="HR1598" s="6"/>
      <c r="HS1598" s="5"/>
      <c r="HT1598" s="5"/>
      <c r="HU1598" s="4"/>
      <c r="HV1598" s="6"/>
      <c r="HW1598" s="4"/>
      <c r="HX1598" s="6"/>
      <c r="HY1598" s="5"/>
      <c r="HZ1598" s="5"/>
      <c r="IA1598" s="4"/>
      <c r="IB1598" s="6"/>
      <c r="IC1598" s="4"/>
      <c r="ID1598" s="6"/>
      <c r="IE1598" s="5"/>
      <c r="IF1598" s="5"/>
      <c r="IG1598" s="4"/>
      <c r="IH1598" s="6"/>
      <c r="II1598" s="4"/>
      <c r="IJ1598" s="6"/>
      <c r="IK1598" s="5"/>
      <c r="IL1598" s="5"/>
      <c r="IM1598" s="4"/>
      <c r="IN1598" s="6"/>
      <c r="IO1598" s="4"/>
      <c r="IP1598" s="6"/>
      <c r="IQ1598" s="5"/>
      <c r="IR1598" s="5"/>
      <c r="IS1598" s="4"/>
      <c r="IT1598" s="6"/>
      <c r="IU1598" s="4"/>
      <c r="IV1598" s="6"/>
      <c r="IW1598" s="5"/>
      <c r="IX1598" s="5"/>
      <c r="IY1598" s="4"/>
      <c r="IZ1598" s="6"/>
      <c r="JA1598" s="4"/>
      <c r="JB1598" s="6"/>
      <c r="JC1598" s="5"/>
      <c r="JD1598" s="5"/>
      <c r="JE1598" s="4"/>
      <c r="JF1598" s="6"/>
      <c r="JG1598" s="4"/>
      <c r="JH1598" s="6"/>
      <c r="JI1598" s="5"/>
      <c r="JJ1598" s="5"/>
      <c r="JK1598" s="4"/>
      <c r="JL1598" s="6"/>
      <c r="JM1598" s="4"/>
      <c r="JN1598" s="6"/>
      <c r="JO1598" s="5"/>
      <c r="JP1598" s="5"/>
      <c r="JQ1598" s="4"/>
      <c r="JR1598" s="6"/>
      <c r="JS1598" s="4"/>
      <c r="JT1598" s="6"/>
      <c r="JU1598" s="5"/>
      <c r="JV1598" s="5"/>
      <c r="JW1598" s="4"/>
      <c r="JX1598" s="6"/>
      <c r="JY1598" s="4"/>
      <c r="JZ1598" s="6"/>
      <c r="KA1598" s="5"/>
      <c r="KB1598" s="5"/>
      <c r="KC1598" s="4"/>
      <c r="KD1598" s="6"/>
      <c r="KE1598" s="4"/>
      <c r="KF1598" s="6"/>
      <c r="KG1598" s="5"/>
      <c r="KH1598" s="5"/>
      <c r="KI1598" s="4"/>
      <c r="KJ1598" s="6"/>
      <c r="KK1598" s="4"/>
      <c r="KL1598" s="6"/>
      <c r="KM1598" s="5"/>
      <c r="KN1598" s="5"/>
    </row>
    <row r="1599">
      <c r="A1599" s="3" t="s">
        <v>85</v>
      </c>
      <c r="B1599" s="3" t="s">
        <v>712</v>
      </c>
      <c r="C1599" s="3" t="s">
        <v>87</v>
      </c>
      <c r="D1599" s="3" t="s">
        <v>712</v>
      </c>
      <c r="E1599" s="3" t="s">
        <v>624</v>
      </c>
      <c r="F1599" s="3" t="s">
        <v>104</v>
      </c>
      <c r="G1599" s="3" t="s">
        <v>104</v>
      </c>
      <c r="H1599" s="3" t="s">
        <v>104</v>
      </c>
      <c r="I1599" s="3" t="s">
        <v>1591</v>
      </c>
      <c r="J1599" s="3" t="s">
        <v>104</v>
      </c>
      <c r="K1599" s="4">
        <v>4289</v>
      </c>
      <c r="L1599" s="4">
        <f>=ROUNDDOWN({0},0)</f>
      </c>
      <c r="M1599" s="4">
        <v>7714</v>
      </c>
      <c r="N1599" s="5"/>
      <c r="O1599" s="4"/>
      <c r="P1599" s="4">
        <f>=ROUNDDOWN({0},0)</f>
      </c>
      <c r="Q1599" s="4"/>
      <c r="R1599" s="5"/>
      <c r="S1599" s="4"/>
      <c r="T1599" s="6"/>
      <c r="U1599" s="4"/>
      <c r="V1599" s="6"/>
      <c r="W1599" s="5"/>
      <c r="X1599" s="5"/>
      <c r="Y1599" s="4"/>
      <c r="Z1599" s="6"/>
      <c r="AA1599" s="4"/>
      <c r="AB1599" s="6"/>
      <c r="AC1599" s="5"/>
      <c r="AD1599" s="5"/>
      <c r="AE1599" s="4"/>
      <c r="AF1599" s="6"/>
      <c r="AG1599" s="4"/>
      <c r="AH1599" s="6"/>
      <c r="AI1599" s="5"/>
      <c r="AJ1599" s="5"/>
      <c r="AK1599" s="4"/>
      <c r="AL1599" s="6"/>
      <c r="AM1599" s="4"/>
      <c r="AN1599" s="6"/>
      <c r="AO1599" s="5"/>
      <c r="AP1599" s="5"/>
      <c r="AQ1599" s="4"/>
      <c r="AR1599" s="6"/>
      <c r="AS1599" s="4"/>
      <c r="AT1599" s="6"/>
      <c r="AU1599" s="5"/>
      <c r="AV1599" s="5"/>
      <c r="AW1599" s="4"/>
      <c r="AX1599" s="6"/>
      <c r="AY1599" s="4"/>
      <c r="AZ1599" s="6"/>
      <c r="BA1599" s="5"/>
      <c r="BB1599" s="5"/>
      <c r="BC1599" s="4"/>
      <c r="BD1599" s="6"/>
      <c r="BE1599" s="4"/>
      <c r="BF1599" s="6"/>
      <c r="BG1599" s="5"/>
      <c r="BH1599" s="5"/>
      <c r="BI1599" s="4"/>
      <c r="BJ1599" s="6"/>
      <c r="BK1599" s="4"/>
      <c r="BL1599" s="6"/>
      <c r="BM1599" s="5"/>
      <c r="BN1599" s="5"/>
      <c r="BO1599" s="4"/>
      <c r="BP1599" s="6"/>
      <c r="BQ1599" s="4"/>
      <c r="BR1599" s="6"/>
      <c r="BS1599" s="5"/>
      <c r="BT1599" s="5"/>
      <c r="BU1599" s="4"/>
      <c r="BV1599" s="6"/>
      <c r="BW1599" s="4"/>
      <c r="BX1599" s="6"/>
      <c r="BY1599" s="5"/>
      <c r="BZ1599" s="5"/>
      <c r="CA1599" s="4"/>
      <c r="CB1599" s="6"/>
      <c r="CC1599" s="4"/>
      <c r="CD1599" s="6"/>
      <c r="CE1599" s="5"/>
      <c r="CF1599" s="5"/>
      <c r="CG1599" s="4"/>
      <c r="CH1599" s="6"/>
      <c r="CI1599" s="4"/>
      <c r="CJ1599" s="6"/>
      <c r="CK1599" s="5"/>
      <c r="CL1599" s="5"/>
      <c r="CM1599" s="4"/>
      <c r="CN1599" s="6"/>
      <c r="CO1599" s="4"/>
      <c r="CP1599" s="6"/>
      <c r="CQ1599" s="5"/>
      <c r="CR1599" s="5"/>
      <c r="CS1599" s="4"/>
      <c r="CT1599" s="6"/>
      <c r="CU1599" s="4"/>
      <c r="CV1599" s="6"/>
      <c r="CW1599" s="5"/>
      <c r="CX1599" s="5"/>
      <c r="CY1599" s="4"/>
      <c r="CZ1599" s="6"/>
      <c r="DA1599" s="4"/>
      <c r="DB1599" s="6"/>
      <c r="DC1599" s="5"/>
      <c r="DD1599" s="5"/>
      <c r="DE1599" s="4"/>
      <c r="DF1599" s="6"/>
      <c r="DG1599" s="4"/>
      <c r="DH1599" s="6"/>
      <c r="DI1599" s="5"/>
      <c r="DJ1599" s="5"/>
      <c r="DK1599" s="4"/>
      <c r="DL1599" s="6"/>
      <c r="DM1599" s="4"/>
      <c r="DN1599" s="6"/>
      <c r="DO1599" s="5"/>
      <c r="DP1599" s="5"/>
      <c r="DQ1599" s="4"/>
      <c r="DR1599" s="6"/>
      <c r="DS1599" s="4"/>
      <c r="DT1599" s="6"/>
      <c r="DU1599" s="5"/>
      <c r="DV1599" s="5"/>
      <c r="DW1599" s="4"/>
      <c r="DX1599" s="6"/>
      <c r="DY1599" s="4"/>
      <c r="DZ1599" s="6"/>
      <c r="EA1599" s="5"/>
      <c r="EB1599" s="5"/>
      <c r="EC1599" s="4"/>
      <c r="ED1599" s="6"/>
      <c r="EE1599" s="4"/>
      <c r="EF1599" s="6"/>
      <c r="EG1599" s="5"/>
      <c r="EH1599" s="5"/>
      <c r="EI1599" s="4"/>
      <c r="EJ1599" s="6"/>
      <c r="EK1599" s="4"/>
      <c r="EL1599" s="6"/>
      <c r="EM1599" s="5"/>
      <c r="EN1599" s="5"/>
      <c r="EO1599" s="4"/>
      <c r="EP1599" s="6"/>
      <c r="EQ1599" s="4"/>
      <c r="ER1599" s="6"/>
      <c r="ES1599" s="5"/>
      <c r="ET1599" s="5"/>
      <c r="EU1599" s="4"/>
      <c r="EV1599" s="6"/>
      <c r="EW1599" s="4"/>
      <c r="EX1599" s="6"/>
      <c r="EY1599" s="5"/>
      <c r="EZ1599" s="5"/>
      <c r="FA1599" s="4"/>
      <c r="FB1599" s="6"/>
      <c r="FC1599" s="4"/>
      <c r="FD1599" s="6"/>
      <c r="FE1599" s="5"/>
      <c r="FF1599" s="5"/>
      <c r="FG1599" s="4"/>
      <c r="FH1599" s="6"/>
      <c r="FI1599" s="4"/>
      <c r="FJ1599" s="6"/>
      <c r="FK1599" s="5"/>
      <c r="FL1599" s="5"/>
      <c r="FM1599" s="4"/>
      <c r="FN1599" s="6"/>
      <c r="FO1599" s="4"/>
      <c r="FP1599" s="6"/>
      <c r="FQ1599" s="5"/>
      <c r="FR1599" s="5"/>
      <c r="FS1599" s="4"/>
      <c r="FT1599" s="6"/>
      <c r="FU1599" s="4"/>
      <c r="FV1599" s="6"/>
      <c r="FW1599" s="5"/>
      <c r="FX1599" s="5"/>
      <c r="FY1599" s="4"/>
      <c r="FZ1599" s="6"/>
      <c r="GA1599" s="4"/>
      <c r="GB1599" s="6"/>
      <c r="GC1599" s="5"/>
      <c r="GD1599" s="5"/>
      <c r="GE1599" s="4"/>
      <c r="GF1599" s="6"/>
      <c r="GG1599" s="4"/>
      <c r="GH1599" s="6"/>
      <c r="GI1599" s="5"/>
      <c r="GJ1599" s="5"/>
      <c r="GK1599" s="4"/>
      <c r="GL1599" s="6"/>
      <c r="GM1599" s="4"/>
      <c r="GN1599" s="6"/>
      <c r="GO1599" s="5"/>
      <c r="GP1599" s="5"/>
      <c r="GQ1599" s="4"/>
      <c r="GR1599" s="6"/>
      <c r="GS1599" s="4"/>
      <c r="GT1599" s="6"/>
      <c r="GU1599" s="5"/>
      <c r="GV1599" s="5"/>
      <c r="GW1599" s="4"/>
      <c r="GX1599" s="6"/>
      <c r="GY1599" s="4"/>
      <c r="GZ1599" s="6"/>
      <c r="HA1599" s="5"/>
      <c r="HB1599" s="5"/>
      <c r="HC1599" s="4"/>
      <c r="HD1599" s="6"/>
      <c r="HE1599" s="4"/>
      <c r="HF1599" s="6"/>
      <c r="HG1599" s="5"/>
      <c r="HH1599" s="5"/>
      <c r="HI1599" s="4"/>
      <c r="HJ1599" s="6"/>
      <c r="HK1599" s="4"/>
      <c r="HL1599" s="6"/>
      <c r="HM1599" s="5"/>
      <c r="HN1599" s="5"/>
      <c r="HO1599" s="4"/>
      <c r="HP1599" s="6"/>
      <c r="HQ1599" s="4"/>
      <c r="HR1599" s="6"/>
      <c r="HS1599" s="5"/>
      <c r="HT1599" s="5"/>
      <c r="HU1599" s="4"/>
      <c r="HV1599" s="6"/>
      <c r="HW1599" s="4"/>
      <c r="HX1599" s="6"/>
      <c r="HY1599" s="5"/>
      <c r="HZ1599" s="5"/>
      <c r="IA1599" s="4"/>
      <c r="IB1599" s="6"/>
      <c r="IC1599" s="4"/>
      <c r="ID1599" s="6"/>
      <c r="IE1599" s="5"/>
      <c r="IF1599" s="5"/>
      <c r="IG1599" s="4"/>
      <c r="IH1599" s="6"/>
      <c r="II1599" s="4"/>
      <c r="IJ1599" s="6"/>
      <c r="IK1599" s="5"/>
      <c r="IL1599" s="5"/>
      <c r="IM1599" s="4"/>
      <c r="IN1599" s="6"/>
      <c r="IO1599" s="4"/>
      <c r="IP1599" s="6"/>
      <c r="IQ1599" s="5"/>
      <c r="IR1599" s="5"/>
      <c r="IS1599" s="4"/>
      <c r="IT1599" s="6"/>
      <c r="IU1599" s="4"/>
      <c r="IV1599" s="6"/>
      <c r="IW1599" s="5"/>
      <c r="IX1599" s="5"/>
      <c r="IY1599" s="4"/>
      <c r="IZ1599" s="6"/>
      <c r="JA1599" s="4"/>
      <c r="JB1599" s="6"/>
      <c r="JC1599" s="5"/>
      <c r="JD1599" s="5"/>
      <c r="JE1599" s="4"/>
      <c r="JF1599" s="6"/>
      <c r="JG1599" s="4"/>
      <c r="JH1599" s="6"/>
      <c r="JI1599" s="5"/>
      <c r="JJ1599" s="5"/>
      <c r="JK1599" s="4"/>
      <c r="JL1599" s="6"/>
      <c r="JM1599" s="4"/>
      <c r="JN1599" s="6"/>
      <c r="JO1599" s="5"/>
      <c r="JP1599" s="5"/>
      <c r="JQ1599" s="4"/>
      <c r="JR1599" s="6"/>
      <c r="JS1599" s="4"/>
      <c r="JT1599" s="6"/>
      <c r="JU1599" s="5"/>
      <c r="JV1599" s="5"/>
      <c r="JW1599" s="4"/>
      <c r="JX1599" s="6"/>
      <c r="JY1599" s="4"/>
      <c r="JZ1599" s="6"/>
      <c r="KA1599" s="5"/>
      <c r="KB1599" s="5"/>
      <c r="KC1599" s="4"/>
      <c r="KD1599" s="6"/>
      <c r="KE1599" s="4"/>
      <c r="KF1599" s="6"/>
      <c r="KG1599" s="5"/>
      <c r="KH1599" s="5"/>
      <c r="KI1599" s="4"/>
      <c r="KJ1599" s="6"/>
      <c r="KK1599" s="4"/>
      <c r="KL1599" s="6"/>
      <c r="KM1599" s="5"/>
      <c r="KN1599" s="5"/>
    </row>
    <row r="1600">
      <c r="A1600" s="3" t="s">
        <v>85</v>
      </c>
      <c r="B1600" s="3" t="s">
        <v>712</v>
      </c>
      <c r="C1600" s="3" t="s">
        <v>87</v>
      </c>
      <c r="D1600" s="3" t="s">
        <v>712</v>
      </c>
      <c r="E1600" s="3" t="s">
        <v>988</v>
      </c>
      <c r="F1600" s="3" t="s">
        <v>104</v>
      </c>
      <c r="G1600" s="3" t="s">
        <v>104</v>
      </c>
      <c r="H1600" s="3" t="s">
        <v>104</v>
      </c>
      <c r="I1600" s="3" t="s">
        <v>1323</v>
      </c>
      <c r="J1600" s="3" t="s">
        <v>104</v>
      </c>
      <c r="K1600" s="4"/>
      <c r="L1600" s="4">
        <f>=ROUNDDOWN({0},0)</f>
      </c>
      <c r="M1600" s="4"/>
      <c r="N1600" s="5"/>
      <c r="O1600" s="4"/>
      <c r="P1600" s="4">
        <f>=ROUNDDOWN({0},0)</f>
      </c>
      <c r="Q1600" s="4"/>
      <c r="R1600" s="5"/>
      <c r="S1600" s="4"/>
      <c r="T1600" s="6"/>
      <c r="U1600" s="4"/>
      <c r="V1600" s="6"/>
      <c r="W1600" s="5"/>
      <c r="X1600" s="5"/>
      <c r="Y1600" s="4"/>
      <c r="Z1600" s="6"/>
      <c r="AA1600" s="4"/>
      <c r="AB1600" s="6"/>
      <c r="AC1600" s="5"/>
      <c r="AD1600" s="5"/>
      <c r="AE1600" s="4"/>
      <c r="AF1600" s="6"/>
      <c r="AG1600" s="4"/>
      <c r="AH1600" s="6"/>
      <c r="AI1600" s="5"/>
      <c r="AJ1600" s="5"/>
      <c r="AK1600" s="4"/>
      <c r="AL1600" s="6"/>
      <c r="AM1600" s="4"/>
      <c r="AN1600" s="6"/>
      <c r="AO1600" s="5"/>
      <c r="AP1600" s="5"/>
      <c r="AQ1600" s="4"/>
      <c r="AR1600" s="6"/>
      <c r="AS1600" s="4"/>
      <c r="AT1600" s="6"/>
      <c r="AU1600" s="5"/>
      <c r="AV1600" s="5"/>
      <c r="AW1600" s="4"/>
      <c r="AX1600" s="6"/>
      <c r="AY1600" s="4"/>
      <c r="AZ1600" s="6"/>
      <c r="BA1600" s="5"/>
      <c r="BB1600" s="5"/>
      <c r="BC1600" s="4"/>
      <c r="BD1600" s="6"/>
      <c r="BE1600" s="4"/>
      <c r="BF1600" s="6"/>
      <c r="BG1600" s="5"/>
      <c r="BH1600" s="5"/>
      <c r="BI1600" s="4"/>
      <c r="BJ1600" s="6"/>
      <c r="BK1600" s="4"/>
      <c r="BL1600" s="6"/>
      <c r="BM1600" s="5"/>
      <c r="BN1600" s="5"/>
      <c r="BO1600" s="4"/>
      <c r="BP1600" s="6"/>
      <c r="BQ1600" s="4"/>
      <c r="BR1600" s="6"/>
      <c r="BS1600" s="5"/>
      <c r="BT1600" s="5"/>
      <c r="BU1600" s="4"/>
      <c r="BV1600" s="6"/>
      <c r="BW1600" s="4"/>
      <c r="BX1600" s="6"/>
      <c r="BY1600" s="5"/>
      <c r="BZ1600" s="5"/>
      <c r="CA1600" s="4"/>
      <c r="CB1600" s="6"/>
      <c r="CC1600" s="4"/>
      <c r="CD1600" s="6"/>
      <c r="CE1600" s="5"/>
      <c r="CF1600" s="5"/>
      <c r="CG1600" s="4"/>
      <c r="CH1600" s="6"/>
      <c r="CI1600" s="4"/>
      <c r="CJ1600" s="6"/>
      <c r="CK1600" s="5"/>
      <c r="CL1600" s="5"/>
      <c r="CM1600" s="4"/>
      <c r="CN1600" s="6"/>
      <c r="CO1600" s="4"/>
      <c r="CP1600" s="6"/>
      <c r="CQ1600" s="5"/>
      <c r="CR1600" s="5"/>
      <c r="CS1600" s="4"/>
      <c r="CT1600" s="6"/>
      <c r="CU1600" s="4"/>
      <c r="CV1600" s="6"/>
      <c r="CW1600" s="5"/>
      <c r="CX1600" s="5"/>
      <c r="CY1600" s="4"/>
      <c r="CZ1600" s="6"/>
      <c r="DA1600" s="4"/>
      <c r="DB1600" s="6"/>
      <c r="DC1600" s="5"/>
      <c r="DD1600" s="5"/>
      <c r="DE1600" s="4"/>
      <c r="DF1600" s="6"/>
      <c r="DG1600" s="4"/>
      <c r="DH1600" s="6"/>
      <c r="DI1600" s="5"/>
      <c r="DJ1600" s="5"/>
      <c r="DK1600" s="4"/>
      <c r="DL1600" s="6"/>
      <c r="DM1600" s="4"/>
      <c r="DN1600" s="6"/>
      <c r="DO1600" s="5"/>
      <c r="DP1600" s="5"/>
      <c r="DQ1600" s="4"/>
      <c r="DR1600" s="6"/>
      <c r="DS1600" s="4"/>
      <c r="DT1600" s="6"/>
      <c r="DU1600" s="5"/>
      <c r="DV1600" s="5"/>
      <c r="DW1600" s="4"/>
      <c r="DX1600" s="6"/>
      <c r="DY1600" s="4"/>
      <c r="DZ1600" s="6"/>
      <c r="EA1600" s="5"/>
      <c r="EB1600" s="5"/>
      <c r="EC1600" s="4"/>
      <c r="ED1600" s="6"/>
      <c r="EE1600" s="4"/>
      <c r="EF1600" s="6"/>
      <c r="EG1600" s="5"/>
      <c r="EH1600" s="5"/>
      <c r="EI1600" s="4"/>
      <c r="EJ1600" s="6"/>
      <c r="EK1600" s="4"/>
      <c r="EL1600" s="6"/>
      <c r="EM1600" s="5"/>
      <c r="EN1600" s="5"/>
      <c r="EO1600" s="4"/>
      <c r="EP1600" s="6"/>
      <c r="EQ1600" s="4"/>
      <c r="ER1600" s="6"/>
      <c r="ES1600" s="5"/>
      <c r="ET1600" s="5"/>
      <c r="EU1600" s="4"/>
      <c r="EV1600" s="6"/>
      <c r="EW1600" s="4"/>
      <c r="EX1600" s="6"/>
      <c r="EY1600" s="5"/>
      <c r="EZ1600" s="5"/>
      <c r="FA1600" s="4"/>
      <c r="FB1600" s="6"/>
      <c r="FC1600" s="4"/>
      <c r="FD1600" s="6"/>
      <c r="FE1600" s="5"/>
      <c r="FF1600" s="5"/>
      <c r="FG1600" s="4"/>
      <c r="FH1600" s="6"/>
      <c r="FI1600" s="4"/>
      <c r="FJ1600" s="6"/>
      <c r="FK1600" s="5"/>
      <c r="FL1600" s="5"/>
      <c r="FM1600" s="4"/>
      <c r="FN1600" s="6"/>
      <c r="FO1600" s="4"/>
      <c r="FP1600" s="6"/>
      <c r="FQ1600" s="5"/>
      <c r="FR1600" s="5"/>
      <c r="FS1600" s="4"/>
      <c r="FT1600" s="6"/>
      <c r="FU1600" s="4"/>
      <c r="FV1600" s="6"/>
      <c r="FW1600" s="5"/>
      <c r="FX1600" s="5"/>
      <c r="FY1600" s="4"/>
      <c r="FZ1600" s="6"/>
      <c r="GA1600" s="4"/>
      <c r="GB1600" s="6"/>
      <c r="GC1600" s="5"/>
      <c r="GD1600" s="5"/>
      <c r="GE1600" s="4"/>
      <c r="GF1600" s="6"/>
      <c r="GG1600" s="4"/>
      <c r="GH1600" s="6"/>
      <c r="GI1600" s="5"/>
      <c r="GJ1600" s="5"/>
      <c r="GK1600" s="4"/>
      <c r="GL1600" s="6"/>
      <c r="GM1600" s="4"/>
      <c r="GN1600" s="6"/>
      <c r="GO1600" s="5"/>
      <c r="GP1600" s="5"/>
      <c r="GQ1600" s="4"/>
      <c r="GR1600" s="6"/>
      <c r="GS1600" s="4"/>
      <c r="GT1600" s="6"/>
      <c r="GU1600" s="5"/>
      <c r="GV1600" s="5"/>
      <c r="GW1600" s="4"/>
      <c r="GX1600" s="6"/>
      <c r="GY1600" s="4"/>
      <c r="GZ1600" s="6"/>
      <c r="HA1600" s="5"/>
      <c r="HB1600" s="5"/>
      <c r="HC1600" s="4"/>
      <c r="HD1600" s="6"/>
      <c r="HE1600" s="4"/>
      <c r="HF1600" s="6"/>
      <c r="HG1600" s="5"/>
      <c r="HH1600" s="5"/>
      <c r="HI1600" s="4"/>
      <c r="HJ1600" s="6"/>
      <c r="HK1600" s="4"/>
      <c r="HL1600" s="6"/>
      <c r="HM1600" s="5"/>
      <c r="HN1600" s="5"/>
      <c r="HO1600" s="4"/>
      <c r="HP1600" s="6"/>
      <c r="HQ1600" s="4"/>
      <c r="HR1600" s="6"/>
      <c r="HS1600" s="5"/>
      <c r="HT1600" s="5"/>
      <c r="HU1600" s="4"/>
      <c r="HV1600" s="6"/>
      <c r="HW1600" s="4"/>
      <c r="HX1600" s="6"/>
      <c r="HY1600" s="5"/>
      <c r="HZ1600" s="5"/>
      <c r="IA1600" s="4"/>
      <c r="IB1600" s="6"/>
      <c r="IC1600" s="4"/>
      <c r="ID1600" s="6"/>
      <c r="IE1600" s="5"/>
      <c r="IF1600" s="5"/>
      <c r="IG1600" s="4"/>
      <c r="IH1600" s="6"/>
      <c r="II1600" s="4"/>
      <c r="IJ1600" s="6"/>
      <c r="IK1600" s="5"/>
      <c r="IL1600" s="5"/>
      <c r="IM1600" s="4"/>
      <c r="IN1600" s="6"/>
      <c r="IO1600" s="4"/>
      <c r="IP1600" s="6"/>
      <c r="IQ1600" s="5"/>
      <c r="IR1600" s="5"/>
      <c r="IS1600" s="4"/>
      <c r="IT1600" s="6"/>
      <c r="IU1600" s="4"/>
      <c r="IV1600" s="6"/>
      <c r="IW1600" s="5"/>
      <c r="IX1600" s="5"/>
      <c r="IY1600" s="4"/>
      <c r="IZ1600" s="6"/>
      <c r="JA1600" s="4"/>
      <c r="JB1600" s="6"/>
      <c r="JC1600" s="5"/>
      <c r="JD1600" s="5"/>
      <c r="JE1600" s="4"/>
      <c r="JF1600" s="6"/>
      <c r="JG1600" s="4"/>
      <c r="JH1600" s="6"/>
      <c r="JI1600" s="5"/>
      <c r="JJ1600" s="5"/>
      <c r="JK1600" s="4"/>
      <c r="JL1600" s="6"/>
      <c r="JM1600" s="4"/>
      <c r="JN1600" s="6"/>
      <c r="JO1600" s="5"/>
      <c r="JP1600" s="5"/>
      <c r="JQ1600" s="4"/>
      <c r="JR1600" s="6"/>
      <c r="JS1600" s="4"/>
      <c r="JT1600" s="6"/>
      <c r="JU1600" s="5"/>
      <c r="JV1600" s="5"/>
      <c r="JW1600" s="4"/>
      <c r="JX1600" s="6"/>
      <c r="JY1600" s="4"/>
      <c r="JZ1600" s="6"/>
      <c r="KA1600" s="5"/>
      <c r="KB1600" s="5"/>
      <c r="KC1600" s="4"/>
      <c r="KD1600" s="6"/>
      <c r="KE1600" s="4"/>
      <c r="KF1600" s="6"/>
      <c r="KG1600" s="5"/>
      <c r="KH1600" s="5"/>
      <c r="KI1600" s="4"/>
      <c r="KJ1600" s="6"/>
      <c r="KK1600" s="4"/>
      <c r="KL1600" s="6"/>
      <c r="KM1600" s="5"/>
      <c r="KN1600" s="5"/>
    </row>
    <row r="1601">
      <c r="A1601" s="3" t="s">
        <v>85</v>
      </c>
      <c r="B1601" s="3" t="s">
        <v>712</v>
      </c>
      <c r="C1601" s="3" t="s">
        <v>87</v>
      </c>
      <c r="D1601" s="3" t="s">
        <v>712</v>
      </c>
      <c r="E1601" s="3" t="s">
        <v>991</v>
      </c>
      <c r="F1601" s="3" t="s">
        <v>104</v>
      </c>
      <c r="G1601" s="3" t="s">
        <v>104</v>
      </c>
      <c r="H1601" s="3" t="s">
        <v>104</v>
      </c>
      <c r="I1601" s="3" t="s">
        <v>1323</v>
      </c>
      <c r="J1601" s="3" t="s">
        <v>104</v>
      </c>
      <c r="K1601" s="4"/>
      <c r="L1601" s="4">
        <f>=ROUNDDOWN({0},0)</f>
      </c>
      <c r="M1601" s="4"/>
      <c r="N1601" s="5"/>
      <c r="O1601" s="4"/>
      <c r="P1601" s="4">
        <f>=ROUNDDOWN({0},0)</f>
      </c>
      <c r="Q1601" s="4"/>
      <c r="R1601" s="5"/>
      <c r="S1601" s="4"/>
      <c r="T1601" s="6"/>
      <c r="U1601" s="4"/>
      <c r="V1601" s="6"/>
      <c r="W1601" s="5"/>
      <c r="X1601" s="5"/>
      <c r="Y1601" s="4"/>
      <c r="Z1601" s="6"/>
      <c r="AA1601" s="4"/>
      <c r="AB1601" s="6"/>
      <c r="AC1601" s="5"/>
      <c r="AD1601" s="5"/>
      <c r="AE1601" s="4"/>
      <c r="AF1601" s="6"/>
      <c r="AG1601" s="4"/>
      <c r="AH1601" s="6"/>
      <c r="AI1601" s="5"/>
      <c r="AJ1601" s="5"/>
      <c r="AK1601" s="4"/>
      <c r="AL1601" s="6"/>
      <c r="AM1601" s="4"/>
      <c r="AN1601" s="6"/>
      <c r="AO1601" s="5"/>
      <c r="AP1601" s="5"/>
      <c r="AQ1601" s="4"/>
      <c r="AR1601" s="6"/>
      <c r="AS1601" s="4"/>
      <c r="AT1601" s="6"/>
      <c r="AU1601" s="5"/>
      <c r="AV1601" s="5"/>
      <c r="AW1601" s="4"/>
      <c r="AX1601" s="6"/>
      <c r="AY1601" s="4"/>
      <c r="AZ1601" s="6"/>
      <c r="BA1601" s="5"/>
      <c r="BB1601" s="5"/>
      <c r="BC1601" s="4"/>
      <c r="BD1601" s="6"/>
      <c r="BE1601" s="4"/>
      <c r="BF1601" s="6"/>
      <c r="BG1601" s="5"/>
      <c r="BH1601" s="5"/>
      <c r="BI1601" s="4"/>
      <c r="BJ1601" s="6"/>
      <c r="BK1601" s="4"/>
      <c r="BL1601" s="6"/>
      <c r="BM1601" s="5"/>
      <c r="BN1601" s="5"/>
      <c r="BO1601" s="4"/>
      <c r="BP1601" s="6"/>
      <c r="BQ1601" s="4"/>
      <c r="BR1601" s="6"/>
      <c r="BS1601" s="5"/>
      <c r="BT1601" s="5"/>
      <c r="BU1601" s="4"/>
      <c r="BV1601" s="6"/>
      <c r="BW1601" s="4"/>
      <c r="BX1601" s="6"/>
      <c r="BY1601" s="5"/>
      <c r="BZ1601" s="5"/>
      <c r="CA1601" s="4"/>
      <c r="CB1601" s="6"/>
      <c r="CC1601" s="4"/>
      <c r="CD1601" s="6"/>
      <c r="CE1601" s="5"/>
      <c r="CF1601" s="5"/>
      <c r="CG1601" s="4"/>
      <c r="CH1601" s="6"/>
      <c r="CI1601" s="4"/>
      <c r="CJ1601" s="6"/>
      <c r="CK1601" s="5"/>
      <c r="CL1601" s="5"/>
      <c r="CM1601" s="4"/>
      <c r="CN1601" s="6"/>
      <c r="CO1601" s="4"/>
      <c r="CP1601" s="6"/>
      <c r="CQ1601" s="5"/>
      <c r="CR1601" s="5"/>
      <c r="CS1601" s="4"/>
      <c r="CT1601" s="6"/>
      <c r="CU1601" s="4"/>
      <c r="CV1601" s="6"/>
      <c r="CW1601" s="5"/>
      <c r="CX1601" s="5"/>
      <c r="CY1601" s="4"/>
      <c r="CZ1601" s="6"/>
      <c r="DA1601" s="4"/>
      <c r="DB1601" s="6"/>
      <c r="DC1601" s="5"/>
      <c r="DD1601" s="5"/>
      <c r="DE1601" s="4"/>
      <c r="DF1601" s="6"/>
      <c r="DG1601" s="4"/>
      <c r="DH1601" s="6"/>
      <c r="DI1601" s="5"/>
      <c r="DJ1601" s="5"/>
      <c r="DK1601" s="4"/>
      <c r="DL1601" s="6"/>
      <c r="DM1601" s="4"/>
      <c r="DN1601" s="6"/>
      <c r="DO1601" s="5"/>
      <c r="DP1601" s="5"/>
      <c r="DQ1601" s="4"/>
      <c r="DR1601" s="6"/>
      <c r="DS1601" s="4"/>
      <c r="DT1601" s="6"/>
      <c r="DU1601" s="5"/>
      <c r="DV1601" s="5"/>
      <c r="DW1601" s="4"/>
      <c r="DX1601" s="6"/>
      <c r="DY1601" s="4"/>
      <c r="DZ1601" s="6"/>
      <c r="EA1601" s="5"/>
      <c r="EB1601" s="5"/>
      <c r="EC1601" s="4"/>
      <c r="ED1601" s="6"/>
      <c r="EE1601" s="4"/>
      <c r="EF1601" s="6"/>
      <c r="EG1601" s="5"/>
      <c r="EH1601" s="5"/>
      <c r="EI1601" s="4"/>
      <c r="EJ1601" s="6"/>
      <c r="EK1601" s="4"/>
      <c r="EL1601" s="6"/>
      <c r="EM1601" s="5"/>
      <c r="EN1601" s="5"/>
      <c r="EO1601" s="4"/>
      <c r="EP1601" s="6"/>
      <c r="EQ1601" s="4"/>
      <c r="ER1601" s="6"/>
      <c r="ES1601" s="5"/>
      <c r="ET1601" s="5"/>
      <c r="EU1601" s="4"/>
      <c r="EV1601" s="6"/>
      <c r="EW1601" s="4"/>
      <c r="EX1601" s="6"/>
      <c r="EY1601" s="5"/>
      <c r="EZ1601" s="5"/>
      <c r="FA1601" s="4"/>
      <c r="FB1601" s="6"/>
      <c r="FC1601" s="4"/>
      <c r="FD1601" s="6"/>
      <c r="FE1601" s="5"/>
      <c r="FF1601" s="5"/>
      <c r="FG1601" s="4"/>
      <c r="FH1601" s="6"/>
      <c r="FI1601" s="4"/>
      <c r="FJ1601" s="6"/>
      <c r="FK1601" s="5"/>
      <c r="FL1601" s="5"/>
      <c r="FM1601" s="4"/>
      <c r="FN1601" s="6"/>
      <c r="FO1601" s="4"/>
      <c r="FP1601" s="6"/>
      <c r="FQ1601" s="5"/>
      <c r="FR1601" s="5"/>
      <c r="FS1601" s="4"/>
      <c r="FT1601" s="6"/>
      <c r="FU1601" s="4"/>
      <c r="FV1601" s="6"/>
      <c r="FW1601" s="5"/>
      <c r="FX1601" s="5"/>
      <c r="FY1601" s="4"/>
      <c r="FZ1601" s="6"/>
      <c r="GA1601" s="4"/>
      <c r="GB1601" s="6"/>
      <c r="GC1601" s="5"/>
      <c r="GD1601" s="5"/>
      <c r="GE1601" s="4"/>
      <c r="GF1601" s="6"/>
      <c r="GG1601" s="4"/>
      <c r="GH1601" s="6"/>
      <c r="GI1601" s="5"/>
      <c r="GJ1601" s="5"/>
      <c r="GK1601" s="4"/>
      <c r="GL1601" s="6"/>
      <c r="GM1601" s="4"/>
      <c r="GN1601" s="6"/>
      <c r="GO1601" s="5"/>
      <c r="GP1601" s="5"/>
      <c r="GQ1601" s="4"/>
      <c r="GR1601" s="6"/>
      <c r="GS1601" s="4"/>
      <c r="GT1601" s="6"/>
      <c r="GU1601" s="5"/>
      <c r="GV1601" s="5"/>
      <c r="GW1601" s="4"/>
      <c r="GX1601" s="6"/>
      <c r="GY1601" s="4"/>
      <c r="GZ1601" s="6"/>
      <c r="HA1601" s="5"/>
      <c r="HB1601" s="5"/>
      <c r="HC1601" s="4"/>
      <c r="HD1601" s="6"/>
      <c r="HE1601" s="4"/>
      <c r="HF1601" s="6"/>
      <c r="HG1601" s="5"/>
      <c r="HH1601" s="5"/>
      <c r="HI1601" s="4"/>
      <c r="HJ1601" s="6"/>
      <c r="HK1601" s="4"/>
      <c r="HL1601" s="6"/>
      <c r="HM1601" s="5"/>
      <c r="HN1601" s="5"/>
      <c r="HO1601" s="4"/>
      <c r="HP1601" s="6"/>
      <c r="HQ1601" s="4"/>
      <c r="HR1601" s="6"/>
      <c r="HS1601" s="5"/>
      <c r="HT1601" s="5"/>
      <c r="HU1601" s="4"/>
      <c r="HV1601" s="6"/>
      <c r="HW1601" s="4"/>
      <c r="HX1601" s="6"/>
      <c r="HY1601" s="5"/>
      <c r="HZ1601" s="5"/>
      <c r="IA1601" s="4"/>
      <c r="IB1601" s="6"/>
      <c r="IC1601" s="4"/>
      <c r="ID1601" s="6"/>
      <c r="IE1601" s="5"/>
      <c r="IF1601" s="5"/>
      <c r="IG1601" s="4"/>
      <c r="IH1601" s="6"/>
      <c r="II1601" s="4"/>
      <c r="IJ1601" s="6"/>
      <c r="IK1601" s="5"/>
      <c r="IL1601" s="5"/>
      <c r="IM1601" s="4"/>
      <c r="IN1601" s="6"/>
      <c r="IO1601" s="4"/>
      <c r="IP1601" s="6"/>
      <c r="IQ1601" s="5"/>
      <c r="IR1601" s="5"/>
      <c r="IS1601" s="4"/>
      <c r="IT1601" s="6"/>
      <c r="IU1601" s="4"/>
      <c r="IV1601" s="6"/>
      <c r="IW1601" s="5"/>
      <c r="IX1601" s="5"/>
      <c r="IY1601" s="4"/>
      <c r="IZ1601" s="6"/>
      <c r="JA1601" s="4"/>
      <c r="JB1601" s="6"/>
      <c r="JC1601" s="5"/>
      <c r="JD1601" s="5"/>
      <c r="JE1601" s="4"/>
      <c r="JF1601" s="6"/>
      <c r="JG1601" s="4"/>
      <c r="JH1601" s="6"/>
      <c r="JI1601" s="5"/>
      <c r="JJ1601" s="5"/>
      <c r="JK1601" s="4"/>
      <c r="JL1601" s="6"/>
      <c r="JM1601" s="4"/>
      <c r="JN1601" s="6"/>
      <c r="JO1601" s="5"/>
      <c r="JP1601" s="5"/>
      <c r="JQ1601" s="4"/>
      <c r="JR1601" s="6"/>
      <c r="JS1601" s="4"/>
      <c r="JT1601" s="6"/>
      <c r="JU1601" s="5"/>
      <c r="JV1601" s="5"/>
      <c r="JW1601" s="4"/>
      <c r="JX1601" s="6"/>
      <c r="JY1601" s="4"/>
      <c r="JZ1601" s="6"/>
      <c r="KA1601" s="5"/>
      <c r="KB1601" s="5"/>
      <c r="KC1601" s="4"/>
      <c r="KD1601" s="6"/>
      <c r="KE1601" s="4"/>
      <c r="KF1601" s="6"/>
      <c r="KG1601" s="5"/>
      <c r="KH1601" s="5"/>
      <c r="KI1601" s="4"/>
      <c r="KJ1601" s="6"/>
      <c r="KK1601" s="4"/>
      <c r="KL1601" s="6"/>
      <c r="KM1601" s="5"/>
      <c r="KN1601" s="5"/>
    </row>
    <row r="1602">
      <c r="A1602" s="3" t="s">
        <v>85</v>
      </c>
      <c r="B1602" s="3" t="s">
        <v>712</v>
      </c>
      <c r="C1602" s="3" t="s">
        <v>87</v>
      </c>
      <c r="D1602" s="3" t="s">
        <v>712</v>
      </c>
      <c r="E1602" s="3" t="s">
        <v>1019</v>
      </c>
      <c r="F1602" s="3" t="s">
        <v>104</v>
      </c>
      <c r="G1602" s="3" t="s">
        <v>104</v>
      </c>
      <c r="H1602" s="3" t="s">
        <v>104</v>
      </c>
      <c r="I1602" s="3" t="s">
        <v>1323</v>
      </c>
      <c r="J1602" s="3" t="s">
        <v>104</v>
      </c>
      <c r="K1602" s="4"/>
      <c r="L1602" s="4">
        <f>=ROUNDDOWN({0},0)</f>
      </c>
      <c r="M1602" s="4"/>
      <c r="N1602" s="5"/>
      <c r="O1602" s="4"/>
      <c r="P1602" s="4">
        <f>=ROUNDDOWN({0},0)</f>
      </c>
      <c r="Q1602" s="4"/>
      <c r="R1602" s="5"/>
      <c r="S1602" s="4"/>
      <c r="T1602" s="6"/>
      <c r="U1602" s="4"/>
      <c r="V1602" s="6"/>
      <c r="W1602" s="5"/>
      <c r="X1602" s="5"/>
      <c r="Y1602" s="4"/>
      <c r="Z1602" s="6"/>
      <c r="AA1602" s="4"/>
      <c r="AB1602" s="6"/>
      <c r="AC1602" s="5"/>
      <c r="AD1602" s="5"/>
      <c r="AE1602" s="4"/>
      <c r="AF1602" s="6"/>
      <c r="AG1602" s="4"/>
      <c r="AH1602" s="6"/>
      <c r="AI1602" s="5"/>
      <c r="AJ1602" s="5"/>
      <c r="AK1602" s="4"/>
      <c r="AL1602" s="6"/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  <c r="AW1602" s="4"/>
      <c r="AX1602" s="6"/>
      <c r="AY1602" s="4"/>
      <c r="AZ1602" s="6"/>
      <c r="BA1602" s="5"/>
      <c r="BB1602" s="5"/>
      <c r="BC1602" s="4"/>
      <c r="BD1602" s="6"/>
      <c r="BE1602" s="4"/>
      <c r="BF1602" s="6"/>
      <c r="BG1602" s="5"/>
      <c r="BH1602" s="5"/>
      <c r="BI1602" s="4"/>
      <c r="BJ1602" s="6"/>
      <c r="BK1602" s="4"/>
      <c r="BL1602" s="6"/>
      <c r="BM1602" s="5"/>
      <c r="BN1602" s="5"/>
      <c r="BO1602" s="4"/>
      <c r="BP1602" s="6"/>
      <c r="BQ1602" s="4"/>
      <c r="BR1602" s="6"/>
      <c r="BS1602" s="5"/>
      <c r="BT1602" s="5"/>
      <c r="BU1602" s="4"/>
      <c r="BV1602" s="6"/>
      <c r="BW1602" s="4"/>
      <c r="BX1602" s="6"/>
      <c r="BY1602" s="5"/>
      <c r="BZ1602" s="5"/>
      <c r="CA1602" s="4"/>
      <c r="CB1602" s="6"/>
      <c r="CC1602" s="4"/>
      <c r="CD1602" s="6"/>
      <c r="CE1602" s="5"/>
      <c r="CF1602" s="5"/>
      <c r="CG1602" s="4"/>
      <c r="CH1602" s="6"/>
      <c r="CI1602" s="4"/>
      <c r="CJ1602" s="6"/>
      <c r="CK1602" s="5"/>
      <c r="CL1602" s="5"/>
      <c r="CM1602" s="4"/>
      <c r="CN1602" s="6"/>
      <c r="CO1602" s="4"/>
      <c r="CP1602" s="6"/>
      <c r="CQ1602" s="5"/>
      <c r="CR1602" s="5"/>
      <c r="CS1602" s="4"/>
      <c r="CT1602" s="6"/>
      <c r="CU1602" s="4"/>
      <c r="CV1602" s="6"/>
      <c r="CW1602" s="5"/>
      <c r="CX1602" s="5"/>
      <c r="CY1602" s="4"/>
      <c r="CZ1602" s="6"/>
      <c r="DA1602" s="4"/>
      <c r="DB1602" s="6"/>
      <c r="DC1602" s="5"/>
      <c r="DD1602" s="5"/>
      <c r="DE1602" s="4"/>
      <c r="DF1602" s="6"/>
      <c r="DG1602" s="4"/>
      <c r="DH1602" s="6"/>
      <c r="DI1602" s="5"/>
      <c r="DJ1602" s="5"/>
      <c r="DK1602" s="4"/>
      <c r="DL1602" s="6"/>
      <c r="DM1602" s="4"/>
      <c r="DN1602" s="6"/>
      <c r="DO1602" s="5"/>
      <c r="DP1602" s="5"/>
      <c r="DQ1602" s="4"/>
      <c r="DR1602" s="6"/>
      <c r="DS1602" s="4"/>
      <c r="DT1602" s="6"/>
      <c r="DU1602" s="5"/>
      <c r="DV1602" s="5"/>
      <c r="DW1602" s="4"/>
      <c r="DX1602" s="6"/>
      <c r="DY1602" s="4"/>
      <c r="DZ1602" s="6"/>
      <c r="EA1602" s="5"/>
      <c r="EB1602" s="5"/>
      <c r="EC1602" s="4"/>
      <c r="ED1602" s="6"/>
      <c r="EE1602" s="4"/>
      <c r="EF1602" s="6"/>
      <c r="EG1602" s="5"/>
      <c r="EH1602" s="5"/>
      <c r="EI1602" s="4"/>
      <c r="EJ1602" s="6"/>
      <c r="EK1602" s="4"/>
      <c r="EL1602" s="6"/>
      <c r="EM1602" s="5"/>
      <c r="EN1602" s="5"/>
      <c r="EO1602" s="4"/>
      <c r="EP1602" s="6"/>
      <c r="EQ1602" s="4"/>
      <c r="ER1602" s="6"/>
      <c r="ES1602" s="5"/>
      <c r="ET1602" s="5"/>
      <c r="EU1602" s="4"/>
      <c r="EV1602" s="6"/>
      <c r="EW1602" s="4"/>
      <c r="EX1602" s="6"/>
      <c r="EY1602" s="5"/>
      <c r="EZ1602" s="5"/>
      <c r="FA1602" s="4"/>
      <c r="FB1602" s="6"/>
      <c r="FC1602" s="4"/>
      <c r="FD1602" s="6"/>
      <c r="FE1602" s="5"/>
      <c r="FF1602" s="5"/>
      <c r="FG1602" s="4"/>
      <c r="FH1602" s="6"/>
      <c r="FI1602" s="4"/>
      <c r="FJ1602" s="6"/>
      <c r="FK1602" s="5"/>
      <c r="FL1602" s="5"/>
      <c r="FM1602" s="4"/>
      <c r="FN1602" s="6"/>
      <c r="FO1602" s="4"/>
      <c r="FP1602" s="6"/>
      <c r="FQ1602" s="5"/>
      <c r="FR1602" s="5"/>
      <c r="FS1602" s="4"/>
      <c r="FT1602" s="6"/>
      <c r="FU1602" s="4"/>
      <c r="FV1602" s="6"/>
      <c r="FW1602" s="5"/>
      <c r="FX1602" s="5"/>
      <c r="FY1602" s="4"/>
      <c r="FZ1602" s="6"/>
      <c r="GA1602" s="4"/>
      <c r="GB1602" s="6"/>
      <c r="GC1602" s="5"/>
      <c r="GD1602" s="5"/>
      <c r="GE1602" s="4"/>
      <c r="GF1602" s="6"/>
      <c r="GG1602" s="4"/>
      <c r="GH1602" s="6"/>
      <c r="GI1602" s="5"/>
      <c r="GJ1602" s="5"/>
      <c r="GK1602" s="4"/>
      <c r="GL1602" s="6"/>
      <c r="GM1602" s="4"/>
      <c r="GN1602" s="6"/>
      <c r="GO1602" s="5"/>
      <c r="GP1602" s="5"/>
      <c r="GQ1602" s="4"/>
      <c r="GR1602" s="6"/>
      <c r="GS1602" s="4"/>
      <c r="GT1602" s="6"/>
      <c r="GU1602" s="5"/>
      <c r="GV1602" s="5"/>
      <c r="GW1602" s="4"/>
      <c r="GX1602" s="6"/>
      <c r="GY1602" s="4"/>
      <c r="GZ1602" s="6"/>
      <c r="HA1602" s="5"/>
      <c r="HB1602" s="5"/>
      <c r="HC1602" s="4"/>
      <c r="HD1602" s="6"/>
      <c r="HE1602" s="4"/>
      <c r="HF1602" s="6"/>
      <c r="HG1602" s="5"/>
      <c r="HH1602" s="5"/>
      <c r="HI1602" s="4"/>
      <c r="HJ1602" s="6"/>
      <c r="HK1602" s="4"/>
      <c r="HL1602" s="6"/>
      <c r="HM1602" s="5"/>
      <c r="HN1602" s="5"/>
      <c r="HO1602" s="4"/>
      <c r="HP1602" s="6"/>
      <c r="HQ1602" s="4"/>
      <c r="HR1602" s="6"/>
      <c r="HS1602" s="5"/>
      <c r="HT1602" s="5"/>
      <c r="HU1602" s="4"/>
      <c r="HV1602" s="6"/>
      <c r="HW1602" s="4"/>
      <c r="HX1602" s="6"/>
      <c r="HY1602" s="5"/>
      <c r="HZ1602" s="5"/>
      <c r="IA1602" s="4"/>
      <c r="IB1602" s="6"/>
      <c r="IC1602" s="4"/>
      <c r="ID1602" s="6"/>
      <c r="IE1602" s="5"/>
      <c r="IF1602" s="5"/>
      <c r="IG1602" s="4"/>
      <c r="IH1602" s="6"/>
      <c r="II1602" s="4"/>
      <c r="IJ1602" s="6"/>
      <c r="IK1602" s="5"/>
      <c r="IL1602" s="5"/>
      <c r="IM1602" s="4"/>
      <c r="IN1602" s="6"/>
      <c r="IO1602" s="4"/>
      <c r="IP1602" s="6"/>
      <c r="IQ1602" s="5"/>
      <c r="IR1602" s="5"/>
      <c r="IS1602" s="4"/>
      <c r="IT1602" s="6"/>
      <c r="IU1602" s="4"/>
      <c r="IV1602" s="6"/>
      <c r="IW1602" s="5"/>
      <c r="IX1602" s="5"/>
      <c r="IY1602" s="4"/>
      <c r="IZ1602" s="6"/>
      <c r="JA1602" s="4"/>
      <c r="JB1602" s="6"/>
      <c r="JC1602" s="5"/>
      <c r="JD1602" s="5"/>
      <c r="JE1602" s="4"/>
      <c r="JF1602" s="6"/>
      <c r="JG1602" s="4"/>
      <c r="JH1602" s="6"/>
      <c r="JI1602" s="5"/>
      <c r="JJ1602" s="5"/>
      <c r="JK1602" s="4"/>
      <c r="JL1602" s="6"/>
      <c r="JM1602" s="4"/>
      <c r="JN1602" s="6"/>
      <c r="JO1602" s="5"/>
      <c r="JP1602" s="5"/>
      <c r="JQ1602" s="4"/>
      <c r="JR1602" s="6"/>
      <c r="JS1602" s="4"/>
      <c r="JT1602" s="6"/>
      <c r="JU1602" s="5"/>
      <c r="JV1602" s="5"/>
      <c r="JW1602" s="4"/>
      <c r="JX1602" s="6"/>
      <c r="JY1602" s="4"/>
      <c r="JZ1602" s="6"/>
      <c r="KA1602" s="5"/>
      <c r="KB1602" s="5"/>
      <c r="KC1602" s="4"/>
      <c r="KD1602" s="6"/>
      <c r="KE1602" s="4"/>
      <c r="KF1602" s="6"/>
      <c r="KG1602" s="5"/>
      <c r="KH1602" s="5"/>
      <c r="KI1602" s="4"/>
      <c r="KJ1602" s="6"/>
      <c r="KK1602" s="4"/>
      <c r="KL1602" s="6"/>
      <c r="KM1602" s="5"/>
      <c r="KN1602" s="5"/>
    </row>
    <row r="1603">
      <c r="A1603" s="3" t="s">
        <v>85</v>
      </c>
      <c r="B1603" s="3" t="s">
        <v>712</v>
      </c>
      <c r="C1603" s="3" t="s">
        <v>87</v>
      </c>
      <c r="D1603" s="3" t="s">
        <v>712</v>
      </c>
      <c r="E1603" s="3" t="s">
        <v>125</v>
      </c>
      <c r="F1603" s="3" t="s">
        <v>104</v>
      </c>
      <c r="G1603" s="3" t="s">
        <v>104</v>
      </c>
      <c r="H1603" s="3" t="s">
        <v>104</v>
      </c>
      <c r="I1603" s="3" t="s">
        <v>1323</v>
      </c>
      <c r="J1603" s="3" t="s">
        <v>104</v>
      </c>
      <c r="K1603" s="4"/>
      <c r="L1603" s="4">
        <f>=ROUNDDOWN({0},0)</f>
      </c>
      <c r="M1603" s="4"/>
      <c r="N1603" s="5"/>
      <c r="O1603" s="4"/>
      <c r="P1603" s="4">
        <f>=ROUNDDOWN({0},0)</f>
      </c>
      <c r="Q1603" s="4"/>
      <c r="R1603" s="5"/>
      <c r="S1603" s="4"/>
      <c r="T1603" s="6"/>
      <c r="U1603" s="4"/>
      <c r="V1603" s="6"/>
      <c r="W1603" s="5"/>
      <c r="X1603" s="5"/>
      <c r="Y1603" s="4"/>
      <c r="Z1603" s="6"/>
      <c r="AA1603" s="4"/>
      <c r="AB1603" s="6"/>
      <c r="AC1603" s="5"/>
      <c r="AD1603" s="5"/>
      <c r="AE1603" s="4"/>
      <c r="AF1603" s="6"/>
      <c r="AG1603" s="4"/>
      <c r="AH1603" s="6"/>
      <c r="AI1603" s="5"/>
      <c r="AJ1603" s="5"/>
      <c r="AK1603" s="4"/>
      <c r="AL1603" s="6"/>
      <c r="AM1603" s="4"/>
      <c r="AN1603" s="6"/>
      <c r="AO1603" s="5"/>
      <c r="AP1603" s="5"/>
      <c r="AQ1603" s="4"/>
      <c r="AR1603" s="6"/>
      <c r="AS1603" s="4"/>
      <c r="AT1603" s="6"/>
      <c r="AU1603" s="5"/>
      <c r="AV1603" s="5"/>
      <c r="AW1603" s="4"/>
      <c r="AX1603" s="6"/>
      <c r="AY1603" s="4"/>
      <c r="AZ1603" s="6"/>
      <c r="BA1603" s="5"/>
      <c r="BB1603" s="5"/>
      <c r="BC1603" s="4"/>
      <c r="BD1603" s="6"/>
      <c r="BE1603" s="4"/>
      <c r="BF1603" s="6"/>
      <c r="BG1603" s="5"/>
      <c r="BH1603" s="5"/>
      <c r="BI1603" s="4"/>
      <c r="BJ1603" s="6"/>
      <c r="BK1603" s="4"/>
      <c r="BL1603" s="6"/>
      <c r="BM1603" s="5"/>
      <c r="BN1603" s="5"/>
      <c r="BO1603" s="4"/>
      <c r="BP1603" s="6"/>
      <c r="BQ1603" s="4"/>
      <c r="BR1603" s="6"/>
      <c r="BS1603" s="5"/>
      <c r="BT1603" s="5"/>
      <c r="BU1603" s="4"/>
      <c r="BV1603" s="6"/>
      <c r="BW1603" s="4"/>
      <c r="BX1603" s="6"/>
      <c r="BY1603" s="5"/>
      <c r="BZ1603" s="5"/>
      <c r="CA1603" s="4"/>
      <c r="CB1603" s="6"/>
      <c r="CC1603" s="4"/>
      <c r="CD1603" s="6"/>
      <c r="CE1603" s="5"/>
      <c r="CF1603" s="5"/>
      <c r="CG1603" s="4"/>
      <c r="CH1603" s="6"/>
      <c r="CI1603" s="4"/>
      <c r="CJ1603" s="6"/>
      <c r="CK1603" s="5"/>
      <c r="CL1603" s="5"/>
      <c r="CM1603" s="4"/>
      <c r="CN1603" s="6"/>
      <c r="CO1603" s="4"/>
      <c r="CP1603" s="6"/>
      <c r="CQ1603" s="5"/>
      <c r="CR1603" s="5"/>
      <c r="CS1603" s="4"/>
      <c r="CT1603" s="6"/>
      <c r="CU1603" s="4"/>
      <c r="CV1603" s="6"/>
      <c r="CW1603" s="5"/>
      <c r="CX1603" s="5"/>
      <c r="CY1603" s="4"/>
      <c r="CZ1603" s="6"/>
      <c r="DA1603" s="4"/>
      <c r="DB1603" s="6"/>
      <c r="DC1603" s="5"/>
      <c r="DD1603" s="5"/>
      <c r="DE1603" s="4"/>
      <c r="DF1603" s="6"/>
      <c r="DG1603" s="4"/>
      <c r="DH1603" s="6"/>
      <c r="DI1603" s="5"/>
      <c r="DJ1603" s="5"/>
      <c r="DK1603" s="4"/>
      <c r="DL1603" s="6"/>
      <c r="DM1603" s="4"/>
      <c r="DN1603" s="6"/>
      <c r="DO1603" s="5"/>
      <c r="DP1603" s="5"/>
      <c r="DQ1603" s="4"/>
      <c r="DR1603" s="6"/>
      <c r="DS1603" s="4"/>
      <c r="DT1603" s="6"/>
      <c r="DU1603" s="5"/>
      <c r="DV1603" s="5"/>
      <c r="DW1603" s="4"/>
      <c r="DX1603" s="6"/>
      <c r="DY1603" s="4"/>
      <c r="DZ1603" s="6"/>
      <c r="EA1603" s="5"/>
      <c r="EB1603" s="5"/>
      <c r="EC1603" s="4"/>
      <c r="ED1603" s="6"/>
      <c r="EE1603" s="4"/>
      <c r="EF1603" s="6"/>
      <c r="EG1603" s="5"/>
      <c r="EH1603" s="5"/>
      <c r="EI1603" s="4"/>
      <c r="EJ1603" s="6"/>
      <c r="EK1603" s="4"/>
      <c r="EL1603" s="6"/>
      <c r="EM1603" s="5"/>
      <c r="EN1603" s="5"/>
      <c r="EO1603" s="4"/>
      <c r="EP1603" s="6"/>
      <c r="EQ1603" s="4"/>
      <c r="ER1603" s="6"/>
      <c r="ES1603" s="5"/>
      <c r="ET1603" s="5"/>
      <c r="EU1603" s="4"/>
      <c r="EV1603" s="6"/>
      <c r="EW1603" s="4"/>
      <c r="EX1603" s="6"/>
      <c r="EY1603" s="5"/>
      <c r="EZ1603" s="5"/>
      <c r="FA1603" s="4"/>
      <c r="FB1603" s="6"/>
      <c r="FC1603" s="4"/>
      <c r="FD1603" s="6"/>
      <c r="FE1603" s="5"/>
      <c r="FF1603" s="5"/>
      <c r="FG1603" s="4"/>
      <c r="FH1603" s="6"/>
      <c r="FI1603" s="4"/>
      <c r="FJ1603" s="6"/>
      <c r="FK1603" s="5"/>
      <c r="FL1603" s="5"/>
      <c r="FM1603" s="4"/>
      <c r="FN1603" s="6"/>
      <c r="FO1603" s="4"/>
      <c r="FP1603" s="6"/>
      <c r="FQ1603" s="5"/>
      <c r="FR1603" s="5"/>
      <c r="FS1603" s="4"/>
      <c r="FT1603" s="6"/>
      <c r="FU1603" s="4"/>
      <c r="FV1603" s="6"/>
      <c r="FW1603" s="5"/>
      <c r="FX1603" s="5"/>
      <c r="FY1603" s="4"/>
      <c r="FZ1603" s="6"/>
      <c r="GA1603" s="4"/>
      <c r="GB1603" s="6"/>
      <c r="GC1603" s="5"/>
      <c r="GD1603" s="5"/>
      <c r="GE1603" s="4"/>
      <c r="GF1603" s="6"/>
      <c r="GG1603" s="4"/>
      <c r="GH1603" s="6"/>
      <c r="GI1603" s="5"/>
      <c r="GJ1603" s="5"/>
      <c r="GK1603" s="4"/>
      <c r="GL1603" s="6"/>
      <c r="GM1603" s="4"/>
      <c r="GN1603" s="6"/>
      <c r="GO1603" s="5"/>
      <c r="GP1603" s="5"/>
      <c r="GQ1603" s="4"/>
      <c r="GR1603" s="6"/>
      <c r="GS1603" s="4"/>
      <c r="GT1603" s="6"/>
      <c r="GU1603" s="5"/>
      <c r="GV1603" s="5"/>
      <c r="GW1603" s="4"/>
      <c r="GX1603" s="6"/>
      <c r="GY1603" s="4"/>
      <c r="GZ1603" s="6"/>
      <c r="HA1603" s="5"/>
      <c r="HB1603" s="5"/>
      <c r="HC1603" s="4"/>
      <c r="HD1603" s="6"/>
      <c r="HE1603" s="4"/>
      <c r="HF1603" s="6"/>
      <c r="HG1603" s="5"/>
      <c r="HH1603" s="5"/>
      <c r="HI1603" s="4"/>
      <c r="HJ1603" s="6"/>
      <c r="HK1603" s="4"/>
      <c r="HL1603" s="6"/>
      <c r="HM1603" s="5"/>
      <c r="HN1603" s="5"/>
      <c r="HO1603" s="4"/>
      <c r="HP1603" s="6"/>
      <c r="HQ1603" s="4"/>
      <c r="HR1603" s="6"/>
      <c r="HS1603" s="5"/>
      <c r="HT1603" s="5"/>
      <c r="HU1603" s="4"/>
      <c r="HV1603" s="6"/>
      <c r="HW1603" s="4"/>
      <c r="HX1603" s="6"/>
      <c r="HY1603" s="5"/>
      <c r="HZ1603" s="5"/>
      <c r="IA1603" s="4"/>
      <c r="IB1603" s="6"/>
      <c r="IC1603" s="4"/>
      <c r="ID1603" s="6"/>
      <c r="IE1603" s="5"/>
      <c r="IF1603" s="5"/>
      <c r="IG1603" s="4"/>
      <c r="IH1603" s="6"/>
      <c r="II1603" s="4"/>
      <c r="IJ1603" s="6"/>
      <c r="IK1603" s="5"/>
      <c r="IL1603" s="5"/>
      <c r="IM1603" s="4"/>
      <c r="IN1603" s="6"/>
      <c r="IO1603" s="4"/>
      <c r="IP1603" s="6"/>
      <c r="IQ1603" s="5"/>
      <c r="IR1603" s="5"/>
      <c r="IS1603" s="4"/>
      <c r="IT1603" s="6"/>
      <c r="IU1603" s="4"/>
      <c r="IV1603" s="6"/>
      <c r="IW1603" s="5"/>
      <c r="IX1603" s="5"/>
      <c r="IY1603" s="4"/>
      <c r="IZ1603" s="6"/>
      <c r="JA1603" s="4"/>
      <c r="JB1603" s="6"/>
      <c r="JC1603" s="5"/>
      <c r="JD1603" s="5"/>
      <c r="JE1603" s="4"/>
      <c r="JF1603" s="6"/>
      <c r="JG1603" s="4"/>
      <c r="JH1603" s="6"/>
      <c r="JI1603" s="5"/>
      <c r="JJ1603" s="5"/>
      <c r="JK1603" s="4"/>
      <c r="JL1603" s="6"/>
      <c r="JM1603" s="4"/>
      <c r="JN1603" s="6"/>
      <c r="JO1603" s="5"/>
      <c r="JP1603" s="5"/>
      <c r="JQ1603" s="4"/>
      <c r="JR1603" s="6"/>
      <c r="JS1603" s="4"/>
      <c r="JT1603" s="6"/>
      <c r="JU1603" s="5"/>
      <c r="JV1603" s="5"/>
      <c r="JW1603" s="4"/>
      <c r="JX1603" s="6"/>
      <c r="JY1603" s="4"/>
      <c r="JZ1603" s="6"/>
      <c r="KA1603" s="5"/>
      <c r="KB1603" s="5"/>
      <c r="KC1603" s="4"/>
      <c r="KD1603" s="6"/>
      <c r="KE1603" s="4"/>
      <c r="KF1603" s="6"/>
      <c r="KG1603" s="5"/>
      <c r="KH1603" s="5"/>
      <c r="KI1603" s="4"/>
      <c r="KJ1603" s="6"/>
      <c r="KK1603" s="4"/>
      <c r="KL1603" s="6"/>
      <c r="KM1603" s="5"/>
      <c r="KN1603" s="5"/>
    </row>
    <row r="1604">
      <c r="A1604" s="3" t="s">
        <v>85</v>
      </c>
      <c r="B1604" s="3" t="s">
        <v>712</v>
      </c>
      <c r="C1604" s="3" t="s">
        <v>87</v>
      </c>
      <c r="D1604" s="3" t="s">
        <v>712</v>
      </c>
      <c r="E1604" s="3" t="s">
        <v>1064</v>
      </c>
      <c r="F1604" s="3" t="s">
        <v>104</v>
      </c>
      <c r="G1604" s="3" t="s">
        <v>104</v>
      </c>
      <c r="H1604" s="3" t="s">
        <v>104</v>
      </c>
      <c r="I1604" s="3" t="s">
        <v>1323</v>
      </c>
      <c r="J1604" s="3" t="s">
        <v>104</v>
      </c>
      <c r="K1604" s="4"/>
      <c r="L1604" s="4">
        <f>=ROUNDDOWN({0},0)</f>
      </c>
      <c r="M1604" s="4"/>
      <c r="N1604" s="5"/>
      <c r="O1604" s="4"/>
      <c r="P1604" s="4">
        <f>=ROUNDDOWN({0},0)</f>
      </c>
      <c r="Q1604" s="4"/>
      <c r="R1604" s="5"/>
      <c r="S1604" s="4"/>
      <c r="T1604" s="6"/>
      <c r="U1604" s="4"/>
      <c r="V1604" s="6"/>
      <c r="W1604" s="5"/>
      <c r="X1604" s="5"/>
      <c r="Y1604" s="4"/>
      <c r="Z1604" s="6"/>
      <c r="AA1604" s="4"/>
      <c r="AB1604" s="6"/>
      <c r="AC1604" s="5"/>
      <c r="AD1604" s="5"/>
      <c r="AE1604" s="4"/>
      <c r="AF1604" s="6"/>
      <c r="AG1604" s="4"/>
      <c r="AH1604" s="6"/>
      <c r="AI1604" s="5"/>
      <c r="AJ1604" s="5"/>
      <c r="AK1604" s="4"/>
      <c r="AL1604" s="6"/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  <c r="AW1604" s="4"/>
      <c r="AX1604" s="6"/>
      <c r="AY1604" s="4"/>
      <c r="AZ1604" s="6"/>
      <c r="BA1604" s="5"/>
      <c r="BB1604" s="5"/>
      <c r="BC1604" s="4"/>
      <c r="BD1604" s="6"/>
      <c r="BE1604" s="4"/>
      <c r="BF1604" s="6"/>
      <c r="BG1604" s="5"/>
      <c r="BH1604" s="5"/>
      <c r="BI1604" s="4"/>
      <c r="BJ1604" s="6"/>
      <c r="BK1604" s="4"/>
      <c r="BL1604" s="6"/>
      <c r="BM1604" s="5"/>
      <c r="BN1604" s="5"/>
      <c r="BO1604" s="4"/>
      <c r="BP1604" s="6"/>
      <c r="BQ1604" s="4"/>
      <c r="BR1604" s="6"/>
      <c r="BS1604" s="5"/>
      <c r="BT1604" s="5"/>
      <c r="BU1604" s="4"/>
      <c r="BV1604" s="6"/>
      <c r="BW1604" s="4"/>
      <c r="BX1604" s="6"/>
      <c r="BY1604" s="5"/>
      <c r="BZ1604" s="5"/>
      <c r="CA1604" s="4"/>
      <c r="CB1604" s="6"/>
      <c r="CC1604" s="4"/>
      <c r="CD1604" s="6"/>
      <c r="CE1604" s="5"/>
      <c r="CF1604" s="5"/>
      <c r="CG1604" s="4"/>
      <c r="CH1604" s="6"/>
      <c r="CI1604" s="4"/>
      <c r="CJ1604" s="6"/>
      <c r="CK1604" s="5"/>
      <c r="CL1604" s="5"/>
      <c r="CM1604" s="4"/>
      <c r="CN1604" s="6"/>
      <c r="CO1604" s="4"/>
      <c r="CP1604" s="6"/>
      <c r="CQ1604" s="5"/>
      <c r="CR1604" s="5"/>
      <c r="CS1604" s="4"/>
      <c r="CT1604" s="6"/>
      <c r="CU1604" s="4"/>
      <c r="CV1604" s="6"/>
      <c r="CW1604" s="5"/>
      <c r="CX1604" s="5"/>
      <c r="CY1604" s="4"/>
      <c r="CZ1604" s="6"/>
      <c r="DA1604" s="4"/>
      <c r="DB1604" s="6"/>
      <c r="DC1604" s="5"/>
      <c r="DD1604" s="5"/>
      <c r="DE1604" s="4"/>
      <c r="DF1604" s="6"/>
      <c r="DG1604" s="4"/>
      <c r="DH1604" s="6"/>
      <c r="DI1604" s="5"/>
      <c r="DJ1604" s="5"/>
      <c r="DK1604" s="4"/>
      <c r="DL1604" s="6"/>
      <c r="DM1604" s="4"/>
      <c r="DN1604" s="6"/>
      <c r="DO1604" s="5"/>
      <c r="DP1604" s="5"/>
      <c r="DQ1604" s="4"/>
      <c r="DR1604" s="6"/>
      <c r="DS1604" s="4"/>
      <c r="DT1604" s="6"/>
      <c r="DU1604" s="5"/>
      <c r="DV1604" s="5"/>
      <c r="DW1604" s="4"/>
      <c r="DX1604" s="6"/>
      <c r="DY1604" s="4"/>
      <c r="DZ1604" s="6"/>
      <c r="EA1604" s="5"/>
      <c r="EB1604" s="5"/>
      <c r="EC1604" s="4"/>
      <c r="ED1604" s="6"/>
      <c r="EE1604" s="4"/>
      <c r="EF1604" s="6"/>
      <c r="EG1604" s="5"/>
      <c r="EH1604" s="5"/>
      <c r="EI1604" s="4"/>
      <c r="EJ1604" s="6"/>
      <c r="EK1604" s="4"/>
      <c r="EL1604" s="6"/>
      <c r="EM1604" s="5"/>
      <c r="EN1604" s="5"/>
      <c r="EO1604" s="4"/>
      <c r="EP1604" s="6"/>
      <c r="EQ1604" s="4"/>
      <c r="ER1604" s="6"/>
      <c r="ES1604" s="5"/>
      <c r="ET1604" s="5"/>
      <c r="EU1604" s="4"/>
      <c r="EV1604" s="6"/>
      <c r="EW1604" s="4"/>
      <c r="EX1604" s="6"/>
      <c r="EY1604" s="5"/>
      <c r="EZ1604" s="5"/>
      <c r="FA1604" s="4"/>
      <c r="FB1604" s="6"/>
      <c r="FC1604" s="4"/>
      <c r="FD1604" s="6"/>
      <c r="FE1604" s="5"/>
      <c r="FF1604" s="5"/>
      <c r="FG1604" s="4"/>
      <c r="FH1604" s="6"/>
      <c r="FI1604" s="4"/>
      <c r="FJ1604" s="6"/>
      <c r="FK1604" s="5"/>
      <c r="FL1604" s="5"/>
      <c r="FM1604" s="4"/>
      <c r="FN1604" s="6"/>
      <c r="FO1604" s="4"/>
      <c r="FP1604" s="6"/>
      <c r="FQ1604" s="5"/>
      <c r="FR1604" s="5"/>
      <c r="FS1604" s="4"/>
      <c r="FT1604" s="6"/>
      <c r="FU1604" s="4"/>
      <c r="FV1604" s="6"/>
      <c r="FW1604" s="5"/>
      <c r="FX1604" s="5"/>
      <c r="FY1604" s="4"/>
      <c r="FZ1604" s="6"/>
      <c r="GA1604" s="4"/>
      <c r="GB1604" s="6"/>
      <c r="GC1604" s="5"/>
      <c r="GD1604" s="5"/>
      <c r="GE1604" s="4"/>
      <c r="GF1604" s="6"/>
      <c r="GG1604" s="4"/>
      <c r="GH1604" s="6"/>
      <c r="GI1604" s="5"/>
      <c r="GJ1604" s="5"/>
      <c r="GK1604" s="4"/>
      <c r="GL1604" s="6"/>
      <c r="GM1604" s="4"/>
      <c r="GN1604" s="6"/>
      <c r="GO1604" s="5"/>
      <c r="GP1604" s="5"/>
      <c r="GQ1604" s="4"/>
      <c r="GR1604" s="6"/>
      <c r="GS1604" s="4"/>
      <c r="GT1604" s="6"/>
      <c r="GU1604" s="5"/>
      <c r="GV1604" s="5"/>
      <c r="GW1604" s="4"/>
      <c r="GX1604" s="6"/>
      <c r="GY1604" s="4"/>
      <c r="GZ1604" s="6"/>
      <c r="HA1604" s="5"/>
      <c r="HB1604" s="5"/>
      <c r="HC1604" s="4"/>
      <c r="HD1604" s="6"/>
      <c r="HE1604" s="4"/>
      <c r="HF1604" s="6"/>
      <c r="HG1604" s="5"/>
      <c r="HH1604" s="5"/>
      <c r="HI1604" s="4"/>
      <c r="HJ1604" s="6"/>
      <c r="HK1604" s="4"/>
      <c r="HL1604" s="6"/>
      <c r="HM1604" s="5"/>
      <c r="HN1604" s="5"/>
      <c r="HO1604" s="4"/>
      <c r="HP1604" s="6"/>
      <c r="HQ1604" s="4"/>
      <c r="HR1604" s="6"/>
      <c r="HS1604" s="5"/>
      <c r="HT1604" s="5"/>
      <c r="HU1604" s="4"/>
      <c r="HV1604" s="6"/>
      <c r="HW1604" s="4"/>
      <c r="HX1604" s="6"/>
      <c r="HY1604" s="5"/>
      <c r="HZ1604" s="5"/>
      <c r="IA1604" s="4"/>
      <c r="IB1604" s="6"/>
      <c r="IC1604" s="4"/>
      <c r="ID1604" s="6"/>
      <c r="IE1604" s="5"/>
      <c r="IF1604" s="5"/>
      <c r="IG1604" s="4"/>
      <c r="IH1604" s="6"/>
      <c r="II1604" s="4"/>
      <c r="IJ1604" s="6"/>
      <c r="IK1604" s="5"/>
      <c r="IL1604" s="5"/>
      <c r="IM1604" s="4"/>
      <c r="IN1604" s="6"/>
      <c r="IO1604" s="4"/>
      <c r="IP1604" s="6"/>
      <c r="IQ1604" s="5"/>
      <c r="IR1604" s="5"/>
      <c r="IS1604" s="4"/>
      <c r="IT1604" s="6"/>
      <c r="IU1604" s="4"/>
      <c r="IV1604" s="6"/>
      <c r="IW1604" s="5"/>
      <c r="IX1604" s="5"/>
      <c r="IY1604" s="4"/>
      <c r="IZ1604" s="6"/>
      <c r="JA1604" s="4"/>
      <c r="JB1604" s="6"/>
      <c r="JC1604" s="5"/>
      <c r="JD1604" s="5"/>
      <c r="JE1604" s="4"/>
      <c r="JF1604" s="6"/>
      <c r="JG1604" s="4"/>
      <c r="JH1604" s="6"/>
      <c r="JI1604" s="5"/>
      <c r="JJ1604" s="5"/>
      <c r="JK1604" s="4"/>
      <c r="JL1604" s="6"/>
      <c r="JM1604" s="4"/>
      <c r="JN1604" s="6"/>
      <c r="JO1604" s="5"/>
      <c r="JP1604" s="5"/>
      <c r="JQ1604" s="4"/>
      <c r="JR1604" s="6"/>
      <c r="JS1604" s="4"/>
      <c r="JT1604" s="6"/>
      <c r="JU1604" s="5"/>
      <c r="JV1604" s="5"/>
      <c r="JW1604" s="4"/>
      <c r="JX1604" s="6"/>
      <c r="JY1604" s="4"/>
      <c r="JZ1604" s="6"/>
      <c r="KA1604" s="5"/>
      <c r="KB1604" s="5"/>
      <c r="KC1604" s="4"/>
      <c r="KD1604" s="6"/>
      <c r="KE1604" s="4"/>
      <c r="KF1604" s="6"/>
      <c r="KG1604" s="5"/>
      <c r="KH1604" s="5"/>
      <c r="KI1604" s="4"/>
      <c r="KJ1604" s="6"/>
      <c r="KK1604" s="4"/>
      <c r="KL1604" s="6"/>
      <c r="KM1604" s="5"/>
      <c r="KN1604" s="5"/>
    </row>
    <row r="1605">
      <c r="A1605" s="3" t="s">
        <v>85</v>
      </c>
      <c r="B1605" s="3" t="s">
        <v>712</v>
      </c>
      <c r="C1605" s="3" t="s">
        <v>87</v>
      </c>
      <c r="D1605" s="3" t="s">
        <v>712</v>
      </c>
      <c r="E1605" s="3" t="s">
        <v>644</v>
      </c>
      <c r="F1605" s="3" t="s">
        <v>104</v>
      </c>
      <c r="G1605" s="3" t="s">
        <v>104</v>
      </c>
      <c r="H1605" s="3" t="s">
        <v>104</v>
      </c>
      <c r="I1605" s="3" t="s">
        <v>1323</v>
      </c>
      <c r="J1605" s="3" t="s">
        <v>104</v>
      </c>
      <c r="K1605" s="4"/>
      <c r="L1605" s="4">
        <f>=ROUNDDOWN({0},0)</f>
      </c>
      <c r="M1605" s="4"/>
      <c r="N1605" s="5"/>
      <c r="O1605" s="4"/>
      <c r="P1605" s="4">
        <f>=ROUNDDOWN({0},0)</f>
      </c>
      <c r="Q1605" s="4"/>
      <c r="R1605" s="5"/>
      <c r="S1605" s="4"/>
      <c r="T1605" s="6"/>
      <c r="U1605" s="4"/>
      <c r="V1605" s="6"/>
      <c r="W1605" s="5"/>
      <c r="X1605" s="5"/>
      <c r="Y1605" s="4"/>
      <c r="Z1605" s="6"/>
      <c r="AA1605" s="4"/>
      <c r="AB1605" s="6"/>
      <c r="AC1605" s="5"/>
      <c r="AD1605" s="5"/>
      <c r="AE1605" s="4"/>
      <c r="AF1605" s="6"/>
      <c r="AG1605" s="4"/>
      <c r="AH1605" s="6"/>
      <c r="AI1605" s="5"/>
      <c r="AJ1605" s="5"/>
      <c r="AK1605" s="4"/>
      <c r="AL1605" s="6"/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  <c r="AW1605" s="4"/>
      <c r="AX1605" s="6"/>
      <c r="AY1605" s="4"/>
      <c r="AZ1605" s="6"/>
      <c r="BA1605" s="5"/>
      <c r="BB1605" s="5"/>
      <c r="BC1605" s="4"/>
      <c r="BD1605" s="6"/>
      <c r="BE1605" s="4"/>
      <c r="BF1605" s="6"/>
      <c r="BG1605" s="5"/>
      <c r="BH1605" s="5"/>
      <c r="BI1605" s="4"/>
      <c r="BJ1605" s="6"/>
      <c r="BK1605" s="4"/>
      <c r="BL1605" s="6"/>
      <c r="BM1605" s="5"/>
      <c r="BN1605" s="5"/>
      <c r="BO1605" s="4"/>
      <c r="BP1605" s="6"/>
      <c r="BQ1605" s="4"/>
      <c r="BR1605" s="6"/>
      <c r="BS1605" s="5"/>
      <c r="BT1605" s="5"/>
      <c r="BU1605" s="4"/>
      <c r="BV1605" s="6"/>
      <c r="BW1605" s="4"/>
      <c r="BX1605" s="6"/>
      <c r="BY1605" s="5"/>
      <c r="BZ1605" s="5"/>
      <c r="CA1605" s="4"/>
      <c r="CB1605" s="6"/>
      <c r="CC1605" s="4"/>
      <c r="CD1605" s="6"/>
      <c r="CE1605" s="5"/>
      <c r="CF1605" s="5"/>
      <c r="CG1605" s="4"/>
      <c r="CH1605" s="6"/>
      <c r="CI1605" s="4"/>
      <c r="CJ1605" s="6"/>
      <c r="CK1605" s="5"/>
      <c r="CL1605" s="5"/>
      <c r="CM1605" s="4"/>
      <c r="CN1605" s="6"/>
      <c r="CO1605" s="4"/>
      <c r="CP1605" s="6"/>
      <c r="CQ1605" s="5"/>
      <c r="CR1605" s="5"/>
      <c r="CS1605" s="4"/>
      <c r="CT1605" s="6"/>
      <c r="CU1605" s="4"/>
      <c r="CV1605" s="6"/>
      <c r="CW1605" s="5"/>
      <c r="CX1605" s="5"/>
      <c r="CY1605" s="4"/>
      <c r="CZ1605" s="6"/>
      <c r="DA1605" s="4"/>
      <c r="DB1605" s="6"/>
      <c r="DC1605" s="5"/>
      <c r="DD1605" s="5"/>
      <c r="DE1605" s="4"/>
      <c r="DF1605" s="6"/>
      <c r="DG1605" s="4"/>
      <c r="DH1605" s="6"/>
      <c r="DI1605" s="5"/>
      <c r="DJ1605" s="5"/>
      <c r="DK1605" s="4"/>
      <c r="DL1605" s="6"/>
      <c r="DM1605" s="4"/>
      <c r="DN1605" s="6"/>
      <c r="DO1605" s="5"/>
      <c r="DP1605" s="5"/>
      <c r="DQ1605" s="4"/>
      <c r="DR1605" s="6"/>
      <c r="DS1605" s="4"/>
      <c r="DT1605" s="6"/>
      <c r="DU1605" s="5"/>
      <c r="DV1605" s="5"/>
      <c r="DW1605" s="4"/>
      <c r="DX1605" s="6"/>
      <c r="DY1605" s="4"/>
      <c r="DZ1605" s="6"/>
      <c r="EA1605" s="5"/>
      <c r="EB1605" s="5"/>
      <c r="EC1605" s="4"/>
      <c r="ED1605" s="6"/>
      <c r="EE1605" s="4"/>
      <c r="EF1605" s="6"/>
      <c r="EG1605" s="5"/>
      <c r="EH1605" s="5"/>
      <c r="EI1605" s="4"/>
      <c r="EJ1605" s="6"/>
      <c r="EK1605" s="4"/>
      <c r="EL1605" s="6"/>
      <c r="EM1605" s="5"/>
      <c r="EN1605" s="5"/>
      <c r="EO1605" s="4"/>
      <c r="EP1605" s="6"/>
      <c r="EQ1605" s="4"/>
      <c r="ER1605" s="6"/>
      <c r="ES1605" s="5"/>
      <c r="ET1605" s="5"/>
      <c r="EU1605" s="4"/>
      <c r="EV1605" s="6"/>
      <c r="EW1605" s="4"/>
      <c r="EX1605" s="6"/>
      <c r="EY1605" s="5"/>
      <c r="EZ1605" s="5"/>
      <c r="FA1605" s="4"/>
      <c r="FB1605" s="6"/>
      <c r="FC1605" s="4"/>
      <c r="FD1605" s="6"/>
      <c r="FE1605" s="5"/>
      <c r="FF1605" s="5"/>
      <c r="FG1605" s="4"/>
      <c r="FH1605" s="6"/>
      <c r="FI1605" s="4"/>
      <c r="FJ1605" s="6"/>
      <c r="FK1605" s="5"/>
      <c r="FL1605" s="5"/>
      <c r="FM1605" s="4"/>
      <c r="FN1605" s="6"/>
      <c r="FO1605" s="4"/>
      <c r="FP1605" s="6"/>
      <c r="FQ1605" s="5"/>
      <c r="FR1605" s="5"/>
      <c r="FS1605" s="4"/>
      <c r="FT1605" s="6"/>
      <c r="FU1605" s="4"/>
      <c r="FV1605" s="6"/>
      <c r="FW1605" s="5"/>
      <c r="FX1605" s="5"/>
      <c r="FY1605" s="4"/>
      <c r="FZ1605" s="6"/>
      <c r="GA1605" s="4"/>
      <c r="GB1605" s="6"/>
      <c r="GC1605" s="5"/>
      <c r="GD1605" s="5"/>
      <c r="GE1605" s="4"/>
      <c r="GF1605" s="6"/>
      <c r="GG1605" s="4"/>
      <c r="GH1605" s="6"/>
      <c r="GI1605" s="5"/>
      <c r="GJ1605" s="5"/>
      <c r="GK1605" s="4"/>
      <c r="GL1605" s="6"/>
      <c r="GM1605" s="4"/>
      <c r="GN1605" s="6"/>
      <c r="GO1605" s="5"/>
      <c r="GP1605" s="5"/>
      <c r="GQ1605" s="4"/>
      <c r="GR1605" s="6"/>
      <c r="GS1605" s="4"/>
      <c r="GT1605" s="6"/>
      <c r="GU1605" s="5"/>
      <c r="GV1605" s="5"/>
      <c r="GW1605" s="4"/>
      <c r="GX1605" s="6"/>
      <c r="GY1605" s="4"/>
      <c r="GZ1605" s="6"/>
      <c r="HA1605" s="5"/>
      <c r="HB1605" s="5"/>
      <c r="HC1605" s="4"/>
      <c r="HD1605" s="6"/>
      <c r="HE1605" s="4"/>
      <c r="HF1605" s="6"/>
      <c r="HG1605" s="5"/>
      <c r="HH1605" s="5"/>
      <c r="HI1605" s="4"/>
      <c r="HJ1605" s="6"/>
      <c r="HK1605" s="4"/>
      <c r="HL1605" s="6"/>
      <c r="HM1605" s="5"/>
      <c r="HN1605" s="5"/>
      <c r="HO1605" s="4"/>
      <c r="HP1605" s="6"/>
      <c r="HQ1605" s="4"/>
      <c r="HR1605" s="6"/>
      <c r="HS1605" s="5"/>
      <c r="HT1605" s="5"/>
      <c r="HU1605" s="4"/>
      <c r="HV1605" s="6"/>
      <c r="HW1605" s="4"/>
      <c r="HX1605" s="6"/>
      <c r="HY1605" s="5"/>
      <c r="HZ1605" s="5"/>
      <c r="IA1605" s="4"/>
      <c r="IB1605" s="6"/>
      <c r="IC1605" s="4"/>
      <c r="ID1605" s="6"/>
      <c r="IE1605" s="5"/>
      <c r="IF1605" s="5"/>
      <c r="IG1605" s="4"/>
      <c r="IH1605" s="6"/>
      <c r="II1605" s="4"/>
      <c r="IJ1605" s="6"/>
      <c r="IK1605" s="5"/>
      <c r="IL1605" s="5"/>
      <c r="IM1605" s="4"/>
      <c r="IN1605" s="6"/>
      <c r="IO1605" s="4"/>
      <c r="IP1605" s="6"/>
      <c r="IQ1605" s="5"/>
      <c r="IR1605" s="5"/>
      <c r="IS1605" s="4"/>
      <c r="IT1605" s="6"/>
      <c r="IU1605" s="4"/>
      <c r="IV1605" s="6"/>
      <c r="IW1605" s="5"/>
      <c r="IX1605" s="5"/>
      <c r="IY1605" s="4"/>
      <c r="IZ1605" s="6"/>
      <c r="JA1605" s="4"/>
      <c r="JB1605" s="6"/>
      <c r="JC1605" s="5"/>
      <c r="JD1605" s="5"/>
      <c r="JE1605" s="4"/>
      <c r="JF1605" s="6"/>
      <c r="JG1605" s="4"/>
      <c r="JH1605" s="6"/>
      <c r="JI1605" s="5"/>
      <c r="JJ1605" s="5"/>
      <c r="JK1605" s="4"/>
      <c r="JL1605" s="6"/>
      <c r="JM1605" s="4"/>
      <c r="JN1605" s="6"/>
      <c r="JO1605" s="5"/>
      <c r="JP1605" s="5"/>
      <c r="JQ1605" s="4"/>
      <c r="JR1605" s="6"/>
      <c r="JS1605" s="4"/>
      <c r="JT1605" s="6"/>
      <c r="JU1605" s="5"/>
      <c r="JV1605" s="5"/>
      <c r="JW1605" s="4"/>
      <c r="JX1605" s="6"/>
      <c r="JY1605" s="4"/>
      <c r="JZ1605" s="6"/>
      <c r="KA1605" s="5"/>
      <c r="KB1605" s="5"/>
      <c r="KC1605" s="4"/>
      <c r="KD1605" s="6"/>
      <c r="KE1605" s="4"/>
      <c r="KF1605" s="6"/>
      <c r="KG1605" s="5"/>
      <c r="KH1605" s="5"/>
      <c r="KI1605" s="4"/>
      <c r="KJ1605" s="6"/>
      <c r="KK1605" s="4"/>
      <c r="KL1605" s="6"/>
      <c r="KM1605" s="5"/>
      <c r="KN1605" s="5"/>
    </row>
    <row r="1606">
      <c r="A1606" s="3" t="s">
        <v>85</v>
      </c>
      <c r="B1606" s="3" t="s">
        <v>712</v>
      </c>
      <c r="C1606" s="3" t="s">
        <v>87</v>
      </c>
      <c r="D1606" s="3" t="s">
        <v>712</v>
      </c>
      <c r="E1606" s="3" t="s">
        <v>1089</v>
      </c>
      <c r="F1606" s="3" t="s">
        <v>104</v>
      </c>
      <c r="G1606" s="3" t="s">
        <v>104</v>
      </c>
      <c r="H1606" s="3" t="s">
        <v>104</v>
      </c>
      <c r="I1606" s="3" t="s">
        <v>1323</v>
      </c>
      <c r="J1606" s="3" t="s">
        <v>104</v>
      </c>
      <c r="K1606" s="4"/>
      <c r="L1606" s="4">
        <f>=ROUNDDOWN({0},0)</f>
      </c>
      <c r="M1606" s="4"/>
      <c r="N1606" s="5"/>
      <c r="O1606" s="4"/>
      <c r="P1606" s="4">
        <f>=ROUNDDOWN({0},0)</f>
      </c>
      <c r="Q1606" s="4"/>
      <c r="R1606" s="5"/>
      <c r="S1606" s="4"/>
      <c r="T1606" s="6"/>
      <c r="U1606" s="4"/>
      <c r="V1606" s="6"/>
      <c r="W1606" s="5"/>
      <c r="X1606" s="5"/>
      <c r="Y1606" s="4"/>
      <c r="Z1606" s="6"/>
      <c r="AA1606" s="4"/>
      <c r="AB1606" s="6"/>
      <c r="AC1606" s="5"/>
      <c r="AD1606" s="5"/>
      <c r="AE1606" s="4"/>
      <c r="AF1606" s="6"/>
      <c r="AG1606" s="4"/>
      <c r="AH1606" s="6"/>
      <c r="AI1606" s="5"/>
      <c r="AJ1606" s="5"/>
      <c r="AK1606" s="4"/>
      <c r="AL1606" s="6"/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  <c r="AW1606" s="4"/>
      <c r="AX1606" s="6"/>
      <c r="AY1606" s="4"/>
      <c r="AZ1606" s="6"/>
      <c r="BA1606" s="5"/>
      <c r="BB1606" s="5"/>
      <c r="BC1606" s="4"/>
      <c r="BD1606" s="6"/>
      <c r="BE1606" s="4"/>
      <c r="BF1606" s="6"/>
      <c r="BG1606" s="5"/>
      <c r="BH1606" s="5"/>
      <c r="BI1606" s="4"/>
      <c r="BJ1606" s="6"/>
      <c r="BK1606" s="4"/>
      <c r="BL1606" s="6"/>
      <c r="BM1606" s="5"/>
      <c r="BN1606" s="5"/>
      <c r="BO1606" s="4"/>
      <c r="BP1606" s="6"/>
      <c r="BQ1606" s="4"/>
      <c r="BR1606" s="6"/>
      <c r="BS1606" s="5"/>
      <c r="BT1606" s="5"/>
      <c r="BU1606" s="4"/>
      <c r="BV1606" s="6"/>
      <c r="BW1606" s="4"/>
      <c r="BX1606" s="6"/>
      <c r="BY1606" s="5"/>
      <c r="BZ1606" s="5"/>
      <c r="CA1606" s="4"/>
      <c r="CB1606" s="6"/>
      <c r="CC1606" s="4"/>
      <c r="CD1606" s="6"/>
      <c r="CE1606" s="5"/>
      <c r="CF1606" s="5"/>
      <c r="CG1606" s="4"/>
      <c r="CH1606" s="6"/>
      <c r="CI1606" s="4"/>
      <c r="CJ1606" s="6"/>
      <c r="CK1606" s="5"/>
      <c r="CL1606" s="5"/>
      <c r="CM1606" s="4"/>
      <c r="CN1606" s="6"/>
      <c r="CO1606" s="4"/>
      <c r="CP1606" s="6"/>
      <c r="CQ1606" s="5"/>
      <c r="CR1606" s="5"/>
      <c r="CS1606" s="4"/>
      <c r="CT1606" s="6"/>
      <c r="CU1606" s="4"/>
      <c r="CV1606" s="6"/>
      <c r="CW1606" s="5"/>
      <c r="CX1606" s="5"/>
      <c r="CY1606" s="4"/>
      <c r="CZ1606" s="6"/>
      <c r="DA1606" s="4"/>
      <c r="DB1606" s="6"/>
      <c r="DC1606" s="5"/>
      <c r="DD1606" s="5"/>
      <c r="DE1606" s="4"/>
      <c r="DF1606" s="6"/>
      <c r="DG1606" s="4"/>
      <c r="DH1606" s="6"/>
      <c r="DI1606" s="5"/>
      <c r="DJ1606" s="5"/>
      <c r="DK1606" s="4"/>
      <c r="DL1606" s="6"/>
      <c r="DM1606" s="4"/>
      <c r="DN1606" s="6"/>
      <c r="DO1606" s="5"/>
      <c r="DP1606" s="5"/>
      <c r="DQ1606" s="4"/>
      <c r="DR1606" s="6"/>
      <c r="DS1606" s="4"/>
      <c r="DT1606" s="6"/>
      <c r="DU1606" s="5"/>
      <c r="DV1606" s="5"/>
      <c r="DW1606" s="4"/>
      <c r="DX1606" s="6"/>
      <c r="DY1606" s="4"/>
      <c r="DZ1606" s="6"/>
      <c r="EA1606" s="5"/>
      <c r="EB1606" s="5"/>
      <c r="EC1606" s="4"/>
      <c r="ED1606" s="6"/>
      <c r="EE1606" s="4"/>
      <c r="EF1606" s="6"/>
      <c r="EG1606" s="5"/>
      <c r="EH1606" s="5"/>
      <c r="EI1606" s="4"/>
      <c r="EJ1606" s="6"/>
      <c r="EK1606" s="4"/>
      <c r="EL1606" s="6"/>
      <c r="EM1606" s="5"/>
      <c r="EN1606" s="5"/>
      <c r="EO1606" s="4"/>
      <c r="EP1606" s="6"/>
      <c r="EQ1606" s="4"/>
      <c r="ER1606" s="6"/>
      <c r="ES1606" s="5"/>
      <c r="ET1606" s="5"/>
      <c r="EU1606" s="4"/>
      <c r="EV1606" s="6"/>
      <c r="EW1606" s="4"/>
      <c r="EX1606" s="6"/>
      <c r="EY1606" s="5"/>
      <c r="EZ1606" s="5"/>
      <c r="FA1606" s="4"/>
      <c r="FB1606" s="6"/>
      <c r="FC1606" s="4"/>
      <c r="FD1606" s="6"/>
      <c r="FE1606" s="5"/>
      <c r="FF1606" s="5"/>
      <c r="FG1606" s="4"/>
      <c r="FH1606" s="6"/>
      <c r="FI1606" s="4"/>
      <c r="FJ1606" s="6"/>
      <c r="FK1606" s="5"/>
      <c r="FL1606" s="5"/>
      <c r="FM1606" s="4"/>
      <c r="FN1606" s="6"/>
      <c r="FO1606" s="4"/>
      <c r="FP1606" s="6"/>
      <c r="FQ1606" s="5"/>
      <c r="FR1606" s="5"/>
      <c r="FS1606" s="4"/>
      <c r="FT1606" s="6"/>
      <c r="FU1606" s="4"/>
      <c r="FV1606" s="6"/>
      <c r="FW1606" s="5"/>
      <c r="FX1606" s="5"/>
      <c r="FY1606" s="4"/>
      <c r="FZ1606" s="6"/>
      <c r="GA1606" s="4"/>
      <c r="GB1606" s="6"/>
      <c r="GC1606" s="5"/>
      <c r="GD1606" s="5"/>
      <c r="GE1606" s="4"/>
      <c r="GF1606" s="6"/>
      <c r="GG1606" s="4"/>
      <c r="GH1606" s="6"/>
      <c r="GI1606" s="5"/>
      <c r="GJ1606" s="5"/>
      <c r="GK1606" s="4"/>
      <c r="GL1606" s="6"/>
      <c r="GM1606" s="4"/>
      <c r="GN1606" s="6"/>
      <c r="GO1606" s="5"/>
      <c r="GP1606" s="5"/>
      <c r="GQ1606" s="4"/>
      <c r="GR1606" s="6"/>
      <c r="GS1606" s="4"/>
      <c r="GT1606" s="6"/>
      <c r="GU1606" s="5"/>
      <c r="GV1606" s="5"/>
      <c r="GW1606" s="4"/>
      <c r="GX1606" s="6"/>
      <c r="GY1606" s="4"/>
      <c r="GZ1606" s="6"/>
      <c r="HA1606" s="5"/>
      <c r="HB1606" s="5"/>
      <c r="HC1606" s="4"/>
      <c r="HD1606" s="6"/>
      <c r="HE1606" s="4"/>
      <c r="HF1606" s="6"/>
      <c r="HG1606" s="5"/>
      <c r="HH1606" s="5"/>
      <c r="HI1606" s="4"/>
      <c r="HJ1606" s="6"/>
      <c r="HK1606" s="4"/>
      <c r="HL1606" s="6"/>
      <c r="HM1606" s="5"/>
      <c r="HN1606" s="5"/>
      <c r="HO1606" s="4"/>
      <c r="HP1606" s="6"/>
      <c r="HQ1606" s="4"/>
      <c r="HR1606" s="6"/>
      <c r="HS1606" s="5"/>
      <c r="HT1606" s="5"/>
      <c r="HU1606" s="4"/>
      <c r="HV1606" s="6"/>
      <c r="HW1606" s="4"/>
      <c r="HX1606" s="6"/>
      <c r="HY1606" s="5"/>
      <c r="HZ1606" s="5"/>
      <c r="IA1606" s="4"/>
      <c r="IB1606" s="6"/>
      <c r="IC1606" s="4"/>
      <c r="ID1606" s="6"/>
      <c r="IE1606" s="5"/>
      <c r="IF1606" s="5"/>
      <c r="IG1606" s="4"/>
      <c r="IH1606" s="6"/>
      <c r="II1606" s="4"/>
      <c r="IJ1606" s="6"/>
      <c r="IK1606" s="5"/>
      <c r="IL1606" s="5"/>
      <c r="IM1606" s="4"/>
      <c r="IN1606" s="6"/>
      <c r="IO1606" s="4"/>
      <c r="IP1606" s="6"/>
      <c r="IQ1606" s="5"/>
      <c r="IR1606" s="5"/>
      <c r="IS1606" s="4"/>
      <c r="IT1606" s="6"/>
      <c r="IU1606" s="4"/>
      <c r="IV1606" s="6"/>
      <c r="IW1606" s="5"/>
      <c r="IX1606" s="5"/>
      <c r="IY1606" s="4"/>
      <c r="IZ1606" s="6"/>
      <c r="JA1606" s="4"/>
      <c r="JB1606" s="6"/>
      <c r="JC1606" s="5"/>
      <c r="JD1606" s="5"/>
      <c r="JE1606" s="4"/>
      <c r="JF1606" s="6"/>
      <c r="JG1606" s="4"/>
      <c r="JH1606" s="6"/>
      <c r="JI1606" s="5"/>
      <c r="JJ1606" s="5"/>
      <c r="JK1606" s="4"/>
      <c r="JL1606" s="6"/>
      <c r="JM1606" s="4"/>
      <c r="JN1606" s="6"/>
      <c r="JO1606" s="5"/>
      <c r="JP1606" s="5"/>
      <c r="JQ1606" s="4"/>
      <c r="JR1606" s="6"/>
      <c r="JS1606" s="4"/>
      <c r="JT1606" s="6"/>
      <c r="JU1606" s="5"/>
      <c r="JV1606" s="5"/>
      <c r="JW1606" s="4"/>
      <c r="JX1606" s="6"/>
      <c r="JY1606" s="4"/>
      <c r="JZ1606" s="6"/>
      <c r="KA1606" s="5"/>
      <c r="KB1606" s="5"/>
      <c r="KC1606" s="4"/>
      <c r="KD1606" s="6"/>
      <c r="KE1606" s="4"/>
      <c r="KF1606" s="6"/>
      <c r="KG1606" s="5"/>
      <c r="KH1606" s="5"/>
      <c r="KI1606" s="4"/>
      <c r="KJ1606" s="6"/>
      <c r="KK1606" s="4"/>
      <c r="KL1606" s="6"/>
      <c r="KM1606" s="5"/>
      <c r="KN1606" s="5"/>
    </row>
    <row r="1607">
      <c r="A1607" s="3" t="s">
        <v>85</v>
      </c>
      <c r="B1607" s="3" t="s">
        <v>712</v>
      </c>
      <c r="C1607" s="3" t="s">
        <v>87</v>
      </c>
      <c r="D1607" s="3" t="s">
        <v>712</v>
      </c>
      <c r="E1607" s="3" t="s">
        <v>1091</v>
      </c>
      <c r="F1607" s="3" t="s">
        <v>104</v>
      </c>
      <c r="G1607" s="3" t="s">
        <v>104</v>
      </c>
      <c r="H1607" s="3" t="s">
        <v>104</v>
      </c>
      <c r="I1607" s="3" t="s">
        <v>1323</v>
      </c>
      <c r="J1607" s="3" t="s">
        <v>104</v>
      </c>
      <c r="K1607" s="4"/>
      <c r="L1607" s="4">
        <f>=ROUNDDOWN({0},0)</f>
      </c>
      <c r="M1607" s="4"/>
      <c r="N1607" s="5"/>
      <c r="O1607" s="4"/>
      <c r="P1607" s="4">
        <f>=ROUNDDOWN({0},0)</f>
      </c>
      <c r="Q1607" s="4"/>
      <c r="R1607" s="5"/>
      <c r="S1607" s="4"/>
      <c r="T1607" s="6"/>
      <c r="U1607" s="4"/>
      <c r="V1607" s="6"/>
      <c r="W1607" s="5"/>
      <c r="X1607" s="5"/>
      <c r="Y1607" s="4"/>
      <c r="Z1607" s="6"/>
      <c r="AA1607" s="4"/>
      <c r="AB1607" s="6"/>
      <c r="AC1607" s="5"/>
      <c r="AD1607" s="5"/>
      <c r="AE1607" s="4"/>
      <c r="AF1607" s="6"/>
      <c r="AG1607" s="4"/>
      <c r="AH1607" s="6"/>
      <c r="AI1607" s="5"/>
      <c r="AJ1607" s="5"/>
      <c r="AK1607" s="4"/>
      <c r="AL1607" s="6"/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  <c r="AW1607" s="4"/>
      <c r="AX1607" s="6"/>
      <c r="AY1607" s="4"/>
      <c r="AZ1607" s="6"/>
      <c r="BA1607" s="5"/>
      <c r="BB1607" s="5"/>
      <c r="BC1607" s="4"/>
      <c r="BD1607" s="6"/>
      <c r="BE1607" s="4"/>
      <c r="BF1607" s="6"/>
      <c r="BG1607" s="5"/>
      <c r="BH1607" s="5"/>
      <c r="BI1607" s="4"/>
      <c r="BJ1607" s="6"/>
      <c r="BK1607" s="4"/>
      <c r="BL1607" s="6"/>
      <c r="BM1607" s="5"/>
      <c r="BN1607" s="5"/>
      <c r="BO1607" s="4"/>
      <c r="BP1607" s="6"/>
      <c r="BQ1607" s="4"/>
      <c r="BR1607" s="6"/>
      <c r="BS1607" s="5"/>
      <c r="BT1607" s="5"/>
      <c r="BU1607" s="4"/>
      <c r="BV1607" s="6"/>
      <c r="BW1607" s="4"/>
      <c r="BX1607" s="6"/>
      <c r="BY1607" s="5"/>
      <c r="BZ1607" s="5"/>
      <c r="CA1607" s="4"/>
      <c r="CB1607" s="6"/>
      <c r="CC1607" s="4"/>
      <c r="CD1607" s="6"/>
      <c r="CE1607" s="5"/>
      <c r="CF1607" s="5"/>
      <c r="CG1607" s="4"/>
      <c r="CH1607" s="6"/>
      <c r="CI1607" s="4"/>
      <c r="CJ1607" s="6"/>
      <c r="CK1607" s="5"/>
      <c r="CL1607" s="5"/>
      <c r="CM1607" s="4"/>
      <c r="CN1607" s="6"/>
      <c r="CO1607" s="4"/>
      <c r="CP1607" s="6"/>
      <c r="CQ1607" s="5"/>
      <c r="CR1607" s="5"/>
      <c r="CS1607" s="4"/>
      <c r="CT1607" s="6"/>
      <c r="CU1607" s="4"/>
      <c r="CV1607" s="6"/>
      <c r="CW1607" s="5"/>
      <c r="CX1607" s="5"/>
      <c r="CY1607" s="4"/>
      <c r="CZ1607" s="6"/>
      <c r="DA1607" s="4"/>
      <c r="DB1607" s="6"/>
      <c r="DC1607" s="5"/>
      <c r="DD1607" s="5"/>
      <c r="DE1607" s="4"/>
      <c r="DF1607" s="6"/>
      <c r="DG1607" s="4"/>
      <c r="DH1607" s="6"/>
      <c r="DI1607" s="5"/>
      <c r="DJ1607" s="5"/>
      <c r="DK1607" s="4"/>
      <c r="DL1607" s="6"/>
      <c r="DM1607" s="4"/>
      <c r="DN1607" s="6"/>
      <c r="DO1607" s="5"/>
      <c r="DP1607" s="5"/>
      <c r="DQ1607" s="4"/>
      <c r="DR1607" s="6"/>
      <c r="DS1607" s="4"/>
      <c r="DT1607" s="6"/>
      <c r="DU1607" s="5"/>
      <c r="DV1607" s="5"/>
      <c r="DW1607" s="4"/>
      <c r="DX1607" s="6"/>
      <c r="DY1607" s="4"/>
      <c r="DZ1607" s="6"/>
      <c r="EA1607" s="5"/>
      <c r="EB1607" s="5"/>
      <c r="EC1607" s="4"/>
      <c r="ED1607" s="6"/>
      <c r="EE1607" s="4"/>
      <c r="EF1607" s="6"/>
      <c r="EG1607" s="5"/>
      <c r="EH1607" s="5"/>
      <c r="EI1607" s="4"/>
      <c r="EJ1607" s="6"/>
      <c r="EK1607" s="4"/>
      <c r="EL1607" s="6"/>
      <c r="EM1607" s="5"/>
      <c r="EN1607" s="5"/>
      <c r="EO1607" s="4"/>
      <c r="EP1607" s="6"/>
      <c r="EQ1607" s="4"/>
      <c r="ER1607" s="6"/>
      <c r="ES1607" s="5"/>
      <c r="ET1607" s="5"/>
      <c r="EU1607" s="4"/>
      <c r="EV1607" s="6"/>
      <c r="EW1607" s="4"/>
      <c r="EX1607" s="6"/>
      <c r="EY1607" s="5"/>
      <c r="EZ1607" s="5"/>
      <c r="FA1607" s="4"/>
      <c r="FB1607" s="6"/>
      <c r="FC1607" s="4"/>
      <c r="FD1607" s="6"/>
      <c r="FE1607" s="5"/>
      <c r="FF1607" s="5"/>
      <c r="FG1607" s="4"/>
      <c r="FH1607" s="6"/>
      <c r="FI1607" s="4"/>
      <c r="FJ1607" s="6"/>
      <c r="FK1607" s="5"/>
      <c r="FL1607" s="5"/>
      <c r="FM1607" s="4"/>
      <c r="FN1607" s="6"/>
      <c r="FO1607" s="4"/>
      <c r="FP1607" s="6"/>
      <c r="FQ1607" s="5"/>
      <c r="FR1607" s="5"/>
      <c r="FS1607" s="4"/>
      <c r="FT1607" s="6"/>
      <c r="FU1607" s="4"/>
      <c r="FV1607" s="6"/>
      <c r="FW1607" s="5"/>
      <c r="FX1607" s="5"/>
      <c r="FY1607" s="4"/>
      <c r="FZ1607" s="6"/>
      <c r="GA1607" s="4"/>
      <c r="GB1607" s="6"/>
      <c r="GC1607" s="5"/>
      <c r="GD1607" s="5"/>
      <c r="GE1607" s="4"/>
      <c r="GF1607" s="6"/>
      <c r="GG1607" s="4"/>
      <c r="GH1607" s="6"/>
      <c r="GI1607" s="5"/>
      <c r="GJ1607" s="5"/>
      <c r="GK1607" s="4"/>
      <c r="GL1607" s="6"/>
      <c r="GM1607" s="4"/>
      <c r="GN1607" s="6"/>
      <c r="GO1607" s="5"/>
      <c r="GP1607" s="5"/>
      <c r="GQ1607" s="4"/>
      <c r="GR1607" s="6"/>
      <c r="GS1607" s="4"/>
      <c r="GT1607" s="6"/>
      <c r="GU1607" s="5"/>
      <c r="GV1607" s="5"/>
      <c r="GW1607" s="4"/>
      <c r="GX1607" s="6"/>
      <c r="GY1607" s="4"/>
      <c r="GZ1607" s="6"/>
      <c r="HA1607" s="5"/>
      <c r="HB1607" s="5"/>
      <c r="HC1607" s="4"/>
      <c r="HD1607" s="6"/>
      <c r="HE1607" s="4"/>
      <c r="HF1607" s="6"/>
      <c r="HG1607" s="5"/>
      <c r="HH1607" s="5"/>
      <c r="HI1607" s="4"/>
      <c r="HJ1607" s="6"/>
      <c r="HK1607" s="4"/>
      <c r="HL1607" s="6"/>
      <c r="HM1607" s="5"/>
      <c r="HN1607" s="5"/>
      <c r="HO1607" s="4"/>
      <c r="HP1607" s="6"/>
      <c r="HQ1607" s="4"/>
      <c r="HR1607" s="6"/>
      <c r="HS1607" s="5"/>
      <c r="HT1607" s="5"/>
      <c r="HU1607" s="4"/>
      <c r="HV1607" s="6"/>
      <c r="HW1607" s="4"/>
      <c r="HX1607" s="6"/>
      <c r="HY1607" s="5"/>
      <c r="HZ1607" s="5"/>
      <c r="IA1607" s="4"/>
      <c r="IB1607" s="6"/>
      <c r="IC1607" s="4"/>
      <c r="ID1607" s="6"/>
      <c r="IE1607" s="5"/>
      <c r="IF1607" s="5"/>
      <c r="IG1607" s="4"/>
      <c r="IH1607" s="6"/>
      <c r="II1607" s="4"/>
      <c r="IJ1607" s="6"/>
      <c r="IK1607" s="5"/>
      <c r="IL1607" s="5"/>
      <c r="IM1607" s="4"/>
      <c r="IN1607" s="6"/>
      <c r="IO1607" s="4"/>
      <c r="IP1607" s="6"/>
      <c r="IQ1607" s="5"/>
      <c r="IR1607" s="5"/>
      <c r="IS1607" s="4"/>
      <c r="IT1607" s="6"/>
      <c r="IU1607" s="4"/>
      <c r="IV1607" s="6"/>
      <c r="IW1607" s="5"/>
      <c r="IX1607" s="5"/>
      <c r="IY1607" s="4"/>
      <c r="IZ1607" s="6"/>
      <c r="JA1607" s="4"/>
      <c r="JB1607" s="6"/>
      <c r="JC1607" s="5"/>
      <c r="JD1607" s="5"/>
      <c r="JE1607" s="4"/>
      <c r="JF1607" s="6"/>
      <c r="JG1607" s="4"/>
      <c r="JH1607" s="6"/>
      <c r="JI1607" s="5"/>
      <c r="JJ1607" s="5"/>
      <c r="JK1607" s="4"/>
      <c r="JL1607" s="6"/>
      <c r="JM1607" s="4"/>
      <c r="JN1607" s="6"/>
      <c r="JO1607" s="5"/>
      <c r="JP1607" s="5"/>
      <c r="JQ1607" s="4"/>
      <c r="JR1607" s="6"/>
      <c r="JS1607" s="4"/>
      <c r="JT1607" s="6"/>
      <c r="JU1607" s="5"/>
      <c r="JV1607" s="5"/>
      <c r="JW1607" s="4"/>
      <c r="JX1607" s="6"/>
      <c r="JY1607" s="4"/>
      <c r="JZ1607" s="6"/>
      <c r="KA1607" s="5"/>
      <c r="KB1607" s="5"/>
      <c r="KC1607" s="4"/>
      <c r="KD1607" s="6"/>
      <c r="KE1607" s="4"/>
      <c r="KF1607" s="6"/>
      <c r="KG1607" s="5"/>
      <c r="KH1607" s="5"/>
      <c r="KI1607" s="4"/>
      <c r="KJ1607" s="6"/>
      <c r="KK1607" s="4"/>
      <c r="KL1607" s="6"/>
      <c r="KM1607" s="5"/>
      <c r="KN1607" s="5"/>
    </row>
    <row r="1608">
      <c r="A1608" s="3" t="s">
        <v>85</v>
      </c>
      <c r="B1608" s="3" t="s">
        <v>712</v>
      </c>
      <c r="C1608" s="3" t="s">
        <v>87</v>
      </c>
      <c r="D1608" s="3" t="s">
        <v>712</v>
      </c>
      <c r="E1608" s="3" t="s">
        <v>963</v>
      </c>
      <c r="F1608" s="3" t="s">
        <v>104</v>
      </c>
      <c r="G1608" s="3" t="s">
        <v>104</v>
      </c>
      <c r="H1608" s="3" t="s">
        <v>104</v>
      </c>
      <c r="I1608" s="3" t="s">
        <v>1323</v>
      </c>
      <c r="J1608" s="3" t="s">
        <v>104</v>
      </c>
      <c r="K1608" s="4">
        <v>452</v>
      </c>
      <c r="L1608" s="4">
        <f>=ROUNDDOWN({0},0)</f>
      </c>
      <c r="M1608" s="4">
        <v>676</v>
      </c>
      <c r="N1608" s="5"/>
      <c r="O1608" s="4"/>
      <c r="P1608" s="4">
        <f>=ROUNDDOWN({0},0)</f>
      </c>
      <c r="Q1608" s="4"/>
      <c r="R1608" s="5"/>
      <c r="S1608" s="4"/>
      <c r="T1608" s="6"/>
      <c r="U1608" s="4"/>
      <c r="V1608" s="6"/>
      <c r="W1608" s="5"/>
      <c r="X1608" s="5"/>
      <c r="Y1608" s="4"/>
      <c r="Z1608" s="6"/>
      <c r="AA1608" s="4"/>
      <c r="AB1608" s="6"/>
      <c r="AC1608" s="5"/>
      <c r="AD1608" s="5"/>
      <c r="AE1608" s="4"/>
      <c r="AF1608" s="6"/>
      <c r="AG1608" s="4"/>
      <c r="AH1608" s="6"/>
      <c r="AI1608" s="5"/>
      <c r="AJ1608" s="5"/>
      <c r="AK1608" s="4"/>
      <c r="AL1608" s="6"/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  <c r="AW1608" s="4"/>
      <c r="AX1608" s="6"/>
      <c r="AY1608" s="4"/>
      <c r="AZ1608" s="6"/>
      <c r="BA1608" s="5"/>
      <c r="BB1608" s="5"/>
      <c r="BC1608" s="4"/>
      <c r="BD1608" s="6"/>
      <c r="BE1608" s="4"/>
      <c r="BF1608" s="6"/>
      <c r="BG1608" s="5"/>
      <c r="BH1608" s="5"/>
      <c r="BI1608" s="4"/>
      <c r="BJ1608" s="6"/>
      <c r="BK1608" s="4"/>
      <c r="BL1608" s="6"/>
      <c r="BM1608" s="5"/>
      <c r="BN1608" s="5"/>
      <c r="BO1608" s="4"/>
      <c r="BP1608" s="6"/>
      <c r="BQ1608" s="4"/>
      <c r="BR1608" s="6"/>
      <c r="BS1608" s="5"/>
      <c r="BT1608" s="5"/>
      <c r="BU1608" s="4"/>
      <c r="BV1608" s="6"/>
      <c r="BW1608" s="4"/>
      <c r="BX1608" s="6"/>
      <c r="BY1608" s="5"/>
      <c r="BZ1608" s="5"/>
      <c r="CA1608" s="4"/>
      <c r="CB1608" s="6"/>
      <c r="CC1608" s="4"/>
      <c r="CD1608" s="6"/>
      <c r="CE1608" s="5"/>
      <c r="CF1608" s="5"/>
      <c r="CG1608" s="4"/>
      <c r="CH1608" s="6"/>
      <c r="CI1608" s="4"/>
      <c r="CJ1608" s="6"/>
      <c r="CK1608" s="5"/>
      <c r="CL1608" s="5"/>
      <c r="CM1608" s="4"/>
      <c r="CN1608" s="6"/>
      <c r="CO1608" s="4"/>
      <c r="CP1608" s="6"/>
      <c r="CQ1608" s="5"/>
      <c r="CR1608" s="5"/>
      <c r="CS1608" s="4"/>
      <c r="CT1608" s="6"/>
      <c r="CU1608" s="4"/>
      <c r="CV1608" s="6"/>
      <c r="CW1608" s="5"/>
      <c r="CX1608" s="5"/>
      <c r="CY1608" s="4"/>
      <c r="CZ1608" s="6"/>
      <c r="DA1608" s="4"/>
      <c r="DB1608" s="6"/>
      <c r="DC1608" s="5"/>
      <c r="DD1608" s="5"/>
      <c r="DE1608" s="4"/>
      <c r="DF1608" s="6"/>
      <c r="DG1608" s="4"/>
      <c r="DH1608" s="6"/>
      <c r="DI1608" s="5"/>
      <c r="DJ1608" s="5"/>
      <c r="DK1608" s="4"/>
      <c r="DL1608" s="6"/>
      <c r="DM1608" s="4"/>
      <c r="DN1608" s="6"/>
      <c r="DO1608" s="5"/>
      <c r="DP1608" s="5"/>
      <c r="DQ1608" s="4"/>
      <c r="DR1608" s="6"/>
      <c r="DS1608" s="4"/>
      <c r="DT1608" s="6"/>
      <c r="DU1608" s="5"/>
      <c r="DV1608" s="5"/>
      <c r="DW1608" s="4"/>
      <c r="DX1608" s="6"/>
      <c r="DY1608" s="4"/>
      <c r="DZ1608" s="6"/>
      <c r="EA1608" s="5"/>
      <c r="EB1608" s="5"/>
      <c r="EC1608" s="4"/>
      <c r="ED1608" s="6"/>
      <c r="EE1608" s="4"/>
      <c r="EF1608" s="6"/>
      <c r="EG1608" s="5"/>
      <c r="EH1608" s="5"/>
      <c r="EI1608" s="4"/>
      <c r="EJ1608" s="6"/>
      <c r="EK1608" s="4"/>
      <c r="EL1608" s="6"/>
      <c r="EM1608" s="5"/>
      <c r="EN1608" s="5"/>
      <c r="EO1608" s="4"/>
      <c r="EP1608" s="6"/>
      <c r="EQ1608" s="4"/>
      <c r="ER1608" s="6"/>
      <c r="ES1608" s="5"/>
      <c r="ET1608" s="5"/>
      <c r="EU1608" s="4"/>
      <c r="EV1608" s="6"/>
      <c r="EW1608" s="4"/>
      <c r="EX1608" s="6"/>
      <c r="EY1608" s="5"/>
      <c r="EZ1608" s="5"/>
      <c r="FA1608" s="4"/>
      <c r="FB1608" s="6"/>
      <c r="FC1608" s="4"/>
      <c r="FD1608" s="6"/>
      <c r="FE1608" s="5"/>
      <c r="FF1608" s="5"/>
      <c r="FG1608" s="4"/>
      <c r="FH1608" s="6"/>
      <c r="FI1608" s="4"/>
      <c r="FJ1608" s="6"/>
      <c r="FK1608" s="5"/>
      <c r="FL1608" s="5"/>
      <c r="FM1608" s="4"/>
      <c r="FN1608" s="6"/>
      <c r="FO1608" s="4"/>
      <c r="FP1608" s="6"/>
      <c r="FQ1608" s="5"/>
      <c r="FR1608" s="5"/>
      <c r="FS1608" s="4"/>
      <c r="FT1608" s="6"/>
      <c r="FU1608" s="4"/>
      <c r="FV1608" s="6"/>
      <c r="FW1608" s="5"/>
      <c r="FX1608" s="5"/>
      <c r="FY1608" s="4"/>
      <c r="FZ1608" s="6"/>
      <c r="GA1608" s="4"/>
      <c r="GB1608" s="6"/>
      <c r="GC1608" s="5"/>
      <c r="GD1608" s="5"/>
      <c r="GE1608" s="4"/>
      <c r="GF1608" s="6"/>
      <c r="GG1608" s="4"/>
      <c r="GH1608" s="6"/>
      <c r="GI1608" s="5"/>
      <c r="GJ1608" s="5"/>
      <c r="GK1608" s="4"/>
      <c r="GL1608" s="6"/>
      <c r="GM1608" s="4"/>
      <c r="GN1608" s="6"/>
      <c r="GO1608" s="5"/>
      <c r="GP1608" s="5"/>
      <c r="GQ1608" s="4"/>
      <c r="GR1608" s="6"/>
      <c r="GS1608" s="4"/>
      <c r="GT1608" s="6"/>
      <c r="GU1608" s="5"/>
      <c r="GV1608" s="5"/>
      <c r="GW1608" s="4"/>
      <c r="GX1608" s="6"/>
      <c r="GY1608" s="4"/>
      <c r="GZ1608" s="6"/>
      <c r="HA1608" s="5"/>
      <c r="HB1608" s="5"/>
      <c r="HC1608" s="4"/>
      <c r="HD1608" s="6"/>
      <c r="HE1608" s="4"/>
      <c r="HF1608" s="6"/>
      <c r="HG1608" s="5"/>
      <c r="HH1608" s="5"/>
      <c r="HI1608" s="4"/>
      <c r="HJ1608" s="6"/>
      <c r="HK1608" s="4"/>
      <c r="HL1608" s="6"/>
      <c r="HM1608" s="5"/>
      <c r="HN1608" s="5"/>
      <c r="HO1608" s="4"/>
      <c r="HP1608" s="6"/>
      <c r="HQ1608" s="4"/>
      <c r="HR1608" s="6"/>
      <c r="HS1608" s="5"/>
      <c r="HT1608" s="5"/>
      <c r="HU1608" s="4"/>
      <c r="HV1608" s="6"/>
      <c r="HW1608" s="4"/>
      <c r="HX1608" s="6"/>
      <c r="HY1608" s="5"/>
      <c r="HZ1608" s="5"/>
      <c r="IA1608" s="4"/>
      <c r="IB1608" s="6"/>
      <c r="IC1608" s="4"/>
      <c r="ID1608" s="6"/>
      <c r="IE1608" s="5"/>
      <c r="IF1608" s="5"/>
      <c r="IG1608" s="4"/>
      <c r="IH1608" s="6"/>
      <c r="II1608" s="4"/>
      <c r="IJ1608" s="6"/>
      <c r="IK1608" s="5"/>
      <c r="IL1608" s="5"/>
      <c r="IM1608" s="4"/>
      <c r="IN1608" s="6"/>
      <c r="IO1608" s="4"/>
      <c r="IP1608" s="6"/>
      <c r="IQ1608" s="5"/>
      <c r="IR1608" s="5"/>
      <c r="IS1608" s="4"/>
      <c r="IT1608" s="6"/>
      <c r="IU1608" s="4"/>
      <c r="IV1608" s="6"/>
      <c r="IW1608" s="5"/>
      <c r="IX1608" s="5"/>
      <c r="IY1608" s="4"/>
      <c r="IZ1608" s="6"/>
      <c r="JA1608" s="4"/>
      <c r="JB1608" s="6"/>
      <c r="JC1608" s="5"/>
      <c r="JD1608" s="5"/>
      <c r="JE1608" s="4"/>
      <c r="JF1608" s="6"/>
      <c r="JG1608" s="4"/>
      <c r="JH1608" s="6"/>
      <c r="JI1608" s="5"/>
      <c r="JJ1608" s="5"/>
      <c r="JK1608" s="4"/>
      <c r="JL1608" s="6"/>
      <c r="JM1608" s="4"/>
      <c r="JN1608" s="6"/>
      <c r="JO1608" s="5"/>
      <c r="JP1608" s="5"/>
      <c r="JQ1608" s="4"/>
      <c r="JR1608" s="6"/>
      <c r="JS1608" s="4"/>
      <c r="JT1608" s="6"/>
      <c r="JU1608" s="5"/>
      <c r="JV1608" s="5"/>
      <c r="JW1608" s="4"/>
      <c r="JX1608" s="6"/>
      <c r="JY1608" s="4"/>
      <c r="JZ1608" s="6"/>
      <c r="KA1608" s="5"/>
      <c r="KB1608" s="5"/>
      <c r="KC1608" s="4"/>
      <c r="KD1608" s="6"/>
      <c r="KE1608" s="4"/>
      <c r="KF1608" s="6"/>
      <c r="KG1608" s="5"/>
      <c r="KH1608" s="5"/>
      <c r="KI1608" s="4"/>
      <c r="KJ1608" s="6"/>
      <c r="KK1608" s="4"/>
      <c r="KL1608" s="6"/>
      <c r="KM1608" s="5"/>
      <c r="KN1608" s="5"/>
    </row>
    <row r="1609">
      <c r="A1609" s="3" t="s">
        <v>85</v>
      </c>
      <c r="B1609" s="3" t="s">
        <v>712</v>
      </c>
      <c r="C1609" s="3" t="s">
        <v>87</v>
      </c>
      <c r="D1609" s="3" t="s">
        <v>712</v>
      </c>
      <c r="E1609" s="3" t="s">
        <v>126</v>
      </c>
      <c r="F1609" s="3" t="s">
        <v>104</v>
      </c>
      <c r="G1609" s="3" t="s">
        <v>104</v>
      </c>
      <c r="H1609" s="3" t="s">
        <v>104</v>
      </c>
      <c r="I1609" s="3" t="s">
        <v>1423</v>
      </c>
      <c r="J1609" s="3" t="s">
        <v>104</v>
      </c>
      <c r="K1609" s="4"/>
      <c r="L1609" s="4">
        <f>=ROUNDDOWN({0},0)</f>
      </c>
      <c r="M1609" s="4"/>
      <c r="N1609" s="5"/>
      <c r="O1609" s="4"/>
      <c r="P1609" s="4">
        <f>=ROUNDDOWN({0},0)</f>
      </c>
      <c r="Q1609" s="4"/>
      <c r="R1609" s="5"/>
      <c r="S1609" s="4"/>
      <c r="T1609" s="6"/>
      <c r="U1609" s="4"/>
      <c r="V1609" s="6"/>
      <c r="W1609" s="5"/>
      <c r="X1609" s="5"/>
      <c r="Y1609" s="4"/>
      <c r="Z1609" s="6"/>
      <c r="AA1609" s="4"/>
      <c r="AB1609" s="6"/>
      <c r="AC1609" s="5"/>
      <c r="AD1609" s="5"/>
      <c r="AE1609" s="4"/>
      <c r="AF1609" s="6"/>
      <c r="AG1609" s="4"/>
      <c r="AH1609" s="6"/>
      <c r="AI1609" s="5"/>
      <c r="AJ1609" s="5"/>
      <c r="AK1609" s="4"/>
      <c r="AL1609" s="6"/>
      <c r="AM1609" s="4"/>
      <c r="AN1609" s="6"/>
      <c r="AO1609" s="5"/>
      <c r="AP1609" s="5"/>
      <c r="AQ1609" s="4"/>
      <c r="AR1609" s="6"/>
      <c r="AS1609" s="4"/>
      <c r="AT1609" s="6"/>
      <c r="AU1609" s="5"/>
      <c r="AV1609" s="5"/>
      <c r="AW1609" s="4"/>
      <c r="AX1609" s="6"/>
      <c r="AY1609" s="4"/>
      <c r="AZ1609" s="6"/>
      <c r="BA1609" s="5"/>
      <c r="BB1609" s="5"/>
      <c r="BC1609" s="4"/>
      <c r="BD1609" s="6"/>
      <c r="BE1609" s="4"/>
      <c r="BF1609" s="6"/>
      <c r="BG1609" s="5"/>
      <c r="BH1609" s="5"/>
      <c r="BI1609" s="4"/>
      <c r="BJ1609" s="6"/>
      <c r="BK1609" s="4"/>
      <c r="BL1609" s="6"/>
      <c r="BM1609" s="5"/>
      <c r="BN1609" s="5"/>
      <c r="BO1609" s="4"/>
      <c r="BP1609" s="6"/>
      <c r="BQ1609" s="4"/>
      <c r="BR1609" s="6"/>
      <c r="BS1609" s="5"/>
      <c r="BT1609" s="5"/>
      <c r="BU1609" s="4"/>
      <c r="BV1609" s="6"/>
      <c r="BW1609" s="4"/>
      <c r="BX1609" s="6"/>
      <c r="BY1609" s="5"/>
      <c r="BZ1609" s="5"/>
      <c r="CA1609" s="4"/>
      <c r="CB1609" s="6"/>
      <c r="CC1609" s="4"/>
      <c r="CD1609" s="6"/>
      <c r="CE1609" s="5"/>
      <c r="CF1609" s="5"/>
      <c r="CG1609" s="4"/>
      <c r="CH1609" s="6"/>
      <c r="CI1609" s="4"/>
      <c r="CJ1609" s="6"/>
      <c r="CK1609" s="5"/>
      <c r="CL1609" s="5"/>
      <c r="CM1609" s="4"/>
      <c r="CN1609" s="6"/>
      <c r="CO1609" s="4"/>
      <c r="CP1609" s="6"/>
      <c r="CQ1609" s="5"/>
      <c r="CR1609" s="5"/>
      <c r="CS1609" s="4"/>
      <c r="CT1609" s="6"/>
      <c r="CU1609" s="4"/>
      <c r="CV1609" s="6"/>
      <c r="CW1609" s="5"/>
      <c r="CX1609" s="5"/>
      <c r="CY1609" s="4"/>
      <c r="CZ1609" s="6"/>
      <c r="DA1609" s="4"/>
      <c r="DB1609" s="6"/>
      <c r="DC1609" s="5"/>
      <c r="DD1609" s="5"/>
      <c r="DE1609" s="4"/>
      <c r="DF1609" s="6"/>
      <c r="DG1609" s="4"/>
      <c r="DH1609" s="6"/>
      <c r="DI1609" s="5"/>
      <c r="DJ1609" s="5"/>
      <c r="DK1609" s="4"/>
      <c r="DL1609" s="6"/>
      <c r="DM1609" s="4"/>
      <c r="DN1609" s="6"/>
      <c r="DO1609" s="5"/>
      <c r="DP1609" s="5"/>
      <c r="DQ1609" s="4"/>
      <c r="DR1609" s="6"/>
      <c r="DS1609" s="4"/>
      <c r="DT1609" s="6"/>
      <c r="DU1609" s="5"/>
      <c r="DV1609" s="5"/>
      <c r="DW1609" s="4"/>
      <c r="DX1609" s="6"/>
      <c r="DY1609" s="4"/>
      <c r="DZ1609" s="6"/>
      <c r="EA1609" s="5"/>
      <c r="EB1609" s="5"/>
      <c r="EC1609" s="4"/>
      <c r="ED1609" s="6"/>
      <c r="EE1609" s="4"/>
      <c r="EF1609" s="6"/>
      <c r="EG1609" s="5"/>
      <c r="EH1609" s="5"/>
      <c r="EI1609" s="4"/>
      <c r="EJ1609" s="6"/>
      <c r="EK1609" s="4"/>
      <c r="EL1609" s="6"/>
      <c r="EM1609" s="5"/>
      <c r="EN1609" s="5"/>
      <c r="EO1609" s="4"/>
      <c r="EP1609" s="6"/>
      <c r="EQ1609" s="4"/>
      <c r="ER1609" s="6"/>
      <c r="ES1609" s="5"/>
      <c r="ET1609" s="5"/>
      <c r="EU1609" s="4"/>
      <c r="EV1609" s="6"/>
      <c r="EW1609" s="4"/>
      <c r="EX1609" s="6"/>
      <c r="EY1609" s="5"/>
      <c r="EZ1609" s="5"/>
      <c r="FA1609" s="4"/>
      <c r="FB1609" s="6"/>
      <c r="FC1609" s="4"/>
      <c r="FD1609" s="6"/>
      <c r="FE1609" s="5"/>
      <c r="FF1609" s="5"/>
      <c r="FG1609" s="4"/>
      <c r="FH1609" s="6"/>
      <c r="FI1609" s="4"/>
      <c r="FJ1609" s="6"/>
      <c r="FK1609" s="5"/>
      <c r="FL1609" s="5"/>
      <c r="FM1609" s="4"/>
      <c r="FN1609" s="6"/>
      <c r="FO1609" s="4"/>
      <c r="FP1609" s="6"/>
      <c r="FQ1609" s="5"/>
      <c r="FR1609" s="5"/>
      <c r="FS1609" s="4"/>
      <c r="FT1609" s="6"/>
      <c r="FU1609" s="4"/>
      <c r="FV1609" s="6"/>
      <c r="FW1609" s="5"/>
      <c r="FX1609" s="5"/>
      <c r="FY1609" s="4"/>
      <c r="FZ1609" s="6"/>
      <c r="GA1609" s="4"/>
      <c r="GB1609" s="6"/>
      <c r="GC1609" s="5"/>
      <c r="GD1609" s="5"/>
      <c r="GE1609" s="4"/>
      <c r="GF1609" s="6"/>
      <c r="GG1609" s="4"/>
      <c r="GH1609" s="6"/>
      <c r="GI1609" s="5"/>
      <c r="GJ1609" s="5"/>
      <c r="GK1609" s="4"/>
      <c r="GL1609" s="6"/>
      <c r="GM1609" s="4"/>
      <c r="GN1609" s="6"/>
      <c r="GO1609" s="5"/>
      <c r="GP1609" s="5"/>
      <c r="GQ1609" s="4"/>
      <c r="GR1609" s="6"/>
      <c r="GS1609" s="4"/>
      <c r="GT1609" s="6"/>
      <c r="GU1609" s="5"/>
      <c r="GV1609" s="5"/>
      <c r="GW1609" s="4"/>
      <c r="GX1609" s="6"/>
      <c r="GY1609" s="4"/>
      <c r="GZ1609" s="6"/>
      <c r="HA1609" s="5"/>
      <c r="HB1609" s="5"/>
      <c r="HC1609" s="4"/>
      <c r="HD1609" s="6"/>
      <c r="HE1609" s="4"/>
      <c r="HF1609" s="6"/>
      <c r="HG1609" s="5"/>
      <c r="HH1609" s="5"/>
      <c r="HI1609" s="4"/>
      <c r="HJ1609" s="6"/>
      <c r="HK1609" s="4"/>
      <c r="HL1609" s="6"/>
      <c r="HM1609" s="5"/>
      <c r="HN1609" s="5"/>
      <c r="HO1609" s="4"/>
      <c r="HP1609" s="6"/>
      <c r="HQ1609" s="4"/>
      <c r="HR1609" s="6"/>
      <c r="HS1609" s="5"/>
      <c r="HT1609" s="5"/>
      <c r="HU1609" s="4"/>
      <c r="HV1609" s="6"/>
      <c r="HW1609" s="4"/>
      <c r="HX1609" s="6"/>
      <c r="HY1609" s="5"/>
      <c r="HZ1609" s="5"/>
      <c r="IA1609" s="4"/>
      <c r="IB1609" s="6"/>
      <c r="IC1609" s="4"/>
      <c r="ID1609" s="6"/>
      <c r="IE1609" s="5"/>
      <c r="IF1609" s="5"/>
      <c r="IG1609" s="4"/>
      <c r="IH1609" s="6"/>
      <c r="II1609" s="4"/>
      <c r="IJ1609" s="6"/>
      <c r="IK1609" s="5"/>
      <c r="IL1609" s="5"/>
      <c r="IM1609" s="4"/>
      <c r="IN1609" s="6"/>
      <c r="IO1609" s="4"/>
      <c r="IP1609" s="6"/>
      <c r="IQ1609" s="5"/>
      <c r="IR1609" s="5"/>
      <c r="IS1609" s="4"/>
      <c r="IT1609" s="6"/>
      <c r="IU1609" s="4"/>
      <c r="IV1609" s="6"/>
      <c r="IW1609" s="5"/>
      <c r="IX1609" s="5"/>
      <c r="IY1609" s="4"/>
      <c r="IZ1609" s="6"/>
      <c r="JA1609" s="4"/>
      <c r="JB1609" s="6"/>
      <c r="JC1609" s="5"/>
      <c r="JD1609" s="5"/>
      <c r="JE1609" s="4"/>
      <c r="JF1609" s="6"/>
      <c r="JG1609" s="4"/>
      <c r="JH1609" s="6"/>
      <c r="JI1609" s="5"/>
      <c r="JJ1609" s="5"/>
      <c r="JK1609" s="4"/>
      <c r="JL1609" s="6"/>
      <c r="JM1609" s="4"/>
      <c r="JN1609" s="6"/>
      <c r="JO1609" s="5"/>
      <c r="JP1609" s="5"/>
      <c r="JQ1609" s="4"/>
      <c r="JR1609" s="6"/>
      <c r="JS1609" s="4"/>
      <c r="JT1609" s="6"/>
      <c r="JU1609" s="5"/>
      <c r="JV1609" s="5"/>
      <c r="JW1609" s="4"/>
      <c r="JX1609" s="6"/>
      <c r="JY1609" s="4"/>
      <c r="JZ1609" s="6"/>
      <c r="KA1609" s="5"/>
      <c r="KB1609" s="5"/>
      <c r="KC1609" s="4"/>
      <c r="KD1609" s="6"/>
      <c r="KE1609" s="4"/>
      <c r="KF1609" s="6"/>
      <c r="KG1609" s="5"/>
      <c r="KH1609" s="5"/>
      <c r="KI1609" s="4"/>
      <c r="KJ1609" s="6"/>
      <c r="KK1609" s="4"/>
      <c r="KL1609" s="6"/>
      <c r="KM1609" s="5"/>
      <c r="KN1609" s="5"/>
    </row>
    <row r="1610">
      <c r="A1610" s="3" t="s">
        <v>85</v>
      </c>
      <c r="B1610" s="3" t="s">
        <v>712</v>
      </c>
      <c r="C1610" s="3" t="s">
        <v>87</v>
      </c>
      <c r="D1610" s="3" t="s">
        <v>712</v>
      </c>
      <c r="E1610" s="3" t="s">
        <v>1079</v>
      </c>
      <c r="F1610" s="3" t="s">
        <v>104</v>
      </c>
      <c r="G1610" s="3" t="s">
        <v>104</v>
      </c>
      <c r="H1610" s="3" t="s">
        <v>104</v>
      </c>
      <c r="I1610" s="3" t="s">
        <v>1592</v>
      </c>
      <c r="J1610" s="3" t="s">
        <v>104</v>
      </c>
      <c r="K1610" s="4"/>
      <c r="L1610" s="4">
        <f>=ROUNDDOWN({0},0)</f>
      </c>
      <c r="M1610" s="4"/>
      <c r="N1610" s="5"/>
      <c r="O1610" s="4"/>
      <c r="P1610" s="4">
        <f>=ROUNDDOWN({0},0)</f>
      </c>
      <c r="Q1610" s="4"/>
      <c r="R1610" s="5"/>
      <c r="S1610" s="4"/>
      <c r="T1610" s="6"/>
      <c r="U1610" s="4"/>
      <c r="V1610" s="6"/>
      <c r="W1610" s="5"/>
      <c r="X1610" s="5"/>
      <c r="Y1610" s="4"/>
      <c r="Z1610" s="6"/>
      <c r="AA1610" s="4"/>
      <c r="AB1610" s="6"/>
      <c r="AC1610" s="5"/>
      <c r="AD1610" s="5"/>
      <c r="AE1610" s="4"/>
      <c r="AF1610" s="6"/>
      <c r="AG1610" s="4"/>
      <c r="AH1610" s="6"/>
      <c r="AI1610" s="5"/>
      <c r="AJ1610" s="5"/>
      <c r="AK1610" s="4"/>
      <c r="AL1610" s="6"/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  <c r="AW1610" s="4"/>
      <c r="AX1610" s="6"/>
      <c r="AY1610" s="4"/>
      <c r="AZ1610" s="6"/>
      <c r="BA1610" s="5"/>
      <c r="BB1610" s="5"/>
      <c r="BC1610" s="4"/>
      <c r="BD1610" s="6"/>
      <c r="BE1610" s="4"/>
      <c r="BF1610" s="6"/>
      <c r="BG1610" s="5"/>
      <c r="BH1610" s="5"/>
      <c r="BI1610" s="4"/>
      <c r="BJ1610" s="6"/>
      <c r="BK1610" s="4"/>
      <c r="BL1610" s="6"/>
      <c r="BM1610" s="5"/>
      <c r="BN1610" s="5"/>
      <c r="BO1610" s="4"/>
      <c r="BP1610" s="6"/>
      <c r="BQ1610" s="4"/>
      <c r="BR1610" s="6"/>
      <c r="BS1610" s="5"/>
      <c r="BT1610" s="5"/>
      <c r="BU1610" s="4"/>
      <c r="BV1610" s="6"/>
      <c r="BW1610" s="4"/>
      <c r="BX1610" s="6"/>
      <c r="BY1610" s="5"/>
      <c r="BZ1610" s="5"/>
      <c r="CA1610" s="4"/>
      <c r="CB1610" s="6"/>
      <c r="CC1610" s="4"/>
      <c r="CD1610" s="6"/>
      <c r="CE1610" s="5"/>
      <c r="CF1610" s="5"/>
      <c r="CG1610" s="4"/>
      <c r="CH1610" s="6"/>
      <c r="CI1610" s="4"/>
      <c r="CJ1610" s="6"/>
      <c r="CK1610" s="5"/>
      <c r="CL1610" s="5"/>
      <c r="CM1610" s="4"/>
      <c r="CN1610" s="6"/>
      <c r="CO1610" s="4"/>
      <c r="CP1610" s="6"/>
      <c r="CQ1610" s="5"/>
      <c r="CR1610" s="5"/>
      <c r="CS1610" s="4"/>
      <c r="CT1610" s="6"/>
      <c r="CU1610" s="4"/>
      <c r="CV1610" s="6"/>
      <c r="CW1610" s="5"/>
      <c r="CX1610" s="5"/>
      <c r="CY1610" s="4"/>
      <c r="CZ1610" s="6"/>
      <c r="DA1610" s="4"/>
      <c r="DB1610" s="6"/>
      <c r="DC1610" s="5"/>
      <c r="DD1610" s="5"/>
      <c r="DE1610" s="4"/>
      <c r="DF1610" s="6"/>
      <c r="DG1610" s="4"/>
      <c r="DH1610" s="6"/>
      <c r="DI1610" s="5"/>
      <c r="DJ1610" s="5"/>
      <c r="DK1610" s="4"/>
      <c r="DL1610" s="6"/>
      <c r="DM1610" s="4"/>
      <c r="DN1610" s="6"/>
      <c r="DO1610" s="5"/>
      <c r="DP1610" s="5"/>
      <c r="DQ1610" s="4"/>
      <c r="DR1610" s="6"/>
      <c r="DS1610" s="4"/>
      <c r="DT1610" s="6"/>
      <c r="DU1610" s="5"/>
      <c r="DV1610" s="5"/>
      <c r="DW1610" s="4"/>
      <c r="DX1610" s="6"/>
      <c r="DY1610" s="4"/>
      <c r="DZ1610" s="6"/>
      <c r="EA1610" s="5"/>
      <c r="EB1610" s="5"/>
      <c r="EC1610" s="4"/>
      <c r="ED1610" s="6"/>
      <c r="EE1610" s="4"/>
      <c r="EF1610" s="6"/>
      <c r="EG1610" s="5"/>
      <c r="EH1610" s="5"/>
      <c r="EI1610" s="4"/>
      <c r="EJ1610" s="6"/>
      <c r="EK1610" s="4"/>
      <c r="EL1610" s="6"/>
      <c r="EM1610" s="5"/>
      <c r="EN1610" s="5"/>
      <c r="EO1610" s="4"/>
      <c r="EP1610" s="6"/>
      <c r="EQ1610" s="4"/>
      <c r="ER1610" s="6"/>
      <c r="ES1610" s="5"/>
      <c r="ET1610" s="5"/>
      <c r="EU1610" s="4"/>
      <c r="EV1610" s="6"/>
      <c r="EW1610" s="4"/>
      <c r="EX1610" s="6"/>
      <c r="EY1610" s="5"/>
      <c r="EZ1610" s="5"/>
      <c r="FA1610" s="4"/>
      <c r="FB1610" s="6"/>
      <c r="FC1610" s="4"/>
      <c r="FD1610" s="6"/>
      <c r="FE1610" s="5"/>
      <c r="FF1610" s="5"/>
      <c r="FG1610" s="4"/>
      <c r="FH1610" s="6"/>
      <c r="FI1610" s="4"/>
      <c r="FJ1610" s="6"/>
      <c r="FK1610" s="5"/>
      <c r="FL1610" s="5"/>
      <c r="FM1610" s="4"/>
      <c r="FN1610" s="6"/>
      <c r="FO1610" s="4"/>
      <c r="FP1610" s="6"/>
      <c r="FQ1610" s="5"/>
      <c r="FR1610" s="5"/>
      <c r="FS1610" s="4"/>
      <c r="FT1610" s="6"/>
      <c r="FU1610" s="4"/>
      <c r="FV1610" s="6"/>
      <c r="FW1610" s="5"/>
      <c r="FX1610" s="5"/>
      <c r="FY1610" s="4"/>
      <c r="FZ1610" s="6"/>
      <c r="GA1610" s="4"/>
      <c r="GB1610" s="6"/>
      <c r="GC1610" s="5"/>
      <c r="GD1610" s="5"/>
      <c r="GE1610" s="4"/>
      <c r="GF1610" s="6"/>
      <c r="GG1610" s="4"/>
      <c r="GH1610" s="6"/>
      <c r="GI1610" s="5"/>
      <c r="GJ1610" s="5"/>
      <c r="GK1610" s="4"/>
      <c r="GL1610" s="6"/>
      <c r="GM1610" s="4"/>
      <c r="GN1610" s="6"/>
      <c r="GO1610" s="5"/>
      <c r="GP1610" s="5"/>
      <c r="GQ1610" s="4"/>
      <c r="GR1610" s="6"/>
      <c r="GS1610" s="4"/>
      <c r="GT1610" s="6"/>
      <c r="GU1610" s="5"/>
      <c r="GV1610" s="5"/>
      <c r="GW1610" s="4"/>
      <c r="GX1610" s="6"/>
      <c r="GY1610" s="4"/>
      <c r="GZ1610" s="6"/>
      <c r="HA1610" s="5"/>
      <c r="HB1610" s="5"/>
      <c r="HC1610" s="4"/>
      <c r="HD1610" s="6"/>
      <c r="HE1610" s="4"/>
      <c r="HF1610" s="6"/>
      <c r="HG1610" s="5"/>
      <c r="HH1610" s="5"/>
      <c r="HI1610" s="4"/>
      <c r="HJ1610" s="6"/>
      <c r="HK1610" s="4"/>
      <c r="HL1610" s="6"/>
      <c r="HM1610" s="5"/>
      <c r="HN1610" s="5"/>
      <c r="HO1610" s="4"/>
      <c r="HP1610" s="6"/>
      <c r="HQ1610" s="4"/>
      <c r="HR1610" s="6"/>
      <c r="HS1610" s="5"/>
      <c r="HT1610" s="5"/>
      <c r="HU1610" s="4"/>
      <c r="HV1610" s="6"/>
      <c r="HW1610" s="4"/>
      <c r="HX1610" s="6"/>
      <c r="HY1610" s="5"/>
      <c r="HZ1610" s="5"/>
      <c r="IA1610" s="4"/>
      <c r="IB1610" s="6"/>
      <c r="IC1610" s="4"/>
      <c r="ID1610" s="6"/>
      <c r="IE1610" s="5"/>
      <c r="IF1610" s="5"/>
      <c r="IG1610" s="4"/>
      <c r="IH1610" s="6"/>
      <c r="II1610" s="4"/>
      <c r="IJ1610" s="6"/>
      <c r="IK1610" s="5"/>
      <c r="IL1610" s="5"/>
      <c r="IM1610" s="4"/>
      <c r="IN1610" s="6"/>
      <c r="IO1610" s="4"/>
      <c r="IP1610" s="6"/>
      <c r="IQ1610" s="5"/>
      <c r="IR1610" s="5"/>
      <c r="IS1610" s="4"/>
      <c r="IT1610" s="6"/>
      <c r="IU1610" s="4"/>
      <c r="IV1610" s="6"/>
      <c r="IW1610" s="5"/>
      <c r="IX1610" s="5"/>
      <c r="IY1610" s="4"/>
      <c r="IZ1610" s="6"/>
      <c r="JA1610" s="4"/>
      <c r="JB1610" s="6"/>
      <c r="JC1610" s="5"/>
      <c r="JD1610" s="5"/>
      <c r="JE1610" s="4"/>
      <c r="JF1610" s="6"/>
      <c r="JG1610" s="4"/>
      <c r="JH1610" s="6"/>
      <c r="JI1610" s="5"/>
      <c r="JJ1610" s="5"/>
      <c r="JK1610" s="4"/>
      <c r="JL1610" s="6"/>
      <c r="JM1610" s="4"/>
      <c r="JN1610" s="6"/>
      <c r="JO1610" s="5"/>
      <c r="JP1610" s="5"/>
      <c r="JQ1610" s="4"/>
      <c r="JR1610" s="6"/>
      <c r="JS1610" s="4"/>
      <c r="JT1610" s="6"/>
      <c r="JU1610" s="5"/>
      <c r="JV1610" s="5"/>
      <c r="JW1610" s="4"/>
      <c r="JX1610" s="6"/>
      <c r="JY1610" s="4"/>
      <c r="JZ1610" s="6"/>
      <c r="KA1610" s="5"/>
      <c r="KB1610" s="5"/>
      <c r="KC1610" s="4"/>
      <c r="KD1610" s="6"/>
      <c r="KE1610" s="4"/>
      <c r="KF1610" s="6"/>
      <c r="KG1610" s="5"/>
      <c r="KH1610" s="5"/>
      <c r="KI1610" s="4"/>
      <c r="KJ1610" s="6"/>
      <c r="KK1610" s="4"/>
      <c r="KL1610" s="6"/>
      <c r="KM1610" s="5"/>
      <c r="KN1610" s="5"/>
    </row>
    <row r="1611">
      <c r="A1611" s="3" t="s">
        <v>85</v>
      </c>
      <c r="B1611" s="3" t="s">
        <v>712</v>
      </c>
      <c r="C1611" s="3" t="s">
        <v>87</v>
      </c>
      <c r="D1611" s="3" t="s">
        <v>712</v>
      </c>
      <c r="E1611" s="3" t="s">
        <v>1005</v>
      </c>
      <c r="F1611" s="3" t="s">
        <v>104</v>
      </c>
      <c r="G1611" s="3" t="s">
        <v>104</v>
      </c>
      <c r="H1611" s="3" t="s">
        <v>104</v>
      </c>
      <c r="I1611" s="3" t="s">
        <v>1336</v>
      </c>
      <c r="J1611" s="3" t="s">
        <v>104</v>
      </c>
      <c r="K1611" s="4"/>
      <c r="L1611" s="4">
        <f>=ROUNDDOWN({0},0)</f>
      </c>
      <c r="M1611" s="4"/>
      <c r="N1611" s="5"/>
      <c r="O1611" s="4"/>
      <c r="P1611" s="4">
        <f>=ROUNDDOWN({0},0)</f>
      </c>
      <c r="Q1611" s="4"/>
      <c r="R1611" s="5"/>
      <c r="S1611" s="4"/>
      <c r="T1611" s="6"/>
      <c r="U1611" s="4"/>
      <c r="V1611" s="6"/>
      <c r="W1611" s="5"/>
      <c r="X1611" s="5"/>
      <c r="Y1611" s="4"/>
      <c r="Z1611" s="6"/>
      <c r="AA1611" s="4"/>
      <c r="AB1611" s="6"/>
      <c r="AC1611" s="5"/>
      <c r="AD1611" s="5"/>
      <c r="AE1611" s="4"/>
      <c r="AF1611" s="6"/>
      <c r="AG1611" s="4"/>
      <c r="AH1611" s="6"/>
      <c r="AI1611" s="5"/>
      <c r="AJ1611" s="5"/>
      <c r="AK1611" s="4"/>
      <c r="AL1611" s="6"/>
      <c r="AM1611" s="4"/>
      <c r="AN1611" s="6"/>
      <c r="AO1611" s="5"/>
      <c r="AP1611" s="5"/>
      <c r="AQ1611" s="4"/>
      <c r="AR1611" s="6"/>
      <c r="AS1611" s="4"/>
      <c r="AT1611" s="6"/>
      <c r="AU1611" s="5"/>
      <c r="AV1611" s="5"/>
      <c r="AW1611" s="4"/>
      <c r="AX1611" s="6"/>
      <c r="AY1611" s="4"/>
      <c r="AZ1611" s="6"/>
      <c r="BA1611" s="5"/>
      <c r="BB1611" s="5"/>
      <c r="BC1611" s="4"/>
      <c r="BD1611" s="6"/>
      <c r="BE1611" s="4"/>
      <c r="BF1611" s="6"/>
      <c r="BG1611" s="5"/>
      <c r="BH1611" s="5"/>
      <c r="BI1611" s="4"/>
      <c r="BJ1611" s="6"/>
      <c r="BK1611" s="4"/>
      <c r="BL1611" s="6"/>
      <c r="BM1611" s="5"/>
      <c r="BN1611" s="5"/>
      <c r="BO1611" s="4"/>
      <c r="BP1611" s="6"/>
      <c r="BQ1611" s="4"/>
      <c r="BR1611" s="6"/>
      <c r="BS1611" s="5"/>
      <c r="BT1611" s="5"/>
      <c r="BU1611" s="4"/>
      <c r="BV1611" s="6"/>
      <c r="BW1611" s="4"/>
      <c r="BX1611" s="6"/>
      <c r="BY1611" s="5"/>
      <c r="BZ1611" s="5"/>
      <c r="CA1611" s="4"/>
      <c r="CB1611" s="6"/>
      <c r="CC1611" s="4"/>
      <c r="CD1611" s="6"/>
      <c r="CE1611" s="5"/>
      <c r="CF1611" s="5"/>
      <c r="CG1611" s="4"/>
      <c r="CH1611" s="6"/>
      <c r="CI1611" s="4"/>
      <c r="CJ1611" s="6"/>
      <c r="CK1611" s="5"/>
      <c r="CL1611" s="5"/>
      <c r="CM1611" s="4"/>
      <c r="CN1611" s="6"/>
      <c r="CO1611" s="4"/>
      <c r="CP1611" s="6"/>
      <c r="CQ1611" s="5"/>
      <c r="CR1611" s="5"/>
      <c r="CS1611" s="4"/>
      <c r="CT1611" s="6"/>
      <c r="CU1611" s="4"/>
      <c r="CV1611" s="6"/>
      <c r="CW1611" s="5"/>
      <c r="CX1611" s="5"/>
      <c r="CY1611" s="4"/>
      <c r="CZ1611" s="6"/>
      <c r="DA1611" s="4"/>
      <c r="DB1611" s="6"/>
      <c r="DC1611" s="5"/>
      <c r="DD1611" s="5"/>
      <c r="DE1611" s="4"/>
      <c r="DF1611" s="6"/>
      <c r="DG1611" s="4"/>
      <c r="DH1611" s="6"/>
      <c r="DI1611" s="5"/>
      <c r="DJ1611" s="5"/>
      <c r="DK1611" s="4"/>
      <c r="DL1611" s="6"/>
      <c r="DM1611" s="4"/>
      <c r="DN1611" s="6"/>
      <c r="DO1611" s="5"/>
      <c r="DP1611" s="5"/>
      <c r="DQ1611" s="4"/>
      <c r="DR1611" s="6"/>
      <c r="DS1611" s="4"/>
      <c r="DT1611" s="6"/>
      <c r="DU1611" s="5"/>
      <c r="DV1611" s="5"/>
      <c r="DW1611" s="4"/>
      <c r="DX1611" s="6"/>
      <c r="DY1611" s="4"/>
      <c r="DZ1611" s="6"/>
      <c r="EA1611" s="5"/>
      <c r="EB1611" s="5"/>
      <c r="EC1611" s="4"/>
      <c r="ED1611" s="6"/>
      <c r="EE1611" s="4"/>
      <c r="EF1611" s="6"/>
      <c r="EG1611" s="5"/>
      <c r="EH1611" s="5"/>
      <c r="EI1611" s="4"/>
      <c r="EJ1611" s="6"/>
      <c r="EK1611" s="4"/>
      <c r="EL1611" s="6"/>
      <c r="EM1611" s="5"/>
      <c r="EN1611" s="5"/>
      <c r="EO1611" s="4"/>
      <c r="EP1611" s="6"/>
      <c r="EQ1611" s="4"/>
      <c r="ER1611" s="6"/>
      <c r="ES1611" s="5"/>
      <c r="ET1611" s="5"/>
      <c r="EU1611" s="4"/>
      <c r="EV1611" s="6"/>
      <c r="EW1611" s="4"/>
      <c r="EX1611" s="6"/>
      <c r="EY1611" s="5"/>
      <c r="EZ1611" s="5"/>
      <c r="FA1611" s="4"/>
      <c r="FB1611" s="6"/>
      <c r="FC1611" s="4"/>
      <c r="FD1611" s="6"/>
      <c r="FE1611" s="5"/>
      <c r="FF1611" s="5"/>
      <c r="FG1611" s="4"/>
      <c r="FH1611" s="6"/>
      <c r="FI1611" s="4"/>
      <c r="FJ1611" s="6"/>
      <c r="FK1611" s="5"/>
      <c r="FL1611" s="5"/>
      <c r="FM1611" s="4"/>
      <c r="FN1611" s="6"/>
      <c r="FO1611" s="4"/>
      <c r="FP1611" s="6"/>
      <c r="FQ1611" s="5"/>
      <c r="FR1611" s="5"/>
      <c r="FS1611" s="4"/>
      <c r="FT1611" s="6"/>
      <c r="FU1611" s="4"/>
      <c r="FV1611" s="6"/>
      <c r="FW1611" s="5"/>
      <c r="FX1611" s="5"/>
      <c r="FY1611" s="4"/>
      <c r="FZ1611" s="6"/>
      <c r="GA1611" s="4"/>
      <c r="GB1611" s="6"/>
      <c r="GC1611" s="5"/>
      <c r="GD1611" s="5"/>
      <c r="GE1611" s="4"/>
      <c r="GF1611" s="6"/>
      <c r="GG1611" s="4"/>
      <c r="GH1611" s="6"/>
      <c r="GI1611" s="5"/>
      <c r="GJ1611" s="5"/>
      <c r="GK1611" s="4"/>
      <c r="GL1611" s="6"/>
      <c r="GM1611" s="4"/>
      <c r="GN1611" s="6"/>
      <c r="GO1611" s="5"/>
      <c r="GP1611" s="5"/>
      <c r="GQ1611" s="4"/>
      <c r="GR1611" s="6"/>
      <c r="GS1611" s="4"/>
      <c r="GT1611" s="6"/>
      <c r="GU1611" s="5"/>
      <c r="GV1611" s="5"/>
      <c r="GW1611" s="4"/>
      <c r="GX1611" s="6"/>
      <c r="GY1611" s="4"/>
      <c r="GZ1611" s="6"/>
      <c r="HA1611" s="5"/>
      <c r="HB1611" s="5"/>
      <c r="HC1611" s="4"/>
      <c r="HD1611" s="6"/>
      <c r="HE1611" s="4"/>
      <c r="HF1611" s="6"/>
      <c r="HG1611" s="5"/>
      <c r="HH1611" s="5"/>
      <c r="HI1611" s="4"/>
      <c r="HJ1611" s="6"/>
      <c r="HK1611" s="4"/>
      <c r="HL1611" s="6"/>
      <c r="HM1611" s="5"/>
      <c r="HN1611" s="5"/>
      <c r="HO1611" s="4"/>
      <c r="HP1611" s="6"/>
      <c r="HQ1611" s="4"/>
      <c r="HR1611" s="6"/>
      <c r="HS1611" s="5"/>
      <c r="HT1611" s="5"/>
      <c r="HU1611" s="4"/>
      <c r="HV1611" s="6"/>
      <c r="HW1611" s="4"/>
      <c r="HX1611" s="6"/>
      <c r="HY1611" s="5"/>
      <c r="HZ1611" s="5"/>
      <c r="IA1611" s="4"/>
      <c r="IB1611" s="6"/>
      <c r="IC1611" s="4"/>
      <c r="ID1611" s="6"/>
      <c r="IE1611" s="5"/>
      <c r="IF1611" s="5"/>
      <c r="IG1611" s="4"/>
      <c r="IH1611" s="6"/>
      <c r="II1611" s="4"/>
      <c r="IJ1611" s="6"/>
      <c r="IK1611" s="5"/>
      <c r="IL1611" s="5"/>
      <c r="IM1611" s="4"/>
      <c r="IN1611" s="6"/>
      <c r="IO1611" s="4"/>
      <c r="IP1611" s="6"/>
      <c r="IQ1611" s="5"/>
      <c r="IR1611" s="5"/>
      <c r="IS1611" s="4"/>
      <c r="IT1611" s="6"/>
      <c r="IU1611" s="4"/>
      <c r="IV1611" s="6"/>
      <c r="IW1611" s="5"/>
      <c r="IX1611" s="5"/>
      <c r="IY1611" s="4"/>
      <c r="IZ1611" s="6"/>
      <c r="JA1611" s="4"/>
      <c r="JB1611" s="6"/>
      <c r="JC1611" s="5"/>
      <c r="JD1611" s="5"/>
      <c r="JE1611" s="4"/>
      <c r="JF1611" s="6"/>
      <c r="JG1611" s="4"/>
      <c r="JH1611" s="6"/>
      <c r="JI1611" s="5"/>
      <c r="JJ1611" s="5"/>
      <c r="JK1611" s="4"/>
      <c r="JL1611" s="6"/>
      <c r="JM1611" s="4"/>
      <c r="JN1611" s="6"/>
      <c r="JO1611" s="5"/>
      <c r="JP1611" s="5"/>
      <c r="JQ1611" s="4"/>
      <c r="JR1611" s="6"/>
      <c r="JS1611" s="4"/>
      <c r="JT1611" s="6"/>
      <c r="JU1611" s="5"/>
      <c r="JV1611" s="5"/>
      <c r="JW1611" s="4"/>
      <c r="JX1611" s="6"/>
      <c r="JY1611" s="4"/>
      <c r="JZ1611" s="6"/>
      <c r="KA1611" s="5"/>
      <c r="KB1611" s="5"/>
      <c r="KC1611" s="4"/>
      <c r="KD1611" s="6"/>
      <c r="KE1611" s="4"/>
      <c r="KF1611" s="6"/>
      <c r="KG1611" s="5"/>
      <c r="KH1611" s="5"/>
      <c r="KI1611" s="4"/>
      <c r="KJ1611" s="6"/>
      <c r="KK1611" s="4"/>
      <c r="KL1611" s="6"/>
      <c r="KM1611" s="5"/>
      <c r="KN1611" s="5"/>
    </row>
    <row r="1612">
      <c r="A1612" s="3" t="s">
        <v>85</v>
      </c>
      <c r="B1612" s="3" t="s">
        <v>712</v>
      </c>
      <c r="C1612" s="3" t="s">
        <v>87</v>
      </c>
      <c r="D1612" s="3" t="s">
        <v>712</v>
      </c>
      <c r="E1612" s="3" t="s">
        <v>850</v>
      </c>
      <c r="F1612" s="3" t="s">
        <v>104</v>
      </c>
      <c r="G1612" s="3" t="s">
        <v>104</v>
      </c>
      <c r="H1612" s="3" t="s">
        <v>104</v>
      </c>
      <c r="I1612" s="3" t="s">
        <v>1336</v>
      </c>
      <c r="J1612" s="3" t="s">
        <v>104</v>
      </c>
      <c r="K1612" s="4"/>
      <c r="L1612" s="4">
        <f>=ROUNDDOWN({0},0)</f>
      </c>
      <c r="M1612" s="4"/>
      <c r="N1612" s="5"/>
      <c r="O1612" s="4"/>
      <c r="P1612" s="4">
        <f>=ROUNDDOWN({0},0)</f>
      </c>
      <c r="Q1612" s="4"/>
      <c r="R1612" s="5"/>
      <c r="S1612" s="4"/>
      <c r="T1612" s="6"/>
      <c r="U1612" s="4"/>
      <c r="V1612" s="6"/>
      <c r="W1612" s="5"/>
      <c r="X1612" s="5"/>
      <c r="Y1612" s="4"/>
      <c r="Z1612" s="6"/>
      <c r="AA1612" s="4"/>
      <c r="AB1612" s="6"/>
      <c r="AC1612" s="5"/>
      <c r="AD1612" s="5"/>
      <c r="AE1612" s="4"/>
      <c r="AF1612" s="6"/>
      <c r="AG1612" s="4"/>
      <c r="AH1612" s="6"/>
      <c r="AI1612" s="5"/>
      <c r="AJ1612" s="5"/>
      <c r="AK1612" s="4"/>
      <c r="AL1612" s="6"/>
      <c r="AM1612" s="4"/>
      <c r="AN1612" s="6"/>
      <c r="AO1612" s="5"/>
      <c r="AP1612" s="5"/>
      <c r="AQ1612" s="4"/>
      <c r="AR1612" s="6"/>
      <c r="AS1612" s="4"/>
      <c r="AT1612" s="6"/>
      <c r="AU1612" s="5"/>
      <c r="AV1612" s="5"/>
      <c r="AW1612" s="4"/>
      <c r="AX1612" s="6"/>
      <c r="AY1612" s="4"/>
      <c r="AZ1612" s="6"/>
      <c r="BA1612" s="5"/>
      <c r="BB1612" s="5"/>
      <c r="BC1612" s="4"/>
      <c r="BD1612" s="6"/>
      <c r="BE1612" s="4"/>
      <c r="BF1612" s="6"/>
      <c r="BG1612" s="5"/>
      <c r="BH1612" s="5"/>
      <c r="BI1612" s="4"/>
      <c r="BJ1612" s="6"/>
      <c r="BK1612" s="4"/>
      <c r="BL1612" s="6"/>
      <c r="BM1612" s="5"/>
      <c r="BN1612" s="5"/>
      <c r="BO1612" s="4"/>
      <c r="BP1612" s="6"/>
      <c r="BQ1612" s="4"/>
      <c r="BR1612" s="6"/>
      <c r="BS1612" s="5"/>
      <c r="BT1612" s="5"/>
      <c r="BU1612" s="4"/>
      <c r="BV1612" s="6"/>
      <c r="BW1612" s="4"/>
      <c r="BX1612" s="6"/>
      <c r="BY1612" s="5"/>
      <c r="BZ1612" s="5"/>
      <c r="CA1612" s="4"/>
      <c r="CB1612" s="6"/>
      <c r="CC1612" s="4"/>
      <c r="CD1612" s="6"/>
      <c r="CE1612" s="5"/>
      <c r="CF1612" s="5"/>
      <c r="CG1612" s="4"/>
      <c r="CH1612" s="6"/>
      <c r="CI1612" s="4"/>
      <c r="CJ1612" s="6"/>
      <c r="CK1612" s="5"/>
      <c r="CL1612" s="5"/>
      <c r="CM1612" s="4"/>
      <c r="CN1612" s="6"/>
      <c r="CO1612" s="4"/>
      <c r="CP1612" s="6"/>
      <c r="CQ1612" s="5"/>
      <c r="CR1612" s="5"/>
      <c r="CS1612" s="4"/>
      <c r="CT1612" s="6"/>
      <c r="CU1612" s="4"/>
      <c r="CV1612" s="6"/>
      <c r="CW1612" s="5"/>
      <c r="CX1612" s="5"/>
      <c r="CY1612" s="4"/>
      <c r="CZ1612" s="6"/>
      <c r="DA1612" s="4"/>
      <c r="DB1612" s="6"/>
      <c r="DC1612" s="5"/>
      <c r="DD1612" s="5"/>
      <c r="DE1612" s="4"/>
      <c r="DF1612" s="6"/>
      <c r="DG1612" s="4"/>
      <c r="DH1612" s="6"/>
      <c r="DI1612" s="5"/>
      <c r="DJ1612" s="5"/>
      <c r="DK1612" s="4"/>
      <c r="DL1612" s="6"/>
      <c r="DM1612" s="4"/>
      <c r="DN1612" s="6"/>
      <c r="DO1612" s="5"/>
      <c r="DP1612" s="5"/>
      <c r="DQ1612" s="4"/>
      <c r="DR1612" s="6"/>
      <c r="DS1612" s="4"/>
      <c r="DT1612" s="6"/>
      <c r="DU1612" s="5"/>
      <c r="DV1612" s="5"/>
      <c r="DW1612" s="4"/>
      <c r="DX1612" s="6"/>
      <c r="DY1612" s="4"/>
      <c r="DZ1612" s="6"/>
      <c r="EA1612" s="5"/>
      <c r="EB1612" s="5"/>
      <c r="EC1612" s="4"/>
      <c r="ED1612" s="6"/>
      <c r="EE1612" s="4"/>
      <c r="EF1612" s="6"/>
      <c r="EG1612" s="5"/>
      <c r="EH1612" s="5"/>
      <c r="EI1612" s="4"/>
      <c r="EJ1612" s="6"/>
      <c r="EK1612" s="4"/>
      <c r="EL1612" s="6"/>
      <c r="EM1612" s="5"/>
      <c r="EN1612" s="5"/>
      <c r="EO1612" s="4"/>
      <c r="EP1612" s="6"/>
      <c r="EQ1612" s="4"/>
      <c r="ER1612" s="6"/>
      <c r="ES1612" s="5"/>
      <c r="ET1612" s="5"/>
      <c r="EU1612" s="4"/>
      <c r="EV1612" s="6"/>
      <c r="EW1612" s="4"/>
      <c r="EX1612" s="6"/>
      <c r="EY1612" s="5"/>
      <c r="EZ1612" s="5"/>
      <c r="FA1612" s="4"/>
      <c r="FB1612" s="6"/>
      <c r="FC1612" s="4"/>
      <c r="FD1612" s="6"/>
      <c r="FE1612" s="5"/>
      <c r="FF1612" s="5"/>
      <c r="FG1612" s="4"/>
      <c r="FH1612" s="6"/>
      <c r="FI1612" s="4"/>
      <c r="FJ1612" s="6"/>
      <c r="FK1612" s="5"/>
      <c r="FL1612" s="5"/>
      <c r="FM1612" s="4"/>
      <c r="FN1612" s="6"/>
      <c r="FO1612" s="4"/>
      <c r="FP1612" s="6"/>
      <c r="FQ1612" s="5"/>
      <c r="FR1612" s="5"/>
      <c r="FS1612" s="4"/>
      <c r="FT1612" s="6"/>
      <c r="FU1612" s="4"/>
      <c r="FV1612" s="6"/>
      <c r="FW1612" s="5"/>
      <c r="FX1612" s="5"/>
      <c r="FY1612" s="4"/>
      <c r="FZ1612" s="6"/>
      <c r="GA1612" s="4"/>
      <c r="GB1612" s="6"/>
      <c r="GC1612" s="5"/>
      <c r="GD1612" s="5"/>
      <c r="GE1612" s="4"/>
      <c r="GF1612" s="6"/>
      <c r="GG1612" s="4"/>
      <c r="GH1612" s="6"/>
      <c r="GI1612" s="5"/>
      <c r="GJ1612" s="5"/>
      <c r="GK1612" s="4"/>
      <c r="GL1612" s="6"/>
      <c r="GM1612" s="4"/>
      <c r="GN1612" s="6"/>
      <c r="GO1612" s="5"/>
      <c r="GP1612" s="5"/>
      <c r="GQ1612" s="4"/>
      <c r="GR1612" s="6"/>
      <c r="GS1612" s="4"/>
      <c r="GT1612" s="6"/>
      <c r="GU1612" s="5"/>
      <c r="GV1612" s="5"/>
      <c r="GW1612" s="4"/>
      <c r="GX1612" s="6"/>
      <c r="GY1612" s="4"/>
      <c r="GZ1612" s="6"/>
      <c r="HA1612" s="5"/>
      <c r="HB1612" s="5"/>
      <c r="HC1612" s="4"/>
      <c r="HD1612" s="6"/>
      <c r="HE1612" s="4"/>
      <c r="HF1612" s="6"/>
      <c r="HG1612" s="5"/>
      <c r="HH1612" s="5"/>
      <c r="HI1612" s="4"/>
      <c r="HJ1612" s="6"/>
      <c r="HK1612" s="4"/>
      <c r="HL1612" s="6"/>
      <c r="HM1612" s="5"/>
      <c r="HN1612" s="5"/>
      <c r="HO1612" s="4"/>
      <c r="HP1612" s="6"/>
      <c r="HQ1612" s="4"/>
      <c r="HR1612" s="6"/>
      <c r="HS1612" s="5"/>
      <c r="HT1612" s="5"/>
      <c r="HU1612" s="4"/>
      <c r="HV1612" s="6"/>
      <c r="HW1612" s="4"/>
      <c r="HX1612" s="6"/>
      <c r="HY1612" s="5"/>
      <c r="HZ1612" s="5"/>
      <c r="IA1612" s="4"/>
      <c r="IB1612" s="6"/>
      <c r="IC1612" s="4"/>
      <c r="ID1612" s="6"/>
      <c r="IE1612" s="5"/>
      <c r="IF1612" s="5"/>
      <c r="IG1612" s="4"/>
      <c r="IH1612" s="6"/>
      <c r="II1612" s="4"/>
      <c r="IJ1612" s="6"/>
      <c r="IK1612" s="5"/>
      <c r="IL1612" s="5"/>
      <c r="IM1612" s="4"/>
      <c r="IN1612" s="6"/>
      <c r="IO1612" s="4"/>
      <c r="IP1612" s="6"/>
      <c r="IQ1612" s="5"/>
      <c r="IR1612" s="5"/>
      <c r="IS1612" s="4"/>
      <c r="IT1612" s="6"/>
      <c r="IU1612" s="4"/>
      <c r="IV1612" s="6"/>
      <c r="IW1612" s="5"/>
      <c r="IX1612" s="5"/>
      <c r="IY1612" s="4"/>
      <c r="IZ1612" s="6"/>
      <c r="JA1612" s="4"/>
      <c r="JB1612" s="6"/>
      <c r="JC1612" s="5"/>
      <c r="JD1612" s="5"/>
      <c r="JE1612" s="4"/>
      <c r="JF1612" s="6"/>
      <c r="JG1612" s="4"/>
      <c r="JH1612" s="6"/>
      <c r="JI1612" s="5"/>
      <c r="JJ1612" s="5"/>
      <c r="JK1612" s="4"/>
      <c r="JL1612" s="6"/>
      <c r="JM1612" s="4"/>
      <c r="JN1612" s="6"/>
      <c r="JO1612" s="5"/>
      <c r="JP1612" s="5"/>
      <c r="JQ1612" s="4"/>
      <c r="JR1612" s="6"/>
      <c r="JS1612" s="4"/>
      <c r="JT1612" s="6"/>
      <c r="JU1612" s="5"/>
      <c r="JV1612" s="5"/>
      <c r="JW1612" s="4"/>
      <c r="JX1612" s="6"/>
      <c r="JY1612" s="4"/>
      <c r="JZ1612" s="6"/>
      <c r="KA1612" s="5"/>
      <c r="KB1612" s="5"/>
      <c r="KC1612" s="4"/>
      <c r="KD1612" s="6"/>
      <c r="KE1612" s="4"/>
      <c r="KF1612" s="6"/>
      <c r="KG1612" s="5"/>
      <c r="KH1612" s="5"/>
      <c r="KI1612" s="4"/>
      <c r="KJ1612" s="6"/>
      <c r="KK1612" s="4"/>
      <c r="KL1612" s="6"/>
      <c r="KM1612" s="5"/>
      <c r="KN1612" s="5"/>
    </row>
    <row r="1613">
      <c r="A1613" s="3" t="s">
        <v>85</v>
      </c>
      <c r="B1613" s="3" t="s">
        <v>712</v>
      </c>
      <c r="C1613" s="3" t="s">
        <v>87</v>
      </c>
      <c r="D1613" s="3" t="s">
        <v>712</v>
      </c>
      <c r="E1613" s="3" t="s">
        <v>1094</v>
      </c>
      <c r="F1613" s="3" t="s">
        <v>104</v>
      </c>
      <c r="G1613" s="3" t="s">
        <v>104</v>
      </c>
      <c r="H1613" s="3" t="s">
        <v>104</v>
      </c>
      <c r="I1613" s="3" t="s">
        <v>1593</v>
      </c>
      <c r="J1613" s="3" t="s">
        <v>104</v>
      </c>
      <c r="K1613" s="4"/>
      <c r="L1613" s="4">
        <f>=ROUNDDOWN({0},0)</f>
      </c>
      <c r="M1613" s="4"/>
      <c r="N1613" s="5"/>
      <c r="O1613" s="4"/>
      <c r="P1613" s="4">
        <f>=ROUNDDOWN({0},0)</f>
      </c>
      <c r="Q1613" s="4"/>
      <c r="R1613" s="5"/>
      <c r="S1613" s="4"/>
      <c r="T1613" s="6"/>
      <c r="U1613" s="4"/>
      <c r="V1613" s="6"/>
      <c r="W1613" s="5"/>
      <c r="X1613" s="5"/>
      <c r="Y1613" s="4"/>
      <c r="Z1613" s="6"/>
      <c r="AA1613" s="4"/>
      <c r="AB1613" s="6"/>
      <c r="AC1613" s="5"/>
      <c r="AD1613" s="5"/>
      <c r="AE1613" s="4"/>
      <c r="AF1613" s="6"/>
      <c r="AG1613" s="4"/>
      <c r="AH1613" s="6"/>
      <c r="AI1613" s="5"/>
      <c r="AJ1613" s="5"/>
      <c r="AK1613" s="4"/>
      <c r="AL1613" s="6"/>
      <c r="AM1613" s="4"/>
      <c r="AN1613" s="6"/>
      <c r="AO1613" s="5"/>
      <c r="AP1613" s="5"/>
      <c r="AQ1613" s="4"/>
      <c r="AR1613" s="6"/>
      <c r="AS1613" s="4"/>
      <c r="AT1613" s="6"/>
      <c r="AU1613" s="5"/>
      <c r="AV1613" s="5"/>
      <c r="AW1613" s="4"/>
      <c r="AX1613" s="6"/>
      <c r="AY1613" s="4"/>
      <c r="AZ1613" s="6"/>
      <c r="BA1613" s="5"/>
      <c r="BB1613" s="5"/>
      <c r="BC1613" s="4"/>
      <c r="BD1613" s="6"/>
      <c r="BE1613" s="4"/>
      <c r="BF1613" s="6"/>
      <c r="BG1613" s="5"/>
      <c r="BH1613" s="5"/>
      <c r="BI1613" s="4"/>
      <c r="BJ1613" s="6"/>
      <c r="BK1613" s="4"/>
      <c r="BL1613" s="6"/>
      <c r="BM1613" s="5"/>
      <c r="BN1613" s="5"/>
      <c r="BO1613" s="4"/>
      <c r="BP1613" s="6"/>
      <c r="BQ1613" s="4"/>
      <c r="BR1613" s="6"/>
      <c r="BS1613" s="5"/>
      <c r="BT1613" s="5"/>
      <c r="BU1613" s="4"/>
      <c r="BV1613" s="6"/>
      <c r="BW1613" s="4"/>
      <c r="BX1613" s="6"/>
      <c r="BY1613" s="5"/>
      <c r="BZ1613" s="5"/>
      <c r="CA1613" s="4"/>
      <c r="CB1613" s="6"/>
      <c r="CC1613" s="4"/>
      <c r="CD1613" s="6"/>
      <c r="CE1613" s="5"/>
      <c r="CF1613" s="5"/>
      <c r="CG1613" s="4"/>
      <c r="CH1613" s="6"/>
      <c r="CI1613" s="4"/>
      <c r="CJ1613" s="6"/>
      <c r="CK1613" s="5"/>
      <c r="CL1613" s="5"/>
      <c r="CM1613" s="4"/>
      <c r="CN1613" s="6"/>
      <c r="CO1613" s="4"/>
      <c r="CP1613" s="6"/>
      <c r="CQ1613" s="5"/>
      <c r="CR1613" s="5"/>
      <c r="CS1613" s="4"/>
      <c r="CT1613" s="6"/>
      <c r="CU1613" s="4"/>
      <c r="CV1613" s="6"/>
      <c r="CW1613" s="5"/>
      <c r="CX1613" s="5"/>
      <c r="CY1613" s="4"/>
      <c r="CZ1613" s="6"/>
      <c r="DA1613" s="4"/>
      <c r="DB1613" s="6"/>
      <c r="DC1613" s="5"/>
      <c r="DD1613" s="5"/>
      <c r="DE1613" s="4"/>
      <c r="DF1613" s="6"/>
      <c r="DG1613" s="4"/>
      <c r="DH1613" s="6"/>
      <c r="DI1613" s="5"/>
      <c r="DJ1613" s="5"/>
      <c r="DK1613" s="4"/>
      <c r="DL1613" s="6"/>
      <c r="DM1613" s="4"/>
      <c r="DN1613" s="6"/>
      <c r="DO1613" s="5"/>
      <c r="DP1613" s="5"/>
      <c r="DQ1613" s="4"/>
      <c r="DR1613" s="6"/>
      <c r="DS1613" s="4"/>
      <c r="DT1613" s="6"/>
      <c r="DU1613" s="5"/>
      <c r="DV1613" s="5"/>
      <c r="DW1613" s="4"/>
      <c r="DX1613" s="6"/>
      <c r="DY1613" s="4"/>
      <c r="DZ1613" s="6"/>
      <c r="EA1613" s="5"/>
      <c r="EB1613" s="5"/>
      <c r="EC1613" s="4"/>
      <c r="ED1613" s="6"/>
      <c r="EE1613" s="4"/>
      <c r="EF1613" s="6"/>
      <c r="EG1613" s="5"/>
      <c r="EH1613" s="5"/>
      <c r="EI1613" s="4"/>
      <c r="EJ1613" s="6"/>
      <c r="EK1613" s="4"/>
      <c r="EL1613" s="6"/>
      <c r="EM1613" s="5"/>
      <c r="EN1613" s="5"/>
      <c r="EO1613" s="4"/>
      <c r="EP1613" s="6"/>
      <c r="EQ1613" s="4"/>
      <c r="ER1613" s="6"/>
      <c r="ES1613" s="5"/>
      <c r="ET1613" s="5"/>
      <c r="EU1613" s="4"/>
      <c r="EV1613" s="6"/>
      <c r="EW1613" s="4"/>
      <c r="EX1613" s="6"/>
      <c r="EY1613" s="5"/>
      <c r="EZ1613" s="5"/>
      <c r="FA1613" s="4"/>
      <c r="FB1613" s="6"/>
      <c r="FC1613" s="4"/>
      <c r="FD1613" s="6"/>
      <c r="FE1613" s="5"/>
      <c r="FF1613" s="5"/>
      <c r="FG1613" s="4"/>
      <c r="FH1613" s="6"/>
      <c r="FI1613" s="4"/>
      <c r="FJ1613" s="6"/>
      <c r="FK1613" s="5"/>
      <c r="FL1613" s="5"/>
      <c r="FM1613" s="4"/>
      <c r="FN1613" s="6"/>
      <c r="FO1613" s="4"/>
      <c r="FP1613" s="6"/>
      <c r="FQ1613" s="5"/>
      <c r="FR1613" s="5"/>
      <c r="FS1613" s="4"/>
      <c r="FT1613" s="6"/>
      <c r="FU1613" s="4"/>
      <c r="FV1613" s="6"/>
      <c r="FW1613" s="5"/>
      <c r="FX1613" s="5"/>
      <c r="FY1613" s="4"/>
      <c r="FZ1613" s="6"/>
      <c r="GA1613" s="4"/>
      <c r="GB1613" s="6"/>
      <c r="GC1613" s="5"/>
      <c r="GD1613" s="5"/>
      <c r="GE1613" s="4"/>
      <c r="GF1613" s="6"/>
      <c r="GG1613" s="4"/>
      <c r="GH1613" s="6"/>
      <c r="GI1613" s="5"/>
      <c r="GJ1613" s="5"/>
      <c r="GK1613" s="4"/>
      <c r="GL1613" s="6"/>
      <c r="GM1613" s="4"/>
      <c r="GN1613" s="6"/>
      <c r="GO1613" s="5"/>
      <c r="GP1613" s="5"/>
      <c r="GQ1613" s="4"/>
      <c r="GR1613" s="6"/>
      <c r="GS1613" s="4"/>
      <c r="GT1613" s="6"/>
      <c r="GU1613" s="5"/>
      <c r="GV1613" s="5"/>
      <c r="GW1613" s="4"/>
      <c r="GX1613" s="6"/>
      <c r="GY1613" s="4"/>
      <c r="GZ1613" s="6"/>
      <c r="HA1613" s="5"/>
      <c r="HB1613" s="5"/>
      <c r="HC1613" s="4"/>
      <c r="HD1613" s="6"/>
      <c r="HE1613" s="4"/>
      <c r="HF1613" s="6"/>
      <c r="HG1613" s="5"/>
      <c r="HH1613" s="5"/>
      <c r="HI1613" s="4"/>
      <c r="HJ1613" s="6"/>
      <c r="HK1613" s="4"/>
      <c r="HL1613" s="6"/>
      <c r="HM1613" s="5"/>
      <c r="HN1613" s="5"/>
      <c r="HO1613" s="4"/>
      <c r="HP1613" s="6"/>
      <c r="HQ1613" s="4"/>
      <c r="HR1613" s="6"/>
      <c r="HS1613" s="5"/>
      <c r="HT1613" s="5"/>
      <c r="HU1613" s="4"/>
      <c r="HV1613" s="6"/>
      <c r="HW1613" s="4"/>
      <c r="HX1613" s="6"/>
      <c r="HY1613" s="5"/>
      <c r="HZ1613" s="5"/>
      <c r="IA1613" s="4"/>
      <c r="IB1613" s="6"/>
      <c r="IC1613" s="4"/>
      <c r="ID1613" s="6"/>
      <c r="IE1613" s="5"/>
      <c r="IF1613" s="5"/>
      <c r="IG1613" s="4"/>
      <c r="IH1613" s="6"/>
      <c r="II1613" s="4"/>
      <c r="IJ1613" s="6"/>
      <c r="IK1613" s="5"/>
      <c r="IL1613" s="5"/>
      <c r="IM1613" s="4"/>
      <c r="IN1613" s="6"/>
      <c r="IO1613" s="4"/>
      <c r="IP1613" s="6"/>
      <c r="IQ1613" s="5"/>
      <c r="IR1613" s="5"/>
      <c r="IS1613" s="4"/>
      <c r="IT1613" s="6"/>
      <c r="IU1613" s="4"/>
      <c r="IV1613" s="6"/>
      <c r="IW1613" s="5"/>
      <c r="IX1613" s="5"/>
      <c r="IY1613" s="4"/>
      <c r="IZ1613" s="6"/>
      <c r="JA1613" s="4"/>
      <c r="JB1613" s="6"/>
      <c r="JC1613" s="5"/>
      <c r="JD1613" s="5"/>
      <c r="JE1613" s="4"/>
      <c r="JF1613" s="6"/>
      <c r="JG1613" s="4"/>
      <c r="JH1613" s="6"/>
      <c r="JI1613" s="5"/>
      <c r="JJ1613" s="5"/>
      <c r="JK1613" s="4"/>
      <c r="JL1613" s="6"/>
      <c r="JM1613" s="4"/>
      <c r="JN1613" s="6"/>
      <c r="JO1613" s="5"/>
      <c r="JP1613" s="5"/>
      <c r="JQ1613" s="4"/>
      <c r="JR1613" s="6"/>
      <c r="JS1613" s="4"/>
      <c r="JT1613" s="6"/>
      <c r="JU1613" s="5"/>
      <c r="JV1613" s="5"/>
      <c r="JW1613" s="4"/>
      <c r="JX1613" s="6"/>
      <c r="JY1613" s="4"/>
      <c r="JZ1613" s="6"/>
      <c r="KA1613" s="5"/>
      <c r="KB1613" s="5"/>
      <c r="KC1613" s="4"/>
      <c r="KD1613" s="6"/>
      <c r="KE1613" s="4"/>
      <c r="KF1613" s="6"/>
      <c r="KG1613" s="5"/>
      <c r="KH1613" s="5"/>
      <c r="KI1613" s="4"/>
      <c r="KJ1613" s="6"/>
      <c r="KK1613" s="4"/>
      <c r="KL1613" s="6"/>
      <c r="KM1613" s="5"/>
      <c r="KN1613" s="5"/>
    </row>
    <row r="1614">
      <c r="A1614" s="3" t="s">
        <v>85</v>
      </c>
      <c r="B1614" s="3" t="s">
        <v>712</v>
      </c>
      <c r="C1614" s="3" t="s">
        <v>87</v>
      </c>
      <c r="D1614" s="3" t="s">
        <v>712</v>
      </c>
      <c r="E1614" s="3" t="s">
        <v>1051</v>
      </c>
      <c r="F1614" s="3" t="s">
        <v>104</v>
      </c>
      <c r="G1614" s="3" t="s">
        <v>104</v>
      </c>
      <c r="H1614" s="3" t="s">
        <v>104</v>
      </c>
      <c r="I1614" s="3" t="s">
        <v>1594</v>
      </c>
      <c r="J1614" s="3" t="s">
        <v>104</v>
      </c>
      <c r="K1614" s="4"/>
      <c r="L1614" s="4">
        <f>=ROUNDDOWN({0},0)</f>
      </c>
      <c r="M1614" s="4"/>
      <c r="N1614" s="5"/>
      <c r="O1614" s="4"/>
      <c r="P1614" s="4">
        <f>=ROUNDDOWN({0},0)</f>
      </c>
      <c r="Q1614" s="4"/>
      <c r="R1614" s="5"/>
      <c r="S1614" s="4"/>
      <c r="T1614" s="6"/>
      <c r="U1614" s="4"/>
      <c r="V1614" s="6"/>
      <c r="W1614" s="5"/>
      <c r="X1614" s="5"/>
      <c r="Y1614" s="4"/>
      <c r="Z1614" s="6"/>
      <c r="AA1614" s="4"/>
      <c r="AB1614" s="6"/>
      <c r="AC1614" s="5"/>
      <c r="AD1614" s="5"/>
      <c r="AE1614" s="4"/>
      <c r="AF1614" s="6"/>
      <c r="AG1614" s="4"/>
      <c r="AH1614" s="6"/>
      <c r="AI1614" s="5"/>
      <c r="AJ1614" s="5"/>
      <c r="AK1614" s="4"/>
      <c r="AL1614" s="6"/>
      <c r="AM1614" s="4"/>
      <c r="AN1614" s="6"/>
      <c r="AO1614" s="5"/>
      <c r="AP1614" s="5"/>
      <c r="AQ1614" s="4"/>
      <c r="AR1614" s="6"/>
      <c r="AS1614" s="4"/>
      <c r="AT1614" s="6"/>
      <c r="AU1614" s="5"/>
      <c r="AV1614" s="5"/>
      <c r="AW1614" s="4"/>
      <c r="AX1614" s="6"/>
      <c r="AY1614" s="4"/>
      <c r="AZ1614" s="6"/>
      <c r="BA1614" s="5"/>
      <c r="BB1614" s="5"/>
      <c r="BC1614" s="4"/>
      <c r="BD1614" s="6"/>
      <c r="BE1614" s="4"/>
      <c r="BF1614" s="6"/>
      <c r="BG1614" s="5"/>
      <c r="BH1614" s="5"/>
      <c r="BI1614" s="4"/>
      <c r="BJ1614" s="6"/>
      <c r="BK1614" s="4"/>
      <c r="BL1614" s="6"/>
      <c r="BM1614" s="5"/>
      <c r="BN1614" s="5"/>
      <c r="BO1614" s="4"/>
      <c r="BP1614" s="6"/>
      <c r="BQ1614" s="4"/>
      <c r="BR1614" s="6"/>
      <c r="BS1614" s="5"/>
      <c r="BT1614" s="5"/>
      <c r="BU1614" s="4"/>
      <c r="BV1614" s="6"/>
      <c r="BW1614" s="4"/>
      <c r="BX1614" s="6"/>
      <c r="BY1614" s="5"/>
      <c r="BZ1614" s="5"/>
      <c r="CA1614" s="4"/>
      <c r="CB1614" s="6"/>
      <c r="CC1614" s="4"/>
      <c r="CD1614" s="6"/>
      <c r="CE1614" s="5"/>
      <c r="CF1614" s="5"/>
      <c r="CG1614" s="4"/>
      <c r="CH1614" s="6"/>
      <c r="CI1614" s="4"/>
      <c r="CJ1614" s="6"/>
      <c r="CK1614" s="5"/>
      <c r="CL1614" s="5"/>
      <c r="CM1614" s="4"/>
      <c r="CN1614" s="6"/>
      <c r="CO1614" s="4"/>
      <c r="CP1614" s="6"/>
      <c r="CQ1614" s="5"/>
      <c r="CR1614" s="5"/>
      <c r="CS1614" s="4"/>
      <c r="CT1614" s="6"/>
      <c r="CU1614" s="4"/>
      <c r="CV1614" s="6"/>
      <c r="CW1614" s="5"/>
      <c r="CX1614" s="5"/>
      <c r="CY1614" s="4"/>
      <c r="CZ1614" s="6"/>
      <c r="DA1614" s="4"/>
      <c r="DB1614" s="6"/>
      <c r="DC1614" s="5"/>
      <c r="DD1614" s="5"/>
      <c r="DE1614" s="4"/>
      <c r="DF1614" s="6"/>
      <c r="DG1614" s="4"/>
      <c r="DH1614" s="6"/>
      <c r="DI1614" s="5"/>
      <c r="DJ1614" s="5"/>
      <c r="DK1614" s="4"/>
      <c r="DL1614" s="6"/>
      <c r="DM1614" s="4"/>
      <c r="DN1614" s="6"/>
      <c r="DO1614" s="5"/>
      <c r="DP1614" s="5"/>
      <c r="DQ1614" s="4"/>
      <c r="DR1614" s="6"/>
      <c r="DS1614" s="4"/>
      <c r="DT1614" s="6"/>
      <c r="DU1614" s="5"/>
      <c r="DV1614" s="5"/>
      <c r="DW1614" s="4"/>
      <c r="DX1614" s="6"/>
      <c r="DY1614" s="4"/>
      <c r="DZ1614" s="6"/>
      <c r="EA1614" s="5"/>
      <c r="EB1614" s="5"/>
      <c r="EC1614" s="4"/>
      <c r="ED1614" s="6"/>
      <c r="EE1614" s="4"/>
      <c r="EF1614" s="6"/>
      <c r="EG1614" s="5"/>
      <c r="EH1614" s="5"/>
      <c r="EI1614" s="4"/>
      <c r="EJ1614" s="6"/>
      <c r="EK1614" s="4"/>
      <c r="EL1614" s="6"/>
      <c r="EM1614" s="5"/>
      <c r="EN1614" s="5"/>
      <c r="EO1614" s="4"/>
      <c r="EP1614" s="6"/>
      <c r="EQ1614" s="4"/>
      <c r="ER1614" s="6"/>
      <c r="ES1614" s="5"/>
      <c r="ET1614" s="5"/>
      <c r="EU1614" s="4"/>
      <c r="EV1614" s="6"/>
      <c r="EW1614" s="4"/>
      <c r="EX1614" s="6"/>
      <c r="EY1614" s="5"/>
      <c r="EZ1614" s="5"/>
      <c r="FA1614" s="4"/>
      <c r="FB1614" s="6"/>
      <c r="FC1614" s="4"/>
      <c r="FD1614" s="6"/>
      <c r="FE1614" s="5"/>
      <c r="FF1614" s="5"/>
      <c r="FG1614" s="4"/>
      <c r="FH1614" s="6"/>
      <c r="FI1614" s="4"/>
      <c r="FJ1614" s="6"/>
      <c r="FK1614" s="5"/>
      <c r="FL1614" s="5"/>
      <c r="FM1614" s="4"/>
      <c r="FN1614" s="6"/>
      <c r="FO1614" s="4"/>
      <c r="FP1614" s="6"/>
      <c r="FQ1614" s="5"/>
      <c r="FR1614" s="5"/>
      <c r="FS1614" s="4"/>
      <c r="FT1614" s="6"/>
      <c r="FU1614" s="4"/>
      <c r="FV1614" s="6"/>
      <c r="FW1614" s="5"/>
      <c r="FX1614" s="5"/>
      <c r="FY1614" s="4"/>
      <c r="FZ1614" s="6"/>
      <c r="GA1614" s="4"/>
      <c r="GB1614" s="6"/>
      <c r="GC1614" s="5"/>
      <c r="GD1614" s="5"/>
      <c r="GE1614" s="4"/>
      <c r="GF1614" s="6"/>
      <c r="GG1614" s="4"/>
      <c r="GH1614" s="6"/>
      <c r="GI1614" s="5"/>
      <c r="GJ1614" s="5"/>
      <c r="GK1614" s="4"/>
      <c r="GL1614" s="6"/>
      <c r="GM1614" s="4"/>
      <c r="GN1614" s="6"/>
      <c r="GO1614" s="5"/>
      <c r="GP1614" s="5"/>
      <c r="GQ1614" s="4"/>
      <c r="GR1614" s="6"/>
      <c r="GS1614" s="4"/>
      <c r="GT1614" s="6"/>
      <c r="GU1614" s="5"/>
      <c r="GV1614" s="5"/>
      <c r="GW1614" s="4"/>
      <c r="GX1614" s="6"/>
      <c r="GY1614" s="4"/>
      <c r="GZ1614" s="6"/>
      <c r="HA1614" s="5"/>
      <c r="HB1614" s="5"/>
      <c r="HC1614" s="4"/>
      <c r="HD1614" s="6"/>
      <c r="HE1614" s="4"/>
      <c r="HF1614" s="6"/>
      <c r="HG1614" s="5"/>
      <c r="HH1614" s="5"/>
      <c r="HI1614" s="4"/>
      <c r="HJ1614" s="6"/>
      <c r="HK1614" s="4"/>
      <c r="HL1614" s="6"/>
      <c r="HM1614" s="5"/>
      <c r="HN1614" s="5"/>
      <c r="HO1614" s="4"/>
      <c r="HP1614" s="6"/>
      <c r="HQ1614" s="4"/>
      <c r="HR1614" s="6"/>
      <c r="HS1614" s="5"/>
      <c r="HT1614" s="5"/>
      <c r="HU1614" s="4"/>
      <c r="HV1614" s="6"/>
      <c r="HW1614" s="4"/>
      <c r="HX1614" s="6"/>
      <c r="HY1614" s="5"/>
      <c r="HZ1614" s="5"/>
      <c r="IA1614" s="4"/>
      <c r="IB1614" s="6"/>
      <c r="IC1614" s="4"/>
      <c r="ID1614" s="6"/>
      <c r="IE1614" s="5"/>
      <c r="IF1614" s="5"/>
      <c r="IG1614" s="4"/>
      <c r="IH1614" s="6"/>
      <c r="II1614" s="4"/>
      <c r="IJ1614" s="6"/>
      <c r="IK1614" s="5"/>
      <c r="IL1614" s="5"/>
      <c r="IM1614" s="4"/>
      <c r="IN1614" s="6"/>
      <c r="IO1614" s="4"/>
      <c r="IP1614" s="6"/>
      <c r="IQ1614" s="5"/>
      <c r="IR1614" s="5"/>
      <c r="IS1614" s="4"/>
      <c r="IT1614" s="6"/>
      <c r="IU1614" s="4"/>
      <c r="IV1614" s="6"/>
      <c r="IW1614" s="5"/>
      <c r="IX1614" s="5"/>
      <c r="IY1614" s="4"/>
      <c r="IZ1614" s="6"/>
      <c r="JA1614" s="4"/>
      <c r="JB1614" s="6"/>
      <c r="JC1614" s="5"/>
      <c r="JD1614" s="5"/>
      <c r="JE1614" s="4"/>
      <c r="JF1614" s="6"/>
      <c r="JG1614" s="4"/>
      <c r="JH1614" s="6"/>
      <c r="JI1614" s="5"/>
      <c r="JJ1614" s="5"/>
      <c r="JK1614" s="4"/>
      <c r="JL1614" s="6"/>
      <c r="JM1614" s="4"/>
      <c r="JN1614" s="6"/>
      <c r="JO1614" s="5"/>
      <c r="JP1614" s="5"/>
      <c r="JQ1614" s="4"/>
      <c r="JR1614" s="6"/>
      <c r="JS1614" s="4"/>
      <c r="JT1614" s="6"/>
      <c r="JU1614" s="5"/>
      <c r="JV1614" s="5"/>
      <c r="JW1614" s="4"/>
      <c r="JX1614" s="6"/>
      <c r="JY1614" s="4"/>
      <c r="JZ1614" s="6"/>
      <c r="KA1614" s="5"/>
      <c r="KB1614" s="5"/>
      <c r="KC1614" s="4"/>
      <c r="KD1614" s="6"/>
      <c r="KE1614" s="4"/>
      <c r="KF1614" s="6"/>
      <c r="KG1614" s="5"/>
      <c r="KH1614" s="5"/>
      <c r="KI1614" s="4"/>
      <c r="KJ1614" s="6"/>
      <c r="KK1614" s="4"/>
      <c r="KL1614" s="6"/>
      <c r="KM1614" s="5"/>
      <c r="KN1614" s="5"/>
    </row>
    <row r="1615">
      <c r="A1615" s="3" t="s">
        <v>85</v>
      </c>
      <c r="B1615" s="3" t="s">
        <v>712</v>
      </c>
      <c r="C1615" s="3" t="s">
        <v>87</v>
      </c>
      <c r="D1615" s="3" t="s">
        <v>712</v>
      </c>
      <c r="E1615" s="3" t="s">
        <v>1059</v>
      </c>
      <c r="F1615" s="3" t="s">
        <v>104</v>
      </c>
      <c r="G1615" s="3" t="s">
        <v>104</v>
      </c>
      <c r="H1615" s="3" t="s">
        <v>104</v>
      </c>
      <c r="I1615" s="3" t="s">
        <v>1594</v>
      </c>
      <c r="J1615" s="3" t="s">
        <v>104</v>
      </c>
      <c r="K1615" s="4"/>
      <c r="L1615" s="4">
        <f>=ROUNDDOWN({0},0)</f>
      </c>
      <c r="M1615" s="4"/>
      <c r="N1615" s="5"/>
      <c r="O1615" s="4"/>
      <c r="P1615" s="4">
        <f>=ROUNDDOWN({0},0)</f>
      </c>
      <c r="Q1615" s="4"/>
      <c r="R1615" s="5"/>
      <c r="S1615" s="4"/>
      <c r="T1615" s="6"/>
      <c r="U1615" s="4"/>
      <c r="V1615" s="6"/>
      <c r="W1615" s="5"/>
      <c r="X1615" s="5"/>
      <c r="Y1615" s="4"/>
      <c r="Z1615" s="6"/>
      <c r="AA1615" s="4"/>
      <c r="AB1615" s="6"/>
      <c r="AC1615" s="5"/>
      <c r="AD1615" s="5"/>
      <c r="AE1615" s="4"/>
      <c r="AF1615" s="6"/>
      <c r="AG1615" s="4"/>
      <c r="AH1615" s="6"/>
      <c r="AI1615" s="5"/>
      <c r="AJ1615" s="5"/>
      <c r="AK1615" s="4"/>
      <c r="AL1615" s="6"/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  <c r="AW1615" s="4"/>
      <c r="AX1615" s="6"/>
      <c r="AY1615" s="4"/>
      <c r="AZ1615" s="6"/>
      <c r="BA1615" s="5"/>
      <c r="BB1615" s="5"/>
      <c r="BC1615" s="4"/>
      <c r="BD1615" s="6"/>
      <c r="BE1615" s="4"/>
      <c r="BF1615" s="6"/>
      <c r="BG1615" s="5"/>
      <c r="BH1615" s="5"/>
      <c r="BI1615" s="4"/>
      <c r="BJ1615" s="6"/>
      <c r="BK1615" s="4"/>
      <c r="BL1615" s="6"/>
      <c r="BM1615" s="5"/>
      <c r="BN1615" s="5"/>
      <c r="BO1615" s="4"/>
      <c r="BP1615" s="6"/>
      <c r="BQ1615" s="4"/>
      <c r="BR1615" s="6"/>
      <c r="BS1615" s="5"/>
      <c r="BT1615" s="5"/>
      <c r="BU1615" s="4"/>
      <c r="BV1615" s="6"/>
      <c r="BW1615" s="4"/>
      <c r="BX1615" s="6"/>
      <c r="BY1615" s="5"/>
      <c r="BZ1615" s="5"/>
      <c r="CA1615" s="4"/>
      <c r="CB1615" s="6"/>
      <c r="CC1615" s="4"/>
      <c r="CD1615" s="6"/>
      <c r="CE1615" s="5"/>
      <c r="CF1615" s="5"/>
      <c r="CG1615" s="4"/>
      <c r="CH1615" s="6"/>
      <c r="CI1615" s="4"/>
      <c r="CJ1615" s="6"/>
      <c r="CK1615" s="5"/>
      <c r="CL1615" s="5"/>
      <c r="CM1615" s="4"/>
      <c r="CN1615" s="6"/>
      <c r="CO1615" s="4"/>
      <c r="CP1615" s="6"/>
      <c r="CQ1615" s="5"/>
      <c r="CR1615" s="5"/>
      <c r="CS1615" s="4"/>
      <c r="CT1615" s="6"/>
      <c r="CU1615" s="4"/>
      <c r="CV1615" s="6"/>
      <c r="CW1615" s="5"/>
      <c r="CX1615" s="5"/>
      <c r="CY1615" s="4"/>
      <c r="CZ1615" s="6"/>
      <c r="DA1615" s="4"/>
      <c r="DB1615" s="6"/>
      <c r="DC1615" s="5"/>
      <c r="DD1615" s="5"/>
      <c r="DE1615" s="4"/>
      <c r="DF1615" s="6"/>
      <c r="DG1615" s="4"/>
      <c r="DH1615" s="6"/>
      <c r="DI1615" s="5"/>
      <c r="DJ1615" s="5"/>
      <c r="DK1615" s="4"/>
      <c r="DL1615" s="6"/>
      <c r="DM1615" s="4"/>
      <c r="DN1615" s="6"/>
      <c r="DO1615" s="5"/>
      <c r="DP1615" s="5"/>
      <c r="DQ1615" s="4"/>
      <c r="DR1615" s="6"/>
      <c r="DS1615" s="4"/>
      <c r="DT1615" s="6"/>
      <c r="DU1615" s="5"/>
      <c r="DV1615" s="5"/>
      <c r="DW1615" s="4"/>
      <c r="DX1615" s="6"/>
      <c r="DY1615" s="4"/>
      <c r="DZ1615" s="6"/>
      <c r="EA1615" s="5"/>
      <c r="EB1615" s="5"/>
      <c r="EC1615" s="4"/>
      <c r="ED1615" s="6"/>
      <c r="EE1615" s="4"/>
      <c r="EF1615" s="6"/>
      <c r="EG1615" s="5"/>
      <c r="EH1615" s="5"/>
      <c r="EI1615" s="4"/>
      <c r="EJ1615" s="6"/>
      <c r="EK1615" s="4"/>
      <c r="EL1615" s="6"/>
      <c r="EM1615" s="5"/>
      <c r="EN1615" s="5"/>
      <c r="EO1615" s="4"/>
      <c r="EP1615" s="6"/>
      <c r="EQ1615" s="4"/>
      <c r="ER1615" s="6"/>
      <c r="ES1615" s="5"/>
      <c r="ET1615" s="5"/>
      <c r="EU1615" s="4"/>
      <c r="EV1615" s="6"/>
      <c r="EW1615" s="4"/>
      <c r="EX1615" s="6"/>
      <c r="EY1615" s="5"/>
      <c r="EZ1615" s="5"/>
      <c r="FA1615" s="4"/>
      <c r="FB1615" s="6"/>
      <c r="FC1615" s="4"/>
      <c r="FD1615" s="6"/>
      <c r="FE1615" s="5"/>
      <c r="FF1615" s="5"/>
      <c r="FG1615" s="4"/>
      <c r="FH1615" s="6"/>
      <c r="FI1615" s="4"/>
      <c r="FJ1615" s="6"/>
      <c r="FK1615" s="5"/>
      <c r="FL1615" s="5"/>
      <c r="FM1615" s="4"/>
      <c r="FN1615" s="6"/>
      <c r="FO1615" s="4"/>
      <c r="FP1615" s="6"/>
      <c r="FQ1615" s="5"/>
      <c r="FR1615" s="5"/>
      <c r="FS1615" s="4"/>
      <c r="FT1615" s="6"/>
      <c r="FU1615" s="4"/>
      <c r="FV1615" s="6"/>
      <c r="FW1615" s="5"/>
      <c r="FX1615" s="5"/>
      <c r="FY1615" s="4"/>
      <c r="FZ1615" s="6"/>
      <c r="GA1615" s="4"/>
      <c r="GB1615" s="6"/>
      <c r="GC1615" s="5"/>
      <c r="GD1615" s="5"/>
      <c r="GE1615" s="4"/>
      <c r="GF1615" s="6"/>
      <c r="GG1615" s="4"/>
      <c r="GH1615" s="6"/>
      <c r="GI1615" s="5"/>
      <c r="GJ1615" s="5"/>
      <c r="GK1615" s="4"/>
      <c r="GL1615" s="6"/>
      <c r="GM1615" s="4"/>
      <c r="GN1615" s="6"/>
      <c r="GO1615" s="5"/>
      <c r="GP1615" s="5"/>
      <c r="GQ1615" s="4"/>
      <c r="GR1615" s="6"/>
      <c r="GS1615" s="4"/>
      <c r="GT1615" s="6"/>
      <c r="GU1615" s="5"/>
      <c r="GV1615" s="5"/>
      <c r="GW1615" s="4"/>
      <c r="GX1615" s="6"/>
      <c r="GY1615" s="4"/>
      <c r="GZ1615" s="6"/>
      <c r="HA1615" s="5"/>
      <c r="HB1615" s="5"/>
      <c r="HC1615" s="4"/>
      <c r="HD1615" s="6"/>
      <c r="HE1615" s="4"/>
      <c r="HF1615" s="6"/>
      <c r="HG1615" s="5"/>
      <c r="HH1615" s="5"/>
      <c r="HI1615" s="4"/>
      <c r="HJ1615" s="6"/>
      <c r="HK1615" s="4"/>
      <c r="HL1615" s="6"/>
      <c r="HM1615" s="5"/>
      <c r="HN1615" s="5"/>
      <c r="HO1615" s="4"/>
      <c r="HP1615" s="6"/>
      <c r="HQ1615" s="4"/>
      <c r="HR1615" s="6"/>
      <c r="HS1615" s="5"/>
      <c r="HT1615" s="5"/>
      <c r="HU1615" s="4"/>
      <c r="HV1615" s="6"/>
      <c r="HW1615" s="4"/>
      <c r="HX1615" s="6"/>
      <c r="HY1615" s="5"/>
      <c r="HZ1615" s="5"/>
      <c r="IA1615" s="4"/>
      <c r="IB1615" s="6"/>
      <c r="IC1615" s="4"/>
      <c r="ID1615" s="6"/>
      <c r="IE1615" s="5"/>
      <c r="IF1615" s="5"/>
      <c r="IG1615" s="4"/>
      <c r="IH1615" s="6"/>
      <c r="II1615" s="4"/>
      <c r="IJ1615" s="6"/>
      <c r="IK1615" s="5"/>
      <c r="IL1615" s="5"/>
      <c r="IM1615" s="4"/>
      <c r="IN1615" s="6"/>
      <c r="IO1615" s="4"/>
      <c r="IP1615" s="6"/>
      <c r="IQ1615" s="5"/>
      <c r="IR1615" s="5"/>
      <c r="IS1615" s="4"/>
      <c r="IT1615" s="6"/>
      <c r="IU1615" s="4"/>
      <c r="IV1615" s="6"/>
      <c r="IW1615" s="5"/>
      <c r="IX1615" s="5"/>
      <c r="IY1615" s="4"/>
      <c r="IZ1615" s="6"/>
      <c r="JA1615" s="4"/>
      <c r="JB1615" s="6"/>
      <c r="JC1615" s="5"/>
      <c r="JD1615" s="5"/>
      <c r="JE1615" s="4"/>
      <c r="JF1615" s="6"/>
      <c r="JG1615" s="4"/>
      <c r="JH1615" s="6"/>
      <c r="JI1615" s="5"/>
      <c r="JJ1615" s="5"/>
      <c r="JK1615" s="4"/>
      <c r="JL1615" s="6"/>
      <c r="JM1615" s="4"/>
      <c r="JN1615" s="6"/>
      <c r="JO1615" s="5"/>
      <c r="JP1615" s="5"/>
      <c r="JQ1615" s="4"/>
      <c r="JR1615" s="6"/>
      <c r="JS1615" s="4"/>
      <c r="JT1615" s="6"/>
      <c r="JU1615" s="5"/>
      <c r="JV1615" s="5"/>
      <c r="JW1615" s="4"/>
      <c r="JX1615" s="6"/>
      <c r="JY1615" s="4"/>
      <c r="JZ1615" s="6"/>
      <c r="KA1615" s="5"/>
      <c r="KB1615" s="5"/>
      <c r="KC1615" s="4"/>
      <c r="KD1615" s="6"/>
      <c r="KE1615" s="4"/>
      <c r="KF1615" s="6"/>
      <c r="KG1615" s="5"/>
      <c r="KH1615" s="5"/>
      <c r="KI1615" s="4"/>
      <c r="KJ1615" s="6"/>
      <c r="KK1615" s="4"/>
      <c r="KL1615" s="6"/>
      <c r="KM1615" s="5"/>
      <c r="KN1615" s="5"/>
    </row>
    <row r="1616">
      <c r="A1616" s="3" t="s">
        <v>85</v>
      </c>
      <c r="B1616" s="3" t="s">
        <v>712</v>
      </c>
      <c r="C1616" s="3" t="s">
        <v>87</v>
      </c>
      <c r="D1616" s="3" t="s">
        <v>712</v>
      </c>
      <c r="E1616" s="3" t="s">
        <v>1058</v>
      </c>
      <c r="F1616" s="3" t="s">
        <v>104</v>
      </c>
      <c r="G1616" s="3" t="s">
        <v>104</v>
      </c>
      <c r="H1616" s="3" t="s">
        <v>104</v>
      </c>
      <c r="I1616" s="3" t="s">
        <v>1514</v>
      </c>
      <c r="J1616" s="3" t="s">
        <v>104</v>
      </c>
      <c r="K1616" s="4"/>
      <c r="L1616" s="4">
        <f>=ROUNDDOWN({0},0)</f>
      </c>
      <c r="M1616" s="4"/>
      <c r="N1616" s="5"/>
      <c r="O1616" s="4"/>
      <c r="P1616" s="4">
        <f>=ROUNDDOWN({0},0)</f>
      </c>
      <c r="Q1616" s="4"/>
      <c r="R1616" s="5"/>
      <c r="S1616" s="4"/>
      <c r="T1616" s="6"/>
      <c r="U1616" s="4"/>
      <c r="V1616" s="6"/>
      <c r="W1616" s="5"/>
      <c r="X1616" s="5"/>
      <c r="Y1616" s="4"/>
      <c r="Z1616" s="6"/>
      <c r="AA1616" s="4"/>
      <c r="AB1616" s="6"/>
      <c r="AC1616" s="5"/>
      <c r="AD1616" s="5"/>
      <c r="AE1616" s="4"/>
      <c r="AF1616" s="6"/>
      <c r="AG1616" s="4"/>
      <c r="AH1616" s="6"/>
      <c r="AI1616" s="5"/>
      <c r="AJ1616" s="5"/>
      <c r="AK1616" s="4"/>
      <c r="AL1616" s="6"/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  <c r="AW1616" s="4"/>
      <c r="AX1616" s="6"/>
      <c r="AY1616" s="4"/>
      <c r="AZ1616" s="6"/>
      <c r="BA1616" s="5"/>
      <c r="BB1616" s="5"/>
      <c r="BC1616" s="4"/>
      <c r="BD1616" s="6"/>
      <c r="BE1616" s="4"/>
      <c r="BF1616" s="6"/>
      <c r="BG1616" s="5"/>
      <c r="BH1616" s="5"/>
      <c r="BI1616" s="4"/>
      <c r="BJ1616" s="6"/>
      <c r="BK1616" s="4"/>
      <c r="BL1616" s="6"/>
      <c r="BM1616" s="5"/>
      <c r="BN1616" s="5"/>
      <c r="BO1616" s="4"/>
      <c r="BP1616" s="6"/>
      <c r="BQ1616" s="4"/>
      <c r="BR1616" s="6"/>
      <c r="BS1616" s="5"/>
      <c r="BT1616" s="5"/>
      <c r="BU1616" s="4"/>
      <c r="BV1616" s="6"/>
      <c r="BW1616" s="4"/>
      <c r="BX1616" s="6"/>
      <c r="BY1616" s="5"/>
      <c r="BZ1616" s="5"/>
      <c r="CA1616" s="4"/>
      <c r="CB1616" s="6"/>
      <c r="CC1616" s="4"/>
      <c r="CD1616" s="6"/>
      <c r="CE1616" s="5"/>
      <c r="CF1616" s="5"/>
      <c r="CG1616" s="4"/>
      <c r="CH1616" s="6"/>
      <c r="CI1616" s="4"/>
      <c r="CJ1616" s="6"/>
      <c r="CK1616" s="5"/>
      <c r="CL1616" s="5"/>
      <c r="CM1616" s="4"/>
      <c r="CN1616" s="6"/>
      <c r="CO1616" s="4"/>
      <c r="CP1616" s="6"/>
      <c r="CQ1616" s="5"/>
      <c r="CR1616" s="5"/>
      <c r="CS1616" s="4"/>
      <c r="CT1616" s="6"/>
      <c r="CU1616" s="4"/>
      <c r="CV1616" s="6"/>
      <c r="CW1616" s="5"/>
      <c r="CX1616" s="5"/>
      <c r="CY1616" s="4"/>
      <c r="CZ1616" s="6"/>
      <c r="DA1616" s="4"/>
      <c r="DB1616" s="6"/>
      <c r="DC1616" s="5"/>
      <c r="DD1616" s="5"/>
      <c r="DE1616" s="4"/>
      <c r="DF1616" s="6"/>
      <c r="DG1616" s="4"/>
      <c r="DH1616" s="6"/>
      <c r="DI1616" s="5"/>
      <c r="DJ1616" s="5"/>
      <c r="DK1616" s="4"/>
      <c r="DL1616" s="6"/>
      <c r="DM1616" s="4"/>
      <c r="DN1616" s="6"/>
      <c r="DO1616" s="5"/>
      <c r="DP1616" s="5"/>
      <c r="DQ1616" s="4"/>
      <c r="DR1616" s="6"/>
      <c r="DS1616" s="4"/>
      <c r="DT1616" s="6"/>
      <c r="DU1616" s="5"/>
      <c r="DV1616" s="5"/>
      <c r="DW1616" s="4"/>
      <c r="DX1616" s="6"/>
      <c r="DY1616" s="4"/>
      <c r="DZ1616" s="6"/>
      <c r="EA1616" s="5"/>
      <c r="EB1616" s="5"/>
      <c r="EC1616" s="4"/>
      <c r="ED1616" s="6"/>
      <c r="EE1616" s="4"/>
      <c r="EF1616" s="6"/>
      <c r="EG1616" s="5"/>
      <c r="EH1616" s="5"/>
      <c r="EI1616" s="4"/>
      <c r="EJ1616" s="6"/>
      <c r="EK1616" s="4"/>
      <c r="EL1616" s="6"/>
      <c r="EM1616" s="5"/>
      <c r="EN1616" s="5"/>
      <c r="EO1616" s="4"/>
      <c r="EP1616" s="6"/>
      <c r="EQ1616" s="4"/>
      <c r="ER1616" s="6"/>
      <c r="ES1616" s="5"/>
      <c r="ET1616" s="5"/>
      <c r="EU1616" s="4"/>
      <c r="EV1616" s="6"/>
      <c r="EW1616" s="4"/>
      <c r="EX1616" s="6"/>
      <c r="EY1616" s="5"/>
      <c r="EZ1616" s="5"/>
      <c r="FA1616" s="4"/>
      <c r="FB1616" s="6"/>
      <c r="FC1616" s="4"/>
      <c r="FD1616" s="6"/>
      <c r="FE1616" s="5"/>
      <c r="FF1616" s="5"/>
      <c r="FG1616" s="4"/>
      <c r="FH1616" s="6"/>
      <c r="FI1616" s="4"/>
      <c r="FJ1616" s="6"/>
      <c r="FK1616" s="5"/>
      <c r="FL1616" s="5"/>
      <c r="FM1616" s="4"/>
      <c r="FN1616" s="6"/>
      <c r="FO1616" s="4"/>
      <c r="FP1616" s="6"/>
      <c r="FQ1616" s="5"/>
      <c r="FR1616" s="5"/>
      <c r="FS1616" s="4"/>
      <c r="FT1616" s="6"/>
      <c r="FU1616" s="4"/>
      <c r="FV1616" s="6"/>
      <c r="FW1616" s="5"/>
      <c r="FX1616" s="5"/>
      <c r="FY1616" s="4"/>
      <c r="FZ1616" s="6"/>
      <c r="GA1616" s="4"/>
      <c r="GB1616" s="6"/>
      <c r="GC1616" s="5"/>
      <c r="GD1616" s="5"/>
      <c r="GE1616" s="4"/>
      <c r="GF1616" s="6"/>
      <c r="GG1616" s="4"/>
      <c r="GH1616" s="6"/>
      <c r="GI1616" s="5"/>
      <c r="GJ1616" s="5"/>
      <c r="GK1616" s="4"/>
      <c r="GL1616" s="6"/>
      <c r="GM1616" s="4"/>
      <c r="GN1616" s="6"/>
      <c r="GO1616" s="5"/>
      <c r="GP1616" s="5"/>
      <c r="GQ1616" s="4"/>
      <c r="GR1616" s="6"/>
      <c r="GS1616" s="4"/>
      <c r="GT1616" s="6"/>
      <c r="GU1616" s="5"/>
      <c r="GV1616" s="5"/>
      <c r="GW1616" s="4"/>
      <c r="GX1616" s="6"/>
      <c r="GY1616" s="4"/>
      <c r="GZ1616" s="6"/>
      <c r="HA1616" s="5"/>
      <c r="HB1616" s="5"/>
      <c r="HC1616" s="4"/>
      <c r="HD1616" s="6"/>
      <c r="HE1616" s="4"/>
      <c r="HF1616" s="6"/>
      <c r="HG1616" s="5"/>
      <c r="HH1616" s="5"/>
      <c r="HI1616" s="4"/>
      <c r="HJ1616" s="6"/>
      <c r="HK1616" s="4"/>
      <c r="HL1616" s="6"/>
      <c r="HM1616" s="5"/>
      <c r="HN1616" s="5"/>
      <c r="HO1616" s="4"/>
      <c r="HP1616" s="6"/>
      <c r="HQ1616" s="4"/>
      <c r="HR1616" s="6"/>
      <c r="HS1616" s="5"/>
      <c r="HT1616" s="5"/>
      <c r="HU1616" s="4"/>
      <c r="HV1616" s="6"/>
      <c r="HW1616" s="4"/>
      <c r="HX1616" s="6"/>
      <c r="HY1616" s="5"/>
      <c r="HZ1616" s="5"/>
      <c r="IA1616" s="4"/>
      <c r="IB1616" s="6"/>
      <c r="IC1616" s="4"/>
      <c r="ID1616" s="6"/>
      <c r="IE1616" s="5"/>
      <c r="IF1616" s="5"/>
      <c r="IG1616" s="4"/>
      <c r="IH1616" s="6"/>
      <c r="II1616" s="4"/>
      <c r="IJ1616" s="6"/>
      <c r="IK1616" s="5"/>
      <c r="IL1616" s="5"/>
      <c r="IM1616" s="4"/>
      <c r="IN1616" s="6"/>
      <c r="IO1616" s="4"/>
      <c r="IP1616" s="6"/>
      <c r="IQ1616" s="5"/>
      <c r="IR1616" s="5"/>
      <c r="IS1616" s="4"/>
      <c r="IT1616" s="6"/>
      <c r="IU1616" s="4"/>
      <c r="IV1616" s="6"/>
      <c r="IW1616" s="5"/>
      <c r="IX1616" s="5"/>
      <c r="IY1616" s="4"/>
      <c r="IZ1616" s="6"/>
      <c r="JA1616" s="4"/>
      <c r="JB1616" s="6"/>
      <c r="JC1616" s="5"/>
      <c r="JD1616" s="5"/>
      <c r="JE1616" s="4"/>
      <c r="JF1616" s="6"/>
      <c r="JG1616" s="4"/>
      <c r="JH1616" s="6"/>
      <c r="JI1616" s="5"/>
      <c r="JJ1616" s="5"/>
      <c r="JK1616" s="4"/>
      <c r="JL1616" s="6"/>
      <c r="JM1616" s="4"/>
      <c r="JN1616" s="6"/>
      <c r="JO1616" s="5"/>
      <c r="JP1616" s="5"/>
      <c r="JQ1616" s="4"/>
      <c r="JR1616" s="6"/>
      <c r="JS1616" s="4"/>
      <c r="JT1616" s="6"/>
      <c r="JU1616" s="5"/>
      <c r="JV1616" s="5"/>
      <c r="JW1616" s="4"/>
      <c r="JX1616" s="6"/>
      <c r="JY1616" s="4"/>
      <c r="JZ1616" s="6"/>
      <c r="KA1616" s="5"/>
      <c r="KB1616" s="5"/>
      <c r="KC1616" s="4"/>
      <c r="KD1616" s="6"/>
      <c r="KE1616" s="4"/>
      <c r="KF1616" s="6"/>
      <c r="KG1616" s="5"/>
      <c r="KH1616" s="5"/>
      <c r="KI1616" s="4"/>
      <c r="KJ1616" s="6"/>
      <c r="KK1616" s="4"/>
      <c r="KL1616" s="6"/>
      <c r="KM1616" s="5"/>
      <c r="KN1616" s="5"/>
    </row>
    <row r="1617">
      <c r="A1617" s="3" t="s">
        <v>85</v>
      </c>
      <c r="B1617" s="3" t="s">
        <v>712</v>
      </c>
      <c r="C1617" s="3" t="s">
        <v>87</v>
      </c>
      <c r="D1617" s="3" t="s">
        <v>712</v>
      </c>
      <c r="E1617" s="3" t="s">
        <v>902</v>
      </c>
      <c r="F1617" s="3" t="s">
        <v>104</v>
      </c>
      <c r="G1617" s="3" t="s">
        <v>104</v>
      </c>
      <c r="H1617" s="3" t="s">
        <v>104</v>
      </c>
      <c r="I1617" s="3" t="s">
        <v>1514</v>
      </c>
      <c r="J1617" s="3" t="s">
        <v>104</v>
      </c>
      <c r="K1617" s="4"/>
      <c r="L1617" s="4">
        <f>=ROUNDDOWN({0},0)</f>
      </c>
      <c r="M1617" s="4"/>
      <c r="N1617" s="5"/>
      <c r="O1617" s="4"/>
      <c r="P1617" s="4">
        <f>=ROUNDDOWN({0},0)</f>
      </c>
      <c r="Q1617" s="4"/>
      <c r="R1617" s="5"/>
      <c r="S1617" s="4"/>
      <c r="T1617" s="6"/>
      <c r="U1617" s="4"/>
      <c r="V1617" s="6"/>
      <c r="W1617" s="5"/>
      <c r="X1617" s="5"/>
      <c r="Y1617" s="4"/>
      <c r="Z1617" s="6"/>
      <c r="AA1617" s="4"/>
      <c r="AB1617" s="6"/>
      <c r="AC1617" s="5"/>
      <c r="AD1617" s="5"/>
      <c r="AE1617" s="4"/>
      <c r="AF1617" s="6"/>
      <c r="AG1617" s="4"/>
      <c r="AH1617" s="6"/>
      <c r="AI1617" s="5"/>
      <c r="AJ1617" s="5"/>
      <c r="AK1617" s="4"/>
      <c r="AL1617" s="6"/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  <c r="AW1617" s="4"/>
      <c r="AX1617" s="6"/>
      <c r="AY1617" s="4"/>
      <c r="AZ1617" s="6"/>
      <c r="BA1617" s="5"/>
      <c r="BB1617" s="5"/>
      <c r="BC1617" s="4"/>
      <c r="BD1617" s="6"/>
      <c r="BE1617" s="4"/>
      <c r="BF1617" s="6"/>
      <c r="BG1617" s="5"/>
      <c r="BH1617" s="5"/>
      <c r="BI1617" s="4"/>
      <c r="BJ1617" s="6"/>
      <c r="BK1617" s="4"/>
      <c r="BL1617" s="6"/>
      <c r="BM1617" s="5"/>
      <c r="BN1617" s="5"/>
      <c r="BO1617" s="4"/>
      <c r="BP1617" s="6"/>
      <c r="BQ1617" s="4"/>
      <c r="BR1617" s="6"/>
      <c r="BS1617" s="5"/>
      <c r="BT1617" s="5"/>
      <c r="BU1617" s="4"/>
      <c r="BV1617" s="6"/>
      <c r="BW1617" s="4"/>
      <c r="BX1617" s="6"/>
      <c r="BY1617" s="5"/>
      <c r="BZ1617" s="5"/>
      <c r="CA1617" s="4"/>
      <c r="CB1617" s="6"/>
      <c r="CC1617" s="4"/>
      <c r="CD1617" s="6"/>
      <c r="CE1617" s="5"/>
      <c r="CF1617" s="5"/>
      <c r="CG1617" s="4"/>
      <c r="CH1617" s="6"/>
      <c r="CI1617" s="4"/>
      <c r="CJ1617" s="6"/>
      <c r="CK1617" s="5"/>
      <c r="CL1617" s="5"/>
      <c r="CM1617" s="4"/>
      <c r="CN1617" s="6"/>
      <c r="CO1617" s="4"/>
      <c r="CP1617" s="6"/>
      <c r="CQ1617" s="5"/>
      <c r="CR1617" s="5"/>
      <c r="CS1617" s="4"/>
      <c r="CT1617" s="6"/>
      <c r="CU1617" s="4"/>
      <c r="CV1617" s="6"/>
      <c r="CW1617" s="5"/>
      <c r="CX1617" s="5"/>
      <c r="CY1617" s="4"/>
      <c r="CZ1617" s="6"/>
      <c r="DA1617" s="4"/>
      <c r="DB1617" s="6"/>
      <c r="DC1617" s="5"/>
      <c r="DD1617" s="5"/>
      <c r="DE1617" s="4"/>
      <c r="DF1617" s="6"/>
      <c r="DG1617" s="4"/>
      <c r="DH1617" s="6"/>
      <c r="DI1617" s="5"/>
      <c r="DJ1617" s="5"/>
      <c r="DK1617" s="4"/>
      <c r="DL1617" s="6"/>
      <c r="DM1617" s="4"/>
      <c r="DN1617" s="6"/>
      <c r="DO1617" s="5"/>
      <c r="DP1617" s="5"/>
      <c r="DQ1617" s="4"/>
      <c r="DR1617" s="6"/>
      <c r="DS1617" s="4"/>
      <c r="DT1617" s="6"/>
      <c r="DU1617" s="5"/>
      <c r="DV1617" s="5"/>
      <c r="DW1617" s="4"/>
      <c r="DX1617" s="6"/>
      <c r="DY1617" s="4"/>
      <c r="DZ1617" s="6"/>
      <c r="EA1617" s="5"/>
      <c r="EB1617" s="5"/>
      <c r="EC1617" s="4"/>
      <c r="ED1617" s="6"/>
      <c r="EE1617" s="4"/>
      <c r="EF1617" s="6"/>
      <c r="EG1617" s="5"/>
      <c r="EH1617" s="5"/>
      <c r="EI1617" s="4"/>
      <c r="EJ1617" s="6"/>
      <c r="EK1617" s="4"/>
      <c r="EL1617" s="6"/>
      <c r="EM1617" s="5"/>
      <c r="EN1617" s="5"/>
      <c r="EO1617" s="4"/>
      <c r="EP1617" s="6"/>
      <c r="EQ1617" s="4"/>
      <c r="ER1617" s="6"/>
      <c r="ES1617" s="5"/>
      <c r="ET1617" s="5"/>
      <c r="EU1617" s="4"/>
      <c r="EV1617" s="6"/>
      <c r="EW1617" s="4"/>
      <c r="EX1617" s="6"/>
      <c r="EY1617" s="5"/>
      <c r="EZ1617" s="5"/>
      <c r="FA1617" s="4"/>
      <c r="FB1617" s="6"/>
      <c r="FC1617" s="4"/>
      <c r="FD1617" s="6"/>
      <c r="FE1617" s="5"/>
      <c r="FF1617" s="5"/>
      <c r="FG1617" s="4"/>
      <c r="FH1617" s="6"/>
      <c r="FI1617" s="4"/>
      <c r="FJ1617" s="6"/>
      <c r="FK1617" s="5"/>
      <c r="FL1617" s="5"/>
      <c r="FM1617" s="4"/>
      <c r="FN1617" s="6"/>
      <c r="FO1617" s="4"/>
      <c r="FP1617" s="6"/>
      <c r="FQ1617" s="5"/>
      <c r="FR1617" s="5"/>
      <c r="FS1617" s="4"/>
      <c r="FT1617" s="6"/>
      <c r="FU1617" s="4"/>
      <c r="FV1617" s="6"/>
      <c r="FW1617" s="5"/>
      <c r="FX1617" s="5"/>
      <c r="FY1617" s="4"/>
      <c r="FZ1617" s="6"/>
      <c r="GA1617" s="4"/>
      <c r="GB1617" s="6"/>
      <c r="GC1617" s="5"/>
      <c r="GD1617" s="5"/>
      <c r="GE1617" s="4"/>
      <c r="GF1617" s="6"/>
      <c r="GG1617" s="4"/>
      <c r="GH1617" s="6"/>
      <c r="GI1617" s="5"/>
      <c r="GJ1617" s="5"/>
      <c r="GK1617" s="4"/>
      <c r="GL1617" s="6"/>
      <c r="GM1617" s="4"/>
      <c r="GN1617" s="6"/>
      <c r="GO1617" s="5"/>
      <c r="GP1617" s="5"/>
      <c r="GQ1617" s="4"/>
      <c r="GR1617" s="6"/>
      <c r="GS1617" s="4"/>
      <c r="GT1617" s="6"/>
      <c r="GU1617" s="5"/>
      <c r="GV1617" s="5"/>
      <c r="GW1617" s="4"/>
      <c r="GX1617" s="6"/>
      <c r="GY1617" s="4"/>
      <c r="GZ1617" s="6"/>
      <c r="HA1617" s="5"/>
      <c r="HB1617" s="5"/>
      <c r="HC1617" s="4"/>
      <c r="HD1617" s="6"/>
      <c r="HE1617" s="4"/>
      <c r="HF1617" s="6"/>
      <c r="HG1617" s="5"/>
      <c r="HH1617" s="5"/>
      <c r="HI1617" s="4"/>
      <c r="HJ1617" s="6"/>
      <c r="HK1617" s="4"/>
      <c r="HL1617" s="6"/>
      <c r="HM1617" s="5"/>
      <c r="HN1617" s="5"/>
      <c r="HO1617" s="4"/>
      <c r="HP1617" s="6"/>
      <c r="HQ1617" s="4"/>
      <c r="HR1617" s="6"/>
      <c r="HS1617" s="5"/>
      <c r="HT1617" s="5"/>
      <c r="HU1617" s="4"/>
      <c r="HV1617" s="6"/>
      <c r="HW1617" s="4"/>
      <c r="HX1617" s="6"/>
      <c r="HY1617" s="5"/>
      <c r="HZ1617" s="5"/>
      <c r="IA1617" s="4"/>
      <c r="IB1617" s="6"/>
      <c r="IC1617" s="4"/>
      <c r="ID1617" s="6"/>
      <c r="IE1617" s="5"/>
      <c r="IF1617" s="5"/>
      <c r="IG1617" s="4"/>
      <c r="IH1617" s="6"/>
      <c r="II1617" s="4"/>
      <c r="IJ1617" s="6"/>
      <c r="IK1617" s="5"/>
      <c r="IL1617" s="5"/>
      <c r="IM1617" s="4"/>
      <c r="IN1617" s="6"/>
      <c r="IO1617" s="4"/>
      <c r="IP1617" s="6"/>
      <c r="IQ1617" s="5"/>
      <c r="IR1617" s="5"/>
      <c r="IS1617" s="4"/>
      <c r="IT1617" s="6"/>
      <c r="IU1617" s="4"/>
      <c r="IV1617" s="6"/>
      <c r="IW1617" s="5"/>
      <c r="IX1617" s="5"/>
      <c r="IY1617" s="4"/>
      <c r="IZ1617" s="6"/>
      <c r="JA1617" s="4"/>
      <c r="JB1617" s="6"/>
      <c r="JC1617" s="5"/>
      <c r="JD1617" s="5"/>
      <c r="JE1617" s="4"/>
      <c r="JF1617" s="6"/>
      <c r="JG1617" s="4"/>
      <c r="JH1617" s="6"/>
      <c r="JI1617" s="5"/>
      <c r="JJ1617" s="5"/>
      <c r="JK1617" s="4"/>
      <c r="JL1617" s="6"/>
      <c r="JM1617" s="4"/>
      <c r="JN1617" s="6"/>
      <c r="JO1617" s="5"/>
      <c r="JP1617" s="5"/>
      <c r="JQ1617" s="4"/>
      <c r="JR1617" s="6"/>
      <c r="JS1617" s="4"/>
      <c r="JT1617" s="6"/>
      <c r="JU1617" s="5"/>
      <c r="JV1617" s="5"/>
      <c r="JW1617" s="4"/>
      <c r="JX1617" s="6"/>
      <c r="JY1617" s="4"/>
      <c r="JZ1617" s="6"/>
      <c r="KA1617" s="5"/>
      <c r="KB1617" s="5"/>
      <c r="KC1617" s="4"/>
      <c r="KD1617" s="6"/>
      <c r="KE1617" s="4"/>
      <c r="KF1617" s="6"/>
      <c r="KG1617" s="5"/>
      <c r="KH1617" s="5"/>
      <c r="KI1617" s="4"/>
      <c r="KJ1617" s="6"/>
      <c r="KK1617" s="4"/>
      <c r="KL1617" s="6"/>
      <c r="KM1617" s="5"/>
      <c r="KN1617" s="5"/>
    </row>
    <row r="1618">
      <c r="A1618" s="3" t="s">
        <v>85</v>
      </c>
      <c r="B1618" s="3" t="s">
        <v>712</v>
      </c>
      <c r="C1618" s="3" t="s">
        <v>87</v>
      </c>
      <c r="D1618" s="3" t="s">
        <v>712</v>
      </c>
      <c r="E1618" s="3" t="s">
        <v>1046</v>
      </c>
      <c r="F1618" s="3" t="s">
        <v>104</v>
      </c>
      <c r="G1618" s="3" t="s">
        <v>104</v>
      </c>
      <c r="H1618" s="3" t="s">
        <v>104</v>
      </c>
      <c r="I1618" s="3" t="s">
        <v>1595</v>
      </c>
      <c r="J1618" s="3" t="s">
        <v>104</v>
      </c>
      <c r="K1618" s="4"/>
      <c r="L1618" s="4">
        <f>=ROUNDDOWN({0},0)</f>
      </c>
      <c r="M1618" s="4"/>
      <c r="N1618" s="5"/>
      <c r="O1618" s="4"/>
      <c r="P1618" s="4">
        <f>=ROUNDDOWN({0},0)</f>
      </c>
      <c r="Q1618" s="4"/>
      <c r="R1618" s="5"/>
      <c r="S1618" s="4"/>
      <c r="T1618" s="6"/>
      <c r="U1618" s="4"/>
      <c r="V1618" s="6"/>
      <c r="W1618" s="5"/>
      <c r="X1618" s="5"/>
      <c r="Y1618" s="4"/>
      <c r="Z1618" s="6"/>
      <c r="AA1618" s="4"/>
      <c r="AB1618" s="6"/>
      <c r="AC1618" s="5"/>
      <c r="AD1618" s="5"/>
      <c r="AE1618" s="4"/>
      <c r="AF1618" s="6"/>
      <c r="AG1618" s="4"/>
      <c r="AH1618" s="6"/>
      <c r="AI1618" s="5"/>
      <c r="AJ1618" s="5"/>
      <c r="AK1618" s="4"/>
      <c r="AL1618" s="6"/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  <c r="AW1618" s="4"/>
      <c r="AX1618" s="6"/>
      <c r="AY1618" s="4"/>
      <c r="AZ1618" s="6"/>
      <c r="BA1618" s="5"/>
      <c r="BB1618" s="5"/>
      <c r="BC1618" s="4"/>
      <c r="BD1618" s="6"/>
      <c r="BE1618" s="4"/>
      <c r="BF1618" s="6"/>
      <c r="BG1618" s="5"/>
      <c r="BH1618" s="5"/>
      <c r="BI1618" s="4"/>
      <c r="BJ1618" s="6"/>
      <c r="BK1618" s="4"/>
      <c r="BL1618" s="6"/>
      <c r="BM1618" s="5"/>
      <c r="BN1618" s="5"/>
      <c r="BO1618" s="4"/>
      <c r="BP1618" s="6"/>
      <c r="BQ1618" s="4"/>
      <c r="BR1618" s="6"/>
      <c r="BS1618" s="5"/>
      <c r="BT1618" s="5"/>
      <c r="BU1618" s="4"/>
      <c r="BV1618" s="6"/>
      <c r="BW1618" s="4"/>
      <c r="BX1618" s="6"/>
      <c r="BY1618" s="5"/>
      <c r="BZ1618" s="5"/>
      <c r="CA1618" s="4"/>
      <c r="CB1618" s="6"/>
      <c r="CC1618" s="4"/>
      <c r="CD1618" s="6"/>
      <c r="CE1618" s="5"/>
      <c r="CF1618" s="5"/>
      <c r="CG1618" s="4"/>
      <c r="CH1618" s="6"/>
      <c r="CI1618" s="4"/>
      <c r="CJ1618" s="6"/>
      <c r="CK1618" s="5"/>
      <c r="CL1618" s="5"/>
      <c r="CM1618" s="4"/>
      <c r="CN1618" s="6"/>
      <c r="CO1618" s="4"/>
      <c r="CP1618" s="6"/>
      <c r="CQ1618" s="5"/>
      <c r="CR1618" s="5"/>
      <c r="CS1618" s="4"/>
      <c r="CT1618" s="6"/>
      <c r="CU1618" s="4"/>
      <c r="CV1618" s="6"/>
      <c r="CW1618" s="5"/>
      <c r="CX1618" s="5"/>
      <c r="CY1618" s="4"/>
      <c r="CZ1618" s="6"/>
      <c r="DA1618" s="4"/>
      <c r="DB1618" s="6"/>
      <c r="DC1618" s="5"/>
      <c r="DD1618" s="5"/>
      <c r="DE1618" s="4"/>
      <c r="DF1618" s="6"/>
      <c r="DG1618" s="4"/>
      <c r="DH1618" s="6"/>
      <c r="DI1618" s="5"/>
      <c r="DJ1618" s="5"/>
      <c r="DK1618" s="4"/>
      <c r="DL1618" s="6"/>
      <c r="DM1618" s="4"/>
      <c r="DN1618" s="6"/>
      <c r="DO1618" s="5"/>
      <c r="DP1618" s="5"/>
      <c r="DQ1618" s="4"/>
      <c r="DR1618" s="6"/>
      <c r="DS1618" s="4"/>
      <c r="DT1618" s="6"/>
      <c r="DU1618" s="5"/>
      <c r="DV1618" s="5"/>
      <c r="DW1618" s="4"/>
      <c r="DX1618" s="6"/>
      <c r="DY1618" s="4"/>
      <c r="DZ1618" s="6"/>
      <c r="EA1618" s="5"/>
      <c r="EB1618" s="5"/>
      <c r="EC1618" s="4"/>
      <c r="ED1618" s="6"/>
      <c r="EE1618" s="4"/>
      <c r="EF1618" s="6"/>
      <c r="EG1618" s="5"/>
      <c r="EH1618" s="5"/>
      <c r="EI1618" s="4"/>
      <c r="EJ1618" s="6"/>
      <c r="EK1618" s="4"/>
      <c r="EL1618" s="6"/>
      <c r="EM1618" s="5"/>
      <c r="EN1618" s="5"/>
      <c r="EO1618" s="4"/>
      <c r="EP1618" s="6"/>
      <c r="EQ1618" s="4"/>
      <c r="ER1618" s="6"/>
      <c r="ES1618" s="5"/>
      <c r="ET1618" s="5"/>
      <c r="EU1618" s="4"/>
      <c r="EV1618" s="6"/>
      <c r="EW1618" s="4"/>
      <c r="EX1618" s="6"/>
      <c r="EY1618" s="5"/>
      <c r="EZ1618" s="5"/>
      <c r="FA1618" s="4"/>
      <c r="FB1618" s="6"/>
      <c r="FC1618" s="4"/>
      <c r="FD1618" s="6"/>
      <c r="FE1618" s="5"/>
      <c r="FF1618" s="5"/>
      <c r="FG1618" s="4"/>
      <c r="FH1618" s="6"/>
      <c r="FI1618" s="4"/>
      <c r="FJ1618" s="6"/>
      <c r="FK1618" s="5"/>
      <c r="FL1618" s="5"/>
      <c r="FM1618" s="4"/>
      <c r="FN1618" s="6"/>
      <c r="FO1618" s="4"/>
      <c r="FP1618" s="6"/>
      <c r="FQ1618" s="5"/>
      <c r="FR1618" s="5"/>
      <c r="FS1618" s="4"/>
      <c r="FT1618" s="6"/>
      <c r="FU1618" s="4"/>
      <c r="FV1618" s="6"/>
      <c r="FW1618" s="5"/>
      <c r="FX1618" s="5"/>
      <c r="FY1618" s="4"/>
      <c r="FZ1618" s="6"/>
      <c r="GA1618" s="4"/>
      <c r="GB1618" s="6"/>
      <c r="GC1618" s="5"/>
      <c r="GD1618" s="5"/>
      <c r="GE1618" s="4"/>
      <c r="GF1618" s="6"/>
      <c r="GG1618" s="4"/>
      <c r="GH1618" s="6"/>
      <c r="GI1618" s="5"/>
      <c r="GJ1618" s="5"/>
      <c r="GK1618" s="4"/>
      <c r="GL1618" s="6"/>
      <c r="GM1618" s="4"/>
      <c r="GN1618" s="6"/>
      <c r="GO1618" s="5"/>
      <c r="GP1618" s="5"/>
      <c r="GQ1618" s="4"/>
      <c r="GR1618" s="6"/>
      <c r="GS1618" s="4"/>
      <c r="GT1618" s="6"/>
      <c r="GU1618" s="5"/>
      <c r="GV1618" s="5"/>
      <c r="GW1618" s="4"/>
      <c r="GX1618" s="6"/>
      <c r="GY1618" s="4"/>
      <c r="GZ1618" s="6"/>
      <c r="HA1618" s="5"/>
      <c r="HB1618" s="5"/>
      <c r="HC1618" s="4"/>
      <c r="HD1618" s="6"/>
      <c r="HE1618" s="4"/>
      <c r="HF1618" s="6"/>
      <c r="HG1618" s="5"/>
      <c r="HH1618" s="5"/>
      <c r="HI1618" s="4"/>
      <c r="HJ1618" s="6"/>
      <c r="HK1618" s="4"/>
      <c r="HL1618" s="6"/>
      <c r="HM1618" s="5"/>
      <c r="HN1618" s="5"/>
      <c r="HO1618" s="4"/>
      <c r="HP1618" s="6"/>
      <c r="HQ1618" s="4"/>
      <c r="HR1618" s="6"/>
      <c r="HS1618" s="5"/>
      <c r="HT1618" s="5"/>
      <c r="HU1618" s="4"/>
      <c r="HV1618" s="6"/>
      <c r="HW1618" s="4"/>
      <c r="HX1618" s="6"/>
      <c r="HY1618" s="5"/>
      <c r="HZ1618" s="5"/>
      <c r="IA1618" s="4"/>
      <c r="IB1618" s="6"/>
      <c r="IC1618" s="4"/>
      <c r="ID1618" s="6"/>
      <c r="IE1618" s="5"/>
      <c r="IF1618" s="5"/>
      <c r="IG1618" s="4"/>
      <c r="IH1618" s="6"/>
      <c r="II1618" s="4"/>
      <c r="IJ1618" s="6"/>
      <c r="IK1618" s="5"/>
      <c r="IL1618" s="5"/>
      <c r="IM1618" s="4"/>
      <c r="IN1618" s="6"/>
      <c r="IO1618" s="4"/>
      <c r="IP1618" s="6"/>
      <c r="IQ1618" s="5"/>
      <c r="IR1618" s="5"/>
      <c r="IS1618" s="4"/>
      <c r="IT1618" s="6"/>
      <c r="IU1618" s="4"/>
      <c r="IV1618" s="6"/>
      <c r="IW1618" s="5"/>
      <c r="IX1618" s="5"/>
      <c r="IY1618" s="4"/>
      <c r="IZ1618" s="6"/>
      <c r="JA1618" s="4"/>
      <c r="JB1618" s="6"/>
      <c r="JC1618" s="5"/>
      <c r="JD1618" s="5"/>
      <c r="JE1618" s="4"/>
      <c r="JF1618" s="6"/>
      <c r="JG1618" s="4"/>
      <c r="JH1618" s="6"/>
      <c r="JI1618" s="5"/>
      <c r="JJ1618" s="5"/>
      <c r="JK1618" s="4"/>
      <c r="JL1618" s="6"/>
      <c r="JM1618" s="4"/>
      <c r="JN1618" s="6"/>
      <c r="JO1618" s="5"/>
      <c r="JP1618" s="5"/>
      <c r="JQ1618" s="4"/>
      <c r="JR1618" s="6"/>
      <c r="JS1618" s="4"/>
      <c r="JT1618" s="6"/>
      <c r="JU1618" s="5"/>
      <c r="JV1618" s="5"/>
      <c r="JW1618" s="4"/>
      <c r="JX1618" s="6"/>
      <c r="JY1618" s="4"/>
      <c r="JZ1618" s="6"/>
      <c r="KA1618" s="5"/>
      <c r="KB1618" s="5"/>
      <c r="KC1618" s="4"/>
      <c r="KD1618" s="6"/>
      <c r="KE1618" s="4"/>
      <c r="KF1618" s="6"/>
      <c r="KG1618" s="5"/>
      <c r="KH1618" s="5"/>
      <c r="KI1618" s="4"/>
      <c r="KJ1618" s="6"/>
      <c r="KK1618" s="4"/>
      <c r="KL1618" s="6"/>
      <c r="KM1618" s="5"/>
      <c r="KN1618" s="5"/>
    </row>
    <row r="1619">
      <c r="A1619" s="3" t="s">
        <v>85</v>
      </c>
      <c r="B1619" s="3" t="s">
        <v>712</v>
      </c>
      <c r="C1619" s="3" t="s">
        <v>1096</v>
      </c>
      <c r="D1619" s="3" t="s">
        <v>712</v>
      </c>
      <c r="E1619" s="3" t="s">
        <v>1097</v>
      </c>
      <c r="F1619" s="3" t="s">
        <v>104</v>
      </c>
      <c r="G1619" s="3" t="s">
        <v>104</v>
      </c>
      <c r="H1619" s="3" t="s">
        <v>104</v>
      </c>
      <c r="I1619" s="3" t="s">
        <v>1364</v>
      </c>
      <c r="J1619" s="3" t="s">
        <v>104</v>
      </c>
      <c r="K1619" s="4"/>
      <c r="L1619" s="4">
        <f>=ROUNDDOWN({0},0)</f>
      </c>
      <c r="M1619" s="4"/>
      <c r="N1619" s="5"/>
      <c r="O1619" s="4"/>
      <c r="P1619" s="4">
        <f>=ROUNDDOWN({0},0)</f>
      </c>
      <c r="Q1619" s="4"/>
      <c r="R1619" s="5"/>
      <c r="S1619" s="4"/>
      <c r="T1619" s="6"/>
      <c r="U1619" s="4"/>
      <c r="V1619" s="6"/>
      <c r="W1619" s="5"/>
      <c r="X1619" s="5"/>
      <c r="Y1619" s="4"/>
      <c r="Z1619" s="6"/>
      <c r="AA1619" s="4"/>
      <c r="AB1619" s="6"/>
      <c r="AC1619" s="5"/>
      <c r="AD1619" s="5"/>
      <c r="AE1619" s="4"/>
      <c r="AF1619" s="6"/>
      <c r="AG1619" s="4"/>
      <c r="AH1619" s="6"/>
      <c r="AI1619" s="5"/>
      <c r="AJ1619" s="5"/>
      <c r="AK1619" s="4"/>
      <c r="AL1619" s="6"/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  <c r="AW1619" s="4"/>
      <c r="AX1619" s="6"/>
      <c r="AY1619" s="4"/>
      <c r="AZ1619" s="6"/>
      <c r="BA1619" s="5"/>
      <c r="BB1619" s="5"/>
      <c r="BC1619" s="4"/>
      <c r="BD1619" s="6"/>
      <c r="BE1619" s="4"/>
      <c r="BF1619" s="6"/>
      <c r="BG1619" s="5"/>
      <c r="BH1619" s="5"/>
      <c r="BI1619" s="4"/>
      <c r="BJ1619" s="6"/>
      <c r="BK1619" s="4"/>
      <c r="BL1619" s="6"/>
      <c r="BM1619" s="5"/>
      <c r="BN1619" s="5"/>
      <c r="BO1619" s="4"/>
      <c r="BP1619" s="6"/>
      <c r="BQ1619" s="4"/>
      <c r="BR1619" s="6"/>
      <c r="BS1619" s="5"/>
      <c r="BT1619" s="5"/>
      <c r="BU1619" s="4"/>
      <c r="BV1619" s="6"/>
      <c r="BW1619" s="4"/>
      <c r="BX1619" s="6"/>
      <c r="BY1619" s="5"/>
      <c r="BZ1619" s="5"/>
      <c r="CA1619" s="4"/>
      <c r="CB1619" s="6"/>
      <c r="CC1619" s="4"/>
      <c r="CD1619" s="6"/>
      <c r="CE1619" s="5"/>
      <c r="CF1619" s="5"/>
      <c r="CG1619" s="4"/>
      <c r="CH1619" s="6"/>
      <c r="CI1619" s="4"/>
      <c r="CJ1619" s="6"/>
      <c r="CK1619" s="5"/>
      <c r="CL1619" s="5"/>
      <c r="CM1619" s="4"/>
      <c r="CN1619" s="6"/>
      <c r="CO1619" s="4"/>
      <c r="CP1619" s="6"/>
      <c r="CQ1619" s="5"/>
      <c r="CR1619" s="5"/>
      <c r="CS1619" s="4"/>
      <c r="CT1619" s="6"/>
      <c r="CU1619" s="4"/>
      <c r="CV1619" s="6"/>
      <c r="CW1619" s="5"/>
      <c r="CX1619" s="5"/>
      <c r="CY1619" s="4"/>
      <c r="CZ1619" s="6"/>
      <c r="DA1619" s="4"/>
      <c r="DB1619" s="6"/>
      <c r="DC1619" s="5"/>
      <c r="DD1619" s="5"/>
      <c r="DE1619" s="4"/>
      <c r="DF1619" s="6"/>
      <c r="DG1619" s="4"/>
      <c r="DH1619" s="6"/>
      <c r="DI1619" s="5"/>
      <c r="DJ1619" s="5"/>
      <c r="DK1619" s="4"/>
      <c r="DL1619" s="6"/>
      <c r="DM1619" s="4"/>
      <c r="DN1619" s="6"/>
      <c r="DO1619" s="5"/>
      <c r="DP1619" s="5"/>
      <c r="DQ1619" s="4"/>
      <c r="DR1619" s="6"/>
      <c r="DS1619" s="4"/>
      <c r="DT1619" s="6"/>
      <c r="DU1619" s="5"/>
      <c r="DV1619" s="5"/>
      <c r="DW1619" s="4"/>
      <c r="DX1619" s="6"/>
      <c r="DY1619" s="4"/>
      <c r="DZ1619" s="6"/>
      <c r="EA1619" s="5"/>
      <c r="EB1619" s="5"/>
      <c r="EC1619" s="4"/>
      <c r="ED1619" s="6"/>
      <c r="EE1619" s="4"/>
      <c r="EF1619" s="6"/>
      <c r="EG1619" s="5"/>
      <c r="EH1619" s="5"/>
      <c r="EI1619" s="4"/>
      <c r="EJ1619" s="6"/>
      <c r="EK1619" s="4"/>
      <c r="EL1619" s="6"/>
      <c r="EM1619" s="5"/>
      <c r="EN1619" s="5"/>
      <c r="EO1619" s="4"/>
      <c r="EP1619" s="6"/>
      <c r="EQ1619" s="4"/>
      <c r="ER1619" s="6"/>
      <c r="ES1619" s="5"/>
      <c r="ET1619" s="5"/>
      <c r="EU1619" s="4"/>
      <c r="EV1619" s="6"/>
      <c r="EW1619" s="4"/>
      <c r="EX1619" s="6"/>
      <c r="EY1619" s="5"/>
      <c r="EZ1619" s="5"/>
      <c r="FA1619" s="4"/>
      <c r="FB1619" s="6"/>
      <c r="FC1619" s="4"/>
      <c r="FD1619" s="6"/>
      <c r="FE1619" s="5"/>
      <c r="FF1619" s="5"/>
      <c r="FG1619" s="4"/>
      <c r="FH1619" s="6"/>
      <c r="FI1619" s="4"/>
      <c r="FJ1619" s="6"/>
      <c r="FK1619" s="5"/>
      <c r="FL1619" s="5"/>
      <c r="FM1619" s="4"/>
      <c r="FN1619" s="6"/>
      <c r="FO1619" s="4"/>
      <c r="FP1619" s="6"/>
      <c r="FQ1619" s="5"/>
      <c r="FR1619" s="5"/>
      <c r="FS1619" s="4"/>
      <c r="FT1619" s="6"/>
      <c r="FU1619" s="4"/>
      <c r="FV1619" s="6"/>
      <c r="FW1619" s="5"/>
      <c r="FX1619" s="5"/>
      <c r="FY1619" s="4"/>
      <c r="FZ1619" s="6"/>
      <c r="GA1619" s="4"/>
      <c r="GB1619" s="6"/>
      <c r="GC1619" s="5"/>
      <c r="GD1619" s="5"/>
      <c r="GE1619" s="4"/>
      <c r="GF1619" s="6"/>
      <c r="GG1619" s="4"/>
      <c r="GH1619" s="6"/>
      <c r="GI1619" s="5"/>
      <c r="GJ1619" s="5"/>
      <c r="GK1619" s="4"/>
      <c r="GL1619" s="6"/>
      <c r="GM1619" s="4"/>
      <c r="GN1619" s="6"/>
      <c r="GO1619" s="5"/>
      <c r="GP1619" s="5"/>
      <c r="GQ1619" s="4"/>
      <c r="GR1619" s="6"/>
      <c r="GS1619" s="4"/>
      <c r="GT1619" s="6"/>
      <c r="GU1619" s="5"/>
      <c r="GV1619" s="5"/>
      <c r="GW1619" s="4"/>
      <c r="GX1619" s="6"/>
      <c r="GY1619" s="4"/>
      <c r="GZ1619" s="6"/>
      <c r="HA1619" s="5"/>
      <c r="HB1619" s="5"/>
      <c r="HC1619" s="4"/>
      <c r="HD1619" s="6"/>
      <c r="HE1619" s="4"/>
      <c r="HF1619" s="6"/>
      <c r="HG1619" s="5"/>
      <c r="HH1619" s="5"/>
      <c r="HI1619" s="4"/>
      <c r="HJ1619" s="6"/>
      <c r="HK1619" s="4"/>
      <c r="HL1619" s="6"/>
      <c r="HM1619" s="5"/>
      <c r="HN1619" s="5"/>
      <c r="HO1619" s="4"/>
      <c r="HP1619" s="6"/>
      <c r="HQ1619" s="4"/>
      <c r="HR1619" s="6"/>
      <c r="HS1619" s="5"/>
      <c r="HT1619" s="5"/>
      <c r="HU1619" s="4"/>
      <c r="HV1619" s="6"/>
      <c r="HW1619" s="4"/>
      <c r="HX1619" s="6"/>
      <c r="HY1619" s="5"/>
      <c r="HZ1619" s="5"/>
      <c r="IA1619" s="4"/>
      <c r="IB1619" s="6"/>
      <c r="IC1619" s="4"/>
      <c r="ID1619" s="6"/>
      <c r="IE1619" s="5"/>
      <c r="IF1619" s="5"/>
      <c r="IG1619" s="4"/>
      <c r="IH1619" s="6"/>
      <c r="II1619" s="4"/>
      <c r="IJ1619" s="6"/>
      <c r="IK1619" s="5"/>
      <c r="IL1619" s="5"/>
      <c r="IM1619" s="4"/>
      <c r="IN1619" s="6"/>
      <c r="IO1619" s="4"/>
      <c r="IP1619" s="6"/>
      <c r="IQ1619" s="5"/>
      <c r="IR1619" s="5"/>
      <c r="IS1619" s="4"/>
      <c r="IT1619" s="6"/>
      <c r="IU1619" s="4"/>
      <c r="IV1619" s="6"/>
      <c r="IW1619" s="5"/>
      <c r="IX1619" s="5"/>
      <c r="IY1619" s="4"/>
      <c r="IZ1619" s="6"/>
      <c r="JA1619" s="4"/>
      <c r="JB1619" s="6"/>
      <c r="JC1619" s="5"/>
      <c r="JD1619" s="5"/>
      <c r="JE1619" s="4"/>
      <c r="JF1619" s="6"/>
      <c r="JG1619" s="4"/>
      <c r="JH1619" s="6"/>
      <c r="JI1619" s="5"/>
      <c r="JJ1619" s="5"/>
      <c r="JK1619" s="4"/>
      <c r="JL1619" s="6"/>
      <c r="JM1619" s="4"/>
      <c r="JN1619" s="6"/>
      <c r="JO1619" s="5"/>
      <c r="JP1619" s="5"/>
      <c r="JQ1619" s="4"/>
      <c r="JR1619" s="6"/>
      <c r="JS1619" s="4"/>
      <c r="JT1619" s="6"/>
      <c r="JU1619" s="5"/>
      <c r="JV1619" s="5"/>
      <c r="JW1619" s="4"/>
      <c r="JX1619" s="6"/>
      <c r="JY1619" s="4"/>
      <c r="JZ1619" s="6"/>
      <c r="KA1619" s="5"/>
      <c r="KB1619" s="5"/>
      <c r="KC1619" s="4"/>
      <c r="KD1619" s="6"/>
      <c r="KE1619" s="4"/>
      <c r="KF1619" s="6"/>
      <c r="KG1619" s="5"/>
      <c r="KH1619" s="5"/>
      <c r="KI1619" s="4"/>
      <c r="KJ1619" s="6"/>
      <c r="KK1619" s="4"/>
      <c r="KL1619" s="6"/>
      <c r="KM1619" s="5"/>
      <c r="KN1619" s="5"/>
    </row>
    <row r="1620">
      <c r="A1620" s="3" t="s">
        <v>85</v>
      </c>
      <c r="B1620" s="3" t="s">
        <v>712</v>
      </c>
      <c r="C1620" s="3" t="s">
        <v>449</v>
      </c>
      <c r="D1620" s="3" t="s">
        <v>712</v>
      </c>
      <c r="E1620" s="3" t="s">
        <v>1098</v>
      </c>
      <c r="F1620" s="3" t="s">
        <v>104</v>
      </c>
      <c r="G1620" s="3" t="s">
        <v>104</v>
      </c>
      <c r="H1620" s="3" t="s">
        <v>104</v>
      </c>
      <c r="I1620" s="3" t="s">
        <v>1596</v>
      </c>
      <c r="J1620" s="3" t="s">
        <v>104</v>
      </c>
      <c r="K1620" s="4"/>
      <c r="L1620" s="4">
        <f>=ROUNDDOWN({0},0)</f>
      </c>
      <c r="M1620" s="4"/>
      <c r="N1620" s="5"/>
      <c r="O1620" s="4"/>
      <c r="P1620" s="4">
        <f>=ROUNDDOWN({0},0)</f>
      </c>
      <c r="Q1620" s="4"/>
      <c r="R1620" s="5"/>
      <c r="S1620" s="4"/>
      <c r="T1620" s="6"/>
      <c r="U1620" s="4"/>
      <c r="V1620" s="6"/>
      <c r="W1620" s="5"/>
      <c r="X1620" s="5"/>
      <c r="Y1620" s="4"/>
      <c r="Z1620" s="6"/>
      <c r="AA1620" s="4"/>
      <c r="AB1620" s="6"/>
      <c r="AC1620" s="5"/>
      <c r="AD1620" s="5"/>
      <c r="AE1620" s="4"/>
      <c r="AF1620" s="6"/>
      <c r="AG1620" s="4"/>
      <c r="AH1620" s="6"/>
      <c r="AI1620" s="5"/>
      <c r="AJ1620" s="5"/>
      <c r="AK1620" s="4"/>
      <c r="AL1620" s="6"/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  <c r="AW1620" s="4"/>
      <c r="AX1620" s="6"/>
      <c r="AY1620" s="4"/>
      <c r="AZ1620" s="6"/>
      <c r="BA1620" s="5"/>
      <c r="BB1620" s="5"/>
      <c r="BC1620" s="4"/>
      <c r="BD1620" s="6"/>
      <c r="BE1620" s="4"/>
      <c r="BF1620" s="6"/>
      <c r="BG1620" s="5"/>
      <c r="BH1620" s="5"/>
      <c r="BI1620" s="4"/>
      <c r="BJ1620" s="6"/>
      <c r="BK1620" s="4"/>
      <c r="BL1620" s="6"/>
      <c r="BM1620" s="5"/>
      <c r="BN1620" s="5"/>
      <c r="BO1620" s="4"/>
      <c r="BP1620" s="6"/>
      <c r="BQ1620" s="4"/>
      <c r="BR1620" s="6"/>
      <c r="BS1620" s="5"/>
      <c r="BT1620" s="5"/>
      <c r="BU1620" s="4"/>
      <c r="BV1620" s="6"/>
      <c r="BW1620" s="4"/>
      <c r="BX1620" s="6"/>
      <c r="BY1620" s="5"/>
      <c r="BZ1620" s="5"/>
      <c r="CA1620" s="4"/>
      <c r="CB1620" s="6"/>
      <c r="CC1620" s="4"/>
      <c r="CD1620" s="6"/>
      <c r="CE1620" s="5"/>
      <c r="CF1620" s="5"/>
      <c r="CG1620" s="4"/>
      <c r="CH1620" s="6"/>
      <c r="CI1620" s="4"/>
      <c r="CJ1620" s="6"/>
      <c r="CK1620" s="5"/>
      <c r="CL1620" s="5"/>
      <c r="CM1620" s="4"/>
      <c r="CN1620" s="6"/>
      <c r="CO1620" s="4"/>
      <c r="CP1620" s="6"/>
      <c r="CQ1620" s="5"/>
      <c r="CR1620" s="5"/>
      <c r="CS1620" s="4"/>
      <c r="CT1620" s="6"/>
      <c r="CU1620" s="4"/>
      <c r="CV1620" s="6"/>
      <c r="CW1620" s="5"/>
      <c r="CX1620" s="5"/>
      <c r="CY1620" s="4"/>
      <c r="CZ1620" s="6"/>
      <c r="DA1620" s="4"/>
      <c r="DB1620" s="6"/>
      <c r="DC1620" s="5"/>
      <c r="DD1620" s="5"/>
      <c r="DE1620" s="4"/>
      <c r="DF1620" s="6"/>
      <c r="DG1620" s="4"/>
      <c r="DH1620" s="6"/>
      <c r="DI1620" s="5"/>
      <c r="DJ1620" s="5"/>
      <c r="DK1620" s="4"/>
      <c r="DL1620" s="6"/>
      <c r="DM1620" s="4"/>
      <c r="DN1620" s="6"/>
      <c r="DO1620" s="5"/>
      <c r="DP1620" s="5"/>
      <c r="DQ1620" s="4"/>
      <c r="DR1620" s="6"/>
      <c r="DS1620" s="4"/>
      <c r="DT1620" s="6"/>
      <c r="DU1620" s="5"/>
      <c r="DV1620" s="5"/>
      <c r="DW1620" s="4"/>
      <c r="DX1620" s="6"/>
      <c r="DY1620" s="4"/>
      <c r="DZ1620" s="6"/>
      <c r="EA1620" s="5"/>
      <c r="EB1620" s="5"/>
      <c r="EC1620" s="4"/>
      <c r="ED1620" s="6"/>
      <c r="EE1620" s="4"/>
      <c r="EF1620" s="6"/>
      <c r="EG1620" s="5"/>
      <c r="EH1620" s="5"/>
      <c r="EI1620" s="4"/>
      <c r="EJ1620" s="6"/>
      <c r="EK1620" s="4"/>
      <c r="EL1620" s="6"/>
      <c r="EM1620" s="5"/>
      <c r="EN1620" s="5"/>
      <c r="EO1620" s="4"/>
      <c r="EP1620" s="6"/>
      <c r="EQ1620" s="4"/>
      <c r="ER1620" s="6"/>
      <c r="ES1620" s="5"/>
      <c r="ET1620" s="5"/>
      <c r="EU1620" s="4"/>
      <c r="EV1620" s="6"/>
      <c r="EW1620" s="4"/>
      <c r="EX1620" s="6"/>
      <c r="EY1620" s="5"/>
      <c r="EZ1620" s="5"/>
      <c r="FA1620" s="4"/>
      <c r="FB1620" s="6"/>
      <c r="FC1620" s="4"/>
      <c r="FD1620" s="6"/>
      <c r="FE1620" s="5"/>
      <c r="FF1620" s="5"/>
      <c r="FG1620" s="4"/>
      <c r="FH1620" s="6"/>
      <c r="FI1620" s="4"/>
      <c r="FJ1620" s="6"/>
      <c r="FK1620" s="5"/>
      <c r="FL1620" s="5"/>
      <c r="FM1620" s="4"/>
      <c r="FN1620" s="6"/>
      <c r="FO1620" s="4"/>
      <c r="FP1620" s="6"/>
      <c r="FQ1620" s="5"/>
      <c r="FR1620" s="5"/>
      <c r="FS1620" s="4"/>
      <c r="FT1620" s="6"/>
      <c r="FU1620" s="4"/>
      <c r="FV1620" s="6"/>
      <c r="FW1620" s="5"/>
      <c r="FX1620" s="5"/>
      <c r="FY1620" s="4"/>
      <c r="FZ1620" s="6"/>
      <c r="GA1620" s="4"/>
      <c r="GB1620" s="6"/>
      <c r="GC1620" s="5"/>
      <c r="GD1620" s="5"/>
      <c r="GE1620" s="4"/>
      <c r="GF1620" s="6"/>
      <c r="GG1620" s="4"/>
      <c r="GH1620" s="6"/>
      <c r="GI1620" s="5"/>
      <c r="GJ1620" s="5"/>
      <c r="GK1620" s="4"/>
      <c r="GL1620" s="6"/>
      <c r="GM1620" s="4"/>
      <c r="GN1620" s="6"/>
      <c r="GO1620" s="5"/>
      <c r="GP1620" s="5"/>
      <c r="GQ1620" s="4"/>
      <c r="GR1620" s="6"/>
      <c r="GS1620" s="4"/>
      <c r="GT1620" s="6"/>
      <c r="GU1620" s="5"/>
      <c r="GV1620" s="5"/>
      <c r="GW1620" s="4"/>
      <c r="GX1620" s="6"/>
      <c r="GY1620" s="4"/>
      <c r="GZ1620" s="6"/>
      <c r="HA1620" s="5"/>
      <c r="HB1620" s="5"/>
      <c r="HC1620" s="4"/>
      <c r="HD1620" s="6"/>
      <c r="HE1620" s="4"/>
      <c r="HF1620" s="6"/>
      <c r="HG1620" s="5"/>
      <c r="HH1620" s="5"/>
      <c r="HI1620" s="4"/>
      <c r="HJ1620" s="6"/>
      <c r="HK1620" s="4"/>
      <c r="HL1620" s="6"/>
      <c r="HM1620" s="5"/>
      <c r="HN1620" s="5"/>
      <c r="HO1620" s="4"/>
      <c r="HP1620" s="6"/>
      <c r="HQ1620" s="4"/>
      <c r="HR1620" s="6"/>
      <c r="HS1620" s="5"/>
      <c r="HT1620" s="5"/>
      <c r="HU1620" s="4"/>
      <c r="HV1620" s="6"/>
      <c r="HW1620" s="4"/>
      <c r="HX1620" s="6"/>
      <c r="HY1620" s="5"/>
      <c r="HZ1620" s="5"/>
      <c r="IA1620" s="4"/>
      <c r="IB1620" s="6"/>
      <c r="IC1620" s="4"/>
      <c r="ID1620" s="6"/>
      <c r="IE1620" s="5"/>
      <c r="IF1620" s="5"/>
      <c r="IG1620" s="4"/>
      <c r="IH1620" s="6"/>
      <c r="II1620" s="4"/>
      <c r="IJ1620" s="6"/>
      <c r="IK1620" s="5"/>
      <c r="IL1620" s="5"/>
      <c r="IM1620" s="4"/>
      <c r="IN1620" s="6"/>
      <c r="IO1620" s="4"/>
      <c r="IP1620" s="6"/>
      <c r="IQ1620" s="5"/>
      <c r="IR1620" s="5"/>
      <c r="IS1620" s="4"/>
      <c r="IT1620" s="6"/>
      <c r="IU1620" s="4"/>
      <c r="IV1620" s="6"/>
      <c r="IW1620" s="5"/>
      <c r="IX1620" s="5"/>
      <c r="IY1620" s="4"/>
      <c r="IZ1620" s="6"/>
      <c r="JA1620" s="4"/>
      <c r="JB1620" s="6"/>
      <c r="JC1620" s="5"/>
      <c r="JD1620" s="5"/>
      <c r="JE1620" s="4"/>
      <c r="JF1620" s="6"/>
      <c r="JG1620" s="4"/>
      <c r="JH1620" s="6"/>
      <c r="JI1620" s="5"/>
      <c r="JJ1620" s="5"/>
      <c r="JK1620" s="4"/>
      <c r="JL1620" s="6"/>
      <c r="JM1620" s="4"/>
      <c r="JN1620" s="6"/>
      <c r="JO1620" s="5"/>
      <c r="JP1620" s="5"/>
      <c r="JQ1620" s="4"/>
      <c r="JR1620" s="6"/>
      <c r="JS1620" s="4"/>
      <c r="JT1620" s="6"/>
      <c r="JU1620" s="5"/>
      <c r="JV1620" s="5"/>
      <c r="JW1620" s="4"/>
      <c r="JX1620" s="6"/>
      <c r="JY1620" s="4"/>
      <c r="JZ1620" s="6"/>
      <c r="KA1620" s="5"/>
      <c r="KB1620" s="5"/>
      <c r="KC1620" s="4"/>
      <c r="KD1620" s="6"/>
      <c r="KE1620" s="4"/>
      <c r="KF1620" s="6"/>
      <c r="KG1620" s="5"/>
      <c r="KH1620" s="5"/>
      <c r="KI1620" s="4"/>
      <c r="KJ1620" s="6"/>
      <c r="KK1620" s="4"/>
      <c r="KL1620" s="6"/>
      <c r="KM1620" s="5"/>
      <c r="KN1620" s="5"/>
    </row>
    <row r="1621">
      <c r="A1621" s="3" t="s">
        <v>85</v>
      </c>
      <c r="B1621" s="3" t="s">
        <v>712</v>
      </c>
      <c r="C1621" s="3" t="s">
        <v>449</v>
      </c>
      <c r="D1621" s="3" t="s">
        <v>712</v>
      </c>
      <c r="E1621" s="3" t="s">
        <v>1099</v>
      </c>
      <c r="F1621" s="3" t="s">
        <v>104</v>
      </c>
      <c r="G1621" s="3" t="s">
        <v>104</v>
      </c>
      <c r="H1621" s="3" t="s">
        <v>104</v>
      </c>
      <c r="I1621" s="3" t="s">
        <v>1596</v>
      </c>
      <c r="J1621" s="3" t="s">
        <v>104</v>
      </c>
      <c r="K1621" s="4"/>
      <c r="L1621" s="4">
        <f>=ROUNDDOWN({0},0)</f>
      </c>
      <c r="M1621" s="4"/>
      <c r="N1621" s="5"/>
      <c r="O1621" s="4"/>
      <c r="P1621" s="4">
        <f>=ROUNDDOWN({0},0)</f>
      </c>
      <c r="Q1621" s="4"/>
      <c r="R1621" s="5"/>
      <c r="S1621" s="4"/>
      <c r="T1621" s="6"/>
      <c r="U1621" s="4"/>
      <c r="V1621" s="6"/>
      <c r="W1621" s="5"/>
      <c r="X1621" s="5"/>
      <c r="Y1621" s="4"/>
      <c r="Z1621" s="6"/>
      <c r="AA1621" s="4"/>
      <c r="AB1621" s="6"/>
      <c r="AC1621" s="5"/>
      <c r="AD1621" s="5"/>
      <c r="AE1621" s="4"/>
      <c r="AF1621" s="6"/>
      <c r="AG1621" s="4"/>
      <c r="AH1621" s="6"/>
      <c r="AI1621" s="5"/>
      <c r="AJ1621" s="5"/>
      <c r="AK1621" s="4"/>
      <c r="AL1621" s="6"/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  <c r="AW1621" s="4"/>
      <c r="AX1621" s="6"/>
      <c r="AY1621" s="4"/>
      <c r="AZ1621" s="6"/>
      <c r="BA1621" s="5"/>
      <c r="BB1621" s="5"/>
      <c r="BC1621" s="4"/>
      <c r="BD1621" s="6"/>
      <c r="BE1621" s="4"/>
      <c r="BF1621" s="6"/>
      <c r="BG1621" s="5"/>
      <c r="BH1621" s="5"/>
      <c r="BI1621" s="4"/>
      <c r="BJ1621" s="6"/>
      <c r="BK1621" s="4"/>
      <c r="BL1621" s="6"/>
      <c r="BM1621" s="5"/>
      <c r="BN1621" s="5"/>
      <c r="BO1621" s="4"/>
      <c r="BP1621" s="6"/>
      <c r="BQ1621" s="4"/>
      <c r="BR1621" s="6"/>
      <c r="BS1621" s="5"/>
      <c r="BT1621" s="5"/>
      <c r="BU1621" s="4"/>
      <c r="BV1621" s="6"/>
      <c r="BW1621" s="4"/>
      <c r="BX1621" s="6"/>
      <c r="BY1621" s="5"/>
      <c r="BZ1621" s="5"/>
      <c r="CA1621" s="4"/>
      <c r="CB1621" s="6"/>
      <c r="CC1621" s="4"/>
      <c r="CD1621" s="6"/>
      <c r="CE1621" s="5"/>
      <c r="CF1621" s="5"/>
      <c r="CG1621" s="4"/>
      <c r="CH1621" s="6"/>
      <c r="CI1621" s="4"/>
      <c r="CJ1621" s="6"/>
      <c r="CK1621" s="5"/>
      <c r="CL1621" s="5"/>
      <c r="CM1621" s="4"/>
      <c r="CN1621" s="6"/>
      <c r="CO1621" s="4"/>
      <c r="CP1621" s="6"/>
      <c r="CQ1621" s="5"/>
      <c r="CR1621" s="5"/>
      <c r="CS1621" s="4"/>
      <c r="CT1621" s="6"/>
      <c r="CU1621" s="4"/>
      <c r="CV1621" s="6"/>
      <c r="CW1621" s="5"/>
      <c r="CX1621" s="5"/>
      <c r="CY1621" s="4"/>
      <c r="CZ1621" s="6"/>
      <c r="DA1621" s="4"/>
      <c r="DB1621" s="6"/>
      <c r="DC1621" s="5"/>
      <c r="DD1621" s="5"/>
      <c r="DE1621" s="4"/>
      <c r="DF1621" s="6"/>
      <c r="DG1621" s="4"/>
      <c r="DH1621" s="6"/>
      <c r="DI1621" s="5"/>
      <c r="DJ1621" s="5"/>
      <c r="DK1621" s="4"/>
      <c r="DL1621" s="6"/>
      <c r="DM1621" s="4"/>
      <c r="DN1621" s="6"/>
      <c r="DO1621" s="5"/>
      <c r="DP1621" s="5"/>
      <c r="DQ1621" s="4"/>
      <c r="DR1621" s="6"/>
      <c r="DS1621" s="4"/>
      <c r="DT1621" s="6"/>
      <c r="DU1621" s="5"/>
      <c r="DV1621" s="5"/>
      <c r="DW1621" s="4"/>
      <c r="DX1621" s="6"/>
      <c r="DY1621" s="4"/>
      <c r="DZ1621" s="6"/>
      <c r="EA1621" s="5"/>
      <c r="EB1621" s="5"/>
      <c r="EC1621" s="4"/>
      <c r="ED1621" s="6"/>
      <c r="EE1621" s="4"/>
      <c r="EF1621" s="6"/>
      <c r="EG1621" s="5"/>
      <c r="EH1621" s="5"/>
      <c r="EI1621" s="4"/>
      <c r="EJ1621" s="6"/>
      <c r="EK1621" s="4"/>
      <c r="EL1621" s="6"/>
      <c r="EM1621" s="5"/>
      <c r="EN1621" s="5"/>
      <c r="EO1621" s="4"/>
      <c r="EP1621" s="6"/>
      <c r="EQ1621" s="4"/>
      <c r="ER1621" s="6"/>
      <c r="ES1621" s="5"/>
      <c r="ET1621" s="5"/>
      <c r="EU1621" s="4"/>
      <c r="EV1621" s="6"/>
      <c r="EW1621" s="4"/>
      <c r="EX1621" s="6"/>
      <c r="EY1621" s="5"/>
      <c r="EZ1621" s="5"/>
      <c r="FA1621" s="4"/>
      <c r="FB1621" s="6"/>
      <c r="FC1621" s="4"/>
      <c r="FD1621" s="6"/>
      <c r="FE1621" s="5"/>
      <c r="FF1621" s="5"/>
      <c r="FG1621" s="4"/>
      <c r="FH1621" s="6"/>
      <c r="FI1621" s="4"/>
      <c r="FJ1621" s="6"/>
      <c r="FK1621" s="5"/>
      <c r="FL1621" s="5"/>
      <c r="FM1621" s="4"/>
      <c r="FN1621" s="6"/>
      <c r="FO1621" s="4"/>
      <c r="FP1621" s="6"/>
      <c r="FQ1621" s="5"/>
      <c r="FR1621" s="5"/>
      <c r="FS1621" s="4"/>
      <c r="FT1621" s="6"/>
      <c r="FU1621" s="4"/>
      <c r="FV1621" s="6"/>
      <c r="FW1621" s="5"/>
      <c r="FX1621" s="5"/>
      <c r="FY1621" s="4"/>
      <c r="FZ1621" s="6"/>
      <c r="GA1621" s="4"/>
      <c r="GB1621" s="6"/>
      <c r="GC1621" s="5"/>
      <c r="GD1621" s="5"/>
      <c r="GE1621" s="4"/>
      <c r="GF1621" s="6"/>
      <c r="GG1621" s="4"/>
      <c r="GH1621" s="6"/>
      <c r="GI1621" s="5"/>
      <c r="GJ1621" s="5"/>
      <c r="GK1621" s="4"/>
      <c r="GL1621" s="6"/>
      <c r="GM1621" s="4"/>
      <c r="GN1621" s="6"/>
      <c r="GO1621" s="5"/>
      <c r="GP1621" s="5"/>
      <c r="GQ1621" s="4"/>
      <c r="GR1621" s="6"/>
      <c r="GS1621" s="4"/>
      <c r="GT1621" s="6"/>
      <c r="GU1621" s="5"/>
      <c r="GV1621" s="5"/>
      <c r="GW1621" s="4"/>
      <c r="GX1621" s="6"/>
      <c r="GY1621" s="4"/>
      <c r="GZ1621" s="6"/>
      <c r="HA1621" s="5"/>
      <c r="HB1621" s="5"/>
      <c r="HC1621" s="4"/>
      <c r="HD1621" s="6"/>
      <c r="HE1621" s="4"/>
      <c r="HF1621" s="6"/>
      <c r="HG1621" s="5"/>
      <c r="HH1621" s="5"/>
      <c r="HI1621" s="4"/>
      <c r="HJ1621" s="6"/>
      <c r="HK1621" s="4"/>
      <c r="HL1621" s="6"/>
      <c r="HM1621" s="5"/>
      <c r="HN1621" s="5"/>
      <c r="HO1621" s="4"/>
      <c r="HP1621" s="6"/>
      <c r="HQ1621" s="4"/>
      <c r="HR1621" s="6"/>
      <c r="HS1621" s="5"/>
      <c r="HT1621" s="5"/>
      <c r="HU1621" s="4"/>
      <c r="HV1621" s="6"/>
      <c r="HW1621" s="4"/>
      <c r="HX1621" s="6"/>
      <c r="HY1621" s="5"/>
      <c r="HZ1621" s="5"/>
      <c r="IA1621" s="4"/>
      <c r="IB1621" s="6"/>
      <c r="IC1621" s="4"/>
      <c r="ID1621" s="6"/>
      <c r="IE1621" s="5"/>
      <c r="IF1621" s="5"/>
      <c r="IG1621" s="4"/>
      <c r="IH1621" s="6"/>
      <c r="II1621" s="4"/>
      <c r="IJ1621" s="6"/>
      <c r="IK1621" s="5"/>
      <c r="IL1621" s="5"/>
      <c r="IM1621" s="4"/>
      <c r="IN1621" s="6"/>
      <c r="IO1621" s="4"/>
      <c r="IP1621" s="6"/>
      <c r="IQ1621" s="5"/>
      <c r="IR1621" s="5"/>
      <c r="IS1621" s="4"/>
      <c r="IT1621" s="6"/>
      <c r="IU1621" s="4"/>
      <c r="IV1621" s="6"/>
      <c r="IW1621" s="5"/>
      <c r="IX1621" s="5"/>
      <c r="IY1621" s="4"/>
      <c r="IZ1621" s="6"/>
      <c r="JA1621" s="4"/>
      <c r="JB1621" s="6"/>
      <c r="JC1621" s="5"/>
      <c r="JD1621" s="5"/>
      <c r="JE1621" s="4"/>
      <c r="JF1621" s="6"/>
      <c r="JG1621" s="4"/>
      <c r="JH1621" s="6"/>
      <c r="JI1621" s="5"/>
      <c r="JJ1621" s="5"/>
      <c r="JK1621" s="4"/>
      <c r="JL1621" s="6"/>
      <c r="JM1621" s="4"/>
      <c r="JN1621" s="6"/>
      <c r="JO1621" s="5"/>
      <c r="JP1621" s="5"/>
      <c r="JQ1621" s="4"/>
      <c r="JR1621" s="6"/>
      <c r="JS1621" s="4"/>
      <c r="JT1621" s="6"/>
      <c r="JU1621" s="5"/>
      <c r="JV1621" s="5"/>
      <c r="JW1621" s="4"/>
      <c r="JX1621" s="6"/>
      <c r="JY1621" s="4"/>
      <c r="JZ1621" s="6"/>
      <c r="KA1621" s="5"/>
      <c r="KB1621" s="5"/>
      <c r="KC1621" s="4"/>
      <c r="KD1621" s="6"/>
      <c r="KE1621" s="4"/>
      <c r="KF1621" s="6"/>
      <c r="KG1621" s="5"/>
      <c r="KH1621" s="5"/>
      <c r="KI1621" s="4"/>
      <c r="KJ1621" s="6"/>
      <c r="KK1621" s="4"/>
      <c r="KL1621" s="6"/>
      <c r="KM1621" s="5"/>
      <c r="KN1621" s="5"/>
    </row>
    <row r="1622">
      <c r="A1622" s="3" t="s">
        <v>85</v>
      </c>
      <c r="B1622" s="3" t="s">
        <v>712</v>
      </c>
      <c r="C1622" s="3" t="s">
        <v>449</v>
      </c>
      <c r="D1622" s="3" t="s">
        <v>712</v>
      </c>
      <c r="E1622" s="3" t="s">
        <v>1038</v>
      </c>
      <c r="F1622" s="3" t="s">
        <v>104</v>
      </c>
      <c r="G1622" s="3" t="s">
        <v>104</v>
      </c>
      <c r="H1622" s="3" t="s">
        <v>104</v>
      </c>
      <c r="I1622" s="3" t="s">
        <v>1345</v>
      </c>
      <c r="J1622" s="3" t="s">
        <v>104</v>
      </c>
      <c r="K1622" s="4"/>
      <c r="L1622" s="4">
        <f>=ROUNDDOWN({0},0)</f>
      </c>
      <c r="M1622" s="4"/>
      <c r="N1622" s="5"/>
      <c r="O1622" s="4"/>
      <c r="P1622" s="4">
        <f>=ROUNDDOWN({0},0)</f>
      </c>
      <c r="Q1622" s="4"/>
      <c r="R1622" s="5"/>
      <c r="S1622" s="4"/>
      <c r="T1622" s="6"/>
      <c r="U1622" s="4"/>
      <c r="V1622" s="6"/>
      <c r="W1622" s="5"/>
      <c r="X1622" s="5"/>
      <c r="Y1622" s="4"/>
      <c r="Z1622" s="6"/>
      <c r="AA1622" s="4"/>
      <c r="AB1622" s="6"/>
      <c r="AC1622" s="5"/>
      <c r="AD1622" s="5"/>
      <c r="AE1622" s="4"/>
      <c r="AF1622" s="6"/>
      <c r="AG1622" s="4"/>
      <c r="AH1622" s="6"/>
      <c r="AI1622" s="5"/>
      <c r="AJ1622" s="5"/>
      <c r="AK1622" s="4"/>
      <c r="AL1622" s="6"/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  <c r="AW1622" s="4"/>
      <c r="AX1622" s="6"/>
      <c r="AY1622" s="4"/>
      <c r="AZ1622" s="6"/>
      <c r="BA1622" s="5"/>
      <c r="BB1622" s="5"/>
      <c r="BC1622" s="4"/>
      <c r="BD1622" s="6"/>
      <c r="BE1622" s="4"/>
      <c r="BF1622" s="6"/>
      <c r="BG1622" s="5"/>
      <c r="BH1622" s="5"/>
      <c r="BI1622" s="4"/>
      <c r="BJ1622" s="6"/>
      <c r="BK1622" s="4"/>
      <c r="BL1622" s="6"/>
      <c r="BM1622" s="5"/>
      <c r="BN1622" s="5"/>
      <c r="BO1622" s="4"/>
      <c r="BP1622" s="6"/>
      <c r="BQ1622" s="4"/>
      <c r="BR1622" s="6"/>
      <c r="BS1622" s="5"/>
      <c r="BT1622" s="5"/>
      <c r="BU1622" s="4"/>
      <c r="BV1622" s="6"/>
      <c r="BW1622" s="4"/>
      <c r="BX1622" s="6"/>
      <c r="BY1622" s="5"/>
      <c r="BZ1622" s="5"/>
      <c r="CA1622" s="4"/>
      <c r="CB1622" s="6"/>
      <c r="CC1622" s="4"/>
      <c r="CD1622" s="6"/>
      <c r="CE1622" s="5"/>
      <c r="CF1622" s="5"/>
      <c r="CG1622" s="4"/>
      <c r="CH1622" s="6"/>
      <c r="CI1622" s="4"/>
      <c r="CJ1622" s="6"/>
      <c r="CK1622" s="5"/>
      <c r="CL1622" s="5"/>
      <c r="CM1622" s="4"/>
      <c r="CN1622" s="6"/>
      <c r="CO1622" s="4"/>
      <c r="CP1622" s="6"/>
      <c r="CQ1622" s="5"/>
      <c r="CR1622" s="5"/>
      <c r="CS1622" s="4"/>
      <c r="CT1622" s="6"/>
      <c r="CU1622" s="4"/>
      <c r="CV1622" s="6"/>
      <c r="CW1622" s="5"/>
      <c r="CX1622" s="5"/>
      <c r="CY1622" s="4"/>
      <c r="CZ1622" s="6"/>
      <c r="DA1622" s="4"/>
      <c r="DB1622" s="6"/>
      <c r="DC1622" s="5"/>
      <c r="DD1622" s="5"/>
      <c r="DE1622" s="4"/>
      <c r="DF1622" s="6"/>
      <c r="DG1622" s="4"/>
      <c r="DH1622" s="6"/>
      <c r="DI1622" s="5"/>
      <c r="DJ1622" s="5"/>
      <c r="DK1622" s="4"/>
      <c r="DL1622" s="6"/>
      <c r="DM1622" s="4"/>
      <c r="DN1622" s="6"/>
      <c r="DO1622" s="5"/>
      <c r="DP1622" s="5"/>
      <c r="DQ1622" s="4"/>
      <c r="DR1622" s="6"/>
      <c r="DS1622" s="4"/>
      <c r="DT1622" s="6"/>
      <c r="DU1622" s="5"/>
      <c r="DV1622" s="5"/>
      <c r="DW1622" s="4"/>
      <c r="DX1622" s="6"/>
      <c r="DY1622" s="4"/>
      <c r="DZ1622" s="6"/>
      <c r="EA1622" s="5"/>
      <c r="EB1622" s="5"/>
      <c r="EC1622" s="4"/>
      <c r="ED1622" s="6"/>
      <c r="EE1622" s="4"/>
      <c r="EF1622" s="6"/>
      <c r="EG1622" s="5"/>
      <c r="EH1622" s="5"/>
      <c r="EI1622" s="4"/>
      <c r="EJ1622" s="6"/>
      <c r="EK1622" s="4"/>
      <c r="EL1622" s="6"/>
      <c r="EM1622" s="5"/>
      <c r="EN1622" s="5"/>
      <c r="EO1622" s="4"/>
      <c r="EP1622" s="6"/>
      <c r="EQ1622" s="4"/>
      <c r="ER1622" s="6"/>
      <c r="ES1622" s="5"/>
      <c r="ET1622" s="5"/>
      <c r="EU1622" s="4"/>
      <c r="EV1622" s="6"/>
      <c r="EW1622" s="4"/>
      <c r="EX1622" s="6"/>
      <c r="EY1622" s="5"/>
      <c r="EZ1622" s="5"/>
      <c r="FA1622" s="4"/>
      <c r="FB1622" s="6"/>
      <c r="FC1622" s="4"/>
      <c r="FD1622" s="6"/>
      <c r="FE1622" s="5"/>
      <c r="FF1622" s="5"/>
      <c r="FG1622" s="4"/>
      <c r="FH1622" s="6"/>
      <c r="FI1622" s="4"/>
      <c r="FJ1622" s="6"/>
      <c r="FK1622" s="5"/>
      <c r="FL1622" s="5"/>
      <c r="FM1622" s="4"/>
      <c r="FN1622" s="6"/>
      <c r="FO1622" s="4"/>
      <c r="FP1622" s="6"/>
      <c r="FQ1622" s="5"/>
      <c r="FR1622" s="5"/>
      <c r="FS1622" s="4"/>
      <c r="FT1622" s="6"/>
      <c r="FU1622" s="4"/>
      <c r="FV1622" s="6"/>
      <c r="FW1622" s="5"/>
      <c r="FX1622" s="5"/>
      <c r="FY1622" s="4"/>
      <c r="FZ1622" s="6"/>
      <c r="GA1622" s="4"/>
      <c r="GB1622" s="6"/>
      <c r="GC1622" s="5"/>
      <c r="GD1622" s="5"/>
      <c r="GE1622" s="4"/>
      <c r="GF1622" s="6"/>
      <c r="GG1622" s="4"/>
      <c r="GH1622" s="6"/>
      <c r="GI1622" s="5"/>
      <c r="GJ1622" s="5"/>
      <c r="GK1622" s="4"/>
      <c r="GL1622" s="6"/>
      <c r="GM1622" s="4"/>
      <c r="GN1622" s="6"/>
      <c r="GO1622" s="5"/>
      <c r="GP1622" s="5"/>
      <c r="GQ1622" s="4"/>
      <c r="GR1622" s="6"/>
      <c r="GS1622" s="4"/>
      <c r="GT1622" s="6"/>
      <c r="GU1622" s="5"/>
      <c r="GV1622" s="5"/>
      <c r="GW1622" s="4"/>
      <c r="GX1622" s="6"/>
      <c r="GY1622" s="4"/>
      <c r="GZ1622" s="6"/>
      <c r="HA1622" s="5"/>
      <c r="HB1622" s="5"/>
      <c r="HC1622" s="4"/>
      <c r="HD1622" s="6"/>
      <c r="HE1622" s="4"/>
      <c r="HF1622" s="6"/>
      <c r="HG1622" s="5"/>
      <c r="HH1622" s="5"/>
      <c r="HI1622" s="4"/>
      <c r="HJ1622" s="6"/>
      <c r="HK1622" s="4"/>
      <c r="HL1622" s="6"/>
      <c r="HM1622" s="5"/>
      <c r="HN1622" s="5"/>
      <c r="HO1622" s="4"/>
      <c r="HP1622" s="6"/>
      <c r="HQ1622" s="4"/>
      <c r="HR1622" s="6"/>
      <c r="HS1622" s="5"/>
      <c r="HT1622" s="5"/>
      <c r="HU1622" s="4"/>
      <c r="HV1622" s="6"/>
      <c r="HW1622" s="4"/>
      <c r="HX1622" s="6"/>
      <c r="HY1622" s="5"/>
      <c r="HZ1622" s="5"/>
      <c r="IA1622" s="4"/>
      <c r="IB1622" s="6"/>
      <c r="IC1622" s="4"/>
      <c r="ID1622" s="6"/>
      <c r="IE1622" s="5"/>
      <c r="IF1622" s="5"/>
      <c r="IG1622" s="4"/>
      <c r="IH1622" s="6"/>
      <c r="II1622" s="4"/>
      <c r="IJ1622" s="6"/>
      <c r="IK1622" s="5"/>
      <c r="IL1622" s="5"/>
      <c r="IM1622" s="4"/>
      <c r="IN1622" s="6"/>
      <c r="IO1622" s="4"/>
      <c r="IP1622" s="6"/>
      <c r="IQ1622" s="5"/>
      <c r="IR1622" s="5"/>
      <c r="IS1622" s="4"/>
      <c r="IT1622" s="6"/>
      <c r="IU1622" s="4"/>
      <c r="IV1622" s="6"/>
      <c r="IW1622" s="5"/>
      <c r="IX1622" s="5"/>
      <c r="IY1622" s="4"/>
      <c r="IZ1622" s="6"/>
      <c r="JA1622" s="4"/>
      <c r="JB1622" s="6"/>
      <c r="JC1622" s="5"/>
      <c r="JD1622" s="5"/>
      <c r="JE1622" s="4"/>
      <c r="JF1622" s="6"/>
      <c r="JG1622" s="4"/>
      <c r="JH1622" s="6"/>
      <c r="JI1622" s="5"/>
      <c r="JJ1622" s="5"/>
      <c r="JK1622" s="4"/>
      <c r="JL1622" s="6"/>
      <c r="JM1622" s="4"/>
      <c r="JN1622" s="6"/>
      <c r="JO1622" s="5"/>
      <c r="JP1622" s="5"/>
      <c r="JQ1622" s="4"/>
      <c r="JR1622" s="6"/>
      <c r="JS1622" s="4"/>
      <c r="JT1622" s="6"/>
      <c r="JU1622" s="5"/>
      <c r="JV1622" s="5"/>
      <c r="JW1622" s="4"/>
      <c r="JX1622" s="6"/>
      <c r="JY1622" s="4"/>
      <c r="JZ1622" s="6"/>
      <c r="KA1622" s="5"/>
      <c r="KB1622" s="5"/>
      <c r="KC1622" s="4"/>
      <c r="KD1622" s="6"/>
      <c r="KE1622" s="4"/>
      <c r="KF1622" s="6"/>
      <c r="KG1622" s="5"/>
      <c r="KH1622" s="5"/>
      <c r="KI1622" s="4"/>
      <c r="KJ1622" s="6"/>
      <c r="KK1622" s="4"/>
      <c r="KL1622" s="6"/>
      <c r="KM1622" s="5"/>
      <c r="KN1622" s="5"/>
    </row>
    <row r="1623">
      <c r="A1623" s="3" t="s">
        <v>85</v>
      </c>
      <c r="B1623" s="3" t="s">
        <v>712</v>
      </c>
      <c r="C1623" s="3" t="s">
        <v>449</v>
      </c>
      <c r="D1623" s="3" t="s">
        <v>712</v>
      </c>
      <c r="E1623" s="3" t="s">
        <v>1098</v>
      </c>
      <c r="F1623" s="3" t="s">
        <v>104</v>
      </c>
      <c r="G1623" s="3" t="s">
        <v>104</v>
      </c>
      <c r="H1623" s="3" t="s">
        <v>104</v>
      </c>
      <c r="I1623" s="3" t="s">
        <v>1327</v>
      </c>
      <c r="J1623" s="3" t="s">
        <v>104</v>
      </c>
      <c r="K1623" s="4"/>
      <c r="L1623" s="4">
        <f>=ROUNDDOWN({0},0)</f>
      </c>
      <c r="M1623" s="4"/>
      <c r="N1623" s="5"/>
      <c r="O1623" s="4"/>
      <c r="P1623" s="4">
        <f>=ROUNDDOWN({0},0)</f>
      </c>
      <c r="Q1623" s="4"/>
      <c r="R1623" s="5"/>
      <c r="S1623" s="4"/>
      <c r="T1623" s="6"/>
      <c r="U1623" s="4"/>
      <c r="V1623" s="6"/>
      <c r="W1623" s="5"/>
      <c r="X1623" s="5"/>
      <c r="Y1623" s="4"/>
      <c r="Z1623" s="6"/>
      <c r="AA1623" s="4"/>
      <c r="AB1623" s="6"/>
      <c r="AC1623" s="5"/>
      <c r="AD1623" s="5"/>
      <c r="AE1623" s="4"/>
      <c r="AF1623" s="6"/>
      <c r="AG1623" s="4"/>
      <c r="AH1623" s="6"/>
      <c r="AI1623" s="5"/>
      <c r="AJ1623" s="5"/>
      <c r="AK1623" s="4"/>
      <c r="AL1623" s="6"/>
      <c r="AM1623" s="4"/>
      <c r="AN1623" s="6"/>
      <c r="AO1623" s="5"/>
      <c r="AP1623" s="5"/>
      <c r="AQ1623" s="4"/>
      <c r="AR1623" s="6"/>
      <c r="AS1623" s="4"/>
      <c r="AT1623" s="6"/>
      <c r="AU1623" s="5"/>
      <c r="AV1623" s="5"/>
      <c r="AW1623" s="4"/>
      <c r="AX1623" s="6"/>
      <c r="AY1623" s="4"/>
      <c r="AZ1623" s="6"/>
      <c r="BA1623" s="5"/>
      <c r="BB1623" s="5"/>
      <c r="BC1623" s="4"/>
      <c r="BD1623" s="6"/>
      <c r="BE1623" s="4"/>
      <c r="BF1623" s="6"/>
      <c r="BG1623" s="5"/>
      <c r="BH1623" s="5"/>
      <c r="BI1623" s="4"/>
      <c r="BJ1623" s="6"/>
      <c r="BK1623" s="4"/>
      <c r="BL1623" s="6"/>
      <c r="BM1623" s="5"/>
      <c r="BN1623" s="5"/>
      <c r="BO1623" s="4"/>
      <c r="BP1623" s="6"/>
      <c r="BQ1623" s="4"/>
      <c r="BR1623" s="6"/>
      <c r="BS1623" s="5"/>
      <c r="BT1623" s="5"/>
      <c r="BU1623" s="4"/>
      <c r="BV1623" s="6"/>
      <c r="BW1623" s="4"/>
      <c r="BX1623" s="6"/>
      <c r="BY1623" s="5"/>
      <c r="BZ1623" s="5"/>
      <c r="CA1623" s="4"/>
      <c r="CB1623" s="6"/>
      <c r="CC1623" s="4"/>
      <c r="CD1623" s="6"/>
      <c r="CE1623" s="5"/>
      <c r="CF1623" s="5"/>
      <c r="CG1623" s="4"/>
      <c r="CH1623" s="6"/>
      <c r="CI1623" s="4"/>
      <c r="CJ1623" s="6"/>
      <c r="CK1623" s="5"/>
      <c r="CL1623" s="5"/>
      <c r="CM1623" s="4"/>
      <c r="CN1623" s="6"/>
      <c r="CO1623" s="4"/>
      <c r="CP1623" s="6"/>
      <c r="CQ1623" s="5"/>
      <c r="CR1623" s="5"/>
      <c r="CS1623" s="4"/>
      <c r="CT1623" s="6"/>
      <c r="CU1623" s="4"/>
      <c r="CV1623" s="6"/>
      <c r="CW1623" s="5"/>
      <c r="CX1623" s="5"/>
      <c r="CY1623" s="4"/>
      <c r="CZ1623" s="6"/>
      <c r="DA1623" s="4"/>
      <c r="DB1623" s="6"/>
      <c r="DC1623" s="5"/>
      <c r="DD1623" s="5"/>
      <c r="DE1623" s="4"/>
      <c r="DF1623" s="6"/>
      <c r="DG1623" s="4"/>
      <c r="DH1623" s="6"/>
      <c r="DI1623" s="5"/>
      <c r="DJ1623" s="5"/>
      <c r="DK1623" s="4"/>
      <c r="DL1623" s="6"/>
      <c r="DM1623" s="4"/>
      <c r="DN1623" s="6"/>
      <c r="DO1623" s="5"/>
      <c r="DP1623" s="5"/>
      <c r="DQ1623" s="4"/>
      <c r="DR1623" s="6"/>
      <c r="DS1623" s="4"/>
      <c r="DT1623" s="6"/>
      <c r="DU1623" s="5"/>
      <c r="DV1623" s="5"/>
      <c r="DW1623" s="4"/>
      <c r="DX1623" s="6"/>
      <c r="DY1623" s="4"/>
      <c r="DZ1623" s="6"/>
      <c r="EA1623" s="5"/>
      <c r="EB1623" s="5"/>
      <c r="EC1623" s="4"/>
      <c r="ED1623" s="6"/>
      <c r="EE1623" s="4"/>
      <c r="EF1623" s="6"/>
      <c r="EG1623" s="5"/>
      <c r="EH1623" s="5"/>
      <c r="EI1623" s="4"/>
      <c r="EJ1623" s="6"/>
      <c r="EK1623" s="4"/>
      <c r="EL1623" s="6"/>
      <c r="EM1623" s="5"/>
      <c r="EN1623" s="5"/>
      <c r="EO1623" s="4"/>
      <c r="EP1623" s="6"/>
      <c r="EQ1623" s="4"/>
      <c r="ER1623" s="6"/>
      <c r="ES1623" s="5"/>
      <c r="ET1623" s="5"/>
      <c r="EU1623" s="4"/>
      <c r="EV1623" s="6"/>
      <c r="EW1623" s="4"/>
      <c r="EX1623" s="6"/>
      <c r="EY1623" s="5"/>
      <c r="EZ1623" s="5"/>
      <c r="FA1623" s="4"/>
      <c r="FB1623" s="6"/>
      <c r="FC1623" s="4"/>
      <c r="FD1623" s="6"/>
      <c r="FE1623" s="5"/>
      <c r="FF1623" s="5"/>
      <c r="FG1623" s="4"/>
      <c r="FH1623" s="6"/>
      <c r="FI1623" s="4"/>
      <c r="FJ1623" s="6"/>
      <c r="FK1623" s="5"/>
      <c r="FL1623" s="5"/>
      <c r="FM1623" s="4"/>
      <c r="FN1623" s="6"/>
      <c r="FO1623" s="4"/>
      <c r="FP1623" s="6"/>
      <c r="FQ1623" s="5"/>
      <c r="FR1623" s="5"/>
      <c r="FS1623" s="4"/>
      <c r="FT1623" s="6"/>
      <c r="FU1623" s="4"/>
      <c r="FV1623" s="6"/>
      <c r="FW1623" s="5"/>
      <c r="FX1623" s="5"/>
      <c r="FY1623" s="4"/>
      <c r="FZ1623" s="6"/>
      <c r="GA1623" s="4"/>
      <c r="GB1623" s="6"/>
      <c r="GC1623" s="5"/>
      <c r="GD1623" s="5"/>
      <c r="GE1623" s="4"/>
      <c r="GF1623" s="6"/>
      <c r="GG1623" s="4"/>
      <c r="GH1623" s="6"/>
      <c r="GI1623" s="5"/>
      <c r="GJ1623" s="5"/>
      <c r="GK1623" s="4"/>
      <c r="GL1623" s="6"/>
      <c r="GM1623" s="4"/>
      <c r="GN1623" s="6"/>
      <c r="GO1623" s="5"/>
      <c r="GP1623" s="5"/>
      <c r="GQ1623" s="4"/>
      <c r="GR1623" s="6"/>
      <c r="GS1623" s="4"/>
      <c r="GT1623" s="6"/>
      <c r="GU1623" s="5"/>
      <c r="GV1623" s="5"/>
      <c r="GW1623" s="4"/>
      <c r="GX1623" s="6"/>
      <c r="GY1623" s="4"/>
      <c r="GZ1623" s="6"/>
      <c r="HA1623" s="5"/>
      <c r="HB1623" s="5"/>
      <c r="HC1623" s="4"/>
      <c r="HD1623" s="6"/>
      <c r="HE1623" s="4"/>
      <c r="HF1623" s="6"/>
      <c r="HG1623" s="5"/>
      <c r="HH1623" s="5"/>
      <c r="HI1623" s="4"/>
      <c r="HJ1623" s="6"/>
      <c r="HK1623" s="4"/>
      <c r="HL1623" s="6"/>
      <c r="HM1623" s="5"/>
      <c r="HN1623" s="5"/>
      <c r="HO1623" s="4"/>
      <c r="HP1623" s="6"/>
      <c r="HQ1623" s="4"/>
      <c r="HR1623" s="6"/>
      <c r="HS1623" s="5"/>
      <c r="HT1623" s="5"/>
      <c r="HU1623" s="4"/>
      <c r="HV1623" s="6"/>
      <c r="HW1623" s="4"/>
      <c r="HX1623" s="6"/>
      <c r="HY1623" s="5"/>
      <c r="HZ1623" s="5"/>
      <c r="IA1623" s="4"/>
      <c r="IB1623" s="6"/>
      <c r="IC1623" s="4"/>
      <c r="ID1623" s="6"/>
      <c r="IE1623" s="5"/>
      <c r="IF1623" s="5"/>
      <c r="IG1623" s="4"/>
      <c r="IH1623" s="6"/>
      <c r="II1623" s="4"/>
      <c r="IJ1623" s="6"/>
      <c r="IK1623" s="5"/>
      <c r="IL1623" s="5"/>
      <c r="IM1623" s="4"/>
      <c r="IN1623" s="6"/>
      <c r="IO1623" s="4"/>
      <c r="IP1623" s="6"/>
      <c r="IQ1623" s="5"/>
      <c r="IR1623" s="5"/>
      <c r="IS1623" s="4"/>
      <c r="IT1623" s="6"/>
      <c r="IU1623" s="4"/>
      <c r="IV1623" s="6"/>
      <c r="IW1623" s="5"/>
      <c r="IX1623" s="5"/>
      <c r="IY1623" s="4"/>
      <c r="IZ1623" s="6"/>
      <c r="JA1623" s="4"/>
      <c r="JB1623" s="6"/>
      <c r="JC1623" s="5"/>
      <c r="JD1623" s="5"/>
      <c r="JE1623" s="4"/>
      <c r="JF1623" s="6"/>
      <c r="JG1623" s="4"/>
      <c r="JH1623" s="6"/>
      <c r="JI1623" s="5"/>
      <c r="JJ1623" s="5"/>
      <c r="JK1623" s="4"/>
      <c r="JL1623" s="6"/>
      <c r="JM1623" s="4"/>
      <c r="JN1623" s="6"/>
      <c r="JO1623" s="5"/>
      <c r="JP1623" s="5"/>
      <c r="JQ1623" s="4"/>
      <c r="JR1623" s="6"/>
      <c r="JS1623" s="4"/>
      <c r="JT1623" s="6"/>
      <c r="JU1623" s="5"/>
      <c r="JV1623" s="5"/>
      <c r="JW1623" s="4"/>
      <c r="JX1623" s="6"/>
      <c r="JY1623" s="4"/>
      <c r="JZ1623" s="6"/>
      <c r="KA1623" s="5"/>
      <c r="KB1623" s="5"/>
      <c r="KC1623" s="4"/>
      <c r="KD1623" s="6"/>
      <c r="KE1623" s="4"/>
      <c r="KF1623" s="6"/>
      <c r="KG1623" s="5"/>
      <c r="KH1623" s="5"/>
      <c r="KI1623" s="4"/>
      <c r="KJ1623" s="6"/>
      <c r="KK1623" s="4"/>
      <c r="KL1623" s="6"/>
      <c r="KM1623" s="5"/>
      <c r="KN1623" s="5"/>
    </row>
    <row r="1624">
      <c r="A1624" s="3" t="s">
        <v>85</v>
      </c>
      <c r="B1624" s="3" t="s">
        <v>712</v>
      </c>
      <c r="C1624" s="3" t="s">
        <v>449</v>
      </c>
      <c r="D1624" s="3" t="s">
        <v>712</v>
      </c>
      <c r="E1624" s="3" t="s">
        <v>1099</v>
      </c>
      <c r="F1624" s="3" t="s">
        <v>104</v>
      </c>
      <c r="G1624" s="3" t="s">
        <v>104</v>
      </c>
      <c r="H1624" s="3" t="s">
        <v>104</v>
      </c>
      <c r="I1624" s="3" t="s">
        <v>1327</v>
      </c>
      <c r="J1624" s="3" t="s">
        <v>104</v>
      </c>
      <c r="K1624" s="4"/>
      <c r="L1624" s="4">
        <f>=ROUNDDOWN({0},0)</f>
      </c>
      <c r="M1624" s="4"/>
      <c r="N1624" s="5"/>
      <c r="O1624" s="4"/>
      <c r="P1624" s="4">
        <f>=ROUNDDOWN({0},0)</f>
      </c>
      <c r="Q1624" s="4"/>
      <c r="R1624" s="5"/>
      <c r="S1624" s="4"/>
      <c r="T1624" s="6"/>
      <c r="U1624" s="4"/>
      <c r="V1624" s="6"/>
      <c r="W1624" s="5"/>
      <c r="X1624" s="5"/>
      <c r="Y1624" s="4"/>
      <c r="Z1624" s="6"/>
      <c r="AA1624" s="4"/>
      <c r="AB1624" s="6"/>
      <c r="AC1624" s="5"/>
      <c r="AD1624" s="5"/>
      <c r="AE1624" s="4"/>
      <c r="AF1624" s="6"/>
      <c r="AG1624" s="4"/>
      <c r="AH1624" s="6"/>
      <c r="AI1624" s="5"/>
      <c r="AJ1624" s="5"/>
      <c r="AK1624" s="4"/>
      <c r="AL1624" s="6"/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  <c r="AW1624" s="4"/>
      <c r="AX1624" s="6"/>
      <c r="AY1624" s="4"/>
      <c r="AZ1624" s="6"/>
      <c r="BA1624" s="5"/>
      <c r="BB1624" s="5"/>
      <c r="BC1624" s="4"/>
      <c r="BD1624" s="6"/>
      <c r="BE1624" s="4"/>
      <c r="BF1624" s="6"/>
      <c r="BG1624" s="5"/>
      <c r="BH1624" s="5"/>
      <c r="BI1624" s="4"/>
      <c r="BJ1624" s="6"/>
      <c r="BK1624" s="4"/>
      <c r="BL1624" s="6"/>
      <c r="BM1624" s="5"/>
      <c r="BN1624" s="5"/>
      <c r="BO1624" s="4"/>
      <c r="BP1624" s="6"/>
      <c r="BQ1624" s="4"/>
      <c r="BR1624" s="6"/>
      <c r="BS1624" s="5"/>
      <c r="BT1624" s="5"/>
      <c r="BU1624" s="4"/>
      <c r="BV1624" s="6"/>
      <c r="BW1624" s="4"/>
      <c r="BX1624" s="6"/>
      <c r="BY1624" s="5"/>
      <c r="BZ1624" s="5"/>
      <c r="CA1624" s="4"/>
      <c r="CB1624" s="6"/>
      <c r="CC1624" s="4"/>
      <c r="CD1624" s="6"/>
      <c r="CE1624" s="5"/>
      <c r="CF1624" s="5"/>
      <c r="CG1624" s="4"/>
      <c r="CH1624" s="6"/>
      <c r="CI1624" s="4"/>
      <c r="CJ1624" s="6"/>
      <c r="CK1624" s="5"/>
      <c r="CL1624" s="5"/>
      <c r="CM1624" s="4"/>
      <c r="CN1624" s="6"/>
      <c r="CO1624" s="4"/>
      <c r="CP1624" s="6"/>
      <c r="CQ1624" s="5"/>
      <c r="CR1624" s="5"/>
      <c r="CS1624" s="4"/>
      <c r="CT1624" s="6"/>
      <c r="CU1624" s="4"/>
      <c r="CV1624" s="6"/>
      <c r="CW1624" s="5"/>
      <c r="CX1624" s="5"/>
      <c r="CY1624" s="4"/>
      <c r="CZ1624" s="6"/>
      <c r="DA1624" s="4"/>
      <c r="DB1624" s="6"/>
      <c r="DC1624" s="5"/>
      <c r="DD1624" s="5"/>
      <c r="DE1624" s="4"/>
      <c r="DF1624" s="6"/>
      <c r="DG1624" s="4"/>
      <c r="DH1624" s="6"/>
      <c r="DI1624" s="5"/>
      <c r="DJ1624" s="5"/>
      <c r="DK1624" s="4"/>
      <c r="DL1624" s="6"/>
      <c r="DM1624" s="4"/>
      <c r="DN1624" s="6"/>
      <c r="DO1624" s="5"/>
      <c r="DP1624" s="5"/>
      <c r="DQ1624" s="4"/>
      <c r="DR1624" s="6"/>
      <c r="DS1624" s="4"/>
      <c r="DT1624" s="6"/>
      <c r="DU1624" s="5"/>
      <c r="DV1624" s="5"/>
      <c r="DW1624" s="4"/>
      <c r="DX1624" s="6"/>
      <c r="DY1624" s="4"/>
      <c r="DZ1624" s="6"/>
      <c r="EA1624" s="5"/>
      <c r="EB1624" s="5"/>
      <c r="EC1624" s="4"/>
      <c r="ED1624" s="6"/>
      <c r="EE1624" s="4"/>
      <c r="EF1624" s="6"/>
      <c r="EG1624" s="5"/>
      <c r="EH1624" s="5"/>
      <c r="EI1624" s="4"/>
      <c r="EJ1624" s="6"/>
      <c r="EK1624" s="4"/>
      <c r="EL1624" s="6"/>
      <c r="EM1624" s="5"/>
      <c r="EN1624" s="5"/>
      <c r="EO1624" s="4"/>
      <c r="EP1624" s="6"/>
      <c r="EQ1624" s="4"/>
      <c r="ER1624" s="6"/>
      <c r="ES1624" s="5"/>
      <c r="ET1624" s="5"/>
      <c r="EU1624" s="4"/>
      <c r="EV1624" s="6"/>
      <c r="EW1624" s="4"/>
      <c r="EX1624" s="6"/>
      <c r="EY1624" s="5"/>
      <c r="EZ1624" s="5"/>
      <c r="FA1624" s="4"/>
      <c r="FB1624" s="6"/>
      <c r="FC1624" s="4"/>
      <c r="FD1624" s="6"/>
      <c r="FE1624" s="5"/>
      <c r="FF1624" s="5"/>
      <c r="FG1624" s="4"/>
      <c r="FH1624" s="6"/>
      <c r="FI1624" s="4"/>
      <c r="FJ1624" s="6"/>
      <c r="FK1624" s="5"/>
      <c r="FL1624" s="5"/>
      <c r="FM1624" s="4"/>
      <c r="FN1624" s="6"/>
      <c r="FO1624" s="4"/>
      <c r="FP1624" s="6"/>
      <c r="FQ1624" s="5"/>
      <c r="FR1624" s="5"/>
      <c r="FS1624" s="4"/>
      <c r="FT1624" s="6"/>
      <c r="FU1624" s="4"/>
      <c r="FV1624" s="6"/>
      <c r="FW1624" s="5"/>
      <c r="FX1624" s="5"/>
      <c r="FY1624" s="4"/>
      <c r="FZ1624" s="6"/>
      <c r="GA1624" s="4"/>
      <c r="GB1624" s="6"/>
      <c r="GC1624" s="5"/>
      <c r="GD1624" s="5"/>
      <c r="GE1624" s="4"/>
      <c r="GF1624" s="6"/>
      <c r="GG1624" s="4"/>
      <c r="GH1624" s="6"/>
      <c r="GI1624" s="5"/>
      <c r="GJ1624" s="5"/>
      <c r="GK1624" s="4"/>
      <c r="GL1624" s="6"/>
      <c r="GM1624" s="4"/>
      <c r="GN1624" s="6"/>
      <c r="GO1624" s="5"/>
      <c r="GP1624" s="5"/>
      <c r="GQ1624" s="4"/>
      <c r="GR1624" s="6"/>
      <c r="GS1624" s="4"/>
      <c r="GT1624" s="6"/>
      <c r="GU1624" s="5"/>
      <c r="GV1624" s="5"/>
      <c r="GW1624" s="4"/>
      <c r="GX1624" s="6"/>
      <c r="GY1624" s="4"/>
      <c r="GZ1624" s="6"/>
      <c r="HA1624" s="5"/>
      <c r="HB1624" s="5"/>
      <c r="HC1624" s="4"/>
      <c r="HD1624" s="6"/>
      <c r="HE1624" s="4"/>
      <c r="HF1624" s="6"/>
      <c r="HG1624" s="5"/>
      <c r="HH1624" s="5"/>
      <c r="HI1624" s="4"/>
      <c r="HJ1624" s="6"/>
      <c r="HK1624" s="4"/>
      <c r="HL1624" s="6"/>
      <c r="HM1624" s="5"/>
      <c r="HN1624" s="5"/>
      <c r="HO1624" s="4"/>
      <c r="HP1624" s="6"/>
      <c r="HQ1624" s="4"/>
      <c r="HR1624" s="6"/>
      <c r="HS1624" s="5"/>
      <c r="HT1624" s="5"/>
      <c r="HU1624" s="4"/>
      <c r="HV1624" s="6"/>
      <c r="HW1624" s="4"/>
      <c r="HX1624" s="6"/>
      <c r="HY1624" s="5"/>
      <c r="HZ1624" s="5"/>
      <c r="IA1624" s="4"/>
      <c r="IB1624" s="6"/>
      <c r="IC1624" s="4"/>
      <c r="ID1624" s="6"/>
      <c r="IE1624" s="5"/>
      <c r="IF1624" s="5"/>
      <c r="IG1624" s="4"/>
      <c r="IH1624" s="6"/>
      <c r="II1624" s="4"/>
      <c r="IJ1624" s="6"/>
      <c r="IK1624" s="5"/>
      <c r="IL1624" s="5"/>
      <c r="IM1624" s="4"/>
      <c r="IN1624" s="6"/>
      <c r="IO1624" s="4"/>
      <c r="IP1624" s="6"/>
      <c r="IQ1624" s="5"/>
      <c r="IR1624" s="5"/>
      <c r="IS1624" s="4"/>
      <c r="IT1624" s="6"/>
      <c r="IU1624" s="4"/>
      <c r="IV1624" s="6"/>
      <c r="IW1624" s="5"/>
      <c r="IX1624" s="5"/>
      <c r="IY1624" s="4"/>
      <c r="IZ1624" s="6"/>
      <c r="JA1624" s="4"/>
      <c r="JB1624" s="6"/>
      <c r="JC1624" s="5"/>
      <c r="JD1624" s="5"/>
      <c r="JE1624" s="4"/>
      <c r="JF1624" s="6"/>
      <c r="JG1624" s="4"/>
      <c r="JH1624" s="6"/>
      <c r="JI1624" s="5"/>
      <c r="JJ1624" s="5"/>
      <c r="JK1624" s="4"/>
      <c r="JL1624" s="6"/>
      <c r="JM1624" s="4"/>
      <c r="JN1624" s="6"/>
      <c r="JO1624" s="5"/>
      <c r="JP1624" s="5"/>
      <c r="JQ1624" s="4"/>
      <c r="JR1624" s="6"/>
      <c r="JS1624" s="4"/>
      <c r="JT1624" s="6"/>
      <c r="JU1624" s="5"/>
      <c r="JV1624" s="5"/>
      <c r="JW1624" s="4"/>
      <c r="JX1624" s="6"/>
      <c r="JY1624" s="4"/>
      <c r="JZ1624" s="6"/>
      <c r="KA1624" s="5"/>
      <c r="KB1624" s="5"/>
      <c r="KC1624" s="4"/>
      <c r="KD1624" s="6"/>
      <c r="KE1624" s="4"/>
      <c r="KF1624" s="6"/>
      <c r="KG1624" s="5"/>
      <c r="KH1624" s="5"/>
      <c r="KI1624" s="4"/>
      <c r="KJ1624" s="6"/>
      <c r="KK1624" s="4"/>
      <c r="KL1624" s="6"/>
      <c r="KM1624" s="5"/>
      <c r="KN1624" s="5"/>
    </row>
    <row r="1625">
      <c r="A1625" s="3" t="s">
        <v>85</v>
      </c>
      <c r="B1625" s="3" t="s">
        <v>712</v>
      </c>
      <c r="C1625" s="3" t="s">
        <v>449</v>
      </c>
      <c r="D1625" s="3" t="s">
        <v>712</v>
      </c>
      <c r="E1625" s="3" t="s">
        <v>1098</v>
      </c>
      <c r="F1625" s="3" t="s">
        <v>104</v>
      </c>
      <c r="G1625" s="3" t="s">
        <v>104</v>
      </c>
      <c r="H1625" s="3" t="s">
        <v>104</v>
      </c>
      <c r="I1625" s="3" t="s">
        <v>1341</v>
      </c>
      <c r="J1625" s="3" t="s">
        <v>104</v>
      </c>
      <c r="K1625" s="4"/>
      <c r="L1625" s="4">
        <f>=ROUNDDOWN({0},0)</f>
      </c>
      <c r="M1625" s="4"/>
      <c r="N1625" s="5"/>
      <c r="O1625" s="4"/>
      <c r="P1625" s="4">
        <f>=ROUNDDOWN({0},0)</f>
      </c>
      <c r="Q1625" s="4"/>
      <c r="R1625" s="5"/>
      <c r="S1625" s="4"/>
      <c r="T1625" s="6"/>
      <c r="U1625" s="4"/>
      <c r="V1625" s="6"/>
      <c r="W1625" s="5"/>
      <c r="X1625" s="5"/>
      <c r="Y1625" s="4"/>
      <c r="Z1625" s="6"/>
      <c r="AA1625" s="4"/>
      <c r="AB1625" s="6"/>
      <c r="AC1625" s="5"/>
      <c r="AD1625" s="5"/>
      <c r="AE1625" s="4"/>
      <c r="AF1625" s="6"/>
      <c r="AG1625" s="4"/>
      <c r="AH1625" s="6"/>
      <c r="AI1625" s="5"/>
      <c r="AJ1625" s="5"/>
      <c r="AK1625" s="4"/>
      <c r="AL1625" s="6"/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  <c r="AW1625" s="4"/>
      <c r="AX1625" s="6"/>
      <c r="AY1625" s="4"/>
      <c r="AZ1625" s="6"/>
      <c r="BA1625" s="5"/>
      <c r="BB1625" s="5"/>
      <c r="BC1625" s="4"/>
      <c r="BD1625" s="6"/>
      <c r="BE1625" s="4"/>
      <c r="BF1625" s="6"/>
      <c r="BG1625" s="5"/>
      <c r="BH1625" s="5"/>
      <c r="BI1625" s="4"/>
      <c r="BJ1625" s="6"/>
      <c r="BK1625" s="4"/>
      <c r="BL1625" s="6"/>
      <c r="BM1625" s="5"/>
      <c r="BN1625" s="5"/>
      <c r="BO1625" s="4"/>
      <c r="BP1625" s="6"/>
      <c r="BQ1625" s="4"/>
      <c r="BR1625" s="6"/>
      <c r="BS1625" s="5"/>
      <c r="BT1625" s="5"/>
      <c r="BU1625" s="4"/>
      <c r="BV1625" s="6"/>
      <c r="BW1625" s="4"/>
      <c r="BX1625" s="6"/>
      <c r="BY1625" s="5"/>
      <c r="BZ1625" s="5"/>
      <c r="CA1625" s="4"/>
      <c r="CB1625" s="6"/>
      <c r="CC1625" s="4"/>
      <c r="CD1625" s="6"/>
      <c r="CE1625" s="5"/>
      <c r="CF1625" s="5"/>
      <c r="CG1625" s="4"/>
      <c r="CH1625" s="6"/>
      <c r="CI1625" s="4"/>
      <c r="CJ1625" s="6"/>
      <c r="CK1625" s="5"/>
      <c r="CL1625" s="5"/>
      <c r="CM1625" s="4"/>
      <c r="CN1625" s="6"/>
      <c r="CO1625" s="4"/>
      <c r="CP1625" s="6"/>
      <c r="CQ1625" s="5"/>
      <c r="CR1625" s="5"/>
      <c r="CS1625" s="4"/>
      <c r="CT1625" s="6"/>
      <c r="CU1625" s="4"/>
      <c r="CV1625" s="6"/>
      <c r="CW1625" s="5"/>
      <c r="CX1625" s="5"/>
      <c r="CY1625" s="4"/>
      <c r="CZ1625" s="6"/>
      <c r="DA1625" s="4"/>
      <c r="DB1625" s="6"/>
      <c r="DC1625" s="5"/>
      <c r="DD1625" s="5"/>
      <c r="DE1625" s="4"/>
      <c r="DF1625" s="6"/>
      <c r="DG1625" s="4"/>
      <c r="DH1625" s="6"/>
      <c r="DI1625" s="5"/>
      <c r="DJ1625" s="5"/>
      <c r="DK1625" s="4"/>
      <c r="DL1625" s="6"/>
      <c r="DM1625" s="4"/>
      <c r="DN1625" s="6"/>
      <c r="DO1625" s="5"/>
      <c r="DP1625" s="5"/>
      <c r="DQ1625" s="4"/>
      <c r="DR1625" s="6"/>
      <c r="DS1625" s="4"/>
      <c r="DT1625" s="6"/>
      <c r="DU1625" s="5"/>
      <c r="DV1625" s="5"/>
      <c r="DW1625" s="4"/>
      <c r="DX1625" s="6"/>
      <c r="DY1625" s="4"/>
      <c r="DZ1625" s="6"/>
      <c r="EA1625" s="5"/>
      <c r="EB1625" s="5"/>
      <c r="EC1625" s="4"/>
      <c r="ED1625" s="6"/>
      <c r="EE1625" s="4"/>
      <c r="EF1625" s="6"/>
      <c r="EG1625" s="5"/>
      <c r="EH1625" s="5"/>
      <c r="EI1625" s="4"/>
      <c r="EJ1625" s="6"/>
      <c r="EK1625" s="4"/>
      <c r="EL1625" s="6"/>
      <c r="EM1625" s="5"/>
      <c r="EN1625" s="5"/>
      <c r="EO1625" s="4"/>
      <c r="EP1625" s="6"/>
      <c r="EQ1625" s="4"/>
      <c r="ER1625" s="6"/>
      <c r="ES1625" s="5"/>
      <c r="ET1625" s="5"/>
      <c r="EU1625" s="4"/>
      <c r="EV1625" s="6"/>
      <c r="EW1625" s="4"/>
      <c r="EX1625" s="6"/>
      <c r="EY1625" s="5"/>
      <c r="EZ1625" s="5"/>
      <c r="FA1625" s="4"/>
      <c r="FB1625" s="6"/>
      <c r="FC1625" s="4"/>
      <c r="FD1625" s="6"/>
      <c r="FE1625" s="5"/>
      <c r="FF1625" s="5"/>
      <c r="FG1625" s="4"/>
      <c r="FH1625" s="6"/>
      <c r="FI1625" s="4"/>
      <c r="FJ1625" s="6"/>
      <c r="FK1625" s="5"/>
      <c r="FL1625" s="5"/>
      <c r="FM1625" s="4"/>
      <c r="FN1625" s="6"/>
      <c r="FO1625" s="4"/>
      <c r="FP1625" s="6"/>
      <c r="FQ1625" s="5"/>
      <c r="FR1625" s="5"/>
      <c r="FS1625" s="4"/>
      <c r="FT1625" s="6"/>
      <c r="FU1625" s="4"/>
      <c r="FV1625" s="6"/>
      <c r="FW1625" s="5"/>
      <c r="FX1625" s="5"/>
      <c r="FY1625" s="4"/>
      <c r="FZ1625" s="6"/>
      <c r="GA1625" s="4"/>
      <c r="GB1625" s="6"/>
      <c r="GC1625" s="5"/>
      <c r="GD1625" s="5"/>
      <c r="GE1625" s="4"/>
      <c r="GF1625" s="6"/>
      <c r="GG1625" s="4"/>
      <c r="GH1625" s="6"/>
      <c r="GI1625" s="5"/>
      <c r="GJ1625" s="5"/>
      <c r="GK1625" s="4"/>
      <c r="GL1625" s="6"/>
      <c r="GM1625" s="4"/>
      <c r="GN1625" s="6"/>
      <c r="GO1625" s="5"/>
      <c r="GP1625" s="5"/>
      <c r="GQ1625" s="4"/>
      <c r="GR1625" s="6"/>
      <c r="GS1625" s="4"/>
      <c r="GT1625" s="6"/>
      <c r="GU1625" s="5"/>
      <c r="GV1625" s="5"/>
      <c r="GW1625" s="4"/>
      <c r="GX1625" s="6"/>
      <c r="GY1625" s="4"/>
      <c r="GZ1625" s="6"/>
      <c r="HA1625" s="5"/>
      <c r="HB1625" s="5"/>
      <c r="HC1625" s="4"/>
      <c r="HD1625" s="6"/>
      <c r="HE1625" s="4"/>
      <c r="HF1625" s="6"/>
      <c r="HG1625" s="5"/>
      <c r="HH1625" s="5"/>
      <c r="HI1625" s="4"/>
      <c r="HJ1625" s="6"/>
      <c r="HK1625" s="4"/>
      <c r="HL1625" s="6"/>
      <c r="HM1625" s="5"/>
      <c r="HN1625" s="5"/>
      <c r="HO1625" s="4"/>
      <c r="HP1625" s="6"/>
      <c r="HQ1625" s="4"/>
      <c r="HR1625" s="6"/>
      <c r="HS1625" s="5"/>
      <c r="HT1625" s="5"/>
      <c r="HU1625" s="4"/>
      <c r="HV1625" s="6"/>
      <c r="HW1625" s="4"/>
      <c r="HX1625" s="6"/>
      <c r="HY1625" s="5"/>
      <c r="HZ1625" s="5"/>
      <c r="IA1625" s="4"/>
      <c r="IB1625" s="6"/>
      <c r="IC1625" s="4"/>
      <c r="ID1625" s="6"/>
      <c r="IE1625" s="5"/>
      <c r="IF1625" s="5"/>
      <c r="IG1625" s="4"/>
      <c r="IH1625" s="6"/>
      <c r="II1625" s="4"/>
      <c r="IJ1625" s="6"/>
      <c r="IK1625" s="5"/>
      <c r="IL1625" s="5"/>
      <c r="IM1625" s="4"/>
      <c r="IN1625" s="6"/>
      <c r="IO1625" s="4"/>
      <c r="IP1625" s="6"/>
      <c r="IQ1625" s="5"/>
      <c r="IR1625" s="5"/>
      <c r="IS1625" s="4"/>
      <c r="IT1625" s="6"/>
      <c r="IU1625" s="4"/>
      <c r="IV1625" s="6"/>
      <c r="IW1625" s="5"/>
      <c r="IX1625" s="5"/>
      <c r="IY1625" s="4"/>
      <c r="IZ1625" s="6"/>
      <c r="JA1625" s="4"/>
      <c r="JB1625" s="6"/>
      <c r="JC1625" s="5"/>
      <c r="JD1625" s="5"/>
      <c r="JE1625" s="4"/>
      <c r="JF1625" s="6"/>
      <c r="JG1625" s="4"/>
      <c r="JH1625" s="6"/>
      <c r="JI1625" s="5"/>
      <c r="JJ1625" s="5"/>
      <c r="JK1625" s="4"/>
      <c r="JL1625" s="6"/>
      <c r="JM1625" s="4"/>
      <c r="JN1625" s="6"/>
      <c r="JO1625" s="5"/>
      <c r="JP1625" s="5"/>
      <c r="JQ1625" s="4"/>
      <c r="JR1625" s="6"/>
      <c r="JS1625" s="4"/>
      <c r="JT1625" s="6"/>
      <c r="JU1625" s="5"/>
      <c r="JV1625" s="5"/>
      <c r="JW1625" s="4"/>
      <c r="JX1625" s="6"/>
      <c r="JY1625" s="4"/>
      <c r="JZ1625" s="6"/>
      <c r="KA1625" s="5"/>
      <c r="KB1625" s="5"/>
      <c r="KC1625" s="4"/>
      <c r="KD1625" s="6"/>
      <c r="KE1625" s="4"/>
      <c r="KF1625" s="6"/>
      <c r="KG1625" s="5"/>
      <c r="KH1625" s="5"/>
      <c r="KI1625" s="4"/>
      <c r="KJ1625" s="6"/>
      <c r="KK1625" s="4"/>
      <c r="KL1625" s="6"/>
      <c r="KM1625" s="5"/>
      <c r="KN1625" s="5"/>
    </row>
    <row r="1626">
      <c r="A1626" s="3" t="s">
        <v>85</v>
      </c>
      <c r="B1626" s="3" t="s">
        <v>712</v>
      </c>
      <c r="C1626" s="3" t="s">
        <v>449</v>
      </c>
      <c r="D1626" s="3" t="s">
        <v>712</v>
      </c>
      <c r="E1626" s="3" t="s">
        <v>1099</v>
      </c>
      <c r="F1626" s="3" t="s">
        <v>104</v>
      </c>
      <c r="G1626" s="3" t="s">
        <v>104</v>
      </c>
      <c r="H1626" s="3" t="s">
        <v>104</v>
      </c>
      <c r="I1626" s="3" t="s">
        <v>1341</v>
      </c>
      <c r="J1626" s="3" t="s">
        <v>104</v>
      </c>
      <c r="K1626" s="4"/>
      <c r="L1626" s="4">
        <f>=ROUNDDOWN({0},0)</f>
      </c>
      <c r="M1626" s="4"/>
      <c r="N1626" s="5"/>
      <c r="O1626" s="4"/>
      <c r="P1626" s="4">
        <f>=ROUNDDOWN({0},0)</f>
      </c>
      <c r="Q1626" s="4"/>
      <c r="R1626" s="5"/>
      <c r="S1626" s="4"/>
      <c r="T1626" s="6"/>
      <c r="U1626" s="4"/>
      <c r="V1626" s="6"/>
      <c r="W1626" s="5"/>
      <c r="X1626" s="5"/>
      <c r="Y1626" s="4"/>
      <c r="Z1626" s="6"/>
      <c r="AA1626" s="4"/>
      <c r="AB1626" s="6"/>
      <c r="AC1626" s="5"/>
      <c r="AD1626" s="5"/>
      <c r="AE1626" s="4"/>
      <c r="AF1626" s="6"/>
      <c r="AG1626" s="4"/>
      <c r="AH1626" s="6"/>
      <c r="AI1626" s="5"/>
      <c r="AJ1626" s="5"/>
      <c r="AK1626" s="4"/>
      <c r="AL1626" s="6"/>
      <c r="AM1626" s="4"/>
      <c r="AN1626" s="6"/>
      <c r="AO1626" s="5"/>
      <c r="AP1626" s="5"/>
      <c r="AQ1626" s="4"/>
      <c r="AR1626" s="6"/>
      <c r="AS1626" s="4"/>
      <c r="AT1626" s="6"/>
      <c r="AU1626" s="5"/>
      <c r="AV1626" s="5"/>
      <c r="AW1626" s="4"/>
      <c r="AX1626" s="6"/>
      <c r="AY1626" s="4"/>
      <c r="AZ1626" s="6"/>
      <c r="BA1626" s="5"/>
      <c r="BB1626" s="5"/>
      <c r="BC1626" s="4"/>
      <c r="BD1626" s="6"/>
      <c r="BE1626" s="4"/>
      <c r="BF1626" s="6"/>
      <c r="BG1626" s="5"/>
      <c r="BH1626" s="5"/>
      <c r="BI1626" s="4"/>
      <c r="BJ1626" s="6"/>
      <c r="BK1626" s="4"/>
      <c r="BL1626" s="6"/>
      <c r="BM1626" s="5"/>
      <c r="BN1626" s="5"/>
      <c r="BO1626" s="4"/>
      <c r="BP1626" s="6"/>
      <c r="BQ1626" s="4"/>
      <c r="BR1626" s="6"/>
      <c r="BS1626" s="5"/>
      <c r="BT1626" s="5"/>
      <c r="BU1626" s="4"/>
      <c r="BV1626" s="6"/>
      <c r="BW1626" s="4"/>
      <c r="BX1626" s="6"/>
      <c r="BY1626" s="5"/>
      <c r="BZ1626" s="5"/>
      <c r="CA1626" s="4"/>
      <c r="CB1626" s="6"/>
      <c r="CC1626" s="4"/>
      <c r="CD1626" s="6"/>
      <c r="CE1626" s="5"/>
      <c r="CF1626" s="5"/>
      <c r="CG1626" s="4"/>
      <c r="CH1626" s="6"/>
      <c r="CI1626" s="4"/>
      <c r="CJ1626" s="6"/>
      <c r="CK1626" s="5"/>
      <c r="CL1626" s="5"/>
      <c r="CM1626" s="4"/>
      <c r="CN1626" s="6"/>
      <c r="CO1626" s="4"/>
      <c r="CP1626" s="6"/>
      <c r="CQ1626" s="5"/>
      <c r="CR1626" s="5"/>
      <c r="CS1626" s="4"/>
      <c r="CT1626" s="6"/>
      <c r="CU1626" s="4"/>
      <c r="CV1626" s="6"/>
      <c r="CW1626" s="5"/>
      <c r="CX1626" s="5"/>
      <c r="CY1626" s="4"/>
      <c r="CZ1626" s="6"/>
      <c r="DA1626" s="4"/>
      <c r="DB1626" s="6"/>
      <c r="DC1626" s="5"/>
      <c r="DD1626" s="5"/>
      <c r="DE1626" s="4"/>
      <c r="DF1626" s="6"/>
      <c r="DG1626" s="4"/>
      <c r="DH1626" s="6"/>
      <c r="DI1626" s="5"/>
      <c r="DJ1626" s="5"/>
      <c r="DK1626" s="4"/>
      <c r="DL1626" s="6"/>
      <c r="DM1626" s="4"/>
      <c r="DN1626" s="6"/>
      <c r="DO1626" s="5"/>
      <c r="DP1626" s="5"/>
      <c r="DQ1626" s="4"/>
      <c r="DR1626" s="6"/>
      <c r="DS1626" s="4"/>
      <c r="DT1626" s="6"/>
      <c r="DU1626" s="5"/>
      <c r="DV1626" s="5"/>
      <c r="DW1626" s="4"/>
      <c r="DX1626" s="6"/>
      <c r="DY1626" s="4"/>
      <c r="DZ1626" s="6"/>
      <c r="EA1626" s="5"/>
      <c r="EB1626" s="5"/>
      <c r="EC1626" s="4"/>
      <c r="ED1626" s="6"/>
      <c r="EE1626" s="4"/>
      <c r="EF1626" s="6"/>
      <c r="EG1626" s="5"/>
      <c r="EH1626" s="5"/>
      <c r="EI1626" s="4"/>
      <c r="EJ1626" s="6"/>
      <c r="EK1626" s="4"/>
      <c r="EL1626" s="6"/>
      <c r="EM1626" s="5"/>
      <c r="EN1626" s="5"/>
      <c r="EO1626" s="4"/>
      <c r="EP1626" s="6"/>
      <c r="EQ1626" s="4"/>
      <c r="ER1626" s="6"/>
      <c r="ES1626" s="5"/>
      <c r="ET1626" s="5"/>
      <c r="EU1626" s="4"/>
      <c r="EV1626" s="6"/>
      <c r="EW1626" s="4"/>
      <c r="EX1626" s="6"/>
      <c r="EY1626" s="5"/>
      <c r="EZ1626" s="5"/>
      <c r="FA1626" s="4"/>
      <c r="FB1626" s="6"/>
      <c r="FC1626" s="4"/>
      <c r="FD1626" s="6"/>
      <c r="FE1626" s="5"/>
      <c r="FF1626" s="5"/>
      <c r="FG1626" s="4"/>
      <c r="FH1626" s="6"/>
      <c r="FI1626" s="4"/>
      <c r="FJ1626" s="6"/>
      <c r="FK1626" s="5"/>
      <c r="FL1626" s="5"/>
      <c r="FM1626" s="4"/>
      <c r="FN1626" s="6"/>
      <c r="FO1626" s="4"/>
      <c r="FP1626" s="6"/>
      <c r="FQ1626" s="5"/>
      <c r="FR1626" s="5"/>
      <c r="FS1626" s="4"/>
      <c r="FT1626" s="6"/>
      <c r="FU1626" s="4"/>
      <c r="FV1626" s="6"/>
      <c r="FW1626" s="5"/>
      <c r="FX1626" s="5"/>
      <c r="FY1626" s="4"/>
      <c r="FZ1626" s="6"/>
      <c r="GA1626" s="4"/>
      <c r="GB1626" s="6"/>
      <c r="GC1626" s="5"/>
      <c r="GD1626" s="5"/>
      <c r="GE1626" s="4"/>
      <c r="GF1626" s="6"/>
      <c r="GG1626" s="4"/>
      <c r="GH1626" s="6"/>
      <c r="GI1626" s="5"/>
      <c r="GJ1626" s="5"/>
      <c r="GK1626" s="4"/>
      <c r="GL1626" s="6"/>
      <c r="GM1626" s="4"/>
      <c r="GN1626" s="6"/>
      <c r="GO1626" s="5"/>
      <c r="GP1626" s="5"/>
      <c r="GQ1626" s="4"/>
      <c r="GR1626" s="6"/>
      <c r="GS1626" s="4"/>
      <c r="GT1626" s="6"/>
      <c r="GU1626" s="5"/>
      <c r="GV1626" s="5"/>
      <c r="GW1626" s="4"/>
      <c r="GX1626" s="6"/>
      <c r="GY1626" s="4"/>
      <c r="GZ1626" s="6"/>
      <c r="HA1626" s="5"/>
      <c r="HB1626" s="5"/>
      <c r="HC1626" s="4"/>
      <c r="HD1626" s="6"/>
      <c r="HE1626" s="4"/>
      <c r="HF1626" s="6"/>
      <c r="HG1626" s="5"/>
      <c r="HH1626" s="5"/>
      <c r="HI1626" s="4"/>
      <c r="HJ1626" s="6"/>
      <c r="HK1626" s="4"/>
      <c r="HL1626" s="6"/>
      <c r="HM1626" s="5"/>
      <c r="HN1626" s="5"/>
      <c r="HO1626" s="4"/>
      <c r="HP1626" s="6"/>
      <c r="HQ1626" s="4"/>
      <c r="HR1626" s="6"/>
      <c r="HS1626" s="5"/>
      <c r="HT1626" s="5"/>
      <c r="HU1626" s="4"/>
      <c r="HV1626" s="6"/>
      <c r="HW1626" s="4"/>
      <c r="HX1626" s="6"/>
      <c r="HY1626" s="5"/>
      <c r="HZ1626" s="5"/>
      <c r="IA1626" s="4"/>
      <c r="IB1626" s="6"/>
      <c r="IC1626" s="4"/>
      <c r="ID1626" s="6"/>
      <c r="IE1626" s="5"/>
      <c r="IF1626" s="5"/>
      <c r="IG1626" s="4"/>
      <c r="IH1626" s="6"/>
      <c r="II1626" s="4"/>
      <c r="IJ1626" s="6"/>
      <c r="IK1626" s="5"/>
      <c r="IL1626" s="5"/>
      <c r="IM1626" s="4"/>
      <c r="IN1626" s="6"/>
      <c r="IO1626" s="4"/>
      <c r="IP1626" s="6"/>
      <c r="IQ1626" s="5"/>
      <c r="IR1626" s="5"/>
      <c r="IS1626" s="4"/>
      <c r="IT1626" s="6"/>
      <c r="IU1626" s="4"/>
      <c r="IV1626" s="6"/>
      <c r="IW1626" s="5"/>
      <c r="IX1626" s="5"/>
      <c r="IY1626" s="4"/>
      <c r="IZ1626" s="6"/>
      <c r="JA1626" s="4"/>
      <c r="JB1626" s="6"/>
      <c r="JC1626" s="5"/>
      <c r="JD1626" s="5"/>
      <c r="JE1626" s="4"/>
      <c r="JF1626" s="6"/>
      <c r="JG1626" s="4"/>
      <c r="JH1626" s="6"/>
      <c r="JI1626" s="5"/>
      <c r="JJ1626" s="5"/>
      <c r="JK1626" s="4"/>
      <c r="JL1626" s="6"/>
      <c r="JM1626" s="4"/>
      <c r="JN1626" s="6"/>
      <c r="JO1626" s="5"/>
      <c r="JP1626" s="5"/>
      <c r="JQ1626" s="4"/>
      <c r="JR1626" s="6"/>
      <c r="JS1626" s="4"/>
      <c r="JT1626" s="6"/>
      <c r="JU1626" s="5"/>
      <c r="JV1626" s="5"/>
      <c r="JW1626" s="4"/>
      <c r="JX1626" s="6"/>
      <c r="JY1626" s="4"/>
      <c r="JZ1626" s="6"/>
      <c r="KA1626" s="5"/>
      <c r="KB1626" s="5"/>
      <c r="KC1626" s="4"/>
      <c r="KD1626" s="6"/>
      <c r="KE1626" s="4"/>
      <c r="KF1626" s="6"/>
      <c r="KG1626" s="5"/>
      <c r="KH1626" s="5"/>
      <c r="KI1626" s="4"/>
      <c r="KJ1626" s="6"/>
      <c r="KK1626" s="4"/>
      <c r="KL1626" s="6"/>
      <c r="KM1626" s="5"/>
      <c r="KN1626" s="5"/>
    </row>
    <row r="1627">
      <c r="A1627" s="3" t="s">
        <v>85</v>
      </c>
      <c r="B1627" s="3" t="s">
        <v>712</v>
      </c>
      <c r="C1627" s="3" t="s">
        <v>522</v>
      </c>
      <c r="D1627" s="3" t="s">
        <v>712</v>
      </c>
      <c r="E1627" s="3" t="s">
        <v>1107</v>
      </c>
      <c r="F1627" s="3" t="s">
        <v>104</v>
      </c>
      <c r="G1627" s="3" t="s">
        <v>104</v>
      </c>
      <c r="H1627" s="3" t="s">
        <v>104</v>
      </c>
      <c r="I1627" s="3" t="s">
        <v>1335</v>
      </c>
      <c r="J1627" s="3" t="s">
        <v>104</v>
      </c>
      <c r="K1627" s="4"/>
      <c r="L1627" s="4">
        <f>=ROUNDDOWN({0},0)</f>
      </c>
      <c r="M1627" s="4"/>
      <c r="N1627" s="5"/>
      <c r="O1627" s="4"/>
      <c r="P1627" s="4">
        <f>=ROUNDDOWN({0},0)</f>
      </c>
      <c r="Q1627" s="4"/>
      <c r="R1627" s="5"/>
      <c r="S1627" s="4"/>
      <c r="T1627" s="6"/>
      <c r="U1627" s="4"/>
      <c r="V1627" s="6"/>
      <c r="W1627" s="5"/>
      <c r="X1627" s="5"/>
      <c r="Y1627" s="4"/>
      <c r="Z1627" s="6"/>
      <c r="AA1627" s="4"/>
      <c r="AB1627" s="6"/>
      <c r="AC1627" s="5"/>
      <c r="AD1627" s="5"/>
      <c r="AE1627" s="4"/>
      <c r="AF1627" s="6"/>
      <c r="AG1627" s="4"/>
      <c r="AH1627" s="6"/>
      <c r="AI1627" s="5"/>
      <c r="AJ1627" s="5"/>
      <c r="AK1627" s="4"/>
      <c r="AL1627" s="6"/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  <c r="AW1627" s="4"/>
      <c r="AX1627" s="6"/>
      <c r="AY1627" s="4"/>
      <c r="AZ1627" s="6"/>
      <c r="BA1627" s="5"/>
      <c r="BB1627" s="5"/>
      <c r="BC1627" s="4"/>
      <c r="BD1627" s="6"/>
      <c r="BE1627" s="4"/>
      <c r="BF1627" s="6"/>
      <c r="BG1627" s="5"/>
      <c r="BH1627" s="5"/>
      <c r="BI1627" s="4"/>
      <c r="BJ1627" s="6"/>
      <c r="BK1627" s="4"/>
      <c r="BL1627" s="6"/>
      <c r="BM1627" s="5"/>
      <c r="BN1627" s="5"/>
      <c r="BO1627" s="4"/>
      <c r="BP1627" s="6"/>
      <c r="BQ1627" s="4"/>
      <c r="BR1627" s="6"/>
      <c r="BS1627" s="5"/>
      <c r="BT1627" s="5"/>
      <c r="BU1627" s="4"/>
      <c r="BV1627" s="6"/>
      <c r="BW1627" s="4"/>
      <c r="BX1627" s="6"/>
      <c r="BY1627" s="5"/>
      <c r="BZ1627" s="5"/>
      <c r="CA1627" s="4"/>
      <c r="CB1627" s="6"/>
      <c r="CC1627" s="4"/>
      <c r="CD1627" s="6"/>
      <c r="CE1627" s="5"/>
      <c r="CF1627" s="5"/>
      <c r="CG1627" s="4"/>
      <c r="CH1627" s="6"/>
      <c r="CI1627" s="4"/>
      <c r="CJ1627" s="6"/>
      <c r="CK1627" s="5"/>
      <c r="CL1627" s="5"/>
      <c r="CM1627" s="4"/>
      <c r="CN1627" s="6"/>
      <c r="CO1627" s="4"/>
      <c r="CP1627" s="6"/>
      <c r="CQ1627" s="5"/>
      <c r="CR1627" s="5"/>
      <c r="CS1627" s="4"/>
      <c r="CT1627" s="6"/>
      <c r="CU1627" s="4"/>
      <c r="CV1627" s="6"/>
      <c r="CW1627" s="5"/>
      <c r="CX1627" s="5"/>
      <c r="CY1627" s="4"/>
      <c r="CZ1627" s="6"/>
      <c r="DA1627" s="4"/>
      <c r="DB1627" s="6"/>
      <c r="DC1627" s="5"/>
      <c r="DD1627" s="5"/>
      <c r="DE1627" s="4"/>
      <c r="DF1627" s="6"/>
      <c r="DG1627" s="4"/>
      <c r="DH1627" s="6"/>
      <c r="DI1627" s="5"/>
      <c r="DJ1627" s="5"/>
      <c r="DK1627" s="4"/>
      <c r="DL1627" s="6"/>
      <c r="DM1627" s="4"/>
      <c r="DN1627" s="6"/>
      <c r="DO1627" s="5"/>
      <c r="DP1627" s="5"/>
      <c r="DQ1627" s="4"/>
      <c r="DR1627" s="6"/>
      <c r="DS1627" s="4"/>
      <c r="DT1627" s="6"/>
      <c r="DU1627" s="5"/>
      <c r="DV1627" s="5"/>
      <c r="DW1627" s="4"/>
      <c r="DX1627" s="6"/>
      <c r="DY1627" s="4"/>
      <c r="DZ1627" s="6"/>
      <c r="EA1627" s="5"/>
      <c r="EB1627" s="5"/>
      <c r="EC1627" s="4"/>
      <c r="ED1627" s="6"/>
      <c r="EE1627" s="4"/>
      <c r="EF1627" s="6"/>
      <c r="EG1627" s="5"/>
      <c r="EH1627" s="5"/>
      <c r="EI1627" s="4"/>
      <c r="EJ1627" s="6"/>
      <c r="EK1627" s="4"/>
      <c r="EL1627" s="6"/>
      <c r="EM1627" s="5"/>
      <c r="EN1627" s="5"/>
      <c r="EO1627" s="4"/>
      <c r="EP1627" s="6"/>
      <c r="EQ1627" s="4"/>
      <c r="ER1627" s="6"/>
      <c r="ES1627" s="5"/>
      <c r="ET1627" s="5"/>
      <c r="EU1627" s="4"/>
      <c r="EV1627" s="6"/>
      <c r="EW1627" s="4"/>
      <c r="EX1627" s="6"/>
      <c r="EY1627" s="5"/>
      <c r="EZ1627" s="5"/>
      <c r="FA1627" s="4"/>
      <c r="FB1627" s="6"/>
      <c r="FC1627" s="4"/>
      <c r="FD1627" s="6"/>
      <c r="FE1627" s="5"/>
      <c r="FF1627" s="5"/>
      <c r="FG1627" s="4"/>
      <c r="FH1627" s="6"/>
      <c r="FI1627" s="4"/>
      <c r="FJ1627" s="6"/>
      <c r="FK1627" s="5"/>
      <c r="FL1627" s="5"/>
      <c r="FM1627" s="4"/>
      <c r="FN1627" s="6"/>
      <c r="FO1627" s="4"/>
      <c r="FP1627" s="6"/>
      <c r="FQ1627" s="5"/>
      <c r="FR1627" s="5"/>
      <c r="FS1627" s="4"/>
      <c r="FT1627" s="6"/>
      <c r="FU1627" s="4"/>
      <c r="FV1627" s="6"/>
      <c r="FW1627" s="5"/>
      <c r="FX1627" s="5"/>
      <c r="FY1627" s="4"/>
      <c r="FZ1627" s="6"/>
      <c r="GA1627" s="4"/>
      <c r="GB1627" s="6"/>
      <c r="GC1627" s="5"/>
      <c r="GD1627" s="5"/>
      <c r="GE1627" s="4"/>
      <c r="GF1627" s="6"/>
      <c r="GG1627" s="4"/>
      <c r="GH1627" s="6"/>
      <c r="GI1627" s="5"/>
      <c r="GJ1627" s="5"/>
      <c r="GK1627" s="4"/>
      <c r="GL1627" s="6"/>
      <c r="GM1627" s="4"/>
      <c r="GN1627" s="6"/>
      <c r="GO1627" s="5"/>
      <c r="GP1627" s="5"/>
      <c r="GQ1627" s="4"/>
      <c r="GR1627" s="6"/>
      <c r="GS1627" s="4"/>
      <c r="GT1627" s="6"/>
      <c r="GU1627" s="5"/>
      <c r="GV1627" s="5"/>
      <c r="GW1627" s="4"/>
      <c r="GX1627" s="6"/>
      <c r="GY1627" s="4"/>
      <c r="GZ1627" s="6"/>
      <c r="HA1627" s="5"/>
      <c r="HB1627" s="5"/>
      <c r="HC1627" s="4"/>
      <c r="HD1627" s="6"/>
      <c r="HE1627" s="4"/>
      <c r="HF1627" s="6"/>
      <c r="HG1627" s="5"/>
      <c r="HH1627" s="5"/>
      <c r="HI1627" s="4"/>
      <c r="HJ1627" s="6"/>
      <c r="HK1627" s="4"/>
      <c r="HL1627" s="6"/>
      <c r="HM1627" s="5"/>
      <c r="HN1627" s="5"/>
      <c r="HO1627" s="4"/>
      <c r="HP1627" s="6"/>
      <c r="HQ1627" s="4"/>
      <c r="HR1627" s="6"/>
      <c r="HS1627" s="5"/>
      <c r="HT1627" s="5"/>
      <c r="HU1627" s="4"/>
      <c r="HV1627" s="6"/>
      <c r="HW1627" s="4"/>
      <c r="HX1627" s="6"/>
      <c r="HY1627" s="5"/>
      <c r="HZ1627" s="5"/>
      <c r="IA1627" s="4"/>
      <c r="IB1627" s="6"/>
      <c r="IC1627" s="4"/>
      <c r="ID1627" s="6"/>
      <c r="IE1627" s="5"/>
      <c r="IF1627" s="5"/>
      <c r="IG1627" s="4"/>
      <c r="IH1627" s="6"/>
      <c r="II1627" s="4"/>
      <c r="IJ1627" s="6"/>
      <c r="IK1627" s="5"/>
      <c r="IL1627" s="5"/>
      <c r="IM1627" s="4"/>
      <c r="IN1627" s="6"/>
      <c r="IO1627" s="4"/>
      <c r="IP1627" s="6"/>
      <c r="IQ1627" s="5"/>
      <c r="IR1627" s="5"/>
      <c r="IS1627" s="4"/>
      <c r="IT1627" s="6"/>
      <c r="IU1627" s="4"/>
      <c r="IV1627" s="6"/>
      <c r="IW1627" s="5"/>
      <c r="IX1627" s="5"/>
      <c r="IY1627" s="4"/>
      <c r="IZ1627" s="6"/>
      <c r="JA1627" s="4"/>
      <c r="JB1627" s="6"/>
      <c r="JC1627" s="5"/>
      <c r="JD1627" s="5"/>
      <c r="JE1627" s="4"/>
      <c r="JF1627" s="6"/>
      <c r="JG1627" s="4"/>
      <c r="JH1627" s="6"/>
      <c r="JI1627" s="5"/>
      <c r="JJ1627" s="5"/>
      <c r="JK1627" s="4"/>
      <c r="JL1627" s="6"/>
      <c r="JM1627" s="4"/>
      <c r="JN1627" s="6"/>
      <c r="JO1627" s="5"/>
      <c r="JP1627" s="5"/>
      <c r="JQ1627" s="4"/>
      <c r="JR1627" s="6"/>
      <c r="JS1627" s="4"/>
      <c r="JT1627" s="6"/>
      <c r="JU1627" s="5"/>
      <c r="JV1627" s="5"/>
      <c r="JW1627" s="4"/>
      <c r="JX1627" s="6"/>
      <c r="JY1627" s="4"/>
      <c r="JZ1627" s="6"/>
      <c r="KA1627" s="5"/>
      <c r="KB1627" s="5"/>
      <c r="KC1627" s="4"/>
      <c r="KD1627" s="6"/>
      <c r="KE1627" s="4"/>
      <c r="KF1627" s="6"/>
      <c r="KG1627" s="5"/>
      <c r="KH1627" s="5"/>
      <c r="KI1627" s="4"/>
      <c r="KJ1627" s="6"/>
      <c r="KK1627" s="4"/>
      <c r="KL1627" s="6"/>
      <c r="KM1627" s="5"/>
      <c r="KN1627" s="5"/>
    </row>
    <row r="1628">
      <c r="A1628" s="3" t="s">
        <v>85</v>
      </c>
      <c r="B1628" s="3" t="s">
        <v>712</v>
      </c>
      <c r="C1628" s="3" t="s">
        <v>522</v>
      </c>
      <c r="D1628" s="3" t="s">
        <v>712</v>
      </c>
      <c r="E1628" s="3" t="s">
        <v>1102</v>
      </c>
      <c r="F1628" s="3" t="s">
        <v>104</v>
      </c>
      <c r="G1628" s="3" t="s">
        <v>104</v>
      </c>
      <c r="H1628" s="3" t="s">
        <v>104</v>
      </c>
      <c r="I1628" s="3" t="s">
        <v>1418</v>
      </c>
      <c r="J1628" s="3" t="s">
        <v>104</v>
      </c>
      <c r="K1628" s="4"/>
      <c r="L1628" s="4">
        <f>=ROUNDDOWN({0},0)</f>
      </c>
      <c r="M1628" s="4"/>
      <c r="N1628" s="5"/>
      <c r="O1628" s="4"/>
      <c r="P1628" s="4">
        <f>=ROUNDDOWN({0},0)</f>
      </c>
      <c r="Q1628" s="4"/>
      <c r="R1628" s="5"/>
      <c r="S1628" s="4"/>
      <c r="T1628" s="6"/>
      <c r="U1628" s="4"/>
      <c r="V1628" s="6"/>
      <c r="W1628" s="5"/>
      <c r="X1628" s="5"/>
      <c r="Y1628" s="4"/>
      <c r="Z1628" s="6"/>
      <c r="AA1628" s="4"/>
      <c r="AB1628" s="6"/>
      <c r="AC1628" s="5"/>
      <c r="AD1628" s="5"/>
      <c r="AE1628" s="4"/>
      <c r="AF1628" s="6"/>
      <c r="AG1628" s="4"/>
      <c r="AH1628" s="6"/>
      <c r="AI1628" s="5"/>
      <c r="AJ1628" s="5"/>
      <c r="AK1628" s="4"/>
      <c r="AL1628" s="6"/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  <c r="AW1628" s="4"/>
      <c r="AX1628" s="6"/>
      <c r="AY1628" s="4"/>
      <c r="AZ1628" s="6"/>
      <c r="BA1628" s="5"/>
      <c r="BB1628" s="5"/>
      <c r="BC1628" s="4"/>
      <c r="BD1628" s="6"/>
      <c r="BE1628" s="4"/>
      <c r="BF1628" s="6"/>
      <c r="BG1628" s="5"/>
      <c r="BH1628" s="5"/>
      <c r="BI1628" s="4"/>
      <c r="BJ1628" s="6"/>
      <c r="BK1628" s="4"/>
      <c r="BL1628" s="6"/>
      <c r="BM1628" s="5"/>
      <c r="BN1628" s="5"/>
      <c r="BO1628" s="4"/>
      <c r="BP1628" s="6"/>
      <c r="BQ1628" s="4"/>
      <c r="BR1628" s="6"/>
      <c r="BS1628" s="5"/>
      <c r="BT1628" s="5"/>
      <c r="BU1628" s="4"/>
      <c r="BV1628" s="6"/>
      <c r="BW1628" s="4"/>
      <c r="BX1628" s="6"/>
      <c r="BY1628" s="5"/>
      <c r="BZ1628" s="5"/>
      <c r="CA1628" s="4"/>
      <c r="CB1628" s="6"/>
      <c r="CC1628" s="4"/>
      <c r="CD1628" s="6"/>
      <c r="CE1628" s="5"/>
      <c r="CF1628" s="5"/>
      <c r="CG1628" s="4"/>
      <c r="CH1628" s="6"/>
      <c r="CI1628" s="4"/>
      <c r="CJ1628" s="6"/>
      <c r="CK1628" s="5"/>
      <c r="CL1628" s="5"/>
      <c r="CM1628" s="4"/>
      <c r="CN1628" s="6"/>
      <c r="CO1628" s="4"/>
      <c r="CP1628" s="6"/>
      <c r="CQ1628" s="5"/>
      <c r="CR1628" s="5"/>
      <c r="CS1628" s="4"/>
      <c r="CT1628" s="6"/>
      <c r="CU1628" s="4"/>
      <c r="CV1628" s="6"/>
      <c r="CW1628" s="5"/>
      <c r="CX1628" s="5"/>
      <c r="CY1628" s="4"/>
      <c r="CZ1628" s="6"/>
      <c r="DA1628" s="4"/>
      <c r="DB1628" s="6"/>
      <c r="DC1628" s="5"/>
      <c r="DD1628" s="5"/>
      <c r="DE1628" s="4"/>
      <c r="DF1628" s="6"/>
      <c r="DG1628" s="4"/>
      <c r="DH1628" s="6"/>
      <c r="DI1628" s="5"/>
      <c r="DJ1628" s="5"/>
      <c r="DK1628" s="4"/>
      <c r="DL1628" s="6"/>
      <c r="DM1628" s="4"/>
      <c r="DN1628" s="6"/>
      <c r="DO1628" s="5"/>
      <c r="DP1628" s="5"/>
      <c r="DQ1628" s="4"/>
      <c r="DR1628" s="6"/>
      <c r="DS1628" s="4"/>
      <c r="DT1628" s="6"/>
      <c r="DU1628" s="5"/>
      <c r="DV1628" s="5"/>
      <c r="DW1628" s="4"/>
      <c r="DX1628" s="6"/>
      <c r="DY1628" s="4"/>
      <c r="DZ1628" s="6"/>
      <c r="EA1628" s="5"/>
      <c r="EB1628" s="5"/>
      <c r="EC1628" s="4"/>
      <c r="ED1628" s="6"/>
      <c r="EE1628" s="4"/>
      <c r="EF1628" s="6"/>
      <c r="EG1628" s="5"/>
      <c r="EH1628" s="5"/>
      <c r="EI1628" s="4"/>
      <c r="EJ1628" s="6"/>
      <c r="EK1628" s="4"/>
      <c r="EL1628" s="6"/>
      <c r="EM1628" s="5"/>
      <c r="EN1628" s="5"/>
      <c r="EO1628" s="4"/>
      <c r="EP1628" s="6"/>
      <c r="EQ1628" s="4"/>
      <c r="ER1628" s="6"/>
      <c r="ES1628" s="5"/>
      <c r="ET1628" s="5"/>
      <c r="EU1628" s="4"/>
      <c r="EV1628" s="6"/>
      <c r="EW1628" s="4"/>
      <c r="EX1628" s="6"/>
      <c r="EY1628" s="5"/>
      <c r="EZ1628" s="5"/>
      <c r="FA1628" s="4"/>
      <c r="FB1628" s="6"/>
      <c r="FC1628" s="4"/>
      <c r="FD1628" s="6"/>
      <c r="FE1628" s="5"/>
      <c r="FF1628" s="5"/>
      <c r="FG1628" s="4"/>
      <c r="FH1628" s="6"/>
      <c r="FI1628" s="4"/>
      <c r="FJ1628" s="6"/>
      <c r="FK1628" s="5"/>
      <c r="FL1628" s="5"/>
      <c r="FM1628" s="4"/>
      <c r="FN1628" s="6"/>
      <c r="FO1628" s="4"/>
      <c r="FP1628" s="6"/>
      <c r="FQ1628" s="5"/>
      <c r="FR1628" s="5"/>
      <c r="FS1628" s="4"/>
      <c r="FT1628" s="6"/>
      <c r="FU1628" s="4"/>
      <c r="FV1628" s="6"/>
      <c r="FW1628" s="5"/>
      <c r="FX1628" s="5"/>
      <c r="FY1628" s="4"/>
      <c r="FZ1628" s="6"/>
      <c r="GA1628" s="4"/>
      <c r="GB1628" s="6"/>
      <c r="GC1628" s="5"/>
      <c r="GD1628" s="5"/>
      <c r="GE1628" s="4"/>
      <c r="GF1628" s="6"/>
      <c r="GG1628" s="4"/>
      <c r="GH1628" s="6"/>
      <c r="GI1628" s="5"/>
      <c r="GJ1628" s="5"/>
      <c r="GK1628" s="4"/>
      <c r="GL1628" s="6"/>
      <c r="GM1628" s="4"/>
      <c r="GN1628" s="6"/>
      <c r="GO1628" s="5"/>
      <c r="GP1628" s="5"/>
      <c r="GQ1628" s="4"/>
      <c r="GR1628" s="6"/>
      <c r="GS1628" s="4"/>
      <c r="GT1628" s="6"/>
      <c r="GU1628" s="5"/>
      <c r="GV1628" s="5"/>
      <c r="GW1628" s="4"/>
      <c r="GX1628" s="6"/>
      <c r="GY1628" s="4"/>
      <c r="GZ1628" s="6"/>
      <c r="HA1628" s="5"/>
      <c r="HB1628" s="5"/>
      <c r="HC1628" s="4"/>
      <c r="HD1628" s="6"/>
      <c r="HE1628" s="4"/>
      <c r="HF1628" s="6"/>
      <c r="HG1628" s="5"/>
      <c r="HH1628" s="5"/>
      <c r="HI1628" s="4"/>
      <c r="HJ1628" s="6"/>
      <c r="HK1628" s="4"/>
      <c r="HL1628" s="6"/>
      <c r="HM1628" s="5"/>
      <c r="HN1628" s="5"/>
      <c r="HO1628" s="4"/>
      <c r="HP1628" s="6"/>
      <c r="HQ1628" s="4"/>
      <c r="HR1628" s="6"/>
      <c r="HS1628" s="5"/>
      <c r="HT1628" s="5"/>
      <c r="HU1628" s="4"/>
      <c r="HV1628" s="6"/>
      <c r="HW1628" s="4"/>
      <c r="HX1628" s="6"/>
      <c r="HY1628" s="5"/>
      <c r="HZ1628" s="5"/>
      <c r="IA1628" s="4"/>
      <c r="IB1628" s="6"/>
      <c r="IC1628" s="4"/>
      <c r="ID1628" s="6"/>
      <c r="IE1628" s="5"/>
      <c r="IF1628" s="5"/>
      <c r="IG1628" s="4"/>
      <c r="IH1628" s="6"/>
      <c r="II1628" s="4"/>
      <c r="IJ1628" s="6"/>
      <c r="IK1628" s="5"/>
      <c r="IL1628" s="5"/>
      <c r="IM1628" s="4"/>
      <c r="IN1628" s="6"/>
      <c r="IO1628" s="4"/>
      <c r="IP1628" s="6"/>
      <c r="IQ1628" s="5"/>
      <c r="IR1628" s="5"/>
      <c r="IS1628" s="4"/>
      <c r="IT1628" s="6"/>
      <c r="IU1628" s="4"/>
      <c r="IV1628" s="6"/>
      <c r="IW1628" s="5"/>
      <c r="IX1628" s="5"/>
      <c r="IY1628" s="4"/>
      <c r="IZ1628" s="6"/>
      <c r="JA1628" s="4"/>
      <c r="JB1628" s="6"/>
      <c r="JC1628" s="5"/>
      <c r="JD1628" s="5"/>
      <c r="JE1628" s="4"/>
      <c r="JF1628" s="6"/>
      <c r="JG1628" s="4"/>
      <c r="JH1628" s="6"/>
      <c r="JI1628" s="5"/>
      <c r="JJ1628" s="5"/>
      <c r="JK1628" s="4"/>
      <c r="JL1628" s="6"/>
      <c r="JM1628" s="4"/>
      <c r="JN1628" s="6"/>
      <c r="JO1628" s="5"/>
      <c r="JP1628" s="5"/>
      <c r="JQ1628" s="4"/>
      <c r="JR1628" s="6"/>
      <c r="JS1628" s="4"/>
      <c r="JT1628" s="6"/>
      <c r="JU1628" s="5"/>
      <c r="JV1628" s="5"/>
      <c r="JW1628" s="4"/>
      <c r="JX1628" s="6"/>
      <c r="JY1628" s="4"/>
      <c r="JZ1628" s="6"/>
      <c r="KA1628" s="5"/>
      <c r="KB1628" s="5"/>
      <c r="KC1628" s="4"/>
      <c r="KD1628" s="6"/>
      <c r="KE1628" s="4"/>
      <c r="KF1628" s="6"/>
      <c r="KG1628" s="5"/>
      <c r="KH1628" s="5"/>
      <c r="KI1628" s="4"/>
      <c r="KJ1628" s="6"/>
      <c r="KK1628" s="4"/>
      <c r="KL1628" s="6"/>
      <c r="KM1628" s="5"/>
      <c r="KN1628" s="5"/>
    </row>
    <row r="1629">
      <c r="A1629" s="3" t="s">
        <v>85</v>
      </c>
      <c r="B1629" s="3" t="s">
        <v>712</v>
      </c>
      <c r="C1629" s="3" t="s">
        <v>522</v>
      </c>
      <c r="D1629" s="3" t="s">
        <v>712</v>
      </c>
      <c r="E1629" s="3" t="s">
        <v>1105</v>
      </c>
      <c r="F1629" s="3" t="s">
        <v>104</v>
      </c>
      <c r="G1629" s="3" t="s">
        <v>104</v>
      </c>
      <c r="H1629" s="3" t="s">
        <v>104</v>
      </c>
      <c r="I1629" s="3" t="s">
        <v>1310</v>
      </c>
      <c r="J1629" s="3" t="s">
        <v>104</v>
      </c>
      <c r="K1629" s="4"/>
      <c r="L1629" s="4">
        <f>=ROUNDDOWN({0},0)</f>
      </c>
      <c r="M1629" s="4"/>
      <c r="N1629" s="5"/>
      <c r="O1629" s="4"/>
      <c r="P1629" s="4">
        <f>=ROUNDDOWN({0},0)</f>
      </c>
      <c r="Q1629" s="4"/>
      <c r="R1629" s="5"/>
      <c r="S1629" s="4"/>
      <c r="T1629" s="6"/>
      <c r="U1629" s="4"/>
      <c r="V1629" s="6"/>
      <c r="W1629" s="5"/>
      <c r="X1629" s="5"/>
      <c r="Y1629" s="4"/>
      <c r="Z1629" s="6"/>
      <c r="AA1629" s="4"/>
      <c r="AB1629" s="6"/>
      <c r="AC1629" s="5"/>
      <c r="AD1629" s="5"/>
      <c r="AE1629" s="4"/>
      <c r="AF1629" s="6"/>
      <c r="AG1629" s="4"/>
      <c r="AH1629" s="6"/>
      <c r="AI1629" s="5"/>
      <c r="AJ1629" s="5"/>
      <c r="AK1629" s="4"/>
      <c r="AL1629" s="6"/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  <c r="AW1629" s="4"/>
      <c r="AX1629" s="6"/>
      <c r="AY1629" s="4"/>
      <c r="AZ1629" s="6"/>
      <c r="BA1629" s="5"/>
      <c r="BB1629" s="5"/>
      <c r="BC1629" s="4"/>
      <c r="BD1629" s="6"/>
      <c r="BE1629" s="4"/>
      <c r="BF1629" s="6"/>
      <c r="BG1629" s="5"/>
      <c r="BH1629" s="5"/>
      <c r="BI1629" s="4"/>
      <c r="BJ1629" s="6"/>
      <c r="BK1629" s="4"/>
      <c r="BL1629" s="6"/>
      <c r="BM1629" s="5"/>
      <c r="BN1629" s="5"/>
      <c r="BO1629" s="4"/>
      <c r="BP1629" s="6"/>
      <c r="BQ1629" s="4"/>
      <c r="BR1629" s="6"/>
      <c r="BS1629" s="5"/>
      <c r="BT1629" s="5"/>
      <c r="BU1629" s="4"/>
      <c r="BV1629" s="6"/>
      <c r="BW1629" s="4"/>
      <c r="BX1629" s="6"/>
      <c r="BY1629" s="5"/>
      <c r="BZ1629" s="5"/>
      <c r="CA1629" s="4"/>
      <c r="CB1629" s="6"/>
      <c r="CC1629" s="4"/>
      <c r="CD1629" s="6"/>
      <c r="CE1629" s="5"/>
      <c r="CF1629" s="5"/>
      <c r="CG1629" s="4"/>
      <c r="CH1629" s="6"/>
      <c r="CI1629" s="4"/>
      <c r="CJ1629" s="6"/>
      <c r="CK1629" s="5"/>
      <c r="CL1629" s="5"/>
      <c r="CM1629" s="4"/>
      <c r="CN1629" s="6"/>
      <c r="CO1629" s="4"/>
      <c r="CP1629" s="6"/>
      <c r="CQ1629" s="5"/>
      <c r="CR1629" s="5"/>
      <c r="CS1629" s="4"/>
      <c r="CT1629" s="6"/>
      <c r="CU1629" s="4"/>
      <c r="CV1629" s="6"/>
      <c r="CW1629" s="5"/>
      <c r="CX1629" s="5"/>
      <c r="CY1629" s="4"/>
      <c r="CZ1629" s="6"/>
      <c r="DA1629" s="4"/>
      <c r="DB1629" s="6"/>
      <c r="DC1629" s="5"/>
      <c r="DD1629" s="5"/>
      <c r="DE1629" s="4"/>
      <c r="DF1629" s="6"/>
      <c r="DG1629" s="4"/>
      <c r="DH1629" s="6"/>
      <c r="DI1629" s="5"/>
      <c r="DJ1629" s="5"/>
      <c r="DK1629" s="4"/>
      <c r="DL1629" s="6"/>
      <c r="DM1629" s="4"/>
      <c r="DN1629" s="6"/>
      <c r="DO1629" s="5"/>
      <c r="DP1629" s="5"/>
      <c r="DQ1629" s="4"/>
      <c r="DR1629" s="6"/>
      <c r="DS1629" s="4"/>
      <c r="DT1629" s="6"/>
      <c r="DU1629" s="5"/>
      <c r="DV1629" s="5"/>
      <c r="DW1629" s="4"/>
      <c r="DX1629" s="6"/>
      <c r="DY1629" s="4"/>
      <c r="DZ1629" s="6"/>
      <c r="EA1629" s="5"/>
      <c r="EB1629" s="5"/>
      <c r="EC1629" s="4"/>
      <c r="ED1629" s="6"/>
      <c r="EE1629" s="4"/>
      <c r="EF1629" s="6"/>
      <c r="EG1629" s="5"/>
      <c r="EH1629" s="5"/>
      <c r="EI1629" s="4"/>
      <c r="EJ1629" s="6"/>
      <c r="EK1629" s="4"/>
      <c r="EL1629" s="6"/>
      <c r="EM1629" s="5"/>
      <c r="EN1629" s="5"/>
      <c r="EO1629" s="4"/>
      <c r="EP1629" s="6"/>
      <c r="EQ1629" s="4"/>
      <c r="ER1629" s="6"/>
      <c r="ES1629" s="5"/>
      <c r="ET1629" s="5"/>
      <c r="EU1629" s="4"/>
      <c r="EV1629" s="6"/>
      <c r="EW1629" s="4"/>
      <c r="EX1629" s="6"/>
      <c r="EY1629" s="5"/>
      <c r="EZ1629" s="5"/>
      <c r="FA1629" s="4"/>
      <c r="FB1629" s="6"/>
      <c r="FC1629" s="4"/>
      <c r="FD1629" s="6"/>
      <c r="FE1629" s="5"/>
      <c r="FF1629" s="5"/>
      <c r="FG1629" s="4"/>
      <c r="FH1629" s="6"/>
      <c r="FI1629" s="4"/>
      <c r="FJ1629" s="6"/>
      <c r="FK1629" s="5"/>
      <c r="FL1629" s="5"/>
      <c r="FM1629" s="4"/>
      <c r="FN1629" s="6"/>
      <c r="FO1629" s="4"/>
      <c r="FP1629" s="6"/>
      <c r="FQ1629" s="5"/>
      <c r="FR1629" s="5"/>
      <c r="FS1629" s="4"/>
      <c r="FT1629" s="6"/>
      <c r="FU1629" s="4"/>
      <c r="FV1629" s="6"/>
      <c r="FW1629" s="5"/>
      <c r="FX1629" s="5"/>
      <c r="FY1629" s="4"/>
      <c r="FZ1629" s="6"/>
      <c r="GA1629" s="4"/>
      <c r="GB1629" s="6"/>
      <c r="GC1629" s="5"/>
      <c r="GD1629" s="5"/>
      <c r="GE1629" s="4"/>
      <c r="GF1629" s="6"/>
      <c r="GG1629" s="4"/>
      <c r="GH1629" s="6"/>
      <c r="GI1629" s="5"/>
      <c r="GJ1629" s="5"/>
      <c r="GK1629" s="4"/>
      <c r="GL1629" s="6"/>
      <c r="GM1629" s="4"/>
      <c r="GN1629" s="6"/>
      <c r="GO1629" s="5"/>
      <c r="GP1629" s="5"/>
      <c r="GQ1629" s="4"/>
      <c r="GR1629" s="6"/>
      <c r="GS1629" s="4"/>
      <c r="GT1629" s="6"/>
      <c r="GU1629" s="5"/>
      <c r="GV1629" s="5"/>
      <c r="GW1629" s="4"/>
      <c r="GX1629" s="6"/>
      <c r="GY1629" s="4"/>
      <c r="GZ1629" s="6"/>
      <c r="HA1629" s="5"/>
      <c r="HB1629" s="5"/>
      <c r="HC1629" s="4"/>
      <c r="HD1629" s="6"/>
      <c r="HE1629" s="4"/>
      <c r="HF1629" s="6"/>
      <c r="HG1629" s="5"/>
      <c r="HH1629" s="5"/>
      <c r="HI1629" s="4"/>
      <c r="HJ1629" s="6"/>
      <c r="HK1629" s="4"/>
      <c r="HL1629" s="6"/>
      <c r="HM1629" s="5"/>
      <c r="HN1629" s="5"/>
      <c r="HO1629" s="4"/>
      <c r="HP1629" s="6"/>
      <c r="HQ1629" s="4"/>
      <c r="HR1629" s="6"/>
      <c r="HS1629" s="5"/>
      <c r="HT1629" s="5"/>
      <c r="HU1629" s="4"/>
      <c r="HV1629" s="6"/>
      <c r="HW1629" s="4"/>
      <c r="HX1629" s="6"/>
      <c r="HY1629" s="5"/>
      <c r="HZ1629" s="5"/>
      <c r="IA1629" s="4"/>
      <c r="IB1629" s="6"/>
      <c r="IC1629" s="4"/>
      <c r="ID1629" s="6"/>
      <c r="IE1629" s="5"/>
      <c r="IF1629" s="5"/>
      <c r="IG1629" s="4"/>
      <c r="IH1629" s="6"/>
      <c r="II1629" s="4"/>
      <c r="IJ1629" s="6"/>
      <c r="IK1629" s="5"/>
      <c r="IL1629" s="5"/>
      <c r="IM1629" s="4"/>
      <c r="IN1629" s="6"/>
      <c r="IO1629" s="4"/>
      <c r="IP1629" s="6"/>
      <c r="IQ1629" s="5"/>
      <c r="IR1629" s="5"/>
      <c r="IS1629" s="4"/>
      <c r="IT1629" s="6"/>
      <c r="IU1629" s="4"/>
      <c r="IV1629" s="6"/>
      <c r="IW1629" s="5"/>
      <c r="IX1629" s="5"/>
      <c r="IY1629" s="4"/>
      <c r="IZ1629" s="6"/>
      <c r="JA1629" s="4"/>
      <c r="JB1629" s="6"/>
      <c r="JC1629" s="5"/>
      <c r="JD1629" s="5"/>
      <c r="JE1629" s="4"/>
      <c r="JF1629" s="6"/>
      <c r="JG1629" s="4"/>
      <c r="JH1629" s="6"/>
      <c r="JI1629" s="5"/>
      <c r="JJ1629" s="5"/>
      <c r="JK1629" s="4"/>
      <c r="JL1629" s="6"/>
      <c r="JM1629" s="4"/>
      <c r="JN1629" s="6"/>
      <c r="JO1629" s="5"/>
      <c r="JP1629" s="5"/>
      <c r="JQ1629" s="4"/>
      <c r="JR1629" s="6"/>
      <c r="JS1629" s="4"/>
      <c r="JT1629" s="6"/>
      <c r="JU1629" s="5"/>
      <c r="JV1629" s="5"/>
      <c r="JW1629" s="4"/>
      <c r="JX1629" s="6"/>
      <c r="JY1629" s="4"/>
      <c r="JZ1629" s="6"/>
      <c r="KA1629" s="5"/>
      <c r="KB1629" s="5"/>
      <c r="KC1629" s="4"/>
      <c r="KD1629" s="6"/>
      <c r="KE1629" s="4"/>
      <c r="KF1629" s="6"/>
      <c r="KG1629" s="5"/>
      <c r="KH1629" s="5"/>
      <c r="KI1629" s="4"/>
      <c r="KJ1629" s="6"/>
      <c r="KK1629" s="4"/>
      <c r="KL1629" s="6"/>
      <c r="KM1629" s="5"/>
      <c r="KN1629" s="5"/>
    </row>
    <row r="1630">
      <c r="A1630" s="3" t="s">
        <v>85</v>
      </c>
      <c r="B1630" s="3" t="s">
        <v>712</v>
      </c>
      <c r="C1630" s="3" t="s">
        <v>522</v>
      </c>
      <c r="D1630" s="3" t="s">
        <v>712</v>
      </c>
      <c r="E1630" s="3" t="s">
        <v>1103</v>
      </c>
      <c r="F1630" s="3" t="s">
        <v>104</v>
      </c>
      <c r="G1630" s="3" t="s">
        <v>104</v>
      </c>
      <c r="H1630" s="3" t="s">
        <v>104</v>
      </c>
      <c r="I1630" s="3" t="s">
        <v>1570</v>
      </c>
      <c r="J1630" s="3" t="s">
        <v>104</v>
      </c>
      <c r="K1630" s="4"/>
      <c r="L1630" s="4">
        <f>=ROUNDDOWN({0},0)</f>
      </c>
      <c r="M1630" s="4"/>
      <c r="N1630" s="5"/>
      <c r="O1630" s="4"/>
      <c r="P1630" s="4">
        <f>=ROUNDDOWN({0},0)</f>
      </c>
      <c r="Q1630" s="4"/>
      <c r="R1630" s="5"/>
      <c r="S1630" s="4"/>
      <c r="T1630" s="6"/>
      <c r="U1630" s="4"/>
      <c r="V1630" s="6"/>
      <c r="W1630" s="5"/>
      <c r="X1630" s="5"/>
      <c r="Y1630" s="4"/>
      <c r="Z1630" s="6"/>
      <c r="AA1630" s="4"/>
      <c r="AB1630" s="6"/>
      <c r="AC1630" s="5"/>
      <c r="AD1630" s="5"/>
      <c r="AE1630" s="4"/>
      <c r="AF1630" s="6"/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  <c r="AW1630" s="4"/>
      <c r="AX1630" s="6"/>
      <c r="AY1630" s="4"/>
      <c r="AZ1630" s="6"/>
      <c r="BA1630" s="5"/>
      <c r="BB1630" s="5"/>
      <c r="BC1630" s="4"/>
      <c r="BD1630" s="6"/>
      <c r="BE1630" s="4"/>
      <c r="BF1630" s="6"/>
      <c r="BG1630" s="5"/>
      <c r="BH1630" s="5"/>
      <c r="BI1630" s="4"/>
      <c r="BJ1630" s="6"/>
      <c r="BK1630" s="4"/>
      <c r="BL1630" s="6"/>
      <c r="BM1630" s="5"/>
      <c r="BN1630" s="5"/>
      <c r="BO1630" s="4"/>
      <c r="BP1630" s="6"/>
      <c r="BQ1630" s="4"/>
      <c r="BR1630" s="6"/>
      <c r="BS1630" s="5"/>
      <c r="BT1630" s="5"/>
      <c r="BU1630" s="4"/>
      <c r="BV1630" s="6"/>
      <c r="BW1630" s="4"/>
      <c r="BX1630" s="6"/>
      <c r="BY1630" s="5"/>
      <c r="BZ1630" s="5"/>
      <c r="CA1630" s="4"/>
      <c r="CB1630" s="6"/>
      <c r="CC1630" s="4"/>
      <c r="CD1630" s="6"/>
      <c r="CE1630" s="5"/>
      <c r="CF1630" s="5"/>
      <c r="CG1630" s="4"/>
      <c r="CH1630" s="6"/>
      <c r="CI1630" s="4"/>
      <c r="CJ1630" s="6"/>
      <c r="CK1630" s="5"/>
      <c r="CL1630" s="5"/>
      <c r="CM1630" s="4"/>
      <c r="CN1630" s="6"/>
      <c r="CO1630" s="4"/>
      <c r="CP1630" s="6"/>
      <c r="CQ1630" s="5"/>
      <c r="CR1630" s="5"/>
      <c r="CS1630" s="4"/>
      <c r="CT1630" s="6"/>
      <c r="CU1630" s="4"/>
      <c r="CV1630" s="6"/>
      <c r="CW1630" s="5"/>
      <c r="CX1630" s="5"/>
      <c r="CY1630" s="4"/>
      <c r="CZ1630" s="6"/>
      <c r="DA1630" s="4"/>
      <c r="DB1630" s="6"/>
      <c r="DC1630" s="5"/>
      <c r="DD1630" s="5"/>
      <c r="DE1630" s="4"/>
      <c r="DF1630" s="6"/>
      <c r="DG1630" s="4"/>
      <c r="DH1630" s="6"/>
      <c r="DI1630" s="5"/>
      <c r="DJ1630" s="5"/>
      <c r="DK1630" s="4"/>
      <c r="DL1630" s="6"/>
      <c r="DM1630" s="4"/>
      <c r="DN1630" s="6"/>
      <c r="DO1630" s="5"/>
      <c r="DP1630" s="5"/>
      <c r="DQ1630" s="4"/>
      <c r="DR1630" s="6"/>
      <c r="DS1630" s="4"/>
      <c r="DT1630" s="6"/>
      <c r="DU1630" s="5"/>
      <c r="DV1630" s="5"/>
      <c r="DW1630" s="4"/>
      <c r="DX1630" s="6"/>
      <c r="DY1630" s="4"/>
      <c r="DZ1630" s="6"/>
      <c r="EA1630" s="5"/>
      <c r="EB1630" s="5"/>
      <c r="EC1630" s="4"/>
      <c r="ED1630" s="6"/>
      <c r="EE1630" s="4"/>
      <c r="EF1630" s="6"/>
      <c r="EG1630" s="5"/>
      <c r="EH1630" s="5"/>
      <c r="EI1630" s="4"/>
      <c r="EJ1630" s="6"/>
      <c r="EK1630" s="4"/>
      <c r="EL1630" s="6"/>
      <c r="EM1630" s="5"/>
      <c r="EN1630" s="5"/>
      <c r="EO1630" s="4"/>
      <c r="EP1630" s="6"/>
      <c r="EQ1630" s="4"/>
      <c r="ER1630" s="6"/>
      <c r="ES1630" s="5"/>
      <c r="ET1630" s="5"/>
      <c r="EU1630" s="4"/>
      <c r="EV1630" s="6"/>
      <c r="EW1630" s="4"/>
      <c r="EX1630" s="6"/>
      <c r="EY1630" s="5"/>
      <c r="EZ1630" s="5"/>
      <c r="FA1630" s="4"/>
      <c r="FB1630" s="6"/>
      <c r="FC1630" s="4"/>
      <c r="FD1630" s="6"/>
      <c r="FE1630" s="5"/>
      <c r="FF1630" s="5"/>
      <c r="FG1630" s="4"/>
      <c r="FH1630" s="6"/>
      <c r="FI1630" s="4"/>
      <c r="FJ1630" s="6"/>
      <c r="FK1630" s="5"/>
      <c r="FL1630" s="5"/>
      <c r="FM1630" s="4"/>
      <c r="FN1630" s="6"/>
      <c r="FO1630" s="4"/>
      <c r="FP1630" s="6"/>
      <c r="FQ1630" s="5"/>
      <c r="FR1630" s="5"/>
      <c r="FS1630" s="4"/>
      <c r="FT1630" s="6"/>
      <c r="FU1630" s="4"/>
      <c r="FV1630" s="6"/>
      <c r="FW1630" s="5"/>
      <c r="FX1630" s="5"/>
      <c r="FY1630" s="4"/>
      <c r="FZ1630" s="6"/>
      <c r="GA1630" s="4"/>
      <c r="GB1630" s="6"/>
      <c r="GC1630" s="5"/>
      <c r="GD1630" s="5"/>
      <c r="GE1630" s="4"/>
      <c r="GF1630" s="6"/>
      <c r="GG1630" s="4"/>
      <c r="GH1630" s="6"/>
      <c r="GI1630" s="5"/>
      <c r="GJ1630" s="5"/>
      <c r="GK1630" s="4"/>
      <c r="GL1630" s="6"/>
      <c r="GM1630" s="4"/>
      <c r="GN1630" s="6"/>
      <c r="GO1630" s="5"/>
      <c r="GP1630" s="5"/>
      <c r="GQ1630" s="4"/>
      <c r="GR1630" s="6"/>
      <c r="GS1630" s="4"/>
      <c r="GT1630" s="6"/>
      <c r="GU1630" s="5"/>
      <c r="GV1630" s="5"/>
      <c r="GW1630" s="4"/>
      <c r="GX1630" s="6"/>
      <c r="GY1630" s="4"/>
      <c r="GZ1630" s="6"/>
      <c r="HA1630" s="5"/>
      <c r="HB1630" s="5"/>
      <c r="HC1630" s="4"/>
      <c r="HD1630" s="6"/>
      <c r="HE1630" s="4"/>
      <c r="HF1630" s="6"/>
      <c r="HG1630" s="5"/>
      <c r="HH1630" s="5"/>
      <c r="HI1630" s="4"/>
      <c r="HJ1630" s="6"/>
      <c r="HK1630" s="4"/>
      <c r="HL1630" s="6"/>
      <c r="HM1630" s="5"/>
      <c r="HN1630" s="5"/>
      <c r="HO1630" s="4"/>
      <c r="HP1630" s="6"/>
      <c r="HQ1630" s="4"/>
      <c r="HR1630" s="6"/>
      <c r="HS1630" s="5"/>
      <c r="HT1630" s="5"/>
      <c r="HU1630" s="4"/>
      <c r="HV1630" s="6"/>
      <c r="HW1630" s="4"/>
      <c r="HX1630" s="6"/>
      <c r="HY1630" s="5"/>
      <c r="HZ1630" s="5"/>
      <c r="IA1630" s="4"/>
      <c r="IB1630" s="6"/>
      <c r="IC1630" s="4"/>
      <c r="ID1630" s="6"/>
      <c r="IE1630" s="5"/>
      <c r="IF1630" s="5"/>
      <c r="IG1630" s="4"/>
      <c r="IH1630" s="6"/>
      <c r="II1630" s="4"/>
      <c r="IJ1630" s="6"/>
      <c r="IK1630" s="5"/>
      <c r="IL1630" s="5"/>
      <c r="IM1630" s="4"/>
      <c r="IN1630" s="6"/>
      <c r="IO1630" s="4"/>
      <c r="IP1630" s="6"/>
      <c r="IQ1630" s="5"/>
      <c r="IR1630" s="5"/>
      <c r="IS1630" s="4"/>
      <c r="IT1630" s="6"/>
      <c r="IU1630" s="4"/>
      <c r="IV1630" s="6"/>
      <c r="IW1630" s="5"/>
      <c r="IX1630" s="5"/>
      <c r="IY1630" s="4"/>
      <c r="IZ1630" s="6"/>
      <c r="JA1630" s="4"/>
      <c r="JB1630" s="6"/>
      <c r="JC1630" s="5"/>
      <c r="JD1630" s="5"/>
      <c r="JE1630" s="4"/>
      <c r="JF1630" s="6"/>
      <c r="JG1630" s="4"/>
      <c r="JH1630" s="6"/>
      <c r="JI1630" s="5"/>
      <c r="JJ1630" s="5"/>
      <c r="JK1630" s="4"/>
      <c r="JL1630" s="6"/>
      <c r="JM1630" s="4"/>
      <c r="JN1630" s="6"/>
      <c r="JO1630" s="5"/>
      <c r="JP1630" s="5"/>
      <c r="JQ1630" s="4"/>
      <c r="JR1630" s="6"/>
      <c r="JS1630" s="4"/>
      <c r="JT1630" s="6"/>
      <c r="JU1630" s="5"/>
      <c r="JV1630" s="5"/>
      <c r="JW1630" s="4"/>
      <c r="JX1630" s="6"/>
      <c r="JY1630" s="4"/>
      <c r="JZ1630" s="6"/>
      <c r="KA1630" s="5"/>
      <c r="KB1630" s="5"/>
      <c r="KC1630" s="4"/>
      <c r="KD1630" s="6"/>
      <c r="KE1630" s="4"/>
      <c r="KF1630" s="6"/>
      <c r="KG1630" s="5"/>
      <c r="KH1630" s="5"/>
      <c r="KI1630" s="4"/>
      <c r="KJ1630" s="6"/>
      <c r="KK1630" s="4"/>
      <c r="KL1630" s="6"/>
      <c r="KM1630" s="5"/>
      <c r="KN1630" s="5"/>
    </row>
    <row r="1631">
      <c r="A1631" s="3" t="s">
        <v>85</v>
      </c>
      <c r="B1631" s="3" t="s">
        <v>712</v>
      </c>
      <c r="C1631" s="3" t="s">
        <v>522</v>
      </c>
      <c r="D1631" s="3" t="s">
        <v>712</v>
      </c>
      <c r="E1631" s="3" t="s">
        <v>1106</v>
      </c>
      <c r="F1631" s="3" t="s">
        <v>104</v>
      </c>
      <c r="G1631" s="3" t="s">
        <v>104</v>
      </c>
      <c r="H1631" s="3" t="s">
        <v>104</v>
      </c>
      <c r="I1631" s="3" t="s">
        <v>1364</v>
      </c>
      <c r="J1631" s="3" t="s">
        <v>104</v>
      </c>
      <c r="K1631" s="4"/>
      <c r="L1631" s="4">
        <f>=ROUNDDOWN({0},0)</f>
      </c>
      <c r="M1631" s="4"/>
      <c r="N1631" s="5"/>
      <c r="O1631" s="4"/>
      <c r="P1631" s="4">
        <f>=ROUNDDOWN({0},0)</f>
      </c>
      <c r="Q1631" s="4"/>
      <c r="R1631" s="5"/>
      <c r="S1631" s="4"/>
      <c r="T1631" s="6"/>
      <c r="U1631" s="4"/>
      <c r="V1631" s="6"/>
      <c r="W1631" s="5"/>
      <c r="X1631" s="5"/>
      <c r="Y1631" s="4"/>
      <c r="Z1631" s="6"/>
      <c r="AA1631" s="4"/>
      <c r="AB1631" s="6"/>
      <c r="AC1631" s="5"/>
      <c r="AD1631" s="5"/>
      <c r="AE1631" s="4"/>
      <c r="AF1631" s="6"/>
      <c r="AG1631" s="4"/>
      <c r="AH1631" s="6"/>
      <c r="AI1631" s="5"/>
      <c r="AJ1631" s="5"/>
      <c r="AK1631" s="4"/>
      <c r="AL1631" s="6"/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  <c r="AW1631" s="4"/>
      <c r="AX1631" s="6"/>
      <c r="AY1631" s="4"/>
      <c r="AZ1631" s="6"/>
      <c r="BA1631" s="5"/>
      <c r="BB1631" s="5"/>
      <c r="BC1631" s="4"/>
      <c r="BD1631" s="6"/>
      <c r="BE1631" s="4"/>
      <c r="BF1631" s="6"/>
      <c r="BG1631" s="5"/>
      <c r="BH1631" s="5"/>
      <c r="BI1631" s="4"/>
      <c r="BJ1631" s="6"/>
      <c r="BK1631" s="4"/>
      <c r="BL1631" s="6"/>
      <c r="BM1631" s="5"/>
      <c r="BN1631" s="5"/>
      <c r="BO1631" s="4"/>
      <c r="BP1631" s="6"/>
      <c r="BQ1631" s="4"/>
      <c r="BR1631" s="6"/>
      <c r="BS1631" s="5"/>
      <c r="BT1631" s="5"/>
      <c r="BU1631" s="4"/>
      <c r="BV1631" s="6"/>
      <c r="BW1631" s="4"/>
      <c r="BX1631" s="6"/>
      <c r="BY1631" s="5"/>
      <c r="BZ1631" s="5"/>
      <c r="CA1631" s="4"/>
      <c r="CB1631" s="6"/>
      <c r="CC1631" s="4"/>
      <c r="CD1631" s="6"/>
      <c r="CE1631" s="5"/>
      <c r="CF1631" s="5"/>
      <c r="CG1631" s="4"/>
      <c r="CH1631" s="6"/>
      <c r="CI1631" s="4"/>
      <c r="CJ1631" s="6"/>
      <c r="CK1631" s="5"/>
      <c r="CL1631" s="5"/>
      <c r="CM1631" s="4"/>
      <c r="CN1631" s="6"/>
      <c r="CO1631" s="4"/>
      <c r="CP1631" s="6"/>
      <c r="CQ1631" s="5"/>
      <c r="CR1631" s="5"/>
      <c r="CS1631" s="4"/>
      <c r="CT1631" s="6"/>
      <c r="CU1631" s="4"/>
      <c r="CV1631" s="6"/>
      <c r="CW1631" s="5"/>
      <c r="CX1631" s="5"/>
      <c r="CY1631" s="4"/>
      <c r="CZ1631" s="6"/>
      <c r="DA1631" s="4"/>
      <c r="DB1631" s="6"/>
      <c r="DC1631" s="5"/>
      <c r="DD1631" s="5"/>
      <c r="DE1631" s="4"/>
      <c r="DF1631" s="6"/>
      <c r="DG1631" s="4"/>
      <c r="DH1631" s="6"/>
      <c r="DI1631" s="5"/>
      <c r="DJ1631" s="5"/>
      <c r="DK1631" s="4"/>
      <c r="DL1631" s="6"/>
      <c r="DM1631" s="4"/>
      <c r="DN1631" s="6"/>
      <c r="DO1631" s="5"/>
      <c r="DP1631" s="5"/>
      <c r="DQ1631" s="4"/>
      <c r="DR1631" s="6"/>
      <c r="DS1631" s="4"/>
      <c r="DT1631" s="6"/>
      <c r="DU1631" s="5"/>
      <c r="DV1631" s="5"/>
      <c r="DW1631" s="4"/>
      <c r="DX1631" s="6"/>
      <c r="DY1631" s="4"/>
      <c r="DZ1631" s="6"/>
      <c r="EA1631" s="5"/>
      <c r="EB1631" s="5"/>
      <c r="EC1631" s="4"/>
      <c r="ED1631" s="6"/>
      <c r="EE1631" s="4"/>
      <c r="EF1631" s="6"/>
      <c r="EG1631" s="5"/>
      <c r="EH1631" s="5"/>
      <c r="EI1631" s="4"/>
      <c r="EJ1631" s="6"/>
      <c r="EK1631" s="4"/>
      <c r="EL1631" s="6"/>
      <c r="EM1631" s="5"/>
      <c r="EN1631" s="5"/>
      <c r="EO1631" s="4"/>
      <c r="EP1631" s="6"/>
      <c r="EQ1631" s="4"/>
      <c r="ER1631" s="6"/>
      <c r="ES1631" s="5"/>
      <c r="ET1631" s="5"/>
      <c r="EU1631" s="4"/>
      <c r="EV1631" s="6"/>
      <c r="EW1631" s="4"/>
      <c r="EX1631" s="6"/>
      <c r="EY1631" s="5"/>
      <c r="EZ1631" s="5"/>
      <c r="FA1631" s="4"/>
      <c r="FB1631" s="6"/>
      <c r="FC1631" s="4"/>
      <c r="FD1631" s="6"/>
      <c r="FE1631" s="5"/>
      <c r="FF1631" s="5"/>
      <c r="FG1631" s="4"/>
      <c r="FH1631" s="6"/>
      <c r="FI1631" s="4"/>
      <c r="FJ1631" s="6"/>
      <c r="FK1631" s="5"/>
      <c r="FL1631" s="5"/>
      <c r="FM1631" s="4"/>
      <c r="FN1631" s="6"/>
      <c r="FO1631" s="4"/>
      <c r="FP1631" s="6"/>
      <c r="FQ1631" s="5"/>
      <c r="FR1631" s="5"/>
      <c r="FS1631" s="4"/>
      <c r="FT1631" s="6"/>
      <c r="FU1631" s="4"/>
      <c r="FV1631" s="6"/>
      <c r="FW1631" s="5"/>
      <c r="FX1631" s="5"/>
      <c r="FY1631" s="4"/>
      <c r="FZ1631" s="6"/>
      <c r="GA1631" s="4"/>
      <c r="GB1631" s="6"/>
      <c r="GC1631" s="5"/>
      <c r="GD1631" s="5"/>
      <c r="GE1631" s="4"/>
      <c r="GF1631" s="6"/>
      <c r="GG1631" s="4"/>
      <c r="GH1631" s="6"/>
      <c r="GI1631" s="5"/>
      <c r="GJ1631" s="5"/>
      <c r="GK1631" s="4"/>
      <c r="GL1631" s="6"/>
      <c r="GM1631" s="4"/>
      <c r="GN1631" s="6"/>
      <c r="GO1631" s="5"/>
      <c r="GP1631" s="5"/>
      <c r="GQ1631" s="4"/>
      <c r="GR1631" s="6"/>
      <c r="GS1631" s="4"/>
      <c r="GT1631" s="6"/>
      <c r="GU1631" s="5"/>
      <c r="GV1631" s="5"/>
      <c r="GW1631" s="4"/>
      <c r="GX1631" s="6"/>
      <c r="GY1631" s="4"/>
      <c r="GZ1631" s="6"/>
      <c r="HA1631" s="5"/>
      <c r="HB1631" s="5"/>
      <c r="HC1631" s="4"/>
      <c r="HD1631" s="6"/>
      <c r="HE1631" s="4"/>
      <c r="HF1631" s="6"/>
      <c r="HG1631" s="5"/>
      <c r="HH1631" s="5"/>
      <c r="HI1631" s="4"/>
      <c r="HJ1631" s="6"/>
      <c r="HK1631" s="4"/>
      <c r="HL1631" s="6"/>
      <c r="HM1631" s="5"/>
      <c r="HN1631" s="5"/>
      <c r="HO1631" s="4"/>
      <c r="HP1631" s="6"/>
      <c r="HQ1631" s="4"/>
      <c r="HR1631" s="6"/>
      <c r="HS1631" s="5"/>
      <c r="HT1631" s="5"/>
      <c r="HU1631" s="4"/>
      <c r="HV1631" s="6"/>
      <c r="HW1631" s="4"/>
      <c r="HX1631" s="6"/>
      <c r="HY1631" s="5"/>
      <c r="HZ1631" s="5"/>
      <c r="IA1631" s="4"/>
      <c r="IB1631" s="6"/>
      <c r="IC1631" s="4"/>
      <c r="ID1631" s="6"/>
      <c r="IE1631" s="5"/>
      <c r="IF1631" s="5"/>
      <c r="IG1631" s="4"/>
      <c r="IH1631" s="6"/>
      <c r="II1631" s="4"/>
      <c r="IJ1631" s="6"/>
      <c r="IK1631" s="5"/>
      <c r="IL1631" s="5"/>
      <c r="IM1631" s="4"/>
      <c r="IN1631" s="6"/>
      <c r="IO1631" s="4"/>
      <c r="IP1631" s="6"/>
      <c r="IQ1631" s="5"/>
      <c r="IR1631" s="5"/>
      <c r="IS1631" s="4"/>
      <c r="IT1631" s="6"/>
      <c r="IU1631" s="4"/>
      <c r="IV1631" s="6"/>
      <c r="IW1631" s="5"/>
      <c r="IX1631" s="5"/>
      <c r="IY1631" s="4"/>
      <c r="IZ1631" s="6"/>
      <c r="JA1631" s="4"/>
      <c r="JB1631" s="6"/>
      <c r="JC1631" s="5"/>
      <c r="JD1631" s="5"/>
      <c r="JE1631" s="4"/>
      <c r="JF1631" s="6"/>
      <c r="JG1631" s="4"/>
      <c r="JH1631" s="6"/>
      <c r="JI1631" s="5"/>
      <c r="JJ1631" s="5"/>
      <c r="JK1631" s="4"/>
      <c r="JL1631" s="6"/>
      <c r="JM1631" s="4"/>
      <c r="JN1631" s="6"/>
      <c r="JO1631" s="5"/>
      <c r="JP1631" s="5"/>
      <c r="JQ1631" s="4"/>
      <c r="JR1631" s="6"/>
      <c r="JS1631" s="4"/>
      <c r="JT1631" s="6"/>
      <c r="JU1631" s="5"/>
      <c r="JV1631" s="5"/>
      <c r="JW1631" s="4"/>
      <c r="JX1631" s="6"/>
      <c r="JY1631" s="4"/>
      <c r="JZ1631" s="6"/>
      <c r="KA1631" s="5"/>
      <c r="KB1631" s="5"/>
      <c r="KC1631" s="4"/>
      <c r="KD1631" s="6"/>
      <c r="KE1631" s="4"/>
      <c r="KF1631" s="6"/>
      <c r="KG1631" s="5"/>
      <c r="KH1631" s="5"/>
      <c r="KI1631" s="4"/>
      <c r="KJ1631" s="6"/>
      <c r="KK1631" s="4"/>
      <c r="KL1631" s="6"/>
      <c r="KM1631" s="5"/>
      <c r="KN1631" s="5"/>
    </row>
    <row r="1632">
      <c r="A1632" s="3" t="s">
        <v>85</v>
      </c>
      <c r="B1632" s="3" t="s">
        <v>712</v>
      </c>
      <c r="C1632" s="3" t="s">
        <v>522</v>
      </c>
      <c r="D1632" s="3" t="s">
        <v>712</v>
      </c>
      <c r="E1632" s="3" t="s">
        <v>1108</v>
      </c>
      <c r="F1632" s="3" t="s">
        <v>104</v>
      </c>
      <c r="G1632" s="3" t="s">
        <v>104</v>
      </c>
      <c r="H1632" s="3" t="s">
        <v>104</v>
      </c>
      <c r="I1632" s="3" t="s">
        <v>1364</v>
      </c>
      <c r="J1632" s="3" t="s">
        <v>104</v>
      </c>
      <c r="K1632" s="4"/>
      <c r="L1632" s="4">
        <f>=ROUNDDOWN({0},0)</f>
      </c>
      <c r="M1632" s="4"/>
      <c r="N1632" s="5"/>
      <c r="O1632" s="4"/>
      <c r="P1632" s="4">
        <f>=ROUNDDOWN({0},0)</f>
      </c>
      <c r="Q1632" s="4"/>
      <c r="R1632" s="5"/>
      <c r="S1632" s="4"/>
      <c r="T1632" s="6"/>
      <c r="U1632" s="4"/>
      <c r="V1632" s="6"/>
      <c r="W1632" s="5"/>
      <c r="X1632" s="5"/>
      <c r="Y1632" s="4"/>
      <c r="Z1632" s="6"/>
      <c r="AA1632" s="4"/>
      <c r="AB1632" s="6"/>
      <c r="AC1632" s="5"/>
      <c r="AD1632" s="5"/>
      <c r="AE1632" s="4"/>
      <c r="AF1632" s="6"/>
      <c r="AG1632" s="4"/>
      <c r="AH1632" s="6"/>
      <c r="AI1632" s="5"/>
      <c r="AJ1632" s="5"/>
      <c r="AK1632" s="4"/>
      <c r="AL1632" s="6"/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  <c r="AW1632" s="4"/>
      <c r="AX1632" s="6"/>
      <c r="AY1632" s="4"/>
      <c r="AZ1632" s="6"/>
      <c r="BA1632" s="5"/>
      <c r="BB1632" s="5"/>
      <c r="BC1632" s="4"/>
      <c r="BD1632" s="6"/>
      <c r="BE1632" s="4"/>
      <c r="BF1632" s="6"/>
      <c r="BG1632" s="5"/>
      <c r="BH1632" s="5"/>
      <c r="BI1632" s="4"/>
      <c r="BJ1632" s="6"/>
      <c r="BK1632" s="4"/>
      <c r="BL1632" s="6"/>
      <c r="BM1632" s="5"/>
      <c r="BN1632" s="5"/>
      <c r="BO1632" s="4"/>
      <c r="BP1632" s="6"/>
      <c r="BQ1632" s="4"/>
      <c r="BR1632" s="6"/>
      <c r="BS1632" s="5"/>
      <c r="BT1632" s="5"/>
      <c r="BU1632" s="4"/>
      <c r="BV1632" s="6"/>
      <c r="BW1632" s="4"/>
      <c r="BX1632" s="6"/>
      <c r="BY1632" s="5"/>
      <c r="BZ1632" s="5"/>
      <c r="CA1632" s="4"/>
      <c r="CB1632" s="6"/>
      <c r="CC1632" s="4"/>
      <c r="CD1632" s="6"/>
      <c r="CE1632" s="5"/>
      <c r="CF1632" s="5"/>
      <c r="CG1632" s="4"/>
      <c r="CH1632" s="6"/>
      <c r="CI1632" s="4"/>
      <c r="CJ1632" s="6"/>
      <c r="CK1632" s="5"/>
      <c r="CL1632" s="5"/>
      <c r="CM1632" s="4"/>
      <c r="CN1632" s="6"/>
      <c r="CO1632" s="4"/>
      <c r="CP1632" s="6"/>
      <c r="CQ1632" s="5"/>
      <c r="CR1632" s="5"/>
      <c r="CS1632" s="4"/>
      <c r="CT1632" s="6"/>
      <c r="CU1632" s="4"/>
      <c r="CV1632" s="6"/>
      <c r="CW1632" s="5"/>
      <c r="CX1632" s="5"/>
      <c r="CY1632" s="4"/>
      <c r="CZ1632" s="6"/>
      <c r="DA1632" s="4"/>
      <c r="DB1632" s="6"/>
      <c r="DC1632" s="5"/>
      <c r="DD1632" s="5"/>
      <c r="DE1632" s="4"/>
      <c r="DF1632" s="6"/>
      <c r="DG1632" s="4"/>
      <c r="DH1632" s="6"/>
      <c r="DI1632" s="5"/>
      <c r="DJ1632" s="5"/>
      <c r="DK1632" s="4"/>
      <c r="DL1632" s="6"/>
      <c r="DM1632" s="4"/>
      <c r="DN1632" s="6"/>
      <c r="DO1632" s="5"/>
      <c r="DP1632" s="5"/>
      <c r="DQ1632" s="4"/>
      <c r="DR1632" s="6"/>
      <c r="DS1632" s="4"/>
      <c r="DT1632" s="6"/>
      <c r="DU1632" s="5"/>
      <c r="DV1632" s="5"/>
      <c r="DW1632" s="4"/>
      <c r="DX1632" s="6"/>
      <c r="DY1632" s="4"/>
      <c r="DZ1632" s="6"/>
      <c r="EA1632" s="5"/>
      <c r="EB1632" s="5"/>
      <c r="EC1632" s="4"/>
      <c r="ED1632" s="6"/>
      <c r="EE1632" s="4"/>
      <c r="EF1632" s="6"/>
      <c r="EG1632" s="5"/>
      <c r="EH1632" s="5"/>
      <c r="EI1632" s="4"/>
      <c r="EJ1632" s="6"/>
      <c r="EK1632" s="4"/>
      <c r="EL1632" s="6"/>
      <c r="EM1632" s="5"/>
      <c r="EN1632" s="5"/>
      <c r="EO1632" s="4"/>
      <c r="EP1632" s="6"/>
      <c r="EQ1632" s="4"/>
      <c r="ER1632" s="6"/>
      <c r="ES1632" s="5"/>
      <c r="ET1632" s="5"/>
      <c r="EU1632" s="4"/>
      <c r="EV1632" s="6"/>
      <c r="EW1632" s="4"/>
      <c r="EX1632" s="6"/>
      <c r="EY1632" s="5"/>
      <c r="EZ1632" s="5"/>
      <c r="FA1632" s="4"/>
      <c r="FB1632" s="6"/>
      <c r="FC1632" s="4"/>
      <c r="FD1632" s="6"/>
      <c r="FE1632" s="5"/>
      <c r="FF1632" s="5"/>
      <c r="FG1632" s="4"/>
      <c r="FH1632" s="6"/>
      <c r="FI1632" s="4"/>
      <c r="FJ1632" s="6"/>
      <c r="FK1632" s="5"/>
      <c r="FL1632" s="5"/>
      <c r="FM1632" s="4"/>
      <c r="FN1632" s="6"/>
      <c r="FO1632" s="4"/>
      <c r="FP1632" s="6"/>
      <c r="FQ1632" s="5"/>
      <c r="FR1632" s="5"/>
      <c r="FS1632" s="4"/>
      <c r="FT1632" s="6"/>
      <c r="FU1632" s="4"/>
      <c r="FV1632" s="6"/>
      <c r="FW1632" s="5"/>
      <c r="FX1632" s="5"/>
      <c r="FY1632" s="4"/>
      <c r="FZ1632" s="6"/>
      <c r="GA1632" s="4"/>
      <c r="GB1632" s="6"/>
      <c r="GC1632" s="5"/>
      <c r="GD1632" s="5"/>
      <c r="GE1632" s="4"/>
      <c r="GF1632" s="6"/>
      <c r="GG1632" s="4"/>
      <c r="GH1632" s="6"/>
      <c r="GI1632" s="5"/>
      <c r="GJ1632" s="5"/>
      <c r="GK1632" s="4"/>
      <c r="GL1632" s="6"/>
      <c r="GM1632" s="4"/>
      <c r="GN1632" s="6"/>
      <c r="GO1632" s="5"/>
      <c r="GP1632" s="5"/>
      <c r="GQ1632" s="4"/>
      <c r="GR1632" s="6"/>
      <c r="GS1632" s="4"/>
      <c r="GT1632" s="6"/>
      <c r="GU1632" s="5"/>
      <c r="GV1632" s="5"/>
      <c r="GW1632" s="4"/>
      <c r="GX1632" s="6"/>
      <c r="GY1632" s="4"/>
      <c r="GZ1632" s="6"/>
      <c r="HA1632" s="5"/>
      <c r="HB1632" s="5"/>
      <c r="HC1632" s="4"/>
      <c r="HD1632" s="6"/>
      <c r="HE1632" s="4"/>
      <c r="HF1632" s="6"/>
      <c r="HG1632" s="5"/>
      <c r="HH1632" s="5"/>
      <c r="HI1632" s="4"/>
      <c r="HJ1632" s="6"/>
      <c r="HK1632" s="4"/>
      <c r="HL1632" s="6"/>
      <c r="HM1632" s="5"/>
      <c r="HN1632" s="5"/>
      <c r="HO1632" s="4"/>
      <c r="HP1632" s="6"/>
      <c r="HQ1632" s="4"/>
      <c r="HR1632" s="6"/>
      <c r="HS1632" s="5"/>
      <c r="HT1632" s="5"/>
      <c r="HU1632" s="4"/>
      <c r="HV1632" s="6"/>
      <c r="HW1632" s="4"/>
      <c r="HX1632" s="6"/>
      <c r="HY1632" s="5"/>
      <c r="HZ1632" s="5"/>
      <c r="IA1632" s="4"/>
      <c r="IB1632" s="6"/>
      <c r="IC1632" s="4"/>
      <c r="ID1632" s="6"/>
      <c r="IE1632" s="5"/>
      <c r="IF1632" s="5"/>
      <c r="IG1632" s="4"/>
      <c r="IH1632" s="6"/>
      <c r="II1632" s="4"/>
      <c r="IJ1632" s="6"/>
      <c r="IK1632" s="5"/>
      <c r="IL1632" s="5"/>
      <c r="IM1632" s="4"/>
      <c r="IN1632" s="6"/>
      <c r="IO1632" s="4"/>
      <c r="IP1632" s="6"/>
      <c r="IQ1632" s="5"/>
      <c r="IR1632" s="5"/>
      <c r="IS1632" s="4"/>
      <c r="IT1632" s="6"/>
      <c r="IU1632" s="4"/>
      <c r="IV1632" s="6"/>
      <c r="IW1632" s="5"/>
      <c r="IX1632" s="5"/>
      <c r="IY1632" s="4"/>
      <c r="IZ1632" s="6"/>
      <c r="JA1632" s="4"/>
      <c r="JB1632" s="6"/>
      <c r="JC1632" s="5"/>
      <c r="JD1632" s="5"/>
      <c r="JE1632" s="4"/>
      <c r="JF1632" s="6"/>
      <c r="JG1632" s="4"/>
      <c r="JH1632" s="6"/>
      <c r="JI1632" s="5"/>
      <c r="JJ1632" s="5"/>
      <c r="JK1632" s="4"/>
      <c r="JL1632" s="6"/>
      <c r="JM1632" s="4"/>
      <c r="JN1632" s="6"/>
      <c r="JO1632" s="5"/>
      <c r="JP1632" s="5"/>
      <c r="JQ1632" s="4"/>
      <c r="JR1632" s="6"/>
      <c r="JS1632" s="4"/>
      <c r="JT1632" s="6"/>
      <c r="JU1632" s="5"/>
      <c r="JV1632" s="5"/>
      <c r="JW1632" s="4"/>
      <c r="JX1632" s="6"/>
      <c r="JY1632" s="4"/>
      <c r="JZ1632" s="6"/>
      <c r="KA1632" s="5"/>
      <c r="KB1632" s="5"/>
      <c r="KC1632" s="4"/>
      <c r="KD1632" s="6"/>
      <c r="KE1632" s="4"/>
      <c r="KF1632" s="6"/>
      <c r="KG1632" s="5"/>
      <c r="KH1632" s="5"/>
      <c r="KI1632" s="4"/>
      <c r="KJ1632" s="6"/>
      <c r="KK1632" s="4"/>
      <c r="KL1632" s="6"/>
      <c r="KM1632" s="5"/>
      <c r="KN1632" s="5"/>
    </row>
    <row r="1633">
      <c r="A1633" s="3" t="s">
        <v>85</v>
      </c>
      <c r="B1633" s="3" t="s">
        <v>712</v>
      </c>
      <c r="C1633" s="3" t="s">
        <v>522</v>
      </c>
      <c r="D1633" s="3" t="s">
        <v>712</v>
      </c>
      <c r="E1633" s="3" t="s">
        <v>1100</v>
      </c>
      <c r="F1633" s="3" t="s">
        <v>104</v>
      </c>
      <c r="G1633" s="3" t="s">
        <v>104</v>
      </c>
      <c r="H1633" s="3" t="s">
        <v>104</v>
      </c>
      <c r="I1633" s="3" t="s">
        <v>1327</v>
      </c>
      <c r="J1633" s="3" t="s">
        <v>104</v>
      </c>
      <c r="K1633" s="4"/>
      <c r="L1633" s="4">
        <f>=ROUNDDOWN({0},0)</f>
      </c>
      <c r="M1633" s="4"/>
      <c r="N1633" s="5"/>
      <c r="O1633" s="4"/>
      <c r="P1633" s="4">
        <f>=ROUNDDOWN({0},0)</f>
      </c>
      <c r="Q1633" s="4"/>
      <c r="R1633" s="5"/>
      <c r="S1633" s="4"/>
      <c r="T1633" s="6"/>
      <c r="U1633" s="4"/>
      <c r="V1633" s="6"/>
      <c r="W1633" s="5"/>
      <c r="X1633" s="5"/>
      <c r="Y1633" s="4"/>
      <c r="Z1633" s="6"/>
      <c r="AA1633" s="4"/>
      <c r="AB1633" s="6"/>
      <c r="AC1633" s="5"/>
      <c r="AD1633" s="5"/>
      <c r="AE1633" s="4"/>
      <c r="AF1633" s="6"/>
      <c r="AG1633" s="4"/>
      <c r="AH1633" s="6"/>
      <c r="AI1633" s="5"/>
      <c r="AJ1633" s="5"/>
      <c r="AK1633" s="4"/>
      <c r="AL1633" s="6"/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  <c r="AW1633" s="4"/>
      <c r="AX1633" s="6"/>
      <c r="AY1633" s="4"/>
      <c r="AZ1633" s="6"/>
      <c r="BA1633" s="5"/>
      <c r="BB1633" s="5"/>
      <c r="BC1633" s="4"/>
      <c r="BD1633" s="6"/>
      <c r="BE1633" s="4"/>
      <c r="BF1633" s="6"/>
      <c r="BG1633" s="5"/>
      <c r="BH1633" s="5"/>
      <c r="BI1633" s="4"/>
      <c r="BJ1633" s="6"/>
      <c r="BK1633" s="4"/>
      <c r="BL1633" s="6"/>
      <c r="BM1633" s="5"/>
      <c r="BN1633" s="5"/>
      <c r="BO1633" s="4"/>
      <c r="BP1633" s="6"/>
      <c r="BQ1633" s="4"/>
      <c r="BR1633" s="6"/>
      <c r="BS1633" s="5"/>
      <c r="BT1633" s="5"/>
      <c r="BU1633" s="4"/>
      <c r="BV1633" s="6"/>
      <c r="BW1633" s="4"/>
      <c r="BX1633" s="6"/>
      <c r="BY1633" s="5"/>
      <c r="BZ1633" s="5"/>
      <c r="CA1633" s="4"/>
      <c r="CB1633" s="6"/>
      <c r="CC1633" s="4"/>
      <c r="CD1633" s="6"/>
      <c r="CE1633" s="5"/>
      <c r="CF1633" s="5"/>
      <c r="CG1633" s="4"/>
      <c r="CH1633" s="6"/>
      <c r="CI1633" s="4"/>
      <c r="CJ1633" s="6"/>
      <c r="CK1633" s="5"/>
      <c r="CL1633" s="5"/>
      <c r="CM1633" s="4"/>
      <c r="CN1633" s="6"/>
      <c r="CO1633" s="4"/>
      <c r="CP1633" s="6"/>
      <c r="CQ1633" s="5"/>
      <c r="CR1633" s="5"/>
      <c r="CS1633" s="4"/>
      <c r="CT1633" s="6"/>
      <c r="CU1633" s="4"/>
      <c r="CV1633" s="6"/>
      <c r="CW1633" s="5"/>
      <c r="CX1633" s="5"/>
      <c r="CY1633" s="4"/>
      <c r="CZ1633" s="6"/>
      <c r="DA1633" s="4"/>
      <c r="DB1633" s="6"/>
      <c r="DC1633" s="5"/>
      <c r="DD1633" s="5"/>
      <c r="DE1633" s="4"/>
      <c r="DF1633" s="6"/>
      <c r="DG1633" s="4"/>
      <c r="DH1633" s="6"/>
      <c r="DI1633" s="5"/>
      <c r="DJ1633" s="5"/>
      <c r="DK1633" s="4"/>
      <c r="DL1633" s="6"/>
      <c r="DM1633" s="4"/>
      <c r="DN1633" s="6"/>
      <c r="DO1633" s="5"/>
      <c r="DP1633" s="5"/>
      <c r="DQ1633" s="4"/>
      <c r="DR1633" s="6"/>
      <c r="DS1633" s="4"/>
      <c r="DT1633" s="6"/>
      <c r="DU1633" s="5"/>
      <c r="DV1633" s="5"/>
      <c r="DW1633" s="4"/>
      <c r="DX1633" s="6"/>
      <c r="DY1633" s="4"/>
      <c r="DZ1633" s="6"/>
      <c r="EA1633" s="5"/>
      <c r="EB1633" s="5"/>
      <c r="EC1633" s="4"/>
      <c r="ED1633" s="6"/>
      <c r="EE1633" s="4"/>
      <c r="EF1633" s="6"/>
      <c r="EG1633" s="5"/>
      <c r="EH1633" s="5"/>
      <c r="EI1633" s="4"/>
      <c r="EJ1633" s="6"/>
      <c r="EK1633" s="4"/>
      <c r="EL1633" s="6"/>
      <c r="EM1633" s="5"/>
      <c r="EN1633" s="5"/>
      <c r="EO1633" s="4"/>
      <c r="EP1633" s="6"/>
      <c r="EQ1633" s="4"/>
      <c r="ER1633" s="6"/>
      <c r="ES1633" s="5"/>
      <c r="ET1633" s="5"/>
      <c r="EU1633" s="4"/>
      <c r="EV1633" s="6"/>
      <c r="EW1633" s="4"/>
      <c r="EX1633" s="6"/>
      <c r="EY1633" s="5"/>
      <c r="EZ1633" s="5"/>
      <c r="FA1633" s="4"/>
      <c r="FB1633" s="6"/>
      <c r="FC1633" s="4"/>
      <c r="FD1633" s="6"/>
      <c r="FE1633" s="5"/>
      <c r="FF1633" s="5"/>
      <c r="FG1633" s="4"/>
      <c r="FH1633" s="6"/>
      <c r="FI1633" s="4"/>
      <c r="FJ1633" s="6"/>
      <c r="FK1633" s="5"/>
      <c r="FL1633" s="5"/>
      <c r="FM1633" s="4"/>
      <c r="FN1633" s="6"/>
      <c r="FO1633" s="4"/>
      <c r="FP1633" s="6"/>
      <c r="FQ1633" s="5"/>
      <c r="FR1633" s="5"/>
      <c r="FS1633" s="4"/>
      <c r="FT1633" s="6"/>
      <c r="FU1633" s="4"/>
      <c r="FV1633" s="6"/>
      <c r="FW1633" s="5"/>
      <c r="FX1633" s="5"/>
      <c r="FY1633" s="4"/>
      <c r="FZ1633" s="6"/>
      <c r="GA1633" s="4"/>
      <c r="GB1633" s="6"/>
      <c r="GC1633" s="5"/>
      <c r="GD1633" s="5"/>
      <c r="GE1633" s="4"/>
      <c r="GF1633" s="6"/>
      <c r="GG1633" s="4"/>
      <c r="GH1633" s="6"/>
      <c r="GI1633" s="5"/>
      <c r="GJ1633" s="5"/>
      <c r="GK1633" s="4"/>
      <c r="GL1633" s="6"/>
      <c r="GM1633" s="4"/>
      <c r="GN1633" s="6"/>
      <c r="GO1633" s="5"/>
      <c r="GP1633" s="5"/>
      <c r="GQ1633" s="4"/>
      <c r="GR1633" s="6"/>
      <c r="GS1633" s="4"/>
      <c r="GT1633" s="6"/>
      <c r="GU1633" s="5"/>
      <c r="GV1633" s="5"/>
      <c r="GW1633" s="4"/>
      <c r="GX1633" s="6"/>
      <c r="GY1633" s="4"/>
      <c r="GZ1633" s="6"/>
      <c r="HA1633" s="5"/>
      <c r="HB1633" s="5"/>
      <c r="HC1633" s="4"/>
      <c r="HD1633" s="6"/>
      <c r="HE1633" s="4"/>
      <c r="HF1633" s="6"/>
      <c r="HG1633" s="5"/>
      <c r="HH1633" s="5"/>
      <c r="HI1633" s="4"/>
      <c r="HJ1633" s="6"/>
      <c r="HK1633" s="4"/>
      <c r="HL1633" s="6"/>
      <c r="HM1633" s="5"/>
      <c r="HN1633" s="5"/>
      <c r="HO1633" s="4"/>
      <c r="HP1633" s="6"/>
      <c r="HQ1633" s="4"/>
      <c r="HR1633" s="6"/>
      <c r="HS1633" s="5"/>
      <c r="HT1633" s="5"/>
      <c r="HU1633" s="4"/>
      <c r="HV1633" s="6"/>
      <c r="HW1633" s="4"/>
      <c r="HX1633" s="6"/>
      <c r="HY1633" s="5"/>
      <c r="HZ1633" s="5"/>
      <c r="IA1633" s="4"/>
      <c r="IB1633" s="6"/>
      <c r="IC1633" s="4"/>
      <c r="ID1633" s="6"/>
      <c r="IE1633" s="5"/>
      <c r="IF1633" s="5"/>
      <c r="IG1633" s="4"/>
      <c r="IH1633" s="6"/>
      <c r="II1633" s="4"/>
      <c r="IJ1633" s="6"/>
      <c r="IK1633" s="5"/>
      <c r="IL1633" s="5"/>
      <c r="IM1633" s="4"/>
      <c r="IN1633" s="6"/>
      <c r="IO1633" s="4"/>
      <c r="IP1633" s="6"/>
      <c r="IQ1633" s="5"/>
      <c r="IR1633" s="5"/>
      <c r="IS1633" s="4"/>
      <c r="IT1633" s="6"/>
      <c r="IU1633" s="4"/>
      <c r="IV1633" s="6"/>
      <c r="IW1633" s="5"/>
      <c r="IX1633" s="5"/>
      <c r="IY1633" s="4"/>
      <c r="IZ1633" s="6"/>
      <c r="JA1633" s="4"/>
      <c r="JB1633" s="6"/>
      <c r="JC1633" s="5"/>
      <c r="JD1633" s="5"/>
      <c r="JE1633" s="4"/>
      <c r="JF1633" s="6"/>
      <c r="JG1633" s="4"/>
      <c r="JH1633" s="6"/>
      <c r="JI1633" s="5"/>
      <c r="JJ1633" s="5"/>
      <c r="JK1633" s="4"/>
      <c r="JL1633" s="6"/>
      <c r="JM1633" s="4"/>
      <c r="JN1633" s="6"/>
      <c r="JO1633" s="5"/>
      <c r="JP1633" s="5"/>
      <c r="JQ1633" s="4"/>
      <c r="JR1633" s="6"/>
      <c r="JS1633" s="4"/>
      <c r="JT1633" s="6"/>
      <c r="JU1633" s="5"/>
      <c r="JV1633" s="5"/>
      <c r="JW1633" s="4"/>
      <c r="JX1633" s="6"/>
      <c r="JY1633" s="4"/>
      <c r="JZ1633" s="6"/>
      <c r="KA1633" s="5"/>
      <c r="KB1633" s="5"/>
      <c r="KC1633" s="4"/>
      <c r="KD1633" s="6"/>
      <c r="KE1633" s="4"/>
      <c r="KF1633" s="6"/>
      <c r="KG1633" s="5"/>
      <c r="KH1633" s="5"/>
      <c r="KI1633" s="4"/>
      <c r="KJ1633" s="6"/>
      <c r="KK1633" s="4"/>
      <c r="KL1633" s="6"/>
      <c r="KM1633" s="5"/>
      <c r="KN1633" s="5"/>
    </row>
    <row r="1634">
      <c r="A1634" s="3" t="s">
        <v>85</v>
      </c>
      <c r="B1634" s="3" t="s">
        <v>712</v>
      </c>
      <c r="C1634" s="3" t="s">
        <v>522</v>
      </c>
      <c r="D1634" s="3" t="s">
        <v>712</v>
      </c>
      <c r="E1634" s="3" t="s">
        <v>1104</v>
      </c>
      <c r="F1634" s="3" t="s">
        <v>104</v>
      </c>
      <c r="G1634" s="3" t="s">
        <v>104</v>
      </c>
      <c r="H1634" s="3" t="s">
        <v>104</v>
      </c>
      <c r="I1634" s="3" t="s">
        <v>1597</v>
      </c>
      <c r="J1634" s="3" t="s">
        <v>104</v>
      </c>
      <c r="K1634" s="4"/>
      <c r="L1634" s="4">
        <f>=ROUNDDOWN({0},0)</f>
      </c>
      <c r="M1634" s="4"/>
      <c r="N1634" s="5"/>
      <c r="O1634" s="4"/>
      <c r="P1634" s="4">
        <f>=ROUNDDOWN({0},0)</f>
      </c>
      <c r="Q1634" s="4"/>
      <c r="R1634" s="5"/>
      <c r="S1634" s="4"/>
      <c r="T1634" s="6"/>
      <c r="U1634" s="4"/>
      <c r="V1634" s="6"/>
      <c r="W1634" s="5"/>
      <c r="X1634" s="5"/>
      <c r="Y1634" s="4"/>
      <c r="Z1634" s="6"/>
      <c r="AA1634" s="4"/>
      <c r="AB1634" s="6"/>
      <c r="AC1634" s="5"/>
      <c r="AD1634" s="5"/>
      <c r="AE1634" s="4"/>
      <c r="AF1634" s="6"/>
      <c r="AG1634" s="4"/>
      <c r="AH1634" s="6"/>
      <c r="AI1634" s="5"/>
      <c r="AJ1634" s="5"/>
      <c r="AK1634" s="4"/>
      <c r="AL1634" s="6"/>
      <c r="AM1634" s="4"/>
      <c r="AN1634" s="6"/>
      <c r="AO1634" s="5"/>
      <c r="AP1634" s="5"/>
      <c r="AQ1634" s="4"/>
      <c r="AR1634" s="6"/>
      <c r="AS1634" s="4"/>
      <c r="AT1634" s="6"/>
      <c r="AU1634" s="5"/>
      <c r="AV1634" s="5"/>
      <c r="AW1634" s="4"/>
      <c r="AX1634" s="6"/>
      <c r="AY1634" s="4"/>
      <c r="AZ1634" s="6"/>
      <c r="BA1634" s="5"/>
      <c r="BB1634" s="5"/>
      <c r="BC1634" s="4"/>
      <c r="BD1634" s="6"/>
      <c r="BE1634" s="4"/>
      <c r="BF1634" s="6"/>
      <c r="BG1634" s="5"/>
      <c r="BH1634" s="5"/>
      <c r="BI1634" s="4"/>
      <c r="BJ1634" s="6"/>
      <c r="BK1634" s="4"/>
      <c r="BL1634" s="6"/>
      <c r="BM1634" s="5"/>
      <c r="BN1634" s="5"/>
      <c r="BO1634" s="4"/>
      <c r="BP1634" s="6"/>
      <c r="BQ1634" s="4"/>
      <c r="BR1634" s="6"/>
      <c r="BS1634" s="5"/>
      <c r="BT1634" s="5"/>
      <c r="BU1634" s="4"/>
      <c r="BV1634" s="6"/>
      <c r="BW1634" s="4"/>
      <c r="BX1634" s="6"/>
      <c r="BY1634" s="5"/>
      <c r="BZ1634" s="5"/>
      <c r="CA1634" s="4"/>
      <c r="CB1634" s="6"/>
      <c r="CC1634" s="4"/>
      <c r="CD1634" s="6"/>
      <c r="CE1634" s="5"/>
      <c r="CF1634" s="5"/>
      <c r="CG1634" s="4"/>
      <c r="CH1634" s="6"/>
      <c r="CI1634" s="4"/>
      <c r="CJ1634" s="6"/>
      <c r="CK1634" s="5"/>
      <c r="CL1634" s="5"/>
      <c r="CM1634" s="4"/>
      <c r="CN1634" s="6"/>
      <c r="CO1634" s="4"/>
      <c r="CP1634" s="6"/>
      <c r="CQ1634" s="5"/>
      <c r="CR1634" s="5"/>
      <c r="CS1634" s="4"/>
      <c r="CT1634" s="6"/>
      <c r="CU1634" s="4"/>
      <c r="CV1634" s="6"/>
      <c r="CW1634" s="5"/>
      <c r="CX1634" s="5"/>
      <c r="CY1634" s="4"/>
      <c r="CZ1634" s="6"/>
      <c r="DA1634" s="4"/>
      <c r="DB1634" s="6"/>
      <c r="DC1634" s="5"/>
      <c r="DD1634" s="5"/>
      <c r="DE1634" s="4"/>
      <c r="DF1634" s="6"/>
      <c r="DG1634" s="4"/>
      <c r="DH1634" s="6"/>
      <c r="DI1634" s="5"/>
      <c r="DJ1634" s="5"/>
      <c r="DK1634" s="4"/>
      <c r="DL1634" s="6"/>
      <c r="DM1634" s="4"/>
      <c r="DN1634" s="6"/>
      <c r="DO1634" s="5"/>
      <c r="DP1634" s="5"/>
      <c r="DQ1634" s="4"/>
      <c r="DR1634" s="6"/>
      <c r="DS1634" s="4"/>
      <c r="DT1634" s="6"/>
      <c r="DU1634" s="5"/>
      <c r="DV1634" s="5"/>
      <c r="DW1634" s="4"/>
      <c r="DX1634" s="6"/>
      <c r="DY1634" s="4"/>
      <c r="DZ1634" s="6"/>
      <c r="EA1634" s="5"/>
      <c r="EB1634" s="5"/>
      <c r="EC1634" s="4"/>
      <c r="ED1634" s="6"/>
      <c r="EE1634" s="4"/>
      <c r="EF1634" s="6"/>
      <c r="EG1634" s="5"/>
      <c r="EH1634" s="5"/>
      <c r="EI1634" s="4"/>
      <c r="EJ1634" s="6"/>
      <c r="EK1634" s="4"/>
      <c r="EL1634" s="6"/>
      <c r="EM1634" s="5"/>
      <c r="EN1634" s="5"/>
      <c r="EO1634" s="4"/>
      <c r="EP1634" s="6"/>
      <c r="EQ1634" s="4"/>
      <c r="ER1634" s="6"/>
      <c r="ES1634" s="5"/>
      <c r="ET1634" s="5"/>
      <c r="EU1634" s="4"/>
      <c r="EV1634" s="6"/>
      <c r="EW1634" s="4"/>
      <c r="EX1634" s="6"/>
      <c r="EY1634" s="5"/>
      <c r="EZ1634" s="5"/>
      <c r="FA1634" s="4"/>
      <c r="FB1634" s="6"/>
      <c r="FC1634" s="4"/>
      <c r="FD1634" s="6"/>
      <c r="FE1634" s="5"/>
      <c r="FF1634" s="5"/>
      <c r="FG1634" s="4"/>
      <c r="FH1634" s="6"/>
      <c r="FI1634" s="4"/>
      <c r="FJ1634" s="6"/>
      <c r="FK1634" s="5"/>
      <c r="FL1634" s="5"/>
      <c r="FM1634" s="4"/>
      <c r="FN1634" s="6"/>
      <c r="FO1634" s="4"/>
      <c r="FP1634" s="6"/>
      <c r="FQ1634" s="5"/>
      <c r="FR1634" s="5"/>
      <c r="FS1634" s="4"/>
      <c r="FT1634" s="6"/>
      <c r="FU1634" s="4"/>
      <c r="FV1634" s="6"/>
      <c r="FW1634" s="5"/>
      <c r="FX1634" s="5"/>
      <c r="FY1634" s="4"/>
      <c r="FZ1634" s="6"/>
      <c r="GA1634" s="4"/>
      <c r="GB1634" s="6"/>
      <c r="GC1634" s="5"/>
      <c r="GD1634" s="5"/>
      <c r="GE1634" s="4"/>
      <c r="GF1634" s="6"/>
      <c r="GG1634" s="4"/>
      <c r="GH1634" s="6"/>
      <c r="GI1634" s="5"/>
      <c r="GJ1634" s="5"/>
      <c r="GK1634" s="4"/>
      <c r="GL1634" s="6"/>
      <c r="GM1634" s="4"/>
      <c r="GN1634" s="6"/>
      <c r="GO1634" s="5"/>
      <c r="GP1634" s="5"/>
      <c r="GQ1634" s="4"/>
      <c r="GR1634" s="6"/>
      <c r="GS1634" s="4"/>
      <c r="GT1634" s="6"/>
      <c r="GU1634" s="5"/>
      <c r="GV1634" s="5"/>
      <c r="GW1634" s="4"/>
      <c r="GX1634" s="6"/>
      <c r="GY1634" s="4"/>
      <c r="GZ1634" s="6"/>
      <c r="HA1634" s="5"/>
      <c r="HB1634" s="5"/>
      <c r="HC1634" s="4"/>
      <c r="HD1634" s="6"/>
      <c r="HE1634" s="4"/>
      <c r="HF1634" s="6"/>
      <c r="HG1634" s="5"/>
      <c r="HH1634" s="5"/>
      <c r="HI1634" s="4"/>
      <c r="HJ1634" s="6"/>
      <c r="HK1634" s="4"/>
      <c r="HL1634" s="6"/>
      <c r="HM1634" s="5"/>
      <c r="HN1634" s="5"/>
      <c r="HO1634" s="4"/>
      <c r="HP1634" s="6"/>
      <c r="HQ1634" s="4"/>
      <c r="HR1634" s="6"/>
      <c r="HS1634" s="5"/>
      <c r="HT1634" s="5"/>
      <c r="HU1634" s="4"/>
      <c r="HV1634" s="6"/>
      <c r="HW1634" s="4"/>
      <c r="HX1634" s="6"/>
      <c r="HY1634" s="5"/>
      <c r="HZ1634" s="5"/>
      <c r="IA1634" s="4"/>
      <c r="IB1634" s="6"/>
      <c r="IC1634" s="4"/>
      <c r="ID1634" s="6"/>
      <c r="IE1634" s="5"/>
      <c r="IF1634" s="5"/>
      <c r="IG1634" s="4"/>
      <c r="IH1634" s="6"/>
      <c r="II1634" s="4"/>
      <c r="IJ1634" s="6"/>
      <c r="IK1634" s="5"/>
      <c r="IL1634" s="5"/>
      <c r="IM1634" s="4"/>
      <c r="IN1634" s="6"/>
      <c r="IO1634" s="4"/>
      <c r="IP1634" s="6"/>
      <c r="IQ1634" s="5"/>
      <c r="IR1634" s="5"/>
      <c r="IS1634" s="4"/>
      <c r="IT1634" s="6"/>
      <c r="IU1634" s="4"/>
      <c r="IV1634" s="6"/>
      <c r="IW1634" s="5"/>
      <c r="IX1634" s="5"/>
      <c r="IY1634" s="4"/>
      <c r="IZ1634" s="6"/>
      <c r="JA1634" s="4"/>
      <c r="JB1634" s="6"/>
      <c r="JC1634" s="5"/>
      <c r="JD1634" s="5"/>
      <c r="JE1634" s="4"/>
      <c r="JF1634" s="6"/>
      <c r="JG1634" s="4"/>
      <c r="JH1634" s="6"/>
      <c r="JI1634" s="5"/>
      <c r="JJ1634" s="5"/>
      <c r="JK1634" s="4"/>
      <c r="JL1634" s="6"/>
      <c r="JM1634" s="4"/>
      <c r="JN1634" s="6"/>
      <c r="JO1634" s="5"/>
      <c r="JP1634" s="5"/>
      <c r="JQ1634" s="4"/>
      <c r="JR1634" s="6"/>
      <c r="JS1634" s="4"/>
      <c r="JT1634" s="6"/>
      <c r="JU1634" s="5"/>
      <c r="JV1634" s="5"/>
      <c r="JW1634" s="4"/>
      <c r="JX1634" s="6"/>
      <c r="JY1634" s="4"/>
      <c r="JZ1634" s="6"/>
      <c r="KA1634" s="5"/>
      <c r="KB1634" s="5"/>
      <c r="KC1634" s="4"/>
      <c r="KD1634" s="6"/>
      <c r="KE1634" s="4"/>
      <c r="KF1634" s="6"/>
      <c r="KG1634" s="5"/>
      <c r="KH1634" s="5"/>
      <c r="KI1634" s="4"/>
      <c r="KJ1634" s="6"/>
      <c r="KK1634" s="4"/>
      <c r="KL1634" s="6"/>
      <c r="KM1634" s="5"/>
      <c r="KN1634" s="5"/>
    </row>
    <row r="1635">
      <c r="A1635" s="3" t="s">
        <v>85</v>
      </c>
      <c r="B1635" s="3" t="s">
        <v>712</v>
      </c>
      <c r="C1635" s="3" t="s">
        <v>522</v>
      </c>
      <c r="D1635" s="3" t="s">
        <v>712</v>
      </c>
      <c r="E1635" s="3" t="s">
        <v>1101</v>
      </c>
      <c r="F1635" s="3" t="s">
        <v>104</v>
      </c>
      <c r="G1635" s="3" t="s">
        <v>104</v>
      </c>
      <c r="H1635" s="3" t="s">
        <v>104</v>
      </c>
      <c r="I1635" s="3" t="s">
        <v>1322</v>
      </c>
      <c r="J1635" s="3" t="s">
        <v>104</v>
      </c>
      <c r="K1635" s="4"/>
      <c r="L1635" s="4">
        <f>=ROUNDDOWN({0},0)</f>
      </c>
      <c r="M1635" s="4"/>
      <c r="N1635" s="5"/>
      <c r="O1635" s="4"/>
      <c r="P1635" s="4">
        <f>=ROUNDDOWN({0},0)</f>
      </c>
      <c r="Q1635" s="4"/>
      <c r="R1635" s="5"/>
      <c r="S1635" s="4"/>
      <c r="T1635" s="6"/>
      <c r="U1635" s="4"/>
      <c r="V1635" s="6"/>
      <c r="W1635" s="5"/>
      <c r="X1635" s="5"/>
      <c r="Y1635" s="4"/>
      <c r="Z1635" s="6"/>
      <c r="AA1635" s="4"/>
      <c r="AB1635" s="6"/>
      <c r="AC1635" s="5"/>
      <c r="AD1635" s="5"/>
      <c r="AE1635" s="4"/>
      <c r="AF1635" s="6"/>
      <c r="AG1635" s="4"/>
      <c r="AH1635" s="6"/>
      <c r="AI1635" s="5"/>
      <c r="AJ1635" s="5"/>
      <c r="AK1635" s="4"/>
      <c r="AL1635" s="6"/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  <c r="AW1635" s="4"/>
      <c r="AX1635" s="6"/>
      <c r="AY1635" s="4"/>
      <c r="AZ1635" s="6"/>
      <c r="BA1635" s="5"/>
      <c r="BB1635" s="5"/>
      <c r="BC1635" s="4"/>
      <c r="BD1635" s="6"/>
      <c r="BE1635" s="4"/>
      <c r="BF1635" s="6"/>
      <c r="BG1635" s="5"/>
      <c r="BH1635" s="5"/>
      <c r="BI1635" s="4"/>
      <c r="BJ1635" s="6"/>
      <c r="BK1635" s="4"/>
      <c r="BL1635" s="6"/>
      <c r="BM1635" s="5"/>
      <c r="BN1635" s="5"/>
      <c r="BO1635" s="4"/>
      <c r="BP1635" s="6"/>
      <c r="BQ1635" s="4"/>
      <c r="BR1635" s="6"/>
      <c r="BS1635" s="5"/>
      <c r="BT1635" s="5"/>
      <c r="BU1635" s="4"/>
      <c r="BV1635" s="6"/>
      <c r="BW1635" s="4"/>
      <c r="BX1635" s="6"/>
      <c r="BY1635" s="5"/>
      <c r="BZ1635" s="5"/>
      <c r="CA1635" s="4"/>
      <c r="CB1635" s="6"/>
      <c r="CC1635" s="4"/>
      <c r="CD1635" s="6"/>
      <c r="CE1635" s="5"/>
      <c r="CF1635" s="5"/>
      <c r="CG1635" s="4"/>
      <c r="CH1635" s="6"/>
      <c r="CI1635" s="4"/>
      <c r="CJ1635" s="6"/>
      <c r="CK1635" s="5"/>
      <c r="CL1635" s="5"/>
      <c r="CM1635" s="4"/>
      <c r="CN1635" s="6"/>
      <c r="CO1635" s="4"/>
      <c r="CP1635" s="6"/>
      <c r="CQ1635" s="5"/>
      <c r="CR1635" s="5"/>
      <c r="CS1635" s="4"/>
      <c r="CT1635" s="6"/>
      <c r="CU1635" s="4"/>
      <c r="CV1635" s="6"/>
      <c r="CW1635" s="5"/>
      <c r="CX1635" s="5"/>
      <c r="CY1635" s="4"/>
      <c r="CZ1635" s="6"/>
      <c r="DA1635" s="4"/>
      <c r="DB1635" s="6"/>
      <c r="DC1635" s="5"/>
      <c r="DD1635" s="5"/>
      <c r="DE1635" s="4"/>
      <c r="DF1635" s="6"/>
      <c r="DG1635" s="4"/>
      <c r="DH1635" s="6"/>
      <c r="DI1635" s="5"/>
      <c r="DJ1635" s="5"/>
      <c r="DK1635" s="4"/>
      <c r="DL1635" s="6"/>
      <c r="DM1635" s="4"/>
      <c r="DN1635" s="6"/>
      <c r="DO1635" s="5"/>
      <c r="DP1635" s="5"/>
      <c r="DQ1635" s="4"/>
      <c r="DR1635" s="6"/>
      <c r="DS1635" s="4"/>
      <c r="DT1635" s="6"/>
      <c r="DU1635" s="5"/>
      <c r="DV1635" s="5"/>
      <c r="DW1635" s="4"/>
      <c r="DX1635" s="6"/>
      <c r="DY1635" s="4"/>
      <c r="DZ1635" s="6"/>
      <c r="EA1635" s="5"/>
      <c r="EB1635" s="5"/>
      <c r="EC1635" s="4"/>
      <c r="ED1635" s="6"/>
      <c r="EE1635" s="4"/>
      <c r="EF1635" s="6"/>
      <c r="EG1635" s="5"/>
      <c r="EH1635" s="5"/>
      <c r="EI1635" s="4"/>
      <c r="EJ1635" s="6"/>
      <c r="EK1635" s="4"/>
      <c r="EL1635" s="6"/>
      <c r="EM1635" s="5"/>
      <c r="EN1635" s="5"/>
      <c r="EO1635" s="4"/>
      <c r="EP1635" s="6"/>
      <c r="EQ1635" s="4"/>
      <c r="ER1635" s="6"/>
      <c r="ES1635" s="5"/>
      <c r="ET1635" s="5"/>
      <c r="EU1635" s="4"/>
      <c r="EV1635" s="6"/>
      <c r="EW1635" s="4"/>
      <c r="EX1635" s="6"/>
      <c r="EY1635" s="5"/>
      <c r="EZ1635" s="5"/>
      <c r="FA1635" s="4"/>
      <c r="FB1635" s="6"/>
      <c r="FC1635" s="4"/>
      <c r="FD1635" s="6"/>
      <c r="FE1635" s="5"/>
      <c r="FF1635" s="5"/>
      <c r="FG1635" s="4"/>
      <c r="FH1635" s="6"/>
      <c r="FI1635" s="4"/>
      <c r="FJ1635" s="6"/>
      <c r="FK1635" s="5"/>
      <c r="FL1635" s="5"/>
      <c r="FM1635" s="4"/>
      <c r="FN1635" s="6"/>
      <c r="FO1635" s="4"/>
      <c r="FP1635" s="6"/>
      <c r="FQ1635" s="5"/>
      <c r="FR1635" s="5"/>
      <c r="FS1635" s="4"/>
      <c r="FT1635" s="6"/>
      <c r="FU1635" s="4"/>
      <c r="FV1635" s="6"/>
      <c r="FW1635" s="5"/>
      <c r="FX1635" s="5"/>
      <c r="FY1635" s="4"/>
      <c r="FZ1635" s="6"/>
      <c r="GA1635" s="4"/>
      <c r="GB1635" s="6"/>
      <c r="GC1635" s="5"/>
      <c r="GD1635" s="5"/>
      <c r="GE1635" s="4"/>
      <c r="GF1635" s="6"/>
      <c r="GG1635" s="4"/>
      <c r="GH1635" s="6"/>
      <c r="GI1635" s="5"/>
      <c r="GJ1635" s="5"/>
      <c r="GK1635" s="4"/>
      <c r="GL1635" s="6"/>
      <c r="GM1635" s="4"/>
      <c r="GN1635" s="6"/>
      <c r="GO1635" s="5"/>
      <c r="GP1635" s="5"/>
      <c r="GQ1635" s="4"/>
      <c r="GR1635" s="6"/>
      <c r="GS1635" s="4"/>
      <c r="GT1635" s="6"/>
      <c r="GU1635" s="5"/>
      <c r="GV1635" s="5"/>
      <c r="GW1635" s="4"/>
      <c r="GX1635" s="6"/>
      <c r="GY1635" s="4"/>
      <c r="GZ1635" s="6"/>
      <c r="HA1635" s="5"/>
      <c r="HB1635" s="5"/>
      <c r="HC1635" s="4"/>
      <c r="HD1635" s="6"/>
      <c r="HE1635" s="4"/>
      <c r="HF1635" s="6"/>
      <c r="HG1635" s="5"/>
      <c r="HH1635" s="5"/>
      <c r="HI1635" s="4"/>
      <c r="HJ1635" s="6"/>
      <c r="HK1635" s="4"/>
      <c r="HL1635" s="6"/>
      <c r="HM1635" s="5"/>
      <c r="HN1635" s="5"/>
      <c r="HO1635" s="4"/>
      <c r="HP1635" s="6"/>
      <c r="HQ1635" s="4"/>
      <c r="HR1635" s="6"/>
      <c r="HS1635" s="5"/>
      <c r="HT1635" s="5"/>
      <c r="HU1635" s="4"/>
      <c r="HV1635" s="6"/>
      <c r="HW1635" s="4"/>
      <c r="HX1635" s="6"/>
      <c r="HY1635" s="5"/>
      <c r="HZ1635" s="5"/>
      <c r="IA1635" s="4"/>
      <c r="IB1635" s="6"/>
      <c r="IC1635" s="4"/>
      <c r="ID1635" s="6"/>
      <c r="IE1635" s="5"/>
      <c r="IF1635" s="5"/>
      <c r="IG1635" s="4"/>
      <c r="IH1635" s="6"/>
      <c r="II1635" s="4"/>
      <c r="IJ1635" s="6"/>
      <c r="IK1635" s="5"/>
      <c r="IL1635" s="5"/>
      <c r="IM1635" s="4"/>
      <c r="IN1635" s="6"/>
      <c r="IO1635" s="4"/>
      <c r="IP1635" s="6"/>
      <c r="IQ1635" s="5"/>
      <c r="IR1635" s="5"/>
      <c r="IS1635" s="4"/>
      <c r="IT1635" s="6"/>
      <c r="IU1635" s="4"/>
      <c r="IV1635" s="6"/>
      <c r="IW1635" s="5"/>
      <c r="IX1635" s="5"/>
      <c r="IY1635" s="4"/>
      <c r="IZ1635" s="6"/>
      <c r="JA1635" s="4"/>
      <c r="JB1635" s="6"/>
      <c r="JC1635" s="5"/>
      <c r="JD1635" s="5"/>
      <c r="JE1635" s="4"/>
      <c r="JF1635" s="6"/>
      <c r="JG1635" s="4"/>
      <c r="JH1635" s="6"/>
      <c r="JI1635" s="5"/>
      <c r="JJ1635" s="5"/>
      <c r="JK1635" s="4"/>
      <c r="JL1635" s="6"/>
      <c r="JM1635" s="4"/>
      <c r="JN1635" s="6"/>
      <c r="JO1635" s="5"/>
      <c r="JP1635" s="5"/>
      <c r="JQ1635" s="4"/>
      <c r="JR1635" s="6"/>
      <c r="JS1635" s="4"/>
      <c r="JT1635" s="6"/>
      <c r="JU1635" s="5"/>
      <c r="JV1635" s="5"/>
      <c r="JW1635" s="4"/>
      <c r="JX1635" s="6"/>
      <c r="JY1635" s="4"/>
      <c r="JZ1635" s="6"/>
      <c r="KA1635" s="5"/>
      <c r="KB1635" s="5"/>
      <c r="KC1635" s="4"/>
      <c r="KD1635" s="6"/>
      <c r="KE1635" s="4"/>
      <c r="KF1635" s="6"/>
      <c r="KG1635" s="5"/>
      <c r="KH1635" s="5"/>
      <c r="KI1635" s="4"/>
      <c r="KJ1635" s="6"/>
      <c r="KK1635" s="4"/>
      <c r="KL1635" s="6"/>
      <c r="KM1635" s="5"/>
      <c r="KN1635" s="5"/>
    </row>
    <row r="1636">
      <c r="A1636" s="3" t="s">
        <v>85</v>
      </c>
      <c r="B1636" s="3" t="s">
        <v>712</v>
      </c>
      <c r="C1636" s="3" t="s">
        <v>522</v>
      </c>
      <c r="D1636" s="3" t="s">
        <v>712</v>
      </c>
      <c r="E1636" s="3" t="s">
        <v>1107</v>
      </c>
      <c r="F1636" s="3" t="s">
        <v>104</v>
      </c>
      <c r="G1636" s="3" t="s">
        <v>104</v>
      </c>
      <c r="H1636" s="3" t="s">
        <v>104</v>
      </c>
      <c r="I1636" s="3" t="s">
        <v>1395</v>
      </c>
      <c r="J1636" s="3" t="s">
        <v>104</v>
      </c>
      <c r="K1636" s="4"/>
      <c r="L1636" s="4">
        <f>=ROUNDDOWN({0},0)</f>
      </c>
      <c r="M1636" s="4"/>
      <c r="N1636" s="5"/>
      <c r="O1636" s="4"/>
      <c r="P1636" s="4">
        <f>=ROUNDDOWN({0},0)</f>
      </c>
      <c r="Q1636" s="4"/>
      <c r="R1636" s="5"/>
      <c r="S1636" s="4"/>
      <c r="T1636" s="6"/>
      <c r="U1636" s="4"/>
      <c r="V1636" s="6"/>
      <c r="W1636" s="5"/>
      <c r="X1636" s="5"/>
      <c r="Y1636" s="4"/>
      <c r="Z1636" s="6"/>
      <c r="AA1636" s="4"/>
      <c r="AB1636" s="6"/>
      <c r="AC1636" s="5"/>
      <c r="AD1636" s="5"/>
      <c r="AE1636" s="4"/>
      <c r="AF1636" s="6"/>
      <c r="AG1636" s="4"/>
      <c r="AH1636" s="6"/>
      <c r="AI1636" s="5"/>
      <c r="AJ1636" s="5"/>
      <c r="AK1636" s="4"/>
      <c r="AL1636" s="6"/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  <c r="AW1636" s="4"/>
      <c r="AX1636" s="6"/>
      <c r="AY1636" s="4"/>
      <c r="AZ1636" s="6"/>
      <c r="BA1636" s="5"/>
      <c r="BB1636" s="5"/>
      <c r="BC1636" s="4"/>
      <c r="BD1636" s="6"/>
      <c r="BE1636" s="4"/>
      <c r="BF1636" s="6"/>
      <c r="BG1636" s="5"/>
      <c r="BH1636" s="5"/>
      <c r="BI1636" s="4"/>
      <c r="BJ1636" s="6"/>
      <c r="BK1636" s="4"/>
      <c r="BL1636" s="6"/>
      <c r="BM1636" s="5"/>
      <c r="BN1636" s="5"/>
      <c r="BO1636" s="4"/>
      <c r="BP1636" s="6"/>
      <c r="BQ1636" s="4"/>
      <c r="BR1636" s="6"/>
      <c r="BS1636" s="5"/>
      <c r="BT1636" s="5"/>
      <c r="BU1636" s="4"/>
      <c r="BV1636" s="6"/>
      <c r="BW1636" s="4"/>
      <c r="BX1636" s="6"/>
      <c r="BY1636" s="5"/>
      <c r="BZ1636" s="5"/>
      <c r="CA1636" s="4"/>
      <c r="CB1636" s="6"/>
      <c r="CC1636" s="4"/>
      <c r="CD1636" s="6"/>
      <c r="CE1636" s="5"/>
      <c r="CF1636" s="5"/>
      <c r="CG1636" s="4"/>
      <c r="CH1636" s="6"/>
      <c r="CI1636" s="4"/>
      <c r="CJ1636" s="6"/>
      <c r="CK1636" s="5"/>
      <c r="CL1636" s="5"/>
      <c r="CM1636" s="4"/>
      <c r="CN1636" s="6"/>
      <c r="CO1636" s="4"/>
      <c r="CP1636" s="6"/>
      <c r="CQ1636" s="5"/>
      <c r="CR1636" s="5"/>
      <c r="CS1636" s="4"/>
      <c r="CT1636" s="6"/>
      <c r="CU1636" s="4"/>
      <c r="CV1636" s="6"/>
      <c r="CW1636" s="5"/>
      <c r="CX1636" s="5"/>
      <c r="CY1636" s="4"/>
      <c r="CZ1636" s="6"/>
      <c r="DA1636" s="4"/>
      <c r="DB1636" s="6"/>
      <c r="DC1636" s="5"/>
      <c r="DD1636" s="5"/>
      <c r="DE1636" s="4"/>
      <c r="DF1636" s="6"/>
      <c r="DG1636" s="4"/>
      <c r="DH1636" s="6"/>
      <c r="DI1636" s="5"/>
      <c r="DJ1636" s="5"/>
      <c r="DK1636" s="4"/>
      <c r="DL1636" s="6"/>
      <c r="DM1636" s="4"/>
      <c r="DN1636" s="6"/>
      <c r="DO1636" s="5"/>
      <c r="DP1636" s="5"/>
      <c r="DQ1636" s="4"/>
      <c r="DR1636" s="6"/>
      <c r="DS1636" s="4"/>
      <c r="DT1636" s="6"/>
      <c r="DU1636" s="5"/>
      <c r="DV1636" s="5"/>
      <c r="DW1636" s="4"/>
      <c r="DX1636" s="6"/>
      <c r="DY1636" s="4"/>
      <c r="DZ1636" s="6"/>
      <c r="EA1636" s="5"/>
      <c r="EB1636" s="5"/>
      <c r="EC1636" s="4"/>
      <c r="ED1636" s="6"/>
      <c r="EE1636" s="4"/>
      <c r="EF1636" s="6"/>
      <c r="EG1636" s="5"/>
      <c r="EH1636" s="5"/>
      <c r="EI1636" s="4"/>
      <c r="EJ1636" s="6"/>
      <c r="EK1636" s="4"/>
      <c r="EL1636" s="6"/>
      <c r="EM1636" s="5"/>
      <c r="EN1636" s="5"/>
      <c r="EO1636" s="4"/>
      <c r="EP1636" s="6"/>
      <c r="EQ1636" s="4"/>
      <c r="ER1636" s="6"/>
      <c r="ES1636" s="5"/>
      <c r="ET1636" s="5"/>
      <c r="EU1636" s="4"/>
      <c r="EV1636" s="6"/>
      <c r="EW1636" s="4"/>
      <c r="EX1636" s="6"/>
      <c r="EY1636" s="5"/>
      <c r="EZ1636" s="5"/>
      <c r="FA1636" s="4"/>
      <c r="FB1636" s="6"/>
      <c r="FC1636" s="4"/>
      <c r="FD1636" s="6"/>
      <c r="FE1636" s="5"/>
      <c r="FF1636" s="5"/>
      <c r="FG1636" s="4"/>
      <c r="FH1636" s="6"/>
      <c r="FI1636" s="4"/>
      <c r="FJ1636" s="6"/>
      <c r="FK1636" s="5"/>
      <c r="FL1636" s="5"/>
      <c r="FM1636" s="4"/>
      <c r="FN1636" s="6"/>
      <c r="FO1636" s="4"/>
      <c r="FP1636" s="6"/>
      <c r="FQ1636" s="5"/>
      <c r="FR1636" s="5"/>
      <c r="FS1636" s="4"/>
      <c r="FT1636" s="6"/>
      <c r="FU1636" s="4"/>
      <c r="FV1636" s="6"/>
      <c r="FW1636" s="5"/>
      <c r="FX1636" s="5"/>
      <c r="FY1636" s="4"/>
      <c r="FZ1636" s="6"/>
      <c r="GA1636" s="4"/>
      <c r="GB1636" s="6"/>
      <c r="GC1636" s="5"/>
      <c r="GD1636" s="5"/>
      <c r="GE1636" s="4"/>
      <c r="GF1636" s="6"/>
      <c r="GG1636" s="4"/>
      <c r="GH1636" s="6"/>
      <c r="GI1636" s="5"/>
      <c r="GJ1636" s="5"/>
      <c r="GK1636" s="4"/>
      <c r="GL1636" s="6"/>
      <c r="GM1636" s="4"/>
      <c r="GN1636" s="6"/>
      <c r="GO1636" s="5"/>
      <c r="GP1636" s="5"/>
      <c r="GQ1636" s="4"/>
      <c r="GR1636" s="6"/>
      <c r="GS1636" s="4"/>
      <c r="GT1636" s="6"/>
      <c r="GU1636" s="5"/>
      <c r="GV1636" s="5"/>
      <c r="GW1636" s="4"/>
      <c r="GX1636" s="6"/>
      <c r="GY1636" s="4"/>
      <c r="GZ1636" s="6"/>
      <c r="HA1636" s="5"/>
      <c r="HB1636" s="5"/>
      <c r="HC1636" s="4"/>
      <c r="HD1636" s="6"/>
      <c r="HE1636" s="4"/>
      <c r="HF1636" s="6"/>
      <c r="HG1636" s="5"/>
      <c r="HH1636" s="5"/>
      <c r="HI1636" s="4"/>
      <c r="HJ1636" s="6"/>
      <c r="HK1636" s="4"/>
      <c r="HL1636" s="6"/>
      <c r="HM1636" s="5"/>
      <c r="HN1636" s="5"/>
      <c r="HO1636" s="4"/>
      <c r="HP1636" s="6"/>
      <c r="HQ1636" s="4"/>
      <c r="HR1636" s="6"/>
      <c r="HS1636" s="5"/>
      <c r="HT1636" s="5"/>
      <c r="HU1636" s="4"/>
      <c r="HV1636" s="6"/>
      <c r="HW1636" s="4"/>
      <c r="HX1636" s="6"/>
      <c r="HY1636" s="5"/>
      <c r="HZ1636" s="5"/>
      <c r="IA1636" s="4"/>
      <c r="IB1636" s="6"/>
      <c r="IC1636" s="4"/>
      <c r="ID1636" s="6"/>
      <c r="IE1636" s="5"/>
      <c r="IF1636" s="5"/>
      <c r="IG1636" s="4"/>
      <c r="IH1636" s="6"/>
      <c r="II1636" s="4"/>
      <c r="IJ1636" s="6"/>
      <c r="IK1636" s="5"/>
      <c r="IL1636" s="5"/>
      <c r="IM1636" s="4"/>
      <c r="IN1636" s="6"/>
      <c r="IO1636" s="4"/>
      <c r="IP1636" s="6"/>
      <c r="IQ1636" s="5"/>
      <c r="IR1636" s="5"/>
      <c r="IS1636" s="4"/>
      <c r="IT1636" s="6"/>
      <c r="IU1636" s="4"/>
      <c r="IV1636" s="6"/>
      <c r="IW1636" s="5"/>
      <c r="IX1636" s="5"/>
      <c r="IY1636" s="4"/>
      <c r="IZ1636" s="6"/>
      <c r="JA1636" s="4"/>
      <c r="JB1636" s="6"/>
      <c r="JC1636" s="5"/>
      <c r="JD1636" s="5"/>
      <c r="JE1636" s="4"/>
      <c r="JF1636" s="6"/>
      <c r="JG1636" s="4"/>
      <c r="JH1636" s="6"/>
      <c r="JI1636" s="5"/>
      <c r="JJ1636" s="5"/>
      <c r="JK1636" s="4"/>
      <c r="JL1636" s="6"/>
      <c r="JM1636" s="4"/>
      <c r="JN1636" s="6"/>
      <c r="JO1636" s="5"/>
      <c r="JP1636" s="5"/>
      <c r="JQ1636" s="4"/>
      <c r="JR1636" s="6"/>
      <c r="JS1636" s="4"/>
      <c r="JT1636" s="6"/>
      <c r="JU1636" s="5"/>
      <c r="JV1636" s="5"/>
      <c r="JW1636" s="4"/>
      <c r="JX1636" s="6"/>
      <c r="JY1636" s="4"/>
      <c r="JZ1636" s="6"/>
      <c r="KA1636" s="5"/>
      <c r="KB1636" s="5"/>
      <c r="KC1636" s="4"/>
      <c r="KD1636" s="6"/>
      <c r="KE1636" s="4"/>
      <c r="KF1636" s="6"/>
      <c r="KG1636" s="5"/>
      <c r="KH1636" s="5"/>
      <c r="KI1636" s="4"/>
      <c r="KJ1636" s="6"/>
      <c r="KK1636" s="4"/>
      <c r="KL1636" s="6"/>
      <c r="KM1636" s="5"/>
      <c r="KN1636" s="5"/>
    </row>
    <row r="1637">
      <c r="A1637" s="3" t="s">
        <v>85</v>
      </c>
      <c r="B1637" s="3" t="s">
        <v>712</v>
      </c>
      <c r="C1637" s="3" t="s">
        <v>522</v>
      </c>
      <c r="D1637" s="3" t="s">
        <v>712</v>
      </c>
      <c r="E1637" s="3" t="s">
        <v>1107</v>
      </c>
      <c r="F1637" s="3" t="s">
        <v>104</v>
      </c>
      <c r="G1637" s="3" t="s">
        <v>104</v>
      </c>
      <c r="H1637" s="3" t="s">
        <v>104</v>
      </c>
      <c r="I1637" s="3" t="s">
        <v>1323</v>
      </c>
      <c r="J1637" s="3" t="s">
        <v>104</v>
      </c>
      <c r="K1637" s="4"/>
      <c r="L1637" s="4">
        <f>=ROUNDDOWN({0},0)</f>
      </c>
      <c r="M1637" s="4"/>
      <c r="N1637" s="5"/>
      <c r="O1637" s="4"/>
      <c r="P1637" s="4">
        <f>=ROUNDDOWN({0},0)</f>
      </c>
      <c r="Q1637" s="4"/>
      <c r="R1637" s="5"/>
      <c r="S1637" s="4"/>
      <c r="T1637" s="6"/>
      <c r="U1637" s="4"/>
      <c r="V1637" s="6"/>
      <c r="W1637" s="5"/>
      <c r="X1637" s="5"/>
      <c r="Y1637" s="4"/>
      <c r="Z1637" s="6"/>
      <c r="AA1637" s="4"/>
      <c r="AB1637" s="6"/>
      <c r="AC1637" s="5"/>
      <c r="AD1637" s="5"/>
      <c r="AE1637" s="4"/>
      <c r="AF1637" s="6"/>
      <c r="AG1637" s="4"/>
      <c r="AH1637" s="6"/>
      <c r="AI1637" s="5"/>
      <c r="AJ1637" s="5"/>
      <c r="AK1637" s="4"/>
      <c r="AL1637" s="6"/>
      <c r="AM1637" s="4"/>
      <c r="AN1637" s="6"/>
      <c r="AO1637" s="5"/>
      <c r="AP1637" s="5"/>
      <c r="AQ1637" s="4"/>
      <c r="AR1637" s="6"/>
      <c r="AS1637" s="4"/>
      <c r="AT1637" s="6"/>
      <c r="AU1637" s="5"/>
      <c r="AV1637" s="5"/>
      <c r="AW1637" s="4"/>
      <c r="AX1637" s="6"/>
      <c r="AY1637" s="4"/>
      <c r="AZ1637" s="6"/>
      <c r="BA1637" s="5"/>
      <c r="BB1637" s="5"/>
      <c r="BC1637" s="4"/>
      <c r="BD1637" s="6"/>
      <c r="BE1637" s="4"/>
      <c r="BF1637" s="6"/>
      <c r="BG1637" s="5"/>
      <c r="BH1637" s="5"/>
      <c r="BI1637" s="4"/>
      <c r="BJ1637" s="6"/>
      <c r="BK1637" s="4"/>
      <c r="BL1637" s="6"/>
      <c r="BM1637" s="5"/>
      <c r="BN1637" s="5"/>
      <c r="BO1637" s="4"/>
      <c r="BP1637" s="6"/>
      <c r="BQ1637" s="4"/>
      <c r="BR1637" s="6"/>
      <c r="BS1637" s="5"/>
      <c r="BT1637" s="5"/>
      <c r="BU1637" s="4"/>
      <c r="BV1637" s="6"/>
      <c r="BW1637" s="4"/>
      <c r="BX1637" s="6"/>
      <c r="BY1637" s="5"/>
      <c r="BZ1637" s="5"/>
      <c r="CA1637" s="4"/>
      <c r="CB1637" s="6"/>
      <c r="CC1637" s="4"/>
      <c r="CD1637" s="6"/>
      <c r="CE1637" s="5"/>
      <c r="CF1637" s="5"/>
      <c r="CG1637" s="4"/>
      <c r="CH1637" s="6"/>
      <c r="CI1637" s="4"/>
      <c r="CJ1637" s="6"/>
      <c r="CK1637" s="5"/>
      <c r="CL1637" s="5"/>
      <c r="CM1637" s="4"/>
      <c r="CN1637" s="6"/>
      <c r="CO1637" s="4"/>
      <c r="CP1637" s="6"/>
      <c r="CQ1637" s="5"/>
      <c r="CR1637" s="5"/>
      <c r="CS1637" s="4"/>
      <c r="CT1637" s="6"/>
      <c r="CU1637" s="4"/>
      <c r="CV1637" s="6"/>
      <c r="CW1637" s="5"/>
      <c r="CX1637" s="5"/>
      <c r="CY1637" s="4"/>
      <c r="CZ1637" s="6"/>
      <c r="DA1637" s="4"/>
      <c r="DB1637" s="6"/>
      <c r="DC1637" s="5"/>
      <c r="DD1637" s="5"/>
      <c r="DE1637" s="4"/>
      <c r="DF1637" s="6"/>
      <c r="DG1637" s="4"/>
      <c r="DH1637" s="6"/>
      <c r="DI1637" s="5"/>
      <c r="DJ1637" s="5"/>
      <c r="DK1637" s="4"/>
      <c r="DL1637" s="6"/>
      <c r="DM1637" s="4"/>
      <c r="DN1637" s="6"/>
      <c r="DO1637" s="5"/>
      <c r="DP1637" s="5"/>
      <c r="DQ1637" s="4"/>
      <c r="DR1637" s="6"/>
      <c r="DS1637" s="4"/>
      <c r="DT1637" s="6"/>
      <c r="DU1637" s="5"/>
      <c r="DV1637" s="5"/>
      <c r="DW1637" s="4"/>
      <c r="DX1637" s="6"/>
      <c r="DY1637" s="4"/>
      <c r="DZ1637" s="6"/>
      <c r="EA1637" s="5"/>
      <c r="EB1637" s="5"/>
      <c r="EC1637" s="4"/>
      <c r="ED1637" s="6"/>
      <c r="EE1637" s="4"/>
      <c r="EF1637" s="6"/>
      <c r="EG1637" s="5"/>
      <c r="EH1637" s="5"/>
      <c r="EI1637" s="4"/>
      <c r="EJ1637" s="6"/>
      <c r="EK1637" s="4"/>
      <c r="EL1637" s="6"/>
      <c r="EM1637" s="5"/>
      <c r="EN1637" s="5"/>
      <c r="EO1637" s="4"/>
      <c r="EP1637" s="6"/>
      <c r="EQ1637" s="4"/>
      <c r="ER1637" s="6"/>
      <c r="ES1637" s="5"/>
      <c r="ET1637" s="5"/>
      <c r="EU1637" s="4"/>
      <c r="EV1637" s="6"/>
      <c r="EW1637" s="4"/>
      <c r="EX1637" s="6"/>
      <c r="EY1637" s="5"/>
      <c r="EZ1637" s="5"/>
      <c r="FA1637" s="4"/>
      <c r="FB1637" s="6"/>
      <c r="FC1637" s="4"/>
      <c r="FD1637" s="6"/>
      <c r="FE1637" s="5"/>
      <c r="FF1637" s="5"/>
      <c r="FG1637" s="4"/>
      <c r="FH1637" s="6"/>
      <c r="FI1637" s="4"/>
      <c r="FJ1637" s="6"/>
      <c r="FK1637" s="5"/>
      <c r="FL1637" s="5"/>
      <c r="FM1637" s="4"/>
      <c r="FN1637" s="6"/>
      <c r="FO1637" s="4"/>
      <c r="FP1637" s="6"/>
      <c r="FQ1637" s="5"/>
      <c r="FR1637" s="5"/>
      <c r="FS1637" s="4"/>
      <c r="FT1637" s="6"/>
      <c r="FU1637" s="4"/>
      <c r="FV1637" s="6"/>
      <c r="FW1637" s="5"/>
      <c r="FX1637" s="5"/>
      <c r="FY1637" s="4"/>
      <c r="FZ1637" s="6"/>
      <c r="GA1637" s="4"/>
      <c r="GB1637" s="6"/>
      <c r="GC1637" s="5"/>
      <c r="GD1637" s="5"/>
      <c r="GE1637" s="4"/>
      <c r="GF1637" s="6"/>
      <c r="GG1637" s="4"/>
      <c r="GH1637" s="6"/>
      <c r="GI1637" s="5"/>
      <c r="GJ1637" s="5"/>
      <c r="GK1637" s="4"/>
      <c r="GL1637" s="6"/>
      <c r="GM1637" s="4"/>
      <c r="GN1637" s="6"/>
      <c r="GO1637" s="5"/>
      <c r="GP1637" s="5"/>
      <c r="GQ1637" s="4"/>
      <c r="GR1637" s="6"/>
      <c r="GS1637" s="4"/>
      <c r="GT1637" s="6"/>
      <c r="GU1637" s="5"/>
      <c r="GV1637" s="5"/>
      <c r="GW1637" s="4"/>
      <c r="GX1637" s="6"/>
      <c r="GY1637" s="4"/>
      <c r="GZ1637" s="6"/>
      <c r="HA1637" s="5"/>
      <c r="HB1637" s="5"/>
      <c r="HC1637" s="4"/>
      <c r="HD1637" s="6"/>
      <c r="HE1637" s="4"/>
      <c r="HF1637" s="6"/>
      <c r="HG1637" s="5"/>
      <c r="HH1637" s="5"/>
      <c r="HI1637" s="4"/>
      <c r="HJ1637" s="6"/>
      <c r="HK1637" s="4"/>
      <c r="HL1637" s="6"/>
      <c r="HM1637" s="5"/>
      <c r="HN1637" s="5"/>
      <c r="HO1637" s="4"/>
      <c r="HP1637" s="6"/>
      <c r="HQ1637" s="4"/>
      <c r="HR1637" s="6"/>
      <c r="HS1637" s="5"/>
      <c r="HT1637" s="5"/>
      <c r="HU1637" s="4"/>
      <c r="HV1637" s="6"/>
      <c r="HW1637" s="4"/>
      <c r="HX1637" s="6"/>
      <c r="HY1637" s="5"/>
      <c r="HZ1637" s="5"/>
      <c r="IA1637" s="4"/>
      <c r="IB1637" s="6"/>
      <c r="IC1637" s="4"/>
      <c r="ID1637" s="6"/>
      <c r="IE1637" s="5"/>
      <c r="IF1637" s="5"/>
      <c r="IG1637" s="4"/>
      <c r="IH1637" s="6"/>
      <c r="II1637" s="4"/>
      <c r="IJ1637" s="6"/>
      <c r="IK1637" s="5"/>
      <c r="IL1637" s="5"/>
      <c r="IM1637" s="4"/>
      <c r="IN1637" s="6"/>
      <c r="IO1637" s="4"/>
      <c r="IP1637" s="6"/>
      <c r="IQ1637" s="5"/>
      <c r="IR1637" s="5"/>
      <c r="IS1637" s="4"/>
      <c r="IT1637" s="6"/>
      <c r="IU1637" s="4"/>
      <c r="IV1637" s="6"/>
      <c r="IW1637" s="5"/>
      <c r="IX1637" s="5"/>
      <c r="IY1637" s="4"/>
      <c r="IZ1637" s="6"/>
      <c r="JA1637" s="4"/>
      <c r="JB1637" s="6"/>
      <c r="JC1637" s="5"/>
      <c r="JD1637" s="5"/>
      <c r="JE1637" s="4"/>
      <c r="JF1637" s="6"/>
      <c r="JG1637" s="4"/>
      <c r="JH1637" s="6"/>
      <c r="JI1637" s="5"/>
      <c r="JJ1637" s="5"/>
      <c r="JK1637" s="4"/>
      <c r="JL1637" s="6"/>
      <c r="JM1637" s="4"/>
      <c r="JN1637" s="6"/>
      <c r="JO1637" s="5"/>
      <c r="JP1637" s="5"/>
      <c r="JQ1637" s="4"/>
      <c r="JR1637" s="6"/>
      <c r="JS1637" s="4"/>
      <c r="JT1637" s="6"/>
      <c r="JU1637" s="5"/>
      <c r="JV1637" s="5"/>
      <c r="JW1637" s="4"/>
      <c r="JX1637" s="6"/>
      <c r="JY1637" s="4"/>
      <c r="JZ1637" s="6"/>
      <c r="KA1637" s="5"/>
      <c r="KB1637" s="5"/>
      <c r="KC1637" s="4"/>
      <c r="KD1637" s="6"/>
      <c r="KE1637" s="4"/>
      <c r="KF1637" s="6"/>
      <c r="KG1637" s="5"/>
      <c r="KH1637" s="5"/>
      <c r="KI1637" s="4"/>
      <c r="KJ1637" s="6"/>
      <c r="KK1637" s="4"/>
      <c r="KL1637" s="6"/>
      <c r="KM1637" s="5"/>
      <c r="KN1637" s="5"/>
    </row>
    <row r="1638">
      <c r="A1638" s="3" t="s">
        <v>85</v>
      </c>
      <c r="B1638" s="3" t="s">
        <v>712</v>
      </c>
      <c r="C1638" s="3" t="s">
        <v>703</v>
      </c>
      <c r="D1638" s="3" t="s">
        <v>712</v>
      </c>
      <c r="E1638" s="3" t="s">
        <v>1111</v>
      </c>
      <c r="F1638" s="3" t="s">
        <v>104</v>
      </c>
      <c r="G1638" s="3" t="s">
        <v>104</v>
      </c>
      <c r="H1638" s="3" t="s">
        <v>104</v>
      </c>
      <c r="I1638" s="3" t="s">
        <v>1335</v>
      </c>
      <c r="J1638" s="3" t="s">
        <v>104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/>
      <c r="T1638" s="6"/>
      <c r="U1638" s="4"/>
      <c r="V1638" s="6"/>
      <c r="W1638" s="5"/>
      <c r="X1638" s="5"/>
      <c r="Y1638" s="4"/>
      <c r="Z1638" s="6"/>
      <c r="AA1638" s="4"/>
      <c r="AB1638" s="6"/>
      <c r="AC1638" s="5"/>
      <c r="AD1638" s="5"/>
      <c r="AE1638" s="4"/>
      <c r="AF1638" s="6"/>
      <c r="AG1638" s="4"/>
      <c r="AH1638" s="6"/>
      <c r="AI1638" s="5"/>
      <c r="AJ1638" s="5"/>
      <c r="AK1638" s="4"/>
      <c r="AL1638" s="6"/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  <c r="AW1638" s="4"/>
      <c r="AX1638" s="6"/>
      <c r="AY1638" s="4"/>
      <c r="AZ1638" s="6"/>
      <c r="BA1638" s="5"/>
      <c r="BB1638" s="5"/>
      <c r="BC1638" s="4"/>
      <c r="BD1638" s="6"/>
      <c r="BE1638" s="4"/>
      <c r="BF1638" s="6"/>
      <c r="BG1638" s="5"/>
      <c r="BH1638" s="5"/>
      <c r="BI1638" s="4"/>
      <c r="BJ1638" s="6"/>
      <c r="BK1638" s="4"/>
      <c r="BL1638" s="6"/>
      <c r="BM1638" s="5"/>
      <c r="BN1638" s="5"/>
      <c r="BO1638" s="4"/>
      <c r="BP1638" s="6"/>
      <c r="BQ1638" s="4"/>
      <c r="BR1638" s="6"/>
      <c r="BS1638" s="5"/>
      <c r="BT1638" s="5"/>
      <c r="BU1638" s="4"/>
      <c r="BV1638" s="6"/>
      <c r="BW1638" s="4"/>
      <c r="BX1638" s="6"/>
      <c r="BY1638" s="5"/>
      <c r="BZ1638" s="5"/>
      <c r="CA1638" s="4"/>
      <c r="CB1638" s="6"/>
      <c r="CC1638" s="4"/>
      <c r="CD1638" s="6"/>
      <c r="CE1638" s="5"/>
      <c r="CF1638" s="5"/>
      <c r="CG1638" s="4"/>
      <c r="CH1638" s="6"/>
      <c r="CI1638" s="4"/>
      <c r="CJ1638" s="6"/>
      <c r="CK1638" s="5"/>
      <c r="CL1638" s="5"/>
      <c r="CM1638" s="4"/>
      <c r="CN1638" s="6"/>
      <c r="CO1638" s="4"/>
      <c r="CP1638" s="6"/>
      <c r="CQ1638" s="5"/>
      <c r="CR1638" s="5"/>
      <c r="CS1638" s="4"/>
      <c r="CT1638" s="6"/>
      <c r="CU1638" s="4"/>
      <c r="CV1638" s="6"/>
      <c r="CW1638" s="5"/>
      <c r="CX1638" s="5"/>
      <c r="CY1638" s="4"/>
      <c r="CZ1638" s="6"/>
      <c r="DA1638" s="4"/>
      <c r="DB1638" s="6"/>
      <c r="DC1638" s="5"/>
      <c r="DD1638" s="5"/>
      <c r="DE1638" s="4"/>
      <c r="DF1638" s="6"/>
      <c r="DG1638" s="4"/>
      <c r="DH1638" s="6"/>
      <c r="DI1638" s="5"/>
      <c r="DJ1638" s="5"/>
      <c r="DK1638" s="4"/>
      <c r="DL1638" s="6"/>
      <c r="DM1638" s="4"/>
      <c r="DN1638" s="6"/>
      <c r="DO1638" s="5"/>
      <c r="DP1638" s="5"/>
      <c r="DQ1638" s="4"/>
      <c r="DR1638" s="6"/>
      <c r="DS1638" s="4"/>
      <c r="DT1638" s="6"/>
      <c r="DU1638" s="5"/>
      <c r="DV1638" s="5"/>
      <c r="DW1638" s="4"/>
      <c r="DX1638" s="6"/>
      <c r="DY1638" s="4"/>
      <c r="DZ1638" s="6"/>
      <c r="EA1638" s="5"/>
      <c r="EB1638" s="5"/>
      <c r="EC1638" s="4"/>
      <c r="ED1638" s="6"/>
      <c r="EE1638" s="4"/>
      <c r="EF1638" s="6"/>
      <c r="EG1638" s="5"/>
      <c r="EH1638" s="5"/>
      <c r="EI1638" s="4"/>
      <c r="EJ1638" s="6"/>
      <c r="EK1638" s="4"/>
      <c r="EL1638" s="6"/>
      <c r="EM1638" s="5"/>
      <c r="EN1638" s="5"/>
      <c r="EO1638" s="4"/>
      <c r="EP1638" s="6"/>
      <c r="EQ1638" s="4"/>
      <c r="ER1638" s="6"/>
      <c r="ES1638" s="5"/>
      <c r="ET1638" s="5"/>
      <c r="EU1638" s="4"/>
      <c r="EV1638" s="6"/>
      <c r="EW1638" s="4"/>
      <c r="EX1638" s="6"/>
      <c r="EY1638" s="5"/>
      <c r="EZ1638" s="5"/>
      <c r="FA1638" s="4"/>
      <c r="FB1638" s="6"/>
      <c r="FC1638" s="4"/>
      <c r="FD1638" s="6"/>
      <c r="FE1638" s="5"/>
      <c r="FF1638" s="5"/>
      <c r="FG1638" s="4"/>
      <c r="FH1638" s="6"/>
      <c r="FI1638" s="4"/>
      <c r="FJ1638" s="6"/>
      <c r="FK1638" s="5"/>
      <c r="FL1638" s="5"/>
      <c r="FM1638" s="4"/>
      <c r="FN1638" s="6"/>
      <c r="FO1638" s="4"/>
      <c r="FP1638" s="6"/>
      <c r="FQ1638" s="5"/>
      <c r="FR1638" s="5"/>
      <c r="FS1638" s="4"/>
      <c r="FT1638" s="6"/>
      <c r="FU1638" s="4"/>
      <c r="FV1638" s="6"/>
      <c r="FW1638" s="5"/>
      <c r="FX1638" s="5"/>
      <c r="FY1638" s="4"/>
      <c r="FZ1638" s="6"/>
      <c r="GA1638" s="4"/>
      <c r="GB1638" s="6"/>
      <c r="GC1638" s="5"/>
      <c r="GD1638" s="5"/>
      <c r="GE1638" s="4"/>
      <c r="GF1638" s="6"/>
      <c r="GG1638" s="4"/>
      <c r="GH1638" s="6"/>
      <c r="GI1638" s="5"/>
      <c r="GJ1638" s="5"/>
      <c r="GK1638" s="4"/>
      <c r="GL1638" s="6"/>
      <c r="GM1638" s="4"/>
      <c r="GN1638" s="6"/>
      <c r="GO1638" s="5"/>
      <c r="GP1638" s="5"/>
      <c r="GQ1638" s="4"/>
      <c r="GR1638" s="6"/>
      <c r="GS1638" s="4"/>
      <c r="GT1638" s="6"/>
      <c r="GU1638" s="5"/>
      <c r="GV1638" s="5"/>
      <c r="GW1638" s="4"/>
      <c r="GX1638" s="6"/>
      <c r="GY1638" s="4"/>
      <c r="GZ1638" s="6"/>
      <c r="HA1638" s="5"/>
      <c r="HB1638" s="5"/>
      <c r="HC1638" s="4"/>
      <c r="HD1638" s="6"/>
      <c r="HE1638" s="4"/>
      <c r="HF1638" s="6"/>
      <c r="HG1638" s="5"/>
      <c r="HH1638" s="5"/>
      <c r="HI1638" s="4"/>
      <c r="HJ1638" s="6"/>
      <c r="HK1638" s="4"/>
      <c r="HL1638" s="6"/>
      <c r="HM1638" s="5"/>
      <c r="HN1638" s="5"/>
      <c r="HO1638" s="4"/>
      <c r="HP1638" s="6"/>
      <c r="HQ1638" s="4"/>
      <c r="HR1638" s="6"/>
      <c r="HS1638" s="5"/>
      <c r="HT1638" s="5"/>
      <c r="HU1638" s="4"/>
      <c r="HV1638" s="6"/>
      <c r="HW1638" s="4"/>
      <c r="HX1638" s="6"/>
      <c r="HY1638" s="5"/>
      <c r="HZ1638" s="5"/>
      <c r="IA1638" s="4"/>
      <c r="IB1638" s="6"/>
      <c r="IC1638" s="4"/>
      <c r="ID1638" s="6"/>
      <c r="IE1638" s="5"/>
      <c r="IF1638" s="5"/>
      <c r="IG1638" s="4"/>
      <c r="IH1638" s="6"/>
      <c r="II1638" s="4"/>
      <c r="IJ1638" s="6"/>
      <c r="IK1638" s="5"/>
      <c r="IL1638" s="5"/>
      <c r="IM1638" s="4"/>
      <c r="IN1638" s="6"/>
      <c r="IO1638" s="4"/>
      <c r="IP1638" s="6"/>
      <c r="IQ1638" s="5"/>
      <c r="IR1638" s="5"/>
      <c r="IS1638" s="4"/>
      <c r="IT1638" s="6"/>
      <c r="IU1638" s="4"/>
      <c r="IV1638" s="6"/>
      <c r="IW1638" s="5"/>
      <c r="IX1638" s="5"/>
      <c r="IY1638" s="4"/>
      <c r="IZ1638" s="6"/>
      <c r="JA1638" s="4"/>
      <c r="JB1638" s="6"/>
      <c r="JC1638" s="5"/>
      <c r="JD1638" s="5"/>
      <c r="JE1638" s="4"/>
      <c r="JF1638" s="6"/>
      <c r="JG1638" s="4"/>
      <c r="JH1638" s="6"/>
      <c r="JI1638" s="5"/>
      <c r="JJ1638" s="5"/>
      <c r="JK1638" s="4"/>
      <c r="JL1638" s="6"/>
      <c r="JM1638" s="4"/>
      <c r="JN1638" s="6"/>
      <c r="JO1638" s="5"/>
      <c r="JP1638" s="5"/>
      <c r="JQ1638" s="4"/>
      <c r="JR1638" s="6"/>
      <c r="JS1638" s="4"/>
      <c r="JT1638" s="6"/>
      <c r="JU1638" s="5"/>
      <c r="JV1638" s="5"/>
      <c r="JW1638" s="4"/>
      <c r="JX1638" s="6"/>
      <c r="JY1638" s="4"/>
      <c r="JZ1638" s="6"/>
      <c r="KA1638" s="5"/>
      <c r="KB1638" s="5"/>
      <c r="KC1638" s="4"/>
      <c r="KD1638" s="6"/>
      <c r="KE1638" s="4"/>
      <c r="KF1638" s="6"/>
      <c r="KG1638" s="5"/>
      <c r="KH1638" s="5"/>
      <c r="KI1638" s="4"/>
      <c r="KJ1638" s="6"/>
      <c r="KK1638" s="4"/>
      <c r="KL1638" s="6"/>
      <c r="KM1638" s="5"/>
      <c r="KN1638" s="5"/>
    </row>
    <row r="1639">
      <c r="A1639" s="3" t="s">
        <v>85</v>
      </c>
      <c r="B1639" s="3" t="s">
        <v>712</v>
      </c>
      <c r="C1639" s="3" t="s">
        <v>703</v>
      </c>
      <c r="D1639" s="3" t="s">
        <v>712</v>
      </c>
      <c r="E1639" s="3" t="s">
        <v>1109</v>
      </c>
      <c r="F1639" s="3" t="s">
        <v>104</v>
      </c>
      <c r="G1639" s="3" t="s">
        <v>104</v>
      </c>
      <c r="H1639" s="3" t="s">
        <v>104</v>
      </c>
      <c r="I1639" s="3" t="s">
        <v>1598</v>
      </c>
      <c r="J1639" s="3" t="s">
        <v>104</v>
      </c>
      <c r="K1639" s="4"/>
      <c r="L1639" s="4">
        <f>=ROUNDDOWN({0},0)</f>
      </c>
      <c r="M1639" s="4"/>
      <c r="N1639" s="5"/>
      <c r="O1639" s="4"/>
      <c r="P1639" s="4">
        <f>=ROUNDDOWN({0},0)</f>
      </c>
      <c r="Q1639" s="4"/>
      <c r="R1639" s="5"/>
      <c r="S1639" s="4"/>
      <c r="T1639" s="6"/>
      <c r="U1639" s="4"/>
      <c r="V1639" s="6"/>
      <c r="W1639" s="5"/>
      <c r="X1639" s="5"/>
      <c r="Y1639" s="4"/>
      <c r="Z1639" s="6"/>
      <c r="AA1639" s="4"/>
      <c r="AB1639" s="6"/>
      <c r="AC1639" s="5"/>
      <c r="AD1639" s="5"/>
      <c r="AE1639" s="4"/>
      <c r="AF1639" s="6"/>
      <c r="AG1639" s="4"/>
      <c r="AH1639" s="6"/>
      <c r="AI1639" s="5"/>
      <c r="AJ1639" s="5"/>
      <c r="AK1639" s="4"/>
      <c r="AL1639" s="6"/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  <c r="AW1639" s="4"/>
      <c r="AX1639" s="6"/>
      <c r="AY1639" s="4"/>
      <c r="AZ1639" s="6"/>
      <c r="BA1639" s="5"/>
      <c r="BB1639" s="5"/>
      <c r="BC1639" s="4"/>
      <c r="BD1639" s="6"/>
      <c r="BE1639" s="4"/>
      <c r="BF1639" s="6"/>
      <c r="BG1639" s="5"/>
      <c r="BH1639" s="5"/>
      <c r="BI1639" s="4"/>
      <c r="BJ1639" s="6"/>
      <c r="BK1639" s="4"/>
      <c r="BL1639" s="6"/>
      <c r="BM1639" s="5"/>
      <c r="BN1639" s="5"/>
      <c r="BO1639" s="4"/>
      <c r="BP1639" s="6"/>
      <c r="BQ1639" s="4"/>
      <c r="BR1639" s="6"/>
      <c r="BS1639" s="5"/>
      <c r="BT1639" s="5"/>
      <c r="BU1639" s="4"/>
      <c r="BV1639" s="6"/>
      <c r="BW1639" s="4"/>
      <c r="BX1639" s="6"/>
      <c r="BY1639" s="5"/>
      <c r="BZ1639" s="5"/>
      <c r="CA1639" s="4"/>
      <c r="CB1639" s="6"/>
      <c r="CC1639" s="4"/>
      <c r="CD1639" s="6"/>
      <c r="CE1639" s="5"/>
      <c r="CF1639" s="5"/>
      <c r="CG1639" s="4"/>
      <c r="CH1639" s="6"/>
      <c r="CI1639" s="4"/>
      <c r="CJ1639" s="6"/>
      <c r="CK1639" s="5"/>
      <c r="CL1639" s="5"/>
      <c r="CM1639" s="4"/>
      <c r="CN1639" s="6"/>
      <c r="CO1639" s="4"/>
      <c r="CP1639" s="6"/>
      <c r="CQ1639" s="5"/>
      <c r="CR1639" s="5"/>
      <c r="CS1639" s="4"/>
      <c r="CT1639" s="6"/>
      <c r="CU1639" s="4"/>
      <c r="CV1639" s="6"/>
      <c r="CW1639" s="5"/>
      <c r="CX1639" s="5"/>
      <c r="CY1639" s="4"/>
      <c r="CZ1639" s="6"/>
      <c r="DA1639" s="4"/>
      <c r="DB1639" s="6"/>
      <c r="DC1639" s="5"/>
      <c r="DD1639" s="5"/>
      <c r="DE1639" s="4"/>
      <c r="DF1639" s="6"/>
      <c r="DG1639" s="4"/>
      <c r="DH1639" s="6"/>
      <c r="DI1639" s="5"/>
      <c r="DJ1639" s="5"/>
      <c r="DK1639" s="4"/>
      <c r="DL1639" s="6"/>
      <c r="DM1639" s="4"/>
      <c r="DN1639" s="6"/>
      <c r="DO1639" s="5"/>
      <c r="DP1639" s="5"/>
      <c r="DQ1639" s="4"/>
      <c r="DR1639" s="6"/>
      <c r="DS1639" s="4"/>
      <c r="DT1639" s="6"/>
      <c r="DU1639" s="5"/>
      <c r="DV1639" s="5"/>
      <c r="DW1639" s="4"/>
      <c r="DX1639" s="6"/>
      <c r="DY1639" s="4"/>
      <c r="DZ1639" s="6"/>
      <c r="EA1639" s="5"/>
      <c r="EB1639" s="5"/>
      <c r="EC1639" s="4"/>
      <c r="ED1639" s="6"/>
      <c r="EE1639" s="4"/>
      <c r="EF1639" s="6"/>
      <c r="EG1639" s="5"/>
      <c r="EH1639" s="5"/>
      <c r="EI1639" s="4"/>
      <c r="EJ1639" s="6"/>
      <c r="EK1639" s="4"/>
      <c r="EL1639" s="6"/>
      <c r="EM1639" s="5"/>
      <c r="EN1639" s="5"/>
      <c r="EO1639" s="4"/>
      <c r="EP1639" s="6"/>
      <c r="EQ1639" s="4"/>
      <c r="ER1639" s="6"/>
      <c r="ES1639" s="5"/>
      <c r="ET1639" s="5"/>
      <c r="EU1639" s="4"/>
      <c r="EV1639" s="6"/>
      <c r="EW1639" s="4"/>
      <c r="EX1639" s="6"/>
      <c r="EY1639" s="5"/>
      <c r="EZ1639" s="5"/>
      <c r="FA1639" s="4"/>
      <c r="FB1639" s="6"/>
      <c r="FC1639" s="4"/>
      <c r="FD1639" s="6"/>
      <c r="FE1639" s="5"/>
      <c r="FF1639" s="5"/>
      <c r="FG1639" s="4"/>
      <c r="FH1639" s="6"/>
      <c r="FI1639" s="4"/>
      <c r="FJ1639" s="6"/>
      <c r="FK1639" s="5"/>
      <c r="FL1639" s="5"/>
      <c r="FM1639" s="4"/>
      <c r="FN1639" s="6"/>
      <c r="FO1639" s="4"/>
      <c r="FP1639" s="6"/>
      <c r="FQ1639" s="5"/>
      <c r="FR1639" s="5"/>
      <c r="FS1639" s="4"/>
      <c r="FT1639" s="6"/>
      <c r="FU1639" s="4"/>
      <c r="FV1639" s="6"/>
      <c r="FW1639" s="5"/>
      <c r="FX1639" s="5"/>
      <c r="FY1639" s="4"/>
      <c r="FZ1639" s="6"/>
      <c r="GA1639" s="4"/>
      <c r="GB1639" s="6"/>
      <c r="GC1639" s="5"/>
      <c r="GD1639" s="5"/>
      <c r="GE1639" s="4"/>
      <c r="GF1639" s="6"/>
      <c r="GG1639" s="4"/>
      <c r="GH1639" s="6"/>
      <c r="GI1639" s="5"/>
      <c r="GJ1639" s="5"/>
      <c r="GK1639" s="4"/>
      <c r="GL1639" s="6"/>
      <c r="GM1639" s="4"/>
      <c r="GN1639" s="6"/>
      <c r="GO1639" s="5"/>
      <c r="GP1639" s="5"/>
      <c r="GQ1639" s="4"/>
      <c r="GR1639" s="6"/>
      <c r="GS1639" s="4"/>
      <c r="GT1639" s="6"/>
      <c r="GU1639" s="5"/>
      <c r="GV1639" s="5"/>
      <c r="GW1639" s="4"/>
      <c r="GX1639" s="6"/>
      <c r="GY1639" s="4"/>
      <c r="GZ1639" s="6"/>
      <c r="HA1639" s="5"/>
      <c r="HB1639" s="5"/>
      <c r="HC1639" s="4"/>
      <c r="HD1639" s="6"/>
      <c r="HE1639" s="4"/>
      <c r="HF1639" s="6"/>
      <c r="HG1639" s="5"/>
      <c r="HH1639" s="5"/>
      <c r="HI1639" s="4"/>
      <c r="HJ1639" s="6"/>
      <c r="HK1639" s="4"/>
      <c r="HL1639" s="6"/>
      <c r="HM1639" s="5"/>
      <c r="HN1639" s="5"/>
      <c r="HO1639" s="4"/>
      <c r="HP1639" s="6"/>
      <c r="HQ1639" s="4"/>
      <c r="HR1639" s="6"/>
      <c r="HS1639" s="5"/>
      <c r="HT1639" s="5"/>
      <c r="HU1639" s="4"/>
      <c r="HV1639" s="6"/>
      <c r="HW1639" s="4"/>
      <c r="HX1639" s="6"/>
      <c r="HY1639" s="5"/>
      <c r="HZ1639" s="5"/>
      <c r="IA1639" s="4"/>
      <c r="IB1639" s="6"/>
      <c r="IC1639" s="4"/>
      <c r="ID1639" s="6"/>
      <c r="IE1639" s="5"/>
      <c r="IF1639" s="5"/>
      <c r="IG1639" s="4"/>
      <c r="IH1639" s="6"/>
      <c r="II1639" s="4"/>
      <c r="IJ1639" s="6"/>
      <c r="IK1639" s="5"/>
      <c r="IL1639" s="5"/>
      <c r="IM1639" s="4"/>
      <c r="IN1639" s="6"/>
      <c r="IO1639" s="4"/>
      <c r="IP1639" s="6"/>
      <c r="IQ1639" s="5"/>
      <c r="IR1639" s="5"/>
      <c r="IS1639" s="4"/>
      <c r="IT1639" s="6"/>
      <c r="IU1639" s="4"/>
      <c r="IV1639" s="6"/>
      <c r="IW1639" s="5"/>
      <c r="IX1639" s="5"/>
      <c r="IY1639" s="4"/>
      <c r="IZ1639" s="6"/>
      <c r="JA1639" s="4"/>
      <c r="JB1639" s="6"/>
      <c r="JC1639" s="5"/>
      <c r="JD1639" s="5"/>
      <c r="JE1639" s="4"/>
      <c r="JF1639" s="6"/>
      <c r="JG1639" s="4"/>
      <c r="JH1639" s="6"/>
      <c r="JI1639" s="5"/>
      <c r="JJ1639" s="5"/>
      <c r="JK1639" s="4"/>
      <c r="JL1639" s="6"/>
      <c r="JM1639" s="4"/>
      <c r="JN1639" s="6"/>
      <c r="JO1639" s="5"/>
      <c r="JP1639" s="5"/>
      <c r="JQ1639" s="4"/>
      <c r="JR1639" s="6"/>
      <c r="JS1639" s="4"/>
      <c r="JT1639" s="6"/>
      <c r="JU1639" s="5"/>
      <c r="JV1639" s="5"/>
      <c r="JW1639" s="4"/>
      <c r="JX1639" s="6"/>
      <c r="JY1639" s="4"/>
      <c r="JZ1639" s="6"/>
      <c r="KA1639" s="5"/>
      <c r="KB1639" s="5"/>
      <c r="KC1639" s="4"/>
      <c r="KD1639" s="6"/>
      <c r="KE1639" s="4"/>
      <c r="KF1639" s="6"/>
      <c r="KG1639" s="5"/>
      <c r="KH1639" s="5"/>
      <c r="KI1639" s="4"/>
      <c r="KJ1639" s="6"/>
      <c r="KK1639" s="4"/>
      <c r="KL1639" s="6"/>
      <c r="KM1639" s="5"/>
      <c r="KN1639" s="5"/>
    </row>
    <row r="1640">
      <c r="A1640" s="3" t="s">
        <v>85</v>
      </c>
      <c r="B1640" s="3" t="s">
        <v>712</v>
      </c>
      <c r="C1640" s="3" t="s">
        <v>703</v>
      </c>
      <c r="D1640" s="3" t="s">
        <v>712</v>
      </c>
      <c r="E1640" s="3" t="s">
        <v>951</v>
      </c>
      <c r="F1640" s="3" t="s">
        <v>104</v>
      </c>
      <c r="G1640" s="3" t="s">
        <v>104</v>
      </c>
      <c r="H1640" s="3" t="s">
        <v>104</v>
      </c>
      <c r="I1640" s="3" t="s">
        <v>1308</v>
      </c>
      <c r="J1640" s="3" t="s">
        <v>104</v>
      </c>
      <c r="K1640" s="4"/>
      <c r="L1640" s="4">
        <f>=ROUNDDOWN({0},0)</f>
      </c>
      <c r="M1640" s="4"/>
      <c r="N1640" s="5"/>
      <c r="O1640" s="4"/>
      <c r="P1640" s="4">
        <f>=ROUNDDOWN({0},0)</f>
      </c>
      <c r="Q1640" s="4"/>
      <c r="R1640" s="5"/>
      <c r="S1640" s="4"/>
      <c r="T1640" s="6"/>
      <c r="U1640" s="4"/>
      <c r="V1640" s="6"/>
      <c r="W1640" s="5"/>
      <c r="X1640" s="5"/>
      <c r="Y1640" s="4"/>
      <c r="Z1640" s="6"/>
      <c r="AA1640" s="4"/>
      <c r="AB1640" s="6"/>
      <c r="AC1640" s="5"/>
      <c r="AD1640" s="5"/>
      <c r="AE1640" s="4"/>
      <c r="AF1640" s="6"/>
      <c r="AG1640" s="4"/>
      <c r="AH1640" s="6"/>
      <c r="AI1640" s="5"/>
      <c r="AJ1640" s="5"/>
      <c r="AK1640" s="4"/>
      <c r="AL1640" s="6"/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  <c r="AW1640" s="4"/>
      <c r="AX1640" s="6"/>
      <c r="AY1640" s="4"/>
      <c r="AZ1640" s="6"/>
      <c r="BA1640" s="5"/>
      <c r="BB1640" s="5"/>
      <c r="BC1640" s="4"/>
      <c r="BD1640" s="6"/>
      <c r="BE1640" s="4"/>
      <c r="BF1640" s="6"/>
      <c r="BG1640" s="5"/>
      <c r="BH1640" s="5"/>
      <c r="BI1640" s="4"/>
      <c r="BJ1640" s="6"/>
      <c r="BK1640" s="4"/>
      <c r="BL1640" s="6"/>
      <c r="BM1640" s="5"/>
      <c r="BN1640" s="5"/>
      <c r="BO1640" s="4"/>
      <c r="BP1640" s="6"/>
      <c r="BQ1640" s="4"/>
      <c r="BR1640" s="6"/>
      <c r="BS1640" s="5"/>
      <c r="BT1640" s="5"/>
      <c r="BU1640" s="4"/>
      <c r="BV1640" s="6"/>
      <c r="BW1640" s="4"/>
      <c r="BX1640" s="6"/>
      <c r="BY1640" s="5"/>
      <c r="BZ1640" s="5"/>
      <c r="CA1640" s="4"/>
      <c r="CB1640" s="6"/>
      <c r="CC1640" s="4"/>
      <c r="CD1640" s="6"/>
      <c r="CE1640" s="5"/>
      <c r="CF1640" s="5"/>
      <c r="CG1640" s="4"/>
      <c r="CH1640" s="6"/>
      <c r="CI1640" s="4"/>
      <c r="CJ1640" s="6"/>
      <c r="CK1640" s="5"/>
      <c r="CL1640" s="5"/>
      <c r="CM1640" s="4"/>
      <c r="CN1640" s="6"/>
      <c r="CO1640" s="4"/>
      <c r="CP1640" s="6"/>
      <c r="CQ1640" s="5"/>
      <c r="CR1640" s="5"/>
      <c r="CS1640" s="4"/>
      <c r="CT1640" s="6"/>
      <c r="CU1640" s="4"/>
      <c r="CV1640" s="6"/>
      <c r="CW1640" s="5"/>
      <c r="CX1640" s="5"/>
      <c r="CY1640" s="4"/>
      <c r="CZ1640" s="6"/>
      <c r="DA1640" s="4"/>
      <c r="DB1640" s="6"/>
      <c r="DC1640" s="5"/>
      <c r="DD1640" s="5"/>
      <c r="DE1640" s="4"/>
      <c r="DF1640" s="6"/>
      <c r="DG1640" s="4"/>
      <c r="DH1640" s="6"/>
      <c r="DI1640" s="5"/>
      <c r="DJ1640" s="5"/>
      <c r="DK1640" s="4"/>
      <c r="DL1640" s="6"/>
      <c r="DM1640" s="4"/>
      <c r="DN1640" s="6"/>
      <c r="DO1640" s="5"/>
      <c r="DP1640" s="5"/>
      <c r="DQ1640" s="4"/>
      <c r="DR1640" s="6"/>
      <c r="DS1640" s="4"/>
      <c r="DT1640" s="6"/>
      <c r="DU1640" s="5"/>
      <c r="DV1640" s="5"/>
      <c r="DW1640" s="4"/>
      <c r="DX1640" s="6"/>
      <c r="DY1640" s="4"/>
      <c r="DZ1640" s="6"/>
      <c r="EA1640" s="5"/>
      <c r="EB1640" s="5"/>
      <c r="EC1640" s="4"/>
      <c r="ED1640" s="6"/>
      <c r="EE1640" s="4"/>
      <c r="EF1640" s="6"/>
      <c r="EG1640" s="5"/>
      <c r="EH1640" s="5"/>
      <c r="EI1640" s="4"/>
      <c r="EJ1640" s="6"/>
      <c r="EK1640" s="4"/>
      <c r="EL1640" s="6"/>
      <c r="EM1640" s="5"/>
      <c r="EN1640" s="5"/>
      <c r="EO1640" s="4"/>
      <c r="EP1640" s="6"/>
      <c r="EQ1640" s="4"/>
      <c r="ER1640" s="6"/>
      <c r="ES1640" s="5"/>
      <c r="ET1640" s="5"/>
      <c r="EU1640" s="4"/>
      <c r="EV1640" s="6"/>
      <c r="EW1640" s="4"/>
      <c r="EX1640" s="6"/>
      <c r="EY1640" s="5"/>
      <c r="EZ1640" s="5"/>
      <c r="FA1640" s="4"/>
      <c r="FB1640" s="6"/>
      <c r="FC1640" s="4"/>
      <c r="FD1640" s="6"/>
      <c r="FE1640" s="5"/>
      <c r="FF1640" s="5"/>
      <c r="FG1640" s="4"/>
      <c r="FH1640" s="6"/>
      <c r="FI1640" s="4"/>
      <c r="FJ1640" s="6"/>
      <c r="FK1640" s="5"/>
      <c r="FL1640" s="5"/>
      <c r="FM1640" s="4"/>
      <c r="FN1640" s="6"/>
      <c r="FO1640" s="4"/>
      <c r="FP1640" s="6"/>
      <c r="FQ1640" s="5"/>
      <c r="FR1640" s="5"/>
      <c r="FS1640" s="4"/>
      <c r="FT1640" s="6"/>
      <c r="FU1640" s="4"/>
      <c r="FV1640" s="6"/>
      <c r="FW1640" s="5"/>
      <c r="FX1640" s="5"/>
      <c r="FY1640" s="4"/>
      <c r="FZ1640" s="6"/>
      <c r="GA1640" s="4"/>
      <c r="GB1640" s="6"/>
      <c r="GC1640" s="5"/>
      <c r="GD1640" s="5"/>
      <c r="GE1640" s="4"/>
      <c r="GF1640" s="6"/>
      <c r="GG1640" s="4"/>
      <c r="GH1640" s="6"/>
      <c r="GI1640" s="5"/>
      <c r="GJ1640" s="5"/>
      <c r="GK1640" s="4"/>
      <c r="GL1640" s="6"/>
      <c r="GM1640" s="4"/>
      <c r="GN1640" s="6"/>
      <c r="GO1640" s="5"/>
      <c r="GP1640" s="5"/>
      <c r="GQ1640" s="4"/>
      <c r="GR1640" s="6"/>
      <c r="GS1640" s="4"/>
      <c r="GT1640" s="6"/>
      <c r="GU1640" s="5"/>
      <c r="GV1640" s="5"/>
      <c r="GW1640" s="4"/>
      <c r="GX1640" s="6"/>
      <c r="GY1640" s="4"/>
      <c r="GZ1640" s="6"/>
      <c r="HA1640" s="5"/>
      <c r="HB1640" s="5"/>
      <c r="HC1640" s="4"/>
      <c r="HD1640" s="6"/>
      <c r="HE1640" s="4"/>
      <c r="HF1640" s="6"/>
      <c r="HG1640" s="5"/>
      <c r="HH1640" s="5"/>
      <c r="HI1640" s="4"/>
      <c r="HJ1640" s="6"/>
      <c r="HK1640" s="4"/>
      <c r="HL1640" s="6"/>
      <c r="HM1640" s="5"/>
      <c r="HN1640" s="5"/>
      <c r="HO1640" s="4"/>
      <c r="HP1640" s="6"/>
      <c r="HQ1640" s="4"/>
      <c r="HR1640" s="6"/>
      <c r="HS1640" s="5"/>
      <c r="HT1640" s="5"/>
      <c r="HU1640" s="4"/>
      <c r="HV1640" s="6"/>
      <c r="HW1640" s="4"/>
      <c r="HX1640" s="6"/>
      <c r="HY1640" s="5"/>
      <c r="HZ1640" s="5"/>
      <c r="IA1640" s="4"/>
      <c r="IB1640" s="6"/>
      <c r="IC1640" s="4"/>
      <c r="ID1640" s="6"/>
      <c r="IE1640" s="5"/>
      <c r="IF1640" s="5"/>
      <c r="IG1640" s="4"/>
      <c r="IH1640" s="6"/>
      <c r="II1640" s="4"/>
      <c r="IJ1640" s="6"/>
      <c r="IK1640" s="5"/>
      <c r="IL1640" s="5"/>
      <c r="IM1640" s="4"/>
      <c r="IN1640" s="6"/>
      <c r="IO1640" s="4"/>
      <c r="IP1640" s="6"/>
      <c r="IQ1640" s="5"/>
      <c r="IR1640" s="5"/>
      <c r="IS1640" s="4"/>
      <c r="IT1640" s="6"/>
      <c r="IU1640" s="4"/>
      <c r="IV1640" s="6"/>
      <c r="IW1640" s="5"/>
      <c r="IX1640" s="5"/>
      <c r="IY1640" s="4"/>
      <c r="IZ1640" s="6"/>
      <c r="JA1640" s="4"/>
      <c r="JB1640" s="6"/>
      <c r="JC1640" s="5"/>
      <c r="JD1640" s="5"/>
      <c r="JE1640" s="4"/>
      <c r="JF1640" s="6"/>
      <c r="JG1640" s="4"/>
      <c r="JH1640" s="6"/>
      <c r="JI1640" s="5"/>
      <c r="JJ1640" s="5"/>
      <c r="JK1640" s="4"/>
      <c r="JL1640" s="6"/>
      <c r="JM1640" s="4"/>
      <c r="JN1640" s="6"/>
      <c r="JO1640" s="5"/>
      <c r="JP1640" s="5"/>
      <c r="JQ1640" s="4"/>
      <c r="JR1640" s="6"/>
      <c r="JS1640" s="4"/>
      <c r="JT1640" s="6"/>
      <c r="JU1640" s="5"/>
      <c r="JV1640" s="5"/>
      <c r="JW1640" s="4"/>
      <c r="JX1640" s="6"/>
      <c r="JY1640" s="4"/>
      <c r="JZ1640" s="6"/>
      <c r="KA1640" s="5"/>
      <c r="KB1640" s="5"/>
      <c r="KC1640" s="4"/>
      <c r="KD1640" s="6"/>
      <c r="KE1640" s="4"/>
      <c r="KF1640" s="6"/>
      <c r="KG1640" s="5"/>
      <c r="KH1640" s="5"/>
      <c r="KI1640" s="4"/>
      <c r="KJ1640" s="6"/>
      <c r="KK1640" s="4"/>
      <c r="KL1640" s="6"/>
      <c r="KM1640" s="5"/>
      <c r="KN1640" s="5"/>
    </row>
    <row r="1641">
      <c r="A1641" s="3" t="s">
        <v>85</v>
      </c>
      <c r="B1641" s="3" t="s">
        <v>712</v>
      </c>
      <c r="C1641" s="3" t="s">
        <v>703</v>
      </c>
      <c r="D1641" s="3" t="s">
        <v>712</v>
      </c>
      <c r="E1641" s="3" t="s">
        <v>1047</v>
      </c>
      <c r="F1641" s="3" t="s">
        <v>104</v>
      </c>
      <c r="G1641" s="3" t="s">
        <v>104</v>
      </c>
      <c r="H1641" s="3" t="s">
        <v>104</v>
      </c>
      <c r="I1641" s="3" t="s">
        <v>1308</v>
      </c>
      <c r="J1641" s="3" t="s">
        <v>104</v>
      </c>
      <c r="K1641" s="4"/>
      <c r="L1641" s="4">
        <f>=ROUNDDOWN({0},0)</f>
      </c>
      <c r="M1641" s="4"/>
      <c r="N1641" s="5"/>
      <c r="O1641" s="4"/>
      <c r="P1641" s="4">
        <f>=ROUNDDOWN({0},0)</f>
      </c>
      <c r="Q1641" s="4"/>
      <c r="R1641" s="5"/>
      <c r="S1641" s="4"/>
      <c r="T1641" s="6"/>
      <c r="U1641" s="4"/>
      <c r="V1641" s="6"/>
      <c r="W1641" s="5"/>
      <c r="X1641" s="5"/>
      <c r="Y1641" s="4"/>
      <c r="Z1641" s="6"/>
      <c r="AA1641" s="4"/>
      <c r="AB1641" s="6"/>
      <c r="AC1641" s="5"/>
      <c r="AD1641" s="5"/>
      <c r="AE1641" s="4"/>
      <c r="AF1641" s="6"/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  <c r="AW1641" s="4"/>
      <c r="AX1641" s="6"/>
      <c r="AY1641" s="4"/>
      <c r="AZ1641" s="6"/>
      <c r="BA1641" s="5"/>
      <c r="BB1641" s="5"/>
      <c r="BC1641" s="4"/>
      <c r="BD1641" s="6"/>
      <c r="BE1641" s="4"/>
      <c r="BF1641" s="6"/>
      <c r="BG1641" s="5"/>
      <c r="BH1641" s="5"/>
      <c r="BI1641" s="4"/>
      <c r="BJ1641" s="6"/>
      <c r="BK1641" s="4"/>
      <c r="BL1641" s="6"/>
      <c r="BM1641" s="5"/>
      <c r="BN1641" s="5"/>
      <c r="BO1641" s="4"/>
      <c r="BP1641" s="6"/>
      <c r="BQ1641" s="4"/>
      <c r="BR1641" s="6"/>
      <c r="BS1641" s="5"/>
      <c r="BT1641" s="5"/>
      <c r="BU1641" s="4"/>
      <c r="BV1641" s="6"/>
      <c r="BW1641" s="4"/>
      <c r="BX1641" s="6"/>
      <c r="BY1641" s="5"/>
      <c r="BZ1641" s="5"/>
      <c r="CA1641" s="4"/>
      <c r="CB1641" s="6"/>
      <c r="CC1641" s="4"/>
      <c r="CD1641" s="6"/>
      <c r="CE1641" s="5"/>
      <c r="CF1641" s="5"/>
      <c r="CG1641" s="4"/>
      <c r="CH1641" s="6"/>
      <c r="CI1641" s="4"/>
      <c r="CJ1641" s="6"/>
      <c r="CK1641" s="5"/>
      <c r="CL1641" s="5"/>
      <c r="CM1641" s="4"/>
      <c r="CN1641" s="6"/>
      <c r="CO1641" s="4"/>
      <c r="CP1641" s="6"/>
      <c r="CQ1641" s="5"/>
      <c r="CR1641" s="5"/>
      <c r="CS1641" s="4"/>
      <c r="CT1641" s="6"/>
      <c r="CU1641" s="4"/>
      <c r="CV1641" s="6"/>
      <c r="CW1641" s="5"/>
      <c r="CX1641" s="5"/>
      <c r="CY1641" s="4"/>
      <c r="CZ1641" s="6"/>
      <c r="DA1641" s="4"/>
      <c r="DB1641" s="6"/>
      <c r="DC1641" s="5"/>
      <c r="DD1641" s="5"/>
      <c r="DE1641" s="4"/>
      <c r="DF1641" s="6"/>
      <c r="DG1641" s="4"/>
      <c r="DH1641" s="6"/>
      <c r="DI1641" s="5"/>
      <c r="DJ1641" s="5"/>
      <c r="DK1641" s="4"/>
      <c r="DL1641" s="6"/>
      <c r="DM1641" s="4"/>
      <c r="DN1641" s="6"/>
      <c r="DO1641" s="5"/>
      <c r="DP1641" s="5"/>
      <c r="DQ1641" s="4"/>
      <c r="DR1641" s="6"/>
      <c r="DS1641" s="4"/>
      <c r="DT1641" s="6"/>
      <c r="DU1641" s="5"/>
      <c r="DV1641" s="5"/>
      <c r="DW1641" s="4"/>
      <c r="DX1641" s="6"/>
      <c r="DY1641" s="4"/>
      <c r="DZ1641" s="6"/>
      <c r="EA1641" s="5"/>
      <c r="EB1641" s="5"/>
      <c r="EC1641" s="4"/>
      <c r="ED1641" s="6"/>
      <c r="EE1641" s="4"/>
      <c r="EF1641" s="6"/>
      <c r="EG1641" s="5"/>
      <c r="EH1641" s="5"/>
      <c r="EI1641" s="4"/>
      <c r="EJ1641" s="6"/>
      <c r="EK1641" s="4"/>
      <c r="EL1641" s="6"/>
      <c r="EM1641" s="5"/>
      <c r="EN1641" s="5"/>
      <c r="EO1641" s="4"/>
      <c r="EP1641" s="6"/>
      <c r="EQ1641" s="4"/>
      <c r="ER1641" s="6"/>
      <c r="ES1641" s="5"/>
      <c r="ET1641" s="5"/>
      <c r="EU1641" s="4"/>
      <c r="EV1641" s="6"/>
      <c r="EW1641" s="4"/>
      <c r="EX1641" s="6"/>
      <c r="EY1641" s="5"/>
      <c r="EZ1641" s="5"/>
      <c r="FA1641" s="4"/>
      <c r="FB1641" s="6"/>
      <c r="FC1641" s="4"/>
      <c r="FD1641" s="6"/>
      <c r="FE1641" s="5"/>
      <c r="FF1641" s="5"/>
      <c r="FG1641" s="4"/>
      <c r="FH1641" s="6"/>
      <c r="FI1641" s="4"/>
      <c r="FJ1641" s="6"/>
      <c r="FK1641" s="5"/>
      <c r="FL1641" s="5"/>
      <c r="FM1641" s="4"/>
      <c r="FN1641" s="6"/>
      <c r="FO1641" s="4"/>
      <c r="FP1641" s="6"/>
      <c r="FQ1641" s="5"/>
      <c r="FR1641" s="5"/>
      <c r="FS1641" s="4"/>
      <c r="FT1641" s="6"/>
      <c r="FU1641" s="4"/>
      <c r="FV1641" s="6"/>
      <c r="FW1641" s="5"/>
      <c r="FX1641" s="5"/>
      <c r="FY1641" s="4"/>
      <c r="FZ1641" s="6"/>
      <c r="GA1641" s="4"/>
      <c r="GB1641" s="6"/>
      <c r="GC1641" s="5"/>
      <c r="GD1641" s="5"/>
      <c r="GE1641" s="4"/>
      <c r="GF1641" s="6"/>
      <c r="GG1641" s="4"/>
      <c r="GH1641" s="6"/>
      <c r="GI1641" s="5"/>
      <c r="GJ1641" s="5"/>
      <c r="GK1641" s="4"/>
      <c r="GL1641" s="6"/>
      <c r="GM1641" s="4"/>
      <c r="GN1641" s="6"/>
      <c r="GO1641" s="5"/>
      <c r="GP1641" s="5"/>
      <c r="GQ1641" s="4"/>
      <c r="GR1641" s="6"/>
      <c r="GS1641" s="4"/>
      <c r="GT1641" s="6"/>
      <c r="GU1641" s="5"/>
      <c r="GV1641" s="5"/>
      <c r="GW1641" s="4"/>
      <c r="GX1641" s="6"/>
      <c r="GY1641" s="4"/>
      <c r="GZ1641" s="6"/>
      <c r="HA1641" s="5"/>
      <c r="HB1641" s="5"/>
      <c r="HC1641" s="4"/>
      <c r="HD1641" s="6"/>
      <c r="HE1641" s="4"/>
      <c r="HF1641" s="6"/>
      <c r="HG1641" s="5"/>
      <c r="HH1641" s="5"/>
      <c r="HI1641" s="4"/>
      <c r="HJ1641" s="6"/>
      <c r="HK1641" s="4"/>
      <c r="HL1641" s="6"/>
      <c r="HM1641" s="5"/>
      <c r="HN1641" s="5"/>
      <c r="HO1641" s="4"/>
      <c r="HP1641" s="6"/>
      <c r="HQ1641" s="4"/>
      <c r="HR1641" s="6"/>
      <c r="HS1641" s="5"/>
      <c r="HT1641" s="5"/>
      <c r="HU1641" s="4"/>
      <c r="HV1641" s="6"/>
      <c r="HW1641" s="4"/>
      <c r="HX1641" s="6"/>
      <c r="HY1641" s="5"/>
      <c r="HZ1641" s="5"/>
      <c r="IA1641" s="4"/>
      <c r="IB1641" s="6"/>
      <c r="IC1641" s="4"/>
      <c r="ID1641" s="6"/>
      <c r="IE1641" s="5"/>
      <c r="IF1641" s="5"/>
      <c r="IG1641" s="4"/>
      <c r="IH1641" s="6"/>
      <c r="II1641" s="4"/>
      <c r="IJ1641" s="6"/>
      <c r="IK1641" s="5"/>
      <c r="IL1641" s="5"/>
      <c r="IM1641" s="4"/>
      <c r="IN1641" s="6"/>
      <c r="IO1641" s="4"/>
      <c r="IP1641" s="6"/>
      <c r="IQ1641" s="5"/>
      <c r="IR1641" s="5"/>
      <c r="IS1641" s="4"/>
      <c r="IT1641" s="6"/>
      <c r="IU1641" s="4"/>
      <c r="IV1641" s="6"/>
      <c r="IW1641" s="5"/>
      <c r="IX1641" s="5"/>
      <c r="IY1641" s="4"/>
      <c r="IZ1641" s="6"/>
      <c r="JA1641" s="4"/>
      <c r="JB1641" s="6"/>
      <c r="JC1641" s="5"/>
      <c r="JD1641" s="5"/>
      <c r="JE1641" s="4"/>
      <c r="JF1641" s="6"/>
      <c r="JG1641" s="4"/>
      <c r="JH1641" s="6"/>
      <c r="JI1641" s="5"/>
      <c r="JJ1641" s="5"/>
      <c r="JK1641" s="4"/>
      <c r="JL1641" s="6"/>
      <c r="JM1641" s="4"/>
      <c r="JN1641" s="6"/>
      <c r="JO1641" s="5"/>
      <c r="JP1641" s="5"/>
      <c r="JQ1641" s="4"/>
      <c r="JR1641" s="6"/>
      <c r="JS1641" s="4"/>
      <c r="JT1641" s="6"/>
      <c r="JU1641" s="5"/>
      <c r="JV1641" s="5"/>
      <c r="JW1641" s="4"/>
      <c r="JX1641" s="6"/>
      <c r="JY1641" s="4"/>
      <c r="JZ1641" s="6"/>
      <c r="KA1641" s="5"/>
      <c r="KB1641" s="5"/>
      <c r="KC1641" s="4"/>
      <c r="KD1641" s="6"/>
      <c r="KE1641" s="4"/>
      <c r="KF1641" s="6"/>
      <c r="KG1641" s="5"/>
      <c r="KH1641" s="5"/>
      <c r="KI1641" s="4"/>
      <c r="KJ1641" s="6"/>
      <c r="KK1641" s="4"/>
      <c r="KL1641" s="6"/>
      <c r="KM1641" s="5"/>
      <c r="KN1641" s="5"/>
    </row>
    <row r="1642">
      <c r="A1642" s="3" t="s">
        <v>85</v>
      </c>
      <c r="B1642" s="3" t="s">
        <v>712</v>
      </c>
      <c r="C1642" s="3" t="s">
        <v>703</v>
      </c>
      <c r="D1642" s="3" t="s">
        <v>712</v>
      </c>
      <c r="E1642" s="3" t="s">
        <v>1120</v>
      </c>
      <c r="F1642" s="3" t="s">
        <v>104</v>
      </c>
      <c r="G1642" s="3" t="s">
        <v>104</v>
      </c>
      <c r="H1642" s="3" t="s">
        <v>104</v>
      </c>
      <c r="I1642" s="3" t="s">
        <v>1599</v>
      </c>
      <c r="J1642" s="3" t="s">
        <v>104</v>
      </c>
      <c r="K1642" s="4"/>
      <c r="L1642" s="4">
        <f>=ROUNDDOWN({0},0)</f>
      </c>
      <c r="M1642" s="4"/>
      <c r="N1642" s="5"/>
      <c r="O1642" s="4"/>
      <c r="P1642" s="4">
        <f>=ROUNDDOWN({0},0)</f>
      </c>
      <c r="Q1642" s="4"/>
      <c r="R1642" s="5"/>
      <c r="S1642" s="4"/>
      <c r="T1642" s="6"/>
      <c r="U1642" s="4"/>
      <c r="V1642" s="6"/>
      <c r="W1642" s="5"/>
      <c r="X1642" s="5"/>
      <c r="Y1642" s="4"/>
      <c r="Z1642" s="6"/>
      <c r="AA1642" s="4"/>
      <c r="AB1642" s="6"/>
      <c r="AC1642" s="5"/>
      <c r="AD1642" s="5"/>
      <c r="AE1642" s="4"/>
      <c r="AF1642" s="6"/>
      <c r="AG1642" s="4"/>
      <c r="AH1642" s="6"/>
      <c r="AI1642" s="5"/>
      <c r="AJ1642" s="5"/>
      <c r="AK1642" s="4"/>
      <c r="AL1642" s="6"/>
      <c r="AM1642" s="4"/>
      <c r="AN1642" s="6"/>
      <c r="AO1642" s="5"/>
      <c r="AP1642" s="5"/>
      <c r="AQ1642" s="4"/>
      <c r="AR1642" s="6"/>
      <c r="AS1642" s="4"/>
      <c r="AT1642" s="6"/>
      <c r="AU1642" s="5"/>
      <c r="AV1642" s="5"/>
      <c r="AW1642" s="4"/>
      <c r="AX1642" s="6"/>
      <c r="AY1642" s="4"/>
      <c r="AZ1642" s="6"/>
      <c r="BA1642" s="5"/>
      <c r="BB1642" s="5"/>
      <c r="BC1642" s="4"/>
      <c r="BD1642" s="6"/>
      <c r="BE1642" s="4"/>
      <c r="BF1642" s="6"/>
      <c r="BG1642" s="5"/>
      <c r="BH1642" s="5"/>
      <c r="BI1642" s="4"/>
      <c r="BJ1642" s="6"/>
      <c r="BK1642" s="4"/>
      <c r="BL1642" s="6"/>
      <c r="BM1642" s="5"/>
      <c r="BN1642" s="5"/>
      <c r="BO1642" s="4"/>
      <c r="BP1642" s="6"/>
      <c r="BQ1642" s="4"/>
      <c r="BR1642" s="6"/>
      <c r="BS1642" s="5"/>
      <c r="BT1642" s="5"/>
      <c r="BU1642" s="4"/>
      <c r="BV1642" s="6"/>
      <c r="BW1642" s="4"/>
      <c r="BX1642" s="6"/>
      <c r="BY1642" s="5"/>
      <c r="BZ1642" s="5"/>
      <c r="CA1642" s="4"/>
      <c r="CB1642" s="6"/>
      <c r="CC1642" s="4"/>
      <c r="CD1642" s="6"/>
      <c r="CE1642" s="5"/>
      <c r="CF1642" s="5"/>
      <c r="CG1642" s="4"/>
      <c r="CH1642" s="6"/>
      <c r="CI1642" s="4"/>
      <c r="CJ1642" s="6"/>
      <c r="CK1642" s="5"/>
      <c r="CL1642" s="5"/>
      <c r="CM1642" s="4"/>
      <c r="CN1642" s="6"/>
      <c r="CO1642" s="4"/>
      <c r="CP1642" s="6"/>
      <c r="CQ1642" s="5"/>
      <c r="CR1642" s="5"/>
      <c r="CS1642" s="4"/>
      <c r="CT1642" s="6"/>
      <c r="CU1642" s="4"/>
      <c r="CV1642" s="6"/>
      <c r="CW1642" s="5"/>
      <c r="CX1642" s="5"/>
      <c r="CY1642" s="4"/>
      <c r="CZ1642" s="6"/>
      <c r="DA1642" s="4"/>
      <c r="DB1642" s="6"/>
      <c r="DC1642" s="5"/>
      <c r="DD1642" s="5"/>
      <c r="DE1642" s="4"/>
      <c r="DF1642" s="6"/>
      <c r="DG1642" s="4"/>
      <c r="DH1642" s="6"/>
      <c r="DI1642" s="5"/>
      <c r="DJ1642" s="5"/>
      <c r="DK1642" s="4"/>
      <c r="DL1642" s="6"/>
      <c r="DM1642" s="4"/>
      <c r="DN1642" s="6"/>
      <c r="DO1642" s="5"/>
      <c r="DP1642" s="5"/>
      <c r="DQ1642" s="4"/>
      <c r="DR1642" s="6"/>
      <c r="DS1642" s="4"/>
      <c r="DT1642" s="6"/>
      <c r="DU1642" s="5"/>
      <c r="DV1642" s="5"/>
      <c r="DW1642" s="4"/>
      <c r="DX1642" s="6"/>
      <c r="DY1642" s="4"/>
      <c r="DZ1642" s="6"/>
      <c r="EA1642" s="5"/>
      <c r="EB1642" s="5"/>
      <c r="EC1642" s="4"/>
      <c r="ED1642" s="6"/>
      <c r="EE1642" s="4"/>
      <c r="EF1642" s="6"/>
      <c r="EG1642" s="5"/>
      <c r="EH1642" s="5"/>
      <c r="EI1642" s="4"/>
      <c r="EJ1642" s="6"/>
      <c r="EK1642" s="4"/>
      <c r="EL1642" s="6"/>
      <c r="EM1642" s="5"/>
      <c r="EN1642" s="5"/>
      <c r="EO1642" s="4"/>
      <c r="EP1642" s="6"/>
      <c r="EQ1642" s="4"/>
      <c r="ER1642" s="6"/>
      <c r="ES1642" s="5"/>
      <c r="ET1642" s="5"/>
      <c r="EU1642" s="4"/>
      <c r="EV1642" s="6"/>
      <c r="EW1642" s="4"/>
      <c r="EX1642" s="6"/>
      <c r="EY1642" s="5"/>
      <c r="EZ1642" s="5"/>
      <c r="FA1642" s="4"/>
      <c r="FB1642" s="6"/>
      <c r="FC1642" s="4"/>
      <c r="FD1642" s="6"/>
      <c r="FE1642" s="5"/>
      <c r="FF1642" s="5"/>
      <c r="FG1642" s="4"/>
      <c r="FH1642" s="6"/>
      <c r="FI1642" s="4"/>
      <c r="FJ1642" s="6"/>
      <c r="FK1642" s="5"/>
      <c r="FL1642" s="5"/>
      <c r="FM1642" s="4"/>
      <c r="FN1642" s="6"/>
      <c r="FO1642" s="4"/>
      <c r="FP1642" s="6"/>
      <c r="FQ1642" s="5"/>
      <c r="FR1642" s="5"/>
      <c r="FS1642" s="4"/>
      <c r="FT1642" s="6"/>
      <c r="FU1642" s="4"/>
      <c r="FV1642" s="6"/>
      <c r="FW1642" s="5"/>
      <c r="FX1642" s="5"/>
      <c r="FY1642" s="4"/>
      <c r="FZ1642" s="6"/>
      <c r="GA1642" s="4"/>
      <c r="GB1642" s="6"/>
      <c r="GC1642" s="5"/>
      <c r="GD1642" s="5"/>
      <c r="GE1642" s="4"/>
      <c r="GF1642" s="6"/>
      <c r="GG1642" s="4"/>
      <c r="GH1642" s="6"/>
      <c r="GI1642" s="5"/>
      <c r="GJ1642" s="5"/>
      <c r="GK1642" s="4"/>
      <c r="GL1642" s="6"/>
      <c r="GM1642" s="4"/>
      <c r="GN1642" s="6"/>
      <c r="GO1642" s="5"/>
      <c r="GP1642" s="5"/>
      <c r="GQ1642" s="4"/>
      <c r="GR1642" s="6"/>
      <c r="GS1642" s="4"/>
      <c r="GT1642" s="6"/>
      <c r="GU1642" s="5"/>
      <c r="GV1642" s="5"/>
      <c r="GW1642" s="4"/>
      <c r="GX1642" s="6"/>
      <c r="GY1642" s="4"/>
      <c r="GZ1642" s="6"/>
      <c r="HA1642" s="5"/>
      <c r="HB1642" s="5"/>
      <c r="HC1642" s="4"/>
      <c r="HD1642" s="6"/>
      <c r="HE1642" s="4"/>
      <c r="HF1642" s="6"/>
      <c r="HG1642" s="5"/>
      <c r="HH1642" s="5"/>
      <c r="HI1642" s="4"/>
      <c r="HJ1642" s="6"/>
      <c r="HK1642" s="4"/>
      <c r="HL1642" s="6"/>
      <c r="HM1642" s="5"/>
      <c r="HN1642" s="5"/>
      <c r="HO1642" s="4"/>
      <c r="HP1642" s="6"/>
      <c r="HQ1642" s="4"/>
      <c r="HR1642" s="6"/>
      <c r="HS1642" s="5"/>
      <c r="HT1642" s="5"/>
      <c r="HU1642" s="4"/>
      <c r="HV1642" s="6"/>
      <c r="HW1642" s="4"/>
      <c r="HX1642" s="6"/>
      <c r="HY1642" s="5"/>
      <c r="HZ1642" s="5"/>
      <c r="IA1642" s="4"/>
      <c r="IB1642" s="6"/>
      <c r="IC1642" s="4"/>
      <c r="ID1642" s="6"/>
      <c r="IE1642" s="5"/>
      <c r="IF1642" s="5"/>
      <c r="IG1642" s="4"/>
      <c r="IH1642" s="6"/>
      <c r="II1642" s="4"/>
      <c r="IJ1642" s="6"/>
      <c r="IK1642" s="5"/>
      <c r="IL1642" s="5"/>
      <c r="IM1642" s="4"/>
      <c r="IN1642" s="6"/>
      <c r="IO1642" s="4"/>
      <c r="IP1642" s="6"/>
      <c r="IQ1642" s="5"/>
      <c r="IR1642" s="5"/>
      <c r="IS1642" s="4"/>
      <c r="IT1642" s="6"/>
      <c r="IU1642" s="4"/>
      <c r="IV1642" s="6"/>
      <c r="IW1642" s="5"/>
      <c r="IX1642" s="5"/>
      <c r="IY1642" s="4"/>
      <c r="IZ1642" s="6"/>
      <c r="JA1642" s="4"/>
      <c r="JB1642" s="6"/>
      <c r="JC1642" s="5"/>
      <c r="JD1642" s="5"/>
      <c r="JE1642" s="4"/>
      <c r="JF1642" s="6"/>
      <c r="JG1642" s="4"/>
      <c r="JH1642" s="6"/>
      <c r="JI1642" s="5"/>
      <c r="JJ1642" s="5"/>
      <c r="JK1642" s="4"/>
      <c r="JL1642" s="6"/>
      <c r="JM1642" s="4"/>
      <c r="JN1642" s="6"/>
      <c r="JO1642" s="5"/>
      <c r="JP1642" s="5"/>
      <c r="JQ1642" s="4"/>
      <c r="JR1642" s="6"/>
      <c r="JS1642" s="4"/>
      <c r="JT1642" s="6"/>
      <c r="JU1642" s="5"/>
      <c r="JV1642" s="5"/>
      <c r="JW1642" s="4"/>
      <c r="JX1642" s="6"/>
      <c r="JY1642" s="4"/>
      <c r="JZ1642" s="6"/>
      <c r="KA1642" s="5"/>
      <c r="KB1642" s="5"/>
      <c r="KC1642" s="4"/>
      <c r="KD1642" s="6"/>
      <c r="KE1642" s="4"/>
      <c r="KF1642" s="6"/>
      <c r="KG1642" s="5"/>
      <c r="KH1642" s="5"/>
      <c r="KI1642" s="4"/>
      <c r="KJ1642" s="6"/>
      <c r="KK1642" s="4"/>
      <c r="KL1642" s="6"/>
      <c r="KM1642" s="5"/>
      <c r="KN1642" s="5"/>
    </row>
    <row r="1643">
      <c r="A1643" s="3" t="s">
        <v>85</v>
      </c>
      <c r="B1643" s="3" t="s">
        <v>712</v>
      </c>
      <c r="C1643" s="3" t="s">
        <v>703</v>
      </c>
      <c r="D1643" s="3" t="s">
        <v>712</v>
      </c>
      <c r="E1643" s="3" t="s">
        <v>1047</v>
      </c>
      <c r="F1643" s="3" t="s">
        <v>104</v>
      </c>
      <c r="G1643" s="3" t="s">
        <v>104</v>
      </c>
      <c r="H1643" s="3" t="s">
        <v>104</v>
      </c>
      <c r="I1643" s="3" t="s">
        <v>1600</v>
      </c>
      <c r="J1643" s="3" t="s">
        <v>104</v>
      </c>
      <c r="K1643" s="4"/>
      <c r="L1643" s="4">
        <f>=ROUNDDOWN({0},0)</f>
      </c>
      <c r="M1643" s="4"/>
      <c r="N1643" s="5"/>
      <c r="O1643" s="4"/>
      <c r="P1643" s="4">
        <f>=ROUNDDOWN({0},0)</f>
      </c>
      <c r="Q1643" s="4"/>
      <c r="R1643" s="5"/>
      <c r="S1643" s="4"/>
      <c r="T1643" s="6"/>
      <c r="U1643" s="4"/>
      <c r="V1643" s="6"/>
      <c r="W1643" s="5"/>
      <c r="X1643" s="5"/>
      <c r="Y1643" s="4"/>
      <c r="Z1643" s="6"/>
      <c r="AA1643" s="4"/>
      <c r="AB1643" s="6"/>
      <c r="AC1643" s="5"/>
      <c r="AD1643" s="5"/>
      <c r="AE1643" s="4"/>
      <c r="AF1643" s="6"/>
      <c r="AG1643" s="4"/>
      <c r="AH1643" s="6"/>
      <c r="AI1643" s="5"/>
      <c r="AJ1643" s="5"/>
      <c r="AK1643" s="4"/>
      <c r="AL1643" s="6"/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  <c r="AW1643" s="4"/>
      <c r="AX1643" s="6"/>
      <c r="AY1643" s="4"/>
      <c r="AZ1643" s="6"/>
      <c r="BA1643" s="5"/>
      <c r="BB1643" s="5"/>
      <c r="BC1643" s="4"/>
      <c r="BD1643" s="6"/>
      <c r="BE1643" s="4"/>
      <c r="BF1643" s="6"/>
      <c r="BG1643" s="5"/>
      <c r="BH1643" s="5"/>
      <c r="BI1643" s="4"/>
      <c r="BJ1643" s="6"/>
      <c r="BK1643" s="4"/>
      <c r="BL1643" s="6"/>
      <c r="BM1643" s="5"/>
      <c r="BN1643" s="5"/>
      <c r="BO1643" s="4"/>
      <c r="BP1643" s="6"/>
      <c r="BQ1643" s="4"/>
      <c r="BR1643" s="6"/>
      <c r="BS1643" s="5"/>
      <c r="BT1643" s="5"/>
      <c r="BU1643" s="4"/>
      <c r="BV1643" s="6"/>
      <c r="BW1643" s="4"/>
      <c r="BX1643" s="6"/>
      <c r="BY1643" s="5"/>
      <c r="BZ1643" s="5"/>
      <c r="CA1643" s="4"/>
      <c r="CB1643" s="6"/>
      <c r="CC1643" s="4"/>
      <c r="CD1643" s="6"/>
      <c r="CE1643" s="5"/>
      <c r="CF1643" s="5"/>
      <c r="CG1643" s="4"/>
      <c r="CH1643" s="6"/>
      <c r="CI1643" s="4"/>
      <c r="CJ1643" s="6"/>
      <c r="CK1643" s="5"/>
      <c r="CL1643" s="5"/>
      <c r="CM1643" s="4"/>
      <c r="CN1643" s="6"/>
      <c r="CO1643" s="4"/>
      <c r="CP1643" s="6"/>
      <c r="CQ1643" s="5"/>
      <c r="CR1643" s="5"/>
      <c r="CS1643" s="4"/>
      <c r="CT1643" s="6"/>
      <c r="CU1643" s="4"/>
      <c r="CV1643" s="6"/>
      <c r="CW1643" s="5"/>
      <c r="CX1643" s="5"/>
      <c r="CY1643" s="4"/>
      <c r="CZ1643" s="6"/>
      <c r="DA1643" s="4"/>
      <c r="DB1643" s="6"/>
      <c r="DC1643" s="5"/>
      <c r="DD1643" s="5"/>
      <c r="DE1643" s="4"/>
      <c r="DF1643" s="6"/>
      <c r="DG1643" s="4"/>
      <c r="DH1643" s="6"/>
      <c r="DI1643" s="5"/>
      <c r="DJ1643" s="5"/>
      <c r="DK1643" s="4"/>
      <c r="DL1643" s="6"/>
      <c r="DM1643" s="4"/>
      <c r="DN1643" s="6"/>
      <c r="DO1643" s="5"/>
      <c r="DP1643" s="5"/>
      <c r="DQ1643" s="4"/>
      <c r="DR1643" s="6"/>
      <c r="DS1643" s="4"/>
      <c r="DT1643" s="6"/>
      <c r="DU1643" s="5"/>
      <c r="DV1643" s="5"/>
      <c r="DW1643" s="4"/>
      <c r="DX1643" s="6"/>
      <c r="DY1643" s="4"/>
      <c r="DZ1643" s="6"/>
      <c r="EA1643" s="5"/>
      <c r="EB1643" s="5"/>
      <c r="EC1643" s="4"/>
      <c r="ED1643" s="6"/>
      <c r="EE1643" s="4"/>
      <c r="EF1643" s="6"/>
      <c r="EG1643" s="5"/>
      <c r="EH1643" s="5"/>
      <c r="EI1643" s="4"/>
      <c r="EJ1643" s="6"/>
      <c r="EK1643" s="4"/>
      <c r="EL1643" s="6"/>
      <c r="EM1643" s="5"/>
      <c r="EN1643" s="5"/>
      <c r="EO1643" s="4"/>
      <c r="EP1643" s="6"/>
      <c r="EQ1643" s="4"/>
      <c r="ER1643" s="6"/>
      <c r="ES1643" s="5"/>
      <c r="ET1643" s="5"/>
      <c r="EU1643" s="4"/>
      <c r="EV1643" s="6"/>
      <c r="EW1643" s="4"/>
      <c r="EX1643" s="6"/>
      <c r="EY1643" s="5"/>
      <c r="EZ1643" s="5"/>
      <c r="FA1643" s="4"/>
      <c r="FB1643" s="6"/>
      <c r="FC1643" s="4"/>
      <c r="FD1643" s="6"/>
      <c r="FE1643" s="5"/>
      <c r="FF1643" s="5"/>
      <c r="FG1643" s="4"/>
      <c r="FH1643" s="6"/>
      <c r="FI1643" s="4"/>
      <c r="FJ1643" s="6"/>
      <c r="FK1643" s="5"/>
      <c r="FL1643" s="5"/>
      <c r="FM1643" s="4"/>
      <c r="FN1643" s="6"/>
      <c r="FO1643" s="4"/>
      <c r="FP1643" s="6"/>
      <c r="FQ1643" s="5"/>
      <c r="FR1643" s="5"/>
      <c r="FS1643" s="4"/>
      <c r="FT1643" s="6"/>
      <c r="FU1643" s="4"/>
      <c r="FV1643" s="6"/>
      <c r="FW1643" s="5"/>
      <c r="FX1643" s="5"/>
      <c r="FY1643" s="4"/>
      <c r="FZ1643" s="6"/>
      <c r="GA1643" s="4"/>
      <c r="GB1643" s="6"/>
      <c r="GC1643" s="5"/>
      <c r="GD1643" s="5"/>
      <c r="GE1643" s="4"/>
      <c r="GF1643" s="6"/>
      <c r="GG1643" s="4"/>
      <c r="GH1643" s="6"/>
      <c r="GI1643" s="5"/>
      <c r="GJ1643" s="5"/>
      <c r="GK1643" s="4"/>
      <c r="GL1643" s="6"/>
      <c r="GM1643" s="4"/>
      <c r="GN1643" s="6"/>
      <c r="GO1643" s="5"/>
      <c r="GP1643" s="5"/>
      <c r="GQ1643" s="4"/>
      <c r="GR1643" s="6"/>
      <c r="GS1643" s="4"/>
      <c r="GT1643" s="6"/>
      <c r="GU1643" s="5"/>
      <c r="GV1643" s="5"/>
      <c r="GW1643" s="4"/>
      <c r="GX1643" s="6"/>
      <c r="GY1643" s="4"/>
      <c r="GZ1643" s="6"/>
      <c r="HA1643" s="5"/>
      <c r="HB1643" s="5"/>
      <c r="HC1643" s="4"/>
      <c r="HD1643" s="6"/>
      <c r="HE1643" s="4"/>
      <c r="HF1643" s="6"/>
      <c r="HG1643" s="5"/>
      <c r="HH1643" s="5"/>
      <c r="HI1643" s="4"/>
      <c r="HJ1643" s="6"/>
      <c r="HK1643" s="4"/>
      <c r="HL1643" s="6"/>
      <c r="HM1643" s="5"/>
      <c r="HN1643" s="5"/>
      <c r="HO1643" s="4"/>
      <c r="HP1643" s="6"/>
      <c r="HQ1643" s="4"/>
      <c r="HR1643" s="6"/>
      <c r="HS1643" s="5"/>
      <c r="HT1643" s="5"/>
      <c r="HU1643" s="4"/>
      <c r="HV1643" s="6"/>
      <c r="HW1643" s="4"/>
      <c r="HX1643" s="6"/>
      <c r="HY1643" s="5"/>
      <c r="HZ1643" s="5"/>
      <c r="IA1643" s="4"/>
      <c r="IB1643" s="6"/>
      <c r="IC1643" s="4"/>
      <c r="ID1643" s="6"/>
      <c r="IE1643" s="5"/>
      <c r="IF1643" s="5"/>
      <c r="IG1643" s="4"/>
      <c r="IH1643" s="6"/>
      <c r="II1643" s="4"/>
      <c r="IJ1643" s="6"/>
      <c r="IK1643" s="5"/>
      <c r="IL1643" s="5"/>
      <c r="IM1643" s="4"/>
      <c r="IN1643" s="6"/>
      <c r="IO1643" s="4"/>
      <c r="IP1643" s="6"/>
      <c r="IQ1643" s="5"/>
      <c r="IR1643" s="5"/>
      <c r="IS1643" s="4"/>
      <c r="IT1643" s="6"/>
      <c r="IU1643" s="4"/>
      <c r="IV1643" s="6"/>
      <c r="IW1643" s="5"/>
      <c r="IX1643" s="5"/>
      <c r="IY1643" s="4"/>
      <c r="IZ1643" s="6"/>
      <c r="JA1643" s="4"/>
      <c r="JB1643" s="6"/>
      <c r="JC1643" s="5"/>
      <c r="JD1643" s="5"/>
      <c r="JE1643" s="4"/>
      <c r="JF1643" s="6"/>
      <c r="JG1643" s="4"/>
      <c r="JH1643" s="6"/>
      <c r="JI1643" s="5"/>
      <c r="JJ1643" s="5"/>
      <c r="JK1643" s="4"/>
      <c r="JL1643" s="6"/>
      <c r="JM1643" s="4"/>
      <c r="JN1643" s="6"/>
      <c r="JO1643" s="5"/>
      <c r="JP1643" s="5"/>
      <c r="JQ1643" s="4"/>
      <c r="JR1643" s="6"/>
      <c r="JS1643" s="4"/>
      <c r="JT1643" s="6"/>
      <c r="JU1643" s="5"/>
      <c r="JV1643" s="5"/>
      <c r="JW1643" s="4"/>
      <c r="JX1643" s="6"/>
      <c r="JY1643" s="4"/>
      <c r="JZ1643" s="6"/>
      <c r="KA1643" s="5"/>
      <c r="KB1643" s="5"/>
      <c r="KC1643" s="4"/>
      <c r="KD1643" s="6"/>
      <c r="KE1643" s="4"/>
      <c r="KF1643" s="6"/>
      <c r="KG1643" s="5"/>
      <c r="KH1643" s="5"/>
      <c r="KI1643" s="4"/>
      <c r="KJ1643" s="6"/>
      <c r="KK1643" s="4"/>
      <c r="KL1643" s="6"/>
      <c r="KM1643" s="5"/>
      <c r="KN1643" s="5"/>
    </row>
    <row r="1644">
      <c r="A1644" s="3" t="s">
        <v>85</v>
      </c>
      <c r="B1644" s="3" t="s">
        <v>712</v>
      </c>
      <c r="C1644" s="3" t="s">
        <v>703</v>
      </c>
      <c r="D1644" s="3" t="s">
        <v>712</v>
      </c>
      <c r="E1644" s="3" t="s">
        <v>1121</v>
      </c>
      <c r="F1644" s="3" t="s">
        <v>104</v>
      </c>
      <c r="G1644" s="3" t="s">
        <v>104</v>
      </c>
      <c r="H1644" s="3" t="s">
        <v>104</v>
      </c>
      <c r="I1644" s="3" t="s">
        <v>1363</v>
      </c>
      <c r="J1644" s="3" t="s">
        <v>104</v>
      </c>
      <c r="K1644" s="4"/>
      <c r="L1644" s="4">
        <f>=ROUNDDOWN({0},0)</f>
      </c>
      <c r="M1644" s="4"/>
      <c r="N1644" s="5"/>
      <c r="O1644" s="4"/>
      <c r="P1644" s="4">
        <f>=ROUNDDOWN({0},0)</f>
      </c>
      <c r="Q1644" s="4"/>
      <c r="R1644" s="5"/>
      <c r="S1644" s="4"/>
      <c r="T1644" s="6"/>
      <c r="U1644" s="4"/>
      <c r="V1644" s="6"/>
      <c r="W1644" s="5"/>
      <c r="X1644" s="5"/>
      <c r="Y1644" s="4"/>
      <c r="Z1644" s="6"/>
      <c r="AA1644" s="4"/>
      <c r="AB1644" s="6"/>
      <c r="AC1644" s="5"/>
      <c r="AD1644" s="5"/>
      <c r="AE1644" s="4"/>
      <c r="AF1644" s="6"/>
      <c r="AG1644" s="4"/>
      <c r="AH1644" s="6"/>
      <c r="AI1644" s="5"/>
      <c r="AJ1644" s="5"/>
      <c r="AK1644" s="4"/>
      <c r="AL1644" s="6"/>
      <c r="AM1644" s="4"/>
      <c r="AN1644" s="6"/>
      <c r="AO1644" s="5"/>
      <c r="AP1644" s="5"/>
      <c r="AQ1644" s="4"/>
      <c r="AR1644" s="6"/>
      <c r="AS1644" s="4"/>
      <c r="AT1644" s="6"/>
      <c r="AU1644" s="5"/>
      <c r="AV1644" s="5"/>
      <c r="AW1644" s="4"/>
      <c r="AX1644" s="6"/>
      <c r="AY1644" s="4"/>
      <c r="AZ1644" s="6"/>
      <c r="BA1644" s="5"/>
      <c r="BB1644" s="5"/>
      <c r="BC1644" s="4"/>
      <c r="BD1644" s="6"/>
      <c r="BE1644" s="4"/>
      <c r="BF1644" s="6"/>
      <c r="BG1644" s="5"/>
      <c r="BH1644" s="5"/>
      <c r="BI1644" s="4"/>
      <c r="BJ1644" s="6"/>
      <c r="BK1644" s="4"/>
      <c r="BL1644" s="6"/>
      <c r="BM1644" s="5"/>
      <c r="BN1644" s="5"/>
      <c r="BO1644" s="4"/>
      <c r="BP1644" s="6"/>
      <c r="BQ1644" s="4"/>
      <c r="BR1644" s="6"/>
      <c r="BS1644" s="5"/>
      <c r="BT1644" s="5"/>
      <c r="BU1644" s="4"/>
      <c r="BV1644" s="6"/>
      <c r="BW1644" s="4"/>
      <c r="BX1644" s="6"/>
      <c r="BY1644" s="5"/>
      <c r="BZ1644" s="5"/>
      <c r="CA1644" s="4"/>
      <c r="CB1644" s="6"/>
      <c r="CC1644" s="4"/>
      <c r="CD1644" s="6"/>
      <c r="CE1644" s="5"/>
      <c r="CF1644" s="5"/>
      <c r="CG1644" s="4"/>
      <c r="CH1644" s="6"/>
      <c r="CI1644" s="4"/>
      <c r="CJ1644" s="6"/>
      <c r="CK1644" s="5"/>
      <c r="CL1644" s="5"/>
      <c r="CM1644" s="4"/>
      <c r="CN1644" s="6"/>
      <c r="CO1644" s="4"/>
      <c r="CP1644" s="6"/>
      <c r="CQ1644" s="5"/>
      <c r="CR1644" s="5"/>
      <c r="CS1644" s="4"/>
      <c r="CT1644" s="6"/>
      <c r="CU1644" s="4"/>
      <c r="CV1644" s="6"/>
      <c r="CW1644" s="5"/>
      <c r="CX1644" s="5"/>
      <c r="CY1644" s="4"/>
      <c r="CZ1644" s="6"/>
      <c r="DA1644" s="4"/>
      <c r="DB1644" s="6"/>
      <c r="DC1644" s="5"/>
      <c r="DD1644" s="5"/>
      <c r="DE1644" s="4"/>
      <c r="DF1644" s="6"/>
      <c r="DG1644" s="4"/>
      <c r="DH1644" s="6"/>
      <c r="DI1644" s="5"/>
      <c r="DJ1644" s="5"/>
      <c r="DK1644" s="4"/>
      <c r="DL1644" s="6"/>
      <c r="DM1644" s="4"/>
      <c r="DN1644" s="6"/>
      <c r="DO1644" s="5"/>
      <c r="DP1644" s="5"/>
      <c r="DQ1644" s="4"/>
      <c r="DR1644" s="6"/>
      <c r="DS1644" s="4"/>
      <c r="DT1644" s="6"/>
      <c r="DU1644" s="5"/>
      <c r="DV1644" s="5"/>
      <c r="DW1644" s="4"/>
      <c r="DX1644" s="6"/>
      <c r="DY1644" s="4"/>
      <c r="DZ1644" s="6"/>
      <c r="EA1644" s="5"/>
      <c r="EB1644" s="5"/>
      <c r="EC1644" s="4"/>
      <c r="ED1644" s="6"/>
      <c r="EE1644" s="4"/>
      <c r="EF1644" s="6"/>
      <c r="EG1644" s="5"/>
      <c r="EH1644" s="5"/>
      <c r="EI1644" s="4"/>
      <c r="EJ1644" s="6"/>
      <c r="EK1644" s="4"/>
      <c r="EL1644" s="6"/>
      <c r="EM1644" s="5"/>
      <c r="EN1644" s="5"/>
      <c r="EO1644" s="4"/>
      <c r="EP1644" s="6"/>
      <c r="EQ1644" s="4"/>
      <c r="ER1644" s="6"/>
      <c r="ES1644" s="5"/>
      <c r="ET1644" s="5"/>
      <c r="EU1644" s="4"/>
      <c r="EV1644" s="6"/>
      <c r="EW1644" s="4"/>
      <c r="EX1644" s="6"/>
      <c r="EY1644" s="5"/>
      <c r="EZ1644" s="5"/>
      <c r="FA1644" s="4"/>
      <c r="FB1644" s="6"/>
      <c r="FC1644" s="4"/>
      <c r="FD1644" s="6"/>
      <c r="FE1644" s="5"/>
      <c r="FF1644" s="5"/>
      <c r="FG1644" s="4"/>
      <c r="FH1644" s="6"/>
      <c r="FI1644" s="4"/>
      <c r="FJ1644" s="6"/>
      <c r="FK1644" s="5"/>
      <c r="FL1644" s="5"/>
      <c r="FM1644" s="4"/>
      <c r="FN1644" s="6"/>
      <c r="FO1644" s="4"/>
      <c r="FP1644" s="6"/>
      <c r="FQ1644" s="5"/>
      <c r="FR1644" s="5"/>
      <c r="FS1644" s="4"/>
      <c r="FT1644" s="6"/>
      <c r="FU1644" s="4"/>
      <c r="FV1644" s="6"/>
      <c r="FW1644" s="5"/>
      <c r="FX1644" s="5"/>
      <c r="FY1644" s="4"/>
      <c r="FZ1644" s="6"/>
      <c r="GA1644" s="4"/>
      <c r="GB1644" s="6"/>
      <c r="GC1644" s="5"/>
      <c r="GD1644" s="5"/>
      <c r="GE1644" s="4"/>
      <c r="GF1644" s="6"/>
      <c r="GG1644" s="4"/>
      <c r="GH1644" s="6"/>
      <c r="GI1644" s="5"/>
      <c r="GJ1644" s="5"/>
      <c r="GK1644" s="4"/>
      <c r="GL1644" s="6"/>
      <c r="GM1644" s="4"/>
      <c r="GN1644" s="6"/>
      <c r="GO1644" s="5"/>
      <c r="GP1644" s="5"/>
      <c r="GQ1644" s="4"/>
      <c r="GR1644" s="6"/>
      <c r="GS1644" s="4"/>
      <c r="GT1644" s="6"/>
      <c r="GU1644" s="5"/>
      <c r="GV1644" s="5"/>
      <c r="GW1644" s="4"/>
      <c r="GX1644" s="6"/>
      <c r="GY1644" s="4"/>
      <c r="GZ1644" s="6"/>
      <c r="HA1644" s="5"/>
      <c r="HB1644" s="5"/>
      <c r="HC1644" s="4"/>
      <c r="HD1644" s="6"/>
      <c r="HE1644" s="4"/>
      <c r="HF1644" s="6"/>
      <c r="HG1644" s="5"/>
      <c r="HH1644" s="5"/>
      <c r="HI1644" s="4"/>
      <c r="HJ1644" s="6"/>
      <c r="HK1644" s="4"/>
      <c r="HL1644" s="6"/>
      <c r="HM1644" s="5"/>
      <c r="HN1644" s="5"/>
      <c r="HO1644" s="4"/>
      <c r="HP1644" s="6"/>
      <c r="HQ1644" s="4"/>
      <c r="HR1644" s="6"/>
      <c r="HS1644" s="5"/>
      <c r="HT1644" s="5"/>
      <c r="HU1644" s="4"/>
      <c r="HV1644" s="6"/>
      <c r="HW1644" s="4"/>
      <c r="HX1644" s="6"/>
      <c r="HY1644" s="5"/>
      <c r="HZ1644" s="5"/>
      <c r="IA1644" s="4"/>
      <c r="IB1644" s="6"/>
      <c r="IC1644" s="4"/>
      <c r="ID1644" s="6"/>
      <c r="IE1644" s="5"/>
      <c r="IF1644" s="5"/>
      <c r="IG1644" s="4"/>
      <c r="IH1644" s="6"/>
      <c r="II1644" s="4"/>
      <c r="IJ1644" s="6"/>
      <c r="IK1644" s="5"/>
      <c r="IL1644" s="5"/>
      <c r="IM1644" s="4"/>
      <c r="IN1644" s="6"/>
      <c r="IO1644" s="4"/>
      <c r="IP1644" s="6"/>
      <c r="IQ1644" s="5"/>
      <c r="IR1644" s="5"/>
      <c r="IS1644" s="4"/>
      <c r="IT1644" s="6"/>
      <c r="IU1644" s="4"/>
      <c r="IV1644" s="6"/>
      <c r="IW1644" s="5"/>
      <c r="IX1644" s="5"/>
      <c r="IY1644" s="4"/>
      <c r="IZ1644" s="6"/>
      <c r="JA1644" s="4"/>
      <c r="JB1644" s="6"/>
      <c r="JC1644" s="5"/>
      <c r="JD1644" s="5"/>
      <c r="JE1644" s="4"/>
      <c r="JF1644" s="6"/>
      <c r="JG1644" s="4"/>
      <c r="JH1644" s="6"/>
      <c r="JI1644" s="5"/>
      <c r="JJ1644" s="5"/>
      <c r="JK1644" s="4"/>
      <c r="JL1644" s="6"/>
      <c r="JM1644" s="4"/>
      <c r="JN1644" s="6"/>
      <c r="JO1644" s="5"/>
      <c r="JP1644" s="5"/>
      <c r="JQ1644" s="4"/>
      <c r="JR1644" s="6"/>
      <c r="JS1644" s="4"/>
      <c r="JT1644" s="6"/>
      <c r="JU1644" s="5"/>
      <c r="JV1644" s="5"/>
      <c r="JW1644" s="4"/>
      <c r="JX1644" s="6"/>
      <c r="JY1644" s="4"/>
      <c r="JZ1644" s="6"/>
      <c r="KA1644" s="5"/>
      <c r="KB1644" s="5"/>
      <c r="KC1644" s="4"/>
      <c r="KD1644" s="6"/>
      <c r="KE1644" s="4"/>
      <c r="KF1644" s="6"/>
      <c r="KG1644" s="5"/>
      <c r="KH1644" s="5"/>
      <c r="KI1644" s="4"/>
      <c r="KJ1644" s="6"/>
      <c r="KK1644" s="4"/>
      <c r="KL1644" s="6"/>
      <c r="KM1644" s="5"/>
      <c r="KN1644" s="5"/>
    </row>
    <row r="1645">
      <c r="A1645" s="3" t="s">
        <v>85</v>
      </c>
      <c r="B1645" s="3" t="s">
        <v>712</v>
      </c>
      <c r="C1645" s="3" t="s">
        <v>703</v>
      </c>
      <c r="D1645" s="3" t="s">
        <v>712</v>
      </c>
      <c r="E1645" s="3" t="s">
        <v>1039</v>
      </c>
      <c r="F1645" s="3" t="s">
        <v>104</v>
      </c>
      <c r="G1645" s="3" t="s">
        <v>104</v>
      </c>
      <c r="H1645" s="3" t="s">
        <v>104</v>
      </c>
      <c r="I1645" s="3" t="s">
        <v>1601</v>
      </c>
      <c r="J1645" s="3" t="s">
        <v>104</v>
      </c>
      <c r="K1645" s="4"/>
      <c r="L1645" s="4">
        <f>=ROUNDDOWN({0},0)</f>
      </c>
      <c r="M1645" s="4"/>
      <c r="N1645" s="5"/>
      <c r="O1645" s="4"/>
      <c r="P1645" s="4">
        <f>=ROUNDDOWN({0},0)</f>
      </c>
      <c r="Q1645" s="4"/>
      <c r="R1645" s="5"/>
      <c r="S1645" s="4"/>
      <c r="T1645" s="6"/>
      <c r="U1645" s="4"/>
      <c r="V1645" s="6"/>
      <c r="W1645" s="5"/>
      <c r="X1645" s="5"/>
      <c r="Y1645" s="4"/>
      <c r="Z1645" s="6"/>
      <c r="AA1645" s="4"/>
      <c r="AB1645" s="6"/>
      <c r="AC1645" s="5"/>
      <c r="AD1645" s="5"/>
      <c r="AE1645" s="4"/>
      <c r="AF1645" s="6"/>
      <c r="AG1645" s="4"/>
      <c r="AH1645" s="6"/>
      <c r="AI1645" s="5"/>
      <c r="AJ1645" s="5"/>
      <c r="AK1645" s="4"/>
      <c r="AL1645" s="6"/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  <c r="AW1645" s="4"/>
      <c r="AX1645" s="6"/>
      <c r="AY1645" s="4"/>
      <c r="AZ1645" s="6"/>
      <c r="BA1645" s="5"/>
      <c r="BB1645" s="5"/>
      <c r="BC1645" s="4"/>
      <c r="BD1645" s="6"/>
      <c r="BE1645" s="4"/>
      <c r="BF1645" s="6"/>
      <c r="BG1645" s="5"/>
      <c r="BH1645" s="5"/>
      <c r="BI1645" s="4"/>
      <c r="BJ1645" s="6"/>
      <c r="BK1645" s="4"/>
      <c r="BL1645" s="6"/>
      <c r="BM1645" s="5"/>
      <c r="BN1645" s="5"/>
      <c r="BO1645" s="4"/>
      <c r="BP1645" s="6"/>
      <c r="BQ1645" s="4"/>
      <c r="BR1645" s="6"/>
      <c r="BS1645" s="5"/>
      <c r="BT1645" s="5"/>
      <c r="BU1645" s="4"/>
      <c r="BV1645" s="6"/>
      <c r="BW1645" s="4"/>
      <c r="BX1645" s="6"/>
      <c r="BY1645" s="5"/>
      <c r="BZ1645" s="5"/>
      <c r="CA1645" s="4"/>
      <c r="CB1645" s="6"/>
      <c r="CC1645" s="4"/>
      <c r="CD1645" s="6"/>
      <c r="CE1645" s="5"/>
      <c r="CF1645" s="5"/>
      <c r="CG1645" s="4"/>
      <c r="CH1645" s="6"/>
      <c r="CI1645" s="4"/>
      <c r="CJ1645" s="6"/>
      <c r="CK1645" s="5"/>
      <c r="CL1645" s="5"/>
      <c r="CM1645" s="4"/>
      <c r="CN1645" s="6"/>
      <c r="CO1645" s="4"/>
      <c r="CP1645" s="6"/>
      <c r="CQ1645" s="5"/>
      <c r="CR1645" s="5"/>
      <c r="CS1645" s="4"/>
      <c r="CT1645" s="6"/>
      <c r="CU1645" s="4"/>
      <c r="CV1645" s="6"/>
      <c r="CW1645" s="5"/>
      <c r="CX1645" s="5"/>
      <c r="CY1645" s="4"/>
      <c r="CZ1645" s="6"/>
      <c r="DA1645" s="4"/>
      <c r="DB1645" s="6"/>
      <c r="DC1645" s="5"/>
      <c r="DD1645" s="5"/>
      <c r="DE1645" s="4"/>
      <c r="DF1645" s="6"/>
      <c r="DG1645" s="4"/>
      <c r="DH1645" s="6"/>
      <c r="DI1645" s="5"/>
      <c r="DJ1645" s="5"/>
      <c r="DK1645" s="4"/>
      <c r="DL1645" s="6"/>
      <c r="DM1645" s="4"/>
      <c r="DN1645" s="6"/>
      <c r="DO1645" s="5"/>
      <c r="DP1645" s="5"/>
      <c r="DQ1645" s="4"/>
      <c r="DR1645" s="6"/>
      <c r="DS1645" s="4"/>
      <c r="DT1645" s="6"/>
      <c r="DU1645" s="5"/>
      <c r="DV1645" s="5"/>
      <c r="DW1645" s="4"/>
      <c r="DX1645" s="6"/>
      <c r="DY1645" s="4"/>
      <c r="DZ1645" s="6"/>
      <c r="EA1645" s="5"/>
      <c r="EB1645" s="5"/>
      <c r="EC1645" s="4"/>
      <c r="ED1645" s="6"/>
      <c r="EE1645" s="4"/>
      <c r="EF1645" s="6"/>
      <c r="EG1645" s="5"/>
      <c r="EH1645" s="5"/>
      <c r="EI1645" s="4"/>
      <c r="EJ1645" s="6"/>
      <c r="EK1645" s="4"/>
      <c r="EL1645" s="6"/>
      <c r="EM1645" s="5"/>
      <c r="EN1645" s="5"/>
      <c r="EO1645" s="4"/>
      <c r="EP1645" s="6"/>
      <c r="EQ1645" s="4"/>
      <c r="ER1645" s="6"/>
      <c r="ES1645" s="5"/>
      <c r="ET1645" s="5"/>
      <c r="EU1645" s="4"/>
      <c r="EV1645" s="6"/>
      <c r="EW1645" s="4"/>
      <c r="EX1645" s="6"/>
      <c r="EY1645" s="5"/>
      <c r="EZ1645" s="5"/>
      <c r="FA1645" s="4"/>
      <c r="FB1645" s="6"/>
      <c r="FC1645" s="4"/>
      <c r="FD1645" s="6"/>
      <c r="FE1645" s="5"/>
      <c r="FF1645" s="5"/>
      <c r="FG1645" s="4"/>
      <c r="FH1645" s="6"/>
      <c r="FI1645" s="4"/>
      <c r="FJ1645" s="6"/>
      <c r="FK1645" s="5"/>
      <c r="FL1645" s="5"/>
      <c r="FM1645" s="4"/>
      <c r="FN1645" s="6"/>
      <c r="FO1645" s="4"/>
      <c r="FP1645" s="6"/>
      <c r="FQ1645" s="5"/>
      <c r="FR1645" s="5"/>
      <c r="FS1645" s="4"/>
      <c r="FT1645" s="6"/>
      <c r="FU1645" s="4"/>
      <c r="FV1645" s="6"/>
      <c r="FW1645" s="5"/>
      <c r="FX1645" s="5"/>
      <c r="FY1645" s="4"/>
      <c r="FZ1645" s="6"/>
      <c r="GA1645" s="4"/>
      <c r="GB1645" s="6"/>
      <c r="GC1645" s="5"/>
      <c r="GD1645" s="5"/>
      <c r="GE1645" s="4"/>
      <c r="GF1645" s="6"/>
      <c r="GG1645" s="4"/>
      <c r="GH1645" s="6"/>
      <c r="GI1645" s="5"/>
      <c r="GJ1645" s="5"/>
      <c r="GK1645" s="4"/>
      <c r="GL1645" s="6"/>
      <c r="GM1645" s="4"/>
      <c r="GN1645" s="6"/>
      <c r="GO1645" s="5"/>
      <c r="GP1645" s="5"/>
      <c r="GQ1645" s="4"/>
      <c r="GR1645" s="6"/>
      <c r="GS1645" s="4"/>
      <c r="GT1645" s="6"/>
      <c r="GU1645" s="5"/>
      <c r="GV1645" s="5"/>
      <c r="GW1645" s="4"/>
      <c r="GX1645" s="6"/>
      <c r="GY1645" s="4"/>
      <c r="GZ1645" s="6"/>
      <c r="HA1645" s="5"/>
      <c r="HB1645" s="5"/>
      <c r="HC1645" s="4"/>
      <c r="HD1645" s="6"/>
      <c r="HE1645" s="4"/>
      <c r="HF1645" s="6"/>
      <c r="HG1645" s="5"/>
      <c r="HH1645" s="5"/>
      <c r="HI1645" s="4"/>
      <c r="HJ1645" s="6"/>
      <c r="HK1645" s="4"/>
      <c r="HL1645" s="6"/>
      <c r="HM1645" s="5"/>
      <c r="HN1645" s="5"/>
      <c r="HO1645" s="4"/>
      <c r="HP1645" s="6"/>
      <c r="HQ1645" s="4"/>
      <c r="HR1645" s="6"/>
      <c r="HS1645" s="5"/>
      <c r="HT1645" s="5"/>
      <c r="HU1645" s="4"/>
      <c r="HV1645" s="6"/>
      <c r="HW1645" s="4"/>
      <c r="HX1645" s="6"/>
      <c r="HY1645" s="5"/>
      <c r="HZ1645" s="5"/>
      <c r="IA1645" s="4"/>
      <c r="IB1645" s="6"/>
      <c r="IC1645" s="4"/>
      <c r="ID1645" s="6"/>
      <c r="IE1645" s="5"/>
      <c r="IF1645" s="5"/>
      <c r="IG1645" s="4"/>
      <c r="IH1645" s="6"/>
      <c r="II1645" s="4"/>
      <c r="IJ1645" s="6"/>
      <c r="IK1645" s="5"/>
      <c r="IL1645" s="5"/>
      <c r="IM1645" s="4"/>
      <c r="IN1645" s="6"/>
      <c r="IO1645" s="4"/>
      <c r="IP1645" s="6"/>
      <c r="IQ1645" s="5"/>
      <c r="IR1645" s="5"/>
      <c r="IS1645" s="4"/>
      <c r="IT1645" s="6"/>
      <c r="IU1645" s="4"/>
      <c r="IV1645" s="6"/>
      <c r="IW1645" s="5"/>
      <c r="IX1645" s="5"/>
      <c r="IY1645" s="4"/>
      <c r="IZ1645" s="6"/>
      <c r="JA1645" s="4"/>
      <c r="JB1645" s="6"/>
      <c r="JC1645" s="5"/>
      <c r="JD1645" s="5"/>
      <c r="JE1645" s="4"/>
      <c r="JF1645" s="6"/>
      <c r="JG1645" s="4"/>
      <c r="JH1645" s="6"/>
      <c r="JI1645" s="5"/>
      <c r="JJ1645" s="5"/>
      <c r="JK1645" s="4"/>
      <c r="JL1645" s="6"/>
      <c r="JM1645" s="4"/>
      <c r="JN1645" s="6"/>
      <c r="JO1645" s="5"/>
      <c r="JP1645" s="5"/>
      <c r="JQ1645" s="4"/>
      <c r="JR1645" s="6"/>
      <c r="JS1645" s="4"/>
      <c r="JT1645" s="6"/>
      <c r="JU1645" s="5"/>
      <c r="JV1645" s="5"/>
      <c r="JW1645" s="4"/>
      <c r="JX1645" s="6"/>
      <c r="JY1645" s="4"/>
      <c r="JZ1645" s="6"/>
      <c r="KA1645" s="5"/>
      <c r="KB1645" s="5"/>
      <c r="KC1645" s="4"/>
      <c r="KD1645" s="6"/>
      <c r="KE1645" s="4"/>
      <c r="KF1645" s="6"/>
      <c r="KG1645" s="5"/>
      <c r="KH1645" s="5"/>
      <c r="KI1645" s="4"/>
      <c r="KJ1645" s="6"/>
      <c r="KK1645" s="4"/>
      <c r="KL1645" s="6"/>
      <c r="KM1645" s="5"/>
      <c r="KN1645" s="5"/>
    </row>
    <row r="1646">
      <c r="A1646" s="3" t="s">
        <v>85</v>
      </c>
      <c r="B1646" s="3" t="s">
        <v>712</v>
      </c>
      <c r="C1646" s="3" t="s">
        <v>703</v>
      </c>
      <c r="D1646" s="3" t="s">
        <v>712</v>
      </c>
      <c r="E1646" s="3" t="s">
        <v>1119</v>
      </c>
      <c r="F1646" s="3" t="s">
        <v>104</v>
      </c>
      <c r="G1646" s="3" t="s">
        <v>104</v>
      </c>
      <c r="H1646" s="3" t="s">
        <v>104</v>
      </c>
      <c r="I1646" s="3" t="s">
        <v>1311</v>
      </c>
      <c r="J1646" s="3" t="s">
        <v>104</v>
      </c>
      <c r="K1646" s="4"/>
      <c r="L1646" s="4">
        <f>=ROUNDDOWN({0},0)</f>
      </c>
      <c r="M1646" s="4"/>
      <c r="N1646" s="5"/>
      <c r="O1646" s="4"/>
      <c r="P1646" s="4">
        <f>=ROUNDDOWN({0},0)</f>
      </c>
      <c r="Q1646" s="4"/>
      <c r="R1646" s="5"/>
      <c r="S1646" s="4"/>
      <c r="T1646" s="6"/>
      <c r="U1646" s="4"/>
      <c r="V1646" s="6"/>
      <c r="W1646" s="5"/>
      <c r="X1646" s="5"/>
      <c r="Y1646" s="4"/>
      <c r="Z1646" s="6"/>
      <c r="AA1646" s="4"/>
      <c r="AB1646" s="6"/>
      <c r="AC1646" s="5"/>
      <c r="AD1646" s="5"/>
      <c r="AE1646" s="4"/>
      <c r="AF1646" s="6"/>
      <c r="AG1646" s="4"/>
      <c r="AH1646" s="6"/>
      <c r="AI1646" s="5"/>
      <c r="AJ1646" s="5"/>
      <c r="AK1646" s="4"/>
      <c r="AL1646" s="6"/>
      <c r="AM1646" s="4"/>
      <c r="AN1646" s="6"/>
      <c r="AO1646" s="5"/>
      <c r="AP1646" s="5"/>
      <c r="AQ1646" s="4"/>
      <c r="AR1646" s="6"/>
      <c r="AS1646" s="4"/>
      <c r="AT1646" s="6"/>
      <c r="AU1646" s="5"/>
      <c r="AV1646" s="5"/>
      <c r="AW1646" s="4"/>
      <c r="AX1646" s="6"/>
      <c r="AY1646" s="4"/>
      <c r="AZ1646" s="6"/>
      <c r="BA1646" s="5"/>
      <c r="BB1646" s="5"/>
      <c r="BC1646" s="4"/>
      <c r="BD1646" s="6"/>
      <c r="BE1646" s="4"/>
      <c r="BF1646" s="6"/>
      <c r="BG1646" s="5"/>
      <c r="BH1646" s="5"/>
      <c r="BI1646" s="4"/>
      <c r="BJ1646" s="6"/>
      <c r="BK1646" s="4"/>
      <c r="BL1646" s="6"/>
      <c r="BM1646" s="5"/>
      <c r="BN1646" s="5"/>
      <c r="BO1646" s="4"/>
      <c r="BP1646" s="6"/>
      <c r="BQ1646" s="4"/>
      <c r="BR1646" s="6"/>
      <c r="BS1646" s="5"/>
      <c r="BT1646" s="5"/>
      <c r="BU1646" s="4"/>
      <c r="BV1646" s="6"/>
      <c r="BW1646" s="4"/>
      <c r="BX1646" s="6"/>
      <c r="BY1646" s="5"/>
      <c r="BZ1646" s="5"/>
      <c r="CA1646" s="4"/>
      <c r="CB1646" s="6"/>
      <c r="CC1646" s="4"/>
      <c r="CD1646" s="6"/>
      <c r="CE1646" s="5"/>
      <c r="CF1646" s="5"/>
      <c r="CG1646" s="4"/>
      <c r="CH1646" s="6"/>
      <c r="CI1646" s="4"/>
      <c r="CJ1646" s="6"/>
      <c r="CK1646" s="5"/>
      <c r="CL1646" s="5"/>
      <c r="CM1646" s="4"/>
      <c r="CN1646" s="6"/>
      <c r="CO1646" s="4"/>
      <c r="CP1646" s="6"/>
      <c r="CQ1646" s="5"/>
      <c r="CR1646" s="5"/>
      <c r="CS1646" s="4"/>
      <c r="CT1646" s="6"/>
      <c r="CU1646" s="4"/>
      <c r="CV1646" s="6"/>
      <c r="CW1646" s="5"/>
      <c r="CX1646" s="5"/>
      <c r="CY1646" s="4"/>
      <c r="CZ1646" s="6"/>
      <c r="DA1646" s="4"/>
      <c r="DB1646" s="6"/>
      <c r="DC1646" s="5"/>
      <c r="DD1646" s="5"/>
      <c r="DE1646" s="4"/>
      <c r="DF1646" s="6"/>
      <c r="DG1646" s="4"/>
      <c r="DH1646" s="6"/>
      <c r="DI1646" s="5"/>
      <c r="DJ1646" s="5"/>
      <c r="DK1646" s="4"/>
      <c r="DL1646" s="6"/>
      <c r="DM1646" s="4"/>
      <c r="DN1646" s="6"/>
      <c r="DO1646" s="5"/>
      <c r="DP1646" s="5"/>
      <c r="DQ1646" s="4"/>
      <c r="DR1646" s="6"/>
      <c r="DS1646" s="4"/>
      <c r="DT1646" s="6"/>
      <c r="DU1646" s="5"/>
      <c r="DV1646" s="5"/>
      <c r="DW1646" s="4"/>
      <c r="DX1646" s="6"/>
      <c r="DY1646" s="4"/>
      <c r="DZ1646" s="6"/>
      <c r="EA1646" s="5"/>
      <c r="EB1646" s="5"/>
      <c r="EC1646" s="4"/>
      <c r="ED1646" s="6"/>
      <c r="EE1646" s="4"/>
      <c r="EF1646" s="6"/>
      <c r="EG1646" s="5"/>
      <c r="EH1646" s="5"/>
      <c r="EI1646" s="4"/>
      <c r="EJ1646" s="6"/>
      <c r="EK1646" s="4"/>
      <c r="EL1646" s="6"/>
      <c r="EM1646" s="5"/>
      <c r="EN1646" s="5"/>
      <c r="EO1646" s="4"/>
      <c r="EP1646" s="6"/>
      <c r="EQ1646" s="4"/>
      <c r="ER1646" s="6"/>
      <c r="ES1646" s="5"/>
      <c r="ET1646" s="5"/>
      <c r="EU1646" s="4"/>
      <c r="EV1646" s="6"/>
      <c r="EW1646" s="4"/>
      <c r="EX1646" s="6"/>
      <c r="EY1646" s="5"/>
      <c r="EZ1646" s="5"/>
      <c r="FA1646" s="4"/>
      <c r="FB1646" s="6"/>
      <c r="FC1646" s="4"/>
      <c r="FD1646" s="6"/>
      <c r="FE1646" s="5"/>
      <c r="FF1646" s="5"/>
      <c r="FG1646" s="4"/>
      <c r="FH1646" s="6"/>
      <c r="FI1646" s="4"/>
      <c r="FJ1646" s="6"/>
      <c r="FK1646" s="5"/>
      <c r="FL1646" s="5"/>
      <c r="FM1646" s="4"/>
      <c r="FN1646" s="6"/>
      <c r="FO1646" s="4"/>
      <c r="FP1646" s="6"/>
      <c r="FQ1646" s="5"/>
      <c r="FR1646" s="5"/>
      <c r="FS1646" s="4"/>
      <c r="FT1646" s="6"/>
      <c r="FU1646" s="4"/>
      <c r="FV1646" s="6"/>
      <c r="FW1646" s="5"/>
      <c r="FX1646" s="5"/>
      <c r="FY1646" s="4"/>
      <c r="FZ1646" s="6"/>
      <c r="GA1646" s="4"/>
      <c r="GB1646" s="6"/>
      <c r="GC1646" s="5"/>
      <c r="GD1646" s="5"/>
      <c r="GE1646" s="4"/>
      <c r="GF1646" s="6"/>
      <c r="GG1646" s="4"/>
      <c r="GH1646" s="6"/>
      <c r="GI1646" s="5"/>
      <c r="GJ1646" s="5"/>
      <c r="GK1646" s="4"/>
      <c r="GL1646" s="6"/>
      <c r="GM1646" s="4"/>
      <c r="GN1646" s="6"/>
      <c r="GO1646" s="5"/>
      <c r="GP1646" s="5"/>
      <c r="GQ1646" s="4"/>
      <c r="GR1646" s="6"/>
      <c r="GS1646" s="4"/>
      <c r="GT1646" s="6"/>
      <c r="GU1646" s="5"/>
      <c r="GV1646" s="5"/>
      <c r="GW1646" s="4"/>
      <c r="GX1646" s="6"/>
      <c r="GY1646" s="4"/>
      <c r="GZ1646" s="6"/>
      <c r="HA1646" s="5"/>
      <c r="HB1646" s="5"/>
      <c r="HC1646" s="4"/>
      <c r="HD1646" s="6"/>
      <c r="HE1646" s="4"/>
      <c r="HF1646" s="6"/>
      <c r="HG1646" s="5"/>
      <c r="HH1646" s="5"/>
      <c r="HI1646" s="4"/>
      <c r="HJ1646" s="6"/>
      <c r="HK1646" s="4"/>
      <c r="HL1646" s="6"/>
      <c r="HM1646" s="5"/>
      <c r="HN1646" s="5"/>
      <c r="HO1646" s="4"/>
      <c r="HP1646" s="6"/>
      <c r="HQ1646" s="4"/>
      <c r="HR1646" s="6"/>
      <c r="HS1646" s="5"/>
      <c r="HT1646" s="5"/>
      <c r="HU1646" s="4"/>
      <c r="HV1646" s="6"/>
      <c r="HW1646" s="4"/>
      <c r="HX1646" s="6"/>
      <c r="HY1646" s="5"/>
      <c r="HZ1646" s="5"/>
      <c r="IA1646" s="4"/>
      <c r="IB1646" s="6"/>
      <c r="IC1646" s="4"/>
      <c r="ID1646" s="6"/>
      <c r="IE1646" s="5"/>
      <c r="IF1646" s="5"/>
      <c r="IG1646" s="4"/>
      <c r="IH1646" s="6"/>
      <c r="II1646" s="4"/>
      <c r="IJ1646" s="6"/>
      <c r="IK1646" s="5"/>
      <c r="IL1646" s="5"/>
      <c r="IM1646" s="4"/>
      <c r="IN1646" s="6"/>
      <c r="IO1646" s="4"/>
      <c r="IP1646" s="6"/>
      <c r="IQ1646" s="5"/>
      <c r="IR1646" s="5"/>
      <c r="IS1646" s="4"/>
      <c r="IT1646" s="6"/>
      <c r="IU1646" s="4"/>
      <c r="IV1646" s="6"/>
      <c r="IW1646" s="5"/>
      <c r="IX1646" s="5"/>
      <c r="IY1646" s="4"/>
      <c r="IZ1646" s="6"/>
      <c r="JA1646" s="4"/>
      <c r="JB1646" s="6"/>
      <c r="JC1646" s="5"/>
      <c r="JD1646" s="5"/>
      <c r="JE1646" s="4"/>
      <c r="JF1646" s="6"/>
      <c r="JG1646" s="4"/>
      <c r="JH1646" s="6"/>
      <c r="JI1646" s="5"/>
      <c r="JJ1646" s="5"/>
      <c r="JK1646" s="4"/>
      <c r="JL1646" s="6"/>
      <c r="JM1646" s="4"/>
      <c r="JN1646" s="6"/>
      <c r="JO1646" s="5"/>
      <c r="JP1646" s="5"/>
      <c r="JQ1646" s="4"/>
      <c r="JR1646" s="6"/>
      <c r="JS1646" s="4"/>
      <c r="JT1646" s="6"/>
      <c r="JU1646" s="5"/>
      <c r="JV1646" s="5"/>
      <c r="JW1646" s="4"/>
      <c r="JX1646" s="6"/>
      <c r="JY1646" s="4"/>
      <c r="JZ1646" s="6"/>
      <c r="KA1646" s="5"/>
      <c r="KB1646" s="5"/>
      <c r="KC1646" s="4"/>
      <c r="KD1646" s="6"/>
      <c r="KE1646" s="4"/>
      <c r="KF1646" s="6"/>
      <c r="KG1646" s="5"/>
      <c r="KH1646" s="5"/>
      <c r="KI1646" s="4"/>
      <c r="KJ1646" s="6"/>
      <c r="KK1646" s="4"/>
      <c r="KL1646" s="6"/>
      <c r="KM1646" s="5"/>
      <c r="KN1646" s="5"/>
    </row>
    <row r="1647">
      <c r="A1647" s="3" t="s">
        <v>85</v>
      </c>
      <c r="B1647" s="3" t="s">
        <v>712</v>
      </c>
      <c r="C1647" s="3" t="s">
        <v>703</v>
      </c>
      <c r="D1647" s="3" t="s">
        <v>712</v>
      </c>
      <c r="E1647" s="3" t="s">
        <v>995</v>
      </c>
      <c r="F1647" s="3" t="s">
        <v>104</v>
      </c>
      <c r="G1647" s="3" t="s">
        <v>104</v>
      </c>
      <c r="H1647" s="3" t="s">
        <v>104</v>
      </c>
      <c r="I1647" s="3" t="s">
        <v>1372</v>
      </c>
      <c r="J1647" s="3" t="s">
        <v>104</v>
      </c>
      <c r="K1647" s="4"/>
      <c r="L1647" s="4">
        <f>=ROUNDDOWN({0},0)</f>
      </c>
      <c r="M1647" s="4"/>
      <c r="N1647" s="5"/>
      <c r="O1647" s="4"/>
      <c r="P1647" s="4">
        <f>=ROUNDDOWN({0},0)</f>
      </c>
      <c r="Q1647" s="4"/>
      <c r="R1647" s="5"/>
      <c r="S1647" s="4"/>
      <c r="T1647" s="6"/>
      <c r="U1647" s="4"/>
      <c r="V1647" s="6"/>
      <c r="W1647" s="5"/>
      <c r="X1647" s="5"/>
      <c r="Y1647" s="4"/>
      <c r="Z1647" s="6"/>
      <c r="AA1647" s="4"/>
      <c r="AB1647" s="6"/>
      <c r="AC1647" s="5"/>
      <c r="AD1647" s="5"/>
      <c r="AE1647" s="4"/>
      <c r="AF1647" s="6"/>
      <c r="AG1647" s="4"/>
      <c r="AH1647" s="6"/>
      <c r="AI1647" s="5"/>
      <c r="AJ1647" s="5"/>
      <c r="AK1647" s="4"/>
      <c r="AL1647" s="6"/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  <c r="AW1647" s="4"/>
      <c r="AX1647" s="6"/>
      <c r="AY1647" s="4"/>
      <c r="AZ1647" s="6"/>
      <c r="BA1647" s="5"/>
      <c r="BB1647" s="5"/>
      <c r="BC1647" s="4"/>
      <c r="BD1647" s="6"/>
      <c r="BE1647" s="4"/>
      <c r="BF1647" s="6"/>
      <c r="BG1647" s="5"/>
      <c r="BH1647" s="5"/>
      <c r="BI1647" s="4"/>
      <c r="BJ1647" s="6"/>
      <c r="BK1647" s="4"/>
      <c r="BL1647" s="6"/>
      <c r="BM1647" s="5"/>
      <c r="BN1647" s="5"/>
      <c r="BO1647" s="4"/>
      <c r="BP1647" s="6"/>
      <c r="BQ1647" s="4"/>
      <c r="BR1647" s="6"/>
      <c r="BS1647" s="5"/>
      <c r="BT1647" s="5"/>
      <c r="BU1647" s="4"/>
      <c r="BV1647" s="6"/>
      <c r="BW1647" s="4"/>
      <c r="BX1647" s="6"/>
      <c r="BY1647" s="5"/>
      <c r="BZ1647" s="5"/>
      <c r="CA1647" s="4"/>
      <c r="CB1647" s="6"/>
      <c r="CC1647" s="4"/>
      <c r="CD1647" s="6"/>
      <c r="CE1647" s="5"/>
      <c r="CF1647" s="5"/>
      <c r="CG1647" s="4"/>
      <c r="CH1647" s="6"/>
      <c r="CI1647" s="4"/>
      <c r="CJ1647" s="6"/>
      <c r="CK1647" s="5"/>
      <c r="CL1647" s="5"/>
      <c r="CM1647" s="4"/>
      <c r="CN1647" s="6"/>
      <c r="CO1647" s="4"/>
      <c r="CP1647" s="6"/>
      <c r="CQ1647" s="5"/>
      <c r="CR1647" s="5"/>
      <c r="CS1647" s="4"/>
      <c r="CT1647" s="6"/>
      <c r="CU1647" s="4"/>
      <c r="CV1647" s="6"/>
      <c r="CW1647" s="5"/>
      <c r="CX1647" s="5"/>
      <c r="CY1647" s="4"/>
      <c r="CZ1647" s="6"/>
      <c r="DA1647" s="4"/>
      <c r="DB1647" s="6"/>
      <c r="DC1647" s="5"/>
      <c r="DD1647" s="5"/>
      <c r="DE1647" s="4"/>
      <c r="DF1647" s="6"/>
      <c r="DG1647" s="4"/>
      <c r="DH1647" s="6"/>
      <c r="DI1647" s="5"/>
      <c r="DJ1647" s="5"/>
      <c r="DK1647" s="4"/>
      <c r="DL1647" s="6"/>
      <c r="DM1647" s="4"/>
      <c r="DN1647" s="6"/>
      <c r="DO1647" s="5"/>
      <c r="DP1647" s="5"/>
      <c r="DQ1647" s="4"/>
      <c r="DR1647" s="6"/>
      <c r="DS1647" s="4"/>
      <c r="DT1647" s="6"/>
      <c r="DU1647" s="5"/>
      <c r="DV1647" s="5"/>
      <c r="DW1647" s="4"/>
      <c r="DX1647" s="6"/>
      <c r="DY1647" s="4"/>
      <c r="DZ1647" s="6"/>
      <c r="EA1647" s="5"/>
      <c r="EB1647" s="5"/>
      <c r="EC1647" s="4"/>
      <c r="ED1647" s="6"/>
      <c r="EE1647" s="4"/>
      <c r="EF1647" s="6"/>
      <c r="EG1647" s="5"/>
      <c r="EH1647" s="5"/>
      <c r="EI1647" s="4"/>
      <c r="EJ1647" s="6"/>
      <c r="EK1647" s="4"/>
      <c r="EL1647" s="6"/>
      <c r="EM1647" s="5"/>
      <c r="EN1647" s="5"/>
      <c r="EO1647" s="4"/>
      <c r="EP1647" s="6"/>
      <c r="EQ1647" s="4"/>
      <c r="ER1647" s="6"/>
      <c r="ES1647" s="5"/>
      <c r="ET1647" s="5"/>
      <c r="EU1647" s="4"/>
      <c r="EV1647" s="6"/>
      <c r="EW1647" s="4"/>
      <c r="EX1647" s="6"/>
      <c r="EY1647" s="5"/>
      <c r="EZ1647" s="5"/>
      <c r="FA1647" s="4"/>
      <c r="FB1647" s="6"/>
      <c r="FC1647" s="4"/>
      <c r="FD1647" s="6"/>
      <c r="FE1647" s="5"/>
      <c r="FF1647" s="5"/>
      <c r="FG1647" s="4"/>
      <c r="FH1647" s="6"/>
      <c r="FI1647" s="4"/>
      <c r="FJ1647" s="6"/>
      <c r="FK1647" s="5"/>
      <c r="FL1647" s="5"/>
      <c r="FM1647" s="4"/>
      <c r="FN1647" s="6"/>
      <c r="FO1647" s="4"/>
      <c r="FP1647" s="6"/>
      <c r="FQ1647" s="5"/>
      <c r="FR1647" s="5"/>
      <c r="FS1647" s="4"/>
      <c r="FT1647" s="6"/>
      <c r="FU1647" s="4"/>
      <c r="FV1647" s="6"/>
      <c r="FW1647" s="5"/>
      <c r="FX1647" s="5"/>
      <c r="FY1647" s="4"/>
      <c r="FZ1647" s="6"/>
      <c r="GA1647" s="4"/>
      <c r="GB1647" s="6"/>
      <c r="GC1647" s="5"/>
      <c r="GD1647" s="5"/>
      <c r="GE1647" s="4"/>
      <c r="GF1647" s="6"/>
      <c r="GG1647" s="4"/>
      <c r="GH1647" s="6"/>
      <c r="GI1647" s="5"/>
      <c r="GJ1647" s="5"/>
      <c r="GK1647" s="4"/>
      <c r="GL1647" s="6"/>
      <c r="GM1647" s="4"/>
      <c r="GN1647" s="6"/>
      <c r="GO1647" s="5"/>
      <c r="GP1647" s="5"/>
      <c r="GQ1647" s="4"/>
      <c r="GR1647" s="6"/>
      <c r="GS1647" s="4"/>
      <c r="GT1647" s="6"/>
      <c r="GU1647" s="5"/>
      <c r="GV1647" s="5"/>
      <c r="GW1647" s="4"/>
      <c r="GX1647" s="6"/>
      <c r="GY1647" s="4"/>
      <c r="GZ1647" s="6"/>
      <c r="HA1647" s="5"/>
      <c r="HB1647" s="5"/>
      <c r="HC1647" s="4"/>
      <c r="HD1647" s="6"/>
      <c r="HE1647" s="4"/>
      <c r="HF1647" s="6"/>
      <c r="HG1647" s="5"/>
      <c r="HH1647" s="5"/>
      <c r="HI1647" s="4"/>
      <c r="HJ1647" s="6"/>
      <c r="HK1647" s="4"/>
      <c r="HL1647" s="6"/>
      <c r="HM1647" s="5"/>
      <c r="HN1647" s="5"/>
      <c r="HO1647" s="4"/>
      <c r="HP1647" s="6"/>
      <c r="HQ1647" s="4"/>
      <c r="HR1647" s="6"/>
      <c r="HS1647" s="5"/>
      <c r="HT1647" s="5"/>
      <c r="HU1647" s="4"/>
      <c r="HV1647" s="6"/>
      <c r="HW1647" s="4"/>
      <c r="HX1647" s="6"/>
      <c r="HY1647" s="5"/>
      <c r="HZ1647" s="5"/>
      <c r="IA1647" s="4"/>
      <c r="IB1647" s="6"/>
      <c r="IC1647" s="4"/>
      <c r="ID1647" s="6"/>
      <c r="IE1647" s="5"/>
      <c r="IF1647" s="5"/>
      <c r="IG1647" s="4"/>
      <c r="IH1647" s="6"/>
      <c r="II1647" s="4"/>
      <c r="IJ1647" s="6"/>
      <c r="IK1647" s="5"/>
      <c r="IL1647" s="5"/>
      <c r="IM1647" s="4"/>
      <c r="IN1647" s="6"/>
      <c r="IO1647" s="4"/>
      <c r="IP1647" s="6"/>
      <c r="IQ1647" s="5"/>
      <c r="IR1647" s="5"/>
      <c r="IS1647" s="4"/>
      <c r="IT1647" s="6"/>
      <c r="IU1647" s="4"/>
      <c r="IV1647" s="6"/>
      <c r="IW1647" s="5"/>
      <c r="IX1647" s="5"/>
      <c r="IY1647" s="4"/>
      <c r="IZ1647" s="6"/>
      <c r="JA1647" s="4"/>
      <c r="JB1647" s="6"/>
      <c r="JC1647" s="5"/>
      <c r="JD1647" s="5"/>
      <c r="JE1647" s="4"/>
      <c r="JF1647" s="6"/>
      <c r="JG1647" s="4"/>
      <c r="JH1647" s="6"/>
      <c r="JI1647" s="5"/>
      <c r="JJ1647" s="5"/>
      <c r="JK1647" s="4"/>
      <c r="JL1647" s="6"/>
      <c r="JM1647" s="4"/>
      <c r="JN1647" s="6"/>
      <c r="JO1647" s="5"/>
      <c r="JP1647" s="5"/>
      <c r="JQ1647" s="4"/>
      <c r="JR1647" s="6"/>
      <c r="JS1647" s="4"/>
      <c r="JT1647" s="6"/>
      <c r="JU1647" s="5"/>
      <c r="JV1647" s="5"/>
      <c r="JW1647" s="4"/>
      <c r="JX1647" s="6"/>
      <c r="JY1647" s="4"/>
      <c r="JZ1647" s="6"/>
      <c r="KA1647" s="5"/>
      <c r="KB1647" s="5"/>
      <c r="KC1647" s="4"/>
      <c r="KD1647" s="6"/>
      <c r="KE1647" s="4"/>
      <c r="KF1647" s="6"/>
      <c r="KG1647" s="5"/>
      <c r="KH1647" s="5"/>
      <c r="KI1647" s="4"/>
      <c r="KJ1647" s="6"/>
      <c r="KK1647" s="4"/>
      <c r="KL1647" s="6"/>
      <c r="KM1647" s="5"/>
      <c r="KN1647" s="5"/>
    </row>
    <row r="1648">
      <c r="A1648" s="3" t="s">
        <v>85</v>
      </c>
      <c r="B1648" s="3" t="s">
        <v>712</v>
      </c>
      <c r="C1648" s="3" t="s">
        <v>703</v>
      </c>
      <c r="D1648" s="3" t="s">
        <v>712</v>
      </c>
      <c r="E1648" s="3" t="s">
        <v>1115</v>
      </c>
      <c r="F1648" s="3" t="s">
        <v>104</v>
      </c>
      <c r="G1648" s="3" t="s">
        <v>104</v>
      </c>
      <c r="H1648" s="3" t="s">
        <v>104</v>
      </c>
      <c r="I1648" s="3" t="s">
        <v>1551</v>
      </c>
      <c r="J1648" s="3" t="s">
        <v>104</v>
      </c>
      <c r="K1648" s="4"/>
      <c r="L1648" s="4">
        <f>=ROUNDDOWN({0},0)</f>
      </c>
      <c r="M1648" s="4"/>
      <c r="N1648" s="5"/>
      <c r="O1648" s="4"/>
      <c r="P1648" s="4">
        <f>=ROUNDDOWN({0},0)</f>
      </c>
      <c r="Q1648" s="4"/>
      <c r="R1648" s="5"/>
      <c r="S1648" s="4"/>
      <c r="T1648" s="6"/>
      <c r="U1648" s="4"/>
      <c r="V1648" s="6"/>
      <c r="W1648" s="5"/>
      <c r="X1648" s="5"/>
      <c r="Y1648" s="4"/>
      <c r="Z1648" s="6"/>
      <c r="AA1648" s="4"/>
      <c r="AB1648" s="6"/>
      <c r="AC1648" s="5"/>
      <c r="AD1648" s="5"/>
      <c r="AE1648" s="4"/>
      <c r="AF1648" s="6"/>
      <c r="AG1648" s="4"/>
      <c r="AH1648" s="6"/>
      <c r="AI1648" s="5"/>
      <c r="AJ1648" s="5"/>
      <c r="AK1648" s="4"/>
      <c r="AL1648" s="6"/>
      <c r="AM1648" s="4"/>
      <c r="AN1648" s="6"/>
      <c r="AO1648" s="5"/>
      <c r="AP1648" s="5"/>
      <c r="AQ1648" s="4"/>
      <c r="AR1648" s="6"/>
      <c r="AS1648" s="4"/>
      <c r="AT1648" s="6"/>
      <c r="AU1648" s="5"/>
      <c r="AV1648" s="5"/>
      <c r="AW1648" s="4"/>
      <c r="AX1648" s="6"/>
      <c r="AY1648" s="4"/>
      <c r="AZ1648" s="6"/>
      <c r="BA1648" s="5"/>
      <c r="BB1648" s="5"/>
      <c r="BC1648" s="4"/>
      <c r="BD1648" s="6"/>
      <c r="BE1648" s="4"/>
      <c r="BF1648" s="6"/>
      <c r="BG1648" s="5"/>
      <c r="BH1648" s="5"/>
      <c r="BI1648" s="4"/>
      <c r="BJ1648" s="6"/>
      <c r="BK1648" s="4"/>
      <c r="BL1648" s="6"/>
      <c r="BM1648" s="5"/>
      <c r="BN1648" s="5"/>
      <c r="BO1648" s="4"/>
      <c r="BP1648" s="6"/>
      <c r="BQ1648" s="4"/>
      <c r="BR1648" s="6"/>
      <c r="BS1648" s="5"/>
      <c r="BT1648" s="5"/>
      <c r="BU1648" s="4"/>
      <c r="BV1648" s="6"/>
      <c r="BW1648" s="4"/>
      <c r="BX1648" s="6"/>
      <c r="BY1648" s="5"/>
      <c r="BZ1648" s="5"/>
      <c r="CA1648" s="4"/>
      <c r="CB1648" s="6"/>
      <c r="CC1648" s="4"/>
      <c r="CD1648" s="6"/>
      <c r="CE1648" s="5"/>
      <c r="CF1648" s="5"/>
      <c r="CG1648" s="4"/>
      <c r="CH1648" s="6"/>
      <c r="CI1648" s="4"/>
      <c r="CJ1648" s="6"/>
      <c r="CK1648" s="5"/>
      <c r="CL1648" s="5"/>
      <c r="CM1648" s="4"/>
      <c r="CN1648" s="6"/>
      <c r="CO1648" s="4"/>
      <c r="CP1648" s="6"/>
      <c r="CQ1648" s="5"/>
      <c r="CR1648" s="5"/>
      <c r="CS1648" s="4"/>
      <c r="CT1648" s="6"/>
      <c r="CU1648" s="4"/>
      <c r="CV1648" s="6"/>
      <c r="CW1648" s="5"/>
      <c r="CX1648" s="5"/>
      <c r="CY1648" s="4"/>
      <c r="CZ1648" s="6"/>
      <c r="DA1648" s="4"/>
      <c r="DB1648" s="6"/>
      <c r="DC1648" s="5"/>
      <c r="DD1648" s="5"/>
      <c r="DE1648" s="4"/>
      <c r="DF1648" s="6"/>
      <c r="DG1648" s="4"/>
      <c r="DH1648" s="6"/>
      <c r="DI1648" s="5"/>
      <c r="DJ1648" s="5"/>
      <c r="DK1648" s="4"/>
      <c r="DL1648" s="6"/>
      <c r="DM1648" s="4"/>
      <c r="DN1648" s="6"/>
      <c r="DO1648" s="5"/>
      <c r="DP1648" s="5"/>
      <c r="DQ1648" s="4"/>
      <c r="DR1648" s="6"/>
      <c r="DS1648" s="4"/>
      <c r="DT1648" s="6"/>
      <c r="DU1648" s="5"/>
      <c r="DV1648" s="5"/>
      <c r="DW1648" s="4"/>
      <c r="DX1648" s="6"/>
      <c r="DY1648" s="4"/>
      <c r="DZ1648" s="6"/>
      <c r="EA1648" s="5"/>
      <c r="EB1648" s="5"/>
      <c r="EC1648" s="4"/>
      <c r="ED1648" s="6"/>
      <c r="EE1648" s="4"/>
      <c r="EF1648" s="6"/>
      <c r="EG1648" s="5"/>
      <c r="EH1648" s="5"/>
      <c r="EI1648" s="4"/>
      <c r="EJ1648" s="6"/>
      <c r="EK1648" s="4"/>
      <c r="EL1648" s="6"/>
      <c r="EM1648" s="5"/>
      <c r="EN1648" s="5"/>
      <c r="EO1648" s="4"/>
      <c r="EP1648" s="6"/>
      <c r="EQ1648" s="4"/>
      <c r="ER1648" s="6"/>
      <c r="ES1648" s="5"/>
      <c r="ET1648" s="5"/>
      <c r="EU1648" s="4"/>
      <c r="EV1648" s="6"/>
      <c r="EW1648" s="4"/>
      <c r="EX1648" s="6"/>
      <c r="EY1648" s="5"/>
      <c r="EZ1648" s="5"/>
      <c r="FA1648" s="4"/>
      <c r="FB1648" s="6"/>
      <c r="FC1648" s="4"/>
      <c r="FD1648" s="6"/>
      <c r="FE1648" s="5"/>
      <c r="FF1648" s="5"/>
      <c r="FG1648" s="4"/>
      <c r="FH1648" s="6"/>
      <c r="FI1648" s="4"/>
      <c r="FJ1648" s="6"/>
      <c r="FK1648" s="5"/>
      <c r="FL1648" s="5"/>
      <c r="FM1648" s="4"/>
      <c r="FN1648" s="6"/>
      <c r="FO1648" s="4"/>
      <c r="FP1648" s="6"/>
      <c r="FQ1648" s="5"/>
      <c r="FR1648" s="5"/>
      <c r="FS1648" s="4"/>
      <c r="FT1648" s="6"/>
      <c r="FU1648" s="4"/>
      <c r="FV1648" s="6"/>
      <c r="FW1648" s="5"/>
      <c r="FX1648" s="5"/>
      <c r="FY1648" s="4"/>
      <c r="FZ1648" s="6"/>
      <c r="GA1648" s="4"/>
      <c r="GB1648" s="6"/>
      <c r="GC1648" s="5"/>
      <c r="GD1648" s="5"/>
      <c r="GE1648" s="4"/>
      <c r="GF1648" s="6"/>
      <c r="GG1648" s="4"/>
      <c r="GH1648" s="6"/>
      <c r="GI1648" s="5"/>
      <c r="GJ1648" s="5"/>
      <c r="GK1648" s="4"/>
      <c r="GL1648" s="6"/>
      <c r="GM1648" s="4"/>
      <c r="GN1648" s="6"/>
      <c r="GO1648" s="5"/>
      <c r="GP1648" s="5"/>
      <c r="GQ1648" s="4"/>
      <c r="GR1648" s="6"/>
      <c r="GS1648" s="4"/>
      <c r="GT1648" s="6"/>
      <c r="GU1648" s="5"/>
      <c r="GV1648" s="5"/>
      <c r="GW1648" s="4"/>
      <c r="GX1648" s="6"/>
      <c r="GY1648" s="4"/>
      <c r="GZ1648" s="6"/>
      <c r="HA1648" s="5"/>
      <c r="HB1648" s="5"/>
      <c r="HC1648" s="4"/>
      <c r="HD1648" s="6"/>
      <c r="HE1648" s="4"/>
      <c r="HF1648" s="6"/>
      <c r="HG1648" s="5"/>
      <c r="HH1648" s="5"/>
      <c r="HI1648" s="4"/>
      <c r="HJ1648" s="6"/>
      <c r="HK1648" s="4"/>
      <c r="HL1648" s="6"/>
      <c r="HM1648" s="5"/>
      <c r="HN1648" s="5"/>
      <c r="HO1648" s="4"/>
      <c r="HP1648" s="6"/>
      <c r="HQ1648" s="4"/>
      <c r="HR1648" s="6"/>
      <c r="HS1648" s="5"/>
      <c r="HT1648" s="5"/>
      <c r="HU1648" s="4"/>
      <c r="HV1648" s="6"/>
      <c r="HW1648" s="4"/>
      <c r="HX1648" s="6"/>
      <c r="HY1648" s="5"/>
      <c r="HZ1648" s="5"/>
      <c r="IA1648" s="4"/>
      <c r="IB1648" s="6"/>
      <c r="IC1648" s="4"/>
      <c r="ID1648" s="6"/>
      <c r="IE1648" s="5"/>
      <c r="IF1648" s="5"/>
      <c r="IG1648" s="4"/>
      <c r="IH1648" s="6"/>
      <c r="II1648" s="4"/>
      <c r="IJ1648" s="6"/>
      <c r="IK1648" s="5"/>
      <c r="IL1648" s="5"/>
      <c r="IM1648" s="4"/>
      <c r="IN1648" s="6"/>
      <c r="IO1648" s="4"/>
      <c r="IP1648" s="6"/>
      <c r="IQ1648" s="5"/>
      <c r="IR1648" s="5"/>
      <c r="IS1648" s="4"/>
      <c r="IT1648" s="6"/>
      <c r="IU1648" s="4"/>
      <c r="IV1648" s="6"/>
      <c r="IW1648" s="5"/>
      <c r="IX1648" s="5"/>
      <c r="IY1648" s="4"/>
      <c r="IZ1648" s="6"/>
      <c r="JA1648" s="4"/>
      <c r="JB1648" s="6"/>
      <c r="JC1648" s="5"/>
      <c r="JD1648" s="5"/>
      <c r="JE1648" s="4"/>
      <c r="JF1648" s="6"/>
      <c r="JG1648" s="4"/>
      <c r="JH1648" s="6"/>
      <c r="JI1648" s="5"/>
      <c r="JJ1648" s="5"/>
      <c r="JK1648" s="4"/>
      <c r="JL1648" s="6"/>
      <c r="JM1648" s="4"/>
      <c r="JN1648" s="6"/>
      <c r="JO1648" s="5"/>
      <c r="JP1648" s="5"/>
      <c r="JQ1648" s="4"/>
      <c r="JR1648" s="6"/>
      <c r="JS1648" s="4"/>
      <c r="JT1648" s="6"/>
      <c r="JU1648" s="5"/>
      <c r="JV1648" s="5"/>
      <c r="JW1648" s="4"/>
      <c r="JX1648" s="6"/>
      <c r="JY1648" s="4"/>
      <c r="JZ1648" s="6"/>
      <c r="KA1648" s="5"/>
      <c r="KB1648" s="5"/>
      <c r="KC1648" s="4"/>
      <c r="KD1648" s="6"/>
      <c r="KE1648" s="4"/>
      <c r="KF1648" s="6"/>
      <c r="KG1648" s="5"/>
      <c r="KH1648" s="5"/>
      <c r="KI1648" s="4"/>
      <c r="KJ1648" s="6"/>
      <c r="KK1648" s="4"/>
      <c r="KL1648" s="6"/>
      <c r="KM1648" s="5"/>
      <c r="KN1648" s="5"/>
    </row>
    <row r="1649">
      <c r="A1649" s="3" t="s">
        <v>85</v>
      </c>
      <c r="B1649" s="3" t="s">
        <v>712</v>
      </c>
      <c r="C1649" s="3" t="s">
        <v>703</v>
      </c>
      <c r="D1649" s="3" t="s">
        <v>712</v>
      </c>
      <c r="E1649" s="3" t="s">
        <v>1118</v>
      </c>
      <c r="F1649" s="3" t="s">
        <v>104</v>
      </c>
      <c r="G1649" s="3" t="s">
        <v>104</v>
      </c>
      <c r="H1649" s="3" t="s">
        <v>104</v>
      </c>
      <c r="I1649" s="3" t="s">
        <v>1602</v>
      </c>
      <c r="J1649" s="3" t="s">
        <v>104</v>
      </c>
      <c r="K1649" s="4"/>
      <c r="L1649" s="4">
        <f>=ROUNDDOWN({0},0)</f>
      </c>
      <c r="M1649" s="4"/>
      <c r="N1649" s="5"/>
      <c r="O1649" s="4"/>
      <c r="P1649" s="4">
        <f>=ROUNDDOWN({0},0)</f>
      </c>
      <c r="Q1649" s="4"/>
      <c r="R1649" s="5"/>
      <c r="S1649" s="4"/>
      <c r="T1649" s="6"/>
      <c r="U1649" s="4"/>
      <c r="V1649" s="6"/>
      <c r="W1649" s="5"/>
      <c r="X1649" s="5"/>
      <c r="Y1649" s="4"/>
      <c r="Z1649" s="6"/>
      <c r="AA1649" s="4"/>
      <c r="AB1649" s="6"/>
      <c r="AC1649" s="5"/>
      <c r="AD1649" s="5"/>
      <c r="AE1649" s="4"/>
      <c r="AF1649" s="6"/>
      <c r="AG1649" s="4"/>
      <c r="AH1649" s="6"/>
      <c r="AI1649" s="5"/>
      <c r="AJ1649" s="5"/>
      <c r="AK1649" s="4"/>
      <c r="AL1649" s="6"/>
      <c r="AM1649" s="4"/>
      <c r="AN1649" s="6"/>
      <c r="AO1649" s="5"/>
      <c r="AP1649" s="5"/>
      <c r="AQ1649" s="4"/>
      <c r="AR1649" s="6"/>
      <c r="AS1649" s="4"/>
      <c r="AT1649" s="6"/>
      <c r="AU1649" s="5"/>
      <c r="AV1649" s="5"/>
      <c r="AW1649" s="4"/>
      <c r="AX1649" s="6"/>
      <c r="AY1649" s="4"/>
      <c r="AZ1649" s="6"/>
      <c r="BA1649" s="5"/>
      <c r="BB1649" s="5"/>
      <c r="BC1649" s="4"/>
      <c r="BD1649" s="6"/>
      <c r="BE1649" s="4"/>
      <c r="BF1649" s="6"/>
      <c r="BG1649" s="5"/>
      <c r="BH1649" s="5"/>
      <c r="BI1649" s="4"/>
      <c r="BJ1649" s="6"/>
      <c r="BK1649" s="4"/>
      <c r="BL1649" s="6"/>
      <c r="BM1649" s="5"/>
      <c r="BN1649" s="5"/>
      <c r="BO1649" s="4"/>
      <c r="BP1649" s="6"/>
      <c r="BQ1649" s="4"/>
      <c r="BR1649" s="6"/>
      <c r="BS1649" s="5"/>
      <c r="BT1649" s="5"/>
      <c r="BU1649" s="4"/>
      <c r="BV1649" s="6"/>
      <c r="BW1649" s="4"/>
      <c r="BX1649" s="6"/>
      <c r="BY1649" s="5"/>
      <c r="BZ1649" s="5"/>
      <c r="CA1649" s="4"/>
      <c r="CB1649" s="6"/>
      <c r="CC1649" s="4"/>
      <c r="CD1649" s="6"/>
      <c r="CE1649" s="5"/>
      <c r="CF1649" s="5"/>
      <c r="CG1649" s="4"/>
      <c r="CH1649" s="6"/>
      <c r="CI1649" s="4"/>
      <c r="CJ1649" s="6"/>
      <c r="CK1649" s="5"/>
      <c r="CL1649" s="5"/>
      <c r="CM1649" s="4"/>
      <c r="CN1649" s="6"/>
      <c r="CO1649" s="4"/>
      <c r="CP1649" s="6"/>
      <c r="CQ1649" s="5"/>
      <c r="CR1649" s="5"/>
      <c r="CS1649" s="4"/>
      <c r="CT1649" s="6"/>
      <c r="CU1649" s="4"/>
      <c r="CV1649" s="6"/>
      <c r="CW1649" s="5"/>
      <c r="CX1649" s="5"/>
      <c r="CY1649" s="4"/>
      <c r="CZ1649" s="6"/>
      <c r="DA1649" s="4"/>
      <c r="DB1649" s="6"/>
      <c r="DC1649" s="5"/>
      <c r="DD1649" s="5"/>
      <c r="DE1649" s="4"/>
      <c r="DF1649" s="6"/>
      <c r="DG1649" s="4"/>
      <c r="DH1649" s="6"/>
      <c r="DI1649" s="5"/>
      <c r="DJ1649" s="5"/>
      <c r="DK1649" s="4"/>
      <c r="DL1649" s="6"/>
      <c r="DM1649" s="4"/>
      <c r="DN1649" s="6"/>
      <c r="DO1649" s="5"/>
      <c r="DP1649" s="5"/>
      <c r="DQ1649" s="4"/>
      <c r="DR1649" s="6"/>
      <c r="DS1649" s="4"/>
      <c r="DT1649" s="6"/>
      <c r="DU1649" s="5"/>
      <c r="DV1649" s="5"/>
      <c r="DW1649" s="4"/>
      <c r="DX1649" s="6"/>
      <c r="DY1649" s="4"/>
      <c r="DZ1649" s="6"/>
      <c r="EA1649" s="5"/>
      <c r="EB1649" s="5"/>
      <c r="EC1649" s="4"/>
      <c r="ED1649" s="6"/>
      <c r="EE1649" s="4"/>
      <c r="EF1649" s="6"/>
      <c r="EG1649" s="5"/>
      <c r="EH1649" s="5"/>
      <c r="EI1649" s="4"/>
      <c r="EJ1649" s="6"/>
      <c r="EK1649" s="4"/>
      <c r="EL1649" s="6"/>
      <c r="EM1649" s="5"/>
      <c r="EN1649" s="5"/>
      <c r="EO1649" s="4"/>
      <c r="EP1649" s="6"/>
      <c r="EQ1649" s="4"/>
      <c r="ER1649" s="6"/>
      <c r="ES1649" s="5"/>
      <c r="ET1649" s="5"/>
      <c r="EU1649" s="4"/>
      <c r="EV1649" s="6"/>
      <c r="EW1649" s="4"/>
      <c r="EX1649" s="6"/>
      <c r="EY1649" s="5"/>
      <c r="EZ1649" s="5"/>
      <c r="FA1649" s="4"/>
      <c r="FB1649" s="6"/>
      <c r="FC1649" s="4"/>
      <c r="FD1649" s="6"/>
      <c r="FE1649" s="5"/>
      <c r="FF1649" s="5"/>
      <c r="FG1649" s="4"/>
      <c r="FH1649" s="6"/>
      <c r="FI1649" s="4"/>
      <c r="FJ1649" s="6"/>
      <c r="FK1649" s="5"/>
      <c r="FL1649" s="5"/>
      <c r="FM1649" s="4"/>
      <c r="FN1649" s="6"/>
      <c r="FO1649" s="4"/>
      <c r="FP1649" s="6"/>
      <c r="FQ1649" s="5"/>
      <c r="FR1649" s="5"/>
      <c r="FS1649" s="4"/>
      <c r="FT1649" s="6"/>
      <c r="FU1649" s="4"/>
      <c r="FV1649" s="6"/>
      <c r="FW1649" s="5"/>
      <c r="FX1649" s="5"/>
      <c r="FY1649" s="4"/>
      <c r="FZ1649" s="6"/>
      <c r="GA1649" s="4"/>
      <c r="GB1649" s="6"/>
      <c r="GC1649" s="5"/>
      <c r="GD1649" s="5"/>
      <c r="GE1649" s="4"/>
      <c r="GF1649" s="6"/>
      <c r="GG1649" s="4"/>
      <c r="GH1649" s="6"/>
      <c r="GI1649" s="5"/>
      <c r="GJ1649" s="5"/>
      <c r="GK1649" s="4"/>
      <c r="GL1649" s="6"/>
      <c r="GM1649" s="4"/>
      <c r="GN1649" s="6"/>
      <c r="GO1649" s="5"/>
      <c r="GP1649" s="5"/>
      <c r="GQ1649" s="4"/>
      <c r="GR1649" s="6"/>
      <c r="GS1649" s="4"/>
      <c r="GT1649" s="6"/>
      <c r="GU1649" s="5"/>
      <c r="GV1649" s="5"/>
      <c r="GW1649" s="4"/>
      <c r="GX1649" s="6"/>
      <c r="GY1649" s="4"/>
      <c r="GZ1649" s="6"/>
      <c r="HA1649" s="5"/>
      <c r="HB1649" s="5"/>
      <c r="HC1649" s="4"/>
      <c r="HD1649" s="6"/>
      <c r="HE1649" s="4"/>
      <c r="HF1649" s="6"/>
      <c r="HG1649" s="5"/>
      <c r="HH1649" s="5"/>
      <c r="HI1649" s="4"/>
      <c r="HJ1649" s="6"/>
      <c r="HK1649" s="4"/>
      <c r="HL1649" s="6"/>
      <c r="HM1649" s="5"/>
      <c r="HN1649" s="5"/>
      <c r="HO1649" s="4"/>
      <c r="HP1649" s="6"/>
      <c r="HQ1649" s="4"/>
      <c r="HR1649" s="6"/>
      <c r="HS1649" s="5"/>
      <c r="HT1649" s="5"/>
      <c r="HU1649" s="4"/>
      <c r="HV1649" s="6"/>
      <c r="HW1649" s="4"/>
      <c r="HX1649" s="6"/>
      <c r="HY1649" s="5"/>
      <c r="HZ1649" s="5"/>
      <c r="IA1649" s="4"/>
      <c r="IB1649" s="6"/>
      <c r="IC1649" s="4"/>
      <c r="ID1649" s="6"/>
      <c r="IE1649" s="5"/>
      <c r="IF1649" s="5"/>
      <c r="IG1649" s="4"/>
      <c r="IH1649" s="6"/>
      <c r="II1649" s="4"/>
      <c r="IJ1649" s="6"/>
      <c r="IK1649" s="5"/>
      <c r="IL1649" s="5"/>
      <c r="IM1649" s="4"/>
      <c r="IN1649" s="6"/>
      <c r="IO1649" s="4"/>
      <c r="IP1649" s="6"/>
      <c r="IQ1649" s="5"/>
      <c r="IR1649" s="5"/>
      <c r="IS1649" s="4"/>
      <c r="IT1649" s="6"/>
      <c r="IU1649" s="4"/>
      <c r="IV1649" s="6"/>
      <c r="IW1649" s="5"/>
      <c r="IX1649" s="5"/>
      <c r="IY1649" s="4"/>
      <c r="IZ1649" s="6"/>
      <c r="JA1649" s="4"/>
      <c r="JB1649" s="6"/>
      <c r="JC1649" s="5"/>
      <c r="JD1649" s="5"/>
      <c r="JE1649" s="4"/>
      <c r="JF1649" s="6"/>
      <c r="JG1649" s="4"/>
      <c r="JH1649" s="6"/>
      <c r="JI1649" s="5"/>
      <c r="JJ1649" s="5"/>
      <c r="JK1649" s="4"/>
      <c r="JL1649" s="6"/>
      <c r="JM1649" s="4"/>
      <c r="JN1649" s="6"/>
      <c r="JO1649" s="5"/>
      <c r="JP1649" s="5"/>
      <c r="JQ1649" s="4"/>
      <c r="JR1649" s="6"/>
      <c r="JS1649" s="4"/>
      <c r="JT1649" s="6"/>
      <c r="JU1649" s="5"/>
      <c r="JV1649" s="5"/>
      <c r="JW1649" s="4"/>
      <c r="JX1649" s="6"/>
      <c r="JY1649" s="4"/>
      <c r="JZ1649" s="6"/>
      <c r="KA1649" s="5"/>
      <c r="KB1649" s="5"/>
      <c r="KC1649" s="4"/>
      <c r="KD1649" s="6"/>
      <c r="KE1649" s="4"/>
      <c r="KF1649" s="6"/>
      <c r="KG1649" s="5"/>
      <c r="KH1649" s="5"/>
      <c r="KI1649" s="4"/>
      <c r="KJ1649" s="6"/>
      <c r="KK1649" s="4"/>
      <c r="KL1649" s="6"/>
      <c r="KM1649" s="5"/>
      <c r="KN1649" s="5"/>
    </row>
    <row r="1650">
      <c r="A1650" s="3" t="s">
        <v>85</v>
      </c>
      <c r="B1650" s="3" t="s">
        <v>712</v>
      </c>
      <c r="C1650" s="3" t="s">
        <v>703</v>
      </c>
      <c r="D1650" s="3" t="s">
        <v>712</v>
      </c>
      <c r="E1650" s="3" t="s">
        <v>1110</v>
      </c>
      <c r="F1650" s="3" t="s">
        <v>104</v>
      </c>
      <c r="G1650" s="3" t="s">
        <v>104</v>
      </c>
      <c r="H1650" s="3" t="s">
        <v>104</v>
      </c>
      <c r="I1650" s="3" t="s">
        <v>1339</v>
      </c>
      <c r="J1650" s="3" t="s">
        <v>104</v>
      </c>
      <c r="K1650" s="4"/>
      <c r="L1650" s="4">
        <f>=ROUNDDOWN({0},0)</f>
      </c>
      <c r="M1650" s="4"/>
      <c r="N1650" s="5"/>
      <c r="O1650" s="4"/>
      <c r="P1650" s="4">
        <f>=ROUNDDOWN({0},0)</f>
      </c>
      <c r="Q1650" s="4"/>
      <c r="R1650" s="5"/>
      <c r="S1650" s="4"/>
      <c r="T1650" s="6"/>
      <c r="U1650" s="4"/>
      <c r="V1650" s="6"/>
      <c r="W1650" s="5"/>
      <c r="X1650" s="5"/>
      <c r="Y1650" s="4"/>
      <c r="Z1650" s="6"/>
      <c r="AA1650" s="4"/>
      <c r="AB1650" s="6"/>
      <c r="AC1650" s="5"/>
      <c r="AD1650" s="5"/>
      <c r="AE1650" s="4"/>
      <c r="AF1650" s="6"/>
      <c r="AG1650" s="4"/>
      <c r="AH1650" s="6"/>
      <c r="AI1650" s="5"/>
      <c r="AJ1650" s="5"/>
      <c r="AK1650" s="4"/>
      <c r="AL1650" s="6"/>
      <c r="AM1650" s="4"/>
      <c r="AN1650" s="6"/>
      <c r="AO1650" s="5"/>
      <c r="AP1650" s="5"/>
      <c r="AQ1650" s="4"/>
      <c r="AR1650" s="6"/>
      <c r="AS1650" s="4"/>
      <c r="AT1650" s="6"/>
      <c r="AU1650" s="5"/>
      <c r="AV1650" s="5"/>
      <c r="AW1650" s="4"/>
      <c r="AX1650" s="6"/>
      <c r="AY1650" s="4"/>
      <c r="AZ1650" s="6"/>
      <c r="BA1650" s="5"/>
      <c r="BB1650" s="5"/>
      <c r="BC1650" s="4"/>
      <c r="BD1650" s="6"/>
      <c r="BE1650" s="4"/>
      <c r="BF1650" s="6"/>
      <c r="BG1650" s="5"/>
      <c r="BH1650" s="5"/>
      <c r="BI1650" s="4"/>
      <c r="BJ1650" s="6"/>
      <c r="BK1650" s="4"/>
      <c r="BL1650" s="6"/>
      <c r="BM1650" s="5"/>
      <c r="BN1650" s="5"/>
      <c r="BO1650" s="4"/>
      <c r="BP1650" s="6"/>
      <c r="BQ1650" s="4"/>
      <c r="BR1650" s="6"/>
      <c r="BS1650" s="5"/>
      <c r="BT1650" s="5"/>
      <c r="BU1650" s="4"/>
      <c r="BV1650" s="6"/>
      <c r="BW1650" s="4"/>
      <c r="BX1650" s="6"/>
      <c r="BY1650" s="5"/>
      <c r="BZ1650" s="5"/>
      <c r="CA1650" s="4"/>
      <c r="CB1650" s="6"/>
      <c r="CC1650" s="4"/>
      <c r="CD1650" s="6"/>
      <c r="CE1650" s="5"/>
      <c r="CF1650" s="5"/>
      <c r="CG1650" s="4"/>
      <c r="CH1650" s="6"/>
      <c r="CI1650" s="4"/>
      <c r="CJ1650" s="6"/>
      <c r="CK1650" s="5"/>
      <c r="CL1650" s="5"/>
      <c r="CM1650" s="4"/>
      <c r="CN1650" s="6"/>
      <c r="CO1650" s="4"/>
      <c r="CP1650" s="6"/>
      <c r="CQ1650" s="5"/>
      <c r="CR1650" s="5"/>
      <c r="CS1650" s="4"/>
      <c r="CT1650" s="6"/>
      <c r="CU1650" s="4"/>
      <c r="CV1650" s="6"/>
      <c r="CW1650" s="5"/>
      <c r="CX1650" s="5"/>
      <c r="CY1650" s="4"/>
      <c r="CZ1650" s="6"/>
      <c r="DA1650" s="4"/>
      <c r="DB1650" s="6"/>
      <c r="DC1650" s="5"/>
      <c r="DD1650" s="5"/>
      <c r="DE1650" s="4"/>
      <c r="DF1650" s="6"/>
      <c r="DG1650" s="4"/>
      <c r="DH1650" s="6"/>
      <c r="DI1650" s="5"/>
      <c r="DJ1650" s="5"/>
      <c r="DK1650" s="4"/>
      <c r="DL1650" s="6"/>
      <c r="DM1650" s="4"/>
      <c r="DN1650" s="6"/>
      <c r="DO1650" s="5"/>
      <c r="DP1650" s="5"/>
      <c r="DQ1650" s="4"/>
      <c r="DR1650" s="6"/>
      <c r="DS1650" s="4"/>
      <c r="DT1650" s="6"/>
      <c r="DU1650" s="5"/>
      <c r="DV1650" s="5"/>
      <c r="DW1650" s="4"/>
      <c r="DX1650" s="6"/>
      <c r="DY1650" s="4"/>
      <c r="DZ1650" s="6"/>
      <c r="EA1650" s="5"/>
      <c r="EB1650" s="5"/>
      <c r="EC1650" s="4"/>
      <c r="ED1650" s="6"/>
      <c r="EE1650" s="4"/>
      <c r="EF1650" s="6"/>
      <c r="EG1650" s="5"/>
      <c r="EH1650" s="5"/>
      <c r="EI1650" s="4"/>
      <c r="EJ1650" s="6"/>
      <c r="EK1650" s="4"/>
      <c r="EL1650" s="6"/>
      <c r="EM1650" s="5"/>
      <c r="EN1650" s="5"/>
      <c r="EO1650" s="4"/>
      <c r="EP1650" s="6"/>
      <c r="EQ1650" s="4"/>
      <c r="ER1650" s="6"/>
      <c r="ES1650" s="5"/>
      <c r="ET1650" s="5"/>
      <c r="EU1650" s="4"/>
      <c r="EV1650" s="6"/>
      <c r="EW1650" s="4"/>
      <c r="EX1650" s="6"/>
      <c r="EY1650" s="5"/>
      <c r="EZ1650" s="5"/>
      <c r="FA1650" s="4"/>
      <c r="FB1650" s="6"/>
      <c r="FC1650" s="4"/>
      <c r="FD1650" s="6"/>
      <c r="FE1650" s="5"/>
      <c r="FF1650" s="5"/>
      <c r="FG1650" s="4"/>
      <c r="FH1650" s="6"/>
      <c r="FI1650" s="4"/>
      <c r="FJ1650" s="6"/>
      <c r="FK1650" s="5"/>
      <c r="FL1650" s="5"/>
      <c r="FM1650" s="4"/>
      <c r="FN1650" s="6"/>
      <c r="FO1650" s="4"/>
      <c r="FP1650" s="6"/>
      <c r="FQ1650" s="5"/>
      <c r="FR1650" s="5"/>
      <c r="FS1650" s="4"/>
      <c r="FT1650" s="6"/>
      <c r="FU1650" s="4"/>
      <c r="FV1650" s="6"/>
      <c r="FW1650" s="5"/>
      <c r="FX1650" s="5"/>
      <c r="FY1650" s="4"/>
      <c r="FZ1650" s="6"/>
      <c r="GA1650" s="4"/>
      <c r="GB1650" s="6"/>
      <c r="GC1650" s="5"/>
      <c r="GD1650" s="5"/>
      <c r="GE1650" s="4"/>
      <c r="GF1650" s="6"/>
      <c r="GG1650" s="4"/>
      <c r="GH1650" s="6"/>
      <c r="GI1650" s="5"/>
      <c r="GJ1650" s="5"/>
      <c r="GK1650" s="4"/>
      <c r="GL1650" s="6"/>
      <c r="GM1650" s="4"/>
      <c r="GN1650" s="6"/>
      <c r="GO1650" s="5"/>
      <c r="GP1650" s="5"/>
      <c r="GQ1650" s="4"/>
      <c r="GR1650" s="6"/>
      <c r="GS1650" s="4"/>
      <c r="GT1650" s="6"/>
      <c r="GU1650" s="5"/>
      <c r="GV1650" s="5"/>
      <c r="GW1650" s="4"/>
      <c r="GX1650" s="6"/>
      <c r="GY1650" s="4"/>
      <c r="GZ1650" s="6"/>
      <c r="HA1650" s="5"/>
      <c r="HB1650" s="5"/>
      <c r="HC1650" s="4"/>
      <c r="HD1650" s="6"/>
      <c r="HE1650" s="4"/>
      <c r="HF1650" s="6"/>
      <c r="HG1650" s="5"/>
      <c r="HH1650" s="5"/>
      <c r="HI1650" s="4"/>
      <c r="HJ1650" s="6"/>
      <c r="HK1650" s="4"/>
      <c r="HL1650" s="6"/>
      <c r="HM1650" s="5"/>
      <c r="HN1650" s="5"/>
      <c r="HO1650" s="4"/>
      <c r="HP1650" s="6"/>
      <c r="HQ1650" s="4"/>
      <c r="HR1650" s="6"/>
      <c r="HS1650" s="5"/>
      <c r="HT1650" s="5"/>
      <c r="HU1650" s="4"/>
      <c r="HV1650" s="6"/>
      <c r="HW1650" s="4"/>
      <c r="HX1650" s="6"/>
      <c r="HY1650" s="5"/>
      <c r="HZ1650" s="5"/>
      <c r="IA1650" s="4"/>
      <c r="IB1650" s="6"/>
      <c r="IC1650" s="4"/>
      <c r="ID1650" s="6"/>
      <c r="IE1650" s="5"/>
      <c r="IF1650" s="5"/>
      <c r="IG1650" s="4"/>
      <c r="IH1650" s="6"/>
      <c r="II1650" s="4"/>
      <c r="IJ1650" s="6"/>
      <c r="IK1650" s="5"/>
      <c r="IL1650" s="5"/>
      <c r="IM1650" s="4"/>
      <c r="IN1650" s="6"/>
      <c r="IO1650" s="4"/>
      <c r="IP1650" s="6"/>
      <c r="IQ1650" s="5"/>
      <c r="IR1650" s="5"/>
      <c r="IS1650" s="4"/>
      <c r="IT1650" s="6"/>
      <c r="IU1650" s="4"/>
      <c r="IV1650" s="6"/>
      <c r="IW1650" s="5"/>
      <c r="IX1650" s="5"/>
      <c r="IY1650" s="4"/>
      <c r="IZ1650" s="6"/>
      <c r="JA1650" s="4"/>
      <c r="JB1650" s="6"/>
      <c r="JC1650" s="5"/>
      <c r="JD1650" s="5"/>
      <c r="JE1650" s="4"/>
      <c r="JF1650" s="6"/>
      <c r="JG1650" s="4"/>
      <c r="JH1650" s="6"/>
      <c r="JI1650" s="5"/>
      <c r="JJ1650" s="5"/>
      <c r="JK1650" s="4"/>
      <c r="JL1650" s="6"/>
      <c r="JM1650" s="4"/>
      <c r="JN1650" s="6"/>
      <c r="JO1650" s="5"/>
      <c r="JP1650" s="5"/>
      <c r="JQ1650" s="4"/>
      <c r="JR1650" s="6"/>
      <c r="JS1650" s="4"/>
      <c r="JT1650" s="6"/>
      <c r="JU1650" s="5"/>
      <c r="JV1650" s="5"/>
      <c r="JW1650" s="4"/>
      <c r="JX1650" s="6"/>
      <c r="JY1650" s="4"/>
      <c r="JZ1650" s="6"/>
      <c r="KA1650" s="5"/>
      <c r="KB1650" s="5"/>
      <c r="KC1650" s="4"/>
      <c r="KD1650" s="6"/>
      <c r="KE1650" s="4"/>
      <c r="KF1650" s="6"/>
      <c r="KG1650" s="5"/>
      <c r="KH1650" s="5"/>
      <c r="KI1650" s="4"/>
      <c r="KJ1650" s="6"/>
      <c r="KK1650" s="4"/>
      <c r="KL1650" s="6"/>
      <c r="KM1650" s="5"/>
      <c r="KN1650" s="5"/>
    </row>
    <row r="1651">
      <c r="A1651" s="3" t="s">
        <v>85</v>
      </c>
      <c r="B1651" s="3" t="s">
        <v>712</v>
      </c>
      <c r="C1651" s="3" t="s">
        <v>703</v>
      </c>
      <c r="D1651" s="3" t="s">
        <v>712</v>
      </c>
      <c r="E1651" s="3" t="s">
        <v>1117</v>
      </c>
      <c r="F1651" s="3" t="s">
        <v>104</v>
      </c>
      <c r="G1651" s="3" t="s">
        <v>104</v>
      </c>
      <c r="H1651" s="3" t="s">
        <v>104</v>
      </c>
      <c r="I1651" s="3" t="s">
        <v>1559</v>
      </c>
      <c r="J1651" s="3" t="s">
        <v>104</v>
      </c>
      <c r="K1651" s="4"/>
      <c r="L1651" s="4">
        <f>=ROUNDDOWN({0},0)</f>
      </c>
      <c r="M1651" s="4"/>
      <c r="N1651" s="5"/>
      <c r="O1651" s="4"/>
      <c r="P1651" s="4">
        <f>=ROUNDDOWN({0},0)</f>
      </c>
      <c r="Q1651" s="4"/>
      <c r="R1651" s="5"/>
      <c r="S1651" s="4"/>
      <c r="T1651" s="6"/>
      <c r="U1651" s="4"/>
      <c r="V1651" s="6"/>
      <c r="W1651" s="5"/>
      <c r="X1651" s="5"/>
      <c r="Y1651" s="4"/>
      <c r="Z1651" s="6"/>
      <c r="AA1651" s="4"/>
      <c r="AB1651" s="6"/>
      <c r="AC1651" s="5"/>
      <c r="AD1651" s="5"/>
      <c r="AE1651" s="4"/>
      <c r="AF1651" s="6"/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  <c r="AW1651" s="4"/>
      <c r="AX1651" s="6"/>
      <c r="AY1651" s="4"/>
      <c r="AZ1651" s="6"/>
      <c r="BA1651" s="5"/>
      <c r="BB1651" s="5"/>
      <c r="BC1651" s="4"/>
      <c r="BD1651" s="6"/>
      <c r="BE1651" s="4"/>
      <c r="BF1651" s="6"/>
      <c r="BG1651" s="5"/>
      <c r="BH1651" s="5"/>
      <c r="BI1651" s="4"/>
      <c r="BJ1651" s="6"/>
      <c r="BK1651" s="4"/>
      <c r="BL1651" s="6"/>
      <c r="BM1651" s="5"/>
      <c r="BN1651" s="5"/>
      <c r="BO1651" s="4"/>
      <c r="BP1651" s="6"/>
      <c r="BQ1651" s="4"/>
      <c r="BR1651" s="6"/>
      <c r="BS1651" s="5"/>
      <c r="BT1651" s="5"/>
      <c r="BU1651" s="4"/>
      <c r="BV1651" s="6"/>
      <c r="BW1651" s="4"/>
      <c r="BX1651" s="6"/>
      <c r="BY1651" s="5"/>
      <c r="BZ1651" s="5"/>
      <c r="CA1651" s="4"/>
      <c r="CB1651" s="6"/>
      <c r="CC1651" s="4"/>
      <c r="CD1651" s="6"/>
      <c r="CE1651" s="5"/>
      <c r="CF1651" s="5"/>
      <c r="CG1651" s="4"/>
      <c r="CH1651" s="6"/>
      <c r="CI1651" s="4"/>
      <c r="CJ1651" s="6"/>
      <c r="CK1651" s="5"/>
      <c r="CL1651" s="5"/>
      <c r="CM1651" s="4"/>
      <c r="CN1651" s="6"/>
      <c r="CO1651" s="4"/>
      <c r="CP1651" s="6"/>
      <c r="CQ1651" s="5"/>
      <c r="CR1651" s="5"/>
      <c r="CS1651" s="4"/>
      <c r="CT1651" s="6"/>
      <c r="CU1651" s="4"/>
      <c r="CV1651" s="6"/>
      <c r="CW1651" s="5"/>
      <c r="CX1651" s="5"/>
      <c r="CY1651" s="4"/>
      <c r="CZ1651" s="6"/>
      <c r="DA1651" s="4"/>
      <c r="DB1651" s="6"/>
      <c r="DC1651" s="5"/>
      <c r="DD1651" s="5"/>
      <c r="DE1651" s="4"/>
      <c r="DF1651" s="6"/>
      <c r="DG1651" s="4"/>
      <c r="DH1651" s="6"/>
      <c r="DI1651" s="5"/>
      <c r="DJ1651" s="5"/>
      <c r="DK1651" s="4"/>
      <c r="DL1651" s="6"/>
      <c r="DM1651" s="4"/>
      <c r="DN1651" s="6"/>
      <c r="DO1651" s="5"/>
      <c r="DP1651" s="5"/>
      <c r="DQ1651" s="4"/>
      <c r="DR1651" s="6"/>
      <c r="DS1651" s="4"/>
      <c r="DT1651" s="6"/>
      <c r="DU1651" s="5"/>
      <c r="DV1651" s="5"/>
      <c r="DW1651" s="4"/>
      <c r="DX1651" s="6"/>
      <c r="DY1651" s="4"/>
      <c r="DZ1651" s="6"/>
      <c r="EA1651" s="5"/>
      <c r="EB1651" s="5"/>
      <c r="EC1651" s="4"/>
      <c r="ED1651" s="6"/>
      <c r="EE1651" s="4"/>
      <c r="EF1651" s="6"/>
      <c r="EG1651" s="5"/>
      <c r="EH1651" s="5"/>
      <c r="EI1651" s="4"/>
      <c r="EJ1651" s="6"/>
      <c r="EK1651" s="4"/>
      <c r="EL1651" s="6"/>
      <c r="EM1651" s="5"/>
      <c r="EN1651" s="5"/>
      <c r="EO1651" s="4"/>
      <c r="EP1651" s="6"/>
      <c r="EQ1651" s="4"/>
      <c r="ER1651" s="6"/>
      <c r="ES1651" s="5"/>
      <c r="ET1651" s="5"/>
      <c r="EU1651" s="4"/>
      <c r="EV1651" s="6"/>
      <c r="EW1651" s="4"/>
      <c r="EX1651" s="6"/>
      <c r="EY1651" s="5"/>
      <c r="EZ1651" s="5"/>
      <c r="FA1651" s="4"/>
      <c r="FB1651" s="6"/>
      <c r="FC1651" s="4"/>
      <c r="FD1651" s="6"/>
      <c r="FE1651" s="5"/>
      <c r="FF1651" s="5"/>
      <c r="FG1651" s="4"/>
      <c r="FH1651" s="6"/>
      <c r="FI1651" s="4"/>
      <c r="FJ1651" s="6"/>
      <c r="FK1651" s="5"/>
      <c r="FL1651" s="5"/>
      <c r="FM1651" s="4"/>
      <c r="FN1651" s="6"/>
      <c r="FO1651" s="4"/>
      <c r="FP1651" s="6"/>
      <c r="FQ1651" s="5"/>
      <c r="FR1651" s="5"/>
      <c r="FS1651" s="4"/>
      <c r="FT1651" s="6"/>
      <c r="FU1651" s="4"/>
      <c r="FV1651" s="6"/>
      <c r="FW1651" s="5"/>
      <c r="FX1651" s="5"/>
      <c r="FY1651" s="4"/>
      <c r="FZ1651" s="6"/>
      <c r="GA1651" s="4"/>
      <c r="GB1651" s="6"/>
      <c r="GC1651" s="5"/>
      <c r="GD1651" s="5"/>
      <c r="GE1651" s="4"/>
      <c r="GF1651" s="6"/>
      <c r="GG1651" s="4"/>
      <c r="GH1651" s="6"/>
      <c r="GI1651" s="5"/>
      <c r="GJ1651" s="5"/>
      <c r="GK1651" s="4"/>
      <c r="GL1651" s="6"/>
      <c r="GM1651" s="4"/>
      <c r="GN1651" s="6"/>
      <c r="GO1651" s="5"/>
      <c r="GP1651" s="5"/>
      <c r="GQ1651" s="4"/>
      <c r="GR1651" s="6"/>
      <c r="GS1651" s="4"/>
      <c r="GT1651" s="6"/>
      <c r="GU1651" s="5"/>
      <c r="GV1651" s="5"/>
      <c r="GW1651" s="4"/>
      <c r="GX1651" s="6"/>
      <c r="GY1651" s="4"/>
      <c r="GZ1651" s="6"/>
      <c r="HA1651" s="5"/>
      <c r="HB1651" s="5"/>
      <c r="HC1651" s="4"/>
      <c r="HD1651" s="6"/>
      <c r="HE1651" s="4"/>
      <c r="HF1651" s="6"/>
      <c r="HG1651" s="5"/>
      <c r="HH1651" s="5"/>
      <c r="HI1651" s="4"/>
      <c r="HJ1651" s="6"/>
      <c r="HK1651" s="4"/>
      <c r="HL1651" s="6"/>
      <c r="HM1651" s="5"/>
      <c r="HN1651" s="5"/>
      <c r="HO1651" s="4"/>
      <c r="HP1651" s="6"/>
      <c r="HQ1651" s="4"/>
      <c r="HR1651" s="6"/>
      <c r="HS1651" s="5"/>
      <c r="HT1651" s="5"/>
      <c r="HU1651" s="4"/>
      <c r="HV1651" s="6"/>
      <c r="HW1651" s="4"/>
      <c r="HX1651" s="6"/>
      <c r="HY1651" s="5"/>
      <c r="HZ1651" s="5"/>
      <c r="IA1651" s="4"/>
      <c r="IB1651" s="6"/>
      <c r="IC1651" s="4"/>
      <c r="ID1651" s="6"/>
      <c r="IE1651" s="5"/>
      <c r="IF1651" s="5"/>
      <c r="IG1651" s="4"/>
      <c r="IH1651" s="6"/>
      <c r="II1651" s="4"/>
      <c r="IJ1651" s="6"/>
      <c r="IK1651" s="5"/>
      <c r="IL1651" s="5"/>
      <c r="IM1651" s="4"/>
      <c r="IN1651" s="6"/>
      <c r="IO1651" s="4"/>
      <c r="IP1651" s="6"/>
      <c r="IQ1651" s="5"/>
      <c r="IR1651" s="5"/>
      <c r="IS1651" s="4"/>
      <c r="IT1651" s="6"/>
      <c r="IU1651" s="4"/>
      <c r="IV1651" s="6"/>
      <c r="IW1651" s="5"/>
      <c r="IX1651" s="5"/>
      <c r="IY1651" s="4"/>
      <c r="IZ1651" s="6"/>
      <c r="JA1651" s="4"/>
      <c r="JB1651" s="6"/>
      <c r="JC1651" s="5"/>
      <c r="JD1651" s="5"/>
      <c r="JE1651" s="4"/>
      <c r="JF1651" s="6"/>
      <c r="JG1651" s="4"/>
      <c r="JH1651" s="6"/>
      <c r="JI1651" s="5"/>
      <c r="JJ1651" s="5"/>
      <c r="JK1651" s="4"/>
      <c r="JL1651" s="6"/>
      <c r="JM1651" s="4"/>
      <c r="JN1651" s="6"/>
      <c r="JO1651" s="5"/>
      <c r="JP1651" s="5"/>
      <c r="JQ1651" s="4"/>
      <c r="JR1651" s="6"/>
      <c r="JS1651" s="4"/>
      <c r="JT1651" s="6"/>
      <c r="JU1651" s="5"/>
      <c r="JV1651" s="5"/>
      <c r="JW1651" s="4"/>
      <c r="JX1651" s="6"/>
      <c r="JY1651" s="4"/>
      <c r="JZ1651" s="6"/>
      <c r="KA1651" s="5"/>
      <c r="KB1651" s="5"/>
      <c r="KC1651" s="4"/>
      <c r="KD1651" s="6"/>
      <c r="KE1651" s="4"/>
      <c r="KF1651" s="6"/>
      <c r="KG1651" s="5"/>
      <c r="KH1651" s="5"/>
      <c r="KI1651" s="4"/>
      <c r="KJ1651" s="6"/>
      <c r="KK1651" s="4"/>
      <c r="KL1651" s="6"/>
      <c r="KM1651" s="5"/>
      <c r="KN1651" s="5"/>
    </row>
    <row r="1652">
      <c r="A1652" s="3" t="s">
        <v>85</v>
      </c>
      <c r="B1652" s="3" t="s">
        <v>712</v>
      </c>
      <c r="C1652" s="3" t="s">
        <v>703</v>
      </c>
      <c r="D1652" s="3" t="s">
        <v>712</v>
      </c>
      <c r="E1652" s="3" t="s">
        <v>1118</v>
      </c>
      <c r="F1652" s="3" t="s">
        <v>104</v>
      </c>
      <c r="G1652" s="3" t="s">
        <v>104</v>
      </c>
      <c r="H1652" s="3" t="s">
        <v>104</v>
      </c>
      <c r="I1652" s="3" t="s">
        <v>1559</v>
      </c>
      <c r="J1652" s="3" t="s">
        <v>104</v>
      </c>
      <c r="K1652" s="4"/>
      <c r="L1652" s="4">
        <f>=ROUNDDOWN({0},0)</f>
      </c>
      <c r="M1652" s="4"/>
      <c r="N1652" s="5"/>
      <c r="O1652" s="4"/>
      <c r="P1652" s="4">
        <f>=ROUNDDOWN({0},0)</f>
      </c>
      <c r="Q1652" s="4"/>
      <c r="R1652" s="5"/>
      <c r="S1652" s="4"/>
      <c r="T1652" s="6"/>
      <c r="U1652" s="4"/>
      <c r="V1652" s="6"/>
      <c r="W1652" s="5"/>
      <c r="X1652" s="5"/>
      <c r="Y1652" s="4"/>
      <c r="Z1652" s="6"/>
      <c r="AA1652" s="4"/>
      <c r="AB1652" s="6"/>
      <c r="AC1652" s="5"/>
      <c r="AD1652" s="5"/>
      <c r="AE1652" s="4"/>
      <c r="AF1652" s="6"/>
      <c r="AG1652" s="4"/>
      <c r="AH1652" s="6"/>
      <c r="AI1652" s="5"/>
      <c r="AJ1652" s="5"/>
      <c r="AK1652" s="4"/>
      <c r="AL1652" s="6"/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  <c r="AW1652" s="4"/>
      <c r="AX1652" s="6"/>
      <c r="AY1652" s="4"/>
      <c r="AZ1652" s="6"/>
      <c r="BA1652" s="5"/>
      <c r="BB1652" s="5"/>
      <c r="BC1652" s="4"/>
      <c r="BD1652" s="6"/>
      <c r="BE1652" s="4"/>
      <c r="BF1652" s="6"/>
      <c r="BG1652" s="5"/>
      <c r="BH1652" s="5"/>
      <c r="BI1652" s="4"/>
      <c r="BJ1652" s="6"/>
      <c r="BK1652" s="4"/>
      <c r="BL1652" s="6"/>
      <c r="BM1652" s="5"/>
      <c r="BN1652" s="5"/>
      <c r="BO1652" s="4"/>
      <c r="BP1652" s="6"/>
      <c r="BQ1652" s="4"/>
      <c r="BR1652" s="6"/>
      <c r="BS1652" s="5"/>
      <c r="BT1652" s="5"/>
      <c r="BU1652" s="4"/>
      <c r="BV1652" s="6"/>
      <c r="BW1652" s="4"/>
      <c r="BX1652" s="6"/>
      <c r="BY1652" s="5"/>
      <c r="BZ1652" s="5"/>
      <c r="CA1652" s="4"/>
      <c r="CB1652" s="6"/>
      <c r="CC1652" s="4"/>
      <c r="CD1652" s="6"/>
      <c r="CE1652" s="5"/>
      <c r="CF1652" s="5"/>
      <c r="CG1652" s="4"/>
      <c r="CH1652" s="6"/>
      <c r="CI1652" s="4"/>
      <c r="CJ1652" s="6"/>
      <c r="CK1652" s="5"/>
      <c r="CL1652" s="5"/>
      <c r="CM1652" s="4"/>
      <c r="CN1652" s="6"/>
      <c r="CO1652" s="4"/>
      <c r="CP1652" s="6"/>
      <c r="CQ1652" s="5"/>
      <c r="CR1652" s="5"/>
      <c r="CS1652" s="4"/>
      <c r="CT1652" s="6"/>
      <c r="CU1652" s="4"/>
      <c r="CV1652" s="6"/>
      <c r="CW1652" s="5"/>
      <c r="CX1652" s="5"/>
      <c r="CY1652" s="4"/>
      <c r="CZ1652" s="6"/>
      <c r="DA1652" s="4"/>
      <c r="DB1652" s="6"/>
      <c r="DC1652" s="5"/>
      <c r="DD1652" s="5"/>
      <c r="DE1652" s="4"/>
      <c r="DF1652" s="6"/>
      <c r="DG1652" s="4"/>
      <c r="DH1652" s="6"/>
      <c r="DI1652" s="5"/>
      <c r="DJ1652" s="5"/>
      <c r="DK1652" s="4"/>
      <c r="DL1652" s="6"/>
      <c r="DM1652" s="4"/>
      <c r="DN1652" s="6"/>
      <c r="DO1652" s="5"/>
      <c r="DP1652" s="5"/>
      <c r="DQ1652" s="4"/>
      <c r="DR1652" s="6"/>
      <c r="DS1652" s="4"/>
      <c r="DT1652" s="6"/>
      <c r="DU1652" s="5"/>
      <c r="DV1652" s="5"/>
      <c r="DW1652" s="4"/>
      <c r="DX1652" s="6"/>
      <c r="DY1652" s="4"/>
      <c r="DZ1652" s="6"/>
      <c r="EA1652" s="5"/>
      <c r="EB1652" s="5"/>
      <c r="EC1652" s="4"/>
      <c r="ED1652" s="6"/>
      <c r="EE1652" s="4"/>
      <c r="EF1652" s="6"/>
      <c r="EG1652" s="5"/>
      <c r="EH1652" s="5"/>
      <c r="EI1652" s="4"/>
      <c r="EJ1652" s="6"/>
      <c r="EK1652" s="4"/>
      <c r="EL1652" s="6"/>
      <c r="EM1652" s="5"/>
      <c r="EN1652" s="5"/>
      <c r="EO1652" s="4"/>
      <c r="EP1652" s="6"/>
      <c r="EQ1652" s="4"/>
      <c r="ER1652" s="6"/>
      <c r="ES1652" s="5"/>
      <c r="ET1652" s="5"/>
      <c r="EU1652" s="4"/>
      <c r="EV1652" s="6"/>
      <c r="EW1652" s="4"/>
      <c r="EX1652" s="6"/>
      <c r="EY1652" s="5"/>
      <c r="EZ1652" s="5"/>
      <c r="FA1652" s="4"/>
      <c r="FB1652" s="6"/>
      <c r="FC1652" s="4"/>
      <c r="FD1652" s="6"/>
      <c r="FE1652" s="5"/>
      <c r="FF1652" s="5"/>
      <c r="FG1652" s="4"/>
      <c r="FH1652" s="6"/>
      <c r="FI1652" s="4"/>
      <c r="FJ1652" s="6"/>
      <c r="FK1652" s="5"/>
      <c r="FL1652" s="5"/>
      <c r="FM1652" s="4"/>
      <c r="FN1652" s="6"/>
      <c r="FO1652" s="4"/>
      <c r="FP1652" s="6"/>
      <c r="FQ1652" s="5"/>
      <c r="FR1652" s="5"/>
      <c r="FS1652" s="4"/>
      <c r="FT1652" s="6"/>
      <c r="FU1652" s="4"/>
      <c r="FV1652" s="6"/>
      <c r="FW1652" s="5"/>
      <c r="FX1652" s="5"/>
      <c r="FY1652" s="4"/>
      <c r="FZ1652" s="6"/>
      <c r="GA1652" s="4"/>
      <c r="GB1652" s="6"/>
      <c r="GC1652" s="5"/>
      <c r="GD1652" s="5"/>
      <c r="GE1652" s="4"/>
      <c r="GF1652" s="6"/>
      <c r="GG1652" s="4"/>
      <c r="GH1652" s="6"/>
      <c r="GI1652" s="5"/>
      <c r="GJ1652" s="5"/>
      <c r="GK1652" s="4"/>
      <c r="GL1652" s="6"/>
      <c r="GM1652" s="4"/>
      <c r="GN1652" s="6"/>
      <c r="GO1652" s="5"/>
      <c r="GP1652" s="5"/>
      <c r="GQ1652" s="4"/>
      <c r="GR1652" s="6"/>
      <c r="GS1652" s="4"/>
      <c r="GT1652" s="6"/>
      <c r="GU1652" s="5"/>
      <c r="GV1652" s="5"/>
      <c r="GW1652" s="4"/>
      <c r="GX1652" s="6"/>
      <c r="GY1652" s="4"/>
      <c r="GZ1652" s="6"/>
      <c r="HA1652" s="5"/>
      <c r="HB1652" s="5"/>
      <c r="HC1652" s="4"/>
      <c r="HD1652" s="6"/>
      <c r="HE1652" s="4"/>
      <c r="HF1652" s="6"/>
      <c r="HG1652" s="5"/>
      <c r="HH1652" s="5"/>
      <c r="HI1652" s="4"/>
      <c r="HJ1652" s="6"/>
      <c r="HK1652" s="4"/>
      <c r="HL1652" s="6"/>
      <c r="HM1652" s="5"/>
      <c r="HN1652" s="5"/>
      <c r="HO1652" s="4"/>
      <c r="HP1652" s="6"/>
      <c r="HQ1652" s="4"/>
      <c r="HR1652" s="6"/>
      <c r="HS1652" s="5"/>
      <c r="HT1652" s="5"/>
      <c r="HU1652" s="4"/>
      <c r="HV1652" s="6"/>
      <c r="HW1652" s="4"/>
      <c r="HX1652" s="6"/>
      <c r="HY1652" s="5"/>
      <c r="HZ1652" s="5"/>
      <c r="IA1652" s="4"/>
      <c r="IB1652" s="6"/>
      <c r="IC1652" s="4"/>
      <c r="ID1652" s="6"/>
      <c r="IE1652" s="5"/>
      <c r="IF1652" s="5"/>
      <c r="IG1652" s="4"/>
      <c r="IH1652" s="6"/>
      <c r="II1652" s="4"/>
      <c r="IJ1652" s="6"/>
      <c r="IK1652" s="5"/>
      <c r="IL1652" s="5"/>
      <c r="IM1652" s="4"/>
      <c r="IN1652" s="6"/>
      <c r="IO1652" s="4"/>
      <c r="IP1652" s="6"/>
      <c r="IQ1652" s="5"/>
      <c r="IR1652" s="5"/>
      <c r="IS1652" s="4"/>
      <c r="IT1652" s="6"/>
      <c r="IU1652" s="4"/>
      <c r="IV1652" s="6"/>
      <c r="IW1652" s="5"/>
      <c r="IX1652" s="5"/>
      <c r="IY1652" s="4"/>
      <c r="IZ1652" s="6"/>
      <c r="JA1652" s="4"/>
      <c r="JB1652" s="6"/>
      <c r="JC1652" s="5"/>
      <c r="JD1652" s="5"/>
      <c r="JE1652" s="4"/>
      <c r="JF1652" s="6"/>
      <c r="JG1652" s="4"/>
      <c r="JH1652" s="6"/>
      <c r="JI1652" s="5"/>
      <c r="JJ1652" s="5"/>
      <c r="JK1652" s="4"/>
      <c r="JL1652" s="6"/>
      <c r="JM1652" s="4"/>
      <c r="JN1652" s="6"/>
      <c r="JO1652" s="5"/>
      <c r="JP1652" s="5"/>
      <c r="JQ1652" s="4"/>
      <c r="JR1652" s="6"/>
      <c r="JS1652" s="4"/>
      <c r="JT1652" s="6"/>
      <c r="JU1652" s="5"/>
      <c r="JV1652" s="5"/>
      <c r="JW1652" s="4"/>
      <c r="JX1652" s="6"/>
      <c r="JY1652" s="4"/>
      <c r="JZ1652" s="6"/>
      <c r="KA1652" s="5"/>
      <c r="KB1652" s="5"/>
      <c r="KC1652" s="4"/>
      <c r="KD1652" s="6"/>
      <c r="KE1652" s="4"/>
      <c r="KF1652" s="6"/>
      <c r="KG1652" s="5"/>
      <c r="KH1652" s="5"/>
      <c r="KI1652" s="4"/>
      <c r="KJ1652" s="6"/>
      <c r="KK1652" s="4"/>
      <c r="KL1652" s="6"/>
      <c r="KM1652" s="5"/>
      <c r="KN1652" s="5"/>
    </row>
    <row r="1653">
      <c r="A1653" s="3" t="s">
        <v>85</v>
      </c>
      <c r="B1653" s="3" t="s">
        <v>712</v>
      </c>
      <c r="C1653" s="3" t="s">
        <v>703</v>
      </c>
      <c r="D1653" s="3" t="s">
        <v>712</v>
      </c>
      <c r="E1653" s="3" t="s">
        <v>1116</v>
      </c>
      <c r="F1653" s="3" t="s">
        <v>104</v>
      </c>
      <c r="G1653" s="3" t="s">
        <v>104</v>
      </c>
      <c r="H1653" s="3" t="s">
        <v>104</v>
      </c>
      <c r="I1653" s="3" t="s">
        <v>1603</v>
      </c>
      <c r="J1653" s="3" t="s">
        <v>104</v>
      </c>
      <c r="K1653" s="4"/>
      <c r="L1653" s="4">
        <f>=ROUNDDOWN({0},0)</f>
      </c>
      <c r="M1653" s="4"/>
      <c r="N1653" s="5"/>
      <c r="O1653" s="4"/>
      <c r="P1653" s="4">
        <f>=ROUNDDOWN({0},0)</f>
      </c>
      <c r="Q1653" s="4"/>
      <c r="R1653" s="5"/>
      <c r="S1653" s="4"/>
      <c r="T1653" s="6"/>
      <c r="U1653" s="4"/>
      <c r="V1653" s="6"/>
      <c r="W1653" s="5"/>
      <c r="X1653" s="5"/>
      <c r="Y1653" s="4"/>
      <c r="Z1653" s="6"/>
      <c r="AA1653" s="4"/>
      <c r="AB1653" s="6"/>
      <c r="AC1653" s="5"/>
      <c r="AD1653" s="5"/>
      <c r="AE1653" s="4"/>
      <c r="AF1653" s="6"/>
      <c r="AG1653" s="4"/>
      <c r="AH1653" s="6"/>
      <c r="AI1653" s="5"/>
      <c r="AJ1653" s="5"/>
      <c r="AK1653" s="4"/>
      <c r="AL1653" s="6"/>
      <c r="AM1653" s="4"/>
      <c r="AN1653" s="6"/>
      <c r="AO1653" s="5"/>
      <c r="AP1653" s="5"/>
      <c r="AQ1653" s="4"/>
      <c r="AR1653" s="6"/>
      <c r="AS1653" s="4"/>
      <c r="AT1653" s="6"/>
      <c r="AU1653" s="5"/>
      <c r="AV1653" s="5"/>
      <c r="AW1653" s="4"/>
      <c r="AX1653" s="6"/>
      <c r="AY1653" s="4"/>
      <c r="AZ1653" s="6"/>
      <c r="BA1653" s="5"/>
      <c r="BB1653" s="5"/>
      <c r="BC1653" s="4"/>
      <c r="BD1653" s="6"/>
      <c r="BE1653" s="4"/>
      <c r="BF1653" s="6"/>
      <c r="BG1653" s="5"/>
      <c r="BH1653" s="5"/>
      <c r="BI1653" s="4"/>
      <c r="BJ1653" s="6"/>
      <c r="BK1653" s="4"/>
      <c r="BL1653" s="6"/>
      <c r="BM1653" s="5"/>
      <c r="BN1653" s="5"/>
      <c r="BO1653" s="4"/>
      <c r="BP1653" s="6"/>
      <c r="BQ1653" s="4"/>
      <c r="BR1653" s="6"/>
      <c r="BS1653" s="5"/>
      <c r="BT1653" s="5"/>
      <c r="BU1653" s="4"/>
      <c r="BV1653" s="6"/>
      <c r="BW1653" s="4"/>
      <c r="BX1653" s="6"/>
      <c r="BY1653" s="5"/>
      <c r="BZ1653" s="5"/>
      <c r="CA1653" s="4"/>
      <c r="CB1653" s="6"/>
      <c r="CC1653" s="4"/>
      <c r="CD1653" s="6"/>
      <c r="CE1653" s="5"/>
      <c r="CF1653" s="5"/>
      <c r="CG1653" s="4"/>
      <c r="CH1653" s="6"/>
      <c r="CI1653" s="4"/>
      <c r="CJ1653" s="6"/>
      <c r="CK1653" s="5"/>
      <c r="CL1653" s="5"/>
      <c r="CM1653" s="4"/>
      <c r="CN1653" s="6"/>
      <c r="CO1653" s="4"/>
      <c r="CP1653" s="6"/>
      <c r="CQ1653" s="5"/>
      <c r="CR1653" s="5"/>
      <c r="CS1653" s="4"/>
      <c r="CT1653" s="6"/>
      <c r="CU1653" s="4"/>
      <c r="CV1653" s="6"/>
      <c r="CW1653" s="5"/>
      <c r="CX1653" s="5"/>
      <c r="CY1653" s="4"/>
      <c r="CZ1653" s="6"/>
      <c r="DA1653" s="4"/>
      <c r="DB1653" s="6"/>
      <c r="DC1653" s="5"/>
      <c r="DD1653" s="5"/>
      <c r="DE1653" s="4"/>
      <c r="DF1653" s="6"/>
      <c r="DG1653" s="4"/>
      <c r="DH1653" s="6"/>
      <c r="DI1653" s="5"/>
      <c r="DJ1653" s="5"/>
      <c r="DK1653" s="4"/>
      <c r="DL1653" s="6"/>
      <c r="DM1653" s="4"/>
      <c r="DN1653" s="6"/>
      <c r="DO1653" s="5"/>
      <c r="DP1653" s="5"/>
      <c r="DQ1653" s="4"/>
      <c r="DR1653" s="6"/>
      <c r="DS1653" s="4"/>
      <c r="DT1653" s="6"/>
      <c r="DU1653" s="5"/>
      <c r="DV1653" s="5"/>
      <c r="DW1653" s="4"/>
      <c r="DX1653" s="6"/>
      <c r="DY1653" s="4"/>
      <c r="DZ1653" s="6"/>
      <c r="EA1653" s="5"/>
      <c r="EB1653" s="5"/>
      <c r="EC1653" s="4"/>
      <c r="ED1653" s="6"/>
      <c r="EE1653" s="4"/>
      <c r="EF1653" s="6"/>
      <c r="EG1653" s="5"/>
      <c r="EH1653" s="5"/>
      <c r="EI1653" s="4"/>
      <c r="EJ1653" s="6"/>
      <c r="EK1653" s="4"/>
      <c r="EL1653" s="6"/>
      <c r="EM1653" s="5"/>
      <c r="EN1653" s="5"/>
      <c r="EO1653" s="4"/>
      <c r="EP1653" s="6"/>
      <c r="EQ1653" s="4"/>
      <c r="ER1653" s="6"/>
      <c r="ES1653" s="5"/>
      <c r="ET1653" s="5"/>
      <c r="EU1653" s="4"/>
      <c r="EV1653" s="6"/>
      <c r="EW1653" s="4"/>
      <c r="EX1653" s="6"/>
      <c r="EY1653" s="5"/>
      <c r="EZ1653" s="5"/>
      <c r="FA1653" s="4"/>
      <c r="FB1653" s="6"/>
      <c r="FC1653" s="4"/>
      <c r="FD1653" s="6"/>
      <c r="FE1653" s="5"/>
      <c r="FF1653" s="5"/>
      <c r="FG1653" s="4"/>
      <c r="FH1653" s="6"/>
      <c r="FI1653" s="4"/>
      <c r="FJ1653" s="6"/>
      <c r="FK1653" s="5"/>
      <c r="FL1653" s="5"/>
      <c r="FM1653" s="4"/>
      <c r="FN1653" s="6"/>
      <c r="FO1653" s="4"/>
      <c r="FP1653" s="6"/>
      <c r="FQ1653" s="5"/>
      <c r="FR1653" s="5"/>
      <c r="FS1653" s="4"/>
      <c r="FT1653" s="6"/>
      <c r="FU1653" s="4"/>
      <c r="FV1653" s="6"/>
      <c r="FW1653" s="5"/>
      <c r="FX1653" s="5"/>
      <c r="FY1653" s="4"/>
      <c r="FZ1653" s="6"/>
      <c r="GA1653" s="4"/>
      <c r="GB1653" s="6"/>
      <c r="GC1653" s="5"/>
      <c r="GD1653" s="5"/>
      <c r="GE1653" s="4"/>
      <c r="GF1653" s="6"/>
      <c r="GG1653" s="4"/>
      <c r="GH1653" s="6"/>
      <c r="GI1653" s="5"/>
      <c r="GJ1653" s="5"/>
      <c r="GK1653" s="4"/>
      <c r="GL1653" s="6"/>
      <c r="GM1653" s="4"/>
      <c r="GN1653" s="6"/>
      <c r="GO1653" s="5"/>
      <c r="GP1653" s="5"/>
      <c r="GQ1653" s="4"/>
      <c r="GR1653" s="6"/>
      <c r="GS1653" s="4"/>
      <c r="GT1653" s="6"/>
      <c r="GU1653" s="5"/>
      <c r="GV1653" s="5"/>
      <c r="GW1653" s="4"/>
      <c r="GX1653" s="6"/>
      <c r="GY1653" s="4"/>
      <c r="GZ1653" s="6"/>
      <c r="HA1653" s="5"/>
      <c r="HB1653" s="5"/>
      <c r="HC1653" s="4"/>
      <c r="HD1653" s="6"/>
      <c r="HE1653" s="4"/>
      <c r="HF1653" s="6"/>
      <c r="HG1653" s="5"/>
      <c r="HH1653" s="5"/>
      <c r="HI1653" s="4"/>
      <c r="HJ1653" s="6"/>
      <c r="HK1653" s="4"/>
      <c r="HL1653" s="6"/>
      <c r="HM1653" s="5"/>
      <c r="HN1653" s="5"/>
      <c r="HO1653" s="4"/>
      <c r="HP1653" s="6"/>
      <c r="HQ1653" s="4"/>
      <c r="HR1653" s="6"/>
      <c r="HS1653" s="5"/>
      <c r="HT1653" s="5"/>
      <c r="HU1653" s="4"/>
      <c r="HV1653" s="6"/>
      <c r="HW1653" s="4"/>
      <c r="HX1653" s="6"/>
      <c r="HY1653" s="5"/>
      <c r="HZ1653" s="5"/>
      <c r="IA1653" s="4"/>
      <c r="IB1653" s="6"/>
      <c r="IC1653" s="4"/>
      <c r="ID1653" s="6"/>
      <c r="IE1653" s="5"/>
      <c r="IF1653" s="5"/>
      <c r="IG1653" s="4"/>
      <c r="IH1653" s="6"/>
      <c r="II1653" s="4"/>
      <c r="IJ1653" s="6"/>
      <c r="IK1653" s="5"/>
      <c r="IL1653" s="5"/>
      <c r="IM1653" s="4"/>
      <c r="IN1653" s="6"/>
      <c r="IO1653" s="4"/>
      <c r="IP1653" s="6"/>
      <c r="IQ1653" s="5"/>
      <c r="IR1653" s="5"/>
      <c r="IS1653" s="4"/>
      <c r="IT1653" s="6"/>
      <c r="IU1653" s="4"/>
      <c r="IV1653" s="6"/>
      <c r="IW1653" s="5"/>
      <c r="IX1653" s="5"/>
      <c r="IY1653" s="4"/>
      <c r="IZ1653" s="6"/>
      <c r="JA1653" s="4"/>
      <c r="JB1653" s="6"/>
      <c r="JC1653" s="5"/>
      <c r="JD1653" s="5"/>
      <c r="JE1653" s="4"/>
      <c r="JF1653" s="6"/>
      <c r="JG1653" s="4"/>
      <c r="JH1653" s="6"/>
      <c r="JI1653" s="5"/>
      <c r="JJ1653" s="5"/>
      <c r="JK1653" s="4"/>
      <c r="JL1653" s="6"/>
      <c r="JM1653" s="4"/>
      <c r="JN1653" s="6"/>
      <c r="JO1653" s="5"/>
      <c r="JP1653" s="5"/>
      <c r="JQ1653" s="4"/>
      <c r="JR1653" s="6"/>
      <c r="JS1653" s="4"/>
      <c r="JT1653" s="6"/>
      <c r="JU1653" s="5"/>
      <c r="JV1653" s="5"/>
      <c r="JW1653" s="4"/>
      <c r="JX1653" s="6"/>
      <c r="JY1653" s="4"/>
      <c r="JZ1653" s="6"/>
      <c r="KA1653" s="5"/>
      <c r="KB1653" s="5"/>
      <c r="KC1653" s="4"/>
      <c r="KD1653" s="6"/>
      <c r="KE1653" s="4"/>
      <c r="KF1653" s="6"/>
      <c r="KG1653" s="5"/>
      <c r="KH1653" s="5"/>
      <c r="KI1653" s="4"/>
      <c r="KJ1653" s="6"/>
      <c r="KK1653" s="4"/>
      <c r="KL1653" s="6"/>
      <c r="KM1653" s="5"/>
      <c r="KN1653" s="5"/>
    </row>
    <row r="1654">
      <c r="A1654" s="3" t="s">
        <v>85</v>
      </c>
      <c r="B1654" s="3" t="s">
        <v>712</v>
      </c>
      <c r="C1654" s="3" t="s">
        <v>703</v>
      </c>
      <c r="D1654" s="3" t="s">
        <v>712</v>
      </c>
      <c r="E1654" s="3" t="s">
        <v>953</v>
      </c>
      <c r="F1654" s="3" t="s">
        <v>104</v>
      </c>
      <c r="G1654" s="3" t="s">
        <v>104</v>
      </c>
      <c r="H1654" s="3" t="s">
        <v>104</v>
      </c>
      <c r="I1654" s="3" t="s">
        <v>1604</v>
      </c>
      <c r="J1654" s="3" t="s">
        <v>104</v>
      </c>
      <c r="K1654" s="4"/>
      <c r="L1654" s="4">
        <f>=ROUNDDOWN({0},0)</f>
      </c>
      <c r="M1654" s="4"/>
      <c r="N1654" s="5"/>
      <c r="O1654" s="4"/>
      <c r="P1654" s="4">
        <f>=ROUNDDOWN({0},0)</f>
      </c>
      <c r="Q1654" s="4"/>
      <c r="R1654" s="5"/>
      <c r="S1654" s="4"/>
      <c r="T1654" s="6"/>
      <c r="U1654" s="4"/>
      <c r="V1654" s="6"/>
      <c r="W1654" s="5"/>
      <c r="X1654" s="5"/>
      <c r="Y1654" s="4"/>
      <c r="Z1654" s="6"/>
      <c r="AA1654" s="4"/>
      <c r="AB1654" s="6"/>
      <c r="AC1654" s="5"/>
      <c r="AD1654" s="5"/>
      <c r="AE1654" s="4"/>
      <c r="AF1654" s="6"/>
      <c r="AG1654" s="4"/>
      <c r="AH1654" s="6"/>
      <c r="AI1654" s="5"/>
      <c r="AJ1654" s="5"/>
      <c r="AK1654" s="4"/>
      <c r="AL1654" s="6"/>
      <c r="AM1654" s="4"/>
      <c r="AN1654" s="6"/>
      <c r="AO1654" s="5"/>
      <c r="AP1654" s="5"/>
      <c r="AQ1654" s="4"/>
      <c r="AR1654" s="6"/>
      <c r="AS1654" s="4"/>
      <c r="AT1654" s="6"/>
      <c r="AU1654" s="5"/>
      <c r="AV1654" s="5"/>
      <c r="AW1654" s="4"/>
      <c r="AX1654" s="6"/>
      <c r="AY1654" s="4"/>
      <c r="AZ1654" s="6"/>
      <c r="BA1654" s="5"/>
      <c r="BB1654" s="5"/>
      <c r="BC1654" s="4"/>
      <c r="BD1654" s="6"/>
      <c r="BE1654" s="4"/>
      <c r="BF1654" s="6"/>
      <c r="BG1654" s="5"/>
      <c r="BH1654" s="5"/>
      <c r="BI1654" s="4"/>
      <c r="BJ1654" s="6"/>
      <c r="BK1654" s="4"/>
      <c r="BL1654" s="6"/>
      <c r="BM1654" s="5"/>
      <c r="BN1654" s="5"/>
      <c r="BO1654" s="4"/>
      <c r="BP1654" s="6"/>
      <c r="BQ1654" s="4"/>
      <c r="BR1654" s="6"/>
      <c r="BS1654" s="5"/>
      <c r="BT1654" s="5"/>
      <c r="BU1654" s="4"/>
      <c r="BV1654" s="6"/>
      <c r="BW1654" s="4"/>
      <c r="BX1654" s="6"/>
      <c r="BY1654" s="5"/>
      <c r="BZ1654" s="5"/>
      <c r="CA1654" s="4"/>
      <c r="CB1654" s="6"/>
      <c r="CC1654" s="4"/>
      <c r="CD1654" s="6"/>
      <c r="CE1654" s="5"/>
      <c r="CF1654" s="5"/>
      <c r="CG1654" s="4"/>
      <c r="CH1654" s="6"/>
      <c r="CI1654" s="4"/>
      <c r="CJ1654" s="6"/>
      <c r="CK1654" s="5"/>
      <c r="CL1654" s="5"/>
      <c r="CM1654" s="4"/>
      <c r="CN1654" s="6"/>
      <c r="CO1654" s="4"/>
      <c r="CP1654" s="6"/>
      <c r="CQ1654" s="5"/>
      <c r="CR1654" s="5"/>
      <c r="CS1654" s="4"/>
      <c r="CT1654" s="6"/>
      <c r="CU1654" s="4"/>
      <c r="CV1654" s="6"/>
      <c r="CW1654" s="5"/>
      <c r="CX1654" s="5"/>
      <c r="CY1654" s="4"/>
      <c r="CZ1654" s="6"/>
      <c r="DA1654" s="4"/>
      <c r="DB1654" s="6"/>
      <c r="DC1654" s="5"/>
      <c r="DD1654" s="5"/>
      <c r="DE1654" s="4"/>
      <c r="DF1654" s="6"/>
      <c r="DG1654" s="4"/>
      <c r="DH1654" s="6"/>
      <c r="DI1654" s="5"/>
      <c r="DJ1654" s="5"/>
      <c r="DK1654" s="4"/>
      <c r="DL1654" s="6"/>
      <c r="DM1654" s="4"/>
      <c r="DN1654" s="6"/>
      <c r="DO1654" s="5"/>
      <c r="DP1654" s="5"/>
      <c r="DQ1654" s="4"/>
      <c r="DR1654" s="6"/>
      <c r="DS1654" s="4"/>
      <c r="DT1654" s="6"/>
      <c r="DU1654" s="5"/>
      <c r="DV1654" s="5"/>
      <c r="DW1654" s="4"/>
      <c r="DX1654" s="6"/>
      <c r="DY1654" s="4"/>
      <c r="DZ1654" s="6"/>
      <c r="EA1654" s="5"/>
      <c r="EB1654" s="5"/>
      <c r="EC1654" s="4"/>
      <c r="ED1654" s="6"/>
      <c r="EE1654" s="4"/>
      <c r="EF1654" s="6"/>
      <c r="EG1654" s="5"/>
      <c r="EH1654" s="5"/>
      <c r="EI1654" s="4"/>
      <c r="EJ1654" s="6"/>
      <c r="EK1654" s="4"/>
      <c r="EL1654" s="6"/>
      <c r="EM1654" s="5"/>
      <c r="EN1654" s="5"/>
      <c r="EO1654" s="4"/>
      <c r="EP1654" s="6"/>
      <c r="EQ1654" s="4"/>
      <c r="ER1654" s="6"/>
      <c r="ES1654" s="5"/>
      <c r="ET1654" s="5"/>
      <c r="EU1654" s="4"/>
      <c r="EV1654" s="6"/>
      <c r="EW1654" s="4"/>
      <c r="EX1654" s="6"/>
      <c r="EY1654" s="5"/>
      <c r="EZ1654" s="5"/>
      <c r="FA1654" s="4"/>
      <c r="FB1654" s="6"/>
      <c r="FC1654" s="4"/>
      <c r="FD1654" s="6"/>
      <c r="FE1654" s="5"/>
      <c r="FF1654" s="5"/>
      <c r="FG1654" s="4"/>
      <c r="FH1654" s="6"/>
      <c r="FI1654" s="4"/>
      <c r="FJ1654" s="6"/>
      <c r="FK1654" s="5"/>
      <c r="FL1654" s="5"/>
      <c r="FM1654" s="4"/>
      <c r="FN1654" s="6"/>
      <c r="FO1654" s="4"/>
      <c r="FP1654" s="6"/>
      <c r="FQ1654" s="5"/>
      <c r="FR1654" s="5"/>
      <c r="FS1654" s="4"/>
      <c r="FT1654" s="6"/>
      <c r="FU1654" s="4"/>
      <c r="FV1654" s="6"/>
      <c r="FW1654" s="5"/>
      <c r="FX1654" s="5"/>
      <c r="FY1654" s="4"/>
      <c r="FZ1654" s="6"/>
      <c r="GA1654" s="4"/>
      <c r="GB1654" s="6"/>
      <c r="GC1654" s="5"/>
      <c r="GD1654" s="5"/>
      <c r="GE1654" s="4"/>
      <c r="GF1654" s="6"/>
      <c r="GG1654" s="4"/>
      <c r="GH1654" s="6"/>
      <c r="GI1654" s="5"/>
      <c r="GJ1654" s="5"/>
      <c r="GK1654" s="4"/>
      <c r="GL1654" s="6"/>
      <c r="GM1654" s="4"/>
      <c r="GN1654" s="6"/>
      <c r="GO1654" s="5"/>
      <c r="GP1654" s="5"/>
      <c r="GQ1654" s="4"/>
      <c r="GR1654" s="6"/>
      <c r="GS1654" s="4"/>
      <c r="GT1654" s="6"/>
      <c r="GU1654" s="5"/>
      <c r="GV1654" s="5"/>
      <c r="GW1654" s="4"/>
      <c r="GX1654" s="6"/>
      <c r="GY1654" s="4"/>
      <c r="GZ1654" s="6"/>
      <c r="HA1654" s="5"/>
      <c r="HB1654" s="5"/>
      <c r="HC1654" s="4"/>
      <c r="HD1654" s="6"/>
      <c r="HE1654" s="4"/>
      <c r="HF1654" s="6"/>
      <c r="HG1654" s="5"/>
      <c r="HH1654" s="5"/>
      <c r="HI1654" s="4"/>
      <c r="HJ1654" s="6"/>
      <c r="HK1654" s="4"/>
      <c r="HL1654" s="6"/>
      <c r="HM1654" s="5"/>
      <c r="HN1654" s="5"/>
      <c r="HO1654" s="4"/>
      <c r="HP1654" s="6"/>
      <c r="HQ1654" s="4"/>
      <c r="HR1654" s="6"/>
      <c r="HS1654" s="5"/>
      <c r="HT1654" s="5"/>
      <c r="HU1654" s="4"/>
      <c r="HV1654" s="6"/>
      <c r="HW1654" s="4"/>
      <c r="HX1654" s="6"/>
      <c r="HY1654" s="5"/>
      <c r="HZ1654" s="5"/>
      <c r="IA1654" s="4"/>
      <c r="IB1654" s="6"/>
      <c r="IC1654" s="4"/>
      <c r="ID1654" s="6"/>
      <c r="IE1654" s="5"/>
      <c r="IF1654" s="5"/>
      <c r="IG1654" s="4"/>
      <c r="IH1654" s="6"/>
      <c r="II1654" s="4"/>
      <c r="IJ1654" s="6"/>
      <c r="IK1654" s="5"/>
      <c r="IL1654" s="5"/>
      <c r="IM1654" s="4"/>
      <c r="IN1654" s="6"/>
      <c r="IO1654" s="4"/>
      <c r="IP1654" s="6"/>
      <c r="IQ1654" s="5"/>
      <c r="IR1654" s="5"/>
      <c r="IS1654" s="4"/>
      <c r="IT1654" s="6"/>
      <c r="IU1654" s="4"/>
      <c r="IV1654" s="6"/>
      <c r="IW1654" s="5"/>
      <c r="IX1654" s="5"/>
      <c r="IY1654" s="4"/>
      <c r="IZ1654" s="6"/>
      <c r="JA1654" s="4"/>
      <c r="JB1654" s="6"/>
      <c r="JC1654" s="5"/>
      <c r="JD1654" s="5"/>
      <c r="JE1654" s="4"/>
      <c r="JF1654" s="6"/>
      <c r="JG1654" s="4"/>
      <c r="JH1654" s="6"/>
      <c r="JI1654" s="5"/>
      <c r="JJ1654" s="5"/>
      <c r="JK1654" s="4"/>
      <c r="JL1654" s="6"/>
      <c r="JM1654" s="4"/>
      <c r="JN1654" s="6"/>
      <c r="JO1654" s="5"/>
      <c r="JP1654" s="5"/>
      <c r="JQ1654" s="4"/>
      <c r="JR1654" s="6"/>
      <c r="JS1654" s="4"/>
      <c r="JT1654" s="6"/>
      <c r="JU1654" s="5"/>
      <c r="JV1654" s="5"/>
      <c r="JW1654" s="4"/>
      <c r="JX1654" s="6"/>
      <c r="JY1654" s="4"/>
      <c r="JZ1654" s="6"/>
      <c r="KA1654" s="5"/>
      <c r="KB1654" s="5"/>
      <c r="KC1654" s="4"/>
      <c r="KD1654" s="6"/>
      <c r="KE1654" s="4"/>
      <c r="KF1654" s="6"/>
      <c r="KG1654" s="5"/>
      <c r="KH1654" s="5"/>
      <c r="KI1654" s="4"/>
      <c r="KJ1654" s="6"/>
      <c r="KK1654" s="4"/>
      <c r="KL1654" s="6"/>
      <c r="KM1654" s="5"/>
      <c r="KN1654" s="5"/>
    </row>
    <row r="1655">
      <c r="A1655" s="3" t="s">
        <v>85</v>
      </c>
      <c r="B1655" s="3" t="s">
        <v>712</v>
      </c>
      <c r="C1655" s="3" t="s">
        <v>703</v>
      </c>
      <c r="D1655" s="3" t="s">
        <v>712</v>
      </c>
      <c r="E1655" s="3" t="s">
        <v>1114</v>
      </c>
      <c r="F1655" s="3" t="s">
        <v>104</v>
      </c>
      <c r="G1655" s="3" t="s">
        <v>104</v>
      </c>
      <c r="H1655" s="3" t="s">
        <v>104</v>
      </c>
      <c r="I1655" s="3" t="s">
        <v>884</v>
      </c>
      <c r="J1655" s="3" t="s">
        <v>104</v>
      </c>
      <c r="K1655" s="4"/>
      <c r="L1655" s="4">
        <f>=ROUNDDOWN({0},0)</f>
      </c>
      <c r="M1655" s="4"/>
      <c r="N1655" s="5"/>
      <c r="O1655" s="4"/>
      <c r="P1655" s="4">
        <f>=ROUNDDOWN({0},0)</f>
      </c>
      <c r="Q1655" s="4"/>
      <c r="R1655" s="5"/>
      <c r="S1655" s="4"/>
      <c r="T1655" s="6"/>
      <c r="U1655" s="4"/>
      <c r="V1655" s="6"/>
      <c r="W1655" s="5"/>
      <c r="X1655" s="5"/>
      <c r="Y1655" s="4"/>
      <c r="Z1655" s="6"/>
      <c r="AA1655" s="4"/>
      <c r="AB1655" s="6"/>
      <c r="AC1655" s="5"/>
      <c r="AD1655" s="5"/>
      <c r="AE1655" s="4"/>
      <c r="AF1655" s="6"/>
      <c r="AG1655" s="4"/>
      <c r="AH1655" s="6"/>
      <c r="AI1655" s="5"/>
      <c r="AJ1655" s="5"/>
      <c r="AK1655" s="4"/>
      <c r="AL1655" s="6"/>
      <c r="AM1655" s="4"/>
      <c r="AN1655" s="6"/>
      <c r="AO1655" s="5"/>
      <c r="AP1655" s="5"/>
      <c r="AQ1655" s="4"/>
      <c r="AR1655" s="6"/>
      <c r="AS1655" s="4"/>
      <c r="AT1655" s="6"/>
      <c r="AU1655" s="5"/>
      <c r="AV1655" s="5"/>
      <c r="AW1655" s="4"/>
      <c r="AX1655" s="6"/>
      <c r="AY1655" s="4"/>
      <c r="AZ1655" s="6"/>
      <c r="BA1655" s="5"/>
      <c r="BB1655" s="5"/>
      <c r="BC1655" s="4"/>
      <c r="BD1655" s="6"/>
      <c r="BE1655" s="4"/>
      <c r="BF1655" s="6"/>
      <c r="BG1655" s="5"/>
      <c r="BH1655" s="5"/>
      <c r="BI1655" s="4"/>
      <c r="BJ1655" s="6"/>
      <c r="BK1655" s="4"/>
      <c r="BL1655" s="6"/>
      <c r="BM1655" s="5"/>
      <c r="BN1655" s="5"/>
      <c r="BO1655" s="4"/>
      <c r="BP1655" s="6"/>
      <c r="BQ1655" s="4"/>
      <c r="BR1655" s="6"/>
      <c r="BS1655" s="5"/>
      <c r="BT1655" s="5"/>
      <c r="BU1655" s="4"/>
      <c r="BV1655" s="6"/>
      <c r="BW1655" s="4"/>
      <c r="BX1655" s="6"/>
      <c r="BY1655" s="5"/>
      <c r="BZ1655" s="5"/>
      <c r="CA1655" s="4"/>
      <c r="CB1655" s="6"/>
      <c r="CC1655" s="4"/>
      <c r="CD1655" s="6"/>
      <c r="CE1655" s="5"/>
      <c r="CF1655" s="5"/>
      <c r="CG1655" s="4"/>
      <c r="CH1655" s="6"/>
      <c r="CI1655" s="4"/>
      <c r="CJ1655" s="6"/>
      <c r="CK1655" s="5"/>
      <c r="CL1655" s="5"/>
      <c r="CM1655" s="4"/>
      <c r="CN1655" s="6"/>
      <c r="CO1655" s="4"/>
      <c r="CP1655" s="6"/>
      <c r="CQ1655" s="5"/>
      <c r="CR1655" s="5"/>
      <c r="CS1655" s="4"/>
      <c r="CT1655" s="6"/>
      <c r="CU1655" s="4"/>
      <c r="CV1655" s="6"/>
      <c r="CW1655" s="5"/>
      <c r="CX1655" s="5"/>
      <c r="CY1655" s="4"/>
      <c r="CZ1655" s="6"/>
      <c r="DA1655" s="4"/>
      <c r="DB1655" s="6"/>
      <c r="DC1655" s="5"/>
      <c r="DD1655" s="5"/>
      <c r="DE1655" s="4"/>
      <c r="DF1655" s="6"/>
      <c r="DG1655" s="4"/>
      <c r="DH1655" s="6"/>
      <c r="DI1655" s="5"/>
      <c r="DJ1655" s="5"/>
      <c r="DK1655" s="4"/>
      <c r="DL1655" s="6"/>
      <c r="DM1655" s="4"/>
      <c r="DN1655" s="6"/>
      <c r="DO1655" s="5"/>
      <c r="DP1655" s="5"/>
      <c r="DQ1655" s="4"/>
      <c r="DR1655" s="6"/>
      <c r="DS1655" s="4"/>
      <c r="DT1655" s="6"/>
      <c r="DU1655" s="5"/>
      <c r="DV1655" s="5"/>
      <c r="DW1655" s="4"/>
      <c r="DX1655" s="6"/>
      <c r="DY1655" s="4"/>
      <c r="DZ1655" s="6"/>
      <c r="EA1655" s="5"/>
      <c r="EB1655" s="5"/>
      <c r="EC1655" s="4"/>
      <c r="ED1655" s="6"/>
      <c r="EE1655" s="4"/>
      <c r="EF1655" s="6"/>
      <c r="EG1655" s="5"/>
      <c r="EH1655" s="5"/>
      <c r="EI1655" s="4"/>
      <c r="EJ1655" s="6"/>
      <c r="EK1655" s="4"/>
      <c r="EL1655" s="6"/>
      <c r="EM1655" s="5"/>
      <c r="EN1655" s="5"/>
      <c r="EO1655" s="4"/>
      <c r="EP1655" s="6"/>
      <c r="EQ1655" s="4"/>
      <c r="ER1655" s="6"/>
      <c r="ES1655" s="5"/>
      <c r="ET1655" s="5"/>
      <c r="EU1655" s="4"/>
      <c r="EV1655" s="6"/>
      <c r="EW1655" s="4"/>
      <c r="EX1655" s="6"/>
      <c r="EY1655" s="5"/>
      <c r="EZ1655" s="5"/>
      <c r="FA1655" s="4"/>
      <c r="FB1655" s="6"/>
      <c r="FC1655" s="4"/>
      <c r="FD1655" s="6"/>
      <c r="FE1655" s="5"/>
      <c r="FF1655" s="5"/>
      <c r="FG1655" s="4"/>
      <c r="FH1655" s="6"/>
      <c r="FI1655" s="4"/>
      <c r="FJ1655" s="6"/>
      <c r="FK1655" s="5"/>
      <c r="FL1655" s="5"/>
      <c r="FM1655" s="4"/>
      <c r="FN1655" s="6"/>
      <c r="FO1655" s="4"/>
      <c r="FP1655" s="6"/>
      <c r="FQ1655" s="5"/>
      <c r="FR1655" s="5"/>
      <c r="FS1655" s="4"/>
      <c r="FT1655" s="6"/>
      <c r="FU1655" s="4"/>
      <c r="FV1655" s="6"/>
      <c r="FW1655" s="5"/>
      <c r="FX1655" s="5"/>
      <c r="FY1655" s="4"/>
      <c r="FZ1655" s="6"/>
      <c r="GA1655" s="4"/>
      <c r="GB1655" s="6"/>
      <c r="GC1655" s="5"/>
      <c r="GD1655" s="5"/>
      <c r="GE1655" s="4"/>
      <c r="GF1655" s="6"/>
      <c r="GG1655" s="4"/>
      <c r="GH1655" s="6"/>
      <c r="GI1655" s="5"/>
      <c r="GJ1655" s="5"/>
      <c r="GK1655" s="4"/>
      <c r="GL1655" s="6"/>
      <c r="GM1655" s="4"/>
      <c r="GN1655" s="6"/>
      <c r="GO1655" s="5"/>
      <c r="GP1655" s="5"/>
      <c r="GQ1655" s="4"/>
      <c r="GR1655" s="6"/>
      <c r="GS1655" s="4"/>
      <c r="GT1655" s="6"/>
      <c r="GU1655" s="5"/>
      <c r="GV1655" s="5"/>
      <c r="GW1655" s="4"/>
      <c r="GX1655" s="6"/>
      <c r="GY1655" s="4"/>
      <c r="GZ1655" s="6"/>
      <c r="HA1655" s="5"/>
      <c r="HB1655" s="5"/>
      <c r="HC1655" s="4"/>
      <c r="HD1655" s="6"/>
      <c r="HE1655" s="4"/>
      <c r="HF1655" s="6"/>
      <c r="HG1655" s="5"/>
      <c r="HH1655" s="5"/>
      <c r="HI1655" s="4"/>
      <c r="HJ1655" s="6"/>
      <c r="HK1655" s="4"/>
      <c r="HL1655" s="6"/>
      <c r="HM1655" s="5"/>
      <c r="HN1655" s="5"/>
      <c r="HO1655" s="4"/>
      <c r="HP1655" s="6"/>
      <c r="HQ1655" s="4"/>
      <c r="HR1655" s="6"/>
      <c r="HS1655" s="5"/>
      <c r="HT1655" s="5"/>
      <c r="HU1655" s="4"/>
      <c r="HV1655" s="6"/>
      <c r="HW1655" s="4"/>
      <c r="HX1655" s="6"/>
      <c r="HY1655" s="5"/>
      <c r="HZ1655" s="5"/>
      <c r="IA1655" s="4"/>
      <c r="IB1655" s="6"/>
      <c r="IC1655" s="4"/>
      <c r="ID1655" s="6"/>
      <c r="IE1655" s="5"/>
      <c r="IF1655" s="5"/>
      <c r="IG1655" s="4"/>
      <c r="IH1655" s="6"/>
      <c r="II1655" s="4"/>
      <c r="IJ1655" s="6"/>
      <c r="IK1655" s="5"/>
      <c r="IL1655" s="5"/>
      <c r="IM1655" s="4"/>
      <c r="IN1655" s="6"/>
      <c r="IO1655" s="4"/>
      <c r="IP1655" s="6"/>
      <c r="IQ1655" s="5"/>
      <c r="IR1655" s="5"/>
      <c r="IS1655" s="4"/>
      <c r="IT1655" s="6"/>
      <c r="IU1655" s="4"/>
      <c r="IV1655" s="6"/>
      <c r="IW1655" s="5"/>
      <c r="IX1655" s="5"/>
      <c r="IY1655" s="4"/>
      <c r="IZ1655" s="6"/>
      <c r="JA1655" s="4"/>
      <c r="JB1655" s="6"/>
      <c r="JC1655" s="5"/>
      <c r="JD1655" s="5"/>
      <c r="JE1655" s="4"/>
      <c r="JF1655" s="6"/>
      <c r="JG1655" s="4"/>
      <c r="JH1655" s="6"/>
      <c r="JI1655" s="5"/>
      <c r="JJ1655" s="5"/>
      <c r="JK1655" s="4"/>
      <c r="JL1655" s="6"/>
      <c r="JM1655" s="4"/>
      <c r="JN1655" s="6"/>
      <c r="JO1655" s="5"/>
      <c r="JP1655" s="5"/>
      <c r="JQ1655" s="4"/>
      <c r="JR1655" s="6"/>
      <c r="JS1655" s="4"/>
      <c r="JT1655" s="6"/>
      <c r="JU1655" s="5"/>
      <c r="JV1655" s="5"/>
      <c r="JW1655" s="4"/>
      <c r="JX1655" s="6"/>
      <c r="JY1655" s="4"/>
      <c r="JZ1655" s="6"/>
      <c r="KA1655" s="5"/>
      <c r="KB1655" s="5"/>
      <c r="KC1655" s="4"/>
      <c r="KD1655" s="6"/>
      <c r="KE1655" s="4"/>
      <c r="KF1655" s="6"/>
      <c r="KG1655" s="5"/>
      <c r="KH1655" s="5"/>
      <c r="KI1655" s="4"/>
      <c r="KJ1655" s="6"/>
      <c r="KK1655" s="4"/>
      <c r="KL1655" s="6"/>
      <c r="KM1655" s="5"/>
      <c r="KN1655" s="5"/>
    </row>
    <row r="1656">
      <c r="A1656" s="3" t="s">
        <v>85</v>
      </c>
      <c r="B1656" s="3" t="s">
        <v>712</v>
      </c>
      <c r="C1656" s="3" t="s">
        <v>703</v>
      </c>
      <c r="D1656" s="3" t="s">
        <v>712</v>
      </c>
      <c r="E1656" s="3" t="s">
        <v>1122</v>
      </c>
      <c r="F1656" s="3" t="s">
        <v>104</v>
      </c>
      <c r="G1656" s="3" t="s">
        <v>104</v>
      </c>
      <c r="H1656" s="3" t="s">
        <v>104</v>
      </c>
      <c r="I1656" s="3" t="s">
        <v>1325</v>
      </c>
      <c r="J1656" s="3" t="s">
        <v>104</v>
      </c>
      <c r="K1656" s="4"/>
      <c r="L1656" s="4">
        <f>=ROUNDDOWN({0},0)</f>
      </c>
      <c r="M1656" s="4"/>
      <c r="N1656" s="5"/>
      <c r="O1656" s="4"/>
      <c r="P1656" s="4">
        <f>=ROUNDDOWN({0},0)</f>
      </c>
      <c r="Q1656" s="4"/>
      <c r="R1656" s="5"/>
      <c r="S1656" s="4"/>
      <c r="T1656" s="6"/>
      <c r="U1656" s="4"/>
      <c r="V1656" s="6"/>
      <c r="W1656" s="5"/>
      <c r="X1656" s="5"/>
      <c r="Y1656" s="4"/>
      <c r="Z1656" s="6"/>
      <c r="AA1656" s="4"/>
      <c r="AB1656" s="6"/>
      <c r="AC1656" s="5"/>
      <c r="AD1656" s="5"/>
      <c r="AE1656" s="4"/>
      <c r="AF1656" s="6"/>
      <c r="AG1656" s="4"/>
      <c r="AH1656" s="6"/>
      <c r="AI1656" s="5"/>
      <c r="AJ1656" s="5"/>
      <c r="AK1656" s="4"/>
      <c r="AL1656" s="6"/>
      <c r="AM1656" s="4"/>
      <c r="AN1656" s="6"/>
      <c r="AO1656" s="5"/>
      <c r="AP1656" s="5"/>
      <c r="AQ1656" s="4"/>
      <c r="AR1656" s="6"/>
      <c r="AS1656" s="4"/>
      <c r="AT1656" s="6"/>
      <c r="AU1656" s="5"/>
      <c r="AV1656" s="5"/>
      <c r="AW1656" s="4"/>
      <c r="AX1656" s="6"/>
      <c r="AY1656" s="4"/>
      <c r="AZ1656" s="6"/>
      <c r="BA1656" s="5"/>
      <c r="BB1656" s="5"/>
      <c r="BC1656" s="4"/>
      <c r="BD1656" s="6"/>
      <c r="BE1656" s="4"/>
      <c r="BF1656" s="6"/>
      <c r="BG1656" s="5"/>
      <c r="BH1656" s="5"/>
      <c r="BI1656" s="4"/>
      <c r="BJ1656" s="6"/>
      <c r="BK1656" s="4"/>
      <c r="BL1656" s="6"/>
      <c r="BM1656" s="5"/>
      <c r="BN1656" s="5"/>
      <c r="BO1656" s="4"/>
      <c r="BP1656" s="6"/>
      <c r="BQ1656" s="4"/>
      <c r="BR1656" s="6"/>
      <c r="BS1656" s="5"/>
      <c r="BT1656" s="5"/>
      <c r="BU1656" s="4"/>
      <c r="BV1656" s="6"/>
      <c r="BW1656" s="4"/>
      <c r="BX1656" s="6"/>
      <c r="BY1656" s="5"/>
      <c r="BZ1656" s="5"/>
      <c r="CA1656" s="4"/>
      <c r="CB1656" s="6"/>
      <c r="CC1656" s="4"/>
      <c r="CD1656" s="6"/>
      <c r="CE1656" s="5"/>
      <c r="CF1656" s="5"/>
      <c r="CG1656" s="4"/>
      <c r="CH1656" s="6"/>
      <c r="CI1656" s="4"/>
      <c r="CJ1656" s="6"/>
      <c r="CK1656" s="5"/>
      <c r="CL1656" s="5"/>
      <c r="CM1656" s="4"/>
      <c r="CN1656" s="6"/>
      <c r="CO1656" s="4"/>
      <c r="CP1656" s="6"/>
      <c r="CQ1656" s="5"/>
      <c r="CR1656" s="5"/>
      <c r="CS1656" s="4"/>
      <c r="CT1656" s="6"/>
      <c r="CU1656" s="4"/>
      <c r="CV1656" s="6"/>
      <c r="CW1656" s="5"/>
      <c r="CX1656" s="5"/>
      <c r="CY1656" s="4"/>
      <c r="CZ1656" s="6"/>
      <c r="DA1656" s="4"/>
      <c r="DB1656" s="6"/>
      <c r="DC1656" s="5"/>
      <c r="DD1656" s="5"/>
      <c r="DE1656" s="4"/>
      <c r="DF1656" s="6"/>
      <c r="DG1656" s="4"/>
      <c r="DH1656" s="6"/>
      <c r="DI1656" s="5"/>
      <c r="DJ1656" s="5"/>
      <c r="DK1656" s="4"/>
      <c r="DL1656" s="6"/>
      <c r="DM1656" s="4"/>
      <c r="DN1656" s="6"/>
      <c r="DO1656" s="5"/>
      <c r="DP1656" s="5"/>
      <c r="DQ1656" s="4"/>
      <c r="DR1656" s="6"/>
      <c r="DS1656" s="4"/>
      <c r="DT1656" s="6"/>
      <c r="DU1656" s="5"/>
      <c r="DV1656" s="5"/>
      <c r="DW1656" s="4"/>
      <c r="DX1656" s="6"/>
      <c r="DY1656" s="4"/>
      <c r="DZ1656" s="6"/>
      <c r="EA1656" s="5"/>
      <c r="EB1656" s="5"/>
      <c r="EC1656" s="4"/>
      <c r="ED1656" s="6"/>
      <c r="EE1656" s="4"/>
      <c r="EF1656" s="6"/>
      <c r="EG1656" s="5"/>
      <c r="EH1656" s="5"/>
      <c r="EI1656" s="4"/>
      <c r="EJ1656" s="6"/>
      <c r="EK1656" s="4"/>
      <c r="EL1656" s="6"/>
      <c r="EM1656" s="5"/>
      <c r="EN1656" s="5"/>
      <c r="EO1656" s="4"/>
      <c r="EP1656" s="6"/>
      <c r="EQ1656" s="4"/>
      <c r="ER1656" s="6"/>
      <c r="ES1656" s="5"/>
      <c r="ET1656" s="5"/>
      <c r="EU1656" s="4"/>
      <c r="EV1656" s="6"/>
      <c r="EW1656" s="4"/>
      <c r="EX1656" s="6"/>
      <c r="EY1656" s="5"/>
      <c r="EZ1656" s="5"/>
      <c r="FA1656" s="4"/>
      <c r="FB1656" s="6"/>
      <c r="FC1656" s="4"/>
      <c r="FD1656" s="6"/>
      <c r="FE1656" s="5"/>
      <c r="FF1656" s="5"/>
      <c r="FG1656" s="4"/>
      <c r="FH1656" s="6"/>
      <c r="FI1656" s="4"/>
      <c r="FJ1656" s="6"/>
      <c r="FK1656" s="5"/>
      <c r="FL1656" s="5"/>
      <c r="FM1656" s="4"/>
      <c r="FN1656" s="6"/>
      <c r="FO1656" s="4"/>
      <c r="FP1656" s="6"/>
      <c r="FQ1656" s="5"/>
      <c r="FR1656" s="5"/>
      <c r="FS1656" s="4"/>
      <c r="FT1656" s="6"/>
      <c r="FU1656" s="4"/>
      <c r="FV1656" s="6"/>
      <c r="FW1656" s="5"/>
      <c r="FX1656" s="5"/>
      <c r="FY1656" s="4"/>
      <c r="FZ1656" s="6"/>
      <c r="GA1656" s="4"/>
      <c r="GB1656" s="6"/>
      <c r="GC1656" s="5"/>
      <c r="GD1656" s="5"/>
      <c r="GE1656" s="4"/>
      <c r="GF1656" s="6"/>
      <c r="GG1656" s="4"/>
      <c r="GH1656" s="6"/>
      <c r="GI1656" s="5"/>
      <c r="GJ1656" s="5"/>
      <c r="GK1656" s="4"/>
      <c r="GL1656" s="6"/>
      <c r="GM1656" s="4"/>
      <c r="GN1656" s="6"/>
      <c r="GO1656" s="5"/>
      <c r="GP1656" s="5"/>
      <c r="GQ1656" s="4"/>
      <c r="GR1656" s="6"/>
      <c r="GS1656" s="4"/>
      <c r="GT1656" s="6"/>
      <c r="GU1656" s="5"/>
      <c r="GV1656" s="5"/>
      <c r="GW1656" s="4"/>
      <c r="GX1656" s="6"/>
      <c r="GY1656" s="4"/>
      <c r="GZ1656" s="6"/>
      <c r="HA1656" s="5"/>
      <c r="HB1656" s="5"/>
      <c r="HC1656" s="4"/>
      <c r="HD1656" s="6"/>
      <c r="HE1656" s="4"/>
      <c r="HF1656" s="6"/>
      <c r="HG1656" s="5"/>
      <c r="HH1656" s="5"/>
      <c r="HI1656" s="4"/>
      <c r="HJ1656" s="6"/>
      <c r="HK1656" s="4"/>
      <c r="HL1656" s="6"/>
      <c r="HM1656" s="5"/>
      <c r="HN1656" s="5"/>
      <c r="HO1656" s="4"/>
      <c r="HP1656" s="6"/>
      <c r="HQ1656" s="4"/>
      <c r="HR1656" s="6"/>
      <c r="HS1656" s="5"/>
      <c r="HT1656" s="5"/>
      <c r="HU1656" s="4"/>
      <c r="HV1656" s="6"/>
      <c r="HW1656" s="4"/>
      <c r="HX1656" s="6"/>
      <c r="HY1656" s="5"/>
      <c r="HZ1656" s="5"/>
      <c r="IA1656" s="4"/>
      <c r="IB1656" s="6"/>
      <c r="IC1656" s="4"/>
      <c r="ID1656" s="6"/>
      <c r="IE1656" s="5"/>
      <c r="IF1656" s="5"/>
      <c r="IG1656" s="4"/>
      <c r="IH1656" s="6"/>
      <c r="II1656" s="4"/>
      <c r="IJ1656" s="6"/>
      <c r="IK1656" s="5"/>
      <c r="IL1656" s="5"/>
      <c r="IM1656" s="4"/>
      <c r="IN1656" s="6"/>
      <c r="IO1656" s="4"/>
      <c r="IP1656" s="6"/>
      <c r="IQ1656" s="5"/>
      <c r="IR1656" s="5"/>
      <c r="IS1656" s="4"/>
      <c r="IT1656" s="6"/>
      <c r="IU1656" s="4"/>
      <c r="IV1656" s="6"/>
      <c r="IW1656" s="5"/>
      <c r="IX1656" s="5"/>
      <c r="IY1656" s="4"/>
      <c r="IZ1656" s="6"/>
      <c r="JA1656" s="4"/>
      <c r="JB1656" s="6"/>
      <c r="JC1656" s="5"/>
      <c r="JD1656" s="5"/>
      <c r="JE1656" s="4"/>
      <c r="JF1656" s="6"/>
      <c r="JG1656" s="4"/>
      <c r="JH1656" s="6"/>
      <c r="JI1656" s="5"/>
      <c r="JJ1656" s="5"/>
      <c r="JK1656" s="4"/>
      <c r="JL1656" s="6"/>
      <c r="JM1656" s="4"/>
      <c r="JN1656" s="6"/>
      <c r="JO1656" s="5"/>
      <c r="JP1656" s="5"/>
      <c r="JQ1656" s="4"/>
      <c r="JR1656" s="6"/>
      <c r="JS1656" s="4"/>
      <c r="JT1656" s="6"/>
      <c r="JU1656" s="5"/>
      <c r="JV1656" s="5"/>
      <c r="JW1656" s="4"/>
      <c r="JX1656" s="6"/>
      <c r="JY1656" s="4"/>
      <c r="JZ1656" s="6"/>
      <c r="KA1656" s="5"/>
      <c r="KB1656" s="5"/>
      <c r="KC1656" s="4"/>
      <c r="KD1656" s="6"/>
      <c r="KE1656" s="4"/>
      <c r="KF1656" s="6"/>
      <c r="KG1656" s="5"/>
      <c r="KH1656" s="5"/>
      <c r="KI1656" s="4"/>
      <c r="KJ1656" s="6"/>
      <c r="KK1656" s="4"/>
      <c r="KL1656" s="6"/>
      <c r="KM1656" s="5"/>
      <c r="KN1656" s="5"/>
    </row>
    <row r="1657">
      <c r="A1657" s="3" t="s">
        <v>85</v>
      </c>
      <c r="B1657" s="3" t="s">
        <v>712</v>
      </c>
      <c r="C1657" s="3" t="s">
        <v>703</v>
      </c>
      <c r="D1657" s="3" t="s">
        <v>712</v>
      </c>
      <c r="E1657" s="3" t="s">
        <v>952</v>
      </c>
      <c r="F1657" s="3" t="s">
        <v>104</v>
      </c>
      <c r="G1657" s="3" t="s">
        <v>104</v>
      </c>
      <c r="H1657" s="3" t="s">
        <v>104</v>
      </c>
      <c r="I1657" s="3" t="s">
        <v>1605</v>
      </c>
      <c r="J1657" s="3" t="s">
        <v>104</v>
      </c>
      <c r="K1657" s="4"/>
      <c r="L1657" s="4">
        <f>=ROUNDDOWN({0},0)</f>
      </c>
      <c r="M1657" s="4"/>
      <c r="N1657" s="5"/>
      <c r="O1657" s="4"/>
      <c r="P1657" s="4">
        <f>=ROUNDDOWN({0},0)</f>
      </c>
      <c r="Q1657" s="4"/>
      <c r="R1657" s="5"/>
      <c r="S1657" s="4"/>
      <c r="T1657" s="6"/>
      <c r="U1657" s="4"/>
      <c r="V1657" s="6"/>
      <c r="W1657" s="5"/>
      <c r="X1657" s="5"/>
      <c r="Y1657" s="4"/>
      <c r="Z1657" s="6"/>
      <c r="AA1657" s="4"/>
      <c r="AB1657" s="6"/>
      <c r="AC1657" s="5"/>
      <c r="AD1657" s="5"/>
      <c r="AE1657" s="4"/>
      <c r="AF1657" s="6"/>
      <c r="AG1657" s="4"/>
      <c r="AH1657" s="6"/>
      <c r="AI1657" s="5"/>
      <c r="AJ1657" s="5"/>
      <c r="AK1657" s="4"/>
      <c r="AL1657" s="6"/>
      <c r="AM1657" s="4"/>
      <c r="AN1657" s="6"/>
      <c r="AO1657" s="5"/>
      <c r="AP1657" s="5"/>
      <c r="AQ1657" s="4"/>
      <c r="AR1657" s="6"/>
      <c r="AS1657" s="4"/>
      <c r="AT1657" s="6"/>
      <c r="AU1657" s="5"/>
      <c r="AV1657" s="5"/>
      <c r="AW1657" s="4"/>
      <c r="AX1657" s="6"/>
      <c r="AY1657" s="4"/>
      <c r="AZ1657" s="6"/>
      <c r="BA1657" s="5"/>
      <c r="BB1657" s="5"/>
      <c r="BC1657" s="4"/>
      <c r="BD1657" s="6"/>
      <c r="BE1657" s="4"/>
      <c r="BF1657" s="6"/>
      <c r="BG1657" s="5"/>
      <c r="BH1657" s="5"/>
      <c r="BI1657" s="4"/>
      <c r="BJ1657" s="6"/>
      <c r="BK1657" s="4"/>
      <c r="BL1657" s="6"/>
      <c r="BM1657" s="5"/>
      <c r="BN1657" s="5"/>
      <c r="BO1657" s="4"/>
      <c r="BP1657" s="6"/>
      <c r="BQ1657" s="4"/>
      <c r="BR1657" s="6"/>
      <c r="BS1657" s="5"/>
      <c r="BT1657" s="5"/>
      <c r="BU1657" s="4"/>
      <c r="BV1657" s="6"/>
      <c r="BW1657" s="4"/>
      <c r="BX1657" s="6"/>
      <c r="BY1657" s="5"/>
      <c r="BZ1657" s="5"/>
      <c r="CA1657" s="4"/>
      <c r="CB1657" s="6"/>
      <c r="CC1657" s="4"/>
      <c r="CD1657" s="6"/>
      <c r="CE1657" s="5"/>
      <c r="CF1657" s="5"/>
      <c r="CG1657" s="4"/>
      <c r="CH1657" s="6"/>
      <c r="CI1657" s="4"/>
      <c r="CJ1657" s="6"/>
      <c r="CK1657" s="5"/>
      <c r="CL1657" s="5"/>
      <c r="CM1657" s="4"/>
      <c r="CN1657" s="6"/>
      <c r="CO1657" s="4"/>
      <c r="CP1657" s="6"/>
      <c r="CQ1657" s="5"/>
      <c r="CR1657" s="5"/>
      <c r="CS1657" s="4"/>
      <c r="CT1657" s="6"/>
      <c r="CU1657" s="4"/>
      <c r="CV1657" s="6"/>
      <c r="CW1657" s="5"/>
      <c r="CX1657" s="5"/>
      <c r="CY1657" s="4"/>
      <c r="CZ1657" s="6"/>
      <c r="DA1657" s="4"/>
      <c r="DB1657" s="6"/>
      <c r="DC1657" s="5"/>
      <c r="DD1657" s="5"/>
      <c r="DE1657" s="4"/>
      <c r="DF1657" s="6"/>
      <c r="DG1657" s="4"/>
      <c r="DH1657" s="6"/>
      <c r="DI1657" s="5"/>
      <c r="DJ1657" s="5"/>
      <c r="DK1657" s="4"/>
      <c r="DL1657" s="6"/>
      <c r="DM1657" s="4"/>
      <c r="DN1657" s="6"/>
      <c r="DO1657" s="5"/>
      <c r="DP1657" s="5"/>
      <c r="DQ1657" s="4"/>
      <c r="DR1657" s="6"/>
      <c r="DS1657" s="4"/>
      <c r="DT1657" s="6"/>
      <c r="DU1657" s="5"/>
      <c r="DV1657" s="5"/>
      <c r="DW1657" s="4"/>
      <c r="DX1657" s="6"/>
      <c r="DY1657" s="4"/>
      <c r="DZ1657" s="6"/>
      <c r="EA1657" s="5"/>
      <c r="EB1657" s="5"/>
      <c r="EC1657" s="4"/>
      <c r="ED1657" s="6"/>
      <c r="EE1657" s="4"/>
      <c r="EF1657" s="6"/>
      <c r="EG1657" s="5"/>
      <c r="EH1657" s="5"/>
      <c r="EI1657" s="4"/>
      <c r="EJ1657" s="6"/>
      <c r="EK1657" s="4"/>
      <c r="EL1657" s="6"/>
      <c r="EM1657" s="5"/>
      <c r="EN1657" s="5"/>
      <c r="EO1657" s="4"/>
      <c r="EP1657" s="6"/>
      <c r="EQ1657" s="4"/>
      <c r="ER1657" s="6"/>
      <c r="ES1657" s="5"/>
      <c r="ET1657" s="5"/>
      <c r="EU1657" s="4"/>
      <c r="EV1657" s="6"/>
      <c r="EW1657" s="4"/>
      <c r="EX1657" s="6"/>
      <c r="EY1657" s="5"/>
      <c r="EZ1657" s="5"/>
      <c r="FA1657" s="4"/>
      <c r="FB1657" s="6"/>
      <c r="FC1657" s="4"/>
      <c r="FD1657" s="6"/>
      <c r="FE1657" s="5"/>
      <c r="FF1657" s="5"/>
      <c r="FG1657" s="4"/>
      <c r="FH1657" s="6"/>
      <c r="FI1657" s="4"/>
      <c r="FJ1657" s="6"/>
      <c r="FK1657" s="5"/>
      <c r="FL1657" s="5"/>
      <c r="FM1657" s="4"/>
      <c r="FN1657" s="6"/>
      <c r="FO1657" s="4"/>
      <c r="FP1657" s="6"/>
      <c r="FQ1657" s="5"/>
      <c r="FR1657" s="5"/>
      <c r="FS1657" s="4"/>
      <c r="FT1657" s="6"/>
      <c r="FU1657" s="4"/>
      <c r="FV1657" s="6"/>
      <c r="FW1657" s="5"/>
      <c r="FX1657" s="5"/>
      <c r="FY1657" s="4"/>
      <c r="FZ1657" s="6"/>
      <c r="GA1657" s="4"/>
      <c r="GB1657" s="6"/>
      <c r="GC1657" s="5"/>
      <c r="GD1657" s="5"/>
      <c r="GE1657" s="4"/>
      <c r="GF1657" s="6"/>
      <c r="GG1657" s="4"/>
      <c r="GH1657" s="6"/>
      <c r="GI1657" s="5"/>
      <c r="GJ1657" s="5"/>
      <c r="GK1657" s="4"/>
      <c r="GL1657" s="6"/>
      <c r="GM1657" s="4"/>
      <c r="GN1657" s="6"/>
      <c r="GO1657" s="5"/>
      <c r="GP1657" s="5"/>
      <c r="GQ1657" s="4"/>
      <c r="GR1657" s="6"/>
      <c r="GS1657" s="4"/>
      <c r="GT1657" s="6"/>
      <c r="GU1657" s="5"/>
      <c r="GV1657" s="5"/>
      <c r="GW1657" s="4"/>
      <c r="GX1657" s="6"/>
      <c r="GY1657" s="4"/>
      <c r="GZ1657" s="6"/>
      <c r="HA1657" s="5"/>
      <c r="HB1657" s="5"/>
      <c r="HC1657" s="4"/>
      <c r="HD1657" s="6"/>
      <c r="HE1657" s="4"/>
      <c r="HF1657" s="6"/>
      <c r="HG1657" s="5"/>
      <c r="HH1657" s="5"/>
      <c r="HI1657" s="4"/>
      <c r="HJ1657" s="6"/>
      <c r="HK1657" s="4"/>
      <c r="HL1657" s="6"/>
      <c r="HM1657" s="5"/>
      <c r="HN1657" s="5"/>
      <c r="HO1657" s="4"/>
      <c r="HP1657" s="6"/>
      <c r="HQ1657" s="4"/>
      <c r="HR1657" s="6"/>
      <c r="HS1657" s="5"/>
      <c r="HT1657" s="5"/>
      <c r="HU1657" s="4"/>
      <c r="HV1657" s="6"/>
      <c r="HW1657" s="4"/>
      <c r="HX1657" s="6"/>
      <c r="HY1657" s="5"/>
      <c r="HZ1657" s="5"/>
      <c r="IA1657" s="4"/>
      <c r="IB1657" s="6"/>
      <c r="IC1657" s="4"/>
      <c r="ID1657" s="6"/>
      <c r="IE1657" s="5"/>
      <c r="IF1657" s="5"/>
      <c r="IG1657" s="4"/>
      <c r="IH1657" s="6"/>
      <c r="II1657" s="4"/>
      <c r="IJ1657" s="6"/>
      <c r="IK1657" s="5"/>
      <c r="IL1657" s="5"/>
      <c r="IM1657" s="4"/>
      <c r="IN1657" s="6"/>
      <c r="IO1657" s="4"/>
      <c r="IP1657" s="6"/>
      <c r="IQ1657" s="5"/>
      <c r="IR1657" s="5"/>
      <c r="IS1657" s="4"/>
      <c r="IT1657" s="6"/>
      <c r="IU1657" s="4"/>
      <c r="IV1657" s="6"/>
      <c r="IW1657" s="5"/>
      <c r="IX1657" s="5"/>
      <c r="IY1657" s="4"/>
      <c r="IZ1657" s="6"/>
      <c r="JA1657" s="4"/>
      <c r="JB1657" s="6"/>
      <c r="JC1657" s="5"/>
      <c r="JD1657" s="5"/>
      <c r="JE1657" s="4"/>
      <c r="JF1657" s="6"/>
      <c r="JG1657" s="4"/>
      <c r="JH1657" s="6"/>
      <c r="JI1657" s="5"/>
      <c r="JJ1657" s="5"/>
      <c r="JK1657" s="4"/>
      <c r="JL1657" s="6"/>
      <c r="JM1657" s="4"/>
      <c r="JN1657" s="6"/>
      <c r="JO1657" s="5"/>
      <c r="JP1657" s="5"/>
      <c r="JQ1657" s="4"/>
      <c r="JR1657" s="6"/>
      <c r="JS1657" s="4"/>
      <c r="JT1657" s="6"/>
      <c r="JU1657" s="5"/>
      <c r="JV1657" s="5"/>
      <c r="JW1657" s="4"/>
      <c r="JX1657" s="6"/>
      <c r="JY1657" s="4"/>
      <c r="JZ1657" s="6"/>
      <c r="KA1657" s="5"/>
      <c r="KB1657" s="5"/>
      <c r="KC1657" s="4"/>
      <c r="KD1657" s="6"/>
      <c r="KE1657" s="4"/>
      <c r="KF1657" s="6"/>
      <c r="KG1657" s="5"/>
      <c r="KH1657" s="5"/>
      <c r="KI1657" s="4"/>
      <c r="KJ1657" s="6"/>
      <c r="KK1657" s="4"/>
      <c r="KL1657" s="6"/>
      <c r="KM1657" s="5"/>
      <c r="KN1657" s="5"/>
    </row>
    <row r="1658">
      <c r="A1658" s="3" t="s">
        <v>85</v>
      </c>
      <c r="B1658" s="3" t="s">
        <v>712</v>
      </c>
      <c r="C1658" s="3" t="s">
        <v>703</v>
      </c>
      <c r="D1658" s="3" t="s">
        <v>712</v>
      </c>
      <c r="E1658" s="3" t="s">
        <v>1117</v>
      </c>
      <c r="F1658" s="3" t="s">
        <v>104</v>
      </c>
      <c r="G1658" s="3" t="s">
        <v>104</v>
      </c>
      <c r="H1658" s="3" t="s">
        <v>104</v>
      </c>
      <c r="I1658" s="3" t="s">
        <v>1606</v>
      </c>
      <c r="J1658" s="3" t="s">
        <v>104</v>
      </c>
      <c r="K1658" s="4"/>
      <c r="L1658" s="4">
        <f>=ROUNDDOWN({0},0)</f>
      </c>
      <c r="M1658" s="4"/>
      <c r="N1658" s="5"/>
      <c r="O1658" s="4"/>
      <c r="P1658" s="4">
        <f>=ROUNDDOWN({0},0)</f>
      </c>
      <c r="Q1658" s="4"/>
      <c r="R1658" s="5"/>
      <c r="S1658" s="4"/>
      <c r="T1658" s="6"/>
      <c r="U1658" s="4"/>
      <c r="V1658" s="6"/>
      <c r="W1658" s="5"/>
      <c r="X1658" s="5"/>
      <c r="Y1658" s="4"/>
      <c r="Z1658" s="6"/>
      <c r="AA1658" s="4"/>
      <c r="AB1658" s="6"/>
      <c r="AC1658" s="5"/>
      <c r="AD1658" s="5"/>
      <c r="AE1658" s="4"/>
      <c r="AF1658" s="6"/>
      <c r="AG1658" s="4"/>
      <c r="AH1658" s="6"/>
      <c r="AI1658" s="5"/>
      <c r="AJ1658" s="5"/>
      <c r="AK1658" s="4"/>
      <c r="AL1658" s="6"/>
      <c r="AM1658" s="4"/>
      <c r="AN1658" s="6"/>
      <c r="AO1658" s="5"/>
      <c r="AP1658" s="5"/>
      <c r="AQ1658" s="4"/>
      <c r="AR1658" s="6"/>
      <c r="AS1658" s="4"/>
      <c r="AT1658" s="6"/>
      <c r="AU1658" s="5"/>
      <c r="AV1658" s="5"/>
      <c r="AW1658" s="4"/>
      <c r="AX1658" s="6"/>
      <c r="AY1658" s="4"/>
      <c r="AZ1658" s="6"/>
      <c r="BA1658" s="5"/>
      <c r="BB1658" s="5"/>
      <c r="BC1658" s="4"/>
      <c r="BD1658" s="6"/>
      <c r="BE1658" s="4"/>
      <c r="BF1658" s="6"/>
      <c r="BG1658" s="5"/>
      <c r="BH1658" s="5"/>
      <c r="BI1658" s="4"/>
      <c r="BJ1658" s="6"/>
      <c r="BK1658" s="4"/>
      <c r="BL1658" s="6"/>
      <c r="BM1658" s="5"/>
      <c r="BN1658" s="5"/>
      <c r="BO1658" s="4"/>
      <c r="BP1658" s="6"/>
      <c r="BQ1658" s="4"/>
      <c r="BR1658" s="6"/>
      <c r="BS1658" s="5"/>
      <c r="BT1658" s="5"/>
      <c r="BU1658" s="4"/>
      <c r="BV1658" s="6"/>
      <c r="BW1658" s="4"/>
      <c r="BX1658" s="6"/>
      <c r="BY1658" s="5"/>
      <c r="BZ1658" s="5"/>
      <c r="CA1658" s="4"/>
      <c r="CB1658" s="6"/>
      <c r="CC1658" s="4"/>
      <c r="CD1658" s="6"/>
      <c r="CE1658" s="5"/>
      <c r="CF1658" s="5"/>
      <c r="CG1658" s="4"/>
      <c r="CH1658" s="6"/>
      <c r="CI1658" s="4"/>
      <c r="CJ1658" s="6"/>
      <c r="CK1658" s="5"/>
      <c r="CL1658" s="5"/>
      <c r="CM1658" s="4"/>
      <c r="CN1658" s="6"/>
      <c r="CO1658" s="4"/>
      <c r="CP1658" s="6"/>
      <c r="CQ1658" s="5"/>
      <c r="CR1658" s="5"/>
      <c r="CS1658" s="4"/>
      <c r="CT1658" s="6"/>
      <c r="CU1658" s="4"/>
      <c r="CV1658" s="6"/>
      <c r="CW1658" s="5"/>
      <c r="CX1658" s="5"/>
      <c r="CY1658" s="4"/>
      <c r="CZ1658" s="6"/>
      <c r="DA1658" s="4"/>
      <c r="DB1658" s="6"/>
      <c r="DC1658" s="5"/>
      <c r="DD1658" s="5"/>
      <c r="DE1658" s="4"/>
      <c r="DF1658" s="6"/>
      <c r="DG1658" s="4"/>
      <c r="DH1658" s="6"/>
      <c r="DI1658" s="5"/>
      <c r="DJ1658" s="5"/>
      <c r="DK1658" s="4"/>
      <c r="DL1658" s="6"/>
      <c r="DM1658" s="4"/>
      <c r="DN1658" s="6"/>
      <c r="DO1658" s="5"/>
      <c r="DP1658" s="5"/>
      <c r="DQ1658" s="4"/>
      <c r="DR1658" s="6"/>
      <c r="DS1658" s="4"/>
      <c r="DT1658" s="6"/>
      <c r="DU1658" s="5"/>
      <c r="DV1658" s="5"/>
      <c r="DW1658" s="4"/>
      <c r="DX1658" s="6"/>
      <c r="DY1658" s="4"/>
      <c r="DZ1658" s="6"/>
      <c r="EA1658" s="5"/>
      <c r="EB1658" s="5"/>
      <c r="EC1658" s="4"/>
      <c r="ED1658" s="6"/>
      <c r="EE1658" s="4"/>
      <c r="EF1658" s="6"/>
      <c r="EG1658" s="5"/>
      <c r="EH1658" s="5"/>
      <c r="EI1658" s="4"/>
      <c r="EJ1658" s="6"/>
      <c r="EK1658" s="4"/>
      <c r="EL1658" s="6"/>
      <c r="EM1658" s="5"/>
      <c r="EN1658" s="5"/>
      <c r="EO1658" s="4"/>
      <c r="EP1658" s="6"/>
      <c r="EQ1658" s="4"/>
      <c r="ER1658" s="6"/>
      <c r="ES1658" s="5"/>
      <c r="ET1658" s="5"/>
      <c r="EU1658" s="4"/>
      <c r="EV1658" s="6"/>
      <c r="EW1658" s="4"/>
      <c r="EX1658" s="6"/>
      <c r="EY1658" s="5"/>
      <c r="EZ1658" s="5"/>
      <c r="FA1658" s="4"/>
      <c r="FB1658" s="6"/>
      <c r="FC1658" s="4"/>
      <c r="FD1658" s="6"/>
      <c r="FE1658" s="5"/>
      <c r="FF1658" s="5"/>
      <c r="FG1658" s="4"/>
      <c r="FH1658" s="6"/>
      <c r="FI1658" s="4"/>
      <c r="FJ1658" s="6"/>
      <c r="FK1658" s="5"/>
      <c r="FL1658" s="5"/>
      <c r="FM1658" s="4"/>
      <c r="FN1658" s="6"/>
      <c r="FO1658" s="4"/>
      <c r="FP1658" s="6"/>
      <c r="FQ1658" s="5"/>
      <c r="FR1658" s="5"/>
      <c r="FS1658" s="4"/>
      <c r="FT1658" s="6"/>
      <c r="FU1658" s="4"/>
      <c r="FV1658" s="6"/>
      <c r="FW1658" s="5"/>
      <c r="FX1658" s="5"/>
      <c r="FY1658" s="4"/>
      <c r="FZ1658" s="6"/>
      <c r="GA1658" s="4"/>
      <c r="GB1658" s="6"/>
      <c r="GC1658" s="5"/>
      <c r="GD1658" s="5"/>
      <c r="GE1658" s="4"/>
      <c r="GF1658" s="6"/>
      <c r="GG1658" s="4"/>
      <c r="GH1658" s="6"/>
      <c r="GI1658" s="5"/>
      <c r="GJ1658" s="5"/>
      <c r="GK1658" s="4"/>
      <c r="GL1658" s="6"/>
      <c r="GM1658" s="4"/>
      <c r="GN1658" s="6"/>
      <c r="GO1658" s="5"/>
      <c r="GP1658" s="5"/>
      <c r="GQ1658" s="4"/>
      <c r="GR1658" s="6"/>
      <c r="GS1658" s="4"/>
      <c r="GT1658" s="6"/>
      <c r="GU1658" s="5"/>
      <c r="GV1658" s="5"/>
      <c r="GW1658" s="4"/>
      <c r="GX1658" s="6"/>
      <c r="GY1658" s="4"/>
      <c r="GZ1658" s="6"/>
      <c r="HA1658" s="5"/>
      <c r="HB1658" s="5"/>
      <c r="HC1658" s="4"/>
      <c r="HD1658" s="6"/>
      <c r="HE1658" s="4"/>
      <c r="HF1658" s="6"/>
      <c r="HG1658" s="5"/>
      <c r="HH1658" s="5"/>
      <c r="HI1658" s="4"/>
      <c r="HJ1658" s="6"/>
      <c r="HK1658" s="4"/>
      <c r="HL1658" s="6"/>
      <c r="HM1658" s="5"/>
      <c r="HN1658" s="5"/>
      <c r="HO1658" s="4"/>
      <c r="HP1658" s="6"/>
      <c r="HQ1658" s="4"/>
      <c r="HR1658" s="6"/>
      <c r="HS1658" s="5"/>
      <c r="HT1658" s="5"/>
      <c r="HU1658" s="4"/>
      <c r="HV1658" s="6"/>
      <c r="HW1658" s="4"/>
      <c r="HX1658" s="6"/>
      <c r="HY1658" s="5"/>
      <c r="HZ1658" s="5"/>
      <c r="IA1658" s="4"/>
      <c r="IB1658" s="6"/>
      <c r="IC1658" s="4"/>
      <c r="ID1658" s="6"/>
      <c r="IE1658" s="5"/>
      <c r="IF1658" s="5"/>
      <c r="IG1658" s="4"/>
      <c r="IH1658" s="6"/>
      <c r="II1658" s="4"/>
      <c r="IJ1658" s="6"/>
      <c r="IK1658" s="5"/>
      <c r="IL1658" s="5"/>
      <c r="IM1658" s="4"/>
      <c r="IN1658" s="6"/>
      <c r="IO1658" s="4"/>
      <c r="IP1658" s="6"/>
      <c r="IQ1658" s="5"/>
      <c r="IR1658" s="5"/>
      <c r="IS1658" s="4"/>
      <c r="IT1658" s="6"/>
      <c r="IU1658" s="4"/>
      <c r="IV1658" s="6"/>
      <c r="IW1658" s="5"/>
      <c r="IX1658" s="5"/>
      <c r="IY1658" s="4"/>
      <c r="IZ1658" s="6"/>
      <c r="JA1658" s="4"/>
      <c r="JB1658" s="6"/>
      <c r="JC1658" s="5"/>
      <c r="JD1658" s="5"/>
      <c r="JE1658" s="4"/>
      <c r="JF1658" s="6"/>
      <c r="JG1658" s="4"/>
      <c r="JH1658" s="6"/>
      <c r="JI1658" s="5"/>
      <c r="JJ1658" s="5"/>
      <c r="JK1658" s="4"/>
      <c r="JL1658" s="6"/>
      <c r="JM1658" s="4"/>
      <c r="JN1658" s="6"/>
      <c r="JO1658" s="5"/>
      <c r="JP1658" s="5"/>
      <c r="JQ1658" s="4"/>
      <c r="JR1658" s="6"/>
      <c r="JS1658" s="4"/>
      <c r="JT1658" s="6"/>
      <c r="JU1658" s="5"/>
      <c r="JV1658" s="5"/>
      <c r="JW1658" s="4"/>
      <c r="JX1658" s="6"/>
      <c r="JY1658" s="4"/>
      <c r="JZ1658" s="6"/>
      <c r="KA1658" s="5"/>
      <c r="KB1658" s="5"/>
      <c r="KC1658" s="4"/>
      <c r="KD1658" s="6"/>
      <c r="KE1658" s="4"/>
      <c r="KF1658" s="6"/>
      <c r="KG1658" s="5"/>
      <c r="KH1658" s="5"/>
      <c r="KI1658" s="4"/>
      <c r="KJ1658" s="6"/>
      <c r="KK1658" s="4"/>
      <c r="KL1658" s="6"/>
      <c r="KM1658" s="5"/>
      <c r="KN1658" s="5"/>
    </row>
    <row r="1659">
      <c r="A1659" s="3" t="s">
        <v>85</v>
      </c>
      <c r="B1659" s="3" t="s">
        <v>712</v>
      </c>
      <c r="C1659" s="3" t="s">
        <v>703</v>
      </c>
      <c r="D1659" s="3" t="s">
        <v>712</v>
      </c>
      <c r="E1659" s="3" t="s">
        <v>1118</v>
      </c>
      <c r="F1659" s="3" t="s">
        <v>104</v>
      </c>
      <c r="G1659" s="3" t="s">
        <v>104</v>
      </c>
      <c r="H1659" s="3" t="s">
        <v>104</v>
      </c>
      <c r="I1659" s="3" t="s">
        <v>1606</v>
      </c>
      <c r="J1659" s="3" t="s">
        <v>104</v>
      </c>
      <c r="K1659" s="4"/>
      <c r="L1659" s="4">
        <f>=ROUNDDOWN({0},0)</f>
      </c>
      <c r="M1659" s="4"/>
      <c r="N1659" s="5"/>
      <c r="O1659" s="4"/>
      <c r="P1659" s="4">
        <f>=ROUNDDOWN({0},0)</f>
      </c>
      <c r="Q1659" s="4"/>
      <c r="R1659" s="5"/>
      <c r="S1659" s="4"/>
      <c r="T1659" s="6"/>
      <c r="U1659" s="4"/>
      <c r="V1659" s="6"/>
      <c r="W1659" s="5"/>
      <c r="X1659" s="5"/>
      <c r="Y1659" s="4"/>
      <c r="Z1659" s="6"/>
      <c r="AA1659" s="4"/>
      <c r="AB1659" s="6"/>
      <c r="AC1659" s="5"/>
      <c r="AD1659" s="5"/>
      <c r="AE1659" s="4"/>
      <c r="AF1659" s="6"/>
      <c r="AG1659" s="4"/>
      <c r="AH1659" s="6"/>
      <c r="AI1659" s="5"/>
      <c r="AJ1659" s="5"/>
      <c r="AK1659" s="4"/>
      <c r="AL1659" s="6"/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  <c r="AW1659" s="4"/>
      <c r="AX1659" s="6"/>
      <c r="AY1659" s="4"/>
      <c r="AZ1659" s="6"/>
      <c r="BA1659" s="5"/>
      <c r="BB1659" s="5"/>
      <c r="BC1659" s="4"/>
      <c r="BD1659" s="6"/>
      <c r="BE1659" s="4"/>
      <c r="BF1659" s="6"/>
      <c r="BG1659" s="5"/>
      <c r="BH1659" s="5"/>
      <c r="BI1659" s="4"/>
      <c r="BJ1659" s="6"/>
      <c r="BK1659" s="4"/>
      <c r="BL1659" s="6"/>
      <c r="BM1659" s="5"/>
      <c r="BN1659" s="5"/>
      <c r="BO1659" s="4"/>
      <c r="BP1659" s="6"/>
      <c r="BQ1659" s="4"/>
      <c r="BR1659" s="6"/>
      <c r="BS1659" s="5"/>
      <c r="BT1659" s="5"/>
      <c r="BU1659" s="4"/>
      <c r="BV1659" s="6"/>
      <c r="BW1659" s="4"/>
      <c r="BX1659" s="6"/>
      <c r="BY1659" s="5"/>
      <c r="BZ1659" s="5"/>
      <c r="CA1659" s="4"/>
      <c r="CB1659" s="6"/>
      <c r="CC1659" s="4"/>
      <c r="CD1659" s="6"/>
      <c r="CE1659" s="5"/>
      <c r="CF1659" s="5"/>
      <c r="CG1659" s="4"/>
      <c r="CH1659" s="6"/>
      <c r="CI1659" s="4"/>
      <c r="CJ1659" s="6"/>
      <c r="CK1659" s="5"/>
      <c r="CL1659" s="5"/>
      <c r="CM1659" s="4"/>
      <c r="CN1659" s="6"/>
      <c r="CO1659" s="4"/>
      <c r="CP1659" s="6"/>
      <c r="CQ1659" s="5"/>
      <c r="CR1659" s="5"/>
      <c r="CS1659" s="4"/>
      <c r="CT1659" s="6"/>
      <c r="CU1659" s="4"/>
      <c r="CV1659" s="6"/>
      <c r="CW1659" s="5"/>
      <c r="CX1659" s="5"/>
      <c r="CY1659" s="4"/>
      <c r="CZ1659" s="6"/>
      <c r="DA1659" s="4"/>
      <c r="DB1659" s="6"/>
      <c r="DC1659" s="5"/>
      <c r="DD1659" s="5"/>
      <c r="DE1659" s="4"/>
      <c r="DF1659" s="6"/>
      <c r="DG1659" s="4"/>
      <c r="DH1659" s="6"/>
      <c r="DI1659" s="5"/>
      <c r="DJ1659" s="5"/>
      <c r="DK1659" s="4"/>
      <c r="DL1659" s="6"/>
      <c r="DM1659" s="4"/>
      <c r="DN1659" s="6"/>
      <c r="DO1659" s="5"/>
      <c r="DP1659" s="5"/>
      <c r="DQ1659" s="4"/>
      <c r="DR1659" s="6"/>
      <c r="DS1659" s="4"/>
      <c r="DT1659" s="6"/>
      <c r="DU1659" s="5"/>
      <c r="DV1659" s="5"/>
      <c r="DW1659" s="4"/>
      <c r="DX1659" s="6"/>
      <c r="DY1659" s="4"/>
      <c r="DZ1659" s="6"/>
      <c r="EA1659" s="5"/>
      <c r="EB1659" s="5"/>
      <c r="EC1659" s="4"/>
      <c r="ED1659" s="6"/>
      <c r="EE1659" s="4"/>
      <c r="EF1659" s="6"/>
      <c r="EG1659" s="5"/>
      <c r="EH1659" s="5"/>
      <c r="EI1659" s="4"/>
      <c r="EJ1659" s="6"/>
      <c r="EK1659" s="4"/>
      <c r="EL1659" s="6"/>
      <c r="EM1659" s="5"/>
      <c r="EN1659" s="5"/>
      <c r="EO1659" s="4"/>
      <c r="EP1659" s="6"/>
      <c r="EQ1659" s="4"/>
      <c r="ER1659" s="6"/>
      <c r="ES1659" s="5"/>
      <c r="ET1659" s="5"/>
      <c r="EU1659" s="4"/>
      <c r="EV1659" s="6"/>
      <c r="EW1659" s="4"/>
      <c r="EX1659" s="6"/>
      <c r="EY1659" s="5"/>
      <c r="EZ1659" s="5"/>
      <c r="FA1659" s="4"/>
      <c r="FB1659" s="6"/>
      <c r="FC1659" s="4"/>
      <c r="FD1659" s="6"/>
      <c r="FE1659" s="5"/>
      <c r="FF1659" s="5"/>
      <c r="FG1659" s="4"/>
      <c r="FH1659" s="6"/>
      <c r="FI1659" s="4"/>
      <c r="FJ1659" s="6"/>
      <c r="FK1659" s="5"/>
      <c r="FL1659" s="5"/>
      <c r="FM1659" s="4"/>
      <c r="FN1659" s="6"/>
      <c r="FO1659" s="4"/>
      <c r="FP1659" s="6"/>
      <c r="FQ1659" s="5"/>
      <c r="FR1659" s="5"/>
      <c r="FS1659" s="4"/>
      <c r="FT1659" s="6"/>
      <c r="FU1659" s="4"/>
      <c r="FV1659" s="6"/>
      <c r="FW1659" s="5"/>
      <c r="FX1659" s="5"/>
      <c r="FY1659" s="4"/>
      <c r="FZ1659" s="6"/>
      <c r="GA1659" s="4"/>
      <c r="GB1659" s="6"/>
      <c r="GC1659" s="5"/>
      <c r="GD1659" s="5"/>
      <c r="GE1659" s="4"/>
      <c r="GF1659" s="6"/>
      <c r="GG1659" s="4"/>
      <c r="GH1659" s="6"/>
      <c r="GI1659" s="5"/>
      <c r="GJ1659" s="5"/>
      <c r="GK1659" s="4"/>
      <c r="GL1659" s="6"/>
      <c r="GM1659" s="4"/>
      <c r="GN1659" s="6"/>
      <c r="GO1659" s="5"/>
      <c r="GP1659" s="5"/>
      <c r="GQ1659" s="4"/>
      <c r="GR1659" s="6"/>
      <c r="GS1659" s="4"/>
      <c r="GT1659" s="6"/>
      <c r="GU1659" s="5"/>
      <c r="GV1659" s="5"/>
      <c r="GW1659" s="4"/>
      <c r="GX1659" s="6"/>
      <c r="GY1659" s="4"/>
      <c r="GZ1659" s="6"/>
      <c r="HA1659" s="5"/>
      <c r="HB1659" s="5"/>
      <c r="HC1659" s="4"/>
      <c r="HD1659" s="6"/>
      <c r="HE1659" s="4"/>
      <c r="HF1659" s="6"/>
      <c r="HG1659" s="5"/>
      <c r="HH1659" s="5"/>
      <c r="HI1659" s="4"/>
      <c r="HJ1659" s="6"/>
      <c r="HK1659" s="4"/>
      <c r="HL1659" s="6"/>
      <c r="HM1659" s="5"/>
      <c r="HN1659" s="5"/>
      <c r="HO1659" s="4"/>
      <c r="HP1659" s="6"/>
      <c r="HQ1659" s="4"/>
      <c r="HR1659" s="6"/>
      <c r="HS1659" s="5"/>
      <c r="HT1659" s="5"/>
      <c r="HU1659" s="4"/>
      <c r="HV1659" s="6"/>
      <c r="HW1659" s="4"/>
      <c r="HX1659" s="6"/>
      <c r="HY1659" s="5"/>
      <c r="HZ1659" s="5"/>
      <c r="IA1659" s="4"/>
      <c r="IB1659" s="6"/>
      <c r="IC1659" s="4"/>
      <c r="ID1659" s="6"/>
      <c r="IE1659" s="5"/>
      <c r="IF1659" s="5"/>
      <c r="IG1659" s="4"/>
      <c r="IH1659" s="6"/>
      <c r="II1659" s="4"/>
      <c r="IJ1659" s="6"/>
      <c r="IK1659" s="5"/>
      <c r="IL1659" s="5"/>
      <c r="IM1659" s="4"/>
      <c r="IN1659" s="6"/>
      <c r="IO1659" s="4"/>
      <c r="IP1659" s="6"/>
      <c r="IQ1659" s="5"/>
      <c r="IR1659" s="5"/>
      <c r="IS1659" s="4"/>
      <c r="IT1659" s="6"/>
      <c r="IU1659" s="4"/>
      <c r="IV1659" s="6"/>
      <c r="IW1659" s="5"/>
      <c r="IX1659" s="5"/>
      <c r="IY1659" s="4"/>
      <c r="IZ1659" s="6"/>
      <c r="JA1659" s="4"/>
      <c r="JB1659" s="6"/>
      <c r="JC1659" s="5"/>
      <c r="JD1659" s="5"/>
      <c r="JE1659" s="4"/>
      <c r="JF1659" s="6"/>
      <c r="JG1659" s="4"/>
      <c r="JH1659" s="6"/>
      <c r="JI1659" s="5"/>
      <c r="JJ1659" s="5"/>
      <c r="JK1659" s="4"/>
      <c r="JL1659" s="6"/>
      <c r="JM1659" s="4"/>
      <c r="JN1659" s="6"/>
      <c r="JO1659" s="5"/>
      <c r="JP1659" s="5"/>
      <c r="JQ1659" s="4"/>
      <c r="JR1659" s="6"/>
      <c r="JS1659" s="4"/>
      <c r="JT1659" s="6"/>
      <c r="JU1659" s="5"/>
      <c r="JV1659" s="5"/>
      <c r="JW1659" s="4"/>
      <c r="JX1659" s="6"/>
      <c r="JY1659" s="4"/>
      <c r="JZ1659" s="6"/>
      <c r="KA1659" s="5"/>
      <c r="KB1659" s="5"/>
      <c r="KC1659" s="4"/>
      <c r="KD1659" s="6"/>
      <c r="KE1659" s="4"/>
      <c r="KF1659" s="6"/>
      <c r="KG1659" s="5"/>
      <c r="KH1659" s="5"/>
      <c r="KI1659" s="4"/>
      <c r="KJ1659" s="6"/>
      <c r="KK1659" s="4"/>
      <c r="KL1659" s="6"/>
      <c r="KM1659" s="5"/>
      <c r="KN1659" s="5"/>
    </row>
    <row r="1660">
      <c r="A1660" s="3" t="s">
        <v>85</v>
      </c>
      <c r="B1660" s="3" t="s">
        <v>712</v>
      </c>
      <c r="C1660" s="3" t="s">
        <v>703</v>
      </c>
      <c r="D1660" s="3" t="s">
        <v>712</v>
      </c>
      <c r="E1660" s="3" t="s">
        <v>951</v>
      </c>
      <c r="F1660" s="3" t="s">
        <v>104</v>
      </c>
      <c r="G1660" s="3" t="s">
        <v>104</v>
      </c>
      <c r="H1660" s="3" t="s">
        <v>104</v>
      </c>
      <c r="I1660" s="3" t="s">
        <v>1312</v>
      </c>
      <c r="J1660" s="3" t="s">
        <v>104</v>
      </c>
      <c r="K1660" s="4"/>
      <c r="L1660" s="4">
        <f>=ROUNDDOWN({0},0)</f>
      </c>
      <c r="M1660" s="4"/>
      <c r="N1660" s="5"/>
      <c r="O1660" s="4"/>
      <c r="P1660" s="4">
        <f>=ROUNDDOWN({0},0)</f>
      </c>
      <c r="Q1660" s="4"/>
      <c r="R1660" s="5"/>
      <c r="S1660" s="4"/>
      <c r="T1660" s="6"/>
      <c r="U1660" s="4"/>
      <c r="V1660" s="6"/>
      <c r="W1660" s="5"/>
      <c r="X1660" s="5"/>
      <c r="Y1660" s="4"/>
      <c r="Z1660" s="6"/>
      <c r="AA1660" s="4"/>
      <c r="AB1660" s="6"/>
      <c r="AC1660" s="5"/>
      <c r="AD1660" s="5"/>
      <c r="AE1660" s="4"/>
      <c r="AF1660" s="6"/>
      <c r="AG1660" s="4"/>
      <c r="AH1660" s="6"/>
      <c r="AI1660" s="5"/>
      <c r="AJ1660" s="5"/>
      <c r="AK1660" s="4"/>
      <c r="AL1660" s="6"/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  <c r="AW1660" s="4"/>
      <c r="AX1660" s="6"/>
      <c r="AY1660" s="4"/>
      <c r="AZ1660" s="6"/>
      <c r="BA1660" s="5"/>
      <c r="BB1660" s="5"/>
      <c r="BC1660" s="4"/>
      <c r="BD1660" s="6"/>
      <c r="BE1660" s="4"/>
      <c r="BF1660" s="6"/>
      <c r="BG1660" s="5"/>
      <c r="BH1660" s="5"/>
      <c r="BI1660" s="4"/>
      <c r="BJ1660" s="6"/>
      <c r="BK1660" s="4"/>
      <c r="BL1660" s="6"/>
      <c r="BM1660" s="5"/>
      <c r="BN1660" s="5"/>
      <c r="BO1660" s="4"/>
      <c r="BP1660" s="6"/>
      <c r="BQ1660" s="4"/>
      <c r="BR1660" s="6"/>
      <c r="BS1660" s="5"/>
      <c r="BT1660" s="5"/>
      <c r="BU1660" s="4"/>
      <c r="BV1660" s="6"/>
      <c r="BW1660" s="4"/>
      <c r="BX1660" s="6"/>
      <c r="BY1660" s="5"/>
      <c r="BZ1660" s="5"/>
      <c r="CA1660" s="4"/>
      <c r="CB1660" s="6"/>
      <c r="CC1660" s="4"/>
      <c r="CD1660" s="6"/>
      <c r="CE1660" s="5"/>
      <c r="CF1660" s="5"/>
      <c r="CG1660" s="4"/>
      <c r="CH1660" s="6"/>
      <c r="CI1660" s="4"/>
      <c r="CJ1660" s="6"/>
      <c r="CK1660" s="5"/>
      <c r="CL1660" s="5"/>
      <c r="CM1660" s="4"/>
      <c r="CN1660" s="6"/>
      <c r="CO1660" s="4"/>
      <c r="CP1660" s="6"/>
      <c r="CQ1660" s="5"/>
      <c r="CR1660" s="5"/>
      <c r="CS1660" s="4"/>
      <c r="CT1660" s="6"/>
      <c r="CU1660" s="4"/>
      <c r="CV1660" s="6"/>
      <c r="CW1660" s="5"/>
      <c r="CX1660" s="5"/>
      <c r="CY1660" s="4"/>
      <c r="CZ1660" s="6"/>
      <c r="DA1660" s="4"/>
      <c r="DB1660" s="6"/>
      <c r="DC1660" s="5"/>
      <c r="DD1660" s="5"/>
      <c r="DE1660" s="4"/>
      <c r="DF1660" s="6"/>
      <c r="DG1660" s="4"/>
      <c r="DH1660" s="6"/>
      <c r="DI1660" s="5"/>
      <c r="DJ1660" s="5"/>
      <c r="DK1660" s="4"/>
      <c r="DL1660" s="6"/>
      <c r="DM1660" s="4"/>
      <c r="DN1660" s="6"/>
      <c r="DO1660" s="5"/>
      <c r="DP1660" s="5"/>
      <c r="DQ1660" s="4"/>
      <c r="DR1660" s="6"/>
      <c r="DS1660" s="4"/>
      <c r="DT1660" s="6"/>
      <c r="DU1660" s="5"/>
      <c r="DV1660" s="5"/>
      <c r="DW1660" s="4"/>
      <c r="DX1660" s="6"/>
      <c r="DY1660" s="4"/>
      <c r="DZ1660" s="6"/>
      <c r="EA1660" s="5"/>
      <c r="EB1660" s="5"/>
      <c r="EC1660" s="4"/>
      <c r="ED1660" s="6"/>
      <c r="EE1660" s="4"/>
      <c r="EF1660" s="6"/>
      <c r="EG1660" s="5"/>
      <c r="EH1660" s="5"/>
      <c r="EI1660" s="4"/>
      <c r="EJ1660" s="6"/>
      <c r="EK1660" s="4"/>
      <c r="EL1660" s="6"/>
      <c r="EM1660" s="5"/>
      <c r="EN1660" s="5"/>
      <c r="EO1660" s="4"/>
      <c r="EP1660" s="6"/>
      <c r="EQ1660" s="4"/>
      <c r="ER1660" s="6"/>
      <c r="ES1660" s="5"/>
      <c r="ET1660" s="5"/>
      <c r="EU1660" s="4"/>
      <c r="EV1660" s="6"/>
      <c r="EW1660" s="4"/>
      <c r="EX1660" s="6"/>
      <c r="EY1660" s="5"/>
      <c r="EZ1660" s="5"/>
      <c r="FA1660" s="4"/>
      <c r="FB1660" s="6"/>
      <c r="FC1660" s="4"/>
      <c r="FD1660" s="6"/>
      <c r="FE1660" s="5"/>
      <c r="FF1660" s="5"/>
      <c r="FG1660" s="4"/>
      <c r="FH1660" s="6"/>
      <c r="FI1660" s="4"/>
      <c r="FJ1660" s="6"/>
      <c r="FK1660" s="5"/>
      <c r="FL1660" s="5"/>
      <c r="FM1660" s="4"/>
      <c r="FN1660" s="6"/>
      <c r="FO1660" s="4"/>
      <c r="FP1660" s="6"/>
      <c r="FQ1660" s="5"/>
      <c r="FR1660" s="5"/>
      <c r="FS1660" s="4"/>
      <c r="FT1660" s="6"/>
      <c r="FU1660" s="4"/>
      <c r="FV1660" s="6"/>
      <c r="FW1660" s="5"/>
      <c r="FX1660" s="5"/>
      <c r="FY1660" s="4"/>
      <c r="FZ1660" s="6"/>
      <c r="GA1660" s="4"/>
      <c r="GB1660" s="6"/>
      <c r="GC1660" s="5"/>
      <c r="GD1660" s="5"/>
      <c r="GE1660" s="4"/>
      <c r="GF1660" s="6"/>
      <c r="GG1660" s="4"/>
      <c r="GH1660" s="6"/>
      <c r="GI1660" s="5"/>
      <c r="GJ1660" s="5"/>
      <c r="GK1660" s="4"/>
      <c r="GL1660" s="6"/>
      <c r="GM1660" s="4"/>
      <c r="GN1660" s="6"/>
      <c r="GO1660" s="5"/>
      <c r="GP1660" s="5"/>
      <c r="GQ1660" s="4"/>
      <c r="GR1660" s="6"/>
      <c r="GS1660" s="4"/>
      <c r="GT1660" s="6"/>
      <c r="GU1660" s="5"/>
      <c r="GV1660" s="5"/>
      <c r="GW1660" s="4"/>
      <c r="GX1660" s="6"/>
      <c r="GY1660" s="4"/>
      <c r="GZ1660" s="6"/>
      <c r="HA1660" s="5"/>
      <c r="HB1660" s="5"/>
      <c r="HC1660" s="4"/>
      <c r="HD1660" s="6"/>
      <c r="HE1660" s="4"/>
      <c r="HF1660" s="6"/>
      <c r="HG1660" s="5"/>
      <c r="HH1660" s="5"/>
      <c r="HI1660" s="4"/>
      <c r="HJ1660" s="6"/>
      <c r="HK1660" s="4"/>
      <c r="HL1660" s="6"/>
      <c r="HM1660" s="5"/>
      <c r="HN1660" s="5"/>
      <c r="HO1660" s="4"/>
      <c r="HP1660" s="6"/>
      <c r="HQ1660" s="4"/>
      <c r="HR1660" s="6"/>
      <c r="HS1660" s="5"/>
      <c r="HT1660" s="5"/>
      <c r="HU1660" s="4"/>
      <c r="HV1660" s="6"/>
      <c r="HW1660" s="4"/>
      <c r="HX1660" s="6"/>
      <c r="HY1660" s="5"/>
      <c r="HZ1660" s="5"/>
      <c r="IA1660" s="4"/>
      <c r="IB1660" s="6"/>
      <c r="IC1660" s="4"/>
      <c r="ID1660" s="6"/>
      <c r="IE1660" s="5"/>
      <c r="IF1660" s="5"/>
      <c r="IG1660" s="4"/>
      <c r="IH1660" s="6"/>
      <c r="II1660" s="4"/>
      <c r="IJ1660" s="6"/>
      <c r="IK1660" s="5"/>
      <c r="IL1660" s="5"/>
      <c r="IM1660" s="4"/>
      <c r="IN1660" s="6"/>
      <c r="IO1660" s="4"/>
      <c r="IP1660" s="6"/>
      <c r="IQ1660" s="5"/>
      <c r="IR1660" s="5"/>
      <c r="IS1660" s="4"/>
      <c r="IT1660" s="6"/>
      <c r="IU1660" s="4"/>
      <c r="IV1660" s="6"/>
      <c r="IW1660" s="5"/>
      <c r="IX1660" s="5"/>
      <c r="IY1660" s="4"/>
      <c r="IZ1660" s="6"/>
      <c r="JA1660" s="4"/>
      <c r="JB1660" s="6"/>
      <c r="JC1660" s="5"/>
      <c r="JD1660" s="5"/>
      <c r="JE1660" s="4"/>
      <c r="JF1660" s="6"/>
      <c r="JG1660" s="4"/>
      <c r="JH1660" s="6"/>
      <c r="JI1660" s="5"/>
      <c r="JJ1660" s="5"/>
      <c r="JK1660" s="4"/>
      <c r="JL1660" s="6"/>
      <c r="JM1660" s="4"/>
      <c r="JN1660" s="6"/>
      <c r="JO1660" s="5"/>
      <c r="JP1660" s="5"/>
      <c r="JQ1660" s="4"/>
      <c r="JR1660" s="6"/>
      <c r="JS1660" s="4"/>
      <c r="JT1660" s="6"/>
      <c r="JU1660" s="5"/>
      <c r="JV1660" s="5"/>
      <c r="JW1660" s="4"/>
      <c r="JX1660" s="6"/>
      <c r="JY1660" s="4"/>
      <c r="JZ1660" s="6"/>
      <c r="KA1660" s="5"/>
      <c r="KB1660" s="5"/>
      <c r="KC1660" s="4"/>
      <c r="KD1660" s="6"/>
      <c r="KE1660" s="4"/>
      <c r="KF1660" s="6"/>
      <c r="KG1660" s="5"/>
      <c r="KH1660" s="5"/>
      <c r="KI1660" s="4"/>
      <c r="KJ1660" s="6"/>
      <c r="KK1660" s="4"/>
      <c r="KL1660" s="6"/>
      <c r="KM1660" s="5"/>
      <c r="KN1660" s="5"/>
    </row>
    <row r="1661">
      <c r="A1661" s="3" t="s">
        <v>85</v>
      </c>
      <c r="B1661" s="3" t="s">
        <v>712</v>
      </c>
      <c r="C1661" s="3" t="s">
        <v>703</v>
      </c>
      <c r="D1661" s="3" t="s">
        <v>712</v>
      </c>
      <c r="E1661" s="3" t="s">
        <v>1117</v>
      </c>
      <c r="F1661" s="3" t="s">
        <v>104</v>
      </c>
      <c r="G1661" s="3" t="s">
        <v>104</v>
      </c>
      <c r="H1661" s="3" t="s">
        <v>104</v>
      </c>
      <c r="I1661" s="3" t="s">
        <v>1580</v>
      </c>
      <c r="J1661" s="3" t="s">
        <v>104</v>
      </c>
      <c r="K1661" s="4"/>
      <c r="L1661" s="4">
        <f>=ROUNDDOWN({0},0)</f>
      </c>
      <c r="M1661" s="4"/>
      <c r="N1661" s="5"/>
      <c r="O1661" s="4"/>
      <c r="P1661" s="4">
        <f>=ROUNDDOWN({0},0)</f>
      </c>
      <c r="Q1661" s="4"/>
      <c r="R1661" s="5"/>
      <c r="S1661" s="4"/>
      <c r="T1661" s="6"/>
      <c r="U1661" s="4"/>
      <c r="V1661" s="6"/>
      <c r="W1661" s="5"/>
      <c r="X1661" s="5"/>
      <c r="Y1661" s="4"/>
      <c r="Z1661" s="6"/>
      <c r="AA1661" s="4"/>
      <c r="AB1661" s="6"/>
      <c r="AC1661" s="5"/>
      <c r="AD1661" s="5"/>
      <c r="AE1661" s="4"/>
      <c r="AF1661" s="6"/>
      <c r="AG1661" s="4"/>
      <c r="AH1661" s="6"/>
      <c r="AI1661" s="5"/>
      <c r="AJ1661" s="5"/>
      <c r="AK1661" s="4"/>
      <c r="AL1661" s="6"/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  <c r="AW1661" s="4"/>
      <c r="AX1661" s="6"/>
      <c r="AY1661" s="4"/>
      <c r="AZ1661" s="6"/>
      <c r="BA1661" s="5"/>
      <c r="BB1661" s="5"/>
      <c r="BC1661" s="4"/>
      <c r="BD1661" s="6"/>
      <c r="BE1661" s="4"/>
      <c r="BF1661" s="6"/>
      <c r="BG1661" s="5"/>
      <c r="BH1661" s="5"/>
      <c r="BI1661" s="4"/>
      <c r="BJ1661" s="6"/>
      <c r="BK1661" s="4"/>
      <c r="BL1661" s="6"/>
      <c r="BM1661" s="5"/>
      <c r="BN1661" s="5"/>
      <c r="BO1661" s="4"/>
      <c r="BP1661" s="6"/>
      <c r="BQ1661" s="4"/>
      <c r="BR1661" s="6"/>
      <c r="BS1661" s="5"/>
      <c r="BT1661" s="5"/>
      <c r="BU1661" s="4"/>
      <c r="BV1661" s="6"/>
      <c r="BW1661" s="4"/>
      <c r="BX1661" s="6"/>
      <c r="BY1661" s="5"/>
      <c r="BZ1661" s="5"/>
      <c r="CA1661" s="4"/>
      <c r="CB1661" s="6"/>
      <c r="CC1661" s="4"/>
      <c r="CD1661" s="6"/>
      <c r="CE1661" s="5"/>
      <c r="CF1661" s="5"/>
      <c r="CG1661" s="4"/>
      <c r="CH1661" s="6"/>
      <c r="CI1661" s="4"/>
      <c r="CJ1661" s="6"/>
      <c r="CK1661" s="5"/>
      <c r="CL1661" s="5"/>
      <c r="CM1661" s="4"/>
      <c r="CN1661" s="6"/>
      <c r="CO1661" s="4"/>
      <c r="CP1661" s="6"/>
      <c r="CQ1661" s="5"/>
      <c r="CR1661" s="5"/>
      <c r="CS1661" s="4"/>
      <c r="CT1661" s="6"/>
      <c r="CU1661" s="4"/>
      <c r="CV1661" s="6"/>
      <c r="CW1661" s="5"/>
      <c r="CX1661" s="5"/>
      <c r="CY1661" s="4"/>
      <c r="CZ1661" s="6"/>
      <c r="DA1661" s="4"/>
      <c r="DB1661" s="6"/>
      <c r="DC1661" s="5"/>
      <c r="DD1661" s="5"/>
      <c r="DE1661" s="4"/>
      <c r="DF1661" s="6"/>
      <c r="DG1661" s="4"/>
      <c r="DH1661" s="6"/>
      <c r="DI1661" s="5"/>
      <c r="DJ1661" s="5"/>
      <c r="DK1661" s="4"/>
      <c r="DL1661" s="6"/>
      <c r="DM1661" s="4"/>
      <c r="DN1661" s="6"/>
      <c r="DO1661" s="5"/>
      <c r="DP1661" s="5"/>
      <c r="DQ1661" s="4"/>
      <c r="DR1661" s="6"/>
      <c r="DS1661" s="4"/>
      <c r="DT1661" s="6"/>
      <c r="DU1661" s="5"/>
      <c r="DV1661" s="5"/>
      <c r="DW1661" s="4"/>
      <c r="DX1661" s="6"/>
      <c r="DY1661" s="4"/>
      <c r="DZ1661" s="6"/>
      <c r="EA1661" s="5"/>
      <c r="EB1661" s="5"/>
      <c r="EC1661" s="4"/>
      <c r="ED1661" s="6"/>
      <c r="EE1661" s="4"/>
      <c r="EF1661" s="6"/>
      <c r="EG1661" s="5"/>
      <c r="EH1661" s="5"/>
      <c r="EI1661" s="4"/>
      <c r="EJ1661" s="6"/>
      <c r="EK1661" s="4"/>
      <c r="EL1661" s="6"/>
      <c r="EM1661" s="5"/>
      <c r="EN1661" s="5"/>
      <c r="EO1661" s="4"/>
      <c r="EP1661" s="6"/>
      <c r="EQ1661" s="4"/>
      <c r="ER1661" s="6"/>
      <c r="ES1661" s="5"/>
      <c r="ET1661" s="5"/>
      <c r="EU1661" s="4"/>
      <c r="EV1661" s="6"/>
      <c r="EW1661" s="4"/>
      <c r="EX1661" s="6"/>
      <c r="EY1661" s="5"/>
      <c r="EZ1661" s="5"/>
      <c r="FA1661" s="4"/>
      <c r="FB1661" s="6"/>
      <c r="FC1661" s="4"/>
      <c r="FD1661" s="6"/>
      <c r="FE1661" s="5"/>
      <c r="FF1661" s="5"/>
      <c r="FG1661" s="4"/>
      <c r="FH1661" s="6"/>
      <c r="FI1661" s="4"/>
      <c r="FJ1661" s="6"/>
      <c r="FK1661" s="5"/>
      <c r="FL1661" s="5"/>
      <c r="FM1661" s="4"/>
      <c r="FN1661" s="6"/>
      <c r="FO1661" s="4"/>
      <c r="FP1661" s="6"/>
      <c r="FQ1661" s="5"/>
      <c r="FR1661" s="5"/>
      <c r="FS1661" s="4"/>
      <c r="FT1661" s="6"/>
      <c r="FU1661" s="4"/>
      <c r="FV1661" s="6"/>
      <c r="FW1661" s="5"/>
      <c r="FX1661" s="5"/>
      <c r="FY1661" s="4"/>
      <c r="FZ1661" s="6"/>
      <c r="GA1661" s="4"/>
      <c r="GB1661" s="6"/>
      <c r="GC1661" s="5"/>
      <c r="GD1661" s="5"/>
      <c r="GE1661" s="4"/>
      <c r="GF1661" s="6"/>
      <c r="GG1661" s="4"/>
      <c r="GH1661" s="6"/>
      <c r="GI1661" s="5"/>
      <c r="GJ1661" s="5"/>
      <c r="GK1661" s="4"/>
      <c r="GL1661" s="6"/>
      <c r="GM1661" s="4"/>
      <c r="GN1661" s="6"/>
      <c r="GO1661" s="5"/>
      <c r="GP1661" s="5"/>
      <c r="GQ1661" s="4"/>
      <c r="GR1661" s="6"/>
      <c r="GS1661" s="4"/>
      <c r="GT1661" s="6"/>
      <c r="GU1661" s="5"/>
      <c r="GV1661" s="5"/>
      <c r="GW1661" s="4"/>
      <c r="GX1661" s="6"/>
      <c r="GY1661" s="4"/>
      <c r="GZ1661" s="6"/>
      <c r="HA1661" s="5"/>
      <c r="HB1661" s="5"/>
      <c r="HC1661" s="4"/>
      <c r="HD1661" s="6"/>
      <c r="HE1661" s="4"/>
      <c r="HF1661" s="6"/>
      <c r="HG1661" s="5"/>
      <c r="HH1661" s="5"/>
      <c r="HI1661" s="4"/>
      <c r="HJ1661" s="6"/>
      <c r="HK1661" s="4"/>
      <c r="HL1661" s="6"/>
      <c r="HM1661" s="5"/>
      <c r="HN1661" s="5"/>
      <c r="HO1661" s="4"/>
      <c r="HP1661" s="6"/>
      <c r="HQ1661" s="4"/>
      <c r="HR1661" s="6"/>
      <c r="HS1661" s="5"/>
      <c r="HT1661" s="5"/>
      <c r="HU1661" s="4"/>
      <c r="HV1661" s="6"/>
      <c r="HW1661" s="4"/>
      <c r="HX1661" s="6"/>
      <c r="HY1661" s="5"/>
      <c r="HZ1661" s="5"/>
      <c r="IA1661" s="4"/>
      <c r="IB1661" s="6"/>
      <c r="IC1661" s="4"/>
      <c r="ID1661" s="6"/>
      <c r="IE1661" s="5"/>
      <c r="IF1661" s="5"/>
      <c r="IG1661" s="4"/>
      <c r="IH1661" s="6"/>
      <c r="II1661" s="4"/>
      <c r="IJ1661" s="6"/>
      <c r="IK1661" s="5"/>
      <c r="IL1661" s="5"/>
      <c r="IM1661" s="4"/>
      <c r="IN1661" s="6"/>
      <c r="IO1661" s="4"/>
      <c r="IP1661" s="6"/>
      <c r="IQ1661" s="5"/>
      <c r="IR1661" s="5"/>
      <c r="IS1661" s="4"/>
      <c r="IT1661" s="6"/>
      <c r="IU1661" s="4"/>
      <c r="IV1661" s="6"/>
      <c r="IW1661" s="5"/>
      <c r="IX1661" s="5"/>
      <c r="IY1661" s="4"/>
      <c r="IZ1661" s="6"/>
      <c r="JA1661" s="4"/>
      <c r="JB1661" s="6"/>
      <c r="JC1661" s="5"/>
      <c r="JD1661" s="5"/>
      <c r="JE1661" s="4"/>
      <c r="JF1661" s="6"/>
      <c r="JG1661" s="4"/>
      <c r="JH1661" s="6"/>
      <c r="JI1661" s="5"/>
      <c r="JJ1661" s="5"/>
      <c r="JK1661" s="4"/>
      <c r="JL1661" s="6"/>
      <c r="JM1661" s="4"/>
      <c r="JN1661" s="6"/>
      <c r="JO1661" s="5"/>
      <c r="JP1661" s="5"/>
      <c r="JQ1661" s="4"/>
      <c r="JR1661" s="6"/>
      <c r="JS1661" s="4"/>
      <c r="JT1661" s="6"/>
      <c r="JU1661" s="5"/>
      <c r="JV1661" s="5"/>
      <c r="JW1661" s="4"/>
      <c r="JX1661" s="6"/>
      <c r="JY1661" s="4"/>
      <c r="JZ1661" s="6"/>
      <c r="KA1661" s="5"/>
      <c r="KB1661" s="5"/>
      <c r="KC1661" s="4"/>
      <c r="KD1661" s="6"/>
      <c r="KE1661" s="4"/>
      <c r="KF1661" s="6"/>
      <c r="KG1661" s="5"/>
      <c r="KH1661" s="5"/>
      <c r="KI1661" s="4"/>
      <c r="KJ1661" s="6"/>
      <c r="KK1661" s="4"/>
      <c r="KL1661" s="6"/>
      <c r="KM1661" s="5"/>
      <c r="KN1661" s="5"/>
    </row>
    <row r="1662">
      <c r="A1662" s="3" t="s">
        <v>85</v>
      </c>
      <c r="B1662" s="3" t="s">
        <v>712</v>
      </c>
      <c r="C1662" s="3" t="s">
        <v>703</v>
      </c>
      <c r="D1662" s="3" t="s">
        <v>712</v>
      </c>
      <c r="E1662" s="3" t="s">
        <v>1118</v>
      </c>
      <c r="F1662" s="3" t="s">
        <v>104</v>
      </c>
      <c r="G1662" s="3" t="s">
        <v>104</v>
      </c>
      <c r="H1662" s="3" t="s">
        <v>104</v>
      </c>
      <c r="I1662" s="3" t="s">
        <v>1580</v>
      </c>
      <c r="J1662" s="3" t="s">
        <v>104</v>
      </c>
      <c r="K1662" s="4"/>
      <c r="L1662" s="4">
        <f>=ROUNDDOWN({0},0)</f>
      </c>
      <c r="M1662" s="4"/>
      <c r="N1662" s="5"/>
      <c r="O1662" s="4"/>
      <c r="P1662" s="4">
        <f>=ROUNDDOWN({0},0)</f>
      </c>
      <c r="Q1662" s="4"/>
      <c r="R1662" s="5"/>
      <c r="S1662" s="4"/>
      <c r="T1662" s="6"/>
      <c r="U1662" s="4"/>
      <c r="V1662" s="6"/>
      <c r="W1662" s="5"/>
      <c r="X1662" s="5"/>
      <c r="Y1662" s="4"/>
      <c r="Z1662" s="6"/>
      <c r="AA1662" s="4"/>
      <c r="AB1662" s="6"/>
      <c r="AC1662" s="5"/>
      <c r="AD1662" s="5"/>
      <c r="AE1662" s="4"/>
      <c r="AF1662" s="6"/>
      <c r="AG1662" s="4"/>
      <c r="AH1662" s="6"/>
      <c r="AI1662" s="5"/>
      <c r="AJ1662" s="5"/>
      <c r="AK1662" s="4"/>
      <c r="AL1662" s="6"/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  <c r="AW1662" s="4"/>
      <c r="AX1662" s="6"/>
      <c r="AY1662" s="4"/>
      <c r="AZ1662" s="6"/>
      <c r="BA1662" s="5"/>
      <c r="BB1662" s="5"/>
      <c r="BC1662" s="4"/>
      <c r="BD1662" s="6"/>
      <c r="BE1662" s="4"/>
      <c r="BF1662" s="6"/>
      <c r="BG1662" s="5"/>
      <c r="BH1662" s="5"/>
      <c r="BI1662" s="4"/>
      <c r="BJ1662" s="6"/>
      <c r="BK1662" s="4"/>
      <c r="BL1662" s="6"/>
      <c r="BM1662" s="5"/>
      <c r="BN1662" s="5"/>
      <c r="BO1662" s="4"/>
      <c r="BP1662" s="6"/>
      <c r="BQ1662" s="4"/>
      <c r="BR1662" s="6"/>
      <c r="BS1662" s="5"/>
      <c r="BT1662" s="5"/>
      <c r="BU1662" s="4"/>
      <c r="BV1662" s="6"/>
      <c r="BW1662" s="4"/>
      <c r="BX1662" s="6"/>
      <c r="BY1662" s="5"/>
      <c r="BZ1662" s="5"/>
      <c r="CA1662" s="4"/>
      <c r="CB1662" s="6"/>
      <c r="CC1662" s="4"/>
      <c r="CD1662" s="6"/>
      <c r="CE1662" s="5"/>
      <c r="CF1662" s="5"/>
      <c r="CG1662" s="4"/>
      <c r="CH1662" s="6"/>
      <c r="CI1662" s="4"/>
      <c r="CJ1662" s="6"/>
      <c r="CK1662" s="5"/>
      <c r="CL1662" s="5"/>
      <c r="CM1662" s="4"/>
      <c r="CN1662" s="6"/>
      <c r="CO1662" s="4"/>
      <c r="CP1662" s="6"/>
      <c r="CQ1662" s="5"/>
      <c r="CR1662" s="5"/>
      <c r="CS1662" s="4"/>
      <c r="CT1662" s="6"/>
      <c r="CU1662" s="4"/>
      <c r="CV1662" s="6"/>
      <c r="CW1662" s="5"/>
      <c r="CX1662" s="5"/>
      <c r="CY1662" s="4"/>
      <c r="CZ1662" s="6"/>
      <c r="DA1662" s="4"/>
      <c r="DB1662" s="6"/>
      <c r="DC1662" s="5"/>
      <c r="DD1662" s="5"/>
      <c r="DE1662" s="4"/>
      <c r="DF1662" s="6"/>
      <c r="DG1662" s="4"/>
      <c r="DH1662" s="6"/>
      <c r="DI1662" s="5"/>
      <c r="DJ1662" s="5"/>
      <c r="DK1662" s="4"/>
      <c r="DL1662" s="6"/>
      <c r="DM1662" s="4"/>
      <c r="DN1662" s="6"/>
      <c r="DO1662" s="5"/>
      <c r="DP1662" s="5"/>
      <c r="DQ1662" s="4"/>
      <c r="DR1662" s="6"/>
      <c r="DS1662" s="4"/>
      <c r="DT1662" s="6"/>
      <c r="DU1662" s="5"/>
      <c r="DV1662" s="5"/>
      <c r="DW1662" s="4"/>
      <c r="DX1662" s="6"/>
      <c r="DY1662" s="4"/>
      <c r="DZ1662" s="6"/>
      <c r="EA1662" s="5"/>
      <c r="EB1662" s="5"/>
      <c r="EC1662" s="4"/>
      <c r="ED1662" s="6"/>
      <c r="EE1662" s="4"/>
      <c r="EF1662" s="6"/>
      <c r="EG1662" s="5"/>
      <c r="EH1662" s="5"/>
      <c r="EI1662" s="4"/>
      <c r="EJ1662" s="6"/>
      <c r="EK1662" s="4"/>
      <c r="EL1662" s="6"/>
      <c r="EM1662" s="5"/>
      <c r="EN1662" s="5"/>
      <c r="EO1662" s="4"/>
      <c r="EP1662" s="6"/>
      <c r="EQ1662" s="4"/>
      <c r="ER1662" s="6"/>
      <c r="ES1662" s="5"/>
      <c r="ET1662" s="5"/>
      <c r="EU1662" s="4"/>
      <c r="EV1662" s="6"/>
      <c r="EW1662" s="4"/>
      <c r="EX1662" s="6"/>
      <c r="EY1662" s="5"/>
      <c r="EZ1662" s="5"/>
      <c r="FA1662" s="4"/>
      <c r="FB1662" s="6"/>
      <c r="FC1662" s="4"/>
      <c r="FD1662" s="6"/>
      <c r="FE1662" s="5"/>
      <c r="FF1662" s="5"/>
      <c r="FG1662" s="4"/>
      <c r="FH1662" s="6"/>
      <c r="FI1662" s="4"/>
      <c r="FJ1662" s="6"/>
      <c r="FK1662" s="5"/>
      <c r="FL1662" s="5"/>
      <c r="FM1662" s="4"/>
      <c r="FN1662" s="6"/>
      <c r="FO1662" s="4"/>
      <c r="FP1662" s="6"/>
      <c r="FQ1662" s="5"/>
      <c r="FR1662" s="5"/>
      <c r="FS1662" s="4"/>
      <c r="FT1662" s="6"/>
      <c r="FU1662" s="4"/>
      <c r="FV1662" s="6"/>
      <c r="FW1662" s="5"/>
      <c r="FX1662" s="5"/>
      <c r="FY1662" s="4"/>
      <c r="FZ1662" s="6"/>
      <c r="GA1662" s="4"/>
      <c r="GB1662" s="6"/>
      <c r="GC1662" s="5"/>
      <c r="GD1662" s="5"/>
      <c r="GE1662" s="4"/>
      <c r="GF1662" s="6"/>
      <c r="GG1662" s="4"/>
      <c r="GH1662" s="6"/>
      <c r="GI1662" s="5"/>
      <c r="GJ1662" s="5"/>
      <c r="GK1662" s="4"/>
      <c r="GL1662" s="6"/>
      <c r="GM1662" s="4"/>
      <c r="GN1662" s="6"/>
      <c r="GO1662" s="5"/>
      <c r="GP1662" s="5"/>
      <c r="GQ1662" s="4"/>
      <c r="GR1662" s="6"/>
      <c r="GS1662" s="4"/>
      <c r="GT1662" s="6"/>
      <c r="GU1662" s="5"/>
      <c r="GV1662" s="5"/>
      <c r="GW1662" s="4"/>
      <c r="GX1662" s="6"/>
      <c r="GY1662" s="4"/>
      <c r="GZ1662" s="6"/>
      <c r="HA1662" s="5"/>
      <c r="HB1662" s="5"/>
      <c r="HC1662" s="4"/>
      <c r="HD1662" s="6"/>
      <c r="HE1662" s="4"/>
      <c r="HF1662" s="6"/>
      <c r="HG1662" s="5"/>
      <c r="HH1662" s="5"/>
      <c r="HI1662" s="4"/>
      <c r="HJ1662" s="6"/>
      <c r="HK1662" s="4"/>
      <c r="HL1662" s="6"/>
      <c r="HM1662" s="5"/>
      <c r="HN1662" s="5"/>
      <c r="HO1662" s="4"/>
      <c r="HP1662" s="6"/>
      <c r="HQ1662" s="4"/>
      <c r="HR1662" s="6"/>
      <c r="HS1662" s="5"/>
      <c r="HT1662" s="5"/>
      <c r="HU1662" s="4"/>
      <c r="HV1662" s="6"/>
      <c r="HW1662" s="4"/>
      <c r="HX1662" s="6"/>
      <c r="HY1662" s="5"/>
      <c r="HZ1662" s="5"/>
      <c r="IA1662" s="4"/>
      <c r="IB1662" s="6"/>
      <c r="IC1662" s="4"/>
      <c r="ID1662" s="6"/>
      <c r="IE1662" s="5"/>
      <c r="IF1662" s="5"/>
      <c r="IG1662" s="4"/>
      <c r="IH1662" s="6"/>
      <c r="II1662" s="4"/>
      <c r="IJ1662" s="6"/>
      <c r="IK1662" s="5"/>
      <c r="IL1662" s="5"/>
      <c r="IM1662" s="4"/>
      <c r="IN1662" s="6"/>
      <c r="IO1662" s="4"/>
      <c r="IP1662" s="6"/>
      <c r="IQ1662" s="5"/>
      <c r="IR1662" s="5"/>
      <c r="IS1662" s="4"/>
      <c r="IT1662" s="6"/>
      <c r="IU1662" s="4"/>
      <c r="IV1662" s="6"/>
      <c r="IW1662" s="5"/>
      <c r="IX1662" s="5"/>
      <c r="IY1662" s="4"/>
      <c r="IZ1662" s="6"/>
      <c r="JA1662" s="4"/>
      <c r="JB1662" s="6"/>
      <c r="JC1662" s="5"/>
      <c r="JD1662" s="5"/>
      <c r="JE1662" s="4"/>
      <c r="JF1662" s="6"/>
      <c r="JG1662" s="4"/>
      <c r="JH1662" s="6"/>
      <c r="JI1662" s="5"/>
      <c r="JJ1662" s="5"/>
      <c r="JK1662" s="4"/>
      <c r="JL1662" s="6"/>
      <c r="JM1662" s="4"/>
      <c r="JN1662" s="6"/>
      <c r="JO1662" s="5"/>
      <c r="JP1662" s="5"/>
      <c r="JQ1662" s="4"/>
      <c r="JR1662" s="6"/>
      <c r="JS1662" s="4"/>
      <c r="JT1662" s="6"/>
      <c r="JU1662" s="5"/>
      <c r="JV1662" s="5"/>
      <c r="JW1662" s="4"/>
      <c r="JX1662" s="6"/>
      <c r="JY1662" s="4"/>
      <c r="JZ1662" s="6"/>
      <c r="KA1662" s="5"/>
      <c r="KB1662" s="5"/>
      <c r="KC1662" s="4"/>
      <c r="KD1662" s="6"/>
      <c r="KE1662" s="4"/>
      <c r="KF1662" s="6"/>
      <c r="KG1662" s="5"/>
      <c r="KH1662" s="5"/>
      <c r="KI1662" s="4"/>
      <c r="KJ1662" s="6"/>
      <c r="KK1662" s="4"/>
      <c r="KL1662" s="6"/>
      <c r="KM1662" s="5"/>
      <c r="KN1662" s="5"/>
    </row>
    <row r="1663">
      <c r="A1663" s="3" t="s">
        <v>85</v>
      </c>
      <c r="B1663" s="3" t="s">
        <v>712</v>
      </c>
      <c r="C1663" s="3" t="s">
        <v>703</v>
      </c>
      <c r="D1663" s="3" t="s">
        <v>712</v>
      </c>
      <c r="E1663" s="3" t="s">
        <v>1120</v>
      </c>
      <c r="F1663" s="3" t="s">
        <v>104</v>
      </c>
      <c r="G1663" s="3" t="s">
        <v>104</v>
      </c>
      <c r="H1663" s="3" t="s">
        <v>104</v>
      </c>
      <c r="I1663" s="3" t="s">
        <v>1607</v>
      </c>
      <c r="J1663" s="3" t="s">
        <v>104</v>
      </c>
      <c r="K1663" s="4"/>
      <c r="L1663" s="4">
        <f>=ROUNDDOWN({0},0)</f>
      </c>
      <c r="M1663" s="4"/>
      <c r="N1663" s="5"/>
      <c r="O1663" s="4"/>
      <c r="P1663" s="4">
        <f>=ROUNDDOWN({0},0)</f>
      </c>
      <c r="Q1663" s="4"/>
      <c r="R1663" s="5"/>
      <c r="S1663" s="4"/>
      <c r="T1663" s="6"/>
      <c r="U1663" s="4"/>
      <c r="V1663" s="6"/>
      <c r="W1663" s="5"/>
      <c r="X1663" s="5"/>
      <c r="Y1663" s="4"/>
      <c r="Z1663" s="6"/>
      <c r="AA1663" s="4"/>
      <c r="AB1663" s="6"/>
      <c r="AC1663" s="5"/>
      <c r="AD1663" s="5"/>
      <c r="AE1663" s="4"/>
      <c r="AF1663" s="6"/>
      <c r="AG1663" s="4"/>
      <c r="AH1663" s="6"/>
      <c r="AI1663" s="5"/>
      <c r="AJ1663" s="5"/>
      <c r="AK1663" s="4"/>
      <c r="AL1663" s="6"/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  <c r="AW1663" s="4"/>
      <c r="AX1663" s="6"/>
      <c r="AY1663" s="4"/>
      <c r="AZ1663" s="6"/>
      <c r="BA1663" s="5"/>
      <c r="BB1663" s="5"/>
      <c r="BC1663" s="4"/>
      <c r="BD1663" s="6"/>
      <c r="BE1663" s="4"/>
      <c r="BF1663" s="6"/>
      <c r="BG1663" s="5"/>
      <c r="BH1663" s="5"/>
      <c r="BI1663" s="4"/>
      <c r="BJ1663" s="6"/>
      <c r="BK1663" s="4"/>
      <c r="BL1663" s="6"/>
      <c r="BM1663" s="5"/>
      <c r="BN1663" s="5"/>
      <c r="BO1663" s="4"/>
      <c r="BP1663" s="6"/>
      <c r="BQ1663" s="4"/>
      <c r="BR1663" s="6"/>
      <c r="BS1663" s="5"/>
      <c r="BT1663" s="5"/>
      <c r="BU1663" s="4"/>
      <c r="BV1663" s="6"/>
      <c r="BW1663" s="4"/>
      <c r="BX1663" s="6"/>
      <c r="BY1663" s="5"/>
      <c r="BZ1663" s="5"/>
      <c r="CA1663" s="4"/>
      <c r="CB1663" s="6"/>
      <c r="CC1663" s="4"/>
      <c r="CD1663" s="6"/>
      <c r="CE1663" s="5"/>
      <c r="CF1663" s="5"/>
      <c r="CG1663" s="4"/>
      <c r="CH1663" s="6"/>
      <c r="CI1663" s="4"/>
      <c r="CJ1663" s="6"/>
      <c r="CK1663" s="5"/>
      <c r="CL1663" s="5"/>
      <c r="CM1663" s="4"/>
      <c r="CN1663" s="6"/>
      <c r="CO1663" s="4"/>
      <c r="CP1663" s="6"/>
      <c r="CQ1663" s="5"/>
      <c r="CR1663" s="5"/>
      <c r="CS1663" s="4"/>
      <c r="CT1663" s="6"/>
      <c r="CU1663" s="4"/>
      <c r="CV1663" s="6"/>
      <c r="CW1663" s="5"/>
      <c r="CX1663" s="5"/>
      <c r="CY1663" s="4"/>
      <c r="CZ1663" s="6"/>
      <c r="DA1663" s="4"/>
      <c r="DB1663" s="6"/>
      <c r="DC1663" s="5"/>
      <c r="DD1663" s="5"/>
      <c r="DE1663" s="4"/>
      <c r="DF1663" s="6"/>
      <c r="DG1663" s="4"/>
      <c r="DH1663" s="6"/>
      <c r="DI1663" s="5"/>
      <c r="DJ1663" s="5"/>
      <c r="DK1663" s="4"/>
      <c r="DL1663" s="6"/>
      <c r="DM1663" s="4"/>
      <c r="DN1663" s="6"/>
      <c r="DO1663" s="5"/>
      <c r="DP1663" s="5"/>
      <c r="DQ1663" s="4"/>
      <c r="DR1663" s="6"/>
      <c r="DS1663" s="4"/>
      <c r="DT1663" s="6"/>
      <c r="DU1663" s="5"/>
      <c r="DV1663" s="5"/>
      <c r="DW1663" s="4"/>
      <c r="DX1663" s="6"/>
      <c r="DY1663" s="4"/>
      <c r="DZ1663" s="6"/>
      <c r="EA1663" s="5"/>
      <c r="EB1663" s="5"/>
      <c r="EC1663" s="4"/>
      <c r="ED1663" s="6"/>
      <c r="EE1663" s="4"/>
      <c r="EF1663" s="6"/>
      <c r="EG1663" s="5"/>
      <c r="EH1663" s="5"/>
      <c r="EI1663" s="4"/>
      <c r="EJ1663" s="6"/>
      <c r="EK1663" s="4"/>
      <c r="EL1663" s="6"/>
      <c r="EM1663" s="5"/>
      <c r="EN1663" s="5"/>
      <c r="EO1663" s="4"/>
      <c r="EP1663" s="6"/>
      <c r="EQ1663" s="4"/>
      <c r="ER1663" s="6"/>
      <c r="ES1663" s="5"/>
      <c r="ET1663" s="5"/>
      <c r="EU1663" s="4"/>
      <c r="EV1663" s="6"/>
      <c r="EW1663" s="4"/>
      <c r="EX1663" s="6"/>
      <c r="EY1663" s="5"/>
      <c r="EZ1663" s="5"/>
      <c r="FA1663" s="4"/>
      <c r="FB1663" s="6"/>
      <c r="FC1663" s="4"/>
      <c r="FD1663" s="6"/>
      <c r="FE1663" s="5"/>
      <c r="FF1663" s="5"/>
      <c r="FG1663" s="4"/>
      <c r="FH1663" s="6"/>
      <c r="FI1663" s="4"/>
      <c r="FJ1663" s="6"/>
      <c r="FK1663" s="5"/>
      <c r="FL1663" s="5"/>
      <c r="FM1663" s="4"/>
      <c r="FN1663" s="6"/>
      <c r="FO1663" s="4"/>
      <c r="FP1663" s="6"/>
      <c r="FQ1663" s="5"/>
      <c r="FR1663" s="5"/>
      <c r="FS1663" s="4"/>
      <c r="FT1663" s="6"/>
      <c r="FU1663" s="4"/>
      <c r="FV1663" s="6"/>
      <c r="FW1663" s="5"/>
      <c r="FX1663" s="5"/>
      <c r="FY1663" s="4"/>
      <c r="FZ1663" s="6"/>
      <c r="GA1663" s="4"/>
      <c r="GB1663" s="6"/>
      <c r="GC1663" s="5"/>
      <c r="GD1663" s="5"/>
      <c r="GE1663" s="4"/>
      <c r="GF1663" s="6"/>
      <c r="GG1663" s="4"/>
      <c r="GH1663" s="6"/>
      <c r="GI1663" s="5"/>
      <c r="GJ1663" s="5"/>
      <c r="GK1663" s="4"/>
      <c r="GL1663" s="6"/>
      <c r="GM1663" s="4"/>
      <c r="GN1663" s="6"/>
      <c r="GO1663" s="5"/>
      <c r="GP1663" s="5"/>
      <c r="GQ1663" s="4"/>
      <c r="GR1663" s="6"/>
      <c r="GS1663" s="4"/>
      <c r="GT1663" s="6"/>
      <c r="GU1663" s="5"/>
      <c r="GV1663" s="5"/>
      <c r="GW1663" s="4"/>
      <c r="GX1663" s="6"/>
      <c r="GY1663" s="4"/>
      <c r="GZ1663" s="6"/>
      <c r="HA1663" s="5"/>
      <c r="HB1663" s="5"/>
      <c r="HC1663" s="4"/>
      <c r="HD1663" s="6"/>
      <c r="HE1663" s="4"/>
      <c r="HF1663" s="6"/>
      <c r="HG1663" s="5"/>
      <c r="HH1663" s="5"/>
      <c r="HI1663" s="4"/>
      <c r="HJ1663" s="6"/>
      <c r="HK1663" s="4"/>
      <c r="HL1663" s="6"/>
      <c r="HM1663" s="5"/>
      <c r="HN1663" s="5"/>
      <c r="HO1663" s="4"/>
      <c r="HP1663" s="6"/>
      <c r="HQ1663" s="4"/>
      <c r="HR1663" s="6"/>
      <c r="HS1663" s="5"/>
      <c r="HT1663" s="5"/>
      <c r="HU1663" s="4"/>
      <c r="HV1663" s="6"/>
      <c r="HW1663" s="4"/>
      <c r="HX1663" s="6"/>
      <c r="HY1663" s="5"/>
      <c r="HZ1663" s="5"/>
      <c r="IA1663" s="4"/>
      <c r="IB1663" s="6"/>
      <c r="IC1663" s="4"/>
      <c r="ID1663" s="6"/>
      <c r="IE1663" s="5"/>
      <c r="IF1663" s="5"/>
      <c r="IG1663" s="4"/>
      <c r="IH1663" s="6"/>
      <c r="II1663" s="4"/>
      <c r="IJ1663" s="6"/>
      <c r="IK1663" s="5"/>
      <c r="IL1663" s="5"/>
      <c r="IM1663" s="4"/>
      <c r="IN1663" s="6"/>
      <c r="IO1663" s="4"/>
      <c r="IP1663" s="6"/>
      <c r="IQ1663" s="5"/>
      <c r="IR1663" s="5"/>
      <c r="IS1663" s="4"/>
      <c r="IT1663" s="6"/>
      <c r="IU1663" s="4"/>
      <c r="IV1663" s="6"/>
      <c r="IW1663" s="5"/>
      <c r="IX1663" s="5"/>
      <c r="IY1663" s="4"/>
      <c r="IZ1663" s="6"/>
      <c r="JA1663" s="4"/>
      <c r="JB1663" s="6"/>
      <c r="JC1663" s="5"/>
      <c r="JD1663" s="5"/>
      <c r="JE1663" s="4"/>
      <c r="JF1663" s="6"/>
      <c r="JG1663" s="4"/>
      <c r="JH1663" s="6"/>
      <c r="JI1663" s="5"/>
      <c r="JJ1663" s="5"/>
      <c r="JK1663" s="4"/>
      <c r="JL1663" s="6"/>
      <c r="JM1663" s="4"/>
      <c r="JN1663" s="6"/>
      <c r="JO1663" s="5"/>
      <c r="JP1663" s="5"/>
      <c r="JQ1663" s="4"/>
      <c r="JR1663" s="6"/>
      <c r="JS1663" s="4"/>
      <c r="JT1663" s="6"/>
      <c r="JU1663" s="5"/>
      <c r="JV1663" s="5"/>
      <c r="JW1663" s="4"/>
      <c r="JX1663" s="6"/>
      <c r="JY1663" s="4"/>
      <c r="JZ1663" s="6"/>
      <c r="KA1663" s="5"/>
      <c r="KB1663" s="5"/>
      <c r="KC1663" s="4"/>
      <c r="KD1663" s="6"/>
      <c r="KE1663" s="4"/>
      <c r="KF1663" s="6"/>
      <c r="KG1663" s="5"/>
      <c r="KH1663" s="5"/>
      <c r="KI1663" s="4"/>
      <c r="KJ1663" s="6"/>
      <c r="KK1663" s="4"/>
      <c r="KL1663" s="6"/>
      <c r="KM1663" s="5"/>
      <c r="KN1663" s="5"/>
    </row>
    <row r="1664">
      <c r="A1664" s="3" t="s">
        <v>85</v>
      </c>
      <c r="B1664" s="3" t="s">
        <v>712</v>
      </c>
      <c r="C1664" s="3" t="s">
        <v>703</v>
      </c>
      <c r="D1664" s="3" t="s">
        <v>712</v>
      </c>
      <c r="E1664" s="3" t="s">
        <v>1112</v>
      </c>
      <c r="F1664" s="3" t="s">
        <v>104</v>
      </c>
      <c r="G1664" s="3" t="s">
        <v>104</v>
      </c>
      <c r="H1664" s="3" t="s">
        <v>104</v>
      </c>
      <c r="I1664" s="3" t="s">
        <v>1608</v>
      </c>
      <c r="J1664" s="3" t="s">
        <v>104</v>
      </c>
      <c r="K1664" s="4"/>
      <c r="L1664" s="4">
        <f>=ROUNDDOWN({0},0)</f>
      </c>
      <c r="M1664" s="4"/>
      <c r="N1664" s="5"/>
      <c r="O1664" s="4"/>
      <c r="P1664" s="4">
        <f>=ROUNDDOWN({0},0)</f>
      </c>
      <c r="Q1664" s="4"/>
      <c r="R1664" s="5"/>
      <c r="S1664" s="4"/>
      <c r="T1664" s="6"/>
      <c r="U1664" s="4"/>
      <c r="V1664" s="6"/>
      <c r="W1664" s="5"/>
      <c r="X1664" s="5"/>
      <c r="Y1664" s="4"/>
      <c r="Z1664" s="6"/>
      <c r="AA1664" s="4"/>
      <c r="AB1664" s="6"/>
      <c r="AC1664" s="5"/>
      <c r="AD1664" s="5"/>
      <c r="AE1664" s="4"/>
      <c r="AF1664" s="6"/>
      <c r="AG1664" s="4"/>
      <c r="AH1664" s="6"/>
      <c r="AI1664" s="5"/>
      <c r="AJ1664" s="5"/>
      <c r="AK1664" s="4"/>
      <c r="AL1664" s="6"/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  <c r="AW1664" s="4"/>
      <c r="AX1664" s="6"/>
      <c r="AY1664" s="4"/>
      <c r="AZ1664" s="6"/>
      <c r="BA1664" s="5"/>
      <c r="BB1664" s="5"/>
      <c r="BC1664" s="4"/>
      <c r="BD1664" s="6"/>
      <c r="BE1664" s="4"/>
      <c r="BF1664" s="6"/>
      <c r="BG1664" s="5"/>
      <c r="BH1664" s="5"/>
      <c r="BI1664" s="4"/>
      <c r="BJ1664" s="6"/>
      <c r="BK1664" s="4"/>
      <c r="BL1664" s="6"/>
      <c r="BM1664" s="5"/>
      <c r="BN1664" s="5"/>
      <c r="BO1664" s="4"/>
      <c r="BP1664" s="6"/>
      <c r="BQ1664" s="4"/>
      <c r="BR1664" s="6"/>
      <c r="BS1664" s="5"/>
      <c r="BT1664" s="5"/>
      <c r="BU1664" s="4"/>
      <c r="BV1664" s="6"/>
      <c r="BW1664" s="4"/>
      <c r="BX1664" s="6"/>
      <c r="BY1664" s="5"/>
      <c r="BZ1664" s="5"/>
      <c r="CA1664" s="4"/>
      <c r="CB1664" s="6"/>
      <c r="CC1664" s="4"/>
      <c r="CD1664" s="6"/>
      <c r="CE1664" s="5"/>
      <c r="CF1664" s="5"/>
      <c r="CG1664" s="4"/>
      <c r="CH1664" s="6"/>
      <c r="CI1664" s="4"/>
      <c r="CJ1664" s="6"/>
      <c r="CK1664" s="5"/>
      <c r="CL1664" s="5"/>
      <c r="CM1664" s="4"/>
      <c r="CN1664" s="6"/>
      <c r="CO1664" s="4"/>
      <c r="CP1664" s="6"/>
      <c r="CQ1664" s="5"/>
      <c r="CR1664" s="5"/>
      <c r="CS1664" s="4"/>
      <c r="CT1664" s="6"/>
      <c r="CU1664" s="4"/>
      <c r="CV1664" s="6"/>
      <c r="CW1664" s="5"/>
      <c r="CX1664" s="5"/>
      <c r="CY1664" s="4"/>
      <c r="CZ1664" s="6"/>
      <c r="DA1664" s="4"/>
      <c r="DB1664" s="6"/>
      <c r="DC1664" s="5"/>
      <c r="DD1664" s="5"/>
      <c r="DE1664" s="4"/>
      <c r="DF1664" s="6"/>
      <c r="DG1664" s="4"/>
      <c r="DH1664" s="6"/>
      <c r="DI1664" s="5"/>
      <c r="DJ1664" s="5"/>
      <c r="DK1664" s="4"/>
      <c r="DL1664" s="6"/>
      <c r="DM1664" s="4"/>
      <c r="DN1664" s="6"/>
      <c r="DO1664" s="5"/>
      <c r="DP1664" s="5"/>
      <c r="DQ1664" s="4"/>
      <c r="DR1664" s="6"/>
      <c r="DS1664" s="4"/>
      <c r="DT1664" s="6"/>
      <c r="DU1664" s="5"/>
      <c r="DV1664" s="5"/>
      <c r="DW1664" s="4"/>
      <c r="DX1664" s="6"/>
      <c r="DY1664" s="4"/>
      <c r="DZ1664" s="6"/>
      <c r="EA1664" s="5"/>
      <c r="EB1664" s="5"/>
      <c r="EC1664" s="4"/>
      <c r="ED1664" s="6"/>
      <c r="EE1664" s="4"/>
      <c r="EF1664" s="6"/>
      <c r="EG1664" s="5"/>
      <c r="EH1664" s="5"/>
      <c r="EI1664" s="4"/>
      <c r="EJ1664" s="6"/>
      <c r="EK1664" s="4"/>
      <c r="EL1664" s="6"/>
      <c r="EM1664" s="5"/>
      <c r="EN1664" s="5"/>
      <c r="EO1664" s="4"/>
      <c r="EP1664" s="6"/>
      <c r="EQ1664" s="4"/>
      <c r="ER1664" s="6"/>
      <c r="ES1664" s="5"/>
      <c r="ET1664" s="5"/>
      <c r="EU1664" s="4"/>
      <c r="EV1664" s="6"/>
      <c r="EW1664" s="4"/>
      <c r="EX1664" s="6"/>
      <c r="EY1664" s="5"/>
      <c r="EZ1664" s="5"/>
      <c r="FA1664" s="4"/>
      <c r="FB1664" s="6"/>
      <c r="FC1664" s="4"/>
      <c r="FD1664" s="6"/>
      <c r="FE1664" s="5"/>
      <c r="FF1664" s="5"/>
      <c r="FG1664" s="4"/>
      <c r="FH1664" s="6"/>
      <c r="FI1664" s="4"/>
      <c r="FJ1664" s="6"/>
      <c r="FK1664" s="5"/>
      <c r="FL1664" s="5"/>
      <c r="FM1664" s="4"/>
      <c r="FN1664" s="6"/>
      <c r="FO1664" s="4"/>
      <c r="FP1664" s="6"/>
      <c r="FQ1664" s="5"/>
      <c r="FR1664" s="5"/>
      <c r="FS1664" s="4"/>
      <c r="FT1664" s="6"/>
      <c r="FU1664" s="4"/>
      <c r="FV1664" s="6"/>
      <c r="FW1664" s="5"/>
      <c r="FX1664" s="5"/>
      <c r="FY1664" s="4"/>
      <c r="FZ1664" s="6"/>
      <c r="GA1664" s="4"/>
      <c r="GB1664" s="6"/>
      <c r="GC1664" s="5"/>
      <c r="GD1664" s="5"/>
      <c r="GE1664" s="4"/>
      <c r="GF1664" s="6"/>
      <c r="GG1664" s="4"/>
      <c r="GH1664" s="6"/>
      <c r="GI1664" s="5"/>
      <c r="GJ1664" s="5"/>
      <c r="GK1664" s="4"/>
      <c r="GL1664" s="6"/>
      <c r="GM1664" s="4"/>
      <c r="GN1664" s="6"/>
      <c r="GO1664" s="5"/>
      <c r="GP1664" s="5"/>
      <c r="GQ1664" s="4"/>
      <c r="GR1664" s="6"/>
      <c r="GS1664" s="4"/>
      <c r="GT1664" s="6"/>
      <c r="GU1664" s="5"/>
      <c r="GV1664" s="5"/>
      <c r="GW1664" s="4"/>
      <c r="GX1664" s="6"/>
      <c r="GY1664" s="4"/>
      <c r="GZ1664" s="6"/>
      <c r="HA1664" s="5"/>
      <c r="HB1664" s="5"/>
      <c r="HC1664" s="4"/>
      <c r="HD1664" s="6"/>
      <c r="HE1664" s="4"/>
      <c r="HF1664" s="6"/>
      <c r="HG1664" s="5"/>
      <c r="HH1664" s="5"/>
      <c r="HI1664" s="4"/>
      <c r="HJ1664" s="6"/>
      <c r="HK1664" s="4"/>
      <c r="HL1664" s="6"/>
      <c r="HM1664" s="5"/>
      <c r="HN1664" s="5"/>
      <c r="HO1664" s="4"/>
      <c r="HP1664" s="6"/>
      <c r="HQ1664" s="4"/>
      <c r="HR1664" s="6"/>
      <c r="HS1664" s="5"/>
      <c r="HT1664" s="5"/>
      <c r="HU1664" s="4"/>
      <c r="HV1664" s="6"/>
      <c r="HW1664" s="4"/>
      <c r="HX1664" s="6"/>
      <c r="HY1664" s="5"/>
      <c r="HZ1664" s="5"/>
      <c r="IA1664" s="4"/>
      <c r="IB1664" s="6"/>
      <c r="IC1664" s="4"/>
      <c r="ID1664" s="6"/>
      <c r="IE1664" s="5"/>
      <c r="IF1664" s="5"/>
      <c r="IG1664" s="4"/>
      <c r="IH1664" s="6"/>
      <c r="II1664" s="4"/>
      <c r="IJ1664" s="6"/>
      <c r="IK1664" s="5"/>
      <c r="IL1664" s="5"/>
      <c r="IM1664" s="4"/>
      <c r="IN1664" s="6"/>
      <c r="IO1664" s="4"/>
      <c r="IP1664" s="6"/>
      <c r="IQ1664" s="5"/>
      <c r="IR1664" s="5"/>
      <c r="IS1664" s="4"/>
      <c r="IT1664" s="6"/>
      <c r="IU1664" s="4"/>
      <c r="IV1664" s="6"/>
      <c r="IW1664" s="5"/>
      <c r="IX1664" s="5"/>
      <c r="IY1664" s="4"/>
      <c r="IZ1664" s="6"/>
      <c r="JA1664" s="4"/>
      <c r="JB1664" s="6"/>
      <c r="JC1664" s="5"/>
      <c r="JD1664" s="5"/>
      <c r="JE1664" s="4"/>
      <c r="JF1664" s="6"/>
      <c r="JG1664" s="4"/>
      <c r="JH1664" s="6"/>
      <c r="JI1664" s="5"/>
      <c r="JJ1664" s="5"/>
      <c r="JK1664" s="4"/>
      <c r="JL1664" s="6"/>
      <c r="JM1664" s="4"/>
      <c r="JN1664" s="6"/>
      <c r="JO1664" s="5"/>
      <c r="JP1664" s="5"/>
      <c r="JQ1664" s="4"/>
      <c r="JR1664" s="6"/>
      <c r="JS1664" s="4"/>
      <c r="JT1664" s="6"/>
      <c r="JU1664" s="5"/>
      <c r="JV1664" s="5"/>
      <c r="JW1664" s="4"/>
      <c r="JX1664" s="6"/>
      <c r="JY1664" s="4"/>
      <c r="JZ1664" s="6"/>
      <c r="KA1664" s="5"/>
      <c r="KB1664" s="5"/>
      <c r="KC1664" s="4"/>
      <c r="KD1664" s="6"/>
      <c r="KE1664" s="4"/>
      <c r="KF1664" s="6"/>
      <c r="KG1664" s="5"/>
      <c r="KH1664" s="5"/>
      <c r="KI1664" s="4"/>
      <c r="KJ1664" s="6"/>
      <c r="KK1664" s="4"/>
      <c r="KL1664" s="6"/>
      <c r="KM1664" s="5"/>
      <c r="KN1664" s="5"/>
    </row>
    <row r="1665">
      <c r="A1665" s="3" t="s">
        <v>85</v>
      </c>
      <c r="B1665" s="3" t="s">
        <v>712</v>
      </c>
      <c r="C1665" s="3" t="s">
        <v>703</v>
      </c>
      <c r="D1665" s="3" t="s">
        <v>712</v>
      </c>
      <c r="E1665" s="3" t="s">
        <v>1118</v>
      </c>
      <c r="F1665" s="3" t="s">
        <v>104</v>
      </c>
      <c r="G1665" s="3" t="s">
        <v>104</v>
      </c>
      <c r="H1665" s="3" t="s">
        <v>104</v>
      </c>
      <c r="I1665" s="3" t="s">
        <v>1536</v>
      </c>
      <c r="J1665" s="3" t="s">
        <v>104</v>
      </c>
      <c r="K1665" s="4"/>
      <c r="L1665" s="4">
        <f>=ROUNDDOWN({0},0)</f>
      </c>
      <c r="M1665" s="4"/>
      <c r="N1665" s="5"/>
      <c r="O1665" s="4"/>
      <c r="P1665" s="4">
        <f>=ROUNDDOWN({0},0)</f>
      </c>
      <c r="Q1665" s="4"/>
      <c r="R1665" s="5"/>
      <c r="S1665" s="4"/>
      <c r="T1665" s="6"/>
      <c r="U1665" s="4"/>
      <c r="V1665" s="6"/>
      <c r="W1665" s="5"/>
      <c r="X1665" s="5"/>
      <c r="Y1665" s="4"/>
      <c r="Z1665" s="6"/>
      <c r="AA1665" s="4"/>
      <c r="AB1665" s="6"/>
      <c r="AC1665" s="5"/>
      <c r="AD1665" s="5"/>
      <c r="AE1665" s="4"/>
      <c r="AF1665" s="6"/>
      <c r="AG1665" s="4"/>
      <c r="AH1665" s="6"/>
      <c r="AI1665" s="5"/>
      <c r="AJ1665" s="5"/>
      <c r="AK1665" s="4"/>
      <c r="AL1665" s="6"/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  <c r="AW1665" s="4"/>
      <c r="AX1665" s="6"/>
      <c r="AY1665" s="4"/>
      <c r="AZ1665" s="6"/>
      <c r="BA1665" s="5"/>
      <c r="BB1665" s="5"/>
      <c r="BC1665" s="4"/>
      <c r="BD1665" s="6"/>
      <c r="BE1665" s="4"/>
      <c r="BF1665" s="6"/>
      <c r="BG1665" s="5"/>
      <c r="BH1665" s="5"/>
      <c r="BI1665" s="4"/>
      <c r="BJ1665" s="6"/>
      <c r="BK1665" s="4"/>
      <c r="BL1665" s="6"/>
      <c r="BM1665" s="5"/>
      <c r="BN1665" s="5"/>
      <c r="BO1665" s="4"/>
      <c r="BP1665" s="6"/>
      <c r="BQ1665" s="4"/>
      <c r="BR1665" s="6"/>
      <c r="BS1665" s="5"/>
      <c r="BT1665" s="5"/>
      <c r="BU1665" s="4"/>
      <c r="BV1665" s="6"/>
      <c r="BW1665" s="4"/>
      <c r="BX1665" s="6"/>
      <c r="BY1665" s="5"/>
      <c r="BZ1665" s="5"/>
      <c r="CA1665" s="4"/>
      <c r="CB1665" s="6"/>
      <c r="CC1665" s="4"/>
      <c r="CD1665" s="6"/>
      <c r="CE1665" s="5"/>
      <c r="CF1665" s="5"/>
      <c r="CG1665" s="4"/>
      <c r="CH1665" s="6"/>
      <c r="CI1665" s="4"/>
      <c r="CJ1665" s="6"/>
      <c r="CK1665" s="5"/>
      <c r="CL1665" s="5"/>
      <c r="CM1665" s="4"/>
      <c r="CN1665" s="6"/>
      <c r="CO1665" s="4"/>
      <c r="CP1665" s="6"/>
      <c r="CQ1665" s="5"/>
      <c r="CR1665" s="5"/>
      <c r="CS1665" s="4"/>
      <c r="CT1665" s="6"/>
      <c r="CU1665" s="4"/>
      <c r="CV1665" s="6"/>
      <c r="CW1665" s="5"/>
      <c r="CX1665" s="5"/>
      <c r="CY1665" s="4"/>
      <c r="CZ1665" s="6"/>
      <c r="DA1665" s="4"/>
      <c r="DB1665" s="6"/>
      <c r="DC1665" s="5"/>
      <c r="DD1665" s="5"/>
      <c r="DE1665" s="4"/>
      <c r="DF1665" s="6"/>
      <c r="DG1665" s="4"/>
      <c r="DH1665" s="6"/>
      <c r="DI1665" s="5"/>
      <c r="DJ1665" s="5"/>
      <c r="DK1665" s="4"/>
      <c r="DL1665" s="6"/>
      <c r="DM1665" s="4"/>
      <c r="DN1665" s="6"/>
      <c r="DO1665" s="5"/>
      <c r="DP1665" s="5"/>
      <c r="DQ1665" s="4"/>
      <c r="DR1665" s="6"/>
      <c r="DS1665" s="4"/>
      <c r="DT1665" s="6"/>
      <c r="DU1665" s="5"/>
      <c r="DV1665" s="5"/>
      <c r="DW1665" s="4"/>
      <c r="DX1665" s="6"/>
      <c r="DY1665" s="4"/>
      <c r="DZ1665" s="6"/>
      <c r="EA1665" s="5"/>
      <c r="EB1665" s="5"/>
      <c r="EC1665" s="4"/>
      <c r="ED1665" s="6"/>
      <c r="EE1665" s="4"/>
      <c r="EF1665" s="6"/>
      <c r="EG1665" s="5"/>
      <c r="EH1665" s="5"/>
      <c r="EI1665" s="4"/>
      <c r="EJ1665" s="6"/>
      <c r="EK1665" s="4"/>
      <c r="EL1665" s="6"/>
      <c r="EM1665" s="5"/>
      <c r="EN1665" s="5"/>
      <c r="EO1665" s="4"/>
      <c r="EP1665" s="6"/>
      <c r="EQ1665" s="4"/>
      <c r="ER1665" s="6"/>
      <c r="ES1665" s="5"/>
      <c r="ET1665" s="5"/>
      <c r="EU1665" s="4"/>
      <c r="EV1665" s="6"/>
      <c r="EW1665" s="4"/>
      <c r="EX1665" s="6"/>
      <c r="EY1665" s="5"/>
      <c r="EZ1665" s="5"/>
      <c r="FA1665" s="4"/>
      <c r="FB1665" s="6"/>
      <c r="FC1665" s="4"/>
      <c r="FD1665" s="6"/>
      <c r="FE1665" s="5"/>
      <c r="FF1665" s="5"/>
      <c r="FG1665" s="4"/>
      <c r="FH1665" s="6"/>
      <c r="FI1665" s="4"/>
      <c r="FJ1665" s="6"/>
      <c r="FK1665" s="5"/>
      <c r="FL1665" s="5"/>
      <c r="FM1665" s="4"/>
      <c r="FN1665" s="6"/>
      <c r="FO1665" s="4"/>
      <c r="FP1665" s="6"/>
      <c r="FQ1665" s="5"/>
      <c r="FR1665" s="5"/>
      <c r="FS1665" s="4"/>
      <c r="FT1665" s="6"/>
      <c r="FU1665" s="4"/>
      <c r="FV1665" s="6"/>
      <c r="FW1665" s="5"/>
      <c r="FX1665" s="5"/>
      <c r="FY1665" s="4"/>
      <c r="FZ1665" s="6"/>
      <c r="GA1665" s="4"/>
      <c r="GB1665" s="6"/>
      <c r="GC1665" s="5"/>
      <c r="GD1665" s="5"/>
      <c r="GE1665" s="4"/>
      <c r="GF1665" s="6"/>
      <c r="GG1665" s="4"/>
      <c r="GH1665" s="6"/>
      <c r="GI1665" s="5"/>
      <c r="GJ1665" s="5"/>
      <c r="GK1665" s="4"/>
      <c r="GL1665" s="6"/>
      <c r="GM1665" s="4"/>
      <c r="GN1665" s="6"/>
      <c r="GO1665" s="5"/>
      <c r="GP1665" s="5"/>
      <c r="GQ1665" s="4"/>
      <c r="GR1665" s="6"/>
      <c r="GS1665" s="4"/>
      <c r="GT1665" s="6"/>
      <c r="GU1665" s="5"/>
      <c r="GV1665" s="5"/>
      <c r="GW1665" s="4"/>
      <c r="GX1665" s="6"/>
      <c r="GY1665" s="4"/>
      <c r="GZ1665" s="6"/>
      <c r="HA1665" s="5"/>
      <c r="HB1665" s="5"/>
      <c r="HC1665" s="4"/>
      <c r="HD1665" s="6"/>
      <c r="HE1665" s="4"/>
      <c r="HF1665" s="6"/>
      <c r="HG1665" s="5"/>
      <c r="HH1665" s="5"/>
      <c r="HI1665" s="4"/>
      <c r="HJ1665" s="6"/>
      <c r="HK1665" s="4"/>
      <c r="HL1665" s="6"/>
      <c r="HM1665" s="5"/>
      <c r="HN1665" s="5"/>
      <c r="HO1665" s="4"/>
      <c r="HP1665" s="6"/>
      <c r="HQ1665" s="4"/>
      <c r="HR1665" s="6"/>
      <c r="HS1665" s="5"/>
      <c r="HT1665" s="5"/>
      <c r="HU1665" s="4"/>
      <c r="HV1665" s="6"/>
      <c r="HW1665" s="4"/>
      <c r="HX1665" s="6"/>
      <c r="HY1665" s="5"/>
      <c r="HZ1665" s="5"/>
      <c r="IA1665" s="4"/>
      <c r="IB1665" s="6"/>
      <c r="IC1665" s="4"/>
      <c r="ID1665" s="6"/>
      <c r="IE1665" s="5"/>
      <c r="IF1665" s="5"/>
      <c r="IG1665" s="4"/>
      <c r="IH1665" s="6"/>
      <c r="II1665" s="4"/>
      <c r="IJ1665" s="6"/>
      <c r="IK1665" s="5"/>
      <c r="IL1665" s="5"/>
      <c r="IM1665" s="4"/>
      <c r="IN1665" s="6"/>
      <c r="IO1665" s="4"/>
      <c r="IP1665" s="6"/>
      <c r="IQ1665" s="5"/>
      <c r="IR1665" s="5"/>
      <c r="IS1665" s="4"/>
      <c r="IT1665" s="6"/>
      <c r="IU1665" s="4"/>
      <c r="IV1665" s="6"/>
      <c r="IW1665" s="5"/>
      <c r="IX1665" s="5"/>
      <c r="IY1665" s="4"/>
      <c r="IZ1665" s="6"/>
      <c r="JA1665" s="4"/>
      <c r="JB1665" s="6"/>
      <c r="JC1665" s="5"/>
      <c r="JD1665" s="5"/>
      <c r="JE1665" s="4"/>
      <c r="JF1665" s="6"/>
      <c r="JG1665" s="4"/>
      <c r="JH1665" s="6"/>
      <c r="JI1665" s="5"/>
      <c r="JJ1665" s="5"/>
      <c r="JK1665" s="4"/>
      <c r="JL1665" s="6"/>
      <c r="JM1665" s="4"/>
      <c r="JN1665" s="6"/>
      <c r="JO1665" s="5"/>
      <c r="JP1665" s="5"/>
      <c r="JQ1665" s="4"/>
      <c r="JR1665" s="6"/>
      <c r="JS1665" s="4"/>
      <c r="JT1665" s="6"/>
      <c r="JU1665" s="5"/>
      <c r="JV1665" s="5"/>
      <c r="JW1665" s="4"/>
      <c r="JX1665" s="6"/>
      <c r="JY1665" s="4"/>
      <c r="JZ1665" s="6"/>
      <c r="KA1665" s="5"/>
      <c r="KB1665" s="5"/>
      <c r="KC1665" s="4"/>
      <c r="KD1665" s="6"/>
      <c r="KE1665" s="4"/>
      <c r="KF1665" s="6"/>
      <c r="KG1665" s="5"/>
      <c r="KH1665" s="5"/>
      <c r="KI1665" s="4"/>
      <c r="KJ1665" s="6"/>
      <c r="KK1665" s="4"/>
      <c r="KL1665" s="6"/>
      <c r="KM1665" s="5"/>
      <c r="KN1665" s="5"/>
    </row>
    <row r="1666">
      <c r="A1666" s="3" t="s">
        <v>85</v>
      </c>
      <c r="B1666" s="3" t="s">
        <v>712</v>
      </c>
      <c r="C1666" s="3" t="s">
        <v>703</v>
      </c>
      <c r="D1666" s="3" t="s">
        <v>712</v>
      </c>
      <c r="E1666" s="3" t="s">
        <v>1048</v>
      </c>
      <c r="F1666" s="3" t="s">
        <v>104</v>
      </c>
      <c r="G1666" s="3" t="s">
        <v>104</v>
      </c>
      <c r="H1666" s="3" t="s">
        <v>104</v>
      </c>
      <c r="I1666" s="3" t="s">
        <v>1536</v>
      </c>
      <c r="J1666" s="3" t="s">
        <v>104</v>
      </c>
      <c r="K1666" s="4"/>
      <c r="L1666" s="4">
        <f>=ROUNDDOWN({0},0)</f>
      </c>
      <c r="M1666" s="4"/>
      <c r="N1666" s="5"/>
      <c r="O1666" s="4"/>
      <c r="P1666" s="4">
        <f>=ROUNDDOWN({0},0)</f>
      </c>
      <c r="Q1666" s="4"/>
      <c r="R1666" s="5"/>
      <c r="S1666" s="4"/>
      <c r="T1666" s="6"/>
      <c r="U1666" s="4"/>
      <c r="V1666" s="6"/>
      <c r="W1666" s="5"/>
      <c r="X1666" s="5"/>
      <c r="Y1666" s="4"/>
      <c r="Z1666" s="6"/>
      <c r="AA1666" s="4"/>
      <c r="AB1666" s="6"/>
      <c r="AC1666" s="5"/>
      <c r="AD1666" s="5"/>
      <c r="AE1666" s="4"/>
      <c r="AF1666" s="6"/>
      <c r="AG1666" s="4"/>
      <c r="AH1666" s="6"/>
      <c r="AI1666" s="5"/>
      <c r="AJ1666" s="5"/>
      <c r="AK1666" s="4"/>
      <c r="AL1666" s="6"/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  <c r="AW1666" s="4"/>
      <c r="AX1666" s="6"/>
      <c r="AY1666" s="4"/>
      <c r="AZ1666" s="6"/>
      <c r="BA1666" s="5"/>
      <c r="BB1666" s="5"/>
      <c r="BC1666" s="4"/>
      <c r="BD1666" s="6"/>
      <c r="BE1666" s="4"/>
      <c r="BF1666" s="6"/>
      <c r="BG1666" s="5"/>
      <c r="BH1666" s="5"/>
      <c r="BI1666" s="4"/>
      <c r="BJ1666" s="6"/>
      <c r="BK1666" s="4"/>
      <c r="BL1666" s="6"/>
      <c r="BM1666" s="5"/>
      <c r="BN1666" s="5"/>
      <c r="BO1666" s="4"/>
      <c r="BP1666" s="6"/>
      <c r="BQ1666" s="4"/>
      <c r="BR1666" s="6"/>
      <c r="BS1666" s="5"/>
      <c r="BT1666" s="5"/>
      <c r="BU1666" s="4"/>
      <c r="BV1666" s="6"/>
      <c r="BW1666" s="4"/>
      <c r="BX1666" s="6"/>
      <c r="BY1666" s="5"/>
      <c r="BZ1666" s="5"/>
      <c r="CA1666" s="4"/>
      <c r="CB1666" s="6"/>
      <c r="CC1666" s="4"/>
      <c r="CD1666" s="6"/>
      <c r="CE1666" s="5"/>
      <c r="CF1666" s="5"/>
      <c r="CG1666" s="4"/>
      <c r="CH1666" s="6"/>
      <c r="CI1666" s="4"/>
      <c r="CJ1666" s="6"/>
      <c r="CK1666" s="5"/>
      <c r="CL1666" s="5"/>
      <c r="CM1666" s="4"/>
      <c r="CN1666" s="6"/>
      <c r="CO1666" s="4"/>
      <c r="CP1666" s="6"/>
      <c r="CQ1666" s="5"/>
      <c r="CR1666" s="5"/>
      <c r="CS1666" s="4"/>
      <c r="CT1666" s="6"/>
      <c r="CU1666" s="4"/>
      <c r="CV1666" s="6"/>
      <c r="CW1666" s="5"/>
      <c r="CX1666" s="5"/>
      <c r="CY1666" s="4"/>
      <c r="CZ1666" s="6"/>
      <c r="DA1666" s="4"/>
      <c r="DB1666" s="6"/>
      <c r="DC1666" s="5"/>
      <c r="DD1666" s="5"/>
      <c r="DE1666" s="4"/>
      <c r="DF1666" s="6"/>
      <c r="DG1666" s="4"/>
      <c r="DH1666" s="6"/>
      <c r="DI1666" s="5"/>
      <c r="DJ1666" s="5"/>
      <c r="DK1666" s="4"/>
      <c r="DL1666" s="6"/>
      <c r="DM1666" s="4"/>
      <c r="DN1666" s="6"/>
      <c r="DO1666" s="5"/>
      <c r="DP1666" s="5"/>
      <c r="DQ1666" s="4"/>
      <c r="DR1666" s="6"/>
      <c r="DS1666" s="4"/>
      <c r="DT1666" s="6"/>
      <c r="DU1666" s="5"/>
      <c r="DV1666" s="5"/>
      <c r="DW1666" s="4"/>
      <c r="DX1666" s="6"/>
      <c r="DY1666" s="4"/>
      <c r="DZ1666" s="6"/>
      <c r="EA1666" s="5"/>
      <c r="EB1666" s="5"/>
      <c r="EC1666" s="4"/>
      <c r="ED1666" s="6"/>
      <c r="EE1666" s="4"/>
      <c r="EF1666" s="6"/>
      <c r="EG1666" s="5"/>
      <c r="EH1666" s="5"/>
      <c r="EI1666" s="4"/>
      <c r="EJ1666" s="6"/>
      <c r="EK1666" s="4"/>
      <c r="EL1666" s="6"/>
      <c r="EM1666" s="5"/>
      <c r="EN1666" s="5"/>
      <c r="EO1666" s="4"/>
      <c r="EP1666" s="6"/>
      <c r="EQ1666" s="4"/>
      <c r="ER1666" s="6"/>
      <c r="ES1666" s="5"/>
      <c r="ET1666" s="5"/>
      <c r="EU1666" s="4"/>
      <c r="EV1666" s="6"/>
      <c r="EW1666" s="4"/>
      <c r="EX1666" s="6"/>
      <c r="EY1666" s="5"/>
      <c r="EZ1666" s="5"/>
      <c r="FA1666" s="4"/>
      <c r="FB1666" s="6"/>
      <c r="FC1666" s="4"/>
      <c r="FD1666" s="6"/>
      <c r="FE1666" s="5"/>
      <c r="FF1666" s="5"/>
      <c r="FG1666" s="4"/>
      <c r="FH1666" s="6"/>
      <c r="FI1666" s="4"/>
      <c r="FJ1666" s="6"/>
      <c r="FK1666" s="5"/>
      <c r="FL1666" s="5"/>
      <c r="FM1666" s="4"/>
      <c r="FN1666" s="6"/>
      <c r="FO1666" s="4"/>
      <c r="FP1666" s="6"/>
      <c r="FQ1666" s="5"/>
      <c r="FR1666" s="5"/>
      <c r="FS1666" s="4"/>
      <c r="FT1666" s="6"/>
      <c r="FU1666" s="4"/>
      <c r="FV1666" s="6"/>
      <c r="FW1666" s="5"/>
      <c r="FX1666" s="5"/>
      <c r="FY1666" s="4"/>
      <c r="FZ1666" s="6"/>
      <c r="GA1666" s="4"/>
      <c r="GB1666" s="6"/>
      <c r="GC1666" s="5"/>
      <c r="GD1666" s="5"/>
      <c r="GE1666" s="4"/>
      <c r="GF1666" s="6"/>
      <c r="GG1666" s="4"/>
      <c r="GH1666" s="6"/>
      <c r="GI1666" s="5"/>
      <c r="GJ1666" s="5"/>
      <c r="GK1666" s="4"/>
      <c r="GL1666" s="6"/>
      <c r="GM1666" s="4"/>
      <c r="GN1666" s="6"/>
      <c r="GO1666" s="5"/>
      <c r="GP1666" s="5"/>
      <c r="GQ1666" s="4"/>
      <c r="GR1666" s="6"/>
      <c r="GS1666" s="4"/>
      <c r="GT1666" s="6"/>
      <c r="GU1666" s="5"/>
      <c r="GV1666" s="5"/>
      <c r="GW1666" s="4"/>
      <c r="GX1666" s="6"/>
      <c r="GY1666" s="4"/>
      <c r="GZ1666" s="6"/>
      <c r="HA1666" s="5"/>
      <c r="HB1666" s="5"/>
      <c r="HC1666" s="4"/>
      <c r="HD1666" s="6"/>
      <c r="HE1666" s="4"/>
      <c r="HF1666" s="6"/>
      <c r="HG1666" s="5"/>
      <c r="HH1666" s="5"/>
      <c r="HI1666" s="4"/>
      <c r="HJ1666" s="6"/>
      <c r="HK1666" s="4"/>
      <c r="HL1666" s="6"/>
      <c r="HM1666" s="5"/>
      <c r="HN1666" s="5"/>
      <c r="HO1666" s="4"/>
      <c r="HP1666" s="6"/>
      <c r="HQ1666" s="4"/>
      <c r="HR1666" s="6"/>
      <c r="HS1666" s="5"/>
      <c r="HT1666" s="5"/>
      <c r="HU1666" s="4"/>
      <c r="HV1666" s="6"/>
      <c r="HW1666" s="4"/>
      <c r="HX1666" s="6"/>
      <c r="HY1666" s="5"/>
      <c r="HZ1666" s="5"/>
      <c r="IA1666" s="4"/>
      <c r="IB1666" s="6"/>
      <c r="IC1666" s="4"/>
      <c r="ID1666" s="6"/>
      <c r="IE1666" s="5"/>
      <c r="IF1666" s="5"/>
      <c r="IG1666" s="4"/>
      <c r="IH1666" s="6"/>
      <c r="II1666" s="4"/>
      <c r="IJ1666" s="6"/>
      <c r="IK1666" s="5"/>
      <c r="IL1666" s="5"/>
      <c r="IM1666" s="4"/>
      <c r="IN1666" s="6"/>
      <c r="IO1666" s="4"/>
      <c r="IP1666" s="6"/>
      <c r="IQ1666" s="5"/>
      <c r="IR1666" s="5"/>
      <c r="IS1666" s="4"/>
      <c r="IT1666" s="6"/>
      <c r="IU1666" s="4"/>
      <c r="IV1666" s="6"/>
      <c r="IW1666" s="5"/>
      <c r="IX1666" s="5"/>
      <c r="IY1666" s="4"/>
      <c r="IZ1666" s="6"/>
      <c r="JA1666" s="4"/>
      <c r="JB1666" s="6"/>
      <c r="JC1666" s="5"/>
      <c r="JD1666" s="5"/>
      <c r="JE1666" s="4"/>
      <c r="JF1666" s="6"/>
      <c r="JG1666" s="4"/>
      <c r="JH1666" s="6"/>
      <c r="JI1666" s="5"/>
      <c r="JJ1666" s="5"/>
      <c r="JK1666" s="4"/>
      <c r="JL1666" s="6"/>
      <c r="JM1666" s="4"/>
      <c r="JN1666" s="6"/>
      <c r="JO1666" s="5"/>
      <c r="JP1666" s="5"/>
      <c r="JQ1666" s="4"/>
      <c r="JR1666" s="6"/>
      <c r="JS1666" s="4"/>
      <c r="JT1666" s="6"/>
      <c r="JU1666" s="5"/>
      <c r="JV1666" s="5"/>
      <c r="JW1666" s="4"/>
      <c r="JX1666" s="6"/>
      <c r="JY1666" s="4"/>
      <c r="JZ1666" s="6"/>
      <c r="KA1666" s="5"/>
      <c r="KB1666" s="5"/>
      <c r="KC1666" s="4"/>
      <c r="KD1666" s="6"/>
      <c r="KE1666" s="4"/>
      <c r="KF1666" s="6"/>
      <c r="KG1666" s="5"/>
      <c r="KH1666" s="5"/>
      <c r="KI1666" s="4"/>
      <c r="KJ1666" s="6"/>
      <c r="KK1666" s="4"/>
      <c r="KL1666" s="6"/>
      <c r="KM1666" s="5"/>
      <c r="KN1666" s="5"/>
    </row>
    <row r="1667">
      <c r="A1667" s="3" t="s">
        <v>85</v>
      </c>
      <c r="B1667" s="3" t="s">
        <v>712</v>
      </c>
      <c r="C1667" s="3" t="s">
        <v>703</v>
      </c>
      <c r="D1667" s="3" t="s">
        <v>712</v>
      </c>
      <c r="E1667" s="3" t="s">
        <v>1045</v>
      </c>
      <c r="F1667" s="3" t="s">
        <v>104</v>
      </c>
      <c r="G1667" s="3" t="s">
        <v>104</v>
      </c>
      <c r="H1667" s="3" t="s">
        <v>104</v>
      </c>
      <c r="I1667" s="3" t="s">
        <v>1503</v>
      </c>
      <c r="J1667" s="3" t="s">
        <v>104</v>
      </c>
      <c r="K1667" s="4"/>
      <c r="L1667" s="4">
        <f>=ROUNDDOWN({0},0)</f>
      </c>
      <c r="M1667" s="4"/>
      <c r="N1667" s="5"/>
      <c r="O1667" s="4"/>
      <c r="P1667" s="4">
        <f>=ROUNDDOWN({0},0)</f>
      </c>
      <c r="Q1667" s="4"/>
      <c r="R1667" s="5"/>
      <c r="S1667" s="4"/>
      <c r="T1667" s="6"/>
      <c r="U1667" s="4"/>
      <c r="V1667" s="6"/>
      <c r="W1667" s="5"/>
      <c r="X1667" s="5"/>
      <c r="Y1667" s="4"/>
      <c r="Z1667" s="6"/>
      <c r="AA1667" s="4"/>
      <c r="AB1667" s="6"/>
      <c r="AC1667" s="5"/>
      <c r="AD1667" s="5"/>
      <c r="AE1667" s="4"/>
      <c r="AF1667" s="6"/>
      <c r="AG1667" s="4"/>
      <c r="AH1667" s="6"/>
      <c r="AI1667" s="5"/>
      <c r="AJ1667" s="5"/>
      <c r="AK1667" s="4"/>
      <c r="AL1667" s="6"/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  <c r="AW1667" s="4"/>
      <c r="AX1667" s="6"/>
      <c r="AY1667" s="4"/>
      <c r="AZ1667" s="6"/>
      <c r="BA1667" s="5"/>
      <c r="BB1667" s="5"/>
      <c r="BC1667" s="4"/>
      <c r="BD1667" s="6"/>
      <c r="BE1667" s="4"/>
      <c r="BF1667" s="6"/>
      <c r="BG1667" s="5"/>
      <c r="BH1667" s="5"/>
      <c r="BI1667" s="4"/>
      <c r="BJ1667" s="6"/>
      <c r="BK1667" s="4"/>
      <c r="BL1667" s="6"/>
      <c r="BM1667" s="5"/>
      <c r="BN1667" s="5"/>
      <c r="BO1667" s="4"/>
      <c r="BP1667" s="6"/>
      <c r="BQ1667" s="4"/>
      <c r="BR1667" s="6"/>
      <c r="BS1667" s="5"/>
      <c r="BT1667" s="5"/>
      <c r="BU1667" s="4"/>
      <c r="BV1667" s="6"/>
      <c r="BW1667" s="4"/>
      <c r="BX1667" s="6"/>
      <c r="BY1667" s="5"/>
      <c r="BZ1667" s="5"/>
      <c r="CA1667" s="4"/>
      <c r="CB1667" s="6"/>
      <c r="CC1667" s="4"/>
      <c r="CD1667" s="6"/>
      <c r="CE1667" s="5"/>
      <c r="CF1667" s="5"/>
      <c r="CG1667" s="4"/>
      <c r="CH1667" s="6"/>
      <c r="CI1667" s="4"/>
      <c r="CJ1667" s="6"/>
      <c r="CK1667" s="5"/>
      <c r="CL1667" s="5"/>
      <c r="CM1667" s="4"/>
      <c r="CN1667" s="6"/>
      <c r="CO1667" s="4"/>
      <c r="CP1667" s="6"/>
      <c r="CQ1667" s="5"/>
      <c r="CR1667" s="5"/>
      <c r="CS1667" s="4"/>
      <c r="CT1667" s="6"/>
      <c r="CU1667" s="4"/>
      <c r="CV1667" s="6"/>
      <c r="CW1667" s="5"/>
      <c r="CX1667" s="5"/>
      <c r="CY1667" s="4"/>
      <c r="CZ1667" s="6"/>
      <c r="DA1667" s="4"/>
      <c r="DB1667" s="6"/>
      <c r="DC1667" s="5"/>
      <c r="DD1667" s="5"/>
      <c r="DE1667" s="4"/>
      <c r="DF1667" s="6"/>
      <c r="DG1667" s="4"/>
      <c r="DH1667" s="6"/>
      <c r="DI1667" s="5"/>
      <c r="DJ1667" s="5"/>
      <c r="DK1667" s="4"/>
      <c r="DL1667" s="6"/>
      <c r="DM1667" s="4"/>
      <c r="DN1667" s="6"/>
      <c r="DO1667" s="5"/>
      <c r="DP1667" s="5"/>
      <c r="DQ1667" s="4"/>
      <c r="DR1667" s="6"/>
      <c r="DS1667" s="4"/>
      <c r="DT1667" s="6"/>
      <c r="DU1667" s="5"/>
      <c r="DV1667" s="5"/>
      <c r="DW1667" s="4"/>
      <c r="DX1667" s="6"/>
      <c r="DY1667" s="4"/>
      <c r="DZ1667" s="6"/>
      <c r="EA1667" s="5"/>
      <c r="EB1667" s="5"/>
      <c r="EC1667" s="4"/>
      <c r="ED1667" s="6"/>
      <c r="EE1667" s="4"/>
      <c r="EF1667" s="6"/>
      <c r="EG1667" s="5"/>
      <c r="EH1667" s="5"/>
      <c r="EI1667" s="4"/>
      <c r="EJ1667" s="6"/>
      <c r="EK1667" s="4"/>
      <c r="EL1667" s="6"/>
      <c r="EM1667" s="5"/>
      <c r="EN1667" s="5"/>
      <c r="EO1667" s="4"/>
      <c r="EP1667" s="6"/>
      <c r="EQ1667" s="4"/>
      <c r="ER1667" s="6"/>
      <c r="ES1667" s="5"/>
      <c r="ET1667" s="5"/>
      <c r="EU1667" s="4"/>
      <c r="EV1667" s="6"/>
      <c r="EW1667" s="4"/>
      <c r="EX1667" s="6"/>
      <c r="EY1667" s="5"/>
      <c r="EZ1667" s="5"/>
      <c r="FA1667" s="4"/>
      <c r="FB1667" s="6"/>
      <c r="FC1667" s="4"/>
      <c r="FD1667" s="6"/>
      <c r="FE1667" s="5"/>
      <c r="FF1667" s="5"/>
      <c r="FG1667" s="4"/>
      <c r="FH1667" s="6"/>
      <c r="FI1667" s="4"/>
      <c r="FJ1667" s="6"/>
      <c r="FK1667" s="5"/>
      <c r="FL1667" s="5"/>
      <c r="FM1667" s="4"/>
      <c r="FN1667" s="6"/>
      <c r="FO1667" s="4"/>
      <c r="FP1667" s="6"/>
      <c r="FQ1667" s="5"/>
      <c r="FR1667" s="5"/>
      <c r="FS1667" s="4"/>
      <c r="FT1667" s="6"/>
      <c r="FU1667" s="4"/>
      <c r="FV1667" s="6"/>
      <c r="FW1667" s="5"/>
      <c r="FX1667" s="5"/>
      <c r="FY1667" s="4"/>
      <c r="FZ1667" s="6"/>
      <c r="GA1667" s="4"/>
      <c r="GB1667" s="6"/>
      <c r="GC1667" s="5"/>
      <c r="GD1667" s="5"/>
      <c r="GE1667" s="4"/>
      <c r="GF1667" s="6"/>
      <c r="GG1667" s="4"/>
      <c r="GH1667" s="6"/>
      <c r="GI1667" s="5"/>
      <c r="GJ1667" s="5"/>
      <c r="GK1667" s="4"/>
      <c r="GL1667" s="6"/>
      <c r="GM1667" s="4"/>
      <c r="GN1667" s="6"/>
      <c r="GO1667" s="5"/>
      <c r="GP1667" s="5"/>
      <c r="GQ1667" s="4"/>
      <c r="GR1667" s="6"/>
      <c r="GS1667" s="4"/>
      <c r="GT1667" s="6"/>
      <c r="GU1667" s="5"/>
      <c r="GV1667" s="5"/>
      <c r="GW1667" s="4"/>
      <c r="GX1667" s="6"/>
      <c r="GY1667" s="4"/>
      <c r="GZ1667" s="6"/>
      <c r="HA1667" s="5"/>
      <c r="HB1667" s="5"/>
      <c r="HC1667" s="4"/>
      <c r="HD1667" s="6"/>
      <c r="HE1667" s="4"/>
      <c r="HF1667" s="6"/>
      <c r="HG1667" s="5"/>
      <c r="HH1667" s="5"/>
      <c r="HI1667" s="4"/>
      <c r="HJ1667" s="6"/>
      <c r="HK1667" s="4"/>
      <c r="HL1667" s="6"/>
      <c r="HM1667" s="5"/>
      <c r="HN1667" s="5"/>
      <c r="HO1667" s="4"/>
      <c r="HP1667" s="6"/>
      <c r="HQ1667" s="4"/>
      <c r="HR1667" s="6"/>
      <c r="HS1667" s="5"/>
      <c r="HT1667" s="5"/>
      <c r="HU1667" s="4"/>
      <c r="HV1667" s="6"/>
      <c r="HW1667" s="4"/>
      <c r="HX1667" s="6"/>
      <c r="HY1667" s="5"/>
      <c r="HZ1667" s="5"/>
      <c r="IA1667" s="4"/>
      <c r="IB1667" s="6"/>
      <c r="IC1667" s="4"/>
      <c r="ID1667" s="6"/>
      <c r="IE1667" s="5"/>
      <c r="IF1667" s="5"/>
      <c r="IG1667" s="4"/>
      <c r="IH1667" s="6"/>
      <c r="II1667" s="4"/>
      <c r="IJ1667" s="6"/>
      <c r="IK1667" s="5"/>
      <c r="IL1667" s="5"/>
      <c r="IM1667" s="4"/>
      <c r="IN1667" s="6"/>
      <c r="IO1667" s="4"/>
      <c r="IP1667" s="6"/>
      <c r="IQ1667" s="5"/>
      <c r="IR1667" s="5"/>
      <c r="IS1667" s="4"/>
      <c r="IT1667" s="6"/>
      <c r="IU1667" s="4"/>
      <c r="IV1667" s="6"/>
      <c r="IW1667" s="5"/>
      <c r="IX1667" s="5"/>
      <c r="IY1667" s="4"/>
      <c r="IZ1667" s="6"/>
      <c r="JA1667" s="4"/>
      <c r="JB1667" s="6"/>
      <c r="JC1667" s="5"/>
      <c r="JD1667" s="5"/>
      <c r="JE1667" s="4"/>
      <c r="JF1667" s="6"/>
      <c r="JG1667" s="4"/>
      <c r="JH1667" s="6"/>
      <c r="JI1667" s="5"/>
      <c r="JJ1667" s="5"/>
      <c r="JK1667" s="4"/>
      <c r="JL1667" s="6"/>
      <c r="JM1667" s="4"/>
      <c r="JN1667" s="6"/>
      <c r="JO1667" s="5"/>
      <c r="JP1667" s="5"/>
      <c r="JQ1667" s="4"/>
      <c r="JR1667" s="6"/>
      <c r="JS1667" s="4"/>
      <c r="JT1667" s="6"/>
      <c r="JU1667" s="5"/>
      <c r="JV1667" s="5"/>
      <c r="JW1667" s="4"/>
      <c r="JX1667" s="6"/>
      <c r="JY1667" s="4"/>
      <c r="JZ1667" s="6"/>
      <c r="KA1667" s="5"/>
      <c r="KB1667" s="5"/>
      <c r="KC1667" s="4"/>
      <c r="KD1667" s="6"/>
      <c r="KE1667" s="4"/>
      <c r="KF1667" s="6"/>
      <c r="KG1667" s="5"/>
      <c r="KH1667" s="5"/>
      <c r="KI1667" s="4"/>
      <c r="KJ1667" s="6"/>
      <c r="KK1667" s="4"/>
      <c r="KL1667" s="6"/>
      <c r="KM1667" s="5"/>
      <c r="KN1667" s="5"/>
    </row>
    <row r="1668">
      <c r="A1668" s="3" t="s">
        <v>85</v>
      </c>
      <c r="B1668" s="3" t="s">
        <v>712</v>
      </c>
      <c r="C1668" s="3" t="s">
        <v>703</v>
      </c>
      <c r="D1668" s="3" t="s">
        <v>712</v>
      </c>
      <c r="E1668" s="3" t="s">
        <v>1113</v>
      </c>
      <c r="F1668" s="3" t="s">
        <v>104</v>
      </c>
      <c r="G1668" s="3" t="s">
        <v>104</v>
      </c>
      <c r="H1668" s="3" t="s">
        <v>104</v>
      </c>
      <c r="I1668" s="3" t="s">
        <v>1581</v>
      </c>
      <c r="J1668" s="3" t="s">
        <v>104</v>
      </c>
      <c r="K1668" s="4"/>
      <c r="L1668" s="4">
        <f>=ROUNDDOWN({0},0)</f>
      </c>
      <c r="M1668" s="4"/>
      <c r="N1668" s="5"/>
      <c r="O1668" s="4"/>
      <c r="P1668" s="4">
        <f>=ROUNDDOWN({0},0)</f>
      </c>
      <c r="Q1668" s="4"/>
      <c r="R1668" s="5"/>
      <c r="S1668" s="4"/>
      <c r="T1668" s="6"/>
      <c r="U1668" s="4"/>
      <c r="V1668" s="6"/>
      <c r="W1668" s="5"/>
      <c r="X1668" s="5"/>
      <c r="Y1668" s="4"/>
      <c r="Z1668" s="6"/>
      <c r="AA1668" s="4"/>
      <c r="AB1668" s="6"/>
      <c r="AC1668" s="5"/>
      <c r="AD1668" s="5"/>
      <c r="AE1668" s="4"/>
      <c r="AF1668" s="6"/>
      <c r="AG1668" s="4"/>
      <c r="AH1668" s="6"/>
      <c r="AI1668" s="5"/>
      <c r="AJ1668" s="5"/>
      <c r="AK1668" s="4"/>
      <c r="AL1668" s="6"/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  <c r="AW1668" s="4"/>
      <c r="AX1668" s="6"/>
      <c r="AY1668" s="4"/>
      <c r="AZ1668" s="6"/>
      <c r="BA1668" s="5"/>
      <c r="BB1668" s="5"/>
      <c r="BC1668" s="4"/>
      <c r="BD1668" s="6"/>
      <c r="BE1668" s="4"/>
      <c r="BF1668" s="6"/>
      <c r="BG1668" s="5"/>
      <c r="BH1668" s="5"/>
      <c r="BI1668" s="4"/>
      <c r="BJ1668" s="6"/>
      <c r="BK1668" s="4"/>
      <c r="BL1668" s="6"/>
      <c r="BM1668" s="5"/>
      <c r="BN1668" s="5"/>
      <c r="BO1668" s="4"/>
      <c r="BP1668" s="6"/>
      <c r="BQ1668" s="4"/>
      <c r="BR1668" s="6"/>
      <c r="BS1668" s="5"/>
      <c r="BT1668" s="5"/>
      <c r="BU1668" s="4"/>
      <c r="BV1668" s="6"/>
      <c r="BW1668" s="4"/>
      <c r="BX1668" s="6"/>
      <c r="BY1668" s="5"/>
      <c r="BZ1668" s="5"/>
      <c r="CA1668" s="4"/>
      <c r="CB1668" s="6"/>
      <c r="CC1668" s="4"/>
      <c r="CD1668" s="6"/>
      <c r="CE1668" s="5"/>
      <c r="CF1668" s="5"/>
      <c r="CG1668" s="4"/>
      <c r="CH1668" s="6"/>
      <c r="CI1668" s="4"/>
      <c r="CJ1668" s="6"/>
      <c r="CK1668" s="5"/>
      <c r="CL1668" s="5"/>
      <c r="CM1668" s="4"/>
      <c r="CN1668" s="6"/>
      <c r="CO1668" s="4"/>
      <c r="CP1668" s="6"/>
      <c r="CQ1668" s="5"/>
      <c r="CR1668" s="5"/>
      <c r="CS1668" s="4"/>
      <c r="CT1668" s="6"/>
      <c r="CU1668" s="4"/>
      <c r="CV1668" s="6"/>
      <c r="CW1668" s="5"/>
      <c r="CX1668" s="5"/>
      <c r="CY1668" s="4"/>
      <c r="CZ1668" s="6"/>
      <c r="DA1668" s="4"/>
      <c r="DB1668" s="6"/>
      <c r="DC1668" s="5"/>
      <c r="DD1668" s="5"/>
      <c r="DE1668" s="4"/>
      <c r="DF1668" s="6"/>
      <c r="DG1668" s="4"/>
      <c r="DH1668" s="6"/>
      <c r="DI1668" s="5"/>
      <c r="DJ1668" s="5"/>
      <c r="DK1668" s="4"/>
      <c r="DL1668" s="6"/>
      <c r="DM1668" s="4"/>
      <c r="DN1668" s="6"/>
      <c r="DO1668" s="5"/>
      <c r="DP1668" s="5"/>
      <c r="DQ1668" s="4"/>
      <c r="DR1668" s="6"/>
      <c r="DS1668" s="4"/>
      <c r="DT1668" s="6"/>
      <c r="DU1668" s="5"/>
      <c r="DV1668" s="5"/>
      <c r="DW1668" s="4"/>
      <c r="DX1668" s="6"/>
      <c r="DY1668" s="4"/>
      <c r="DZ1668" s="6"/>
      <c r="EA1668" s="5"/>
      <c r="EB1668" s="5"/>
      <c r="EC1668" s="4"/>
      <c r="ED1668" s="6"/>
      <c r="EE1668" s="4"/>
      <c r="EF1668" s="6"/>
      <c r="EG1668" s="5"/>
      <c r="EH1668" s="5"/>
      <c r="EI1668" s="4"/>
      <c r="EJ1668" s="6"/>
      <c r="EK1668" s="4"/>
      <c r="EL1668" s="6"/>
      <c r="EM1668" s="5"/>
      <c r="EN1668" s="5"/>
      <c r="EO1668" s="4"/>
      <c r="EP1668" s="6"/>
      <c r="EQ1668" s="4"/>
      <c r="ER1668" s="6"/>
      <c r="ES1668" s="5"/>
      <c r="ET1668" s="5"/>
      <c r="EU1668" s="4"/>
      <c r="EV1668" s="6"/>
      <c r="EW1668" s="4"/>
      <c r="EX1668" s="6"/>
      <c r="EY1668" s="5"/>
      <c r="EZ1668" s="5"/>
      <c r="FA1668" s="4"/>
      <c r="FB1668" s="6"/>
      <c r="FC1668" s="4"/>
      <c r="FD1668" s="6"/>
      <c r="FE1668" s="5"/>
      <c r="FF1668" s="5"/>
      <c r="FG1668" s="4"/>
      <c r="FH1668" s="6"/>
      <c r="FI1668" s="4"/>
      <c r="FJ1668" s="6"/>
      <c r="FK1668" s="5"/>
      <c r="FL1668" s="5"/>
      <c r="FM1668" s="4"/>
      <c r="FN1668" s="6"/>
      <c r="FO1668" s="4"/>
      <c r="FP1668" s="6"/>
      <c r="FQ1668" s="5"/>
      <c r="FR1668" s="5"/>
      <c r="FS1668" s="4"/>
      <c r="FT1668" s="6"/>
      <c r="FU1668" s="4"/>
      <c r="FV1668" s="6"/>
      <c r="FW1668" s="5"/>
      <c r="FX1668" s="5"/>
      <c r="FY1668" s="4"/>
      <c r="FZ1668" s="6"/>
      <c r="GA1668" s="4"/>
      <c r="GB1668" s="6"/>
      <c r="GC1668" s="5"/>
      <c r="GD1668" s="5"/>
      <c r="GE1668" s="4"/>
      <c r="GF1668" s="6"/>
      <c r="GG1668" s="4"/>
      <c r="GH1668" s="6"/>
      <c r="GI1668" s="5"/>
      <c r="GJ1668" s="5"/>
      <c r="GK1668" s="4"/>
      <c r="GL1668" s="6"/>
      <c r="GM1668" s="4"/>
      <c r="GN1668" s="6"/>
      <c r="GO1668" s="5"/>
      <c r="GP1668" s="5"/>
      <c r="GQ1668" s="4"/>
      <c r="GR1668" s="6"/>
      <c r="GS1668" s="4"/>
      <c r="GT1668" s="6"/>
      <c r="GU1668" s="5"/>
      <c r="GV1668" s="5"/>
      <c r="GW1668" s="4"/>
      <c r="GX1668" s="6"/>
      <c r="GY1668" s="4"/>
      <c r="GZ1668" s="6"/>
      <c r="HA1668" s="5"/>
      <c r="HB1668" s="5"/>
      <c r="HC1668" s="4"/>
      <c r="HD1668" s="6"/>
      <c r="HE1668" s="4"/>
      <c r="HF1668" s="6"/>
      <c r="HG1668" s="5"/>
      <c r="HH1668" s="5"/>
      <c r="HI1668" s="4"/>
      <c r="HJ1668" s="6"/>
      <c r="HK1668" s="4"/>
      <c r="HL1668" s="6"/>
      <c r="HM1668" s="5"/>
      <c r="HN1668" s="5"/>
      <c r="HO1668" s="4"/>
      <c r="HP1668" s="6"/>
      <c r="HQ1668" s="4"/>
      <c r="HR1668" s="6"/>
      <c r="HS1668" s="5"/>
      <c r="HT1668" s="5"/>
      <c r="HU1668" s="4"/>
      <c r="HV1668" s="6"/>
      <c r="HW1668" s="4"/>
      <c r="HX1668" s="6"/>
      <c r="HY1668" s="5"/>
      <c r="HZ1668" s="5"/>
      <c r="IA1668" s="4"/>
      <c r="IB1668" s="6"/>
      <c r="IC1668" s="4"/>
      <c r="ID1668" s="6"/>
      <c r="IE1668" s="5"/>
      <c r="IF1668" s="5"/>
      <c r="IG1668" s="4"/>
      <c r="IH1668" s="6"/>
      <c r="II1668" s="4"/>
      <c r="IJ1668" s="6"/>
      <c r="IK1668" s="5"/>
      <c r="IL1668" s="5"/>
      <c r="IM1668" s="4"/>
      <c r="IN1668" s="6"/>
      <c r="IO1668" s="4"/>
      <c r="IP1668" s="6"/>
      <c r="IQ1668" s="5"/>
      <c r="IR1668" s="5"/>
      <c r="IS1668" s="4"/>
      <c r="IT1668" s="6"/>
      <c r="IU1668" s="4"/>
      <c r="IV1668" s="6"/>
      <c r="IW1668" s="5"/>
      <c r="IX1668" s="5"/>
      <c r="IY1668" s="4"/>
      <c r="IZ1668" s="6"/>
      <c r="JA1668" s="4"/>
      <c r="JB1668" s="6"/>
      <c r="JC1668" s="5"/>
      <c r="JD1668" s="5"/>
      <c r="JE1668" s="4"/>
      <c r="JF1668" s="6"/>
      <c r="JG1668" s="4"/>
      <c r="JH1668" s="6"/>
      <c r="JI1668" s="5"/>
      <c r="JJ1668" s="5"/>
      <c r="JK1668" s="4"/>
      <c r="JL1668" s="6"/>
      <c r="JM1668" s="4"/>
      <c r="JN1668" s="6"/>
      <c r="JO1668" s="5"/>
      <c r="JP1668" s="5"/>
      <c r="JQ1668" s="4"/>
      <c r="JR1668" s="6"/>
      <c r="JS1668" s="4"/>
      <c r="JT1668" s="6"/>
      <c r="JU1668" s="5"/>
      <c r="JV1668" s="5"/>
      <c r="JW1668" s="4"/>
      <c r="JX1668" s="6"/>
      <c r="JY1668" s="4"/>
      <c r="JZ1668" s="6"/>
      <c r="KA1668" s="5"/>
      <c r="KB1668" s="5"/>
      <c r="KC1668" s="4"/>
      <c r="KD1668" s="6"/>
      <c r="KE1668" s="4"/>
      <c r="KF1668" s="6"/>
      <c r="KG1668" s="5"/>
      <c r="KH1668" s="5"/>
      <c r="KI1668" s="4"/>
      <c r="KJ1668" s="6"/>
      <c r="KK1668" s="4"/>
      <c r="KL1668" s="6"/>
      <c r="KM1668" s="5"/>
      <c r="KN1668" s="5"/>
    </row>
    <row r="1669">
      <c r="A1669" s="3" t="s">
        <v>85</v>
      </c>
      <c r="B1669" s="3" t="s">
        <v>712</v>
      </c>
      <c r="C1669" s="3" t="s">
        <v>703</v>
      </c>
      <c r="D1669" s="3" t="s">
        <v>712</v>
      </c>
      <c r="E1669" s="3" t="s">
        <v>972</v>
      </c>
      <c r="F1669" s="3" t="s">
        <v>104</v>
      </c>
      <c r="G1669" s="3" t="s">
        <v>104</v>
      </c>
      <c r="H1669" s="3" t="s">
        <v>104</v>
      </c>
      <c r="I1669" s="3" t="s">
        <v>1352</v>
      </c>
      <c r="J1669" s="3" t="s">
        <v>104</v>
      </c>
      <c r="K1669" s="4"/>
      <c r="L1669" s="4">
        <f>=ROUNDDOWN({0},0)</f>
      </c>
      <c r="M1669" s="4"/>
      <c r="N1669" s="5"/>
      <c r="O1669" s="4"/>
      <c r="P1669" s="4">
        <f>=ROUNDDOWN({0},0)</f>
      </c>
      <c r="Q1669" s="4"/>
      <c r="R1669" s="5"/>
      <c r="S1669" s="4"/>
      <c r="T1669" s="6"/>
      <c r="U1669" s="4"/>
      <c r="V1669" s="6"/>
      <c r="W1669" s="5"/>
      <c r="X1669" s="5"/>
      <c r="Y1669" s="4"/>
      <c r="Z1669" s="6"/>
      <c r="AA1669" s="4"/>
      <c r="AB1669" s="6"/>
      <c r="AC1669" s="5"/>
      <c r="AD1669" s="5"/>
      <c r="AE1669" s="4"/>
      <c r="AF1669" s="6"/>
      <c r="AG1669" s="4"/>
      <c r="AH1669" s="6"/>
      <c r="AI1669" s="5"/>
      <c r="AJ1669" s="5"/>
      <c r="AK1669" s="4"/>
      <c r="AL1669" s="6"/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  <c r="AW1669" s="4"/>
      <c r="AX1669" s="6"/>
      <c r="AY1669" s="4"/>
      <c r="AZ1669" s="6"/>
      <c r="BA1669" s="5"/>
      <c r="BB1669" s="5"/>
      <c r="BC1669" s="4"/>
      <c r="BD1669" s="6"/>
      <c r="BE1669" s="4"/>
      <c r="BF1669" s="6"/>
      <c r="BG1669" s="5"/>
      <c r="BH1669" s="5"/>
      <c r="BI1669" s="4"/>
      <c r="BJ1669" s="6"/>
      <c r="BK1669" s="4"/>
      <c r="BL1669" s="6"/>
      <c r="BM1669" s="5"/>
      <c r="BN1669" s="5"/>
      <c r="BO1669" s="4"/>
      <c r="BP1669" s="6"/>
      <c r="BQ1669" s="4"/>
      <c r="BR1669" s="6"/>
      <c r="BS1669" s="5"/>
      <c r="BT1669" s="5"/>
      <c r="BU1669" s="4"/>
      <c r="BV1669" s="6"/>
      <c r="BW1669" s="4"/>
      <c r="BX1669" s="6"/>
      <c r="BY1669" s="5"/>
      <c r="BZ1669" s="5"/>
      <c r="CA1669" s="4"/>
      <c r="CB1669" s="6"/>
      <c r="CC1669" s="4"/>
      <c r="CD1669" s="6"/>
      <c r="CE1669" s="5"/>
      <c r="CF1669" s="5"/>
      <c r="CG1669" s="4"/>
      <c r="CH1669" s="6"/>
      <c r="CI1669" s="4"/>
      <c r="CJ1669" s="6"/>
      <c r="CK1669" s="5"/>
      <c r="CL1669" s="5"/>
      <c r="CM1669" s="4"/>
      <c r="CN1669" s="6"/>
      <c r="CO1669" s="4"/>
      <c r="CP1669" s="6"/>
      <c r="CQ1669" s="5"/>
      <c r="CR1669" s="5"/>
      <c r="CS1669" s="4"/>
      <c r="CT1669" s="6"/>
      <c r="CU1669" s="4"/>
      <c r="CV1669" s="6"/>
      <c r="CW1669" s="5"/>
      <c r="CX1669" s="5"/>
      <c r="CY1669" s="4"/>
      <c r="CZ1669" s="6"/>
      <c r="DA1669" s="4"/>
      <c r="DB1669" s="6"/>
      <c r="DC1669" s="5"/>
      <c r="DD1669" s="5"/>
      <c r="DE1669" s="4"/>
      <c r="DF1669" s="6"/>
      <c r="DG1669" s="4"/>
      <c r="DH1669" s="6"/>
      <c r="DI1669" s="5"/>
      <c r="DJ1669" s="5"/>
      <c r="DK1669" s="4"/>
      <c r="DL1669" s="6"/>
      <c r="DM1669" s="4"/>
      <c r="DN1669" s="6"/>
      <c r="DO1669" s="5"/>
      <c r="DP1669" s="5"/>
      <c r="DQ1669" s="4"/>
      <c r="DR1669" s="6"/>
      <c r="DS1669" s="4"/>
      <c r="DT1669" s="6"/>
      <c r="DU1669" s="5"/>
      <c r="DV1669" s="5"/>
      <c r="DW1669" s="4"/>
      <c r="DX1669" s="6"/>
      <c r="DY1669" s="4"/>
      <c r="DZ1669" s="6"/>
      <c r="EA1669" s="5"/>
      <c r="EB1669" s="5"/>
      <c r="EC1669" s="4"/>
      <c r="ED1669" s="6"/>
      <c r="EE1669" s="4"/>
      <c r="EF1669" s="6"/>
      <c r="EG1669" s="5"/>
      <c r="EH1669" s="5"/>
      <c r="EI1669" s="4"/>
      <c r="EJ1669" s="6"/>
      <c r="EK1669" s="4"/>
      <c r="EL1669" s="6"/>
      <c r="EM1669" s="5"/>
      <c r="EN1669" s="5"/>
      <c r="EO1669" s="4"/>
      <c r="EP1669" s="6"/>
      <c r="EQ1669" s="4"/>
      <c r="ER1669" s="6"/>
      <c r="ES1669" s="5"/>
      <c r="ET1669" s="5"/>
      <c r="EU1669" s="4"/>
      <c r="EV1669" s="6"/>
      <c r="EW1669" s="4"/>
      <c r="EX1669" s="6"/>
      <c r="EY1669" s="5"/>
      <c r="EZ1669" s="5"/>
      <c r="FA1669" s="4"/>
      <c r="FB1669" s="6"/>
      <c r="FC1669" s="4"/>
      <c r="FD1669" s="6"/>
      <c r="FE1669" s="5"/>
      <c r="FF1669" s="5"/>
      <c r="FG1669" s="4"/>
      <c r="FH1669" s="6"/>
      <c r="FI1669" s="4"/>
      <c r="FJ1669" s="6"/>
      <c r="FK1669" s="5"/>
      <c r="FL1669" s="5"/>
      <c r="FM1669" s="4"/>
      <c r="FN1669" s="6"/>
      <c r="FO1669" s="4"/>
      <c r="FP1669" s="6"/>
      <c r="FQ1669" s="5"/>
      <c r="FR1669" s="5"/>
      <c r="FS1669" s="4"/>
      <c r="FT1669" s="6"/>
      <c r="FU1669" s="4"/>
      <c r="FV1669" s="6"/>
      <c r="FW1669" s="5"/>
      <c r="FX1669" s="5"/>
      <c r="FY1669" s="4"/>
      <c r="FZ1669" s="6"/>
      <c r="GA1669" s="4"/>
      <c r="GB1669" s="6"/>
      <c r="GC1669" s="5"/>
      <c r="GD1669" s="5"/>
      <c r="GE1669" s="4"/>
      <c r="GF1669" s="6"/>
      <c r="GG1669" s="4"/>
      <c r="GH1669" s="6"/>
      <c r="GI1669" s="5"/>
      <c r="GJ1669" s="5"/>
      <c r="GK1669" s="4"/>
      <c r="GL1669" s="6"/>
      <c r="GM1669" s="4"/>
      <c r="GN1669" s="6"/>
      <c r="GO1669" s="5"/>
      <c r="GP1669" s="5"/>
      <c r="GQ1669" s="4"/>
      <c r="GR1669" s="6"/>
      <c r="GS1669" s="4"/>
      <c r="GT1669" s="6"/>
      <c r="GU1669" s="5"/>
      <c r="GV1669" s="5"/>
      <c r="GW1669" s="4"/>
      <c r="GX1669" s="6"/>
      <c r="GY1669" s="4"/>
      <c r="GZ1669" s="6"/>
      <c r="HA1669" s="5"/>
      <c r="HB1669" s="5"/>
      <c r="HC1669" s="4"/>
      <c r="HD1669" s="6"/>
      <c r="HE1669" s="4"/>
      <c r="HF1669" s="6"/>
      <c r="HG1669" s="5"/>
      <c r="HH1669" s="5"/>
      <c r="HI1669" s="4"/>
      <c r="HJ1669" s="6"/>
      <c r="HK1669" s="4"/>
      <c r="HL1669" s="6"/>
      <c r="HM1669" s="5"/>
      <c r="HN1669" s="5"/>
      <c r="HO1669" s="4"/>
      <c r="HP1669" s="6"/>
      <c r="HQ1669" s="4"/>
      <c r="HR1669" s="6"/>
      <c r="HS1669" s="5"/>
      <c r="HT1669" s="5"/>
      <c r="HU1669" s="4"/>
      <c r="HV1669" s="6"/>
      <c r="HW1669" s="4"/>
      <c r="HX1669" s="6"/>
      <c r="HY1669" s="5"/>
      <c r="HZ1669" s="5"/>
      <c r="IA1669" s="4"/>
      <c r="IB1669" s="6"/>
      <c r="IC1669" s="4"/>
      <c r="ID1669" s="6"/>
      <c r="IE1669" s="5"/>
      <c r="IF1669" s="5"/>
      <c r="IG1669" s="4"/>
      <c r="IH1669" s="6"/>
      <c r="II1669" s="4"/>
      <c r="IJ1669" s="6"/>
      <c r="IK1669" s="5"/>
      <c r="IL1669" s="5"/>
      <c r="IM1669" s="4"/>
      <c r="IN1669" s="6"/>
      <c r="IO1669" s="4"/>
      <c r="IP1669" s="6"/>
      <c r="IQ1669" s="5"/>
      <c r="IR1669" s="5"/>
      <c r="IS1669" s="4"/>
      <c r="IT1669" s="6"/>
      <c r="IU1669" s="4"/>
      <c r="IV1669" s="6"/>
      <c r="IW1669" s="5"/>
      <c r="IX1669" s="5"/>
      <c r="IY1669" s="4"/>
      <c r="IZ1669" s="6"/>
      <c r="JA1669" s="4"/>
      <c r="JB1669" s="6"/>
      <c r="JC1669" s="5"/>
      <c r="JD1669" s="5"/>
      <c r="JE1669" s="4"/>
      <c r="JF1669" s="6"/>
      <c r="JG1669" s="4"/>
      <c r="JH1669" s="6"/>
      <c r="JI1669" s="5"/>
      <c r="JJ1669" s="5"/>
      <c r="JK1669" s="4"/>
      <c r="JL1669" s="6"/>
      <c r="JM1669" s="4"/>
      <c r="JN1669" s="6"/>
      <c r="JO1669" s="5"/>
      <c r="JP1669" s="5"/>
      <c r="JQ1669" s="4"/>
      <c r="JR1669" s="6"/>
      <c r="JS1669" s="4"/>
      <c r="JT1669" s="6"/>
      <c r="JU1669" s="5"/>
      <c r="JV1669" s="5"/>
      <c r="JW1669" s="4"/>
      <c r="JX1669" s="6"/>
      <c r="JY1669" s="4"/>
      <c r="JZ1669" s="6"/>
      <c r="KA1669" s="5"/>
      <c r="KB1669" s="5"/>
      <c r="KC1669" s="4"/>
      <c r="KD1669" s="6"/>
      <c r="KE1669" s="4"/>
      <c r="KF1669" s="6"/>
      <c r="KG1669" s="5"/>
      <c r="KH1669" s="5"/>
      <c r="KI1669" s="4"/>
      <c r="KJ1669" s="6"/>
      <c r="KK1669" s="4"/>
      <c r="KL1669" s="6"/>
      <c r="KM1669" s="5"/>
      <c r="KN1669" s="5"/>
    </row>
    <row r="1670">
      <c r="A1670" s="3" t="s">
        <v>85</v>
      </c>
      <c r="B1670" s="3" t="s">
        <v>712</v>
      </c>
      <c r="C1670" s="3" t="s">
        <v>703</v>
      </c>
      <c r="D1670" s="3" t="s">
        <v>712</v>
      </c>
      <c r="E1670" s="3" t="s">
        <v>1123</v>
      </c>
      <c r="F1670" s="3" t="s">
        <v>104</v>
      </c>
      <c r="G1670" s="3" t="s">
        <v>104</v>
      </c>
      <c r="H1670" s="3" t="s">
        <v>104</v>
      </c>
      <c r="I1670" s="3" t="s">
        <v>1609</v>
      </c>
      <c r="J1670" s="3" t="s">
        <v>104</v>
      </c>
      <c r="K1670" s="4"/>
      <c r="L1670" s="4">
        <f>=ROUNDDOWN({0},0)</f>
      </c>
      <c r="M1670" s="4"/>
      <c r="N1670" s="5"/>
      <c r="O1670" s="4"/>
      <c r="P1670" s="4">
        <f>=ROUNDDOWN({0},0)</f>
      </c>
      <c r="Q1670" s="4"/>
      <c r="R1670" s="5"/>
      <c r="S1670" s="4"/>
      <c r="T1670" s="6"/>
      <c r="U1670" s="4"/>
      <c r="V1670" s="6"/>
      <c r="W1670" s="5"/>
      <c r="X1670" s="5"/>
      <c r="Y1670" s="4"/>
      <c r="Z1670" s="6"/>
      <c r="AA1670" s="4"/>
      <c r="AB1670" s="6"/>
      <c r="AC1670" s="5"/>
      <c r="AD1670" s="5"/>
      <c r="AE1670" s="4"/>
      <c r="AF1670" s="6"/>
      <c r="AG1670" s="4"/>
      <c r="AH1670" s="6"/>
      <c r="AI1670" s="5"/>
      <c r="AJ1670" s="5"/>
      <c r="AK1670" s="4"/>
      <c r="AL1670" s="6"/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  <c r="AW1670" s="4"/>
      <c r="AX1670" s="6"/>
      <c r="AY1670" s="4"/>
      <c r="AZ1670" s="6"/>
      <c r="BA1670" s="5"/>
      <c r="BB1670" s="5"/>
      <c r="BC1670" s="4"/>
      <c r="BD1670" s="6"/>
      <c r="BE1670" s="4"/>
      <c r="BF1670" s="6"/>
      <c r="BG1670" s="5"/>
      <c r="BH1670" s="5"/>
      <c r="BI1670" s="4"/>
      <c r="BJ1670" s="6"/>
      <c r="BK1670" s="4"/>
      <c r="BL1670" s="6"/>
      <c r="BM1670" s="5"/>
      <c r="BN1670" s="5"/>
      <c r="BO1670" s="4"/>
      <c r="BP1670" s="6"/>
      <c r="BQ1670" s="4"/>
      <c r="BR1670" s="6"/>
      <c r="BS1670" s="5"/>
      <c r="BT1670" s="5"/>
      <c r="BU1670" s="4"/>
      <c r="BV1670" s="6"/>
      <c r="BW1670" s="4"/>
      <c r="BX1670" s="6"/>
      <c r="BY1670" s="5"/>
      <c r="BZ1670" s="5"/>
      <c r="CA1670" s="4"/>
      <c r="CB1670" s="6"/>
      <c r="CC1670" s="4"/>
      <c r="CD1670" s="6"/>
      <c r="CE1670" s="5"/>
      <c r="CF1670" s="5"/>
      <c r="CG1670" s="4"/>
      <c r="CH1670" s="6"/>
      <c r="CI1670" s="4"/>
      <c r="CJ1670" s="6"/>
      <c r="CK1670" s="5"/>
      <c r="CL1670" s="5"/>
      <c r="CM1670" s="4"/>
      <c r="CN1670" s="6"/>
      <c r="CO1670" s="4"/>
      <c r="CP1670" s="6"/>
      <c r="CQ1670" s="5"/>
      <c r="CR1670" s="5"/>
      <c r="CS1670" s="4"/>
      <c r="CT1670" s="6"/>
      <c r="CU1670" s="4"/>
      <c r="CV1670" s="6"/>
      <c r="CW1670" s="5"/>
      <c r="CX1670" s="5"/>
      <c r="CY1670" s="4"/>
      <c r="CZ1670" s="6"/>
      <c r="DA1670" s="4"/>
      <c r="DB1670" s="6"/>
      <c r="DC1670" s="5"/>
      <c r="DD1670" s="5"/>
      <c r="DE1670" s="4"/>
      <c r="DF1670" s="6"/>
      <c r="DG1670" s="4"/>
      <c r="DH1670" s="6"/>
      <c r="DI1670" s="5"/>
      <c r="DJ1670" s="5"/>
      <c r="DK1670" s="4"/>
      <c r="DL1670" s="6"/>
      <c r="DM1670" s="4"/>
      <c r="DN1670" s="6"/>
      <c r="DO1670" s="5"/>
      <c r="DP1670" s="5"/>
      <c r="DQ1670" s="4"/>
      <c r="DR1670" s="6"/>
      <c r="DS1670" s="4"/>
      <c r="DT1670" s="6"/>
      <c r="DU1670" s="5"/>
      <c r="DV1670" s="5"/>
      <c r="DW1670" s="4"/>
      <c r="DX1670" s="6"/>
      <c r="DY1670" s="4"/>
      <c r="DZ1670" s="6"/>
      <c r="EA1670" s="5"/>
      <c r="EB1670" s="5"/>
      <c r="EC1670" s="4"/>
      <c r="ED1670" s="6"/>
      <c r="EE1670" s="4"/>
      <c r="EF1670" s="6"/>
      <c r="EG1670" s="5"/>
      <c r="EH1670" s="5"/>
      <c r="EI1670" s="4"/>
      <c r="EJ1670" s="6"/>
      <c r="EK1670" s="4"/>
      <c r="EL1670" s="6"/>
      <c r="EM1670" s="5"/>
      <c r="EN1670" s="5"/>
      <c r="EO1670" s="4"/>
      <c r="EP1670" s="6"/>
      <c r="EQ1670" s="4"/>
      <c r="ER1670" s="6"/>
      <c r="ES1670" s="5"/>
      <c r="ET1670" s="5"/>
      <c r="EU1670" s="4"/>
      <c r="EV1670" s="6"/>
      <c r="EW1670" s="4"/>
      <c r="EX1670" s="6"/>
      <c r="EY1670" s="5"/>
      <c r="EZ1670" s="5"/>
      <c r="FA1670" s="4"/>
      <c r="FB1670" s="6"/>
      <c r="FC1670" s="4"/>
      <c r="FD1670" s="6"/>
      <c r="FE1670" s="5"/>
      <c r="FF1670" s="5"/>
      <c r="FG1670" s="4"/>
      <c r="FH1670" s="6"/>
      <c r="FI1670" s="4"/>
      <c r="FJ1670" s="6"/>
      <c r="FK1670" s="5"/>
      <c r="FL1670" s="5"/>
      <c r="FM1670" s="4"/>
      <c r="FN1670" s="6"/>
      <c r="FO1670" s="4"/>
      <c r="FP1670" s="6"/>
      <c r="FQ1670" s="5"/>
      <c r="FR1670" s="5"/>
      <c r="FS1670" s="4"/>
      <c r="FT1670" s="6"/>
      <c r="FU1670" s="4"/>
      <c r="FV1670" s="6"/>
      <c r="FW1670" s="5"/>
      <c r="FX1670" s="5"/>
      <c r="FY1670" s="4"/>
      <c r="FZ1670" s="6"/>
      <c r="GA1670" s="4"/>
      <c r="GB1670" s="6"/>
      <c r="GC1670" s="5"/>
      <c r="GD1670" s="5"/>
      <c r="GE1670" s="4"/>
      <c r="GF1670" s="6"/>
      <c r="GG1670" s="4"/>
      <c r="GH1670" s="6"/>
      <c r="GI1670" s="5"/>
      <c r="GJ1670" s="5"/>
      <c r="GK1670" s="4"/>
      <c r="GL1670" s="6"/>
      <c r="GM1670" s="4"/>
      <c r="GN1670" s="6"/>
      <c r="GO1670" s="5"/>
      <c r="GP1670" s="5"/>
      <c r="GQ1670" s="4"/>
      <c r="GR1670" s="6"/>
      <c r="GS1670" s="4"/>
      <c r="GT1670" s="6"/>
      <c r="GU1670" s="5"/>
      <c r="GV1670" s="5"/>
      <c r="GW1670" s="4"/>
      <c r="GX1670" s="6"/>
      <c r="GY1670" s="4"/>
      <c r="GZ1670" s="6"/>
      <c r="HA1670" s="5"/>
      <c r="HB1670" s="5"/>
      <c r="HC1670" s="4"/>
      <c r="HD1670" s="6"/>
      <c r="HE1670" s="4"/>
      <c r="HF1670" s="6"/>
      <c r="HG1670" s="5"/>
      <c r="HH1670" s="5"/>
      <c r="HI1670" s="4"/>
      <c r="HJ1670" s="6"/>
      <c r="HK1670" s="4"/>
      <c r="HL1670" s="6"/>
      <c r="HM1670" s="5"/>
      <c r="HN1670" s="5"/>
      <c r="HO1670" s="4"/>
      <c r="HP1670" s="6"/>
      <c r="HQ1670" s="4"/>
      <c r="HR1670" s="6"/>
      <c r="HS1670" s="5"/>
      <c r="HT1670" s="5"/>
      <c r="HU1670" s="4"/>
      <c r="HV1670" s="6"/>
      <c r="HW1670" s="4"/>
      <c r="HX1670" s="6"/>
      <c r="HY1670" s="5"/>
      <c r="HZ1670" s="5"/>
      <c r="IA1670" s="4"/>
      <c r="IB1670" s="6"/>
      <c r="IC1670" s="4"/>
      <c r="ID1670" s="6"/>
      <c r="IE1670" s="5"/>
      <c r="IF1670" s="5"/>
      <c r="IG1670" s="4"/>
      <c r="IH1670" s="6"/>
      <c r="II1670" s="4"/>
      <c r="IJ1670" s="6"/>
      <c r="IK1670" s="5"/>
      <c r="IL1670" s="5"/>
      <c r="IM1670" s="4"/>
      <c r="IN1670" s="6"/>
      <c r="IO1670" s="4"/>
      <c r="IP1670" s="6"/>
      <c r="IQ1670" s="5"/>
      <c r="IR1670" s="5"/>
      <c r="IS1670" s="4"/>
      <c r="IT1670" s="6"/>
      <c r="IU1670" s="4"/>
      <c r="IV1670" s="6"/>
      <c r="IW1670" s="5"/>
      <c r="IX1670" s="5"/>
      <c r="IY1670" s="4"/>
      <c r="IZ1670" s="6"/>
      <c r="JA1670" s="4"/>
      <c r="JB1670" s="6"/>
      <c r="JC1670" s="5"/>
      <c r="JD1670" s="5"/>
      <c r="JE1670" s="4"/>
      <c r="JF1670" s="6"/>
      <c r="JG1670" s="4"/>
      <c r="JH1670" s="6"/>
      <c r="JI1670" s="5"/>
      <c r="JJ1670" s="5"/>
      <c r="JK1670" s="4"/>
      <c r="JL1670" s="6"/>
      <c r="JM1670" s="4"/>
      <c r="JN1670" s="6"/>
      <c r="JO1670" s="5"/>
      <c r="JP1670" s="5"/>
      <c r="JQ1670" s="4"/>
      <c r="JR1670" s="6"/>
      <c r="JS1670" s="4"/>
      <c r="JT1670" s="6"/>
      <c r="JU1670" s="5"/>
      <c r="JV1670" s="5"/>
      <c r="JW1670" s="4"/>
      <c r="JX1670" s="6"/>
      <c r="JY1670" s="4"/>
      <c r="JZ1670" s="6"/>
      <c r="KA1670" s="5"/>
      <c r="KB1670" s="5"/>
      <c r="KC1670" s="4"/>
      <c r="KD1670" s="6"/>
      <c r="KE1670" s="4"/>
      <c r="KF1670" s="6"/>
      <c r="KG1670" s="5"/>
      <c r="KH1670" s="5"/>
      <c r="KI1670" s="4"/>
      <c r="KJ1670" s="6"/>
      <c r="KK1670" s="4"/>
      <c r="KL1670" s="6"/>
      <c r="KM1670" s="5"/>
      <c r="KN1670" s="5"/>
    </row>
    <row r="1671">
      <c r="A1671" s="3" t="s">
        <v>85</v>
      </c>
      <c r="B1671" s="3" t="s">
        <v>712</v>
      </c>
      <c r="C1671" s="3" t="s">
        <v>703</v>
      </c>
      <c r="D1671" s="3" t="s">
        <v>712</v>
      </c>
      <c r="E1671" s="3" t="s">
        <v>1124</v>
      </c>
      <c r="F1671" s="3" t="s">
        <v>104</v>
      </c>
      <c r="G1671" s="3" t="s">
        <v>104</v>
      </c>
      <c r="H1671" s="3" t="s">
        <v>104</v>
      </c>
      <c r="I1671" s="3" t="s">
        <v>1610</v>
      </c>
      <c r="J1671" s="3" t="s">
        <v>104</v>
      </c>
      <c r="K1671" s="4"/>
      <c r="L1671" s="4">
        <f>=ROUNDDOWN({0},0)</f>
      </c>
      <c r="M1671" s="4"/>
      <c r="N1671" s="5"/>
      <c r="O1671" s="4"/>
      <c r="P1671" s="4">
        <f>=ROUNDDOWN({0},0)</f>
      </c>
      <c r="Q1671" s="4"/>
      <c r="R1671" s="5"/>
      <c r="S1671" s="4"/>
      <c r="T1671" s="6"/>
      <c r="U1671" s="4"/>
      <c r="V1671" s="6"/>
      <c r="W1671" s="5"/>
      <c r="X1671" s="5"/>
      <c r="Y1671" s="4"/>
      <c r="Z1671" s="6"/>
      <c r="AA1671" s="4"/>
      <c r="AB1671" s="6"/>
      <c r="AC1671" s="5"/>
      <c r="AD1671" s="5"/>
      <c r="AE1671" s="4"/>
      <c r="AF1671" s="6"/>
      <c r="AG1671" s="4"/>
      <c r="AH1671" s="6"/>
      <c r="AI1671" s="5"/>
      <c r="AJ1671" s="5"/>
      <c r="AK1671" s="4"/>
      <c r="AL1671" s="6"/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  <c r="AW1671" s="4"/>
      <c r="AX1671" s="6"/>
      <c r="AY1671" s="4"/>
      <c r="AZ1671" s="6"/>
      <c r="BA1671" s="5"/>
      <c r="BB1671" s="5"/>
      <c r="BC1671" s="4"/>
      <c r="BD1671" s="6"/>
      <c r="BE1671" s="4"/>
      <c r="BF1671" s="6"/>
      <c r="BG1671" s="5"/>
      <c r="BH1671" s="5"/>
      <c r="BI1671" s="4"/>
      <c r="BJ1671" s="6"/>
      <c r="BK1671" s="4"/>
      <c r="BL1671" s="6"/>
      <c r="BM1671" s="5"/>
      <c r="BN1671" s="5"/>
      <c r="BO1671" s="4"/>
      <c r="BP1671" s="6"/>
      <c r="BQ1671" s="4"/>
      <c r="BR1671" s="6"/>
      <c r="BS1671" s="5"/>
      <c r="BT1671" s="5"/>
      <c r="BU1671" s="4"/>
      <c r="BV1671" s="6"/>
      <c r="BW1671" s="4"/>
      <c r="BX1671" s="6"/>
      <c r="BY1671" s="5"/>
      <c r="BZ1671" s="5"/>
      <c r="CA1671" s="4"/>
      <c r="CB1671" s="6"/>
      <c r="CC1671" s="4"/>
      <c r="CD1671" s="6"/>
      <c r="CE1671" s="5"/>
      <c r="CF1671" s="5"/>
      <c r="CG1671" s="4"/>
      <c r="CH1671" s="6"/>
      <c r="CI1671" s="4"/>
      <c r="CJ1671" s="6"/>
      <c r="CK1671" s="5"/>
      <c r="CL1671" s="5"/>
      <c r="CM1671" s="4"/>
      <c r="CN1671" s="6"/>
      <c r="CO1671" s="4"/>
      <c r="CP1671" s="6"/>
      <c r="CQ1671" s="5"/>
      <c r="CR1671" s="5"/>
      <c r="CS1671" s="4"/>
      <c r="CT1671" s="6"/>
      <c r="CU1671" s="4"/>
      <c r="CV1671" s="6"/>
      <c r="CW1671" s="5"/>
      <c r="CX1671" s="5"/>
      <c r="CY1671" s="4"/>
      <c r="CZ1671" s="6"/>
      <c r="DA1671" s="4"/>
      <c r="DB1671" s="6"/>
      <c r="DC1671" s="5"/>
      <c r="DD1671" s="5"/>
      <c r="DE1671" s="4"/>
      <c r="DF1671" s="6"/>
      <c r="DG1671" s="4"/>
      <c r="DH1671" s="6"/>
      <c r="DI1671" s="5"/>
      <c r="DJ1671" s="5"/>
      <c r="DK1671" s="4"/>
      <c r="DL1671" s="6"/>
      <c r="DM1671" s="4"/>
      <c r="DN1671" s="6"/>
      <c r="DO1671" s="5"/>
      <c r="DP1671" s="5"/>
      <c r="DQ1671" s="4"/>
      <c r="DR1671" s="6"/>
      <c r="DS1671" s="4"/>
      <c r="DT1671" s="6"/>
      <c r="DU1671" s="5"/>
      <c r="DV1671" s="5"/>
      <c r="DW1671" s="4"/>
      <c r="DX1671" s="6"/>
      <c r="DY1671" s="4"/>
      <c r="DZ1671" s="6"/>
      <c r="EA1671" s="5"/>
      <c r="EB1671" s="5"/>
      <c r="EC1671" s="4"/>
      <c r="ED1671" s="6"/>
      <c r="EE1671" s="4"/>
      <c r="EF1671" s="6"/>
      <c r="EG1671" s="5"/>
      <c r="EH1671" s="5"/>
      <c r="EI1671" s="4"/>
      <c r="EJ1671" s="6"/>
      <c r="EK1671" s="4"/>
      <c r="EL1671" s="6"/>
      <c r="EM1671" s="5"/>
      <c r="EN1671" s="5"/>
      <c r="EO1671" s="4"/>
      <c r="EP1671" s="6"/>
      <c r="EQ1671" s="4"/>
      <c r="ER1671" s="6"/>
      <c r="ES1671" s="5"/>
      <c r="ET1671" s="5"/>
      <c r="EU1671" s="4"/>
      <c r="EV1671" s="6"/>
      <c r="EW1671" s="4"/>
      <c r="EX1671" s="6"/>
      <c r="EY1671" s="5"/>
      <c r="EZ1671" s="5"/>
      <c r="FA1671" s="4"/>
      <c r="FB1671" s="6"/>
      <c r="FC1671" s="4"/>
      <c r="FD1671" s="6"/>
      <c r="FE1671" s="5"/>
      <c r="FF1671" s="5"/>
      <c r="FG1671" s="4"/>
      <c r="FH1671" s="6"/>
      <c r="FI1671" s="4"/>
      <c r="FJ1671" s="6"/>
      <c r="FK1671" s="5"/>
      <c r="FL1671" s="5"/>
      <c r="FM1671" s="4"/>
      <c r="FN1671" s="6"/>
      <c r="FO1671" s="4"/>
      <c r="FP1671" s="6"/>
      <c r="FQ1671" s="5"/>
      <c r="FR1671" s="5"/>
      <c r="FS1671" s="4"/>
      <c r="FT1671" s="6"/>
      <c r="FU1671" s="4"/>
      <c r="FV1671" s="6"/>
      <c r="FW1671" s="5"/>
      <c r="FX1671" s="5"/>
      <c r="FY1671" s="4"/>
      <c r="FZ1671" s="6"/>
      <c r="GA1671" s="4"/>
      <c r="GB1671" s="6"/>
      <c r="GC1671" s="5"/>
      <c r="GD1671" s="5"/>
      <c r="GE1671" s="4"/>
      <c r="GF1671" s="6"/>
      <c r="GG1671" s="4"/>
      <c r="GH1671" s="6"/>
      <c r="GI1671" s="5"/>
      <c r="GJ1671" s="5"/>
      <c r="GK1671" s="4"/>
      <c r="GL1671" s="6"/>
      <c r="GM1671" s="4"/>
      <c r="GN1671" s="6"/>
      <c r="GO1671" s="5"/>
      <c r="GP1671" s="5"/>
      <c r="GQ1671" s="4"/>
      <c r="GR1671" s="6"/>
      <c r="GS1671" s="4"/>
      <c r="GT1671" s="6"/>
      <c r="GU1671" s="5"/>
      <c r="GV1671" s="5"/>
      <c r="GW1671" s="4"/>
      <c r="GX1671" s="6"/>
      <c r="GY1671" s="4"/>
      <c r="GZ1671" s="6"/>
      <c r="HA1671" s="5"/>
      <c r="HB1671" s="5"/>
      <c r="HC1671" s="4"/>
      <c r="HD1671" s="6"/>
      <c r="HE1671" s="4"/>
      <c r="HF1671" s="6"/>
      <c r="HG1671" s="5"/>
      <c r="HH1671" s="5"/>
      <c r="HI1671" s="4"/>
      <c r="HJ1671" s="6"/>
      <c r="HK1671" s="4"/>
      <c r="HL1671" s="6"/>
      <c r="HM1671" s="5"/>
      <c r="HN1671" s="5"/>
      <c r="HO1671" s="4"/>
      <c r="HP1671" s="6"/>
      <c r="HQ1671" s="4"/>
      <c r="HR1671" s="6"/>
      <c r="HS1671" s="5"/>
      <c r="HT1671" s="5"/>
      <c r="HU1671" s="4"/>
      <c r="HV1671" s="6"/>
      <c r="HW1671" s="4"/>
      <c r="HX1671" s="6"/>
      <c r="HY1671" s="5"/>
      <c r="HZ1671" s="5"/>
      <c r="IA1671" s="4"/>
      <c r="IB1671" s="6"/>
      <c r="IC1671" s="4"/>
      <c r="ID1671" s="6"/>
      <c r="IE1671" s="5"/>
      <c r="IF1671" s="5"/>
      <c r="IG1671" s="4"/>
      <c r="IH1671" s="6"/>
      <c r="II1671" s="4"/>
      <c r="IJ1671" s="6"/>
      <c r="IK1671" s="5"/>
      <c r="IL1671" s="5"/>
      <c r="IM1671" s="4"/>
      <c r="IN1671" s="6"/>
      <c r="IO1671" s="4"/>
      <c r="IP1671" s="6"/>
      <c r="IQ1671" s="5"/>
      <c r="IR1671" s="5"/>
      <c r="IS1671" s="4"/>
      <c r="IT1671" s="6"/>
      <c r="IU1671" s="4"/>
      <c r="IV1671" s="6"/>
      <c r="IW1671" s="5"/>
      <c r="IX1671" s="5"/>
      <c r="IY1671" s="4"/>
      <c r="IZ1671" s="6"/>
      <c r="JA1671" s="4"/>
      <c r="JB1671" s="6"/>
      <c r="JC1671" s="5"/>
      <c r="JD1671" s="5"/>
      <c r="JE1671" s="4"/>
      <c r="JF1671" s="6"/>
      <c r="JG1671" s="4"/>
      <c r="JH1671" s="6"/>
      <c r="JI1671" s="5"/>
      <c r="JJ1671" s="5"/>
      <c r="JK1671" s="4"/>
      <c r="JL1671" s="6"/>
      <c r="JM1671" s="4"/>
      <c r="JN1671" s="6"/>
      <c r="JO1671" s="5"/>
      <c r="JP1671" s="5"/>
      <c r="JQ1671" s="4"/>
      <c r="JR1671" s="6"/>
      <c r="JS1671" s="4"/>
      <c r="JT1671" s="6"/>
      <c r="JU1671" s="5"/>
      <c r="JV1671" s="5"/>
      <c r="JW1671" s="4"/>
      <c r="JX1671" s="6"/>
      <c r="JY1671" s="4"/>
      <c r="JZ1671" s="6"/>
      <c r="KA1671" s="5"/>
      <c r="KB1671" s="5"/>
      <c r="KC1671" s="4"/>
      <c r="KD1671" s="6"/>
      <c r="KE1671" s="4"/>
      <c r="KF1671" s="6"/>
      <c r="KG1671" s="5"/>
      <c r="KH1671" s="5"/>
      <c r="KI1671" s="4"/>
      <c r="KJ1671" s="6"/>
      <c r="KK1671" s="4"/>
      <c r="KL1671" s="6"/>
      <c r="KM1671" s="5"/>
      <c r="KN1671" s="5"/>
    </row>
    <row r="1672">
      <c r="A1672" s="3" t="s">
        <v>85</v>
      </c>
      <c r="B1672" s="3" t="s">
        <v>712</v>
      </c>
      <c r="C1672" s="3" t="s">
        <v>920</v>
      </c>
      <c r="D1672" s="3" t="s">
        <v>712</v>
      </c>
      <c r="E1672" s="3" t="s">
        <v>1125</v>
      </c>
      <c r="F1672" s="3" t="s">
        <v>104</v>
      </c>
      <c r="G1672" s="3" t="s">
        <v>104</v>
      </c>
      <c r="H1672" s="3" t="s">
        <v>104</v>
      </c>
      <c r="I1672" s="3" t="s">
        <v>1611</v>
      </c>
      <c r="J1672" s="3" t="s">
        <v>104</v>
      </c>
      <c r="K1672" s="4"/>
      <c r="L1672" s="4">
        <f>=ROUNDDOWN({0},0)</f>
      </c>
      <c r="M1672" s="4"/>
      <c r="N1672" s="5"/>
      <c r="O1672" s="4"/>
      <c r="P1672" s="4">
        <f>=ROUNDDOWN({0},0)</f>
      </c>
      <c r="Q1672" s="4"/>
      <c r="R1672" s="5"/>
      <c r="S1672" s="4"/>
      <c r="T1672" s="6"/>
      <c r="U1672" s="4"/>
      <c r="V1672" s="6"/>
      <c r="W1672" s="5"/>
      <c r="X1672" s="5"/>
      <c r="Y1672" s="4"/>
      <c r="Z1672" s="6"/>
      <c r="AA1672" s="4"/>
      <c r="AB1672" s="6"/>
      <c r="AC1672" s="5"/>
      <c r="AD1672" s="5"/>
      <c r="AE1672" s="4"/>
      <c r="AF1672" s="6"/>
      <c r="AG1672" s="4"/>
      <c r="AH1672" s="6"/>
      <c r="AI1672" s="5"/>
      <c r="AJ1672" s="5"/>
      <c r="AK1672" s="4"/>
      <c r="AL1672" s="6"/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  <c r="AW1672" s="4"/>
      <c r="AX1672" s="6"/>
      <c r="AY1672" s="4"/>
      <c r="AZ1672" s="6"/>
      <c r="BA1672" s="5"/>
      <c r="BB1672" s="5"/>
      <c r="BC1672" s="4"/>
      <c r="BD1672" s="6"/>
      <c r="BE1672" s="4"/>
      <c r="BF1672" s="6"/>
      <c r="BG1672" s="5"/>
      <c r="BH1672" s="5"/>
      <c r="BI1672" s="4"/>
      <c r="BJ1672" s="6"/>
      <c r="BK1672" s="4"/>
      <c r="BL1672" s="6"/>
      <c r="BM1672" s="5"/>
      <c r="BN1672" s="5"/>
      <c r="BO1672" s="4"/>
      <c r="BP1672" s="6"/>
      <c r="BQ1672" s="4"/>
      <c r="BR1672" s="6"/>
      <c r="BS1672" s="5"/>
      <c r="BT1672" s="5"/>
      <c r="BU1672" s="4"/>
      <c r="BV1672" s="6"/>
      <c r="BW1672" s="4"/>
      <c r="BX1672" s="6"/>
      <c r="BY1672" s="5"/>
      <c r="BZ1672" s="5"/>
      <c r="CA1672" s="4"/>
      <c r="CB1672" s="6"/>
      <c r="CC1672" s="4"/>
      <c r="CD1672" s="6"/>
      <c r="CE1672" s="5"/>
      <c r="CF1672" s="5"/>
      <c r="CG1672" s="4"/>
      <c r="CH1672" s="6"/>
      <c r="CI1672" s="4"/>
      <c r="CJ1672" s="6"/>
      <c r="CK1672" s="5"/>
      <c r="CL1672" s="5"/>
      <c r="CM1672" s="4"/>
      <c r="CN1672" s="6"/>
      <c r="CO1672" s="4"/>
      <c r="CP1672" s="6"/>
      <c r="CQ1672" s="5"/>
      <c r="CR1672" s="5"/>
      <c r="CS1672" s="4"/>
      <c r="CT1672" s="6"/>
      <c r="CU1672" s="4"/>
      <c r="CV1672" s="6"/>
      <c r="CW1672" s="5"/>
      <c r="CX1672" s="5"/>
      <c r="CY1672" s="4"/>
      <c r="CZ1672" s="6"/>
      <c r="DA1672" s="4"/>
      <c r="DB1672" s="6"/>
      <c r="DC1672" s="5"/>
      <c r="DD1672" s="5"/>
      <c r="DE1672" s="4"/>
      <c r="DF1672" s="6"/>
      <c r="DG1672" s="4"/>
      <c r="DH1672" s="6"/>
      <c r="DI1672" s="5"/>
      <c r="DJ1672" s="5"/>
      <c r="DK1672" s="4"/>
      <c r="DL1672" s="6"/>
      <c r="DM1672" s="4"/>
      <c r="DN1672" s="6"/>
      <c r="DO1672" s="5"/>
      <c r="DP1672" s="5"/>
      <c r="DQ1672" s="4"/>
      <c r="DR1672" s="6"/>
      <c r="DS1672" s="4"/>
      <c r="DT1672" s="6"/>
      <c r="DU1672" s="5"/>
      <c r="DV1672" s="5"/>
      <c r="DW1672" s="4"/>
      <c r="DX1672" s="6"/>
      <c r="DY1672" s="4"/>
      <c r="DZ1672" s="6"/>
      <c r="EA1672" s="5"/>
      <c r="EB1672" s="5"/>
      <c r="EC1672" s="4"/>
      <c r="ED1672" s="6"/>
      <c r="EE1672" s="4"/>
      <c r="EF1672" s="6"/>
      <c r="EG1672" s="5"/>
      <c r="EH1672" s="5"/>
      <c r="EI1672" s="4"/>
      <c r="EJ1672" s="6"/>
      <c r="EK1672" s="4"/>
      <c r="EL1672" s="6"/>
      <c r="EM1672" s="5"/>
      <c r="EN1672" s="5"/>
      <c r="EO1672" s="4"/>
      <c r="EP1672" s="6"/>
      <c r="EQ1672" s="4"/>
      <c r="ER1672" s="6"/>
      <c r="ES1672" s="5"/>
      <c r="ET1672" s="5"/>
      <c r="EU1672" s="4"/>
      <c r="EV1672" s="6"/>
      <c r="EW1672" s="4"/>
      <c r="EX1672" s="6"/>
      <c r="EY1672" s="5"/>
      <c r="EZ1672" s="5"/>
      <c r="FA1672" s="4"/>
      <c r="FB1672" s="6"/>
      <c r="FC1672" s="4"/>
      <c r="FD1672" s="6"/>
      <c r="FE1672" s="5"/>
      <c r="FF1672" s="5"/>
      <c r="FG1672" s="4"/>
      <c r="FH1672" s="6"/>
      <c r="FI1672" s="4"/>
      <c r="FJ1672" s="6"/>
      <c r="FK1672" s="5"/>
      <c r="FL1672" s="5"/>
      <c r="FM1672" s="4"/>
      <c r="FN1672" s="6"/>
      <c r="FO1672" s="4"/>
      <c r="FP1672" s="6"/>
      <c r="FQ1672" s="5"/>
      <c r="FR1672" s="5"/>
      <c r="FS1672" s="4"/>
      <c r="FT1672" s="6"/>
      <c r="FU1672" s="4"/>
      <c r="FV1672" s="6"/>
      <c r="FW1672" s="5"/>
      <c r="FX1672" s="5"/>
      <c r="FY1672" s="4"/>
      <c r="FZ1672" s="6"/>
      <c r="GA1672" s="4"/>
      <c r="GB1672" s="6"/>
      <c r="GC1672" s="5"/>
      <c r="GD1672" s="5"/>
      <c r="GE1672" s="4"/>
      <c r="GF1672" s="6"/>
      <c r="GG1672" s="4"/>
      <c r="GH1672" s="6"/>
      <c r="GI1672" s="5"/>
      <c r="GJ1672" s="5"/>
      <c r="GK1672" s="4"/>
      <c r="GL1672" s="6"/>
      <c r="GM1672" s="4"/>
      <c r="GN1672" s="6"/>
      <c r="GO1672" s="5"/>
      <c r="GP1672" s="5"/>
      <c r="GQ1672" s="4"/>
      <c r="GR1672" s="6"/>
      <c r="GS1672" s="4"/>
      <c r="GT1672" s="6"/>
      <c r="GU1672" s="5"/>
      <c r="GV1672" s="5"/>
      <c r="GW1672" s="4"/>
      <c r="GX1672" s="6"/>
      <c r="GY1672" s="4"/>
      <c r="GZ1672" s="6"/>
      <c r="HA1672" s="5"/>
      <c r="HB1672" s="5"/>
      <c r="HC1672" s="4"/>
      <c r="HD1672" s="6"/>
      <c r="HE1672" s="4"/>
      <c r="HF1672" s="6"/>
      <c r="HG1672" s="5"/>
      <c r="HH1672" s="5"/>
      <c r="HI1672" s="4"/>
      <c r="HJ1672" s="6"/>
      <c r="HK1672" s="4"/>
      <c r="HL1672" s="6"/>
      <c r="HM1672" s="5"/>
      <c r="HN1672" s="5"/>
      <c r="HO1672" s="4"/>
      <c r="HP1672" s="6"/>
      <c r="HQ1672" s="4"/>
      <c r="HR1672" s="6"/>
      <c r="HS1672" s="5"/>
      <c r="HT1672" s="5"/>
      <c r="HU1672" s="4"/>
      <c r="HV1672" s="6"/>
      <c r="HW1672" s="4"/>
      <c r="HX1672" s="6"/>
      <c r="HY1672" s="5"/>
      <c r="HZ1672" s="5"/>
      <c r="IA1672" s="4"/>
      <c r="IB1672" s="6"/>
      <c r="IC1672" s="4"/>
      <c r="ID1672" s="6"/>
      <c r="IE1672" s="5"/>
      <c r="IF1672" s="5"/>
      <c r="IG1672" s="4"/>
      <c r="IH1672" s="6"/>
      <c r="II1672" s="4"/>
      <c r="IJ1672" s="6"/>
      <c r="IK1672" s="5"/>
      <c r="IL1672" s="5"/>
      <c r="IM1672" s="4"/>
      <c r="IN1672" s="6"/>
      <c r="IO1672" s="4"/>
      <c r="IP1672" s="6"/>
      <c r="IQ1672" s="5"/>
      <c r="IR1672" s="5"/>
      <c r="IS1672" s="4"/>
      <c r="IT1672" s="6"/>
      <c r="IU1672" s="4"/>
      <c r="IV1672" s="6"/>
      <c r="IW1672" s="5"/>
      <c r="IX1672" s="5"/>
      <c r="IY1672" s="4"/>
      <c r="IZ1672" s="6"/>
      <c r="JA1672" s="4"/>
      <c r="JB1672" s="6"/>
      <c r="JC1672" s="5"/>
      <c r="JD1672" s="5"/>
      <c r="JE1672" s="4"/>
      <c r="JF1672" s="6"/>
      <c r="JG1672" s="4"/>
      <c r="JH1672" s="6"/>
      <c r="JI1672" s="5"/>
      <c r="JJ1672" s="5"/>
      <c r="JK1672" s="4"/>
      <c r="JL1672" s="6"/>
      <c r="JM1672" s="4"/>
      <c r="JN1672" s="6"/>
      <c r="JO1672" s="5"/>
      <c r="JP1672" s="5"/>
      <c r="JQ1672" s="4"/>
      <c r="JR1672" s="6"/>
      <c r="JS1672" s="4"/>
      <c r="JT1672" s="6"/>
      <c r="JU1672" s="5"/>
      <c r="JV1672" s="5"/>
      <c r="JW1672" s="4"/>
      <c r="JX1672" s="6"/>
      <c r="JY1672" s="4"/>
      <c r="JZ1672" s="6"/>
      <c r="KA1672" s="5"/>
      <c r="KB1672" s="5"/>
      <c r="KC1672" s="4"/>
      <c r="KD1672" s="6"/>
      <c r="KE1672" s="4"/>
      <c r="KF1672" s="6"/>
      <c r="KG1672" s="5"/>
      <c r="KH1672" s="5"/>
      <c r="KI1672" s="4"/>
      <c r="KJ1672" s="6"/>
      <c r="KK1672" s="4"/>
      <c r="KL1672" s="6"/>
      <c r="KM1672" s="5"/>
      <c r="KN1672" s="5"/>
    </row>
    <row r="1673">
      <c r="A1673" s="3" t="s">
        <v>85</v>
      </c>
      <c r="B1673" s="3" t="s">
        <v>712</v>
      </c>
      <c r="C1673" s="3" t="s">
        <v>920</v>
      </c>
      <c r="D1673" s="3" t="s">
        <v>712</v>
      </c>
      <c r="E1673" s="3" t="s">
        <v>1125</v>
      </c>
      <c r="F1673" s="3" t="s">
        <v>104</v>
      </c>
      <c r="G1673" s="3" t="s">
        <v>104</v>
      </c>
      <c r="H1673" s="3" t="s">
        <v>104</v>
      </c>
      <c r="I1673" s="3" t="s">
        <v>1516</v>
      </c>
      <c r="J1673" s="3" t="s">
        <v>104</v>
      </c>
      <c r="K1673" s="4"/>
      <c r="L1673" s="4">
        <f>=ROUNDDOWN({0},0)</f>
      </c>
      <c r="M1673" s="4"/>
      <c r="N1673" s="5"/>
      <c r="O1673" s="4"/>
      <c r="P1673" s="4">
        <f>=ROUNDDOWN({0},0)</f>
      </c>
      <c r="Q1673" s="4"/>
      <c r="R1673" s="5"/>
      <c r="S1673" s="4"/>
      <c r="T1673" s="6"/>
      <c r="U1673" s="4"/>
      <c r="V1673" s="6"/>
      <c r="W1673" s="5"/>
      <c r="X1673" s="5"/>
      <c r="Y1673" s="4"/>
      <c r="Z1673" s="6"/>
      <c r="AA1673" s="4"/>
      <c r="AB1673" s="6"/>
      <c r="AC1673" s="5"/>
      <c r="AD1673" s="5"/>
      <c r="AE1673" s="4"/>
      <c r="AF1673" s="6"/>
      <c r="AG1673" s="4"/>
      <c r="AH1673" s="6"/>
      <c r="AI1673" s="5"/>
      <c r="AJ1673" s="5"/>
      <c r="AK1673" s="4"/>
      <c r="AL1673" s="6"/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  <c r="AW1673" s="4"/>
      <c r="AX1673" s="6"/>
      <c r="AY1673" s="4"/>
      <c r="AZ1673" s="6"/>
      <c r="BA1673" s="5"/>
      <c r="BB1673" s="5"/>
      <c r="BC1673" s="4"/>
      <c r="BD1673" s="6"/>
      <c r="BE1673" s="4"/>
      <c r="BF1673" s="6"/>
      <c r="BG1673" s="5"/>
      <c r="BH1673" s="5"/>
      <c r="BI1673" s="4"/>
      <c r="BJ1673" s="6"/>
      <c r="BK1673" s="4"/>
      <c r="BL1673" s="6"/>
      <c r="BM1673" s="5"/>
      <c r="BN1673" s="5"/>
      <c r="BO1673" s="4"/>
      <c r="BP1673" s="6"/>
      <c r="BQ1673" s="4"/>
      <c r="BR1673" s="6"/>
      <c r="BS1673" s="5"/>
      <c r="BT1673" s="5"/>
      <c r="BU1673" s="4"/>
      <c r="BV1673" s="6"/>
      <c r="BW1673" s="4"/>
      <c r="BX1673" s="6"/>
      <c r="BY1673" s="5"/>
      <c r="BZ1673" s="5"/>
      <c r="CA1673" s="4"/>
      <c r="CB1673" s="6"/>
      <c r="CC1673" s="4"/>
      <c r="CD1673" s="6"/>
      <c r="CE1673" s="5"/>
      <c r="CF1673" s="5"/>
      <c r="CG1673" s="4"/>
      <c r="CH1673" s="6"/>
      <c r="CI1673" s="4"/>
      <c r="CJ1673" s="6"/>
      <c r="CK1673" s="5"/>
      <c r="CL1673" s="5"/>
      <c r="CM1673" s="4"/>
      <c r="CN1673" s="6"/>
      <c r="CO1673" s="4"/>
      <c r="CP1673" s="6"/>
      <c r="CQ1673" s="5"/>
      <c r="CR1673" s="5"/>
      <c r="CS1673" s="4"/>
      <c r="CT1673" s="6"/>
      <c r="CU1673" s="4"/>
      <c r="CV1673" s="6"/>
      <c r="CW1673" s="5"/>
      <c r="CX1673" s="5"/>
      <c r="CY1673" s="4"/>
      <c r="CZ1673" s="6"/>
      <c r="DA1673" s="4"/>
      <c r="DB1673" s="6"/>
      <c r="DC1673" s="5"/>
      <c r="DD1673" s="5"/>
      <c r="DE1673" s="4"/>
      <c r="DF1673" s="6"/>
      <c r="DG1673" s="4"/>
      <c r="DH1673" s="6"/>
      <c r="DI1673" s="5"/>
      <c r="DJ1673" s="5"/>
      <c r="DK1673" s="4"/>
      <c r="DL1673" s="6"/>
      <c r="DM1673" s="4"/>
      <c r="DN1673" s="6"/>
      <c r="DO1673" s="5"/>
      <c r="DP1673" s="5"/>
      <c r="DQ1673" s="4"/>
      <c r="DR1673" s="6"/>
      <c r="DS1673" s="4"/>
      <c r="DT1673" s="6"/>
      <c r="DU1673" s="5"/>
      <c r="DV1673" s="5"/>
      <c r="DW1673" s="4"/>
      <c r="DX1673" s="6"/>
      <c r="DY1673" s="4"/>
      <c r="DZ1673" s="6"/>
      <c r="EA1673" s="5"/>
      <c r="EB1673" s="5"/>
      <c r="EC1673" s="4"/>
      <c r="ED1673" s="6"/>
      <c r="EE1673" s="4"/>
      <c r="EF1673" s="6"/>
      <c r="EG1673" s="5"/>
      <c r="EH1673" s="5"/>
      <c r="EI1673" s="4"/>
      <c r="EJ1673" s="6"/>
      <c r="EK1673" s="4"/>
      <c r="EL1673" s="6"/>
      <c r="EM1673" s="5"/>
      <c r="EN1673" s="5"/>
      <c r="EO1673" s="4"/>
      <c r="EP1673" s="6"/>
      <c r="EQ1673" s="4"/>
      <c r="ER1673" s="6"/>
      <c r="ES1673" s="5"/>
      <c r="ET1673" s="5"/>
      <c r="EU1673" s="4"/>
      <c r="EV1673" s="6"/>
      <c r="EW1673" s="4"/>
      <c r="EX1673" s="6"/>
      <c r="EY1673" s="5"/>
      <c r="EZ1673" s="5"/>
      <c r="FA1673" s="4"/>
      <c r="FB1673" s="6"/>
      <c r="FC1673" s="4"/>
      <c r="FD1673" s="6"/>
      <c r="FE1673" s="5"/>
      <c r="FF1673" s="5"/>
      <c r="FG1673" s="4"/>
      <c r="FH1673" s="6"/>
      <c r="FI1673" s="4"/>
      <c r="FJ1673" s="6"/>
      <c r="FK1673" s="5"/>
      <c r="FL1673" s="5"/>
      <c r="FM1673" s="4"/>
      <c r="FN1673" s="6"/>
      <c r="FO1673" s="4"/>
      <c r="FP1673" s="6"/>
      <c r="FQ1673" s="5"/>
      <c r="FR1673" s="5"/>
      <c r="FS1673" s="4"/>
      <c r="FT1673" s="6"/>
      <c r="FU1673" s="4"/>
      <c r="FV1673" s="6"/>
      <c r="FW1673" s="5"/>
      <c r="FX1673" s="5"/>
      <c r="FY1673" s="4"/>
      <c r="FZ1673" s="6"/>
      <c r="GA1673" s="4"/>
      <c r="GB1673" s="6"/>
      <c r="GC1673" s="5"/>
      <c r="GD1673" s="5"/>
      <c r="GE1673" s="4"/>
      <c r="GF1673" s="6"/>
      <c r="GG1673" s="4"/>
      <c r="GH1673" s="6"/>
      <c r="GI1673" s="5"/>
      <c r="GJ1673" s="5"/>
      <c r="GK1673" s="4"/>
      <c r="GL1673" s="6"/>
      <c r="GM1673" s="4"/>
      <c r="GN1673" s="6"/>
      <c r="GO1673" s="5"/>
      <c r="GP1673" s="5"/>
      <c r="GQ1673" s="4"/>
      <c r="GR1673" s="6"/>
      <c r="GS1673" s="4"/>
      <c r="GT1673" s="6"/>
      <c r="GU1673" s="5"/>
      <c r="GV1673" s="5"/>
      <c r="GW1673" s="4"/>
      <c r="GX1673" s="6"/>
      <c r="GY1673" s="4"/>
      <c r="GZ1673" s="6"/>
      <c r="HA1673" s="5"/>
      <c r="HB1673" s="5"/>
      <c r="HC1673" s="4"/>
      <c r="HD1673" s="6"/>
      <c r="HE1673" s="4"/>
      <c r="HF1673" s="6"/>
      <c r="HG1673" s="5"/>
      <c r="HH1673" s="5"/>
      <c r="HI1673" s="4"/>
      <c r="HJ1673" s="6"/>
      <c r="HK1673" s="4"/>
      <c r="HL1673" s="6"/>
      <c r="HM1673" s="5"/>
      <c r="HN1673" s="5"/>
      <c r="HO1673" s="4"/>
      <c r="HP1673" s="6"/>
      <c r="HQ1673" s="4"/>
      <c r="HR1673" s="6"/>
      <c r="HS1673" s="5"/>
      <c r="HT1673" s="5"/>
      <c r="HU1673" s="4"/>
      <c r="HV1673" s="6"/>
      <c r="HW1673" s="4"/>
      <c r="HX1673" s="6"/>
      <c r="HY1673" s="5"/>
      <c r="HZ1673" s="5"/>
      <c r="IA1673" s="4"/>
      <c r="IB1673" s="6"/>
      <c r="IC1673" s="4"/>
      <c r="ID1673" s="6"/>
      <c r="IE1673" s="5"/>
      <c r="IF1673" s="5"/>
      <c r="IG1673" s="4"/>
      <c r="IH1673" s="6"/>
      <c r="II1673" s="4"/>
      <c r="IJ1673" s="6"/>
      <c r="IK1673" s="5"/>
      <c r="IL1673" s="5"/>
      <c r="IM1673" s="4"/>
      <c r="IN1673" s="6"/>
      <c r="IO1673" s="4"/>
      <c r="IP1673" s="6"/>
      <c r="IQ1673" s="5"/>
      <c r="IR1673" s="5"/>
      <c r="IS1673" s="4"/>
      <c r="IT1673" s="6"/>
      <c r="IU1673" s="4"/>
      <c r="IV1673" s="6"/>
      <c r="IW1673" s="5"/>
      <c r="IX1673" s="5"/>
      <c r="IY1673" s="4"/>
      <c r="IZ1673" s="6"/>
      <c r="JA1673" s="4"/>
      <c r="JB1673" s="6"/>
      <c r="JC1673" s="5"/>
      <c r="JD1673" s="5"/>
      <c r="JE1673" s="4"/>
      <c r="JF1673" s="6"/>
      <c r="JG1673" s="4"/>
      <c r="JH1673" s="6"/>
      <c r="JI1673" s="5"/>
      <c r="JJ1673" s="5"/>
      <c r="JK1673" s="4"/>
      <c r="JL1673" s="6"/>
      <c r="JM1673" s="4"/>
      <c r="JN1673" s="6"/>
      <c r="JO1673" s="5"/>
      <c r="JP1673" s="5"/>
      <c r="JQ1673" s="4"/>
      <c r="JR1673" s="6"/>
      <c r="JS1673" s="4"/>
      <c r="JT1673" s="6"/>
      <c r="JU1673" s="5"/>
      <c r="JV1673" s="5"/>
      <c r="JW1673" s="4"/>
      <c r="JX1673" s="6"/>
      <c r="JY1673" s="4"/>
      <c r="JZ1673" s="6"/>
      <c r="KA1673" s="5"/>
      <c r="KB1673" s="5"/>
      <c r="KC1673" s="4"/>
      <c r="KD1673" s="6"/>
      <c r="KE1673" s="4"/>
      <c r="KF1673" s="6"/>
      <c r="KG1673" s="5"/>
      <c r="KH1673" s="5"/>
      <c r="KI1673" s="4"/>
      <c r="KJ1673" s="6"/>
      <c r="KK1673" s="4"/>
      <c r="KL1673" s="6"/>
      <c r="KM1673" s="5"/>
      <c r="KN1673" s="5"/>
    </row>
    <row r="1674">
      <c r="A1674" s="3" t="s">
        <v>85</v>
      </c>
      <c r="B1674" s="3" t="s">
        <v>712</v>
      </c>
      <c r="C1674" s="3" t="s">
        <v>920</v>
      </c>
      <c r="D1674" s="3" t="s">
        <v>712</v>
      </c>
      <c r="E1674" s="3" t="s">
        <v>1125</v>
      </c>
      <c r="F1674" s="3" t="s">
        <v>104</v>
      </c>
      <c r="G1674" s="3" t="s">
        <v>104</v>
      </c>
      <c r="H1674" s="3" t="s">
        <v>104</v>
      </c>
      <c r="I1674" s="3" t="s">
        <v>1612</v>
      </c>
      <c r="J1674" s="3" t="s">
        <v>104</v>
      </c>
      <c r="K1674" s="4"/>
      <c r="L1674" s="4">
        <f>=ROUNDDOWN({0},0)</f>
      </c>
      <c r="M1674" s="4"/>
      <c r="N1674" s="5"/>
      <c r="O1674" s="4"/>
      <c r="P1674" s="4">
        <f>=ROUNDDOWN({0},0)</f>
      </c>
      <c r="Q1674" s="4"/>
      <c r="R1674" s="5"/>
      <c r="S1674" s="4"/>
      <c r="T1674" s="6"/>
      <c r="U1674" s="4"/>
      <c r="V1674" s="6"/>
      <c r="W1674" s="5"/>
      <c r="X1674" s="5"/>
      <c r="Y1674" s="4"/>
      <c r="Z1674" s="6"/>
      <c r="AA1674" s="4"/>
      <c r="AB1674" s="6"/>
      <c r="AC1674" s="5"/>
      <c r="AD1674" s="5"/>
      <c r="AE1674" s="4"/>
      <c r="AF1674" s="6"/>
      <c r="AG1674" s="4"/>
      <c r="AH1674" s="6"/>
      <c r="AI1674" s="5"/>
      <c r="AJ1674" s="5"/>
      <c r="AK1674" s="4"/>
      <c r="AL1674" s="6"/>
      <c r="AM1674" s="4"/>
      <c r="AN1674" s="6"/>
      <c r="AO1674" s="5"/>
      <c r="AP1674" s="5"/>
      <c r="AQ1674" s="4"/>
      <c r="AR1674" s="6"/>
      <c r="AS1674" s="4"/>
      <c r="AT1674" s="6"/>
      <c r="AU1674" s="5"/>
      <c r="AV1674" s="5"/>
      <c r="AW1674" s="4"/>
      <c r="AX1674" s="6"/>
      <c r="AY1674" s="4"/>
      <c r="AZ1674" s="6"/>
      <c r="BA1674" s="5"/>
      <c r="BB1674" s="5"/>
      <c r="BC1674" s="4"/>
      <c r="BD1674" s="6"/>
      <c r="BE1674" s="4"/>
      <c r="BF1674" s="6"/>
      <c r="BG1674" s="5"/>
      <c r="BH1674" s="5"/>
      <c r="BI1674" s="4"/>
      <c r="BJ1674" s="6"/>
      <c r="BK1674" s="4"/>
      <c r="BL1674" s="6"/>
      <c r="BM1674" s="5"/>
      <c r="BN1674" s="5"/>
      <c r="BO1674" s="4"/>
      <c r="BP1674" s="6"/>
      <c r="BQ1674" s="4"/>
      <c r="BR1674" s="6"/>
      <c r="BS1674" s="5"/>
      <c r="BT1674" s="5"/>
      <c r="BU1674" s="4"/>
      <c r="BV1674" s="6"/>
      <c r="BW1674" s="4"/>
      <c r="BX1674" s="6"/>
      <c r="BY1674" s="5"/>
      <c r="BZ1674" s="5"/>
      <c r="CA1674" s="4"/>
      <c r="CB1674" s="6"/>
      <c r="CC1674" s="4"/>
      <c r="CD1674" s="6"/>
      <c r="CE1674" s="5"/>
      <c r="CF1674" s="5"/>
      <c r="CG1674" s="4"/>
      <c r="CH1674" s="6"/>
      <c r="CI1674" s="4"/>
      <c r="CJ1674" s="6"/>
      <c r="CK1674" s="5"/>
      <c r="CL1674" s="5"/>
      <c r="CM1674" s="4"/>
      <c r="CN1674" s="6"/>
      <c r="CO1674" s="4"/>
      <c r="CP1674" s="6"/>
      <c r="CQ1674" s="5"/>
      <c r="CR1674" s="5"/>
      <c r="CS1674" s="4"/>
      <c r="CT1674" s="6"/>
      <c r="CU1674" s="4"/>
      <c r="CV1674" s="6"/>
      <c r="CW1674" s="5"/>
      <c r="CX1674" s="5"/>
      <c r="CY1674" s="4"/>
      <c r="CZ1674" s="6"/>
      <c r="DA1674" s="4"/>
      <c r="DB1674" s="6"/>
      <c r="DC1674" s="5"/>
      <c r="DD1674" s="5"/>
      <c r="DE1674" s="4"/>
      <c r="DF1674" s="6"/>
      <c r="DG1674" s="4"/>
      <c r="DH1674" s="6"/>
      <c r="DI1674" s="5"/>
      <c r="DJ1674" s="5"/>
      <c r="DK1674" s="4"/>
      <c r="DL1674" s="6"/>
      <c r="DM1674" s="4"/>
      <c r="DN1674" s="6"/>
      <c r="DO1674" s="5"/>
      <c r="DP1674" s="5"/>
      <c r="DQ1674" s="4"/>
      <c r="DR1674" s="6"/>
      <c r="DS1674" s="4"/>
      <c r="DT1674" s="6"/>
      <c r="DU1674" s="5"/>
      <c r="DV1674" s="5"/>
      <c r="DW1674" s="4"/>
      <c r="DX1674" s="6"/>
      <c r="DY1674" s="4"/>
      <c r="DZ1674" s="6"/>
      <c r="EA1674" s="5"/>
      <c r="EB1674" s="5"/>
      <c r="EC1674" s="4"/>
      <c r="ED1674" s="6"/>
      <c r="EE1674" s="4"/>
      <c r="EF1674" s="6"/>
      <c r="EG1674" s="5"/>
      <c r="EH1674" s="5"/>
      <c r="EI1674" s="4"/>
      <c r="EJ1674" s="6"/>
      <c r="EK1674" s="4"/>
      <c r="EL1674" s="6"/>
      <c r="EM1674" s="5"/>
      <c r="EN1674" s="5"/>
      <c r="EO1674" s="4"/>
      <c r="EP1674" s="6"/>
      <c r="EQ1674" s="4"/>
      <c r="ER1674" s="6"/>
      <c r="ES1674" s="5"/>
      <c r="ET1674" s="5"/>
      <c r="EU1674" s="4"/>
      <c r="EV1674" s="6"/>
      <c r="EW1674" s="4"/>
      <c r="EX1674" s="6"/>
      <c r="EY1674" s="5"/>
      <c r="EZ1674" s="5"/>
      <c r="FA1674" s="4"/>
      <c r="FB1674" s="6"/>
      <c r="FC1674" s="4"/>
      <c r="FD1674" s="6"/>
      <c r="FE1674" s="5"/>
      <c r="FF1674" s="5"/>
      <c r="FG1674" s="4"/>
      <c r="FH1674" s="6"/>
      <c r="FI1674" s="4"/>
      <c r="FJ1674" s="6"/>
      <c r="FK1674" s="5"/>
      <c r="FL1674" s="5"/>
      <c r="FM1674" s="4"/>
      <c r="FN1674" s="6"/>
      <c r="FO1674" s="4"/>
      <c r="FP1674" s="6"/>
      <c r="FQ1674" s="5"/>
      <c r="FR1674" s="5"/>
      <c r="FS1674" s="4"/>
      <c r="FT1674" s="6"/>
      <c r="FU1674" s="4"/>
      <c r="FV1674" s="6"/>
      <c r="FW1674" s="5"/>
      <c r="FX1674" s="5"/>
      <c r="FY1674" s="4"/>
      <c r="FZ1674" s="6"/>
      <c r="GA1674" s="4"/>
      <c r="GB1674" s="6"/>
      <c r="GC1674" s="5"/>
      <c r="GD1674" s="5"/>
      <c r="GE1674" s="4"/>
      <c r="GF1674" s="6"/>
      <c r="GG1674" s="4"/>
      <c r="GH1674" s="6"/>
      <c r="GI1674" s="5"/>
      <c r="GJ1674" s="5"/>
      <c r="GK1674" s="4"/>
      <c r="GL1674" s="6"/>
      <c r="GM1674" s="4"/>
      <c r="GN1674" s="6"/>
      <c r="GO1674" s="5"/>
      <c r="GP1674" s="5"/>
      <c r="GQ1674" s="4"/>
      <c r="GR1674" s="6"/>
      <c r="GS1674" s="4"/>
      <c r="GT1674" s="6"/>
      <c r="GU1674" s="5"/>
      <c r="GV1674" s="5"/>
      <c r="GW1674" s="4"/>
      <c r="GX1674" s="6"/>
      <c r="GY1674" s="4"/>
      <c r="GZ1674" s="6"/>
      <c r="HA1674" s="5"/>
      <c r="HB1674" s="5"/>
      <c r="HC1674" s="4"/>
      <c r="HD1674" s="6"/>
      <c r="HE1674" s="4"/>
      <c r="HF1674" s="6"/>
      <c r="HG1674" s="5"/>
      <c r="HH1674" s="5"/>
      <c r="HI1674" s="4"/>
      <c r="HJ1674" s="6"/>
      <c r="HK1674" s="4"/>
      <c r="HL1674" s="6"/>
      <c r="HM1674" s="5"/>
      <c r="HN1674" s="5"/>
      <c r="HO1674" s="4"/>
      <c r="HP1674" s="6"/>
      <c r="HQ1674" s="4"/>
      <c r="HR1674" s="6"/>
      <c r="HS1674" s="5"/>
      <c r="HT1674" s="5"/>
      <c r="HU1674" s="4"/>
      <c r="HV1674" s="6"/>
      <c r="HW1674" s="4"/>
      <c r="HX1674" s="6"/>
      <c r="HY1674" s="5"/>
      <c r="HZ1674" s="5"/>
      <c r="IA1674" s="4"/>
      <c r="IB1674" s="6"/>
      <c r="IC1674" s="4"/>
      <c r="ID1674" s="6"/>
      <c r="IE1674" s="5"/>
      <c r="IF1674" s="5"/>
      <c r="IG1674" s="4"/>
      <c r="IH1674" s="6"/>
      <c r="II1674" s="4"/>
      <c r="IJ1674" s="6"/>
      <c r="IK1674" s="5"/>
      <c r="IL1674" s="5"/>
      <c r="IM1674" s="4"/>
      <c r="IN1674" s="6"/>
      <c r="IO1674" s="4"/>
      <c r="IP1674" s="6"/>
      <c r="IQ1674" s="5"/>
      <c r="IR1674" s="5"/>
      <c r="IS1674" s="4"/>
      <c r="IT1674" s="6"/>
      <c r="IU1674" s="4"/>
      <c r="IV1674" s="6"/>
      <c r="IW1674" s="5"/>
      <c r="IX1674" s="5"/>
      <c r="IY1674" s="4"/>
      <c r="IZ1674" s="6"/>
      <c r="JA1674" s="4"/>
      <c r="JB1674" s="6"/>
      <c r="JC1674" s="5"/>
      <c r="JD1674" s="5"/>
      <c r="JE1674" s="4"/>
      <c r="JF1674" s="6"/>
      <c r="JG1674" s="4"/>
      <c r="JH1674" s="6"/>
      <c r="JI1674" s="5"/>
      <c r="JJ1674" s="5"/>
      <c r="JK1674" s="4"/>
      <c r="JL1674" s="6"/>
      <c r="JM1674" s="4"/>
      <c r="JN1674" s="6"/>
      <c r="JO1674" s="5"/>
      <c r="JP1674" s="5"/>
      <c r="JQ1674" s="4"/>
      <c r="JR1674" s="6"/>
      <c r="JS1674" s="4"/>
      <c r="JT1674" s="6"/>
      <c r="JU1674" s="5"/>
      <c r="JV1674" s="5"/>
      <c r="JW1674" s="4"/>
      <c r="JX1674" s="6"/>
      <c r="JY1674" s="4"/>
      <c r="JZ1674" s="6"/>
      <c r="KA1674" s="5"/>
      <c r="KB1674" s="5"/>
      <c r="KC1674" s="4"/>
      <c r="KD1674" s="6"/>
      <c r="KE1674" s="4"/>
      <c r="KF1674" s="6"/>
      <c r="KG1674" s="5"/>
      <c r="KH1674" s="5"/>
      <c r="KI1674" s="4"/>
      <c r="KJ1674" s="6"/>
      <c r="KK1674" s="4"/>
      <c r="KL1674" s="6"/>
      <c r="KM1674" s="5"/>
      <c r="KN1674" s="5"/>
    </row>
    <row r="1675">
      <c r="A1675" s="3" t="s">
        <v>85</v>
      </c>
      <c r="B1675" s="3" t="s">
        <v>712</v>
      </c>
      <c r="C1675" s="3" t="s">
        <v>920</v>
      </c>
      <c r="D1675" s="3" t="s">
        <v>712</v>
      </c>
      <c r="E1675" s="3" t="s">
        <v>1127</v>
      </c>
      <c r="F1675" s="3" t="s">
        <v>104</v>
      </c>
      <c r="G1675" s="3" t="s">
        <v>104</v>
      </c>
      <c r="H1675" s="3" t="s">
        <v>104</v>
      </c>
      <c r="I1675" s="3" t="s">
        <v>1613</v>
      </c>
      <c r="J1675" s="3" t="s">
        <v>104</v>
      </c>
      <c r="K1675" s="4"/>
      <c r="L1675" s="4">
        <f>=ROUNDDOWN({0},0)</f>
      </c>
      <c r="M1675" s="4"/>
      <c r="N1675" s="5"/>
      <c r="O1675" s="4"/>
      <c r="P1675" s="4">
        <f>=ROUNDDOWN({0},0)</f>
      </c>
      <c r="Q1675" s="4"/>
      <c r="R1675" s="5"/>
      <c r="S1675" s="4"/>
      <c r="T1675" s="6"/>
      <c r="U1675" s="4"/>
      <c r="V1675" s="6"/>
      <c r="W1675" s="5"/>
      <c r="X1675" s="5"/>
      <c r="Y1675" s="4"/>
      <c r="Z1675" s="6"/>
      <c r="AA1675" s="4"/>
      <c r="AB1675" s="6"/>
      <c r="AC1675" s="5"/>
      <c r="AD1675" s="5"/>
      <c r="AE1675" s="4"/>
      <c r="AF1675" s="6"/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/>
      <c r="AR1675" s="6"/>
      <c r="AS1675" s="4"/>
      <c r="AT1675" s="6"/>
      <c r="AU1675" s="5"/>
      <c r="AV1675" s="5"/>
      <c r="AW1675" s="4"/>
      <c r="AX1675" s="6"/>
      <c r="AY1675" s="4"/>
      <c r="AZ1675" s="6"/>
      <c r="BA1675" s="5"/>
      <c r="BB1675" s="5"/>
      <c r="BC1675" s="4"/>
      <c r="BD1675" s="6"/>
      <c r="BE1675" s="4"/>
      <c r="BF1675" s="6"/>
      <c r="BG1675" s="5"/>
      <c r="BH1675" s="5"/>
      <c r="BI1675" s="4"/>
      <c r="BJ1675" s="6"/>
      <c r="BK1675" s="4"/>
      <c r="BL1675" s="6"/>
      <c r="BM1675" s="5"/>
      <c r="BN1675" s="5"/>
      <c r="BO1675" s="4"/>
      <c r="BP1675" s="6"/>
      <c r="BQ1675" s="4"/>
      <c r="BR1675" s="6"/>
      <c r="BS1675" s="5"/>
      <c r="BT1675" s="5"/>
      <c r="BU1675" s="4"/>
      <c r="BV1675" s="6"/>
      <c r="BW1675" s="4"/>
      <c r="BX1675" s="6"/>
      <c r="BY1675" s="5"/>
      <c r="BZ1675" s="5"/>
      <c r="CA1675" s="4"/>
      <c r="CB1675" s="6"/>
      <c r="CC1675" s="4"/>
      <c r="CD1675" s="6"/>
      <c r="CE1675" s="5"/>
      <c r="CF1675" s="5"/>
      <c r="CG1675" s="4"/>
      <c r="CH1675" s="6"/>
      <c r="CI1675" s="4"/>
      <c r="CJ1675" s="6"/>
      <c r="CK1675" s="5"/>
      <c r="CL1675" s="5"/>
      <c r="CM1675" s="4"/>
      <c r="CN1675" s="6"/>
      <c r="CO1675" s="4"/>
      <c r="CP1675" s="6"/>
      <c r="CQ1675" s="5"/>
      <c r="CR1675" s="5"/>
      <c r="CS1675" s="4"/>
      <c r="CT1675" s="6"/>
      <c r="CU1675" s="4"/>
      <c r="CV1675" s="6"/>
      <c r="CW1675" s="5"/>
      <c r="CX1675" s="5"/>
      <c r="CY1675" s="4"/>
      <c r="CZ1675" s="6"/>
      <c r="DA1675" s="4"/>
      <c r="DB1675" s="6"/>
      <c r="DC1675" s="5"/>
      <c r="DD1675" s="5"/>
      <c r="DE1675" s="4"/>
      <c r="DF1675" s="6"/>
      <c r="DG1675" s="4"/>
      <c r="DH1675" s="6"/>
      <c r="DI1675" s="5"/>
      <c r="DJ1675" s="5"/>
      <c r="DK1675" s="4"/>
      <c r="DL1675" s="6"/>
      <c r="DM1675" s="4"/>
      <c r="DN1675" s="6"/>
      <c r="DO1675" s="5"/>
      <c r="DP1675" s="5"/>
      <c r="DQ1675" s="4"/>
      <c r="DR1675" s="6"/>
      <c r="DS1675" s="4"/>
      <c r="DT1675" s="6"/>
      <c r="DU1675" s="5"/>
      <c r="DV1675" s="5"/>
      <c r="DW1675" s="4"/>
      <c r="DX1675" s="6"/>
      <c r="DY1675" s="4"/>
      <c r="DZ1675" s="6"/>
      <c r="EA1675" s="5"/>
      <c r="EB1675" s="5"/>
      <c r="EC1675" s="4"/>
      <c r="ED1675" s="6"/>
      <c r="EE1675" s="4"/>
      <c r="EF1675" s="6"/>
      <c r="EG1675" s="5"/>
      <c r="EH1675" s="5"/>
      <c r="EI1675" s="4"/>
      <c r="EJ1675" s="6"/>
      <c r="EK1675" s="4"/>
      <c r="EL1675" s="6"/>
      <c r="EM1675" s="5"/>
      <c r="EN1675" s="5"/>
      <c r="EO1675" s="4"/>
      <c r="EP1675" s="6"/>
      <c r="EQ1675" s="4"/>
      <c r="ER1675" s="6"/>
      <c r="ES1675" s="5"/>
      <c r="ET1675" s="5"/>
      <c r="EU1675" s="4"/>
      <c r="EV1675" s="6"/>
      <c r="EW1675" s="4"/>
      <c r="EX1675" s="6"/>
      <c r="EY1675" s="5"/>
      <c r="EZ1675" s="5"/>
      <c r="FA1675" s="4"/>
      <c r="FB1675" s="6"/>
      <c r="FC1675" s="4"/>
      <c r="FD1675" s="6"/>
      <c r="FE1675" s="5"/>
      <c r="FF1675" s="5"/>
      <c r="FG1675" s="4"/>
      <c r="FH1675" s="6"/>
      <c r="FI1675" s="4"/>
      <c r="FJ1675" s="6"/>
      <c r="FK1675" s="5"/>
      <c r="FL1675" s="5"/>
      <c r="FM1675" s="4"/>
      <c r="FN1675" s="6"/>
      <c r="FO1675" s="4"/>
      <c r="FP1675" s="6"/>
      <c r="FQ1675" s="5"/>
      <c r="FR1675" s="5"/>
      <c r="FS1675" s="4"/>
      <c r="FT1675" s="6"/>
      <c r="FU1675" s="4"/>
      <c r="FV1675" s="6"/>
      <c r="FW1675" s="5"/>
      <c r="FX1675" s="5"/>
      <c r="FY1675" s="4"/>
      <c r="FZ1675" s="6"/>
      <c r="GA1675" s="4"/>
      <c r="GB1675" s="6"/>
      <c r="GC1675" s="5"/>
      <c r="GD1675" s="5"/>
      <c r="GE1675" s="4"/>
      <c r="GF1675" s="6"/>
      <c r="GG1675" s="4"/>
      <c r="GH1675" s="6"/>
      <c r="GI1675" s="5"/>
      <c r="GJ1675" s="5"/>
      <c r="GK1675" s="4"/>
      <c r="GL1675" s="6"/>
      <c r="GM1675" s="4"/>
      <c r="GN1675" s="6"/>
      <c r="GO1675" s="5"/>
      <c r="GP1675" s="5"/>
      <c r="GQ1675" s="4"/>
      <c r="GR1675" s="6"/>
      <c r="GS1675" s="4"/>
      <c r="GT1675" s="6"/>
      <c r="GU1675" s="5"/>
      <c r="GV1675" s="5"/>
      <c r="GW1675" s="4"/>
      <c r="GX1675" s="6"/>
      <c r="GY1675" s="4"/>
      <c r="GZ1675" s="6"/>
      <c r="HA1675" s="5"/>
      <c r="HB1675" s="5"/>
      <c r="HC1675" s="4"/>
      <c r="HD1675" s="6"/>
      <c r="HE1675" s="4"/>
      <c r="HF1675" s="6"/>
      <c r="HG1675" s="5"/>
      <c r="HH1675" s="5"/>
      <c r="HI1675" s="4"/>
      <c r="HJ1675" s="6"/>
      <c r="HK1675" s="4"/>
      <c r="HL1675" s="6"/>
      <c r="HM1675" s="5"/>
      <c r="HN1675" s="5"/>
      <c r="HO1675" s="4"/>
      <c r="HP1675" s="6"/>
      <c r="HQ1675" s="4"/>
      <c r="HR1675" s="6"/>
      <c r="HS1675" s="5"/>
      <c r="HT1675" s="5"/>
      <c r="HU1675" s="4"/>
      <c r="HV1675" s="6"/>
      <c r="HW1675" s="4"/>
      <c r="HX1675" s="6"/>
      <c r="HY1675" s="5"/>
      <c r="HZ1675" s="5"/>
      <c r="IA1675" s="4"/>
      <c r="IB1675" s="6"/>
      <c r="IC1675" s="4"/>
      <c r="ID1675" s="6"/>
      <c r="IE1675" s="5"/>
      <c r="IF1675" s="5"/>
      <c r="IG1675" s="4"/>
      <c r="IH1675" s="6"/>
      <c r="II1675" s="4"/>
      <c r="IJ1675" s="6"/>
      <c r="IK1675" s="5"/>
      <c r="IL1675" s="5"/>
      <c r="IM1675" s="4"/>
      <c r="IN1675" s="6"/>
      <c r="IO1675" s="4"/>
      <c r="IP1675" s="6"/>
      <c r="IQ1675" s="5"/>
      <c r="IR1675" s="5"/>
      <c r="IS1675" s="4"/>
      <c r="IT1675" s="6"/>
      <c r="IU1675" s="4"/>
      <c r="IV1675" s="6"/>
      <c r="IW1675" s="5"/>
      <c r="IX1675" s="5"/>
      <c r="IY1675" s="4"/>
      <c r="IZ1675" s="6"/>
      <c r="JA1675" s="4"/>
      <c r="JB1675" s="6"/>
      <c r="JC1675" s="5"/>
      <c r="JD1675" s="5"/>
      <c r="JE1675" s="4"/>
      <c r="JF1675" s="6"/>
      <c r="JG1675" s="4"/>
      <c r="JH1675" s="6"/>
      <c r="JI1675" s="5"/>
      <c r="JJ1675" s="5"/>
      <c r="JK1675" s="4"/>
      <c r="JL1675" s="6"/>
      <c r="JM1675" s="4"/>
      <c r="JN1675" s="6"/>
      <c r="JO1675" s="5"/>
      <c r="JP1675" s="5"/>
      <c r="JQ1675" s="4"/>
      <c r="JR1675" s="6"/>
      <c r="JS1675" s="4"/>
      <c r="JT1675" s="6"/>
      <c r="JU1675" s="5"/>
      <c r="JV1675" s="5"/>
      <c r="JW1675" s="4"/>
      <c r="JX1675" s="6"/>
      <c r="JY1675" s="4"/>
      <c r="JZ1675" s="6"/>
      <c r="KA1675" s="5"/>
      <c r="KB1675" s="5"/>
      <c r="KC1675" s="4"/>
      <c r="KD1675" s="6"/>
      <c r="KE1675" s="4"/>
      <c r="KF1675" s="6"/>
      <c r="KG1675" s="5"/>
      <c r="KH1675" s="5"/>
      <c r="KI1675" s="4"/>
      <c r="KJ1675" s="6"/>
      <c r="KK1675" s="4"/>
      <c r="KL1675" s="6"/>
      <c r="KM1675" s="5"/>
      <c r="KN1675" s="5"/>
    </row>
    <row r="1676">
      <c r="A1676" s="3" t="s">
        <v>85</v>
      </c>
      <c r="B1676" s="3" t="s">
        <v>712</v>
      </c>
      <c r="C1676" s="3" t="s">
        <v>920</v>
      </c>
      <c r="D1676" s="3" t="s">
        <v>712</v>
      </c>
      <c r="E1676" s="3" t="s">
        <v>1127</v>
      </c>
      <c r="F1676" s="3" t="s">
        <v>104</v>
      </c>
      <c r="G1676" s="3" t="s">
        <v>104</v>
      </c>
      <c r="H1676" s="3" t="s">
        <v>104</v>
      </c>
      <c r="I1676" s="3" t="s">
        <v>1614</v>
      </c>
      <c r="J1676" s="3" t="s">
        <v>104</v>
      </c>
      <c r="K1676" s="4"/>
      <c r="L1676" s="4">
        <f>=ROUNDDOWN({0},0)</f>
      </c>
      <c r="M1676" s="4"/>
      <c r="N1676" s="5"/>
      <c r="O1676" s="4"/>
      <c r="P1676" s="4">
        <f>=ROUNDDOWN({0},0)</f>
      </c>
      <c r="Q1676" s="4"/>
      <c r="R1676" s="5"/>
      <c r="S1676" s="4"/>
      <c r="T1676" s="6"/>
      <c r="U1676" s="4"/>
      <c r="V1676" s="6"/>
      <c r="W1676" s="5"/>
      <c r="X1676" s="5"/>
      <c r="Y1676" s="4"/>
      <c r="Z1676" s="6"/>
      <c r="AA1676" s="4"/>
      <c r="AB1676" s="6"/>
      <c r="AC1676" s="5"/>
      <c r="AD1676" s="5"/>
      <c r="AE1676" s="4"/>
      <c r="AF1676" s="6"/>
      <c r="AG1676" s="4"/>
      <c r="AH1676" s="6"/>
      <c r="AI1676" s="5"/>
      <c r="AJ1676" s="5"/>
      <c r="AK1676" s="4"/>
      <c r="AL1676" s="6"/>
      <c r="AM1676" s="4"/>
      <c r="AN1676" s="6"/>
      <c r="AO1676" s="5"/>
      <c r="AP1676" s="5"/>
      <c r="AQ1676" s="4"/>
      <c r="AR1676" s="6"/>
      <c r="AS1676" s="4"/>
      <c r="AT1676" s="6"/>
      <c r="AU1676" s="5"/>
      <c r="AV1676" s="5"/>
      <c r="AW1676" s="4"/>
      <c r="AX1676" s="6"/>
      <c r="AY1676" s="4"/>
      <c r="AZ1676" s="6"/>
      <c r="BA1676" s="5"/>
      <c r="BB1676" s="5"/>
      <c r="BC1676" s="4"/>
      <c r="BD1676" s="6"/>
      <c r="BE1676" s="4"/>
      <c r="BF1676" s="6"/>
      <c r="BG1676" s="5"/>
      <c r="BH1676" s="5"/>
      <c r="BI1676" s="4"/>
      <c r="BJ1676" s="6"/>
      <c r="BK1676" s="4"/>
      <c r="BL1676" s="6"/>
      <c r="BM1676" s="5"/>
      <c r="BN1676" s="5"/>
      <c r="BO1676" s="4"/>
      <c r="BP1676" s="6"/>
      <c r="BQ1676" s="4"/>
      <c r="BR1676" s="6"/>
      <c r="BS1676" s="5"/>
      <c r="BT1676" s="5"/>
      <c r="BU1676" s="4"/>
      <c r="BV1676" s="6"/>
      <c r="BW1676" s="4"/>
      <c r="BX1676" s="6"/>
      <c r="BY1676" s="5"/>
      <c r="BZ1676" s="5"/>
      <c r="CA1676" s="4"/>
      <c r="CB1676" s="6"/>
      <c r="CC1676" s="4"/>
      <c r="CD1676" s="6"/>
      <c r="CE1676" s="5"/>
      <c r="CF1676" s="5"/>
      <c r="CG1676" s="4"/>
      <c r="CH1676" s="6"/>
      <c r="CI1676" s="4"/>
      <c r="CJ1676" s="6"/>
      <c r="CK1676" s="5"/>
      <c r="CL1676" s="5"/>
      <c r="CM1676" s="4"/>
      <c r="CN1676" s="6"/>
      <c r="CO1676" s="4"/>
      <c r="CP1676" s="6"/>
      <c r="CQ1676" s="5"/>
      <c r="CR1676" s="5"/>
      <c r="CS1676" s="4"/>
      <c r="CT1676" s="6"/>
      <c r="CU1676" s="4"/>
      <c r="CV1676" s="6"/>
      <c r="CW1676" s="5"/>
      <c r="CX1676" s="5"/>
      <c r="CY1676" s="4"/>
      <c r="CZ1676" s="6"/>
      <c r="DA1676" s="4"/>
      <c r="DB1676" s="6"/>
      <c r="DC1676" s="5"/>
      <c r="DD1676" s="5"/>
      <c r="DE1676" s="4"/>
      <c r="DF1676" s="6"/>
      <c r="DG1676" s="4"/>
      <c r="DH1676" s="6"/>
      <c r="DI1676" s="5"/>
      <c r="DJ1676" s="5"/>
      <c r="DK1676" s="4"/>
      <c r="DL1676" s="6"/>
      <c r="DM1676" s="4"/>
      <c r="DN1676" s="6"/>
      <c r="DO1676" s="5"/>
      <c r="DP1676" s="5"/>
      <c r="DQ1676" s="4"/>
      <c r="DR1676" s="6"/>
      <c r="DS1676" s="4"/>
      <c r="DT1676" s="6"/>
      <c r="DU1676" s="5"/>
      <c r="DV1676" s="5"/>
      <c r="DW1676" s="4"/>
      <c r="DX1676" s="6"/>
      <c r="DY1676" s="4"/>
      <c r="DZ1676" s="6"/>
      <c r="EA1676" s="5"/>
      <c r="EB1676" s="5"/>
      <c r="EC1676" s="4"/>
      <c r="ED1676" s="6"/>
      <c r="EE1676" s="4"/>
      <c r="EF1676" s="6"/>
      <c r="EG1676" s="5"/>
      <c r="EH1676" s="5"/>
      <c r="EI1676" s="4"/>
      <c r="EJ1676" s="6"/>
      <c r="EK1676" s="4"/>
      <c r="EL1676" s="6"/>
      <c r="EM1676" s="5"/>
      <c r="EN1676" s="5"/>
      <c r="EO1676" s="4"/>
      <c r="EP1676" s="6"/>
      <c r="EQ1676" s="4"/>
      <c r="ER1676" s="6"/>
      <c r="ES1676" s="5"/>
      <c r="ET1676" s="5"/>
      <c r="EU1676" s="4"/>
      <c r="EV1676" s="6"/>
      <c r="EW1676" s="4"/>
      <c r="EX1676" s="6"/>
      <c r="EY1676" s="5"/>
      <c r="EZ1676" s="5"/>
      <c r="FA1676" s="4"/>
      <c r="FB1676" s="6"/>
      <c r="FC1676" s="4"/>
      <c r="FD1676" s="6"/>
      <c r="FE1676" s="5"/>
      <c r="FF1676" s="5"/>
      <c r="FG1676" s="4"/>
      <c r="FH1676" s="6"/>
      <c r="FI1676" s="4"/>
      <c r="FJ1676" s="6"/>
      <c r="FK1676" s="5"/>
      <c r="FL1676" s="5"/>
      <c r="FM1676" s="4"/>
      <c r="FN1676" s="6"/>
      <c r="FO1676" s="4"/>
      <c r="FP1676" s="6"/>
      <c r="FQ1676" s="5"/>
      <c r="FR1676" s="5"/>
      <c r="FS1676" s="4"/>
      <c r="FT1676" s="6"/>
      <c r="FU1676" s="4"/>
      <c r="FV1676" s="6"/>
      <c r="FW1676" s="5"/>
      <c r="FX1676" s="5"/>
      <c r="FY1676" s="4"/>
      <c r="FZ1676" s="6"/>
      <c r="GA1676" s="4"/>
      <c r="GB1676" s="6"/>
      <c r="GC1676" s="5"/>
      <c r="GD1676" s="5"/>
      <c r="GE1676" s="4"/>
      <c r="GF1676" s="6"/>
      <c r="GG1676" s="4"/>
      <c r="GH1676" s="6"/>
      <c r="GI1676" s="5"/>
      <c r="GJ1676" s="5"/>
      <c r="GK1676" s="4"/>
      <c r="GL1676" s="6"/>
      <c r="GM1676" s="4"/>
      <c r="GN1676" s="6"/>
      <c r="GO1676" s="5"/>
      <c r="GP1676" s="5"/>
      <c r="GQ1676" s="4"/>
      <c r="GR1676" s="6"/>
      <c r="GS1676" s="4"/>
      <c r="GT1676" s="6"/>
      <c r="GU1676" s="5"/>
      <c r="GV1676" s="5"/>
      <c r="GW1676" s="4"/>
      <c r="GX1676" s="6"/>
      <c r="GY1676" s="4"/>
      <c r="GZ1676" s="6"/>
      <c r="HA1676" s="5"/>
      <c r="HB1676" s="5"/>
      <c r="HC1676" s="4"/>
      <c r="HD1676" s="6"/>
      <c r="HE1676" s="4"/>
      <c r="HF1676" s="6"/>
      <c r="HG1676" s="5"/>
      <c r="HH1676" s="5"/>
      <c r="HI1676" s="4"/>
      <c r="HJ1676" s="6"/>
      <c r="HK1676" s="4"/>
      <c r="HL1676" s="6"/>
      <c r="HM1676" s="5"/>
      <c r="HN1676" s="5"/>
      <c r="HO1676" s="4"/>
      <c r="HP1676" s="6"/>
      <c r="HQ1676" s="4"/>
      <c r="HR1676" s="6"/>
      <c r="HS1676" s="5"/>
      <c r="HT1676" s="5"/>
      <c r="HU1676" s="4"/>
      <c r="HV1676" s="6"/>
      <c r="HW1676" s="4"/>
      <c r="HX1676" s="6"/>
      <c r="HY1676" s="5"/>
      <c r="HZ1676" s="5"/>
      <c r="IA1676" s="4"/>
      <c r="IB1676" s="6"/>
      <c r="IC1676" s="4"/>
      <c r="ID1676" s="6"/>
      <c r="IE1676" s="5"/>
      <c r="IF1676" s="5"/>
      <c r="IG1676" s="4"/>
      <c r="IH1676" s="6"/>
      <c r="II1676" s="4"/>
      <c r="IJ1676" s="6"/>
      <c r="IK1676" s="5"/>
      <c r="IL1676" s="5"/>
      <c r="IM1676" s="4"/>
      <c r="IN1676" s="6"/>
      <c r="IO1676" s="4"/>
      <c r="IP1676" s="6"/>
      <c r="IQ1676" s="5"/>
      <c r="IR1676" s="5"/>
      <c r="IS1676" s="4"/>
      <c r="IT1676" s="6"/>
      <c r="IU1676" s="4"/>
      <c r="IV1676" s="6"/>
      <c r="IW1676" s="5"/>
      <c r="IX1676" s="5"/>
      <c r="IY1676" s="4"/>
      <c r="IZ1676" s="6"/>
      <c r="JA1676" s="4"/>
      <c r="JB1676" s="6"/>
      <c r="JC1676" s="5"/>
      <c r="JD1676" s="5"/>
      <c r="JE1676" s="4"/>
      <c r="JF1676" s="6"/>
      <c r="JG1676" s="4"/>
      <c r="JH1676" s="6"/>
      <c r="JI1676" s="5"/>
      <c r="JJ1676" s="5"/>
      <c r="JK1676" s="4"/>
      <c r="JL1676" s="6"/>
      <c r="JM1676" s="4"/>
      <c r="JN1676" s="6"/>
      <c r="JO1676" s="5"/>
      <c r="JP1676" s="5"/>
      <c r="JQ1676" s="4"/>
      <c r="JR1676" s="6"/>
      <c r="JS1676" s="4"/>
      <c r="JT1676" s="6"/>
      <c r="JU1676" s="5"/>
      <c r="JV1676" s="5"/>
      <c r="JW1676" s="4"/>
      <c r="JX1676" s="6"/>
      <c r="JY1676" s="4"/>
      <c r="JZ1676" s="6"/>
      <c r="KA1676" s="5"/>
      <c r="KB1676" s="5"/>
      <c r="KC1676" s="4"/>
      <c r="KD1676" s="6"/>
      <c r="KE1676" s="4"/>
      <c r="KF1676" s="6"/>
      <c r="KG1676" s="5"/>
      <c r="KH1676" s="5"/>
      <c r="KI1676" s="4"/>
      <c r="KJ1676" s="6"/>
      <c r="KK1676" s="4"/>
      <c r="KL1676" s="6"/>
      <c r="KM1676" s="5"/>
      <c r="KN1676" s="5"/>
    </row>
    <row r="1677">
      <c r="A1677" s="3" t="s">
        <v>85</v>
      </c>
      <c r="B1677" s="3" t="s">
        <v>712</v>
      </c>
      <c r="C1677" s="3" t="s">
        <v>920</v>
      </c>
      <c r="D1677" s="3" t="s">
        <v>712</v>
      </c>
      <c r="E1677" s="3" t="s">
        <v>1125</v>
      </c>
      <c r="F1677" s="3" t="s">
        <v>104</v>
      </c>
      <c r="G1677" s="3" t="s">
        <v>104</v>
      </c>
      <c r="H1677" s="3" t="s">
        <v>104</v>
      </c>
      <c r="I1677" s="3" t="s">
        <v>1519</v>
      </c>
      <c r="J1677" s="3" t="s">
        <v>104</v>
      </c>
      <c r="K1677" s="4"/>
      <c r="L1677" s="4">
        <f>=ROUNDDOWN({0},0)</f>
      </c>
      <c r="M1677" s="4"/>
      <c r="N1677" s="5"/>
      <c r="O1677" s="4"/>
      <c r="P1677" s="4">
        <f>=ROUNDDOWN({0},0)</f>
      </c>
      <c r="Q1677" s="4"/>
      <c r="R1677" s="5"/>
      <c r="S1677" s="4"/>
      <c r="T1677" s="6"/>
      <c r="U1677" s="4"/>
      <c r="V1677" s="6"/>
      <c r="W1677" s="5"/>
      <c r="X1677" s="5"/>
      <c r="Y1677" s="4"/>
      <c r="Z1677" s="6"/>
      <c r="AA1677" s="4"/>
      <c r="AB1677" s="6"/>
      <c r="AC1677" s="5"/>
      <c r="AD1677" s="5"/>
      <c r="AE1677" s="4"/>
      <c r="AF1677" s="6"/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/>
      <c r="AR1677" s="6"/>
      <c r="AS1677" s="4"/>
      <c r="AT1677" s="6"/>
      <c r="AU1677" s="5"/>
      <c r="AV1677" s="5"/>
      <c r="AW1677" s="4"/>
      <c r="AX1677" s="6"/>
      <c r="AY1677" s="4"/>
      <c r="AZ1677" s="6"/>
      <c r="BA1677" s="5"/>
      <c r="BB1677" s="5"/>
      <c r="BC1677" s="4"/>
      <c r="BD1677" s="6"/>
      <c r="BE1677" s="4"/>
      <c r="BF1677" s="6"/>
      <c r="BG1677" s="5"/>
      <c r="BH1677" s="5"/>
      <c r="BI1677" s="4"/>
      <c r="BJ1677" s="6"/>
      <c r="BK1677" s="4"/>
      <c r="BL1677" s="6"/>
      <c r="BM1677" s="5"/>
      <c r="BN1677" s="5"/>
      <c r="BO1677" s="4"/>
      <c r="BP1677" s="6"/>
      <c r="BQ1677" s="4"/>
      <c r="BR1677" s="6"/>
      <c r="BS1677" s="5"/>
      <c r="BT1677" s="5"/>
      <c r="BU1677" s="4"/>
      <c r="BV1677" s="6"/>
      <c r="BW1677" s="4"/>
      <c r="BX1677" s="6"/>
      <c r="BY1677" s="5"/>
      <c r="BZ1677" s="5"/>
      <c r="CA1677" s="4"/>
      <c r="CB1677" s="6"/>
      <c r="CC1677" s="4"/>
      <c r="CD1677" s="6"/>
      <c r="CE1677" s="5"/>
      <c r="CF1677" s="5"/>
      <c r="CG1677" s="4"/>
      <c r="CH1677" s="6"/>
      <c r="CI1677" s="4"/>
      <c r="CJ1677" s="6"/>
      <c r="CK1677" s="5"/>
      <c r="CL1677" s="5"/>
      <c r="CM1677" s="4"/>
      <c r="CN1677" s="6"/>
      <c r="CO1677" s="4"/>
      <c r="CP1677" s="6"/>
      <c r="CQ1677" s="5"/>
      <c r="CR1677" s="5"/>
      <c r="CS1677" s="4"/>
      <c r="CT1677" s="6"/>
      <c r="CU1677" s="4"/>
      <c r="CV1677" s="6"/>
      <c r="CW1677" s="5"/>
      <c r="CX1677" s="5"/>
      <c r="CY1677" s="4"/>
      <c r="CZ1677" s="6"/>
      <c r="DA1677" s="4"/>
      <c r="DB1677" s="6"/>
      <c r="DC1677" s="5"/>
      <c r="DD1677" s="5"/>
      <c r="DE1677" s="4"/>
      <c r="DF1677" s="6"/>
      <c r="DG1677" s="4"/>
      <c r="DH1677" s="6"/>
      <c r="DI1677" s="5"/>
      <c r="DJ1677" s="5"/>
      <c r="DK1677" s="4"/>
      <c r="DL1677" s="6"/>
      <c r="DM1677" s="4"/>
      <c r="DN1677" s="6"/>
      <c r="DO1677" s="5"/>
      <c r="DP1677" s="5"/>
      <c r="DQ1677" s="4"/>
      <c r="DR1677" s="6"/>
      <c r="DS1677" s="4"/>
      <c r="DT1677" s="6"/>
      <c r="DU1677" s="5"/>
      <c r="DV1677" s="5"/>
      <c r="DW1677" s="4"/>
      <c r="DX1677" s="6"/>
      <c r="DY1677" s="4"/>
      <c r="DZ1677" s="6"/>
      <c r="EA1677" s="5"/>
      <c r="EB1677" s="5"/>
      <c r="EC1677" s="4"/>
      <c r="ED1677" s="6"/>
      <c r="EE1677" s="4"/>
      <c r="EF1677" s="6"/>
      <c r="EG1677" s="5"/>
      <c r="EH1677" s="5"/>
      <c r="EI1677" s="4"/>
      <c r="EJ1677" s="6"/>
      <c r="EK1677" s="4"/>
      <c r="EL1677" s="6"/>
      <c r="EM1677" s="5"/>
      <c r="EN1677" s="5"/>
      <c r="EO1677" s="4"/>
      <c r="EP1677" s="6"/>
      <c r="EQ1677" s="4"/>
      <c r="ER1677" s="6"/>
      <c r="ES1677" s="5"/>
      <c r="ET1677" s="5"/>
      <c r="EU1677" s="4"/>
      <c r="EV1677" s="6"/>
      <c r="EW1677" s="4"/>
      <c r="EX1677" s="6"/>
      <c r="EY1677" s="5"/>
      <c r="EZ1677" s="5"/>
      <c r="FA1677" s="4"/>
      <c r="FB1677" s="6"/>
      <c r="FC1677" s="4"/>
      <c r="FD1677" s="6"/>
      <c r="FE1677" s="5"/>
      <c r="FF1677" s="5"/>
      <c r="FG1677" s="4"/>
      <c r="FH1677" s="6"/>
      <c r="FI1677" s="4"/>
      <c r="FJ1677" s="6"/>
      <c r="FK1677" s="5"/>
      <c r="FL1677" s="5"/>
      <c r="FM1677" s="4"/>
      <c r="FN1677" s="6"/>
      <c r="FO1677" s="4"/>
      <c r="FP1677" s="6"/>
      <c r="FQ1677" s="5"/>
      <c r="FR1677" s="5"/>
      <c r="FS1677" s="4"/>
      <c r="FT1677" s="6"/>
      <c r="FU1677" s="4"/>
      <c r="FV1677" s="6"/>
      <c r="FW1677" s="5"/>
      <c r="FX1677" s="5"/>
      <c r="FY1677" s="4"/>
      <c r="FZ1677" s="6"/>
      <c r="GA1677" s="4"/>
      <c r="GB1677" s="6"/>
      <c r="GC1677" s="5"/>
      <c r="GD1677" s="5"/>
      <c r="GE1677" s="4"/>
      <c r="GF1677" s="6"/>
      <c r="GG1677" s="4"/>
      <c r="GH1677" s="6"/>
      <c r="GI1677" s="5"/>
      <c r="GJ1677" s="5"/>
      <c r="GK1677" s="4"/>
      <c r="GL1677" s="6"/>
      <c r="GM1677" s="4"/>
      <c r="GN1677" s="6"/>
      <c r="GO1677" s="5"/>
      <c r="GP1677" s="5"/>
      <c r="GQ1677" s="4"/>
      <c r="GR1677" s="6"/>
      <c r="GS1677" s="4"/>
      <c r="GT1677" s="6"/>
      <c r="GU1677" s="5"/>
      <c r="GV1677" s="5"/>
      <c r="GW1677" s="4"/>
      <c r="GX1677" s="6"/>
      <c r="GY1677" s="4"/>
      <c r="GZ1677" s="6"/>
      <c r="HA1677" s="5"/>
      <c r="HB1677" s="5"/>
      <c r="HC1677" s="4"/>
      <c r="HD1677" s="6"/>
      <c r="HE1677" s="4"/>
      <c r="HF1677" s="6"/>
      <c r="HG1677" s="5"/>
      <c r="HH1677" s="5"/>
      <c r="HI1677" s="4"/>
      <c r="HJ1677" s="6"/>
      <c r="HK1677" s="4"/>
      <c r="HL1677" s="6"/>
      <c r="HM1677" s="5"/>
      <c r="HN1677" s="5"/>
      <c r="HO1677" s="4"/>
      <c r="HP1677" s="6"/>
      <c r="HQ1677" s="4"/>
      <c r="HR1677" s="6"/>
      <c r="HS1677" s="5"/>
      <c r="HT1677" s="5"/>
      <c r="HU1677" s="4"/>
      <c r="HV1677" s="6"/>
      <c r="HW1677" s="4"/>
      <c r="HX1677" s="6"/>
      <c r="HY1677" s="5"/>
      <c r="HZ1677" s="5"/>
      <c r="IA1677" s="4"/>
      <c r="IB1677" s="6"/>
      <c r="IC1677" s="4"/>
      <c r="ID1677" s="6"/>
      <c r="IE1677" s="5"/>
      <c r="IF1677" s="5"/>
      <c r="IG1677" s="4"/>
      <c r="IH1677" s="6"/>
      <c r="II1677" s="4"/>
      <c r="IJ1677" s="6"/>
      <c r="IK1677" s="5"/>
      <c r="IL1677" s="5"/>
      <c r="IM1677" s="4"/>
      <c r="IN1677" s="6"/>
      <c r="IO1677" s="4"/>
      <c r="IP1677" s="6"/>
      <c r="IQ1677" s="5"/>
      <c r="IR1677" s="5"/>
      <c r="IS1677" s="4"/>
      <c r="IT1677" s="6"/>
      <c r="IU1677" s="4"/>
      <c r="IV1677" s="6"/>
      <c r="IW1677" s="5"/>
      <c r="IX1677" s="5"/>
      <c r="IY1677" s="4"/>
      <c r="IZ1677" s="6"/>
      <c r="JA1677" s="4"/>
      <c r="JB1677" s="6"/>
      <c r="JC1677" s="5"/>
      <c r="JD1677" s="5"/>
      <c r="JE1677" s="4"/>
      <c r="JF1677" s="6"/>
      <c r="JG1677" s="4"/>
      <c r="JH1677" s="6"/>
      <c r="JI1677" s="5"/>
      <c r="JJ1677" s="5"/>
      <c r="JK1677" s="4"/>
      <c r="JL1677" s="6"/>
      <c r="JM1677" s="4"/>
      <c r="JN1677" s="6"/>
      <c r="JO1677" s="5"/>
      <c r="JP1677" s="5"/>
      <c r="JQ1677" s="4"/>
      <c r="JR1677" s="6"/>
      <c r="JS1677" s="4"/>
      <c r="JT1677" s="6"/>
      <c r="JU1677" s="5"/>
      <c r="JV1677" s="5"/>
      <c r="JW1677" s="4"/>
      <c r="JX1677" s="6"/>
      <c r="JY1677" s="4"/>
      <c r="JZ1677" s="6"/>
      <c r="KA1677" s="5"/>
      <c r="KB1677" s="5"/>
      <c r="KC1677" s="4"/>
      <c r="KD1677" s="6"/>
      <c r="KE1677" s="4"/>
      <c r="KF1677" s="6"/>
      <c r="KG1677" s="5"/>
      <c r="KH1677" s="5"/>
      <c r="KI1677" s="4"/>
      <c r="KJ1677" s="6"/>
      <c r="KK1677" s="4"/>
      <c r="KL1677" s="6"/>
      <c r="KM1677" s="5"/>
      <c r="KN1677" s="5"/>
    </row>
    <row r="1678">
      <c r="A1678" s="3" t="s">
        <v>85</v>
      </c>
      <c r="B1678" s="3" t="s">
        <v>712</v>
      </c>
      <c r="C1678" s="3" t="s">
        <v>920</v>
      </c>
      <c r="D1678" s="3" t="s">
        <v>712</v>
      </c>
      <c r="E1678" s="3" t="s">
        <v>1127</v>
      </c>
      <c r="F1678" s="3" t="s">
        <v>104</v>
      </c>
      <c r="G1678" s="3" t="s">
        <v>104</v>
      </c>
      <c r="H1678" s="3" t="s">
        <v>104</v>
      </c>
      <c r="I1678" s="3" t="s">
        <v>1615</v>
      </c>
      <c r="J1678" s="3" t="s">
        <v>104</v>
      </c>
      <c r="K1678" s="4"/>
      <c r="L1678" s="4">
        <f>=ROUNDDOWN({0},0)</f>
      </c>
      <c r="M1678" s="4"/>
      <c r="N1678" s="5"/>
      <c r="O1678" s="4"/>
      <c r="P1678" s="4">
        <f>=ROUNDDOWN({0},0)</f>
      </c>
      <c r="Q1678" s="4"/>
      <c r="R1678" s="5"/>
      <c r="S1678" s="4"/>
      <c r="T1678" s="6"/>
      <c r="U1678" s="4"/>
      <c r="V1678" s="6"/>
      <c r="W1678" s="5"/>
      <c r="X1678" s="5"/>
      <c r="Y1678" s="4"/>
      <c r="Z1678" s="6"/>
      <c r="AA1678" s="4"/>
      <c r="AB1678" s="6"/>
      <c r="AC1678" s="5"/>
      <c r="AD1678" s="5"/>
      <c r="AE1678" s="4"/>
      <c r="AF1678" s="6"/>
      <c r="AG1678" s="4"/>
      <c r="AH1678" s="6"/>
      <c r="AI1678" s="5"/>
      <c r="AJ1678" s="5"/>
      <c r="AK1678" s="4"/>
      <c r="AL1678" s="6"/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  <c r="AW1678" s="4"/>
      <c r="AX1678" s="6"/>
      <c r="AY1678" s="4"/>
      <c r="AZ1678" s="6"/>
      <c r="BA1678" s="5"/>
      <c r="BB1678" s="5"/>
      <c r="BC1678" s="4"/>
      <c r="BD1678" s="6"/>
      <c r="BE1678" s="4"/>
      <c r="BF1678" s="6"/>
      <c r="BG1678" s="5"/>
      <c r="BH1678" s="5"/>
      <c r="BI1678" s="4"/>
      <c r="BJ1678" s="6"/>
      <c r="BK1678" s="4"/>
      <c r="BL1678" s="6"/>
      <c r="BM1678" s="5"/>
      <c r="BN1678" s="5"/>
      <c r="BO1678" s="4"/>
      <c r="BP1678" s="6"/>
      <c r="BQ1678" s="4"/>
      <c r="BR1678" s="6"/>
      <c r="BS1678" s="5"/>
      <c r="BT1678" s="5"/>
      <c r="BU1678" s="4"/>
      <c r="BV1678" s="6"/>
      <c r="BW1678" s="4"/>
      <c r="BX1678" s="6"/>
      <c r="BY1678" s="5"/>
      <c r="BZ1678" s="5"/>
      <c r="CA1678" s="4"/>
      <c r="CB1678" s="6"/>
      <c r="CC1678" s="4"/>
      <c r="CD1678" s="6"/>
      <c r="CE1678" s="5"/>
      <c r="CF1678" s="5"/>
      <c r="CG1678" s="4"/>
      <c r="CH1678" s="6"/>
      <c r="CI1678" s="4"/>
      <c r="CJ1678" s="6"/>
      <c r="CK1678" s="5"/>
      <c r="CL1678" s="5"/>
      <c r="CM1678" s="4"/>
      <c r="CN1678" s="6"/>
      <c r="CO1678" s="4"/>
      <c r="CP1678" s="6"/>
      <c r="CQ1678" s="5"/>
      <c r="CR1678" s="5"/>
      <c r="CS1678" s="4"/>
      <c r="CT1678" s="6"/>
      <c r="CU1678" s="4"/>
      <c r="CV1678" s="6"/>
      <c r="CW1678" s="5"/>
      <c r="CX1678" s="5"/>
      <c r="CY1678" s="4"/>
      <c r="CZ1678" s="6"/>
      <c r="DA1678" s="4"/>
      <c r="DB1678" s="6"/>
      <c r="DC1678" s="5"/>
      <c r="DD1678" s="5"/>
      <c r="DE1678" s="4"/>
      <c r="DF1678" s="6"/>
      <c r="DG1678" s="4"/>
      <c r="DH1678" s="6"/>
      <c r="DI1678" s="5"/>
      <c r="DJ1678" s="5"/>
      <c r="DK1678" s="4"/>
      <c r="DL1678" s="6"/>
      <c r="DM1678" s="4"/>
      <c r="DN1678" s="6"/>
      <c r="DO1678" s="5"/>
      <c r="DP1678" s="5"/>
      <c r="DQ1678" s="4"/>
      <c r="DR1678" s="6"/>
      <c r="DS1678" s="4"/>
      <c r="DT1678" s="6"/>
      <c r="DU1678" s="5"/>
      <c r="DV1678" s="5"/>
      <c r="DW1678" s="4"/>
      <c r="DX1678" s="6"/>
      <c r="DY1678" s="4"/>
      <c r="DZ1678" s="6"/>
      <c r="EA1678" s="5"/>
      <c r="EB1678" s="5"/>
      <c r="EC1678" s="4"/>
      <c r="ED1678" s="6"/>
      <c r="EE1678" s="4"/>
      <c r="EF1678" s="6"/>
      <c r="EG1678" s="5"/>
      <c r="EH1678" s="5"/>
      <c r="EI1678" s="4"/>
      <c r="EJ1678" s="6"/>
      <c r="EK1678" s="4"/>
      <c r="EL1678" s="6"/>
      <c r="EM1678" s="5"/>
      <c r="EN1678" s="5"/>
      <c r="EO1678" s="4"/>
      <c r="EP1678" s="6"/>
      <c r="EQ1678" s="4"/>
      <c r="ER1678" s="6"/>
      <c r="ES1678" s="5"/>
      <c r="ET1678" s="5"/>
      <c r="EU1678" s="4"/>
      <c r="EV1678" s="6"/>
      <c r="EW1678" s="4"/>
      <c r="EX1678" s="6"/>
      <c r="EY1678" s="5"/>
      <c r="EZ1678" s="5"/>
      <c r="FA1678" s="4"/>
      <c r="FB1678" s="6"/>
      <c r="FC1678" s="4"/>
      <c r="FD1678" s="6"/>
      <c r="FE1678" s="5"/>
      <c r="FF1678" s="5"/>
      <c r="FG1678" s="4"/>
      <c r="FH1678" s="6"/>
      <c r="FI1678" s="4"/>
      <c r="FJ1678" s="6"/>
      <c r="FK1678" s="5"/>
      <c r="FL1678" s="5"/>
      <c r="FM1678" s="4"/>
      <c r="FN1678" s="6"/>
      <c r="FO1678" s="4"/>
      <c r="FP1678" s="6"/>
      <c r="FQ1678" s="5"/>
      <c r="FR1678" s="5"/>
      <c r="FS1678" s="4"/>
      <c r="FT1678" s="6"/>
      <c r="FU1678" s="4"/>
      <c r="FV1678" s="6"/>
      <c r="FW1678" s="5"/>
      <c r="FX1678" s="5"/>
      <c r="FY1678" s="4"/>
      <c r="FZ1678" s="6"/>
      <c r="GA1678" s="4"/>
      <c r="GB1678" s="6"/>
      <c r="GC1678" s="5"/>
      <c r="GD1678" s="5"/>
      <c r="GE1678" s="4"/>
      <c r="GF1678" s="6"/>
      <c r="GG1678" s="4"/>
      <c r="GH1678" s="6"/>
      <c r="GI1678" s="5"/>
      <c r="GJ1678" s="5"/>
      <c r="GK1678" s="4"/>
      <c r="GL1678" s="6"/>
      <c r="GM1678" s="4"/>
      <c r="GN1678" s="6"/>
      <c r="GO1678" s="5"/>
      <c r="GP1678" s="5"/>
      <c r="GQ1678" s="4"/>
      <c r="GR1678" s="6"/>
      <c r="GS1678" s="4"/>
      <c r="GT1678" s="6"/>
      <c r="GU1678" s="5"/>
      <c r="GV1678" s="5"/>
      <c r="GW1678" s="4"/>
      <c r="GX1678" s="6"/>
      <c r="GY1678" s="4"/>
      <c r="GZ1678" s="6"/>
      <c r="HA1678" s="5"/>
      <c r="HB1678" s="5"/>
      <c r="HC1678" s="4"/>
      <c r="HD1678" s="6"/>
      <c r="HE1678" s="4"/>
      <c r="HF1678" s="6"/>
      <c r="HG1678" s="5"/>
      <c r="HH1678" s="5"/>
      <c r="HI1678" s="4"/>
      <c r="HJ1678" s="6"/>
      <c r="HK1678" s="4"/>
      <c r="HL1678" s="6"/>
      <c r="HM1678" s="5"/>
      <c r="HN1678" s="5"/>
      <c r="HO1678" s="4"/>
      <c r="HP1678" s="6"/>
      <c r="HQ1678" s="4"/>
      <c r="HR1678" s="6"/>
      <c r="HS1678" s="5"/>
      <c r="HT1678" s="5"/>
      <c r="HU1678" s="4"/>
      <c r="HV1678" s="6"/>
      <c r="HW1678" s="4"/>
      <c r="HX1678" s="6"/>
      <c r="HY1678" s="5"/>
      <c r="HZ1678" s="5"/>
      <c r="IA1678" s="4"/>
      <c r="IB1678" s="6"/>
      <c r="IC1678" s="4"/>
      <c r="ID1678" s="6"/>
      <c r="IE1678" s="5"/>
      <c r="IF1678" s="5"/>
      <c r="IG1678" s="4"/>
      <c r="IH1678" s="6"/>
      <c r="II1678" s="4"/>
      <c r="IJ1678" s="6"/>
      <c r="IK1678" s="5"/>
      <c r="IL1678" s="5"/>
      <c r="IM1678" s="4"/>
      <c r="IN1678" s="6"/>
      <c r="IO1678" s="4"/>
      <c r="IP1678" s="6"/>
      <c r="IQ1678" s="5"/>
      <c r="IR1678" s="5"/>
      <c r="IS1678" s="4"/>
      <c r="IT1678" s="6"/>
      <c r="IU1678" s="4"/>
      <c r="IV1678" s="6"/>
      <c r="IW1678" s="5"/>
      <c r="IX1678" s="5"/>
      <c r="IY1678" s="4"/>
      <c r="IZ1678" s="6"/>
      <c r="JA1678" s="4"/>
      <c r="JB1678" s="6"/>
      <c r="JC1678" s="5"/>
      <c r="JD1678" s="5"/>
      <c r="JE1678" s="4"/>
      <c r="JF1678" s="6"/>
      <c r="JG1678" s="4"/>
      <c r="JH1678" s="6"/>
      <c r="JI1678" s="5"/>
      <c r="JJ1678" s="5"/>
      <c r="JK1678" s="4"/>
      <c r="JL1678" s="6"/>
      <c r="JM1678" s="4"/>
      <c r="JN1678" s="6"/>
      <c r="JO1678" s="5"/>
      <c r="JP1678" s="5"/>
      <c r="JQ1678" s="4"/>
      <c r="JR1678" s="6"/>
      <c r="JS1678" s="4"/>
      <c r="JT1678" s="6"/>
      <c r="JU1678" s="5"/>
      <c r="JV1678" s="5"/>
      <c r="JW1678" s="4"/>
      <c r="JX1678" s="6"/>
      <c r="JY1678" s="4"/>
      <c r="JZ1678" s="6"/>
      <c r="KA1678" s="5"/>
      <c r="KB1678" s="5"/>
      <c r="KC1678" s="4"/>
      <c r="KD1678" s="6"/>
      <c r="KE1678" s="4"/>
      <c r="KF1678" s="6"/>
      <c r="KG1678" s="5"/>
      <c r="KH1678" s="5"/>
      <c r="KI1678" s="4"/>
      <c r="KJ1678" s="6"/>
      <c r="KK1678" s="4"/>
      <c r="KL1678" s="6"/>
      <c r="KM1678" s="5"/>
      <c r="KN1678" s="5"/>
    </row>
    <row r="1679">
      <c r="A1679" s="3" t="s">
        <v>85</v>
      </c>
      <c r="B1679" s="3" t="s">
        <v>712</v>
      </c>
      <c r="C1679" s="3" t="s">
        <v>920</v>
      </c>
      <c r="D1679" s="3" t="s">
        <v>712</v>
      </c>
      <c r="E1679" s="3" t="s">
        <v>1126</v>
      </c>
      <c r="F1679" s="3" t="s">
        <v>104</v>
      </c>
      <c r="G1679" s="3" t="s">
        <v>104</v>
      </c>
      <c r="H1679" s="3" t="s">
        <v>104</v>
      </c>
      <c r="I1679" s="3" t="s">
        <v>1491</v>
      </c>
      <c r="J1679" s="3" t="s">
        <v>104</v>
      </c>
      <c r="K1679" s="4"/>
      <c r="L1679" s="4">
        <f>=ROUNDDOWN({0},0)</f>
      </c>
      <c r="M1679" s="4"/>
      <c r="N1679" s="5"/>
      <c r="O1679" s="4"/>
      <c r="P1679" s="4">
        <f>=ROUNDDOWN({0},0)</f>
      </c>
      <c r="Q1679" s="4"/>
      <c r="R1679" s="5"/>
      <c r="S1679" s="4"/>
      <c r="T1679" s="6"/>
      <c r="U1679" s="4"/>
      <c r="V1679" s="6"/>
      <c r="W1679" s="5"/>
      <c r="X1679" s="5"/>
      <c r="Y1679" s="4"/>
      <c r="Z1679" s="6"/>
      <c r="AA1679" s="4"/>
      <c r="AB1679" s="6"/>
      <c r="AC1679" s="5"/>
      <c r="AD1679" s="5"/>
      <c r="AE1679" s="4"/>
      <c r="AF1679" s="6"/>
      <c r="AG1679" s="4"/>
      <c r="AH1679" s="6"/>
      <c r="AI1679" s="5"/>
      <c r="AJ1679" s="5"/>
      <c r="AK1679" s="4"/>
      <c r="AL1679" s="6"/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  <c r="AW1679" s="4"/>
      <c r="AX1679" s="6"/>
      <c r="AY1679" s="4"/>
      <c r="AZ1679" s="6"/>
      <c r="BA1679" s="5"/>
      <c r="BB1679" s="5"/>
      <c r="BC1679" s="4"/>
      <c r="BD1679" s="6"/>
      <c r="BE1679" s="4"/>
      <c r="BF1679" s="6"/>
      <c r="BG1679" s="5"/>
      <c r="BH1679" s="5"/>
      <c r="BI1679" s="4"/>
      <c r="BJ1679" s="6"/>
      <c r="BK1679" s="4"/>
      <c r="BL1679" s="6"/>
      <c r="BM1679" s="5"/>
      <c r="BN1679" s="5"/>
      <c r="BO1679" s="4"/>
      <c r="BP1679" s="6"/>
      <c r="BQ1679" s="4"/>
      <c r="BR1679" s="6"/>
      <c r="BS1679" s="5"/>
      <c r="BT1679" s="5"/>
      <c r="BU1679" s="4"/>
      <c r="BV1679" s="6"/>
      <c r="BW1679" s="4"/>
      <c r="BX1679" s="6"/>
      <c r="BY1679" s="5"/>
      <c r="BZ1679" s="5"/>
      <c r="CA1679" s="4"/>
      <c r="CB1679" s="6"/>
      <c r="CC1679" s="4"/>
      <c r="CD1679" s="6"/>
      <c r="CE1679" s="5"/>
      <c r="CF1679" s="5"/>
      <c r="CG1679" s="4"/>
      <c r="CH1679" s="6"/>
      <c r="CI1679" s="4"/>
      <c r="CJ1679" s="6"/>
      <c r="CK1679" s="5"/>
      <c r="CL1679" s="5"/>
      <c r="CM1679" s="4"/>
      <c r="CN1679" s="6"/>
      <c r="CO1679" s="4"/>
      <c r="CP1679" s="6"/>
      <c r="CQ1679" s="5"/>
      <c r="CR1679" s="5"/>
      <c r="CS1679" s="4"/>
      <c r="CT1679" s="6"/>
      <c r="CU1679" s="4"/>
      <c r="CV1679" s="6"/>
      <c r="CW1679" s="5"/>
      <c r="CX1679" s="5"/>
      <c r="CY1679" s="4"/>
      <c r="CZ1679" s="6"/>
      <c r="DA1679" s="4"/>
      <c r="DB1679" s="6"/>
      <c r="DC1679" s="5"/>
      <c r="DD1679" s="5"/>
      <c r="DE1679" s="4"/>
      <c r="DF1679" s="6"/>
      <c r="DG1679" s="4"/>
      <c r="DH1679" s="6"/>
      <c r="DI1679" s="5"/>
      <c r="DJ1679" s="5"/>
      <c r="DK1679" s="4"/>
      <c r="DL1679" s="6"/>
      <c r="DM1679" s="4"/>
      <c r="DN1679" s="6"/>
      <c r="DO1679" s="5"/>
      <c r="DP1679" s="5"/>
      <c r="DQ1679" s="4"/>
      <c r="DR1679" s="6"/>
      <c r="DS1679" s="4"/>
      <c r="DT1679" s="6"/>
      <c r="DU1679" s="5"/>
      <c r="DV1679" s="5"/>
      <c r="DW1679" s="4"/>
      <c r="DX1679" s="6"/>
      <c r="DY1679" s="4"/>
      <c r="DZ1679" s="6"/>
      <c r="EA1679" s="5"/>
      <c r="EB1679" s="5"/>
      <c r="EC1679" s="4"/>
      <c r="ED1679" s="6"/>
      <c r="EE1679" s="4"/>
      <c r="EF1679" s="6"/>
      <c r="EG1679" s="5"/>
      <c r="EH1679" s="5"/>
      <c r="EI1679" s="4"/>
      <c r="EJ1679" s="6"/>
      <c r="EK1679" s="4"/>
      <c r="EL1679" s="6"/>
      <c r="EM1679" s="5"/>
      <c r="EN1679" s="5"/>
      <c r="EO1679" s="4"/>
      <c r="EP1679" s="6"/>
      <c r="EQ1679" s="4"/>
      <c r="ER1679" s="6"/>
      <c r="ES1679" s="5"/>
      <c r="ET1679" s="5"/>
      <c r="EU1679" s="4"/>
      <c r="EV1679" s="6"/>
      <c r="EW1679" s="4"/>
      <c r="EX1679" s="6"/>
      <c r="EY1679" s="5"/>
      <c r="EZ1679" s="5"/>
      <c r="FA1679" s="4"/>
      <c r="FB1679" s="6"/>
      <c r="FC1679" s="4"/>
      <c r="FD1679" s="6"/>
      <c r="FE1679" s="5"/>
      <c r="FF1679" s="5"/>
      <c r="FG1679" s="4"/>
      <c r="FH1679" s="6"/>
      <c r="FI1679" s="4"/>
      <c r="FJ1679" s="6"/>
      <c r="FK1679" s="5"/>
      <c r="FL1679" s="5"/>
      <c r="FM1679" s="4"/>
      <c r="FN1679" s="6"/>
      <c r="FO1679" s="4"/>
      <c r="FP1679" s="6"/>
      <c r="FQ1679" s="5"/>
      <c r="FR1679" s="5"/>
      <c r="FS1679" s="4"/>
      <c r="FT1679" s="6"/>
      <c r="FU1679" s="4"/>
      <c r="FV1679" s="6"/>
      <c r="FW1679" s="5"/>
      <c r="FX1679" s="5"/>
      <c r="FY1679" s="4"/>
      <c r="FZ1679" s="6"/>
      <c r="GA1679" s="4"/>
      <c r="GB1679" s="6"/>
      <c r="GC1679" s="5"/>
      <c r="GD1679" s="5"/>
      <c r="GE1679" s="4"/>
      <c r="GF1679" s="6"/>
      <c r="GG1679" s="4"/>
      <c r="GH1679" s="6"/>
      <c r="GI1679" s="5"/>
      <c r="GJ1679" s="5"/>
      <c r="GK1679" s="4"/>
      <c r="GL1679" s="6"/>
      <c r="GM1679" s="4"/>
      <c r="GN1679" s="6"/>
      <c r="GO1679" s="5"/>
      <c r="GP1679" s="5"/>
      <c r="GQ1679" s="4"/>
      <c r="GR1679" s="6"/>
      <c r="GS1679" s="4"/>
      <c r="GT1679" s="6"/>
      <c r="GU1679" s="5"/>
      <c r="GV1679" s="5"/>
      <c r="GW1679" s="4"/>
      <c r="GX1679" s="6"/>
      <c r="GY1679" s="4"/>
      <c r="GZ1679" s="6"/>
      <c r="HA1679" s="5"/>
      <c r="HB1679" s="5"/>
      <c r="HC1679" s="4"/>
      <c r="HD1679" s="6"/>
      <c r="HE1679" s="4"/>
      <c r="HF1679" s="6"/>
      <c r="HG1679" s="5"/>
      <c r="HH1679" s="5"/>
      <c r="HI1679" s="4"/>
      <c r="HJ1679" s="6"/>
      <c r="HK1679" s="4"/>
      <c r="HL1679" s="6"/>
      <c r="HM1679" s="5"/>
      <c r="HN1679" s="5"/>
      <c r="HO1679" s="4"/>
      <c r="HP1679" s="6"/>
      <c r="HQ1679" s="4"/>
      <c r="HR1679" s="6"/>
      <c r="HS1679" s="5"/>
      <c r="HT1679" s="5"/>
      <c r="HU1679" s="4"/>
      <c r="HV1679" s="6"/>
      <c r="HW1679" s="4"/>
      <c r="HX1679" s="6"/>
      <c r="HY1679" s="5"/>
      <c r="HZ1679" s="5"/>
      <c r="IA1679" s="4"/>
      <c r="IB1679" s="6"/>
      <c r="IC1679" s="4"/>
      <c r="ID1679" s="6"/>
      <c r="IE1679" s="5"/>
      <c r="IF1679" s="5"/>
      <c r="IG1679" s="4"/>
      <c r="IH1679" s="6"/>
      <c r="II1679" s="4"/>
      <c r="IJ1679" s="6"/>
      <c r="IK1679" s="5"/>
      <c r="IL1679" s="5"/>
      <c r="IM1679" s="4"/>
      <c r="IN1679" s="6"/>
      <c r="IO1679" s="4"/>
      <c r="IP1679" s="6"/>
      <c r="IQ1679" s="5"/>
      <c r="IR1679" s="5"/>
      <c r="IS1679" s="4"/>
      <c r="IT1679" s="6"/>
      <c r="IU1679" s="4"/>
      <c r="IV1679" s="6"/>
      <c r="IW1679" s="5"/>
      <c r="IX1679" s="5"/>
      <c r="IY1679" s="4"/>
      <c r="IZ1679" s="6"/>
      <c r="JA1679" s="4"/>
      <c r="JB1679" s="6"/>
      <c r="JC1679" s="5"/>
      <c r="JD1679" s="5"/>
      <c r="JE1679" s="4"/>
      <c r="JF1679" s="6"/>
      <c r="JG1679" s="4"/>
      <c r="JH1679" s="6"/>
      <c r="JI1679" s="5"/>
      <c r="JJ1679" s="5"/>
      <c r="JK1679" s="4"/>
      <c r="JL1679" s="6"/>
      <c r="JM1679" s="4"/>
      <c r="JN1679" s="6"/>
      <c r="JO1679" s="5"/>
      <c r="JP1679" s="5"/>
      <c r="JQ1679" s="4"/>
      <c r="JR1679" s="6"/>
      <c r="JS1679" s="4"/>
      <c r="JT1679" s="6"/>
      <c r="JU1679" s="5"/>
      <c r="JV1679" s="5"/>
      <c r="JW1679" s="4"/>
      <c r="JX1679" s="6"/>
      <c r="JY1679" s="4"/>
      <c r="JZ1679" s="6"/>
      <c r="KA1679" s="5"/>
      <c r="KB1679" s="5"/>
      <c r="KC1679" s="4"/>
      <c r="KD1679" s="6"/>
      <c r="KE1679" s="4"/>
      <c r="KF1679" s="6"/>
      <c r="KG1679" s="5"/>
      <c r="KH1679" s="5"/>
      <c r="KI1679" s="4"/>
      <c r="KJ1679" s="6"/>
      <c r="KK1679" s="4"/>
      <c r="KL1679" s="6"/>
      <c r="KM1679" s="5"/>
      <c r="KN1679" s="5"/>
    </row>
    <row r="1680">
      <c r="A1680" s="3" t="s">
        <v>85</v>
      </c>
      <c r="B1680" s="3" t="s">
        <v>712</v>
      </c>
      <c r="C1680" s="3" t="s">
        <v>920</v>
      </c>
      <c r="D1680" s="3" t="s">
        <v>712</v>
      </c>
      <c r="E1680" s="3" t="s">
        <v>1125</v>
      </c>
      <c r="F1680" s="3" t="s">
        <v>104</v>
      </c>
      <c r="G1680" s="3" t="s">
        <v>104</v>
      </c>
      <c r="H1680" s="3" t="s">
        <v>104</v>
      </c>
      <c r="I1680" s="3" t="s">
        <v>1327</v>
      </c>
      <c r="J1680" s="3" t="s">
        <v>104</v>
      </c>
      <c r="K1680" s="4"/>
      <c r="L1680" s="4">
        <f>=ROUNDDOWN({0},0)</f>
      </c>
      <c r="M1680" s="4"/>
      <c r="N1680" s="5"/>
      <c r="O1680" s="4"/>
      <c r="P1680" s="4">
        <f>=ROUNDDOWN({0},0)</f>
      </c>
      <c r="Q1680" s="4"/>
      <c r="R1680" s="5"/>
      <c r="S1680" s="4"/>
      <c r="T1680" s="6"/>
      <c r="U1680" s="4"/>
      <c r="V1680" s="6"/>
      <c r="W1680" s="5"/>
      <c r="X1680" s="5"/>
      <c r="Y1680" s="4"/>
      <c r="Z1680" s="6"/>
      <c r="AA1680" s="4"/>
      <c r="AB1680" s="6"/>
      <c r="AC1680" s="5"/>
      <c r="AD1680" s="5"/>
      <c r="AE1680" s="4"/>
      <c r="AF1680" s="6"/>
      <c r="AG1680" s="4"/>
      <c r="AH1680" s="6"/>
      <c r="AI1680" s="5"/>
      <c r="AJ1680" s="5"/>
      <c r="AK1680" s="4"/>
      <c r="AL1680" s="6"/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  <c r="AW1680" s="4"/>
      <c r="AX1680" s="6"/>
      <c r="AY1680" s="4"/>
      <c r="AZ1680" s="6"/>
      <c r="BA1680" s="5"/>
      <c r="BB1680" s="5"/>
      <c r="BC1680" s="4"/>
      <c r="BD1680" s="6"/>
      <c r="BE1680" s="4"/>
      <c r="BF1680" s="6"/>
      <c r="BG1680" s="5"/>
      <c r="BH1680" s="5"/>
      <c r="BI1680" s="4"/>
      <c r="BJ1680" s="6"/>
      <c r="BK1680" s="4"/>
      <c r="BL1680" s="6"/>
      <c r="BM1680" s="5"/>
      <c r="BN1680" s="5"/>
      <c r="BO1680" s="4"/>
      <c r="BP1680" s="6"/>
      <c r="BQ1680" s="4"/>
      <c r="BR1680" s="6"/>
      <c r="BS1680" s="5"/>
      <c r="BT1680" s="5"/>
      <c r="BU1680" s="4"/>
      <c r="BV1680" s="6"/>
      <c r="BW1680" s="4"/>
      <c r="BX1680" s="6"/>
      <c r="BY1680" s="5"/>
      <c r="BZ1680" s="5"/>
      <c r="CA1680" s="4"/>
      <c r="CB1680" s="6"/>
      <c r="CC1680" s="4"/>
      <c r="CD1680" s="6"/>
      <c r="CE1680" s="5"/>
      <c r="CF1680" s="5"/>
      <c r="CG1680" s="4"/>
      <c r="CH1680" s="6"/>
      <c r="CI1680" s="4"/>
      <c r="CJ1680" s="6"/>
      <c r="CK1680" s="5"/>
      <c r="CL1680" s="5"/>
      <c r="CM1680" s="4"/>
      <c r="CN1680" s="6"/>
      <c r="CO1680" s="4"/>
      <c r="CP1680" s="6"/>
      <c r="CQ1680" s="5"/>
      <c r="CR1680" s="5"/>
      <c r="CS1680" s="4"/>
      <c r="CT1680" s="6"/>
      <c r="CU1680" s="4"/>
      <c r="CV1680" s="6"/>
      <c r="CW1680" s="5"/>
      <c r="CX1680" s="5"/>
      <c r="CY1680" s="4"/>
      <c r="CZ1680" s="6"/>
      <c r="DA1680" s="4"/>
      <c r="DB1680" s="6"/>
      <c r="DC1680" s="5"/>
      <c r="DD1680" s="5"/>
      <c r="DE1680" s="4"/>
      <c r="DF1680" s="6"/>
      <c r="DG1680" s="4"/>
      <c r="DH1680" s="6"/>
      <c r="DI1680" s="5"/>
      <c r="DJ1680" s="5"/>
      <c r="DK1680" s="4"/>
      <c r="DL1680" s="6"/>
      <c r="DM1680" s="4"/>
      <c r="DN1680" s="6"/>
      <c r="DO1680" s="5"/>
      <c r="DP1680" s="5"/>
      <c r="DQ1680" s="4"/>
      <c r="DR1680" s="6"/>
      <c r="DS1680" s="4"/>
      <c r="DT1680" s="6"/>
      <c r="DU1680" s="5"/>
      <c r="DV1680" s="5"/>
      <c r="DW1680" s="4"/>
      <c r="DX1680" s="6"/>
      <c r="DY1680" s="4"/>
      <c r="DZ1680" s="6"/>
      <c r="EA1680" s="5"/>
      <c r="EB1680" s="5"/>
      <c r="EC1680" s="4"/>
      <c r="ED1680" s="6"/>
      <c r="EE1680" s="4"/>
      <c r="EF1680" s="6"/>
      <c r="EG1680" s="5"/>
      <c r="EH1680" s="5"/>
      <c r="EI1680" s="4"/>
      <c r="EJ1680" s="6"/>
      <c r="EK1680" s="4"/>
      <c r="EL1680" s="6"/>
      <c r="EM1680" s="5"/>
      <c r="EN1680" s="5"/>
      <c r="EO1680" s="4"/>
      <c r="EP1680" s="6"/>
      <c r="EQ1680" s="4"/>
      <c r="ER1680" s="6"/>
      <c r="ES1680" s="5"/>
      <c r="ET1680" s="5"/>
      <c r="EU1680" s="4"/>
      <c r="EV1680" s="6"/>
      <c r="EW1680" s="4"/>
      <c r="EX1680" s="6"/>
      <c r="EY1680" s="5"/>
      <c r="EZ1680" s="5"/>
      <c r="FA1680" s="4"/>
      <c r="FB1680" s="6"/>
      <c r="FC1680" s="4"/>
      <c r="FD1680" s="6"/>
      <c r="FE1680" s="5"/>
      <c r="FF1680" s="5"/>
      <c r="FG1680" s="4"/>
      <c r="FH1680" s="6"/>
      <c r="FI1680" s="4"/>
      <c r="FJ1680" s="6"/>
      <c r="FK1680" s="5"/>
      <c r="FL1680" s="5"/>
      <c r="FM1680" s="4"/>
      <c r="FN1680" s="6"/>
      <c r="FO1680" s="4"/>
      <c r="FP1680" s="6"/>
      <c r="FQ1680" s="5"/>
      <c r="FR1680" s="5"/>
      <c r="FS1680" s="4"/>
      <c r="FT1680" s="6"/>
      <c r="FU1680" s="4"/>
      <c r="FV1680" s="6"/>
      <c r="FW1680" s="5"/>
      <c r="FX1680" s="5"/>
      <c r="FY1680" s="4"/>
      <c r="FZ1680" s="6"/>
      <c r="GA1680" s="4"/>
      <c r="GB1680" s="6"/>
      <c r="GC1680" s="5"/>
      <c r="GD1680" s="5"/>
      <c r="GE1680" s="4"/>
      <c r="GF1680" s="6"/>
      <c r="GG1680" s="4"/>
      <c r="GH1680" s="6"/>
      <c r="GI1680" s="5"/>
      <c r="GJ1680" s="5"/>
      <c r="GK1680" s="4"/>
      <c r="GL1680" s="6"/>
      <c r="GM1680" s="4"/>
      <c r="GN1680" s="6"/>
      <c r="GO1680" s="5"/>
      <c r="GP1680" s="5"/>
      <c r="GQ1680" s="4"/>
      <c r="GR1680" s="6"/>
      <c r="GS1680" s="4"/>
      <c r="GT1680" s="6"/>
      <c r="GU1680" s="5"/>
      <c r="GV1680" s="5"/>
      <c r="GW1680" s="4"/>
      <c r="GX1680" s="6"/>
      <c r="GY1680" s="4"/>
      <c r="GZ1680" s="6"/>
      <c r="HA1680" s="5"/>
      <c r="HB1680" s="5"/>
      <c r="HC1680" s="4"/>
      <c r="HD1680" s="6"/>
      <c r="HE1680" s="4"/>
      <c r="HF1680" s="6"/>
      <c r="HG1680" s="5"/>
      <c r="HH1680" s="5"/>
      <c r="HI1680" s="4"/>
      <c r="HJ1680" s="6"/>
      <c r="HK1680" s="4"/>
      <c r="HL1680" s="6"/>
      <c r="HM1680" s="5"/>
      <c r="HN1680" s="5"/>
      <c r="HO1680" s="4"/>
      <c r="HP1680" s="6"/>
      <c r="HQ1680" s="4"/>
      <c r="HR1680" s="6"/>
      <c r="HS1680" s="5"/>
      <c r="HT1680" s="5"/>
      <c r="HU1680" s="4"/>
      <c r="HV1680" s="6"/>
      <c r="HW1680" s="4"/>
      <c r="HX1680" s="6"/>
      <c r="HY1680" s="5"/>
      <c r="HZ1680" s="5"/>
      <c r="IA1680" s="4"/>
      <c r="IB1680" s="6"/>
      <c r="IC1680" s="4"/>
      <c r="ID1680" s="6"/>
      <c r="IE1680" s="5"/>
      <c r="IF1680" s="5"/>
      <c r="IG1680" s="4"/>
      <c r="IH1680" s="6"/>
      <c r="II1680" s="4"/>
      <c r="IJ1680" s="6"/>
      <c r="IK1680" s="5"/>
      <c r="IL1680" s="5"/>
      <c r="IM1680" s="4"/>
      <c r="IN1680" s="6"/>
      <c r="IO1680" s="4"/>
      <c r="IP1680" s="6"/>
      <c r="IQ1680" s="5"/>
      <c r="IR1680" s="5"/>
      <c r="IS1680" s="4"/>
      <c r="IT1680" s="6"/>
      <c r="IU1680" s="4"/>
      <c r="IV1680" s="6"/>
      <c r="IW1680" s="5"/>
      <c r="IX1680" s="5"/>
      <c r="IY1680" s="4"/>
      <c r="IZ1680" s="6"/>
      <c r="JA1680" s="4"/>
      <c r="JB1680" s="6"/>
      <c r="JC1680" s="5"/>
      <c r="JD1680" s="5"/>
      <c r="JE1680" s="4"/>
      <c r="JF1680" s="6"/>
      <c r="JG1680" s="4"/>
      <c r="JH1680" s="6"/>
      <c r="JI1680" s="5"/>
      <c r="JJ1680" s="5"/>
      <c r="JK1680" s="4"/>
      <c r="JL1680" s="6"/>
      <c r="JM1680" s="4"/>
      <c r="JN1680" s="6"/>
      <c r="JO1680" s="5"/>
      <c r="JP1680" s="5"/>
      <c r="JQ1680" s="4"/>
      <c r="JR1680" s="6"/>
      <c r="JS1680" s="4"/>
      <c r="JT1680" s="6"/>
      <c r="JU1680" s="5"/>
      <c r="JV1680" s="5"/>
      <c r="JW1680" s="4"/>
      <c r="JX1680" s="6"/>
      <c r="JY1680" s="4"/>
      <c r="JZ1680" s="6"/>
      <c r="KA1680" s="5"/>
      <c r="KB1680" s="5"/>
      <c r="KC1680" s="4"/>
      <c r="KD1680" s="6"/>
      <c r="KE1680" s="4"/>
      <c r="KF1680" s="6"/>
      <c r="KG1680" s="5"/>
      <c r="KH1680" s="5"/>
      <c r="KI1680" s="4"/>
      <c r="KJ1680" s="6"/>
      <c r="KK1680" s="4"/>
      <c r="KL1680" s="6"/>
      <c r="KM1680" s="5"/>
      <c r="KN1680" s="5"/>
    </row>
    <row r="1681">
      <c r="A1681" s="3" t="s">
        <v>85</v>
      </c>
      <c r="B1681" s="3" t="s">
        <v>712</v>
      </c>
      <c r="C1681" s="3" t="s">
        <v>920</v>
      </c>
      <c r="D1681" s="3" t="s">
        <v>712</v>
      </c>
      <c r="E1681" s="3" t="s">
        <v>1127</v>
      </c>
      <c r="F1681" s="3" t="s">
        <v>104</v>
      </c>
      <c r="G1681" s="3" t="s">
        <v>104</v>
      </c>
      <c r="H1681" s="3" t="s">
        <v>104</v>
      </c>
      <c r="I1681" s="3" t="s">
        <v>1616</v>
      </c>
      <c r="J1681" s="3" t="s">
        <v>104</v>
      </c>
      <c r="K1681" s="4"/>
      <c r="L1681" s="4">
        <f>=ROUNDDOWN({0},0)</f>
      </c>
      <c r="M1681" s="4"/>
      <c r="N1681" s="5"/>
      <c r="O1681" s="4"/>
      <c r="P1681" s="4">
        <f>=ROUNDDOWN({0},0)</f>
      </c>
      <c r="Q1681" s="4"/>
      <c r="R1681" s="5"/>
      <c r="S1681" s="4"/>
      <c r="T1681" s="6"/>
      <c r="U1681" s="4"/>
      <c r="V1681" s="6"/>
      <c r="W1681" s="5"/>
      <c r="X1681" s="5"/>
      <c r="Y1681" s="4"/>
      <c r="Z1681" s="6"/>
      <c r="AA1681" s="4"/>
      <c r="AB1681" s="6"/>
      <c r="AC1681" s="5"/>
      <c r="AD1681" s="5"/>
      <c r="AE1681" s="4"/>
      <c r="AF1681" s="6"/>
      <c r="AG1681" s="4"/>
      <c r="AH1681" s="6"/>
      <c r="AI1681" s="5"/>
      <c r="AJ1681" s="5"/>
      <c r="AK1681" s="4"/>
      <c r="AL1681" s="6"/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  <c r="AW1681" s="4"/>
      <c r="AX1681" s="6"/>
      <c r="AY1681" s="4"/>
      <c r="AZ1681" s="6"/>
      <c r="BA1681" s="5"/>
      <c r="BB1681" s="5"/>
      <c r="BC1681" s="4"/>
      <c r="BD1681" s="6"/>
      <c r="BE1681" s="4"/>
      <c r="BF1681" s="6"/>
      <c r="BG1681" s="5"/>
      <c r="BH1681" s="5"/>
      <c r="BI1681" s="4"/>
      <c r="BJ1681" s="6"/>
      <c r="BK1681" s="4"/>
      <c r="BL1681" s="6"/>
      <c r="BM1681" s="5"/>
      <c r="BN1681" s="5"/>
      <c r="BO1681" s="4"/>
      <c r="BP1681" s="6"/>
      <c r="BQ1681" s="4"/>
      <c r="BR1681" s="6"/>
      <c r="BS1681" s="5"/>
      <c r="BT1681" s="5"/>
      <c r="BU1681" s="4"/>
      <c r="BV1681" s="6"/>
      <c r="BW1681" s="4"/>
      <c r="BX1681" s="6"/>
      <c r="BY1681" s="5"/>
      <c r="BZ1681" s="5"/>
      <c r="CA1681" s="4"/>
      <c r="CB1681" s="6"/>
      <c r="CC1681" s="4"/>
      <c r="CD1681" s="6"/>
      <c r="CE1681" s="5"/>
      <c r="CF1681" s="5"/>
      <c r="CG1681" s="4"/>
      <c r="CH1681" s="6"/>
      <c r="CI1681" s="4"/>
      <c r="CJ1681" s="6"/>
      <c r="CK1681" s="5"/>
      <c r="CL1681" s="5"/>
      <c r="CM1681" s="4"/>
      <c r="CN1681" s="6"/>
      <c r="CO1681" s="4"/>
      <c r="CP1681" s="6"/>
      <c r="CQ1681" s="5"/>
      <c r="CR1681" s="5"/>
      <c r="CS1681" s="4"/>
      <c r="CT1681" s="6"/>
      <c r="CU1681" s="4"/>
      <c r="CV1681" s="6"/>
      <c r="CW1681" s="5"/>
      <c r="CX1681" s="5"/>
      <c r="CY1681" s="4"/>
      <c r="CZ1681" s="6"/>
      <c r="DA1681" s="4"/>
      <c r="DB1681" s="6"/>
      <c r="DC1681" s="5"/>
      <c r="DD1681" s="5"/>
      <c r="DE1681" s="4"/>
      <c r="DF1681" s="6"/>
      <c r="DG1681" s="4"/>
      <c r="DH1681" s="6"/>
      <c r="DI1681" s="5"/>
      <c r="DJ1681" s="5"/>
      <c r="DK1681" s="4"/>
      <c r="DL1681" s="6"/>
      <c r="DM1681" s="4"/>
      <c r="DN1681" s="6"/>
      <c r="DO1681" s="5"/>
      <c r="DP1681" s="5"/>
      <c r="DQ1681" s="4"/>
      <c r="DR1681" s="6"/>
      <c r="DS1681" s="4"/>
      <c r="DT1681" s="6"/>
      <c r="DU1681" s="5"/>
      <c r="DV1681" s="5"/>
      <c r="DW1681" s="4"/>
      <c r="DX1681" s="6"/>
      <c r="DY1681" s="4"/>
      <c r="DZ1681" s="6"/>
      <c r="EA1681" s="5"/>
      <c r="EB1681" s="5"/>
      <c r="EC1681" s="4"/>
      <c r="ED1681" s="6"/>
      <c r="EE1681" s="4"/>
      <c r="EF1681" s="6"/>
      <c r="EG1681" s="5"/>
      <c r="EH1681" s="5"/>
      <c r="EI1681" s="4"/>
      <c r="EJ1681" s="6"/>
      <c r="EK1681" s="4"/>
      <c r="EL1681" s="6"/>
      <c r="EM1681" s="5"/>
      <c r="EN1681" s="5"/>
      <c r="EO1681" s="4"/>
      <c r="EP1681" s="6"/>
      <c r="EQ1681" s="4"/>
      <c r="ER1681" s="6"/>
      <c r="ES1681" s="5"/>
      <c r="ET1681" s="5"/>
      <c r="EU1681" s="4"/>
      <c r="EV1681" s="6"/>
      <c r="EW1681" s="4"/>
      <c r="EX1681" s="6"/>
      <c r="EY1681" s="5"/>
      <c r="EZ1681" s="5"/>
      <c r="FA1681" s="4"/>
      <c r="FB1681" s="6"/>
      <c r="FC1681" s="4"/>
      <c r="FD1681" s="6"/>
      <c r="FE1681" s="5"/>
      <c r="FF1681" s="5"/>
      <c r="FG1681" s="4"/>
      <c r="FH1681" s="6"/>
      <c r="FI1681" s="4"/>
      <c r="FJ1681" s="6"/>
      <c r="FK1681" s="5"/>
      <c r="FL1681" s="5"/>
      <c r="FM1681" s="4"/>
      <c r="FN1681" s="6"/>
      <c r="FO1681" s="4"/>
      <c r="FP1681" s="6"/>
      <c r="FQ1681" s="5"/>
      <c r="FR1681" s="5"/>
      <c r="FS1681" s="4"/>
      <c r="FT1681" s="6"/>
      <c r="FU1681" s="4"/>
      <c r="FV1681" s="6"/>
      <c r="FW1681" s="5"/>
      <c r="FX1681" s="5"/>
      <c r="FY1681" s="4"/>
      <c r="FZ1681" s="6"/>
      <c r="GA1681" s="4"/>
      <c r="GB1681" s="6"/>
      <c r="GC1681" s="5"/>
      <c r="GD1681" s="5"/>
      <c r="GE1681" s="4"/>
      <c r="GF1681" s="6"/>
      <c r="GG1681" s="4"/>
      <c r="GH1681" s="6"/>
      <c r="GI1681" s="5"/>
      <c r="GJ1681" s="5"/>
      <c r="GK1681" s="4"/>
      <c r="GL1681" s="6"/>
      <c r="GM1681" s="4"/>
      <c r="GN1681" s="6"/>
      <c r="GO1681" s="5"/>
      <c r="GP1681" s="5"/>
      <c r="GQ1681" s="4"/>
      <c r="GR1681" s="6"/>
      <c r="GS1681" s="4"/>
      <c r="GT1681" s="6"/>
      <c r="GU1681" s="5"/>
      <c r="GV1681" s="5"/>
      <c r="GW1681" s="4"/>
      <c r="GX1681" s="6"/>
      <c r="GY1681" s="4"/>
      <c r="GZ1681" s="6"/>
      <c r="HA1681" s="5"/>
      <c r="HB1681" s="5"/>
      <c r="HC1681" s="4"/>
      <c r="HD1681" s="6"/>
      <c r="HE1681" s="4"/>
      <c r="HF1681" s="6"/>
      <c r="HG1681" s="5"/>
      <c r="HH1681" s="5"/>
      <c r="HI1681" s="4"/>
      <c r="HJ1681" s="6"/>
      <c r="HK1681" s="4"/>
      <c r="HL1681" s="6"/>
      <c r="HM1681" s="5"/>
      <c r="HN1681" s="5"/>
      <c r="HO1681" s="4"/>
      <c r="HP1681" s="6"/>
      <c r="HQ1681" s="4"/>
      <c r="HR1681" s="6"/>
      <c r="HS1681" s="5"/>
      <c r="HT1681" s="5"/>
      <c r="HU1681" s="4"/>
      <c r="HV1681" s="6"/>
      <c r="HW1681" s="4"/>
      <c r="HX1681" s="6"/>
      <c r="HY1681" s="5"/>
      <c r="HZ1681" s="5"/>
      <c r="IA1681" s="4"/>
      <c r="IB1681" s="6"/>
      <c r="IC1681" s="4"/>
      <c r="ID1681" s="6"/>
      <c r="IE1681" s="5"/>
      <c r="IF1681" s="5"/>
      <c r="IG1681" s="4"/>
      <c r="IH1681" s="6"/>
      <c r="II1681" s="4"/>
      <c r="IJ1681" s="6"/>
      <c r="IK1681" s="5"/>
      <c r="IL1681" s="5"/>
      <c r="IM1681" s="4"/>
      <c r="IN1681" s="6"/>
      <c r="IO1681" s="4"/>
      <c r="IP1681" s="6"/>
      <c r="IQ1681" s="5"/>
      <c r="IR1681" s="5"/>
      <c r="IS1681" s="4"/>
      <c r="IT1681" s="6"/>
      <c r="IU1681" s="4"/>
      <c r="IV1681" s="6"/>
      <c r="IW1681" s="5"/>
      <c r="IX1681" s="5"/>
      <c r="IY1681" s="4"/>
      <c r="IZ1681" s="6"/>
      <c r="JA1681" s="4"/>
      <c r="JB1681" s="6"/>
      <c r="JC1681" s="5"/>
      <c r="JD1681" s="5"/>
      <c r="JE1681" s="4"/>
      <c r="JF1681" s="6"/>
      <c r="JG1681" s="4"/>
      <c r="JH1681" s="6"/>
      <c r="JI1681" s="5"/>
      <c r="JJ1681" s="5"/>
      <c r="JK1681" s="4"/>
      <c r="JL1681" s="6"/>
      <c r="JM1681" s="4"/>
      <c r="JN1681" s="6"/>
      <c r="JO1681" s="5"/>
      <c r="JP1681" s="5"/>
      <c r="JQ1681" s="4"/>
      <c r="JR1681" s="6"/>
      <c r="JS1681" s="4"/>
      <c r="JT1681" s="6"/>
      <c r="JU1681" s="5"/>
      <c r="JV1681" s="5"/>
      <c r="JW1681" s="4"/>
      <c r="JX1681" s="6"/>
      <c r="JY1681" s="4"/>
      <c r="JZ1681" s="6"/>
      <c r="KA1681" s="5"/>
      <c r="KB1681" s="5"/>
      <c r="KC1681" s="4"/>
      <c r="KD1681" s="6"/>
      <c r="KE1681" s="4"/>
      <c r="KF1681" s="6"/>
      <c r="KG1681" s="5"/>
      <c r="KH1681" s="5"/>
      <c r="KI1681" s="4"/>
      <c r="KJ1681" s="6"/>
      <c r="KK1681" s="4"/>
      <c r="KL1681" s="6"/>
      <c r="KM1681" s="5"/>
      <c r="KN1681" s="5"/>
    </row>
    <row r="1682">
      <c r="A1682" s="3" t="s">
        <v>85</v>
      </c>
      <c r="B1682" s="3" t="s">
        <v>712</v>
      </c>
      <c r="C1682" s="3" t="s">
        <v>920</v>
      </c>
      <c r="D1682" s="3" t="s">
        <v>712</v>
      </c>
      <c r="E1682" s="3" t="s">
        <v>1127</v>
      </c>
      <c r="F1682" s="3" t="s">
        <v>104</v>
      </c>
      <c r="G1682" s="3" t="s">
        <v>104</v>
      </c>
      <c r="H1682" s="3" t="s">
        <v>104</v>
      </c>
      <c r="I1682" s="3" t="s">
        <v>1617</v>
      </c>
      <c r="J1682" s="3" t="s">
        <v>104</v>
      </c>
      <c r="K1682" s="4"/>
      <c r="L1682" s="4">
        <f>=ROUNDDOWN({0},0)</f>
      </c>
      <c r="M1682" s="4"/>
      <c r="N1682" s="5"/>
      <c r="O1682" s="4"/>
      <c r="P1682" s="4">
        <f>=ROUNDDOWN({0},0)</f>
      </c>
      <c r="Q1682" s="4"/>
      <c r="R1682" s="5"/>
      <c r="S1682" s="4"/>
      <c r="T1682" s="6"/>
      <c r="U1682" s="4"/>
      <c r="V1682" s="6"/>
      <c r="W1682" s="5"/>
      <c r="X1682" s="5"/>
      <c r="Y1682" s="4"/>
      <c r="Z1682" s="6"/>
      <c r="AA1682" s="4"/>
      <c r="AB1682" s="6"/>
      <c r="AC1682" s="5"/>
      <c r="AD1682" s="5"/>
      <c r="AE1682" s="4"/>
      <c r="AF1682" s="6"/>
      <c r="AG1682" s="4"/>
      <c r="AH1682" s="6"/>
      <c r="AI1682" s="5"/>
      <c r="AJ1682" s="5"/>
      <c r="AK1682" s="4"/>
      <c r="AL1682" s="6"/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  <c r="AW1682" s="4"/>
      <c r="AX1682" s="6"/>
      <c r="AY1682" s="4"/>
      <c r="AZ1682" s="6"/>
      <c r="BA1682" s="5"/>
      <c r="BB1682" s="5"/>
      <c r="BC1682" s="4"/>
      <c r="BD1682" s="6"/>
      <c r="BE1682" s="4"/>
      <c r="BF1682" s="6"/>
      <c r="BG1682" s="5"/>
      <c r="BH1682" s="5"/>
      <c r="BI1682" s="4"/>
      <c r="BJ1682" s="6"/>
      <c r="BK1682" s="4"/>
      <c r="BL1682" s="6"/>
      <c r="BM1682" s="5"/>
      <c r="BN1682" s="5"/>
      <c r="BO1682" s="4"/>
      <c r="BP1682" s="6"/>
      <c r="BQ1682" s="4"/>
      <c r="BR1682" s="6"/>
      <c r="BS1682" s="5"/>
      <c r="BT1682" s="5"/>
      <c r="BU1682" s="4"/>
      <c r="BV1682" s="6"/>
      <c r="BW1682" s="4"/>
      <c r="BX1682" s="6"/>
      <c r="BY1682" s="5"/>
      <c r="BZ1682" s="5"/>
      <c r="CA1682" s="4"/>
      <c r="CB1682" s="6"/>
      <c r="CC1682" s="4"/>
      <c r="CD1682" s="6"/>
      <c r="CE1682" s="5"/>
      <c r="CF1682" s="5"/>
      <c r="CG1682" s="4"/>
      <c r="CH1682" s="6"/>
      <c r="CI1682" s="4"/>
      <c r="CJ1682" s="6"/>
      <c r="CK1682" s="5"/>
      <c r="CL1682" s="5"/>
      <c r="CM1682" s="4"/>
      <c r="CN1682" s="6"/>
      <c r="CO1682" s="4"/>
      <c r="CP1682" s="6"/>
      <c r="CQ1682" s="5"/>
      <c r="CR1682" s="5"/>
      <c r="CS1682" s="4"/>
      <c r="CT1682" s="6"/>
      <c r="CU1682" s="4"/>
      <c r="CV1682" s="6"/>
      <c r="CW1682" s="5"/>
      <c r="CX1682" s="5"/>
      <c r="CY1682" s="4"/>
      <c r="CZ1682" s="6"/>
      <c r="DA1682" s="4"/>
      <c r="DB1682" s="6"/>
      <c r="DC1682" s="5"/>
      <c r="DD1682" s="5"/>
      <c r="DE1682" s="4"/>
      <c r="DF1682" s="6"/>
      <c r="DG1682" s="4"/>
      <c r="DH1682" s="6"/>
      <c r="DI1682" s="5"/>
      <c r="DJ1682" s="5"/>
      <c r="DK1682" s="4"/>
      <c r="DL1682" s="6"/>
      <c r="DM1682" s="4"/>
      <c r="DN1682" s="6"/>
      <c r="DO1682" s="5"/>
      <c r="DP1682" s="5"/>
      <c r="DQ1682" s="4"/>
      <c r="DR1682" s="6"/>
      <c r="DS1682" s="4"/>
      <c r="DT1682" s="6"/>
      <c r="DU1682" s="5"/>
      <c r="DV1682" s="5"/>
      <c r="DW1682" s="4"/>
      <c r="DX1682" s="6"/>
      <c r="DY1682" s="4"/>
      <c r="DZ1682" s="6"/>
      <c r="EA1682" s="5"/>
      <c r="EB1682" s="5"/>
      <c r="EC1682" s="4"/>
      <c r="ED1682" s="6"/>
      <c r="EE1682" s="4"/>
      <c r="EF1682" s="6"/>
      <c r="EG1682" s="5"/>
      <c r="EH1682" s="5"/>
      <c r="EI1682" s="4"/>
      <c r="EJ1682" s="6"/>
      <c r="EK1682" s="4"/>
      <c r="EL1682" s="6"/>
      <c r="EM1682" s="5"/>
      <c r="EN1682" s="5"/>
      <c r="EO1682" s="4"/>
      <c r="EP1682" s="6"/>
      <c r="EQ1682" s="4"/>
      <c r="ER1682" s="6"/>
      <c r="ES1682" s="5"/>
      <c r="ET1682" s="5"/>
      <c r="EU1682" s="4"/>
      <c r="EV1682" s="6"/>
      <c r="EW1682" s="4"/>
      <c r="EX1682" s="6"/>
      <c r="EY1682" s="5"/>
      <c r="EZ1682" s="5"/>
      <c r="FA1682" s="4"/>
      <c r="FB1682" s="6"/>
      <c r="FC1682" s="4"/>
      <c r="FD1682" s="6"/>
      <c r="FE1682" s="5"/>
      <c r="FF1682" s="5"/>
      <c r="FG1682" s="4"/>
      <c r="FH1682" s="6"/>
      <c r="FI1682" s="4"/>
      <c r="FJ1682" s="6"/>
      <c r="FK1682" s="5"/>
      <c r="FL1682" s="5"/>
      <c r="FM1682" s="4"/>
      <c r="FN1682" s="6"/>
      <c r="FO1682" s="4"/>
      <c r="FP1682" s="6"/>
      <c r="FQ1682" s="5"/>
      <c r="FR1682" s="5"/>
      <c r="FS1682" s="4"/>
      <c r="FT1682" s="6"/>
      <c r="FU1682" s="4"/>
      <c r="FV1682" s="6"/>
      <c r="FW1682" s="5"/>
      <c r="FX1682" s="5"/>
      <c r="FY1682" s="4"/>
      <c r="FZ1682" s="6"/>
      <c r="GA1682" s="4"/>
      <c r="GB1682" s="6"/>
      <c r="GC1682" s="5"/>
      <c r="GD1682" s="5"/>
      <c r="GE1682" s="4"/>
      <c r="GF1682" s="6"/>
      <c r="GG1682" s="4"/>
      <c r="GH1682" s="6"/>
      <c r="GI1682" s="5"/>
      <c r="GJ1682" s="5"/>
      <c r="GK1682" s="4"/>
      <c r="GL1682" s="6"/>
      <c r="GM1682" s="4"/>
      <c r="GN1682" s="6"/>
      <c r="GO1682" s="5"/>
      <c r="GP1682" s="5"/>
      <c r="GQ1682" s="4"/>
      <c r="GR1682" s="6"/>
      <c r="GS1682" s="4"/>
      <c r="GT1682" s="6"/>
      <c r="GU1682" s="5"/>
      <c r="GV1682" s="5"/>
      <c r="GW1682" s="4"/>
      <c r="GX1682" s="6"/>
      <c r="GY1682" s="4"/>
      <c r="GZ1682" s="6"/>
      <c r="HA1682" s="5"/>
      <c r="HB1682" s="5"/>
      <c r="HC1682" s="4"/>
      <c r="HD1682" s="6"/>
      <c r="HE1682" s="4"/>
      <c r="HF1682" s="6"/>
      <c r="HG1682" s="5"/>
      <c r="HH1682" s="5"/>
      <c r="HI1682" s="4"/>
      <c r="HJ1682" s="6"/>
      <c r="HK1682" s="4"/>
      <c r="HL1682" s="6"/>
      <c r="HM1682" s="5"/>
      <c r="HN1682" s="5"/>
      <c r="HO1682" s="4"/>
      <c r="HP1682" s="6"/>
      <c r="HQ1682" s="4"/>
      <c r="HR1682" s="6"/>
      <c r="HS1682" s="5"/>
      <c r="HT1682" s="5"/>
      <c r="HU1682" s="4"/>
      <c r="HV1682" s="6"/>
      <c r="HW1682" s="4"/>
      <c r="HX1682" s="6"/>
      <c r="HY1682" s="5"/>
      <c r="HZ1682" s="5"/>
      <c r="IA1682" s="4"/>
      <c r="IB1682" s="6"/>
      <c r="IC1682" s="4"/>
      <c r="ID1682" s="6"/>
      <c r="IE1682" s="5"/>
      <c r="IF1682" s="5"/>
      <c r="IG1682" s="4"/>
      <c r="IH1682" s="6"/>
      <c r="II1682" s="4"/>
      <c r="IJ1682" s="6"/>
      <c r="IK1682" s="5"/>
      <c r="IL1682" s="5"/>
      <c r="IM1682" s="4"/>
      <c r="IN1682" s="6"/>
      <c r="IO1682" s="4"/>
      <c r="IP1682" s="6"/>
      <c r="IQ1682" s="5"/>
      <c r="IR1682" s="5"/>
      <c r="IS1682" s="4"/>
      <c r="IT1682" s="6"/>
      <c r="IU1682" s="4"/>
      <c r="IV1682" s="6"/>
      <c r="IW1682" s="5"/>
      <c r="IX1682" s="5"/>
      <c r="IY1682" s="4"/>
      <c r="IZ1682" s="6"/>
      <c r="JA1682" s="4"/>
      <c r="JB1682" s="6"/>
      <c r="JC1682" s="5"/>
      <c r="JD1682" s="5"/>
      <c r="JE1682" s="4"/>
      <c r="JF1682" s="6"/>
      <c r="JG1682" s="4"/>
      <c r="JH1682" s="6"/>
      <c r="JI1682" s="5"/>
      <c r="JJ1682" s="5"/>
      <c r="JK1682" s="4"/>
      <c r="JL1682" s="6"/>
      <c r="JM1682" s="4"/>
      <c r="JN1682" s="6"/>
      <c r="JO1682" s="5"/>
      <c r="JP1682" s="5"/>
      <c r="JQ1682" s="4"/>
      <c r="JR1682" s="6"/>
      <c r="JS1682" s="4"/>
      <c r="JT1682" s="6"/>
      <c r="JU1682" s="5"/>
      <c r="JV1682" s="5"/>
      <c r="JW1682" s="4"/>
      <c r="JX1682" s="6"/>
      <c r="JY1682" s="4"/>
      <c r="JZ1682" s="6"/>
      <c r="KA1682" s="5"/>
      <c r="KB1682" s="5"/>
      <c r="KC1682" s="4"/>
      <c r="KD1682" s="6"/>
      <c r="KE1682" s="4"/>
      <c r="KF1682" s="6"/>
      <c r="KG1682" s="5"/>
      <c r="KH1682" s="5"/>
      <c r="KI1682" s="4"/>
      <c r="KJ1682" s="6"/>
      <c r="KK1682" s="4"/>
      <c r="KL1682" s="6"/>
      <c r="KM1682" s="5"/>
      <c r="KN1682" s="5"/>
    </row>
    <row r="1683">
      <c r="A1683" s="3" t="s">
        <v>85</v>
      </c>
      <c r="B1683" s="3" t="s">
        <v>712</v>
      </c>
      <c r="C1683" s="3" t="s">
        <v>920</v>
      </c>
      <c r="D1683" s="3" t="s">
        <v>712</v>
      </c>
      <c r="E1683" s="3" t="s">
        <v>1125</v>
      </c>
      <c r="F1683" s="3" t="s">
        <v>104</v>
      </c>
      <c r="G1683" s="3" t="s">
        <v>104</v>
      </c>
      <c r="H1683" s="3" t="s">
        <v>104</v>
      </c>
      <c r="I1683" s="3" t="s">
        <v>1536</v>
      </c>
      <c r="J1683" s="3" t="s">
        <v>104</v>
      </c>
      <c r="K1683" s="4"/>
      <c r="L1683" s="4">
        <f>=ROUNDDOWN({0},0)</f>
      </c>
      <c r="M1683" s="4"/>
      <c r="N1683" s="5"/>
      <c r="O1683" s="4"/>
      <c r="P1683" s="4">
        <f>=ROUNDDOWN({0},0)</f>
      </c>
      <c r="Q1683" s="4"/>
      <c r="R1683" s="5"/>
      <c r="S1683" s="4"/>
      <c r="T1683" s="6"/>
      <c r="U1683" s="4"/>
      <c r="V1683" s="6"/>
      <c r="W1683" s="5"/>
      <c r="X1683" s="5"/>
      <c r="Y1683" s="4"/>
      <c r="Z1683" s="6"/>
      <c r="AA1683" s="4"/>
      <c r="AB1683" s="6"/>
      <c r="AC1683" s="5"/>
      <c r="AD1683" s="5"/>
      <c r="AE1683" s="4"/>
      <c r="AF1683" s="6"/>
      <c r="AG1683" s="4"/>
      <c r="AH1683" s="6"/>
      <c r="AI1683" s="5"/>
      <c r="AJ1683" s="5"/>
      <c r="AK1683" s="4"/>
      <c r="AL1683" s="6"/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  <c r="AW1683" s="4"/>
      <c r="AX1683" s="6"/>
      <c r="AY1683" s="4"/>
      <c r="AZ1683" s="6"/>
      <c r="BA1683" s="5"/>
      <c r="BB1683" s="5"/>
      <c r="BC1683" s="4"/>
      <c r="BD1683" s="6"/>
      <c r="BE1683" s="4"/>
      <c r="BF1683" s="6"/>
      <c r="BG1683" s="5"/>
      <c r="BH1683" s="5"/>
      <c r="BI1683" s="4"/>
      <c r="BJ1683" s="6"/>
      <c r="BK1683" s="4"/>
      <c r="BL1683" s="6"/>
      <c r="BM1683" s="5"/>
      <c r="BN1683" s="5"/>
      <c r="BO1683" s="4"/>
      <c r="BP1683" s="6"/>
      <c r="BQ1683" s="4"/>
      <c r="BR1683" s="6"/>
      <c r="BS1683" s="5"/>
      <c r="BT1683" s="5"/>
      <c r="BU1683" s="4"/>
      <c r="BV1683" s="6"/>
      <c r="BW1683" s="4"/>
      <c r="BX1683" s="6"/>
      <c r="BY1683" s="5"/>
      <c r="BZ1683" s="5"/>
      <c r="CA1683" s="4"/>
      <c r="CB1683" s="6"/>
      <c r="CC1683" s="4"/>
      <c r="CD1683" s="6"/>
      <c r="CE1683" s="5"/>
      <c r="CF1683" s="5"/>
      <c r="CG1683" s="4"/>
      <c r="CH1683" s="6"/>
      <c r="CI1683" s="4"/>
      <c r="CJ1683" s="6"/>
      <c r="CK1683" s="5"/>
      <c r="CL1683" s="5"/>
      <c r="CM1683" s="4"/>
      <c r="CN1683" s="6"/>
      <c r="CO1683" s="4"/>
      <c r="CP1683" s="6"/>
      <c r="CQ1683" s="5"/>
      <c r="CR1683" s="5"/>
      <c r="CS1683" s="4"/>
      <c r="CT1683" s="6"/>
      <c r="CU1683" s="4"/>
      <c r="CV1683" s="6"/>
      <c r="CW1683" s="5"/>
      <c r="CX1683" s="5"/>
      <c r="CY1683" s="4"/>
      <c r="CZ1683" s="6"/>
      <c r="DA1683" s="4"/>
      <c r="DB1683" s="6"/>
      <c r="DC1683" s="5"/>
      <c r="DD1683" s="5"/>
      <c r="DE1683" s="4"/>
      <c r="DF1683" s="6"/>
      <c r="DG1683" s="4"/>
      <c r="DH1683" s="6"/>
      <c r="DI1683" s="5"/>
      <c r="DJ1683" s="5"/>
      <c r="DK1683" s="4"/>
      <c r="DL1683" s="6"/>
      <c r="DM1683" s="4"/>
      <c r="DN1683" s="6"/>
      <c r="DO1683" s="5"/>
      <c r="DP1683" s="5"/>
      <c r="DQ1683" s="4"/>
      <c r="DR1683" s="6"/>
      <c r="DS1683" s="4"/>
      <c r="DT1683" s="6"/>
      <c r="DU1683" s="5"/>
      <c r="DV1683" s="5"/>
      <c r="DW1683" s="4"/>
      <c r="DX1683" s="6"/>
      <c r="DY1683" s="4"/>
      <c r="DZ1683" s="6"/>
      <c r="EA1683" s="5"/>
      <c r="EB1683" s="5"/>
      <c r="EC1683" s="4"/>
      <c r="ED1683" s="6"/>
      <c r="EE1683" s="4"/>
      <c r="EF1683" s="6"/>
      <c r="EG1683" s="5"/>
      <c r="EH1683" s="5"/>
      <c r="EI1683" s="4"/>
      <c r="EJ1683" s="6"/>
      <c r="EK1683" s="4"/>
      <c r="EL1683" s="6"/>
      <c r="EM1683" s="5"/>
      <c r="EN1683" s="5"/>
      <c r="EO1683" s="4"/>
      <c r="EP1683" s="6"/>
      <c r="EQ1683" s="4"/>
      <c r="ER1683" s="6"/>
      <c r="ES1683" s="5"/>
      <c r="ET1683" s="5"/>
      <c r="EU1683" s="4"/>
      <c r="EV1683" s="6"/>
      <c r="EW1683" s="4"/>
      <c r="EX1683" s="6"/>
      <c r="EY1683" s="5"/>
      <c r="EZ1683" s="5"/>
      <c r="FA1683" s="4"/>
      <c r="FB1683" s="6"/>
      <c r="FC1683" s="4"/>
      <c r="FD1683" s="6"/>
      <c r="FE1683" s="5"/>
      <c r="FF1683" s="5"/>
      <c r="FG1683" s="4"/>
      <c r="FH1683" s="6"/>
      <c r="FI1683" s="4"/>
      <c r="FJ1683" s="6"/>
      <c r="FK1683" s="5"/>
      <c r="FL1683" s="5"/>
      <c r="FM1683" s="4"/>
      <c r="FN1683" s="6"/>
      <c r="FO1683" s="4"/>
      <c r="FP1683" s="6"/>
      <c r="FQ1683" s="5"/>
      <c r="FR1683" s="5"/>
      <c r="FS1683" s="4"/>
      <c r="FT1683" s="6"/>
      <c r="FU1683" s="4"/>
      <c r="FV1683" s="6"/>
      <c r="FW1683" s="5"/>
      <c r="FX1683" s="5"/>
      <c r="FY1683" s="4"/>
      <c r="FZ1683" s="6"/>
      <c r="GA1683" s="4"/>
      <c r="GB1683" s="6"/>
      <c r="GC1683" s="5"/>
      <c r="GD1683" s="5"/>
      <c r="GE1683" s="4"/>
      <c r="GF1683" s="6"/>
      <c r="GG1683" s="4"/>
      <c r="GH1683" s="6"/>
      <c r="GI1683" s="5"/>
      <c r="GJ1683" s="5"/>
      <c r="GK1683" s="4"/>
      <c r="GL1683" s="6"/>
      <c r="GM1683" s="4"/>
      <c r="GN1683" s="6"/>
      <c r="GO1683" s="5"/>
      <c r="GP1683" s="5"/>
      <c r="GQ1683" s="4"/>
      <c r="GR1683" s="6"/>
      <c r="GS1683" s="4"/>
      <c r="GT1683" s="6"/>
      <c r="GU1683" s="5"/>
      <c r="GV1683" s="5"/>
      <c r="GW1683" s="4"/>
      <c r="GX1683" s="6"/>
      <c r="GY1683" s="4"/>
      <c r="GZ1683" s="6"/>
      <c r="HA1683" s="5"/>
      <c r="HB1683" s="5"/>
      <c r="HC1683" s="4"/>
      <c r="HD1683" s="6"/>
      <c r="HE1683" s="4"/>
      <c r="HF1683" s="6"/>
      <c r="HG1683" s="5"/>
      <c r="HH1683" s="5"/>
      <c r="HI1683" s="4"/>
      <c r="HJ1683" s="6"/>
      <c r="HK1683" s="4"/>
      <c r="HL1683" s="6"/>
      <c r="HM1683" s="5"/>
      <c r="HN1683" s="5"/>
      <c r="HO1683" s="4"/>
      <c r="HP1683" s="6"/>
      <c r="HQ1683" s="4"/>
      <c r="HR1683" s="6"/>
      <c r="HS1683" s="5"/>
      <c r="HT1683" s="5"/>
      <c r="HU1683" s="4"/>
      <c r="HV1683" s="6"/>
      <c r="HW1683" s="4"/>
      <c r="HX1683" s="6"/>
      <c r="HY1683" s="5"/>
      <c r="HZ1683" s="5"/>
      <c r="IA1683" s="4"/>
      <c r="IB1683" s="6"/>
      <c r="IC1683" s="4"/>
      <c r="ID1683" s="6"/>
      <c r="IE1683" s="5"/>
      <c r="IF1683" s="5"/>
      <c r="IG1683" s="4"/>
      <c r="IH1683" s="6"/>
      <c r="II1683" s="4"/>
      <c r="IJ1683" s="6"/>
      <c r="IK1683" s="5"/>
      <c r="IL1683" s="5"/>
      <c r="IM1683" s="4"/>
      <c r="IN1683" s="6"/>
      <c r="IO1683" s="4"/>
      <c r="IP1683" s="6"/>
      <c r="IQ1683" s="5"/>
      <c r="IR1683" s="5"/>
      <c r="IS1683" s="4"/>
      <c r="IT1683" s="6"/>
      <c r="IU1683" s="4"/>
      <c r="IV1683" s="6"/>
      <c r="IW1683" s="5"/>
      <c r="IX1683" s="5"/>
      <c r="IY1683" s="4"/>
      <c r="IZ1683" s="6"/>
      <c r="JA1683" s="4"/>
      <c r="JB1683" s="6"/>
      <c r="JC1683" s="5"/>
      <c r="JD1683" s="5"/>
      <c r="JE1683" s="4"/>
      <c r="JF1683" s="6"/>
      <c r="JG1683" s="4"/>
      <c r="JH1683" s="6"/>
      <c r="JI1683" s="5"/>
      <c r="JJ1683" s="5"/>
      <c r="JK1683" s="4"/>
      <c r="JL1683" s="6"/>
      <c r="JM1683" s="4"/>
      <c r="JN1683" s="6"/>
      <c r="JO1683" s="5"/>
      <c r="JP1683" s="5"/>
      <c r="JQ1683" s="4"/>
      <c r="JR1683" s="6"/>
      <c r="JS1683" s="4"/>
      <c r="JT1683" s="6"/>
      <c r="JU1683" s="5"/>
      <c r="JV1683" s="5"/>
      <c r="JW1683" s="4"/>
      <c r="JX1683" s="6"/>
      <c r="JY1683" s="4"/>
      <c r="JZ1683" s="6"/>
      <c r="KA1683" s="5"/>
      <c r="KB1683" s="5"/>
      <c r="KC1683" s="4"/>
      <c r="KD1683" s="6"/>
      <c r="KE1683" s="4"/>
      <c r="KF1683" s="6"/>
      <c r="KG1683" s="5"/>
      <c r="KH1683" s="5"/>
      <c r="KI1683" s="4"/>
      <c r="KJ1683" s="6"/>
      <c r="KK1683" s="4"/>
      <c r="KL1683" s="6"/>
      <c r="KM1683" s="5"/>
      <c r="KN1683" s="5"/>
    </row>
    <row r="1684">
      <c r="A1684" s="3" t="s">
        <v>85</v>
      </c>
      <c r="B1684" s="3" t="s">
        <v>712</v>
      </c>
      <c r="C1684" s="3" t="s">
        <v>920</v>
      </c>
      <c r="D1684" s="3" t="s">
        <v>712</v>
      </c>
      <c r="E1684" s="3" t="s">
        <v>1125</v>
      </c>
      <c r="F1684" s="3" t="s">
        <v>104</v>
      </c>
      <c r="G1684" s="3" t="s">
        <v>104</v>
      </c>
      <c r="H1684" s="3" t="s">
        <v>104</v>
      </c>
      <c r="I1684" s="3" t="s">
        <v>1506</v>
      </c>
      <c r="J1684" s="3" t="s">
        <v>104</v>
      </c>
      <c r="K1684" s="4"/>
      <c r="L1684" s="4">
        <f>=ROUNDDOWN({0},0)</f>
      </c>
      <c r="M1684" s="4"/>
      <c r="N1684" s="5"/>
      <c r="O1684" s="4"/>
      <c r="P1684" s="4">
        <f>=ROUNDDOWN({0},0)</f>
      </c>
      <c r="Q1684" s="4"/>
      <c r="R1684" s="5"/>
      <c r="S1684" s="4"/>
      <c r="T1684" s="6"/>
      <c r="U1684" s="4"/>
      <c r="V1684" s="6"/>
      <c r="W1684" s="5"/>
      <c r="X1684" s="5"/>
      <c r="Y1684" s="4"/>
      <c r="Z1684" s="6"/>
      <c r="AA1684" s="4"/>
      <c r="AB1684" s="6"/>
      <c r="AC1684" s="5"/>
      <c r="AD1684" s="5"/>
      <c r="AE1684" s="4"/>
      <c r="AF1684" s="6"/>
      <c r="AG1684" s="4"/>
      <c r="AH1684" s="6"/>
      <c r="AI1684" s="5"/>
      <c r="AJ1684" s="5"/>
      <c r="AK1684" s="4"/>
      <c r="AL1684" s="6"/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  <c r="AW1684" s="4"/>
      <c r="AX1684" s="6"/>
      <c r="AY1684" s="4"/>
      <c r="AZ1684" s="6"/>
      <c r="BA1684" s="5"/>
      <c r="BB1684" s="5"/>
      <c r="BC1684" s="4"/>
      <c r="BD1684" s="6"/>
      <c r="BE1684" s="4"/>
      <c r="BF1684" s="6"/>
      <c r="BG1684" s="5"/>
      <c r="BH1684" s="5"/>
      <c r="BI1684" s="4"/>
      <c r="BJ1684" s="6"/>
      <c r="BK1684" s="4"/>
      <c r="BL1684" s="6"/>
      <c r="BM1684" s="5"/>
      <c r="BN1684" s="5"/>
      <c r="BO1684" s="4"/>
      <c r="BP1684" s="6"/>
      <c r="BQ1684" s="4"/>
      <c r="BR1684" s="6"/>
      <c r="BS1684" s="5"/>
      <c r="BT1684" s="5"/>
      <c r="BU1684" s="4"/>
      <c r="BV1684" s="6"/>
      <c r="BW1684" s="4"/>
      <c r="BX1684" s="6"/>
      <c r="BY1684" s="5"/>
      <c r="BZ1684" s="5"/>
      <c r="CA1684" s="4"/>
      <c r="CB1684" s="6"/>
      <c r="CC1684" s="4"/>
      <c r="CD1684" s="6"/>
      <c r="CE1684" s="5"/>
      <c r="CF1684" s="5"/>
      <c r="CG1684" s="4"/>
      <c r="CH1684" s="6"/>
      <c r="CI1684" s="4"/>
      <c r="CJ1684" s="6"/>
      <c r="CK1684" s="5"/>
      <c r="CL1684" s="5"/>
      <c r="CM1684" s="4"/>
      <c r="CN1684" s="6"/>
      <c r="CO1684" s="4"/>
      <c r="CP1684" s="6"/>
      <c r="CQ1684" s="5"/>
      <c r="CR1684" s="5"/>
      <c r="CS1684" s="4"/>
      <c r="CT1684" s="6"/>
      <c r="CU1684" s="4"/>
      <c r="CV1684" s="6"/>
      <c r="CW1684" s="5"/>
      <c r="CX1684" s="5"/>
      <c r="CY1684" s="4"/>
      <c r="CZ1684" s="6"/>
      <c r="DA1684" s="4"/>
      <c r="DB1684" s="6"/>
      <c r="DC1684" s="5"/>
      <c r="DD1684" s="5"/>
      <c r="DE1684" s="4"/>
      <c r="DF1684" s="6"/>
      <c r="DG1684" s="4"/>
      <c r="DH1684" s="6"/>
      <c r="DI1684" s="5"/>
      <c r="DJ1684" s="5"/>
      <c r="DK1684" s="4"/>
      <c r="DL1684" s="6"/>
      <c r="DM1684" s="4"/>
      <c r="DN1684" s="6"/>
      <c r="DO1684" s="5"/>
      <c r="DP1684" s="5"/>
      <c r="DQ1684" s="4"/>
      <c r="DR1684" s="6"/>
      <c r="DS1684" s="4"/>
      <c r="DT1684" s="6"/>
      <c r="DU1684" s="5"/>
      <c r="DV1684" s="5"/>
      <c r="DW1684" s="4"/>
      <c r="DX1684" s="6"/>
      <c r="DY1684" s="4"/>
      <c r="DZ1684" s="6"/>
      <c r="EA1684" s="5"/>
      <c r="EB1684" s="5"/>
      <c r="EC1684" s="4"/>
      <c r="ED1684" s="6"/>
      <c r="EE1684" s="4"/>
      <c r="EF1684" s="6"/>
      <c r="EG1684" s="5"/>
      <c r="EH1684" s="5"/>
      <c r="EI1684" s="4"/>
      <c r="EJ1684" s="6"/>
      <c r="EK1684" s="4"/>
      <c r="EL1684" s="6"/>
      <c r="EM1684" s="5"/>
      <c r="EN1684" s="5"/>
      <c r="EO1684" s="4"/>
      <c r="EP1684" s="6"/>
      <c r="EQ1684" s="4"/>
      <c r="ER1684" s="6"/>
      <c r="ES1684" s="5"/>
      <c r="ET1684" s="5"/>
      <c r="EU1684" s="4"/>
      <c r="EV1684" s="6"/>
      <c r="EW1684" s="4"/>
      <c r="EX1684" s="6"/>
      <c r="EY1684" s="5"/>
      <c r="EZ1684" s="5"/>
      <c r="FA1684" s="4"/>
      <c r="FB1684" s="6"/>
      <c r="FC1684" s="4"/>
      <c r="FD1684" s="6"/>
      <c r="FE1684" s="5"/>
      <c r="FF1684" s="5"/>
      <c r="FG1684" s="4"/>
      <c r="FH1684" s="6"/>
      <c r="FI1684" s="4"/>
      <c r="FJ1684" s="6"/>
      <c r="FK1684" s="5"/>
      <c r="FL1684" s="5"/>
      <c r="FM1684" s="4"/>
      <c r="FN1684" s="6"/>
      <c r="FO1684" s="4"/>
      <c r="FP1684" s="6"/>
      <c r="FQ1684" s="5"/>
      <c r="FR1684" s="5"/>
      <c r="FS1684" s="4"/>
      <c r="FT1684" s="6"/>
      <c r="FU1684" s="4"/>
      <c r="FV1684" s="6"/>
      <c r="FW1684" s="5"/>
      <c r="FX1684" s="5"/>
      <c r="FY1684" s="4"/>
      <c r="FZ1684" s="6"/>
      <c r="GA1684" s="4"/>
      <c r="GB1684" s="6"/>
      <c r="GC1684" s="5"/>
      <c r="GD1684" s="5"/>
      <c r="GE1684" s="4"/>
      <c r="GF1684" s="6"/>
      <c r="GG1684" s="4"/>
      <c r="GH1684" s="6"/>
      <c r="GI1684" s="5"/>
      <c r="GJ1684" s="5"/>
      <c r="GK1684" s="4"/>
      <c r="GL1684" s="6"/>
      <c r="GM1684" s="4"/>
      <c r="GN1684" s="6"/>
      <c r="GO1684" s="5"/>
      <c r="GP1684" s="5"/>
      <c r="GQ1684" s="4"/>
      <c r="GR1684" s="6"/>
      <c r="GS1684" s="4"/>
      <c r="GT1684" s="6"/>
      <c r="GU1684" s="5"/>
      <c r="GV1684" s="5"/>
      <c r="GW1684" s="4"/>
      <c r="GX1684" s="6"/>
      <c r="GY1684" s="4"/>
      <c r="GZ1684" s="6"/>
      <c r="HA1684" s="5"/>
      <c r="HB1684" s="5"/>
      <c r="HC1684" s="4"/>
      <c r="HD1684" s="6"/>
      <c r="HE1684" s="4"/>
      <c r="HF1684" s="6"/>
      <c r="HG1684" s="5"/>
      <c r="HH1684" s="5"/>
      <c r="HI1684" s="4"/>
      <c r="HJ1684" s="6"/>
      <c r="HK1684" s="4"/>
      <c r="HL1684" s="6"/>
      <c r="HM1684" s="5"/>
      <c r="HN1684" s="5"/>
      <c r="HO1684" s="4"/>
      <c r="HP1684" s="6"/>
      <c r="HQ1684" s="4"/>
      <c r="HR1684" s="6"/>
      <c r="HS1684" s="5"/>
      <c r="HT1684" s="5"/>
      <c r="HU1684" s="4"/>
      <c r="HV1684" s="6"/>
      <c r="HW1684" s="4"/>
      <c r="HX1684" s="6"/>
      <c r="HY1684" s="5"/>
      <c r="HZ1684" s="5"/>
      <c r="IA1684" s="4"/>
      <c r="IB1684" s="6"/>
      <c r="IC1684" s="4"/>
      <c r="ID1684" s="6"/>
      <c r="IE1684" s="5"/>
      <c r="IF1684" s="5"/>
      <c r="IG1684" s="4"/>
      <c r="IH1684" s="6"/>
      <c r="II1684" s="4"/>
      <c r="IJ1684" s="6"/>
      <c r="IK1684" s="5"/>
      <c r="IL1684" s="5"/>
      <c r="IM1684" s="4"/>
      <c r="IN1684" s="6"/>
      <c r="IO1684" s="4"/>
      <c r="IP1684" s="6"/>
      <c r="IQ1684" s="5"/>
      <c r="IR1684" s="5"/>
      <c r="IS1684" s="4"/>
      <c r="IT1684" s="6"/>
      <c r="IU1684" s="4"/>
      <c r="IV1684" s="6"/>
      <c r="IW1684" s="5"/>
      <c r="IX1684" s="5"/>
      <c r="IY1684" s="4"/>
      <c r="IZ1684" s="6"/>
      <c r="JA1684" s="4"/>
      <c r="JB1684" s="6"/>
      <c r="JC1684" s="5"/>
      <c r="JD1684" s="5"/>
      <c r="JE1684" s="4"/>
      <c r="JF1684" s="6"/>
      <c r="JG1684" s="4"/>
      <c r="JH1684" s="6"/>
      <c r="JI1684" s="5"/>
      <c r="JJ1684" s="5"/>
      <c r="JK1684" s="4"/>
      <c r="JL1684" s="6"/>
      <c r="JM1684" s="4"/>
      <c r="JN1684" s="6"/>
      <c r="JO1684" s="5"/>
      <c r="JP1684" s="5"/>
      <c r="JQ1684" s="4"/>
      <c r="JR1684" s="6"/>
      <c r="JS1684" s="4"/>
      <c r="JT1684" s="6"/>
      <c r="JU1684" s="5"/>
      <c r="JV1684" s="5"/>
      <c r="JW1684" s="4"/>
      <c r="JX1684" s="6"/>
      <c r="JY1684" s="4"/>
      <c r="JZ1684" s="6"/>
      <c r="KA1684" s="5"/>
      <c r="KB1684" s="5"/>
      <c r="KC1684" s="4"/>
      <c r="KD1684" s="6"/>
      <c r="KE1684" s="4"/>
      <c r="KF1684" s="6"/>
      <c r="KG1684" s="5"/>
      <c r="KH1684" s="5"/>
      <c r="KI1684" s="4"/>
      <c r="KJ1684" s="6"/>
      <c r="KK1684" s="4"/>
      <c r="KL1684" s="6"/>
      <c r="KM1684" s="5"/>
      <c r="KN1684" s="5"/>
    </row>
    <row r="1685">
      <c r="A1685" s="3" t="s">
        <v>85</v>
      </c>
      <c r="B1685" s="3" t="s">
        <v>712</v>
      </c>
      <c r="C1685" s="3" t="s">
        <v>920</v>
      </c>
      <c r="D1685" s="3" t="s">
        <v>712</v>
      </c>
      <c r="E1685" s="3" t="s">
        <v>1127</v>
      </c>
      <c r="F1685" s="3" t="s">
        <v>104</v>
      </c>
      <c r="G1685" s="3" t="s">
        <v>104</v>
      </c>
      <c r="H1685" s="3" t="s">
        <v>104</v>
      </c>
      <c r="I1685" s="3" t="s">
        <v>1618</v>
      </c>
      <c r="J1685" s="3" t="s">
        <v>104</v>
      </c>
      <c r="K1685" s="4"/>
      <c r="L1685" s="4">
        <f>=ROUNDDOWN({0},0)</f>
      </c>
      <c r="M1685" s="4"/>
      <c r="N1685" s="5"/>
      <c r="O1685" s="4"/>
      <c r="P1685" s="4">
        <f>=ROUNDDOWN({0},0)</f>
      </c>
      <c r="Q1685" s="4"/>
      <c r="R1685" s="5"/>
      <c r="S1685" s="4"/>
      <c r="T1685" s="6"/>
      <c r="U1685" s="4"/>
      <c r="V1685" s="6"/>
      <c r="W1685" s="5"/>
      <c r="X1685" s="5"/>
      <c r="Y1685" s="4"/>
      <c r="Z1685" s="6"/>
      <c r="AA1685" s="4"/>
      <c r="AB1685" s="6"/>
      <c r="AC1685" s="5"/>
      <c r="AD1685" s="5"/>
      <c r="AE1685" s="4"/>
      <c r="AF1685" s="6"/>
      <c r="AG1685" s="4"/>
      <c r="AH1685" s="6"/>
      <c r="AI1685" s="5"/>
      <c r="AJ1685" s="5"/>
      <c r="AK1685" s="4"/>
      <c r="AL1685" s="6"/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  <c r="AW1685" s="4"/>
      <c r="AX1685" s="6"/>
      <c r="AY1685" s="4"/>
      <c r="AZ1685" s="6"/>
      <c r="BA1685" s="5"/>
      <c r="BB1685" s="5"/>
      <c r="BC1685" s="4"/>
      <c r="BD1685" s="6"/>
      <c r="BE1685" s="4"/>
      <c r="BF1685" s="6"/>
      <c r="BG1685" s="5"/>
      <c r="BH1685" s="5"/>
      <c r="BI1685" s="4"/>
      <c r="BJ1685" s="6"/>
      <c r="BK1685" s="4"/>
      <c r="BL1685" s="6"/>
      <c r="BM1685" s="5"/>
      <c r="BN1685" s="5"/>
      <c r="BO1685" s="4"/>
      <c r="BP1685" s="6"/>
      <c r="BQ1685" s="4"/>
      <c r="BR1685" s="6"/>
      <c r="BS1685" s="5"/>
      <c r="BT1685" s="5"/>
      <c r="BU1685" s="4"/>
      <c r="BV1685" s="6"/>
      <c r="BW1685" s="4"/>
      <c r="BX1685" s="6"/>
      <c r="BY1685" s="5"/>
      <c r="BZ1685" s="5"/>
      <c r="CA1685" s="4"/>
      <c r="CB1685" s="6"/>
      <c r="CC1685" s="4"/>
      <c r="CD1685" s="6"/>
      <c r="CE1685" s="5"/>
      <c r="CF1685" s="5"/>
      <c r="CG1685" s="4"/>
      <c r="CH1685" s="6"/>
      <c r="CI1685" s="4"/>
      <c r="CJ1685" s="6"/>
      <c r="CK1685" s="5"/>
      <c r="CL1685" s="5"/>
      <c r="CM1685" s="4"/>
      <c r="CN1685" s="6"/>
      <c r="CO1685" s="4"/>
      <c r="CP1685" s="6"/>
      <c r="CQ1685" s="5"/>
      <c r="CR1685" s="5"/>
      <c r="CS1685" s="4"/>
      <c r="CT1685" s="6"/>
      <c r="CU1685" s="4"/>
      <c r="CV1685" s="6"/>
      <c r="CW1685" s="5"/>
      <c r="CX1685" s="5"/>
      <c r="CY1685" s="4"/>
      <c r="CZ1685" s="6"/>
      <c r="DA1685" s="4"/>
      <c r="DB1685" s="6"/>
      <c r="DC1685" s="5"/>
      <c r="DD1685" s="5"/>
      <c r="DE1685" s="4"/>
      <c r="DF1685" s="6"/>
      <c r="DG1685" s="4"/>
      <c r="DH1685" s="6"/>
      <c r="DI1685" s="5"/>
      <c r="DJ1685" s="5"/>
      <c r="DK1685" s="4"/>
      <c r="DL1685" s="6"/>
      <c r="DM1685" s="4"/>
      <c r="DN1685" s="6"/>
      <c r="DO1685" s="5"/>
      <c r="DP1685" s="5"/>
      <c r="DQ1685" s="4"/>
      <c r="DR1685" s="6"/>
      <c r="DS1685" s="4"/>
      <c r="DT1685" s="6"/>
      <c r="DU1685" s="5"/>
      <c r="DV1685" s="5"/>
      <c r="DW1685" s="4"/>
      <c r="DX1685" s="6"/>
      <c r="DY1685" s="4"/>
      <c r="DZ1685" s="6"/>
      <c r="EA1685" s="5"/>
      <c r="EB1685" s="5"/>
      <c r="EC1685" s="4"/>
      <c r="ED1685" s="6"/>
      <c r="EE1685" s="4"/>
      <c r="EF1685" s="6"/>
      <c r="EG1685" s="5"/>
      <c r="EH1685" s="5"/>
      <c r="EI1685" s="4"/>
      <c r="EJ1685" s="6"/>
      <c r="EK1685" s="4"/>
      <c r="EL1685" s="6"/>
      <c r="EM1685" s="5"/>
      <c r="EN1685" s="5"/>
      <c r="EO1685" s="4"/>
      <c r="EP1685" s="6"/>
      <c r="EQ1685" s="4"/>
      <c r="ER1685" s="6"/>
      <c r="ES1685" s="5"/>
      <c r="ET1685" s="5"/>
      <c r="EU1685" s="4"/>
      <c r="EV1685" s="6"/>
      <c r="EW1685" s="4"/>
      <c r="EX1685" s="6"/>
      <c r="EY1685" s="5"/>
      <c r="EZ1685" s="5"/>
      <c r="FA1685" s="4"/>
      <c r="FB1685" s="6"/>
      <c r="FC1685" s="4"/>
      <c r="FD1685" s="6"/>
      <c r="FE1685" s="5"/>
      <c r="FF1685" s="5"/>
      <c r="FG1685" s="4"/>
      <c r="FH1685" s="6"/>
      <c r="FI1685" s="4"/>
      <c r="FJ1685" s="6"/>
      <c r="FK1685" s="5"/>
      <c r="FL1685" s="5"/>
      <c r="FM1685" s="4"/>
      <c r="FN1685" s="6"/>
      <c r="FO1685" s="4"/>
      <c r="FP1685" s="6"/>
      <c r="FQ1685" s="5"/>
      <c r="FR1685" s="5"/>
      <c r="FS1685" s="4"/>
      <c r="FT1685" s="6"/>
      <c r="FU1685" s="4"/>
      <c r="FV1685" s="6"/>
      <c r="FW1685" s="5"/>
      <c r="FX1685" s="5"/>
      <c r="FY1685" s="4"/>
      <c r="FZ1685" s="6"/>
      <c r="GA1685" s="4"/>
      <c r="GB1685" s="6"/>
      <c r="GC1685" s="5"/>
      <c r="GD1685" s="5"/>
      <c r="GE1685" s="4"/>
      <c r="GF1685" s="6"/>
      <c r="GG1685" s="4"/>
      <c r="GH1685" s="6"/>
      <c r="GI1685" s="5"/>
      <c r="GJ1685" s="5"/>
      <c r="GK1685" s="4"/>
      <c r="GL1685" s="6"/>
      <c r="GM1685" s="4"/>
      <c r="GN1685" s="6"/>
      <c r="GO1685" s="5"/>
      <c r="GP1685" s="5"/>
      <c r="GQ1685" s="4"/>
      <c r="GR1685" s="6"/>
      <c r="GS1685" s="4"/>
      <c r="GT1685" s="6"/>
      <c r="GU1685" s="5"/>
      <c r="GV1685" s="5"/>
      <c r="GW1685" s="4"/>
      <c r="GX1685" s="6"/>
      <c r="GY1685" s="4"/>
      <c r="GZ1685" s="6"/>
      <c r="HA1685" s="5"/>
      <c r="HB1685" s="5"/>
      <c r="HC1685" s="4"/>
      <c r="HD1685" s="6"/>
      <c r="HE1685" s="4"/>
      <c r="HF1685" s="6"/>
      <c r="HG1685" s="5"/>
      <c r="HH1685" s="5"/>
      <c r="HI1685" s="4"/>
      <c r="HJ1685" s="6"/>
      <c r="HK1685" s="4"/>
      <c r="HL1685" s="6"/>
      <c r="HM1685" s="5"/>
      <c r="HN1685" s="5"/>
      <c r="HO1685" s="4"/>
      <c r="HP1685" s="6"/>
      <c r="HQ1685" s="4"/>
      <c r="HR1685" s="6"/>
      <c r="HS1685" s="5"/>
      <c r="HT1685" s="5"/>
      <c r="HU1685" s="4"/>
      <c r="HV1685" s="6"/>
      <c r="HW1685" s="4"/>
      <c r="HX1685" s="6"/>
      <c r="HY1685" s="5"/>
      <c r="HZ1685" s="5"/>
      <c r="IA1685" s="4"/>
      <c r="IB1685" s="6"/>
      <c r="IC1685" s="4"/>
      <c r="ID1685" s="6"/>
      <c r="IE1685" s="5"/>
      <c r="IF1685" s="5"/>
      <c r="IG1685" s="4"/>
      <c r="IH1685" s="6"/>
      <c r="II1685" s="4"/>
      <c r="IJ1685" s="6"/>
      <c r="IK1685" s="5"/>
      <c r="IL1685" s="5"/>
      <c r="IM1685" s="4"/>
      <c r="IN1685" s="6"/>
      <c r="IO1685" s="4"/>
      <c r="IP1685" s="6"/>
      <c r="IQ1685" s="5"/>
      <c r="IR1685" s="5"/>
      <c r="IS1685" s="4"/>
      <c r="IT1685" s="6"/>
      <c r="IU1685" s="4"/>
      <c r="IV1685" s="6"/>
      <c r="IW1685" s="5"/>
      <c r="IX1685" s="5"/>
      <c r="IY1685" s="4"/>
      <c r="IZ1685" s="6"/>
      <c r="JA1685" s="4"/>
      <c r="JB1685" s="6"/>
      <c r="JC1685" s="5"/>
      <c r="JD1685" s="5"/>
      <c r="JE1685" s="4"/>
      <c r="JF1685" s="6"/>
      <c r="JG1685" s="4"/>
      <c r="JH1685" s="6"/>
      <c r="JI1685" s="5"/>
      <c r="JJ1685" s="5"/>
      <c r="JK1685" s="4"/>
      <c r="JL1685" s="6"/>
      <c r="JM1685" s="4"/>
      <c r="JN1685" s="6"/>
      <c r="JO1685" s="5"/>
      <c r="JP1685" s="5"/>
      <c r="JQ1685" s="4"/>
      <c r="JR1685" s="6"/>
      <c r="JS1685" s="4"/>
      <c r="JT1685" s="6"/>
      <c r="JU1685" s="5"/>
      <c r="JV1685" s="5"/>
      <c r="JW1685" s="4"/>
      <c r="JX1685" s="6"/>
      <c r="JY1685" s="4"/>
      <c r="JZ1685" s="6"/>
      <c r="KA1685" s="5"/>
      <c r="KB1685" s="5"/>
      <c r="KC1685" s="4"/>
      <c r="KD1685" s="6"/>
      <c r="KE1685" s="4"/>
      <c r="KF1685" s="6"/>
      <c r="KG1685" s="5"/>
      <c r="KH1685" s="5"/>
      <c r="KI1685" s="4"/>
      <c r="KJ1685" s="6"/>
      <c r="KK1685" s="4"/>
      <c r="KL1685" s="6"/>
      <c r="KM1685" s="5"/>
      <c r="KN1685" s="5"/>
    </row>
    <row r="1686">
      <c r="A1686" s="3" t="s">
        <v>85</v>
      </c>
      <c r="B1686" s="3" t="s">
        <v>712</v>
      </c>
      <c r="C1686" s="3" t="s">
        <v>920</v>
      </c>
      <c r="D1686" s="3" t="s">
        <v>712</v>
      </c>
      <c r="E1686" s="3" t="s">
        <v>1127</v>
      </c>
      <c r="F1686" s="3" t="s">
        <v>104</v>
      </c>
      <c r="G1686" s="3" t="s">
        <v>104</v>
      </c>
      <c r="H1686" s="3" t="s">
        <v>104</v>
      </c>
      <c r="I1686" s="3" t="s">
        <v>1619</v>
      </c>
      <c r="J1686" s="3" t="s">
        <v>104</v>
      </c>
      <c r="K1686" s="4"/>
      <c r="L1686" s="4">
        <f>=ROUNDDOWN({0},0)</f>
      </c>
      <c r="M1686" s="4"/>
      <c r="N1686" s="5"/>
      <c r="O1686" s="4"/>
      <c r="P1686" s="4">
        <f>=ROUNDDOWN({0},0)</f>
      </c>
      <c r="Q1686" s="4"/>
      <c r="R1686" s="5"/>
      <c r="S1686" s="4"/>
      <c r="T1686" s="6"/>
      <c r="U1686" s="4"/>
      <c r="V1686" s="6"/>
      <c r="W1686" s="5"/>
      <c r="X1686" s="5"/>
      <c r="Y1686" s="4"/>
      <c r="Z1686" s="6"/>
      <c r="AA1686" s="4"/>
      <c r="AB1686" s="6"/>
      <c r="AC1686" s="5"/>
      <c r="AD1686" s="5"/>
      <c r="AE1686" s="4"/>
      <c r="AF1686" s="6"/>
      <c r="AG1686" s="4"/>
      <c r="AH1686" s="6"/>
      <c r="AI1686" s="5"/>
      <c r="AJ1686" s="5"/>
      <c r="AK1686" s="4"/>
      <c r="AL1686" s="6"/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  <c r="AW1686" s="4"/>
      <c r="AX1686" s="6"/>
      <c r="AY1686" s="4"/>
      <c r="AZ1686" s="6"/>
      <c r="BA1686" s="5"/>
      <c r="BB1686" s="5"/>
      <c r="BC1686" s="4"/>
      <c r="BD1686" s="6"/>
      <c r="BE1686" s="4"/>
      <c r="BF1686" s="6"/>
      <c r="BG1686" s="5"/>
      <c r="BH1686" s="5"/>
      <c r="BI1686" s="4"/>
      <c r="BJ1686" s="6"/>
      <c r="BK1686" s="4"/>
      <c r="BL1686" s="6"/>
      <c r="BM1686" s="5"/>
      <c r="BN1686" s="5"/>
      <c r="BO1686" s="4"/>
      <c r="BP1686" s="6"/>
      <c r="BQ1686" s="4"/>
      <c r="BR1686" s="6"/>
      <c r="BS1686" s="5"/>
      <c r="BT1686" s="5"/>
      <c r="BU1686" s="4"/>
      <c r="BV1686" s="6"/>
      <c r="BW1686" s="4"/>
      <c r="BX1686" s="6"/>
      <c r="BY1686" s="5"/>
      <c r="BZ1686" s="5"/>
      <c r="CA1686" s="4"/>
      <c r="CB1686" s="6"/>
      <c r="CC1686" s="4"/>
      <c r="CD1686" s="6"/>
      <c r="CE1686" s="5"/>
      <c r="CF1686" s="5"/>
      <c r="CG1686" s="4"/>
      <c r="CH1686" s="6"/>
      <c r="CI1686" s="4"/>
      <c r="CJ1686" s="6"/>
      <c r="CK1686" s="5"/>
      <c r="CL1686" s="5"/>
      <c r="CM1686" s="4"/>
      <c r="CN1686" s="6"/>
      <c r="CO1686" s="4"/>
      <c r="CP1686" s="6"/>
      <c r="CQ1686" s="5"/>
      <c r="CR1686" s="5"/>
      <c r="CS1686" s="4"/>
      <c r="CT1686" s="6"/>
      <c r="CU1686" s="4"/>
      <c r="CV1686" s="6"/>
      <c r="CW1686" s="5"/>
      <c r="CX1686" s="5"/>
      <c r="CY1686" s="4"/>
      <c r="CZ1686" s="6"/>
      <c r="DA1686" s="4"/>
      <c r="DB1686" s="6"/>
      <c r="DC1686" s="5"/>
      <c r="DD1686" s="5"/>
      <c r="DE1686" s="4"/>
      <c r="DF1686" s="6"/>
      <c r="DG1686" s="4"/>
      <c r="DH1686" s="6"/>
      <c r="DI1686" s="5"/>
      <c r="DJ1686" s="5"/>
      <c r="DK1686" s="4"/>
      <c r="DL1686" s="6"/>
      <c r="DM1686" s="4"/>
      <c r="DN1686" s="6"/>
      <c r="DO1686" s="5"/>
      <c r="DP1686" s="5"/>
      <c r="DQ1686" s="4"/>
      <c r="DR1686" s="6"/>
      <c r="DS1686" s="4"/>
      <c r="DT1686" s="6"/>
      <c r="DU1686" s="5"/>
      <c r="DV1686" s="5"/>
      <c r="DW1686" s="4"/>
      <c r="DX1686" s="6"/>
      <c r="DY1686" s="4"/>
      <c r="DZ1686" s="6"/>
      <c r="EA1686" s="5"/>
      <c r="EB1686" s="5"/>
      <c r="EC1686" s="4"/>
      <c r="ED1686" s="6"/>
      <c r="EE1686" s="4"/>
      <c r="EF1686" s="6"/>
      <c r="EG1686" s="5"/>
      <c r="EH1686" s="5"/>
      <c r="EI1686" s="4"/>
      <c r="EJ1686" s="6"/>
      <c r="EK1686" s="4"/>
      <c r="EL1686" s="6"/>
      <c r="EM1686" s="5"/>
      <c r="EN1686" s="5"/>
      <c r="EO1686" s="4"/>
      <c r="EP1686" s="6"/>
      <c r="EQ1686" s="4"/>
      <c r="ER1686" s="6"/>
      <c r="ES1686" s="5"/>
      <c r="ET1686" s="5"/>
      <c r="EU1686" s="4"/>
      <c r="EV1686" s="6"/>
      <c r="EW1686" s="4"/>
      <c r="EX1686" s="6"/>
      <c r="EY1686" s="5"/>
      <c r="EZ1686" s="5"/>
      <c r="FA1686" s="4"/>
      <c r="FB1686" s="6"/>
      <c r="FC1686" s="4"/>
      <c r="FD1686" s="6"/>
      <c r="FE1686" s="5"/>
      <c r="FF1686" s="5"/>
      <c r="FG1686" s="4"/>
      <c r="FH1686" s="6"/>
      <c r="FI1686" s="4"/>
      <c r="FJ1686" s="6"/>
      <c r="FK1686" s="5"/>
      <c r="FL1686" s="5"/>
      <c r="FM1686" s="4"/>
      <c r="FN1686" s="6"/>
      <c r="FO1686" s="4"/>
      <c r="FP1686" s="6"/>
      <c r="FQ1686" s="5"/>
      <c r="FR1686" s="5"/>
      <c r="FS1686" s="4"/>
      <c r="FT1686" s="6"/>
      <c r="FU1686" s="4"/>
      <c r="FV1686" s="6"/>
      <c r="FW1686" s="5"/>
      <c r="FX1686" s="5"/>
      <c r="FY1686" s="4"/>
      <c r="FZ1686" s="6"/>
      <c r="GA1686" s="4"/>
      <c r="GB1686" s="6"/>
      <c r="GC1686" s="5"/>
      <c r="GD1686" s="5"/>
      <c r="GE1686" s="4"/>
      <c r="GF1686" s="6"/>
      <c r="GG1686" s="4"/>
      <c r="GH1686" s="6"/>
      <c r="GI1686" s="5"/>
      <c r="GJ1686" s="5"/>
      <c r="GK1686" s="4"/>
      <c r="GL1686" s="6"/>
      <c r="GM1686" s="4"/>
      <c r="GN1686" s="6"/>
      <c r="GO1686" s="5"/>
      <c r="GP1686" s="5"/>
      <c r="GQ1686" s="4"/>
      <c r="GR1686" s="6"/>
      <c r="GS1686" s="4"/>
      <c r="GT1686" s="6"/>
      <c r="GU1686" s="5"/>
      <c r="GV1686" s="5"/>
      <c r="GW1686" s="4"/>
      <c r="GX1686" s="6"/>
      <c r="GY1686" s="4"/>
      <c r="GZ1686" s="6"/>
      <c r="HA1686" s="5"/>
      <c r="HB1686" s="5"/>
      <c r="HC1686" s="4"/>
      <c r="HD1686" s="6"/>
      <c r="HE1686" s="4"/>
      <c r="HF1686" s="6"/>
      <c r="HG1686" s="5"/>
      <c r="HH1686" s="5"/>
      <c r="HI1686" s="4"/>
      <c r="HJ1686" s="6"/>
      <c r="HK1686" s="4"/>
      <c r="HL1686" s="6"/>
      <c r="HM1686" s="5"/>
      <c r="HN1686" s="5"/>
      <c r="HO1686" s="4"/>
      <c r="HP1686" s="6"/>
      <c r="HQ1686" s="4"/>
      <c r="HR1686" s="6"/>
      <c r="HS1686" s="5"/>
      <c r="HT1686" s="5"/>
      <c r="HU1686" s="4"/>
      <c r="HV1686" s="6"/>
      <c r="HW1686" s="4"/>
      <c r="HX1686" s="6"/>
      <c r="HY1686" s="5"/>
      <c r="HZ1686" s="5"/>
      <c r="IA1686" s="4"/>
      <c r="IB1686" s="6"/>
      <c r="IC1686" s="4"/>
      <c r="ID1686" s="6"/>
      <c r="IE1686" s="5"/>
      <c r="IF1686" s="5"/>
      <c r="IG1686" s="4"/>
      <c r="IH1686" s="6"/>
      <c r="II1686" s="4"/>
      <c r="IJ1686" s="6"/>
      <c r="IK1686" s="5"/>
      <c r="IL1686" s="5"/>
      <c r="IM1686" s="4"/>
      <c r="IN1686" s="6"/>
      <c r="IO1686" s="4"/>
      <c r="IP1686" s="6"/>
      <c r="IQ1686" s="5"/>
      <c r="IR1686" s="5"/>
      <c r="IS1686" s="4"/>
      <c r="IT1686" s="6"/>
      <c r="IU1686" s="4"/>
      <c r="IV1686" s="6"/>
      <c r="IW1686" s="5"/>
      <c r="IX1686" s="5"/>
      <c r="IY1686" s="4"/>
      <c r="IZ1686" s="6"/>
      <c r="JA1686" s="4"/>
      <c r="JB1686" s="6"/>
      <c r="JC1686" s="5"/>
      <c r="JD1686" s="5"/>
      <c r="JE1686" s="4"/>
      <c r="JF1686" s="6"/>
      <c r="JG1686" s="4"/>
      <c r="JH1686" s="6"/>
      <c r="JI1686" s="5"/>
      <c r="JJ1686" s="5"/>
      <c r="JK1686" s="4"/>
      <c r="JL1686" s="6"/>
      <c r="JM1686" s="4"/>
      <c r="JN1686" s="6"/>
      <c r="JO1686" s="5"/>
      <c r="JP1686" s="5"/>
      <c r="JQ1686" s="4"/>
      <c r="JR1686" s="6"/>
      <c r="JS1686" s="4"/>
      <c r="JT1686" s="6"/>
      <c r="JU1686" s="5"/>
      <c r="JV1686" s="5"/>
      <c r="JW1686" s="4"/>
      <c r="JX1686" s="6"/>
      <c r="JY1686" s="4"/>
      <c r="JZ1686" s="6"/>
      <c r="KA1686" s="5"/>
      <c r="KB1686" s="5"/>
      <c r="KC1686" s="4"/>
      <c r="KD1686" s="6"/>
      <c r="KE1686" s="4"/>
      <c r="KF1686" s="6"/>
      <c r="KG1686" s="5"/>
      <c r="KH1686" s="5"/>
      <c r="KI1686" s="4"/>
      <c r="KJ1686" s="6"/>
      <c r="KK1686" s="4"/>
      <c r="KL1686" s="6"/>
      <c r="KM1686" s="5"/>
      <c r="KN1686" s="5"/>
    </row>
    <row r="1687">
      <c r="A1687" s="3" t="s">
        <v>85</v>
      </c>
      <c r="B1687" s="3" t="s">
        <v>712</v>
      </c>
      <c r="C1687" s="3" t="s">
        <v>920</v>
      </c>
      <c r="D1687" s="3" t="s">
        <v>712</v>
      </c>
      <c r="E1687" s="3" t="s">
        <v>1125</v>
      </c>
      <c r="F1687" s="3" t="s">
        <v>104</v>
      </c>
      <c r="G1687" s="3" t="s">
        <v>104</v>
      </c>
      <c r="H1687" s="3" t="s">
        <v>104</v>
      </c>
      <c r="I1687" s="3" t="s">
        <v>1620</v>
      </c>
      <c r="J1687" s="3" t="s">
        <v>104</v>
      </c>
      <c r="K1687" s="4"/>
      <c r="L1687" s="4">
        <f>=ROUNDDOWN({0},0)</f>
      </c>
      <c r="M1687" s="4"/>
      <c r="N1687" s="5"/>
      <c r="O1687" s="4"/>
      <c r="P1687" s="4">
        <f>=ROUNDDOWN({0},0)</f>
      </c>
      <c r="Q1687" s="4"/>
      <c r="R1687" s="5"/>
      <c r="S1687" s="4"/>
      <c r="T1687" s="6"/>
      <c r="U1687" s="4"/>
      <c r="V1687" s="6"/>
      <c r="W1687" s="5"/>
      <c r="X1687" s="5"/>
      <c r="Y1687" s="4"/>
      <c r="Z1687" s="6"/>
      <c r="AA1687" s="4"/>
      <c r="AB1687" s="6"/>
      <c r="AC1687" s="5"/>
      <c r="AD1687" s="5"/>
      <c r="AE1687" s="4"/>
      <c r="AF1687" s="6"/>
      <c r="AG1687" s="4"/>
      <c r="AH1687" s="6"/>
      <c r="AI1687" s="5"/>
      <c r="AJ1687" s="5"/>
      <c r="AK1687" s="4"/>
      <c r="AL1687" s="6"/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  <c r="AW1687" s="4"/>
      <c r="AX1687" s="6"/>
      <c r="AY1687" s="4"/>
      <c r="AZ1687" s="6"/>
      <c r="BA1687" s="5"/>
      <c r="BB1687" s="5"/>
      <c r="BC1687" s="4"/>
      <c r="BD1687" s="6"/>
      <c r="BE1687" s="4"/>
      <c r="BF1687" s="6"/>
      <c r="BG1687" s="5"/>
      <c r="BH1687" s="5"/>
      <c r="BI1687" s="4"/>
      <c r="BJ1687" s="6"/>
      <c r="BK1687" s="4"/>
      <c r="BL1687" s="6"/>
      <c r="BM1687" s="5"/>
      <c r="BN1687" s="5"/>
      <c r="BO1687" s="4"/>
      <c r="BP1687" s="6"/>
      <c r="BQ1687" s="4"/>
      <c r="BR1687" s="6"/>
      <c r="BS1687" s="5"/>
      <c r="BT1687" s="5"/>
      <c r="BU1687" s="4"/>
      <c r="BV1687" s="6"/>
      <c r="BW1687" s="4"/>
      <c r="BX1687" s="6"/>
      <c r="BY1687" s="5"/>
      <c r="BZ1687" s="5"/>
      <c r="CA1687" s="4"/>
      <c r="CB1687" s="6"/>
      <c r="CC1687" s="4"/>
      <c r="CD1687" s="6"/>
      <c r="CE1687" s="5"/>
      <c r="CF1687" s="5"/>
      <c r="CG1687" s="4"/>
      <c r="CH1687" s="6"/>
      <c r="CI1687" s="4"/>
      <c r="CJ1687" s="6"/>
      <c r="CK1687" s="5"/>
      <c r="CL1687" s="5"/>
      <c r="CM1687" s="4"/>
      <c r="CN1687" s="6"/>
      <c r="CO1687" s="4"/>
      <c r="CP1687" s="6"/>
      <c r="CQ1687" s="5"/>
      <c r="CR1687" s="5"/>
      <c r="CS1687" s="4"/>
      <c r="CT1687" s="6"/>
      <c r="CU1687" s="4"/>
      <c r="CV1687" s="6"/>
      <c r="CW1687" s="5"/>
      <c r="CX1687" s="5"/>
      <c r="CY1687" s="4"/>
      <c r="CZ1687" s="6"/>
      <c r="DA1687" s="4"/>
      <c r="DB1687" s="6"/>
      <c r="DC1687" s="5"/>
      <c r="DD1687" s="5"/>
      <c r="DE1687" s="4"/>
      <c r="DF1687" s="6"/>
      <c r="DG1687" s="4"/>
      <c r="DH1687" s="6"/>
      <c r="DI1687" s="5"/>
      <c r="DJ1687" s="5"/>
      <c r="DK1687" s="4"/>
      <c r="DL1687" s="6"/>
      <c r="DM1687" s="4"/>
      <c r="DN1687" s="6"/>
      <c r="DO1687" s="5"/>
      <c r="DP1687" s="5"/>
      <c r="DQ1687" s="4"/>
      <c r="DR1687" s="6"/>
      <c r="DS1687" s="4"/>
      <c r="DT1687" s="6"/>
      <c r="DU1687" s="5"/>
      <c r="DV1687" s="5"/>
      <c r="DW1687" s="4"/>
      <c r="DX1687" s="6"/>
      <c r="DY1687" s="4"/>
      <c r="DZ1687" s="6"/>
      <c r="EA1687" s="5"/>
      <c r="EB1687" s="5"/>
      <c r="EC1687" s="4"/>
      <c r="ED1687" s="6"/>
      <c r="EE1687" s="4"/>
      <c r="EF1687" s="6"/>
      <c r="EG1687" s="5"/>
      <c r="EH1687" s="5"/>
      <c r="EI1687" s="4"/>
      <c r="EJ1687" s="6"/>
      <c r="EK1687" s="4"/>
      <c r="EL1687" s="6"/>
      <c r="EM1687" s="5"/>
      <c r="EN1687" s="5"/>
      <c r="EO1687" s="4"/>
      <c r="EP1687" s="6"/>
      <c r="EQ1687" s="4"/>
      <c r="ER1687" s="6"/>
      <c r="ES1687" s="5"/>
      <c r="ET1687" s="5"/>
      <c r="EU1687" s="4"/>
      <c r="EV1687" s="6"/>
      <c r="EW1687" s="4"/>
      <c r="EX1687" s="6"/>
      <c r="EY1687" s="5"/>
      <c r="EZ1687" s="5"/>
      <c r="FA1687" s="4"/>
      <c r="FB1687" s="6"/>
      <c r="FC1687" s="4"/>
      <c r="FD1687" s="6"/>
      <c r="FE1687" s="5"/>
      <c r="FF1687" s="5"/>
      <c r="FG1687" s="4"/>
      <c r="FH1687" s="6"/>
      <c r="FI1687" s="4"/>
      <c r="FJ1687" s="6"/>
      <c r="FK1687" s="5"/>
      <c r="FL1687" s="5"/>
      <c r="FM1687" s="4"/>
      <c r="FN1687" s="6"/>
      <c r="FO1687" s="4"/>
      <c r="FP1687" s="6"/>
      <c r="FQ1687" s="5"/>
      <c r="FR1687" s="5"/>
      <c r="FS1687" s="4"/>
      <c r="FT1687" s="6"/>
      <c r="FU1687" s="4"/>
      <c r="FV1687" s="6"/>
      <c r="FW1687" s="5"/>
      <c r="FX1687" s="5"/>
      <c r="FY1687" s="4"/>
      <c r="FZ1687" s="6"/>
      <c r="GA1687" s="4"/>
      <c r="GB1687" s="6"/>
      <c r="GC1687" s="5"/>
      <c r="GD1687" s="5"/>
      <c r="GE1687" s="4"/>
      <c r="GF1687" s="6"/>
      <c r="GG1687" s="4"/>
      <c r="GH1687" s="6"/>
      <c r="GI1687" s="5"/>
      <c r="GJ1687" s="5"/>
      <c r="GK1687" s="4"/>
      <c r="GL1687" s="6"/>
      <c r="GM1687" s="4"/>
      <c r="GN1687" s="6"/>
      <c r="GO1687" s="5"/>
      <c r="GP1687" s="5"/>
      <c r="GQ1687" s="4"/>
      <c r="GR1687" s="6"/>
      <c r="GS1687" s="4"/>
      <c r="GT1687" s="6"/>
      <c r="GU1687" s="5"/>
      <c r="GV1687" s="5"/>
      <c r="GW1687" s="4"/>
      <c r="GX1687" s="6"/>
      <c r="GY1687" s="4"/>
      <c r="GZ1687" s="6"/>
      <c r="HA1687" s="5"/>
      <c r="HB1687" s="5"/>
      <c r="HC1687" s="4"/>
      <c r="HD1687" s="6"/>
      <c r="HE1687" s="4"/>
      <c r="HF1687" s="6"/>
      <c r="HG1687" s="5"/>
      <c r="HH1687" s="5"/>
      <c r="HI1687" s="4"/>
      <c r="HJ1687" s="6"/>
      <c r="HK1687" s="4"/>
      <c r="HL1687" s="6"/>
      <c r="HM1687" s="5"/>
      <c r="HN1687" s="5"/>
      <c r="HO1687" s="4"/>
      <c r="HP1687" s="6"/>
      <c r="HQ1687" s="4"/>
      <c r="HR1687" s="6"/>
      <c r="HS1687" s="5"/>
      <c r="HT1687" s="5"/>
      <c r="HU1687" s="4"/>
      <c r="HV1687" s="6"/>
      <c r="HW1687" s="4"/>
      <c r="HX1687" s="6"/>
      <c r="HY1687" s="5"/>
      <c r="HZ1687" s="5"/>
      <c r="IA1687" s="4"/>
      <c r="IB1687" s="6"/>
      <c r="IC1687" s="4"/>
      <c r="ID1687" s="6"/>
      <c r="IE1687" s="5"/>
      <c r="IF1687" s="5"/>
      <c r="IG1687" s="4"/>
      <c r="IH1687" s="6"/>
      <c r="II1687" s="4"/>
      <c r="IJ1687" s="6"/>
      <c r="IK1687" s="5"/>
      <c r="IL1687" s="5"/>
      <c r="IM1687" s="4"/>
      <c r="IN1687" s="6"/>
      <c r="IO1687" s="4"/>
      <c r="IP1687" s="6"/>
      <c r="IQ1687" s="5"/>
      <c r="IR1687" s="5"/>
      <c r="IS1687" s="4"/>
      <c r="IT1687" s="6"/>
      <c r="IU1687" s="4"/>
      <c r="IV1687" s="6"/>
      <c r="IW1687" s="5"/>
      <c r="IX1687" s="5"/>
      <c r="IY1687" s="4"/>
      <c r="IZ1687" s="6"/>
      <c r="JA1687" s="4"/>
      <c r="JB1687" s="6"/>
      <c r="JC1687" s="5"/>
      <c r="JD1687" s="5"/>
      <c r="JE1687" s="4"/>
      <c r="JF1687" s="6"/>
      <c r="JG1687" s="4"/>
      <c r="JH1687" s="6"/>
      <c r="JI1687" s="5"/>
      <c r="JJ1687" s="5"/>
      <c r="JK1687" s="4"/>
      <c r="JL1687" s="6"/>
      <c r="JM1687" s="4"/>
      <c r="JN1687" s="6"/>
      <c r="JO1687" s="5"/>
      <c r="JP1687" s="5"/>
      <c r="JQ1687" s="4"/>
      <c r="JR1687" s="6"/>
      <c r="JS1687" s="4"/>
      <c r="JT1687" s="6"/>
      <c r="JU1687" s="5"/>
      <c r="JV1687" s="5"/>
      <c r="JW1687" s="4"/>
      <c r="JX1687" s="6"/>
      <c r="JY1687" s="4"/>
      <c r="JZ1687" s="6"/>
      <c r="KA1687" s="5"/>
      <c r="KB1687" s="5"/>
      <c r="KC1687" s="4"/>
      <c r="KD1687" s="6"/>
      <c r="KE1687" s="4"/>
      <c r="KF1687" s="6"/>
      <c r="KG1687" s="5"/>
      <c r="KH1687" s="5"/>
      <c r="KI1687" s="4"/>
      <c r="KJ1687" s="6"/>
      <c r="KK1687" s="4"/>
      <c r="KL1687" s="6"/>
      <c r="KM1687" s="5"/>
      <c r="KN1687" s="5"/>
    </row>
    <row r="1688">
      <c r="A1688" s="3" t="s">
        <v>85</v>
      </c>
      <c r="B1688" s="3" t="s">
        <v>712</v>
      </c>
      <c r="C1688" s="3" t="s">
        <v>920</v>
      </c>
      <c r="D1688" s="3" t="s">
        <v>712</v>
      </c>
      <c r="E1688" s="3" t="s">
        <v>1126</v>
      </c>
      <c r="F1688" s="3" t="s">
        <v>104</v>
      </c>
      <c r="G1688" s="3" t="s">
        <v>104</v>
      </c>
      <c r="H1688" s="3" t="s">
        <v>104</v>
      </c>
      <c r="I1688" s="3" t="s">
        <v>1514</v>
      </c>
      <c r="J1688" s="3" t="s">
        <v>104</v>
      </c>
      <c r="K1688" s="4"/>
      <c r="L1688" s="4">
        <f>=ROUNDDOWN({0},0)</f>
      </c>
      <c r="M1688" s="4"/>
      <c r="N1688" s="5"/>
      <c r="O1688" s="4"/>
      <c r="P1688" s="4">
        <f>=ROUNDDOWN({0},0)</f>
      </c>
      <c r="Q1688" s="4"/>
      <c r="R1688" s="5"/>
      <c r="S1688" s="4"/>
      <c r="T1688" s="6"/>
      <c r="U1688" s="4"/>
      <c r="V1688" s="6"/>
      <c r="W1688" s="5"/>
      <c r="X1688" s="5"/>
      <c r="Y1688" s="4"/>
      <c r="Z1688" s="6"/>
      <c r="AA1688" s="4"/>
      <c r="AB1688" s="6"/>
      <c r="AC1688" s="5"/>
      <c r="AD1688" s="5"/>
      <c r="AE1688" s="4"/>
      <c r="AF1688" s="6"/>
      <c r="AG1688" s="4"/>
      <c r="AH1688" s="6"/>
      <c r="AI1688" s="5"/>
      <c r="AJ1688" s="5"/>
      <c r="AK1688" s="4"/>
      <c r="AL1688" s="6"/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  <c r="AW1688" s="4"/>
      <c r="AX1688" s="6"/>
      <c r="AY1688" s="4"/>
      <c r="AZ1688" s="6"/>
      <c r="BA1688" s="5"/>
      <c r="BB1688" s="5"/>
      <c r="BC1688" s="4"/>
      <c r="BD1688" s="6"/>
      <c r="BE1688" s="4"/>
      <c r="BF1688" s="6"/>
      <c r="BG1688" s="5"/>
      <c r="BH1688" s="5"/>
      <c r="BI1688" s="4"/>
      <c r="BJ1688" s="6"/>
      <c r="BK1688" s="4"/>
      <c r="BL1688" s="6"/>
      <c r="BM1688" s="5"/>
      <c r="BN1688" s="5"/>
      <c r="BO1688" s="4"/>
      <c r="BP1688" s="6"/>
      <c r="BQ1688" s="4"/>
      <c r="BR1688" s="6"/>
      <c r="BS1688" s="5"/>
      <c r="BT1688" s="5"/>
      <c r="BU1688" s="4"/>
      <c r="BV1688" s="6"/>
      <c r="BW1688" s="4"/>
      <c r="BX1688" s="6"/>
      <c r="BY1688" s="5"/>
      <c r="BZ1688" s="5"/>
      <c r="CA1688" s="4"/>
      <c r="CB1688" s="6"/>
      <c r="CC1688" s="4"/>
      <c r="CD1688" s="6"/>
      <c r="CE1688" s="5"/>
      <c r="CF1688" s="5"/>
      <c r="CG1688" s="4"/>
      <c r="CH1688" s="6"/>
      <c r="CI1688" s="4"/>
      <c r="CJ1688" s="6"/>
      <c r="CK1688" s="5"/>
      <c r="CL1688" s="5"/>
      <c r="CM1688" s="4"/>
      <c r="CN1688" s="6"/>
      <c r="CO1688" s="4"/>
      <c r="CP1688" s="6"/>
      <c r="CQ1688" s="5"/>
      <c r="CR1688" s="5"/>
      <c r="CS1688" s="4"/>
      <c r="CT1688" s="6"/>
      <c r="CU1688" s="4"/>
      <c r="CV1688" s="6"/>
      <c r="CW1688" s="5"/>
      <c r="CX1688" s="5"/>
      <c r="CY1688" s="4"/>
      <c r="CZ1688" s="6"/>
      <c r="DA1688" s="4"/>
      <c r="DB1688" s="6"/>
      <c r="DC1688" s="5"/>
      <c r="DD1688" s="5"/>
      <c r="DE1688" s="4"/>
      <c r="DF1688" s="6"/>
      <c r="DG1688" s="4"/>
      <c r="DH1688" s="6"/>
      <c r="DI1688" s="5"/>
      <c r="DJ1688" s="5"/>
      <c r="DK1688" s="4"/>
      <c r="DL1688" s="6"/>
      <c r="DM1688" s="4"/>
      <c r="DN1688" s="6"/>
      <c r="DO1688" s="5"/>
      <c r="DP1688" s="5"/>
      <c r="DQ1688" s="4"/>
      <c r="DR1688" s="6"/>
      <c r="DS1688" s="4"/>
      <c r="DT1688" s="6"/>
      <c r="DU1688" s="5"/>
      <c r="DV1688" s="5"/>
      <c r="DW1688" s="4"/>
      <c r="DX1688" s="6"/>
      <c r="DY1688" s="4"/>
      <c r="DZ1688" s="6"/>
      <c r="EA1688" s="5"/>
      <c r="EB1688" s="5"/>
      <c r="EC1688" s="4"/>
      <c r="ED1688" s="6"/>
      <c r="EE1688" s="4"/>
      <c r="EF1688" s="6"/>
      <c r="EG1688" s="5"/>
      <c r="EH1688" s="5"/>
      <c r="EI1688" s="4"/>
      <c r="EJ1688" s="6"/>
      <c r="EK1688" s="4"/>
      <c r="EL1688" s="6"/>
      <c r="EM1688" s="5"/>
      <c r="EN1688" s="5"/>
      <c r="EO1688" s="4"/>
      <c r="EP1688" s="6"/>
      <c r="EQ1688" s="4"/>
      <c r="ER1688" s="6"/>
      <c r="ES1688" s="5"/>
      <c r="ET1688" s="5"/>
      <c r="EU1688" s="4"/>
      <c r="EV1688" s="6"/>
      <c r="EW1688" s="4"/>
      <c r="EX1688" s="6"/>
      <c r="EY1688" s="5"/>
      <c r="EZ1688" s="5"/>
      <c r="FA1688" s="4"/>
      <c r="FB1688" s="6"/>
      <c r="FC1688" s="4"/>
      <c r="FD1688" s="6"/>
      <c r="FE1688" s="5"/>
      <c r="FF1688" s="5"/>
      <c r="FG1688" s="4"/>
      <c r="FH1688" s="6"/>
      <c r="FI1688" s="4"/>
      <c r="FJ1688" s="6"/>
      <c r="FK1688" s="5"/>
      <c r="FL1688" s="5"/>
      <c r="FM1688" s="4"/>
      <c r="FN1688" s="6"/>
      <c r="FO1688" s="4"/>
      <c r="FP1688" s="6"/>
      <c r="FQ1688" s="5"/>
      <c r="FR1688" s="5"/>
      <c r="FS1688" s="4"/>
      <c r="FT1688" s="6"/>
      <c r="FU1688" s="4"/>
      <c r="FV1688" s="6"/>
      <c r="FW1688" s="5"/>
      <c r="FX1688" s="5"/>
      <c r="FY1688" s="4"/>
      <c r="FZ1688" s="6"/>
      <c r="GA1688" s="4"/>
      <c r="GB1688" s="6"/>
      <c r="GC1688" s="5"/>
      <c r="GD1688" s="5"/>
      <c r="GE1688" s="4"/>
      <c r="GF1688" s="6"/>
      <c r="GG1688" s="4"/>
      <c r="GH1688" s="6"/>
      <c r="GI1688" s="5"/>
      <c r="GJ1688" s="5"/>
      <c r="GK1688" s="4"/>
      <c r="GL1688" s="6"/>
      <c r="GM1688" s="4"/>
      <c r="GN1688" s="6"/>
      <c r="GO1688" s="5"/>
      <c r="GP1688" s="5"/>
      <c r="GQ1688" s="4"/>
      <c r="GR1688" s="6"/>
      <c r="GS1688" s="4"/>
      <c r="GT1688" s="6"/>
      <c r="GU1688" s="5"/>
      <c r="GV1688" s="5"/>
      <c r="GW1688" s="4"/>
      <c r="GX1688" s="6"/>
      <c r="GY1688" s="4"/>
      <c r="GZ1688" s="6"/>
      <c r="HA1688" s="5"/>
      <c r="HB1688" s="5"/>
      <c r="HC1688" s="4"/>
      <c r="HD1688" s="6"/>
      <c r="HE1688" s="4"/>
      <c r="HF1688" s="6"/>
      <c r="HG1688" s="5"/>
      <c r="HH1688" s="5"/>
      <c r="HI1688" s="4"/>
      <c r="HJ1688" s="6"/>
      <c r="HK1688" s="4"/>
      <c r="HL1688" s="6"/>
      <c r="HM1688" s="5"/>
      <c r="HN1688" s="5"/>
      <c r="HO1688" s="4"/>
      <c r="HP1688" s="6"/>
      <c r="HQ1688" s="4"/>
      <c r="HR1688" s="6"/>
      <c r="HS1688" s="5"/>
      <c r="HT1688" s="5"/>
      <c r="HU1688" s="4"/>
      <c r="HV1688" s="6"/>
      <c r="HW1688" s="4"/>
      <c r="HX1688" s="6"/>
      <c r="HY1688" s="5"/>
      <c r="HZ1688" s="5"/>
      <c r="IA1688" s="4"/>
      <c r="IB1688" s="6"/>
      <c r="IC1688" s="4"/>
      <c r="ID1688" s="6"/>
      <c r="IE1688" s="5"/>
      <c r="IF1688" s="5"/>
      <c r="IG1688" s="4"/>
      <c r="IH1688" s="6"/>
      <c r="II1688" s="4"/>
      <c r="IJ1688" s="6"/>
      <c r="IK1688" s="5"/>
      <c r="IL1688" s="5"/>
      <c r="IM1688" s="4"/>
      <c r="IN1688" s="6"/>
      <c r="IO1688" s="4"/>
      <c r="IP1688" s="6"/>
      <c r="IQ1688" s="5"/>
      <c r="IR1688" s="5"/>
      <c r="IS1688" s="4"/>
      <c r="IT1688" s="6"/>
      <c r="IU1688" s="4"/>
      <c r="IV1688" s="6"/>
      <c r="IW1688" s="5"/>
      <c r="IX1688" s="5"/>
      <c r="IY1688" s="4"/>
      <c r="IZ1688" s="6"/>
      <c r="JA1688" s="4"/>
      <c r="JB1688" s="6"/>
      <c r="JC1688" s="5"/>
      <c r="JD1688" s="5"/>
      <c r="JE1688" s="4"/>
      <c r="JF1688" s="6"/>
      <c r="JG1688" s="4"/>
      <c r="JH1688" s="6"/>
      <c r="JI1688" s="5"/>
      <c r="JJ1688" s="5"/>
      <c r="JK1688" s="4"/>
      <c r="JL1688" s="6"/>
      <c r="JM1688" s="4"/>
      <c r="JN1688" s="6"/>
      <c r="JO1688" s="5"/>
      <c r="JP1688" s="5"/>
      <c r="JQ1688" s="4"/>
      <c r="JR1688" s="6"/>
      <c r="JS1688" s="4"/>
      <c r="JT1688" s="6"/>
      <c r="JU1688" s="5"/>
      <c r="JV1688" s="5"/>
      <c r="JW1688" s="4"/>
      <c r="JX1688" s="6"/>
      <c r="JY1688" s="4"/>
      <c r="JZ1688" s="6"/>
      <c r="KA1688" s="5"/>
      <c r="KB1688" s="5"/>
      <c r="KC1688" s="4"/>
      <c r="KD1688" s="6"/>
      <c r="KE1688" s="4"/>
      <c r="KF1688" s="6"/>
      <c r="KG1688" s="5"/>
      <c r="KH1688" s="5"/>
      <c r="KI1688" s="4"/>
      <c r="KJ1688" s="6"/>
      <c r="KK1688" s="4"/>
      <c r="KL1688" s="6"/>
      <c r="KM1688" s="5"/>
      <c r="KN1688" s="5"/>
    </row>
    <row r="1689">
      <c r="A1689" s="3" t="s">
        <v>85</v>
      </c>
      <c r="B1689" s="3" t="s">
        <v>712</v>
      </c>
      <c r="C1689" s="3" t="s">
        <v>920</v>
      </c>
      <c r="D1689" s="3" t="s">
        <v>712</v>
      </c>
      <c r="E1689" s="3" t="s">
        <v>1127</v>
      </c>
      <c r="F1689" s="3" t="s">
        <v>104</v>
      </c>
      <c r="G1689" s="3" t="s">
        <v>104</v>
      </c>
      <c r="H1689" s="3" t="s">
        <v>104</v>
      </c>
      <c r="I1689" s="3" t="s">
        <v>1621</v>
      </c>
      <c r="J1689" s="3" t="s">
        <v>104</v>
      </c>
      <c r="K1689" s="4"/>
      <c r="L1689" s="4">
        <f>=ROUNDDOWN({0},0)</f>
      </c>
      <c r="M1689" s="4"/>
      <c r="N1689" s="5"/>
      <c r="O1689" s="4"/>
      <c r="P1689" s="4">
        <f>=ROUNDDOWN({0},0)</f>
      </c>
      <c r="Q1689" s="4"/>
      <c r="R1689" s="5"/>
      <c r="S1689" s="4"/>
      <c r="T1689" s="6"/>
      <c r="U1689" s="4"/>
      <c r="V1689" s="6"/>
      <c r="W1689" s="5"/>
      <c r="X1689" s="5"/>
      <c r="Y1689" s="4"/>
      <c r="Z1689" s="6"/>
      <c r="AA1689" s="4"/>
      <c r="AB1689" s="6"/>
      <c r="AC1689" s="5"/>
      <c r="AD1689" s="5"/>
      <c r="AE1689" s="4"/>
      <c r="AF1689" s="6"/>
      <c r="AG1689" s="4"/>
      <c r="AH1689" s="6"/>
      <c r="AI1689" s="5"/>
      <c r="AJ1689" s="5"/>
      <c r="AK1689" s="4"/>
      <c r="AL1689" s="6"/>
      <c r="AM1689" s="4"/>
      <c r="AN1689" s="6"/>
      <c r="AO1689" s="5"/>
      <c r="AP1689" s="5"/>
      <c r="AQ1689" s="4"/>
      <c r="AR1689" s="6"/>
      <c r="AS1689" s="4"/>
      <c r="AT1689" s="6"/>
      <c r="AU1689" s="5"/>
      <c r="AV1689" s="5"/>
      <c r="AW1689" s="4"/>
      <c r="AX1689" s="6"/>
      <c r="AY1689" s="4"/>
      <c r="AZ1689" s="6"/>
      <c r="BA1689" s="5"/>
      <c r="BB1689" s="5"/>
      <c r="BC1689" s="4"/>
      <c r="BD1689" s="6"/>
      <c r="BE1689" s="4"/>
      <c r="BF1689" s="6"/>
      <c r="BG1689" s="5"/>
      <c r="BH1689" s="5"/>
      <c r="BI1689" s="4"/>
      <c r="BJ1689" s="6"/>
      <c r="BK1689" s="4"/>
      <c r="BL1689" s="6"/>
      <c r="BM1689" s="5"/>
      <c r="BN1689" s="5"/>
      <c r="BO1689" s="4"/>
      <c r="BP1689" s="6"/>
      <c r="BQ1689" s="4"/>
      <c r="BR1689" s="6"/>
      <c r="BS1689" s="5"/>
      <c r="BT1689" s="5"/>
      <c r="BU1689" s="4"/>
      <c r="BV1689" s="6"/>
      <c r="BW1689" s="4"/>
      <c r="BX1689" s="6"/>
      <c r="BY1689" s="5"/>
      <c r="BZ1689" s="5"/>
      <c r="CA1689" s="4"/>
      <c r="CB1689" s="6"/>
      <c r="CC1689" s="4"/>
      <c r="CD1689" s="6"/>
      <c r="CE1689" s="5"/>
      <c r="CF1689" s="5"/>
      <c r="CG1689" s="4"/>
      <c r="CH1689" s="6"/>
      <c r="CI1689" s="4"/>
      <c r="CJ1689" s="6"/>
      <c r="CK1689" s="5"/>
      <c r="CL1689" s="5"/>
      <c r="CM1689" s="4"/>
      <c r="CN1689" s="6"/>
      <c r="CO1689" s="4"/>
      <c r="CP1689" s="6"/>
      <c r="CQ1689" s="5"/>
      <c r="CR1689" s="5"/>
      <c r="CS1689" s="4"/>
      <c r="CT1689" s="6"/>
      <c r="CU1689" s="4"/>
      <c r="CV1689" s="6"/>
      <c r="CW1689" s="5"/>
      <c r="CX1689" s="5"/>
      <c r="CY1689" s="4"/>
      <c r="CZ1689" s="6"/>
      <c r="DA1689" s="4"/>
      <c r="DB1689" s="6"/>
      <c r="DC1689" s="5"/>
      <c r="DD1689" s="5"/>
      <c r="DE1689" s="4"/>
      <c r="DF1689" s="6"/>
      <c r="DG1689" s="4"/>
      <c r="DH1689" s="6"/>
      <c r="DI1689" s="5"/>
      <c r="DJ1689" s="5"/>
      <c r="DK1689" s="4"/>
      <c r="DL1689" s="6"/>
      <c r="DM1689" s="4"/>
      <c r="DN1689" s="6"/>
      <c r="DO1689" s="5"/>
      <c r="DP1689" s="5"/>
      <c r="DQ1689" s="4"/>
      <c r="DR1689" s="6"/>
      <c r="DS1689" s="4"/>
      <c r="DT1689" s="6"/>
      <c r="DU1689" s="5"/>
      <c r="DV1689" s="5"/>
      <c r="DW1689" s="4"/>
      <c r="DX1689" s="6"/>
      <c r="DY1689" s="4"/>
      <c r="DZ1689" s="6"/>
      <c r="EA1689" s="5"/>
      <c r="EB1689" s="5"/>
      <c r="EC1689" s="4"/>
      <c r="ED1689" s="6"/>
      <c r="EE1689" s="4"/>
      <c r="EF1689" s="6"/>
      <c r="EG1689" s="5"/>
      <c r="EH1689" s="5"/>
      <c r="EI1689" s="4"/>
      <c r="EJ1689" s="6"/>
      <c r="EK1689" s="4"/>
      <c r="EL1689" s="6"/>
      <c r="EM1689" s="5"/>
      <c r="EN1689" s="5"/>
      <c r="EO1689" s="4"/>
      <c r="EP1689" s="6"/>
      <c r="EQ1689" s="4"/>
      <c r="ER1689" s="6"/>
      <c r="ES1689" s="5"/>
      <c r="ET1689" s="5"/>
      <c r="EU1689" s="4"/>
      <c r="EV1689" s="6"/>
      <c r="EW1689" s="4"/>
      <c r="EX1689" s="6"/>
      <c r="EY1689" s="5"/>
      <c r="EZ1689" s="5"/>
      <c r="FA1689" s="4"/>
      <c r="FB1689" s="6"/>
      <c r="FC1689" s="4"/>
      <c r="FD1689" s="6"/>
      <c r="FE1689" s="5"/>
      <c r="FF1689" s="5"/>
      <c r="FG1689" s="4"/>
      <c r="FH1689" s="6"/>
      <c r="FI1689" s="4"/>
      <c r="FJ1689" s="6"/>
      <c r="FK1689" s="5"/>
      <c r="FL1689" s="5"/>
      <c r="FM1689" s="4"/>
      <c r="FN1689" s="6"/>
      <c r="FO1689" s="4"/>
      <c r="FP1689" s="6"/>
      <c r="FQ1689" s="5"/>
      <c r="FR1689" s="5"/>
      <c r="FS1689" s="4"/>
      <c r="FT1689" s="6"/>
      <c r="FU1689" s="4"/>
      <c r="FV1689" s="6"/>
      <c r="FW1689" s="5"/>
      <c r="FX1689" s="5"/>
      <c r="FY1689" s="4"/>
      <c r="FZ1689" s="6"/>
      <c r="GA1689" s="4"/>
      <c r="GB1689" s="6"/>
      <c r="GC1689" s="5"/>
      <c r="GD1689" s="5"/>
      <c r="GE1689" s="4"/>
      <c r="GF1689" s="6"/>
      <c r="GG1689" s="4"/>
      <c r="GH1689" s="6"/>
      <c r="GI1689" s="5"/>
      <c r="GJ1689" s="5"/>
      <c r="GK1689" s="4"/>
      <c r="GL1689" s="6"/>
      <c r="GM1689" s="4"/>
      <c r="GN1689" s="6"/>
      <c r="GO1689" s="5"/>
      <c r="GP1689" s="5"/>
      <c r="GQ1689" s="4"/>
      <c r="GR1689" s="6"/>
      <c r="GS1689" s="4"/>
      <c r="GT1689" s="6"/>
      <c r="GU1689" s="5"/>
      <c r="GV1689" s="5"/>
      <c r="GW1689" s="4"/>
      <c r="GX1689" s="6"/>
      <c r="GY1689" s="4"/>
      <c r="GZ1689" s="6"/>
      <c r="HA1689" s="5"/>
      <c r="HB1689" s="5"/>
      <c r="HC1689" s="4"/>
      <c r="HD1689" s="6"/>
      <c r="HE1689" s="4"/>
      <c r="HF1689" s="6"/>
      <c r="HG1689" s="5"/>
      <c r="HH1689" s="5"/>
      <c r="HI1689" s="4"/>
      <c r="HJ1689" s="6"/>
      <c r="HK1689" s="4"/>
      <c r="HL1689" s="6"/>
      <c r="HM1689" s="5"/>
      <c r="HN1689" s="5"/>
      <c r="HO1689" s="4"/>
      <c r="HP1689" s="6"/>
      <c r="HQ1689" s="4"/>
      <c r="HR1689" s="6"/>
      <c r="HS1689" s="5"/>
      <c r="HT1689" s="5"/>
      <c r="HU1689" s="4"/>
      <c r="HV1689" s="6"/>
      <c r="HW1689" s="4"/>
      <c r="HX1689" s="6"/>
      <c r="HY1689" s="5"/>
      <c r="HZ1689" s="5"/>
      <c r="IA1689" s="4"/>
      <c r="IB1689" s="6"/>
      <c r="IC1689" s="4"/>
      <c r="ID1689" s="6"/>
      <c r="IE1689" s="5"/>
      <c r="IF1689" s="5"/>
      <c r="IG1689" s="4"/>
      <c r="IH1689" s="6"/>
      <c r="II1689" s="4"/>
      <c r="IJ1689" s="6"/>
      <c r="IK1689" s="5"/>
      <c r="IL1689" s="5"/>
      <c r="IM1689" s="4"/>
      <c r="IN1689" s="6"/>
      <c r="IO1689" s="4"/>
      <c r="IP1689" s="6"/>
      <c r="IQ1689" s="5"/>
      <c r="IR1689" s="5"/>
      <c r="IS1689" s="4"/>
      <c r="IT1689" s="6"/>
      <c r="IU1689" s="4"/>
      <c r="IV1689" s="6"/>
      <c r="IW1689" s="5"/>
      <c r="IX1689" s="5"/>
      <c r="IY1689" s="4"/>
      <c r="IZ1689" s="6"/>
      <c r="JA1689" s="4"/>
      <c r="JB1689" s="6"/>
      <c r="JC1689" s="5"/>
      <c r="JD1689" s="5"/>
      <c r="JE1689" s="4"/>
      <c r="JF1689" s="6"/>
      <c r="JG1689" s="4"/>
      <c r="JH1689" s="6"/>
      <c r="JI1689" s="5"/>
      <c r="JJ1689" s="5"/>
      <c r="JK1689" s="4"/>
      <c r="JL1689" s="6"/>
      <c r="JM1689" s="4"/>
      <c r="JN1689" s="6"/>
      <c r="JO1689" s="5"/>
      <c r="JP1689" s="5"/>
      <c r="JQ1689" s="4"/>
      <c r="JR1689" s="6"/>
      <c r="JS1689" s="4"/>
      <c r="JT1689" s="6"/>
      <c r="JU1689" s="5"/>
      <c r="JV1689" s="5"/>
      <c r="JW1689" s="4"/>
      <c r="JX1689" s="6"/>
      <c r="JY1689" s="4"/>
      <c r="JZ1689" s="6"/>
      <c r="KA1689" s="5"/>
      <c r="KB1689" s="5"/>
      <c r="KC1689" s="4"/>
      <c r="KD1689" s="6"/>
      <c r="KE1689" s="4"/>
      <c r="KF1689" s="6"/>
      <c r="KG1689" s="5"/>
      <c r="KH1689" s="5"/>
      <c r="KI1689" s="4"/>
      <c r="KJ1689" s="6"/>
      <c r="KK1689" s="4"/>
      <c r="KL1689" s="6"/>
      <c r="KM1689" s="5"/>
      <c r="KN1689" s="5"/>
    </row>
    <row r="1690">
      <c r="A1690" s="3" t="s">
        <v>85</v>
      </c>
      <c r="B1690" s="3" t="s">
        <v>712</v>
      </c>
      <c r="C1690" s="3" t="s">
        <v>1128</v>
      </c>
      <c r="D1690" s="3" t="s">
        <v>712</v>
      </c>
      <c r="E1690" s="3" t="s">
        <v>1131</v>
      </c>
      <c r="F1690" s="3" t="s">
        <v>104</v>
      </c>
      <c r="G1690" s="3" t="s">
        <v>104</v>
      </c>
      <c r="H1690" s="3" t="s">
        <v>104</v>
      </c>
      <c r="I1690" s="3" t="s">
        <v>1622</v>
      </c>
      <c r="J1690" s="3" t="s">
        <v>104</v>
      </c>
      <c r="K1690" s="4"/>
      <c r="L1690" s="4">
        <f>=ROUNDDOWN({0},0)</f>
      </c>
      <c r="M1690" s="4"/>
      <c r="N1690" s="5"/>
      <c r="O1690" s="4"/>
      <c r="P1690" s="4">
        <f>=ROUNDDOWN({0},0)</f>
      </c>
      <c r="Q1690" s="4"/>
      <c r="R1690" s="5"/>
      <c r="S1690" s="4"/>
      <c r="T1690" s="6"/>
      <c r="U1690" s="4"/>
      <c r="V1690" s="6"/>
      <c r="W1690" s="5"/>
      <c r="X1690" s="5"/>
      <c r="Y1690" s="4"/>
      <c r="Z1690" s="6"/>
      <c r="AA1690" s="4"/>
      <c r="AB1690" s="6"/>
      <c r="AC1690" s="5"/>
      <c r="AD1690" s="5"/>
      <c r="AE1690" s="4"/>
      <c r="AF1690" s="6"/>
      <c r="AG1690" s="4"/>
      <c r="AH1690" s="6"/>
      <c r="AI1690" s="5"/>
      <c r="AJ1690" s="5"/>
      <c r="AK1690" s="4"/>
      <c r="AL1690" s="6"/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  <c r="AW1690" s="4"/>
      <c r="AX1690" s="6"/>
      <c r="AY1690" s="4"/>
      <c r="AZ1690" s="6"/>
      <c r="BA1690" s="5"/>
      <c r="BB1690" s="5"/>
      <c r="BC1690" s="4"/>
      <c r="BD1690" s="6"/>
      <c r="BE1690" s="4"/>
      <c r="BF1690" s="6"/>
      <c r="BG1690" s="5"/>
      <c r="BH1690" s="5"/>
      <c r="BI1690" s="4"/>
      <c r="BJ1690" s="6"/>
      <c r="BK1690" s="4"/>
      <c r="BL1690" s="6"/>
      <c r="BM1690" s="5"/>
      <c r="BN1690" s="5"/>
      <c r="BO1690" s="4"/>
      <c r="BP1690" s="6"/>
      <c r="BQ1690" s="4"/>
      <c r="BR1690" s="6"/>
      <c r="BS1690" s="5"/>
      <c r="BT1690" s="5"/>
      <c r="BU1690" s="4"/>
      <c r="BV1690" s="6"/>
      <c r="BW1690" s="4"/>
      <c r="BX1690" s="6"/>
      <c r="BY1690" s="5"/>
      <c r="BZ1690" s="5"/>
      <c r="CA1690" s="4"/>
      <c r="CB1690" s="6"/>
      <c r="CC1690" s="4"/>
      <c r="CD1690" s="6"/>
      <c r="CE1690" s="5"/>
      <c r="CF1690" s="5"/>
      <c r="CG1690" s="4"/>
      <c r="CH1690" s="6"/>
      <c r="CI1690" s="4"/>
      <c r="CJ1690" s="6"/>
      <c r="CK1690" s="5"/>
      <c r="CL1690" s="5"/>
      <c r="CM1690" s="4"/>
      <c r="CN1690" s="6"/>
      <c r="CO1690" s="4"/>
      <c r="CP1690" s="6"/>
      <c r="CQ1690" s="5"/>
      <c r="CR1690" s="5"/>
      <c r="CS1690" s="4"/>
      <c r="CT1690" s="6"/>
      <c r="CU1690" s="4"/>
      <c r="CV1690" s="6"/>
      <c r="CW1690" s="5"/>
      <c r="CX1690" s="5"/>
      <c r="CY1690" s="4"/>
      <c r="CZ1690" s="6"/>
      <c r="DA1690" s="4"/>
      <c r="DB1690" s="6"/>
      <c r="DC1690" s="5"/>
      <c r="DD1690" s="5"/>
      <c r="DE1690" s="4"/>
      <c r="DF1690" s="6"/>
      <c r="DG1690" s="4"/>
      <c r="DH1690" s="6"/>
      <c r="DI1690" s="5"/>
      <c r="DJ1690" s="5"/>
      <c r="DK1690" s="4"/>
      <c r="DL1690" s="6"/>
      <c r="DM1690" s="4"/>
      <c r="DN1690" s="6"/>
      <c r="DO1690" s="5"/>
      <c r="DP1690" s="5"/>
      <c r="DQ1690" s="4"/>
      <c r="DR1690" s="6"/>
      <c r="DS1690" s="4"/>
      <c r="DT1690" s="6"/>
      <c r="DU1690" s="5"/>
      <c r="DV1690" s="5"/>
      <c r="DW1690" s="4"/>
      <c r="DX1690" s="6"/>
      <c r="DY1690" s="4"/>
      <c r="DZ1690" s="6"/>
      <c r="EA1690" s="5"/>
      <c r="EB1690" s="5"/>
      <c r="EC1690" s="4"/>
      <c r="ED1690" s="6"/>
      <c r="EE1690" s="4"/>
      <c r="EF1690" s="6"/>
      <c r="EG1690" s="5"/>
      <c r="EH1690" s="5"/>
      <c r="EI1690" s="4"/>
      <c r="EJ1690" s="6"/>
      <c r="EK1690" s="4"/>
      <c r="EL1690" s="6"/>
      <c r="EM1690" s="5"/>
      <c r="EN1690" s="5"/>
      <c r="EO1690" s="4"/>
      <c r="EP1690" s="6"/>
      <c r="EQ1690" s="4"/>
      <c r="ER1690" s="6"/>
      <c r="ES1690" s="5"/>
      <c r="ET1690" s="5"/>
      <c r="EU1690" s="4"/>
      <c r="EV1690" s="6"/>
      <c r="EW1690" s="4"/>
      <c r="EX1690" s="6"/>
      <c r="EY1690" s="5"/>
      <c r="EZ1690" s="5"/>
      <c r="FA1690" s="4"/>
      <c r="FB1690" s="6"/>
      <c r="FC1690" s="4"/>
      <c r="FD1690" s="6"/>
      <c r="FE1690" s="5"/>
      <c r="FF1690" s="5"/>
      <c r="FG1690" s="4"/>
      <c r="FH1690" s="6"/>
      <c r="FI1690" s="4"/>
      <c r="FJ1690" s="6"/>
      <c r="FK1690" s="5"/>
      <c r="FL1690" s="5"/>
      <c r="FM1690" s="4"/>
      <c r="FN1690" s="6"/>
      <c r="FO1690" s="4"/>
      <c r="FP1690" s="6"/>
      <c r="FQ1690" s="5"/>
      <c r="FR1690" s="5"/>
      <c r="FS1690" s="4"/>
      <c r="FT1690" s="6"/>
      <c r="FU1690" s="4"/>
      <c r="FV1690" s="6"/>
      <c r="FW1690" s="5"/>
      <c r="FX1690" s="5"/>
      <c r="FY1690" s="4"/>
      <c r="FZ1690" s="6"/>
      <c r="GA1690" s="4"/>
      <c r="GB1690" s="6"/>
      <c r="GC1690" s="5"/>
      <c r="GD1690" s="5"/>
      <c r="GE1690" s="4"/>
      <c r="GF1690" s="6"/>
      <c r="GG1690" s="4"/>
      <c r="GH1690" s="6"/>
      <c r="GI1690" s="5"/>
      <c r="GJ1690" s="5"/>
      <c r="GK1690" s="4"/>
      <c r="GL1690" s="6"/>
      <c r="GM1690" s="4"/>
      <c r="GN1690" s="6"/>
      <c r="GO1690" s="5"/>
      <c r="GP1690" s="5"/>
      <c r="GQ1690" s="4"/>
      <c r="GR1690" s="6"/>
      <c r="GS1690" s="4"/>
      <c r="GT1690" s="6"/>
      <c r="GU1690" s="5"/>
      <c r="GV1690" s="5"/>
      <c r="GW1690" s="4"/>
      <c r="GX1690" s="6"/>
      <c r="GY1690" s="4"/>
      <c r="GZ1690" s="6"/>
      <c r="HA1690" s="5"/>
      <c r="HB1690" s="5"/>
      <c r="HC1690" s="4"/>
      <c r="HD1690" s="6"/>
      <c r="HE1690" s="4"/>
      <c r="HF1690" s="6"/>
      <c r="HG1690" s="5"/>
      <c r="HH1690" s="5"/>
      <c r="HI1690" s="4"/>
      <c r="HJ1690" s="6"/>
      <c r="HK1690" s="4"/>
      <c r="HL1690" s="6"/>
      <c r="HM1690" s="5"/>
      <c r="HN1690" s="5"/>
      <c r="HO1690" s="4"/>
      <c r="HP1690" s="6"/>
      <c r="HQ1690" s="4"/>
      <c r="HR1690" s="6"/>
      <c r="HS1690" s="5"/>
      <c r="HT1690" s="5"/>
      <c r="HU1690" s="4"/>
      <c r="HV1690" s="6"/>
      <c r="HW1690" s="4"/>
      <c r="HX1690" s="6"/>
      <c r="HY1690" s="5"/>
      <c r="HZ1690" s="5"/>
      <c r="IA1690" s="4"/>
      <c r="IB1690" s="6"/>
      <c r="IC1690" s="4"/>
      <c r="ID1690" s="6"/>
      <c r="IE1690" s="5"/>
      <c r="IF1690" s="5"/>
      <c r="IG1690" s="4"/>
      <c r="IH1690" s="6"/>
      <c r="II1690" s="4"/>
      <c r="IJ1690" s="6"/>
      <c r="IK1690" s="5"/>
      <c r="IL1690" s="5"/>
      <c r="IM1690" s="4"/>
      <c r="IN1690" s="6"/>
      <c r="IO1690" s="4"/>
      <c r="IP1690" s="6"/>
      <c r="IQ1690" s="5"/>
      <c r="IR1690" s="5"/>
      <c r="IS1690" s="4"/>
      <c r="IT1690" s="6"/>
      <c r="IU1690" s="4"/>
      <c r="IV1690" s="6"/>
      <c r="IW1690" s="5"/>
      <c r="IX1690" s="5"/>
      <c r="IY1690" s="4"/>
      <c r="IZ1690" s="6"/>
      <c r="JA1690" s="4"/>
      <c r="JB1690" s="6"/>
      <c r="JC1690" s="5"/>
      <c r="JD1690" s="5"/>
      <c r="JE1690" s="4"/>
      <c r="JF1690" s="6"/>
      <c r="JG1690" s="4"/>
      <c r="JH1690" s="6"/>
      <c r="JI1690" s="5"/>
      <c r="JJ1690" s="5"/>
      <c r="JK1690" s="4"/>
      <c r="JL1690" s="6"/>
      <c r="JM1690" s="4"/>
      <c r="JN1690" s="6"/>
      <c r="JO1690" s="5"/>
      <c r="JP1690" s="5"/>
      <c r="JQ1690" s="4"/>
      <c r="JR1690" s="6"/>
      <c r="JS1690" s="4"/>
      <c r="JT1690" s="6"/>
      <c r="JU1690" s="5"/>
      <c r="JV1690" s="5"/>
      <c r="JW1690" s="4"/>
      <c r="JX1690" s="6"/>
      <c r="JY1690" s="4"/>
      <c r="JZ1690" s="6"/>
      <c r="KA1690" s="5"/>
      <c r="KB1690" s="5"/>
      <c r="KC1690" s="4"/>
      <c r="KD1690" s="6"/>
      <c r="KE1690" s="4"/>
      <c r="KF1690" s="6"/>
      <c r="KG1690" s="5"/>
      <c r="KH1690" s="5"/>
      <c r="KI1690" s="4"/>
      <c r="KJ1690" s="6"/>
      <c r="KK1690" s="4"/>
      <c r="KL1690" s="6"/>
      <c r="KM1690" s="5"/>
      <c r="KN1690" s="5"/>
    </row>
    <row r="1691">
      <c r="A1691" s="3" t="s">
        <v>85</v>
      </c>
      <c r="B1691" s="3" t="s">
        <v>712</v>
      </c>
      <c r="C1691" s="3" t="s">
        <v>1128</v>
      </c>
      <c r="D1691" s="3" t="s">
        <v>712</v>
      </c>
      <c r="E1691" s="3" t="s">
        <v>1131</v>
      </c>
      <c r="F1691" s="3" t="s">
        <v>104</v>
      </c>
      <c r="G1691" s="3" t="s">
        <v>104</v>
      </c>
      <c r="H1691" s="3" t="s">
        <v>104</v>
      </c>
      <c r="I1691" s="3" t="s">
        <v>1516</v>
      </c>
      <c r="J1691" s="3" t="s">
        <v>104</v>
      </c>
      <c r="K1691" s="4"/>
      <c r="L1691" s="4">
        <f>=ROUNDDOWN({0},0)</f>
      </c>
      <c r="M1691" s="4"/>
      <c r="N1691" s="5"/>
      <c r="O1691" s="4"/>
      <c r="P1691" s="4">
        <f>=ROUNDDOWN({0},0)</f>
      </c>
      <c r="Q1691" s="4"/>
      <c r="R1691" s="5"/>
      <c r="S1691" s="4"/>
      <c r="T1691" s="6"/>
      <c r="U1691" s="4"/>
      <c r="V1691" s="6"/>
      <c r="W1691" s="5"/>
      <c r="X1691" s="5"/>
      <c r="Y1691" s="4"/>
      <c r="Z1691" s="6"/>
      <c r="AA1691" s="4"/>
      <c r="AB1691" s="6"/>
      <c r="AC1691" s="5"/>
      <c r="AD1691" s="5"/>
      <c r="AE1691" s="4"/>
      <c r="AF1691" s="6"/>
      <c r="AG1691" s="4"/>
      <c r="AH1691" s="6"/>
      <c r="AI1691" s="5"/>
      <c r="AJ1691" s="5"/>
      <c r="AK1691" s="4"/>
      <c r="AL1691" s="6"/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  <c r="AW1691" s="4"/>
      <c r="AX1691" s="6"/>
      <c r="AY1691" s="4"/>
      <c r="AZ1691" s="6"/>
      <c r="BA1691" s="5"/>
      <c r="BB1691" s="5"/>
      <c r="BC1691" s="4"/>
      <c r="BD1691" s="6"/>
      <c r="BE1691" s="4"/>
      <c r="BF1691" s="6"/>
      <c r="BG1691" s="5"/>
      <c r="BH1691" s="5"/>
      <c r="BI1691" s="4"/>
      <c r="BJ1691" s="6"/>
      <c r="BK1691" s="4"/>
      <c r="BL1691" s="6"/>
      <c r="BM1691" s="5"/>
      <c r="BN1691" s="5"/>
      <c r="BO1691" s="4"/>
      <c r="BP1691" s="6"/>
      <c r="BQ1691" s="4"/>
      <c r="BR1691" s="6"/>
      <c r="BS1691" s="5"/>
      <c r="BT1691" s="5"/>
      <c r="BU1691" s="4"/>
      <c r="BV1691" s="6"/>
      <c r="BW1691" s="4"/>
      <c r="BX1691" s="6"/>
      <c r="BY1691" s="5"/>
      <c r="BZ1691" s="5"/>
      <c r="CA1691" s="4"/>
      <c r="CB1691" s="6"/>
      <c r="CC1691" s="4"/>
      <c r="CD1691" s="6"/>
      <c r="CE1691" s="5"/>
      <c r="CF1691" s="5"/>
      <c r="CG1691" s="4"/>
      <c r="CH1691" s="6"/>
      <c r="CI1691" s="4"/>
      <c r="CJ1691" s="6"/>
      <c r="CK1691" s="5"/>
      <c r="CL1691" s="5"/>
      <c r="CM1691" s="4"/>
      <c r="CN1691" s="6"/>
      <c r="CO1691" s="4"/>
      <c r="CP1691" s="6"/>
      <c r="CQ1691" s="5"/>
      <c r="CR1691" s="5"/>
      <c r="CS1691" s="4"/>
      <c r="CT1691" s="6"/>
      <c r="CU1691" s="4"/>
      <c r="CV1691" s="6"/>
      <c r="CW1691" s="5"/>
      <c r="CX1691" s="5"/>
      <c r="CY1691" s="4"/>
      <c r="CZ1691" s="6"/>
      <c r="DA1691" s="4"/>
      <c r="DB1691" s="6"/>
      <c r="DC1691" s="5"/>
      <c r="DD1691" s="5"/>
      <c r="DE1691" s="4"/>
      <c r="DF1691" s="6"/>
      <c r="DG1691" s="4"/>
      <c r="DH1691" s="6"/>
      <c r="DI1691" s="5"/>
      <c r="DJ1691" s="5"/>
      <c r="DK1691" s="4"/>
      <c r="DL1691" s="6"/>
      <c r="DM1691" s="4"/>
      <c r="DN1691" s="6"/>
      <c r="DO1691" s="5"/>
      <c r="DP1691" s="5"/>
      <c r="DQ1691" s="4"/>
      <c r="DR1691" s="6"/>
      <c r="DS1691" s="4"/>
      <c r="DT1691" s="6"/>
      <c r="DU1691" s="5"/>
      <c r="DV1691" s="5"/>
      <c r="DW1691" s="4"/>
      <c r="DX1691" s="6"/>
      <c r="DY1691" s="4"/>
      <c r="DZ1691" s="6"/>
      <c r="EA1691" s="5"/>
      <c r="EB1691" s="5"/>
      <c r="EC1691" s="4"/>
      <c r="ED1691" s="6"/>
      <c r="EE1691" s="4"/>
      <c r="EF1691" s="6"/>
      <c r="EG1691" s="5"/>
      <c r="EH1691" s="5"/>
      <c r="EI1691" s="4"/>
      <c r="EJ1691" s="6"/>
      <c r="EK1691" s="4"/>
      <c r="EL1691" s="6"/>
      <c r="EM1691" s="5"/>
      <c r="EN1691" s="5"/>
      <c r="EO1691" s="4"/>
      <c r="EP1691" s="6"/>
      <c r="EQ1691" s="4"/>
      <c r="ER1691" s="6"/>
      <c r="ES1691" s="5"/>
      <c r="ET1691" s="5"/>
      <c r="EU1691" s="4"/>
      <c r="EV1691" s="6"/>
      <c r="EW1691" s="4"/>
      <c r="EX1691" s="6"/>
      <c r="EY1691" s="5"/>
      <c r="EZ1691" s="5"/>
      <c r="FA1691" s="4"/>
      <c r="FB1691" s="6"/>
      <c r="FC1691" s="4"/>
      <c r="FD1691" s="6"/>
      <c r="FE1691" s="5"/>
      <c r="FF1691" s="5"/>
      <c r="FG1691" s="4"/>
      <c r="FH1691" s="6"/>
      <c r="FI1691" s="4"/>
      <c r="FJ1691" s="6"/>
      <c r="FK1691" s="5"/>
      <c r="FL1691" s="5"/>
      <c r="FM1691" s="4"/>
      <c r="FN1691" s="6"/>
      <c r="FO1691" s="4"/>
      <c r="FP1691" s="6"/>
      <c r="FQ1691" s="5"/>
      <c r="FR1691" s="5"/>
      <c r="FS1691" s="4"/>
      <c r="FT1691" s="6"/>
      <c r="FU1691" s="4"/>
      <c r="FV1691" s="6"/>
      <c r="FW1691" s="5"/>
      <c r="FX1691" s="5"/>
      <c r="FY1691" s="4"/>
      <c r="FZ1691" s="6"/>
      <c r="GA1691" s="4"/>
      <c r="GB1691" s="6"/>
      <c r="GC1691" s="5"/>
      <c r="GD1691" s="5"/>
      <c r="GE1691" s="4"/>
      <c r="GF1691" s="6"/>
      <c r="GG1691" s="4"/>
      <c r="GH1691" s="6"/>
      <c r="GI1691" s="5"/>
      <c r="GJ1691" s="5"/>
      <c r="GK1691" s="4"/>
      <c r="GL1691" s="6"/>
      <c r="GM1691" s="4"/>
      <c r="GN1691" s="6"/>
      <c r="GO1691" s="5"/>
      <c r="GP1691" s="5"/>
      <c r="GQ1691" s="4"/>
      <c r="GR1691" s="6"/>
      <c r="GS1691" s="4"/>
      <c r="GT1691" s="6"/>
      <c r="GU1691" s="5"/>
      <c r="GV1691" s="5"/>
      <c r="GW1691" s="4"/>
      <c r="GX1691" s="6"/>
      <c r="GY1691" s="4"/>
      <c r="GZ1691" s="6"/>
      <c r="HA1691" s="5"/>
      <c r="HB1691" s="5"/>
      <c r="HC1691" s="4"/>
      <c r="HD1691" s="6"/>
      <c r="HE1691" s="4"/>
      <c r="HF1691" s="6"/>
      <c r="HG1691" s="5"/>
      <c r="HH1691" s="5"/>
      <c r="HI1691" s="4"/>
      <c r="HJ1691" s="6"/>
      <c r="HK1691" s="4"/>
      <c r="HL1691" s="6"/>
      <c r="HM1691" s="5"/>
      <c r="HN1691" s="5"/>
      <c r="HO1691" s="4"/>
      <c r="HP1691" s="6"/>
      <c r="HQ1691" s="4"/>
      <c r="HR1691" s="6"/>
      <c r="HS1691" s="5"/>
      <c r="HT1691" s="5"/>
      <c r="HU1691" s="4"/>
      <c r="HV1691" s="6"/>
      <c r="HW1691" s="4"/>
      <c r="HX1691" s="6"/>
      <c r="HY1691" s="5"/>
      <c r="HZ1691" s="5"/>
      <c r="IA1691" s="4"/>
      <c r="IB1691" s="6"/>
      <c r="IC1691" s="4"/>
      <c r="ID1691" s="6"/>
      <c r="IE1691" s="5"/>
      <c r="IF1691" s="5"/>
      <c r="IG1691" s="4"/>
      <c r="IH1691" s="6"/>
      <c r="II1691" s="4"/>
      <c r="IJ1691" s="6"/>
      <c r="IK1691" s="5"/>
      <c r="IL1691" s="5"/>
      <c r="IM1691" s="4"/>
      <c r="IN1691" s="6"/>
      <c r="IO1691" s="4"/>
      <c r="IP1691" s="6"/>
      <c r="IQ1691" s="5"/>
      <c r="IR1691" s="5"/>
      <c r="IS1691" s="4"/>
      <c r="IT1691" s="6"/>
      <c r="IU1691" s="4"/>
      <c r="IV1691" s="6"/>
      <c r="IW1691" s="5"/>
      <c r="IX1691" s="5"/>
      <c r="IY1691" s="4"/>
      <c r="IZ1691" s="6"/>
      <c r="JA1691" s="4"/>
      <c r="JB1691" s="6"/>
      <c r="JC1691" s="5"/>
      <c r="JD1691" s="5"/>
      <c r="JE1691" s="4"/>
      <c r="JF1691" s="6"/>
      <c r="JG1691" s="4"/>
      <c r="JH1691" s="6"/>
      <c r="JI1691" s="5"/>
      <c r="JJ1691" s="5"/>
      <c r="JK1691" s="4"/>
      <c r="JL1691" s="6"/>
      <c r="JM1691" s="4"/>
      <c r="JN1691" s="6"/>
      <c r="JO1691" s="5"/>
      <c r="JP1691" s="5"/>
      <c r="JQ1691" s="4"/>
      <c r="JR1691" s="6"/>
      <c r="JS1691" s="4"/>
      <c r="JT1691" s="6"/>
      <c r="JU1691" s="5"/>
      <c r="JV1691" s="5"/>
      <c r="JW1691" s="4"/>
      <c r="JX1691" s="6"/>
      <c r="JY1691" s="4"/>
      <c r="JZ1691" s="6"/>
      <c r="KA1691" s="5"/>
      <c r="KB1691" s="5"/>
      <c r="KC1691" s="4"/>
      <c r="KD1691" s="6"/>
      <c r="KE1691" s="4"/>
      <c r="KF1691" s="6"/>
      <c r="KG1691" s="5"/>
      <c r="KH1691" s="5"/>
      <c r="KI1691" s="4"/>
      <c r="KJ1691" s="6"/>
      <c r="KK1691" s="4"/>
      <c r="KL1691" s="6"/>
      <c r="KM1691" s="5"/>
      <c r="KN1691" s="5"/>
    </row>
    <row r="1692">
      <c r="A1692" s="3" t="s">
        <v>85</v>
      </c>
      <c r="B1692" s="3" t="s">
        <v>712</v>
      </c>
      <c r="C1692" s="3" t="s">
        <v>1128</v>
      </c>
      <c r="D1692" s="3" t="s">
        <v>712</v>
      </c>
      <c r="E1692" s="3" t="s">
        <v>1130</v>
      </c>
      <c r="F1692" s="3" t="s">
        <v>104</v>
      </c>
      <c r="G1692" s="3" t="s">
        <v>104</v>
      </c>
      <c r="H1692" s="3" t="s">
        <v>104</v>
      </c>
      <c r="I1692" s="3" t="s">
        <v>1325</v>
      </c>
      <c r="J1692" s="3" t="s">
        <v>104</v>
      </c>
      <c r="K1692" s="4"/>
      <c r="L1692" s="4">
        <f>=ROUNDDOWN({0},0)</f>
      </c>
      <c r="M1692" s="4"/>
      <c r="N1692" s="5"/>
      <c r="O1692" s="4"/>
      <c r="P1692" s="4">
        <f>=ROUNDDOWN({0},0)</f>
      </c>
      <c r="Q1692" s="4"/>
      <c r="R1692" s="5"/>
      <c r="S1692" s="4"/>
      <c r="T1692" s="6"/>
      <c r="U1692" s="4"/>
      <c r="V1692" s="6"/>
      <c r="W1692" s="5"/>
      <c r="X1692" s="5"/>
      <c r="Y1692" s="4"/>
      <c r="Z1692" s="6"/>
      <c r="AA1692" s="4"/>
      <c r="AB1692" s="6"/>
      <c r="AC1692" s="5"/>
      <c r="AD1692" s="5"/>
      <c r="AE1692" s="4"/>
      <c r="AF1692" s="6"/>
      <c r="AG1692" s="4"/>
      <c r="AH1692" s="6"/>
      <c r="AI1692" s="5"/>
      <c r="AJ1692" s="5"/>
      <c r="AK1692" s="4"/>
      <c r="AL1692" s="6"/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  <c r="AW1692" s="4"/>
      <c r="AX1692" s="6"/>
      <c r="AY1692" s="4"/>
      <c r="AZ1692" s="6"/>
      <c r="BA1692" s="5"/>
      <c r="BB1692" s="5"/>
      <c r="BC1692" s="4"/>
      <c r="BD1692" s="6"/>
      <c r="BE1692" s="4"/>
      <c r="BF1692" s="6"/>
      <c r="BG1692" s="5"/>
      <c r="BH1692" s="5"/>
      <c r="BI1692" s="4"/>
      <c r="BJ1692" s="6"/>
      <c r="BK1692" s="4"/>
      <c r="BL1692" s="6"/>
      <c r="BM1692" s="5"/>
      <c r="BN1692" s="5"/>
      <c r="BO1692" s="4"/>
      <c r="BP1692" s="6"/>
      <c r="BQ1692" s="4"/>
      <c r="BR1692" s="6"/>
      <c r="BS1692" s="5"/>
      <c r="BT1692" s="5"/>
      <c r="BU1692" s="4"/>
      <c r="BV1692" s="6"/>
      <c r="BW1692" s="4"/>
      <c r="BX1692" s="6"/>
      <c r="BY1692" s="5"/>
      <c r="BZ1692" s="5"/>
      <c r="CA1692" s="4"/>
      <c r="CB1692" s="6"/>
      <c r="CC1692" s="4"/>
      <c r="CD1692" s="6"/>
      <c r="CE1692" s="5"/>
      <c r="CF1692" s="5"/>
      <c r="CG1692" s="4"/>
      <c r="CH1692" s="6"/>
      <c r="CI1692" s="4"/>
      <c r="CJ1692" s="6"/>
      <c r="CK1692" s="5"/>
      <c r="CL1692" s="5"/>
      <c r="CM1692" s="4"/>
      <c r="CN1692" s="6"/>
      <c r="CO1692" s="4"/>
      <c r="CP1692" s="6"/>
      <c r="CQ1692" s="5"/>
      <c r="CR1692" s="5"/>
      <c r="CS1692" s="4"/>
      <c r="CT1692" s="6"/>
      <c r="CU1692" s="4"/>
      <c r="CV1692" s="6"/>
      <c r="CW1692" s="5"/>
      <c r="CX1692" s="5"/>
      <c r="CY1692" s="4"/>
      <c r="CZ1692" s="6"/>
      <c r="DA1692" s="4"/>
      <c r="DB1692" s="6"/>
      <c r="DC1692" s="5"/>
      <c r="DD1692" s="5"/>
      <c r="DE1692" s="4"/>
      <c r="DF1692" s="6"/>
      <c r="DG1692" s="4"/>
      <c r="DH1692" s="6"/>
      <c r="DI1692" s="5"/>
      <c r="DJ1692" s="5"/>
      <c r="DK1692" s="4"/>
      <c r="DL1692" s="6"/>
      <c r="DM1692" s="4"/>
      <c r="DN1692" s="6"/>
      <c r="DO1692" s="5"/>
      <c r="DP1692" s="5"/>
      <c r="DQ1692" s="4"/>
      <c r="DR1692" s="6"/>
      <c r="DS1692" s="4"/>
      <c r="DT1692" s="6"/>
      <c r="DU1692" s="5"/>
      <c r="DV1692" s="5"/>
      <c r="DW1692" s="4"/>
      <c r="DX1692" s="6"/>
      <c r="DY1692" s="4"/>
      <c r="DZ1692" s="6"/>
      <c r="EA1692" s="5"/>
      <c r="EB1692" s="5"/>
      <c r="EC1692" s="4"/>
      <c r="ED1692" s="6"/>
      <c r="EE1692" s="4"/>
      <c r="EF1692" s="6"/>
      <c r="EG1692" s="5"/>
      <c r="EH1692" s="5"/>
      <c r="EI1692" s="4"/>
      <c r="EJ1692" s="6"/>
      <c r="EK1692" s="4"/>
      <c r="EL1692" s="6"/>
      <c r="EM1692" s="5"/>
      <c r="EN1692" s="5"/>
      <c r="EO1692" s="4"/>
      <c r="EP1692" s="6"/>
      <c r="EQ1692" s="4"/>
      <c r="ER1692" s="6"/>
      <c r="ES1692" s="5"/>
      <c r="ET1692" s="5"/>
      <c r="EU1692" s="4"/>
      <c r="EV1692" s="6"/>
      <c r="EW1692" s="4"/>
      <c r="EX1692" s="6"/>
      <c r="EY1692" s="5"/>
      <c r="EZ1692" s="5"/>
      <c r="FA1692" s="4"/>
      <c r="FB1692" s="6"/>
      <c r="FC1692" s="4"/>
      <c r="FD1692" s="6"/>
      <c r="FE1692" s="5"/>
      <c r="FF1692" s="5"/>
      <c r="FG1692" s="4"/>
      <c r="FH1692" s="6"/>
      <c r="FI1692" s="4"/>
      <c r="FJ1692" s="6"/>
      <c r="FK1692" s="5"/>
      <c r="FL1692" s="5"/>
      <c r="FM1692" s="4"/>
      <c r="FN1692" s="6"/>
      <c r="FO1692" s="4"/>
      <c r="FP1692" s="6"/>
      <c r="FQ1692" s="5"/>
      <c r="FR1692" s="5"/>
      <c r="FS1692" s="4"/>
      <c r="FT1692" s="6"/>
      <c r="FU1692" s="4"/>
      <c r="FV1692" s="6"/>
      <c r="FW1692" s="5"/>
      <c r="FX1692" s="5"/>
      <c r="FY1692" s="4"/>
      <c r="FZ1692" s="6"/>
      <c r="GA1692" s="4"/>
      <c r="GB1692" s="6"/>
      <c r="GC1692" s="5"/>
      <c r="GD1692" s="5"/>
      <c r="GE1692" s="4"/>
      <c r="GF1692" s="6"/>
      <c r="GG1692" s="4"/>
      <c r="GH1692" s="6"/>
      <c r="GI1692" s="5"/>
      <c r="GJ1692" s="5"/>
      <c r="GK1692" s="4"/>
      <c r="GL1692" s="6"/>
      <c r="GM1692" s="4"/>
      <c r="GN1692" s="6"/>
      <c r="GO1692" s="5"/>
      <c r="GP1692" s="5"/>
      <c r="GQ1692" s="4"/>
      <c r="GR1692" s="6"/>
      <c r="GS1692" s="4"/>
      <c r="GT1692" s="6"/>
      <c r="GU1692" s="5"/>
      <c r="GV1692" s="5"/>
      <c r="GW1692" s="4"/>
      <c r="GX1692" s="6"/>
      <c r="GY1692" s="4"/>
      <c r="GZ1692" s="6"/>
      <c r="HA1692" s="5"/>
      <c r="HB1692" s="5"/>
      <c r="HC1692" s="4"/>
      <c r="HD1692" s="6"/>
      <c r="HE1692" s="4"/>
      <c r="HF1692" s="6"/>
      <c r="HG1692" s="5"/>
      <c r="HH1692" s="5"/>
      <c r="HI1692" s="4"/>
      <c r="HJ1692" s="6"/>
      <c r="HK1692" s="4"/>
      <c r="HL1692" s="6"/>
      <c r="HM1692" s="5"/>
      <c r="HN1692" s="5"/>
      <c r="HO1692" s="4"/>
      <c r="HP1692" s="6"/>
      <c r="HQ1692" s="4"/>
      <c r="HR1692" s="6"/>
      <c r="HS1692" s="5"/>
      <c r="HT1692" s="5"/>
      <c r="HU1692" s="4"/>
      <c r="HV1692" s="6"/>
      <c r="HW1692" s="4"/>
      <c r="HX1692" s="6"/>
      <c r="HY1692" s="5"/>
      <c r="HZ1692" s="5"/>
      <c r="IA1692" s="4"/>
      <c r="IB1692" s="6"/>
      <c r="IC1692" s="4"/>
      <c r="ID1692" s="6"/>
      <c r="IE1692" s="5"/>
      <c r="IF1692" s="5"/>
      <c r="IG1692" s="4"/>
      <c r="IH1692" s="6"/>
      <c r="II1692" s="4"/>
      <c r="IJ1692" s="6"/>
      <c r="IK1692" s="5"/>
      <c r="IL1692" s="5"/>
      <c r="IM1692" s="4"/>
      <c r="IN1692" s="6"/>
      <c r="IO1692" s="4"/>
      <c r="IP1692" s="6"/>
      <c r="IQ1692" s="5"/>
      <c r="IR1692" s="5"/>
      <c r="IS1692" s="4"/>
      <c r="IT1692" s="6"/>
      <c r="IU1692" s="4"/>
      <c r="IV1692" s="6"/>
      <c r="IW1692" s="5"/>
      <c r="IX1692" s="5"/>
      <c r="IY1692" s="4"/>
      <c r="IZ1692" s="6"/>
      <c r="JA1692" s="4"/>
      <c r="JB1692" s="6"/>
      <c r="JC1692" s="5"/>
      <c r="JD1692" s="5"/>
      <c r="JE1692" s="4"/>
      <c r="JF1692" s="6"/>
      <c r="JG1692" s="4"/>
      <c r="JH1692" s="6"/>
      <c r="JI1692" s="5"/>
      <c r="JJ1692" s="5"/>
      <c r="JK1692" s="4"/>
      <c r="JL1692" s="6"/>
      <c r="JM1692" s="4"/>
      <c r="JN1692" s="6"/>
      <c r="JO1692" s="5"/>
      <c r="JP1692" s="5"/>
      <c r="JQ1692" s="4"/>
      <c r="JR1692" s="6"/>
      <c r="JS1692" s="4"/>
      <c r="JT1692" s="6"/>
      <c r="JU1692" s="5"/>
      <c r="JV1692" s="5"/>
      <c r="JW1692" s="4"/>
      <c r="JX1692" s="6"/>
      <c r="JY1692" s="4"/>
      <c r="JZ1692" s="6"/>
      <c r="KA1692" s="5"/>
      <c r="KB1692" s="5"/>
      <c r="KC1692" s="4"/>
      <c r="KD1692" s="6"/>
      <c r="KE1692" s="4"/>
      <c r="KF1692" s="6"/>
      <c r="KG1692" s="5"/>
      <c r="KH1692" s="5"/>
      <c r="KI1692" s="4"/>
      <c r="KJ1692" s="6"/>
      <c r="KK1692" s="4"/>
      <c r="KL1692" s="6"/>
      <c r="KM1692" s="5"/>
      <c r="KN1692" s="5"/>
    </row>
    <row r="1693">
      <c r="A1693" s="3" t="s">
        <v>85</v>
      </c>
      <c r="B1693" s="3" t="s">
        <v>712</v>
      </c>
      <c r="C1693" s="3" t="s">
        <v>1128</v>
      </c>
      <c r="D1693" s="3" t="s">
        <v>712</v>
      </c>
      <c r="E1693" s="3" t="s">
        <v>952</v>
      </c>
      <c r="F1693" s="3" t="s">
        <v>104</v>
      </c>
      <c r="G1693" s="3" t="s">
        <v>104</v>
      </c>
      <c r="H1693" s="3" t="s">
        <v>104</v>
      </c>
      <c r="I1693" s="3" t="s">
        <v>1364</v>
      </c>
      <c r="J1693" s="3" t="s">
        <v>104</v>
      </c>
      <c r="K1693" s="4"/>
      <c r="L1693" s="4">
        <f>=ROUNDDOWN({0},0)</f>
      </c>
      <c r="M1693" s="4"/>
      <c r="N1693" s="5"/>
      <c r="O1693" s="4"/>
      <c r="P1693" s="4">
        <f>=ROUNDDOWN({0},0)</f>
      </c>
      <c r="Q1693" s="4"/>
      <c r="R1693" s="5"/>
      <c r="S1693" s="4"/>
      <c r="T1693" s="6"/>
      <c r="U1693" s="4"/>
      <c r="V1693" s="6"/>
      <c r="W1693" s="5"/>
      <c r="X1693" s="5"/>
      <c r="Y1693" s="4"/>
      <c r="Z1693" s="6"/>
      <c r="AA1693" s="4"/>
      <c r="AB1693" s="6"/>
      <c r="AC1693" s="5"/>
      <c r="AD1693" s="5"/>
      <c r="AE1693" s="4"/>
      <c r="AF1693" s="6"/>
      <c r="AG1693" s="4"/>
      <c r="AH1693" s="6"/>
      <c r="AI1693" s="5"/>
      <c r="AJ1693" s="5"/>
      <c r="AK1693" s="4"/>
      <c r="AL1693" s="6"/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  <c r="AW1693" s="4"/>
      <c r="AX1693" s="6"/>
      <c r="AY1693" s="4"/>
      <c r="AZ1693" s="6"/>
      <c r="BA1693" s="5"/>
      <c r="BB1693" s="5"/>
      <c r="BC1693" s="4"/>
      <c r="BD1693" s="6"/>
      <c r="BE1693" s="4"/>
      <c r="BF1693" s="6"/>
      <c r="BG1693" s="5"/>
      <c r="BH1693" s="5"/>
      <c r="BI1693" s="4"/>
      <c r="BJ1693" s="6"/>
      <c r="BK1693" s="4"/>
      <c r="BL1693" s="6"/>
      <c r="BM1693" s="5"/>
      <c r="BN1693" s="5"/>
      <c r="BO1693" s="4"/>
      <c r="BP1693" s="6"/>
      <c r="BQ1693" s="4"/>
      <c r="BR1693" s="6"/>
      <c r="BS1693" s="5"/>
      <c r="BT1693" s="5"/>
      <c r="BU1693" s="4"/>
      <c r="BV1693" s="6"/>
      <c r="BW1693" s="4"/>
      <c r="BX1693" s="6"/>
      <c r="BY1693" s="5"/>
      <c r="BZ1693" s="5"/>
      <c r="CA1693" s="4"/>
      <c r="CB1693" s="6"/>
      <c r="CC1693" s="4"/>
      <c r="CD1693" s="6"/>
      <c r="CE1693" s="5"/>
      <c r="CF1693" s="5"/>
      <c r="CG1693" s="4"/>
      <c r="CH1693" s="6"/>
      <c r="CI1693" s="4"/>
      <c r="CJ1693" s="6"/>
      <c r="CK1693" s="5"/>
      <c r="CL1693" s="5"/>
      <c r="CM1693" s="4"/>
      <c r="CN1693" s="6"/>
      <c r="CO1693" s="4"/>
      <c r="CP1693" s="6"/>
      <c r="CQ1693" s="5"/>
      <c r="CR1693" s="5"/>
      <c r="CS1693" s="4"/>
      <c r="CT1693" s="6"/>
      <c r="CU1693" s="4"/>
      <c r="CV1693" s="6"/>
      <c r="CW1693" s="5"/>
      <c r="CX1693" s="5"/>
      <c r="CY1693" s="4"/>
      <c r="CZ1693" s="6"/>
      <c r="DA1693" s="4"/>
      <c r="DB1693" s="6"/>
      <c r="DC1693" s="5"/>
      <c r="DD1693" s="5"/>
      <c r="DE1693" s="4"/>
      <c r="DF1693" s="6"/>
      <c r="DG1693" s="4"/>
      <c r="DH1693" s="6"/>
      <c r="DI1693" s="5"/>
      <c r="DJ1693" s="5"/>
      <c r="DK1693" s="4"/>
      <c r="DL1693" s="6"/>
      <c r="DM1693" s="4"/>
      <c r="DN1693" s="6"/>
      <c r="DO1693" s="5"/>
      <c r="DP1693" s="5"/>
      <c r="DQ1693" s="4"/>
      <c r="DR1693" s="6"/>
      <c r="DS1693" s="4"/>
      <c r="DT1693" s="6"/>
      <c r="DU1693" s="5"/>
      <c r="DV1693" s="5"/>
      <c r="DW1693" s="4"/>
      <c r="DX1693" s="6"/>
      <c r="DY1693" s="4"/>
      <c r="DZ1693" s="6"/>
      <c r="EA1693" s="5"/>
      <c r="EB1693" s="5"/>
      <c r="EC1693" s="4"/>
      <c r="ED1693" s="6"/>
      <c r="EE1693" s="4"/>
      <c r="EF1693" s="6"/>
      <c r="EG1693" s="5"/>
      <c r="EH1693" s="5"/>
      <c r="EI1693" s="4"/>
      <c r="EJ1693" s="6"/>
      <c r="EK1693" s="4"/>
      <c r="EL1693" s="6"/>
      <c r="EM1693" s="5"/>
      <c r="EN1693" s="5"/>
      <c r="EO1693" s="4"/>
      <c r="EP1693" s="6"/>
      <c r="EQ1693" s="4"/>
      <c r="ER1693" s="6"/>
      <c r="ES1693" s="5"/>
      <c r="ET1693" s="5"/>
      <c r="EU1693" s="4"/>
      <c r="EV1693" s="6"/>
      <c r="EW1693" s="4"/>
      <c r="EX1693" s="6"/>
      <c r="EY1693" s="5"/>
      <c r="EZ1693" s="5"/>
      <c r="FA1693" s="4"/>
      <c r="FB1693" s="6"/>
      <c r="FC1693" s="4"/>
      <c r="FD1693" s="6"/>
      <c r="FE1693" s="5"/>
      <c r="FF1693" s="5"/>
      <c r="FG1693" s="4"/>
      <c r="FH1693" s="6"/>
      <c r="FI1693" s="4"/>
      <c r="FJ1693" s="6"/>
      <c r="FK1693" s="5"/>
      <c r="FL1693" s="5"/>
      <c r="FM1693" s="4"/>
      <c r="FN1693" s="6"/>
      <c r="FO1693" s="4"/>
      <c r="FP1693" s="6"/>
      <c r="FQ1693" s="5"/>
      <c r="FR1693" s="5"/>
      <c r="FS1693" s="4"/>
      <c r="FT1693" s="6"/>
      <c r="FU1693" s="4"/>
      <c r="FV1693" s="6"/>
      <c r="FW1693" s="5"/>
      <c r="FX1693" s="5"/>
      <c r="FY1693" s="4"/>
      <c r="FZ1693" s="6"/>
      <c r="GA1693" s="4"/>
      <c r="GB1693" s="6"/>
      <c r="GC1693" s="5"/>
      <c r="GD1693" s="5"/>
      <c r="GE1693" s="4"/>
      <c r="GF1693" s="6"/>
      <c r="GG1693" s="4"/>
      <c r="GH1693" s="6"/>
      <c r="GI1693" s="5"/>
      <c r="GJ1693" s="5"/>
      <c r="GK1693" s="4"/>
      <c r="GL1693" s="6"/>
      <c r="GM1693" s="4"/>
      <c r="GN1693" s="6"/>
      <c r="GO1693" s="5"/>
      <c r="GP1693" s="5"/>
      <c r="GQ1693" s="4"/>
      <c r="GR1693" s="6"/>
      <c r="GS1693" s="4"/>
      <c r="GT1693" s="6"/>
      <c r="GU1693" s="5"/>
      <c r="GV1693" s="5"/>
      <c r="GW1693" s="4"/>
      <c r="GX1693" s="6"/>
      <c r="GY1693" s="4"/>
      <c r="GZ1693" s="6"/>
      <c r="HA1693" s="5"/>
      <c r="HB1693" s="5"/>
      <c r="HC1693" s="4"/>
      <c r="HD1693" s="6"/>
      <c r="HE1693" s="4"/>
      <c r="HF1693" s="6"/>
      <c r="HG1693" s="5"/>
      <c r="HH1693" s="5"/>
      <c r="HI1693" s="4"/>
      <c r="HJ1693" s="6"/>
      <c r="HK1693" s="4"/>
      <c r="HL1693" s="6"/>
      <c r="HM1693" s="5"/>
      <c r="HN1693" s="5"/>
      <c r="HO1693" s="4"/>
      <c r="HP1693" s="6"/>
      <c r="HQ1693" s="4"/>
      <c r="HR1693" s="6"/>
      <c r="HS1693" s="5"/>
      <c r="HT1693" s="5"/>
      <c r="HU1693" s="4"/>
      <c r="HV1693" s="6"/>
      <c r="HW1693" s="4"/>
      <c r="HX1693" s="6"/>
      <c r="HY1693" s="5"/>
      <c r="HZ1693" s="5"/>
      <c r="IA1693" s="4"/>
      <c r="IB1693" s="6"/>
      <c r="IC1693" s="4"/>
      <c r="ID1693" s="6"/>
      <c r="IE1693" s="5"/>
      <c r="IF1693" s="5"/>
      <c r="IG1693" s="4"/>
      <c r="IH1693" s="6"/>
      <c r="II1693" s="4"/>
      <c r="IJ1693" s="6"/>
      <c r="IK1693" s="5"/>
      <c r="IL1693" s="5"/>
      <c r="IM1693" s="4"/>
      <c r="IN1693" s="6"/>
      <c r="IO1693" s="4"/>
      <c r="IP1693" s="6"/>
      <c r="IQ1693" s="5"/>
      <c r="IR1693" s="5"/>
      <c r="IS1693" s="4"/>
      <c r="IT1693" s="6"/>
      <c r="IU1693" s="4"/>
      <c r="IV1693" s="6"/>
      <c r="IW1693" s="5"/>
      <c r="IX1693" s="5"/>
      <c r="IY1693" s="4"/>
      <c r="IZ1693" s="6"/>
      <c r="JA1693" s="4"/>
      <c r="JB1693" s="6"/>
      <c r="JC1693" s="5"/>
      <c r="JD1693" s="5"/>
      <c r="JE1693" s="4"/>
      <c r="JF1693" s="6"/>
      <c r="JG1693" s="4"/>
      <c r="JH1693" s="6"/>
      <c r="JI1693" s="5"/>
      <c r="JJ1693" s="5"/>
      <c r="JK1693" s="4"/>
      <c r="JL1693" s="6"/>
      <c r="JM1693" s="4"/>
      <c r="JN1693" s="6"/>
      <c r="JO1693" s="5"/>
      <c r="JP1693" s="5"/>
      <c r="JQ1693" s="4"/>
      <c r="JR1693" s="6"/>
      <c r="JS1693" s="4"/>
      <c r="JT1693" s="6"/>
      <c r="JU1693" s="5"/>
      <c r="JV1693" s="5"/>
      <c r="JW1693" s="4"/>
      <c r="JX1693" s="6"/>
      <c r="JY1693" s="4"/>
      <c r="JZ1693" s="6"/>
      <c r="KA1693" s="5"/>
      <c r="KB1693" s="5"/>
      <c r="KC1693" s="4"/>
      <c r="KD1693" s="6"/>
      <c r="KE1693" s="4"/>
      <c r="KF1693" s="6"/>
      <c r="KG1693" s="5"/>
      <c r="KH1693" s="5"/>
      <c r="KI1693" s="4"/>
      <c r="KJ1693" s="6"/>
      <c r="KK1693" s="4"/>
      <c r="KL1693" s="6"/>
      <c r="KM1693" s="5"/>
      <c r="KN1693" s="5"/>
    </row>
    <row r="1694">
      <c r="A1694" s="3" t="s">
        <v>85</v>
      </c>
      <c r="B1694" s="3" t="s">
        <v>712</v>
      </c>
      <c r="C1694" s="3" t="s">
        <v>1128</v>
      </c>
      <c r="D1694" s="3" t="s">
        <v>712</v>
      </c>
      <c r="E1694" s="3" t="s">
        <v>1129</v>
      </c>
      <c r="F1694" s="3" t="s">
        <v>104</v>
      </c>
      <c r="G1694" s="3" t="s">
        <v>104</v>
      </c>
      <c r="H1694" s="3" t="s">
        <v>104</v>
      </c>
      <c r="I1694" s="3" t="s">
        <v>1623</v>
      </c>
      <c r="J1694" s="3" t="s">
        <v>104</v>
      </c>
      <c r="K1694" s="4"/>
      <c r="L1694" s="4">
        <f>=ROUNDDOWN({0},0)</f>
      </c>
      <c r="M1694" s="4"/>
      <c r="N1694" s="5"/>
      <c r="O1694" s="4"/>
      <c r="P1694" s="4">
        <f>=ROUNDDOWN({0},0)</f>
      </c>
      <c r="Q1694" s="4"/>
      <c r="R1694" s="5"/>
      <c r="S1694" s="4"/>
      <c r="T1694" s="6"/>
      <c r="U1694" s="4"/>
      <c r="V1694" s="6"/>
      <c r="W1694" s="5"/>
      <c r="X1694" s="5"/>
      <c r="Y1694" s="4"/>
      <c r="Z1694" s="6"/>
      <c r="AA1694" s="4"/>
      <c r="AB1694" s="6"/>
      <c r="AC1694" s="5"/>
      <c r="AD1694" s="5"/>
      <c r="AE1694" s="4"/>
      <c r="AF1694" s="6"/>
      <c r="AG1694" s="4"/>
      <c r="AH1694" s="6"/>
      <c r="AI1694" s="5"/>
      <c r="AJ1694" s="5"/>
      <c r="AK1694" s="4"/>
      <c r="AL1694" s="6"/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  <c r="AW1694" s="4"/>
      <c r="AX1694" s="6"/>
      <c r="AY1694" s="4"/>
      <c r="AZ1694" s="6"/>
      <c r="BA1694" s="5"/>
      <c r="BB1694" s="5"/>
      <c r="BC1694" s="4"/>
      <c r="BD1694" s="6"/>
      <c r="BE1694" s="4"/>
      <c r="BF1694" s="6"/>
      <c r="BG1694" s="5"/>
      <c r="BH1694" s="5"/>
      <c r="BI1694" s="4"/>
      <c r="BJ1694" s="6"/>
      <c r="BK1694" s="4"/>
      <c r="BL1694" s="6"/>
      <c r="BM1694" s="5"/>
      <c r="BN1694" s="5"/>
      <c r="BO1694" s="4"/>
      <c r="BP1694" s="6"/>
      <c r="BQ1694" s="4"/>
      <c r="BR1694" s="6"/>
      <c r="BS1694" s="5"/>
      <c r="BT1694" s="5"/>
      <c r="BU1694" s="4"/>
      <c r="BV1694" s="6"/>
      <c r="BW1694" s="4"/>
      <c r="BX1694" s="6"/>
      <c r="BY1694" s="5"/>
      <c r="BZ1694" s="5"/>
      <c r="CA1694" s="4"/>
      <c r="CB1694" s="6"/>
      <c r="CC1694" s="4"/>
      <c r="CD1694" s="6"/>
      <c r="CE1694" s="5"/>
      <c r="CF1694" s="5"/>
      <c r="CG1694" s="4"/>
      <c r="CH1694" s="6"/>
      <c r="CI1694" s="4"/>
      <c r="CJ1694" s="6"/>
      <c r="CK1694" s="5"/>
      <c r="CL1694" s="5"/>
      <c r="CM1694" s="4"/>
      <c r="CN1694" s="6"/>
      <c r="CO1694" s="4"/>
      <c r="CP1694" s="6"/>
      <c r="CQ1694" s="5"/>
      <c r="CR1694" s="5"/>
      <c r="CS1694" s="4"/>
      <c r="CT1694" s="6"/>
      <c r="CU1694" s="4"/>
      <c r="CV1694" s="6"/>
      <c r="CW1694" s="5"/>
      <c r="CX1694" s="5"/>
      <c r="CY1694" s="4"/>
      <c r="CZ1694" s="6"/>
      <c r="DA1694" s="4"/>
      <c r="DB1694" s="6"/>
      <c r="DC1694" s="5"/>
      <c r="DD1694" s="5"/>
      <c r="DE1694" s="4"/>
      <c r="DF1694" s="6"/>
      <c r="DG1694" s="4"/>
      <c r="DH1694" s="6"/>
      <c r="DI1694" s="5"/>
      <c r="DJ1694" s="5"/>
      <c r="DK1694" s="4"/>
      <c r="DL1694" s="6"/>
      <c r="DM1694" s="4"/>
      <c r="DN1694" s="6"/>
      <c r="DO1694" s="5"/>
      <c r="DP1694" s="5"/>
      <c r="DQ1694" s="4"/>
      <c r="DR1694" s="6"/>
      <c r="DS1694" s="4"/>
      <c r="DT1694" s="6"/>
      <c r="DU1694" s="5"/>
      <c r="DV1694" s="5"/>
      <c r="DW1694" s="4"/>
      <c r="DX1694" s="6"/>
      <c r="DY1694" s="4"/>
      <c r="DZ1694" s="6"/>
      <c r="EA1694" s="5"/>
      <c r="EB1694" s="5"/>
      <c r="EC1694" s="4"/>
      <c r="ED1694" s="6"/>
      <c r="EE1694" s="4"/>
      <c r="EF1694" s="6"/>
      <c r="EG1694" s="5"/>
      <c r="EH1694" s="5"/>
      <c r="EI1694" s="4"/>
      <c r="EJ1694" s="6"/>
      <c r="EK1694" s="4"/>
      <c r="EL1694" s="6"/>
      <c r="EM1694" s="5"/>
      <c r="EN1694" s="5"/>
      <c r="EO1694" s="4"/>
      <c r="EP1694" s="6"/>
      <c r="EQ1694" s="4"/>
      <c r="ER1694" s="6"/>
      <c r="ES1694" s="5"/>
      <c r="ET1694" s="5"/>
      <c r="EU1694" s="4"/>
      <c r="EV1694" s="6"/>
      <c r="EW1694" s="4"/>
      <c r="EX1694" s="6"/>
      <c r="EY1694" s="5"/>
      <c r="EZ1694" s="5"/>
      <c r="FA1694" s="4"/>
      <c r="FB1694" s="6"/>
      <c r="FC1694" s="4"/>
      <c r="FD1694" s="6"/>
      <c r="FE1694" s="5"/>
      <c r="FF1694" s="5"/>
      <c r="FG1694" s="4"/>
      <c r="FH1694" s="6"/>
      <c r="FI1694" s="4"/>
      <c r="FJ1694" s="6"/>
      <c r="FK1694" s="5"/>
      <c r="FL1694" s="5"/>
      <c r="FM1694" s="4"/>
      <c r="FN1694" s="6"/>
      <c r="FO1694" s="4"/>
      <c r="FP1694" s="6"/>
      <c r="FQ1694" s="5"/>
      <c r="FR1694" s="5"/>
      <c r="FS1694" s="4"/>
      <c r="FT1694" s="6"/>
      <c r="FU1694" s="4"/>
      <c r="FV1694" s="6"/>
      <c r="FW1694" s="5"/>
      <c r="FX1694" s="5"/>
      <c r="FY1694" s="4"/>
      <c r="FZ1694" s="6"/>
      <c r="GA1694" s="4"/>
      <c r="GB1694" s="6"/>
      <c r="GC1694" s="5"/>
      <c r="GD1694" s="5"/>
      <c r="GE1694" s="4"/>
      <c r="GF1694" s="6"/>
      <c r="GG1694" s="4"/>
      <c r="GH1694" s="6"/>
      <c r="GI1694" s="5"/>
      <c r="GJ1694" s="5"/>
      <c r="GK1694" s="4"/>
      <c r="GL1694" s="6"/>
      <c r="GM1694" s="4"/>
      <c r="GN1694" s="6"/>
      <c r="GO1694" s="5"/>
      <c r="GP1694" s="5"/>
      <c r="GQ1694" s="4"/>
      <c r="GR1694" s="6"/>
      <c r="GS1694" s="4"/>
      <c r="GT1694" s="6"/>
      <c r="GU1694" s="5"/>
      <c r="GV1694" s="5"/>
      <c r="GW1694" s="4"/>
      <c r="GX1694" s="6"/>
      <c r="GY1694" s="4"/>
      <c r="GZ1694" s="6"/>
      <c r="HA1694" s="5"/>
      <c r="HB1694" s="5"/>
      <c r="HC1694" s="4"/>
      <c r="HD1694" s="6"/>
      <c r="HE1694" s="4"/>
      <c r="HF1694" s="6"/>
      <c r="HG1694" s="5"/>
      <c r="HH1694" s="5"/>
      <c r="HI1694" s="4"/>
      <c r="HJ1694" s="6"/>
      <c r="HK1694" s="4"/>
      <c r="HL1694" s="6"/>
      <c r="HM1694" s="5"/>
      <c r="HN1694" s="5"/>
      <c r="HO1694" s="4"/>
      <c r="HP1694" s="6"/>
      <c r="HQ1694" s="4"/>
      <c r="HR1694" s="6"/>
      <c r="HS1694" s="5"/>
      <c r="HT1694" s="5"/>
      <c r="HU1694" s="4"/>
      <c r="HV1694" s="6"/>
      <c r="HW1694" s="4"/>
      <c r="HX1694" s="6"/>
      <c r="HY1694" s="5"/>
      <c r="HZ1694" s="5"/>
      <c r="IA1694" s="4"/>
      <c r="IB1694" s="6"/>
      <c r="IC1694" s="4"/>
      <c r="ID1694" s="6"/>
      <c r="IE1694" s="5"/>
      <c r="IF1694" s="5"/>
      <c r="IG1694" s="4"/>
      <c r="IH1694" s="6"/>
      <c r="II1694" s="4"/>
      <c r="IJ1694" s="6"/>
      <c r="IK1694" s="5"/>
      <c r="IL1694" s="5"/>
      <c r="IM1694" s="4"/>
      <c r="IN1694" s="6"/>
      <c r="IO1694" s="4"/>
      <c r="IP1694" s="6"/>
      <c r="IQ1694" s="5"/>
      <c r="IR1694" s="5"/>
      <c r="IS1694" s="4"/>
      <c r="IT1694" s="6"/>
      <c r="IU1694" s="4"/>
      <c r="IV1694" s="6"/>
      <c r="IW1694" s="5"/>
      <c r="IX1694" s="5"/>
      <c r="IY1694" s="4"/>
      <c r="IZ1694" s="6"/>
      <c r="JA1694" s="4"/>
      <c r="JB1694" s="6"/>
      <c r="JC1694" s="5"/>
      <c r="JD1694" s="5"/>
      <c r="JE1694" s="4"/>
      <c r="JF1694" s="6"/>
      <c r="JG1694" s="4"/>
      <c r="JH1694" s="6"/>
      <c r="JI1694" s="5"/>
      <c r="JJ1694" s="5"/>
      <c r="JK1694" s="4"/>
      <c r="JL1694" s="6"/>
      <c r="JM1694" s="4"/>
      <c r="JN1694" s="6"/>
      <c r="JO1694" s="5"/>
      <c r="JP1694" s="5"/>
      <c r="JQ1694" s="4"/>
      <c r="JR1694" s="6"/>
      <c r="JS1694" s="4"/>
      <c r="JT1694" s="6"/>
      <c r="JU1694" s="5"/>
      <c r="JV1694" s="5"/>
      <c r="JW1694" s="4"/>
      <c r="JX1694" s="6"/>
      <c r="JY1694" s="4"/>
      <c r="JZ1694" s="6"/>
      <c r="KA1694" s="5"/>
      <c r="KB1694" s="5"/>
      <c r="KC1694" s="4"/>
      <c r="KD1694" s="6"/>
      <c r="KE1694" s="4"/>
      <c r="KF1694" s="6"/>
      <c r="KG1694" s="5"/>
      <c r="KH1694" s="5"/>
      <c r="KI1694" s="4"/>
      <c r="KJ1694" s="6"/>
      <c r="KK1694" s="4"/>
      <c r="KL1694" s="6"/>
      <c r="KM1694" s="5"/>
      <c r="KN1694" s="5"/>
    </row>
    <row r="1695">
      <c r="A1695" s="3" t="s">
        <v>85</v>
      </c>
      <c r="B1695" s="3" t="s">
        <v>712</v>
      </c>
      <c r="C1695" s="3" t="s">
        <v>1128</v>
      </c>
      <c r="D1695" s="3" t="s">
        <v>712</v>
      </c>
      <c r="E1695" s="3" t="s">
        <v>1131</v>
      </c>
      <c r="F1695" s="3" t="s">
        <v>104</v>
      </c>
      <c r="G1695" s="3" t="s">
        <v>104</v>
      </c>
      <c r="H1695" s="3" t="s">
        <v>104</v>
      </c>
      <c r="I1695" s="3" t="s">
        <v>1624</v>
      </c>
      <c r="J1695" s="3" t="s">
        <v>104</v>
      </c>
      <c r="K1695" s="4"/>
      <c r="L1695" s="4">
        <f>=ROUNDDOWN({0},0)</f>
      </c>
      <c r="M1695" s="4"/>
      <c r="N1695" s="5"/>
      <c r="O1695" s="4"/>
      <c r="P1695" s="4">
        <f>=ROUNDDOWN({0},0)</f>
      </c>
      <c r="Q1695" s="4"/>
      <c r="R1695" s="5"/>
      <c r="S1695" s="4"/>
      <c r="T1695" s="6"/>
      <c r="U1695" s="4"/>
      <c r="V1695" s="6"/>
      <c r="W1695" s="5"/>
      <c r="X1695" s="5"/>
      <c r="Y1695" s="4"/>
      <c r="Z1695" s="6"/>
      <c r="AA1695" s="4"/>
      <c r="AB1695" s="6"/>
      <c r="AC1695" s="5"/>
      <c r="AD1695" s="5"/>
      <c r="AE1695" s="4"/>
      <c r="AF1695" s="6"/>
      <c r="AG1695" s="4"/>
      <c r="AH1695" s="6"/>
      <c r="AI1695" s="5"/>
      <c r="AJ1695" s="5"/>
      <c r="AK1695" s="4"/>
      <c r="AL1695" s="6"/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  <c r="AW1695" s="4"/>
      <c r="AX1695" s="6"/>
      <c r="AY1695" s="4"/>
      <c r="AZ1695" s="6"/>
      <c r="BA1695" s="5"/>
      <c r="BB1695" s="5"/>
      <c r="BC1695" s="4"/>
      <c r="BD1695" s="6"/>
      <c r="BE1695" s="4"/>
      <c r="BF1695" s="6"/>
      <c r="BG1695" s="5"/>
      <c r="BH1695" s="5"/>
      <c r="BI1695" s="4"/>
      <c r="BJ1695" s="6"/>
      <c r="BK1695" s="4"/>
      <c r="BL1695" s="6"/>
      <c r="BM1695" s="5"/>
      <c r="BN1695" s="5"/>
      <c r="BO1695" s="4"/>
      <c r="BP1695" s="6"/>
      <c r="BQ1695" s="4"/>
      <c r="BR1695" s="6"/>
      <c r="BS1695" s="5"/>
      <c r="BT1695" s="5"/>
      <c r="BU1695" s="4"/>
      <c r="BV1695" s="6"/>
      <c r="BW1695" s="4"/>
      <c r="BX1695" s="6"/>
      <c r="BY1695" s="5"/>
      <c r="BZ1695" s="5"/>
      <c r="CA1695" s="4"/>
      <c r="CB1695" s="6"/>
      <c r="CC1695" s="4"/>
      <c r="CD1695" s="6"/>
      <c r="CE1695" s="5"/>
      <c r="CF1695" s="5"/>
      <c r="CG1695" s="4"/>
      <c r="CH1695" s="6"/>
      <c r="CI1695" s="4"/>
      <c r="CJ1695" s="6"/>
      <c r="CK1695" s="5"/>
      <c r="CL1695" s="5"/>
      <c r="CM1695" s="4"/>
      <c r="CN1695" s="6"/>
      <c r="CO1695" s="4"/>
      <c r="CP1695" s="6"/>
      <c r="CQ1695" s="5"/>
      <c r="CR1695" s="5"/>
      <c r="CS1695" s="4"/>
      <c r="CT1695" s="6"/>
      <c r="CU1695" s="4"/>
      <c r="CV1695" s="6"/>
      <c r="CW1695" s="5"/>
      <c r="CX1695" s="5"/>
      <c r="CY1695" s="4"/>
      <c r="CZ1695" s="6"/>
      <c r="DA1695" s="4"/>
      <c r="DB1695" s="6"/>
      <c r="DC1695" s="5"/>
      <c r="DD1695" s="5"/>
      <c r="DE1695" s="4"/>
      <c r="DF1695" s="6"/>
      <c r="DG1695" s="4"/>
      <c r="DH1695" s="6"/>
      <c r="DI1695" s="5"/>
      <c r="DJ1695" s="5"/>
      <c r="DK1695" s="4"/>
      <c r="DL1695" s="6"/>
      <c r="DM1695" s="4"/>
      <c r="DN1695" s="6"/>
      <c r="DO1695" s="5"/>
      <c r="DP1695" s="5"/>
      <c r="DQ1695" s="4"/>
      <c r="DR1695" s="6"/>
      <c r="DS1695" s="4"/>
      <c r="DT1695" s="6"/>
      <c r="DU1695" s="5"/>
      <c r="DV1695" s="5"/>
      <c r="DW1695" s="4"/>
      <c r="DX1695" s="6"/>
      <c r="DY1695" s="4"/>
      <c r="DZ1695" s="6"/>
      <c r="EA1695" s="5"/>
      <c r="EB1695" s="5"/>
      <c r="EC1695" s="4"/>
      <c r="ED1695" s="6"/>
      <c r="EE1695" s="4"/>
      <c r="EF1695" s="6"/>
      <c r="EG1695" s="5"/>
      <c r="EH1695" s="5"/>
      <c r="EI1695" s="4"/>
      <c r="EJ1695" s="6"/>
      <c r="EK1695" s="4"/>
      <c r="EL1695" s="6"/>
      <c r="EM1695" s="5"/>
      <c r="EN1695" s="5"/>
      <c r="EO1695" s="4"/>
      <c r="EP1695" s="6"/>
      <c r="EQ1695" s="4"/>
      <c r="ER1695" s="6"/>
      <c r="ES1695" s="5"/>
      <c r="ET1695" s="5"/>
      <c r="EU1695" s="4"/>
      <c r="EV1695" s="6"/>
      <c r="EW1695" s="4"/>
      <c r="EX1695" s="6"/>
      <c r="EY1695" s="5"/>
      <c r="EZ1695" s="5"/>
      <c r="FA1695" s="4"/>
      <c r="FB1695" s="6"/>
      <c r="FC1695" s="4"/>
      <c r="FD1695" s="6"/>
      <c r="FE1695" s="5"/>
      <c r="FF1695" s="5"/>
      <c r="FG1695" s="4"/>
      <c r="FH1695" s="6"/>
      <c r="FI1695" s="4"/>
      <c r="FJ1695" s="6"/>
      <c r="FK1695" s="5"/>
      <c r="FL1695" s="5"/>
      <c r="FM1695" s="4"/>
      <c r="FN1695" s="6"/>
      <c r="FO1695" s="4"/>
      <c r="FP1695" s="6"/>
      <c r="FQ1695" s="5"/>
      <c r="FR1695" s="5"/>
      <c r="FS1695" s="4"/>
      <c r="FT1695" s="6"/>
      <c r="FU1695" s="4"/>
      <c r="FV1695" s="6"/>
      <c r="FW1695" s="5"/>
      <c r="FX1695" s="5"/>
      <c r="FY1695" s="4"/>
      <c r="FZ1695" s="6"/>
      <c r="GA1695" s="4"/>
      <c r="GB1695" s="6"/>
      <c r="GC1695" s="5"/>
      <c r="GD1695" s="5"/>
      <c r="GE1695" s="4"/>
      <c r="GF1695" s="6"/>
      <c r="GG1695" s="4"/>
      <c r="GH1695" s="6"/>
      <c r="GI1695" s="5"/>
      <c r="GJ1695" s="5"/>
      <c r="GK1695" s="4"/>
      <c r="GL1695" s="6"/>
      <c r="GM1695" s="4"/>
      <c r="GN1695" s="6"/>
      <c r="GO1695" s="5"/>
      <c r="GP1695" s="5"/>
      <c r="GQ1695" s="4"/>
      <c r="GR1695" s="6"/>
      <c r="GS1695" s="4"/>
      <c r="GT1695" s="6"/>
      <c r="GU1695" s="5"/>
      <c r="GV1695" s="5"/>
      <c r="GW1695" s="4"/>
      <c r="GX1695" s="6"/>
      <c r="GY1695" s="4"/>
      <c r="GZ1695" s="6"/>
      <c r="HA1695" s="5"/>
      <c r="HB1695" s="5"/>
      <c r="HC1695" s="4"/>
      <c r="HD1695" s="6"/>
      <c r="HE1695" s="4"/>
      <c r="HF1695" s="6"/>
      <c r="HG1695" s="5"/>
      <c r="HH1695" s="5"/>
      <c r="HI1695" s="4"/>
      <c r="HJ1695" s="6"/>
      <c r="HK1695" s="4"/>
      <c r="HL1695" s="6"/>
      <c r="HM1695" s="5"/>
      <c r="HN1695" s="5"/>
      <c r="HO1695" s="4"/>
      <c r="HP1695" s="6"/>
      <c r="HQ1695" s="4"/>
      <c r="HR1695" s="6"/>
      <c r="HS1695" s="5"/>
      <c r="HT1695" s="5"/>
      <c r="HU1695" s="4"/>
      <c r="HV1695" s="6"/>
      <c r="HW1695" s="4"/>
      <c r="HX1695" s="6"/>
      <c r="HY1695" s="5"/>
      <c r="HZ1695" s="5"/>
      <c r="IA1695" s="4"/>
      <c r="IB1695" s="6"/>
      <c r="IC1695" s="4"/>
      <c r="ID1695" s="6"/>
      <c r="IE1695" s="5"/>
      <c r="IF1695" s="5"/>
      <c r="IG1695" s="4"/>
      <c r="IH1695" s="6"/>
      <c r="II1695" s="4"/>
      <c r="IJ1695" s="6"/>
      <c r="IK1695" s="5"/>
      <c r="IL1695" s="5"/>
      <c r="IM1695" s="4"/>
      <c r="IN1695" s="6"/>
      <c r="IO1695" s="4"/>
      <c r="IP1695" s="6"/>
      <c r="IQ1695" s="5"/>
      <c r="IR1695" s="5"/>
      <c r="IS1695" s="4"/>
      <c r="IT1695" s="6"/>
      <c r="IU1695" s="4"/>
      <c r="IV1695" s="6"/>
      <c r="IW1695" s="5"/>
      <c r="IX1695" s="5"/>
      <c r="IY1695" s="4"/>
      <c r="IZ1695" s="6"/>
      <c r="JA1695" s="4"/>
      <c r="JB1695" s="6"/>
      <c r="JC1695" s="5"/>
      <c r="JD1695" s="5"/>
      <c r="JE1695" s="4"/>
      <c r="JF1695" s="6"/>
      <c r="JG1695" s="4"/>
      <c r="JH1695" s="6"/>
      <c r="JI1695" s="5"/>
      <c r="JJ1695" s="5"/>
      <c r="JK1695" s="4"/>
      <c r="JL1695" s="6"/>
      <c r="JM1695" s="4"/>
      <c r="JN1695" s="6"/>
      <c r="JO1695" s="5"/>
      <c r="JP1695" s="5"/>
      <c r="JQ1695" s="4"/>
      <c r="JR1695" s="6"/>
      <c r="JS1695" s="4"/>
      <c r="JT1695" s="6"/>
      <c r="JU1695" s="5"/>
      <c r="JV1695" s="5"/>
      <c r="JW1695" s="4"/>
      <c r="JX1695" s="6"/>
      <c r="JY1695" s="4"/>
      <c r="JZ1695" s="6"/>
      <c r="KA1695" s="5"/>
      <c r="KB1695" s="5"/>
      <c r="KC1695" s="4"/>
      <c r="KD1695" s="6"/>
      <c r="KE1695" s="4"/>
      <c r="KF1695" s="6"/>
      <c r="KG1695" s="5"/>
      <c r="KH1695" s="5"/>
      <c r="KI1695" s="4"/>
      <c r="KJ1695" s="6"/>
      <c r="KK1695" s="4"/>
      <c r="KL1695" s="6"/>
      <c r="KM1695" s="5"/>
      <c r="KN1695" s="5"/>
    </row>
    <row r="1696">
      <c r="A1696" s="3" t="s">
        <v>85</v>
      </c>
      <c r="B1696" s="3" t="s">
        <v>712</v>
      </c>
      <c r="C1696" s="3" t="s">
        <v>1128</v>
      </c>
      <c r="D1696" s="3" t="s">
        <v>712</v>
      </c>
      <c r="E1696" s="3" t="s">
        <v>1122</v>
      </c>
      <c r="F1696" s="3" t="s">
        <v>104</v>
      </c>
      <c r="G1696" s="3" t="s">
        <v>104</v>
      </c>
      <c r="H1696" s="3" t="s">
        <v>104</v>
      </c>
      <c r="I1696" s="3" t="s">
        <v>1625</v>
      </c>
      <c r="J1696" s="3" t="s">
        <v>104</v>
      </c>
      <c r="K1696" s="4"/>
      <c r="L1696" s="4">
        <f>=ROUNDDOWN({0},0)</f>
      </c>
      <c r="M1696" s="4"/>
      <c r="N1696" s="5"/>
      <c r="O1696" s="4"/>
      <c r="P1696" s="4">
        <f>=ROUNDDOWN({0},0)</f>
      </c>
      <c r="Q1696" s="4"/>
      <c r="R1696" s="5"/>
      <c r="S1696" s="4"/>
      <c r="T1696" s="6"/>
      <c r="U1696" s="4"/>
      <c r="V1696" s="6"/>
      <c r="W1696" s="5"/>
      <c r="X1696" s="5"/>
      <c r="Y1696" s="4"/>
      <c r="Z1696" s="6"/>
      <c r="AA1696" s="4"/>
      <c r="AB1696" s="6"/>
      <c r="AC1696" s="5"/>
      <c r="AD1696" s="5"/>
      <c r="AE1696" s="4"/>
      <c r="AF1696" s="6"/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  <c r="AW1696" s="4"/>
      <c r="AX1696" s="6"/>
      <c r="AY1696" s="4"/>
      <c r="AZ1696" s="6"/>
      <c r="BA1696" s="5"/>
      <c r="BB1696" s="5"/>
      <c r="BC1696" s="4"/>
      <c r="BD1696" s="6"/>
      <c r="BE1696" s="4"/>
      <c r="BF1696" s="6"/>
      <c r="BG1696" s="5"/>
      <c r="BH1696" s="5"/>
      <c r="BI1696" s="4"/>
      <c r="BJ1696" s="6"/>
      <c r="BK1696" s="4"/>
      <c r="BL1696" s="6"/>
      <c r="BM1696" s="5"/>
      <c r="BN1696" s="5"/>
      <c r="BO1696" s="4"/>
      <c r="BP1696" s="6"/>
      <c r="BQ1696" s="4"/>
      <c r="BR1696" s="6"/>
      <c r="BS1696" s="5"/>
      <c r="BT1696" s="5"/>
      <c r="BU1696" s="4"/>
      <c r="BV1696" s="6"/>
      <c r="BW1696" s="4"/>
      <c r="BX1696" s="6"/>
      <c r="BY1696" s="5"/>
      <c r="BZ1696" s="5"/>
      <c r="CA1696" s="4"/>
      <c r="CB1696" s="6"/>
      <c r="CC1696" s="4"/>
      <c r="CD1696" s="6"/>
      <c r="CE1696" s="5"/>
      <c r="CF1696" s="5"/>
      <c r="CG1696" s="4"/>
      <c r="CH1696" s="6"/>
      <c r="CI1696" s="4"/>
      <c r="CJ1696" s="6"/>
      <c r="CK1696" s="5"/>
      <c r="CL1696" s="5"/>
      <c r="CM1696" s="4"/>
      <c r="CN1696" s="6"/>
      <c r="CO1696" s="4"/>
      <c r="CP1696" s="6"/>
      <c r="CQ1696" s="5"/>
      <c r="CR1696" s="5"/>
      <c r="CS1696" s="4"/>
      <c r="CT1696" s="6"/>
      <c r="CU1696" s="4"/>
      <c r="CV1696" s="6"/>
      <c r="CW1696" s="5"/>
      <c r="CX1696" s="5"/>
      <c r="CY1696" s="4"/>
      <c r="CZ1696" s="6"/>
      <c r="DA1696" s="4"/>
      <c r="DB1696" s="6"/>
      <c r="DC1696" s="5"/>
      <c r="DD1696" s="5"/>
      <c r="DE1696" s="4"/>
      <c r="DF1696" s="6"/>
      <c r="DG1696" s="4"/>
      <c r="DH1696" s="6"/>
      <c r="DI1696" s="5"/>
      <c r="DJ1696" s="5"/>
      <c r="DK1696" s="4"/>
      <c r="DL1696" s="6"/>
      <c r="DM1696" s="4"/>
      <c r="DN1696" s="6"/>
      <c r="DO1696" s="5"/>
      <c r="DP1696" s="5"/>
      <c r="DQ1696" s="4"/>
      <c r="DR1696" s="6"/>
      <c r="DS1696" s="4"/>
      <c r="DT1696" s="6"/>
      <c r="DU1696" s="5"/>
      <c r="DV1696" s="5"/>
      <c r="DW1696" s="4"/>
      <c r="DX1696" s="6"/>
      <c r="DY1696" s="4"/>
      <c r="DZ1696" s="6"/>
      <c r="EA1696" s="5"/>
      <c r="EB1696" s="5"/>
      <c r="EC1696" s="4"/>
      <c r="ED1696" s="6"/>
      <c r="EE1696" s="4"/>
      <c r="EF1696" s="6"/>
      <c r="EG1696" s="5"/>
      <c r="EH1696" s="5"/>
      <c r="EI1696" s="4"/>
      <c r="EJ1696" s="6"/>
      <c r="EK1696" s="4"/>
      <c r="EL1696" s="6"/>
      <c r="EM1696" s="5"/>
      <c r="EN1696" s="5"/>
      <c r="EO1696" s="4"/>
      <c r="EP1696" s="6"/>
      <c r="EQ1696" s="4"/>
      <c r="ER1696" s="6"/>
      <c r="ES1696" s="5"/>
      <c r="ET1696" s="5"/>
      <c r="EU1696" s="4"/>
      <c r="EV1696" s="6"/>
      <c r="EW1696" s="4"/>
      <c r="EX1696" s="6"/>
      <c r="EY1696" s="5"/>
      <c r="EZ1696" s="5"/>
      <c r="FA1696" s="4"/>
      <c r="FB1696" s="6"/>
      <c r="FC1696" s="4"/>
      <c r="FD1696" s="6"/>
      <c r="FE1696" s="5"/>
      <c r="FF1696" s="5"/>
      <c r="FG1696" s="4"/>
      <c r="FH1696" s="6"/>
      <c r="FI1696" s="4"/>
      <c r="FJ1696" s="6"/>
      <c r="FK1696" s="5"/>
      <c r="FL1696" s="5"/>
      <c r="FM1696" s="4"/>
      <c r="FN1696" s="6"/>
      <c r="FO1696" s="4"/>
      <c r="FP1696" s="6"/>
      <c r="FQ1696" s="5"/>
      <c r="FR1696" s="5"/>
      <c r="FS1696" s="4"/>
      <c r="FT1696" s="6"/>
      <c r="FU1696" s="4"/>
      <c r="FV1696" s="6"/>
      <c r="FW1696" s="5"/>
      <c r="FX1696" s="5"/>
      <c r="FY1696" s="4"/>
      <c r="FZ1696" s="6"/>
      <c r="GA1696" s="4"/>
      <c r="GB1696" s="6"/>
      <c r="GC1696" s="5"/>
      <c r="GD1696" s="5"/>
      <c r="GE1696" s="4"/>
      <c r="GF1696" s="6"/>
      <c r="GG1696" s="4"/>
      <c r="GH1696" s="6"/>
      <c r="GI1696" s="5"/>
      <c r="GJ1696" s="5"/>
      <c r="GK1696" s="4"/>
      <c r="GL1696" s="6"/>
      <c r="GM1696" s="4"/>
      <c r="GN1696" s="6"/>
      <c r="GO1696" s="5"/>
      <c r="GP1696" s="5"/>
      <c r="GQ1696" s="4"/>
      <c r="GR1696" s="6"/>
      <c r="GS1696" s="4"/>
      <c r="GT1696" s="6"/>
      <c r="GU1696" s="5"/>
      <c r="GV1696" s="5"/>
      <c r="GW1696" s="4"/>
      <c r="GX1696" s="6"/>
      <c r="GY1696" s="4"/>
      <c r="GZ1696" s="6"/>
      <c r="HA1696" s="5"/>
      <c r="HB1696" s="5"/>
      <c r="HC1696" s="4"/>
      <c r="HD1696" s="6"/>
      <c r="HE1696" s="4"/>
      <c r="HF1696" s="6"/>
      <c r="HG1696" s="5"/>
      <c r="HH1696" s="5"/>
      <c r="HI1696" s="4"/>
      <c r="HJ1696" s="6"/>
      <c r="HK1696" s="4"/>
      <c r="HL1696" s="6"/>
      <c r="HM1696" s="5"/>
      <c r="HN1696" s="5"/>
      <c r="HO1696" s="4"/>
      <c r="HP1696" s="6"/>
      <c r="HQ1696" s="4"/>
      <c r="HR1696" s="6"/>
      <c r="HS1696" s="5"/>
      <c r="HT1696" s="5"/>
      <c r="HU1696" s="4"/>
      <c r="HV1696" s="6"/>
      <c r="HW1696" s="4"/>
      <c r="HX1696" s="6"/>
      <c r="HY1696" s="5"/>
      <c r="HZ1696" s="5"/>
      <c r="IA1696" s="4"/>
      <c r="IB1696" s="6"/>
      <c r="IC1696" s="4"/>
      <c r="ID1696" s="6"/>
      <c r="IE1696" s="5"/>
      <c r="IF1696" s="5"/>
      <c r="IG1696" s="4"/>
      <c r="IH1696" s="6"/>
      <c r="II1696" s="4"/>
      <c r="IJ1696" s="6"/>
      <c r="IK1696" s="5"/>
      <c r="IL1696" s="5"/>
      <c r="IM1696" s="4"/>
      <c r="IN1696" s="6"/>
      <c r="IO1696" s="4"/>
      <c r="IP1696" s="6"/>
      <c r="IQ1696" s="5"/>
      <c r="IR1696" s="5"/>
      <c r="IS1696" s="4"/>
      <c r="IT1696" s="6"/>
      <c r="IU1696" s="4"/>
      <c r="IV1696" s="6"/>
      <c r="IW1696" s="5"/>
      <c r="IX1696" s="5"/>
      <c r="IY1696" s="4"/>
      <c r="IZ1696" s="6"/>
      <c r="JA1696" s="4"/>
      <c r="JB1696" s="6"/>
      <c r="JC1696" s="5"/>
      <c r="JD1696" s="5"/>
      <c r="JE1696" s="4"/>
      <c r="JF1696" s="6"/>
      <c r="JG1696" s="4"/>
      <c r="JH1696" s="6"/>
      <c r="JI1696" s="5"/>
      <c r="JJ1696" s="5"/>
      <c r="JK1696" s="4"/>
      <c r="JL1696" s="6"/>
      <c r="JM1696" s="4"/>
      <c r="JN1696" s="6"/>
      <c r="JO1696" s="5"/>
      <c r="JP1696" s="5"/>
      <c r="JQ1696" s="4"/>
      <c r="JR1696" s="6"/>
      <c r="JS1696" s="4"/>
      <c r="JT1696" s="6"/>
      <c r="JU1696" s="5"/>
      <c r="JV1696" s="5"/>
      <c r="JW1696" s="4"/>
      <c r="JX1696" s="6"/>
      <c r="JY1696" s="4"/>
      <c r="JZ1696" s="6"/>
      <c r="KA1696" s="5"/>
      <c r="KB1696" s="5"/>
      <c r="KC1696" s="4"/>
      <c r="KD1696" s="6"/>
      <c r="KE1696" s="4"/>
      <c r="KF1696" s="6"/>
      <c r="KG1696" s="5"/>
      <c r="KH1696" s="5"/>
      <c r="KI1696" s="4"/>
      <c r="KJ1696" s="6"/>
      <c r="KK1696" s="4"/>
      <c r="KL1696" s="6"/>
      <c r="KM1696" s="5"/>
      <c r="KN1696" s="5"/>
    </row>
    <row r="1697">
      <c r="A1697" s="3" t="s">
        <v>85</v>
      </c>
      <c r="B1697" s="3" t="s">
        <v>712</v>
      </c>
      <c r="C1697" s="3" t="s">
        <v>550</v>
      </c>
      <c r="D1697" s="3" t="s">
        <v>712</v>
      </c>
      <c r="E1697" s="3" t="s">
        <v>674</v>
      </c>
      <c r="F1697" s="3" t="s">
        <v>104</v>
      </c>
      <c r="G1697" s="3" t="s">
        <v>104</v>
      </c>
      <c r="H1697" s="3" t="s">
        <v>104</v>
      </c>
      <c r="I1697" s="3" t="s">
        <v>104</v>
      </c>
      <c r="J1697" s="3" t="s">
        <v>104</v>
      </c>
      <c r="K1697" s="4"/>
      <c r="L1697" s="4">
        <f>=ROUNDDOWN({0},0)</f>
      </c>
      <c r="M1697" s="4"/>
      <c r="N1697" s="5"/>
      <c r="O1697" s="4"/>
      <c r="P1697" s="4">
        <f>=ROUNDDOWN({0},0)</f>
      </c>
      <c r="Q1697" s="4"/>
      <c r="R1697" s="5"/>
      <c r="S1697" s="4"/>
      <c r="T1697" s="6"/>
      <c r="U1697" s="4"/>
      <c r="V1697" s="6"/>
      <c r="W1697" s="5"/>
      <c r="X1697" s="5"/>
      <c r="Y1697" s="4"/>
      <c r="Z1697" s="6"/>
      <c r="AA1697" s="4"/>
      <c r="AB1697" s="6"/>
      <c r="AC1697" s="5"/>
      <c r="AD1697" s="5"/>
      <c r="AE1697" s="4"/>
      <c r="AF1697" s="6"/>
      <c r="AG1697" s="4"/>
      <c r="AH1697" s="6"/>
      <c r="AI1697" s="5"/>
      <c r="AJ1697" s="5"/>
      <c r="AK1697" s="4"/>
      <c r="AL1697" s="6"/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  <c r="AW1697" s="4"/>
      <c r="AX1697" s="6"/>
      <c r="AY1697" s="4"/>
      <c r="AZ1697" s="6"/>
      <c r="BA1697" s="5"/>
      <c r="BB1697" s="5"/>
      <c r="BC1697" s="4"/>
      <c r="BD1697" s="6"/>
      <c r="BE1697" s="4"/>
      <c r="BF1697" s="6"/>
      <c r="BG1697" s="5"/>
      <c r="BH1697" s="5"/>
      <c r="BI1697" s="4"/>
      <c r="BJ1697" s="6"/>
      <c r="BK1697" s="4"/>
      <c r="BL1697" s="6"/>
      <c r="BM1697" s="5"/>
      <c r="BN1697" s="5"/>
      <c r="BO1697" s="4"/>
      <c r="BP1697" s="6"/>
      <c r="BQ1697" s="4"/>
      <c r="BR1697" s="6"/>
      <c r="BS1697" s="5"/>
      <c r="BT1697" s="5"/>
      <c r="BU1697" s="4"/>
      <c r="BV1697" s="6"/>
      <c r="BW1697" s="4"/>
      <c r="BX1697" s="6"/>
      <c r="BY1697" s="5"/>
      <c r="BZ1697" s="5"/>
      <c r="CA1697" s="4"/>
      <c r="CB1697" s="6"/>
      <c r="CC1697" s="4"/>
      <c r="CD1697" s="6"/>
      <c r="CE1697" s="5"/>
      <c r="CF1697" s="5"/>
      <c r="CG1697" s="4"/>
      <c r="CH1697" s="6"/>
      <c r="CI1697" s="4"/>
      <c r="CJ1697" s="6"/>
      <c r="CK1697" s="5"/>
      <c r="CL1697" s="5"/>
      <c r="CM1697" s="4"/>
      <c r="CN1697" s="6"/>
      <c r="CO1697" s="4"/>
      <c r="CP1697" s="6"/>
      <c r="CQ1697" s="5"/>
      <c r="CR1697" s="5"/>
      <c r="CS1697" s="4"/>
      <c r="CT1697" s="6"/>
      <c r="CU1697" s="4"/>
      <c r="CV1697" s="6"/>
      <c r="CW1697" s="5"/>
      <c r="CX1697" s="5"/>
      <c r="CY1697" s="4"/>
      <c r="CZ1697" s="6"/>
      <c r="DA1697" s="4"/>
      <c r="DB1697" s="6"/>
      <c r="DC1697" s="5"/>
      <c r="DD1697" s="5"/>
      <c r="DE1697" s="4"/>
      <c r="DF1697" s="6"/>
      <c r="DG1697" s="4"/>
      <c r="DH1697" s="6"/>
      <c r="DI1697" s="5"/>
      <c r="DJ1697" s="5"/>
      <c r="DK1697" s="4"/>
      <c r="DL1697" s="6"/>
      <c r="DM1697" s="4"/>
      <c r="DN1697" s="6"/>
      <c r="DO1697" s="5"/>
      <c r="DP1697" s="5"/>
      <c r="DQ1697" s="4"/>
      <c r="DR1697" s="6"/>
      <c r="DS1697" s="4"/>
      <c r="DT1697" s="6"/>
      <c r="DU1697" s="5"/>
      <c r="DV1697" s="5"/>
      <c r="DW1697" s="4"/>
      <c r="DX1697" s="6"/>
      <c r="DY1697" s="4"/>
      <c r="DZ1697" s="6"/>
      <c r="EA1697" s="5"/>
      <c r="EB1697" s="5"/>
      <c r="EC1697" s="4"/>
      <c r="ED1697" s="6"/>
      <c r="EE1697" s="4"/>
      <c r="EF1697" s="6"/>
      <c r="EG1697" s="5"/>
      <c r="EH1697" s="5"/>
      <c r="EI1697" s="4"/>
      <c r="EJ1697" s="6"/>
      <c r="EK1697" s="4"/>
      <c r="EL1697" s="6"/>
      <c r="EM1697" s="5"/>
      <c r="EN1697" s="5"/>
      <c r="EO1697" s="4"/>
      <c r="EP1697" s="6"/>
      <c r="EQ1697" s="4"/>
      <c r="ER1697" s="6"/>
      <c r="ES1697" s="5"/>
      <c r="ET1697" s="5"/>
      <c r="EU1697" s="4"/>
      <c r="EV1697" s="6"/>
      <c r="EW1697" s="4"/>
      <c r="EX1697" s="6"/>
      <c r="EY1697" s="5"/>
      <c r="EZ1697" s="5"/>
      <c r="FA1697" s="4"/>
      <c r="FB1697" s="6"/>
      <c r="FC1697" s="4"/>
      <c r="FD1697" s="6"/>
      <c r="FE1697" s="5"/>
      <c r="FF1697" s="5"/>
      <c r="FG1697" s="4"/>
      <c r="FH1697" s="6"/>
      <c r="FI1697" s="4"/>
      <c r="FJ1697" s="6"/>
      <c r="FK1697" s="5"/>
      <c r="FL1697" s="5"/>
      <c r="FM1697" s="4"/>
      <c r="FN1697" s="6"/>
      <c r="FO1697" s="4"/>
      <c r="FP1697" s="6"/>
      <c r="FQ1697" s="5"/>
      <c r="FR1697" s="5"/>
      <c r="FS1697" s="4"/>
      <c r="FT1697" s="6"/>
      <c r="FU1697" s="4"/>
      <c r="FV1697" s="6"/>
      <c r="FW1697" s="5"/>
      <c r="FX1697" s="5"/>
      <c r="FY1697" s="4"/>
      <c r="FZ1697" s="6"/>
      <c r="GA1697" s="4"/>
      <c r="GB1697" s="6"/>
      <c r="GC1697" s="5"/>
      <c r="GD1697" s="5"/>
      <c r="GE1697" s="4"/>
      <c r="GF1697" s="6"/>
      <c r="GG1697" s="4"/>
      <c r="GH1697" s="6"/>
      <c r="GI1697" s="5"/>
      <c r="GJ1697" s="5"/>
      <c r="GK1697" s="4"/>
      <c r="GL1697" s="6"/>
      <c r="GM1697" s="4"/>
      <c r="GN1697" s="6"/>
      <c r="GO1697" s="5"/>
      <c r="GP1697" s="5"/>
      <c r="GQ1697" s="4"/>
      <c r="GR1697" s="6"/>
      <c r="GS1697" s="4"/>
      <c r="GT1697" s="6"/>
      <c r="GU1697" s="5"/>
      <c r="GV1697" s="5"/>
      <c r="GW1697" s="4"/>
      <c r="GX1697" s="6"/>
      <c r="GY1697" s="4"/>
      <c r="GZ1697" s="6"/>
      <c r="HA1697" s="5"/>
      <c r="HB1697" s="5"/>
      <c r="HC1697" s="4"/>
      <c r="HD1697" s="6"/>
      <c r="HE1697" s="4"/>
      <c r="HF1697" s="6"/>
      <c r="HG1697" s="5"/>
      <c r="HH1697" s="5"/>
      <c r="HI1697" s="4"/>
      <c r="HJ1697" s="6"/>
      <c r="HK1697" s="4"/>
      <c r="HL1697" s="6"/>
      <c r="HM1697" s="5"/>
      <c r="HN1697" s="5"/>
      <c r="HO1697" s="4"/>
      <c r="HP1697" s="6"/>
      <c r="HQ1697" s="4"/>
      <c r="HR1697" s="6"/>
      <c r="HS1697" s="5"/>
      <c r="HT1697" s="5"/>
      <c r="HU1697" s="4"/>
      <c r="HV1697" s="6"/>
      <c r="HW1697" s="4"/>
      <c r="HX1697" s="6"/>
      <c r="HY1697" s="5"/>
      <c r="HZ1697" s="5"/>
      <c r="IA1697" s="4"/>
      <c r="IB1697" s="6"/>
      <c r="IC1697" s="4"/>
      <c r="ID1697" s="6"/>
      <c r="IE1697" s="5"/>
      <c r="IF1697" s="5"/>
      <c r="IG1697" s="4"/>
      <c r="IH1697" s="6"/>
      <c r="II1697" s="4"/>
      <c r="IJ1697" s="6"/>
      <c r="IK1697" s="5"/>
      <c r="IL1697" s="5"/>
      <c r="IM1697" s="4"/>
      <c r="IN1697" s="6"/>
      <c r="IO1697" s="4"/>
      <c r="IP1697" s="6"/>
      <c r="IQ1697" s="5"/>
      <c r="IR1697" s="5"/>
      <c r="IS1697" s="4"/>
      <c r="IT1697" s="6"/>
      <c r="IU1697" s="4"/>
      <c r="IV1697" s="6"/>
      <c r="IW1697" s="5"/>
      <c r="IX1697" s="5"/>
      <c r="IY1697" s="4"/>
      <c r="IZ1697" s="6"/>
      <c r="JA1697" s="4"/>
      <c r="JB1697" s="6"/>
      <c r="JC1697" s="5"/>
      <c r="JD1697" s="5"/>
      <c r="JE1697" s="4"/>
      <c r="JF1697" s="6"/>
      <c r="JG1697" s="4"/>
      <c r="JH1697" s="6"/>
      <c r="JI1697" s="5"/>
      <c r="JJ1697" s="5"/>
      <c r="JK1697" s="4"/>
      <c r="JL1697" s="6"/>
      <c r="JM1697" s="4"/>
      <c r="JN1697" s="6"/>
      <c r="JO1697" s="5"/>
      <c r="JP1697" s="5"/>
      <c r="JQ1697" s="4"/>
      <c r="JR1697" s="6"/>
      <c r="JS1697" s="4"/>
      <c r="JT1697" s="6"/>
      <c r="JU1697" s="5"/>
      <c r="JV1697" s="5"/>
      <c r="JW1697" s="4"/>
      <c r="JX1697" s="6"/>
      <c r="JY1697" s="4"/>
      <c r="JZ1697" s="6"/>
      <c r="KA1697" s="5"/>
      <c r="KB1697" s="5"/>
      <c r="KC1697" s="4"/>
      <c r="KD1697" s="6"/>
      <c r="KE1697" s="4"/>
      <c r="KF1697" s="6"/>
      <c r="KG1697" s="5"/>
      <c r="KH1697" s="5"/>
      <c r="KI1697" s="4"/>
      <c r="KJ1697" s="6"/>
      <c r="KK1697" s="4"/>
      <c r="KL1697" s="6"/>
      <c r="KM1697" s="5"/>
      <c r="KN1697" s="5"/>
    </row>
    <row r="1698">
      <c r="A1698" s="3" t="s">
        <v>85</v>
      </c>
      <c r="B1698" s="3" t="s">
        <v>712</v>
      </c>
      <c r="C1698" s="3" t="s">
        <v>550</v>
      </c>
      <c r="D1698" s="3" t="s">
        <v>712</v>
      </c>
      <c r="E1698" s="3" t="s">
        <v>1119</v>
      </c>
      <c r="F1698" s="3" t="s">
        <v>104</v>
      </c>
      <c r="G1698" s="3" t="s">
        <v>104</v>
      </c>
      <c r="H1698" s="3" t="s">
        <v>104</v>
      </c>
      <c r="I1698" s="3" t="s">
        <v>1311</v>
      </c>
      <c r="J1698" s="3" t="s">
        <v>104</v>
      </c>
      <c r="K1698" s="4"/>
      <c r="L1698" s="4">
        <f>=ROUNDDOWN({0},0)</f>
      </c>
      <c r="M1698" s="4"/>
      <c r="N1698" s="5"/>
      <c r="O1698" s="4"/>
      <c r="P1698" s="4">
        <f>=ROUNDDOWN({0},0)</f>
      </c>
      <c r="Q1698" s="4"/>
      <c r="R1698" s="5"/>
      <c r="S1698" s="4"/>
      <c r="T1698" s="6"/>
      <c r="U1698" s="4"/>
      <c r="V1698" s="6"/>
      <c r="W1698" s="5"/>
      <c r="X1698" s="5"/>
      <c r="Y1698" s="4"/>
      <c r="Z1698" s="6"/>
      <c r="AA1698" s="4"/>
      <c r="AB1698" s="6"/>
      <c r="AC1698" s="5"/>
      <c r="AD1698" s="5"/>
      <c r="AE1698" s="4"/>
      <c r="AF1698" s="6"/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  <c r="AW1698" s="4"/>
      <c r="AX1698" s="6"/>
      <c r="AY1698" s="4"/>
      <c r="AZ1698" s="6"/>
      <c r="BA1698" s="5"/>
      <c r="BB1698" s="5"/>
      <c r="BC1698" s="4"/>
      <c r="BD1698" s="6"/>
      <c r="BE1698" s="4"/>
      <c r="BF1698" s="6"/>
      <c r="BG1698" s="5"/>
      <c r="BH1698" s="5"/>
      <c r="BI1698" s="4"/>
      <c r="BJ1698" s="6"/>
      <c r="BK1698" s="4"/>
      <c r="BL1698" s="6"/>
      <c r="BM1698" s="5"/>
      <c r="BN1698" s="5"/>
      <c r="BO1698" s="4"/>
      <c r="BP1698" s="6"/>
      <c r="BQ1698" s="4"/>
      <c r="BR1698" s="6"/>
      <c r="BS1698" s="5"/>
      <c r="BT1698" s="5"/>
      <c r="BU1698" s="4"/>
      <c r="BV1698" s="6"/>
      <c r="BW1698" s="4"/>
      <c r="BX1698" s="6"/>
      <c r="BY1698" s="5"/>
      <c r="BZ1698" s="5"/>
      <c r="CA1698" s="4"/>
      <c r="CB1698" s="6"/>
      <c r="CC1698" s="4"/>
      <c r="CD1698" s="6"/>
      <c r="CE1698" s="5"/>
      <c r="CF1698" s="5"/>
      <c r="CG1698" s="4"/>
      <c r="CH1698" s="6"/>
      <c r="CI1698" s="4"/>
      <c r="CJ1698" s="6"/>
      <c r="CK1698" s="5"/>
      <c r="CL1698" s="5"/>
      <c r="CM1698" s="4"/>
      <c r="CN1698" s="6"/>
      <c r="CO1698" s="4"/>
      <c r="CP1698" s="6"/>
      <c r="CQ1698" s="5"/>
      <c r="CR1698" s="5"/>
      <c r="CS1698" s="4"/>
      <c r="CT1698" s="6"/>
      <c r="CU1698" s="4"/>
      <c r="CV1698" s="6"/>
      <c r="CW1698" s="5"/>
      <c r="CX1698" s="5"/>
      <c r="CY1698" s="4"/>
      <c r="CZ1698" s="6"/>
      <c r="DA1698" s="4"/>
      <c r="DB1698" s="6"/>
      <c r="DC1698" s="5"/>
      <c r="DD1698" s="5"/>
      <c r="DE1698" s="4"/>
      <c r="DF1698" s="6"/>
      <c r="DG1698" s="4"/>
      <c r="DH1698" s="6"/>
      <c r="DI1698" s="5"/>
      <c r="DJ1698" s="5"/>
      <c r="DK1698" s="4"/>
      <c r="DL1698" s="6"/>
      <c r="DM1698" s="4"/>
      <c r="DN1698" s="6"/>
      <c r="DO1698" s="5"/>
      <c r="DP1698" s="5"/>
      <c r="DQ1698" s="4"/>
      <c r="DR1698" s="6"/>
      <c r="DS1698" s="4"/>
      <c r="DT1698" s="6"/>
      <c r="DU1698" s="5"/>
      <c r="DV1698" s="5"/>
      <c r="DW1698" s="4"/>
      <c r="DX1698" s="6"/>
      <c r="DY1698" s="4"/>
      <c r="DZ1698" s="6"/>
      <c r="EA1698" s="5"/>
      <c r="EB1698" s="5"/>
      <c r="EC1698" s="4"/>
      <c r="ED1698" s="6"/>
      <c r="EE1698" s="4"/>
      <c r="EF1698" s="6"/>
      <c r="EG1698" s="5"/>
      <c r="EH1698" s="5"/>
      <c r="EI1698" s="4"/>
      <c r="EJ1698" s="6"/>
      <c r="EK1698" s="4"/>
      <c r="EL1698" s="6"/>
      <c r="EM1698" s="5"/>
      <c r="EN1698" s="5"/>
      <c r="EO1698" s="4"/>
      <c r="EP1698" s="6"/>
      <c r="EQ1698" s="4"/>
      <c r="ER1698" s="6"/>
      <c r="ES1698" s="5"/>
      <c r="ET1698" s="5"/>
      <c r="EU1698" s="4"/>
      <c r="EV1698" s="6"/>
      <c r="EW1698" s="4"/>
      <c r="EX1698" s="6"/>
      <c r="EY1698" s="5"/>
      <c r="EZ1698" s="5"/>
      <c r="FA1698" s="4"/>
      <c r="FB1698" s="6"/>
      <c r="FC1698" s="4"/>
      <c r="FD1698" s="6"/>
      <c r="FE1698" s="5"/>
      <c r="FF1698" s="5"/>
      <c r="FG1698" s="4"/>
      <c r="FH1698" s="6"/>
      <c r="FI1698" s="4"/>
      <c r="FJ1698" s="6"/>
      <c r="FK1698" s="5"/>
      <c r="FL1698" s="5"/>
      <c r="FM1698" s="4"/>
      <c r="FN1698" s="6"/>
      <c r="FO1698" s="4"/>
      <c r="FP1698" s="6"/>
      <c r="FQ1698" s="5"/>
      <c r="FR1698" s="5"/>
      <c r="FS1698" s="4"/>
      <c r="FT1698" s="6"/>
      <c r="FU1698" s="4"/>
      <c r="FV1698" s="6"/>
      <c r="FW1698" s="5"/>
      <c r="FX1698" s="5"/>
      <c r="FY1698" s="4"/>
      <c r="FZ1698" s="6"/>
      <c r="GA1698" s="4"/>
      <c r="GB1698" s="6"/>
      <c r="GC1698" s="5"/>
      <c r="GD1698" s="5"/>
      <c r="GE1698" s="4"/>
      <c r="GF1698" s="6"/>
      <c r="GG1698" s="4"/>
      <c r="GH1698" s="6"/>
      <c r="GI1698" s="5"/>
      <c r="GJ1698" s="5"/>
      <c r="GK1698" s="4"/>
      <c r="GL1698" s="6"/>
      <c r="GM1698" s="4"/>
      <c r="GN1698" s="6"/>
      <c r="GO1698" s="5"/>
      <c r="GP1698" s="5"/>
      <c r="GQ1698" s="4"/>
      <c r="GR1698" s="6"/>
      <c r="GS1698" s="4"/>
      <c r="GT1698" s="6"/>
      <c r="GU1698" s="5"/>
      <c r="GV1698" s="5"/>
      <c r="GW1698" s="4"/>
      <c r="GX1698" s="6"/>
      <c r="GY1698" s="4"/>
      <c r="GZ1698" s="6"/>
      <c r="HA1698" s="5"/>
      <c r="HB1698" s="5"/>
      <c r="HC1698" s="4"/>
      <c r="HD1698" s="6"/>
      <c r="HE1698" s="4"/>
      <c r="HF1698" s="6"/>
      <c r="HG1698" s="5"/>
      <c r="HH1698" s="5"/>
      <c r="HI1698" s="4"/>
      <c r="HJ1698" s="6"/>
      <c r="HK1698" s="4"/>
      <c r="HL1698" s="6"/>
      <c r="HM1698" s="5"/>
      <c r="HN1698" s="5"/>
      <c r="HO1698" s="4"/>
      <c r="HP1698" s="6"/>
      <c r="HQ1698" s="4"/>
      <c r="HR1698" s="6"/>
      <c r="HS1698" s="5"/>
      <c r="HT1698" s="5"/>
      <c r="HU1698" s="4"/>
      <c r="HV1698" s="6"/>
      <c r="HW1698" s="4"/>
      <c r="HX1698" s="6"/>
      <c r="HY1698" s="5"/>
      <c r="HZ1698" s="5"/>
      <c r="IA1698" s="4"/>
      <c r="IB1698" s="6"/>
      <c r="IC1698" s="4"/>
      <c r="ID1698" s="6"/>
      <c r="IE1698" s="5"/>
      <c r="IF1698" s="5"/>
      <c r="IG1698" s="4"/>
      <c r="IH1698" s="6"/>
      <c r="II1698" s="4"/>
      <c r="IJ1698" s="6"/>
      <c r="IK1698" s="5"/>
      <c r="IL1698" s="5"/>
      <c r="IM1698" s="4"/>
      <c r="IN1698" s="6"/>
      <c r="IO1698" s="4"/>
      <c r="IP1698" s="6"/>
      <c r="IQ1698" s="5"/>
      <c r="IR1698" s="5"/>
      <c r="IS1698" s="4"/>
      <c r="IT1698" s="6"/>
      <c r="IU1698" s="4"/>
      <c r="IV1698" s="6"/>
      <c r="IW1698" s="5"/>
      <c r="IX1698" s="5"/>
      <c r="IY1698" s="4"/>
      <c r="IZ1698" s="6"/>
      <c r="JA1698" s="4"/>
      <c r="JB1698" s="6"/>
      <c r="JC1698" s="5"/>
      <c r="JD1698" s="5"/>
      <c r="JE1698" s="4"/>
      <c r="JF1698" s="6"/>
      <c r="JG1698" s="4"/>
      <c r="JH1698" s="6"/>
      <c r="JI1698" s="5"/>
      <c r="JJ1698" s="5"/>
      <c r="JK1698" s="4"/>
      <c r="JL1698" s="6"/>
      <c r="JM1698" s="4"/>
      <c r="JN1698" s="6"/>
      <c r="JO1698" s="5"/>
      <c r="JP1698" s="5"/>
      <c r="JQ1698" s="4"/>
      <c r="JR1698" s="6"/>
      <c r="JS1698" s="4"/>
      <c r="JT1698" s="6"/>
      <c r="JU1698" s="5"/>
      <c r="JV1698" s="5"/>
      <c r="JW1698" s="4"/>
      <c r="JX1698" s="6"/>
      <c r="JY1698" s="4"/>
      <c r="JZ1698" s="6"/>
      <c r="KA1698" s="5"/>
      <c r="KB1698" s="5"/>
      <c r="KC1698" s="4"/>
      <c r="KD1698" s="6"/>
      <c r="KE1698" s="4"/>
      <c r="KF1698" s="6"/>
      <c r="KG1698" s="5"/>
      <c r="KH1698" s="5"/>
      <c r="KI1698" s="4"/>
      <c r="KJ1698" s="6"/>
      <c r="KK1698" s="4"/>
      <c r="KL1698" s="6"/>
      <c r="KM1698" s="5"/>
      <c r="KN1698" s="5"/>
    </row>
    <row r="1699">
      <c r="A1699" s="3" t="s">
        <v>85</v>
      </c>
      <c r="B1699" s="3" t="s">
        <v>712</v>
      </c>
      <c r="C1699" s="3" t="s">
        <v>543</v>
      </c>
      <c r="D1699" s="3" t="s">
        <v>712</v>
      </c>
      <c r="E1699" s="3" t="s">
        <v>951</v>
      </c>
      <c r="F1699" s="3" t="s">
        <v>104</v>
      </c>
      <c r="G1699" s="3" t="s">
        <v>104</v>
      </c>
      <c r="H1699" s="3" t="s">
        <v>104</v>
      </c>
      <c r="I1699" s="3" t="s">
        <v>1308</v>
      </c>
      <c r="J1699" s="3" t="s">
        <v>104</v>
      </c>
      <c r="K1699" s="4"/>
      <c r="L1699" s="4">
        <f>=ROUNDDOWN({0},0)</f>
      </c>
      <c r="M1699" s="4"/>
      <c r="N1699" s="5"/>
      <c r="O1699" s="4"/>
      <c r="P1699" s="4">
        <f>=ROUNDDOWN({0},0)</f>
      </c>
      <c r="Q1699" s="4"/>
      <c r="R1699" s="5"/>
      <c r="S1699" s="4"/>
      <c r="T1699" s="6"/>
      <c r="U1699" s="4"/>
      <c r="V1699" s="6"/>
      <c r="W1699" s="5"/>
      <c r="X1699" s="5"/>
      <c r="Y1699" s="4"/>
      <c r="Z1699" s="6"/>
      <c r="AA1699" s="4"/>
      <c r="AB1699" s="6"/>
      <c r="AC1699" s="5"/>
      <c r="AD1699" s="5"/>
      <c r="AE1699" s="4"/>
      <c r="AF1699" s="6"/>
      <c r="AG1699" s="4"/>
      <c r="AH1699" s="6"/>
      <c r="AI1699" s="5"/>
      <c r="AJ1699" s="5"/>
      <c r="AK1699" s="4"/>
      <c r="AL1699" s="6"/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  <c r="AW1699" s="4"/>
      <c r="AX1699" s="6"/>
      <c r="AY1699" s="4"/>
      <c r="AZ1699" s="6"/>
      <c r="BA1699" s="5"/>
      <c r="BB1699" s="5"/>
      <c r="BC1699" s="4"/>
      <c r="BD1699" s="6"/>
      <c r="BE1699" s="4"/>
      <c r="BF1699" s="6"/>
      <c r="BG1699" s="5"/>
      <c r="BH1699" s="5"/>
      <c r="BI1699" s="4"/>
      <c r="BJ1699" s="6"/>
      <c r="BK1699" s="4"/>
      <c r="BL1699" s="6"/>
      <c r="BM1699" s="5"/>
      <c r="BN1699" s="5"/>
      <c r="BO1699" s="4"/>
      <c r="BP1699" s="6"/>
      <c r="BQ1699" s="4"/>
      <c r="BR1699" s="6"/>
      <c r="BS1699" s="5"/>
      <c r="BT1699" s="5"/>
      <c r="BU1699" s="4"/>
      <c r="BV1699" s="6"/>
      <c r="BW1699" s="4"/>
      <c r="BX1699" s="6"/>
      <c r="BY1699" s="5"/>
      <c r="BZ1699" s="5"/>
      <c r="CA1699" s="4"/>
      <c r="CB1699" s="6"/>
      <c r="CC1699" s="4"/>
      <c r="CD1699" s="6"/>
      <c r="CE1699" s="5"/>
      <c r="CF1699" s="5"/>
      <c r="CG1699" s="4"/>
      <c r="CH1699" s="6"/>
      <c r="CI1699" s="4"/>
      <c r="CJ1699" s="6"/>
      <c r="CK1699" s="5"/>
      <c r="CL1699" s="5"/>
      <c r="CM1699" s="4"/>
      <c r="CN1699" s="6"/>
      <c r="CO1699" s="4"/>
      <c r="CP1699" s="6"/>
      <c r="CQ1699" s="5"/>
      <c r="CR1699" s="5"/>
      <c r="CS1699" s="4"/>
      <c r="CT1699" s="6"/>
      <c r="CU1699" s="4"/>
      <c r="CV1699" s="6"/>
      <c r="CW1699" s="5"/>
      <c r="CX1699" s="5"/>
      <c r="CY1699" s="4"/>
      <c r="CZ1699" s="6"/>
      <c r="DA1699" s="4"/>
      <c r="DB1699" s="6"/>
      <c r="DC1699" s="5"/>
      <c r="DD1699" s="5"/>
      <c r="DE1699" s="4"/>
      <c r="DF1699" s="6"/>
      <c r="DG1699" s="4"/>
      <c r="DH1699" s="6"/>
      <c r="DI1699" s="5"/>
      <c r="DJ1699" s="5"/>
      <c r="DK1699" s="4"/>
      <c r="DL1699" s="6"/>
      <c r="DM1699" s="4"/>
      <c r="DN1699" s="6"/>
      <c r="DO1699" s="5"/>
      <c r="DP1699" s="5"/>
      <c r="DQ1699" s="4"/>
      <c r="DR1699" s="6"/>
      <c r="DS1699" s="4"/>
      <c r="DT1699" s="6"/>
      <c r="DU1699" s="5"/>
      <c r="DV1699" s="5"/>
      <c r="DW1699" s="4"/>
      <c r="DX1699" s="6"/>
      <c r="DY1699" s="4"/>
      <c r="DZ1699" s="6"/>
      <c r="EA1699" s="5"/>
      <c r="EB1699" s="5"/>
      <c r="EC1699" s="4"/>
      <c r="ED1699" s="6"/>
      <c r="EE1699" s="4"/>
      <c r="EF1699" s="6"/>
      <c r="EG1699" s="5"/>
      <c r="EH1699" s="5"/>
      <c r="EI1699" s="4"/>
      <c r="EJ1699" s="6"/>
      <c r="EK1699" s="4"/>
      <c r="EL1699" s="6"/>
      <c r="EM1699" s="5"/>
      <c r="EN1699" s="5"/>
      <c r="EO1699" s="4"/>
      <c r="EP1699" s="6"/>
      <c r="EQ1699" s="4"/>
      <c r="ER1699" s="6"/>
      <c r="ES1699" s="5"/>
      <c r="ET1699" s="5"/>
      <c r="EU1699" s="4"/>
      <c r="EV1699" s="6"/>
      <c r="EW1699" s="4"/>
      <c r="EX1699" s="6"/>
      <c r="EY1699" s="5"/>
      <c r="EZ1699" s="5"/>
      <c r="FA1699" s="4"/>
      <c r="FB1699" s="6"/>
      <c r="FC1699" s="4"/>
      <c r="FD1699" s="6"/>
      <c r="FE1699" s="5"/>
      <c r="FF1699" s="5"/>
      <c r="FG1699" s="4"/>
      <c r="FH1699" s="6"/>
      <c r="FI1699" s="4"/>
      <c r="FJ1699" s="6"/>
      <c r="FK1699" s="5"/>
      <c r="FL1699" s="5"/>
      <c r="FM1699" s="4"/>
      <c r="FN1699" s="6"/>
      <c r="FO1699" s="4"/>
      <c r="FP1699" s="6"/>
      <c r="FQ1699" s="5"/>
      <c r="FR1699" s="5"/>
      <c r="FS1699" s="4"/>
      <c r="FT1699" s="6"/>
      <c r="FU1699" s="4"/>
      <c r="FV1699" s="6"/>
      <c r="FW1699" s="5"/>
      <c r="FX1699" s="5"/>
      <c r="FY1699" s="4"/>
      <c r="FZ1699" s="6"/>
      <c r="GA1699" s="4"/>
      <c r="GB1699" s="6"/>
      <c r="GC1699" s="5"/>
      <c r="GD1699" s="5"/>
      <c r="GE1699" s="4"/>
      <c r="GF1699" s="6"/>
      <c r="GG1699" s="4"/>
      <c r="GH1699" s="6"/>
      <c r="GI1699" s="5"/>
      <c r="GJ1699" s="5"/>
      <c r="GK1699" s="4"/>
      <c r="GL1699" s="6"/>
      <c r="GM1699" s="4"/>
      <c r="GN1699" s="6"/>
      <c r="GO1699" s="5"/>
      <c r="GP1699" s="5"/>
      <c r="GQ1699" s="4"/>
      <c r="GR1699" s="6"/>
      <c r="GS1699" s="4"/>
      <c r="GT1699" s="6"/>
      <c r="GU1699" s="5"/>
      <c r="GV1699" s="5"/>
      <c r="GW1699" s="4"/>
      <c r="GX1699" s="6"/>
      <c r="GY1699" s="4"/>
      <c r="GZ1699" s="6"/>
      <c r="HA1699" s="5"/>
      <c r="HB1699" s="5"/>
      <c r="HC1699" s="4"/>
      <c r="HD1699" s="6"/>
      <c r="HE1699" s="4"/>
      <c r="HF1699" s="6"/>
      <c r="HG1699" s="5"/>
      <c r="HH1699" s="5"/>
      <c r="HI1699" s="4"/>
      <c r="HJ1699" s="6"/>
      <c r="HK1699" s="4"/>
      <c r="HL1699" s="6"/>
      <c r="HM1699" s="5"/>
      <c r="HN1699" s="5"/>
      <c r="HO1699" s="4"/>
      <c r="HP1699" s="6"/>
      <c r="HQ1699" s="4"/>
      <c r="HR1699" s="6"/>
      <c r="HS1699" s="5"/>
      <c r="HT1699" s="5"/>
      <c r="HU1699" s="4"/>
      <c r="HV1699" s="6"/>
      <c r="HW1699" s="4"/>
      <c r="HX1699" s="6"/>
      <c r="HY1699" s="5"/>
      <c r="HZ1699" s="5"/>
      <c r="IA1699" s="4"/>
      <c r="IB1699" s="6"/>
      <c r="IC1699" s="4"/>
      <c r="ID1699" s="6"/>
      <c r="IE1699" s="5"/>
      <c r="IF1699" s="5"/>
      <c r="IG1699" s="4"/>
      <c r="IH1699" s="6"/>
      <c r="II1699" s="4"/>
      <c r="IJ1699" s="6"/>
      <c r="IK1699" s="5"/>
      <c r="IL1699" s="5"/>
      <c r="IM1699" s="4"/>
      <c r="IN1699" s="6"/>
      <c r="IO1699" s="4"/>
      <c r="IP1699" s="6"/>
      <c r="IQ1699" s="5"/>
      <c r="IR1699" s="5"/>
      <c r="IS1699" s="4"/>
      <c r="IT1699" s="6"/>
      <c r="IU1699" s="4"/>
      <c r="IV1699" s="6"/>
      <c r="IW1699" s="5"/>
      <c r="IX1699" s="5"/>
      <c r="IY1699" s="4"/>
      <c r="IZ1699" s="6"/>
      <c r="JA1699" s="4"/>
      <c r="JB1699" s="6"/>
      <c r="JC1699" s="5"/>
      <c r="JD1699" s="5"/>
      <c r="JE1699" s="4"/>
      <c r="JF1699" s="6"/>
      <c r="JG1699" s="4"/>
      <c r="JH1699" s="6"/>
      <c r="JI1699" s="5"/>
      <c r="JJ1699" s="5"/>
      <c r="JK1699" s="4"/>
      <c r="JL1699" s="6"/>
      <c r="JM1699" s="4"/>
      <c r="JN1699" s="6"/>
      <c r="JO1699" s="5"/>
      <c r="JP1699" s="5"/>
      <c r="JQ1699" s="4"/>
      <c r="JR1699" s="6"/>
      <c r="JS1699" s="4"/>
      <c r="JT1699" s="6"/>
      <c r="JU1699" s="5"/>
      <c r="JV1699" s="5"/>
      <c r="JW1699" s="4"/>
      <c r="JX1699" s="6"/>
      <c r="JY1699" s="4"/>
      <c r="JZ1699" s="6"/>
      <c r="KA1699" s="5"/>
      <c r="KB1699" s="5"/>
      <c r="KC1699" s="4"/>
      <c r="KD1699" s="6"/>
      <c r="KE1699" s="4"/>
      <c r="KF1699" s="6"/>
      <c r="KG1699" s="5"/>
      <c r="KH1699" s="5"/>
      <c r="KI1699" s="4"/>
      <c r="KJ1699" s="6"/>
      <c r="KK1699" s="4"/>
      <c r="KL1699" s="6"/>
      <c r="KM1699" s="5"/>
      <c r="KN1699" s="5"/>
    </row>
    <row r="1700">
      <c r="A1700" s="3" t="s">
        <v>85</v>
      </c>
      <c r="B1700" s="3" t="s">
        <v>712</v>
      </c>
      <c r="C1700" s="3" t="s">
        <v>543</v>
      </c>
      <c r="D1700" s="3" t="s">
        <v>712</v>
      </c>
      <c r="E1700" s="3" t="s">
        <v>1119</v>
      </c>
      <c r="F1700" s="3" t="s">
        <v>104</v>
      </c>
      <c r="G1700" s="3" t="s">
        <v>104</v>
      </c>
      <c r="H1700" s="3" t="s">
        <v>104</v>
      </c>
      <c r="I1700" s="3" t="s">
        <v>1311</v>
      </c>
      <c r="J1700" s="3" t="s">
        <v>104</v>
      </c>
      <c r="K1700" s="4"/>
      <c r="L1700" s="4">
        <f>=ROUNDDOWN({0},0)</f>
      </c>
      <c r="M1700" s="4"/>
      <c r="N1700" s="5"/>
      <c r="O1700" s="4"/>
      <c r="P1700" s="4">
        <f>=ROUNDDOWN({0},0)</f>
      </c>
      <c r="Q1700" s="4"/>
      <c r="R1700" s="5"/>
      <c r="S1700" s="4"/>
      <c r="T1700" s="6"/>
      <c r="U1700" s="4"/>
      <c r="V1700" s="6"/>
      <c r="W1700" s="5"/>
      <c r="X1700" s="5"/>
      <c r="Y1700" s="4"/>
      <c r="Z1700" s="6"/>
      <c r="AA1700" s="4"/>
      <c r="AB1700" s="6"/>
      <c r="AC1700" s="5"/>
      <c r="AD1700" s="5"/>
      <c r="AE1700" s="4"/>
      <c r="AF1700" s="6"/>
      <c r="AG1700" s="4"/>
      <c r="AH1700" s="6"/>
      <c r="AI1700" s="5"/>
      <c r="AJ1700" s="5"/>
      <c r="AK1700" s="4"/>
      <c r="AL1700" s="6"/>
      <c r="AM1700" s="4"/>
      <c r="AN1700" s="6"/>
      <c r="AO1700" s="5"/>
      <c r="AP1700" s="5"/>
      <c r="AQ1700" s="4"/>
      <c r="AR1700" s="6"/>
      <c r="AS1700" s="4"/>
      <c r="AT1700" s="6"/>
      <c r="AU1700" s="5"/>
      <c r="AV1700" s="5"/>
      <c r="AW1700" s="4"/>
      <c r="AX1700" s="6"/>
      <c r="AY1700" s="4"/>
      <c r="AZ1700" s="6"/>
      <c r="BA1700" s="5"/>
      <c r="BB1700" s="5"/>
      <c r="BC1700" s="4"/>
      <c r="BD1700" s="6"/>
      <c r="BE1700" s="4"/>
      <c r="BF1700" s="6"/>
      <c r="BG1700" s="5"/>
      <c r="BH1700" s="5"/>
      <c r="BI1700" s="4"/>
      <c r="BJ1700" s="6"/>
      <c r="BK1700" s="4"/>
      <c r="BL1700" s="6"/>
      <c r="BM1700" s="5"/>
      <c r="BN1700" s="5"/>
      <c r="BO1700" s="4"/>
      <c r="BP1700" s="6"/>
      <c r="BQ1700" s="4"/>
      <c r="BR1700" s="6"/>
      <c r="BS1700" s="5"/>
      <c r="BT1700" s="5"/>
      <c r="BU1700" s="4"/>
      <c r="BV1700" s="6"/>
      <c r="BW1700" s="4"/>
      <c r="BX1700" s="6"/>
      <c r="BY1700" s="5"/>
      <c r="BZ1700" s="5"/>
      <c r="CA1700" s="4"/>
      <c r="CB1700" s="6"/>
      <c r="CC1700" s="4"/>
      <c r="CD1700" s="6"/>
      <c r="CE1700" s="5"/>
      <c r="CF1700" s="5"/>
      <c r="CG1700" s="4"/>
      <c r="CH1700" s="6"/>
      <c r="CI1700" s="4"/>
      <c r="CJ1700" s="6"/>
      <c r="CK1700" s="5"/>
      <c r="CL1700" s="5"/>
      <c r="CM1700" s="4"/>
      <c r="CN1700" s="6"/>
      <c r="CO1700" s="4"/>
      <c r="CP1700" s="6"/>
      <c r="CQ1700" s="5"/>
      <c r="CR1700" s="5"/>
      <c r="CS1700" s="4"/>
      <c r="CT1700" s="6"/>
      <c r="CU1700" s="4"/>
      <c r="CV1700" s="6"/>
      <c r="CW1700" s="5"/>
      <c r="CX1700" s="5"/>
      <c r="CY1700" s="4"/>
      <c r="CZ1700" s="6"/>
      <c r="DA1700" s="4"/>
      <c r="DB1700" s="6"/>
      <c r="DC1700" s="5"/>
      <c r="DD1700" s="5"/>
      <c r="DE1700" s="4"/>
      <c r="DF1700" s="6"/>
      <c r="DG1700" s="4"/>
      <c r="DH1700" s="6"/>
      <c r="DI1700" s="5"/>
      <c r="DJ1700" s="5"/>
      <c r="DK1700" s="4"/>
      <c r="DL1700" s="6"/>
      <c r="DM1700" s="4"/>
      <c r="DN1700" s="6"/>
      <c r="DO1700" s="5"/>
      <c r="DP1700" s="5"/>
      <c r="DQ1700" s="4"/>
      <c r="DR1700" s="6"/>
      <c r="DS1700" s="4"/>
      <c r="DT1700" s="6"/>
      <c r="DU1700" s="5"/>
      <c r="DV1700" s="5"/>
      <c r="DW1700" s="4"/>
      <c r="DX1700" s="6"/>
      <c r="DY1700" s="4"/>
      <c r="DZ1700" s="6"/>
      <c r="EA1700" s="5"/>
      <c r="EB1700" s="5"/>
      <c r="EC1700" s="4"/>
      <c r="ED1700" s="6"/>
      <c r="EE1700" s="4"/>
      <c r="EF1700" s="6"/>
      <c r="EG1700" s="5"/>
      <c r="EH1700" s="5"/>
      <c r="EI1700" s="4"/>
      <c r="EJ1700" s="6"/>
      <c r="EK1700" s="4"/>
      <c r="EL1700" s="6"/>
      <c r="EM1700" s="5"/>
      <c r="EN1700" s="5"/>
      <c r="EO1700" s="4"/>
      <c r="EP1700" s="6"/>
      <c r="EQ1700" s="4"/>
      <c r="ER1700" s="6"/>
      <c r="ES1700" s="5"/>
      <c r="ET1700" s="5"/>
      <c r="EU1700" s="4"/>
      <c r="EV1700" s="6"/>
      <c r="EW1700" s="4"/>
      <c r="EX1700" s="6"/>
      <c r="EY1700" s="5"/>
      <c r="EZ1700" s="5"/>
      <c r="FA1700" s="4"/>
      <c r="FB1700" s="6"/>
      <c r="FC1700" s="4"/>
      <c r="FD1700" s="6"/>
      <c r="FE1700" s="5"/>
      <c r="FF1700" s="5"/>
      <c r="FG1700" s="4"/>
      <c r="FH1700" s="6"/>
      <c r="FI1700" s="4"/>
      <c r="FJ1700" s="6"/>
      <c r="FK1700" s="5"/>
      <c r="FL1700" s="5"/>
      <c r="FM1700" s="4"/>
      <c r="FN1700" s="6"/>
      <c r="FO1700" s="4"/>
      <c r="FP1700" s="6"/>
      <c r="FQ1700" s="5"/>
      <c r="FR1700" s="5"/>
      <c r="FS1700" s="4"/>
      <c r="FT1700" s="6"/>
      <c r="FU1700" s="4"/>
      <c r="FV1700" s="6"/>
      <c r="FW1700" s="5"/>
      <c r="FX1700" s="5"/>
      <c r="FY1700" s="4"/>
      <c r="FZ1700" s="6"/>
      <c r="GA1700" s="4"/>
      <c r="GB1700" s="6"/>
      <c r="GC1700" s="5"/>
      <c r="GD1700" s="5"/>
      <c r="GE1700" s="4"/>
      <c r="GF1700" s="6"/>
      <c r="GG1700" s="4"/>
      <c r="GH1700" s="6"/>
      <c r="GI1700" s="5"/>
      <c r="GJ1700" s="5"/>
      <c r="GK1700" s="4"/>
      <c r="GL1700" s="6"/>
      <c r="GM1700" s="4"/>
      <c r="GN1700" s="6"/>
      <c r="GO1700" s="5"/>
      <c r="GP1700" s="5"/>
      <c r="GQ1700" s="4"/>
      <c r="GR1700" s="6"/>
      <c r="GS1700" s="4"/>
      <c r="GT1700" s="6"/>
      <c r="GU1700" s="5"/>
      <c r="GV1700" s="5"/>
      <c r="GW1700" s="4"/>
      <c r="GX1700" s="6"/>
      <c r="GY1700" s="4"/>
      <c r="GZ1700" s="6"/>
      <c r="HA1700" s="5"/>
      <c r="HB1700" s="5"/>
      <c r="HC1700" s="4"/>
      <c r="HD1700" s="6"/>
      <c r="HE1700" s="4"/>
      <c r="HF1700" s="6"/>
      <c r="HG1700" s="5"/>
      <c r="HH1700" s="5"/>
      <c r="HI1700" s="4"/>
      <c r="HJ1700" s="6"/>
      <c r="HK1700" s="4"/>
      <c r="HL1700" s="6"/>
      <c r="HM1700" s="5"/>
      <c r="HN1700" s="5"/>
      <c r="HO1700" s="4"/>
      <c r="HP1700" s="6"/>
      <c r="HQ1700" s="4"/>
      <c r="HR1700" s="6"/>
      <c r="HS1700" s="5"/>
      <c r="HT1700" s="5"/>
      <c r="HU1700" s="4"/>
      <c r="HV1700" s="6"/>
      <c r="HW1700" s="4"/>
      <c r="HX1700" s="6"/>
      <c r="HY1700" s="5"/>
      <c r="HZ1700" s="5"/>
      <c r="IA1700" s="4"/>
      <c r="IB1700" s="6"/>
      <c r="IC1700" s="4"/>
      <c r="ID1700" s="6"/>
      <c r="IE1700" s="5"/>
      <c r="IF1700" s="5"/>
      <c r="IG1700" s="4"/>
      <c r="IH1700" s="6"/>
      <c r="II1700" s="4"/>
      <c r="IJ1700" s="6"/>
      <c r="IK1700" s="5"/>
      <c r="IL1700" s="5"/>
      <c r="IM1700" s="4"/>
      <c r="IN1700" s="6"/>
      <c r="IO1700" s="4"/>
      <c r="IP1700" s="6"/>
      <c r="IQ1700" s="5"/>
      <c r="IR1700" s="5"/>
      <c r="IS1700" s="4"/>
      <c r="IT1700" s="6"/>
      <c r="IU1700" s="4"/>
      <c r="IV1700" s="6"/>
      <c r="IW1700" s="5"/>
      <c r="IX1700" s="5"/>
      <c r="IY1700" s="4"/>
      <c r="IZ1700" s="6"/>
      <c r="JA1700" s="4"/>
      <c r="JB1700" s="6"/>
      <c r="JC1700" s="5"/>
      <c r="JD1700" s="5"/>
      <c r="JE1700" s="4"/>
      <c r="JF1700" s="6"/>
      <c r="JG1700" s="4"/>
      <c r="JH1700" s="6"/>
      <c r="JI1700" s="5"/>
      <c r="JJ1700" s="5"/>
      <c r="JK1700" s="4"/>
      <c r="JL1700" s="6"/>
      <c r="JM1700" s="4"/>
      <c r="JN1700" s="6"/>
      <c r="JO1700" s="5"/>
      <c r="JP1700" s="5"/>
      <c r="JQ1700" s="4"/>
      <c r="JR1700" s="6"/>
      <c r="JS1700" s="4"/>
      <c r="JT1700" s="6"/>
      <c r="JU1700" s="5"/>
      <c r="JV1700" s="5"/>
      <c r="JW1700" s="4"/>
      <c r="JX1700" s="6"/>
      <c r="JY1700" s="4"/>
      <c r="JZ1700" s="6"/>
      <c r="KA1700" s="5"/>
      <c r="KB1700" s="5"/>
      <c r="KC1700" s="4"/>
      <c r="KD1700" s="6"/>
      <c r="KE1700" s="4"/>
      <c r="KF1700" s="6"/>
      <c r="KG1700" s="5"/>
      <c r="KH1700" s="5"/>
      <c r="KI1700" s="4"/>
      <c r="KJ1700" s="6"/>
      <c r="KK1700" s="4"/>
      <c r="KL1700" s="6"/>
      <c r="KM1700" s="5"/>
      <c r="KN1700" s="5"/>
    </row>
    <row r="1701">
      <c r="A1701" s="3" t="s">
        <v>85</v>
      </c>
      <c r="B1701" s="3" t="s">
        <v>712</v>
      </c>
      <c r="C1701" s="3" t="s">
        <v>543</v>
      </c>
      <c r="D1701" s="3" t="s">
        <v>712</v>
      </c>
      <c r="E1701" s="3" t="s">
        <v>1132</v>
      </c>
      <c r="F1701" s="3" t="s">
        <v>104</v>
      </c>
      <c r="G1701" s="3" t="s">
        <v>104</v>
      </c>
      <c r="H1701" s="3" t="s">
        <v>104</v>
      </c>
      <c r="I1701" s="3" t="s">
        <v>1364</v>
      </c>
      <c r="J1701" s="3" t="s">
        <v>104</v>
      </c>
      <c r="K1701" s="4"/>
      <c r="L1701" s="4">
        <f>=ROUNDDOWN({0},0)</f>
      </c>
      <c r="M1701" s="4"/>
      <c r="N1701" s="5"/>
      <c r="O1701" s="4"/>
      <c r="P1701" s="4">
        <f>=ROUNDDOWN({0},0)</f>
      </c>
      <c r="Q1701" s="4"/>
      <c r="R1701" s="5"/>
      <c r="S1701" s="4"/>
      <c r="T1701" s="6"/>
      <c r="U1701" s="4"/>
      <c r="V1701" s="6"/>
      <c r="W1701" s="5"/>
      <c r="X1701" s="5"/>
      <c r="Y1701" s="4"/>
      <c r="Z1701" s="6"/>
      <c r="AA1701" s="4"/>
      <c r="AB1701" s="6"/>
      <c r="AC1701" s="5"/>
      <c r="AD1701" s="5"/>
      <c r="AE1701" s="4"/>
      <c r="AF1701" s="6"/>
      <c r="AG1701" s="4"/>
      <c r="AH1701" s="6"/>
      <c r="AI1701" s="5"/>
      <c r="AJ1701" s="5"/>
      <c r="AK1701" s="4"/>
      <c r="AL1701" s="6"/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  <c r="AW1701" s="4"/>
      <c r="AX1701" s="6"/>
      <c r="AY1701" s="4"/>
      <c r="AZ1701" s="6"/>
      <c r="BA1701" s="5"/>
      <c r="BB1701" s="5"/>
      <c r="BC1701" s="4"/>
      <c r="BD1701" s="6"/>
      <c r="BE1701" s="4"/>
      <c r="BF1701" s="6"/>
      <c r="BG1701" s="5"/>
      <c r="BH1701" s="5"/>
      <c r="BI1701" s="4"/>
      <c r="BJ1701" s="6"/>
      <c r="BK1701" s="4"/>
      <c r="BL1701" s="6"/>
      <c r="BM1701" s="5"/>
      <c r="BN1701" s="5"/>
      <c r="BO1701" s="4"/>
      <c r="BP1701" s="6"/>
      <c r="BQ1701" s="4"/>
      <c r="BR1701" s="6"/>
      <c r="BS1701" s="5"/>
      <c r="BT1701" s="5"/>
      <c r="BU1701" s="4"/>
      <c r="BV1701" s="6"/>
      <c r="BW1701" s="4"/>
      <c r="BX1701" s="6"/>
      <c r="BY1701" s="5"/>
      <c r="BZ1701" s="5"/>
      <c r="CA1701" s="4"/>
      <c r="CB1701" s="6"/>
      <c r="CC1701" s="4"/>
      <c r="CD1701" s="6"/>
      <c r="CE1701" s="5"/>
      <c r="CF1701" s="5"/>
      <c r="CG1701" s="4"/>
      <c r="CH1701" s="6"/>
      <c r="CI1701" s="4"/>
      <c r="CJ1701" s="6"/>
      <c r="CK1701" s="5"/>
      <c r="CL1701" s="5"/>
      <c r="CM1701" s="4"/>
      <c r="CN1701" s="6"/>
      <c r="CO1701" s="4"/>
      <c r="CP1701" s="6"/>
      <c r="CQ1701" s="5"/>
      <c r="CR1701" s="5"/>
      <c r="CS1701" s="4"/>
      <c r="CT1701" s="6"/>
      <c r="CU1701" s="4"/>
      <c r="CV1701" s="6"/>
      <c r="CW1701" s="5"/>
      <c r="CX1701" s="5"/>
      <c r="CY1701" s="4"/>
      <c r="CZ1701" s="6"/>
      <c r="DA1701" s="4"/>
      <c r="DB1701" s="6"/>
      <c r="DC1701" s="5"/>
      <c r="DD1701" s="5"/>
      <c r="DE1701" s="4"/>
      <c r="DF1701" s="6"/>
      <c r="DG1701" s="4"/>
      <c r="DH1701" s="6"/>
      <c r="DI1701" s="5"/>
      <c r="DJ1701" s="5"/>
      <c r="DK1701" s="4"/>
      <c r="DL1701" s="6"/>
      <c r="DM1701" s="4"/>
      <c r="DN1701" s="6"/>
      <c r="DO1701" s="5"/>
      <c r="DP1701" s="5"/>
      <c r="DQ1701" s="4"/>
      <c r="DR1701" s="6"/>
      <c r="DS1701" s="4"/>
      <c r="DT1701" s="6"/>
      <c r="DU1701" s="5"/>
      <c r="DV1701" s="5"/>
      <c r="DW1701" s="4"/>
      <c r="DX1701" s="6"/>
      <c r="DY1701" s="4"/>
      <c r="DZ1701" s="6"/>
      <c r="EA1701" s="5"/>
      <c r="EB1701" s="5"/>
      <c r="EC1701" s="4"/>
      <c r="ED1701" s="6"/>
      <c r="EE1701" s="4"/>
      <c r="EF1701" s="6"/>
      <c r="EG1701" s="5"/>
      <c r="EH1701" s="5"/>
      <c r="EI1701" s="4"/>
      <c r="EJ1701" s="6"/>
      <c r="EK1701" s="4"/>
      <c r="EL1701" s="6"/>
      <c r="EM1701" s="5"/>
      <c r="EN1701" s="5"/>
      <c r="EO1701" s="4"/>
      <c r="EP1701" s="6"/>
      <c r="EQ1701" s="4"/>
      <c r="ER1701" s="6"/>
      <c r="ES1701" s="5"/>
      <c r="ET1701" s="5"/>
      <c r="EU1701" s="4"/>
      <c r="EV1701" s="6"/>
      <c r="EW1701" s="4"/>
      <c r="EX1701" s="6"/>
      <c r="EY1701" s="5"/>
      <c r="EZ1701" s="5"/>
      <c r="FA1701" s="4"/>
      <c r="FB1701" s="6"/>
      <c r="FC1701" s="4"/>
      <c r="FD1701" s="6"/>
      <c r="FE1701" s="5"/>
      <c r="FF1701" s="5"/>
      <c r="FG1701" s="4"/>
      <c r="FH1701" s="6"/>
      <c r="FI1701" s="4"/>
      <c r="FJ1701" s="6"/>
      <c r="FK1701" s="5"/>
      <c r="FL1701" s="5"/>
      <c r="FM1701" s="4"/>
      <c r="FN1701" s="6"/>
      <c r="FO1701" s="4"/>
      <c r="FP1701" s="6"/>
      <c r="FQ1701" s="5"/>
      <c r="FR1701" s="5"/>
      <c r="FS1701" s="4"/>
      <c r="FT1701" s="6"/>
      <c r="FU1701" s="4"/>
      <c r="FV1701" s="6"/>
      <c r="FW1701" s="5"/>
      <c r="FX1701" s="5"/>
      <c r="FY1701" s="4"/>
      <c r="FZ1701" s="6"/>
      <c r="GA1701" s="4"/>
      <c r="GB1701" s="6"/>
      <c r="GC1701" s="5"/>
      <c r="GD1701" s="5"/>
      <c r="GE1701" s="4"/>
      <c r="GF1701" s="6"/>
      <c r="GG1701" s="4"/>
      <c r="GH1701" s="6"/>
      <c r="GI1701" s="5"/>
      <c r="GJ1701" s="5"/>
      <c r="GK1701" s="4"/>
      <c r="GL1701" s="6"/>
      <c r="GM1701" s="4"/>
      <c r="GN1701" s="6"/>
      <c r="GO1701" s="5"/>
      <c r="GP1701" s="5"/>
      <c r="GQ1701" s="4"/>
      <c r="GR1701" s="6"/>
      <c r="GS1701" s="4"/>
      <c r="GT1701" s="6"/>
      <c r="GU1701" s="5"/>
      <c r="GV1701" s="5"/>
      <c r="GW1701" s="4"/>
      <c r="GX1701" s="6"/>
      <c r="GY1701" s="4"/>
      <c r="GZ1701" s="6"/>
      <c r="HA1701" s="5"/>
      <c r="HB1701" s="5"/>
      <c r="HC1701" s="4"/>
      <c r="HD1701" s="6"/>
      <c r="HE1701" s="4"/>
      <c r="HF1701" s="6"/>
      <c r="HG1701" s="5"/>
      <c r="HH1701" s="5"/>
      <c r="HI1701" s="4"/>
      <c r="HJ1701" s="6"/>
      <c r="HK1701" s="4"/>
      <c r="HL1701" s="6"/>
      <c r="HM1701" s="5"/>
      <c r="HN1701" s="5"/>
      <c r="HO1701" s="4"/>
      <c r="HP1701" s="6"/>
      <c r="HQ1701" s="4"/>
      <c r="HR1701" s="6"/>
      <c r="HS1701" s="5"/>
      <c r="HT1701" s="5"/>
      <c r="HU1701" s="4"/>
      <c r="HV1701" s="6"/>
      <c r="HW1701" s="4"/>
      <c r="HX1701" s="6"/>
      <c r="HY1701" s="5"/>
      <c r="HZ1701" s="5"/>
      <c r="IA1701" s="4"/>
      <c r="IB1701" s="6"/>
      <c r="IC1701" s="4"/>
      <c r="ID1701" s="6"/>
      <c r="IE1701" s="5"/>
      <c r="IF1701" s="5"/>
      <c r="IG1701" s="4"/>
      <c r="IH1701" s="6"/>
      <c r="II1701" s="4"/>
      <c r="IJ1701" s="6"/>
      <c r="IK1701" s="5"/>
      <c r="IL1701" s="5"/>
      <c r="IM1701" s="4"/>
      <c r="IN1701" s="6"/>
      <c r="IO1701" s="4"/>
      <c r="IP1701" s="6"/>
      <c r="IQ1701" s="5"/>
      <c r="IR1701" s="5"/>
      <c r="IS1701" s="4"/>
      <c r="IT1701" s="6"/>
      <c r="IU1701" s="4"/>
      <c r="IV1701" s="6"/>
      <c r="IW1701" s="5"/>
      <c r="IX1701" s="5"/>
      <c r="IY1701" s="4"/>
      <c r="IZ1701" s="6"/>
      <c r="JA1701" s="4"/>
      <c r="JB1701" s="6"/>
      <c r="JC1701" s="5"/>
      <c r="JD1701" s="5"/>
      <c r="JE1701" s="4"/>
      <c r="JF1701" s="6"/>
      <c r="JG1701" s="4"/>
      <c r="JH1701" s="6"/>
      <c r="JI1701" s="5"/>
      <c r="JJ1701" s="5"/>
      <c r="JK1701" s="4"/>
      <c r="JL1701" s="6"/>
      <c r="JM1701" s="4"/>
      <c r="JN1701" s="6"/>
      <c r="JO1701" s="5"/>
      <c r="JP1701" s="5"/>
      <c r="JQ1701" s="4"/>
      <c r="JR1701" s="6"/>
      <c r="JS1701" s="4"/>
      <c r="JT1701" s="6"/>
      <c r="JU1701" s="5"/>
      <c r="JV1701" s="5"/>
      <c r="JW1701" s="4"/>
      <c r="JX1701" s="6"/>
      <c r="JY1701" s="4"/>
      <c r="JZ1701" s="6"/>
      <c r="KA1701" s="5"/>
      <c r="KB1701" s="5"/>
      <c r="KC1701" s="4"/>
      <c r="KD1701" s="6"/>
      <c r="KE1701" s="4"/>
      <c r="KF1701" s="6"/>
      <c r="KG1701" s="5"/>
      <c r="KH1701" s="5"/>
      <c r="KI1701" s="4"/>
      <c r="KJ1701" s="6"/>
      <c r="KK1701" s="4"/>
      <c r="KL1701" s="6"/>
      <c r="KM1701" s="5"/>
      <c r="KN1701" s="5"/>
    </row>
    <row r="1702">
      <c r="A1702" s="3" t="s">
        <v>85</v>
      </c>
      <c r="B1702" s="3" t="s">
        <v>712</v>
      </c>
      <c r="C1702" s="3" t="s">
        <v>543</v>
      </c>
      <c r="D1702" s="3" t="s">
        <v>712</v>
      </c>
      <c r="E1702" s="3" t="s">
        <v>951</v>
      </c>
      <c r="F1702" s="3" t="s">
        <v>104</v>
      </c>
      <c r="G1702" s="3" t="s">
        <v>104</v>
      </c>
      <c r="H1702" s="3" t="s">
        <v>104</v>
      </c>
      <c r="I1702" s="3" t="s">
        <v>1312</v>
      </c>
      <c r="J1702" s="3" t="s">
        <v>104</v>
      </c>
      <c r="K1702" s="4"/>
      <c r="L1702" s="4">
        <f>=ROUNDDOWN({0},0)</f>
      </c>
      <c r="M1702" s="4"/>
      <c r="N1702" s="5"/>
      <c r="O1702" s="4"/>
      <c r="P1702" s="4">
        <f>=ROUNDDOWN({0},0)</f>
      </c>
      <c r="Q1702" s="4"/>
      <c r="R1702" s="5"/>
      <c r="S1702" s="4"/>
      <c r="T1702" s="6"/>
      <c r="U1702" s="4"/>
      <c r="V1702" s="6"/>
      <c r="W1702" s="5"/>
      <c r="X1702" s="5"/>
      <c r="Y1702" s="4"/>
      <c r="Z1702" s="6"/>
      <c r="AA1702" s="4"/>
      <c r="AB1702" s="6"/>
      <c r="AC1702" s="5"/>
      <c r="AD1702" s="5"/>
      <c r="AE1702" s="4"/>
      <c r="AF1702" s="6"/>
      <c r="AG1702" s="4"/>
      <c r="AH1702" s="6"/>
      <c r="AI1702" s="5"/>
      <c r="AJ1702" s="5"/>
      <c r="AK1702" s="4"/>
      <c r="AL1702" s="6"/>
      <c r="AM1702" s="4"/>
      <c r="AN1702" s="6"/>
      <c r="AO1702" s="5"/>
      <c r="AP1702" s="5"/>
      <c r="AQ1702" s="4"/>
      <c r="AR1702" s="6"/>
      <c r="AS1702" s="4"/>
      <c r="AT1702" s="6"/>
      <c r="AU1702" s="5"/>
      <c r="AV1702" s="5"/>
      <c r="AW1702" s="4"/>
      <c r="AX1702" s="6"/>
      <c r="AY1702" s="4"/>
      <c r="AZ1702" s="6"/>
      <c r="BA1702" s="5"/>
      <c r="BB1702" s="5"/>
      <c r="BC1702" s="4"/>
      <c r="BD1702" s="6"/>
      <c r="BE1702" s="4"/>
      <c r="BF1702" s="6"/>
      <c r="BG1702" s="5"/>
      <c r="BH1702" s="5"/>
      <c r="BI1702" s="4"/>
      <c r="BJ1702" s="6"/>
      <c r="BK1702" s="4"/>
      <c r="BL1702" s="6"/>
      <c r="BM1702" s="5"/>
      <c r="BN1702" s="5"/>
      <c r="BO1702" s="4"/>
      <c r="BP1702" s="6"/>
      <c r="BQ1702" s="4"/>
      <c r="BR1702" s="6"/>
      <c r="BS1702" s="5"/>
      <c r="BT1702" s="5"/>
      <c r="BU1702" s="4"/>
      <c r="BV1702" s="6"/>
      <c r="BW1702" s="4"/>
      <c r="BX1702" s="6"/>
      <c r="BY1702" s="5"/>
      <c r="BZ1702" s="5"/>
      <c r="CA1702" s="4"/>
      <c r="CB1702" s="6"/>
      <c r="CC1702" s="4"/>
      <c r="CD1702" s="6"/>
      <c r="CE1702" s="5"/>
      <c r="CF1702" s="5"/>
      <c r="CG1702" s="4"/>
      <c r="CH1702" s="6"/>
      <c r="CI1702" s="4"/>
      <c r="CJ1702" s="6"/>
      <c r="CK1702" s="5"/>
      <c r="CL1702" s="5"/>
      <c r="CM1702" s="4"/>
      <c r="CN1702" s="6"/>
      <c r="CO1702" s="4"/>
      <c r="CP1702" s="6"/>
      <c r="CQ1702" s="5"/>
      <c r="CR1702" s="5"/>
      <c r="CS1702" s="4"/>
      <c r="CT1702" s="6"/>
      <c r="CU1702" s="4"/>
      <c r="CV1702" s="6"/>
      <c r="CW1702" s="5"/>
      <c r="CX1702" s="5"/>
      <c r="CY1702" s="4"/>
      <c r="CZ1702" s="6"/>
      <c r="DA1702" s="4"/>
      <c r="DB1702" s="6"/>
      <c r="DC1702" s="5"/>
      <c r="DD1702" s="5"/>
      <c r="DE1702" s="4"/>
      <c r="DF1702" s="6"/>
      <c r="DG1702" s="4"/>
      <c r="DH1702" s="6"/>
      <c r="DI1702" s="5"/>
      <c r="DJ1702" s="5"/>
      <c r="DK1702" s="4"/>
      <c r="DL1702" s="6"/>
      <c r="DM1702" s="4"/>
      <c r="DN1702" s="6"/>
      <c r="DO1702" s="5"/>
      <c r="DP1702" s="5"/>
      <c r="DQ1702" s="4"/>
      <c r="DR1702" s="6"/>
      <c r="DS1702" s="4"/>
      <c r="DT1702" s="6"/>
      <c r="DU1702" s="5"/>
      <c r="DV1702" s="5"/>
      <c r="DW1702" s="4"/>
      <c r="DX1702" s="6"/>
      <c r="DY1702" s="4"/>
      <c r="DZ1702" s="6"/>
      <c r="EA1702" s="5"/>
      <c r="EB1702" s="5"/>
      <c r="EC1702" s="4"/>
      <c r="ED1702" s="6"/>
      <c r="EE1702" s="4"/>
      <c r="EF1702" s="6"/>
      <c r="EG1702" s="5"/>
      <c r="EH1702" s="5"/>
      <c r="EI1702" s="4"/>
      <c r="EJ1702" s="6"/>
      <c r="EK1702" s="4"/>
      <c r="EL1702" s="6"/>
      <c r="EM1702" s="5"/>
      <c r="EN1702" s="5"/>
      <c r="EO1702" s="4"/>
      <c r="EP1702" s="6"/>
      <c r="EQ1702" s="4"/>
      <c r="ER1702" s="6"/>
      <c r="ES1702" s="5"/>
      <c r="ET1702" s="5"/>
      <c r="EU1702" s="4"/>
      <c r="EV1702" s="6"/>
      <c r="EW1702" s="4"/>
      <c r="EX1702" s="6"/>
      <c r="EY1702" s="5"/>
      <c r="EZ1702" s="5"/>
      <c r="FA1702" s="4"/>
      <c r="FB1702" s="6"/>
      <c r="FC1702" s="4"/>
      <c r="FD1702" s="6"/>
      <c r="FE1702" s="5"/>
      <c r="FF1702" s="5"/>
      <c r="FG1702" s="4"/>
      <c r="FH1702" s="6"/>
      <c r="FI1702" s="4"/>
      <c r="FJ1702" s="6"/>
      <c r="FK1702" s="5"/>
      <c r="FL1702" s="5"/>
      <c r="FM1702" s="4"/>
      <c r="FN1702" s="6"/>
      <c r="FO1702" s="4"/>
      <c r="FP1702" s="6"/>
      <c r="FQ1702" s="5"/>
      <c r="FR1702" s="5"/>
      <c r="FS1702" s="4"/>
      <c r="FT1702" s="6"/>
      <c r="FU1702" s="4"/>
      <c r="FV1702" s="6"/>
      <c r="FW1702" s="5"/>
      <c r="FX1702" s="5"/>
      <c r="FY1702" s="4"/>
      <c r="FZ1702" s="6"/>
      <c r="GA1702" s="4"/>
      <c r="GB1702" s="6"/>
      <c r="GC1702" s="5"/>
      <c r="GD1702" s="5"/>
      <c r="GE1702" s="4"/>
      <c r="GF1702" s="6"/>
      <c r="GG1702" s="4"/>
      <c r="GH1702" s="6"/>
      <c r="GI1702" s="5"/>
      <c r="GJ1702" s="5"/>
      <c r="GK1702" s="4"/>
      <c r="GL1702" s="6"/>
      <c r="GM1702" s="4"/>
      <c r="GN1702" s="6"/>
      <c r="GO1702" s="5"/>
      <c r="GP1702" s="5"/>
      <c r="GQ1702" s="4"/>
      <c r="GR1702" s="6"/>
      <c r="GS1702" s="4"/>
      <c r="GT1702" s="6"/>
      <c r="GU1702" s="5"/>
      <c r="GV1702" s="5"/>
      <c r="GW1702" s="4"/>
      <c r="GX1702" s="6"/>
      <c r="GY1702" s="4"/>
      <c r="GZ1702" s="6"/>
      <c r="HA1702" s="5"/>
      <c r="HB1702" s="5"/>
      <c r="HC1702" s="4"/>
      <c r="HD1702" s="6"/>
      <c r="HE1702" s="4"/>
      <c r="HF1702" s="6"/>
      <c r="HG1702" s="5"/>
      <c r="HH1702" s="5"/>
      <c r="HI1702" s="4"/>
      <c r="HJ1702" s="6"/>
      <c r="HK1702" s="4"/>
      <c r="HL1702" s="6"/>
      <c r="HM1702" s="5"/>
      <c r="HN1702" s="5"/>
      <c r="HO1702" s="4"/>
      <c r="HP1702" s="6"/>
      <c r="HQ1702" s="4"/>
      <c r="HR1702" s="6"/>
      <c r="HS1702" s="5"/>
      <c r="HT1702" s="5"/>
      <c r="HU1702" s="4"/>
      <c r="HV1702" s="6"/>
      <c r="HW1702" s="4"/>
      <c r="HX1702" s="6"/>
      <c r="HY1702" s="5"/>
      <c r="HZ1702" s="5"/>
      <c r="IA1702" s="4"/>
      <c r="IB1702" s="6"/>
      <c r="IC1702" s="4"/>
      <c r="ID1702" s="6"/>
      <c r="IE1702" s="5"/>
      <c r="IF1702" s="5"/>
      <c r="IG1702" s="4"/>
      <c r="IH1702" s="6"/>
      <c r="II1702" s="4"/>
      <c r="IJ1702" s="6"/>
      <c r="IK1702" s="5"/>
      <c r="IL1702" s="5"/>
      <c r="IM1702" s="4"/>
      <c r="IN1702" s="6"/>
      <c r="IO1702" s="4"/>
      <c r="IP1702" s="6"/>
      <c r="IQ1702" s="5"/>
      <c r="IR1702" s="5"/>
      <c r="IS1702" s="4"/>
      <c r="IT1702" s="6"/>
      <c r="IU1702" s="4"/>
      <c r="IV1702" s="6"/>
      <c r="IW1702" s="5"/>
      <c r="IX1702" s="5"/>
      <c r="IY1702" s="4"/>
      <c r="IZ1702" s="6"/>
      <c r="JA1702" s="4"/>
      <c r="JB1702" s="6"/>
      <c r="JC1702" s="5"/>
      <c r="JD1702" s="5"/>
      <c r="JE1702" s="4"/>
      <c r="JF1702" s="6"/>
      <c r="JG1702" s="4"/>
      <c r="JH1702" s="6"/>
      <c r="JI1702" s="5"/>
      <c r="JJ1702" s="5"/>
      <c r="JK1702" s="4"/>
      <c r="JL1702" s="6"/>
      <c r="JM1702" s="4"/>
      <c r="JN1702" s="6"/>
      <c r="JO1702" s="5"/>
      <c r="JP1702" s="5"/>
      <c r="JQ1702" s="4"/>
      <c r="JR1702" s="6"/>
      <c r="JS1702" s="4"/>
      <c r="JT1702" s="6"/>
      <c r="JU1702" s="5"/>
      <c r="JV1702" s="5"/>
      <c r="JW1702" s="4"/>
      <c r="JX1702" s="6"/>
      <c r="JY1702" s="4"/>
      <c r="JZ1702" s="6"/>
      <c r="KA1702" s="5"/>
      <c r="KB1702" s="5"/>
      <c r="KC1702" s="4"/>
      <c r="KD1702" s="6"/>
      <c r="KE1702" s="4"/>
      <c r="KF1702" s="6"/>
      <c r="KG1702" s="5"/>
      <c r="KH1702" s="5"/>
      <c r="KI1702" s="4"/>
      <c r="KJ1702" s="6"/>
      <c r="KK1702" s="4"/>
      <c r="KL1702" s="6"/>
      <c r="KM1702" s="5"/>
      <c r="KN1702" s="5"/>
    </row>
    <row r="1703">
      <c r="A1703" s="3" t="s">
        <v>85</v>
      </c>
      <c r="B1703" s="3" t="s">
        <v>712</v>
      </c>
      <c r="C1703" s="3" t="s">
        <v>543</v>
      </c>
      <c r="D1703" s="3" t="s">
        <v>712</v>
      </c>
      <c r="E1703" s="3" t="s">
        <v>1133</v>
      </c>
      <c r="F1703" s="3" t="s">
        <v>104</v>
      </c>
      <c r="G1703" s="3" t="s">
        <v>104</v>
      </c>
      <c r="H1703" s="3" t="s">
        <v>104</v>
      </c>
      <c r="I1703" s="3" t="s">
        <v>1626</v>
      </c>
      <c r="J1703" s="3" t="s">
        <v>104</v>
      </c>
      <c r="K1703" s="4"/>
      <c r="L1703" s="4">
        <f>=ROUNDDOWN({0},0)</f>
      </c>
      <c r="M1703" s="4"/>
      <c r="N1703" s="5"/>
      <c r="O1703" s="4"/>
      <c r="P1703" s="4">
        <f>=ROUNDDOWN({0},0)</f>
      </c>
      <c r="Q1703" s="4"/>
      <c r="R1703" s="5"/>
      <c r="S1703" s="4"/>
      <c r="T1703" s="6"/>
      <c r="U1703" s="4"/>
      <c r="V1703" s="6"/>
      <c r="W1703" s="5"/>
      <c r="X1703" s="5"/>
      <c r="Y1703" s="4"/>
      <c r="Z1703" s="6"/>
      <c r="AA1703" s="4"/>
      <c r="AB1703" s="6"/>
      <c r="AC1703" s="5"/>
      <c r="AD1703" s="5"/>
      <c r="AE1703" s="4"/>
      <c r="AF1703" s="6"/>
      <c r="AG1703" s="4"/>
      <c r="AH1703" s="6"/>
      <c r="AI1703" s="5"/>
      <c r="AJ1703" s="5"/>
      <c r="AK1703" s="4"/>
      <c r="AL1703" s="6"/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  <c r="AW1703" s="4"/>
      <c r="AX1703" s="6"/>
      <c r="AY1703" s="4"/>
      <c r="AZ1703" s="6"/>
      <c r="BA1703" s="5"/>
      <c r="BB1703" s="5"/>
      <c r="BC1703" s="4"/>
      <c r="BD1703" s="6"/>
      <c r="BE1703" s="4"/>
      <c r="BF1703" s="6"/>
      <c r="BG1703" s="5"/>
      <c r="BH1703" s="5"/>
      <c r="BI1703" s="4"/>
      <c r="BJ1703" s="6"/>
      <c r="BK1703" s="4"/>
      <c r="BL1703" s="6"/>
      <c r="BM1703" s="5"/>
      <c r="BN1703" s="5"/>
      <c r="BO1703" s="4"/>
      <c r="BP1703" s="6"/>
      <c r="BQ1703" s="4"/>
      <c r="BR1703" s="6"/>
      <c r="BS1703" s="5"/>
      <c r="BT1703" s="5"/>
      <c r="BU1703" s="4"/>
      <c r="BV1703" s="6"/>
      <c r="BW1703" s="4"/>
      <c r="BX1703" s="6"/>
      <c r="BY1703" s="5"/>
      <c r="BZ1703" s="5"/>
      <c r="CA1703" s="4"/>
      <c r="CB1703" s="6"/>
      <c r="CC1703" s="4"/>
      <c r="CD1703" s="6"/>
      <c r="CE1703" s="5"/>
      <c r="CF1703" s="5"/>
      <c r="CG1703" s="4"/>
      <c r="CH1703" s="6"/>
      <c r="CI1703" s="4"/>
      <c r="CJ1703" s="6"/>
      <c r="CK1703" s="5"/>
      <c r="CL1703" s="5"/>
      <c r="CM1703" s="4"/>
      <c r="CN1703" s="6"/>
      <c r="CO1703" s="4"/>
      <c r="CP1703" s="6"/>
      <c r="CQ1703" s="5"/>
      <c r="CR1703" s="5"/>
      <c r="CS1703" s="4"/>
      <c r="CT1703" s="6"/>
      <c r="CU1703" s="4"/>
      <c r="CV1703" s="6"/>
      <c r="CW1703" s="5"/>
      <c r="CX1703" s="5"/>
      <c r="CY1703" s="4"/>
      <c r="CZ1703" s="6"/>
      <c r="DA1703" s="4"/>
      <c r="DB1703" s="6"/>
      <c r="DC1703" s="5"/>
      <c r="DD1703" s="5"/>
      <c r="DE1703" s="4"/>
      <c r="DF1703" s="6"/>
      <c r="DG1703" s="4"/>
      <c r="DH1703" s="6"/>
      <c r="DI1703" s="5"/>
      <c r="DJ1703" s="5"/>
      <c r="DK1703" s="4"/>
      <c r="DL1703" s="6"/>
      <c r="DM1703" s="4"/>
      <c r="DN1703" s="6"/>
      <c r="DO1703" s="5"/>
      <c r="DP1703" s="5"/>
      <c r="DQ1703" s="4"/>
      <c r="DR1703" s="6"/>
      <c r="DS1703" s="4"/>
      <c r="DT1703" s="6"/>
      <c r="DU1703" s="5"/>
      <c r="DV1703" s="5"/>
      <c r="DW1703" s="4"/>
      <c r="DX1703" s="6"/>
      <c r="DY1703" s="4"/>
      <c r="DZ1703" s="6"/>
      <c r="EA1703" s="5"/>
      <c r="EB1703" s="5"/>
      <c r="EC1703" s="4"/>
      <c r="ED1703" s="6"/>
      <c r="EE1703" s="4"/>
      <c r="EF1703" s="6"/>
      <c r="EG1703" s="5"/>
      <c r="EH1703" s="5"/>
      <c r="EI1703" s="4"/>
      <c r="EJ1703" s="6"/>
      <c r="EK1703" s="4"/>
      <c r="EL1703" s="6"/>
      <c r="EM1703" s="5"/>
      <c r="EN1703" s="5"/>
      <c r="EO1703" s="4"/>
      <c r="EP1703" s="6"/>
      <c r="EQ1703" s="4"/>
      <c r="ER1703" s="6"/>
      <c r="ES1703" s="5"/>
      <c r="ET1703" s="5"/>
      <c r="EU1703" s="4"/>
      <c r="EV1703" s="6"/>
      <c r="EW1703" s="4"/>
      <c r="EX1703" s="6"/>
      <c r="EY1703" s="5"/>
      <c r="EZ1703" s="5"/>
      <c r="FA1703" s="4"/>
      <c r="FB1703" s="6"/>
      <c r="FC1703" s="4"/>
      <c r="FD1703" s="6"/>
      <c r="FE1703" s="5"/>
      <c r="FF1703" s="5"/>
      <c r="FG1703" s="4"/>
      <c r="FH1703" s="6"/>
      <c r="FI1703" s="4"/>
      <c r="FJ1703" s="6"/>
      <c r="FK1703" s="5"/>
      <c r="FL1703" s="5"/>
      <c r="FM1703" s="4"/>
      <c r="FN1703" s="6"/>
      <c r="FO1703" s="4"/>
      <c r="FP1703" s="6"/>
      <c r="FQ1703" s="5"/>
      <c r="FR1703" s="5"/>
      <c r="FS1703" s="4"/>
      <c r="FT1703" s="6"/>
      <c r="FU1703" s="4"/>
      <c r="FV1703" s="6"/>
      <c r="FW1703" s="5"/>
      <c r="FX1703" s="5"/>
      <c r="FY1703" s="4"/>
      <c r="FZ1703" s="6"/>
      <c r="GA1703" s="4"/>
      <c r="GB1703" s="6"/>
      <c r="GC1703" s="5"/>
      <c r="GD1703" s="5"/>
      <c r="GE1703" s="4"/>
      <c r="GF1703" s="6"/>
      <c r="GG1703" s="4"/>
      <c r="GH1703" s="6"/>
      <c r="GI1703" s="5"/>
      <c r="GJ1703" s="5"/>
      <c r="GK1703" s="4"/>
      <c r="GL1703" s="6"/>
      <c r="GM1703" s="4"/>
      <c r="GN1703" s="6"/>
      <c r="GO1703" s="5"/>
      <c r="GP1703" s="5"/>
      <c r="GQ1703" s="4"/>
      <c r="GR1703" s="6"/>
      <c r="GS1703" s="4"/>
      <c r="GT1703" s="6"/>
      <c r="GU1703" s="5"/>
      <c r="GV1703" s="5"/>
      <c r="GW1703" s="4"/>
      <c r="GX1703" s="6"/>
      <c r="GY1703" s="4"/>
      <c r="GZ1703" s="6"/>
      <c r="HA1703" s="5"/>
      <c r="HB1703" s="5"/>
      <c r="HC1703" s="4"/>
      <c r="HD1703" s="6"/>
      <c r="HE1703" s="4"/>
      <c r="HF1703" s="6"/>
      <c r="HG1703" s="5"/>
      <c r="HH1703" s="5"/>
      <c r="HI1703" s="4"/>
      <c r="HJ1703" s="6"/>
      <c r="HK1703" s="4"/>
      <c r="HL1703" s="6"/>
      <c r="HM1703" s="5"/>
      <c r="HN1703" s="5"/>
      <c r="HO1703" s="4"/>
      <c r="HP1703" s="6"/>
      <c r="HQ1703" s="4"/>
      <c r="HR1703" s="6"/>
      <c r="HS1703" s="5"/>
      <c r="HT1703" s="5"/>
      <c r="HU1703" s="4"/>
      <c r="HV1703" s="6"/>
      <c r="HW1703" s="4"/>
      <c r="HX1703" s="6"/>
      <c r="HY1703" s="5"/>
      <c r="HZ1703" s="5"/>
      <c r="IA1703" s="4"/>
      <c r="IB1703" s="6"/>
      <c r="IC1703" s="4"/>
      <c r="ID1703" s="6"/>
      <c r="IE1703" s="5"/>
      <c r="IF1703" s="5"/>
      <c r="IG1703" s="4"/>
      <c r="IH1703" s="6"/>
      <c r="II1703" s="4"/>
      <c r="IJ1703" s="6"/>
      <c r="IK1703" s="5"/>
      <c r="IL1703" s="5"/>
      <c r="IM1703" s="4"/>
      <c r="IN1703" s="6"/>
      <c r="IO1703" s="4"/>
      <c r="IP1703" s="6"/>
      <c r="IQ1703" s="5"/>
      <c r="IR1703" s="5"/>
      <c r="IS1703" s="4"/>
      <c r="IT1703" s="6"/>
      <c r="IU1703" s="4"/>
      <c r="IV1703" s="6"/>
      <c r="IW1703" s="5"/>
      <c r="IX1703" s="5"/>
      <c r="IY1703" s="4"/>
      <c r="IZ1703" s="6"/>
      <c r="JA1703" s="4"/>
      <c r="JB1703" s="6"/>
      <c r="JC1703" s="5"/>
      <c r="JD1703" s="5"/>
      <c r="JE1703" s="4"/>
      <c r="JF1703" s="6"/>
      <c r="JG1703" s="4"/>
      <c r="JH1703" s="6"/>
      <c r="JI1703" s="5"/>
      <c r="JJ1703" s="5"/>
      <c r="JK1703" s="4"/>
      <c r="JL1703" s="6"/>
      <c r="JM1703" s="4"/>
      <c r="JN1703" s="6"/>
      <c r="JO1703" s="5"/>
      <c r="JP1703" s="5"/>
      <c r="JQ1703" s="4"/>
      <c r="JR1703" s="6"/>
      <c r="JS1703" s="4"/>
      <c r="JT1703" s="6"/>
      <c r="JU1703" s="5"/>
      <c r="JV1703" s="5"/>
      <c r="JW1703" s="4"/>
      <c r="JX1703" s="6"/>
      <c r="JY1703" s="4"/>
      <c r="JZ1703" s="6"/>
      <c r="KA1703" s="5"/>
      <c r="KB1703" s="5"/>
      <c r="KC1703" s="4"/>
      <c r="KD1703" s="6"/>
      <c r="KE1703" s="4"/>
      <c r="KF1703" s="6"/>
      <c r="KG1703" s="5"/>
      <c r="KH1703" s="5"/>
      <c r="KI1703" s="4"/>
      <c r="KJ1703" s="6"/>
      <c r="KK1703" s="4"/>
      <c r="KL1703" s="6"/>
      <c r="KM1703" s="5"/>
      <c r="KN1703" s="5"/>
    </row>
    <row r="1704">
      <c r="A1704" s="3" t="s">
        <v>85</v>
      </c>
      <c r="B1704" s="3" t="s">
        <v>1134</v>
      </c>
      <c r="C1704" s="3" t="s">
        <v>449</v>
      </c>
      <c r="D1704" s="3" t="s">
        <v>450</v>
      </c>
      <c r="E1704" s="3" t="s">
        <v>1135</v>
      </c>
      <c r="F1704" s="3" t="s">
        <v>1136</v>
      </c>
      <c r="G1704" s="3" t="s">
        <v>1137</v>
      </c>
      <c r="H1704" s="3" t="s">
        <v>104</v>
      </c>
      <c r="I1704" s="3" t="s">
        <v>1311</v>
      </c>
      <c r="J1704" s="3" t="s">
        <v>1319</v>
      </c>
      <c r="K1704" s="4">
        <v>265</v>
      </c>
      <c r="L1704" s="4">
        <f>=ROUNDDOWN(10.9053497942387,0)</f>
      </c>
      <c r="M1704" s="4">
        <v>620</v>
      </c>
      <c r="N1704" s="5">
        <v>1</v>
      </c>
      <c r="O1704" s="4"/>
      <c r="P1704" s="4">
        <f>=ROUNDDOWN({0},0)</f>
      </c>
      <c r="Q1704" s="4"/>
      <c r="R1704" s="5"/>
      <c r="S1704" s="4">
        <v>25</v>
      </c>
      <c r="T1704" s="6">
        <v>1502.45</v>
      </c>
      <c r="U1704" s="4"/>
      <c r="V1704" s="6"/>
      <c r="W1704" s="5"/>
      <c r="X1704" s="5"/>
      <c r="Y1704" s="4">
        <v>4</v>
      </c>
      <c r="Z1704" s="6">
        <v>233.29</v>
      </c>
      <c r="AA1704" s="4"/>
      <c r="AB1704" s="6"/>
      <c r="AC1704" s="5"/>
      <c r="AD1704" s="5"/>
      <c r="AE1704" s="4">
        <v>4</v>
      </c>
      <c r="AF1704" s="6">
        <v>232.64</v>
      </c>
      <c r="AG1704" s="4"/>
      <c r="AH1704" s="6"/>
      <c r="AI1704" s="5"/>
      <c r="AJ1704" s="5"/>
      <c r="AK1704" s="4">
        <v>9</v>
      </c>
      <c r="AL1704" s="6">
        <v>551.82</v>
      </c>
      <c r="AM1704" s="4"/>
      <c r="AN1704" s="6"/>
      <c r="AO1704" s="5"/>
      <c r="AP1704" s="5"/>
      <c r="AQ1704" s="4"/>
      <c r="AR1704" s="6"/>
      <c r="AS1704" s="4"/>
      <c r="AT1704" s="6"/>
      <c r="AU1704" s="5"/>
      <c r="AV1704" s="5"/>
      <c r="AW1704" s="4">
        <v>5</v>
      </c>
      <c r="AX1704" s="6">
        <v>301.86</v>
      </c>
      <c r="AY1704" s="4"/>
      <c r="AZ1704" s="6"/>
      <c r="BA1704" s="5"/>
      <c r="BB1704" s="5"/>
      <c r="BC1704" s="4"/>
      <c r="BD1704" s="6"/>
      <c r="BE1704" s="4"/>
      <c r="BF1704" s="6"/>
      <c r="BG1704" s="5"/>
      <c r="BH1704" s="5"/>
      <c r="BI1704" s="4"/>
      <c r="BJ1704" s="6"/>
      <c r="BK1704" s="4"/>
      <c r="BL1704" s="6"/>
      <c r="BM1704" s="5"/>
      <c r="BN1704" s="5"/>
      <c r="BO1704" s="4"/>
      <c r="BP1704" s="6"/>
      <c r="BQ1704" s="4"/>
      <c r="BR1704" s="6"/>
      <c r="BS1704" s="5"/>
      <c r="BT1704" s="5"/>
      <c r="BU1704" s="4">
        <v>2</v>
      </c>
      <c r="BV1704" s="6">
        <v>118.26</v>
      </c>
      <c r="BW1704" s="4"/>
      <c r="BX1704" s="6"/>
      <c r="BY1704" s="5"/>
      <c r="BZ1704" s="5"/>
      <c r="CA1704" s="4"/>
      <c r="CB1704" s="6"/>
      <c r="CC1704" s="4"/>
      <c r="CD1704" s="6"/>
      <c r="CE1704" s="5"/>
      <c r="CF1704" s="5"/>
      <c r="CG1704" s="4"/>
      <c r="CH1704" s="6"/>
      <c r="CI1704" s="4"/>
      <c r="CJ1704" s="6"/>
      <c r="CK1704" s="5"/>
      <c r="CL1704" s="5"/>
      <c r="CM1704" s="4"/>
      <c r="CN1704" s="6"/>
      <c r="CO1704" s="4"/>
      <c r="CP1704" s="6"/>
      <c r="CQ1704" s="5"/>
      <c r="CR1704" s="5"/>
      <c r="CS1704" s="4">
        <v>1</v>
      </c>
      <c r="CT1704" s="6">
        <v>64.58</v>
      </c>
      <c r="CU1704" s="4"/>
      <c r="CV1704" s="6"/>
      <c r="CW1704" s="5"/>
      <c r="CX1704" s="5"/>
      <c r="CY1704" s="4"/>
      <c r="CZ1704" s="6"/>
      <c r="DA1704" s="4"/>
      <c r="DB1704" s="6"/>
      <c r="DC1704" s="5"/>
      <c r="DD1704" s="5"/>
      <c r="DE1704" s="4"/>
      <c r="DF1704" s="6"/>
      <c r="DG1704" s="4"/>
      <c r="DH1704" s="6"/>
      <c r="DI1704" s="5"/>
      <c r="DJ1704" s="5"/>
      <c r="DK1704" s="4"/>
      <c r="DL1704" s="6"/>
      <c r="DM1704" s="4"/>
      <c r="DN1704" s="6"/>
      <c r="DO1704" s="5"/>
      <c r="DP1704" s="5"/>
      <c r="DQ1704" s="4"/>
      <c r="DR1704" s="6"/>
      <c r="DS1704" s="4"/>
      <c r="DT1704" s="6"/>
      <c r="DU1704" s="5"/>
      <c r="DV1704" s="5"/>
      <c r="DW1704" s="4"/>
      <c r="DX1704" s="6"/>
      <c r="DY1704" s="4"/>
      <c r="DZ1704" s="6"/>
      <c r="EA1704" s="5"/>
      <c r="EB1704" s="5"/>
      <c r="EC1704" s="4"/>
      <c r="ED1704" s="6"/>
      <c r="EE1704" s="4"/>
      <c r="EF1704" s="6"/>
      <c r="EG1704" s="5"/>
      <c r="EH1704" s="5"/>
      <c r="EI1704" s="4"/>
      <c r="EJ1704" s="6"/>
      <c r="EK1704" s="4"/>
      <c r="EL1704" s="6"/>
      <c r="EM1704" s="5"/>
      <c r="EN1704" s="5"/>
      <c r="EO1704" s="4"/>
      <c r="EP1704" s="6"/>
      <c r="EQ1704" s="4"/>
      <c r="ER1704" s="6"/>
      <c r="ES1704" s="5"/>
      <c r="ET1704" s="5"/>
      <c r="EU1704" s="4"/>
      <c r="EV1704" s="6"/>
      <c r="EW1704" s="4"/>
      <c r="EX1704" s="6"/>
      <c r="EY1704" s="5"/>
      <c r="EZ1704" s="5"/>
      <c r="FA1704" s="4"/>
      <c r="FB1704" s="6"/>
      <c r="FC1704" s="4"/>
      <c r="FD1704" s="6"/>
      <c r="FE1704" s="5"/>
      <c r="FF1704" s="5"/>
      <c r="FG1704" s="4"/>
      <c r="FH1704" s="6"/>
      <c r="FI1704" s="4"/>
      <c r="FJ1704" s="6"/>
      <c r="FK1704" s="5"/>
      <c r="FL1704" s="5"/>
      <c r="FM1704" s="4"/>
      <c r="FN1704" s="6"/>
      <c r="FO1704" s="4"/>
      <c r="FP1704" s="6"/>
      <c r="FQ1704" s="5"/>
      <c r="FR1704" s="5"/>
      <c r="FS1704" s="4"/>
      <c r="FT1704" s="6"/>
      <c r="FU1704" s="4"/>
      <c r="FV1704" s="6"/>
      <c r="FW1704" s="5"/>
      <c r="FX1704" s="5"/>
      <c r="FY1704" s="4"/>
      <c r="FZ1704" s="6"/>
      <c r="GA1704" s="4"/>
      <c r="GB1704" s="6"/>
      <c r="GC1704" s="5"/>
      <c r="GD1704" s="5"/>
      <c r="GE1704" s="4"/>
      <c r="GF1704" s="6"/>
      <c r="GG1704" s="4"/>
      <c r="GH1704" s="6"/>
      <c r="GI1704" s="5"/>
      <c r="GJ1704" s="5"/>
      <c r="GK1704" s="4"/>
      <c r="GL1704" s="6"/>
      <c r="GM1704" s="4"/>
      <c r="GN1704" s="6"/>
      <c r="GO1704" s="5"/>
      <c r="GP1704" s="5"/>
      <c r="GQ1704" s="4"/>
      <c r="GR1704" s="6"/>
      <c r="GS1704" s="4"/>
      <c r="GT1704" s="6"/>
      <c r="GU1704" s="5"/>
      <c r="GV1704" s="5"/>
      <c r="GW1704" s="4"/>
      <c r="GX1704" s="6"/>
      <c r="GY1704" s="4"/>
      <c r="GZ1704" s="6"/>
      <c r="HA1704" s="5"/>
      <c r="HB1704" s="5"/>
      <c r="HC1704" s="4"/>
      <c r="HD1704" s="6"/>
      <c r="HE1704" s="4"/>
      <c r="HF1704" s="6"/>
      <c r="HG1704" s="5"/>
      <c r="HH1704" s="5"/>
      <c r="HI1704" s="4"/>
      <c r="HJ1704" s="6"/>
      <c r="HK1704" s="4"/>
      <c r="HL1704" s="6"/>
      <c r="HM1704" s="5"/>
      <c r="HN1704" s="5"/>
      <c r="HO1704" s="4"/>
      <c r="HP1704" s="6"/>
      <c r="HQ1704" s="4"/>
      <c r="HR1704" s="6"/>
      <c r="HS1704" s="5"/>
      <c r="HT1704" s="5"/>
      <c r="HU1704" s="4"/>
      <c r="HV1704" s="6"/>
      <c r="HW1704" s="4"/>
      <c r="HX1704" s="6"/>
      <c r="HY1704" s="5"/>
      <c r="HZ1704" s="5"/>
      <c r="IA1704" s="4"/>
      <c r="IB1704" s="6"/>
      <c r="IC1704" s="4"/>
      <c r="ID1704" s="6"/>
      <c r="IE1704" s="5"/>
      <c r="IF1704" s="5"/>
      <c r="IG1704" s="4"/>
      <c r="IH1704" s="6"/>
      <c r="II1704" s="4"/>
      <c r="IJ1704" s="6"/>
      <c r="IK1704" s="5"/>
      <c r="IL1704" s="5"/>
      <c r="IM1704" s="4"/>
      <c r="IN1704" s="6"/>
      <c r="IO1704" s="4"/>
      <c r="IP1704" s="6"/>
      <c r="IQ1704" s="5"/>
      <c r="IR1704" s="5"/>
      <c r="IS1704" s="4"/>
      <c r="IT1704" s="6"/>
      <c r="IU1704" s="4"/>
      <c r="IV1704" s="6"/>
      <c r="IW1704" s="5"/>
      <c r="IX1704" s="5"/>
      <c r="IY1704" s="4"/>
      <c r="IZ1704" s="6"/>
      <c r="JA1704" s="4"/>
      <c r="JB1704" s="6"/>
      <c r="JC1704" s="5"/>
      <c r="JD1704" s="5"/>
      <c r="JE1704" s="4"/>
      <c r="JF1704" s="6"/>
      <c r="JG1704" s="4"/>
      <c r="JH1704" s="6"/>
      <c r="JI1704" s="5"/>
      <c r="JJ1704" s="5"/>
      <c r="JK1704" s="4"/>
      <c r="JL1704" s="6"/>
      <c r="JM1704" s="4"/>
      <c r="JN1704" s="6"/>
      <c r="JO1704" s="5"/>
      <c r="JP1704" s="5"/>
      <c r="JQ1704" s="4"/>
      <c r="JR1704" s="6"/>
      <c r="JS1704" s="4"/>
      <c r="JT1704" s="6"/>
      <c r="JU1704" s="5"/>
      <c r="JV1704" s="5"/>
      <c r="JW1704" s="4"/>
      <c r="JX1704" s="6"/>
      <c r="JY1704" s="4"/>
      <c r="JZ1704" s="6"/>
      <c r="KA1704" s="5"/>
      <c r="KB1704" s="5"/>
      <c r="KC1704" s="4"/>
      <c r="KD1704" s="6"/>
      <c r="KE1704" s="4"/>
      <c r="KF1704" s="6"/>
      <c r="KG1704" s="5"/>
      <c r="KH1704" s="5"/>
      <c r="KI1704" s="4"/>
      <c r="KJ1704" s="6"/>
      <c r="KK1704" s="4"/>
      <c r="KL1704" s="6"/>
      <c r="KM1704" s="5"/>
      <c r="KN1704" s="5"/>
    </row>
    <row r="1705">
      <c r="A1705" s="3" t="s">
        <v>85</v>
      </c>
      <c r="B1705" s="3" t="s">
        <v>1134</v>
      </c>
      <c r="C1705" s="3" t="s">
        <v>87</v>
      </c>
      <c r="D1705" s="3" t="s">
        <v>88</v>
      </c>
      <c r="E1705" s="3" t="s">
        <v>1135</v>
      </c>
      <c r="F1705" s="3" t="s">
        <v>1136</v>
      </c>
      <c r="G1705" s="3" t="s">
        <v>1137</v>
      </c>
      <c r="H1705" s="3" t="s">
        <v>104</v>
      </c>
      <c r="I1705" s="3" t="s">
        <v>1311</v>
      </c>
      <c r="J1705" s="3" t="s">
        <v>1319</v>
      </c>
      <c r="K1705" s="4">
        <v>254</v>
      </c>
      <c r="L1705" s="4">
        <f>=ROUNDDOWN(19.6899224806202,0)</f>
      </c>
      <c r="M1705" s="4">
        <v>180</v>
      </c>
      <c r="N1705" s="5">
        <v>1</v>
      </c>
      <c r="O1705" s="4"/>
      <c r="P1705" s="4">
        <f>=ROUNDDOWN({0},0)</f>
      </c>
      <c r="Q1705" s="4"/>
      <c r="R1705" s="5"/>
      <c r="S1705" s="4">
        <v>12</v>
      </c>
      <c r="T1705" s="6">
        <v>818.58</v>
      </c>
      <c r="U1705" s="4"/>
      <c r="V1705" s="6"/>
      <c r="W1705" s="5"/>
      <c r="X1705" s="5"/>
      <c r="Y1705" s="4"/>
      <c r="Z1705" s="6"/>
      <c r="AA1705" s="4"/>
      <c r="AB1705" s="6"/>
      <c r="AC1705" s="5"/>
      <c r="AD1705" s="5"/>
      <c r="AE1705" s="4"/>
      <c r="AF1705" s="6"/>
      <c r="AG1705" s="4"/>
      <c r="AH1705" s="6"/>
      <c r="AI1705" s="5"/>
      <c r="AJ1705" s="5"/>
      <c r="AK1705" s="4">
        <v>3</v>
      </c>
      <c r="AL1705" s="6">
        <v>189.69</v>
      </c>
      <c r="AM1705" s="4"/>
      <c r="AN1705" s="6"/>
      <c r="AO1705" s="5"/>
      <c r="AP1705" s="5"/>
      <c r="AQ1705" s="4">
        <v>1</v>
      </c>
      <c r="AR1705" s="6">
        <v>57.19</v>
      </c>
      <c r="AS1705" s="4"/>
      <c r="AT1705" s="6"/>
      <c r="AU1705" s="5"/>
      <c r="AV1705" s="5"/>
      <c r="AW1705" s="4">
        <v>1</v>
      </c>
      <c r="AX1705" s="6">
        <v>55.9</v>
      </c>
      <c r="AY1705" s="4"/>
      <c r="AZ1705" s="6"/>
      <c r="BA1705" s="5"/>
      <c r="BB1705" s="5"/>
      <c r="BC1705" s="4">
        <v>2</v>
      </c>
      <c r="BD1705" s="6">
        <v>209.98</v>
      </c>
      <c r="BE1705" s="4"/>
      <c r="BF1705" s="6"/>
      <c r="BG1705" s="5"/>
      <c r="BH1705" s="5"/>
      <c r="BI1705" s="4">
        <v>3</v>
      </c>
      <c r="BJ1705" s="6">
        <v>189.21</v>
      </c>
      <c r="BK1705" s="4"/>
      <c r="BL1705" s="6"/>
      <c r="BM1705" s="5"/>
      <c r="BN1705" s="5"/>
      <c r="BO1705" s="4"/>
      <c r="BP1705" s="6"/>
      <c r="BQ1705" s="4"/>
      <c r="BR1705" s="6"/>
      <c r="BS1705" s="5"/>
      <c r="BT1705" s="5"/>
      <c r="BU1705" s="4">
        <v>1</v>
      </c>
      <c r="BV1705" s="6">
        <v>59.13</v>
      </c>
      <c r="BW1705" s="4"/>
      <c r="BX1705" s="6"/>
      <c r="BY1705" s="5"/>
      <c r="BZ1705" s="5"/>
      <c r="CA1705" s="4"/>
      <c r="CB1705" s="6"/>
      <c r="CC1705" s="4"/>
      <c r="CD1705" s="6"/>
      <c r="CE1705" s="5"/>
      <c r="CF1705" s="5"/>
      <c r="CG1705" s="4">
        <v>1</v>
      </c>
      <c r="CH1705" s="6">
        <v>57.48</v>
      </c>
      <c r="CI1705" s="4"/>
      <c r="CJ1705" s="6"/>
      <c r="CK1705" s="5"/>
      <c r="CL1705" s="5"/>
      <c r="CM1705" s="4"/>
      <c r="CN1705" s="6"/>
      <c r="CO1705" s="4"/>
      <c r="CP1705" s="6"/>
      <c r="CQ1705" s="5"/>
      <c r="CR1705" s="5"/>
      <c r="CS1705" s="4"/>
      <c r="CT1705" s="6"/>
      <c r="CU1705" s="4"/>
      <c r="CV1705" s="6"/>
      <c r="CW1705" s="5"/>
      <c r="CX1705" s="5"/>
      <c r="CY1705" s="4"/>
      <c r="CZ1705" s="6"/>
      <c r="DA1705" s="4"/>
      <c r="DB1705" s="6"/>
      <c r="DC1705" s="5"/>
      <c r="DD1705" s="5"/>
      <c r="DE1705" s="4"/>
      <c r="DF1705" s="6"/>
      <c r="DG1705" s="4"/>
      <c r="DH1705" s="6"/>
      <c r="DI1705" s="5"/>
      <c r="DJ1705" s="5"/>
      <c r="DK1705" s="4"/>
      <c r="DL1705" s="6"/>
      <c r="DM1705" s="4"/>
      <c r="DN1705" s="6"/>
      <c r="DO1705" s="5"/>
      <c r="DP1705" s="5"/>
      <c r="DQ1705" s="4"/>
      <c r="DR1705" s="6"/>
      <c r="DS1705" s="4"/>
      <c r="DT1705" s="6"/>
      <c r="DU1705" s="5"/>
      <c r="DV1705" s="5"/>
      <c r="DW1705" s="4"/>
      <c r="DX1705" s="6"/>
      <c r="DY1705" s="4"/>
      <c r="DZ1705" s="6"/>
      <c r="EA1705" s="5"/>
      <c r="EB1705" s="5"/>
      <c r="EC1705" s="4"/>
      <c r="ED1705" s="6"/>
      <c r="EE1705" s="4"/>
      <c r="EF1705" s="6"/>
      <c r="EG1705" s="5"/>
      <c r="EH1705" s="5"/>
      <c r="EI1705" s="4"/>
      <c r="EJ1705" s="6"/>
      <c r="EK1705" s="4"/>
      <c r="EL1705" s="6"/>
      <c r="EM1705" s="5"/>
      <c r="EN1705" s="5"/>
      <c r="EO1705" s="4"/>
      <c r="EP1705" s="6"/>
      <c r="EQ1705" s="4"/>
      <c r="ER1705" s="6"/>
      <c r="ES1705" s="5"/>
      <c r="ET1705" s="5"/>
      <c r="EU1705" s="4"/>
      <c r="EV1705" s="6"/>
      <c r="EW1705" s="4"/>
      <c r="EX1705" s="6"/>
      <c r="EY1705" s="5"/>
      <c r="EZ1705" s="5"/>
      <c r="FA1705" s="4"/>
      <c r="FB1705" s="6"/>
      <c r="FC1705" s="4"/>
      <c r="FD1705" s="6"/>
      <c r="FE1705" s="5"/>
      <c r="FF1705" s="5"/>
      <c r="FG1705" s="4"/>
      <c r="FH1705" s="6"/>
      <c r="FI1705" s="4"/>
      <c r="FJ1705" s="6"/>
      <c r="FK1705" s="5"/>
      <c r="FL1705" s="5"/>
      <c r="FM1705" s="4"/>
      <c r="FN1705" s="6"/>
      <c r="FO1705" s="4"/>
      <c r="FP1705" s="6"/>
      <c r="FQ1705" s="5"/>
      <c r="FR1705" s="5"/>
      <c r="FS1705" s="4"/>
      <c r="FT1705" s="6"/>
      <c r="FU1705" s="4"/>
      <c r="FV1705" s="6"/>
      <c r="FW1705" s="5"/>
      <c r="FX1705" s="5"/>
      <c r="FY1705" s="4"/>
      <c r="FZ1705" s="6"/>
      <c r="GA1705" s="4"/>
      <c r="GB1705" s="6"/>
      <c r="GC1705" s="5"/>
      <c r="GD1705" s="5"/>
      <c r="GE1705" s="4"/>
      <c r="GF1705" s="6"/>
      <c r="GG1705" s="4"/>
      <c r="GH1705" s="6"/>
      <c r="GI1705" s="5"/>
      <c r="GJ1705" s="5"/>
      <c r="GK1705" s="4"/>
      <c r="GL1705" s="6"/>
      <c r="GM1705" s="4"/>
      <c r="GN1705" s="6"/>
      <c r="GO1705" s="5"/>
      <c r="GP1705" s="5"/>
      <c r="GQ1705" s="4"/>
      <c r="GR1705" s="6"/>
      <c r="GS1705" s="4"/>
      <c r="GT1705" s="6"/>
      <c r="GU1705" s="5"/>
      <c r="GV1705" s="5"/>
      <c r="GW1705" s="4"/>
      <c r="GX1705" s="6"/>
      <c r="GY1705" s="4"/>
      <c r="GZ1705" s="6"/>
      <c r="HA1705" s="5"/>
      <c r="HB1705" s="5"/>
      <c r="HC1705" s="4"/>
      <c r="HD1705" s="6"/>
      <c r="HE1705" s="4"/>
      <c r="HF1705" s="6"/>
      <c r="HG1705" s="5"/>
      <c r="HH1705" s="5"/>
      <c r="HI1705" s="4"/>
      <c r="HJ1705" s="6"/>
      <c r="HK1705" s="4"/>
      <c r="HL1705" s="6"/>
      <c r="HM1705" s="5"/>
      <c r="HN1705" s="5"/>
      <c r="HO1705" s="4"/>
      <c r="HP1705" s="6"/>
      <c r="HQ1705" s="4"/>
      <c r="HR1705" s="6"/>
      <c r="HS1705" s="5"/>
      <c r="HT1705" s="5"/>
      <c r="HU1705" s="4"/>
      <c r="HV1705" s="6"/>
      <c r="HW1705" s="4"/>
      <c r="HX1705" s="6"/>
      <c r="HY1705" s="5"/>
      <c r="HZ1705" s="5"/>
      <c r="IA1705" s="4"/>
      <c r="IB1705" s="6"/>
      <c r="IC1705" s="4"/>
      <c r="ID1705" s="6"/>
      <c r="IE1705" s="5"/>
      <c r="IF1705" s="5"/>
      <c r="IG1705" s="4"/>
      <c r="IH1705" s="6"/>
      <c r="II1705" s="4"/>
      <c r="IJ1705" s="6"/>
      <c r="IK1705" s="5"/>
      <c r="IL1705" s="5"/>
      <c r="IM1705" s="4"/>
      <c r="IN1705" s="6"/>
      <c r="IO1705" s="4"/>
      <c r="IP1705" s="6"/>
      <c r="IQ1705" s="5"/>
      <c r="IR1705" s="5"/>
      <c r="IS1705" s="4"/>
      <c r="IT1705" s="6"/>
      <c r="IU1705" s="4"/>
      <c r="IV1705" s="6"/>
      <c r="IW1705" s="5"/>
      <c r="IX1705" s="5"/>
      <c r="IY1705" s="4"/>
      <c r="IZ1705" s="6"/>
      <c r="JA1705" s="4"/>
      <c r="JB1705" s="6"/>
      <c r="JC1705" s="5"/>
      <c r="JD1705" s="5"/>
      <c r="JE1705" s="4"/>
      <c r="JF1705" s="6"/>
      <c r="JG1705" s="4"/>
      <c r="JH1705" s="6"/>
      <c r="JI1705" s="5"/>
      <c r="JJ1705" s="5"/>
      <c r="JK1705" s="4"/>
      <c r="JL1705" s="6"/>
      <c r="JM1705" s="4"/>
      <c r="JN1705" s="6"/>
      <c r="JO1705" s="5"/>
      <c r="JP1705" s="5"/>
      <c r="JQ1705" s="4"/>
      <c r="JR1705" s="6"/>
      <c r="JS1705" s="4"/>
      <c r="JT1705" s="6"/>
      <c r="JU1705" s="5"/>
      <c r="JV1705" s="5"/>
      <c r="JW1705" s="4"/>
      <c r="JX1705" s="6"/>
      <c r="JY1705" s="4"/>
      <c r="JZ1705" s="6"/>
      <c r="KA1705" s="5"/>
      <c r="KB1705" s="5"/>
      <c r="KC1705" s="4"/>
      <c r="KD1705" s="6"/>
      <c r="KE1705" s="4"/>
      <c r="KF1705" s="6"/>
      <c r="KG1705" s="5"/>
      <c r="KH1705" s="5"/>
      <c r="KI1705" s="4"/>
      <c r="KJ1705" s="6"/>
      <c r="KK1705" s="4"/>
      <c r="KL1705" s="6"/>
      <c r="KM1705" s="5"/>
      <c r="KN1705" s="5"/>
    </row>
    <row r="1706">
      <c r="A1706" s="3" t="s">
        <v>85</v>
      </c>
      <c r="B1706" s="3" t="s">
        <v>1138</v>
      </c>
      <c r="C1706" s="3" t="s">
        <v>87</v>
      </c>
      <c r="D1706" s="3" t="s">
        <v>88</v>
      </c>
      <c r="E1706" s="3" t="s">
        <v>1139</v>
      </c>
      <c r="F1706" s="3" t="s">
        <v>1140</v>
      </c>
      <c r="G1706" s="3" t="s">
        <v>568</v>
      </c>
      <c r="H1706" s="3" t="s">
        <v>351</v>
      </c>
      <c r="I1706" s="3" t="s">
        <v>1306</v>
      </c>
      <c r="J1706" s="3" t="s">
        <v>1309</v>
      </c>
      <c r="K1706" s="4">
        <v>517</v>
      </c>
      <c r="L1706" s="4">
        <f>=ROUNDDOWN(24.2723004694836,0)</f>
      </c>
      <c r="M1706" s="4">
        <v>660</v>
      </c>
      <c r="N1706" s="5">
        <v>1</v>
      </c>
      <c r="O1706" s="4"/>
      <c r="P1706" s="4">
        <f>=ROUNDDOWN({0},0)</f>
      </c>
      <c r="Q1706" s="4"/>
      <c r="R1706" s="5"/>
      <c r="S1706" s="4">
        <v>10</v>
      </c>
      <c r="T1706" s="6">
        <v>914.25</v>
      </c>
      <c r="U1706" s="4"/>
      <c r="V1706" s="6"/>
      <c r="W1706" s="5"/>
      <c r="X1706" s="5"/>
      <c r="Y1706" s="4">
        <v>1</v>
      </c>
      <c r="Z1706" s="6">
        <v>90.94</v>
      </c>
      <c r="AA1706" s="4"/>
      <c r="AB1706" s="6"/>
      <c r="AC1706" s="5"/>
      <c r="AD1706" s="5"/>
      <c r="AE1706" s="4"/>
      <c r="AF1706" s="6"/>
      <c r="AG1706" s="4"/>
      <c r="AH1706" s="6"/>
      <c r="AI1706" s="5"/>
      <c r="AJ1706" s="5"/>
      <c r="AK1706" s="4">
        <v>1</v>
      </c>
      <c r="AL1706" s="6">
        <v>102.19</v>
      </c>
      <c r="AM1706" s="4"/>
      <c r="AN1706" s="6"/>
      <c r="AO1706" s="5"/>
      <c r="AP1706" s="5"/>
      <c r="AQ1706" s="4">
        <v>1</v>
      </c>
      <c r="AR1706" s="6">
        <v>86.4</v>
      </c>
      <c r="AS1706" s="4"/>
      <c r="AT1706" s="6"/>
      <c r="AU1706" s="5"/>
      <c r="AV1706" s="5"/>
      <c r="AW1706" s="4"/>
      <c r="AX1706" s="6"/>
      <c r="AY1706" s="4"/>
      <c r="AZ1706" s="6"/>
      <c r="BA1706" s="5"/>
      <c r="BB1706" s="5"/>
      <c r="BC1706" s="4"/>
      <c r="BD1706" s="6"/>
      <c r="BE1706" s="4"/>
      <c r="BF1706" s="6"/>
      <c r="BG1706" s="5"/>
      <c r="BH1706" s="5"/>
      <c r="BI1706" s="4"/>
      <c r="BJ1706" s="6"/>
      <c r="BK1706" s="4"/>
      <c r="BL1706" s="6"/>
      <c r="BM1706" s="5"/>
      <c r="BN1706" s="5"/>
      <c r="BO1706" s="4">
        <v>5</v>
      </c>
      <c r="BP1706" s="6">
        <v>448.08</v>
      </c>
      <c r="BQ1706" s="4"/>
      <c r="BR1706" s="6"/>
      <c r="BS1706" s="5"/>
      <c r="BT1706" s="5"/>
      <c r="BU1706" s="4"/>
      <c r="BV1706" s="6"/>
      <c r="BW1706" s="4"/>
      <c r="BX1706" s="6"/>
      <c r="BY1706" s="5"/>
      <c r="BZ1706" s="5"/>
      <c r="CA1706" s="4"/>
      <c r="CB1706" s="6"/>
      <c r="CC1706" s="4"/>
      <c r="CD1706" s="6"/>
      <c r="CE1706" s="5"/>
      <c r="CF1706" s="5"/>
      <c r="CG1706" s="4">
        <v>2</v>
      </c>
      <c r="CH1706" s="6">
        <v>186.64</v>
      </c>
      <c r="CI1706" s="4"/>
      <c r="CJ1706" s="6"/>
      <c r="CK1706" s="5"/>
      <c r="CL1706" s="5"/>
      <c r="CM1706" s="4"/>
      <c r="CN1706" s="6"/>
      <c r="CO1706" s="4"/>
      <c r="CP1706" s="6"/>
      <c r="CQ1706" s="5"/>
      <c r="CR1706" s="5"/>
      <c r="CS1706" s="4"/>
      <c r="CT1706" s="6"/>
      <c r="CU1706" s="4"/>
      <c r="CV1706" s="6"/>
      <c r="CW1706" s="5"/>
      <c r="CX1706" s="5"/>
      <c r="CY1706" s="4"/>
      <c r="CZ1706" s="6"/>
      <c r="DA1706" s="4"/>
      <c r="DB1706" s="6"/>
      <c r="DC1706" s="5"/>
      <c r="DD1706" s="5"/>
      <c r="DE1706" s="4"/>
      <c r="DF1706" s="6"/>
      <c r="DG1706" s="4"/>
      <c r="DH1706" s="6"/>
      <c r="DI1706" s="5"/>
      <c r="DJ1706" s="5"/>
      <c r="DK1706" s="4"/>
      <c r="DL1706" s="6"/>
      <c r="DM1706" s="4"/>
      <c r="DN1706" s="6"/>
      <c r="DO1706" s="5"/>
      <c r="DP1706" s="5"/>
      <c r="DQ1706" s="4"/>
      <c r="DR1706" s="6"/>
      <c r="DS1706" s="4"/>
      <c r="DT1706" s="6"/>
      <c r="DU1706" s="5"/>
      <c r="DV1706" s="5"/>
      <c r="DW1706" s="4"/>
      <c r="DX1706" s="6"/>
      <c r="DY1706" s="4"/>
      <c r="DZ1706" s="6"/>
      <c r="EA1706" s="5"/>
      <c r="EB1706" s="5"/>
      <c r="EC1706" s="4"/>
      <c r="ED1706" s="6"/>
      <c r="EE1706" s="4"/>
      <c r="EF1706" s="6"/>
      <c r="EG1706" s="5"/>
      <c r="EH1706" s="5"/>
      <c r="EI1706" s="4"/>
      <c r="EJ1706" s="6"/>
      <c r="EK1706" s="4"/>
      <c r="EL1706" s="6"/>
      <c r="EM1706" s="5"/>
      <c r="EN1706" s="5"/>
      <c r="EO1706" s="4"/>
      <c r="EP1706" s="6"/>
      <c r="EQ1706" s="4"/>
      <c r="ER1706" s="6"/>
      <c r="ES1706" s="5"/>
      <c r="ET1706" s="5"/>
      <c r="EU1706" s="4"/>
      <c r="EV1706" s="6"/>
      <c r="EW1706" s="4"/>
      <c r="EX1706" s="6"/>
      <c r="EY1706" s="5"/>
      <c r="EZ1706" s="5"/>
      <c r="FA1706" s="4"/>
      <c r="FB1706" s="6"/>
      <c r="FC1706" s="4"/>
      <c r="FD1706" s="6"/>
      <c r="FE1706" s="5"/>
      <c r="FF1706" s="5"/>
      <c r="FG1706" s="4"/>
      <c r="FH1706" s="6"/>
      <c r="FI1706" s="4"/>
      <c r="FJ1706" s="6"/>
      <c r="FK1706" s="5"/>
      <c r="FL1706" s="5"/>
      <c r="FM1706" s="4"/>
      <c r="FN1706" s="6"/>
      <c r="FO1706" s="4"/>
      <c r="FP1706" s="6"/>
      <c r="FQ1706" s="5"/>
      <c r="FR1706" s="5"/>
      <c r="FS1706" s="4"/>
      <c r="FT1706" s="6"/>
      <c r="FU1706" s="4"/>
      <c r="FV1706" s="6"/>
      <c r="FW1706" s="5"/>
      <c r="FX1706" s="5"/>
      <c r="FY1706" s="4"/>
      <c r="FZ1706" s="6"/>
      <c r="GA1706" s="4"/>
      <c r="GB1706" s="6"/>
      <c r="GC1706" s="5"/>
      <c r="GD1706" s="5"/>
      <c r="GE1706" s="4"/>
      <c r="GF1706" s="6"/>
      <c r="GG1706" s="4"/>
      <c r="GH1706" s="6"/>
      <c r="GI1706" s="5"/>
      <c r="GJ1706" s="5"/>
      <c r="GK1706" s="4"/>
      <c r="GL1706" s="6"/>
      <c r="GM1706" s="4"/>
      <c r="GN1706" s="6"/>
      <c r="GO1706" s="5"/>
      <c r="GP1706" s="5"/>
      <c r="GQ1706" s="4"/>
      <c r="GR1706" s="6"/>
      <c r="GS1706" s="4"/>
      <c r="GT1706" s="6"/>
      <c r="GU1706" s="5"/>
      <c r="GV1706" s="5"/>
      <c r="GW1706" s="4"/>
      <c r="GX1706" s="6"/>
      <c r="GY1706" s="4"/>
      <c r="GZ1706" s="6"/>
      <c r="HA1706" s="5"/>
      <c r="HB1706" s="5"/>
      <c r="HC1706" s="4"/>
      <c r="HD1706" s="6"/>
      <c r="HE1706" s="4"/>
      <c r="HF1706" s="6"/>
      <c r="HG1706" s="5"/>
      <c r="HH1706" s="5"/>
      <c r="HI1706" s="4"/>
      <c r="HJ1706" s="6"/>
      <c r="HK1706" s="4"/>
      <c r="HL1706" s="6"/>
      <c r="HM1706" s="5"/>
      <c r="HN1706" s="5"/>
      <c r="HO1706" s="4"/>
      <c r="HP1706" s="6"/>
      <c r="HQ1706" s="4"/>
      <c r="HR1706" s="6"/>
      <c r="HS1706" s="5"/>
      <c r="HT1706" s="5"/>
      <c r="HU1706" s="4"/>
      <c r="HV1706" s="6"/>
      <c r="HW1706" s="4"/>
      <c r="HX1706" s="6"/>
      <c r="HY1706" s="5"/>
      <c r="HZ1706" s="5"/>
      <c r="IA1706" s="4"/>
      <c r="IB1706" s="6"/>
      <c r="IC1706" s="4"/>
      <c r="ID1706" s="6"/>
      <c r="IE1706" s="5"/>
      <c r="IF1706" s="5"/>
      <c r="IG1706" s="4"/>
      <c r="IH1706" s="6"/>
      <c r="II1706" s="4"/>
      <c r="IJ1706" s="6"/>
      <c r="IK1706" s="5"/>
      <c r="IL1706" s="5"/>
      <c r="IM1706" s="4"/>
      <c r="IN1706" s="6"/>
      <c r="IO1706" s="4"/>
      <c r="IP1706" s="6"/>
      <c r="IQ1706" s="5"/>
      <c r="IR1706" s="5"/>
      <c r="IS1706" s="4"/>
      <c r="IT1706" s="6"/>
      <c r="IU1706" s="4"/>
      <c r="IV1706" s="6"/>
      <c r="IW1706" s="5"/>
      <c r="IX1706" s="5"/>
      <c r="IY1706" s="4"/>
      <c r="IZ1706" s="6"/>
      <c r="JA1706" s="4"/>
      <c r="JB1706" s="6"/>
      <c r="JC1706" s="5"/>
      <c r="JD1706" s="5"/>
      <c r="JE1706" s="4"/>
      <c r="JF1706" s="6"/>
      <c r="JG1706" s="4"/>
      <c r="JH1706" s="6"/>
      <c r="JI1706" s="5"/>
      <c r="JJ1706" s="5"/>
      <c r="JK1706" s="4"/>
      <c r="JL1706" s="6"/>
      <c r="JM1706" s="4"/>
      <c r="JN1706" s="6"/>
      <c r="JO1706" s="5"/>
      <c r="JP1706" s="5"/>
      <c r="JQ1706" s="4"/>
      <c r="JR1706" s="6"/>
      <c r="JS1706" s="4"/>
      <c r="JT1706" s="6"/>
      <c r="JU1706" s="5"/>
      <c r="JV1706" s="5"/>
      <c r="JW1706" s="4"/>
      <c r="JX1706" s="6"/>
      <c r="JY1706" s="4"/>
      <c r="JZ1706" s="6"/>
      <c r="KA1706" s="5"/>
      <c r="KB1706" s="5"/>
      <c r="KC1706" s="4"/>
      <c r="KD1706" s="6"/>
      <c r="KE1706" s="4"/>
      <c r="KF1706" s="6"/>
      <c r="KG1706" s="5"/>
      <c r="KH1706" s="5"/>
      <c r="KI1706" s="4"/>
      <c r="KJ1706" s="6"/>
      <c r="KK1706" s="4"/>
      <c r="KL1706" s="6"/>
      <c r="KM1706" s="5"/>
      <c r="KN1706" s="5"/>
    </row>
    <row r="1707">
      <c r="A1707" s="3" t="s">
        <v>85</v>
      </c>
      <c r="B1707" s="3" t="s">
        <v>1138</v>
      </c>
      <c r="C1707" s="3" t="s">
        <v>87</v>
      </c>
      <c r="D1707" s="3" t="s">
        <v>396</v>
      </c>
      <c r="E1707" s="3" t="s">
        <v>1141</v>
      </c>
      <c r="F1707" s="3" t="s">
        <v>1142</v>
      </c>
      <c r="G1707" s="3" t="s">
        <v>1143</v>
      </c>
      <c r="H1707" s="3" t="s">
        <v>104</v>
      </c>
      <c r="I1707" s="3" t="s">
        <v>1322</v>
      </c>
      <c r="J1707" s="3" t="s">
        <v>1433</v>
      </c>
      <c r="K1707" s="4">
        <v>23</v>
      </c>
      <c r="L1707" s="4">
        <f>=ROUNDDOWN(5.11111111111111,0)</f>
      </c>
      <c r="M1707" s="4"/>
      <c r="N1707" s="5"/>
      <c r="O1707" s="4"/>
      <c r="P1707" s="4">
        <f>=ROUNDDOWN({0},0)</f>
      </c>
      <c r="Q1707" s="4"/>
      <c r="R1707" s="5"/>
      <c r="S1707" s="4">
        <v>3</v>
      </c>
      <c r="T1707" s="6">
        <v>266.05</v>
      </c>
      <c r="U1707" s="4"/>
      <c r="V1707" s="6"/>
      <c r="W1707" s="5"/>
      <c r="X1707" s="5"/>
      <c r="Y1707" s="4">
        <v>1</v>
      </c>
      <c r="Z1707" s="6">
        <v>91.8</v>
      </c>
      <c r="AA1707" s="4"/>
      <c r="AB1707" s="6"/>
      <c r="AC1707" s="5"/>
      <c r="AD1707" s="5"/>
      <c r="AE1707" s="4"/>
      <c r="AF1707" s="6"/>
      <c r="AG1707" s="4"/>
      <c r="AH1707" s="6"/>
      <c r="AI1707" s="5"/>
      <c r="AJ1707" s="5"/>
      <c r="AK1707" s="4"/>
      <c r="AL1707" s="6"/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  <c r="AW1707" s="4">
        <v>1</v>
      </c>
      <c r="AX1707" s="6">
        <v>89.25</v>
      </c>
      <c r="AY1707" s="4"/>
      <c r="AZ1707" s="6"/>
      <c r="BA1707" s="5"/>
      <c r="BB1707" s="5"/>
      <c r="BC1707" s="4"/>
      <c r="BD1707" s="6"/>
      <c r="BE1707" s="4"/>
      <c r="BF1707" s="6"/>
      <c r="BG1707" s="5"/>
      <c r="BH1707" s="5"/>
      <c r="BI1707" s="4"/>
      <c r="BJ1707" s="6"/>
      <c r="BK1707" s="4"/>
      <c r="BL1707" s="6"/>
      <c r="BM1707" s="5"/>
      <c r="BN1707" s="5"/>
      <c r="BO1707" s="4">
        <v>1</v>
      </c>
      <c r="BP1707" s="6">
        <v>85</v>
      </c>
      <c r="BQ1707" s="4"/>
      <c r="BR1707" s="6"/>
      <c r="BS1707" s="5"/>
      <c r="BT1707" s="5"/>
      <c r="BU1707" s="4"/>
      <c r="BV1707" s="6"/>
      <c r="BW1707" s="4"/>
      <c r="BX1707" s="6"/>
      <c r="BY1707" s="5"/>
      <c r="BZ1707" s="5"/>
      <c r="CA1707" s="4"/>
      <c r="CB1707" s="6"/>
      <c r="CC1707" s="4"/>
      <c r="CD1707" s="6"/>
      <c r="CE1707" s="5"/>
      <c r="CF1707" s="5"/>
      <c r="CG1707" s="4"/>
      <c r="CH1707" s="6"/>
      <c r="CI1707" s="4"/>
      <c r="CJ1707" s="6"/>
      <c r="CK1707" s="5"/>
      <c r="CL1707" s="5"/>
      <c r="CM1707" s="4"/>
      <c r="CN1707" s="6"/>
      <c r="CO1707" s="4"/>
      <c r="CP1707" s="6"/>
      <c r="CQ1707" s="5"/>
      <c r="CR1707" s="5"/>
      <c r="CS1707" s="4"/>
      <c r="CT1707" s="6"/>
      <c r="CU1707" s="4"/>
      <c r="CV1707" s="6"/>
      <c r="CW1707" s="5"/>
      <c r="CX1707" s="5"/>
      <c r="CY1707" s="4"/>
      <c r="CZ1707" s="6"/>
      <c r="DA1707" s="4"/>
      <c r="DB1707" s="6"/>
      <c r="DC1707" s="5"/>
      <c r="DD1707" s="5"/>
      <c r="DE1707" s="4"/>
      <c r="DF1707" s="6"/>
      <c r="DG1707" s="4"/>
      <c r="DH1707" s="6"/>
      <c r="DI1707" s="5"/>
      <c r="DJ1707" s="5"/>
      <c r="DK1707" s="4"/>
      <c r="DL1707" s="6"/>
      <c r="DM1707" s="4"/>
      <c r="DN1707" s="6"/>
      <c r="DO1707" s="5"/>
      <c r="DP1707" s="5"/>
      <c r="DQ1707" s="4"/>
      <c r="DR1707" s="6"/>
      <c r="DS1707" s="4"/>
      <c r="DT1707" s="6"/>
      <c r="DU1707" s="5"/>
      <c r="DV1707" s="5"/>
      <c r="DW1707" s="4"/>
      <c r="DX1707" s="6"/>
      <c r="DY1707" s="4"/>
      <c r="DZ1707" s="6"/>
      <c r="EA1707" s="5"/>
      <c r="EB1707" s="5"/>
      <c r="EC1707" s="4"/>
      <c r="ED1707" s="6"/>
      <c r="EE1707" s="4"/>
      <c r="EF1707" s="6"/>
      <c r="EG1707" s="5"/>
      <c r="EH1707" s="5"/>
      <c r="EI1707" s="4"/>
      <c r="EJ1707" s="6"/>
      <c r="EK1707" s="4"/>
      <c r="EL1707" s="6"/>
      <c r="EM1707" s="5"/>
      <c r="EN1707" s="5"/>
      <c r="EO1707" s="4"/>
      <c r="EP1707" s="6"/>
      <c r="EQ1707" s="4"/>
      <c r="ER1707" s="6"/>
      <c r="ES1707" s="5"/>
      <c r="ET1707" s="5"/>
      <c r="EU1707" s="4"/>
      <c r="EV1707" s="6"/>
      <c r="EW1707" s="4"/>
      <c r="EX1707" s="6"/>
      <c r="EY1707" s="5"/>
      <c r="EZ1707" s="5"/>
      <c r="FA1707" s="4"/>
      <c r="FB1707" s="6"/>
      <c r="FC1707" s="4"/>
      <c r="FD1707" s="6"/>
      <c r="FE1707" s="5"/>
      <c r="FF1707" s="5"/>
      <c r="FG1707" s="4"/>
      <c r="FH1707" s="6"/>
      <c r="FI1707" s="4"/>
      <c r="FJ1707" s="6"/>
      <c r="FK1707" s="5"/>
      <c r="FL1707" s="5"/>
      <c r="FM1707" s="4"/>
      <c r="FN1707" s="6"/>
      <c r="FO1707" s="4"/>
      <c r="FP1707" s="6"/>
      <c r="FQ1707" s="5"/>
      <c r="FR1707" s="5"/>
      <c r="FS1707" s="4"/>
      <c r="FT1707" s="6"/>
      <c r="FU1707" s="4"/>
      <c r="FV1707" s="6"/>
      <c r="FW1707" s="5"/>
      <c r="FX1707" s="5"/>
      <c r="FY1707" s="4"/>
      <c r="FZ1707" s="6"/>
      <c r="GA1707" s="4"/>
      <c r="GB1707" s="6"/>
      <c r="GC1707" s="5"/>
      <c r="GD1707" s="5"/>
      <c r="GE1707" s="4"/>
      <c r="GF1707" s="6"/>
      <c r="GG1707" s="4"/>
      <c r="GH1707" s="6"/>
      <c r="GI1707" s="5"/>
      <c r="GJ1707" s="5"/>
      <c r="GK1707" s="4"/>
      <c r="GL1707" s="6"/>
      <c r="GM1707" s="4"/>
      <c r="GN1707" s="6"/>
      <c r="GO1707" s="5"/>
      <c r="GP1707" s="5"/>
      <c r="GQ1707" s="4"/>
      <c r="GR1707" s="6"/>
      <c r="GS1707" s="4"/>
      <c r="GT1707" s="6"/>
      <c r="GU1707" s="5"/>
      <c r="GV1707" s="5"/>
      <c r="GW1707" s="4"/>
      <c r="GX1707" s="6"/>
      <c r="GY1707" s="4"/>
      <c r="GZ1707" s="6"/>
      <c r="HA1707" s="5"/>
      <c r="HB1707" s="5"/>
      <c r="HC1707" s="4"/>
      <c r="HD1707" s="6"/>
      <c r="HE1707" s="4"/>
      <c r="HF1707" s="6"/>
      <c r="HG1707" s="5"/>
      <c r="HH1707" s="5"/>
      <c r="HI1707" s="4"/>
      <c r="HJ1707" s="6"/>
      <c r="HK1707" s="4"/>
      <c r="HL1707" s="6"/>
      <c r="HM1707" s="5"/>
      <c r="HN1707" s="5"/>
      <c r="HO1707" s="4"/>
      <c r="HP1707" s="6"/>
      <c r="HQ1707" s="4"/>
      <c r="HR1707" s="6"/>
      <c r="HS1707" s="5"/>
      <c r="HT1707" s="5"/>
      <c r="HU1707" s="4"/>
      <c r="HV1707" s="6"/>
      <c r="HW1707" s="4"/>
      <c r="HX1707" s="6"/>
      <c r="HY1707" s="5"/>
      <c r="HZ1707" s="5"/>
      <c r="IA1707" s="4"/>
      <c r="IB1707" s="6"/>
      <c r="IC1707" s="4"/>
      <c r="ID1707" s="6"/>
      <c r="IE1707" s="5"/>
      <c r="IF1707" s="5"/>
      <c r="IG1707" s="4"/>
      <c r="IH1707" s="6"/>
      <c r="II1707" s="4"/>
      <c r="IJ1707" s="6"/>
      <c r="IK1707" s="5"/>
      <c r="IL1707" s="5"/>
      <c r="IM1707" s="4"/>
      <c r="IN1707" s="6"/>
      <c r="IO1707" s="4"/>
      <c r="IP1707" s="6"/>
      <c r="IQ1707" s="5"/>
      <c r="IR1707" s="5"/>
      <c r="IS1707" s="4"/>
      <c r="IT1707" s="6"/>
      <c r="IU1707" s="4"/>
      <c r="IV1707" s="6"/>
      <c r="IW1707" s="5"/>
      <c r="IX1707" s="5"/>
      <c r="IY1707" s="4"/>
      <c r="IZ1707" s="6"/>
      <c r="JA1707" s="4"/>
      <c r="JB1707" s="6"/>
      <c r="JC1707" s="5"/>
      <c r="JD1707" s="5"/>
      <c r="JE1707" s="4"/>
      <c r="JF1707" s="6"/>
      <c r="JG1707" s="4"/>
      <c r="JH1707" s="6"/>
      <c r="JI1707" s="5"/>
      <c r="JJ1707" s="5"/>
      <c r="JK1707" s="4"/>
      <c r="JL1707" s="6"/>
      <c r="JM1707" s="4"/>
      <c r="JN1707" s="6"/>
      <c r="JO1707" s="5"/>
      <c r="JP1707" s="5"/>
      <c r="JQ1707" s="4"/>
      <c r="JR1707" s="6"/>
      <c r="JS1707" s="4"/>
      <c r="JT1707" s="6"/>
      <c r="JU1707" s="5"/>
      <c r="JV1707" s="5"/>
      <c r="JW1707" s="4"/>
      <c r="JX1707" s="6"/>
      <c r="JY1707" s="4"/>
      <c r="JZ1707" s="6"/>
      <c r="KA1707" s="5"/>
      <c r="KB1707" s="5"/>
      <c r="KC1707" s="4"/>
      <c r="KD1707" s="6"/>
      <c r="KE1707" s="4"/>
      <c r="KF1707" s="6"/>
      <c r="KG1707" s="5"/>
      <c r="KH1707" s="5"/>
      <c r="KI1707" s="4"/>
      <c r="KJ1707" s="6"/>
      <c r="KK1707" s="4"/>
      <c r="KL1707" s="6"/>
      <c r="KM1707" s="5"/>
      <c r="KN1707" s="5"/>
    </row>
    <row r="1708">
      <c r="A1708" s="3" t="s">
        <v>85</v>
      </c>
      <c r="B1708" s="3" t="s">
        <v>1138</v>
      </c>
      <c r="C1708" s="3" t="s">
        <v>87</v>
      </c>
      <c r="D1708" s="3" t="s">
        <v>712</v>
      </c>
      <c r="E1708" s="3" t="s">
        <v>956</v>
      </c>
      <c r="F1708" s="3" t="s">
        <v>104</v>
      </c>
      <c r="G1708" s="3" t="s">
        <v>104</v>
      </c>
      <c r="H1708" s="3" t="s">
        <v>104</v>
      </c>
      <c r="I1708" s="3" t="s">
        <v>1627</v>
      </c>
      <c r="J1708" s="3" t="s">
        <v>104</v>
      </c>
      <c r="K1708" s="4"/>
      <c r="L1708" s="4">
        <f>=ROUNDDOWN({0},0)</f>
      </c>
      <c r="M1708" s="4"/>
      <c r="N1708" s="5"/>
      <c r="O1708" s="4"/>
      <c r="P1708" s="4">
        <f>=ROUNDDOWN({0},0)</f>
      </c>
      <c r="Q1708" s="4"/>
      <c r="R1708" s="5"/>
      <c r="S1708" s="4"/>
      <c r="T1708" s="6"/>
      <c r="U1708" s="4"/>
      <c r="V1708" s="6"/>
      <c r="W1708" s="5"/>
      <c r="X1708" s="5"/>
      <c r="Y1708" s="4"/>
      <c r="Z1708" s="6"/>
      <c r="AA1708" s="4"/>
      <c r="AB1708" s="6"/>
      <c r="AC1708" s="5"/>
      <c r="AD1708" s="5"/>
      <c r="AE1708" s="4"/>
      <c r="AF1708" s="6"/>
      <c r="AG1708" s="4"/>
      <c r="AH1708" s="6"/>
      <c r="AI1708" s="5"/>
      <c r="AJ1708" s="5"/>
      <c r="AK1708" s="4"/>
      <c r="AL1708" s="6"/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  <c r="AW1708" s="4"/>
      <c r="AX1708" s="6"/>
      <c r="AY1708" s="4"/>
      <c r="AZ1708" s="6"/>
      <c r="BA1708" s="5"/>
      <c r="BB1708" s="5"/>
      <c r="BC1708" s="4"/>
      <c r="BD1708" s="6"/>
      <c r="BE1708" s="4"/>
      <c r="BF1708" s="6"/>
      <c r="BG1708" s="5"/>
      <c r="BH1708" s="5"/>
      <c r="BI1708" s="4"/>
      <c r="BJ1708" s="6"/>
      <c r="BK1708" s="4"/>
      <c r="BL1708" s="6"/>
      <c r="BM1708" s="5"/>
      <c r="BN1708" s="5"/>
      <c r="BO1708" s="4"/>
      <c r="BP1708" s="6"/>
      <c r="BQ1708" s="4"/>
      <c r="BR1708" s="6"/>
      <c r="BS1708" s="5"/>
      <c r="BT1708" s="5"/>
      <c r="BU1708" s="4"/>
      <c r="BV1708" s="6"/>
      <c r="BW1708" s="4"/>
      <c r="BX1708" s="6"/>
      <c r="BY1708" s="5"/>
      <c r="BZ1708" s="5"/>
      <c r="CA1708" s="4"/>
      <c r="CB1708" s="6"/>
      <c r="CC1708" s="4"/>
      <c r="CD1708" s="6"/>
      <c r="CE1708" s="5"/>
      <c r="CF1708" s="5"/>
      <c r="CG1708" s="4"/>
      <c r="CH1708" s="6"/>
      <c r="CI1708" s="4"/>
      <c r="CJ1708" s="6"/>
      <c r="CK1708" s="5"/>
      <c r="CL1708" s="5"/>
      <c r="CM1708" s="4"/>
      <c r="CN1708" s="6"/>
      <c r="CO1708" s="4"/>
      <c r="CP1708" s="6"/>
      <c r="CQ1708" s="5"/>
      <c r="CR1708" s="5"/>
      <c r="CS1708" s="4"/>
      <c r="CT1708" s="6"/>
      <c r="CU1708" s="4"/>
      <c r="CV1708" s="6"/>
      <c r="CW1708" s="5"/>
      <c r="CX1708" s="5"/>
      <c r="CY1708" s="4"/>
      <c r="CZ1708" s="6"/>
      <c r="DA1708" s="4"/>
      <c r="DB1708" s="6"/>
      <c r="DC1708" s="5"/>
      <c r="DD1708" s="5"/>
      <c r="DE1708" s="4"/>
      <c r="DF1708" s="6"/>
      <c r="DG1708" s="4"/>
      <c r="DH1708" s="6"/>
      <c r="DI1708" s="5"/>
      <c r="DJ1708" s="5"/>
      <c r="DK1708" s="4"/>
      <c r="DL1708" s="6"/>
      <c r="DM1708" s="4"/>
      <c r="DN1708" s="6"/>
      <c r="DO1708" s="5"/>
      <c r="DP1708" s="5"/>
      <c r="DQ1708" s="4"/>
      <c r="DR1708" s="6"/>
      <c r="DS1708" s="4"/>
      <c r="DT1708" s="6"/>
      <c r="DU1708" s="5"/>
      <c r="DV1708" s="5"/>
      <c r="DW1708" s="4"/>
      <c r="DX1708" s="6"/>
      <c r="DY1708" s="4"/>
      <c r="DZ1708" s="6"/>
      <c r="EA1708" s="5"/>
      <c r="EB1708" s="5"/>
      <c r="EC1708" s="4"/>
      <c r="ED1708" s="6"/>
      <c r="EE1708" s="4"/>
      <c r="EF1708" s="6"/>
      <c r="EG1708" s="5"/>
      <c r="EH1708" s="5"/>
      <c r="EI1708" s="4"/>
      <c r="EJ1708" s="6"/>
      <c r="EK1708" s="4"/>
      <c r="EL1708" s="6"/>
      <c r="EM1708" s="5"/>
      <c r="EN1708" s="5"/>
      <c r="EO1708" s="4"/>
      <c r="EP1708" s="6"/>
      <c r="EQ1708" s="4"/>
      <c r="ER1708" s="6"/>
      <c r="ES1708" s="5"/>
      <c r="ET1708" s="5"/>
      <c r="EU1708" s="4"/>
      <c r="EV1708" s="6"/>
      <c r="EW1708" s="4"/>
      <c r="EX1708" s="6"/>
      <c r="EY1708" s="5"/>
      <c r="EZ1708" s="5"/>
      <c r="FA1708" s="4"/>
      <c r="FB1708" s="6"/>
      <c r="FC1708" s="4"/>
      <c r="FD1708" s="6"/>
      <c r="FE1708" s="5"/>
      <c r="FF1708" s="5"/>
      <c r="FG1708" s="4"/>
      <c r="FH1708" s="6"/>
      <c r="FI1708" s="4"/>
      <c r="FJ1708" s="6"/>
      <c r="FK1708" s="5"/>
      <c r="FL1708" s="5"/>
      <c r="FM1708" s="4"/>
      <c r="FN1708" s="6"/>
      <c r="FO1708" s="4"/>
      <c r="FP1708" s="6"/>
      <c r="FQ1708" s="5"/>
      <c r="FR1708" s="5"/>
      <c r="FS1708" s="4"/>
      <c r="FT1708" s="6"/>
      <c r="FU1708" s="4"/>
      <c r="FV1708" s="6"/>
      <c r="FW1708" s="5"/>
      <c r="FX1708" s="5"/>
      <c r="FY1708" s="4"/>
      <c r="FZ1708" s="6"/>
      <c r="GA1708" s="4"/>
      <c r="GB1708" s="6"/>
      <c r="GC1708" s="5"/>
      <c r="GD1708" s="5"/>
      <c r="GE1708" s="4"/>
      <c r="GF1708" s="6"/>
      <c r="GG1708" s="4"/>
      <c r="GH1708" s="6"/>
      <c r="GI1708" s="5"/>
      <c r="GJ1708" s="5"/>
      <c r="GK1708" s="4"/>
      <c r="GL1708" s="6"/>
      <c r="GM1708" s="4"/>
      <c r="GN1708" s="6"/>
      <c r="GO1708" s="5"/>
      <c r="GP1708" s="5"/>
      <c r="GQ1708" s="4"/>
      <c r="GR1708" s="6"/>
      <c r="GS1708" s="4"/>
      <c r="GT1708" s="6"/>
      <c r="GU1708" s="5"/>
      <c r="GV1708" s="5"/>
      <c r="GW1708" s="4"/>
      <c r="GX1708" s="6"/>
      <c r="GY1708" s="4"/>
      <c r="GZ1708" s="6"/>
      <c r="HA1708" s="5"/>
      <c r="HB1708" s="5"/>
      <c r="HC1708" s="4"/>
      <c r="HD1708" s="6"/>
      <c r="HE1708" s="4"/>
      <c r="HF1708" s="6"/>
      <c r="HG1708" s="5"/>
      <c r="HH1708" s="5"/>
      <c r="HI1708" s="4"/>
      <c r="HJ1708" s="6"/>
      <c r="HK1708" s="4"/>
      <c r="HL1708" s="6"/>
      <c r="HM1708" s="5"/>
      <c r="HN1708" s="5"/>
      <c r="HO1708" s="4"/>
      <c r="HP1708" s="6"/>
      <c r="HQ1708" s="4"/>
      <c r="HR1708" s="6"/>
      <c r="HS1708" s="5"/>
      <c r="HT1708" s="5"/>
      <c r="HU1708" s="4"/>
      <c r="HV1708" s="6"/>
      <c r="HW1708" s="4"/>
      <c r="HX1708" s="6"/>
      <c r="HY1708" s="5"/>
      <c r="HZ1708" s="5"/>
      <c r="IA1708" s="4"/>
      <c r="IB1708" s="6"/>
      <c r="IC1708" s="4"/>
      <c r="ID1708" s="6"/>
      <c r="IE1708" s="5"/>
      <c r="IF1708" s="5"/>
      <c r="IG1708" s="4"/>
      <c r="IH1708" s="6"/>
      <c r="II1708" s="4"/>
      <c r="IJ1708" s="6"/>
      <c r="IK1708" s="5"/>
      <c r="IL1708" s="5"/>
      <c r="IM1708" s="4"/>
      <c r="IN1708" s="6"/>
      <c r="IO1708" s="4"/>
      <c r="IP1708" s="6"/>
      <c r="IQ1708" s="5"/>
      <c r="IR1708" s="5"/>
      <c r="IS1708" s="4"/>
      <c r="IT1708" s="6"/>
      <c r="IU1708" s="4"/>
      <c r="IV1708" s="6"/>
      <c r="IW1708" s="5"/>
      <c r="IX1708" s="5"/>
      <c r="IY1708" s="4"/>
      <c r="IZ1708" s="6"/>
      <c r="JA1708" s="4"/>
      <c r="JB1708" s="6"/>
      <c r="JC1708" s="5"/>
      <c r="JD1708" s="5"/>
      <c r="JE1708" s="4"/>
      <c r="JF1708" s="6"/>
      <c r="JG1708" s="4"/>
      <c r="JH1708" s="6"/>
      <c r="JI1708" s="5"/>
      <c r="JJ1708" s="5"/>
      <c r="JK1708" s="4"/>
      <c r="JL1708" s="6"/>
      <c r="JM1708" s="4"/>
      <c r="JN1708" s="6"/>
      <c r="JO1708" s="5"/>
      <c r="JP1708" s="5"/>
      <c r="JQ1708" s="4"/>
      <c r="JR1708" s="6"/>
      <c r="JS1708" s="4"/>
      <c r="JT1708" s="6"/>
      <c r="JU1708" s="5"/>
      <c r="JV1708" s="5"/>
      <c r="JW1708" s="4"/>
      <c r="JX1708" s="6"/>
      <c r="JY1708" s="4"/>
      <c r="JZ1708" s="6"/>
      <c r="KA1708" s="5"/>
      <c r="KB1708" s="5"/>
      <c r="KC1708" s="4"/>
      <c r="KD1708" s="6"/>
      <c r="KE1708" s="4"/>
      <c r="KF1708" s="6"/>
      <c r="KG1708" s="5"/>
      <c r="KH1708" s="5"/>
      <c r="KI1708" s="4"/>
      <c r="KJ1708" s="6"/>
      <c r="KK1708" s="4"/>
      <c r="KL1708" s="6"/>
      <c r="KM1708" s="5"/>
      <c r="KN1708" s="5"/>
    </row>
    <row r="1709">
      <c r="A1709" s="3" t="s">
        <v>85</v>
      </c>
      <c r="B1709" s="3" t="s">
        <v>1138</v>
      </c>
      <c r="C1709" s="3" t="s">
        <v>87</v>
      </c>
      <c r="D1709" s="3" t="s">
        <v>712</v>
      </c>
      <c r="E1709" s="3" t="s">
        <v>956</v>
      </c>
      <c r="F1709" s="3" t="s">
        <v>104</v>
      </c>
      <c r="G1709" s="3" t="s">
        <v>104</v>
      </c>
      <c r="H1709" s="3" t="s">
        <v>104</v>
      </c>
      <c r="I1709" s="3" t="s">
        <v>1628</v>
      </c>
      <c r="J1709" s="3" t="s">
        <v>104</v>
      </c>
      <c r="K1709" s="4"/>
      <c r="L1709" s="4">
        <f>=ROUNDDOWN({0},0)</f>
      </c>
      <c r="M1709" s="4"/>
      <c r="N1709" s="5"/>
      <c r="O1709" s="4"/>
      <c r="P1709" s="4">
        <f>=ROUNDDOWN({0},0)</f>
      </c>
      <c r="Q1709" s="4"/>
      <c r="R1709" s="5"/>
      <c r="S1709" s="4"/>
      <c r="T1709" s="6"/>
      <c r="U1709" s="4"/>
      <c r="V1709" s="6"/>
      <c r="W1709" s="5"/>
      <c r="X1709" s="5"/>
      <c r="Y1709" s="4"/>
      <c r="Z1709" s="6"/>
      <c r="AA1709" s="4"/>
      <c r="AB1709" s="6"/>
      <c r="AC1709" s="5"/>
      <c r="AD1709" s="5"/>
      <c r="AE1709" s="4"/>
      <c r="AF1709" s="6"/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/>
      <c r="AR1709" s="6"/>
      <c r="AS1709" s="4"/>
      <c r="AT1709" s="6"/>
      <c r="AU1709" s="5"/>
      <c r="AV1709" s="5"/>
      <c r="AW1709" s="4"/>
      <c r="AX1709" s="6"/>
      <c r="AY1709" s="4"/>
      <c r="AZ1709" s="6"/>
      <c r="BA1709" s="5"/>
      <c r="BB1709" s="5"/>
      <c r="BC1709" s="4"/>
      <c r="BD1709" s="6"/>
      <c r="BE1709" s="4"/>
      <c r="BF1709" s="6"/>
      <c r="BG1709" s="5"/>
      <c r="BH1709" s="5"/>
      <c r="BI1709" s="4"/>
      <c r="BJ1709" s="6"/>
      <c r="BK1709" s="4"/>
      <c r="BL1709" s="6"/>
      <c r="BM1709" s="5"/>
      <c r="BN1709" s="5"/>
      <c r="BO1709" s="4"/>
      <c r="BP1709" s="6"/>
      <c r="BQ1709" s="4"/>
      <c r="BR1709" s="6"/>
      <c r="BS1709" s="5"/>
      <c r="BT1709" s="5"/>
      <c r="BU1709" s="4"/>
      <c r="BV1709" s="6"/>
      <c r="BW1709" s="4"/>
      <c r="BX1709" s="6"/>
      <c r="BY1709" s="5"/>
      <c r="BZ1709" s="5"/>
      <c r="CA1709" s="4"/>
      <c r="CB1709" s="6"/>
      <c r="CC1709" s="4"/>
      <c r="CD1709" s="6"/>
      <c r="CE1709" s="5"/>
      <c r="CF1709" s="5"/>
      <c r="CG1709" s="4"/>
      <c r="CH1709" s="6"/>
      <c r="CI1709" s="4"/>
      <c r="CJ1709" s="6"/>
      <c r="CK1709" s="5"/>
      <c r="CL1709" s="5"/>
      <c r="CM1709" s="4"/>
      <c r="CN1709" s="6"/>
      <c r="CO1709" s="4"/>
      <c r="CP1709" s="6"/>
      <c r="CQ1709" s="5"/>
      <c r="CR1709" s="5"/>
      <c r="CS1709" s="4"/>
      <c r="CT1709" s="6"/>
      <c r="CU1709" s="4"/>
      <c r="CV1709" s="6"/>
      <c r="CW1709" s="5"/>
      <c r="CX1709" s="5"/>
      <c r="CY1709" s="4"/>
      <c r="CZ1709" s="6"/>
      <c r="DA1709" s="4"/>
      <c r="DB1709" s="6"/>
      <c r="DC1709" s="5"/>
      <c r="DD1709" s="5"/>
      <c r="DE1709" s="4"/>
      <c r="DF1709" s="6"/>
      <c r="DG1709" s="4"/>
      <c r="DH1709" s="6"/>
      <c r="DI1709" s="5"/>
      <c r="DJ1709" s="5"/>
      <c r="DK1709" s="4"/>
      <c r="DL1709" s="6"/>
      <c r="DM1709" s="4"/>
      <c r="DN1709" s="6"/>
      <c r="DO1709" s="5"/>
      <c r="DP1709" s="5"/>
      <c r="DQ1709" s="4"/>
      <c r="DR1709" s="6"/>
      <c r="DS1709" s="4"/>
      <c r="DT1709" s="6"/>
      <c r="DU1709" s="5"/>
      <c r="DV1709" s="5"/>
      <c r="DW1709" s="4"/>
      <c r="DX1709" s="6"/>
      <c r="DY1709" s="4"/>
      <c r="DZ1709" s="6"/>
      <c r="EA1709" s="5"/>
      <c r="EB1709" s="5"/>
      <c r="EC1709" s="4"/>
      <c r="ED1709" s="6"/>
      <c r="EE1709" s="4"/>
      <c r="EF1709" s="6"/>
      <c r="EG1709" s="5"/>
      <c r="EH1709" s="5"/>
      <c r="EI1709" s="4"/>
      <c r="EJ1709" s="6"/>
      <c r="EK1709" s="4"/>
      <c r="EL1709" s="6"/>
      <c r="EM1709" s="5"/>
      <c r="EN1709" s="5"/>
      <c r="EO1709" s="4"/>
      <c r="EP1709" s="6"/>
      <c r="EQ1709" s="4"/>
      <c r="ER1709" s="6"/>
      <c r="ES1709" s="5"/>
      <c r="ET1709" s="5"/>
      <c r="EU1709" s="4"/>
      <c r="EV1709" s="6"/>
      <c r="EW1709" s="4"/>
      <c r="EX1709" s="6"/>
      <c r="EY1709" s="5"/>
      <c r="EZ1709" s="5"/>
      <c r="FA1709" s="4"/>
      <c r="FB1709" s="6"/>
      <c r="FC1709" s="4"/>
      <c r="FD1709" s="6"/>
      <c r="FE1709" s="5"/>
      <c r="FF1709" s="5"/>
      <c r="FG1709" s="4"/>
      <c r="FH1709" s="6"/>
      <c r="FI1709" s="4"/>
      <c r="FJ1709" s="6"/>
      <c r="FK1709" s="5"/>
      <c r="FL1709" s="5"/>
      <c r="FM1709" s="4"/>
      <c r="FN1709" s="6"/>
      <c r="FO1709" s="4"/>
      <c r="FP1709" s="6"/>
      <c r="FQ1709" s="5"/>
      <c r="FR1709" s="5"/>
      <c r="FS1709" s="4"/>
      <c r="FT1709" s="6"/>
      <c r="FU1709" s="4"/>
      <c r="FV1709" s="6"/>
      <c r="FW1709" s="5"/>
      <c r="FX1709" s="5"/>
      <c r="FY1709" s="4"/>
      <c r="FZ1709" s="6"/>
      <c r="GA1709" s="4"/>
      <c r="GB1709" s="6"/>
      <c r="GC1709" s="5"/>
      <c r="GD1709" s="5"/>
      <c r="GE1709" s="4"/>
      <c r="GF1709" s="6"/>
      <c r="GG1709" s="4"/>
      <c r="GH1709" s="6"/>
      <c r="GI1709" s="5"/>
      <c r="GJ1709" s="5"/>
      <c r="GK1709" s="4"/>
      <c r="GL1709" s="6"/>
      <c r="GM1709" s="4"/>
      <c r="GN1709" s="6"/>
      <c r="GO1709" s="5"/>
      <c r="GP1709" s="5"/>
      <c r="GQ1709" s="4"/>
      <c r="GR1709" s="6"/>
      <c r="GS1709" s="4"/>
      <c r="GT1709" s="6"/>
      <c r="GU1709" s="5"/>
      <c r="GV1709" s="5"/>
      <c r="GW1709" s="4"/>
      <c r="GX1709" s="6"/>
      <c r="GY1709" s="4"/>
      <c r="GZ1709" s="6"/>
      <c r="HA1709" s="5"/>
      <c r="HB1709" s="5"/>
      <c r="HC1709" s="4"/>
      <c r="HD1709" s="6"/>
      <c r="HE1709" s="4"/>
      <c r="HF1709" s="6"/>
      <c r="HG1709" s="5"/>
      <c r="HH1709" s="5"/>
      <c r="HI1709" s="4"/>
      <c r="HJ1709" s="6"/>
      <c r="HK1709" s="4"/>
      <c r="HL1709" s="6"/>
      <c r="HM1709" s="5"/>
      <c r="HN1709" s="5"/>
      <c r="HO1709" s="4"/>
      <c r="HP1709" s="6"/>
      <c r="HQ1709" s="4"/>
      <c r="HR1709" s="6"/>
      <c r="HS1709" s="5"/>
      <c r="HT1709" s="5"/>
      <c r="HU1709" s="4"/>
      <c r="HV1709" s="6"/>
      <c r="HW1709" s="4"/>
      <c r="HX1709" s="6"/>
      <c r="HY1709" s="5"/>
      <c r="HZ1709" s="5"/>
      <c r="IA1709" s="4"/>
      <c r="IB1709" s="6"/>
      <c r="IC1709" s="4"/>
      <c r="ID1709" s="6"/>
      <c r="IE1709" s="5"/>
      <c r="IF1709" s="5"/>
      <c r="IG1709" s="4"/>
      <c r="IH1709" s="6"/>
      <c r="II1709" s="4"/>
      <c r="IJ1709" s="6"/>
      <c r="IK1709" s="5"/>
      <c r="IL1709" s="5"/>
      <c r="IM1709" s="4"/>
      <c r="IN1709" s="6"/>
      <c r="IO1709" s="4"/>
      <c r="IP1709" s="6"/>
      <c r="IQ1709" s="5"/>
      <c r="IR1709" s="5"/>
      <c r="IS1709" s="4"/>
      <c r="IT1709" s="6"/>
      <c r="IU1709" s="4"/>
      <c r="IV1709" s="6"/>
      <c r="IW1709" s="5"/>
      <c r="IX1709" s="5"/>
      <c r="IY1709" s="4"/>
      <c r="IZ1709" s="6"/>
      <c r="JA1709" s="4"/>
      <c r="JB1709" s="6"/>
      <c r="JC1709" s="5"/>
      <c r="JD1709" s="5"/>
      <c r="JE1709" s="4"/>
      <c r="JF1709" s="6"/>
      <c r="JG1709" s="4"/>
      <c r="JH1709" s="6"/>
      <c r="JI1709" s="5"/>
      <c r="JJ1709" s="5"/>
      <c r="JK1709" s="4"/>
      <c r="JL1709" s="6"/>
      <c r="JM1709" s="4"/>
      <c r="JN1709" s="6"/>
      <c r="JO1709" s="5"/>
      <c r="JP1709" s="5"/>
      <c r="JQ1709" s="4"/>
      <c r="JR1709" s="6"/>
      <c r="JS1709" s="4"/>
      <c r="JT1709" s="6"/>
      <c r="JU1709" s="5"/>
      <c r="JV1709" s="5"/>
      <c r="JW1709" s="4"/>
      <c r="JX1709" s="6"/>
      <c r="JY1709" s="4"/>
      <c r="JZ1709" s="6"/>
      <c r="KA1709" s="5"/>
      <c r="KB1709" s="5"/>
      <c r="KC1709" s="4"/>
      <c r="KD1709" s="6"/>
      <c r="KE1709" s="4"/>
      <c r="KF1709" s="6"/>
      <c r="KG1709" s="5"/>
      <c r="KH1709" s="5"/>
      <c r="KI1709" s="4"/>
      <c r="KJ1709" s="6"/>
      <c r="KK1709" s="4"/>
      <c r="KL1709" s="6"/>
      <c r="KM1709" s="5"/>
      <c r="KN1709" s="5"/>
    </row>
    <row r="1710">
      <c r="A1710" s="3" t="s">
        <v>85</v>
      </c>
      <c r="B1710" s="3" t="s">
        <v>1138</v>
      </c>
      <c r="C1710" s="3" t="s">
        <v>87</v>
      </c>
      <c r="D1710" s="3" t="s">
        <v>712</v>
      </c>
      <c r="E1710" s="3" t="s">
        <v>1144</v>
      </c>
      <c r="F1710" s="3" t="s">
        <v>104</v>
      </c>
      <c r="G1710" s="3" t="s">
        <v>104</v>
      </c>
      <c r="H1710" s="3" t="s">
        <v>104</v>
      </c>
      <c r="I1710" s="3" t="s">
        <v>1629</v>
      </c>
      <c r="J1710" s="3" t="s">
        <v>104</v>
      </c>
      <c r="K1710" s="4"/>
      <c r="L1710" s="4">
        <f>=ROUNDDOWN({0},0)</f>
      </c>
      <c r="M1710" s="4"/>
      <c r="N1710" s="5"/>
      <c r="O1710" s="4"/>
      <c r="P1710" s="4">
        <f>=ROUNDDOWN({0},0)</f>
      </c>
      <c r="Q1710" s="4"/>
      <c r="R1710" s="5"/>
      <c r="S1710" s="4"/>
      <c r="T1710" s="6"/>
      <c r="U1710" s="4"/>
      <c r="V1710" s="6"/>
      <c r="W1710" s="5"/>
      <c r="X1710" s="5"/>
      <c r="Y1710" s="4"/>
      <c r="Z1710" s="6"/>
      <c r="AA1710" s="4"/>
      <c r="AB1710" s="6"/>
      <c r="AC1710" s="5"/>
      <c r="AD1710" s="5"/>
      <c r="AE1710" s="4"/>
      <c r="AF1710" s="6"/>
      <c r="AG1710" s="4"/>
      <c r="AH1710" s="6"/>
      <c r="AI1710" s="5"/>
      <c r="AJ1710" s="5"/>
      <c r="AK1710" s="4"/>
      <c r="AL1710" s="6"/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  <c r="AW1710" s="4"/>
      <c r="AX1710" s="6"/>
      <c r="AY1710" s="4"/>
      <c r="AZ1710" s="6"/>
      <c r="BA1710" s="5"/>
      <c r="BB1710" s="5"/>
      <c r="BC1710" s="4"/>
      <c r="BD1710" s="6"/>
      <c r="BE1710" s="4"/>
      <c r="BF1710" s="6"/>
      <c r="BG1710" s="5"/>
      <c r="BH1710" s="5"/>
      <c r="BI1710" s="4"/>
      <c r="BJ1710" s="6"/>
      <c r="BK1710" s="4"/>
      <c r="BL1710" s="6"/>
      <c r="BM1710" s="5"/>
      <c r="BN1710" s="5"/>
      <c r="BO1710" s="4"/>
      <c r="BP1710" s="6"/>
      <c r="BQ1710" s="4"/>
      <c r="BR1710" s="6"/>
      <c r="BS1710" s="5"/>
      <c r="BT1710" s="5"/>
      <c r="BU1710" s="4"/>
      <c r="BV1710" s="6"/>
      <c r="BW1710" s="4"/>
      <c r="BX1710" s="6"/>
      <c r="BY1710" s="5"/>
      <c r="BZ1710" s="5"/>
      <c r="CA1710" s="4"/>
      <c r="CB1710" s="6"/>
      <c r="CC1710" s="4"/>
      <c r="CD1710" s="6"/>
      <c r="CE1710" s="5"/>
      <c r="CF1710" s="5"/>
      <c r="CG1710" s="4"/>
      <c r="CH1710" s="6"/>
      <c r="CI1710" s="4"/>
      <c r="CJ1710" s="6"/>
      <c r="CK1710" s="5"/>
      <c r="CL1710" s="5"/>
      <c r="CM1710" s="4"/>
      <c r="CN1710" s="6"/>
      <c r="CO1710" s="4"/>
      <c r="CP1710" s="6"/>
      <c r="CQ1710" s="5"/>
      <c r="CR1710" s="5"/>
      <c r="CS1710" s="4"/>
      <c r="CT1710" s="6"/>
      <c r="CU1710" s="4"/>
      <c r="CV1710" s="6"/>
      <c r="CW1710" s="5"/>
      <c r="CX1710" s="5"/>
      <c r="CY1710" s="4"/>
      <c r="CZ1710" s="6"/>
      <c r="DA1710" s="4"/>
      <c r="DB1710" s="6"/>
      <c r="DC1710" s="5"/>
      <c r="DD1710" s="5"/>
      <c r="DE1710" s="4"/>
      <c r="DF1710" s="6"/>
      <c r="DG1710" s="4"/>
      <c r="DH1710" s="6"/>
      <c r="DI1710" s="5"/>
      <c r="DJ1710" s="5"/>
      <c r="DK1710" s="4"/>
      <c r="DL1710" s="6"/>
      <c r="DM1710" s="4"/>
      <c r="DN1710" s="6"/>
      <c r="DO1710" s="5"/>
      <c r="DP1710" s="5"/>
      <c r="DQ1710" s="4"/>
      <c r="DR1710" s="6"/>
      <c r="DS1710" s="4"/>
      <c r="DT1710" s="6"/>
      <c r="DU1710" s="5"/>
      <c r="DV1710" s="5"/>
      <c r="DW1710" s="4"/>
      <c r="DX1710" s="6"/>
      <c r="DY1710" s="4"/>
      <c r="DZ1710" s="6"/>
      <c r="EA1710" s="5"/>
      <c r="EB1710" s="5"/>
      <c r="EC1710" s="4"/>
      <c r="ED1710" s="6"/>
      <c r="EE1710" s="4"/>
      <c r="EF1710" s="6"/>
      <c r="EG1710" s="5"/>
      <c r="EH1710" s="5"/>
      <c r="EI1710" s="4"/>
      <c r="EJ1710" s="6"/>
      <c r="EK1710" s="4"/>
      <c r="EL1710" s="6"/>
      <c r="EM1710" s="5"/>
      <c r="EN1710" s="5"/>
      <c r="EO1710" s="4"/>
      <c r="EP1710" s="6"/>
      <c r="EQ1710" s="4"/>
      <c r="ER1710" s="6"/>
      <c r="ES1710" s="5"/>
      <c r="ET1710" s="5"/>
      <c r="EU1710" s="4"/>
      <c r="EV1710" s="6"/>
      <c r="EW1710" s="4"/>
      <c r="EX1710" s="6"/>
      <c r="EY1710" s="5"/>
      <c r="EZ1710" s="5"/>
      <c r="FA1710" s="4"/>
      <c r="FB1710" s="6"/>
      <c r="FC1710" s="4"/>
      <c r="FD1710" s="6"/>
      <c r="FE1710" s="5"/>
      <c r="FF1710" s="5"/>
      <c r="FG1710" s="4"/>
      <c r="FH1710" s="6"/>
      <c r="FI1710" s="4"/>
      <c r="FJ1710" s="6"/>
      <c r="FK1710" s="5"/>
      <c r="FL1710" s="5"/>
      <c r="FM1710" s="4"/>
      <c r="FN1710" s="6"/>
      <c r="FO1710" s="4"/>
      <c r="FP1710" s="6"/>
      <c r="FQ1710" s="5"/>
      <c r="FR1710" s="5"/>
      <c r="FS1710" s="4"/>
      <c r="FT1710" s="6"/>
      <c r="FU1710" s="4"/>
      <c r="FV1710" s="6"/>
      <c r="FW1710" s="5"/>
      <c r="FX1710" s="5"/>
      <c r="FY1710" s="4"/>
      <c r="FZ1710" s="6"/>
      <c r="GA1710" s="4"/>
      <c r="GB1710" s="6"/>
      <c r="GC1710" s="5"/>
      <c r="GD1710" s="5"/>
      <c r="GE1710" s="4"/>
      <c r="GF1710" s="6"/>
      <c r="GG1710" s="4"/>
      <c r="GH1710" s="6"/>
      <c r="GI1710" s="5"/>
      <c r="GJ1710" s="5"/>
      <c r="GK1710" s="4"/>
      <c r="GL1710" s="6"/>
      <c r="GM1710" s="4"/>
      <c r="GN1710" s="6"/>
      <c r="GO1710" s="5"/>
      <c r="GP1710" s="5"/>
      <c r="GQ1710" s="4"/>
      <c r="GR1710" s="6"/>
      <c r="GS1710" s="4"/>
      <c r="GT1710" s="6"/>
      <c r="GU1710" s="5"/>
      <c r="GV1710" s="5"/>
      <c r="GW1710" s="4"/>
      <c r="GX1710" s="6"/>
      <c r="GY1710" s="4"/>
      <c r="GZ1710" s="6"/>
      <c r="HA1710" s="5"/>
      <c r="HB1710" s="5"/>
      <c r="HC1710" s="4"/>
      <c r="HD1710" s="6"/>
      <c r="HE1710" s="4"/>
      <c r="HF1710" s="6"/>
      <c r="HG1710" s="5"/>
      <c r="HH1710" s="5"/>
      <c r="HI1710" s="4"/>
      <c r="HJ1710" s="6"/>
      <c r="HK1710" s="4"/>
      <c r="HL1710" s="6"/>
      <c r="HM1710" s="5"/>
      <c r="HN1710" s="5"/>
      <c r="HO1710" s="4"/>
      <c r="HP1710" s="6"/>
      <c r="HQ1710" s="4"/>
      <c r="HR1710" s="6"/>
      <c r="HS1710" s="5"/>
      <c r="HT1710" s="5"/>
      <c r="HU1710" s="4"/>
      <c r="HV1710" s="6"/>
      <c r="HW1710" s="4"/>
      <c r="HX1710" s="6"/>
      <c r="HY1710" s="5"/>
      <c r="HZ1710" s="5"/>
      <c r="IA1710" s="4"/>
      <c r="IB1710" s="6"/>
      <c r="IC1710" s="4"/>
      <c r="ID1710" s="6"/>
      <c r="IE1710" s="5"/>
      <c r="IF1710" s="5"/>
      <c r="IG1710" s="4"/>
      <c r="IH1710" s="6"/>
      <c r="II1710" s="4"/>
      <c r="IJ1710" s="6"/>
      <c r="IK1710" s="5"/>
      <c r="IL1710" s="5"/>
      <c r="IM1710" s="4"/>
      <c r="IN1710" s="6"/>
      <c r="IO1710" s="4"/>
      <c r="IP1710" s="6"/>
      <c r="IQ1710" s="5"/>
      <c r="IR1710" s="5"/>
      <c r="IS1710" s="4"/>
      <c r="IT1710" s="6"/>
      <c r="IU1710" s="4"/>
      <c r="IV1710" s="6"/>
      <c r="IW1710" s="5"/>
      <c r="IX1710" s="5"/>
      <c r="IY1710" s="4"/>
      <c r="IZ1710" s="6"/>
      <c r="JA1710" s="4"/>
      <c r="JB1710" s="6"/>
      <c r="JC1710" s="5"/>
      <c r="JD1710" s="5"/>
      <c r="JE1710" s="4"/>
      <c r="JF1710" s="6"/>
      <c r="JG1710" s="4"/>
      <c r="JH1710" s="6"/>
      <c r="JI1710" s="5"/>
      <c r="JJ1710" s="5"/>
      <c r="JK1710" s="4"/>
      <c r="JL1710" s="6"/>
      <c r="JM1710" s="4"/>
      <c r="JN1710" s="6"/>
      <c r="JO1710" s="5"/>
      <c r="JP1710" s="5"/>
      <c r="JQ1710" s="4"/>
      <c r="JR1710" s="6"/>
      <c r="JS1710" s="4"/>
      <c r="JT1710" s="6"/>
      <c r="JU1710" s="5"/>
      <c r="JV1710" s="5"/>
      <c r="JW1710" s="4"/>
      <c r="JX1710" s="6"/>
      <c r="JY1710" s="4"/>
      <c r="JZ1710" s="6"/>
      <c r="KA1710" s="5"/>
      <c r="KB1710" s="5"/>
      <c r="KC1710" s="4"/>
      <c r="KD1710" s="6"/>
      <c r="KE1710" s="4"/>
      <c r="KF1710" s="6"/>
      <c r="KG1710" s="5"/>
      <c r="KH1710" s="5"/>
      <c r="KI1710" s="4"/>
      <c r="KJ1710" s="6"/>
      <c r="KK1710" s="4"/>
      <c r="KL1710" s="6"/>
      <c r="KM1710" s="5"/>
      <c r="KN1710" s="5"/>
    </row>
    <row r="1711">
      <c r="A1711" s="3" t="s">
        <v>85</v>
      </c>
      <c r="B1711" s="3" t="s">
        <v>1138</v>
      </c>
      <c r="C1711" s="3" t="s">
        <v>87</v>
      </c>
      <c r="D1711" s="3" t="s">
        <v>712</v>
      </c>
      <c r="E1711" s="3" t="s">
        <v>956</v>
      </c>
      <c r="F1711" s="3" t="s">
        <v>104</v>
      </c>
      <c r="G1711" s="3" t="s">
        <v>104</v>
      </c>
      <c r="H1711" s="3" t="s">
        <v>104</v>
      </c>
      <c r="I1711" s="3" t="s">
        <v>1630</v>
      </c>
      <c r="J1711" s="3" t="s">
        <v>104</v>
      </c>
      <c r="K1711" s="4"/>
      <c r="L1711" s="4">
        <f>=ROUNDDOWN({0},0)</f>
      </c>
      <c r="M1711" s="4"/>
      <c r="N1711" s="5"/>
      <c r="O1711" s="4"/>
      <c r="P1711" s="4">
        <f>=ROUNDDOWN({0},0)</f>
      </c>
      <c r="Q1711" s="4"/>
      <c r="R1711" s="5"/>
      <c r="S1711" s="4"/>
      <c r="T1711" s="6"/>
      <c r="U1711" s="4"/>
      <c r="V1711" s="6"/>
      <c r="W1711" s="5"/>
      <c r="X1711" s="5"/>
      <c r="Y1711" s="4"/>
      <c r="Z1711" s="6"/>
      <c r="AA1711" s="4"/>
      <c r="AB1711" s="6"/>
      <c r="AC1711" s="5"/>
      <c r="AD1711" s="5"/>
      <c r="AE1711" s="4"/>
      <c r="AF1711" s="6"/>
      <c r="AG1711" s="4"/>
      <c r="AH1711" s="6"/>
      <c r="AI1711" s="5"/>
      <c r="AJ1711" s="5"/>
      <c r="AK1711" s="4"/>
      <c r="AL1711" s="6"/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  <c r="AW1711" s="4"/>
      <c r="AX1711" s="6"/>
      <c r="AY1711" s="4"/>
      <c r="AZ1711" s="6"/>
      <c r="BA1711" s="5"/>
      <c r="BB1711" s="5"/>
      <c r="BC1711" s="4"/>
      <c r="BD1711" s="6"/>
      <c r="BE1711" s="4"/>
      <c r="BF1711" s="6"/>
      <c r="BG1711" s="5"/>
      <c r="BH1711" s="5"/>
      <c r="BI1711" s="4"/>
      <c r="BJ1711" s="6"/>
      <c r="BK1711" s="4"/>
      <c r="BL1711" s="6"/>
      <c r="BM1711" s="5"/>
      <c r="BN1711" s="5"/>
      <c r="BO1711" s="4"/>
      <c r="BP1711" s="6"/>
      <c r="BQ1711" s="4"/>
      <c r="BR1711" s="6"/>
      <c r="BS1711" s="5"/>
      <c r="BT1711" s="5"/>
      <c r="BU1711" s="4"/>
      <c r="BV1711" s="6"/>
      <c r="BW1711" s="4"/>
      <c r="BX1711" s="6"/>
      <c r="BY1711" s="5"/>
      <c r="BZ1711" s="5"/>
      <c r="CA1711" s="4"/>
      <c r="CB1711" s="6"/>
      <c r="CC1711" s="4"/>
      <c r="CD1711" s="6"/>
      <c r="CE1711" s="5"/>
      <c r="CF1711" s="5"/>
      <c r="CG1711" s="4"/>
      <c r="CH1711" s="6"/>
      <c r="CI1711" s="4"/>
      <c r="CJ1711" s="6"/>
      <c r="CK1711" s="5"/>
      <c r="CL1711" s="5"/>
      <c r="CM1711" s="4"/>
      <c r="CN1711" s="6"/>
      <c r="CO1711" s="4"/>
      <c r="CP1711" s="6"/>
      <c r="CQ1711" s="5"/>
      <c r="CR1711" s="5"/>
      <c r="CS1711" s="4"/>
      <c r="CT1711" s="6"/>
      <c r="CU1711" s="4"/>
      <c r="CV1711" s="6"/>
      <c r="CW1711" s="5"/>
      <c r="CX1711" s="5"/>
      <c r="CY1711" s="4"/>
      <c r="CZ1711" s="6"/>
      <c r="DA1711" s="4"/>
      <c r="DB1711" s="6"/>
      <c r="DC1711" s="5"/>
      <c r="DD1711" s="5"/>
      <c r="DE1711" s="4"/>
      <c r="DF1711" s="6"/>
      <c r="DG1711" s="4"/>
      <c r="DH1711" s="6"/>
      <c r="DI1711" s="5"/>
      <c r="DJ1711" s="5"/>
      <c r="DK1711" s="4"/>
      <c r="DL1711" s="6"/>
      <c r="DM1711" s="4"/>
      <c r="DN1711" s="6"/>
      <c r="DO1711" s="5"/>
      <c r="DP1711" s="5"/>
      <c r="DQ1711" s="4"/>
      <c r="DR1711" s="6"/>
      <c r="DS1711" s="4"/>
      <c r="DT1711" s="6"/>
      <c r="DU1711" s="5"/>
      <c r="DV1711" s="5"/>
      <c r="DW1711" s="4"/>
      <c r="DX1711" s="6"/>
      <c r="DY1711" s="4"/>
      <c r="DZ1711" s="6"/>
      <c r="EA1711" s="5"/>
      <c r="EB1711" s="5"/>
      <c r="EC1711" s="4"/>
      <c r="ED1711" s="6"/>
      <c r="EE1711" s="4"/>
      <c r="EF1711" s="6"/>
      <c r="EG1711" s="5"/>
      <c r="EH1711" s="5"/>
      <c r="EI1711" s="4"/>
      <c r="EJ1711" s="6"/>
      <c r="EK1711" s="4"/>
      <c r="EL1711" s="6"/>
      <c r="EM1711" s="5"/>
      <c r="EN1711" s="5"/>
      <c r="EO1711" s="4"/>
      <c r="EP1711" s="6"/>
      <c r="EQ1711" s="4"/>
      <c r="ER1711" s="6"/>
      <c r="ES1711" s="5"/>
      <c r="ET1711" s="5"/>
      <c r="EU1711" s="4"/>
      <c r="EV1711" s="6"/>
      <c r="EW1711" s="4"/>
      <c r="EX1711" s="6"/>
      <c r="EY1711" s="5"/>
      <c r="EZ1711" s="5"/>
      <c r="FA1711" s="4"/>
      <c r="FB1711" s="6"/>
      <c r="FC1711" s="4"/>
      <c r="FD1711" s="6"/>
      <c r="FE1711" s="5"/>
      <c r="FF1711" s="5"/>
      <c r="FG1711" s="4"/>
      <c r="FH1711" s="6"/>
      <c r="FI1711" s="4"/>
      <c r="FJ1711" s="6"/>
      <c r="FK1711" s="5"/>
      <c r="FL1711" s="5"/>
      <c r="FM1711" s="4"/>
      <c r="FN1711" s="6"/>
      <c r="FO1711" s="4"/>
      <c r="FP1711" s="6"/>
      <c r="FQ1711" s="5"/>
      <c r="FR1711" s="5"/>
      <c r="FS1711" s="4"/>
      <c r="FT1711" s="6"/>
      <c r="FU1711" s="4"/>
      <c r="FV1711" s="6"/>
      <c r="FW1711" s="5"/>
      <c r="FX1711" s="5"/>
      <c r="FY1711" s="4"/>
      <c r="FZ1711" s="6"/>
      <c r="GA1711" s="4"/>
      <c r="GB1711" s="6"/>
      <c r="GC1711" s="5"/>
      <c r="GD1711" s="5"/>
      <c r="GE1711" s="4"/>
      <c r="GF1711" s="6"/>
      <c r="GG1711" s="4"/>
      <c r="GH1711" s="6"/>
      <c r="GI1711" s="5"/>
      <c r="GJ1711" s="5"/>
      <c r="GK1711" s="4"/>
      <c r="GL1711" s="6"/>
      <c r="GM1711" s="4"/>
      <c r="GN1711" s="6"/>
      <c r="GO1711" s="5"/>
      <c r="GP1711" s="5"/>
      <c r="GQ1711" s="4"/>
      <c r="GR1711" s="6"/>
      <c r="GS1711" s="4"/>
      <c r="GT1711" s="6"/>
      <c r="GU1711" s="5"/>
      <c r="GV1711" s="5"/>
      <c r="GW1711" s="4"/>
      <c r="GX1711" s="6"/>
      <c r="GY1711" s="4"/>
      <c r="GZ1711" s="6"/>
      <c r="HA1711" s="5"/>
      <c r="HB1711" s="5"/>
      <c r="HC1711" s="4"/>
      <c r="HD1711" s="6"/>
      <c r="HE1711" s="4"/>
      <c r="HF1711" s="6"/>
      <c r="HG1711" s="5"/>
      <c r="HH1711" s="5"/>
      <c r="HI1711" s="4"/>
      <c r="HJ1711" s="6"/>
      <c r="HK1711" s="4"/>
      <c r="HL1711" s="6"/>
      <c r="HM1711" s="5"/>
      <c r="HN1711" s="5"/>
      <c r="HO1711" s="4"/>
      <c r="HP1711" s="6"/>
      <c r="HQ1711" s="4"/>
      <c r="HR1711" s="6"/>
      <c r="HS1711" s="5"/>
      <c r="HT1711" s="5"/>
      <c r="HU1711" s="4"/>
      <c r="HV1711" s="6"/>
      <c r="HW1711" s="4"/>
      <c r="HX1711" s="6"/>
      <c r="HY1711" s="5"/>
      <c r="HZ1711" s="5"/>
      <c r="IA1711" s="4"/>
      <c r="IB1711" s="6"/>
      <c r="IC1711" s="4"/>
      <c r="ID1711" s="6"/>
      <c r="IE1711" s="5"/>
      <c r="IF1711" s="5"/>
      <c r="IG1711" s="4"/>
      <c r="IH1711" s="6"/>
      <c r="II1711" s="4"/>
      <c r="IJ1711" s="6"/>
      <c r="IK1711" s="5"/>
      <c r="IL1711" s="5"/>
      <c r="IM1711" s="4"/>
      <c r="IN1711" s="6"/>
      <c r="IO1711" s="4"/>
      <c r="IP1711" s="6"/>
      <c r="IQ1711" s="5"/>
      <c r="IR1711" s="5"/>
      <c r="IS1711" s="4"/>
      <c r="IT1711" s="6"/>
      <c r="IU1711" s="4"/>
      <c r="IV1711" s="6"/>
      <c r="IW1711" s="5"/>
      <c r="IX1711" s="5"/>
      <c r="IY1711" s="4"/>
      <c r="IZ1711" s="6"/>
      <c r="JA1711" s="4"/>
      <c r="JB1711" s="6"/>
      <c r="JC1711" s="5"/>
      <c r="JD1711" s="5"/>
      <c r="JE1711" s="4"/>
      <c r="JF1711" s="6"/>
      <c r="JG1711" s="4"/>
      <c r="JH1711" s="6"/>
      <c r="JI1711" s="5"/>
      <c r="JJ1711" s="5"/>
      <c r="JK1711" s="4"/>
      <c r="JL1711" s="6"/>
      <c r="JM1711" s="4"/>
      <c r="JN1711" s="6"/>
      <c r="JO1711" s="5"/>
      <c r="JP1711" s="5"/>
      <c r="JQ1711" s="4"/>
      <c r="JR1711" s="6"/>
      <c r="JS1711" s="4"/>
      <c r="JT1711" s="6"/>
      <c r="JU1711" s="5"/>
      <c r="JV1711" s="5"/>
      <c r="JW1711" s="4"/>
      <c r="JX1711" s="6"/>
      <c r="JY1711" s="4"/>
      <c r="JZ1711" s="6"/>
      <c r="KA1711" s="5"/>
      <c r="KB1711" s="5"/>
      <c r="KC1711" s="4"/>
      <c r="KD1711" s="6"/>
      <c r="KE1711" s="4"/>
      <c r="KF1711" s="6"/>
      <c r="KG1711" s="5"/>
      <c r="KH1711" s="5"/>
      <c r="KI1711" s="4"/>
      <c r="KJ1711" s="6"/>
      <c r="KK1711" s="4"/>
      <c r="KL1711" s="6"/>
      <c r="KM1711" s="5"/>
      <c r="KN1711" s="5"/>
    </row>
    <row r="1712">
      <c r="A1712" s="3" t="s">
        <v>85</v>
      </c>
      <c r="B1712" s="3" t="s">
        <v>1138</v>
      </c>
      <c r="C1712" s="3" t="s">
        <v>87</v>
      </c>
      <c r="D1712" s="3" t="s">
        <v>712</v>
      </c>
      <c r="E1712" s="3" t="s">
        <v>1144</v>
      </c>
      <c r="F1712" s="3" t="s">
        <v>104</v>
      </c>
      <c r="G1712" s="3" t="s">
        <v>104</v>
      </c>
      <c r="H1712" s="3" t="s">
        <v>104</v>
      </c>
      <c r="I1712" s="3" t="s">
        <v>1631</v>
      </c>
      <c r="J1712" s="3" t="s">
        <v>104</v>
      </c>
      <c r="K1712" s="4"/>
      <c r="L1712" s="4">
        <f>=ROUNDDOWN({0},0)</f>
      </c>
      <c r="M1712" s="4"/>
      <c r="N1712" s="5"/>
      <c r="O1712" s="4"/>
      <c r="P1712" s="4">
        <f>=ROUNDDOWN({0},0)</f>
      </c>
      <c r="Q1712" s="4"/>
      <c r="R1712" s="5"/>
      <c r="S1712" s="4"/>
      <c r="T1712" s="6"/>
      <c r="U1712" s="4"/>
      <c r="V1712" s="6"/>
      <c r="W1712" s="5"/>
      <c r="X1712" s="5"/>
      <c r="Y1712" s="4"/>
      <c r="Z1712" s="6"/>
      <c r="AA1712" s="4"/>
      <c r="AB1712" s="6"/>
      <c r="AC1712" s="5"/>
      <c r="AD1712" s="5"/>
      <c r="AE1712" s="4"/>
      <c r="AF1712" s="6"/>
      <c r="AG1712" s="4"/>
      <c r="AH1712" s="6"/>
      <c r="AI1712" s="5"/>
      <c r="AJ1712" s="5"/>
      <c r="AK1712" s="4"/>
      <c r="AL1712" s="6"/>
      <c r="AM1712" s="4"/>
      <c r="AN1712" s="6"/>
      <c r="AO1712" s="5"/>
      <c r="AP1712" s="5"/>
      <c r="AQ1712" s="4"/>
      <c r="AR1712" s="6"/>
      <c r="AS1712" s="4"/>
      <c r="AT1712" s="6"/>
      <c r="AU1712" s="5"/>
      <c r="AV1712" s="5"/>
      <c r="AW1712" s="4"/>
      <c r="AX1712" s="6"/>
      <c r="AY1712" s="4"/>
      <c r="AZ1712" s="6"/>
      <c r="BA1712" s="5"/>
      <c r="BB1712" s="5"/>
      <c r="BC1712" s="4"/>
      <c r="BD1712" s="6"/>
      <c r="BE1712" s="4"/>
      <c r="BF1712" s="6"/>
      <c r="BG1712" s="5"/>
      <c r="BH1712" s="5"/>
      <c r="BI1712" s="4"/>
      <c r="BJ1712" s="6"/>
      <c r="BK1712" s="4"/>
      <c r="BL1712" s="6"/>
      <c r="BM1712" s="5"/>
      <c r="BN1712" s="5"/>
      <c r="BO1712" s="4"/>
      <c r="BP1712" s="6"/>
      <c r="BQ1712" s="4"/>
      <c r="BR1712" s="6"/>
      <c r="BS1712" s="5"/>
      <c r="BT1712" s="5"/>
      <c r="BU1712" s="4"/>
      <c r="BV1712" s="6"/>
      <c r="BW1712" s="4"/>
      <c r="BX1712" s="6"/>
      <c r="BY1712" s="5"/>
      <c r="BZ1712" s="5"/>
      <c r="CA1712" s="4"/>
      <c r="CB1712" s="6"/>
      <c r="CC1712" s="4"/>
      <c r="CD1712" s="6"/>
      <c r="CE1712" s="5"/>
      <c r="CF1712" s="5"/>
      <c r="CG1712" s="4"/>
      <c r="CH1712" s="6"/>
      <c r="CI1712" s="4"/>
      <c r="CJ1712" s="6"/>
      <c r="CK1712" s="5"/>
      <c r="CL1712" s="5"/>
      <c r="CM1712" s="4"/>
      <c r="CN1712" s="6"/>
      <c r="CO1712" s="4"/>
      <c r="CP1712" s="6"/>
      <c r="CQ1712" s="5"/>
      <c r="CR1712" s="5"/>
      <c r="CS1712" s="4"/>
      <c r="CT1712" s="6"/>
      <c r="CU1712" s="4"/>
      <c r="CV1712" s="6"/>
      <c r="CW1712" s="5"/>
      <c r="CX1712" s="5"/>
      <c r="CY1712" s="4"/>
      <c r="CZ1712" s="6"/>
      <c r="DA1712" s="4"/>
      <c r="DB1712" s="6"/>
      <c r="DC1712" s="5"/>
      <c r="DD1712" s="5"/>
      <c r="DE1712" s="4"/>
      <c r="DF1712" s="6"/>
      <c r="DG1712" s="4"/>
      <c r="DH1712" s="6"/>
      <c r="DI1712" s="5"/>
      <c r="DJ1712" s="5"/>
      <c r="DK1712" s="4"/>
      <c r="DL1712" s="6"/>
      <c r="DM1712" s="4"/>
      <c r="DN1712" s="6"/>
      <c r="DO1712" s="5"/>
      <c r="DP1712" s="5"/>
      <c r="DQ1712" s="4"/>
      <c r="DR1712" s="6"/>
      <c r="DS1712" s="4"/>
      <c r="DT1712" s="6"/>
      <c r="DU1712" s="5"/>
      <c r="DV1712" s="5"/>
      <c r="DW1712" s="4"/>
      <c r="DX1712" s="6"/>
      <c r="DY1712" s="4"/>
      <c r="DZ1712" s="6"/>
      <c r="EA1712" s="5"/>
      <c r="EB1712" s="5"/>
      <c r="EC1712" s="4"/>
      <c r="ED1712" s="6"/>
      <c r="EE1712" s="4"/>
      <c r="EF1712" s="6"/>
      <c r="EG1712" s="5"/>
      <c r="EH1712" s="5"/>
      <c r="EI1712" s="4"/>
      <c r="EJ1712" s="6"/>
      <c r="EK1712" s="4"/>
      <c r="EL1712" s="6"/>
      <c r="EM1712" s="5"/>
      <c r="EN1712" s="5"/>
      <c r="EO1712" s="4"/>
      <c r="EP1712" s="6"/>
      <c r="EQ1712" s="4"/>
      <c r="ER1712" s="6"/>
      <c r="ES1712" s="5"/>
      <c r="ET1712" s="5"/>
      <c r="EU1712" s="4"/>
      <c r="EV1712" s="6"/>
      <c r="EW1712" s="4"/>
      <c r="EX1712" s="6"/>
      <c r="EY1712" s="5"/>
      <c r="EZ1712" s="5"/>
      <c r="FA1712" s="4"/>
      <c r="FB1712" s="6"/>
      <c r="FC1712" s="4"/>
      <c r="FD1712" s="6"/>
      <c r="FE1712" s="5"/>
      <c r="FF1712" s="5"/>
      <c r="FG1712" s="4"/>
      <c r="FH1712" s="6"/>
      <c r="FI1712" s="4"/>
      <c r="FJ1712" s="6"/>
      <c r="FK1712" s="5"/>
      <c r="FL1712" s="5"/>
      <c r="FM1712" s="4"/>
      <c r="FN1712" s="6"/>
      <c r="FO1712" s="4"/>
      <c r="FP1712" s="6"/>
      <c r="FQ1712" s="5"/>
      <c r="FR1712" s="5"/>
      <c r="FS1712" s="4"/>
      <c r="FT1712" s="6"/>
      <c r="FU1712" s="4"/>
      <c r="FV1712" s="6"/>
      <c r="FW1712" s="5"/>
      <c r="FX1712" s="5"/>
      <c r="FY1712" s="4"/>
      <c r="FZ1712" s="6"/>
      <c r="GA1712" s="4"/>
      <c r="GB1712" s="6"/>
      <c r="GC1712" s="5"/>
      <c r="GD1712" s="5"/>
      <c r="GE1712" s="4"/>
      <c r="GF1712" s="6"/>
      <c r="GG1712" s="4"/>
      <c r="GH1712" s="6"/>
      <c r="GI1712" s="5"/>
      <c r="GJ1712" s="5"/>
      <c r="GK1712" s="4"/>
      <c r="GL1712" s="6"/>
      <c r="GM1712" s="4"/>
      <c r="GN1712" s="6"/>
      <c r="GO1712" s="5"/>
      <c r="GP1712" s="5"/>
      <c r="GQ1712" s="4"/>
      <c r="GR1712" s="6"/>
      <c r="GS1712" s="4"/>
      <c r="GT1712" s="6"/>
      <c r="GU1712" s="5"/>
      <c r="GV1712" s="5"/>
      <c r="GW1712" s="4"/>
      <c r="GX1712" s="6"/>
      <c r="GY1712" s="4"/>
      <c r="GZ1712" s="6"/>
      <c r="HA1712" s="5"/>
      <c r="HB1712" s="5"/>
      <c r="HC1712" s="4"/>
      <c r="HD1712" s="6"/>
      <c r="HE1712" s="4"/>
      <c r="HF1712" s="6"/>
      <c r="HG1712" s="5"/>
      <c r="HH1712" s="5"/>
      <c r="HI1712" s="4"/>
      <c r="HJ1712" s="6"/>
      <c r="HK1712" s="4"/>
      <c r="HL1712" s="6"/>
      <c r="HM1712" s="5"/>
      <c r="HN1712" s="5"/>
      <c r="HO1712" s="4"/>
      <c r="HP1712" s="6"/>
      <c r="HQ1712" s="4"/>
      <c r="HR1712" s="6"/>
      <c r="HS1712" s="5"/>
      <c r="HT1712" s="5"/>
      <c r="HU1712" s="4"/>
      <c r="HV1712" s="6"/>
      <c r="HW1712" s="4"/>
      <c r="HX1712" s="6"/>
      <c r="HY1712" s="5"/>
      <c r="HZ1712" s="5"/>
      <c r="IA1712" s="4"/>
      <c r="IB1712" s="6"/>
      <c r="IC1712" s="4"/>
      <c r="ID1712" s="6"/>
      <c r="IE1712" s="5"/>
      <c r="IF1712" s="5"/>
      <c r="IG1712" s="4"/>
      <c r="IH1712" s="6"/>
      <c r="II1712" s="4"/>
      <c r="IJ1712" s="6"/>
      <c r="IK1712" s="5"/>
      <c r="IL1712" s="5"/>
      <c r="IM1712" s="4"/>
      <c r="IN1712" s="6"/>
      <c r="IO1712" s="4"/>
      <c r="IP1712" s="6"/>
      <c r="IQ1712" s="5"/>
      <c r="IR1712" s="5"/>
      <c r="IS1712" s="4"/>
      <c r="IT1712" s="6"/>
      <c r="IU1712" s="4"/>
      <c r="IV1712" s="6"/>
      <c r="IW1712" s="5"/>
      <c r="IX1712" s="5"/>
      <c r="IY1712" s="4"/>
      <c r="IZ1712" s="6"/>
      <c r="JA1712" s="4"/>
      <c r="JB1712" s="6"/>
      <c r="JC1712" s="5"/>
      <c r="JD1712" s="5"/>
      <c r="JE1712" s="4"/>
      <c r="JF1712" s="6"/>
      <c r="JG1712" s="4"/>
      <c r="JH1712" s="6"/>
      <c r="JI1712" s="5"/>
      <c r="JJ1712" s="5"/>
      <c r="JK1712" s="4"/>
      <c r="JL1712" s="6"/>
      <c r="JM1712" s="4"/>
      <c r="JN1712" s="6"/>
      <c r="JO1712" s="5"/>
      <c r="JP1712" s="5"/>
      <c r="JQ1712" s="4"/>
      <c r="JR1712" s="6"/>
      <c r="JS1712" s="4"/>
      <c r="JT1712" s="6"/>
      <c r="JU1712" s="5"/>
      <c r="JV1712" s="5"/>
      <c r="JW1712" s="4"/>
      <c r="JX1712" s="6"/>
      <c r="JY1712" s="4"/>
      <c r="JZ1712" s="6"/>
      <c r="KA1712" s="5"/>
      <c r="KB1712" s="5"/>
      <c r="KC1712" s="4"/>
      <c r="KD1712" s="6"/>
      <c r="KE1712" s="4"/>
      <c r="KF1712" s="6"/>
      <c r="KG1712" s="5"/>
      <c r="KH1712" s="5"/>
      <c r="KI1712" s="4"/>
      <c r="KJ1712" s="6"/>
      <c r="KK1712" s="4"/>
      <c r="KL1712" s="6"/>
      <c r="KM1712" s="5"/>
      <c r="KN1712" s="5"/>
    </row>
    <row r="1713">
      <c r="A1713" s="3" t="s">
        <v>85</v>
      </c>
      <c r="B1713" s="3" t="s">
        <v>1138</v>
      </c>
      <c r="C1713" s="3" t="s">
        <v>87</v>
      </c>
      <c r="D1713" s="3" t="s">
        <v>712</v>
      </c>
      <c r="E1713" s="3" t="s">
        <v>1145</v>
      </c>
      <c r="F1713" s="3" t="s">
        <v>104</v>
      </c>
      <c r="G1713" s="3" t="s">
        <v>104</v>
      </c>
      <c r="H1713" s="3" t="s">
        <v>104</v>
      </c>
      <c r="I1713" s="3" t="s">
        <v>1632</v>
      </c>
      <c r="J1713" s="3" t="s">
        <v>104</v>
      </c>
      <c r="K1713" s="4"/>
      <c r="L1713" s="4">
        <f>=ROUNDDOWN({0},0)</f>
      </c>
      <c r="M1713" s="4"/>
      <c r="N1713" s="5"/>
      <c r="O1713" s="4"/>
      <c r="P1713" s="4">
        <f>=ROUNDDOWN({0},0)</f>
      </c>
      <c r="Q1713" s="4"/>
      <c r="R1713" s="5"/>
      <c r="S1713" s="4"/>
      <c r="T1713" s="6"/>
      <c r="U1713" s="4"/>
      <c r="V1713" s="6"/>
      <c r="W1713" s="5"/>
      <c r="X1713" s="5"/>
      <c r="Y1713" s="4"/>
      <c r="Z1713" s="6"/>
      <c r="AA1713" s="4"/>
      <c r="AB1713" s="6"/>
      <c r="AC1713" s="5"/>
      <c r="AD1713" s="5"/>
      <c r="AE1713" s="4"/>
      <c r="AF1713" s="6"/>
      <c r="AG1713" s="4"/>
      <c r="AH1713" s="6"/>
      <c r="AI1713" s="5"/>
      <c r="AJ1713" s="5"/>
      <c r="AK1713" s="4"/>
      <c r="AL1713" s="6"/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  <c r="AW1713" s="4"/>
      <c r="AX1713" s="6"/>
      <c r="AY1713" s="4"/>
      <c r="AZ1713" s="6"/>
      <c r="BA1713" s="5"/>
      <c r="BB1713" s="5"/>
      <c r="BC1713" s="4"/>
      <c r="BD1713" s="6"/>
      <c r="BE1713" s="4"/>
      <c r="BF1713" s="6"/>
      <c r="BG1713" s="5"/>
      <c r="BH1713" s="5"/>
      <c r="BI1713" s="4"/>
      <c r="BJ1713" s="6"/>
      <c r="BK1713" s="4"/>
      <c r="BL1713" s="6"/>
      <c r="BM1713" s="5"/>
      <c r="BN1713" s="5"/>
      <c r="BO1713" s="4"/>
      <c r="BP1713" s="6"/>
      <c r="BQ1713" s="4"/>
      <c r="BR1713" s="6"/>
      <c r="BS1713" s="5"/>
      <c r="BT1713" s="5"/>
      <c r="BU1713" s="4"/>
      <c r="BV1713" s="6"/>
      <c r="BW1713" s="4"/>
      <c r="BX1713" s="6"/>
      <c r="BY1713" s="5"/>
      <c r="BZ1713" s="5"/>
      <c r="CA1713" s="4"/>
      <c r="CB1713" s="6"/>
      <c r="CC1713" s="4"/>
      <c r="CD1713" s="6"/>
      <c r="CE1713" s="5"/>
      <c r="CF1713" s="5"/>
      <c r="CG1713" s="4"/>
      <c r="CH1713" s="6"/>
      <c r="CI1713" s="4"/>
      <c r="CJ1713" s="6"/>
      <c r="CK1713" s="5"/>
      <c r="CL1713" s="5"/>
      <c r="CM1713" s="4"/>
      <c r="CN1713" s="6"/>
      <c r="CO1713" s="4"/>
      <c r="CP1713" s="6"/>
      <c r="CQ1713" s="5"/>
      <c r="CR1713" s="5"/>
      <c r="CS1713" s="4"/>
      <c r="CT1713" s="6"/>
      <c r="CU1713" s="4"/>
      <c r="CV1713" s="6"/>
      <c r="CW1713" s="5"/>
      <c r="CX1713" s="5"/>
      <c r="CY1713" s="4"/>
      <c r="CZ1713" s="6"/>
      <c r="DA1713" s="4"/>
      <c r="DB1713" s="6"/>
      <c r="DC1713" s="5"/>
      <c r="DD1713" s="5"/>
      <c r="DE1713" s="4"/>
      <c r="DF1713" s="6"/>
      <c r="DG1713" s="4"/>
      <c r="DH1713" s="6"/>
      <c r="DI1713" s="5"/>
      <c r="DJ1713" s="5"/>
      <c r="DK1713" s="4"/>
      <c r="DL1713" s="6"/>
      <c r="DM1713" s="4"/>
      <c r="DN1713" s="6"/>
      <c r="DO1713" s="5"/>
      <c r="DP1713" s="5"/>
      <c r="DQ1713" s="4"/>
      <c r="DR1713" s="6"/>
      <c r="DS1713" s="4"/>
      <c r="DT1713" s="6"/>
      <c r="DU1713" s="5"/>
      <c r="DV1713" s="5"/>
      <c r="DW1713" s="4"/>
      <c r="DX1713" s="6"/>
      <c r="DY1713" s="4"/>
      <c r="DZ1713" s="6"/>
      <c r="EA1713" s="5"/>
      <c r="EB1713" s="5"/>
      <c r="EC1713" s="4"/>
      <c r="ED1713" s="6"/>
      <c r="EE1713" s="4"/>
      <c r="EF1713" s="6"/>
      <c r="EG1713" s="5"/>
      <c r="EH1713" s="5"/>
      <c r="EI1713" s="4"/>
      <c r="EJ1713" s="6"/>
      <c r="EK1713" s="4"/>
      <c r="EL1713" s="6"/>
      <c r="EM1713" s="5"/>
      <c r="EN1713" s="5"/>
      <c r="EO1713" s="4"/>
      <c r="EP1713" s="6"/>
      <c r="EQ1713" s="4"/>
      <c r="ER1713" s="6"/>
      <c r="ES1713" s="5"/>
      <c r="ET1713" s="5"/>
      <c r="EU1713" s="4"/>
      <c r="EV1713" s="6"/>
      <c r="EW1713" s="4"/>
      <c r="EX1713" s="6"/>
      <c r="EY1713" s="5"/>
      <c r="EZ1713" s="5"/>
      <c r="FA1713" s="4"/>
      <c r="FB1713" s="6"/>
      <c r="FC1713" s="4"/>
      <c r="FD1713" s="6"/>
      <c r="FE1713" s="5"/>
      <c r="FF1713" s="5"/>
      <c r="FG1713" s="4"/>
      <c r="FH1713" s="6"/>
      <c r="FI1713" s="4"/>
      <c r="FJ1713" s="6"/>
      <c r="FK1713" s="5"/>
      <c r="FL1713" s="5"/>
      <c r="FM1713" s="4"/>
      <c r="FN1713" s="6"/>
      <c r="FO1713" s="4"/>
      <c r="FP1713" s="6"/>
      <c r="FQ1713" s="5"/>
      <c r="FR1713" s="5"/>
      <c r="FS1713" s="4"/>
      <c r="FT1713" s="6"/>
      <c r="FU1713" s="4"/>
      <c r="FV1713" s="6"/>
      <c r="FW1713" s="5"/>
      <c r="FX1713" s="5"/>
      <c r="FY1713" s="4"/>
      <c r="FZ1713" s="6"/>
      <c r="GA1713" s="4"/>
      <c r="GB1713" s="6"/>
      <c r="GC1713" s="5"/>
      <c r="GD1713" s="5"/>
      <c r="GE1713" s="4"/>
      <c r="GF1713" s="6"/>
      <c r="GG1713" s="4"/>
      <c r="GH1713" s="6"/>
      <c r="GI1713" s="5"/>
      <c r="GJ1713" s="5"/>
      <c r="GK1713" s="4"/>
      <c r="GL1713" s="6"/>
      <c r="GM1713" s="4"/>
      <c r="GN1713" s="6"/>
      <c r="GO1713" s="5"/>
      <c r="GP1713" s="5"/>
      <c r="GQ1713" s="4"/>
      <c r="GR1713" s="6"/>
      <c r="GS1713" s="4"/>
      <c r="GT1713" s="6"/>
      <c r="GU1713" s="5"/>
      <c r="GV1713" s="5"/>
      <c r="GW1713" s="4"/>
      <c r="GX1713" s="6"/>
      <c r="GY1713" s="4"/>
      <c r="GZ1713" s="6"/>
      <c r="HA1713" s="5"/>
      <c r="HB1713" s="5"/>
      <c r="HC1713" s="4"/>
      <c r="HD1713" s="6"/>
      <c r="HE1713" s="4"/>
      <c r="HF1713" s="6"/>
      <c r="HG1713" s="5"/>
      <c r="HH1713" s="5"/>
      <c r="HI1713" s="4"/>
      <c r="HJ1713" s="6"/>
      <c r="HK1713" s="4"/>
      <c r="HL1713" s="6"/>
      <c r="HM1713" s="5"/>
      <c r="HN1713" s="5"/>
      <c r="HO1713" s="4"/>
      <c r="HP1713" s="6"/>
      <c r="HQ1713" s="4"/>
      <c r="HR1713" s="6"/>
      <c r="HS1713" s="5"/>
      <c r="HT1713" s="5"/>
      <c r="HU1713" s="4"/>
      <c r="HV1713" s="6"/>
      <c r="HW1713" s="4"/>
      <c r="HX1713" s="6"/>
      <c r="HY1713" s="5"/>
      <c r="HZ1713" s="5"/>
      <c r="IA1713" s="4"/>
      <c r="IB1713" s="6"/>
      <c r="IC1713" s="4"/>
      <c r="ID1713" s="6"/>
      <c r="IE1713" s="5"/>
      <c r="IF1713" s="5"/>
      <c r="IG1713" s="4"/>
      <c r="IH1713" s="6"/>
      <c r="II1713" s="4"/>
      <c r="IJ1713" s="6"/>
      <c r="IK1713" s="5"/>
      <c r="IL1713" s="5"/>
      <c r="IM1713" s="4"/>
      <c r="IN1713" s="6"/>
      <c r="IO1713" s="4"/>
      <c r="IP1713" s="6"/>
      <c r="IQ1713" s="5"/>
      <c r="IR1713" s="5"/>
      <c r="IS1713" s="4"/>
      <c r="IT1713" s="6"/>
      <c r="IU1713" s="4"/>
      <c r="IV1713" s="6"/>
      <c r="IW1713" s="5"/>
      <c r="IX1713" s="5"/>
      <c r="IY1713" s="4"/>
      <c r="IZ1713" s="6"/>
      <c r="JA1713" s="4"/>
      <c r="JB1713" s="6"/>
      <c r="JC1713" s="5"/>
      <c r="JD1713" s="5"/>
      <c r="JE1713" s="4"/>
      <c r="JF1713" s="6"/>
      <c r="JG1713" s="4"/>
      <c r="JH1713" s="6"/>
      <c r="JI1713" s="5"/>
      <c r="JJ1713" s="5"/>
      <c r="JK1713" s="4"/>
      <c r="JL1713" s="6"/>
      <c r="JM1713" s="4"/>
      <c r="JN1713" s="6"/>
      <c r="JO1713" s="5"/>
      <c r="JP1713" s="5"/>
      <c r="JQ1713" s="4"/>
      <c r="JR1713" s="6"/>
      <c r="JS1713" s="4"/>
      <c r="JT1713" s="6"/>
      <c r="JU1713" s="5"/>
      <c r="JV1713" s="5"/>
      <c r="JW1713" s="4"/>
      <c r="JX1713" s="6"/>
      <c r="JY1713" s="4"/>
      <c r="JZ1713" s="6"/>
      <c r="KA1713" s="5"/>
      <c r="KB1713" s="5"/>
      <c r="KC1713" s="4"/>
      <c r="KD1713" s="6"/>
      <c r="KE1713" s="4"/>
      <c r="KF1713" s="6"/>
      <c r="KG1713" s="5"/>
      <c r="KH1713" s="5"/>
      <c r="KI1713" s="4"/>
      <c r="KJ1713" s="6"/>
      <c r="KK1713" s="4"/>
      <c r="KL1713" s="6"/>
      <c r="KM1713" s="5"/>
      <c r="KN1713" s="5"/>
    </row>
    <row r="1714">
      <c r="A1714" s="3" t="s">
        <v>85</v>
      </c>
      <c r="B1714" s="3" t="s">
        <v>1138</v>
      </c>
      <c r="C1714" s="3" t="s">
        <v>87</v>
      </c>
      <c r="D1714" s="3" t="s">
        <v>712</v>
      </c>
      <c r="E1714" s="3" t="s">
        <v>1144</v>
      </c>
      <c r="F1714" s="3" t="s">
        <v>104</v>
      </c>
      <c r="G1714" s="3" t="s">
        <v>104</v>
      </c>
      <c r="H1714" s="3" t="s">
        <v>104</v>
      </c>
      <c r="I1714" s="3" t="s">
        <v>1633</v>
      </c>
      <c r="J1714" s="3" t="s">
        <v>104</v>
      </c>
      <c r="K1714" s="4"/>
      <c r="L1714" s="4">
        <f>=ROUNDDOWN({0},0)</f>
      </c>
      <c r="M1714" s="4"/>
      <c r="N1714" s="5"/>
      <c r="O1714" s="4"/>
      <c r="P1714" s="4">
        <f>=ROUNDDOWN({0},0)</f>
      </c>
      <c r="Q1714" s="4"/>
      <c r="R1714" s="5"/>
      <c r="S1714" s="4"/>
      <c r="T1714" s="6"/>
      <c r="U1714" s="4"/>
      <c r="V1714" s="6"/>
      <c r="W1714" s="5"/>
      <c r="X1714" s="5"/>
      <c r="Y1714" s="4"/>
      <c r="Z1714" s="6"/>
      <c r="AA1714" s="4"/>
      <c r="AB1714" s="6"/>
      <c r="AC1714" s="5"/>
      <c r="AD1714" s="5"/>
      <c r="AE1714" s="4"/>
      <c r="AF1714" s="6"/>
      <c r="AG1714" s="4"/>
      <c r="AH1714" s="6"/>
      <c r="AI1714" s="5"/>
      <c r="AJ1714" s="5"/>
      <c r="AK1714" s="4"/>
      <c r="AL1714" s="6"/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  <c r="AW1714" s="4"/>
      <c r="AX1714" s="6"/>
      <c r="AY1714" s="4"/>
      <c r="AZ1714" s="6"/>
      <c r="BA1714" s="5"/>
      <c r="BB1714" s="5"/>
      <c r="BC1714" s="4"/>
      <c r="BD1714" s="6"/>
      <c r="BE1714" s="4"/>
      <c r="BF1714" s="6"/>
      <c r="BG1714" s="5"/>
      <c r="BH1714" s="5"/>
      <c r="BI1714" s="4"/>
      <c r="BJ1714" s="6"/>
      <c r="BK1714" s="4"/>
      <c r="BL1714" s="6"/>
      <c r="BM1714" s="5"/>
      <c r="BN1714" s="5"/>
      <c r="BO1714" s="4"/>
      <c r="BP1714" s="6"/>
      <c r="BQ1714" s="4"/>
      <c r="BR1714" s="6"/>
      <c r="BS1714" s="5"/>
      <c r="BT1714" s="5"/>
      <c r="BU1714" s="4"/>
      <c r="BV1714" s="6"/>
      <c r="BW1714" s="4"/>
      <c r="BX1714" s="6"/>
      <c r="BY1714" s="5"/>
      <c r="BZ1714" s="5"/>
      <c r="CA1714" s="4"/>
      <c r="CB1714" s="6"/>
      <c r="CC1714" s="4"/>
      <c r="CD1714" s="6"/>
      <c r="CE1714" s="5"/>
      <c r="CF1714" s="5"/>
      <c r="CG1714" s="4"/>
      <c r="CH1714" s="6"/>
      <c r="CI1714" s="4"/>
      <c r="CJ1714" s="6"/>
      <c r="CK1714" s="5"/>
      <c r="CL1714" s="5"/>
      <c r="CM1714" s="4"/>
      <c r="CN1714" s="6"/>
      <c r="CO1714" s="4"/>
      <c r="CP1714" s="6"/>
      <c r="CQ1714" s="5"/>
      <c r="CR1714" s="5"/>
      <c r="CS1714" s="4"/>
      <c r="CT1714" s="6"/>
      <c r="CU1714" s="4"/>
      <c r="CV1714" s="6"/>
      <c r="CW1714" s="5"/>
      <c r="CX1714" s="5"/>
      <c r="CY1714" s="4"/>
      <c r="CZ1714" s="6"/>
      <c r="DA1714" s="4"/>
      <c r="DB1714" s="6"/>
      <c r="DC1714" s="5"/>
      <c r="DD1714" s="5"/>
      <c r="DE1714" s="4"/>
      <c r="DF1714" s="6"/>
      <c r="DG1714" s="4"/>
      <c r="DH1714" s="6"/>
      <c r="DI1714" s="5"/>
      <c r="DJ1714" s="5"/>
      <c r="DK1714" s="4"/>
      <c r="DL1714" s="6"/>
      <c r="DM1714" s="4"/>
      <c r="DN1714" s="6"/>
      <c r="DO1714" s="5"/>
      <c r="DP1714" s="5"/>
      <c r="DQ1714" s="4"/>
      <c r="DR1714" s="6"/>
      <c r="DS1714" s="4"/>
      <c r="DT1714" s="6"/>
      <c r="DU1714" s="5"/>
      <c r="DV1714" s="5"/>
      <c r="DW1714" s="4"/>
      <c r="DX1714" s="6"/>
      <c r="DY1714" s="4"/>
      <c r="DZ1714" s="6"/>
      <c r="EA1714" s="5"/>
      <c r="EB1714" s="5"/>
      <c r="EC1714" s="4"/>
      <c r="ED1714" s="6"/>
      <c r="EE1714" s="4"/>
      <c r="EF1714" s="6"/>
      <c r="EG1714" s="5"/>
      <c r="EH1714" s="5"/>
      <c r="EI1714" s="4"/>
      <c r="EJ1714" s="6"/>
      <c r="EK1714" s="4"/>
      <c r="EL1714" s="6"/>
      <c r="EM1714" s="5"/>
      <c r="EN1714" s="5"/>
      <c r="EO1714" s="4"/>
      <c r="EP1714" s="6"/>
      <c r="EQ1714" s="4"/>
      <c r="ER1714" s="6"/>
      <c r="ES1714" s="5"/>
      <c r="ET1714" s="5"/>
      <c r="EU1714" s="4"/>
      <c r="EV1714" s="6"/>
      <c r="EW1714" s="4"/>
      <c r="EX1714" s="6"/>
      <c r="EY1714" s="5"/>
      <c r="EZ1714" s="5"/>
      <c r="FA1714" s="4"/>
      <c r="FB1714" s="6"/>
      <c r="FC1714" s="4"/>
      <c r="FD1714" s="6"/>
      <c r="FE1714" s="5"/>
      <c r="FF1714" s="5"/>
      <c r="FG1714" s="4"/>
      <c r="FH1714" s="6"/>
      <c r="FI1714" s="4"/>
      <c r="FJ1714" s="6"/>
      <c r="FK1714" s="5"/>
      <c r="FL1714" s="5"/>
      <c r="FM1714" s="4"/>
      <c r="FN1714" s="6"/>
      <c r="FO1714" s="4"/>
      <c r="FP1714" s="6"/>
      <c r="FQ1714" s="5"/>
      <c r="FR1714" s="5"/>
      <c r="FS1714" s="4"/>
      <c r="FT1714" s="6"/>
      <c r="FU1714" s="4"/>
      <c r="FV1714" s="6"/>
      <c r="FW1714" s="5"/>
      <c r="FX1714" s="5"/>
      <c r="FY1714" s="4"/>
      <c r="FZ1714" s="6"/>
      <c r="GA1714" s="4"/>
      <c r="GB1714" s="6"/>
      <c r="GC1714" s="5"/>
      <c r="GD1714" s="5"/>
      <c r="GE1714" s="4"/>
      <c r="GF1714" s="6"/>
      <c r="GG1714" s="4"/>
      <c r="GH1714" s="6"/>
      <c r="GI1714" s="5"/>
      <c r="GJ1714" s="5"/>
      <c r="GK1714" s="4"/>
      <c r="GL1714" s="6"/>
      <c r="GM1714" s="4"/>
      <c r="GN1714" s="6"/>
      <c r="GO1714" s="5"/>
      <c r="GP1714" s="5"/>
      <c r="GQ1714" s="4"/>
      <c r="GR1714" s="6"/>
      <c r="GS1714" s="4"/>
      <c r="GT1714" s="6"/>
      <c r="GU1714" s="5"/>
      <c r="GV1714" s="5"/>
      <c r="GW1714" s="4"/>
      <c r="GX1714" s="6"/>
      <c r="GY1714" s="4"/>
      <c r="GZ1714" s="6"/>
      <c r="HA1714" s="5"/>
      <c r="HB1714" s="5"/>
      <c r="HC1714" s="4"/>
      <c r="HD1714" s="6"/>
      <c r="HE1714" s="4"/>
      <c r="HF1714" s="6"/>
      <c r="HG1714" s="5"/>
      <c r="HH1714" s="5"/>
      <c r="HI1714" s="4"/>
      <c r="HJ1714" s="6"/>
      <c r="HK1714" s="4"/>
      <c r="HL1714" s="6"/>
      <c r="HM1714" s="5"/>
      <c r="HN1714" s="5"/>
      <c r="HO1714" s="4"/>
      <c r="HP1714" s="6"/>
      <c r="HQ1714" s="4"/>
      <c r="HR1714" s="6"/>
      <c r="HS1714" s="5"/>
      <c r="HT1714" s="5"/>
      <c r="HU1714" s="4"/>
      <c r="HV1714" s="6"/>
      <c r="HW1714" s="4"/>
      <c r="HX1714" s="6"/>
      <c r="HY1714" s="5"/>
      <c r="HZ1714" s="5"/>
      <c r="IA1714" s="4"/>
      <c r="IB1714" s="6"/>
      <c r="IC1714" s="4"/>
      <c r="ID1714" s="6"/>
      <c r="IE1714" s="5"/>
      <c r="IF1714" s="5"/>
      <c r="IG1714" s="4"/>
      <c r="IH1714" s="6"/>
      <c r="II1714" s="4"/>
      <c r="IJ1714" s="6"/>
      <c r="IK1714" s="5"/>
      <c r="IL1714" s="5"/>
      <c r="IM1714" s="4"/>
      <c r="IN1714" s="6"/>
      <c r="IO1714" s="4"/>
      <c r="IP1714" s="6"/>
      <c r="IQ1714" s="5"/>
      <c r="IR1714" s="5"/>
      <c r="IS1714" s="4"/>
      <c r="IT1714" s="6"/>
      <c r="IU1714" s="4"/>
      <c r="IV1714" s="6"/>
      <c r="IW1714" s="5"/>
      <c r="IX1714" s="5"/>
      <c r="IY1714" s="4"/>
      <c r="IZ1714" s="6"/>
      <c r="JA1714" s="4"/>
      <c r="JB1714" s="6"/>
      <c r="JC1714" s="5"/>
      <c r="JD1714" s="5"/>
      <c r="JE1714" s="4"/>
      <c r="JF1714" s="6"/>
      <c r="JG1714" s="4"/>
      <c r="JH1714" s="6"/>
      <c r="JI1714" s="5"/>
      <c r="JJ1714" s="5"/>
      <c r="JK1714" s="4"/>
      <c r="JL1714" s="6"/>
      <c r="JM1714" s="4"/>
      <c r="JN1714" s="6"/>
      <c r="JO1714" s="5"/>
      <c r="JP1714" s="5"/>
      <c r="JQ1714" s="4"/>
      <c r="JR1714" s="6"/>
      <c r="JS1714" s="4"/>
      <c r="JT1714" s="6"/>
      <c r="JU1714" s="5"/>
      <c r="JV1714" s="5"/>
      <c r="JW1714" s="4"/>
      <c r="JX1714" s="6"/>
      <c r="JY1714" s="4"/>
      <c r="JZ1714" s="6"/>
      <c r="KA1714" s="5"/>
      <c r="KB1714" s="5"/>
      <c r="KC1714" s="4"/>
      <c r="KD1714" s="6"/>
      <c r="KE1714" s="4"/>
      <c r="KF1714" s="6"/>
      <c r="KG1714" s="5"/>
      <c r="KH1714" s="5"/>
      <c r="KI1714" s="4"/>
      <c r="KJ1714" s="6"/>
      <c r="KK1714" s="4"/>
      <c r="KL1714" s="6"/>
      <c r="KM1714" s="5"/>
      <c r="KN1714" s="5"/>
    </row>
    <row r="1715">
      <c r="A1715" s="3" t="s">
        <v>85</v>
      </c>
      <c r="B1715" s="3" t="s">
        <v>1138</v>
      </c>
      <c r="C1715" s="3" t="s">
        <v>87</v>
      </c>
      <c r="D1715" s="3" t="s">
        <v>712</v>
      </c>
      <c r="E1715" s="3" t="s">
        <v>956</v>
      </c>
      <c r="F1715" s="3" t="s">
        <v>104</v>
      </c>
      <c r="G1715" s="3" t="s">
        <v>104</v>
      </c>
      <c r="H1715" s="3" t="s">
        <v>104</v>
      </c>
      <c r="I1715" s="3" t="s">
        <v>1634</v>
      </c>
      <c r="J1715" s="3" t="s">
        <v>104</v>
      </c>
      <c r="K1715" s="4"/>
      <c r="L1715" s="4">
        <f>=ROUNDDOWN({0},0)</f>
      </c>
      <c r="M1715" s="4"/>
      <c r="N1715" s="5"/>
      <c r="O1715" s="4"/>
      <c r="P1715" s="4">
        <f>=ROUNDDOWN({0},0)</f>
      </c>
      <c r="Q1715" s="4"/>
      <c r="R1715" s="5"/>
      <c r="S1715" s="4"/>
      <c r="T1715" s="6"/>
      <c r="U1715" s="4"/>
      <c r="V1715" s="6"/>
      <c r="W1715" s="5"/>
      <c r="X1715" s="5"/>
      <c r="Y1715" s="4"/>
      <c r="Z1715" s="6"/>
      <c r="AA1715" s="4"/>
      <c r="AB1715" s="6"/>
      <c r="AC1715" s="5"/>
      <c r="AD1715" s="5"/>
      <c r="AE1715" s="4"/>
      <c r="AF1715" s="6"/>
      <c r="AG1715" s="4"/>
      <c r="AH1715" s="6"/>
      <c r="AI1715" s="5"/>
      <c r="AJ1715" s="5"/>
      <c r="AK1715" s="4"/>
      <c r="AL1715" s="6"/>
      <c r="AM1715" s="4"/>
      <c r="AN1715" s="6"/>
      <c r="AO1715" s="5"/>
      <c r="AP1715" s="5"/>
      <c r="AQ1715" s="4"/>
      <c r="AR1715" s="6"/>
      <c r="AS1715" s="4"/>
      <c r="AT1715" s="6"/>
      <c r="AU1715" s="5"/>
      <c r="AV1715" s="5"/>
      <c r="AW1715" s="4"/>
      <c r="AX1715" s="6"/>
      <c r="AY1715" s="4"/>
      <c r="AZ1715" s="6"/>
      <c r="BA1715" s="5"/>
      <c r="BB1715" s="5"/>
      <c r="BC1715" s="4"/>
      <c r="BD1715" s="6"/>
      <c r="BE1715" s="4"/>
      <c r="BF1715" s="6"/>
      <c r="BG1715" s="5"/>
      <c r="BH1715" s="5"/>
      <c r="BI1715" s="4"/>
      <c r="BJ1715" s="6"/>
      <c r="BK1715" s="4"/>
      <c r="BL1715" s="6"/>
      <c r="BM1715" s="5"/>
      <c r="BN1715" s="5"/>
      <c r="BO1715" s="4"/>
      <c r="BP1715" s="6"/>
      <c r="BQ1715" s="4"/>
      <c r="BR1715" s="6"/>
      <c r="BS1715" s="5"/>
      <c r="BT1715" s="5"/>
      <c r="BU1715" s="4"/>
      <c r="BV1715" s="6"/>
      <c r="BW1715" s="4"/>
      <c r="BX1715" s="6"/>
      <c r="BY1715" s="5"/>
      <c r="BZ1715" s="5"/>
      <c r="CA1715" s="4"/>
      <c r="CB1715" s="6"/>
      <c r="CC1715" s="4"/>
      <c r="CD1715" s="6"/>
      <c r="CE1715" s="5"/>
      <c r="CF1715" s="5"/>
      <c r="CG1715" s="4"/>
      <c r="CH1715" s="6"/>
      <c r="CI1715" s="4"/>
      <c r="CJ1715" s="6"/>
      <c r="CK1715" s="5"/>
      <c r="CL1715" s="5"/>
      <c r="CM1715" s="4"/>
      <c r="CN1715" s="6"/>
      <c r="CO1715" s="4"/>
      <c r="CP1715" s="6"/>
      <c r="CQ1715" s="5"/>
      <c r="CR1715" s="5"/>
      <c r="CS1715" s="4"/>
      <c r="CT1715" s="6"/>
      <c r="CU1715" s="4"/>
      <c r="CV1715" s="6"/>
      <c r="CW1715" s="5"/>
      <c r="CX1715" s="5"/>
      <c r="CY1715" s="4"/>
      <c r="CZ1715" s="6"/>
      <c r="DA1715" s="4"/>
      <c r="DB1715" s="6"/>
      <c r="DC1715" s="5"/>
      <c r="DD1715" s="5"/>
      <c r="DE1715" s="4"/>
      <c r="DF1715" s="6"/>
      <c r="DG1715" s="4"/>
      <c r="DH1715" s="6"/>
      <c r="DI1715" s="5"/>
      <c r="DJ1715" s="5"/>
      <c r="DK1715" s="4"/>
      <c r="DL1715" s="6"/>
      <c r="DM1715" s="4"/>
      <c r="DN1715" s="6"/>
      <c r="DO1715" s="5"/>
      <c r="DP1715" s="5"/>
      <c r="DQ1715" s="4"/>
      <c r="DR1715" s="6"/>
      <c r="DS1715" s="4"/>
      <c r="DT1715" s="6"/>
      <c r="DU1715" s="5"/>
      <c r="DV1715" s="5"/>
      <c r="DW1715" s="4"/>
      <c r="DX1715" s="6"/>
      <c r="DY1715" s="4"/>
      <c r="DZ1715" s="6"/>
      <c r="EA1715" s="5"/>
      <c r="EB1715" s="5"/>
      <c r="EC1715" s="4"/>
      <c r="ED1715" s="6"/>
      <c r="EE1715" s="4"/>
      <c r="EF1715" s="6"/>
      <c r="EG1715" s="5"/>
      <c r="EH1715" s="5"/>
      <c r="EI1715" s="4"/>
      <c r="EJ1715" s="6"/>
      <c r="EK1715" s="4"/>
      <c r="EL1715" s="6"/>
      <c r="EM1715" s="5"/>
      <c r="EN1715" s="5"/>
      <c r="EO1715" s="4"/>
      <c r="EP1715" s="6"/>
      <c r="EQ1715" s="4"/>
      <c r="ER1715" s="6"/>
      <c r="ES1715" s="5"/>
      <c r="ET1715" s="5"/>
      <c r="EU1715" s="4"/>
      <c r="EV1715" s="6"/>
      <c r="EW1715" s="4"/>
      <c r="EX1715" s="6"/>
      <c r="EY1715" s="5"/>
      <c r="EZ1715" s="5"/>
      <c r="FA1715" s="4"/>
      <c r="FB1715" s="6"/>
      <c r="FC1715" s="4"/>
      <c r="FD1715" s="6"/>
      <c r="FE1715" s="5"/>
      <c r="FF1715" s="5"/>
      <c r="FG1715" s="4"/>
      <c r="FH1715" s="6"/>
      <c r="FI1715" s="4"/>
      <c r="FJ1715" s="6"/>
      <c r="FK1715" s="5"/>
      <c r="FL1715" s="5"/>
      <c r="FM1715" s="4"/>
      <c r="FN1715" s="6"/>
      <c r="FO1715" s="4"/>
      <c r="FP1715" s="6"/>
      <c r="FQ1715" s="5"/>
      <c r="FR1715" s="5"/>
      <c r="FS1715" s="4"/>
      <c r="FT1715" s="6"/>
      <c r="FU1715" s="4"/>
      <c r="FV1715" s="6"/>
      <c r="FW1715" s="5"/>
      <c r="FX1715" s="5"/>
      <c r="FY1715" s="4"/>
      <c r="FZ1715" s="6"/>
      <c r="GA1715" s="4"/>
      <c r="GB1715" s="6"/>
      <c r="GC1715" s="5"/>
      <c r="GD1715" s="5"/>
      <c r="GE1715" s="4"/>
      <c r="GF1715" s="6"/>
      <c r="GG1715" s="4"/>
      <c r="GH1715" s="6"/>
      <c r="GI1715" s="5"/>
      <c r="GJ1715" s="5"/>
      <c r="GK1715" s="4"/>
      <c r="GL1715" s="6"/>
      <c r="GM1715" s="4"/>
      <c r="GN1715" s="6"/>
      <c r="GO1715" s="5"/>
      <c r="GP1715" s="5"/>
      <c r="GQ1715" s="4"/>
      <c r="GR1715" s="6"/>
      <c r="GS1715" s="4"/>
      <c r="GT1715" s="6"/>
      <c r="GU1715" s="5"/>
      <c r="GV1715" s="5"/>
      <c r="GW1715" s="4"/>
      <c r="GX1715" s="6"/>
      <c r="GY1715" s="4"/>
      <c r="GZ1715" s="6"/>
      <c r="HA1715" s="5"/>
      <c r="HB1715" s="5"/>
      <c r="HC1715" s="4"/>
      <c r="HD1715" s="6"/>
      <c r="HE1715" s="4"/>
      <c r="HF1715" s="6"/>
      <c r="HG1715" s="5"/>
      <c r="HH1715" s="5"/>
      <c r="HI1715" s="4"/>
      <c r="HJ1715" s="6"/>
      <c r="HK1715" s="4"/>
      <c r="HL1715" s="6"/>
      <c r="HM1715" s="5"/>
      <c r="HN1715" s="5"/>
      <c r="HO1715" s="4"/>
      <c r="HP1715" s="6"/>
      <c r="HQ1715" s="4"/>
      <c r="HR1715" s="6"/>
      <c r="HS1715" s="5"/>
      <c r="HT1715" s="5"/>
      <c r="HU1715" s="4"/>
      <c r="HV1715" s="6"/>
      <c r="HW1715" s="4"/>
      <c r="HX1715" s="6"/>
      <c r="HY1715" s="5"/>
      <c r="HZ1715" s="5"/>
      <c r="IA1715" s="4"/>
      <c r="IB1715" s="6"/>
      <c r="IC1715" s="4"/>
      <c r="ID1715" s="6"/>
      <c r="IE1715" s="5"/>
      <c r="IF1715" s="5"/>
      <c r="IG1715" s="4"/>
      <c r="IH1715" s="6"/>
      <c r="II1715" s="4"/>
      <c r="IJ1715" s="6"/>
      <c r="IK1715" s="5"/>
      <c r="IL1715" s="5"/>
      <c r="IM1715" s="4"/>
      <c r="IN1715" s="6"/>
      <c r="IO1715" s="4"/>
      <c r="IP1715" s="6"/>
      <c r="IQ1715" s="5"/>
      <c r="IR1715" s="5"/>
      <c r="IS1715" s="4"/>
      <c r="IT1715" s="6"/>
      <c r="IU1715" s="4"/>
      <c r="IV1715" s="6"/>
      <c r="IW1715" s="5"/>
      <c r="IX1715" s="5"/>
      <c r="IY1715" s="4"/>
      <c r="IZ1715" s="6"/>
      <c r="JA1715" s="4"/>
      <c r="JB1715" s="6"/>
      <c r="JC1715" s="5"/>
      <c r="JD1715" s="5"/>
      <c r="JE1715" s="4"/>
      <c r="JF1715" s="6"/>
      <c r="JG1715" s="4"/>
      <c r="JH1715" s="6"/>
      <c r="JI1715" s="5"/>
      <c r="JJ1715" s="5"/>
      <c r="JK1715" s="4"/>
      <c r="JL1715" s="6"/>
      <c r="JM1715" s="4"/>
      <c r="JN1715" s="6"/>
      <c r="JO1715" s="5"/>
      <c r="JP1715" s="5"/>
      <c r="JQ1715" s="4"/>
      <c r="JR1715" s="6"/>
      <c r="JS1715" s="4"/>
      <c r="JT1715" s="6"/>
      <c r="JU1715" s="5"/>
      <c r="JV1715" s="5"/>
      <c r="JW1715" s="4"/>
      <c r="JX1715" s="6"/>
      <c r="JY1715" s="4"/>
      <c r="JZ1715" s="6"/>
      <c r="KA1715" s="5"/>
      <c r="KB1715" s="5"/>
      <c r="KC1715" s="4"/>
      <c r="KD1715" s="6"/>
      <c r="KE1715" s="4"/>
      <c r="KF1715" s="6"/>
      <c r="KG1715" s="5"/>
      <c r="KH1715" s="5"/>
      <c r="KI1715" s="4"/>
      <c r="KJ1715" s="6"/>
      <c r="KK1715" s="4"/>
      <c r="KL1715" s="6"/>
      <c r="KM1715" s="5"/>
      <c r="KN1715" s="5"/>
    </row>
    <row r="1716">
      <c r="A1716" s="3" t="s">
        <v>85</v>
      </c>
      <c r="B1716" s="3" t="s">
        <v>1138</v>
      </c>
      <c r="C1716" s="3" t="s">
        <v>87</v>
      </c>
      <c r="D1716" s="3" t="s">
        <v>712</v>
      </c>
      <c r="E1716" s="3" t="s">
        <v>1145</v>
      </c>
      <c r="F1716" s="3" t="s">
        <v>104</v>
      </c>
      <c r="G1716" s="3" t="s">
        <v>104</v>
      </c>
      <c r="H1716" s="3" t="s">
        <v>104</v>
      </c>
      <c r="I1716" s="3" t="s">
        <v>1635</v>
      </c>
      <c r="J1716" s="3" t="s">
        <v>104</v>
      </c>
      <c r="K1716" s="4"/>
      <c r="L1716" s="4">
        <f>=ROUNDDOWN({0},0)</f>
      </c>
      <c r="M1716" s="4"/>
      <c r="N1716" s="5"/>
      <c r="O1716" s="4"/>
      <c r="P1716" s="4">
        <f>=ROUNDDOWN({0},0)</f>
      </c>
      <c r="Q1716" s="4"/>
      <c r="R1716" s="5"/>
      <c r="S1716" s="4"/>
      <c r="T1716" s="6"/>
      <c r="U1716" s="4"/>
      <c r="V1716" s="6"/>
      <c r="W1716" s="5"/>
      <c r="X1716" s="5"/>
      <c r="Y1716" s="4"/>
      <c r="Z1716" s="6"/>
      <c r="AA1716" s="4"/>
      <c r="AB1716" s="6"/>
      <c r="AC1716" s="5"/>
      <c r="AD1716" s="5"/>
      <c r="AE1716" s="4"/>
      <c r="AF1716" s="6"/>
      <c r="AG1716" s="4"/>
      <c r="AH1716" s="6"/>
      <c r="AI1716" s="5"/>
      <c r="AJ1716" s="5"/>
      <c r="AK1716" s="4"/>
      <c r="AL1716" s="6"/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  <c r="AW1716" s="4"/>
      <c r="AX1716" s="6"/>
      <c r="AY1716" s="4"/>
      <c r="AZ1716" s="6"/>
      <c r="BA1716" s="5"/>
      <c r="BB1716" s="5"/>
      <c r="BC1716" s="4"/>
      <c r="BD1716" s="6"/>
      <c r="BE1716" s="4"/>
      <c r="BF1716" s="6"/>
      <c r="BG1716" s="5"/>
      <c r="BH1716" s="5"/>
      <c r="BI1716" s="4"/>
      <c r="BJ1716" s="6"/>
      <c r="BK1716" s="4"/>
      <c r="BL1716" s="6"/>
      <c r="BM1716" s="5"/>
      <c r="BN1716" s="5"/>
      <c r="BO1716" s="4"/>
      <c r="BP1716" s="6"/>
      <c r="BQ1716" s="4"/>
      <c r="BR1716" s="6"/>
      <c r="BS1716" s="5"/>
      <c r="BT1716" s="5"/>
      <c r="BU1716" s="4"/>
      <c r="BV1716" s="6"/>
      <c r="BW1716" s="4"/>
      <c r="BX1716" s="6"/>
      <c r="BY1716" s="5"/>
      <c r="BZ1716" s="5"/>
      <c r="CA1716" s="4"/>
      <c r="CB1716" s="6"/>
      <c r="CC1716" s="4"/>
      <c r="CD1716" s="6"/>
      <c r="CE1716" s="5"/>
      <c r="CF1716" s="5"/>
      <c r="CG1716" s="4"/>
      <c r="CH1716" s="6"/>
      <c r="CI1716" s="4"/>
      <c r="CJ1716" s="6"/>
      <c r="CK1716" s="5"/>
      <c r="CL1716" s="5"/>
      <c r="CM1716" s="4"/>
      <c r="CN1716" s="6"/>
      <c r="CO1716" s="4"/>
      <c r="CP1716" s="6"/>
      <c r="CQ1716" s="5"/>
      <c r="CR1716" s="5"/>
      <c r="CS1716" s="4"/>
      <c r="CT1716" s="6"/>
      <c r="CU1716" s="4"/>
      <c r="CV1716" s="6"/>
      <c r="CW1716" s="5"/>
      <c r="CX1716" s="5"/>
      <c r="CY1716" s="4"/>
      <c r="CZ1716" s="6"/>
      <c r="DA1716" s="4"/>
      <c r="DB1716" s="6"/>
      <c r="DC1716" s="5"/>
      <c r="DD1716" s="5"/>
      <c r="DE1716" s="4"/>
      <c r="DF1716" s="6"/>
      <c r="DG1716" s="4"/>
      <c r="DH1716" s="6"/>
      <c r="DI1716" s="5"/>
      <c r="DJ1716" s="5"/>
      <c r="DK1716" s="4"/>
      <c r="DL1716" s="6"/>
      <c r="DM1716" s="4"/>
      <c r="DN1716" s="6"/>
      <c r="DO1716" s="5"/>
      <c r="DP1716" s="5"/>
      <c r="DQ1716" s="4"/>
      <c r="DR1716" s="6"/>
      <c r="DS1716" s="4"/>
      <c r="DT1716" s="6"/>
      <c r="DU1716" s="5"/>
      <c r="DV1716" s="5"/>
      <c r="DW1716" s="4"/>
      <c r="DX1716" s="6"/>
      <c r="DY1716" s="4"/>
      <c r="DZ1716" s="6"/>
      <c r="EA1716" s="5"/>
      <c r="EB1716" s="5"/>
      <c r="EC1716" s="4"/>
      <c r="ED1716" s="6"/>
      <c r="EE1716" s="4"/>
      <c r="EF1716" s="6"/>
      <c r="EG1716" s="5"/>
      <c r="EH1716" s="5"/>
      <c r="EI1716" s="4"/>
      <c r="EJ1716" s="6"/>
      <c r="EK1716" s="4"/>
      <c r="EL1716" s="6"/>
      <c r="EM1716" s="5"/>
      <c r="EN1716" s="5"/>
      <c r="EO1716" s="4"/>
      <c r="EP1716" s="6"/>
      <c r="EQ1716" s="4"/>
      <c r="ER1716" s="6"/>
      <c r="ES1716" s="5"/>
      <c r="ET1716" s="5"/>
      <c r="EU1716" s="4"/>
      <c r="EV1716" s="6"/>
      <c r="EW1716" s="4"/>
      <c r="EX1716" s="6"/>
      <c r="EY1716" s="5"/>
      <c r="EZ1716" s="5"/>
      <c r="FA1716" s="4"/>
      <c r="FB1716" s="6"/>
      <c r="FC1716" s="4"/>
      <c r="FD1716" s="6"/>
      <c r="FE1716" s="5"/>
      <c r="FF1716" s="5"/>
      <c r="FG1716" s="4"/>
      <c r="FH1716" s="6"/>
      <c r="FI1716" s="4"/>
      <c r="FJ1716" s="6"/>
      <c r="FK1716" s="5"/>
      <c r="FL1716" s="5"/>
      <c r="FM1716" s="4"/>
      <c r="FN1716" s="6"/>
      <c r="FO1716" s="4"/>
      <c r="FP1716" s="6"/>
      <c r="FQ1716" s="5"/>
      <c r="FR1716" s="5"/>
      <c r="FS1716" s="4"/>
      <c r="FT1716" s="6"/>
      <c r="FU1716" s="4"/>
      <c r="FV1716" s="6"/>
      <c r="FW1716" s="5"/>
      <c r="FX1716" s="5"/>
      <c r="FY1716" s="4"/>
      <c r="FZ1716" s="6"/>
      <c r="GA1716" s="4"/>
      <c r="GB1716" s="6"/>
      <c r="GC1716" s="5"/>
      <c r="GD1716" s="5"/>
      <c r="GE1716" s="4"/>
      <c r="GF1716" s="6"/>
      <c r="GG1716" s="4"/>
      <c r="GH1716" s="6"/>
      <c r="GI1716" s="5"/>
      <c r="GJ1716" s="5"/>
      <c r="GK1716" s="4"/>
      <c r="GL1716" s="6"/>
      <c r="GM1716" s="4"/>
      <c r="GN1716" s="6"/>
      <c r="GO1716" s="5"/>
      <c r="GP1716" s="5"/>
      <c r="GQ1716" s="4"/>
      <c r="GR1716" s="6"/>
      <c r="GS1716" s="4"/>
      <c r="GT1716" s="6"/>
      <c r="GU1716" s="5"/>
      <c r="GV1716" s="5"/>
      <c r="GW1716" s="4"/>
      <c r="GX1716" s="6"/>
      <c r="GY1716" s="4"/>
      <c r="GZ1716" s="6"/>
      <c r="HA1716" s="5"/>
      <c r="HB1716" s="5"/>
      <c r="HC1716" s="4"/>
      <c r="HD1716" s="6"/>
      <c r="HE1716" s="4"/>
      <c r="HF1716" s="6"/>
      <c r="HG1716" s="5"/>
      <c r="HH1716" s="5"/>
      <c r="HI1716" s="4"/>
      <c r="HJ1716" s="6"/>
      <c r="HK1716" s="4"/>
      <c r="HL1716" s="6"/>
      <c r="HM1716" s="5"/>
      <c r="HN1716" s="5"/>
      <c r="HO1716" s="4"/>
      <c r="HP1716" s="6"/>
      <c r="HQ1716" s="4"/>
      <c r="HR1716" s="6"/>
      <c r="HS1716" s="5"/>
      <c r="HT1716" s="5"/>
      <c r="HU1716" s="4"/>
      <c r="HV1716" s="6"/>
      <c r="HW1716" s="4"/>
      <c r="HX1716" s="6"/>
      <c r="HY1716" s="5"/>
      <c r="HZ1716" s="5"/>
      <c r="IA1716" s="4"/>
      <c r="IB1716" s="6"/>
      <c r="IC1716" s="4"/>
      <c r="ID1716" s="6"/>
      <c r="IE1716" s="5"/>
      <c r="IF1716" s="5"/>
      <c r="IG1716" s="4"/>
      <c r="IH1716" s="6"/>
      <c r="II1716" s="4"/>
      <c r="IJ1716" s="6"/>
      <c r="IK1716" s="5"/>
      <c r="IL1716" s="5"/>
      <c r="IM1716" s="4"/>
      <c r="IN1716" s="6"/>
      <c r="IO1716" s="4"/>
      <c r="IP1716" s="6"/>
      <c r="IQ1716" s="5"/>
      <c r="IR1716" s="5"/>
      <c r="IS1716" s="4"/>
      <c r="IT1716" s="6"/>
      <c r="IU1716" s="4"/>
      <c r="IV1716" s="6"/>
      <c r="IW1716" s="5"/>
      <c r="IX1716" s="5"/>
      <c r="IY1716" s="4"/>
      <c r="IZ1716" s="6"/>
      <c r="JA1716" s="4"/>
      <c r="JB1716" s="6"/>
      <c r="JC1716" s="5"/>
      <c r="JD1716" s="5"/>
      <c r="JE1716" s="4"/>
      <c r="JF1716" s="6"/>
      <c r="JG1716" s="4"/>
      <c r="JH1716" s="6"/>
      <c r="JI1716" s="5"/>
      <c r="JJ1716" s="5"/>
      <c r="JK1716" s="4"/>
      <c r="JL1716" s="6"/>
      <c r="JM1716" s="4"/>
      <c r="JN1716" s="6"/>
      <c r="JO1716" s="5"/>
      <c r="JP1716" s="5"/>
      <c r="JQ1716" s="4"/>
      <c r="JR1716" s="6"/>
      <c r="JS1716" s="4"/>
      <c r="JT1716" s="6"/>
      <c r="JU1716" s="5"/>
      <c r="JV1716" s="5"/>
      <c r="JW1716" s="4"/>
      <c r="JX1716" s="6"/>
      <c r="JY1716" s="4"/>
      <c r="JZ1716" s="6"/>
      <c r="KA1716" s="5"/>
      <c r="KB1716" s="5"/>
      <c r="KC1716" s="4"/>
      <c r="KD1716" s="6"/>
      <c r="KE1716" s="4"/>
      <c r="KF1716" s="6"/>
      <c r="KG1716" s="5"/>
      <c r="KH1716" s="5"/>
      <c r="KI1716" s="4"/>
      <c r="KJ1716" s="6"/>
      <c r="KK1716" s="4"/>
      <c r="KL1716" s="6"/>
      <c r="KM1716" s="5"/>
      <c r="KN1716" s="5"/>
    </row>
    <row r="1717">
      <c r="A1717" s="3" t="s">
        <v>85</v>
      </c>
      <c r="B1717" s="3" t="s">
        <v>1138</v>
      </c>
      <c r="C1717" s="3" t="s">
        <v>87</v>
      </c>
      <c r="D1717" s="3" t="s">
        <v>712</v>
      </c>
      <c r="E1717" s="3" t="s">
        <v>956</v>
      </c>
      <c r="F1717" s="3" t="s">
        <v>104</v>
      </c>
      <c r="G1717" s="3" t="s">
        <v>104</v>
      </c>
      <c r="H1717" s="3" t="s">
        <v>104</v>
      </c>
      <c r="I1717" s="3" t="s">
        <v>1636</v>
      </c>
      <c r="J1717" s="3" t="s">
        <v>104</v>
      </c>
      <c r="K1717" s="4"/>
      <c r="L1717" s="4">
        <f>=ROUNDDOWN({0},0)</f>
      </c>
      <c r="M1717" s="4"/>
      <c r="N1717" s="5"/>
      <c r="O1717" s="4"/>
      <c r="P1717" s="4">
        <f>=ROUNDDOWN({0},0)</f>
      </c>
      <c r="Q1717" s="4"/>
      <c r="R1717" s="5"/>
      <c r="S1717" s="4"/>
      <c r="T1717" s="6"/>
      <c r="U1717" s="4"/>
      <c r="V1717" s="6"/>
      <c r="W1717" s="5"/>
      <c r="X1717" s="5"/>
      <c r="Y1717" s="4"/>
      <c r="Z1717" s="6"/>
      <c r="AA1717" s="4"/>
      <c r="AB1717" s="6"/>
      <c r="AC1717" s="5"/>
      <c r="AD1717" s="5"/>
      <c r="AE1717" s="4"/>
      <c r="AF1717" s="6"/>
      <c r="AG1717" s="4"/>
      <c r="AH1717" s="6"/>
      <c r="AI1717" s="5"/>
      <c r="AJ1717" s="5"/>
      <c r="AK1717" s="4"/>
      <c r="AL1717" s="6"/>
      <c r="AM1717" s="4"/>
      <c r="AN1717" s="6"/>
      <c r="AO1717" s="5"/>
      <c r="AP1717" s="5"/>
      <c r="AQ1717" s="4"/>
      <c r="AR1717" s="6"/>
      <c r="AS1717" s="4"/>
      <c r="AT1717" s="6"/>
      <c r="AU1717" s="5"/>
      <c r="AV1717" s="5"/>
      <c r="AW1717" s="4"/>
      <c r="AX1717" s="6"/>
      <c r="AY1717" s="4"/>
      <c r="AZ1717" s="6"/>
      <c r="BA1717" s="5"/>
      <c r="BB1717" s="5"/>
      <c r="BC1717" s="4"/>
      <c r="BD1717" s="6"/>
      <c r="BE1717" s="4"/>
      <c r="BF1717" s="6"/>
      <c r="BG1717" s="5"/>
      <c r="BH1717" s="5"/>
      <c r="BI1717" s="4"/>
      <c r="BJ1717" s="6"/>
      <c r="BK1717" s="4"/>
      <c r="BL1717" s="6"/>
      <c r="BM1717" s="5"/>
      <c r="BN1717" s="5"/>
      <c r="BO1717" s="4"/>
      <c r="BP1717" s="6"/>
      <c r="BQ1717" s="4"/>
      <c r="BR1717" s="6"/>
      <c r="BS1717" s="5"/>
      <c r="BT1717" s="5"/>
      <c r="BU1717" s="4"/>
      <c r="BV1717" s="6"/>
      <c r="BW1717" s="4"/>
      <c r="BX1717" s="6"/>
      <c r="BY1717" s="5"/>
      <c r="BZ1717" s="5"/>
      <c r="CA1717" s="4"/>
      <c r="CB1717" s="6"/>
      <c r="CC1717" s="4"/>
      <c r="CD1717" s="6"/>
      <c r="CE1717" s="5"/>
      <c r="CF1717" s="5"/>
      <c r="CG1717" s="4"/>
      <c r="CH1717" s="6"/>
      <c r="CI1717" s="4"/>
      <c r="CJ1717" s="6"/>
      <c r="CK1717" s="5"/>
      <c r="CL1717" s="5"/>
      <c r="CM1717" s="4"/>
      <c r="CN1717" s="6"/>
      <c r="CO1717" s="4"/>
      <c r="CP1717" s="6"/>
      <c r="CQ1717" s="5"/>
      <c r="CR1717" s="5"/>
      <c r="CS1717" s="4"/>
      <c r="CT1717" s="6"/>
      <c r="CU1717" s="4"/>
      <c r="CV1717" s="6"/>
      <c r="CW1717" s="5"/>
      <c r="CX1717" s="5"/>
      <c r="CY1717" s="4"/>
      <c r="CZ1717" s="6"/>
      <c r="DA1717" s="4"/>
      <c r="DB1717" s="6"/>
      <c r="DC1717" s="5"/>
      <c r="DD1717" s="5"/>
      <c r="DE1717" s="4"/>
      <c r="DF1717" s="6"/>
      <c r="DG1717" s="4"/>
      <c r="DH1717" s="6"/>
      <c r="DI1717" s="5"/>
      <c r="DJ1717" s="5"/>
      <c r="DK1717" s="4"/>
      <c r="DL1717" s="6"/>
      <c r="DM1717" s="4"/>
      <c r="DN1717" s="6"/>
      <c r="DO1717" s="5"/>
      <c r="DP1717" s="5"/>
      <c r="DQ1717" s="4"/>
      <c r="DR1717" s="6"/>
      <c r="DS1717" s="4"/>
      <c r="DT1717" s="6"/>
      <c r="DU1717" s="5"/>
      <c r="DV1717" s="5"/>
      <c r="DW1717" s="4"/>
      <c r="DX1717" s="6"/>
      <c r="DY1717" s="4"/>
      <c r="DZ1717" s="6"/>
      <c r="EA1717" s="5"/>
      <c r="EB1717" s="5"/>
      <c r="EC1717" s="4"/>
      <c r="ED1717" s="6"/>
      <c r="EE1717" s="4"/>
      <c r="EF1717" s="6"/>
      <c r="EG1717" s="5"/>
      <c r="EH1717" s="5"/>
      <c r="EI1717" s="4"/>
      <c r="EJ1717" s="6"/>
      <c r="EK1717" s="4"/>
      <c r="EL1717" s="6"/>
      <c r="EM1717" s="5"/>
      <c r="EN1717" s="5"/>
      <c r="EO1717" s="4"/>
      <c r="EP1717" s="6"/>
      <c r="EQ1717" s="4"/>
      <c r="ER1717" s="6"/>
      <c r="ES1717" s="5"/>
      <c r="ET1717" s="5"/>
      <c r="EU1717" s="4"/>
      <c r="EV1717" s="6"/>
      <c r="EW1717" s="4"/>
      <c r="EX1717" s="6"/>
      <c r="EY1717" s="5"/>
      <c r="EZ1717" s="5"/>
      <c r="FA1717" s="4"/>
      <c r="FB1717" s="6"/>
      <c r="FC1717" s="4"/>
      <c r="FD1717" s="6"/>
      <c r="FE1717" s="5"/>
      <c r="FF1717" s="5"/>
      <c r="FG1717" s="4"/>
      <c r="FH1717" s="6"/>
      <c r="FI1717" s="4"/>
      <c r="FJ1717" s="6"/>
      <c r="FK1717" s="5"/>
      <c r="FL1717" s="5"/>
      <c r="FM1717" s="4"/>
      <c r="FN1717" s="6"/>
      <c r="FO1717" s="4"/>
      <c r="FP1717" s="6"/>
      <c r="FQ1717" s="5"/>
      <c r="FR1717" s="5"/>
      <c r="FS1717" s="4"/>
      <c r="FT1717" s="6"/>
      <c r="FU1717" s="4"/>
      <c r="FV1717" s="6"/>
      <c r="FW1717" s="5"/>
      <c r="FX1717" s="5"/>
      <c r="FY1717" s="4"/>
      <c r="FZ1717" s="6"/>
      <c r="GA1717" s="4"/>
      <c r="GB1717" s="6"/>
      <c r="GC1717" s="5"/>
      <c r="GD1717" s="5"/>
      <c r="GE1717" s="4"/>
      <c r="GF1717" s="6"/>
      <c r="GG1717" s="4"/>
      <c r="GH1717" s="6"/>
      <c r="GI1717" s="5"/>
      <c r="GJ1717" s="5"/>
      <c r="GK1717" s="4"/>
      <c r="GL1717" s="6"/>
      <c r="GM1717" s="4"/>
      <c r="GN1717" s="6"/>
      <c r="GO1717" s="5"/>
      <c r="GP1717" s="5"/>
      <c r="GQ1717" s="4"/>
      <c r="GR1717" s="6"/>
      <c r="GS1717" s="4"/>
      <c r="GT1717" s="6"/>
      <c r="GU1717" s="5"/>
      <c r="GV1717" s="5"/>
      <c r="GW1717" s="4"/>
      <c r="GX1717" s="6"/>
      <c r="GY1717" s="4"/>
      <c r="GZ1717" s="6"/>
      <c r="HA1717" s="5"/>
      <c r="HB1717" s="5"/>
      <c r="HC1717" s="4"/>
      <c r="HD1717" s="6"/>
      <c r="HE1717" s="4"/>
      <c r="HF1717" s="6"/>
      <c r="HG1717" s="5"/>
      <c r="HH1717" s="5"/>
      <c r="HI1717" s="4"/>
      <c r="HJ1717" s="6"/>
      <c r="HK1717" s="4"/>
      <c r="HL1717" s="6"/>
      <c r="HM1717" s="5"/>
      <c r="HN1717" s="5"/>
      <c r="HO1717" s="4"/>
      <c r="HP1717" s="6"/>
      <c r="HQ1717" s="4"/>
      <c r="HR1717" s="6"/>
      <c r="HS1717" s="5"/>
      <c r="HT1717" s="5"/>
      <c r="HU1717" s="4"/>
      <c r="HV1717" s="6"/>
      <c r="HW1717" s="4"/>
      <c r="HX1717" s="6"/>
      <c r="HY1717" s="5"/>
      <c r="HZ1717" s="5"/>
      <c r="IA1717" s="4"/>
      <c r="IB1717" s="6"/>
      <c r="IC1717" s="4"/>
      <c r="ID1717" s="6"/>
      <c r="IE1717" s="5"/>
      <c r="IF1717" s="5"/>
      <c r="IG1717" s="4"/>
      <c r="IH1717" s="6"/>
      <c r="II1717" s="4"/>
      <c r="IJ1717" s="6"/>
      <c r="IK1717" s="5"/>
      <c r="IL1717" s="5"/>
      <c r="IM1717" s="4"/>
      <c r="IN1717" s="6"/>
      <c r="IO1717" s="4"/>
      <c r="IP1717" s="6"/>
      <c r="IQ1717" s="5"/>
      <c r="IR1717" s="5"/>
      <c r="IS1717" s="4"/>
      <c r="IT1717" s="6"/>
      <c r="IU1717" s="4"/>
      <c r="IV1717" s="6"/>
      <c r="IW1717" s="5"/>
      <c r="IX1717" s="5"/>
      <c r="IY1717" s="4"/>
      <c r="IZ1717" s="6"/>
      <c r="JA1717" s="4"/>
      <c r="JB1717" s="6"/>
      <c r="JC1717" s="5"/>
      <c r="JD1717" s="5"/>
      <c r="JE1717" s="4"/>
      <c r="JF1717" s="6"/>
      <c r="JG1717" s="4"/>
      <c r="JH1717" s="6"/>
      <c r="JI1717" s="5"/>
      <c r="JJ1717" s="5"/>
      <c r="JK1717" s="4"/>
      <c r="JL1717" s="6"/>
      <c r="JM1717" s="4"/>
      <c r="JN1717" s="6"/>
      <c r="JO1717" s="5"/>
      <c r="JP1717" s="5"/>
      <c r="JQ1717" s="4"/>
      <c r="JR1717" s="6"/>
      <c r="JS1717" s="4"/>
      <c r="JT1717" s="6"/>
      <c r="JU1717" s="5"/>
      <c r="JV1717" s="5"/>
      <c r="JW1717" s="4"/>
      <c r="JX1717" s="6"/>
      <c r="JY1717" s="4"/>
      <c r="JZ1717" s="6"/>
      <c r="KA1717" s="5"/>
      <c r="KB1717" s="5"/>
      <c r="KC1717" s="4"/>
      <c r="KD1717" s="6"/>
      <c r="KE1717" s="4"/>
      <c r="KF1717" s="6"/>
      <c r="KG1717" s="5"/>
      <c r="KH1717" s="5"/>
      <c r="KI1717" s="4"/>
      <c r="KJ1717" s="6"/>
      <c r="KK1717" s="4"/>
      <c r="KL1717" s="6"/>
      <c r="KM1717" s="5"/>
      <c r="KN1717" s="5"/>
    </row>
    <row r="1718">
      <c r="A1718" s="3" t="s">
        <v>85</v>
      </c>
      <c r="B1718" s="3" t="s">
        <v>1138</v>
      </c>
      <c r="C1718" s="3" t="s">
        <v>87</v>
      </c>
      <c r="D1718" s="3" t="s">
        <v>712</v>
      </c>
      <c r="E1718" s="3" t="s">
        <v>956</v>
      </c>
      <c r="F1718" s="3" t="s">
        <v>104</v>
      </c>
      <c r="G1718" s="3" t="s">
        <v>104</v>
      </c>
      <c r="H1718" s="3" t="s">
        <v>104</v>
      </c>
      <c r="I1718" s="3" t="s">
        <v>1637</v>
      </c>
      <c r="J1718" s="3" t="s">
        <v>104</v>
      </c>
      <c r="K1718" s="4"/>
      <c r="L1718" s="4">
        <f>=ROUNDDOWN({0},0)</f>
      </c>
      <c r="M1718" s="4"/>
      <c r="N1718" s="5"/>
      <c r="O1718" s="4"/>
      <c r="P1718" s="4">
        <f>=ROUNDDOWN({0},0)</f>
      </c>
      <c r="Q1718" s="4"/>
      <c r="R1718" s="5"/>
      <c r="S1718" s="4"/>
      <c r="T1718" s="6"/>
      <c r="U1718" s="4"/>
      <c r="V1718" s="6"/>
      <c r="W1718" s="5"/>
      <c r="X1718" s="5"/>
      <c r="Y1718" s="4"/>
      <c r="Z1718" s="6"/>
      <c r="AA1718" s="4"/>
      <c r="AB1718" s="6"/>
      <c r="AC1718" s="5"/>
      <c r="AD1718" s="5"/>
      <c r="AE1718" s="4"/>
      <c r="AF1718" s="6"/>
      <c r="AG1718" s="4"/>
      <c r="AH1718" s="6"/>
      <c r="AI1718" s="5"/>
      <c r="AJ1718" s="5"/>
      <c r="AK1718" s="4"/>
      <c r="AL1718" s="6"/>
      <c r="AM1718" s="4"/>
      <c r="AN1718" s="6"/>
      <c r="AO1718" s="5"/>
      <c r="AP1718" s="5"/>
      <c r="AQ1718" s="4"/>
      <c r="AR1718" s="6"/>
      <c r="AS1718" s="4"/>
      <c r="AT1718" s="6"/>
      <c r="AU1718" s="5"/>
      <c r="AV1718" s="5"/>
      <c r="AW1718" s="4"/>
      <c r="AX1718" s="6"/>
      <c r="AY1718" s="4"/>
      <c r="AZ1718" s="6"/>
      <c r="BA1718" s="5"/>
      <c r="BB1718" s="5"/>
      <c r="BC1718" s="4"/>
      <c r="BD1718" s="6"/>
      <c r="BE1718" s="4"/>
      <c r="BF1718" s="6"/>
      <c r="BG1718" s="5"/>
      <c r="BH1718" s="5"/>
      <c r="BI1718" s="4"/>
      <c r="BJ1718" s="6"/>
      <c r="BK1718" s="4"/>
      <c r="BL1718" s="6"/>
      <c r="BM1718" s="5"/>
      <c r="BN1718" s="5"/>
      <c r="BO1718" s="4"/>
      <c r="BP1718" s="6"/>
      <c r="BQ1718" s="4"/>
      <c r="BR1718" s="6"/>
      <c r="BS1718" s="5"/>
      <c r="BT1718" s="5"/>
      <c r="BU1718" s="4"/>
      <c r="BV1718" s="6"/>
      <c r="BW1718" s="4"/>
      <c r="BX1718" s="6"/>
      <c r="BY1718" s="5"/>
      <c r="BZ1718" s="5"/>
      <c r="CA1718" s="4"/>
      <c r="CB1718" s="6"/>
      <c r="CC1718" s="4"/>
      <c r="CD1718" s="6"/>
      <c r="CE1718" s="5"/>
      <c r="CF1718" s="5"/>
      <c r="CG1718" s="4"/>
      <c r="CH1718" s="6"/>
      <c r="CI1718" s="4"/>
      <c r="CJ1718" s="6"/>
      <c r="CK1718" s="5"/>
      <c r="CL1718" s="5"/>
      <c r="CM1718" s="4"/>
      <c r="CN1718" s="6"/>
      <c r="CO1718" s="4"/>
      <c r="CP1718" s="6"/>
      <c r="CQ1718" s="5"/>
      <c r="CR1718" s="5"/>
      <c r="CS1718" s="4"/>
      <c r="CT1718" s="6"/>
      <c r="CU1718" s="4"/>
      <c r="CV1718" s="6"/>
      <c r="CW1718" s="5"/>
      <c r="CX1718" s="5"/>
      <c r="CY1718" s="4"/>
      <c r="CZ1718" s="6"/>
      <c r="DA1718" s="4"/>
      <c r="DB1718" s="6"/>
      <c r="DC1718" s="5"/>
      <c r="DD1718" s="5"/>
      <c r="DE1718" s="4"/>
      <c r="DF1718" s="6"/>
      <c r="DG1718" s="4"/>
      <c r="DH1718" s="6"/>
      <c r="DI1718" s="5"/>
      <c r="DJ1718" s="5"/>
      <c r="DK1718" s="4"/>
      <c r="DL1718" s="6"/>
      <c r="DM1718" s="4"/>
      <c r="DN1718" s="6"/>
      <c r="DO1718" s="5"/>
      <c r="DP1718" s="5"/>
      <c r="DQ1718" s="4"/>
      <c r="DR1718" s="6"/>
      <c r="DS1718" s="4"/>
      <c r="DT1718" s="6"/>
      <c r="DU1718" s="5"/>
      <c r="DV1718" s="5"/>
      <c r="DW1718" s="4"/>
      <c r="DX1718" s="6"/>
      <c r="DY1718" s="4"/>
      <c r="DZ1718" s="6"/>
      <c r="EA1718" s="5"/>
      <c r="EB1718" s="5"/>
      <c r="EC1718" s="4"/>
      <c r="ED1718" s="6"/>
      <c r="EE1718" s="4"/>
      <c r="EF1718" s="6"/>
      <c r="EG1718" s="5"/>
      <c r="EH1718" s="5"/>
      <c r="EI1718" s="4"/>
      <c r="EJ1718" s="6"/>
      <c r="EK1718" s="4"/>
      <c r="EL1718" s="6"/>
      <c r="EM1718" s="5"/>
      <c r="EN1718" s="5"/>
      <c r="EO1718" s="4"/>
      <c r="EP1718" s="6"/>
      <c r="EQ1718" s="4"/>
      <c r="ER1718" s="6"/>
      <c r="ES1718" s="5"/>
      <c r="ET1718" s="5"/>
      <c r="EU1718" s="4"/>
      <c r="EV1718" s="6"/>
      <c r="EW1718" s="4"/>
      <c r="EX1718" s="6"/>
      <c r="EY1718" s="5"/>
      <c r="EZ1718" s="5"/>
      <c r="FA1718" s="4"/>
      <c r="FB1718" s="6"/>
      <c r="FC1718" s="4"/>
      <c r="FD1718" s="6"/>
      <c r="FE1718" s="5"/>
      <c r="FF1718" s="5"/>
      <c r="FG1718" s="4"/>
      <c r="FH1718" s="6"/>
      <c r="FI1718" s="4"/>
      <c r="FJ1718" s="6"/>
      <c r="FK1718" s="5"/>
      <c r="FL1718" s="5"/>
      <c r="FM1718" s="4"/>
      <c r="FN1718" s="6"/>
      <c r="FO1718" s="4"/>
      <c r="FP1718" s="6"/>
      <c r="FQ1718" s="5"/>
      <c r="FR1718" s="5"/>
      <c r="FS1718" s="4"/>
      <c r="FT1718" s="6"/>
      <c r="FU1718" s="4"/>
      <c r="FV1718" s="6"/>
      <c r="FW1718" s="5"/>
      <c r="FX1718" s="5"/>
      <c r="FY1718" s="4"/>
      <c r="FZ1718" s="6"/>
      <c r="GA1718" s="4"/>
      <c r="GB1718" s="6"/>
      <c r="GC1718" s="5"/>
      <c r="GD1718" s="5"/>
      <c r="GE1718" s="4"/>
      <c r="GF1718" s="6"/>
      <c r="GG1718" s="4"/>
      <c r="GH1718" s="6"/>
      <c r="GI1718" s="5"/>
      <c r="GJ1718" s="5"/>
      <c r="GK1718" s="4"/>
      <c r="GL1718" s="6"/>
      <c r="GM1718" s="4"/>
      <c r="GN1718" s="6"/>
      <c r="GO1718" s="5"/>
      <c r="GP1718" s="5"/>
      <c r="GQ1718" s="4"/>
      <c r="GR1718" s="6"/>
      <c r="GS1718" s="4"/>
      <c r="GT1718" s="6"/>
      <c r="GU1718" s="5"/>
      <c r="GV1718" s="5"/>
      <c r="GW1718" s="4"/>
      <c r="GX1718" s="6"/>
      <c r="GY1718" s="4"/>
      <c r="GZ1718" s="6"/>
      <c r="HA1718" s="5"/>
      <c r="HB1718" s="5"/>
      <c r="HC1718" s="4"/>
      <c r="HD1718" s="6"/>
      <c r="HE1718" s="4"/>
      <c r="HF1718" s="6"/>
      <c r="HG1718" s="5"/>
      <c r="HH1718" s="5"/>
      <c r="HI1718" s="4"/>
      <c r="HJ1718" s="6"/>
      <c r="HK1718" s="4"/>
      <c r="HL1718" s="6"/>
      <c r="HM1718" s="5"/>
      <c r="HN1718" s="5"/>
      <c r="HO1718" s="4"/>
      <c r="HP1718" s="6"/>
      <c r="HQ1718" s="4"/>
      <c r="HR1718" s="6"/>
      <c r="HS1718" s="5"/>
      <c r="HT1718" s="5"/>
      <c r="HU1718" s="4"/>
      <c r="HV1718" s="6"/>
      <c r="HW1718" s="4"/>
      <c r="HX1718" s="6"/>
      <c r="HY1718" s="5"/>
      <c r="HZ1718" s="5"/>
      <c r="IA1718" s="4"/>
      <c r="IB1718" s="6"/>
      <c r="IC1718" s="4"/>
      <c r="ID1718" s="6"/>
      <c r="IE1718" s="5"/>
      <c r="IF1718" s="5"/>
      <c r="IG1718" s="4"/>
      <c r="IH1718" s="6"/>
      <c r="II1718" s="4"/>
      <c r="IJ1718" s="6"/>
      <c r="IK1718" s="5"/>
      <c r="IL1718" s="5"/>
      <c r="IM1718" s="4"/>
      <c r="IN1718" s="6"/>
      <c r="IO1718" s="4"/>
      <c r="IP1718" s="6"/>
      <c r="IQ1718" s="5"/>
      <c r="IR1718" s="5"/>
      <c r="IS1718" s="4"/>
      <c r="IT1718" s="6"/>
      <c r="IU1718" s="4"/>
      <c r="IV1718" s="6"/>
      <c r="IW1718" s="5"/>
      <c r="IX1718" s="5"/>
      <c r="IY1718" s="4"/>
      <c r="IZ1718" s="6"/>
      <c r="JA1718" s="4"/>
      <c r="JB1718" s="6"/>
      <c r="JC1718" s="5"/>
      <c r="JD1718" s="5"/>
      <c r="JE1718" s="4"/>
      <c r="JF1718" s="6"/>
      <c r="JG1718" s="4"/>
      <c r="JH1718" s="6"/>
      <c r="JI1718" s="5"/>
      <c r="JJ1718" s="5"/>
      <c r="JK1718" s="4"/>
      <c r="JL1718" s="6"/>
      <c r="JM1718" s="4"/>
      <c r="JN1718" s="6"/>
      <c r="JO1718" s="5"/>
      <c r="JP1718" s="5"/>
      <c r="JQ1718" s="4"/>
      <c r="JR1718" s="6"/>
      <c r="JS1718" s="4"/>
      <c r="JT1718" s="6"/>
      <c r="JU1718" s="5"/>
      <c r="JV1718" s="5"/>
      <c r="JW1718" s="4"/>
      <c r="JX1718" s="6"/>
      <c r="JY1718" s="4"/>
      <c r="JZ1718" s="6"/>
      <c r="KA1718" s="5"/>
      <c r="KB1718" s="5"/>
      <c r="KC1718" s="4"/>
      <c r="KD1718" s="6"/>
      <c r="KE1718" s="4"/>
      <c r="KF1718" s="6"/>
      <c r="KG1718" s="5"/>
      <c r="KH1718" s="5"/>
      <c r="KI1718" s="4"/>
      <c r="KJ1718" s="6"/>
      <c r="KK1718" s="4"/>
      <c r="KL1718" s="6"/>
      <c r="KM1718" s="5"/>
      <c r="KN1718" s="5"/>
    </row>
    <row r="1719">
      <c r="A1719" s="3" t="s">
        <v>85</v>
      </c>
      <c r="B1719" s="3" t="s">
        <v>1138</v>
      </c>
      <c r="C1719" s="3" t="s">
        <v>522</v>
      </c>
      <c r="D1719" s="3" t="s">
        <v>523</v>
      </c>
      <c r="E1719" s="3" t="s">
        <v>1139</v>
      </c>
      <c r="F1719" s="3" t="s">
        <v>1140</v>
      </c>
      <c r="G1719" s="3" t="s">
        <v>568</v>
      </c>
      <c r="H1719" s="3" t="s">
        <v>351</v>
      </c>
      <c r="I1719" s="3" t="s">
        <v>1306</v>
      </c>
      <c r="J1719" s="3" t="s">
        <v>1319</v>
      </c>
      <c r="K1719" s="4">
        <v>235</v>
      </c>
      <c r="L1719" s="4">
        <f>=ROUNDDOWN(20.4347826086957,0)</f>
      </c>
      <c r="M1719" s="4">
        <v>380</v>
      </c>
      <c r="N1719" s="5">
        <v>1</v>
      </c>
      <c r="O1719" s="4"/>
      <c r="P1719" s="4">
        <f>=ROUNDDOWN({0},0)</f>
      </c>
      <c r="Q1719" s="4"/>
      <c r="R1719" s="5"/>
      <c r="S1719" s="4">
        <v>8</v>
      </c>
      <c r="T1719" s="6">
        <v>518.56</v>
      </c>
      <c r="U1719" s="4"/>
      <c r="V1719" s="6"/>
      <c r="W1719" s="5"/>
      <c r="X1719" s="5"/>
      <c r="Y1719" s="4">
        <v>1</v>
      </c>
      <c r="Z1719" s="6">
        <v>66.94</v>
      </c>
      <c r="AA1719" s="4"/>
      <c r="AB1719" s="6"/>
      <c r="AC1719" s="5"/>
      <c r="AD1719" s="5"/>
      <c r="AE1719" s="4"/>
      <c r="AF1719" s="6"/>
      <c r="AG1719" s="4"/>
      <c r="AH1719" s="6"/>
      <c r="AI1719" s="5"/>
      <c r="AJ1719" s="5"/>
      <c r="AK1719" s="4">
        <v>2</v>
      </c>
      <c r="AL1719" s="6">
        <v>136.18</v>
      </c>
      <c r="AM1719" s="4"/>
      <c r="AN1719" s="6"/>
      <c r="AO1719" s="5"/>
      <c r="AP1719" s="5"/>
      <c r="AQ1719" s="4">
        <v>1</v>
      </c>
      <c r="AR1719" s="6">
        <v>61.19</v>
      </c>
      <c r="AS1719" s="4"/>
      <c r="AT1719" s="6"/>
      <c r="AU1719" s="5"/>
      <c r="AV1719" s="5"/>
      <c r="AW1719" s="4">
        <v>3</v>
      </c>
      <c r="AX1719" s="6">
        <v>195.68</v>
      </c>
      <c r="AY1719" s="4"/>
      <c r="AZ1719" s="6"/>
      <c r="BA1719" s="5"/>
      <c r="BB1719" s="5"/>
      <c r="BC1719" s="4"/>
      <c r="BD1719" s="6"/>
      <c r="BE1719" s="4"/>
      <c r="BF1719" s="6"/>
      <c r="BG1719" s="5"/>
      <c r="BH1719" s="5"/>
      <c r="BI1719" s="4"/>
      <c r="BJ1719" s="6"/>
      <c r="BK1719" s="4"/>
      <c r="BL1719" s="6"/>
      <c r="BM1719" s="5"/>
      <c r="BN1719" s="5"/>
      <c r="BO1719" s="4">
        <v>1</v>
      </c>
      <c r="BP1719" s="6">
        <v>58.57</v>
      </c>
      <c r="BQ1719" s="4"/>
      <c r="BR1719" s="6"/>
      <c r="BS1719" s="5"/>
      <c r="BT1719" s="5"/>
      <c r="BU1719" s="4"/>
      <c r="BV1719" s="6"/>
      <c r="BW1719" s="4"/>
      <c r="BX1719" s="6"/>
      <c r="BY1719" s="5"/>
      <c r="BZ1719" s="5"/>
      <c r="CA1719" s="4"/>
      <c r="CB1719" s="6"/>
      <c r="CC1719" s="4"/>
      <c r="CD1719" s="6"/>
      <c r="CE1719" s="5"/>
      <c r="CF1719" s="5"/>
      <c r="CG1719" s="4"/>
      <c r="CH1719" s="6"/>
      <c r="CI1719" s="4"/>
      <c r="CJ1719" s="6"/>
      <c r="CK1719" s="5"/>
      <c r="CL1719" s="5"/>
      <c r="CM1719" s="4"/>
      <c r="CN1719" s="6"/>
      <c r="CO1719" s="4"/>
      <c r="CP1719" s="6"/>
      <c r="CQ1719" s="5"/>
      <c r="CR1719" s="5"/>
      <c r="CS1719" s="4"/>
      <c r="CT1719" s="6"/>
      <c r="CU1719" s="4"/>
      <c r="CV1719" s="6"/>
      <c r="CW1719" s="5"/>
      <c r="CX1719" s="5"/>
      <c r="CY1719" s="4"/>
      <c r="CZ1719" s="6"/>
      <c r="DA1719" s="4"/>
      <c r="DB1719" s="6"/>
      <c r="DC1719" s="5"/>
      <c r="DD1719" s="5"/>
      <c r="DE1719" s="4"/>
      <c r="DF1719" s="6"/>
      <c r="DG1719" s="4"/>
      <c r="DH1719" s="6"/>
      <c r="DI1719" s="5"/>
      <c r="DJ1719" s="5"/>
      <c r="DK1719" s="4"/>
      <c r="DL1719" s="6"/>
      <c r="DM1719" s="4"/>
      <c r="DN1719" s="6"/>
      <c r="DO1719" s="5"/>
      <c r="DP1719" s="5"/>
      <c r="DQ1719" s="4"/>
      <c r="DR1719" s="6"/>
      <c r="DS1719" s="4"/>
      <c r="DT1719" s="6"/>
      <c r="DU1719" s="5"/>
      <c r="DV1719" s="5"/>
      <c r="DW1719" s="4"/>
      <c r="DX1719" s="6"/>
      <c r="DY1719" s="4"/>
      <c r="DZ1719" s="6"/>
      <c r="EA1719" s="5"/>
      <c r="EB1719" s="5"/>
      <c r="EC1719" s="4"/>
      <c r="ED1719" s="6"/>
      <c r="EE1719" s="4"/>
      <c r="EF1719" s="6"/>
      <c r="EG1719" s="5"/>
      <c r="EH1719" s="5"/>
      <c r="EI1719" s="4"/>
      <c r="EJ1719" s="6"/>
      <c r="EK1719" s="4"/>
      <c r="EL1719" s="6"/>
      <c r="EM1719" s="5"/>
      <c r="EN1719" s="5"/>
      <c r="EO1719" s="4"/>
      <c r="EP1719" s="6"/>
      <c r="EQ1719" s="4"/>
      <c r="ER1719" s="6"/>
      <c r="ES1719" s="5"/>
      <c r="ET1719" s="5"/>
      <c r="EU1719" s="4"/>
      <c r="EV1719" s="6"/>
      <c r="EW1719" s="4"/>
      <c r="EX1719" s="6"/>
      <c r="EY1719" s="5"/>
      <c r="EZ1719" s="5"/>
      <c r="FA1719" s="4"/>
      <c r="FB1719" s="6"/>
      <c r="FC1719" s="4"/>
      <c r="FD1719" s="6"/>
      <c r="FE1719" s="5"/>
      <c r="FF1719" s="5"/>
      <c r="FG1719" s="4"/>
      <c r="FH1719" s="6"/>
      <c r="FI1719" s="4"/>
      <c r="FJ1719" s="6"/>
      <c r="FK1719" s="5"/>
      <c r="FL1719" s="5"/>
      <c r="FM1719" s="4"/>
      <c r="FN1719" s="6"/>
      <c r="FO1719" s="4"/>
      <c r="FP1719" s="6"/>
      <c r="FQ1719" s="5"/>
      <c r="FR1719" s="5"/>
      <c r="FS1719" s="4"/>
      <c r="FT1719" s="6"/>
      <c r="FU1719" s="4"/>
      <c r="FV1719" s="6"/>
      <c r="FW1719" s="5"/>
      <c r="FX1719" s="5"/>
      <c r="FY1719" s="4"/>
      <c r="FZ1719" s="6"/>
      <c r="GA1719" s="4"/>
      <c r="GB1719" s="6"/>
      <c r="GC1719" s="5"/>
      <c r="GD1719" s="5"/>
      <c r="GE1719" s="4"/>
      <c r="GF1719" s="6"/>
      <c r="GG1719" s="4"/>
      <c r="GH1719" s="6"/>
      <c r="GI1719" s="5"/>
      <c r="GJ1719" s="5"/>
      <c r="GK1719" s="4"/>
      <c r="GL1719" s="6"/>
      <c r="GM1719" s="4"/>
      <c r="GN1719" s="6"/>
      <c r="GO1719" s="5"/>
      <c r="GP1719" s="5"/>
      <c r="GQ1719" s="4"/>
      <c r="GR1719" s="6"/>
      <c r="GS1719" s="4"/>
      <c r="GT1719" s="6"/>
      <c r="GU1719" s="5"/>
      <c r="GV1719" s="5"/>
      <c r="GW1719" s="4"/>
      <c r="GX1719" s="6"/>
      <c r="GY1719" s="4"/>
      <c r="GZ1719" s="6"/>
      <c r="HA1719" s="5"/>
      <c r="HB1719" s="5"/>
      <c r="HC1719" s="4"/>
      <c r="HD1719" s="6"/>
      <c r="HE1719" s="4"/>
      <c r="HF1719" s="6"/>
      <c r="HG1719" s="5"/>
      <c r="HH1719" s="5"/>
      <c r="HI1719" s="4"/>
      <c r="HJ1719" s="6"/>
      <c r="HK1719" s="4"/>
      <c r="HL1719" s="6"/>
      <c r="HM1719" s="5"/>
      <c r="HN1719" s="5"/>
      <c r="HO1719" s="4"/>
      <c r="HP1719" s="6"/>
      <c r="HQ1719" s="4"/>
      <c r="HR1719" s="6"/>
      <c r="HS1719" s="5"/>
      <c r="HT1719" s="5"/>
      <c r="HU1719" s="4"/>
      <c r="HV1719" s="6"/>
      <c r="HW1719" s="4"/>
      <c r="HX1719" s="6"/>
      <c r="HY1719" s="5"/>
      <c r="HZ1719" s="5"/>
      <c r="IA1719" s="4"/>
      <c r="IB1719" s="6"/>
      <c r="IC1719" s="4"/>
      <c r="ID1719" s="6"/>
      <c r="IE1719" s="5"/>
      <c r="IF1719" s="5"/>
      <c r="IG1719" s="4"/>
      <c r="IH1719" s="6"/>
      <c r="II1719" s="4"/>
      <c r="IJ1719" s="6"/>
      <c r="IK1719" s="5"/>
      <c r="IL1719" s="5"/>
      <c r="IM1719" s="4"/>
      <c r="IN1719" s="6"/>
      <c r="IO1719" s="4"/>
      <c r="IP1719" s="6"/>
      <c r="IQ1719" s="5"/>
      <c r="IR1719" s="5"/>
      <c r="IS1719" s="4"/>
      <c r="IT1719" s="6"/>
      <c r="IU1719" s="4"/>
      <c r="IV1719" s="6"/>
      <c r="IW1719" s="5"/>
      <c r="IX1719" s="5"/>
      <c r="IY1719" s="4"/>
      <c r="IZ1719" s="6"/>
      <c r="JA1719" s="4"/>
      <c r="JB1719" s="6"/>
      <c r="JC1719" s="5"/>
      <c r="JD1719" s="5"/>
      <c r="JE1719" s="4"/>
      <c r="JF1719" s="6"/>
      <c r="JG1719" s="4"/>
      <c r="JH1719" s="6"/>
      <c r="JI1719" s="5"/>
      <c r="JJ1719" s="5"/>
      <c r="JK1719" s="4"/>
      <c r="JL1719" s="6"/>
      <c r="JM1719" s="4"/>
      <c r="JN1719" s="6"/>
      <c r="JO1719" s="5"/>
      <c r="JP1719" s="5"/>
      <c r="JQ1719" s="4"/>
      <c r="JR1719" s="6"/>
      <c r="JS1719" s="4"/>
      <c r="JT1719" s="6"/>
      <c r="JU1719" s="5"/>
      <c r="JV1719" s="5"/>
      <c r="JW1719" s="4"/>
      <c r="JX1719" s="6"/>
      <c r="JY1719" s="4"/>
      <c r="JZ1719" s="6"/>
      <c r="KA1719" s="5"/>
      <c r="KB1719" s="5"/>
      <c r="KC1719" s="4"/>
      <c r="KD1719" s="6"/>
      <c r="KE1719" s="4"/>
      <c r="KF1719" s="6"/>
      <c r="KG1719" s="5"/>
      <c r="KH1719" s="5"/>
      <c r="KI1719" s="4"/>
      <c r="KJ1719" s="6"/>
      <c r="KK1719" s="4"/>
      <c r="KL1719" s="6"/>
      <c r="KM1719" s="5"/>
      <c r="KN1719" s="5"/>
    </row>
    <row r="1720">
      <c r="A1720" s="3" t="s">
        <v>85</v>
      </c>
      <c r="B1720" s="3" t="s">
        <v>1138</v>
      </c>
      <c r="C1720" s="3" t="s">
        <v>522</v>
      </c>
      <c r="D1720" s="3" t="s">
        <v>523</v>
      </c>
      <c r="E1720" s="3" t="s">
        <v>1141</v>
      </c>
      <c r="F1720" s="3" t="s">
        <v>1142</v>
      </c>
      <c r="G1720" s="3" t="s">
        <v>1143</v>
      </c>
      <c r="H1720" s="3" t="s">
        <v>104</v>
      </c>
      <c r="I1720" s="3" t="s">
        <v>1322</v>
      </c>
      <c r="J1720" s="3" t="s">
        <v>1433</v>
      </c>
      <c r="K1720" s="4">
        <v>124</v>
      </c>
      <c r="L1720" s="4">
        <f>=ROUNDDOWN(15.5,0)</f>
      </c>
      <c r="M1720" s="4"/>
      <c r="N1720" s="5"/>
      <c r="O1720" s="4"/>
      <c r="P1720" s="4">
        <f>=ROUNDDOWN({0},0)</f>
      </c>
      <c r="Q1720" s="4"/>
      <c r="R1720" s="5"/>
      <c r="S1720" s="4">
        <v>3</v>
      </c>
      <c r="T1720" s="6">
        <v>210.57</v>
      </c>
      <c r="U1720" s="4"/>
      <c r="V1720" s="6"/>
      <c r="W1720" s="5"/>
      <c r="X1720" s="5"/>
      <c r="Y1720" s="4"/>
      <c r="Z1720" s="6"/>
      <c r="AA1720" s="4"/>
      <c r="AB1720" s="6"/>
      <c r="AC1720" s="5"/>
      <c r="AD1720" s="5"/>
      <c r="AE1720" s="4"/>
      <c r="AF1720" s="6"/>
      <c r="AG1720" s="4"/>
      <c r="AH1720" s="6"/>
      <c r="AI1720" s="5"/>
      <c r="AJ1720" s="5"/>
      <c r="AK1720" s="4">
        <v>1</v>
      </c>
      <c r="AL1720" s="6">
        <v>70.19</v>
      </c>
      <c r="AM1720" s="4"/>
      <c r="AN1720" s="6"/>
      <c r="AO1720" s="5"/>
      <c r="AP1720" s="5"/>
      <c r="AQ1720" s="4"/>
      <c r="AR1720" s="6"/>
      <c r="AS1720" s="4"/>
      <c r="AT1720" s="6"/>
      <c r="AU1720" s="5"/>
      <c r="AV1720" s="5"/>
      <c r="AW1720" s="4"/>
      <c r="AX1720" s="6"/>
      <c r="AY1720" s="4"/>
      <c r="AZ1720" s="6"/>
      <c r="BA1720" s="5"/>
      <c r="BB1720" s="5"/>
      <c r="BC1720" s="4"/>
      <c r="BD1720" s="6"/>
      <c r="BE1720" s="4"/>
      <c r="BF1720" s="6"/>
      <c r="BG1720" s="5"/>
      <c r="BH1720" s="5"/>
      <c r="BI1720" s="4"/>
      <c r="BJ1720" s="6"/>
      <c r="BK1720" s="4"/>
      <c r="BL1720" s="6"/>
      <c r="BM1720" s="5"/>
      <c r="BN1720" s="5"/>
      <c r="BO1720" s="4"/>
      <c r="BP1720" s="6"/>
      <c r="BQ1720" s="4"/>
      <c r="BR1720" s="6"/>
      <c r="BS1720" s="5"/>
      <c r="BT1720" s="5"/>
      <c r="BU1720" s="4"/>
      <c r="BV1720" s="6"/>
      <c r="BW1720" s="4"/>
      <c r="BX1720" s="6"/>
      <c r="BY1720" s="5"/>
      <c r="BZ1720" s="5"/>
      <c r="CA1720" s="4"/>
      <c r="CB1720" s="6"/>
      <c r="CC1720" s="4"/>
      <c r="CD1720" s="6"/>
      <c r="CE1720" s="5"/>
      <c r="CF1720" s="5"/>
      <c r="CG1720" s="4">
        <v>2</v>
      </c>
      <c r="CH1720" s="6">
        <v>140.38</v>
      </c>
      <c r="CI1720" s="4"/>
      <c r="CJ1720" s="6"/>
      <c r="CK1720" s="5"/>
      <c r="CL1720" s="5"/>
      <c r="CM1720" s="4"/>
      <c r="CN1720" s="6"/>
      <c r="CO1720" s="4"/>
      <c r="CP1720" s="6"/>
      <c r="CQ1720" s="5"/>
      <c r="CR1720" s="5"/>
      <c r="CS1720" s="4"/>
      <c r="CT1720" s="6"/>
      <c r="CU1720" s="4"/>
      <c r="CV1720" s="6"/>
      <c r="CW1720" s="5"/>
      <c r="CX1720" s="5"/>
      <c r="CY1720" s="4"/>
      <c r="CZ1720" s="6"/>
      <c r="DA1720" s="4"/>
      <c r="DB1720" s="6"/>
      <c r="DC1720" s="5"/>
      <c r="DD1720" s="5"/>
      <c r="DE1720" s="4"/>
      <c r="DF1720" s="6"/>
      <c r="DG1720" s="4"/>
      <c r="DH1720" s="6"/>
      <c r="DI1720" s="5"/>
      <c r="DJ1720" s="5"/>
      <c r="DK1720" s="4"/>
      <c r="DL1720" s="6"/>
      <c r="DM1720" s="4"/>
      <c r="DN1720" s="6"/>
      <c r="DO1720" s="5"/>
      <c r="DP1720" s="5"/>
      <c r="DQ1720" s="4"/>
      <c r="DR1720" s="6"/>
      <c r="DS1720" s="4"/>
      <c r="DT1720" s="6"/>
      <c r="DU1720" s="5"/>
      <c r="DV1720" s="5"/>
      <c r="DW1720" s="4"/>
      <c r="DX1720" s="6"/>
      <c r="DY1720" s="4"/>
      <c r="DZ1720" s="6"/>
      <c r="EA1720" s="5"/>
      <c r="EB1720" s="5"/>
      <c r="EC1720" s="4"/>
      <c r="ED1720" s="6"/>
      <c r="EE1720" s="4"/>
      <c r="EF1720" s="6"/>
      <c r="EG1720" s="5"/>
      <c r="EH1720" s="5"/>
      <c r="EI1720" s="4"/>
      <c r="EJ1720" s="6"/>
      <c r="EK1720" s="4"/>
      <c r="EL1720" s="6"/>
      <c r="EM1720" s="5"/>
      <c r="EN1720" s="5"/>
      <c r="EO1720" s="4"/>
      <c r="EP1720" s="6"/>
      <c r="EQ1720" s="4"/>
      <c r="ER1720" s="6"/>
      <c r="ES1720" s="5"/>
      <c r="ET1720" s="5"/>
      <c r="EU1720" s="4"/>
      <c r="EV1720" s="6"/>
      <c r="EW1720" s="4"/>
      <c r="EX1720" s="6"/>
      <c r="EY1720" s="5"/>
      <c r="EZ1720" s="5"/>
      <c r="FA1720" s="4"/>
      <c r="FB1720" s="6"/>
      <c r="FC1720" s="4"/>
      <c r="FD1720" s="6"/>
      <c r="FE1720" s="5"/>
      <c r="FF1720" s="5"/>
      <c r="FG1720" s="4"/>
      <c r="FH1720" s="6"/>
      <c r="FI1720" s="4"/>
      <c r="FJ1720" s="6"/>
      <c r="FK1720" s="5"/>
      <c r="FL1720" s="5"/>
      <c r="FM1720" s="4"/>
      <c r="FN1720" s="6"/>
      <c r="FO1720" s="4"/>
      <c r="FP1720" s="6"/>
      <c r="FQ1720" s="5"/>
      <c r="FR1720" s="5"/>
      <c r="FS1720" s="4"/>
      <c r="FT1720" s="6"/>
      <c r="FU1720" s="4"/>
      <c r="FV1720" s="6"/>
      <c r="FW1720" s="5"/>
      <c r="FX1720" s="5"/>
      <c r="FY1720" s="4"/>
      <c r="FZ1720" s="6"/>
      <c r="GA1720" s="4"/>
      <c r="GB1720" s="6"/>
      <c r="GC1720" s="5"/>
      <c r="GD1720" s="5"/>
      <c r="GE1720" s="4"/>
      <c r="GF1720" s="6"/>
      <c r="GG1720" s="4"/>
      <c r="GH1720" s="6"/>
      <c r="GI1720" s="5"/>
      <c r="GJ1720" s="5"/>
      <c r="GK1720" s="4"/>
      <c r="GL1720" s="6"/>
      <c r="GM1720" s="4"/>
      <c r="GN1720" s="6"/>
      <c r="GO1720" s="5"/>
      <c r="GP1720" s="5"/>
      <c r="GQ1720" s="4"/>
      <c r="GR1720" s="6"/>
      <c r="GS1720" s="4"/>
      <c r="GT1720" s="6"/>
      <c r="GU1720" s="5"/>
      <c r="GV1720" s="5"/>
      <c r="GW1720" s="4"/>
      <c r="GX1720" s="6"/>
      <c r="GY1720" s="4"/>
      <c r="GZ1720" s="6"/>
      <c r="HA1720" s="5"/>
      <c r="HB1720" s="5"/>
      <c r="HC1720" s="4"/>
      <c r="HD1720" s="6"/>
      <c r="HE1720" s="4"/>
      <c r="HF1720" s="6"/>
      <c r="HG1720" s="5"/>
      <c r="HH1720" s="5"/>
      <c r="HI1720" s="4"/>
      <c r="HJ1720" s="6"/>
      <c r="HK1720" s="4"/>
      <c r="HL1720" s="6"/>
      <c r="HM1720" s="5"/>
      <c r="HN1720" s="5"/>
      <c r="HO1720" s="4"/>
      <c r="HP1720" s="6"/>
      <c r="HQ1720" s="4"/>
      <c r="HR1720" s="6"/>
      <c r="HS1720" s="5"/>
      <c r="HT1720" s="5"/>
      <c r="HU1720" s="4"/>
      <c r="HV1720" s="6"/>
      <c r="HW1720" s="4"/>
      <c r="HX1720" s="6"/>
      <c r="HY1720" s="5"/>
      <c r="HZ1720" s="5"/>
      <c r="IA1720" s="4"/>
      <c r="IB1720" s="6"/>
      <c r="IC1720" s="4"/>
      <c r="ID1720" s="6"/>
      <c r="IE1720" s="5"/>
      <c r="IF1720" s="5"/>
      <c r="IG1720" s="4"/>
      <c r="IH1720" s="6"/>
      <c r="II1720" s="4"/>
      <c r="IJ1720" s="6"/>
      <c r="IK1720" s="5"/>
      <c r="IL1720" s="5"/>
      <c r="IM1720" s="4"/>
      <c r="IN1720" s="6"/>
      <c r="IO1720" s="4"/>
      <c r="IP1720" s="6"/>
      <c r="IQ1720" s="5"/>
      <c r="IR1720" s="5"/>
      <c r="IS1720" s="4"/>
      <c r="IT1720" s="6"/>
      <c r="IU1720" s="4"/>
      <c r="IV1720" s="6"/>
      <c r="IW1720" s="5"/>
      <c r="IX1720" s="5"/>
      <c r="IY1720" s="4"/>
      <c r="IZ1720" s="6"/>
      <c r="JA1720" s="4"/>
      <c r="JB1720" s="6"/>
      <c r="JC1720" s="5"/>
      <c r="JD1720" s="5"/>
      <c r="JE1720" s="4"/>
      <c r="JF1720" s="6"/>
      <c r="JG1720" s="4"/>
      <c r="JH1720" s="6"/>
      <c r="JI1720" s="5"/>
      <c r="JJ1720" s="5"/>
      <c r="JK1720" s="4"/>
      <c r="JL1720" s="6"/>
      <c r="JM1720" s="4"/>
      <c r="JN1720" s="6"/>
      <c r="JO1720" s="5"/>
      <c r="JP1720" s="5"/>
      <c r="JQ1720" s="4"/>
      <c r="JR1720" s="6"/>
      <c r="JS1720" s="4"/>
      <c r="JT1720" s="6"/>
      <c r="JU1720" s="5"/>
      <c r="JV1720" s="5"/>
      <c r="JW1720" s="4"/>
      <c r="JX1720" s="6"/>
      <c r="JY1720" s="4"/>
      <c r="JZ1720" s="6"/>
      <c r="KA1720" s="5"/>
      <c r="KB1720" s="5"/>
      <c r="KC1720" s="4"/>
      <c r="KD1720" s="6"/>
      <c r="KE1720" s="4"/>
      <c r="KF1720" s="6"/>
      <c r="KG1720" s="5"/>
      <c r="KH1720" s="5"/>
      <c r="KI1720" s="4"/>
      <c r="KJ1720" s="6"/>
      <c r="KK1720" s="4"/>
      <c r="KL1720" s="6"/>
      <c r="KM1720" s="5"/>
      <c r="KN1720" s="5"/>
    </row>
    <row r="1721">
      <c r="A1721" s="3" t="s">
        <v>85</v>
      </c>
      <c r="B1721" s="3" t="s">
        <v>1146</v>
      </c>
      <c r="C1721" s="3" t="s">
        <v>449</v>
      </c>
      <c r="D1721" s="3" t="s">
        <v>519</v>
      </c>
      <c r="E1721" s="3" t="s">
        <v>1147</v>
      </c>
      <c r="F1721" s="3" t="s">
        <v>1147</v>
      </c>
      <c r="G1721" s="3" t="s">
        <v>1147</v>
      </c>
      <c r="H1721" s="3" t="s">
        <v>351</v>
      </c>
      <c r="I1721" s="3" t="s">
        <v>1638</v>
      </c>
      <c r="J1721" s="3" t="s">
        <v>1340</v>
      </c>
      <c r="K1721" s="4">
        <v>83</v>
      </c>
      <c r="L1721" s="4">
        <f>=ROUNDDOWN(18.0434782608696,0)</f>
      </c>
      <c r="M1721" s="4"/>
      <c r="N1721" s="5"/>
      <c r="O1721" s="4"/>
      <c r="P1721" s="4">
        <f>=ROUNDDOWN({0},0)</f>
      </c>
      <c r="Q1721" s="4"/>
      <c r="R1721" s="5"/>
      <c r="S1721" s="4">
        <v>6</v>
      </c>
      <c r="T1721" s="6">
        <v>753.61</v>
      </c>
      <c r="U1721" s="4"/>
      <c r="V1721" s="6"/>
      <c r="W1721" s="5"/>
      <c r="X1721" s="5"/>
      <c r="Y1721" s="4"/>
      <c r="Z1721" s="6"/>
      <c r="AA1721" s="4"/>
      <c r="AB1721" s="6"/>
      <c r="AC1721" s="5"/>
      <c r="AD1721" s="5"/>
      <c r="AE1721" s="4">
        <v>2</v>
      </c>
      <c r="AF1721" s="6">
        <v>163.02</v>
      </c>
      <c r="AG1721" s="4"/>
      <c r="AH1721" s="6"/>
      <c r="AI1721" s="5"/>
      <c r="AJ1721" s="5"/>
      <c r="AK1721" s="4"/>
      <c r="AL1721" s="6"/>
      <c r="AM1721" s="4"/>
      <c r="AN1721" s="6"/>
      <c r="AO1721" s="5"/>
      <c r="AP1721" s="5"/>
      <c r="AQ1721" s="4">
        <v>3</v>
      </c>
      <c r="AR1721" s="6">
        <v>440.44</v>
      </c>
      <c r="AS1721" s="4"/>
      <c r="AT1721" s="6"/>
      <c r="AU1721" s="5"/>
      <c r="AV1721" s="5"/>
      <c r="AW1721" s="4">
        <v>1</v>
      </c>
      <c r="AX1721" s="6">
        <v>150.15</v>
      </c>
      <c r="AY1721" s="4"/>
      <c r="AZ1721" s="6"/>
      <c r="BA1721" s="5"/>
      <c r="BB1721" s="5"/>
      <c r="BC1721" s="4"/>
      <c r="BD1721" s="6"/>
      <c r="BE1721" s="4"/>
      <c r="BF1721" s="6"/>
      <c r="BG1721" s="5"/>
      <c r="BH1721" s="5"/>
      <c r="BI1721" s="4"/>
      <c r="BJ1721" s="6"/>
      <c r="BK1721" s="4"/>
      <c r="BL1721" s="6"/>
      <c r="BM1721" s="5"/>
      <c r="BN1721" s="5"/>
      <c r="BO1721" s="4"/>
      <c r="BP1721" s="6"/>
      <c r="BQ1721" s="4"/>
      <c r="BR1721" s="6"/>
      <c r="BS1721" s="5"/>
      <c r="BT1721" s="5"/>
      <c r="BU1721" s="4"/>
      <c r="BV1721" s="6"/>
      <c r="BW1721" s="4"/>
      <c r="BX1721" s="6"/>
      <c r="BY1721" s="5"/>
      <c r="BZ1721" s="5"/>
      <c r="CA1721" s="4"/>
      <c r="CB1721" s="6"/>
      <c r="CC1721" s="4"/>
      <c r="CD1721" s="6"/>
      <c r="CE1721" s="5"/>
      <c r="CF1721" s="5"/>
      <c r="CG1721" s="4"/>
      <c r="CH1721" s="6"/>
      <c r="CI1721" s="4"/>
      <c r="CJ1721" s="6"/>
      <c r="CK1721" s="5"/>
      <c r="CL1721" s="5"/>
      <c r="CM1721" s="4"/>
      <c r="CN1721" s="6"/>
      <c r="CO1721" s="4"/>
      <c r="CP1721" s="6"/>
      <c r="CQ1721" s="5"/>
      <c r="CR1721" s="5"/>
      <c r="CS1721" s="4"/>
      <c r="CT1721" s="6"/>
      <c r="CU1721" s="4"/>
      <c r="CV1721" s="6"/>
      <c r="CW1721" s="5"/>
      <c r="CX1721" s="5"/>
      <c r="CY1721" s="4"/>
      <c r="CZ1721" s="6"/>
      <c r="DA1721" s="4"/>
      <c r="DB1721" s="6"/>
      <c r="DC1721" s="5"/>
      <c r="DD1721" s="5"/>
      <c r="DE1721" s="4"/>
      <c r="DF1721" s="6"/>
      <c r="DG1721" s="4"/>
      <c r="DH1721" s="6"/>
      <c r="DI1721" s="5"/>
      <c r="DJ1721" s="5"/>
      <c r="DK1721" s="4"/>
      <c r="DL1721" s="6"/>
      <c r="DM1721" s="4"/>
      <c r="DN1721" s="6"/>
      <c r="DO1721" s="5"/>
      <c r="DP1721" s="5"/>
      <c r="DQ1721" s="4"/>
      <c r="DR1721" s="6"/>
      <c r="DS1721" s="4"/>
      <c r="DT1721" s="6"/>
      <c r="DU1721" s="5"/>
      <c r="DV1721" s="5"/>
      <c r="DW1721" s="4"/>
      <c r="DX1721" s="6"/>
      <c r="DY1721" s="4"/>
      <c r="DZ1721" s="6"/>
      <c r="EA1721" s="5"/>
      <c r="EB1721" s="5"/>
      <c r="EC1721" s="4"/>
      <c r="ED1721" s="6"/>
      <c r="EE1721" s="4"/>
      <c r="EF1721" s="6"/>
      <c r="EG1721" s="5"/>
      <c r="EH1721" s="5"/>
      <c r="EI1721" s="4"/>
      <c r="EJ1721" s="6"/>
      <c r="EK1721" s="4"/>
      <c r="EL1721" s="6"/>
      <c r="EM1721" s="5"/>
      <c r="EN1721" s="5"/>
      <c r="EO1721" s="4"/>
      <c r="EP1721" s="6"/>
      <c r="EQ1721" s="4"/>
      <c r="ER1721" s="6"/>
      <c r="ES1721" s="5"/>
      <c r="ET1721" s="5"/>
      <c r="EU1721" s="4"/>
      <c r="EV1721" s="6"/>
      <c r="EW1721" s="4"/>
      <c r="EX1721" s="6"/>
      <c r="EY1721" s="5"/>
      <c r="EZ1721" s="5"/>
      <c r="FA1721" s="4"/>
      <c r="FB1721" s="6"/>
      <c r="FC1721" s="4"/>
      <c r="FD1721" s="6"/>
      <c r="FE1721" s="5"/>
      <c r="FF1721" s="5"/>
      <c r="FG1721" s="4"/>
      <c r="FH1721" s="6"/>
      <c r="FI1721" s="4"/>
      <c r="FJ1721" s="6"/>
      <c r="FK1721" s="5"/>
      <c r="FL1721" s="5"/>
      <c r="FM1721" s="4"/>
      <c r="FN1721" s="6"/>
      <c r="FO1721" s="4"/>
      <c r="FP1721" s="6"/>
      <c r="FQ1721" s="5"/>
      <c r="FR1721" s="5"/>
      <c r="FS1721" s="4"/>
      <c r="FT1721" s="6"/>
      <c r="FU1721" s="4"/>
      <c r="FV1721" s="6"/>
      <c r="FW1721" s="5"/>
      <c r="FX1721" s="5"/>
      <c r="FY1721" s="4"/>
      <c r="FZ1721" s="6"/>
      <c r="GA1721" s="4"/>
      <c r="GB1721" s="6"/>
      <c r="GC1721" s="5"/>
      <c r="GD1721" s="5"/>
      <c r="GE1721" s="4"/>
      <c r="GF1721" s="6"/>
      <c r="GG1721" s="4"/>
      <c r="GH1721" s="6"/>
      <c r="GI1721" s="5"/>
      <c r="GJ1721" s="5"/>
      <c r="GK1721" s="4"/>
      <c r="GL1721" s="6"/>
      <c r="GM1721" s="4"/>
      <c r="GN1721" s="6"/>
      <c r="GO1721" s="5"/>
      <c r="GP1721" s="5"/>
      <c r="GQ1721" s="4"/>
      <c r="GR1721" s="6"/>
      <c r="GS1721" s="4"/>
      <c r="GT1721" s="6"/>
      <c r="GU1721" s="5"/>
      <c r="GV1721" s="5"/>
      <c r="GW1721" s="4"/>
      <c r="GX1721" s="6"/>
      <c r="GY1721" s="4"/>
      <c r="GZ1721" s="6"/>
      <c r="HA1721" s="5"/>
      <c r="HB1721" s="5"/>
      <c r="HC1721" s="4"/>
      <c r="HD1721" s="6"/>
      <c r="HE1721" s="4"/>
      <c r="HF1721" s="6"/>
      <c r="HG1721" s="5"/>
      <c r="HH1721" s="5"/>
      <c r="HI1721" s="4"/>
      <c r="HJ1721" s="6"/>
      <c r="HK1721" s="4"/>
      <c r="HL1721" s="6"/>
      <c r="HM1721" s="5"/>
      <c r="HN1721" s="5"/>
      <c r="HO1721" s="4"/>
      <c r="HP1721" s="6"/>
      <c r="HQ1721" s="4"/>
      <c r="HR1721" s="6"/>
      <c r="HS1721" s="5"/>
      <c r="HT1721" s="5"/>
      <c r="HU1721" s="4"/>
      <c r="HV1721" s="6"/>
      <c r="HW1721" s="4"/>
      <c r="HX1721" s="6"/>
      <c r="HY1721" s="5"/>
      <c r="HZ1721" s="5"/>
      <c r="IA1721" s="4"/>
      <c r="IB1721" s="6"/>
      <c r="IC1721" s="4"/>
      <c r="ID1721" s="6"/>
      <c r="IE1721" s="5"/>
      <c r="IF1721" s="5"/>
      <c r="IG1721" s="4"/>
      <c r="IH1721" s="6"/>
      <c r="II1721" s="4"/>
      <c r="IJ1721" s="6"/>
      <c r="IK1721" s="5"/>
      <c r="IL1721" s="5"/>
      <c r="IM1721" s="4"/>
      <c r="IN1721" s="6"/>
      <c r="IO1721" s="4"/>
      <c r="IP1721" s="6"/>
      <c r="IQ1721" s="5"/>
      <c r="IR1721" s="5"/>
      <c r="IS1721" s="4"/>
      <c r="IT1721" s="6"/>
      <c r="IU1721" s="4"/>
      <c r="IV1721" s="6"/>
      <c r="IW1721" s="5"/>
      <c r="IX1721" s="5"/>
      <c r="IY1721" s="4"/>
      <c r="IZ1721" s="6"/>
      <c r="JA1721" s="4"/>
      <c r="JB1721" s="6"/>
      <c r="JC1721" s="5"/>
      <c r="JD1721" s="5"/>
      <c r="JE1721" s="4"/>
      <c r="JF1721" s="6"/>
      <c r="JG1721" s="4"/>
      <c r="JH1721" s="6"/>
      <c r="JI1721" s="5"/>
      <c r="JJ1721" s="5"/>
      <c r="JK1721" s="4"/>
      <c r="JL1721" s="6"/>
      <c r="JM1721" s="4"/>
      <c r="JN1721" s="6"/>
      <c r="JO1721" s="5"/>
      <c r="JP1721" s="5"/>
      <c r="JQ1721" s="4"/>
      <c r="JR1721" s="6"/>
      <c r="JS1721" s="4"/>
      <c r="JT1721" s="6"/>
      <c r="JU1721" s="5"/>
      <c r="JV1721" s="5"/>
      <c r="JW1721" s="4"/>
      <c r="JX1721" s="6"/>
      <c r="JY1721" s="4"/>
      <c r="JZ1721" s="6"/>
      <c r="KA1721" s="5"/>
      <c r="KB1721" s="5"/>
      <c r="KC1721" s="4"/>
      <c r="KD1721" s="6"/>
      <c r="KE1721" s="4"/>
      <c r="KF1721" s="6"/>
      <c r="KG1721" s="5"/>
      <c r="KH1721" s="5"/>
      <c r="KI1721" s="4"/>
      <c r="KJ1721" s="6"/>
      <c r="KK1721" s="4"/>
      <c r="KL1721" s="6"/>
      <c r="KM1721" s="5"/>
      <c r="KN1721" s="5"/>
    </row>
    <row r="1722">
      <c r="A1722" s="3" t="s">
        <v>85</v>
      </c>
      <c r="B1722" s="3" t="s">
        <v>1146</v>
      </c>
      <c r="C1722" s="3" t="s">
        <v>522</v>
      </c>
      <c r="D1722" s="3" t="s">
        <v>528</v>
      </c>
      <c r="E1722" s="3" t="s">
        <v>1148</v>
      </c>
      <c r="F1722" s="3" t="s">
        <v>1148</v>
      </c>
      <c r="G1722" s="3" t="s">
        <v>1148</v>
      </c>
      <c r="H1722" s="3" t="s">
        <v>1149</v>
      </c>
      <c r="I1722" s="3" t="s">
        <v>1639</v>
      </c>
      <c r="J1722" s="3" t="s">
        <v>1340</v>
      </c>
      <c r="K1722" s="4">
        <v>12</v>
      </c>
      <c r="L1722" s="4">
        <f>=ROUNDDOWN(12,0)</f>
      </c>
      <c r="M1722" s="4"/>
      <c r="N1722" s="5"/>
      <c r="O1722" s="4"/>
      <c r="P1722" s="4">
        <f>=ROUNDDOWN({0},0)</f>
      </c>
      <c r="Q1722" s="4"/>
      <c r="R1722" s="5"/>
      <c r="S1722" s="4">
        <v>5</v>
      </c>
      <c r="T1722" s="6">
        <v>481.91</v>
      </c>
      <c r="U1722" s="4"/>
      <c r="V1722" s="6"/>
      <c r="W1722" s="5"/>
      <c r="X1722" s="5"/>
      <c r="Y1722" s="4"/>
      <c r="Z1722" s="6"/>
      <c r="AA1722" s="4"/>
      <c r="AB1722" s="6"/>
      <c r="AC1722" s="5"/>
      <c r="AD1722" s="5"/>
      <c r="AE1722" s="4"/>
      <c r="AF1722" s="6"/>
      <c r="AG1722" s="4"/>
      <c r="AH1722" s="6"/>
      <c r="AI1722" s="5"/>
      <c r="AJ1722" s="5"/>
      <c r="AK1722" s="4"/>
      <c r="AL1722" s="6"/>
      <c r="AM1722" s="4"/>
      <c r="AN1722" s="6"/>
      <c r="AO1722" s="5"/>
      <c r="AP1722" s="5"/>
      <c r="AQ1722" s="4">
        <v>4</v>
      </c>
      <c r="AR1722" s="6">
        <v>320.32</v>
      </c>
      <c r="AS1722" s="4"/>
      <c r="AT1722" s="6"/>
      <c r="AU1722" s="5"/>
      <c r="AV1722" s="5"/>
      <c r="AW1722" s="4"/>
      <c r="AX1722" s="6"/>
      <c r="AY1722" s="4"/>
      <c r="AZ1722" s="6"/>
      <c r="BA1722" s="5"/>
      <c r="BB1722" s="5"/>
      <c r="BC1722" s="4"/>
      <c r="BD1722" s="6"/>
      <c r="BE1722" s="4"/>
      <c r="BF1722" s="6"/>
      <c r="BG1722" s="5"/>
      <c r="BH1722" s="5"/>
      <c r="BI1722" s="4"/>
      <c r="BJ1722" s="6"/>
      <c r="BK1722" s="4"/>
      <c r="BL1722" s="6"/>
      <c r="BM1722" s="5"/>
      <c r="BN1722" s="5"/>
      <c r="BO1722" s="4">
        <v>1</v>
      </c>
      <c r="BP1722" s="6">
        <v>161.59</v>
      </c>
      <c r="BQ1722" s="4"/>
      <c r="BR1722" s="6"/>
      <c r="BS1722" s="5"/>
      <c r="BT1722" s="5"/>
      <c r="BU1722" s="4"/>
      <c r="BV1722" s="6"/>
      <c r="BW1722" s="4"/>
      <c r="BX1722" s="6"/>
      <c r="BY1722" s="5"/>
      <c r="BZ1722" s="5"/>
      <c r="CA1722" s="4"/>
      <c r="CB1722" s="6"/>
      <c r="CC1722" s="4"/>
      <c r="CD1722" s="6"/>
      <c r="CE1722" s="5"/>
      <c r="CF1722" s="5"/>
      <c r="CG1722" s="4"/>
      <c r="CH1722" s="6"/>
      <c r="CI1722" s="4"/>
      <c r="CJ1722" s="6"/>
      <c r="CK1722" s="5"/>
      <c r="CL1722" s="5"/>
      <c r="CM1722" s="4"/>
      <c r="CN1722" s="6"/>
      <c r="CO1722" s="4"/>
      <c r="CP1722" s="6"/>
      <c r="CQ1722" s="5"/>
      <c r="CR1722" s="5"/>
      <c r="CS1722" s="4"/>
      <c r="CT1722" s="6"/>
      <c r="CU1722" s="4"/>
      <c r="CV1722" s="6"/>
      <c r="CW1722" s="5"/>
      <c r="CX1722" s="5"/>
      <c r="CY1722" s="4"/>
      <c r="CZ1722" s="6"/>
      <c r="DA1722" s="4"/>
      <c r="DB1722" s="6"/>
      <c r="DC1722" s="5"/>
      <c r="DD1722" s="5"/>
      <c r="DE1722" s="4"/>
      <c r="DF1722" s="6"/>
      <c r="DG1722" s="4"/>
      <c r="DH1722" s="6"/>
      <c r="DI1722" s="5"/>
      <c r="DJ1722" s="5"/>
      <c r="DK1722" s="4"/>
      <c r="DL1722" s="6"/>
      <c r="DM1722" s="4"/>
      <c r="DN1722" s="6"/>
      <c r="DO1722" s="5"/>
      <c r="DP1722" s="5"/>
      <c r="DQ1722" s="4"/>
      <c r="DR1722" s="6"/>
      <c r="DS1722" s="4"/>
      <c r="DT1722" s="6"/>
      <c r="DU1722" s="5"/>
      <c r="DV1722" s="5"/>
      <c r="DW1722" s="4"/>
      <c r="DX1722" s="6"/>
      <c r="DY1722" s="4"/>
      <c r="DZ1722" s="6"/>
      <c r="EA1722" s="5"/>
      <c r="EB1722" s="5"/>
      <c r="EC1722" s="4"/>
      <c r="ED1722" s="6"/>
      <c r="EE1722" s="4"/>
      <c r="EF1722" s="6"/>
      <c r="EG1722" s="5"/>
      <c r="EH1722" s="5"/>
      <c r="EI1722" s="4"/>
      <c r="EJ1722" s="6"/>
      <c r="EK1722" s="4"/>
      <c r="EL1722" s="6"/>
      <c r="EM1722" s="5"/>
      <c r="EN1722" s="5"/>
      <c r="EO1722" s="4"/>
      <c r="EP1722" s="6"/>
      <c r="EQ1722" s="4"/>
      <c r="ER1722" s="6"/>
      <c r="ES1722" s="5"/>
      <c r="ET1722" s="5"/>
      <c r="EU1722" s="4"/>
      <c r="EV1722" s="6"/>
      <c r="EW1722" s="4"/>
      <c r="EX1722" s="6"/>
      <c r="EY1722" s="5"/>
      <c r="EZ1722" s="5"/>
      <c r="FA1722" s="4"/>
      <c r="FB1722" s="6"/>
      <c r="FC1722" s="4"/>
      <c r="FD1722" s="6"/>
      <c r="FE1722" s="5"/>
      <c r="FF1722" s="5"/>
      <c r="FG1722" s="4"/>
      <c r="FH1722" s="6"/>
      <c r="FI1722" s="4"/>
      <c r="FJ1722" s="6"/>
      <c r="FK1722" s="5"/>
      <c r="FL1722" s="5"/>
      <c r="FM1722" s="4"/>
      <c r="FN1722" s="6"/>
      <c r="FO1722" s="4"/>
      <c r="FP1722" s="6"/>
      <c r="FQ1722" s="5"/>
      <c r="FR1722" s="5"/>
      <c r="FS1722" s="4"/>
      <c r="FT1722" s="6"/>
      <c r="FU1722" s="4"/>
      <c r="FV1722" s="6"/>
      <c r="FW1722" s="5"/>
      <c r="FX1722" s="5"/>
      <c r="FY1722" s="4"/>
      <c r="FZ1722" s="6"/>
      <c r="GA1722" s="4"/>
      <c r="GB1722" s="6"/>
      <c r="GC1722" s="5"/>
      <c r="GD1722" s="5"/>
      <c r="GE1722" s="4"/>
      <c r="GF1722" s="6"/>
      <c r="GG1722" s="4"/>
      <c r="GH1722" s="6"/>
      <c r="GI1722" s="5"/>
      <c r="GJ1722" s="5"/>
      <c r="GK1722" s="4"/>
      <c r="GL1722" s="6"/>
      <c r="GM1722" s="4"/>
      <c r="GN1722" s="6"/>
      <c r="GO1722" s="5"/>
      <c r="GP1722" s="5"/>
      <c r="GQ1722" s="4"/>
      <c r="GR1722" s="6"/>
      <c r="GS1722" s="4"/>
      <c r="GT1722" s="6"/>
      <c r="GU1722" s="5"/>
      <c r="GV1722" s="5"/>
      <c r="GW1722" s="4"/>
      <c r="GX1722" s="6"/>
      <c r="GY1722" s="4"/>
      <c r="GZ1722" s="6"/>
      <c r="HA1722" s="5"/>
      <c r="HB1722" s="5"/>
      <c r="HC1722" s="4"/>
      <c r="HD1722" s="6"/>
      <c r="HE1722" s="4"/>
      <c r="HF1722" s="6"/>
      <c r="HG1722" s="5"/>
      <c r="HH1722" s="5"/>
      <c r="HI1722" s="4"/>
      <c r="HJ1722" s="6"/>
      <c r="HK1722" s="4"/>
      <c r="HL1722" s="6"/>
      <c r="HM1722" s="5"/>
      <c r="HN1722" s="5"/>
      <c r="HO1722" s="4"/>
      <c r="HP1722" s="6"/>
      <c r="HQ1722" s="4"/>
      <c r="HR1722" s="6"/>
      <c r="HS1722" s="5"/>
      <c r="HT1722" s="5"/>
      <c r="HU1722" s="4"/>
      <c r="HV1722" s="6"/>
      <c r="HW1722" s="4"/>
      <c r="HX1722" s="6"/>
      <c r="HY1722" s="5"/>
      <c r="HZ1722" s="5"/>
      <c r="IA1722" s="4"/>
      <c r="IB1722" s="6"/>
      <c r="IC1722" s="4"/>
      <c r="ID1722" s="6"/>
      <c r="IE1722" s="5"/>
      <c r="IF1722" s="5"/>
      <c r="IG1722" s="4"/>
      <c r="IH1722" s="6"/>
      <c r="II1722" s="4"/>
      <c r="IJ1722" s="6"/>
      <c r="IK1722" s="5"/>
      <c r="IL1722" s="5"/>
      <c r="IM1722" s="4"/>
      <c r="IN1722" s="6"/>
      <c r="IO1722" s="4"/>
      <c r="IP1722" s="6"/>
      <c r="IQ1722" s="5"/>
      <c r="IR1722" s="5"/>
      <c r="IS1722" s="4"/>
      <c r="IT1722" s="6"/>
      <c r="IU1722" s="4"/>
      <c r="IV1722" s="6"/>
      <c r="IW1722" s="5"/>
      <c r="IX1722" s="5"/>
      <c r="IY1722" s="4"/>
      <c r="IZ1722" s="6"/>
      <c r="JA1722" s="4"/>
      <c r="JB1722" s="6"/>
      <c r="JC1722" s="5"/>
      <c r="JD1722" s="5"/>
      <c r="JE1722" s="4"/>
      <c r="JF1722" s="6"/>
      <c r="JG1722" s="4"/>
      <c r="JH1722" s="6"/>
      <c r="JI1722" s="5"/>
      <c r="JJ1722" s="5"/>
      <c r="JK1722" s="4"/>
      <c r="JL1722" s="6"/>
      <c r="JM1722" s="4"/>
      <c r="JN1722" s="6"/>
      <c r="JO1722" s="5"/>
      <c r="JP1722" s="5"/>
      <c r="JQ1722" s="4"/>
      <c r="JR1722" s="6"/>
      <c r="JS1722" s="4"/>
      <c r="JT1722" s="6"/>
      <c r="JU1722" s="5"/>
      <c r="JV1722" s="5"/>
      <c r="JW1722" s="4"/>
      <c r="JX1722" s="6"/>
      <c r="JY1722" s="4"/>
      <c r="JZ1722" s="6"/>
      <c r="KA1722" s="5"/>
      <c r="KB1722" s="5"/>
      <c r="KC1722" s="4"/>
      <c r="KD1722" s="6"/>
      <c r="KE1722" s="4"/>
      <c r="KF1722" s="6"/>
      <c r="KG1722" s="5"/>
      <c r="KH1722" s="5"/>
      <c r="KI1722" s="4"/>
      <c r="KJ1722" s="6"/>
      <c r="KK1722" s="4"/>
      <c r="KL1722" s="6"/>
      <c r="KM1722" s="5"/>
      <c r="KN1722" s="5"/>
    </row>
    <row r="1723">
      <c r="A1723" s="3" t="s">
        <v>85</v>
      </c>
      <c r="B1723" s="3" t="s">
        <v>1146</v>
      </c>
      <c r="C1723" s="3" t="s">
        <v>703</v>
      </c>
      <c r="D1723" s="3" t="s">
        <v>838</v>
      </c>
      <c r="E1723" s="3" t="s">
        <v>1150</v>
      </c>
      <c r="F1723" s="3" t="s">
        <v>1150</v>
      </c>
      <c r="G1723" s="3" t="s">
        <v>1150</v>
      </c>
      <c r="H1723" s="3" t="s">
        <v>104</v>
      </c>
      <c r="I1723" s="3" t="s">
        <v>1341</v>
      </c>
      <c r="J1723" s="3" t="s">
        <v>1340</v>
      </c>
      <c r="K1723" s="4">
        <v>21</v>
      </c>
      <c r="L1723" s="4">
        <f>=ROUNDDOWN(10.5,0)</f>
      </c>
      <c r="M1723" s="4"/>
      <c r="N1723" s="5"/>
      <c r="O1723" s="4"/>
      <c r="P1723" s="4">
        <f>=ROUNDDOWN({0},0)</f>
      </c>
      <c r="Q1723" s="4"/>
      <c r="R1723" s="5"/>
      <c r="S1723" s="4">
        <v>6</v>
      </c>
      <c r="T1723" s="6">
        <v>87.36</v>
      </c>
      <c r="U1723" s="4"/>
      <c r="V1723" s="6"/>
      <c r="W1723" s="5"/>
      <c r="X1723" s="5"/>
      <c r="Y1723" s="4"/>
      <c r="Z1723" s="6"/>
      <c r="AA1723" s="4"/>
      <c r="AB1723" s="6"/>
      <c r="AC1723" s="5"/>
      <c r="AD1723" s="5"/>
      <c r="AE1723" s="4"/>
      <c r="AF1723" s="6"/>
      <c r="AG1723" s="4"/>
      <c r="AH1723" s="6"/>
      <c r="AI1723" s="5"/>
      <c r="AJ1723" s="5"/>
      <c r="AK1723" s="4"/>
      <c r="AL1723" s="6"/>
      <c r="AM1723" s="4"/>
      <c r="AN1723" s="6"/>
      <c r="AO1723" s="5"/>
      <c r="AP1723" s="5"/>
      <c r="AQ1723" s="4">
        <v>6</v>
      </c>
      <c r="AR1723" s="6">
        <v>87.36</v>
      </c>
      <c r="AS1723" s="4"/>
      <c r="AT1723" s="6"/>
      <c r="AU1723" s="5"/>
      <c r="AV1723" s="5"/>
      <c r="AW1723" s="4"/>
      <c r="AX1723" s="6"/>
      <c r="AY1723" s="4"/>
      <c r="AZ1723" s="6"/>
      <c r="BA1723" s="5"/>
      <c r="BB1723" s="5"/>
      <c r="BC1723" s="4"/>
      <c r="BD1723" s="6"/>
      <c r="BE1723" s="4"/>
      <c r="BF1723" s="6"/>
      <c r="BG1723" s="5"/>
      <c r="BH1723" s="5"/>
      <c r="BI1723" s="4"/>
      <c r="BJ1723" s="6"/>
      <c r="BK1723" s="4"/>
      <c r="BL1723" s="6"/>
      <c r="BM1723" s="5"/>
      <c r="BN1723" s="5"/>
      <c r="BO1723" s="4"/>
      <c r="BP1723" s="6"/>
      <c r="BQ1723" s="4"/>
      <c r="BR1723" s="6"/>
      <c r="BS1723" s="5"/>
      <c r="BT1723" s="5"/>
      <c r="BU1723" s="4"/>
      <c r="BV1723" s="6"/>
      <c r="BW1723" s="4"/>
      <c r="BX1723" s="6"/>
      <c r="BY1723" s="5"/>
      <c r="BZ1723" s="5"/>
      <c r="CA1723" s="4"/>
      <c r="CB1723" s="6"/>
      <c r="CC1723" s="4"/>
      <c r="CD1723" s="6"/>
      <c r="CE1723" s="5"/>
      <c r="CF1723" s="5"/>
      <c r="CG1723" s="4"/>
      <c r="CH1723" s="6"/>
      <c r="CI1723" s="4"/>
      <c r="CJ1723" s="6"/>
      <c r="CK1723" s="5"/>
      <c r="CL1723" s="5"/>
      <c r="CM1723" s="4"/>
      <c r="CN1723" s="6"/>
      <c r="CO1723" s="4"/>
      <c r="CP1723" s="6"/>
      <c r="CQ1723" s="5"/>
      <c r="CR1723" s="5"/>
      <c r="CS1723" s="4"/>
      <c r="CT1723" s="6"/>
      <c r="CU1723" s="4"/>
      <c r="CV1723" s="6"/>
      <c r="CW1723" s="5"/>
      <c r="CX1723" s="5"/>
      <c r="CY1723" s="4"/>
      <c r="CZ1723" s="6"/>
      <c r="DA1723" s="4"/>
      <c r="DB1723" s="6"/>
      <c r="DC1723" s="5"/>
      <c r="DD1723" s="5"/>
      <c r="DE1723" s="4"/>
      <c r="DF1723" s="6"/>
      <c r="DG1723" s="4"/>
      <c r="DH1723" s="6"/>
      <c r="DI1723" s="5"/>
      <c r="DJ1723" s="5"/>
      <c r="DK1723" s="4"/>
      <c r="DL1723" s="6"/>
      <c r="DM1723" s="4"/>
      <c r="DN1723" s="6"/>
      <c r="DO1723" s="5"/>
      <c r="DP1723" s="5"/>
      <c r="DQ1723" s="4"/>
      <c r="DR1723" s="6"/>
      <c r="DS1723" s="4"/>
      <c r="DT1723" s="6"/>
      <c r="DU1723" s="5"/>
      <c r="DV1723" s="5"/>
      <c r="DW1723" s="4"/>
      <c r="DX1723" s="6"/>
      <c r="DY1723" s="4"/>
      <c r="DZ1723" s="6"/>
      <c r="EA1723" s="5"/>
      <c r="EB1723" s="5"/>
      <c r="EC1723" s="4"/>
      <c r="ED1723" s="6"/>
      <c r="EE1723" s="4"/>
      <c r="EF1723" s="6"/>
      <c r="EG1723" s="5"/>
      <c r="EH1723" s="5"/>
      <c r="EI1723" s="4"/>
      <c r="EJ1723" s="6"/>
      <c r="EK1723" s="4"/>
      <c r="EL1723" s="6"/>
      <c r="EM1723" s="5"/>
      <c r="EN1723" s="5"/>
      <c r="EO1723" s="4"/>
      <c r="EP1723" s="6"/>
      <c r="EQ1723" s="4"/>
      <c r="ER1723" s="6"/>
      <c r="ES1723" s="5"/>
      <c r="ET1723" s="5"/>
      <c r="EU1723" s="4"/>
      <c r="EV1723" s="6"/>
      <c r="EW1723" s="4"/>
      <c r="EX1723" s="6"/>
      <c r="EY1723" s="5"/>
      <c r="EZ1723" s="5"/>
      <c r="FA1723" s="4"/>
      <c r="FB1723" s="6"/>
      <c r="FC1723" s="4"/>
      <c r="FD1723" s="6"/>
      <c r="FE1723" s="5"/>
      <c r="FF1723" s="5"/>
      <c r="FG1723" s="4"/>
      <c r="FH1723" s="6"/>
      <c r="FI1723" s="4"/>
      <c r="FJ1723" s="6"/>
      <c r="FK1723" s="5"/>
      <c r="FL1723" s="5"/>
      <c r="FM1723" s="4"/>
      <c r="FN1723" s="6"/>
      <c r="FO1723" s="4"/>
      <c r="FP1723" s="6"/>
      <c r="FQ1723" s="5"/>
      <c r="FR1723" s="5"/>
      <c r="FS1723" s="4"/>
      <c r="FT1723" s="6"/>
      <c r="FU1723" s="4"/>
      <c r="FV1723" s="6"/>
      <c r="FW1723" s="5"/>
      <c r="FX1723" s="5"/>
      <c r="FY1723" s="4"/>
      <c r="FZ1723" s="6"/>
      <c r="GA1723" s="4"/>
      <c r="GB1723" s="6"/>
      <c r="GC1723" s="5"/>
      <c r="GD1723" s="5"/>
      <c r="GE1723" s="4"/>
      <c r="GF1723" s="6"/>
      <c r="GG1723" s="4"/>
      <c r="GH1723" s="6"/>
      <c r="GI1723" s="5"/>
      <c r="GJ1723" s="5"/>
      <c r="GK1723" s="4"/>
      <c r="GL1723" s="6"/>
      <c r="GM1723" s="4"/>
      <c r="GN1723" s="6"/>
      <c r="GO1723" s="5"/>
      <c r="GP1723" s="5"/>
      <c r="GQ1723" s="4"/>
      <c r="GR1723" s="6"/>
      <c r="GS1723" s="4"/>
      <c r="GT1723" s="6"/>
      <c r="GU1723" s="5"/>
      <c r="GV1723" s="5"/>
      <c r="GW1723" s="4"/>
      <c r="GX1723" s="6"/>
      <c r="GY1723" s="4"/>
      <c r="GZ1723" s="6"/>
      <c r="HA1723" s="5"/>
      <c r="HB1723" s="5"/>
      <c r="HC1723" s="4"/>
      <c r="HD1723" s="6"/>
      <c r="HE1723" s="4"/>
      <c r="HF1723" s="6"/>
      <c r="HG1723" s="5"/>
      <c r="HH1723" s="5"/>
      <c r="HI1723" s="4"/>
      <c r="HJ1723" s="6"/>
      <c r="HK1723" s="4"/>
      <c r="HL1723" s="6"/>
      <c r="HM1723" s="5"/>
      <c r="HN1723" s="5"/>
      <c r="HO1723" s="4"/>
      <c r="HP1723" s="6"/>
      <c r="HQ1723" s="4"/>
      <c r="HR1723" s="6"/>
      <c r="HS1723" s="5"/>
      <c r="HT1723" s="5"/>
      <c r="HU1723" s="4"/>
      <c r="HV1723" s="6"/>
      <c r="HW1723" s="4"/>
      <c r="HX1723" s="6"/>
      <c r="HY1723" s="5"/>
      <c r="HZ1723" s="5"/>
      <c r="IA1723" s="4"/>
      <c r="IB1723" s="6"/>
      <c r="IC1723" s="4"/>
      <c r="ID1723" s="6"/>
      <c r="IE1723" s="5"/>
      <c r="IF1723" s="5"/>
      <c r="IG1723" s="4"/>
      <c r="IH1723" s="6"/>
      <c r="II1723" s="4"/>
      <c r="IJ1723" s="6"/>
      <c r="IK1723" s="5"/>
      <c r="IL1723" s="5"/>
      <c r="IM1723" s="4"/>
      <c r="IN1723" s="6"/>
      <c r="IO1723" s="4"/>
      <c r="IP1723" s="6"/>
      <c r="IQ1723" s="5"/>
      <c r="IR1723" s="5"/>
      <c r="IS1723" s="4"/>
      <c r="IT1723" s="6"/>
      <c r="IU1723" s="4"/>
      <c r="IV1723" s="6"/>
      <c r="IW1723" s="5"/>
      <c r="IX1723" s="5"/>
      <c r="IY1723" s="4"/>
      <c r="IZ1723" s="6"/>
      <c r="JA1723" s="4"/>
      <c r="JB1723" s="6"/>
      <c r="JC1723" s="5"/>
      <c r="JD1723" s="5"/>
      <c r="JE1723" s="4"/>
      <c r="JF1723" s="6"/>
      <c r="JG1723" s="4"/>
      <c r="JH1723" s="6"/>
      <c r="JI1723" s="5"/>
      <c r="JJ1723" s="5"/>
      <c r="JK1723" s="4"/>
      <c r="JL1723" s="6"/>
      <c r="JM1723" s="4"/>
      <c r="JN1723" s="6"/>
      <c r="JO1723" s="5"/>
      <c r="JP1723" s="5"/>
      <c r="JQ1723" s="4"/>
      <c r="JR1723" s="6"/>
      <c r="JS1723" s="4"/>
      <c r="JT1723" s="6"/>
      <c r="JU1723" s="5"/>
      <c r="JV1723" s="5"/>
      <c r="JW1723" s="4"/>
      <c r="JX1723" s="6"/>
      <c r="JY1723" s="4"/>
      <c r="JZ1723" s="6"/>
      <c r="KA1723" s="5"/>
      <c r="KB1723" s="5"/>
      <c r="KC1723" s="4"/>
      <c r="KD1723" s="6"/>
      <c r="KE1723" s="4"/>
      <c r="KF1723" s="6"/>
      <c r="KG1723" s="5"/>
      <c r="KH1723" s="5"/>
      <c r="KI1723" s="4"/>
      <c r="KJ1723" s="6"/>
      <c r="KK1723" s="4"/>
      <c r="KL1723" s="6"/>
      <c r="KM1723" s="5"/>
      <c r="KN1723" s="5"/>
    </row>
    <row r="1724">
      <c r="A1724" s="3" t="s">
        <v>85</v>
      </c>
      <c r="B1724" s="3" t="s">
        <v>1146</v>
      </c>
      <c r="C1724" s="3" t="s">
        <v>703</v>
      </c>
      <c r="D1724" s="3" t="s">
        <v>838</v>
      </c>
      <c r="E1724" s="3" t="s">
        <v>1150</v>
      </c>
      <c r="F1724" s="3" t="s">
        <v>1150</v>
      </c>
      <c r="G1724" s="3" t="s">
        <v>1150</v>
      </c>
      <c r="H1724" s="3" t="s">
        <v>534</v>
      </c>
      <c r="I1724" s="3" t="s">
        <v>1320</v>
      </c>
      <c r="J1724" s="3" t="s">
        <v>1340</v>
      </c>
      <c r="K1724" s="4">
        <v>133</v>
      </c>
      <c r="L1724" s="4">
        <f>=ROUNDDOWN(133,0)</f>
      </c>
      <c r="M1724" s="4"/>
      <c r="N1724" s="5"/>
      <c r="O1724" s="4"/>
      <c r="P1724" s="4">
        <f>=ROUNDDOWN({0},0)</f>
      </c>
      <c r="Q1724" s="4"/>
      <c r="R1724" s="5"/>
      <c r="S1724" s="4">
        <v>2</v>
      </c>
      <c r="T1724" s="6">
        <v>29.12</v>
      </c>
      <c r="U1724" s="4"/>
      <c r="V1724" s="6"/>
      <c r="W1724" s="5"/>
      <c r="X1724" s="5"/>
      <c r="Y1724" s="4"/>
      <c r="Z1724" s="6"/>
      <c r="AA1724" s="4"/>
      <c r="AB1724" s="6"/>
      <c r="AC1724" s="5"/>
      <c r="AD1724" s="5"/>
      <c r="AE1724" s="4"/>
      <c r="AF1724" s="6"/>
      <c r="AG1724" s="4"/>
      <c r="AH1724" s="6"/>
      <c r="AI1724" s="5"/>
      <c r="AJ1724" s="5"/>
      <c r="AK1724" s="4"/>
      <c r="AL1724" s="6"/>
      <c r="AM1724" s="4"/>
      <c r="AN1724" s="6"/>
      <c r="AO1724" s="5"/>
      <c r="AP1724" s="5"/>
      <c r="AQ1724" s="4">
        <v>2</v>
      </c>
      <c r="AR1724" s="6">
        <v>29.12</v>
      </c>
      <c r="AS1724" s="4"/>
      <c r="AT1724" s="6"/>
      <c r="AU1724" s="5"/>
      <c r="AV1724" s="5"/>
      <c r="AW1724" s="4"/>
      <c r="AX1724" s="6"/>
      <c r="AY1724" s="4"/>
      <c r="AZ1724" s="6"/>
      <c r="BA1724" s="5"/>
      <c r="BB1724" s="5"/>
      <c r="BC1724" s="4"/>
      <c r="BD1724" s="6"/>
      <c r="BE1724" s="4"/>
      <c r="BF1724" s="6"/>
      <c r="BG1724" s="5"/>
      <c r="BH1724" s="5"/>
      <c r="BI1724" s="4"/>
      <c r="BJ1724" s="6"/>
      <c r="BK1724" s="4"/>
      <c r="BL1724" s="6"/>
      <c r="BM1724" s="5"/>
      <c r="BN1724" s="5"/>
      <c r="BO1724" s="4"/>
      <c r="BP1724" s="6"/>
      <c r="BQ1724" s="4"/>
      <c r="BR1724" s="6"/>
      <c r="BS1724" s="5"/>
      <c r="BT1724" s="5"/>
      <c r="BU1724" s="4"/>
      <c r="BV1724" s="6"/>
      <c r="BW1724" s="4"/>
      <c r="BX1724" s="6"/>
      <c r="BY1724" s="5"/>
      <c r="BZ1724" s="5"/>
      <c r="CA1724" s="4"/>
      <c r="CB1724" s="6"/>
      <c r="CC1724" s="4"/>
      <c r="CD1724" s="6"/>
      <c r="CE1724" s="5"/>
      <c r="CF1724" s="5"/>
      <c r="CG1724" s="4"/>
      <c r="CH1724" s="6"/>
      <c r="CI1724" s="4"/>
      <c r="CJ1724" s="6"/>
      <c r="CK1724" s="5"/>
      <c r="CL1724" s="5"/>
      <c r="CM1724" s="4"/>
      <c r="CN1724" s="6"/>
      <c r="CO1724" s="4"/>
      <c r="CP1724" s="6"/>
      <c r="CQ1724" s="5"/>
      <c r="CR1724" s="5"/>
      <c r="CS1724" s="4"/>
      <c r="CT1724" s="6"/>
      <c r="CU1724" s="4"/>
      <c r="CV1724" s="6"/>
      <c r="CW1724" s="5"/>
      <c r="CX1724" s="5"/>
      <c r="CY1724" s="4"/>
      <c r="CZ1724" s="6"/>
      <c r="DA1724" s="4"/>
      <c r="DB1724" s="6"/>
      <c r="DC1724" s="5"/>
      <c r="DD1724" s="5"/>
      <c r="DE1724" s="4"/>
      <c r="DF1724" s="6"/>
      <c r="DG1724" s="4"/>
      <c r="DH1724" s="6"/>
      <c r="DI1724" s="5"/>
      <c r="DJ1724" s="5"/>
      <c r="DK1724" s="4"/>
      <c r="DL1724" s="6"/>
      <c r="DM1724" s="4"/>
      <c r="DN1724" s="6"/>
      <c r="DO1724" s="5"/>
      <c r="DP1724" s="5"/>
      <c r="DQ1724" s="4"/>
      <c r="DR1724" s="6"/>
      <c r="DS1724" s="4"/>
      <c r="DT1724" s="6"/>
      <c r="DU1724" s="5"/>
      <c r="DV1724" s="5"/>
      <c r="DW1724" s="4"/>
      <c r="DX1724" s="6"/>
      <c r="DY1724" s="4"/>
      <c r="DZ1724" s="6"/>
      <c r="EA1724" s="5"/>
      <c r="EB1724" s="5"/>
      <c r="EC1724" s="4"/>
      <c r="ED1724" s="6"/>
      <c r="EE1724" s="4"/>
      <c r="EF1724" s="6"/>
      <c r="EG1724" s="5"/>
      <c r="EH1724" s="5"/>
      <c r="EI1724" s="4"/>
      <c r="EJ1724" s="6"/>
      <c r="EK1724" s="4"/>
      <c r="EL1724" s="6"/>
      <c r="EM1724" s="5"/>
      <c r="EN1724" s="5"/>
      <c r="EO1724" s="4"/>
      <c r="EP1724" s="6"/>
      <c r="EQ1724" s="4"/>
      <c r="ER1724" s="6"/>
      <c r="ES1724" s="5"/>
      <c r="ET1724" s="5"/>
      <c r="EU1724" s="4"/>
      <c r="EV1724" s="6"/>
      <c r="EW1724" s="4"/>
      <c r="EX1724" s="6"/>
      <c r="EY1724" s="5"/>
      <c r="EZ1724" s="5"/>
      <c r="FA1724" s="4"/>
      <c r="FB1724" s="6"/>
      <c r="FC1724" s="4"/>
      <c r="FD1724" s="6"/>
      <c r="FE1724" s="5"/>
      <c r="FF1724" s="5"/>
      <c r="FG1724" s="4"/>
      <c r="FH1724" s="6"/>
      <c r="FI1724" s="4"/>
      <c r="FJ1724" s="6"/>
      <c r="FK1724" s="5"/>
      <c r="FL1724" s="5"/>
      <c r="FM1724" s="4"/>
      <c r="FN1724" s="6"/>
      <c r="FO1724" s="4"/>
      <c r="FP1724" s="6"/>
      <c r="FQ1724" s="5"/>
      <c r="FR1724" s="5"/>
      <c r="FS1724" s="4"/>
      <c r="FT1724" s="6"/>
      <c r="FU1724" s="4"/>
      <c r="FV1724" s="6"/>
      <c r="FW1724" s="5"/>
      <c r="FX1724" s="5"/>
      <c r="FY1724" s="4"/>
      <c r="FZ1724" s="6"/>
      <c r="GA1724" s="4"/>
      <c r="GB1724" s="6"/>
      <c r="GC1724" s="5"/>
      <c r="GD1724" s="5"/>
      <c r="GE1724" s="4"/>
      <c r="GF1724" s="6"/>
      <c r="GG1724" s="4"/>
      <c r="GH1724" s="6"/>
      <c r="GI1724" s="5"/>
      <c r="GJ1724" s="5"/>
      <c r="GK1724" s="4"/>
      <c r="GL1724" s="6"/>
      <c r="GM1724" s="4"/>
      <c r="GN1724" s="6"/>
      <c r="GO1724" s="5"/>
      <c r="GP1724" s="5"/>
      <c r="GQ1724" s="4"/>
      <c r="GR1724" s="6"/>
      <c r="GS1724" s="4"/>
      <c r="GT1724" s="6"/>
      <c r="GU1724" s="5"/>
      <c r="GV1724" s="5"/>
      <c r="GW1724" s="4"/>
      <c r="GX1724" s="6"/>
      <c r="GY1724" s="4"/>
      <c r="GZ1724" s="6"/>
      <c r="HA1724" s="5"/>
      <c r="HB1724" s="5"/>
      <c r="HC1724" s="4"/>
      <c r="HD1724" s="6"/>
      <c r="HE1724" s="4"/>
      <c r="HF1724" s="6"/>
      <c r="HG1724" s="5"/>
      <c r="HH1724" s="5"/>
      <c r="HI1724" s="4"/>
      <c r="HJ1724" s="6"/>
      <c r="HK1724" s="4"/>
      <c r="HL1724" s="6"/>
      <c r="HM1724" s="5"/>
      <c r="HN1724" s="5"/>
      <c r="HO1724" s="4"/>
      <c r="HP1724" s="6"/>
      <c r="HQ1724" s="4"/>
      <c r="HR1724" s="6"/>
      <c r="HS1724" s="5"/>
      <c r="HT1724" s="5"/>
      <c r="HU1724" s="4"/>
      <c r="HV1724" s="6"/>
      <c r="HW1724" s="4"/>
      <c r="HX1724" s="6"/>
      <c r="HY1724" s="5"/>
      <c r="HZ1724" s="5"/>
      <c r="IA1724" s="4"/>
      <c r="IB1724" s="6"/>
      <c r="IC1724" s="4"/>
      <c r="ID1724" s="6"/>
      <c r="IE1724" s="5"/>
      <c r="IF1724" s="5"/>
      <c r="IG1724" s="4"/>
      <c r="IH1724" s="6"/>
      <c r="II1724" s="4"/>
      <c r="IJ1724" s="6"/>
      <c r="IK1724" s="5"/>
      <c r="IL1724" s="5"/>
      <c r="IM1724" s="4"/>
      <c r="IN1724" s="6"/>
      <c r="IO1724" s="4"/>
      <c r="IP1724" s="6"/>
      <c r="IQ1724" s="5"/>
      <c r="IR1724" s="5"/>
      <c r="IS1724" s="4"/>
      <c r="IT1724" s="6"/>
      <c r="IU1724" s="4"/>
      <c r="IV1724" s="6"/>
      <c r="IW1724" s="5"/>
      <c r="IX1724" s="5"/>
      <c r="IY1724" s="4"/>
      <c r="IZ1724" s="6"/>
      <c r="JA1724" s="4"/>
      <c r="JB1724" s="6"/>
      <c r="JC1724" s="5"/>
      <c r="JD1724" s="5"/>
      <c r="JE1724" s="4"/>
      <c r="JF1724" s="6"/>
      <c r="JG1724" s="4"/>
      <c r="JH1724" s="6"/>
      <c r="JI1724" s="5"/>
      <c r="JJ1724" s="5"/>
      <c r="JK1724" s="4"/>
      <c r="JL1724" s="6"/>
      <c r="JM1724" s="4"/>
      <c r="JN1724" s="6"/>
      <c r="JO1724" s="5"/>
      <c r="JP1724" s="5"/>
      <c r="JQ1724" s="4"/>
      <c r="JR1724" s="6"/>
      <c r="JS1724" s="4"/>
      <c r="JT1724" s="6"/>
      <c r="JU1724" s="5"/>
      <c r="JV1724" s="5"/>
      <c r="JW1724" s="4"/>
      <c r="JX1724" s="6"/>
      <c r="JY1724" s="4"/>
      <c r="JZ1724" s="6"/>
      <c r="KA1724" s="5"/>
      <c r="KB1724" s="5"/>
      <c r="KC1724" s="4"/>
      <c r="KD1724" s="6"/>
      <c r="KE1724" s="4"/>
      <c r="KF1724" s="6"/>
      <c r="KG1724" s="5"/>
      <c r="KH1724" s="5"/>
      <c r="KI1724" s="4"/>
      <c r="KJ1724" s="6"/>
      <c r="KK1724" s="4"/>
      <c r="KL1724" s="6"/>
      <c r="KM1724" s="5"/>
      <c r="KN1724" s="5"/>
    </row>
    <row r="1725">
      <c r="A1725" s="3" t="s">
        <v>85</v>
      </c>
      <c r="B1725" s="3" t="s">
        <v>1146</v>
      </c>
      <c r="C1725" s="3" t="s">
        <v>703</v>
      </c>
      <c r="D1725" s="3" t="s">
        <v>838</v>
      </c>
      <c r="E1725" s="3" t="s">
        <v>1151</v>
      </c>
      <c r="F1725" s="3" t="s">
        <v>1151</v>
      </c>
      <c r="G1725" s="3" t="s">
        <v>1151</v>
      </c>
      <c r="H1725" s="3" t="s">
        <v>351</v>
      </c>
      <c r="I1725" s="3" t="s">
        <v>1323</v>
      </c>
      <c r="J1725" s="3" t="s">
        <v>1340</v>
      </c>
      <c r="K1725" s="4">
        <v>105</v>
      </c>
      <c r="L1725" s="4">
        <f>=ROUNDDOWN(105,0)</f>
      </c>
      <c r="M1725" s="4"/>
      <c r="N1725" s="5"/>
      <c r="O1725" s="4"/>
      <c r="P1725" s="4">
        <f>=ROUNDDOWN({0},0)</f>
      </c>
      <c r="Q1725" s="4"/>
      <c r="R1725" s="5"/>
      <c r="S1725" s="4"/>
      <c r="T1725" s="6"/>
      <c r="U1725" s="4"/>
      <c r="V1725" s="6"/>
      <c r="W1725" s="5"/>
      <c r="X1725" s="5"/>
      <c r="Y1725" s="4"/>
      <c r="Z1725" s="6"/>
      <c r="AA1725" s="4"/>
      <c r="AB1725" s="6"/>
      <c r="AC1725" s="5"/>
      <c r="AD1725" s="5"/>
      <c r="AE1725" s="4"/>
      <c r="AF1725" s="6"/>
      <c r="AG1725" s="4"/>
      <c r="AH1725" s="6"/>
      <c r="AI1725" s="5"/>
      <c r="AJ1725" s="5"/>
      <c r="AK1725" s="4"/>
      <c r="AL1725" s="6"/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  <c r="AW1725" s="4"/>
      <c r="AX1725" s="6"/>
      <c r="AY1725" s="4"/>
      <c r="AZ1725" s="6"/>
      <c r="BA1725" s="5"/>
      <c r="BB1725" s="5"/>
      <c r="BC1725" s="4"/>
      <c r="BD1725" s="6"/>
      <c r="BE1725" s="4"/>
      <c r="BF1725" s="6"/>
      <c r="BG1725" s="5"/>
      <c r="BH1725" s="5"/>
      <c r="BI1725" s="4"/>
      <c r="BJ1725" s="6"/>
      <c r="BK1725" s="4"/>
      <c r="BL1725" s="6"/>
      <c r="BM1725" s="5"/>
      <c r="BN1725" s="5"/>
      <c r="BO1725" s="4"/>
      <c r="BP1725" s="6"/>
      <c r="BQ1725" s="4"/>
      <c r="BR1725" s="6"/>
      <c r="BS1725" s="5"/>
      <c r="BT1725" s="5"/>
      <c r="BU1725" s="4"/>
      <c r="BV1725" s="6"/>
      <c r="BW1725" s="4"/>
      <c r="BX1725" s="6"/>
      <c r="BY1725" s="5"/>
      <c r="BZ1725" s="5"/>
      <c r="CA1725" s="4"/>
      <c r="CB1725" s="6"/>
      <c r="CC1725" s="4"/>
      <c r="CD1725" s="6"/>
      <c r="CE1725" s="5"/>
      <c r="CF1725" s="5"/>
      <c r="CG1725" s="4"/>
      <c r="CH1725" s="6"/>
      <c r="CI1725" s="4"/>
      <c r="CJ1725" s="6"/>
      <c r="CK1725" s="5"/>
      <c r="CL1725" s="5"/>
      <c r="CM1725" s="4"/>
      <c r="CN1725" s="6"/>
      <c r="CO1725" s="4"/>
      <c r="CP1725" s="6"/>
      <c r="CQ1725" s="5"/>
      <c r="CR1725" s="5"/>
      <c r="CS1725" s="4"/>
      <c r="CT1725" s="6"/>
      <c r="CU1725" s="4"/>
      <c r="CV1725" s="6"/>
      <c r="CW1725" s="5"/>
      <c r="CX1725" s="5"/>
      <c r="CY1725" s="4"/>
      <c r="CZ1725" s="6"/>
      <c r="DA1725" s="4"/>
      <c r="DB1725" s="6"/>
      <c r="DC1725" s="5"/>
      <c r="DD1725" s="5"/>
      <c r="DE1725" s="4"/>
      <c r="DF1725" s="6"/>
      <c r="DG1725" s="4"/>
      <c r="DH1725" s="6"/>
      <c r="DI1725" s="5"/>
      <c r="DJ1725" s="5"/>
      <c r="DK1725" s="4"/>
      <c r="DL1725" s="6"/>
      <c r="DM1725" s="4"/>
      <c r="DN1725" s="6"/>
      <c r="DO1725" s="5"/>
      <c r="DP1725" s="5"/>
      <c r="DQ1725" s="4"/>
      <c r="DR1725" s="6"/>
      <c r="DS1725" s="4"/>
      <c r="DT1725" s="6"/>
      <c r="DU1725" s="5"/>
      <c r="DV1725" s="5"/>
      <c r="DW1725" s="4"/>
      <c r="DX1725" s="6"/>
      <c r="DY1725" s="4"/>
      <c r="DZ1725" s="6"/>
      <c r="EA1725" s="5"/>
      <c r="EB1725" s="5"/>
      <c r="EC1725" s="4"/>
      <c r="ED1725" s="6"/>
      <c r="EE1725" s="4"/>
      <c r="EF1725" s="6"/>
      <c r="EG1725" s="5"/>
      <c r="EH1725" s="5"/>
      <c r="EI1725" s="4"/>
      <c r="EJ1725" s="6"/>
      <c r="EK1725" s="4"/>
      <c r="EL1725" s="6"/>
      <c r="EM1725" s="5"/>
      <c r="EN1725" s="5"/>
      <c r="EO1725" s="4"/>
      <c r="EP1725" s="6"/>
      <c r="EQ1725" s="4"/>
      <c r="ER1725" s="6"/>
      <c r="ES1725" s="5"/>
      <c r="ET1725" s="5"/>
      <c r="EU1725" s="4"/>
      <c r="EV1725" s="6"/>
      <c r="EW1725" s="4"/>
      <c r="EX1725" s="6"/>
      <c r="EY1725" s="5"/>
      <c r="EZ1725" s="5"/>
      <c r="FA1725" s="4"/>
      <c r="FB1725" s="6"/>
      <c r="FC1725" s="4"/>
      <c r="FD1725" s="6"/>
      <c r="FE1725" s="5"/>
      <c r="FF1725" s="5"/>
      <c r="FG1725" s="4"/>
      <c r="FH1725" s="6"/>
      <c r="FI1725" s="4"/>
      <c r="FJ1725" s="6"/>
      <c r="FK1725" s="5"/>
      <c r="FL1725" s="5"/>
      <c r="FM1725" s="4"/>
      <c r="FN1725" s="6"/>
      <c r="FO1725" s="4"/>
      <c r="FP1725" s="6"/>
      <c r="FQ1725" s="5"/>
      <c r="FR1725" s="5"/>
      <c r="FS1725" s="4"/>
      <c r="FT1725" s="6"/>
      <c r="FU1725" s="4"/>
      <c r="FV1725" s="6"/>
      <c r="FW1725" s="5"/>
      <c r="FX1725" s="5"/>
      <c r="FY1725" s="4"/>
      <c r="FZ1725" s="6"/>
      <c r="GA1725" s="4"/>
      <c r="GB1725" s="6"/>
      <c r="GC1725" s="5"/>
      <c r="GD1725" s="5"/>
      <c r="GE1725" s="4"/>
      <c r="GF1725" s="6"/>
      <c r="GG1725" s="4"/>
      <c r="GH1725" s="6"/>
      <c r="GI1725" s="5"/>
      <c r="GJ1725" s="5"/>
      <c r="GK1725" s="4"/>
      <c r="GL1725" s="6"/>
      <c r="GM1725" s="4"/>
      <c r="GN1725" s="6"/>
      <c r="GO1725" s="5"/>
      <c r="GP1725" s="5"/>
      <c r="GQ1725" s="4"/>
      <c r="GR1725" s="6"/>
      <c r="GS1725" s="4"/>
      <c r="GT1725" s="6"/>
      <c r="GU1725" s="5"/>
      <c r="GV1725" s="5"/>
      <c r="GW1725" s="4"/>
      <c r="GX1725" s="6"/>
      <c r="GY1725" s="4"/>
      <c r="GZ1725" s="6"/>
      <c r="HA1725" s="5"/>
      <c r="HB1725" s="5"/>
      <c r="HC1725" s="4"/>
      <c r="HD1725" s="6"/>
      <c r="HE1725" s="4"/>
      <c r="HF1725" s="6"/>
      <c r="HG1725" s="5"/>
      <c r="HH1725" s="5"/>
      <c r="HI1725" s="4"/>
      <c r="HJ1725" s="6"/>
      <c r="HK1725" s="4"/>
      <c r="HL1725" s="6"/>
      <c r="HM1725" s="5"/>
      <c r="HN1725" s="5"/>
      <c r="HO1725" s="4"/>
      <c r="HP1725" s="6"/>
      <c r="HQ1725" s="4"/>
      <c r="HR1725" s="6"/>
      <c r="HS1725" s="5"/>
      <c r="HT1725" s="5"/>
      <c r="HU1725" s="4"/>
      <c r="HV1725" s="6"/>
      <c r="HW1725" s="4"/>
      <c r="HX1725" s="6"/>
      <c r="HY1725" s="5"/>
      <c r="HZ1725" s="5"/>
      <c r="IA1725" s="4"/>
      <c r="IB1725" s="6"/>
      <c r="IC1725" s="4"/>
      <c r="ID1725" s="6"/>
      <c r="IE1725" s="5"/>
      <c r="IF1725" s="5"/>
      <c r="IG1725" s="4"/>
      <c r="IH1725" s="6"/>
      <c r="II1725" s="4"/>
      <c r="IJ1725" s="6"/>
      <c r="IK1725" s="5"/>
      <c r="IL1725" s="5"/>
      <c r="IM1725" s="4"/>
      <c r="IN1725" s="6"/>
      <c r="IO1725" s="4"/>
      <c r="IP1725" s="6"/>
      <c r="IQ1725" s="5"/>
      <c r="IR1725" s="5"/>
      <c r="IS1725" s="4"/>
      <c r="IT1725" s="6"/>
      <c r="IU1725" s="4"/>
      <c r="IV1725" s="6"/>
      <c r="IW1725" s="5"/>
      <c r="IX1725" s="5"/>
      <c r="IY1725" s="4"/>
      <c r="IZ1725" s="6"/>
      <c r="JA1725" s="4"/>
      <c r="JB1725" s="6"/>
      <c r="JC1725" s="5"/>
      <c r="JD1725" s="5"/>
      <c r="JE1725" s="4"/>
      <c r="JF1725" s="6"/>
      <c r="JG1725" s="4"/>
      <c r="JH1725" s="6"/>
      <c r="JI1725" s="5"/>
      <c r="JJ1725" s="5"/>
      <c r="JK1725" s="4"/>
      <c r="JL1725" s="6"/>
      <c r="JM1725" s="4"/>
      <c r="JN1725" s="6"/>
      <c r="JO1725" s="5"/>
      <c r="JP1725" s="5"/>
      <c r="JQ1725" s="4"/>
      <c r="JR1725" s="6"/>
      <c r="JS1725" s="4"/>
      <c r="JT1725" s="6"/>
      <c r="JU1725" s="5"/>
      <c r="JV1725" s="5"/>
      <c r="JW1725" s="4"/>
      <c r="JX1725" s="6"/>
      <c r="JY1725" s="4"/>
      <c r="JZ1725" s="6"/>
      <c r="KA1725" s="5"/>
      <c r="KB1725" s="5"/>
      <c r="KC1725" s="4"/>
      <c r="KD1725" s="6"/>
      <c r="KE1725" s="4"/>
      <c r="KF1725" s="6"/>
      <c r="KG1725" s="5"/>
      <c r="KH1725" s="5"/>
      <c r="KI1725" s="4"/>
      <c r="KJ1725" s="6"/>
      <c r="KK1725" s="4"/>
      <c r="KL1725" s="6"/>
      <c r="KM1725" s="5"/>
      <c r="KN1725" s="5"/>
    </row>
    <row r="1726">
      <c r="A1726" s="3" t="s">
        <v>85</v>
      </c>
      <c r="B1726" s="3" t="s">
        <v>1146</v>
      </c>
      <c r="C1726" s="3" t="s">
        <v>547</v>
      </c>
      <c r="D1726" s="3" t="s">
        <v>787</v>
      </c>
      <c r="E1726" s="3" t="s">
        <v>1152</v>
      </c>
      <c r="F1726" s="3" t="s">
        <v>1152</v>
      </c>
      <c r="G1726" s="3" t="s">
        <v>1152</v>
      </c>
      <c r="H1726" s="3" t="s">
        <v>534</v>
      </c>
      <c r="I1726" s="3" t="s">
        <v>1320</v>
      </c>
      <c r="J1726" s="3" t="s">
        <v>1340</v>
      </c>
      <c r="K1726" s="4">
        <v>129</v>
      </c>
      <c r="L1726" s="4">
        <f>=ROUNDDOWN(129,0)</f>
      </c>
      <c r="M1726" s="4"/>
      <c r="N1726" s="5"/>
      <c r="O1726" s="4"/>
      <c r="P1726" s="4">
        <f>=ROUNDDOWN({0},0)</f>
      </c>
      <c r="Q1726" s="4"/>
      <c r="R1726" s="5"/>
      <c r="S1726" s="4"/>
      <c r="T1726" s="6"/>
      <c r="U1726" s="4"/>
      <c r="V1726" s="6"/>
      <c r="W1726" s="5"/>
      <c r="X1726" s="5"/>
      <c r="Y1726" s="4"/>
      <c r="Z1726" s="6"/>
      <c r="AA1726" s="4"/>
      <c r="AB1726" s="6"/>
      <c r="AC1726" s="5"/>
      <c r="AD1726" s="5"/>
      <c r="AE1726" s="4"/>
      <c r="AF1726" s="6"/>
      <c r="AG1726" s="4"/>
      <c r="AH1726" s="6"/>
      <c r="AI1726" s="5"/>
      <c r="AJ1726" s="5"/>
      <c r="AK1726" s="4"/>
      <c r="AL1726" s="6"/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  <c r="AW1726" s="4"/>
      <c r="AX1726" s="6"/>
      <c r="AY1726" s="4"/>
      <c r="AZ1726" s="6"/>
      <c r="BA1726" s="5"/>
      <c r="BB1726" s="5"/>
      <c r="BC1726" s="4"/>
      <c r="BD1726" s="6"/>
      <c r="BE1726" s="4"/>
      <c r="BF1726" s="6"/>
      <c r="BG1726" s="5"/>
      <c r="BH1726" s="5"/>
      <c r="BI1726" s="4"/>
      <c r="BJ1726" s="6"/>
      <c r="BK1726" s="4"/>
      <c r="BL1726" s="6"/>
      <c r="BM1726" s="5"/>
      <c r="BN1726" s="5"/>
      <c r="BO1726" s="4"/>
      <c r="BP1726" s="6"/>
      <c r="BQ1726" s="4"/>
      <c r="BR1726" s="6"/>
      <c r="BS1726" s="5"/>
      <c r="BT1726" s="5"/>
      <c r="BU1726" s="4"/>
      <c r="BV1726" s="6"/>
      <c r="BW1726" s="4"/>
      <c r="BX1726" s="6"/>
      <c r="BY1726" s="5"/>
      <c r="BZ1726" s="5"/>
      <c r="CA1726" s="4"/>
      <c r="CB1726" s="6"/>
      <c r="CC1726" s="4"/>
      <c r="CD1726" s="6"/>
      <c r="CE1726" s="5"/>
      <c r="CF1726" s="5"/>
      <c r="CG1726" s="4"/>
      <c r="CH1726" s="6"/>
      <c r="CI1726" s="4"/>
      <c r="CJ1726" s="6"/>
      <c r="CK1726" s="5"/>
      <c r="CL1726" s="5"/>
      <c r="CM1726" s="4"/>
      <c r="CN1726" s="6"/>
      <c r="CO1726" s="4"/>
      <c r="CP1726" s="6"/>
      <c r="CQ1726" s="5"/>
      <c r="CR1726" s="5"/>
      <c r="CS1726" s="4"/>
      <c r="CT1726" s="6"/>
      <c r="CU1726" s="4"/>
      <c r="CV1726" s="6"/>
      <c r="CW1726" s="5"/>
      <c r="CX1726" s="5"/>
      <c r="CY1726" s="4"/>
      <c r="CZ1726" s="6"/>
      <c r="DA1726" s="4"/>
      <c r="DB1726" s="6"/>
      <c r="DC1726" s="5"/>
      <c r="DD1726" s="5"/>
      <c r="DE1726" s="4"/>
      <c r="DF1726" s="6"/>
      <c r="DG1726" s="4"/>
      <c r="DH1726" s="6"/>
      <c r="DI1726" s="5"/>
      <c r="DJ1726" s="5"/>
      <c r="DK1726" s="4"/>
      <c r="DL1726" s="6"/>
      <c r="DM1726" s="4"/>
      <c r="DN1726" s="6"/>
      <c r="DO1726" s="5"/>
      <c r="DP1726" s="5"/>
      <c r="DQ1726" s="4"/>
      <c r="DR1726" s="6"/>
      <c r="DS1726" s="4"/>
      <c r="DT1726" s="6"/>
      <c r="DU1726" s="5"/>
      <c r="DV1726" s="5"/>
      <c r="DW1726" s="4"/>
      <c r="DX1726" s="6"/>
      <c r="DY1726" s="4"/>
      <c r="DZ1726" s="6"/>
      <c r="EA1726" s="5"/>
      <c r="EB1726" s="5"/>
      <c r="EC1726" s="4"/>
      <c r="ED1726" s="6"/>
      <c r="EE1726" s="4"/>
      <c r="EF1726" s="6"/>
      <c r="EG1726" s="5"/>
      <c r="EH1726" s="5"/>
      <c r="EI1726" s="4"/>
      <c r="EJ1726" s="6"/>
      <c r="EK1726" s="4"/>
      <c r="EL1726" s="6"/>
      <c r="EM1726" s="5"/>
      <c r="EN1726" s="5"/>
      <c r="EO1726" s="4"/>
      <c r="EP1726" s="6"/>
      <c r="EQ1726" s="4"/>
      <c r="ER1726" s="6"/>
      <c r="ES1726" s="5"/>
      <c r="ET1726" s="5"/>
      <c r="EU1726" s="4"/>
      <c r="EV1726" s="6"/>
      <c r="EW1726" s="4"/>
      <c r="EX1726" s="6"/>
      <c r="EY1726" s="5"/>
      <c r="EZ1726" s="5"/>
      <c r="FA1726" s="4"/>
      <c r="FB1726" s="6"/>
      <c r="FC1726" s="4"/>
      <c r="FD1726" s="6"/>
      <c r="FE1726" s="5"/>
      <c r="FF1726" s="5"/>
      <c r="FG1726" s="4"/>
      <c r="FH1726" s="6"/>
      <c r="FI1726" s="4"/>
      <c r="FJ1726" s="6"/>
      <c r="FK1726" s="5"/>
      <c r="FL1726" s="5"/>
      <c r="FM1726" s="4"/>
      <c r="FN1726" s="6"/>
      <c r="FO1726" s="4"/>
      <c r="FP1726" s="6"/>
      <c r="FQ1726" s="5"/>
      <c r="FR1726" s="5"/>
      <c r="FS1726" s="4"/>
      <c r="FT1726" s="6"/>
      <c r="FU1726" s="4"/>
      <c r="FV1726" s="6"/>
      <c r="FW1726" s="5"/>
      <c r="FX1726" s="5"/>
      <c r="FY1726" s="4"/>
      <c r="FZ1726" s="6"/>
      <c r="GA1726" s="4"/>
      <c r="GB1726" s="6"/>
      <c r="GC1726" s="5"/>
      <c r="GD1726" s="5"/>
      <c r="GE1726" s="4"/>
      <c r="GF1726" s="6"/>
      <c r="GG1726" s="4"/>
      <c r="GH1726" s="6"/>
      <c r="GI1726" s="5"/>
      <c r="GJ1726" s="5"/>
      <c r="GK1726" s="4"/>
      <c r="GL1726" s="6"/>
      <c r="GM1726" s="4"/>
      <c r="GN1726" s="6"/>
      <c r="GO1726" s="5"/>
      <c r="GP1726" s="5"/>
      <c r="GQ1726" s="4"/>
      <c r="GR1726" s="6"/>
      <c r="GS1726" s="4"/>
      <c r="GT1726" s="6"/>
      <c r="GU1726" s="5"/>
      <c r="GV1726" s="5"/>
      <c r="GW1726" s="4"/>
      <c r="GX1726" s="6"/>
      <c r="GY1726" s="4"/>
      <c r="GZ1726" s="6"/>
      <c r="HA1726" s="5"/>
      <c r="HB1726" s="5"/>
      <c r="HC1726" s="4"/>
      <c r="HD1726" s="6"/>
      <c r="HE1726" s="4"/>
      <c r="HF1726" s="6"/>
      <c r="HG1726" s="5"/>
      <c r="HH1726" s="5"/>
      <c r="HI1726" s="4"/>
      <c r="HJ1726" s="6"/>
      <c r="HK1726" s="4"/>
      <c r="HL1726" s="6"/>
      <c r="HM1726" s="5"/>
      <c r="HN1726" s="5"/>
      <c r="HO1726" s="4"/>
      <c r="HP1726" s="6"/>
      <c r="HQ1726" s="4"/>
      <c r="HR1726" s="6"/>
      <c r="HS1726" s="5"/>
      <c r="HT1726" s="5"/>
      <c r="HU1726" s="4"/>
      <c r="HV1726" s="6"/>
      <c r="HW1726" s="4"/>
      <c r="HX1726" s="6"/>
      <c r="HY1726" s="5"/>
      <c r="HZ1726" s="5"/>
      <c r="IA1726" s="4"/>
      <c r="IB1726" s="6"/>
      <c r="IC1726" s="4"/>
      <c r="ID1726" s="6"/>
      <c r="IE1726" s="5"/>
      <c r="IF1726" s="5"/>
      <c r="IG1726" s="4"/>
      <c r="IH1726" s="6"/>
      <c r="II1726" s="4"/>
      <c r="IJ1726" s="6"/>
      <c r="IK1726" s="5"/>
      <c r="IL1726" s="5"/>
      <c r="IM1726" s="4"/>
      <c r="IN1726" s="6"/>
      <c r="IO1726" s="4"/>
      <c r="IP1726" s="6"/>
      <c r="IQ1726" s="5"/>
      <c r="IR1726" s="5"/>
      <c r="IS1726" s="4"/>
      <c r="IT1726" s="6"/>
      <c r="IU1726" s="4"/>
      <c r="IV1726" s="6"/>
      <c r="IW1726" s="5"/>
      <c r="IX1726" s="5"/>
      <c r="IY1726" s="4"/>
      <c r="IZ1726" s="6"/>
      <c r="JA1726" s="4"/>
      <c r="JB1726" s="6"/>
      <c r="JC1726" s="5"/>
      <c r="JD1726" s="5"/>
      <c r="JE1726" s="4"/>
      <c r="JF1726" s="6"/>
      <c r="JG1726" s="4"/>
      <c r="JH1726" s="6"/>
      <c r="JI1726" s="5"/>
      <c r="JJ1726" s="5"/>
      <c r="JK1726" s="4"/>
      <c r="JL1726" s="6"/>
      <c r="JM1726" s="4"/>
      <c r="JN1726" s="6"/>
      <c r="JO1726" s="5"/>
      <c r="JP1726" s="5"/>
      <c r="JQ1726" s="4"/>
      <c r="JR1726" s="6"/>
      <c r="JS1726" s="4"/>
      <c r="JT1726" s="6"/>
      <c r="JU1726" s="5"/>
      <c r="JV1726" s="5"/>
      <c r="JW1726" s="4"/>
      <c r="JX1726" s="6"/>
      <c r="JY1726" s="4"/>
      <c r="JZ1726" s="6"/>
      <c r="KA1726" s="5"/>
      <c r="KB1726" s="5"/>
      <c r="KC1726" s="4"/>
      <c r="KD1726" s="6"/>
      <c r="KE1726" s="4"/>
      <c r="KF1726" s="6"/>
      <c r="KG1726" s="5"/>
      <c r="KH1726" s="5"/>
      <c r="KI1726" s="4"/>
      <c r="KJ1726" s="6"/>
      <c r="KK1726" s="4"/>
      <c r="KL1726" s="6"/>
      <c r="KM1726" s="5"/>
      <c r="KN1726" s="5"/>
    </row>
    <row r="1727">
      <c r="A1727" s="3" t="s">
        <v>85</v>
      </c>
      <c r="B1727" s="3" t="s">
        <v>1153</v>
      </c>
      <c r="C1727" s="3" t="s">
        <v>87</v>
      </c>
      <c r="D1727" s="3" t="s">
        <v>396</v>
      </c>
      <c r="E1727" s="3" t="s">
        <v>1154</v>
      </c>
      <c r="F1727" s="3" t="s">
        <v>1154</v>
      </c>
      <c r="G1727" s="3" t="s">
        <v>1154</v>
      </c>
      <c r="H1727" s="3" t="s">
        <v>104</v>
      </c>
      <c r="I1727" s="3" t="s">
        <v>1325</v>
      </c>
      <c r="J1727" s="3" t="s">
        <v>1340</v>
      </c>
      <c r="K1727" s="4">
        <v>138</v>
      </c>
      <c r="L1727" s="4">
        <f>=ROUNDDOWN(12.8971962616822,0)</f>
      </c>
      <c r="M1727" s="4"/>
      <c r="N1727" s="5"/>
      <c r="O1727" s="4"/>
      <c r="P1727" s="4">
        <f>=ROUNDDOWN({0},0)</f>
      </c>
      <c r="Q1727" s="4"/>
      <c r="R1727" s="5"/>
      <c r="S1727" s="4">
        <v>5</v>
      </c>
      <c r="T1727" s="6">
        <v>189.21</v>
      </c>
      <c r="U1727" s="4"/>
      <c r="V1727" s="6"/>
      <c r="W1727" s="5"/>
      <c r="X1727" s="5"/>
      <c r="Y1727" s="4">
        <v>1</v>
      </c>
      <c r="Z1727" s="6">
        <v>23.33</v>
      </c>
      <c r="AA1727" s="4"/>
      <c r="AB1727" s="6"/>
      <c r="AC1727" s="5"/>
      <c r="AD1727" s="5"/>
      <c r="AE1727" s="4"/>
      <c r="AF1727" s="6"/>
      <c r="AG1727" s="4"/>
      <c r="AH1727" s="6"/>
      <c r="AI1727" s="5"/>
      <c r="AJ1727" s="5"/>
      <c r="AK1727" s="4"/>
      <c r="AL1727" s="6"/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  <c r="AW1727" s="4"/>
      <c r="AX1727" s="6"/>
      <c r="AY1727" s="4"/>
      <c r="AZ1727" s="6"/>
      <c r="BA1727" s="5"/>
      <c r="BB1727" s="5"/>
      <c r="BC1727" s="4"/>
      <c r="BD1727" s="6"/>
      <c r="BE1727" s="4"/>
      <c r="BF1727" s="6"/>
      <c r="BG1727" s="5"/>
      <c r="BH1727" s="5"/>
      <c r="BI1727" s="4"/>
      <c r="BJ1727" s="6"/>
      <c r="BK1727" s="4"/>
      <c r="BL1727" s="6"/>
      <c r="BM1727" s="5"/>
      <c r="BN1727" s="5"/>
      <c r="BO1727" s="4"/>
      <c r="BP1727" s="6"/>
      <c r="BQ1727" s="4"/>
      <c r="BR1727" s="6"/>
      <c r="BS1727" s="5"/>
      <c r="BT1727" s="5"/>
      <c r="BU1727" s="4"/>
      <c r="BV1727" s="6"/>
      <c r="BW1727" s="4"/>
      <c r="BX1727" s="6"/>
      <c r="BY1727" s="5"/>
      <c r="BZ1727" s="5"/>
      <c r="CA1727" s="4"/>
      <c r="CB1727" s="6"/>
      <c r="CC1727" s="4"/>
      <c r="CD1727" s="6"/>
      <c r="CE1727" s="5"/>
      <c r="CF1727" s="5"/>
      <c r="CG1727" s="4">
        <v>4</v>
      </c>
      <c r="CH1727" s="6">
        <v>165.88</v>
      </c>
      <c r="CI1727" s="4"/>
      <c r="CJ1727" s="6"/>
      <c r="CK1727" s="5"/>
      <c r="CL1727" s="5"/>
      <c r="CM1727" s="4"/>
      <c r="CN1727" s="6"/>
      <c r="CO1727" s="4"/>
      <c r="CP1727" s="6"/>
      <c r="CQ1727" s="5"/>
      <c r="CR1727" s="5"/>
      <c r="CS1727" s="4"/>
      <c r="CT1727" s="6"/>
      <c r="CU1727" s="4"/>
      <c r="CV1727" s="6"/>
      <c r="CW1727" s="5"/>
      <c r="CX1727" s="5"/>
      <c r="CY1727" s="4"/>
      <c r="CZ1727" s="6"/>
      <c r="DA1727" s="4"/>
      <c r="DB1727" s="6"/>
      <c r="DC1727" s="5"/>
      <c r="DD1727" s="5"/>
      <c r="DE1727" s="4"/>
      <c r="DF1727" s="6"/>
      <c r="DG1727" s="4"/>
      <c r="DH1727" s="6"/>
      <c r="DI1727" s="5"/>
      <c r="DJ1727" s="5"/>
      <c r="DK1727" s="4"/>
      <c r="DL1727" s="6"/>
      <c r="DM1727" s="4"/>
      <c r="DN1727" s="6"/>
      <c r="DO1727" s="5"/>
      <c r="DP1727" s="5"/>
      <c r="DQ1727" s="4"/>
      <c r="DR1727" s="6"/>
      <c r="DS1727" s="4"/>
      <c r="DT1727" s="6"/>
      <c r="DU1727" s="5"/>
      <c r="DV1727" s="5"/>
      <c r="DW1727" s="4"/>
      <c r="DX1727" s="6"/>
      <c r="DY1727" s="4"/>
      <c r="DZ1727" s="6"/>
      <c r="EA1727" s="5"/>
      <c r="EB1727" s="5"/>
      <c r="EC1727" s="4"/>
      <c r="ED1727" s="6"/>
      <c r="EE1727" s="4"/>
      <c r="EF1727" s="6"/>
      <c r="EG1727" s="5"/>
      <c r="EH1727" s="5"/>
      <c r="EI1727" s="4"/>
      <c r="EJ1727" s="6"/>
      <c r="EK1727" s="4"/>
      <c r="EL1727" s="6"/>
      <c r="EM1727" s="5"/>
      <c r="EN1727" s="5"/>
      <c r="EO1727" s="4"/>
      <c r="EP1727" s="6"/>
      <c r="EQ1727" s="4"/>
      <c r="ER1727" s="6"/>
      <c r="ES1727" s="5"/>
      <c r="ET1727" s="5"/>
      <c r="EU1727" s="4"/>
      <c r="EV1727" s="6"/>
      <c r="EW1727" s="4"/>
      <c r="EX1727" s="6"/>
      <c r="EY1727" s="5"/>
      <c r="EZ1727" s="5"/>
      <c r="FA1727" s="4"/>
      <c r="FB1727" s="6"/>
      <c r="FC1727" s="4"/>
      <c r="FD1727" s="6"/>
      <c r="FE1727" s="5"/>
      <c r="FF1727" s="5"/>
      <c r="FG1727" s="4"/>
      <c r="FH1727" s="6"/>
      <c r="FI1727" s="4"/>
      <c r="FJ1727" s="6"/>
      <c r="FK1727" s="5"/>
      <c r="FL1727" s="5"/>
      <c r="FM1727" s="4"/>
      <c r="FN1727" s="6"/>
      <c r="FO1727" s="4"/>
      <c r="FP1727" s="6"/>
      <c r="FQ1727" s="5"/>
      <c r="FR1727" s="5"/>
      <c r="FS1727" s="4"/>
      <c r="FT1727" s="6"/>
      <c r="FU1727" s="4"/>
      <c r="FV1727" s="6"/>
      <c r="FW1727" s="5"/>
      <c r="FX1727" s="5"/>
      <c r="FY1727" s="4"/>
      <c r="FZ1727" s="6"/>
      <c r="GA1727" s="4"/>
      <c r="GB1727" s="6"/>
      <c r="GC1727" s="5"/>
      <c r="GD1727" s="5"/>
      <c r="GE1727" s="4"/>
      <c r="GF1727" s="6"/>
      <c r="GG1727" s="4"/>
      <c r="GH1727" s="6"/>
      <c r="GI1727" s="5"/>
      <c r="GJ1727" s="5"/>
      <c r="GK1727" s="4"/>
      <c r="GL1727" s="6"/>
      <c r="GM1727" s="4"/>
      <c r="GN1727" s="6"/>
      <c r="GO1727" s="5"/>
      <c r="GP1727" s="5"/>
      <c r="GQ1727" s="4"/>
      <c r="GR1727" s="6"/>
      <c r="GS1727" s="4"/>
      <c r="GT1727" s="6"/>
      <c r="GU1727" s="5"/>
      <c r="GV1727" s="5"/>
      <c r="GW1727" s="4"/>
      <c r="GX1727" s="6"/>
      <c r="GY1727" s="4"/>
      <c r="GZ1727" s="6"/>
      <c r="HA1727" s="5"/>
      <c r="HB1727" s="5"/>
      <c r="HC1727" s="4"/>
      <c r="HD1727" s="6"/>
      <c r="HE1727" s="4"/>
      <c r="HF1727" s="6"/>
      <c r="HG1727" s="5"/>
      <c r="HH1727" s="5"/>
      <c r="HI1727" s="4"/>
      <c r="HJ1727" s="6"/>
      <c r="HK1727" s="4"/>
      <c r="HL1727" s="6"/>
      <c r="HM1727" s="5"/>
      <c r="HN1727" s="5"/>
      <c r="HO1727" s="4"/>
      <c r="HP1727" s="6"/>
      <c r="HQ1727" s="4"/>
      <c r="HR1727" s="6"/>
      <c r="HS1727" s="5"/>
      <c r="HT1727" s="5"/>
      <c r="HU1727" s="4"/>
      <c r="HV1727" s="6"/>
      <c r="HW1727" s="4"/>
      <c r="HX1727" s="6"/>
      <c r="HY1727" s="5"/>
      <c r="HZ1727" s="5"/>
      <c r="IA1727" s="4"/>
      <c r="IB1727" s="6"/>
      <c r="IC1727" s="4"/>
      <c r="ID1727" s="6"/>
      <c r="IE1727" s="5"/>
      <c r="IF1727" s="5"/>
      <c r="IG1727" s="4"/>
      <c r="IH1727" s="6"/>
      <c r="II1727" s="4"/>
      <c r="IJ1727" s="6"/>
      <c r="IK1727" s="5"/>
      <c r="IL1727" s="5"/>
      <c r="IM1727" s="4"/>
      <c r="IN1727" s="6"/>
      <c r="IO1727" s="4"/>
      <c r="IP1727" s="6"/>
      <c r="IQ1727" s="5"/>
      <c r="IR1727" s="5"/>
      <c r="IS1727" s="4"/>
      <c r="IT1727" s="6"/>
      <c r="IU1727" s="4"/>
      <c r="IV1727" s="6"/>
      <c r="IW1727" s="5"/>
      <c r="IX1727" s="5"/>
      <c r="IY1727" s="4"/>
      <c r="IZ1727" s="6"/>
      <c r="JA1727" s="4"/>
      <c r="JB1727" s="6"/>
      <c r="JC1727" s="5"/>
      <c r="JD1727" s="5"/>
      <c r="JE1727" s="4"/>
      <c r="JF1727" s="6"/>
      <c r="JG1727" s="4"/>
      <c r="JH1727" s="6"/>
      <c r="JI1727" s="5"/>
      <c r="JJ1727" s="5"/>
      <c r="JK1727" s="4"/>
      <c r="JL1727" s="6"/>
      <c r="JM1727" s="4"/>
      <c r="JN1727" s="6"/>
      <c r="JO1727" s="5"/>
      <c r="JP1727" s="5"/>
      <c r="JQ1727" s="4"/>
      <c r="JR1727" s="6"/>
      <c r="JS1727" s="4"/>
      <c r="JT1727" s="6"/>
      <c r="JU1727" s="5"/>
      <c r="JV1727" s="5"/>
      <c r="JW1727" s="4"/>
      <c r="JX1727" s="6"/>
      <c r="JY1727" s="4"/>
      <c r="JZ1727" s="6"/>
      <c r="KA1727" s="5"/>
      <c r="KB1727" s="5"/>
      <c r="KC1727" s="4"/>
      <c r="KD1727" s="6"/>
      <c r="KE1727" s="4"/>
      <c r="KF1727" s="6"/>
      <c r="KG1727" s="5"/>
      <c r="KH1727" s="5"/>
      <c r="KI1727" s="4"/>
      <c r="KJ1727" s="6"/>
      <c r="KK1727" s="4"/>
      <c r="KL1727" s="6"/>
      <c r="KM1727" s="5"/>
      <c r="KN1727" s="5"/>
    </row>
    <row r="1728">
      <c r="A1728" s="3" t="s">
        <v>85</v>
      </c>
      <c r="B1728" s="3" t="s">
        <v>1153</v>
      </c>
      <c r="C1728" s="3" t="s">
        <v>87</v>
      </c>
      <c r="D1728" s="3" t="s">
        <v>396</v>
      </c>
      <c r="E1728" s="3" t="s">
        <v>261</v>
      </c>
      <c r="F1728" s="3" t="s">
        <v>261</v>
      </c>
      <c r="G1728" s="3" t="s">
        <v>261</v>
      </c>
      <c r="H1728" s="3" t="s">
        <v>104</v>
      </c>
      <c r="I1728" s="3" t="s">
        <v>1306</v>
      </c>
      <c r="J1728" s="3" t="s">
        <v>1340</v>
      </c>
      <c r="K1728" s="4">
        <v>141</v>
      </c>
      <c r="L1728" s="4">
        <f>=ROUNDDOWN(41.4705882352941,0)</f>
      </c>
      <c r="M1728" s="4"/>
      <c r="N1728" s="5"/>
      <c r="O1728" s="4"/>
      <c r="P1728" s="4">
        <f>=ROUNDDOWN({0},0)</f>
      </c>
      <c r="Q1728" s="4"/>
      <c r="R1728" s="5"/>
      <c r="S1728" s="4">
        <v>2</v>
      </c>
      <c r="T1728" s="6">
        <v>64.8</v>
      </c>
      <c r="U1728" s="4"/>
      <c r="V1728" s="6"/>
      <c r="W1728" s="5"/>
      <c r="X1728" s="5"/>
      <c r="Y1728" s="4">
        <v>1</v>
      </c>
      <c r="Z1728" s="6">
        <v>23.33</v>
      </c>
      <c r="AA1728" s="4"/>
      <c r="AB1728" s="6"/>
      <c r="AC1728" s="5"/>
      <c r="AD1728" s="5"/>
      <c r="AE1728" s="4"/>
      <c r="AF1728" s="6"/>
      <c r="AG1728" s="4"/>
      <c r="AH1728" s="6"/>
      <c r="AI1728" s="5"/>
      <c r="AJ1728" s="5"/>
      <c r="AK1728" s="4"/>
      <c r="AL1728" s="6"/>
      <c r="AM1728" s="4"/>
      <c r="AN1728" s="6"/>
      <c r="AO1728" s="5"/>
      <c r="AP1728" s="5"/>
      <c r="AQ1728" s="4"/>
      <c r="AR1728" s="6"/>
      <c r="AS1728" s="4"/>
      <c r="AT1728" s="6"/>
      <c r="AU1728" s="5"/>
      <c r="AV1728" s="5"/>
      <c r="AW1728" s="4"/>
      <c r="AX1728" s="6"/>
      <c r="AY1728" s="4"/>
      <c r="AZ1728" s="6"/>
      <c r="BA1728" s="5"/>
      <c r="BB1728" s="5"/>
      <c r="BC1728" s="4"/>
      <c r="BD1728" s="6"/>
      <c r="BE1728" s="4"/>
      <c r="BF1728" s="6"/>
      <c r="BG1728" s="5"/>
      <c r="BH1728" s="5"/>
      <c r="BI1728" s="4"/>
      <c r="BJ1728" s="6"/>
      <c r="BK1728" s="4"/>
      <c r="BL1728" s="6"/>
      <c r="BM1728" s="5"/>
      <c r="BN1728" s="5"/>
      <c r="BO1728" s="4"/>
      <c r="BP1728" s="6"/>
      <c r="BQ1728" s="4"/>
      <c r="BR1728" s="6"/>
      <c r="BS1728" s="5"/>
      <c r="BT1728" s="5"/>
      <c r="BU1728" s="4"/>
      <c r="BV1728" s="6"/>
      <c r="BW1728" s="4"/>
      <c r="BX1728" s="6"/>
      <c r="BY1728" s="5"/>
      <c r="BZ1728" s="5"/>
      <c r="CA1728" s="4"/>
      <c r="CB1728" s="6"/>
      <c r="CC1728" s="4"/>
      <c r="CD1728" s="6"/>
      <c r="CE1728" s="5"/>
      <c r="CF1728" s="5"/>
      <c r="CG1728" s="4">
        <v>1</v>
      </c>
      <c r="CH1728" s="6">
        <v>41.47</v>
      </c>
      <c r="CI1728" s="4"/>
      <c r="CJ1728" s="6"/>
      <c r="CK1728" s="5"/>
      <c r="CL1728" s="5"/>
      <c r="CM1728" s="4"/>
      <c r="CN1728" s="6"/>
      <c r="CO1728" s="4"/>
      <c r="CP1728" s="6"/>
      <c r="CQ1728" s="5"/>
      <c r="CR1728" s="5"/>
      <c r="CS1728" s="4"/>
      <c r="CT1728" s="6"/>
      <c r="CU1728" s="4"/>
      <c r="CV1728" s="6"/>
      <c r="CW1728" s="5"/>
      <c r="CX1728" s="5"/>
      <c r="CY1728" s="4"/>
      <c r="CZ1728" s="6"/>
      <c r="DA1728" s="4"/>
      <c r="DB1728" s="6"/>
      <c r="DC1728" s="5"/>
      <c r="DD1728" s="5"/>
      <c r="DE1728" s="4"/>
      <c r="DF1728" s="6"/>
      <c r="DG1728" s="4"/>
      <c r="DH1728" s="6"/>
      <c r="DI1728" s="5"/>
      <c r="DJ1728" s="5"/>
      <c r="DK1728" s="4"/>
      <c r="DL1728" s="6"/>
      <c r="DM1728" s="4"/>
      <c r="DN1728" s="6"/>
      <c r="DO1728" s="5"/>
      <c r="DP1728" s="5"/>
      <c r="DQ1728" s="4"/>
      <c r="DR1728" s="6"/>
      <c r="DS1728" s="4"/>
      <c r="DT1728" s="6"/>
      <c r="DU1728" s="5"/>
      <c r="DV1728" s="5"/>
      <c r="DW1728" s="4"/>
      <c r="DX1728" s="6"/>
      <c r="DY1728" s="4"/>
      <c r="DZ1728" s="6"/>
      <c r="EA1728" s="5"/>
      <c r="EB1728" s="5"/>
      <c r="EC1728" s="4"/>
      <c r="ED1728" s="6"/>
      <c r="EE1728" s="4"/>
      <c r="EF1728" s="6"/>
      <c r="EG1728" s="5"/>
      <c r="EH1728" s="5"/>
      <c r="EI1728" s="4"/>
      <c r="EJ1728" s="6"/>
      <c r="EK1728" s="4"/>
      <c r="EL1728" s="6"/>
      <c r="EM1728" s="5"/>
      <c r="EN1728" s="5"/>
      <c r="EO1728" s="4"/>
      <c r="EP1728" s="6"/>
      <c r="EQ1728" s="4"/>
      <c r="ER1728" s="6"/>
      <c r="ES1728" s="5"/>
      <c r="ET1728" s="5"/>
      <c r="EU1728" s="4"/>
      <c r="EV1728" s="6"/>
      <c r="EW1728" s="4"/>
      <c r="EX1728" s="6"/>
      <c r="EY1728" s="5"/>
      <c r="EZ1728" s="5"/>
      <c r="FA1728" s="4"/>
      <c r="FB1728" s="6"/>
      <c r="FC1728" s="4"/>
      <c r="FD1728" s="6"/>
      <c r="FE1728" s="5"/>
      <c r="FF1728" s="5"/>
      <c r="FG1728" s="4"/>
      <c r="FH1728" s="6"/>
      <c r="FI1728" s="4"/>
      <c r="FJ1728" s="6"/>
      <c r="FK1728" s="5"/>
      <c r="FL1728" s="5"/>
      <c r="FM1728" s="4"/>
      <c r="FN1728" s="6"/>
      <c r="FO1728" s="4"/>
      <c r="FP1728" s="6"/>
      <c r="FQ1728" s="5"/>
      <c r="FR1728" s="5"/>
      <c r="FS1728" s="4"/>
      <c r="FT1728" s="6"/>
      <c r="FU1728" s="4"/>
      <c r="FV1728" s="6"/>
      <c r="FW1728" s="5"/>
      <c r="FX1728" s="5"/>
      <c r="FY1728" s="4"/>
      <c r="FZ1728" s="6"/>
      <c r="GA1728" s="4"/>
      <c r="GB1728" s="6"/>
      <c r="GC1728" s="5"/>
      <c r="GD1728" s="5"/>
      <c r="GE1728" s="4"/>
      <c r="GF1728" s="6"/>
      <c r="GG1728" s="4"/>
      <c r="GH1728" s="6"/>
      <c r="GI1728" s="5"/>
      <c r="GJ1728" s="5"/>
      <c r="GK1728" s="4"/>
      <c r="GL1728" s="6"/>
      <c r="GM1728" s="4"/>
      <c r="GN1728" s="6"/>
      <c r="GO1728" s="5"/>
      <c r="GP1728" s="5"/>
      <c r="GQ1728" s="4"/>
      <c r="GR1728" s="6"/>
      <c r="GS1728" s="4"/>
      <c r="GT1728" s="6"/>
      <c r="GU1728" s="5"/>
      <c r="GV1728" s="5"/>
      <c r="GW1728" s="4"/>
      <c r="GX1728" s="6"/>
      <c r="GY1728" s="4"/>
      <c r="GZ1728" s="6"/>
      <c r="HA1728" s="5"/>
      <c r="HB1728" s="5"/>
      <c r="HC1728" s="4"/>
      <c r="HD1728" s="6"/>
      <c r="HE1728" s="4"/>
      <c r="HF1728" s="6"/>
      <c r="HG1728" s="5"/>
      <c r="HH1728" s="5"/>
      <c r="HI1728" s="4"/>
      <c r="HJ1728" s="6"/>
      <c r="HK1728" s="4"/>
      <c r="HL1728" s="6"/>
      <c r="HM1728" s="5"/>
      <c r="HN1728" s="5"/>
      <c r="HO1728" s="4"/>
      <c r="HP1728" s="6"/>
      <c r="HQ1728" s="4"/>
      <c r="HR1728" s="6"/>
      <c r="HS1728" s="5"/>
      <c r="HT1728" s="5"/>
      <c r="HU1728" s="4"/>
      <c r="HV1728" s="6"/>
      <c r="HW1728" s="4"/>
      <c r="HX1728" s="6"/>
      <c r="HY1728" s="5"/>
      <c r="HZ1728" s="5"/>
      <c r="IA1728" s="4"/>
      <c r="IB1728" s="6"/>
      <c r="IC1728" s="4"/>
      <c r="ID1728" s="6"/>
      <c r="IE1728" s="5"/>
      <c r="IF1728" s="5"/>
      <c r="IG1728" s="4"/>
      <c r="IH1728" s="6"/>
      <c r="II1728" s="4"/>
      <c r="IJ1728" s="6"/>
      <c r="IK1728" s="5"/>
      <c r="IL1728" s="5"/>
      <c r="IM1728" s="4"/>
      <c r="IN1728" s="6"/>
      <c r="IO1728" s="4"/>
      <c r="IP1728" s="6"/>
      <c r="IQ1728" s="5"/>
      <c r="IR1728" s="5"/>
      <c r="IS1728" s="4"/>
      <c r="IT1728" s="6"/>
      <c r="IU1728" s="4"/>
      <c r="IV1728" s="6"/>
      <c r="IW1728" s="5"/>
      <c r="IX1728" s="5"/>
      <c r="IY1728" s="4"/>
      <c r="IZ1728" s="6"/>
      <c r="JA1728" s="4"/>
      <c r="JB1728" s="6"/>
      <c r="JC1728" s="5"/>
      <c r="JD1728" s="5"/>
      <c r="JE1728" s="4"/>
      <c r="JF1728" s="6"/>
      <c r="JG1728" s="4"/>
      <c r="JH1728" s="6"/>
      <c r="JI1728" s="5"/>
      <c r="JJ1728" s="5"/>
      <c r="JK1728" s="4"/>
      <c r="JL1728" s="6"/>
      <c r="JM1728" s="4"/>
      <c r="JN1728" s="6"/>
      <c r="JO1728" s="5"/>
      <c r="JP1728" s="5"/>
      <c r="JQ1728" s="4"/>
      <c r="JR1728" s="6"/>
      <c r="JS1728" s="4"/>
      <c r="JT1728" s="6"/>
      <c r="JU1728" s="5"/>
      <c r="JV1728" s="5"/>
      <c r="JW1728" s="4"/>
      <c r="JX1728" s="6"/>
      <c r="JY1728" s="4"/>
      <c r="JZ1728" s="6"/>
      <c r="KA1728" s="5"/>
      <c r="KB1728" s="5"/>
      <c r="KC1728" s="4"/>
      <c r="KD1728" s="6"/>
      <c r="KE1728" s="4"/>
      <c r="KF1728" s="6"/>
      <c r="KG1728" s="5"/>
      <c r="KH1728" s="5"/>
      <c r="KI1728" s="4"/>
      <c r="KJ1728" s="6"/>
      <c r="KK1728" s="4"/>
      <c r="KL1728" s="6"/>
      <c r="KM1728" s="5"/>
      <c r="KN1728" s="5"/>
    </row>
    <row r="1729">
      <c r="A1729" s="3" t="s">
        <v>85</v>
      </c>
      <c r="B1729" s="3" t="s">
        <v>1153</v>
      </c>
      <c r="C1729" s="3" t="s">
        <v>87</v>
      </c>
      <c r="D1729" s="3" t="s">
        <v>88</v>
      </c>
      <c r="E1729" s="3" t="s">
        <v>1155</v>
      </c>
      <c r="F1729" s="3" t="s">
        <v>1155</v>
      </c>
      <c r="G1729" s="3" t="s">
        <v>1155</v>
      </c>
      <c r="H1729" s="3" t="s">
        <v>191</v>
      </c>
      <c r="I1729" s="3" t="s">
        <v>1469</v>
      </c>
      <c r="J1729" s="3" t="s">
        <v>1340</v>
      </c>
      <c r="K1729" s="4">
        <v>22</v>
      </c>
      <c r="L1729" s="4">
        <f>=ROUNDDOWN(110,0)</f>
      </c>
      <c r="M1729" s="4"/>
      <c r="N1729" s="5"/>
      <c r="O1729" s="4"/>
      <c r="P1729" s="4">
        <f>=ROUNDDOWN({0},0)</f>
      </c>
      <c r="Q1729" s="4"/>
      <c r="R1729" s="5"/>
      <c r="S1729" s="4"/>
      <c r="T1729" s="6"/>
      <c r="U1729" s="4"/>
      <c r="V1729" s="6"/>
      <c r="W1729" s="5"/>
      <c r="X1729" s="5"/>
      <c r="Y1729" s="4"/>
      <c r="Z1729" s="6"/>
      <c r="AA1729" s="4"/>
      <c r="AB1729" s="6"/>
      <c r="AC1729" s="5"/>
      <c r="AD1729" s="5"/>
      <c r="AE1729" s="4"/>
      <c r="AF1729" s="6"/>
      <c r="AG1729" s="4"/>
      <c r="AH1729" s="6"/>
      <c r="AI1729" s="5"/>
      <c r="AJ1729" s="5"/>
      <c r="AK1729" s="4"/>
      <c r="AL1729" s="6"/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  <c r="AW1729" s="4"/>
      <c r="AX1729" s="6"/>
      <c r="AY1729" s="4"/>
      <c r="AZ1729" s="6"/>
      <c r="BA1729" s="5"/>
      <c r="BB1729" s="5"/>
      <c r="BC1729" s="4"/>
      <c r="BD1729" s="6"/>
      <c r="BE1729" s="4"/>
      <c r="BF1729" s="6"/>
      <c r="BG1729" s="5"/>
      <c r="BH1729" s="5"/>
      <c r="BI1729" s="4"/>
      <c r="BJ1729" s="6"/>
      <c r="BK1729" s="4"/>
      <c r="BL1729" s="6"/>
      <c r="BM1729" s="5"/>
      <c r="BN1729" s="5"/>
      <c r="BO1729" s="4"/>
      <c r="BP1729" s="6"/>
      <c r="BQ1729" s="4"/>
      <c r="BR1729" s="6"/>
      <c r="BS1729" s="5"/>
      <c r="BT1729" s="5"/>
      <c r="BU1729" s="4"/>
      <c r="BV1729" s="6"/>
      <c r="BW1729" s="4"/>
      <c r="BX1729" s="6"/>
      <c r="BY1729" s="5"/>
      <c r="BZ1729" s="5"/>
      <c r="CA1729" s="4"/>
      <c r="CB1729" s="6"/>
      <c r="CC1729" s="4"/>
      <c r="CD1729" s="6"/>
      <c r="CE1729" s="5"/>
      <c r="CF1729" s="5"/>
      <c r="CG1729" s="4"/>
      <c r="CH1729" s="6"/>
      <c r="CI1729" s="4"/>
      <c r="CJ1729" s="6"/>
      <c r="CK1729" s="5"/>
      <c r="CL1729" s="5"/>
      <c r="CM1729" s="4"/>
      <c r="CN1729" s="6"/>
      <c r="CO1729" s="4"/>
      <c r="CP1729" s="6"/>
      <c r="CQ1729" s="5"/>
      <c r="CR1729" s="5"/>
      <c r="CS1729" s="4"/>
      <c r="CT1729" s="6"/>
      <c r="CU1729" s="4"/>
      <c r="CV1729" s="6"/>
      <c r="CW1729" s="5"/>
      <c r="CX1729" s="5"/>
      <c r="CY1729" s="4"/>
      <c r="CZ1729" s="6"/>
      <c r="DA1729" s="4"/>
      <c r="DB1729" s="6"/>
      <c r="DC1729" s="5"/>
      <c r="DD1729" s="5"/>
      <c r="DE1729" s="4"/>
      <c r="DF1729" s="6"/>
      <c r="DG1729" s="4"/>
      <c r="DH1729" s="6"/>
      <c r="DI1729" s="5"/>
      <c r="DJ1729" s="5"/>
      <c r="DK1729" s="4"/>
      <c r="DL1729" s="6"/>
      <c r="DM1729" s="4"/>
      <c r="DN1729" s="6"/>
      <c r="DO1729" s="5"/>
      <c r="DP1729" s="5"/>
      <c r="DQ1729" s="4"/>
      <c r="DR1729" s="6"/>
      <c r="DS1729" s="4"/>
      <c r="DT1729" s="6"/>
      <c r="DU1729" s="5"/>
      <c r="DV1729" s="5"/>
      <c r="DW1729" s="4"/>
      <c r="DX1729" s="6"/>
      <c r="DY1729" s="4"/>
      <c r="DZ1729" s="6"/>
      <c r="EA1729" s="5"/>
      <c r="EB1729" s="5"/>
      <c r="EC1729" s="4"/>
      <c r="ED1729" s="6"/>
      <c r="EE1729" s="4"/>
      <c r="EF1729" s="6"/>
      <c r="EG1729" s="5"/>
      <c r="EH1729" s="5"/>
      <c r="EI1729" s="4"/>
      <c r="EJ1729" s="6"/>
      <c r="EK1729" s="4"/>
      <c r="EL1729" s="6"/>
      <c r="EM1729" s="5"/>
      <c r="EN1729" s="5"/>
      <c r="EO1729" s="4"/>
      <c r="EP1729" s="6"/>
      <c r="EQ1729" s="4"/>
      <c r="ER1729" s="6"/>
      <c r="ES1729" s="5"/>
      <c r="ET1729" s="5"/>
      <c r="EU1729" s="4"/>
      <c r="EV1729" s="6"/>
      <c r="EW1729" s="4"/>
      <c r="EX1729" s="6"/>
      <c r="EY1729" s="5"/>
      <c r="EZ1729" s="5"/>
      <c r="FA1729" s="4"/>
      <c r="FB1729" s="6"/>
      <c r="FC1729" s="4"/>
      <c r="FD1729" s="6"/>
      <c r="FE1729" s="5"/>
      <c r="FF1729" s="5"/>
      <c r="FG1729" s="4"/>
      <c r="FH1729" s="6"/>
      <c r="FI1729" s="4"/>
      <c r="FJ1729" s="6"/>
      <c r="FK1729" s="5"/>
      <c r="FL1729" s="5"/>
      <c r="FM1729" s="4"/>
      <c r="FN1729" s="6"/>
      <c r="FO1729" s="4"/>
      <c r="FP1729" s="6"/>
      <c r="FQ1729" s="5"/>
      <c r="FR1729" s="5"/>
      <c r="FS1729" s="4"/>
      <c r="FT1729" s="6"/>
      <c r="FU1729" s="4"/>
      <c r="FV1729" s="6"/>
      <c r="FW1729" s="5"/>
      <c r="FX1729" s="5"/>
      <c r="FY1729" s="4"/>
      <c r="FZ1729" s="6"/>
      <c r="GA1729" s="4"/>
      <c r="GB1729" s="6"/>
      <c r="GC1729" s="5"/>
      <c r="GD1729" s="5"/>
      <c r="GE1729" s="4"/>
      <c r="GF1729" s="6"/>
      <c r="GG1729" s="4"/>
      <c r="GH1729" s="6"/>
      <c r="GI1729" s="5"/>
      <c r="GJ1729" s="5"/>
      <c r="GK1729" s="4"/>
      <c r="GL1729" s="6"/>
      <c r="GM1729" s="4"/>
      <c r="GN1729" s="6"/>
      <c r="GO1729" s="5"/>
      <c r="GP1729" s="5"/>
      <c r="GQ1729" s="4"/>
      <c r="GR1729" s="6"/>
      <c r="GS1729" s="4"/>
      <c r="GT1729" s="6"/>
      <c r="GU1729" s="5"/>
      <c r="GV1729" s="5"/>
      <c r="GW1729" s="4"/>
      <c r="GX1729" s="6"/>
      <c r="GY1729" s="4"/>
      <c r="GZ1729" s="6"/>
      <c r="HA1729" s="5"/>
      <c r="HB1729" s="5"/>
      <c r="HC1729" s="4"/>
      <c r="HD1729" s="6"/>
      <c r="HE1729" s="4"/>
      <c r="HF1729" s="6"/>
      <c r="HG1729" s="5"/>
      <c r="HH1729" s="5"/>
      <c r="HI1729" s="4"/>
      <c r="HJ1729" s="6"/>
      <c r="HK1729" s="4"/>
      <c r="HL1729" s="6"/>
      <c r="HM1729" s="5"/>
      <c r="HN1729" s="5"/>
      <c r="HO1729" s="4"/>
      <c r="HP1729" s="6"/>
      <c r="HQ1729" s="4"/>
      <c r="HR1729" s="6"/>
      <c r="HS1729" s="5"/>
      <c r="HT1729" s="5"/>
      <c r="HU1729" s="4"/>
      <c r="HV1729" s="6"/>
      <c r="HW1729" s="4"/>
      <c r="HX1729" s="6"/>
      <c r="HY1729" s="5"/>
      <c r="HZ1729" s="5"/>
      <c r="IA1729" s="4"/>
      <c r="IB1729" s="6"/>
      <c r="IC1729" s="4"/>
      <c r="ID1729" s="6"/>
      <c r="IE1729" s="5"/>
      <c r="IF1729" s="5"/>
      <c r="IG1729" s="4"/>
      <c r="IH1729" s="6"/>
      <c r="II1729" s="4"/>
      <c r="IJ1729" s="6"/>
      <c r="IK1729" s="5"/>
      <c r="IL1729" s="5"/>
      <c r="IM1729" s="4"/>
      <c r="IN1729" s="6"/>
      <c r="IO1729" s="4"/>
      <c r="IP1729" s="6"/>
      <c r="IQ1729" s="5"/>
      <c r="IR1729" s="5"/>
      <c r="IS1729" s="4"/>
      <c r="IT1729" s="6"/>
      <c r="IU1729" s="4"/>
      <c r="IV1729" s="6"/>
      <c r="IW1729" s="5"/>
      <c r="IX1729" s="5"/>
      <c r="IY1729" s="4"/>
      <c r="IZ1729" s="6"/>
      <c r="JA1729" s="4"/>
      <c r="JB1729" s="6"/>
      <c r="JC1729" s="5"/>
      <c r="JD1729" s="5"/>
      <c r="JE1729" s="4"/>
      <c r="JF1729" s="6"/>
      <c r="JG1729" s="4"/>
      <c r="JH1729" s="6"/>
      <c r="JI1729" s="5"/>
      <c r="JJ1729" s="5"/>
      <c r="JK1729" s="4"/>
      <c r="JL1729" s="6"/>
      <c r="JM1729" s="4"/>
      <c r="JN1729" s="6"/>
      <c r="JO1729" s="5"/>
      <c r="JP1729" s="5"/>
      <c r="JQ1729" s="4"/>
      <c r="JR1729" s="6"/>
      <c r="JS1729" s="4"/>
      <c r="JT1729" s="6"/>
      <c r="JU1729" s="5"/>
      <c r="JV1729" s="5"/>
      <c r="JW1729" s="4"/>
      <c r="JX1729" s="6"/>
      <c r="JY1729" s="4"/>
      <c r="JZ1729" s="6"/>
      <c r="KA1729" s="5"/>
      <c r="KB1729" s="5"/>
      <c r="KC1729" s="4"/>
      <c r="KD1729" s="6"/>
      <c r="KE1729" s="4"/>
      <c r="KF1729" s="6"/>
      <c r="KG1729" s="5"/>
      <c r="KH1729" s="5"/>
      <c r="KI1729" s="4"/>
      <c r="KJ1729" s="6"/>
      <c r="KK1729" s="4"/>
      <c r="KL1729" s="6"/>
      <c r="KM1729" s="5"/>
      <c r="KN1729" s="5"/>
    </row>
    <row r="1730">
      <c r="A1730" s="3" t="s">
        <v>85</v>
      </c>
      <c r="B1730" s="3" t="s">
        <v>1153</v>
      </c>
      <c r="C1730" s="3" t="s">
        <v>87</v>
      </c>
      <c r="D1730" s="3" t="s">
        <v>88</v>
      </c>
      <c r="E1730" s="3" t="s">
        <v>1155</v>
      </c>
      <c r="F1730" s="3" t="s">
        <v>1155</v>
      </c>
      <c r="G1730" s="3" t="s">
        <v>1155</v>
      </c>
      <c r="H1730" s="3" t="s">
        <v>191</v>
      </c>
      <c r="I1730" s="3" t="s">
        <v>1352</v>
      </c>
      <c r="J1730" s="3" t="s">
        <v>1340</v>
      </c>
      <c r="K1730" s="4">
        <v>95</v>
      </c>
      <c r="L1730" s="4">
        <f>=ROUNDDOWN(475,0)</f>
      </c>
      <c r="M1730" s="4"/>
      <c r="N1730" s="5"/>
      <c r="O1730" s="4"/>
      <c r="P1730" s="4">
        <f>=ROUNDDOWN({0},0)</f>
      </c>
      <c r="Q1730" s="4"/>
      <c r="R1730" s="5"/>
      <c r="S1730" s="4"/>
      <c r="T1730" s="6"/>
      <c r="U1730" s="4"/>
      <c r="V1730" s="6"/>
      <c r="W1730" s="5"/>
      <c r="X1730" s="5"/>
      <c r="Y1730" s="4"/>
      <c r="Z1730" s="6"/>
      <c r="AA1730" s="4"/>
      <c r="AB1730" s="6"/>
      <c r="AC1730" s="5"/>
      <c r="AD1730" s="5"/>
      <c r="AE1730" s="4"/>
      <c r="AF1730" s="6"/>
      <c r="AG1730" s="4"/>
      <c r="AH1730" s="6"/>
      <c r="AI1730" s="5"/>
      <c r="AJ1730" s="5"/>
      <c r="AK1730" s="4"/>
      <c r="AL1730" s="6"/>
      <c r="AM1730" s="4"/>
      <c r="AN1730" s="6"/>
      <c r="AO1730" s="5"/>
      <c r="AP1730" s="5"/>
      <c r="AQ1730" s="4"/>
      <c r="AR1730" s="6"/>
      <c r="AS1730" s="4"/>
      <c r="AT1730" s="6"/>
      <c r="AU1730" s="5"/>
      <c r="AV1730" s="5"/>
      <c r="AW1730" s="4"/>
      <c r="AX1730" s="6"/>
      <c r="AY1730" s="4"/>
      <c r="AZ1730" s="6"/>
      <c r="BA1730" s="5"/>
      <c r="BB1730" s="5"/>
      <c r="BC1730" s="4"/>
      <c r="BD1730" s="6"/>
      <c r="BE1730" s="4"/>
      <c r="BF1730" s="6"/>
      <c r="BG1730" s="5"/>
      <c r="BH1730" s="5"/>
      <c r="BI1730" s="4"/>
      <c r="BJ1730" s="6"/>
      <c r="BK1730" s="4"/>
      <c r="BL1730" s="6"/>
      <c r="BM1730" s="5"/>
      <c r="BN1730" s="5"/>
      <c r="BO1730" s="4"/>
      <c r="BP1730" s="6"/>
      <c r="BQ1730" s="4"/>
      <c r="BR1730" s="6"/>
      <c r="BS1730" s="5"/>
      <c r="BT1730" s="5"/>
      <c r="BU1730" s="4"/>
      <c r="BV1730" s="6"/>
      <c r="BW1730" s="4"/>
      <c r="BX1730" s="6"/>
      <c r="BY1730" s="5"/>
      <c r="BZ1730" s="5"/>
      <c r="CA1730" s="4"/>
      <c r="CB1730" s="6"/>
      <c r="CC1730" s="4"/>
      <c r="CD1730" s="6"/>
      <c r="CE1730" s="5"/>
      <c r="CF1730" s="5"/>
      <c r="CG1730" s="4"/>
      <c r="CH1730" s="6"/>
      <c r="CI1730" s="4"/>
      <c r="CJ1730" s="6"/>
      <c r="CK1730" s="5"/>
      <c r="CL1730" s="5"/>
      <c r="CM1730" s="4"/>
      <c r="CN1730" s="6"/>
      <c r="CO1730" s="4"/>
      <c r="CP1730" s="6"/>
      <c r="CQ1730" s="5"/>
      <c r="CR1730" s="5"/>
      <c r="CS1730" s="4"/>
      <c r="CT1730" s="6"/>
      <c r="CU1730" s="4"/>
      <c r="CV1730" s="6"/>
      <c r="CW1730" s="5"/>
      <c r="CX1730" s="5"/>
      <c r="CY1730" s="4"/>
      <c r="CZ1730" s="6"/>
      <c r="DA1730" s="4"/>
      <c r="DB1730" s="6"/>
      <c r="DC1730" s="5"/>
      <c r="DD1730" s="5"/>
      <c r="DE1730" s="4"/>
      <c r="DF1730" s="6"/>
      <c r="DG1730" s="4"/>
      <c r="DH1730" s="6"/>
      <c r="DI1730" s="5"/>
      <c r="DJ1730" s="5"/>
      <c r="DK1730" s="4"/>
      <c r="DL1730" s="6"/>
      <c r="DM1730" s="4"/>
      <c r="DN1730" s="6"/>
      <c r="DO1730" s="5"/>
      <c r="DP1730" s="5"/>
      <c r="DQ1730" s="4"/>
      <c r="DR1730" s="6"/>
      <c r="DS1730" s="4"/>
      <c r="DT1730" s="6"/>
      <c r="DU1730" s="5"/>
      <c r="DV1730" s="5"/>
      <c r="DW1730" s="4"/>
      <c r="DX1730" s="6"/>
      <c r="DY1730" s="4"/>
      <c r="DZ1730" s="6"/>
      <c r="EA1730" s="5"/>
      <c r="EB1730" s="5"/>
      <c r="EC1730" s="4"/>
      <c r="ED1730" s="6"/>
      <c r="EE1730" s="4"/>
      <c r="EF1730" s="6"/>
      <c r="EG1730" s="5"/>
      <c r="EH1730" s="5"/>
      <c r="EI1730" s="4"/>
      <c r="EJ1730" s="6"/>
      <c r="EK1730" s="4"/>
      <c r="EL1730" s="6"/>
      <c r="EM1730" s="5"/>
      <c r="EN1730" s="5"/>
      <c r="EO1730" s="4"/>
      <c r="EP1730" s="6"/>
      <c r="EQ1730" s="4"/>
      <c r="ER1730" s="6"/>
      <c r="ES1730" s="5"/>
      <c r="ET1730" s="5"/>
      <c r="EU1730" s="4"/>
      <c r="EV1730" s="6"/>
      <c r="EW1730" s="4"/>
      <c r="EX1730" s="6"/>
      <c r="EY1730" s="5"/>
      <c r="EZ1730" s="5"/>
      <c r="FA1730" s="4"/>
      <c r="FB1730" s="6"/>
      <c r="FC1730" s="4"/>
      <c r="FD1730" s="6"/>
      <c r="FE1730" s="5"/>
      <c r="FF1730" s="5"/>
      <c r="FG1730" s="4"/>
      <c r="FH1730" s="6"/>
      <c r="FI1730" s="4"/>
      <c r="FJ1730" s="6"/>
      <c r="FK1730" s="5"/>
      <c r="FL1730" s="5"/>
      <c r="FM1730" s="4"/>
      <c r="FN1730" s="6"/>
      <c r="FO1730" s="4"/>
      <c r="FP1730" s="6"/>
      <c r="FQ1730" s="5"/>
      <c r="FR1730" s="5"/>
      <c r="FS1730" s="4"/>
      <c r="FT1730" s="6"/>
      <c r="FU1730" s="4"/>
      <c r="FV1730" s="6"/>
      <c r="FW1730" s="5"/>
      <c r="FX1730" s="5"/>
      <c r="FY1730" s="4"/>
      <c r="FZ1730" s="6"/>
      <c r="GA1730" s="4"/>
      <c r="GB1730" s="6"/>
      <c r="GC1730" s="5"/>
      <c r="GD1730" s="5"/>
      <c r="GE1730" s="4"/>
      <c r="GF1730" s="6"/>
      <c r="GG1730" s="4"/>
      <c r="GH1730" s="6"/>
      <c r="GI1730" s="5"/>
      <c r="GJ1730" s="5"/>
      <c r="GK1730" s="4"/>
      <c r="GL1730" s="6"/>
      <c r="GM1730" s="4"/>
      <c r="GN1730" s="6"/>
      <c r="GO1730" s="5"/>
      <c r="GP1730" s="5"/>
      <c r="GQ1730" s="4"/>
      <c r="GR1730" s="6"/>
      <c r="GS1730" s="4"/>
      <c r="GT1730" s="6"/>
      <c r="GU1730" s="5"/>
      <c r="GV1730" s="5"/>
      <c r="GW1730" s="4"/>
      <c r="GX1730" s="6"/>
      <c r="GY1730" s="4"/>
      <c r="GZ1730" s="6"/>
      <c r="HA1730" s="5"/>
      <c r="HB1730" s="5"/>
      <c r="HC1730" s="4"/>
      <c r="HD1730" s="6"/>
      <c r="HE1730" s="4"/>
      <c r="HF1730" s="6"/>
      <c r="HG1730" s="5"/>
      <c r="HH1730" s="5"/>
      <c r="HI1730" s="4"/>
      <c r="HJ1730" s="6"/>
      <c r="HK1730" s="4"/>
      <c r="HL1730" s="6"/>
      <c r="HM1730" s="5"/>
      <c r="HN1730" s="5"/>
      <c r="HO1730" s="4"/>
      <c r="HP1730" s="6"/>
      <c r="HQ1730" s="4"/>
      <c r="HR1730" s="6"/>
      <c r="HS1730" s="5"/>
      <c r="HT1730" s="5"/>
      <c r="HU1730" s="4"/>
      <c r="HV1730" s="6"/>
      <c r="HW1730" s="4"/>
      <c r="HX1730" s="6"/>
      <c r="HY1730" s="5"/>
      <c r="HZ1730" s="5"/>
      <c r="IA1730" s="4"/>
      <c r="IB1730" s="6"/>
      <c r="IC1730" s="4"/>
      <c r="ID1730" s="6"/>
      <c r="IE1730" s="5"/>
      <c r="IF1730" s="5"/>
      <c r="IG1730" s="4"/>
      <c r="IH1730" s="6"/>
      <c r="II1730" s="4"/>
      <c r="IJ1730" s="6"/>
      <c r="IK1730" s="5"/>
      <c r="IL1730" s="5"/>
      <c r="IM1730" s="4"/>
      <c r="IN1730" s="6"/>
      <c r="IO1730" s="4"/>
      <c r="IP1730" s="6"/>
      <c r="IQ1730" s="5"/>
      <c r="IR1730" s="5"/>
      <c r="IS1730" s="4"/>
      <c r="IT1730" s="6"/>
      <c r="IU1730" s="4"/>
      <c r="IV1730" s="6"/>
      <c r="IW1730" s="5"/>
      <c r="IX1730" s="5"/>
      <c r="IY1730" s="4"/>
      <c r="IZ1730" s="6"/>
      <c r="JA1730" s="4"/>
      <c r="JB1730" s="6"/>
      <c r="JC1730" s="5"/>
      <c r="JD1730" s="5"/>
      <c r="JE1730" s="4"/>
      <c r="JF1730" s="6"/>
      <c r="JG1730" s="4"/>
      <c r="JH1730" s="6"/>
      <c r="JI1730" s="5"/>
      <c r="JJ1730" s="5"/>
      <c r="JK1730" s="4"/>
      <c r="JL1730" s="6"/>
      <c r="JM1730" s="4"/>
      <c r="JN1730" s="6"/>
      <c r="JO1730" s="5"/>
      <c r="JP1730" s="5"/>
      <c r="JQ1730" s="4"/>
      <c r="JR1730" s="6"/>
      <c r="JS1730" s="4"/>
      <c r="JT1730" s="6"/>
      <c r="JU1730" s="5"/>
      <c r="JV1730" s="5"/>
      <c r="JW1730" s="4"/>
      <c r="JX1730" s="6"/>
      <c r="JY1730" s="4"/>
      <c r="JZ1730" s="6"/>
      <c r="KA1730" s="5"/>
      <c r="KB1730" s="5"/>
      <c r="KC1730" s="4"/>
      <c r="KD1730" s="6"/>
      <c r="KE1730" s="4"/>
      <c r="KF1730" s="6"/>
      <c r="KG1730" s="5"/>
      <c r="KH1730" s="5"/>
      <c r="KI1730" s="4"/>
      <c r="KJ1730" s="6"/>
      <c r="KK1730" s="4"/>
      <c r="KL1730" s="6"/>
      <c r="KM1730" s="5"/>
      <c r="KN1730" s="5"/>
    </row>
    <row r="1731">
      <c r="A1731" s="3" t="s">
        <v>85</v>
      </c>
      <c r="B1731" s="3" t="s">
        <v>1153</v>
      </c>
      <c r="C1731" s="3" t="s">
        <v>449</v>
      </c>
      <c r="D1731" s="3" t="s">
        <v>479</v>
      </c>
      <c r="E1731" s="3" t="s">
        <v>1156</v>
      </c>
      <c r="F1731" s="3" t="s">
        <v>1156</v>
      </c>
      <c r="G1731" s="3" t="s">
        <v>1156</v>
      </c>
      <c r="H1731" s="3" t="s">
        <v>104</v>
      </c>
      <c r="I1731" s="3" t="s">
        <v>1311</v>
      </c>
      <c r="J1731" s="3" t="s">
        <v>1340</v>
      </c>
      <c r="K1731" s="4">
        <v>25</v>
      </c>
      <c r="L1731" s="4">
        <f>=ROUNDDOWN(7.57575757575758,0)</f>
      </c>
      <c r="M1731" s="4"/>
      <c r="N1731" s="5"/>
      <c r="O1731" s="4"/>
      <c r="P1731" s="4">
        <f>=ROUNDDOWN({0},0)</f>
      </c>
      <c r="Q1731" s="4"/>
      <c r="R1731" s="5"/>
      <c r="S1731" s="4">
        <v>6</v>
      </c>
      <c r="T1731" s="6">
        <v>152.72</v>
      </c>
      <c r="U1731" s="4"/>
      <c r="V1731" s="6"/>
      <c r="W1731" s="5"/>
      <c r="X1731" s="5"/>
      <c r="Y1731" s="4">
        <v>4</v>
      </c>
      <c r="Z1731" s="6">
        <v>93.32</v>
      </c>
      <c r="AA1731" s="4"/>
      <c r="AB1731" s="6"/>
      <c r="AC1731" s="5"/>
      <c r="AD1731" s="5"/>
      <c r="AE1731" s="4">
        <v>1</v>
      </c>
      <c r="AF1731" s="6">
        <v>9</v>
      </c>
      <c r="AG1731" s="4"/>
      <c r="AH1731" s="6"/>
      <c r="AI1731" s="5"/>
      <c r="AJ1731" s="5"/>
      <c r="AK1731" s="4"/>
      <c r="AL1731" s="6"/>
      <c r="AM1731" s="4"/>
      <c r="AN1731" s="6"/>
      <c r="AO1731" s="5"/>
      <c r="AP1731" s="5"/>
      <c r="AQ1731" s="4"/>
      <c r="AR1731" s="6"/>
      <c r="AS1731" s="4"/>
      <c r="AT1731" s="6"/>
      <c r="AU1731" s="5"/>
      <c r="AV1731" s="5"/>
      <c r="AW1731" s="4">
        <v>1</v>
      </c>
      <c r="AX1731" s="6">
        <v>50.4</v>
      </c>
      <c r="AY1731" s="4"/>
      <c r="AZ1731" s="6"/>
      <c r="BA1731" s="5"/>
      <c r="BB1731" s="5"/>
      <c r="BC1731" s="4"/>
      <c r="BD1731" s="6"/>
      <c r="BE1731" s="4"/>
      <c r="BF1731" s="6"/>
      <c r="BG1731" s="5"/>
      <c r="BH1731" s="5"/>
      <c r="BI1731" s="4"/>
      <c r="BJ1731" s="6"/>
      <c r="BK1731" s="4"/>
      <c r="BL1731" s="6"/>
      <c r="BM1731" s="5"/>
      <c r="BN1731" s="5"/>
      <c r="BO1731" s="4"/>
      <c r="BP1731" s="6"/>
      <c r="BQ1731" s="4"/>
      <c r="BR1731" s="6"/>
      <c r="BS1731" s="5"/>
      <c r="BT1731" s="5"/>
      <c r="BU1731" s="4"/>
      <c r="BV1731" s="6"/>
      <c r="BW1731" s="4"/>
      <c r="BX1731" s="6"/>
      <c r="BY1731" s="5"/>
      <c r="BZ1731" s="5"/>
      <c r="CA1731" s="4"/>
      <c r="CB1731" s="6"/>
      <c r="CC1731" s="4"/>
      <c r="CD1731" s="6"/>
      <c r="CE1731" s="5"/>
      <c r="CF1731" s="5"/>
      <c r="CG1731" s="4"/>
      <c r="CH1731" s="6"/>
      <c r="CI1731" s="4"/>
      <c r="CJ1731" s="6"/>
      <c r="CK1731" s="5"/>
      <c r="CL1731" s="5"/>
      <c r="CM1731" s="4"/>
      <c r="CN1731" s="6"/>
      <c r="CO1731" s="4"/>
      <c r="CP1731" s="6"/>
      <c r="CQ1731" s="5"/>
      <c r="CR1731" s="5"/>
      <c r="CS1731" s="4"/>
      <c r="CT1731" s="6"/>
      <c r="CU1731" s="4"/>
      <c r="CV1731" s="6"/>
      <c r="CW1731" s="5"/>
      <c r="CX1731" s="5"/>
      <c r="CY1731" s="4"/>
      <c r="CZ1731" s="6"/>
      <c r="DA1731" s="4"/>
      <c r="DB1731" s="6"/>
      <c r="DC1731" s="5"/>
      <c r="DD1731" s="5"/>
      <c r="DE1731" s="4"/>
      <c r="DF1731" s="6"/>
      <c r="DG1731" s="4"/>
      <c r="DH1731" s="6"/>
      <c r="DI1731" s="5"/>
      <c r="DJ1731" s="5"/>
      <c r="DK1731" s="4"/>
      <c r="DL1731" s="6"/>
      <c r="DM1731" s="4"/>
      <c r="DN1731" s="6"/>
      <c r="DO1731" s="5"/>
      <c r="DP1731" s="5"/>
      <c r="DQ1731" s="4"/>
      <c r="DR1731" s="6"/>
      <c r="DS1731" s="4"/>
      <c r="DT1731" s="6"/>
      <c r="DU1731" s="5"/>
      <c r="DV1731" s="5"/>
      <c r="DW1731" s="4"/>
      <c r="DX1731" s="6"/>
      <c r="DY1731" s="4"/>
      <c r="DZ1731" s="6"/>
      <c r="EA1731" s="5"/>
      <c r="EB1731" s="5"/>
      <c r="EC1731" s="4"/>
      <c r="ED1731" s="6"/>
      <c r="EE1731" s="4"/>
      <c r="EF1731" s="6"/>
      <c r="EG1731" s="5"/>
      <c r="EH1731" s="5"/>
      <c r="EI1731" s="4"/>
      <c r="EJ1731" s="6"/>
      <c r="EK1731" s="4"/>
      <c r="EL1731" s="6"/>
      <c r="EM1731" s="5"/>
      <c r="EN1731" s="5"/>
      <c r="EO1731" s="4"/>
      <c r="EP1731" s="6"/>
      <c r="EQ1731" s="4"/>
      <c r="ER1731" s="6"/>
      <c r="ES1731" s="5"/>
      <c r="ET1731" s="5"/>
      <c r="EU1731" s="4"/>
      <c r="EV1731" s="6"/>
      <c r="EW1731" s="4"/>
      <c r="EX1731" s="6"/>
      <c r="EY1731" s="5"/>
      <c r="EZ1731" s="5"/>
      <c r="FA1731" s="4"/>
      <c r="FB1731" s="6"/>
      <c r="FC1731" s="4"/>
      <c r="FD1731" s="6"/>
      <c r="FE1731" s="5"/>
      <c r="FF1731" s="5"/>
      <c r="FG1731" s="4"/>
      <c r="FH1731" s="6"/>
      <c r="FI1731" s="4"/>
      <c r="FJ1731" s="6"/>
      <c r="FK1731" s="5"/>
      <c r="FL1731" s="5"/>
      <c r="FM1731" s="4"/>
      <c r="FN1731" s="6"/>
      <c r="FO1731" s="4"/>
      <c r="FP1731" s="6"/>
      <c r="FQ1731" s="5"/>
      <c r="FR1731" s="5"/>
      <c r="FS1731" s="4"/>
      <c r="FT1731" s="6"/>
      <c r="FU1731" s="4"/>
      <c r="FV1731" s="6"/>
      <c r="FW1731" s="5"/>
      <c r="FX1731" s="5"/>
      <c r="FY1731" s="4"/>
      <c r="FZ1731" s="6"/>
      <c r="GA1731" s="4"/>
      <c r="GB1731" s="6"/>
      <c r="GC1731" s="5"/>
      <c r="GD1731" s="5"/>
      <c r="GE1731" s="4"/>
      <c r="GF1731" s="6"/>
      <c r="GG1731" s="4"/>
      <c r="GH1731" s="6"/>
      <c r="GI1731" s="5"/>
      <c r="GJ1731" s="5"/>
      <c r="GK1731" s="4"/>
      <c r="GL1731" s="6"/>
      <c r="GM1731" s="4"/>
      <c r="GN1731" s="6"/>
      <c r="GO1731" s="5"/>
      <c r="GP1731" s="5"/>
      <c r="GQ1731" s="4"/>
      <c r="GR1731" s="6"/>
      <c r="GS1731" s="4"/>
      <c r="GT1731" s="6"/>
      <c r="GU1731" s="5"/>
      <c r="GV1731" s="5"/>
      <c r="GW1731" s="4"/>
      <c r="GX1731" s="6"/>
      <c r="GY1731" s="4"/>
      <c r="GZ1731" s="6"/>
      <c r="HA1731" s="5"/>
      <c r="HB1731" s="5"/>
      <c r="HC1731" s="4"/>
      <c r="HD1731" s="6"/>
      <c r="HE1731" s="4"/>
      <c r="HF1731" s="6"/>
      <c r="HG1731" s="5"/>
      <c r="HH1731" s="5"/>
      <c r="HI1731" s="4"/>
      <c r="HJ1731" s="6"/>
      <c r="HK1731" s="4"/>
      <c r="HL1731" s="6"/>
      <c r="HM1731" s="5"/>
      <c r="HN1731" s="5"/>
      <c r="HO1731" s="4"/>
      <c r="HP1731" s="6"/>
      <c r="HQ1731" s="4"/>
      <c r="HR1731" s="6"/>
      <c r="HS1731" s="5"/>
      <c r="HT1731" s="5"/>
      <c r="HU1731" s="4"/>
      <c r="HV1731" s="6"/>
      <c r="HW1731" s="4"/>
      <c r="HX1731" s="6"/>
      <c r="HY1731" s="5"/>
      <c r="HZ1731" s="5"/>
      <c r="IA1731" s="4"/>
      <c r="IB1731" s="6"/>
      <c r="IC1731" s="4"/>
      <c r="ID1731" s="6"/>
      <c r="IE1731" s="5"/>
      <c r="IF1731" s="5"/>
      <c r="IG1731" s="4"/>
      <c r="IH1731" s="6"/>
      <c r="II1731" s="4"/>
      <c r="IJ1731" s="6"/>
      <c r="IK1731" s="5"/>
      <c r="IL1731" s="5"/>
      <c r="IM1731" s="4"/>
      <c r="IN1731" s="6"/>
      <c r="IO1731" s="4"/>
      <c r="IP1731" s="6"/>
      <c r="IQ1731" s="5"/>
      <c r="IR1731" s="5"/>
      <c r="IS1731" s="4"/>
      <c r="IT1731" s="6"/>
      <c r="IU1731" s="4"/>
      <c r="IV1731" s="6"/>
      <c r="IW1731" s="5"/>
      <c r="IX1731" s="5"/>
      <c r="IY1731" s="4"/>
      <c r="IZ1731" s="6"/>
      <c r="JA1731" s="4"/>
      <c r="JB1731" s="6"/>
      <c r="JC1731" s="5"/>
      <c r="JD1731" s="5"/>
      <c r="JE1731" s="4"/>
      <c r="JF1731" s="6"/>
      <c r="JG1731" s="4"/>
      <c r="JH1731" s="6"/>
      <c r="JI1731" s="5"/>
      <c r="JJ1731" s="5"/>
      <c r="JK1731" s="4"/>
      <c r="JL1731" s="6"/>
      <c r="JM1731" s="4"/>
      <c r="JN1731" s="6"/>
      <c r="JO1731" s="5"/>
      <c r="JP1731" s="5"/>
      <c r="JQ1731" s="4"/>
      <c r="JR1731" s="6"/>
      <c r="JS1731" s="4"/>
      <c r="JT1731" s="6"/>
      <c r="JU1731" s="5"/>
      <c r="JV1731" s="5"/>
      <c r="JW1731" s="4"/>
      <c r="JX1731" s="6"/>
      <c r="JY1731" s="4"/>
      <c r="JZ1731" s="6"/>
      <c r="KA1731" s="5"/>
      <c r="KB1731" s="5"/>
      <c r="KC1731" s="4"/>
      <c r="KD1731" s="6"/>
      <c r="KE1731" s="4"/>
      <c r="KF1731" s="6"/>
      <c r="KG1731" s="5"/>
      <c r="KH1731" s="5"/>
      <c r="KI1731" s="4"/>
      <c r="KJ1731" s="6"/>
      <c r="KK1731" s="4"/>
      <c r="KL1731" s="6"/>
      <c r="KM1731" s="5"/>
      <c r="KN1731" s="5"/>
    </row>
    <row r="1732">
      <c r="A1732" s="3" t="s">
        <v>85</v>
      </c>
      <c r="B1732" s="3" t="s">
        <v>1153</v>
      </c>
      <c r="C1732" s="3" t="s">
        <v>522</v>
      </c>
      <c r="D1732" s="3" t="s">
        <v>523</v>
      </c>
      <c r="E1732" s="3" t="s">
        <v>261</v>
      </c>
      <c r="F1732" s="3" t="s">
        <v>261</v>
      </c>
      <c r="G1732" s="3" t="s">
        <v>261</v>
      </c>
      <c r="H1732" s="3" t="s">
        <v>104</v>
      </c>
      <c r="I1732" s="3" t="s">
        <v>1306</v>
      </c>
      <c r="J1732" s="3" t="s">
        <v>1340</v>
      </c>
      <c r="K1732" s="4">
        <v>73</v>
      </c>
      <c r="L1732" s="4">
        <f>=ROUNDDOWN(25.1724137931034,0)</f>
      </c>
      <c r="M1732" s="4"/>
      <c r="N1732" s="5"/>
      <c r="O1732" s="4"/>
      <c r="P1732" s="4">
        <f>=ROUNDDOWN({0},0)</f>
      </c>
      <c r="Q1732" s="4"/>
      <c r="R1732" s="5"/>
      <c r="S1732" s="4">
        <v>4</v>
      </c>
      <c r="T1732" s="6">
        <v>62.85</v>
      </c>
      <c r="U1732" s="4"/>
      <c r="V1732" s="6"/>
      <c r="W1732" s="5"/>
      <c r="X1732" s="5"/>
      <c r="Y1732" s="4">
        <v>3</v>
      </c>
      <c r="Z1732" s="6">
        <v>48.99</v>
      </c>
      <c r="AA1732" s="4"/>
      <c r="AB1732" s="6"/>
      <c r="AC1732" s="5"/>
      <c r="AD1732" s="5"/>
      <c r="AE1732" s="4"/>
      <c r="AF1732" s="6"/>
      <c r="AG1732" s="4"/>
      <c r="AH1732" s="6"/>
      <c r="AI1732" s="5"/>
      <c r="AJ1732" s="5"/>
      <c r="AK1732" s="4"/>
      <c r="AL1732" s="6"/>
      <c r="AM1732" s="4"/>
      <c r="AN1732" s="6"/>
      <c r="AO1732" s="5"/>
      <c r="AP1732" s="5"/>
      <c r="AQ1732" s="4">
        <v>1</v>
      </c>
      <c r="AR1732" s="6">
        <v>13.86</v>
      </c>
      <c r="AS1732" s="4"/>
      <c r="AT1732" s="6"/>
      <c r="AU1732" s="5"/>
      <c r="AV1732" s="5"/>
      <c r="AW1732" s="4"/>
      <c r="AX1732" s="6"/>
      <c r="AY1732" s="4"/>
      <c r="AZ1732" s="6"/>
      <c r="BA1732" s="5"/>
      <c r="BB1732" s="5"/>
      <c r="BC1732" s="4"/>
      <c r="BD1732" s="6"/>
      <c r="BE1732" s="4"/>
      <c r="BF1732" s="6"/>
      <c r="BG1732" s="5"/>
      <c r="BH1732" s="5"/>
      <c r="BI1732" s="4"/>
      <c r="BJ1732" s="6"/>
      <c r="BK1732" s="4"/>
      <c r="BL1732" s="6"/>
      <c r="BM1732" s="5"/>
      <c r="BN1732" s="5"/>
      <c r="BO1732" s="4"/>
      <c r="BP1732" s="6"/>
      <c r="BQ1732" s="4"/>
      <c r="BR1732" s="6"/>
      <c r="BS1732" s="5"/>
      <c r="BT1732" s="5"/>
      <c r="BU1732" s="4"/>
      <c r="BV1732" s="6"/>
      <c r="BW1732" s="4"/>
      <c r="BX1732" s="6"/>
      <c r="BY1732" s="5"/>
      <c r="BZ1732" s="5"/>
      <c r="CA1732" s="4"/>
      <c r="CB1732" s="6"/>
      <c r="CC1732" s="4"/>
      <c r="CD1732" s="6"/>
      <c r="CE1732" s="5"/>
      <c r="CF1732" s="5"/>
      <c r="CG1732" s="4"/>
      <c r="CH1732" s="6"/>
      <c r="CI1732" s="4"/>
      <c r="CJ1732" s="6"/>
      <c r="CK1732" s="5"/>
      <c r="CL1732" s="5"/>
      <c r="CM1732" s="4"/>
      <c r="CN1732" s="6"/>
      <c r="CO1732" s="4"/>
      <c r="CP1732" s="6"/>
      <c r="CQ1732" s="5"/>
      <c r="CR1732" s="5"/>
      <c r="CS1732" s="4"/>
      <c r="CT1732" s="6"/>
      <c r="CU1732" s="4"/>
      <c r="CV1732" s="6"/>
      <c r="CW1732" s="5"/>
      <c r="CX1732" s="5"/>
      <c r="CY1732" s="4"/>
      <c r="CZ1732" s="6"/>
      <c r="DA1732" s="4"/>
      <c r="DB1732" s="6"/>
      <c r="DC1732" s="5"/>
      <c r="DD1732" s="5"/>
      <c r="DE1732" s="4"/>
      <c r="DF1732" s="6"/>
      <c r="DG1732" s="4"/>
      <c r="DH1732" s="6"/>
      <c r="DI1732" s="5"/>
      <c r="DJ1732" s="5"/>
      <c r="DK1732" s="4"/>
      <c r="DL1732" s="6"/>
      <c r="DM1732" s="4"/>
      <c r="DN1732" s="6"/>
      <c r="DO1732" s="5"/>
      <c r="DP1732" s="5"/>
      <c r="DQ1732" s="4"/>
      <c r="DR1732" s="6"/>
      <c r="DS1732" s="4"/>
      <c r="DT1732" s="6"/>
      <c r="DU1732" s="5"/>
      <c r="DV1732" s="5"/>
      <c r="DW1732" s="4"/>
      <c r="DX1732" s="6"/>
      <c r="DY1732" s="4"/>
      <c r="DZ1732" s="6"/>
      <c r="EA1732" s="5"/>
      <c r="EB1732" s="5"/>
      <c r="EC1732" s="4"/>
      <c r="ED1732" s="6"/>
      <c r="EE1732" s="4"/>
      <c r="EF1732" s="6"/>
      <c r="EG1732" s="5"/>
      <c r="EH1732" s="5"/>
      <c r="EI1732" s="4"/>
      <c r="EJ1732" s="6"/>
      <c r="EK1732" s="4"/>
      <c r="EL1732" s="6"/>
      <c r="EM1732" s="5"/>
      <c r="EN1732" s="5"/>
      <c r="EO1732" s="4"/>
      <c r="EP1732" s="6"/>
      <c r="EQ1732" s="4"/>
      <c r="ER1732" s="6"/>
      <c r="ES1732" s="5"/>
      <c r="ET1732" s="5"/>
      <c r="EU1732" s="4"/>
      <c r="EV1732" s="6"/>
      <c r="EW1732" s="4"/>
      <c r="EX1732" s="6"/>
      <c r="EY1732" s="5"/>
      <c r="EZ1732" s="5"/>
      <c r="FA1732" s="4"/>
      <c r="FB1732" s="6"/>
      <c r="FC1732" s="4"/>
      <c r="FD1732" s="6"/>
      <c r="FE1732" s="5"/>
      <c r="FF1732" s="5"/>
      <c r="FG1732" s="4"/>
      <c r="FH1732" s="6"/>
      <c r="FI1732" s="4"/>
      <c r="FJ1732" s="6"/>
      <c r="FK1732" s="5"/>
      <c r="FL1732" s="5"/>
      <c r="FM1732" s="4"/>
      <c r="FN1732" s="6"/>
      <c r="FO1732" s="4"/>
      <c r="FP1732" s="6"/>
      <c r="FQ1732" s="5"/>
      <c r="FR1732" s="5"/>
      <c r="FS1732" s="4"/>
      <c r="FT1732" s="6"/>
      <c r="FU1732" s="4"/>
      <c r="FV1732" s="6"/>
      <c r="FW1732" s="5"/>
      <c r="FX1732" s="5"/>
      <c r="FY1732" s="4"/>
      <c r="FZ1732" s="6"/>
      <c r="GA1732" s="4"/>
      <c r="GB1732" s="6"/>
      <c r="GC1732" s="5"/>
      <c r="GD1732" s="5"/>
      <c r="GE1732" s="4"/>
      <c r="GF1732" s="6"/>
      <c r="GG1732" s="4"/>
      <c r="GH1732" s="6"/>
      <c r="GI1732" s="5"/>
      <c r="GJ1732" s="5"/>
      <c r="GK1732" s="4"/>
      <c r="GL1732" s="6"/>
      <c r="GM1732" s="4"/>
      <c r="GN1732" s="6"/>
      <c r="GO1732" s="5"/>
      <c r="GP1732" s="5"/>
      <c r="GQ1732" s="4"/>
      <c r="GR1732" s="6"/>
      <c r="GS1732" s="4"/>
      <c r="GT1732" s="6"/>
      <c r="GU1732" s="5"/>
      <c r="GV1732" s="5"/>
      <c r="GW1732" s="4"/>
      <c r="GX1732" s="6"/>
      <c r="GY1732" s="4"/>
      <c r="GZ1732" s="6"/>
      <c r="HA1732" s="5"/>
      <c r="HB1732" s="5"/>
      <c r="HC1732" s="4"/>
      <c r="HD1732" s="6"/>
      <c r="HE1732" s="4"/>
      <c r="HF1732" s="6"/>
      <c r="HG1732" s="5"/>
      <c r="HH1732" s="5"/>
      <c r="HI1732" s="4"/>
      <c r="HJ1732" s="6"/>
      <c r="HK1732" s="4"/>
      <c r="HL1732" s="6"/>
      <c r="HM1732" s="5"/>
      <c r="HN1732" s="5"/>
      <c r="HO1732" s="4"/>
      <c r="HP1732" s="6"/>
      <c r="HQ1732" s="4"/>
      <c r="HR1732" s="6"/>
      <c r="HS1732" s="5"/>
      <c r="HT1732" s="5"/>
      <c r="HU1732" s="4"/>
      <c r="HV1732" s="6"/>
      <c r="HW1732" s="4"/>
      <c r="HX1732" s="6"/>
      <c r="HY1732" s="5"/>
      <c r="HZ1732" s="5"/>
      <c r="IA1732" s="4"/>
      <c r="IB1732" s="6"/>
      <c r="IC1732" s="4"/>
      <c r="ID1732" s="6"/>
      <c r="IE1732" s="5"/>
      <c r="IF1732" s="5"/>
      <c r="IG1732" s="4"/>
      <c r="IH1732" s="6"/>
      <c r="II1732" s="4"/>
      <c r="IJ1732" s="6"/>
      <c r="IK1732" s="5"/>
      <c r="IL1732" s="5"/>
      <c r="IM1732" s="4"/>
      <c r="IN1732" s="6"/>
      <c r="IO1732" s="4"/>
      <c r="IP1732" s="6"/>
      <c r="IQ1732" s="5"/>
      <c r="IR1732" s="5"/>
      <c r="IS1732" s="4"/>
      <c r="IT1732" s="6"/>
      <c r="IU1732" s="4"/>
      <c r="IV1732" s="6"/>
      <c r="IW1732" s="5"/>
      <c r="IX1732" s="5"/>
      <c r="IY1732" s="4"/>
      <c r="IZ1732" s="6"/>
      <c r="JA1732" s="4"/>
      <c r="JB1732" s="6"/>
      <c r="JC1732" s="5"/>
      <c r="JD1732" s="5"/>
      <c r="JE1732" s="4"/>
      <c r="JF1732" s="6"/>
      <c r="JG1732" s="4"/>
      <c r="JH1732" s="6"/>
      <c r="JI1732" s="5"/>
      <c r="JJ1732" s="5"/>
      <c r="JK1732" s="4"/>
      <c r="JL1732" s="6"/>
      <c r="JM1732" s="4"/>
      <c r="JN1732" s="6"/>
      <c r="JO1732" s="5"/>
      <c r="JP1732" s="5"/>
      <c r="JQ1732" s="4"/>
      <c r="JR1732" s="6"/>
      <c r="JS1732" s="4"/>
      <c r="JT1732" s="6"/>
      <c r="JU1732" s="5"/>
      <c r="JV1732" s="5"/>
      <c r="JW1732" s="4"/>
      <c r="JX1732" s="6"/>
      <c r="JY1732" s="4"/>
      <c r="JZ1732" s="6"/>
      <c r="KA1732" s="5"/>
      <c r="KB1732" s="5"/>
      <c r="KC1732" s="4"/>
      <c r="KD1732" s="6"/>
      <c r="KE1732" s="4"/>
      <c r="KF1732" s="6"/>
      <c r="KG1732" s="5"/>
      <c r="KH1732" s="5"/>
      <c r="KI1732" s="4"/>
      <c r="KJ1732" s="6"/>
      <c r="KK1732" s="4"/>
      <c r="KL1732" s="6"/>
      <c r="KM1732" s="5"/>
      <c r="KN1732" s="5"/>
    </row>
    <row r="1733">
      <c r="A1733" s="3" t="s">
        <v>85</v>
      </c>
      <c r="B1733" s="3" t="s">
        <v>1153</v>
      </c>
      <c r="C1733" s="3" t="s">
        <v>522</v>
      </c>
      <c r="D1733" s="3" t="s">
        <v>523</v>
      </c>
      <c r="E1733" s="3" t="s">
        <v>261</v>
      </c>
      <c r="F1733" s="3" t="s">
        <v>261</v>
      </c>
      <c r="G1733" s="3" t="s">
        <v>261</v>
      </c>
      <c r="H1733" s="3" t="s">
        <v>104</v>
      </c>
      <c r="I1733" s="3" t="s">
        <v>1311</v>
      </c>
      <c r="J1733" s="3" t="s">
        <v>1340</v>
      </c>
      <c r="K1733" s="4">
        <v>48</v>
      </c>
      <c r="L1733" s="4">
        <f>=ROUNDDOWN(34.2857142857143,0)</f>
      </c>
      <c r="M1733" s="4"/>
      <c r="N1733" s="5"/>
      <c r="O1733" s="4"/>
      <c r="P1733" s="4">
        <f>=ROUNDDOWN({0},0)</f>
      </c>
      <c r="Q1733" s="4"/>
      <c r="R1733" s="5"/>
      <c r="S1733" s="4">
        <v>1</v>
      </c>
      <c r="T1733" s="6">
        <v>28.8</v>
      </c>
      <c r="U1733" s="4"/>
      <c r="V1733" s="6"/>
      <c r="W1733" s="5"/>
      <c r="X1733" s="5"/>
      <c r="Y1733" s="4"/>
      <c r="Z1733" s="6"/>
      <c r="AA1733" s="4"/>
      <c r="AB1733" s="6"/>
      <c r="AC1733" s="5"/>
      <c r="AD1733" s="5"/>
      <c r="AE1733" s="4"/>
      <c r="AF1733" s="6"/>
      <c r="AG1733" s="4"/>
      <c r="AH1733" s="6"/>
      <c r="AI1733" s="5"/>
      <c r="AJ1733" s="5"/>
      <c r="AK1733" s="4"/>
      <c r="AL1733" s="6"/>
      <c r="AM1733" s="4"/>
      <c r="AN1733" s="6"/>
      <c r="AO1733" s="5"/>
      <c r="AP1733" s="5"/>
      <c r="AQ1733" s="4"/>
      <c r="AR1733" s="6"/>
      <c r="AS1733" s="4"/>
      <c r="AT1733" s="6"/>
      <c r="AU1733" s="5"/>
      <c r="AV1733" s="5"/>
      <c r="AW1733" s="4"/>
      <c r="AX1733" s="6"/>
      <c r="AY1733" s="4"/>
      <c r="AZ1733" s="6"/>
      <c r="BA1733" s="5"/>
      <c r="BB1733" s="5"/>
      <c r="BC1733" s="4"/>
      <c r="BD1733" s="6"/>
      <c r="BE1733" s="4"/>
      <c r="BF1733" s="6"/>
      <c r="BG1733" s="5"/>
      <c r="BH1733" s="5"/>
      <c r="BI1733" s="4"/>
      <c r="BJ1733" s="6"/>
      <c r="BK1733" s="4"/>
      <c r="BL1733" s="6"/>
      <c r="BM1733" s="5"/>
      <c r="BN1733" s="5"/>
      <c r="BO1733" s="4"/>
      <c r="BP1733" s="6"/>
      <c r="BQ1733" s="4"/>
      <c r="BR1733" s="6"/>
      <c r="BS1733" s="5"/>
      <c r="BT1733" s="5"/>
      <c r="BU1733" s="4"/>
      <c r="BV1733" s="6"/>
      <c r="BW1733" s="4"/>
      <c r="BX1733" s="6"/>
      <c r="BY1733" s="5"/>
      <c r="BZ1733" s="5"/>
      <c r="CA1733" s="4"/>
      <c r="CB1733" s="6"/>
      <c r="CC1733" s="4"/>
      <c r="CD1733" s="6"/>
      <c r="CE1733" s="5"/>
      <c r="CF1733" s="5"/>
      <c r="CG1733" s="4"/>
      <c r="CH1733" s="6"/>
      <c r="CI1733" s="4"/>
      <c r="CJ1733" s="6"/>
      <c r="CK1733" s="5"/>
      <c r="CL1733" s="5"/>
      <c r="CM1733" s="4"/>
      <c r="CN1733" s="6"/>
      <c r="CO1733" s="4"/>
      <c r="CP1733" s="6"/>
      <c r="CQ1733" s="5"/>
      <c r="CR1733" s="5"/>
      <c r="CS1733" s="4"/>
      <c r="CT1733" s="6"/>
      <c r="CU1733" s="4"/>
      <c r="CV1733" s="6"/>
      <c r="CW1733" s="5"/>
      <c r="CX1733" s="5"/>
      <c r="CY1733" s="4">
        <v>1</v>
      </c>
      <c r="CZ1733" s="6">
        <v>28.8</v>
      </c>
      <c r="DA1733" s="4"/>
      <c r="DB1733" s="6"/>
      <c r="DC1733" s="5"/>
      <c r="DD1733" s="5"/>
      <c r="DE1733" s="4"/>
      <c r="DF1733" s="6"/>
      <c r="DG1733" s="4"/>
      <c r="DH1733" s="6"/>
      <c r="DI1733" s="5"/>
      <c r="DJ1733" s="5"/>
      <c r="DK1733" s="4"/>
      <c r="DL1733" s="6"/>
      <c r="DM1733" s="4"/>
      <c r="DN1733" s="6"/>
      <c r="DO1733" s="5"/>
      <c r="DP1733" s="5"/>
      <c r="DQ1733" s="4"/>
      <c r="DR1733" s="6"/>
      <c r="DS1733" s="4"/>
      <c r="DT1733" s="6"/>
      <c r="DU1733" s="5"/>
      <c r="DV1733" s="5"/>
      <c r="DW1733" s="4"/>
      <c r="DX1733" s="6"/>
      <c r="DY1733" s="4"/>
      <c r="DZ1733" s="6"/>
      <c r="EA1733" s="5"/>
      <c r="EB1733" s="5"/>
      <c r="EC1733" s="4"/>
      <c r="ED1733" s="6"/>
      <c r="EE1733" s="4"/>
      <c r="EF1733" s="6"/>
      <c r="EG1733" s="5"/>
      <c r="EH1733" s="5"/>
      <c r="EI1733" s="4"/>
      <c r="EJ1733" s="6"/>
      <c r="EK1733" s="4"/>
      <c r="EL1733" s="6"/>
      <c r="EM1733" s="5"/>
      <c r="EN1733" s="5"/>
      <c r="EO1733" s="4"/>
      <c r="EP1733" s="6"/>
      <c r="EQ1733" s="4"/>
      <c r="ER1733" s="6"/>
      <c r="ES1733" s="5"/>
      <c r="ET1733" s="5"/>
      <c r="EU1733" s="4"/>
      <c r="EV1733" s="6"/>
      <c r="EW1733" s="4"/>
      <c r="EX1733" s="6"/>
      <c r="EY1733" s="5"/>
      <c r="EZ1733" s="5"/>
      <c r="FA1733" s="4"/>
      <c r="FB1733" s="6"/>
      <c r="FC1733" s="4"/>
      <c r="FD1733" s="6"/>
      <c r="FE1733" s="5"/>
      <c r="FF1733" s="5"/>
      <c r="FG1733" s="4"/>
      <c r="FH1733" s="6"/>
      <c r="FI1733" s="4"/>
      <c r="FJ1733" s="6"/>
      <c r="FK1733" s="5"/>
      <c r="FL1733" s="5"/>
      <c r="FM1733" s="4"/>
      <c r="FN1733" s="6"/>
      <c r="FO1733" s="4"/>
      <c r="FP1733" s="6"/>
      <c r="FQ1733" s="5"/>
      <c r="FR1733" s="5"/>
      <c r="FS1733" s="4"/>
      <c r="FT1733" s="6"/>
      <c r="FU1733" s="4"/>
      <c r="FV1733" s="6"/>
      <c r="FW1733" s="5"/>
      <c r="FX1733" s="5"/>
      <c r="FY1733" s="4"/>
      <c r="FZ1733" s="6"/>
      <c r="GA1733" s="4"/>
      <c r="GB1733" s="6"/>
      <c r="GC1733" s="5"/>
      <c r="GD1733" s="5"/>
      <c r="GE1733" s="4"/>
      <c r="GF1733" s="6"/>
      <c r="GG1733" s="4"/>
      <c r="GH1733" s="6"/>
      <c r="GI1733" s="5"/>
      <c r="GJ1733" s="5"/>
      <c r="GK1733" s="4"/>
      <c r="GL1733" s="6"/>
      <c r="GM1733" s="4"/>
      <c r="GN1733" s="6"/>
      <c r="GO1733" s="5"/>
      <c r="GP1733" s="5"/>
      <c r="GQ1733" s="4"/>
      <c r="GR1733" s="6"/>
      <c r="GS1733" s="4"/>
      <c r="GT1733" s="6"/>
      <c r="GU1733" s="5"/>
      <c r="GV1733" s="5"/>
      <c r="GW1733" s="4"/>
      <c r="GX1733" s="6"/>
      <c r="GY1733" s="4"/>
      <c r="GZ1733" s="6"/>
      <c r="HA1733" s="5"/>
      <c r="HB1733" s="5"/>
      <c r="HC1733" s="4"/>
      <c r="HD1733" s="6"/>
      <c r="HE1733" s="4"/>
      <c r="HF1733" s="6"/>
      <c r="HG1733" s="5"/>
      <c r="HH1733" s="5"/>
      <c r="HI1733" s="4"/>
      <c r="HJ1733" s="6"/>
      <c r="HK1733" s="4"/>
      <c r="HL1733" s="6"/>
      <c r="HM1733" s="5"/>
      <c r="HN1733" s="5"/>
      <c r="HO1733" s="4"/>
      <c r="HP1733" s="6"/>
      <c r="HQ1733" s="4"/>
      <c r="HR1733" s="6"/>
      <c r="HS1733" s="5"/>
      <c r="HT1733" s="5"/>
      <c r="HU1733" s="4"/>
      <c r="HV1733" s="6"/>
      <c r="HW1733" s="4"/>
      <c r="HX1733" s="6"/>
      <c r="HY1733" s="5"/>
      <c r="HZ1733" s="5"/>
      <c r="IA1733" s="4"/>
      <c r="IB1733" s="6"/>
      <c r="IC1733" s="4"/>
      <c r="ID1733" s="6"/>
      <c r="IE1733" s="5"/>
      <c r="IF1733" s="5"/>
      <c r="IG1733" s="4"/>
      <c r="IH1733" s="6"/>
      <c r="II1733" s="4"/>
      <c r="IJ1733" s="6"/>
      <c r="IK1733" s="5"/>
      <c r="IL1733" s="5"/>
      <c r="IM1733" s="4"/>
      <c r="IN1733" s="6"/>
      <c r="IO1733" s="4"/>
      <c r="IP1733" s="6"/>
      <c r="IQ1733" s="5"/>
      <c r="IR1733" s="5"/>
      <c r="IS1733" s="4"/>
      <c r="IT1733" s="6"/>
      <c r="IU1733" s="4"/>
      <c r="IV1733" s="6"/>
      <c r="IW1733" s="5"/>
      <c r="IX1733" s="5"/>
      <c r="IY1733" s="4"/>
      <c r="IZ1733" s="6"/>
      <c r="JA1733" s="4"/>
      <c r="JB1733" s="6"/>
      <c r="JC1733" s="5"/>
      <c r="JD1733" s="5"/>
      <c r="JE1733" s="4"/>
      <c r="JF1733" s="6"/>
      <c r="JG1733" s="4"/>
      <c r="JH1733" s="6"/>
      <c r="JI1733" s="5"/>
      <c r="JJ1733" s="5"/>
      <c r="JK1733" s="4"/>
      <c r="JL1733" s="6"/>
      <c r="JM1733" s="4"/>
      <c r="JN1733" s="6"/>
      <c r="JO1733" s="5"/>
      <c r="JP1733" s="5"/>
      <c r="JQ1733" s="4"/>
      <c r="JR1733" s="6"/>
      <c r="JS1733" s="4"/>
      <c r="JT1733" s="6"/>
      <c r="JU1733" s="5"/>
      <c r="JV1733" s="5"/>
      <c r="JW1733" s="4"/>
      <c r="JX1733" s="6"/>
      <c r="JY1733" s="4"/>
      <c r="JZ1733" s="6"/>
      <c r="KA1733" s="5"/>
      <c r="KB1733" s="5"/>
      <c r="KC1733" s="4"/>
      <c r="KD1733" s="6"/>
      <c r="KE1733" s="4"/>
      <c r="KF1733" s="6"/>
      <c r="KG1733" s="5"/>
      <c r="KH1733" s="5"/>
      <c r="KI1733" s="4"/>
      <c r="KJ1733" s="6"/>
      <c r="KK1733" s="4"/>
      <c r="KL1733" s="6"/>
      <c r="KM1733" s="5"/>
      <c r="KN1733" s="5"/>
    </row>
    <row r="1734">
      <c r="A1734" s="3" t="s">
        <v>85</v>
      </c>
      <c r="B1734" s="3" t="s">
        <v>1153</v>
      </c>
      <c r="C1734" s="3" t="s">
        <v>522</v>
      </c>
      <c r="D1734" s="3" t="s">
        <v>523</v>
      </c>
      <c r="E1734" s="3" t="s">
        <v>1157</v>
      </c>
      <c r="F1734" s="3" t="s">
        <v>1157</v>
      </c>
      <c r="G1734" s="3" t="s">
        <v>1157</v>
      </c>
      <c r="H1734" s="3" t="s">
        <v>104</v>
      </c>
      <c r="I1734" s="3" t="s">
        <v>1311</v>
      </c>
      <c r="J1734" s="3" t="s">
        <v>1340</v>
      </c>
      <c r="K1734" s="4"/>
      <c r="L1734" s="4">
        <f>=ROUNDDOWN({0},0)</f>
      </c>
      <c r="M1734" s="4"/>
      <c r="N1734" s="5"/>
      <c r="O1734" s="4"/>
      <c r="P1734" s="4">
        <f>=ROUNDDOWN({0},0)</f>
      </c>
      <c r="Q1734" s="4"/>
      <c r="R1734" s="5"/>
      <c r="S1734" s="4"/>
      <c r="T1734" s="6"/>
      <c r="U1734" s="4"/>
      <c r="V1734" s="6"/>
      <c r="W1734" s="5"/>
      <c r="X1734" s="5"/>
      <c r="Y1734" s="4"/>
      <c r="Z1734" s="6"/>
      <c r="AA1734" s="4"/>
      <c r="AB1734" s="6"/>
      <c r="AC1734" s="5"/>
      <c r="AD1734" s="5"/>
      <c r="AE1734" s="4"/>
      <c r="AF1734" s="6"/>
      <c r="AG1734" s="4"/>
      <c r="AH1734" s="6"/>
      <c r="AI1734" s="5"/>
      <c r="AJ1734" s="5"/>
      <c r="AK1734" s="4"/>
      <c r="AL1734" s="6"/>
      <c r="AM1734" s="4"/>
      <c r="AN1734" s="6"/>
      <c r="AO1734" s="5"/>
      <c r="AP1734" s="5"/>
      <c r="AQ1734" s="4"/>
      <c r="AR1734" s="6"/>
      <c r="AS1734" s="4"/>
      <c r="AT1734" s="6"/>
      <c r="AU1734" s="5"/>
      <c r="AV1734" s="5"/>
      <c r="AW1734" s="4"/>
      <c r="AX1734" s="6"/>
      <c r="AY1734" s="4"/>
      <c r="AZ1734" s="6"/>
      <c r="BA1734" s="5"/>
      <c r="BB1734" s="5"/>
      <c r="BC1734" s="4"/>
      <c r="BD1734" s="6"/>
      <c r="BE1734" s="4"/>
      <c r="BF1734" s="6"/>
      <c r="BG1734" s="5"/>
      <c r="BH1734" s="5"/>
      <c r="BI1734" s="4"/>
      <c r="BJ1734" s="6"/>
      <c r="BK1734" s="4"/>
      <c r="BL1734" s="6"/>
      <c r="BM1734" s="5"/>
      <c r="BN1734" s="5"/>
      <c r="BO1734" s="4"/>
      <c r="BP1734" s="6"/>
      <c r="BQ1734" s="4"/>
      <c r="BR1734" s="6"/>
      <c r="BS1734" s="5"/>
      <c r="BT1734" s="5"/>
      <c r="BU1734" s="4"/>
      <c r="BV1734" s="6"/>
      <c r="BW1734" s="4"/>
      <c r="BX1734" s="6"/>
      <c r="BY1734" s="5"/>
      <c r="BZ1734" s="5"/>
      <c r="CA1734" s="4"/>
      <c r="CB1734" s="6"/>
      <c r="CC1734" s="4"/>
      <c r="CD1734" s="6"/>
      <c r="CE1734" s="5"/>
      <c r="CF1734" s="5"/>
      <c r="CG1734" s="4"/>
      <c r="CH1734" s="6"/>
      <c r="CI1734" s="4"/>
      <c r="CJ1734" s="6"/>
      <c r="CK1734" s="5"/>
      <c r="CL1734" s="5"/>
      <c r="CM1734" s="4"/>
      <c r="CN1734" s="6"/>
      <c r="CO1734" s="4"/>
      <c r="CP1734" s="6"/>
      <c r="CQ1734" s="5"/>
      <c r="CR1734" s="5"/>
      <c r="CS1734" s="4"/>
      <c r="CT1734" s="6"/>
      <c r="CU1734" s="4"/>
      <c r="CV1734" s="6"/>
      <c r="CW1734" s="5"/>
      <c r="CX1734" s="5"/>
      <c r="CY1734" s="4"/>
      <c r="CZ1734" s="6"/>
      <c r="DA1734" s="4"/>
      <c r="DB1734" s="6"/>
      <c r="DC1734" s="5"/>
      <c r="DD1734" s="5"/>
      <c r="DE1734" s="4"/>
      <c r="DF1734" s="6"/>
      <c r="DG1734" s="4"/>
      <c r="DH1734" s="6"/>
      <c r="DI1734" s="5"/>
      <c r="DJ1734" s="5"/>
      <c r="DK1734" s="4"/>
      <c r="DL1734" s="6"/>
      <c r="DM1734" s="4"/>
      <c r="DN1734" s="6"/>
      <c r="DO1734" s="5"/>
      <c r="DP1734" s="5"/>
      <c r="DQ1734" s="4"/>
      <c r="DR1734" s="6"/>
      <c r="DS1734" s="4"/>
      <c r="DT1734" s="6"/>
      <c r="DU1734" s="5"/>
      <c r="DV1734" s="5"/>
      <c r="DW1734" s="4"/>
      <c r="DX1734" s="6"/>
      <c r="DY1734" s="4"/>
      <c r="DZ1734" s="6"/>
      <c r="EA1734" s="5"/>
      <c r="EB1734" s="5"/>
      <c r="EC1734" s="4"/>
      <c r="ED1734" s="6"/>
      <c r="EE1734" s="4"/>
      <c r="EF1734" s="6"/>
      <c r="EG1734" s="5"/>
      <c r="EH1734" s="5"/>
      <c r="EI1734" s="4"/>
      <c r="EJ1734" s="6"/>
      <c r="EK1734" s="4"/>
      <c r="EL1734" s="6"/>
      <c r="EM1734" s="5"/>
      <c r="EN1734" s="5"/>
      <c r="EO1734" s="4"/>
      <c r="EP1734" s="6"/>
      <c r="EQ1734" s="4"/>
      <c r="ER1734" s="6"/>
      <c r="ES1734" s="5"/>
      <c r="ET1734" s="5"/>
      <c r="EU1734" s="4"/>
      <c r="EV1734" s="6"/>
      <c r="EW1734" s="4"/>
      <c r="EX1734" s="6"/>
      <c r="EY1734" s="5"/>
      <c r="EZ1734" s="5"/>
      <c r="FA1734" s="4"/>
      <c r="FB1734" s="6"/>
      <c r="FC1734" s="4"/>
      <c r="FD1734" s="6"/>
      <c r="FE1734" s="5"/>
      <c r="FF1734" s="5"/>
      <c r="FG1734" s="4"/>
      <c r="FH1734" s="6"/>
      <c r="FI1734" s="4"/>
      <c r="FJ1734" s="6"/>
      <c r="FK1734" s="5"/>
      <c r="FL1734" s="5"/>
      <c r="FM1734" s="4"/>
      <c r="FN1734" s="6"/>
      <c r="FO1734" s="4"/>
      <c r="FP1734" s="6"/>
      <c r="FQ1734" s="5"/>
      <c r="FR1734" s="5"/>
      <c r="FS1734" s="4"/>
      <c r="FT1734" s="6"/>
      <c r="FU1734" s="4"/>
      <c r="FV1734" s="6"/>
      <c r="FW1734" s="5"/>
      <c r="FX1734" s="5"/>
      <c r="FY1734" s="4"/>
      <c r="FZ1734" s="6"/>
      <c r="GA1734" s="4"/>
      <c r="GB1734" s="6"/>
      <c r="GC1734" s="5"/>
      <c r="GD1734" s="5"/>
      <c r="GE1734" s="4"/>
      <c r="GF1734" s="6"/>
      <c r="GG1734" s="4"/>
      <c r="GH1734" s="6"/>
      <c r="GI1734" s="5"/>
      <c r="GJ1734" s="5"/>
      <c r="GK1734" s="4"/>
      <c r="GL1734" s="6"/>
      <c r="GM1734" s="4"/>
      <c r="GN1734" s="6"/>
      <c r="GO1734" s="5"/>
      <c r="GP1734" s="5"/>
      <c r="GQ1734" s="4"/>
      <c r="GR1734" s="6"/>
      <c r="GS1734" s="4"/>
      <c r="GT1734" s="6"/>
      <c r="GU1734" s="5"/>
      <c r="GV1734" s="5"/>
      <c r="GW1734" s="4"/>
      <c r="GX1734" s="6"/>
      <c r="GY1734" s="4"/>
      <c r="GZ1734" s="6"/>
      <c r="HA1734" s="5"/>
      <c r="HB1734" s="5"/>
      <c r="HC1734" s="4"/>
      <c r="HD1734" s="6"/>
      <c r="HE1734" s="4"/>
      <c r="HF1734" s="6"/>
      <c r="HG1734" s="5"/>
      <c r="HH1734" s="5"/>
      <c r="HI1734" s="4"/>
      <c r="HJ1734" s="6"/>
      <c r="HK1734" s="4"/>
      <c r="HL1734" s="6"/>
      <c r="HM1734" s="5"/>
      <c r="HN1734" s="5"/>
      <c r="HO1734" s="4"/>
      <c r="HP1734" s="6"/>
      <c r="HQ1734" s="4"/>
      <c r="HR1734" s="6"/>
      <c r="HS1734" s="5"/>
      <c r="HT1734" s="5"/>
      <c r="HU1734" s="4"/>
      <c r="HV1734" s="6"/>
      <c r="HW1734" s="4"/>
      <c r="HX1734" s="6"/>
      <c r="HY1734" s="5"/>
      <c r="HZ1734" s="5"/>
      <c r="IA1734" s="4"/>
      <c r="IB1734" s="6"/>
      <c r="IC1734" s="4"/>
      <c r="ID1734" s="6"/>
      <c r="IE1734" s="5"/>
      <c r="IF1734" s="5"/>
      <c r="IG1734" s="4"/>
      <c r="IH1734" s="6"/>
      <c r="II1734" s="4"/>
      <c r="IJ1734" s="6"/>
      <c r="IK1734" s="5"/>
      <c r="IL1734" s="5"/>
      <c r="IM1734" s="4"/>
      <c r="IN1734" s="6"/>
      <c r="IO1734" s="4"/>
      <c r="IP1734" s="6"/>
      <c r="IQ1734" s="5"/>
      <c r="IR1734" s="5"/>
      <c r="IS1734" s="4"/>
      <c r="IT1734" s="6"/>
      <c r="IU1734" s="4"/>
      <c r="IV1734" s="6"/>
      <c r="IW1734" s="5"/>
      <c r="IX1734" s="5"/>
      <c r="IY1734" s="4"/>
      <c r="IZ1734" s="6"/>
      <c r="JA1734" s="4"/>
      <c r="JB1734" s="6"/>
      <c r="JC1734" s="5"/>
      <c r="JD1734" s="5"/>
      <c r="JE1734" s="4"/>
      <c r="JF1734" s="6"/>
      <c r="JG1734" s="4"/>
      <c r="JH1734" s="6"/>
      <c r="JI1734" s="5"/>
      <c r="JJ1734" s="5"/>
      <c r="JK1734" s="4"/>
      <c r="JL1734" s="6"/>
      <c r="JM1734" s="4"/>
      <c r="JN1734" s="6"/>
      <c r="JO1734" s="5"/>
      <c r="JP1734" s="5"/>
      <c r="JQ1734" s="4"/>
      <c r="JR1734" s="6"/>
      <c r="JS1734" s="4"/>
      <c r="JT1734" s="6"/>
      <c r="JU1734" s="5"/>
      <c r="JV1734" s="5"/>
      <c r="JW1734" s="4"/>
      <c r="JX1734" s="6"/>
      <c r="JY1734" s="4"/>
      <c r="JZ1734" s="6"/>
      <c r="KA1734" s="5"/>
      <c r="KB1734" s="5"/>
      <c r="KC1734" s="4"/>
      <c r="KD1734" s="6"/>
      <c r="KE1734" s="4"/>
      <c r="KF1734" s="6"/>
      <c r="KG1734" s="5"/>
      <c r="KH1734" s="5"/>
      <c r="KI1734" s="4"/>
      <c r="KJ1734" s="6"/>
      <c r="KK1734" s="4"/>
      <c r="KL1734" s="6"/>
      <c r="KM1734" s="5"/>
      <c r="KN1734" s="5"/>
    </row>
    <row r="1735">
      <c r="A1735" s="3" t="s">
        <v>85</v>
      </c>
      <c r="B1735" s="3" t="s">
        <v>1158</v>
      </c>
      <c r="C1735" s="3" t="s">
        <v>87</v>
      </c>
      <c r="D1735" s="3" t="s">
        <v>396</v>
      </c>
      <c r="E1735" s="3" t="s">
        <v>489</v>
      </c>
      <c r="F1735" s="3" t="s">
        <v>489</v>
      </c>
      <c r="G1735" s="3" t="s">
        <v>489</v>
      </c>
      <c r="H1735" s="3" t="s">
        <v>351</v>
      </c>
      <c r="I1735" s="3" t="s">
        <v>1306</v>
      </c>
      <c r="J1735" s="3" t="s">
        <v>1318</v>
      </c>
      <c r="K1735" s="4">
        <v>489</v>
      </c>
      <c r="L1735" s="4">
        <f>=ROUNDDOWN(244.5,0)</f>
      </c>
      <c r="M1735" s="4"/>
      <c r="N1735" s="5"/>
      <c r="O1735" s="4"/>
      <c r="P1735" s="4">
        <f>=ROUNDDOWN({0},0)</f>
      </c>
      <c r="Q1735" s="4"/>
      <c r="R1735" s="5"/>
      <c r="S1735" s="4">
        <v>4</v>
      </c>
      <c r="T1735" s="6">
        <v>470.1</v>
      </c>
      <c r="U1735" s="4"/>
      <c r="V1735" s="6"/>
      <c r="W1735" s="5"/>
      <c r="X1735" s="5"/>
      <c r="Y1735" s="4"/>
      <c r="Z1735" s="6"/>
      <c r="AA1735" s="4"/>
      <c r="AB1735" s="6"/>
      <c r="AC1735" s="5"/>
      <c r="AD1735" s="5"/>
      <c r="AE1735" s="4"/>
      <c r="AF1735" s="6"/>
      <c r="AG1735" s="4"/>
      <c r="AH1735" s="6"/>
      <c r="AI1735" s="5"/>
      <c r="AJ1735" s="5"/>
      <c r="AK1735" s="4"/>
      <c r="AL1735" s="6"/>
      <c r="AM1735" s="4"/>
      <c r="AN1735" s="6"/>
      <c r="AO1735" s="5"/>
      <c r="AP1735" s="5"/>
      <c r="AQ1735" s="4"/>
      <c r="AR1735" s="6"/>
      <c r="AS1735" s="4"/>
      <c r="AT1735" s="6"/>
      <c r="AU1735" s="5"/>
      <c r="AV1735" s="5"/>
      <c r="AW1735" s="4"/>
      <c r="AX1735" s="6"/>
      <c r="AY1735" s="4"/>
      <c r="AZ1735" s="6"/>
      <c r="BA1735" s="5"/>
      <c r="BB1735" s="5"/>
      <c r="BC1735" s="4"/>
      <c r="BD1735" s="6"/>
      <c r="BE1735" s="4"/>
      <c r="BF1735" s="6"/>
      <c r="BG1735" s="5"/>
      <c r="BH1735" s="5"/>
      <c r="BI1735" s="4"/>
      <c r="BJ1735" s="6"/>
      <c r="BK1735" s="4"/>
      <c r="BL1735" s="6"/>
      <c r="BM1735" s="5"/>
      <c r="BN1735" s="5"/>
      <c r="BO1735" s="4">
        <v>3</v>
      </c>
      <c r="BP1735" s="6">
        <v>357.49</v>
      </c>
      <c r="BQ1735" s="4"/>
      <c r="BR1735" s="6"/>
      <c r="BS1735" s="5"/>
      <c r="BT1735" s="5"/>
      <c r="BU1735" s="4"/>
      <c r="BV1735" s="6"/>
      <c r="BW1735" s="4"/>
      <c r="BX1735" s="6"/>
      <c r="BY1735" s="5"/>
      <c r="BZ1735" s="5"/>
      <c r="CA1735" s="4"/>
      <c r="CB1735" s="6"/>
      <c r="CC1735" s="4"/>
      <c r="CD1735" s="6"/>
      <c r="CE1735" s="5"/>
      <c r="CF1735" s="5"/>
      <c r="CG1735" s="4"/>
      <c r="CH1735" s="6"/>
      <c r="CI1735" s="4"/>
      <c r="CJ1735" s="6"/>
      <c r="CK1735" s="5"/>
      <c r="CL1735" s="5"/>
      <c r="CM1735" s="4"/>
      <c r="CN1735" s="6"/>
      <c r="CO1735" s="4"/>
      <c r="CP1735" s="6"/>
      <c r="CQ1735" s="5"/>
      <c r="CR1735" s="5"/>
      <c r="CS1735" s="4">
        <v>1</v>
      </c>
      <c r="CT1735" s="6">
        <v>112.61</v>
      </c>
      <c r="CU1735" s="4"/>
      <c r="CV1735" s="6"/>
      <c r="CW1735" s="5"/>
      <c r="CX1735" s="5"/>
      <c r="CY1735" s="4"/>
      <c r="CZ1735" s="6"/>
      <c r="DA1735" s="4"/>
      <c r="DB1735" s="6"/>
      <c r="DC1735" s="5"/>
      <c r="DD1735" s="5"/>
      <c r="DE1735" s="4"/>
      <c r="DF1735" s="6"/>
      <c r="DG1735" s="4"/>
      <c r="DH1735" s="6"/>
      <c r="DI1735" s="5"/>
      <c r="DJ1735" s="5"/>
      <c r="DK1735" s="4"/>
      <c r="DL1735" s="6"/>
      <c r="DM1735" s="4"/>
      <c r="DN1735" s="6"/>
      <c r="DO1735" s="5"/>
      <c r="DP1735" s="5"/>
      <c r="DQ1735" s="4"/>
      <c r="DR1735" s="6"/>
      <c r="DS1735" s="4"/>
      <c r="DT1735" s="6"/>
      <c r="DU1735" s="5"/>
      <c r="DV1735" s="5"/>
      <c r="DW1735" s="4"/>
      <c r="DX1735" s="6"/>
      <c r="DY1735" s="4"/>
      <c r="DZ1735" s="6"/>
      <c r="EA1735" s="5"/>
      <c r="EB1735" s="5"/>
      <c r="EC1735" s="4"/>
      <c r="ED1735" s="6"/>
      <c r="EE1735" s="4"/>
      <c r="EF1735" s="6"/>
      <c r="EG1735" s="5"/>
      <c r="EH1735" s="5"/>
      <c r="EI1735" s="4"/>
      <c r="EJ1735" s="6"/>
      <c r="EK1735" s="4"/>
      <c r="EL1735" s="6"/>
      <c r="EM1735" s="5"/>
      <c r="EN1735" s="5"/>
      <c r="EO1735" s="4"/>
      <c r="EP1735" s="6"/>
      <c r="EQ1735" s="4"/>
      <c r="ER1735" s="6"/>
      <c r="ES1735" s="5"/>
      <c r="ET1735" s="5"/>
      <c r="EU1735" s="4"/>
      <c r="EV1735" s="6"/>
      <c r="EW1735" s="4"/>
      <c r="EX1735" s="6"/>
      <c r="EY1735" s="5"/>
      <c r="EZ1735" s="5"/>
      <c r="FA1735" s="4"/>
      <c r="FB1735" s="6"/>
      <c r="FC1735" s="4"/>
      <c r="FD1735" s="6"/>
      <c r="FE1735" s="5"/>
      <c r="FF1735" s="5"/>
      <c r="FG1735" s="4"/>
      <c r="FH1735" s="6"/>
      <c r="FI1735" s="4"/>
      <c r="FJ1735" s="6"/>
      <c r="FK1735" s="5"/>
      <c r="FL1735" s="5"/>
      <c r="FM1735" s="4"/>
      <c r="FN1735" s="6"/>
      <c r="FO1735" s="4"/>
      <c r="FP1735" s="6"/>
      <c r="FQ1735" s="5"/>
      <c r="FR1735" s="5"/>
      <c r="FS1735" s="4"/>
      <c r="FT1735" s="6"/>
      <c r="FU1735" s="4"/>
      <c r="FV1735" s="6"/>
      <c r="FW1735" s="5"/>
      <c r="FX1735" s="5"/>
      <c r="FY1735" s="4"/>
      <c r="FZ1735" s="6"/>
      <c r="GA1735" s="4"/>
      <c r="GB1735" s="6"/>
      <c r="GC1735" s="5"/>
      <c r="GD1735" s="5"/>
      <c r="GE1735" s="4"/>
      <c r="GF1735" s="6"/>
      <c r="GG1735" s="4"/>
      <c r="GH1735" s="6"/>
      <c r="GI1735" s="5"/>
      <c r="GJ1735" s="5"/>
      <c r="GK1735" s="4"/>
      <c r="GL1735" s="6"/>
      <c r="GM1735" s="4"/>
      <c r="GN1735" s="6"/>
      <c r="GO1735" s="5"/>
      <c r="GP1735" s="5"/>
      <c r="GQ1735" s="4"/>
      <c r="GR1735" s="6"/>
      <c r="GS1735" s="4"/>
      <c r="GT1735" s="6"/>
      <c r="GU1735" s="5"/>
      <c r="GV1735" s="5"/>
      <c r="GW1735" s="4"/>
      <c r="GX1735" s="6"/>
      <c r="GY1735" s="4"/>
      <c r="GZ1735" s="6"/>
      <c r="HA1735" s="5"/>
      <c r="HB1735" s="5"/>
      <c r="HC1735" s="4"/>
      <c r="HD1735" s="6"/>
      <c r="HE1735" s="4"/>
      <c r="HF1735" s="6"/>
      <c r="HG1735" s="5"/>
      <c r="HH1735" s="5"/>
      <c r="HI1735" s="4"/>
      <c r="HJ1735" s="6"/>
      <c r="HK1735" s="4"/>
      <c r="HL1735" s="6"/>
      <c r="HM1735" s="5"/>
      <c r="HN1735" s="5"/>
      <c r="HO1735" s="4"/>
      <c r="HP1735" s="6"/>
      <c r="HQ1735" s="4"/>
      <c r="HR1735" s="6"/>
      <c r="HS1735" s="5"/>
      <c r="HT1735" s="5"/>
      <c r="HU1735" s="4"/>
      <c r="HV1735" s="6"/>
      <c r="HW1735" s="4"/>
      <c r="HX1735" s="6"/>
      <c r="HY1735" s="5"/>
      <c r="HZ1735" s="5"/>
      <c r="IA1735" s="4"/>
      <c r="IB1735" s="6"/>
      <c r="IC1735" s="4"/>
      <c r="ID1735" s="6"/>
      <c r="IE1735" s="5"/>
      <c r="IF1735" s="5"/>
      <c r="IG1735" s="4"/>
      <c r="IH1735" s="6"/>
      <c r="II1735" s="4"/>
      <c r="IJ1735" s="6"/>
      <c r="IK1735" s="5"/>
      <c r="IL1735" s="5"/>
      <c r="IM1735" s="4"/>
      <c r="IN1735" s="6"/>
      <c r="IO1735" s="4"/>
      <c r="IP1735" s="6"/>
      <c r="IQ1735" s="5"/>
      <c r="IR1735" s="5"/>
      <c r="IS1735" s="4"/>
      <c r="IT1735" s="6"/>
      <c r="IU1735" s="4"/>
      <c r="IV1735" s="6"/>
      <c r="IW1735" s="5"/>
      <c r="IX1735" s="5"/>
      <c r="IY1735" s="4"/>
      <c r="IZ1735" s="6"/>
      <c r="JA1735" s="4"/>
      <c r="JB1735" s="6"/>
      <c r="JC1735" s="5"/>
      <c r="JD1735" s="5"/>
      <c r="JE1735" s="4"/>
      <c r="JF1735" s="6"/>
      <c r="JG1735" s="4"/>
      <c r="JH1735" s="6"/>
      <c r="JI1735" s="5"/>
      <c r="JJ1735" s="5"/>
      <c r="JK1735" s="4"/>
      <c r="JL1735" s="6"/>
      <c r="JM1735" s="4"/>
      <c r="JN1735" s="6"/>
      <c r="JO1735" s="5"/>
      <c r="JP1735" s="5"/>
      <c r="JQ1735" s="4"/>
      <c r="JR1735" s="6"/>
      <c r="JS1735" s="4"/>
      <c r="JT1735" s="6"/>
      <c r="JU1735" s="5"/>
      <c r="JV1735" s="5"/>
      <c r="JW1735" s="4"/>
      <c r="JX1735" s="6"/>
      <c r="JY1735" s="4"/>
      <c r="JZ1735" s="6"/>
      <c r="KA1735" s="5"/>
      <c r="KB1735" s="5"/>
      <c r="KC1735" s="4"/>
      <c r="KD1735" s="6"/>
      <c r="KE1735" s="4"/>
      <c r="KF1735" s="6"/>
      <c r="KG1735" s="5"/>
      <c r="KH1735" s="5"/>
      <c r="KI1735" s="4"/>
      <c r="KJ1735" s="6"/>
      <c r="KK1735" s="4"/>
      <c r="KL1735" s="6"/>
      <c r="KM1735" s="5"/>
      <c r="KN1735" s="5"/>
    </row>
    <row r="1736">
      <c r="A1736" s="3" t="s">
        <v>85</v>
      </c>
      <c r="B1736" s="3" t="s">
        <v>1158</v>
      </c>
      <c r="C1736" s="3" t="s">
        <v>87</v>
      </c>
      <c r="D1736" s="3" t="s">
        <v>396</v>
      </c>
      <c r="E1736" s="3" t="s">
        <v>1160</v>
      </c>
      <c r="F1736" s="3" t="s">
        <v>1160</v>
      </c>
      <c r="G1736" s="3" t="s">
        <v>1160</v>
      </c>
      <c r="H1736" s="3" t="s">
        <v>351</v>
      </c>
      <c r="I1736" s="3" t="s">
        <v>1308</v>
      </c>
      <c r="J1736" s="3" t="s">
        <v>1318</v>
      </c>
      <c r="K1736" s="4"/>
      <c r="L1736" s="4">
        <f>=ROUNDDOWN({0},0)</f>
      </c>
      <c r="M1736" s="4"/>
      <c r="N1736" s="5"/>
      <c r="O1736" s="4"/>
      <c r="P1736" s="4">
        <f>=ROUNDDOWN({0},0)</f>
      </c>
      <c r="Q1736" s="4"/>
      <c r="R1736" s="5"/>
      <c r="S1736" s="4"/>
      <c r="T1736" s="6"/>
      <c r="U1736" s="4"/>
      <c r="V1736" s="6"/>
      <c r="W1736" s="5"/>
      <c r="X1736" s="5"/>
      <c r="Y1736" s="4"/>
      <c r="Z1736" s="6"/>
      <c r="AA1736" s="4"/>
      <c r="AB1736" s="6"/>
      <c r="AC1736" s="5"/>
      <c r="AD1736" s="5"/>
      <c r="AE1736" s="4"/>
      <c r="AF1736" s="6"/>
      <c r="AG1736" s="4"/>
      <c r="AH1736" s="6"/>
      <c r="AI1736" s="5"/>
      <c r="AJ1736" s="5"/>
      <c r="AK1736" s="4"/>
      <c r="AL1736" s="6"/>
      <c r="AM1736" s="4"/>
      <c r="AN1736" s="6"/>
      <c r="AO1736" s="5"/>
      <c r="AP1736" s="5"/>
      <c r="AQ1736" s="4"/>
      <c r="AR1736" s="6"/>
      <c r="AS1736" s="4"/>
      <c r="AT1736" s="6"/>
      <c r="AU1736" s="5"/>
      <c r="AV1736" s="5"/>
      <c r="AW1736" s="4"/>
      <c r="AX1736" s="6"/>
      <c r="AY1736" s="4"/>
      <c r="AZ1736" s="6"/>
      <c r="BA1736" s="5"/>
      <c r="BB1736" s="5"/>
      <c r="BC1736" s="4"/>
      <c r="BD1736" s="6"/>
      <c r="BE1736" s="4"/>
      <c r="BF1736" s="6"/>
      <c r="BG1736" s="5"/>
      <c r="BH1736" s="5"/>
      <c r="BI1736" s="4"/>
      <c r="BJ1736" s="6"/>
      <c r="BK1736" s="4"/>
      <c r="BL1736" s="6"/>
      <c r="BM1736" s="5"/>
      <c r="BN1736" s="5"/>
      <c r="BO1736" s="4"/>
      <c r="BP1736" s="6"/>
      <c r="BQ1736" s="4"/>
      <c r="BR1736" s="6"/>
      <c r="BS1736" s="5"/>
      <c r="BT1736" s="5"/>
      <c r="BU1736" s="4"/>
      <c r="BV1736" s="6"/>
      <c r="BW1736" s="4"/>
      <c r="BX1736" s="6"/>
      <c r="BY1736" s="5"/>
      <c r="BZ1736" s="5"/>
      <c r="CA1736" s="4"/>
      <c r="CB1736" s="6"/>
      <c r="CC1736" s="4"/>
      <c r="CD1736" s="6"/>
      <c r="CE1736" s="5"/>
      <c r="CF1736" s="5"/>
      <c r="CG1736" s="4"/>
      <c r="CH1736" s="6"/>
      <c r="CI1736" s="4"/>
      <c r="CJ1736" s="6"/>
      <c r="CK1736" s="5"/>
      <c r="CL1736" s="5"/>
      <c r="CM1736" s="4"/>
      <c r="CN1736" s="6"/>
      <c r="CO1736" s="4"/>
      <c r="CP1736" s="6"/>
      <c r="CQ1736" s="5"/>
      <c r="CR1736" s="5"/>
      <c r="CS1736" s="4"/>
      <c r="CT1736" s="6"/>
      <c r="CU1736" s="4"/>
      <c r="CV1736" s="6"/>
      <c r="CW1736" s="5"/>
      <c r="CX1736" s="5"/>
      <c r="CY1736" s="4"/>
      <c r="CZ1736" s="6"/>
      <c r="DA1736" s="4"/>
      <c r="DB1736" s="6"/>
      <c r="DC1736" s="5"/>
      <c r="DD1736" s="5"/>
      <c r="DE1736" s="4"/>
      <c r="DF1736" s="6"/>
      <c r="DG1736" s="4"/>
      <c r="DH1736" s="6"/>
      <c r="DI1736" s="5"/>
      <c r="DJ1736" s="5"/>
      <c r="DK1736" s="4"/>
      <c r="DL1736" s="6"/>
      <c r="DM1736" s="4"/>
      <c r="DN1736" s="6"/>
      <c r="DO1736" s="5"/>
      <c r="DP1736" s="5"/>
      <c r="DQ1736" s="4"/>
      <c r="DR1736" s="6"/>
      <c r="DS1736" s="4"/>
      <c r="DT1736" s="6"/>
      <c r="DU1736" s="5"/>
      <c r="DV1736" s="5"/>
      <c r="DW1736" s="4"/>
      <c r="DX1736" s="6"/>
      <c r="DY1736" s="4"/>
      <c r="DZ1736" s="6"/>
      <c r="EA1736" s="5"/>
      <c r="EB1736" s="5"/>
      <c r="EC1736" s="4"/>
      <c r="ED1736" s="6"/>
      <c r="EE1736" s="4"/>
      <c r="EF1736" s="6"/>
      <c r="EG1736" s="5"/>
      <c r="EH1736" s="5"/>
      <c r="EI1736" s="4"/>
      <c r="EJ1736" s="6"/>
      <c r="EK1736" s="4"/>
      <c r="EL1736" s="6"/>
      <c r="EM1736" s="5"/>
      <c r="EN1736" s="5"/>
      <c r="EO1736" s="4"/>
      <c r="EP1736" s="6"/>
      <c r="EQ1736" s="4"/>
      <c r="ER1736" s="6"/>
      <c r="ES1736" s="5"/>
      <c r="ET1736" s="5"/>
      <c r="EU1736" s="4"/>
      <c r="EV1736" s="6"/>
      <c r="EW1736" s="4"/>
      <c r="EX1736" s="6"/>
      <c r="EY1736" s="5"/>
      <c r="EZ1736" s="5"/>
      <c r="FA1736" s="4"/>
      <c r="FB1736" s="6"/>
      <c r="FC1736" s="4"/>
      <c r="FD1736" s="6"/>
      <c r="FE1736" s="5"/>
      <c r="FF1736" s="5"/>
      <c r="FG1736" s="4"/>
      <c r="FH1736" s="6"/>
      <c r="FI1736" s="4"/>
      <c r="FJ1736" s="6"/>
      <c r="FK1736" s="5"/>
      <c r="FL1736" s="5"/>
      <c r="FM1736" s="4"/>
      <c r="FN1736" s="6"/>
      <c r="FO1736" s="4"/>
      <c r="FP1736" s="6"/>
      <c r="FQ1736" s="5"/>
      <c r="FR1736" s="5"/>
      <c r="FS1736" s="4"/>
      <c r="FT1736" s="6"/>
      <c r="FU1736" s="4"/>
      <c r="FV1736" s="6"/>
      <c r="FW1736" s="5"/>
      <c r="FX1736" s="5"/>
      <c r="FY1736" s="4"/>
      <c r="FZ1736" s="6"/>
      <c r="GA1736" s="4"/>
      <c r="GB1736" s="6"/>
      <c r="GC1736" s="5"/>
      <c r="GD1736" s="5"/>
      <c r="GE1736" s="4"/>
      <c r="GF1736" s="6"/>
      <c r="GG1736" s="4"/>
      <c r="GH1736" s="6"/>
      <c r="GI1736" s="5"/>
      <c r="GJ1736" s="5"/>
      <c r="GK1736" s="4"/>
      <c r="GL1736" s="6"/>
      <c r="GM1736" s="4"/>
      <c r="GN1736" s="6"/>
      <c r="GO1736" s="5"/>
      <c r="GP1736" s="5"/>
      <c r="GQ1736" s="4"/>
      <c r="GR1736" s="6"/>
      <c r="GS1736" s="4"/>
      <c r="GT1736" s="6"/>
      <c r="GU1736" s="5"/>
      <c r="GV1736" s="5"/>
      <c r="GW1736" s="4"/>
      <c r="GX1736" s="6"/>
      <c r="GY1736" s="4"/>
      <c r="GZ1736" s="6"/>
      <c r="HA1736" s="5"/>
      <c r="HB1736" s="5"/>
      <c r="HC1736" s="4"/>
      <c r="HD1736" s="6"/>
      <c r="HE1736" s="4"/>
      <c r="HF1736" s="6"/>
      <c r="HG1736" s="5"/>
      <c r="HH1736" s="5"/>
      <c r="HI1736" s="4"/>
      <c r="HJ1736" s="6"/>
      <c r="HK1736" s="4"/>
      <c r="HL1736" s="6"/>
      <c r="HM1736" s="5"/>
      <c r="HN1736" s="5"/>
      <c r="HO1736" s="4"/>
      <c r="HP1736" s="6"/>
      <c r="HQ1736" s="4"/>
      <c r="HR1736" s="6"/>
      <c r="HS1736" s="5"/>
      <c r="HT1736" s="5"/>
      <c r="HU1736" s="4"/>
      <c r="HV1736" s="6"/>
      <c r="HW1736" s="4"/>
      <c r="HX1736" s="6"/>
      <c r="HY1736" s="5"/>
      <c r="HZ1736" s="5"/>
      <c r="IA1736" s="4"/>
      <c r="IB1736" s="6"/>
      <c r="IC1736" s="4"/>
      <c r="ID1736" s="6"/>
      <c r="IE1736" s="5"/>
      <c r="IF1736" s="5"/>
      <c r="IG1736" s="4"/>
      <c r="IH1736" s="6"/>
      <c r="II1736" s="4"/>
      <c r="IJ1736" s="6"/>
      <c r="IK1736" s="5"/>
      <c r="IL1736" s="5"/>
      <c r="IM1736" s="4"/>
      <c r="IN1736" s="6"/>
      <c r="IO1736" s="4"/>
      <c r="IP1736" s="6"/>
      <c r="IQ1736" s="5"/>
      <c r="IR1736" s="5"/>
      <c r="IS1736" s="4"/>
      <c r="IT1736" s="6"/>
      <c r="IU1736" s="4"/>
      <c r="IV1736" s="6"/>
      <c r="IW1736" s="5"/>
      <c r="IX1736" s="5"/>
      <c r="IY1736" s="4"/>
      <c r="IZ1736" s="6"/>
      <c r="JA1736" s="4"/>
      <c r="JB1736" s="6"/>
      <c r="JC1736" s="5"/>
      <c r="JD1736" s="5"/>
      <c r="JE1736" s="4"/>
      <c r="JF1736" s="6"/>
      <c r="JG1736" s="4"/>
      <c r="JH1736" s="6"/>
      <c r="JI1736" s="5"/>
      <c r="JJ1736" s="5"/>
      <c r="JK1736" s="4"/>
      <c r="JL1736" s="6"/>
      <c r="JM1736" s="4"/>
      <c r="JN1736" s="6"/>
      <c r="JO1736" s="5"/>
      <c r="JP1736" s="5"/>
      <c r="JQ1736" s="4"/>
      <c r="JR1736" s="6"/>
      <c r="JS1736" s="4"/>
      <c r="JT1736" s="6"/>
      <c r="JU1736" s="5"/>
      <c r="JV1736" s="5"/>
      <c r="JW1736" s="4"/>
      <c r="JX1736" s="6"/>
      <c r="JY1736" s="4"/>
      <c r="JZ1736" s="6"/>
      <c r="KA1736" s="5"/>
      <c r="KB1736" s="5"/>
      <c r="KC1736" s="4"/>
      <c r="KD1736" s="6"/>
      <c r="KE1736" s="4"/>
      <c r="KF1736" s="6"/>
      <c r="KG1736" s="5"/>
      <c r="KH1736" s="5"/>
      <c r="KI1736" s="4"/>
      <c r="KJ1736" s="6"/>
      <c r="KK1736" s="4"/>
      <c r="KL1736" s="6"/>
      <c r="KM1736" s="5"/>
      <c r="KN1736" s="5"/>
    </row>
    <row r="1737">
      <c r="A1737" s="3" t="s">
        <v>85</v>
      </c>
      <c r="B1737" s="3" t="s">
        <v>1158</v>
      </c>
      <c r="C1737" s="3" t="s">
        <v>87</v>
      </c>
      <c r="D1737" s="3" t="s">
        <v>396</v>
      </c>
      <c r="E1737" s="3" t="s">
        <v>1159</v>
      </c>
      <c r="F1737" s="3" t="s">
        <v>1159</v>
      </c>
      <c r="G1737" s="3" t="s">
        <v>1159</v>
      </c>
      <c r="H1737" s="3" t="s">
        <v>104</v>
      </c>
      <c r="I1737" s="3" t="s">
        <v>1422</v>
      </c>
      <c r="J1737" s="3" t="s">
        <v>1318</v>
      </c>
      <c r="K1737" s="4">
        <v>481</v>
      </c>
      <c r="L1737" s="4">
        <f>=ROUNDDOWN(240.5,0)</f>
      </c>
      <c r="M1737" s="4"/>
      <c r="N1737" s="5"/>
      <c r="O1737" s="4"/>
      <c r="P1737" s="4">
        <f>=ROUNDDOWN({0},0)</f>
      </c>
      <c r="Q1737" s="4"/>
      <c r="R1737" s="5"/>
      <c r="S1737" s="4"/>
      <c r="T1737" s="6"/>
      <c r="U1737" s="4"/>
      <c r="V1737" s="6"/>
      <c r="W1737" s="5"/>
      <c r="X1737" s="5"/>
      <c r="Y1737" s="4"/>
      <c r="Z1737" s="6"/>
      <c r="AA1737" s="4"/>
      <c r="AB1737" s="6"/>
      <c r="AC1737" s="5"/>
      <c r="AD1737" s="5"/>
      <c r="AE1737" s="4"/>
      <c r="AF1737" s="6"/>
      <c r="AG1737" s="4"/>
      <c r="AH1737" s="6"/>
      <c r="AI1737" s="5"/>
      <c r="AJ1737" s="5"/>
      <c r="AK1737" s="4"/>
      <c r="AL1737" s="6"/>
      <c r="AM1737" s="4"/>
      <c r="AN1737" s="6"/>
      <c r="AO1737" s="5"/>
      <c r="AP1737" s="5"/>
      <c r="AQ1737" s="4"/>
      <c r="AR1737" s="6"/>
      <c r="AS1737" s="4"/>
      <c r="AT1737" s="6"/>
      <c r="AU1737" s="5"/>
      <c r="AV1737" s="5"/>
      <c r="AW1737" s="4"/>
      <c r="AX1737" s="6"/>
      <c r="AY1737" s="4"/>
      <c r="AZ1737" s="6"/>
      <c r="BA1737" s="5"/>
      <c r="BB1737" s="5"/>
      <c r="BC1737" s="4"/>
      <c r="BD1737" s="6"/>
      <c r="BE1737" s="4"/>
      <c r="BF1737" s="6"/>
      <c r="BG1737" s="5"/>
      <c r="BH1737" s="5"/>
      <c r="BI1737" s="4"/>
      <c r="BJ1737" s="6"/>
      <c r="BK1737" s="4"/>
      <c r="BL1737" s="6"/>
      <c r="BM1737" s="5"/>
      <c r="BN1737" s="5"/>
      <c r="BO1737" s="4"/>
      <c r="BP1737" s="6"/>
      <c r="BQ1737" s="4"/>
      <c r="BR1737" s="6"/>
      <c r="BS1737" s="5"/>
      <c r="BT1737" s="5"/>
      <c r="BU1737" s="4"/>
      <c r="BV1737" s="6"/>
      <c r="BW1737" s="4"/>
      <c r="BX1737" s="6"/>
      <c r="BY1737" s="5"/>
      <c r="BZ1737" s="5"/>
      <c r="CA1737" s="4"/>
      <c r="CB1737" s="6"/>
      <c r="CC1737" s="4"/>
      <c r="CD1737" s="6"/>
      <c r="CE1737" s="5"/>
      <c r="CF1737" s="5"/>
      <c r="CG1737" s="4"/>
      <c r="CH1737" s="6"/>
      <c r="CI1737" s="4"/>
      <c r="CJ1737" s="6"/>
      <c r="CK1737" s="5"/>
      <c r="CL1737" s="5"/>
      <c r="CM1737" s="4"/>
      <c r="CN1737" s="6"/>
      <c r="CO1737" s="4"/>
      <c r="CP1737" s="6"/>
      <c r="CQ1737" s="5"/>
      <c r="CR1737" s="5"/>
      <c r="CS1737" s="4"/>
      <c r="CT1737" s="6"/>
      <c r="CU1737" s="4"/>
      <c r="CV1737" s="6"/>
      <c r="CW1737" s="5"/>
      <c r="CX1737" s="5"/>
      <c r="CY1737" s="4"/>
      <c r="CZ1737" s="6"/>
      <c r="DA1737" s="4"/>
      <c r="DB1737" s="6"/>
      <c r="DC1737" s="5"/>
      <c r="DD1737" s="5"/>
      <c r="DE1737" s="4"/>
      <c r="DF1737" s="6"/>
      <c r="DG1737" s="4"/>
      <c r="DH1737" s="6"/>
      <c r="DI1737" s="5"/>
      <c r="DJ1737" s="5"/>
      <c r="DK1737" s="4"/>
      <c r="DL1737" s="6"/>
      <c r="DM1737" s="4"/>
      <c r="DN1737" s="6"/>
      <c r="DO1737" s="5"/>
      <c r="DP1737" s="5"/>
      <c r="DQ1737" s="4"/>
      <c r="DR1737" s="6"/>
      <c r="DS1737" s="4"/>
      <c r="DT1737" s="6"/>
      <c r="DU1737" s="5"/>
      <c r="DV1737" s="5"/>
      <c r="DW1737" s="4"/>
      <c r="DX1737" s="6"/>
      <c r="DY1737" s="4"/>
      <c r="DZ1737" s="6"/>
      <c r="EA1737" s="5"/>
      <c r="EB1737" s="5"/>
      <c r="EC1737" s="4"/>
      <c r="ED1737" s="6"/>
      <c r="EE1737" s="4"/>
      <c r="EF1737" s="6"/>
      <c r="EG1737" s="5"/>
      <c r="EH1737" s="5"/>
      <c r="EI1737" s="4"/>
      <c r="EJ1737" s="6"/>
      <c r="EK1737" s="4"/>
      <c r="EL1737" s="6"/>
      <c r="EM1737" s="5"/>
      <c r="EN1737" s="5"/>
      <c r="EO1737" s="4"/>
      <c r="EP1737" s="6"/>
      <c r="EQ1737" s="4"/>
      <c r="ER1737" s="6"/>
      <c r="ES1737" s="5"/>
      <c r="ET1737" s="5"/>
      <c r="EU1737" s="4"/>
      <c r="EV1737" s="6"/>
      <c r="EW1737" s="4"/>
      <c r="EX1737" s="6"/>
      <c r="EY1737" s="5"/>
      <c r="EZ1737" s="5"/>
      <c r="FA1737" s="4"/>
      <c r="FB1737" s="6"/>
      <c r="FC1737" s="4"/>
      <c r="FD1737" s="6"/>
      <c r="FE1737" s="5"/>
      <c r="FF1737" s="5"/>
      <c r="FG1737" s="4"/>
      <c r="FH1737" s="6"/>
      <c r="FI1737" s="4"/>
      <c r="FJ1737" s="6"/>
      <c r="FK1737" s="5"/>
      <c r="FL1737" s="5"/>
      <c r="FM1737" s="4"/>
      <c r="FN1737" s="6"/>
      <c r="FO1737" s="4"/>
      <c r="FP1737" s="6"/>
      <c r="FQ1737" s="5"/>
      <c r="FR1737" s="5"/>
      <c r="FS1737" s="4"/>
      <c r="FT1737" s="6"/>
      <c r="FU1737" s="4"/>
      <c r="FV1737" s="6"/>
      <c r="FW1737" s="5"/>
      <c r="FX1737" s="5"/>
      <c r="FY1737" s="4"/>
      <c r="FZ1737" s="6"/>
      <c r="GA1737" s="4"/>
      <c r="GB1737" s="6"/>
      <c r="GC1737" s="5"/>
      <c r="GD1737" s="5"/>
      <c r="GE1737" s="4"/>
      <c r="GF1737" s="6"/>
      <c r="GG1737" s="4"/>
      <c r="GH1737" s="6"/>
      <c r="GI1737" s="5"/>
      <c r="GJ1737" s="5"/>
      <c r="GK1737" s="4"/>
      <c r="GL1737" s="6"/>
      <c r="GM1737" s="4"/>
      <c r="GN1737" s="6"/>
      <c r="GO1737" s="5"/>
      <c r="GP1737" s="5"/>
      <c r="GQ1737" s="4"/>
      <c r="GR1737" s="6"/>
      <c r="GS1737" s="4"/>
      <c r="GT1737" s="6"/>
      <c r="GU1737" s="5"/>
      <c r="GV1737" s="5"/>
      <c r="GW1737" s="4"/>
      <c r="GX1737" s="6"/>
      <c r="GY1737" s="4"/>
      <c r="GZ1737" s="6"/>
      <c r="HA1737" s="5"/>
      <c r="HB1737" s="5"/>
      <c r="HC1737" s="4"/>
      <c r="HD1737" s="6"/>
      <c r="HE1737" s="4"/>
      <c r="HF1737" s="6"/>
      <c r="HG1737" s="5"/>
      <c r="HH1737" s="5"/>
      <c r="HI1737" s="4"/>
      <c r="HJ1737" s="6"/>
      <c r="HK1737" s="4"/>
      <c r="HL1737" s="6"/>
      <c r="HM1737" s="5"/>
      <c r="HN1737" s="5"/>
      <c r="HO1737" s="4"/>
      <c r="HP1737" s="6"/>
      <c r="HQ1737" s="4"/>
      <c r="HR1737" s="6"/>
      <c r="HS1737" s="5"/>
      <c r="HT1737" s="5"/>
      <c r="HU1737" s="4"/>
      <c r="HV1737" s="6"/>
      <c r="HW1737" s="4"/>
      <c r="HX1737" s="6"/>
      <c r="HY1737" s="5"/>
      <c r="HZ1737" s="5"/>
      <c r="IA1737" s="4"/>
      <c r="IB1737" s="6"/>
      <c r="IC1737" s="4"/>
      <c r="ID1737" s="6"/>
      <c r="IE1737" s="5"/>
      <c r="IF1737" s="5"/>
      <c r="IG1737" s="4"/>
      <c r="IH1737" s="6"/>
      <c r="II1737" s="4"/>
      <c r="IJ1737" s="6"/>
      <c r="IK1737" s="5"/>
      <c r="IL1737" s="5"/>
      <c r="IM1737" s="4"/>
      <c r="IN1737" s="6"/>
      <c r="IO1737" s="4"/>
      <c r="IP1737" s="6"/>
      <c r="IQ1737" s="5"/>
      <c r="IR1737" s="5"/>
      <c r="IS1737" s="4"/>
      <c r="IT1737" s="6"/>
      <c r="IU1737" s="4"/>
      <c r="IV1737" s="6"/>
      <c r="IW1737" s="5"/>
      <c r="IX1737" s="5"/>
      <c r="IY1737" s="4"/>
      <c r="IZ1737" s="6"/>
      <c r="JA1737" s="4"/>
      <c r="JB1737" s="6"/>
      <c r="JC1737" s="5"/>
      <c r="JD1737" s="5"/>
      <c r="JE1737" s="4"/>
      <c r="JF1737" s="6"/>
      <c r="JG1737" s="4"/>
      <c r="JH1737" s="6"/>
      <c r="JI1737" s="5"/>
      <c r="JJ1737" s="5"/>
      <c r="JK1737" s="4"/>
      <c r="JL1737" s="6"/>
      <c r="JM1737" s="4"/>
      <c r="JN1737" s="6"/>
      <c r="JO1737" s="5"/>
      <c r="JP1737" s="5"/>
      <c r="JQ1737" s="4"/>
      <c r="JR1737" s="6"/>
      <c r="JS1737" s="4"/>
      <c r="JT1737" s="6"/>
      <c r="JU1737" s="5"/>
      <c r="JV1737" s="5"/>
      <c r="JW1737" s="4"/>
      <c r="JX1737" s="6"/>
      <c r="JY1737" s="4"/>
      <c r="JZ1737" s="6"/>
      <c r="KA1737" s="5"/>
      <c r="KB1737" s="5"/>
      <c r="KC1737" s="4"/>
      <c r="KD1737" s="6"/>
      <c r="KE1737" s="4"/>
      <c r="KF1737" s="6"/>
      <c r="KG1737" s="5"/>
      <c r="KH1737" s="5"/>
      <c r="KI1737" s="4"/>
      <c r="KJ1737" s="6"/>
      <c r="KK1737" s="4"/>
      <c r="KL1737" s="6"/>
      <c r="KM1737" s="5"/>
      <c r="KN1737" s="5"/>
    </row>
    <row r="1738">
      <c r="A1738" s="3" t="s">
        <v>85</v>
      </c>
      <c r="B1738" s="3" t="s">
        <v>1158</v>
      </c>
      <c r="C1738" s="3" t="s">
        <v>87</v>
      </c>
      <c r="D1738" s="3" t="s">
        <v>396</v>
      </c>
      <c r="E1738" s="3" t="s">
        <v>1161</v>
      </c>
      <c r="F1738" s="3" t="s">
        <v>1161</v>
      </c>
      <c r="G1738" s="3" t="s">
        <v>1161</v>
      </c>
      <c r="H1738" s="3" t="s">
        <v>351</v>
      </c>
      <c r="I1738" s="3" t="s">
        <v>1346</v>
      </c>
      <c r="J1738" s="3" t="s">
        <v>1318</v>
      </c>
      <c r="K1738" s="4"/>
      <c r="L1738" s="4">
        <f>=ROUNDDOWN({0},0)</f>
      </c>
      <c r="M1738" s="4"/>
      <c r="N1738" s="5"/>
      <c r="O1738" s="4"/>
      <c r="P1738" s="4">
        <f>=ROUNDDOWN({0},0)</f>
      </c>
      <c r="Q1738" s="4"/>
      <c r="R1738" s="5"/>
      <c r="S1738" s="4"/>
      <c r="T1738" s="6"/>
      <c r="U1738" s="4"/>
      <c r="V1738" s="6"/>
      <c r="W1738" s="5"/>
      <c r="X1738" s="5"/>
      <c r="Y1738" s="4"/>
      <c r="Z1738" s="6"/>
      <c r="AA1738" s="4"/>
      <c r="AB1738" s="6"/>
      <c r="AC1738" s="5"/>
      <c r="AD1738" s="5"/>
      <c r="AE1738" s="4"/>
      <c r="AF1738" s="6"/>
      <c r="AG1738" s="4"/>
      <c r="AH1738" s="6"/>
      <c r="AI1738" s="5"/>
      <c r="AJ1738" s="5"/>
      <c r="AK1738" s="4"/>
      <c r="AL1738" s="6"/>
      <c r="AM1738" s="4"/>
      <c r="AN1738" s="6"/>
      <c r="AO1738" s="5"/>
      <c r="AP1738" s="5"/>
      <c r="AQ1738" s="4"/>
      <c r="AR1738" s="6"/>
      <c r="AS1738" s="4"/>
      <c r="AT1738" s="6"/>
      <c r="AU1738" s="5"/>
      <c r="AV1738" s="5"/>
      <c r="AW1738" s="4"/>
      <c r="AX1738" s="6"/>
      <c r="AY1738" s="4"/>
      <c r="AZ1738" s="6"/>
      <c r="BA1738" s="5"/>
      <c r="BB1738" s="5"/>
      <c r="BC1738" s="4"/>
      <c r="BD1738" s="6"/>
      <c r="BE1738" s="4"/>
      <c r="BF1738" s="6"/>
      <c r="BG1738" s="5"/>
      <c r="BH1738" s="5"/>
      <c r="BI1738" s="4"/>
      <c r="BJ1738" s="6"/>
      <c r="BK1738" s="4"/>
      <c r="BL1738" s="6"/>
      <c r="BM1738" s="5"/>
      <c r="BN1738" s="5"/>
      <c r="BO1738" s="4"/>
      <c r="BP1738" s="6"/>
      <c r="BQ1738" s="4"/>
      <c r="BR1738" s="6"/>
      <c r="BS1738" s="5"/>
      <c r="BT1738" s="5"/>
      <c r="BU1738" s="4"/>
      <c r="BV1738" s="6"/>
      <c r="BW1738" s="4"/>
      <c r="BX1738" s="6"/>
      <c r="BY1738" s="5"/>
      <c r="BZ1738" s="5"/>
      <c r="CA1738" s="4"/>
      <c r="CB1738" s="6"/>
      <c r="CC1738" s="4"/>
      <c r="CD1738" s="6"/>
      <c r="CE1738" s="5"/>
      <c r="CF1738" s="5"/>
      <c r="CG1738" s="4"/>
      <c r="CH1738" s="6"/>
      <c r="CI1738" s="4"/>
      <c r="CJ1738" s="6"/>
      <c r="CK1738" s="5"/>
      <c r="CL1738" s="5"/>
      <c r="CM1738" s="4"/>
      <c r="CN1738" s="6"/>
      <c r="CO1738" s="4"/>
      <c r="CP1738" s="6"/>
      <c r="CQ1738" s="5"/>
      <c r="CR1738" s="5"/>
      <c r="CS1738" s="4"/>
      <c r="CT1738" s="6"/>
      <c r="CU1738" s="4"/>
      <c r="CV1738" s="6"/>
      <c r="CW1738" s="5"/>
      <c r="CX1738" s="5"/>
      <c r="CY1738" s="4"/>
      <c r="CZ1738" s="6"/>
      <c r="DA1738" s="4"/>
      <c r="DB1738" s="6"/>
      <c r="DC1738" s="5"/>
      <c r="DD1738" s="5"/>
      <c r="DE1738" s="4"/>
      <c r="DF1738" s="6"/>
      <c r="DG1738" s="4"/>
      <c r="DH1738" s="6"/>
      <c r="DI1738" s="5"/>
      <c r="DJ1738" s="5"/>
      <c r="DK1738" s="4"/>
      <c r="DL1738" s="6"/>
      <c r="DM1738" s="4"/>
      <c r="DN1738" s="6"/>
      <c r="DO1738" s="5"/>
      <c r="DP1738" s="5"/>
      <c r="DQ1738" s="4"/>
      <c r="DR1738" s="6"/>
      <c r="DS1738" s="4"/>
      <c r="DT1738" s="6"/>
      <c r="DU1738" s="5"/>
      <c r="DV1738" s="5"/>
      <c r="DW1738" s="4"/>
      <c r="DX1738" s="6"/>
      <c r="DY1738" s="4"/>
      <c r="DZ1738" s="6"/>
      <c r="EA1738" s="5"/>
      <c r="EB1738" s="5"/>
      <c r="EC1738" s="4"/>
      <c r="ED1738" s="6"/>
      <c r="EE1738" s="4"/>
      <c r="EF1738" s="6"/>
      <c r="EG1738" s="5"/>
      <c r="EH1738" s="5"/>
      <c r="EI1738" s="4"/>
      <c r="EJ1738" s="6"/>
      <c r="EK1738" s="4"/>
      <c r="EL1738" s="6"/>
      <c r="EM1738" s="5"/>
      <c r="EN1738" s="5"/>
      <c r="EO1738" s="4"/>
      <c r="EP1738" s="6"/>
      <c r="EQ1738" s="4"/>
      <c r="ER1738" s="6"/>
      <c r="ES1738" s="5"/>
      <c r="ET1738" s="5"/>
      <c r="EU1738" s="4"/>
      <c r="EV1738" s="6"/>
      <c r="EW1738" s="4"/>
      <c r="EX1738" s="6"/>
      <c r="EY1738" s="5"/>
      <c r="EZ1738" s="5"/>
      <c r="FA1738" s="4"/>
      <c r="FB1738" s="6"/>
      <c r="FC1738" s="4"/>
      <c r="FD1738" s="6"/>
      <c r="FE1738" s="5"/>
      <c r="FF1738" s="5"/>
      <c r="FG1738" s="4"/>
      <c r="FH1738" s="6"/>
      <c r="FI1738" s="4"/>
      <c r="FJ1738" s="6"/>
      <c r="FK1738" s="5"/>
      <c r="FL1738" s="5"/>
      <c r="FM1738" s="4"/>
      <c r="FN1738" s="6"/>
      <c r="FO1738" s="4"/>
      <c r="FP1738" s="6"/>
      <c r="FQ1738" s="5"/>
      <c r="FR1738" s="5"/>
      <c r="FS1738" s="4"/>
      <c r="FT1738" s="6"/>
      <c r="FU1738" s="4"/>
      <c r="FV1738" s="6"/>
      <c r="FW1738" s="5"/>
      <c r="FX1738" s="5"/>
      <c r="FY1738" s="4"/>
      <c r="FZ1738" s="6"/>
      <c r="GA1738" s="4"/>
      <c r="GB1738" s="6"/>
      <c r="GC1738" s="5"/>
      <c r="GD1738" s="5"/>
      <c r="GE1738" s="4"/>
      <c r="GF1738" s="6"/>
      <c r="GG1738" s="4"/>
      <c r="GH1738" s="6"/>
      <c r="GI1738" s="5"/>
      <c r="GJ1738" s="5"/>
      <c r="GK1738" s="4"/>
      <c r="GL1738" s="6"/>
      <c r="GM1738" s="4"/>
      <c r="GN1738" s="6"/>
      <c r="GO1738" s="5"/>
      <c r="GP1738" s="5"/>
      <c r="GQ1738" s="4"/>
      <c r="GR1738" s="6"/>
      <c r="GS1738" s="4"/>
      <c r="GT1738" s="6"/>
      <c r="GU1738" s="5"/>
      <c r="GV1738" s="5"/>
      <c r="GW1738" s="4"/>
      <c r="GX1738" s="6"/>
      <c r="GY1738" s="4"/>
      <c r="GZ1738" s="6"/>
      <c r="HA1738" s="5"/>
      <c r="HB1738" s="5"/>
      <c r="HC1738" s="4"/>
      <c r="HD1738" s="6"/>
      <c r="HE1738" s="4"/>
      <c r="HF1738" s="6"/>
      <c r="HG1738" s="5"/>
      <c r="HH1738" s="5"/>
      <c r="HI1738" s="4"/>
      <c r="HJ1738" s="6"/>
      <c r="HK1738" s="4"/>
      <c r="HL1738" s="6"/>
      <c r="HM1738" s="5"/>
      <c r="HN1738" s="5"/>
      <c r="HO1738" s="4"/>
      <c r="HP1738" s="6"/>
      <c r="HQ1738" s="4"/>
      <c r="HR1738" s="6"/>
      <c r="HS1738" s="5"/>
      <c r="HT1738" s="5"/>
      <c r="HU1738" s="4"/>
      <c r="HV1738" s="6"/>
      <c r="HW1738" s="4"/>
      <c r="HX1738" s="6"/>
      <c r="HY1738" s="5"/>
      <c r="HZ1738" s="5"/>
      <c r="IA1738" s="4"/>
      <c r="IB1738" s="6"/>
      <c r="IC1738" s="4"/>
      <c r="ID1738" s="6"/>
      <c r="IE1738" s="5"/>
      <c r="IF1738" s="5"/>
      <c r="IG1738" s="4"/>
      <c r="IH1738" s="6"/>
      <c r="II1738" s="4"/>
      <c r="IJ1738" s="6"/>
      <c r="IK1738" s="5"/>
      <c r="IL1738" s="5"/>
      <c r="IM1738" s="4"/>
      <c r="IN1738" s="6"/>
      <c r="IO1738" s="4"/>
      <c r="IP1738" s="6"/>
      <c r="IQ1738" s="5"/>
      <c r="IR1738" s="5"/>
      <c r="IS1738" s="4"/>
      <c r="IT1738" s="6"/>
      <c r="IU1738" s="4"/>
      <c r="IV1738" s="6"/>
      <c r="IW1738" s="5"/>
      <c r="IX1738" s="5"/>
      <c r="IY1738" s="4"/>
      <c r="IZ1738" s="6"/>
      <c r="JA1738" s="4"/>
      <c r="JB1738" s="6"/>
      <c r="JC1738" s="5"/>
      <c r="JD1738" s="5"/>
      <c r="JE1738" s="4"/>
      <c r="JF1738" s="6"/>
      <c r="JG1738" s="4"/>
      <c r="JH1738" s="6"/>
      <c r="JI1738" s="5"/>
      <c r="JJ1738" s="5"/>
      <c r="JK1738" s="4"/>
      <c r="JL1738" s="6"/>
      <c r="JM1738" s="4"/>
      <c r="JN1738" s="6"/>
      <c r="JO1738" s="5"/>
      <c r="JP1738" s="5"/>
      <c r="JQ1738" s="4"/>
      <c r="JR1738" s="6"/>
      <c r="JS1738" s="4"/>
      <c r="JT1738" s="6"/>
      <c r="JU1738" s="5"/>
      <c r="JV1738" s="5"/>
      <c r="JW1738" s="4"/>
      <c r="JX1738" s="6"/>
      <c r="JY1738" s="4"/>
      <c r="JZ1738" s="6"/>
      <c r="KA1738" s="5"/>
      <c r="KB1738" s="5"/>
      <c r="KC1738" s="4"/>
      <c r="KD1738" s="6"/>
      <c r="KE1738" s="4"/>
      <c r="KF1738" s="6"/>
      <c r="KG1738" s="5"/>
      <c r="KH1738" s="5"/>
      <c r="KI1738" s="4"/>
      <c r="KJ1738" s="6"/>
      <c r="KK1738" s="4"/>
      <c r="KL1738" s="6"/>
      <c r="KM1738" s="5"/>
      <c r="KN1738" s="5"/>
    </row>
    <row r="1739">
      <c r="A1739" s="3" t="s">
        <v>85</v>
      </c>
      <c r="B1739" s="3" t="s">
        <v>1162</v>
      </c>
      <c r="C1739" s="3" t="s">
        <v>87</v>
      </c>
      <c r="D1739" s="3" t="s">
        <v>88</v>
      </c>
      <c r="E1739" s="3" t="s">
        <v>1163</v>
      </c>
      <c r="F1739" s="3" t="s">
        <v>1163</v>
      </c>
      <c r="G1739" s="3" t="s">
        <v>1163</v>
      </c>
      <c r="H1739" s="3" t="s">
        <v>129</v>
      </c>
      <c r="I1739" s="3" t="s">
        <v>1310</v>
      </c>
      <c r="J1739" s="3" t="s">
        <v>1329</v>
      </c>
      <c r="K1739" s="4">
        <v>1214</v>
      </c>
      <c r="L1739" s="4">
        <f>=ROUNDDOWN(31.7801047120419,0)</f>
      </c>
      <c r="M1739" s="4">
        <v>525</v>
      </c>
      <c r="N1739" s="5">
        <v>1</v>
      </c>
      <c r="O1739" s="4"/>
      <c r="P1739" s="4">
        <f>=ROUNDDOWN({0},0)</f>
      </c>
      <c r="Q1739" s="4"/>
      <c r="R1739" s="5"/>
      <c r="S1739" s="4">
        <v>13</v>
      </c>
      <c r="T1739" s="6">
        <v>301.64</v>
      </c>
      <c r="U1739" s="4"/>
      <c r="V1739" s="6"/>
      <c r="W1739" s="5"/>
      <c r="X1739" s="5"/>
      <c r="Y1739" s="4"/>
      <c r="Z1739" s="6"/>
      <c r="AA1739" s="4"/>
      <c r="AB1739" s="6"/>
      <c r="AC1739" s="5"/>
      <c r="AD1739" s="5"/>
      <c r="AE1739" s="4"/>
      <c r="AF1739" s="6"/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/>
      <c r="AR1739" s="6"/>
      <c r="AS1739" s="4"/>
      <c r="AT1739" s="6"/>
      <c r="AU1739" s="5"/>
      <c r="AV1739" s="5"/>
      <c r="AW1739" s="4"/>
      <c r="AX1739" s="6"/>
      <c r="AY1739" s="4"/>
      <c r="AZ1739" s="6"/>
      <c r="BA1739" s="5"/>
      <c r="BB1739" s="5"/>
      <c r="BC1739" s="4">
        <v>12</v>
      </c>
      <c r="BD1739" s="6">
        <v>260.65</v>
      </c>
      <c r="BE1739" s="4"/>
      <c r="BF1739" s="6"/>
      <c r="BG1739" s="5"/>
      <c r="BH1739" s="5"/>
      <c r="BI1739" s="4"/>
      <c r="BJ1739" s="6"/>
      <c r="BK1739" s="4"/>
      <c r="BL1739" s="6"/>
      <c r="BM1739" s="5"/>
      <c r="BN1739" s="5"/>
      <c r="BO1739" s="4"/>
      <c r="BP1739" s="6"/>
      <c r="BQ1739" s="4"/>
      <c r="BR1739" s="6"/>
      <c r="BS1739" s="5"/>
      <c r="BT1739" s="5"/>
      <c r="BU1739" s="4"/>
      <c r="BV1739" s="6"/>
      <c r="BW1739" s="4"/>
      <c r="BX1739" s="6"/>
      <c r="BY1739" s="5"/>
      <c r="BZ1739" s="5"/>
      <c r="CA1739" s="4"/>
      <c r="CB1739" s="6"/>
      <c r="CC1739" s="4"/>
      <c r="CD1739" s="6"/>
      <c r="CE1739" s="5"/>
      <c r="CF1739" s="5"/>
      <c r="CG1739" s="4"/>
      <c r="CH1739" s="6"/>
      <c r="CI1739" s="4"/>
      <c r="CJ1739" s="6"/>
      <c r="CK1739" s="5"/>
      <c r="CL1739" s="5"/>
      <c r="CM1739" s="4"/>
      <c r="CN1739" s="6"/>
      <c r="CO1739" s="4"/>
      <c r="CP1739" s="6"/>
      <c r="CQ1739" s="5"/>
      <c r="CR1739" s="5"/>
      <c r="CS1739" s="4"/>
      <c r="CT1739" s="6"/>
      <c r="CU1739" s="4"/>
      <c r="CV1739" s="6"/>
      <c r="CW1739" s="5"/>
      <c r="CX1739" s="5"/>
      <c r="CY1739" s="4"/>
      <c r="CZ1739" s="6"/>
      <c r="DA1739" s="4"/>
      <c r="DB1739" s="6"/>
      <c r="DC1739" s="5"/>
      <c r="DD1739" s="5"/>
      <c r="DE1739" s="4">
        <v>1</v>
      </c>
      <c r="DF1739" s="6">
        <v>40.99</v>
      </c>
      <c r="DG1739" s="4"/>
      <c r="DH1739" s="6"/>
      <c r="DI1739" s="5"/>
      <c r="DJ1739" s="5"/>
      <c r="DK1739" s="4"/>
      <c r="DL1739" s="6"/>
      <c r="DM1739" s="4"/>
      <c r="DN1739" s="6"/>
      <c r="DO1739" s="5"/>
      <c r="DP1739" s="5"/>
      <c r="DQ1739" s="4"/>
      <c r="DR1739" s="6"/>
      <c r="DS1739" s="4"/>
      <c r="DT1739" s="6"/>
      <c r="DU1739" s="5"/>
      <c r="DV1739" s="5"/>
      <c r="DW1739" s="4"/>
      <c r="DX1739" s="6"/>
      <c r="DY1739" s="4"/>
      <c r="DZ1739" s="6"/>
      <c r="EA1739" s="5"/>
      <c r="EB1739" s="5"/>
      <c r="EC1739" s="4"/>
      <c r="ED1739" s="6"/>
      <c r="EE1739" s="4"/>
      <c r="EF1739" s="6"/>
      <c r="EG1739" s="5"/>
      <c r="EH1739" s="5"/>
      <c r="EI1739" s="4"/>
      <c r="EJ1739" s="6"/>
      <c r="EK1739" s="4"/>
      <c r="EL1739" s="6"/>
      <c r="EM1739" s="5"/>
      <c r="EN1739" s="5"/>
      <c r="EO1739" s="4"/>
      <c r="EP1739" s="6"/>
      <c r="EQ1739" s="4"/>
      <c r="ER1739" s="6"/>
      <c r="ES1739" s="5"/>
      <c r="ET1739" s="5"/>
      <c r="EU1739" s="4"/>
      <c r="EV1739" s="6"/>
      <c r="EW1739" s="4"/>
      <c r="EX1739" s="6"/>
      <c r="EY1739" s="5"/>
      <c r="EZ1739" s="5"/>
      <c r="FA1739" s="4"/>
      <c r="FB1739" s="6"/>
      <c r="FC1739" s="4"/>
      <c r="FD1739" s="6"/>
      <c r="FE1739" s="5"/>
      <c r="FF1739" s="5"/>
      <c r="FG1739" s="4"/>
      <c r="FH1739" s="6"/>
      <c r="FI1739" s="4"/>
      <c r="FJ1739" s="6"/>
      <c r="FK1739" s="5"/>
      <c r="FL1739" s="5"/>
      <c r="FM1739" s="4"/>
      <c r="FN1739" s="6"/>
      <c r="FO1739" s="4"/>
      <c r="FP1739" s="6"/>
      <c r="FQ1739" s="5"/>
      <c r="FR1739" s="5"/>
      <c r="FS1739" s="4"/>
      <c r="FT1739" s="6"/>
      <c r="FU1739" s="4"/>
      <c r="FV1739" s="6"/>
      <c r="FW1739" s="5"/>
      <c r="FX1739" s="5"/>
      <c r="FY1739" s="4"/>
      <c r="FZ1739" s="6"/>
      <c r="GA1739" s="4"/>
      <c r="GB1739" s="6"/>
      <c r="GC1739" s="5"/>
      <c r="GD1739" s="5"/>
      <c r="GE1739" s="4"/>
      <c r="GF1739" s="6"/>
      <c r="GG1739" s="4"/>
      <c r="GH1739" s="6"/>
      <c r="GI1739" s="5"/>
      <c r="GJ1739" s="5"/>
      <c r="GK1739" s="4"/>
      <c r="GL1739" s="6"/>
      <c r="GM1739" s="4"/>
      <c r="GN1739" s="6"/>
      <c r="GO1739" s="5"/>
      <c r="GP1739" s="5"/>
      <c r="GQ1739" s="4"/>
      <c r="GR1739" s="6"/>
      <c r="GS1739" s="4"/>
      <c r="GT1739" s="6"/>
      <c r="GU1739" s="5"/>
      <c r="GV1739" s="5"/>
      <c r="GW1739" s="4"/>
      <c r="GX1739" s="6"/>
      <c r="GY1739" s="4"/>
      <c r="GZ1739" s="6"/>
      <c r="HA1739" s="5"/>
      <c r="HB1739" s="5"/>
      <c r="HC1739" s="4"/>
      <c r="HD1739" s="6"/>
      <c r="HE1739" s="4"/>
      <c r="HF1739" s="6"/>
      <c r="HG1739" s="5"/>
      <c r="HH1739" s="5"/>
      <c r="HI1739" s="4"/>
      <c r="HJ1739" s="6"/>
      <c r="HK1739" s="4"/>
      <c r="HL1739" s="6"/>
      <c r="HM1739" s="5"/>
      <c r="HN1739" s="5"/>
      <c r="HO1739" s="4"/>
      <c r="HP1739" s="6"/>
      <c r="HQ1739" s="4"/>
      <c r="HR1739" s="6"/>
      <c r="HS1739" s="5"/>
      <c r="HT1739" s="5"/>
      <c r="HU1739" s="4"/>
      <c r="HV1739" s="6"/>
      <c r="HW1739" s="4"/>
      <c r="HX1739" s="6"/>
      <c r="HY1739" s="5"/>
      <c r="HZ1739" s="5"/>
      <c r="IA1739" s="4"/>
      <c r="IB1739" s="6"/>
      <c r="IC1739" s="4"/>
      <c r="ID1739" s="6"/>
      <c r="IE1739" s="5"/>
      <c r="IF1739" s="5"/>
      <c r="IG1739" s="4"/>
      <c r="IH1739" s="6"/>
      <c r="II1739" s="4"/>
      <c r="IJ1739" s="6"/>
      <c r="IK1739" s="5"/>
      <c r="IL1739" s="5"/>
      <c r="IM1739" s="4"/>
      <c r="IN1739" s="6"/>
      <c r="IO1739" s="4"/>
      <c r="IP1739" s="6"/>
      <c r="IQ1739" s="5"/>
      <c r="IR1739" s="5"/>
      <c r="IS1739" s="4"/>
      <c r="IT1739" s="6"/>
      <c r="IU1739" s="4"/>
      <c r="IV1739" s="6"/>
      <c r="IW1739" s="5"/>
      <c r="IX1739" s="5"/>
      <c r="IY1739" s="4"/>
      <c r="IZ1739" s="6"/>
      <c r="JA1739" s="4"/>
      <c r="JB1739" s="6"/>
      <c r="JC1739" s="5"/>
      <c r="JD1739" s="5"/>
      <c r="JE1739" s="4"/>
      <c r="JF1739" s="6"/>
      <c r="JG1739" s="4"/>
      <c r="JH1739" s="6"/>
      <c r="JI1739" s="5"/>
      <c r="JJ1739" s="5"/>
      <c r="JK1739" s="4"/>
      <c r="JL1739" s="6"/>
      <c r="JM1739" s="4"/>
      <c r="JN1739" s="6"/>
      <c r="JO1739" s="5"/>
      <c r="JP1739" s="5"/>
      <c r="JQ1739" s="4"/>
      <c r="JR1739" s="6"/>
      <c r="JS1739" s="4"/>
      <c r="JT1739" s="6"/>
      <c r="JU1739" s="5"/>
      <c r="JV1739" s="5"/>
      <c r="JW1739" s="4"/>
      <c r="JX1739" s="6"/>
      <c r="JY1739" s="4"/>
      <c r="JZ1739" s="6"/>
      <c r="KA1739" s="5"/>
      <c r="KB1739" s="5"/>
      <c r="KC1739" s="4"/>
      <c r="KD1739" s="6"/>
      <c r="KE1739" s="4"/>
      <c r="KF1739" s="6"/>
      <c r="KG1739" s="5"/>
      <c r="KH1739" s="5"/>
      <c r="KI1739" s="4"/>
      <c r="KJ1739" s="6"/>
      <c r="KK1739" s="4"/>
      <c r="KL1739" s="6"/>
      <c r="KM1739" s="5"/>
      <c r="KN1739" s="5"/>
    </row>
    <row r="1740">
      <c r="A1740" s="3" t="s">
        <v>85</v>
      </c>
      <c r="B1740" s="3" t="s">
        <v>1162</v>
      </c>
      <c r="C1740" s="3" t="s">
        <v>87</v>
      </c>
      <c r="D1740" s="3" t="s">
        <v>88</v>
      </c>
      <c r="E1740" s="3" t="s">
        <v>1163</v>
      </c>
      <c r="F1740" s="3" t="s">
        <v>1163</v>
      </c>
      <c r="G1740" s="3" t="s">
        <v>1163</v>
      </c>
      <c r="H1740" s="3" t="s">
        <v>129</v>
      </c>
      <c r="I1740" s="3" t="s">
        <v>1376</v>
      </c>
      <c r="J1740" s="3" t="s">
        <v>1329</v>
      </c>
      <c r="K1740" s="4">
        <v>1371</v>
      </c>
      <c r="L1740" s="4">
        <f>=ROUNDDOWN(253.888888888889,0)</f>
      </c>
      <c r="M1740" s="4">
        <v>567</v>
      </c>
      <c r="N1740" s="5">
        <v>1</v>
      </c>
      <c r="O1740" s="4"/>
      <c r="P1740" s="4">
        <f>=ROUNDDOWN({0},0)</f>
      </c>
      <c r="Q1740" s="4"/>
      <c r="R1740" s="5"/>
      <c r="S1740" s="4">
        <v>1</v>
      </c>
      <c r="T1740" s="6">
        <v>23.79</v>
      </c>
      <c r="U1740" s="4"/>
      <c r="V1740" s="6"/>
      <c r="W1740" s="5"/>
      <c r="X1740" s="5"/>
      <c r="Y1740" s="4"/>
      <c r="Z1740" s="6"/>
      <c r="AA1740" s="4"/>
      <c r="AB1740" s="6"/>
      <c r="AC1740" s="5"/>
      <c r="AD1740" s="5"/>
      <c r="AE1740" s="4"/>
      <c r="AF1740" s="6"/>
      <c r="AG1740" s="4"/>
      <c r="AH1740" s="6"/>
      <c r="AI1740" s="5"/>
      <c r="AJ1740" s="5"/>
      <c r="AK1740" s="4"/>
      <c r="AL1740" s="6"/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  <c r="AW1740" s="4"/>
      <c r="AX1740" s="6"/>
      <c r="AY1740" s="4"/>
      <c r="AZ1740" s="6"/>
      <c r="BA1740" s="5"/>
      <c r="BB1740" s="5"/>
      <c r="BC1740" s="4">
        <v>1</v>
      </c>
      <c r="BD1740" s="6">
        <v>23.79</v>
      </c>
      <c r="BE1740" s="4"/>
      <c r="BF1740" s="6"/>
      <c r="BG1740" s="5"/>
      <c r="BH1740" s="5"/>
      <c r="BI1740" s="4"/>
      <c r="BJ1740" s="6"/>
      <c r="BK1740" s="4"/>
      <c r="BL1740" s="6"/>
      <c r="BM1740" s="5"/>
      <c r="BN1740" s="5"/>
      <c r="BO1740" s="4"/>
      <c r="BP1740" s="6"/>
      <c r="BQ1740" s="4"/>
      <c r="BR1740" s="6"/>
      <c r="BS1740" s="5"/>
      <c r="BT1740" s="5"/>
      <c r="BU1740" s="4"/>
      <c r="BV1740" s="6"/>
      <c r="BW1740" s="4"/>
      <c r="BX1740" s="6"/>
      <c r="BY1740" s="5"/>
      <c r="BZ1740" s="5"/>
      <c r="CA1740" s="4"/>
      <c r="CB1740" s="6"/>
      <c r="CC1740" s="4"/>
      <c r="CD1740" s="6"/>
      <c r="CE1740" s="5"/>
      <c r="CF1740" s="5"/>
      <c r="CG1740" s="4"/>
      <c r="CH1740" s="6"/>
      <c r="CI1740" s="4"/>
      <c r="CJ1740" s="6"/>
      <c r="CK1740" s="5"/>
      <c r="CL1740" s="5"/>
      <c r="CM1740" s="4"/>
      <c r="CN1740" s="6"/>
      <c r="CO1740" s="4"/>
      <c r="CP1740" s="6"/>
      <c r="CQ1740" s="5"/>
      <c r="CR1740" s="5"/>
      <c r="CS1740" s="4"/>
      <c r="CT1740" s="6"/>
      <c r="CU1740" s="4"/>
      <c r="CV1740" s="6"/>
      <c r="CW1740" s="5"/>
      <c r="CX1740" s="5"/>
      <c r="CY1740" s="4"/>
      <c r="CZ1740" s="6"/>
      <c r="DA1740" s="4"/>
      <c r="DB1740" s="6"/>
      <c r="DC1740" s="5"/>
      <c r="DD1740" s="5"/>
      <c r="DE1740" s="4"/>
      <c r="DF1740" s="6"/>
      <c r="DG1740" s="4"/>
      <c r="DH1740" s="6"/>
      <c r="DI1740" s="5"/>
      <c r="DJ1740" s="5"/>
      <c r="DK1740" s="4"/>
      <c r="DL1740" s="6"/>
      <c r="DM1740" s="4"/>
      <c r="DN1740" s="6"/>
      <c r="DO1740" s="5"/>
      <c r="DP1740" s="5"/>
      <c r="DQ1740" s="4"/>
      <c r="DR1740" s="6"/>
      <c r="DS1740" s="4"/>
      <c r="DT1740" s="6"/>
      <c r="DU1740" s="5"/>
      <c r="DV1740" s="5"/>
      <c r="DW1740" s="4"/>
      <c r="DX1740" s="6"/>
      <c r="DY1740" s="4"/>
      <c r="DZ1740" s="6"/>
      <c r="EA1740" s="5"/>
      <c r="EB1740" s="5"/>
      <c r="EC1740" s="4"/>
      <c r="ED1740" s="6"/>
      <c r="EE1740" s="4"/>
      <c r="EF1740" s="6"/>
      <c r="EG1740" s="5"/>
      <c r="EH1740" s="5"/>
      <c r="EI1740" s="4"/>
      <c r="EJ1740" s="6"/>
      <c r="EK1740" s="4"/>
      <c r="EL1740" s="6"/>
      <c r="EM1740" s="5"/>
      <c r="EN1740" s="5"/>
      <c r="EO1740" s="4"/>
      <c r="EP1740" s="6"/>
      <c r="EQ1740" s="4"/>
      <c r="ER1740" s="6"/>
      <c r="ES1740" s="5"/>
      <c r="ET1740" s="5"/>
      <c r="EU1740" s="4"/>
      <c r="EV1740" s="6"/>
      <c r="EW1740" s="4"/>
      <c r="EX1740" s="6"/>
      <c r="EY1740" s="5"/>
      <c r="EZ1740" s="5"/>
      <c r="FA1740" s="4"/>
      <c r="FB1740" s="6"/>
      <c r="FC1740" s="4"/>
      <c r="FD1740" s="6"/>
      <c r="FE1740" s="5"/>
      <c r="FF1740" s="5"/>
      <c r="FG1740" s="4"/>
      <c r="FH1740" s="6"/>
      <c r="FI1740" s="4"/>
      <c r="FJ1740" s="6"/>
      <c r="FK1740" s="5"/>
      <c r="FL1740" s="5"/>
      <c r="FM1740" s="4"/>
      <c r="FN1740" s="6"/>
      <c r="FO1740" s="4"/>
      <c r="FP1740" s="6"/>
      <c r="FQ1740" s="5"/>
      <c r="FR1740" s="5"/>
      <c r="FS1740" s="4"/>
      <c r="FT1740" s="6"/>
      <c r="FU1740" s="4"/>
      <c r="FV1740" s="6"/>
      <c r="FW1740" s="5"/>
      <c r="FX1740" s="5"/>
      <c r="FY1740" s="4"/>
      <c r="FZ1740" s="6"/>
      <c r="GA1740" s="4"/>
      <c r="GB1740" s="6"/>
      <c r="GC1740" s="5"/>
      <c r="GD1740" s="5"/>
      <c r="GE1740" s="4"/>
      <c r="GF1740" s="6"/>
      <c r="GG1740" s="4"/>
      <c r="GH1740" s="6"/>
      <c r="GI1740" s="5"/>
      <c r="GJ1740" s="5"/>
      <c r="GK1740" s="4"/>
      <c r="GL1740" s="6"/>
      <c r="GM1740" s="4"/>
      <c r="GN1740" s="6"/>
      <c r="GO1740" s="5"/>
      <c r="GP1740" s="5"/>
      <c r="GQ1740" s="4"/>
      <c r="GR1740" s="6"/>
      <c r="GS1740" s="4"/>
      <c r="GT1740" s="6"/>
      <c r="GU1740" s="5"/>
      <c r="GV1740" s="5"/>
      <c r="GW1740" s="4"/>
      <c r="GX1740" s="6"/>
      <c r="GY1740" s="4"/>
      <c r="GZ1740" s="6"/>
      <c r="HA1740" s="5"/>
      <c r="HB1740" s="5"/>
      <c r="HC1740" s="4"/>
      <c r="HD1740" s="6"/>
      <c r="HE1740" s="4"/>
      <c r="HF1740" s="6"/>
      <c r="HG1740" s="5"/>
      <c r="HH1740" s="5"/>
      <c r="HI1740" s="4"/>
      <c r="HJ1740" s="6"/>
      <c r="HK1740" s="4"/>
      <c r="HL1740" s="6"/>
      <c r="HM1740" s="5"/>
      <c r="HN1740" s="5"/>
      <c r="HO1740" s="4"/>
      <c r="HP1740" s="6"/>
      <c r="HQ1740" s="4"/>
      <c r="HR1740" s="6"/>
      <c r="HS1740" s="5"/>
      <c r="HT1740" s="5"/>
      <c r="HU1740" s="4"/>
      <c r="HV1740" s="6"/>
      <c r="HW1740" s="4"/>
      <c r="HX1740" s="6"/>
      <c r="HY1740" s="5"/>
      <c r="HZ1740" s="5"/>
      <c r="IA1740" s="4"/>
      <c r="IB1740" s="6"/>
      <c r="IC1740" s="4"/>
      <c r="ID1740" s="6"/>
      <c r="IE1740" s="5"/>
      <c r="IF1740" s="5"/>
      <c r="IG1740" s="4"/>
      <c r="IH1740" s="6"/>
      <c r="II1740" s="4"/>
      <c r="IJ1740" s="6"/>
      <c r="IK1740" s="5"/>
      <c r="IL1740" s="5"/>
      <c r="IM1740" s="4"/>
      <c r="IN1740" s="6"/>
      <c r="IO1740" s="4"/>
      <c r="IP1740" s="6"/>
      <c r="IQ1740" s="5"/>
      <c r="IR1740" s="5"/>
      <c r="IS1740" s="4"/>
      <c r="IT1740" s="6"/>
      <c r="IU1740" s="4"/>
      <c r="IV1740" s="6"/>
      <c r="IW1740" s="5"/>
      <c r="IX1740" s="5"/>
      <c r="IY1740" s="4"/>
      <c r="IZ1740" s="6"/>
      <c r="JA1740" s="4"/>
      <c r="JB1740" s="6"/>
      <c r="JC1740" s="5"/>
      <c r="JD1740" s="5"/>
      <c r="JE1740" s="4"/>
      <c r="JF1740" s="6"/>
      <c r="JG1740" s="4"/>
      <c r="JH1740" s="6"/>
      <c r="JI1740" s="5"/>
      <c r="JJ1740" s="5"/>
      <c r="JK1740" s="4"/>
      <c r="JL1740" s="6"/>
      <c r="JM1740" s="4"/>
      <c r="JN1740" s="6"/>
      <c r="JO1740" s="5"/>
      <c r="JP1740" s="5"/>
      <c r="JQ1740" s="4"/>
      <c r="JR1740" s="6"/>
      <c r="JS1740" s="4"/>
      <c r="JT1740" s="6"/>
      <c r="JU1740" s="5"/>
      <c r="JV1740" s="5"/>
      <c r="JW1740" s="4"/>
      <c r="JX1740" s="6"/>
      <c r="JY1740" s="4"/>
      <c r="JZ1740" s="6"/>
      <c r="KA1740" s="5"/>
      <c r="KB1740" s="5"/>
      <c r="KC1740" s="4"/>
      <c r="KD1740" s="6"/>
      <c r="KE1740" s="4"/>
      <c r="KF1740" s="6"/>
      <c r="KG1740" s="5"/>
      <c r="KH1740" s="5"/>
      <c r="KI1740" s="4"/>
      <c r="KJ1740" s="6"/>
      <c r="KK1740" s="4"/>
      <c r="KL1740" s="6"/>
      <c r="KM1740" s="5"/>
      <c r="KN1740" s="5"/>
    </row>
    <row r="1741">
      <c r="A1741" s="3" t="s">
        <v>85</v>
      </c>
      <c r="B1741" s="3" t="s">
        <v>1162</v>
      </c>
      <c r="C1741" s="3" t="s">
        <v>87</v>
      </c>
      <c r="D1741" s="3" t="s">
        <v>88</v>
      </c>
      <c r="E1741" s="3" t="s">
        <v>816</v>
      </c>
      <c r="F1741" s="3" t="s">
        <v>104</v>
      </c>
      <c r="G1741" s="3" t="s">
        <v>104</v>
      </c>
      <c r="H1741" s="3" t="s">
        <v>129</v>
      </c>
      <c r="I1741" s="3" t="s">
        <v>1335</v>
      </c>
      <c r="J1741" s="3" t="s">
        <v>1329</v>
      </c>
      <c r="K1741" s="4"/>
      <c r="L1741" s="4">
        <f>=ROUNDDOWN({0},0)</f>
      </c>
      <c r="M1741" s="4"/>
      <c r="N1741" s="5"/>
      <c r="O1741" s="4"/>
      <c r="P1741" s="4">
        <f>=ROUNDDOWN({0},0)</f>
      </c>
      <c r="Q1741" s="4"/>
      <c r="R1741" s="5"/>
      <c r="S1741" s="4"/>
      <c r="T1741" s="6"/>
      <c r="U1741" s="4"/>
      <c r="V1741" s="6"/>
      <c r="W1741" s="5"/>
      <c r="X1741" s="5"/>
      <c r="Y1741" s="4"/>
      <c r="Z1741" s="6"/>
      <c r="AA1741" s="4"/>
      <c r="AB1741" s="6"/>
      <c r="AC1741" s="5"/>
      <c r="AD1741" s="5"/>
      <c r="AE1741" s="4"/>
      <c r="AF1741" s="6"/>
      <c r="AG1741" s="4"/>
      <c r="AH1741" s="6"/>
      <c r="AI1741" s="5"/>
      <c r="AJ1741" s="5"/>
      <c r="AK1741" s="4"/>
      <c r="AL1741" s="6"/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  <c r="AW1741" s="4"/>
      <c r="AX1741" s="6"/>
      <c r="AY1741" s="4"/>
      <c r="AZ1741" s="6"/>
      <c r="BA1741" s="5"/>
      <c r="BB1741" s="5"/>
      <c r="BC1741" s="4"/>
      <c r="BD1741" s="6"/>
      <c r="BE1741" s="4"/>
      <c r="BF1741" s="6"/>
      <c r="BG1741" s="5"/>
      <c r="BH1741" s="5"/>
      <c r="BI1741" s="4"/>
      <c r="BJ1741" s="6"/>
      <c r="BK1741" s="4"/>
      <c r="BL1741" s="6"/>
      <c r="BM1741" s="5"/>
      <c r="BN1741" s="5"/>
      <c r="BO1741" s="4"/>
      <c r="BP1741" s="6"/>
      <c r="BQ1741" s="4"/>
      <c r="BR1741" s="6"/>
      <c r="BS1741" s="5"/>
      <c r="BT1741" s="5"/>
      <c r="BU1741" s="4"/>
      <c r="BV1741" s="6"/>
      <c r="BW1741" s="4"/>
      <c r="BX1741" s="6"/>
      <c r="BY1741" s="5"/>
      <c r="BZ1741" s="5"/>
      <c r="CA1741" s="4"/>
      <c r="CB1741" s="6"/>
      <c r="CC1741" s="4"/>
      <c r="CD1741" s="6"/>
      <c r="CE1741" s="5"/>
      <c r="CF1741" s="5"/>
      <c r="CG1741" s="4"/>
      <c r="CH1741" s="6"/>
      <c r="CI1741" s="4"/>
      <c r="CJ1741" s="6"/>
      <c r="CK1741" s="5"/>
      <c r="CL1741" s="5"/>
      <c r="CM1741" s="4"/>
      <c r="CN1741" s="6"/>
      <c r="CO1741" s="4"/>
      <c r="CP1741" s="6"/>
      <c r="CQ1741" s="5"/>
      <c r="CR1741" s="5"/>
      <c r="CS1741" s="4"/>
      <c r="CT1741" s="6"/>
      <c r="CU1741" s="4"/>
      <c r="CV1741" s="6"/>
      <c r="CW1741" s="5"/>
      <c r="CX1741" s="5"/>
      <c r="CY1741" s="4"/>
      <c r="CZ1741" s="6"/>
      <c r="DA1741" s="4"/>
      <c r="DB1741" s="6"/>
      <c r="DC1741" s="5"/>
      <c r="DD1741" s="5"/>
      <c r="DE1741" s="4"/>
      <c r="DF1741" s="6"/>
      <c r="DG1741" s="4"/>
      <c r="DH1741" s="6"/>
      <c r="DI1741" s="5"/>
      <c r="DJ1741" s="5"/>
      <c r="DK1741" s="4"/>
      <c r="DL1741" s="6"/>
      <c r="DM1741" s="4"/>
      <c r="DN1741" s="6"/>
      <c r="DO1741" s="5"/>
      <c r="DP1741" s="5"/>
      <c r="DQ1741" s="4"/>
      <c r="DR1741" s="6"/>
      <c r="DS1741" s="4"/>
      <c r="DT1741" s="6"/>
      <c r="DU1741" s="5"/>
      <c r="DV1741" s="5"/>
      <c r="DW1741" s="4"/>
      <c r="DX1741" s="6"/>
      <c r="DY1741" s="4"/>
      <c r="DZ1741" s="6"/>
      <c r="EA1741" s="5"/>
      <c r="EB1741" s="5"/>
      <c r="EC1741" s="4"/>
      <c r="ED1741" s="6"/>
      <c r="EE1741" s="4"/>
      <c r="EF1741" s="6"/>
      <c r="EG1741" s="5"/>
      <c r="EH1741" s="5"/>
      <c r="EI1741" s="4"/>
      <c r="EJ1741" s="6"/>
      <c r="EK1741" s="4"/>
      <c r="EL1741" s="6"/>
      <c r="EM1741" s="5"/>
      <c r="EN1741" s="5"/>
      <c r="EO1741" s="4"/>
      <c r="EP1741" s="6"/>
      <c r="EQ1741" s="4"/>
      <c r="ER1741" s="6"/>
      <c r="ES1741" s="5"/>
      <c r="ET1741" s="5"/>
      <c r="EU1741" s="4"/>
      <c r="EV1741" s="6"/>
      <c r="EW1741" s="4"/>
      <c r="EX1741" s="6"/>
      <c r="EY1741" s="5"/>
      <c r="EZ1741" s="5"/>
      <c r="FA1741" s="4"/>
      <c r="FB1741" s="6"/>
      <c r="FC1741" s="4"/>
      <c r="FD1741" s="6"/>
      <c r="FE1741" s="5"/>
      <c r="FF1741" s="5"/>
      <c r="FG1741" s="4"/>
      <c r="FH1741" s="6"/>
      <c r="FI1741" s="4"/>
      <c r="FJ1741" s="6"/>
      <c r="FK1741" s="5"/>
      <c r="FL1741" s="5"/>
      <c r="FM1741" s="4"/>
      <c r="FN1741" s="6"/>
      <c r="FO1741" s="4"/>
      <c r="FP1741" s="6"/>
      <c r="FQ1741" s="5"/>
      <c r="FR1741" s="5"/>
      <c r="FS1741" s="4"/>
      <c r="FT1741" s="6"/>
      <c r="FU1741" s="4"/>
      <c r="FV1741" s="6"/>
      <c r="FW1741" s="5"/>
      <c r="FX1741" s="5"/>
      <c r="FY1741" s="4"/>
      <c r="FZ1741" s="6"/>
      <c r="GA1741" s="4"/>
      <c r="GB1741" s="6"/>
      <c r="GC1741" s="5"/>
      <c r="GD1741" s="5"/>
      <c r="GE1741" s="4"/>
      <c r="GF1741" s="6"/>
      <c r="GG1741" s="4"/>
      <c r="GH1741" s="6"/>
      <c r="GI1741" s="5"/>
      <c r="GJ1741" s="5"/>
      <c r="GK1741" s="4"/>
      <c r="GL1741" s="6"/>
      <c r="GM1741" s="4"/>
      <c r="GN1741" s="6"/>
      <c r="GO1741" s="5"/>
      <c r="GP1741" s="5"/>
      <c r="GQ1741" s="4"/>
      <c r="GR1741" s="6"/>
      <c r="GS1741" s="4"/>
      <c r="GT1741" s="6"/>
      <c r="GU1741" s="5"/>
      <c r="GV1741" s="5"/>
      <c r="GW1741" s="4"/>
      <c r="GX1741" s="6"/>
      <c r="GY1741" s="4"/>
      <c r="GZ1741" s="6"/>
      <c r="HA1741" s="5"/>
      <c r="HB1741" s="5"/>
      <c r="HC1741" s="4"/>
      <c r="HD1741" s="6"/>
      <c r="HE1741" s="4"/>
      <c r="HF1741" s="6"/>
      <c r="HG1741" s="5"/>
      <c r="HH1741" s="5"/>
      <c r="HI1741" s="4"/>
      <c r="HJ1741" s="6"/>
      <c r="HK1741" s="4"/>
      <c r="HL1741" s="6"/>
      <c r="HM1741" s="5"/>
      <c r="HN1741" s="5"/>
      <c r="HO1741" s="4"/>
      <c r="HP1741" s="6"/>
      <c r="HQ1741" s="4"/>
      <c r="HR1741" s="6"/>
      <c r="HS1741" s="5"/>
      <c r="HT1741" s="5"/>
      <c r="HU1741" s="4"/>
      <c r="HV1741" s="6"/>
      <c r="HW1741" s="4"/>
      <c r="HX1741" s="6"/>
      <c r="HY1741" s="5"/>
      <c r="HZ1741" s="5"/>
      <c r="IA1741" s="4"/>
      <c r="IB1741" s="6"/>
      <c r="IC1741" s="4"/>
      <c r="ID1741" s="6"/>
      <c r="IE1741" s="5"/>
      <c r="IF1741" s="5"/>
      <c r="IG1741" s="4"/>
      <c r="IH1741" s="6"/>
      <c r="II1741" s="4"/>
      <c r="IJ1741" s="6"/>
      <c r="IK1741" s="5"/>
      <c r="IL1741" s="5"/>
      <c r="IM1741" s="4"/>
      <c r="IN1741" s="6"/>
      <c r="IO1741" s="4"/>
      <c r="IP1741" s="6"/>
      <c r="IQ1741" s="5"/>
      <c r="IR1741" s="5"/>
      <c r="IS1741" s="4"/>
      <c r="IT1741" s="6"/>
      <c r="IU1741" s="4"/>
      <c r="IV1741" s="6"/>
      <c r="IW1741" s="5"/>
      <c r="IX1741" s="5"/>
      <c r="IY1741" s="4"/>
      <c r="IZ1741" s="6"/>
      <c r="JA1741" s="4"/>
      <c r="JB1741" s="6"/>
      <c r="JC1741" s="5"/>
      <c r="JD1741" s="5"/>
      <c r="JE1741" s="4"/>
      <c r="JF1741" s="6"/>
      <c r="JG1741" s="4"/>
      <c r="JH1741" s="6"/>
      <c r="JI1741" s="5"/>
      <c r="JJ1741" s="5"/>
      <c r="JK1741" s="4"/>
      <c r="JL1741" s="6"/>
      <c r="JM1741" s="4"/>
      <c r="JN1741" s="6"/>
      <c r="JO1741" s="5"/>
      <c r="JP1741" s="5"/>
      <c r="JQ1741" s="4"/>
      <c r="JR1741" s="6"/>
      <c r="JS1741" s="4"/>
      <c r="JT1741" s="6"/>
      <c r="JU1741" s="5"/>
      <c r="JV1741" s="5"/>
      <c r="JW1741" s="4"/>
      <c r="JX1741" s="6"/>
      <c r="JY1741" s="4"/>
      <c r="JZ1741" s="6"/>
      <c r="KA1741" s="5"/>
      <c r="KB1741" s="5"/>
      <c r="KC1741" s="4"/>
      <c r="KD1741" s="6"/>
      <c r="KE1741" s="4"/>
      <c r="KF1741" s="6"/>
      <c r="KG1741" s="5"/>
      <c r="KH1741" s="5"/>
      <c r="KI1741" s="4"/>
      <c r="KJ1741" s="6"/>
      <c r="KK1741" s="4"/>
      <c r="KL1741" s="6"/>
      <c r="KM1741" s="5"/>
      <c r="KN1741" s="5"/>
    </row>
    <row r="1742">
      <c r="A1742" s="3" t="s">
        <v>85</v>
      </c>
      <c r="B1742" s="3" t="s">
        <v>1162</v>
      </c>
      <c r="C1742" s="3" t="s">
        <v>87</v>
      </c>
      <c r="D1742" s="3" t="s">
        <v>88</v>
      </c>
      <c r="E1742" s="3" t="s">
        <v>277</v>
      </c>
      <c r="F1742" s="3" t="s">
        <v>104</v>
      </c>
      <c r="G1742" s="3" t="s">
        <v>104</v>
      </c>
      <c r="H1742" s="3" t="s">
        <v>129</v>
      </c>
      <c r="I1742" s="3" t="s">
        <v>1308</v>
      </c>
      <c r="J1742" s="3" t="s">
        <v>1329</v>
      </c>
      <c r="K1742" s="4"/>
      <c r="L1742" s="4">
        <f>=ROUNDDOWN({0},0)</f>
      </c>
      <c r="M1742" s="4"/>
      <c r="N1742" s="5"/>
      <c r="O1742" s="4"/>
      <c r="P1742" s="4">
        <f>=ROUNDDOWN({0},0)</f>
      </c>
      <c r="Q1742" s="4"/>
      <c r="R1742" s="5"/>
      <c r="S1742" s="4"/>
      <c r="T1742" s="6"/>
      <c r="U1742" s="4"/>
      <c r="V1742" s="6"/>
      <c r="W1742" s="5"/>
      <c r="X1742" s="5"/>
      <c r="Y1742" s="4"/>
      <c r="Z1742" s="6"/>
      <c r="AA1742" s="4"/>
      <c r="AB1742" s="6"/>
      <c r="AC1742" s="5"/>
      <c r="AD1742" s="5"/>
      <c r="AE1742" s="4"/>
      <c r="AF1742" s="6"/>
      <c r="AG1742" s="4"/>
      <c r="AH1742" s="6"/>
      <c r="AI1742" s="5"/>
      <c r="AJ1742" s="5"/>
      <c r="AK1742" s="4"/>
      <c r="AL1742" s="6"/>
      <c r="AM1742" s="4"/>
      <c r="AN1742" s="6"/>
      <c r="AO1742" s="5"/>
      <c r="AP1742" s="5"/>
      <c r="AQ1742" s="4"/>
      <c r="AR1742" s="6"/>
      <c r="AS1742" s="4"/>
      <c r="AT1742" s="6"/>
      <c r="AU1742" s="5"/>
      <c r="AV1742" s="5"/>
      <c r="AW1742" s="4"/>
      <c r="AX1742" s="6"/>
      <c r="AY1742" s="4"/>
      <c r="AZ1742" s="6"/>
      <c r="BA1742" s="5"/>
      <c r="BB1742" s="5"/>
      <c r="BC1742" s="4"/>
      <c r="BD1742" s="6"/>
      <c r="BE1742" s="4"/>
      <c r="BF1742" s="6"/>
      <c r="BG1742" s="5"/>
      <c r="BH1742" s="5"/>
      <c r="BI1742" s="4"/>
      <c r="BJ1742" s="6"/>
      <c r="BK1742" s="4"/>
      <c r="BL1742" s="6"/>
      <c r="BM1742" s="5"/>
      <c r="BN1742" s="5"/>
      <c r="BO1742" s="4"/>
      <c r="BP1742" s="6"/>
      <c r="BQ1742" s="4"/>
      <c r="BR1742" s="6"/>
      <c r="BS1742" s="5"/>
      <c r="BT1742" s="5"/>
      <c r="BU1742" s="4"/>
      <c r="BV1742" s="6"/>
      <c r="BW1742" s="4"/>
      <c r="BX1742" s="6"/>
      <c r="BY1742" s="5"/>
      <c r="BZ1742" s="5"/>
      <c r="CA1742" s="4"/>
      <c r="CB1742" s="6"/>
      <c r="CC1742" s="4"/>
      <c r="CD1742" s="6"/>
      <c r="CE1742" s="5"/>
      <c r="CF1742" s="5"/>
      <c r="CG1742" s="4"/>
      <c r="CH1742" s="6"/>
      <c r="CI1742" s="4"/>
      <c r="CJ1742" s="6"/>
      <c r="CK1742" s="5"/>
      <c r="CL1742" s="5"/>
      <c r="CM1742" s="4"/>
      <c r="CN1742" s="6"/>
      <c r="CO1742" s="4"/>
      <c r="CP1742" s="6"/>
      <c r="CQ1742" s="5"/>
      <c r="CR1742" s="5"/>
      <c r="CS1742" s="4"/>
      <c r="CT1742" s="6"/>
      <c r="CU1742" s="4"/>
      <c r="CV1742" s="6"/>
      <c r="CW1742" s="5"/>
      <c r="CX1742" s="5"/>
      <c r="CY1742" s="4"/>
      <c r="CZ1742" s="6"/>
      <c r="DA1742" s="4"/>
      <c r="DB1742" s="6"/>
      <c r="DC1742" s="5"/>
      <c r="DD1742" s="5"/>
      <c r="DE1742" s="4"/>
      <c r="DF1742" s="6"/>
      <c r="DG1742" s="4"/>
      <c r="DH1742" s="6"/>
      <c r="DI1742" s="5"/>
      <c r="DJ1742" s="5"/>
      <c r="DK1742" s="4"/>
      <c r="DL1742" s="6"/>
      <c r="DM1742" s="4"/>
      <c r="DN1742" s="6"/>
      <c r="DO1742" s="5"/>
      <c r="DP1742" s="5"/>
      <c r="DQ1742" s="4"/>
      <c r="DR1742" s="6"/>
      <c r="DS1742" s="4"/>
      <c r="DT1742" s="6"/>
      <c r="DU1742" s="5"/>
      <c r="DV1742" s="5"/>
      <c r="DW1742" s="4"/>
      <c r="DX1742" s="6"/>
      <c r="DY1742" s="4"/>
      <c r="DZ1742" s="6"/>
      <c r="EA1742" s="5"/>
      <c r="EB1742" s="5"/>
      <c r="EC1742" s="4"/>
      <c r="ED1742" s="6"/>
      <c r="EE1742" s="4"/>
      <c r="EF1742" s="6"/>
      <c r="EG1742" s="5"/>
      <c r="EH1742" s="5"/>
      <c r="EI1742" s="4"/>
      <c r="EJ1742" s="6"/>
      <c r="EK1742" s="4"/>
      <c r="EL1742" s="6"/>
      <c r="EM1742" s="5"/>
      <c r="EN1742" s="5"/>
      <c r="EO1742" s="4"/>
      <c r="EP1742" s="6"/>
      <c r="EQ1742" s="4"/>
      <c r="ER1742" s="6"/>
      <c r="ES1742" s="5"/>
      <c r="ET1742" s="5"/>
      <c r="EU1742" s="4"/>
      <c r="EV1742" s="6"/>
      <c r="EW1742" s="4"/>
      <c r="EX1742" s="6"/>
      <c r="EY1742" s="5"/>
      <c r="EZ1742" s="5"/>
      <c r="FA1742" s="4"/>
      <c r="FB1742" s="6"/>
      <c r="FC1742" s="4"/>
      <c r="FD1742" s="6"/>
      <c r="FE1742" s="5"/>
      <c r="FF1742" s="5"/>
      <c r="FG1742" s="4"/>
      <c r="FH1742" s="6"/>
      <c r="FI1742" s="4"/>
      <c r="FJ1742" s="6"/>
      <c r="FK1742" s="5"/>
      <c r="FL1742" s="5"/>
      <c r="FM1742" s="4"/>
      <c r="FN1742" s="6"/>
      <c r="FO1742" s="4"/>
      <c r="FP1742" s="6"/>
      <c r="FQ1742" s="5"/>
      <c r="FR1742" s="5"/>
      <c r="FS1742" s="4"/>
      <c r="FT1742" s="6"/>
      <c r="FU1742" s="4"/>
      <c r="FV1742" s="6"/>
      <c r="FW1742" s="5"/>
      <c r="FX1742" s="5"/>
      <c r="FY1742" s="4"/>
      <c r="FZ1742" s="6"/>
      <c r="GA1742" s="4"/>
      <c r="GB1742" s="6"/>
      <c r="GC1742" s="5"/>
      <c r="GD1742" s="5"/>
      <c r="GE1742" s="4"/>
      <c r="GF1742" s="6"/>
      <c r="GG1742" s="4"/>
      <c r="GH1742" s="6"/>
      <c r="GI1742" s="5"/>
      <c r="GJ1742" s="5"/>
      <c r="GK1742" s="4"/>
      <c r="GL1742" s="6"/>
      <c r="GM1742" s="4"/>
      <c r="GN1742" s="6"/>
      <c r="GO1742" s="5"/>
      <c r="GP1742" s="5"/>
      <c r="GQ1742" s="4"/>
      <c r="GR1742" s="6"/>
      <c r="GS1742" s="4"/>
      <c r="GT1742" s="6"/>
      <c r="GU1742" s="5"/>
      <c r="GV1742" s="5"/>
      <c r="GW1742" s="4"/>
      <c r="GX1742" s="6"/>
      <c r="GY1742" s="4"/>
      <c r="GZ1742" s="6"/>
      <c r="HA1742" s="5"/>
      <c r="HB1742" s="5"/>
      <c r="HC1742" s="4"/>
      <c r="HD1742" s="6"/>
      <c r="HE1742" s="4"/>
      <c r="HF1742" s="6"/>
      <c r="HG1742" s="5"/>
      <c r="HH1742" s="5"/>
      <c r="HI1742" s="4"/>
      <c r="HJ1742" s="6"/>
      <c r="HK1742" s="4"/>
      <c r="HL1742" s="6"/>
      <c r="HM1742" s="5"/>
      <c r="HN1742" s="5"/>
      <c r="HO1742" s="4"/>
      <c r="HP1742" s="6"/>
      <c r="HQ1742" s="4"/>
      <c r="HR1742" s="6"/>
      <c r="HS1742" s="5"/>
      <c r="HT1742" s="5"/>
      <c r="HU1742" s="4"/>
      <c r="HV1742" s="6"/>
      <c r="HW1742" s="4"/>
      <c r="HX1742" s="6"/>
      <c r="HY1742" s="5"/>
      <c r="HZ1742" s="5"/>
      <c r="IA1742" s="4"/>
      <c r="IB1742" s="6"/>
      <c r="IC1742" s="4"/>
      <c r="ID1742" s="6"/>
      <c r="IE1742" s="5"/>
      <c r="IF1742" s="5"/>
      <c r="IG1742" s="4"/>
      <c r="IH1742" s="6"/>
      <c r="II1742" s="4"/>
      <c r="IJ1742" s="6"/>
      <c r="IK1742" s="5"/>
      <c r="IL1742" s="5"/>
      <c r="IM1742" s="4"/>
      <c r="IN1742" s="6"/>
      <c r="IO1742" s="4"/>
      <c r="IP1742" s="6"/>
      <c r="IQ1742" s="5"/>
      <c r="IR1742" s="5"/>
      <c r="IS1742" s="4"/>
      <c r="IT1742" s="6"/>
      <c r="IU1742" s="4"/>
      <c r="IV1742" s="6"/>
      <c r="IW1742" s="5"/>
      <c r="IX1742" s="5"/>
      <c r="IY1742" s="4"/>
      <c r="IZ1742" s="6"/>
      <c r="JA1742" s="4"/>
      <c r="JB1742" s="6"/>
      <c r="JC1742" s="5"/>
      <c r="JD1742" s="5"/>
      <c r="JE1742" s="4"/>
      <c r="JF1742" s="6"/>
      <c r="JG1742" s="4"/>
      <c r="JH1742" s="6"/>
      <c r="JI1742" s="5"/>
      <c r="JJ1742" s="5"/>
      <c r="JK1742" s="4"/>
      <c r="JL1742" s="6"/>
      <c r="JM1742" s="4"/>
      <c r="JN1742" s="6"/>
      <c r="JO1742" s="5"/>
      <c r="JP1742" s="5"/>
      <c r="JQ1742" s="4"/>
      <c r="JR1742" s="6"/>
      <c r="JS1742" s="4"/>
      <c r="JT1742" s="6"/>
      <c r="JU1742" s="5"/>
      <c r="JV1742" s="5"/>
      <c r="JW1742" s="4"/>
      <c r="JX1742" s="6"/>
      <c r="JY1742" s="4"/>
      <c r="JZ1742" s="6"/>
      <c r="KA1742" s="5"/>
      <c r="KB1742" s="5"/>
      <c r="KC1742" s="4"/>
      <c r="KD1742" s="6"/>
      <c r="KE1742" s="4"/>
      <c r="KF1742" s="6"/>
      <c r="KG1742" s="5"/>
      <c r="KH1742" s="5"/>
      <c r="KI1742" s="4"/>
      <c r="KJ1742" s="6"/>
      <c r="KK1742" s="4"/>
      <c r="KL1742" s="6"/>
      <c r="KM1742" s="5"/>
      <c r="KN1742" s="5"/>
    </row>
    <row r="1743">
      <c r="A1743" s="3" t="s">
        <v>85</v>
      </c>
      <c r="B1743" s="3" t="s">
        <v>1162</v>
      </c>
      <c r="C1743" s="3" t="s">
        <v>87</v>
      </c>
      <c r="D1743" s="3" t="s">
        <v>88</v>
      </c>
      <c r="E1743" s="3" t="s">
        <v>854</v>
      </c>
      <c r="F1743" s="3" t="s">
        <v>104</v>
      </c>
      <c r="G1743" s="3" t="s">
        <v>104</v>
      </c>
      <c r="H1743" s="3" t="s">
        <v>104</v>
      </c>
      <c r="I1743" s="3" t="s">
        <v>1311</v>
      </c>
      <c r="J1743" s="3" t="s">
        <v>1318</v>
      </c>
      <c r="K1743" s="4"/>
      <c r="L1743" s="4">
        <f>=ROUNDDOWN({0},0)</f>
      </c>
      <c r="M1743" s="4"/>
      <c r="N1743" s="5"/>
      <c r="O1743" s="4"/>
      <c r="P1743" s="4">
        <f>=ROUNDDOWN({0},0)</f>
      </c>
      <c r="Q1743" s="4"/>
      <c r="R1743" s="5"/>
      <c r="S1743" s="4"/>
      <c r="T1743" s="6"/>
      <c r="U1743" s="4"/>
      <c r="V1743" s="6"/>
      <c r="W1743" s="5"/>
      <c r="X1743" s="5"/>
      <c r="Y1743" s="4"/>
      <c r="Z1743" s="6"/>
      <c r="AA1743" s="4"/>
      <c r="AB1743" s="6"/>
      <c r="AC1743" s="5"/>
      <c r="AD1743" s="5"/>
      <c r="AE1743" s="4"/>
      <c r="AF1743" s="6"/>
      <c r="AG1743" s="4"/>
      <c r="AH1743" s="6"/>
      <c r="AI1743" s="5"/>
      <c r="AJ1743" s="5"/>
      <c r="AK1743" s="4"/>
      <c r="AL1743" s="6"/>
      <c r="AM1743" s="4"/>
      <c r="AN1743" s="6"/>
      <c r="AO1743" s="5"/>
      <c r="AP1743" s="5"/>
      <c r="AQ1743" s="4"/>
      <c r="AR1743" s="6"/>
      <c r="AS1743" s="4"/>
      <c r="AT1743" s="6"/>
      <c r="AU1743" s="5"/>
      <c r="AV1743" s="5"/>
      <c r="AW1743" s="4"/>
      <c r="AX1743" s="6"/>
      <c r="AY1743" s="4"/>
      <c r="AZ1743" s="6"/>
      <c r="BA1743" s="5"/>
      <c r="BB1743" s="5"/>
      <c r="BC1743" s="4"/>
      <c r="BD1743" s="6"/>
      <c r="BE1743" s="4"/>
      <c r="BF1743" s="6"/>
      <c r="BG1743" s="5"/>
      <c r="BH1743" s="5"/>
      <c r="BI1743" s="4"/>
      <c r="BJ1743" s="6"/>
      <c r="BK1743" s="4"/>
      <c r="BL1743" s="6"/>
      <c r="BM1743" s="5"/>
      <c r="BN1743" s="5"/>
      <c r="BO1743" s="4"/>
      <c r="BP1743" s="6"/>
      <c r="BQ1743" s="4"/>
      <c r="BR1743" s="6"/>
      <c r="BS1743" s="5"/>
      <c r="BT1743" s="5"/>
      <c r="BU1743" s="4"/>
      <c r="BV1743" s="6"/>
      <c r="BW1743" s="4"/>
      <c r="BX1743" s="6"/>
      <c r="BY1743" s="5"/>
      <c r="BZ1743" s="5"/>
      <c r="CA1743" s="4"/>
      <c r="CB1743" s="6"/>
      <c r="CC1743" s="4"/>
      <c r="CD1743" s="6"/>
      <c r="CE1743" s="5"/>
      <c r="CF1743" s="5"/>
      <c r="CG1743" s="4"/>
      <c r="CH1743" s="6"/>
      <c r="CI1743" s="4"/>
      <c r="CJ1743" s="6"/>
      <c r="CK1743" s="5"/>
      <c r="CL1743" s="5"/>
      <c r="CM1743" s="4"/>
      <c r="CN1743" s="6"/>
      <c r="CO1743" s="4"/>
      <c r="CP1743" s="6"/>
      <c r="CQ1743" s="5"/>
      <c r="CR1743" s="5"/>
      <c r="CS1743" s="4"/>
      <c r="CT1743" s="6"/>
      <c r="CU1743" s="4"/>
      <c r="CV1743" s="6"/>
      <c r="CW1743" s="5"/>
      <c r="CX1743" s="5"/>
      <c r="CY1743" s="4"/>
      <c r="CZ1743" s="6"/>
      <c r="DA1743" s="4"/>
      <c r="DB1743" s="6"/>
      <c r="DC1743" s="5"/>
      <c r="DD1743" s="5"/>
      <c r="DE1743" s="4"/>
      <c r="DF1743" s="6"/>
      <c r="DG1743" s="4"/>
      <c r="DH1743" s="6"/>
      <c r="DI1743" s="5"/>
      <c r="DJ1743" s="5"/>
      <c r="DK1743" s="4"/>
      <c r="DL1743" s="6"/>
      <c r="DM1743" s="4"/>
      <c r="DN1743" s="6"/>
      <c r="DO1743" s="5"/>
      <c r="DP1743" s="5"/>
      <c r="DQ1743" s="4"/>
      <c r="DR1743" s="6"/>
      <c r="DS1743" s="4"/>
      <c r="DT1743" s="6"/>
      <c r="DU1743" s="5"/>
      <c r="DV1743" s="5"/>
      <c r="DW1743" s="4"/>
      <c r="DX1743" s="6"/>
      <c r="DY1743" s="4"/>
      <c r="DZ1743" s="6"/>
      <c r="EA1743" s="5"/>
      <c r="EB1743" s="5"/>
      <c r="EC1743" s="4"/>
      <c r="ED1743" s="6"/>
      <c r="EE1743" s="4"/>
      <c r="EF1743" s="6"/>
      <c r="EG1743" s="5"/>
      <c r="EH1743" s="5"/>
      <c r="EI1743" s="4"/>
      <c r="EJ1743" s="6"/>
      <c r="EK1743" s="4"/>
      <c r="EL1743" s="6"/>
      <c r="EM1743" s="5"/>
      <c r="EN1743" s="5"/>
      <c r="EO1743" s="4"/>
      <c r="EP1743" s="6"/>
      <c r="EQ1743" s="4"/>
      <c r="ER1743" s="6"/>
      <c r="ES1743" s="5"/>
      <c r="ET1743" s="5"/>
      <c r="EU1743" s="4"/>
      <c r="EV1743" s="6"/>
      <c r="EW1743" s="4"/>
      <c r="EX1743" s="6"/>
      <c r="EY1743" s="5"/>
      <c r="EZ1743" s="5"/>
      <c r="FA1743" s="4"/>
      <c r="FB1743" s="6"/>
      <c r="FC1743" s="4"/>
      <c r="FD1743" s="6"/>
      <c r="FE1743" s="5"/>
      <c r="FF1743" s="5"/>
      <c r="FG1743" s="4"/>
      <c r="FH1743" s="6"/>
      <c r="FI1743" s="4"/>
      <c r="FJ1743" s="6"/>
      <c r="FK1743" s="5"/>
      <c r="FL1743" s="5"/>
      <c r="FM1743" s="4"/>
      <c r="FN1743" s="6"/>
      <c r="FO1743" s="4"/>
      <c r="FP1743" s="6"/>
      <c r="FQ1743" s="5"/>
      <c r="FR1743" s="5"/>
      <c r="FS1743" s="4"/>
      <c r="FT1743" s="6"/>
      <c r="FU1743" s="4"/>
      <c r="FV1743" s="6"/>
      <c r="FW1743" s="5"/>
      <c r="FX1743" s="5"/>
      <c r="FY1743" s="4"/>
      <c r="FZ1743" s="6"/>
      <c r="GA1743" s="4"/>
      <c r="GB1743" s="6"/>
      <c r="GC1743" s="5"/>
      <c r="GD1743" s="5"/>
      <c r="GE1743" s="4"/>
      <c r="GF1743" s="6"/>
      <c r="GG1743" s="4"/>
      <c r="GH1743" s="6"/>
      <c r="GI1743" s="5"/>
      <c r="GJ1743" s="5"/>
      <c r="GK1743" s="4"/>
      <c r="GL1743" s="6"/>
      <c r="GM1743" s="4"/>
      <c r="GN1743" s="6"/>
      <c r="GO1743" s="5"/>
      <c r="GP1743" s="5"/>
      <c r="GQ1743" s="4"/>
      <c r="GR1743" s="6"/>
      <c r="GS1743" s="4"/>
      <c r="GT1743" s="6"/>
      <c r="GU1743" s="5"/>
      <c r="GV1743" s="5"/>
      <c r="GW1743" s="4"/>
      <c r="GX1743" s="6"/>
      <c r="GY1743" s="4"/>
      <c r="GZ1743" s="6"/>
      <c r="HA1743" s="5"/>
      <c r="HB1743" s="5"/>
      <c r="HC1743" s="4"/>
      <c r="HD1743" s="6"/>
      <c r="HE1743" s="4"/>
      <c r="HF1743" s="6"/>
      <c r="HG1743" s="5"/>
      <c r="HH1743" s="5"/>
      <c r="HI1743" s="4"/>
      <c r="HJ1743" s="6"/>
      <c r="HK1743" s="4"/>
      <c r="HL1743" s="6"/>
      <c r="HM1743" s="5"/>
      <c r="HN1743" s="5"/>
      <c r="HO1743" s="4"/>
      <c r="HP1743" s="6"/>
      <c r="HQ1743" s="4"/>
      <c r="HR1743" s="6"/>
      <c r="HS1743" s="5"/>
      <c r="HT1743" s="5"/>
      <c r="HU1743" s="4"/>
      <c r="HV1743" s="6"/>
      <c r="HW1743" s="4"/>
      <c r="HX1743" s="6"/>
      <c r="HY1743" s="5"/>
      <c r="HZ1743" s="5"/>
      <c r="IA1743" s="4"/>
      <c r="IB1743" s="6"/>
      <c r="IC1743" s="4"/>
      <c r="ID1743" s="6"/>
      <c r="IE1743" s="5"/>
      <c r="IF1743" s="5"/>
      <c r="IG1743" s="4"/>
      <c r="IH1743" s="6"/>
      <c r="II1743" s="4"/>
      <c r="IJ1743" s="6"/>
      <c r="IK1743" s="5"/>
      <c r="IL1743" s="5"/>
      <c r="IM1743" s="4"/>
      <c r="IN1743" s="6"/>
      <c r="IO1743" s="4"/>
      <c r="IP1743" s="6"/>
      <c r="IQ1743" s="5"/>
      <c r="IR1743" s="5"/>
      <c r="IS1743" s="4"/>
      <c r="IT1743" s="6"/>
      <c r="IU1743" s="4"/>
      <c r="IV1743" s="6"/>
      <c r="IW1743" s="5"/>
      <c r="IX1743" s="5"/>
      <c r="IY1743" s="4"/>
      <c r="IZ1743" s="6"/>
      <c r="JA1743" s="4"/>
      <c r="JB1743" s="6"/>
      <c r="JC1743" s="5"/>
      <c r="JD1743" s="5"/>
      <c r="JE1743" s="4"/>
      <c r="JF1743" s="6"/>
      <c r="JG1743" s="4"/>
      <c r="JH1743" s="6"/>
      <c r="JI1743" s="5"/>
      <c r="JJ1743" s="5"/>
      <c r="JK1743" s="4"/>
      <c r="JL1743" s="6"/>
      <c r="JM1743" s="4"/>
      <c r="JN1743" s="6"/>
      <c r="JO1743" s="5"/>
      <c r="JP1743" s="5"/>
      <c r="JQ1743" s="4"/>
      <c r="JR1743" s="6"/>
      <c r="JS1743" s="4"/>
      <c r="JT1743" s="6"/>
      <c r="JU1743" s="5"/>
      <c r="JV1743" s="5"/>
      <c r="JW1743" s="4"/>
      <c r="JX1743" s="6"/>
      <c r="JY1743" s="4"/>
      <c r="JZ1743" s="6"/>
      <c r="KA1743" s="5"/>
      <c r="KB1743" s="5"/>
      <c r="KC1743" s="4"/>
      <c r="KD1743" s="6"/>
      <c r="KE1743" s="4"/>
      <c r="KF1743" s="6"/>
      <c r="KG1743" s="5"/>
      <c r="KH1743" s="5"/>
      <c r="KI1743" s="4"/>
      <c r="KJ1743" s="6"/>
      <c r="KK1743" s="4"/>
      <c r="KL1743" s="6"/>
      <c r="KM1743" s="5"/>
      <c r="KN1743" s="5"/>
    </row>
    <row r="1744">
      <c r="A1744" s="3" t="s">
        <v>85</v>
      </c>
      <c r="B1744" s="3" t="s">
        <v>1162</v>
      </c>
      <c r="C1744" s="3" t="s">
        <v>87</v>
      </c>
      <c r="D1744" s="3" t="s">
        <v>88</v>
      </c>
      <c r="E1744" s="3" t="s">
        <v>854</v>
      </c>
      <c r="F1744" s="3" t="s">
        <v>854</v>
      </c>
      <c r="G1744" s="3" t="s">
        <v>854</v>
      </c>
      <c r="H1744" s="3" t="s">
        <v>129</v>
      </c>
      <c r="I1744" s="3" t="s">
        <v>1311</v>
      </c>
      <c r="J1744" s="3" t="s">
        <v>1329</v>
      </c>
      <c r="K1744" s="4"/>
      <c r="L1744" s="4">
        <f>=ROUNDDOWN({0},0)</f>
      </c>
      <c r="M1744" s="4"/>
      <c r="N1744" s="5"/>
      <c r="O1744" s="4"/>
      <c r="P1744" s="4">
        <f>=ROUNDDOWN({0},0)</f>
      </c>
      <c r="Q1744" s="4"/>
      <c r="R1744" s="5"/>
      <c r="S1744" s="4"/>
      <c r="T1744" s="6"/>
      <c r="U1744" s="4"/>
      <c r="V1744" s="6"/>
      <c r="W1744" s="5"/>
      <c r="X1744" s="5"/>
      <c r="Y1744" s="4"/>
      <c r="Z1744" s="6"/>
      <c r="AA1744" s="4"/>
      <c r="AB1744" s="6"/>
      <c r="AC1744" s="5"/>
      <c r="AD1744" s="5"/>
      <c r="AE1744" s="4"/>
      <c r="AF1744" s="6"/>
      <c r="AG1744" s="4"/>
      <c r="AH1744" s="6"/>
      <c r="AI1744" s="5"/>
      <c r="AJ1744" s="5"/>
      <c r="AK1744" s="4"/>
      <c r="AL1744" s="6"/>
      <c r="AM1744" s="4"/>
      <c r="AN1744" s="6"/>
      <c r="AO1744" s="5"/>
      <c r="AP1744" s="5"/>
      <c r="AQ1744" s="4"/>
      <c r="AR1744" s="6"/>
      <c r="AS1744" s="4"/>
      <c r="AT1744" s="6"/>
      <c r="AU1744" s="5"/>
      <c r="AV1744" s="5"/>
      <c r="AW1744" s="4"/>
      <c r="AX1744" s="6"/>
      <c r="AY1744" s="4"/>
      <c r="AZ1744" s="6"/>
      <c r="BA1744" s="5"/>
      <c r="BB1744" s="5"/>
      <c r="BC1744" s="4"/>
      <c r="BD1744" s="6"/>
      <c r="BE1744" s="4"/>
      <c r="BF1744" s="6"/>
      <c r="BG1744" s="5"/>
      <c r="BH1744" s="5"/>
      <c r="BI1744" s="4"/>
      <c r="BJ1744" s="6"/>
      <c r="BK1744" s="4"/>
      <c r="BL1744" s="6"/>
      <c r="BM1744" s="5"/>
      <c r="BN1744" s="5"/>
      <c r="BO1744" s="4"/>
      <c r="BP1744" s="6"/>
      <c r="BQ1744" s="4"/>
      <c r="BR1744" s="6"/>
      <c r="BS1744" s="5"/>
      <c r="BT1744" s="5"/>
      <c r="BU1744" s="4"/>
      <c r="BV1744" s="6"/>
      <c r="BW1744" s="4"/>
      <c r="BX1744" s="6"/>
      <c r="BY1744" s="5"/>
      <c r="BZ1744" s="5"/>
      <c r="CA1744" s="4"/>
      <c r="CB1744" s="6"/>
      <c r="CC1744" s="4"/>
      <c r="CD1744" s="6"/>
      <c r="CE1744" s="5"/>
      <c r="CF1744" s="5"/>
      <c r="CG1744" s="4"/>
      <c r="CH1744" s="6"/>
      <c r="CI1744" s="4"/>
      <c r="CJ1744" s="6"/>
      <c r="CK1744" s="5"/>
      <c r="CL1744" s="5"/>
      <c r="CM1744" s="4"/>
      <c r="CN1744" s="6"/>
      <c r="CO1744" s="4"/>
      <c r="CP1744" s="6"/>
      <c r="CQ1744" s="5"/>
      <c r="CR1744" s="5"/>
      <c r="CS1744" s="4"/>
      <c r="CT1744" s="6"/>
      <c r="CU1744" s="4"/>
      <c r="CV1744" s="6"/>
      <c r="CW1744" s="5"/>
      <c r="CX1744" s="5"/>
      <c r="CY1744" s="4"/>
      <c r="CZ1744" s="6"/>
      <c r="DA1744" s="4"/>
      <c r="DB1744" s="6"/>
      <c r="DC1744" s="5"/>
      <c r="DD1744" s="5"/>
      <c r="DE1744" s="4"/>
      <c r="DF1744" s="6"/>
      <c r="DG1744" s="4"/>
      <c r="DH1744" s="6"/>
      <c r="DI1744" s="5"/>
      <c r="DJ1744" s="5"/>
      <c r="DK1744" s="4"/>
      <c r="DL1744" s="6"/>
      <c r="DM1744" s="4"/>
      <c r="DN1744" s="6"/>
      <c r="DO1744" s="5"/>
      <c r="DP1744" s="5"/>
      <c r="DQ1744" s="4"/>
      <c r="DR1744" s="6"/>
      <c r="DS1744" s="4"/>
      <c r="DT1744" s="6"/>
      <c r="DU1744" s="5"/>
      <c r="DV1744" s="5"/>
      <c r="DW1744" s="4"/>
      <c r="DX1744" s="6"/>
      <c r="DY1744" s="4"/>
      <c r="DZ1744" s="6"/>
      <c r="EA1744" s="5"/>
      <c r="EB1744" s="5"/>
      <c r="EC1744" s="4"/>
      <c r="ED1744" s="6"/>
      <c r="EE1744" s="4"/>
      <c r="EF1744" s="6"/>
      <c r="EG1744" s="5"/>
      <c r="EH1744" s="5"/>
      <c r="EI1744" s="4"/>
      <c r="EJ1744" s="6"/>
      <c r="EK1744" s="4"/>
      <c r="EL1744" s="6"/>
      <c r="EM1744" s="5"/>
      <c r="EN1744" s="5"/>
      <c r="EO1744" s="4"/>
      <c r="EP1744" s="6"/>
      <c r="EQ1744" s="4"/>
      <c r="ER1744" s="6"/>
      <c r="ES1744" s="5"/>
      <c r="ET1744" s="5"/>
      <c r="EU1744" s="4"/>
      <c r="EV1744" s="6"/>
      <c r="EW1744" s="4"/>
      <c r="EX1744" s="6"/>
      <c r="EY1744" s="5"/>
      <c r="EZ1744" s="5"/>
      <c r="FA1744" s="4"/>
      <c r="FB1744" s="6"/>
      <c r="FC1744" s="4"/>
      <c r="FD1744" s="6"/>
      <c r="FE1744" s="5"/>
      <c r="FF1744" s="5"/>
      <c r="FG1744" s="4"/>
      <c r="FH1744" s="6"/>
      <c r="FI1744" s="4"/>
      <c r="FJ1744" s="6"/>
      <c r="FK1744" s="5"/>
      <c r="FL1744" s="5"/>
      <c r="FM1744" s="4"/>
      <c r="FN1744" s="6"/>
      <c r="FO1744" s="4"/>
      <c r="FP1744" s="6"/>
      <c r="FQ1744" s="5"/>
      <c r="FR1744" s="5"/>
      <c r="FS1744" s="4"/>
      <c r="FT1744" s="6"/>
      <c r="FU1744" s="4"/>
      <c r="FV1744" s="6"/>
      <c r="FW1744" s="5"/>
      <c r="FX1744" s="5"/>
      <c r="FY1744" s="4"/>
      <c r="FZ1744" s="6"/>
      <c r="GA1744" s="4"/>
      <c r="GB1744" s="6"/>
      <c r="GC1744" s="5"/>
      <c r="GD1744" s="5"/>
      <c r="GE1744" s="4"/>
      <c r="GF1744" s="6"/>
      <c r="GG1744" s="4"/>
      <c r="GH1744" s="6"/>
      <c r="GI1744" s="5"/>
      <c r="GJ1744" s="5"/>
      <c r="GK1744" s="4"/>
      <c r="GL1744" s="6"/>
      <c r="GM1744" s="4"/>
      <c r="GN1744" s="6"/>
      <c r="GO1744" s="5"/>
      <c r="GP1744" s="5"/>
      <c r="GQ1744" s="4"/>
      <c r="GR1744" s="6"/>
      <c r="GS1744" s="4"/>
      <c r="GT1744" s="6"/>
      <c r="GU1744" s="5"/>
      <c r="GV1744" s="5"/>
      <c r="GW1744" s="4"/>
      <c r="GX1744" s="6"/>
      <c r="GY1744" s="4"/>
      <c r="GZ1744" s="6"/>
      <c r="HA1744" s="5"/>
      <c r="HB1744" s="5"/>
      <c r="HC1744" s="4"/>
      <c r="HD1744" s="6"/>
      <c r="HE1744" s="4"/>
      <c r="HF1744" s="6"/>
      <c r="HG1744" s="5"/>
      <c r="HH1744" s="5"/>
      <c r="HI1744" s="4"/>
      <c r="HJ1744" s="6"/>
      <c r="HK1744" s="4"/>
      <c r="HL1744" s="6"/>
      <c r="HM1744" s="5"/>
      <c r="HN1744" s="5"/>
      <c r="HO1744" s="4"/>
      <c r="HP1744" s="6"/>
      <c r="HQ1744" s="4"/>
      <c r="HR1744" s="6"/>
      <c r="HS1744" s="5"/>
      <c r="HT1744" s="5"/>
      <c r="HU1744" s="4"/>
      <c r="HV1744" s="6"/>
      <c r="HW1744" s="4"/>
      <c r="HX1744" s="6"/>
      <c r="HY1744" s="5"/>
      <c r="HZ1744" s="5"/>
      <c r="IA1744" s="4"/>
      <c r="IB1744" s="6"/>
      <c r="IC1744" s="4"/>
      <c r="ID1744" s="6"/>
      <c r="IE1744" s="5"/>
      <c r="IF1744" s="5"/>
      <c r="IG1744" s="4"/>
      <c r="IH1744" s="6"/>
      <c r="II1744" s="4"/>
      <c r="IJ1744" s="6"/>
      <c r="IK1744" s="5"/>
      <c r="IL1744" s="5"/>
      <c r="IM1744" s="4"/>
      <c r="IN1744" s="6"/>
      <c r="IO1744" s="4"/>
      <c r="IP1744" s="6"/>
      <c r="IQ1744" s="5"/>
      <c r="IR1744" s="5"/>
      <c r="IS1744" s="4"/>
      <c r="IT1744" s="6"/>
      <c r="IU1744" s="4"/>
      <c r="IV1744" s="6"/>
      <c r="IW1744" s="5"/>
      <c r="IX1744" s="5"/>
      <c r="IY1744" s="4"/>
      <c r="IZ1744" s="6"/>
      <c r="JA1744" s="4"/>
      <c r="JB1744" s="6"/>
      <c r="JC1744" s="5"/>
      <c r="JD1744" s="5"/>
      <c r="JE1744" s="4"/>
      <c r="JF1744" s="6"/>
      <c r="JG1744" s="4"/>
      <c r="JH1744" s="6"/>
      <c r="JI1744" s="5"/>
      <c r="JJ1744" s="5"/>
      <c r="JK1744" s="4"/>
      <c r="JL1744" s="6"/>
      <c r="JM1744" s="4"/>
      <c r="JN1744" s="6"/>
      <c r="JO1744" s="5"/>
      <c r="JP1744" s="5"/>
      <c r="JQ1744" s="4"/>
      <c r="JR1744" s="6"/>
      <c r="JS1744" s="4"/>
      <c r="JT1744" s="6"/>
      <c r="JU1744" s="5"/>
      <c r="JV1744" s="5"/>
      <c r="JW1744" s="4"/>
      <c r="JX1744" s="6"/>
      <c r="JY1744" s="4"/>
      <c r="JZ1744" s="6"/>
      <c r="KA1744" s="5"/>
      <c r="KB1744" s="5"/>
      <c r="KC1744" s="4"/>
      <c r="KD1744" s="6"/>
      <c r="KE1744" s="4"/>
      <c r="KF1744" s="6"/>
      <c r="KG1744" s="5"/>
      <c r="KH1744" s="5"/>
      <c r="KI1744" s="4"/>
      <c r="KJ1744" s="6"/>
      <c r="KK1744" s="4"/>
      <c r="KL1744" s="6"/>
      <c r="KM1744" s="5"/>
      <c r="KN1744" s="5"/>
    </row>
    <row r="1745">
      <c r="A1745" s="3" t="s">
        <v>85</v>
      </c>
      <c r="B1745" s="3" t="s">
        <v>1162</v>
      </c>
      <c r="C1745" s="3" t="s">
        <v>87</v>
      </c>
      <c r="D1745" s="3" t="s">
        <v>88</v>
      </c>
      <c r="E1745" s="3" t="s">
        <v>1164</v>
      </c>
      <c r="F1745" s="3" t="s">
        <v>104</v>
      </c>
      <c r="G1745" s="3" t="s">
        <v>104</v>
      </c>
      <c r="H1745" s="3" t="s">
        <v>191</v>
      </c>
      <c r="I1745" s="3" t="s">
        <v>1321</v>
      </c>
      <c r="J1745" s="3" t="s">
        <v>1329</v>
      </c>
      <c r="K1745" s="4"/>
      <c r="L1745" s="4">
        <f>=ROUNDDOWN({0},0)</f>
      </c>
      <c r="M1745" s="4"/>
      <c r="N1745" s="5"/>
      <c r="O1745" s="4"/>
      <c r="P1745" s="4">
        <f>=ROUNDDOWN({0},0)</f>
      </c>
      <c r="Q1745" s="4"/>
      <c r="R1745" s="5"/>
      <c r="S1745" s="4"/>
      <c r="T1745" s="6"/>
      <c r="U1745" s="4"/>
      <c r="V1745" s="6"/>
      <c r="W1745" s="5"/>
      <c r="X1745" s="5"/>
      <c r="Y1745" s="4"/>
      <c r="Z1745" s="6"/>
      <c r="AA1745" s="4"/>
      <c r="AB1745" s="6"/>
      <c r="AC1745" s="5"/>
      <c r="AD1745" s="5"/>
      <c r="AE1745" s="4"/>
      <c r="AF1745" s="6"/>
      <c r="AG1745" s="4"/>
      <c r="AH1745" s="6"/>
      <c r="AI1745" s="5"/>
      <c r="AJ1745" s="5"/>
      <c r="AK1745" s="4"/>
      <c r="AL1745" s="6"/>
      <c r="AM1745" s="4"/>
      <c r="AN1745" s="6"/>
      <c r="AO1745" s="5"/>
      <c r="AP1745" s="5"/>
      <c r="AQ1745" s="4"/>
      <c r="AR1745" s="6"/>
      <c r="AS1745" s="4"/>
      <c r="AT1745" s="6"/>
      <c r="AU1745" s="5"/>
      <c r="AV1745" s="5"/>
      <c r="AW1745" s="4"/>
      <c r="AX1745" s="6"/>
      <c r="AY1745" s="4"/>
      <c r="AZ1745" s="6"/>
      <c r="BA1745" s="5"/>
      <c r="BB1745" s="5"/>
      <c r="BC1745" s="4"/>
      <c r="BD1745" s="6"/>
      <c r="BE1745" s="4"/>
      <c r="BF1745" s="6"/>
      <c r="BG1745" s="5"/>
      <c r="BH1745" s="5"/>
      <c r="BI1745" s="4"/>
      <c r="BJ1745" s="6"/>
      <c r="BK1745" s="4"/>
      <c r="BL1745" s="6"/>
      <c r="BM1745" s="5"/>
      <c r="BN1745" s="5"/>
      <c r="BO1745" s="4"/>
      <c r="BP1745" s="6"/>
      <c r="BQ1745" s="4"/>
      <c r="BR1745" s="6"/>
      <c r="BS1745" s="5"/>
      <c r="BT1745" s="5"/>
      <c r="BU1745" s="4"/>
      <c r="BV1745" s="6"/>
      <c r="BW1745" s="4"/>
      <c r="BX1745" s="6"/>
      <c r="BY1745" s="5"/>
      <c r="BZ1745" s="5"/>
      <c r="CA1745" s="4"/>
      <c r="CB1745" s="6"/>
      <c r="CC1745" s="4"/>
      <c r="CD1745" s="6"/>
      <c r="CE1745" s="5"/>
      <c r="CF1745" s="5"/>
      <c r="CG1745" s="4"/>
      <c r="CH1745" s="6"/>
      <c r="CI1745" s="4"/>
      <c r="CJ1745" s="6"/>
      <c r="CK1745" s="5"/>
      <c r="CL1745" s="5"/>
      <c r="CM1745" s="4"/>
      <c r="CN1745" s="6"/>
      <c r="CO1745" s="4"/>
      <c r="CP1745" s="6"/>
      <c r="CQ1745" s="5"/>
      <c r="CR1745" s="5"/>
      <c r="CS1745" s="4"/>
      <c r="CT1745" s="6"/>
      <c r="CU1745" s="4"/>
      <c r="CV1745" s="6"/>
      <c r="CW1745" s="5"/>
      <c r="CX1745" s="5"/>
      <c r="CY1745" s="4"/>
      <c r="CZ1745" s="6"/>
      <c r="DA1745" s="4"/>
      <c r="DB1745" s="6"/>
      <c r="DC1745" s="5"/>
      <c r="DD1745" s="5"/>
      <c r="DE1745" s="4"/>
      <c r="DF1745" s="6"/>
      <c r="DG1745" s="4"/>
      <c r="DH1745" s="6"/>
      <c r="DI1745" s="5"/>
      <c r="DJ1745" s="5"/>
      <c r="DK1745" s="4"/>
      <c r="DL1745" s="6"/>
      <c r="DM1745" s="4"/>
      <c r="DN1745" s="6"/>
      <c r="DO1745" s="5"/>
      <c r="DP1745" s="5"/>
      <c r="DQ1745" s="4"/>
      <c r="DR1745" s="6"/>
      <c r="DS1745" s="4"/>
      <c r="DT1745" s="6"/>
      <c r="DU1745" s="5"/>
      <c r="DV1745" s="5"/>
      <c r="DW1745" s="4"/>
      <c r="DX1745" s="6"/>
      <c r="DY1745" s="4"/>
      <c r="DZ1745" s="6"/>
      <c r="EA1745" s="5"/>
      <c r="EB1745" s="5"/>
      <c r="EC1745" s="4"/>
      <c r="ED1745" s="6"/>
      <c r="EE1745" s="4"/>
      <c r="EF1745" s="6"/>
      <c r="EG1745" s="5"/>
      <c r="EH1745" s="5"/>
      <c r="EI1745" s="4"/>
      <c r="EJ1745" s="6"/>
      <c r="EK1745" s="4"/>
      <c r="EL1745" s="6"/>
      <c r="EM1745" s="5"/>
      <c r="EN1745" s="5"/>
      <c r="EO1745" s="4"/>
      <c r="EP1745" s="6"/>
      <c r="EQ1745" s="4"/>
      <c r="ER1745" s="6"/>
      <c r="ES1745" s="5"/>
      <c r="ET1745" s="5"/>
      <c r="EU1745" s="4"/>
      <c r="EV1745" s="6"/>
      <c r="EW1745" s="4"/>
      <c r="EX1745" s="6"/>
      <c r="EY1745" s="5"/>
      <c r="EZ1745" s="5"/>
      <c r="FA1745" s="4"/>
      <c r="FB1745" s="6"/>
      <c r="FC1745" s="4"/>
      <c r="FD1745" s="6"/>
      <c r="FE1745" s="5"/>
      <c r="FF1745" s="5"/>
      <c r="FG1745" s="4"/>
      <c r="FH1745" s="6"/>
      <c r="FI1745" s="4"/>
      <c r="FJ1745" s="6"/>
      <c r="FK1745" s="5"/>
      <c r="FL1745" s="5"/>
      <c r="FM1745" s="4"/>
      <c r="FN1745" s="6"/>
      <c r="FO1745" s="4"/>
      <c r="FP1745" s="6"/>
      <c r="FQ1745" s="5"/>
      <c r="FR1745" s="5"/>
      <c r="FS1745" s="4"/>
      <c r="FT1745" s="6"/>
      <c r="FU1745" s="4"/>
      <c r="FV1745" s="6"/>
      <c r="FW1745" s="5"/>
      <c r="FX1745" s="5"/>
      <c r="FY1745" s="4"/>
      <c r="FZ1745" s="6"/>
      <c r="GA1745" s="4"/>
      <c r="GB1745" s="6"/>
      <c r="GC1745" s="5"/>
      <c r="GD1745" s="5"/>
      <c r="GE1745" s="4"/>
      <c r="GF1745" s="6"/>
      <c r="GG1745" s="4"/>
      <c r="GH1745" s="6"/>
      <c r="GI1745" s="5"/>
      <c r="GJ1745" s="5"/>
      <c r="GK1745" s="4"/>
      <c r="GL1745" s="6"/>
      <c r="GM1745" s="4"/>
      <c r="GN1745" s="6"/>
      <c r="GO1745" s="5"/>
      <c r="GP1745" s="5"/>
      <c r="GQ1745" s="4"/>
      <c r="GR1745" s="6"/>
      <c r="GS1745" s="4"/>
      <c r="GT1745" s="6"/>
      <c r="GU1745" s="5"/>
      <c r="GV1745" s="5"/>
      <c r="GW1745" s="4"/>
      <c r="GX1745" s="6"/>
      <c r="GY1745" s="4"/>
      <c r="GZ1745" s="6"/>
      <c r="HA1745" s="5"/>
      <c r="HB1745" s="5"/>
      <c r="HC1745" s="4"/>
      <c r="HD1745" s="6"/>
      <c r="HE1745" s="4"/>
      <c r="HF1745" s="6"/>
      <c r="HG1745" s="5"/>
      <c r="HH1745" s="5"/>
      <c r="HI1745" s="4"/>
      <c r="HJ1745" s="6"/>
      <c r="HK1745" s="4"/>
      <c r="HL1745" s="6"/>
      <c r="HM1745" s="5"/>
      <c r="HN1745" s="5"/>
      <c r="HO1745" s="4"/>
      <c r="HP1745" s="6"/>
      <c r="HQ1745" s="4"/>
      <c r="HR1745" s="6"/>
      <c r="HS1745" s="5"/>
      <c r="HT1745" s="5"/>
      <c r="HU1745" s="4"/>
      <c r="HV1745" s="6"/>
      <c r="HW1745" s="4"/>
      <c r="HX1745" s="6"/>
      <c r="HY1745" s="5"/>
      <c r="HZ1745" s="5"/>
      <c r="IA1745" s="4"/>
      <c r="IB1745" s="6"/>
      <c r="IC1745" s="4"/>
      <c r="ID1745" s="6"/>
      <c r="IE1745" s="5"/>
      <c r="IF1745" s="5"/>
      <c r="IG1745" s="4"/>
      <c r="IH1745" s="6"/>
      <c r="II1745" s="4"/>
      <c r="IJ1745" s="6"/>
      <c r="IK1745" s="5"/>
      <c r="IL1745" s="5"/>
      <c r="IM1745" s="4"/>
      <c r="IN1745" s="6"/>
      <c r="IO1745" s="4"/>
      <c r="IP1745" s="6"/>
      <c r="IQ1745" s="5"/>
      <c r="IR1745" s="5"/>
      <c r="IS1745" s="4"/>
      <c r="IT1745" s="6"/>
      <c r="IU1745" s="4"/>
      <c r="IV1745" s="6"/>
      <c r="IW1745" s="5"/>
      <c r="IX1745" s="5"/>
      <c r="IY1745" s="4"/>
      <c r="IZ1745" s="6"/>
      <c r="JA1745" s="4"/>
      <c r="JB1745" s="6"/>
      <c r="JC1745" s="5"/>
      <c r="JD1745" s="5"/>
      <c r="JE1745" s="4"/>
      <c r="JF1745" s="6"/>
      <c r="JG1745" s="4"/>
      <c r="JH1745" s="6"/>
      <c r="JI1745" s="5"/>
      <c r="JJ1745" s="5"/>
      <c r="JK1745" s="4"/>
      <c r="JL1745" s="6"/>
      <c r="JM1745" s="4"/>
      <c r="JN1745" s="6"/>
      <c r="JO1745" s="5"/>
      <c r="JP1745" s="5"/>
      <c r="JQ1745" s="4"/>
      <c r="JR1745" s="6"/>
      <c r="JS1745" s="4"/>
      <c r="JT1745" s="6"/>
      <c r="JU1745" s="5"/>
      <c r="JV1745" s="5"/>
      <c r="JW1745" s="4"/>
      <c r="JX1745" s="6"/>
      <c r="JY1745" s="4"/>
      <c r="JZ1745" s="6"/>
      <c r="KA1745" s="5"/>
      <c r="KB1745" s="5"/>
      <c r="KC1745" s="4"/>
      <c r="KD1745" s="6"/>
      <c r="KE1745" s="4"/>
      <c r="KF1745" s="6"/>
      <c r="KG1745" s="5"/>
      <c r="KH1745" s="5"/>
      <c r="KI1745" s="4"/>
      <c r="KJ1745" s="6"/>
      <c r="KK1745" s="4"/>
      <c r="KL1745" s="6"/>
      <c r="KM1745" s="5"/>
      <c r="KN1745" s="5"/>
    </row>
    <row r="1746">
      <c r="A1746" s="3" t="s">
        <v>85</v>
      </c>
      <c r="B1746" s="3" t="s">
        <v>1162</v>
      </c>
      <c r="C1746" s="3" t="s">
        <v>87</v>
      </c>
      <c r="D1746" s="3" t="s">
        <v>88</v>
      </c>
      <c r="E1746" s="3" t="s">
        <v>567</v>
      </c>
      <c r="F1746" s="3" t="s">
        <v>567</v>
      </c>
      <c r="G1746" s="3" t="s">
        <v>567</v>
      </c>
      <c r="H1746" s="3" t="s">
        <v>129</v>
      </c>
      <c r="I1746" s="3" t="s">
        <v>1640</v>
      </c>
      <c r="J1746" s="3" t="s">
        <v>1329</v>
      </c>
      <c r="K1746" s="4"/>
      <c r="L1746" s="4">
        <f>=ROUNDDOWN({0},0)</f>
      </c>
      <c r="M1746" s="4"/>
      <c r="N1746" s="5"/>
      <c r="O1746" s="4"/>
      <c r="P1746" s="4">
        <f>=ROUNDDOWN({0},0)</f>
      </c>
      <c r="Q1746" s="4"/>
      <c r="R1746" s="5"/>
      <c r="S1746" s="4"/>
      <c r="T1746" s="6"/>
      <c r="U1746" s="4"/>
      <c r="V1746" s="6"/>
      <c r="W1746" s="5"/>
      <c r="X1746" s="5"/>
      <c r="Y1746" s="4"/>
      <c r="Z1746" s="6"/>
      <c r="AA1746" s="4"/>
      <c r="AB1746" s="6"/>
      <c r="AC1746" s="5"/>
      <c r="AD1746" s="5"/>
      <c r="AE1746" s="4"/>
      <c r="AF1746" s="6"/>
      <c r="AG1746" s="4"/>
      <c r="AH1746" s="6"/>
      <c r="AI1746" s="5"/>
      <c r="AJ1746" s="5"/>
      <c r="AK1746" s="4"/>
      <c r="AL1746" s="6"/>
      <c r="AM1746" s="4"/>
      <c r="AN1746" s="6"/>
      <c r="AO1746" s="5"/>
      <c r="AP1746" s="5"/>
      <c r="AQ1746" s="4"/>
      <c r="AR1746" s="6"/>
      <c r="AS1746" s="4"/>
      <c r="AT1746" s="6"/>
      <c r="AU1746" s="5"/>
      <c r="AV1746" s="5"/>
      <c r="AW1746" s="4"/>
      <c r="AX1746" s="6"/>
      <c r="AY1746" s="4"/>
      <c r="AZ1746" s="6"/>
      <c r="BA1746" s="5"/>
      <c r="BB1746" s="5"/>
      <c r="BC1746" s="4"/>
      <c r="BD1746" s="6"/>
      <c r="BE1746" s="4"/>
      <c r="BF1746" s="6"/>
      <c r="BG1746" s="5"/>
      <c r="BH1746" s="5"/>
      <c r="BI1746" s="4"/>
      <c r="BJ1746" s="6"/>
      <c r="BK1746" s="4"/>
      <c r="BL1746" s="6"/>
      <c r="BM1746" s="5"/>
      <c r="BN1746" s="5"/>
      <c r="BO1746" s="4"/>
      <c r="BP1746" s="6"/>
      <c r="BQ1746" s="4"/>
      <c r="BR1746" s="6"/>
      <c r="BS1746" s="5"/>
      <c r="BT1746" s="5"/>
      <c r="BU1746" s="4"/>
      <c r="BV1746" s="6"/>
      <c r="BW1746" s="4"/>
      <c r="BX1746" s="6"/>
      <c r="BY1746" s="5"/>
      <c r="BZ1746" s="5"/>
      <c r="CA1746" s="4"/>
      <c r="CB1746" s="6"/>
      <c r="CC1746" s="4"/>
      <c r="CD1746" s="6"/>
      <c r="CE1746" s="5"/>
      <c r="CF1746" s="5"/>
      <c r="CG1746" s="4"/>
      <c r="CH1746" s="6"/>
      <c r="CI1746" s="4"/>
      <c r="CJ1746" s="6"/>
      <c r="CK1746" s="5"/>
      <c r="CL1746" s="5"/>
      <c r="CM1746" s="4"/>
      <c r="CN1746" s="6"/>
      <c r="CO1746" s="4"/>
      <c r="CP1746" s="6"/>
      <c r="CQ1746" s="5"/>
      <c r="CR1746" s="5"/>
      <c r="CS1746" s="4"/>
      <c r="CT1746" s="6"/>
      <c r="CU1746" s="4"/>
      <c r="CV1746" s="6"/>
      <c r="CW1746" s="5"/>
      <c r="CX1746" s="5"/>
      <c r="CY1746" s="4"/>
      <c r="CZ1746" s="6"/>
      <c r="DA1746" s="4"/>
      <c r="DB1746" s="6"/>
      <c r="DC1746" s="5"/>
      <c r="DD1746" s="5"/>
      <c r="DE1746" s="4"/>
      <c r="DF1746" s="6"/>
      <c r="DG1746" s="4"/>
      <c r="DH1746" s="6"/>
      <c r="DI1746" s="5"/>
      <c r="DJ1746" s="5"/>
      <c r="DK1746" s="4"/>
      <c r="DL1746" s="6"/>
      <c r="DM1746" s="4"/>
      <c r="DN1746" s="6"/>
      <c r="DO1746" s="5"/>
      <c r="DP1746" s="5"/>
      <c r="DQ1746" s="4"/>
      <c r="DR1746" s="6"/>
      <c r="DS1746" s="4"/>
      <c r="DT1746" s="6"/>
      <c r="DU1746" s="5"/>
      <c r="DV1746" s="5"/>
      <c r="DW1746" s="4"/>
      <c r="DX1746" s="6"/>
      <c r="DY1746" s="4"/>
      <c r="DZ1746" s="6"/>
      <c r="EA1746" s="5"/>
      <c r="EB1746" s="5"/>
      <c r="EC1746" s="4"/>
      <c r="ED1746" s="6"/>
      <c r="EE1746" s="4"/>
      <c r="EF1746" s="6"/>
      <c r="EG1746" s="5"/>
      <c r="EH1746" s="5"/>
      <c r="EI1746" s="4"/>
      <c r="EJ1746" s="6"/>
      <c r="EK1746" s="4"/>
      <c r="EL1746" s="6"/>
      <c r="EM1746" s="5"/>
      <c r="EN1746" s="5"/>
      <c r="EO1746" s="4"/>
      <c r="EP1746" s="6"/>
      <c r="EQ1746" s="4"/>
      <c r="ER1746" s="6"/>
      <c r="ES1746" s="5"/>
      <c r="ET1746" s="5"/>
      <c r="EU1746" s="4"/>
      <c r="EV1746" s="6"/>
      <c r="EW1746" s="4"/>
      <c r="EX1746" s="6"/>
      <c r="EY1746" s="5"/>
      <c r="EZ1746" s="5"/>
      <c r="FA1746" s="4"/>
      <c r="FB1746" s="6"/>
      <c r="FC1746" s="4"/>
      <c r="FD1746" s="6"/>
      <c r="FE1746" s="5"/>
      <c r="FF1746" s="5"/>
      <c r="FG1746" s="4"/>
      <c r="FH1746" s="6"/>
      <c r="FI1746" s="4"/>
      <c r="FJ1746" s="6"/>
      <c r="FK1746" s="5"/>
      <c r="FL1746" s="5"/>
      <c r="FM1746" s="4"/>
      <c r="FN1746" s="6"/>
      <c r="FO1746" s="4"/>
      <c r="FP1746" s="6"/>
      <c r="FQ1746" s="5"/>
      <c r="FR1746" s="5"/>
      <c r="FS1746" s="4"/>
      <c r="FT1746" s="6"/>
      <c r="FU1746" s="4"/>
      <c r="FV1746" s="6"/>
      <c r="FW1746" s="5"/>
      <c r="FX1746" s="5"/>
      <c r="FY1746" s="4"/>
      <c r="FZ1746" s="6"/>
      <c r="GA1746" s="4"/>
      <c r="GB1746" s="6"/>
      <c r="GC1746" s="5"/>
      <c r="GD1746" s="5"/>
      <c r="GE1746" s="4"/>
      <c r="GF1746" s="6"/>
      <c r="GG1746" s="4"/>
      <c r="GH1746" s="6"/>
      <c r="GI1746" s="5"/>
      <c r="GJ1746" s="5"/>
      <c r="GK1746" s="4"/>
      <c r="GL1746" s="6"/>
      <c r="GM1746" s="4"/>
      <c r="GN1746" s="6"/>
      <c r="GO1746" s="5"/>
      <c r="GP1746" s="5"/>
      <c r="GQ1746" s="4"/>
      <c r="GR1746" s="6"/>
      <c r="GS1746" s="4"/>
      <c r="GT1746" s="6"/>
      <c r="GU1746" s="5"/>
      <c r="GV1746" s="5"/>
      <c r="GW1746" s="4"/>
      <c r="GX1746" s="6"/>
      <c r="GY1746" s="4"/>
      <c r="GZ1746" s="6"/>
      <c r="HA1746" s="5"/>
      <c r="HB1746" s="5"/>
      <c r="HC1746" s="4"/>
      <c r="HD1746" s="6"/>
      <c r="HE1746" s="4"/>
      <c r="HF1746" s="6"/>
      <c r="HG1746" s="5"/>
      <c r="HH1746" s="5"/>
      <c r="HI1746" s="4"/>
      <c r="HJ1746" s="6"/>
      <c r="HK1746" s="4"/>
      <c r="HL1746" s="6"/>
      <c r="HM1746" s="5"/>
      <c r="HN1746" s="5"/>
      <c r="HO1746" s="4"/>
      <c r="HP1746" s="6"/>
      <c r="HQ1746" s="4"/>
      <c r="HR1746" s="6"/>
      <c r="HS1746" s="5"/>
      <c r="HT1746" s="5"/>
      <c r="HU1746" s="4"/>
      <c r="HV1746" s="6"/>
      <c r="HW1746" s="4"/>
      <c r="HX1746" s="6"/>
      <c r="HY1746" s="5"/>
      <c r="HZ1746" s="5"/>
      <c r="IA1746" s="4"/>
      <c r="IB1746" s="6"/>
      <c r="IC1746" s="4"/>
      <c r="ID1746" s="6"/>
      <c r="IE1746" s="5"/>
      <c r="IF1746" s="5"/>
      <c r="IG1746" s="4"/>
      <c r="IH1746" s="6"/>
      <c r="II1746" s="4"/>
      <c r="IJ1746" s="6"/>
      <c r="IK1746" s="5"/>
      <c r="IL1746" s="5"/>
      <c r="IM1746" s="4"/>
      <c r="IN1746" s="6"/>
      <c r="IO1746" s="4"/>
      <c r="IP1746" s="6"/>
      <c r="IQ1746" s="5"/>
      <c r="IR1746" s="5"/>
      <c r="IS1746" s="4"/>
      <c r="IT1746" s="6"/>
      <c r="IU1746" s="4"/>
      <c r="IV1746" s="6"/>
      <c r="IW1746" s="5"/>
      <c r="IX1746" s="5"/>
      <c r="IY1746" s="4"/>
      <c r="IZ1746" s="6"/>
      <c r="JA1746" s="4"/>
      <c r="JB1746" s="6"/>
      <c r="JC1746" s="5"/>
      <c r="JD1746" s="5"/>
      <c r="JE1746" s="4"/>
      <c r="JF1746" s="6"/>
      <c r="JG1746" s="4"/>
      <c r="JH1746" s="6"/>
      <c r="JI1746" s="5"/>
      <c r="JJ1746" s="5"/>
      <c r="JK1746" s="4"/>
      <c r="JL1746" s="6"/>
      <c r="JM1746" s="4"/>
      <c r="JN1746" s="6"/>
      <c r="JO1746" s="5"/>
      <c r="JP1746" s="5"/>
      <c r="JQ1746" s="4"/>
      <c r="JR1746" s="6"/>
      <c r="JS1746" s="4"/>
      <c r="JT1746" s="6"/>
      <c r="JU1746" s="5"/>
      <c r="JV1746" s="5"/>
      <c r="JW1746" s="4"/>
      <c r="JX1746" s="6"/>
      <c r="JY1746" s="4"/>
      <c r="JZ1746" s="6"/>
      <c r="KA1746" s="5"/>
      <c r="KB1746" s="5"/>
      <c r="KC1746" s="4"/>
      <c r="KD1746" s="6"/>
      <c r="KE1746" s="4"/>
      <c r="KF1746" s="6"/>
      <c r="KG1746" s="5"/>
      <c r="KH1746" s="5"/>
      <c r="KI1746" s="4"/>
      <c r="KJ1746" s="6"/>
      <c r="KK1746" s="4"/>
      <c r="KL1746" s="6"/>
      <c r="KM1746" s="5"/>
      <c r="KN1746" s="5"/>
    </row>
    <row r="1747">
      <c r="A1747" s="3" t="s">
        <v>85</v>
      </c>
      <c r="B1747" s="3" t="s">
        <v>1162</v>
      </c>
      <c r="C1747" s="3" t="s">
        <v>87</v>
      </c>
      <c r="D1747" s="3" t="s">
        <v>88</v>
      </c>
      <c r="E1747" s="3" t="s">
        <v>816</v>
      </c>
      <c r="F1747" s="3" t="s">
        <v>104</v>
      </c>
      <c r="G1747" s="3" t="s">
        <v>104</v>
      </c>
      <c r="H1747" s="3" t="s">
        <v>129</v>
      </c>
      <c r="I1747" s="3" t="s">
        <v>1339</v>
      </c>
      <c r="J1747" s="3" t="s">
        <v>1329</v>
      </c>
      <c r="K1747" s="4"/>
      <c r="L1747" s="4">
        <f>=ROUNDDOWN({0},0)</f>
      </c>
      <c r="M1747" s="4"/>
      <c r="N1747" s="5"/>
      <c r="O1747" s="4"/>
      <c r="P1747" s="4">
        <f>=ROUNDDOWN({0},0)</f>
      </c>
      <c r="Q1747" s="4"/>
      <c r="R1747" s="5"/>
      <c r="S1747" s="4"/>
      <c r="T1747" s="6"/>
      <c r="U1747" s="4"/>
      <c r="V1747" s="6"/>
      <c r="W1747" s="5"/>
      <c r="X1747" s="5"/>
      <c r="Y1747" s="4"/>
      <c r="Z1747" s="6"/>
      <c r="AA1747" s="4"/>
      <c r="AB1747" s="6"/>
      <c r="AC1747" s="5"/>
      <c r="AD1747" s="5"/>
      <c r="AE1747" s="4"/>
      <c r="AF1747" s="6"/>
      <c r="AG1747" s="4"/>
      <c r="AH1747" s="6"/>
      <c r="AI1747" s="5"/>
      <c r="AJ1747" s="5"/>
      <c r="AK1747" s="4"/>
      <c r="AL1747" s="6"/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  <c r="AW1747" s="4"/>
      <c r="AX1747" s="6"/>
      <c r="AY1747" s="4"/>
      <c r="AZ1747" s="6"/>
      <c r="BA1747" s="5"/>
      <c r="BB1747" s="5"/>
      <c r="BC1747" s="4"/>
      <c r="BD1747" s="6"/>
      <c r="BE1747" s="4"/>
      <c r="BF1747" s="6"/>
      <c r="BG1747" s="5"/>
      <c r="BH1747" s="5"/>
      <c r="BI1747" s="4"/>
      <c r="BJ1747" s="6"/>
      <c r="BK1747" s="4"/>
      <c r="BL1747" s="6"/>
      <c r="BM1747" s="5"/>
      <c r="BN1747" s="5"/>
      <c r="BO1747" s="4"/>
      <c r="BP1747" s="6"/>
      <c r="BQ1747" s="4"/>
      <c r="BR1747" s="6"/>
      <c r="BS1747" s="5"/>
      <c r="BT1747" s="5"/>
      <c r="BU1747" s="4"/>
      <c r="BV1747" s="6"/>
      <c r="BW1747" s="4"/>
      <c r="BX1747" s="6"/>
      <c r="BY1747" s="5"/>
      <c r="BZ1747" s="5"/>
      <c r="CA1747" s="4"/>
      <c r="CB1747" s="6"/>
      <c r="CC1747" s="4"/>
      <c r="CD1747" s="6"/>
      <c r="CE1747" s="5"/>
      <c r="CF1747" s="5"/>
      <c r="CG1747" s="4"/>
      <c r="CH1747" s="6"/>
      <c r="CI1747" s="4"/>
      <c r="CJ1747" s="6"/>
      <c r="CK1747" s="5"/>
      <c r="CL1747" s="5"/>
      <c r="CM1747" s="4"/>
      <c r="CN1747" s="6"/>
      <c r="CO1747" s="4"/>
      <c r="CP1747" s="6"/>
      <c r="CQ1747" s="5"/>
      <c r="CR1747" s="5"/>
      <c r="CS1747" s="4"/>
      <c r="CT1747" s="6"/>
      <c r="CU1747" s="4"/>
      <c r="CV1747" s="6"/>
      <c r="CW1747" s="5"/>
      <c r="CX1747" s="5"/>
      <c r="CY1747" s="4"/>
      <c r="CZ1747" s="6"/>
      <c r="DA1747" s="4"/>
      <c r="DB1747" s="6"/>
      <c r="DC1747" s="5"/>
      <c r="DD1747" s="5"/>
      <c r="DE1747" s="4"/>
      <c r="DF1747" s="6"/>
      <c r="DG1747" s="4"/>
      <c r="DH1747" s="6"/>
      <c r="DI1747" s="5"/>
      <c r="DJ1747" s="5"/>
      <c r="DK1747" s="4"/>
      <c r="DL1747" s="6"/>
      <c r="DM1747" s="4"/>
      <c r="DN1747" s="6"/>
      <c r="DO1747" s="5"/>
      <c r="DP1747" s="5"/>
      <c r="DQ1747" s="4"/>
      <c r="DR1747" s="6"/>
      <c r="DS1747" s="4"/>
      <c r="DT1747" s="6"/>
      <c r="DU1747" s="5"/>
      <c r="DV1747" s="5"/>
      <c r="DW1747" s="4"/>
      <c r="DX1747" s="6"/>
      <c r="DY1747" s="4"/>
      <c r="DZ1747" s="6"/>
      <c r="EA1747" s="5"/>
      <c r="EB1747" s="5"/>
      <c r="EC1747" s="4"/>
      <c r="ED1747" s="6"/>
      <c r="EE1747" s="4"/>
      <c r="EF1747" s="6"/>
      <c r="EG1747" s="5"/>
      <c r="EH1747" s="5"/>
      <c r="EI1747" s="4"/>
      <c r="EJ1747" s="6"/>
      <c r="EK1747" s="4"/>
      <c r="EL1747" s="6"/>
      <c r="EM1747" s="5"/>
      <c r="EN1747" s="5"/>
      <c r="EO1747" s="4"/>
      <c r="EP1747" s="6"/>
      <c r="EQ1747" s="4"/>
      <c r="ER1747" s="6"/>
      <c r="ES1747" s="5"/>
      <c r="ET1747" s="5"/>
      <c r="EU1747" s="4"/>
      <c r="EV1747" s="6"/>
      <c r="EW1747" s="4"/>
      <c r="EX1747" s="6"/>
      <c r="EY1747" s="5"/>
      <c r="EZ1747" s="5"/>
      <c r="FA1747" s="4"/>
      <c r="FB1747" s="6"/>
      <c r="FC1747" s="4"/>
      <c r="FD1747" s="6"/>
      <c r="FE1747" s="5"/>
      <c r="FF1747" s="5"/>
      <c r="FG1747" s="4"/>
      <c r="FH1747" s="6"/>
      <c r="FI1747" s="4"/>
      <c r="FJ1747" s="6"/>
      <c r="FK1747" s="5"/>
      <c r="FL1747" s="5"/>
      <c r="FM1747" s="4"/>
      <c r="FN1747" s="6"/>
      <c r="FO1747" s="4"/>
      <c r="FP1747" s="6"/>
      <c r="FQ1747" s="5"/>
      <c r="FR1747" s="5"/>
      <c r="FS1747" s="4"/>
      <c r="FT1747" s="6"/>
      <c r="FU1747" s="4"/>
      <c r="FV1747" s="6"/>
      <c r="FW1747" s="5"/>
      <c r="FX1747" s="5"/>
      <c r="FY1747" s="4"/>
      <c r="FZ1747" s="6"/>
      <c r="GA1747" s="4"/>
      <c r="GB1747" s="6"/>
      <c r="GC1747" s="5"/>
      <c r="GD1747" s="5"/>
      <c r="GE1747" s="4"/>
      <c r="GF1747" s="6"/>
      <c r="GG1747" s="4"/>
      <c r="GH1747" s="6"/>
      <c r="GI1747" s="5"/>
      <c r="GJ1747" s="5"/>
      <c r="GK1747" s="4"/>
      <c r="GL1747" s="6"/>
      <c r="GM1747" s="4"/>
      <c r="GN1747" s="6"/>
      <c r="GO1747" s="5"/>
      <c r="GP1747" s="5"/>
      <c r="GQ1747" s="4"/>
      <c r="GR1747" s="6"/>
      <c r="GS1747" s="4"/>
      <c r="GT1747" s="6"/>
      <c r="GU1747" s="5"/>
      <c r="GV1747" s="5"/>
      <c r="GW1747" s="4"/>
      <c r="GX1747" s="6"/>
      <c r="GY1747" s="4"/>
      <c r="GZ1747" s="6"/>
      <c r="HA1747" s="5"/>
      <c r="HB1747" s="5"/>
      <c r="HC1747" s="4"/>
      <c r="HD1747" s="6"/>
      <c r="HE1747" s="4"/>
      <c r="HF1747" s="6"/>
      <c r="HG1747" s="5"/>
      <c r="HH1747" s="5"/>
      <c r="HI1747" s="4"/>
      <c r="HJ1747" s="6"/>
      <c r="HK1747" s="4"/>
      <c r="HL1747" s="6"/>
      <c r="HM1747" s="5"/>
      <c r="HN1747" s="5"/>
      <c r="HO1747" s="4"/>
      <c r="HP1747" s="6"/>
      <c r="HQ1747" s="4"/>
      <c r="HR1747" s="6"/>
      <c r="HS1747" s="5"/>
      <c r="HT1747" s="5"/>
      <c r="HU1747" s="4"/>
      <c r="HV1747" s="6"/>
      <c r="HW1747" s="4"/>
      <c r="HX1747" s="6"/>
      <c r="HY1747" s="5"/>
      <c r="HZ1747" s="5"/>
      <c r="IA1747" s="4"/>
      <c r="IB1747" s="6"/>
      <c r="IC1747" s="4"/>
      <c r="ID1747" s="6"/>
      <c r="IE1747" s="5"/>
      <c r="IF1747" s="5"/>
      <c r="IG1747" s="4"/>
      <c r="IH1747" s="6"/>
      <c r="II1747" s="4"/>
      <c r="IJ1747" s="6"/>
      <c r="IK1747" s="5"/>
      <c r="IL1747" s="5"/>
      <c r="IM1747" s="4"/>
      <c r="IN1747" s="6"/>
      <c r="IO1747" s="4"/>
      <c r="IP1747" s="6"/>
      <c r="IQ1747" s="5"/>
      <c r="IR1747" s="5"/>
      <c r="IS1747" s="4"/>
      <c r="IT1747" s="6"/>
      <c r="IU1747" s="4"/>
      <c r="IV1747" s="6"/>
      <c r="IW1747" s="5"/>
      <c r="IX1747" s="5"/>
      <c r="IY1747" s="4"/>
      <c r="IZ1747" s="6"/>
      <c r="JA1747" s="4"/>
      <c r="JB1747" s="6"/>
      <c r="JC1747" s="5"/>
      <c r="JD1747" s="5"/>
      <c r="JE1747" s="4"/>
      <c r="JF1747" s="6"/>
      <c r="JG1747" s="4"/>
      <c r="JH1747" s="6"/>
      <c r="JI1747" s="5"/>
      <c r="JJ1747" s="5"/>
      <c r="JK1747" s="4"/>
      <c r="JL1747" s="6"/>
      <c r="JM1747" s="4"/>
      <c r="JN1747" s="6"/>
      <c r="JO1747" s="5"/>
      <c r="JP1747" s="5"/>
      <c r="JQ1747" s="4"/>
      <c r="JR1747" s="6"/>
      <c r="JS1747" s="4"/>
      <c r="JT1747" s="6"/>
      <c r="JU1747" s="5"/>
      <c r="JV1747" s="5"/>
      <c r="JW1747" s="4"/>
      <c r="JX1747" s="6"/>
      <c r="JY1747" s="4"/>
      <c r="JZ1747" s="6"/>
      <c r="KA1747" s="5"/>
      <c r="KB1747" s="5"/>
      <c r="KC1747" s="4"/>
      <c r="KD1747" s="6"/>
      <c r="KE1747" s="4"/>
      <c r="KF1747" s="6"/>
      <c r="KG1747" s="5"/>
      <c r="KH1747" s="5"/>
      <c r="KI1747" s="4"/>
      <c r="KJ1747" s="6"/>
      <c r="KK1747" s="4"/>
      <c r="KL1747" s="6"/>
      <c r="KM1747" s="5"/>
      <c r="KN1747" s="5"/>
    </row>
    <row r="1748">
      <c r="A1748" s="3" t="s">
        <v>85</v>
      </c>
      <c r="B1748" s="3" t="s">
        <v>1162</v>
      </c>
      <c r="C1748" s="3" t="s">
        <v>87</v>
      </c>
      <c r="D1748" s="3" t="s">
        <v>88</v>
      </c>
      <c r="E1748" s="3" t="s">
        <v>854</v>
      </c>
      <c r="F1748" s="3" t="s">
        <v>104</v>
      </c>
      <c r="G1748" s="3" t="s">
        <v>104</v>
      </c>
      <c r="H1748" s="3" t="s">
        <v>104</v>
      </c>
      <c r="I1748" s="3" t="s">
        <v>1310</v>
      </c>
      <c r="J1748" s="3" t="s">
        <v>1318</v>
      </c>
      <c r="K1748" s="4">
        <v>156</v>
      </c>
      <c r="L1748" s="4">
        <f>=ROUNDDOWN({0},0)</f>
      </c>
      <c r="M1748" s="4"/>
      <c r="N1748" s="5"/>
      <c r="O1748" s="4"/>
      <c r="P1748" s="4">
        <f>=ROUNDDOWN({0},0)</f>
      </c>
      <c r="Q1748" s="4"/>
      <c r="R1748" s="5"/>
      <c r="S1748" s="4"/>
      <c r="T1748" s="6"/>
      <c r="U1748" s="4"/>
      <c r="V1748" s="6"/>
      <c r="W1748" s="5"/>
      <c r="X1748" s="5"/>
      <c r="Y1748" s="4"/>
      <c r="Z1748" s="6"/>
      <c r="AA1748" s="4"/>
      <c r="AB1748" s="6"/>
      <c r="AC1748" s="5"/>
      <c r="AD1748" s="5"/>
      <c r="AE1748" s="4"/>
      <c r="AF1748" s="6"/>
      <c r="AG1748" s="4"/>
      <c r="AH1748" s="6"/>
      <c r="AI1748" s="5"/>
      <c r="AJ1748" s="5"/>
      <c r="AK1748" s="4"/>
      <c r="AL1748" s="6"/>
      <c r="AM1748" s="4"/>
      <c r="AN1748" s="6"/>
      <c r="AO1748" s="5"/>
      <c r="AP1748" s="5"/>
      <c r="AQ1748" s="4"/>
      <c r="AR1748" s="6"/>
      <c r="AS1748" s="4"/>
      <c r="AT1748" s="6"/>
      <c r="AU1748" s="5"/>
      <c r="AV1748" s="5"/>
      <c r="AW1748" s="4"/>
      <c r="AX1748" s="6"/>
      <c r="AY1748" s="4"/>
      <c r="AZ1748" s="6"/>
      <c r="BA1748" s="5"/>
      <c r="BB1748" s="5"/>
      <c r="BC1748" s="4"/>
      <c r="BD1748" s="6"/>
      <c r="BE1748" s="4"/>
      <c r="BF1748" s="6"/>
      <c r="BG1748" s="5"/>
      <c r="BH1748" s="5"/>
      <c r="BI1748" s="4"/>
      <c r="BJ1748" s="6"/>
      <c r="BK1748" s="4"/>
      <c r="BL1748" s="6"/>
      <c r="BM1748" s="5"/>
      <c r="BN1748" s="5"/>
      <c r="BO1748" s="4"/>
      <c r="BP1748" s="6"/>
      <c r="BQ1748" s="4"/>
      <c r="BR1748" s="6"/>
      <c r="BS1748" s="5"/>
      <c r="BT1748" s="5"/>
      <c r="BU1748" s="4"/>
      <c r="BV1748" s="6"/>
      <c r="BW1748" s="4"/>
      <c r="BX1748" s="6"/>
      <c r="BY1748" s="5"/>
      <c r="BZ1748" s="5"/>
      <c r="CA1748" s="4"/>
      <c r="CB1748" s="6"/>
      <c r="CC1748" s="4"/>
      <c r="CD1748" s="6"/>
      <c r="CE1748" s="5"/>
      <c r="CF1748" s="5"/>
      <c r="CG1748" s="4"/>
      <c r="CH1748" s="6"/>
      <c r="CI1748" s="4"/>
      <c r="CJ1748" s="6"/>
      <c r="CK1748" s="5"/>
      <c r="CL1748" s="5"/>
      <c r="CM1748" s="4"/>
      <c r="CN1748" s="6"/>
      <c r="CO1748" s="4"/>
      <c r="CP1748" s="6"/>
      <c r="CQ1748" s="5"/>
      <c r="CR1748" s="5"/>
      <c r="CS1748" s="4"/>
      <c r="CT1748" s="6"/>
      <c r="CU1748" s="4"/>
      <c r="CV1748" s="6"/>
      <c r="CW1748" s="5"/>
      <c r="CX1748" s="5"/>
      <c r="CY1748" s="4"/>
      <c r="CZ1748" s="6"/>
      <c r="DA1748" s="4"/>
      <c r="DB1748" s="6"/>
      <c r="DC1748" s="5"/>
      <c r="DD1748" s="5"/>
      <c r="DE1748" s="4"/>
      <c r="DF1748" s="6"/>
      <c r="DG1748" s="4"/>
      <c r="DH1748" s="6"/>
      <c r="DI1748" s="5"/>
      <c r="DJ1748" s="5"/>
      <c r="DK1748" s="4"/>
      <c r="DL1748" s="6"/>
      <c r="DM1748" s="4"/>
      <c r="DN1748" s="6"/>
      <c r="DO1748" s="5"/>
      <c r="DP1748" s="5"/>
      <c r="DQ1748" s="4"/>
      <c r="DR1748" s="6"/>
      <c r="DS1748" s="4"/>
      <c r="DT1748" s="6"/>
      <c r="DU1748" s="5"/>
      <c r="DV1748" s="5"/>
      <c r="DW1748" s="4"/>
      <c r="DX1748" s="6"/>
      <c r="DY1748" s="4"/>
      <c r="DZ1748" s="6"/>
      <c r="EA1748" s="5"/>
      <c r="EB1748" s="5"/>
      <c r="EC1748" s="4"/>
      <c r="ED1748" s="6"/>
      <c r="EE1748" s="4"/>
      <c r="EF1748" s="6"/>
      <c r="EG1748" s="5"/>
      <c r="EH1748" s="5"/>
      <c r="EI1748" s="4"/>
      <c r="EJ1748" s="6"/>
      <c r="EK1748" s="4"/>
      <c r="EL1748" s="6"/>
      <c r="EM1748" s="5"/>
      <c r="EN1748" s="5"/>
      <c r="EO1748" s="4"/>
      <c r="EP1748" s="6"/>
      <c r="EQ1748" s="4"/>
      <c r="ER1748" s="6"/>
      <c r="ES1748" s="5"/>
      <c r="ET1748" s="5"/>
      <c r="EU1748" s="4"/>
      <c r="EV1748" s="6"/>
      <c r="EW1748" s="4"/>
      <c r="EX1748" s="6"/>
      <c r="EY1748" s="5"/>
      <c r="EZ1748" s="5"/>
      <c r="FA1748" s="4"/>
      <c r="FB1748" s="6"/>
      <c r="FC1748" s="4"/>
      <c r="FD1748" s="6"/>
      <c r="FE1748" s="5"/>
      <c r="FF1748" s="5"/>
      <c r="FG1748" s="4"/>
      <c r="FH1748" s="6"/>
      <c r="FI1748" s="4"/>
      <c r="FJ1748" s="6"/>
      <c r="FK1748" s="5"/>
      <c r="FL1748" s="5"/>
      <c r="FM1748" s="4"/>
      <c r="FN1748" s="6"/>
      <c r="FO1748" s="4"/>
      <c r="FP1748" s="6"/>
      <c r="FQ1748" s="5"/>
      <c r="FR1748" s="5"/>
      <c r="FS1748" s="4"/>
      <c r="FT1748" s="6"/>
      <c r="FU1748" s="4"/>
      <c r="FV1748" s="6"/>
      <c r="FW1748" s="5"/>
      <c r="FX1748" s="5"/>
      <c r="FY1748" s="4"/>
      <c r="FZ1748" s="6"/>
      <c r="GA1748" s="4"/>
      <c r="GB1748" s="6"/>
      <c r="GC1748" s="5"/>
      <c r="GD1748" s="5"/>
      <c r="GE1748" s="4"/>
      <c r="GF1748" s="6"/>
      <c r="GG1748" s="4"/>
      <c r="GH1748" s="6"/>
      <c r="GI1748" s="5"/>
      <c r="GJ1748" s="5"/>
      <c r="GK1748" s="4"/>
      <c r="GL1748" s="6"/>
      <c r="GM1748" s="4"/>
      <c r="GN1748" s="6"/>
      <c r="GO1748" s="5"/>
      <c r="GP1748" s="5"/>
      <c r="GQ1748" s="4"/>
      <c r="GR1748" s="6"/>
      <c r="GS1748" s="4"/>
      <c r="GT1748" s="6"/>
      <c r="GU1748" s="5"/>
      <c r="GV1748" s="5"/>
      <c r="GW1748" s="4"/>
      <c r="GX1748" s="6"/>
      <c r="GY1748" s="4"/>
      <c r="GZ1748" s="6"/>
      <c r="HA1748" s="5"/>
      <c r="HB1748" s="5"/>
      <c r="HC1748" s="4"/>
      <c r="HD1748" s="6"/>
      <c r="HE1748" s="4"/>
      <c r="HF1748" s="6"/>
      <c r="HG1748" s="5"/>
      <c r="HH1748" s="5"/>
      <c r="HI1748" s="4"/>
      <c r="HJ1748" s="6"/>
      <c r="HK1748" s="4"/>
      <c r="HL1748" s="6"/>
      <c r="HM1748" s="5"/>
      <c r="HN1748" s="5"/>
      <c r="HO1748" s="4"/>
      <c r="HP1748" s="6"/>
      <c r="HQ1748" s="4"/>
      <c r="HR1748" s="6"/>
      <c r="HS1748" s="5"/>
      <c r="HT1748" s="5"/>
      <c r="HU1748" s="4"/>
      <c r="HV1748" s="6"/>
      <c r="HW1748" s="4"/>
      <c r="HX1748" s="6"/>
      <c r="HY1748" s="5"/>
      <c r="HZ1748" s="5"/>
      <c r="IA1748" s="4"/>
      <c r="IB1748" s="6"/>
      <c r="IC1748" s="4"/>
      <c r="ID1748" s="6"/>
      <c r="IE1748" s="5"/>
      <c r="IF1748" s="5"/>
      <c r="IG1748" s="4"/>
      <c r="IH1748" s="6"/>
      <c r="II1748" s="4"/>
      <c r="IJ1748" s="6"/>
      <c r="IK1748" s="5"/>
      <c r="IL1748" s="5"/>
      <c r="IM1748" s="4"/>
      <c r="IN1748" s="6"/>
      <c r="IO1748" s="4"/>
      <c r="IP1748" s="6"/>
      <c r="IQ1748" s="5"/>
      <c r="IR1748" s="5"/>
      <c r="IS1748" s="4"/>
      <c r="IT1748" s="6"/>
      <c r="IU1748" s="4"/>
      <c r="IV1748" s="6"/>
      <c r="IW1748" s="5"/>
      <c r="IX1748" s="5"/>
      <c r="IY1748" s="4"/>
      <c r="IZ1748" s="6"/>
      <c r="JA1748" s="4"/>
      <c r="JB1748" s="6"/>
      <c r="JC1748" s="5"/>
      <c r="JD1748" s="5"/>
      <c r="JE1748" s="4"/>
      <c r="JF1748" s="6"/>
      <c r="JG1748" s="4"/>
      <c r="JH1748" s="6"/>
      <c r="JI1748" s="5"/>
      <c r="JJ1748" s="5"/>
      <c r="JK1748" s="4"/>
      <c r="JL1748" s="6"/>
      <c r="JM1748" s="4"/>
      <c r="JN1748" s="6"/>
      <c r="JO1748" s="5"/>
      <c r="JP1748" s="5"/>
      <c r="JQ1748" s="4"/>
      <c r="JR1748" s="6"/>
      <c r="JS1748" s="4"/>
      <c r="JT1748" s="6"/>
      <c r="JU1748" s="5"/>
      <c r="JV1748" s="5"/>
      <c r="JW1748" s="4"/>
      <c r="JX1748" s="6"/>
      <c r="JY1748" s="4"/>
      <c r="JZ1748" s="6"/>
      <c r="KA1748" s="5"/>
      <c r="KB1748" s="5"/>
      <c r="KC1748" s="4"/>
      <c r="KD1748" s="6"/>
      <c r="KE1748" s="4"/>
      <c r="KF1748" s="6"/>
      <c r="KG1748" s="5"/>
      <c r="KH1748" s="5"/>
      <c r="KI1748" s="4"/>
      <c r="KJ1748" s="6"/>
      <c r="KK1748" s="4"/>
      <c r="KL1748" s="6"/>
      <c r="KM1748" s="5"/>
      <c r="KN1748" s="5"/>
    </row>
    <row r="1749">
      <c r="A1749" s="3" t="s">
        <v>85</v>
      </c>
      <c r="B1749" s="3" t="s">
        <v>1162</v>
      </c>
      <c r="C1749" s="3" t="s">
        <v>87</v>
      </c>
      <c r="D1749" s="3" t="s">
        <v>88</v>
      </c>
      <c r="E1749" s="3" t="s">
        <v>1164</v>
      </c>
      <c r="F1749" s="3" t="s">
        <v>104</v>
      </c>
      <c r="G1749" s="3" t="s">
        <v>104</v>
      </c>
      <c r="H1749" s="3" t="s">
        <v>191</v>
      </c>
      <c r="I1749" s="3" t="s">
        <v>1320</v>
      </c>
      <c r="J1749" s="3" t="s">
        <v>1329</v>
      </c>
      <c r="K1749" s="4"/>
      <c r="L1749" s="4">
        <f>=ROUNDDOWN({0},0)</f>
      </c>
      <c r="M1749" s="4"/>
      <c r="N1749" s="5"/>
      <c r="O1749" s="4"/>
      <c r="P1749" s="4">
        <f>=ROUNDDOWN({0},0)</f>
      </c>
      <c r="Q1749" s="4"/>
      <c r="R1749" s="5"/>
      <c r="S1749" s="4"/>
      <c r="T1749" s="6"/>
      <c r="U1749" s="4"/>
      <c r="V1749" s="6"/>
      <c r="W1749" s="5"/>
      <c r="X1749" s="5"/>
      <c r="Y1749" s="4"/>
      <c r="Z1749" s="6"/>
      <c r="AA1749" s="4"/>
      <c r="AB1749" s="6"/>
      <c r="AC1749" s="5"/>
      <c r="AD1749" s="5"/>
      <c r="AE1749" s="4"/>
      <c r="AF1749" s="6"/>
      <c r="AG1749" s="4"/>
      <c r="AH1749" s="6"/>
      <c r="AI1749" s="5"/>
      <c r="AJ1749" s="5"/>
      <c r="AK1749" s="4"/>
      <c r="AL1749" s="6"/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  <c r="AW1749" s="4"/>
      <c r="AX1749" s="6"/>
      <c r="AY1749" s="4"/>
      <c r="AZ1749" s="6"/>
      <c r="BA1749" s="5"/>
      <c r="BB1749" s="5"/>
      <c r="BC1749" s="4"/>
      <c r="BD1749" s="6"/>
      <c r="BE1749" s="4"/>
      <c r="BF1749" s="6"/>
      <c r="BG1749" s="5"/>
      <c r="BH1749" s="5"/>
      <c r="BI1749" s="4"/>
      <c r="BJ1749" s="6"/>
      <c r="BK1749" s="4"/>
      <c r="BL1749" s="6"/>
      <c r="BM1749" s="5"/>
      <c r="BN1749" s="5"/>
      <c r="BO1749" s="4"/>
      <c r="BP1749" s="6"/>
      <c r="BQ1749" s="4"/>
      <c r="BR1749" s="6"/>
      <c r="BS1749" s="5"/>
      <c r="BT1749" s="5"/>
      <c r="BU1749" s="4"/>
      <c r="BV1749" s="6"/>
      <c r="BW1749" s="4"/>
      <c r="BX1749" s="6"/>
      <c r="BY1749" s="5"/>
      <c r="BZ1749" s="5"/>
      <c r="CA1749" s="4"/>
      <c r="CB1749" s="6"/>
      <c r="CC1749" s="4"/>
      <c r="CD1749" s="6"/>
      <c r="CE1749" s="5"/>
      <c r="CF1749" s="5"/>
      <c r="CG1749" s="4"/>
      <c r="CH1749" s="6"/>
      <c r="CI1749" s="4"/>
      <c r="CJ1749" s="6"/>
      <c r="CK1749" s="5"/>
      <c r="CL1749" s="5"/>
      <c r="CM1749" s="4"/>
      <c r="CN1749" s="6"/>
      <c r="CO1749" s="4"/>
      <c r="CP1749" s="6"/>
      <c r="CQ1749" s="5"/>
      <c r="CR1749" s="5"/>
      <c r="CS1749" s="4"/>
      <c r="CT1749" s="6"/>
      <c r="CU1749" s="4"/>
      <c r="CV1749" s="6"/>
      <c r="CW1749" s="5"/>
      <c r="CX1749" s="5"/>
      <c r="CY1749" s="4"/>
      <c r="CZ1749" s="6"/>
      <c r="DA1749" s="4"/>
      <c r="DB1749" s="6"/>
      <c r="DC1749" s="5"/>
      <c r="DD1749" s="5"/>
      <c r="DE1749" s="4"/>
      <c r="DF1749" s="6"/>
      <c r="DG1749" s="4"/>
      <c r="DH1749" s="6"/>
      <c r="DI1749" s="5"/>
      <c r="DJ1749" s="5"/>
      <c r="DK1749" s="4"/>
      <c r="DL1749" s="6"/>
      <c r="DM1749" s="4"/>
      <c r="DN1749" s="6"/>
      <c r="DO1749" s="5"/>
      <c r="DP1749" s="5"/>
      <c r="DQ1749" s="4"/>
      <c r="DR1749" s="6"/>
      <c r="DS1749" s="4"/>
      <c r="DT1749" s="6"/>
      <c r="DU1749" s="5"/>
      <c r="DV1749" s="5"/>
      <c r="DW1749" s="4"/>
      <c r="DX1749" s="6"/>
      <c r="DY1749" s="4"/>
      <c r="DZ1749" s="6"/>
      <c r="EA1749" s="5"/>
      <c r="EB1749" s="5"/>
      <c r="EC1749" s="4"/>
      <c r="ED1749" s="6"/>
      <c r="EE1749" s="4"/>
      <c r="EF1749" s="6"/>
      <c r="EG1749" s="5"/>
      <c r="EH1749" s="5"/>
      <c r="EI1749" s="4"/>
      <c r="EJ1749" s="6"/>
      <c r="EK1749" s="4"/>
      <c r="EL1749" s="6"/>
      <c r="EM1749" s="5"/>
      <c r="EN1749" s="5"/>
      <c r="EO1749" s="4"/>
      <c r="EP1749" s="6"/>
      <c r="EQ1749" s="4"/>
      <c r="ER1749" s="6"/>
      <c r="ES1749" s="5"/>
      <c r="ET1749" s="5"/>
      <c r="EU1749" s="4"/>
      <c r="EV1749" s="6"/>
      <c r="EW1749" s="4"/>
      <c r="EX1749" s="6"/>
      <c r="EY1749" s="5"/>
      <c r="EZ1749" s="5"/>
      <c r="FA1749" s="4"/>
      <c r="FB1749" s="6"/>
      <c r="FC1749" s="4"/>
      <c r="FD1749" s="6"/>
      <c r="FE1749" s="5"/>
      <c r="FF1749" s="5"/>
      <c r="FG1749" s="4"/>
      <c r="FH1749" s="6"/>
      <c r="FI1749" s="4"/>
      <c r="FJ1749" s="6"/>
      <c r="FK1749" s="5"/>
      <c r="FL1749" s="5"/>
      <c r="FM1749" s="4"/>
      <c r="FN1749" s="6"/>
      <c r="FO1749" s="4"/>
      <c r="FP1749" s="6"/>
      <c r="FQ1749" s="5"/>
      <c r="FR1749" s="5"/>
      <c r="FS1749" s="4"/>
      <c r="FT1749" s="6"/>
      <c r="FU1749" s="4"/>
      <c r="FV1749" s="6"/>
      <c r="FW1749" s="5"/>
      <c r="FX1749" s="5"/>
      <c r="FY1749" s="4"/>
      <c r="FZ1749" s="6"/>
      <c r="GA1749" s="4"/>
      <c r="GB1749" s="6"/>
      <c r="GC1749" s="5"/>
      <c r="GD1749" s="5"/>
      <c r="GE1749" s="4"/>
      <c r="GF1749" s="6"/>
      <c r="GG1749" s="4"/>
      <c r="GH1749" s="6"/>
      <c r="GI1749" s="5"/>
      <c r="GJ1749" s="5"/>
      <c r="GK1749" s="4"/>
      <c r="GL1749" s="6"/>
      <c r="GM1749" s="4"/>
      <c r="GN1749" s="6"/>
      <c r="GO1749" s="5"/>
      <c r="GP1749" s="5"/>
      <c r="GQ1749" s="4"/>
      <c r="GR1749" s="6"/>
      <c r="GS1749" s="4"/>
      <c r="GT1749" s="6"/>
      <c r="GU1749" s="5"/>
      <c r="GV1749" s="5"/>
      <c r="GW1749" s="4"/>
      <c r="GX1749" s="6"/>
      <c r="GY1749" s="4"/>
      <c r="GZ1749" s="6"/>
      <c r="HA1749" s="5"/>
      <c r="HB1749" s="5"/>
      <c r="HC1749" s="4"/>
      <c r="HD1749" s="6"/>
      <c r="HE1749" s="4"/>
      <c r="HF1749" s="6"/>
      <c r="HG1749" s="5"/>
      <c r="HH1749" s="5"/>
      <c r="HI1749" s="4"/>
      <c r="HJ1749" s="6"/>
      <c r="HK1749" s="4"/>
      <c r="HL1749" s="6"/>
      <c r="HM1749" s="5"/>
      <c r="HN1749" s="5"/>
      <c r="HO1749" s="4"/>
      <c r="HP1749" s="6"/>
      <c r="HQ1749" s="4"/>
      <c r="HR1749" s="6"/>
      <c r="HS1749" s="5"/>
      <c r="HT1749" s="5"/>
      <c r="HU1749" s="4"/>
      <c r="HV1749" s="6"/>
      <c r="HW1749" s="4"/>
      <c r="HX1749" s="6"/>
      <c r="HY1749" s="5"/>
      <c r="HZ1749" s="5"/>
      <c r="IA1749" s="4"/>
      <c r="IB1749" s="6"/>
      <c r="IC1749" s="4"/>
      <c r="ID1749" s="6"/>
      <c r="IE1749" s="5"/>
      <c r="IF1749" s="5"/>
      <c r="IG1749" s="4"/>
      <c r="IH1749" s="6"/>
      <c r="II1749" s="4"/>
      <c r="IJ1749" s="6"/>
      <c r="IK1749" s="5"/>
      <c r="IL1749" s="5"/>
      <c r="IM1749" s="4"/>
      <c r="IN1749" s="6"/>
      <c r="IO1749" s="4"/>
      <c r="IP1749" s="6"/>
      <c r="IQ1749" s="5"/>
      <c r="IR1749" s="5"/>
      <c r="IS1749" s="4"/>
      <c r="IT1749" s="6"/>
      <c r="IU1749" s="4"/>
      <c r="IV1749" s="6"/>
      <c r="IW1749" s="5"/>
      <c r="IX1749" s="5"/>
      <c r="IY1749" s="4"/>
      <c r="IZ1749" s="6"/>
      <c r="JA1749" s="4"/>
      <c r="JB1749" s="6"/>
      <c r="JC1749" s="5"/>
      <c r="JD1749" s="5"/>
      <c r="JE1749" s="4"/>
      <c r="JF1749" s="6"/>
      <c r="JG1749" s="4"/>
      <c r="JH1749" s="6"/>
      <c r="JI1749" s="5"/>
      <c r="JJ1749" s="5"/>
      <c r="JK1749" s="4"/>
      <c r="JL1749" s="6"/>
      <c r="JM1749" s="4"/>
      <c r="JN1749" s="6"/>
      <c r="JO1749" s="5"/>
      <c r="JP1749" s="5"/>
      <c r="JQ1749" s="4"/>
      <c r="JR1749" s="6"/>
      <c r="JS1749" s="4"/>
      <c r="JT1749" s="6"/>
      <c r="JU1749" s="5"/>
      <c r="JV1749" s="5"/>
      <c r="JW1749" s="4"/>
      <c r="JX1749" s="6"/>
      <c r="JY1749" s="4"/>
      <c r="JZ1749" s="6"/>
      <c r="KA1749" s="5"/>
      <c r="KB1749" s="5"/>
      <c r="KC1749" s="4"/>
      <c r="KD1749" s="6"/>
      <c r="KE1749" s="4"/>
      <c r="KF1749" s="6"/>
      <c r="KG1749" s="5"/>
      <c r="KH1749" s="5"/>
      <c r="KI1749" s="4"/>
      <c r="KJ1749" s="6"/>
      <c r="KK1749" s="4"/>
      <c r="KL1749" s="6"/>
      <c r="KM1749" s="5"/>
      <c r="KN1749" s="5"/>
    </row>
    <row r="1750">
      <c r="A1750" s="3" t="s">
        <v>85</v>
      </c>
      <c r="B1750" s="3" t="s">
        <v>1162</v>
      </c>
      <c r="C1750" s="3" t="s">
        <v>87</v>
      </c>
      <c r="D1750" s="3" t="s">
        <v>88</v>
      </c>
      <c r="E1750" s="3" t="s">
        <v>854</v>
      </c>
      <c r="F1750" s="3" t="s">
        <v>854</v>
      </c>
      <c r="G1750" s="3" t="s">
        <v>854</v>
      </c>
      <c r="H1750" s="3" t="s">
        <v>129</v>
      </c>
      <c r="I1750" s="3" t="s">
        <v>1376</v>
      </c>
      <c r="J1750" s="3" t="s">
        <v>1329</v>
      </c>
      <c r="K1750" s="4"/>
      <c r="L1750" s="4">
        <f>=ROUNDDOWN({0},0)</f>
      </c>
      <c r="M1750" s="4"/>
      <c r="N1750" s="5"/>
      <c r="O1750" s="4"/>
      <c r="P1750" s="4">
        <f>=ROUNDDOWN({0},0)</f>
      </c>
      <c r="Q1750" s="4"/>
      <c r="R1750" s="5"/>
      <c r="S1750" s="4"/>
      <c r="T1750" s="6"/>
      <c r="U1750" s="4"/>
      <c r="V1750" s="6"/>
      <c r="W1750" s="5"/>
      <c r="X1750" s="5"/>
      <c r="Y1750" s="4"/>
      <c r="Z1750" s="6"/>
      <c r="AA1750" s="4"/>
      <c r="AB1750" s="6"/>
      <c r="AC1750" s="5"/>
      <c r="AD1750" s="5"/>
      <c r="AE1750" s="4"/>
      <c r="AF1750" s="6"/>
      <c r="AG1750" s="4"/>
      <c r="AH1750" s="6"/>
      <c r="AI1750" s="5"/>
      <c r="AJ1750" s="5"/>
      <c r="AK1750" s="4"/>
      <c r="AL1750" s="6"/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  <c r="AW1750" s="4"/>
      <c r="AX1750" s="6"/>
      <c r="AY1750" s="4"/>
      <c r="AZ1750" s="6"/>
      <c r="BA1750" s="5"/>
      <c r="BB1750" s="5"/>
      <c r="BC1750" s="4"/>
      <c r="BD1750" s="6"/>
      <c r="BE1750" s="4"/>
      <c r="BF1750" s="6"/>
      <c r="BG1750" s="5"/>
      <c r="BH1750" s="5"/>
      <c r="BI1750" s="4"/>
      <c r="BJ1750" s="6"/>
      <c r="BK1750" s="4"/>
      <c r="BL1750" s="6"/>
      <c r="BM1750" s="5"/>
      <c r="BN1750" s="5"/>
      <c r="BO1750" s="4"/>
      <c r="BP1750" s="6"/>
      <c r="BQ1750" s="4"/>
      <c r="BR1750" s="6"/>
      <c r="BS1750" s="5"/>
      <c r="BT1750" s="5"/>
      <c r="BU1750" s="4"/>
      <c r="BV1750" s="6"/>
      <c r="BW1750" s="4"/>
      <c r="BX1750" s="6"/>
      <c r="BY1750" s="5"/>
      <c r="BZ1750" s="5"/>
      <c r="CA1750" s="4"/>
      <c r="CB1750" s="6"/>
      <c r="CC1750" s="4"/>
      <c r="CD1750" s="6"/>
      <c r="CE1750" s="5"/>
      <c r="CF1750" s="5"/>
      <c r="CG1750" s="4"/>
      <c r="CH1750" s="6"/>
      <c r="CI1750" s="4"/>
      <c r="CJ1750" s="6"/>
      <c r="CK1750" s="5"/>
      <c r="CL1750" s="5"/>
      <c r="CM1750" s="4"/>
      <c r="CN1750" s="6"/>
      <c r="CO1750" s="4"/>
      <c r="CP1750" s="6"/>
      <c r="CQ1750" s="5"/>
      <c r="CR1750" s="5"/>
      <c r="CS1750" s="4"/>
      <c r="CT1750" s="6"/>
      <c r="CU1750" s="4"/>
      <c r="CV1750" s="6"/>
      <c r="CW1750" s="5"/>
      <c r="CX1750" s="5"/>
      <c r="CY1750" s="4"/>
      <c r="CZ1750" s="6"/>
      <c r="DA1750" s="4"/>
      <c r="DB1750" s="6"/>
      <c r="DC1750" s="5"/>
      <c r="DD1750" s="5"/>
      <c r="DE1750" s="4"/>
      <c r="DF1750" s="6"/>
      <c r="DG1750" s="4"/>
      <c r="DH1750" s="6"/>
      <c r="DI1750" s="5"/>
      <c r="DJ1750" s="5"/>
      <c r="DK1750" s="4"/>
      <c r="DL1750" s="6"/>
      <c r="DM1750" s="4"/>
      <c r="DN1750" s="6"/>
      <c r="DO1750" s="5"/>
      <c r="DP1750" s="5"/>
      <c r="DQ1750" s="4"/>
      <c r="DR1750" s="6"/>
      <c r="DS1750" s="4"/>
      <c r="DT1750" s="6"/>
      <c r="DU1750" s="5"/>
      <c r="DV1750" s="5"/>
      <c r="DW1750" s="4"/>
      <c r="DX1750" s="6"/>
      <c r="DY1750" s="4"/>
      <c r="DZ1750" s="6"/>
      <c r="EA1750" s="5"/>
      <c r="EB1750" s="5"/>
      <c r="EC1750" s="4"/>
      <c r="ED1750" s="6"/>
      <c r="EE1750" s="4"/>
      <c r="EF1750" s="6"/>
      <c r="EG1750" s="5"/>
      <c r="EH1750" s="5"/>
      <c r="EI1750" s="4"/>
      <c r="EJ1750" s="6"/>
      <c r="EK1750" s="4"/>
      <c r="EL1750" s="6"/>
      <c r="EM1750" s="5"/>
      <c r="EN1750" s="5"/>
      <c r="EO1750" s="4"/>
      <c r="EP1750" s="6"/>
      <c r="EQ1750" s="4"/>
      <c r="ER1750" s="6"/>
      <c r="ES1750" s="5"/>
      <c r="ET1750" s="5"/>
      <c r="EU1750" s="4"/>
      <c r="EV1750" s="6"/>
      <c r="EW1750" s="4"/>
      <c r="EX1750" s="6"/>
      <c r="EY1750" s="5"/>
      <c r="EZ1750" s="5"/>
      <c r="FA1750" s="4"/>
      <c r="FB1750" s="6"/>
      <c r="FC1750" s="4"/>
      <c r="FD1750" s="6"/>
      <c r="FE1750" s="5"/>
      <c r="FF1750" s="5"/>
      <c r="FG1750" s="4"/>
      <c r="FH1750" s="6"/>
      <c r="FI1750" s="4"/>
      <c r="FJ1750" s="6"/>
      <c r="FK1750" s="5"/>
      <c r="FL1750" s="5"/>
      <c r="FM1750" s="4"/>
      <c r="FN1750" s="6"/>
      <c r="FO1750" s="4"/>
      <c r="FP1750" s="6"/>
      <c r="FQ1750" s="5"/>
      <c r="FR1750" s="5"/>
      <c r="FS1750" s="4"/>
      <c r="FT1750" s="6"/>
      <c r="FU1750" s="4"/>
      <c r="FV1750" s="6"/>
      <c r="FW1750" s="5"/>
      <c r="FX1750" s="5"/>
      <c r="FY1750" s="4"/>
      <c r="FZ1750" s="6"/>
      <c r="GA1750" s="4"/>
      <c r="GB1750" s="6"/>
      <c r="GC1750" s="5"/>
      <c r="GD1750" s="5"/>
      <c r="GE1750" s="4"/>
      <c r="GF1750" s="6"/>
      <c r="GG1750" s="4"/>
      <c r="GH1750" s="6"/>
      <c r="GI1750" s="5"/>
      <c r="GJ1750" s="5"/>
      <c r="GK1750" s="4"/>
      <c r="GL1750" s="6"/>
      <c r="GM1750" s="4"/>
      <c r="GN1750" s="6"/>
      <c r="GO1750" s="5"/>
      <c r="GP1750" s="5"/>
      <c r="GQ1750" s="4"/>
      <c r="GR1750" s="6"/>
      <c r="GS1750" s="4"/>
      <c r="GT1750" s="6"/>
      <c r="GU1750" s="5"/>
      <c r="GV1750" s="5"/>
      <c r="GW1750" s="4"/>
      <c r="GX1750" s="6"/>
      <c r="GY1750" s="4"/>
      <c r="GZ1750" s="6"/>
      <c r="HA1750" s="5"/>
      <c r="HB1750" s="5"/>
      <c r="HC1750" s="4"/>
      <c r="HD1750" s="6"/>
      <c r="HE1750" s="4"/>
      <c r="HF1750" s="6"/>
      <c r="HG1750" s="5"/>
      <c r="HH1750" s="5"/>
      <c r="HI1750" s="4"/>
      <c r="HJ1750" s="6"/>
      <c r="HK1750" s="4"/>
      <c r="HL1750" s="6"/>
      <c r="HM1750" s="5"/>
      <c r="HN1750" s="5"/>
      <c r="HO1750" s="4"/>
      <c r="HP1750" s="6"/>
      <c r="HQ1750" s="4"/>
      <c r="HR1750" s="6"/>
      <c r="HS1750" s="5"/>
      <c r="HT1750" s="5"/>
      <c r="HU1750" s="4"/>
      <c r="HV1750" s="6"/>
      <c r="HW1750" s="4"/>
      <c r="HX1750" s="6"/>
      <c r="HY1750" s="5"/>
      <c r="HZ1750" s="5"/>
      <c r="IA1750" s="4"/>
      <c r="IB1750" s="6"/>
      <c r="IC1750" s="4"/>
      <c r="ID1750" s="6"/>
      <c r="IE1750" s="5"/>
      <c r="IF1750" s="5"/>
      <c r="IG1750" s="4"/>
      <c r="IH1750" s="6"/>
      <c r="II1750" s="4"/>
      <c r="IJ1750" s="6"/>
      <c r="IK1750" s="5"/>
      <c r="IL1750" s="5"/>
      <c r="IM1750" s="4"/>
      <c r="IN1750" s="6"/>
      <c r="IO1750" s="4"/>
      <c r="IP1750" s="6"/>
      <c r="IQ1750" s="5"/>
      <c r="IR1750" s="5"/>
      <c r="IS1750" s="4"/>
      <c r="IT1750" s="6"/>
      <c r="IU1750" s="4"/>
      <c r="IV1750" s="6"/>
      <c r="IW1750" s="5"/>
      <c r="IX1750" s="5"/>
      <c r="IY1750" s="4"/>
      <c r="IZ1750" s="6"/>
      <c r="JA1750" s="4"/>
      <c r="JB1750" s="6"/>
      <c r="JC1750" s="5"/>
      <c r="JD1750" s="5"/>
      <c r="JE1750" s="4"/>
      <c r="JF1750" s="6"/>
      <c r="JG1750" s="4"/>
      <c r="JH1750" s="6"/>
      <c r="JI1750" s="5"/>
      <c r="JJ1750" s="5"/>
      <c r="JK1750" s="4"/>
      <c r="JL1750" s="6"/>
      <c r="JM1750" s="4"/>
      <c r="JN1750" s="6"/>
      <c r="JO1750" s="5"/>
      <c r="JP1750" s="5"/>
      <c r="JQ1750" s="4"/>
      <c r="JR1750" s="6"/>
      <c r="JS1750" s="4"/>
      <c r="JT1750" s="6"/>
      <c r="JU1750" s="5"/>
      <c r="JV1750" s="5"/>
      <c r="JW1750" s="4"/>
      <c r="JX1750" s="6"/>
      <c r="JY1750" s="4"/>
      <c r="JZ1750" s="6"/>
      <c r="KA1750" s="5"/>
      <c r="KB1750" s="5"/>
      <c r="KC1750" s="4"/>
      <c r="KD1750" s="6"/>
      <c r="KE1750" s="4"/>
      <c r="KF1750" s="6"/>
      <c r="KG1750" s="5"/>
      <c r="KH1750" s="5"/>
      <c r="KI1750" s="4"/>
      <c r="KJ1750" s="6"/>
      <c r="KK1750" s="4"/>
      <c r="KL1750" s="6"/>
      <c r="KM1750" s="5"/>
      <c r="KN1750" s="5"/>
    </row>
    <row r="1751">
      <c r="A1751" s="3" t="s">
        <v>85</v>
      </c>
      <c r="B1751" s="3" t="s">
        <v>1162</v>
      </c>
      <c r="C1751" s="3" t="s">
        <v>87</v>
      </c>
      <c r="D1751" s="3" t="s">
        <v>88</v>
      </c>
      <c r="E1751" s="3" t="s">
        <v>854</v>
      </c>
      <c r="F1751" s="3" t="s">
        <v>854</v>
      </c>
      <c r="G1751" s="3" t="s">
        <v>854</v>
      </c>
      <c r="H1751" s="3" t="s">
        <v>129</v>
      </c>
      <c r="I1751" s="3" t="s">
        <v>1313</v>
      </c>
      <c r="J1751" s="3" t="s">
        <v>1329</v>
      </c>
      <c r="K1751" s="4"/>
      <c r="L1751" s="4">
        <f>=ROUNDDOWN({0},0)</f>
      </c>
      <c r="M1751" s="4"/>
      <c r="N1751" s="5"/>
      <c r="O1751" s="4"/>
      <c r="P1751" s="4">
        <f>=ROUNDDOWN({0},0)</f>
      </c>
      <c r="Q1751" s="4"/>
      <c r="R1751" s="5"/>
      <c r="S1751" s="4"/>
      <c r="T1751" s="6"/>
      <c r="U1751" s="4"/>
      <c r="V1751" s="6"/>
      <c r="W1751" s="5"/>
      <c r="X1751" s="5"/>
      <c r="Y1751" s="4"/>
      <c r="Z1751" s="6"/>
      <c r="AA1751" s="4"/>
      <c r="AB1751" s="6"/>
      <c r="AC1751" s="5"/>
      <c r="AD1751" s="5"/>
      <c r="AE1751" s="4"/>
      <c r="AF1751" s="6"/>
      <c r="AG1751" s="4"/>
      <c r="AH1751" s="6"/>
      <c r="AI1751" s="5"/>
      <c r="AJ1751" s="5"/>
      <c r="AK1751" s="4"/>
      <c r="AL1751" s="6"/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  <c r="AW1751" s="4"/>
      <c r="AX1751" s="6"/>
      <c r="AY1751" s="4"/>
      <c r="AZ1751" s="6"/>
      <c r="BA1751" s="5"/>
      <c r="BB1751" s="5"/>
      <c r="BC1751" s="4"/>
      <c r="BD1751" s="6"/>
      <c r="BE1751" s="4"/>
      <c r="BF1751" s="6"/>
      <c r="BG1751" s="5"/>
      <c r="BH1751" s="5"/>
      <c r="BI1751" s="4"/>
      <c r="BJ1751" s="6"/>
      <c r="BK1751" s="4"/>
      <c r="BL1751" s="6"/>
      <c r="BM1751" s="5"/>
      <c r="BN1751" s="5"/>
      <c r="BO1751" s="4"/>
      <c r="BP1751" s="6"/>
      <c r="BQ1751" s="4"/>
      <c r="BR1751" s="6"/>
      <c r="BS1751" s="5"/>
      <c r="BT1751" s="5"/>
      <c r="BU1751" s="4"/>
      <c r="BV1751" s="6"/>
      <c r="BW1751" s="4"/>
      <c r="BX1751" s="6"/>
      <c r="BY1751" s="5"/>
      <c r="BZ1751" s="5"/>
      <c r="CA1751" s="4"/>
      <c r="CB1751" s="6"/>
      <c r="CC1751" s="4"/>
      <c r="CD1751" s="6"/>
      <c r="CE1751" s="5"/>
      <c r="CF1751" s="5"/>
      <c r="CG1751" s="4"/>
      <c r="CH1751" s="6"/>
      <c r="CI1751" s="4"/>
      <c r="CJ1751" s="6"/>
      <c r="CK1751" s="5"/>
      <c r="CL1751" s="5"/>
      <c r="CM1751" s="4"/>
      <c r="CN1751" s="6"/>
      <c r="CO1751" s="4"/>
      <c r="CP1751" s="6"/>
      <c r="CQ1751" s="5"/>
      <c r="CR1751" s="5"/>
      <c r="CS1751" s="4"/>
      <c r="CT1751" s="6"/>
      <c r="CU1751" s="4"/>
      <c r="CV1751" s="6"/>
      <c r="CW1751" s="5"/>
      <c r="CX1751" s="5"/>
      <c r="CY1751" s="4"/>
      <c r="CZ1751" s="6"/>
      <c r="DA1751" s="4"/>
      <c r="DB1751" s="6"/>
      <c r="DC1751" s="5"/>
      <c r="DD1751" s="5"/>
      <c r="DE1751" s="4"/>
      <c r="DF1751" s="6"/>
      <c r="DG1751" s="4"/>
      <c r="DH1751" s="6"/>
      <c r="DI1751" s="5"/>
      <c r="DJ1751" s="5"/>
      <c r="DK1751" s="4"/>
      <c r="DL1751" s="6"/>
      <c r="DM1751" s="4"/>
      <c r="DN1751" s="6"/>
      <c r="DO1751" s="5"/>
      <c r="DP1751" s="5"/>
      <c r="DQ1751" s="4"/>
      <c r="DR1751" s="6"/>
      <c r="DS1751" s="4"/>
      <c r="DT1751" s="6"/>
      <c r="DU1751" s="5"/>
      <c r="DV1751" s="5"/>
      <c r="DW1751" s="4"/>
      <c r="DX1751" s="6"/>
      <c r="DY1751" s="4"/>
      <c r="DZ1751" s="6"/>
      <c r="EA1751" s="5"/>
      <c r="EB1751" s="5"/>
      <c r="EC1751" s="4"/>
      <c r="ED1751" s="6"/>
      <c r="EE1751" s="4"/>
      <c r="EF1751" s="6"/>
      <c r="EG1751" s="5"/>
      <c r="EH1751" s="5"/>
      <c r="EI1751" s="4"/>
      <c r="EJ1751" s="6"/>
      <c r="EK1751" s="4"/>
      <c r="EL1751" s="6"/>
      <c r="EM1751" s="5"/>
      <c r="EN1751" s="5"/>
      <c r="EO1751" s="4"/>
      <c r="EP1751" s="6"/>
      <c r="EQ1751" s="4"/>
      <c r="ER1751" s="6"/>
      <c r="ES1751" s="5"/>
      <c r="ET1751" s="5"/>
      <c r="EU1751" s="4"/>
      <c r="EV1751" s="6"/>
      <c r="EW1751" s="4"/>
      <c r="EX1751" s="6"/>
      <c r="EY1751" s="5"/>
      <c r="EZ1751" s="5"/>
      <c r="FA1751" s="4"/>
      <c r="FB1751" s="6"/>
      <c r="FC1751" s="4"/>
      <c r="FD1751" s="6"/>
      <c r="FE1751" s="5"/>
      <c r="FF1751" s="5"/>
      <c r="FG1751" s="4"/>
      <c r="FH1751" s="6"/>
      <c r="FI1751" s="4"/>
      <c r="FJ1751" s="6"/>
      <c r="FK1751" s="5"/>
      <c r="FL1751" s="5"/>
      <c r="FM1751" s="4"/>
      <c r="FN1751" s="6"/>
      <c r="FO1751" s="4"/>
      <c r="FP1751" s="6"/>
      <c r="FQ1751" s="5"/>
      <c r="FR1751" s="5"/>
      <c r="FS1751" s="4"/>
      <c r="FT1751" s="6"/>
      <c r="FU1751" s="4"/>
      <c r="FV1751" s="6"/>
      <c r="FW1751" s="5"/>
      <c r="FX1751" s="5"/>
      <c r="FY1751" s="4"/>
      <c r="FZ1751" s="6"/>
      <c r="GA1751" s="4"/>
      <c r="GB1751" s="6"/>
      <c r="GC1751" s="5"/>
      <c r="GD1751" s="5"/>
      <c r="GE1751" s="4"/>
      <c r="GF1751" s="6"/>
      <c r="GG1751" s="4"/>
      <c r="GH1751" s="6"/>
      <c r="GI1751" s="5"/>
      <c r="GJ1751" s="5"/>
      <c r="GK1751" s="4"/>
      <c r="GL1751" s="6"/>
      <c r="GM1751" s="4"/>
      <c r="GN1751" s="6"/>
      <c r="GO1751" s="5"/>
      <c r="GP1751" s="5"/>
      <c r="GQ1751" s="4"/>
      <c r="GR1751" s="6"/>
      <c r="GS1751" s="4"/>
      <c r="GT1751" s="6"/>
      <c r="GU1751" s="5"/>
      <c r="GV1751" s="5"/>
      <c r="GW1751" s="4"/>
      <c r="GX1751" s="6"/>
      <c r="GY1751" s="4"/>
      <c r="GZ1751" s="6"/>
      <c r="HA1751" s="5"/>
      <c r="HB1751" s="5"/>
      <c r="HC1751" s="4"/>
      <c r="HD1751" s="6"/>
      <c r="HE1751" s="4"/>
      <c r="HF1751" s="6"/>
      <c r="HG1751" s="5"/>
      <c r="HH1751" s="5"/>
      <c r="HI1751" s="4"/>
      <c r="HJ1751" s="6"/>
      <c r="HK1751" s="4"/>
      <c r="HL1751" s="6"/>
      <c r="HM1751" s="5"/>
      <c r="HN1751" s="5"/>
      <c r="HO1751" s="4"/>
      <c r="HP1751" s="6"/>
      <c r="HQ1751" s="4"/>
      <c r="HR1751" s="6"/>
      <c r="HS1751" s="5"/>
      <c r="HT1751" s="5"/>
      <c r="HU1751" s="4"/>
      <c r="HV1751" s="6"/>
      <c r="HW1751" s="4"/>
      <c r="HX1751" s="6"/>
      <c r="HY1751" s="5"/>
      <c r="HZ1751" s="5"/>
      <c r="IA1751" s="4"/>
      <c r="IB1751" s="6"/>
      <c r="IC1751" s="4"/>
      <c r="ID1751" s="6"/>
      <c r="IE1751" s="5"/>
      <c r="IF1751" s="5"/>
      <c r="IG1751" s="4"/>
      <c r="IH1751" s="6"/>
      <c r="II1751" s="4"/>
      <c r="IJ1751" s="6"/>
      <c r="IK1751" s="5"/>
      <c r="IL1751" s="5"/>
      <c r="IM1751" s="4"/>
      <c r="IN1751" s="6"/>
      <c r="IO1751" s="4"/>
      <c r="IP1751" s="6"/>
      <c r="IQ1751" s="5"/>
      <c r="IR1751" s="5"/>
      <c r="IS1751" s="4"/>
      <c r="IT1751" s="6"/>
      <c r="IU1751" s="4"/>
      <c r="IV1751" s="6"/>
      <c r="IW1751" s="5"/>
      <c r="IX1751" s="5"/>
      <c r="IY1751" s="4"/>
      <c r="IZ1751" s="6"/>
      <c r="JA1751" s="4"/>
      <c r="JB1751" s="6"/>
      <c r="JC1751" s="5"/>
      <c r="JD1751" s="5"/>
      <c r="JE1751" s="4"/>
      <c r="JF1751" s="6"/>
      <c r="JG1751" s="4"/>
      <c r="JH1751" s="6"/>
      <c r="JI1751" s="5"/>
      <c r="JJ1751" s="5"/>
      <c r="JK1751" s="4"/>
      <c r="JL1751" s="6"/>
      <c r="JM1751" s="4"/>
      <c r="JN1751" s="6"/>
      <c r="JO1751" s="5"/>
      <c r="JP1751" s="5"/>
      <c r="JQ1751" s="4"/>
      <c r="JR1751" s="6"/>
      <c r="JS1751" s="4"/>
      <c r="JT1751" s="6"/>
      <c r="JU1751" s="5"/>
      <c r="JV1751" s="5"/>
      <c r="JW1751" s="4"/>
      <c r="JX1751" s="6"/>
      <c r="JY1751" s="4"/>
      <c r="JZ1751" s="6"/>
      <c r="KA1751" s="5"/>
      <c r="KB1751" s="5"/>
      <c r="KC1751" s="4"/>
      <c r="KD1751" s="6"/>
      <c r="KE1751" s="4"/>
      <c r="KF1751" s="6"/>
      <c r="KG1751" s="5"/>
      <c r="KH1751" s="5"/>
      <c r="KI1751" s="4"/>
      <c r="KJ1751" s="6"/>
      <c r="KK1751" s="4"/>
      <c r="KL1751" s="6"/>
      <c r="KM1751" s="5"/>
      <c r="KN1751" s="5"/>
    </row>
    <row r="1752">
      <c r="A1752" s="3" t="s">
        <v>85</v>
      </c>
      <c r="B1752" s="3" t="s">
        <v>1162</v>
      </c>
      <c r="C1752" s="3" t="s">
        <v>87</v>
      </c>
      <c r="D1752" s="3" t="s">
        <v>88</v>
      </c>
      <c r="E1752" s="3" t="s">
        <v>816</v>
      </c>
      <c r="F1752" s="3" t="s">
        <v>104</v>
      </c>
      <c r="G1752" s="3" t="s">
        <v>104</v>
      </c>
      <c r="H1752" s="3" t="s">
        <v>129</v>
      </c>
      <c r="I1752" s="3" t="s">
        <v>1313</v>
      </c>
      <c r="J1752" s="3" t="s">
        <v>1329</v>
      </c>
      <c r="K1752" s="4"/>
      <c r="L1752" s="4">
        <f>=ROUNDDOWN({0},0)</f>
      </c>
      <c r="M1752" s="4"/>
      <c r="N1752" s="5"/>
      <c r="O1752" s="4"/>
      <c r="P1752" s="4">
        <f>=ROUNDDOWN({0},0)</f>
      </c>
      <c r="Q1752" s="4"/>
      <c r="R1752" s="5"/>
      <c r="S1752" s="4"/>
      <c r="T1752" s="6"/>
      <c r="U1752" s="4"/>
      <c r="V1752" s="6"/>
      <c r="W1752" s="5"/>
      <c r="X1752" s="5"/>
      <c r="Y1752" s="4"/>
      <c r="Z1752" s="6"/>
      <c r="AA1752" s="4"/>
      <c r="AB1752" s="6"/>
      <c r="AC1752" s="5"/>
      <c r="AD1752" s="5"/>
      <c r="AE1752" s="4"/>
      <c r="AF1752" s="6"/>
      <c r="AG1752" s="4"/>
      <c r="AH1752" s="6"/>
      <c r="AI1752" s="5"/>
      <c r="AJ1752" s="5"/>
      <c r="AK1752" s="4"/>
      <c r="AL1752" s="6"/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  <c r="AW1752" s="4"/>
      <c r="AX1752" s="6"/>
      <c r="AY1752" s="4"/>
      <c r="AZ1752" s="6"/>
      <c r="BA1752" s="5"/>
      <c r="BB1752" s="5"/>
      <c r="BC1752" s="4"/>
      <c r="BD1752" s="6"/>
      <c r="BE1752" s="4"/>
      <c r="BF1752" s="6"/>
      <c r="BG1752" s="5"/>
      <c r="BH1752" s="5"/>
      <c r="BI1752" s="4"/>
      <c r="BJ1752" s="6"/>
      <c r="BK1752" s="4"/>
      <c r="BL1752" s="6"/>
      <c r="BM1752" s="5"/>
      <c r="BN1752" s="5"/>
      <c r="BO1752" s="4"/>
      <c r="BP1752" s="6"/>
      <c r="BQ1752" s="4"/>
      <c r="BR1752" s="6"/>
      <c r="BS1752" s="5"/>
      <c r="BT1752" s="5"/>
      <c r="BU1752" s="4"/>
      <c r="BV1752" s="6"/>
      <c r="BW1752" s="4"/>
      <c r="BX1752" s="6"/>
      <c r="BY1752" s="5"/>
      <c r="BZ1752" s="5"/>
      <c r="CA1752" s="4"/>
      <c r="CB1752" s="6"/>
      <c r="CC1752" s="4"/>
      <c r="CD1752" s="6"/>
      <c r="CE1752" s="5"/>
      <c r="CF1752" s="5"/>
      <c r="CG1752" s="4"/>
      <c r="CH1752" s="6"/>
      <c r="CI1752" s="4"/>
      <c r="CJ1752" s="6"/>
      <c r="CK1752" s="5"/>
      <c r="CL1752" s="5"/>
      <c r="CM1752" s="4"/>
      <c r="CN1752" s="6"/>
      <c r="CO1752" s="4"/>
      <c r="CP1752" s="6"/>
      <c r="CQ1752" s="5"/>
      <c r="CR1752" s="5"/>
      <c r="CS1752" s="4"/>
      <c r="CT1752" s="6"/>
      <c r="CU1752" s="4"/>
      <c r="CV1752" s="6"/>
      <c r="CW1752" s="5"/>
      <c r="CX1752" s="5"/>
      <c r="CY1752" s="4"/>
      <c r="CZ1752" s="6"/>
      <c r="DA1752" s="4"/>
      <c r="DB1752" s="6"/>
      <c r="DC1752" s="5"/>
      <c r="DD1752" s="5"/>
      <c r="DE1752" s="4"/>
      <c r="DF1752" s="6"/>
      <c r="DG1752" s="4"/>
      <c r="DH1752" s="6"/>
      <c r="DI1752" s="5"/>
      <c r="DJ1752" s="5"/>
      <c r="DK1752" s="4"/>
      <c r="DL1752" s="6"/>
      <c r="DM1752" s="4"/>
      <c r="DN1752" s="6"/>
      <c r="DO1752" s="5"/>
      <c r="DP1752" s="5"/>
      <c r="DQ1752" s="4"/>
      <c r="DR1752" s="6"/>
      <c r="DS1752" s="4"/>
      <c r="DT1752" s="6"/>
      <c r="DU1752" s="5"/>
      <c r="DV1752" s="5"/>
      <c r="DW1752" s="4"/>
      <c r="DX1752" s="6"/>
      <c r="DY1752" s="4"/>
      <c r="DZ1752" s="6"/>
      <c r="EA1752" s="5"/>
      <c r="EB1752" s="5"/>
      <c r="EC1752" s="4"/>
      <c r="ED1752" s="6"/>
      <c r="EE1752" s="4"/>
      <c r="EF1752" s="6"/>
      <c r="EG1752" s="5"/>
      <c r="EH1752" s="5"/>
      <c r="EI1752" s="4"/>
      <c r="EJ1752" s="6"/>
      <c r="EK1752" s="4"/>
      <c r="EL1752" s="6"/>
      <c r="EM1752" s="5"/>
      <c r="EN1752" s="5"/>
      <c r="EO1752" s="4"/>
      <c r="EP1752" s="6"/>
      <c r="EQ1752" s="4"/>
      <c r="ER1752" s="6"/>
      <c r="ES1752" s="5"/>
      <c r="ET1752" s="5"/>
      <c r="EU1752" s="4"/>
      <c r="EV1752" s="6"/>
      <c r="EW1752" s="4"/>
      <c r="EX1752" s="6"/>
      <c r="EY1752" s="5"/>
      <c r="EZ1752" s="5"/>
      <c r="FA1752" s="4"/>
      <c r="FB1752" s="6"/>
      <c r="FC1752" s="4"/>
      <c r="FD1752" s="6"/>
      <c r="FE1752" s="5"/>
      <c r="FF1752" s="5"/>
      <c r="FG1752" s="4"/>
      <c r="FH1752" s="6"/>
      <c r="FI1752" s="4"/>
      <c r="FJ1752" s="6"/>
      <c r="FK1752" s="5"/>
      <c r="FL1752" s="5"/>
      <c r="FM1752" s="4"/>
      <c r="FN1752" s="6"/>
      <c r="FO1752" s="4"/>
      <c r="FP1752" s="6"/>
      <c r="FQ1752" s="5"/>
      <c r="FR1752" s="5"/>
      <c r="FS1752" s="4"/>
      <c r="FT1752" s="6"/>
      <c r="FU1752" s="4"/>
      <c r="FV1752" s="6"/>
      <c r="FW1752" s="5"/>
      <c r="FX1752" s="5"/>
      <c r="FY1752" s="4"/>
      <c r="FZ1752" s="6"/>
      <c r="GA1752" s="4"/>
      <c r="GB1752" s="6"/>
      <c r="GC1752" s="5"/>
      <c r="GD1752" s="5"/>
      <c r="GE1752" s="4"/>
      <c r="GF1752" s="6"/>
      <c r="GG1752" s="4"/>
      <c r="GH1752" s="6"/>
      <c r="GI1752" s="5"/>
      <c r="GJ1752" s="5"/>
      <c r="GK1752" s="4"/>
      <c r="GL1752" s="6"/>
      <c r="GM1752" s="4"/>
      <c r="GN1752" s="6"/>
      <c r="GO1752" s="5"/>
      <c r="GP1752" s="5"/>
      <c r="GQ1752" s="4"/>
      <c r="GR1752" s="6"/>
      <c r="GS1752" s="4"/>
      <c r="GT1752" s="6"/>
      <c r="GU1752" s="5"/>
      <c r="GV1752" s="5"/>
      <c r="GW1752" s="4"/>
      <c r="GX1752" s="6"/>
      <c r="GY1752" s="4"/>
      <c r="GZ1752" s="6"/>
      <c r="HA1752" s="5"/>
      <c r="HB1752" s="5"/>
      <c r="HC1752" s="4"/>
      <c r="HD1752" s="6"/>
      <c r="HE1752" s="4"/>
      <c r="HF1752" s="6"/>
      <c r="HG1752" s="5"/>
      <c r="HH1752" s="5"/>
      <c r="HI1752" s="4"/>
      <c r="HJ1752" s="6"/>
      <c r="HK1752" s="4"/>
      <c r="HL1752" s="6"/>
      <c r="HM1752" s="5"/>
      <c r="HN1752" s="5"/>
      <c r="HO1752" s="4"/>
      <c r="HP1752" s="6"/>
      <c r="HQ1752" s="4"/>
      <c r="HR1752" s="6"/>
      <c r="HS1752" s="5"/>
      <c r="HT1752" s="5"/>
      <c r="HU1752" s="4"/>
      <c r="HV1752" s="6"/>
      <c r="HW1752" s="4"/>
      <c r="HX1752" s="6"/>
      <c r="HY1752" s="5"/>
      <c r="HZ1752" s="5"/>
      <c r="IA1752" s="4"/>
      <c r="IB1752" s="6"/>
      <c r="IC1752" s="4"/>
      <c r="ID1752" s="6"/>
      <c r="IE1752" s="5"/>
      <c r="IF1752" s="5"/>
      <c r="IG1752" s="4"/>
      <c r="IH1752" s="6"/>
      <c r="II1752" s="4"/>
      <c r="IJ1752" s="6"/>
      <c r="IK1752" s="5"/>
      <c r="IL1752" s="5"/>
      <c r="IM1752" s="4"/>
      <c r="IN1752" s="6"/>
      <c r="IO1752" s="4"/>
      <c r="IP1752" s="6"/>
      <c r="IQ1752" s="5"/>
      <c r="IR1752" s="5"/>
      <c r="IS1752" s="4"/>
      <c r="IT1752" s="6"/>
      <c r="IU1752" s="4"/>
      <c r="IV1752" s="6"/>
      <c r="IW1752" s="5"/>
      <c r="IX1752" s="5"/>
      <c r="IY1752" s="4"/>
      <c r="IZ1752" s="6"/>
      <c r="JA1752" s="4"/>
      <c r="JB1752" s="6"/>
      <c r="JC1752" s="5"/>
      <c r="JD1752" s="5"/>
      <c r="JE1752" s="4"/>
      <c r="JF1752" s="6"/>
      <c r="JG1752" s="4"/>
      <c r="JH1752" s="6"/>
      <c r="JI1752" s="5"/>
      <c r="JJ1752" s="5"/>
      <c r="JK1752" s="4"/>
      <c r="JL1752" s="6"/>
      <c r="JM1752" s="4"/>
      <c r="JN1752" s="6"/>
      <c r="JO1752" s="5"/>
      <c r="JP1752" s="5"/>
      <c r="JQ1752" s="4"/>
      <c r="JR1752" s="6"/>
      <c r="JS1752" s="4"/>
      <c r="JT1752" s="6"/>
      <c r="JU1752" s="5"/>
      <c r="JV1752" s="5"/>
      <c r="JW1752" s="4"/>
      <c r="JX1752" s="6"/>
      <c r="JY1752" s="4"/>
      <c r="JZ1752" s="6"/>
      <c r="KA1752" s="5"/>
      <c r="KB1752" s="5"/>
      <c r="KC1752" s="4"/>
      <c r="KD1752" s="6"/>
      <c r="KE1752" s="4"/>
      <c r="KF1752" s="6"/>
      <c r="KG1752" s="5"/>
      <c r="KH1752" s="5"/>
      <c r="KI1752" s="4"/>
      <c r="KJ1752" s="6"/>
      <c r="KK1752" s="4"/>
      <c r="KL1752" s="6"/>
      <c r="KM1752" s="5"/>
      <c r="KN1752" s="5"/>
    </row>
    <row r="1753">
      <c r="A1753" s="3" t="s">
        <v>85</v>
      </c>
      <c r="B1753" s="3" t="s">
        <v>1162</v>
      </c>
      <c r="C1753" s="3" t="s">
        <v>87</v>
      </c>
      <c r="D1753" s="3" t="s">
        <v>88</v>
      </c>
      <c r="E1753" s="3" t="s">
        <v>854</v>
      </c>
      <c r="F1753" s="3" t="s">
        <v>104</v>
      </c>
      <c r="G1753" s="3" t="s">
        <v>104</v>
      </c>
      <c r="H1753" s="3" t="s">
        <v>104</v>
      </c>
      <c r="I1753" s="3" t="s">
        <v>1312</v>
      </c>
      <c r="J1753" s="3" t="s">
        <v>1318</v>
      </c>
      <c r="K1753" s="4">
        <v>38</v>
      </c>
      <c r="L1753" s="4">
        <f>=ROUNDDOWN({0},0)</f>
      </c>
      <c r="M1753" s="4"/>
      <c r="N1753" s="5"/>
      <c r="O1753" s="4"/>
      <c r="P1753" s="4">
        <f>=ROUNDDOWN({0},0)</f>
      </c>
      <c r="Q1753" s="4"/>
      <c r="R1753" s="5"/>
      <c r="S1753" s="4"/>
      <c r="T1753" s="6"/>
      <c r="U1753" s="4"/>
      <c r="V1753" s="6"/>
      <c r="W1753" s="5"/>
      <c r="X1753" s="5"/>
      <c r="Y1753" s="4"/>
      <c r="Z1753" s="6"/>
      <c r="AA1753" s="4"/>
      <c r="AB1753" s="6"/>
      <c r="AC1753" s="5"/>
      <c r="AD1753" s="5"/>
      <c r="AE1753" s="4"/>
      <c r="AF1753" s="6"/>
      <c r="AG1753" s="4"/>
      <c r="AH1753" s="6"/>
      <c r="AI1753" s="5"/>
      <c r="AJ1753" s="5"/>
      <c r="AK1753" s="4"/>
      <c r="AL1753" s="6"/>
      <c r="AM1753" s="4"/>
      <c r="AN1753" s="6"/>
      <c r="AO1753" s="5"/>
      <c r="AP1753" s="5"/>
      <c r="AQ1753" s="4"/>
      <c r="AR1753" s="6"/>
      <c r="AS1753" s="4"/>
      <c r="AT1753" s="6"/>
      <c r="AU1753" s="5"/>
      <c r="AV1753" s="5"/>
      <c r="AW1753" s="4"/>
      <c r="AX1753" s="6"/>
      <c r="AY1753" s="4"/>
      <c r="AZ1753" s="6"/>
      <c r="BA1753" s="5"/>
      <c r="BB1753" s="5"/>
      <c r="BC1753" s="4"/>
      <c r="BD1753" s="6"/>
      <c r="BE1753" s="4"/>
      <c r="BF1753" s="6"/>
      <c r="BG1753" s="5"/>
      <c r="BH1753" s="5"/>
      <c r="BI1753" s="4"/>
      <c r="BJ1753" s="6"/>
      <c r="BK1753" s="4"/>
      <c r="BL1753" s="6"/>
      <c r="BM1753" s="5"/>
      <c r="BN1753" s="5"/>
      <c r="BO1753" s="4"/>
      <c r="BP1753" s="6"/>
      <c r="BQ1753" s="4"/>
      <c r="BR1753" s="6"/>
      <c r="BS1753" s="5"/>
      <c r="BT1753" s="5"/>
      <c r="BU1753" s="4"/>
      <c r="BV1753" s="6"/>
      <c r="BW1753" s="4"/>
      <c r="BX1753" s="6"/>
      <c r="BY1753" s="5"/>
      <c r="BZ1753" s="5"/>
      <c r="CA1753" s="4"/>
      <c r="CB1753" s="6"/>
      <c r="CC1753" s="4"/>
      <c r="CD1753" s="6"/>
      <c r="CE1753" s="5"/>
      <c r="CF1753" s="5"/>
      <c r="CG1753" s="4"/>
      <c r="CH1753" s="6"/>
      <c r="CI1753" s="4"/>
      <c r="CJ1753" s="6"/>
      <c r="CK1753" s="5"/>
      <c r="CL1753" s="5"/>
      <c r="CM1753" s="4"/>
      <c r="CN1753" s="6"/>
      <c r="CO1753" s="4"/>
      <c r="CP1753" s="6"/>
      <c r="CQ1753" s="5"/>
      <c r="CR1753" s="5"/>
      <c r="CS1753" s="4"/>
      <c r="CT1753" s="6"/>
      <c r="CU1753" s="4"/>
      <c r="CV1753" s="6"/>
      <c r="CW1753" s="5"/>
      <c r="CX1753" s="5"/>
      <c r="CY1753" s="4"/>
      <c r="CZ1753" s="6"/>
      <c r="DA1753" s="4"/>
      <c r="DB1753" s="6"/>
      <c r="DC1753" s="5"/>
      <c r="DD1753" s="5"/>
      <c r="DE1753" s="4"/>
      <c r="DF1753" s="6"/>
      <c r="DG1753" s="4"/>
      <c r="DH1753" s="6"/>
      <c r="DI1753" s="5"/>
      <c r="DJ1753" s="5"/>
      <c r="DK1753" s="4"/>
      <c r="DL1753" s="6"/>
      <c r="DM1753" s="4"/>
      <c r="DN1753" s="6"/>
      <c r="DO1753" s="5"/>
      <c r="DP1753" s="5"/>
      <c r="DQ1753" s="4"/>
      <c r="DR1753" s="6"/>
      <c r="DS1753" s="4"/>
      <c r="DT1753" s="6"/>
      <c r="DU1753" s="5"/>
      <c r="DV1753" s="5"/>
      <c r="DW1753" s="4"/>
      <c r="DX1753" s="6"/>
      <c r="DY1753" s="4"/>
      <c r="DZ1753" s="6"/>
      <c r="EA1753" s="5"/>
      <c r="EB1753" s="5"/>
      <c r="EC1753" s="4"/>
      <c r="ED1753" s="6"/>
      <c r="EE1753" s="4"/>
      <c r="EF1753" s="6"/>
      <c r="EG1753" s="5"/>
      <c r="EH1753" s="5"/>
      <c r="EI1753" s="4"/>
      <c r="EJ1753" s="6"/>
      <c r="EK1753" s="4"/>
      <c r="EL1753" s="6"/>
      <c r="EM1753" s="5"/>
      <c r="EN1753" s="5"/>
      <c r="EO1753" s="4"/>
      <c r="EP1753" s="6"/>
      <c r="EQ1753" s="4"/>
      <c r="ER1753" s="6"/>
      <c r="ES1753" s="5"/>
      <c r="ET1753" s="5"/>
      <c r="EU1753" s="4"/>
      <c r="EV1753" s="6"/>
      <c r="EW1753" s="4"/>
      <c r="EX1753" s="6"/>
      <c r="EY1753" s="5"/>
      <c r="EZ1753" s="5"/>
      <c r="FA1753" s="4"/>
      <c r="FB1753" s="6"/>
      <c r="FC1753" s="4"/>
      <c r="FD1753" s="6"/>
      <c r="FE1753" s="5"/>
      <c r="FF1753" s="5"/>
      <c r="FG1753" s="4"/>
      <c r="FH1753" s="6"/>
      <c r="FI1753" s="4"/>
      <c r="FJ1753" s="6"/>
      <c r="FK1753" s="5"/>
      <c r="FL1753" s="5"/>
      <c r="FM1753" s="4"/>
      <c r="FN1753" s="6"/>
      <c r="FO1753" s="4"/>
      <c r="FP1753" s="6"/>
      <c r="FQ1753" s="5"/>
      <c r="FR1753" s="5"/>
      <c r="FS1753" s="4"/>
      <c r="FT1753" s="6"/>
      <c r="FU1753" s="4"/>
      <c r="FV1753" s="6"/>
      <c r="FW1753" s="5"/>
      <c r="FX1753" s="5"/>
      <c r="FY1753" s="4"/>
      <c r="FZ1753" s="6"/>
      <c r="GA1753" s="4"/>
      <c r="GB1753" s="6"/>
      <c r="GC1753" s="5"/>
      <c r="GD1753" s="5"/>
      <c r="GE1753" s="4"/>
      <c r="GF1753" s="6"/>
      <c r="GG1753" s="4"/>
      <c r="GH1753" s="6"/>
      <c r="GI1753" s="5"/>
      <c r="GJ1753" s="5"/>
      <c r="GK1753" s="4"/>
      <c r="GL1753" s="6"/>
      <c r="GM1753" s="4"/>
      <c r="GN1753" s="6"/>
      <c r="GO1753" s="5"/>
      <c r="GP1753" s="5"/>
      <c r="GQ1753" s="4"/>
      <c r="GR1753" s="6"/>
      <c r="GS1753" s="4"/>
      <c r="GT1753" s="6"/>
      <c r="GU1753" s="5"/>
      <c r="GV1753" s="5"/>
      <c r="GW1753" s="4"/>
      <c r="GX1753" s="6"/>
      <c r="GY1753" s="4"/>
      <c r="GZ1753" s="6"/>
      <c r="HA1753" s="5"/>
      <c r="HB1753" s="5"/>
      <c r="HC1753" s="4"/>
      <c r="HD1753" s="6"/>
      <c r="HE1753" s="4"/>
      <c r="HF1753" s="6"/>
      <c r="HG1753" s="5"/>
      <c r="HH1753" s="5"/>
      <c r="HI1753" s="4"/>
      <c r="HJ1753" s="6"/>
      <c r="HK1753" s="4"/>
      <c r="HL1753" s="6"/>
      <c r="HM1753" s="5"/>
      <c r="HN1753" s="5"/>
      <c r="HO1753" s="4"/>
      <c r="HP1753" s="6"/>
      <c r="HQ1753" s="4"/>
      <c r="HR1753" s="6"/>
      <c r="HS1753" s="5"/>
      <c r="HT1753" s="5"/>
      <c r="HU1753" s="4"/>
      <c r="HV1753" s="6"/>
      <c r="HW1753" s="4"/>
      <c r="HX1753" s="6"/>
      <c r="HY1753" s="5"/>
      <c r="HZ1753" s="5"/>
      <c r="IA1753" s="4"/>
      <c r="IB1753" s="6"/>
      <c r="IC1753" s="4"/>
      <c r="ID1753" s="6"/>
      <c r="IE1753" s="5"/>
      <c r="IF1753" s="5"/>
      <c r="IG1753" s="4"/>
      <c r="IH1753" s="6"/>
      <c r="II1753" s="4"/>
      <c r="IJ1753" s="6"/>
      <c r="IK1753" s="5"/>
      <c r="IL1753" s="5"/>
      <c r="IM1753" s="4"/>
      <c r="IN1753" s="6"/>
      <c r="IO1753" s="4"/>
      <c r="IP1753" s="6"/>
      <c r="IQ1753" s="5"/>
      <c r="IR1753" s="5"/>
      <c r="IS1753" s="4"/>
      <c r="IT1753" s="6"/>
      <c r="IU1753" s="4"/>
      <c r="IV1753" s="6"/>
      <c r="IW1753" s="5"/>
      <c r="IX1753" s="5"/>
      <c r="IY1753" s="4"/>
      <c r="IZ1753" s="6"/>
      <c r="JA1753" s="4"/>
      <c r="JB1753" s="6"/>
      <c r="JC1753" s="5"/>
      <c r="JD1753" s="5"/>
      <c r="JE1753" s="4"/>
      <c r="JF1753" s="6"/>
      <c r="JG1753" s="4"/>
      <c r="JH1753" s="6"/>
      <c r="JI1753" s="5"/>
      <c r="JJ1753" s="5"/>
      <c r="JK1753" s="4"/>
      <c r="JL1753" s="6"/>
      <c r="JM1753" s="4"/>
      <c r="JN1753" s="6"/>
      <c r="JO1753" s="5"/>
      <c r="JP1753" s="5"/>
      <c r="JQ1753" s="4"/>
      <c r="JR1753" s="6"/>
      <c r="JS1753" s="4"/>
      <c r="JT1753" s="6"/>
      <c r="JU1753" s="5"/>
      <c r="JV1753" s="5"/>
      <c r="JW1753" s="4"/>
      <c r="JX1753" s="6"/>
      <c r="JY1753" s="4"/>
      <c r="JZ1753" s="6"/>
      <c r="KA1753" s="5"/>
      <c r="KB1753" s="5"/>
      <c r="KC1753" s="4"/>
      <c r="KD1753" s="6"/>
      <c r="KE1753" s="4"/>
      <c r="KF1753" s="6"/>
      <c r="KG1753" s="5"/>
      <c r="KH1753" s="5"/>
      <c r="KI1753" s="4"/>
      <c r="KJ1753" s="6"/>
      <c r="KK1753" s="4"/>
      <c r="KL1753" s="6"/>
      <c r="KM1753" s="5"/>
      <c r="KN1753" s="5"/>
    </row>
    <row r="1754">
      <c r="A1754" s="3" t="s">
        <v>85</v>
      </c>
      <c r="B1754" s="3" t="s">
        <v>1162</v>
      </c>
      <c r="C1754" s="3" t="s">
        <v>87</v>
      </c>
      <c r="D1754" s="3" t="s">
        <v>88</v>
      </c>
      <c r="E1754" s="3" t="s">
        <v>304</v>
      </c>
      <c r="F1754" s="3" t="s">
        <v>104</v>
      </c>
      <c r="G1754" s="3" t="s">
        <v>104</v>
      </c>
      <c r="H1754" s="3" t="s">
        <v>129</v>
      </c>
      <c r="I1754" s="3" t="s">
        <v>1336</v>
      </c>
      <c r="J1754" s="3" t="s">
        <v>1329</v>
      </c>
      <c r="K1754" s="4"/>
      <c r="L1754" s="4">
        <f>=ROUNDDOWN({0},0)</f>
      </c>
      <c r="M1754" s="4"/>
      <c r="N1754" s="5"/>
      <c r="O1754" s="4"/>
      <c r="P1754" s="4">
        <f>=ROUNDDOWN({0},0)</f>
      </c>
      <c r="Q1754" s="4"/>
      <c r="R1754" s="5"/>
      <c r="S1754" s="4"/>
      <c r="T1754" s="6"/>
      <c r="U1754" s="4"/>
      <c r="V1754" s="6"/>
      <c r="W1754" s="5"/>
      <c r="X1754" s="5"/>
      <c r="Y1754" s="4"/>
      <c r="Z1754" s="6"/>
      <c r="AA1754" s="4"/>
      <c r="AB1754" s="6"/>
      <c r="AC1754" s="5"/>
      <c r="AD1754" s="5"/>
      <c r="AE1754" s="4"/>
      <c r="AF1754" s="6"/>
      <c r="AG1754" s="4"/>
      <c r="AH1754" s="6"/>
      <c r="AI1754" s="5"/>
      <c r="AJ1754" s="5"/>
      <c r="AK1754" s="4"/>
      <c r="AL1754" s="6"/>
      <c r="AM1754" s="4"/>
      <c r="AN1754" s="6"/>
      <c r="AO1754" s="5"/>
      <c r="AP1754" s="5"/>
      <c r="AQ1754" s="4"/>
      <c r="AR1754" s="6"/>
      <c r="AS1754" s="4"/>
      <c r="AT1754" s="6"/>
      <c r="AU1754" s="5"/>
      <c r="AV1754" s="5"/>
      <c r="AW1754" s="4"/>
      <c r="AX1754" s="6"/>
      <c r="AY1754" s="4"/>
      <c r="AZ1754" s="6"/>
      <c r="BA1754" s="5"/>
      <c r="BB1754" s="5"/>
      <c r="BC1754" s="4"/>
      <c r="BD1754" s="6"/>
      <c r="BE1754" s="4"/>
      <c r="BF1754" s="6"/>
      <c r="BG1754" s="5"/>
      <c r="BH1754" s="5"/>
      <c r="BI1754" s="4"/>
      <c r="BJ1754" s="6"/>
      <c r="BK1754" s="4"/>
      <c r="BL1754" s="6"/>
      <c r="BM1754" s="5"/>
      <c r="BN1754" s="5"/>
      <c r="BO1754" s="4"/>
      <c r="BP1754" s="6"/>
      <c r="BQ1754" s="4"/>
      <c r="BR1754" s="6"/>
      <c r="BS1754" s="5"/>
      <c r="BT1754" s="5"/>
      <c r="BU1754" s="4"/>
      <c r="BV1754" s="6"/>
      <c r="BW1754" s="4"/>
      <c r="BX1754" s="6"/>
      <c r="BY1754" s="5"/>
      <c r="BZ1754" s="5"/>
      <c r="CA1754" s="4"/>
      <c r="CB1754" s="6"/>
      <c r="CC1754" s="4"/>
      <c r="CD1754" s="6"/>
      <c r="CE1754" s="5"/>
      <c r="CF1754" s="5"/>
      <c r="CG1754" s="4"/>
      <c r="CH1754" s="6"/>
      <c r="CI1754" s="4"/>
      <c r="CJ1754" s="6"/>
      <c r="CK1754" s="5"/>
      <c r="CL1754" s="5"/>
      <c r="CM1754" s="4"/>
      <c r="CN1754" s="6"/>
      <c r="CO1754" s="4"/>
      <c r="CP1754" s="6"/>
      <c r="CQ1754" s="5"/>
      <c r="CR1754" s="5"/>
      <c r="CS1754" s="4"/>
      <c r="CT1754" s="6"/>
      <c r="CU1754" s="4"/>
      <c r="CV1754" s="6"/>
      <c r="CW1754" s="5"/>
      <c r="CX1754" s="5"/>
      <c r="CY1754" s="4"/>
      <c r="CZ1754" s="6"/>
      <c r="DA1754" s="4"/>
      <c r="DB1754" s="6"/>
      <c r="DC1754" s="5"/>
      <c r="DD1754" s="5"/>
      <c r="DE1754" s="4"/>
      <c r="DF1754" s="6"/>
      <c r="DG1754" s="4"/>
      <c r="DH1754" s="6"/>
      <c r="DI1754" s="5"/>
      <c r="DJ1754" s="5"/>
      <c r="DK1754" s="4"/>
      <c r="DL1754" s="6"/>
      <c r="DM1754" s="4"/>
      <c r="DN1754" s="6"/>
      <c r="DO1754" s="5"/>
      <c r="DP1754" s="5"/>
      <c r="DQ1754" s="4"/>
      <c r="DR1754" s="6"/>
      <c r="DS1754" s="4"/>
      <c r="DT1754" s="6"/>
      <c r="DU1754" s="5"/>
      <c r="DV1754" s="5"/>
      <c r="DW1754" s="4"/>
      <c r="DX1754" s="6"/>
      <c r="DY1754" s="4"/>
      <c r="DZ1754" s="6"/>
      <c r="EA1754" s="5"/>
      <c r="EB1754" s="5"/>
      <c r="EC1754" s="4"/>
      <c r="ED1754" s="6"/>
      <c r="EE1754" s="4"/>
      <c r="EF1754" s="6"/>
      <c r="EG1754" s="5"/>
      <c r="EH1754" s="5"/>
      <c r="EI1754" s="4"/>
      <c r="EJ1754" s="6"/>
      <c r="EK1754" s="4"/>
      <c r="EL1754" s="6"/>
      <c r="EM1754" s="5"/>
      <c r="EN1754" s="5"/>
      <c r="EO1754" s="4"/>
      <c r="EP1754" s="6"/>
      <c r="EQ1754" s="4"/>
      <c r="ER1754" s="6"/>
      <c r="ES1754" s="5"/>
      <c r="ET1754" s="5"/>
      <c r="EU1754" s="4"/>
      <c r="EV1754" s="6"/>
      <c r="EW1754" s="4"/>
      <c r="EX1754" s="6"/>
      <c r="EY1754" s="5"/>
      <c r="EZ1754" s="5"/>
      <c r="FA1754" s="4"/>
      <c r="FB1754" s="6"/>
      <c r="FC1754" s="4"/>
      <c r="FD1754" s="6"/>
      <c r="FE1754" s="5"/>
      <c r="FF1754" s="5"/>
      <c r="FG1754" s="4"/>
      <c r="FH1754" s="6"/>
      <c r="FI1754" s="4"/>
      <c r="FJ1754" s="6"/>
      <c r="FK1754" s="5"/>
      <c r="FL1754" s="5"/>
      <c r="FM1754" s="4"/>
      <c r="FN1754" s="6"/>
      <c r="FO1754" s="4"/>
      <c r="FP1754" s="6"/>
      <c r="FQ1754" s="5"/>
      <c r="FR1754" s="5"/>
      <c r="FS1754" s="4"/>
      <c r="FT1754" s="6"/>
      <c r="FU1754" s="4"/>
      <c r="FV1754" s="6"/>
      <c r="FW1754" s="5"/>
      <c r="FX1754" s="5"/>
      <c r="FY1754" s="4"/>
      <c r="FZ1754" s="6"/>
      <c r="GA1754" s="4"/>
      <c r="GB1754" s="6"/>
      <c r="GC1754" s="5"/>
      <c r="GD1754" s="5"/>
      <c r="GE1754" s="4"/>
      <c r="GF1754" s="6"/>
      <c r="GG1754" s="4"/>
      <c r="GH1754" s="6"/>
      <c r="GI1754" s="5"/>
      <c r="GJ1754" s="5"/>
      <c r="GK1754" s="4"/>
      <c r="GL1754" s="6"/>
      <c r="GM1754" s="4"/>
      <c r="GN1754" s="6"/>
      <c r="GO1754" s="5"/>
      <c r="GP1754" s="5"/>
      <c r="GQ1754" s="4"/>
      <c r="GR1754" s="6"/>
      <c r="GS1754" s="4"/>
      <c r="GT1754" s="6"/>
      <c r="GU1754" s="5"/>
      <c r="GV1754" s="5"/>
      <c r="GW1754" s="4"/>
      <c r="GX1754" s="6"/>
      <c r="GY1754" s="4"/>
      <c r="GZ1754" s="6"/>
      <c r="HA1754" s="5"/>
      <c r="HB1754" s="5"/>
      <c r="HC1754" s="4"/>
      <c r="HD1754" s="6"/>
      <c r="HE1754" s="4"/>
      <c r="HF1754" s="6"/>
      <c r="HG1754" s="5"/>
      <c r="HH1754" s="5"/>
      <c r="HI1754" s="4"/>
      <c r="HJ1754" s="6"/>
      <c r="HK1754" s="4"/>
      <c r="HL1754" s="6"/>
      <c r="HM1754" s="5"/>
      <c r="HN1754" s="5"/>
      <c r="HO1754" s="4"/>
      <c r="HP1754" s="6"/>
      <c r="HQ1754" s="4"/>
      <c r="HR1754" s="6"/>
      <c r="HS1754" s="5"/>
      <c r="HT1754" s="5"/>
      <c r="HU1754" s="4"/>
      <c r="HV1754" s="6"/>
      <c r="HW1754" s="4"/>
      <c r="HX1754" s="6"/>
      <c r="HY1754" s="5"/>
      <c r="HZ1754" s="5"/>
      <c r="IA1754" s="4"/>
      <c r="IB1754" s="6"/>
      <c r="IC1754" s="4"/>
      <c r="ID1754" s="6"/>
      <c r="IE1754" s="5"/>
      <c r="IF1754" s="5"/>
      <c r="IG1754" s="4"/>
      <c r="IH1754" s="6"/>
      <c r="II1754" s="4"/>
      <c r="IJ1754" s="6"/>
      <c r="IK1754" s="5"/>
      <c r="IL1754" s="5"/>
      <c r="IM1754" s="4"/>
      <c r="IN1754" s="6"/>
      <c r="IO1754" s="4"/>
      <c r="IP1754" s="6"/>
      <c r="IQ1754" s="5"/>
      <c r="IR1754" s="5"/>
      <c r="IS1754" s="4"/>
      <c r="IT1754" s="6"/>
      <c r="IU1754" s="4"/>
      <c r="IV1754" s="6"/>
      <c r="IW1754" s="5"/>
      <c r="IX1754" s="5"/>
      <c r="IY1754" s="4"/>
      <c r="IZ1754" s="6"/>
      <c r="JA1754" s="4"/>
      <c r="JB1754" s="6"/>
      <c r="JC1754" s="5"/>
      <c r="JD1754" s="5"/>
      <c r="JE1754" s="4"/>
      <c r="JF1754" s="6"/>
      <c r="JG1754" s="4"/>
      <c r="JH1754" s="6"/>
      <c r="JI1754" s="5"/>
      <c r="JJ1754" s="5"/>
      <c r="JK1754" s="4"/>
      <c r="JL1754" s="6"/>
      <c r="JM1754" s="4"/>
      <c r="JN1754" s="6"/>
      <c r="JO1754" s="5"/>
      <c r="JP1754" s="5"/>
      <c r="JQ1754" s="4"/>
      <c r="JR1754" s="6"/>
      <c r="JS1754" s="4"/>
      <c r="JT1754" s="6"/>
      <c r="JU1754" s="5"/>
      <c r="JV1754" s="5"/>
      <c r="JW1754" s="4"/>
      <c r="JX1754" s="6"/>
      <c r="JY1754" s="4"/>
      <c r="JZ1754" s="6"/>
      <c r="KA1754" s="5"/>
      <c r="KB1754" s="5"/>
      <c r="KC1754" s="4"/>
      <c r="KD1754" s="6"/>
      <c r="KE1754" s="4"/>
      <c r="KF1754" s="6"/>
      <c r="KG1754" s="5"/>
      <c r="KH1754" s="5"/>
      <c r="KI1754" s="4"/>
      <c r="KJ1754" s="6"/>
      <c r="KK1754" s="4"/>
      <c r="KL1754" s="6"/>
      <c r="KM1754" s="5"/>
      <c r="KN1754" s="5"/>
    </row>
    <row r="1755">
      <c r="A1755" s="3" t="s">
        <v>85</v>
      </c>
      <c r="B1755" s="3" t="s">
        <v>1162</v>
      </c>
      <c r="C1755" s="3" t="s">
        <v>87</v>
      </c>
      <c r="D1755" s="3" t="s">
        <v>396</v>
      </c>
      <c r="E1755" s="3" t="s">
        <v>240</v>
      </c>
      <c r="F1755" s="3" t="s">
        <v>240</v>
      </c>
      <c r="G1755" s="3" t="s">
        <v>240</v>
      </c>
      <c r="H1755" s="3" t="s">
        <v>96</v>
      </c>
      <c r="I1755" s="3" t="s">
        <v>1361</v>
      </c>
      <c r="J1755" s="3" t="s">
        <v>1318</v>
      </c>
      <c r="K1755" s="4">
        <v>849</v>
      </c>
      <c r="L1755" s="4">
        <f>=ROUNDDOWN(207.073170731707,0)</f>
      </c>
      <c r="M1755" s="4"/>
      <c r="N1755" s="5"/>
      <c r="O1755" s="4"/>
      <c r="P1755" s="4">
        <f>=ROUNDDOWN({0},0)</f>
      </c>
      <c r="Q1755" s="4"/>
      <c r="R1755" s="5"/>
      <c r="S1755" s="4">
        <v>1</v>
      </c>
      <c r="T1755" s="6">
        <v>19.25</v>
      </c>
      <c r="U1755" s="4"/>
      <c r="V1755" s="6"/>
      <c r="W1755" s="5"/>
      <c r="X1755" s="5"/>
      <c r="Y1755" s="4"/>
      <c r="Z1755" s="6"/>
      <c r="AA1755" s="4"/>
      <c r="AB1755" s="6"/>
      <c r="AC1755" s="5"/>
      <c r="AD1755" s="5"/>
      <c r="AE1755" s="4"/>
      <c r="AF1755" s="6"/>
      <c r="AG1755" s="4"/>
      <c r="AH1755" s="6"/>
      <c r="AI1755" s="5"/>
      <c r="AJ1755" s="5"/>
      <c r="AK1755" s="4"/>
      <c r="AL1755" s="6"/>
      <c r="AM1755" s="4"/>
      <c r="AN1755" s="6"/>
      <c r="AO1755" s="5"/>
      <c r="AP1755" s="5"/>
      <c r="AQ1755" s="4"/>
      <c r="AR1755" s="6"/>
      <c r="AS1755" s="4"/>
      <c r="AT1755" s="6"/>
      <c r="AU1755" s="5"/>
      <c r="AV1755" s="5"/>
      <c r="AW1755" s="4"/>
      <c r="AX1755" s="6"/>
      <c r="AY1755" s="4"/>
      <c r="AZ1755" s="6"/>
      <c r="BA1755" s="5"/>
      <c r="BB1755" s="5"/>
      <c r="BC1755" s="4">
        <v>1</v>
      </c>
      <c r="BD1755" s="6">
        <v>19.25</v>
      </c>
      <c r="BE1755" s="4"/>
      <c r="BF1755" s="6"/>
      <c r="BG1755" s="5"/>
      <c r="BH1755" s="5"/>
      <c r="BI1755" s="4"/>
      <c r="BJ1755" s="6"/>
      <c r="BK1755" s="4"/>
      <c r="BL1755" s="6"/>
      <c r="BM1755" s="5"/>
      <c r="BN1755" s="5"/>
      <c r="BO1755" s="4"/>
      <c r="BP1755" s="6"/>
      <c r="BQ1755" s="4"/>
      <c r="BR1755" s="6"/>
      <c r="BS1755" s="5"/>
      <c r="BT1755" s="5"/>
      <c r="BU1755" s="4"/>
      <c r="BV1755" s="6"/>
      <c r="BW1755" s="4"/>
      <c r="BX1755" s="6"/>
      <c r="BY1755" s="5"/>
      <c r="BZ1755" s="5"/>
      <c r="CA1755" s="4"/>
      <c r="CB1755" s="6"/>
      <c r="CC1755" s="4"/>
      <c r="CD1755" s="6"/>
      <c r="CE1755" s="5"/>
      <c r="CF1755" s="5"/>
      <c r="CG1755" s="4"/>
      <c r="CH1755" s="6"/>
      <c r="CI1755" s="4"/>
      <c r="CJ1755" s="6"/>
      <c r="CK1755" s="5"/>
      <c r="CL1755" s="5"/>
      <c r="CM1755" s="4"/>
      <c r="CN1755" s="6"/>
      <c r="CO1755" s="4"/>
      <c r="CP1755" s="6"/>
      <c r="CQ1755" s="5"/>
      <c r="CR1755" s="5"/>
      <c r="CS1755" s="4"/>
      <c r="CT1755" s="6"/>
      <c r="CU1755" s="4"/>
      <c r="CV1755" s="6"/>
      <c r="CW1755" s="5"/>
      <c r="CX1755" s="5"/>
      <c r="CY1755" s="4"/>
      <c r="CZ1755" s="6"/>
      <c r="DA1755" s="4"/>
      <c r="DB1755" s="6"/>
      <c r="DC1755" s="5"/>
      <c r="DD1755" s="5"/>
      <c r="DE1755" s="4"/>
      <c r="DF1755" s="6"/>
      <c r="DG1755" s="4"/>
      <c r="DH1755" s="6"/>
      <c r="DI1755" s="5"/>
      <c r="DJ1755" s="5"/>
      <c r="DK1755" s="4"/>
      <c r="DL1755" s="6"/>
      <c r="DM1755" s="4"/>
      <c r="DN1755" s="6"/>
      <c r="DO1755" s="5"/>
      <c r="DP1755" s="5"/>
      <c r="DQ1755" s="4"/>
      <c r="DR1755" s="6"/>
      <c r="DS1755" s="4"/>
      <c r="DT1755" s="6"/>
      <c r="DU1755" s="5"/>
      <c r="DV1755" s="5"/>
      <c r="DW1755" s="4"/>
      <c r="DX1755" s="6"/>
      <c r="DY1755" s="4"/>
      <c r="DZ1755" s="6"/>
      <c r="EA1755" s="5"/>
      <c r="EB1755" s="5"/>
      <c r="EC1755" s="4"/>
      <c r="ED1755" s="6"/>
      <c r="EE1755" s="4"/>
      <c r="EF1755" s="6"/>
      <c r="EG1755" s="5"/>
      <c r="EH1755" s="5"/>
      <c r="EI1755" s="4"/>
      <c r="EJ1755" s="6"/>
      <c r="EK1755" s="4"/>
      <c r="EL1755" s="6"/>
      <c r="EM1755" s="5"/>
      <c r="EN1755" s="5"/>
      <c r="EO1755" s="4"/>
      <c r="EP1755" s="6"/>
      <c r="EQ1755" s="4"/>
      <c r="ER1755" s="6"/>
      <c r="ES1755" s="5"/>
      <c r="ET1755" s="5"/>
      <c r="EU1755" s="4"/>
      <c r="EV1755" s="6"/>
      <c r="EW1755" s="4"/>
      <c r="EX1755" s="6"/>
      <c r="EY1755" s="5"/>
      <c r="EZ1755" s="5"/>
      <c r="FA1755" s="4"/>
      <c r="FB1755" s="6"/>
      <c r="FC1755" s="4"/>
      <c r="FD1755" s="6"/>
      <c r="FE1755" s="5"/>
      <c r="FF1755" s="5"/>
      <c r="FG1755" s="4"/>
      <c r="FH1755" s="6"/>
      <c r="FI1755" s="4"/>
      <c r="FJ1755" s="6"/>
      <c r="FK1755" s="5"/>
      <c r="FL1755" s="5"/>
      <c r="FM1755" s="4"/>
      <c r="FN1755" s="6"/>
      <c r="FO1755" s="4"/>
      <c r="FP1755" s="6"/>
      <c r="FQ1755" s="5"/>
      <c r="FR1755" s="5"/>
      <c r="FS1755" s="4"/>
      <c r="FT1755" s="6"/>
      <c r="FU1755" s="4"/>
      <c r="FV1755" s="6"/>
      <c r="FW1755" s="5"/>
      <c r="FX1755" s="5"/>
      <c r="FY1755" s="4"/>
      <c r="FZ1755" s="6"/>
      <c r="GA1755" s="4"/>
      <c r="GB1755" s="6"/>
      <c r="GC1755" s="5"/>
      <c r="GD1755" s="5"/>
      <c r="GE1755" s="4"/>
      <c r="GF1755" s="6"/>
      <c r="GG1755" s="4"/>
      <c r="GH1755" s="6"/>
      <c r="GI1755" s="5"/>
      <c r="GJ1755" s="5"/>
      <c r="GK1755" s="4"/>
      <c r="GL1755" s="6"/>
      <c r="GM1755" s="4"/>
      <c r="GN1755" s="6"/>
      <c r="GO1755" s="5"/>
      <c r="GP1755" s="5"/>
      <c r="GQ1755" s="4"/>
      <c r="GR1755" s="6"/>
      <c r="GS1755" s="4"/>
      <c r="GT1755" s="6"/>
      <c r="GU1755" s="5"/>
      <c r="GV1755" s="5"/>
      <c r="GW1755" s="4"/>
      <c r="GX1755" s="6"/>
      <c r="GY1755" s="4"/>
      <c r="GZ1755" s="6"/>
      <c r="HA1755" s="5"/>
      <c r="HB1755" s="5"/>
      <c r="HC1755" s="4"/>
      <c r="HD1755" s="6"/>
      <c r="HE1755" s="4"/>
      <c r="HF1755" s="6"/>
      <c r="HG1755" s="5"/>
      <c r="HH1755" s="5"/>
      <c r="HI1755" s="4"/>
      <c r="HJ1755" s="6"/>
      <c r="HK1755" s="4"/>
      <c r="HL1755" s="6"/>
      <c r="HM1755" s="5"/>
      <c r="HN1755" s="5"/>
      <c r="HO1755" s="4"/>
      <c r="HP1755" s="6"/>
      <c r="HQ1755" s="4"/>
      <c r="HR1755" s="6"/>
      <c r="HS1755" s="5"/>
      <c r="HT1755" s="5"/>
      <c r="HU1755" s="4"/>
      <c r="HV1755" s="6"/>
      <c r="HW1755" s="4"/>
      <c r="HX1755" s="6"/>
      <c r="HY1755" s="5"/>
      <c r="HZ1755" s="5"/>
      <c r="IA1755" s="4"/>
      <c r="IB1755" s="6"/>
      <c r="IC1755" s="4"/>
      <c r="ID1755" s="6"/>
      <c r="IE1755" s="5"/>
      <c r="IF1755" s="5"/>
      <c r="IG1755" s="4"/>
      <c r="IH1755" s="6"/>
      <c r="II1755" s="4"/>
      <c r="IJ1755" s="6"/>
      <c r="IK1755" s="5"/>
      <c r="IL1755" s="5"/>
      <c r="IM1755" s="4"/>
      <c r="IN1755" s="6"/>
      <c r="IO1755" s="4"/>
      <c r="IP1755" s="6"/>
      <c r="IQ1755" s="5"/>
      <c r="IR1755" s="5"/>
      <c r="IS1755" s="4"/>
      <c r="IT1755" s="6"/>
      <c r="IU1755" s="4"/>
      <c r="IV1755" s="6"/>
      <c r="IW1755" s="5"/>
      <c r="IX1755" s="5"/>
      <c r="IY1755" s="4"/>
      <c r="IZ1755" s="6"/>
      <c r="JA1755" s="4"/>
      <c r="JB1755" s="6"/>
      <c r="JC1755" s="5"/>
      <c r="JD1755" s="5"/>
      <c r="JE1755" s="4"/>
      <c r="JF1755" s="6"/>
      <c r="JG1755" s="4"/>
      <c r="JH1755" s="6"/>
      <c r="JI1755" s="5"/>
      <c r="JJ1755" s="5"/>
      <c r="JK1755" s="4"/>
      <c r="JL1755" s="6"/>
      <c r="JM1755" s="4"/>
      <c r="JN1755" s="6"/>
      <c r="JO1755" s="5"/>
      <c r="JP1755" s="5"/>
      <c r="JQ1755" s="4"/>
      <c r="JR1755" s="6"/>
      <c r="JS1755" s="4"/>
      <c r="JT1755" s="6"/>
      <c r="JU1755" s="5"/>
      <c r="JV1755" s="5"/>
      <c r="JW1755" s="4"/>
      <c r="JX1755" s="6"/>
      <c r="JY1755" s="4"/>
      <c r="JZ1755" s="6"/>
      <c r="KA1755" s="5"/>
      <c r="KB1755" s="5"/>
      <c r="KC1755" s="4"/>
      <c r="KD1755" s="6"/>
      <c r="KE1755" s="4"/>
      <c r="KF1755" s="6"/>
      <c r="KG1755" s="5"/>
      <c r="KH1755" s="5"/>
      <c r="KI1755" s="4"/>
      <c r="KJ1755" s="6"/>
      <c r="KK1755" s="4"/>
      <c r="KL1755" s="6"/>
      <c r="KM1755" s="5"/>
      <c r="KN1755" s="5"/>
    </row>
    <row r="1756">
      <c r="A1756" s="3" t="s">
        <v>85</v>
      </c>
      <c r="B1756" s="3" t="s">
        <v>1162</v>
      </c>
      <c r="C1756" s="3" t="s">
        <v>87</v>
      </c>
      <c r="D1756" s="3" t="s">
        <v>396</v>
      </c>
      <c r="E1756" s="3" t="s">
        <v>240</v>
      </c>
      <c r="F1756" s="3" t="s">
        <v>240</v>
      </c>
      <c r="G1756" s="3" t="s">
        <v>240</v>
      </c>
      <c r="H1756" s="3" t="s">
        <v>96</v>
      </c>
      <c r="I1756" s="3" t="s">
        <v>1346</v>
      </c>
      <c r="J1756" s="3" t="s">
        <v>1318</v>
      </c>
      <c r="K1756" s="4">
        <v>889</v>
      </c>
      <c r="L1756" s="4">
        <f>=ROUNDDOWN(261.470588235294,0)</f>
      </c>
      <c r="M1756" s="4"/>
      <c r="N1756" s="5"/>
      <c r="O1756" s="4"/>
      <c r="P1756" s="4">
        <f>=ROUNDDOWN({0},0)</f>
      </c>
      <c r="Q1756" s="4"/>
      <c r="R1756" s="5"/>
      <c r="S1756" s="4"/>
      <c r="T1756" s="6"/>
      <c r="U1756" s="4"/>
      <c r="V1756" s="6"/>
      <c r="W1756" s="5"/>
      <c r="X1756" s="5"/>
      <c r="Y1756" s="4"/>
      <c r="Z1756" s="6"/>
      <c r="AA1756" s="4"/>
      <c r="AB1756" s="6"/>
      <c r="AC1756" s="5"/>
      <c r="AD1756" s="5"/>
      <c r="AE1756" s="4"/>
      <c r="AF1756" s="6"/>
      <c r="AG1756" s="4"/>
      <c r="AH1756" s="6"/>
      <c r="AI1756" s="5"/>
      <c r="AJ1756" s="5"/>
      <c r="AK1756" s="4"/>
      <c r="AL1756" s="6"/>
      <c r="AM1756" s="4"/>
      <c r="AN1756" s="6"/>
      <c r="AO1756" s="5"/>
      <c r="AP1756" s="5"/>
      <c r="AQ1756" s="4"/>
      <c r="AR1756" s="6"/>
      <c r="AS1756" s="4"/>
      <c r="AT1756" s="6"/>
      <c r="AU1756" s="5"/>
      <c r="AV1756" s="5"/>
      <c r="AW1756" s="4"/>
      <c r="AX1756" s="6"/>
      <c r="AY1756" s="4"/>
      <c r="AZ1756" s="6"/>
      <c r="BA1756" s="5"/>
      <c r="BB1756" s="5"/>
      <c r="BC1756" s="4"/>
      <c r="BD1756" s="6"/>
      <c r="BE1756" s="4"/>
      <c r="BF1756" s="6"/>
      <c r="BG1756" s="5"/>
      <c r="BH1756" s="5"/>
      <c r="BI1756" s="4"/>
      <c r="BJ1756" s="6"/>
      <c r="BK1756" s="4"/>
      <c r="BL1756" s="6"/>
      <c r="BM1756" s="5"/>
      <c r="BN1756" s="5"/>
      <c r="BO1756" s="4"/>
      <c r="BP1756" s="6"/>
      <c r="BQ1756" s="4"/>
      <c r="BR1756" s="6"/>
      <c r="BS1756" s="5"/>
      <c r="BT1756" s="5"/>
      <c r="BU1756" s="4"/>
      <c r="BV1756" s="6"/>
      <c r="BW1756" s="4"/>
      <c r="BX1756" s="6"/>
      <c r="BY1756" s="5"/>
      <c r="BZ1756" s="5"/>
      <c r="CA1756" s="4"/>
      <c r="CB1756" s="6"/>
      <c r="CC1756" s="4"/>
      <c r="CD1756" s="6"/>
      <c r="CE1756" s="5"/>
      <c r="CF1756" s="5"/>
      <c r="CG1756" s="4"/>
      <c r="CH1756" s="6"/>
      <c r="CI1756" s="4"/>
      <c r="CJ1756" s="6"/>
      <c r="CK1756" s="5"/>
      <c r="CL1756" s="5"/>
      <c r="CM1756" s="4"/>
      <c r="CN1756" s="6"/>
      <c r="CO1756" s="4"/>
      <c r="CP1756" s="6"/>
      <c r="CQ1756" s="5"/>
      <c r="CR1756" s="5"/>
      <c r="CS1756" s="4"/>
      <c r="CT1756" s="6"/>
      <c r="CU1756" s="4"/>
      <c r="CV1756" s="6"/>
      <c r="CW1756" s="5"/>
      <c r="CX1756" s="5"/>
      <c r="CY1756" s="4"/>
      <c r="CZ1756" s="6"/>
      <c r="DA1756" s="4"/>
      <c r="DB1756" s="6"/>
      <c r="DC1756" s="5"/>
      <c r="DD1756" s="5"/>
      <c r="DE1756" s="4"/>
      <c r="DF1756" s="6"/>
      <c r="DG1756" s="4"/>
      <c r="DH1756" s="6"/>
      <c r="DI1756" s="5"/>
      <c r="DJ1756" s="5"/>
      <c r="DK1756" s="4"/>
      <c r="DL1756" s="6"/>
      <c r="DM1756" s="4"/>
      <c r="DN1756" s="6"/>
      <c r="DO1756" s="5"/>
      <c r="DP1756" s="5"/>
      <c r="DQ1756" s="4"/>
      <c r="DR1756" s="6"/>
      <c r="DS1756" s="4"/>
      <c r="DT1756" s="6"/>
      <c r="DU1756" s="5"/>
      <c r="DV1756" s="5"/>
      <c r="DW1756" s="4"/>
      <c r="DX1756" s="6"/>
      <c r="DY1756" s="4"/>
      <c r="DZ1756" s="6"/>
      <c r="EA1756" s="5"/>
      <c r="EB1756" s="5"/>
      <c r="EC1756" s="4"/>
      <c r="ED1756" s="6"/>
      <c r="EE1756" s="4"/>
      <c r="EF1756" s="6"/>
      <c r="EG1756" s="5"/>
      <c r="EH1756" s="5"/>
      <c r="EI1756" s="4"/>
      <c r="EJ1756" s="6"/>
      <c r="EK1756" s="4"/>
      <c r="EL1756" s="6"/>
      <c r="EM1756" s="5"/>
      <c r="EN1756" s="5"/>
      <c r="EO1756" s="4"/>
      <c r="EP1756" s="6"/>
      <c r="EQ1756" s="4"/>
      <c r="ER1756" s="6"/>
      <c r="ES1756" s="5"/>
      <c r="ET1756" s="5"/>
      <c r="EU1756" s="4"/>
      <c r="EV1756" s="6"/>
      <c r="EW1756" s="4"/>
      <c r="EX1756" s="6"/>
      <c r="EY1756" s="5"/>
      <c r="EZ1756" s="5"/>
      <c r="FA1756" s="4"/>
      <c r="FB1756" s="6"/>
      <c r="FC1756" s="4"/>
      <c r="FD1756" s="6"/>
      <c r="FE1756" s="5"/>
      <c r="FF1756" s="5"/>
      <c r="FG1756" s="4"/>
      <c r="FH1756" s="6"/>
      <c r="FI1756" s="4"/>
      <c r="FJ1756" s="6"/>
      <c r="FK1756" s="5"/>
      <c r="FL1756" s="5"/>
      <c r="FM1756" s="4"/>
      <c r="FN1756" s="6"/>
      <c r="FO1756" s="4"/>
      <c r="FP1756" s="6"/>
      <c r="FQ1756" s="5"/>
      <c r="FR1756" s="5"/>
      <c r="FS1756" s="4"/>
      <c r="FT1756" s="6"/>
      <c r="FU1756" s="4"/>
      <c r="FV1756" s="6"/>
      <c r="FW1756" s="5"/>
      <c r="FX1756" s="5"/>
      <c r="FY1756" s="4"/>
      <c r="FZ1756" s="6"/>
      <c r="GA1756" s="4"/>
      <c r="GB1756" s="6"/>
      <c r="GC1756" s="5"/>
      <c r="GD1756" s="5"/>
      <c r="GE1756" s="4"/>
      <c r="GF1756" s="6"/>
      <c r="GG1756" s="4"/>
      <c r="GH1756" s="6"/>
      <c r="GI1756" s="5"/>
      <c r="GJ1756" s="5"/>
      <c r="GK1756" s="4"/>
      <c r="GL1756" s="6"/>
      <c r="GM1756" s="4"/>
      <c r="GN1756" s="6"/>
      <c r="GO1756" s="5"/>
      <c r="GP1756" s="5"/>
      <c r="GQ1756" s="4"/>
      <c r="GR1756" s="6"/>
      <c r="GS1756" s="4"/>
      <c r="GT1756" s="6"/>
      <c r="GU1756" s="5"/>
      <c r="GV1756" s="5"/>
      <c r="GW1756" s="4"/>
      <c r="GX1756" s="6"/>
      <c r="GY1756" s="4"/>
      <c r="GZ1756" s="6"/>
      <c r="HA1756" s="5"/>
      <c r="HB1756" s="5"/>
      <c r="HC1756" s="4"/>
      <c r="HD1756" s="6"/>
      <c r="HE1756" s="4"/>
      <c r="HF1756" s="6"/>
      <c r="HG1756" s="5"/>
      <c r="HH1756" s="5"/>
      <c r="HI1756" s="4"/>
      <c r="HJ1756" s="6"/>
      <c r="HK1756" s="4"/>
      <c r="HL1756" s="6"/>
      <c r="HM1756" s="5"/>
      <c r="HN1756" s="5"/>
      <c r="HO1756" s="4"/>
      <c r="HP1756" s="6"/>
      <c r="HQ1756" s="4"/>
      <c r="HR1756" s="6"/>
      <c r="HS1756" s="5"/>
      <c r="HT1756" s="5"/>
      <c r="HU1756" s="4"/>
      <c r="HV1756" s="6"/>
      <c r="HW1756" s="4"/>
      <c r="HX1756" s="6"/>
      <c r="HY1756" s="5"/>
      <c r="HZ1756" s="5"/>
      <c r="IA1756" s="4"/>
      <c r="IB1756" s="6"/>
      <c r="IC1756" s="4"/>
      <c r="ID1756" s="6"/>
      <c r="IE1756" s="5"/>
      <c r="IF1756" s="5"/>
      <c r="IG1756" s="4"/>
      <c r="IH1756" s="6"/>
      <c r="II1756" s="4"/>
      <c r="IJ1756" s="6"/>
      <c r="IK1756" s="5"/>
      <c r="IL1756" s="5"/>
      <c r="IM1756" s="4"/>
      <c r="IN1756" s="6"/>
      <c r="IO1756" s="4"/>
      <c r="IP1756" s="6"/>
      <c r="IQ1756" s="5"/>
      <c r="IR1756" s="5"/>
      <c r="IS1756" s="4"/>
      <c r="IT1756" s="6"/>
      <c r="IU1756" s="4"/>
      <c r="IV1756" s="6"/>
      <c r="IW1756" s="5"/>
      <c r="IX1756" s="5"/>
      <c r="IY1756" s="4"/>
      <c r="IZ1756" s="6"/>
      <c r="JA1756" s="4"/>
      <c r="JB1756" s="6"/>
      <c r="JC1756" s="5"/>
      <c r="JD1756" s="5"/>
      <c r="JE1756" s="4"/>
      <c r="JF1756" s="6"/>
      <c r="JG1756" s="4"/>
      <c r="JH1756" s="6"/>
      <c r="JI1756" s="5"/>
      <c r="JJ1756" s="5"/>
      <c r="JK1756" s="4"/>
      <c r="JL1756" s="6"/>
      <c r="JM1756" s="4"/>
      <c r="JN1756" s="6"/>
      <c r="JO1756" s="5"/>
      <c r="JP1756" s="5"/>
      <c r="JQ1756" s="4"/>
      <c r="JR1756" s="6"/>
      <c r="JS1756" s="4"/>
      <c r="JT1756" s="6"/>
      <c r="JU1756" s="5"/>
      <c r="JV1756" s="5"/>
      <c r="JW1756" s="4"/>
      <c r="JX1756" s="6"/>
      <c r="JY1756" s="4"/>
      <c r="JZ1756" s="6"/>
      <c r="KA1756" s="5"/>
      <c r="KB1756" s="5"/>
      <c r="KC1756" s="4"/>
      <c r="KD1756" s="6"/>
      <c r="KE1756" s="4"/>
      <c r="KF1756" s="6"/>
      <c r="KG1756" s="5"/>
      <c r="KH1756" s="5"/>
      <c r="KI1756" s="4"/>
      <c r="KJ1756" s="6"/>
      <c r="KK1756" s="4"/>
      <c r="KL1756" s="6"/>
      <c r="KM1756" s="5"/>
      <c r="KN1756" s="5"/>
    </row>
    <row r="1757">
      <c r="A1757" s="3" t="s">
        <v>85</v>
      </c>
      <c r="B1757" s="3" t="s">
        <v>1162</v>
      </c>
      <c r="C1757" s="3" t="s">
        <v>87</v>
      </c>
      <c r="D1757" s="3" t="s">
        <v>396</v>
      </c>
      <c r="E1757" s="3" t="s">
        <v>240</v>
      </c>
      <c r="F1757" s="3" t="s">
        <v>240</v>
      </c>
      <c r="G1757" s="3" t="s">
        <v>240</v>
      </c>
      <c r="H1757" s="3" t="s">
        <v>96</v>
      </c>
      <c r="I1757" s="3" t="s">
        <v>1395</v>
      </c>
      <c r="J1757" s="3" t="s">
        <v>1318</v>
      </c>
      <c r="K1757" s="4">
        <v>979</v>
      </c>
      <c r="L1757" s="4">
        <f>=ROUNDDOWN(264.594594594595,0)</f>
      </c>
      <c r="M1757" s="4"/>
      <c r="N1757" s="5"/>
      <c r="O1757" s="4"/>
      <c r="P1757" s="4">
        <f>=ROUNDDOWN({0},0)</f>
      </c>
      <c r="Q1757" s="4"/>
      <c r="R1757" s="5"/>
      <c r="S1757" s="4"/>
      <c r="T1757" s="6"/>
      <c r="U1757" s="4"/>
      <c r="V1757" s="6"/>
      <c r="W1757" s="5"/>
      <c r="X1757" s="5"/>
      <c r="Y1757" s="4"/>
      <c r="Z1757" s="6"/>
      <c r="AA1757" s="4"/>
      <c r="AB1757" s="6"/>
      <c r="AC1757" s="5"/>
      <c r="AD1757" s="5"/>
      <c r="AE1757" s="4"/>
      <c r="AF1757" s="6"/>
      <c r="AG1757" s="4"/>
      <c r="AH1757" s="6"/>
      <c r="AI1757" s="5"/>
      <c r="AJ1757" s="5"/>
      <c r="AK1757" s="4"/>
      <c r="AL1757" s="6"/>
      <c r="AM1757" s="4"/>
      <c r="AN1757" s="6"/>
      <c r="AO1757" s="5"/>
      <c r="AP1757" s="5"/>
      <c r="AQ1757" s="4"/>
      <c r="AR1757" s="6"/>
      <c r="AS1757" s="4"/>
      <c r="AT1757" s="6"/>
      <c r="AU1757" s="5"/>
      <c r="AV1757" s="5"/>
      <c r="AW1757" s="4"/>
      <c r="AX1757" s="6"/>
      <c r="AY1757" s="4"/>
      <c r="AZ1757" s="6"/>
      <c r="BA1757" s="5"/>
      <c r="BB1757" s="5"/>
      <c r="BC1757" s="4"/>
      <c r="BD1757" s="6"/>
      <c r="BE1757" s="4"/>
      <c r="BF1757" s="6"/>
      <c r="BG1757" s="5"/>
      <c r="BH1757" s="5"/>
      <c r="BI1757" s="4"/>
      <c r="BJ1757" s="6"/>
      <c r="BK1757" s="4"/>
      <c r="BL1757" s="6"/>
      <c r="BM1757" s="5"/>
      <c r="BN1757" s="5"/>
      <c r="BO1757" s="4"/>
      <c r="BP1757" s="6"/>
      <c r="BQ1757" s="4"/>
      <c r="BR1757" s="6"/>
      <c r="BS1757" s="5"/>
      <c r="BT1757" s="5"/>
      <c r="BU1757" s="4"/>
      <c r="BV1757" s="6"/>
      <c r="BW1757" s="4"/>
      <c r="BX1757" s="6"/>
      <c r="BY1757" s="5"/>
      <c r="BZ1757" s="5"/>
      <c r="CA1757" s="4"/>
      <c r="CB1757" s="6"/>
      <c r="CC1757" s="4"/>
      <c r="CD1757" s="6"/>
      <c r="CE1757" s="5"/>
      <c r="CF1757" s="5"/>
      <c r="CG1757" s="4"/>
      <c r="CH1757" s="6"/>
      <c r="CI1757" s="4"/>
      <c r="CJ1757" s="6"/>
      <c r="CK1757" s="5"/>
      <c r="CL1757" s="5"/>
      <c r="CM1757" s="4"/>
      <c r="CN1757" s="6"/>
      <c r="CO1757" s="4"/>
      <c r="CP1757" s="6"/>
      <c r="CQ1757" s="5"/>
      <c r="CR1757" s="5"/>
      <c r="CS1757" s="4"/>
      <c r="CT1757" s="6"/>
      <c r="CU1757" s="4"/>
      <c r="CV1757" s="6"/>
      <c r="CW1757" s="5"/>
      <c r="CX1757" s="5"/>
      <c r="CY1757" s="4"/>
      <c r="CZ1757" s="6"/>
      <c r="DA1757" s="4"/>
      <c r="DB1757" s="6"/>
      <c r="DC1757" s="5"/>
      <c r="DD1757" s="5"/>
      <c r="DE1757" s="4"/>
      <c r="DF1757" s="6"/>
      <c r="DG1757" s="4"/>
      <c r="DH1757" s="6"/>
      <c r="DI1757" s="5"/>
      <c r="DJ1757" s="5"/>
      <c r="DK1757" s="4"/>
      <c r="DL1757" s="6"/>
      <c r="DM1757" s="4"/>
      <c r="DN1757" s="6"/>
      <c r="DO1757" s="5"/>
      <c r="DP1757" s="5"/>
      <c r="DQ1757" s="4"/>
      <c r="DR1757" s="6"/>
      <c r="DS1757" s="4"/>
      <c r="DT1757" s="6"/>
      <c r="DU1757" s="5"/>
      <c r="DV1757" s="5"/>
      <c r="DW1757" s="4"/>
      <c r="DX1757" s="6"/>
      <c r="DY1757" s="4"/>
      <c r="DZ1757" s="6"/>
      <c r="EA1757" s="5"/>
      <c r="EB1757" s="5"/>
      <c r="EC1757" s="4"/>
      <c r="ED1757" s="6"/>
      <c r="EE1757" s="4"/>
      <c r="EF1757" s="6"/>
      <c r="EG1757" s="5"/>
      <c r="EH1757" s="5"/>
      <c r="EI1757" s="4"/>
      <c r="EJ1757" s="6"/>
      <c r="EK1757" s="4"/>
      <c r="EL1757" s="6"/>
      <c r="EM1757" s="5"/>
      <c r="EN1757" s="5"/>
      <c r="EO1757" s="4"/>
      <c r="EP1757" s="6"/>
      <c r="EQ1757" s="4"/>
      <c r="ER1757" s="6"/>
      <c r="ES1757" s="5"/>
      <c r="ET1757" s="5"/>
      <c r="EU1757" s="4"/>
      <c r="EV1757" s="6"/>
      <c r="EW1757" s="4"/>
      <c r="EX1757" s="6"/>
      <c r="EY1757" s="5"/>
      <c r="EZ1757" s="5"/>
      <c r="FA1757" s="4"/>
      <c r="FB1757" s="6"/>
      <c r="FC1757" s="4"/>
      <c r="FD1757" s="6"/>
      <c r="FE1757" s="5"/>
      <c r="FF1757" s="5"/>
      <c r="FG1757" s="4"/>
      <c r="FH1757" s="6"/>
      <c r="FI1757" s="4"/>
      <c r="FJ1757" s="6"/>
      <c r="FK1757" s="5"/>
      <c r="FL1757" s="5"/>
      <c r="FM1757" s="4"/>
      <c r="FN1757" s="6"/>
      <c r="FO1757" s="4"/>
      <c r="FP1757" s="6"/>
      <c r="FQ1757" s="5"/>
      <c r="FR1757" s="5"/>
      <c r="FS1757" s="4"/>
      <c r="FT1757" s="6"/>
      <c r="FU1757" s="4"/>
      <c r="FV1757" s="6"/>
      <c r="FW1757" s="5"/>
      <c r="FX1757" s="5"/>
      <c r="FY1757" s="4"/>
      <c r="FZ1757" s="6"/>
      <c r="GA1757" s="4"/>
      <c r="GB1757" s="6"/>
      <c r="GC1757" s="5"/>
      <c r="GD1757" s="5"/>
      <c r="GE1757" s="4"/>
      <c r="GF1757" s="6"/>
      <c r="GG1757" s="4"/>
      <c r="GH1757" s="6"/>
      <c r="GI1757" s="5"/>
      <c r="GJ1757" s="5"/>
      <c r="GK1757" s="4"/>
      <c r="GL1757" s="6"/>
      <c r="GM1757" s="4"/>
      <c r="GN1757" s="6"/>
      <c r="GO1757" s="5"/>
      <c r="GP1757" s="5"/>
      <c r="GQ1757" s="4"/>
      <c r="GR1757" s="6"/>
      <c r="GS1757" s="4"/>
      <c r="GT1757" s="6"/>
      <c r="GU1757" s="5"/>
      <c r="GV1757" s="5"/>
      <c r="GW1757" s="4"/>
      <c r="GX1757" s="6"/>
      <c r="GY1757" s="4"/>
      <c r="GZ1757" s="6"/>
      <c r="HA1757" s="5"/>
      <c r="HB1757" s="5"/>
      <c r="HC1757" s="4"/>
      <c r="HD1757" s="6"/>
      <c r="HE1757" s="4"/>
      <c r="HF1757" s="6"/>
      <c r="HG1757" s="5"/>
      <c r="HH1757" s="5"/>
      <c r="HI1757" s="4"/>
      <c r="HJ1757" s="6"/>
      <c r="HK1757" s="4"/>
      <c r="HL1757" s="6"/>
      <c r="HM1757" s="5"/>
      <c r="HN1757" s="5"/>
      <c r="HO1757" s="4"/>
      <c r="HP1757" s="6"/>
      <c r="HQ1757" s="4"/>
      <c r="HR1757" s="6"/>
      <c r="HS1757" s="5"/>
      <c r="HT1757" s="5"/>
      <c r="HU1757" s="4"/>
      <c r="HV1757" s="6"/>
      <c r="HW1757" s="4"/>
      <c r="HX1757" s="6"/>
      <c r="HY1757" s="5"/>
      <c r="HZ1757" s="5"/>
      <c r="IA1757" s="4"/>
      <c r="IB1757" s="6"/>
      <c r="IC1757" s="4"/>
      <c r="ID1757" s="6"/>
      <c r="IE1757" s="5"/>
      <c r="IF1757" s="5"/>
      <c r="IG1757" s="4"/>
      <c r="IH1757" s="6"/>
      <c r="II1757" s="4"/>
      <c r="IJ1757" s="6"/>
      <c r="IK1757" s="5"/>
      <c r="IL1757" s="5"/>
      <c r="IM1757" s="4"/>
      <c r="IN1757" s="6"/>
      <c r="IO1757" s="4"/>
      <c r="IP1757" s="6"/>
      <c r="IQ1757" s="5"/>
      <c r="IR1757" s="5"/>
      <c r="IS1757" s="4"/>
      <c r="IT1757" s="6"/>
      <c r="IU1757" s="4"/>
      <c r="IV1757" s="6"/>
      <c r="IW1757" s="5"/>
      <c r="IX1757" s="5"/>
      <c r="IY1757" s="4"/>
      <c r="IZ1757" s="6"/>
      <c r="JA1757" s="4"/>
      <c r="JB1757" s="6"/>
      <c r="JC1757" s="5"/>
      <c r="JD1757" s="5"/>
      <c r="JE1757" s="4"/>
      <c r="JF1757" s="6"/>
      <c r="JG1757" s="4"/>
      <c r="JH1757" s="6"/>
      <c r="JI1757" s="5"/>
      <c r="JJ1757" s="5"/>
      <c r="JK1757" s="4"/>
      <c r="JL1757" s="6"/>
      <c r="JM1757" s="4"/>
      <c r="JN1757" s="6"/>
      <c r="JO1757" s="5"/>
      <c r="JP1757" s="5"/>
      <c r="JQ1757" s="4"/>
      <c r="JR1757" s="6"/>
      <c r="JS1757" s="4"/>
      <c r="JT1757" s="6"/>
      <c r="JU1757" s="5"/>
      <c r="JV1757" s="5"/>
      <c r="JW1757" s="4"/>
      <c r="JX1757" s="6"/>
      <c r="JY1757" s="4"/>
      <c r="JZ1757" s="6"/>
      <c r="KA1757" s="5"/>
      <c r="KB1757" s="5"/>
      <c r="KC1757" s="4"/>
      <c r="KD1757" s="6"/>
      <c r="KE1757" s="4"/>
      <c r="KF1757" s="6"/>
      <c r="KG1757" s="5"/>
      <c r="KH1757" s="5"/>
      <c r="KI1757" s="4"/>
      <c r="KJ1757" s="6"/>
      <c r="KK1757" s="4"/>
      <c r="KL1757" s="6"/>
      <c r="KM1757" s="5"/>
      <c r="KN1757" s="5"/>
    </row>
    <row r="1758">
      <c r="A1758" s="3" t="s">
        <v>85</v>
      </c>
      <c r="B1758" s="3" t="s">
        <v>1162</v>
      </c>
      <c r="C1758" s="3" t="s">
        <v>87</v>
      </c>
      <c r="D1758" s="3" t="s">
        <v>396</v>
      </c>
      <c r="E1758" s="3" t="s">
        <v>567</v>
      </c>
      <c r="F1758" s="3" t="s">
        <v>567</v>
      </c>
      <c r="G1758" s="3" t="s">
        <v>567</v>
      </c>
      <c r="H1758" s="3" t="s">
        <v>129</v>
      </c>
      <c r="I1758" s="3" t="s">
        <v>1640</v>
      </c>
      <c r="J1758" s="3" t="s">
        <v>1329</v>
      </c>
      <c r="K1758" s="4"/>
      <c r="L1758" s="4">
        <f>=ROUNDDOWN({0},0)</f>
      </c>
      <c r="M1758" s="4"/>
      <c r="N1758" s="5"/>
      <c r="O1758" s="4"/>
      <c r="P1758" s="4">
        <f>=ROUNDDOWN({0},0)</f>
      </c>
      <c r="Q1758" s="4"/>
      <c r="R1758" s="5"/>
      <c r="S1758" s="4"/>
      <c r="T1758" s="6"/>
      <c r="U1758" s="4"/>
      <c r="V1758" s="6"/>
      <c r="W1758" s="5"/>
      <c r="X1758" s="5"/>
      <c r="Y1758" s="4"/>
      <c r="Z1758" s="6"/>
      <c r="AA1758" s="4"/>
      <c r="AB1758" s="6"/>
      <c r="AC1758" s="5"/>
      <c r="AD1758" s="5"/>
      <c r="AE1758" s="4"/>
      <c r="AF1758" s="6"/>
      <c r="AG1758" s="4"/>
      <c r="AH1758" s="6"/>
      <c r="AI1758" s="5"/>
      <c r="AJ1758" s="5"/>
      <c r="AK1758" s="4"/>
      <c r="AL1758" s="6"/>
      <c r="AM1758" s="4"/>
      <c r="AN1758" s="6"/>
      <c r="AO1758" s="5"/>
      <c r="AP1758" s="5"/>
      <c r="AQ1758" s="4"/>
      <c r="AR1758" s="6"/>
      <c r="AS1758" s="4"/>
      <c r="AT1758" s="6"/>
      <c r="AU1758" s="5"/>
      <c r="AV1758" s="5"/>
      <c r="AW1758" s="4"/>
      <c r="AX1758" s="6"/>
      <c r="AY1758" s="4"/>
      <c r="AZ1758" s="6"/>
      <c r="BA1758" s="5"/>
      <c r="BB1758" s="5"/>
      <c r="BC1758" s="4"/>
      <c r="BD1758" s="6"/>
      <c r="BE1758" s="4"/>
      <c r="BF1758" s="6"/>
      <c r="BG1758" s="5"/>
      <c r="BH1758" s="5"/>
      <c r="BI1758" s="4"/>
      <c r="BJ1758" s="6"/>
      <c r="BK1758" s="4"/>
      <c r="BL1758" s="6"/>
      <c r="BM1758" s="5"/>
      <c r="BN1758" s="5"/>
      <c r="BO1758" s="4"/>
      <c r="BP1758" s="6"/>
      <c r="BQ1758" s="4"/>
      <c r="BR1758" s="6"/>
      <c r="BS1758" s="5"/>
      <c r="BT1758" s="5"/>
      <c r="BU1758" s="4"/>
      <c r="BV1758" s="6"/>
      <c r="BW1758" s="4"/>
      <c r="BX1758" s="6"/>
      <c r="BY1758" s="5"/>
      <c r="BZ1758" s="5"/>
      <c r="CA1758" s="4"/>
      <c r="CB1758" s="6"/>
      <c r="CC1758" s="4"/>
      <c r="CD1758" s="6"/>
      <c r="CE1758" s="5"/>
      <c r="CF1758" s="5"/>
      <c r="CG1758" s="4"/>
      <c r="CH1758" s="6"/>
      <c r="CI1758" s="4"/>
      <c r="CJ1758" s="6"/>
      <c r="CK1758" s="5"/>
      <c r="CL1758" s="5"/>
      <c r="CM1758" s="4"/>
      <c r="CN1758" s="6"/>
      <c r="CO1758" s="4"/>
      <c r="CP1758" s="6"/>
      <c r="CQ1758" s="5"/>
      <c r="CR1758" s="5"/>
      <c r="CS1758" s="4"/>
      <c r="CT1758" s="6"/>
      <c r="CU1758" s="4"/>
      <c r="CV1758" s="6"/>
      <c r="CW1758" s="5"/>
      <c r="CX1758" s="5"/>
      <c r="CY1758" s="4"/>
      <c r="CZ1758" s="6"/>
      <c r="DA1758" s="4"/>
      <c r="DB1758" s="6"/>
      <c r="DC1758" s="5"/>
      <c r="DD1758" s="5"/>
      <c r="DE1758" s="4"/>
      <c r="DF1758" s="6"/>
      <c r="DG1758" s="4"/>
      <c r="DH1758" s="6"/>
      <c r="DI1758" s="5"/>
      <c r="DJ1758" s="5"/>
      <c r="DK1758" s="4"/>
      <c r="DL1758" s="6"/>
      <c r="DM1758" s="4"/>
      <c r="DN1758" s="6"/>
      <c r="DO1758" s="5"/>
      <c r="DP1758" s="5"/>
      <c r="DQ1758" s="4"/>
      <c r="DR1758" s="6"/>
      <c r="DS1758" s="4"/>
      <c r="DT1758" s="6"/>
      <c r="DU1758" s="5"/>
      <c r="DV1758" s="5"/>
      <c r="DW1758" s="4"/>
      <c r="DX1758" s="6"/>
      <c r="DY1758" s="4"/>
      <c r="DZ1758" s="6"/>
      <c r="EA1758" s="5"/>
      <c r="EB1758" s="5"/>
      <c r="EC1758" s="4"/>
      <c r="ED1758" s="6"/>
      <c r="EE1758" s="4"/>
      <c r="EF1758" s="6"/>
      <c r="EG1758" s="5"/>
      <c r="EH1758" s="5"/>
      <c r="EI1758" s="4"/>
      <c r="EJ1758" s="6"/>
      <c r="EK1758" s="4"/>
      <c r="EL1758" s="6"/>
      <c r="EM1758" s="5"/>
      <c r="EN1758" s="5"/>
      <c r="EO1758" s="4"/>
      <c r="EP1758" s="6"/>
      <c r="EQ1758" s="4"/>
      <c r="ER1758" s="6"/>
      <c r="ES1758" s="5"/>
      <c r="ET1758" s="5"/>
      <c r="EU1758" s="4"/>
      <c r="EV1758" s="6"/>
      <c r="EW1758" s="4"/>
      <c r="EX1758" s="6"/>
      <c r="EY1758" s="5"/>
      <c r="EZ1758" s="5"/>
      <c r="FA1758" s="4"/>
      <c r="FB1758" s="6"/>
      <c r="FC1758" s="4"/>
      <c r="FD1758" s="6"/>
      <c r="FE1758" s="5"/>
      <c r="FF1758" s="5"/>
      <c r="FG1758" s="4"/>
      <c r="FH1758" s="6"/>
      <c r="FI1758" s="4"/>
      <c r="FJ1758" s="6"/>
      <c r="FK1758" s="5"/>
      <c r="FL1758" s="5"/>
      <c r="FM1758" s="4"/>
      <c r="FN1758" s="6"/>
      <c r="FO1758" s="4"/>
      <c r="FP1758" s="6"/>
      <c r="FQ1758" s="5"/>
      <c r="FR1758" s="5"/>
      <c r="FS1758" s="4"/>
      <c r="FT1758" s="6"/>
      <c r="FU1758" s="4"/>
      <c r="FV1758" s="6"/>
      <c r="FW1758" s="5"/>
      <c r="FX1758" s="5"/>
      <c r="FY1758" s="4"/>
      <c r="FZ1758" s="6"/>
      <c r="GA1758" s="4"/>
      <c r="GB1758" s="6"/>
      <c r="GC1758" s="5"/>
      <c r="GD1758" s="5"/>
      <c r="GE1758" s="4"/>
      <c r="GF1758" s="6"/>
      <c r="GG1758" s="4"/>
      <c r="GH1758" s="6"/>
      <c r="GI1758" s="5"/>
      <c r="GJ1758" s="5"/>
      <c r="GK1758" s="4"/>
      <c r="GL1758" s="6"/>
      <c r="GM1758" s="4"/>
      <c r="GN1758" s="6"/>
      <c r="GO1758" s="5"/>
      <c r="GP1758" s="5"/>
      <c r="GQ1758" s="4"/>
      <c r="GR1758" s="6"/>
      <c r="GS1758" s="4"/>
      <c r="GT1758" s="6"/>
      <c r="GU1758" s="5"/>
      <c r="GV1758" s="5"/>
      <c r="GW1758" s="4"/>
      <c r="GX1758" s="6"/>
      <c r="GY1758" s="4"/>
      <c r="GZ1758" s="6"/>
      <c r="HA1758" s="5"/>
      <c r="HB1758" s="5"/>
      <c r="HC1758" s="4"/>
      <c r="HD1758" s="6"/>
      <c r="HE1758" s="4"/>
      <c r="HF1758" s="6"/>
      <c r="HG1758" s="5"/>
      <c r="HH1758" s="5"/>
      <c r="HI1758" s="4"/>
      <c r="HJ1758" s="6"/>
      <c r="HK1758" s="4"/>
      <c r="HL1758" s="6"/>
      <c r="HM1758" s="5"/>
      <c r="HN1758" s="5"/>
      <c r="HO1758" s="4"/>
      <c r="HP1758" s="6"/>
      <c r="HQ1758" s="4"/>
      <c r="HR1758" s="6"/>
      <c r="HS1758" s="5"/>
      <c r="HT1758" s="5"/>
      <c r="HU1758" s="4"/>
      <c r="HV1758" s="6"/>
      <c r="HW1758" s="4"/>
      <c r="HX1758" s="6"/>
      <c r="HY1758" s="5"/>
      <c r="HZ1758" s="5"/>
      <c r="IA1758" s="4"/>
      <c r="IB1758" s="6"/>
      <c r="IC1758" s="4"/>
      <c r="ID1758" s="6"/>
      <c r="IE1758" s="5"/>
      <c r="IF1758" s="5"/>
      <c r="IG1758" s="4"/>
      <c r="IH1758" s="6"/>
      <c r="II1758" s="4"/>
      <c r="IJ1758" s="6"/>
      <c r="IK1758" s="5"/>
      <c r="IL1758" s="5"/>
      <c r="IM1758" s="4"/>
      <c r="IN1758" s="6"/>
      <c r="IO1758" s="4"/>
      <c r="IP1758" s="6"/>
      <c r="IQ1758" s="5"/>
      <c r="IR1758" s="5"/>
      <c r="IS1758" s="4"/>
      <c r="IT1758" s="6"/>
      <c r="IU1758" s="4"/>
      <c r="IV1758" s="6"/>
      <c r="IW1758" s="5"/>
      <c r="IX1758" s="5"/>
      <c r="IY1758" s="4"/>
      <c r="IZ1758" s="6"/>
      <c r="JA1758" s="4"/>
      <c r="JB1758" s="6"/>
      <c r="JC1758" s="5"/>
      <c r="JD1758" s="5"/>
      <c r="JE1758" s="4"/>
      <c r="JF1758" s="6"/>
      <c r="JG1758" s="4"/>
      <c r="JH1758" s="6"/>
      <c r="JI1758" s="5"/>
      <c r="JJ1758" s="5"/>
      <c r="JK1758" s="4"/>
      <c r="JL1758" s="6"/>
      <c r="JM1758" s="4"/>
      <c r="JN1758" s="6"/>
      <c r="JO1758" s="5"/>
      <c r="JP1758" s="5"/>
      <c r="JQ1758" s="4"/>
      <c r="JR1758" s="6"/>
      <c r="JS1758" s="4"/>
      <c r="JT1758" s="6"/>
      <c r="JU1758" s="5"/>
      <c r="JV1758" s="5"/>
      <c r="JW1758" s="4"/>
      <c r="JX1758" s="6"/>
      <c r="JY1758" s="4"/>
      <c r="JZ1758" s="6"/>
      <c r="KA1758" s="5"/>
      <c r="KB1758" s="5"/>
      <c r="KC1758" s="4"/>
      <c r="KD1758" s="6"/>
      <c r="KE1758" s="4"/>
      <c r="KF1758" s="6"/>
      <c r="KG1758" s="5"/>
      <c r="KH1758" s="5"/>
      <c r="KI1758" s="4"/>
      <c r="KJ1758" s="6"/>
      <c r="KK1758" s="4"/>
      <c r="KL1758" s="6"/>
      <c r="KM1758" s="5"/>
      <c r="KN1758" s="5"/>
    </row>
    <row r="1759">
      <c r="A1759" s="3" t="s">
        <v>85</v>
      </c>
      <c r="B1759" s="3" t="s">
        <v>1165</v>
      </c>
      <c r="C1759" s="3" t="s">
        <v>543</v>
      </c>
      <c r="D1759" s="3" t="s">
        <v>544</v>
      </c>
      <c r="E1759" s="3" t="s">
        <v>1166</v>
      </c>
      <c r="F1759" s="3" t="s">
        <v>1167</v>
      </c>
      <c r="G1759" s="3" t="s">
        <v>1168</v>
      </c>
      <c r="H1759" s="3" t="s">
        <v>351</v>
      </c>
      <c r="I1759" s="3" t="s">
        <v>1364</v>
      </c>
      <c r="J1759" s="3" t="s">
        <v>1319</v>
      </c>
      <c r="K1759" s="4">
        <v>562</v>
      </c>
      <c r="L1759" s="4">
        <f>=ROUNDDOWN(54.0384615384615,0)</f>
      </c>
      <c r="M1759" s="4"/>
      <c r="N1759" s="5">
        <v>1</v>
      </c>
      <c r="O1759" s="4"/>
      <c r="P1759" s="4">
        <f>=ROUNDDOWN({0},0)</f>
      </c>
      <c r="Q1759" s="4"/>
      <c r="R1759" s="5"/>
      <c r="S1759" s="4">
        <v>7</v>
      </c>
      <c r="T1759" s="6">
        <v>212.49</v>
      </c>
      <c r="U1759" s="4"/>
      <c r="V1759" s="6"/>
      <c r="W1759" s="5"/>
      <c r="X1759" s="5"/>
      <c r="Y1759" s="4"/>
      <c r="Z1759" s="6"/>
      <c r="AA1759" s="4"/>
      <c r="AB1759" s="6"/>
      <c r="AC1759" s="5"/>
      <c r="AD1759" s="5"/>
      <c r="AE1759" s="4">
        <v>1</v>
      </c>
      <c r="AF1759" s="6">
        <v>19.85</v>
      </c>
      <c r="AG1759" s="4"/>
      <c r="AH1759" s="6"/>
      <c r="AI1759" s="5"/>
      <c r="AJ1759" s="5"/>
      <c r="AK1759" s="4"/>
      <c r="AL1759" s="6"/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  <c r="AW1759" s="4">
        <v>2</v>
      </c>
      <c r="AX1759" s="6">
        <v>39.7</v>
      </c>
      <c r="AY1759" s="4"/>
      <c r="AZ1759" s="6"/>
      <c r="BA1759" s="5"/>
      <c r="BB1759" s="5"/>
      <c r="BC1759" s="4">
        <v>2</v>
      </c>
      <c r="BD1759" s="6">
        <v>111.98</v>
      </c>
      <c r="BE1759" s="4"/>
      <c r="BF1759" s="6"/>
      <c r="BG1759" s="5"/>
      <c r="BH1759" s="5"/>
      <c r="BI1759" s="4"/>
      <c r="BJ1759" s="6"/>
      <c r="BK1759" s="4"/>
      <c r="BL1759" s="6"/>
      <c r="BM1759" s="5"/>
      <c r="BN1759" s="5"/>
      <c r="BO1759" s="4">
        <v>1</v>
      </c>
      <c r="BP1759" s="6">
        <v>21.36</v>
      </c>
      <c r="BQ1759" s="4"/>
      <c r="BR1759" s="6"/>
      <c r="BS1759" s="5"/>
      <c r="BT1759" s="5"/>
      <c r="BU1759" s="4"/>
      <c r="BV1759" s="6"/>
      <c r="BW1759" s="4"/>
      <c r="BX1759" s="6"/>
      <c r="BY1759" s="5"/>
      <c r="BZ1759" s="5"/>
      <c r="CA1759" s="4"/>
      <c r="CB1759" s="6"/>
      <c r="CC1759" s="4"/>
      <c r="CD1759" s="6"/>
      <c r="CE1759" s="5"/>
      <c r="CF1759" s="5"/>
      <c r="CG1759" s="4">
        <v>1</v>
      </c>
      <c r="CH1759" s="6">
        <v>19.6</v>
      </c>
      <c r="CI1759" s="4"/>
      <c r="CJ1759" s="6"/>
      <c r="CK1759" s="5"/>
      <c r="CL1759" s="5"/>
      <c r="CM1759" s="4"/>
      <c r="CN1759" s="6"/>
      <c r="CO1759" s="4"/>
      <c r="CP1759" s="6"/>
      <c r="CQ1759" s="5"/>
      <c r="CR1759" s="5"/>
      <c r="CS1759" s="4"/>
      <c r="CT1759" s="6"/>
      <c r="CU1759" s="4"/>
      <c r="CV1759" s="6"/>
      <c r="CW1759" s="5"/>
      <c r="CX1759" s="5"/>
      <c r="CY1759" s="4"/>
      <c r="CZ1759" s="6"/>
      <c r="DA1759" s="4"/>
      <c r="DB1759" s="6"/>
      <c r="DC1759" s="5"/>
      <c r="DD1759" s="5"/>
      <c r="DE1759" s="4"/>
      <c r="DF1759" s="6"/>
      <c r="DG1759" s="4"/>
      <c r="DH1759" s="6"/>
      <c r="DI1759" s="5"/>
      <c r="DJ1759" s="5"/>
      <c r="DK1759" s="4"/>
      <c r="DL1759" s="6"/>
      <c r="DM1759" s="4"/>
      <c r="DN1759" s="6"/>
      <c r="DO1759" s="5"/>
      <c r="DP1759" s="5"/>
      <c r="DQ1759" s="4"/>
      <c r="DR1759" s="6"/>
      <c r="DS1759" s="4"/>
      <c r="DT1759" s="6"/>
      <c r="DU1759" s="5"/>
      <c r="DV1759" s="5"/>
      <c r="DW1759" s="4"/>
      <c r="DX1759" s="6"/>
      <c r="DY1759" s="4"/>
      <c r="DZ1759" s="6"/>
      <c r="EA1759" s="5"/>
      <c r="EB1759" s="5"/>
      <c r="EC1759" s="4"/>
      <c r="ED1759" s="6"/>
      <c r="EE1759" s="4"/>
      <c r="EF1759" s="6"/>
      <c r="EG1759" s="5"/>
      <c r="EH1759" s="5"/>
      <c r="EI1759" s="4"/>
      <c r="EJ1759" s="6"/>
      <c r="EK1759" s="4"/>
      <c r="EL1759" s="6"/>
      <c r="EM1759" s="5"/>
      <c r="EN1759" s="5"/>
      <c r="EO1759" s="4"/>
      <c r="EP1759" s="6"/>
      <c r="EQ1759" s="4"/>
      <c r="ER1759" s="6"/>
      <c r="ES1759" s="5"/>
      <c r="ET1759" s="5"/>
      <c r="EU1759" s="4"/>
      <c r="EV1759" s="6"/>
      <c r="EW1759" s="4"/>
      <c r="EX1759" s="6"/>
      <c r="EY1759" s="5"/>
      <c r="EZ1759" s="5"/>
      <c r="FA1759" s="4"/>
      <c r="FB1759" s="6"/>
      <c r="FC1759" s="4"/>
      <c r="FD1759" s="6"/>
      <c r="FE1759" s="5"/>
      <c r="FF1759" s="5"/>
      <c r="FG1759" s="4"/>
      <c r="FH1759" s="6"/>
      <c r="FI1759" s="4"/>
      <c r="FJ1759" s="6"/>
      <c r="FK1759" s="5"/>
      <c r="FL1759" s="5"/>
      <c r="FM1759" s="4"/>
      <c r="FN1759" s="6"/>
      <c r="FO1759" s="4"/>
      <c r="FP1759" s="6"/>
      <c r="FQ1759" s="5"/>
      <c r="FR1759" s="5"/>
      <c r="FS1759" s="4"/>
      <c r="FT1759" s="6"/>
      <c r="FU1759" s="4"/>
      <c r="FV1759" s="6"/>
      <c r="FW1759" s="5"/>
      <c r="FX1759" s="5"/>
      <c r="FY1759" s="4"/>
      <c r="FZ1759" s="6"/>
      <c r="GA1759" s="4"/>
      <c r="GB1759" s="6"/>
      <c r="GC1759" s="5"/>
      <c r="GD1759" s="5"/>
      <c r="GE1759" s="4"/>
      <c r="GF1759" s="6"/>
      <c r="GG1759" s="4"/>
      <c r="GH1759" s="6"/>
      <c r="GI1759" s="5"/>
      <c r="GJ1759" s="5"/>
      <c r="GK1759" s="4"/>
      <c r="GL1759" s="6"/>
      <c r="GM1759" s="4"/>
      <c r="GN1759" s="6"/>
      <c r="GO1759" s="5"/>
      <c r="GP1759" s="5"/>
      <c r="GQ1759" s="4"/>
      <c r="GR1759" s="6"/>
      <c r="GS1759" s="4"/>
      <c r="GT1759" s="6"/>
      <c r="GU1759" s="5"/>
      <c r="GV1759" s="5"/>
      <c r="GW1759" s="4"/>
      <c r="GX1759" s="6"/>
      <c r="GY1759" s="4"/>
      <c r="GZ1759" s="6"/>
      <c r="HA1759" s="5"/>
      <c r="HB1759" s="5"/>
      <c r="HC1759" s="4"/>
      <c r="HD1759" s="6"/>
      <c r="HE1759" s="4"/>
      <c r="HF1759" s="6"/>
      <c r="HG1759" s="5"/>
      <c r="HH1759" s="5"/>
      <c r="HI1759" s="4"/>
      <c r="HJ1759" s="6"/>
      <c r="HK1759" s="4"/>
      <c r="HL1759" s="6"/>
      <c r="HM1759" s="5"/>
      <c r="HN1759" s="5"/>
      <c r="HO1759" s="4"/>
      <c r="HP1759" s="6"/>
      <c r="HQ1759" s="4"/>
      <c r="HR1759" s="6"/>
      <c r="HS1759" s="5"/>
      <c r="HT1759" s="5"/>
      <c r="HU1759" s="4"/>
      <c r="HV1759" s="6"/>
      <c r="HW1759" s="4"/>
      <c r="HX1759" s="6"/>
      <c r="HY1759" s="5"/>
      <c r="HZ1759" s="5"/>
      <c r="IA1759" s="4"/>
      <c r="IB1759" s="6"/>
      <c r="IC1759" s="4"/>
      <c r="ID1759" s="6"/>
      <c r="IE1759" s="5"/>
      <c r="IF1759" s="5"/>
      <c r="IG1759" s="4"/>
      <c r="IH1759" s="6"/>
      <c r="II1759" s="4"/>
      <c r="IJ1759" s="6"/>
      <c r="IK1759" s="5"/>
      <c r="IL1759" s="5"/>
      <c r="IM1759" s="4"/>
      <c r="IN1759" s="6"/>
      <c r="IO1759" s="4"/>
      <c r="IP1759" s="6"/>
      <c r="IQ1759" s="5"/>
      <c r="IR1759" s="5"/>
      <c r="IS1759" s="4"/>
      <c r="IT1759" s="6"/>
      <c r="IU1759" s="4"/>
      <c r="IV1759" s="6"/>
      <c r="IW1759" s="5"/>
      <c r="IX1759" s="5"/>
      <c r="IY1759" s="4"/>
      <c r="IZ1759" s="6"/>
      <c r="JA1759" s="4"/>
      <c r="JB1759" s="6"/>
      <c r="JC1759" s="5"/>
      <c r="JD1759" s="5"/>
      <c r="JE1759" s="4"/>
      <c r="JF1759" s="6"/>
      <c r="JG1759" s="4"/>
      <c r="JH1759" s="6"/>
      <c r="JI1759" s="5"/>
      <c r="JJ1759" s="5"/>
      <c r="JK1759" s="4"/>
      <c r="JL1759" s="6"/>
      <c r="JM1759" s="4"/>
      <c r="JN1759" s="6"/>
      <c r="JO1759" s="5"/>
      <c r="JP1759" s="5"/>
      <c r="JQ1759" s="4"/>
      <c r="JR1759" s="6"/>
      <c r="JS1759" s="4"/>
      <c r="JT1759" s="6"/>
      <c r="JU1759" s="5"/>
      <c r="JV1759" s="5"/>
      <c r="JW1759" s="4"/>
      <c r="JX1759" s="6"/>
      <c r="JY1759" s="4"/>
      <c r="JZ1759" s="6"/>
      <c r="KA1759" s="5"/>
      <c r="KB1759" s="5"/>
      <c r="KC1759" s="4"/>
      <c r="KD1759" s="6"/>
      <c r="KE1759" s="4"/>
      <c r="KF1759" s="6"/>
      <c r="KG1759" s="5"/>
      <c r="KH1759" s="5"/>
      <c r="KI1759" s="4"/>
      <c r="KJ1759" s="6"/>
      <c r="KK1759" s="4"/>
      <c r="KL1759" s="6"/>
      <c r="KM1759" s="5"/>
      <c r="KN1759" s="5"/>
    </row>
    <row r="1760">
      <c r="A1760" s="3" t="s">
        <v>85</v>
      </c>
      <c r="B1760" s="3" t="s">
        <v>1165</v>
      </c>
      <c r="C1760" s="3" t="s">
        <v>87</v>
      </c>
      <c r="D1760" s="3" t="s">
        <v>88</v>
      </c>
      <c r="E1760" s="3" t="s">
        <v>1169</v>
      </c>
      <c r="F1760" s="3" t="s">
        <v>104</v>
      </c>
      <c r="G1760" s="3" t="s">
        <v>104</v>
      </c>
      <c r="H1760" s="3" t="s">
        <v>104</v>
      </c>
      <c r="I1760" s="3" t="s">
        <v>1311</v>
      </c>
      <c r="J1760" s="3" t="s">
        <v>1641</v>
      </c>
      <c r="K1760" s="4"/>
      <c r="L1760" s="4">
        <f>=ROUNDDOWN({0},0)</f>
      </c>
      <c r="M1760" s="4"/>
      <c r="N1760" s="5"/>
      <c r="O1760" s="4"/>
      <c r="P1760" s="4">
        <f>=ROUNDDOWN({0},0)</f>
      </c>
      <c r="Q1760" s="4"/>
      <c r="R1760" s="5"/>
      <c r="S1760" s="4"/>
      <c r="T1760" s="6"/>
      <c r="U1760" s="4"/>
      <c r="V1760" s="6"/>
      <c r="W1760" s="5"/>
      <c r="X1760" s="5"/>
      <c r="Y1760" s="4"/>
      <c r="Z1760" s="6"/>
      <c r="AA1760" s="4"/>
      <c r="AB1760" s="6"/>
      <c r="AC1760" s="5"/>
      <c r="AD1760" s="5"/>
      <c r="AE1760" s="4"/>
      <c r="AF1760" s="6"/>
      <c r="AG1760" s="4"/>
      <c r="AH1760" s="6"/>
      <c r="AI1760" s="5"/>
      <c r="AJ1760" s="5"/>
      <c r="AK1760" s="4"/>
      <c r="AL1760" s="6"/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  <c r="AW1760" s="4"/>
      <c r="AX1760" s="6"/>
      <c r="AY1760" s="4"/>
      <c r="AZ1760" s="6"/>
      <c r="BA1760" s="5"/>
      <c r="BB1760" s="5"/>
      <c r="BC1760" s="4"/>
      <c r="BD1760" s="6"/>
      <c r="BE1760" s="4"/>
      <c r="BF1760" s="6"/>
      <c r="BG1760" s="5"/>
      <c r="BH1760" s="5"/>
      <c r="BI1760" s="4"/>
      <c r="BJ1760" s="6"/>
      <c r="BK1760" s="4"/>
      <c r="BL1760" s="6"/>
      <c r="BM1760" s="5"/>
      <c r="BN1760" s="5"/>
      <c r="BO1760" s="4"/>
      <c r="BP1760" s="6"/>
      <c r="BQ1760" s="4"/>
      <c r="BR1760" s="6"/>
      <c r="BS1760" s="5"/>
      <c r="BT1760" s="5"/>
      <c r="BU1760" s="4"/>
      <c r="BV1760" s="6"/>
      <c r="BW1760" s="4"/>
      <c r="BX1760" s="6"/>
      <c r="BY1760" s="5"/>
      <c r="BZ1760" s="5"/>
      <c r="CA1760" s="4"/>
      <c r="CB1760" s="6"/>
      <c r="CC1760" s="4"/>
      <c r="CD1760" s="6"/>
      <c r="CE1760" s="5"/>
      <c r="CF1760" s="5"/>
      <c r="CG1760" s="4"/>
      <c r="CH1760" s="6"/>
      <c r="CI1760" s="4"/>
      <c r="CJ1760" s="6"/>
      <c r="CK1760" s="5"/>
      <c r="CL1760" s="5"/>
      <c r="CM1760" s="4"/>
      <c r="CN1760" s="6"/>
      <c r="CO1760" s="4"/>
      <c r="CP1760" s="6"/>
      <c r="CQ1760" s="5"/>
      <c r="CR1760" s="5"/>
      <c r="CS1760" s="4"/>
      <c r="CT1760" s="6"/>
      <c r="CU1760" s="4"/>
      <c r="CV1760" s="6"/>
      <c r="CW1760" s="5"/>
      <c r="CX1760" s="5"/>
      <c r="CY1760" s="4"/>
      <c r="CZ1760" s="6"/>
      <c r="DA1760" s="4"/>
      <c r="DB1760" s="6"/>
      <c r="DC1760" s="5"/>
      <c r="DD1760" s="5"/>
      <c r="DE1760" s="4"/>
      <c r="DF1760" s="6"/>
      <c r="DG1760" s="4"/>
      <c r="DH1760" s="6"/>
      <c r="DI1760" s="5"/>
      <c r="DJ1760" s="5"/>
      <c r="DK1760" s="4"/>
      <c r="DL1760" s="6"/>
      <c r="DM1760" s="4"/>
      <c r="DN1760" s="6"/>
      <c r="DO1760" s="5"/>
      <c r="DP1760" s="5"/>
      <c r="DQ1760" s="4"/>
      <c r="DR1760" s="6"/>
      <c r="DS1760" s="4"/>
      <c r="DT1760" s="6"/>
      <c r="DU1760" s="5"/>
      <c r="DV1760" s="5"/>
      <c r="DW1760" s="4"/>
      <c r="DX1760" s="6"/>
      <c r="DY1760" s="4"/>
      <c r="DZ1760" s="6"/>
      <c r="EA1760" s="5"/>
      <c r="EB1760" s="5"/>
      <c r="EC1760" s="4"/>
      <c r="ED1760" s="6"/>
      <c r="EE1760" s="4"/>
      <c r="EF1760" s="6"/>
      <c r="EG1760" s="5"/>
      <c r="EH1760" s="5"/>
      <c r="EI1760" s="4"/>
      <c r="EJ1760" s="6"/>
      <c r="EK1760" s="4"/>
      <c r="EL1760" s="6"/>
      <c r="EM1760" s="5"/>
      <c r="EN1760" s="5"/>
      <c r="EO1760" s="4"/>
      <c r="EP1760" s="6"/>
      <c r="EQ1760" s="4"/>
      <c r="ER1760" s="6"/>
      <c r="ES1760" s="5"/>
      <c r="ET1760" s="5"/>
      <c r="EU1760" s="4"/>
      <c r="EV1760" s="6"/>
      <c r="EW1760" s="4"/>
      <c r="EX1760" s="6"/>
      <c r="EY1760" s="5"/>
      <c r="EZ1760" s="5"/>
      <c r="FA1760" s="4"/>
      <c r="FB1760" s="6"/>
      <c r="FC1760" s="4"/>
      <c r="FD1760" s="6"/>
      <c r="FE1760" s="5"/>
      <c r="FF1760" s="5"/>
      <c r="FG1760" s="4"/>
      <c r="FH1760" s="6"/>
      <c r="FI1760" s="4"/>
      <c r="FJ1760" s="6"/>
      <c r="FK1760" s="5"/>
      <c r="FL1760" s="5"/>
      <c r="FM1760" s="4"/>
      <c r="FN1760" s="6"/>
      <c r="FO1760" s="4"/>
      <c r="FP1760" s="6"/>
      <c r="FQ1760" s="5"/>
      <c r="FR1760" s="5"/>
      <c r="FS1760" s="4"/>
      <c r="FT1760" s="6"/>
      <c r="FU1760" s="4"/>
      <c r="FV1760" s="6"/>
      <c r="FW1760" s="5"/>
      <c r="FX1760" s="5"/>
      <c r="FY1760" s="4"/>
      <c r="FZ1760" s="6"/>
      <c r="GA1760" s="4"/>
      <c r="GB1760" s="6"/>
      <c r="GC1760" s="5"/>
      <c r="GD1760" s="5"/>
      <c r="GE1760" s="4"/>
      <c r="GF1760" s="6"/>
      <c r="GG1760" s="4"/>
      <c r="GH1760" s="6"/>
      <c r="GI1760" s="5"/>
      <c r="GJ1760" s="5"/>
      <c r="GK1760" s="4"/>
      <c r="GL1760" s="6"/>
      <c r="GM1760" s="4"/>
      <c r="GN1760" s="6"/>
      <c r="GO1760" s="5"/>
      <c r="GP1760" s="5"/>
      <c r="GQ1760" s="4"/>
      <c r="GR1760" s="6"/>
      <c r="GS1760" s="4"/>
      <c r="GT1760" s="6"/>
      <c r="GU1760" s="5"/>
      <c r="GV1760" s="5"/>
      <c r="GW1760" s="4"/>
      <c r="GX1760" s="6"/>
      <c r="GY1760" s="4"/>
      <c r="GZ1760" s="6"/>
      <c r="HA1760" s="5"/>
      <c r="HB1760" s="5"/>
      <c r="HC1760" s="4"/>
      <c r="HD1760" s="6"/>
      <c r="HE1760" s="4"/>
      <c r="HF1760" s="6"/>
      <c r="HG1760" s="5"/>
      <c r="HH1760" s="5"/>
      <c r="HI1760" s="4"/>
      <c r="HJ1760" s="6"/>
      <c r="HK1760" s="4"/>
      <c r="HL1760" s="6"/>
      <c r="HM1760" s="5"/>
      <c r="HN1760" s="5"/>
      <c r="HO1760" s="4"/>
      <c r="HP1760" s="6"/>
      <c r="HQ1760" s="4"/>
      <c r="HR1760" s="6"/>
      <c r="HS1760" s="5"/>
      <c r="HT1760" s="5"/>
      <c r="HU1760" s="4"/>
      <c r="HV1760" s="6"/>
      <c r="HW1760" s="4"/>
      <c r="HX1760" s="6"/>
      <c r="HY1760" s="5"/>
      <c r="HZ1760" s="5"/>
      <c r="IA1760" s="4"/>
      <c r="IB1760" s="6"/>
      <c r="IC1760" s="4"/>
      <c r="ID1760" s="6"/>
      <c r="IE1760" s="5"/>
      <c r="IF1760" s="5"/>
      <c r="IG1760" s="4"/>
      <c r="IH1760" s="6"/>
      <c r="II1760" s="4"/>
      <c r="IJ1760" s="6"/>
      <c r="IK1760" s="5"/>
      <c r="IL1760" s="5"/>
      <c r="IM1760" s="4"/>
      <c r="IN1760" s="6"/>
      <c r="IO1760" s="4"/>
      <c r="IP1760" s="6"/>
      <c r="IQ1760" s="5"/>
      <c r="IR1760" s="5"/>
      <c r="IS1760" s="4"/>
      <c r="IT1760" s="6"/>
      <c r="IU1760" s="4"/>
      <c r="IV1760" s="6"/>
      <c r="IW1760" s="5"/>
      <c r="IX1760" s="5"/>
      <c r="IY1760" s="4"/>
      <c r="IZ1760" s="6"/>
      <c r="JA1760" s="4"/>
      <c r="JB1760" s="6"/>
      <c r="JC1760" s="5"/>
      <c r="JD1760" s="5"/>
      <c r="JE1760" s="4"/>
      <c r="JF1760" s="6"/>
      <c r="JG1760" s="4"/>
      <c r="JH1760" s="6"/>
      <c r="JI1760" s="5"/>
      <c r="JJ1760" s="5"/>
      <c r="JK1760" s="4"/>
      <c r="JL1760" s="6"/>
      <c r="JM1760" s="4"/>
      <c r="JN1760" s="6"/>
      <c r="JO1760" s="5"/>
      <c r="JP1760" s="5"/>
      <c r="JQ1760" s="4"/>
      <c r="JR1760" s="6"/>
      <c r="JS1760" s="4"/>
      <c r="JT1760" s="6"/>
      <c r="JU1760" s="5"/>
      <c r="JV1760" s="5"/>
      <c r="JW1760" s="4"/>
      <c r="JX1760" s="6"/>
      <c r="JY1760" s="4"/>
      <c r="JZ1760" s="6"/>
      <c r="KA1760" s="5"/>
      <c r="KB1760" s="5"/>
      <c r="KC1760" s="4"/>
      <c r="KD1760" s="6"/>
      <c r="KE1760" s="4"/>
      <c r="KF1760" s="6"/>
      <c r="KG1760" s="5"/>
      <c r="KH1760" s="5"/>
      <c r="KI1760" s="4"/>
      <c r="KJ1760" s="6"/>
      <c r="KK1760" s="4"/>
      <c r="KL1760" s="6"/>
      <c r="KM1760" s="5"/>
      <c r="KN1760" s="5"/>
    </row>
    <row r="1761">
      <c r="A1761" s="3" t="s">
        <v>85</v>
      </c>
      <c r="B1761" s="3" t="s">
        <v>1170</v>
      </c>
      <c r="C1761" s="3" t="s">
        <v>522</v>
      </c>
      <c r="D1761" s="3" t="s">
        <v>528</v>
      </c>
      <c r="E1761" s="3" t="s">
        <v>1171</v>
      </c>
      <c r="F1761" s="3" t="s">
        <v>1171</v>
      </c>
      <c r="G1761" s="3" t="s">
        <v>1171</v>
      </c>
      <c r="H1761" s="3" t="s">
        <v>351</v>
      </c>
      <c r="I1761" s="3" t="s">
        <v>1642</v>
      </c>
      <c r="J1761" s="3" t="s">
        <v>1340</v>
      </c>
      <c r="K1761" s="4">
        <v>213</v>
      </c>
      <c r="L1761" s="4">
        <f>=ROUNDDOWN(106.5,0)</f>
      </c>
      <c r="M1761" s="4"/>
      <c r="N1761" s="5"/>
      <c r="O1761" s="4"/>
      <c r="P1761" s="4">
        <f>=ROUNDDOWN({0},0)</f>
      </c>
      <c r="Q1761" s="4"/>
      <c r="R1761" s="5"/>
      <c r="S1761" s="4">
        <v>2</v>
      </c>
      <c r="T1761" s="6">
        <v>100.1</v>
      </c>
      <c r="U1761" s="4"/>
      <c r="V1761" s="6"/>
      <c r="W1761" s="5"/>
      <c r="X1761" s="5"/>
      <c r="Y1761" s="4"/>
      <c r="Z1761" s="6"/>
      <c r="AA1761" s="4"/>
      <c r="AB1761" s="6"/>
      <c r="AC1761" s="5"/>
      <c r="AD1761" s="5"/>
      <c r="AE1761" s="4"/>
      <c r="AF1761" s="6"/>
      <c r="AG1761" s="4"/>
      <c r="AH1761" s="6"/>
      <c r="AI1761" s="5"/>
      <c r="AJ1761" s="5"/>
      <c r="AK1761" s="4"/>
      <c r="AL1761" s="6"/>
      <c r="AM1761" s="4"/>
      <c r="AN1761" s="6"/>
      <c r="AO1761" s="5"/>
      <c r="AP1761" s="5"/>
      <c r="AQ1761" s="4">
        <v>2</v>
      </c>
      <c r="AR1761" s="6">
        <v>100.1</v>
      </c>
      <c r="AS1761" s="4"/>
      <c r="AT1761" s="6"/>
      <c r="AU1761" s="5"/>
      <c r="AV1761" s="5"/>
      <c r="AW1761" s="4"/>
      <c r="AX1761" s="6"/>
      <c r="AY1761" s="4"/>
      <c r="AZ1761" s="6"/>
      <c r="BA1761" s="5"/>
      <c r="BB1761" s="5"/>
      <c r="BC1761" s="4"/>
      <c r="BD1761" s="6"/>
      <c r="BE1761" s="4"/>
      <c r="BF1761" s="6"/>
      <c r="BG1761" s="5"/>
      <c r="BH1761" s="5"/>
      <c r="BI1761" s="4"/>
      <c r="BJ1761" s="6"/>
      <c r="BK1761" s="4"/>
      <c r="BL1761" s="6"/>
      <c r="BM1761" s="5"/>
      <c r="BN1761" s="5"/>
      <c r="BO1761" s="4"/>
      <c r="BP1761" s="6"/>
      <c r="BQ1761" s="4"/>
      <c r="BR1761" s="6"/>
      <c r="BS1761" s="5"/>
      <c r="BT1761" s="5"/>
      <c r="BU1761" s="4"/>
      <c r="BV1761" s="6"/>
      <c r="BW1761" s="4"/>
      <c r="BX1761" s="6"/>
      <c r="BY1761" s="5"/>
      <c r="BZ1761" s="5"/>
      <c r="CA1761" s="4"/>
      <c r="CB1761" s="6"/>
      <c r="CC1761" s="4"/>
      <c r="CD1761" s="6"/>
      <c r="CE1761" s="5"/>
      <c r="CF1761" s="5"/>
      <c r="CG1761" s="4"/>
      <c r="CH1761" s="6"/>
      <c r="CI1761" s="4"/>
      <c r="CJ1761" s="6"/>
      <c r="CK1761" s="5"/>
      <c r="CL1761" s="5"/>
      <c r="CM1761" s="4"/>
      <c r="CN1761" s="6"/>
      <c r="CO1761" s="4"/>
      <c r="CP1761" s="6"/>
      <c r="CQ1761" s="5"/>
      <c r="CR1761" s="5"/>
      <c r="CS1761" s="4"/>
      <c r="CT1761" s="6"/>
      <c r="CU1761" s="4"/>
      <c r="CV1761" s="6"/>
      <c r="CW1761" s="5"/>
      <c r="CX1761" s="5"/>
      <c r="CY1761" s="4"/>
      <c r="CZ1761" s="6"/>
      <c r="DA1761" s="4"/>
      <c r="DB1761" s="6"/>
      <c r="DC1761" s="5"/>
      <c r="DD1761" s="5"/>
      <c r="DE1761" s="4"/>
      <c r="DF1761" s="6"/>
      <c r="DG1761" s="4"/>
      <c r="DH1761" s="6"/>
      <c r="DI1761" s="5"/>
      <c r="DJ1761" s="5"/>
      <c r="DK1761" s="4"/>
      <c r="DL1761" s="6"/>
      <c r="DM1761" s="4"/>
      <c r="DN1761" s="6"/>
      <c r="DO1761" s="5"/>
      <c r="DP1761" s="5"/>
      <c r="DQ1761" s="4"/>
      <c r="DR1761" s="6"/>
      <c r="DS1761" s="4"/>
      <c r="DT1761" s="6"/>
      <c r="DU1761" s="5"/>
      <c r="DV1761" s="5"/>
      <c r="DW1761" s="4"/>
      <c r="DX1761" s="6"/>
      <c r="DY1761" s="4"/>
      <c r="DZ1761" s="6"/>
      <c r="EA1761" s="5"/>
      <c r="EB1761" s="5"/>
      <c r="EC1761" s="4"/>
      <c r="ED1761" s="6"/>
      <c r="EE1761" s="4"/>
      <c r="EF1761" s="6"/>
      <c r="EG1761" s="5"/>
      <c r="EH1761" s="5"/>
      <c r="EI1761" s="4"/>
      <c r="EJ1761" s="6"/>
      <c r="EK1761" s="4"/>
      <c r="EL1761" s="6"/>
      <c r="EM1761" s="5"/>
      <c r="EN1761" s="5"/>
      <c r="EO1761" s="4"/>
      <c r="EP1761" s="6"/>
      <c r="EQ1761" s="4"/>
      <c r="ER1761" s="6"/>
      <c r="ES1761" s="5"/>
      <c r="ET1761" s="5"/>
      <c r="EU1761" s="4"/>
      <c r="EV1761" s="6"/>
      <c r="EW1761" s="4"/>
      <c r="EX1761" s="6"/>
      <c r="EY1761" s="5"/>
      <c r="EZ1761" s="5"/>
      <c r="FA1761" s="4"/>
      <c r="FB1761" s="6"/>
      <c r="FC1761" s="4"/>
      <c r="FD1761" s="6"/>
      <c r="FE1761" s="5"/>
      <c r="FF1761" s="5"/>
      <c r="FG1761" s="4"/>
      <c r="FH1761" s="6"/>
      <c r="FI1761" s="4"/>
      <c r="FJ1761" s="6"/>
      <c r="FK1761" s="5"/>
      <c r="FL1761" s="5"/>
      <c r="FM1761" s="4"/>
      <c r="FN1761" s="6"/>
      <c r="FO1761" s="4"/>
      <c r="FP1761" s="6"/>
      <c r="FQ1761" s="5"/>
      <c r="FR1761" s="5"/>
      <c r="FS1761" s="4"/>
      <c r="FT1761" s="6"/>
      <c r="FU1761" s="4"/>
      <c r="FV1761" s="6"/>
      <c r="FW1761" s="5"/>
      <c r="FX1761" s="5"/>
      <c r="FY1761" s="4"/>
      <c r="FZ1761" s="6"/>
      <c r="GA1761" s="4"/>
      <c r="GB1761" s="6"/>
      <c r="GC1761" s="5"/>
      <c r="GD1761" s="5"/>
      <c r="GE1761" s="4"/>
      <c r="GF1761" s="6"/>
      <c r="GG1761" s="4"/>
      <c r="GH1761" s="6"/>
      <c r="GI1761" s="5"/>
      <c r="GJ1761" s="5"/>
      <c r="GK1761" s="4"/>
      <c r="GL1761" s="6"/>
      <c r="GM1761" s="4"/>
      <c r="GN1761" s="6"/>
      <c r="GO1761" s="5"/>
      <c r="GP1761" s="5"/>
      <c r="GQ1761" s="4"/>
      <c r="GR1761" s="6"/>
      <c r="GS1761" s="4"/>
      <c r="GT1761" s="6"/>
      <c r="GU1761" s="5"/>
      <c r="GV1761" s="5"/>
      <c r="GW1761" s="4"/>
      <c r="GX1761" s="6"/>
      <c r="GY1761" s="4"/>
      <c r="GZ1761" s="6"/>
      <c r="HA1761" s="5"/>
      <c r="HB1761" s="5"/>
      <c r="HC1761" s="4"/>
      <c r="HD1761" s="6"/>
      <c r="HE1761" s="4"/>
      <c r="HF1761" s="6"/>
      <c r="HG1761" s="5"/>
      <c r="HH1761" s="5"/>
      <c r="HI1761" s="4"/>
      <c r="HJ1761" s="6"/>
      <c r="HK1761" s="4"/>
      <c r="HL1761" s="6"/>
      <c r="HM1761" s="5"/>
      <c r="HN1761" s="5"/>
      <c r="HO1761" s="4"/>
      <c r="HP1761" s="6"/>
      <c r="HQ1761" s="4"/>
      <c r="HR1761" s="6"/>
      <c r="HS1761" s="5"/>
      <c r="HT1761" s="5"/>
      <c r="HU1761" s="4"/>
      <c r="HV1761" s="6"/>
      <c r="HW1761" s="4"/>
      <c r="HX1761" s="6"/>
      <c r="HY1761" s="5"/>
      <c r="HZ1761" s="5"/>
      <c r="IA1761" s="4"/>
      <c r="IB1761" s="6"/>
      <c r="IC1761" s="4"/>
      <c r="ID1761" s="6"/>
      <c r="IE1761" s="5"/>
      <c r="IF1761" s="5"/>
      <c r="IG1761" s="4"/>
      <c r="IH1761" s="6"/>
      <c r="II1761" s="4"/>
      <c r="IJ1761" s="6"/>
      <c r="IK1761" s="5"/>
      <c r="IL1761" s="5"/>
      <c r="IM1761" s="4"/>
      <c r="IN1761" s="6"/>
      <c r="IO1761" s="4"/>
      <c r="IP1761" s="6"/>
      <c r="IQ1761" s="5"/>
      <c r="IR1761" s="5"/>
      <c r="IS1761" s="4"/>
      <c r="IT1761" s="6"/>
      <c r="IU1761" s="4"/>
      <c r="IV1761" s="6"/>
      <c r="IW1761" s="5"/>
      <c r="IX1761" s="5"/>
      <c r="IY1761" s="4"/>
      <c r="IZ1761" s="6"/>
      <c r="JA1761" s="4"/>
      <c r="JB1761" s="6"/>
      <c r="JC1761" s="5"/>
      <c r="JD1761" s="5"/>
      <c r="JE1761" s="4"/>
      <c r="JF1761" s="6"/>
      <c r="JG1761" s="4"/>
      <c r="JH1761" s="6"/>
      <c r="JI1761" s="5"/>
      <c r="JJ1761" s="5"/>
      <c r="JK1761" s="4"/>
      <c r="JL1761" s="6"/>
      <c r="JM1761" s="4"/>
      <c r="JN1761" s="6"/>
      <c r="JO1761" s="5"/>
      <c r="JP1761" s="5"/>
      <c r="JQ1761" s="4"/>
      <c r="JR1761" s="6"/>
      <c r="JS1761" s="4"/>
      <c r="JT1761" s="6"/>
      <c r="JU1761" s="5"/>
      <c r="JV1761" s="5"/>
      <c r="JW1761" s="4"/>
      <c r="JX1761" s="6"/>
      <c r="JY1761" s="4"/>
      <c r="JZ1761" s="6"/>
      <c r="KA1761" s="5"/>
      <c r="KB1761" s="5"/>
      <c r="KC1761" s="4"/>
      <c r="KD1761" s="6"/>
      <c r="KE1761" s="4"/>
      <c r="KF1761" s="6"/>
      <c r="KG1761" s="5"/>
      <c r="KH1761" s="5"/>
      <c r="KI1761" s="4"/>
      <c r="KJ1761" s="6"/>
      <c r="KK1761" s="4"/>
      <c r="KL1761" s="6"/>
      <c r="KM1761" s="5"/>
      <c r="KN1761" s="5"/>
    </row>
    <row r="1762">
      <c r="A1762" s="3" t="s">
        <v>85</v>
      </c>
      <c r="B1762" s="3" t="s">
        <v>1170</v>
      </c>
      <c r="C1762" s="3" t="s">
        <v>522</v>
      </c>
      <c r="D1762" s="3" t="s">
        <v>528</v>
      </c>
      <c r="E1762" s="3" t="s">
        <v>1173</v>
      </c>
      <c r="F1762" s="3" t="s">
        <v>1173</v>
      </c>
      <c r="G1762" s="3" t="s">
        <v>1173</v>
      </c>
      <c r="H1762" s="3" t="s">
        <v>351</v>
      </c>
      <c r="I1762" s="3" t="s">
        <v>1311</v>
      </c>
      <c r="J1762" s="3" t="s">
        <v>1433</v>
      </c>
      <c r="K1762" s="4">
        <v>51</v>
      </c>
      <c r="L1762" s="4">
        <f>=ROUNDDOWN(12.75,0)</f>
      </c>
      <c r="M1762" s="4"/>
      <c r="N1762" s="5"/>
      <c r="O1762" s="4"/>
      <c r="P1762" s="4">
        <f>=ROUNDDOWN({0},0)</f>
      </c>
      <c r="Q1762" s="4"/>
      <c r="R1762" s="5"/>
      <c r="S1762" s="4"/>
      <c r="T1762" s="6"/>
      <c r="U1762" s="4"/>
      <c r="V1762" s="6"/>
      <c r="W1762" s="5"/>
      <c r="X1762" s="5"/>
      <c r="Y1762" s="4"/>
      <c r="Z1762" s="6"/>
      <c r="AA1762" s="4"/>
      <c r="AB1762" s="6"/>
      <c r="AC1762" s="5"/>
      <c r="AD1762" s="5"/>
      <c r="AE1762" s="4"/>
      <c r="AF1762" s="6"/>
      <c r="AG1762" s="4"/>
      <c r="AH1762" s="6"/>
      <c r="AI1762" s="5"/>
      <c r="AJ1762" s="5"/>
      <c r="AK1762" s="4"/>
      <c r="AL1762" s="6"/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  <c r="AW1762" s="4"/>
      <c r="AX1762" s="6"/>
      <c r="AY1762" s="4"/>
      <c r="AZ1762" s="6"/>
      <c r="BA1762" s="5"/>
      <c r="BB1762" s="5"/>
      <c r="BC1762" s="4"/>
      <c r="BD1762" s="6"/>
      <c r="BE1762" s="4"/>
      <c r="BF1762" s="6"/>
      <c r="BG1762" s="5"/>
      <c r="BH1762" s="5"/>
      <c r="BI1762" s="4"/>
      <c r="BJ1762" s="6"/>
      <c r="BK1762" s="4"/>
      <c r="BL1762" s="6"/>
      <c r="BM1762" s="5"/>
      <c r="BN1762" s="5"/>
      <c r="BO1762" s="4"/>
      <c r="BP1762" s="6"/>
      <c r="BQ1762" s="4"/>
      <c r="BR1762" s="6"/>
      <c r="BS1762" s="5"/>
      <c r="BT1762" s="5"/>
      <c r="BU1762" s="4"/>
      <c r="BV1762" s="6"/>
      <c r="BW1762" s="4"/>
      <c r="BX1762" s="6"/>
      <c r="BY1762" s="5"/>
      <c r="BZ1762" s="5"/>
      <c r="CA1762" s="4"/>
      <c r="CB1762" s="6"/>
      <c r="CC1762" s="4"/>
      <c r="CD1762" s="6"/>
      <c r="CE1762" s="5"/>
      <c r="CF1762" s="5"/>
      <c r="CG1762" s="4"/>
      <c r="CH1762" s="6"/>
      <c r="CI1762" s="4"/>
      <c r="CJ1762" s="6"/>
      <c r="CK1762" s="5"/>
      <c r="CL1762" s="5"/>
      <c r="CM1762" s="4"/>
      <c r="CN1762" s="6"/>
      <c r="CO1762" s="4"/>
      <c r="CP1762" s="6"/>
      <c r="CQ1762" s="5"/>
      <c r="CR1762" s="5"/>
      <c r="CS1762" s="4"/>
      <c r="CT1762" s="6"/>
      <c r="CU1762" s="4"/>
      <c r="CV1762" s="6"/>
      <c r="CW1762" s="5"/>
      <c r="CX1762" s="5"/>
      <c r="CY1762" s="4"/>
      <c r="CZ1762" s="6"/>
      <c r="DA1762" s="4"/>
      <c r="DB1762" s="6"/>
      <c r="DC1762" s="5"/>
      <c r="DD1762" s="5"/>
      <c r="DE1762" s="4"/>
      <c r="DF1762" s="6"/>
      <c r="DG1762" s="4"/>
      <c r="DH1762" s="6"/>
      <c r="DI1762" s="5"/>
      <c r="DJ1762" s="5"/>
      <c r="DK1762" s="4"/>
      <c r="DL1762" s="6"/>
      <c r="DM1762" s="4"/>
      <c r="DN1762" s="6"/>
      <c r="DO1762" s="5"/>
      <c r="DP1762" s="5"/>
      <c r="DQ1762" s="4"/>
      <c r="DR1762" s="6"/>
      <c r="DS1762" s="4"/>
      <c r="DT1762" s="6"/>
      <c r="DU1762" s="5"/>
      <c r="DV1762" s="5"/>
      <c r="DW1762" s="4"/>
      <c r="DX1762" s="6"/>
      <c r="DY1762" s="4"/>
      <c r="DZ1762" s="6"/>
      <c r="EA1762" s="5"/>
      <c r="EB1762" s="5"/>
      <c r="EC1762" s="4"/>
      <c r="ED1762" s="6"/>
      <c r="EE1762" s="4"/>
      <c r="EF1762" s="6"/>
      <c r="EG1762" s="5"/>
      <c r="EH1762" s="5"/>
      <c r="EI1762" s="4"/>
      <c r="EJ1762" s="6"/>
      <c r="EK1762" s="4"/>
      <c r="EL1762" s="6"/>
      <c r="EM1762" s="5"/>
      <c r="EN1762" s="5"/>
      <c r="EO1762" s="4"/>
      <c r="EP1762" s="6"/>
      <c r="EQ1762" s="4"/>
      <c r="ER1762" s="6"/>
      <c r="ES1762" s="5"/>
      <c r="ET1762" s="5"/>
      <c r="EU1762" s="4"/>
      <c r="EV1762" s="6"/>
      <c r="EW1762" s="4"/>
      <c r="EX1762" s="6"/>
      <c r="EY1762" s="5"/>
      <c r="EZ1762" s="5"/>
      <c r="FA1762" s="4"/>
      <c r="FB1762" s="6"/>
      <c r="FC1762" s="4"/>
      <c r="FD1762" s="6"/>
      <c r="FE1762" s="5"/>
      <c r="FF1762" s="5"/>
      <c r="FG1762" s="4"/>
      <c r="FH1762" s="6"/>
      <c r="FI1762" s="4"/>
      <c r="FJ1762" s="6"/>
      <c r="FK1762" s="5"/>
      <c r="FL1762" s="5"/>
      <c r="FM1762" s="4"/>
      <c r="FN1762" s="6"/>
      <c r="FO1762" s="4"/>
      <c r="FP1762" s="6"/>
      <c r="FQ1762" s="5"/>
      <c r="FR1762" s="5"/>
      <c r="FS1762" s="4"/>
      <c r="FT1762" s="6"/>
      <c r="FU1762" s="4"/>
      <c r="FV1762" s="6"/>
      <c r="FW1762" s="5"/>
      <c r="FX1762" s="5"/>
      <c r="FY1762" s="4"/>
      <c r="FZ1762" s="6"/>
      <c r="GA1762" s="4"/>
      <c r="GB1762" s="6"/>
      <c r="GC1762" s="5"/>
      <c r="GD1762" s="5"/>
      <c r="GE1762" s="4"/>
      <c r="GF1762" s="6"/>
      <c r="GG1762" s="4"/>
      <c r="GH1762" s="6"/>
      <c r="GI1762" s="5"/>
      <c r="GJ1762" s="5"/>
      <c r="GK1762" s="4"/>
      <c r="GL1762" s="6"/>
      <c r="GM1762" s="4"/>
      <c r="GN1762" s="6"/>
      <c r="GO1762" s="5"/>
      <c r="GP1762" s="5"/>
      <c r="GQ1762" s="4"/>
      <c r="GR1762" s="6"/>
      <c r="GS1762" s="4"/>
      <c r="GT1762" s="6"/>
      <c r="GU1762" s="5"/>
      <c r="GV1762" s="5"/>
      <c r="GW1762" s="4"/>
      <c r="GX1762" s="6"/>
      <c r="GY1762" s="4"/>
      <c r="GZ1762" s="6"/>
      <c r="HA1762" s="5"/>
      <c r="HB1762" s="5"/>
      <c r="HC1762" s="4"/>
      <c r="HD1762" s="6"/>
      <c r="HE1762" s="4"/>
      <c r="HF1762" s="6"/>
      <c r="HG1762" s="5"/>
      <c r="HH1762" s="5"/>
      <c r="HI1762" s="4"/>
      <c r="HJ1762" s="6"/>
      <c r="HK1762" s="4"/>
      <c r="HL1762" s="6"/>
      <c r="HM1762" s="5"/>
      <c r="HN1762" s="5"/>
      <c r="HO1762" s="4"/>
      <c r="HP1762" s="6"/>
      <c r="HQ1762" s="4"/>
      <c r="HR1762" s="6"/>
      <c r="HS1762" s="5"/>
      <c r="HT1762" s="5"/>
      <c r="HU1762" s="4"/>
      <c r="HV1762" s="6"/>
      <c r="HW1762" s="4"/>
      <c r="HX1762" s="6"/>
      <c r="HY1762" s="5"/>
      <c r="HZ1762" s="5"/>
      <c r="IA1762" s="4"/>
      <c r="IB1762" s="6"/>
      <c r="IC1762" s="4"/>
      <c r="ID1762" s="6"/>
      <c r="IE1762" s="5"/>
      <c r="IF1762" s="5"/>
      <c r="IG1762" s="4"/>
      <c r="IH1762" s="6"/>
      <c r="II1762" s="4"/>
      <c r="IJ1762" s="6"/>
      <c r="IK1762" s="5"/>
      <c r="IL1762" s="5"/>
      <c r="IM1762" s="4"/>
      <c r="IN1762" s="6"/>
      <c r="IO1762" s="4"/>
      <c r="IP1762" s="6"/>
      <c r="IQ1762" s="5"/>
      <c r="IR1762" s="5"/>
      <c r="IS1762" s="4"/>
      <c r="IT1762" s="6"/>
      <c r="IU1762" s="4"/>
      <c r="IV1762" s="6"/>
      <c r="IW1762" s="5"/>
      <c r="IX1762" s="5"/>
      <c r="IY1762" s="4"/>
      <c r="IZ1762" s="6"/>
      <c r="JA1762" s="4"/>
      <c r="JB1762" s="6"/>
      <c r="JC1762" s="5"/>
      <c r="JD1762" s="5"/>
      <c r="JE1762" s="4"/>
      <c r="JF1762" s="6"/>
      <c r="JG1762" s="4"/>
      <c r="JH1762" s="6"/>
      <c r="JI1762" s="5"/>
      <c r="JJ1762" s="5"/>
      <c r="JK1762" s="4"/>
      <c r="JL1762" s="6"/>
      <c r="JM1762" s="4"/>
      <c r="JN1762" s="6"/>
      <c r="JO1762" s="5"/>
      <c r="JP1762" s="5"/>
      <c r="JQ1762" s="4"/>
      <c r="JR1762" s="6"/>
      <c r="JS1762" s="4"/>
      <c r="JT1762" s="6"/>
      <c r="JU1762" s="5"/>
      <c r="JV1762" s="5"/>
      <c r="JW1762" s="4"/>
      <c r="JX1762" s="6"/>
      <c r="JY1762" s="4"/>
      <c r="JZ1762" s="6"/>
      <c r="KA1762" s="5"/>
      <c r="KB1762" s="5"/>
      <c r="KC1762" s="4"/>
      <c r="KD1762" s="6"/>
      <c r="KE1762" s="4"/>
      <c r="KF1762" s="6"/>
      <c r="KG1762" s="5"/>
      <c r="KH1762" s="5"/>
      <c r="KI1762" s="4"/>
      <c r="KJ1762" s="6"/>
      <c r="KK1762" s="4"/>
      <c r="KL1762" s="6"/>
      <c r="KM1762" s="5"/>
      <c r="KN1762" s="5"/>
    </row>
    <row r="1763">
      <c r="A1763" s="3" t="s">
        <v>85</v>
      </c>
      <c r="B1763" s="3" t="s">
        <v>1170</v>
      </c>
      <c r="C1763" s="3" t="s">
        <v>522</v>
      </c>
      <c r="D1763" s="3" t="s">
        <v>528</v>
      </c>
      <c r="E1763" s="3" t="s">
        <v>1172</v>
      </c>
      <c r="F1763" s="3" t="s">
        <v>1172</v>
      </c>
      <c r="G1763" s="3" t="s">
        <v>1172</v>
      </c>
      <c r="H1763" s="3" t="s">
        <v>351</v>
      </c>
      <c r="I1763" s="3" t="s">
        <v>1422</v>
      </c>
      <c r="J1763" s="3" t="s">
        <v>1340</v>
      </c>
      <c r="K1763" s="4">
        <v>45</v>
      </c>
      <c r="L1763" s="4">
        <f>=ROUNDDOWN(34.6153846153846,0)</f>
      </c>
      <c r="M1763" s="4"/>
      <c r="N1763" s="5"/>
      <c r="O1763" s="4"/>
      <c r="P1763" s="4">
        <f>=ROUNDDOWN({0},0)</f>
      </c>
      <c r="Q1763" s="4"/>
      <c r="R1763" s="5"/>
      <c r="S1763" s="4"/>
      <c r="T1763" s="6"/>
      <c r="U1763" s="4"/>
      <c r="V1763" s="6"/>
      <c r="W1763" s="5"/>
      <c r="X1763" s="5"/>
      <c r="Y1763" s="4"/>
      <c r="Z1763" s="6"/>
      <c r="AA1763" s="4"/>
      <c r="AB1763" s="6"/>
      <c r="AC1763" s="5"/>
      <c r="AD1763" s="5"/>
      <c r="AE1763" s="4"/>
      <c r="AF1763" s="6"/>
      <c r="AG1763" s="4"/>
      <c r="AH1763" s="6"/>
      <c r="AI1763" s="5"/>
      <c r="AJ1763" s="5"/>
      <c r="AK1763" s="4"/>
      <c r="AL1763" s="6"/>
      <c r="AM1763" s="4"/>
      <c r="AN1763" s="6"/>
      <c r="AO1763" s="5"/>
      <c r="AP1763" s="5"/>
      <c r="AQ1763" s="4"/>
      <c r="AR1763" s="6"/>
      <c r="AS1763" s="4"/>
      <c r="AT1763" s="6"/>
      <c r="AU1763" s="5"/>
      <c r="AV1763" s="5"/>
      <c r="AW1763" s="4"/>
      <c r="AX1763" s="6"/>
      <c r="AY1763" s="4"/>
      <c r="AZ1763" s="6"/>
      <c r="BA1763" s="5"/>
      <c r="BB1763" s="5"/>
      <c r="BC1763" s="4"/>
      <c r="BD1763" s="6"/>
      <c r="BE1763" s="4"/>
      <c r="BF1763" s="6"/>
      <c r="BG1763" s="5"/>
      <c r="BH1763" s="5"/>
      <c r="BI1763" s="4"/>
      <c r="BJ1763" s="6"/>
      <c r="BK1763" s="4"/>
      <c r="BL1763" s="6"/>
      <c r="BM1763" s="5"/>
      <c r="BN1763" s="5"/>
      <c r="BO1763" s="4"/>
      <c r="BP1763" s="6"/>
      <c r="BQ1763" s="4"/>
      <c r="BR1763" s="6"/>
      <c r="BS1763" s="5"/>
      <c r="BT1763" s="5"/>
      <c r="BU1763" s="4"/>
      <c r="BV1763" s="6"/>
      <c r="BW1763" s="4"/>
      <c r="BX1763" s="6"/>
      <c r="BY1763" s="5"/>
      <c r="BZ1763" s="5"/>
      <c r="CA1763" s="4"/>
      <c r="CB1763" s="6"/>
      <c r="CC1763" s="4"/>
      <c r="CD1763" s="6"/>
      <c r="CE1763" s="5"/>
      <c r="CF1763" s="5"/>
      <c r="CG1763" s="4"/>
      <c r="CH1763" s="6"/>
      <c r="CI1763" s="4"/>
      <c r="CJ1763" s="6"/>
      <c r="CK1763" s="5"/>
      <c r="CL1763" s="5"/>
      <c r="CM1763" s="4"/>
      <c r="CN1763" s="6"/>
      <c r="CO1763" s="4"/>
      <c r="CP1763" s="6"/>
      <c r="CQ1763" s="5"/>
      <c r="CR1763" s="5"/>
      <c r="CS1763" s="4"/>
      <c r="CT1763" s="6"/>
      <c r="CU1763" s="4"/>
      <c r="CV1763" s="6"/>
      <c r="CW1763" s="5"/>
      <c r="CX1763" s="5"/>
      <c r="CY1763" s="4"/>
      <c r="CZ1763" s="6"/>
      <c r="DA1763" s="4"/>
      <c r="DB1763" s="6"/>
      <c r="DC1763" s="5"/>
      <c r="DD1763" s="5"/>
      <c r="DE1763" s="4"/>
      <c r="DF1763" s="6"/>
      <c r="DG1763" s="4"/>
      <c r="DH1763" s="6"/>
      <c r="DI1763" s="5"/>
      <c r="DJ1763" s="5"/>
      <c r="DK1763" s="4"/>
      <c r="DL1763" s="6"/>
      <c r="DM1763" s="4"/>
      <c r="DN1763" s="6"/>
      <c r="DO1763" s="5"/>
      <c r="DP1763" s="5"/>
      <c r="DQ1763" s="4"/>
      <c r="DR1763" s="6"/>
      <c r="DS1763" s="4"/>
      <c r="DT1763" s="6"/>
      <c r="DU1763" s="5"/>
      <c r="DV1763" s="5"/>
      <c r="DW1763" s="4"/>
      <c r="DX1763" s="6"/>
      <c r="DY1763" s="4"/>
      <c r="DZ1763" s="6"/>
      <c r="EA1763" s="5"/>
      <c r="EB1763" s="5"/>
      <c r="EC1763" s="4"/>
      <c r="ED1763" s="6"/>
      <c r="EE1763" s="4"/>
      <c r="EF1763" s="6"/>
      <c r="EG1763" s="5"/>
      <c r="EH1763" s="5"/>
      <c r="EI1763" s="4"/>
      <c r="EJ1763" s="6"/>
      <c r="EK1763" s="4"/>
      <c r="EL1763" s="6"/>
      <c r="EM1763" s="5"/>
      <c r="EN1763" s="5"/>
      <c r="EO1763" s="4"/>
      <c r="EP1763" s="6"/>
      <c r="EQ1763" s="4"/>
      <c r="ER1763" s="6"/>
      <c r="ES1763" s="5"/>
      <c r="ET1763" s="5"/>
      <c r="EU1763" s="4"/>
      <c r="EV1763" s="6"/>
      <c r="EW1763" s="4"/>
      <c r="EX1763" s="6"/>
      <c r="EY1763" s="5"/>
      <c r="EZ1763" s="5"/>
      <c r="FA1763" s="4"/>
      <c r="FB1763" s="6"/>
      <c r="FC1763" s="4"/>
      <c r="FD1763" s="6"/>
      <c r="FE1763" s="5"/>
      <c r="FF1763" s="5"/>
      <c r="FG1763" s="4"/>
      <c r="FH1763" s="6"/>
      <c r="FI1763" s="4"/>
      <c r="FJ1763" s="6"/>
      <c r="FK1763" s="5"/>
      <c r="FL1763" s="5"/>
      <c r="FM1763" s="4"/>
      <c r="FN1763" s="6"/>
      <c r="FO1763" s="4"/>
      <c r="FP1763" s="6"/>
      <c r="FQ1763" s="5"/>
      <c r="FR1763" s="5"/>
      <c r="FS1763" s="4"/>
      <c r="FT1763" s="6"/>
      <c r="FU1763" s="4"/>
      <c r="FV1763" s="6"/>
      <c r="FW1763" s="5"/>
      <c r="FX1763" s="5"/>
      <c r="FY1763" s="4"/>
      <c r="FZ1763" s="6"/>
      <c r="GA1763" s="4"/>
      <c r="GB1763" s="6"/>
      <c r="GC1763" s="5"/>
      <c r="GD1763" s="5"/>
      <c r="GE1763" s="4"/>
      <c r="GF1763" s="6"/>
      <c r="GG1763" s="4"/>
      <c r="GH1763" s="6"/>
      <c r="GI1763" s="5"/>
      <c r="GJ1763" s="5"/>
      <c r="GK1763" s="4"/>
      <c r="GL1763" s="6"/>
      <c r="GM1763" s="4"/>
      <c r="GN1763" s="6"/>
      <c r="GO1763" s="5"/>
      <c r="GP1763" s="5"/>
      <c r="GQ1763" s="4"/>
      <c r="GR1763" s="6"/>
      <c r="GS1763" s="4"/>
      <c r="GT1763" s="6"/>
      <c r="GU1763" s="5"/>
      <c r="GV1763" s="5"/>
      <c r="GW1763" s="4"/>
      <c r="GX1763" s="6"/>
      <c r="GY1763" s="4"/>
      <c r="GZ1763" s="6"/>
      <c r="HA1763" s="5"/>
      <c r="HB1763" s="5"/>
      <c r="HC1763" s="4"/>
      <c r="HD1763" s="6"/>
      <c r="HE1763" s="4"/>
      <c r="HF1763" s="6"/>
      <c r="HG1763" s="5"/>
      <c r="HH1763" s="5"/>
      <c r="HI1763" s="4"/>
      <c r="HJ1763" s="6"/>
      <c r="HK1763" s="4"/>
      <c r="HL1763" s="6"/>
      <c r="HM1763" s="5"/>
      <c r="HN1763" s="5"/>
      <c r="HO1763" s="4"/>
      <c r="HP1763" s="6"/>
      <c r="HQ1763" s="4"/>
      <c r="HR1763" s="6"/>
      <c r="HS1763" s="5"/>
      <c r="HT1763" s="5"/>
      <c r="HU1763" s="4"/>
      <c r="HV1763" s="6"/>
      <c r="HW1763" s="4"/>
      <c r="HX1763" s="6"/>
      <c r="HY1763" s="5"/>
      <c r="HZ1763" s="5"/>
      <c r="IA1763" s="4"/>
      <c r="IB1763" s="6"/>
      <c r="IC1763" s="4"/>
      <c r="ID1763" s="6"/>
      <c r="IE1763" s="5"/>
      <c r="IF1763" s="5"/>
      <c r="IG1763" s="4"/>
      <c r="IH1763" s="6"/>
      <c r="II1763" s="4"/>
      <c r="IJ1763" s="6"/>
      <c r="IK1763" s="5"/>
      <c r="IL1763" s="5"/>
      <c r="IM1763" s="4"/>
      <c r="IN1763" s="6"/>
      <c r="IO1763" s="4"/>
      <c r="IP1763" s="6"/>
      <c r="IQ1763" s="5"/>
      <c r="IR1763" s="5"/>
      <c r="IS1763" s="4"/>
      <c r="IT1763" s="6"/>
      <c r="IU1763" s="4"/>
      <c r="IV1763" s="6"/>
      <c r="IW1763" s="5"/>
      <c r="IX1763" s="5"/>
      <c r="IY1763" s="4"/>
      <c r="IZ1763" s="6"/>
      <c r="JA1763" s="4"/>
      <c r="JB1763" s="6"/>
      <c r="JC1763" s="5"/>
      <c r="JD1763" s="5"/>
      <c r="JE1763" s="4"/>
      <c r="JF1763" s="6"/>
      <c r="JG1763" s="4"/>
      <c r="JH1763" s="6"/>
      <c r="JI1763" s="5"/>
      <c r="JJ1763" s="5"/>
      <c r="JK1763" s="4"/>
      <c r="JL1763" s="6"/>
      <c r="JM1763" s="4"/>
      <c r="JN1763" s="6"/>
      <c r="JO1763" s="5"/>
      <c r="JP1763" s="5"/>
      <c r="JQ1763" s="4"/>
      <c r="JR1763" s="6"/>
      <c r="JS1763" s="4"/>
      <c r="JT1763" s="6"/>
      <c r="JU1763" s="5"/>
      <c r="JV1763" s="5"/>
      <c r="JW1763" s="4"/>
      <c r="JX1763" s="6"/>
      <c r="JY1763" s="4"/>
      <c r="JZ1763" s="6"/>
      <c r="KA1763" s="5"/>
      <c r="KB1763" s="5"/>
      <c r="KC1763" s="4"/>
      <c r="KD1763" s="6"/>
      <c r="KE1763" s="4"/>
      <c r="KF1763" s="6"/>
      <c r="KG1763" s="5"/>
      <c r="KH1763" s="5"/>
      <c r="KI1763" s="4"/>
      <c r="KJ1763" s="6"/>
      <c r="KK1763" s="4"/>
      <c r="KL1763" s="6"/>
      <c r="KM1763" s="5"/>
      <c r="KN1763" s="5"/>
    </row>
    <row r="1764">
      <c r="A1764" s="3" t="s">
        <v>85</v>
      </c>
      <c r="B1764" s="3" t="s">
        <v>1170</v>
      </c>
      <c r="C1764" s="3" t="s">
        <v>547</v>
      </c>
      <c r="D1764" s="3" t="s">
        <v>787</v>
      </c>
      <c r="E1764" s="3" t="s">
        <v>1174</v>
      </c>
      <c r="F1764" s="3" t="s">
        <v>1174</v>
      </c>
      <c r="G1764" s="3" t="s">
        <v>1174</v>
      </c>
      <c r="H1764" s="3" t="s">
        <v>351</v>
      </c>
      <c r="I1764" s="3" t="s">
        <v>1320</v>
      </c>
      <c r="J1764" s="3" t="s">
        <v>1340</v>
      </c>
      <c r="K1764" s="4">
        <v>1</v>
      </c>
      <c r="L1764" s="4">
        <f>=ROUNDDOWN(0.5,0)</f>
      </c>
      <c r="M1764" s="4"/>
      <c r="N1764" s="5"/>
      <c r="O1764" s="4"/>
      <c r="P1764" s="4">
        <f>=ROUNDDOWN({0},0)</f>
      </c>
      <c r="Q1764" s="4"/>
      <c r="R1764" s="5"/>
      <c r="S1764" s="4">
        <v>2</v>
      </c>
      <c r="T1764" s="6">
        <v>34.14</v>
      </c>
      <c r="U1764" s="4"/>
      <c r="V1764" s="6"/>
      <c r="W1764" s="5"/>
      <c r="X1764" s="5"/>
      <c r="Y1764" s="4"/>
      <c r="Z1764" s="6"/>
      <c r="AA1764" s="4"/>
      <c r="AB1764" s="6"/>
      <c r="AC1764" s="5"/>
      <c r="AD1764" s="5"/>
      <c r="AE1764" s="4"/>
      <c r="AF1764" s="6"/>
      <c r="AG1764" s="4"/>
      <c r="AH1764" s="6"/>
      <c r="AI1764" s="5"/>
      <c r="AJ1764" s="5"/>
      <c r="AK1764" s="4"/>
      <c r="AL1764" s="6"/>
      <c r="AM1764" s="4"/>
      <c r="AN1764" s="6"/>
      <c r="AO1764" s="5"/>
      <c r="AP1764" s="5"/>
      <c r="AQ1764" s="4"/>
      <c r="AR1764" s="6"/>
      <c r="AS1764" s="4"/>
      <c r="AT1764" s="6"/>
      <c r="AU1764" s="5"/>
      <c r="AV1764" s="5"/>
      <c r="AW1764" s="4">
        <v>2</v>
      </c>
      <c r="AX1764" s="6">
        <v>34.14</v>
      </c>
      <c r="AY1764" s="4"/>
      <c r="AZ1764" s="6"/>
      <c r="BA1764" s="5"/>
      <c r="BB1764" s="5"/>
      <c r="BC1764" s="4"/>
      <c r="BD1764" s="6"/>
      <c r="BE1764" s="4"/>
      <c r="BF1764" s="6"/>
      <c r="BG1764" s="5"/>
      <c r="BH1764" s="5"/>
      <c r="BI1764" s="4"/>
      <c r="BJ1764" s="6"/>
      <c r="BK1764" s="4"/>
      <c r="BL1764" s="6"/>
      <c r="BM1764" s="5"/>
      <c r="BN1764" s="5"/>
      <c r="BO1764" s="4"/>
      <c r="BP1764" s="6"/>
      <c r="BQ1764" s="4"/>
      <c r="BR1764" s="6"/>
      <c r="BS1764" s="5"/>
      <c r="BT1764" s="5"/>
      <c r="BU1764" s="4"/>
      <c r="BV1764" s="6"/>
      <c r="BW1764" s="4"/>
      <c r="BX1764" s="6"/>
      <c r="BY1764" s="5"/>
      <c r="BZ1764" s="5"/>
      <c r="CA1764" s="4"/>
      <c r="CB1764" s="6"/>
      <c r="CC1764" s="4"/>
      <c r="CD1764" s="6"/>
      <c r="CE1764" s="5"/>
      <c r="CF1764" s="5"/>
      <c r="CG1764" s="4"/>
      <c r="CH1764" s="6"/>
      <c r="CI1764" s="4"/>
      <c r="CJ1764" s="6"/>
      <c r="CK1764" s="5"/>
      <c r="CL1764" s="5"/>
      <c r="CM1764" s="4"/>
      <c r="CN1764" s="6"/>
      <c r="CO1764" s="4"/>
      <c r="CP1764" s="6"/>
      <c r="CQ1764" s="5"/>
      <c r="CR1764" s="5"/>
      <c r="CS1764" s="4"/>
      <c r="CT1764" s="6"/>
      <c r="CU1764" s="4"/>
      <c r="CV1764" s="6"/>
      <c r="CW1764" s="5"/>
      <c r="CX1764" s="5"/>
      <c r="CY1764" s="4"/>
      <c r="CZ1764" s="6"/>
      <c r="DA1764" s="4"/>
      <c r="DB1764" s="6"/>
      <c r="DC1764" s="5"/>
      <c r="DD1764" s="5"/>
      <c r="DE1764" s="4"/>
      <c r="DF1764" s="6"/>
      <c r="DG1764" s="4"/>
      <c r="DH1764" s="6"/>
      <c r="DI1764" s="5"/>
      <c r="DJ1764" s="5"/>
      <c r="DK1764" s="4"/>
      <c r="DL1764" s="6"/>
      <c r="DM1764" s="4"/>
      <c r="DN1764" s="6"/>
      <c r="DO1764" s="5"/>
      <c r="DP1764" s="5"/>
      <c r="DQ1764" s="4"/>
      <c r="DR1764" s="6"/>
      <c r="DS1764" s="4"/>
      <c r="DT1764" s="6"/>
      <c r="DU1764" s="5"/>
      <c r="DV1764" s="5"/>
      <c r="DW1764" s="4"/>
      <c r="DX1764" s="6"/>
      <c r="DY1764" s="4"/>
      <c r="DZ1764" s="6"/>
      <c r="EA1764" s="5"/>
      <c r="EB1764" s="5"/>
      <c r="EC1764" s="4"/>
      <c r="ED1764" s="6"/>
      <c r="EE1764" s="4"/>
      <c r="EF1764" s="6"/>
      <c r="EG1764" s="5"/>
      <c r="EH1764" s="5"/>
      <c r="EI1764" s="4"/>
      <c r="EJ1764" s="6"/>
      <c r="EK1764" s="4"/>
      <c r="EL1764" s="6"/>
      <c r="EM1764" s="5"/>
      <c r="EN1764" s="5"/>
      <c r="EO1764" s="4"/>
      <c r="EP1764" s="6"/>
      <c r="EQ1764" s="4"/>
      <c r="ER1764" s="6"/>
      <c r="ES1764" s="5"/>
      <c r="ET1764" s="5"/>
      <c r="EU1764" s="4"/>
      <c r="EV1764" s="6"/>
      <c r="EW1764" s="4"/>
      <c r="EX1764" s="6"/>
      <c r="EY1764" s="5"/>
      <c r="EZ1764" s="5"/>
      <c r="FA1764" s="4"/>
      <c r="FB1764" s="6"/>
      <c r="FC1764" s="4"/>
      <c r="FD1764" s="6"/>
      <c r="FE1764" s="5"/>
      <c r="FF1764" s="5"/>
      <c r="FG1764" s="4"/>
      <c r="FH1764" s="6"/>
      <c r="FI1764" s="4"/>
      <c r="FJ1764" s="6"/>
      <c r="FK1764" s="5"/>
      <c r="FL1764" s="5"/>
      <c r="FM1764" s="4"/>
      <c r="FN1764" s="6"/>
      <c r="FO1764" s="4"/>
      <c r="FP1764" s="6"/>
      <c r="FQ1764" s="5"/>
      <c r="FR1764" s="5"/>
      <c r="FS1764" s="4"/>
      <c r="FT1764" s="6"/>
      <c r="FU1764" s="4"/>
      <c r="FV1764" s="6"/>
      <c r="FW1764" s="5"/>
      <c r="FX1764" s="5"/>
      <c r="FY1764" s="4"/>
      <c r="FZ1764" s="6"/>
      <c r="GA1764" s="4"/>
      <c r="GB1764" s="6"/>
      <c r="GC1764" s="5"/>
      <c r="GD1764" s="5"/>
      <c r="GE1764" s="4"/>
      <c r="GF1764" s="6"/>
      <c r="GG1764" s="4"/>
      <c r="GH1764" s="6"/>
      <c r="GI1764" s="5"/>
      <c r="GJ1764" s="5"/>
      <c r="GK1764" s="4"/>
      <c r="GL1764" s="6"/>
      <c r="GM1764" s="4"/>
      <c r="GN1764" s="6"/>
      <c r="GO1764" s="5"/>
      <c r="GP1764" s="5"/>
      <c r="GQ1764" s="4"/>
      <c r="GR1764" s="6"/>
      <c r="GS1764" s="4"/>
      <c r="GT1764" s="6"/>
      <c r="GU1764" s="5"/>
      <c r="GV1764" s="5"/>
      <c r="GW1764" s="4"/>
      <c r="GX1764" s="6"/>
      <c r="GY1764" s="4"/>
      <c r="GZ1764" s="6"/>
      <c r="HA1764" s="5"/>
      <c r="HB1764" s="5"/>
      <c r="HC1764" s="4"/>
      <c r="HD1764" s="6"/>
      <c r="HE1764" s="4"/>
      <c r="HF1764" s="6"/>
      <c r="HG1764" s="5"/>
      <c r="HH1764" s="5"/>
      <c r="HI1764" s="4"/>
      <c r="HJ1764" s="6"/>
      <c r="HK1764" s="4"/>
      <c r="HL1764" s="6"/>
      <c r="HM1764" s="5"/>
      <c r="HN1764" s="5"/>
      <c r="HO1764" s="4"/>
      <c r="HP1764" s="6"/>
      <c r="HQ1764" s="4"/>
      <c r="HR1764" s="6"/>
      <c r="HS1764" s="5"/>
      <c r="HT1764" s="5"/>
      <c r="HU1764" s="4"/>
      <c r="HV1764" s="6"/>
      <c r="HW1764" s="4"/>
      <c r="HX1764" s="6"/>
      <c r="HY1764" s="5"/>
      <c r="HZ1764" s="5"/>
      <c r="IA1764" s="4"/>
      <c r="IB1764" s="6"/>
      <c r="IC1764" s="4"/>
      <c r="ID1764" s="6"/>
      <c r="IE1764" s="5"/>
      <c r="IF1764" s="5"/>
      <c r="IG1764" s="4"/>
      <c r="IH1764" s="6"/>
      <c r="II1764" s="4"/>
      <c r="IJ1764" s="6"/>
      <c r="IK1764" s="5"/>
      <c r="IL1764" s="5"/>
      <c r="IM1764" s="4"/>
      <c r="IN1764" s="6"/>
      <c r="IO1764" s="4"/>
      <c r="IP1764" s="6"/>
      <c r="IQ1764" s="5"/>
      <c r="IR1764" s="5"/>
      <c r="IS1764" s="4"/>
      <c r="IT1764" s="6"/>
      <c r="IU1764" s="4"/>
      <c r="IV1764" s="6"/>
      <c r="IW1764" s="5"/>
      <c r="IX1764" s="5"/>
      <c r="IY1764" s="4"/>
      <c r="IZ1764" s="6"/>
      <c r="JA1764" s="4"/>
      <c r="JB1764" s="6"/>
      <c r="JC1764" s="5"/>
      <c r="JD1764" s="5"/>
      <c r="JE1764" s="4"/>
      <c r="JF1764" s="6"/>
      <c r="JG1764" s="4"/>
      <c r="JH1764" s="6"/>
      <c r="JI1764" s="5"/>
      <c r="JJ1764" s="5"/>
      <c r="JK1764" s="4"/>
      <c r="JL1764" s="6"/>
      <c r="JM1764" s="4"/>
      <c r="JN1764" s="6"/>
      <c r="JO1764" s="5"/>
      <c r="JP1764" s="5"/>
      <c r="JQ1764" s="4"/>
      <c r="JR1764" s="6"/>
      <c r="JS1764" s="4"/>
      <c r="JT1764" s="6"/>
      <c r="JU1764" s="5"/>
      <c r="JV1764" s="5"/>
      <c r="JW1764" s="4"/>
      <c r="JX1764" s="6"/>
      <c r="JY1764" s="4"/>
      <c r="JZ1764" s="6"/>
      <c r="KA1764" s="5"/>
      <c r="KB1764" s="5"/>
      <c r="KC1764" s="4"/>
      <c r="KD1764" s="6"/>
      <c r="KE1764" s="4"/>
      <c r="KF1764" s="6"/>
      <c r="KG1764" s="5"/>
      <c r="KH1764" s="5"/>
      <c r="KI1764" s="4"/>
      <c r="KJ1764" s="6"/>
      <c r="KK1764" s="4"/>
      <c r="KL1764" s="6"/>
      <c r="KM1764" s="5"/>
      <c r="KN1764" s="5"/>
    </row>
    <row r="1765">
      <c r="A1765" s="3" t="s">
        <v>85</v>
      </c>
      <c r="B1765" s="3" t="s">
        <v>1170</v>
      </c>
      <c r="C1765" s="3" t="s">
        <v>449</v>
      </c>
      <c r="D1765" s="3" t="s">
        <v>519</v>
      </c>
      <c r="E1765" s="3" t="s">
        <v>1174</v>
      </c>
      <c r="F1765" s="3" t="s">
        <v>1174</v>
      </c>
      <c r="G1765" s="3" t="s">
        <v>1174</v>
      </c>
      <c r="H1765" s="3" t="s">
        <v>351</v>
      </c>
      <c r="I1765" s="3" t="s">
        <v>1350</v>
      </c>
      <c r="J1765" s="3" t="s">
        <v>1340</v>
      </c>
      <c r="K1765" s="4">
        <v>30</v>
      </c>
      <c r="L1765" s="4">
        <f>=ROUNDDOWN(30,0)</f>
      </c>
      <c r="M1765" s="4"/>
      <c r="N1765" s="5"/>
      <c r="O1765" s="4"/>
      <c r="P1765" s="4">
        <f>=ROUNDDOWN({0},0)</f>
      </c>
      <c r="Q1765" s="4"/>
      <c r="R1765" s="5"/>
      <c r="S1765" s="4"/>
      <c r="T1765" s="6"/>
      <c r="U1765" s="4"/>
      <c r="V1765" s="6"/>
      <c r="W1765" s="5"/>
      <c r="X1765" s="5"/>
      <c r="Y1765" s="4"/>
      <c r="Z1765" s="6"/>
      <c r="AA1765" s="4"/>
      <c r="AB1765" s="6"/>
      <c r="AC1765" s="5"/>
      <c r="AD1765" s="5"/>
      <c r="AE1765" s="4"/>
      <c r="AF1765" s="6"/>
      <c r="AG1765" s="4"/>
      <c r="AH1765" s="6"/>
      <c r="AI1765" s="5"/>
      <c r="AJ1765" s="5"/>
      <c r="AK1765" s="4"/>
      <c r="AL1765" s="6"/>
      <c r="AM1765" s="4"/>
      <c r="AN1765" s="6"/>
      <c r="AO1765" s="5"/>
      <c r="AP1765" s="5"/>
      <c r="AQ1765" s="4"/>
      <c r="AR1765" s="6"/>
      <c r="AS1765" s="4"/>
      <c r="AT1765" s="6"/>
      <c r="AU1765" s="5"/>
      <c r="AV1765" s="5"/>
      <c r="AW1765" s="4"/>
      <c r="AX1765" s="6"/>
      <c r="AY1765" s="4"/>
      <c r="AZ1765" s="6"/>
      <c r="BA1765" s="5"/>
      <c r="BB1765" s="5"/>
      <c r="BC1765" s="4"/>
      <c r="BD1765" s="6"/>
      <c r="BE1765" s="4"/>
      <c r="BF1765" s="6"/>
      <c r="BG1765" s="5"/>
      <c r="BH1765" s="5"/>
      <c r="BI1765" s="4"/>
      <c r="BJ1765" s="6"/>
      <c r="BK1765" s="4"/>
      <c r="BL1765" s="6"/>
      <c r="BM1765" s="5"/>
      <c r="BN1765" s="5"/>
      <c r="BO1765" s="4"/>
      <c r="BP1765" s="6"/>
      <c r="BQ1765" s="4"/>
      <c r="BR1765" s="6"/>
      <c r="BS1765" s="5"/>
      <c r="BT1765" s="5"/>
      <c r="BU1765" s="4"/>
      <c r="BV1765" s="6"/>
      <c r="BW1765" s="4"/>
      <c r="BX1765" s="6"/>
      <c r="BY1765" s="5"/>
      <c r="BZ1765" s="5"/>
      <c r="CA1765" s="4"/>
      <c r="CB1765" s="6"/>
      <c r="CC1765" s="4"/>
      <c r="CD1765" s="6"/>
      <c r="CE1765" s="5"/>
      <c r="CF1765" s="5"/>
      <c r="CG1765" s="4"/>
      <c r="CH1765" s="6"/>
      <c r="CI1765" s="4"/>
      <c r="CJ1765" s="6"/>
      <c r="CK1765" s="5"/>
      <c r="CL1765" s="5"/>
      <c r="CM1765" s="4"/>
      <c r="CN1765" s="6"/>
      <c r="CO1765" s="4"/>
      <c r="CP1765" s="6"/>
      <c r="CQ1765" s="5"/>
      <c r="CR1765" s="5"/>
      <c r="CS1765" s="4"/>
      <c r="CT1765" s="6"/>
      <c r="CU1765" s="4"/>
      <c r="CV1765" s="6"/>
      <c r="CW1765" s="5"/>
      <c r="CX1765" s="5"/>
      <c r="CY1765" s="4"/>
      <c r="CZ1765" s="6"/>
      <c r="DA1765" s="4"/>
      <c r="DB1765" s="6"/>
      <c r="DC1765" s="5"/>
      <c r="DD1765" s="5"/>
      <c r="DE1765" s="4"/>
      <c r="DF1765" s="6"/>
      <c r="DG1765" s="4"/>
      <c r="DH1765" s="6"/>
      <c r="DI1765" s="5"/>
      <c r="DJ1765" s="5"/>
      <c r="DK1765" s="4"/>
      <c r="DL1765" s="6"/>
      <c r="DM1765" s="4"/>
      <c r="DN1765" s="6"/>
      <c r="DO1765" s="5"/>
      <c r="DP1765" s="5"/>
      <c r="DQ1765" s="4"/>
      <c r="DR1765" s="6"/>
      <c r="DS1765" s="4"/>
      <c r="DT1765" s="6"/>
      <c r="DU1765" s="5"/>
      <c r="DV1765" s="5"/>
      <c r="DW1765" s="4"/>
      <c r="DX1765" s="6"/>
      <c r="DY1765" s="4"/>
      <c r="DZ1765" s="6"/>
      <c r="EA1765" s="5"/>
      <c r="EB1765" s="5"/>
      <c r="EC1765" s="4"/>
      <c r="ED1765" s="6"/>
      <c r="EE1765" s="4"/>
      <c r="EF1765" s="6"/>
      <c r="EG1765" s="5"/>
      <c r="EH1765" s="5"/>
      <c r="EI1765" s="4"/>
      <c r="EJ1765" s="6"/>
      <c r="EK1765" s="4"/>
      <c r="EL1765" s="6"/>
      <c r="EM1765" s="5"/>
      <c r="EN1765" s="5"/>
      <c r="EO1765" s="4"/>
      <c r="EP1765" s="6"/>
      <c r="EQ1765" s="4"/>
      <c r="ER1765" s="6"/>
      <c r="ES1765" s="5"/>
      <c r="ET1765" s="5"/>
      <c r="EU1765" s="4"/>
      <c r="EV1765" s="6"/>
      <c r="EW1765" s="4"/>
      <c r="EX1765" s="6"/>
      <c r="EY1765" s="5"/>
      <c r="EZ1765" s="5"/>
      <c r="FA1765" s="4"/>
      <c r="FB1765" s="6"/>
      <c r="FC1765" s="4"/>
      <c r="FD1765" s="6"/>
      <c r="FE1765" s="5"/>
      <c r="FF1765" s="5"/>
      <c r="FG1765" s="4"/>
      <c r="FH1765" s="6"/>
      <c r="FI1765" s="4"/>
      <c r="FJ1765" s="6"/>
      <c r="FK1765" s="5"/>
      <c r="FL1765" s="5"/>
      <c r="FM1765" s="4"/>
      <c r="FN1765" s="6"/>
      <c r="FO1765" s="4"/>
      <c r="FP1765" s="6"/>
      <c r="FQ1765" s="5"/>
      <c r="FR1765" s="5"/>
      <c r="FS1765" s="4"/>
      <c r="FT1765" s="6"/>
      <c r="FU1765" s="4"/>
      <c r="FV1765" s="6"/>
      <c r="FW1765" s="5"/>
      <c r="FX1765" s="5"/>
      <c r="FY1765" s="4"/>
      <c r="FZ1765" s="6"/>
      <c r="GA1765" s="4"/>
      <c r="GB1765" s="6"/>
      <c r="GC1765" s="5"/>
      <c r="GD1765" s="5"/>
      <c r="GE1765" s="4"/>
      <c r="GF1765" s="6"/>
      <c r="GG1765" s="4"/>
      <c r="GH1765" s="6"/>
      <c r="GI1765" s="5"/>
      <c r="GJ1765" s="5"/>
      <c r="GK1765" s="4"/>
      <c r="GL1765" s="6"/>
      <c r="GM1765" s="4"/>
      <c r="GN1765" s="6"/>
      <c r="GO1765" s="5"/>
      <c r="GP1765" s="5"/>
      <c r="GQ1765" s="4"/>
      <c r="GR1765" s="6"/>
      <c r="GS1765" s="4"/>
      <c r="GT1765" s="6"/>
      <c r="GU1765" s="5"/>
      <c r="GV1765" s="5"/>
      <c r="GW1765" s="4"/>
      <c r="GX1765" s="6"/>
      <c r="GY1765" s="4"/>
      <c r="GZ1765" s="6"/>
      <c r="HA1765" s="5"/>
      <c r="HB1765" s="5"/>
      <c r="HC1765" s="4"/>
      <c r="HD1765" s="6"/>
      <c r="HE1765" s="4"/>
      <c r="HF1765" s="6"/>
      <c r="HG1765" s="5"/>
      <c r="HH1765" s="5"/>
      <c r="HI1765" s="4"/>
      <c r="HJ1765" s="6"/>
      <c r="HK1765" s="4"/>
      <c r="HL1765" s="6"/>
      <c r="HM1765" s="5"/>
      <c r="HN1765" s="5"/>
      <c r="HO1765" s="4"/>
      <c r="HP1765" s="6"/>
      <c r="HQ1765" s="4"/>
      <c r="HR1765" s="6"/>
      <c r="HS1765" s="5"/>
      <c r="HT1765" s="5"/>
      <c r="HU1765" s="4"/>
      <c r="HV1765" s="6"/>
      <c r="HW1765" s="4"/>
      <c r="HX1765" s="6"/>
      <c r="HY1765" s="5"/>
      <c r="HZ1765" s="5"/>
      <c r="IA1765" s="4"/>
      <c r="IB1765" s="6"/>
      <c r="IC1765" s="4"/>
      <c r="ID1765" s="6"/>
      <c r="IE1765" s="5"/>
      <c r="IF1765" s="5"/>
      <c r="IG1765" s="4"/>
      <c r="IH1765" s="6"/>
      <c r="II1765" s="4"/>
      <c r="IJ1765" s="6"/>
      <c r="IK1765" s="5"/>
      <c r="IL1765" s="5"/>
      <c r="IM1765" s="4"/>
      <c r="IN1765" s="6"/>
      <c r="IO1765" s="4"/>
      <c r="IP1765" s="6"/>
      <c r="IQ1765" s="5"/>
      <c r="IR1765" s="5"/>
      <c r="IS1765" s="4"/>
      <c r="IT1765" s="6"/>
      <c r="IU1765" s="4"/>
      <c r="IV1765" s="6"/>
      <c r="IW1765" s="5"/>
      <c r="IX1765" s="5"/>
      <c r="IY1765" s="4"/>
      <c r="IZ1765" s="6"/>
      <c r="JA1765" s="4"/>
      <c r="JB1765" s="6"/>
      <c r="JC1765" s="5"/>
      <c r="JD1765" s="5"/>
      <c r="JE1765" s="4"/>
      <c r="JF1765" s="6"/>
      <c r="JG1765" s="4"/>
      <c r="JH1765" s="6"/>
      <c r="JI1765" s="5"/>
      <c r="JJ1765" s="5"/>
      <c r="JK1765" s="4"/>
      <c r="JL1765" s="6"/>
      <c r="JM1765" s="4"/>
      <c r="JN1765" s="6"/>
      <c r="JO1765" s="5"/>
      <c r="JP1765" s="5"/>
      <c r="JQ1765" s="4"/>
      <c r="JR1765" s="6"/>
      <c r="JS1765" s="4"/>
      <c r="JT1765" s="6"/>
      <c r="JU1765" s="5"/>
      <c r="JV1765" s="5"/>
      <c r="JW1765" s="4"/>
      <c r="JX1765" s="6"/>
      <c r="JY1765" s="4"/>
      <c r="JZ1765" s="6"/>
      <c r="KA1765" s="5"/>
      <c r="KB1765" s="5"/>
      <c r="KC1765" s="4"/>
      <c r="KD1765" s="6"/>
      <c r="KE1765" s="4"/>
      <c r="KF1765" s="6"/>
      <c r="KG1765" s="5"/>
      <c r="KH1765" s="5"/>
      <c r="KI1765" s="4"/>
      <c r="KJ1765" s="6"/>
      <c r="KK1765" s="4"/>
      <c r="KL1765" s="6"/>
      <c r="KM1765" s="5"/>
      <c r="KN1765" s="5"/>
    </row>
    <row r="1766">
      <c r="A1766" s="3" t="s">
        <v>85</v>
      </c>
      <c r="B1766" s="3" t="s">
        <v>1170</v>
      </c>
      <c r="C1766" s="3" t="s">
        <v>449</v>
      </c>
      <c r="D1766" s="3" t="s">
        <v>519</v>
      </c>
      <c r="E1766" s="3" t="s">
        <v>1174</v>
      </c>
      <c r="F1766" s="3" t="s">
        <v>1174</v>
      </c>
      <c r="G1766" s="3" t="s">
        <v>1174</v>
      </c>
      <c r="H1766" s="3" t="s">
        <v>351</v>
      </c>
      <c r="I1766" s="3" t="s">
        <v>1643</v>
      </c>
      <c r="J1766" s="3" t="s">
        <v>1340</v>
      </c>
      <c r="K1766" s="4">
        <v>26</v>
      </c>
      <c r="L1766" s="4">
        <f>=ROUNDDOWN(21.6666666666667,0)</f>
      </c>
      <c r="M1766" s="4"/>
      <c r="N1766" s="5"/>
      <c r="O1766" s="4"/>
      <c r="P1766" s="4">
        <f>=ROUNDDOWN({0},0)</f>
      </c>
      <c r="Q1766" s="4"/>
      <c r="R1766" s="5"/>
      <c r="S1766" s="4"/>
      <c r="T1766" s="6"/>
      <c r="U1766" s="4"/>
      <c r="V1766" s="6"/>
      <c r="W1766" s="5"/>
      <c r="X1766" s="5"/>
      <c r="Y1766" s="4"/>
      <c r="Z1766" s="6"/>
      <c r="AA1766" s="4"/>
      <c r="AB1766" s="6"/>
      <c r="AC1766" s="5"/>
      <c r="AD1766" s="5"/>
      <c r="AE1766" s="4"/>
      <c r="AF1766" s="6"/>
      <c r="AG1766" s="4"/>
      <c r="AH1766" s="6"/>
      <c r="AI1766" s="5"/>
      <c r="AJ1766" s="5"/>
      <c r="AK1766" s="4"/>
      <c r="AL1766" s="6"/>
      <c r="AM1766" s="4"/>
      <c r="AN1766" s="6"/>
      <c r="AO1766" s="5"/>
      <c r="AP1766" s="5"/>
      <c r="AQ1766" s="4"/>
      <c r="AR1766" s="6"/>
      <c r="AS1766" s="4"/>
      <c r="AT1766" s="6"/>
      <c r="AU1766" s="5"/>
      <c r="AV1766" s="5"/>
      <c r="AW1766" s="4"/>
      <c r="AX1766" s="6"/>
      <c r="AY1766" s="4"/>
      <c r="AZ1766" s="6"/>
      <c r="BA1766" s="5"/>
      <c r="BB1766" s="5"/>
      <c r="BC1766" s="4"/>
      <c r="BD1766" s="6"/>
      <c r="BE1766" s="4"/>
      <c r="BF1766" s="6"/>
      <c r="BG1766" s="5"/>
      <c r="BH1766" s="5"/>
      <c r="BI1766" s="4"/>
      <c r="BJ1766" s="6"/>
      <c r="BK1766" s="4"/>
      <c r="BL1766" s="6"/>
      <c r="BM1766" s="5"/>
      <c r="BN1766" s="5"/>
      <c r="BO1766" s="4"/>
      <c r="BP1766" s="6"/>
      <c r="BQ1766" s="4"/>
      <c r="BR1766" s="6"/>
      <c r="BS1766" s="5"/>
      <c r="BT1766" s="5"/>
      <c r="BU1766" s="4"/>
      <c r="BV1766" s="6"/>
      <c r="BW1766" s="4"/>
      <c r="BX1766" s="6"/>
      <c r="BY1766" s="5"/>
      <c r="BZ1766" s="5"/>
      <c r="CA1766" s="4"/>
      <c r="CB1766" s="6"/>
      <c r="CC1766" s="4"/>
      <c r="CD1766" s="6"/>
      <c r="CE1766" s="5"/>
      <c r="CF1766" s="5"/>
      <c r="CG1766" s="4"/>
      <c r="CH1766" s="6"/>
      <c r="CI1766" s="4"/>
      <c r="CJ1766" s="6"/>
      <c r="CK1766" s="5"/>
      <c r="CL1766" s="5"/>
      <c r="CM1766" s="4"/>
      <c r="CN1766" s="6"/>
      <c r="CO1766" s="4"/>
      <c r="CP1766" s="6"/>
      <c r="CQ1766" s="5"/>
      <c r="CR1766" s="5"/>
      <c r="CS1766" s="4"/>
      <c r="CT1766" s="6"/>
      <c r="CU1766" s="4"/>
      <c r="CV1766" s="6"/>
      <c r="CW1766" s="5"/>
      <c r="CX1766" s="5"/>
      <c r="CY1766" s="4"/>
      <c r="CZ1766" s="6"/>
      <c r="DA1766" s="4"/>
      <c r="DB1766" s="6"/>
      <c r="DC1766" s="5"/>
      <c r="DD1766" s="5"/>
      <c r="DE1766" s="4"/>
      <c r="DF1766" s="6"/>
      <c r="DG1766" s="4"/>
      <c r="DH1766" s="6"/>
      <c r="DI1766" s="5"/>
      <c r="DJ1766" s="5"/>
      <c r="DK1766" s="4"/>
      <c r="DL1766" s="6"/>
      <c r="DM1766" s="4"/>
      <c r="DN1766" s="6"/>
      <c r="DO1766" s="5"/>
      <c r="DP1766" s="5"/>
      <c r="DQ1766" s="4"/>
      <c r="DR1766" s="6"/>
      <c r="DS1766" s="4"/>
      <c r="DT1766" s="6"/>
      <c r="DU1766" s="5"/>
      <c r="DV1766" s="5"/>
      <c r="DW1766" s="4"/>
      <c r="DX1766" s="6"/>
      <c r="DY1766" s="4"/>
      <c r="DZ1766" s="6"/>
      <c r="EA1766" s="5"/>
      <c r="EB1766" s="5"/>
      <c r="EC1766" s="4"/>
      <c r="ED1766" s="6"/>
      <c r="EE1766" s="4"/>
      <c r="EF1766" s="6"/>
      <c r="EG1766" s="5"/>
      <c r="EH1766" s="5"/>
      <c r="EI1766" s="4"/>
      <c r="EJ1766" s="6"/>
      <c r="EK1766" s="4"/>
      <c r="EL1766" s="6"/>
      <c r="EM1766" s="5"/>
      <c r="EN1766" s="5"/>
      <c r="EO1766" s="4"/>
      <c r="EP1766" s="6"/>
      <c r="EQ1766" s="4"/>
      <c r="ER1766" s="6"/>
      <c r="ES1766" s="5"/>
      <c r="ET1766" s="5"/>
      <c r="EU1766" s="4"/>
      <c r="EV1766" s="6"/>
      <c r="EW1766" s="4"/>
      <c r="EX1766" s="6"/>
      <c r="EY1766" s="5"/>
      <c r="EZ1766" s="5"/>
      <c r="FA1766" s="4"/>
      <c r="FB1766" s="6"/>
      <c r="FC1766" s="4"/>
      <c r="FD1766" s="6"/>
      <c r="FE1766" s="5"/>
      <c r="FF1766" s="5"/>
      <c r="FG1766" s="4"/>
      <c r="FH1766" s="6"/>
      <c r="FI1766" s="4"/>
      <c r="FJ1766" s="6"/>
      <c r="FK1766" s="5"/>
      <c r="FL1766" s="5"/>
      <c r="FM1766" s="4"/>
      <c r="FN1766" s="6"/>
      <c r="FO1766" s="4"/>
      <c r="FP1766" s="6"/>
      <c r="FQ1766" s="5"/>
      <c r="FR1766" s="5"/>
      <c r="FS1766" s="4"/>
      <c r="FT1766" s="6"/>
      <c r="FU1766" s="4"/>
      <c r="FV1766" s="6"/>
      <c r="FW1766" s="5"/>
      <c r="FX1766" s="5"/>
      <c r="FY1766" s="4"/>
      <c r="FZ1766" s="6"/>
      <c r="GA1766" s="4"/>
      <c r="GB1766" s="6"/>
      <c r="GC1766" s="5"/>
      <c r="GD1766" s="5"/>
      <c r="GE1766" s="4"/>
      <c r="GF1766" s="6"/>
      <c r="GG1766" s="4"/>
      <c r="GH1766" s="6"/>
      <c r="GI1766" s="5"/>
      <c r="GJ1766" s="5"/>
      <c r="GK1766" s="4"/>
      <c r="GL1766" s="6"/>
      <c r="GM1766" s="4"/>
      <c r="GN1766" s="6"/>
      <c r="GO1766" s="5"/>
      <c r="GP1766" s="5"/>
      <c r="GQ1766" s="4"/>
      <c r="GR1766" s="6"/>
      <c r="GS1766" s="4"/>
      <c r="GT1766" s="6"/>
      <c r="GU1766" s="5"/>
      <c r="GV1766" s="5"/>
      <c r="GW1766" s="4"/>
      <c r="GX1766" s="6"/>
      <c r="GY1766" s="4"/>
      <c r="GZ1766" s="6"/>
      <c r="HA1766" s="5"/>
      <c r="HB1766" s="5"/>
      <c r="HC1766" s="4"/>
      <c r="HD1766" s="6"/>
      <c r="HE1766" s="4"/>
      <c r="HF1766" s="6"/>
      <c r="HG1766" s="5"/>
      <c r="HH1766" s="5"/>
      <c r="HI1766" s="4"/>
      <c r="HJ1766" s="6"/>
      <c r="HK1766" s="4"/>
      <c r="HL1766" s="6"/>
      <c r="HM1766" s="5"/>
      <c r="HN1766" s="5"/>
      <c r="HO1766" s="4"/>
      <c r="HP1766" s="6"/>
      <c r="HQ1766" s="4"/>
      <c r="HR1766" s="6"/>
      <c r="HS1766" s="5"/>
      <c r="HT1766" s="5"/>
      <c r="HU1766" s="4"/>
      <c r="HV1766" s="6"/>
      <c r="HW1766" s="4"/>
      <c r="HX1766" s="6"/>
      <c r="HY1766" s="5"/>
      <c r="HZ1766" s="5"/>
      <c r="IA1766" s="4"/>
      <c r="IB1766" s="6"/>
      <c r="IC1766" s="4"/>
      <c r="ID1766" s="6"/>
      <c r="IE1766" s="5"/>
      <c r="IF1766" s="5"/>
      <c r="IG1766" s="4"/>
      <c r="IH1766" s="6"/>
      <c r="II1766" s="4"/>
      <c r="IJ1766" s="6"/>
      <c r="IK1766" s="5"/>
      <c r="IL1766" s="5"/>
      <c r="IM1766" s="4"/>
      <c r="IN1766" s="6"/>
      <c r="IO1766" s="4"/>
      <c r="IP1766" s="6"/>
      <c r="IQ1766" s="5"/>
      <c r="IR1766" s="5"/>
      <c r="IS1766" s="4"/>
      <c r="IT1766" s="6"/>
      <c r="IU1766" s="4"/>
      <c r="IV1766" s="6"/>
      <c r="IW1766" s="5"/>
      <c r="IX1766" s="5"/>
      <c r="IY1766" s="4"/>
      <c r="IZ1766" s="6"/>
      <c r="JA1766" s="4"/>
      <c r="JB1766" s="6"/>
      <c r="JC1766" s="5"/>
      <c r="JD1766" s="5"/>
      <c r="JE1766" s="4"/>
      <c r="JF1766" s="6"/>
      <c r="JG1766" s="4"/>
      <c r="JH1766" s="6"/>
      <c r="JI1766" s="5"/>
      <c r="JJ1766" s="5"/>
      <c r="JK1766" s="4"/>
      <c r="JL1766" s="6"/>
      <c r="JM1766" s="4"/>
      <c r="JN1766" s="6"/>
      <c r="JO1766" s="5"/>
      <c r="JP1766" s="5"/>
      <c r="JQ1766" s="4"/>
      <c r="JR1766" s="6"/>
      <c r="JS1766" s="4"/>
      <c r="JT1766" s="6"/>
      <c r="JU1766" s="5"/>
      <c r="JV1766" s="5"/>
      <c r="JW1766" s="4"/>
      <c r="JX1766" s="6"/>
      <c r="JY1766" s="4"/>
      <c r="JZ1766" s="6"/>
      <c r="KA1766" s="5"/>
      <c r="KB1766" s="5"/>
      <c r="KC1766" s="4"/>
      <c r="KD1766" s="6"/>
      <c r="KE1766" s="4"/>
      <c r="KF1766" s="6"/>
      <c r="KG1766" s="5"/>
      <c r="KH1766" s="5"/>
      <c r="KI1766" s="4"/>
      <c r="KJ1766" s="6"/>
      <c r="KK1766" s="4"/>
      <c r="KL1766" s="6"/>
      <c r="KM1766" s="5"/>
      <c r="KN1766" s="5"/>
    </row>
    <row r="1767">
      <c r="A1767" s="3" t="s">
        <v>85</v>
      </c>
      <c r="B1767" s="3" t="s">
        <v>1175</v>
      </c>
      <c r="C1767" s="3" t="s">
        <v>547</v>
      </c>
      <c r="D1767" s="3" t="s">
        <v>712</v>
      </c>
      <c r="E1767" s="3" t="s">
        <v>1179</v>
      </c>
      <c r="F1767" s="3" t="s">
        <v>104</v>
      </c>
      <c r="G1767" s="3" t="s">
        <v>104</v>
      </c>
      <c r="H1767" s="3" t="s">
        <v>104</v>
      </c>
      <c r="I1767" s="3" t="s">
        <v>1421</v>
      </c>
      <c r="J1767" s="3" t="s">
        <v>104</v>
      </c>
      <c r="K1767" s="4"/>
      <c r="L1767" s="4">
        <f>=ROUNDDOWN({0},0)</f>
      </c>
      <c r="M1767" s="4"/>
      <c r="N1767" s="5"/>
      <c r="O1767" s="4"/>
      <c r="P1767" s="4">
        <f>=ROUNDDOWN({0},0)</f>
      </c>
      <c r="Q1767" s="4"/>
      <c r="R1767" s="5"/>
      <c r="S1767" s="4"/>
      <c r="T1767" s="6"/>
      <c r="U1767" s="4"/>
      <c r="V1767" s="6"/>
      <c r="W1767" s="5"/>
      <c r="X1767" s="5"/>
      <c r="Y1767" s="4"/>
      <c r="Z1767" s="6"/>
      <c r="AA1767" s="4"/>
      <c r="AB1767" s="6"/>
      <c r="AC1767" s="5"/>
      <c r="AD1767" s="5"/>
      <c r="AE1767" s="4"/>
      <c r="AF1767" s="6"/>
      <c r="AG1767" s="4"/>
      <c r="AH1767" s="6"/>
      <c r="AI1767" s="5"/>
      <c r="AJ1767" s="5"/>
      <c r="AK1767" s="4"/>
      <c r="AL1767" s="6"/>
      <c r="AM1767" s="4"/>
      <c r="AN1767" s="6"/>
      <c r="AO1767" s="5"/>
      <c r="AP1767" s="5"/>
      <c r="AQ1767" s="4"/>
      <c r="AR1767" s="6"/>
      <c r="AS1767" s="4"/>
      <c r="AT1767" s="6"/>
      <c r="AU1767" s="5"/>
      <c r="AV1767" s="5"/>
      <c r="AW1767" s="4"/>
      <c r="AX1767" s="6"/>
      <c r="AY1767" s="4"/>
      <c r="AZ1767" s="6"/>
      <c r="BA1767" s="5"/>
      <c r="BB1767" s="5"/>
      <c r="BC1767" s="4"/>
      <c r="BD1767" s="6"/>
      <c r="BE1767" s="4"/>
      <c r="BF1767" s="6"/>
      <c r="BG1767" s="5"/>
      <c r="BH1767" s="5"/>
      <c r="BI1767" s="4"/>
      <c r="BJ1767" s="6"/>
      <c r="BK1767" s="4"/>
      <c r="BL1767" s="6"/>
      <c r="BM1767" s="5"/>
      <c r="BN1767" s="5"/>
      <c r="BO1767" s="4"/>
      <c r="BP1767" s="6"/>
      <c r="BQ1767" s="4"/>
      <c r="BR1767" s="6"/>
      <c r="BS1767" s="5"/>
      <c r="BT1767" s="5"/>
      <c r="BU1767" s="4"/>
      <c r="BV1767" s="6"/>
      <c r="BW1767" s="4"/>
      <c r="BX1767" s="6"/>
      <c r="BY1767" s="5"/>
      <c r="BZ1767" s="5"/>
      <c r="CA1767" s="4"/>
      <c r="CB1767" s="6"/>
      <c r="CC1767" s="4"/>
      <c r="CD1767" s="6"/>
      <c r="CE1767" s="5"/>
      <c r="CF1767" s="5"/>
      <c r="CG1767" s="4"/>
      <c r="CH1767" s="6"/>
      <c r="CI1767" s="4"/>
      <c r="CJ1767" s="6"/>
      <c r="CK1767" s="5"/>
      <c r="CL1767" s="5"/>
      <c r="CM1767" s="4"/>
      <c r="CN1767" s="6"/>
      <c r="CO1767" s="4"/>
      <c r="CP1767" s="6"/>
      <c r="CQ1767" s="5"/>
      <c r="CR1767" s="5"/>
      <c r="CS1767" s="4"/>
      <c r="CT1767" s="6"/>
      <c r="CU1767" s="4"/>
      <c r="CV1767" s="6"/>
      <c r="CW1767" s="5"/>
      <c r="CX1767" s="5"/>
      <c r="CY1767" s="4"/>
      <c r="CZ1767" s="6"/>
      <c r="DA1767" s="4"/>
      <c r="DB1767" s="6"/>
      <c r="DC1767" s="5"/>
      <c r="DD1767" s="5"/>
      <c r="DE1767" s="4"/>
      <c r="DF1767" s="6"/>
      <c r="DG1767" s="4"/>
      <c r="DH1767" s="6"/>
      <c r="DI1767" s="5"/>
      <c r="DJ1767" s="5"/>
      <c r="DK1767" s="4"/>
      <c r="DL1767" s="6"/>
      <c r="DM1767" s="4"/>
      <c r="DN1767" s="6"/>
      <c r="DO1767" s="5"/>
      <c r="DP1767" s="5"/>
      <c r="DQ1767" s="4"/>
      <c r="DR1767" s="6"/>
      <c r="DS1767" s="4"/>
      <c r="DT1767" s="6"/>
      <c r="DU1767" s="5"/>
      <c r="DV1767" s="5"/>
      <c r="DW1767" s="4"/>
      <c r="DX1767" s="6"/>
      <c r="DY1767" s="4"/>
      <c r="DZ1767" s="6"/>
      <c r="EA1767" s="5"/>
      <c r="EB1767" s="5"/>
      <c r="EC1767" s="4"/>
      <c r="ED1767" s="6"/>
      <c r="EE1767" s="4"/>
      <c r="EF1767" s="6"/>
      <c r="EG1767" s="5"/>
      <c r="EH1767" s="5"/>
      <c r="EI1767" s="4"/>
      <c r="EJ1767" s="6"/>
      <c r="EK1767" s="4"/>
      <c r="EL1767" s="6"/>
      <c r="EM1767" s="5"/>
      <c r="EN1767" s="5"/>
      <c r="EO1767" s="4"/>
      <c r="EP1767" s="6"/>
      <c r="EQ1767" s="4"/>
      <c r="ER1767" s="6"/>
      <c r="ES1767" s="5"/>
      <c r="ET1767" s="5"/>
      <c r="EU1767" s="4"/>
      <c r="EV1767" s="6"/>
      <c r="EW1767" s="4"/>
      <c r="EX1767" s="6"/>
      <c r="EY1767" s="5"/>
      <c r="EZ1767" s="5"/>
      <c r="FA1767" s="4"/>
      <c r="FB1767" s="6"/>
      <c r="FC1767" s="4"/>
      <c r="FD1767" s="6"/>
      <c r="FE1767" s="5"/>
      <c r="FF1767" s="5"/>
      <c r="FG1767" s="4"/>
      <c r="FH1767" s="6"/>
      <c r="FI1767" s="4"/>
      <c r="FJ1767" s="6"/>
      <c r="FK1767" s="5"/>
      <c r="FL1767" s="5"/>
      <c r="FM1767" s="4"/>
      <c r="FN1767" s="6"/>
      <c r="FO1767" s="4"/>
      <c r="FP1767" s="6"/>
      <c r="FQ1767" s="5"/>
      <c r="FR1767" s="5"/>
      <c r="FS1767" s="4"/>
      <c r="FT1767" s="6"/>
      <c r="FU1767" s="4"/>
      <c r="FV1767" s="6"/>
      <c r="FW1767" s="5"/>
      <c r="FX1767" s="5"/>
      <c r="FY1767" s="4"/>
      <c r="FZ1767" s="6"/>
      <c r="GA1767" s="4"/>
      <c r="GB1767" s="6"/>
      <c r="GC1767" s="5"/>
      <c r="GD1767" s="5"/>
      <c r="GE1767" s="4"/>
      <c r="GF1767" s="6"/>
      <c r="GG1767" s="4"/>
      <c r="GH1767" s="6"/>
      <c r="GI1767" s="5"/>
      <c r="GJ1767" s="5"/>
      <c r="GK1767" s="4"/>
      <c r="GL1767" s="6"/>
      <c r="GM1767" s="4"/>
      <c r="GN1767" s="6"/>
      <c r="GO1767" s="5"/>
      <c r="GP1767" s="5"/>
      <c r="GQ1767" s="4"/>
      <c r="GR1767" s="6"/>
      <c r="GS1767" s="4"/>
      <c r="GT1767" s="6"/>
      <c r="GU1767" s="5"/>
      <c r="GV1767" s="5"/>
      <c r="GW1767" s="4"/>
      <c r="GX1767" s="6"/>
      <c r="GY1767" s="4"/>
      <c r="GZ1767" s="6"/>
      <c r="HA1767" s="5"/>
      <c r="HB1767" s="5"/>
      <c r="HC1767" s="4"/>
      <c r="HD1767" s="6"/>
      <c r="HE1767" s="4"/>
      <c r="HF1767" s="6"/>
      <c r="HG1767" s="5"/>
      <c r="HH1767" s="5"/>
      <c r="HI1767" s="4"/>
      <c r="HJ1767" s="6"/>
      <c r="HK1767" s="4"/>
      <c r="HL1767" s="6"/>
      <c r="HM1767" s="5"/>
      <c r="HN1767" s="5"/>
      <c r="HO1767" s="4"/>
      <c r="HP1767" s="6"/>
      <c r="HQ1767" s="4"/>
      <c r="HR1767" s="6"/>
      <c r="HS1767" s="5"/>
      <c r="HT1767" s="5"/>
      <c r="HU1767" s="4"/>
      <c r="HV1767" s="6"/>
      <c r="HW1767" s="4"/>
      <c r="HX1767" s="6"/>
      <c r="HY1767" s="5"/>
      <c r="HZ1767" s="5"/>
      <c r="IA1767" s="4"/>
      <c r="IB1767" s="6"/>
      <c r="IC1767" s="4"/>
      <c r="ID1767" s="6"/>
      <c r="IE1767" s="5"/>
      <c r="IF1767" s="5"/>
      <c r="IG1767" s="4"/>
      <c r="IH1767" s="6"/>
      <c r="II1767" s="4"/>
      <c r="IJ1767" s="6"/>
      <c r="IK1767" s="5"/>
      <c r="IL1767" s="5"/>
      <c r="IM1767" s="4"/>
      <c r="IN1767" s="6"/>
      <c r="IO1767" s="4"/>
      <c r="IP1767" s="6"/>
      <c r="IQ1767" s="5"/>
      <c r="IR1767" s="5"/>
      <c r="IS1767" s="4"/>
      <c r="IT1767" s="6"/>
      <c r="IU1767" s="4"/>
      <c r="IV1767" s="6"/>
      <c r="IW1767" s="5"/>
      <c r="IX1767" s="5"/>
      <c r="IY1767" s="4"/>
      <c r="IZ1767" s="6"/>
      <c r="JA1767" s="4"/>
      <c r="JB1767" s="6"/>
      <c r="JC1767" s="5"/>
      <c r="JD1767" s="5"/>
      <c r="JE1767" s="4"/>
      <c r="JF1767" s="6"/>
      <c r="JG1767" s="4"/>
      <c r="JH1767" s="6"/>
      <c r="JI1767" s="5"/>
      <c r="JJ1767" s="5"/>
      <c r="JK1767" s="4"/>
      <c r="JL1767" s="6"/>
      <c r="JM1767" s="4"/>
      <c r="JN1767" s="6"/>
      <c r="JO1767" s="5"/>
      <c r="JP1767" s="5"/>
      <c r="JQ1767" s="4"/>
      <c r="JR1767" s="6"/>
      <c r="JS1767" s="4"/>
      <c r="JT1767" s="6"/>
      <c r="JU1767" s="5"/>
      <c r="JV1767" s="5"/>
      <c r="JW1767" s="4"/>
      <c r="JX1767" s="6"/>
      <c r="JY1767" s="4"/>
      <c r="JZ1767" s="6"/>
      <c r="KA1767" s="5"/>
      <c r="KB1767" s="5"/>
      <c r="KC1767" s="4"/>
      <c r="KD1767" s="6"/>
      <c r="KE1767" s="4"/>
      <c r="KF1767" s="6"/>
      <c r="KG1767" s="5"/>
      <c r="KH1767" s="5"/>
      <c r="KI1767" s="4"/>
      <c r="KJ1767" s="6"/>
      <c r="KK1767" s="4"/>
      <c r="KL1767" s="6"/>
      <c r="KM1767" s="5"/>
      <c r="KN1767" s="5"/>
    </row>
    <row r="1768">
      <c r="A1768" s="3" t="s">
        <v>85</v>
      </c>
      <c r="B1768" s="3" t="s">
        <v>1175</v>
      </c>
      <c r="C1768" s="3" t="s">
        <v>547</v>
      </c>
      <c r="D1768" s="3" t="s">
        <v>712</v>
      </c>
      <c r="E1768" s="3" t="s">
        <v>928</v>
      </c>
      <c r="F1768" s="3" t="s">
        <v>104</v>
      </c>
      <c r="G1768" s="3" t="s">
        <v>104</v>
      </c>
      <c r="H1768" s="3" t="s">
        <v>104</v>
      </c>
      <c r="I1768" s="3" t="s">
        <v>1384</v>
      </c>
      <c r="J1768" s="3" t="s">
        <v>104</v>
      </c>
      <c r="K1768" s="4"/>
      <c r="L1768" s="4">
        <f>=ROUNDDOWN({0},0)</f>
      </c>
      <c r="M1768" s="4"/>
      <c r="N1768" s="5"/>
      <c r="O1768" s="4"/>
      <c r="P1768" s="4">
        <f>=ROUNDDOWN({0},0)</f>
      </c>
      <c r="Q1768" s="4"/>
      <c r="R1768" s="5"/>
      <c r="S1768" s="4"/>
      <c r="T1768" s="6"/>
      <c r="U1768" s="4"/>
      <c r="V1768" s="6"/>
      <c r="W1768" s="5"/>
      <c r="X1768" s="5"/>
      <c r="Y1768" s="4"/>
      <c r="Z1768" s="6"/>
      <c r="AA1768" s="4"/>
      <c r="AB1768" s="6"/>
      <c r="AC1768" s="5"/>
      <c r="AD1768" s="5"/>
      <c r="AE1768" s="4"/>
      <c r="AF1768" s="6"/>
      <c r="AG1768" s="4"/>
      <c r="AH1768" s="6"/>
      <c r="AI1768" s="5"/>
      <c r="AJ1768" s="5"/>
      <c r="AK1768" s="4"/>
      <c r="AL1768" s="6"/>
      <c r="AM1768" s="4"/>
      <c r="AN1768" s="6"/>
      <c r="AO1768" s="5"/>
      <c r="AP1768" s="5"/>
      <c r="AQ1768" s="4"/>
      <c r="AR1768" s="6"/>
      <c r="AS1768" s="4"/>
      <c r="AT1768" s="6"/>
      <c r="AU1768" s="5"/>
      <c r="AV1768" s="5"/>
      <c r="AW1768" s="4"/>
      <c r="AX1768" s="6"/>
      <c r="AY1768" s="4"/>
      <c r="AZ1768" s="6"/>
      <c r="BA1768" s="5"/>
      <c r="BB1768" s="5"/>
      <c r="BC1768" s="4"/>
      <c r="BD1768" s="6"/>
      <c r="BE1768" s="4"/>
      <c r="BF1768" s="6"/>
      <c r="BG1768" s="5"/>
      <c r="BH1768" s="5"/>
      <c r="BI1768" s="4"/>
      <c r="BJ1768" s="6"/>
      <c r="BK1768" s="4"/>
      <c r="BL1768" s="6"/>
      <c r="BM1768" s="5"/>
      <c r="BN1768" s="5"/>
      <c r="BO1768" s="4"/>
      <c r="BP1768" s="6"/>
      <c r="BQ1768" s="4"/>
      <c r="BR1768" s="6"/>
      <c r="BS1768" s="5"/>
      <c r="BT1768" s="5"/>
      <c r="BU1768" s="4"/>
      <c r="BV1768" s="6"/>
      <c r="BW1768" s="4"/>
      <c r="BX1768" s="6"/>
      <c r="BY1768" s="5"/>
      <c r="BZ1768" s="5"/>
      <c r="CA1768" s="4"/>
      <c r="CB1768" s="6"/>
      <c r="CC1768" s="4"/>
      <c r="CD1768" s="6"/>
      <c r="CE1768" s="5"/>
      <c r="CF1768" s="5"/>
      <c r="CG1768" s="4"/>
      <c r="CH1768" s="6"/>
      <c r="CI1768" s="4"/>
      <c r="CJ1768" s="6"/>
      <c r="CK1768" s="5"/>
      <c r="CL1768" s="5"/>
      <c r="CM1768" s="4"/>
      <c r="CN1768" s="6"/>
      <c r="CO1768" s="4"/>
      <c r="CP1768" s="6"/>
      <c r="CQ1768" s="5"/>
      <c r="CR1768" s="5"/>
      <c r="CS1768" s="4"/>
      <c r="CT1768" s="6"/>
      <c r="CU1768" s="4"/>
      <c r="CV1768" s="6"/>
      <c r="CW1768" s="5"/>
      <c r="CX1768" s="5"/>
      <c r="CY1768" s="4"/>
      <c r="CZ1768" s="6"/>
      <c r="DA1768" s="4"/>
      <c r="DB1768" s="6"/>
      <c r="DC1768" s="5"/>
      <c r="DD1768" s="5"/>
      <c r="DE1768" s="4"/>
      <c r="DF1768" s="6"/>
      <c r="DG1768" s="4"/>
      <c r="DH1768" s="6"/>
      <c r="DI1768" s="5"/>
      <c r="DJ1768" s="5"/>
      <c r="DK1768" s="4"/>
      <c r="DL1768" s="6"/>
      <c r="DM1768" s="4"/>
      <c r="DN1768" s="6"/>
      <c r="DO1768" s="5"/>
      <c r="DP1768" s="5"/>
      <c r="DQ1768" s="4"/>
      <c r="DR1768" s="6"/>
      <c r="DS1768" s="4"/>
      <c r="DT1768" s="6"/>
      <c r="DU1768" s="5"/>
      <c r="DV1768" s="5"/>
      <c r="DW1768" s="4"/>
      <c r="DX1768" s="6"/>
      <c r="DY1768" s="4"/>
      <c r="DZ1768" s="6"/>
      <c r="EA1768" s="5"/>
      <c r="EB1768" s="5"/>
      <c r="EC1768" s="4"/>
      <c r="ED1768" s="6"/>
      <c r="EE1768" s="4"/>
      <c r="EF1768" s="6"/>
      <c r="EG1768" s="5"/>
      <c r="EH1768" s="5"/>
      <c r="EI1768" s="4"/>
      <c r="EJ1768" s="6"/>
      <c r="EK1768" s="4"/>
      <c r="EL1768" s="6"/>
      <c r="EM1768" s="5"/>
      <c r="EN1768" s="5"/>
      <c r="EO1768" s="4"/>
      <c r="EP1768" s="6"/>
      <c r="EQ1768" s="4"/>
      <c r="ER1768" s="6"/>
      <c r="ES1768" s="5"/>
      <c r="ET1768" s="5"/>
      <c r="EU1768" s="4"/>
      <c r="EV1768" s="6"/>
      <c r="EW1768" s="4"/>
      <c r="EX1768" s="6"/>
      <c r="EY1768" s="5"/>
      <c r="EZ1768" s="5"/>
      <c r="FA1768" s="4"/>
      <c r="FB1768" s="6"/>
      <c r="FC1768" s="4"/>
      <c r="FD1768" s="6"/>
      <c r="FE1768" s="5"/>
      <c r="FF1768" s="5"/>
      <c r="FG1768" s="4"/>
      <c r="FH1768" s="6"/>
      <c r="FI1768" s="4"/>
      <c r="FJ1768" s="6"/>
      <c r="FK1768" s="5"/>
      <c r="FL1768" s="5"/>
      <c r="FM1768" s="4"/>
      <c r="FN1768" s="6"/>
      <c r="FO1768" s="4"/>
      <c r="FP1768" s="6"/>
      <c r="FQ1768" s="5"/>
      <c r="FR1768" s="5"/>
      <c r="FS1768" s="4"/>
      <c r="FT1768" s="6"/>
      <c r="FU1768" s="4"/>
      <c r="FV1768" s="6"/>
      <c r="FW1768" s="5"/>
      <c r="FX1768" s="5"/>
      <c r="FY1768" s="4"/>
      <c r="FZ1768" s="6"/>
      <c r="GA1768" s="4"/>
      <c r="GB1768" s="6"/>
      <c r="GC1768" s="5"/>
      <c r="GD1768" s="5"/>
      <c r="GE1768" s="4"/>
      <c r="GF1768" s="6"/>
      <c r="GG1768" s="4"/>
      <c r="GH1768" s="6"/>
      <c r="GI1768" s="5"/>
      <c r="GJ1768" s="5"/>
      <c r="GK1768" s="4"/>
      <c r="GL1768" s="6"/>
      <c r="GM1768" s="4"/>
      <c r="GN1768" s="6"/>
      <c r="GO1768" s="5"/>
      <c r="GP1768" s="5"/>
      <c r="GQ1768" s="4"/>
      <c r="GR1768" s="6"/>
      <c r="GS1768" s="4"/>
      <c r="GT1768" s="6"/>
      <c r="GU1768" s="5"/>
      <c r="GV1768" s="5"/>
      <c r="GW1768" s="4"/>
      <c r="GX1768" s="6"/>
      <c r="GY1768" s="4"/>
      <c r="GZ1768" s="6"/>
      <c r="HA1768" s="5"/>
      <c r="HB1768" s="5"/>
      <c r="HC1768" s="4"/>
      <c r="HD1768" s="6"/>
      <c r="HE1768" s="4"/>
      <c r="HF1768" s="6"/>
      <c r="HG1768" s="5"/>
      <c r="HH1768" s="5"/>
      <c r="HI1768" s="4"/>
      <c r="HJ1768" s="6"/>
      <c r="HK1768" s="4"/>
      <c r="HL1768" s="6"/>
      <c r="HM1768" s="5"/>
      <c r="HN1768" s="5"/>
      <c r="HO1768" s="4"/>
      <c r="HP1768" s="6"/>
      <c r="HQ1768" s="4"/>
      <c r="HR1768" s="6"/>
      <c r="HS1768" s="5"/>
      <c r="HT1768" s="5"/>
      <c r="HU1768" s="4"/>
      <c r="HV1768" s="6"/>
      <c r="HW1768" s="4"/>
      <c r="HX1768" s="6"/>
      <c r="HY1768" s="5"/>
      <c r="HZ1768" s="5"/>
      <c r="IA1768" s="4"/>
      <c r="IB1768" s="6"/>
      <c r="IC1768" s="4"/>
      <c r="ID1768" s="6"/>
      <c r="IE1768" s="5"/>
      <c r="IF1768" s="5"/>
      <c r="IG1768" s="4"/>
      <c r="IH1768" s="6"/>
      <c r="II1768" s="4"/>
      <c r="IJ1768" s="6"/>
      <c r="IK1768" s="5"/>
      <c r="IL1768" s="5"/>
      <c r="IM1768" s="4"/>
      <c r="IN1768" s="6"/>
      <c r="IO1768" s="4"/>
      <c r="IP1768" s="6"/>
      <c r="IQ1768" s="5"/>
      <c r="IR1768" s="5"/>
      <c r="IS1768" s="4"/>
      <c r="IT1768" s="6"/>
      <c r="IU1768" s="4"/>
      <c r="IV1768" s="6"/>
      <c r="IW1768" s="5"/>
      <c r="IX1768" s="5"/>
      <c r="IY1768" s="4"/>
      <c r="IZ1768" s="6"/>
      <c r="JA1768" s="4"/>
      <c r="JB1768" s="6"/>
      <c r="JC1768" s="5"/>
      <c r="JD1768" s="5"/>
      <c r="JE1768" s="4"/>
      <c r="JF1768" s="6"/>
      <c r="JG1768" s="4"/>
      <c r="JH1768" s="6"/>
      <c r="JI1768" s="5"/>
      <c r="JJ1768" s="5"/>
      <c r="JK1768" s="4"/>
      <c r="JL1768" s="6"/>
      <c r="JM1768" s="4"/>
      <c r="JN1768" s="6"/>
      <c r="JO1768" s="5"/>
      <c r="JP1768" s="5"/>
      <c r="JQ1768" s="4"/>
      <c r="JR1768" s="6"/>
      <c r="JS1768" s="4"/>
      <c r="JT1768" s="6"/>
      <c r="JU1768" s="5"/>
      <c r="JV1768" s="5"/>
      <c r="JW1768" s="4"/>
      <c r="JX1768" s="6"/>
      <c r="JY1768" s="4"/>
      <c r="JZ1768" s="6"/>
      <c r="KA1768" s="5"/>
      <c r="KB1768" s="5"/>
      <c r="KC1768" s="4"/>
      <c r="KD1768" s="6"/>
      <c r="KE1768" s="4"/>
      <c r="KF1768" s="6"/>
      <c r="KG1768" s="5"/>
      <c r="KH1768" s="5"/>
      <c r="KI1768" s="4"/>
      <c r="KJ1768" s="6"/>
      <c r="KK1768" s="4"/>
      <c r="KL1768" s="6"/>
      <c r="KM1768" s="5"/>
      <c r="KN1768" s="5"/>
    </row>
    <row r="1769">
      <c r="A1769" s="3" t="s">
        <v>85</v>
      </c>
      <c r="B1769" s="3" t="s">
        <v>1175</v>
      </c>
      <c r="C1769" s="3" t="s">
        <v>547</v>
      </c>
      <c r="D1769" s="3" t="s">
        <v>712</v>
      </c>
      <c r="E1769" s="3" t="s">
        <v>955</v>
      </c>
      <c r="F1769" s="3" t="s">
        <v>104</v>
      </c>
      <c r="G1769" s="3" t="s">
        <v>104</v>
      </c>
      <c r="H1769" s="3" t="s">
        <v>104</v>
      </c>
      <c r="I1769" s="3" t="s">
        <v>1320</v>
      </c>
      <c r="J1769" s="3" t="s">
        <v>104</v>
      </c>
      <c r="K1769" s="4"/>
      <c r="L1769" s="4">
        <f>=ROUNDDOWN({0},0)</f>
      </c>
      <c r="M1769" s="4"/>
      <c r="N1769" s="5"/>
      <c r="O1769" s="4"/>
      <c r="P1769" s="4">
        <f>=ROUNDDOWN({0},0)</f>
      </c>
      <c r="Q1769" s="4"/>
      <c r="R1769" s="5"/>
      <c r="S1769" s="4"/>
      <c r="T1769" s="6"/>
      <c r="U1769" s="4"/>
      <c r="V1769" s="6"/>
      <c r="W1769" s="5"/>
      <c r="X1769" s="5"/>
      <c r="Y1769" s="4"/>
      <c r="Z1769" s="6"/>
      <c r="AA1769" s="4"/>
      <c r="AB1769" s="6"/>
      <c r="AC1769" s="5"/>
      <c r="AD1769" s="5"/>
      <c r="AE1769" s="4"/>
      <c r="AF1769" s="6"/>
      <c r="AG1769" s="4"/>
      <c r="AH1769" s="6"/>
      <c r="AI1769" s="5"/>
      <c r="AJ1769" s="5"/>
      <c r="AK1769" s="4"/>
      <c r="AL1769" s="6"/>
      <c r="AM1769" s="4"/>
      <c r="AN1769" s="6"/>
      <c r="AO1769" s="5"/>
      <c r="AP1769" s="5"/>
      <c r="AQ1769" s="4"/>
      <c r="AR1769" s="6"/>
      <c r="AS1769" s="4"/>
      <c r="AT1769" s="6"/>
      <c r="AU1769" s="5"/>
      <c r="AV1769" s="5"/>
      <c r="AW1769" s="4"/>
      <c r="AX1769" s="6"/>
      <c r="AY1769" s="4"/>
      <c r="AZ1769" s="6"/>
      <c r="BA1769" s="5"/>
      <c r="BB1769" s="5"/>
      <c r="BC1769" s="4"/>
      <c r="BD1769" s="6"/>
      <c r="BE1769" s="4"/>
      <c r="BF1769" s="6"/>
      <c r="BG1769" s="5"/>
      <c r="BH1769" s="5"/>
      <c r="BI1769" s="4"/>
      <c r="BJ1769" s="6"/>
      <c r="BK1769" s="4"/>
      <c r="BL1769" s="6"/>
      <c r="BM1769" s="5"/>
      <c r="BN1769" s="5"/>
      <c r="BO1769" s="4"/>
      <c r="BP1769" s="6"/>
      <c r="BQ1769" s="4"/>
      <c r="BR1769" s="6"/>
      <c r="BS1769" s="5"/>
      <c r="BT1769" s="5"/>
      <c r="BU1769" s="4"/>
      <c r="BV1769" s="6"/>
      <c r="BW1769" s="4"/>
      <c r="BX1769" s="6"/>
      <c r="BY1769" s="5"/>
      <c r="BZ1769" s="5"/>
      <c r="CA1769" s="4"/>
      <c r="CB1769" s="6"/>
      <c r="CC1769" s="4"/>
      <c r="CD1769" s="6"/>
      <c r="CE1769" s="5"/>
      <c r="CF1769" s="5"/>
      <c r="CG1769" s="4"/>
      <c r="CH1769" s="6"/>
      <c r="CI1769" s="4"/>
      <c r="CJ1769" s="6"/>
      <c r="CK1769" s="5"/>
      <c r="CL1769" s="5"/>
      <c r="CM1769" s="4"/>
      <c r="CN1769" s="6"/>
      <c r="CO1769" s="4"/>
      <c r="CP1769" s="6"/>
      <c r="CQ1769" s="5"/>
      <c r="CR1769" s="5"/>
      <c r="CS1769" s="4"/>
      <c r="CT1769" s="6"/>
      <c r="CU1769" s="4"/>
      <c r="CV1769" s="6"/>
      <c r="CW1769" s="5"/>
      <c r="CX1769" s="5"/>
      <c r="CY1769" s="4"/>
      <c r="CZ1769" s="6"/>
      <c r="DA1769" s="4"/>
      <c r="DB1769" s="6"/>
      <c r="DC1769" s="5"/>
      <c r="DD1769" s="5"/>
      <c r="DE1769" s="4"/>
      <c r="DF1769" s="6"/>
      <c r="DG1769" s="4"/>
      <c r="DH1769" s="6"/>
      <c r="DI1769" s="5"/>
      <c r="DJ1769" s="5"/>
      <c r="DK1769" s="4"/>
      <c r="DL1769" s="6"/>
      <c r="DM1769" s="4"/>
      <c r="DN1769" s="6"/>
      <c r="DO1769" s="5"/>
      <c r="DP1769" s="5"/>
      <c r="DQ1769" s="4"/>
      <c r="DR1769" s="6"/>
      <c r="DS1769" s="4"/>
      <c r="DT1769" s="6"/>
      <c r="DU1769" s="5"/>
      <c r="DV1769" s="5"/>
      <c r="DW1769" s="4"/>
      <c r="DX1769" s="6"/>
      <c r="DY1769" s="4"/>
      <c r="DZ1769" s="6"/>
      <c r="EA1769" s="5"/>
      <c r="EB1769" s="5"/>
      <c r="EC1769" s="4"/>
      <c r="ED1769" s="6"/>
      <c r="EE1769" s="4"/>
      <c r="EF1769" s="6"/>
      <c r="EG1769" s="5"/>
      <c r="EH1769" s="5"/>
      <c r="EI1769" s="4"/>
      <c r="EJ1769" s="6"/>
      <c r="EK1769" s="4"/>
      <c r="EL1769" s="6"/>
      <c r="EM1769" s="5"/>
      <c r="EN1769" s="5"/>
      <c r="EO1769" s="4"/>
      <c r="EP1769" s="6"/>
      <c r="EQ1769" s="4"/>
      <c r="ER1769" s="6"/>
      <c r="ES1769" s="5"/>
      <c r="ET1769" s="5"/>
      <c r="EU1769" s="4"/>
      <c r="EV1769" s="6"/>
      <c r="EW1769" s="4"/>
      <c r="EX1769" s="6"/>
      <c r="EY1769" s="5"/>
      <c r="EZ1769" s="5"/>
      <c r="FA1769" s="4"/>
      <c r="FB1769" s="6"/>
      <c r="FC1769" s="4"/>
      <c r="FD1769" s="6"/>
      <c r="FE1769" s="5"/>
      <c r="FF1769" s="5"/>
      <c r="FG1769" s="4"/>
      <c r="FH1769" s="6"/>
      <c r="FI1769" s="4"/>
      <c r="FJ1769" s="6"/>
      <c r="FK1769" s="5"/>
      <c r="FL1769" s="5"/>
      <c r="FM1769" s="4"/>
      <c r="FN1769" s="6"/>
      <c r="FO1769" s="4"/>
      <c r="FP1769" s="6"/>
      <c r="FQ1769" s="5"/>
      <c r="FR1769" s="5"/>
      <c r="FS1769" s="4"/>
      <c r="FT1769" s="6"/>
      <c r="FU1769" s="4"/>
      <c r="FV1769" s="6"/>
      <c r="FW1769" s="5"/>
      <c r="FX1769" s="5"/>
      <c r="FY1769" s="4"/>
      <c r="FZ1769" s="6"/>
      <c r="GA1769" s="4"/>
      <c r="GB1769" s="6"/>
      <c r="GC1769" s="5"/>
      <c r="GD1769" s="5"/>
      <c r="GE1769" s="4"/>
      <c r="GF1769" s="6"/>
      <c r="GG1769" s="4"/>
      <c r="GH1769" s="6"/>
      <c r="GI1769" s="5"/>
      <c r="GJ1769" s="5"/>
      <c r="GK1769" s="4"/>
      <c r="GL1769" s="6"/>
      <c r="GM1769" s="4"/>
      <c r="GN1769" s="6"/>
      <c r="GO1769" s="5"/>
      <c r="GP1769" s="5"/>
      <c r="GQ1769" s="4"/>
      <c r="GR1769" s="6"/>
      <c r="GS1769" s="4"/>
      <c r="GT1769" s="6"/>
      <c r="GU1769" s="5"/>
      <c r="GV1769" s="5"/>
      <c r="GW1769" s="4"/>
      <c r="GX1769" s="6"/>
      <c r="GY1769" s="4"/>
      <c r="GZ1769" s="6"/>
      <c r="HA1769" s="5"/>
      <c r="HB1769" s="5"/>
      <c r="HC1769" s="4"/>
      <c r="HD1769" s="6"/>
      <c r="HE1769" s="4"/>
      <c r="HF1769" s="6"/>
      <c r="HG1769" s="5"/>
      <c r="HH1769" s="5"/>
      <c r="HI1769" s="4"/>
      <c r="HJ1769" s="6"/>
      <c r="HK1769" s="4"/>
      <c r="HL1769" s="6"/>
      <c r="HM1769" s="5"/>
      <c r="HN1769" s="5"/>
      <c r="HO1769" s="4"/>
      <c r="HP1769" s="6"/>
      <c r="HQ1769" s="4"/>
      <c r="HR1769" s="6"/>
      <c r="HS1769" s="5"/>
      <c r="HT1769" s="5"/>
      <c r="HU1769" s="4"/>
      <c r="HV1769" s="6"/>
      <c r="HW1769" s="4"/>
      <c r="HX1769" s="6"/>
      <c r="HY1769" s="5"/>
      <c r="HZ1769" s="5"/>
      <c r="IA1769" s="4"/>
      <c r="IB1769" s="6"/>
      <c r="IC1769" s="4"/>
      <c r="ID1769" s="6"/>
      <c r="IE1769" s="5"/>
      <c r="IF1769" s="5"/>
      <c r="IG1769" s="4"/>
      <c r="IH1769" s="6"/>
      <c r="II1769" s="4"/>
      <c r="IJ1769" s="6"/>
      <c r="IK1769" s="5"/>
      <c r="IL1769" s="5"/>
      <c r="IM1769" s="4"/>
      <c r="IN1769" s="6"/>
      <c r="IO1769" s="4"/>
      <c r="IP1769" s="6"/>
      <c r="IQ1769" s="5"/>
      <c r="IR1769" s="5"/>
      <c r="IS1769" s="4"/>
      <c r="IT1769" s="6"/>
      <c r="IU1769" s="4"/>
      <c r="IV1769" s="6"/>
      <c r="IW1769" s="5"/>
      <c r="IX1769" s="5"/>
      <c r="IY1769" s="4"/>
      <c r="IZ1769" s="6"/>
      <c r="JA1769" s="4"/>
      <c r="JB1769" s="6"/>
      <c r="JC1769" s="5"/>
      <c r="JD1769" s="5"/>
      <c r="JE1769" s="4"/>
      <c r="JF1769" s="6"/>
      <c r="JG1769" s="4"/>
      <c r="JH1769" s="6"/>
      <c r="JI1769" s="5"/>
      <c r="JJ1769" s="5"/>
      <c r="JK1769" s="4"/>
      <c r="JL1769" s="6"/>
      <c r="JM1769" s="4"/>
      <c r="JN1769" s="6"/>
      <c r="JO1769" s="5"/>
      <c r="JP1769" s="5"/>
      <c r="JQ1769" s="4"/>
      <c r="JR1769" s="6"/>
      <c r="JS1769" s="4"/>
      <c r="JT1769" s="6"/>
      <c r="JU1769" s="5"/>
      <c r="JV1769" s="5"/>
      <c r="JW1769" s="4"/>
      <c r="JX1769" s="6"/>
      <c r="JY1769" s="4"/>
      <c r="JZ1769" s="6"/>
      <c r="KA1769" s="5"/>
      <c r="KB1769" s="5"/>
      <c r="KC1769" s="4"/>
      <c r="KD1769" s="6"/>
      <c r="KE1769" s="4"/>
      <c r="KF1769" s="6"/>
      <c r="KG1769" s="5"/>
      <c r="KH1769" s="5"/>
      <c r="KI1769" s="4"/>
      <c r="KJ1769" s="6"/>
      <c r="KK1769" s="4"/>
      <c r="KL1769" s="6"/>
      <c r="KM1769" s="5"/>
      <c r="KN1769" s="5"/>
    </row>
    <row r="1770">
      <c r="A1770" s="3" t="s">
        <v>85</v>
      </c>
      <c r="B1770" s="3" t="s">
        <v>1175</v>
      </c>
      <c r="C1770" s="3" t="s">
        <v>547</v>
      </c>
      <c r="D1770" s="3" t="s">
        <v>712</v>
      </c>
      <c r="E1770" s="3" t="s">
        <v>1178</v>
      </c>
      <c r="F1770" s="3" t="s">
        <v>104</v>
      </c>
      <c r="G1770" s="3" t="s">
        <v>104</v>
      </c>
      <c r="H1770" s="3" t="s">
        <v>104</v>
      </c>
      <c r="I1770" s="3" t="s">
        <v>1487</v>
      </c>
      <c r="J1770" s="3" t="s">
        <v>104</v>
      </c>
      <c r="K1770" s="4"/>
      <c r="L1770" s="4">
        <f>=ROUNDDOWN({0},0)</f>
      </c>
      <c r="M1770" s="4"/>
      <c r="N1770" s="5"/>
      <c r="O1770" s="4"/>
      <c r="P1770" s="4">
        <f>=ROUNDDOWN({0},0)</f>
      </c>
      <c r="Q1770" s="4"/>
      <c r="R1770" s="5"/>
      <c r="S1770" s="4"/>
      <c r="T1770" s="6"/>
      <c r="U1770" s="4"/>
      <c r="V1770" s="6"/>
      <c r="W1770" s="5"/>
      <c r="X1770" s="5"/>
      <c r="Y1770" s="4"/>
      <c r="Z1770" s="6"/>
      <c r="AA1770" s="4"/>
      <c r="AB1770" s="6"/>
      <c r="AC1770" s="5"/>
      <c r="AD1770" s="5"/>
      <c r="AE1770" s="4"/>
      <c r="AF1770" s="6"/>
      <c r="AG1770" s="4"/>
      <c r="AH1770" s="6"/>
      <c r="AI1770" s="5"/>
      <c r="AJ1770" s="5"/>
      <c r="AK1770" s="4"/>
      <c r="AL1770" s="6"/>
      <c r="AM1770" s="4"/>
      <c r="AN1770" s="6"/>
      <c r="AO1770" s="5"/>
      <c r="AP1770" s="5"/>
      <c r="AQ1770" s="4"/>
      <c r="AR1770" s="6"/>
      <c r="AS1770" s="4"/>
      <c r="AT1770" s="6"/>
      <c r="AU1770" s="5"/>
      <c r="AV1770" s="5"/>
      <c r="AW1770" s="4"/>
      <c r="AX1770" s="6"/>
      <c r="AY1770" s="4"/>
      <c r="AZ1770" s="6"/>
      <c r="BA1770" s="5"/>
      <c r="BB1770" s="5"/>
      <c r="BC1770" s="4"/>
      <c r="BD1770" s="6"/>
      <c r="BE1770" s="4"/>
      <c r="BF1770" s="6"/>
      <c r="BG1770" s="5"/>
      <c r="BH1770" s="5"/>
      <c r="BI1770" s="4"/>
      <c r="BJ1770" s="6"/>
      <c r="BK1770" s="4"/>
      <c r="BL1770" s="6"/>
      <c r="BM1770" s="5"/>
      <c r="BN1770" s="5"/>
      <c r="BO1770" s="4"/>
      <c r="BP1770" s="6"/>
      <c r="BQ1770" s="4"/>
      <c r="BR1770" s="6"/>
      <c r="BS1770" s="5"/>
      <c r="BT1770" s="5"/>
      <c r="BU1770" s="4"/>
      <c r="BV1770" s="6"/>
      <c r="BW1770" s="4"/>
      <c r="BX1770" s="6"/>
      <c r="BY1770" s="5"/>
      <c r="BZ1770" s="5"/>
      <c r="CA1770" s="4"/>
      <c r="CB1770" s="6"/>
      <c r="CC1770" s="4"/>
      <c r="CD1770" s="6"/>
      <c r="CE1770" s="5"/>
      <c r="CF1770" s="5"/>
      <c r="CG1770" s="4"/>
      <c r="CH1770" s="6"/>
      <c r="CI1770" s="4"/>
      <c r="CJ1770" s="6"/>
      <c r="CK1770" s="5"/>
      <c r="CL1770" s="5"/>
      <c r="CM1770" s="4"/>
      <c r="CN1770" s="6"/>
      <c r="CO1770" s="4"/>
      <c r="CP1770" s="6"/>
      <c r="CQ1770" s="5"/>
      <c r="CR1770" s="5"/>
      <c r="CS1770" s="4"/>
      <c r="CT1770" s="6"/>
      <c r="CU1770" s="4"/>
      <c r="CV1770" s="6"/>
      <c r="CW1770" s="5"/>
      <c r="CX1770" s="5"/>
      <c r="CY1770" s="4"/>
      <c r="CZ1770" s="6"/>
      <c r="DA1770" s="4"/>
      <c r="DB1770" s="6"/>
      <c r="DC1770" s="5"/>
      <c r="DD1770" s="5"/>
      <c r="DE1770" s="4"/>
      <c r="DF1770" s="6"/>
      <c r="DG1770" s="4"/>
      <c r="DH1770" s="6"/>
      <c r="DI1770" s="5"/>
      <c r="DJ1770" s="5"/>
      <c r="DK1770" s="4"/>
      <c r="DL1770" s="6"/>
      <c r="DM1770" s="4"/>
      <c r="DN1770" s="6"/>
      <c r="DO1770" s="5"/>
      <c r="DP1770" s="5"/>
      <c r="DQ1770" s="4"/>
      <c r="DR1770" s="6"/>
      <c r="DS1770" s="4"/>
      <c r="DT1770" s="6"/>
      <c r="DU1770" s="5"/>
      <c r="DV1770" s="5"/>
      <c r="DW1770" s="4"/>
      <c r="DX1770" s="6"/>
      <c r="DY1770" s="4"/>
      <c r="DZ1770" s="6"/>
      <c r="EA1770" s="5"/>
      <c r="EB1770" s="5"/>
      <c r="EC1770" s="4"/>
      <c r="ED1770" s="6"/>
      <c r="EE1770" s="4"/>
      <c r="EF1770" s="6"/>
      <c r="EG1770" s="5"/>
      <c r="EH1770" s="5"/>
      <c r="EI1770" s="4"/>
      <c r="EJ1770" s="6"/>
      <c r="EK1770" s="4"/>
      <c r="EL1770" s="6"/>
      <c r="EM1770" s="5"/>
      <c r="EN1770" s="5"/>
      <c r="EO1770" s="4"/>
      <c r="EP1770" s="6"/>
      <c r="EQ1770" s="4"/>
      <c r="ER1770" s="6"/>
      <c r="ES1770" s="5"/>
      <c r="ET1770" s="5"/>
      <c r="EU1770" s="4"/>
      <c r="EV1770" s="6"/>
      <c r="EW1770" s="4"/>
      <c r="EX1770" s="6"/>
      <c r="EY1770" s="5"/>
      <c r="EZ1770" s="5"/>
      <c r="FA1770" s="4"/>
      <c r="FB1770" s="6"/>
      <c r="FC1770" s="4"/>
      <c r="FD1770" s="6"/>
      <c r="FE1770" s="5"/>
      <c r="FF1770" s="5"/>
      <c r="FG1770" s="4"/>
      <c r="FH1770" s="6"/>
      <c r="FI1770" s="4"/>
      <c r="FJ1770" s="6"/>
      <c r="FK1770" s="5"/>
      <c r="FL1770" s="5"/>
      <c r="FM1770" s="4"/>
      <c r="FN1770" s="6"/>
      <c r="FO1770" s="4"/>
      <c r="FP1770" s="6"/>
      <c r="FQ1770" s="5"/>
      <c r="FR1770" s="5"/>
      <c r="FS1770" s="4"/>
      <c r="FT1770" s="6"/>
      <c r="FU1770" s="4"/>
      <c r="FV1770" s="6"/>
      <c r="FW1770" s="5"/>
      <c r="FX1770" s="5"/>
      <c r="FY1770" s="4"/>
      <c r="FZ1770" s="6"/>
      <c r="GA1770" s="4"/>
      <c r="GB1770" s="6"/>
      <c r="GC1770" s="5"/>
      <c r="GD1770" s="5"/>
      <c r="GE1770" s="4"/>
      <c r="GF1770" s="6"/>
      <c r="GG1770" s="4"/>
      <c r="GH1770" s="6"/>
      <c r="GI1770" s="5"/>
      <c r="GJ1770" s="5"/>
      <c r="GK1770" s="4"/>
      <c r="GL1770" s="6"/>
      <c r="GM1770" s="4"/>
      <c r="GN1770" s="6"/>
      <c r="GO1770" s="5"/>
      <c r="GP1770" s="5"/>
      <c r="GQ1770" s="4"/>
      <c r="GR1770" s="6"/>
      <c r="GS1770" s="4"/>
      <c r="GT1770" s="6"/>
      <c r="GU1770" s="5"/>
      <c r="GV1770" s="5"/>
      <c r="GW1770" s="4"/>
      <c r="GX1770" s="6"/>
      <c r="GY1770" s="4"/>
      <c r="GZ1770" s="6"/>
      <c r="HA1770" s="5"/>
      <c r="HB1770" s="5"/>
      <c r="HC1770" s="4"/>
      <c r="HD1770" s="6"/>
      <c r="HE1770" s="4"/>
      <c r="HF1770" s="6"/>
      <c r="HG1770" s="5"/>
      <c r="HH1770" s="5"/>
      <c r="HI1770" s="4"/>
      <c r="HJ1770" s="6"/>
      <c r="HK1770" s="4"/>
      <c r="HL1770" s="6"/>
      <c r="HM1770" s="5"/>
      <c r="HN1770" s="5"/>
      <c r="HO1770" s="4"/>
      <c r="HP1770" s="6"/>
      <c r="HQ1770" s="4"/>
      <c r="HR1770" s="6"/>
      <c r="HS1770" s="5"/>
      <c r="HT1770" s="5"/>
      <c r="HU1770" s="4"/>
      <c r="HV1770" s="6"/>
      <c r="HW1770" s="4"/>
      <c r="HX1770" s="6"/>
      <c r="HY1770" s="5"/>
      <c r="HZ1770" s="5"/>
      <c r="IA1770" s="4"/>
      <c r="IB1770" s="6"/>
      <c r="IC1770" s="4"/>
      <c r="ID1770" s="6"/>
      <c r="IE1770" s="5"/>
      <c r="IF1770" s="5"/>
      <c r="IG1770" s="4"/>
      <c r="IH1770" s="6"/>
      <c r="II1770" s="4"/>
      <c r="IJ1770" s="6"/>
      <c r="IK1770" s="5"/>
      <c r="IL1770" s="5"/>
      <c r="IM1770" s="4"/>
      <c r="IN1770" s="6"/>
      <c r="IO1770" s="4"/>
      <c r="IP1770" s="6"/>
      <c r="IQ1770" s="5"/>
      <c r="IR1770" s="5"/>
      <c r="IS1770" s="4"/>
      <c r="IT1770" s="6"/>
      <c r="IU1770" s="4"/>
      <c r="IV1770" s="6"/>
      <c r="IW1770" s="5"/>
      <c r="IX1770" s="5"/>
      <c r="IY1770" s="4"/>
      <c r="IZ1770" s="6"/>
      <c r="JA1770" s="4"/>
      <c r="JB1770" s="6"/>
      <c r="JC1770" s="5"/>
      <c r="JD1770" s="5"/>
      <c r="JE1770" s="4"/>
      <c r="JF1770" s="6"/>
      <c r="JG1770" s="4"/>
      <c r="JH1770" s="6"/>
      <c r="JI1770" s="5"/>
      <c r="JJ1770" s="5"/>
      <c r="JK1770" s="4"/>
      <c r="JL1770" s="6"/>
      <c r="JM1770" s="4"/>
      <c r="JN1770" s="6"/>
      <c r="JO1770" s="5"/>
      <c r="JP1770" s="5"/>
      <c r="JQ1770" s="4"/>
      <c r="JR1770" s="6"/>
      <c r="JS1770" s="4"/>
      <c r="JT1770" s="6"/>
      <c r="JU1770" s="5"/>
      <c r="JV1770" s="5"/>
      <c r="JW1770" s="4"/>
      <c r="JX1770" s="6"/>
      <c r="JY1770" s="4"/>
      <c r="JZ1770" s="6"/>
      <c r="KA1770" s="5"/>
      <c r="KB1770" s="5"/>
      <c r="KC1770" s="4"/>
      <c r="KD1770" s="6"/>
      <c r="KE1770" s="4"/>
      <c r="KF1770" s="6"/>
      <c r="KG1770" s="5"/>
      <c r="KH1770" s="5"/>
      <c r="KI1770" s="4"/>
      <c r="KJ1770" s="6"/>
      <c r="KK1770" s="4"/>
      <c r="KL1770" s="6"/>
      <c r="KM1770" s="5"/>
      <c r="KN1770" s="5"/>
    </row>
    <row r="1771">
      <c r="A1771" s="3" t="s">
        <v>85</v>
      </c>
      <c r="B1771" s="3" t="s">
        <v>1175</v>
      </c>
      <c r="C1771" s="3" t="s">
        <v>547</v>
      </c>
      <c r="D1771" s="3" t="s">
        <v>712</v>
      </c>
      <c r="E1771" s="3" t="s">
        <v>1183</v>
      </c>
      <c r="F1771" s="3" t="s">
        <v>104</v>
      </c>
      <c r="G1771" s="3" t="s">
        <v>104</v>
      </c>
      <c r="H1771" s="3" t="s">
        <v>104</v>
      </c>
      <c r="I1771" s="3" t="s">
        <v>1467</v>
      </c>
      <c r="J1771" s="3" t="s">
        <v>104</v>
      </c>
      <c r="K1771" s="4"/>
      <c r="L1771" s="4">
        <f>=ROUNDDOWN({0},0)</f>
      </c>
      <c r="M1771" s="4"/>
      <c r="N1771" s="5"/>
      <c r="O1771" s="4"/>
      <c r="P1771" s="4">
        <f>=ROUNDDOWN({0},0)</f>
      </c>
      <c r="Q1771" s="4"/>
      <c r="R1771" s="5"/>
      <c r="S1771" s="4"/>
      <c r="T1771" s="6"/>
      <c r="U1771" s="4"/>
      <c r="V1771" s="6"/>
      <c r="W1771" s="5"/>
      <c r="X1771" s="5"/>
      <c r="Y1771" s="4"/>
      <c r="Z1771" s="6"/>
      <c r="AA1771" s="4"/>
      <c r="AB1771" s="6"/>
      <c r="AC1771" s="5"/>
      <c r="AD1771" s="5"/>
      <c r="AE1771" s="4"/>
      <c r="AF1771" s="6"/>
      <c r="AG1771" s="4"/>
      <c r="AH1771" s="6"/>
      <c r="AI1771" s="5"/>
      <c r="AJ1771" s="5"/>
      <c r="AK1771" s="4"/>
      <c r="AL1771" s="6"/>
      <c r="AM1771" s="4"/>
      <c r="AN1771" s="6"/>
      <c r="AO1771" s="5"/>
      <c r="AP1771" s="5"/>
      <c r="AQ1771" s="4"/>
      <c r="AR1771" s="6"/>
      <c r="AS1771" s="4"/>
      <c r="AT1771" s="6"/>
      <c r="AU1771" s="5"/>
      <c r="AV1771" s="5"/>
      <c r="AW1771" s="4"/>
      <c r="AX1771" s="6"/>
      <c r="AY1771" s="4"/>
      <c r="AZ1771" s="6"/>
      <c r="BA1771" s="5"/>
      <c r="BB1771" s="5"/>
      <c r="BC1771" s="4"/>
      <c r="BD1771" s="6"/>
      <c r="BE1771" s="4"/>
      <c r="BF1771" s="6"/>
      <c r="BG1771" s="5"/>
      <c r="BH1771" s="5"/>
      <c r="BI1771" s="4"/>
      <c r="BJ1771" s="6"/>
      <c r="BK1771" s="4"/>
      <c r="BL1771" s="6"/>
      <c r="BM1771" s="5"/>
      <c r="BN1771" s="5"/>
      <c r="BO1771" s="4"/>
      <c r="BP1771" s="6"/>
      <c r="BQ1771" s="4"/>
      <c r="BR1771" s="6"/>
      <c r="BS1771" s="5"/>
      <c r="BT1771" s="5"/>
      <c r="BU1771" s="4"/>
      <c r="BV1771" s="6"/>
      <c r="BW1771" s="4"/>
      <c r="BX1771" s="6"/>
      <c r="BY1771" s="5"/>
      <c r="BZ1771" s="5"/>
      <c r="CA1771" s="4"/>
      <c r="CB1771" s="6"/>
      <c r="CC1771" s="4"/>
      <c r="CD1771" s="6"/>
      <c r="CE1771" s="5"/>
      <c r="CF1771" s="5"/>
      <c r="CG1771" s="4"/>
      <c r="CH1771" s="6"/>
      <c r="CI1771" s="4"/>
      <c r="CJ1771" s="6"/>
      <c r="CK1771" s="5"/>
      <c r="CL1771" s="5"/>
      <c r="CM1771" s="4"/>
      <c r="CN1771" s="6"/>
      <c r="CO1771" s="4"/>
      <c r="CP1771" s="6"/>
      <c r="CQ1771" s="5"/>
      <c r="CR1771" s="5"/>
      <c r="CS1771" s="4"/>
      <c r="CT1771" s="6"/>
      <c r="CU1771" s="4"/>
      <c r="CV1771" s="6"/>
      <c r="CW1771" s="5"/>
      <c r="CX1771" s="5"/>
      <c r="CY1771" s="4"/>
      <c r="CZ1771" s="6"/>
      <c r="DA1771" s="4"/>
      <c r="DB1771" s="6"/>
      <c r="DC1771" s="5"/>
      <c r="DD1771" s="5"/>
      <c r="DE1771" s="4"/>
      <c r="DF1771" s="6"/>
      <c r="DG1771" s="4"/>
      <c r="DH1771" s="6"/>
      <c r="DI1771" s="5"/>
      <c r="DJ1771" s="5"/>
      <c r="DK1771" s="4"/>
      <c r="DL1771" s="6"/>
      <c r="DM1771" s="4"/>
      <c r="DN1771" s="6"/>
      <c r="DO1771" s="5"/>
      <c r="DP1771" s="5"/>
      <c r="DQ1771" s="4"/>
      <c r="DR1771" s="6"/>
      <c r="DS1771" s="4"/>
      <c r="DT1771" s="6"/>
      <c r="DU1771" s="5"/>
      <c r="DV1771" s="5"/>
      <c r="DW1771" s="4"/>
      <c r="DX1771" s="6"/>
      <c r="DY1771" s="4"/>
      <c r="DZ1771" s="6"/>
      <c r="EA1771" s="5"/>
      <c r="EB1771" s="5"/>
      <c r="EC1771" s="4"/>
      <c r="ED1771" s="6"/>
      <c r="EE1771" s="4"/>
      <c r="EF1771" s="6"/>
      <c r="EG1771" s="5"/>
      <c r="EH1771" s="5"/>
      <c r="EI1771" s="4"/>
      <c r="EJ1771" s="6"/>
      <c r="EK1771" s="4"/>
      <c r="EL1771" s="6"/>
      <c r="EM1771" s="5"/>
      <c r="EN1771" s="5"/>
      <c r="EO1771" s="4"/>
      <c r="EP1771" s="6"/>
      <c r="EQ1771" s="4"/>
      <c r="ER1771" s="6"/>
      <c r="ES1771" s="5"/>
      <c r="ET1771" s="5"/>
      <c r="EU1771" s="4"/>
      <c r="EV1771" s="6"/>
      <c r="EW1771" s="4"/>
      <c r="EX1771" s="6"/>
      <c r="EY1771" s="5"/>
      <c r="EZ1771" s="5"/>
      <c r="FA1771" s="4"/>
      <c r="FB1771" s="6"/>
      <c r="FC1771" s="4"/>
      <c r="FD1771" s="6"/>
      <c r="FE1771" s="5"/>
      <c r="FF1771" s="5"/>
      <c r="FG1771" s="4"/>
      <c r="FH1771" s="6"/>
      <c r="FI1771" s="4"/>
      <c r="FJ1771" s="6"/>
      <c r="FK1771" s="5"/>
      <c r="FL1771" s="5"/>
      <c r="FM1771" s="4"/>
      <c r="FN1771" s="6"/>
      <c r="FO1771" s="4"/>
      <c r="FP1771" s="6"/>
      <c r="FQ1771" s="5"/>
      <c r="FR1771" s="5"/>
      <c r="FS1771" s="4"/>
      <c r="FT1771" s="6"/>
      <c r="FU1771" s="4"/>
      <c r="FV1771" s="6"/>
      <c r="FW1771" s="5"/>
      <c r="FX1771" s="5"/>
      <c r="FY1771" s="4"/>
      <c r="FZ1771" s="6"/>
      <c r="GA1771" s="4"/>
      <c r="GB1771" s="6"/>
      <c r="GC1771" s="5"/>
      <c r="GD1771" s="5"/>
      <c r="GE1771" s="4"/>
      <c r="GF1771" s="6"/>
      <c r="GG1771" s="4"/>
      <c r="GH1771" s="6"/>
      <c r="GI1771" s="5"/>
      <c r="GJ1771" s="5"/>
      <c r="GK1771" s="4"/>
      <c r="GL1771" s="6"/>
      <c r="GM1771" s="4"/>
      <c r="GN1771" s="6"/>
      <c r="GO1771" s="5"/>
      <c r="GP1771" s="5"/>
      <c r="GQ1771" s="4"/>
      <c r="GR1771" s="6"/>
      <c r="GS1771" s="4"/>
      <c r="GT1771" s="6"/>
      <c r="GU1771" s="5"/>
      <c r="GV1771" s="5"/>
      <c r="GW1771" s="4"/>
      <c r="GX1771" s="6"/>
      <c r="GY1771" s="4"/>
      <c r="GZ1771" s="6"/>
      <c r="HA1771" s="5"/>
      <c r="HB1771" s="5"/>
      <c r="HC1771" s="4"/>
      <c r="HD1771" s="6"/>
      <c r="HE1771" s="4"/>
      <c r="HF1771" s="6"/>
      <c r="HG1771" s="5"/>
      <c r="HH1771" s="5"/>
      <c r="HI1771" s="4"/>
      <c r="HJ1771" s="6"/>
      <c r="HK1771" s="4"/>
      <c r="HL1771" s="6"/>
      <c r="HM1771" s="5"/>
      <c r="HN1771" s="5"/>
      <c r="HO1771" s="4"/>
      <c r="HP1771" s="6"/>
      <c r="HQ1771" s="4"/>
      <c r="HR1771" s="6"/>
      <c r="HS1771" s="5"/>
      <c r="HT1771" s="5"/>
      <c r="HU1771" s="4"/>
      <c r="HV1771" s="6"/>
      <c r="HW1771" s="4"/>
      <c r="HX1771" s="6"/>
      <c r="HY1771" s="5"/>
      <c r="HZ1771" s="5"/>
      <c r="IA1771" s="4"/>
      <c r="IB1771" s="6"/>
      <c r="IC1771" s="4"/>
      <c r="ID1771" s="6"/>
      <c r="IE1771" s="5"/>
      <c r="IF1771" s="5"/>
      <c r="IG1771" s="4"/>
      <c r="IH1771" s="6"/>
      <c r="II1771" s="4"/>
      <c r="IJ1771" s="6"/>
      <c r="IK1771" s="5"/>
      <c r="IL1771" s="5"/>
      <c r="IM1771" s="4"/>
      <c r="IN1771" s="6"/>
      <c r="IO1771" s="4"/>
      <c r="IP1771" s="6"/>
      <c r="IQ1771" s="5"/>
      <c r="IR1771" s="5"/>
      <c r="IS1771" s="4"/>
      <c r="IT1771" s="6"/>
      <c r="IU1771" s="4"/>
      <c r="IV1771" s="6"/>
      <c r="IW1771" s="5"/>
      <c r="IX1771" s="5"/>
      <c r="IY1771" s="4"/>
      <c r="IZ1771" s="6"/>
      <c r="JA1771" s="4"/>
      <c r="JB1771" s="6"/>
      <c r="JC1771" s="5"/>
      <c r="JD1771" s="5"/>
      <c r="JE1771" s="4"/>
      <c r="JF1771" s="6"/>
      <c r="JG1771" s="4"/>
      <c r="JH1771" s="6"/>
      <c r="JI1771" s="5"/>
      <c r="JJ1771" s="5"/>
      <c r="JK1771" s="4"/>
      <c r="JL1771" s="6"/>
      <c r="JM1771" s="4"/>
      <c r="JN1771" s="6"/>
      <c r="JO1771" s="5"/>
      <c r="JP1771" s="5"/>
      <c r="JQ1771" s="4"/>
      <c r="JR1771" s="6"/>
      <c r="JS1771" s="4"/>
      <c r="JT1771" s="6"/>
      <c r="JU1771" s="5"/>
      <c r="JV1771" s="5"/>
      <c r="JW1771" s="4"/>
      <c r="JX1771" s="6"/>
      <c r="JY1771" s="4"/>
      <c r="JZ1771" s="6"/>
      <c r="KA1771" s="5"/>
      <c r="KB1771" s="5"/>
      <c r="KC1771" s="4"/>
      <c r="KD1771" s="6"/>
      <c r="KE1771" s="4"/>
      <c r="KF1771" s="6"/>
      <c r="KG1771" s="5"/>
      <c r="KH1771" s="5"/>
      <c r="KI1771" s="4"/>
      <c r="KJ1771" s="6"/>
      <c r="KK1771" s="4"/>
      <c r="KL1771" s="6"/>
      <c r="KM1771" s="5"/>
      <c r="KN1771" s="5"/>
    </row>
    <row r="1772">
      <c r="A1772" s="3" t="s">
        <v>85</v>
      </c>
      <c r="B1772" s="3" t="s">
        <v>1175</v>
      </c>
      <c r="C1772" s="3" t="s">
        <v>547</v>
      </c>
      <c r="D1772" s="3" t="s">
        <v>712</v>
      </c>
      <c r="E1772" s="3" t="s">
        <v>1177</v>
      </c>
      <c r="F1772" s="3" t="s">
        <v>104</v>
      </c>
      <c r="G1772" s="3" t="s">
        <v>104</v>
      </c>
      <c r="H1772" s="3" t="s">
        <v>104</v>
      </c>
      <c r="I1772" s="3" t="s">
        <v>1644</v>
      </c>
      <c r="J1772" s="3" t="s">
        <v>104</v>
      </c>
      <c r="K1772" s="4"/>
      <c r="L1772" s="4">
        <f>=ROUNDDOWN({0},0)</f>
      </c>
      <c r="M1772" s="4"/>
      <c r="N1772" s="5"/>
      <c r="O1772" s="4"/>
      <c r="P1772" s="4">
        <f>=ROUNDDOWN({0},0)</f>
      </c>
      <c r="Q1772" s="4"/>
      <c r="R1772" s="5"/>
      <c r="S1772" s="4"/>
      <c r="T1772" s="6"/>
      <c r="U1772" s="4"/>
      <c r="V1772" s="6"/>
      <c r="W1772" s="5"/>
      <c r="X1772" s="5"/>
      <c r="Y1772" s="4"/>
      <c r="Z1772" s="6"/>
      <c r="AA1772" s="4"/>
      <c r="AB1772" s="6"/>
      <c r="AC1772" s="5"/>
      <c r="AD1772" s="5"/>
      <c r="AE1772" s="4"/>
      <c r="AF1772" s="6"/>
      <c r="AG1772" s="4"/>
      <c r="AH1772" s="6"/>
      <c r="AI1772" s="5"/>
      <c r="AJ1772" s="5"/>
      <c r="AK1772" s="4"/>
      <c r="AL1772" s="6"/>
      <c r="AM1772" s="4"/>
      <c r="AN1772" s="6"/>
      <c r="AO1772" s="5"/>
      <c r="AP1772" s="5"/>
      <c r="AQ1772" s="4"/>
      <c r="AR1772" s="6"/>
      <c r="AS1772" s="4"/>
      <c r="AT1772" s="6"/>
      <c r="AU1772" s="5"/>
      <c r="AV1772" s="5"/>
      <c r="AW1772" s="4"/>
      <c r="AX1772" s="6"/>
      <c r="AY1772" s="4"/>
      <c r="AZ1772" s="6"/>
      <c r="BA1772" s="5"/>
      <c r="BB1772" s="5"/>
      <c r="BC1772" s="4"/>
      <c r="BD1772" s="6"/>
      <c r="BE1772" s="4"/>
      <c r="BF1772" s="6"/>
      <c r="BG1772" s="5"/>
      <c r="BH1772" s="5"/>
      <c r="BI1772" s="4"/>
      <c r="BJ1772" s="6"/>
      <c r="BK1772" s="4"/>
      <c r="BL1772" s="6"/>
      <c r="BM1772" s="5"/>
      <c r="BN1772" s="5"/>
      <c r="BO1772" s="4"/>
      <c r="BP1772" s="6"/>
      <c r="BQ1772" s="4"/>
      <c r="BR1772" s="6"/>
      <c r="BS1772" s="5"/>
      <c r="BT1772" s="5"/>
      <c r="BU1772" s="4"/>
      <c r="BV1772" s="6"/>
      <c r="BW1772" s="4"/>
      <c r="BX1772" s="6"/>
      <c r="BY1772" s="5"/>
      <c r="BZ1772" s="5"/>
      <c r="CA1772" s="4"/>
      <c r="CB1772" s="6"/>
      <c r="CC1772" s="4"/>
      <c r="CD1772" s="6"/>
      <c r="CE1772" s="5"/>
      <c r="CF1772" s="5"/>
      <c r="CG1772" s="4"/>
      <c r="CH1772" s="6"/>
      <c r="CI1772" s="4"/>
      <c r="CJ1772" s="6"/>
      <c r="CK1772" s="5"/>
      <c r="CL1772" s="5"/>
      <c r="CM1772" s="4"/>
      <c r="CN1772" s="6"/>
      <c r="CO1772" s="4"/>
      <c r="CP1772" s="6"/>
      <c r="CQ1772" s="5"/>
      <c r="CR1772" s="5"/>
      <c r="CS1772" s="4"/>
      <c r="CT1772" s="6"/>
      <c r="CU1772" s="4"/>
      <c r="CV1772" s="6"/>
      <c r="CW1772" s="5"/>
      <c r="CX1772" s="5"/>
      <c r="CY1772" s="4"/>
      <c r="CZ1772" s="6"/>
      <c r="DA1772" s="4"/>
      <c r="DB1772" s="6"/>
      <c r="DC1772" s="5"/>
      <c r="DD1772" s="5"/>
      <c r="DE1772" s="4"/>
      <c r="DF1772" s="6"/>
      <c r="DG1772" s="4"/>
      <c r="DH1772" s="6"/>
      <c r="DI1772" s="5"/>
      <c r="DJ1772" s="5"/>
      <c r="DK1772" s="4"/>
      <c r="DL1772" s="6"/>
      <c r="DM1772" s="4"/>
      <c r="DN1772" s="6"/>
      <c r="DO1772" s="5"/>
      <c r="DP1772" s="5"/>
      <c r="DQ1772" s="4"/>
      <c r="DR1772" s="6"/>
      <c r="DS1772" s="4"/>
      <c r="DT1772" s="6"/>
      <c r="DU1772" s="5"/>
      <c r="DV1772" s="5"/>
      <c r="DW1772" s="4"/>
      <c r="DX1772" s="6"/>
      <c r="DY1772" s="4"/>
      <c r="DZ1772" s="6"/>
      <c r="EA1772" s="5"/>
      <c r="EB1772" s="5"/>
      <c r="EC1772" s="4"/>
      <c r="ED1772" s="6"/>
      <c r="EE1772" s="4"/>
      <c r="EF1772" s="6"/>
      <c r="EG1772" s="5"/>
      <c r="EH1772" s="5"/>
      <c r="EI1772" s="4"/>
      <c r="EJ1772" s="6"/>
      <c r="EK1772" s="4"/>
      <c r="EL1772" s="6"/>
      <c r="EM1772" s="5"/>
      <c r="EN1772" s="5"/>
      <c r="EO1772" s="4"/>
      <c r="EP1772" s="6"/>
      <c r="EQ1772" s="4"/>
      <c r="ER1772" s="6"/>
      <c r="ES1772" s="5"/>
      <c r="ET1772" s="5"/>
      <c r="EU1772" s="4"/>
      <c r="EV1772" s="6"/>
      <c r="EW1772" s="4"/>
      <c r="EX1772" s="6"/>
      <c r="EY1772" s="5"/>
      <c r="EZ1772" s="5"/>
      <c r="FA1772" s="4"/>
      <c r="FB1772" s="6"/>
      <c r="FC1772" s="4"/>
      <c r="FD1772" s="6"/>
      <c r="FE1772" s="5"/>
      <c r="FF1772" s="5"/>
      <c r="FG1772" s="4"/>
      <c r="FH1772" s="6"/>
      <c r="FI1772" s="4"/>
      <c r="FJ1772" s="6"/>
      <c r="FK1772" s="5"/>
      <c r="FL1772" s="5"/>
      <c r="FM1772" s="4"/>
      <c r="FN1772" s="6"/>
      <c r="FO1772" s="4"/>
      <c r="FP1772" s="6"/>
      <c r="FQ1772" s="5"/>
      <c r="FR1772" s="5"/>
      <c r="FS1772" s="4"/>
      <c r="FT1772" s="6"/>
      <c r="FU1772" s="4"/>
      <c r="FV1772" s="6"/>
      <c r="FW1772" s="5"/>
      <c r="FX1772" s="5"/>
      <c r="FY1772" s="4"/>
      <c r="FZ1772" s="6"/>
      <c r="GA1772" s="4"/>
      <c r="GB1772" s="6"/>
      <c r="GC1772" s="5"/>
      <c r="GD1772" s="5"/>
      <c r="GE1772" s="4"/>
      <c r="GF1772" s="6"/>
      <c r="GG1772" s="4"/>
      <c r="GH1772" s="6"/>
      <c r="GI1772" s="5"/>
      <c r="GJ1772" s="5"/>
      <c r="GK1772" s="4"/>
      <c r="GL1772" s="6"/>
      <c r="GM1772" s="4"/>
      <c r="GN1772" s="6"/>
      <c r="GO1772" s="5"/>
      <c r="GP1772" s="5"/>
      <c r="GQ1772" s="4"/>
      <c r="GR1772" s="6"/>
      <c r="GS1772" s="4"/>
      <c r="GT1772" s="6"/>
      <c r="GU1772" s="5"/>
      <c r="GV1772" s="5"/>
      <c r="GW1772" s="4"/>
      <c r="GX1772" s="6"/>
      <c r="GY1772" s="4"/>
      <c r="GZ1772" s="6"/>
      <c r="HA1772" s="5"/>
      <c r="HB1772" s="5"/>
      <c r="HC1772" s="4"/>
      <c r="HD1772" s="6"/>
      <c r="HE1772" s="4"/>
      <c r="HF1772" s="6"/>
      <c r="HG1772" s="5"/>
      <c r="HH1772" s="5"/>
      <c r="HI1772" s="4"/>
      <c r="HJ1772" s="6"/>
      <c r="HK1772" s="4"/>
      <c r="HL1772" s="6"/>
      <c r="HM1772" s="5"/>
      <c r="HN1772" s="5"/>
      <c r="HO1772" s="4"/>
      <c r="HP1772" s="6"/>
      <c r="HQ1772" s="4"/>
      <c r="HR1772" s="6"/>
      <c r="HS1772" s="5"/>
      <c r="HT1772" s="5"/>
      <c r="HU1772" s="4"/>
      <c r="HV1772" s="6"/>
      <c r="HW1772" s="4"/>
      <c r="HX1772" s="6"/>
      <c r="HY1772" s="5"/>
      <c r="HZ1772" s="5"/>
      <c r="IA1772" s="4"/>
      <c r="IB1772" s="6"/>
      <c r="IC1772" s="4"/>
      <c r="ID1772" s="6"/>
      <c r="IE1772" s="5"/>
      <c r="IF1772" s="5"/>
      <c r="IG1772" s="4"/>
      <c r="IH1772" s="6"/>
      <c r="II1772" s="4"/>
      <c r="IJ1772" s="6"/>
      <c r="IK1772" s="5"/>
      <c r="IL1772" s="5"/>
      <c r="IM1772" s="4"/>
      <c r="IN1772" s="6"/>
      <c r="IO1772" s="4"/>
      <c r="IP1772" s="6"/>
      <c r="IQ1772" s="5"/>
      <c r="IR1772" s="5"/>
      <c r="IS1772" s="4"/>
      <c r="IT1772" s="6"/>
      <c r="IU1772" s="4"/>
      <c r="IV1772" s="6"/>
      <c r="IW1772" s="5"/>
      <c r="IX1772" s="5"/>
      <c r="IY1772" s="4"/>
      <c r="IZ1772" s="6"/>
      <c r="JA1772" s="4"/>
      <c r="JB1772" s="6"/>
      <c r="JC1772" s="5"/>
      <c r="JD1772" s="5"/>
      <c r="JE1772" s="4"/>
      <c r="JF1772" s="6"/>
      <c r="JG1772" s="4"/>
      <c r="JH1772" s="6"/>
      <c r="JI1772" s="5"/>
      <c r="JJ1772" s="5"/>
      <c r="JK1772" s="4"/>
      <c r="JL1772" s="6"/>
      <c r="JM1772" s="4"/>
      <c r="JN1772" s="6"/>
      <c r="JO1772" s="5"/>
      <c r="JP1772" s="5"/>
      <c r="JQ1772" s="4"/>
      <c r="JR1772" s="6"/>
      <c r="JS1772" s="4"/>
      <c r="JT1772" s="6"/>
      <c r="JU1772" s="5"/>
      <c r="JV1772" s="5"/>
      <c r="JW1772" s="4"/>
      <c r="JX1772" s="6"/>
      <c r="JY1772" s="4"/>
      <c r="JZ1772" s="6"/>
      <c r="KA1772" s="5"/>
      <c r="KB1772" s="5"/>
      <c r="KC1772" s="4"/>
      <c r="KD1772" s="6"/>
      <c r="KE1772" s="4"/>
      <c r="KF1772" s="6"/>
      <c r="KG1772" s="5"/>
      <c r="KH1772" s="5"/>
      <c r="KI1772" s="4"/>
      <c r="KJ1772" s="6"/>
      <c r="KK1772" s="4"/>
      <c r="KL1772" s="6"/>
      <c r="KM1772" s="5"/>
      <c r="KN1772" s="5"/>
    </row>
    <row r="1773">
      <c r="A1773" s="3" t="s">
        <v>85</v>
      </c>
      <c r="B1773" s="3" t="s">
        <v>1175</v>
      </c>
      <c r="C1773" s="3" t="s">
        <v>547</v>
      </c>
      <c r="D1773" s="3" t="s">
        <v>712</v>
      </c>
      <c r="E1773" s="3" t="s">
        <v>937</v>
      </c>
      <c r="F1773" s="3" t="s">
        <v>104</v>
      </c>
      <c r="G1773" s="3" t="s">
        <v>104</v>
      </c>
      <c r="H1773" s="3" t="s">
        <v>104</v>
      </c>
      <c r="I1773" s="3" t="s">
        <v>1325</v>
      </c>
      <c r="J1773" s="3" t="s">
        <v>104</v>
      </c>
      <c r="K1773" s="4"/>
      <c r="L1773" s="4">
        <f>=ROUNDDOWN({0},0)</f>
      </c>
      <c r="M1773" s="4"/>
      <c r="N1773" s="5"/>
      <c r="O1773" s="4"/>
      <c r="P1773" s="4">
        <f>=ROUNDDOWN({0},0)</f>
      </c>
      <c r="Q1773" s="4"/>
      <c r="R1773" s="5"/>
      <c r="S1773" s="4"/>
      <c r="T1773" s="6"/>
      <c r="U1773" s="4"/>
      <c r="V1773" s="6"/>
      <c r="W1773" s="5"/>
      <c r="X1773" s="5"/>
      <c r="Y1773" s="4"/>
      <c r="Z1773" s="6"/>
      <c r="AA1773" s="4"/>
      <c r="AB1773" s="6"/>
      <c r="AC1773" s="5"/>
      <c r="AD1773" s="5"/>
      <c r="AE1773" s="4"/>
      <c r="AF1773" s="6"/>
      <c r="AG1773" s="4"/>
      <c r="AH1773" s="6"/>
      <c r="AI1773" s="5"/>
      <c r="AJ1773" s="5"/>
      <c r="AK1773" s="4"/>
      <c r="AL1773" s="6"/>
      <c r="AM1773" s="4"/>
      <c r="AN1773" s="6"/>
      <c r="AO1773" s="5"/>
      <c r="AP1773" s="5"/>
      <c r="AQ1773" s="4"/>
      <c r="AR1773" s="6"/>
      <c r="AS1773" s="4"/>
      <c r="AT1773" s="6"/>
      <c r="AU1773" s="5"/>
      <c r="AV1773" s="5"/>
      <c r="AW1773" s="4"/>
      <c r="AX1773" s="6"/>
      <c r="AY1773" s="4"/>
      <c r="AZ1773" s="6"/>
      <c r="BA1773" s="5"/>
      <c r="BB1773" s="5"/>
      <c r="BC1773" s="4"/>
      <c r="BD1773" s="6"/>
      <c r="BE1773" s="4"/>
      <c r="BF1773" s="6"/>
      <c r="BG1773" s="5"/>
      <c r="BH1773" s="5"/>
      <c r="BI1773" s="4"/>
      <c r="BJ1773" s="6"/>
      <c r="BK1773" s="4"/>
      <c r="BL1773" s="6"/>
      <c r="BM1773" s="5"/>
      <c r="BN1773" s="5"/>
      <c r="BO1773" s="4"/>
      <c r="BP1773" s="6"/>
      <c r="BQ1773" s="4"/>
      <c r="BR1773" s="6"/>
      <c r="BS1773" s="5"/>
      <c r="BT1773" s="5"/>
      <c r="BU1773" s="4"/>
      <c r="BV1773" s="6"/>
      <c r="BW1773" s="4"/>
      <c r="BX1773" s="6"/>
      <c r="BY1773" s="5"/>
      <c r="BZ1773" s="5"/>
      <c r="CA1773" s="4"/>
      <c r="CB1773" s="6"/>
      <c r="CC1773" s="4"/>
      <c r="CD1773" s="6"/>
      <c r="CE1773" s="5"/>
      <c r="CF1773" s="5"/>
      <c r="CG1773" s="4"/>
      <c r="CH1773" s="6"/>
      <c r="CI1773" s="4"/>
      <c r="CJ1773" s="6"/>
      <c r="CK1773" s="5"/>
      <c r="CL1773" s="5"/>
      <c r="CM1773" s="4"/>
      <c r="CN1773" s="6"/>
      <c r="CO1773" s="4"/>
      <c r="CP1773" s="6"/>
      <c r="CQ1773" s="5"/>
      <c r="CR1773" s="5"/>
      <c r="CS1773" s="4"/>
      <c r="CT1773" s="6"/>
      <c r="CU1773" s="4"/>
      <c r="CV1773" s="6"/>
      <c r="CW1773" s="5"/>
      <c r="CX1773" s="5"/>
      <c r="CY1773" s="4"/>
      <c r="CZ1773" s="6"/>
      <c r="DA1773" s="4"/>
      <c r="DB1773" s="6"/>
      <c r="DC1773" s="5"/>
      <c r="DD1773" s="5"/>
      <c r="DE1773" s="4"/>
      <c r="DF1773" s="6"/>
      <c r="DG1773" s="4"/>
      <c r="DH1773" s="6"/>
      <c r="DI1773" s="5"/>
      <c r="DJ1773" s="5"/>
      <c r="DK1773" s="4"/>
      <c r="DL1773" s="6"/>
      <c r="DM1773" s="4"/>
      <c r="DN1773" s="6"/>
      <c r="DO1773" s="5"/>
      <c r="DP1773" s="5"/>
      <c r="DQ1773" s="4"/>
      <c r="DR1773" s="6"/>
      <c r="DS1773" s="4"/>
      <c r="DT1773" s="6"/>
      <c r="DU1773" s="5"/>
      <c r="DV1773" s="5"/>
      <c r="DW1773" s="4"/>
      <c r="DX1773" s="6"/>
      <c r="DY1773" s="4"/>
      <c r="DZ1773" s="6"/>
      <c r="EA1773" s="5"/>
      <c r="EB1773" s="5"/>
      <c r="EC1773" s="4"/>
      <c r="ED1773" s="6"/>
      <c r="EE1773" s="4"/>
      <c r="EF1773" s="6"/>
      <c r="EG1773" s="5"/>
      <c r="EH1773" s="5"/>
      <c r="EI1773" s="4"/>
      <c r="EJ1773" s="6"/>
      <c r="EK1773" s="4"/>
      <c r="EL1773" s="6"/>
      <c r="EM1773" s="5"/>
      <c r="EN1773" s="5"/>
      <c r="EO1773" s="4"/>
      <c r="EP1773" s="6"/>
      <c r="EQ1773" s="4"/>
      <c r="ER1773" s="6"/>
      <c r="ES1773" s="5"/>
      <c r="ET1773" s="5"/>
      <c r="EU1773" s="4"/>
      <c r="EV1773" s="6"/>
      <c r="EW1773" s="4"/>
      <c r="EX1773" s="6"/>
      <c r="EY1773" s="5"/>
      <c r="EZ1773" s="5"/>
      <c r="FA1773" s="4"/>
      <c r="FB1773" s="6"/>
      <c r="FC1773" s="4"/>
      <c r="FD1773" s="6"/>
      <c r="FE1773" s="5"/>
      <c r="FF1773" s="5"/>
      <c r="FG1773" s="4"/>
      <c r="FH1773" s="6"/>
      <c r="FI1773" s="4"/>
      <c r="FJ1773" s="6"/>
      <c r="FK1773" s="5"/>
      <c r="FL1773" s="5"/>
      <c r="FM1773" s="4"/>
      <c r="FN1773" s="6"/>
      <c r="FO1773" s="4"/>
      <c r="FP1773" s="6"/>
      <c r="FQ1773" s="5"/>
      <c r="FR1773" s="5"/>
      <c r="FS1773" s="4"/>
      <c r="FT1773" s="6"/>
      <c r="FU1773" s="4"/>
      <c r="FV1773" s="6"/>
      <c r="FW1773" s="5"/>
      <c r="FX1773" s="5"/>
      <c r="FY1773" s="4"/>
      <c r="FZ1773" s="6"/>
      <c r="GA1773" s="4"/>
      <c r="GB1773" s="6"/>
      <c r="GC1773" s="5"/>
      <c r="GD1773" s="5"/>
      <c r="GE1773" s="4"/>
      <c r="GF1773" s="6"/>
      <c r="GG1773" s="4"/>
      <c r="GH1773" s="6"/>
      <c r="GI1773" s="5"/>
      <c r="GJ1773" s="5"/>
      <c r="GK1773" s="4"/>
      <c r="GL1773" s="6"/>
      <c r="GM1773" s="4"/>
      <c r="GN1773" s="6"/>
      <c r="GO1773" s="5"/>
      <c r="GP1773" s="5"/>
      <c r="GQ1773" s="4"/>
      <c r="GR1773" s="6"/>
      <c r="GS1773" s="4"/>
      <c r="GT1773" s="6"/>
      <c r="GU1773" s="5"/>
      <c r="GV1773" s="5"/>
      <c r="GW1773" s="4"/>
      <c r="GX1773" s="6"/>
      <c r="GY1773" s="4"/>
      <c r="GZ1773" s="6"/>
      <c r="HA1773" s="5"/>
      <c r="HB1773" s="5"/>
      <c r="HC1773" s="4"/>
      <c r="HD1773" s="6"/>
      <c r="HE1773" s="4"/>
      <c r="HF1773" s="6"/>
      <c r="HG1773" s="5"/>
      <c r="HH1773" s="5"/>
      <c r="HI1773" s="4"/>
      <c r="HJ1773" s="6"/>
      <c r="HK1773" s="4"/>
      <c r="HL1773" s="6"/>
      <c r="HM1773" s="5"/>
      <c r="HN1773" s="5"/>
      <c r="HO1773" s="4"/>
      <c r="HP1773" s="6"/>
      <c r="HQ1773" s="4"/>
      <c r="HR1773" s="6"/>
      <c r="HS1773" s="5"/>
      <c r="HT1773" s="5"/>
      <c r="HU1773" s="4"/>
      <c r="HV1773" s="6"/>
      <c r="HW1773" s="4"/>
      <c r="HX1773" s="6"/>
      <c r="HY1773" s="5"/>
      <c r="HZ1773" s="5"/>
      <c r="IA1773" s="4"/>
      <c r="IB1773" s="6"/>
      <c r="IC1773" s="4"/>
      <c r="ID1773" s="6"/>
      <c r="IE1773" s="5"/>
      <c r="IF1773" s="5"/>
      <c r="IG1773" s="4"/>
      <c r="IH1773" s="6"/>
      <c r="II1773" s="4"/>
      <c r="IJ1773" s="6"/>
      <c r="IK1773" s="5"/>
      <c r="IL1773" s="5"/>
      <c r="IM1773" s="4"/>
      <c r="IN1773" s="6"/>
      <c r="IO1773" s="4"/>
      <c r="IP1773" s="6"/>
      <c r="IQ1773" s="5"/>
      <c r="IR1773" s="5"/>
      <c r="IS1773" s="4"/>
      <c r="IT1773" s="6"/>
      <c r="IU1773" s="4"/>
      <c r="IV1773" s="6"/>
      <c r="IW1773" s="5"/>
      <c r="IX1773" s="5"/>
      <c r="IY1773" s="4"/>
      <c r="IZ1773" s="6"/>
      <c r="JA1773" s="4"/>
      <c r="JB1773" s="6"/>
      <c r="JC1773" s="5"/>
      <c r="JD1773" s="5"/>
      <c r="JE1773" s="4"/>
      <c r="JF1773" s="6"/>
      <c r="JG1773" s="4"/>
      <c r="JH1773" s="6"/>
      <c r="JI1773" s="5"/>
      <c r="JJ1773" s="5"/>
      <c r="JK1773" s="4"/>
      <c r="JL1773" s="6"/>
      <c r="JM1773" s="4"/>
      <c r="JN1773" s="6"/>
      <c r="JO1773" s="5"/>
      <c r="JP1773" s="5"/>
      <c r="JQ1773" s="4"/>
      <c r="JR1773" s="6"/>
      <c r="JS1773" s="4"/>
      <c r="JT1773" s="6"/>
      <c r="JU1773" s="5"/>
      <c r="JV1773" s="5"/>
      <c r="JW1773" s="4"/>
      <c r="JX1773" s="6"/>
      <c r="JY1773" s="4"/>
      <c r="JZ1773" s="6"/>
      <c r="KA1773" s="5"/>
      <c r="KB1773" s="5"/>
      <c r="KC1773" s="4"/>
      <c r="KD1773" s="6"/>
      <c r="KE1773" s="4"/>
      <c r="KF1773" s="6"/>
      <c r="KG1773" s="5"/>
      <c r="KH1773" s="5"/>
      <c r="KI1773" s="4"/>
      <c r="KJ1773" s="6"/>
      <c r="KK1773" s="4"/>
      <c r="KL1773" s="6"/>
      <c r="KM1773" s="5"/>
      <c r="KN1773" s="5"/>
    </row>
    <row r="1774">
      <c r="A1774" s="3" t="s">
        <v>85</v>
      </c>
      <c r="B1774" s="3" t="s">
        <v>1175</v>
      </c>
      <c r="C1774" s="3" t="s">
        <v>547</v>
      </c>
      <c r="D1774" s="3" t="s">
        <v>712</v>
      </c>
      <c r="E1774" s="3" t="s">
        <v>1180</v>
      </c>
      <c r="F1774" s="3" t="s">
        <v>104</v>
      </c>
      <c r="G1774" s="3" t="s">
        <v>104</v>
      </c>
      <c r="H1774" s="3" t="s">
        <v>104</v>
      </c>
      <c r="I1774" s="3" t="s">
        <v>1325</v>
      </c>
      <c r="J1774" s="3" t="s">
        <v>104</v>
      </c>
      <c r="K1774" s="4"/>
      <c r="L1774" s="4">
        <f>=ROUNDDOWN({0},0)</f>
      </c>
      <c r="M1774" s="4"/>
      <c r="N1774" s="5"/>
      <c r="O1774" s="4"/>
      <c r="P1774" s="4">
        <f>=ROUNDDOWN({0},0)</f>
      </c>
      <c r="Q1774" s="4"/>
      <c r="R1774" s="5"/>
      <c r="S1774" s="4"/>
      <c r="T1774" s="6"/>
      <c r="U1774" s="4"/>
      <c r="V1774" s="6"/>
      <c r="W1774" s="5"/>
      <c r="X1774" s="5"/>
      <c r="Y1774" s="4"/>
      <c r="Z1774" s="6"/>
      <c r="AA1774" s="4"/>
      <c r="AB1774" s="6"/>
      <c r="AC1774" s="5"/>
      <c r="AD1774" s="5"/>
      <c r="AE1774" s="4"/>
      <c r="AF1774" s="6"/>
      <c r="AG1774" s="4"/>
      <c r="AH1774" s="6"/>
      <c r="AI1774" s="5"/>
      <c r="AJ1774" s="5"/>
      <c r="AK1774" s="4"/>
      <c r="AL1774" s="6"/>
      <c r="AM1774" s="4"/>
      <c r="AN1774" s="6"/>
      <c r="AO1774" s="5"/>
      <c r="AP1774" s="5"/>
      <c r="AQ1774" s="4"/>
      <c r="AR1774" s="6"/>
      <c r="AS1774" s="4"/>
      <c r="AT1774" s="6"/>
      <c r="AU1774" s="5"/>
      <c r="AV1774" s="5"/>
      <c r="AW1774" s="4"/>
      <c r="AX1774" s="6"/>
      <c r="AY1774" s="4"/>
      <c r="AZ1774" s="6"/>
      <c r="BA1774" s="5"/>
      <c r="BB1774" s="5"/>
      <c r="BC1774" s="4"/>
      <c r="BD1774" s="6"/>
      <c r="BE1774" s="4"/>
      <c r="BF1774" s="6"/>
      <c r="BG1774" s="5"/>
      <c r="BH1774" s="5"/>
      <c r="BI1774" s="4"/>
      <c r="BJ1774" s="6"/>
      <c r="BK1774" s="4"/>
      <c r="BL1774" s="6"/>
      <c r="BM1774" s="5"/>
      <c r="BN1774" s="5"/>
      <c r="BO1774" s="4"/>
      <c r="BP1774" s="6"/>
      <c r="BQ1774" s="4"/>
      <c r="BR1774" s="6"/>
      <c r="BS1774" s="5"/>
      <c r="BT1774" s="5"/>
      <c r="BU1774" s="4"/>
      <c r="BV1774" s="6"/>
      <c r="BW1774" s="4"/>
      <c r="BX1774" s="6"/>
      <c r="BY1774" s="5"/>
      <c r="BZ1774" s="5"/>
      <c r="CA1774" s="4"/>
      <c r="CB1774" s="6"/>
      <c r="CC1774" s="4"/>
      <c r="CD1774" s="6"/>
      <c r="CE1774" s="5"/>
      <c r="CF1774" s="5"/>
      <c r="CG1774" s="4"/>
      <c r="CH1774" s="6"/>
      <c r="CI1774" s="4"/>
      <c r="CJ1774" s="6"/>
      <c r="CK1774" s="5"/>
      <c r="CL1774" s="5"/>
      <c r="CM1774" s="4"/>
      <c r="CN1774" s="6"/>
      <c r="CO1774" s="4"/>
      <c r="CP1774" s="6"/>
      <c r="CQ1774" s="5"/>
      <c r="CR1774" s="5"/>
      <c r="CS1774" s="4"/>
      <c r="CT1774" s="6"/>
      <c r="CU1774" s="4"/>
      <c r="CV1774" s="6"/>
      <c r="CW1774" s="5"/>
      <c r="CX1774" s="5"/>
      <c r="CY1774" s="4"/>
      <c r="CZ1774" s="6"/>
      <c r="DA1774" s="4"/>
      <c r="DB1774" s="6"/>
      <c r="DC1774" s="5"/>
      <c r="DD1774" s="5"/>
      <c r="DE1774" s="4"/>
      <c r="DF1774" s="6"/>
      <c r="DG1774" s="4"/>
      <c r="DH1774" s="6"/>
      <c r="DI1774" s="5"/>
      <c r="DJ1774" s="5"/>
      <c r="DK1774" s="4"/>
      <c r="DL1774" s="6"/>
      <c r="DM1774" s="4"/>
      <c r="DN1774" s="6"/>
      <c r="DO1774" s="5"/>
      <c r="DP1774" s="5"/>
      <c r="DQ1774" s="4"/>
      <c r="DR1774" s="6"/>
      <c r="DS1774" s="4"/>
      <c r="DT1774" s="6"/>
      <c r="DU1774" s="5"/>
      <c r="DV1774" s="5"/>
      <c r="DW1774" s="4"/>
      <c r="DX1774" s="6"/>
      <c r="DY1774" s="4"/>
      <c r="DZ1774" s="6"/>
      <c r="EA1774" s="5"/>
      <c r="EB1774" s="5"/>
      <c r="EC1774" s="4"/>
      <c r="ED1774" s="6"/>
      <c r="EE1774" s="4"/>
      <c r="EF1774" s="6"/>
      <c r="EG1774" s="5"/>
      <c r="EH1774" s="5"/>
      <c r="EI1774" s="4"/>
      <c r="EJ1774" s="6"/>
      <c r="EK1774" s="4"/>
      <c r="EL1774" s="6"/>
      <c r="EM1774" s="5"/>
      <c r="EN1774" s="5"/>
      <c r="EO1774" s="4"/>
      <c r="EP1774" s="6"/>
      <c r="EQ1774" s="4"/>
      <c r="ER1774" s="6"/>
      <c r="ES1774" s="5"/>
      <c r="ET1774" s="5"/>
      <c r="EU1774" s="4"/>
      <c r="EV1774" s="6"/>
      <c r="EW1774" s="4"/>
      <c r="EX1774" s="6"/>
      <c r="EY1774" s="5"/>
      <c r="EZ1774" s="5"/>
      <c r="FA1774" s="4"/>
      <c r="FB1774" s="6"/>
      <c r="FC1774" s="4"/>
      <c r="FD1774" s="6"/>
      <c r="FE1774" s="5"/>
      <c r="FF1774" s="5"/>
      <c r="FG1774" s="4"/>
      <c r="FH1774" s="6"/>
      <c r="FI1774" s="4"/>
      <c r="FJ1774" s="6"/>
      <c r="FK1774" s="5"/>
      <c r="FL1774" s="5"/>
      <c r="FM1774" s="4"/>
      <c r="FN1774" s="6"/>
      <c r="FO1774" s="4"/>
      <c r="FP1774" s="6"/>
      <c r="FQ1774" s="5"/>
      <c r="FR1774" s="5"/>
      <c r="FS1774" s="4"/>
      <c r="FT1774" s="6"/>
      <c r="FU1774" s="4"/>
      <c r="FV1774" s="6"/>
      <c r="FW1774" s="5"/>
      <c r="FX1774" s="5"/>
      <c r="FY1774" s="4"/>
      <c r="FZ1774" s="6"/>
      <c r="GA1774" s="4"/>
      <c r="GB1774" s="6"/>
      <c r="GC1774" s="5"/>
      <c r="GD1774" s="5"/>
      <c r="GE1774" s="4"/>
      <c r="GF1774" s="6"/>
      <c r="GG1774" s="4"/>
      <c r="GH1774" s="6"/>
      <c r="GI1774" s="5"/>
      <c r="GJ1774" s="5"/>
      <c r="GK1774" s="4"/>
      <c r="GL1774" s="6"/>
      <c r="GM1774" s="4"/>
      <c r="GN1774" s="6"/>
      <c r="GO1774" s="5"/>
      <c r="GP1774" s="5"/>
      <c r="GQ1774" s="4"/>
      <c r="GR1774" s="6"/>
      <c r="GS1774" s="4"/>
      <c r="GT1774" s="6"/>
      <c r="GU1774" s="5"/>
      <c r="GV1774" s="5"/>
      <c r="GW1774" s="4"/>
      <c r="GX1774" s="6"/>
      <c r="GY1774" s="4"/>
      <c r="GZ1774" s="6"/>
      <c r="HA1774" s="5"/>
      <c r="HB1774" s="5"/>
      <c r="HC1774" s="4"/>
      <c r="HD1774" s="6"/>
      <c r="HE1774" s="4"/>
      <c r="HF1774" s="6"/>
      <c r="HG1774" s="5"/>
      <c r="HH1774" s="5"/>
      <c r="HI1774" s="4"/>
      <c r="HJ1774" s="6"/>
      <c r="HK1774" s="4"/>
      <c r="HL1774" s="6"/>
      <c r="HM1774" s="5"/>
      <c r="HN1774" s="5"/>
      <c r="HO1774" s="4"/>
      <c r="HP1774" s="6"/>
      <c r="HQ1774" s="4"/>
      <c r="HR1774" s="6"/>
      <c r="HS1774" s="5"/>
      <c r="HT1774" s="5"/>
      <c r="HU1774" s="4"/>
      <c r="HV1774" s="6"/>
      <c r="HW1774" s="4"/>
      <c r="HX1774" s="6"/>
      <c r="HY1774" s="5"/>
      <c r="HZ1774" s="5"/>
      <c r="IA1774" s="4"/>
      <c r="IB1774" s="6"/>
      <c r="IC1774" s="4"/>
      <c r="ID1774" s="6"/>
      <c r="IE1774" s="5"/>
      <c r="IF1774" s="5"/>
      <c r="IG1774" s="4"/>
      <c r="IH1774" s="6"/>
      <c r="II1774" s="4"/>
      <c r="IJ1774" s="6"/>
      <c r="IK1774" s="5"/>
      <c r="IL1774" s="5"/>
      <c r="IM1774" s="4"/>
      <c r="IN1774" s="6"/>
      <c r="IO1774" s="4"/>
      <c r="IP1774" s="6"/>
      <c r="IQ1774" s="5"/>
      <c r="IR1774" s="5"/>
      <c r="IS1774" s="4"/>
      <c r="IT1774" s="6"/>
      <c r="IU1774" s="4"/>
      <c r="IV1774" s="6"/>
      <c r="IW1774" s="5"/>
      <c r="IX1774" s="5"/>
      <c r="IY1774" s="4"/>
      <c r="IZ1774" s="6"/>
      <c r="JA1774" s="4"/>
      <c r="JB1774" s="6"/>
      <c r="JC1774" s="5"/>
      <c r="JD1774" s="5"/>
      <c r="JE1774" s="4"/>
      <c r="JF1774" s="6"/>
      <c r="JG1774" s="4"/>
      <c r="JH1774" s="6"/>
      <c r="JI1774" s="5"/>
      <c r="JJ1774" s="5"/>
      <c r="JK1774" s="4"/>
      <c r="JL1774" s="6"/>
      <c r="JM1774" s="4"/>
      <c r="JN1774" s="6"/>
      <c r="JO1774" s="5"/>
      <c r="JP1774" s="5"/>
      <c r="JQ1774" s="4"/>
      <c r="JR1774" s="6"/>
      <c r="JS1774" s="4"/>
      <c r="JT1774" s="6"/>
      <c r="JU1774" s="5"/>
      <c r="JV1774" s="5"/>
      <c r="JW1774" s="4"/>
      <c r="JX1774" s="6"/>
      <c r="JY1774" s="4"/>
      <c r="JZ1774" s="6"/>
      <c r="KA1774" s="5"/>
      <c r="KB1774" s="5"/>
      <c r="KC1774" s="4"/>
      <c r="KD1774" s="6"/>
      <c r="KE1774" s="4"/>
      <c r="KF1774" s="6"/>
      <c r="KG1774" s="5"/>
      <c r="KH1774" s="5"/>
      <c r="KI1774" s="4"/>
      <c r="KJ1774" s="6"/>
      <c r="KK1774" s="4"/>
      <c r="KL1774" s="6"/>
      <c r="KM1774" s="5"/>
      <c r="KN1774" s="5"/>
    </row>
    <row r="1775">
      <c r="A1775" s="3" t="s">
        <v>85</v>
      </c>
      <c r="B1775" s="3" t="s">
        <v>1175</v>
      </c>
      <c r="C1775" s="3" t="s">
        <v>547</v>
      </c>
      <c r="D1775" s="3" t="s">
        <v>712</v>
      </c>
      <c r="E1775" s="3" t="s">
        <v>1181</v>
      </c>
      <c r="F1775" s="3" t="s">
        <v>104</v>
      </c>
      <c r="G1775" s="3" t="s">
        <v>104</v>
      </c>
      <c r="H1775" s="3" t="s">
        <v>104</v>
      </c>
      <c r="I1775" s="3" t="s">
        <v>1325</v>
      </c>
      <c r="J1775" s="3" t="s">
        <v>104</v>
      </c>
      <c r="K1775" s="4"/>
      <c r="L1775" s="4">
        <f>=ROUNDDOWN({0},0)</f>
      </c>
      <c r="M1775" s="4"/>
      <c r="N1775" s="5"/>
      <c r="O1775" s="4"/>
      <c r="P1775" s="4">
        <f>=ROUNDDOWN({0},0)</f>
      </c>
      <c r="Q1775" s="4"/>
      <c r="R1775" s="5"/>
      <c r="S1775" s="4"/>
      <c r="T1775" s="6"/>
      <c r="U1775" s="4"/>
      <c r="V1775" s="6"/>
      <c r="W1775" s="5"/>
      <c r="X1775" s="5"/>
      <c r="Y1775" s="4"/>
      <c r="Z1775" s="6"/>
      <c r="AA1775" s="4"/>
      <c r="AB1775" s="6"/>
      <c r="AC1775" s="5"/>
      <c r="AD1775" s="5"/>
      <c r="AE1775" s="4"/>
      <c r="AF1775" s="6"/>
      <c r="AG1775" s="4"/>
      <c r="AH1775" s="6"/>
      <c r="AI1775" s="5"/>
      <c r="AJ1775" s="5"/>
      <c r="AK1775" s="4"/>
      <c r="AL1775" s="6"/>
      <c r="AM1775" s="4"/>
      <c r="AN1775" s="6"/>
      <c r="AO1775" s="5"/>
      <c r="AP1775" s="5"/>
      <c r="AQ1775" s="4"/>
      <c r="AR1775" s="6"/>
      <c r="AS1775" s="4"/>
      <c r="AT1775" s="6"/>
      <c r="AU1775" s="5"/>
      <c r="AV1775" s="5"/>
      <c r="AW1775" s="4"/>
      <c r="AX1775" s="6"/>
      <c r="AY1775" s="4"/>
      <c r="AZ1775" s="6"/>
      <c r="BA1775" s="5"/>
      <c r="BB1775" s="5"/>
      <c r="BC1775" s="4"/>
      <c r="BD1775" s="6"/>
      <c r="BE1775" s="4"/>
      <c r="BF1775" s="6"/>
      <c r="BG1775" s="5"/>
      <c r="BH1775" s="5"/>
      <c r="BI1775" s="4"/>
      <c r="BJ1775" s="6"/>
      <c r="BK1775" s="4"/>
      <c r="BL1775" s="6"/>
      <c r="BM1775" s="5"/>
      <c r="BN1775" s="5"/>
      <c r="BO1775" s="4"/>
      <c r="BP1775" s="6"/>
      <c r="BQ1775" s="4"/>
      <c r="BR1775" s="6"/>
      <c r="BS1775" s="5"/>
      <c r="BT1775" s="5"/>
      <c r="BU1775" s="4"/>
      <c r="BV1775" s="6"/>
      <c r="BW1775" s="4"/>
      <c r="BX1775" s="6"/>
      <c r="BY1775" s="5"/>
      <c r="BZ1775" s="5"/>
      <c r="CA1775" s="4"/>
      <c r="CB1775" s="6"/>
      <c r="CC1775" s="4"/>
      <c r="CD1775" s="6"/>
      <c r="CE1775" s="5"/>
      <c r="CF1775" s="5"/>
      <c r="CG1775" s="4"/>
      <c r="CH1775" s="6"/>
      <c r="CI1775" s="4"/>
      <c r="CJ1775" s="6"/>
      <c r="CK1775" s="5"/>
      <c r="CL1775" s="5"/>
      <c r="CM1775" s="4"/>
      <c r="CN1775" s="6"/>
      <c r="CO1775" s="4"/>
      <c r="CP1775" s="6"/>
      <c r="CQ1775" s="5"/>
      <c r="CR1775" s="5"/>
      <c r="CS1775" s="4"/>
      <c r="CT1775" s="6"/>
      <c r="CU1775" s="4"/>
      <c r="CV1775" s="6"/>
      <c r="CW1775" s="5"/>
      <c r="CX1775" s="5"/>
      <c r="CY1775" s="4"/>
      <c r="CZ1775" s="6"/>
      <c r="DA1775" s="4"/>
      <c r="DB1775" s="6"/>
      <c r="DC1775" s="5"/>
      <c r="DD1775" s="5"/>
      <c r="DE1775" s="4"/>
      <c r="DF1775" s="6"/>
      <c r="DG1775" s="4"/>
      <c r="DH1775" s="6"/>
      <c r="DI1775" s="5"/>
      <c r="DJ1775" s="5"/>
      <c r="DK1775" s="4"/>
      <c r="DL1775" s="6"/>
      <c r="DM1775" s="4"/>
      <c r="DN1775" s="6"/>
      <c r="DO1775" s="5"/>
      <c r="DP1775" s="5"/>
      <c r="DQ1775" s="4"/>
      <c r="DR1775" s="6"/>
      <c r="DS1775" s="4"/>
      <c r="DT1775" s="6"/>
      <c r="DU1775" s="5"/>
      <c r="DV1775" s="5"/>
      <c r="DW1775" s="4"/>
      <c r="DX1775" s="6"/>
      <c r="DY1775" s="4"/>
      <c r="DZ1775" s="6"/>
      <c r="EA1775" s="5"/>
      <c r="EB1775" s="5"/>
      <c r="EC1775" s="4"/>
      <c r="ED1775" s="6"/>
      <c r="EE1775" s="4"/>
      <c r="EF1775" s="6"/>
      <c r="EG1775" s="5"/>
      <c r="EH1775" s="5"/>
      <c r="EI1775" s="4"/>
      <c r="EJ1775" s="6"/>
      <c r="EK1775" s="4"/>
      <c r="EL1775" s="6"/>
      <c r="EM1775" s="5"/>
      <c r="EN1775" s="5"/>
      <c r="EO1775" s="4"/>
      <c r="EP1775" s="6"/>
      <c r="EQ1775" s="4"/>
      <c r="ER1775" s="6"/>
      <c r="ES1775" s="5"/>
      <c r="ET1775" s="5"/>
      <c r="EU1775" s="4"/>
      <c r="EV1775" s="6"/>
      <c r="EW1775" s="4"/>
      <c r="EX1775" s="6"/>
      <c r="EY1775" s="5"/>
      <c r="EZ1775" s="5"/>
      <c r="FA1775" s="4"/>
      <c r="FB1775" s="6"/>
      <c r="FC1775" s="4"/>
      <c r="FD1775" s="6"/>
      <c r="FE1775" s="5"/>
      <c r="FF1775" s="5"/>
      <c r="FG1775" s="4"/>
      <c r="FH1775" s="6"/>
      <c r="FI1775" s="4"/>
      <c r="FJ1775" s="6"/>
      <c r="FK1775" s="5"/>
      <c r="FL1775" s="5"/>
      <c r="FM1775" s="4"/>
      <c r="FN1775" s="6"/>
      <c r="FO1775" s="4"/>
      <c r="FP1775" s="6"/>
      <c r="FQ1775" s="5"/>
      <c r="FR1775" s="5"/>
      <c r="FS1775" s="4"/>
      <c r="FT1775" s="6"/>
      <c r="FU1775" s="4"/>
      <c r="FV1775" s="6"/>
      <c r="FW1775" s="5"/>
      <c r="FX1775" s="5"/>
      <c r="FY1775" s="4"/>
      <c r="FZ1775" s="6"/>
      <c r="GA1775" s="4"/>
      <c r="GB1775" s="6"/>
      <c r="GC1775" s="5"/>
      <c r="GD1775" s="5"/>
      <c r="GE1775" s="4"/>
      <c r="GF1775" s="6"/>
      <c r="GG1775" s="4"/>
      <c r="GH1775" s="6"/>
      <c r="GI1775" s="5"/>
      <c r="GJ1775" s="5"/>
      <c r="GK1775" s="4"/>
      <c r="GL1775" s="6"/>
      <c r="GM1775" s="4"/>
      <c r="GN1775" s="6"/>
      <c r="GO1775" s="5"/>
      <c r="GP1775" s="5"/>
      <c r="GQ1775" s="4"/>
      <c r="GR1775" s="6"/>
      <c r="GS1775" s="4"/>
      <c r="GT1775" s="6"/>
      <c r="GU1775" s="5"/>
      <c r="GV1775" s="5"/>
      <c r="GW1775" s="4"/>
      <c r="GX1775" s="6"/>
      <c r="GY1775" s="4"/>
      <c r="GZ1775" s="6"/>
      <c r="HA1775" s="5"/>
      <c r="HB1775" s="5"/>
      <c r="HC1775" s="4"/>
      <c r="HD1775" s="6"/>
      <c r="HE1775" s="4"/>
      <c r="HF1775" s="6"/>
      <c r="HG1775" s="5"/>
      <c r="HH1775" s="5"/>
      <c r="HI1775" s="4"/>
      <c r="HJ1775" s="6"/>
      <c r="HK1775" s="4"/>
      <c r="HL1775" s="6"/>
      <c r="HM1775" s="5"/>
      <c r="HN1775" s="5"/>
      <c r="HO1775" s="4"/>
      <c r="HP1775" s="6"/>
      <c r="HQ1775" s="4"/>
      <c r="HR1775" s="6"/>
      <c r="HS1775" s="5"/>
      <c r="HT1775" s="5"/>
      <c r="HU1775" s="4"/>
      <c r="HV1775" s="6"/>
      <c r="HW1775" s="4"/>
      <c r="HX1775" s="6"/>
      <c r="HY1775" s="5"/>
      <c r="HZ1775" s="5"/>
      <c r="IA1775" s="4"/>
      <c r="IB1775" s="6"/>
      <c r="IC1775" s="4"/>
      <c r="ID1775" s="6"/>
      <c r="IE1775" s="5"/>
      <c r="IF1775" s="5"/>
      <c r="IG1775" s="4"/>
      <c r="IH1775" s="6"/>
      <c r="II1775" s="4"/>
      <c r="IJ1775" s="6"/>
      <c r="IK1775" s="5"/>
      <c r="IL1775" s="5"/>
      <c r="IM1775" s="4"/>
      <c r="IN1775" s="6"/>
      <c r="IO1775" s="4"/>
      <c r="IP1775" s="6"/>
      <c r="IQ1775" s="5"/>
      <c r="IR1775" s="5"/>
      <c r="IS1775" s="4"/>
      <c r="IT1775" s="6"/>
      <c r="IU1775" s="4"/>
      <c r="IV1775" s="6"/>
      <c r="IW1775" s="5"/>
      <c r="IX1775" s="5"/>
      <c r="IY1775" s="4"/>
      <c r="IZ1775" s="6"/>
      <c r="JA1775" s="4"/>
      <c r="JB1775" s="6"/>
      <c r="JC1775" s="5"/>
      <c r="JD1775" s="5"/>
      <c r="JE1775" s="4"/>
      <c r="JF1775" s="6"/>
      <c r="JG1775" s="4"/>
      <c r="JH1775" s="6"/>
      <c r="JI1775" s="5"/>
      <c r="JJ1775" s="5"/>
      <c r="JK1775" s="4"/>
      <c r="JL1775" s="6"/>
      <c r="JM1775" s="4"/>
      <c r="JN1775" s="6"/>
      <c r="JO1775" s="5"/>
      <c r="JP1775" s="5"/>
      <c r="JQ1775" s="4"/>
      <c r="JR1775" s="6"/>
      <c r="JS1775" s="4"/>
      <c r="JT1775" s="6"/>
      <c r="JU1775" s="5"/>
      <c r="JV1775" s="5"/>
      <c r="JW1775" s="4"/>
      <c r="JX1775" s="6"/>
      <c r="JY1775" s="4"/>
      <c r="JZ1775" s="6"/>
      <c r="KA1775" s="5"/>
      <c r="KB1775" s="5"/>
      <c r="KC1775" s="4"/>
      <c r="KD1775" s="6"/>
      <c r="KE1775" s="4"/>
      <c r="KF1775" s="6"/>
      <c r="KG1775" s="5"/>
      <c r="KH1775" s="5"/>
      <c r="KI1775" s="4"/>
      <c r="KJ1775" s="6"/>
      <c r="KK1775" s="4"/>
      <c r="KL1775" s="6"/>
      <c r="KM1775" s="5"/>
      <c r="KN1775" s="5"/>
    </row>
    <row r="1776">
      <c r="A1776" s="3" t="s">
        <v>85</v>
      </c>
      <c r="B1776" s="3" t="s">
        <v>1175</v>
      </c>
      <c r="C1776" s="3" t="s">
        <v>547</v>
      </c>
      <c r="D1776" s="3" t="s">
        <v>712</v>
      </c>
      <c r="E1776" s="3" t="s">
        <v>946</v>
      </c>
      <c r="F1776" s="3" t="s">
        <v>104</v>
      </c>
      <c r="G1776" s="3" t="s">
        <v>104</v>
      </c>
      <c r="H1776" s="3" t="s">
        <v>104</v>
      </c>
      <c r="I1776" s="3" t="s">
        <v>1364</v>
      </c>
      <c r="J1776" s="3" t="s">
        <v>104</v>
      </c>
      <c r="K1776" s="4"/>
      <c r="L1776" s="4">
        <f>=ROUNDDOWN({0},0)</f>
      </c>
      <c r="M1776" s="4"/>
      <c r="N1776" s="5"/>
      <c r="O1776" s="4"/>
      <c r="P1776" s="4">
        <f>=ROUNDDOWN({0},0)</f>
      </c>
      <c r="Q1776" s="4"/>
      <c r="R1776" s="5"/>
      <c r="S1776" s="4"/>
      <c r="T1776" s="6"/>
      <c r="U1776" s="4"/>
      <c r="V1776" s="6"/>
      <c r="W1776" s="5"/>
      <c r="X1776" s="5"/>
      <c r="Y1776" s="4"/>
      <c r="Z1776" s="6"/>
      <c r="AA1776" s="4"/>
      <c r="AB1776" s="6"/>
      <c r="AC1776" s="5"/>
      <c r="AD1776" s="5"/>
      <c r="AE1776" s="4"/>
      <c r="AF1776" s="6"/>
      <c r="AG1776" s="4"/>
      <c r="AH1776" s="6"/>
      <c r="AI1776" s="5"/>
      <c r="AJ1776" s="5"/>
      <c r="AK1776" s="4"/>
      <c r="AL1776" s="6"/>
      <c r="AM1776" s="4"/>
      <c r="AN1776" s="6"/>
      <c r="AO1776" s="5"/>
      <c r="AP1776" s="5"/>
      <c r="AQ1776" s="4"/>
      <c r="AR1776" s="6"/>
      <c r="AS1776" s="4"/>
      <c r="AT1776" s="6"/>
      <c r="AU1776" s="5"/>
      <c r="AV1776" s="5"/>
      <c r="AW1776" s="4"/>
      <c r="AX1776" s="6"/>
      <c r="AY1776" s="4"/>
      <c r="AZ1776" s="6"/>
      <c r="BA1776" s="5"/>
      <c r="BB1776" s="5"/>
      <c r="BC1776" s="4"/>
      <c r="BD1776" s="6"/>
      <c r="BE1776" s="4"/>
      <c r="BF1776" s="6"/>
      <c r="BG1776" s="5"/>
      <c r="BH1776" s="5"/>
      <c r="BI1776" s="4"/>
      <c r="BJ1776" s="6"/>
      <c r="BK1776" s="4"/>
      <c r="BL1776" s="6"/>
      <c r="BM1776" s="5"/>
      <c r="BN1776" s="5"/>
      <c r="BO1776" s="4"/>
      <c r="BP1776" s="6"/>
      <c r="BQ1776" s="4"/>
      <c r="BR1776" s="6"/>
      <c r="BS1776" s="5"/>
      <c r="BT1776" s="5"/>
      <c r="BU1776" s="4"/>
      <c r="BV1776" s="6"/>
      <c r="BW1776" s="4"/>
      <c r="BX1776" s="6"/>
      <c r="BY1776" s="5"/>
      <c r="BZ1776" s="5"/>
      <c r="CA1776" s="4"/>
      <c r="CB1776" s="6"/>
      <c r="CC1776" s="4"/>
      <c r="CD1776" s="6"/>
      <c r="CE1776" s="5"/>
      <c r="CF1776" s="5"/>
      <c r="CG1776" s="4"/>
      <c r="CH1776" s="6"/>
      <c r="CI1776" s="4"/>
      <c r="CJ1776" s="6"/>
      <c r="CK1776" s="5"/>
      <c r="CL1776" s="5"/>
      <c r="CM1776" s="4"/>
      <c r="CN1776" s="6"/>
      <c r="CO1776" s="4"/>
      <c r="CP1776" s="6"/>
      <c r="CQ1776" s="5"/>
      <c r="CR1776" s="5"/>
      <c r="CS1776" s="4"/>
      <c r="CT1776" s="6"/>
      <c r="CU1776" s="4"/>
      <c r="CV1776" s="6"/>
      <c r="CW1776" s="5"/>
      <c r="CX1776" s="5"/>
      <c r="CY1776" s="4"/>
      <c r="CZ1776" s="6"/>
      <c r="DA1776" s="4"/>
      <c r="DB1776" s="6"/>
      <c r="DC1776" s="5"/>
      <c r="DD1776" s="5"/>
      <c r="DE1776" s="4"/>
      <c r="DF1776" s="6"/>
      <c r="DG1776" s="4"/>
      <c r="DH1776" s="6"/>
      <c r="DI1776" s="5"/>
      <c r="DJ1776" s="5"/>
      <c r="DK1776" s="4"/>
      <c r="DL1776" s="6"/>
      <c r="DM1776" s="4"/>
      <c r="DN1776" s="6"/>
      <c r="DO1776" s="5"/>
      <c r="DP1776" s="5"/>
      <c r="DQ1776" s="4"/>
      <c r="DR1776" s="6"/>
      <c r="DS1776" s="4"/>
      <c r="DT1776" s="6"/>
      <c r="DU1776" s="5"/>
      <c r="DV1776" s="5"/>
      <c r="DW1776" s="4"/>
      <c r="DX1776" s="6"/>
      <c r="DY1776" s="4"/>
      <c r="DZ1776" s="6"/>
      <c r="EA1776" s="5"/>
      <c r="EB1776" s="5"/>
      <c r="EC1776" s="4"/>
      <c r="ED1776" s="6"/>
      <c r="EE1776" s="4"/>
      <c r="EF1776" s="6"/>
      <c r="EG1776" s="5"/>
      <c r="EH1776" s="5"/>
      <c r="EI1776" s="4"/>
      <c r="EJ1776" s="6"/>
      <c r="EK1776" s="4"/>
      <c r="EL1776" s="6"/>
      <c r="EM1776" s="5"/>
      <c r="EN1776" s="5"/>
      <c r="EO1776" s="4"/>
      <c r="EP1776" s="6"/>
      <c r="EQ1776" s="4"/>
      <c r="ER1776" s="6"/>
      <c r="ES1776" s="5"/>
      <c r="ET1776" s="5"/>
      <c r="EU1776" s="4"/>
      <c r="EV1776" s="6"/>
      <c r="EW1776" s="4"/>
      <c r="EX1776" s="6"/>
      <c r="EY1776" s="5"/>
      <c r="EZ1776" s="5"/>
      <c r="FA1776" s="4"/>
      <c r="FB1776" s="6"/>
      <c r="FC1776" s="4"/>
      <c r="FD1776" s="6"/>
      <c r="FE1776" s="5"/>
      <c r="FF1776" s="5"/>
      <c r="FG1776" s="4"/>
      <c r="FH1776" s="6"/>
      <c r="FI1776" s="4"/>
      <c r="FJ1776" s="6"/>
      <c r="FK1776" s="5"/>
      <c r="FL1776" s="5"/>
      <c r="FM1776" s="4"/>
      <c r="FN1776" s="6"/>
      <c r="FO1776" s="4"/>
      <c r="FP1776" s="6"/>
      <c r="FQ1776" s="5"/>
      <c r="FR1776" s="5"/>
      <c r="FS1776" s="4"/>
      <c r="FT1776" s="6"/>
      <c r="FU1776" s="4"/>
      <c r="FV1776" s="6"/>
      <c r="FW1776" s="5"/>
      <c r="FX1776" s="5"/>
      <c r="FY1776" s="4"/>
      <c r="FZ1776" s="6"/>
      <c r="GA1776" s="4"/>
      <c r="GB1776" s="6"/>
      <c r="GC1776" s="5"/>
      <c r="GD1776" s="5"/>
      <c r="GE1776" s="4"/>
      <c r="GF1776" s="6"/>
      <c r="GG1776" s="4"/>
      <c r="GH1776" s="6"/>
      <c r="GI1776" s="5"/>
      <c r="GJ1776" s="5"/>
      <c r="GK1776" s="4"/>
      <c r="GL1776" s="6"/>
      <c r="GM1776" s="4"/>
      <c r="GN1776" s="6"/>
      <c r="GO1776" s="5"/>
      <c r="GP1776" s="5"/>
      <c r="GQ1776" s="4"/>
      <c r="GR1776" s="6"/>
      <c r="GS1776" s="4"/>
      <c r="GT1776" s="6"/>
      <c r="GU1776" s="5"/>
      <c r="GV1776" s="5"/>
      <c r="GW1776" s="4"/>
      <c r="GX1776" s="6"/>
      <c r="GY1776" s="4"/>
      <c r="GZ1776" s="6"/>
      <c r="HA1776" s="5"/>
      <c r="HB1776" s="5"/>
      <c r="HC1776" s="4"/>
      <c r="HD1776" s="6"/>
      <c r="HE1776" s="4"/>
      <c r="HF1776" s="6"/>
      <c r="HG1776" s="5"/>
      <c r="HH1776" s="5"/>
      <c r="HI1776" s="4"/>
      <c r="HJ1776" s="6"/>
      <c r="HK1776" s="4"/>
      <c r="HL1776" s="6"/>
      <c r="HM1776" s="5"/>
      <c r="HN1776" s="5"/>
      <c r="HO1776" s="4"/>
      <c r="HP1776" s="6"/>
      <c r="HQ1776" s="4"/>
      <c r="HR1776" s="6"/>
      <c r="HS1776" s="5"/>
      <c r="HT1776" s="5"/>
      <c r="HU1776" s="4"/>
      <c r="HV1776" s="6"/>
      <c r="HW1776" s="4"/>
      <c r="HX1776" s="6"/>
      <c r="HY1776" s="5"/>
      <c r="HZ1776" s="5"/>
      <c r="IA1776" s="4"/>
      <c r="IB1776" s="6"/>
      <c r="IC1776" s="4"/>
      <c r="ID1776" s="6"/>
      <c r="IE1776" s="5"/>
      <c r="IF1776" s="5"/>
      <c r="IG1776" s="4"/>
      <c r="IH1776" s="6"/>
      <c r="II1776" s="4"/>
      <c r="IJ1776" s="6"/>
      <c r="IK1776" s="5"/>
      <c r="IL1776" s="5"/>
      <c r="IM1776" s="4"/>
      <c r="IN1776" s="6"/>
      <c r="IO1776" s="4"/>
      <c r="IP1776" s="6"/>
      <c r="IQ1776" s="5"/>
      <c r="IR1776" s="5"/>
      <c r="IS1776" s="4"/>
      <c r="IT1776" s="6"/>
      <c r="IU1776" s="4"/>
      <c r="IV1776" s="6"/>
      <c r="IW1776" s="5"/>
      <c r="IX1776" s="5"/>
      <c r="IY1776" s="4"/>
      <c r="IZ1776" s="6"/>
      <c r="JA1776" s="4"/>
      <c r="JB1776" s="6"/>
      <c r="JC1776" s="5"/>
      <c r="JD1776" s="5"/>
      <c r="JE1776" s="4"/>
      <c r="JF1776" s="6"/>
      <c r="JG1776" s="4"/>
      <c r="JH1776" s="6"/>
      <c r="JI1776" s="5"/>
      <c r="JJ1776" s="5"/>
      <c r="JK1776" s="4"/>
      <c r="JL1776" s="6"/>
      <c r="JM1776" s="4"/>
      <c r="JN1776" s="6"/>
      <c r="JO1776" s="5"/>
      <c r="JP1776" s="5"/>
      <c r="JQ1776" s="4"/>
      <c r="JR1776" s="6"/>
      <c r="JS1776" s="4"/>
      <c r="JT1776" s="6"/>
      <c r="JU1776" s="5"/>
      <c r="JV1776" s="5"/>
      <c r="JW1776" s="4"/>
      <c r="JX1776" s="6"/>
      <c r="JY1776" s="4"/>
      <c r="JZ1776" s="6"/>
      <c r="KA1776" s="5"/>
      <c r="KB1776" s="5"/>
      <c r="KC1776" s="4"/>
      <c r="KD1776" s="6"/>
      <c r="KE1776" s="4"/>
      <c r="KF1776" s="6"/>
      <c r="KG1776" s="5"/>
      <c r="KH1776" s="5"/>
      <c r="KI1776" s="4"/>
      <c r="KJ1776" s="6"/>
      <c r="KK1776" s="4"/>
      <c r="KL1776" s="6"/>
      <c r="KM1776" s="5"/>
      <c r="KN1776" s="5"/>
    </row>
    <row r="1777">
      <c r="A1777" s="3" t="s">
        <v>85</v>
      </c>
      <c r="B1777" s="3" t="s">
        <v>1175</v>
      </c>
      <c r="C1777" s="3" t="s">
        <v>547</v>
      </c>
      <c r="D1777" s="3" t="s">
        <v>712</v>
      </c>
      <c r="E1777" s="3" t="s">
        <v>1182</v>
      </c>
      <c r="F1777" s="3" t="s">
        <v>104</v>
      </c>
      <c r="G1777" s="3" t="s">
        <v>104</v>
      </c>
      <c r="H1777" s="3" t="s">
        <v>104</v>
      </c>
      <c r="I1777" s="3" t="s">
        <v>1364</v>
      </c>
      <c r="J1777" s="3" t="s">
        <v>104</v>
      </c>
      <c r="K1777" s="4"/>
      <c r="L1777" s="4">
        <f>=ROUNDDOWN({0},0)</f>
      </c>
      <c r="M1777" s="4"/>
      <c r="N1777" s="5"/>
      <c r="O1777" s="4"/>
      <c r="P1777" s="4">
        <f>=ROUNDDOWN({0},0)</f>
      </c>
      <c r="Q1777" s="4"/>
      <c r="R1777" s="5"/>
      <c r="S1777" s="4"/>
      <c r="T1777" s="6"/>
      <c r="U1777" s="4"/>
      <c r="V1777" s="6"/>
      <c r="W1777" s="5"/>
      <c r="X1777" s="5"/>
      <c r="Y1777" s="4"/>
      <c r="Z1777" s="6"/>
      <c r="AA1777" s="4"/>
      <c r="AB1777" s="6"/>
      <c r="AC1777" s="5"/>
      <c r="AD1777" s="5"/>
      <c r="AE1777" s="4"/>
      <c r="AF1777" s="6"/>
      <c r="AG1777" s="4"/>
      <c r="AH1777" s="6"/>
      <c r="AI1777" s="5"/>
      <c r="AJ1777" s="5"/>
      <c r="AK1777" s="4"/>
      <c r="AL1777" s="6"/>
      <c r="AM1777" s="4"/>
      <c r="AN1777" s="6"/>
      <c r="AO1777" s="5"/>
      <c r="AP1777" s="5"/>
      <c r="AQ1777" s="4"/>
      <c r="AR1777" s="6"/>
      <c r="AS1777" s="4"/>
      <c r="AT1777" s="6"/>
      <c r="AU1777" s="5"/>
      <c r="AV1777" s="5"/>
      <c r="AW1777" s="4"/>
      <c r="AX1777" s="6"/>
      <c r="AY1777" s="4"/>
      <c r="AZ1777" s="6"/>
      <c r="BA1777" s="5"/>
      <c r="BB1777" s="5"/>
      <c r="BC1777" s="4"/>
      <c r="BD1777" s="6"/>
      <c r="BE1777" s="4"/>
      <c r="BF1777" s="6"/>
      <c r="BG1777" s="5"/>
      <c r="BH1777" s="5"/>
      <c r="BI1777" s="4"/>
      <c r="BJ1777" s="6"/>
      <c r="BK1777" s="4"/>
      <c r="BL1777" s="6"/>
      <c r="BM1777" s="5"/>
      <c r="BN1777" s="5"/>
      <c r="BO1777" s="4"/>
      <c r="BP1777" s="6"/>
      <c r="BQ1777" s="4"/>
      <c r="BR1777" s="6"/>
      <c r="BS1777" s="5"/>
      <c r="BT1777" s="5"/>
      <c r="BU1777" s="4"/>
      <c r="BV1777" s="6"/>
      <c r="BW1777" s="4"/>
      <c r="BX1777" s="6"/>
      <c r="BY1777" s="5"/>
      <c r="BZ1777" s="5"/>
      <c r="CA1777" s="4"/>
      <c r="CB1777" s="6"/>
      <c r="CC1777" s="4"/>
      <c r="CD1777" s="6"/>
      <c r="CE1777" s="5"/>
      <c r="CF1777" s="5"/>
      <c r="CG1777" s="4"/>
      <c r="CH1777" s="6"/>
      <c r="CI1777" s="4"/>
      <c r="CJ1777" s="6"/>
      <c r="CK1777" s="5"/>
      <c r="CL1777" s="5"/>
      <c r="CM1777" s="4"/>
      <c r="CN1777" s="6"/>
      <c r="CO1777" s="4"/>
      <c r="CP1777" s="6"/>
      <c r="CQ1777" s="5"/>
      <c r="CR1777" s="5"/>
      <c r="CS1777" s="4"/>
      <c r="CT1777" s="6"/>
      <c r="CU1777" s="4"/>
      <c r="CV1777" s="6"/>
      <c r="CW1777" s="5"/>
      <c r="CX1777" s="5"/>
      <c r="CY1777" s="4"/>
      <c r="CZ1777" s="6"/>
      <c r="DA1777" s="4"/>
      <c r="DB1777" s="6"/>
      <c r="DC1777" s="5"/>
      <c r="DD1777" s="5"/>
      <c r="DE1777" s="4"/>
      <c r="DF1777" s="6"/>
      <c r="DG1777" s="4"/>
      <c r="DH1777" s="6"/>
      <c r="DI1777" s="5"/>
      <c r="DJ1777" s="5"/>
      <c r="DK1777" s="4"/>
      <c r="DL1777" s="6"/>
      <c r="DM1777" s="4"/>
      <c r="DN1777" s="6"/>
      <c r="DO1777" s="5"/>
      <c r="DP1777" s="5"/>
      <c r="DQ1777" s="4"/>
      <c r="DR1777" s="6"/>
      <c r="DS1777" s="4"/>
      <c r="DT1777" s="6"/>
      <c r="DU1777" s="5"/>
      <c r="DV1777" s="5"/>
      <c r="DW1777" s="4"/>
      <c r="DX1777" s="6"/>
      <c r="DY1777" s="4"/>
      <c r="DZ1777" s="6"/>
      <c r="EA1777" s="5"/>
      <c r="EB1777" s="5"/>
      <c r="EC1777" s="4"/>
      <c r="ED1777" s="6"/>
      <c r="EE1777" s="4"/>
      <c r="EF1777" s="6"/>
      <c r="EG1777" s="5"/>
      <c r="EH1777" s="5"/>
      <c r="EI1777" s="4"/>
      <c r="EJ1777" s="6"/>
      <c r="EK1777" s="4"/>
      <c r="EL1777" s="6"/>
      <c r="EM1777" s="5"/>
      <c r="EN1777" s="5"/>
      <c r="EO1777" s="4"/>
      <c r="EP1777" s="6"/>
      <c r="EQ1777" s="4"/>
      <c r="ER1777" s="6"/>
      <c r="ES1777" s="5"/>
      <c r="ET1777" s="5"/>
      <c r="EU1777" s="4"/>
      <c r="EV1777" s="6"/>
      <c r="EW1777" s="4"/>
      <c r="EX1777" s="6"/>
      <c r="EY1777" s="5"/>
      <c r="EZ1777" s="5"/>
      <c r="FA1777" s="4"/>
      <c r="FB1777" s="6"/>
      <c r="FC1777" s="4"/>
      <c r="FD1777" s="6"/>
      <c r="FE1777" s="5"/>
      <c r="FF1777" s="5"/>
      <c r="FG1777" s="4"/>
      <c r="FH1777" s="6"/>
      <c r="FI1777" s="4"/>
      <c r="FJ1777" s="6"/>
      <c r="FK1777" s="5"/>
      <c r="FL1777" s="5"/>
      <c r="FM1777" s="4"/>
      <c r="FN1777" s="6"/>
      <c r="FO1777" s="4"/>
      <c r="FP1777" s="6"/>
      <c r="FQ1777" s="5"/>
      <c r="FR1777" s="5"/>
      <c r="FS1777" s="4"/>
      <c r="FT1777" s="6"/>
      <c r="FU1777" s="4"/>
      <c r="FV1777" s="6"/>
      <c r="FW1777" s="5"/>
      <c r="FX1777" s="5"/>
      <c r="FY1777" s="4"/>
      <c r="FZ1777" s="6"/>
      <c r="GA1777" s="4"/>
      <c r="GB1777" s="6"/>
      <c r="GC1777" s="5"/>
      <c r="GD1777" s="5"/>
      <c r="GE1777" s="4"/>
      <c r="GF1777" s="6"/>
      <c r="GG1777" s="4"/>
      <c r="GH1777" s="6"/>
      <c r="GI1777" s="5"/>
      <c r="GJ1777" s="5"/>
      <c r="GK1777" s="4"/>
      <c r="GL1777" s="6"/>
      <c r="GM1777" s="4"/>
      <c r="GN1777" s="6"/>
      <c r="GO1777" s="5"/>
      <c r="GP1777" s="5"/>
      <c r="GQ1777" s="4"/>
      <c r="GR1777" s="6"/>
      <c r="GS1777" s="4"/>
      <c r="GT1777" s="6"/>
      <c r="GU1777" s="5"/>
      <c r="GV1777" s="5"/>
      <c r="GW1777" s="4"/>
      <c r="GX1777" s="6"/>
      <c r="GY1777" s="4"/>
      <c r="GZ1777" s="6"/>
      <c r="HA1777" s="5"/>
      <c r="HB1777" s="5"/>
      <c r="HC1777" s="4"/>
      <c r="HD1777" s="6"/>
      <c r="HE1777" s="4"/>
      <c r="HF1777" s="6"/>
      <c r="HG1777" s="5"/>
      <c r="HH1777" s="5"/>
      <c r="HI1777" s="4"/>
      <c r="HJ1777" s="6"/>
      <c r="HK1777" s="4"/>
      <c r="HL1777" s="6"/>
      <c r="HM1777" s="5"/>
      <c r="HN1777" s="5"/>
      <c r="HO1777" s="4"/>
      <c r="HP1777" s="6"/>
      <c r="HQ1777" s="4"/>
      <c r="HR1777" s="6"/>
      <c r="HS1777" s="5"/>
      <c r="HT1777" s="5"/>
      <c r="HU1777" s="4"/>
      <c r="HV1777" s="6"/>
      <c r="HW1777" s="4"/>
      <c r="HX1777" s="6"/>
      <c r="HY1777" s="5"/>
      <c r="HZ1777" s="5"/>
      <c r="IA1777" s="4"/>
      <c r="IB1777" s="6"/>
      <c r="IC1777" s="4"/>
      <c r="ID1777" s="6"/>
      <c r="IE1777" s="5"/>
      <c r="IF1777" s="5"/>
      <c r="IG1777" s="4"/>
      <c r="IH1777" s="6"/>
      <c r="II1777" s="4"/>
      <c r="IJ1777" s="6"/>
      <c r="IK1777" s="5"/>
      <c r="IL1777" s="5"/>
      <c r="IM1777" s="4"/>
      <c r="IN1777" s="6"/>
      <c r="IO1777" s="4"/>
      <c r="IP1777" s="6"/>
      <c r="IQ1777" s="5"/>
      <c r="IR1777" s="5"/>
      <c r="IS1777" s="4"/>
      <c r="IT1777" s="6"/>
      <c r="IU1777" s="4"/>
      <c r="IV1777" s="6"/>
      <c r="IW1777" s="5"/>
      <c r="IX1777" s="5"/>
      <c r="IY1777" s="4"/>
      <c r="IZ1777" s="6"/>
      <c r="JA1777" s="4"/>
      <c r="JB1777" s="6"/>
      <c r="JC1777" s="5"/>
      <c r="JD1777" s="5"/>
      <c r="JE1777" s="4"/>
      <c r="JF1777" s="6"/>
      <c r="JG1777" s="4"/>
      <c r="JH1777" s="6"/>
      <c r="JI1777" s="5"/>
      <c r="JJ1777" s="5"/>
      <c r="JK1777" s="4"/>
      <c r="JL1777" s="6"/>
      <c r="JM1777" s="4"/>
      <c r="JN1777" s="6"/>
      <c r="JO1777" s="5"/>
      <c r="JP1777" s="5"/>
      <c r="JQ1777" s="4"/>
      <c r="JR1777" s="6"/>
      <c r="JS1777" s="4"/>
      <c r="JT1777" s="6"/>
      <c r="JU1777" s="5"/>
      <c r="JV1777" s="5"/>
      <c r="JW1777" s="4"/>
      <c r="JX1777" s="6"/>
      <c r="JY1777" s="4"/>
      <c r="JZ1777" s="6"/>
      <c r="KA1777" s="5"/>
      <c r="KB1777" s="5"/>
      <c r="KC1777" s="4"/>
      <c r="KD1777" s="6"/>
      <c r="KE1777" s="4"/>
      <c r="KF1777" s="6"/>
      <c r="KG1777" s="5"/>
      <c r="KH1777" s="5"/>
      <c r="KI1777" s="4"/>
      <c r="KJ1777" s="6"/>
      <c r="KK1777" s="4"/>
      <c r="KL1777" s="6"/>
      <c r="KM1777" s="5"/>
      <c r="KN1777" s="5"/>
    </row>
    <row r="1778">
      <c r="A1778" s="3" t="s">
        <v>85</v>
      </c>
      <c r="B1778" s="3" t="s">
        <v>1175</v>
      </c>
      <c r="C1778" s="3" t="s">
        <v>547</v>
      </c>
      <c r="D1778" s="3" t="s">
        <v>712</v>
      </c>
      <c r="E1778" s="3" t="s">
        <v>1176</v>
      </c>
      <c r="F1778" s="3" t="s">
        <v>104</v>
      </c>
      <c r="G1778" s="3" t="s">
        <v>104</v>
      </c>
      <c r="H1778" s="3" t="s">
        <v>104</v>
      </c>
      <c r="I1778" s="3" t="s">
        <v>1323</v>
      </c>
      <c r="J1778" s="3" t="s">
        <v>104</v>
      </c>
      <c r="K1778" s="4"/>
      <c r="L1778" s="4">
        <f>=ROUNDDOWN({0},0)</f>
      </c>
      <c r="M1778" s="4"/>
      <c r="N1778" s="5"/>
      <c r="O1778" s="4"/>
      <c r="P1778" s="4">
        <f>=ROUNDDOWN({0},0)</f>
      </c>
      <c r="Q1778" s="4"/>
      <c r="R1778" s="5"/>
      <c r="S1778" s="4"/>
      <c r="T1778" s="6"/>
      <c r="U1778" s="4"/>
      <c r="V1778" s="6"/>
      <c r="W1778" s="5"/>
      <c r="X1778" s="5"/>
      <c r="Y1778" s="4"/>
      <c r="Z1778" s="6"/>
      <c r="AA1778" s="4"/>
      <c r="AB1778" s="6"/>
      <c r="AC1778" s="5"/>
      <c r="AD1778" s="5"/>
      <c r="AE1778" s="4"/>
      <c r="AF1778" s="6"/>
      <c r="AG1778" s="4"/>
      <c r="AH1778" s="6"/>
      <c r="AI1778" s="5"/>
      <c r="AJ1778" s="5"/>
      <c r="AK1778" s="4"/>
      <c r="AL1778" s="6"/>
      <c r="AM1778" s="4"/>
      <c r="AN1778" s="6"/>
      <c r="AO1778" s="5"/>
      <c r="AP1778" s="5"/>
      <c r="AQ1778" s="4"/>
      <c r="AR1778" s="6"/>
      <c r="AS1778" s="4"/>
      <c r="AT1778" s="6"/>
      <c r="AU1778" s="5"/>
      <c r="AV1778" s="5"/>
      <c r="AW1778" s="4"/>
      <c r="AX1778" s="6"/>
      <c r="AY1778" s="4"/>
      <c r="AZ1778" s="6"/>
      <c r="BA1778" s="5"/>
      <c r="BB1778" s="5"/>
      <c r="BC1778" s="4"/>
      <c r="BD1778" s="6"/>
      <c r="BE1778" s="4"/>
      <c r="BF1778" s="6"/>
      <c r="BG1778" s="5"/>
      <c r="BH1778" s="5"/>
      <c r="BI1778" s="4"/>
      <c r="BJ1778" s="6"/>
      <c r="BK1778" s="4"/>
      <c r="BL1778" s="6"/>
      <c r="BM1778" s="5"/>
      <c r="BN1778" s="5"/>
      <c r="BO1778" s="4"/>
      <c r="BP1778" s="6"/>
      <c r="BQ1778" s="4"/>
      <c r="BR1778" s="6"/>
      <c r="BS1778" s="5"/>
      <c r="BT1778" s="5"/>
      <c r="BU1778" s="4"/>
      <c r="BV1778" s="6"/>
      <c r="BW1778" s="4"/>
      <c r="BX1778" s="6"/>
      <c r="BY1778" s="5"/>
      <c r="BZ1778" s="5"/>
      <c r="CA1778" s="4"/>
      <c r="CB1778" s="6"/>
      <c r="CC1778" s="4"/>
      <c r="CD1778" s="6"/>
      <c r="CE1778" s="5"/>
      <c r="CF1778" s="5"/>
      <c r="CG1778" s="4"/>
      <c r="CH1778" s="6"/>
      <c r="CI1778" s="4"/>
      <c r="CJ1778" s="6"/>
      <c r="CK1778" s="5"/>
      <c r="CL1778" s="5"/>
      <c r="CM1778" s="4"/>
      <c r="CN1778" s="6"/>
      <c r="CO1778" s="4"/>
      <c r="CP1778" s="6"/>
      <c r="CQ1778" s="5"/>
      <c r="CR1778" s="5"/>
      <c r="CS1778" s="4"/>
      <c r="CT1778" s="6"/>
      <c r="CU1778" s="4"/>
      <c r="CV1778" s="6"/>
      <c r="CW1778" s="5"/>
      <c r="CX1778" s="5"/>
      <c r="CY1778" s="4"/>
      <c r="CZ1778" s="6"/>
      <c r="DA1778" s="4"/>
      <c r="DB1778" s="6"/>
      <c r="DC1778" s="5"/>
      <c r="DD1778" s="5"/>
      <c r="DE1778" s="4"/>
      <c r="DF1778" s="6"/>
      <c r="DG1778" s="4"/>
      <c r="DH1778" s="6"/>
      <c r="DI1778" s="5"/>
      <c r="DJ1778" s="5"/>
      <c r="DK1778" s="4"/>
      <c r="DL1778" s="6"/>
      <c r="DM1778" s="4"/>
      <c r="DN1778" s="6"/>
      <c r="DO1778" s="5"/>
      <c r="DP1778" s="5"/>
      <c r="DQ1778" s="4"/>
      <c r="DR1778" s="6"/>
      <c r="DS1778" s="4"/>
      <c r="DT1778" s="6"/>
      <c r="DU1778" s="5"/>
      <c r="DV1778" s="5"/>
      <c r="DW1778" s="4"/>
      <c r="DX1778" s="6"/>
      <c r="DY1778" s="4"/>
      <c r="DZ1778" s="6"/>
      <c r="EA1778" s="5"/>
      <c r="EB1778" s="5"/>
      <c r="EC1778" s="4"/>
      <c r="ED1778" s="6"/>
      <c r="EE1778" s="4"/>
      <c r="EF1778" s="6"/>
      <c r="EG1778" s="5"/>
      <c r="EH1778" s="5"/>
      <c r="EI1778" s="4"/>
      <c r="EJ1778" s="6"/>
      <c r="EK1778" s="4"/>
      <c r="EL1778" s="6"/>
      <c r="EM1778" s="5"/>
      <c r="EN1778" s="5"/>
      <c r="EO1778" s="4"/>
      <c r="EP1778" s="6"/>
      <c r="EQ1778" s="4"/>
      <c r="ER1778" s="6"/>
      <c r="ES1778" s="5"/>
      <c r="ET1778" s="5"/>
      <c r="EU1778" s="4"/>
      <c r="EV1778" s="6"/>
      <c r="EW1778" s="4"/>
      <c r="EX1778" s="6"/>
      <c r="EY1778" s="5"/>
      <c r="EZ1778" s="5"/>
      <c r="FA1778" s="4"/>
      <c r="FB1778" s="6"/>
      <c r="FC1778" s="4"/>
      <c r="FD1778" s="6"/>
      <c r="FE1778" s="5"/>
      <c r="FF1778" s="5"/>
      <c r="FG1778" s="4"/>
      <c r="FH1778" s="6"/>
      <c r="FI1778" s="4"/>
      <c r="FJ1778" s="6"/>
      <c r="FK1778" s="5"/>
      <c r="FL1778" s="5"/>
      <c r="FM1778" s="4"/>
      <c r="FN1778" s="6"/>
      <c r="FO1778" s="4"/>
      <c r="FP1778" s="6"/>
      <c r="FQ1778" s="5"/>
      <c r="FR1778" s="5"/>
      <c r="FS1778" s="4"/>
      <c r="FT1778" s="6"/>
      <c r="FU1778" s="4"/>
      <c r="FV1778" s="6"/>
      <c r="FW1778" s="5"/>
      <c r="FX1778" s="5"/>
      <c r="FY1778" s="4"/>
      <c r="FZ1778" s="6"/>
      <c r="GA1778" s="4"/>
      <c r="GB1778" s="6"/>
      <c r="GC1778" s="5"/>
      <c r="GD1778" s="5"/>
      <c r="GE1778" s="4"/>
      <c r="GF1778" s="6"/>
      <c r="GG1778" s="4"/>
      <c r="GH1778" s="6"/>
      <c r="GI1778" s="5"/>
      <c r="GJ1778" s="5"/>
      <c r="GK1778" s="4"/>
      <c r="GL1778" s="6"/>
      <c r="GM1778" s="4"/>
      <c r="GN1778" s="6"/>
      <c r="GO1778" s="5"/>
      <c r="GP1778" s="5"/>
      <c r="GQ1778" s="4"/>
      <c r="GR1778" s="6"/>
      <c r="GS1778" s="4"/>
      <c r="GT1778" s="6"/>
      <c r="GU1778" s="5"/>
      <c r="GV1778" s="5"/>
      <c r="GW1778" s="4"/>
      <c r="GX1778" s="6"/>
      <c r="GY1778" s="4"/>
      <c r="GZ1778" s="6"/>
      <c r="HA1778" s="5"/>
      <c r="HB1778" s="5"/>
      <c r="HC1778" s="4"/>
      <c r="HD1778" s="6"/>
      <c r="HE1778" s="4"/>
      <c r="HF1778" s="6"/>
      <c r="HG1778" s="5"/>
      <c r="HH1778" s="5"/>
      <c r="HI1778" s="4"/>
      <c r="HJ1778" s="6"/>
      <c r="HK1778" s="4"/>
      <c r="HL1778" s="6"/>
      <c r="HM1778" s="5"/>
      <c r="HN1778" s="5"/>
      <c r="HO1778" s="4"/>
      <c r="HP1778" s="6"/>
      <c r="HQ1778" s="4"/>
      <c r="HR1778" s="6"/>
      <c r="HS1778" s="5"/>
      <c r="HT1778" s="5"/>
      <c r="HU1778" s="4"/>
      <c r="HV1778" s="6"/>
      <c r="HW1778" s="4"/>
      <c r="HX1778" s="6"/>
      <c r="HY1778" s="5"/>
      <c r="HZ1778" s="5"/>
      <c r="IA1778" s="4"/>
      <c r="IB1778" s="6"/>
      <c r="IC1778" s="4"/>
      <c r="ID1778" s="6"/>
      <c r="IE1778" s="5"/>
      <c r="IF1778" s="5"/>
      <c r="IG1778" s="4"/>
      <c r="IH1778" s="6"/>
      <c r="II1778" s="4"/>
      <c r="IJ1778" s="6"/>
      <c r="IK1778" s="5"/>
      <c r="IL1778" s="5"/>
      <c r="IM1778" s="4"/>
      <c r="IN1778" s="6"/>
      <c r="IO1778" s="4"/>
      <c r="IP1778" s="6"/>
      <c r="IQ1778" s="5"/>
      <c r="IR1778" s="5"/>
      <c r="IS1778" s="4"/>
      <c r="IT1778" s="6"/>
      <c r="IU1778" s="4"/>
      <c r="IV1778" s="6"/>
      <c r="IW1778" s="5"/>
      <c r="IX1778" s="5"/>
      <c r="IY1778" s="4"/>
      <c r="IZ1778" s="6"/>
      <c r="JA1778" s="4"/>
      <c r="JB1778" s="6"/>
      <c r="JC1778" s="5"/>
      <c r="JD1778" s="5"/>
      <c r="JE1778" s="4"/>
      <c r="JF1778" s="6"/>
      <c r="JG1778" s="4"/>
      <c r="JH1778" s="6"/>
      <c r="JI1778" s="5"/>
      <c r="JJ1778" s="5"/>
      <c r="JK1778" s="4"/>
      <c r="JL1778" s="6"/>
      <c r="JM1778" s="4"/>
      <c r="JN1778" s="6"/>
      <c r="JO1778" s="5"/>
      <c r="JP1778" s="5"/>
      <c r="JQ1778" s="4"/>
      <c r="JR1778" s="6"/>
      <c r="JS1778" s="4"/>
      <c r="JT1778" s="6"/>
      <c r="JU1778" s="5"/>
      <c r="JV1778" s="5"/>
      <c r="JW1778" s="4"/>
      <c r="JX1778" s="6"/>
      <c r="JY1778" s="4"/>
      <c r="JZ1778" s="6"/>
      <c r="KA1778" s="5"/>
      <c r="KB1778" s="5"/>
      <c r="KC1778" s="4"/>
      <c r="KD1778" s="6"/>
      <c r="KE1778" s="4"/>
      <c r="KF1778" s="6"/>
      <c r="KG1778" s="5"/>
      <c r="KH1778" s="5"/>
      <c r="KI1778" s="4"/>
      <c r="KJ1778" s="6"/>
      <c r="KK1778" s="4"/>
      <c r="KL1778" s="6"/>
      <c r="KM1778" s="5"/>
      <c r="KN1778" s="5"/>
    </row>
    <row r="1779">
      <c r="A1779" s="3" t="s">
        <v>85</v>
      </c>
      <c r="B1779" s="3" t="s">
        <v>1175</v>
      </c>
      <c r="C1779" s="3" t="s">
        <v>547</v>
      </c>
      <c r="D1779" s="3" t="s">
        <v>712</v>
      </c>
      <c r="E1779" s="3" t="s">
        <v>925</v>
      </c>
      <c r="F1779" s="3" t="s">
        <v>104</v>
      </c>
      <c r="G1779" s="3" t="s">
        <v>104</v>
      </c>
      <c r="H1779" s="3" t="s">
        <v>104</v>
      </c>
      <c r="I1779" s="3" t="s">
        <v>1323</v>
      </c>
      <c r="J1779" s="3" t="s">
        <v>104</v>
      </c>
      <c r="K1779" s="4">
        <v>8197</v>
      </c>
      <c r="L1779" s="4">
        <f>=ROUNDDOWN({0},0)</f>
      </c>
      <c r="M1779" s="4">
        <v>9280</v>
      </c>
      <c r="N1779" s="5"/>
      <c r="O1779" s="4"/>
      <c r="P1779" s="4">
        <f>=ROUNDDOWN({0},0)</f>
      </c>
      <c r="Q1779" s="4"/>
      <c r="R1779" s="5"/>
      <c r="S1779" s="4"/>
      <c r="T1779" s="6"/>
      <c r="U1779" s="4"/>
      <c r="V1779" s="6"/>
      <c r="W1779" s="5"/>
      <c r="X1779" s="5"/>
      <c r="Y1779" s="4"/>
      <c r="Z1779" s="6"/>
      <c r="AA1779" s="4"/>
      <c r="AB1779" s="6"/>
      <c r="AC1779" s="5"/>
      <c r="AD1779" s="5"/>
      <c r="AE1779" s="4"/>
      <c r="AF1779" s="6"/>
      <c r="AG1779" s="4"/>
      <c r="AH1779" s="6"/>
      <c r="AI1779" s="5"/>
      <c r="AJ1779" s="5"/>
      <c r="AK1779" s="4"/>
      <c r="AL1779" s="6"/>
      <c r="AM1779" s="4"/>
      <c r="AN1779" s="6"/>
      <c r="AO1779" s="5"/>
      <c r="AP1779" s="5"/>
      <c r="AQ1779" s="4"/>
      <c r="AR1779" s="6"/>
      <c r="AS1779" s="4"/>
      <c r="AT1779" s="6"/>
      <c r="AU1779" s="5"/>
      <c r="AV1779" s="5"/>
      <c r="AW1779" s="4"/>
      <c r="AX1779" s="6"/>
      <c r="AY1779" s="4"/>
      <c r="AZ1779" s="6"/>
      <c r="BA1779" s="5"/>
      <c r="BB1779" s="5"/>
      <c r="BC1779" s="4"/>
      <c r="BD1779" s="6"/>
      <c r="BE1779" s="4"/>
      <c r="BF1779" s="6"/>
      <c r="BG1779" s="5"/>
      <c r="BH1779" s="5"/>
      <c r="BI1779" s="4"/>
      <c r="BJ1779" s="6"/>
      <c r="BK1779" s="4"/>
      <c r="BL1779" s="6"/>
      <c r="BM1779" s="5"/>
      <c r="BN1779" s="5"/>
      <c r="BO1779" s="4"/>
      <c r="BP1779" s="6"/>
      <c r="BQ1779" s="4"/>
      <c r="BR1779" s="6"/>
      <c r="BS1779" s="5"/>
      <c r="BT1779" s="5"/>
      <c r="BU1779" s="4"/>
      <c r="BV1779" s="6"/>
      <c r="BW1779" s="4"/>
      <c r="BX1779" s="6"/>
      <c r="BY1779" s="5"/>
      <c r="BZ1779" s="5"/>
      <c r="CA1779" s="4"/>
      <c r="CB1779" s="6"/>
      <c r="CC1779" s="4"/>
      <c r="CD1779" s="6"/>
      <c r="CE1779" s="5"/>
      <c r="CF1779" s="5"/>
      <c r="CG1779" s="4"/>
      <c r="CH1779" s="6"/>
      <c r="CI1779" s="4"/>
      <c r="CJ1779" s="6"/>
      <c r="CK1779" s="5"/>
      <c r="CL1779" s="5"/>
      <c r="CM1779" s="4"/>
      <c r="CN1779" s="6"/>
      <c r="CO1779" s="4"/>
      <c r="CP1779" s="6"/>
      <c r="CQ1779" s="5"/>
      <c r="CR1779" s="5"/>
      <c r="CS1779" s="4"/>
      <c r="CT1779" s="6"/>
      <c r="CU1779" s="4"/>
      <c r="CV1779" s="6"/>
      <c r="CW1779" s="5"/>
      <c r="CX1779" s="5"/>
      <c r="CY1779" s="4"/>
      <c r="CZ1779" s="6"/>
      <c r="DA1779" s="4"/>
      <c r="DB1779" s="6"/>
      <c r="DC1779" s="5"/>
      <c r="DD1779" s="5"/>
      <c r="DE1779" s="4"/>
      <c r="DF1779" s="6"/>
      <c r="DG1779" s="4"/>
      <c r="DH1779" s="6"/>
      <c r="DI1779" s="5"/>
      <c r="DJ1779" s="5"/>
      <c r="DK1779" s="4"/>
      <c r="DL1779" s="6"/>
      <c r="DM1779" s="4"/>
      <c r="DN1779" s="6"/>
      <c r="DO1779" s="5"/>
      <c r="DP1779" s="5"/>
      <c r="DQ1779" s="4"/>
      <c r="DR1779" s="6"/>
      <c r="DS1779" s="4"/>
      <c r="DT1779" s="6"/>
      <c r="DU1779" s="5"/>
      <c r="DV1779" s="5"/>
      <c r="DW1779" s="4"/>
      <c r="DX1779" s="6"/>
      <c r="DY1779" s="4"/>
      <c r="DZ1779" s="6"/>
      <c r="EA1779" s="5"/>
      <c r="EB1779" s="5"/>
      <c r="EC1779" s="4"/>
      <c r="ED1779" s="6"/>
      <c r="EE1779" s="4"/>
      <c r="EF1779" s="6"/>
      <c r="EG1779" s="5"/>
      <c r="EH1779" s="5"/>
      <c r="EI1779" s="4"/>
      <c r="EJ1779" s="6"/>
      <c r="EK1779" s="4"/>
      <c r="EL1779" s="6"/>
      <c r="EM1779" s="5"/>
      <c r="EN1779" s="5"/>
      <c r="EO1779" s="4"/>
      <c r="EP1779" s="6"/>
      <c r="EQ1779" s="4"/>
      <c r="ER1779" s="6"/>
      <c r="ES1779" s="5"/>
      <c r="ET1779" s="5"/>
      <c r="EU1779" s="4"/>
      <c r="EV1779" s="6"/>
      <c r="EW1779" s="4"/>
      <c r="EX1779" s="6"/>
      <c r="EY1779" s="5"/>
      <c r="EZ1779" s="5"/>
      <c r="FA1779" s="4"/>
      <c r="FB1779" s="6"/>
      <c r="FC1779" s="4"/>
      <c r="FD1779" s="6"/>
      <c r="FE1779" s="5"/>
      <c r="FF1779" s="5"/>
      <c r="FG1779" s="4"/>
      <c r="FH1779" s="6"/>
      <c r="FI1779" s="4"/>
      <c r="FJ1779" s="6"/>
      <c r="FK1779" s="5"/>
      <c r="FL1779" s="5"/>
      <c r="FM1779" s="4"/>
      <c r="FN1779" s="6"/>
      <c r="FO1779" s="4"/>
      <c r="FP1779" s="6"/>
      <c r="FQ1779" s="5"/>
      <c r="FR1779" s="5"/>
      <c r="FS1779" s="4"/>
      <c r="FT1779" s="6"/>
      <c r="FU1779" s="4"/>
      <c r="FV1779" s="6"/>
      <c r="FW1779" s="5"/>
      <c r="FX1779" s="5"/>
      <c r="FY1779" s="4"/>
      <c r="FZ1779" s="6"/>
      <c r="GA1779" s="4"/>
      <c r="GB1779" s="6"/>
      <c r="GC1779" s="5"/>
      <c r="GD1779" s="5"/>
      <c r="GE1779" s="4"/>
      <c r="GF1779" s="6"/>
      <c r="GG1779" s="4"/>
      <c r="GH1779" s="6"/>
      <c r="GI1779" s="5"/>
      <c r="GJ1779" s="5"/>
      <c r="GK1779" s="4"/>
      <c r="GL1779" s="6"/>
      <c r="GM1779" s="4"/>
      <c r="GN1779" s="6"/>
      <c r="GO1779" s="5"/>
      <c r="GP1779" s="5"/>
      <c r="GQ1779" s="4"/>
      <c r="GR1779" s="6"/>
      <c r="GS1779" s="4"/>
      <c r="GT1779" s="6"/>
      <c r="GU1779" s="5"/>
      <c r="GV1779" s="5"/>
      <c r="GW1779" s="4"/>
      <c r="GX1779" s="6"/>
      <c r="GY1779" s="4"/>
      <c r="GZ1779" s="6"/>
      <c r="HA1779" s="5"/>
      <c r="HB1779" s="5"/>
      <c r="HC1779" s="4"/>
      <c r="HD1779" s="6"/>
      <c r="HE1779" s="4"/>
      <c r="HF1779" s="6"/>
      <c r="HG1779" s="5"/>
      <c r="HH1779" s="5"/>
      <c r="HI1779" s="4"/>
      <c r="HJ1779" s="6"/>
      <c r="HK1779" s="4"/>
      <c r="HL1779" s="6"/>
      <c r="HM1779" s="5"/>
      <c r="HN1779" s="5"/>
      <c r="HO1779" s="4"/>
      <c r="HP1779" s="6"/>
      <c r="HQ1779" s="4"/>
      <c r="HR1779" s="6"/>
      <c r="HS1779" s="5"/>
      <c r="HT1779" s="5"/>
      <c r="HU1779" s="4"/>
      <c r="HV1779" s="6"/>
      <c r="HW1779" s="4"/>
      <c r="HX1779" s="6"/>
      <c r="HY1779" s="5"/>
      <c r="HZ1779" s="5"/>
      <c r="IA1779" s="4"/>
      <c r="IB1779" s="6"/>
      <c r="IC1779" s="4"/>
      <c r="ID1779" s="6"/>
      <c r="IE1779" s="5"/>
      <c r="IF1779" s="5"/>
      <c r="IG1779" s="4"/>
      <c r="IH1779" s="6"/>
      <c r="II1779" s="4"/>
      <c r="IJ1779" s="6"/>
      <c r="IK1779" s="5"/>
      <c r="IL1779" s="5"/>
      <c r="IM1779" s="4"/>
      <c r="IN1779" s="6"/>
      <c r="IO1779" s="4"/>
      <c r="IP1779" s="6"/>
      <c r="IQ1779" s="5"/>
      <c r="IR1779" s="5"/>
      <c r="IS1779" s="4"/>
      <c r="IT1779" s="6"/>
      <c r="IU1779" s="4"/>
      <c r="IV1779" s="6"/>
      <c r="IW1779" s="5"/>
      <c r="IX1779" s="5"/>
      <c r="IY1779" s="4"/>
      <c r="IZ1779" s="6"/>
      <c r="JA1779" s="4"/>
      <c r="JB1779" s="6"/>
      <c r="JC1779" s="5"/>
      <c r="JD1779" s="5"/>
      <c r="JE1779" s="4"/>
      <c r="JF1779" s="6"/>
      <c r="JG1779" s="4"/>
      <c r="JH1779" s="6"/>
      <c r="JI1779" s="5"/>
      <c r="JJ1779" s="5"/>
      <c r="JK1779" s="4"/>
      <c r="JL1779" s="6"/>
      <c r="JM1779" s="4"/>
      <c r="JN1779" s="6"/>
      <c r="JO1779" s="5"/>
      <c r="JP1779" s="5"/>
      <c r="JQ1779" s="4"/>
      <c r="JR1779" s="6"/>
      <c r="JS1779" s="4"/>
      <c r="JT1779" s="6"/>
      <c r="JU1779" s="5"/>
      <c r="JV1779" s="5"/>
      <c r="JW1779" s="4"/>
      <c r="JX1779" s="6"/>
      <c r="JY1779" s="4"/>
      <c r="JZ1779" s="6"/>
      <c r="KA1779" s="5"/>
      <c r="KB1779" s="5"/>
      <c r="KC1779" s="4"/>
      <c r="KD1779" s="6"/>
      <c r="KE1779" s="4"/>
      <c r="KF1779" s="6"/>
      <c r="KG1779" s="5"/>
      <c r="KH1779" s="5"/>
      <c r="KI1779" s="4"/>
      <c r="KJ1779" s="6"/>
      <c r="KK1779" s="4"/>
      <c r="KL1779" s="6"/>
      <c r="KM1779" s="5"/>
      <c r="KN1779" s="5"/>
    </row>
    <row r="1780">
      <c r="A1780" s="3" t="s">
        <v>85</v>
      </c>
      <c r="B1780" s="3" t="s">
        <v>1175</v>
      </c>
      <c r="C1780" s="3" t="s">
        <v>87</v>
      </c>
      <c r="D1780" s="3" t="s">
        <v>712</v>
      </c>
      <c r="E1780" s="3" t="s">
        <v>988</v>
      </c>
      <c r="F1780" s="3" t="s">
        <v>104</v>
      </c>
      <c r="G1780" s="3" t="s">
        <v>104</v>
      </c>
      <c r="H1780" s="3" t="s">
        <v>104</v>
      </c>
      <c r="I1780" s="3" t="s">
        <v>1335</v>
      </c>
      <c r="J1780" s="3" t="s">
        <v>104</v>
      </c>
      <c r="K1780" s="4"/>
      <c r="L1780" s="4">
        <f>=ROUNDDOWN({0},0)</f>
      </c>
      <c r="M1780" s="4"/>
      <c r="N1780" s="5"/>
      <c r="O1780" s="4"/>
      <c r="P1780" s="4">
        <f>=ROUNDDOWN({0},0)</f>
      </c>
      <c r="Q1780" s="4"/>
      <c r="R1780" s="5"/>
      <c r="S1780" s="4"/>
      <c r="T1780" s="6"/>
      <c r="U1780" s="4"/>
      <c r="V1780" s="6"/>
      <c r="W1780" s="5"/>
      <c r="X1780" s="5"/>
      <c r="Y1780" s="4"/>
      <c r="Z1780" s="6"/>
      <c r="AA1780" s="4"/>
      <c r="AB1780" s="6"/>
      <c r="AC1780" s="5"/>
      <c r="AD1780" s="5"/>
      <c r="AE1780" s="4"/>
      <c r="AF1780" s="6"/>
      <c r="AG1780" s="4"/>
      <c r="AH1780" s="6"/>
      <c r="AI1780" s="5"/>
      <c r="AJ1780" s="5"/>
      <c r="AK1780" s="4"/>
      <c r="AL1780" s="6"/>
      <c r="AM1780" s="4"/>
      <c r="AN1780" s="6"/>
      <c r="AO1780" s="5"/>
      <c r="AP1780" s="5"/>
      <c r="AQ1780" s="4"/>
      <c r="AR1780" s="6"/>
      <c r="AS1780" s="4"/>
      <c r="AT1780" s="6"/>
      <c r="AU1780" s="5"/>
      <c r="AV1780" s="5"/>
      <c r="AW1780" s="4"/>
      <c r="AX1780" s="6"/>
      <c r="AY1780" s="4"/>
      <c r="AZ1780" s="6"/>
      <c r="BA1780" s="5"/>
      <c r="BB1780" s="5"/>
      <c r="BC1780" s="4"/>
      <c r="BD1780" s="6"/>
      <c r="BE1780" s="4"/>
      <c r="BF1780" s="6"/>
      <c r="BG1780" s="5"/>
      <c r="BH1780" s="5"/>
      <c r="BI1780" s="4"/>
      <c r="BJ1780" s="6"/>
      <c r="BK1780" s="4"/>
      <c r="BL1780" s="6"/>
      <c r="BM1780" s="5"/>
      <c r="BN1780" s="5"/>
      <c r="BO1780" s="4"/>
      <c r="BP1780" s="6"/>
      <c r="BQ1780" s="4"/>
      <c r="BR1780" s="6"/>
      <c r="BS1780" s="5"/>
      <c r="BT1780" s="5"/>
      <c r="BU1780" s="4"/>
      <c r="BV1780" s="6"/>
      <c r="BW1780" s="4"/>
      <c r="BX1780" s="6"/>
      <c r="BY1780" s="5"/>
      <c r="BZ1780" s="5"/>
      <c r="CA1780" s="4"/>
      <c r="CB1780" s="6"/>
      <c r="CC1780" s="4"/>
      <c r="CD1780" s="6"/>
      <c r="CE1780" s="5"/>
      <c r="CF1780" s="5"/>
      <c r="CG1780" s="4"/>
      <c r="CH1780" s="6"/>
      <c r="CI1780" s="4"/>
      <c r="CJ1780" s="6"/>
      <c r="CK1780" s="5"/>
      <c r="CL1780" s="5"/>
      <c r="CM1780" s="4"/>
      <c r="CN1780" s="6"/>
      <c r="CO1780" s="4"/>
      <c r="CP1780" s="6"/>
      <c r="CQ1780" s="5"/>
      <c r="CR1780" s="5"/>
      <c r="CS1780" s="4"/>
      <c r="CT1780" s="6"/>
      <c r="CU1780" s="4"/>
      <c r="CV1780" s="6"/>
      <c r="CW1780" s="5"/>
      <c r="CX1780" s="5"/>
      <c r="CY1780" s="4"/>
      <c r="CZ1780" s="6"/>
      <c r="DA1780" s="4"/>
      <c r="DB1780" s="6"/>
      <c r="DC1780" s="5"/>
      <c r="DD1780" s="5"/>
      <c r="DE1780" s="4"/>
      <c r="DF1780" s="6"/>
      <c r="DG1780" s="4"/>
      <c r="DH1780" s="6"/>
      <c r="DI1780" s="5"/>
      <c r="DJ1780" s="5"/>
      <c r="DK1780" s="4"/>
      <c r="DL1780" s="6"/>
      <c r="DM1780" s="4"/>
      <c r="DN1780" s="6"/>
      <c r="DO1780" s="5"/>
      <c r="DP1780" s="5"/>
      <c r="DQ1780" s="4"/>
      <c r="DR1780" s="6"/>
      <c r="DS1780" s="4"/>
      <c r="DT1780" s="6"/>
      <c r="DU1780" s="5"/>
      <c r="DV1780" s="5"/>
      <c r="DW1780" s="4"/>
      <c r="DX1780" s="6"/>
      <c r="DY1780" s="4"/>
      <c r="DZ1780" s="6"/>
      <c r="EA1780" s="5"/>
      <c r="EB1780" s="5"/>
      <c r="EC1780" s="4"/>
      <c r="ED1780" s="6"/>
      <c r="EE1780" s="4"/>
      <c r="EF1780" s="6"/>
      <c r="EG1780" s="5"/>
      <c r="EH1780" s="5"/>
      <c r="EI1780" s="4"/>
      <c r="EJ1780" s="6"/>
      <c r="EK1780" s="4"/>
      <c r="EL1780" s="6"/>
      <c r="EM1780" s="5"/>
      <c r="EN1780" s="5"/>
      <c r="EO1780" s="4"/>
      <c r="EP1780" s="6"/>
      <c r="EQ1780" s="4"/>
      <c r="ER1780" s="6"/>
      <c r="ES1780" s="5"/>
      <c r="ET1780" s="5"/>
      <c r="EU1780" s="4"/>
      <c r="EV1780" s="6"/>
      <c r="EW1780" s="4"/>
      <c r="EX1780" s="6"/>
      <c r="EY1780" s="5"/>
      <c r="EZ1780" s="5"/>
      <c r="FA1780" s="4"/>
      <c r="FB1780" s="6"/>
      <c r="FC1780" s="4"/>
      <c r="FD1780" s="6"/>
      <c r="FE1780" s="5"/>
      <c r="FF1780" s="5"/>
      <c r="FG1780" s="4"/>
      <c r="FH1780" s="6"/>
      <c r="FI1780" s="4"/>
      <c r="FJ1780" s="6"/>
      <c r="FK1780" s="5"/>
      <c r="FL1780" s="5"/>
      <c r="FM1780" s="4"/>
      <c r="FN1780" s="6"/>
      <c r="FO1780" s="4"/>
      <c r="FP1780" s="6"/>
      <c r="FQ1780" s="5"/>
      <c r="FR1780" s="5"/>
      <c r="FS1780" s="4"/>
      <c r="FT1780" s="6"/>
      <c r="FU1780" s="4"/>
      <c r="FV1780" s="6"/>
      <c r="FW1780" s="5"/>
      <c r="FX1780" s="5"/>
      <c r="FY1780" s="4"/>
      <c r="FZ1780" s="6"/>
      <c r="GA1780" s="4"/>
      <c r="GB1780" s="6"/>
      <c r="GC1780" s="5"/>
      <c r="GD1780" s="5"/>
      <c r="GE1780" s="4"/>
      <c r="GF1780" s="6"/>
      <c r="GG1780" s="4"/>
      <c r="GH1780" s="6"/>
      <c r="GI1780" s="5"/>
      <c r="GJ1780" s="5"/>
      <c r="GK1780" s="4"/>
      <c r="GL1780" s="6"/>
      <c r="GM1780" s="4"/>
      <c r="GN1780" s="6"/>
      <c r="GO1780" s="5"/>
      <c r="GP1780" s="5"/>
      <c r="GQ1780" s="4"/>
      <c r="GR1780" s="6"/>
      <c r="GS1780" s="4"/>
      <c r="GT1780" s="6"/>
      <c r="GU1780" s="5"/>
      <c r="GV1780" s="5"/>
      <c r="GW1780" s="4"/>
      <c r="GX1780" s="6"/>
      <c r="GY1780" s="4"/>
      <c r="GZ1780" s="6"/>
      <c r="HA1780" s="5"/>
      <c r="HB1780" s="5"/>
      <c r="HC1780" s="4"/>
      <c r="HD1780" s="6"/>
      <c r="HE1780" s="4"/>
      <c r="HF1780" s="6"/>
      <c r="HG1780" s="5"/>
      <c r="HH1780" s="5"/>
      <c r="HI1780" s="4"/>
      <c r="HJ1780" s="6"/>
      <c r="HK1780" s="4"/>
      <c r="HL1780" s="6"/>
      <c r="HM1780" s="5"/>
      <c r="HN1780" s="5"/>
      <c r="HO1780" s="4"/>
      <c r="HP1780" s="6"/>
      <c r="HQ1780" s="4"/>
      <c r="HR1780" s="6"/>
      <c r="HS1780" s="5"/>
      <c r="HT1780" s="5"/>
      <c r="HU1780" s="4"/>
      <c r="HV1780" s="6"/>
      <c r="HW1780" s="4"/>
      <c r="HX1780" s="6"/>
      <c r="HY1780" s="5"/>
      <c r="HZ1780" s="5"/>
      <c r="IA1780" s="4"/>
      <c r="IB1780" s="6"/>
      <c r="IC1780" s="4"/>
      <c r="ID1780" s="6"/>
      <c r="IE1780" s="5"/>
      <c r="IF1780" s="5"/>
      <c r="IG1780" s="4"/>
      <c r="IH1780" s="6"/>
      <c r="II1780" s="4"/>
      <c r="IJ1780" s="6"/>
      <c r="IK1780" s="5"/>
      <c r="IL1780" s="5"/>
      <c r="IM1780" s="4"/>
      <c r="IN1780" s="6"/>
      <c r="IO1780" s="4"/>
      <c r="IP1780" s="6"/>
      <c r="IQ1780" s="5"/>
      <c r="IR1780" s="5"/>
      <c r="IS1780" s="4"/>
      <c r="IT1780" s="6"/>
      <c r="IU1780" s="4"/>
      <c r="IV1780" s="6"/>
      <c r="IW1780" s="5"/>
      <c r="IX1780" s="5"/>
      <c r="IY1780" s="4"/>
      <c r="IZ1780" s="6"/>
      <c r="JA1780" s="4"/>
      <c r="JB1780" s="6"/>
      <c r="JC1780" s="5"/>
      <c r="JD1780" s="5"/>
      <c r="JE1780" s="4"/>
      <c r="JF1780" s="6"/>
      <c r="JG1780" s="4"/>
      <c r="JH1780" s="6"/>
      <c r="JI1780" s="5"/>
      <c r="JJ1780" s="5"/>
      <c r="JK1780" s="4"/>
      <c r="JL1780" s="6"/>
      <c r="JM1780" s="4"/>
      <c r="JN1780" s="6"/>
      <c r="JO1780" s="5"/>
      <c r="JP1780" s="5"/>
      <c r="JQ1780" s="4"/>
      <c r="JR1780" s="6"/>
      <c r="JS1780" s="4"/>
      <c r="JT1780" s="6"/>
      <c r="JU1780" s="5"/>
      <c r="JV1780" s="5"/>
      <c r="JW1780" s="4"/>
      <c r="JX1780" s="6"/>
      <c r="JY1780" s="4"/>
      <c r="JZ1780" s="6"/>
      <c r="KA1780" s="5"/>
      <c r="KB1780" s="5"/>
      <c r="KC1780" s="4"/>
      <c r="KD1780" s="6"/>
      <c r="KE1780" s="4"/>
      <c r="KF1780" s="6"/>
      <c r="KG1780" s="5"/>
      <c r="KH1780" s="5"/>
      <c r="KI1780" s="4"/>
      <c r="KJ1780" s="6"/>
      <c r="KK1780" s="4"/>
      <c r="KL1780" s="6"/>
      <c r="KM1780" s="5"/>
      <c r="KN1780" s="5"/>
    </row>
    <row r="1781">
      <c r="A1781" s="3" t="s">
        <v>85</v>
      </c>
      <c r="B1781" s="3" t="s">
        <v>1175</v>
      </c>
      <c r="C1781" s="3" t="s">
        <v>87</v>
      </c>
      <c r="D1781" s="3" t="s">
        <v>712</v>
      </c>
      <c r="E1781" s="3" t="s">
        <v>988</v>
      </c>
      <c r="F1781" s="3" t="s">
        <v>104</v>
      </c>
      <c r="G1781" s="3" t="s">
        <v>104</v>
      </c>
      <c r="H1781" s="3" t="s">
        <v>104</v>
      </c>
      <c r="I1781" s="3" t="s">
        <v>1598</v>
      </c>
      <c r="J1781" s="3" t="s">
        <v>104</v>
      </c>
      <c r="K1781" s="4"/>
      <c r="L1781" s="4">
        <f>=ROUNDDOWN({0},0)</f>
      </c>
      <c r="M1781" s="4"/>
      <c r="N1781" s="5"/>
      <c r="O1781" s="4"/>
      <c r="P1781" s="4">
        <f>=ROUNDDOWN({0},0)</f>
      </c>
      <c r="Q1781" s="4"/>
      <c r="R1781" s="5"/>
      <c r="S1781" s="4"/>
      <c r="T1781" s="6"/>
      <c r="U1781" s="4"/>
      <c r="V1781" s="6"/>
      <c r="W1781" s="5"/>
      <c r="X1781" s="5"/>
      <c r="Y1781" s="4"/>
      <c r="Z1781" s="6"/>
      <c r="AA1781" s="4"/>
      <c r="AB1781" s="6"/>
      <c r="AC1781" s="5"/>
      <c r="AD1781" s="5"/>
      <c r="AE1781" s="4"/>
      <c r="AF1781" s="6"/>
      <c r="AG1781" s="4"/>
      <c r="AH1781" s="6"/>
      <c r="AI1781" s="5"/>
      <c r="AJ1781" s="5"/>
      <c r="AK1781" s="4"/>
      <c r="AL1781" s="6"/>
      <c r="AM1781" s="4"/>
      <c r="AN1781" s="6"/>
      <c r="AO1781" s="5"/>
      <c r="AP1781" s="5"/>
      <c r="AQ1781" s="4"/>
      <c r="AR1781" s="6"/>
      <c r="AS1781" s="4"/>
      <c r="AT1781" s="6"/>
      <c r="AU1781" s="5"/>
      <c r="AV1781" s="5"/>
      <c r="AW1781" s="4"/>
      <c r="AX1781" s="6"/>
      <c r="AY1781" s="4"/>
      <c r="AZ1781" s="6"/>
      <c r="BA1781" s="5"/>
      <c r="BB1781" s="5"/>
      <c r="BC1781" s="4"/>
      <c r="BD1781" s="6"/>
      <c r="BE1781" s="4"/>
      <c r="BF1781" s="6"/>
      <c r="BG1781" s="5"/>
      <c r="BH1781" s="5"/>
      <c r="BI1781" s="4"/>
      <c r="BJ1781" s="6"/>
      <c r="BK1781" s="4"/>
      <c r="BL1781" s="6"/>
      <c r="BM1781" s="5"/>
      <c r="BN1781" s="5"/>
      <c r="BO1781" s="4"/>
      <c r="BP1781" s="6"/>
      <c r="BQ1781" s="4"/>
      <c r="BR1781" s="6"/>
      <c r="BS1781" s="5"/>
      <c r="BT1781" s="5"/>
      <c r="BU1781" s="4"/>
      <c r="BV1781" s="6"/>
      <c r="BW1781" s="4"/>
      <c r="BX1781" s="6"/>
      <c r="BY1781" s="5"/>
      <c r="BZ1781" s="5"/>
      <c r="CA1781" s="4"/>
      <c r="CB1781" s="6"/>
      <c r="CC1781" s="4"/>
      <c r="CD1781" s="6"/>
      <c r="CE1781" s="5"/>
      <c r="CF1781" s="5"/>
      <c r="CG1781" s="4"/>
      <c r="CH1781" s="6"/>
      <c r="CI1781" s="4"/>
      <c r="CJ1781" s="6"/>
      <c r="CK1781" s="5"/>
      <c r="CL1781" s="5"/>
      <c r="CM1781" s="4"/>
      <c r="CN1781" s="6"/>
      <c r="CO1781" s="4"/>
      <c r="CP1781" s="6"/>
      <c r="CQ1781" s="5"/>
      <c r="CR1781" s="5"/>
      <c r="CS1781" s="4"/>
      <c r="CT1781" s="6"/>
      <c r="CU1781" s="4"/>
      <c r="CV1781" s="6"/>
      <c r="CW1781" s="5"/>
      <c r="CX1781" s="5"/>
      <c r="CY1781" s="4"/>
      <c r="CZ1781" s="6"/>
      <c r="DA1781" s="4"/>
      <c r="DB1781" s="6"/>
      <c r="DC1781" s="5"/>
      <c r="DD1781" s="5"/>
      <c r="DE1781" s="4"/>
      <c r="DF1781" s="6"/>
      <c r="DG1781" s="4"/>
      <c r="DH1781" s="6"/>
      <c r="DI1781" s="5"/>
      <c r="DJ1781" s="5"/>
      <c r="DK1781" s="4"/>
      <c r="DL1781" s="6"/>
      <c r="DM1781" s="4"/>
      <c r="DN1781" s="6"/>
      <c r="DO1781" s="5"/>
      <c r="DP1781" s="5"/>
      <c r="DQ1781" s="4"/>
      <c r="DR1781" s="6"/>
      <c r="DS1781" s="4"/>
      <c r="DT1781" s="6"/>
      <c r="DU1781" s="5"/>
      <c r="DV1781" s="5"/>
      <c r="DW1781" s="4"/>
      <c r="DX1781" s="6"/>
      <c r="DY1781" s="4"/>
      <c r="DZ1781" s="6"/>
      <c r="EA1781" s="5"/>
      <c r="EB1781" s="5"/>
      <c r="EC1781" s="4"/>
      <c r="ED1781" s="6"/>
      <c r="EE1781" s="4"/>
      <c r="EF1781" s="6"/>
      <c r="EG1781" s="5"/>
      <c r="EH1781" s="5"/>
      <c r="EI1781" s="4"/>
      <c r="EJ1781" s="6"/>
      <c r="EK1781" s="4"/>
      <c r="EL1781" s="6"/>
      <c r="EM1781" s="5"/>
      <c r="EN1781" s="5"/>
      <c r="EO1781" s="4"/>
      <c r="EP1781" s="6"/>
      <c r="EQ1781" s="4"/>
      <c r="ER1781" s="6"/>
      <c r="ES1781" s="5"/>
      <c r="ET1781" s="5"/>
      <c r="EU1781" s="4"/>
      <c r="EV1781" s="6"/>
      <c r="EW1781" s="4"/>
      <c r="EX1781" s="6"/>
      <c r="EY1781" s="5"/>
      <c r="EZ1781" s="5"/>
      <c r="FA1781" s="4"/>
      <c r="FB1781" s="6"/>
      <c r="FC1781" s="4"/>
      <c r="FD1781" s="6"/>
      <c r="FE1781" s="5"/>
      <c r="FF1781" s="5"/>
      <c r="FG1781" s="4"/>
      <c r="FH1781" s="6"/>
      <c r="FI1781" s="4"/>
      <c r="FJ1781" s="6"/>
      <c r="FK1781" s="5"/>
      <c r="FL1781" s="5"/>
      <c r="FM1781" s="4"/>
      <c r="FN1781" s="6"/>
      <c r="FO1781" s="4"/>
      <c r="FP1781" s="6"/>
      <c r="FQ1781" s="5"/>
      <c r="FR1781" s="5"/>
      <c r="FS1781" s="4"/>
      <c r="FT1781" s="6"/>
      <c r="FU1781" s="4"/>
      <c r="FV1781" s="6"/>
      <c r="FW1781" s="5"/>
      <c r="FX1781" s="5"/>
      <c r="FY1781" s="4"/>
      <c r="FZ1781" s="6"/>
      <c r="GA1781" s="4"/>
      <c r="GB1781" s="6"/>
      <c r="GC1781" s="5"/>
      <c r="GD1781" s="5"/>
      <c r="GE1781" s="4"/>
      <c r="GF1781" s="6"/>
      <c r="GG1781" s="4"/>
      <c r="GH1781" s="6"/>
      <c r="GI1781" s="5"/>
      <c r="GJ1781" s="5"/>
      <c r="GK1781" s="4"/>
      <c r="GL1781" s="6"/>
      <c r="GM1781" s="4"/>
      <c r="GN1781" s="6"/>
      <c r="GO1781" s="5"/>
      <c r="GP1781" s="5"/>
      <c r="GQ1781" s="4"/>
      <c r="GR1781" s="6"/>
      <c r="GS1781" s="4"/>
      <c r="GT1781" s="6"/>
      <c r="GU1781" s="5"/>
      <c r="GV1781" s="5"/>
      <c r="GW1781" s="4"/>
      <c r="GX1781" s="6"/>
      <c r="GY1781" s="4"/>
      <c r="GZ1781" s="6"/>
      <c r="HA1781" s="5"/>
      <c r="HB1781" s="5"/>
      <c r="HC1781" s="4"/>
      <c r="HD1781" s="6"/>
      <c r="HE1781" s="4"/>
      <c r="HF1781" s="6"/>
      <c r="HG1781" s="5"/>
      <c r="HH1781" s="5"/>
      <c r="HI1781" s="4"/>
      <c r="HJ1781" s="6"/>
      <c r="HK1781" s="4"/>
      <c r="HL1781" s="6"/>
      <c r="HM1781" s="5"/>
      <c r="HN1781" s="5"/>
      <c r="HO1781" s="4"/>
      <c r="HP1781" s="6"/>
      <c r="HQ1781" s="4"/>
      <c r="HR1781" s="6"/>
      <c r="HS1781" s="5"/>
      <c r="HT1781" s="5"/>
      <c r="HU1781" s="4"/>
      <c r="HV1781" s="6"/>
      <c r="HW1781" s="4"/>
      <c r="HX1781" s="6"/>
      <c r="HY1781" s="5"/>
      <c r="HZ1781" s="5"/>
      <c r="IA1781" s="4"/>
      <c r="IB1781" s="6"/>
      <c r="IC1781" s="4"/>
      <c r="ID1781" s="6"/>
      <c r="IE1781" s="5"/>
      <c r="IF1781" s="5"/>
      <c r="IG1781" s="4"/>
      <c r="IH1781" s="6"/>
      <c r="II1781" s="4"/>
      <c r="IJ1781" s="6"/>
      <c r="IK1781" s="5"/>
      <c r="IL1781" s="5"/>
      <c r="IM1781" s="4"/>
      <c r="IN1781" s="6"/>
      <c r="IO1781" s="4"/>
      <c r="IP1781" s="6"/>
      <c r="IQ1781" s="5"/>
      <c r="IR1781" s="5"/>
      <c r="IS1781" s="4"/>
      <c r="IT1781" s="6"/>
      <c r="IU1781" s="4"/>
      <c r="IV1781" s="6"/>
      <c r="IW1781" s="5"/>
      <c r="IX1781" s="5"/>
      <c r="IY1781" s="4"/>
      <c r="IZ1781" s="6"/>
      <c r="JA1781" s="4"/>
      <c r="JB1781" s="6"/>
      <c r="JC1781" s="5"/>
      <c r="JD1781" s="5"/>
      <c r="JE1781" s="4"/>
      <c r="JF1781" s="6"/>
      <c r="JG1781" s="4"/>
      <c r="JH1781" s="6"/>
      <c r="JI1781" s="5"/>
      <c r="JJ1781" s="5"/>
      <c r="JK1781" s="4"/>
      <c r="JL1781" s="6"/>
      <c r="JM1781" s="4"/>
      <c r="JN1781" s="6"/>
      <c r="JO1781" s="5"/>
      <c r="JP1781" s="5"/>
      <c r="JQ1781" s="4"/>
      <c r="JR1781" s="6"/>
      <c r="JS1781" s="4"/>
      <c r="JT1781" s="6"/>
      <c r="JU1781" s="5"/>
      <c r="JV1781" s="5"/>
      <c r="JW1781" s="4"/>
      <c r="JX1781" s="6"/>
      <c r="JY1781" s="4"/>
      <c r="JZ1781" s="6"/>
      <c r="KA1781" s="5"/>
      <c r="KB1781" s="5"/>
      <c r="KC1781" s="4"/>
      <c r="KD1781" s="6"/>
      <c r="KE1781" s="4"/>
      <c r="KF1781" s="6"/>
      <c r="KG1781" s="5"/>
      <c r="KH1781" s="5"/>
      <c r="KI1781" s="4"/>
      <c r="KJ1781" s="6"/>
      <c r="KK1781" s="4"/>
      <c r="KL1781" s="6"/>
      <c r="KM1781" s="5"/>
      <c r="KN1781" s="5"/>
    </row>
    <row r="1782">
      <c r="A1782" s="3" t="s">
        <v>85</v>
      </c>
      <c r="B1782" s="3" t="s">
        <v>1175</v>
      </c>
      <c r="C1782" s="3" t="s">
        <v>87</v>
      </c>
      <c r="D1782" s="3" t="s">
        <v>712</v>
      </c>
      <c r="E1782" s="3" t="s">
        <v>1192</v>
      </c>
      <c r="F1782" s="3" t="s">
        <v>104</v>
      </c>
      <c r="G1782" s="3" t="s">
        <v>104</v>
      </c>
      <c r="H1782" s="3" t="s">
        <v>104</v>
      </c>
      <c r="I1782" s="3" t="s">
        <v>1308</v>
      </c>
      <c r="J1782" s="3" t="s">
        <v>104</v>
      </c>
      <c r="K1782" s="4"/>
      <c r="L1782" s="4">
        <f>=ROUNDDOWN({0},0)</f>
      </c>
      <c r="M1782" s="4"/>
      <c r="N1782" s="5"/>
      <c r="O1782" s="4"/>
      <c r="P1782" s="4">
        <f>=ROUNDDOWN({0},0)</f>
      </c>
      <c r="Q1782" s="4"/>
      <c r="R1782" s="5"/>
      <c r="S1782" s="4"/>
      <c r="T1782" s="6"/>
      <c r="U1782" s="4"/>
      <c r="V1782" s="6"/>
      <c r="W1782" s="5"/>
      <c r="X1782" s="5"/>
      <c r="Y1782" s="4"/>
      <c r="Z1782" s="6"/>
      <c r="AA1782" s="4"/>
      <c r="AB1782" s="6"/>
      <c r="AC1782" s="5"/>
      <c r="AD1782" s="5"/>
      <c r="AE1782" s="4"/>
      <c r="AF1782" s="6"/>
      <c r="AG1782" s="4"/>
      <c r="AH1782" s="6"/>
      <c r="AI1782" s="5"/>
      <c r="AJ1782" s="5"/>
      <c r="AK1782" s="4"/>
      <c r="AL1782" s="6"/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  <c r="AW1782" s="4"/>
      <c r="AX1782" s="6"/>
      <c r="AY1782" s="4"/>
      <c r="AZ1782" s="6"/>
      <c r="BA1782" s="5"/>
      <c r="BB1782" s="5"/>
      <c r="BC1782" s="4"/>
      <c r="BD1782" s="6"/>
      <c r="BE1782" s="4"/>
      <c r="BF1782" s="6"/>
      <c r="BG1782" s="5"/>
      <c r="BH1782" s="5"/>
      <c r="BI1782" s="4"/>
      <c r="BJ1782" s="6"/>
      <c r="BK1782" s="4"/>
      <c r="BL1782" s="6"/>
      <c r="BM1782" s="5"/>
      <c r="BN1782" s="5"/>
      <c r="BO1782" s="4"/>
      <c r="BP1782" s="6"/>
      <c r="BQ1782" s="4"/>
      <c r="BR1782" s="6"/>
      <c r="BS1782" s="5"/>
      <c r="BT1782" s="5"/>
      <c r="BU1782" s="4"/>
      <c r="BV1782" s="6"/>
      <c r="BW1782" s="4"/>
      <c r="BX1782" s="6"/>
      <c r="BY1782" s="5"/>
      <c r="BZ1782" s="5"/>
      <c r="CA1782" s="4"/>
      <c r="CB1782" s="6"/>
      <c r="CC1782" s="4"/>
      <c r="CD1782" s="6"/>
      <c r="CE1782" s="5"/>
      <c r="CF1782" s="5"/>
      <c r="CG1782" s="4"/>
      <c r="CH1782" s="6"/>
      <c r="CI1782" s="4"/>
      <c r="CJ1782" s="6"/>
      <c r="CK1782" s="5"/>
      <c r="CL1782" s="5"/>
      <c r="CM1782" s="4"/>
      <c r="CN1782" s="6"/>
      <c r="CO1782" s="4"/>
      <c r="CP1782" s="6"/>
      <c r="CQ1782" s="5"/>
      <c r="CR1782" s="5"/>
      <c r="CS1782" s="4"/>
      <c r="CT1782" s="6"/>
      <c r="CU1782" s="4"/>
      <c r="CV1782" s="6"/>
      <c r="CW1782" s="5"/>
      <c r="CX1782" s="5"/>
      <c r="CY1782" s="4"/>
      <c r="CZ1782" s="6"/>
      <c r="DA1782" s="4"/>
      <c r="DB1782" s="6"/>
      <c r="DC1782" s="5"/>
      <c r="DD1782" s="5"/>
      <c r="DE1782" s="4"/>
      <c r="DF1782" s="6"/>
      <c r="DG1782" s="4"/>
      <c r="DH1782" s="6"/>
      <c r="DI1782" s="5"/>
      <c r="DJ1782" s="5"/>
      <c r="DK1782" s="4"/>
      <c r="DL1782" s="6"/>
      <c r="DM1782" s="4"/>
      <c r="DN1782" s="6"/>
      <c r="DO1782" s="5"/>
      <c r="DP1782" s="5"/>
      <c r="DQ1782" s="4"/>
      <c r="DR1782" s="6"/>
      <c r="DS1782" s="4"/>
      <c r="DT1782" s="6"/>
      <c r="DU1782" s="5"/>
      <c r="DV1782" s="5"/>
      <c r="DW1782" s="4"/>
      <c r="DX1782" s="6"/>
      <c r="DY1782" s="4"/>
      <c r="DZ1782" s="6"/>
      <c r="EA1782" s="5"/>
      <c r="EB1782" s="5"/>
      <c r="EC1782" s="4"/>
      <c r="ED1782" s="6"/>
      <c r="EE1782" s="4"/>
      <c r="EF1782" s="6"/>
      <c r="EG1782" s="5"/>
      <c r="EH1782" s="5"/>
      <c r="EI1782" s="4"/>
      <c r="EJ1782" s="6"/>
      <c r="EK1782" s="4"/>
      <c r="EL1782" s="6"/>
      <c r="EM1782" s="5"/>
      <c r="EN1782" s="5"/>
      <c r="EO1782" s="4"/>
      <c r="EP1782" s="6"/>
      <c r="EQ1782" s="4"/>
      <c r="ER1782" s="6"/>
      <c r="ES1782" s="5"/>
      <c r="ET1782" s="5"/>
      <c r="EU1782" s="4"/>
      <c r="EV1782" s="6"/>
      <c r="EW1782" s="4"/>
      <c r="EX1782" s="6"/>
      <c r="EY1782" s="5"/>
      <c r="EZ1782" s="5"/>
      <c r="FA1782" s="4"/>
      <c r="FB1782" s="6"/>
      <c r="FC1782" s="4"/>
      <c r="FD1782" s="6"/>
      <c r="FE1782" s="5"/>
      <c r="FF1782" s="5"/>
      <c r="FG1782" s="4"/>
      <c r="FH1782" s="6"/>
      <c r="FI1782" s="4"/>
      <c r="FJ1782" s="6"/>
      <c r="FK1782" s="5"/>
      <c r="FL1782" s="5"/>
      <c r="FM1782" s="4"/>
      <c r="FN1782" s="6"/>
      <c r="FO1782" s="4"/>
      <c r="FP1782" s="6"/>
      <c r="FQ1782" s="5"/>
      <c r="FR1782" s="5"/>
      <c r="FS1782" s="4"/>
      <c r="FT1782" s="6"/>
      <c r="FU1782" s="4"/>
      <c r="FV1782" s="6"/>
      <c r="FW1782" s="5"/>
      <c r="FX1782" s="5"/>
      <c r="FY1782" s="4"/>
      <c r="FZ1782" s="6"/>
      <c r="GA1782" s="4"/>
      <c r="GB1782" s="6"/>
      <c r="GC1782" s="5"/>
      <c r="GD1782" s="5"/>
      <c r="GE1782" s="4"/>
      <c r="GF1782" s="6"/>
      <c r="GG1782" s="4"/>
      <c r="GH1782" s="6"/>
      <c r="GI1782" s="5"/>
      <c r="GJ1782" s="5"/>
      <c r="GK1782" s="4"/>
      <c r="GL1782" s="6"/>
      <c r="GM1782" s="4"/>
      <c r="GN1782" s="6"/>
      <c r="GO1782" s="5"/>
      <c r="GP1782" s="5"/>
      <c r="GQ1782" s="4"/>
      <c r="GR1782" s="6"/>
      <c r="GS1782" s="4"/>
      <c r="GT1782" s="6"/>
      <c r="GU1782" s="5"/>
      <c r="GV1782" s="5"/>
      <c r="GW1782" s="4"/>
      <c r="GX1782" s="6"/>
      <c r="GY1782" s="4"/>
      <c r="GZ1782" s="6"/>
      <c r="HA1782" s="5"/>
      <c r="HB1782" s="5"/>
      <c r="HC1782" s="4"/>
      <c r="HD1782" s="6"/>
      <c r="HE1782" s="4"/>
      <c r="HF1782" s="6"/>
      <c r="HG1782" s="5"/>
      <c r="HH1782" s="5"/>
      <c r="HI1782" s="4"/>
      <c r="HJ1782" s="6"/>
      <c r="HK1782" s="4"/>
      <c r="HL1782" s="6"/>
      <c r="HM1782" s="5"/>
      <c r="HN1782" s="5"/>
      <c r="HO1782" s="4"/>
      <c r="HP1782" s="6"/>
      <c r="HQ1782" s="4"/>
      <c r="HR1782" s="6"/>
      <c r="HS1782" s="5"/>
      <c r="HT1782" s="5"/>
      <c r="HU1782" s="4"/>
      <c r="HV1782" s="6"/>
      <c r="HW1782" s="4"/>
      <c r="HX1782" s="6"/>
      <c r="HY1782" s="5"/>
      <c r="HZ1782" s="5"/>
      <c r="IA1782" s="4"/>
      <c r="IB1782" s="6"/>
      <c r="IC1782" s="4"/>
      <c r="ID1782" s="6"/>
      <c r="IE1782" s="5"/>
      <c r="IF1782" s="5"/>
      <c r="IG1782" s="4"/>
      <c r="IH1782" s="6"/>
      <c r="II1782" s="4"/>
      <c r="IJ1782" s="6"/>
      <c r="IK1782" s="5"/>
      <c r="IL1782" s="5"/>
      <c r="IM1782" s="4"/>
      <c r="IN1782" s="6"/>
      <c r="IO1782" s="4"/>
      <c r="IP1782" s="6"/>
      <c r="IQ1782" s="5"/>
      <c r="IR1782" s="5"/>
      <c r="IS1782" s="4"/>
      <c r="IT1782" s="6"/>
      <c r="IU1782" s="4"/>
      <c r="IV1782" s="6"/>
      <c r="IW1782" s="5"/>
      <c r="IX1782" s="5"/>
      <c r="IY1782" s="4"/>
      <c r="IZ1782" s="6"/>
      <c r="JA1782" s="4"/>
      <c r="JB1782" s="6"/>
      <c r="JC1782" s="5"/>
      <c r="JD1782" s="5"/>
      <c r="JE1782" s="4"/>
      <c r="JF1782" s="6"/>
      <c r="JG1782" s="4"/>
      <c r="JH1782" s="6"/>
      <c r="JI1782" s="5"/>
      <c r="JJ1782" s="5"/>
      <c r="JK1782" s="4"/>
      <c r="JL1782" s="6"/>
      <c r="JM1782" s="4"/>
      <c r="JN1782" s="6"/>
      <c r="JO1782" s="5"/>
      <c r="JP1782" s="5"/>
      <c r="JQ1782" s="4"/>
      <c r="JR1782" s="6"/>
      <c r="JS1782" s="4"/>
      <c r="JT1782" s="6"/>
      <c r="JU1782" s="5"/>
      <c r="JV1782" s="5"/>
      <c r="JW1782" s="4"/>
      <c r="JX1782" s="6"/>
      <c r="JY1782" s="4"/>
      <c r="JZ1782" s="6"/>
      <c r="KA1782" s="5"/>
      <c r="KB1782" s="5"/>
      <c r="KC1782" s="4"/>
      <c r="KD1782" s="6"/>
      <c r="KE1782" s="4"/>
      <c r="KF1782" s="6"/>
      <c r="KG1782" s="5"/>
      <c r="KH1782" s="5"/>
      <c r="KI1782" s="4"/>
      <c r="KJ1782" s="6"/>
      <c r="KK1782" s="4"/>
      <c r="KL1782" s="6"/>
      <c r="KM1782" s="5"/>
      <c r="KN1782" s="5"/>
    </row>
    <row r="1783">
      <c r="A1783" s="3" t="s">
        <v>85</v>
      </c>
      <c r="B1783" s="3" t="s">
        <v>1175</v>
      </c>
      <c r="C1783" s="3" t="s">
        <v>87</v>
      </c>
      <c r="D1783" s="3" t="s">
        <v>712</v>
      </c>
      <c r="E1783" s="3" t="s">
        <v>1007</v>
      </c>
      <c r="F1783" s="3" t="s">
        <v>104</v>
      </c>
      <c r="G1783" s="3" t="s">
        <v>104</v>
      </c>
      <c r="H1783" s="3" t="s">
        <v>104</v>
      </c>
      <c r="I1783" s="3" t="s">
        <v>1308</v>
      </c>
      <c r="J1783" s="3" t="s">
        <v>104</v>
      </c>
      <c r="K1783" s="4"/>
      <c r="L1783" s="4">
        <f>=ROUNDDOWN({0},0)</f>
      </c>
      <c r="M1783" s="4"/>
      <c r="N1783" s="5"/>
      <c r="O1783" s="4"/>
      <c r="P1783" s="4">
        <f>=ROUNDDOWN({0},0)</f>
      </c>
      <c r="Q1783" s="4"/>
      <c r="R1783" s="5"/>
      <c r="S1783" s="4"/>
      <c r="T1783" s="6"/>
      <c r="U1783" s="4"/>
      <c r="V1783" s="6"/>
      <c r="W1783" s="5"/>
      <c r="X1783" s="5"/>
      <c r="Y1783" s="4"/>
      <c r="Z1783" s="6"/>
      <c r="AA1783" s="4"/>
      <c r="AB1783" s="6"/>
      <c r="AC1783" s="5"/>
      <c r="AD1783" s="5"/>
      <c r="AE1783" s="4"/>
      <c r="AF1783" s="6"/>
      <c r="AG1783" s="4"/>
      <c r="AH1783" s="6"/>
      <c r="AI1783" s="5"/>
      <c r="AJ1783" s="5"/>
      <c r="AK1783" s="4"/>
      <c r="AL1783" s="6"/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  <c r="AW1783" s="4"/>
      <c r="AX1783" s="6"/>
      <c r="AY1783" s="4"/>
      <c r="AZ1783" s="6"/>
      <c r="BA1783" s="5"/>
      <c r="BB1783" s="5"/>
      <c r="BC1783" s="4"/>
      <c r="BD1783" s="6"/>
      <c r="BE1783" s="4"/>
      <c r="BF1783" s="6"/>
      <c r="BG1783" s="5"/>
      <c r="BH1783" s="5"/>
      <c r="BI1783" s="4"/>
      <c r="BJ1783" s="6"/>
      <c r="BK1783" s="4"/>
      <c r="BL1783" s="6"/>
      <c r="BM1783" s="5"/>
      <c r="BN1783" s="5"/>
      <c r="BO1783" s="4"/>
      <c r="BP1783" s="6"/>
      <c r="BQ1783" s="4"/>
      <c r="BR1783" s="6"/>
      <c r="BS1783" s="5"/>
      <c r="BT1783" s="5"/>
      <c r="BU1783" s="4"/>
      <c r="BV1783" s="6"/>
      <c r="BW1783" s="4"/>
      <c r="BX1783" s="6"/>
      <c r="BY1783" s="5"/>
      <c r="BZ1783" s="5"/>
      <c r="CA1783" s="4"/>
      <c r="CB1783" s="6"/>
      <c r="CC1783" s="4"/>
      <c r="CD1783" s="6"/>
      <c r="CE1783" s="5"/>
      <c r="CF1783" s="5"/>
      <c r="CG1783" s="4"/>
      <c r="CH1783" s="6"/>
      <c r="CI1783" s="4"/>
      <c r="CJ1783" s="6"/>
      <c r="CK1783" s="5"/>
      <c r="CL1783" s="5"/>
      <c r="CM1783" s="4"/>
      <c r="CN1783" s="6"/>
      <c r="CO1783" s="4"/>
      <c r="CP1783" s="6"/>
      <c r="CQ1783" s="5"/>
      <c r="CR1783" s="5"/>
      <c r="CS1783" s="4"/>
      <c r="CT1783" s="6"/>
      <c r="CU1783" s="4"/>
      <c r="CV1783" s="6"/>
      <c r="CW1783" s="5"/>
      <c r="CX1783" s="5"/>
      <c r="CY1783" s="4"/>
      <c r="CZ1783" s="6"/>
      <c r="DA1783" s="4"/>
      <c r="DB1783" s="6"/>
      <c r="DC1783" s="5"/>
      <c r="DD1783" s="5"/>
      <c r="DE1783" s="4"/>
      <c r="DF1783" s="6"/>
      <c r="DG1783" s="4"/>
      <c r="DH1783" s="6"/>
      <c r="DI1783" s="5"/>
      <c r="DJ1783" s="5"/>
      <c r="DK1783" s="4"/>
      <c r="DL1783" s="6"/>
      <c r="DM1783" s="4"/>
      <c r="DN1783" s="6"/>
      <c r="DO1783" s="5"/>
      <c r="DP1783" s="5"/>
      <c r="DQ1783" s="4"/>
      <c r="DR1783" s="6"/>
      <c r="DS1783" s="4"/>
      <c r="DT1783" s="6"/>
      <c r="DU1783" s="5"/>
      <c r="DV1783" s="5"/>
      <c r="DW1783" s="4"/>
      <c r="DX1783" s="6"/>
      <c r="DY1783" s="4"/>
      <c r="DZ1783" s="6"/>
      <c r="EA1783" s="5"/>
      <c r="EB1783" s="5"/>
      <c r="EC1783" s="4"/>
      <c r="ED1783" s="6"/>
      <c r="EE1783" s="4"/>
      <c r="EF1783" s="6"/>
      <c r="EG1783" s="5"/>
      <c r="EH1783" s="5"/>
      <c r="EI1783" s="4"/>
      <c r="EJ1783" s="6"/>
      <c r="EK1783" s="4"/>
      <c r="EL1783" s="6"/>
      <c r="EM1783" s="5"/>
      <c r="EN1783" s="5"/>
      <c r="EO1783" s="4"/>
      <c r="EP1783" s="6"/>
      <c r="EQ1783" s="4"/>
      <c r="ER1783" s="6"/>
      <c r="ES1783" s="5"/>
      <c r="ET1783" s="5"/>
      <c r="EU1783" s="4"/>
      <c r="EV1783" s="6"/>
      <c r="EW1783" s="4"/>
      <c r="EX1783" s="6"/>
      <c r="EY1783" s="5"/>
      <c r="EZ1783" s="5"/>
      <c r="FA1783" s="4"/>
      <c r="FB1783" s="6"/>
      <c r="FC1783" s="4"/>
      <c r="FD1783" s="6"/>
      <c r="FE1783" s="5"/>
      <c r="FF1783" s="5"/>
      <c r="FG1783" s="4"/>
      <c r="FH1783" s="6"/>
      <c r="FI1783" s="4"/>
      <c r="FJ1783" s="6"/>
      <c r="FK1783" s="5"/>
      <c r="FL1783" s="5"/>
      <c r="FM1783" s="4"/>
      <c r="FN1783" s="6"/>
      <c r="FO1783" s="4"/>
      <c r="FP1783" s="6"/>
      <c r="FQ1783" s="5"/>
      <c r="FR1783" s="5"/>
      <c r="FS1783" s="4"/>
      <c r="FT1783" s="6"/>
      <c r="FU1783" s="4"/>
      <c r="FV1783" s="6"/>
      <c r="FW1783" s="5"/>
      <c r="FX1783" s="5"/>
      <c r="FY1783" s="4"/>
      <c r="FZ1783" s="6"/>
      <c r="GA1783" s="4"/>
      <c r="GB1783" s="6"/>
      <c r="GC1783" s="5"/>
      <c r="GD1783" s="5"/>
      <c r="GE1783" s="4"/>
      <c r="GF1783" s="6"/>
      <c r="GG1783" s="4"/>
      <c r="GH1783" s="6"/>
      <c r="GI1783" s="5"/>
      <c r="GJ1783" s="5"/>
      <c r="GK1783" s="4"/>
      <c r="GL1783" s="6"/>
      <c r="GM1783" s="4"/>
      <c r="GN1783" s="6"/>
      <c r="GO1783" s="5"/>
      <c r="GP1783" s="5"/>
      <c r="GQ1783" s="4"/>
      <c r="GR1783" s="6"/>
      <c r="GS1783" s="4"/>
      <c r="GT1783" s="6"/>
      <c r="GU1783" s="5"/>
      <c r="GV1783" s="5"/>
      <c r="GW1783" s="4"/>
      <c r="GX1783" s="6"/>
      <c r="GY1783" s="4"/>
      <c r="GZ1783" s="6"/>
      <c r="HA1783" s="5"/>
      <c r="HB1783" s="5"/>
      <c r="HC1783" s="4"/>
      <c r="HD1783" s="6"/>
      <c r="HE1783" s="4"/>
      <c r="HF1783" s="6"/>
      <c r="HG1783" s="5"/>
      <c r="HH1783" s="5"/>
      <c r="HI1783" s="4"/>
      <c r="HJ1783" s="6"/>
      <c r="HK1783" s="4"/>
      <c r="HL1783" s="6"/>
      <c r="HM1783" s="5"/>
      <c r="HN1783" s="5"/>
      <c r="HO1783" s="4"/>
      <c r="HP1783" s="6"/>
      <c r="HQ1783" s="4"/>
      <c r="HR1783" s="6"/>
      <c r="HS1783" s="5"/>
      <c r="HT1783" s="5"/>
      <c r="HU1783" s="4"/>
      <c r="HV1783" s="6"/>
      <c r="HW1783" s="4"/>
      <c r="HX1783" s="6"/>
      <c r="HY1783" s="5"/>
      <c r="HZ1783" s="5"/>
      <c r="IA1783" s="4"/>
      <c r="IB1783" s="6"/>
      <c r="IC1783" s="4"/>
      <c r="ID1783" s="6"/>
      <c r="IE1783" s="5"/>
      <c r="IF1783" s="5"/>
      <c r="IG1783" s="4"/>
      <c r="IH1783" s="6"/>
      <c r="II1783" s="4"/>
      <c r="IJ1783" s="6"/>
      <c r="IK1783" s="5"/>
      <c r="IL1783" s="5"/>
      <c r="IM1783" s="4"/>
      <c r="IN1783" s="6"/>
      <c r="IO1783" s="4"/>
      <c r="IP1783" s="6"/>
      <c r="IQ1783" s="5"/>
      <c r="IR1783" s="5"/>
      <c r="IS1783" s="4"/>
      <c r="IT1783" s="6"/>
      <c r="IU1783" s="4"/>
      <c r="IV1783" s="6"/>
      <c r="IW1783" s="5"/>
      <c r="IX1783" s="5"/>
      <c r="IY1783" s="4"/>
      <c r="IZ1783" s="6"/>
      <c r="JA1783" s="4"/>
      <c r="JB1783" s="6"/>
      <c r="JC1783" s="5"/>
      <c r="JD1783" s="5"/>
      <c r="JE1783" s="4"/>
      <c r="JF1783" s="6"/>
      <c r="JG1783" s="4"/>
      <c r="JH1783" s="6"/>
      <c r="JI1783" s="5"/>
      <c r="JJ1783" s="5"/>
      <c r="JK1783" s="4"/>
      <c r="JL1783" s="6"/>
      <c r="JM1783" s="4"/>
      <c r="JN1783" s="6"/>
      <c r="JO1783" s="5"/>
      <c r="JP1783" s="5"/>
      <c r="JQ1783" s="4"/>
      <c r="JR1783" s="6"/>
      <c r="JS1783" s="4"/>
      <c r="JT1783" s="6"/>
      <c r="JU1783" s="5"/>
      <c r="JV1783" s="5"/>
      <c r="JW1783" s="4"/>
      <c r="JX1783" s="6"/>
      <c r="JY1783" s="4"/>
      <c r="JZ1783" s="6"/>
      <c r="KA1783" s="5"/>
      <c r="KB1783" s="5"/>
      <c r="KC1783" s="4"/>
      <c r="KD1783" s="6"/>
      <c r="KE1783" s="4"/>
      <c r="KF1783" s="6"/>
      <c r="KG1783" s="5"/>
      <c r="KH1783" s="5"/>
      <c r="KI1783" s="4"/>
      <c r="KJ1783" s="6"/>
      <c r="KK1783" s="4"/>
      <c r="KL1783" s="6"/>
      <c r="KM1783" s="5"/>
      <c r="KN1783" s="5"/>
    </row>
    <row r="1784">
      <c r="A1784" s="3" t="s">
        <v>85</v>
      </c>
      <c r="B1784" s="3" t="s">
        <v>1175</v>
      </c>
      <c r="C1784" s="3" t="s">
        <v>87</v>
      </c>
      <c r="D1784" s="3" t="s">
        <v>712</v>
      </c>
      <c r="E1784" s="3" t="s">
        <v>1189</v>
      </c>
      <c r="F1784" s="3" t="s">
        <v>104</v>
      </c>
      <c r="G1784" s="3" t="s">
        <v>104</v>
      </c>
      <c r="H1784" s="3" t="s">
        <v>104</v>
      </c>
      <c r="I1784" s="3" t="s">
        <v>1404</v>
      </c>
      <c r="J1784" s="3" t="s">
        <v>104</v>
      </c>
      <c r="K1784" s="4"/>
      <c r="L1784" s="4">
        <f>=ROUNDDOWN({0},0)</f>
      </c>
      <c r="M1784" s="4"/>
      <c r="N1784" s="5"/>
      <c r="O1784" s="4"/>
      <c r="P1784" s="4">
        <f>=ROUNDDOWN({0},0)</f>
      </c>
      <c r="Q1784" s="4"/>
      <c r="R1784" s="5"/>
      <c r="S1784" s="4"/>
      <c r="T1784" s="6"/>
      <c r="U1784" s="4"/>
      <c r="V1784" s="6"/>
      <c r="W1784" s="5"/>
      <c r="X1784" s="5"/>
      <c r="Y1784" s="4"/>
      <c r="Z1784" s="6"/>
      <c r="AA1784" s="4"/>
      <c r="AB1784" s="6"/>
      <c r="AC1784" s="5"/>
      <c r="AD1784" s="5"/>
      <c r="AE1784" s="4"/>
      <c r="AF1784" s="6"/>
      <c r="AG1784" s="4"/>
      <c r="AH1784" s="6"/>
      <c r="AI1784" s="5"/>
      <c r="AJ1784" s="5"/>
      <c r="AK1784" s="4"/>
      <c r="AL1784" s="6"/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  <c r="AW1784" s="4"/>
      <c r="AX1784" s="6"/>
      <c r="AY1784" s="4"/>
      <c r="AZ1784" s="6"/>
      <c r="BA1784" s="5"/>
      <c r="BB1784" s="5"/>
      <c r="BC1784" s="4"/>
      <c r="BD1784" s="6"/>
      <c r="BE1784" s="4"/>
      <c r="BF1784" s="6"/>
      <c r="BG1784" s="5"/>
      <c r="BH1784" s="5"/>
      <c r="BI1784" s="4"/>
      <c r="BJ1784" s="6"/>
      <c r="BK1784" s="4"/>
      <c r="BL1784" s="6"/>
      <c r="BM1784" s="5"/>
      <c r="BN1784" s="5"/>
      <c r="BO1784" s="4"/>
      <c r="BP1784" s="6"/>
      <c r="BQ1784" s="4"/>
      <c r="BR1784" s="6"/>
      <c r="BS1784" s="5"/>
      <c r="BT1784" s="5"/>
      <c r="BU1784" s="4"/>
      <c r="BV1784" s="6"/>
      <c r="BW1784" s="4"/>
      <c r="BX1784" s="6"/>
      <c r="BY1784" s="5"/>
      <c r="BZ1784" s="5"/>
      <c r="CA1784" s="4"/>
      <c r="CB1784" s="6"/>
      <c r="CC1784" s="4"/>
      <c r="CD1784" s="6"/>
      <c r="CE1784" s="5"/>
      <c r="CF1784" s="5"/>
      <c r="CG1784" s="4"/>
      <c r="CH1784" s="6"/>
      <c r="CI1784" s="4"/>
      <c r="CJ1784" s="6"/>
      <c r="CK1784" s="5"/>
      <c r="CL1784" s="5"/>
      <c r="CM1784" s="4"/>
      <c r="CN1784" s="6"/>
      <c r="CO1784" s="4"/>
      <c r="CP1784" s="6"/>
      <c r="CQ1784" s="5"/>
      <c r="CR1784" s="5"/>
      <c r="CS1784" s="4"/>
      <c r="CT1784" s="6"/>
      <c r="CU1784" s="4"/>
      <c r="CV1784" s="6"/>
      <c r="CW1784" s="5"/>
      <c r="CX1784" s="5"/>
      <c r="CY1784" s="4"/>
      <c r="CZ1784" s="6"/>
      <c r="DA1784" s="4"/>
      <c r="DB1784" s="6"/>
      <c r="DC1784" s="5"/>
      <c r="DD1784" s="5"/>
      <c r="DE1784" s="4"/>
      <c r="DF1784" s="6"/>
      <c r="DG1784" s="4"/>
      <c r="DH1784" s="6"/>
      <c r="DI1784" s="5"/>
      <c r="DJ1784" s="5"/>
      <c r="DK1784" s="4"/>
      <c r="DL1784" s="6"/>
      <c r="DM1784" s="4"/>
      <c r="DN1784" s="6"/>
      <c r="DO1784" s="5"/>
      <c r="DP1784" s="5"/>
      <c r="DQ1784" s="4"/>
      <c r="DR1784" s="6"/>
      <c r="DS1784" s="4"/>
      <c r="DT1784" s="6"/>
      <c r="DU1784" s="5"/>
      <c r="DV1784" s="5"/>
      <c r="DW1784" s="4"/>
      <c r="DX1784" s="6"/>
      <c r="DY1784" s="4"/>
      <c r="DZ1784" s="6"/>
      <c r="EA1784" s="5"/>
      <c r="EB1784" s="5"/>
      <c r="EC1784" s="4"/>
      <c r="ED1784" s="6"/>
      <c r="EE1784" s="4"/>
      <c r="EF1784" s="6"/>
      <c r="EG1784" s="5"/>
      <c r="EH1784" s="5"/>
      <c r="EI1784" s="4"/>
      <c r="EJ1784" s="6"/>
      <c r="EK1784" s="4"/>
      <c r="EL1784" s="6"/>
      <c r="EM1784" s="5"/>
      <c r="EN1784" s="5"/>
      <c r="EO1784" s="4"/>
      <c r="EP1784" s="6"/>
      <c r="EQ1784" s="4"/>
      <c r="ER1784" s="6"/>
      <c r="ES1784" s="5"/>
      <c r="ET1784" s="5"/>
      <c r="EU1784" s="4"/>
      <c r="EV1784" s="6"/>
      <c r="EW1784" s="4"/>
      <c r="EX1784" s="6"/>
      <c r="EY1784" s="5"/>
      <c r="EZ1784" s="5"/>
      <c r="FA1784" s="4"/>
      <c r="FB1784" s="6"/>
      <c r="FC1784" s="4"/>
      <c r="FD1784" s="6"/>
      <c r="FE1784" s="5"/>
      <c r="FF1784" s="5"/>
      <c r="FG1784" s="4"/>
      <c r="FH1784" s="6"/>
      <c r="FI1784" s="4"/>
      <c r="FJ1784" s="6"/>
      <c r="FK1784" s="5"/>
      <c r="FL1784" s="5"/>
      <c r="FM1784" s="4"/>
      <c r="FN1784" s="6"/>
      <c r="FO1784" s="4"/>
      <c r="FP1784" s="6"/>
      <c r="FQ1784" s="5"/>
      <c r="FR1784" s="5"/>
      <c r="FS1784" s="4"/>
      <c r="FT1784" s="6"/>
      <c r="FU1784" s="4"/>
      <c r="FV1784" s="6"/>
      <c r="FW1784" s="5"/>
      <c r="FX1784" s="5"/>
      <c r="FY1784" s="4"/>
      <c r="FZ1784" s="6"/>
      <c r="GA1784" s="4"/>
      <c r="GB1784" s="6"/>
      <c r="GC1784" s="5"/>
      <c r="GD1784" s="5"/>
      <c r="GE1784" s="4"/>
      <c r="GF1784" s="6"/>
      <c r="GG1784" s="4"/>
      <c r="GH1784" s="6"/>
      <c r="GI1784" s="5"/>
      <c r="GJ1784" s="5"/>
      <c r="GK1784" s="4"/>
      <c r="GL1784" s="6"/>
      <c r="GM1784" s="4"/>
      <c r="GN1784" s="6"/>
      <c r="GO1784" s="5"/>
      <c r="GP1784" s="5"/>
      <c r="GQ1784" s="4"/>
      <c r="GR1784" s="6"/>
      <c r="GS1784" s="4"/>
      <c r="GT1784" s="6"/>
      <c r="GU1784" s="5"/>
      <c r="GV1784" s="5"/>
      <c r="GW1784" s="4"/>
      <c r="GX1784" s="6"/>
      <c r="GY1784" s="4"/>
      <c r="GZ1784" s="6"/>
      <c r="HA1784" s="5"/>
      <c r="HB1784" s="5"/>
      <c r="HC1784" s="4"/>
      <c r="HD1784" s="6"/>
      <c r="HE1784" s="4"/>
      <c r="HF1784" s="6"/>
      <c r="HG1784" s="5"/>
      <c r="HH1784" s="5"/>
      <c r="HI1784" s="4"/>
      <c r="HJ1784" s="6"/>
      <c r="HK1784" s="4"/>
      <c r="HL1784" s="6"/>
      <c r="HM1784" s="5"/>
      <c r="HN1784" s="5"/>
      <c r="HO1784" s="4"/>
      <c r="HP1784" s="6"/>
      <c r="HQ1784" s="4"/>
      <c r="HR1784" s="6"/>
      <c r="HS1784" s="5"/>
      <c r="HT1784" s="5"/>
      <c r="HU1784" s="4"/>
      <c r="HV1784" s="6"/>
      <c r="HW1784" s="4"/>
      <c r="HX1784" s="6"/>
      <c r="HY1784" s="5"/>
      <c r="HZ1784" s="5"/>
      <c r="IA1784" s="4"/>
      <c r="IB1784" s="6"/>
      <c r="IC1784" s="4"/>
      <c r="ID1784" s="6"/>
      <c r="IE1784" s="5"/>
      <c r="IF1784" s="5"/>
      <c r="IG1784" s="4"/>
      <c r="IH1784" s="6"/>
      <c r="II1784" s="4"/>
      <c r="IJ1784" s="6"/>
      <c r="IK1784" s="5"/>
      <c r="IL1784" s="5"/>
      <c r="IM1784" s="4"/>
      <c r="IN1784" s="6"/>
      <c r="IO1784" s="4"/>
      <c r="IP1784" s="6"/>
      <c r="IQ1784" s="5"/>
      <c r="IR1784" s="5"/>
      <c r="IS1784" s="4"/>
      <c r="IT1784" s="6"/>
      <c r="IU1784" s="4"/>
      <c r="IV1784" s="6"/>
      <c r="IW1784" s="5"/>
      <c r="IX1784" s="5"/>
      <c r="IY1784" s="4"/>
      <c r="IZ1784" s="6"/>
      <c r="JA1784" s="4"/>
      <c r="JB1784" s="6"/>
      <c r="JC1784" s="5"/>
      <c r="JD1784" s="5"/>
      <c r="JE1784" s="4"/>
      <c r="JF1784" s="6"/>
      <c r="JG1784" s="4"/>
      <c r="JH1784" s="6"/>
      <c r="JI1784" s="5"/>
      <c r="JJ1784" s="5"/>
      <c r="JK1784" s="4"/>
      <c r="JL1784" s="6"/>
      <c r="JM1784" s="4"/>
      <c r="JN1784" s="6"/>
      <c r="JO1784" s="5"/>
      <c r="JP1784" s="5"/>
      <c r="JQ1784" s="4"/>
      <c r="JR1784" s="6"/>
      <c r="JS1784" s="4"/>
      <c r="JT1784" s="6"/>
      <c r="JU1784" s="5"/>
      <c r="JV1784" s="5"/>
      <c r="JW1784" s="4"/>
      <c r="JX1784" s="6"/>
      <c r="JY1784" s="4"/>
      <c r="JZ1784" s="6"/>
      <c r="KA1784" s="5"/>
      <c r="KB1784" s="5"/>
      <c r="KC1784" s="4"/>
      <c r="KD1784" s="6"/>
      <c r="KE1784" s="4"/>
      <c r="KF1784" s="6"/>
      <c r="KG1784" s="5"/>
      <c r="KH1784" s="5"/>
      <c r="KI1784" s="4"/>
      <c r="KJ1784" s="6"/>
      <c r="KK1784" s="4"/>
      <c r="KL1784" s="6"/>
      <c r="KM1784" s="5"/>
      <c r="KN1784" s="5"/>
    </row>
    <row r="1785">
      <c r="A1785" s="3" t="s">
        <v>85</v>
      </c>
      <c r="B1785" s="3" t="s">
        <v>1175</v>
      </c>
      <c r="C1785" s="3" t="s">
        <v>87</v>
      </c>
      <c r="D1785" s="3" t="s">
        <v>712</v>
      </c>
      <c r="E1785" s="3" t="s">
        <v>310</v>
      </c>
      <c r="F1785" s="3" t="s">
        <v>104</v>
      </c>
      <c r="G1785" s="3" t="s">
        <v>104</v>
      </c>
      <c r="H1785" s="3" t="s">
        <v>104</v>
      </c>
      <c r="I1785" s="3" t="s">
        <v>1404</v>
      </c>
      <c r="J1785" s="3" t="s">
        <v>104</v>
      </c>
      <c r="K1785" s="4"/>
      <c r="L1785" s="4">
        <f>=ROUNDDOWN({0},0)</f>
      </c>
      <c r="M1785" s="4"/>
      <c r="N1785" s="5"/>
      <c r="O1785" s="4"/>
      <c r="P1785" s="4">
        <f>=ROUNDDOWN({0},0)</f>
      </c>
      <c r="Q1785" s="4"/>
      <c r="R1785" s="5"/>
      <c r="S1785" s="4"/>
      <c r="T1785" s="6"/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/>
      <c r="AF1785" s="6"/>
      <c r="AG1785" s="4"/>
      <c r="AH1785" s="6"/>
      <c r="AI1785" s="5"/>
      <c r="AJ1785" s="5"/>
      <c r="AK1785" s="4"/>
      <c r="AL1785" s="6"/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  <c r="AW1785" s="4"/>
      <c r="AX1785" s="6"/>
      <c r="AY1785" s="4"/>
      <c r="AZ1785" s="6"/>
      <c r="BA1785" s="5"/>
      <c r="BB1785" s="5"/>
      <c r="BC1785" s="4"/>
      <c r="BD1785" s="6"/>
      <c r="BE1785" s="4"/>
      <c r="BF1785" s="6"/>
      <c r="BG1785" s="5"/>
      <c r="BH1785" s="5"/>
      <c r="BI1785" s="4"/>
      <c r="BJ1785" s="6"/>
      <c r="BK1785" s="4"/>
      <c r="BL1785" s="6"/>
      <c r="BM1785" s="5"/>
      <c r="BN1785" s="5"/>
      <c r="BO1785" s="4"/>
      <c r="BP1785" s="6"/>
      <c r="BQ1785" s="4"/>
      <c r="BR1785" s="6"/>
      <c r="BS1785" s="5"/>
      <c r="BT1785" s="5"/>
      <c r="BU1785" s="4"/>
      <c r="BV1785" s="6"/>
      <c r="BW1785" s="4"/>
      <c r="BX1785" s="6"/>
      <c r="BY1785" s="5"/>
      <c r="BZ1785" s="5"/>
      <c r="CA1785" s="4"/>
      <c r="CB1785" s="6"/>
      <c r="CC1785" s="4"/>
      <c r="CD1785" s="6"/>
      <c r="CE1785" s="5"/>
      <c r="CF1785" s="5"/>
      <c r="CG1785" s="4"/>
      <c r="CH1785" s="6"/>
      <c r="CI1785" s="4"/>
      <c r="CJ1785" s="6"/>
      <c r="CK1785" s="5"/>
      <c r="CL1785" s="5"/>
      <c r="CM1785" s="4"/>
      <c r="CN1785" s="6"/>
      <c r="CO1785" s="4"/>
      <c r="CP1785" s="6"/>
      <c r="CQ1785" s="5"/>
      <c r="CR1785" s="5"/>
      <c r="CS1785" s="4"/>
      <c r="CT1785" s="6"/>
      <c r="CU1785" s="4"/>
      <c r="CV1785" s="6"/>
      <c r="CW1785" s="5"/>
      <c r="CX1785" s="5"/>
      <c r="CY1785" s="4"/>
      <c r="CZ1785" s="6"/>
      <c r="DA1785" s="4"/>
      <c r="DB1785" s="6"/>
      <c r="DC1785" s="5"/>
      <c r="DD1785" s="5"/>
      <c r="DE1785" s="4"/>
      <c r="DF1785" s="6"/>
      <c r="DG1785" s="4"/>
      <c r="DH1785" s="6"/>
      <c r="DI1785" s="5"/>
      <c r="DJ1785" s="5"/>
      <c r="DK1785" s="4"/>
      <c r="DL1785" s="6"/>
      <c r="DM1785" s="4"/>
      <c r="DN1785" s="6"/>
      <c r="DO1785" s="5"/>
      <c r="DP1785" s="5"/>
      <c r="DQ1785" s="4"/>
      <c r="DR1785" s="6"/>
      <c r="DS1785" s="4"/>
      <c r="DT1785" s="6"/>
      <c r="DU1785" s="5"/>
      <c r="DV1785" s="5"/>
      <c r="DW1785" s="4"/>
      <c r="DX1785" s="6"/>
      <c r="DY1785" s="4"/>
      <c r="DZ1785" s="6"/>
      <c r="EA1785" s="5"/>
      <c r="EB1785" s="5"/>
      <c r="EC1785" s="4"/>
      <c r="ED1785" s="6"/>
      <c r="EE1785" s="4"/>
      <c r="EF1785" s="6"/>
      <c r="EG1785" s="5"/>
      <c r="EH1785" s="5"/>
      <c r="EI1785" s="4"/>
      <c r="EJ1785" s="6"/>
      <c r="EK1785" s="4"/>
      <c r="EL1785" s="6"/>
      <c r="EM1785" s="5"/>
      <c r="EN1785" s="5"/>
      <c r="EO1785" s="4"/>
      <c r="EP1785" s="6"/>
      <c r="EQ1785" s="4"/>
      <c r="ER1785" s="6"/>
      <c r="ES1785" s="5"/>
      <c r="ET1785" s="5"/>
      <c r="EU1785" s="4"/>
      <c r="EV1785" s="6"/>
      <c r="EW1785" s="4"/>
      <c r="EX1785" s="6"/>
      <c r="EY1785" s="5"/>
      <c r="EZ1785" s="5"/>
      <c r="FA1785" s="4"/>
      <c r="FB1785" s="6"/>
      <c r="FC1785" s="4"/>
      <c r="FD1785" s="6"/>
      <c r="FE1785" s="5"/>
      <c r="FF1785" s="5"/>
      <c r="FG1785" s="4"/>
      <c r="FH1785" s="6"/>
      <c r="FI1785" s="4"/>
      <c r="FJ1785" s="6"/>
      <c r="FK1785" s="5"/>
      <c r="FL1785" s="5"/>
      <c r="FM1785" s="4"/>
      <c r="FN1785" s="6"/>
      <c r="FO1785" s="4"/>
      <c r="FP1785" s="6"/>
      <c r="FQ1785" s="5"/>
      <c r="FR1785" s="5"/>
      <c r="FS1785" s="4"/>
      <c r="FT1785" s="6"/>
      <c r="FU1785" s="4"/>
      <c r="FV1785" s="6"/>
      <c r="FW1785" s="5"/>
      <c r="FX1785" s="5"/>
      <c r="FY1785" s="4"/>
      <c r="FZ1785" s="6"/>
      <c r="GA1785" s="4"/>
      <c r="GB1785" s="6"/>
      <c r="GC1785" s="5"/>
      <c r="GD1785" s="5"/>
      <c r="GE1785" s="4"/>
      <c r="GF1785" s="6"/>
      <c r="GG1785" s="4"/>
      <c r="GH1785" s="6"/>
      <c r="GI1785" s="5"/>
      <c r="GJ1785" s="5"/>
      <c r="GK1785" s="4"/>
      <c r="GL1785" s="6"/>
      <c r="GM1785" s="4"/>
      <c r="GN1785" s="6"/>
      <c r="GO1785" s="5"/>
      <c r="GP1785" s="5"/>
      <c r="GQ1785" s="4"/>
      <c r="GR1785" s="6"/>
      <c r="GS1785" s="4"/>
      <c r="GT1785" s="6"/>
      <c r="GU1785" s="5"/>
      <c r="GV1785" s="5"/>
      <c r="GW1785" s="4"/>
      <c r="GX1785" s="6"/>
      <c r="GY1785" s="4"/>
      <c r="GZ1785" s="6"/>
      <c r="HA1785" s="5"/>
      <c r="HB1785" s="5"/>
      <c r="HC1785" s="4"/>
      <c r="HD1785" s="6"/>
      <c r="HE1785" s="4"/>
      <c r="HF1785" s="6"/>
      <c r="HG1785" s="5"/>
      <c r="HH1785" s="5"/>
      <c r="HI1785" s="4"/>
      <c r="HJ1785" s="6"/>
      <c r="HK1785" s="4"/>
      <c r="HL1785" s="6"/>
      <c r="HM1785" s="5"/>
      <c r="HN1785" s="5"/>
      <c r="HO1785" s="4"/>
      <c r="HP1785" s="6"/>
      <c r="HQ1785" s="4"/>
      <c r="HR1785" s="6"/>
      <c r="HS1785" s="5"/>
      <c r="HT1785" s="5"/>
      <c r="HU1785" s="4"/>
      <c r="HV1785" s="6"/>
      <c r="HW1785" s="4"/>
      <c r="HX1785" s="6"/>
      <c r="HY1785" s="5"/>
      <c r="HZ1785" s="5"/>
      <c r="IA1785" s="4"/>
      <c r="IB1785" s="6"/>
      <c r="IC1785" s="4"/>
      <c r="ID1785" s="6"/>
      <c r="IE1785" s="5"/>
      <c r="IF1785" s="5"/>
      <c r="IG1785" s="4"/>
      <c r="IH1785" s="6"/>
      <c r="II1785" s="4"/>
      <c r="IJ1785" s="6"/>
      <c r="IK1785" s="5"/>
      <c r="IL1785" s="5"/>
      <c r="IM1785" s="4"/>
      <c r="IN1785" s="6"/>
      <c r="IO1785" s="4"/>
      <c r="IP1785" s="6"/>
      <c r="IQ1785" s="5"/>
      <c r="IR1785" s="5"/>
      <c r="IS1785" s="4"/>
      <c r="IT1785" s="6"/>
      <c r="IU1785" s="4"/>
      <c r="IV1785" s="6"/>
      <c r="IW1785" s="5"/>
      <c r="IX1785" s="5"/>
      <c r="IY1785" s="4"/>
      <c r="IZ1785" s="6"/>
      <c r="JA1785" s="4"/>
      <c r="JB1785" s="6"/>
      <c r="JC1785" s="5"/>
      <c r="JD1785" s="5"/>
      <c r="JE1785" s="4"/>
      <c r="JF1785" s="6"/>
      <c r="JG1785" s="4"/>
      <c r="JH1785" s="6"/>
      <c r="JI1785" s="5"/>
      <c r="JJ1785" s="5"/>
      <c r="JK1785" s="4"/>
      <c r="JL1785" s="6"/>
      <c r="JM1785" s="4"/>
      <c r="JN1785" s="6"/>
      <c r="JO1785" s="5"/>
      <c r="JP1785" s="5"/>
      <c r="JQ1785" s="4"/>
      <c r="JR1785" s="6"/>
      <c r="JS1785" s="4"/>
      <c r="JT1785" s="6"/>
      <c r="JU1785" s="5"/>
      <c r="JV1785" s="5"/>
      <c r="JW1785" s="4"/>
      <c r="JX1785" s="6"/>
      <c r="JY1785" s="4"/>
      <c r="JZ1785" s="6"/>
      <c r="KA1785" s="5"/>
      <c r="KB1785" s="5"/>
      <c r="KC1785" s="4"/>
      <c r="KD1785" s="6"/>
      <c r="KE1785" s="4"/>
      <c r="KF1785" s="6"/>
      <c r="KG1785" s="5"/>
      <c r="KH1785" s="5"/>
      <c r="KI1785" s="4"/>
      <c r="KJ1785" s="6"/>
      <c r="KK1785" s="4"/>
      <c r="KL1785" s="6"/>
      <c r="KM1785" s="5"/>
      <c r="KN1785" s="5"/>
    </row>
    <row r="1786">
      <c r="A1786" s="3" t="s">
        <v>85</v>
      </c>
      <c r="B1786" s="3" t="s">
        <v>1175</v>
      </c>
      <c r="C1786" s="3" t="s">
        <v>87</v>
      </c>
      <c r="D1786" s="3" t="s">
        <v>712</v>
      </c>
      <c r="E1786" s="3" t="s">
        <v>1196</v>
      </c>
      <c r="F1786" s="3" t="s">
        <v>104</v>
      </c>
      <c r="G1786" s="3" t="s">
        <v>104</v>
      </c>
      <c r="H1786" s="3" t="s">
        <v>104</v>
      </c>
      <c r="I1786" s="3" t="s">
        <v>1645</v>
      </c>
      <c r="J1786" s="3" t="s">
        <v>104</v>
      </c>
      <c r="K1786" s="4"/>
      <c r="L1786" s="4">
        <f>=ROUNDDOWN({0},0)</f>
      </c>
      <c r="M1786" s="4"/>
      <c r="N1786" s="5"/>
      <c r="O1786" s="4"/>
      <c r="P1786" s="4">
        <f>=ROUNDDOWN({0},0)</f>
      </c>
      <c r="Q1786" s="4"/>
      <c r="R1786" s="5"/>
      <c r="S1786" s="4"/>
      <c r="T1786" s="6"/>
      <c r="U1786" s="4"/>
      <c r="V1786" s="6"/>
      <c r="W1786" s="5"/>
      <c r="X1786" s="5"/>
      <c r="Y1786" s="4"/>
      <c r="Z1786" s="6"/>
      <c r="AA1786" s="4"/>
      <c r="AB1786" s="6"/>
      <c r="AC1786" s="5"/>
      <c r="AD1786" s="5"/>
      <c r="AE1786" s="4"/>
      <c r="AF1786" s="6"/>
      <c r="AG1786" s="4"/>
      <c r="AH1786" s="6"/>
      <c r="AI1786" s="5"/>
      <c r="AJ1786" s="5"/>
      <c r="AK1786" s="4"/>
      <c r="AL1786" s="6"/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  <c r="AW1786" s="4"/>
      <c r="AX1786" s="6"/>
      <c r="AY1786" s="4"/>
      <c r="AZ1786" s="6"/>
      <c r="BA1786" s="5"/>
      <c r="BB1786" s="5"/>
      <c r="BC1786" s="4"/>
      <c r="BD1786" s="6"/>
      <c r="BE1786" s="4"/>
      <c r="BF1786" s="6"/>
      <c r="BG1786" s="5"/>
      <c r="BH1786" s="5"/>
      <c r="BI1786" s="4"/>
      <c r="BJ1786" s="6"/>
      <c r="BK1786" s="4"/>
      <c r="BL1786" s="6"/>
      <c r="BM1786" s="5"/>
      <c r="BN1786" s="5"/>
      <c r="BO1786" s="4"/>
      <c r="BP1786" s="6"/>
      <c r="BQ1786" s="4"/>
      <c r="BR1786" s="6"/>
      <c r="BS1786" s="5"/>
      <c r="BT1786" s="5"/>
      <c r="BU1786" s="4"/>
      <c r="BV1786" s="6"/>
      <c r="BW1786" s="4"/>
      <c r="BX1786" s="6"/>
      <c r="BY1786" s="5"/>
      <c r="BZ1786" s="5"/>
      <c r="CA1786" s="4"/>
      <c r="CB1786" s="6"/>
      <c r="CC1786" s="4"/>
      <c r="CD1786" s="6"/>
      <c r="CE1786" s="5"/>
      <c r="CF1786" s="5"/>
      <c r="CG1786" s="4"/>
      <c r="CH1786" s="6"/>
      <c r="CI1786" s="4"/>
      <c r="CJ1786" s="6"/>
      <c r="CK1786" s="5"/>
      <c r="CL1786" s="5"/>
      <c r="CM1786" s="4"/>
      <c r="CN1786" s="6"/>
      <c r="CO1786" s="4"/>
      <c r="CP1786" s="6"/>
      <c r="CQ1786" s="5"/>
      <c r="CR1786" s="5"/>
      <c r="CS1786" s="4"/>
      <c r="CT1786" s="6"/>
      <c r="CU1786" s="4"/>
      <c r="CV1786" s="6"/>
      <c r="CW1786" s="5"/>
      <c r="CX1786" s="5"/>
      <c r="CY1786" s="4"/>
      <c r="CZ1786" s="6"/>
      <c r="DA1786" s="4"/>
      <c r="DB1786" s="6"/>
      <c r="DC1786" s="5"/>
      <c r="DD1786" s="5"/>
      <c r="DE1786" s="4"/>
      <c r="DF1786" s="6"/>
      <c r="DG1786" s="4"/>
      <c r="DH1786" s="6"/>
      <c r="DI1786" s="5"/>
      <c r="DJ1786" s="5"/>
      <c r="DK1786" s="4"/>
      <c r="DL1786" s="6"/>
      <c r="DM1786" s="4"/>
      <c r="DN1786" s="6"/>
      <c r="DO1786" s="5"/>
      <c r="DP1786" s="5"/>
      <c r="DQ1786" s="4"/>
      <c r="DR1786" s="6"/>
      <c r="DS1786" s="4"/>
      <c r="DT1786" s="6"/>
      <c r="DU1786" s="5"/>
      <c r="DV1786" s="5"/>
      <c r="DW1786" s="4"/>
      <c r="DX1786" s="6"/>
      <c r="DY1786" s="4"/>
      <c r="DZ1786" s="6"/>
      <c r="EA1786" s="5"/>
      <c r="EB1786" s="5"/>
      <c r="EC1786" s="4"/>
      <c r="ED1786" s="6"/>
      <c r="EE1786" s="4"/>
      <c r="EF1786" s="6"/>
      <c r="EG1786" s="5"/>
      <c r="EH1786" s="5"/>
      <c r="EI1786" s="4"/>
      <c r="EJ1786" s="6"/>
      <c r="EK1786" s="4"/>
      <c r="EL1786" s="6"/>
      <c r="EM1786" s="5"/>
      <c r="EN1786" s="5"/>
      <c r="EO1786" s="4"/>
      <c r="EP1786" s="6"/>
      <c r="EQ1786" s="4"/>
      <c r="ER1786" s="6"/>
      <c r="ES1786" s="5"/>
      <c r="ET1786" s="5"/>
      <c r="EU1786" s="4"/>
      <c r="EV1786" s="6"/>
      <c r="EW1786" s="4"/>
      <c r="EX1786" s="6"/>
      <c r="EY1786" s="5"/>
      <c r="EZ1786" s="5"/>
      <c r="FA1786" s="4"/>
      <c r="FB1786" s="6"/>
      <c r="FC1786" s="4"/>
      <c r="FD1786" s="6"/>
      <c r="FE1786" s="5"/>
      <c r="FF1786" s="5"/>
      <c r="FG1786" s="4"/>
      <c r="FH1786" s="6"/>
      <c r="FI1786" s="4"/>
      <c r="FJ1786" s="6"/>
      <c r="FK1786" s="5"/>
      <c r="FL1786" s="5"/>
      <c r="FM1786" s="4"/>
      <c r="FN1786" s="6"/>
      <c r="FO1786" s="4"/>
      <c r="FP1786" s="6"/>
      <c r="FQ1786" s="5"/>
      <c r="FR1786" s="5"/>
      <c r="FS1786" s="4"/>
      <c r="FT1786" s="6"/>
      <c r="FU1786" s="4"/>
      <c r="FV1786" s="6"/>
      <c r="FW1786" s="5"/>
      <c r="FX1786" s="5"/>
      <c r="FY1786" s="4"/>
      <c r="FZ1786" s="6"/>
      <c r="GA1786" s="4"/>
      <c r="GB1786" s="6"/>
      <c r="GC1786" s="5"/>
      <c r="GD1786" s="5"/>
      <c r="GE1786" s="4"/>
      <c r="GF1786" s="6"/>
      <c r="GG1786" s="4"/>
      <c r="GH1786" s="6"/>
      <c r="GI1786" s="5"/>
      <c r="GJ1786" s="5"/>
      <c r="GK1786" s="4"/>
      <c r="GL1786" s="6"/>
      <c r="GM1786" s="4"/>
      <c r="GN1786" s="6"/>
      <c r="GO1786" s="5"/>
      <c r="GP1786" s="5"/>
      <c r="GQ1786" s="4"/>
      <c r="GR1786" s="6"/>
      <c r="GS1786" s="4"/>
      <c r="GT1786" s="6"/>
      <c r="GU1786" s="5"/>
      <c r="GV1786" s="5"/>
      <c r="GW1786" s="4"/>
      <c r="GX1786" s="6"/>
      <c r="GY1786" s="4"/>
      <c r="GZ1786" s="6"/>
      <c r="HA1786" s="5"/>
      <c r="HB1786" s="5"/>
      <c r="HC1786" s="4"/>
      <c r="HD1786" s="6"/>
      <c r="HE1786" s="4"/>
      <c r="HF1786" s="6"/>
      <c r="HG1786" s="5"/>
      <c r="HH1786" s="5"/>
      <c r="HI1786" s="4"/>
      <c r="HJ1786" s="6"/>
      <c r="HK1786" s="4"/>
      <c r="HL1786" s="6"/>
      <c r="HM1786" s="5"/>
      <c r="HN1786" s="5"/>
      <c r="HO1786" s="4"/>
      <c r="HP1786" s="6"/>
      <c r="HQ1786" s="4"/>
      <c r="HR1786" s="6"/>
      <c r="HS1786" s="5"/>
      <c r="HT1786" s="5"/>
      <c r="HU1786" s="4"/>
      <c r="HV1786" s="6"/>
      <c r="HW1786" s="4"/>
      <c r="HX1786" s="6"/>
      <c r="HY1786" s="5"/>
      <c r="HZ1786" s="5"/>
      <c r="IA1786" s="4"/>
      <c r="IB1786" s="6"/>
      <c r="IC1786" s="4"/>
      <c r="ID1786" s="6"/>
      <c r="IE1786" s="5"/>
      <c r="IF1786" s="5"/>
      <c r="IG1786" s="4"/>
      <c r="IH1786" s="6"/>
      <c r="II1786" s="4"/>
      <c r="IJ1786" s="6"/>
      <c r="IK1786" s="5"/>
      <c r="IL1786" s="5"/>
      <c r="IM1786" s="4"/>
      <c r="IN1786" s="6"/>
      <c r="IO1786" s="4"/>
      <c r="IP1786" s="6"/>
      <c r="IQ1786" s="5"/>
      <c r="IR1786" s="5"/>
      <c r="IS1786" s="4"/>
      <c r="IT1786" s="6"/>
      <c r="IU1786" s="4"/>
      <c r="IV1786" s="6"/>
      <c r="IW1786" s="5"/>
      <c r="IX1786" s="5"/>
      <c r="IY1786" s="4"/>
      <c r="IZ1786" s="6"/>
      <c r="JA1786" s="4"/>
      <c r="JB1786" s="6"/>
      <c r="JC1786" s="5"/>
      <c r="JD1786" s="5"/>
      <c r="JE1786" s="4"/>
      <c r="JF1786" s="6"/>
      <c r="JG1786" s="4"/>
      <c r="JH1786" s="6"/>
      <c r="JI1786" s="5"/>
      <c r="JJ1786" s="5"/>
      <c r="JK1786" s="4"/>
      <c r="JL1786" s="6"/>
      <c r="JM1786" s="4"/>
      <c r="JN1786" s="6"/>
      <c r="JO1786" s="5"/>
      <c r="JP1786" s="5"/>
      <c r="JQ1786" s="4"/>
      <c r="JR1786" s="6"/>
      <c r="JS1786" s="4"/>
      <c r="JT1786" s="6"/>
      <c r="JU1786" s="5"/>
      <c r="JV1786" s="5"/>
      <c r="JW1786" s="4"/>
      <c r="JX1786" s="6"/>
      <c r="JY1786" s="4"/>
      <c r="JZ1786" s="6"/>
      <c r="KA1786" s="5"/>
      <c r="KB1786" s="5"/>
      <c r="KC1786" s="4"/>
      <c r="KD1786" s="6"/>
      <c r="KE1786" s="4"/>
      <c r="KF1786" s="6"/>
      <c r="KG1786" s="5"/>
      <c r="KH1786" s="5"/>
      <c r="KI1786" s="4"/>
      <c r="KJ1786" s="6"/>
      <c r="KK1786" s="4"/>
      <c r="KL1786" s="6"/>
      <c r="KM1786" s="5"/>
      <c r="KN1786" s="5"/>
    </row>
    <row r="1787">
      <c r="A1787" s="3" t="s">
        <v>85</v>
      </c>
      <c r="B1787" s="3" t="s">
        <v>1175</v>
      </c>
      <c r="C1787" s="3" t="s">
        <v>87</v>
      </c>
      <c r="D1787" s="3" t="s">
        <v>712</v>
      </c>
      <c r="E1787" s="3" t="s">
        <v>1196</v>
      </c>
      <c r="F1787" s="3" t="s">
        <v>104</v>
      </c>
      <c r="G1787" s="3" t="s">
        <v>104</v>
      </c>
      <c r="H1787" s="3" t="s">
        <v>104</v>
      </c>
      <c r="I1787" s="3" t="s">
        <v>1646</v>
      </c>
      <c r="J1787" s="3" t="s">
        <v>104</v>
      </c>
      <c r="K1787" s="4"/>
      <c r="L1787" s="4">
        <f>=ROUNDDOWN({0},0)</f>
      </c>
      <c r="M1787" s="4"/>
      <c r="N1787" s="5"/>
      <c r="O1787" s="4"/>
      <c r="P1787" s="4">
        <f>=ROUNDDOWN({0},0)</f>
      </c>
      <c r="Q1787" s="4"/>
      <c r="R1787" s="5"/>
      <c r="S1787" s="4"/>
      <c r="T1787" s="6"/>
      <c r="U1787" s="4"/>
      <c r="V1787" s="6"/>
      <c r="W1787" s="5"/>
      <c r="X1787" s="5"/>
      <c r="Y1787" s="4"/>
      <c r="Z1787" s="6"/>
      <c r="AA1787" s="4"/>
      <c r="AB1787" s="6"/>
      <c r="AC1787" s="5"/>
      <c r="AD1787" s="5"/>
      <c r="AE1787" s="4"/>
      <c r="AF1787" s="6"/>
      <c r="AG1787" s="4"/>
      <c r="AH1787" s="6"/>
      <c r="AI1787" s="5"/>
      <c r="AJ1787" s="5"/>
      <c r="AK1787" s="4"/>
      <c r="AL1787" s="6"/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  <c r="AW1787" s="4"/>
      <c r="AX1787" s="6"/>
      <c r="AY1787" s="4"/>
      <c r="AZ1787" s="6"/>
      <c r="BA1787" s="5"/>
      <c r="BB1787" s="5"/>
      <c r="BC1787" s="4"/>
      <c r="BD1787" s="6"/>
      <c r="BE1787" s="4"/>
      <c r="BF1787" s="6"/>
      <c r="BG1787" s="5"/>
      <c r="BH1787" s="5"/>
      <c r="BI1787" s="4"/>
      <c r="BJ1787" s="6"/>
      <c r="BK1787" s="4"/>
      <c r="BL1787" s="6"/>
      <c r="BM1787" s="5"/>
      <c r="BN1787" s="5"/>
      <c r="BO1787" s="4"/>
      <c r="BP1787" s="6"/>
      <c r="BQ1787" s="4"/>
      <c r="BR1787" s="6"/>
      <c r="BS1787" s="5"/>
      <c r="BT1787" s="5"/>
      <c r="BU1787" s="4"/>
      <c r="BV1787" s="6"/>
      <c r="BW1787" s="4"/>
      <c r="BX1787" s="6"/>
      <c r="BY1787" s="5"/>
      <c r="BZ1787" s="5"/>
      <c r="CA1787" s="4"/>
      <c r="CB1787" s="6"/>
      <c r="CC1787" s="4"/>
      <c r="CD1787" s="6"/>
      <c r="CE1787" s="5"/>
      <c r="CF1787" s="5"/>
      <c r="CG1787" s="4"/>
      <c r="CH1787" s="6"/>
      <c r="CI1787" s="4"/>
      <c r="CJ1787" s="6"/>
      <c r="CK1787" s="5"/>
      <c r="CL1787" s="5"/>
      <c r="CM1787" s="4"/>
      <c r="CN1787" s="6"/>
      <c r="CO1787" s="4"/>
      <c r="CP1787" s="6"/>
      <c r="CQ1787" s="5"/>
      <c r="CR1787" s="5"/>
      <c r="CS1787" s="4"/>
      <c r="CT1787" s="6"/>
      <c r="CU1787" s="4"/>
      <c r="CV1787" s="6"/>
      <c r="CW1787" s="5"/>
      <c r="CX1787" s="5"/>
      <c r="CY1787" s="4"/>
      <c r="CZ1787" s="6"/>
      <c r="DA1787" s="4"/>
      <c r="DB1787" s="6"/>
      <c r="DC1787" s="5"/>
      <c r="DD1787" s="5"/>
      <c r="DE1787" s="4"/>
      <c r="DF1787" s="6"/>
      <c r="DG1787" s="4"/>
      <c r="DH1787" s="6"/>
      <c r="DI1787" s="5"/>
      <c r="DJ1787" s="5"/>
      <c r="DK1787" s="4"/>
      <c r="DL1787" s="6"/>
      <c r="DM1787" s="4"/>
      <c r="DN1787" s="6"/>
      <c r="DO1787" s="5"/>
      <c r="DP1787" s="5"/>
      <c r="DQ1787" s="4"/>
      <c r="DR1787" s="6"/>
      <c r="DS1787" s="4"/>
      <c r="DT1787" s="6"/>
      <c r="DU1787" s="5"/>
      <c r="DV1787" s="5"/>
      <c r="DW1787" s="4"/>
      <c r="DX1787" s="6"/>
      <c r="DY1787" s="4"/>
      <c r="DZ1787" s="6"/>
      <c r="EA1787" s="5"/>
      <c r="EB1787" s="5"/>
      <c r="EC1787" s="4"/>
      <c r="ED1787" s="6"/>
      <c r="EE1787" s="4"/>
      <c r="EF1787" s="6"/>
      <c r="EG1787" s="5"/>
      <c r="EH1787" s="5"/>
      <c r="EI1787" s="4"/>
      <c r="EJ1787" s="6"/>
      <c r="EK1787" s="4"/>
      <c r="EL1787" s="6"/>
      <c r="EM1787" s="5"/>
      <c r="EN1787" s="5"/>
      <c r="EO1787" s="4"/>
      <c r="EP1787" s="6"/>
      <c r="EQ1787" s="4"/>
      <c r="ER1787" s="6"/>
      <c r="ES1787" s="5"/>
      <c r="ET1787" s="5"/>
      <c r="EU1787" s="4"/>
      <c r="EV1787" s="6"/>
      <c r="EW1787" s="4"/>
      <c r="EX1787" s="6"/>
      <c r="EY1787" s="5"/>
      <c r="EZ1787" s="5"/>
      <c r="FA1787" s="4"/>
      <c r="FB1787" s="6"/>
      <c r="FC1787" s="4"/>
      <c r="FD1787" s="6"/>
      <c r="FE1787" s="5"/>
      <c r="FF1787" s="5"/>
      <c r="FG1787" s="4"/>
      <c r="FH1787" s="6"/>
      <c r="FI1787" s="4"/>
      <c r="FJ1787" s="6"/>
      <c r="FK1787" s="5"/>
      <c r="FL1787" s="5"/>
      <c r="FM1787" s="4"/>
      <c r="FN1787" s="6"/>
      <c r="FO1787" s="4"/>
      <c r="FP1787" s="6"/>
      <c r="FQ1787" s="5"/>
      <c r="FR1787" s="5"/>
      <c r="FS1787" s="4"/>
      <c r="FT1787" s="6"/>
      <c r="FU1787" s="4"/>
      <c r="FV1787" s="6"/>
      <c r="FW1787" s="5"/>
      <c r="FX1787" s="5"/>
      <c r="FY1787" s="4"/>
      <c r="FZ1787" s="6"/>
      <c r="GA1787" s="4"/>
      <c r="GB1787" s="6"/>
      <c r="GC1787" s="5"/>
      <c r="GD1787" s="5"/>
      <c r="GE1787" s="4"/>
      <c r="GF1787" s="6"/>
      <c r="GG1787" s="4"/>
      <c r="GH1787" s="6"/>
      <c r="GI1787" s="5"/>
      <c r="GJ1787" s="5"/>
      <c r="GK1787" s="4"/>
      <c r="GL1787" s="6"/>
      <c r="GM1787" s="4"/>
      <c r="GN1787" s="6"/>
      <c r="GO1787" s="5"/>
      <c r="GP1787" s="5"/>
      <c r="GQ1787" s="4"/>
      <c r="GR1787" s="6"/>
      <c r="GS1787" s="4"/>
      <c r="GT1787" s="6"/>
      <c r="GU1787" s="5"/>
      <c r="GV1787" s="5"/>
      <c r="GW1787" s="4"/>
      <c r="GX1787" s="6"/>
      <c r="GY1787" s="4"/>
      <c r="GZ1787" s="6"/>
      <c r="HA1787" s="5"/>
      <c r="HB1787" s="5"/>
      <c r="HC1787" s="4"/>
      <c r="HD1787" s="6"/>
      <c r="HE1787" s="4"/>
      <c r="HF1787" s="6"/>
      <c r="HG1787" s="5"/>
      <c r="HH1787" s="5"/>
      <c r="HI1787" s="4"/>
      <c r="HJ1787" s="6"/>
      <c r="HK1787" s="4"/>
      <c r="HL1787" s="6"/>
      <c r="HM1787" s="5"/>
      <c r="HN1787" s="5"/>
      <c r="HO1787" s="4"/>
      <c r="HP1787" s="6"/>
      <c r="HQ1787" s="4"/>
      <c r="HR1787" s="6"/>
      <c r="HS1787" s="5"/>
      <c r="HT1787" s="5"/>
      <c r="HU1787" s="4"/>
      <c r="HV1787" s="6"/>
      <c r="HW1787" s="4"/>
      <c r="HX1787" s="6"/>
      <c r="HY1787" s="5"/>
      <c r="HZ1787" s="5"/>
      <c r="IA1787" s="4"/>
      <c r="IB1787" s="6"/>
      <c r="IC1787" s="4"/>
      <c r="ID1787" s="6"/>
      <c r="IE1787" s="5"/>
      <c r="IF1787" s="5"/>
      <c r="IG1787" s="4"/>
      <c r="IH1787" s="6"/>
      <c r="II1787" s="4"/>
      <c r="IJ1787" s="6"/>
      <c r="IK1787" s="5"/>
      <c r="IL1787" s="5"/>
      <c r="IM1787" s="4"/>
      <c r="IN1787" s="6"/>
      <c r="IO1787" s="4"/>
      <c r="IP1787" s="6"/>
      <c r="IQ1787" s="5"/>
      <c r="IR1787" s="5"/>
      <c r="IS1787" s="4"/>
      <c r="IT1787" s="6"/>
      <c r="IU1787" s="4"/>
      <c r="IV1787" s="6"/>
      <c r="IW1787" s="5"/>
      <c r="IX1787" s="5"/>
      <c r="IY1787" s="4"/>
      <c r="IZ1787" s="6"/>
      <c r="JA1787" s="4"/>
      <c r="JB1787" s="6"/>
      <c r="JC1787" s="5"/>
      <c r="JD1787" s="5"/>
      <c r="JE1787" s="4"/>
      <c r="JF1787" s="6"/>
      <c r="JG1787" s="4"/>
      <c r="JH1787" s="6"/>
      <c r="JI1787" s="5"/>
      <c r="JJ1787" s="5"/>
      <c r="JK1787" s="4"/>
      <c r="JL1787" s="6"/>
      <c r="JM1787" s="4"/>
      <c r="JN1787" s="6"/>
      <c r="JO1787" s="5"/>
      <c r="JP1787" s="5"/>
      <c r="JQ1787" s="4"/>
      <c r="JR1787" s="6"/>
      <c r="JS1787" s="4"/>
      <c r="JT1787" s="6"/>
      <c r="JU1787" s="5"/>
      <c r="JV1787" s="5"/>
      <c r="JW1787" s="4"/>
      <c r="JX1787" s="6"/>
      <c r="JY1787" s="4"/>
      <c r="JZ1787" s="6"/>
      <c r="KA1787" s="5"/>
      <c r="KB1787" s="5"/>
      <c r="KC1787" s="4"/>
      <c r="KD1787" s="6"/>
      <c r="KE1787" s="4"/>
      <c r="KF1787" s="6"/>
      <c r="KG1787" s="5"/>
      <c r="KH1787" s="5"/>
      <c r="KI1787" s="4"/>
      <c r="KJ1787" s="6"/>
      <c r="KK1787" s="4"/>
      <c r="KL1787" s="6"/>
      <c r="KM1787" s="5"/>
      <c r="KN1787" s="5"/>
    </row>
    <row r="1788">
      <c r="A1788" s="3" t="s">
        <v>85</v>
      </c>
      <c r="B1788" s="3" t="s">
        <v>1175</v>
      </c>
      <c r="C1788" s="3" t="s">
        <v>87</v>
      </c>
      <c r="D1788" s="3" t="s">
        <v>712</v>
      </c>
      <c r="E1788" s="3" t="s">
        <v>1185</v>
      </c>
      <c r="F1788" s="3" t="s">
        <v>104</v>
      </c>
      <c r="G1788" s="3" t="s">
        <v>104</v>
      </c>
      <c r="H1788" s="3" t="s">
        <v>104</v>
      </c>
      <c r="I1788" s="3" t="s">
        <v>1311</v>
      </c>
      <c r="J1788" s="3" t="s">
        <v>104</v>
      </c>
      <c r="K1788" s="4"/>
      <c r="L1788" s="4">
        <f>=ROUNDDOWN({0},0)</f>
      </c>
      <c r="M1788" s="4"/>
      <c r="N1788" s="5"/>
      <c r="O1788" s="4"/>
      <c r="P1788" s="4">
        <f>=ROUNDDOWN({0},0)</f>
      </c>
      <c r="Q1788" s="4"/>
      <c r="R1788" s="5"/>
      <c r="S1788" s="4"/>
      <c r="T1788" s="6"/>
      <c r="U1788" s="4"/>
      <c r="V1788" s="6"/>
      <c r="W1788" s="5"/>
      <c r="X1788" s="5"/>
      <c r="Y1788" s="4"/>
      <c r="Z1788" s="6"/>
      <c r="AA1788" s="4"/>
      <c r="AB1788" s="6"/>
      <c r="AC1788" s="5"/>
      <c r="AD1788" s="5"/>
      <c r="AE1788" s="4"/>
      <c r="AF1788" s="6"/>
      <c r="AG1788" s="4"/>
      <c r="AH1788" s="6"/>
      <c r="AI1788" s="5"/>
      <c r="AJ1788" s="5"/>
      <c r="AK1788" s="4"/>
      <c r="AL1788" s="6"/>
      <c r="AM1788" s="4"/>
      <c r="AN1788" s="6"/>
      <c r="AO1788" s="5"/>
      <c r="AP1788" s="5"/>
      <c r="AQ1788" s="4"/>
      <c r="AR1788" s="6"/>
      <c r="AS1788" s="4"/>
      <c r="AT1788" s="6"/>
      <c r="AU1788" s="5"/>
      <c r="AV1788" s="5"/>
      <c r="AW1788" s="4"/>
      <c r="AX1788" s="6"/>
      <c r="AY1788" s="4"/>
      <c r="AZ1788" s="6"/>
      <c r="BA1788" s="5"/>
      <c r="BB1788" s="5"/>
      <c r="BC1788" s="4"/>
      <c r="BD1788" s="6"/>
      <c r="BE1788" s="4"/>
      <c r="BF1788" s="6"/>
      <c r="BG1788" s="5"/>
      <c r="BH1788" s="5"/>
      <c r="BI1788" s="4"/>
      <c r="BJ1788" s="6"/>
      <c r="BK1788" s="4"/>
      <c r="BL1788" s="6"/>
      <c r="BM1788" s="5"/>
      <c r="BN1788" s="5"/>
      <c r="BO1788" s="4"/>
      <c r="BP1788" s="6"/>
      <c r="BQ1788" s="4"/>
      <c r="BR1788" s="6"/>
      <c r="BS1788" s="5"/>
      <c r="BT1788" s="5"/>
      <c r="BU1788" s="4"/>
      <c r="BV1788" s="6"/>
      <c r="BW1788" s="4"/>
      <c r="BX1788" s="6"/>
      <c r="BY1788" s="5"/>
      <c r="BZ1788" s="5"/>
      <c r="CA1788" s="4"/>
      <c r="CB1788" s="6"/>
      <c r="CC1788" s="4"/>
      <c r="CD1788" s="6"/>
      <c r="CE1788" s="5"/>
      <c r="CF1788" s="5"/>
      <c r="CG1788" s="4"/>
      <c r="CH1788" s="6"/>
      <c r="CI1788" s="4"/>
      <c r="CJ1788" s="6"/>
      <c r="CK1788" s="5"/>
      <c r="CL1788" s="5"/>
      <c r="CM1788" s="4"/>
      <c r="CN1788" s="6"/>
      <c r="CO1788" s="4"/>
      <c r="CP1788" s="6"/>
      <c r="CQ1788" s="5"/>
      <c r="CR1788" s="5"/>
      <c r="CS1788" s="4"/>
      <c r="CT1788" s="6"/>
      <c r="CU1788" s="4"/>
      <c r="CV1788" s="6"/>
      <c r="CW1788" s="5"/>
      <c r="CX1788" s="5"/>
      <c r="CY1788" s="4"/>
      <c r="CZ1788" s="6"/>
      <c r="DA1788" s="4"/>
      <c r="DB1788" s="6"/>
      <c r="DC1788" s="5"/>
      <c r="DD1788" s="5"/>
      <c r="DE1788" s="4"/>
      <c r="DF1788" s="6"/>
      <c r="DG1788" s="4"/>
      <c r="DH1788" s="6"/>
      <c r="DI1788" s="5"/>
      <c r="DJ1788" s="5"/>
      <c r="DK1788" s="4"/>
      <c r="DL1788" s="6"/>
      <c r="DM1788" s="4"/>
      <c r="DN1788" s="6"/>
      <c r="DO1788" s="5"/>
      <c r="DP1788" s="5"/>
      <c r="DQ1788" s="4"/>
      <c r="DR1788" s="6"/>
      <c r="DS1788" s="4"/>
      <c r="DT1788" s="6"/>
      <c r="DU1788" s="5"/>
      <c r="DV1788" s="5"/>
      <c r="DW1788" s="4"/>
      <c r="DX1788" s="6"/>
      <c r="DY1788" s="4"/>
      <c r="DZ1788" s="6"/>
      <c r="EA1788" s="5"/>
      <c r="EB1788" s="5"/>
      <c r="EC1788" s="4"/>
      <c r="ED1788" s="6"/>
      <c r="EE1788" s="4"/>
      <c r="EF1788" s="6"/>
      <c r="EG1788" s="5"/>
      <c r="EH1788" s="5"/>
      <c r="EI1788" s="4"/>
      <c r="EJ1788" s="6"/>
      <c r="EK1788" s="4"/>
      <c r="EL1788" s="6"/>
      <c r="EM1788" s="5"/>
      <c r="EN1788" s="5"/>
      <c r="EO1788" s="4"/>
      <c r="EP1788" s="6"/>
      <c r="EQ1788" s="4"/>
      <c r="ER1788" s="6"/>
      <c r="ES1788" s="5"/>
      <c r="ET1788" s="5"/>
      <c r="EU1788" s="4"/>
      <c r="EV1788" s="6"/>
      <c r="EW1788" s="4"/>
      <c r="EX1788" s="6"/>
      <c r="EY1788" s="5"/>
      <c r="EZ1788" s="5"/>
      <c r="FA1788" s="4"/>
      <c r="FB1788" s="6"/>
      <c r="FC1788" s="4"/>
      <c r="FD1788" s="6"/>
      <c r="FE1788" s="5"/>
      <c r="FF1788" s="5"/>
      <c r="FG1788" s="4"/>
      <c r="FH1788" s="6"/>
      <c r="FI1788" s="4"/>
      <c r="FJ1788" s="6"/>
      <c r="FK1788" s="5"/>
      <c r="FL1788" s="5"/>
      <c r="FM1788" s="4"/>
      <c r="FN1788" s="6"/>
      <c r="FO1788" s="4"/>
      <c r="FP1788" s="6"/>
      <c r="FQ1788" s="5"/>
      <c r="FR1788" s="5"/>
      <c r="FS1788" s="4"/>
      <c r="FT1788" s="6"/>
      <c r="FU1788" s="4"/>
      <c r="FV1788" s="6"/>
      <c r="FW1788" s="5"/>
      <c r="FX1788" s="5"/>
      <c r="FY1788" s="4"/>
      <c r="FZ1788" s="6"/>
      <c r="GA1788" s="4"/>
      <c r="GB1788" s="6"/>
      <c r="GC1788" s="5"/>
      <c r="GD1788" s="5"/>
      <c r="GE1788" s="4"/>
      <c r="GF1788" s="6"/>
      <c r="GG1788" s="4"/>
      <c r="GH1788" s="6"/>
      <c r="GI1788" s="5"/>
      <c r="GJ1788" s="5"/>
      <c r="GK1788" s="4"/>
      <c r="GL1788" s="6"/>
      <c r="GM1788" s="4"/>
      <c r="GN1788" s="6"/>
      <c r="GO1788" s="5"/>
      <c r="GP1788" s="5"/>
      <c r="GQ1788" s="4"/>
      <c r="GR1788" s="6"/>
      <c r="GS1788" s="4"/>
      <c r="GT1788" s="6"/>
      <c r="GU1788" s="5"/>
      <c r="GV1788" s="5"/>
      <c r="GW1788" s="4"/>
      <c r="GX1788" s="6"/>
      <c r="GY1788" s="4"/>
      <c r="GZ1788" s="6"/>
      <c r="HA1788" s="5"/>
      <c r="HB1788" s="5"/>
      <c r="HC1788" s="4"/>
      <c r="HD1788" s="6"/>
      <c r="HE1788" s="4"/>
      <c r="HF1788" s="6"/>
      <c r="HG1788" s="5"/>
      <c r="HH1788" s="5"/>
      <c r="HI1788" s="4"/>
      <c r="HJ1788" s="6"/>
      <c r="HK1788" s="4"/>
      <c r="HL1788" s="6"/>
      <c r="HM1788" s="5"/>
      <c r="HN1788" s="5"/>
      <c r="HO1788" s="4"/>
      <c r="HP1788" s="6"/>
      <c r="HQ1788" s="4"/>
      <c r="HR1788" s="6"/>
      <c r="HS1788" s="5"/>
      <c r="HT1788" s="5"/>
      <c r="HU1788" s="4"/>
      <c r="HV1788" s="6"/>
      <c r="HW1788" s="4"/>
      <c r="HX1788" s="6"/>
      <c r="HY1788" s="5"/>
      <c r="HZ1788" s="5"/>
      <c r="IA1788" s="4"/>
      <c r="IB1788" s="6"/>
      <c r="IC1788" s="4"/>
      <c r="ID1788" s="6"/>
      <c r="IE1788" s="5"/>
      <c r="IF1788" s="5"/>
      <c r="IG1788" s="4"/>
      <c r="IH1788" s="6"/>
      <c r="II1788" s="4"/>
      <c r="IJ1788" s="6"/>
      <c r="IK1788" s="5"/>
      <c r="IL1788" s="5"/>
      <c r="IM1788" s="4"/>
      <c r="IN1788" s="6"/>
      <c r="IO1788" s="4"/>
      <c r="IP1788" s="6"/>
      <c r="IQ1788" s="5"/>
      <c r="IR1788" s="5"/>
      <c r="IS1788" s="4"/>
      <c r="IT1788" s="6"/>
      <c r="IU1788" s="4"/>
      <c r="IV1788" s="6"/>
      <c r="IW1788" s="5"/>
      <c r="IX1788" s="5"/>
      <c r="IY1788" s="4"/>
      <c r="IZ1788" s="6"/>
      <c r="JA1788" s="4"/>
      <c r="JB1788" s="6"/>
      <c r="JC1788" s="5"/>
      <c r="JD1788" s="5"/>
      <c r="JE1788" s="4"/>
      <c r="JF1788" s="6"/>
      <c r="JG1788" s="4"/>
      <c r="JH1788" s="6"/>
      <c r="JI1788" s="5"/>
      <c r="JJ1788" s="5"/>
      <c r="JK1788" s="4"/>
      <c r="JL1788" s="6"/>
      <c r="JM1788" s="4"/>
      <c r="JN1788" s="6"/>
      <c r="JO1788" s="5"/>
      <c r="JP1788" s="5"/>
      <c r="JQ1788" s="4"/>
      <c r="JR1788" s="6"/>
      <c r="JS1788" s="4"/>
      <c r="JT1788" s="6"/>
      <c r="JU1788" s="5"/>
      <c r="JV1788" s="5"/>
      <c r="JW1788" s="4"/>
      <c r="JX1788" s="6"/>
      <c r="JY1788" s="4"/>
      <c r="JZ1788" s="6"/>
      <c r="KA1788" s="5"/>
      <c r="KB1788" s="5"/>
      <c r="KC1788" s="4"/>
      <c r="KD1788" s="6"/>
      <c r="KE1788" s="4"/>
      <c r="KF1788" s="6"/>
      <c r="KG1788" s="5"/>
      <c r="KH1788" s="5"/>
      <c r="KI1788" s="4"/>
      <c r="KJ1788" s="6"/>
      <c r="KK1788" s="4"/>
      <c r="KL1788" s="6"/>
      <c r="KM1788" s="5"/>
      <c r="KN1788" s="5"/>
    </row>
    <row r="1789">
      <c r="A1789" s="3" t="s">
        <v>85</v>
      </c>
      <c r="B1789" s="3" t="s">
        <v>1175</v>
      </c>
      <c r="C1789" s="3" t="s">
        <v>87</v>
      </c>
      <c r="D1789" s="3" t="s">
        <v>712</v>
      </c>
      <c r="E1789" s="3" t="s">
        <v>1187</v>
      </c>
      <c r="F1789" s="3" t="s">
        <v>104</v>
      </c>
      <c r="G1789" s="3" t="s">
        <v>104</v>
      </c>
      <c r="H1789" s="3" t="s">
        <v>104</v>
      </c>
      <c r="I1789" s="3" t="s">
        <v>1311</v>
      </c>
      <c r="J1789" s="3" t="s">
        <v>104</v>
      </c>
      <c r="K1789" s="4"/>
      <c r="L1789" s="4">
        <f>=ROUNDDOWN({0},0)</f>
      </c>
      <c r="M1789" s="4"/>
      <c r="N1789" s="5"/>
      <c r="O1789" s="4"/>
      <c r="P1789" s="4">
        <f>=ROUNDDOWN({0},0)</f>
      </c>
      <c r="Q1789" s="4"/>
      <c r="R1789" s="5"/>
      <c r="S1789" s="4"/>
      <c r="T1789" s="6"/>
      <c r="U1789" s="4"/>
      <c r="V1789" s="6"/>
      <c r="W1789" s="5"/>
      <c r="X1789" s="5"/>
      <c r="Y1789" s="4"/>
      <c r="Z1789" s="6"/>
      <c r="AA1789" s="4"/>
      <c r="AB1789" s="6"/>
      <c r="AC1789" s="5"/>
      <c r="AD1789" s="5"/>
      <c r="AE1789" s="4"/>
      <c r="AF1789" s="6"/>
      <c r="AG1789" s="4"/>
      <c r="AH1789" s="6"/>
      <c r="AI1789" s="5"/>
      <c r="AJ1789" s="5"/>
      <c r="AK1789" s="4"/>
      <c r="AL1789" s="6"/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  <c r="AW1789" s="4"/>
      <c r="AX1789" s="6"/>
      <c r="AY1789" s="4"/>
      <c r="AZ1789" s="6"/>
      <c r="BA1789" s="5"/>
      <c r="BB1789" s="5"/>
      <c r="BC1789" s="4"/>
      <c r="BD1789" s="6"/>
      <c r="BE1789" s="4"/>
      <c r="BF1789" s="6"/>
      <c r="BG1789" s="5"/>
      <c r="BH1789" s="5"/>
      <c r="BI1789" s="4"/>
      <c r="BJ1789" s="6"/>
      <c r="BK1789" s="4"/>
      <c r="BL1789" s="6"/>
      <c r="BM1789" s="5"/>
      <c r="BN1789" s="5"/>
      <c r="BO1789" s="4"/>
      <c r="BP1789" s="6"/>
      <c r="BQ1789" s="4"/>
      <c r="BR1789" s="6"/>
      <c r="BS1789" s="5"/>
      <c r="BT1789" s="5"/>
      <c r="BU1789" s="4"/>
      <c r="BV1789" s="6"/>
      <c r="BW1789" s="4"/>
      <c r="BX1789" s="6"/>
      <c r="BY1789" s="5"/>
      <c r="BZ1789" s="5"/>
      <c r="CA1789" s="4"/>
      <c r="CB1789" s="6"/>
      <c r="CC1789" s="4"/>
      <c r="CD1789" s="6"/>
      <c r="CE1789" s="5"/>
      <c r="CF1789" s="5"/>
      <c r="CG1789" s="4"/>
      <c r="CH1789" s="6"/>
      <c r="CI1789" s="4"/>
      <c r="CJ1789" s="6"/>
      <c r="CK1789" s="5"/>
      <c r="CL1789" s="5"/>
      <c r="CM1789" s="4"/>
      <c r="CN1789" s="6"/>
      <c r="CO1789" s="4"/>
      <c r="CP1789" s="6"/>
      <c r="CQ1789" s="5"/>
      <c r="CR1789" s="5"/>
      <c r="CS1789" s="4"/>
      <c r="CT1789" s="6"/>
      <c r="CU1789" s="4"/>
      <c r="CV1789" s="6"/>
      <c r="CW1789" s="5"/>
      <c r="CX1789" s="5"/>
      <c r="CY1789" s="4"/>
      <c r="CZ1789" s="6"/>
      <c r="DA1789" s="4"/>
      <c r="DB1789" s="6"/>
      <c r="DC1789" s="5"/>
      <c r="DD1789" s="5"/>
      <c r="DE1789" s="4"/>
      <c r="DF1789" s="6"/>
      <c r="DG1789" s="4"/>
      <c r="DH1789" s="6"/>
      <c r="DI1789" s="5"/>
      <c r="DJ1789" s="5"/>
      <c r="DK1789" s="4"/>
      <c r="DL1789" s="6"/>
      <c r="DM1789" s="4"/>
      <c r="DN1789" s="6"/>
      <c r="DO1789" s="5"/>
      <c r="DP1789" s="5"/>
      <c r="DQ1789" s="4"/>
      <c r="DR1789" s="6"/>
      <c r="DS1789" s="4"/>
      <c r="DT1789" s="6"/>
      <c r="DU1789" s="5"/>
      <c r="DV1789" s="5"/>
      <c r="DW1789" s="4"/>
      <c r="DX1789" s="6"/>
      <c r="DY1789" s="4"/>
      <c r="DZ1789" s="6"/>
      <c r="EA1789" s="5"/>
      <c r="EB1789" s="5"/>
      <c r="EC1789" s="4"/>
      <c r="ED1789" s="6"/>
      <c r="EE1789" s="4"/>
      <c r="EF1789" s="6"/>
      <c r="EG1789" s="5"/>
      <c r="EH1789" s="5"/>
      <c r="EI1789" s="4"/>
      <c r="EJ1789" s="6"/>
      <c r="EK1789" s="4"/>
      <c r="EL1789" s="6"/>
      <c r="EM1789" s="5"/>
      <c r="EN1789" s="5"/>
      <c r="EO1789" s="4"/>
      <c r="EP1789" s="6"/>
      <c r="EQ1789" s="4"/>
      <c r="ER1789" s="6"/>
      <c r="ES1789" s="5"/>
      <c r="ET1789" s="5"/>
      <c r="EU1789" s="4"/>
      <c r="EV1789" s="6"/>
      <c r="EW1789" s="4"/>
      <c r="EX1789" s="6"/>
      <c r="EY1789" s="5"/>
      <c r="EZ1789" s="5"/>
      <c r="FA1789" s="4"/>
      <c r="FB1789" s="6"/>
      <c r="FC1789" s="4"/>
      <c r="FD1789" s="6"/>
      <c r="FE1789" s="5"/>
      <c r="FF1789" s="5"/>
      <c r="FG1789" s="4"/>
      <c r="FH1789" s="6"/>
      <c r="FI1789" s="4"/>
      <c r="FJ1789" s="6"/>
      <c r="FK1789" s="5"/>
      <c r="FL1789" s="5"/>
      <c r="FM1789" s="4"/>
      <c r="FN1789" s="6"/>
      <c r="FO1789" s="4"/>
      <c r="FP1789" s="6"/>
      <c r="FQ1789" s="5"/>
      <c r="FR1789" s="5"/>
      <c r="FS1789" s="4"/>
      <c r="FT1789" s="6"/>
      <c r="FU1789" s="4"/>
      <c r="FV1789" s="6"/>
      <c r="FW1789" s="5"/>
      <c r="FX1789" s="5"/>
      <c r="FY1789" s="4"/>
      <c r="FZ1789" s="6"/>
      <c r="GA1789" s="4"/>
      <c r="GB1789" s="6"/>
      <c r="GC1789" s="5"/>
      <c r="GD1789" s="5"/>
      <c r="GE1789" s="4"/>
      <c r="GF1789" s="6"/>
      <c r="GG1789" s="4"/>
      <c r="GH1789" s="6"/>
      <c r="GI1789" s="5"/>
      <c r="GJ1789" s="5"/>
      <c r="GK1789" s="4"/>
      <c r="GL1789" s="6"/>
      <c r="GM1789" s="4"/>
      <c r="GN1789" s="6"/>
      <c r="GO1789" s="5"/>
      <c r="GP1789" s="5"/>
      <c r="GQ1789" s="4"/>
      <c r="GR1789" s="6"/>
      <c r="GS1789" s="4"/>
      <c r="GT1789" s="6"/>
      <c r="GU1789" s="5"/>
      <c r="GV1789" s="5"/>
      <c r="GW1789" s="4"/>
      <c r="GX1789" s="6"/>
      <c r="GY1789" s="4"/>
      <c r="GZ1789" s="6"/>
      <c r="HA1789" s="5"/>
      <c r="HB1789" s="5"/>
      <c r="HC1789" s="4"/>
      <c r="HD1789" s="6"/>
      <c r="HE1789" s="4"/>
      <c r="HF1789" s="6"/>
      <c r="HG1789" s="5"/>
      <c r="HH1789" s="5"/>
      <c r="HI1789" s="4"/>
      <c r="HJ1789" s="6"/>
      <c r="HK1789" s="4"/>
      <c r="HL1789" s="6"/>
      <c r="HM1789" s="5"/>
      <c r="HN1789" s="5"/>
      <c r="HO1789" s="4"/>
      <c r="HP1789" s="6"/>
      <c r="HQ1789" s="4"/>
      <c r="HR1789" s="6"/>
      <c r="HS1789" s="5"/>
      <c r="HT1789" s="5"/>
      <c r="HU1789" s="4"/>
      <c r="HV1789" s="6"/>
      <c r="HW1789" s="4"/>
      <c r="HX1789" s="6"/>
      <c r="HY1789" s="5"/>
      <c r="HZ1789" s="5"/>
      <c r="IA1789" s="4"/>
      <c r="IB1789" s="6"/>
      <c r="IC1789" s="4"/>
      <c r="ID1789" s="6"/>
      <c r="IE1789" s="5"/>
      <c r="IF1789" s="5"/>
      <c r="IG1789" s="4"/>
      <c r="IH1789" s="6"/>
      <c r="II1789" s="4"/>
      <c r="IJ1789" s="6"/>
      <c r="IK1789" s="5"/>
      <c r="IL1789" s="5"/>
      <c r="IM1789" s="4"/>
      <c r="IN1789" s="6"/>
      <c r="IO1789" s="4"/>
      <c r="IP1789" s="6"/>
      <c r="IQ1789" s="5"/>
      <c r="IR1789" s="5"/>
      <c r="IS1789" s="4"/>
      <c r="IT1789" s="6"/>
      <c r="IU1789" s="4"/>
      <c r="IV1789" s="6"/>
      <c r="IW1789" s="5"/>
      <c r="IX1789" s="5"/>
      <c r="IY1789" s="4"/>
      <c r="IZ1789" s="6"/>
      <c r="JA1789" s="4"/>
      <c r="JB1789" s="6"/>
      <c r="JC1789" s="5"/>
      <c r="JD1789" s="5"/>
      <c r="JE1789" s="4"/>
      <c r="JF1789" s="6"/>
      <c r="JG1789" s="4"/>
      <c r="JH1789" s="6"/>
      <c r="JI1789" s="5"/>
      <c r="JJ1789" s="5"/>
      <c r="JK1789" s="4"/>
      <c r="JL1789" s="6"/>
      <c r="JM1789" s="4"/>
      <c r="JN1789" s="6"/>
      <c r="JO1789" s="5"/>
      <c r="JP1789" s="5"/>
      <c r="JQ1789" s="4"/>
      <c r="JR1789" s="6"/>
      <c r="JS1789" s="4"/>
      <c r="JT1789" s="6"/>
      <c r="JU1789" s="5"/>
      <c r="JV1789" s="5"/>
      <c r="JW1789" s="4"/>
      <c r="JX1789" s="6"/>
      <c r="JY1789" s="4"/>
      <c r="JZ1789" s="6"/>
      <c r="KA1789" s="5"/>
      <c r="KB1789" s="5"/>
      <c r="KC1789" s="4"/>
      <c r="KD1789" s="6"/>
      <c r="KE1789" s="4"/>
      <c r="KF1789" s="6"/>
      <c r="KG1789" s="5"/>
      <c r="KH1789" s="5"/>
      <c r="KI1789" s="4"/>
      <c r="KJ1789" s="6"/>
      <c r="KK1789" s="4"/>
      <c r="KL1789" s="6"/>
      <c r="KM1789" s="5"/>
      <c r="KN1789" s="5"/>
    </row>
    <row r="1790">
      <c r="A1790" s="3" t="s">
        <v>85</v>
      </c>
      <c r="B1790" s="3" t="s">
        <v>1175</v>
      </c>
      <c r="C1790" s="3" t="s">
        <v>87</v>
      </c>
      <c r="D1790" s="3" t="s">
        <v>712</v>
      </c>
      <c r="E1790" s="3" t="s">
        <v>988</v>
      </c>
      <c r="F1790" s="3" t="s">
        <v>104</v>
      </c>
      <c r="G1790" s="3" t="s">
        <v>104</v>
      </c>
      <c r="H1790" s="3" t="s">
        <v>104</v>
      </c>
      <c r="I1790" s="3" t="s">
        <v>1311</v>
      </c>
      <c r="J1790" s="3" t="s">
        <v>104</v>
      </c>
      <c r="K1790" s="4"/>
      <c r="L1790" s="4">
        <f>=ROUNDDOWN({0},0)</f>
      </c>
      <c r="M1790" s="4"/>
      <c r="N1790" s="5"/>
      <c r="O1790" s="4"/>
      <c r="P1790" s="4">
        <f>=ROUNDDOWN({0},0)</f>
      </c>
      <c r="Q1790" s="4"/>
      <c r="R1790" s="5"/>
      <c r="S1790" s="4"/>
      <c r="T1790" s="6"/>
      <c r="U1790" s="4"/>
      <c r="V1790" s="6"/>
      <c r="W1790" s="5"/>
      <c r="X1790" s="5"/>
      <c r="Y1790" s="4"/>
      <c r="Z1790" s="6"/>
      <c r="AA1790" s="4"/>
      <c r="AB1790" s="6"/>
      <c r="AC1790" s="5"/>
      <c r="AD1790" s="5"/>
      <c r="AE1790" s="4"/>
      <c r="AF1790" s="6"/>
      <c r="AG1790" s="4"/>
      <c r="AH1790" s="6"/>
      <c r="AI1790" s="5"/>
      <c r="AJ1790" s="5"/>
      <c r="AK1790" s="4"/>
      <c r="AL1790" s="6"/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  <c r="AW1790" s="4"/>
      <c r="AX1790" s="6"/>
      <c r="AY1790" s="4"/>
      <c r="AZ1790" s="6"/>
      <c r="BA1790" s="5"/>
      <c r="BB1790" s="5"/>
      <c r="BC1790" s="4"/>
      <c r="BD1790" s="6"/>
      <c r="BE1790" s="4"/>
      <c r="BF1790" s="6"/>
      <c r="BG1790" s="5"/>
      <c r="BH1790" s="5"/>
      <c r="BI1790" s="4"/>
      <c r="BJ1790" s="6"/>
      <c r="BK1790" s="4"/>
      <c r="BL1790" s="6"/>
      <c r="BM1790" s="5"/>
      <c r="BN1790" s="5"/>
      <c r="BO1790" s="4"/>
      <c r="BP1790" s="6"/>
      <c r="BQ1790" s="4"/>
      <c r="BR1790" s="6"/>
      <c r="BS1790" s="5"/>
      <c r="BT1790" s="5"/>
      <c r="BU1790" s="4"/>
      <c r="BV1790" s="6"/>
      <c r="BW1790" s="4"/>
      <c r="BX1790" s="6"/>
      <c r="BY1790" s="5"/>
      <c r="BZ1790" s="5"/>
      <c r="CA1790" s="4"/>
      <c r="CB1790" s="6"/>
      <c r="CC1790" s="4"/>
      <c r="CD1790" s="6"/>
      <c r="CE1790" s="5"/>
      <c r="CF1790" s="5"/>
      <c r="CG1790" s="4"/>
      <c r="CH1790" s="6"/>
      <c r="CI1790" s="4"/>
      <c r="CJ1790" s="6"/>
      <c r="CK1790" s="5"/>
      <c r="CL1790" s="5"/>
      <c r="CM1790" s="4"/>
      <c r="CN1790" s="6"/>
      <c r="CO1790" s="4"/>
      <c r="CP1790" s="6"/>
      <c r="CQ1790" s="5"/>
      <c r="CR1790" s="5"/>
      <c r="CS1790" s="4"/>
      <c r="CT1790" s="6"/>
      <c r="CU1790" s="4"/>
      <c r="CV1790" s="6"/>
      <c r="CW1790" s="5"/>
      <c r="CX1790" s="5"/>
      <c r="CY1790" s="4"/>
      <c r="CZ1790" s="6"/>
      <c r="DA1790" s="4"/>
      <c r="DB1790" s="6"/>
      <c r="DC1790" s="5"/>
      <c r="DD1790" s="5"/>
      <c r="DE1790" s="4"/>
      <c r="DF1790" s="6"/>
      <c r="DG1790" s="4"/>
      <c r="DH1790" s="6"/>
      <c r="DI1790" s="5"/>
      <c r="DJ1790" s="5"/>
      <c r="DK1790" s="4"/>
      <c r="DL1790" s="6"/>
      <c r="DM1790" s="4"/>
      <c r="DN1790" s="6"/>
      <c r="DO1790" s="5"/>
      <c r="DP1790" s="5"/>
      <c r="DQ1790" s="4"/>
      <c r="DR1790" s="6"/>
      <c r="DS1790" s="4"/>
      <c r="DT1790" s="6"/>
      <c r="DU1790" s="5"/>
      <c r="DV1790" s="5"/>
      <c r="DW1790" s="4"/>
      <c r="DX1790" s="6"/>
      <c r="DY1790" s="4"/>
      <c r="DZ1790" s="6"/>
      <c r="EA1790" s="5"/>
      <c r="EB1790" s="5"/>
      <c r="EC1790" s="4"/>
      <c r="ED1790" s="6"/>
      <c r="EE1790" s="4"/>
      <c r="EF1790" s="6"/>
      <c r="EG1790" s="5"/>
      <c r="EH1790" s="5"/>
      <c r="EI1790" s="4"/>
      <c r="EJ1790" s="6"/>
      <c r="EK1790" s="4"/>
      <c r="EL1790" s="6"/>
      <c r="EM1790" s="5"/>
      <c r="EN1790" s="5"/>
      <c r="EO1790" s="4"/>
      <c r="EP1790" s="6"/>
      <c r="EQ1790" s="4"/>
      <c r="ER1790" s="6"/>
      <c r="ES1790" s="5"/>
      <c r="ET1790" s="5"/>
      <c r="EU1790" s="4"/>
      <c r="EV1790" s="6"/>
      <c r="EW1790" s="4"/>
      <c r="EX1790" s="6"/>
      <c r="EY1790" s="5"/>
      <c r="EZ1790" s="5"/>
      <c r="FA1790" s="4"/>
      <c r="FB1790" s="6"/>
      <c r="FC1790" s="4"/>
      <c r="FD1790" s="6"/>
      <c r="FE1790" s="5"/>
      <c r="FF1790" s="5"/>
      <c r="FG1790" s="4"/>
      <c r="FH1790" s="6"/>
      <c r="FI1790" s="4"/>
      <c r="FJ1790" s="6"/>
      <c r="FK1790" s="5"/>
      <c r="FL1790" s="5"/>
      <c r="FM1790" s="4"/>
      <c r="FN1790" s="6"/>
      <c r="FO1790" s="4"/>
      <c r="FP1790" s="6"/>
      <c r="FQ1790" s="5"/>
      <c r="FR1790" s="5"/>
      <c r="FS1790" s="4"/>
      <c r="FT1790" s="6"/>
      <c r="FU1790" s="4"/>
      <c r="FV1790" s="6"/>
      <c r="FW1790" s="5"/>
      <c r="FX1790" s="5"/>
      <c r="FY1790" s="4"/>
      <c r="FZ1790" s="6"/>
      <c r="GA1790" s="4"/>
      <c r="GB1790" s="6"/>
      <c r="GC1790" s="5"/>
      <c r="GD1790" s="5"/>
      <c r="GE1790" s="4"/>
      <c r="GF1790" s="6"/>
      <c r="GG1790" s="4"/>
      <c r="GH1790" s="6"/>
      <c r="GI1790" s="5"/>
      <c r="GJ1790" s="5"/>
      <c r="GK1790" s="4"/>
      <c r="GL1790" s="6"/>
      <c r="GM1790" s="4"/>
      <c r="GN1790" s="6"/>
      <c r="GO1790" s="5"/>
      <c r="GP1790" s="5"/>
      <c r="GQ1790" s="4"/>
      <c r="GR1790" s="6"/>
      <c r="GS1790" s="4"/>
      <c r="GT1790" s="6"/>
      <c r="GU1790" s="5"/>
      <c r="GV1790" s="5"/>
      <c r="GW1790" s="4"/>
      <c r="GX1790" s="6"/>
      <c r="GY1790" s="4"/>
      <c r="GZ1790" s="6"/>
      <c r="HA1790" s="5"/>
      <c r="HB1790" s="5"/>
      <c r="HC1790" s="4"/>
      <c r="HD1790" s="6"/>
      <c r="HE1790" s="4"/>
      <c r="HF1790" s="6"/>
      <c r="HG1790" s="5"/>
      <c r="HH1790" s="5"/>
      <c r="HI1790" s="4"/>
      <c r="HJ1790" s="6"/>
      <c r="HK1790" s="4"/>
      <c r="HL1790" s="6"/>
      <c r="HM1790" s="5"/>
      <c r="HN1790" s="5"/>
      <c r="HO1790" s="4"/>
      <c r="HP1790" s="6"/>
      <c r="HQ1790" s="4"/>
      <c r="HR1790" s="6"/>
      <c r="HS1790" s="5"/>
      <c r="HT1790" s="5"/>
      <c r="HU1790" s="4"/>
      <c r="HV1790" s="6"/>
      <c r="HW1790" s="4"/>
      <c r="HX1790" s="6"/>
      <c r="HY1790" s="5"/>
      <c r="HZ1790" s="5"/>
      <c r="IA1790" s="4"/>
      <c r="IB1790" s="6"/>
      <c r="IC1790" s="4"/>
      <c r="ID1790" s="6"/>
      <c r="IE1790" s="5"/>
      <c r="IF1790" s="5"/>
      <c r="IG1790" s="4"/>
      <c r="IH1790" s="6"/>
      <c r="II1790" s="4"/>
      <c r="IJ1790" s="6"/>
      <c r="IK1790" s="5"/>
      <c r="IL1790" s="5"/>
      <c r="IM1790" s="4"/>
      <c r="IN1790" s="6"/>
      <c r="IO1790" s="4"/>
      <c r="IP1790" s="6"/>
      <c r="IQ1790" s="5"/>
      <c r="IR1790" s="5"/>
      <c r="IS1790" s="4"/>
      <c r="IT1790" s="6"/>
      <c r="IU1790" s="4"/>
      <c r="IV1790" s="6"/>
      <c r="IW1790" s="5"/>
      <c r="IX1790" s="5"/>
      <c r="IY1790" s="4"/>
      <c r="IZ1790" s="6"/>
      <c r="JA1790" s="4"/>
      <c r="JB1790" s="6"/>
      <c r="JC1790" s="5"/>
      <c r="JD1790" s="5"/>
      <c r="JE1790" s="4"/>
      <c r="JF1790" s="6"/>
      <c r="JG1790" s="4"/>
      <c r="JH1790" s="6"/>
      <c r="JI1790" s="5"/>
      <c r="JJ1790" s="5"/>
      <c r="JK1790" s="4"/>
      <c r="JL1790" s="6"/>
      <c r="JM1790" s="4"/>
      <c r="JN1790" s="6"/>
      <c r="JO1790" s="5"/>
      <c r="JP1790" s="5"/>
      <c r="JQ1790" s="4"/>
      <c r="JR1790" s="6"/>
      <c r="JS1790" s="4"/>
      <c r="JT1790" s="6"/>
      <c r="JU1790" s="5"/>
      <c r="JV1790" s="5"/>
      <c r="JW1790" s="4"/>
      <c r="JX1790" s="6"/>
      <c r="JY1790" s="4"/>
      <c r="JZ1790" s="6"/>
      <c r="KA1790" s="5"/>
      <c r="KB1790" s="5"/>
      <c r="KC1790" s="4"/>
      <c r="KD1790" s="6"/>
      <c r="KE1790" s="4"/>
      <c r="KF1790" s="6"/>
      <c r="KG1790" s="5"/>
      <c r="KH1790" s="5"/>
      <c r="KI1790" s="4"/>
      <c r="KJ1790" s="6"/>
      <c r="KK1790" s="4"/>
      <c r="KL1790" s="6"/>
      <c r="KM1790" s="5"/>
      <c r="KN1790" s="5"/>
    </row>
    <row r="1791">
      <c r="A1791" s="3" t="s">
        <v>85</v>
      </c>
      <c r="B1791" s="3" t="s">
        <v>1175</v>
      </c>
      <c r="C1791" s="3" t="s">
        <v>87</v>
      </c>
      <c r="D1791" s="3" t="s">
        <v>712</v>
      </c>
      <c r="E1791" s="3" t="s">
        <v>1200</v>
      </c>
      <c r="F1791" s="3" t="s">
        <v>104</v>
      </c>
      <c r="G1791" s="3" t="s">
        <v>104</v>
      </c>
      <c r="H1791" s="3" t="s">
        <v>104</v>
      </c>
      <c r="I1791" s="3" t="s">
        <v>1311</v>
      </c>
      <c r="J1791" s="3" t="s">
        <v>104</v>
      </c>
      <c r="K1791" s="4"/>
      <c r="L1791" s="4">
        <f>=ROUNDDOWN({0},0)</f>
      </c>
      <c r="M1791" s="4"/>
      <c r="N1791" s="5"/>
      <c r="O1791" s="4"/>
      <c r="P1791" s="4">
        <f>=ROUNDDOWN({0},0)</f>
      </c>
      <c r="Q1791" s="4"/>
      <c r="R1791" s="5"/>
      <c r="S1791" s="4"/>
      <c r="T1791" s="6"/>
      <c r="U1791" s="4"/>
      <c r="V1791" s="6"/>
      <c r="W1791" s="5"/>
      <c r="X1791" s="5"/>
      <c r="Y1791" s="4"/>
      <c r="Z1791" s="6"/>
      <c r="AA1791" s="4"/>
      <c r="AB1791" s="6"/>
      <c r="AC1791" s="5"/>
      <c r="AD1791" s="5"/>
      <c r="AE1791" s="4"/>
      <c r="AF1791" s="6"/>
      <c r="AG1791" s="4"/>
      <c r="AH1791" s="6"/>
      <c r="AI1791" s="5"/>
      <c r="AJ1791" s="5"/>
      <c r="AK1791" s="4"/>
      <c r="AL1791" s="6"/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  <c r="AW1791" s="4"/>
      <c r="AX1791" s="6"/>
      <c r="AY1791" s="4"/>
      <c r="AZ1791" s="6"/>
      <c r="BA1791" s="5"/>
      <c r="BB1791" s="5"/>
      <c r="BC1791" s="4"/>
      <c r="BD1791" s="6"/>
      <c r="BE1791" s="4"/>
      <c r="BF1791" s="6"/>
      <c r="BG1791" s="5"/>
      <c r="BH1791" s="5"/>
      <c r="BI1791" s="4"/>
      <c r="BJ1791" s="6"/>
      <c r="BK1791" s="4"/>
      <c r="BL1791" s="6"/>
      <c r="BM1791" s="5"/>
      <c r="BN1791" s="5"/>
      <c r="BO1791" s="4"/>
      <c r="BP1791" s="6"/>
      <c r="BQ1791" s="4"/>
      <c r="BR1791" s="6"/>
      <c r="BS1791" s="5"/>
      <c r="BT1791" s="5"/>
      <c r="BU1791" s="4"/>
      <c r="BV1791" s="6"/>
      <c r="BW1791" s="4"/>
      <c r="BX1791" s="6"/>
      <c r="BY1791" s="5"/>
      <c r="BZ1791" s="5"/>
      <c r="CA1791" s="4"/>
      <c r="CB1791" s="6"/>
      <c r="CC1791" s="4"/>
      <c r="CD1791" s="6"/>
      <c r="CE1791" s="5"/>
      <c r="CF1791" s="5"/>
      <c r="CG1791" s="4"/>
      <c r="CH1791" s="6"/>
      <c r="CI1791" s="4"/>
      <c r="CJ1791" s="6"/>
      <c r="CK1791" s="5"/>
      <c r="CL1791" s="5"/>
      <c r="CM1791" s="4"/>
      <c r="CN1791" s="6"/>
      <c r="CO1791" s="4"/>
      <c r="CP1791" s="6"/>
      <c r="CQ1791" s="5"/>
      <c r="CR1791" s="5"/>
      <c r="CS1791" s="4"/>
      <c r="CT1791" s="6"/>
      <c r="CU1791" s="4"/>
      <c r="CV1791" s="6"/>
      <c r="CW1791" s="5"/>
      <c r="CX1791" s="5"/>
      <c r="CY1791" s="4"/>
      <c r="CZ1791" s="6"/>
      <c r="DA1791" s="4"/>
      <c r="DB1791" s="6"/>
      <c r="DC1791" s="5"/>
      <c r="DD1791" s="5"/>
      <c r="DE1791" s="4"/>
      <c r="DF1791" s="6"/>
      <c r="DG1791" s="4"/>
      <c r="DH1791" s="6"/>
      <c r="DI1791" s="5"/>
      <c r="DJ1791" s="5"/>
      <c r="DK1791" s="4"/>
      <c r="DL1791" s="6"/>
      <c r="DM1791" s="4"/>
      <c r="DN1791" s="6"/>
      <c r="DO1791" s="5"/>
      <c r="DP1791" s="5"/>
      <c r="DQ1791" s="4"/>
      <c r="DR1791" s="6"/>
      <c r="DS1791" s="4"/>
      <c r="DT1791" s="6"/>
      <c r="DU1791" s="5"/>
      <c r="DV1791" s="5"/>
      <c r="DW1791" s="4"/>
      <c r="DX1791" s="6"/>
      <c r="DY1791" s="4"/>
      <c r="DZ1791" s="6"/>
      <c r="EA1791" s="5"/>
      <c r="EB1791" s="5"/>
      <c r="EC1791" s="4"/>
      <c r="ED1791" s="6"/>
      <c r="EE1791" s="4"/>
      <c r="EF1791" s="6"/>
      <c r="EG1791" s="5"/>
      <c r="EH1791" s="5"/>
      <c r="EI1791" s="4"/>
      <c r="EJ1791" s="6"/>
      <c r="EK1791" s="4"/>
      <c r="EL1791" s="6"/>
      <c r="EM1791" s="5"/>
      <c r="EN1791" s="5"/>
      <c r="EO1791" s="4"/>
      <c r="EP1791" s="6"/>
      <c r="EQ1791" s="4"/>
      <c r="ER1791" s="6"/>
      <c r="ES1791" s="5"/>
      <c r="ET1791" s="5"/>
      <c r="EU1791" s="4"/>
      <c r="EV1791" s="6"/>
      <c r="EW1791" s="4"/>
      <c r="EX1791" s="6"/>
      <c r="EY1791" s="5"/>
      <c r="EZ1791" s="5"/>
      <c r="FA1791" s="4"/>
      <c r="FB1791" s="6"/>
      <c r="FC1791" s="4"/>
      <c r="FD1791" s="6"/>
      <c r="FE1791" s="5"/>
      <c r="FF1791" s="5"/>
      <c r="FG1791" s="4"/>
      <c r="FH1791" s="6"/>
      <c r="FI1791" s="4"/>
      <c r="FJ1791" s="6"/>
      <c r="FK1791" s="5"/>
      <c r="FL1791" s="5"/>
      <c r="FM1791" s="4"/>
      <c r="FN1791" s="6"/>
      <c r="FO1791" s="4"/>
      <c r="FP1791" s="6"/>
      <c r="FQ1791" s="5"/>
      <c r="FR1791" s="5"/>
      <c r="FS1791" s="4"/>
      <c r="FT1791" s="6"/>
      <c r="FU1791" s="4"/>
      <c r="FV1791" s="6"/>
      <c r="FW1791" s="5"/>
      <c r="FX1791" s="5"/>
      <c r="FY1791" s="4"/>
      <c r="FZ1791" s="6"/>
      <c r="GA1791" s="4"/>
      <c r="GB1791" s="6"/>
      <c r="GC1791" s="5"/>
      <c r="GD1791" s="5"/>
      <c r="GE1791" s="4"/>
      <c r="GF1791" s="6"/>
      <c r="GG1791" s="4"/>
      <c r="GH1791" s="6"/>
      <c r="GI1791" s="5"/>
      <c r="GJ1791" s="5"/>
      <c r="GK1791" s="4"/>
      <c r="GL1791" s="6"/>
      <c r="GM1791" s="4"/>
      <c r="GN1791" s="6"/>
      <c r="GO1791" s="5"/>
      <c r="GP1791" s="5"/>
      <c r="GQ1791" s="4"/>
      <c r="GR1791" s="6"/>
      <c r="GS1791" s="4"/>
      <c r="GT1791" s="6"/>
      <c r="GU1791" s="5"/>
      <c r="GV1791" s="5"/>
      <c r="GW1791" s="4"/>
      <c r="GX1791" s="6"/>
      <c r="GY1791" s="4"/>
      <c r="GZ1791" s="6"/>
      <c r="HA1791" s="5"/>
      <c r="HB1791" s="5"/>
      <c r="HC1791" s="4"/>
      <c r="HD1791" s="6"/>
      <c r="HE1791" s="4"/>
      <c r="HF1791" s="6"/>
      <c r="HG1791" s="5"/>
      <c r="HH1791" s="5"/>
      <c r="HI1791" s="4"/>
      <c r="HJ1791" s="6"/>
      <c r="HK1791" s="4"/>
      <c r="HL1791" s="6"/>
      <c r="HM1791" s="5"/>
      <c r="HN1791" s="5"/>
      <c r="HO1791" s="4"/>
      <c r="HP1791" s="6"/>
      <c r="HQ1791" s="4"/>
      <c r="HR1791" s="6"/>
      <c r="HS1791" s="5"/>
      <c r="HT1791" s="5"/>
      <c r="HU1791" s="4"/>
      <c r="HV1791" s="6"/>
      <c r="HW1791" s="4"/>
      <c r="HX1791" s="6"/>
      <c r="HY1791" s="5"/>
      <c r="HZ1791" s="5"/>
      <c r="IA1791" s="4"/>
      <c r="IB1791" s="6"/>
      <c r="IC1791" s="4"/>
      <c r="ID1791" s="6"/>
      <c r="IE1791" s="5"/>
      <c r="IF1791" s="5"/>
      <c r="IG1791" s="4"/>
      <c r="IH1791" s="6"/>
      <c r="II1791" s="4"/>
      <c r="IJ1791" s="6"/>
      <c r="IK1791" s="5"/>
      <c r="IL1791" s="5"/>
      <c r="IM1791" s="4"/>
      <c r="IN1791" s="6"/>
      <c r="IO1791" s="4"/>
      <c r="IP1791" s="6"/>
      <c r="IQ1791" s="5"/>
      <c r="IR1791" s="5"/>
      <c r="IS1791" s="4"/>
      <c r="IT1791" s="6"/>
      <c r="IU1791" s="4"/>
      <c r="IV1791" s="6"/>
      <c r="IW1791" s="5"/>
      <c r="IX1791" s="5"/>
      <c r="IY1791" s="4"/>
      <c r="IZ1791" s="6"/>
      <c r="JA1791" s="4"/>
      <c r="JB1791" s="6"/>
      <c r="JC1791" s="5"/>
      <c r="JD1791" s="5"/>
      <c r="JE1791" s="4"/>
      <c r="JF1791" s="6"/>
      <c r="JG1791" s="4"/>
      <c r="JH1791" s="6"/>
      <c r="JI1791" s="5"/>
      <c r="JJ1791" s="5"/>
      <c r="JK1791" s="4"/>
      <c r="JL1791" s="6"/>
      <c r="JM1791" s="4"/>
      <c r="JN1791" s="6"/>
      <c r="JO1791" s="5"/>
      <c r="JP1791" s="5"/>
      <c r="JQ1791" s="4"/>
      <c r="JR1791" s="6"/>
      <c r="JS1791" s="4"/>
      <c r="JT1791" s="6"/>
      <c r="JU1791" s="5"/>
      <c r="JV1791" s="5"/>
      <c r="JW1791" s="4"/>
      <c r="JX1791" s="6"/>
      <c r="JY1791" s="4"/>
      <c r="JZ1791" s="6"/>
      <c r="KA1791" s="5"/>
      <c r="KB1791" s="5"/>
      <c r="KC1791" s="4"/>
      <c r="KD1791" s="6"/>
      <c r="KE1791" s="4"/>
      <c r="KF1791" s="6"/>
      <c r="KG1791" s="5"/>
      <c r="KH1791" s="5"/>
      <c r="KI1791" s="4"/>
      <c r="KJ1791" s="6"/>
      <c r="KK1791" s="4"/>
      <c r="KL1791" s="6"/>
      <c r="KM1791" s="5"/>
      <c r="KN1791" s="5"/>
    </row>
    <row r="1792">
      <c r="A1792" s="3" t="s">
        <v>85</v>
      </c>
      <c r="B1792" s="3" t="s">
        <v>1175</v>
      </c>
      <c r="C1792" s="3" t="s">
        <v>87</v>
      </c>
      <c r="D1792" s="3" t="s">
        <v>712</v>
      </c>
      <c r="E1792" s="3" t="s">
        <v>121</v>
      </c>
      <c r="F1792" s="3" t="s">
        <v>104</v>
      </c>
      <c r="G1792" s="3" t="s">
        <v>104</v>
      </c>
      <c r="H1792" s="3" t="s">
        <v>104</v>
      </c>
      <c r="I1792" s="3" t="s">
        <v>1311</v>
      </c>
      <c r="J1792" s="3" t="s">
        <v>104</v>
      </c>
      <c r="K1792" s="4"/>
      <c r="L1792" s="4">
        <f>=ROUNDDOWN({0},0)</f>
      </c>
      <c r="M1792" s="4"/>
      <c r="N1792" s="5"/>
      <c r="O1792" s="4"/>
      <c r="P1792" s="4">
        <f>=ROUNDDOWN({0},0)</f>
      </c>
      <c r="Q1792" s="4"/>
      <c r="R1792" s="5"/>
      <c r="S1792" s="4"/>
      <c r="T1792" s="6"/>
      <c r="U1792" s="4"/>
      <c r="V1792" s="6"/>
      <c r="W1792" s="5"/>
      <c r="X1792" s="5"/>
      <c r="Y1792" s="4"/>
      <c r="Z1792" s="6"/>
      <c r="AA1792" s="4"/>
      <c r="AB1792" s="6"/>
      <c r="AC1792" s="5"/>
      <c r="AD1792" s="5"/>
      <c r="AE1792" s="4"/>
      <c r="AF1792" s="6"/>
      <c r="AG1792" s="4"/>
      <c r="AH1792" s="6"/>
      <c r="AI1792" s="5"/>
      <c r="AJ1792" s="5"/>
      <c r="AK1792" s="4"/>
      <c r="AL1792" s="6"/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  <c r="AW1792" s="4"/>
      <c r="AX1792" s="6"/>
      <c r="AY1792" s="4"/>
      <c r="AZ1792" s="6"/>
      <c r="BA1792" s="5"/>
      <c r="BB1792" s="5"/>
      <c r="BC1792" s="4"/>
      <c r="BD1792" s="6"/>
      <c r="BE1792" s="4"/>
      <c r="BF1792" s="6"/>
      <c r="BG1792" s="5"/>
      <c r="BH1792" s="5"/>
      <c r="BI1792" s="4"/>
      <c r="BJ1792" s="6"/>
      <c r="BK1792" s="4"/>
      <c r="BL1792" s="6"/>
      <c r="BM1792" s="5"/>
      <c r="BN1792" s="5"/>
      <c r="BO1792" s="4"/>
      <c r="BP1792" s="6"/>
      <c r="BQ1792" s="4"/>
      <c r="BR1792" s="6"/>
      <c r="BS1792" s="5"/>
      <c r="BT1792" s="5"/>
      <c r="BU1792" s="4"/>
      <c r="BV1792" s="6"/>
      <c r="BW1792" s="4"/>
      <c r="BX1792" s="6"/>
      <c r="BY1792" s="5"/>
      <c r="BZ1792" s="5"/>
      <c r="CA1792" s="4"/>
      <c r="CB1792" s="6"/>
      <c r="CC1792" s="4"/>
      <c r="CD1792" s="6"/>
      <c r="CE1792" s="5"/>
      <c r="CF1792" s="5"/>
      <c r="CG1792" s="4"/>
      <c r="CH1792" s="6"/>
      <c r="CI1792" s="4"/>
      <c r="CJ1792" s="6"/>
      <c r="CK1792" s="5"/>
      <c r="CL1792" s="5"/>
      <c r="CM1792" s="4"/>
      <c r="CN1792" s="6"/>
      <c r="CO1792" s="4"/>
      <c r="CP1792" s="6"/>
      <c r="CQ1792" s="5"/>
      <c r="CR1792" s="5"/>
      <c r="CS1792" s="4"/>
      <c r="CT1792" s="6"/>
      <c r="CU1792" s="4"/>
      <c r="CV1792" s="6"/>
      <c r="CW1792" s="5"/>
      <c r="CX1792" s="5"/>
      <c r="CY1792" s="4"/>
      <c r="CZ1792" s="6"/>
      <c r="DA1792" s="4"/>
      <c r="DB1792" s="6"/>
      <c r="DC1792" s="5"/>
      <c r="DD1792" s="5"/>
      <c r="DE1792" s="4"/>
      <c r="DF1792" s="6"/>
      <c r="DG1792" s="4"/>
      <c r="DH1792" s="6"/>
      <c r="DI1792" s="5"/>
      <c r="DJ1792" s="5"/>
      <c r="DK1792" s="4"/>
      <c r="DL1792" s="6"/>
      <c r="DM1792" s="4"/>
      <c r="DN1792" s="6"/>
      <c r="DO1792" s="5"/>
      <c r="DP1792" s="5"/>
      <c r="DQ1792" s="4"/>
      <c r="DR1792" s="6"/>
      <c r="DS1792" s="4"/>
      <c r="DT1792" s="6"/>
      <c r="DU1792" s="5"/>
      <c r="DV1792" s="5"/>
      <c r="DW1792" s="4"/>
      <c r="DX1792" s="6"/>
      <c r="DY1792" s="4"/>
      <c r="DZ1792" s="6"/>
      <c r="EA1792" s="5"/>
      <c r="EB1792" s="5"/>
      <c r="EC1792" s="4"/>
      <c r="ED1792" s="6"/>
      <c r="EE1792" s="4"/>
      <c r="EF1792" s="6"/>
      <c r="EG1792" s="5"/>
      <c r="EH1792" s="5"/>
      <c r="EI1792" s="4"/>
      <c r="EJ1792" s="6"/>
      <c r="EK1792" s="4"/>
      <c r="EL1792" s="6"/>
      <c r="EM1792" s="5"/>
      <c r="EN1792" s="5"/>
      <c r="EO1792" s="4"/>
      <c r="EP1792" s="6"/>
      <c r="EQ1792" s="4"/>
      <c r="ER1792" s="6"/>
      <c r="ES1792" s="5"/>
      <c r="ET1792" s="5"/>
      <c r="EU1792" s="4"/>
      <c r="EV1792" s="6"/>
      <c r="EW1792" s="4"/>
      <c r="EX1792" s="6"/>
      <c r="EY1792" s="5"/>
      <c r="EZ1792" s="5"/>
      <c r="FA1792" s="4"/>
      <c r="FB1792" s="6"/>
      <c r="FC1792" s="4"/>
      <c r="FD1792" s="6"/>
      <c r="FE1792" s="5"/>
      <c r="FF1792" s="5"/>
      <c r="FG1792" s="4"/>
      <c r="FH1792" s="6"/>
      <c r="FI1792" s="4"/>
      <c r="FJ1792" s="6"/>
      <c r="FK1792" s="5"/>
      <c r="FL1792" s="5"/>
      <c r="FM1792" s="4"/>
      <c r="FN1792" s="6"/>
      <c r="FO1792" s="4"/>
      <c r="FP1792" s="6"/>
      <c r="FQ1792" s="5"/>
      <c r="FR1792" s="5"/>
      <c r="FS1792" s="4"/>
      <c r="FT1792" s="6"/>
      <c r="FU1792" s="4"/>
      <c r="FV1792" s="6"/>
      <c r="FW1792" s="5"/>
      <c r="FX1792" s="5"/>
      <c r="FY1792" s="4"/>
      <c r="FZ1792" s="6"/>
      <c r="GA1792" s="4"/>
      <c r="GB1792" s="6"/>
      <c r="GC1792" s="5"/>
      <c r="GD1792" s="5"/>
      <c r="GE1792" s="4"/>
      <c r="GF1792" s="6"/>
      <c r="GG1792" s="4"/>
      <c r="GH1792" s="6"/>
      <c r="GI1792" s="5"/>
      <c r="GJ1792" s="5"/>
      <c r="GK1792" s="4"/>
      <c r="GL1792" s="6"/>
      <c r="GM1792" s="4"/>
      <c r="GN1792" s="6"/>
      <c r="GO1792" s="5"/>
      <c r="GP1792" s="5"/>
      <c r="GQ1792" s="4"/>
      <c r="GR1792" s="6"/>
      <c r="GS1792" s="4"/>
      <c r="GT1792" s="6"/>
      <c r="GU1792" s="5"/>
      <c r="GV1792" s="5"/>
      <c r="GW1792" s="4"/>
      <c r="GX1792" s="6"/>
      <c r="GY1792" s="4"/>
      <c r="GZ1792" s="6"/>
      <c r="HA1792" s="5"/>
      <c r="HB1792" s="5"/>
      <c r="HC1792" s="4"/>
      <c r="HD1792" s="6"/>
      <c r="HE1792" s="4"/>
      <c r="HF1792" s="6"/>
      <c r="HG1792" s="5"/>
      <c r="HH1792" s="5"/>
      <c r="HI1792" s="4"/>
      <c r="HJ1792" s="6"/>
      <c r="HK1792" s="4"/>
      <c r="HL1792" s="6"/>
      <c r="HM1792" s="5"/>
      <c r="HN1792" s="5"/>
      <c r="HO1792" s="4"/>
      <c r="HP1792" s="6"/>
      <c r="HQ1792" s="4"/>
      <c r="HR1792" s="6"/>
      <c r="HS1792" s="5"/>
      <c r="HT1792" s="5"/>
      <c r="HU1792" s="4"/>
      <c r="HV1792" s="6"/>
      <c r="HW1792" s="4"/>
      <c r="HX1792" s="6"/>
      <c r="HY1792" s="5"/>
      <c r="HZ1792" s="5"/>
      <c r="IA1792" s="4"/>
      <c r="IB1792" s="6"/>
      <c r="IC1792" s="4"/>
      <c r="ID1792" s="6"/>
      <c r="IE1792" s="5"/>
      <c r="IF1792" s="5"/>
      <c r="IG1792" s="4"/>
      <c r="IH1792" s="6"/>
      <c r="II1792" s="4"/>
      <c r="IJ1792" s="6"/>
      <c r="IK1792" s="5"/>
      <c r="IL1792" s="5"/>
      <c r="IM1792" s="4"/>
      <c r="IN1792" s="6"/>
      <c r="IO1792" s="4"/>
      <c r="IP1792" s="6"/>
      <c r="IQ1792" s="5"/>
      <c r="IR1792" s="5"/>
      <c r="IS1792" s="4"/>
      <c r="IT1792" s="6"/>
      <c r="IU1792" s="4"/>
      <c r="IV1792" s="6"/>
      <c r="IW1792" s="5"/>
      <c r="IX1792" s="5"/>
      <c r="IY1792" s="4"/>
      <c r="IZ1792" s="6"/>
      <c r="JA1792" s="4"/>
      <c r="JB1792" s="6"/>
      <c r="JC1792" s="5"/>
      <c r="JD1792" s="5"/>
      <c r="JE1792" s="4"/>
      <c r="JF1792" s="6"/>
      <c r="JG1792" s="4"/>
      <c r="JH1792" s="6"/>
      <c r="JI1792" s="5"/>
      <c r="JJ1792" s="5"/>
      <c r="JK1792" s="4"/>
      <c r="JL1792" s="6"/>
      <c r="JM1792" s="4"/>
      <c r="JN1792" s="6"/>
      <c r="JO1792" s="5"/>
      <c r="JP1792" s="5"/>
      <c r="JQ1792" s="4"/>
      <c r="JR1792" s="6"/>
      <c r="JS1792" s="4"/>
      <c r="JT1792" s="6"/>
      <c r="JU1792" s="5"/>
      <c r="JV1792" s="5"/>
      <c r="JW1792" s="4"/>
      <c r="JX1792" s="6"/>
      <c r="JY1792" s="4"/>
      <c r="JZ1792" s="6"/>
      <c r="KA1792" s="5"/>
      <c r="KB1792" s="5"/>
      <c r="KC1792" s="4"/>
      <c r="KD1792" s="6"/>
      <c r="KE1792" s="4"/>
      <c r="KF1792" s="6"/>
      <c r="KG1792" s="5"/>
      <c r="KH1792" s="5"/>
      <c r="KI1792" s="4"/>
      <c r="KJ1792" s="6"/>
      <c r="KK1792" s="4"/>
      <c r="KL1792" s="6"/>
      <c r="KM1792" s="5"/>
      <c r="KN1792" s="5"/>
    </row>
    <row r="1793">
      <c r="A1793" s="3" t="s">
        <v>85</v>
      </c>
      <c r="B1793" s="3" t="s">
        <v>1175</v>
      </c>
      <c r="C1793" s="3" t="s">
        <v>87</v>
      </c>
      <c r="D1793" s="3" t="s">
        <v>712</v>
      </c>
      <c r="E1793" s="3" t="s">
        <v>1189</v>
      </c>
      <c r="F1793" s="3" t="s">
        <v>104</v>
      </c>
      <c r="G1793" s="3" t="s">
        <v>104</v>
      </c>
      <c r="H1793" s="3" t="s">
        <v>104</v>
      </c>
      <c r="I1793" s="3" t="s">
        <v>1372</v>
      </c>
      <c r="J1793" s="3" t="s">
        <v>104</v>
      </c>
      <c r="K1793" s="4"/>
      <c r="L1793" s="4">
        <f>=ROUNDDOWN({0},0)</f>
      </c>
      <c r="M1793" s="4"/>
      <c r="N1793" s="5"/>
      <c r="O1793" s="4"/>
      <c r="P1793" s="4">
        <f>=ROUNDDOWN({0},0)</f>
      </c>
      <c r="Q1793" s="4"/>
      <c r="R1793" s="5"/>
      <c r="S1793" s="4"/>
      <c r="T1793" s="6"/>
      <c r="U1793" s="4"/>
      <c r="V1793" s="6"/>
      <c r="W1793" s="5"/>
      <c r="X1793" s="5"/>
      <c r="Y1793" s="4"/>
      <c r="Z1793" s="6"/>
      <c r="AA1793" s="4"/>
      <c r="AB1793" s="6"/>
      <c r="AC1793" s="5"/>
      <c r="AD1793" s="5"/>
      <c r="AE1793" s="4"/>
      <c r="AF1793" s="6"/>
      <c r="AG1793" s="4"/>
      <c r="AH1793" s="6"/>
      <c r="AI1793" s="5"/>
      <c r="AJ1793" s="5"/>
      <c r="AK1793" s="4"/>
      <c r="AL1793" s="6"/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  <c r="AW1793" s="4"/>
      <c r="AX1793" s="6"/>
      <c r="AY1793" s="4"/>
      <c r="AZ1793" s="6"/>
      <c r="BA1793" s="5"/>
      <c r="BB1793" s="5"/>
      <c r="BC1793" s="4"/>
      <c r="BD1793" s="6"/>
      <c r="BE1793" s="4"/>
      <c r="BF1793" s="6"/>
      <c r="BG1793" s="5"/>
      <c r="BH1793" s="5"/>
      <c r="BI1793" s="4"/>
      <c r="BJ1793" s="6"/>
      <c r="BK1793" s="4"/>
      <c r="BL1793" s="6"/>
      <c r="BM1793" s="5"/>
      <c r="BN1793" s="5"/>
      <c r="BO1793" s="4"/>
      <c r="BP1793" s="6"/>
      <c r="BQ1793" s="4"/>
      <c r="BR1793" s="6"/>
      <c r="BS1793" s="5"/>
      <c r="BT1793" s="5"/>
      <c r="BU1793" s="4"/>
      <c r="BV1793" s="6"/>
      <c r="BW1793" s="4"/>
      <c r="BX1793" s="6"/>
      <c r="BY1793" s="5"/>
      <c r="BZ1793" s="5"/>
      <c r="CA1793" s="4"/>
      <c r="CB1793" s="6"/>
      <c r="CC1793" s="4"/>
      <c r="CD1793" s="6"/>
      <c r="CE1793" s="5"/>
      <c r="CF1793" s="5"/>
      <c r="CG1793" s="4"/>
      <c r="CH1793" s="6"/>
      <c r="CI1793" s="4"/>
      <c r="CJ1793" s="6"/>
      <c r="CK1793" s="5"/>
      <c r="CL1793" s="5"/>
      <c r="CM1793" s="4"/>
      <c r="CN1793" s="6"/>
      <c r="CO1793" s="4"/>
      <c r="CP1793" s="6"/>
      <c r="CQ1793" s="5"/>
      <c r="CR1793" s="5"/>
      <c r="CS1793" s="4"/>
      <c r="CT1793" s="6"/>
      <c r="CU1793" s="4"/>
      <c r="CV1793" s="6"/>
      <c r="CW1793" s="5"/>
      <c r="CX1793" s="5"/>
      <c r="CY1793" s="4"/>
      <c r="CZ1793" s="6"/>
      <c r="DA1793" s="4"/>
      <c r="DB1793" s="6"/>
      <c r="DC1793" s="5"/>
      <c r="DD1793" s="5"/>
      <c r="DE1793" s="4"/>
      <c r="DF1793" s="6"/>
      <c r="DG1793" s="4"/>
      <c r="DH1793" s="6"/>
      <c r="DI1793" s="5"/>
      <c r="DJ1793" s="5"/>
      <c r="DK1793" s="4"/>
      <c r="DL1793" s="6"/>
      <c r="DM1793" s="4"/>
      <c r="DN1793" s="6"/>
      <c r="DO1793" s="5"/>
      <c r="DP1793" s="5"/>
      <c r="DQ1793" s="4"/>
      <c r="DR1793" s="6"/>
      <c r="DS1793" s="4"/>
      <c r="DT1793" s="6"/>
      <c r="DU1793" s="5"/>
      <c r="DV1793" s="5"/>
      <c r="DW1793" s="4"/>
      <c r="DX1793" s="6"/>
      <c r="DY1793" s="4"/>
      <c r="DZ1793" s="6"/>
      <c r="EA1793" s="5"/>
      <c r="EB1793" s="5"/>
      <c r="EC1793" s="4"/>
      <c r="ED1793" s="6"/>
      <c r="EE1793" s="4"/>
      <c r="EF1793" s="6"/>
      <c r="EG1793" s="5"/>
      <c r="EH1793" s="5"/>
      <c r="EI1793" s="4"/>
      <c r="EJ1793" s="6"/>
      <c r="EK1793" s="4"/>
      <c r="EL1793" s="6"/>
      <c r="EM1793" s="5"/>
      <c r="EN1793" s="5"/>
      <c r="EO1793" s="4"/>
      <c r="EP1793" s="6"/>
      <c r="EQ1793" s="4"/>
      <c r="ER1793" s="6"/>
      <c r="ES1793" s="5"/>
      <c r="ET1793" s="5"/>
      <c r="EU1793" s="4"/>
      <c r="EV1793" s="6"/>
      <c r="EW1793" s="4"/>
      <c r="EX1793" s="6"/>
      <c r="EY1793" s="5"/>
      <c r="EZ1793" s="5"/>
      <c r="FA1793" s="4"/>
      <c r="FB1793" s="6"/>
      <c r="FC1793" s="4"/>
      <c r="FD1793" s="6"/>
      <c r="FE1793" s="5"/>
      <c r="FF1793" s="5"/>
      <c r="FG1793" s="4"/>
      <c r="FH1793" s="6"/>
      <c r="FI1793" s="4"/>
      <c r="FJ1793" s="6"/>
      <c r="FK1793" s="5"/>
      <c r="FL1793" s="5"/>
      <c r="FM1793" s="4"/>
      <c r="FN1793" s="6"/>
      <c r="FO1793" s="4"/>
      <c r="FP1793" s="6"/>
      <c r="FQ1793" s="5"/>
      <c r="FR1793" s="5"/>
      <c r="FS1793" s="4"/>
      <c r="FT1793" s="6"/>
      <c r="FU1793" s="4"/>
      <c r="FV1793" s="6"/>
      <c r="FW1793" s="5"/>
      <c r="FX1793" s="5"/>
      <c r="FY1793" s="4"/>
      <c r="FZ1793" s="6"/>
      <c r="GA1793" s="4"/>
      <c r="GB1793" s="6"/>
      <c r="GC1793" s="5"/>
      <c r="GD1793" s="5"/>
      <c r="GE1793" s="4"/>
      <c r="GF1793" s="6"/>
      <c r="GG1793" s="4"/>
      <c r="GH1793" s="6"/>
      <c r="GI1793" s="5"/>
      <c r="GJ1793" s="5"/>
      <c r="GK1793" s="4"/>
      <c r="GL1793" s="6"/>
      <c r="GM1793" s="4"/>
      <c r="GN1793" s="6"/>
      <c r="GO1793" s="5"/>
      <c r="GP1793" s="5"/>
      <c r="GQ1793" s="4"/>
      <c r="GR1793" s="6"/>
      <c r="GS1793" s="4"/>
      <c r="GT1793" s="6"/>
      <c r="GU1793" s="5"/>
      <c r="GV1793" s="5"/>
      <c r="GW1793" s="4"/>
      <c r="GX1793" s="6"/>
      <c r="GY1793" s="4"/>
      <c r="GZ1793" s="6"/>
      <c r="HA1793" s="5"/>
      <c r="HB1793" s="5"/>
      <c r="HC1793" s="4"/>
      <c r="HD1793" s="6"/>
      <c r="HE1793" s="4"/>
      <c r="HF1793" s="6"/>
      <c r="HG1793" s="5"/>
      <c r="HH1793" s="5"/>
      <c r="HI1793" s="4"/>
      <c r="HJ1793" s="6"/>
      <c r="HK1793" s="4"/>
      <c r="HL1793" s="6"/>
      <c r="HM1793" s="5"/>
      <c r="HN1793" s="5"/>
      <c r="HO1793" s="4"/>
      <c r="HP1793" s="6"/>
      <c r="HQ1793" s="4"/>
      <c r="HR1793" s="6"/>
      <c r="HS1793" s="5"/>
      <c r="HT1793" s="5"/>
      <c r="HU1793" s="4"/>
      <c r="HV1793" s="6"/>
      <c r="HW1793" s="4"/>
      <c r="HX1793" s="6"/>
      <c r="HY1793" s="5"/>
      <c r="HZ1793" s="5"/>
      <c r="IA1793" s="4"/>
      <c r="IB1793" s="6"/>
      <c r="IC1793" s="4"/>
      <c r="ID1793" s="6"/>
      <c r="IE1793" s="5"/>
      <c r="IF1793" s="5"/>
      <c r="IG1793" s="4"/>
      <c r="IH1793" s="6"/>
      <c r="II1793" s="4"/>
      <c r="IJ1793" s="6"/>
      <c r="IK1793" s="5"/>
      <c r="IL1793" s="5"/>
      <c r="IM1793" s="4"/>
      <c r="IN1793" s="6"/>
      <c r="IO1793" s="4"/>
      <c r="IP1793" s="6"/>
      <c r="IQ1793" s="5"/>
      <c r="IR1793" s="5"/>
      <c r="IS1793" s="4"/>
      <c r="IT1793" s="6"/>
      <c r="IU1793" s="4"/>
      <c r="IV1793" s="6"/>
      <c r="IW1793" s="5"/>
      <c r="IX1793" s="5"/>
      <c r="IY1793" s="4"/>
      <c r="IZ1793" s="6"/>
      <c r="JA1793" s="4"/>
      <c r="JB1793" s="6"/>
      <c r="JC1793" s="5"/>
      <c r="JD1793" s="5"/>
      <c r="JE1793" s="4"/>
      <c r="JF1793" s="6"/>
      <c r="JG1793" s="4"/>
      <c r="JH1793" s="6"/>
      <c r="JI1793" s="5"/>
      <c r="JJ1793" s="5"/>
      <c r="JK1793" s="4"/>
      <c r="JL1793" s="6"/>
      <c r="JM1793" s="4"/>
      <c r="JN1793" s="6"/>
      <c r="JO1793" s="5"/>
      <c r="JP1793" s="5"/>
      <c r="JQ1793" s="4"/>
      <c r="JR1793" s="6"/>
      <c r="JS1793" s="4"/>
      <c r="JT1793" s="6"/>
      <c r="JU1793" s="5"/>
      <c r="JV1793" s="5"/>
      <c r="JW1793" s="4"/>
      <c r="JX1793" s="6"/>
      <c r="JY1793" s="4"/>
      <c r="JZ1793" s="6"/>
      <c r="KA1793" s="5"/>
      <c r="KB1793" s="5"/>
      <c r="KC1793" s="4"/>
      <c r="KD1793" s="6"/>
      <c r="KE1793" s="4"/>
      <c r="KF1793" s="6"/>
      <c r="KG1793" s="5"/>
      <c r="KH1793" s="5"/>
      <c r="KI1793" s="4"/>
      <c r="KJ1793" s="6"/>
      <c r="KK1793" s="4"/>
      <c r="KL1793" s="6"/>
      <c r="KM1793" s="5"/>
      <c r="KN1793" s="5"/>
    </row>
    <row r="1794">
      <c r="A1794" s="3" t="s">
        <v>85</v>
      </c>
      <c r="B1794" s="3" t="s">
        <v>1175</v>
      </c>
      <c r="C1794" s="3" t="s">
        <v>87</v>
      </c>
      <c r="D1794" s="3" t="s">
        <v>712</v>
      </c>
      <c r="E1794" s="3" t="s">
        <v>1198</v>
      </c>
      <c r="F1794" s="3" t="s">
        <v>104</v>
      </c>
      <c r="G1794" s="3" t="s">
        <v>104</v>
      </c>
      <c r="H1794" s="3" t="s">
        <v>104</v>
      </c>
      <c r="I1794" s="3" t="s">
        <v>1372</v>
      </c>
      <c r="J1794" s="3" t="s">
        <v>104</v>
      </c>
      <c r="K1794" s="4"/>
      <c r="L1794" s="4">
        <f>=ROUNDDOWN({0},0)</f>
      </c>
      <c r="M1794" s="4"/>
      <c r="N1794" s="5"/>
      <c r="O1794" s="4"/>
      <c r="P1794" s="4">
        <f>=ROUNDDOWN({0},0)</f>
      </c>
      <c r="Q1794" s="4"/>
      <c r="R1794" s="5"/>
      <c r="S1794" s="4"/>
      <c r="T1794" s="6"/>
      <c r="U1794" s="4"/>
      <c r="V1794" s="6"/>
      <c r="W1794" s="5"/>
      <c r="X1794" s="5"/>
      <c r="Y1794" s="4"/>
      <c r="Z1794" s="6"/>
      <c r="AA1794" s="4"/>
      <c r="AB1794" s="6"/>
      <c r="AC1794" s="5"/>
      <c r="AD1794" s="5"/>
      <c r="AE1794" s="4"/>
      <c r="AF1794" s="6"/>
      <c r="AG1794" s="4"/>
      <c r="AH1794" s="6"/>
      <c r="AI1794" s="5"/>
      <c r="AJ1794" s="5"/>
      <c r="AK1794" s="4"/>
      <c r="AL1794" s="6"/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  <c r="AW1794" s="4"/>
      <c r="AX1794" s="6"/>
      <c r="AY1794" s="4"/>
      <c r="AZ1794" s="6"/>
      <c r="BA1794" s="5"/>
      <c r="BB1794" s="5"/>
      <c r="BC1794" s="4"/>
      <c r="BD1794" s="6"/>
      <c r="BE1794" s="4"/>
      <c r="BF1794" s="6"/>
      <c r="BG1794" s="5"/>
      <c r="BH1794" s="5"/>
      <c r="BI1794" s="4"/>
      <c r="BJ1794" s="6"/>
      <c r="BK1794" s="4"/>
      <c r="BL1794" s="6"/>
      <c r="BM1794" s="5"/>
      <c r="BN1794" s="5"/>
      <c r="BO1794" s="4"/>
      <c r="BP1794" s="6"/>
      <c r="BQ1794" s="4"/>
      <c r="BR1794" s="6"/>
      <c r="BS1794" s="5"/>
      <c r="BT1794" s="5"/>
      <c r="BU1794" s="4"/>
      <c r="BV1794" s="6"/>
      <c r="BW1794" s="4"/>
      <c r="BX1794" s="6"/>
      <c r="BY1794" s="5"/>
      <c r="BZ1794" s="5"/>
      <c r="CA1794" s="4"/>
      <c r="CB1794" s="6"/>
      <c r="CC1794" s="4"/>
      <c r="CD1794" s="6"/>
      <c r="CE1794" s="5"/>
      <c r="CF1794" s="5"/>
      <c r="CG1794" s="4"/>
      <c r="CH1794" s="6"/>
      <c r="CI1794" s="4"/>
      <c r="CJ1794" s="6"/>
      <c r="CK1794" s="5"/>
      <c r="CL1794" s="5"/>
      <c r="CM1794" s="4"/>
      <c r="CN1794" s="6"/>
      <c r="CO1794" s="4"/>
      <c r="CP1794" s="6"/>
      <c r="CQ1794" s="5"/>
      <c r="CR1794" s="5"/>
      <c r="CS1794" s="4"/>
      <c r="CT1794" s="6"/>
      <c r="CU1794" s="4"/>
      <c r="CV1794" s="6"/>
      <c r="CW1794" s="5"/>
      <c r="CX1794" s="5"/>
      <c r="CY1794" s="4"/>
      <c r="CZ1794" s="6"/>
      <c r="DA1794" s="4"/>
      <c r="DB1794" s="6"/>
      <c r="DC1794" s="5"/>
      <c r="DD1794" s="5"/>
      <c r="DE1794" s="4"/>
      <c r="DF1794" s="6"/>
      <c r="DG1794" s="4"/>
      <c r="DH1794" s="6"/>
      <c r="DI1794" s="5"/>
      <c r="DJ1794" s="5"/>
      <c r="DK1794" s="4"/>
      <c r="DL1794" s="6"/>
      <c r="DM1794" s="4"/>
      <c r="DN1794" s="6"/>
      <c r="DO1794" s="5"/>
      <c r="DP1794" s="5"/>
      <c r="DQ1794" s="4"/>
      <c r="DR1794" s="6"/>
      <c r="DS1794" s="4"/>
      <c r="DT1794" s="6"/>
      <c r="DU1794" s="5"/>
      <c r="DV1794" s="5"/>
      <c r="DW1794" s="4"/>
      <c r="DX1794" s="6"/>
      <c r="DY1794" s="4"/>
      <c r="DZ1794" s="6"/>
      <c r="EA1794" s="5"/>
      <c r="EB1794" s="5"/>
      <c r="EC1794" s="4"/>
      <c r="ED1794" s="6"/>
      <c r="EE1794" s="4"/>
      <c r="EF1794" s="6"/>
      <c r="EG1794" s="5"/>
      <c r="EH1794" s="5"/>
      <c r="EI1794" s="4"/>
      <c r="EJ1794" s="6"/>
      <c r="EK1794" s="4"/>
      <c r="EL1794" s="6"/>
      <c r="EM1794" s="5"/>
      <c r="EN1794" s="5"/>
      <c r="EO1794" s="4"/>
      <c r="EP1794" s="6"/>
      <c r="EQ1794" s="4"/>
      <c r="ER1794" s="6"/>
      <c r="ES1794" s="5"/>
      <c r="ET1794" s="5"/>
      <c r="EU1794" s="4"/>
      <c r="EV1794" s="6"/>
      <c r="EW1794" s="4"/>
      <c r="EX1794" s="6"/>
      <c r="EY1794" s="5"/>
      <c r="EZ1794" s="5"/>
      <c r="FA1794" s="4"/>
      <c r="FB1794" s="6"/>
      <c r="FC1794" s="4"/>
      <c r="FD1794" s="6"/>
      <c r="FE1794" s="5"/>
      <c r="FF1794" s="5"/>
      <c r="FG1794" s="4"/>
      <c r="FH1794" s="6"/>
      <c r="FI1794" s="4"/>
      <c r="FJ1794" s="6"/>
      <c r="FK1794" s="5"/>
      <c r="FL1794" s="5"/>
      <c r="FM1794" s="4"/>
      <c r="FN1794" s="6"/>
      <c r="FO1794" s="4"/>
      <c r="FP1794" s="6"/>
      <c r="FQ1794" s="5"/>
      <c r="FR1794" s="5"/>
      <c r="FS1794" s="4"/>
      <c r="FT1794" s="6"/>
      <c r="FU1794" s="4"/>
      <c r="FV1794" s="6"/>
      <c r="FW1794" s="5"/>
      <c r="FX1794" s="5"/>
      <c r="FY1794" s="4"/>
      <c r="FZ1794" s="6"/>
      <c r="GA1794" s="4"/>
      <c r="GB1794" s="6"/>
      <c r="GC1794" s="5"/>
      <c r="GD1794" s="5"/>
      <c r="GE1794" s="4"/>
      <c r="GF1794" s="6"/>
      <c r="GG1794" s="4"/>
      <c r="GH1794" s="6"/>
      <c r="GI1794" s="5"/>
      <c r="GJ1794" s="5"/>
      <c r="GK1794" s="4"/>
      <c r="GL1794" s="6"/>
      <c r="GM1794" s="4"/>
      <c r="GN1794" s="6"/>
      <c r="GO1794" s="5"/>
      <c r="GP1794" s="5"/>
      <c r="GQ1794" s="4"/>
      <c r="GR1794" s="6"/>
      <c r="GS1794" s="4"/>
      <c r="GT1794" s="6"/>
      <c r="GU1794" s="5"/>
      <c r="GV1794" s="5"/>
      <c r="GW1794" s="4"/>
      <c r="GX1794" s="6"/>
      <c r="GY1794" s="4"/>
      <c r="GZ1794" s="6"/>
      <c r="HA1794" s="5"/>
      <c r="HB1794" s="5"/>
      <c r="HC1794" s="4"/>
      <c r="HD1794" s="6"/>
      <c r="HE1794" s="4"/>
      <c r="HF1794" s="6"/>
      <c r="HG1794" s="5"/>
      <c r="HH1794" s="5"/>
      <c r="HI1794" s="4"/>
      <c r="HJ1794" s="6"/>
      <c r="HK1794" s="4"/>
      <c r="HL1794" s="6"/>
      <c r="HM1794" s="5"/>
      <c r="HN1794" s="5"/>
      <c r="HO1794" s="4"/>
      <c r="HP1794" s="6"/>
      <c r="HQ1794" s="4"/>
      <c r="HR1794" s="6"/>
      <c r="HS1794" s="5"/>
      <c r="HT1794" s="5"/>
      <c r="HU1794" s="4"/>
      <c r="HV1794" s="6"/>
      <c r="HW1794" s="4"/>
      <c r="HX1794" s="6"/>
      <c r="HY1794" s="5"/>
      <c r="HZ1794" s="5"/>
      <c r="IA1794" s="4"/>
      <c r="IB1794" s="6"/>
      <c r="IC1794" s="4"/>
      <c r="ID1794" s="6"/>
      <c r="IE1794" s="5"/>
      <c r="IF1794" s="5"/>
      <c r="IG1794" s="4"/>
      <c r="IH1794" s="6"/>
      <c r="II1794" s="4"/>
      <c r="IJ1794" s="6"/>
      <c r="IK1794" s="5"/>
      <c r="IL1794" s="5"/>
      <c r="IM1794" s="4"/>
      <c r="IN1794" s="6"/>
      <c r="IO1794" s="4"/>
      <c r="IP1794" s="6"/>
      <c r="IQ1794" s="5"/>
      <c r="IR1794" s="5"/>
      <c r="IS1794" s="4"/>
      <c r="IT1794" s="6"/>
      <c r="IU1794" s="4"/>
      <c r="IV1794" s="6"/>
      <c r="IW1794" s="5"/>
      <c r="IX1794" s="5"/>
      <c r="IY1794" s="4"/>
      <c r="IZ1794" s="6"/>
      <c r="JA1794" s="4"/>
      <c r="JB1794" s="6"/>
      <c r="JC1794" s="5"/>
      <c r="JD1794" s="5"/>
      <c r="JE1794" s="4"/>
      <c r="JF1794" s="6"/>
      <c r="JG1794" s="4"/>
      <c r="JH1794" s="6"/>
      <c r="JI1794" s="5"/>
      <c r="JJ1794" s="5"/>
      <c r="JK1794" s="4"/>
      <c r="JL1794" s="6"/>
      <c r="JM1794" s="4"/>
      <c r="JN1794" s="6"/>
      <c r="JO1794" s="5"/>
      <c r="JP1794" s="5"/>
      <c r="JQ1794" s="4"/>
      <c r="JR1794" s="6"/>
      <c r="JS1794" s="4"/>
      <c r="JT1794" s="6"/>
      <c r="JU1794" s="5"/>
      <c r="JV1794" s="5"/>
      <c r="JW1794" s="4"/>
      <c r="JX1794" s="6"/>
      <c r="JY1794" s="4"/>
      <c r="JZ1794" s="6"/>
      <c r="KA1794" s="5"/>
      <c r="KB1794" s="5"/>
      <c r="KC1794" s="4"/>
      <c r="KD1794" s="6"/>
      <c r="KE1794" s="4"/>
      <c r="KF1794" s="6"/>
      <c r="KG1794" s="5"/>
      <c r="KH1794" s="5"/>
      <c r="KI1794" s="4"/>
      <c r="KJ1794" s="6"/>
      <c r="KK1794" s="4"/>
      <c r="KL1794" s="6"/>
      <c r="KM1794" s="5"/>
      <c r="KN1794" s="5"/>
    </row>
    <row r="1795">
      <c r="A1795" s="3" t="s">
        <v>85</v>
      </c>
      <c r="B1795" s="3" t="s">
        <v>1175</v>
      </c>
      <c r="C1795" s="3" t="s">
        <v>87</v>
      </c>
      <c r="D1795" s="3" t="s">
        <v>712</v>
      </c>
      <c r="E1795" s="3" t="s">
        <v>988</v>
      </c>
      <c r="F1795" s="3" t="s">
        <v>104</v>
      </c>
      <c r="G1795" s="3" t="s">
        <v>104</v>
      </c>
      <c r="H1795" s="3" t="s">
        <v>104</v>
      </c>
      <c r="I1795" s="3" t="s">
        <v>1444</v>
      </c>
      <c r="J1795" s="3" t="s">
        <v>104</v>
      </c>
      <c r="K1795" s="4"/>
      <c r="L1795" s="4">
        <f>=ROUNDDOWN({0},0)</f>
      </c>
      <c r="M1795" s="4"/>
      <c r="N1795" s="5"/>
      <c r="O1795" s="4"/>
      <c r="P1795" s="4">
        <f>=ROUNDDOWN({0},0)</f>
      </c>
      <c r="Q1795" s="4"/>
      <c r="R1795" s="5"/>
      <c r="S1795" s="4"/>
      <c r="T1795" s="6"/>
      <c r="U1795" s="4"/>
      <c r="V1795" s="6"/>
      <c r="W1795" s="5"/>
      <c r="X1795" s="5"/>
      <c r="Y1795" s="4"/>
      <c r="Z1795" s="6"/>
      <c r="AA1795" s="4"/>
      <c r="AB1795" s="6"/>
      <c r="AC1795" s="5"/>
      <c r="AD1795" s="5"/>
      <c r="AE1795" s="4"/>
      <c r="AF1795" s="6"/>
      <c r="AG1795" s="4"/>
      <c r="AH1795" s="6"/>
      <c r="AI1795" s="5"/>
      <c r="AJ1795" s="5"/>
      <c r="AK1795" s="4"/>
      <c r="AL1795" s="6"/>
      <c r="AM1795" s="4"/>
      <c r="AN1795" s="6"/>
      <c r="AO1795" s="5"/>
      <c r="AP1795" s="5"/>
      <c r="AQ1795" s="4"/>
      <c r="AR1795" s="6"/>
      <c r="AS1795" s="4"/>
      <c r="AT1795" s="6"/>
      <c r="AU1795" s="5"/>
      <c r="AV1795" s="5"/>
      <c r="AW1795" s="4"/>
      <c r="AX1795" s="6"/>
      <c r="AY1795" s="4"/>
      <c r="AZ1795" s="6"/>
      <c r="BA1795" s="5"/>
      <c r="BB1795" s="5"/>
      <c r="BC1795" s="4"/>
      <c r="BD1795" s="6"/>
      <c r="BE1795" s="4"/>
      <c r="BF1795" s="6"/>
      <c r="BG1795" s="5"/>
      <c r="BH1795" s="5"/>
      <c r="BI1795" s="4"/>
      <c r="BJ1795" s="6"/>
      <c r="BK1795" s="4"/>
      <c r="BL1795" s="6"/>
      <c r="BM1795" s="5"/>
      <c r="BN1795" s="5"/>
      <c r="BO1795" s="4"/>
      <c r="BP1795" s="6"/>
      <c r="BQ1795" s="4"/>
      <c r="BR1795" s="6"/>
      <c r="BS1795" s="5"/>
      <c r="BT1795" s="5"/>
      <c r="BU1795" s="4"/>
      <c r="BV1795" s="6"/>
      <c r="BW1795" s="4"/>
      <c r="BX1795" s="6"/>
      <c r="BY1795" s="5"/>
      <c r="BZ1795" s="5"/>
      <c r="CA1795" s="4"/>
      <c r="CB1795" s="6"/>
      <c r="CC1795" s="4"/>
      <c r="CD1795" s="6"/>
      <c r="CE1795" s="5"/>
      <c r="CF1795" s="5"/>
      <c r="CG1795" s="4"/>
      <c r="CH1795" s="6"/>
      <c r="CI1795" s="4"/>
      <c r="CJ1795" s="6"/>
      <c r="CK1795" s="5"/>
      <c r="CL1795" s="5"/>
      <c r="CM1795" s="4"/>
      <c r="CN1795" s="6"/>
      <c r="CO1795" s="4"/>
      <c r="CP1795" s="6"/>
      <c r="CQ1795" s="5"/>
      <c r="CR1795" s="5"/>
      <c r="CS1795" s="4"/>
      <c r="CT1795" s="6"/>
      <c r="CU1795" s="4"/>
      <c r="CV1795" s="6"/>
      <c r="CW1795" s="5"/>
      <c r="CX1795" s="5"/>
      <c r="CY1795" s="4"/>
      <c r="CZ1795" s="6"/>
      <c r="DA1795" s="4"/>
      <c r="DB1795" s="6"/>
      <c r="DC1795" s="5"/>
      <c r="DD1795" s="5"/>
      <c r="DE1795" s="4"/>
      <c r="DF1795" s="6"/>
      <c r="DG1795" s="4"/>
      <c r="DH1795" s="6"/>
      <c r="DI1795" s="5"/>
      <c r="DJ1795" s="5"/>
      <c r="DK1795" s="4"/>
      <c r="DL1795" s="6"/>
      <c r="DM1795" s="4"/>
      <c r="DN1795" s="6"/>
      <c r="DO1795" s="5"/>
      <c r="DP1795" s="5"/>
      <c r="DQ1795" s="4"/>
      <c r="DR1795" s="6"/>
      <c r="DS1795" s="4"/>
      <c r="DT1795" s="6"/>
      <c r="DU1795" s="5"/>
      <c r="DV1795" s="5"/>
      <c r="DW1795" s="4"/>
      <c r="DX1795" s="6"/>
      <c r="DY1795" s="4"/>
      <c r="DZ1795" s="6"/>
      <c r="EA1795" s="5"/>
      <c r="EB1795" s="5"/>
      <c r="EC1795" s="4"/>
      <c r="ED1795" s="6"/>
      <c r="EE1795" s="4"/>
      <c r="EF1795" s="6"/>
      <c r="EG1795" s="5"/>
      <c r="EH1795" s="5"/>
      <c r="EI1795" s="4"/>
      <c r="EJ1795" s="6"/>
      <c r="EK1795" s="4"/>
      <c r="EL1795" s="6"/>
      <c r="EM1795" s="5"/>
      <c r="EN1795" s="5"/>
      <c r="EO1795" s="4"/>
      <c r="EP1795" s="6"/>
      <c r="EQ1795" s="4"/>
      <c r="ER1795" s="6"/>
      <c r="ES1795" s="5"/>
      <c r="ET1795" s="5"/>
      <c r="EU1795" s="4"/>
      <c r="EV1795" s="6"/>
      <c r="EW1795" s="4"/>
      <c r="EX1795" s="6"/>
      <c r="EY1795" s="5"/>
      <c r="EZ1795" s="5"/>
      <c r="FA1795" s="4"/>
      <c r="FB1795" s="6"/>
      <c r="FC1795" s="4"/>
      <c r="FD1795" s="6"/>
      <c r="FE1795" s="5"/>
      <c r="FF1795" s="5"/>
      <c r="FG1795" s="4"/>
      <c r="FH1795" s="6"/>
      <c r="FI1795" s="4"/>
      <c r="FJ1795" s="6"/>
      <c r="FK1795" s="5"/>
      <c r="FL1795" s="5"/>
      <c r="FM1795" s="4"/>
      <c r="FN1795" s="6"/>
      <c r="FO1795" s="4"/>
      <c r="FP1795" s="6"/>
      <c r="FQ1795" s="5"/>
      <c r="FR1795" s="5"/>
      <c r="FS1795" s="4"/>
      <c r="FT1795" s="6"/>
      <c r="FU1795" s="4"/>
      <c r="FV1795" s="6"/>
      <c r="FW1795" s="5"/>
      <c r="FX1795" s="5"/>
      <c r="FY1795" s="4"/>
      <c r="FZ1795" s="6"/>
      <c r="GA1795" s="4"/>
      <c r="GB1795" s="6"/>
      <c r="GC1795" s="5"/>
      <c r="GD1795" s="5"/>
      <c r="GE1795" s="4"/>
      <c r="GF1795" s="6"/>
      <c r="GG1795" s="4"/>
      <c r="GH1795" s="6"/>
      <c r="GI1795" s="5"/>
      <c r="GJ1795" s="5"/>
      <c r="GK1795" s="4"/>
      <c r="GL1795" s="6"/>
      <c r="GM1795" s="4"/>
      <c r="GN1795" s="6"/>
      <c r="GO1795" s="5"/>
      <c r="GP1795" s="5"/>
      <c r="GQ1795" s="4"/>
      <c r="GR1795" s="6"/>
      <c r="GS1795" s="4"/>
      <c r="GT1795" s="6"/>
      <c r="GU1795" s="5"/>
      <c r="GV1795" s="5"/>
      <c r="GW1795" s="4"/>
      <c r="GX1795" s="6"/>
      <c r="GY1795" s="4"/>
      <c r="GZ1795" s="6"/>
      <c r="HA1795" s="5"/>
      <c r="HB1795" s="5"/>
      <c r="HC1795" s="4"/>
      <c r="HD1795" s="6"/>
      <c r="HE1795" s="4"/>
      <c r="HF1795" s="6"/>
      <c r="HG1795" s="5"/>
      <c r="HH1795" s="5"/>
      <c r="HI1795" s="4"/>
      <c r="HJ1795" s="6"/>
      <c r="HK1795" s="4"/>
      <c r="HL1795" s="6"/>
      <c r="HM1795" s="5"/>
      <c r="HN1795" s="5"/>
      <c r="HO1795" s="4"/>
      <c r="HP1795" s="6"/>
      <c r="HQ1795" s="4"/>
      <c r="HR1795" s="6"/>
      <c r="HS1795" s="5"/>
      <c r="HT1795" s="5"/>
      <c r="HU1795" s="4"/>
      <c r="HV1795" s="6"/>
      <c r="HW1795" s="4"/>
      <c r="HX1795" s="6"/>
      <c r="HY1795" s="5"/>
      <c r="HZ1795" s="5"/>
      <c r="IA1795" s="4"/>
      <c r="IB1795" s="6"/>
      <c r="IC1795" s="4"/>
      <c r="ID1795" s="6"/>
      <c r="IE1795" s="5"/>
      <c r="IF1795" s="5"/>
      <c r="IG1795" s="4"/>
      <c r="IH1795" s="6"/>
      <c r="II1795" s="4"/>
      <c r="IJ1795" s="6"/>
      <c r="IK1795" s="5"/>
      <c r="IL1795" s="5"/>
      <c r="IM1795" s="4"/>
      <c r="IN1795" s="6"/>
      <c r="IO1795" s="4"/>
      <c r="IP1795" s="6"/>
      <c r="IQ1795" s="5"/>
      <c r="IR1795" s="5"/>
      <c r="IS1795" s="4"/>
      <c r="IT1795" s="6"/>
      <c r="IU1795" s="4"/>
      <c r="IV1795" s="6"/>
      <c r="IW1795" s="5"/>
      <c r="IX1795" s="5"/>
      <c r="IY1795" s="4"/>
      <c r="IZ1795" s="6"/>
      <c r="JA1795" s="4"/>
      <c r="JB1795" s="6"/>
      <c r="JC1795" s="5"/>
      <c r="JD1795" s="5"/>
      <c r="JE1795" s="4"/>
      <c r="JF1795" s="6"/>
      <c r="JG1795" s="4"/>
      <c r="JH1795" s="6"/>
      <c r="JI1795" s="5"/>
      <c r="JJ1795" s="5"/>
      <c r="JK1795" s="4"/>
      <c r="JL1795" s="6"/>
      <c r="JM1795" s="4"/>
      <c r="JN1795" s="6"/>
      <c r="JO1795" s="5"/>
      <c r="JP1795" s="5"/>
      <c r="JQ1795" s="4"/>
      <c r="JR1795" s="6"/>
      <c r="JS1795" s="4"/>
      <c r="JT1795" s="6"/>
      <c r="JU1795" s="5"/>
      <c r="JV1795" s="5"/>
      <c r="JW1795" s="4"/>
      <c r="JX1795" s="6"/>
      <c r="JY1795" s="4"/>
      <c r="JZ1795" s="6"/>
      <c r="KA1795" s="5"/>
      <c r="KB1795" s="5"/>
      <c r="KC1795" s="4"/>
      <c r="KD1795" s="6"/>
      <c r="KE1795" s="4"/>
      <c r="KF1795" s="6"/>
      <c r="KG1795" s="5"/>
      <c r="KH1795" s="5"/>
      <c r="KI1795" s="4"/>
      <c r="KJ1795" s="6"/>
      <c r="KK1795" s="4"/>
      <c r="KL1795" s="6"/>
      <c r="KM1795" s="5"/>
      <c r="KN1795" s="5"/>
    </row>
    <row r="1796">
      <c r="A1796" s="3" t="s">
        <v>85</v>
      </c>
      <c r="B1796" s="3" t="s">
        <v>1175</v>
      </c>
      <c r="C1796" s="3" t="s">
        <v>87</v>
      </c>
      <c r="D1796" s="3" t="s">
        <v>712</v>
      </c>
      <c r="E1796" s="3" t="s">
        <v>196</v>
      </c>
      <c r="F1796" s="3" t="s">
        <v>104</v>
      </c>
      <c r="G1796" s="3" t="s">
        <v>104</v>
      </c>
      <c r="H1796" s="3" t="s">
        <v>104</v>
      </c>
      <c r="I1796" s="3" t="s">
        <v>1345</v>
      </c>
      <c r="J1796" s="3" t="s">
        <v>104</v>
      </c>
      <c r="K1796" s="4"/>
      <c r="L1796" s="4">
        <f>=ROUNDDOWN({0},0)</f>
      </c>
      <c r="M1796" s="4"/>
      <c r="N1796" s="5"/>
      <c r="O1796" s="4"/>
      <c r="P1796" s="4">
        <f>=ROUNDDOWN({0},0)</f>
      </c>
      <c r="Q1796" s="4"/>
      <c r="R1796" s="5"/>
      <c r="S1796" s="4"/>
      <c r="T1796" s="6"/>
      <c r="U1796" s="4"/>
      <c r="V1796" s="6"/>
      <c r="W1796" s="5"/>
      <c r="X1796" s="5"/>
      <c r="Y1796" s="4"/>
      <c r="Z1796" s="6"/>
      <c r="AA1796" s="4"/>
      <c r="AB1796" s="6"/>
      <c r="AC1796" s="5"/>
      <c r="AD1796" s="5"/>
      <c r="AE1796" s="4"/>
      <c r="AF1796" s="6"/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/>
      <c r="AR1796" s="6"/>
      <c r="AS1796" s="4"/>
      <c r="AT1796" s="6"/>
      <c r="AU1796" s="5"/>
      <c r="AV1796" s="5"/>
      <c r="AW1796" s="4"/>
      <c r="AX1796" s="6"/>
      <c r="AY1796" s="4"/>
      <c r="AZ1796" s="6"/>
      <c r="BA1796" s="5"/>
      <c r="BB1796" s="5"/>
      <c r="BC1796" s="4"/>
      <c r="BD1796" s="6"/>
      <c r="BE1796" s="4"/>
      <c r="BF1796" s="6"/>
      <c r="BG1796" s="5"/>
      <c r="BH1796" s="5"/>
      <c r="BI1796" s="4"/>
      <c r="BJ1796" s="6"/>
      <c r="BK1796" s="4"/>
      <c r="BL1796" s="6"/>
      <c r="BM1796" s="5"/>
      <c r="BN1796" s="5"/>
      <c r="BO1796" s="4"/>
      <c r="BP1796" s="6"/>
      <c r="BQ1796" s="4"/>
      <c r="BR1796" s="6"/>
      <c r="BS1796" s="5"/>
      <c r="BT1796" s="5"/>
      <c r="BU1796" s="4"/>
      <c r="BV1796" s="6"/>
      <c r="BW1796" s="4"/>
      <c r="BX1796" s="6"/>
      <c r="BY1796" s="5"/>
      <c r="BZ1796" s="5"/>
      <c r="CA1796" s="4"/>
      <c r="CB1796" s="6"/>
      <c r="CC1796" s="4"/>
      <c r="CD1796" s="6"/>
      <c r="CE1796" s="5"/>
      <c r="CF1796" s="5"/>
      <c r="CG1796" s="4"/>
      <c r="CH1796" s="6"/>
      <c r="CI1796" s="4"/>
      <c r="CJ1796" s="6"/>
      <c r="CK1796" s="5"/>
      <c r="CL1796" s="5"/>
      <c r="CM1796" s="4"/>
      <c r="CN1796" s="6"/>
      <c r="CO1796" s="4"/>
      <c r="CP1796" s="6"/>
      <c r="CQ1796" s="5"/>
      <c r="CR1796" s="5"/>
      <c r="CS1796" s="4"/>
      <c r="CT1796" s="6"/>
      <c r="CU1796" s="4"/>
      <c r="CV1796" s="6"/>
      <c r="CW1796" s="5"/>
      <c r="CX1796" s="5"/>
      <c r="CY1796" s="4"/>
      <c r="CZ1796" s="6"/>
      <c r="DA1796" s="4"/>
      <c r="DB1796" s="6"/>
      <c r="DC1796" s="5"/>
      <c r="DD1796" s="5"/>
      <c r="DE1796" s="4"/>
      <c r="DF1796" s="6"/>
      <c r="DG1796" s="4"/>
      <c r="DH1796" s="6"/>
      <c r="DI1796" s="5"/>
      <c r="DJ1796" s="5"/>
      <c r="DK1796" s="4"/>
      <c r="DL1796" s="6"/>
      <c r="DM1796" s="4"/>
      <c r="DN1796" s="6"/>
      <c r="DO1796" s="5"/>
      <c r="DP1796" s="5"/>
      <c r="DQ1796" s="4"/>
      <c r="DR1796" s="6"/>
      <c r="DS1796" s="4"/>
      <c r="DT1796" s="6"/>
      <c r="DU1796" s="5"/>
      <c r="DV1796" s="5"/>
      <c r="DW1796" s="4"/>
      <c r="DX1796" s="6"/>
      <c r="DY1796" s="4"/>
      <c r="DZ1796" s="6"/>
      <c r="EA1796" s="5"/>
      <c r="EB1796" s="5"/>
      <c r="EC1796" s="4"/>
      <c r="ED1796" s="6"/>
      <c r="EE1796" s="4"/>
      <c r="EF1796" s="6"/>
      <c r="EG1796" s="5"/>
      <c r="EH1796" s="5"/>
      <c r="EI1796" s="4"/>
      <c r="EJ1796" s="6"/>
      <c r="EK1796" s="4"/>
      <c r="EL1796" s="6"/>
      <c r="EM1796" s="5"/>
      <c r="EN1796" s="5"/>
      <c r="EO1796" s="4"/>
      <c r="EP1796" s="6"/>
      <c r="EQ1796" s="4"/>
      <c r="ER1796" s="6"/>
      <c r="ES1796" s="5"/>
      <c r="ET1796" s="5"/>
      <c r="EU1796" s="4"/>
      <c r="EV1796" s="6"/>
      <c r="EW1796" s="4"/>
      <c r="EX1796" s="6"/>
      <c r="EY1796" s="5"/>
      <c r="EZ1796" s="5"/>
      <c r="FA1796" s="4"/>
      <c r="FB1796" s="6"/>
      <c r="FC1796" s="4"/>
      <c r="FD1796" s="6"/>
      <c r="FE1796" s="5"/>
      <c r="FF1796" s="5"/>
      <c r="FG1796" s="4"/>
      <c r="FH1796" s="6"/>
      <c r="FI1796" s="4"/>
      <c r="FJ1796" s="6"/>
      <c r="FK1796" s="5"/>
      <c r="FL1796" s="5"/>
      <c r="FM1796" s="4"/>
      <c r="FN1796" s="6"/>
      <c r="FO1796" s="4"/>
      <c r="FP1796" s="6"/>
      <c r="FQ1796" s="5"/>
      <c r="FR1796" s="5"/>
      <c r="FS1796" s="4"/>
      <c r="FT1796" s="6"/>
      <c r="FU1796" s="4"/>
      <c r="FV1796" s="6"/>
      <c r="FW1796" s="5"/>
      <c r="FX1796" s="5"/>
      <c r="FY1796" s="4"/>
      <c r="FZ1796" s="6"/>
      <c r="GA1796" s="4"/>
      <c r="GB1796" s="6"/>
      <c r="GC1796" s="5"/>
      <c r="GD1796" s="5"/>
      <c r="GE1796" s="4"/>
      <c r="GF1796" s="6"/>
      <c r="GG1796" s="4"/>
      <c r="GH1796" s="6"/>
      <c r="GI1796" s="5"/>
      <c r="GJ1796" s="5"/>
      <c r="GK1796" s="4"/>
      <c r="GL1796" s="6"/>
      <c r="GM1796" s="4"/>
      <c r="GN1796" s="6"/>
      <c r="GO1796" s="5"/>
      <c r="GP1796" s="5"/>
      <c r="GQ1796" s="4"/>
      <c r="GR1796" s="6"/>
      <c r="GS1796" s="4"/>
      <c r="GT1796" s="6"/>
      <c r="GU1796" s="5"/>
      <c r="GV1796" s="5"/>
      <c r="GW1796" s="4"/>
      <c r="GX1796" s="6"/>
      <c r="GY1796" s="4"/>
      <c r="GZ1796" s="6"/>
      <c r="HA1796" s="5"/>
      <c r="HB1796" s="5"/>
      <c r="HC1796" s="4"/>
      <c r="HD1796" s="6"/>
      <c r="HE1796" s="4"/>
      <c r="HF1796" s="6"/>
      <c r="HG1796" s="5"/>
      <c r="HH1796" s="5"/>
      <c r="HI1796" s="4"/>
      <c r="HJ1796" s="6"/>
      <c r="HK1796" s="4"/>
      <c r="HL1796" s="6"/>
      <c r="HM1796" s="5"/>
      <c r="HN1796" s="5"/>
      <c r="HO1796" s="4"/>
      <c r="HP1796" s="6"/>
      <c r="HQ1796" s="4"/>
      <c r="HR1796" s="6"/>
      <c r="HS1796" s="5"/>
      <c r="HT1796" s="5"/>
      <c r="HU1796" s="4"/>
      <c r="HV1796" s="6"/>
      <c r="HW1796" s="4"/>
      <c r="HX1796" s="6"/>
      <c r="HY1796" s="5"/>
      <c r="HZ1796" s="5"/>
      <c r="IA1796" s="4"/>
      <c r="IB1796" s="6"/>
      <c r="IC1796" s="4"/>
      <c r="ID1796" s="6"/>
      <c r="IE1796" s="5"/>
      <c r="IF1796" s="5"/>
      <c r="IG1796" s="4"/>
      <c r="IH1796" s="6"/>
      <c r="II1796" s="4"/>
      <c r="IJ1796" s="6"/>
      <c r="IK1796" s="5"/>
      <c r="IL1796" s="5"/>
      <c r="IM1796" s="4"/>
      <c r="IN1796" s="6"/>
      <c r="IO1796" s="4"/>
      <c r="IP1796" s="6"/>
      <c r="IQ1796" s="5"/>
      <c r="IR1796" s="5"/>
      <c r="IS1796" s="4"/>
      <c r="IT1796" s="6"/>
      <c r="IU1796" s="4"/>
      <c r="IV1796" s="6"/>
      <c r="IW1796" s="5"/>
      <c r="IX1796" s="5"/>
      <c r="IY1796" s="4"/>
      <c r="IZ1796" s="6"/>
      <c r="JA1796" s="4"/>
      <c r="JB1796" s="6"/>
      <c r="JC1796" s="5"/>
      <c r="JD1796" s="5"/>
      <c r="JE1796" s="4"/>
      <c r="JF1796" s="6"/>
      <c r="JG1796" s="4"/>
      <c r="JH1796" s="6"/>
      <c r="JI1796" s="5"/>
      <c r="JJ1796" s="5"/>
      <c r="JK1796" s="4"/>
      <c r="JL1796" s="6"/>
      <c r="JM1796" s="4"/>
      <c r="JN1796" s="6"/>
      <c r="JO1796" s="5"/>
      <c r="JP1796" s="5"/>
      <c r="JQ1796" s="4"/>
      <c r="JR1796" s="6"/>
      <c r="JS1796" s="4"/>
      <c r="JT1796" s="6"/>
      <c r="JU1796" s="5"/>
      <c r="JV1796" s="5"/>
      <c r="JW1796" s="4"/>
      <c r="JX1796" s="6"/>
      <c r="JY1796" s="4"/>
      <c r="JZ1796" s="6"/>
      <c r="KA1796" s="5"/>
      <c r="KB1796" s="5"/>
      <c r="KC1796" s="4"/>
      <c r="KD1796" s="6"/>
      <c r="KE1796" s="4"/>
      <c r="KF1796" s="6"/>
      <c r="KG1796" s="5"/>
      <c r="KH1796" s="5"/>
      <c r="KI1796" s="4"/>
      <c r="KJ1796" s="6"/>
      <c r="KK1796" s="4"/>
      <c r="KL1796" s="6"/>
      <c r="KM1796" s="5"/>
      <c r="KN1796" s="5"/>
    </row>
    <row r="1797">
      <c r="A1797" s="3" t="s">
        <v>85</v>
      </c>
      <c r="B1797" s="3" t="s">
        <v>1175</v>
      </c>
      <c r="C1797" s="3" t="s">
        <v>87</v>
      </c>
      <c r="D1797" s="3" t="s">
        <v>712</v>
      </c>
      <c r="E1797" s="3" t="s">
        <v>1196</v>
      </c>
      <c r="F1797" s="3" t="s">
        <v>104</v>
      </c>
      <c r="G1797" s="3" t="s">
        <v>104</v>
      </c>
      <c r="H1797" s="3" t="s">
        <v>104</v>
      </c>
      <c r="I1797" s="3" t="s">
        <v>1453</v>
      </c>
      <c r="J1797" s="3" t="s">
        <v>104</v>
      </c>
      <c r="K1797" s="4"/>
      <c r="L1797" s="4">
        <f>=ROUNDDOWN({0},0)</f>
      </c>
      <c r="M1797" s="4"/>
      <c r="N1797" s="5"/>
      <c r="O1797" s="4"/>
      <c r="P1797" s="4">
        <f>=ROUNDDOWN({0},0)</f>
      </c>
      <c r="Q1797" s="4"/>
      <c r="R1797" s="5"/>
      <c r="S1797" s="4"/>
      <c r="T1797" s="6"/>
      <c r="U1797" s="4"/>
      <c r="V1797" s="6"/>
      <c r="W1797" s="5"/>
      <c r="X1797" s="5"/>
      <c r="Y1797" s="4"/>
      <c r="Z1797" s="6"/>
      <c r="AA1797" s="4"/>
      <c r="AB1797" s="6"/>
      <c r="AC1797" s="5"/>
      <c r="AD1797" s="5"/>
      <c r="AE1797" s="4"/>
      <c r="AF1797" s="6"/>
      <c r="AG1797" s="4"/>
      <c r="AH1797" s="6"/>
      <c r="AI1797" s="5"/>
      <c r="AJ1797" s="5"/>
      <c r="AK1797" s="4"/>
      <c r="AL1797" s="6"/>
      <c r="AM1797" s="4"/>
      <c r="AN1797" s="6"/>
      <c r="AO1797" s="5"/>
      <c r="AP1797" s="5"/>
      <c r="AQ1797" s="4"/>
      <c r="AR1797" s="6"/>
      <c r="AS1797" s="4"/>
      <c r="AT1797" s="6"/>
      <c r="AU1797" s="5"/>
      <c r="AV1797" s="5"/>
      <c r="AW1797" s="4"/>
      <c r="AX1797" s="6"/>
      <c r="AY1797" s="4"/>
      <c r="AZ1797" s="6"/>
      <c r="BA1797" s="5"/>
      <c r="BB1797" s="5"/>
      <c r="BC1797" s="4"/>
      <c r="BD1797" s="6"/>
      <c r="BE1797" s="4"/>
      <c r="BF1797" s="6"/>
      <c r="BG1797" s="5"/>
      <c r="BH1797" s="5"/>
      <c r="BI1797" s="4"/>
      <c r="BJ1797" s="6"/>
      <c r="BK1797" s="4"/>
      <c r="BL1797" s="6"/>
      <c r="BM1797" s="5"/>
      <c r="BN1797" s="5"/>
      <c r="BO1797" s="4"/>
      <c r="BP1797" s="6"/>
      <c r="BQ1797" s="4"/>
      <c r="BR1797" s="6"/>
      <c r="BS1797" s="5"/>
      <c r="BT1797" s="5"/>
      <c r="BU1797" s="4"/>
      <c r="BV1797" s="6"/>
      <c r="BW1797" s="4"/>
      <c r="BX1797" s="6"/>
      <c r="BY1797" s="5"/>
      <c r="BZ1797" s="5"/>
      <c r="CA1797" s="4"/>
      <c r="CB1797" s="6"/>
      <c r="CC1797" s="4"/>
      <c r="CD1797" s="6"/>
      <c r="CE1797" s="5"/>
      <c r="CF1797" s="5"/>
      <c r="CG1797" s="4"/>
      <c r="CH1797" s="6"/>
      <c r="CI1797" s="4"/>
      <c r="CJ1797" s="6"/>
      <c r="CK1797" s="5"/>
      <c r="CL1797" s="5"/>
      <c r="CM1797" s="4"/>
      <c r="CN1797" s="6"/>
      <c r="CO1797" s="4"/>
      <c r="CP1797" s="6"/>
      <c r="CQ1797" s="5"/>
      <c r="CR1797" s="5"/>
      <c r="CS1797" s="4"/>
      <c r="CT1797" s="6"/>
      <c r="CU1797" s="4"/>
      <c r="CV1797" s="6"/>
      <c r="CW1797" s="5"/>
      <c r="CX1797" s="5"/>
      <c r="CY1797" s="4"/>
      <c r="CZ1797" s="6"/>
      <c r="DA1797" s="4"/>
      <c r="DB1797" s="6"/>
      <c r="DC1797" s="5"/>
      <c r="DD1797" s="5"/>
      <c r="DE1797" s="4"/>
      <c r="DF1797" s="6"/>
      <c r="DG1797" s="4"/>
      <c r="DH1797" s="6"/>
      <c r="DI1797" s="5"/>
      <c r="DJ1797" s="5"/>
      <c r="DK1797" s="4"/>
      <c r="DL1797" s="6"/>
      <c r="DM1797" s="4"/>
      <c r="DN1797" s="6"/>
      <c r="DO1797" s="5"/>
      <c r="DP1797" s="5"/>
      <c r="DQ1797" s="4"/>
      <c r="DR1797" s="6"/>
      <c r="DS1797" s="4"/>
      <c r="DT1797" s="6"/>
      <c r="DU1797" s="5"/>
      <c r="DV1797" s="5"/>
      <c r="DW1797" s="4"/>
      <c r="DX1797" s="6"/>
      <c r="DY1797" s="4"/>
      <c r="DZ1797" s="6"/>
      <c r="EA1797" s="5"/>
      <c r="EB1797" s="5"/>
      <c r="EC1797" s="4"/>
      <c r="ED1797" s="6"/>
      <c r="EE1797" s="4"/>
      <c r="EF1797" s="6"/>
      <c r="EG1797" s="5"/>
      <c r="EH1797" s="5"/>
      <c r="EI1797" s="4"/>
      <c r="EJ1797" s="6"/>
      <c r="EK1797" s="4"/>
      <c r="EL1797" s="6"/>
      <c r="EM1797" s="5"/>
      <c r="EN1797" s="5"/>
      <c r="EO1797" s="4"/>
      <c r="EP1797" s="6"/>
      <c r="EQ1797" s="4"/>
      <c r="ER1797" s="6"/>
      <c r="ES1797" s="5"/>
      <c r="ET1797" s="5"/>
      <c r="EU1797" s="4"/>
      <c r="EV1797" s="6"/>
      <c r="EW1797" s="4"/>
      <c r="EX1797" s="6"/>
      <c r="EY1797" s="5"/>
      <c r="EZ1797" s="5"/>
      <c r="FA1797" s="4"/>
      <c r="FB1797" s="6"/>
      <c r="FC1797" s="4"/>
      <c r="FD1797" s="6"/>
      <c r="FE1797" s="5"/>
      <c r="FF1797" s="5"/>
      <c r="FG1797" s="4"/>
      <c r="FH1797" s="6"/>
      <c r="FI1797" s="4"/>
      <c r="FJ1797" s="6"/>
      <c r="FK1797" s="5"/>
      <c r="FL1797" s="5"/>
      <c r="FM1797" s="4"/>
      <c r="FN1797" s="6"/>
      <c r="FO1797" s="4"/>
      <c r="FP1797" s="6"/>
      <c r="FQ1797" s="5"/>
      <c r="FR1797" s="5"/>
      <c r="FS1797" s="4"/>
      <c r="FT1797" s="6"/>
      <c r="FU1797" s="4"/>
      <c r="FV1797" s="6"/>
      <c r="FW1797" s="5"/>
      <c r="FX1797" s="5"/>
      <c r="FY1797" s="4"/>
      <c r="FZ1797" s="6"/>
      <c r="GA1797" s="4"/>
      <c r="GB1797" s="6"/>
      <c r="GC1797" s="5"/>
      <c r="GD1797" s="5"/>
      <c r="GE1797" s="4"/>
      <c r="GF1797" s="6"/>
      <c r="GG1797" s="4"/>
      <c r="GH1797" s="6"/>
      <c r="GI1797" s="5"/>
      <c r="GJ1797" s="5"/>
      <c r="GK1797" s="4"/>
      <c r="GL1797" s="6"/>
      <c r="GM1797" s="4"/>
      <c r="GN1797" s="6"/>
      <c r="GO1797" s="5"/>
      <c r="GP1797" s="5"/>
      <c r="GQ1797" s="4"/>
      <c r="GR1797" s="6"/>
      <c r="GS1797" s="4"/>
      <c r="GT1797" s="6"/>
      <c r="GU1797" s="5"/>
      <c r="GV1797" s="5"/>
      <c r="GW1797" s="4"/>
      <c r="GX1797" s="6"/>
      <c r="GY1797" s="4"/>
      <c r="GZ1797" s="6"/>
      <c r="HA1797" s="5"/>
      <c r="HB1797" s="5"/>
      <c r="HC1797" s="4"/>
      <c r="HD1797" s="6"/>
      <c r="HE1797" s="4"/>
      <c r="HF1797" s="6"/>
      <c r="HG1797" s="5"/>
      <c r="HH1797" s="5"/>
      <c r="HI1797" s="4"/>
      <c r="HJ1797" s="6"/>
      <c r="HK1797" s="4"/>
      <c r="HL1797" s="6"/>
      <c r="HM1797" s="5"/>
      <c r="HN1797" s="5"/>
      <c r="HO1797" s="4"/>
      <c r="HP1797" s="6"/>
      <c r="HQ1797" s="4"/>
      <c r="HR1797" s="6"/>
      <c r="HS1797" s="5"/>
      <c r="HT1797" s="5"/>
      <c r="HU1797" s="4"/>
      <c r="HV1797" s="6"/>
      <c r="HW1797" s="4"/>
      <c r="HX1797" s="6"/>
      <c r="HY1797" s="5"/>
      <c r="HZ1797" s="5"/>
      <c r="IA1797" s="4"/>
      <c r="IB1797" s="6"/>
      <c r="IC1797" s="4"/>
      <c r="ID1797" s="6"/>
      <c r="IE1797" s="5"/>
      <c r="IF1797" s="5"/>
      <c r="IG1797" s="4"/>
      <c r="IH1797" s="6"/>
      <c r="II1797" s="4"/>
      <c r="IJ1797" s="6"/>
      <c r="IK1797" s="5"/>
      <c r="IL1797" s="5"/>
      <c r="IM1797" s="4"/>
      <c r="IN1797" s="6"/>
      <c r="IO1797" s="4"/>
      <c r="IP1797" s="6"/>
      <c r="IQ1797" s="5"/>
      <c r="IR1797" s="5"/>
      <c r="IS1797" s="4"/>
      <c r="IT1797" s="6"/>
      <c r="IU1797" s="4"/>
      <c r="IV1797" s="6"/>
      <c r="IW1797" s="5"/>
      <c r="IX1797" s="5"/>
      <c r="IY1797" s="4"/>
      <c r="IZ1797" s="6"/>
      <c r="JA1797" s="4"/>
      <c r="JB1797" s="6"/>
      <c r="JC1797" s="5"/>
      <c r="JD1797" s="5"/>
      <c r="JE1797" s="4"/>
      <c r="JF1797" s="6"/>
      <c r="JG1797" s="4"/>
      <c r="JH1797" s="6"/>
      <c r="JI1797" s="5"/>
      <c r="JJ1797" s="5"/>
      <c r="JK1797" s="4"/>
      <c r="JL1797" s="6"/>
      <c r="JM1797" s="4"/>
      <c r="JN1797" s="6"/>
      <c r="JO1797" s="5"/>
      <c r="JP1797" s="5"/>
      <c r="JQ1797" s="4"/>
      <c r="JR1797" s="6"/>
      <c r="JS1797" s="4"/>
      <c r="JT1797" s="6"/>
      <c r="JU1797" s="5"/>
      <c r="JV1797" s="5"/>
      <c r="JW1797" s="4"/>
      <c r="JX1797" s="6"/>
      <c r="JY1797" s="4"/>
      <c r="JZ1797" s="6"/>
      <c r="KA1797" s="5"/>
      <c r="KB1797" s="5"/>
      <c r="KC1797" s="4"/>
      <c r="KD1797" s="6"/>
      <c r="KE1797" s="4"/>
      <c r="KF1797" s="6"/>
      <c r="KG1797" s="5"/>
      <c r="KH1797" s="5"/>
      <c r="KI1797" s="4"/>
      <c r="KJ1797" s="6"/>
      <c r="KK1797" s="4"/>
      <c r="KL1797" s="6"/>
      <c r="KM1797" s="5"/>
      <c r="KN1797" s="5"/>
    </row>
    <row r="1798">
      <c r="A1798" s="3" t="s">
        <v>85</v>
      </c>
      <c r="B1798" s="3" t="s">
        <v>1175</v>
      </c>
      <c r="C1798" s="3" t="s">
        <v>87</v>
      </c>
      <c r="D1798" s="3" t="s">
        <v>712</v>
      </c>
      <c r="E1798" s="3" t="s">
        <v>1196</v>
      </c>
      <c r="F1798" s="3" t="s">
        <v>104</v>
      </c>
      <c r="G1798" s="3" t="s">
        <v>104</v>
      </c>
      <c r="H1798" s="3" t="s">
        <v>104</v>
      </c>
      <c r="I1798" s="3" t="s">
        <v>1647</v>
      </c>
      <c r="J1798" s="3" t="s">
        <v>104</v>
      </c>
      <c r="K1798" s="4"/>
      <c r="L1798" s="4">
        <f>=ROUNDDOWN({0},0)</f>
      </c>
      <c r="M1798" s="4"/>
      <c r="N1798" s="5"/>
      <c r="O1798" s="4"/>
      <c r="P1798" s="4">
        <f>=ROUNDDOWN({0},0)</f>
      </c>
      <c r="Q1798" s="4"/>
      <c r="R1798" s="5"/>
      <c r="S1798" s="4"/>
      <c r="T1798" s="6"/>
      <c r="U1798" s="4"/>
      <c r="V1798" s="6"/>
      <c r="W1798" s="5"/>
      <c r="X1798" s="5"/>
      <c r="Y1798" s="4"/>
      <c r="Z1798" s="6"/>
      <c r="AA1798" s="4"/>
      <c r="AB1798" s="6"/>
      <c r="AC1798" s="5"/>
      <c r="AD1798" s="5"/>
      <c r="AE1798" s="4"/>
      <c r="AF1798" s="6"/>
      <c r="AG1798" s="4"/>
      <c r="AH1798" s="6"/>
      <c r="AI1798" s="5"/>
      <c r="AJ1798" s="5"/>
      <c r="AK1798" s="4"/>
      <c r="AL1798" s="6"/>
      <c r="AM1798" s="4"/>
      <c r="AN1798" s="6"/>
      <c r="AO1798" s="5"/>
      <c r="AP1798" s="5"/>
      <c r="AQ1798" s="4"/>
      <c r="AR1798" s="6"/>
      <c r="AS1798" s="4"/>
      <c r="AT1798" s="6"/>
      <c r="AU1798" s="5"/>
      <c r="AV1798" s="5"/>
      <c r="AW1798" s="4"/>
      <c r="AX1798" s="6"/>
      <c r="AY1798" s="4"/>
      <c r="AZ1798" s="6"/>
      <c r="BA1798" s="5"/>
      <c r="BB1798" s="5"/>
      <c r="BC1798" s="4"/>
      <c r="BD1798" s="6"/>
      <c r="BE1798" s="4"/>
      <c r="BF1798" s="6"/>
      <c r="BG1798" s="5"/>
      <c r="BH1798" s="5"/>
      <c r="BI1798" s="4"/>
      <c r="BJ1798" s="6"/>
      <c r="BK1798" s="4"/>
      <c r="BL1798" s="6"/>
      <c r="BM1798" s="5"/>
      <c r="BN1798" s="5"/>
      <c r="BO1798" s="4"/>
      <c r="BP1798" s="6"/>
      <c r="BQ1798" s="4"/>
      <c r="BR1798" s="6"/>
      <c r="BS1798" s="5"/>
      <c r="BT1798" s="5"/>
      <c r="BU1798" s="4"/>
      <c r="BV1798" s="6"/>
      <c r="BW1798" s="4"/>
      <c r="BX1798" s="6"/>
      <c r="BY1798" s="5"/>
      <c r="BZ1798" s="5"/>
      <c r="CA1798" s="4"/>
      <c r="CB1798" s="6"/>
      <c r="CC1798" s="4"/>
      <c r="CD1798" s="6"/>
      <c r="CE1798" s="5"/>
      <c r="CF1798" s="5"/>
      <c r="CG1798" s="4"/>
      <c r="CH1798" s="6"/>
      <c r="CI1798" s="4"/>
      <c r="CJ1798" s="6"/>
      <c r="CK1798" s="5"/>
      <c r="CL1798" s="5"/>
      <c r="CM1798" s="4"/>
      <c r="CN1798" s="6"/>
      <c r="CO1798" s="4"/>
      <c r="CP1798" s="6"/>
      <c r="CQ1798" s="5"/>
      <c r="CR1798" s="5"/>
      <c r="CS1798" s="4"/>
      <c r="CT1798" s="6"/>
      <c r="CU1798" s="4"/>
      <c r="CV1798" s="6"/>
      <c r="CW1798" s="5"/>
      <c r="CX1798" s="5"/>
      <c r="CY1798" s="4"/>
      <c r="CZ1798" s="6"/>
      <c r="DA1798" s="4"/>
      <c r="DB1798" s="6"/>
      <c r="DC1798" s="5"/>
      <c r="DD1798" s="5"/>
      <c r="DE1798" s="4"/>
      <c r="DF1798" s="6"/>
      <c r="DG1798" s="4"/>
      <c r="DH1798" s="6"/>
      <c r="DI1798" s="5"/>
      <c r="DJ1798" s="5"/>
      <c r="DK1798" s="4"/>
      <c r="DL1798" s="6"/>
      <c r="DM1798" s="4"/>
      <c r="DN1798" s="6"/>
      <c r="DO1798" s="5"/>
      <c r="DP1798" s="5"/>
      <c r="DQ1798" s="4"/>
      <c r="DR1798" s="6"/>
      <c r="DS1798" s="4"/>
      <c r="DT1798" s="6"/>
      <c r="DU1798" s="5"/>
      <c r="DV1798" s="5"/>
      <c r="DW1798" s="4"/>
      <c r="DX1798" s="6"/>
      <c r="DY1798" s="4"/>
      <c r="DZ1798" s="6"/>
      <c r="EA1798" s="5"/>
      <c r="EB1798" s="5"/>
      <c r="EC1798" s="4"/>
      <c r="ED1798" s="6"/>
      <c r="EE1798" s="4"/>
      <c r="EF1798" s="6"/>
      <c r="EG1798" s="5"/>
      <c r="EH1798" s="5"/>
      <c r="EI1798" s="4"/>
      <c r="EJ1798" s="6"/>
      <c r="EK1798" s="4"/>
      <c r="EL1798" s="6"/>
      <c r="EM1798" s="5"/>
      <c r="EN1798" s="5"/>
      <c r="EO1798" s="4"/>
      <c r="EP1798" s="6"/>
      <c r="EQ1798" s="4"/>
      <c r="ER1798" s="6"/>
      <c r="ES1798" s="5"/>
      <c r="ET1798" s="5"/>
      <c r="EU1798" s="4"/>
      <c r="EV1798" s="6"/>
      <c r="EW1798" s="4"/>
      <c r="EX1798" s="6"/>
      <c r="EY1798" s="5"/>
      <c r="EZ1798" s="5"/>
      <c r="FA1798" s="4"/>
      <c r="FB1798" s="6"/>
      <c r="FC1798" s="4"/>
      <c r="FD1798" s="6"/>
      <c r="FE1798" s="5"/>
      <c r="FF1798" s="5"/>
      <c r="FG1798" s="4"/>
      <c r="FH1798" s="6"/>
      <c r="FI1798" s="4"/>
      <c r="FJ1798" s="6"/>
      <c r="FK1798" s="5"/>
      <c r="FL1798" s="5"/>
      <c r="FM1798" s="4"/>
      <c r="FN1798" s="6"/>
      <c r="FO1798" s="4"/>
      <c r="FP1798" s="6"/>
      <c r="FQ1798" s="5"/>
      <c r="FR1798" s="5"/>
      <c r="FS1798" s="4"/>
      <c r="FT1798" s="6"/>
      <c r="FU1798" s="4"/>
      <c r="FV1798" s="6"/>
      <c r="FW1798" s="5"/>
      <c r="FX1798" s="5"/>
      <c r="FY1798" s="4"/>
      <c r="FZ1798" s="6"/>
      <c r="GA1798" s="4"/>
      <c r="GB1798" s="6"/>
      <c r="GC1798" s="5"/>
      <c r="GD1798" s="5"/>
      <c r="GE1798" s="4"/>
      <c r="GF1798" s="6"/>
      <c r="GG1798" s="4"/>
      <c r="GH1798" s="6"/>
      <c r="GI1798" s="5"/>
      <c r="GJ1798" s="5"/>
      <c r="GK1798" s="4"/>
      <c r="GL1798" s="6"/>
      <c r="GM1798" s="4"/>
      <c r="GN1798" s="6"/>
      <c r="GO1798" s="5"/>
      <c r="GP1798" s="5"/>
      <c r="GQ1798" s="4"/>
      <c r="GR1798" s="6"/>
      <c r="GS1798" s="4"/>
      <c r="GT1798" s="6"/>
      <c r="GU1798" s="5"/>
      <c r="GV1798" s="5"/>
      <c r="GW1798" s="4"/>
      <c r="GX1798" s="6"/>
      <c r="GY1798" s="4"/>
      <c r="GZ1798" s="6"/>
      <c r="HA1798" s="5"/>
      <c r="HB1798" s="5"/>
      <c r="HC1798" s="4"/>
      <c r="HD1798" s="6"/>
      <c r="HE1798" s="4"/>
      <c r="HF1798" s="6"/>
      <c r="HG1798" s="5"/>
      <c r="HH1798" s="5"/>
      <c r="HI1798" s="4"/>
      <c r="HJ1798" s="6"/>
      <c r="HK1798" s="4"/>
      <c r="HL1798" s="6"/>
      <c r="HM1798" s="5"/>
      <c r="HN1798" s="5"/>
      <c r="HO1798" s="4"/>
      <c r="HP1798" s="6"/>
      <c r="HQ1798" s="4"/>
      <c r="HR1798" s="6"/>
      <c r="HS1798" s="5"/>
      <c r="HT1798" s="5"/>
      <c r="HU1798" s="4"/>
      <c r="HV1798" s="6"/>
      <c r="HW1798" s="4"/>
      <c r="HX1798" s="6"/>
      <c r="HY1798" s="5"/>
      <c r="HZ1798" s="5"/>
      <c r="IA1798" s="4"/>
      <c r="IB1798" s="6"/>
      <c r="IC1798" s="4"/>
      <c r="ID1798" s="6"/>
      <c r="IE1798" s="5"/>
      <c r="IF1798" s="5"/>
      <c r="IG1798" s="4"/>
      <c r="IH1798" s="6"/>
      <c r="II1798" s="4"/>
      <c r="IJ1798" s="6"/>
      <c r="IK1798" s="5"/>
      <c r="IL1798" s="5"/>
      <c r="IM1798" s="4"/>
      <c r="IN1798" s="6"/>
      <c r="IO1798" s="4"/>
      <c r="IP1798" s="6"/>
      <c r="IQ1798" s="5"/>
      <c r="IR1798" s="5"/>
      <c r="IS1798" s="4"/>
      <c r="IT1798" s="6"/>
      <c r="IU1798" s="4"/>
      <c r="IV1798" s="6"/>
      <c r="IW1798" s="5"/>
      <c r="IX1798" s="5"/>
      <c r="IY1798" s="4"/>
      <c r="IZ1798" s="6"/>
      <c r="JA1798" s="4"/>
      <c r="JB1798" s="6"/>
      <c r="JC1798" s="5"/>
      <c r="JD1798" s="5"/>
      <c r="JE1798" s="4"/>
      <c r="JF1798" s="6"/>
      <c r="JG1798" s="4"/>
      <c r="JH1798" s="6"/>
      <c r="JI1798" s="5"/>
      <c r="JJ1798" s="5"/>
      <c r="JK1798" s="4"/>
      <c r="JL1798" s="6"/>
      <c r="JM1798" s="4"/>
      <c r="JN1798" s="6"/>
      <c r="JO1798" s="5"/>
      <c r="JP1798" s="5"/>
      <c r="JQ1798" s="4"/>
      <c r="JR1798" s="6"/>
      <c r="JS1798" s="4"/>
      <c r="JT1798" s="6"/>
      <c r="JU1798" s="5"/>
      <c r="JV1798" s="5"/>
      <c r="JW1798" s="4"/>
      <c r="JX1798" s="6"/>
      <c r="JY1798" s="4"/>
      <c r="JZ1798" s="6"/>
      <c r="KA1798" s="5"/>
      <c r="KB1798" s="5"/>
      <c r="KC1798" s="4"/>
      <c r="KD1798" s="6"/>
      <c r="KE1798" s="4"/>
      <c r="KF1798" s="6"/>
      <c r="KG1798" s="5"/>
      <c r="KH1798" s="5"/>
      <c r="KI1798" s="4"/>
      <c r="KJ1798" s="6"/>
      <c r="KK1798" s="4"/>
      <c r="KL1798" s="6"/>
      <c r="KM1798" s="5"/>
      <c r="KN1798" s="5"/>
    </row>
    <row r="1799">
      <c r="A1799" s="3" t="s">
        <v>85</v>
      </c>
      <c r="B1799" s="3" t="s">
        <v>1175</v>
      </c>
      <c r="C1799" s="3" t="s">
        <v>87</v>
      </c>
      <c r="D1799" s="3" t="s">
        <v>712</v>
      </c>
      <c r="E1799" s="3" t="s">
        <v>1064</v>
      </c>
      <c r="F1799" s="3" t="s">
        <v>104</v>
      </c>
      <c r="G1799" s="3" t="s">
        <v>104</v>
      </c>
      <c r="H1799" s="3" t="s">
        <v>104</v>
      </c>
      <c r="I1799" s="3" t="s">
        <v>1422</v>
      </c>
      <c r="J1799" s="3" t="s">
        <v>104</v>
      </c>
      <c r="K1799" s="4"/>
      <c r="L1799" s="4">
        <f>=ROUNDDOWN({0},0)</f>
      </c>
      <c r="M1799" s="4"/>
      <c r="N1799" s="5"/>
      <c r="O1799" s="4"/>
      <c r="P1799" s="4">
        <f>=ROUNDDOWN({0},0)</f>
      </c>
      <c r="Q1799" s="4"/>
      <c r="R1799" s="5"/>
      <c r="S1799" s="4"/>
      <c r="T1799" s="6"/>
      <c r="U1799" s="4"/>
      <c r="V1799" s="6"/>
      <c r="W1799" s="5"/>
      <c r="X1799" s="5"/>
      <c r="Y1799" s="4"/>
      <c r="Z1799" s="6"/>
      <c r="AA1799" s="4"/>
      <c r="AB1799" s="6"/>
      <c r="AC1799" s="5"/>
      <c r="AD1799" s="5"/>
      <c r="AE1799" s="4"/>
      <c r="AF1799" s="6"/>
      <c r="AG1799" s="4"/>
      <c r="AH1799" s="6"/>
      <c r="AI1799" s="5"/>
      <c r="AJ1799" s="5"/>
      <c r="AK1799" s="4"/>
      <c r="AL1799" s="6"/>
      <c r="AM1799" s="4"/>
      <c r="AN1799" s="6"/>
      <c r="AO1799" s="5"/>
      <c r="AP1799" s="5"/>
      <c r="AQ1799" s="4"/>
      <c r="AR1799" s="6"/>
      <c r="AS1799" s="4"/>
      <c r="AT1799" s="6"/>
      <c r="AU1799" s="5"/>
      <c r="AV1799" s="5"/>
      <c r="AW1799" s="4"/>
      <c r="AX1799" s="6"/>
      <c r="AY1799" s="4"/>
      <c r="AZ1799" s="6"/>
      <c r="BA1799" s="5"/>
      <c r="BB1799" s="5"/>
      <c r="BC1799" s="4"/>
      <c r="BD1799" s="6"/>
      <c r="BE1799" s="4"/>
      <c r="BF1799" s="6"/>
      <c r="BG1799" s="5"/>
      <c r="BH1799" s="5"/>
      <c r="BI1799" s="4"/>
      <c r="BJ1799" s="6"/>
      <c r="BK1799" s="4"/>
      <c r="BL1799" s="6"/>
      <c r="BM1799" s="5"/>
      <c r="BN1799" s="5"/>
      <c r="BO1799" s="4"/>
      <c r="BP1799" s="6"/>
      <c r="BQ1799" s="4"/>
      <c r="BR1799" s="6"/>
      <c r="BS1799" s="5"/>
      <c r="BT1799" s="5"/>
      <c r="BU1799" s="4"/>
      <c r="BV1799" s="6"/>
      <c r="BW1799" s="4"/>
      <c r="BX1799" s="6"/>
      <c r="BY1799" s="5"/>
      <c r="BZ1799" s="5"/>
      <c r="CA1799" s="4"/>
      <c r="CB1799" s="6"/>
      <c r="CC1799" s="4"/>
      <c r="CD1799" s="6"/>
      <c r="CE1799" s="5"/>
      <c r="CF1799" s="5"/>
      <c r="CG1799" s="4"/>
      <c r="CH1799" s="6"/>
      <c r="CI1799" s="4"/>
      <c r="CJ1799" s="6"/>
      <c r="CK1799" s="5"/>
      <c r="CL1799" s="5"/>
      <c r="CM1799" s="4"/>
      <c r="CN1799" s="6"/>
      <c r="CO1799" s="4"/>
      <c r="CP1799" s="6"/>
      <c r="CQ1799" s="5"/>
      <c r="CR1799" s="5"/>
      <c r="CS1799" s="4"/>
      <c r="CT1799" s="6"/>
      <c r="CU1799" s="4"/>
      <c r="CV1799" s="6"/>
      <c r="CW1799" s="5"/>
      <c r="CX1799" s="5"/>
      <c r="CY1799" s="4"/>
      <c r="CZ1799" s="6"/>
      <c r="DA1799" s="4"/>
      <c r="DB1799" s="6"/>
      <c r="DC1799" s="5"/>
      <c r="DD1799" s="5"/>
      <c r="DE1799" s="4"/>
      <c r="DF1799" s="6"/>
      <c r="DG1799" s="4"/>
      <c r="DH1799" s="6"/>
      <c r="DI1799" s="5"/>
      <c r="DJ1799" s="5"/>
      <c r="DK1799" s="4"/>
      <c r="DL1799" s="6"/>
      <c r="DM1799" s="4"/>
      <c r="DN1799" s="6"/>
      <c r="DO1799" s="5"/>
      <c r="DP1799" s="5"/>
      <c r="DQ1799" s="4"/>
      <c r="DR1799" s="6"/>
      <c r="DS1799" s="4"/>
      <c r="DT1799" s="6"/>
      <c r="DU1799" s="5"/>
      <c r="DV1799" s="5"/>
      <c r="DW1799" s="4"/>
      <c r="DX1799" s="6"/>
      <c r="DY1799" s="4"/>
      <c r="DZ1799" s="6"/>
      <c r="EA1799" s="5"/>
      <c r="EB1799" s="5"/>
      <c r="EC1799" s="4"/>
      <c r="ED1799" s="6"/>
      <c r="EE1799" s="4"/>
      <c r="EF1799" s="6"/>
      <c r="EG1799" s="5"/>
      <c r="EH1799" s="5"/>
      <c r="EI1799" s="4"/>
      <c r="EJ1799" s="6"/>
      <c r="EK1799" s="4"/>
      <c r="EL1799" s="6"/>
      <c r="EM1799" s="5"/>
      <c r="EN1799" s="5"/>
      <c r="EO1799" s="4"/>
      <c r="EP1799" s="6"/>
      <c r="EQ1799" s="4"/>
      <c r="ER1799" s="6"/>
      <c r="ES1799" s="5"/>
      <c r="ET1799" s="5"/>
      <c r="EU1799" s="4"/>
      <c r="EV1799" s="6"/>
      <c r="EW1799" s="4"/>
      <c r="EX1799" s="6"/>
      <c r="EY1799" s="5"/>
      <c r="EZ1799" s="5"/>
      <c r="FA1799" s="4"/>
      <c r="FB1799" s="6"/>
      <c r="FC1799" s="4"/>
      <c r="FD1799" s="6"/>
      <c r="FE1799" s="5"/>
      <c r="FF1799" s="5"/>
      <c r="FG1799" s="4"/>
      <c r="FH1799" s="6"/>
      <c r="FI1799" s="4"/>
      <c r="FJ1799" s="6"/>
      <c r="FK1799" s="5"/>
      <c r="FL1799" s="5"/>
      <c r="FM1799" s="4"/>
      <c r="FN1799" s="6"/>
      <c r="FO1799" s="4"/>
      <c r="FP1799" s="6"/>
      <c r="FQ1799" s="5"/>
      <c r="FR1799" s="5"/>
      <c r="FS1799" s="4"/>
      <c r="FT1799" s="6"/>
      <c r="FU1799" s="4"/>
      <c r="FV1799" s="6"/>
      <c r="FW1799" s="5"/>
      <c r="FX1799" s="5"/>
      <c r="FY1799" s="4"/>
      <c r="FZ1799" s="6"/>
      <c r="GA1799" s="4"/>
      <c r="GB1799" s="6"/>
      <c r="GC1799" s="5"/>
      <c r="GD1799" s="5"/>
      <c r="GE1799" s="4"/>
      <c r="GF1799" s="6"/>
      <c r="GG1799" s="4"/>
      <c r="GH1799" s="6"/>
      <c r="GI1799" s="5"/>
      <c r="GJ1799" s="5"/>
      <c r="GK1799" s="4"/>
      <c r="GL1799" s="6"/>
      <c r="GM1799" s="4"/>
      <c r="GN1799" s="6"/>
      <c r="GO1799" s="5"/>
      <c r="GP1799" s="5"/>
      <c r="GQ1799" s="4"/>
      <c r="GR1799" s="6"/>
      <c r="GS1799" s="4"/>
      <c r="GT1799" s="6"/>
      <c r="GU1799" s="5"/>
      <c r="GV1799" s="5"/>
      <c r="GW1799" s="4"/>
      <c r="GX1799" s="6"/>
      <c r="GY1799" s="4"/>
      <c r="GZ1799" s="6"/>
      <c r="HA1799" s="5"/>
      <c r="HB1799" s="5"/>
      <c r="HC1799" s="4"/>
      <c r="HD1799" s="6"/>
      <c r="HE1799" s="4"/>
      <c r="HF1799" s="6"/>
      <c r="HG1799" s="5"/>
      <c r="HH1799" s="5"/>
      <c r="HI1799" s="4"/>
      <c r="HJ1799" s="6"/>
      <c r="HK1799" s="4"/>
      <c r="HL1799" s="6"/>
      <c r="HM1799" s="5"/>
      <c r="HN1799" s="5"/>
      <c r="HO1799" s="4"/>
      <c r="HP1799" s="6"/>
      <c r="HQ1799" s="4"/>
      <c r="HR1799" s="6"/>
      <c r="HS1799" s="5"/>
      <c r="HT1799" s="5"/>
      <c r="HU1799" s="4"/>
      <c r="HV1799" s="6"/>
      <c r="HW1799" s="4"/>
      <c r="HX1799" s="6"/>
      <c r="HY1799" s="5"/>
      <c r="HZ1799" s="5"/>
      <c r="IA1799" s="4"/>
      <c r="IB1799" s="6"/>
      <c r="IC1799" s="4"/>
      <c r="ID1799" s="6"/>
      <c r="IE1799" s="5"/>
      <c r="IF1799" s="5"/>
      <c r="IG1799" s="4"/>
      <c r="IH1799" s="6"/>
      <c r="II1799" s="4"/>
      <c r="IJ1799" s="6"/>
      <c r="IK1799" s="5"/>
      <c r="IL1799" s="5"/>
      <c r="IM1799" s="4"/>
      <c r="IN1799" s="6"/>
      <c r="IO1799" s="4"/>
      <c r="IP1799" s="6"/>
      <c r="IQ1799" s="5"/>
      <c r="IR1799" s="5"/>
      <c r="IS1799" s="4"/>
      <c r="IT1799" s="6"/>
      <c r="IU1799" s="4"/>
      <c r="IV1799" s="6"/>
      <c r="IW1799" s="5"/>
      <c r="IX1799" s="5"/>
      <c r="IY1799" s="4"/>
      <c r="IZ1799" s="6"/>
      <c r="JA1799" s="4"/>
      <c r="JB1799" s="6"/>
      <c r="JC1799" s="5"/>
      <c r="JD1799" s="5"/>
      <c r="JE1799" s="4"/>
      <c r="JF1799" s="6"/>
      <c r="JG1799" s="4"/>
      <c r="JH1799" s="6"/>
      <c r="JI1799" s="5"/>
      <c r="JJ1799" s="5"/>
      <c r="JK1799" s="4"/>
      <c r="JL1799" s="6"/>
      <c r="JM1799" s="4"/>
      <c r="JN1799" s="6"/>
      <c r="JO1799" s="5"/>
      <c r="JP1799" s="5"/>
      <c r="JQ1799" s="4"/>
      <c r="JR1799" s="6"/>
      <c r="JS1799" s="4"/>
      <c r="JT1799" s="6"/>
      <c r="JU1799" s="5"/>
      <c r="JV1799" s="5"/>
      <c r="JW1799" s="4"/>
      <c r="JX1799" s="6"/>
      <c r="JY1799" s="4"/>
      <c r="JZ1799" s="6"/>
      <c r="KA1799" s="5"/>
      <c r="KB1799" s="5"/>
      <c r="KC1799" s="4"/>
      <c r="KD1799" s="6"/>
      <c r="KE1799" s="4"/>
      <c r="KF1799" s="6"/>
      <c r="KG1799" s="5"/>
      <c r="KH1799" s="5"/>
      <c r="KI1799" s="4"/>
      <c r="KJ1799" s="6"/>
      <c r="KK1799" s="4"/>
      <c r="KL1799" s="6"/>
      <c r="KM1799" s="5"/>
      <c r="KN1799" s="5"/>
    </row>
    <row r="1800">
      <c r="A1800" s="3" t="s">
        <v>85</v>
      </c>
      <c r="B1800" s="3" t="s">
        <v>1175</v>
      </c>
      <c r="C1800" s="3" t="s">
        <v>87</v>
      </c>
      <c r="D1800" s="3" t="s">
        <v>712</v>
      </c>
      <c r="E1800" s="3" t="s">
        <v>1186</v>
      </c>
      <c r="F1800" s="3" t="s">
        <v>104</v>
      </c>
      <c r="G1800" s="3" t="s">
        <v>104</v>
      </c>
      <c r="H1800" s="3" t="s">
        <v>104</v>
      </c>
      <c r="I1800" s="3" t="s">
        <v>1339</v>
      </c>
      <c r="J1800" s="3" t="s">
        <v>104</v>
      </c>
      <c r="K1800" s="4"/>
      <c r="L1800" s="4">
        <f>=ROUNDDOWN({0},0)</f>
      </c>
      <c r="M1800" s="4"/>
      <c r="N1800" s="5"/>
      <c r="O1800" s="4"/>
      <c r="P1800" s="4">
        <f>=ROUNDDOWN({0},0)</f>
      </c>
      <c r="Q1800" s="4"/>
      <c r="R1800" s="5"/>
      <c r="S1800" s="4"/>
      <c r="T1800" s="6"/>
      <c r="U1800" s="4"/>
      <c r="V1800" s="6"/>
      <c r="W1800" s="5"/>
      <c r="X1800" s="5"/>
      <c r="Y1800" s="4"/>
      <c r="Z1800" s="6"/>
      <c r="AA1800" s="4"/>
      <c r="AB1800" s="6"/>
      <c r="AC1800" s="5"/>
      <c r="AD1800" s="5"/>
      <c r="AE1800" s="4"/>
      <c r="AF1800" s="6"/>
      <c r="AG1800" s="4"/>
      <c r="AH1800" s="6"/>
      <c r="AI1800" s="5"/>
      <c r="AJ1800" s="5"/>
      <c r="AK1800" s="4"/>
      <c r="AL1800" s="6"/>
      <c r="AM1800" s="4"/>
      <c r="AN1800" s="6"/>
      <c r="AO1800" s="5"/>
      <c r="AP1800" s="5"/>
      <c r="AQ1800" s="4"/>
      <c r="AR1800" s="6"/>
      <c r="AS1800" s="4"/>
      <c r="AT1800" s="6"/>
      <c r="AU1800" s="5"/>
      <c r="AV1800" s="5"/>
      <c r="AW1800" s="4"/>
      <c r="AX1800" s="6"/>
      <c r="AY1800" s="4"/>
      <c r="AZ1800" s="6"/>
      <c r="BA1800" s="5"/>
      <c r="BB1800" s="5"/>
      <c r="BC1800" s="4"/>
      <c r="BD1800" s="6"/>
      <c r="BE1800" s="4"/>
      <c r="BF1800" s="6"/>
      <c r="BG1800" s="5"/>
      <c r="BH1800" s="5"/>
      <c r="BI1800" s="4"/>
      <c r="BJ1800" s="6"/>
      <c r="BK1800" s="4"/>
      <c r="BL1800" s="6"/>
      <c r="BM1800" s="5"/>
      <c r="BN1800" s="5"/>
      <c r="BO1800" s="4"/>
      <c r="BP1800" s="6"/>
      <c r="BQ1800" s="4"/>
      <c r="BR1800" s="6"/>
      <c r="BS1800" s="5"/>
      <c r="BT1800" s="5"/>
      <c r="BU1800" s="4"/>
      <c r="BV1800" s="6"/>
      <c r="BW1800" s="4"/>
      <c r="BX1800" s="6"/>
      <c r="BY1800" s="5"/>
      <c r="BZ1800" s="5"/>
      <c r="CA1800" s="4"/>
      <c r="CB1800" s="6"/>
      <c r="CC1800" s="4"/>
      <c r="CD1800" s="6"/>
      <c r="CE1800" s="5"/>
      <c r="CF1800" s="5"/>
      <c r="CG1800" s="4"/>
      <c r="CH1800" s="6"/>
      <c r="CI1800" s="4"/>
      <c r="CJ1800" s="6"/>
      <c r="CK1800" s="5"/>
      <c r="CL1800" s="5"/>
      <c r="CM1800" s="4"/>
      <c r="CN1800" s="6"/>
      <c r="CO1800" s="4"/>
      <c r="CP1800" s="6"/>
      <c r="CQ1800" s="5"/>
      <c r="CR1800" s="5"/>
      <c r="CS1800" s="4"/>
      <c r="CT1800" s="6"/>
      <c r="CU1800" s="4"/>
      <c r="CV1800" s="6"/>
      <c r="CW1800" s="5"/>
      <c r="CX1800" s="5"/>
      <c r="CY1800" s="4"/>
      <c r="CZ1800" s="6"/>
      <c r="DA1800" s="4"/>
      <c r="DB1800" s="6"/>
      <c r="DC1800" s="5"/>
      <c r="DD1800" s="5"/>
      <c r="DE1800" s="4"/>
      <c r="DF1800" s="6"/>
      <c r="DG1800" s="4"/>
      <c r="DH1800" s="6"/>
      <c r="DI1800" s="5"/>
      <c r="DJ1800" s="5"/>
      <c r="DK1800" s="4"/>
      <c r="DL1800" s="6"/>
      <c r="DM1800" s="4"/>
      <c r="DN1800" s="6"/>
      <c r="DO1800" s="5"/>
      <c r="DP1800" s="5"/>
      <c r="DQ1800" s="4"/>
      <c r="DR1800" s="6"/>
      <c r="DS1800" s="4"/>
      <c r="DT1800" s="6"/>
      <c r="DU1800" s="5"/>
      <c r="DV1800" s="5"/>
      <c r="DW1800" s="4"/>
      <c r="DX1800" s="6"/>
      <c r="DY1800" s="4"/>
      <c r="DZ1800" s="6"/>
      <c r="EA1800" s="5"/>
      <c r="EB1800" s="5"/>
      <c r="EC1800" s="4"/>
      <c r="ED1800" s="6"/>
      <c r="EE1800" s="4"/>
      <c r="EF1800" s="6"/>
      <c r="EG1800" s="5"/>
      <c r="EH1800" s="5"/>
      <c r="EI1800" s="4"/>
      <c r="EJ1800" s="6"/>
      <c r="EK1800" s="4"/>
      <c r="EL1800" s="6"/>
      <c r="EM1800" s="5"/>
      <c r="EN1800" s="5"/>
      <c r="EO1800" s="4"/>
      <c r="EP1800" s="6"/>
      <c r="EQ1800" s="4"/>
      <c r="ER1800" s="6"/>
      <c r="ES1800" s="5"/>
      <c r="ET1800" s="5"/>
      <c r="EU1800" s="4"/>
      <c r="EV1800" s="6"/>
      <c r="EW1800" s="4"/>
      <c r="EX1800" s="6"/>
      <c r="EY1800" s="5"/>
      <c r="EZ1800" s="5"/>
      <c r="FA1800" s="4"/>
      <c r="FB1800" s="6"/>
      <c r="FC1800" s="4"/>
      <c r="FD1800" s="6"/>
      <c r="FE1800" s="5"/>
      <c r="FF1800" s="5"/>
      <c r="FG1800" s="4"/>
      <c r="FH1800" s="6"/>
      <c r="FI1800" s="4"/>
      <c r="FJ1800" s="6"/>
      <c r="FK1800" s="5"/>
      <c r="FL1800" s="5"/>
      <c r="FM1800" s="4"/>
      <c r="FN1800" s="6"/>
      <c r="FO1800" s="4"/>
      <c r="FP1800" s="6"/>
      <c r="FQ1800" s="5"/>
      <c r="FR1800" s="5"/>
      <c r="FS1800" s="4"/>
      <c r="FT1800" s="6"/>
      <c r="FU1800" s="4"/>
      <c r="FV1800" s="6"/>
      <c r="FW1800" s="5"/>
      <c r="FX1800" s="5"/>
      <c r="FY1800" s="4"/>
      <c r="FZ1800" s="6"/>
      <c r="GA1800" s="4"/>
      <c r="GB1800" s="6"/>
      <c r="GC1800" s="5"/>
      <c r="GD1800" s="5"/>
      <c r="GE1800" s="4"/>
      <c r="GF1800" s="6"/>
      <c r="GG1800" s="4"/>
      <c r="GH1800" s="6"/>
      <c r="GI1800" s="5"/>
      <c r="GJ1800" s="5"/>
      <c r="GK1800" s="4"/>
      <c r="GL1800" s="6"/>
      <c r="GM1800" s="4"/>
      <c r="GN1800" s="6"/>
      <c r="GO1800" s="5"/>
      <c r="GP1800" s="5"/>
      <c r="GQ1800" s="4"/>
      <c r="GR1800" s="6"/>
      <c r="GS1800" s="4"/>
      <c r="GT1800" s="6"/>
      <c r="GU1800" s="5"/>
      <c r="GV1800" s="5"/>
      <c r="GW1800" s="4"/>
      <c r="GX1800" s="6"/>
      <c r="GY1800" s="4"/>
      <c r="GZ1800" s="6"/>
      <c r="HA1800" s="5"/>
      <c r="HB1800" s="5"/>
      <c r="HC1800" s="4"/>
      <c r="HD1800" s="6"/>
      <c r="HE1800" s="4"/>
      <c r="HF1800" s="6"/>
      <c r="HG1800" s="5"/>
      <c r="HH1800" s="5"/>
      <c r="HI1800" s="4"/>
      <c r="HJ1800" s="6"/>
      <c r="HK1800" s="4"/>
      <c r="HL1800" s="6"/>
      <c r="HM1800" s="5"/>
      <c r="HN1800" s="5"/>
      <c r="HO1800" s="4"/>
      <c r="HP1800" s="6"/>
      <c r="HQ1800" s="4"/>
      <c r="HR1800" s="6"/>
      <c r="HS1800" s="5"/>
      <c r="HT1800" s="5"/>
      <c r="HU1800" s="4"/>
      <c r="HV1800" s="6"/>
      <c r="HW1800" s="4"/>
      <c r="HX1800" s="6"/>
      <c r="HY1800" s="5"/>
      <c r="HZ1800" s="5"/>
      <c r="IA1800" s="4"/>
      <c r="IB1800" s="6"/>
      <c r="IC1800" s="4"/>
      <c r="ID1800" s="6"/>
      <c r="IE1800" s="5"/>
      <c r="IF1800" s="5"/>
      <c r="IG1800" s="4"/>
      <c r="IH1800" s="6"/>
      <c r="II1800" s="4"/>
      <c r="IJ1800" s="6"/>
      <c r="IK1800" s="5"/>
      <c r="IL1800" s="5"/>
      <c r="IM1800" s="4"/>
      <c r="IN1800" s="6"/>
      <c r="IO1800" s="4"/>
      <c r="IP1800" s="6"/>
      <c r="IQ1800" s="5"/>
      <c r="IR1800" s="5"/>
      <c r="IS1800" s="4"/>
      <c r="IT1800" s="6"/>
      <c r="IU1800" s="4"/>
      <c r="IV1800" s="6"/>
      <c r="IW1800" s="5"/>
      <c r="IX1800" s="5"/>
      <c r="IY1800" s="4"/>
      <c r="IZ1800" s="6"/>
      <c r="JA1800" s="4"/>
      <c r="JB1800" s="6"/>
      <c r="JC1800" s="5"/>
      <c r="JD1800" s="5"/>
      <c r="JE1800" s="4"/>
      <c r="JF1800" s="6"/>
      <c r="JG1800" s="4"/>
      <c r="JH1800" s="6"/>
      <c r="JI1800" s="5"/>
      <c r="JJ1800" s="5"/>
      <c r="JK1800" s="4"/>
      <c r="JL1800" s="6"/>
      <c r="JM1800" s="4"/>
      <c r="JN1800" s="6"/>
      <c r="JO1800" s="5"/>
      <c r="JP1800" s="5"/>
      <c r="JQ1800" s="4"/>
      <c r="JR1800" s="6"/>
      <c r="JS1800" s="4"/>
      <c r="JT1800" s="6"/>
      <c r="JU1800" s="5"/>
      <c r="JV1800" s="5"/>
      <c r="JW1800" s="4"/>
      <c r="JX1800" s="6"/>
      <c r="JY1800" s="4"/>
      <c r="JZ1800" s="6"/>
      <c r="KA1800" s="5"/>
      <c r="KB1800" s="5"/>
      <c r="KC1800" s="4"/>
      <c r="KD1800" s="6"/>
      <c r="KE1800" s="4"/>
      <c r="KF1800" s="6"/>
      <c r="KG1800" s="5"/>
      <c r="KH1800" s="5"/>
      <c r="KI1800" s="4"/>
      <c r="KJ1800" s="6"/>
      <c r="KK1800" s="4"/>
      <c r="KL1800" s="6"/>
      <c r="KM1800" s="5"/>
      <c r="KN1800" s="5"/>
    </row>
    <row r="1801">
      <c r="A1801" s="3" t="s">
        <v>85</v>
      </c>
      <c r="B1801" s="3" t="s">
        <v>1175</v>
      </c>
      <c r="C1801" s="3" t="s">
        <v>87</v>
      </c>
      <c r="D1801" s="3" t="s">
        <v>712</v>
      </c>
      <c r="E1801" s="3" t="s">
        <v>1191</v>
      </c>
      <c r="F1801" s="3" t="s">
        <v>104</v>
      </c>
      <c r="G1801" s="3" t="s">
        <v>104</v>
      </c>
      <c r="H1801" s="3" t="s">
        <v>104</v>
      </c>
      <c r="I1801" s="3" t="s">
        <v>1339</v>
      </c>
      <c r="J1801" s="3" t="s">
        <v>104</v>
      </c>
      <c r="K1801" s="4"/>
      <c r="L1801" s="4">
        <f>=ROUNDDOWN({0},0)</f>
      </c>
      <c r="M1801" s="4"/>
      <c r="N1801" s="5"/>
      <c r="O1801" s="4"/>
      <c r="P1801" s="4">
        <f>=ROUNDDOWN({0},0)</f>
      </c>
      <c r="Q1801" s="4"/>
      <c r="R1801" s="5"/>
      <c r="S1801" s="4"/>
      <c r="T1801" s="6"/>
      <c r="U1801" s="4"/>
      <c r="V1801" s="6"/>
      <c r="W1801" s="5"/>
      <c r="X1801" s="5"/>
      <c r="Y1801" s="4"/>
      <c r="Z1801" s="6"/>
      <c r="AA1801" s="4"/>
      <c r="AB1801" s="6"/>
      <c r="AC1801" s="5"/>
      <c r="AD1801" s="5"/>
      <c r="AE1801" s="4"/>
      <c r="AF1801" s="6"/>
      <c r="AG1801" s="4"/>
      <c r="AH1801" s="6"/>
      <c r="AI1801" s="5"/>
      <c r="AJ1801" s="5"/>
      <c r="AK1801" s="4"/>
      <c r="AL1801" s="6"/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  <c r="AW1801" s="4"/>
      <c r="AX1801" s="6"/>
      <c r="AY1801" s="4"/>
      <c r="AZ1801" s="6"/>
      <c r="BA1801" s="5"/>
      <c r="BB1801" s="5"/>
      <c r="BC1801" s="4"/>
      <c r="BD1801" s="6"/>
      <c r="BE1801" s="4"/>
      <c r="BF1801" s="6"/>
      <c r="BG1801" s="5"/>
      <c r="BH1801" s="5"/>
      <c r="BI1801" s="4"/>
      <c r="BJ1801" s="6"/>
      <c r="BK1801" s="4"/>
      <c r="BL1801" s="6"/>
      <c r="BM1801" s="5"/>
      <c r="BN1801" s="5"/>
      <c r="BO1801" s="4"/>
      <c r="BP1801" s="6"/>
      <c r="BQ1801" s="4"/>
      <c r="BR1801" s="6"/>
      <c r="BS1801" s="5"/>
      <c r="BT1801" s="5"/>
      <c r="BU1801" s="4"/>
      <c r="BV1801" s="6"/>
      <c r="BW1801" s="4"/>
      <c r="BX1801" s="6"/>
      <c r="BY1801" s="5"/>
      <c r="BZ1801" s="5"/>
      <c r="CA1801" s="4"/>
      <c r="CB1801" s="6"/>
      <c r="CC1801" s="4"/>
      <c r="CD1801" s="6"/>
      <c r="CE1801" s="5"/>
      <c r="CF1801" s="5"/>
      <c r="CG1801" s="4"/>
      <c r="CH1801" s="6"/>
      <c r="CI1801" s="4"/>
      <c r="CJ1801" s="6"/>
      <c r="CK1801" s="5"/>
      <c r="CL1801" s="5"/>
      <c r="CM1801" s="4"/>
      <c r="CN1801" s="6"/>
      <c r="CO1801" s="4"/>
      <c r="CP1801" s="6"/>
      <c r="CQ1801" s="5"/>
      <c r="CR1801" s="5"/>
      <c r="CS1801" s="4"/>
      <c r="CT1801" s="6"/>
      <c r="CU1801" s="4"/>
      <c r="CV1801" s="6"/>
      <c r="CW1801" s="5"/>
      <c r="CX1801" s="5"/>
      <c r="CY1801" s="4"/>
      <c r="CZ1801" s="6"/>
      <c r="DA1801" s="4"/>
      <c r="DB1801" s="6"/>
      <c r="DC1801" s="5"/>
      <c r="DD1801" s="5"/>
      <c r="DE1801" s="4"/>
      <c r="DF1801" s="6"/>
      <c r="DG1801" s="4"/>
      <c r="DH1801" s="6"/>
      <c r="DI1801" s="5"/>
      <c r="DJ1801" s="5"/>
      <c r="DK1801" s="4"/>
      <c r="DL1801" s="6"/>
      <c r="DM1801" s="4"/>
      <c r="DN1801" s="6"/>
      <c r="DO1801" s="5"/>
      <c r="DP1801" s="5"/>
      <c r="DQ1801" s="4"/>
      <c r="DR1801" s="6"/>
      <c r="DS1801" s="4"/>
      <c r="DT1801" s="6"/>
      <c r="DU1801" s="5"/>
      <c r="DV1801" s="5"/>
      <c r="DW1801" s="4"/>
      <c r="DX1801" s="6"/>
      <c r="DY1801" s="4"/>
      <c r="DZ1801" s="6"/>
      <c r="EA1801" s="5"/>
      <c r="EB1801" s="5"/>
      <c r="EC1801" s="4"/>
      <c r="ED1801" s="6"/>
      <c r="EE1801" s="4"/>
      <c r="EF1801" s="6"/>
      <c r="EG1801" s="5"/>
      <c r="EH1801" s="5"/>
      <c r="EI1801" s="4"/>
      <c r="EJ1801" s="6"/>
      <c r="EK1801" s="4"/>
      <c r="EL1801" s="6"/>
      <c r="EM1801" s="5"/>
      <c r="EN1801" s="5"/>
      <c r="EO1801" s="4"/>
      <c r="EP1801" s="6"/>
      <c r="EQ1801" s="4"/>
      <c r="ER1801" s="6"/>
      <c r="ES1801" s="5"/>
      <c r="ET1801" s="5"/>
      <c r="EU1801" s="4"/>
      <c r="EV1801" s="6"/>
      <c r="EW1801" s="4"/>
      <c r="EX1801" s="6"/>
      <c r="EY1801" s="5"/>
      <c r="EZ1801" s="5"/>
      <c r="FA1801" s="4"/>
      <c r="FB1801" s="6"/>
      <c r="FC1801" s="4"/>
      <c r="FD1801" s="6"/>
      <c r="FE1801" s="5"/>
      <c r="FF1801" s="5"/>
      <c r="FG1801" s="4"/>
      <c r="FH1801" s="6"/>
      <c r="FI1801" s="4"/>
      <c r="FJ1801" s="6"/>
      <c r="FK1801" s="5"/>
      <c r="FL1801" s="5"/>
      <c r="FM1801" s="4"/>
      <c r="FN1801" s="6"/>
      <c r="FO1801" s="4"/>
      <c r="FP1801" s="6"/>
      <c r="FQ1801" s="5"/>
      <c r="FR1801" s="5"/>
      <c r="FS1801" s="4"/>
      <c r="FT1801" s="6"/>
      <c r="FU1801" s="4"/>
      <c r="FV1801" s="6"/>
      <c r="FW1801" s="5"/>
      <c r="FX1801" s="5"/>
      <c r="FY1801" s="4"/>
      <c r="FZ1801" s="6"/>
      <c r="GA1801" s="4"/>
      <c r="GB1801" s="6"/>
      <c r="GC1801" s="5"/>
      <c r="GD1801" s="5"/>
      <c r="GE1801" s="4"/>
      <c r="GF1801" s="6"/>
      <c r="GG1801" s="4"/>
      <c r="GH1801" s="6"/>
      <c r="GI1801" s="5"/>
      <c r="GJ1801" s="5"/>
      <c r="GK1801" s="4"/>
      <c r="GL1801" s="6"/>
      <c r="GM1801" s="4"/>
      <c r="GN1801" s="6"/>
      <c r="GO1801" s="5"/>
      <c r="GP1801" s="5"/>
      <c r="GQ1801" s="4"/>
      <c r="GR1801" s="6"/>
      <c r="GS1801" s="4"/>
      <c r="GT1801" s="6"/>
      <c r="GU1801" s="5"/>
      <c r="GV1801" s="5"/>
      <c r="GW1801" s="4"/>
      <c r="GX1801" s="6"/>
      <c r="GY1801" s="4"/>
      <c r="GZ1801" s="6"/>
      <c r="HA1801" s="5"/>
      <c r="HB1801" s="5"/>
      <c r="HC1801" s="4"/>
      <c r="HD1801" s="6"/>
      <c r="HE1801" s="4"/>
      <c r="HF1801" s="6"/>
      <c r="HG1801" s="5"/>
      <c r="HH1801" s="5"/>
      <c r="HI1801" s="4"/>
      <c r="HJ1801" s="6"/>
      <c r="HK1801" s="4"/>
      <c r="HL1801" s="6"/>
      <c r="HM1801" s="5"/>
      <c r="HN1801" s="5"/>
      <c r="HO1801" s="4"/>
      <c r="HP1801" s="6"/>
      <c r="HQ1801" s="4"/>
      <c r="HR1801" s="6"/>
      <c r="HS1801" s="5"/>
      <c r="HT1801" s="5"/>
      <c r="HU1801" s="4"/>
      <c r="HV1801" s="6"/>
      <c r="HW1801" s="4"/>
      <c r="HX1801" s="6"/>
      <c r="HY1801" s="5"/>
      <c r="HZ1801" s="5"/>
      <c r="IA1801" s="4"/>
      <c r="IB1801" s="6"/>
      <c r="IC1801" s="4"/>
      <c r="ID1801" s="6"/>
      <c r="IE1801" s="5"/>
      <c r="IF1801" s="5"/>
      <c r="IG1801" s="4"/>
      <c r="IH1801" s="6"/>
      <c r="II1801" s="4"/>
      <c r="IJ1801" s="6"/>
      <c r="IK1801" s="5"/>
      <c r="IL1801" s="5"/>
      <c r="IM1801" s="4"/>
      <c r="IN1801" s="6"/>
      <c r="IO1801" s="4"/>
      <c r="IP1801" s="6"/>
      <c r="IQ1801" s="5"/>
      <c r="IR1801" s="5"/>
      <c r="IS1801" s="4"/>
      <c r="IT1801" s="6"/>
      <c r="IU1801" s="4"/>
      <c r="IV1801" s="6"/>
      <c r="IW1801" s="5"/>
      <c r="IX1801" s="5"/>
      <c r="IY1801" s="4"/>
      <c r="IZ1801" s="6"/>
      <c r="JA1801" s="4"/>
      <c r="JB1801" s="6"/>
      <c r="JC1801" s="5"/>
      <c r="JD1801" s="5"/>
      <c r="JE1801" s="4"/>
      <c r="JF1801" s="6"/>
      <c r="JG1801" s="4"/>
      <c r="JH1801" s="6"/>
      <c r="JI1801" s="5"/>
      <c r="JJ1801" s="5"/>
      <c r="JK1801" s="4"/>
      <c r="JL1801" s="6"/>
      <c r="JM1801" s="4"/>
      <c r="JN1801" s="6"/>
      <c r="JO1801" s="5"/>
      <c r="JP1801" s="5"/>
      <c r="JQ1801" s="4"/>
      <c r="JR1801" s="6"/>
      <c r="JS1801" s="4"/>
      <c r="JT1801" s="6"/>
      <c r="JU1801" s="5"/>
      <c r="JV1801" s="5"/>
      <c r="JW1801" s="4"/>
      <c r="JX1801" s="6"/>
      <c r="JY1801" s="4"/>
      <c r="JZ1801" s="6"/>
      <c r="KA1801" s="5"/>
      <c r="KB1801" s="5"/>
      <c r="KC1801" s="4"/>
      <c r="KD1801" s="6"/>
      <c r="KE1801" s="4"/>
      <c r="KF1801" s="6"/>
      <c r="KG1801" s="5"/>
      <c r="KH1801" s="5"/>
      <c r="KI1801" s="4"/>
      <c r="KJ1801" s="6"/>
      <c r="KK1801" s="4"/>
      <c r="KL1801" s="6"/>
      <c r="KM1801" s="5"/>
      <c r="KN1801" s="5"/>
    </row>
    <row r="1802">
      <c r="A1802" s="3" t="s">
        <v>85</v>
      </c>
      <c r="B1802" s="3" t="s">
        <v>1175</v>
      </c>
      <c r="C1802" s="3" t="s">
        <v>87</v>
      </c>
      <c r="D1802" s="3" t="s">
        <v>712</v>
      </c>
      <c r="E1802" s="3" t="s">
        <v>988</v>
      </c>
      <c r="F1802" s="3" t="s">
        <v>104</v>
      </c>
      <c r="G1802" s="3" t="s">
        <v>104</v>
      </c>
      <c r="H1802" s="3" t="s">
        <v>104</v>
      </c>
      <c r="I1802" s="3" t="s">
        <v>1648</v>
      </c>
      <c r="J1802" s="3" t="s">
        <v>104</v>
      </c>
      <c r="K1802" s="4"/>
      <c r="L1802" s="4">
        <f>=ROUNDDOWN({0},0)</f>
      </c>
      <c r="M1802" s="4"/>
      <c r="N1802" s="5"/>
      <c r="O1802" s="4"/>
      <c r="P1802" s="4">
        <f>=ROUNDDOWN({0},0)</f>
      </c>
      <c r="Q1802" s="4"/>
      <c r="R1802" s="5"/>
      <c r="S1802" s="4"/>
      <c r="T1802" s="6"/>
      <c r="U1802" s="4"/>
      <c r="V1802" s="6"/>
      <c r="W1802" s="5"/>
      <c r="X1802" s="5"/>
      <c r="Y1802" s="4"/>
      <c r="Z1802" s="6"/>
      <c r="AA1802" s="4"/>
      <c r="AB1802" s="6"/>
      <c r="AC1802" s="5"/>
      <c r="AD1802" s="5"/>
      <c r="AE1802" s="4"/>
      <c r="AF1802" s="6"/>
      <c r="AG1802" s="4"/>
      <c r="AH1802" s="6"/>
      <c r="AI1802" s="5"/>
      <c r="AJ1802" s="5"/>
      <c r="AK1802" s="4"/>
      <c r="AL1802" s="6"/>
      <c r="AM1802" s="4"/>
      <c r="AN1802" s="6"/>
      <c r="AO1802" s="5"/>
      <c r="AP1802" s="5"/>
      <c r="AQ1802" s="4"/>
      <c r="AR1802" s="6"/>
      <c r="AS1802" s="4"/>
      <c r="AT1802" s="6"/>
      <c r="AU1802" s="5"/>
      <c r="AV1802" s="5"/>
      <c r="AW1802" s="4"/>
      <c r="AX1802" s="6"/>
      <c r="AY1802" s="4"/>
      <c r="AZ1802" s="6"/>
      <c r="BA1802" s="5"/>
      <c r="BB1802" s="5"/>
      <c r="BC1802" s="4"/>
      <c r="BD1802" s="6"/>
      <c r="BE1802" s="4"/>
      <c r="BF1802" s="6"/>
      <c r="BG1802" s="5"/>
      <c r="BH1802" s="5"/>
      <c r="BI1802" s="4"/>
      <c r="BJ1802" s="6"/>
      <c r="BK1802" s="4"/>
      <c r="BL1802" s="6"/>
      <c r="BM1802" s="5"/>
      <c r="BN1802" s="5"/>
      <c r="BO1802" s="4"/>
      <c r="BP1802" s="6"/>
      <c r="BQ1802" s="4"/>
      <c r="BR1802" s="6"/>
      <c r="BS1802" s="5"/>
      <c r="BT1802" s="5"/>
      <c r="BU1802" s="4"/>
      <c r="BV1802" s="6"/>
      <c r="BW1802" s="4"/>
      <c r="BX1802" s="6"/>
      <c r="BY1802" s="5"/>
      <c r="BZ1802" s="5"/>
      <c r="CA1802" s="4"/>
      <c r="CB1802" s="6"/>
      <c r="CC1802" s="4"/>
      <c r="CD1802" s="6"/>
      <c r="CE1802" s="5"/>
      <c r="CF1802" s="5"/>
      <c r="CG1802" s="4"/>
      <c r="CH1802" s="6"/>
      <c r="CI1802" s="4"/>
      <c r="CJ1802" s="6"/>
      <c r="CK1802" s="5"/>
      <c r="CL1802" s="5"/>
      <c r="CM1802" s="4"/>
      <c r="CN1802" s="6"/>
      <c r="CO1802" s="4"/>
      <c r="CP1802" s="6"/>
      <c r="CQ1802" s="5"/>
      <c r="CR1802" s="5"/>
      <c r="CS1802" s="4"/>
      <c r="CT1802" s="6"/>
      <c r="CU1802" s="4"/>
      <c r="CV1802" s="6"/>
      <c r="CW1802" s="5"/>
      <c r="CX1802" s="5"/>
      <c r="CY1802" s="4"/>
      <c r="CZ1802" s="6"/>
      <c r="DA1802" s="4"/>
      <c r="DB1802" s="6"/>
      <c r="DC1802" s="5"/>
      <c r="DD1802" s="5"/>
      <c r="DE1802" s="4"/>
      <c r="DF1802" s="6"/>
      <c r="DG1802" s="4"/>
      <c r="DH1802" s="6"/>
      <c r="DI1802" s="5"/>
      <c r="DJ1802" s="5"/>
      <c r="DK1802" s="4"/>
      <c r="DL1802" s="6"/>
      <c r="DM1802" s="4"/>
      <c r="DN1802" s="6"/>
      <c r="DO1802" s="5"/>
      <c r="DP1802" s="5"/>
      <c r="DQ1802" s="4"/>
      <c r="DR1802" s="6"/>
      <c r="DS1802" s="4"/>
      <c r="DT1802" s="6"/>
      <c r="DU1802" s="5"/>
      <c r="DV1802" s="5"/>
      <c r="DW1802" s="4"/>
      <c r="DX1802" s="6"/>
      <c r="DY1802" s="4"/>
      <c r="DZ1802" s="6"/>
      <c r="EA1802" s="5"/>
      <c r="EB1802" s="5"/>
      <c r="EC1802" s="4"/>
      <c r="ED1802" s="6"/>
      <c r="EE1802" s="4"/>
      <c r="EF1802" s="6"/>
      <c r="EG1802" s="5"/>
      <c r="EH1802" s="5"/>
      <c r="EI1802" s="4"/>
      <c r="EJ1802" s="6"/>
      <c r="EK1802" s="4"/>
      <c r="EL1802" s="6"/>
      <c r="EM1802" s="5"/>
      <c r="EN1802" s="5"/>
      <c r="EO1802" s="4"/>
      <c r="EP1802" s="6"/>
      <c r="EQ1802" s="4"/>
      <c r="ER1802" s="6"/>
      <c r="ES1802" s="5"/>
      <c r="ET1802" s="5"/>
      <c r="EU1802" s="4"/>
      <c r="EV1802" s="6"/>
      <c r="EW1802" s="4"/>
      <c r="EX1802" s="6"/>
      <c r="EY1802" s="5"/>
      <c r="EZ1802" s="5"/>
      <c r="FA1802" s="4"/>
      <c r="FB1802" s="6"/>
      <c r="FC1802" s="4"/>
      <c r="FD1802" s="6"/>
      <c r="FE1802" s="5"/>
      <c r="FF1802" s="5"/>
      <c r="FG1802" s="4"/>
      <c r="FH1802" s="6"/>
      <c r="FI1802" s="4"/>
      <c r="FJ1802" s="6"/>
      <c r="FK1802" s="5"/>
      <c r="FL1802" s="5"/>
      <c r="FM1802" s="4"/>
      <c r="FN1802" s="6"/>
      <c r="FO1802" s="4"/>
      <c r="FP1802" s="6"/>
      <c r="FQ1802" s="5"/>
      <c r="FR1802" s="5"/>
      <c r="FS1802" s="4"/>
      <c r="FT1802" s="6"/>
      <c r="FU1802" s="4"/>
      <c r="FV1802" s="6"/>
      <c r="FW1802" s="5"/>
      <c r="FX1802" s="5"/>
      <c r="FY1802" s="4"/>
      <c r="FZ1802" s="6"/>
      <c r="GA1802" s="4"/>
      <c r="GB1802" s="6"/>
      <c r="GC1802" s="5"/>
      <c r="GD1802" s="5"/>
      <c r="GE1802" s="4"/>
      <c r="GF1802" s="6"/>
      <c r="GG1802" s="4"/>
      <c r="GH1802" s="6"/>
      <c r="GI1802" s="5"/>
      <c r="GJ1802" s="5"/>
      <c r="GK1802" s="4"/>
      <c r="GL1802" s="6"/>
      <c r="GM1802" s="4"/>
      <c r="GN1802" s="6"/>
      <c r="GO1802" s="5"/>
      <c r="GP1802" s="5"/>
      <c r="GQ1802" s="4"/>
      <c r="GR1802" s="6"/>
      <c r="GS1802" s="4"/>
      <c r="GT1802" s="6"/>
      <c r="GU1802" s="5"/>
      <c r="GV1802" s="5"/>
      <c r="GW1802" s="4"/>
      <c r="GX1802" s="6"/>
      <c r="GY1802" s="4"/>
      <c r="GZ1802" s="6"/>
      <c r="HA1802" s="5"/>
      <c r="HB1802" s="5"/>
      <c r="HC1802" s="4"/>
      <c r="HD1802" s="6"/>
      <c r="HE1802" s="4"/>
      <c r="HF1802" s="6"/>
      <c r="HG1802" s="5"/>
      <c r="HH1802" s="5"/>
      <c r="HI1802" s="4"/>
      <c r="HJ1802" s="6"/>
      <c r="HK1802" s="4"/>
      <c r="HL1802" s="6"/>
      <c r="HM1802" s="5"/>
      <c r="HN1802" s="5"/>
      <c r="HO1802" s="4"/>
      <c r="HP1802" s="6"/>
      <c r="HQ1802" s="4"/>
      <c r="HR1802" s="6"/>
      <c r="HS1802" s="5"/>
      <c r="HT1802" s="5"/>
      <c r="HU1802" s="4"/>
      <c r="HV1802" s="6"/>
      <c r="HW1802" s="4"/>
      <c r="HX1802" s="6"/>
      <c r="HY1802" s="5"/>
      <c r="HZ1802" s="5"/>
      <c r="IA1802" s="4"/>
      <c r="IB1802" s="6"/>
      <c r="IC1802" s="4"/>
      <c r="ID1802" s="6"/>
      <c r="IE1802" s="5"/>
      <c r="IF1802" s="5"/>
      <c r="IG1802" s="4"/>
      <c r="IH1802" s="6"/>
      <c r="II1802" s="4"/>
      <c r="IJ1802" s="6"/>
      <c r="IK1802" s="5"/>
      <c r="IL1802" s="5"/>
      <c r="IM1802" s="4"/>
      <c r="IN1802" s="6"/>
      <c r="IO1802" s="4"/>
      <c r="IP1802" s="6"/>
      <c r="IQ1802" s="5"/>
      <c r="IR1802" s="5"/>
      <c r="IS1802" s="4"/>
      <c r="IT1802" s="6"/>
      <c r="IU1802" s="4"/>
      <c r="IV1802" s="6"/>
      <c r="IW1802" s="5"/>
      <c r="IX1802" s="5"/>
      <c r="IY1802" s="4"/>
      <c r="IZ1802" s="6"/>
      <c r="JA1802" s="4"/>
      <c r="JB1802" s="6"/>
      <c r="JC1802" s="5"/>
      <c r="JD1802" s="5"/>
      <c r="JE1802" s="4"/>
      <c r="JF1802" s="6"/>
      <c r="JG1802" s="4"/>
      <c r="JH1802" s="6"/>
      <c r="JI1802" s="5"/>
      <c r="JJ1802" s="5"/>
      <c r="JK1802" s="4"/>
      <c r="JL1802" s="6"/>
      <c r="JM1802" s="4"/>
      <c r="JN1802" s="6"/>
      <c r="JO1802" s="5"/>
      <c r="JP1802" s="5"/>
      <c r="JQ1802" s="4"/>
      <c r="JR1802" s="6"/>
      <c r="JS1802" s="4"/>
      <c r="JT1802" s="6"/>
      <c r="JU1802" s="5"/>
      <c r="JV1802" s="5"/>
      <c r="JW1802" s="4"/>
      <c r="JX1802" s="6"/>
      <c r="JY1802" s="4"/>
      <c r="JZ1802" s="6"/>
      <c r="KA1802" s="5"/>
      <c r="KB1802" s="5"/>
      <c r="KC1802" s="4"/>
      <c r="KD1802" s="6"/>
      <c r="KE1802" s="4"/>
      <c r="KF1802" s="6"/>
      <c r="KG1802" s="5"/>
      <c r="KH1802" s="5"/>
      <c r="KI1802" s="4"/>
      <c r="KJ1802" s="6"/>
      <c r="KK1802" s="4"/>
      <c r="KL1802" s="6"/>
      <c r="KM1802" s="5"/>
      <c r="KN1802" s="5"/>
    </row>
    <row r="1803">
      <c r="A1803" s="3" t="s">
        <v>85</v>
      </c>
      <c r="B1803" s="3" t="s">
        <v>1175</v>
      </c>
      <c r="C1803" s="3" t="s">
        <v>87</v>
      </c>
      <c r="D1803" s="3" t="s">
        <v>712</v>
      </c>
      <c r="E1803" s="3" t="s">
        <v>1018</v>
      </c>
      <c r="F1803" s="3" t="s">
        <v>104</v>
      </c>
      <c r="G1803" s="3" t="s">
        <v>104</v>
      </c>
      <c r="H1803" s="3" t="s">
        <v>104</v>
      </c>
      <c r="I1803" s="3" t="s">
        <v>1418</v>
      </c>
      <c r="J1803" s="3" t="s">
        <v>104</v>
      </c>
      <c r="K1803" s="4"/>
      <c r="L1803" s="4">
        <f>=ROUNDDOWN({0},0)</f>
      </c>
      <c r="M1803" s="4"/>
      <c r="N1803" s="5"/>
      <c r="O1803" s="4"/>
      <c r="P1803" s="4">
        <f>=ROUNDDOWN({0},0)</f>
      </c>
      <c r="Q1803" s="4"/>
      <c r="R1803" s="5"/>
      <c r="S1803" s="4"/>
      <c r="T1803" s="6"/>
      <c r="U1803" s="4"/>
      <c r="V1803" s="6"/>
      <c r="W1803" s="5"/>
      <c r="X1803" s="5"/>
      <c r="Y1803" s="4"/>
      <c r="Z1803" s="6"/>
      <c r="AA1803" s="4"/>
      <c r="AB1803" s="6"/>
      <c r="AC1803" s="5"/>
      <c r="AD1803" s="5"/>
      <c r="AE1803" s="4"/>
      <c r="AF1803" s="6"/>
      <c r="AG1803" s="4"/>
      <c r="AH1803" s="6"/>
      <c r="AI1803" s="5"/>
      <c r="AJ1803" s="5"/>
      <c r="AK1803" s="4"/>
      <c r="AL1803" s="6"/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  <c r="AW1803" s="4"/>
      <c r="AX1803" s="6"/>
      <c r="AY1803" s="4"/>
      <c r="AZ1803" s="6"/>
      <c r="BA1803" s="5"/>
      <c r="BB1803" s="5"/>
      <c r="BC1803" s="4"/>
      <c r="BD1803" s="6"/>
      <c r="BE1803" s="4"/>
      <c r="BF1803" s="6"/>
      <c r="BG1803" s="5"/>
      <c r="BH1803" s="5"/>
      <c r="BI1803" s="4"/>
      <c r="BJ1803" s="6"/>
      <c r="BK1803" s="4"/>
      <c r="BL1803" s="6"/>
      <c r="BM1803" s="5"/>
      <c r="BN1803" s="5"/>
      <c r="BO1803" s="4"/>
      <c r="BP1803" s="6"/>
      <c r="BQ1803" s="4"/>
      <c r="BR1803" s="6"/>
      <c r="BS1803" s="5"/>
      <c r="BT1803" s="5"/>
      <c r="BU1803" s="4"/>
      <c r="BV1803" s="6"/>
      <c r="BW1803" s="4"/>
      <c r="BX1803" s="6"/>
      <c r="BY1803" s="5"/>
      <c r="BZ1803" s="5"/>
      <c r="CA1803" s="4"/>
      <c r="CB1803" s="6"/>
      <c r="CC1803" s="4"/>
      <c r="CD1803" s="6"/>
      <c r="CE1803" s="5"/>
      <c r="CF1803" s="5"/>
      <c r="CG1803" s="4"/>
      <c r="CH1803" s="6"/>
      <c r="CI1803" s="4"/>
      <c r="CJ1803" s="6"/>
      <c r="CK1803" s="5"/>
      <c r="CL1803" s="5"/>
      <c r="CM1803" s="4"/>
      <c r="CN1803" s="6"/>
      <c r="CO1803" s="4"/>
      <c r="CP1803" s="6"/>
      <c r="CQ1803" s="5"/>
      <c r="CR1803" s="5"/>
      <c r="CS1803" s="4"/>
      <c r="CT1803" s="6"/>
      <c r="CU1803" s="4"/>
      <c r="CV1803" s="6"/>
      <c r="CW1803" s="5"/>
      <c r="CX1803" s="5"/>
      <c r="CY1803" s="4"/>
      <c r="CZ1803" s="6"/>
      <c r="DA1803" s="4"/>
      <c r="DB1803" s="6"/>
      <c r="DC1803" s="5"/>
      <c r="DD1803" s="5"/>
      <c r="DE1803" s="4"/>
      <c r="DF1803" s="6"/>
      <c r="DG1803" s="4"/>
      <c r="DH1803" s="6"/>
      <c r="DI1803" s="5"/>
      <c r="DJ1803" s="5"/>
      <c r="DK1803" s="4"/>
      <c r="DL1803" s="6"/>
      <c r="DM1803" s="4"/>
      <c r="DN1803" s="6"/>
      <c r="DO1803" s="5"/>
      <c r="DP1803" s="5"/>
      <c r="DQ1803" s="4"/>
      <c r="DR1803" s="6"/>
      <c r="DS1803" s="4"/>
      <c r="DT1803" s="6"/>
      <c r="DU1803" s="5"/>
      <c r="DV1803" s="5"/>
      <c r="DW1803" s="4"/>
      <c r="DX1803" s="6"/>
      <c r="DY1803" s="4"/>
      <c r="DZ1803" s="6"/>
      <c r="EA1803" s="5"/>
      <c r="EB1803" s="5"/>
      <c r="EC1803" s="4"/>
      <c r="ED1803" s="6"/>
      <c r="EE1803" s="4"/>
      <c r="EF1803" s="6"/>
      <c r="EG1803" s="5"/>
      <c r="EH1803" s="5"/>
      <c r="EI1803" s="4"/>
      <c r="EJ1803" s="6"/>
      <c r="EK1803" s="4"/>
      <c r="EL1803" s="6"/>
      <c r="EM1803" s="5"/>
      <c r="EN1803" s="5"/>
      <c r="EO1803" s="4"/>
      <c r="EP1803" s="6"/>
      <c r="EQ1803" s="4"/>
      <c r="ER1803" s="6"/>
      <c r="ES1803" s="5"/>
      <c r="ET1803" s="5"/>
      <c r="EU1803" s="4"/>
      <c r="EV1803" s="6"/>
      <c r="EW1803" s="4"/>
      <c r="EX1803" s="6"/>
      <c r="EY1803" s="5"/>
      <c r="EZ1803" s="5"/>
      <c r="FA1803" s="4"/>
      <c r="FB1803" s="6"/>
      <c r="FC1803" s="4"/>
      <c r="FD1803" s="6"/>
      <c r="FE1803" s="5"/>
      <c r="FF1803" s="5"/>
      <c r="FG1803" s="4"/>
      <c r="FH1803" s="6"/>
      <c r="FI1803" s="4"/>
      <c r="FJ1803" s="6"/>
      <c r="FK1803" s="5"/>
      <c r="FL1803" s="5"/>
      <c r="FM1803" s="4"/>
      <c r="FN1803" s="6"/>
      <c r="FO1803" s="4"/>
      <c r="FP1803" s="6"/>
      <c r="FQ1803" s="5"/>
      <c r="FR1803" s="5"/>
      <c r="FS1803" s="4"/>
      <c r="FT1803" s="6"/>
      <c r="FU1803" s="4"/>
      <c r="FV1803" s="6"/>
      <c r="FW1803" s="5"/>
      <c r="FX1803" s="5"/>
      <c r="FY1803" s="4"/>
      <c r="FZ1803" s="6"/>
      <c r="GA1803" s="4"/>
      <c r="GB1803" s="6"/>
      <c r="GC1803" s="5"/>
      <c r="GD1803" s="5"/>
      <c r="GE1803" s="4"/>
      <c r="GF1803" s="6"/>
      <c r="GG1803" s="4"/>
      <c r="GH1803" s="6"/>
      <c r="GI1803" s="5"/>
      <c r="GJ1803" s="5"/>
      <c r="GK1803" s="4"/>
      <c r="GL1803" s="6"/>
      <c r="GM1803" s="4"/>
      <c r="GN1803" s="6"/>
      <c r="GO1803" s="5"/>
      <c r="GP1803" s="5"/>
      <c r="GQ1803" s="4"/>
      <c r="GR1803" s="6"/>
      <c r="GS1803" s="4"/>
      <c r="GT1803" s="6"/>
      <c r="GU1803" s="5"/>
      <c r="GV1803" s="5"/>
      <c r="GW1803" s="4"/>
      <c r="GX1803" s="6"/>
      <c r="GY1803" s="4"/>
      <c r="GZ1803" s="6"/>
      <c r="HA1803" s="5"/>
      <c r="HB1803" s="5"/>
      <c r="HC1803" s="4"/>
      <c r="HD1803" s="6"/>
      <c r="HE1803" s="4"/>
      <c r="HF1803" s="6"/>
      <c r="HG1803" s="5"/>
      <c r="HH1803" s="5"/>
      <c r="HI1803" s="4"/>
      <c r="HJ1803" s="6"/>
      <c r="HK1803" s="4"/>
      <c r="HL1803" s="6"/>
      <c r="HM1803" s="5"/>
      <c r="HN1803" s="5"/>
      <c r="HO1803" s="4"/>
      <c r="HP1803" s="6"/>
      <c r="HQ1803" s="4"/>
      <c r="HR1803" s="6"/>
      <c r="HS1803" s="5"/>
      <c r="HT1803" s="5"/>
      <c r="HU1803" s="4"/>
      <c r="HV1803" s="6"/>
      <c r="HW1803" s="4"/>
      <c r="HX1803" s="6"/>
      <c r="HY1803" s="5"/>
      <c r="HZ1803" s="5"/>
      <c r="IA1803" s="4"/>
      <c r="IB1803" s="6"/>
      <c r="IC1803" s="4"/>
      <c r="ID1803" s="6"/>
      <c r="IE1803" s="5"/>
      <c r="IF1803" s="5"/>
      <c r="IG1803" s="4"/>
      <c r="IH1803" s="6"/>
      <c r="II1803" s="4"/>
      <c r="IJ1803" s="6"/>
      <c r="IK1803" s="5"/>
      <c r="IL1803" s="5"/>
      <c r="IM1803" s="4"/>
      <c r="IN1803" s="6"/>
      <c r="IO1803" s="4"/>
      <c r="IP1803" s="6"/>
      <c r="IQ1803" s="5"/>
      <c r="IR1803" s="5"/>
      <c r="IS1803" s="4"/>
      <c r="IT1803" s="6"/>
      <c r="IU1803" s="4"/>
      <c r="IV1803" s="6"/>
      <c r="IW1803" s="5"/>
      <c r="IX1803" s="5"/>
      <c r="IY1803" s="4"/>
      <c r="IZ1803" s="6"/>
      <c r="JA1803" s="4"/>
      <c r="JB1803" s="6"/>
      <c r="JC1803" s="5"/>
      <c r="JD1803" s="5"/>
      <c r="JE1803" s="4"/>
      <c r="JF1803" s="6"/>
      <c r="JG1803" s="4"/>
      <c r="JH1803" s="6"/>
      <c r="JI1803" s="5"/>
      <c r="JJ1803" s="5"/>
      <c r="JK1803" s="4"/>
      <c r="JL1803" s="6"/>
      <c r="JM1803" s="4"/>
      <c r="JN1803" s="6"/>
      <c r="JO1803" s="5"/>
      <c r="JP1803" s="5"/>
      <c r="JQ1803" s="4"/>
      <c r="JR1803" s="6"/>
      <c r="JS1803" s="4"/>
      <c r="JT1803" s="6"/>
      <c r="JU1803" s="5"/>
      <c r="JV1803" s="5"/>
      <c r="JW1803" s="4"/>
      <c r="JX1803" s="6"/>
      <c r="JY1803" s="4"/>
      <c r="JZ1803" s="6"/>
      <c r="KA1803" s="5"/>
      <c r="KB1803" s="5"/>
      <c r="KC1803" s="4"/>
      <c r="KD1803" s="6"/>
      <c r="KE1803" s="4"/>
      <c r="KF1803" s="6"/>
      <c r="KG1803" s="5"/>
      <c r="KH1803" s="5"/>
      <c r="KI1803" s="4"/>
      <c r="KJ1803" s="6"/>
      <c r="KK1803" s="4"/>
      <c r="KL1803" s="6"/>
      <c r="KM1803" s="5"/>
      <c r="KN1803" s="5"/>
    </row>
    <row r="1804">
      <c r="A1804" s="3" t="s">
        <v>85</v>
      </c>
      <c r="B1804" s="3" t="s">
        <v>1175</v>
      </c>
      <c r="C1804" s="3" t="s">
        <v>87</v>
      </c>
      <c r="D1804" s="3" t="s">
        <v>712</v>
      </c>
      <c r="E1804" s="3" t="s">
        <v>1201</v>
      </c>
      <c r="F1804" s="3" t="s">
        <v>104</v>
      </c>
      <c r="G1804" s="3" t="s">
        <v>104</v>
      </c>
      <c r="H1804" s="3" t="s">
        <v>104</v>
      </c>
      <c r="I1804" s="3" t="s">
        <v>1418</v>
      </c>
      <c r="J1804" s="3" t="s">
        <v>104</v>
      </c>
      <c r="K1804" s="4"/>
      <c r="L1804" s="4">
        <f>=ROUNDDOWN({0},0)</f>
      </c>
      <c r="M1804" s="4"/>
      <c r="N1804" s="5"/>
      <c r="O1804" s="4"/>
      <c r="P1804" s="4">
        <f>=ROUNDDOWN({0},0)</f>
      </c>
      <c r="Q1804" s="4"/>
      <c r="R1804" s="5"/>
      <c r="S1804" s="4"/>
      <c r="T1804" s="6"/>
      <c r="U1804" s="4"/>
      <c r="V1804" s="6"/>
      <c r="W1804" s="5"/>
      <c r="X1804" s="5"/>
      <c r="Y1804" s="4"/>
      <c r="Z1804" s="6"/>
      <c r="AA1804" s="4"/>
      <c r="AB1804" s="6"/>
      <c r="AC1804" s="5"/>
      <c r="AD1804" s="5"/>
      <c r="AE1804" s="4"/>
      <c r="AF1804" s="6"/>
      <c r="AG1804" s="4"/>
      <c r="AH1804" s="6"/>
      <c r="AI1804" s="5"/>
      <c r="AJ1804" s="5"/>
      <c r="AK1804" s="4"/>
      <c r="AL1804" s="6"/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  <c r="AW1804" s="4"/>
      <c r="AX1804" s="6"/>
      <c r="AY1804" s="4"/>
      <c r="AZ1804" s="6"/>
      <c r="BA1804" s="5"/>
      <c r="BB1804" s="5"/>
      <c r="BC1804" s="4"/>
      <c r="BD1804" s="6"/>
      <c r="BE1804" s="4"/>
      <c r="BF1804" s="6"/>
      <c r="BG1804" s="5"/>
      <c r="BH1804" s="5"/>
      <c r="BI1804" s="4"/>
      <c r="BJ1804" s="6"/>
      <c r="BK1804" s="4"/>
      <c r="BL1804" s="6"/>
      <c r="BM1804" s="5"/>
      <c r="BN1804" s="5"/>
      <c r="BO1804" s="4"/>
      <c r="BP1804" s="6"/>
      <c r="BQ1804" s="4"/>
      <c r="BR1804" s="6"/>
      <c r="BS1804" s="5"/>
      <c r="BT1804" s="5"/>
      <c r="BU1804" s="4"/>
      <c r="BV1804" s="6"/>
      <c r="BW1804" s="4"/>
      <c r="BX1804" s="6"/>
      <c r="BY1804" s="5"/>
      <c r="BZ1804" s="5"/>
      <c r="CA1804" s="4"/>
      <c r="CB1804" s="6"/>
      <c r="CC1804" s="4"/>
      <c r="CD1804" s="6"/>
      <c r="CE1804" s="5"/>
      <c r="CF1804" s="5"/>
      <c r="CG1804" s="4"/>
      <c r="CH1804" s="6"/>
      <c r="CI1804" s="4"/>
      <c r="CJ1804" s="6"/>
      <c r="CK1804" s="5"/>
      <c r="CL1804" s="5"/>
      <c r="CM1804" s="4"/>
      <c r="CN1804" s="6"/>
      <c r="CO1804" s="4"/>
      <c r="CP1804" s="6"/>
      <c r="CQ1804" s="5"/>
      <c r="CR1804" s="5"/>
      <c r="CS1804" s="4"/>
      <c r="CT1804" s="6"/>
      <c r="CU1804" s="4"/>
      <c r="CV1804" s="6"/>
      <c r="CW1804" s="5"/>
      <c r="CX1804" s="5"/>
      <c r="CY1804" s="4"/>
      <c r="CZ1804" s="6"/>
      <c r="DA1804" s="4"/>
      <c r="DB1804" s="6"/>
      <c r="DC1804" s="5"/>
      <c r="DD1804" s="5"/>
      <c r="DE1804" s="4"/>
      <c r="DF1804" s="6"/>
      <c r="DG1804" s="4"/>
      <c r="DH1804" s="6"/>
      <c r="DI1804" s="5"/>
      <c r="DJ1804" s="5"/>
      <c r="DK1804" s="4"/>
      <c r="DL1804" s="6"/>
      <c r="DM1804" s="4"/>
      <c r="DN1804" s="6"/>
      <c r="DO1804" s="5"/>
      <c r="DP1804" s="5"/>
      <c r="DQ1804" s="4"/>
      <c r="DR1804" s="6"/>
      <c r="DS1804" s="4"/>
      <c r="DT1804" s="6"/>
      <c r="DU1804" s="5"/>
      <c r="DV1804" s="5"/>
      <c r="DW1804" s="4"/>
      <c r="DX1804" s="6"/>
      <c r="DY1804" s="4"/>
      <c r="DZ1804" s="6"/>
      <c r="EA1804" s="5"/>
      <c r="EB1804" s="5"/>
      <c r="EC1804" s="4"/>
      <c r="ED1804" s="6"/>
      <c r="EE1804" s="4"/>
      <c r="EF1804" s="6"/>
      <c r="EG1804" s="5"/>
      <c r="EH1804" s="5"/>
      <c r="EI1804" s="4"/>
      <c r="EJ1804" s="6"/>
      <c r="EK1804" s="4"/>
      <c r="EL1804" s="6"/>
      <c r="EM1804" s="5"/>
      <c r="EN1804" s="5"/>
      <c r="EO1804" s="4"/>
      <c r="EP1804" s="6"/>
      <c r="EQ1804" s="4"/>
      <c r="ER1804" s="6"/>
      <c r="ES1804" s="5"/>
      <c r="ET1804" s="5"/>
      <c r="EU1804" s="4"/>
      <c r="EV1804" s="6"/>
      <c r="EW1804" s="4"/>
      <c r="EX1804" s="6"/>
      <c r="EY1804" s="5"/>
      <c r="EZ1804" s="5"/>
      <c r="FA1804" s="4"/>
      <c r="FB1804" s="6"/>
      <c r="FC1804" s="4"/>
      <c r="FD1804" s="6"/>
      <c r="FE1804" s="5"/>
      <c r="FF1804" s="5"/>
      <c r="FG1804" s="4"/>
      <c r="FH1804" s="6"/>
      <c r="FI1804" s="4"/>
      <c r="FJ1804" s="6"/>
      <c r="FK1804" s="5"/>
      <c r="FL1804" s="5"/>
      <c r="FM1804" s="4"/>
      <c r="FN1804" s="6"/>
      <c r="FO1804" s="4"/>
      <c r="FP1804" s="6"/>
      <c r="FQ1804" s="5"/>
      <c r="FR1804" s="5"/>
      <c r="FS1804" s="4"/>
      <c r="FT1804" s="6"/>
      <c r="FU1804" s="4"/>
      <c r="FV1804" s="6"/>
      <c r="FW1804" s="5"/>
      <c r="FX1804" s="5"/>
      <c r="FY1804" s="4"/>
      <c r="FZ1804" s="6"/>
      <c r="GA1804" s="4"/>
      <c r="GB1804" s="6"/>
      <c r="GC1804" s="5"/>
      <c r="GD1804" s="5"/>
      <c r="GE1804" s="4"/>
      <c r="GF1804" s="6"/>
      <c r="GG1804" s="4"/>
      <c r="GH1804" s="6"/>
      <c r="GI1804" s="5"/>
      <c r="GJ1804" s="5"/>
      <c r="GK1804" s="4"/>
      <c r="GL1804" s="6"/>
      <c r="GM1804" s="4"/>
      <c r="GN1804" s="6"/>
      <c r="GO1804" s="5"/>
      <c r="GP1804" s="5"/>
      <c r="GQ1804" s="4"/>
      <c r="GR1804" s="6"/>
      <c r="GS1804" s="4"/>
      <c r="GT1804" s="6"/>
      <c r="GU1804" s="5"/>
      <c r="GV1804" s="5"/>
      <c r="GW1804" s="4"/>
      <c r="GX1804" s="6"/>
      <c r="GY1804" s="4"/>
      <c r="GZ1804" s="6"/>
      <c r="HA1804" s="5"/>
      <c r="HB1804" s="5"/>
      <c r="HC1804" s="4"/>
      <c r="HD1804" s="6"/>
      <c r="HE1804" s="4"/>
      <c r="HF1804" s="6"/>
      <c r="HG1804" s="5"/>
      <c r="HH1804" s="5"/>
      <c r="HI1804" s="4"/>
      <c r="HJ1804" s="6"/>
      <c r="HK1804" s="4"/>
      <c r="HL1804" s="6"/>
      <c r="HM1804" s="5"/>
      <c r="HN1804" s="5"/>
      <c r="HO1804" s="4"/>
      <c r="HP1804" s="6"/>
      <c r="HQ1804" s="4"/>
      <c r="HR1804" s="6"/>
      <c r="HS1804" s="5"/>
      <c r="HT1804" s="5"/>
      <c r="HU1804" s="4"/>
      <c r="HV1804" s="6"/>
      <c r="HW1804" s="4"/>
      <c r="HX1804" s="6"/>
      <c r="HY1804" s="5"/>
      <c r="HZ1804" s="5"/>
      <c r="IA1804" s="4"/>
      <c r="IB1804" s="6"/>
      <c r="IC1804" s="4"/>
      <c r="ID1804" s="6"/>
      <c r="IE1804" s="5"/>
      <c r="IF1804" s="5"/>
      <c r="IG1804" s="4"/>
      <c r="IH1804" s="6"/>
      <c r="II1804" s="4"/>
      <c r="IJ1804" s="6"/>
      <c r="IK1804" s="5"/>
      <c r="IL1804" s="5"/>
      <c r="IM1804" s="4"/>
      <c r="IN1804" s="6"/>
      <c r="IO1804" s="4"/>
      <c r="IP1804" s="6"/>
      <c r="IQ1804" s="5"/>
      <c r="IR1804" s="5"/>
      <c r="IS1804" s="4"/>
      <c r="IT1804" s="6"/>
      <c r="IU1804" s="4"/>
      <c r="IV1804" s="6"/>
      <c r="IW1804" s="5"/>
      <c r="IX1804" s="5"/>
      <c r="IY1804" s="4"/>
      <c r="IZ1804" s="6"/>
      <c r="JA1804" s="4"/>
      <c r="JB1804" s="6"/>
      <c r="JC1804" s="5"/>
      <c r="JD1804" s="5"/>
      <c r="JE1804" s="4"/>
      <c r="JF1804" s="6"/>
      <c r="JG1804" s="4"/>
      <c r="JH1804" s="6"/>
      <c r="JI1804" s="5"/>
      <c r="JJ1804" s="5"/>
      <c r="JK1804" s="4"/>
      <c r="JL1804" s="6"/>
      <c r="JM1804" s="4"/>
      <c r="JN1804" s="6"/>
      <c r="JO1804" s="5"/>
      <c r="JP1804" s="5"/>
      <c r="JQ1804" s="4"/>
      <c r="JR1804" s="6"/>
      <c r="JS1804" s="4"/>
      <c r="JT1804" s="6"/>
      <c r="JU1804" s="5"/>
      <c r="JV1804" s="5"/>
      <c r="JW1804" s="4"/>
      <c r="JX1804" s="6"/>
      <c r="JY1804" s="4"/>
      <c r="JZ1804" s="6"/>
      <c r="KA1804" s="5"/>
      <c r="KB1804" s="5"/>
      <c r="KC1804" s="4"/>
      <c r="KD1804" s="6"/>
      <c r="KE1804" s="4"/>
      <c r="KF1804" s="6"/>
      <c r="KG1804" s="5"/>
      <c r="KH1804" s="5"/>
      <c r="KI1804" s="4"/>
      <c r="KJ1804" s="6"/>
      <c r="KK1804" s="4"/>
      <c r="KL1804" s="6"/>
      <c r="KM1804" s="5"/>
      <c r="KN1804" s="5"/>
    </row>
    <row r="1805">
      <c r="A1805" s="3" t="s">
        <v>85</v>
      </c>
      <c r="B1805" s="3" t="s">
        <v>1175</v>
      </c>
      <c r="C1805" s="3" t="s">
        <v>87</v>
      </c>
      <c r="D1805" s="3" t="s">
        <v>712</v>
      </c>
      <c r="E1805" s="3" t="s">
        <v>1190</v>
      </c>
      <c r="F1805" s="3" t="s">
        <v>104</v>
      </c>
      <c r="G1805" s="3" t="s">
        <v>104</v>
      </c>
      <c r="H1805" s="3" t="s">
        <v>104</v>
      </c>
      <c r="I1805" s="3" t="s">
        <v>1649</v>
      </c>
      <c r="J1805" s="3" t="s">
        <v>104</v>
      </c>
      <c r="K1805" s="4"/>
      <c r="L1805" s="4">
        <f>=ROUNDDOWN({0},0)</f>
      </c>
      <c r="M1805" s="4"/>
      <c r="N1805" s="5"/>
      <c r="O1805" s="4"/>
      <c r="P1805" s="4">
        <f>=ROUNDDOWN({0},0)</f>
      </c>
      <c r="Q1805" s="4"/>
      <c r="R1805" s="5"/>
      <c r="S1805" s="4"/>
      <c r="T1805" s="6"/>
      <c r="U1805" s="4"/>
      <c r="V1805" s="6"/>
      <c r="W1805" s="5"/>
      <c r="X1805" s="5"/>
      <c r="Y1805" s="4"/>
      <c r="Z1805" s="6"/>
      <c r="AA1805" s="4"/>
      <c r="AB1805" s="6"/>
      <c r="AC1805" s="5"/>
      <c r="AD1805" s="5"/>
      <c r="AE1805" s="4"/>
      <c r="AF1805" s="6"/>
      <c r="AG1805" s="4"/>
      <c r="AH1805" s="6"/>
      <c r="AI1805" s="5"/>
      <c r="AJ1805" s="5"/>
      <c r="AK1805" s="4"/>
      <c r="AL1805" s="6"/>
      <c r="AM1805" s="4"/>
      <c r="AN1805" s="6"/>
      <c r="AO1805" s="5"/>
      <c r="AP1805" s="5"/>
      <c r="AQ1805" s="4"/>
      <c r="AR1805" s="6"/>
      <c r="AS1805" s="4"/>
      <c r="AT1805" s="6"/>
      <c r="AU1805" s="5"/>
      <c r="AV1805" s="5"/>
      <c r="AW1805" s="4"/>
      <c r="AX1805" s="6"/>
      <c r="AY1805" s="4"/>
      <c r="AZ1805" s="6"/>
      <c r="BA1805" s="5"/>
      <c r="BB1805" s="5"/>
      <c r="BC1805" s="4"/>
      <c r="BD1805" s="6"/>
      <c r="BE1805" s="4"/>
      <c r="BF1805" s="6"/>
      <c r="BG1805" s="5"/>
      <c r="BH1805" s="5"/>
      <c r="BI1805" s="4"/>
      <c r="BJ1805" s="6"/>
      <c r="BK1805" s="4"/>
      <c r="BL1805" s="6"/>
      <c r="BM1805" s="5"/>
      <c r="BN1805" s="5"/>
      <c r="BO1805" s="4"/>
      <c r="BP1805" s="6"/>
      <c r="BQ1805" s="4"/>
      <c r="BR1805" s="6"/>
      <c r="BS1805" s="5"/>
      <c r="BT1805" s="5"/>
      <c r="BU1805" s="4"/>
      <c r="BV1805" s="6"/>
      <c r="BW1805" s="4"/>
      <c r="BX1805" s="6"/>
      <c r="BY1805" s="5"/>
      <c r="BZ1805" s="5"/>
      <c r="CA1805" s="4"/>
      <c r="CB1805" s="6"/>
      <c r="CC1805" s="4"/>
      <c r="CD1805" s="6"/>
      <c r="CE1805" s="5"/>
      <c r="CF1805" s="5"/>
      <c r="CG1805" s="4"/>
      <c r="CH1805" s="6"/>
      <c r="CI1805" s="4"/>
      <c r="CJ1805" s="6"/>
      <c r="CK1805" s="5"/>
      <c r="CL1805" s="5"/>
      <c r="CM1805" s="4"/>
      <c r="CN1805" s="6"/>
      <c r="CO1805" s="4"/>
      <c r="CP1805" s="6"/>
      <c r="CQ1805" s="5"/>
      <c r="CR1805" s="5"/>
      <c r="CS1805" s="4"/>
      <c r="CT1805" s="6"/>
      <c r="CU1805" s="4"/>
      <c r="CV1805" s="6"/>
      <c r="CW1805" s="5"/>
      <c r="CX1805" s="5"/>
      <c r="CY1805" s="4"/>
      <c r="CZ1805" s="6"/>
      <c r="DA1805" s="4"/>
      <c r="DB1805" s="6"/>
      <c r="DC1805" s="5"/>
      <c r="DD1805" s="5"/>
      <c r="DE1805" s="4"/>
      <c r="DF1805" s="6"/>
      <c r="DG1805" s="4"/>
      <c r="DH1805" s="6"/>
      <c r="DI1805" s="5"/>
      <c r="DJ1805" s="5"/>
      <c r="DK1805" s="4"/>
      <c r="DL1805" s="6"/>
      <c r="DM1805" s="4"/>
      <c r="DN1805" s="6"/>
      <c r="DO1805" s="5"/>
      <c r="DP1805" s="5"/>
      <c r="DQ1805" s="4"/>
      <c r="DR1805" s="6"/>
      <c r="DS1805" s="4"/>
      <c r="DT1805" s="6"/>
      <c r="DU1805" s="5"/>
      <c r="DV1805" s="5"/>
      <c r="DW1805" s="4"/>
      <c r="DX1805" s="6"/>
      <c r="DY1805" s="4"/>
      <c r="DZ1805" s="6"/>
      <c r="EA1805" s="5"/>
      <c r="EB1805" s="5"/>
      <c r="EC1805" s="4"/>
      <c r="ED1805" s="6"/>
      <c r="EE1805" s="4"/>
      <c r="EF1805" s="6"/>
      <c r="EG1805" s="5"/>
      <c r="EH1805" s="5"/>
      <c r="EI1805" s="4"/>
      <c r="EJ1805" s="6"/>
      <c r="EK1805" s="4"/>
      <c r="EL1805" s="6"/>
      <c r="EM1805" s="5"/>
      <c r="EN1805" s="5"/>
      <c r="EO1805" s="4"/>
      <c r="EP1805" s="6"/>
      <c r="EQ1805" s="4"/>
      <c r="ER1805" s="6"/>
      <c r="ES1805" s="5"/>
      <c r="ET1805" s="5"/>
      <c r="EU1805" s="4"/>
      <c r="EV1805" s="6"/>
      <c r="EW1805" s="4"/>
      <c r="EX1805" s="6"/>
      <c r="EY1805" s="5"/>
      <c r="EZ1805" s="5"/>
      <c r="FA1805" s="4"/>
      <c r="FB1805" s="6"/>
      <c r="FC1805" s="4"/>
      <c r="FD1805" s="6"/>
      <c r="FE1805" s="5"/>
      <c r="FF1805" s="5"/>
      <c r="FG1805" s="4"/>
      <c r="FH1805" s="6"/>
      <c r="FI1805" s="4"/>
      <c r="FJ1805" s="6"/>
      <c r="FK1805" s="5"/>
      <c r="FL1805" s="5"/>
      <c r="FM1805" s="4"/>
      <c r="FN1805" s="6"/>
      <c r="FO1805" s="4"/>
      <c r="FP1805" s="6"/>
      <c r="FQ1805" s="5"/>
      <c r="FR1805" s="5"/>
      <c r="FS1805" s="4"/>
      <c r="FT1805" s="6"/>
      <c r="FU1805" s="4"/>
      <c r="FV1805" s="6"/>
      <c r="FW1805" s="5"/>
      <c r="FX1805" s="5"/>
      <c r="FY1805" s="4"/>
      <c r="FZ1805" s="6"/>
      <c r="GA1805" s="4"/>
      <c r="GB1805" s="6"/>
      <c r="GC1805" s="5"/>
      <c r="GD1805" s="5"/>
      <c r="GE1805" s="4"/>
      <c r="GF1805" s="6"/>
      <c r="GG1805" s="4"/>
      <c r="GH1805" s="6"/>
      <c r="GI1805" s="5"/>
      <c r="GJ1805" s="5"/>
      <c r="GK1805" s="4"/>
      <c r="GL1805" s="6"/>
      <c r="GM1805" s="4"/>
      <c r="GN1805" s="6"/>
      <c r="GO1805" s="5"/>
      <c r="GP1805" s="5"/>
      <c r="GQ1805" s="4"/>
      <c r="GR1805" s="6"/>
      <c r="GS1805" s="4"/>
      <c r="GT1805" s="6"/>
      <c r="GU1805" s="5"/>
      <c r="GV1805" s="5"/>
      <c r="GW1805" s="4"/>
      <c r="GX1805" s="6"/>
      <c r="GY1805" s="4"/>
      <c r="GZ1805" s="6"/>
      <c r="HA1805" s="5"/>
      <c r="HB1805" s="5"/>
      <c r="HC1805" s="4"/>
      <c r="HD1805" s="6"/>
      <c r="HE1805" s="4"/>
      <c r="HF1805" s="6"/>
      <c r="HG1805" s="5"/>
      <c r="HH1805" s="5"/>
      <c r="HI1805" s="4"/>
      <c r="HJ1805" s="6"/>
      <c r="HK1805" s="4"/>
      <c r="HL1805" s="6"/>
      <c r="HM1805" s="5"/>
      <c r="HN1805" s="5"/>
      <c r="HO1805" s="4"/>
      <c r="HP1805" s="6"/>
      <c r="HQ1805" s="4"/>
      <c r="HR1805" s="6"/>
      <c r="HS1805" s="5"/>
      <c r="HT1805" s="5"/>
      <c r="HU1805" s="4"/>
      <c r="HV1805" s="6"/>
      <c r="HW1805" s="4"/>
      <c r="HX1805" s="6"/>
      <c r="HY1805" s="5"/>
      <c r="HZ1805" s="5"/>
      <c r="IA1805" s="4"/>
      <c r="IB1805" s="6"/>
      <c r="IC1805" s="4"/>
      <c r="ID1805" s="6"/>
      <c r="IE1805" s="5"/>
      <c r="IF1805" s="5"/>
      <c r="IG1805" s="4"/>
      <c r="IH1805" s="6"/>
      <c r="II1805" s="4"/>
      <c r="IJ1805" s="6"/>
      <c r="IK1805" s="5"/>
      <c r="IL1805" s="5"/>
      <c r="IM1805" s="4"/>
      <c r="IN1805" s="6"/>
      <c r="IO1805" s="4"/>
      <c r="IP1805" s="6"/>
      <c r="IQ1805" s="5"/>
      <c r="IR1805" s="5"/>
      <c r="IS1805" s="4"/>
      <c r="IT1805" s="6"/>
      <c r="IU1805" s="4"/>
      <c r="IV1805" s="6"/>
      <c r="IW1805" s="5"/>
      <c r="IX1805" s="5"/>
      <c r="IY1805" s="4"/>
      <c r="IZ1805" s="6"/>
      <c r="JA1805" s="4"/>
      <c r="JB1805" s="6"/>
      <c r="JC1805" s="5"/>
      <c r="JD1805" s="5"/>
      <c r="JE1805" s="4"/>
      <c r="JF1805" s="6"/>
      <c r="JG1805" s="4"/>
      <c r="JH1805" s="6"/>
      <c r="JI1805" s="5"/>
      <c r="JJ1805" s="5"/>
      <c r="JK1805" s="4"/>
      <c r="JL1805" s="6"/>
      <c r="JM1805" s="4"/>
      <c r="JN1805" s="6"/>
      <c r="JO1805" s="5"/>
      <c r="JP1805" s="5"/>
      <c r="JQ1805" s="4"/>
      <c r="JR1805" s="6"/>
      <c r="JS1805" s="4"/>
      <c r="JT1805" s="6"/>
      <c r="JU1805" s="5"/>
      <c r="JV1805" s="5"/>
      <c r="JW1805" s="4"/>
      <c r="JX1805" s="6"/>
      <c r="JY1805" s="4"/>
      <c r="JZ1805" s="6"/>
      <c r="KA1805" s="5"/>
      <c r="KB1805" s="5"/>
      <c r="KC1805" s="4"/>
      <c r="KD1805" s="6"/>
      <c r="KE1805" s="4"/>
      <c r="KF1805" s="6"/>
      <c r="KG1805" s="5"/>
      <c r="KH1805" s="5"/>
      <c r="KI1805" s="4"/>
      <c r="KJ1805" s="6"/>
      <c r="KK1805" s="4"/>
      <c r="KL1805" s="6"/>
      <c r="KM1805" s="5"/>
      <c r="KN1805" s="5"/>
    </row>
    <row r="1806">
      <c r="A1806" s="3" t="s">
        <v>85</v>
      </c>
      <c r="B1806" s="3" t="s">
        <v>1175</v>
      </c>
      <c r="C1806" s="3" t="s">
        <v>87</v>
      </c>
      <c r="D1806" s="3" t="s">
        <v>712</v>
      </c>
      <c r="E1806" s="3" t="s">
        <v>1207</v>
      </c>
      <c r="F1806" s="3" t="s">
        <v>104</v>
      </c>
      <c r="G1806" s="3" t="s">
        <v>104</v>
      </c>
      <c r="H1806" s="3" t="s">
        <v>104</v>
      </c>
      <c r="I1806" s="3" t="s">
        <v>1533</v>
      </c>
      <c r="J1806" s="3" t="s">
        <v>104</v>
      </c>
      <c r="K1806" s="4"/>
      <c r="L1806" s="4">
        <f>=ROUNDDOWN({0},0)</f>
      </c>
      <c r="M1806" s="4"/>
      <c r="N1806" s="5"/>
      <c r="O1806" s="4"/>
      <c r="P1806" s="4">
        <f>=ROUNDDOWN({0},0)</f>
      </c>
      <c r="Q1806" s="4"/>
      <c r="R1806" s="5"/>
      <c r="S1806" s="4"/>
      <c r="T1806" s="6"/>
      <c r="U1806" s="4"/>
      <c r="V1806" s="6"/>
      <c r="W1806" s="5"/>
      <c r="X1806" s="5"/>
      <c r="Y1806" s="4"/>
      <c r="Z1806" s="6"/>
      <c r="AA1806" s="4"/>
      <c r="AB1806" s="6"/>
      <c r="AC1806" s="5"/>
      <c r="AD1806" s="5"/>
      <c r="AE1806" s="4"/>
      <c r="AF1806" s="6"/>
      <c r="AG1806" s="4"/>
      <c r="AH1806" s="6"/>
      <c r="AI1806" s="5"/>
      <c r="AJ1806" s="5"/>
      <c r="AK1806" s="4"/>
      <c r="AL1806" s="6"/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  <c r="AW1806" s="4"/>
      <c r="AX1806" s="6"/>
      <c r="AY1806" s="4"/>
      <c r="AZ1806" s="6"/>
      <c r="BA1806" s="5"/>
      <c r="BB1806" s="5"/>
      <c r="BC1806" s="4"/>
      <c r="BD1806" s="6"/>
      <c r="BE1806" s="4"/>
      <c r="BF1806" s="6"/>
      <c r="BG1806" s="5"/>
      <c r="BH1806" s="5"/>
      <c r="BI1806" s="4"/>
      <c r="BJ1806" s="6"/>
      <c r="BK1806" s="4"/>
      <c r="BL1806" s="6"/>
      <c r="BM1806" s="5"/>
      <c r="BN1806" s="5"/>
      <c r="BO1806" s="4"/>
      <c r="BP1806" s="6"/>
      <c r="BQ1806" s="4"/>
      <c r="BR1806" s="6"/>
      <c r="BS1806" s="5"/>
      <c r="BT1806" s="5"/>
      <c r="BU1806" s="4"/>
      <c r="BV1806" s="6"/>
      <c r="BW1806" s="4"/>
      <c r="BX1806" s="6"/>
      <c r="BY1806" s="5"/>
      <c r="BZ1806" s="5"/>
      <c r="CA1806" s="4"/>
      <c r="CB1806" s="6"/>
      <c r="CC1806" s="4"/>
      <c r="CD1806" s="6"/>
      <c r="CE1806" s="5"/>
      <c r="CF1806" s="5"/>
      <c r="CG1806" s="4"/>
      <c r="CH1806" s="6"/>
      <c r="CI1806" s="4"/>
      <c r="CJ1806" s="6"/>
      <c r="CK1806" s="5"/>
      <c r="CL1806" s="5"/>
      <c r="CM1806" s="4"/>
      <c r="CN1806" s="6"/>
      <c r="CO1806" s="4"/>
      <c r="CP1806" s="6"/>
      <c r="CQ1806" s="5"/>
      <c r="CR1806" s="5"/>
      <c r="CS1806" s="4"/>
      <c r="CT1806" s="6"/>
      <c r="CU1806" s="4"/>
      <c r="CV1806" s="6"/>
      <c r="CW1806" s="5"/>
      <c r="CX1806" s="5"/>
      <c r="CY1806" s="4"/>
      <c r="CZ1806" s="6"/>
      <c r="DA1806" s="4"/>
      <c r="DB1806" s="6"/>
      <c r="DC1806" s="5"/>
      <c r="DD1806" s="5"/>
      <c r="DE1806" s="4"/>
      <c r="DF1806" s="6"/>
      <c r="DG1806" s="4"/>
      <c r="DH1806" s="6"/>
      <c r="DI1806" s="5"/>
      <c r="DJ1806" s="5"/>
      <c r="DK1806" s="4"/>
      <c r="DL1806" s="6"/>
      <c r="DM1806" s="4"/>
      <c r="DN1806" s="6"/>
      <c r="DO1806" s="5"/>
      <c r="DP1806" s="5"/>
      <c r="DQ1806" s="4"/>
      <c r="DR1806" s="6"/>
      <c r="DS1806" s="4"/>
      <c r="DT1806" s="6"/>
      <c r="DU1806" s="5"/>
      <c r="DV1806" s="5"/>
      <c r="DW1806" s="4"/>
      <c r="DX1806" s="6"/>
      <c r="DY1806" s="4"/>
      <c r="DZ1806" s="6"/>
      <c r="EA1806" s="5"/>
      <c r="EB1806" s="5"/>
      <c r="EC1806" s="4"/>
      <c r="ED1806" s="6"/>
      <c r="EE1806" s="4"/>
      <c r="EF1806" s="6"/>
      <c r="EG1806" s="5"/>
      <c r="EH1806" s="5"/>
      <c r="EI1806" s="4"/>
      <c r="EJ1806" s="6"/>
      <c r="EK1806" s="4"/>
      <c r="EL1806" s="6"/>
      <c r="EM1806" s="5"/>
      <c r="EN1806" s="5"/>
      <c r="EO1806" s="4"/>
      <c r="EP1806" s="6"/>
      <c r="EQ1806" s="4"/>
      <c r="ER1806" s="6"/>
      <c r="ES1806" s="5"/>
      <c r="ET1806" s="5"/>
      <c r="EU1806" s="4"/>
      <c r="EV1806" s="6"/>
      <c r="EW1806" s="4"/>
      <c r="EX1806" s="6"/>
      <c r="EY1806" s="5"/>
      <c r="EZ1806" s="5"/>
      <c r="FA1806" s="4"/>
      <c r="FB1806" s="6"/>
      <c r="FC1806" s="4"/>
      <c r="FD1806" s="6"/>
      <c r="FE1806" s="5"/>
      <c r="FF1806" s="5"/>
      <c r="FG1806" s="4"/>
      <c r="FH1806" s="6"/>
      <c r="FI1806" s="4"/>
      <c r="FJ1806" s="6"/>
      <c r="FK1806" s="5"/>
      <c r="FL1806" s="5"/>
      <c r="FM1806" s="4"/>
      <c r="FN1806" s="6"/>
      <c r="FO1806" s="4"/>
      <c r="FP1806" s="6"/>
      <c r="FQ1806" s="5"/>
      <c r="FR1806" s="5"/>
      <c r="FS1806" s="4"/>
      <c r="FT1806" s="6"/>
      <c r="FU1806" s="4"/>
      <c r="FV1806" s="6"/>
      <c r="FW1806" s="5"/>
      <c r="FX1806" s="5"/>
      <c r="FY1806" s="4"/>
      <c r="FZ1806" s="6"/>
      <c r="GA1806" s="4"/>
      <c r="GB1806" s="6"/>
      <c r="GC1806" s="5"/>
      <c r="GD1806" s="5"/>
      <c r="GE1806" s="4"/>
      <c r="GF1806" s="6"/>
      <c r="GG1806" s="4"/>
      <c r="GH1806" s="6"/>
      <c r="GI1806" s="5"/>
      <c r="GJ1806" s="5"/>
      <c r="GK1806" s="4"/>
      <c r="GL1806" s="6"/>
      <c r="GM1806" s="4"/>
      <c r="GN1806" s="6"/>
      <c r="GO1806" s="5"/>
      <c r="GP1806" s="5"/>
      <c r="GQ1806" s="4"/>
      <c r="GR1806" s="6"/>
      <c r="GS1806" s="4"/>
      <c r="GT1806" s="6"/>
      <c r="GU1806" s="5"/>
      <c r="GV1806" s="5"/>
      <c r="GW1806" s="4"/>
      <c r="GX1806" s="6"/>
      <c r="GY1806" s="4"/>
      <c r="GZ1806" s="6"/>
      <c r="HA1806" s="5"/>
      <c r="HB1806" s="5"/>
      <c r="HC1806" s="4"/>
      <c r="HD1806" s="6"/>
      <c r="HE1806" s="4"/>
      <c r="HF1806" s="6"/>
      <c r="HG1806" s="5"/>
      <c r="HH1806" s="5"/>
      <c r="HI1806" s="4"/>
      <c r="HJ1806" s="6"/>
      <c r="HK1806" s="4"/>
      <c r="HL1806" s="6"/>
      <c r="HM1806" s="5"/>
      <c r="HN1806" s="5"/>
      <c r="HO1806" s="4"/>
      <c r="HP1806" s="6"/>
      <c r="HQ1806" s="4"/>
      <c r="HR1806" s="6"/>
      <c r="HS1806" s="5"/>
      <c r="HT1806" s="5"/>
      <c r="HU1806" s="4"/>
      <c r="HV1806" s="6"/>
      <c r="HW1806" s="4"/>
      <c r="HX1806" s="6"/>
      <c r="HY1806" s="5"/>
      <c r="HZ1806" s="5"/>
      <c r="IA1806" s="4"/>
      <c r="IB1806" s="6"/>
      <c r="IC1806" s="4"/>
      <c r="ID1806" s="6"/>
      <c r="IE1806" s="5"/>
      <c r="IF1806" s="5"/>
      <c r="IG1806" s="4"/>
      <c r="IH1806" s="6"/>
      <c r="II1806" s="4"/>
      <c r="IJ1806" s="6"/>
      <c r="IK1806" s="5"/>
      <c r="IL1806" s="5"/>
      <c r="IM1806" s="4"/>
      <c r="IN1806" s="6"/>
      <c r="IO1806" s="4"/>
      <c r="IP1806" s="6"/>
      <c r="IQ1806" s="5"/>
      <c r="IR1806" s="5"/>
      <c r="IS1806" s="4"/>
      <c r="IT1806" s="6"/>
      <c r="IU1806" s="4"/>
      <c r="IV1806" s="6"/>
      <c r="IW1806" s="5"/>
      <c r="IX1806" s="5"/>
      <c r="IY1806" s="4"/>
      <c r="IZ1806" s="6"/>
      <c r="JA1806" s="4"/>
      <c r="JB1806" s="6"/>
      <c r="JC1806" s="5"/>
      <c r="JD1806" s="5"/>
      <c r="JE1806" s="4"/>
      <c r="JF1806" s="6"/>
      <c r="JG1806" s="4"/>
      <c r="JH1806" s="6"/>
      <c r="JI1806" s="5"/>
      <c r="JJ1806" s="5"/>
      <c r="JK1806" s="4"/>
      <c r="JL1806" s="6"/>
      <c r="JM1806" s="4"/>
      <c r="JN1806" s="6"/>
      <c r="JO1806" s="5"/>
      <c r="JP1806" s="5"/>
      <c r="JQ1806" s="4"/>
      <c r="JR1806" s="6"/>
      <c r="JS1806" s="4"/>
      <c r="JT1806" s="6"/>
      <c r="JU1806" s="5"/>
      <c r="JV1806" s="5"/>
      <c r="JW1806" s="4"/>
      <c r="JX1806" s="6"/>
      <c r="JY1806" s="4"/>
      <c r="JZ1806" s="6"/>
      <c r="KA1806" s="5"/>
      <c r="KB1806" s="5"/>
      <c r="KC1806" s="4"/>
      <c r="KD1806" s="6"/>
      <c r="KE1806" s="4"/>
      <c r="KF1806" s="6"/>
      <c r="KG1806" s="5"/>
      <c r="KH1806" s="5"/>
      <c r="KI1806" s="4"/>
      <c r="KJ1806" s="6"/>
      <c r="KK1806" s="4"/>
      <c r="KL1806" s="6"/>
      <c r="KM1806" s="5"/>
      <c r="KN1806" s="5"/>
    </row>
    <row r="1807">
      <c r="A1807" s="3" t="s">
        <v>85</v>
      </c>
      <c r="B1807" s="3" t="s">
        <v>1175</v>
      </c>
      <c r="C1807" s="3" t="s">
        <v>87</v>
      </c>
      <c r="D1807" s="3" t="s">
        <v>712</v>
      </c>
      <c r="E1807" s="3" t="s">
        <v>1192</v>
      </c>
      <c r="F1807" s="3" t="s">
        <v>104</v>
      </c>
      <c r="G1807" s="3" t="s">
        <v>104</v>
      </c>
      <c r="H1807" s="3" t="s">
        <v>104</v>
      </c>
      <c r="I1807" s="3" t="s">
        <v>1320</v>
      </c>
      <c r="J1807" s="3" t="s">
        <v>104</v>
      </c>
      <c r="K1807" s="4"/>
      <c r="L1807" s="4">
        <f>=ROUNDDOWN({0},0)</f>
      </c>
      <c r="M1807" s="4"/>
      <c r="N1807" s="5"/>
      <c r="O1807" s="4"/>
      <c r="P1807" s="4">
        <f>=ROUNDDOWN({0},0)</f>
      </c>
      <c r="Q1807" s="4"/>
      <c r="R1807" s="5"/>
      <c r="S1807" s="4"/>
      <c r="T1807" s="6"/>
      <c r="U1807" s="4"/>
      <c r="V1807" s="6"/>
      <c r="W1807" s="5"/>
      <c r="X1807" s="5"/>
      <c r="Y1807" s="4"/>
      <c r="Z1807" s="6"/>
      <c r="AA1807" s="4"/>
      <c r="AB1807" s="6"/>
      <c r="AC1807" s="5"/>
      <c r="AD1807" s="5"/>
      <c r="AE1807" s="4"/>
      <c r="AF1807" s="6"/>
      <c r="AG1807" s="4"/>
      <c r="AH1807" s="6"/>
      <c r="AI1807" s="5"/>
      <c r="AJ1807" s="5"/>
      <c r="AK1807" s="4"/>
      <c r="AL1807" s="6"/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  <c r="AW1807" s="4"/>
      <c r="AX1807" s="6"/>
      <c r="AY1807" s="4"/>
      <c r="AZ1807" s="6"/>
      <c r="BA1807" s="5"/>
      <c r="BB1807" s="5"/>
      <c r="BC1807" s="4"/>
      <c r="BD1807" s="6"/>
      <c r="BE1807" s="4"/>
      <c r="BF1807" s="6"/>
      <c r="BG1807" s="5"/>
      <c r="BH1807" s="5"/>
      <c r="BI1807" s="4"/>
      <c r="BJ1807" s="6"/>
      <c r="BK1807" s="4"/>
      <c r="BL1807" s="6"/>
      <c r="BM1807" s="5"/>
      <c r="BN1807" s="5"/>
      <c r="BO1807" s="4"/>
      <c r="BP1807" s="6"/>
      <c r="BQ1807" s="4"/>
      <c r="BR1807" s="6"/>
      <c r="BS1807" s="5"/>
      <c r="BT1807" s="5"/>
      <c r="BU1807" s="4"/>
      <c r="BV1807" s="6"/>
      <c r="BW1807" s="4"/>
      <c r="BX1807" s="6"/>
      <c r="BY1807" s="5"/>
      <c r="BZ1807" s="5"/>
      <c r="CA1807" s="4"/>
      <c r="CB1807" s="6"/>
      <c r="CC1807" s="4"/>
      <c r="CD1807" s="6"/>
      <c r="CE1807" s="5"/>
      <c r="CF1807" s="5"/>
      <c r="CG1807" s="4"/>
      <c r="CH1807" s="6"/>
      <c r="CI1807" s="4"/>
      <c r="CJ1807" s="6"/>
      <c r="CK1807" s="5"/>
      <c r="CL1807" s="5"/>
      <c r="CM1807" s="4"/>
      <c r="CN1807" s="6"/>
      <c r="CO1807" s="4"/>
      <c r="CP1807" s="6"/>
      <c r="CQ1807" s="5"/>
      <c r="CR1807" s="5"/>
      <c r="CS1807" s="4"/>
      <c r="CT1807" s="6"/>
      <c r="CU1807" s="4"/>
      <c r="CV1807" s="6"/>
      <c r="CW1807" s="5"/>
      <c r="CX1807" s="5"/>
      <c r="CY1807" s="4"/>
      <c r="CZ1807" s="6"/>
      <c r="DA1807" s="4"/>
      <c r="DB1807" s="6"/>
      <c r="DC1807" s="5"/>
      <c r="DD1807" s="5"/>
      <c r="DE1807" s="4"/>
      <c r="DF1807" s="6"/>
      <c r="DG1807" s="4"/>
      <c r="DH1807" s="6"/>
      <c r="DI1807" s="5"/>
      <c r="DJ1807" s="5"/>
      <c r="DK1807" s="4"/>
      <c r="DL1807" s="6"/>
      <c r="DM1807" s="4"/>
      <c r="DN1807" s="6"/>
      <c r="DO1807" s="5"/>
      <c r="DP1807" s="5"/>
      <c r="DQ1807" s="4"/>
      <c r="DR1807" s="6"/>
      <c r="DS1807" s="4"/>
      <c r="DT1807" s="6"/>
      <c r="DU1807" s="5"/>
      <c r="DV1807" s="5"/>
      <c r="DW1807" s="4"/>
      <c r="DX1807" s="6"/>
      <c r="DY1807" s="4"/>
      <c r="DZ1807" s="6"/>
      <c r="EA1807" s="5"/>
      <c r="EB1807" s="5"/>
      <c r="EC1807" s="4"/>
      <c r="ED1807" s="6"/>
      <c r="EE1807" s="4"/>
      <c r="EF1807" s="6"/>
      <c r="EG1807" s="5"/>
      <c r="EH1807" s="5"/>
      <c r="EI1807" s="4"/>
      <c r="EJ1807" s="6"/>
      <c r="EK1807" s="4"/>
      <c r="EL1807" s="6"/>
      <c r="EM1807" s="5"/>
      <c r="EN1807" s="5"/>
      <c r="EO1807" s="4"/>
      <c r="EP1807" s="6"/>
      <c r="EQ1807" s="4"/>
      <c r="ER1807" s="6"/>
      <c r="ES1807" s="5"/>
      <c r="ET1807" s="5"/>
      <c r="EU1807" s="4"/>
      <c r="EV1807" s="6"/>
      <c r="EW1807" s="4"/>
      <c r="EX1807" s="6"/>
      <c r="EY1807" s="5"/>
      <c r="EZ1807" s="5"/>
      <c r="FA1807" s="4"/>
      <c r="FB1807" s="6"/>
      <c r="FC1807" s="4"/>
      <c r="FD1807" s="6"/>
      <c r="FE1807" s="5"/>
      <c r="FF1807" s="5"/>
      <c r="FG1807" s="4"/>
      <c r="FH1807" s="6"/>
      <c r="FI1807" s="4"/>
      <c r="FJ1807" s="6"/>
      <c r="FK1807" s="5"/>
      <c r="FL1807" s="5"/>
      <c r="FM1807" s="4"/>
      <c r="FN1807" s="6"/>
      <c r="FO1807" s="4"/>
      <c r="FP1807" s="6"/>
      <c r="FQ1807" s="5"/>
      <c r="FR1807" s="5"/>
      <c r="FS1807" s="4"/>
      <c r="FT1807" s="6"/>
      <c r="FU1807" s="4"/>
      <c r="FV1807" s="6"/>
      <c r="FW1807" s="5"/>
      <c r="FX1807" s="5"/>
      <c r="FY1807" s="4"/>
      <c r="FZ1807" s="6"/>
      <c r="GA1807" s="4"/>
      <c r="GB1807" s="6"/>
      <c r="GC1807" s="5"/>
      <c r="GD1807" s="5"/>
      <c r="GE1807" s="4"/>
      <c r="GF1807" s="6"/>
      <c r="GG1807" s="4"/>
      <c r="GH1807" s="6"/>
      <c r="GI1807" s="5"/>
      <c r="GJ1807" s="5"/>
      <c r="GK1807" s="4"/>
      <c r="GL1807" s="6"/>
      <c r="GM1807" s="4"/>
      <c r="GN1807" s="6"/>
      <c r="GO1807" s="5"/>
      <c r="GP1807" s="5"/>
      <c r="GQ1807" s="4"/>
      <c r="GR1807" s="6"/>
      <c r="GS1807" s="4"/>
      <c r="GT1807" s="6"/>
      <c r="GU1807" s="5"/>
      <c r="GV1807" s="5"/>
      <c r="GW1807" s="4"/>
      <c r="GX1807" s="6"/>
      <c r="GY1807" s="4"/>
      <c r="GZ1807" s="6"/>
      <c r="HA1807" s="5"/>
      <c r="HB1807" s="5"/>
      <c r="HC1807" s="4"/>
      <c r="HD1807" s="6"/>
      <c r="HE1807" s="4"/>
      <c r="HF1807" s="6"/>
      <c r="HG1807" s="5"/>
      <c r="HH1807" s="5"/>
      <c r="HI1807" s="4"/>
      <c r="HJ1807" s="6"/>
      <c r="HK1807" s="4"/>
      <c r="HL1807" s="6"/>
      <c r="HM1807" s="5"/>
      <c r="HN1807" s="5"/>
      <c r="HO1807" s="4"/>
      <c r="HP1807" s="6"/>
      <c r="HQ1807" s="4"/>
      <c r="HR1807" s="6"/>
      <c r="HS1807" s="5"/>
      <c r="HT1807" s="5"/>
      <c r="HU1807" s="4"/>
      <c r="HV1807" s="6"/>
      <c r="HW1807" s="4"/>
      <c r="HX1807" s="6"/>
      <c r="HY1807" s="5"/>
      <c r="HZ1807" s="5"/>
      <c r="IA1807" s="4"/>
      <c r="IB1807" s="6"/>
      <c r="IC1807" s="4"/>
      <c r="ID1807" s="6"/>
      <c r="IE1807" s="5"/>
      <c r="IF1807" s="5"/>
      <c r="IG1807" s="4"/>
      <c r="IH1807" s="6"/>
      <c r="II1807" s="4"/>
      <c r="IJ1807" s="6"/>
      <c r="IK1807" s="5"/>
      <c r="IL1807" s="5"/>
      <c r="IM1807" s="4"/>
      <c r="IN1807" s="6"/>
      <c r="IO1807" s="4"/>
      <c r="IP1807" s="6"/>
      <c r="IQ1807" s="5"/>
      <c r="IR1807" s="5"/>
      <c r="IS1807" s="4"/>
      <c r="IT1807" s="6"/>
      <c r="IU1807" s="4"/>
      <c r="IV1807" s="6"/>
      <c r="IW1807" s="5"/>
      <c r="IX1807" s="5"/>
      <c r="IY1807" s="4"/>
      <c r="IZ1807" s="6"/>
      <c r="JA1807" s="4"/>
      <c r="JB1807" s="6"/>
      <c r="JC1807" s="5"/>
      <c r="JD1807" s="5"/>
      <c r="JE1807" s="4"/>
      <c r="JF1807" s="6"/>
      <c r="JG1807" s="4"/>
      <c r="JH1807" s="6"/>
      <c r="JI1807" s="5"/>
      <c r="JJ1807" s="5"/>
      <c r="JK1807" s="4"/>
      <c r="JL1807" s="6"/>
      <c r="JM1807" s="4"/>
      <c r="JN1807" s="6"/>
      <c r="JO1807" s="5"/>
      <c r="JP1807" s="5"/>
      <c r="JQ1807" s="4"/>
      <c r="JR1807" s="6"/>
      <c r="JS1807" s="4"/>
      <c r="JT1807" s="6"/>
      <c r="JU1807" s="5"/>
      <c r="JV1807" s="5"/>
      <c r="JW1807" s="4"/>
      <c r="JX1807" s="6"/>
      <c r="JY1807" s="4"/>
      <c r="JZ1807" s="6"/>
      <c r="KA1807" s="5"/>
      <c r="KB1807" s="5"/>
      <c r="KC1807" s="4"/>
      <c r="KD1807" s="6"/>
      <c r="KE1807" s="4"/>
      <c r="KF1807" s="6"/>
      <c r="KG1807" s="5"/>
      <c r="KH1807" s="5"/>
      <c r="KI1807" s="4"/>
      <c r="KJ1807" s="6"/>
      <c r="KK1807" s="4"/>
      <c r="KL1807" s="6"/>
      <c r="KM1807" s="5"/>
      <c r="KN1807" s="5"/>
    </row>
    <row r="1808">
      <c r="A1808" s="3" t="s">
        <v>85</v>
      </c>
      <c r="B1808" s="3" t="s">
        <v>1175</v>
      </c>
      <c r="C1808" s="3" t="s">
        <v>87</v>
      </c>
      <c r="D1808" s="3" t="s">
        <v>712</v>
      </c>
      <c r="E1808" s="3" t="s">
        <v>1193</v>
      </c>
      <c r="F1808" s="3" t="s">
        <v>104</v>
      </c>
      <c r="G1808" s="3" t="s">
        <v>104</v>
      </c>
      <c r="H1808" s="3" t="s">
        <v>104</v>
      </c>
      <c r="I1808" s="3" t="s">
        <v>1320</v>
      </c>
      <c r="J1808" s="3" t="s">
        <v>104</v>
      </c>
      <c r="K1808" s="4"/>
      <c r="L1808" s="4">
        <f>=ROUNDDOWN({0},0)</f>
      </c>
      <c r="M1808" s="4"/>
      <c r="N1808" s="5"/>
      <c r="O1808" s="4"/>
      <c r="P1808" s="4">
        <f>=ROUNDDOWN({0},0)</f>
      </c>
      <c r="Q1808" s="4"/>
      <c r="R1808" s="5"/>
      <c r="S1808" s="4"/>
      <c r="T1808" s="6"/>
      <c r="U1808" s="4"/>
      <c r="V1808" s="6"/>
      <c r="W1808" s="5"/>
      <c r="X1808" s="5"/>
      <c r="Y1808" s="4"/>
      <c r="Z1808" s="6"/>
      <c r="AA1808" s="4"/>
      <c r="AB1808" s="6"/>
      <c r="AC1808" s="5"/>
      <c r="AD1808" s="5"/>
      <c r="AE1808" s="4"/>
      <c r="AF1808" s="6"/>
      <c r="AG1808" s="4"/>
      <c r="AH1808" s="6"/>
      <c r="AI1808" s="5"/>
      <c r="AJ1808" s="5"/>
      <c r="AK1808" s="4"/>
      <c r="AL1808" s="6"/>
      <c r="AM1808" s="4"/>
      <c r="AN1808" s="6"/>
      <c r="AO1808" s="5"/>
      <c r="AP1808" s="5"/>
      <c r="AQ1808" s="4"/>
      <c r="AR1808" s="6"/>
      <c r="AS1808" s="4"/>
      <c r="AT1808" s="6"/>
      <c r="AU1808" s="5"/>
      <c r="AV1808" s="5"/>
      <c r="AW1808" s="4"/>
      <c r="AX1808" s="6"/>
      <c r="AY1808" s="4"/>
      <c r="AZ1808" s="6"/>
      <c r="BA1808" s="5"/>
      <c r="BB1808" s="5"/>
      <c r="BC1808" s="4"/>
      <c r="BD1808" s="6"/>
      <c r="BE1808" s="4"/>
      <c r="BF1808" s="6"/>
      <c r="BG1808" s="5"/>
      <c r="BH1808" s="5"/>
      <c r="BI1808" s="4"/>
      <c r="BJ1808" s="6"/>
      <c r="BK1808" s="4"/>
      <c r="BL1808" s="6"/>
      <c r="BM1808" s="5"/>
      <c r="BN1808" s="5"/>
      <c r="BO1808" s="4"/>
      <c r="BP1808" s="6"/>
      <c r="BQ1808" s="4"/>
      <c r="BR1808" s="6"/>
      <c r="BS1808" s="5"/>
      <c r="BT1808" s="5"/>
      <c r="BU1808" s="4"/>
      <c r="BV1808" s="6"/>
      <c r="BW1808" s="4"/>
      <c r="BX1808" s="6"/>
      <c r="BY1808" s="5"/>
      <c r="BZ1808" s="5"/>
      <c r="CA1808" s="4"/>
      <c r="CB1808" s="6"/>
      <c r="CC1808" s="4"/>
      <c r="CD1808" s="6"/>
      <c r="CE1808" s="5"/>
      <c r="CF1808" s="5"/>
      <c r="CG1808" s="4"/>
      <c r="CH1808" s="6"/>
      <c r="CI1808" s="4"/>
      <c r="CJ1808" s="6"/>
      <c r="CK1808" s="5"/>
      <c r="CL1808" s="5"/>
      <c r="CM1808" s="4"/>
      <c r="CN1808" s="6"/>
      <c r="CO1808" s="4"/>
      <c r="CP1808" s="6"/>
      <c r="CQ1808" s="5"/>
      <c r="CR1808" s="5"/>
      <c r="CS1808" s="4"/>
      <c r="CT1808" s="6"/>
      <c r="CU1808" s="4"/>
      <c r="CV1808" s="6"/>
      <c r="CW1808" s="5"/>
      <c r="CX1808" s="5"/>
      <c r="CY1808" s="4"/>
      <c r="CZ1808" s="6"/>
      <c r="DA1808" s="4"/>
      <c r="DB1808" s="6"/>
      <c r="DC1808" s="5"/>
      <c r="DD1808" s="5"/>
      <c r="DE1808" s="4"/>
      <c r="DF1808" s="6"/>
      <c r="DG1808" s="4"/>
      <c r="DH1808" s="6"/>
      <c r="DI1808" s="5"/>
      <c r="DJ1808" s="5"/>
      <c r="DK1808" s="4"/>
      <c r="DL1808" s="6"/>
      <c r="DM1808" s="4"/>
      <c r="DN1808" s="6"/>
      <c r="DO1808" s="5"/>
      <c r="DP1808" s="5"/>
      <c r="DQ1808" s="4"/>
      <c r="DR1808" s="6"/>
      <c r="DS1808" s="4"/>
      <c r="DT1808" s="6"/>
      <c r="DU1808" s="5"/>
      <c r="DV1808" s="5"/>
      <c r="DW1808" s="4"/>
      <c r="DX1808" s="6"/>
      <c r="DY1808" s="4"/>
      <c r="DZ1808" s="6"/>
      <c r="EA1808" s="5"/>
      <c r="EB1808" s="5"/>
      <c r="EC1808" s="4"/>
      <c r="ED1808" s="6"/>
      <c r="EE1808" s="4"/>
      <c r="EF1808" s="6"/>
      <c r="EG1808" s="5"/>
      <c r="EH1808" s="5"/>
      <c r="EI1808" s="4"/>
      <c r="EJ1808" s="6"/>
      <c r="EK1808" s="4"/>
      <c r="EL1808" s="6"/>
      <c r="EM1808" s="5"/>
      <c r="EN1808" s="5"/>
      <c r="EO1808" s="4"/>
      <c r="EP1808" s="6"/>
      <c r="EQ1808" s="4"/>
      <c r="ER1808" s="6"/>
      <c r="ES1808" s="5"/>
      <c r="ET1808" s="5"/>
      <c r="EU1808" s="4"/>
      <c r="EV1808" s="6"/>
      <c r="EW1808" s="4"/>
      <c r="EX1808" s="6"/>
      <c r="EY1808" s="5"/>
      <c r="EZ1808" s="5"/>
      <c r="FA1808" s="4"/>
      <c r="FB1808" s="6"/>
      <c r="FC1808" s="4"/>
      <c r="FD1808" s="6"/>
      <c r="FE1808" s="5"/>
      <c r="FF1808" s="5"/>
      <c r="FG1808" s="4"/>
      <c r="FH1808" s="6"/>
      <c r="FI1808" s="4"/>
      <c r="FJ1808" s="6"/>
      <c r="FK1808" s="5"/>
      <c r="FL1808" s="5"/>
      <c r="FM1808" s="4"/>
      <c r="FN1808" s="6"/>
      <c r="FO1808" s="4"/>
      <c r="FP1808" s="6"/>
      <c r="FQ1808" s="5"/>
      <c r="FR1808" s="5"/>
      <c r="FS1808" s="4"/>
      <c r="FT1808" s="6"/>
      <c r="FU1808" s="4"/>
      <c r="FV1808" s="6"/>
      <c r="FW1808" s="5"/>
      <c r="FX1808" s="5"/>
      <c r="FY1808" s="4"/>
      <c r="FZ1808" s="6"/>
      <c r="GA1808" s="4"/>
      <c r="GB1808" s="6"/>
      <c r="GC1808" s="5"/>
      <c r="GD1808" s="5"/>
      <c r="GE1808" s="4"/>
      <c r="GF1808" s="6"/>
      <c r="GG1808" s="4"/>
      <c r="GH1808" s="6"/>
      <c r="GI1808" s="5"/>
      <c r="GJ1808" s="5"/>
      <c r="GK1808" s="4"/>
      <c r="GL1808" s="6"/>
      <c r="GM1808" s="4"/>
      <c r="GN1808" s="6"/>
      <c r="GO1808" s="5"/>
      <c r="GP1808" s="5"/>
      <c r="GQ1808" s="4"/>
      <c r="GR1808" s="6"/>
      <c r="GS1808" s="4"/>
      <c r="GT1808" s="6"/>
      <c r="GU1808" s="5"/>
      <c r="GV1808" s="5"/>
      <c r="GW1808" s="4"/>
      <c r="GX1808" s="6"/>
      <c r="GY1808" s="4"/>
      <c r="GZ1808" s="6"/>
      <c r="HA1808" s="5"/>
      <c r="HB1808" s="5"/>
      <c r="HC1808" s="4"/>
      <c r="HD1808" s="6"/>
      <c r="HE1808" s="4"/>
      <c r="HF1808" s="6"/>
      <c r="HG1808" s="5"/>
      <c r="HH1808" s="5"/>
      <c r="HI1808" s="4"/>
      <c r="HJ1808" s="6"/>
      <c r="HK1808" s="4"/>
      <c r="HL1808" s="6"/>
      <c r="HM1808" s="5"/>
      <c r="HN1808" s="5"/>
      <c r="HO1808" s="4"/>
      <c r="HP1808" s="6"/>
      <c r="HQ1808" s="4"/>
      <c r="HR1808" s="6"/>
      <c r="HS1808" s="5"/>
      <c r="HT1808" s="5"/>
      <c r="HU1808" s="4"/>
      <c r="HV1808" s="6"/>
      <c r="HW1808" s="4"/>
      <c r="HX1808" s="6"/>
      <c r="HY1808" s="5"/>
      <c r="HZ1808" s="5"/>
      <c r="IA1808" s="4"/>
      <c r="IB1808" s="6"/>
      <c r="IC1808" s="4"/>
      <c r="ID1808" s="6"/>
      <c r="IE1808" s="5"/>
      <c r="IF1808" s="5"/>
      <c r="IG1808" s="4"/>
      <c r="IH1808" s="6"/>
      <c r="II1808" s="4"/>
      <c r="IJ1808" s="6"/>
      <c r="IK1808" s="5"/>
      <c r="IL1808" s="5"/>
      <c r="IM1808" s="4"/>
      <c r="IN1808" s="6"/>
      <c r="IO1808" s="4"/>
      <c r="IP1808" s="6"/>
      <c r="IQ1808" s="5"/>
      <c r="IR1808" s="5"/>
      <c r="IS1808" s="4"/>
      <c r="IT1808" s="6"/>
      <c r="IU1808" s="4"/>
      <c r="IV1808" s="6"/>
      <c r="IW1808" s="5"/>
      <c r="IX1808" s="5"/>
      <c r="IY1808" s="4"/>
      <c r="IZ1808" s="6"/>
      <c r="JA1808" s="4"/>
      <c r="JB1808" s="6"/>
      <c r="JC1808" s="5"/>
      <c r="JD1808" s="5"/>
      <c r="JE1808" s="4"/>
      <c r="JF1808" s="6"/>
      <c r="JG1808" s="4"/>
      <c r="JH1808" s="6"/>
      <c r="JI1808" s="5"/>
      <c r="JJ1808" s="5"/>
      <c r="JK1808" s="4"/>
      <c r="JL1808" s="6"/>
      <c r="JM1808" s="4"/>
      <c r="JN1808" s="6"/>
      <c r="JO1808" s="5"/>
      <c r="JP1808" s="5"/>
      <c r="JQ1808" s="4"/>
      <c r="JR1808" s="6"/>
      <c r="JS1808" s="4"/>
      <c r="JT1808" s="6"/>
      <c r="JU1808" s="5"/>
      <c r="JV1808" s="5"/>
      <c r="JW1808" s="4"/>
      <c r="JX1808" s="6"/>
      <c r="JY1808" s="4"/>
      <c r="JZ1808" s="6"/>
      <c r="KA1808" s="5"/>
      <c r="KB1808" s="5"/>
      <c r="KC1808" s="4"/>
      <c r="KD1808" s="6"/>
      <c r="KE1808" s="4"/>
      <c r="KF1808" s="6"/>
      <c r="KG1808" s="5"/>
      <c r="KH1808" s="5"/>
      <c r="KI1808" s="4"/>
      <c r="KJ1808" s="6"/>
      <c r="KK1808" s="4"/>
      <c r="KL1808" s="6"/>
      <c r="KM1808" s="5"/>
      <c r="KN1808" s="5"/>
    </row>
    <row r="1809">
      <c r="A1809" s="3" t="s">
        <v>85</v>
      </c>
      <c r="B1809" s="3" t="s">
        <v>1175</v>
      </c>
      <c r="C1809" s="3" t="s">
        <v>87</v>
      </c>
      <c r="D1809" s="3" t="s">
        <v>712</v>
      </c>
      <c r="E1809" s="3" t="s">
        <v>1194</v>
      </c>
      <c r="F1809" s="3" t="s">
        <v>104</v>
      </c>
      <c r="G1809" s="3" t="s">
        <v>104</v>
      </c>
      <c r="H1809" s="3" t="s">
        <v>104</v>
      </c>
      <c r="I1809" s="3" t="s">
        <v>1320</v>
      </c>
      <c r="J1809" s="3" t="s">
        <v>104</v>
      </c>
      <c r="K1809" s="4"/>
      <c r="L1809" s="4">
        <f>=ROUNDDOWN({0},0)</f>
      </c>
      <c r="M1809" s="4"/>
      <c r="N1809" s="5"/>
      <c r="O1809" s="4"/>
      <c r="P1809" s="4">
        <f>=ROUNDDOWN({0},0)</f>
      </c>
      <c r="Q1809" s="4"/>
      <c r="R1809" s="5"/>
      <c r="S1809" s="4"/>
      <c r="T1809" s="6"/>
      <c r="U1809" s="4"/>
      <c r="V1809" s="6"/>
      <c r="W1809" s="5"/>
      <c r="X1809" s="5"/>
      <c r="Y1809" s="4"/>
      <c r="Z1809" s="6"/>
      <c r="AA1809" s="4"/>
      <c r="AB1809" s="6"/>
      <c r="AC1809" s="5"/>
      <c r="AD1809" s="5"/>
      <c r="AE1809" s="4"/>
      <c r="AF1809" s="6"/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/>
      <c r="AR1809" s="6"/>
      <c r="AS1809" s="4"/>
      <c r="AT1809" s="6"/>
      <c r="AU1809" s="5"/>
      <c r="AV1809" s="5"/>
      <c r="AW1809" s="4"/>
      <c r="AX1809" s="6"/>
      <c r="AY1809" s="4"/>
      <c r="AZ1809" s="6"/>
      <c r="BA1809" s="5"/>
      <c r="BB1809" s="5"/>
      <c r="BC1809" s="4"/>
      <c r="BD1809" s="6"/>
      <c r="BE1809" s="4"/>
      <c r="BF1809" s="6"/>
      <c r="BG1809" s="5"/>
      <c r="BH1809" s="5"/>
      <c r="BI1809" s="4"/>
      <c r="BJ1809" s="6"/>
      <c r="BK1809" s="4"/>
      <c r="BL1809" s="6"/>
      <c r="BM1809" s="5"/>
      <c r="BN1809" s="5"/>
      <c r="BO1809" s="4"/>
      <c r="BP1809" s="6"/>
      <c r="BQ1809" s="4"/>
      <c r="BR1809" s="6"/>
      <c r="BS1809" s="5"/>
      <c r="BT1809" s="5"/>
      <c r="BU1809" s="4"/>
      <c r="BV1809" s="6"/>
      <c r="BW1809" s="4"/>
      <c r="BX1809" s="6"/>
      <c r="BY1809" s="5"/>
      <c r="BZ1809" s="5"/>
      <c r="CA1809" s="4"/>
      <c r="CB1809" s="6"/>
      <c r="CC1809" s="4"/>
      <c r="CD1809" s="6"/>
      <c r="CE1809" s="5"/>
      <c r="CF1809" s="5"/>
      <c r="CG1809" s="4"/>
      <c r="CH1809" s="6"/>
      <c r="CI1809" s="4"/>
      <c r="CJ1809" s="6"/>
      <c r="CK1809" s="5"/>
      <c r="CL1809" s="5"/>
      <c r="CM1809" s="4"/>
      <c r="CN1809" s="6"/>
      <c r="CO1809" s="4"/>
      <c r="CP1809" s="6"/>
      <c r="CQ1809" s="5"/>
      <c r="CR1809" s="5"/>
      <c r="CS1809" s="4"/>
      <c r="CT1809" s="6"/>
      <c r="CU1809" s="4"/>
      <c r="CV1809" s="6"/>
      <c r="CW1809" s="5"/>
      <c r="CX1809" s="5"/>
      <c r="CY1809" s="4"/>
      <c r="CZ1809" s="6"/>
      <c r="DA1809" s="4"/>
      <c r="DB1809" s="6"/>
      <c r="DC1809" s="5"/>
      <c r="DD1809" s="5"/>
      <c r="DE1809" s="4"/>
      <c r="DF1809" s="6"/>
      <c r="DG1809" s="4"/>
      <c r="DH1809" s="6"/>
      <c r="DI1809" s="5"/>
      <c r="DJ1809" s="5"/>
      <c r="DK1809" s="4"/>
      <c r="DL1809" s="6"/>
      <c r="DM1809" s="4"/>
      <c r="DN1809" s="6"/>
      <c r="DO1809" s="5"/>
      <c r="DP1809" s="5"/>
      <c r="DQ1809" s="4"/>
      <c r="DR1809" s="6"/>
      <c r="DS1809" s="4"/>
      <c r="DT1809" s="6"/>
      <c r="DU1809" s="5"/>
      <c r="DV1809" s="5"/>
      <c r="DW1809" s="4"/>
      <c r="DX1809" s="6"/>
      <c r="DY1809" s="4"/>
      <c r="DZ1809" s="6"/>
      <c r="EA1809" s="5"/>
      <c r="EB1809" s="5"/>
      <c r="EC1809" s="4"/>
      <c r="ED1809" s="6"/>
      <c r="EE1809" s="4"/>
      <c r="EF1809" s="6"/>
      <c r="EG1809" s="5"/>
      <c r="EH1809" s="5"/>
      <c r="EI1809" s="4"/>
      <c r="EJ1809" s="6"/>
      <c r="EK1809" s="4"/>
      <c r="EL1809" s="6"/>
      <c r="EM1809" s="5"/>
      <c r="EN1809" s="5"/>
      <c r="EO1809" s="4"/>
      <c r="EP1809" s="6"/>
      <c r="EQ1809" s="4"/>
      <c r="ER1809" s="6"/>
      <c r="ES1809" s="5"/>
      <c r="ET1809" s="5"/>
      <c r="EU1809" s="4"/>
      <c r="EV1809" s="6"/>
      <c r="EW1809" s="4"/>
      <c r="EX1809" s="6"/>
      <c r="EY1809" s="5"/>
      <c r="EZ1809" s="5"/>
      <c r="FA1809" s="4"/>
      <c r="FB1809" s="6"/>
      <c r="FC1809" s="4"/>
      <c r="FD1809" s="6"/>
      <c r="FE1809" s="5"/>
      <c r="FF1809" s="5"/>
      <c r="FG1809" s="4"/>
      <c r="FH1809" s="6"/>
      <c r="FI1809" s="4"/>
      <c r="FJ1809" s="6"/>
      <c r="FK1809" s="5"/>
      <c r="FL1809" s="5"/>
      <c r="FM1809" s="4"/>
      <c r="FN1809" s="6"/>
      <c r="FO1809" s="4"/>
      <c r="FP1809" s="6"/>
      <c r="FQ1809" s="5"/>
      <c r="FR1809" s="5"/>
      <c r="FS1809" s="4"/>
      <c r="FT1809" s="6"/>
      <c r="FU1809" s="4"/>
      <c r="FV1809" s="6"/>
      <c r="FW1809" s="5"/>
      <c r="FX1809" s="5"/>
      <c r="FY1809" s="4"/>
      <c r="FZ1809" s="6"/>
      <c r="GA1809" s="4"/>
      <c r="GB1809" s="6"/>
      <c r="GC1809" s="5"/>
      <c r="GD1809" s="5"/>
      <c r="GE1809" s="4"/>
      <c r="GF1809" s="6"/>
      <c r="GG1809" s="4"/>
      <c r="GH1809" s="6"/>
      <c r="GI1809" s="5"/>
      <c r="GJ1809" s="5"/>
      <c r="GK1809" s="4"/>
      <c r="GL1809" s="6"/>
      <c r="GM1809" s="4"/>
      <c r="GN1809" s="6"/>
      <c r="GO1809" s="5"/>
      <c r="GP1809" s="5"/>
      <c r="GQ1809" s="4"/>
      <c r="GR1809" s="6"/>
      <c r="GS1809" s="4"/>
      <c r="GT1809" s="6"/>
      <c r="GU1809" s="5"/>
      <c r="GV1809" s="5"/>
      <c r="GW1809" s="4"/>
      <c r="GX1809" s="6"/>
      <c r="GY1809" s="4"/>
      <c r="GZ1809" s="6"/>
      <c r="HA1809" s="5"/>
      <c r="HB1809" s="5"/>
      <c r="HC1809" s="4"/>
      <c r="HD1809" s="6"/>
      <c r="HE1809" s="4"/>
      <c r="HF1809" s="6"/>
      <c r="HG1809" s="5"/>
      <c r="HH1809" s="5"/>
      <c r="HI1809" s="4"/>
      <c r="HJ1809" s="6"/>
      <c r="HK1809" s="4"/>
      <c r="HL1809" s="6"/>
      <c r="HM1809" s="5"/>
      <c r="HN1809" s="5"/>
      <c r="HO1809" s="4"/>
      <c r="HP1809" s="6"/>
      <c r="HQ1809" s="4"/>
      <c r="HR1809" s="6"/>
      <c r="HS1809" s="5"/>
      <c r="HT1809" s="5"/>
      <c r="HU1809" s="4"/>
      <c r="HV1809" s="6"/>
      <c r="HW1809" s="4"/>
      <c r="HX1809" s="6"/>
      <c r="HY1809" s="5"/>
      <c r="HZ1809" s="5"/>
      <c r="IA1809" s="4"/>
      <c r="IB1809" s="6"/>
      <c r="IC1809" s="4"/>
      <c r="ID1809" s="6"/>
      <c r="IE1809" s="5"/>
      <c r="IF1809" s="5"/>
      <c r="IG1809" s="4"/>
      <c r="IH1809" s="6"/>
      <c r="II1809" s="4"/>
      <c r="IJ1809" s="6"/>
      <c r="IK1809" s="5"/>
      <c r="IL1809" s="5"/>
      <c r="IM1809" s="4"/>
      <c r="IN1809" s="6"/>
      <c r="IO1809" s="4"/>
      <c r="IP1809" s="6"/>
      <c r="IQ1809" s="5"/>
      <c r="IR1809" s="5"/>
      <c r="IS1809" s="4"/>
      <c r="IT1809" s="6"/>
      <c r="IU1809" s="4"/>
      <c r="IV1809" s="6"/>
      <c r="IW1809" s="5"/>
      <c r="IX1809" s="5"/>
      <c r="IY1809" s="4"/>
      <c r="IZ1809" s="6"/>
      <c r="JA1809" s="4"/>
      <c r="JB1809" s="6"/>
      <c r="JC1809" s="5"/>
      <c r="JD1809" s="5"/>
      <c r="JE1809" s="4"/>
      <c r="JF1809" s="6"/>
      <c r="JG1809" s="4"/>
      <c r="JH1809" s="6"/>
      <c r="JI1809" s="5"/>
      <c r="JJ1809" s="5"/>
      <c r="JK1809" s="4"/>
      <c r="JL1809" s="6"/>
      <c r="JM1809" s="4"/>
      <c r="JN1809" s="6"/>
      <c r="JO1809" s="5"/>
      <c r="JP1809" s="5"/>
      <c r="JQ1809" s="4"/>
      <c r="JR1809" s="6"/>
      <c r="JS1809" s="4"/>
      <c r="JT1809" s="6"/>
      <c r="JU1809" s="5"/>
      <c r="JV1809" s="5"/>
      <c r="JW1809" s="4"/>
      <c r="JX1809" s="6"/>
      <c r="JY1809" s="4"/>
      <c r="JZ1809" s="6"/>
      <c r="KA1809" s="5"/>
      <c r="KB1809" s="5"/>
      <c r="KC1809" s="4"/>
      <c r="KD1809" s="6"/>
      <c r="KE1809" s="4"/>
      <c r="KF1809" s="6"/>
      <c r="KG1809" s="5"/>
      <c r="KH1809" s="5"/>
      <c r="KI1809" s="4"/>
      <c r="KJ1809" s="6"/>
      <c r="KK1809" s="4"/>
      <c r="KL1809" s="6"/>
      <c r="KM1809" s="5"/>
      <c r="KN1809" s="5"/>
    </row>
    <row r="1810">
      <c r="A1810" s="3" t="s">
        <v>85</v>
      </c>
      <c r="B1810" s="3" t="s">
        <v>1175</v>
      </c>
      <c r="C1810" s="3" t="s">
        <v>87</v>
      </c>
      <c r="D1810" s="3" t="s">
        <v>712</v>
      </c>
      <c r="E1810" s="3" t="s">
        <v>1064</v>
      </c>
      <c r="F1810" s="3" t="s">
        <v>104</v>
      </c>
      <c r="G1810" s="3" t="s">
        <v>104</v>
      </c>
      <c r="H1810" s="3" t="s">
        <v>104</v>
      </c>
      <c r="I1810" s="3" t="s">
        <v>1320</v>
      </c>
      <c r="J1810" s="3" t="s">
        <v>104</v>
      </c>
      <c r="K1810" s="4"/>
      <c r="L1810" s="4">
        <f>=ROUNDDOWN({0},0)</f>
      </c>
      <c r="M1810" s="4"/>
      <c r="N1810" s="5"/>
      <c r="O1810" s="4"/>
      <c r="P1810" s="4">
        <f>=ROUNDDOWN({0},0)</f>
      </c>
      <c r="Q1810" s="4"/>
      <c r="R1810" s="5"/>
      <c r="S1810" s="4"/>
      <c r="T1810" s="6"/>
      <c r="U1810" s="4"/>
      <c r="V1810" s="6"/>
      <c r="W1810" s="5"/>
      <c r="X1810" s="5"/>
      <c r="Y1810" s="4"/>
      <c r="Z1810" s="6"/>
      <c r="AA1810" s="4"/>
      <c r="AB1810" s="6"/>
      <c r="AC1810" s="5"/>
      <c r="AD1810" s="5"/>
      <c r="AE1810" s="4"/>
      <c r="AF1810" s="6"/>
      <c r="AG1810" s="4"/>
      <c r="AH1810" s="6"/>
      <c r="AI1810" s="5"/>
      <c r="AJ1810" s="5"/>
      <c r="AK1810" s="4"/>
      <c r="AL1810" s="6"/>
      <c r="AM1810" s="4"/>
      <c r="AN1810" s="6"/>
      <c r="AO1810" s="5"/>
      <c r="AP1810" s="5"/>
      <c r="AQ1810" s="4"/>
      <c r="AR1810" s="6"/>
      <c r="AS1810" s="4"/>
      <c r="AT1810" s="6"/>
      <c r="AU1810" s="5"/>
      <c r="AV1810" s="5"/>
      <c r="AW1810" s="4"/>
      <c r="AX1810" s="6"/>
      <c r="AY1810" s="4"/>
      <c r="AZ1810" s="6"/>
      <c r="BA1810" s="5"/>
      <c r="BB1810" s="5"/>
      <c r="BC1810" s="4"/>
      <c r="BD1810" s="6"/>
      <c r="BE1810" s="4"/>
      <c r="BF1810" s="6"/>
      <c r="BG1810" s="5"/>
      <c r="BH1810" s="5"/>
      <c r="BI1810" s="4"/>
      <c r="BJ1810" s="6"/>
      <c r="BK1810" s="4"/>
      <c r="BL1810" s="6"/>
      <c r="BM1810" s="5"/>
      <c r="BN1810" s="5"/>
      <c r="BO1810" s="4"/>
      <c r="BP1810" s="6"/>
      <c r="BQ1810" s="4"/>
      <c r="BR1810" s="6"/>
      <c r="BS1810" s="5"/>
      <c r="BT1810" s="5"/>
      <c r="BU1810" s="4"/>
      <c r="BV1810" s="6"/>
      <c r="BW1810" s="4"/>
      <c r="BX1810" s="6"/>
      <c r="BY1810" s="5"/>
      <c r="BZ1810" s="5"/>
      <c r="CA1810" s="4"/>
      <c r="CB1810" s="6"/>
      <c r="CC1810" s="4"/>
      <c r="CD1810" s="6"/>
      <c r="CE1810" s="5"/>
      <c r="CF1810" s="5"/>
      <c r="CG1810" s="4"/>
      <c r="CH1810" s="6"/>
      <c r="CI1810" s="4"/>
      <c r="CJ1810" s="6"/>
      <c r="CK1810" s="5"/>
      <c r="CL1810" s="5"/>
      <c r="CM1810" s="4"/>
      <c r="CN1810" s="6"/>
      <c r="CO1810" s="4"/>
      <c r="CP1810" s="6"/>
      <c r="CQ1810" s="5"/>
      <c r="CR1810" s="5"/>
      <c r="CS1810" s="4"/>
      <c r="CT1810" s="6"/>
      <c r="CU1810" s="4"/>
      <c r="CV1810" s="6"/>
      <c r="CW1810" s="5"/>
      <c r="CX1810" s="5"/>
      <c r="CY1810" s="4"/>
      <c r="CZ1810" s="6"/>
      <c r="DA1810" s="4"/>
      <c r="DB1810" s="6"/>
      <c r="DC1810" s="5"/>
      <c r="DD1810" s="5"/>
      <c r="DE1810" s="4"/>
      <c r="DF1810" s="6"/>
      <c r="DG1810" s="4"/>
      <c r="DH1810" s="6"/>
      <c r="DI1810" s="5"/>
      <c r="DJ1810" s="5"/>
      <c r="DK1810" s="4"/>
      <c r="DL1810" s="6"/>
      <c r="DM1810" s="4"/>
      <c r="DN1810" s="6"/>
      <c r="DO1810" s="5"/>
      <c r="DP1810" s="5"/>
      <c r="DQ1810" s="4"/>
      <c r="DR1810" s="6"/>
      <c r="DS1810" s="4"/>
      <c r="DT1810" s="6"/>
      <c r="DU1810" s="5"/>
      <c r="DV1810" s="5"/>
      <c r="DW1810" s="4"/>
      <c r="DX1810" s="6"/>
      <c r="DY1810" s="4"/>
      <c r="DZ1810" s="6"/>
      <c r="EA1810" s="5"/>
      <c r="EB1810" s="5"/>
      <c r="EC1810" s="4"/>
      <c r="ED1810" s="6"/>
      <c r="EE1810" s="4"/>
      <c r="EF1810" s="6"/>
      <c r="EG1810" s="5"/>
      <c r="EH1810" s="5"/>
      <c r="EI1810" s="4"/>
      <c r="EJ1810" s="6"/>
      <c r="EK1810" s="4"/>
      <c r="EL1810" s="6"/>
      <c r="EM1810" s="5"/>
      <c r="EN1810" s="5"/>
      <c r="EO1810" s="4"/>
      <c r="EP1810" s="6"/>
      <c r="EQ1810" s="4"/>
      <c r="ER1810" s="6"/>
      <c r="ES1810" s="5"/>
      <c r="ET1810" s="5"/>
      <c r="EU1810" s="4"/>
      <c r="EV1810" s="6"/>
      <c r="EW1810" s="4"/>
      <c r="EX1810" s="6"/>
      <c r="EY1810" s="5"/>
      <c r="EZ1810" s="5"/>
      <c r="FA1810" s="4"/>
      <c r="FB1810" s="6"/>
      <c r="FC1810" s="4"/>
      <c r="FD1810" s="6"/>
      <c r="FE1810" s="5"/>
      <c r="FF1810" s="5"/>
      <c r="FG1810" s="4"/>
      <c r="FH1810" s="6"/>
      <c r="FI1810" s="4"/>
      <c r="FJ1810" s="6"/>
      <c r="FK1810" s="5"/>
      <c r="FL1810" s="5"/>
      <c r="FM1810" s="4"/>
      <c r="FN1810" s="6"/>
      <c r="FO1810" s="4"/>
      <c r="FP1810" s="6"/>
      <c r="FQ1810" s="5"/>
      <c r="FR1810" s="5"/>
      <c r="FS1810" s="4"/>
      <c r="FT1810" s="6"/>
      <c r="FU1810" s="4"/>
      <c r="FV1810" s="6"/>
      <c r="FW1810" s="5"/>
      <c r="FX1810" s="5"/>
      <c r="FY1810" s="4"/>
      <c r="FZ1810" s="6"/>
      <c r="GA1810" s="4"/>
      <c r="GB1810" s="6"/>
      <c r="GC1810" s="5"/>
      <c r="GD1810" s="5"/>
      <c r="GE1810" s="4"/>
      <c r="GF1810" s="6"/>
      <c r="GG1810" s="4"/>
      <c r="GH1810" s="6"/>
      <c r="GI1810" s="5"/>
      <c r="GJ1810" s="5"/>
      <c r="GK1810" s="4"/>
      <c r="GL1810" s="6"/>
      <c r="GM1810" s="4"/>
      <c r="GN1810" s="6"/>
      <c r="GO1810" s="5"/>
      <c r="GP1810" s="5"/>
      <c r="GQ1810" s="4"/>
      <c r="GR1810" s="6"/>
      <c r="GS1810" s="4"/>
      <c r="GT1810" s="6"/>
      <c r="GU1810" s="5"/>
      <c r="GV1810" s="5"/>
      <c r="GW1810" s="4"/>
      <c r="GX1810" s="6"/>
      <c r="GY1810" s="4"/>
      <c r="GZ1810" s="6"/>
      <c r="HA1810" s="5"/>
      <c r="HB1810" s="5"/>
      <c r="HC1810" s="4"/>
      <c r="HD1810" s="6"/>
      <c r="HE1810" s="4"/>
      <c r="HF1810" s="6"/>
      <c r="HG1810" s="5"/>
      <c r="HH1810" s="5"/>
      <c r="HI1810" s="4"/>
      <c r="HJ1810" s="6"/>
      <c r="HK1810" s="4"/>
      <c r="HL1810" s="6"/>
      <c r="HM1810" s="5"/>
      <c r="HN1810" s="5"/>
      <c r="HO1810" s="4"/>
      <c r="HP1810" s="6"/>
      <c r="HQ1810" s="4"/>
      <c r="HR1810" s="6"/>
      <c r="HS1810" s="5"/>
      <c r="HT1810" s="5"/>
      <c r="HU1810" s="4"/>
      <c r="HV1810" s="6"/>
      <c r="HW1810" s="4"/>
      <c r="HX1810" s="6"/>
      <c r="HY1810" s="5"/>
      <c r="HZ1810" s="5"/>
      <c r="IA1810" s="4"/>
      <c r="IB1810" s="6"/>
      <c r="IC1810" s="4"/>
      <c r="ID1810" s="6"/>
      <c r="IE1810" s="5"/>
      <c r="IF1810" s="5"/>
      <c r="IG1810" s="4"/>
      <c r="IH1810" s="6"/>
      <c r="II1810" s="4"/>
      <c r="IJ1810" s="6"/>
      <c r="IK1810" s="5"/>
      <c r="IL1810" s="5"/>
      <c r="IM1810" s="4"/>
      <c r="IN1810" s="6"/>
      <c r="IO1810" s="4"/>
      <c r="IP1810" s="6"/>
      <c r="IQ1810" s="5"/>
      <c r="IR1810" s="5"/>
      <c r="IS1810" s="4"/>
      <c r="IT1810" s="6"/>
      <c r="IU1810" s="4"/>
      <c r="IV1810" s="6"/>
      <c r="IW1810" s="5"/>
      <c r="IX1810" s="5"/>
      <c r="IY1810" s="4"/>
      <c r="IZ1810" s="6"/>
      <c r="JA1810" s="4"/>
      <c r="JB1810" s="6"/>
      <c r="JC1810" s="5"/>
      <c r="JD1810" s="5"/>
      <c r="JE1810" s="4"/>
      <c r="JF1810" s="6"/>
      <c r="JG1810" s="4"/>
      <c r="JH1810" s="6"/>
      <c r="JI1810" s="5"/>
      <c r="JJ1810" s="5"/>
      <c r="JK1810" s="4"/>
      <c r="JL1810" s="6"/>
      <c r="JM1810" s="4"/>
      <c r="JN1810" s="6"/>
      <c r="JO1810" s="5"/>
      <c r="JP1810" s="5"/>
      <c r="JQ1810" s="4"/>
      <c r="JR1810" s="6"/>
      <c r="JS1810" s="4"/>
      <c r="JT1810" s="6"/>
      <c r="JU1810" s="5"/>
      <c r="JV1810" s="5"/>
      <c r="JW1810" s="4"/>
      <c r="JX1810" s="6"/>
      <c r="JY1810" s="4"/>
      <c r="JZ1810" s="6"/>
      <c r="KA1810" s="5"/>
      <c r="KB1810" s="5"/>
      <c r="KC1810" s="4"/>
      <c r="KD1810" s="6"/>
      <c r="KE1810" s="4"/>
      <c r="KF1810" s="6"/>
      <c r="KG1810" s="5"/>
      <c r="KH1810" s="5"/>
      <c r="KI1810" s="4"/>
      <c r="KJ1810" s="6"/>
      <c r="KK1810" s="4"/>
      <c r="KL1810" s="6"/>
      <c r="KM1810" s="5"/>
      <c r="KN1810" s="5"/>
    </row>
    <row r="1811">
      <c r="A1811" s="3" t="s">
        <v>85</v>
      </c>
      <c r="B1811" s="3" t="s">
        <v>1175</v>
      </c>
      <c r="C1811" s="3" t="s">
        <v>87</v>
      </c>
      <c r="D1811" s="3" t="s">
        <v>712</v>
      </c>
      <c r="E1811" s="3" t="s">
        <v>1208</v>
      </c>
      <c r="F1811" s="3" t="s">
        <v>104</v>
      </c>
      <c r="G1811" s="3" t="s">
        <v>104</v>
      </c>
      <c r="H1811" s="3" t="s">
        <v>104</v>
      </c>
      <c r="I1811" s="3" t="s">
        <v>1320</v>
      </c>
      <c r="J1811" s="3" t="s">
        <v>104</v>
      </c>
      <c r="K1811" s="4"/>
      <c r="L1811" s="4">
        <f>=ROUNDDOWN({0},0)</f>
      </c>
      <c r="M1811" s="4"/>
      <c r="N1811" s="5"/>
      <c r="O1811" s="4"/>
      <c r="P1811" s="4">
        <f>=ROUNDDOWN({0},0)</f>
      </c>
      <c r="Q1811" s="4"/>
      <c r="R1811" s="5"/>
      <c r="S1811" s="4"/>
      <c r="T1811" s="6"/>
      <c r="U1811" s="4"/>
      <c r="V1811" s="6"/>
      <c r="W1811" s="5"/>
      <c r="X1811" s="5"/>
      <c r="Y1811" s="4"/>
      <c r="Z1811" s="6"/>
      <c r="AA1811" s="4"/>
      <c r="AB1811" s="6"/>
      <c r="AC1811" s="5"/>
      <c r="AD1811" s="5"/>
      <c r="AE1811" s="4"/>
      <c r="AF1811" s="6"/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/>
      <c r="AR1811" s="6"/>
      <c r="AS1811" s="4"/>
      <c r="AT1811" s="6"/>
      <c r="AU1811" s="5"/>
      <c r="AV1811" s="5"/>
      <c r="AW1811" s="4"/>
      <c r="AX1811" s="6"/>
      <c r="AY1811" s="4"/>
      <c r="AZ1811" s="6"/>
      <c r="BA1811" s="5"/>
      <c r="BB1811" s="5"/>
      <c r="BC1811" s="4"/>
      <c r="BD1811" s="6"/>
      <c r="BE1811" s="4"/>
      <c r="BF1811" s="6"/>
      <c r="BG1811" s="5"/>
      <c r="BH1811" s="5"/>
      <c r="BI1811" s="4"/>
      <c r="BJ1811" s="6"/>
      <c r="BK1811" s="4"/>
      <c r="BL1811" s="6"/>
      <c r="BM1811" s="5"/>
      <c r="BN1811" s="5"/>
      <c r="BO1811" s="4"/>
      <c r="BP1811" s="6"/>
      <c r="BQ1811" s="4"/>
      <c r="BR1811" s="6"/>
      <c r="BS1811" s="5"/>
      <c r="BT1811" s="5"/>
      <c r="BU1811" s="4"/>
      <c r="BV1811" s="6"/>
      <c r="BW1811" s="4"/>
      <c r="BX1811" s="6"/>
      <c r="BY1811" s="5"/>
      <c r="BZ1811" s="5"/>
      <c r="CA1811" s="4"/>
      <c r="CB1811" s="6"/>
      <c r="CC1811" s="4"/>
      <c r="CD1811" s="6"/>
      <c r="CE1811" s="5"/>
      <c r="CF1811" s="5"/>
      <c r="CG1811" s="4"/>
      <c r="CH1811" s="6"/>
      <c r="CI1811" s="4"/>
      <c r="CJ1811" s="6"/>
      <c r="CK1811" s="5"/>
      <c r="CL1811" s="5"/>
      <c r="CM1811" s="4"/>
      <c r="CN1811" s="6"/>
      <c r="CO1811" s="4"/>
      <c r="CP1811" s="6"/>
      <c r="CQ1811" s="5"/>
      <c r="CR1811" s="5"/>
      <c r="CS1811" s="4"/>
      <c r="CT1811" s="6"/>
      <c r="CU1811" s="4"/>
      <c r="CV1811" s="6"/>
      <c r="CW1811" s="5"/>
      <c r="CX1811" s="5"/>
      <c r="CY1811" s="4"/>
      <c r="CZ1811" s="6"/>
      <c r="DA1811" s="4"/>
      <c r="DB1811" s="6"/>
      <c r="DC1811" s="5"/>
      <c r="DD1811" s="5"/>
      <c r="DE1811" s="4"/>
      <c r="DF1811" s="6"/>
      <c r="DG1811" s="4"/>
      <c r="DH1811" s="6"/>
      <c r="DI1811" s="5"/>
      <c r="DJ1811" s="5"/>
      <c r="DK1811" s="4"/>
      <c r="DL1811" s="6"/>
      <c r="DM1811" s="4"/>
      <c r="DN1811" s="6"/>
      <c r="DO1811" s="5"/>
      <c r="DP1811" s="5"/>
      <c r="DQ1811" s="4"/>
      <c r="DR1811" s="6"/>
      <c r="DS1811" s="4"/>
      <c r="DT1811" s="6"/>
      <c r="DU1811" s="5"/>
      <c r="DV1811" s="5"/>
      <c r="DW1811" s="4"/>
      <c r="DX1811" s="6"/>
      <c r="DY1811" s="4"/>
      <c r="DZ1811" s="6"/>
      <c r="EA1811" s="5"/>
      <c r="EB1811" s="5"/>
      <c r="EC1811" s="4"/>
      <c r="ED1811" s="6"/>
      <c r="EE1811" s="4"/>
      <c r="EF1811" s="6"/>
      <c r="EG1811" s="5"/>
      <c r="EH1811" s="5"/>
      <c r="EI1811" s="4"/>
      <c r="EJ1811" s="6"/>
      <c r="EK1811" s="4"/>
      <c r="EL1811" s="6"/>
      <c r="EM1811" s="5"/>
      <c r="EN1811" s="5"/>
      <c r="EO1811" s="4"/>
      <c r="EP1811" s="6"/>
      <c r="EQ1811" s="4"/>
      <c r="ER1811" s="6"/>
      <c r="ES1811" s="5"/>
      <c r="ET1811" s="5"/>
      <c r="EU1811" s="4"/>
      <c r="EV1811" s="6"/>
      <c r="EW1811" s="4"/>
      <c r="EX1811" s="6"/>
      <c r="EY1811" s="5"/>
      <c r="EZ1811" s="5"/>
      <c r="FA1811" s="4"/>
      <c r="FB1811" s="6"/>
      <c r="FC1811" s="4"/>
      <c r="FD1811" s="6"/>
      <c r="FE1811" s="5"/>
      <c r="FF1811" s="5"/>
      <c r="FG1811" s="4"/>
      <c r="FH1811" s="6"/>
      <c r="FI1811" s="4"/>
      <c r="FJ1811" s="6"/>
      <c r="FK1811" s="5"/>
      <c r="FL1811" s="5"/>
      <c r="FM1811" s="4"/>
      <c r="FN1811" s="6"/>
      <c r="FO1811" s="4"/>
      <c r="FP1811" s="6"/>
      <c r="FQ1811" s="5"/>
      <c r="FR1811" s="5"/>
      <c r="FS1811" s="4"/>
      <c r="FT1811" s="6"/>
      <c r="FU1811" s="4"/>
      <c r="FV1811" s="6"/>
      <c r="FW1811" s="5"/>
      <c r="FX1811" s="5"/>
      <c r="FY1811" s="4"/>
      <c r="FZ1811" s="6"/>
      <c r="GA1811" s="4"/>
      <c r="GB1811" s="6"/>
      <c r="GC1811" s="5"/>
      <c r="GD1811" s="5"/>
      <c r="GE1811" s="4"/>
      <c r="GF1811" s="6"/>
      <c r="GG1811" s="4"/>
      <c r="GH1811" s="6"/>
      <c r="GI1811" s="5"/>
      <c r="GJ1811" s="5"/>
      <c r="GK1811" s="4"/>
      <c r="GL1811" s="6"/>
      <c r="GM1811" s="4"/>
      <c r="GN1811" s="6"/>
      <c r="GO1811" s="5"/>
      <c r="GP1811" s="5"/>
      <c r="GQ1811" s="4"/>
      <c r="GR1811" s="6"/>
      <c r="GS1811" s="4"/>
      <c r="GT1811" s="6"/>
      <c r="GU1811" s="5"/>
      <c r="GV1811" s="5"/>
      <c r="GW1811" s="4"/>
      <c r="GX1811" s="6"/>
      <c r="GY1811" s="4"/>
      <c r="GZ1811" s="6"/>
      <c r="HA1811" s="5"/>
      <c r="HB1811" s="5"/>
      <c r="HC1811" s="4"/>
      <c r="HD1811" s="6"/>
      <c r="HE1811" s="4"/>
      <c r="HF1811" s="6"/>
      <c r="HG1811" s="5"/>
      <c r="HH1811" s="5"/>
      <c r="HI1811" s="4"/>
      <c r="HJ1811" s="6"/>
      <c r="HK1811" s="4"/>
      <c r="HL1811" s="6"/>
      <c r="HM1811" s="5"/>
      <c r="HN1811" s="5"/>
      <c r="HO1811" s="4"/>
      <c r="HP1811" s="6"/>
      <c r="HQ1811" s="4"/>
      <c r="HR1811" s="6"/>
      <c r="HS1811" s="5"/>
      <c r="HT1811" s="5"/>
      <c r="HU1811" s="4"/>
      <c r="HV1811" s="6"/>
      <c r="HW1811" s="4"/>
      <c r="HX1811" s="6"/>
      <c r="HY1811" s="5"/>
      <c r="HZ1811" s="5"/>
      <c r="IA1811" s="4"/>
      <c r="IB1811" s="6"/>
      <c r="IC1811" s="4"/>
      <c r="ID1811" s="6"/>
      <c r="IE1811" s="5"/>
      <c r="IF1811" s="5"/>
      <c r="IG1811" s="4"/>
      <c r="IH1811" s="6"/>
      <c r="II1811" s="4"/>
      <c r="IJ1811" s="6"/>
      <c r="IK1811" s="5"/>
      <c r="IL1811" s="5"/>
      <c r="IM1811" s="4"/>
      <c r="IN1811" s="6"/>
      <c r="IO1811" s="4"/>
      <c r="IP1811" s="6"/>
      <c r="IQ1811" s="5"/>
      <c r="IR1811" s="5"/>
      <c r="IS1811" s="4"/>
      <c r="IT1811" s="6"/>
      <c r="IU1811" s="4"/>
      <c r="IV1811" s="6"/>
      <c r="IW1811" s="5"/>
      <c r="IX1811" s="5"/>
      <c r="IY1811" s="4"/>
      <c r="IZ1811" s="6"/>
      <c r="JA1811" s="4"/>
      <c r="JB1811" s="6"/>
      <c r="JC1811" s="5"/>
      <c r="JD1811" s="5"/>
      <c r="JE1811" s="4"/>
      <c r="JF1811" s="6"/>
      <c r="JG1811" s="4"/>
      <c r="JH1811" s="6"/>
      <c r="JI1811" s="5"/>
      <c r="JJ1811" s="5"/>
      <c r="JK1811" s="4"/>
      <c r="JL1811" s="6"/>
      <c r="JM1811" s="4"/>
      <c r="JN1811" s="6"/>
      <c r="JO1811" s="5"/>
      <c r="JP1811" s="5"/>
      <c r="JQ1811" s="4"/>
      <c r="JR1811" s="6"/>
      <c r="JS1811" s="4"/>
      <c r="JT1811" s="6"/>
      <c r="JU1811" s="5"/>
      <c r="JV1811" s="5"/>
      <c r="JW1811" s="4"/>
      <c r="JX1811" s="6"/>
      <c r="JY1811" s="4"/>
      <c r="JZ1811" s="6"/>
      <c r="KA1811" s="5"/>
      <c r="KB1811" s="5"/>
      <c r="KC1811" s="4"/>
      <c r="KD1811" s="6"/>
      <c r="KE1811" s="4"/>
      <c r="KF1811" s="6"/>
      <c r="KG1811" s="5"/>
      <c r="KH1811" s="5"/>
      <c r="KI1811" s="4"/>
      <c r="KJ1811" s="6"/>
      <c r="KK1811" s="4"/>
      <c r="KL1811" s="6"/>
      <c r="KM1811" s="5"/>
      <c r="KN1811" s="5"/>
    </row>
    <row r="1812">
      <c r="A1812" s="3" t="s">
        <v>85</v>
      </c>
      <c r="B1812" s="3" t="s">
        <v>1175</v>
      </c>
      <c r="C1812" s="3" t="s">
        <v>87</v>
      </c>
      <c r="D1812" s="3" t="s">
        <v>712</v>
      </c>
      <c r="E1812" s="3" t="s">
        <v>1190</v>
      </c>
      <c r="F1812" s="3" t="s">
        <v>104</v>
      </c>
      <c r="G1812" s="3" t="s">
        <v>104</v>
      </c>
      <c r="H1812" s="3" t="s">
        <v>104</v>
      </c>
      <c r="I1812" s="3" t="s">
        <v>1650</v>
      </c>
      <c r="J1812" s="3" t="s">
        <v>104</v>
      </c>
      <c r="K1812" s="4"/>
      <c r="L1812" s="4">
        <f>=ROUNDDOWN({0},0)</f>
      </c>
      <c r="M1812" s="4"/>
      <c r="N1812" s="5"/>
      <c r="O1812" s="4"/>
      <c r="P1812" s="4">
        <f>=ROUNDDOWN({0},0)</f>
      </c>
      <c r="Q1812" s="4"/>
      <c r="R1812" s="5"/>
      <c r="S1812" s="4"/>
      <c r="T1812" s="6"/>
      <c r="U1812" s="4"/>
      <c r="V1812" s="6"/>
      <c r="W1812" s="5"/>
      <c r="X1812" s="5"/>
      <c r="Y1812" s="4"/>
      <c r="Z1812" s="6"/>
      <c r="AA1812" s="4"/>
      <c r="AB1812" s="6"/>
      <c r="AC1812" s="5"/>
      <c r="AD1812" s="5"/>
      <c r="AE1812" s="4"/>
      <c r="AF1812" s="6"/>
      <c r="AG1812" s="4"/>
      <c r="AH1812" s="6"/>
      <c r="AI1812" s="5"/>
      <c r="AJ1812" s="5"/>
      <c r="AK1812" s="4"/>
      <c r="AL1812" s="6"/>
      <c r="AM1812" s="4"/>
      <c r="AN1812" s="6"/>
      <c r="AO1812" s="5"/>
      <c r="AP1812" s="5"/>
      <c r="AQ1812" s="4"/>
      <c r="AR1812" s="6"/>
      <c r="AS1812" s="4"/>
      <c r="AT1812" s="6"/>
      <c r="AU1812" s="5"/>
      <c r="AV1812" s="5"/>
      <c r="AW1812" s="4"/>
      <c r="AX1812" s="6"/>
      <c r="AY1812" s="4"/>
      <c r="AZ1812" s="6"/>
      <c r="BA1812" s="5"/>
      <c r="BB1812" s="5"/>
      <c r="BC1812" s="4"/>
      <c r="BD1812" s="6"/>
      <c r="BE1812" s="4"/>
      <c r="BF1812" s="6"/>
      <c r="BG1812" s="5"/>
      <c r="BH1812" s="5"/>
      <c r="BI1812" s="4"/>
      <c r="BJ1812" s="6"/>
      <c r="BK1812" s="4"/>
      <c r="BL1812" s="6"/>
      <c r="BM1812" s="5"/>
      <c r="BN1812" s="5"/>
      <c r="BO1812" s="4"/>
      <c r="BP1812" s="6"/>
      <c r="BQ1812" s="4"/>
      <c r="BR1812" s="6"/>
      <c r="BS1812" s="5"/>
      <c r="BT1812" s="5"/>
      <c r="BU1812" s="4"/>
      <c r="BV1812" s="6"/>
      <c r="BW1812" s="4"/>
      <c r="BX1812" s="6"/>
      <c r="BY1812" s="5"/>
      <c r="BZ1812" s="5"/>
      <c r="CA1812" s="4"/>
      <c r="CB1812" s="6"/>
      <c r="CC1812" s="4"/>
      <c r="CD1812" s="6"/>
      <c r="CE1812" s="5"/>
      <c r="CF1812" s="5"/>
      <c r="CG1812" s="4"/>
      <c r="CH1812" s="6"/>
      <c r="CI1812" s="4"/>
      <c r="CJ1812" s="6"/>
      <c r="CK1812" s="5"/>
      <c r="CL1812" s="5"/>
      <c r="CM1812" s="4"/>
      <c r="CN1812" s="6"/>
      <c r="CO1812" s="4"/>
      <c r="CP1812" s="6"/>
      <c r="CQ1812" s="5"/>
      <c r="CR1812" s="5"/>
      <c r="CS1812" s="4"/>
      <c r="CT1812" s="6"/>
      <c r="CU1812" s="4"/>
      <c r="CV1812" s="6"/>
      <c r="CW1812" s="5"/>
      <c r="CX1812" s="5"/>
      <c r="CY1812" s="4"/>
      <c r="CZ1812" s="6"/>
      <c r="DA1812" s="4"/>
      <c r="DB1812" s="6"/>
      <c r="DC1812" s="5"/>
      <c r="DD1812" s="5"/>
      <c r="DE1812" s="4"/>
      <c r="DF1812" s="6"/>
      <c r="DG1812" s="4"/>
      <c r="DH1812" s="6"/>
      <c r="DI1812" s="5"/>
      <c r="DJ1812" s="5"/>
      <c r="DK1812" s="4"/>
      <c r="DL1812" s="6"/>
      <c r="DM1812" s="4"/>
      <c r="DN1812" s="6"/>
      <c r="DO1812" s="5"/>
      <c r="DP1812" s="5"/>
      <c r="DQ1812" s="4"/>
      <c r="DR1812" s="6"/>
      <c r="DS1812" s="4"/>
      <c r="DT1812" s="6"/>
      <c r="DU1812" s="5"/>
      <c r="DV1812" s="5"/>
      <c r="DW1812" s="4"/>
      <c r="DX1812" s="6"/>
      <c r="DY1812" s="4"/>
      <c r="DZ1812" s="6"/>
      <c r="EA1812" s="5"/>
      <c r="EB1812" s="5"/>
      <c r="EC1812" s="4"/>
      <c r="ED1812" s="6"/>
      <c r="EE1812" s="4"/>
      <c r="EF1812" s="6"/>
      <c r="EG1812" s="5"/>
      <c r="EH1812" s="5"/>
      <c r="EI1812" s="4"/>
      <c r="EJ1812" s="6"/>
      <c r="EK1812" s="4"/>
      <c r="EL1812" s="6"/>
      <c r="EM1812" s="5"/>
      <c r="EN1812" s="5"/>
      <c r="EO1812" s="4"/>
      <c r="EP1812" s="6"/>
      <c r="EQ1812" s="4"/>
      <c r="ER1812" s="6"/>
      <c r="ES1812" s="5"/>
      <c r="ET1812" s="5"/>
      <c r="EU1812" s="4"/>
      <c r="EV1812" s="6"/>
      <c r="EW1812" s="4"/>
      <c r="EX1812" s="6"/>
      <c r="EY1812" s="5"/>
      <c r="EZ1812" s="5"/>
      <c r="FA1812" s="4"/>
      <c r="FB1812" s="6"/>
      <c r="FC1812" s="4"/>
      <c r="FD1812" s="6"/>
      <c r="FE1812" s="5"/>
      <c r="FF1812" s="5"/>
      <c r="FG1812" s="4"/>
      <c r="FH1812" s="6"/>
      <c r="FI1812" s="4"/>
      <c r="FJ1812" s="6"/>
      <c r="FK1812" s="5"/>
      <c r="FL1812" s="5"/>
      <c r="FM1812" s="4"/>
      <c r="FN1812" s="6"/>
      <c r="FO1812" s="4"/>
      <c r="FP1812" s="6"/>
      <c r="FQ1812" s="5"/>
      <c r="FR1812" s="5"/>
      <c r="FS1812" s="4"/>
      <c r="FT1812" s="6"/>
      <c r="FU1812" s="4"/>
      <c r="FV1812" s="6"/>
      <c r="FW1812" s="5"/>
      <c r="FX1812" s="5"/>
      <c r="FY1812" s="4"/>
      <c r="FZ1812" s="6"/>
      <c r="GA1812" s="4"/>
      <c r="GB1812" s="6"/>
      <c r="GC1812" s="5"/>
      <c r="GD1812" s="5"/>
      <c r="GE1812" s="4"/>
      <c r="GF1812" s="6"/>
      <c r="GG1812" s="4"/>
      <c r="GH1812" s="6"/>
      <c r="GI1812" s="5"/>
      <c r="GJ1812" s="5"/>
      <c r="GK1812" s="4"/>
      <c r="GL1812" s="6"/>
      <c r="GM1812" s="4"/>
      <c r="GN1812" s="6"/>
      <c r="GO1812" s="5"/>
      <c r="GP1812" s="5"/>
      <c r="GQ1812" s="4"/>
      <c r="GR1812" s="6"/>
      <c r="GS1812" s="4"/>
      <c r="GT1812" s="6"/>
      <c r="GU1812" s="5"/>
      <c r="GV1812" s="5"/>
      <c r="GW1812" s="4"/>
      <c r="GX1812" s="6"/>
      <c r="GY1812" s="4"/>
      <c r="GZ1812" s="6"/>
      <c r="HA1812" s="5"/>
      <c r="HB1812" s="5"/>
      <c r="HC1812" s="4"/>
      <c r="HD1812" s="6"/>
      <c r="HE1812" s="4"/>
      <c r="HF1812" s="6"/>
      <c r="HG1812" s="5"/>
      <c r="HH1812" s="5"/>
      <c r="HI1812" s="4"/>
      <c r="HJ1812" s="6"/>
      <c r="HK1812" s="4"/>
      <c r="HL1812" s="6"/>
      <c r="HM1812" s="5"/>
      <c r="HN1812" s="5"/>
      <c r="HO1812" s="4"/>
      <c r="HP1812" s="6"/>
      <c r="HQ1812" s="4"/>
      <c r="HR1812" s="6"/>
      <c r="HS1812" s="5"/>
      <c r="HT1812" s="5"/>
      <c r="HU1812" s="4"/>
      <c r="HV1812" s="6"/>
      <c r="HW1812" s="4"/>
      <c r="HX1812" s="6"/>
      <c r="HY1812" s="5"/>
      <c r="HZ1812" s="5"/>
      <c r="IA1812" s="4"/>
      <c r="IB1812" s="6"/>
      <c r="IC1812" s="4"/>
      <c r="ID1812" s="6"/>
      <c r="IE1812" s="5"/>
      <c r="IF1812" s="5"/>
      <c r="IG1812" s="4"/>
      <c r="IH1812" s="6"/>
      <c r="II1812" s="4"/>
      <c r="IJ1812" s="6"/>
      <c r="IK1812" s="5"/>
      <c r="IL1812" s="5"/>
      <c r="IM1812" s="4"/>
      <c r="IN1812" s="6"/>
      <c r="IO1812" s="4"/>
      <c r="IP1812" s="6"/>
      <c r="IQ1812" s="5"/>
      <c r="IR1812" s="5"/>
      <c r="IS1812" s="4"/>
      <c r="IT1812" s="6"/>
      <c r="IU1812" s="4"/>
      <c r="IV1812" s="6"/>
      <c r="IW1812" s="5"/>
      <c r="IX1812" s="5"/>
      <c r="IY1812" s="4"/>
      <c r="IZ1812" s="6"/>
      <c r="JA1812" s="4"/>
      <c r="JB1812" s="6"/>
      <c r="JC1812" s="5"/>
      <c r="JD1812" s="5"/>
      <c r="JE1812" s="4"/>
      <c r="JF1812" s="6"/>
      <c r="JG1812" s="4"/>
      <c r="JH1812" s="6"/>
      <c r="JI1812" s="5"/>
      <c r="JJ1812" s="5"/>
      <c r="JK1812" s="4"/>
      <c r="JL1812" s="6"/>
      <c r="JM1812" s="4"/>
      <c r="JN1812" s="6"/>
      <c r="JO1812" s="5"/>
      <c r="JP1812" s="5"/>
      <c r="JQ1812" s="4"/>
      <c r="JR1812" s="6"/>
      <c r="JS1812" s="4"/>
      <c r="JT1812" s="6"/>
      <c r="JU1812" s="5"/>
      <c r="JV1812" s="5"/>
      <c r="JW1812" s="4"/>
      <c r="JX1812" s="6"/>
      <c r="JY1812" s="4"/>
      <c r="JZ1812" s="6"/>
      <c r="KA1812" s="5"/>
      <c r="KB1812" s="5"/>
      <c r="KC1812" s="4"/>
      <c r="KD1812" s="6"/>
      <c r="KE1812" s="4"/>
      <c r="KF1812" s="6"/>
      <c r="KG1812" s="5"/>
      <c r="KH1812" s="5"/>
      <c r="KI1812" s="4"/>
      <c r="KJ1812" s="6"/>
      <c r="KK1812" s="4"/>
      <c r="KL1812" s="6"/>
      <c r="KM1812" s="5"/>
      <c r="KN1812" s="5"/>
    </row>
    <row r="1813">
      <c r="A1813" s="3" t="s">
        <v>85</v>
      </c>
      <c r="B1813" s="3" t="s">
        <v>1175</v>
      </c>
      <c r="C1813" s="3" t="s">
        <v>87</v>
      </c>
      <c r="D1813" s="3" t="s">
        <v>712</v>
      </c>
      <c r="E1813" s="3" t="s">
        <v>1197</v>
      </c>
      <c r="F1813" s="3" t="s">
        <v>104</v>
      </c>
      <c r="G1813" s="3" t="s">
        <v>104</v>
      </c>
      <c r="H1813" s="3" t="s">
        <v>104</v>
      </c>
      <c r="I1813" s="3" t="s">
        <v>1325</v>
      </c>
      <c r="J1813" s="3" t="s">
        <v>104</v>
      </c>
      <c r="K1813" s="4"/>
      <c r="L1813" s="4">
        <f>=ROUNDDOWN({0},0)</f>
      </c>
      <c r="M1813" s="4"/>
      <c r="N1813" s="5"/>
      <c r="O1813" s="4"/>
      <c r="P1813" s="4">
        <f>=ROUNDDOWN({0},0)</f>
      </c>
      <c r="Q1813" s="4"/>
      <c r="R1813" s="5"/>
      <c r="S1813" s="4"/>
      <c r="T1813" s="6"/>
      <c r="U1813" s="4"/>
      <c r="V1813" s="6"/>
      <c r="W1813" s="5"/>
      <c r="X1813" s="5"/>
      <c r="Y1813" s="4"/>
      <c r="Z1813" s="6"/>
      <c r="AA1813" s="4"/>
      <c r="AB1813" s="6"/>
      <c r="AC1813" s="5"/>
      <c r="AD1813" s="5"/>
      <c r="AE1813" s="4"/>
      <c r="AF1813" s="6"/>
      <c r="AG1813" s="4"/>
      <c r="AH1813" s="6"/>
      <c r="AI1813" s="5"/>
      <c r="AJ1813" s="5"/>
      <c r="AK1813" s="4"/>
      <c r="AL1813" s="6"/>
      <c r="AM1813" s="4"/>
      <c r="AN1813" s="6"/>
      <c r="AO1813" s="5"/>
      <c r="AP1813" s="5"/>
      <c r="AQ1813" s="4"/>
      <c r="AR1813" s="6"/>
      <c r="AS1813" s="4"/>
      <c r="AT1813" s="6"/>
      <c r="AU1813" s="5"/>
      <c r="AV1813" s="5"/>
      <c r="AW1813" s="4"/>
      <c r="AX1813" s="6"/>
      <c r="AY1813" s="4"/>
      <c r="AZ1813" s="6"/>
      <c r="BA1813" s="5"/>
      <c r="BB1813" s="5"/>
      <c r="BC1813" s="4"/>
      <c r="BD1813" s="6"/>
      <c r="BE1813" s="4"/>
      <c r="BF1813" s="6"/>
      <c r="BG1813" s="5"/>
      <c r="BH1813" s="5"/>
      <c r="BI1813" s="4"/>
      <c r="BJ1813" s="6"/>
      <c r="BK1813" s="4"/>
      <c r="BL1813" s="6"/>
      <c r="BM1813" s="5"/>
      <c r="BN1813" s="5"/>
      <c r="BO1813" s="4"/>
      <c r="BP1813" s="6"/>
      <c r="BQ1813" s="4"/>
      <c r="BR1813" s="6"/>
      <c r="BS1813" s="5"/>
      <c r="BT1813" s="5"/>
      <c r="BU1813" s="4"/>
      <c r="BV1813" s="6"/>
      <c r="BW1813" s="4"/>
      <c r="BX1813" s="6"/>
      <c r="BY1813" s="5"/>
      <c r="BZ1813" s="5"/>
      <c r="CA1813" s="4"/>
      <c r="CB1813" s="6"/>
      <c r="CC1813" s="4"/>
      <c r="CD1813" s="6"/>
      <c r="CE1813" s="5"/>
      <c r="CF1813" s="5"/>
      <c r="CG1813" s="4"/>
      <c r="CH1813" s="6"/>
      <c r="CI1813" s="4"/>
      <c r="CJ1813" s="6"/>
      <c r="CK1813" s="5"/>
      <c r="CL1813" s="5"/>
      <c r="CM1813" s="4"/>
      <c r="CN1813" s="6"/>
      <c r="CO1813" s="4"/>
      <c r="CP1813" s="6"/>
      <c r="CQ1813" s="5"/>
      <c r="CR1813" s="5"/>
      <c r="CS1813" s="4"/>
      <c r="CT1813" s="6"/>
      <c r="CU1813" s="4"/>
      <c r="CV1813" s="6"/>
      <c r="CW1813" s="5"/>
      <c r="CX1813" s="5"/>
      <c r="CY1813" s="4"/>
      <c r="CZ1813" s="6"/>
      <c r="DA1813" s="4"/>
      <c r="DB1813" s="6"/>
      <c r="DC1813" s="5"/>
      <c r="DD1813" s="5"/>
      <c r="DE1813" s="4"/>
      <c r="DF1813" s="6"/>
      <c r="DG1813" s="4"/>
      <c r="DH1813" s="6"/>
      <c r="DI1813" s="5"/>
      <c r="DJ1813" s="5"/>
      <c r="DK1813" s="4"/>
      <c r="DL1813" s="6"/>
      <c r="DM1813" s="4"/>
      <c r="DN1813" s="6"/>
      <c r="DO1813" s="5"/>
      <c r="DP1813" s="5"/>
      <c r="DQ1813" s="4"/>
      <c r="DR1813" s="6"/>
      <c r="DS1813" s="4"/>
      <c r="DT1813" s="6"/>
      <c r="DU1813" s="5"/>
      <c r="DV1813" s="5"/>
      <c r="DW1813" s="4"/>
      <c r="DX1813" s="6"/>
      <c r="DY1813" s="4"/>
      <c r="DZ1813" s="6"/>
      <c r="EA1813" s="5"/>
      <c r="EB1813" s="5"/>
      <c r="EC1813" s="4"/>
      <c r="ED1813" s="6"/>
      <c r="EE1813" s="4"/>
      <c r="EF1813" s="6"/>
      <c r="EG1813" s="5"/>
      <c r="EH1813" s="5"/>
      <c r="EI1813" s="4"/>
      <c r="EJ1813" s="6"/>
      <c r="EK1813" s="4"/>
      <c r="EL1813" s="6"/>
      <c r="EM1813" s="5"/>
      <c r="EN1813" s="5"/>
      <c r="EO1813" s="4"/>
      <c r="EP1813" s="6"/>
      <c r="EQ1813" s="4"/>
      <c r="ER1813" s="6"/>
      <c r="ES1813" s="5"/>
      <c r="ET1813" s="5"/>
      <c r="EU1813" s="4"/>
      <c r="EV1813" s="6"/>
      <c r="EW1813" s="4"/>
      <c r="EX1813" s="6"/>
      <c r="EY1813" s="5"/>
      <c r="EZ1813" s="5"/>
      <c r="FA1813" s="4"/>
      <c r="FB1813" s="6"/>
      <c r="FC1813" s="4"/>
      <c r="FD1813" s="6"/>
      <c r="FE1813" s="5"/>
      <c r="FF1813" s="5"/>
      <c r="FG1813" s="4"/>
      <c r="FH1813" s="6"/>
      <c r="FI1813" s="4"/>
      <c r="FJ1813" s="6"/>
      <c r="FK1813" s="5"/>
      <c r="FL1813" s="5"/>
      <c r="FM1813" s="4"/>
      <c r="FN1813" s="6"/>
      <c r="FO1813" s="4"/>
      <c r="FP1813" s="6"/>
      <c r="FQ1813" s="5"/>
      <c r="FR1813" s="5"/>
      <c r="FS1813" s="4"/>
      <c r="FT1813" s="6"/>
      <c r="FU1813" s="4"/>
      <c r="FV1813" s="6"/>
      <c r="FW1813" s="5"/>
      <c r="FX1813" s="5"/>
      <c r="FY1813" s="4"/>
      <c r="FZ1813" s="6"/>
      <c r="GA1813" s="4"/>
      <c r="GB1813" s="6"/>
      <c r="GC1813" s="5"/>
      <c r="GD1813" s="5"/>
      <c r="GE1813" s="4"/>
      <c r="GF1813" s="6"/>
      <c r="GG1813" s="4"/>
      <c r="GH1813" s="6"/>
      <c r="GI1813" s="5"/>
      <c r="GJ1813" s="5"/>
      <c r="GK1813" s="4"/>
      <c r="GL1813" s="6"/>
      <c r="GM1813" s="4"/>
      <c r="GN1813" s="6"/>
      <c r="GO1813" s="5"/>
      <c r="GP1813" s="5"/>
      <c r="GQ1813" s="4"/>
      <c r="GR1813" s="6"/>
      <c r="GS1813" s="4"/>
      <c r="GT1813" s="6"/>
      <c r="GU1813" s="5"/>
      <c r="GV1813" s="5"/>
      <c r="GW1813" s="4"/>
      <c r="GX1813" s="6"/>
      <c r="GY1813" s="4"/>
      <c r="GZ1813" s="6"/>
      <c r="HA1813" s="5"/>
      <c r="HB1813" s="5"/>
      <c r="HC1813" s="4"/>
      <c r="HD1813" s="6"/>
      <c r="HE1813" s="4"/>
      <c r="HF1813" s="6"/>
      <c r="HG1813" s="5"/>
      <c r="HH1813" s="5"/>
      <c r="HI1813" s="4"/>
      <c r="HJ1813" s="6"/>
      <c r="HK1813" s="4"/>
      <c r="HL1813" s="6"/>
      <c r="HM1813" s="5"/>
      <c r="HN1813" s="5"/>
      <c r="HO1813" s="4"/>
      <c r="HP1813" s="6"/>
      <c r="HQ1813" s="4"/>
      <c r="HR1813" s="6"/>
      <c r="HS1813" s="5"/>
      <c r="HT1813" s="5"/>
      <c r="HU1813" s="4"/>
      <c r="HV1813" s="6"/>
      <c r="HW1813" s="4"/>
      <c r="HX1813" s="6"/>
      <c r="HY1813" s="5"/>
      <c r="HZ1813" s="5"/>
      <c r="IA1813" s="4"/>
      <c r="IB1813" s="6"/>
      <c r="IC1813" s="4"/>
      <c r="ID1813" s="6"/>
      <c r="IE1813" s="5"/>
      <c r="IF1813" s="5"/>
      <c r="IG1813" s="4"/>
      <c r="IH1813" s="6"/>
      <c r="II1813" s="4"/>
      <c r="IJ1813" s="6"/>
      <c r="IK1813" s="5"/>
      <c r="IL1813" s="5"/>
      <c r="IM1813" s="4"/>
      <c r="IN1813" s="6"/>
      <c r="IO1813" s="4"/>
      <c r="IP1813" s="6"/>
      <c r="IQ1813" s="5"/>
      <c r="IR1813" s="5"/>
      <c r="IS1813" s="4"/>
      <c r="IT1813" s="6"/>
      <c r="IU1813" s="4"/>
      <c r="IV1813" s="6"/>
      <c r="IW1813" s="5"/>
      <c r="IX1813" s="5"/>
      <c r="IY1813" s="4"/>
      <c r="IZ1813" s="6"/>
      <c r="JA1813" s="4"/>
      <c r="JB1813" s="6"/>
      <c r="JC1813" s="5"/>
      <c r="JD1813" s="5"/>
      <c r="JE1813" s="4"/>
      <c r="JF1813" s="6"/>
      <c r="JG1813" s="4"/>
      <c r="JH1813" s="6"/>
      <c r="JI1813" s="5"/>
      <c r="JJ1813" s="5"/>
      <c r="JK1813" s="4"/>
      <c r="JL1813" s="6"/>
      <c r="JM1813" s="4"/>
      <c r="JN1813" s="6"/>
      <c r="JO1813" s="5"/>
      <c r="JP1813" s="5"/>
      <c r="JQ1813" s="4"/>
      <c r="JR1813" s="6"/>
      <c r="JS1813" s="4"/>
      <c r="JT1813" s="6"/>
      <c r="JU1813" s="5"/>
      <c r="JV1813" s="5"/>
      <c r="JW1813" s="4"/>
      <c r="JX1813" s="6"/>
      <c r="JY1813" s="4"/>
      <c r="JZ1813" s="6"/>
      <c r="KA1813" s="5"/>
      <c r="KB1813" s="5"/>
      <c r="KC1813" s="4"/>
      <c r="KD1813" s="6"/>
      <c r="KE1813" s="4"/>
      <c r="KF1813" s="6"/>
      <c r="KG1813" s="5"/>
      <c r="KH1813" s="5"/>
      <c r="KI1813" s="4"/>
      <c r="KJ1813" s="6"/>
      <c r="KK1813" s="4"/>
      <c r="KL1813" s="6"/>
      <c r="KM1813" s="5"/>
      <c r="KN1813" s="5"/>
    </row>
    <row r="1814">
      <c r="A1814" s="3" t="s">
        <v>85</v>
      </c>
      <c r="B1814" s="3" t="s">
        <v>1175</v>
      </c>
      <c r="C1814" s="3" t="s">
        <v>87</v>
      </c>
      <c r="D1814" s="3" t="s">
        <v>712</v>
      </c>
      <c r="E1814" s="3" t="s">
        <v>1064</v>
      </c>
      <c r="F1814" s="3" t="s">
        <v>104</v>
      </c>
      <c r="G1814" s="3" t="s">
        <v>104</v>
      </c>
      <c r="H1814" s="3" t="s">
        <v>104</v>
      </c>
      <c r="I1814" s="3" t="s">
        <v>1399</v>
      </c>
      <c r="J1814" s="3" t="s">
        <v>104</v>
      </c>
      <c r="K1814" s="4"/>
      <c r="L1814" s="4">
        <f>=ROUNDDOWN({0},0)</f>
      </c>
      <c r="M1814" s="4"/>
      <c r="N1814" s="5"/>
      <c r="O1814" s="4"/>
      <c r="P1814" s="4">
        <f>=ROUNDDOWN({0},0)</f>
      </c>
      <c r="Q1814" s="4"/>
      <c r="R1814" s="5"/>
      <c r="S1814" s="4"/>
      <c r="T1814" s="6"/>
      <c r="U1814" s="4"/>
      <c r="V1814" s="6"/>
      <c r="W1814" s="5"/>
      <c r="X1814" s="5"/>
      <c r="Y1814" s="4"/>
      <c r="Z1814" s="6"/>
      <c r="AA1814" s="4"/>
      <c r="AB1814" s="6"/>
      <c r="AC1814" s="5"/>
      <c r="AD1814" s="5"/>
      <c r="AE1814" s="4"/>
      <c r="AF1814" s="6"/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/>
      <c r="AR1814" s="6"/>
      <c r="AS1814" s="4"/>
      <c r="AT1814" s="6"/>
      <c r="AU1814" s="5"/>
      <c r="AV1814" s="5"/>
      <c r="AW1814" s="4"/>
      <c r="AX1814" s="6"/>
      <c r="AY1814" s="4"/>
      <c r="AZ1814" s="6"/>
      <c r="BA1814" s="5"/>
      <c r="BB1814" s="5"/>
      <c r="BC1814" s="4"/>
      <c r="BD1814" s="6"/>
      <c r="BE1814" s="4"/>
      <c r="BF1814" s="6"/>
      <c r="BG1814" s="5"/>
      <c r="BH1814" s="5"/>
      <c r="BI1814" s="4"/>
      <c r="BJ1814" s="6"/>
      <c r="BK1814" s="4"/>
      <c r="BL1814" s="6"/>
      <c r="BM1814" s="5"/>
      <c r="BN1814" s="5"/>
      <c r="BO1814" s="4"/>
      <c r="BP1814" s="6"/>
      <c r="BQ1814" s="4"/>
      <c r="BR1814" s="6"/>
      <c r="BS1814" s="5"/>
      <c r="BT1814" s="5"/>
      <c r="BU1814" s="4"/>
      <c r="BV1814" s="6"/>
      <c r="BW1814" s="4"/>
      <c r="BX1814" s="6"/>
      <c r="BY1814" s="5"/>
      <c r="BZ1814" s="5"/>
      <c r="CA1814" s="4"/>
      <c r="CB1814" s="6"/>
      <c r="CC1814" s="4"/>
      <c r="CD1814" s="6"/>
      <c r="CE1814" s="5"/>
      <c r="CF1814" s="5"/>
      <c r="CG1814" s="4"/>
      <c r="CH1814" s="6"/>
      <c r="CI1814" s="4"/>
      <c r="CJ1814" s="6"/>
      <c r="CK1814" s="5"/>
      <c r="CL1814" s="5"/>
      <c r="CM1814" s="4"/>
      <c r="CN1814" s="6"/>
      <c r="CO1814" s="4"/>
      <c r="CP1814" s="6"/>
      <c r="CQ1814" s="5"/>
      <c r="CR1814" s="5"/>
      <c r="CS1814" s="4"/>
      <c r="CT1814" s="6"/>
      <c r="CU1814" s="4"/>
      <c r="CV1814" s="6"/>
      <c r="CW1814" s="5"/>
      <c r="CX1814" s="5"/>
      <c r="CY1814" s="4"/>
      <c r="CZ1814" s="6"/>
      <c r="DA1814" s="4"/>
      <c r="DB1814" s="6"/>
      <c r="DC1814" s="5"/>
      <c r="DD1814" s="5"/>
      <c r="DE1814" s="4"/>
      <c r="DF1814" s="6"/>
      <c r="DG1814" s="4"/>
      <c r="DH1814" s="6"/>
      <c r="DI1814" s="5"/>
      <c r="DJ1814" s="5"/>
      <c r="DK1814" s="4"/>
      <c r="DL1814" s="6"/>
      <c r="DM1814" s="4"/>
      <c r="DN1814" s="6"/>
      <c r="DO1814" s="5"/>
      <c r="DP1814" s="5"/>
      <c r="DQ1814" s="4"/>
      <c r="DR1814" s="6"/>
      <c r="DS1814" s="4"/>
      <c r="DT1814" s="6"/>
      <c r="DU1814" s="5"/>
      <c r="DV1814" s="5"/>
      <c r="DW1814" s="4"/>
      <c r="DX1814" s="6"/>
      <c r="DY1814" s="4"/>
      <c r="DZ1814" s="6"/>
      <c r="EA1814" s="5"/>
      <c r="EB1814" s="5"/>
      <c r="EC1814" s="4"/>
      <c r="ED1814" s="6"/>
      <c r="EE1814" s="4"/>
      <c r="EF1814" s="6"/>
      <c r="EG1814" s="5"/>
      <c r="EH1814" s="5"/>
      <c r="EI1814" s="4"/>
      <c r="EJ1814" s="6"/>
      <c r="EK1814" s="4"/>
      <c r="EL1814" s="6"/>
      <c r="EM1814" s="5"/>
      <c r="EN1814" s="5"/>
      <c r="EO1814" s="4"/>
      <c r="EP1814" s="6"/>
      <c r="EQ1814" s="4"/>
      <c r="ER1814" s="6"/>
      <c r="ES1814" s="5"/>
      <c r="ET1814" s="5"/>
      <c r="EU1814" s="4"/>
      <c r="EV1814" s="6"/>
      <c r="EW1814" s="4"/>
      <c r="EX1814" s="6"/>
      <c r="EY1814" s="5"/>
      <c r="EZ1814" s="5"/>
      <c r="FA1814" s="4"/>
      <c r="FB1814" s="6"/>
      <c r="FC1814" s="4"/>
      <c r="FD1814" s="6"/>
      <c r="FE1814" s="5"/>
      <c r="FF1814" s="5"/>
      <c r="FG1814" s="4"/>
      <c r="FH1814" s="6"/>
      <c r="FI1814" s="4"/>
      <c r="FJ1814" s="6"/>
      <c r="FK1814" s="5"/>
      <c r="FL1814" s="5"/>
      <c r="FM1814" s="4"/>
      <c r="FN1814" s="6"/>
      <c r="FO1814" s="4"/>
      <c r="FP1814" s="6"/>
      <c r="FQ1814" s="5"/>
      <c r="FR1814" s="5"/>
      <c r="FS1814" s="4"/>
      <c r="FT1814" s="6"/>
      <c r="FU1814" s="4"/>
      <c r="FV1814" s="6"/>
      <c r="FW1814" s="5"/>
      <c r="FX1814" s="5"/>
      <c r="FY1814" s="4"/>
      <c r="FZ1814" s="6"/>
      <c r="GA1814" s="4"/>
      <c r="GB1814" s="6"/>
      <c r="GC1814" s="5"/>
      <c r="GD1814" s="5"/>
      <c r="GE1814" s="4"/>
      <c r="GF1814" s="6"/>
      <c r="GG1814" s="4"/>
      <c r="GH1814" s="6"/>
      <c r="GI1814" s="5"/>
      <c r="GJ1814" s="5"/>
      <c r="GK1814" s="4"/>
      <c r="GL1814" s="6"/>
      <c r="GM1814" s="4"/>
      <c r="GN1814" s="6"/>
      <c r="GO1814" s="5"/>
      <c r="GP1814" s="5"/>
      <c r="GQ1814" s="4"/>
      <c r="GR1814" s="6"/>
      <c r="GS1814" s="4"/>
      <c r="GT1814" s="6"/>
      <c r="GU1814" s="5"/>
      <c r="GV1814" s="5"/>
      <c r="GW1814" s="4"/>
      <c r="GX1814" s="6"/>
      <c r="GY1814" s="4"/>
      <c r="GZ1814" s="6"/>
      <c r="HA1814" s="5"/>
      <c r="HB1814" s="5"/>
      <c r="HC1814" s="4"/>
      <c r="HD1814" s="6"/>
      <c r="HE1814" s="4"/>
      <c r="HF1814" s="6"/>
      <c r="HG1814" s="5"/>
      <c r="HH1814" s="5"/>
      <c r="HI1814" s="4"/>
      <c r="HJ1814" s="6"/>
      <c r="HK1814" s="4"/>
      <c r="HL1814" s="6"/>
      <c r="HM1814" s="5"/>
      <c r="HN1814" s="5"/>
      <c r="HO1814" s="4"/>
      <c r="HP1814" s="6"/>
      <c r="HQ1814" s="4"/>
      <c r="HR1814" s="6"/>
      <c r="HS1814" s="5"/>
      <c r="HT1814" s="5"/>
      <c r="HU1814" s="4"/>
      <c r="HV1814" s="6"/>
      <c r="HW1814" s="4"/>
      <c r="HX1814" s="6"/>
      <c r="HY1814" s="5"/>
      <c r="HZ1814" s="5"/>
      <c r="IA1814" s="4"/>
      <c r="IB1814" s="6"/>
      <c r="IC1814" s="4"/>
      <c r="ID1814" s="6"/>
      <c r="IE1814" s="5"/>
      <c r="IF1814" s="5"/>
      <c r="IG1814" s="4"/>
      <c r="IH1814" s="6"/>
      <c r="II1814" s="4"/>
      <c r="IJ1814" s="6"/>
      <c r="IK1814" s="5"/>
      <c r="IL1814" s="5"/>
      <c r="IM1814" s="4"/>
      <c r="IN1814" s="6"/>
      <c r="IO1814" s="4"/>
      <c r="IP1814" s="6"/>
      <c r="IQ1814" s="5"/>
      <c r="IR1814" s="5"/>
      <c r="IS1814" s="4"/>
      <c r="IT1814" s="6"/>
      <c r="IU1814" s="4"/>
      <c r="IV1814" s="6"/>
      <c r="IW1814" s="5"/>
      <c r="IX1814" s="5"/>
      <c r="IY1814" s="4"/>
      <c r="IZ1814" s="6"/>
      <c r="JA1814" s="4"/>
      <c r="JB1814" s="6"/>
      <c r="JC1814" s="5"/>
      <c r="JD1814" s="5"/>
      <c r="JE1814" s="4"/>
      <c r="JF1814" s="6"/>
      <c r="JG1814" s="4"/>
      <c r="JH1814" s="6"/>
      <c r="JI1814" s="5"/>
      <c r="JJ1814" s="5"/>
      <c r="JK1814" s="4"/>
      <c r="JL1814" s="6"/>
      <c r="JM1814" s="4"/>
      <c r="JN1814" s="6"/>
      <c r="JO1814" s="5"/>
      <c r="JP1814" s="5"/>
      <c r="JQ1814" s="4"/>
      <c r="JR1814" s="6"/>
      <c r="JS1814" s="4"/>
      <c r="JT1814" s="6"/>
      <c r="JU1814" s="5"/>
      <c r="JV1814" s="5"/>
      <c r="JW1814" s="4"/>
      <c r="JX1814" s="6"/>
      <c r="JY1814" s="4"/>
      <c r="JZ1814" s="6"/>
      <c r="KA1814" s="5"/>
      <c r="KB1814" s="5"/>
      <c r="KC1814" s="4"/>
      <c r="KD1814" s="6"/>
      <c r="KE1814" s="4"/>
      <c r="KF1814" s="6"/>
      <c r="KG1814" s="5"/>
      <c r="KH1814" s="5"/>
      <c r="KI1814" s="4"/>
      <c r="KJ1814" s="6"/>
      <c r="KK1814" s="4"/>
      <c r="KL1814" s="6"/>
      <c r="KM1814" s="5"/>
      <c r="KN1814" s="5"/>
    </row>
    <row r="1815">
      <c r="A1815" s="3" t="s">
        <v>85</v>
      </c>
      <c r="B1815" s="3" t="s">
        <v>1175</v>
      </c>
      <c r="C1815" s="3" t="s">
        <v>87</v>
      </c>
      <c r="D1815" s="3" t="s">
        <v>712</v>
      </c>
      <c r="E1815" s="3" t="s">
        <v>1064</v>
      </c>
      <c r="F1815" s="3" t="s">
        <v>104</v>
      </c>
      <c r="G1815" s="3" t="s">
        <v>104</v>
      </c>
      <c r="H1815" s="3" t="s">
        <v>104</v>
      </c>
      <c r="I1815" s="3" t="s">
        <v>1571</v>
      </c>
      <c r="J1815" s="3" t="s">
        <v>104</v>
      </c>
      <c r="K1815" s="4"/>
      <c r="L1815" s="4">
        <f>=ROUNDDOWN({0},0)</f>
      </c>
      <c r="M1815" s="4"/>
      <c r="N1815" s="5"/>
      <c r="O1815" s="4"/>
      <c r="P1815" s="4">
        <f>=ROUNDDOWN({0},0)</f>
      </c>
      <c r="Q1815" s="4"/>
      <c r="R1815" s="5"/>
      <c r="S1815" s="4"/>
      <c r="T1815" s="6"/>
      <c r="U1815" s="4"/>
      <c r="V1815" s="6"/>
      <c r="W1815" s="5"/>
      <c r="X1815" s="5"/>
      <c r="Y1815" s="4"/>
      <c r="Z1815" s="6"/>
      <c r="AA1815" s="4"/>
      <c r="AB1815" s="6"/>
      <c r="AC1815" s="5"/>
      <c r="AD1815" s="5"/>
      <c r="AE1815" s="4"/>
      <c r="AF1815" s="6"/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  <c r="AW1815" s="4"/>
      <c r="AX1815" s="6"/>
      <c r="AY1815" s="4"/>
      <c r="AZ1815" s="6"/>
      <c r="BA1815" s="5"/>
      <c r="BB1815" s="5"/>
      <c r="BC1815" s="4"/>
      <c r="BD1815" s="6"/>
      <c r="BE1815" s="4"/>
      <c r="BF1815" s="6"/>
      <c r="BG1815" s="5"/>
      <c r="BH1815" s="5"/>
      <c r="BI1815" s="4"/>
      <c r="BJ1815" s="6"/>
      <c r="BK1815" s="4"/>
      <c r="BL1815" s="6"/>
      <c r="BM1815" s="5"/>
      <c r="BN1815" s="5"/>
      <c r="BO1815" s="4"/>
      <c r="BP1815" s="6"/>
      <c r="BQ1815" s="4"/>
      <c r="BR1815" s="6"/>
      <c r="BS1815" s="5"/>
      <c r="BT1815" s="5"/>
      <c r="BU1815" s="4"/>
      <c r="BV1815" s="6"/>
      <c r="BW1815" s="4"/>
      <c r="BX1815" s="6"/>
      <c r="BY1815" s="5"/>
      <c r="BZ1815" s="5"/>
      <c r="CA1815" s="4"/>
      <c r="CB1815" s="6"/>
      <c r="CC1815" s="4"/>
      <c r="CD1815" s="6"/>
      <c r="CE1815" s="5"/>
      <c r="CF1815" s="5"/>
      <c r="CG1815" s="4"/>
      <c r="CH1815" s="6"/>
      <c r="CI1815" s="4"/>
      <c r="CJ1815" s="6"/>
      <c r="CK1815" s="5"/>
      <c r="CL1815" s="5"/>
      <c r="CM1815" s="4"/>
      <c r="CN1815" s="6"/>
      <c r="CO1815" s="4"/>
      <c r="CP1815" s="6"/>
      <c r="CQ1815" s="5"/>
      <c r="CR1815" s="5"/>
      <c r="CS1815" s="4"/>
      <c r="CT1815" s="6"/>
      <c r="CU1815" s="4"/>
      <c r="CV1815" s="6"/>
      <c r="CW1815" s="5"/>
      <c r="CX1815" s="5"/>
      <c r="CY1815" s="4"/>
      <c r="CZ1815" s="6"/>
      <c r="DA1815" s="4"/>
      <c r="DB1815" s="6"/>
      <c r="DC1815" s="5"/>
      <c r="DD1815" s="5"/>
      <c r="DE1815" s="4"/>
      <c r="DF1815" s="6"/>
      <c r="DG1815" s="4"/>
      <c r="DH1815" s="6"/>
      <c r="DI1815" s="5"/>
      <c r="DJ1815" s="5"/>
      <c r="DK1815" s="4"/>
      <c r="DL1815" s="6"/>
      <c r="DM1815" s="4"/>
      <c r="DN1815" s="6"/>
      <c r="DO1815" s="5"/>
      <c r="DP1815" s="5"/>
      <c r="DQ1815" s="4"/>
      <c r="DR1815" s="6"/>
      <c r="DS1815" s="4"/>
      <c r="DT1815" s="6"/>
      <c r="DU1815" s="5"/>
      <c r="DV1815" s="5"/>
      <c r="DW1815" s="4"/>
      <c r="DX1815" s="6"/>
      <c r="DY1815" s="4"/>
      <c r="DZ1815" s="6"/>
      <c r="EA1815" s="5"/>
      <c r="EB1815" s="5"/>
      <c r="EC1815" s="4"/>
      <c r="ED1815" s="6"/>
      <c r="EE1815" s="4"/>
      <c r="EF1815" s="6"/>
      <c r="EG1815" s="5"/>
      <c r="EH1815" s="5"/>
      <c r="EI1815" s="4"/>
      <c r="EJ1815" s="6"/>
      <c r="EK1815" s="4"/>
      <c r="EL1815" s="6"/>
      <c r="EM1815" s="5"/>
      <c r="EN1815" s="5"/>
      <c r="EO1815" s="4"/>
      <c r="EP1815" s="6"/>
      <c r="EQ1815" s="4"/>
      <c r="ER1815" s="6"/>
      <c r="ES1815" s="5"/>
      <c r="ET1815" s="5"/>
      <c r="EU1815" s="4"/>
      <c r="EV1815" s="6"/>
      <c r="EW1815" s="4"/>
      <c r="EX1815" s="6"/>
      <c r="EY1815" s="5"/>
      <c r="EZ1815" s="5"/>
      <c r="FA1815" s="4"/>
      <c r="FB1815" s="6"/>
      <c r="FC1815" s="4"/>
      <c r="FD1815" s="6"/>
      <c r="FE1815" s="5"/>
      <c r="FF1815" s="5"/>
      <c r="FG1815" s="4"/>
      <c r="FH1815" s="6"/>
      <c r="FI1815" s="4"/>
      <c r="FJ1815" s="6"/>
      <c r="FK1815" s="5"/>
      <c r="FL1815" s="5"/>
      <c r="FM1815" s="4"/>
      <c r="FN1815" s="6"/>
      <c r="FO1815" s="4"/>
      <c r="FP1815" s="6"/>
      <c r="FQ1815" s="5"/>
      <c r="FR1815" s="5"/>
      <c r="FS1815" s="4"/>
      <c r="FT1815" s="6"/>
      <c r="FU1815" s="4"/>
      <c r="FV1815" s="6"/>
      <c r="FW1815" s="5"/>
      <c r="FX1815" s="5"/>
      <c r="FY1815" s="4"/>
      <c r="FZ1815" s="6"/>
      <c r="GA1815" s="4"/>
      <c r="GB1815" s="6"/>
      <c r="GC1815" s="5"/>
      <c r="GD1815" s="5"/>
      <c r="GE1815" s="4"/>
      <c r="GF1815" s="6"/>
      <c r="GG1815" s="4"/>
      <c r="GH1815" s="6"/>
      <c r="GI1815" s="5"/>
      <c r="GJ1815" s="5"/>
      <c r="GK1815" s="4"/>
      <c r="GL1815" s="6"/>
      <c r="GM1815" s="4"/>
      <c r="GN1815" s="6"/>
      <c r="GO1815" s="5"/>
      <c r="GP1815" s="5"/>
      <c r="GQ1815" s="4"/>
      <c r="GR1815" s="6"/>
      <c r="GS1815" s="4"/>
      <c r="GT1815" s="6"/>
      <c r="GU1815" s="5"/>
      <c r="GV1815" s="5"/>
      <c r="GW1815" s="4"/>
      <c r="GX1815" s="6"/>
      <c r="GY1815" s="4"/>
      <c r="GZ1815" s="6"/>
      <c r="HA1815" s="5"/>
      <c r="HB1815" s="5"/>
      <c r="HC1815" s="4"/>
      <c r="HD1815" s="6"/>
      <c r="HE1815" s="4"/>
      <c r="HF1815" s="6"/>
      <c r="HG1815" s="5"/>
      <c r="HH1815" s="5"/>
      <c r="HI1815" s="4"/>
      <c r="HJ1815" s="6"/>
      <c r="HK1815" s="4"/>
      <c r="HL1815" s="6"/>
      <c r="HM1815" s="5"/>
      <c r="HN1815" s="5"/>
      <c r="HO1815" s="4"/>
      <c r="HP1815" s="6"/>
      <c r="HQ1815" s="4"/>
      <c r="HR1815" s="6"/>
      <c r="HS1815" s="5"/>
      <c r="HT1815" s="5"/>
      <c r="HU1815" s="4"/>
      <c r="HV1815" s="6"/>
      <c r="HW1815" s="4"/>
      <c r="HX1815" s="6"/>
      <c r="HY1815" s="5"/>
      <c r="HZ1815" s="5"/>
      <c r="IA1815" s="4"/>
      <c r="IB1815" s="6"/>
      <c r="IC1815" s="4"/>
      <c r="ID1815" s="6"/>
      <c r="IE1815" s="5"/>
      <c r="IF1815" s="5"/>
      <c r="IG1815" s="4"/>
      <c r="IH1815" s="6"/>
      <c r="II1815" s="4"/>
      <c r="IJ1815" s="6"/>
      <c r="IK1815" s="5"/>
      <c r="IL1815" s="5"/>
      <c r="IM1815" s="4"/>
      <c r="IN1815" s="6"/>
      <c r="IO1815" s="4"/>
      <c r="IP1815" s="6"/>
      <c r="IQ1815" s="5"/>
      <c r="IR1815" s="5"/>
      <c r="IS1815" s="4"/>
      <c r="IT1815" s="6"/>
      <c r="IU1815" s="4"/>
      <c r="IV1815" s="6"/>
      <c r="IW1815" s="5"/>
      <c r="IX1815" s="5"/>
      <c r="IY1815" s="4"/>
      <c r="IZ1815" s="6"/>
      <c r="JA1815" s="4"/>
      <c r="JB1815" s="6"/>
      <c r="JC1815" s="5"/>
      <c r="JD1815" s="5"/>
      <c r="JE1815" s="4"/>
      <c r="JF1815" s="6"/>
      <c r="JG1815" s="4"/>
      <c r="JH1815" s="6"/>
      <c r="JI1815" s="5"/>
      <c r="JJ1815" s="5"/>
      <c r="JK1815" s="4"/>
      <c r="JL1815" s="6"/>
      <c r="JM1815" s="4"/>
      <c r="JN1815" s="6"/>
      <c r="JO1815" s="5"/>
      <c r="JP1815" s="5"/>
      <c r="JQ1815" s="4"/>
      <c r="JR1815" s="6"/>
      <c r="JS1815" s="4"/>
      <c r="JT1815" s="6"/>
      <c r="JU1815" s="5"/>
      <c r="JV1815" s="5"/>
      <c r="JW1815" s="4"/>
      <c r="JX1815" s="6"/>
      <c r="JY1815" s="4"/>
      <c r="JZ1815" s="6"/>
      <c r="KA1815" s="5"/>
      <c r="KB1815" s="5"/>
      <c r="KC1815" s="4"/>
      <c r="KD1815" s="6"/>
      <c r="KE1815" s="4"/>
      <c r="KF1815" s="6"/>
      <c r="KG1815" s="5"/>
      <c r="KH1815" s="5"/>
      <c r="KI1815" s="4"/>
      <c r="KJ1815" s="6"/>
      <c r="KK1815" s="4"/>
      <c r="KL1815" s="6"/>
      <c r="KM1815" s="5"/>
      <c r="KN1815" s="5"/>
    </row>
    <row r="1816">
      <c r="A1816" s="3" t="s">
        <v>85</v>
      </c>
      <c r="B1816" s="3" t="s">
        <v>1175</v>
      </c>
      <c r="C1816" s="3" t="s">
        <v>87</v>
      </c>
      <c r="D1816" s="3" t="s">
        <v>712</v>
      </c>
      <c r="E1816" s="3" t="s">
        <v>1204</v>
      </c>
      <c r="F1816" s="3" t="s">
        <v>104</v>
      </c>
      <c r="G1816" s="3" t="s">
        <v>104</v>
      </c>
      <c r="H1816" s="3" t="s">
        <v>104</v>
      </c>
      <c r="I1816" s="3" t="s">
        <v>1364</v>
      </c>
      <c r="J1816" s="3" t="s">
        <v>104</v>
      </c>
      <c r="K1816" s="4"/>
      <c r="L1816" s="4">
        <f>=ROUNDDOWN({0},0)</f>
      </c>
      <c r="M1816" s="4"/>
      <c r="N1816" s="5"/>
      <c r="O1816" s="4"/>
      <c r="P1816" s="4">
        <f>=ROUNDDOWN({0},0)</f>
      </c>
      <c r="Q1816" s="4"/>
      <c r="R1816" s="5"/>
      <c r="S1816" s="4"/>
      <c r="T1816" s="6"/>
      <c r="U1816" s="4"/>
      <c r="V1816" s="6"/>
      <c r="W1816" s="5"/>
      <c r="X1816" s="5"/>
      <c r="Y1816" s="4"/>
      <c r="Z1816" s="6"/>
      <c r="AA1816" s="4"/>
      <c r="AB1816" s="6"/>
      <c r="AC1816" s="5"/>
      <c r="AD1816" s="5"/>
      <c r="AE1816" s="4"/>
      <c r="AF1816" s="6"/>
      <c r="AG1816" s="4"/>
      <c r="AH1816" s="6"/>
      <c r="AI1816" s="5"/>
      <c r="AJ1816" s="5"/>
      <c r="AK1816" s="4"/>
      <c r="AL1816" s="6"/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  <c r="AW1816" s="4"/>
      <c r="AX1816" s="6"/>
      <c r="AY1816" s="4"/>
      <c r="AZ1816" s="6"/>
      <c r="BA1816" s="5"/>
      <c r="BB1816" s="5"/>
      <c r="BC1816" s="4"/>
      <c r="BD1816" s="6"/>
      <c r="BE1816" s="4"/>
      <c r="BF1816" s="6"/>
      <c r="BG1816" s="5"/>
      <c r="BH1816" s="5"/>
      <c r="BI1816" s="4"/>
      <c r="BJ1816" s="6"/>
      <c r="BK1816" s="4"/>
      <c r="BL1816" s="6"/>
      <c r="BM1816" s="5"/>
      <c r="BN1816" s="5"/>
      <c r="BO1816" s="4"/>
      <c r="BP1816" s="6"/>
      <c r="BQ1816" s="4"/>
      <c r="BR1816" s="6"/>
      <c r="BS1816" s="5"/>
      <c r="BT1816" s="5"/>
      <c r="BU1816" s="4"/>
      <c r="BV1816" s="6"/>
      <c r="BW1816" s="4"/>
      <c r="BX1816" s="6"/>
      <c r="BY1816" s="5"/>
      <c r="BZ1816" s="5"/>
      <c r="CA1816" s="4"/>
      <c r="CB1816" s="6"/>
      <c r="CC1816" s="4"/>
      <c r="CD1816" s="6"/>
      <c r="CE1816" s="5"/>
      <c r="CF1816" s="5"/>
      <c r="CG1816" s="4"/>
      <c r="CH1816" s="6"/>
      <c r="CI1816" s="4"/>
      <c r="CJ1816" s="6"/>
      <c r="CK1816" s="5"/>
      <c r="CL1816" s="5"/>
      <c r="CM1816" s="4"/>
      <c r="CN1816" s="6"/>
      <c r="CO1816" s="4"/>
      <c r="CP1816" s="6"/>
      <c r="CQ1816" s="5"/>
      <c r="CR1816" s="5"/>
      <c r="CS1816" s="4"/>
      <c r="CT1816" s="6"/>
      <c r="CU1816" s="4"/>
      <c r="CV1816" s="6"/>
      <c r="CW1816" s="5"/>
      <c r="CX1816" s="5"/>
      <c r="CY1816" s="4"/>
      <c r="CZ1816" s="6"/>
      <c r="DA1816" s="4"/>
      <c r="DB1816" s="6"/>
      <c r="DC1816" s="5"/>
      <c r="DD1816" s="5"/>
      <c r="DE1816" s="4"/>
      <c r="DF1816" s="6"/>
      <c r="DG1816" s="4"/>
      <c r="DH1816" s="6"/>
      <c r="DI1816" s="5"/>
      <c r="DJ1816" s="5"/>
      <c r="DK1816" s="4"/>
      <c r="DL1816" s="6"/>
      <c r="DM1816" s="4"/>
      <c r="DN1816" s="6"/>
      <c r="DO1816" s="5"/>
      <c r="DP1816" s="5"/>
      <c r="DQ1816" s="4"/>
      <c r="DR1816" s="6"/>
      <c r="DS1816" s="4"/>
      <c r="DT1816" s="6"/>
      <c r="DU1816" s="5"/>
      <c r="DV1816" s="5"/>
      <c r="DW1816" s="4"/>
      <c r="DX1816" s="6"/>
      <c r="DY1816" s="4"/>
      <c r="DZ1816" s="6"/>
      <c r="EA1816" s="5"/>
      <c r="EB1816" s="5"/>
      <c r="EC1816" s="4"/>
      <c r="ED1816" s="6"/>
      <c r="EE1816" s="4"/>
      <c r="EF1816" s="6"/>
      <c r="EG1816" s="5"/>
      <c r="EH1816" s="5"/>
      <c r="EI1816" s="4"/>
      <c r="EJ1816" s="6"/>
      <c r="EK1816" s="4"/>
      <c r="EL1816" s="6"/>
      <c r="EM1816" s="5"/>
      <c r="EN1816" s="5"/>
      <c r="EO1816" s="4"/>
      <c r="EP1816" s="6"/>
      <c r="EQ1816" s="4"/>
      <c r="ER1816" s="6"/>
      <c r="ES1816" s="5"/>
      <c r="ET1816" s="5"/>
      <c r="EU1816" s="4"/>
      <c r="EV1816" s="6"/>
      <c r="EW1816" s="4"/>
      <c r="EX1816" s="6"/>
      <c r="EY1816" s="5"/>
      <c r="EZ1816" s="5"/>
      <c r="FA1816" s="4"/>
      <c r="FB1816" s="6"/>
      <c r="FC1816" s="4"/>
      <c r="FD1816" s="6"/>
      <c r="FE1816" s="5"/>
      <c r="FF1816" s="5"/>
      <c r="FG1816" s="4"/>
      <c r="FH1816" s="6"/>
      <c r="FI1816" s="4"/>
      <c r="FJ1816" s="6"/>
      <c r="FK1816" s="5"/>
      <c r="FL1816" s="5"/>
      <c r="FM1816" s="4"/>
      <c r="FN1816" s="6"/>
      <c r="FO1816" s="4"/>
      <c r="FP1816" s="6"/>
      <c r="FQ1816" s="5"/>
      <c r="FR1816" s="5"/>
      <c r="FS1816" s="4"/>
      <c r="FT1816" s="6"/>
      <c r="FU1816" s="4"/>
      <c r="FV1816" s="6"/>
      <c r="FW1816" s="5"/>
      <c r="FX1816" s="5"/>
      <c r="FY1816" s="4"/>
      <c r="FZ1816" s="6"/>
      <c r="GA1816" s="4"/>
      <c r="GB1816" s="6"/>
      <c r="GC1816" s="5"/>
      <c r="GD1816" s="5"/>
      <c r="GE1816" s="4"/>
      <c r="GF1816" s="6"/>
      <c r="GG1816" s="4"/>
      <c r="GH1816" s="6"/>
      <c r="GI1816" s="5"/>
      <c r="GJ1816" s="5"/>
      <c r="GK1816" s="4"/>
      <c r="GL1816" s="6"/>
      <c r="GM1816" s="4"/>
      <c r="GN1816" s="6"/>
      <c r="GO1816" s="5"/>
      <c r="GP1816" s="5"/>
      <c r="GQ1816" s="4"/>
      <c r="GR1816" s="6"/>
      <c r="GS1816" s="4"/>
      <c r="GT1816" s="6"/>
      <c r="GU1816" s="5"/>
      <c r="GV1816" s="5"/>
      <c r="GW1816" s="4"/>
      <c r="GX1816" s="6"/>
      <c r="GY1816" s="4"/>
      <c r="GZ1816" s="6"/>
      <c r="HA1816" s="5"/>
      <c r="HB1816" s="5"/>
      <c r="HC1816" s="4"/>
      <c r="HD1816" s="6"/>
      <c r="HE1816" s="4"/>
      <c r="HF1816" s="6"/>
      <c r="HG1816" s="5"/>
      <c r="HH1816" s="5"/>
      <c r="HI1816" s="4"/>
      <c r="HJ1816" s="6"/>
      <c r="HK1816" s="4"/>
      <c r="HL1816" s="6"/>
      <c r="HM1816" s="5"/>
      <c r="HN1816" s="5"/>
      <c r="HO1816" s="4"/>
      <c r="HP1816" s="6"/>
      <c r="HQ1816" s="4"/>
      <c r="HR1816" s="6"/>
      <c r="HS1816" s="5"/>
      <c r="HT1816" s="5"/>
      <c r="HU1816" s="4"/>
      <c r="HV1816" s="6"/>
      <c r="HW1816" s="4"/>
      <c r="HX1816" s="6"/>
      <c r="HY1816" s="5"/>
      <c r="HZ1816" s="5"/>
      <c r="IA1816" s="4"/>
      <c r="IB1816" s="6"/>
      <c r="IC1816" s="4"/>
      <c r="ID1816" s="6"/>
      <c r="IE1816" s="5"/>
      <c r="IF1816" s="5"/>
      <c r="IG1816" s="4"/>
      <c r="IH1816" s="6"/>
      <c r="II1816" s="4"/>
      <c r="IJ1816" s="6"/>
      <c r="IK1816" s="5"/>
      <c r="IL1816" s="5"/>
      <c r="IM1816" s="4"/>
      <c r="IN1816" s="6"/>
      <c r="IO1816" s="4"/>
      <c r="IP1816" s="6"/>
      <c r="IQ1816" s="5"/>
      <c r="IR1816" s="5"/>
      <c r="IS1816" s="4"/>
      <c r="IT1816" s="6"/>
      <c r="IU1816" s="4"/>
      <c r="IV1816" s="6"/>
      <c r="IW1816" s="5"/>
      <c r="IX1816" s="5"/>
      <c r="IY1816" s="4"/>
      <c r="IZ1816" s="6"/>
      <c r="JA1816" s="4"/>
      <c r="JB1816" s="6"/>
      <c r="JC1816" s="5"/>
      <c r="JD1816" s="5"/>
      <c r="JE1816" s="4"/>
      <c r="JF1816" s="6"/>
      <c r="JG1816" s="4"/>
      <c r="JH1816" s="6"/>
      <c r="JI1816" s="5"/>
      <c r="JJ1816" s="5"/>
      <c r="JK1816" s="4"/>
      <c r="JL1816" s="6"/>
      <c r="JM1816" s="4"/>
      <c r="JN1816" s="6"/>
      <c r="JO1816" s="5"/>
      <c r="JP1816" s="5"/>
      <c r="JQ1816" s="4"/>
      <c r="JR1816" s="6"/>
      <c r="JS1816" s="4"/>
      <c r="JT1816" s="6"/>
      <c r="JU1816" s="5"/>
      <c r="JV1816" s="5"/>
      <c r="JW1816" s="4"/>
      <c r="JX1816" s="6"/>
      <c r="JY1816" s="4"/>
      <c r="JZ1816" s="6"/>
      <c r="KA1816" s="5"/>
      <c r="KB1816" s="5"/>
      <c r="KC1816" s="4"/>
      <c r="KD1816" s="6"/>
      <c r="KE1816" s="4"/>
      <c r="KF1816" s="6"/>
      <c r="KG1816" s="5"/>
      <c r="KH1816" s="5"/>
      <c r="KI1816" s="4"/>
      <c r="KJ1816" s="6"/>
      <c r="KK1816" s="4"/>
      <c r="KL1816" s="6"/>
      <c r="KM1816" s="5"/>
      <c r="KN1816" s="5"/>
    </row>
    <row r="1817">
      <c r="A1817" s="3" t="s">
        <v>85</v>
      </c>
      <c r="B1817" s="3" t="s">
        <v>1175</v>
      </c>
      <c r="C1817" s="3" t="s">
        <v>87</v>
      </c>
      <c r="D1817" s="3" t="s">
        <v>712</v>
      </c>
      <c r="E1817" s="3" t="s">
        <v>1210</v>
      </c>
      <c r="F1817" s="3" t="s">
        <v>104</v>
      </c>
      <c r="G1817" s="3" t="s">
        <v>104</v>
      </c>
      <c r="H1817" s="3" t="s">
        <v>104</v>
      </c>
      <c r="I1817" s="3" t="s">
        <v>1364</v>
      </c>
      <c r="J1817" s="3" t="s">
        <v>104</v>
      </c>
      <c r="K1817" s="4"/>
      <c r="L1817" s="4">
        <f>=ROUNDDOWN({0},0)</f>
      </c>
      <c r="M1817" s="4"/>
      <c r="N1817" s="5"/>
      <c r="O1817" s="4"/>
      <c r="P1817" s="4">
        <f>=ROUNDDOWN({0},0)</f>
      </c>
      <c r="Q1817" s="4"/>
      <c r="R1817" s="5"/>
      <c r="S1817" s="4"/>
      <c r="T1817" s="6"/>
      <c r="U1817" s="4"/>
      <c r="V1817" s="6"/>
      <c r="W1817" s="5"/>
      <c r="X1817" s="5"/>
      <c r="Y1817" s="4"/>
      <c r="Z1817" s="6"/>
      <c r="AA1817" s="4"/>
      <c r="AB1817" s="6"/>
      <c r="AC1817" s="5"/>
      <c r="AD1817" s="5"/>
      <c r="AE1817" s="4"/>
      <c r="AF1817" s="6"/>
      <c r="AG1817" s="4"/>
      <c r="AH1817" s="6"/>
      <c r="AI1817" s="5"/>
      <c r="AJ1817" s="5"/>
      <c r="AK1817" s="4"/>
      <c r="AL1817" s="6"/>
      <c r="AM1817" s="4"/>
      <c r="AN1817" s="6"/>
      <c r="AO1817" s="5"/>
      <c r="AP1817" s="5"/>
      <c r="AQ1817" s="4"/>
      <c r="AR1817" s="6"/>
      <c r="AS1817" s="4"/>
      <c r="AT1817" s="6"/>
      <c r="AU1817" s="5"/>
      <c r="AV1817" s="5"/>
      <c r="AW1817" s="4"/>
      <c r="AX1817" s="6"/>
      <c r="AY1817" s="4"/>
      <c r="AZ1817" s="6"/>
      <c r="BA1817" s="5"/>
      <c r="BB1817" s="5"/>
      <c r="BC1817" s="4"/>
      <c r="BD1817" s="6"/>
      <c r="BE1817" s="4"/>
      <c r="BF1817" s="6"/>
      <c r="BG1817" s="5"/>
      <c r="BH1817" s="5"/>
      <c r="BI1817" s="4"/>
      <c r="BJ1817" s="6"/>
      <c r="BK1817" s="4"/>
      <c r="BL1817" s="6"/>
      <c r="BM1817" s="5"/>
      <c r="BN1817" s="5"/>
      <c r="BO1817" s="4"/>
      <c r="BP1817" s="6"/>
      <c r="BQ1817" s="4"/>
      <c r="BR1817" s="6"/>
      <c r="BS1817" s="5"/>
      <c r="BT1817" s="5"/>
      <c r="BU1817" s="4"/>
      <c r="BV1817" s="6"/>
      <c r="BW1817" s="4"/>
      <c r="BX1817" s="6"/>
      <c r="BY1817" s="5"/>
      <c r="BZ1817" s="5"/>
      <c r="CA1817" s="4"/>
      <c r="CB1817" s="6"/>
      <c r="CC1817" s="4"/>
      <c r="CD1817" s="6"/>
      <c r="CE1817" s="5"/>
      <c r="CF1817" s="5"/>
      <c r="CG1817" s="4"/>
      <c r="CH1817" s="6"/>
      <c r="CI1817" s="4"/>
      <c r="CJ1817" s="6"/>
      <c r="CK1817" s="5"/>
      <c r="CL1817" s="5"/>
      <c r="CM1817" s="4"/>
      <c r="CN1817" s="6"/>
      <c r="CO1817" s="4"/>
      <c r="CP1817" s="6"/>
      <c r="CQ1817" s="5"/>
      <c r="CR1817" s="5"/>
      <c r="CS1817" s="4"/>
      <c r="CT1817" s="6"/>
      <c r="CU1817" s="4"/>
      <c r="CV1817" s="6"/>
      <c r="CW1817" s="5"/>
      <c r="CX1817" s="5"/>
      <c r="CY1817" s="4"/>
      <c r="CZ1817" s="6"/>
      <c r="DA1817" s="4"/>
      <c r="DB1817" s="6"/>
      <c r="DC1817" s="5"/>
      <c r="DD1817" s="5"/>
      <c r="DE1817" s="4"/>
      <c r="DF1817" s="6"/>
      <c r="DG1817" s="4"/>
      <c r="DH1817" s="6"/>
      <c r="DI1817" s="5"/>
      <c r="DJ1817" s="5"/>
      <c r="DK1817" s="4"/>
      <c r="DL1817" s="6"/>
      <c r="DM1817" s="4"/>
      <c r="DN1817" s="6"/>
      <c r="DO1817" s="5"/>
      <c r="DP1817" s="5"/>
      <c r="DQ1817" s="4"/>
      <c r="DR1817" s="6"/>
      <c r="DS1817" s="4"/>
      <c r="DT1817" s="6"/>
      <c r="DU1817" s="5"/>
      <c r="DV1817" s="5"/>
      <c r="DW1817" s="4"/>
      <c r="DX1817" s="6"/>
      <c r="DY1817" s="4"/>
      <c r="DZ1817" s="6"/>
      <c r="EA1817" s="5"/>
      <c r="EB1817" s="5"/>
      <c r="EC1817" s="4"/>
      <c r="ED1817" s="6"/>
      <c r="EE1817" s="4"/>
      <c r="EF1817" s="6"/>
      <c r="EG1817" s="5"/>
      <c r="EH1817" s="5"/>
      <c r="EI1817" s="4"/>
      <c r="EJ1817" s="6"/>
      <c r="EK1817" s="4"/>
      <c r="EL1817" s="6"/>
      <c r="EM1817" s="5"/>
      <c r="EN1817" s="5"/>
      <c r="EO1817" s="4"/>
      <c r="EP1817" s="6"/>
      <c r="EQ1817" s="4"/>
      <c r="ER1817" s="6"/>
      <c r="ES1817" s="5"/>
      <c r="ET1817" s="5"/>
      <c r="EU1817" s="4"/>
      <c r="EV1817" s="6"/>
      <c r="EW1817" s="4"/>
      <c r="EX1817" s="6"/>
      <c r="EY1817" s="5"/>
      <c r="EZ1817" s="5"/>
      <c r="FA1817" s="4"/>
      <c r="FB1817" s="6"/>
      <c r="FC1817" s="4"/>
      <c r="FD1817" s="6"/>
      <c r="FE1817" s="5"/>
      <c r="FF1817" s="5"/>
      <c r="FG1817" s="4"/>
      <c r="FH1817" s="6"/>
      <c r="FI1817" s="4"/>
      <c r="FJ1817" s="6"/>
      <c r="FK1817" s="5"/>
      <c r="FL1817" s="5"/>
      <c r="FM1817" s="4"/>
      <c r="FN1817" s="6"/>
      <c r="FO1817" s="4"/>
      <c r="FP1817" s="6"/>
      <c r="FQ1817" s="5"/>
      <c r="FR1817" s="5"/>
      <c r="FS1817" s="4"/>
      <c r="FT1817" s="6"/>
      <c r="FU1817" s="4"/>
      <c r="FV1817" s="6"/>
      <c r="FW1817" s="5"/>
      <c r="FX1817" s="5"/>
      <c r="FY1817" s="4"/>
      <c r="FZ1817" s="6"/>
      <c r="GA1817" s="4"/>
      <c r="GB1817" s="6"/>
      <c r="GC1817" s="5"/>
      <c r="GD1817" s="5"/>
      <c r="GE1817" s="4"/>
      <c r="GF1817" s="6"/>
      <c r="GG1817" s="4"/>
      <c r="GH1817" s="6"/>
      <c r="GI1817" s="5"/>
      <c r="GJ1817" s="5"/>
      <c r="GK1817" s="4"/>
      <c r="GL1817" s="6"/>
      <c r="GM1817" s="4"/>
      <c r="GN1817" s="6"/>
      <c r="GO1817" s="5"/>
      <c r="GP1817" s="5"/>
      <c r="GQ1817" s="4"/>
      <c r="GR1817" s="6"/>
      <c r="GS1817" s="4"/>
      <c r="GT1817" s="6"/>
      <c r="GU1817" s="5"/>
      <c r="GV1817" s="5"/>
      <c r="GW1817" s="4"/>
      <c r="GX1817" s="6"/>
      <c r="GY1817" s="4"/>
      <c r="GZ1817" s="6"/>
      <c r="HA1817" s="5"/>
      <c r="HB1817" s="5"/>
      <c r="HC1817" s="4"/>
      <c r="HD1817" s="6"/>
      <c r="HE1817" s="4"/>
      <c r="HF1817" s="6"/>
      <c r="HG1817" s="5"/>
      <c r="HH1817" s="5"/>
      <c r="HI1817" s="4"/>
      <c r="HJ1817" s="6"/>
      <c r="HK1817" s="4"/>
      <c r="HL1817" s="6"/>
      <c r="HM1817" s="5"/>
      <c r="HN1817" s="5"/>
      <c r="HO1817" s="4"/>
      <c r="HP1817" s="6"/>
      <c r="HQ1817" s="4"/>
      <c r="HR1817" s="6"/>
      <c r="HS1817" s="5"/>
      <c r="HT1817" s="5"/>
      <c r="HU1817" s="4"/>
      <c r="HV1817" s="6"/>
      <c r="HW1817" s="4"/>
      <c r="HX1817" s="6"/>
      <c r="HY1817" s="5"/>
      <c r="HZ1817" s="5"/>
      <c r="IA1817" s="4"/>
      <c r="IB1817" s="6"/>
      <c r="IC1817" s="4"/>
      <c r="ID1817" s="6"/>
      <c r="IE1817" s="5"/>
      <c r="IF1817" s="5"/>
      <c r="IG1817" s="4"/>
      <c r="IH1817" s="6"/>
      <c r="II1817" s="4"/>
      <c r="IJ1817" s="6"/>
      <c r="IK1817" s="5"/>
      <c r="IL1817" s="5"/>
      <c r="IM1817" s="4"/>
      <c r="IN1817" s="6"/>
      <c r="IO1817" s="4"/>
      <c r="IP1817" s="6"/>
      <c r="IQ1817" s="5"/>
      <c r="IR1817" s="5"/>
      <c r="IS1817" s="4"/>
      <c r="IT1817" s="6"/>
      <c r="IU1817" s="4"/>
      <c r="IV1817" s="6"/>
      <c r="IW1817" s="5"/>
      <c r="IX1817" s="5"/>
      <c r="IY1817" s="4"/>
      <c r="IZ1817" s="6"/>
      <c r="JA1817" s="4"/>
      <c r="JB1817" s="6"/>
      <c r="JC1817" s="5"/>
      <c r="JD1817" s="5"/>
      <c r="JE1817" s="4"/>
      <c r="JF1817" s="6"/>
      <c r="JG1817" s="4"/>
      <c r="JH1817" s="6"/>
      <c r="JI1817" s="5"/>
      <c r="JJ1817" s="5"/>
      <c r="JK1817" s="4"/>
      <c r="JL1817" s="6"/>
      <c r="JM1817" s="4"/>
      <c r="JN1817" s="6"/>
      <c r="JO1817" s="5"/>
      <c r="JP1817" s="5"/>
      <c r="JQ1817" s="4"/>
      <c r="JR1817" s="6"/>
      <c r="JS1817" s="4"/>
      <c r="JT1817" s="6"/>
      <c r="JU1817" s="5"/>
      <c r="JV1817" s="5"/>
      <c r="JW1817" s="4"/>
      <c r="JX1817" s="6"/>
      <c r="JY1817" s="4"/>
      <c r="JZ1817" s="6"/>
      <c r="KA1817" s="5"/>
      <c r="KB1817" s="5"/>
      <c r="KC1817" s="4"/>
      <c r="KD1817" s="6"/>
      <c r="KE1817" s="4"/>
      <c r="KF1817" s="6"/>
      <c r="KG1817" s="5"/>
      <c r="KH1817" s="5"/>
      <c r="KI1817" s="4"/>
      <c r="KJ1817" s="6"/>
      <c r="KK1817" s="4"/>
      <c r="KL1817" s="6"/>
      <c r="KM1817" s="5"/>
      <c r="KN1817" s="5"/>
    </row>
    <row r="1818">
      <c r="A1818" s="3" t="s">
        <v>85</v>
      </c>
      <c r="B1818" s="3" t="s">
        <v>1175</v>
      </c>
      <c r="C1818" s="3" t="s">
        <v>87</v>
      </c>
      <c r="D1818" s="3" t="s">
        <v>712</v>
      </c>
      <c r="E1818" s="3" t="s">
        <v>1211</v>
      </c>
      <c r="F1818" s="3" t="s">
        <v>104</v>
      </c>
      <c r="G1818" s="3" t="s">
        <v>104</v>
      </c>
      <c r="H1818" s="3" t="s">
        <v>104</v>
      </c>
      <c r="I1818" s="3" t="s">
        <v>1364</v>
      </c>
      <c r="J1818" s="3" t="s">
        <v>104</v>
      </c>
      <c r="K1818" s="4"/>
      <c r="L1818" s="4">
        <f>=ROUNDDOWN({0},0)</f>
      </c>
      <c r="M1818" s="4"/>
      <c r="N1818" s="5"/>
      <c r="O1818" s="4"/>
      <c r="P1818" s="4">
        <f>=ROUNDDOWN({0},0)</f>
      </c>
      <c r="Q1818" s="4"/>
      <c r="R1818" s="5"/>
      <c r="S1818" s="4"/>
      <c r="T1818" s="6"/>
      <c r="U1818" s="4"/>
      <c r="V1818" s="6"/>
      <c r="W1818" s="5"/>
      <c r="X1818" s="5"/>
      <c r="Y1818" s="4"/>
      <c r="Z1818" s="6"/>
      <c r="AA1818" s="4"/>
      <c r="AB1818" s="6"/>
      <c r="AC1818" s="5"/>
      <c r="AD1818" s="5"/>
      <c r="AE1818" s="4"/>
      <c r="AF1818" s="6"/>
      <c r="AG1818" s="4"/>
      <c r="AH1818" s="6"/>
      <c r="AI1818" s="5"/>
      <c r="AJ1818" s="5"/>
      <c r="AK1818" s="4"/>
      <c r="AL1818" s="6"/>
      <c r="AM1818" s="4"/>
      <c r="AN1818" s="6"/>
      <c r="AO1818" s="5"/>
      <c r="AP1818" s="5"/>
      <c r="AQ1818" s="4"/>
      <c r="AR1818" s="6"/>
      <c r="AS1818" s="4"/>
      <c r="AT1818" s="6"/>
      <c r="AU1818" s="5"/>
      <c r="AV1818" s="5"/>
      <c r="AW1818" s="4"/>
      <c r="AX1818" s="6"/>
      <c r="AY1818" s="4"/>
      <c r="AZ1818" s="6"/>
      <c r="BA1818" s="5"/>
      <c r="BB1818" s="5"/>
      <c r="BC1818" s="4"/>
      <c r="BD1818" s="6"/>
      <c r="BE1818" s="4"/>
      <c r="BF1818" s="6"/>
      <c r="BG1818" s="5"/>
      <c r="BH1818" s="5"/>
      <c r="BI1818" s="4"/>
      <c r="BJ1818" s="6"/>
      <c r="BK1818" s="4"/>
      <c r="BL1818" s="6"/>
      <c r="BM1818" s="5"/>
      <c r="BN1818" s="5"/>
      <c r="BO1818" s="4"/>
      <c r="BP1818" s="6"/>
      <c r="BQ1818" s="4"/>
      <c r="BR1818" s="6"/>
      <c r="BS1818" s="5"/>
      <c r="BT1818" s="5"/>
      <c r="BU1818" s="4"/>
      <c r="BV1818" s="6"/>
      <c r="BW1818" s="4"/>
      <c r="BX1818" s="6"/>
      <c r="BY1818" s="5"/>
      <c r="BZ1818" s="5"/>
      <c r="CA1818" s="4"/>
      <c r="CB1818" s="6"/>
      <c r="CC1818" s="4"/>
      <c r="CD1818" s="6"/>
      <c r="CE1818" s="5"/>
      <c r="CF1818" s="5"/>
      <c r="CG1818" s="4"/>
      <c r="CH1818" s="6"/>
      <c r="CI1818" s="4"/>
      <c r="CJ1818" s="6"/>
      <c r="CK1818" s="5"/>
      <c r="CL1818" s="5"/>
      <c r="CM1818" s="4"/>
      <c r="CN1818" s="6"/>
      <c r="CO1818" s="4"/>
      <c r="CP1818" s="6"/>
      <c r="CQ1818" s="5"/>
      <c r="CR1818" s="5"/>
      <c r="CS1818" s="4"/>
      <c r="CT1818" s="6"/>
      <c r="CU1818" s="4"/>
      <c r="CV1818" s="6"/>
      <c r="CW1818" s="5"/>
      <c r="CX1818" s="5"/>
      <c r="CY1818" s="4"/>
      <c r="CZ1818" s="6"/>
      <c r="DA1818" s="4"/>
      <c r="DB1818" s="6"/>
      <c r="DC1818" s="5"/>
      <c r="DD1818" s="5"/>
      <c r="DE1818" s="4"/>
      <c r="DF1818" s="6"/>
      <c r="DG1818" s="4"/>
      <c r="DH1818" s="6"/>
      <c r="DI1818" s="5"/>
      <c r="DJ1818" s="5"/>
      <c r="DK1818" s="4"/>
      <c r="DL1818" s="6"/>
      <c r="DM1818" s="4"/>
      <c r="DN1818" s="6"/>
      <c r="DO1818" s="5"/>
      <c r="DP1818" s="5"/>
      <c r="DQ1818" s="4"/>
      <c r="DR1818" s="6"/>
      <c r="DS1818" s="4"/>
      <c r="DT1818" s="6"/>
      <c r="DU1818" s="5"/>
      <c r="DV1818" s="5"/>
      <c r="DW1818" s="4"/>
      <c r="DX1818" s="6"/>
      <c r="DY1818" s="4"/>
      <c r="DZ1818" s="6"/>
      <c r="EA1818" s="5"/>
      <c r="EB1818" s="5"/>
      <c r="EC1818" s="4"/>
      <c r="ED1818" s="6"/>
      <c r="EE1818" s="4"/>
      <c r="EF1818" s="6"/>
      <c r="EG1818" s="5"/>
      <c r="EH1818" s="5"/>
      <c r="EI1818" s="4"/>
      <c r="EJ1818" s="6"/>
      <c r="EK1818" s="4"/>
      <c r="EL1818" s="6"/>
      <c r="EM1818" s="5"/>
      <c r="EN1818" s="5"/>
      <c r="EO1818" s="4"/>
      <c r="EP1818" s="6"/>
      <c r="EQ1818" s="4"/>
      <c r="ER1818" s="6"/>
      <c r="ES1818" s="5"/>
      <c r="ET1818" s="5"/>
      <c r="EU1818" s="4"/>
      <c r="EV1818" s="6"/>
      <c r="EW1818" s="4"/>
      <c r="EX1818" s="6"/>
      <c r="EY1818" s="5"/>
      <c r="EZ1818" s="5"/>
      <c r="FA1818" s="4"/>
      <c r="FB1818" s="6"/>
      <c r="FC1818" s="4"/>
      <c r="FD1818" s="6"/>
      <c r="FE1818" s="5"/>
      <c r="FF1818" s="5"/>
      <c r="FG1818" s="4"/>
      <c r="FH1818" s="6"/>
      <c r="FI1818" s="4"/>
      <c r="FJ1818" s="6"/>
      <c r="FK1818" s="5"/>
      <c r="FL1818" s="5"/>
      <c r="FM1818" s="4"/>
      <c r="FN1818" s="6"/>
      <c r="FO1818" s="4"/>
      <c r="FP1818" s="6"/>
      <c r="FQ1818" s="5"/>
      <c r="FR1818" s="5"/>
      <c r="FS1818" s="4"/>
      <c r="FT1818" s="6"/>
      <c r="FU1818" s="4"/>
      <c r="FV1818" s="6"/>
      <c r="FW1818" s="5"/>
      <c r="FX1818" s="5"/>
      <c r="FY1818" s="4"/>
      <c r="FZ1818" s="6"/>
      <c r="GA1818" s="4"/>
      <c r="GB1818" s="6"/>
      <c r="GC1818" s="5"/>
      <c r="GD1818" s="5"/>
      <c r="GE1818" s="4"/>
      <c r="GF1818" s="6"/>
      <c r="GG1818" s="4"/>
      <c r="GH1818" s="6"/>
      <c r="GI1818" s="5"/>
      <c r="GJ1818" s="5"/>
      <c r="GK1818" s="4"/>
      <c r="GL1818" s="6"/>
      <c r="GM1818" s="4"/>
      <c r="GN1818" s="6"/>
      <c r="GO1818" s="5"/>
      <c r="GP1818" s="5"/>
      <c r="GQ1818" s="4"/>
      <c r="GR1818" s="6"/>
      <c r="GS1818" s="4"/>
      <c r="GT1818" s="6"/>
      <c r="GU1818" s="5"/>
      <c r="GV1818" s="5"/>
      <c r="GW1818" s="4"/>
      <c r="GX1818" s="6"/>
      <c r="GY1818" s="4"/>
      <c r="GZ1818" s="6"/>
      <c r="HA1818" s="5"/>
      <c r="HB1818" s="5"/>
      <c r="HC1818" s="4"/>
      <c r="HD1818" s="6"/>
      <c r="HE1818" s="4"/>
      <c r="HF1818" s="6"/>
      <c r="HG1818" s="5"/>
      <c r="HH1818" s="5"/>
      <c r="HI1818" s="4"/>
      <c r="HJ1818" s="6"/>
      <c r="HK1818" s="4"/>
      <c r="HL1818" s="6"/>
      <c r="HM1818" s="5"/>
      <c r="HN1818" s="5"/>
      <c r="HO1818" s="4"/>
      <c r="HP1818" s="6"/>
      <c r="HQ1818" s="4"/>
      <c r="HR1818" s="6"/>
      <c r="HS1818" s="5"/>
      <c r="HT1818" s="5"/>
      <c r="HU1818" s="4"/>
      <c r="HV1818" s="6"/>
      <c r="HW1818" s="4"/>
      <c r="HX1818" s="6"/>
      <c r="HY1818" s="5"/>
      <c r="HZ1818" s="5"/>
      <c r="IA1818" s="4"/>
      <c r="IB1818" s="6"/>
      <c r="IC1818" s="4"/>
      <c r="ID1818" s="6"/>
      <c r="IE1818" s="5"/>
      <c r="IF1818" s="5"/>
      <c r="IG1818" s="4"/>
      <c r="IH1818" s="6"/>
      <c r="II1818" s="4"/>
      <c r="IJ1818" s="6"/>
      <c r="IK1818" s="5"/>
      <c r="IL1818" s="5"/>
      <c r="IM1818" s="4"/>
      <c r="IN1818" s="6"/>
      <c r="IO1818" s="4"/>
      <c r="IP1818" s="6"/>
      <c r="IQ1818" s="5"/>
      <c r="IR1818" s="5"/>
      <c r="IS1818" s="4"/>
      <c r="IT1818" s="6"/>
      <c r="IU1818" s="4"/>
      <c r="IV1818" s="6"/>
      <c r="IW1818" s="5"/>
      <c r="IX1818" s="5"/>
      <c r="IY1818" s="4"/>
      <c r="IZ1818" s="6"/>
      <c r="JA1818" s="4"/>
      <c r="JB1818" s="6"/>
      <c r="JC1818" s="5"/>
      <c r="JD1818" s="5"/>
      <c r="JE1818" s="4"/>
      <c r="JF1818" s="6"/>
      <c r="JG1818" s="4"/>
      <c r="JH1818" s="6"/>
      <c r="JI1818" s="5"/>
      <c r="JJ1818" s="5"/>
      <c r="JK1818" s="4"/>
      <c r="JL1818" s="6"/>
      <c r="JM1818" s="4"/>
      <c r="JN1818" s="6"/>
      <c r="JO1818" s="5"/>
      <c r="JP1818" s="5"/>
      <c r="JQ1818" s="4"/>
      <c r="JR1818" s="6"/>
      <c r="JS1818" s="4"/>
      <c r="JT1818" s="6"/>
      <c r="JU1818" s="5"/>
      <c r="JV1818" s="5"/>
      <c r="JW1818" s="4"/>
      <c r="JX1818" s="6"/>
      <c r="JY1818" s="4"/>
      <c r="JZ1818" s="6"/>
      <c r="KA1818" s="5"/>
      <c r="KB1818" s="5"/>
      <c r="KC1818" s="4"/>
      <c r="KD1818" s="6"/>
      <c r="KE1818" s="4"/>
      <c r="KF1818" s="6"/>
      <c r="KG1818" s="5"/>
      <c r="KH1818" s="5"/>
      <c r="KI1818" s="4"/>
      <c r="KJ1818" s="6"/>
      <c r="KK1818" s="4"/>
      <c r="KL1818" s="6"/>
      <c r="KM1818" s="5"/>
      <c r="KN1818" s="5"/>
    </row>
    <row r="1819">
      <c r="A1819" s="3" t="s">
        <v>85</v>
      </c>
      <c r="B1819" s="3" t="s">
        <v>1175</v>
      </c>
      <c r="C1819" s="3" t="s">
        <v>87</v>
      </c>
      <c r="D1819" s="3" t="s">
        <v>712</v>
      </c>
      <c r="E1819" s="3" t="s">
        <v>1212</v>
      </c>
      <c r="F1819" s="3" t="s">
        <v>104</v>
      </c>
      <c r="G1819" s="3" t="s">
        <v>104</v>
      </c>
      <c r="H1819" s="3" t="s">
        <v>104</v>
      </c>
      <c r="I1819" s="3" t="s">
        <v>1364</v>
      </c>
      <c r="J1819" s="3" t="s">
        <v>104</v>
      </c>
      <c r="K1819" s="4"/>
      <c r="L1819" s="4">
        <f>=ROUNDDOWN({0},0)</f>
      </c>
      <c r="M1819" s="4"/>
      <c r="N1819" s="5"/>
      <c r="O1819" s="4"/>
      <c r="P1819" s="4">
        <f>=ROUNDDOWN({0},0)</f>
      </c>
      <c r="Q1819" s="4"/>
      <c r="R1819" s="5"/>
      <c r="S1819" s="4"/>
      <c r="T1819" s="6"/>
      <c r="U1819" s="4"/>
      <c r="V1819" s="6"/>
      <c r="W1819" s="5"/>
      <c r="X1819" s="5"/>
      <c r="Y1819" s="4"/>
      <c r="Z1819" s="6"/>
      <c r="AA1819" s="4"/>
      <c r="AB1819" s="6"/>
      <c r="AC1819" s="5"/>
      <c r="AD1819" s="5"/>
      <c r="AE1819" s="4"/>
      <c r="AF1819" s="6"/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/>
      <c r="AR1819" s="6"/>
      <c r="AS1819" s="4"/>
      <c r="AT1819" s="6"/>
      <c r="AU1819" s="5"/>
      <c r="AV1819" s="5"/>
      <c r="AW1819" s="4"/>
      <c r="AX1819" s="6"/>
      <c r="AY1819" s="4"/>
      <c r="AZ1819" s="6"/>
      <c r="BA1819" s="5"/>
      <c r="BB1819" s="5"/>
      <c r="BC1819" s="4"/>
      <c r="BD1819" s="6"/>
      <c r="BE1819" s="4"/>
      <c r="BF1819" s="6"/>
      <c r="BG1819" s="5"/>
      <c r="BH1819" s="5"/>
      <c r="BI1819" s="4"/>
      <c r="BJ1819" s="6"/>
      <c r="BK1819" s="4"/>
      <c r="BL1819" s="6"/>
      <c r="BM1819" s="5"/>
      <c r="BN1819" s="5"/>
      <c r="BO1819" s="4"/>
      <c r="BP1819" s="6"/>
      <c r="BQ1819" s="4"/>
      <c r="BR1819" s="6"/>
      <c r="BS1819" s="5"/>
      <c r="BT1819" s="5"/>
      <c r="BU1819" s="4"/>
      <c r="BV1819" s="6"/>
      <c r="BW1819" s="4"/>
      <c r="BX1819" s="6"/>
      <c r="BY1819" s="5"/>
      <c r="BZ1819" s="5"/>
      <c r="CA1819" s="4"/>
      <c r="CB1819" s="6"/>
      <c r="CC1819" s="4"/>
      <c r="CD1819" s="6"/>
      <c r="CE1819" s="5"/>
      <c r="CF1819" s="5"/>
      <c r="CG1819" s="4"/>
      <c r="CH1819" s="6"/>
      <c r="CI1819" s="4"/>
      <c r="CJ1819" s="6"/>
      <c r="CK1819" s="5"/>
      <c r="CL1819" s="5"/>
      <c r="CM1819" s="4"/>
      <c r="CN1819" s="6"/>
      <c r="CO1819" s="4"/>
      <c r="CP1819" s="6"/>
      <c r="CQ1819" s="5"/>
      <c r="CR1819" s="5"/>
      <c r="CS1819" s="4"/>
      <c r="CT1819" s="6"/>
      <c r="CU1819" s="4"/>
      <c r="CV1819" s="6"/>
      <c r="CW1819" s="5"/>
      <c r="CX1819" s="5"/>
      <c r="CY1819" s="4"/>
      <c r="CZ1819" s="6"/>
      <c r="DA1819" s="4"/>
      <c r="DB1819" s="6"/>
      <c r="DC1819" s="5"/>
      <c r="DD1819" s="5"/>
      <c r="DE1819" s="4"/>
      <c r="DF1819" s="6"/>
      <c r="DG1819" s="4"/>
      <c r="DH1819" s="6"/>
      <c r="DI1819" s="5"/>
      <c r="DJ1819" s="5"/>
      <c r="DK1819" s="4"/>
      <c r="DL1819" s="6"/>
      <c r="DM1819" s="4"/>
      <c r="DN1819" s="6"/>
      <c r="DO1819" s="5"/>
      <c r="DP1819" s="5"/>
      <c r="DQ1819" s="4"/>
      <c r="DR1819" s="6"/>
      <c r="DS1819" s="4"/>
      <c r="DT1819" s="6"/>
      <c r="DU1819" s="5"/>
      <c r="DV1819" s="5"/>
      <c r="DW1819" s="4"/>
      <c r="DX1819" s="6"/>
      <c r="DY1819" s="4"/>
      <c r="DZ1819" s="6"/>
      <c r="EA1819" s="5"/>
      <c r="EB1819" s="5"/>
      <c r="EC1819" s="4"/>
      <c r="ED1819" s="6"/>
      <c r="EE1819" s="4"/>
      <c r="EF1819" s="6"/>
      <c r="EG1819" s="5"/>
      <c r="EH1819" s="5"/>
      <c r="EI1819" s="4"/>
      <c r="EJ1819" s="6"/>
      <c r="EK1819" s="4"/>
      <c r="EL1819" s="6"/>
      <c r="EM1819" s="5"/>
      <c r="EN1819" s="5"/>
      <c r="EO1819" s="4"/>
      <c r="EP1819" s="6"/>
      <c r="EQ1819" s="4"/>
      <c r="ER1819" s="6"/>
      <c r="ES1819" s="5"/>
      <c r="ET1819" s="5"/>
      <c r="EU1819" s="4"/>
      <c r="EV1819" s="6"/>
      <c r="EW1819" s="4"/>
      <c r="EX1819" s="6"/>
      <c r="EY1819" s="5"/>
      <c r="EZ1819" s="5"/>
      <c r="FA1819" s="4"/>
      <c r="FB1819" s="6"/>
      <c r="FC1819" s="4"/>
      <c r="FD1819" s="6"/>
      <c r="FE1819" s="5"/>
      <c r="FF1819" s="5"/>
      <c r="FG1819" s="4"/>
      <c r="FH1819" s="6"/>
      <c r="FI1819" s="4"/>
      <c r="FJ1819" s="6"/>
      <c r="FK1819" s="5"/>
      <c r="FL1819" s="5"/>
      <c r="FM1819" s="4"/>
      <c r="FN1819" s="6"/>
      <c r="FO1819" s="4"/>
      <c r="FP1819" s="6"/>
      <c r="FQ1819" s="5"/>
      <c r="FR1819" s="5"/>
      <c r="FS1819" s="4"/>
      <c r="FT1819" s="6"/>
      <c r="FU1819" s="4"/>
      <c r="FV1819" s="6"/>
      <c r="FW1819" s="5"/>
      <c r="FX1819" s="5"/>
      <c r="FY1819" s="4"/>
      <c r="FZ1819" s="6"/>
      <c r="GA1819" s="4"/>
      <c r="GB1819" s="6"/>
      <c r="GC1819" s="5"/>
      <c r="GD1819" s="5"/>
      <c r="GE1819" s="4"/>
      <c r="GF1819" s="6"/>
      <c r="GG1819" s="4"/>
      <c r="GH1819" s="6"/>
      <c r="GI1819" s="5"/>
      <c r="GJ1819" s="5"/>
      <c r="GK1819" s="4"/>
      <c r="GL1819" s="6"/>
      <c r="GM1819" s="4"/>
      <c r="GN1819" s="6"/>
      <c r="GO1819" s="5"/>
      <c r="GP1819" s="5"/>
      <c r="GQ1819" s="4"/>
      <c r="GR1819" s="6"/>
      <c r="GS1819" s="4"/>
      <c r="GT1819" s="6"/>
      <c r="GU1819" s="5"/>
      <c r="GV1819" s="5"/>
      <c r="GW1819" s="4"/>
      <c r="GX1819" s="6"/>
      <c r="GY1819" s="4"/>
      <c r="GZ1819" s="6"/>
      <c r="HA1819" s="5"/>
      <c r="HB1819" s="5"/>
      <c r="HC1819" s="4"/>
      <c r="HD1819" s="6"/>
      <c r="HE1819" s="4"/>
      <c r="HF1819" s="6"/>
      <c r="HG1819" s="5"/>
      <c r="HH1819" s="5"/>
      <c r="HI1819" s="4"/>
      <c r="HJ1819" s="6"/>
      <c r="HK1819" s="4"/>
      <c r="HL1819" s="6"/>
      <c r="HM1819" s="5"/>
      <c r="HN1819" s="5"/>
      <c r="HO1819" s="4"/>
      <c r="HP1819" s="6"/>
      <c r="HQ1819" s="4"/>
      <c r="HR1819" s="6"/>
      <c r="HS1819" s="5"/>
      <c r="HT1819" s="5"/>
      <c r="HU1819" s="4"/>
      <c r="HV1819" s="6"/>
      <c r="HW1819" s="4"/>
      <c r="HX1819" s="6"/>
      <c r="HY1819" s="5"/>
      <c r="HZ1819" s="5"/>
      <c r="IA1819" s="4"/>
      <c r="IB1819" s="6"/>
      <c r="IC1819" s="4"/>
      <c r="ID1819" s="6"/>
      <c r="IE1819" s="5"/>
      <c r="IF1819" s="5"/>
      <c r="IG1819" s="4"/>
      <c r="IH1819" s="6"/>
      <c r="II1819" s="4"/>
      <c r="IJ1819" s="6"/>
      <c r="IK1819" s="5"/>
      <c r="IL1819" s="5"/>
      <c r="IM1819" s="4"/>
      <c r="IN1819" s="6"/>
      <c r="IO1819" s="4"/>
      <c r="IP1819" s="6"/>
      <c r="IQ1819" s="5"/>
      <c r="IR1819" s="5"/>
      <c r="IS1819" s="4"/>
      <c r="IT1819" s="6"/>
      <c r="IU1819" s="4"/>
      <c r="IV1819" s="6"/>
      <c r="IW1819" s="5"/>
      <c r="IX1819" s="5"/>
      <c r="IY1819" s="4"/>
      <c r="IZ1819" s="6"/>
      <c r="JA1819" s="4"/>
      <c r="JB1819" s="6"/>
      <c r="JC1819" s="5"/>
      <c r="JD1819" s="5"/>
      <c r="JE1819" s="4"/>
      <c r="JF1819" s="6"/>
      <c r="JG1819" s="4"/>
      <c r="JH1819" s="6"/>
      <c r="JI1819" s="5"/>
      <c r="JJ1819" s="5"/>
      <c r="JK1819" s="4"/>
      <c r="JL1819" s="6"/>
      <c r="JM1819" s="4"/>
      <c r="JN1819" s="6"/>
      <c r="JO1819" s="5"/>
      <c r="JP1819" s="5"/>
      <c r="JQ1819" s="4"/>
      <c r="JR1819" s="6"/>
      <c r="JS1819" s="4"/>
      <c r="JT1819" s="6"/>
      <c r="JU1819" s="5"/>
      <c r="JV1819" s="5"/>
      <c r="JW1819" s="4"/>
      <c r="JX1819" s="6"/>
      <c r="JY1819" s="4"/>
      <c r="JZ1819" s="6"/>
      <c r="KA1819" s="5"/>
      <c r="KB1819" s="5"/>
      <c r="KC1819" s="4"/>
      <c r="KD1819" s="6"/>
      <c r="KE1819" s="4"/>
      <c r="KF1819" s="6"/>
      <c r="KG1819" s="5"/>
      <c r="KH1819" s="5"/>
      <c r="KI1819" s="4"/>
      <c r="KJ1819" s="6"/>
      <c r="KK1819" s="4"/>
      <c r="KL1819" s="6"/>
      <c r="KM1819" s="5"/>
      <c r="KN1819" s="5"/>
    </row>
    <row r="1820">
      <c r="A1820" s="3" t="s">
        <v>85</v>
      </c>
      <c r="B1820" s="3" t="s">
        <v>1175</v>
      </c>
      <c r="C1820" s="3" t="s">
        <v>87</v>
      </c>
      <c r="D1820" s="3" t="s">
        <v>712</v>
      </c>
      <c r="E1820" s="3" t="s">
        <v>1192</v>
      </c>
      <c r="F1820" s="3" t="s">
        <v>104</v>
      </c>
      <c r="G1820" s="3" t="s">
        <v>104</v>
      </c>
      <c r="H1820" s="3" t="s">
        <v>104</v>
      </c>
      <c r="I1820" s="3" t="s">
        <v>1327</v>
      </c>
      <c r="J1820" s="3" t="s">
        <v>104</v>
      </c>
      <c r="K1820" s="4"/>
      <c r="L1820" s="4">
        <f>=ROUNDDOWN({0},0)</f>
      </c>
      <c r="M1820" s="4"/>
      <c r="N1820" s="5"/>
      <c r="O1820" s="4"/>
      <c r="P1820" s="4">
        <f>=ROUNDDOWN({0},0)</f>
      </c>
      <c r="Q1820" s="4"/>
      <c r="R1820" s="5"/>
      <c r="S1820" s="4"/>
      <c r="T1820" s="6"/>
      <c r="U1820" s="4"/>
      <c r="V1820" s="6"/>
      <c r="W1820" s="5"/>
      <c r="X1820" s="5"/>
      <c r="Y1820" s="4"/>
      <c r="Z1820" s="6"/>
      <c r="AA1820" s="4"/>
      <c r="AB1820" s="6"/>
      <c r="AC1820" s="5"/>
      <c r="AD1820" s="5"/>
      <c r="AE1820" s="4"/>
      <c r="AF1820" s="6"/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/>
      <c r="AR1820" s="6"/>
      <c r="AS1820" s="4"/>
      <c r="AT1820" s="6"/>
      <c r="AU1820" s="5"/>
      <c r="AV1820" s="5"/>
      <c r="AW1820" s="4"/>
      <c r="AX1820" s="6"/>
      <c r="AY1820" s="4"/>
      <c r="AZ1820" s="6"/>
      <c r="BA1820" s="5"/>
      <c r="BB1820" s="5"/>
      <c r="BC1820" s="4"/>
      <c r="BD1820" s="6"/>
      <c r="BE1820" s="4"/>
      <c r="BF1820" s="6"/>
      <c r="BG1820" s="5"/>
      <c r="BH1820" s="5"/>
      <c r="BI1820" s="4"/>
      <c r="BJ1820" s="6"/>
      <c r="BK1820" s="4"/>
      <c r="BL1820" s="6"/>
      <c r="BM1820" s="5"/>
      <c r="BN1820" s="5"/>
      <c r="BO1820" s="4"/>
      <c r="BP1820" s="6"/>
      <c r="BQ1820" s="4"/>
      <c r="BR1820" s="6"/>
      <c r="BS1820" s="5"/>
      <c r="BT1820" s="5"/>
      <c r="BU1820" s="4"/>
      <c r="BV1820" s="6"/>
      <c r="BW1820" s="4"/>
      <c r="BX1820" s="6"/>
      <c r="BY1820" s="5"/>
      <c r="BZ1820" s="5"/>
      <c r="CA1820" s="4"/>
      <c r="CB1820" s="6"/>
      <c r="CC1820" s="4"/>
      <c r="CD1820" s="6"/>
      <c r="CE1820" s="5"/>
      <c r="CF1820" s="5"/>
      <c r="CG1820" s="4"/>
      <c r="CH1820" s="6"/>
      <c r="CI1820" s="4"/>
      <c r="CJ1820" s="6"/>
      <c r="CK1820" s="5"/>
      <c r="CL1820" s="5"/>
      <c r="CM1820" s="4"/>
      <c r="CN1820" s="6"/>
      <c r="CO1820" s="4"/>
      <c r="CP1820" s="6"/>
      <c r="CQ1820" s="5"/>
      <c r="CR1820" s="5"/>
      <c r="CS1820" s="4"/>
      <c r="CT1820" s="6"/>
      <c r="CU1820" s="4"/>
      <c r="CV1820" s="6"/>
      <c r="CW1820" s="5"/>
      <c r="CX1820" s="5"/>
      <c r="CY1820" s="4"/>
      <c r="CZ1820" s="6"/>
      <c r="DA1820" s="4"/>
      <c r="DB1820" s="6"/>
      <c r="DC1820" s="5"/>
      <c r="DD1820" s="5"/>
      <c r="DE1820" s="4"/>
      <c r="DF1820" s="6"/>
      <c r="DG1820" s="4"/>
      <c r="DH1820" s="6"/>
      <c r="DI1820" s="5"/>
      <c r="DJ1820" s="5"/>
      <c r="DK1820" s="4"/>
      <c r="DL1820" s="6"/>
      <c r="DM1820" s="4"/>
      <c r="DN1820" s="6"/>
      <c r="DO1820" s="5"/>
      <c r="DP1820" s="5"/>
      <c r="DQ1820" s="4"/>
      <c r="DR1820" s="6"/>
      <c r="DS1820" s="4"/>
      <c r="DT1820" s="6"/>
      <c r="DU1820" s="5"/>
      <c r="DV1820" s="5"/>
      <c r="DW1820" s="4"/>
      <c r="DX1820" s="6"/>
      <c r="DY1820" s="4"/>
      <c r="DZ1820" s="6"/>
      <c r="EA1820" s="5"/>
      <c r="EB1820" s="5"/>
      <c r="EC1820" s="4"/>
      <c r="ED1820" s="6"/>
      <c r="EE1820" s="4"/>
      <c r="EF1820" s="6"/>
      <c r="EG1820" s="5"/>
      <c r="EH1820" s="5"/>
      <c r="EI1820" s="4"/>
      <c r="EJ1820" s="6"/>
      <c r="EK1820" s="4"/>
      <c r="EL1820" s="6"/>
      <c r="EM1820" s="5"/>
      <c r="EN1820" s="5"/>
      <c r="EO1820" s="4"/>
      <c r="EP1820" s="6"/>
      <c r="EQ1820" s="4"/>
      <c r="ER1820" s="6"/>
      <c r="ES1820" s="5"/>
      <c r="ET1820" s="5"/>
      <c r="EU1820" s="4"/>
      <c r="EV1820" s="6"/>
      <c r="EW1820" s="4"/>
      <c r="EX1820" s="6"/>
      <c r="EY1820" s="5"/>
      <c r="EZ1820" s="5"/>
      <c r="FA1820" s="4"/>
      <c r="FB1820" s="6"/>
      <c r="FC1820" s="4"/>
      <c r="FD1820" s="6"/>
      <c r="FE1820" s="5"/>
      <c r="FF1820" s="5"/>
      <c r="FG1820" s="4"/>
      <c r="FH1820" s="6"/>
      <c r="FI1820" s="4"/>
      <c r="FJ1820" s="6"/>
      <c r="FK1820" s="5"/>
      <c r="FL1820" s="5"/>
      <c r="FM1820" s="4"/>
      <c r="FN1820" s="6"/>
      <c r="FO1820" s="4"/>
      <c r="FP1820" s="6"/>
      <c r="FQ1820" s="5"/>
      <c r="FR1820" s="5"/>
      <c r="FS1820" s="4"/>
      <c r="FT1820" s="6"/>
      <c r="FU1820" s="4"/>
      <c r="FV1820" s="6"/>
      <c r="FW1820" s="5"/>
      <c r="FX1820" s="5"/>
      <c r="FY1820" s="4"/>
      <c r="FZ1820" s="6"/>
      <c r="GA1820" s="4"/>
      <c r="GB1820" s="6"/>
      <c r="GC1820" s="5"/>
      <c r="GD1820" s="5"/>
      <c r="GE1820" s="4"/>
      <c r="GF1820" s="6"/>
      <c r="GG1820" s="4"/>
      <c r="GH1820" s="6"/>
      <c r="GI1820" s="5"/>
      <c r="GJ1820" s="5"/>
      <c r="GK1820" s="4"/>
      <c r="GL1820" s="6"/>
      <c r="GM1820" s="4"/>
      <c r="GN1820" s="6"/>
      <c r="GO1820" s="5"/>
      <c r="GP1820" s="5"/>
      <c r="GQ1820" s="4"/>
      <c r="GR1820" s="6"/>
      <c r="GS1820" s="4"/>
      <c r="GT1820" s="6"/>
      <c r="GU1820" s="5"/>
      <c r="GV1820" s="5"/>
      <c r="GW1820" s="4"/>
      <c r="GX1820" s="6"/>
      <c r="GY1820" s="4"/>
      <c r="GZ1820" s="6"/>
      <c r="HA1820" s="5"/>
      <c r="HB1820" s="5"/>
      <c r="HC1820" s="4"/>
      <c r="HD1820" s="6"/>
      <c r="HE1820" s="4"/>
      <c r="HF1820" s="6"/>
      <c r="HG1820" s="5"/>
      <c r="HH1820" s="5"/>
      <c r="HI1820" s="4"/>
      <c r="HJ1820" s="6"/>
      <c r="HK1820" s="4"/>
      <c r="HL1820" s="6"/>
      <c r="HM1820" s="5"/>
      <c r="HN1820" s="5"/>
      <c r="HO1820" s="4"/>
      <c r="HP1820" s="6"/>
      <c r="HQ1820" s="4"/>
      <c r="HR1820" s="6"/>
      <c r="HS1820" s="5"/>
      <c r="HT1820" s="5"/>
      <c r="HU1820" s="4"/>
      <c r="HV1820" s="6"/>
      <c r="HW1820" s="4"/>
      <c r="HX1820" s="6"/>
      <c r="HY1820" s="5"/>
      <c r="HZ1820" s="5"/>
      <c r="IA1820" s="4"/>
      <c r="IB1820" s="6"/>
      <c r="IC1820" s="4"/>
      <c r="ID1820" s="6"/>
      <c r="IE1820" s="5"/>
      <c r="IF1820" s="5"/>
      <c r="IG1820" s="4"/>
      <c r="IH1820" s="6"/>
      <c r="II1820" s="4"/>
      <c r="IJ1820" s="6"/>
      <c r="IK1820" s="5"/>
      <c r="IL1820" s="5"/>
      <c r="IM1820" s="4"/>
      <c r="IN1820" s="6"/>
      <c r="IO1820" s="4"/>
      <c r="IP1820" s="6"/>
      <c r="IQ1820" s="5"/>
      <c r="IR1820" s="5"/>
      <c r="IS1820" s="4"/>
      <c r="IT1820" s="6"/>
      <c r="IU1820" s="4"/>
      <c r="IV1820" s="6"/>
      <c r="IW1820" s="5"/>
      <c r="IX1820" s="5"/>
      <c r="IY1820" s="4"/>
      <c r="IZ1820" s="6"/>
      <c r="JA1820" s="4"/>
      <c r="JB1820" s="6"/>
      <c r="JC1820" s="5"/>
      <c r="JD1820" s="5"/>
      <c r="JE1820" s="4"/>
      <c r="JF1820" s="6"/>
      <c r="JG1820" s="4"/>
      <c r="JH1820" s="6"/>
      <c r="JI1820" s="5"/>
      <c r="JJ1820" s="5"/>
      <c r="JK1820" s="4"/>
      <c r="JL1820" s="6"/>
      <c r="JM1820" s="4"/>
      <c r="JN1820" s="6"/>
      <c r="JO1820" s="5"/>
      <c r="JP1820" s="5"/>
      <c r="JQ1820" s="4"/>
      <c r="JR1820" s="6"/>
      <c r="JS1820" s="4"/>
      <c r="JT1820" s="6"/>
      <c r="JU1820" s="5"/>
      <c r="JV1820" s="5"/>
      <c r="JW1820" s="4"/>
      <c r="JX1820" s="6"/>
      <c r="JY1820" s="4"/>
      <c r="JZ1820" s="6"/>
      <c r="KA1820" s="5"/>
      <c r="KB1820" s="5"/>
      <c r="KC1820" s="4"/>
      <c r="KD1820" s="6"/>
      <c r="KE1820" s="4"/>
      <c r="KF1820" s="6"/>
      <c r="KG1820" s="5"/>
      <c r="KH1820" s="5"/>
      <c r="KI1820" s="4"/>
      <c r="KJ1820" s="6"/>
      <c r="KK1820" s="4"/>
      <c r="KL1820" s="6"/>
      <c r="KM1820" s="5"/>
      <c r="KN1820" s="5"/>
    </row>
    <row r="1821">
      <c r="A1821" s="3" t="s">
        <v>85</v>
      </c>
      <c r="B1821" s="3" t="s">
        <v>1175</v>
      </c>
      <c r="C1821" s="3" t="s">
        <v>87</v>
      </c>
      <c r="D1821" s="3" t="s">
        <v>712</v>
      </c>
      <c r="E1821" s="3" t="s">
        <v>1184</v>
      </c>
      <c r="F1821" s="3" t="s">
        <v>104</v>
      </c>
      <c r="G1821" s="3" t="s">
        <v>104</v>
      </c>
      <c r="H1821" s="3" t="s">
        <v>104</v>
      </c>
      <c r="I1821" s="3" t="s">
        <v>1313</v>
      </c>
      <c r="J1821" s="3" t="s">
        <v>104</v>
      </c>
      <c r="K1821" s="4"/>
      <c r="L1821" s="4">
        <f>=ROUNDDOWN({0},0)</f>
      </c>
      <c r="M1821" s="4"/>
      <c r="N1821" s="5"/>
      <c r="O1821" s="4"/>
      <c r="P1821" s="4">
        <f>=ROUNDDOWN({0},0)</f>
      </c>
      <c r="Q1821" s="4"/>
      <c r="R1821" s="5"/>
      <c r="S1821" s="4"/>
      <c r="T1821" s="6"/>
      <c r="U1821" s="4"/>
      <c r="V1821" s="6"/>
      <c r="W1821" s="5"/>
      <c r="X1821" s="5"/>
      <c r="Y1821" s="4"/>
      <c r="Z1821" s="6"/>
      <c r="AA1821" s="4"/>
      <c r="AB1821" s="6"/>
      <c r="AC1821" s="5"/>
      <c r="AD1821" s="5"/>
      <c r="AE1821" s="4"/>
      <c r="AF1821" s="6"/>
      <c r="AG1821" s="4"/>
      <c r="AH1821" s="6"/>
      <c r="AI1821" s="5"/>
      <c r="AJ1821" s="5"/>
      <c r="AK1821" s="4"/>
      <c r="AL1821" s="6"/>
      <c r="AM1821" s="4"/>
      <c r="AN1821" s="6"/>
      <c r="AO1821" s="5"/>
      <c r="AP1821" s="5"/>
      <c r="AQ1821" s="4"/>
      <c r="AR1821" s="6"/>
      <c r="AS1821" s="4"/>
      <c r="AT1821" s="6"/>
      <c r="AU1821" s="5"/>
      <c r="AV1821" s="5"/>
      <c r="AW1821" s="4"/>
      <c r="AX1821" s="6"/>
      <c r="AY1821" s="4"/>
      <c r="AZ1821" s="6"/>
      <c r="BA1821" s="5"/>
      <c r="BB1821" s="5"/>
      <c r="BC1821" s="4"/>
      <c r="BD1821" s="6"/>
      <c r="BE1821" s="4"/>
      <c r="BF1821" s="6"/>
      <c r="BG1821" s="5"/>
      <c r="BH1821" s="5"/>
      <c r="BI1821" s="4"/>
      <c r="BJ1821" s="6"/>
      <c r="BK1821" s="4"/>
      <c r="BL1821" s="6"/>
      <c r="BM1821" s="5"/>
      <c r="BN1821" s="5"/>
      <c r="BO1821" s="4"/>
      <c r="BP1821" s="6"/>
      <c r="BQ1821" s="4"/>
      <c r="BR1821" s="6"/>
      <c r="BS1821" s="5"/>
      <c r="BT1821" s="5"/>
      <c r="BU1821" s="4"/>
      <c r="BV1821" s="6"/>
      <c r="BW1821" s="4"/>
      <c r="BX1821" s="6"/>
      <c r="BY1821" s="5"/>
      <c r="BZ1821" s="5"/>
      <c r="CA1821" s="4"/>
      <c r="CB1821" s="6"/>
      <c r="CC1821" s="4"/>
      <c r="CD1821" s="6"/>
      <c r="CE1821" s="5"/>
      <c r="CF1821" s="5"/>
      <c r="CG1821" s="4"/>
      <c r="CH1821" s="6"/>
      <c r="CI1821" s="4"/>
      <c r="CJ1821" s="6"/>
      <c r="CK1821" s="5"/>
      <c r="CL1821" s="5"/>
      <c r="CM1821" s="4"/>
      <c r="CN1821" s="6"/>
      <c r="CO1821" s="4"/>
      <c r="CP1821" s="6"/>
      <c r="CQ1821" s="5"/>
      <c r="CR1821" s="5"/>
      <c r="CS1821" s="4"/>
      <c r="CT1821" s="6"/>
      <c r="CU1821" s="4"/>
      <c r="CV1821" s="6"/>
      <c r="CW1821" s="5"/>
      <c r="CX1821" s="5"/>
      <c r="CY1821" s="4"/>
      <c r="CZ1821" s="6"/>
      <c r="DA1821" s="4"/>
      <c r="DB1821" s="6"/>
      <c r="DC1821" s="5"/>
      <c r="DD1821" s="5"/>
      <c r="DE1821" s="4"/>
      <c r="DF1821" s="6"/>
      <c r="DG1821" s="4"/>
      <c r="DH1821" s="6"/>
      <c r="DI1821" s="5"/>
      <c r="DJ1821" s="5"/>
      <c r="DK1821" s="4"/>
      <c r="DL1821" s="6"/>
      <c r="DM1821" s="4"/>
      <c r="DN1821" s="6"/>
      <c r="DO1821" s="5"/>
      <c r="DP1821" s="5"/>
      <c r="DQ1821" s="4"/>
      <c r="DR1821" s="6"/>
      <c r="DS1821" s="4"/>
      <c r="DT1821" s="6"/>
      <c r="DU1821" s="5"/>
      <c r="DV1821" s="5"/>
      <c r="DW1821" s="4"/>
      <c r="DX1821" s="6"/>
      <c r="DY1821" s="4"/>
      <c r="DZ1821" s="6"/>
      <c r="EA1821" s="5"/>
      <c r="EB1821" s="5"/>
      <c r="EC1821" s="4"/>
      <c r="ED1821" s="6"/>
      <c r="EE1821" s="4"/>
      <c r="EF1821" s="6"/>
      <c r="EG1821" s="5"/>
      <c r="EH1821" s="5"/>
      <c r="EI1821" s="4"/>
      <c r="EJ1821" s="6"/>
      <c r="EK1821" s="4"/>
      <c r="EL1821" s="6"/>
      <c r="EM1821" s="5"/>
      <c r="EN1821" s="5"/>
      <c r="EO1821" s="4"/>
      <c r="EP1821" s="6"/>
      <c r="EQ1821" s="4"/>
      <c r="ER1821" s="6"/>
      <c r="ES1821" s="5"/>
      <c r="ET1821" s="5"/>
      <c r="EU1821" s="4"/>
      <c r="EV1821" s="6"/>
      <c r="EW1821" s="4"/>
      <c r="EX1821" s="6"/>
      <c r="EY1821" s="5"/>
      <c r="EZ1821" s="5"/>
      <c r="FA1821" s="4"/>
      <c r="FB1821" s="6"/>
      <c r="FC1821" s="4"/>
      <c r="FD1821" s="6"/>
      <c r="FE1821" s="5"/>
      <c r="FF1821" s="5"/>
      <c r="FG1821" s="4"/>
      <c r="FH1821" s="6"/>
      <c r="FI1821" s="4"/>
      <c r="FJ1821" s="6"/>
      <c r="FK1821" s="5"/>
      <c r="FL1821" s="5"/>
      <c r="FM1821" s="4"/>
      <c r="FN1821" s="6"/>
      <c r="FO1821" s="4"/>
      <c r="FP1821" s="6"/>
      <c r="FQ1821" s="5"/>
      <c r="FR1821" s="5"/>
      <c r="FS1821" s="4"/>
      <c r="FT1821" s="6"/>
      <c r="FU1821" s="4"/>
      <c r="FV1821" s="6"/>
      <c r="FW1821" s="5"/>
      <c r="FX1821" s="5"/>
      <c r="FY1821" s="4"/>
      <c r="FZ1821" s="6"/>
      <c r="GA1821" s="4"/>
      <c r="GB1821" s="6"/>
      <c r="GC1821" s="5"/>
      <c r="GD1821" s="5"/>
      <c r="GE1821" s="4"/>
      <c r="GF1821" s="6"/>
      <c r="GG1821" s="4"/>
      <c r="GH1821" s="6"/>
      <c r="GI1821" s="5"/>
      <c r="GJ1821" s="5"/>
      <c r="GK1821" s="4"/>
      <c r="GL1821" s="6"/>
      <c r="GM1821" s="4"/>
      <c r="GN1821" s="6"/>
      <c r="GO1821" s="5"/>
      <c r="GP1821" s="5"/>
      <c r="GQ1821" s="4"/>
      <c r="GR1821" s="6"/>
      <c r="GS1821" s="4"/>
      <c r="GT1821" s="6"/>
      <c r="GU1821" s="5"/>
      <c r="GV1821" s="5"/>
      <c r="GW1821" s="4"/>
      <c r="GX1821" s="6"/>
      <c r="GY1821" s="4"/>
      <c r="GZ1821" s="6"/>
      <c r="HA1821" s="5"/>
      <c r="HB1821" s="5"/>
      <c r="HC1821" s="4"/>
      <c r="HD1821" s="6"/>
      <c r="HE1821" s="4"/>
      <c r="HF1821" s="6"/>
      <c r="HG1821" s="5"/>
      <c r="HH1821" s="5"/>
      <c r="HI1821" s="4"/>
      <c r="HJ1821" s="6"/>
      <c r="HK1821" s="4"/>
      <c r="HL1821" s="6"/>
      <c r="HM1821" s="5"/>
      <c r="HN1821" s="5"/>
      <c r="HO1821" s="4"/>
      <c r="HP1821" s="6"/>
      <c r="HQ1821" s="4"/>
      <c r="HR1821" s="6"/>
      <c r="HS1821" s="5"/>
      <c r="HT1821" s="5"/>
      <c r="HU1821" s="4"/>
      <c r="HV1821" s="6"/>
      <c r="HW1821" s="4"/>
      <c r="HX1821" s="6"/>
      <c r="HY1821" s="5"/>
      <c r="HZ1821" s="5"/>
      <c r="IA1821" s="4"/>
      <c r="IB1821" s="6"/>
      <c r="IC1821" s="4"/>
      <c r="ID1821" s="6"/>
      <c r="IE1821" s="5"/>
      <c r="IF1821" s="5"/>
      <c r="IG1821" s="4"/>
      <c r="IH1821" s="6"/>
      <c r="II1821" s="4"/>
      <c r="IJ1821" s="6"/>
      <c r="IK1821" s="5"/>
      <c r="IL1821" s="5"/>
      <c r="IM1821" s="4"/>
      <c r="IN1821" s="6"/>
      <c r="IO1821" s="4"/>
      <c r="IP1821" s="6"/>
      <c r="IQ1821" s="5"/>
      <c r="IR1821" s="5"/>
      <c r="IS1821" s="4"/>
      <c r="IT1821" s="6"/>
      <c r="IU1821" s="4"/>
      <c r="IV1821" s="6"/>
      <c r="IW1821" s="5"/>
      <c r="IX1821" s="5"/>
      <c r="IY1821" s="4"/>
      <c r="IZ1821" s="6"/>
      <c r="JA1821" s="4"/>
      <c r="JB1821" s="6"/>
      <c r="JC1821" s="5"/>
      <c r="JD1821" s="5"/>
      <c r="JE1821" s="4"/>
      <c r="JF1821" s="6"/>
      <c r="JG1821" s="4"/>
      <c r="JH1821" s="6"/>
      <c r="JI1821" s="5"/>
      <c r="JJ1821" s="5"/>
      <c r="JK1821" s="4"/>
      <c r="JL1821" s="6"/>
      <c r="JM1821" s="4"/>
      <c r="JN1821" s="6"/>
      <c r="JO1821" s="5"/>
      <c r="JP1821" s="5"/>
      <c r="JQ1821" s="4"/>
      <c r="JR1821" s="6"/>
      <c r="JS1821" s="4"/>
      <c r="JT1821" s="6"/>
      <c r="JU1821" s="5"/>
      <c r="JV1821" s="5"/>
      <c r="JW1821" s="4"/>
      <c r="JX1821" s="6"/>
      <c r="JY1821" s="4"/>
      <c r="JZ1821" s="6"/>
      <c r="KA1821" s="5"/>
      <c r="KB1821" s="5"/>
      <c r="KC1821" s="4"/>
      <c r="KD1821" s="6"/>
      <c r="KE1821" s="4"/>
      <c r="KF1821" s="6"/>
      <c r="KG1821" s="5"/>
      <c r="KH1821" s="5"/>
      <c r="KI1821" s="4"/>
      <c r="KJ1821" s="6"/>
      <c r="KK1821" s="4"/>
      <c r="KL1821" s="6"/>
      <c r="KM1821" s="5"/>
      <c r="KN1821" s="5"/>
    </row>
    <row r="1822">
      <c r="A1822" s="3" t="s">
        <v>85</v>
      </c>
      <c r="B1822" s="3" t="s">
        <v>1175</v>
      </c>
      <c r="C1822" s="3" t="s">
        <v>87</v>
      </c>
      <c r="D1822" s="3" t="s">
        <v>712</v>
      </c>
      <c r="E1822" s="3" t="s">
        <v>1200</v>
      </c>
      <c r="F1822" s="3" t="s">
        <v>104</v>
      </c>
      <c r="G1822" s="3" t="s">
        <v>104</v>
      </c>
      <c r="H1822" s="3" t="s">
        <v>104</v>
      </c>
      <c r="I1822" s="3" t="s">
        <v>1313</v>
      </c>
      <c r="J1822" s="3" t="s">
        <v>104</v>
      </c>
      <c r="K1822" s="4"/>
      <c r="L1822" s="4">
        <f>=ROUNDDOWN({0},0)</f>
      </c>
      <c r="M1822" s="4"/>
      <c r="N1822" s="5"/>
      <c r="O1822" s="4"/>
      <c r="P1822" s="4">
        <f>=ROUNDDOWN({0},0)</f>
      </c>
      <c r="Q1822" s="4"/>
      <c r="R1822" s="5"/>
      <c r="S1822" s="4"/>
      <c r="T1822" s="6"/>
      <c r="U1822" s="4"/>
      <c r="V1822" s="6"/>
      <c r="W1822" s="5"/>
      <c r="X1822" s="5"/>
      <c r="Y1822" s="4"/>
      <c r="Z1822" s="6"/>
      <c r="AA1822" s="4"/>
      <c r="AB1822" s="6"/>
      <c r="AC1822" s="5"/>
      <c r="AD1822" s="5"/>
      <c r="AE1822" s="4"/>
      <c r="AF1822" s="6"/>
      <c r="AG1822" s="4"/>
      <c r="AH1822" s="6"/>
      <c r="AI1822" s="5"/>
      <c r="AJ1822" s="5"/>
      <c r="AK1822" s="4"/>
      <c r="AL1822" s="6"/>
      <c r="AM1822" s="4"/>
      <c r="AN1822" s="6"/>
      <c r="AO1822" s="5"/>
      <c r="AP1822" s="5"/>
      <c r="AQ1822" s="4"/>
      <c r="AR1822" s="6"/>
      <c r="AS1822" s="4"/>
      <c r="AT1822" s="6"/>
      <c r="AU1822" s="5"/>
      <c r="AV1822" s="5"/>
      <c r="AW1822" s="4"/>
      <c r="AX1822" s="6"/>
      <c r="AY1822" s="4"/>
      <c r="AZ1822" s="6"/>
      <c r="BA1822" s="5"/>
      <c r="BB1822" s="5"/>
      <c r="BC1822" s="4"/>
      <c r="BD1822" s="6"/>
      <c r="BE1822" s="4"/>
      <c r="BF1822" s="6"/>
      <c r="BG1822" s="5"/>
      <c r="BH1822" s="5"/>
      <c r="BI1822" s="4"/>
      <c r="BJ1822" s="6"/>
      <c r="BK1822" s="4"/>
      <c r="BL1822" s="6"/>
      <c r="BM1822" s="5"/>
      <c r="BN1822" s="5"/>
      <c r="BO1822" s="4"/>
      <c r="BP1822" s="6"/>
      <c r="BQ1822" s="4"/>
      <c r="BR1822" s="6"/>
      <c r="BS1822" s="5"/>
      <c r="BT1822" s="5"/>
      <c r="BU1822" s="4"/>
      <c r="BV1822" s="6"/>
      <c r="BW1822" s="4"/>
      <c r="BX1822" s="6"/>
      <c r="BY1822" s="5"/>
      <c r="BZ1822" s="5"/>
      <c r="CA1822" s="4"/>
      <c r="CB1822" s="6"/>
      <c r="CC1822" s="4"/>
      <c r="CD1822" s="6"/>
      <c r="CE1822" s="5"/>
      <c r="CF1822" s="5"/>
      <c r="CG1822" s="4"/>
      <c r="CH1822" s="6"/>
      <c r="CI1822" s="4"/>
      <c r="CJ1822" s="6"/>
      <c r="CK1822" s="5"/>
      <c r="CL1822" s="5"/>
      <c r="CM1822" s="4"/>
      <c r="CN1822" s="6"/>
      <c r="CO1822" s="4"/>
      <c r="CP1822" s="6"/>
      <c r="CQ1822" s="5"/>
      <c r="CR1822" s="5"/>
      <c r="CS1822" s="4"/>
      <c r="CT1822" s="6"/>
      <c r="CU1822" s="4"/>
      <c r="CV1822" s="6"/>
      <c r="CW1822" s="5"/>
      <c r="CX1822" s="5"/>
      <c r="CY1822" s="4"/>
      <c r="CZ1822" s="6"/>
      <c r="DA1822" s="4"/>
      <c r="DB1822" s="6"/>
      <c r="DC1822" s="5"/>
      <c r="DD1822" s="5"/>
      <c r="DE1822" s="4"/>
      <c r="DF1822" s="6"/>
      <c r="DG1822" s="4"/>
      <c r="DH1822" s="6"/>
      <c r="DI1822" s="5"/>
      <c r="DJ1822" s="5"/>
      <c r="DK1822" s="4"/>
      <c r="DL1822" s="6"/>
      <c r="DM1822" s="4"/>
      <c r="DN1822" s="6"/>
      <c r="DO1822" s="5"/>
      <c r="DP1822" s="5"/>
      <c r="DQ1822" s="4"/>
      <c r="DR1822" s="6"/>
      <c r="DS1822" s="4"/>
      <c r="DT1822" s="6"/>
      <c r="DU1822" s="5"/>
      <c r="DV1822" s="5"/>
      <c r="DW1822" s="4"/>
      <c r="DX1822" s="6"/>
      <c r="DY1822" s="4"/>
      <c r="DZ1822" s="6"/>
      <c r="EA1822" s="5"/>
      <c r="EB1822" s="5"/>
      <c r="EC1822" s="4"/>
      <c r="ED1822" s="6"/>
      <c r="EE1822" s="4"/>
      <c r="EF1822" s="6"/>
      <c r="EG1822" s="5"/>
      <c r="EH1822" s="5"/>
      <c r="EI1822" s="4"/>
      <c r="EJ1822" s="6"/>
      <c r="EK1822" s="4"/>
      <c r="EL1822" s="6"/>
      <c r="EM1822" s="5"/>
      <c r="EN1822" s="5"/>
      <c r="EO1822" s="4"/>
      <c r="EP1822" s="6"/>
      <c r="EQ1822" s="4"/>
      <c r="ER1822" s="6"/>
      <c r="ES1822" s="5"/>
      <c r="ET1822" s="5"/>
      <c r="EU1822" s="4"/>
      <c r="EV1822" s="6"/>
      <c r="EW1822" s="4"/>
      <c r="EX1822" s="6"/>
      <c r="EY1822" s="5"/>
      <c r="EZ1822" s="5"/>
      <c r="FA1822" s="4"/>
      <c r="FB1822" s="6"/>
      <c r="FC1822" s="4"/>
      <c r="FD1822" s="6"/>
      <c r="FE1822" s="5"/>
      <c r="FF1822" s="5"/>
      <c r="FG1822" s="4"/>
      <c r="FH1822" s="6"/>
      <c r="FI1822" s="4"/>
      <c r="FJ1822" s="6"/>
      <c r="FK1822" s="5"/>
      <c r="FL1822" s="5"/>
      <c r="FM1822" s="4"/>
      <c r="FN1822" s="6"/>
      <c r="FO1822" s="4"/>
      <c r="FP1822" s="6"/>
      <c r="FQ1822" s="5"/>
      <c r="FR1822" s="5"/>
      <c r="FS1822" s="4"/>
      <c r="FT1822" s="6"/>
      <c r="FU1822" s="4"/>
      <c r="FV1822" s="6"/>
      <c r="FW1822" s="5"/>
      <c r="FX1822" s="5"/>
      <c r="FY1822" s="4"/>
      <c r="FZ1822" s="6"/>
      <c r="GA1822" s="4"/>
      <c r="GB1822" s="6"/>
      <c r="GC1822" s="5"/>
      <c r="GD1822" s="5"/>
      <c r="GE1822" s="4"/>
      <c r="GF1822" s="6"/>
      <c r="GG1822" s="4"/>
      <c r="GH1822" s="6"/>
      <c r="GI1822" s="5"/>
      <c r="GJ1822" s="5"/>
      <c r="GK1822" s="4"/>
      <c r="GL1822" s="6"/>
      <c r="GM1822" s="4"/>
      <c r="GN1822" s="6"/>
      <c r="GO1822" s="5"/>
      <c r="GP1822" s="5"/>
      <c r="GQ1822" s="4"/>
      <c r="GR1822" s="6"/>
      <c r="GS1822" s="4"/>
      <c r="GT1822" s="6"/>
      <c r="GU1822" s="5"/>
      <c r="GV1822" s="5"/>
      <c r="GW1822" s="4"/>
      <c r="GX1822" s="6"/>
      <c r="GY1822" s="4"/>
      <c r="GZ1822" s="6"/>
      <c r="HA1822" s="5"/>
      <c r="HB1822" s="5"/>
      <c r="HC1822" s="4"/>
      <c r="HD1822" s="6"/>
      <c r="HE1822" s="4"/>
      <c r="HF1822" s="6"/>
      <c r="HG1822" s="5"/>
      <c r="HH1822" s="5"/>
      <c r="HI1822" s="4"/>
      <c r="HJ1822" s="6"/>
      <c r="HK1822" s="4"/>
      <c r="HL1822" s="6"/>
      <c r="HM1822" s="5"/>
      <c r="HN1822" s="5"/>
      <c r="HO1822" s="4"/>
      <c r="HP1822" s="6"/>
      <c r="HQ1822" s="4"/>
      <c r="HR1822" s="6"/>
      <c r="HS1822" s="5"/>
      <c r="HT1822" s="5"/>
      <c r="HU1822" s="4"/>
      <c r="HV1822" s="6"/>
      <c r="HW1822" s="4"/>
      <c r="HX1822" s="6"/>
      <c r="HY1822" s="5"/>
      <c r="HZ1822" s="5"/>
      <c r="IA1822" s="4"/>
      <c r="IB1822" s="6"/>
      <c r="IC1822" s="4"/>
      <c r="ID1822" s="6"/>
      <c r="IE1822" s="5"/>
      <c r="IF1822" s="5"/>
      <c r="IG1822" s="4"/>
      <c r="IH1822" s="6"/>
      <c r="II1822" s="4"/>
      <c r="IJ1822" s="6"/>
      <c r="IK1822" s="5"/>
      <c r="IL1822" s="5"/>
      <c r="IM1822" s="4"/>
      <c r="IN1822" s="6"/>
      <c r="IO1822" s="4"/>
      <c r="IP1822" s="6"/>
      <c r="IQ1822" s="5"/>
      <c r="IR1822" s="5"/>
      <c r="IS1822" s="4"/>
      <c r="IT1822" s="6"/>
      <c r="IU1822" s="4"/>
      <c r="IV1822" s="6"/>
      <c r="IW1822" s="5"/>
      <c r="IX1822" s="5"/>
      <c r="IY1822" s="4"/>
      <c r="IZ1822" s="6"/>
      <c r="JA1822" s="4"/>
      <c r="JB1822" s="6"/>
      <c r="JC1822" s="5"/>
      <c r="JD1822" s="5"/>
      <c r="JE1822" s="4"/>
      <c r="JF1822" s="6"/>
      <c r="JG1822" s="4"/>
      <c r="JH1822" s="6"/>
      <c r="JI1822" s="5"/>
      <c r="JJ1822" s="5"/>
      <c r="JK1822" s="4"/>
      <c r="JL1822" s="6"/>
      <c r="JM1822" s="4"/>
      <c r="JN1822" s="6"/>
      <c r="JO1822" s="5"/>
      <c r="JP1822" s="5"/>
      <c r="JQ1822" s="4"/>
      <c r="JR1822" s="6"/>
      <c r="JS1822" s="4"/>
      <c r="JT1822" s="6"/>
      <c r="JU1822" s="5"/>
      <c r="JV1822" s="5"/>
      <c r="JW1822" s="4"/>
      <c r="JX1822" s="6"/>
      <c r="JY1822" s="4"/>
      <c r="JZ1822" s="6"/>
      <c r="KA1822" s="5"/>
      <c r="KB1822" s="5"/>
      <c r="KC1822" s="4"/>
      <c r="KD1822" s="6"/>
      <c r="KE1822" s="4"/>
      <c r="KF1822" s="6"/>
      <c r="KG1822" s="5"/>
      <c r="KH1822" s="5"/>
      <c r="KI1822" s="4"/>
      <c r="KJ1822" s="6"/>
      <c r="KK1822" s="4"/>
      <c r="KL1822" s="6"/>
      <c r="KM1822" s="5"/>
      <c r="KN1822" s="5"/>
    </row>
    <row r="1823">
      <c r="A1823" s="3" t="s">
        <v>85</v>
      </c>
      <c r="B1823" s="3" t="s">
        <v>1175</v>
      </c>
      <c r="C1823" s="3" t="s">
        <v>87</v>
      </c>
      <c r="D1823" s="3" t="s">
        <v>712</v>
      </c>
      <c r="E1823" s="3" t="s">
        <v>1203</v>
      </c>
      <c r="F1823" s="3" t="s">
        <v>104</v>
      </c>
      <c r="G1823" s="3" t="s">
        <v>104</v>
      </c>
      <c r="H1823" s="3" t="s">
        <v>104</v>
      </c>
      <c r="I1823" s="3" t="s">
        <v>1313</v>
      </c>
      <c r="J1823" s="3" t="s">
        <v>104</v>
      </c>
      <c r="K1823" s="4"/>
      <c r="L1823" s="4">
        <f>=ROUNDDOWN({0},0)</f>
      </c>
      <c r="M1823" s="4"/>
      <c r="N1823" s="5"/>
      <c r="O1823" s="4"/>
      <c r="P1823" s="4">
        <f>=ROUNDDOWN({0},0)</f>
      </c>
      <c r="Q1823" s="4"/>
      <c r="R1823" s="5"/>
      <c r="S1823" s="4"/>
      <c r="T1823" s="6"/>
      <c r="U1823" s="4"/>
      <c r="V1823" s="6"/>
      <c r="W1823" s="5"/>
      <c r="X1823" s="5"/>
      <c r="Y1823" s="4"/>
      <c r="Z1823" s="6"/>
      <c r="AA1823" s="4"/>
      <c r="AB1823" s="6"/>
      <c r="AC1823" s="5"/>
      <c r="AD1823" s="5"/>
      <c r="AE1823" s="4"/>
      <c r="AF1823" s="6"/>
      <c r="AG1823" s="4"/>
      <c r="AH1823" s="6"/>
      <c r="AI1823" s="5"/>
      <c r="AJ1823" s="5"/>
      <c r="AK1823" s="4"/>
      <c r="AL1823" s="6"/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  <c r="AW1823" s="4"/>
      <c r="AX1823" s="6"/>
      <c r="AY1823" s="4"/>
      <c r="AZ1823" s="6"/>
      <c r="BA1823" s="5"/>
      <c r="BB1823" s="5"/>
      <c r="BC1823" s="4"/>
      <c r="BD1823" s="6"/>
      <c r="BE1823" s="4"/>
      <c r="BF1823" s="6"/>
      <c r="BG1823" s="5"/>
      <c r="BH1823" s="5"/>
      <c r="BI1823" s="4"/>
      <c r="BJ1823" s="6"/>
      <c r="BK1823" s="4"/>
      <c r="BL1823" s="6"/>
      <c r="BM1823" s="5"/>
      <c r="BN1823" s="5"/>
      <c r="BO1823" s="4"/>
      <c r="BP1823" s="6"/>
      <c r="BQ1823" s="4"/>
      <c r="BR1823" s="6"/>
      <c r="BS1823" s="5"/>
      <c r="BT1823" s="5"/>
      <c r="BU1823" s="4"/>
      <c r="BV1823" s="6"/>
      <c r="BW1823" s="4"/>
      <c r="BX1823" s="6"/>
      <c r="BY1823" s="5"/>
      <c r="BZ1823" s="5"/>
      <c r="CA1823" s="4"/>
      <c r="CB1823" s="6"/>
      <c r="CC1823" s="4"/>
      <c r="CD1823" s="6"/>
      <c r="CE1823" s="5"/>
      <c r="CF1823" s="5"/>
      <c r="CG1823" s="4"/>
      <c r="CH1823" s="6"/>
      <c r="CI1823" s="4"/>
      <c r="CJ1823" s="6"/>
      <c r="CK1823" s="5"/>
      <c r="CL1823" s="5"/>
      <c r="CM1823" s="4"/>
      <c r="CN1823" s="6"/>
      <c r="CO1823" s="4"/>
      <c r="CP1823" s="6"/>
      <c r="CQ1823" s="5"/>
      <c r="CR1823" s="5"/>
      <c r="CS1823" s="4"/>
      <c r="CT1823" s="6"/>
      <c r="CU1823" s="4"/>
      <c r="CV1823" s="6"/>
      <c r="CW1823" s="5"/>
      <c r="CX1823" s="5"/>
      <c r="CY1823" s="4"/>
      <c r="CZ1823" s="6"/>
      <c r="DA1823" s="4"/>
      <c r="DB1823" s="6"/>
      <c r="DC1823" s="5"/>
      <c r="DD1823" s="5"/>
      <c r="DE1823" s="4"/>
      <c r="DF1823" s="6"/>
      <c r="DG1823" s="4"/>
      <c r="DH1823" s="6"/>
      <c r="DI1823" s="5"/>
      <c r="DJ1823" s="5"/>
      <c r="DK1823" s="4"/>
      <c r="DL1823" s="6"/>
      <c r="DM1823" s="4"/>
      <c r="DN1823" s="6"/>
      <c r="DO1823" s="5"/>
      <c r="DP1823" s="5"/>
      <c r="DQ1823" s="4"/>
      <c r="DR1823" s="6"/>
      <c r="DS1823" s="4"/>
      <c r="DT1823" s="6"/>
      <c r="DU1823" s="5"/>
      <c r="DV1823" s="5"/>
      <c r="DW1823" s="4"/>
      <c r="DX1823" s="6"/>
      <c r="DY1823" s="4"/>
      <c r="DZ1823" s="6"/>
      <c r="EA1823" s="5"/>
      <c r="EB1823" s="5"/>
      <c r="EC1823" s="4"/>
      <c r="ED1823" s="6"/>
      <c r="EE1823" s="4"/>
      <c r="EF1823" s="6"/>
      <c r="EG1823" s="5"/>
      <c r="EH1823" s="5"/>
      <c r="EI1823" s="4"/>
      <c r="EJ1823" s="6"/>
      <c r="EK1823" s="4"/>
      <c r="EL1823" s="6"/>
      <c r="EM1823" s="5"/>
      <c r="EN1823" s="5"/>
      <c r="EO1823" s="4"/>
      <c r="EP1823" s="6"/>
      <c r="EQ1823" s="4"/>
      <c r="ER1823" s="6"/>
      <c r="ES1823" s="5"/>
      <c r="ET1823" s="5"/>
      <c r="EU1823" s="4"/>
      <c r="EV1823" s="6"/>
      <c r="EW1823" s="4"/>
      <c r="EX1823" s="6"/>
      <c r="EY1823" s="5"/>
      <c r="EZ1823" s="5"/>
      <c r="FA1823" s="4"/>
      <c r="FB1823" s="6"/>
      <c r="FC1823" s="4"/>
      <c r="FD1823" s="6"/>
      <c r="FE1823" s="5"/>
      <c r="FF1823" s="5"/>
      <c r="FG1823" s="4"/>
      <c r="FH1823" s="6"/>
      <c r="FI1823" s="4"/>
      <c r="FJ1823" s="6"/>
      <c r="FK1823" s="5"/>
      <c r="FL1823" s="5"/>
      <c r="FM1823" s="4"/>
      <c r="FN1823" s="6"/>
      <c r="FO1823" s="4"/>
      <c r="FP1823" s="6"/>
      <c r="FQ1823" s="5"/>
      <c r="FR1823" s="5"/>
      <c r="FS1823" s="4"/>
      <c r="FT1823" s="6"/>
      <c r="FU1823" s="4"/>
      <c r="FV1823" s="6"/>
      <c r="FW1823" s="5"/>
      <c r="FX1823" s="5"/>
      <c r="FY1823" s="4"/>
      <c r="FZ1823" s="6"/>
      <c r="GA1823" s="4"/>
      <c r="GB1823" s="6"/>
      <c r="GC1823" s="5"/>
      <c r="GD1823" s="5"/>
      <c r="GE1823" s="4"/>
      <c r="GF1823" s="6"/>
      <c r="GG1823" s="4"/>
      <c r="GH1823" s="6"/>
      <c r="GI1823" s="5"/>
      <c r="GJ1823" s="5"/>
      <c r="GK1823" s="4"/>
      <c r="GL1823" s="6"/>
      <c r="GM1823" s="4"/>
      <c r="GN1823" s="6"/>
      <c r="GO1823" s="5"/>
      <c r="GP1823" s="5"/>
      <c r="GQ1823" s="4"/>
      <c r="GR1823" s="6"/>
      <c r="GS1823" s="4"/>
      <c r="GT1823" s="6"/>
      <c r="GU1823" s="5"/>
      <c r="GV1823" s="5"/>
      <c r="GW1823" s="4"/>
      <c r="GX1823" s="6"/>
      <c r="GY1823" s="4"/>
      <c r="GZ1823" s="6"/>
      <c r="HA1823" s="5"/>
      <c r="HB1823" s="5"/>
      <c r="HC1823" s="4"/>
      <c r="HD1823" s="6"/>
      <c r="HE1823" s="4"/>
      <c r="HF1823" s="6"/>
      <c r="HG1823" s="5"/>
      <c r="HH1823" s="5"/>
      <c r="HI1823" s="4"/>
      <c r="HJ1823" s="6"/>
      <c r="HK1823" s="4"/>
      <c r="HL1823" s="6"/>
      <c r="HM1823" s="5"/>
      <c r="HN1823" s="5"/>
      <c r="HO1823" s="4"/>
      <c r="HP1823" s="6"/>
      <c r="HQ1823" s="4"/>
      <c r="HR1823" s="6"/>
      <c r="HS1823" s="5"/>
      <c r="HT1823" s="5"/>
      <c r="HU1823" s="4"/>
      <c r="HV1823" s="6"/>
      <c r="HW1823" s="4"/>
      <c r="HX1823" s="6"/>
      <c r="HY1823" s="5"/>
      <c r="HZ1823" s="5"/>
      <c r="IA1823" s="4"/>
      <c r="IB1823" s="6"/>
      <c r="IC1823" s="4"/>
      <c r="ID1823" s="6"/>
      <c r="IE1823" s="5"/>
      <c r="IF1823" s="5"/>
      <c r="IG1823" s="4"/>
      <c r="IH1823" s="6"/>
      <c r="II1823" s="4"/>
      <c r="IJ1823" s="6"/>
      <c r="IK1823" s="5"/>
      <c r="IL1823" s="5"/>
      <c r="IM1823" s="4"/>
      <c r="IN1823" s="6"/>
      <c r="IO1823" s="4"/>
      <c r="IP1823" s="6"/>
      <c r="IQ1823" s="5"/>
      <c r="IR1823" s="5"/>
      <c r="IS1823" s="4"/>
      <c r="IT1823" s="6"/>
      <c r="IU1823" s="4"/>
      <c r="IV1823" s="6"/>
      <c r="IW1823" s="5"/>
      <c r="IX1823" s="5"/>
      <c r="IY1823" s="4"/>
      <c r="IZ1823" s="6"/>
      <c r="JA1823" s="4"/>
      <c r="JB1823" s="6"/>
      <c r="JC1823" s="5"/>
      <c r="JD1823" s="5"/>
      <c r="JE1823" s="4"/>
      <c r="JF1823" s="6"/>
      <c r="JG1823" s="4"/>
      <c r="JH1823" s="6"/>
      <c r="JI1823" s="5"/>
      <c r="JJ1823" s="5"/>
      <c r="JK1823" s="4"/>
      <c r="JL1823" s="6"/>
      <c r="JM1823" s="4"/>
      <c r="JN1823" s="6"/>
      <c r="JO1823" s="5"/>
      <c r="JP1823" s="5"/>
      <c r="JQ1823" s="4"/>
      <c r="JR1823" s="6"/>
      <c r="JS1823" s="4"/>
      <c r="JT1823" s="6"/>
      <c r="JU1823" s="5"/>
      <c r="JV1823" s="5"/>
      <c r="JW1823" s="4"/>
      <c r="JX1823" s="6"/>
      <c r="JY1823" s="4"/>
      <c r="JZ1823" s="6"/>
      <c r="KA1823" s="5"/>
      <c r="KB1823" s="5"/>
      <c r="KC1823" s="4"/>
      <c r="KD1823" s="6"/>
      <c r="KE1823" s="4"/>
      <c r="KF1823" s="6"/>
      <c r="KG1823" s="5"/>
      <c r="KH1823" s="5"/>
      <c r="KI1823" s="4"/>
      <c r="KJ1823" s="6"/>
      <c r="KK1823" s="4"/>
      <c r="KL1823" s="6"/>
      <c r="KM1823" s="5"/>
      <c r="KN1823" s="5"/>
    </row>
    <row r="1824">
      <c r="A1824" s="3" t="s">
        <v>85</v>
      </c>
      <c r="B1824" s="3" t="s">
        <v>1175</v>
      </c>
      <c r="C1824" s="3" t="s">
        <v>87</v>
      </c>
      <c r="D1824" s="3" t="s">
        <v>712</v>
      </c>
      <c r="E1824" s="3" t="s">
        <v>1205</v>
      </c>
      <c r="F1824" s="3" t="s">
        <v>104</v>
      </c>
      <c r="G1824" s="3" t="s">
        <v>104</v>
      </c>
      <c r="H1824" s="3" t="s">
        <v>104</v>
      </c>
      <c r="I1824" s="3" t="s">
        <v>1313</v>
      </c>
      <c r="J1824" s="3" t="s">
        <v>104</v>
      </c>
      <c r="K1824" s="4"/>
      <c r="L1824" s="4">
        <f>=ROUNDDOWN({0},0)</f>
      </c>
      <c r="M1824" s="4"/>
      <c r="N1824" s="5"/>
      <c r="O1824" s="4"/>
      <c r="P1824" s="4">
        <f>=ROUNDDOWN({0},0)</f>
      </c>
      <c r="Q1824" s="4"/>
      <c r="R1824" s="5"/>
      <c r="S1824" s="4"/>
      <c r="T1824" s="6"/>
      <c r="U1824" s="4"/>
      <c r="V1824" s="6"/>
      <c r="W1824" s="5"/>
      <c r="X1824" s="5"/>
      <c r="Y1824" s="4"/>
      <c r="Z1824" s="6"/>
      <c r="AA1824" s="4"/>
      <c r="AB1824" s="6"/>
      <c r="AC1824" s="5"/>
      <c r="AD1824" s="5"/>
      <c r="AE1824" s="4"/>
      <c r="AF1824" s="6"/>
      <c r="AG1824" s="4"/>
      <c r="AH1824" s="6"/>
      <c r="AI1824" s="5"/>
      <c r="AJ1824" s="5"/>
      <c r="AK1824" s="4"/>
      <c r="AL1824" s="6"/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  <c r="AW1824" s="4"/>
      <c r="AX1824" s="6"/>
      <c r="AY1824" s="4"/>
      <c r="AZ1824" s="6"/>
      <c r="BA1824" s="5"/>
      <c r="BB1824" s="5"/>
      <c r="BC1824" s="4"/>
      <c r="BD1824" s="6"/>
      <c r="BE1824" s="4"/>
      <c r="BF1824" s="6"/>
      <c r="BG1824" s="5"/>
      <c r="BH1824" s="5"/>
      <c r="BI1824" s="4"/>
      <c r="BJ1824" s="6"/>
      <c r="BK1824" s="4"/>
      <c r="BL1824" s="6"/>
      <c r="BM1824" s="5"/>
      <c r="BN1824" s="5"/>
      <c r="BO1824" s="4"/>
      <c r="BP1824" s="6"/>
      <c r="BQ1824" s="4"/>
      <c r="BR1824" s="6"/>
      <c r="BS1824" s="5"/>
      <c r="BT1824" s="5"/>
      <c r="BU1824" s="4"/>
      <c r="BV1824" s="6"/>
      <c r="BW1824" s="4"/>
      <c r="BX1824" s="6"/>
      <c r="BY1824" s="5"/>
      <c r="BZ1824" s="5"/>
      <c r="CA1824" s="4"/>
      <c r="CB1824" s="6"/>
      <c r="CC1824" s="4"/>
      <c r="CD1824" s="6"/>
      <c r="CE1824" s="5"/>
      <c r="CF1824" s="5"/>
      <c r="CG1824" s="4"/>
      <c r="CH1824" s="6"/>
      <c r="CI1824" s="4"/>
      <c r="CJ1824" s="6"/>
      <c r="CK1824" s="5"/>
      <c r="CL1824" s="5"/>
      <c r="CM1824" s="4"/>
      <c r="CN1824" s="6"/>
      <c r="CO1824" s="4"/>
      <c r="CP1824" s="6"/>
      <c r="CQ1824" s="5"/>
      <c r="CR1824" s="5"/>
      <c r="CS1824" s="4"/>
      <c r="CT1824" s="6"/>
      <c r="CU1824" s="4"/>
      <c r="CV1824" s="6"/>
      <c r="CW1824" s="5"/>
      <c r="CX1824" s="5"/>
      <c r="CY1824" s="4"/>
      <c r="CZ1824" s="6"/>
      <c r="DA1824" s="4"/>
      <c r="DB1824" s="6"/>
      <c r="DC1824" s="5"/>
      <c r="DD1824" s="5"/>
      <c r="DE1824" s="4"/>
      <c r="DF1824" s="6"/>
      <c r="DG1824" s="4"/>
      <c r="DH1824" s="6"/>
      <c r="DI1824" s="5"/>
      <c r="DJ1824" s="5"/>
      <c r="DK1824" s="4"/>
      <c r="DL1824" s="6"/>
      <c r="DM1824" s="4"/>
      <c r="DN1824" s="6"/>
      <c r="DO1824" s="5"/>
      <c r="DP1824" s="5"/>
      <c r="DQ1824" s="4"/>
      <c r="DR1824" s="6"/>
      <c r="DS1824" s="4"/>
      <c r="DT1824" s="6"/>
      <c r="DU1824" s="5"/>
      <c r="DV1824" s="5"/>
      <c r="DW1824" s="4"/>
      <c r="DX1824" s="6"/>
      <c r="DY1824" s="4"/>
      <c r="DZ1824" s="6"/>
      <c r="EA1824" s="5"/>
      <c r="EB1824" s="5"/>
      <c r="EC1824" s="4"/>
      <c r="ED1824" s="6"/>
      <c r="EE1824" s="4"/>
      <c r="EF1824" s="6"/>
      <c r="EG1824" s="5"/>
      <c r="EH1824" s="5"/>
      <c r="EI1824" s="4"/>
      <c r="EJ1824" s="6"/>
      <c r="EK1824" s="4"/>
      <c r="EL1824" s="6"/>
      <c r="EM1824" s="5"/>
      <c r="EN1824" s="5"/>
      <c r="EO1824" s="4"/>
      <c r="EP1824" s="6"/>
      <c r="EQ1824" s="4"/>
      <c r="ER1824" s="6"/>
      <c r="ES1824" s="5"/>
      <c r="ET1824" s="5"/>
      <c r="EU1824" s="4"/>
      <c r="EV1824" s="6"/>
      <c r="EW1824" s="4"/>
      <c r="EX1824" s="6"/>
      <c r="EY1824" s="5"/>
      <c r="EZ1824" s="5"/>
      <c r="FA1824" s="4"/>
      <c r="FB1824" s="6"/>
      <c r="FC1824" s="4"/>
      <c r="FD1824" s="6"/>
      <c r="FE1824" s="5"/>
      <c r="FF1824" s="5"/>
      <c r="FG1824" s="4"/>
      <c r="FH1824" s="6"/>
      <c r="FI1824" s="4"/>
      <c r="FJ1824" s="6"/>
      <c r="FK1824" s="5"/>
      <c r="FL1824" s="5"/>
      <c r="FM1824" s="4"/>
      <c r="FN1824" s="6"/>
      <c r="FO1824" s="4"/>
      <c r="FP1824" s="6"/>
      <c r="FQ1824" s="5"/>
      <c r="FR1824" s="5"/>
      <c r="FS1824" s="4"/>
      <c r="FT1824" s="6"/>
      <c r="FU1824" s="4"/>
      <c r="FV1824" s="6"/>
      <c r="FW1824" s="5"/>
      <c r="FX1824" s="5"/>
      <c r="FY1824" s="4"/>
      <c r="FZ1824" s="6"/>
      <c r="GA1824" s="4"/>
      <c r="GB1824" s="6"/>
      <c r="GC1824" s="5"/>
      <c r="GD1824" s="5"/>
      <c r="GE1824" s="4"/>
      <c r="GF1824" s="6"/>
      <c r="GG1824" s="4"/>
      <c r="GH1824" s="6"/>
      <c r="GI1824" s="5"/>
      <c r="GJ1824" s="5"/>
      <c r="GK1824" s="4"/>
      <c r="GL1824" s="6"/>
      <c r="GM1824" s="4"/>
      <c r="GN1824" s="6"/>
      <c r="GO1824" s="5"/>
      <c r="GP1824" s="5"/>
      <c r="GQ1824" s="4"/>
      <c r="GR1824" s="6"/>
      <c r="GS1824" s="4"/>
      <c r="GT1824" s="6"/>
      <c r="GU1824" s="5"/>
      <c r="GV1824" s="5"/>
      <c r="GW1824" s="4"/>
      <c r="GX1824" s="6"/>
      <c r="GY1824" s="4"/>
      <c r="GZ1824" s="6"/>
      <c r="HA1824" s="5"/>
      <c r="HB1824" s="5"/>
      <c r="HC1824" s="4"/>
      <c r="HD1824" s="6"/>
      <c r="HE1824" s="4"/>
      <c r="HF1824" s="6"/>
      <c r="HG1824" s="5"/>
      <c r="HH1824" s="5"/>
      <c r="HI1824" s="4"/>
      <c r="HJ1824" s="6"/>
      <c r="HK1824" s="4"/>
      <c r="HL1824" s="6"/>
      <c r="HM1824" s="5"/>
      <c r="HN1824" s="5"/>
      <c r="HO1824" s="4"/>
      <c r="HP1824" s="6"/>
      <c r="HQ1824" s="4"/>
      <c r="HR1824" s="6"/>
      <c r="HS1824" s="5"/>
      <c r="HT1824" s="5"/>
      <c r="HU1824" s="4"/>
      <c r="HV1824" s="6"/>
      <c r="HW1824" s="4"/>
      <c r="HX1824" s="6"/>
      <c r="HY1824" s="5"/>
      <c r="HZ1824" s="5"/>
      <c r="IA1824" s="4"/>
      <c r="IB1824" s="6"/>
      <c r="IC1824" s="4"/>
      <c r="ID1824" s="6"/>
      <c r="IE1824" s="5"/>
      <c r="IF1824" s="5"/>
      <c r="IG1824" s="4"/>
      <c r="IH1824" s="6"/>
      <c r="II1824" s="4"/>
      <c r="IJ1824" s="6"/>
      <c r="IK1824" s="5"/>
      <c r="IL1824" s="5"/>
      <c r="IM1824" s="4"/>
      <c r="IN1824" s="6"/>
      <c r="IO1824" s="4"/>
      <c r="IP1824" s="6"/>
      <c r="IQ1824" s="5"/>
      <c r="IR1824" s="5"/>
      <c r="IS1824" s="4"/>
      <c r="IT1824" s="6"/>
      <c r="IU1824" s="4"/>
      <c r="IV1824" s="6"/>
      <c r="IW1824" s="5"/>
      <c r="IX1824" s="5"/>
      <c r="IY1824" s="4"/>
      <c r="IZ1824" s="6"/>
      <c r="JA1824" s="4"/>
      <c r="JB1824" s="6"/>
      <c r="JC1824" s="5"/>
      <c r="JD1824" s="5"/>
      <c r="JE1824" s="4"/>
      <c r="JF1824" s="6"/>
      <c r="JG1824" s="4"/>
      <c r="JH1824" s="6"/>
      <c r="JI1824" s="5"/>
      <c r="JJ1824" s="5"/>
      <c r="JK1824" s="4"/>
      <c r="JL1824" s="6"/>
      <c r="JM1824" s="4"/>
      <c r="JN1824" s="6"/>
      <c r="JO1824" s="5"/>
      <c r="JP1824" s="5"/>
      <c r="JQ1824" s="4"/>
      <c r="JR1824" s="6"/>
      <c r="JS1824" s="4"/>
      <c r="JT1824" s="6"/>
      <c r="JU1824" s="5"/>
      <c r="JV1824" s="5"/>
      <c r="JW1824" s="4"/>
      <c r="JX1824" s="6"/>
      <c r="JY1824" s="4"/>
      <c r="JZ1824" s="6"/>
      <c r="KA1824" s="5"/>
      <c r="KB1824" s="5"/>
      <c r="KC1824" s="4"/>
      <c r="KD1824" s="6"/>
      <c r="KE1824" s="4"/>
      <c r="KF1824" s="6"/>
      <c r="KG1824" s="5"/>
      <c r="KH1824" s="5"/>
      <c r="KI1824" s="4"/>
      <c r="KJ1824" s="6"/>
      <c r="KK1824" s="4"/>
      <c r="KL1824" s="6"/>
      <c r="KM1824" s="5"/>
      <c r="KN1824" s="5"/>
    </row>
    <row r="1825">
      <c r="A1825" s="3" t="s">
        <v>85</v>
      </c>
      <c r="B1825" s="3" t="s">
        <v>1175</v>
      </c>
      <c r="C1825" s="3" t="s">
        <v>87</v>
      </c>
      <c r="D1825" s="3" t="s">
        <v>712</v>
      </c>
      <c r="E1825" s="3" t="s">
        <v>1206</v>
      </c>
      <c r="F1825" s="3" t="s">
        <v>104</v>
      </c>
      <c r="G1825" s="3" t="s">
        <v>104</v>
      </c>
      <c r="H1825" s="3" t="s">
        <v>104</v>
      </c>
      <c r="I1825" s="3" t="s">
        <v>1651</v>
      </c>
      <c r="J1825" s="3" t="s">
        <v>104</v>
      </c>
      <c r="K1825" s="4"/>
      <c r="L1825" s="4">
        <f>=ROUNDDOWN({0},0)</f>
      </c>
      <c r="M1825" s="4"/>
      <c r="N1825" s="5"/>
      <c r="O1825" s="4"/>
      <c r="P1825" s="4">
        <f>=ROUNDDOWN({0},0)</f>
      </c>
      <c r="Q1825" s="4"/>
      <c r="R1825" s="5"/>
      <c r="S1825" s="4"/>
      <c r="T1825" s="6"/>
      <c r="U1825" s="4"/>
      <c r="V1825" s="6"/>
      <c r="W1825" s="5"/>
      <c r="X1825" s="5"/>
      <c r="Y1825" s="4"/>
      <c r="Z1825" s="6"/>
      <c r="AA1825" s="4"/>
      <c r="AB1825" s="6"/>
      <c r="AC1825" s="5"/>
      <c r="AD1825" s="5"/>
      <c r="AE1825" s="4"/>
      <c r="AF1825" s="6"/>
      <c r="AG1825" s="4"/>
      <c r="AH1825" s="6"/>
      <c r="AI1825" s="5"/>
      <c r="AJ1825" s="5"/>
      <c r="AK1825" s="4"/>
      <c r="AL1825" s="6"/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  <c r="AW1825" s="4"/>
      <c r="AX1825" s="6"/>
      <c r="AY1825" s="4"/>
      <c r="AZ1825" s="6"/>
      <c r="BA1825" s="5"/>
      <c r="BB1825" s="5"/>
      <c r="BC1825" s="4"/>
      <c r="BD1825" s="6"/>
      <c r="BE1825" s="4"/>
      <c r="BF1825" s="6"/>
      <c r="BG1825" s="5"/>
      <c r="BH1825" s="5"/>
      <c r="BI1825" s="4"/>
      <c r="BJ1825" s="6"/>
      <c r="BK1825" s="4"/>
      <c r="BL1825" s="6"/>
      <c r="BM1825" s="5"/>
      <c r="BN1825" s="5"/>
      <c r="BO1825" s="4"/>
      <c r="BP1825" s="6"/>
      <c r="BQ1825" s="4"/>
      <c r="BR1825" s="6"/>
      <c r="BS1825" s="5"/>
      <c r="BT1825" s="5"/>
      <c r="BU1825" s="4"/>
      <c r="BV1825" s="6"/>
      <c r="BW1825" s="4"/>
      <c r="BX1825" s="6"/>
      <c r="BY1825" s="5"/>
      <c r="BZ1825" s="5"/>
      <c r="CA1825" s="4"/>
      <c r="CB1825" s="6"/>
      <c r="CC1825" s="4"/>
      <c r="CD1825" s="6"/>
      <c r="CE1825" s="5"/>
      <c r="CF1825" s="5"/>
      <c r="CG1825" s="4"/>
      <c r="CH1825" s="6"/>
      <c r="CI1825" s="4"/>
      <c r="CJ1825" s="6"/>
      <c r="CK1825" s="5"/>
      <c r="CL1825" s="5"/>
      <c r="CM1825" s="4"/>
      <c r="CN1825" s="6"/>
      <c r="CO1825" s="4"/>
      <c r="CP1825" s="6"/>
      <c r="CQ1825" s="5"/>
      <c r="CR1825" s="5"/>
      <c r="CS1825" s="4"/>
      <c r="CT1825" s="6"/>
      <c r="CU1825" s="4"/>
      <c r="CV1825" s="6"/>
      <c r="CW1825" s="5"/>
      <c r="CX1825" s="5"/>
      <c r="CY1825" s="4"/>
      <c r="CZ1825" s="6"/>
      <c r="DA1825" s="4"/>
      <c r="DB1825" s="6"/>
      <c r="DC1825" s="5"/>
      <c r="DD1825" s="5"/>
      <c r="DE1825" s="4"/>
      <c r="DF1825" s="6"/>
      <c r="DG1825" s="4"/>
      <c r="DH1825" s="6"/>
      <c r="DI1825" s="5"/>
      <c r="DJ1825" s="5"/>
      <c r="DK1825" s="4"/>
      <c r="DL1825" s="6"/>
      <c r="DM1825" s="4"/>
      <c r="DN1825" s="6"/>
      <c r="DO1825" s="5"/>
      <c r="DP1825" s="5"/>
      <c r="DQ1825" s="4"/>
      <c r="DR1825" s="6"/>
      <c r="DS1825" s="4"/>
      <c r="DT1825" s="6"/>
      <c r="DU1825" s="5"/>
      <c r="DV1825" s="5"/>
      <c r="DW1825" s="4"/>
      <c r="DX1825" s="6"/>
      <c r="DY1825" s="4"/>
      <c r="DZ1825" s="6"/>
      <c r="EA1825" s="5"/>
      <c r="EB1825" s="5"/>
      <c r="EC1825" s="4"/>
      <c r="ED1825" s="6"/>
      <c r="EE1825" s="4"/>
      <c r="EF1825" s="6"/>
      <c r="EG1825" s="5"/>
      <c r="EH1825" s="5"/>
      <c r="EI1825" s="4"/>
      <c r="EJ1825" s="6"/>
      <c r="EK1825" s="4"/>
      <c r="EL1825" s="6"/>
      <c r="EM1825" s="5"/>
      <c r="EN1825" s="5"/>
      <c r="EO1825" s="4"/>
      <c r="EP1825" s="6"/>
      <c r="EQ1825" s="4"/>
      <c r="ER1825" s="6"/>
      <c r="ES1825" s="5"/>
      <c r="ET1825" s="5"/>
      <c r="EU1825" s="4"/>
      <c r="EV1825" s="6"/>
      <c r="EW1825" s="4"/>
      <c r="EX1825" s="6"/>
      <c r="EY1825" s="5"/>
      <c r="EZ1825" s="5"/>
      <c r="FA1825" s="4"/>
      <c r="FB1825" s="6"/>
      <c r="FC1825" s="4"/>
      <c r="FD1825" s="6"/>
      <c r="FE1825" s="5"/>
      <c r="FF1825" s="5"/>
      <c r="FG1825" s="4"/>
      <c r="FH1825" s="6"/>
      <c r="FI1825" s="4"/>
      <c r="FJ1825" s="6"/>
      <c r="FK1825" s="5"/>
      <c r="FL1825" s="5"/>
      <c r="FM1825" s="4"/>
      <c r="FN1825" s="6"/>
      <c r="FO1825" s="4"/>
      <c r="FP1825" s="6"/>
      <c r="FQ1825" s="5"/>
      <c r="FR1825" s="5"/>
      <c r="FS1825" s="4"/>
      <c r="FT1825" s="6"/>
      <c r="FU1825" s="4"/>
      <c r="FV1825" s="6"/>
      <c r="FW1825" s="5"/>
      <c r="FX1825" s="5"/>
      <c r="FY1825" s="4"/>
      <c r="FZ1825" s="6"/>
      <c r="GA1825" s="4"/>
      <c r="GB1825" s="6"/>
      <c r="GC1825" s="5"/>
      <c r="GD1825" s="5"/>
      <c r="GE1825" s="4"/>
      <c r="GF1825" s="6"/>
      <c r="GG1825" s="4"/>
      <c r="GH1825" s="6"/>
      <c r="GI1825" s="5"/>
      <c r="GJ1825" s="5"/>
      <c r="GK1825" s="4"/>
      <c r="GL1825" s="6"/>
      <c r="GM1825" s="4"/>
      <c r="GN1825" s="6"/>
      <c r="GO1825" s="5"/>
      <c r="GP1825" s="5"/>
      <c r="GQ1825" s="4"/>
      <c r="GR1825" s="6"/>
      <c r="GS1825" s="4"/>
      <c r="GT1825" s="6"/>
      <c r="GU1825" s="5"/>
      <c r="GV1825" s="5"/>
      <c r="GW1825" s="4"/>
      <c r="GX1825" s="6"/>
      <c r="GY1825" s="4"/>
      <c r="GZ1825" s="6"/>
      <c r="HA1825" s="5"/>
      <c r="HB1825" s="5"/>
      <c r="HC1825" s="4"/>
      <c r="HD1825" s="6"/>
      <c r="HE1825" s="4"/>
      <c r="HF1825" s="6"/>
      <c r="HG1825" s="5"/>
      <c r="HH1825" s="5"/>
      <c r="HI1825" s="4"/>
      <c r="HJ1825" s="6"/>
      <c r="HK1825" s="4"/>
      <c r="HL1825" s="6"/>
      <c r="HM1825" s="5"/>
      <c r="HN1825" s="5"/>
      <c r="HO1825" s="4"/>
      <c r="HP1825" s="6"/>
      <c r="HQ1825" s="4"/>
      <c r="HR1825" s="6"/>
      <c r="HS1825" s="5"/>
      <c r="HT1825" s="5"/>
      <c r="HU1825" s="4"/>
      <c r="HV1825" s="6"/>
      <c r="HW1825" s="4"/>
      <c r="HX1825" s="6"/>
      <c r="HY1825" s="5"/>
      <c r="HZ1825" s="5"/>
      <c r="IA1825" s="4"/>
      <c r="IB1825" s="6"/>
      <c r="IC1825" s="4"/>
      <c r="ID1825" s="6"/>
      <c r="IE1825" s="5"/>
      <c r="IF1825" s="5"/>
      <c r="IG1825" s="4"/>
      <c r="IH1825" s="6"/>
      <c r="II1825" s="4"/>
      <c r="IJ1825" s="6"/>
      <c r="IK1825" s="5"/>
      <c r="IL1825" s="5"/>
      <c r="IM1825" s="4"/>
      <c r="IN1825" s="6"/>
      <c r="IO1825" s="4"/>
      <c r="IP1825" s="6"/>
      <c r="IQ1825" s="5"/>
      <c r="IR1825" s="5"/>
      <c r="IS1825" s="4"/>
      <c r="IT1825" s="6"/>
      <c r="IU1825" s="4"/>
      <c r="IV1825" s="6"/>
      <c r="IW1825" s="5"/>
      <c r="IX1825" s="5"/>
      <c r="IY1825" s="4"/>
      <c r="IZ1825" s="6"/>
      <c r="JA1825" s="4"/>
      <c r="JB1825" s="6"/>
      <c r="JC1825" s="5"/>
      <c r="JD1825" s="5"/>
      <c r="JE1825" s="4"/>
      <c r="JF1825" s="6"/>
      <c r="JG1825" s="4"/>
      <c r="JH1825" s="6"/>
      <c r="JI1825" s="5"/>
      <c r="JJ1825" s="5"/>
      <c r="JK1825" s="4"/>
      <c r="JL1825" s="6"/>
      <c r="JM1825" s="4"/>
      <c r="JN1825" s="6"/>
      <c r="JO1825" s="5"/>
      <c r="JP1825" s="5"/>
      <c r="JQ1825" s="4"/>
      <c r="JR1825" s="6"/>
      <c r="JS1825" s="4"/>
      <c r="JT1825" s="6"/>
      <c r="JU1825" s="5"/>
      <c r="JV1825" s="5"/>
      <c r="JW1825" s="4"/>
      <c r="JX1825" s="6"/>
      <c r="JY1825" s="4"/>
      <c r="JZ1825" s="6"/>
      <c r="KA1825" s="5"/>
      <c r="KB1825" s="5"/>
      <c r="KC1825" s="4"/>
      <c r="KD1825" s="6"/>
      <c r="KE1825" s="4"/>
      <c r="KF1825" s="6"/>
      <c r="KG1825" s="5"/>
      <c r="KH1825" s="5"/>
      <c r="KI1825" s="4"/>
      <c r="KJ1825" s="6"/>
      <c r="KK1825" s="4"/>
      <c r="KL1825" s="6"/>
      <c r="KM1825" s="5"/>
      <c r="KN1825" s="5"/>
    </row>
    <row r="1826">
      <c r="A1826" s="3" t="s">
        <v>85</v>
      </c>
      <c r="B1826" s="3" t="s">
        <v>1175</v>
      </c>
      <c r="C1826" s="3" t="s">
        <v>87</v>
      </c>
      <c r="D1826" s="3" t="s">
        <v>712</v>
      </c>
      <c r="E1826" s="3" t="s">
        <v>1195</v>
      </c>
      <c r="F1826" s="3" t="s">
        <v>104</v>
      </c>
      <c r="G1826" s="3" t="s">
        <v>104</v>
      </c>
      <c r="H1826" s="3" t="s">
        <v>104</v>
      </c>
      <c r="I1826" s="3" t="s">
        <v>1382</v>
      </c>
      <c r="J1826" s="3" t="s">
        <v>104</v>
      </c>
      <c r="K1826" s="4"/>
      <c r="L1826" s="4">
        <f>=ROUNDDOWN({0},0)</f>
      </c>
      <c r="M1826" s="4"/>
      <c r="N1826" s="5"/>
      <c r="O1826" s="4"/>
      <c r="P1826" s="4">
        <f>=ROUNDDOWN({0},0)</f>
      </c>
      <c r="Q1826" s="4"/>
      <c r="R1826" s="5"/>
      <c r="S1826" s="4"/>
      <c r="T1826" s="6"/>
      <c r="U1826" s="4"/>
      <c r="V1826" s="6"/>
      <c r="W1826" s="5"/>
      <c r="X1826" s="5"/>
      <c r="Y1826" s="4"/>
      <c r="Z1826" s="6"/>
      <c r="AA1826" s="4"/>
      <c r="AB1826" s="6"/>
      <c r="AC1826" s="5"/>
      <c r="AD1826" s="5"/>
      <c r="AE1826" s="4"/>
      <c r="AF1826" s="6"/>
      <c r="AG1826" s="4"/>
      <c r="AH1826" s="6"/>
      <c r="AI1826" s="5"/>
      <c r="AJ1826" s="5"/>
      <c r="AK1826" s="4"/>
      <c r="AL1826" s="6"/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  <c r="AW1826" s="4"/>
      <c r="AX1826" s="6"/>
      <c r="AY1826" s="4"/>
      <c r="AZ1826" s="6"/>
      <c r="BA1826" s="5"/>
      <c r="BB1826" s="5"/>
      <c r="BC1826" s="4"/>
      <c r="BD1826" s="6"/>
      <c r="BE1826" s="4"/>
      <c r="BF1826" s="6"/>
      <c r="BG1826" s="5"/>
      <c r="BH1826" s="5"/>
      <c r="BI1826" s="4"/>
      <c r="BJ1826" s="6"/>
      <c r="BK1826" s="4"/>
      <c r="BL1826" s="6"/>
      <c r="BM1826" s="5"/>
      <c r="BN1826" s="5"/>
      <c r="BO1826" s="4"/>
      <c r="BP1826" s="6"/>
      <c r="BQ1826" s="4"/>
      <c r="BR1826" s="6"/>
      <c r="BS1826" s="5"/>
      <c r="BT1826" s="5"/>
      <c r="BU1826" s="4"/>
      <c r="BV1826" s="6"/>
      <c r="BW1826" s="4"/>
      <c r="BX1826" s="6"/>
      <c r="BY1826" s="5"/>
      <c r="BZ1826" s="5"/>
      <c r="CA1826" s="4"/>
      <c r="CB1826" s="6"/>
      <c r="CC1826" s="4"/>
      <c r="CD1826" s="6"/>
      <c r="CE1826" s="5"/>
      <c r="CF1826" s="5"/>
      <c r="CG1826" s="4"/>
      <c r="CH1826" s="6"/>
      <c r="CI1826" s="4"/>
      <c r="CJ1826" s="6"/>
      <c r="CK1826" s="5"/>
      <c r="CL1826" s="5"/>
      <c r="CM1826" s="4"/>
      <c r="CN1826" s="6"/>
      <c r="CO1826" s="4"/>
      <c r="CP1826" s="6"/>
      <c r="CQ1826" s="5"/>
      <c r="CR1826" s="5"/>
      <c r="CS1826" s="4"/>
      <c r="CT1826" s="6"/>
      <c r="CU1826" s="4"/>
      <c r="CV1826" s="6"/>
      <c r="CW1826" s="5"/>
      <c r="CX1826" s="5"/>
      <c r="CY1826" s="4"/>
      <c r="CZ1826" s="6"/>
      <c r="DA1826" s="4"/>
      <c r="DB1826" s="6"/>
      <c r="DC1826" s="5"/>
      <c r="DD1826" s="5"/>
      <c r="DE1826" s="4"/>
      <c r="DF1826" s="6"/>
      <c r="DG1826" s="4"/>
      <c r="DH1826" s="6"/>
      <c r="DI1826" s="5"/>
      <c r="DJ1826" s="5"/>
      <c r="DK1826" s="4"/>
      <c r="DL1826" s="6"/>
      <c r="DM1826" s="4"/>
      <c r="DN1826" s="6"/>
      <c r="DO1826" s="5"/>
      <c r="DP1826" s="5"/>
      <c r="DQ1826" s="4"/>
      <c r="DR1826" s="6"/>
      <c r="DS1826" s="4"/>
      <c r="DT1826" s="6"/>
      <c r="DU1826" s="5"/>
      <c r="DV1826" s="5"/>
      <c r="DW1826" s="4"/>
      <c r="DX1826" s="6"/>
      <c r="DY1826" s="4"/>
      <c r="DZ1826" s="6"/>
      <c r="EA1826" s="5"/>
      <c r="EB1826" s="5"/>
      <c r="EC1826" s="4"/>
      <c r="ED1826" s="6"/>
      <c r="EE1826" s="4"/>
      <c r="EF1826" s="6"/>
      <c r="EG1826" s="5"/>
      <c r="EH1826" s="5"/>
      <c r="EI1826" s="4"/>
      <c r="EJ1826" s="6"/>
      <c r="EK1826" s="4"/>
      <c r="EL1826" s="6"/>
      <c r="EM1826" s="5"/>
      <c r="EN1826" s="5"/>
      <c r="EO1826" s="4"/>
      <c r="EP1826" s="6"/>
      <c r="EQ1826" s="4"/>
      <c r="ER1826" s="6"/>
      <c r="ES1826" s="5"/>
      <c r="ET1826" s="5"/>
      <c r="EU1826" s="4"/>
      <c r="EV1826" s="6"/>
      <c r="EW1826" s="4"/>
      <c r="EX1826" s="6"/>
      <c r="EY1826" s="5"/>
      <c r="EZ1826" s="5"/>
      <c r="FA1826" s="4"/>
      <c r="FB1826" s="6"/>
      <c r="FC1826" s="4"/>
      <c r="FD1826" s="6"/>
      <c r="FE1826" s="5"/>
      <c r="FF1826" s="5"/>
      <c r="FG1826" s="4"/>
      <c r="FH1826" s="6"/>
      <c r="FI1826" s="4"/>
      <c r="FJ1826" s="6"/>
      <c r="FK1826" s="5"/>
      <c r="FL1826" s="5"/>
      <c r="FM1826" s="4"/>
      <c r="FN1826" s="6"/>
      <c r="FO1826" s="4"/>
      <c r="FP1826" s="6"/>
      <c r="FQ1826" s="5"/>
      <c r="FR1826" s="5"/>
      <c r="FS1826" s="4"/>
      <c r="FT1826" s="6"/>
      <c r="FU1826" s="4"/>
      <c r="FV1826" s="6"/>
      <c r="FW1826" s="5"/>
      <c r="FX1826" s="5"/>
      <c r="FY1826" s="4"/>
      <c r="FZ1826" s="6"/>
      <c r="GA1826" s="4"/>
      <c r="GB1826" s="6"/>
      <c r="GC1826" s="5"/>
      <c r="GD1826" s="5"/>
      <c r="GE1826" s="4"/>
      <c r="GF1826" s="6"/>
      <c r="GG1826" s="4"/>
      <c r="GH1826" s="6"/>
      <c r="GI1826" s="5"/>
      <c r="GJ1826" s="5"/>
      <c r="GK1826" s="4"/>
      <c r="GL1826" s="6"/>
      <c r="GM1826" s="4"/>
      <c r="GN1826" s="6"/>
      <c r="GO1826" s="5"/>
      <c r="GP1826" s="5"/>
      <c r="GQ1826" s="4"/>
      <c r="GR1826" s="6"/>
      <c r="GS1826" s="4"/>
      <c r="GT1826" s="6"/>
      <c r="GU1826" s="5"/>
      <c r="GV1826" s="5"/>
      <c r="GW1826" s="4"/>
      <c r="GX1826" s="6"/>
      <c r="GY1826" s="4"/>
      <c r="GZ1826" s="6"/>
      <c r="HA1826" s="5"/>
      <c r="HB1826" s="5"/>
      <c r="HC1826" s="4"/>
      <c r="HD1826" s="6"/>
      <c r="HE1826" s="4"/>
      <c r="HF1826" s="6"/>
      <c r="HG1826" s="5"/>
      <c r="HH1826" s="5"/>
      <c r="HI1826" s="4"/>
      <c r="HJ1826" s="6"/>
      <c r="HK1826" s="4"/>
      <c r="HL1826" s="6"/>
      <c r="HM1826" s="5"/>
      <c r="HN1826" s="5"/>
      <c r="HO1826" s="4"/>
      <c r="HP1826" s="6"/>
      <c r="HQ1826" s="4"/>
      <c r="HR1826" s="6"/>
      <c r="HS1826" s="5"/>
      <c r="HT1826" s="5"/>
      <c r="HU1826" s="4"/>
      <c r="HV1826" s="6"/>
      <c r="HW1826" s="4"/>
      <c r="HX1826" s="6"/>
      <c r="HY1826" s="5"/>
      <c r="HZ1826" s="5"/>
      <c r="IA1826" s="4"/>
      <c r="IB1826" s="6"/>
      <c r="IC1826" s="4"/>
      <c r="ID1826" s="6"/>
      <c r="IE1826" s="5"/>
      <c r="IF1826" s="5"/>
      <c r="IG1826" s="4"/>
      <c r="IH1826" s="6"/>
      <c r="II1826" s="4"/>
      <c r="IJ1826" s="6"/>
      <c r="IK1826" s="5"/>
      <c r="IL1826" s="5"/>
      <c r="IM1826" s="4"/>
      <c r="IN1826" s="6"/>
      <c r="IO1826" s="4"/>
      <c r="IP1826" s="6"/>
      <c r="IQ1826" s="5"/>
      <c r="IR1826" s="5"/>
      <c r="IS1826" s="4"/>
      <c r="IT1826" s="6"/>
      <c r="IU1826" s="4"/>
      <c r="IV1826" s="6"/>
      <c r="IW1826" s="5"/>
      <c r="IX1826" s="5"/>
      <c r="IY1826" s="4"/>
      <c r="IZ1826" s="6"/>
      <c r="JA1826" s="4"/>
      <c r="JB1826" s="6"/>
      <c r="JC1826" s="5"/>
      <c r="JD1826" s="5"/>
      <c r="JE1826" s="4"/>
      <c r="JF1826" s="6"/>
      <c r="JG1826" s="4"/>
      <c r="JH1826" s="6"/>
      <c r="JI1826" s="5"/>
      <c r="JJ1826" s="5"/>
      <c r="JK1826" s="4"/>
      <c r="JL1826" s="6"/>
      <c r="JM1826" s="4"/>
      <c r="JN1826" s="6"/>
      <c r="JO1826" s="5"/>
      <c r="JP1826" s="5"/>
      <c r="JQ1826" s="4"/>
      <c r="JR1826" s="6"/>
      <c r="JS1826" s="4"/>
      <c r="JT1826" s="6"/>
      <c r="JU1826" s="5"/>
      <c r="JV1826" s="5"/>
      <c r="JW1826" s="4"/>
      <c r="JX1826" s="6"/>
      <c r="JY1826" s="4"/>
      <c r="JZ1826" s="6"/>
      <c r="KA1826" s="5"/>
      <c r="KB1826" s="5"/>
      <c r="KC1826" s="4"/>
      <c r="KD1826" s="6"/>
      <c r="KE1826" s="4"/>
      <c r="KF1826" s="6"/>
      <c r="KG1826" s="5"/>
      <c r="KH1826" s="5"/>
      <c r="KI1826" s="4"/>
      <c r="KJ1826" s="6"/>
      <c r="KK1826" s="4"/>
      <c r="KL1826" s="6"/>
      <c r="KM1826" s="5"/>
      <c r="KN1826" s="5"/>
    </row>
    <row r="1827">
      <c r="A1827" s="3" t="s">
        <v>85</v>
      </c>
      <c r="B1827" s="3" t="s">
        <v>1175</v>
      </c>
      <c r="C1827" s="3" t="s">
        <v>87</v>
      </c>
      <c r="D1827" s="3" t="s">
        <v>712</v>
      </c>
      <c r="E1827" s="3" t="s">
        <v>1188</v>
      </c>
      <c r="F1827" s="3" t="s">
        <v>104</v>
      </c>
      <c r="G1827" s="3" t="s">
        <v>104</v>
      </c>
      <c r="H1827" s="3" t="s">
        <v>104</v>
      </c>
      <c r="I1827" s="3" t="s">
        <v>1503</v>
      </c>
      <c r="J1827" s="3" t="s">
        <v>104</v>
      </c>
      <c r="K1827" s="4"/>
      <c r="L1827" s="4">
        <f>=ROUNDDOWN({0},0)</f>
      </c>
      <c r="M1827" s="4"/>
      <c r="N1827" s="5"/>
      <c r="O1827" s="4"/>
      <c r="P1827" s="4">
        <f>=ROUNDDOWN({0},0)</f>
      </c>
      <c r="Q1827" s="4"/>
      <c r="R1827" s="5"/>
      <c r="S1827" s="4"/>
      <c r="T1827" s="6"/>
      <c r="U1827" s="4"/>
      <c r="V1827" s="6"/>
      <c r="W1827" s="5"/>
      <c r="X1827" s="5"/>
      <c r="Y1827" s="4"/>
      <c r="Z1827" s="6"/>
      <c r="AA1827" s="4"/>
      <c r="AB1827" s="6"/>
      <c r="AC1827" s="5"/>
      <c r="AD1827" s="5"/>
      <c r="AE1827" s="4"/>
      <c r="AF1827" s="6"/>
      <c r="AG1827" s="4"/>
      <c r="AH1827" s="6"/>
      <c r="AI1827" s="5"/>
      <c r="AJ1827" s="5"/>
      <c r="AK1827" s="4"/>
      <c r="AL1827" s="6"/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  <c r="AW1827" s="4"/>
      <c r="AX1827" s="6"/>
      <c r="AY1827" s="4"/>
      <c r="AZ1827" s="6"/>
      <c r="BA1827" s="5"/>
      <c r="BB1827" s="5"/>
      <c r="BC1827" s="4"/>
      <c r="BD1827" s="6"/>
      <c r="BE1827" s="4"/>
      <c r="BF1827" s="6"/>
      <c r="BG1827" s="5"/>
      <c r="BH1827" s="5"/>
      <c r="BI1827" s="4"/>
      <c r="BJ1827" s="6"/>
      <c r="BK1827" s="4"/>
      <c r="BL1827" s="6"/>
      <c r="BM1827" s="5"/>
      <c r="BN1827" s="5"/>
      <c r="BO1827" s="4"/>
      <c r="BP1827" s="6"/>
      <c r="BQ1827" s="4"/>
      <c r="BR1827" s="6"/>
      <c r="BS1827" s="5"/>
      <c r="BT1827" s="5"/>
      <c r="BU1827" s="4"/>
      <c r="BV1827" s="6"/>
      <c r="BW1827" s="4"/>
      <c r="BX1827" s="6"/>
      <c r="BY1827" s="5"/>
      <c r="BZ1827" s="5"/>
      <c r="CA1827" s="4"/>
      <c r="CB1827" s="6"/>
      <c r="CC1827" s="4"/>
      <c r="CD1827" s="6"/>
      <c r="CE1827" s="5"/>
      <c r="CF1827" s="5"/>
      <c r="CG1827" s="4"/>
      <c r="CH1827" s="6"/>
      <c r="CI1827" s="4"/>
      <c r="CJ1827" s="6"/>
      <c r="CK1827" s="5"/>
      <c r="CL1827" s="5"/>
      <c r="CM1827" s="4"/>
      <c r="CN1827" s="6"/>
      <c r="CO1827" s="4"/>
      <c r="CP1827" s="6"/>
      <c r="CQ1827" s="5"/>
      <c r="CR1827" s="5"/>
      <c r="CS1827" s="4"/>
      <c r="CT1827" s="6"/>
      <c r="CU1827" s="4"/>
      <c r="CV1827" s="6"/>
      <c r="CW1827" s="5"/>
      <c r="CX1827" s="5"/>
      <c r="CY1827" s="4"/>
      <c r="CZ1827" s="6"/>
      <c r="DA1827" s="4"/>
      <c r="DB1827" s="6"/>
      <c r="DC1827" s="5"/>
      <c r="DD1827" s="5"/>
      <c r="DE1827" s="4"/>
      <c r="DF1827" s="6"/>
      <c r="DG1827" s="4"/>
      <c r="DH1827" s="6"/>
      <c r="DI1827" s="5"/>
      <c r="DJ1827" s="5"/>
      <c r="DK1827" s="4"/>
      <c r="DL1827" s="6"/>
      <c r="DM1827" s="4"/>
      <c r="DN1827" s="6"/>
      <c r="DO1827" s="5"/>
      <c r="DP1827" s="5"/>
      <c r="DQ1827" s="4"/>
      <c r="DR1827" s="6"/>
      <c r="DS1827" s="4"/>
      <c r="DT1827" s="6"/>
      <c r="DU1827" s="5"/>
      <c r="DV1827" s="5"/>
      <c r="DW1827" s="4"/>
      <c r="DX1827" s="6"/>
      <c r="DY1827" s="4"/>
      <c r="DZ1827" s="6"/>
      <c r="EA1827" s="5"/>
      <c r="EB1827" s="5"/>
      <c r="EC1827" s="4"/>
      <c r="ED1827" s="6"/>
      <c r="EE1827" s="4"/>
      <c r="EF1827" s="6"/>
      <c r="EG1827" s="5"/>
      <c r="EH1827" s="5"/>
      <c r="EI1827" s="4"/>
      <c r="EJ1827" s="6"/>
      <c r="EK1827" s="4"/>
      <c r="EL1827" s="6"/>
      <c r="EM1827" s="5"/>
      <c r="EN1827" s="5"/>
      <c r="EO1827" s="4"/>
      <c r="EP1827" s="6"/>
      <c r="EQ1827" s="4"/>
      <c r="ER1827" s="6"/>
      <c r="ES1827" s="5"/>
      <c r="ET1827" s="5"/>
      <c r="EU1827" s="4"/>
      <c r="EV1827" s="6"/>
      <c r="EW1827" s="4"/>
      <c r="EX1827" s="6"/>
      <c r="EY1827" s="5"/>
      <c r="EZ1827" s="5"/>
      <c r="FA1827" s="4"/>
      <c r="FB1827" s="6"/>
      <c r="FC1827" s="4"/>
      <c r="FD1827" s="6"/>
      <c r="FE1827" s="5"/>
      <c r="FF1827" s="5"/>
      <c r="FG1827" s="4"/>
      <c r="FH1827" s="6"/>
      <c r="FI1827" s="4"/>
      <c r="FJ1827" s="6"/>
      <c r="FK1827" s="5"/>
      <c r="FL1827" s="5"/>
      <c r="FM1827" s="4"/>
      <c r="FN1827" s="6"/>
      <c r="FO1827" s="4"/>
      <c r="FP1827" s="6"/>
      <c r="FQ1827" s="5"/>
      <c r="FR1827" s="5"/>
      <c r="FS1827" s="4"/>
      <c r="FT1827" s="6"/>
      <c r="FU1827" s="4"/>
      <c r="FV1827" s="6"/>
      <c r="FW1827" s="5"/>
      <c r="FX1827" s="5"/>
      <c r="FY1827" s="4"/>
      <c r="FZ1827" s="6"/>
      <c r="GA1827" s="4"/>
      <c r="GB1827" s="6"/>
      <c r="GC1827" s="5"/>
      <c r="GD1827" s="5"/>
      <c r="GE1827" s="4"/>
      <c r="GF1827" s="6"/>
      <c r="GG1827" s="4"/>
      <c r="GH1827" s="6"/>
      <c r="GI1827" s="5"/>
      <c r="GJ1827" s="5"/>
      <c r="GK1827" s="4"/>
      <c r="GL1827" s="6"/>
      <c r="GM1827" s="4"/>
      <c r="GN1827" s="6"/>
      <c r="GO1827" s="5"/>
      <c r="GP1827" s="5"/>
      <c r="GQ1827" s="4"/>
      <c r="GR1827" s="6"/>
      <c r="GS1827" s="4"/>
      <c r="GT1827" s="6"/>
      <c r="GU1827" s="5"/>
      <c r="GV1827" s="5"/>
      <c r="GW1827" s="4"/>
      <c r="GX1827" s="6"/>
      <c r="GY1827" s="4"/>
      <c r="GZ1827" s="6"/>
      <c r="HA1827" s="5"/>
      <c r="HB1827" s="5"/>
      <c r="HC1827" s="4"/>
      <c r="HD1827" s="6"/>
      <c r="HE1827" s="4"/>
      <c r="HF1827" s="6"/>
      <c r="HG1827" s="5"/>
      <c r="HH1827" s="5"/>
      <c r="HI1827" s="4"/>
      <c r="HJ1827" s="6"/>
      <c r="HK1827" s="4"/>
      <c r="HL1827" s="6"/>
      <c r="HM1827" s="5"/>
      <c r="HN1827" s="5"/>
      <c r="HO1827" s="4"/>
      <c r="HP1827" s="6"/>
      <c r="HQ1827" s="4"/>
      <c r="HR1827" s="6"/>
      <c r="HS1827" s="5"/>
      <c r="HT1827" s="5"/>
      <c r="HU1827" s="4"/>
      <c r="HV1827" s="6"/>
      <c r="HW1827" s="4"/>
      <c r="HX1827" s="6"/>
      <c r="HY1827" s="5"/>
      <c r="HZ1827" s="5"/>
      <c r="IA1827" s="4"/>
      <c r="IB1827" s="6"/>
      <c r="IC1827" s="4"/>
      <c r="ID1827" s="6"/>
      <c r="IE1827" s="5"/>
      <c r="IF1827" s="5"/>
      <c r="IG1827" s="4"/>
      <c r="IH1827" s="6"/>
      <c r="II1827" s="4"/>
      <c r="IJ1827" s="6"/>
      <c r="IK1827" s="5"/>
      <c r="IL1827" s="5"/>
      <c r="IM1827" s="4"/>
      <c r="IN1827" s="6"/>
      <c r="IO1827" s="4"/>
      <c r="IP1827" s="6"/>
      <c r="IQ1827" s="5"/>
      <c r="IR1827" s="5"/>
      <c r="IS1827" s="4"/>
      <c r="IT1827" s="6"/>
      <c r="IU1827" s="4"/>
      <c r="IV1827" s="6"/>
      <c r="IW1827" s="5"/>
      <c r="IX1827" s="5"/>
      <c r="IY1827" s="4"/>
      <c r="IZ1827" s="6"/>
      <c r="JA1827" s="4"/>
      <c r="JB1827" s="6"/>
      <c r="JC1827" s="5"/>
      <c r="JD1827" s="5"/>
      <c r="JE1827" s="4"/>
      <c r="JF1827" s="6"/>
      <c r="JG1827" s="4"/>
      <c r="JH1827" s="6"/>
      <c r="JI1827" s="5"/>
      <c r="JJ1827" s="5"/>
      <c r="JK1827" s="4"/>
      <c r="JL1827" s="6"/>
      <c r="JM1827" s="4"/>
      <c r="JN1827" s="6"/>
      <c r="JO1827" s="5"/>
      <c r="JP1827" s="5"/>
      <c r="JQ1827" s="4"/>
      <c r="JR1827" s="6"/>
      <c r="JS1827" s="4"/>
      <c r="JT1827" s="6"/>
      <c r="JU1827" s="5"/>
      <c r="JV1827" s="5"/>
      <c r="JW1827" s="4"/>
      <c r="JX1827" s="6"/>
      <c r="JY1827" s="4"/>
      <c r="JZ1827" s="6"/>
      <c r="KA1827" s="5"/>
      <c r="KB1827" s="5"/>
      <c r="KC1827" s="4"/>
      <c r="KD1827" s="6"/>
      <c r="KE1827" s="4"/>
      <c r="KF1827" s="6"/>
      <c r="KG1827" s="5"/>
      <c r="KH1827" s="5"/>
      <c r="KI1827" s="4"/>
      <c r="KJ1827" s="6"/>
      <c r="KK1827" s="4"/>
      <c r="KL1827" s="6"/>
      <c r="KM1827" s="5"/>
      <c r="KN1827" s="5"/>
    </row>
    <row r="1828">
      <c r="A1828" s="3" t="s">
        <v>85</v>
      </c>
      <c r="B1828" s="3" t="s">
        <v>1175</v>
      </c>
      <c r="C1828" s="3" t="s">
        <v>87</v>
      </c>
      <c r="D1828" s="3" t="s">
        <v>712</v>
      </c>
      <c r="E1828" s="3" t="s">
        <v>1199</v>
      </c>
      <c r="F1828" s="3" t="s">
        <v>104</v>
      </c>
      <c r="G1828" s="3" t="s">
        <v>104</v>
      </c>
      <c r="H1828" s="3" t="s">
        <v>104</v>
      </c>
      <c r="I1828" s="3" t="s">
        <v>1503</v>
      </c>
      <c r="J1828" s="3" t="s">
        <v>104</v>
      </c>
      <c r="K1828" s="4"/>
      <c r="L1828" s="4">
        <f>=ROUNDDOWN({0},0)</f>
      </c>
      <c r="M1828" s="4"/>
      <c r="N1828" s="5"/>
      <c r="O1828" s="4"/>
      <c r="P1828" s="4">
        <f>=ROUNDDOWN({0},0)</f>
      </c>
      <c r="Q1828" s="4"/>
      <c r="R1828" s="5"/>
      <c r="S1828" s="4"/>
      <c r="T1828" s="6"/>
      <c r="U1828" s="4"/>
      <c r="V1828" s="6"/>
      <c r="W1828" s="5"/>
      <c r="X1828" s="5"/>
      <c r="Y1828" s="4"/>
      <c r="Z1828" s="6"/>
      <c r="AA1828" s="4"/>
      <c r="AB1828" s="6"/>
      <c r="AC1828" s="5"/>
      <c r="AD1828" s="5"/>
      <c r="AE1828" s="4"/>
      <c r="AF1828" s="6"/>
      <c r="AG1828" s="4"/>
      <c r="AH1828" s="6"/>
      <c r="AI1828" s="5"/>
      <c r="AJ1828" s="5"/>
      <c r="AK1828" s="4"/>
      <c r="AL1828" s="6"/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  <c r="AW1828" s="4"/>
      <c r="AX1828" s="6"/>
      <c r="AY1828" s="4"/>
      <c r="AZ1828" s="6"/>
      <c r="BA1828" s="5"/>
      <c r="BB1828" s="5"/>
      <c r="BC1828" s="4"/>
      <c r="BD1828" s="6"/>
      <c r="BE1828" s="4"/>
      <c r="BF1828" s="6"/>
      <c r="BG1828" s="5"/>
      <c r="BH1828" s="5"/>
      <c r="BI1828" s="4"/>
      <c r="BJ1828" s="6"/>
      <c r="BK1828" s="4"/>
      <c r="BL1828" s="6"/>
      <c r="BM1828" s="5"/>
      <c r="BN1828" s="5"/>
      <c r="BO1828" s="4"/>
      <c r="BP1828" s="6"/>
      <c r="BQ1828" s="4"/>
      <c r="BR1828" s="6"/>
      <c r="BS1828" s="5"/>
      <c r="BT1828" s="5"/>
      <c r="BU1828" s="4"/>
      <c r="BV1828" s="6"/>
      <c r="BW1828" s="4"/>
      <c r="BX1828" s="6"/>
      <c r="BY1828" s="5"/>
      <c r="BZ1828" s="5"/>
      <c r="CA1828" s="4"/>
      <c r="CB1828" s="6"/>
      <c r="CC1828" s="4"/>
      <c r="CD1828" s="6"/>
      <c r="CE1828" s="5"/>
      <c r="CF1828" s="5"/>
      <c r="CG1828" s="4"/>
      <c r="CH1828" s="6"/>
      <c r="CI1828" s="4"/>
      <c r="CJ1828" s="6"/>
      <c r="CK1828" s="5"/>
      <c r="CL1828" s="5"/>
      <c r="CM1828" s="4"/>
      <c r="CN1828" s="6"/>
      <c r="CO1828" s="4"/>
      <c r="CP1828" s="6"/>
      <c r="CQ1828" s="5"/>
      <c r="CR1828" s="5"/>
      <c r="CS1828" s="4"/>
      <c r="CT1828" s="6"/>
      <c r="CU1828" s="4"/>
      <c r="CV1828" s="6"/>
      <c r="CW1828" s="5"/>
      <c r="CX1828" s="5"/>
      <c r="CY1828" s="4"/>
      <c r="CZ1828" s="6"/>
      <c r="DA1828" s="4"/>
      <c r="DB1828" s="6"/>
      <c r="DC1828" s="5"/>
      <c r="DD1828" s="5"/>
      <c r="DE1828" s="4"/>
      <c r="DF1828" s="6"/>
      <c r="DG1828" s="4"/>
      <c r="DH1828" s="6"/>
      <c r="DI1828" s="5"/>
      <c r="DJ1828" s="5"/>
      <c r="DK1828" s="4"/>
      <c r="DL1828" s="6"/>
      <c r="DM1828" s="4"/>
      <c r="DN1828" s="6"/>
      <c r="DO1828" s="5"/>
      <c r="DP1828" s="5"/>
      <c r="DQ1828" s="4"/>
      <c r="DR1828" s="6"/>
      <c r="DS1828" s="4"/>
      <c r="DT1828" s="6"/>
      <c r="DU1828" s="5"/>
      <c r="DV1828" s="5"/>
      <c r="DW1828" s="4"/>
      <c r="DX1828" s="6"/>
      <c r="DY1828" s="4"/>
      <c r="DZ1828" s="6"/>
      <c r="EA1828" s="5"/>
      <c r="EB1828" s="5"/>
      <c r="EC1828" s="4"/>
      <c r="ED1828" s="6"/>
      <c r="EE1828" s="4"/>
      <c r="EF1828" s="6"/>
      <c r="EG1828" s="5"/>
      <c r="EH1828" s="5"/>
      <c r="EI1828" s="4"/>
      <c r="EJ1828" s="6"/>
      <c r="EK1828" s="4"/>
      <c r="EL1828" s="6"/>
      <c r="EM1828" s="5"/>
      <c r="EN1828" s="5"/>
      <c r="EO1828" s="4"/>
      <c r="EP1828" s="6"/>
      <c r="EQ1828" s="4"/>
      <c r="ER1828" s="6"/>
      <c r="ES1828" s="5"/>
      <c r="ET1828" s="5"/>
      <c r="EU1828" s="4"/>
      <c r="EV1828" s="6"/>
      <c r="EW1828" s="4"/>
      <c r="EX1828" s="6"/>
      <c r="EY1828" s="5"/>
      <c r="EZ1828" s="5"/>
      <c r="FA1828" s="4"/>
      <c r="FB1828" s="6"/>
      <c r="FC1828" s="4"/>
      <c r="FD1828" s="6"/>
      <c r="FE1828" s="5"/>
      <c r="FF1828" s="5"/>
      <c r="FG1828" s="4"/>
      <c r="FH1828" s="6"/>
      <c r="FI1828" s="4"/>
      <c r="FJ1828" s="6"/>
      <c r="FK1828" s="5"/>
      <c r="FL1828" s="5"/>
      <c r="FM1828" s="4"/>
      <c r="FN1828" s="6"/>
      <c r="FO1828" s="4"/>
      <c r="FP1828" s="6"/>
      <c r="FQ1828" s="5"/>
      <c r="FR1828" s="5"/>
      <c r="FS1828" s="4"/>
      <c r="FT1828" s="6"/>
      <c r="FU1828" s="4"/>
      <c r="FV1828" s="6"/>
      <c r="FW1828" s="5"/>
      <c r="FX1828" s="5"/>
      <c r="FY1828" s="4"/>
      <c r="FZ1828" s="6"/>
      <c r="GA1828" s="4"/>
      <c r="GB1828" s="6"/>
      <c r="GC1828" s="5"/>
      <c r="GD1828" s="5"/>
      <c r="GE1828" s="4"/>
      <c r="GF1828" s="6"/>
      <c r="GG1828" s="4"/>
      <c r="GH1828" s="6"/>
      <c r="GI1828" s="5"/>
      <c r="GJ1828" s="5"/>
      <c r="GK1828" s="4"/>
      <c r="GL1828" s="6"/>
      <c r="GM1828" s="4"/>
      <c r="GN1828" s="6"/>
      <c r="GO1828" s="5"/>
      <c r="GP1828" s="5"/>
      <c r="GQ1828" s="4"/>
      <c r="GR1828" s="6"/>
      <c r="GS1828" s="4"/>
      <c r="GT1828" s="6"/>
      <c r="GU1828" s="5"/>
      <c r="GV1828" s="5"/>
      <c r="GW1828" s="4"/>
      <c r="GX1828" s="6"/>
      <c r="GY1828" s="4"/>
      <c r="GZ1828" s="6"/>
      <c r="HA1828" s="5"/>
      <c r="HB1828" s="5"/>
      <c r="HC1828" s="4"/>
      <c r="HD1828" s="6"/>
      <c r="HE1828" s="4"/>
      <c r="HF1828" s="6"/>
      <c r="HG1828" s="5"/>
      <c r="HH1828" s="5"/>
      <c r="HI1828" s="4"/>
      <c r="HJ1828" s="6"/>
      <c r="HK1828" s="4"/>
      <c r="HL1828" s="6"/>
      <c r="HM1828" s="5"/>
      <c r="HN1828" s="5"/>
      <c r="HO1828" s="4"/>
      <c r="HP1828" s="6"/>
      <c r="HQ1828" s="4"/>
      <c r="HR1828" s="6"/>
      <c r="HS1828" s="5"/>
      <c r="HT1828" s="5"/>
      <c r="HU1828" s="4"/>
      <c r="HV1828" s="6"/>
      <c r="HW1828" s="4"/>
      <c r="HX1828" s="6"/>
      <c r="HY1828" s="5"/>
      <c r="HZ1828" s="5"/>
      <c r="IA1828" s="4"/>
      <c r="IB1828" s="6"/>
      <c r="IC1828" s="4"/>
      <c r="ID1828" s="6"/>
      <c r="IE1828" s="5"/>
      <c r="IF1828" s="5"/>
      <c r="IG1828" s="4"/>
      <c r="IH1828" s="6"/>
      <c r="II1828" s="4"/>
      <c r="IJ1828" s="6"/>
      <c r="IK1828" s="5"/>
      <c r="IL1828" s="5"/>
      <c r="IM1828" s="4"/>
      <c r="IN1828" s="6"/>
      <c r="IO1828" s="4"/>
      <c r="IP1828" s="6"/>
      <c r="IQ1828" s="5"/>
      <c r="IR1828" s="5"/>
      <c r="IS1828" s="4"/>
      <c r="IT1828" s="6"/>
      <c r="IU1828" s="4"/>
      <c r="IV1828" s="6"/>
      <c r="IW1828" s="5"/>
      <c r="IX1828" s="5"/>
      <c r="IY1828" s="4"/>
      <c r="IZ1828" s="6"/>
      <c r="JA1828" s="4"/>
      <c r="JB1828" s="6"/>
      <c r="JC1828" s="5"/>
      <c r="JD1828" s="5"/>
      <c r="JE1828" s="4"/>
      <c r="JF1828" s="6"/>
      <c r="JG1828" s="4"/>
      <c r="JH1828" s="6"/>
      <c r="JI1828" s="5"/>
      <c r="JJ1828" s="5"/>
      <c r="JK1828" s="4"/>
      <c r="JL1828" s="6"/>
      <c r="JM1828" s="4"/>
      <c r="JN1828" s="6"/>
      <c r="JO1828" s="5"/>
      <c r="JP1828" s="5"/>
      <c r="JQ1828" s="4"/>
      <c r="JR1828" s="6"/>
      <c r="JS1828" s="4"/>
      <c r="JT1828" s="6"/>
      <c r="JU1828" s="5"/>
      <c r="JV1828" s="5"/>
      <c r="JW1828" s="4"/>
      <c r="JX1828" s="6"/>
      <c r="JY1828" s="4"/>
      <c r="JZ1828" s="6"/>
      <c r="KA1828" s="5"/>
      <c r="KB1828" s="5"/>
      <c r="KC1828" s="4"/>
      <c r="KD1828" s="6"/>
      <c r="KE1828" s="4"/>
      <c r="KF1828" s="6"/>
      <c r="KG1828" s="5"/>
      <c r="KH1828" s="5"/>
      <c r="KI1828" s="4"/>
      <c r="KJ1828" s="6"/>
      <c r="KK1828" s="4"/>
      <c r="KL1828" s="6"/>
      <c r="KM1828" s="5"/>
      <c r="KN1828" s="5"/>
    </row>
    <row r="1829">
      <c r="A1829" s="3" t="s">
        <v>85</v>
      </c>
      <c r="B1829" s="3" t="s">
        <v>1175</v>
      </c>
      <c r="C1829" s="3" t="s">
        <v>87</v>
      </c>
      <c r="D1829" s="3" t="s">
        <v>712</v>
      </c>
      <c r="E1829" s="3" t="s">
        <v>92</v>
      </c>
      <c r="F1829" s="3" t="s">
        <v>104</v>
      </c>
      <c r="G1829" s="3" t="s">
        <v>104</v>
      </c>
      <c r="H1829" s="3" t="s">
        <v>104</v>
      </c>
      <c r="I1829" s="3" t="s">
        <v>1503</v>
      </c>
      <c r="J1829" s="3" t="s">
        <v>104</v>
      </c>
      <c r="K1829" s="4"/>
      <c r="L1829" s="4">
        <f>=ROUNDDOWN({0},0)</f>
      </c>
      <c r="M1829" s="4"/>
      <c r="N1829" s="5"/>
      <c r="O1829" s="4"/>
      <c r="P1829" s="4">
        <f>=ROUNDDOWN({0},0)</f>
      </c>
      <c r="Q1829" s="4"/>
      <c r="R1829" s="5"/>
      <c r="S1829" s="4"/>
      <c r="T1829" s="6"/>
      <c r="U1829" s="4"/>
      <c r="V1829" s="6"/>
      <c r="W1829" s="5"/>
      <c r="X1829" s="5"/>
      <c r="Y1829" s="4"/>
      <c r="Z1829" s="6"/>
      <c r="AA1829" s="4"/>
      <c r="AB1829" s="6"/>
      <c r="AC1829" s="5"/>
      <c r="AD1829" s="5"/>
      <c r="AE1829" s="4"/>
      <c r="AF1829" s="6"/>
      <c r="AG1829" s="4"/>
      <c r="AH1829" s="6"/>
      <c r="AI1829" s="5"/>
      <c r="AJ1829" s="5"/>
      <c r="AK1829" s="4"/>
      <c r="AL1829" s="6"/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  <c r="AW1829" s="4"/>
      <c r="AX1829" s="6"/>
      <c r="AY1829" s="4"/>
      <c r="AZ1829" s="6"/>
      <c r="BA1829" s="5"/>
      <c r="BB1829" s="5"/>
      <c r="BC1829" s="4"/>
      <c r="BD1829" s="6"/>
      <c r="BE1829" s="4"/>
      <c r="BF1829" s="6"/>
      <c r="BG1829" s="5"/>
      <c r="BH1829" s="5"/>
      <c r="BI1829" s="4"/>
      <c r="BJ1829" s="6"/>
      <c r="BK1829" s="4"/>
      <c r="BL1829" s="6"/>
      <c r="BM1829" s="5"/>
      <c r="BN1829" s="5"/>
      <c r="BO1829" s="4"/>
      <c r="BP1829" s="6"/>
      <c r="BQ1829" s="4"/>
      <c r="BR1829" s="6"/>
      <c r="BS1829" s="5"/>
      <c r="BT1829" s="5"/>
      <c r="BU1829" s="4"/>
      <c r="BV1829" s="6"/>
      <c r="BW1829" s="4"/>
      <c r="BX1829" s="6"/>
      <c r="BY1829" s="5"/>
      <c r="BZ1829" s="5"/>
      <c r="CA1829" s="4"/>
      <c r="CB1829" s="6"/>
      <c r="CC1829" s="4"/>
      <c r="CD1829" s="6"/>
      <c r="CE1829" s="5"/>
      <c r="CF1829" s="5"/>
      <c r="CG1829" s="4"/>
      <c r="CH1829" s="6"/>
      <c r="CI1829" s="4"/>
      <c r="CJ1829" s="6"/>
      <c r="CK1829" s="5"/>
      <c r="CL1829" s="5"/>
      <c r="CM1829" s="4"/>
      <c r="CN1829" s="6"/>
      <c r="CO1829" s="4"/>
      <c r="CP1829" s="6"/>
      <c r="CQ1829" s="5"/>
      <c r="CR1829" s="5"/>
      <c r="CS1829" s="4"/>
      <c r="CT1829" s="6"/>
      <c r="CU1829" s="4"/>
      <c r="CV1829" s="6"/>
      <c r="CW1829" s="5"/>
      <c r="CX1829" s="5"/>
      <c r="CY1829" s="4"/>
      <c r="CZ1829" s="6"/>
      <c r="DA1829" s="4"/>
      <c r="DB1829" s="6"/>
      <c r="DC1829" s="5"/>
      <c r="DD1829" s="5"/>
      <c r="DE1829" s="4"/>
      <c r="DF1829" s="6"/>
      <c r="DG1829" s="4"/>
      <c r="DH1829" s="6"/>
      <c r="DI1829" s="5"/>
      <c r="DJ1829" s="5"/>
      <c r="DK1829" s="4"/>
      <c r="DL1829" s="6"/>
      <c r="DM1829" s="4"/>
      <c r="DN1829" s="6"/>
      <c r="DO1829" s="5"/>
      <c r="DP1829" s="5"/>
      <c r="DQ1829" s="4"/>
      <c r="DR1829" s="6"/>
      <c r="DS1829" s="4"/>
      <c r="DT1829" s="6"/>
      <c r="DU1829" s="5"/>
      <c r="DV1829" s="5"/>
      <c r="DW1829" s="4"/>
      <c r="DX1829" s="6"/>
      <c r="DY1829" s="4"/>
      <c r="DZ1829" s="6"/>
      <c r="EA1829" s="5"/>
      <c r="EB1829" s="5"/>
      <c r="EC1829" s="4"/>
      <c r="ED1829" s="6"/>
      <c r="EE1829" s="4"/>
      <c r="EF1829" s="6"/>
      <c r="EG1829" s="5"/>
      <c r="EH1829" s="5"/>
      <c r="EI1829" s="4"/>
      <c r="EJ1829" s="6"/>
      <c r="EK1829" s="4"/>
      <c r="EL1829" s="6"/>
      <c r="EM1829" s="5"/>
      <c r="EN1829" s="5"/>
      <c r="EO1829" s="4"/>
      <c r="EP1829" s="6"/>
      <c r="EQ1829" s="4"/>
      <c r="ER1829" s="6"/>
      <c r="ES1829" s="5"/>
      <c r="ET1829" s="5"/>
      <c r="EU1829" s="4"/>
      <c r="EV1829" s="6"/>
      <c r="EW1829" s="4"/>
      <c r="EX1829" s="6"/>
      <c r="EY1829" s="5"/>
      <c r="EZ1829" s="5"/>
      <c r="FA1829" s="4"/>
      <c r="FB1829" s="6"/>
      <c r="FC1829" s="4"/>
      <c r="FD1829" s="6"/>
      <c r="FE1829" s="5"/>
      <c r="FF1829" s="5"/>
      <c r="FG1829" s="4"/>
      <c r="FH1829" s="6"/>
      <c r="FI1829" s="4"/>
      <c r="FJ1829" s="6"/>
      <c r="FK1829" s="5"/>
      <c r="FL1829" s="5"/>
      <c r="FM1829" s="4"/>
      <c r="FN1829" s="6"/>
      <c r="FO1829" s="4"/>
      <c r="FP1829" s="6"/>
      <c r="FQ1829" s="5"/>
      <c r="FR1829" s="5"/>
      <c r="FS1829" s="4"/>
      <c r="FT1829" s="6"/>
      <c r="FU1829" s="4"/>
      <c r="FV1829" s="6"/>
      <c r="FW1829" s="5"/>
      <c r="FX1829" s="5"/>
      <c r="FY1829" s="4"/>
      <c r="FZ1829" s="6"/>
      <c r="GA1829" s="4"/>
      <c r="GB1829" s="6"/>
      <c r="GC1829" s="5"/>
      <c r="GD1829" s="5"/>
      <c r="GE1829" s="4"/>
      <c r="GF1829" s="6"/>
      <c r="GG1829" s="4"/>
      <c r="GH1829" s="6"/>
      <c r="GI1829" s="5"/>
      <c r="GJ1829" s="5"/>
      <c r="GK1829" s="4"/>
      <c r="GL1829" s="6"/>
      <c r="GM1829" s="4"/>
      <c r="GN1829" s="6"/>
      <c r="GO1829" s="5"/>
      <c r="GP1829" s="5"/>
      <c r="GQ1829" s="4"/>
      <c r="GR1829" s="6"/>
      <c r="GS1829" s="4"/>
      <c r="GT1829" s="6"/>
      <c r="GU1829" s="5"/>
      <c r="GV1829" s="5"/>
      <c r="GW1829" s="4"/>
      <c r="GX1829" s="6"/>
      <c r="GY1829" s="4"/>
      <c r="GZ1829" s="6"/>
      <c r="HA1829" s="5"/>
      <c r="HB1829" s="5"/>
      <c r="HC1829" s="4"/>
      <c r="HD1829" s="6"/>
      <c r="HE1829" s="4"/>
      <c r="HF1829" s="6"/>
      <c r="HG1829" s="5"/>
      <c r="HH1829" s="5"/>
      <c r="HI1829" s="4"/>
      <c r="HJ1829" s="6"/>
      <c r="HK1829" s="4"/>
      <c r="HL1829" s="6"/>
      <c r="HM1829" s="5"/>
      <c r="HN1829" s="5"/>
      <c r="HO1829" s="4"/>
      <c r="HP1829" s="6"/>
      <c r="HQ1829" s="4"/>
      <c r="HR1829" s="6"/>
      <c r="HS1829" s="5"/>
      <c r="HT1829" s="5"/>
      <c r="HU1829" s="4"/>
      <c r="HV1829" s="6"/>
      <c r="HW1829" s="4"/>
      <c r="HX1829" s="6"/>
      <c r="HY1829" s="5"/>
      <c r="HZ1829" s="5"/>
      <c r="IA1829" s="4"/>
      <c r="IB1829" s="6"/>
      <c r="IC1829" s="4"/>
      <c r="ID1829" s="6"/>
      <c r="IE1829" s="5"/>
      <c r="IF1829" s="5"/>
      <c r="IG1829" s="4"/>
      <c r="IH1829" s="6"/>
      <c r="II1829" s="4"/>
      <c r="IJ1829" s="6"/>
      <c r="IK1829" s="5"/>
      <c r="IL1829" s="5"/>
      <c r="IM1829" s="4"/>
      <c r="IN1829" s="6"/>
      <c r="IO1829" s="4"/>
      <c r="IP1829" s="6"/>
      <c r="IQ1829" s="5"/>
      <c r="IR1829" s="5"/>
      <c r="IS1829" s="4"/>
      <c r="IT1829" s="6"/>
      <c r="IU1829" s="4"/>
      <c r="IV1829" s="6"/>
      <c r="IW1829" s="5"/>
      <c r="IX1829" s="5"/>
      <c r="IY1829" s="4"/>
      <c r="IZ1829" s="6"/>
      <c r="JA1829" s="4"/>
      <c r="JB1829" s="6"/>
      <c r="JC1829" s="5"/>
      <c r="JD1829" s="5"/>
      <c r="JE1829" s="4"/>
      <c r="JF1829" s="6"/>
      <c r="JG1829" s="4"/>
      <c r="JH1829" s="6"/>
      <c r="JI1829" s="5"/>
      <c r="JJ1829" s="5"/>
      <c r="JK1829" s="4"/>
      <c r="JL1829" s="6"/>
      <c r="JM1829" s="4"/>
      <c r="JN1829" s="6"/>
      <c r="JO1829" s="5"/>
      <c r="JP1829" s="5"/>
      <c r="JQ1829" s="4"/>
      <c r="JR1829" s="6"/>
      <c r="JS1829" s="4"/>
      <c r="JT1829" s="6"/>
      <c r="JU1829" s="5"/>
      <c r="JV1829" s="5"/>
      <c r="JW1829" s="4"/>
      <c r="JX1829" s="6"/>
      <c r="JY1829" s="4"/>
      <c r="JZ1829" s="6"/>
      <c r="KA1829" s="5"/>
      <c r="KB1829" s="5"/>
      <c r="KC1829" s="4"/>
      <c r="KD1829" s="6"/>
      <c r="KE1829" s="4"/>
      <c r="KF1829" s="6"/>
      <c r="KG1829" s="5"/>
      <c r="KH1829" s="5"/>
      <c r="KI1829" s="4"/>
      <c r="KJ1829" s="6"/>
      <c r="KK1829" s="4"/>
      <c r="KL1829" s="6"/>
      <c r="KM1829" s="5"/>
      <c r="KN1829" s="5"/>
    </row>
    <row r="1830">
      <c r="A1830" s="3" t="s">
        <v>85</v>
      </c>
      <c r="B1830" s="3" t="s">
        <v>1175</v>
      </c>
      <c r="C1830" s="3" t="s">
        <v>87</v>
      </c>
      <c r="D1830" s="3" t="s">
        <v>712</v>
      </c>
      <c r="E1830" s="3" t="s">
        <v>310</v>
      </c>
      <c r="F1830" s="3" t="s">
        <v>104</v>
      </c>
      <c r="G1830" s="3" t="s">
        <v>104</v>
      </c>
      <c r="H1830" s="3" t="s">
        <v>104</v>
      </c>
      <c r="I1830" s="3" t="s">
        <v>1503</v>
      </c>
      <c r="J1830" s="3" t="s">
        <v>104</v>
      </c>
      <c r="K1830" s="4"/>
      <c r="L1830" s="4">
        <f>=ROUNDDOWN({0},0)</f>
      </c>
      <c r="M1830" s="4"/>
      <c r="N1830" s="5"/>
      <c r="O1830" s="4"/>
      <c r="P1830" s="4">
        <f>=ROUNDDOWN({0},0)</f>
      </c>
      <c r="Q1830" s="4"/>
      <c r="R1830" s="5"/>
      <c r="S1830" s="4"/>
      <c r="T1830" s="6"/>
      <c r="U1830" s="4"/>
      <c r="V1830" s="6"/>
      <c r="W1830" s="5"/>
      <c r="X1830" s="5"/>
      <c r="Y1830" s="4"/>
      <c r="Z1830" s="6"/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  <c r="AW1830" s="4"/>
      <c r="AX1830" s="6"/>
      <c r="AY1830" s="4"/>
      <c r="AZ1830" s="6"/>
      <c r="BA1830" s="5"/>
      <c r="BB1830" s="5"/>
      <c r="BC1830" s="4"/>
      <c r="BD1830" s="6"/>
      <c r="BE1830" s="4"/>
      <c r="BF1830" s="6"/>
      <c r="BG1830" s="5"/>
      <c r="BH1830" s="5"/>
      <c r="BI1830" s="4"/>
      <c r="BJ1830" s="6"/>
      <c r="BK1830" s="4"/>
      <c r="BL1830" s="6"/>
      <c r="BM1830" s="5"/>
      <c r="BN1830" s="5"/>
      <c r="BO1830" s="4"/>
      <c r="BP1830" s="6"/>
      <c r="BQ1830" s="4"/>
      <c r="BR1830" s="6"/>
      <c r="BS1830" s="5"/>
      <c r="BT1830" s="5"/>
      <c r="BU1830" s="4"/>
      <c r="BV1830" s="6"/>
      <c r="BW1830" s="4"/>
      <c r="BX1830" s="6"/>
      <c r="BY1830" s="5"/>
      <c r="BZ1830" s="5"/>
      <c r="CA1830" s="4"/>
      <c r="CB1830" s="6"/>
      <c r="CC1830" s="4"/>
      <c r="CD1830" s="6"/>
      <c r="CE1830" s="5"/>
      <c r="CF1830" s="5"/>
      <c r="CG1830" s="4"/>
      <c r="CH1830" s="6"/>
      <c r="CI1830" s="4"/>
      <c r="CJ1830" s="6"/>
      <c r="CK1830" s="5"/>
      <c r="CL1830" s="5"/>
      <c r="CM1830" s="4"/>
      <c r="CN1830" s="6"/>
      <c r="CO1830" s="4"/>
      <c r="CP1830" s="6"/>
      <c r="CQ1830" s="5"/>
      <c r="CR1830" s="5"/>
      <c r="CS1830" s="4"/>
      <c r="CT1830" s="6"/>
      <c r="CU1830" s="4"/>
      <c r="CV1830" s="6"/>
      <c r="CW1830" s="5"/>
      <c r="CX1830" s="5"/>
      <c r="CY1830" s="4"/>
      <c r="CZ1830" s="6"/>
      <c r="DA1830" s="4"/>
      <c r="DB1830" s="6"/>
      <c r="DC1830" s="5"/>
      <c r="DD1830" s="5"/>
      <c r="DE1830" s="4"/>
      <c r="DF1830" s="6"/>
      <c r="DG1830" s="4"/>
      <c r="DH1830" s="6"/>
      <c r="DI1830" s="5"/>
      <c r="DJ1830" s="5"/>
      <c r="DK1830" s="4"/>
      <c r="DL1830" s="6"/>
      <c r="DM1830" s="4"/>
      <c r="DN1830" s="6"/>
      <c r="DO1830" s="5"/>
      <c r="DP1830" s="5"/>
      <c r="DQ1830" s="4"/>
      <c r="DR1830" s="6"/>
      <c r="DS1830" s="4"/>
      <c r="DT1830" s="6"/>
      <c r="DU1830" s="5"/>
      <c r="DV1830" s="5"/>
      <c r="DW1830" s="4"/>
      <c r="DX1830" s="6"/>
      <c r="DY1830" s="4"/>
      <c r="DZ1830" s="6"/>
      <c r="EA1830" s="5"/>
      <c r="EB1830" s="5"/>
      <c r="EC1830" s="4"/>
      <c r="ED1830" s="6"/>
      <c r="EE1830" s="4"/>
      <c r="EF1830" s="6"/>
      <c r="EG1830" s="5"/>
      <c r="EH1830" s="5"/>
      <c r="EI1830" s="4"/>
      <c r="EJ1830" s="6"/>
      <c r="EK1830" s="4"/>
      <c r="EL1830" s="6"/>
      <c r="EM1830" s="5"/>
      <c r="EN1830" s="5"/>
      <c r="EO1830" s="4"/>
      <c r="EP1830" s="6"/>
      <c r="EQ1830" s="4"/>
      <c r="ER1830" s="6"/>
      <c r="ES1830" s="5"/>
      <c r="ET1830" s="5"/>
      <c r="EU1830" s="4"/>
      <c r="EV1830" s="6"/>
      <c r="EW1830" s="4"/>
      <c r="EX1830" s="6"/>
      <c r="EY1830" s="5"/>
      <c r="EZ1830" s="5"/>
      <c r="FA1830" s="4"/>
      <c r="FB1830" s="6"/>
      <c r="FC1830" s="4"/>
      <c r="FD1830" s="6"/>
      <c r="FE1830" s="5"/>
      <c r="FF1830" s="5"/>
      <c r="FG1830" s="4"/>
      <c r="FH1830" s="6"/>
      <c r="FI1830" s="4"/>
      <c r="FJ1830" s="6"/>
      <c r="FK1830" s="5"/>
      <c r="FL1830" s="5"/>
      <c r="FM1830" s="4"/>
      <c r="FN1830" s="6"/>
      <c r="FO1830" s="4"/>
      <c r="FP1830" s="6"/>
      <c r="FQ1830" s="5"/>
      <c r="FR1830" s="5"/>
      <c r="FS1830" s="4"/>
      <c r="FT1830" s="6"/>
      <c r="FU1830" s="4"/>
      <c r="FV1830" s="6"/>
      <c r="FW1830" s="5"/>
      <c r="FX1830" s="5"/>
      <c r="FY1830" s="4"/>
      <c r="FZ1830" s="6"/>
      <c r="GA1830" s="4"/>
      <c r="GB1830" s="6"/>
      <c r="GC1830" s="5"/>
      <c r="GD1830" s="5"/>
      <c r="GE1830" s="4"/>
      <c r="GF1830" s="6"/>
      <c r="GG1830" s="4"/>
      <c r="GH1830" s="6"/>
      <c r="GI1830" s="5"/>
      <c r="GJ1830" s="5"/>
      <c r="GK1830" s="4"/>
      <c r="GL1830" s="6"/>
      <c r="GM1830" s="4"/>
      <c r="GN1830" s="6"/>
      <c r="GO1830" s="5"/>
      <c r="GP1830" s="5"/>
      <c r="GQ1830" s="4"/>
      <c r="GR1830" s="6"/>
      <c r="GS1830" s="4"/>
      <c r="GT1830" s="6"/>
      <c r="GU1830" s="5"/>
      <c r="GV1830" s="5"/>
      <c r="GW1830" s="4"/>
      <c r="GX1830" s="6"/>
      <c r="GY1830" s="4"/>
      <c r="GZ1830" s="6"/>
      <c r="HA1830" s="5"/>
      <c r="HB1830" s="5"/>
      <c r="HC1830" s="4"/>
      <c r="HD1830" s="6"/>
      <c r="HE1830" s="4"/>
      <c r="HF1830" s="6"/>
      <c r="HG1830" s="5"/>
      <c r="HH1830" s="5"/>
      <c r="HI1830" s="4"/>
      <c r="HJ1830" s="6"/>
      <c r="HK1830" s="4"/>
      <c r="HL1830" s="6"/>
      <c r="HM1830" s="5"/>
      <c r="HN1830" s="5"/>
      <c r="HO1830" s="4"/>
      <c r="HP1830" s="6"/>
      <c r="HQ1830" s="4"/>
      <c r="HR1830" s="6"/>
      <c r="HS1830" s="5"/>
      <c r="HT1830" s="5"/>
      <c r="HU1830" s="4"/>
      <c r="HV1830" s="6"/>
      <c r="HW1830" s="4"/>
      <c r="HX1830" s="6"/>
      <c r="HY1830" s="5"/>
      <c r="HZ1830" s="5"/>
      <c r="IA1830" s="4"/>
      <c r="IB1830" s="6"/>
      <c r="IC1830" s="4"/>
      <c r="ID1830" s="6"/>
      <c r="IE1830" s="5"/>
      <c r="IF1830" s="5"/>
      <c r="IG1830" s="4"/>
      <c r="IH1830" s="6"/>
      <c r="II1830" s="4"/>
      <c r="IJ1830" s="6"/>
      <c r="IK1830" s="5"/>
      <c r="IL1830" s="5"/>
      <c r="IM1830" s="4"/>
      <c r="IN1830" s="6"/>
      <c r="IO1830" s="4"/>
      <c r="IP1830" s="6"/>
      <c r="IQ1830" s="5"/>
      <c r="IR1830" s="5"/>
      <c r="IS1830" s="4"/>
      <c r="IT1830" s="6"/>
      <c r="IU1830" s="4"/>
      <c r="IV1830" s="6"/>
      <c r="IW1830" s="5"/>
      <c r="IX1830" s="5"/>
      <c r="IY1830" s="4"/>
      <c r="IZ1830" s="6"/>
      <c r="JA1830" s="4"/>
      <c r="JB1830" s="6"/>
      <c r="JC1830" s="5"/>
      <c r="JD1830" s="5"/>
      <c r="JE1830" s="4"/>
      <c r="JF1830" s="6"/>
      <c r="JG1830" s="4"/>
      <c r="JH1830" s="6"/>
      <c r="JI1830" s="5"/>
      <c r="JJ1830" s="5"/>
      <c r="JK1830" s="4"/>
      <c r="JL1830" s="6"/>
      <c r="JM1830" s="4"/>
      <c r="JN1830" s="6"/>
      <c r="JO1830" s="5"/>
      <c r="JP1830" s="5"/>
      <c r="JQ1830" s="4"/>
      <c r="JR1830" s="6"/>
      <c r="JS1830" s="4"/>
      <c r="JT1830" s="6"/>
      <c r="JU1830" s="5"/>
      <c r="JV1830" s="5"/>
      <c r="JW1830" s="4"/>
      <c r="JX1830" s="6"/>
      <c r="JY1830" s="4"/>
      <c r="JZ1830" s="6"/>
      <c r="KA1830" s="5"/>
      <c r="KB1830" s="5"/>
      <c r="KC1830" s="4"/>
      <c r="KD1830" s="6"/>
      <c r="KE1830" s="4"/>
      <c r="KF1830" s="6"/>
      <c r="KG1830" s="5"/>
      <c r="KH1830" s="5"/>
      <c r="KI1830" s="4"/>
      <c r="KJ1830" s="6"/>
      <c r="KK1830" s="4"/>
      <c r="KL1830" s="6"/>
      <c r="KM1830" s="5"/>
      <c r="KN1830" s="5"/>
    </row>
    <row r="1831">
      <c r="A1831" s="3" t="s">
        <v>85</v>
      </c>
      <c r="B1831" s="3" t="s">
        <v>1175</v>
      </c>
      <c r="C1831" s="3" t="s">
        <v>87</v>
      </c>
      <c r="D1831" s="3" t="s">
        <v>712</v>
      </c>
      <c r="E1831" s="3" t="s">
        <v>1202</v>
      </c>
      <c r="F1831" s="3" t="s">
        <v>104</v>
      </c>
      <c r="G1831" s="3" t="s">
        <v>104</v>
      </c>
      <c r="H1831" s="3" t="s">
        <v>104</v>
      </c>
      <c r="I1831" s="3" t="s">
        <v>1652</v>
      </c>
      <c r="J1831" s="3" t="s">
        <v>104</v>
      </c>
      <c r="K1831" s="4"/>
      <c r="L1831" s="4">
        <f>=ROUNDDOWN({0},0)</f>
      </c>
      <c r="M1831" s="4"/>
      <c r="N1831" s="5"/>
      <c r="O1831" s="4"/>
      <c r="P1831" s="4">
        <f>=ROUNDDOWN({0},0)</f>
      </c>
      <c r="Q1831" s="4"/>
      <c r="R1831" s="5"/>
      <c r="S1831" s="4"/>
      <c r="T1831" s="6"/>
      <c r="U1831" s="4"/>
      <c r="V1831" s="6"/>
      <c r="W1831" s="5"/>
      <c r="X1831" s="5"/>
      <c r="Y1831" s="4"/>
      <c r="Z1831" s="6"/>
      <c r="AA1831" s="4"/>
      <c r="AB1831" s="6"/>
      <c r="AC1831" s="5"/>
      <c r="AD1831" s="5"/>
      <c r="AE1831" s="4"/>
      <c r="AF1831" s="6"/>
      <c r="AG1831" s="4"/>
      <c r="AH1831" s="6"/>
      <c r="AI1831" s="5"/>
      <c r="AJ1831" s="5"/>
      <c r="AK1831" s="4"/>
      <c r="AL1831" s="6"/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  <c r="AW1831" s="4"/>
      <c r="AX1831" s="6"/>
      <c r="AY1831" s="4"/>
      <c r="AZ1831" s="6"/>
      <c r="BA1831" s="5"/>
      <c r="BB1831" s="5"/>
      <c r="BC1831" s="4"/>
      <c r="BD1831" s="6"/>
      <c r="BE1831" s="4"/>
      <c r="BF1831" s="6"/>
      <c r="BG1831" s="5"/>
      <c r="BH1831" s="5"/>
      <c r="BI1831" s="4"/>
      <c r="BJ1831" s="6"/>
      <c r="BK1831" s="4"/>
      <c r="BL1831" s="6"/>
      <c r="BM1831" s="5"/>
      <c r="BN1831" s="5"/>
      <c r="BO1831" s="4"/>
      <c r="BP1831" s="6"/>
      <c r="BQ1831" s="4"/>
      <c r="BR1831" s="6"/>
      <c r="BS1831" s="5"/>
      <c r="BT1831" s="5"/>
      <c r="BU1831" s="4"/>
      <c r="BV1831" s="6"/>
      <c r="BW1831" s="4"/>
      <c r="BX1831" s="6"/>
      <c r="BY1831" s="5"/>
      <c r="BZ1831" s="5"/>
      <c r="CA1831" s="4"/>
      <c r="CB1831" s="6"/>
      <c r="CC1831" s="4"/>
      <c r="CD1831" s="6"/>
      <c r="CE1831" s="5"/>
      <c r="CF1831" s="5"/>
      <c r="CG1831" s="4"/>
      <c r="CH1831" s="6"/>
      <c r="CI1831" s="4"/>
      <c r="CJ1831" s="6"/>
      <c r="CK1831" s="5"/>
      <c r="CL1831" s="5"/>
      <c r="CM1831" s="4"/>
      <c r="CN1831" s="6"/>
      <c r="CO1831" s="4"/>
      <c r="CP1831" s="6"/>
      <c r="CQ1831" s="5"/>
      <c r="CR1831" s="5"/>
      <c r="CS1831" s="4"/>
      <c r="CT1831" s="6"/>
      <c r="CU1831" s="4"/>
      <c r="CV1831" s="6"/>
      <c r="CW1831" s="5"/>
      <c r="CX1831" s="5"/>
      <c r="CY1831" s="4"/>
      <c r="CZ1831" s="6"/>
      <c r="DA1831" s="4"/>
      <c r="DB1831" s="6"/>
      <c r="DC1831" s="5"/>
      <c r="DD1831" s="5"/>
      <c r="DE1831" s="4"/>
      <c r="DF1831" s="6"/>
      <c r="DG1831" s="4"/>
      <c r="DH1831" s="6"/>
      <c r="DI1831" s="5"/>
      <c r="DJ1831" s="5"/>
      <c r="DK1831" s="4"/>
      <c r="DL1831" s="6"/>
      <c r="DM1831" s="4"/>
      <c r="DN1831" s="6"/>
      <c r="DO1831" s="5"/>
      <c r="DP1831" s="5"/>
      <c r="DQ1831" s="4"/>
      <c r="DR1831" s="6"/>
      <c r="DS1831" s="4"/>
      <c r="DT1831" s="6"/>
      <c r="DU1831" s="5"/>
      <c r="DV1831" s="5"/>
      <c r="DW1831" s="4"/>
      <c r="DX1831" s="6"/>
      <c r="DY1831" s="4"/>
      <c r="DZ1831" s="6"/>
      <c r="EA1831" s="5"/>
      <c r="EB1831" s="5"/>
      <c r="EC1831" s="4"/>
      <c r="ED1831" s="6"/>
      <c r="EE1831" s="4"/>
      <c r="EF1831" s="6"/>
      <c r="EG1831" s="5"/>
      <c r="EH1831" s="5"/>
      <c r="EI1831" s="4"/>
      <c r="EJ1831" s="6"/>
      <c r="EK1831" s="4"/>
      <c r="EL1831" s="6"/>
      <c r="EM1831" s="5"/>
      <c r="EN1831" s="5"/>
      <c r="EO1831" s="4"/>
      <c r="EP1831" s="6"/>
      <c r="EQ1831" s="4"/>
      <c r="ER1831" s="6"/>
      <c r="ES1831" s="5"/>
      <c r="ET1831" s="5"/>
      <c r="EU1831" s="4"/>
      <c r="EV1831" s="6"/>
      <c r="EW1831" s="4"/>
      <c r="EX1831" s="6"/>
      <c r="EY1831" s="5"/>
      <c r="EZ1831" s="5"/>
      <c r="FA1831" s="4"/>
      <c r="FB1831" s="6"/>
      <c r="FC1831" s="4"/>
      <c r="FD1831" s="6"/>
      <c r="FE1831" s="5"/>
      <c r="FF1831" s="5"/>
      <c r="FG1831" s="4"/>
      <c r="FH1831" s="6"/>
      <c r="FI1831" s="4"/>
      <c r="FJ1831" s="6"/>
      <c r="FK1831" s="5"/>
      <c r="FL1831" s="5"/>
      <c r="FM1831" s="4"/>
      <c r="FN1831" s="6"/>
      <c r="FO1831" s="4"/>
      <c r="FP1831" s="6"/>
      <c r="FQ1831" s="5"/>
      <c r="FR1831" s="5"/>
      <c r="FS1831" s="4"/>
      <c r="FT1831" s="6"/>
      <c r="FU1831" s="4"/>
      <c r="FV1831" s="6"/>
      <c r="FW1831" s="5"/>
      <c r="FX1831" s="5"/>
      <c r="FY1831" s="4"/>
      <c r="FZ1831" s="6"/>
      <c r="GA1831" s="4"/>
      <c r="GB1831" s="6"/>
      <c r="GC1831" s="5"/>
      <c r="GD1831" s="5"/>
      <c r="GE1831" s="4"/>
      <c r="GF1831" s="6"/>
      <c r="GG1831" s="4"/>
      <c r="GH1831" s="6"/>
      <c r="GI1831" s="5"/>
      <c r="GJ1831" s="5"/>
      <c r="GK1831" s="4"/>
      <c r="GL1831" s="6"/>
      <c r="GM1831" s="4"/>
      <c r="GN1831" s="6"/>
      <c r="GO1831" s="5"/>
      <c r="GP1831" s="5"/>
      <c r="GQ1831" s="4"/>
      <c r="GR1831" s="6"/>
      <c r="GS1831" s="4"/>
      <c r="GT1831" s="6"/>
      <c r="GU1831" s="5"/>
      <c r="GV1831" s="5"/>
      <c r="GW1831" s="4"/>
      <c r="GX1831" s="6"/>
      <c r="GY1831" s="4"/>
      <c r="GZ1831" s="6"/>
      <c r="HA1831" s="5"/>
      <c r="HB1831" s="5"/>
      <c r="HC1831" s="4"/>
      <c r="HD1831" s="6"/>
      <c r="HE1831" s="4"/>
      <c r="HF1831" s="6"/>
      <c r="HG1831" s="5"/>
      <c r="HH1831" s="5"/>
      <c r="HI1831" s="4"/>
      <c r="HJ1831" s="6"/>
      <c r="HK1831" s="4"/>
      <c r="HL1831" s="6"/>
      <c r="HM1831" s="5"/>
      <c r="HN1831" s="5"/>
      <c r="HO1831" s="4"/>
      <c r="HP1831" s="6"/>
      <c r="HQ1831" s="4"/>
      <c r="HR1831" s="6"/>
      <c r="HS1831" s="5"/>
      <c r="HT1831" s="5"/>
      <c r="HU1831" s="4"/>
      <c r="HV1831" s="6"/>
      <c r="HW1831" s="4"/>
      <c r="HX1831" s="6"/>
      <c r="HY1831" s="5"/>
      <c r="HZ1831" s="5"/>
      <c r="IA1831" s="4"/>
      <c r="IB1831" s="6"/>
      <c r="IC1831" s="4"/>
      <c r="ID1831" s="6"/>
      <c r="IE1831" s="5"/>
      <c r="IF1831" s="5"/>
      <c r="IG1831" s="4"/>
      <c r="IH1831" s="6"/>
      <c r="II1831" s="4"/>
      <c r="IJ1831" s="6"/>
      <c r="IK1831" s="5"/>
      <c r="IL1831" s="5"/>
      <c r="IM1831" s="4"/>
      <c r="IN1831" s="6"/>
      <c r="IO1831" s="4"/>
      <c r="IP1831" s="6"/>
      <c r="IQ1831" s="5"/>
      <c r="IR1831" s="5"/>
      <c r="IS1831" s="4"/>
      <c r="IT1831" s="6"/>
      <c r="IU1831" s="4"/>
      <c r="IV1831" s="6"/>
      <c r="IW1831" s="5"/>
      <c r="IX1831" s="5"/>
      <c r="IY1831" s="4"/>
      <c r="IZ1831" s="6"/>
      <c r="JA1831" s="4"/>
      <c r="JB1831" s="6"/>
      <c r="JC1831" s="5"/>
      <c r="JD1831" s="5"/>
      <c r="JE1831" s="4"/>
      <c r="JF1831" s="6"/>
      <c r="JG1831" s="4"/>
      <c r="JH1831" s="6"/>
      <c r="JI1831" s="5"/>
      <c r="JJ1831" s="5"/>
      <c r="JK1831" s="4"/>
      <c r="JL1831" s="6"/>
      <c r="JM1831" s="4"/>
      <c r="JN1831" s="6"/>
      <c r="JO1831" s="5"/>
      <c r="JP1831" s="5"/>
      <c r="JQ1831" s="4"/>
      <c r="JR1831" s="6"/>
      <c r="JS1831" s="4"/>
      <c r="JT1831" s="6"/>
      <c r="JU1831" s="5"/>
      <c r="JV1831" s="5"/>
      <c r="JW1831" s="4"/>
      <c r="JX1831" s="6"/>
      <c r="JY1831" s="4"/>
      <c r="JZ1831" s="6"/>
      <c r="KA1831" s="5"/>
      <c r="KB1831" s="5"/>
      <c r="KC1831" s="4"/>
      <c r="KD1831" s="6"/>
      <c r="KE1831" s="4"/>
      <c r="KF1831" s="6"/>
      <c r="KG1831" s="5"/>
      <c r="KH1831" s="5"/>
      <c r="KI1831" s="4"/>
      <c r="KJ1831" s="6"/>
      <c r="KK1831" s="4"/>
      <c r="KL1831" s="6"/>
      <c r="KM1831" s="5"/>
      <c r="KN1831" s="5"/>
    </row>
    <row r="1832">
      <c r="A1832" s="3" t="s">
        <v>85</v>
      </c>
      <c r="B1832" s="3" t="s">
        <v>1175</v>
      </c>
      <c r="C1832" s="3" t="s">
        <v>87</v>
      </c>
      <c r="D1832" s="3" t="s">
        <v>712</v>
      </c>
      <c r="E1832" s="3" t="s">
        <v>1188</v>
      </c>
      <c r="F1832" s="3" t="s">
        <v>104</v>
      </c>
      <c r="G1832" s="3" t="s">
        <v>104</v>
      </c>
      <c r="H1832" s="3" t="s">
        <v>104</v>
      </c>
      <c r="I1832" s="3" t="s">
        <v>1653</v>
      </c>
      <c r="J1832" s="3" t="s">
        <v>104</v>
      </c>
      <c r="K1832" s="4"/>
      <c r="L1832" s="4">
        <f>=ROUNDDOWN({0},0)</f>
      </c>
      <c r="M1832" s="4"/>
      <c r="N1832" s="5"/>
      <c r="O1832" s="4"/>
      <c r="P1832" s="4">
        <f>=ROUNDDOWN({0},0)</f>
      </c>
      <c r="Q1832" s="4"/>
      <c r="R1832" s="5"/>
      <c r="S1832" s="4"/>
      <c r="T1832" s="6"/>
      <c r="U1832" s="4"/>
      <c r="V1832" s="6"/>
      <c r="W1832" s="5"/>
      <c r="X1832" s="5"/>
      <c r="Y1832" s="4"/>
      <c r="Z1832" s="6"/>
      <c r="AA1832" s="4"/>
      <c r="AB1832" s="6"/>
      <c r="AC1832" s="5"/>
      <c r="AD1832" s="5"/>
      <c r="AE1832" s="4"/>
      <c r="AF1832" s="6"/>
      <c r="AG1832" s="4"/>
      <c r="AH1832" s="6"/>
      <c r="AI1832" s="5"/>
      <c r="AJ1832" s="5"/>
      <c r="AK1832" s="4"/>
      <c r="AL1832" s="6"/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  <c r="AW1832" s="4"/>
      <c r="AX1832" s="6"/>
      <c r="AY1832" s="4"/>
      <c r="AZ1832" s="6"/>
      <c r="BA1832" s="5"/>
      <c r="BB1832" s="5"/>
      <c r="BC1832" s="4"/>
      <c r="BD1832" s="6"/>
      <c r="BE1832" s="4"/>
      <c r="BF1832" s="6"/>
      <c r="BG1832" s="5"/>
      <c r="BH1832" s="5"/>
      <c r="BI1832" s="4"/>
      <c r="BJ1832" s="6"/>
      <c r="BK1832" s="4"/>
      <c r="BL1832" s="6"/>
      <c r="BM1832" s="5"/>
      <c r="BN1832" s="5"/>
      <c r="BO1832" s="4"/>
      <c r="BP1832" s="6"/>
      <c r="BQ1832" s="4"/>
      <c r="BR1832" s="6"/>
      <c r="BS1832" s="5"/>
      <c r="BT1832" s="5"/>
      <c r="BU1832" s="4"/>
      <c r="BV1832" s="6"/>
      <c r="BW1832" s="4"/>
      <c r="BX1832" s="6"/>
      <c r="BY1832" s="5"/>
      <c r="BZ1832" s="5"/>
      <c r="CA1832" s="4"/>
      <c r="CB1832" s="6"/>
      <c r="CC1832" s="4"/>
      <c r="CD1832" s="6"/>
      <c r="CE1832" s="5"/>
      <c r="CF1832" s="5"/>
      <c r="CG1832" s="4"/>
      <c r="CH1832" s="6"/>
      <c r="CI1832" s="4"/>
      <c r="CJ1832" s="6"/>
      <c r="CK1832" s="5"/>
      <c r="CL1832" s="5"/>
      <c r="CM1832" s="4"/>
      <c r="CN1832" s="6"/>
      <c r="CO1832" s="4"/>
      <c r="CP1832" s="6"/>
      <c r="CQ1832" s="5"/>
      <c r="CR1832" s="5"/>
      <c r="CS1832" s="4"/>
      <c r="CT1832" s="6"/>
      <c r="CU1832" s="4"/>
      <c r="CV1832" s="6"/>
      <c r="CW1832" s="5"/>
      <c r="CX1832" s="5"/>
      <c r="CY1832" s="4"/>
      <c r="CZ1832" s="6"/>
      <c r="DA1832" s="4"/>
      <c r="DB1832" s="6"/>
      <c r="DC1832" s="5"/>
      <c r="DD1832" s="5"/>
      <c r="DE1832" s="4"/>
      <c r="DF1832" s="6"/>
      <c r="DG1832" s="4"/>
      <c r="DH1832" s="6"/>
      <c r="DI1832" s="5"/>
      <c r="DJ1832" s="5"/>
      <c r="DK1832" s="4"/>
      <c r="DL1832" s="6"/>
      <c r="DM1832" s="4"/>
      <c r="DN1832" s="6"/>
      <c r="DO1832" s="5"/>
      <c r="DP1832" s="5"/>
      <c r="DQ1832" s="4"/>
      <c r="DR1832" s="6"/>
      <c r="DS1832" s="4"/>
      <c r="DT1832" s="6"/>
      <c r="DU1832" s="5"/>
      <c r="DV1832" s="5"/>
      <c r="DW1832" s="4"/>
      <c r="DX1832" s="6"/>
      <c r="DY1832" s="4"/>
      <c r="DZ1832" s="6"/>
      <c r="EA1832" s="5"/>
      <c r="EB1832" s="5"/>
      <c r="EC1832" s="4"/>
      <c r="ED1832" s="6"/>
      <c r="EE1832" s="4"/>
      <c r="EF1832" s="6"/>
      <c r="EG1832" s="5"/>
      <c r="EH1832" s="5"/>
      <c r="EI1832" s="4"/>
      <c r="EJ1832" s="6"/>
      <c r="EK1832" s="4"/>
      <c r="EL1832" s="6"/>
      <c r="EM1832" s="5"/>
      <c r="EN1832" s="5"/>
      <c r="EO1832" s="4"/>
      <c r="EP1832" s="6"/>
      <c r="EQ1832" s="4"/>
      <c r="ER1832" s="6"/>
      <c r="ES1832" s="5"/>
      <c r="ET1832" s="5"/>
      <c r="EU1832" s="4"/>
      <c r="EV1832" s="6"/>
      <c r="EW1832" s="4"/>
      <c r="EX1832" s="6"/>
      <c r="EY1832" s="5"/>
      <c r="EZ1832" s="5"/>
      <c r="FA1832" s="4"/>
      <c r="FB1832" s="6"/>
      <c r="FC1832" s="4"/>
      <c r="FD1832" s="6"/>
      <c r="FE1832" s="5"/>
      <c r="FF1832" s="5"/>
      <c r="FG1832" s="4"/>
      <c r="FH1832" s="6"/>
      <c r="FI1832" s="4"/>
      <c r="FJ1832" s="6"/>
      <c r="FK1832" s="5"/>
      <c r="FL1832" s="5"/>
      <c r="FM1832" s="4"/>
      <c r="FN1832" s="6"/>
      <c r="FO1832" s="4"/>
      <c r="FP1832" s="6"/>
      <c r="FQ1832" s="5"/>
      <c r="FR1832" s="5"/>
      <c r="FS1832" s="4"/>
      <c r="FT1832" s="6"/>
      <c r="FU1832" s="4"/>
      <c r="FV1832" s="6"/>
      <c r="FW1832" s="5"/>
      <c r="FX1832" s="5"/>
      <c r="FY1832" s="4"/>
      <c r="FZ1832" s="6"/>
      <c r="GA1832" s="4"/>
      <c r="GB1832" s="6"/>
      <c r="GC1832" s="5"/>
      <c r="GD1832" s="5"/>
      <c r="GE1832" s="4"/>
      <c r="GF1832" s="6"/>
      <c r="GG1832" s="4"/>
      <c r="GH1832" s="6"/>
      <c r="GI1832" s="5"/>
      <c r="GJ1832" s="5"/>
      <c r="GK1832" s="4"/>
      <c r="GL1832" s="6"/>
      <c r="GM1832" s="4"/>
      <c r="GN1832" s="6"/>
      <c r="GO1832" s="5"/>
      <c r="GP1832" s="5"/>
      <c r="GQ1832" s="4"/>
      <c r="GR1832" s="6"/>
      <c r="GS1832" s="4"/>
      <c r="GT1832" s="6"/>
      <c r="GU1832" s="5"/>
      <c r="GV1832" s="5"/>
      <c r="GW1832" s="4"/>
      <c r="GX1832" s="6"/>
      <c r="GY1832" s="4"/>
      <c r="GZ1832" s="6"/>
      <c r="HA1832" s="5"/>
      <c r="HB1832" s="5"/>
      <c r="HC1832" s="4"/>
      <c r="HD1832" s="6"/>
      <c r="HE1832" s="4"/>
      <c r="HF1832" s="6"/>
      <c r="HG1832" s="5"/>
      <c r="HH1832" s="5"/>
      <c r="HI1832" s="4"/>
      <c r="HJ1832" s="6"/>
      <c r="HK1832" s="4"/>
      <c r="HL1832" s="6"/>
      <c r="HM1832" s="5"/>
      <c r="HN1832" s="5"/>
      <c r="HO1832" s="4"/>
      <c r="HP1832" s="6"/>
      <c r="HQ1832" s="4"/>
      <c r="HR1832" s="6"/>
      <c r="HS1832" s="5"/>
      <c r="HT1832" s="5"/>
      <c r="HU1832" s="4"/>
      <c r="HV1832" s="6"/>
      <c r="HW1832" s="4"/>
      <c r="HX1832" s="6"/>
      <c r="HY1832" s="5"/>
      <c r="HZ1832" s="5"/>
      <c r="IA1832" s="4"/>
      <c r="IB1832" s="6"/>
      <c r="IC1832" s="4"/>
      <c r="ID1832" s="6"/>
      <c r="IE1832" s="5"/>
      <c r="IF1832" s="5"/>
      <c r="IG1832" s="4"/>
      <c r="IH1832" s="6"/>
      <c r="II1832" s="4"/>
      <c r="IJ1832" s="6"/>
      <c r="IK1832" s="5"/>
      <c r="IL1832" s="5"/>
      <c r="IM1832" s="4"/>
      <c r="IN1832" s="6"/>
      <c r="IO1832" s="4"/>
      <c r="IP1832" s="6"/>
      <c r="IQ1832" s="5"/>
      <c r="IR1832" s="5"/>
      <c r="IS1832" s="4"/>
      <c r="IT1832" s="6"/>
      <c r="IU1832" s="4"/>
      <c r="IV1832" s="6"/>
      <c r="IW1832" s="5"/>
      <c r="IX1832" s="5"/>
      <c r="IY1832" s="4"/>
      <c r="IZ1832" s="6"/>
      <c r="JA1832" s="4"/>
      <c r="JB1832" s="6"/>
      <c r="JC1832" s="5"/>
      <c r="JD1832" s="5"/>
      <c r="JE1832" s="4"/>
      <c r="JF1832" s="6"/>
      <c r="JG1832" s="4"/>
      <c r="JH1832" s="6"/>
      <c r="JI1832" s="5"/>
      <c r="JJ1832" s="5"/>
      <c r="JK1832" s="4"/>
      <c r="JL1832" s="6"/>
      <c r="JM1832" s="4"/>
      <c r="JN1832" s="6"/>
      <c r="JO1832" s="5"/>
      <c r="JP1832" s="5"/>
      <c r="JQ1832" s="4"/>
      <c r="JR1832" s="6"/>
      <c r="JS1832" s="4"/>
      <c r="JT1832" s="6"/>
      <c r="JU1832" s="5"/>
      <c r="JV1832" s="5"/>
      <c r="JW1832" s="4"/>
      <c r="JX1832" s="6"/>
      <c r="JY1832" s="4"/>
      <c r="JZ1832" s="6"/>
      <c r="KA1832" s="5"/>
      <c r="KB1832" s="5"/>
      <c r="KC1832" s="4"/>
      <c r="KD1832" s="6"/>
      <c r="KE1832" s="4"/>
      <c r="KF1832" s="6"/>
      <c r="KG1832" s="5"/>
      <c r="KH1832" s="5"/>
      <c r="KI1832" s="4"/>
      <c r="KJ1832" s="6"/>
      <c r="KK1832" s="4"/>
      <c r="KL1832" s="6"/>
      <c r="KM1832" s="5"/>
      <c r="KN1832" s="5"/>
    </row>
    <row r="1833">
      <c r="A1833" s="3" t="s">
        <v>85</v>
      </c>
      <c r="B1833" s="3" t="s">
        <v>1175</v>
      </c>
      <c r="C1833" s="3" t="s">
        <v>87</v>
      </c>
      <c r="D1833" s="3" t="s">
        <v>712</v>
      </c>
      <c r="E1833" s="3" t="s">
        <v>1207</v>
      </c>
      <c r="F1833" s="3" t="s">
        <v>104</v>
      </c>
      <c r="G1833" s="3" t="s">
        <v>104</v>
      </c>
      <c r="H1833" s="3" t="s">
        <v>104</v>
      </c>
      <c r="I1833" s="3" t="s">
        <v>1654</v>
      </c>
      <c r="J1833" s="3" t="s">
        <v>104</v>
      </c>
      <c r="K1833" s="4"/>
      <c r="L1833" s="4">
        <f>=ROUNDDOWN({0},0)</f>
      </c>
      <c r="M1833" s="4"/>
      <c r="N1833" s="5"/>
      <c r="O1833" s="4"/>
      <c r="P1833" s="4">
        <f>=ROUNDDOWN({0},0)</f>
      </c>
      <c r="Q1833" s="4"/>
      <c r="R1833" s="5"/>
      <c r="S1833" s="4"/>
      <c r="T1833" s="6"/>
      <c r="U1833" s="4"/>
      <c r="V1833" s="6"/>
      <c r="W1833" s="5"/>
      <c r="X1833" s="5"/>
      <c r="Y1833" s="4"/>
      <c r="Z1833" s="6"/>
      <c r="AA1833" s="4"/>
      <c r="AB1833" s="6"/>
      <c r="AC1833" s="5"/>
      <c r="AD1833" s="5"/>
      <c r="AE1833" s="4"/>
      <c r="AF1833" s="6"/>
      <c r="AG1833" s="4"/>
      <c r="AH1833" s="6"/>
      <c r="AI1833" s="5"/>
      <c r="AJ1833" s="5"/>
      <c r="AK1833" s="4"/>
      <c r="AL1833" s="6"/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  <c r="AW1833" s="4"/>
      <c r="AX1833" s="6"/>
      <c r="AY1833" s="4"/>
      <c r="AZ1833" s="6"/>
      <c r="BA1833" s="5"/>
      <c r="BB1833" s="5"/>
      <c r="BC1833" s="4"/>
      <c r="BD1833" s="6"/>
      <c r="BE1833" s="4"/>
      <c r="BF1833" s="6"/>
      <c r="BG1833" s="5"/>
      <c r="BH1833" s="5"/>
      <c r="BI1833" s="4"/>
      <c r="BJ1833" s="6"/>
      <c r="BK1833" s="4"/>
      <c r="BL1833" s="6"/>
      <c r="BM1833" s="5"/>
      <c r="BN1833" s="5"/>
      <c r="BO1833" s="4"/>
      <c r="BP1833" s="6"/>
      <c r="BQ1833" s="4"/>
      <c r="BR1833" s="6"/>
      <c r="BS1833" s="5"/>
      <c r="BT1833" s="5"/>
      <c r="BU1833" s="4"/>
      <c r="BV1833" s="6"/>
      <c r="BW1833" s="4"/>
      <c r="BX1833" s="6"/>
      <c r="BY1833" s="5"/>
      <c r="BZ1833" s="5"/>
      <c r="CA1833" s="4"/>
      <c r="CB1833" s="6"/>
      <c r="CC1833" s="4"/>
      <c r="CD1833" s="6"/>
      <c r="CE1833" s="5"/>
      <c r="CF1833" s="5"/>
      <c r="CG1833" s="4"/>
      <c r="CH1833" s="6"/>
      <c r="CI1833" s="4"/>
      <c r="CJ1833" s="6"/>
      <c r="CK1833" s="5"/>
      <c r="CL1833" s="5"/>
      <c r="CM1833" s="4"/>
      <c r="CN1833" s="6"/>
      <c r="CO1833" s="4"/>
      <c r="CP1833" s="6"/>
      <c r="CQ1833" s="5"/>
      <c r="CR1833" s="5"/>
      <c r="CS1833" s="4"/>
      <c r="CT1833" s="6"/>
      <c r="CU1833" s="4"/>
      <c r="CV1833" s="6"/>
      <c r="CW1833" s="5"/>
      <c r="CX1833" s="5"/>
      <c r="CY1833" s="4"/>
      <c r="CZ1833" s="6"/>
      <c r="DA1833" s="4"/>
      <c r="DB1833" s="6"/>
      <c r="DC1833" s="5"/>
      <c r="DD1833" s="5"/>
      <c r="DE1833" s="4"/>
      <c r="DF1833" s="6"/>
      <c r="DG1833" s="4"/>
      <c r="DH1833" s="6"/>
      <c r="DI1833" s="5"/>
      <c r="DJ1833" s="5"/>
      <c r="DK1833" s="4"/>
      <c r="DL1833" s="6"/>
      <c r="DM1833" s="4"/>
      <c r="DN1833" s="6"/>
      <c r="DO1833" s="5"/>
      <c r="DP1833" s="5"/>
      <c r="DQ1833" s="4"/>
      <c r="DR1833" s="6"/>
      <c r="DS1833" s="4"/>
      <c r="DT1833" s="6"/>
      <c r="DU1833" s="5"/>
      <c r="DV1833" s="5"/>
      <c r="DW1833" s="4"/>
      <c r="DX1833" s="6"/>
      <c r="DY1833" s="4"/>
      <c r="DZ1833" s="6"/>
      <c r="EA1833" s="5"/>
      <c r="EB1833" s="5"/>
      <c r="EC1833" s="4"/>
      <c r="ED1833" s="6"/>
      <c r="EE1833" s="4"/>
      <c r="EF1833" s="6"/>
      <c r="EG1833" s="5"/>
      <c r="EH1833" s="5"/>
      <c r="EI1833" s="4"/>
      <c r="EJ1833" s="6"/>
      <c r="EK1833" s="4"/>
      <c r="EL1833" s="6"/>
      <c r="EM1833" s="5"/>
      <c r="EN1833" s="5"/>
      <c r="EO1833" s="4"/>
      <c r="EP1833" s="6"/>
      <c r="EQ1833" s="4"/>
      <c r="ER1833" s="6"/>
      <c r="ES1833" s="5"/>
      <c r="ET1833" s="5"/>
      <c r="EU1833" s="4"/>
      <c r="EV1833" s="6"/>
      <c r="EW1833" s="4"/>
      <c r="EX1833" s="6"/>
      <c r="EY1833" s="5"/>
      <c r="EZ1833" s="5"/>
      <c r="FA1833" s="4"/>
      <c r="FB1833" s="6"/>
      <c r="FC1833" s="4"/>
      <c r="FD1833" s="6"/>
      <c r="FE1833" s="5"/>
      <c r="FF1833" s="5"/>
      <c r="FG1833" s="4"/>
      <c r="FH1833" s="6"/>
      <c r="FI1833" s="4"/>
      <c r="FJ1833" s="6"/>
      <c r="FK1833" s="5"/>
      <c r="FL1833" s="5"/>
      <c r="FM1833" s="4"/>
      <c r="FN1833" s="6"/>
      <c r="FO1833" s="4"/>
      <c r="FP1833" s="6"/>
      <c r="FQ1833" s="5"/>
      <c r="FR1833" s="5"/>
      <c r="FS1833" s="4"/>
      <c r="FT1833" s="6"/>
      <c r="FU1833" s="4"/>
      <c r="FV1833" s="6"/>
      <c r="FW1833" s="5"/>
      <c r="FX1833" s="5"/>
      <c r="FY1833" s="4"/>
      <c r="FZ1833" s="6"/>
      <c r="GA1833" s="4"/>
      <c r="GB1833" s="6"/>
      <c r="GC1833" s="5"/>
      <c r="GD1833" s="5"/>
      <c r="GE1833" s="4"/>
      <c r="GF1833" s="6"/>
      <c r="GG1833" s="4"/>
      <c r="GH1833" s="6"/>
      <c r="GI1833" s="5"/>
      <c r="GJ1833" s="5"/>
      <c r="GK1833" s="4"/>
      <c r="GL1833" s="6"/>
      <c r="GM1833" s="4"/>
      <c r="GN1833" s="6"/>
      <c r="GO1833" s="5"/>
      <c r="GP1833" s="5"/>
      <c r="GQ1833" s="4"/>
      <c r="GR1833" s="6"/>
      <c r="GS1833" s="4"/>
      <c r="GT1833" s="6"/>
      <c r="GU1833" s="5"/>
      <c r="GV1833" s="5"/>
      <c r="GW1833" s="4"/>
      <c r="GX1833" s="6"/>
      <c r="GY1833" s="4"/>
      <c r="GZ1833" s="6"/>
      <c r="HA1833" s="5"/>
      <c r="HB1833" s="5"/>
      <c r="HC1833" s="4"/>
      <c r="HD1833" s="6"/>
      <c r="HE1833" s="4"/>
      <c r="HF1833" s="6"/>
      <c r="HG1833" s="5"/>
      <c r="HH1833" s="5"/>
      <c r="HI1833" s="4"/>
      <c r="HJ1833" s="6"/>
      <c r="HK1833" s="4"/>
      <c r="HL1833" s="6"/>
      <c r="HM1833" s="5"/>
      <c r="HN1833" s="5"/>
      <c r="HO1833" s="4"/>
      <c r="HP1833" s="6"/>
      <c r="HQ1833" s="4"/>
      <c r="HR1833" s="6"/>
      <c r="HS1833" s="5"/>
      <c r="HT1833" s="5"/>
      <c r="HU1833" s="4"/>
      <c r="HV1833" s="6"/>
      <c r="HW1833" s="4"/>
      <c r="HX1833" s="6"/>
      <c r="HY1833" s="5"/>
      <c r="HZ1833" s="5"/>
      <c r="IA1833" s="4"/>
      <c r="IB1833" s="6"/>
      <c r="IC1833" s="4"/>
      <c r="ID1833" s="6"/>
      <c r="IE1833" s="5"/>
      <c r="IF1833" s="5"/>
      <c r="IG1833" s="4"/>
      <c r="IH1833" s="6"/>
      <c r="II1833" s="4"/>
      <c r="IJ1833" s="6"/>
      <c r="IK1833" s="5"/>
      <c r="IL1833" s="5"/>
      <c r="IM1833" s="4"/>
      <c r="IN1833" s="6"/>
      <c r="IO1833" s="4"/>
      <c r="IP1833" s="6"/>
      <c r="IQ1833" s="5"/>
      <c r="IR1833" s="5"/>
      <c r="IS1833" s="4"/>
      <c r="IT1833" s="6"/>
      <c r="IU1833" s="4"/>
      <c r="IV1833" s="6"/>
      <c r="IW1833" s="5"/>
      <c r="IX1833" s="5"/>
      <c r="IY1833" s="4"/>
      <c r="IZ1833" s="6"/>
      <c r="JA1833" s="4"/>
      <c r="JB1833" s="6"/>
      <c r="JC1833" s="5"/>
      <c r="JD1833" s="5"/>
      <c r="JE1833" s="4"/>
      <c r="JF1833" s="6"/>
      <c r="JG1833" s="4"/>
      <c r="JH1833" s="6"/>
      <c r="JI1833" s="5"/>
      <c r="JJ1833" s="5"/>
      <c r="JK1833" s="4"/>
      <c r="JL1833" s="6"/>
      <c r="JM1833" s="4"/>
      <c r="JN1833" s="6"/>
      <c r="JO1833" s="5"/>
      <c r="JP1833" s="5"/>
      <c r="JQ1833" s="4"/>
      <c r="JR1833" s="6"/>
      <c r="JS1833" s="4"/>
      <c r="JT1833" s="6"/>
      <c r="JU1833" s="5"/>
      <c r="JV1833" s="5"/>
      <c r="JW1833" s="4"/>
      <c r="JX1833" s="6"/>
      <c r="JY1833" s="4"/>
      <c r="JZ1833" s="6"/>
      <c r="KA1833" s="5"/>
      <c r="KB1833" s="5"/>
      <c r="KC1833" s="4"/>
      <c r="KD1833" s="6"/>
      <c r="KE1833" s="4"/>
      <c r="KF1833" s="6"/>
      <c r="KG1833" s="5"/>
      <c r="KH1833" s="5"/>
      <c r="KI1833" s="4"/>
      <c r="KJ1833" s="6"/>
      <c r="KK1833" s="4"/>
      <c r="KL1833" s="6"/>
      <c r="KM1833" s="5"/>
      <c r="KN1833" s="5"/>
    </row>
    <row r="1834">
      <c r="A1834" s="3" t="s">
        <v>85</v>
      </c>
      <c r="B1834" s="3" t="s">
        <v>1175</v>
      </c>
      <c r="C1834" s="3" t="s">
        <v>87</v>
      </c>
      <c r="D1834" s="3" t="s">
        <v>712</v>
      </c>
      <c r="E1834" s="3" t="s">
        <v>1192</v>
      </c>
      <c r="F1834" s="3" t="s">
        <v>104</v>
      </c>
      <c r="G1834" s="3" t="s">
        <v>104</v>
      </c>
      <c r="H1834" s="3" t="s">
        <v>104</v>
      </c>
      <c r="I1834" s="3" t="s">
        <v>1353</v>
      </c>
      <c r="J1834" s="3" t="s">
        <v>104</v>
      </c>
      <c r="K1834" s="4"/>
      <c r="L1834" s="4">
        <f>=ROUNDDOWN({0},0)</f>
      </c>
      <c r="M1834" s="4"/>
      <c r="N1834" s="5"/>
      <c r="O1834" s="4"/>
      <c r="P1834" s="4">
        <f>=ROUNDDOWN({0},0)</f>
      </c>
      <c r="Q1834" s="4"/>
      <c r="R1834" s="5"/>
      <c r="S1834" s="4"/>
      <c r="T1834" s="6"/>
      <c r="U1834" s="4"/>
      <c r="V1834" s="6"/>
      <c r="W1834" s="5"/>
      <c r="X1834" s="5"/>
      <c r="Y1834" s="4"/>
      <c r="Z1834" s="6"/>
      <c r="AA1834" s="4"/>
      <c r="AB1834" s="6"/>
      <c r="AC1834" s="5"/>
      <c r="AD1834" s="5"/>
      <c r="AE1834" s="4"/>
      <c r="AF1834" s="6"/>
      <c r="AG1834" s="4"/>
      <c r="AH1834" s="6"/>
      <c r="AI1834" s="5"/>
      <c r="AJ1834" s="5"/>
      <c r="AK1834" s="4"/>
      <c r="AL1834" s="6"/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  <c r="AW1834" s="4"/>
      <c r="AX1834" s="6"/>
      <c r="AY1834" s="4"/>
      <c r="AZ1834" s="6"/>
      <c r="BA1834" s="5"/>
      <c r="BB1834" s="5"/>
      <c r="BC1834" s="4"/>
      <c r="BD1834" s="6"/>
      <c r="BE1834" s="4"/>
      <c r="BF1834" s="6"/>
      <c r="BG1834" s="5"/>
      <c r="BH1834" s="5"/>
      <c r="BI1834" s="4"/>
      <c r="BJ1834" s="6"/>
      <c r="BK1834" s="4"/>
      <c r="BL1834" s="6"/>
      <c r="BM1834" s="5"/>
      <c r="BN1834" s="5"/>
      <c r="BO1834" s="4"/>
      <c r="BP1834" s="6"/>
      <c r="BQ1834" s="4"/>
      <c r="BR1834" s="6"/>
      <c r="BS1834" s="5"/>
      <c r="BT1834" s="5"/>
      <c r="BU1834" s="4"/>
      <c r="BV1834" s="6"/>
      <c r="BW1834" s="4"/>
      <c r="BX1834" s="6"/>
      <c r="BY1834" s="5"/>
      <c r="BZ1834" s="5"/>
      <c r="CA1834" s="4"/>
      <c r="CB1834" s="6"/>
      <c r="CC1834" s="4"/>
      <c r="CD1834" s="6"/>
      <c r="CE1834" s="5"/>
      <c r="CF1834" s="5"/>
      <c r="CG1834" s="4"/>
      <c r="CH1834" s="6"/>
      <c r="CI1834" s="4"/>
      <c r="CJ1834" s="6"/>
      <c r="CK1834" s="5"/>
      <c r="CL1834" s="5"/>
      <c r="CM1834" s="4"/>
      <c r="CN1834" s="6"/>
      <c r="CO1834" s="4"/>
      <c r="CP1834" s="6"/>
      <c r="CQ1834" s="5"/>
      <c r="CR1834" s="5"/>
      <c r="CS1834" s="4"/>
      <c r="CT1834" s="6"/>
      <c r="CU1834" s="4"/>
      <c r="CV1834" s="6"/>
      <c r="CW1834" s="5"/>
      <c r="CX1834" s="5"/>
      <c r="CY1834" s="4"/>
      <c r="CZ1834" s="6"/>
      <c r="DA1834" s="4"/>
      <c r="DB1834" s="6"/>
      <c r="DC1834" s="5"/>
      <c r="DD1834" s="5"/>
      <c r="DE1834" s="4"/>
      <c r="DF1834" s="6"/>
      <c r="DG1834" s="4"/>
      <c r="DH1834" s="6"/>
      <c r="DI1834" s="5"/>
      <c r="DJ1834" s="5"/>
      <c r="DK1834" s="4"/>
      <c r="DL1834" s="6"/>
      <c r="DM1834" s="4"/>
      <c r="DN1834" s="6"/>
      <c r="DO1834" s="5"/>
      <c r="DP1834" s="5"/>
      <c r="DQ1834" s="4"/>
      <c r="DR1834" s="6"/>
      <c r="DS1834" s="4"/>
      <c r="DT1834" s="6"/>
      <c r="DU1834" s="5"/>
      <c r="DV1834" s="5"/>
      <c r="DW1834" s="4"/>
      <c r="DX1834" s="6"/>
      <c r="DY1834" s="4"/>
      <c r="DZ1834" s="6"/>
      <c r="EA1834" s="5"/>
      <c r="EB1834" s="5"/>
      <c r="EC1834" s="4"/>
      <c r="ED1834" s="6"/>
      <c r="EE1834" s="4"/>
      <c r="EF1834" s="6"/>
      <c r="EG1834" s="5"/>
      <c r="EH1834" s="5"/>
      <c r="EI1834" s="4"/>
      <c r="EJ1834" s="6"/>
      <c r="EK1834" s="4"/>
      <c r="EL1834" s="6"/>
      <c r="EM1834" s="5"/>
      <c r="EN1834" s="5"/>
      <c r="EO1834" s="4"/>
      <c r="EP1834" s="6"/>
      <c r="EQ1834" s="4"/>
      <c r="ER1834" s="6"/>
      <c r="ES1834" s="5"/>
      <c r="ET1834" s="5"/>
      <c r="EU1834" s="4"/>
      <c r="EV1834" s="6"/>
      <c r="EW1834" s="4"/>
      <c r="EX1834" s="6"/>
      <c r="EY1834" s="5"/>
      <c r="EZ1834" s="5"/>
      <c r="FA1834" s="4"/>
      <c r="FB1834" s="6"/>
      <c r="FC1834" s="4"/>
      <c r="FD1834" s="6"/>
      <c r="FE1834" s="5"/>
      <c r="FF1834" s="5"/>
      <c r="FG1834" s="4"/>
      <c r="FH1834" s="6"/>
      <c r="FI1834" s="4"/>
      <c r="FJ1834" s="6"/>
      <c r="FK1834" s="5"/>
      <c r="FL1834" s="5"/>
      <c r="FM1834" s="4"/>
      <c r="FN1834" s="6"/>
      <c r="FO1834" s="4"/>
      <c r="FP1834" s="6"/>
      <c r="FQ1834" s="5"/>
      <c r="FR1834" s="5"/>
      <c r="FS1834" s="4"/>
      <c r="FT1834" s="6"/>
      <c r="FU1834" s="4"/>
      <c r="FV1834" s="6"/>
      <c r="FW1834" s="5"/>
      <c r="FX1834" s="5"/>
      <c r="FY1834" s="4"/>
      <c r="FZ1834" s="6"/>
      <c r="GA1834" s="4"/>
      <c r="GB1834" s="6"/>
      <c r="GC1834" s="5"/>
      <c r="GD1834" s="5"/>
      <c r="GE1834" s="4"/>
      <c r="GF1834" s="6"/>
      <c r="GG1834" s="4"/>
      <c r="GH1834" s="6"/>
      <c r="GI1834" s="5"/>
      <c r="GJ1834" s="5"/>
      <c r="GK1834" s="4"/>
      <c r="GL1834" s="6"/>
      <c r="GM1834" s="4"/>
      <c r="GN1834" s="6"/>
      <c r="GO1834" s="5"/>
      <c r="GP1834" s="5"/>
      <c r="GQ1834" s="4"/>
      <c r="GR1834" s="6"/>
      <c r="GS1834" s="4"/>
      <c r="GT1834" s="6"/>
      <c r="GU1834" s="5"/>
      <c r="GV1834" s="5"/>
      <c r="GW1834" s="4"/>
      <c r="GX1834" s="6"/>
      <c r="GY1834" s="4"/>
      <c r="GZ1834" s="6"/>
      <c r="HA1834" s="5"/>
      <c r="HB1834" s="5"/>
      <c r="HC1834" s="4"/>
      <c r="HD1834" s="6"/>
      <c r="HE1834" s="4"/>
      <c r="HF1834" s="6"/>
      <c r="HG1834" s="5"/>
      <c r="HH1834" s="5"/>
      <c r="HI1834" s="4"/>
      <c r="HJ1834" s="6"/>
      <c r="HK1834" s="4"/>
      <c r="HL1834" s="6"/>
      <c r="HM1834" s="5"/>
      <c r="HN1834" s="5"/>
      <c r="HO1834" s="4"/>
      <c r="HP1834" s="6"/>
      <c r="HQ1834" s="4"/>
      <c r="HR1834" s="6"/>
      <c r="HS1834" s="5"/>
      <c r="HT1834" s="5"/>
      <c r="HU1834" s="4"/>
      <c r="HV1834" s="6"/>
      <c r="HW1834" s="4"/>
      <c r="HX1834" s="6"/>
      <c r="HY1834" s="5"/>
      <c r="HZ1834" s="5"/>
      <c r="IA1834" s="4"/>
      <c r="IB1834" s="6"/>
      <c r="IC1834" s="4"/>
      <c r="ID1834" s="6"/>
      <c r="IE1834" s="5"/>
      <c r="IF1834" s="5"/>
      <c r="IG1834" s="4"/>
      <c r="IH1834" s="6"/>
      <c r="II1834" s="4"/>
      <c r="IJ1834" s="6"/>
      <c r="IK1834" s="5"/>
      <c r="IL1834" s="5"/>
      <c r="IM1834" s="4"/>
      <c r="IN1834" s="6"/>
      <c r="IO1834" s="4"/>
      <c r="IP1834" s="6"/>
      <c r="IQ1834" s="5"/>
      <c r="IR1834" s="5"/>
      <c r="IS1834" s="4"/>
      <c r="IT1834" s="6"/>
      <c r="IU1834" s="4"/>
      <c r="IV1834" s="6"/>
      <c r="IW1834" s="5"/>
      <c r="IX1834" s="5"/>
      <c r="IY1834" s="4"/>
      <c r="IZ1834" s="6"/>
      <c r="JA1834" s="4"/>
      <c r="JB1834" s="6"/>
      <c r="JC1834" s="5"/>
      <c r="JD1834" s="5"/>
      <c r="JE1834" s="4"/>
      <c r="JF1834" s="6"/>
      <c r="JG1834" s="4"/>
      <c r="JH1834" s="6"/>
      <c r="JI1834" s="5"/>
      <c r="JJ1834" s="5"/>
      <c r="JK1834" s="4"/>
      <c r="JL1834" s="6"/>
      <c r="JM1834" s="4"/>
      <c r="JN1834" s="6"/>
      <c r="JO1834" s="5"/>
      <c r="JP1834" s="5"/>
      <c r="JQ1834" s="4"/>
      <c r="JR1834" s="6"/>
      <c r="JS1834" s="4"/>
      <c r="JT1834" s="6"/>
      <c r="JU1834" s="5"/>
      <c r="JV1834" s="5"/>
      <c r="JW1834" s="4"/>
      <c r="JX1834" s="6"/>
      <c r="JY1834" s="4"/>
      <c r="JZ1834" s="6"/>
      <c r="KA1834" s="5"/>
      <c r="KB1834" s="5"/>
      <c r="KC1834" s="4"/>
      <c r="KD1834" s="6"/>
      <c r="KE1834" s="4"/>
      <c r="KF1834" s="6"/>
      <c r="KG1834" s="5"/>
      <c r="KH1834" s="5"/>
      <c r="KI1834" s="4"/>
      <c r="KJ1834" s="6"/>
      <c r="KK1834" s="4"/>
      <c r="KL1834" s="6"/>
      <c r="KM1834" s="5"/>
      <c r="KN1834" s="5"/>
    </row>
    <row r="1835">
      <c r="A1835" s="3" t="s">
        <v>85</v>
      </c>
      <c r="B1835" s="3" t="s">
        <v>1175</v>
      </c>
      <c r="C1835" s="3" t="s">
        <v>87</v>
      </c>
      <c r="D1835" s="3" t="s">
        <v>712</v>
      </c>
      <c r="E1835" s="3" t="s">
        <v>196</v>
      </c>
      <c r="F1835" s="3" t="s">
        <v>104</v>
      </c>
      <c r="G1835" s="3" t="s">
        <v>104</v>
      </c>
      <c r="H1835" s="3" t="s">
        <v>104</v>
      </c>
      <c r="I1835" s="3" t="s">
        <v>1353</v>
      </c>
      <c r="J1835" s="3" t="s">
        <v>104</v>
      </c>
      <c r="K1835" s="4"/>
      <c r="L1835" s="4">
        <f>=ROUNDDOWN({0},0)</f>
      </c>
      <c r="M1835" s="4"/>
      <c r="N1835" s="5"/>
      <c r="O1835" s="4"/>
      <c r="P1835" s="4">
        <f>=ROUNDDOWN({0},0)</f>
      </c>
      <c r="Q1835" s="4"/>
      <c r="R1835" s="5"/>
      <c r="S1835" s="4"/>
      <c r="T1835" s="6"/>
      <c r="U1835" s="4"/>
      <c r="V1835" s="6"/>
      <c r="W1835" s="5"/>
      <c r="X1835" s="5"/>
      <c r="Y1835" s="4"/>
      <c r="Z1835" s="6"/>
      <c r="AA1835" s="4"/>
      <c r="AB1835" s="6"/>
      <c r="AC1835" s="5"/>
      <c r="AD1835" s="5"/>
      <c r="AE1835" s="4"/>
      <c r="AF1835" s="6"/>
      <c r="AG1835" s="4"/>
      <c r="AH1835" s="6"/>
      <c r="AI1835" s="5"/>
      <c r="AJ1835" s="5"/>
      <c r="AK1835" s="4"/>
      <c r="AL1835" s="6"/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  <c r="AW1835" s="4"/>
      <c r="AX1835" s="6"/>
      <c r="AY1835" s="4"/>
      <c r="AZ1835" s="6"/>
      <c r="BA1835" s="5"/>
      <c r="BB1835" s="5"/>
      <c r="BC1835" s="4"/>
      <c r="BD1835" s="6"/>
      <c r="BE1835" s="4"/>
      <c r="BF1835" s="6"/>
      <c r="BG1835" s="5"/>
      <c r="BH1835" s="5"/>
      <c r="BI1835" s="4"/>
      <c r="BJ1835" s="6"/>
      <c r="BK1835" s="4"/>
      <c r="BL1835" s="6"/>
      <c r="BM1835" s="5"/>
      <c r="BN1835" s="5"/>
      <c r="BO1835" s="4"/>
      <c r="BP1835" s="6"/>
      <c r="BQ1835" s="4"/>
      <c r="BR1835" s="6"/>
      <c r="BS1835" s="5"/>
      <c r="BT1835" s="5"/>
      <c r="BU1835" s="4"/>
      <c r="BV1835" s="6"/>
      <c r="BW1835" s="4"/>
      <c r="BX1835" s="6"/>
      <c r="BY1835" s="5"/>
      <c r="BZ1835" s="5"/>
      <c r="CA1835" s="4"/>
      <c r="CB1835" s="6"/>
      <c r="CC1835" s="4"/>
      <c r="CD1835" s="6"/>
      <c r="CE1835" s="5"/>
      <c r="CF1835" s="5"/>
      <c r="CG1835" s="4"/>
      <c r="CH1835" s="6"/>
      <c r="CI1835" s="4"/>
      <c r="CJ1835" s="6"/>
      <c r="CK1835" s="5"/>
      <c r="CL1835" s="5"/>
      <c r="CM1835" s="4"/>
      <c r="CN1835" s="6"/>
      <c r="CO1835" s="4"/>
      <c r="CP1835" s="6"/>
      <c r="CQ1835" s="5"/>
      <c r="CR1835" s="5"/>
      <c r="CS1835" s="4"/>
      <c r="CT1835" s="6"/>
      <c r="CU1835" s="4"/>
      <c r="CV1835" s="6"/>
      <c r="CW1835" s="5"/>
      <c r="CX1835" s="5"/>
      <c r="CY1835" s="4"/>
      <c r="CZ1835" s="6"/>
      <c r="DA1835" s="4"/>
      <c r="DB1835" s="6"/>
      <c r="DC1835" s="5"/>
      <c r="DD1835" s="5"/>
      <c r="DE1835" s="4"/>
      <c r="DF1835" s="6"/>
      <c r="DG1835" s="4"/>
      <c r="DH1835" s="6"/>
      <c r="DI1835" s="5"/>
      <c r="DJ1835" s="5"/>
      <c r="DK1835" s="4"/>
      <c r="DL1835" s="6"/>
      <c r="DM1835" s="4"/>
      <c r="DN1835" s="6"/>
      <c r="DO1835" s="5"/>
      <c r="DP1835" s="5"/>
      <c r="DQ1835" s="4"/>
      <c r="DR1835" s="6"/>
      <c r="DS1835" s="4"/>
      <c r="DT1835" s="6"/>
      <c r="DU1835" s="5"/>
      <c r="DV1835" s="5"/>
      <c r="DW1835" s="4"/>
      <c r="DX1835" s="6"/>
      <c r="DY1835" s="4"/>
      <c r="DZ1835" s="6"/>
      <c r="EA1835" s="5"/>
      <c r="EB1835" s="5"/>
      <c r="EC1835" s="4"/>
      <c r="ED1835" s="6"/>
      <c r="EE1835" s="4"/>
      <c r="EF1835" s="6"/>
      <c r="EG1835" s="5"/>
      <c r="EH1835" s="5"/>
      <c r="EI1835" s="4"/>
      <c r="EJ1835" s="6"/>
      <c r="EK1835" s="4"/>
      <c r="EL1835" s="6"/>
      <c r="EM1835" s="5"/>
      <c r="EN1835" s="5"/>
      <c r="EO1835" s="4"/>
      <c r="EP1835" s="6"/>
      <c r="EQ1835" s="4"/>
      <c r="ER1835" s="6"/>
      <c r="ES1835" s="5"/>
      <c r="ET1835" s="5"/>
      <c r="EU1835" s="4"/>
      <c r="EV1835" s="6"/>
      <c r="EW1835" s="4"/>
      <c r="EX1835" s="6"/>
      <c r="EY1835" s="5"/>
      <c r="EZ1835" s="5"/>
      <c r="FA1835" s="4"/>
      <c r="FB1835" s="6"/>
      <c r="FC1835" s="4"/>
      <c r="FD1835" s="6"/>
      <c r="FE1835" s="5"/>
      <c r="FF1835" s="5"/>
      <c r="FG1835" s="4"/>
      <c r="FH1835" s="6"/>
      <c r="FI1835" s="4"/>
      <c r="FJ1835" s="6"/>
      <c r="FK1835" s="5"/>
      <c r="FL1835" s="5"/>
      <c r="FM1835" s="4"/>
      <c r="FN1835" s="6"/>
      <c r="FO1835" s="4"/>
      <c r="FP1835" s="6"/>
      <c r="FQ1835" s="5"/>
      <c r="FR1835" s="5"/>
      <c r="FS1835" s="4"/>
      <c r="FT1835" s="6"/>
      <c r="FU1835" s="4"/>
      <c r="FV1835" s="6"/>
      <c r="FW1835" s="5"/>
      <c r="FX1835" s="5"/>
      <c r="FY1835" s="4"/>
      <c r="FZ1835" s="6"/>
      <c r="GA1835" s="4"/>
      <c r="GB1835" s="6"/>
      <c r="GC1835" s="5"/>
      <c r="GD1835" s="5"/>
      <c r="GE1835" s="4"/>
      <c r="GF1835" s="6"/>
      <c r="GG1835" s="4"/>
      <c r="GH1835" s="6"/>
      <c r="GI1835" s="5"/>
      <c r="GJ1835" s="5"/>
      <c r="GK1835" s="4"/>
      <c r="GL1835" s="6"/>
      <c r="GM1835" s="4"/>
      <c r="GN1835" s="6"/>
      <c r="GO1835" s="5"/>
      <c r="GP1835" s="5"/>
      <c r="GQ1835" s="4"/>
      <c r="GR1835" s="6"/>
      <c r="GS1835" s="4"/>
      <c r="GT1835" s="6"/>
      <c r="GU1835" s="5"/>
      <c r="GV1835" s="5"/>
      <c r="GW1835" s="4"/>
      <c r="GX1835" s="6"/>
      <c r="GY1835" s="4"/>
      <c r="GZ1835" s="6"/>
      <c r="HA1835" s="5"/>
      <c r="HB1835" s="5"/>
      <c r="HC1835" s="4"/>
      <c r="HD1835" s="6"/>
      <c r="HE1835" s="4"/>
      <c r="HF1835" s="6"/>
      <c r="HG1835" s="5"/>
      <c r="HH1835" s="5"/>
      <c r="HI1835" s="4"/>
      <c r="HJ1835" s="6"/>
      <c r="HK1835" s="4"/>
      <c r="HL1835" s="6"/>
      <c r="HM1835" s="5"/>
      <c r="HN1835" s="5"/>
      <c r="HO1835" s="4"/>
      <c r="HP1835" s="6"/>
      <c r="HQ1835" s="4"/>
      <c r="HR1835" s="6"/>
      <c r="HS1835" s="5"/>
      <c r="HT1835" s="5"/>
      <c r="HU1835" s="4"/>
      <c r="HV1835" s="6"/>
      <c r="HW1835" s="4"/>
      <c r="HX1835" s="6"/>
      <c r="HY1835" s="5"/>
      <c r="HZ1835" s="5"/>
      <c r="IA1835" s="4"/>
      <c r="IB1835" s="6"/>
      <c r="IC1835" s="4"/>
      <c r="ID1835" s="6"/>
      <c r="IE1835" s="5"/>
      <c r="IF1835" s="5"/>
      <c r="IG1835" s="4"/>
      <c r="IH1835" s="6"/>
      <c r="II1835" s="4"/>
      <c r="IJ1835" s="6"/>
      <c r="IK1835" s="5"/>
      <c r="IL1835" s="5"/>
      <c r="IM1835" s="4"/>
      <c r="IN1835" s="6"/>
      <c r="IO1835" s="4"/>
      <c r="IP1835" s="6"/>
      <c r="IQ1835" s="5"/>
      <c r="IR1835" s="5"/>
      <c r="IS1835" s="4"/>
      <c r="IT1835" s="6"/>
      <c r="IU1835" s="4"/>
      <c r="IV1835" s="6"/>
      <c r="IW1835" s="5"/>
      <c r="IX1835" s="5"/>
      <c r="IY1835" s="4"/>
      <c r="IZ1835" s="6"/>
      <c r="JA1835" s="4"/>
      <c r="JB1835" s="6"/>
      <c r="JC1835" s="5"/>
      <c r="JD1835" s="5"/>
      <c r="JE1835" s="4"/>
      <c r="JF1835" s="6"/>
      <c r="JG1835" s="4"/>
      <c r="JH1835" s="6"/>
      <c r="JI1835" s="5"/>
      <c r="JJ1835" s="5"/>
      <c r="JK1835" s="4"/>
      <c r="JL1835" s="6"/>
      <c r="JM1835" s="4"/>
      <c r="JN1835" s="6"/>
      <c r="JO1835" s="5"/>
      <c r="JP1835" s="5"/>
      <c r="JQ1835" s="4"/>
      <c r="JR1835" s="6"/>
      <c r="JS1835" s="4"/>
      <c r="JT1835" s="6"/>
      <c r="JU1835" s="5"/>
      <c r="JV1835" s="5"/>
      <c r="JW1835" s="4"/>
      <c r="JX1835" s="6"/>
      <c r="JY1835" s="4"/>
      <c r="JZ1835" s="6"/>
      <c r="KA1835" s="5"/>
      <c r="KB1835" s="5"/>
      <c r="KC1835" s="4"/>
      <c r="KD1835" s="6"/>
      <c r="KE1835" s="4"/>
      <c r="KF1835" s="6"/>
      <c r="KG1835" s="5"/>
      <c r="KH1835" s="5"/>
      <c r="KI1835" s="4"/>
      <c r="KJ1835" s="6"/>
      <c r="KK1835" s="4"/>
      <c r="KL1835" s="6"/>
      <c r="KM1835" s="5"/>
      <c r="KN1835" s="5"/>
    </row>
    <row r="1836">
      <c r="A1836" s="3" t="s">
        <v>85</v>
      </c>
      <c r="B1836" s="3" t="s">
        <v>1175</v>
      </c>
      <c r="C1836" s="3" t="s">
        <v>87</v>
      </c>
      <c r="D1836" s="3" t="s">
        <v>712</v>
      </c>
      <c r="E1836" s="3" t="s">
        <v>1021</v>
      </c>
      <c r="F1836" s="3" t="s">
        <v>104</v>
      </c>
      <c r="G1836" s="3" t="s">
        <v>104</v>
      </c>
      <c r="H1836" s="3" t="s">
        <v>104</v>
      </c>
      <c r="I1836" s="3" t="s">
        <v>1458</v>
      </c>
      <c r="J1836" s="3" t="s">
        <v>104</v>
      </c>
      <c r="K1836" s="4"/>
      <c r="L1836" s="4">
        <f>=ROUNDDOWN({0},0)</f>
      </c>
      <c r="M1836" s="4"/>
      <c r="N1836" s="5"/>
      <c r="O1836" s="4"/>
      <c r="P1836" s="4">
        <f>=ROUNDDOWN({0},0)</f>
      </c>
      <c r="Q1836" s="4"/>
      <c r="R1836" s="5"/>
      <c r="S1836" s="4"/>
      <c r="T1836" s="6"/>
      <c r="U1836" s="4"/>
      <c r="V1836" s="6"/>
      <c r="W1836" s="5"/>
      <c r="X1836" s="5"/>
      <c r="Y1836" s="4"/>
      <c r="Z1836" s="6"/>
      <c r="AA1836" s="4"/>
      <c r="AB1836" s="6"/>
      <c r="AC1836" s="5"/>
      <c r="AD1836" s="5"/>
      <c r="AE1836" s="4"/>
      <c r="AF1836" s="6"/>
      <c r="AG1836" s="4"/>
      <c r="AH1836" s="6"/>
      <c r="AI1836" s="5"/>
      <c r="AJ1836" s="5"/>
      <c r="AK1836" s="4"/>
      <c r="AL1836" s="6"/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  <c r="AW1836" s="4"/>
      <c r="AX1836" s="6"/>
      <c r="AY1836" s="4"/>
      <c r="AZ1836" s="6"/>
      <c r="BA1836" s="5"/>
      <c r="BB1836" s="5"/>
      <c r="BC1836" s="4"/>
      <c r="BD1836" s="6"/>
      <c r="BE1836" s="4"/>
      <c r="BF1836" s="6"/>
      <c r="BG1836" s="5"/>
      <c r="BH1836" s="5"/>
      <c r="BI1836" s="4"/>
      <c r="BJ1836" s="6"/>
      <c r="BK1836" s="4"/>
      <c r="BL1836" s="6"/>
      <c r="BM1836" s="5"/>
      <c r="BN1836" s="5"/>
      <c r="BO1836" s="4"/>
      <c r="BP1836" s="6"/>
      <c r="BQ1836" s="4"/>
      <c r="BR1836" s="6"/>
      <c r="BS1836" s="5"/>
      <c r="BT1836" s="5"/>
      <c r="BU1836" s="4"/>
      <c r="BV1836" s="6"/>
      <c r="BW1836" s="4"/>
      <c r="BX1836" s="6"/>
      <c r="BY1836" s="5"/>
      <c r="BZ1836" s="5"/>
      <c r="CA1836" s="4"/>
      <c r="CB1836" s="6"/>
      <c r="CC1836" s="4"/>
      <c r="CD1836" s="6"/>
      <c r="CE1836" s="5"/>
      <c r="CF1836" s="5"/>
      <c r="CG1836" s="4"/>
      <c r="CH1836" s="6"/>
      <c r="CI1836" s="4"/>
      <c r="CJ1836" s="6"/>
      <c r="CK1836" s="5"/>
      <c r="CL1836" s="5"/>
      <c r="CM1836" s="4"/>
      <c r="CN1836" s="6"/>
      <c r="CO1836" s="4"/>
      <c r="CP1836" s="6"/>
      <c r="CQ1836" s="5"/>
      <c r="CR1836" s="5"/>
      <c r="CS1836" s="4"/>
      <c r="CT1836" s="6"/>
      <c r="CU1836" s="4"/>
      <c r="CV1836" s="6"/>
      <c r="CW1836" s="5"/>
      <c r="CX1836" s="5"/>
      <c r="CY1836" s="4"/>
      <c r="CZ1836" s="6"/>
      <c r="DA1836" s="4"/>
      <c r="DB1836" s="6"/>
      <c r="DC1836" s="5"/>
      <c r="DD1836" s="5"/>
      <c r="DE1836" s="4"/>
      <c r="DF1836" s="6"/>
      <c r="DG1836" s="4"/>
      <c r="DH1836" s="6"/>
      <c r="DI1836" s="5"/>
      <c r="DJ1836" s="5"/>
      <c r="DK1836" s="4"/>
      <c r="DL1836" s="6"/>
      <c r="DM1836" s="4"/>
      <c r="DN1836" s="6"/>
      <c r="DO1836" s="5"/>
      <c r="DP1836" s="5"/>
      <c r="DQ1836" s="4"/>
      <c r="DR1836" s="6"/>
      <c r="DS1836" s="4"/>
      <c r="DT1836" s="6"/>
      <c r="DU1836" s="5"/>
      <c r="DV1836" s="5"/>
      <c r="DW1836" s="4"/>
      <c r="DX1836" s="6"/>
      <c r="DY1836" s="4"/>
      <c r="DZ1836" s="6"/>
      <c r="EA1836" s="5"/>
      <c r="EB1836" s="5"/>
      <c r="EC1836" s="4"/>
      <c r="ED1836" s="6"/>
      <c r="EE1836" s="4"/>
      <c r="EF1836" s="6"/>
      <c r="EG1836" s="5"/>
      <c r="EH1836" s="5"/>
      <c r="EI1836" s="4"/>
      <c r="EJ1836" s="6"/>
      <c r="EK1836" s="4"/>
      <c r="EL1836" s="6"/>
      <c r="EM1836" s="5"/>
      <c r="EN1836" s="5"/>
      <c r="EO1836" s="4"/>
      <c r="EP1836" s="6"/>
      <c r="EQ1836" s="4"/>
      <c r="ER1836" s="6"/>
      <c r="ES1836" s="5"/>
      <c r="ET1836" s="5"/>
      <c r="EU1836" s="4"/>
      <c r="EV1836" s="6"/>
      <c r="EW1836" s="4"/>
      <c r="EX1836" s="6"/>
      <c r="EY1836" s="5"/>
      <c r="EZ1836" s="5"/>
      <c r="FA1836" s="4"/>
      <c r="FB1836" s="6"/>
      <c r="FC1836" s="4"/>
      <c r="FD1836" s="6"/>
      <c r="FE1836" s="5"/>
      <c r="FF1836" s="5"/>
      <c r="FG1836" s="4"/>
      <c r="FH1836" s="6"/>
      <c r="FI1836" s="4"/>
      <c r="FJ1836" s="6"/>
      <c r="FK1836" s="5"/>
      <c r="FL1836" s="5"/>
      <c r="FM1836" s="4"/>
      <c r="FN1836" s="6"/>
      <c r="FO1836" s="4"/>
      <c r="FP1836" s="6"/>
      <c r="FQ1836" s="5"/>
      <c r="FR1836" s="5"/>
      <c r="FS1836" s="4"/>
      <c r="FT1836" s="6"/>
      <c r="FU1836" s="4"/>
      <c r="FV1836" s="6"/>
      <c r="FW1836" s="5"/>
      <c r="FX1836" s="5"/>
      <c r="FY1836" s="4"/>
      <c r="FZ1836" s="6"/>
      <c r="GA1836" s="4"/>
      <c r="GB1836" s="6"/>
      <c r="GC1836" s="5"/>
      <c r="GD1836" s="5"/>
      <c r="GE1836" s="4"/>
      <c r="GF1836" s="6"/>
      <c r="GG1836" s="4"/>
      <c r="GH1836" s="6"/>
      <c r="GI1836" s="5"/>
      <c r="GJ1836" s="5"/>
      <c r="GK1836" s="4"/>
      <c r="GL1836" s="6"/>
      <c r="GM1836" s="4"/>
      <c r="GN1836" s="6"/>
      <c r="GO1836" s="5"/>
      <c r="GP1836" s="5"/>
      <c r="GQ1836" s="4"/>
      <c r="GR1836" s="6"/>
      <c r="GS1836" s="4"/>
      <c r="GT1836" s="6"/>
      <c r="GU1836" s="5"/>
      <c r="GV1836" s="5"/>
      <c r="GW1836" s="4"/>
      <c r="GX1836" s="6"/>
      <c r="GY1836" s="4"/>
      <c r="GZ1836" s="6"/>
      <c r="HA1836" s="5"/>
      <c r="HB1836" s="5"/>
      <c r="HC1836" s="4"/>
      <c r="HD1836" s="6"/>
      <c r="HE1836" s="4"/>
      <c r="HF1836" s="6"/>
      <c r="HG1836" s="5"/>
      <c r="HH1836" s="5"/>
      <c r="HI1836" s="4"/>
      <c r="HJ1836" s="6"/>
      <c r="HK1836" s="4"/>
      <c r="HL1836" s="6"/>
      <c r="HM1836" s="5"/>
      <c r="HN1836" s="5"/>
      <c r="HO1836" s="4"/>
      <c r="HP1836" s="6"/>
      <c r="HQ1836" s="4"/>
      <c r="HR1836" s="6"/>
      <c r="HS1836" s="5"/>
      <c r="HT1836" s="5"/>
      <c r="HU1836" s="4"/>
      <c r="HV1836" s="6"/>
      <c r="HW1836" s="4"/>
      <c r="HX1836" s="6"/>
      <c r="HY1836" s="5"/>
      <c r="HZ1836" s="5"/>
      <c r="IA1836" s="4"/>
      <c r="IB1836" s="6"/>
      <c r="IC1836" s="4"/>
      <c r="ID1836" s="6"/>
      <c r="IE1836" s="5"/>
      <c r="IF1836" s="5"/>
      <c r="IG1836" s="4"/>
      <c r="IH1836" s="6"/>
      <c r="II1836" s="4"/>
      <c r="IJ1836" s="6"/>
      <c r="IK1836" s="5"/>
      <c r="IL1836" s="5"/>
      <c r="IM1836" s="4"/>
      <c r="IN1836" s="6"/>
      <c r="IO1836" s="4"/>
      <c r="IP1836" s="6"/>
      <c r="IQ1836" s="5"/>
      <c r="IR1836" s="5"/>
      <c r="IS1836" s="4"/>
      <c r="IT1836" s="6"/>
      <c r="IU1836" s="4"/>
      <c r="IV1836" s="6"/>
      <c r="IW1836" s="5"/>
      <c r="IX1836" s="5"/>
      <c r="IY1836" s="4"/>
      <c r="IZ1836" s="6"/>
      <c r="JA1836" s="4"/>
      <c r="JB1836" s="6"/>
      <c r="JC1836" s="5"/>
      <c r="JD1836" s="5"/>
      <c r="JE1836" s="4"/>
      <c r="JF1836" s="6"/>
      <c r="JG1836" s="4"/>
      <c r="JH1836" s="6"/>
      <c r="JI1836" s="5"/>
      <c r="JJ1836" s="5"/>
      <c r="JK1836" s="4"/>
      <c r="JL1836" s="6"/>
      <c r="JM1836" s="4"/>
      <c r="JN1836" s="6"/>
      <c r="JO1836" s="5"/>
      <c r="JP1836" s="5"/>
      <c r="JQ1836" s="4"/>
      <c r="JR1836" s="6"/>
      <c r="JS1836" s="4"/>
      <c r="JT1836" s="6"/>
      <c r="JU1836" s="5"/>
      <c r="JV1836" s="5"/>
      <c r="JW1836" s="4"/>
      <c r="JX1836" s="6"/>
      <c r="JY1836" s="4"/>
      <c r="JZ1836" s="6"/>
      <c r="KA1836" s="5"/>
      <c r="KB1836" s="5"/>
      <c r="KC1836" s="4"/>
      <c r="KD1836" s="6"/>
      <c r="KE1836" s="4"/>
      <c r="KF1836" s="6"/>
      <c r="KG1836" s="5"/>
      <c r="KH1836" s="5"/>
      <c r="KI1836" s="4"/>
      <c r="KJ1836" s="6"/>
      <c r="KK1836" s="4"/>
      <c r="KL1836" s="6"/>
      <c r="KM1836" s="5"/>
      <c r="KN1836" s="5"/>
    </row>
    <row r="1837">
      <c r="A1837" s="3" t="s">
        <v>85</v>
      </c>
      <c r="B1837" s="3" t="s">
        <v>1175</v>
      </c>
      <c r="C1837" s="3" t="s">
        <v>87</v>
      </c>
      <c r="D1837" s="3" t="s">
        <v>712</v>
      </c>
      <c r="E1837" s="3" t="s">
        <v>988</v>
      </c>
      <c r="F1837" s="3" t="s">
        <v>104</v>
      </c>
      <c r="G1837" s="3" t="s">
        <v>104</v>
      </c>
      <c r="H1837" s="3" t="s">
        <v>104</v>
      </c>
      <c r="I1837" s="3" t="s">
        <v>1323</v>
      </c>
      <c r="J1837" s="3" t="s">
        <v>104</v>
      </c>
      <c r="K1837" s="4"/>
      <c r="L1837" s="4">
        <f>=ROUNDDOWN({0},0)</f>
      </c>
      <c r="M1837" s="4"/>
      <c r="N1837" s="5"/>
      <c r="O1837" s="4"/>
      <c r="P1837" s="4">
        <f>=ROUNDDOWN({0},0)</f>
      </c>
      <c r="Q1837" s="4"/>
      <c r="R1837" s="5"/>
      <c r="S1837" s="4"/>
      <c r="T1837" s="6"/>
      <c r="U1837" s="4"/>
      <c r="V1837" s="6"/>
      <c r="W1837" s="5"/>
      <c r="X1837" s="5"/>
      <c r="Y1837" s="4"/>
      <c r="Z1837" s="6"/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  <c r="AW1837" s="4"/>
      <c r="AX1837" s="6"/>
      <c r="AY1837" s="4"/>
      <c r="AZ1837" s="6"/>
      <c r="BA1837" s="5"/>
      <c r="BB1837" s="5"/>
      <c r="BC1837" s="4"/>
      <c r="BD1837" s="6"/>
      <c r="BE1837" s="4"/>
      <c r="BF1837" s="6"/>
      <c r="BG1837" s="5"/>
      <c r="BH1837" s="5"/>
      <c r="BI1837" s="4"/>
      <c r="BJ1837" s="6"/>
      <c r="BK1837" s="4"/>
      <c r="BL1837" s="6"/>
      <c r="BM1837" s="5"/>
      <c r="BN1837" s="5"/>
      <c r="BO1837" s="4"/>
      <c r="BP1837" s="6"/>
      <c r="BQ1837" s="4"/>
      <c r="BR1837" s="6"/>
      <c r="BS1837" s="5"/>
      <c r="BT1837" s="5"/>
      <c r="BU1837" s="4"/>
      <c r="BV1837" s="6"/>
      <c r="BW1837" s="4"/>
      <c r="BX1837" s="6"/>
      <c r="BY1837" s="5"/>
      <c r="BZ1837" s="5"/>
      <c r="CA1837" s="4"/>
      <c r="CB1837" s="6"/>
      <c r="CC1837" s="4"/>
      <c r="CD1837" s="6"/>
      <c r="CE1837" s="5"/>
      <c r="CF1837" s="5"/>
      <c r="CG1837" s="4"/>
      <c r="CH1837" s="6"/>
      <c r="CI1837" s="4"/>
      <c r="CJ1837" s="6"/>
      <c r="CK1837" s="5"/>
      <c r="CL1837" s="5"/>
      <c r="CM1837" s="4"/>
      <c r="CN1837" s="6"/>
      <c r="CO1837" s="4"/>
      <c r="CP1837" s="6"/>
      <c r="CQ1837" s="5"/>
      <c r="CR1837" s="5"/>
      <c r="CS1837" s="4"/>
      <c r="CT1837" s="6"/>
      <c r="CU1837" s="4"/>
      <c r="CV1837" s="6"/>
      <c r="CW1837" s="5"/>
      <c r="CX1837" s="5"/>
      <c r="CY1837" s="4"/>
      <c r="CZ1837" s="6"/>
      <c r="DA1837" s="4"/>
      <c r="DB1837" s="6"/>
      <c r="DC1837" s="5"/>
      <c r="DD1837" s="5"/>
      <c r="DE1837" s="4"/>
      <c r="DF1837" s="6"/>
      <c r="DG1837" s="4"/>
      <c r="DH1837" s="6"/>
      <c r="DI1837" s="5"/>
      <c r="DJ1837" s="5"/>
      <c r="DK1837" s="4"/>
      <c r="DL1837" s="6"/>
      <c r="DM1837" s="4"/>
      <c r="DN1837" s="6"/>
      <c r="DO1837" s="5"/>
      <c r="DP1837" s="5"/>
      <c r="DQ1837" s="4"/>
      <c r="DR1837" s="6"/>
      <c r="DS1837" s="4"/>
      <c r="DT1837" s="6"/>
      <c r="DU1837" s="5"/>
      <c r="DV1837" s="5"/>
      <c r="DW1837" s="4"/>
      <c r="DX1837" s="6"/>
      <c r="DY1837" s="4"/>
      <c r="DZ1837" s="6"/>
      <c r="EA1837" s="5"/>
      <c r="EB1837" s="5"/>
      <c r="EC1837" s="4"/>
      <c r="ED1837" s="6"/>
      <c r="EE1837" s="4"/>
      <c r="EF1837" s="6"/>
      <c r="EG1837" s="5"/>
      <c r="EH1837" s="5"/>
      <c r="EI1837" s="4"/>
      <c r="EJ1837" s="6"/>
      <c r="EK1837" s="4"/>
      <c r="EL1837" s="6"/>
      <c r="EM1837" s="5"/>
      <c r="EN1837" s="5"/>
      <c r="EO1837" s="4"/>
      <c r="EP1837" s="6"/>
      <c r="EQ1837" s="4"/>
      <c r="ER1837" s="6"/>
      <c r="ES1837" s="5"/>
      <c r="ET1837" s="5"/>
      <c r="EU1837" s="4"/>
      <c r="EV1837" s="6"/>
      <c r="EW1837" s="4"/>
      <c r="EX1837" s="6"/>
      <c r="EY1837" s="5"/>
      <c r="EZ1837" s="5"/>
      <c r="FA1837" s="4"/>
      <c r="FB1837" s="6"/>
      <c r="FC1837" s="4"/>
      <c r="FD1837" s="6"/>
      <c r="FE1837" s="5"/>
      <c r="FF1837" s="5"/>
      <c r="FG1837" s="4"/>
      <c r="FH1837" s="6"/>
      <c r="FI1837" s="4"/>
      <c r="FJ1837" s="6"/>
      <c r="FK1837" s="5"/>
      <c r="FL1837" s="5"/>
      <c r="FM1837" s="4"/>
      <c r="FN1837" s="6"/>
      <c r="FO1837" s="4"/>
      <c r="FP1837" s="6"/>
      <c r="FQ1837" s="5"/>
      <c r="FR1837" s="5"/>
      <c r="FS1837" s="4"/>
      <c r="FT1837" s="6"/>
      <c r="FU1837" s="4"/>
      <c r="FV1837" s="6"/>
      <c r="FW1837" s="5"/>
      <c r="FX1837" s="5"/>
      <c r="FY1837" s="4"/>
      <c r="FZ1837" s="6"/>
      <c r="GA1837" s="4"/>
      <c r="GB1837" s="6"/>
      <c r="GC1837" s="5"/>
      <c r="GD1837" s="5"/>
      <c r="GE1837" s="4"/>
      <c r="GF1837" s="6"/>
      <c r="GG1837" s="4"/>
      <c r="GH1837" s="6"/>
      <c r="GI1837" s="5"/>
      <c r="GJ1837" s="5"/>
      <c r="GK1837" s="4"/>
      <c r="GL1837" s="6"/>
      <c r="GM1837" s="4"/>
      <c r="GN1837" s="6"/>
      <c r="GO1837" s="5"/>
      <c r="GP1837" s="5"/>
      <c r="GQ1837" s="4"/>
      <c r="GR1837" s="6"/>
      <c r="GS1837" s="4"/>
      <c r="GT1837" s="6"/>
      <c r="GU1837" s="5"/>
      <c r="GV1837" s="5"/>
      <c r="GW1837" s="4"/>
      <c r="GX1837" s="6"/>
      <c r="GY1837" s="4"/>
      <c r="GZ1837" s="6"/>
      <c r="HA1837" s="5"/>
      <c r="HB1837" s="5"/>
      <c r="HC1837" s="4"/>
      <c r="HD1837" s="6"/>
      <c r="HE1837" s="4"/>
      <c r="HF1837" s="6"/>
      <c r="HG1837" s="5"/>
      <c r="HH1837" s="5"/>
      <c r="HI1837" s="4"/>
      <c r="HJ1837" s="6"/>
      <c r="HK1837" s="4"/>
      <c r="HL1837" s="6"/>
      <c r="HM1837" s="5"/>
      <c r="HN1837" s="5"/>
      <c r="HO1837" s="4"/>
      <c r="HP1837" s="6"/>
      <c r="HQ1837" s="4"/>
      <c r="HR1837" s="6"/>
      <c r="HS1837" s="5"/>
      <c r="HT1837" s="5"/>
      <c r="HU1837" s="4"/>
      <c r="HV1837" s="6"/>
      <c r="HW1837" s="4"/>
      <c r="HX1837" s="6"/>
      <c r="HY1837" s="5"/>
      <c r="HZ1837" s="5"/>
      <c r="IA1837" s="4"/>
      <c r="IB1837" s="6"/>
      <c r="IC1837" s="4"/>
      <c r="ID1837" s="6"/>
      <c r="IE1837" s="5"/>
      <c r="IF1837" s="5"/>
      <c r="IG1837" s="4"/>
      <c r="IH1837" s="6"/>
      <c r="II1837" s="4"/>
      <c r="IJ1837" s="6"/>
      <c r="IK1837" s="5"/>
      <c r="IL1837" s="5"/>
      <c r="IM1837" s="4"/>
      <c r="IN1837" s="6"/>
      <c r="IO1837" s="4"/>
      <c r="IP1837" s="6"/>
      <c r="IQ1837" s="5"/>
      <c r="IR1837" s="5"/>
      <c r="IS1837" s="4"/>
      <c r="IT1837" s="6"/>
      <c r="IU1837" s="4"/>
      <c r="IV1837" s="6"/>
      <c r="IW1837" s="5"/>
      <c r="IX1837" s="5"/>
      <c r="IY1837" s="4"/>
      <c r="IZ1837" s="6"/>
      <c r="JA1837" s="4"/>
      <c r="JB1837" s="6"/>
      <c r="JC1837" s="5"/>
      <c r="JD1837" s="5"/>
      <c r="JE1837" s="4"/>
      <c r="JF1837" s="6"/>
      <c r="JG1837" s="4"/>
      <c r="JH1837" s="6"/>
      <c r="JI1837" s="5"/>
      <c r="JJ1837" s="5"/>
      <c r="JK1837" s="4"/>
      <c r="JL1837" s="6"/>
      <c r="JM1837" s="4"/>
      <c r="JN1837" s="6"/>
      <c r="JO1837" s="5"/>
      <c r="JP1837" s="5"/>
      <c r="JQ1837" s="4"/>
      <c r="JR1837" s="6"/>
      <c r="JS1837" s="4"/>
      <c r="JT1837" s="6"/>
      <c r="JU1837" s="5"/>
      <c r="JV1837" s="5"/>
      <c r="JW1837" s="4"/>
      <c r="JX1837" s="6"/>
      <c r="JY1837" s="4"/>
      <c r="JZ1837" s="6"/>
      <c r="KA1837" s="5"/>
      <c r="KB1837" s="5"/>
      <c r="KC1837" s="4"/>
      <c r="KD1837" s="6"/>
      <c r="KE1837" s="4"/>
      <c r="KF1837" s="6"/>
      <c r="KG1837" s="5"/>
      <c r="KH1837" s="5"/>
      <c r="KI1837" s="4"/>
      <c r="KJ1837" s="6"/>
      <c r="KK1837" s="4"/>
      <c r="KL1837" s="6"/>
      <c r="KM1837" s="5"/>
      <c r="KN1837" s="5"/>
    </row>
    <row r="1838">
      <c r="A1838" s="3" t="s">
        <v>85</v>
      </c>
      <c r="B1838" s="3" t="s">
        <v>1175</v>
      </c>
      <c r="C1838" s="3" t="s">
        <v>87</v>
      </c>
      <c r="D1838" s="3" t="s">
        <v>712</v>
      </c>
      <c r="E1838" s="3" t="s">
        <v>1194</v>
      </c>
      <c r="F1838" s="3" t="s">
        <v>104</v>
      </c>
      <c r="G1838" s="3" t="s">
        <v>104</v>
      </c>
      <c r="H1838" s="3" t="s">
        <v>104</v>
      </c>
      <c r="I1838" s="3" t="s">
        <v>1323</v>
      </c>
      <c r="J1838" s="3" t="s">
        <v>104</v>
      </c>
      <c r="K1838" s="4"/>
      <c r="L1838" s="4">
        <f>=ROUNDDOWN({0},0)</f>
      </c>
      <c r="M1838" s="4"/>
      <c r="N1838" s="5"/>
      <c r="O1838" s="4"/>
      <c r="P1838" s="4">
        <f>=ROUNDDOWN({0},0)</f>
      </c>
      <c r="Q1838" s="4"/>
      <c r="R1838" s="5"/>
      <c r="S1838" s="4"/>
      <c r="T1838" s="6"/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  <c r="AW1838" s="4"/>
      <c r="AX1838" s="6"/>
      <c r="AY1838" s="4"/>
      <c r="AZ1838" s="6"/>
      <c r="BA1838" s="5"/>
      <c r="BB1838" s="5"/>
      <c r="BC1838" s="4"/>
      <c r="BD1838" s="6"/>
      <c r="BE1838" s="4"/>
      <c r="BF1838" s="6"/>
      <c r="BG1838" s="5"/>
      <c r="BH1838" s="5"/>
      <c r="BI1838" s="4"/>
      <c r="BJ1838" s="6"/>
      <c r="BK1838" s="4"/>
      <c r="BL1838" s="6"/>
      <c r="BM1838" s="5"/>
      <c r="BN1838" s="5"/>
      <c r="BO1838" s="4"/>
      <c r="BP1838" s="6"/>
      <c r="BQ1838" s="4"/>
      <c r="BR1838" s="6"/>
      <c r="BS1838" s="5"/>
      <c r="BT1838" s="5"/>
      <c r="BU1838" s="4"/>
      <c r="BV1838" s="6"/>
      <c r="BW1838" s="4"/>
      <c r="BX1838" s="6"/>
      <c r="BY1838" s="5"/>
      <c r="BZ1838" s="5"/>
      <c r="CA1838" s="4"/>
      <c r="CB1838" s="6"/>
      <c r="CC1838" s="4"/>
      <c r="CD1838" s="6"/>
      <c r="CE1838" s="5"/>
      <c r="CF1838" s="5"/>
      <c r="CG1838" s="4"/>
      <c r="CH1838" s="6"/>
      <c r="CI1838" s="4"/>
      <c r="CJ1838" s="6"/>
      <c r="CK1838" s="5"/>
      <c r="CL1838" s="5"/>
      <c r="CM1838" s="4"/>
      <c r="CN1838" s="6"/>
      <c r="CO1838" s="4"/>
      <c r="CP1838" s="6"/>
      <c r="CQ1838" s="5"/>
      <c r="CR1838" s="5"/>
      <c r="CS1838" s="4"/>
      <c r="CT1838" s="6"/>
      <c r="CU1838" s="4"/>
      <c r="CV1838" s="6"/>
      <c r="CW1838" s="5"/>
      <c r="CX1838" s="5"/>
      <c r="CY1838" s="4"/>
      <c r="CZ1838" s="6"/>
      <c r="DA1838" s="4"/>
      <c r="DB1838" s="6"/>
      <c r="DC1838" s="5"/>
      <c r="DD1838" s="5"/>
      <c r="DE1838" s="4"/>
      <c r="DF1838" s="6"/>
      <c r="DG1838" s="4"/>
      <c r="DH1838" s="6"/>
      <c r="DI1838" s="5"/>
      <c r="DJ1838" s="5"/>
      <c r="DK1838" s="4"/>
      <c r="DL1838" s="6"/>
      <c r="DM1838" s="4"/>
      <c r="DN1838" s="6"/>
      <c r="DO1838" s="5"/>
      <c r="DP1838" s="5"/>
      <c r="DQ1838" s="4"/>
      <c r="DR1838" s="6"/>
      <c r="DS1838" s="4"/>
      <c r="DT1838" s="6"/>
      <c r="DU1838" s="5"/>
      <c r="DV1838" s="5"/>
      <c r="DW1838" s="4"/>
      <c r="DX1838" s="6"/>
      <c r="DY1838" s="4"/>
      <c r="DZ1838" s="6"/>
      <c r="EA1838" s="5"/>
      <c r="EB1838" s="5"/>
      <c r="EC1838" s="4"/>
      <c r="ED1838" s="6"/>
      <c r="EE1838" s="4"/>
      <c r="EF1838" s="6"/>
      <c r="EG1838" s="5"/>
      <c r="EH1838" s="5"/>
      <c r="EI1838" s="4"/>
      <c r="EJ1838" s="6"/>
      <c r="EK1838" s="4"/>
      <c r="EL1838" s="6"/>
      <c r="EM1838" s="5"/>
      <c r="EN1838" s="5"/>
      <c r="EO1838" s="4"/>
      <c r="EP1838" s="6"/>
      <c r="EQ1838" s="4"/>
      <c r="ER1838" s="6"/>
      <c r="ES1838" s="5"/>
      <c r="ET1838" s="5"/>
      <c r="EU1838" s="4"/>
      <c r="EV1838" s="6"/>
      <c r="EW1838" s="4"/>
      <c r="EX1838" s="6"/>
      <c r="EY1838" s="5"/>
      <c r="EZ1838" s="5"/>
      <c r="FA1838" s="4"/>
      <c r="FB1838" s="6"/>
      <c r="FC1838" s="4"/>
      <c r="FD1838" s="6"/>
      <c r="FE1838" s="5"/>
      <c r="FF1838" s="5"/>
      <c r="FG1838" s="4"/>
      <c r="FH1838" s="6"/>
      <c r="FI1838" s="4"/>
      <c r="FJ1838" s="6"/>
      <c r="FK1838" s="5"/>
      <c r="FL1838" s="5"/>
      <c r="FM1838" s="4"/>
      <c r="FN1838" s="6"/>
      <c r="FO1838" s="4"/>
      <c r="FP1838" s="6"/>
      <c r="FQ1838" s="5"/>
      <c r="FR1838" s="5"/>
      <c r="FS1838" s="4"/>
      <c r="FT1838" s="6"/>
      <c r="FU1838" s="4"/>
      <c r="FV1838" s="6"/>
      <c r="FW1838" s="5"/>
      <c r="FX1838" s="5"/>
      <c r="FY1838" s="4"/>
      <c r="FZ1838" s="6"/>
      <c r="GA1838" s="4"/>
      <c r="GB1838" s="6"/>
      <c r="GC1838" s="5"/>
      <c r="GD1838" s="5"/>
      <c r="GE1838" s="4"/>
      <c r="GF1838" s="6"/>
      <c r="GG1838" s="4"/>
      <c r="GH1838" s="6"/>
      <c r="GI1838" s="5"/>
      <c r="GJ1838" s="5"/>
      <c r="GK1838" s="4"/>
      <c r="GL1838" s="6"/>
      <c r="GM1838" s="4"/>
      <c r="GN1838" s="6"/>
      <c r="GO1838" s="5"/>
      <c r="GP1838" s="5"/>
      <c r="GQ1838" s="4"/>
      <c r="GR1838" s="6"/>
      <c r="GS1838" s="4"/>
      <c r="GT1838" s="6"/>
      <c r="GU1838" s="5"/>
      <c r="GV1838" s="5"/>
      <c r="GW1838" s="4"/>
      <c r="GX1838" s="6"/>
      <c r="GY1838" s="4"/>
      <c r="GZ1838" s="6"/>
      <c r="HA1838" s="5"/>
      <c r="HB1838" s="5"/>
      <c r="HC1838" s="4"/>
      <c r="HD1838" s="6"/>
      <c r="HE1838" s="4"/>
      <c r="HF1838" s="6"/>
      <c r="HG1838" s="5"/>
      <c r="HH1838" s="5"/>
      <c r="HI1838" s="4"/>
      <c r="HJ1838" s="6"/>
      <c r="HK1838" s="4"/>
      <c r="HL1838" s="6"/>
      <c r="HM1838" s="5"/>
      <c r="HN1838" s="5"/>
      <c r="HO1838" s="4"/>
      <c r="HP1838" s="6"/>
      <c r="HQ1838" s="4"/>
      <c r="HR1838" s="6"/>
      <c r="HS1838" s="5"/>
      <c r="HT1838" s="5"/>
      <c r="HU1838" s="4"/>
      <c r="HV1838" s="6"/>
      <c r="HW1838" s="4"/>
      <c r="HX1838" s="6"/>
      <c r="HY1838" s="5"/>
      <c r="HZ1838" s="5"/>
      <c r="IA1838" s="4"/>
      <c r="IB1838" s="6"/>
      <c r="IC1838" s="4"/>
      <c r="ID1838" s="6"/>
      <c r="IE1838" s="5"/>
      <c r="IF1838" s="5"/>
      <c r="IG1838" s="4"/>
      <c r="IH1838" s="6"/>
      <c r="II1838" s="4"/>
      <c r="IJ1838" s="6"/>
      <c r="IK1838" s="5"/>
      <c r="IL1838" s="5"/>
      <c r="IM1838" s="4"/>
      <c r="IN1838" s="6"/>
      <c r="IO1838" s="4"/>
      <c r="IP1838" s="6"/>
      <c r="IQ1838" s="5"/>
      <c r="IR1838" s="5"/>
      <c r="IS1838" s="4"/>
      <c r="IT1838" s="6"/>
      <c r="IU1838" s="4"/>
      <c r="IV1838" s="6"/>
      <c r="IW1838" s="5"/>
      <c r="IX1838" s="5"/>
      <c r="IY1838" s="4"/>
      <c r="IZ1838" s="6"/>
      <c r="JA1838" s="4"/>
      <c r="JB1838" s="6"/>
      <c r="JC1838" s="5"/>
      <c r="JD1838" s="5"/>
      <c r="JE1838" s="4"/>
      <c r="JF1838" s="6"/>
      <c r="JG1838" s="4"/>
      <c r="JH1838" s="6"/>
      <c r="JI1838" s="5"/>
      <c r="JJ1838" s="5"/>
      <c r="JK1838" s="4"/>
      <c r="JL1838" s="6"/>
      <c r="JM1838" s="4"/>
      <c r="JN1838" s="6"/>
      <c r="JO1838" s="5"/>
      <c r="JP1838" s="5"/>
      <c r="JQ1838" s="4"/>
      <c r="JR1838" s="6"/>
      <c r="JS1838" s="4"/>
      <c r="JT1838" s="6"/>
      <c r="JU1838" s="5"/>
      <c r="JV1838" s="5"/>
      <c r="JW1838" s="4"/>
      <c r="JX1838" s="6"/>
      <c r="JY1838" s="4"/>
      <c r="JZ1838" s="6"/>
      <c r="KA1838" s="5"/>
      <c r="KB1838" s="5"/>
      <c r="KC1838" s="4"/>
      <c r="KD1838" s="6"/>
      <c r="KE1838" s="4"/>
      <c r="KF1838" s="6"/>
      <c r="KG1838" s="5"/>
      <c r="KH1838" s="5"/>
      <c r="KI1838" s="4"/>
      <c r="KJ1838" s="6"/>
      <c r="KK1838" s="4"/>
      <c r="KL1838" s="6"/>
      <c r="KM1838" s="5"/>
      <c r="KN1838" s="5"/>
    </row>
    <row r="1839">
      <c r="A1839" s="3" t="s">
        <v>85</v>
      </c>
      <c r="B1839" s="3" t="s">
        <v>1175</v>
      </c>
      <c r="C1839" s="3" t="s">
        <v>87</v>
      </c>
      <c r="D1839" s="3" t="s">
        <v>712</v>
      </c>
      <c r="E1839" s="3" t="s">
        <v>1064</v>
      </c>
      <c r="F1839" s="3" t="s">
        <v>104</v>
      </c>
      <c r="G1839" s="3" t="s">
        <v>104</v>
      </c>
      <c r="H1839" s="3" t="s">
        <v>104</v>
      </c>
      <c r="I1839" s="3" t="s">
        <v>1323</v>
      </c>
      <c r="J1839" s="3" t="s">
        <v>104</v>
      </c>
      <c r="K1839" s="4"/>
      <c r="L1839" s="4">
        <f>=ROUNDDOWN({0},0)</f>
      </c>
      <c r="M1839" s="4"/>
      <c r="N1839" s="5"/>
      <c r="O1839" s="4"/>
      <c r="P1839" s="4">
        <f>=ROUNDDOWN({0},0)</f>
      </c>
      <c r="Q1839" s="4"/>
      <c r="R1839" s="5"/>
      <c r="S1839" s="4"/>
      <c r="T1839" s="6"/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  <c r="AW1839" s="4"/>
      <c r="AX1839" s="6"/>
      <c r="AY1839" s="4"/>
      <c r="AZ1839" s="6"/>
      <c r="BA1839" s="5"/>
      <c r="BB1839" s="5"/>
      <c r="BC1839" s="4"/>
      <c r="BD1839" s="6"/>
      <c r="BE1839" s="4"/>
      <c r="BF1839" s="6"/>
      <c r="BG1839" s="5"/>
      <c r="BH1839" s="5"/>
      <c r="BI1839" s="4"/>
      <c r="BJ1839" s="6"/>
      <c r="BK1839" s="4"/>
      <c r="BL1839" s="6"/>
      <c r="BM1839" s="5"/>
      <c r="BN1839" s="5"/>
      <c r="BO1839" s="4"/>
      <c r="BP1839" s="6"/>
      <c r="BQ1839" s="4"/>
      <c r="BR1839" s="6"/>
      <c r="BS1839" s="5"/>
      <c r="BT1839" s="5"/>
      <c r="BU1839" s="4"/>
      <c r="BV1839" s="6"/>
      <c r="BW1839" s="4"/>
      <c r="BX1839" s="6"/>
      <c r="BY1839" s="5"/>
      <c r="BZ1839" s="5"/>
      <c r="CA1839" s="4"/>
      <c r="CB1839" s="6"/>
      <c r="CC1839" s="4"/>
      <c r="CD1839" s="6"/>
      <c r="CE1839" s="5"/>
      <c r="CF1839" s="5"/>
      <c r="CG1839" s="4"/>
      <c r="CH1839" s="6"/>
      <c r="CI1839" s="4"/>
      <c r="CJ1839" s="6"/>
      <c r="CK1839" s="5"/>
      <c r="CL1839" s="5"/>
      <c r="CM1839" s="4"/>
      <c r="CN1839" s="6"/>
      <c r="CO1839" s="4"/>
      <c r="CP1839" s="6"/>
      <c r="CQ1839" s="5"/>
      <c r="CR1839" s="5"/>
      <c r="CS1839" s="4"/>
      <c r="CT1839" s="6"/>
      <c r="CU1839" s="4"/>
      <c r="CV1839" s="6"/>
      <c r="CW1839" s="5"/>
      <c r="CX1839" s="5"/>
      <c r="CY1839" s="4"/>
      <c r="CZ1839" s="6"/>
      <c r="DA1839" s="4"/>
      <c r="DB1839" s="6"/>
      <c r="DC1839" s="5"/>
      <c r="DD1839" s="5"/>
      <c r="DE1839" s="4"/>
      <c r="DF1839" s="6"/>
      <c r="DG1839" s="4"/>
      <c r="DH1839" s="6"/>
      <c r="DI1839" s="5"/>
      <c r="DJ1839" s="5"/>
      <c r="DK1839" s="4"/>
      <c r="DL1839" s="6"/>
      <c r="DM1839" s="4"/>
      <c r="DN1839" s="6"/>
      <c r="DO1839" s="5"/>
      <c r="DP1839" s="5"/>
      <c r="DQ1839" s="4"/>
      <c r="DR1839" s="6"/>
      <c r="DS1839" s="4"/>
      <c r="DT1839" s="6"/>
      <c r="DU1839" s="5"/>
      <c r="DV1839" s="5"/>
      <c r="DW1839" s="4"/>
      <c r="DX1839" s="6"/>
      <c r="DY1839" s="4"/>
      <c r="DZ1839" s="6"/>
      <c r="EA1839" s="5"/>
      <c r="EB1839" s="5"/>
      <c r="EC1839" s="4"/>
      <c r="ED1839" s="6"/>
      <c r="EE1839" s="4"/>
      <c r="EF1839" s="6"/>
      <c r="EG1839" s="5"/>
      <c r="EH1839" s="5"/>
      <c r="EI1839" s="4"/>
      <c r="EJ1839" s="6"/>
      <c r="EK1839" s="4"/>
      <c r="EL1839" s="6"/>
      <c r="EM1839" s="5"/>
      <c r="EN1839" s="5"/>
      <c r="EO1839" s="4"/>
      <c r="EP1839" s="6"/>
      <c r="EQ1839" s="4"/>
      <c r="ER1839" s="6"/>
      <c r="ES1839" s="5"/>
      <c r="ET1839" s="5"/>
      <c r="EU1839" s="4"/>
      <c r="EV1839" s="6"/>
      <c r="EW1839" s="4"/>
      <c r="EX1839" s="6"/>
      <c r="EY1839" s="5"/>
      <c r="EZ1839" s="5"/>
      <c r="FA1839" s="4"/>
      <c r="FB1839" s="6"/>
      <c r="FC1839" s="4"/>
      <c r="FD1839" s="6"/>
      <c r="FE1839" s="5"/>
      <c r="FF1839" s="5"/>
      <c r="FG1839" s="4"/>
      <c r="FH1839" s="6"/>
      <c r="FI1839" s="4"/>
      <c r="FJ1839" s="6"/>
      <c r="FK1839" s="5"/>
      <c r="FL1839" s="5"/>
      <c r="FM1839" s="4"/>
      <c r="FN1839" s="6"/>
      <c r="FO1839" s="4"/>
      <c r="FP1839" s="6"/>
      <c r="FQ1839" s="5"/>
      <c r="FR1839" s="5"/>
      <c r="FS1839" s="4"/>
      <c r="FT1839" s="6"/>
      <c r="FU1839" s="4"/>
      <c r="FV1839" s="6"/>
      <c r="FW1839" s="5"/>
      <c r="FX1839" s="5"/>
      <c r="FY1839" s="4"/>
      <c r="FZ1839" s="6"/>
      <c r="GA1839" s="4"/>
      <c r="GB1839" s="6"/>
      <c r="GC1839" s="5"/>
      <c r="GD1839" s="5"/>
      <c r="GE1839" s="4"/>
      <c r="GF1839" s="6"/>
      <c r="GG1839" s="4"/>
      <c r="GH1839" s="6"/>
      <c r="GI1839" s="5"/>
      <c r="GJ1839" s="5"/>
      <c r="GK1839" s="4"/>
      <c r="GL1839" s="6"/>
      <c r="GM1839" s="4"/>
      <c r="GN1839" s="6"/>
      <c r="GO1839" s="5"/>
      <c r="GP1839" s="5"/>
      <c r="GQ1839" s="4"/>
      <c r="GR1839" s="6"/>
      <c r="GS1839" s="4"/>
      <c r="GT1839" s="6"/>
      <c r="GU1839" s="5"/>
      <c r="GV1839" s="5"/>
      <c r="GW1839" s="4"/>
      <c r="GX1839" s="6"/>
      <c r="GY1839" s="4"/>
      <c r="GZ1839" s="6"/>
      <c r="HA1839" s="5"/>
      <c r="HB1839" s="5"/>
      <c r="HC1839" s="4"/>
      <c r="HD1839" s="6"/>
      <c r="HE1839" s="4"/>
      <c r="HF1839" s="6"/>
      <c r="HG1839" s="5"/>
      <c r="HH1839" s="5"/>
      <c r="HI1839" s="4"/>
      <c r="HJ1839" s="6"/>
      <c r="HK1839" s="4"/>
      <c r="HL1839" s="6"/>
      <c r="HM1839" s="5"/>
      <c r="HN1839" s="5"/>
      <c r="HO1839" s="4"/>
      <c r="HP1839" s="6"/>
      <c r="HQ1839" s="4"/>
      <c r="HR1839" s="6"/>
      <c r="HS1839" s="5"/>
      <c r="HT1839" s="5"/>
      <c r="HU1839" s="4"/>
      <c r="HV1839" s="6"/>
      <c r="HW1839" s="4"/>
      <c r="HX1839" s="6"/>
      <c r="HY1839" s="5"/>
      <c r="HZ1839" s="5"/>
      <c r="IA1839" s="4"/>
      <c r="IB1839" s="6"/>
      <c r="IC1839" s="4"/>
      <c r="ID1839" s="6"/>
      <c r="IE1839" s="5"/>
      <c r="IF1839" s="5"/>
      <c r="IG1839" s="4"/>
      <c r="IH1839" s="6"/>
      <c r="II1839" s="4"/>
      <c r="IJ1839" s="6"/>
      <c r="IK1839" s="5"/>
      <c r="IL1839" s="5"/>
      <c r="IM1839" s="4"/>
      <c r="IN1839" s="6"/>
      <c r="IO1839" s="4"/>
      <c r="IP1839" s="6"/>
      <c r="IQ1839" s="5"/>
      <c r="IR1839" s="5"/>
      <c r="IS1839" s="4"/>
      <c r="IT1839" s="6"/>
      <c r="IU1839" s="4"/>
      <c r="IV1839" s="6"/>
      <c r="IW1839" s="5"/>
      <c r="IX1839" s="5"/>
      <c r="IY1839" s="4"/>
      <c r="IZ1839" s="6"/>
      <c r="JA1839" s="4"/>
      <c r="JB1839" s="6"/>
      <c r="JC1839" s="5"/>
      <c r="JD1839" s="5"/>
      <c r="JE1839" s="4"/>
      <c r="JF1839" s="6"/>
      <c r="JG1839" s="4"/>
      <c r="JH1839" s="6"/>
      <c r="JI1839" s="5"/>
      <c r="JJ1839" s="5"/>
      <c r="JK1839" s="4"/>
      <c r="JL1839" s="6"/>
      <c r="JM1839" s="4"/>
      <c r="JN1839" s="6"/>
      <c r="JO1839" s="5"/>
      <c r="JP1839" s="5"/>
      <c r="JQ1839" s="4"/>
      <c r="JR1839" s="6"/>
      <c r="JS1839" s="4"/>
      <c r="JT1839" s="6"/>
      <c r="JU1839" s="5"/>
      <c r="JV1839" s="5"/>
      <c r="JW1839" s="4"/>
      <c r="JX1839" s="6"/>
      <c r="JY1839" s="4"/>
      <c r="JZ1839" s="6"/>
      <c r="KA1839" s="5"/>
      <c r="KB1839" s="5"/>
      <c r="KC1839" s="4"/>
      <c r="KD1839" s="6"/>
      <c r="KE1839" s="4"/>
      <c r="KF1839" s="6"/>
      <c r="KG1839" s="5"/>
      <c r="KH1839" s="5"/>
      <c r="KI1839" s="4"/>
      <c r="KJ1839" s="6"/>
      <c r="KK1839" s="4"/>
      <c r="KL1839" s="6"/>
      <c r="KM1839" s="5"/>
      <c r="KN1839" s="5"/>
    </row>
    <row r="1840">
      <c r="A1840" s="3" t="s">
        <v>85</v>
      </c>
      <c r="B1840" s="3" t="s">
        <v>1175</v>
      </c>
      <c r="C1840" s="3" t="s">
        <v>87</v>
      </c>
      <c r="D1840" s="3" t="s">
        <v>712</v>
      </c>
      <c r="E1840" s="3" t="s">
        <v>1209</v>
      </c>
      <c r="F1840" s="3" t="s">
        <v>104</v>
      </c>
      <c r="G1840" s="3" t="s">
        <v>104</v>
      </c>
      <c r="H1840" s="3" t="s">
        <v>104</v>
      </c>
      <c r="I1840" s="3" t="s">
        <v>1655</v>
      </c>
      <c r="J1840" s="3" t="s">
        <v>104</v>
      </c>
      <c r="K1840" s="4"/>
      <c r="L1840" s="4">
        <f>=ROUNDDOWN({0},0)</f>
      </c>
      <c r="M1840" s="4"/>
      <c r="N1840" s="5"/>
      <c r="O1840" s="4"/>
      <c r="P1840" s="4">
        <f>=ROUNDDOWN({0},0)</f>
      </c>
      <c r="Q1840" s="4"/>
      <c r="R1840" s="5"/>
      <c r="S1840" s="4"/>
      <c r="T1840" s="6"/>
      <c r="U1840" s="4"/>
      <c r="V1840" s="6"/>
      <c r="W1840" s="5"/>
      <c r="X1840" s="5"/>
      <c r="Y1840" s="4"/>
      <c r="Z1840" s="6"/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  <c r="AK1840" s="4"/>
      <c r="AL1840" s="6"/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  <c r="AW1840" s="4"/>
      <c r="AX1840" s="6"/>
      <c r="AY1840" s="4"/>
      <c r="AZ1840" s="6"/>
      <c r="BA1840" s="5"/>
      <c r="BB1840" s="5"/>
      <c r="BC1840" s="4"/>
      <c r="BD1840" s="6"/>
      <c r="BE1840" s="4"/>
      <c r="BF1840" s="6"/>
      <c r="BG1840" s="5"/>
      <c r="BH1840" s="5"/>
      <c r="BI1840" s="4"/>
      <c r="BJ1840" s="6"/>
      <c r="BK1840" s="4"/>
      <c r="BL1840" s="6"/>
      <c r="BM1840" s="5"/>
      <c r="BN1840" s="5"/>
      <c r="BO1840" s="4"/>
      <c r="BP1840" s="6"/>
      <c r="BQ1840" s="4"/>
      <c r="BR1840" s="6"/>
      <c r="BS1840" s="5"/>
      <c r="BT1840" s="5"/>
      <c r="BU1840" s="4"/>
      <c r="BV1840" s="6"/>
      <c r="BW1840" s="4"/>
      <c r="BX1840" s="6"/>
      <c r="BY1840" s="5"/>
      <c r="BZ1840" s="5"/>
      <c r="CA1840" s="4"/>
      <c r="CB1840" s="6"/>
      <c r="CC1840" s="4"/>
      <c r="CD1840" s="6"/>
      <c r="CE1840" s="5"/>
      <c r="CF1840" s="5"/>
      <c r="CG1840" s="4"/>
      <c r="CH1840" s="6"/>
      <c r="CI1840" s="4"/>
      <c r="CJ1840" s="6"/>
      <c r="CK1840" s="5"/>
      <c r="CL1840" s="5"/>
      <c r="CM1840" s="4"/>
      <c r="CN1840" s="6"/>
      <c r="CO1840" s="4"/>
      <c r="CP1840" s="6"/>
      <c r="CQ1840" s="5"/>
      <c r="CR1840" s="5"/>
      <c r="CS1840" s="4"/>
      <c r="CT1840" s="6"/>
      <c r="CU1840" s="4"/>
      <c r="CV1840" s="6"/>
      <c r="CW1840" s="5"/>
      <c r="CX1840" s="5"/>
      <c r="CY1840" s="4"/>
      <c r="CZ1840" s="6"/>
      <c r="DA1840" s="4"/>
      <c r="DB1840" s="6"/>
      <c r="DC1840" s="5"/>
      <c r="DD1840" s="5"/>
      <c r="DE1840" s="4"/>
      <c r="DF1840" s="6"/>
      <c r="DG1840" s="4"/>
      <c r="DH1840" s="6"/>
      <c r="DI1840" s="5"/>
      <c r="DJ1840" s="5"/>
      <c r="DK1840" s="4"/>
      <c r="DL1840" s="6"/>
      <c r="DM1840" s="4"/>
      <c r="DN1840" s="6"/>
      <c r="DO1840" s="5"/>
      <c r="DP1840" s="5"/>
      <c r="DQ1840" s="4"/>
      <c r="DR1840" s="6"/>
      <c r="DS1840" s="4"/>
      <c r="DT1840" s="6"/>
      <c r="DU1840" s="5"/>
      <c r="DV1840" s="5"/>
      <c r="DW1840" s="4"/>
      <c r="DX1840" s="6"/>
      <c r="DY1840" s="4"/>
      <c r="DZ1840" s="6"/>
      <c r="EA1840" s="5"/>
      <c r="EB1840" s="5"/>
      <c r="EC1840" s="4"/>
      <c r="ED1840" s="6"/>
      <c r="EE1840" s="4"/>
      <c r="EF1840" s="6"/>
      <c r="EG1840" s="5"/>
      <c r="EH1840" s="5"/>
      <c r="EI1840" s="4"/>
      <c r="EJ1840" s="6"/>
      <c r="EK1840" s="4"/>
      <c r="EL1840" s="6"/>
      <c r="EM1840" s="5"/>
      <c r="EN1840" s="5"/>
      <c r="EO1840" s="4"/>
      <c r="EP1840" s="6"/>
      <c r="EQ1840" s="4"/>
      <c r="ER1840" s="6"/>
      <c r="ES1840" s="5"/>
      <c r="ET1840" s="5"/>
      <c r="EU1840" s="4"/>
      <c r="EV1840" s="6"/>
      <c r="EW1840" s="4"/>
      <c r="EX1840" s="6"/>
      <c r="EY1840" s="5"/>
      <c r="EZ1840" s="5"/>
      <c r="FA1840" s="4"/>
      <c r="FB1840" s="6"/>
      <c r="FC1840" s="4"/>
      <c r="FD1840" s="6"/>
      <c r="FE1840" s="5"/>
      <c r="FF1840" s="5"/>
      <c r="FG1840" s="4"/>
      <c r="FH1840" s="6"/>
      <c r="FI1840" s="4"/>
      <c r="FJ1840" s="6"/>
      <c r="FK1840" s="5"/>
      <c r="FL1840" s="5"/>
      <c r="FM1840" s="4"/>
      <c r="FN1840" s="6"/>
      <c r="FO1840" s="4"/>
      <c r="FP1840" s="6"/>
      <c r="FQ1840" s="5"/>
      <c r="FR1840" s="5"/>
      <c r="FS1840" s="4"/>
      <c r="FT1840" s="6"/>
      <c r="FU1840" s="4"/>
      <c r="FV1840" s="6"/>
      <c r="FW1840" s="5"/>
      <c r="FX1840" s="5"/>
      <c r="FY1840" s="4"/>
      <c r="FZ1840" s="6"/>
      <c r="GA1840" s="4"/>
      <c r="GB1840" s="6"/>
      <c r="GC1840" s="5"/>
      <c r="GD1840" s="5"/>
      <c r="GE1840" s="4"/>
      <c r="GF1840" s="6"/>
      <c r="GG1840" s="4"/>
      <c r="GH1840" s="6"/>
      <c r="GI1840" s="5"/>
      <c r="GJ1840" s="5"/>
      <c r="GK1840" s="4"/>
      <c r="GL1840" s="6"/>
      <c r="GM1840" s="4"/>
      <c r="GN1840" s="6"/>
      <c r="GO1840" s="5"/>
      <c r="GP1840" s="5"/>
      <c r="GQ1840" s="4"/>
      <c r="GR1840" s="6"/>
      <c r="GS1840" s="4"/>
      <c r="GT1840" s="6"/>
      <c r="GU1840" s="5"/>
      <c r="GV1840" s="5"/>
      <c r="GW1840" s="4"/>
      <c r="GX1840" s="6"/>
      <c r="GY1840" s="4"/>
      <c r="GZ1840" s="6"/>
      <c r="HA1840" s="5"/>
      <c r="HB1840" s="5"/>
      <c r="HC1840" s="4"/>
      <c r="HD1840" s="6"/>
      <c r="HE1840" s="4"/>
      <c r="HF1840" s="6"/>
      <c r="HG1840" s="5"/>
      <c r="HH1840" s="5"/>
      <c r="HI1840" s="4"/>
      <c r="HJ1840" s="6"/>
      <c r="HK1840" s="4"/>
      <c r="HL1840" s="6"/>
      <c r="HM1840" s="5"/>
      <c r="HN1840" s="5"/>
      <c r="HO1840" s="4"/>
      <c r="HP1840" s="6"/>
      <c r="HQ1840" s="4"/>
      <c r="HR1840" s="6"/>
      <c r="HS1840" s="5"/>
      <c r="HT1840" s="5"/>
      <c r="HU1840" s="4"/>
      <c r="HV1840" s="6"/>
      <c r="HW1840" s="4"/>
      <c r="HX1840" s="6"/>
      <c r="HY1840" s="5"/>
      <c r="HZ1840" s="5"/>
      <c r="IA1840" s="4"/>
      <c r="IB1840" s="6"/>
      <c r="IC1840" s="4"/>
      <c r="ID1840" s="6"/>
      <c r="IE1840" s="5"/>
      <c r="IF1840" s="5"/>
      <c r="IG1840" s="4"/>
      <c r="IH1840" s="6"/>
      <c r="II1840" s="4"/>
      <c r="IJ1840" s="6"/>
      <c r="IK1840" s="5"/>
      <c r="IL1840" s="5"/>
      <c r="IM1840" s="4"/>
      <c r="IN1840" s="6"/>
      <c r="IO1840" s="4"/>
      <c r="IP1840" s="6"/>
      <c r="IQ1840" s="5"/>
      <c r="IR1840" s="5"/>
      <c r="IS1840" s="4"/>
      <c r="IT1840" s="6"/>
      <c r="IU1840" s="4"/>
      <c r="IV1840" s="6"/>
      <c r="IW1840" s="5"/>
      <c r="IX1840" s="5"/>
      <c r="IY1840" s="4"/>
      <c r="IZ1840" s="6"/>
      <c r="JA1840" s="4"/>
      <c r="JB1840" s="6"/>
      <c r="JC1840" s="5"/>
      <c r="JD1840" s="5"/>
      <c r="JE1840" s="4"/>
      <c r="JF1840" s="6"/>
      <c r="JG1840" s="4"/>
      <c r="JH1840" s="6"/>
      <c r="JI1840" s="5"/>
      <c r="JJ1840" s="5"/>
      <c r="JK1840" s="4"/>
      <c r="JL1840" s="6"/>
      <c r="JM1840" s="4"/>
      <c r="JN1840" s="6"/>
      <c r="JO1840" s="5"/>
      <c r="JP1840" s="5"/>
      <c r="JQ1840" s="4"/>
      <c r="JR1840" s="6"/>
      <c r="JS1840" s="4"/>
      <c r="JT1840" s="6"/>
      <c r="JU1840" s="5"/>
      <c r="JV1840" s="5"/>
      <c r="JW1840" s="4"/>
      <c r="JX1840" s="6"/>
      <c r="JY1840" s="4"/>
      <c r="JZ1840" s="6"/>
      <c r="KA1840" s="5"/>
      <c r="KB1840" s="5"/>
      <c r="KC1840" s="4"/>
      <c r="KD1840" s="6"/>
      <c r="KE1840" s="4"/>
      <c r="KF1840" s="6"/>
      <c r="KG1840" s="5"/>
      <c r="KH1840" s="5"/>
      <c r="KI1840" s="4"/>
      <c r="KJ1840" s="6"/>
      <c r="KK1840" s="4"/>
      <c r="KL1840" s="6"/>
      <c r="KM1840" s="5"/>
      <c r="KN1840" s="5"/>
    </row>
    <row r="1841">
      <c r="A1841" s="3" t="s">
        <v>85</v>
      </c>
      <c r="B1841" s="3" t="s">
        <v>1175</v>
      </c>
      <c r="C1841" s="3" t="s">
        <v>449</v>
      </c>
      <c r="D1841" s="3" t="s">
        <v>712</v>
      </c>
      <c r="E1841" s="3" t="s">
        <v>1178</v>
      </c>
      <c r="F1841" s="3" t="s">
        <v>104</v>
      </c>
      <c r="G1841" s="3" t="s">
        <v>104</v>
      </c>
      <c r="H1841" s="3" t="s">
        <v>104</v>
      </c>
      <c r="I1841" s="3" t="s">
        <v>1487</v>
      </c>
      <c r="J1841" s="3" t="s">
        <v>104</v>
      </c>
      <c r="K1841" s="4"/>
      <c r="L1841" s="4">
        <f>=ROUNDDOWN({0},0)</f>
      </c>
      <c r="M1841" s="4"/>
      <c r="N1841" s="5"/>
      <c r="O1841" s="4"/>
      <c r="P1841" s="4">
        <f>=ROUNDDOWN({0},0)</f>
      </c>
      <c r="Q1841" s="4"/>
      <c r="R1841" s="5"/>
      <c r="S1841" s="4"/>
      <c r="T1841" s="6"/>
      <c r="U1841" s="4"/>
      <c r="V1841" s="6"/>
      <c r="W1841" s="5"/>
      <c r="X1841" s="5"/>
      <c r="Y1841" s="4"/>
      <c r="Z1841" s="6"/>
      <c r="AA1841" s="4"/>
      <c r="AB1841" s="6"/>
      <c r="AC1841" s="5"/>
      <c r="AD1841" s="5"/>
      <c r="AE1841" s="4"/>
      <c r="AF1841" s="6"/>
      <c r="AG1841" s="4"/>
      <c r="AH1841" s="6"/>
      <c r="AI1841" s="5"/>
      <c r="AJ1841" s="5"/>
      <c r="AK1841" s="4"/>
      <c r="AL1841" s="6"/>
      <c r="AM1841" s="4"/>
      <c r="AN1841" s="6"/>
      <c r="AO1841" s="5"/>
      <c r="AP1841" s="5"/>
      <c r="AQ1841" s="4"/>
      <c r="AR1841" s="6"/>
      <c r="AS1841" s="4"/>
      <c r="AT1841" s="6"/>
      <c r="AU1841" s="5"/>
      <c r="AV1841" s="5"/>
      <c r="AW1841" s="4"/>
      <c r="AX1841" s="6"/>
      <c r="AY1841" s="4"/>
      <c r="AZ1841" s="6"/>
      <c r="BA1841" s="5"/>
      <c r="BB1841" s="5"/>
      <c r="BC1841" s="4"/>
      <c r="BD1841" s="6"/>
      <c r="BE1841" s="4"/>
      <c r="BF1841" s="6"/>
      <c r="BG1841" s="5"/>
      <c r="BH1841" s="5"/>
      <c r="BI1841" s="4"/>
      <c r="BJ1841" s="6"/>
      <c r="BK1841" s="4"/>
      <c r="BL1841" s="6"/>
      <c r="BM1841" s="5"/>
      <c r="BN1841" s="5"/>
      <c r="BO1841" s="4"/>
      <c r="BP1841" s="6"/>
      <c r="BQ1841" s="4"/>
      <c r="BR1841" s="6"/>
      <c r="BS1841" s="5"/>
      <c r="BT1841" s="5"/>
      <c r="BU1841" s="4"/>
      <c r="BV1841" s="6"/>
      <c r="BW1841" s="4"/>
      <c r="BX1841" s="6"/>
      <c r="BY1841" s="5"/>
      <c r="BZ1841" s="5"/>
      <c r="CA1841" s="4"/>
      <c r="CB1841" s="6"/>
      <c r="CC1841" s="4"/>
      <c r="CD1841" s="6"/>
      <c r="CE1841" s="5"/>
      <c r="CF1841" s="5"/>
      <c r="CG1841" s="4"/>
      <c r="CH1841" s="6"/>
      <c r="CI1841" s="4"/>
      <c r="CJ1841" s="6"/>
      <c r="CK1841" s="5"/>
      <c r="CL1841" s="5"/>
      <c r="CM1841" s="4"/>
      <c r="CN1841" s="6"/>
      <c r="CO1841" s="4"/>
      <c r="CP1841" s="6"/>
      <c r="CQ1841" s="5"/>
      <c r="CR1841" s="5"/>
      <c r="CS1841" s="4"/>
      <c r="CT1841" s="6"/>
      <c r="CU1841" s="4"/>
      <c r="CV1841" s="6"/>
      <c r="CW1841" s="5"/>
      <c r="CX1841" s="5"/>
      <c r="CY1841" s="4"/>
      <c r="CZ1841" s="6"/>
      <c r="DA1841" s="4"/>
      <c r="DB1841" s="6"/>
      <c r="DC1841" s="5"/>
      <c r="DD1841" s="5"/>
      <c r="DE1841" s="4"/>
      <c r="DF1841" s="6"/>
      <c r="DG1841" s="4"/>
      <c r="DH1841" s="6"/>
      <c r="DI1841" s="5"/>
      <c r="DJ1841" s="5"/>
      <c r="DK1841" s="4"/>
      <c r="DL1841" s="6"/>
      <c r="DM1841" s="4"/>
      <c r="DN1841" s="6"/>
      <c r="DO1841" s="5"/>
      <c r="DP1841" s="5"/>
      <c r="DQ1841" s="4"/>
      <c r="DR1841" s="6"/>
      <c r="DS1841" s="4"/>
      <c r="DT1841" s="6"/>
      <c r="DU1841" s="5"/>
      <c r="DV1841" s="5"/>
      <c r="DW1841" s="4"/>
      <c r="DX1841" s="6"/>
      <c r="DY1841" s="4"/>
      <c r="DZ1841" s="6"/>
      <c r="EA1841" s="5"/>
      <c r="EB1841" s="5"/>
      <c r="EC1841" s="4"/>
      <c r="ED1841" s="6"/>
      <c r="EE1841" s="4"/>
      <c r="EF1841" s="6"/>
      <c r="EG1841" s="5"/>
      <c r="EH1841" s="5"/>
      <c r="EI1841" s="4"/>
      <c r="EJ1841" s="6"/>
      <c r="EK1841" s="4"/>
      <c r="EL1841" s="6"/>
      <c r="EM1841" s="5"/>
      <c r="EN1841" s="5"/>
      <c r="EO1841" s="4"/>
      <c r="EP1841" s="6"/>
      <c r="EQ1841" s="4"/>
      <c r="ER1841" s="6"/>
      <c r="ES1841" s="5"/>
      <c r="ET1841" s="5"/>
      <c r="EU1841" s="4"/>
      <c r="EV1841" s="6"/>
      <c r="EW1841" s="4"/>
      <c r="EX1841" s="6"/>
      <c r="EY1841" s="5"/>
      <c r="EZ1841" s="5"/>
      <c r="FA1841" s="4"/>
      <c r="FB1841" s="6"/>
      <c r="FC1841" s="4"/>
      <c r="FD1841" s="6"/>
      <c r="FE1841" s="5"/>
      <c r="FF1841" s="5"/>
      <c r="FG1841" s="4"/>
      <c r="FH1841" s="6"/>
      <c r="FI1841" s="4"/>
      <c r="FJ1841" s="6"/>
      <c r="FK1841" s="5"/>
      <c r="FL1841" s="5"/>
      <c r="FM1841" s="4"/>
      <c r="FN1841" s="6"/>
      <c r="FO1841" s="4"/>
      <c r="FP1841" s="6"/>
      <c r="FQ1841" s="5"/>
      <c r="FR1841" s="5"/>
      <c r="FS1841" s="4"/>
      <c r="FT1841" s="6"/>
      <c r="FU1841" s="4"/>
      <c r="FV1841" s="6"/>
      <c r="FW1841" s="5"/>
      <c r="FX1841" s="5"/>
      <c r="FY1841" s="4"/>
      <c r="FZ1841" s="6"/>
      <c r="GA1841" s="4"/>
      <c r="GB1841" s="6"/>
      <c r="GC1841" s="5"/>
      <c r="GD1841" s="5"/>
      <c r="GE1841" s="4"/>
      <c r="GF1841" s="6"/>
      <c r="GG1841" s="4"/>
      <c r="GH1841" s="6"/>
      <c r="GI1841" s="5"/>
      <c r="GJ1841" s="5"/>
      <c r="GK1841" s="4"/>
      <c r="GL1841" s="6"/>
      <c r="GM1841" s="4"/>
      <c r="GN1841" s="6"/>
      <c r="GO1841" s="5"/>
      <c r="GP1841" s="5"/>
      <c r="GQ1841" s="4"/>
      <c r="GR1841" s="6"/>
      <c r="GS1841" s="4"/>
      <c r="GT1841" s="6"/>
      <c r="GU1841" s="5"/>
      <c r="GV1841" s="5"/>
      <c r="GW1841" s="4"/>
      <c r="GX1841" s="6"/>
      <c r="GY1841" s="4"/>
      <c r="GZ1841" s="6"/>
      <c r="HA1841" s="5"/>
      <c r="HB1841" s="5"/>
      <c r="HC1841" s="4"/>
      <c r="HD1841" s="6"/>
      <c r="HE1841" s="4"/>
      <c r="HF1841" s="6"/>
      <c r="HG1841" s="5"/>
      <c r="HH1841" s="5"/>
      <c r="HI1841" s="4"/>
      <c r="HJ1841" s="6"/>
      <c r="HK1841" s="4"/>
      <c r="HL1841" s="6"/>
      <c r="HM1841" s="5"/>
      <c r="HN1841" s="5"/>
      <c r="HO1841" s="4"/>
      <c r="HP1841" s="6"/>
      <c r="HQ1841" s="4"/>
      <c r="HR1841" s="6"/>
      <c r="HS1841" s="5"/>
      <c r="HT1841" s="5"/>
      <c r="HU1841" s="4"/>
      <c r="HV1841" s="6"/>
      <c r="HW1841" s="4"/>
      <c r="HX1841" s="6"/>
      <c r="HY1841" s="5"/>
      <c r="HZ1841" s="5"/>
      <c r="IA1841" s="4"/>
      <c r="IB1841" s="6"/>
      <c r="IC1841" s="4"/>
      <c r="ID1841" s="6"/>
      <c r="IE1841" s="5"/>
      <c r="IF1841" s="5"/>
      <c r="IG1841" s="4"/>
      <c r="IH1841" s="6"/>
      <c r="II1841" s="4"/>
      <c r="IJ1841" s="6"/>
      <c r="IK1841" s="5"/>
      <c r="IL1841" s="5"/>
      <c r="IM1841" s="4"/>
      <c r="IN1841" s="6"/>
      <c r="IO1841" s="4"/>
      <c r="IP1841" s="6"/>
      <c r="IQ1841" s="5"/>
      <c r="IR1841" s="5"/>
      <c r="IS1841" s="4"/>
      <c r="IT1841" s="6"/>
      <c r="IU1841" s="4"/>
      <c r="IV1841" s="6"/>
      <c r="IW1841" s="5"/>
      <c r="IX1841" s="5"/>
      <c r="IY1841" s="4"/>
      <c r="IZ1841" s="6"/>
      <c r="JA1841" s="4"/>
      <c r="JB1841" s="6"/>
      <c r="JC1841" s="5"/>
      <c r="JD1841" s="5"/>
      <c r="JE1841" s="4"/>
      <c r="JF1841" s="6"/>
      <c r="JG1841" s="4"/>
      <c r="JH1841" s="6"/>
      <c r="JI1841" s="5"/>
      <c r="JJ1841" s="5"/>
      <c r="JK1841" s="4"/>
      <c r="JL1841" s="6"/>
      <c r="JM1841" s="4"/>
      <c r="JN1841" s="6"/>
      <c r="JO1841" s="5"/>
      <c r="JP1841" s="5"/>
      <c r="JQ1841" s="4"/>
      <c r="JR1841" s="6"/>
      <c r="JS1841" s="4"/>
      <c r="JT1841" s="6"/>
      <c r="JU1841" s="5"/>
      <c r="JV1841" s="5"/>
      <c r="JW1841" s="4"/>
      <c r="JX1841" s="6"/>
      <c r="JY1841" s="4"/>
      <c r="JZ1841" s="6"/>
      <c r="KA1841" s="5"/>
      <c r="KB1841" s="5"/>
      <c r="KC1841" s="4"/>
      <c r="KD1841" s="6"/>
      <c r="KE1841" s="4"/>
      <c r="KF1841" s="6"/>
      <c r="KG1841" s="5"/>
      <c r="KH1841" s="5"/>
      <c r="KI1841" s="4"/>
      <c r="KJ1841" s="6"/>
      <c r="KK1841" s="4"/>
      <c r="KL1841" s="6"/>
      <c r="KM1841" s="5"/>
      <c r="KN1841" s="5"/>
    </row>
    <row r="1842">
      <c r="A1842" s="3" t="s">
        <v>85</v>
      </c>
      <c r="B1842" s="3" t="s">
        <v>1175</v>
      </c>
      <c r="C1842" s="3" t="s">
        <v>522</v>
      </c>
      <c r="D1842" s="3" t="s">
        <v>712</v>
      </c>
      <c r="E1842" s="3" t="s">
        <v>1216</v>
      </c>
      <c r="F1842" s="3" t="s">
        <v>104</v>
      </c>
      <c r="G1842" s="3" t="s">
        <v>104</v>
      </c>
      <c r="H1842" s="3" t="s">
        <v>104</v>
      </c>
      <c r="I1842" s="3" t="s">
        <v>1335</v>
      </c>
      <c r="J1842" s="3" t="s">
        <v>104</v>
      </c>
      <c r="K1842" s="4"/>
      <c r="L1842" s="4">
        <f>=ROUNDDOWN({0},0)</f>
      </c>
      <c r="M1842" s="4"/>
      <c r="N1842" s="5"/>
      <c r="O1842" s="4"/>
      <c r="P1842" s="4">
        <f>=ROUNDDOWN({0},0)</f>
      </c>
      <c r="Q1842" s="4"/>
      <c r="R1842" s="5"/>
      <c r="S1842" s="4"/>
      <c r="T1842" s="6"/>
      <c r="U1842" s="4"/>
      <c r="V1842" s="6"/>
      <c r="W1842" s="5"/>
      <c r="X1842" s="5"/>
      <c r="Y1842" s="4"/>
      <c r="Z1842" s="6"/>
      <c r="AA1842" s="4"/>
      <c r="AB1842" s="6"/>
      <c r="AC1842" s="5"/>
      <c r="AD1842" s="5"/>
      <c r="AE1842" s="4"/>
      <c r="AF1842" s="6"/>
      <c r="AG1842" s="4"/>
      <c r="AH1842" s="6"/>
      <c r="AI1842" s="5"/>
      <c r="AJ1842" s="5"/>
      <c r="AK1842" s="4"/>
      <c r="AL1842" s="6"/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  <c r="AW1842" s="4"/>
      <c r="AX1842" s="6"/>
      <c r="AY1842" s="4"/>
      <c r="AZ1842" s="6"/>
      <c r="BA1842" s="5"/>
      <c r="BB1842" s="5"/>
      <c r="BC1842" s="4"/>
      <c r="BD1842" s="6"/>
      <c r="BE1842" s="4"/>
      <c r="BF1842" s="6"/>
      <c r="BG1842" s="5"/>
      <c r="BH1842" s="5"/>
      <c r="BI1842" s="4"/>
      <c r="BJ1842" s="6"/>
      <c r="BK1842" s="4"/>
      <c r="BL1842" s="6"/>
      <c r="BM1842" s="5"/>
      <c r="BN1842" s="5"/>
      <c r="BO1842" s="4"/>
      <c r="BP1842" s="6"/>
      <c r="BQ1842" s="4"/>
      <c r="BR1842" s="6"/>
      <c r="BS1842" s="5"/>
      <c r="BT1842" s="5"/>
      <c r="BU1842" s="4"/>
      <c r="BV1842" s="6"/>
      <c r="BW1842" s="4"/>
      <c r="BX1842" s="6"/>
      <c r="BY1842" s="5"/>
      <c r="BZ1842" s="5"/>
      <c r="CA1842" s="4"/>
      <c r="CB1842" s="6"/>
      <c r="CC1842" s="4"/>
      <c r="CD1842" s="6"/>
      <c r="CE1842" s="5"/>
      <c r="CF1842" s="5"/>
      <c r="CG1842" s="4"/>
      <c r="CH1842" s="6"/>
      <c r="CI1842" s="4"/>
      <c r="CJ1842" s="6"/>
      <c r="CK1842" s="5"/>
      <c r="CL1842" s="5"/>
      <c r="CM1842" s="4"/>
      <c r="CN1842" s="6"/>
      <c r="CO1842" s="4"/>
      <c r="CP1842" s="6"/>
      <c r="CQ1842" s="5"/>
      <c r="CR1842" s="5"/>
      <c r="CS1842" s="4"/>
      <c r="CT1842" s="6"/>
      <c r="CU1842" s="4"/>
      <c r="CV1842" s="6"/>
      <c r="CW1842" s="5"/>
      <c r="CX1842" s="5"/>
      <c r="CY1842" s="4"/>
      <c r="CZ1842" s="6"/>
      <c r="DA1842" s="4"/>
      <c r="DB1842" s="6"/>
      <c r="DC1842" s="5"/>
      <c r="DD1842" s="5"/>
      <c r="DE1842" s="4"/>
      <c r="DF1842" s="6"/>
      <c r="DG1842" s="4"/>
      <c r="DH1842" s="6"/>
      <c r="DI1842" s="5"/>
      <c r="DJ1842" s="5"/>
      <c r="DK1842" s="4"/>
      <c r="DL1842" s="6"/>
      <c r="DM1842" s="4"/>
      <c r="DN1842" s="6"/>
      <c r="DO1842" s="5"/>
      <c r="DP1842" s="5"/>
      <c r="DQ1842" s="4"/>
      <c r="DR1842" s="6"/>
      <c r="DS1842" s="4"/>
      <c r="DT1842" s="6"/>
      <c r="DU1842" s="5"/>
      <c r="DV1842" s="5"/>
      <c r="DW1842" s="4"/>
      <c r="DX1842" s="6"/>
      <c r="DY1842" s="4"/>
      <c r="DZ1842" s="6"/>
      <c r="EA1842" s="5"/>
      <c r="EB1842" s="5"/>
      <c r="EC1842" s="4"/>
      <c r="ED1842" s="6"/>
      <c r="EE1842" s="4"/>
      <c r="EF1842" s="6"/>
      <c r="EG1842" s="5"/>
      <c r="EH1842" s="5"/>
      <c r="EI1842" s="4"/>
      <c r="EJ1842" s="6"/>
      <c r="EK1842" s="4"/>
      <c r="EL1842" s="6"/>
      <c r="EM1842" s="5"/>
      <c r="EN1842" s="5"/>
      <c r="EO1842" s="4"/>
      <c r="EP1842" s="6"/>
      <c r="EQ1842" s="4"/>
      <c r="ER1842" s="6"/>
      <c r="ES1842" s="5"/>
      <c r="ET1842" s="5"/>
      <c r="EU1842" s="4"/>
      <c r="EV1842" s="6"/>
      <c r="EW1842" s="4"/>
      <c r="EX1842" s="6"/>
      <c r="EY1842" s="5"/>
      <c r="EZ1842" s="5"/>
      <c r="FA1842" s="4"/>
      <c r="FB1842" s="6"/>
      <c r="FC1842" s="4"/>
      <c r="FD1842" s="6"/>
      <c r="FE1842" s="5"/>
      <c r="FF1842" s="5"/>
      <c r="FG1842" s="4"/>
      <c r="FH1842" s="6"/>
      <c r="FI1842" s="4"/>
      <c r="FJ1842" s="6"/>
      <c r="FK1842" s="5"/>
      <c r="FL1842" s="5"/>
      <c r="FM1842" s="4"/>
      <c r="FN1842" s="6"/>
      <c r="FO1842" s="4"/>
      <c r="FP1842" s="6"/>
      <c r="FQ1842" s="5"/>
      <c r="FR1842" s="5"/>
      <c r="FS1842" s="4"/>
      <c r="FT1842" s="6"/>
      <c r="FU1842" s="4"/>
      <c r="FV1842" s="6"/>
      <c r="FW1842" s="5"/>
      <c r="FX1842" s="5"/>
      <c r="FY1842" s="4"/>
      <c r="FZ1842" s="6"/>
      <c r="GA1842" s="4"/>
      <c r="GB1842" s="6"/>
      <c r="GC1842" s="5"/>
      <c r="GD1842" s="5"/>
      <c r="GE1842" s="4"/>
      <c r="GF1842" s="6"/>
      <c r="GG1842" s="4"/>
      <c r="GH1842" s="6"/>
      <c r="GI1842" s="5"/>
      <c r="GJ1842" s="5"/>
      <c r="GK1842" s="4"/>
      <c r="GL1842" s="6"/>
      <c r="GM1842" s="4"/>
      <c r="GN1842" s="6"/>
      <c r="GO1842" s="5"/>
      <c r="GP1842" s="5"/>
      <c r="GQ1842" s="4"/>
      <c r="GR1842" s="6"/>
      <c r="GS1842" s="4"/>
      <c r="GT1842" s="6"/>
      <c r="GU1842" s="5"/>
      <c r="GV1842" s="5"/>
      <c r="GW1842" s="4"/>
      <c r="GX1842" s="6"/>
      <c r="GY1842" s="4"/>
      <c r="GZ1842" s="6"/>
      <c r="HA1842" s="5"/>
      <c r="HB1842" s="5"/>
      <c r="HC1842" s="4"/>
      <c r="HD1842" s="6"/>
      <c r="HE1842" s="4"/>
      <c r="HF1842" s="6"/>
      <c r="HG1842" s="5"/>
      <c r="HH1842" s="5"/>
      <c r="HI1842" s="4"/>
      <c r="HJ1842" s="6"/>
      <c r="HK1842" s="4"/>
      <c r="HL1842" s="6"/>
      <c r="HM1842" s="5"/>
      <c r="HN1842" s="5"/>
      <c r="HO1842" s="4"/>
      <c r="HP1842" s="6"/>
      <c r="HQ1842" s="4"/>
      <c r="HR1842" s="6"/>
      <c r="HS1842" s="5"/>
      <c r="HT1842" s="5"/>
      <c r="HU1842" s="4"/>
      <c r="HV1842" s="6"/>
      <c r="HW1842" s="4"/>
      <c r="HX1842" s="6"/>
      <c r="HY1842" s="5"/>
      <c r="HZ1842" s="5"/>
      <c r="IA1842" s="4"/>
      <c r="IB1842" s="6"/>
      <c r="IC1842" s="4"/>
      <c r="ID1842" s="6"/>
      <c r="IE1842" s="5"/>
      <c r="IF1842" s="5"/>
      <c r="IG1842" s="4"/>
      <c r="IH1842" s="6"/>
      <c r="II1842" s="4"/>
      <c r="IJ1842" s="6"/>
      <c r="IK1842" s="5"/>
      <c r="IL1842" s="5"/>
      <c r="IM1842" s="4"/>
      <c r="IN1842" s="6"/>
      <c r="IO1842" s="4"/>
      <c r="IP1842" s="6"/>
      <c r="IQ1842" s="5"/>
      <c r="IR1842" s="5"/>
      <c r="IS1842" s="4"/>
      <c r="IT1842" s="6"/>
      <c r="IU1842" s="4"/>
      <c r="IV1842" s="6"/>
      <c r="IW1842" s="5"/>
      <c r="IX1842" s="5"/>
      <c r="IY1842" s="4"/>
      <c r="IZ1842" s="6"/>
      <c r="JA1842" s="4"/>
      <c r="JB1842" s="6"/>
      <c r="JC1842" s="5"/>
      <c r="JD1842" s="5"/>
      <c r="JE1842" s="4"/>
      <c r="JF1842" s="6"/>
      <c r="JG1842" s="4"/>
      <c r="JH1842" s="6"/>
      <c r="JI1842" s="5"/>
      <c r="JJ1842" s="5"/>
      <c r="JK1842" s="4"/>
      <c r="JL1842" s="6"/>
      <c r="JM1842" s="4"/>
      <c r="JN1842" s="6"/>
      <c r="JO1842" s="5"/>
      <c r="JP1842" s="5"/>
      <c r="JQ1842" s="4"/>
      <c r="JR1842" s="6"/>
      <c r="JS1842" s="4"/>
      <c r="JT1842" s="6"/>
      <c r="JU1842" s="5"/>
      <c r="JV1842" s="5"/>
      <c r="JW1842" s="4"/>
      <c r="JX1842" s="6"/>
      <c r="JY1842" s="4"/>
      <c r="JZ1842" s="6"/>
      <c r="KA1842" s="5"/>
      <c r="KB1842" s="5"/>
      <c r="KC1842" s="4"/>
      <c r="KD1842" s="6"/>
      <c r="KE1842" s="4"/>
      <c r="KF1842" s="6"/>
      <c r="KG1842" s="5"/>
      <c r="KH1842" s="5"/>
      <c r="KI1842" s="4"/>
      <c r="KJ1842" s="6"/>
      <c r="KK1842" s="4"/>
      <c r="KL1842" s="6"/>
      <c r="KM1842" s="5"/>
      <c r="KN1842" s="5"/>
    </row>
    <row r="1843">
      <c r="A1843" s="3" t="s">
        <v>85</v>
      </c>
      <c r="B1843" s="3" t="s">
        <v>1175</v>
      </c>
      <c r="C1843" s="3" t="s">
        <v>522</v>
      </c>
      <c r="D1843" s="3" t="s">
        <v>712</v>
      </c>
      <c r="E1843" s="3" t="s">
        <v>1213</v>
      </c>
      <c r="F1843" s="3" t="s">
        <v>104</v>
      </c>
      <c r="G1843" s="3" t="s">
        <v>104</v>
      </c>
      <c r="H1843" s="3" t="s">
        <v>104</v>
      </c>
      <c r="I1843" s="3" t="s">
        <v>1515</v>
      </c>
      <c r="J1843" s="3" t="s">
        <v>104</v>
      </c>
      <c r="K1843" s="4"/>
      <c r="L1843" s="4">
        <f>=ROUNDDOWN({0},0)</f>
      </c>
      <c r="M1843" s="4"/>
      <c r="N1843" s="5"/>
      <c r="O1843" s="4"/>
      <c r="P1843" s="4">
        <f>=ROUNDDOWN({0},0)</f>
      </c>
      <c r="Q1843" s="4"/>
      <c r="R1843" s="5"/>
      <c r="S1843" s="4"/>
      <c r="T1843" s="6"/>
      <c r="U1843" s="4"/>
      <c r="V1843" s="6"/>
      <c r="W1843" s="5"/>
      <c r="X1843" s="5"/>
      <c r="Y1843" s="4"/>
      <c r="Z1843" s="6"/>
      <c r="AA1843" s="4"/>
      <c r="AB1843" s="6"/>
      <c r="AC1843" s="5"/>
      <c r="AD1843" s="5"/>
      <c r="AE1843" s="4"/>
      <c r="AF1843" s="6"/>
      <c r="AG1843" s="4"/>
      <c r="AH1843" s="6"/>
      <c r="AI1843" s="5"/>
      <c r="AJ1843" s="5"/>
      <c r="AK1843" s="4"/>
      <c r="AL1843" s="6"/>
      <c r="AM1843" s="4"/>
      <c r="AN1843" s="6"/>
      <c r="AO1843" s="5"/>
      <c r="AP1843" s="5"/>
      <c r="AQ1843" s="4"/>
      <c r="AR1843" s="6"/>
      <c r="AS1843" s="4"/>
      <c r="AT1843" s="6"/>
      <c r="AU1843" s="5"/>
      <c r="AV1843" s="5"/>
      <c r="AW1843" s="4"/>
      <c r="AX1843" s="6"/>
      <c r="AY1843" s="4"/>
      <c r="AZ1843" s="6"/>
      <c r="BA1843" s="5"/>
      <c r="BB1843" s="5"/>
      <c r="BC1843" s="4"/>
      <c r="BD1843" s="6"/>
      <c r="BE1843" s="4"/>
      <c r="BF1843" s="6"/>
      <c r="BG1843" s="5"/>
      <c r="BH1843" s="5"/>
      <c r="BI1843" s="4"/>
      <c r="BJ1843" s="6"/>
      <c r="BK1843" s="4"/>
      <c r="BL1843" s="6"/>
      <c r="BM1843" s="5"/>
      <c r="BN1843" s="5"/>
      <c r="BO1843" s="4"/>
      <c r="BP1843" s="6"/>
      <c r="BQ1843" s="4"/>
      <c r="BR1843" s="6"/>
      <c r="BS1843" s="5"/>
      <c r="BT1843" s="5"/>
      <c r="BU1843" s="4"/>
      <c r="BV1843" s="6"/>
      <c r="BW1843" s="4"/>
      <c r="BX1843" s="6"/>
      <c r="BY1843" s="5"/>
      <c r="BZ1843" s="5"/>
      <c r="CA1843" s="4"/>
      <c r="CB1843" s="6"/>
      <c r="CC1843" s="4"/>
      <c r="CD1843" s="6"/>
      <c r="CE1843" s="5"/>
      <c r="CF1843" s="5"/>
      <c r="CG1843" s="4"/>
      <c r="CH1843" s="6"/>
      <c r="CI1843" s="4"/>
      <c r="CJ1843" s="6"/>
      <c r="CK1843" s="5"/>
      <c r="CL1843" s="5"/>
      <c r="CM1843" s="4"/>
      <c r="CN1843" s="6"/>
      <c r="CO1843" s="4"/>
      <c r="CP1843" s="6"/>
      <c r="CQ1843" s="5"/>
      <c r="CR1843" s="5"/>
      <c r="CS1843" s="4"/>
      <c r="CT1843" s="6"/>
      <c r="CU1843" s="4"/>
      <c r="CV1843" s="6"/>
      <c r="CW1843" s="5"/>
      <c r="CX1843" s="5"/>
      <c r="CY1843" s="4"/>
      <c r="CZ1843" s="6"/>
      <c r="DA1843" s="4"/>
      <c r="DB1843" s="6"/>
      <c r="DC1843" s="5"/>
      <c r="DD1843" s="5"/>
      <c r="DE1843" s="4"/>
      <c r="DF1843" s="6"/>
      <c r="DG1843" s="4"/>
      <c r="DH1843" s="6"/>
      <c r="DI1843" s="5"/>
      <c r="DJ1843" s="5"/>
      <c r="DK1843" s="4"/>
      <c r="DL1843" s="6"/>
      <c r="DM1843" s="4"/>
      <c r="DN1843" s="6"/>
      <c r="DO1843" s="5"/>
      <c r="DP1843" s="5"/>
      <c r="DQ1843" s="4"/>
      <c r="DR1843" s="6"/>
      <c r="DS1843" s="4"/>
      <c r="DT1843" s="6"/>
      <c r="DU1843" s="5"/>
      <c r="DV1843" s="5"/>
      <c r="DW1843" s="4"/>
      <c r="DX1843" s="6"/>
      <c r="DY1843" s="4"/>
      <c r="DZ1843" s="6"/>
      <c r="EA1843" s="5"/>
      <c r="EB1843" s="5"/>
      <c r="EC1843" s="4"/>
      <c r="ED1843" s="6"/>
      <c r="EE1843" s="4"/>
      <c r="EF1843" s="6"/>
      <c r="EG1843" s="5"/>
      <c r="EH1843" s="5"/>
      <c r="EI1843" s="4"/>
      <c r="EJ1843" s="6"/>
      <c r="EK1843" s="4"/>
      <c r="EL1843" s="6"/>
      <c r="EM1843" s="5"/>
      <c r="EN1843" s="5"/>
      <c r="EO1843" s="4"/>
      <c r="EP1843" s="6"/>
      <c r="EQ1843" s="4"/>
      <c r="ER1843" s="6"/>
      <c r="ES1843" s="5"/>
      <c r="ET1843" s="5"/>
      <c r="EU1843" s="4"/>
      <c r="EV1843" s="6"/>
      <c r="EW1843" s="4"/>
      <c r="EX1843" s="6"/>
      <c r="EY1843" s="5"/>
      <c r="EZ1843" s="5"/>
      <c r="FA1843" s="4"/>
      <c r="FB1843" s="6"/>
      <c r="FC1843" s="4"/>
      <c r="FD1843" s="6"/>
      <c r="FE1843" s="5"/>
      <c r="FF1843" s="5"/>
      <c r="FG1843" s="4"/>
      <c r="FH1843" s="6"/>
      <c r="FI1843" s="4"/>
      <c r="FJ1843" s="6"/>
      <c r="FK1843" s="5"/>
      <c r="FL1843" s="5"/>
      <c r="FM1843" s="4"/>
      <c r="FN1843" s="6"/>
      <c r="FO1843" s="4"/>
      <c r="FP1843" s="6"/>
      <c r="FQ1843" s="5"/>
      <c r="FR1843" s="5"/>
      <c r="FS1843" s="4"/>
      <c r="FT1843" s="6"/>
      <c r="FU1843" s="4"/>
      <c r="FV1843" s="6"/>
      <c r="FW1843" s="5"/>
      <c r="FX1843" s="5"/>
      <c r="FY1843" s="4"/>
      <c r="FZ1843" s="6"/>
      <c r="GA1843" s="4"/>
      <c r="GB1843" s="6"/>
      <c r="GC1843" s="5"/>
      <c r="GD1843" s="5"/>
      <c r="GE1843" s="4"/>
      <c r="GF1843" s="6"/>
      <c r="GG1843" s="4"/>
      <c r="GH1843" s="6"/>
      <c r="GI1843" s="5"/>
      <c r="GJ1843" s="5"/>
      <c r="GK1843" s="4"/>
      <c r="GL1843" s="6"/>
      <c r="GM1843" s="4"/>
      <c r="GN1843" s="6"/>
      <c r="GO1843" s="5"/>
      <c r="GP1843" s="5"/>
      <c r="GQ1843" s="4"/>
      <c r="GR1843" s="6"/>
      <c r="GS1843" s="4"/>
      <c r="GT1843" s="6"/>
      <c r="GU1843" s="5"/>
      <c r="GV1843" s="5"/>
      <c r="GW1843" s="4"/>
      <c r="GX1843" s="6"/>
      <c r="GY1843" s="4"/>
      <c r="GZ1843" s="6"/>
      <c r="HA1843" s="5"/>
      <c r="HB1843" s="5"/>
      <c r="HC1843" s="4"/>
      <c r="HD1843" s="6"/>
      <c r="HE1843" s="4"/>
      <c r="HF1843" s="6"/>
      <c r="HG1843" s="5"/>
      <c r="HH1843" s="5"/>
      <c r="HI1843" s="4"/>
      <c r="HJ1843" s="6"/>
      <c r="HK1843" s="4"/>
      <c r="HL1843" s="6"/>
      <c r="HM1843" s="5"/>
      <c r="HN1843" s="5"/>
      <c r="HO1843" s="4"/>
      <c r="HP1843" s="6"/>
      <c r="HQ1843" s="4"/>
      <c r="HR1843" s="6"/>
      <c r="HS1843" s="5"/>
      <c r="HT1843" s="5"/>
      <c r="HU1843" s="4"/>
      <c r="HV1843" s="6"/>
      <c r="HW1843" s="4"/>
      <c r="HX1843" s="6"/>
      <c r="HY1843" s="5"/>
      <c r="HZ1843" s="5"/>
      <c r="IA1843" s="4"/>
      <c r="IB1843" s="6"/>
      <c r="IC1843" s="4"/>
      <c r="ID1843" s="6"/>
      <c r="IE1843" s="5"/>
      <c r="IF1843" s="5"/>
      <c r="IG1843" s="4"/>
      <c r="IH1843" s="6"/>
      <c r="II1843" s="4"/>
      <c r="IJ1843" s="6"/>
      <c r="IK1843" s="5"/>
      <c r="IL1843" s="5"/>
      <c r="IM1843" s="4"/>
      <c r="IN1843" s="6"/>
      <c r="IO1843" s="4"/>
      <c r="IP1843" s="6"/>
      <c r="IQ1843" s="5"/>
      <c r="IR1843" s="5"/>
      <c r="IS1843" s="4"/>
      <c r="IT1843" s="6"/>
      <c r="IU1843" s="4"/>
      <c r="IV1843" s="6"/>
      <c r="IW1843" s="5"/>
      <c r="IX1843" s="5"/>
      <c r="IY1843" s="4"/>
      <c r="IZ1843" s="6"/>
      <c r="JA1843" s="4"/>
      <c r="JB1843" s="6"/>
      <c r="JC1843" s="5"/>
      <c r="JD1843" s="5"/>
      <c r="JE1843" s="4"/>
      <c r="JF1843" s="6"/>
      <c r="JG1843" s="4"/>
      <c r="JH1843" s="6"/>
      <c r="JI1843" s="5"/>
      <c r="JJ1843" s="5"/>
      <c r="JK1843" s="4"/>
      <c r="JL1843" s="6"/>
      <c r="JM1843" s="4"/>
      <c r="JN1843" s="6"/>
      <c r="JO1843" s="5"/>
      <c r="JP1843" s="5"/>
      <c r="JQ1843" s="4"/>
      <c r="JR1843" s="6"/>
      <c r="JS1843" s="4"/>
      <c r="JT1843" s="6"/>
      <c r="JU1843" s="5"/>
      <c r="JV1843" s="5"/>
      <c r="JW1843" s="4"/>
      <c r="JX1843" s="6"/>
      <c r="JY1843" s="4"/>
      <c r="JZ1843" s="6"/>
      <c r="KA1843" s="5"/>
      <c r="KB1843" s="5"/>
      <c r="KC1843" s="4"/>
      <c r="KD1843" s="6"/>
      <c r="KE1843" s="4"/>
      <c r="KF1843" s="6"/>
      <c r="KG1843" s="5"/>
      <c r="KH1843" s="5"/>
      <c r="KI1843" s="4"/>
      <c r="KJ1843" s="6"/>
      <c r="KK1843" s="4"/>
      <c r="KL1843" s="6"/>
      <c r="KM1843" s="5"/>
      <c r="KN1843" s="5"/>
    </row>
    <row r="1844">
      <c r="A1844" s="3" t="s">
        <v>85</v>
      </c>
      <c r="B1844" s="3" t="s">
        <v>1175</v>
      </c>
      <c r="C1844" s="3" t="s">
        <v>522</v>
      </c>
      <c r="D1844" s="3" t="s">
        <v>712</v>
      </c>
      <c r="E1844" s="3" t="s">
        <v>1033</v>
      </c>
      <c r="F1844" s="3" t="s">
        <v>104</v>
      </c>
      <c r="G1844" s="3" t="s">
        <v>104</v>
      </c>
      <c r="H1844" s="3" t="s">
        <v>104</v>
      </c>
      <c r="I1844" s="3" t="s">
        <v>1308</v>
      </c>
      <c r="J1844" s="3" t="s">
        <v>104</v>
      </c>
      <c r="K1844" s="4"/>
      <c r="L1844" s="4">
        <f>=ROUNDDOWN({0},0)</f>
      </c>
      <c r="M1844" s="4"/>
      <c r="N1844" s="5"/>
      <c r="O1844" s="4"/>
      <c r="P1844" s="4">
        <f>=ROUNDDOWN({0},0)</f>
      </c>
      <c r="Q1844" s="4"/>
      <c r="R1844" s="5"/>
      <c r="S1844" s="4"/>
      <c r="T1844" s="6"/>
      <c r="U1844" s="4"/>
      <c r="V1844" s="6"/>
      <c r="W1844" s="5"/>
      <c r="X1844" s="5"/>
      <c r="Y1844" s="4"/>
      <c r="Z1844" s="6"/>
      <c r="AA1844" s="4"/>
      <c r="AB1844" s="6"/>
      <c r="AC1844" s="5"/>
      <c r="AD1844" s="5"/>
      <c r="AE1844" s="4"/>
      <c r="AF1844" s="6"/>
      <c r="AG1844" s="4"/>
      <c r="AH1844" s="6"/>
      <c r="AI1844" s="5"/>
      <c r="AJ1844" s="5"/>
      <c r="AK1844" s="4"/>
      <c r="AL1844" s="6"/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  <c r="AW1844" s="4"/>
      <c r="AX1844" s="6"/>
      <c r="AY1844" s="4"/>
      <c r="AZ1844" s="6"/>
      <c r="BA1844" s="5"/>
      <c r="BB1844" s="5"/>
      <c r="BC1844" s="4"/>
      <c r="BD1844" s="6"/>
      <c r="BE1844" s="4"/>
      <c r="BF1844" s="6"/>
      <c r="BG1844" s="5"/>
      <c r="BH1844" s="5"/>
      <c r="BI1844" s="4"/>
      <c r="BJ1844" s="6"/>
      <c r="BK1844" s="4"/>
      <c r="BL1844" s="6"/>
      <c r="BM1844" s="5"/>
      <c r="BN1844" s="5"/>
      <c r="BO1844" s="4"/>
      <c r="BP1844" s="6"/>
      <c r="BQ1844" s="4"/>
      <c r="BR1844" s="6"/>
      <c r="BS1844" s="5"/>
      <c r="BT1844" s="5"/>
      <c r="BU1844" s="4"/>
      <c r="BV1844" s="6"/>
      <c r="BW1844" s="4"/>
      <c r="BX1844" s="6"/>
      <c r="BY1844" s="5"/>
      <c r="BZ1844" s="5"/>
      <c r="CA1844" s="4"/>
      <c r="CB1844" s="6"/>
      <c r="CC1844" s="4"/>
      <c r="CD1844" s="6"/>
      <c r="CE1844" s="5"/>
      <c r="CF1844" s="5"/>
      <c r="CG1844" s="4"/>
      <c r="CH1844" s="6"/>
      <c r="CI1844" s="4"/>
      <c r="CJ1844" s="6"/>
      <c r="CK1844" s="5"/>
      <c r="CL1844" s="5"/>
      <c r="CM1844" s="4"/>
      <c r="CN1844" s="6"/>
      <c r="CO1844" s="4"/>
      <c r="CP1844" s="6"/>
      <c r="CQ1844" s="5"/>
      <c r="CR1844" s="5"/>
      <c r="CS1844" s="4"/>
      <c r="CT1844" s="6"/>
      <c r="CU1844" s="4"/>
      <c r="CV1844" s="6"/>
      <c r="CW1844" s="5"/>
      <c r="CX1844" s="5"/>
      <c r="CY1844" s="4"/>
      <c r="CZ1844" s="6"/>
      <c r="DA1844" s="4"/>
      <c r="DB1844" s="6"/>
      <c r="DC1844" s="5"/>
      <c r="DD1844" s="5"/>
      <c r="DE1844" s="4"/>
      <c r="DF1844" s="6"/>
      <c r="DG1844" s="4"/>
      <c r="DH1844" s="6"/>
      <c r="DI1844" s="5"/>
      <c r="DJ1844" s="5"/>
      <c r="DK1844" s="4"/>
      <c r="DL1844" s="6"/>
      <c r="DM1844" s="4"/>
      <c r="DN1844" s="6"/>
      <c r="DO1844" s="5"/>
      <c r="DP1844" s="5"/>
      <c r="DQ1844" s="4"/>
      <c r="DR1844" s="6"/>
      <c r="DS1844" s="4"/>
      <c r="DT1844" s="6"/>
      <c r="DU1844" s="5"/>
      <c r="DV1844" s="5"/>
      <c r="DW1844" s="4"/>
      <c r="DX1844" s="6"/>
      <c r="DY1844" s="4"/>
      <c r="DZ1844" s="6"/>
      <c r="EA1844" s="5"/>
      <c r="EB1844" s="5"/>
      <c r="EC1844" s="4"/>
      <c r="ED1844" s="6"/>
      <c r="EE1844" s="4"/>
      <c r="EF1844" s="6"/>
      <c r="EG1844" s="5"/>
      <c r="EH1844" s="5"/>
      <c r="EI1844" s="4"/>
      <c r="EJ1844" s="6"/>
      <c r="EK1844" s="4"/>
      <c r="EL1844" s="6"/>
      <c r="EM1844" s="5"/>
      <c r="EN1844" s="5"/>
      <c r="EO1844" s="4"/>
      <c r="EP1844" s="6"/>
      <c r="EQ1844" s="4"/>
      <c r="ER1844" s="6"/>
      <c r="ES1844" s="5"/>
      <c r="ET1844" s="5"/>
      <c r="EU1844" s="4"/>
      <c r="EV1844" s="6"/>
      <c r="EW1844" s="4"/>
      <c r="EX1844" s="6"/>
      <c r="EY1844" s="5"/>
      <c r="EZ1844" s="5"/>
      <c r="FA1844" s="4"/>
      <c r="FB1844" s="6"/>
      <c r="FC1844" s="4"/>
      <c r="FD1844" s="6"/>
      <c r="FE1844" s="5"/>
      <c r="FF1844" s="5"/>
      <c r="FG1844" s="4"/>
      <c r="FH1844" s="6"/>
      <c r="FI1844" s="4"/>
      <c r="FJ1844" s="6"/>
      <c r="FK1844" s="5"/>
      <c r="FL1844" s="5"/>
      <c r="FM1844" s="4"/>
      <c r="FN1844" s="6"/>
      <c r="FO1844" s="4"/>
      <c r="FP1844" s="6"/>
      <c r="FQ1844" s="5"/>
      <c r="FR1844" s="5"/>
      <c r="FS1844" s="4"/>
      <c r="FT1844" s="6"/>
      <c r="FU1844" s="4"/>
      <c r="FV1844" s="6"/>
      <c r="FW1844" s="5"/>
      <c r="FX1844" s="5"/>
      <c r="FY1844" s="4"/>
      <c r="FZ1844" s="6"/>
      <c r="GA1844" s="4"/>
      <c r="GB1844" s="6"/>
      <c r="GC1844" s="5"/>
      <c r="GD1844" s="5"/>
      <c r="GE1844" s="4"/>
      <c r="GF1844" s="6"/>
      <c r="GG1844" s="4"/>
      <c r="GH1844" s="6"/>
      <c r="GI1844" s="5"/>
      <c r="GJ1844" s="5"/>
      <c r="GK1844" s="4"/>
      <c r="GL1844" s="6"/>
      <c r="GM1844" s="4"/>
      <c r="GN1844" s="6"/>
      <c r="GO1844" s="5"/>
      <c r="GP1844" s="5"/>
      <c r="GQ1844" s="4"/>
      <c r="GR1844" s="6"/>
      <c r="GS1844" s="4"/>
      <c r="GT1844" s="6"/>
      <c r="GU1844" s="5"/>
      <c r="GV1844" s="5"/>
      <c r="GW1844" s="4"/>
      <c r="GX1844" s="6"/>
      <c r="GY1844" s="4"/>
      <c r="GZ1844" s="6"/>
      <c r="HA1844" s="5"/>
      <c r="HB1844" s="5"/>
      <c r="HC1844" s="4"/>
      <c r="HD1844" s="6"/>
      <c r="HE1844" s="4"/>
      <c r="HF1844" s="6"/>
      <c r="HG1844" s="5"/>
      <c r="HH1844" s="5"/>
      <c r="HI1844" s="4"/>
      <c r="HJ1844" s="6"/>
      <c r="HK1844" s="4"/>
      <c r="HL1844" s="6"/>
      <c r="HM1844" s="5"/>
      <c r="HN1844" s="5"/>
      <c r="HO1844" s="4"/>
      <c r="HP1844" s="6"/>
      <c r="HQ1844" s="4"/>
      <c r="HR1844" s="6"/>
      <c r="HS1844" s="5"/>
      <c r="HT1844" s="5"/>
      <c r="HU1844" s="4"/>
      <c r="HV1844" s="6"/>
      <c r="HW1844" s="4"/>
      <c r="HX1844" s="6"/>
      <c r="HY1844" s="5"/>
      <c r="HZ1844" s="5"/>
      <c r="IA1844" s="4"/>
      <c r="IB1844" s="6"/>
      <c r="IC1844" s="4"/>
      <c r="ID1844" s="6"/>
      <c r="IE1844" s="5"/>
      <c r="IF1844" s="5"/>
      <c r="IG1844" s="4"/>
      <c r="IH1844" s="6"/>
      <c r="II1844" s="4"/>
      <c r="IJ1844" s="6"/>
      <c r="IK1844" s="5"/>
      <c r="IL1844" s="5"/>
      <c r="IM1844" s="4"/>
      <c r="IN1844" s="6"/>
      <c r="IO1844" s="4"/>
      <c r="IP1844" s="6"/>
      <c r="IQ1844" s="5"/>
      <c r="IR1844" s="5"/>
      <c r="IS1844" s="4"/>
      <c r="IT1844" s="6"/>
      <c r="IU1844" s="4"/>
      <c r="IV1844" s="6"/>
      <c r="IW1844" s="5"/>
      <c r="IX1844" s="5"/>
      <c r="IY1844" s="4"/>
      <c r="IZ1844" s="6"/>
      <c r="JA1844" s="4"/>
      <c r="JB1844" s="6"/>
      <c r="JC1844" s="5"/>
      <c r="JD1844" s="5"/>
      <c r="JE1844" s="4"/>
      <c r="JF1844" s="6"/>
      <c r="JG1844" s="4"/>
      <c r="JH1844" s="6"/>
      <c r="JI1844" s="5"/>
      <c r="JJ1844" s="5"/>
      <c r="JK1844" s="4"/>
      <c r="JL1844" s="6"/>
      <c r="JM1844" s="4"/>
      <c r="JN1844" s="6"/>
      <c r="JO1844" s="5"/>
      <c r="JP1844" s="5"/>
      <c r="JQ1844" s="4"/>
      <c r="JR1844" s="6"/>
      <c r="JS1844" s="4"/>
      <c r="JT1844" s="6"/>
      <c r="JU1844" s="5"/>
      <c r="JV1844" s="5"/>
      <c r="JW1844" s="4"/>
      <c r="JX1844" s="6"/>
      <c r="JY1844" s="4"/>
      <c r="JZ1844" s="6"/>
      <c r="KA1844" s="5"/>
      <c r="KB1844" s="5"/>
      <c r="KC1844" s="4"/>
      <c r="KD1844" s="6"/>
      <c r="KE1844" s="4"/>
      <c r="KF1844" s="6"/>
      <c r="KG1844" s="5"/>
      <c r="KH1844" s="5"/>
      <c r="KI1844" s="4"/>
      <c r="KJ1844" s="6"/>
      <c r="KK1844" s="4"/>
      <c r="KL1844" s="6"/>
      <c r="KM1844" s="5"/>
      <c r="KN1844" s="5"/>
    </row>
    <row r="1845">
      <c r="A1845" s="3" t="s">
        <v>85</v>
      </c>
      <c r="B1845" s="3" t="s">
        <v>1175</v>
      </c>
      <c r="C1845" s="3" t="s">
        <v>522</v>
      </c>
      <c r="D1845" s="3" t="s">
        <v>712</v>
      </c>
      <c r="E1845" s="3" t="s">
        <v>1216</v>
      </c>
      <c r="F1845" s="3" t="s">
        <v>104</v>
      </c>
      <c r="G1845" s="3" t="s">
        <v>104</v>
      </c>
      <c r="H1845" s="3" t="s">
        <v>104</v>
      </c>
      <c r="I1845" s="3" t="s">
        <v>1339</v>
      </c>
      <c r="J1845" s="3" t="s">
        <v>104</v>
      </c>
      <c r="K1845" s="4"/>
      <c r="L1845" s="4">
        <f>=ROUNDDOWN({0},0)</f>
      </c>
      <c r="M1845" s="4"/>
      <c r="N1845" s="5"/>
      <c r="O1845" s="4"/>
      <c r="P1845" s="4">
        <f>=ROUNDDOWN({0},0)</f>
      </c>
      <c r="Q1845" s="4"/>
      <c r="R1845" s="5"/>
      <c r="S1845" s="4"/>
      <c r="T1845" s="6"/>
      <c r="U1845" s="4"/>
      <c r="V1845" s="6"/>
      <c r="W1845" s="5"/>
      <c r="X1845" s="5"/>
      <c r="Y1845" s="4"/>
      <c r="Z1845" s="6"/>
      <c r="AA1845" s="4"/>
      <c r="AB1845" s="6"/>
      <c r="AC1845" s="5"/>
      <c r="AD1845" s="5"/>
      <c r="AE1845" s="4"/>
      <c r="AF1845" s="6"/>
      <c r="AG1845" s="4"/>
      <c r="AH1845" s="6"/>
      <c r="AI1845" s="5"/>
      <c r="AJ1845" s="5"/>
      <c r="AK1845" s="4"/>
      <c r="AL1845" s="6"/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  <c r="AW1845" s="4"/>
      <c r="AX1845" s="6"/>
      <c r="AY1845" s="4"/>
      <c r="AZ1845" s="6"/>
      <c r="BA1845" s="5"/>
      <c r="BB1845" s="5"/>
      <c r="BC1845" s="4"/>
      <c r="BD1845" s="6"/>
      <c r="BE1845" s="4"/>
      <c r="BF1845" s="6"/>
      <c r="BG1845" s="5"/>
      <c r="BH1845" s="5"/>
      <c r="BI1845" s="4"/>
      <c r="BJ1845" s="6"/>
      <c r="BK1845" s="4"/>
      <c r="BL1845" s="6"/>
      <c r="BM1845" s="5"/>
      <c r="BN1845" s="5"/>
      <c r="BO1845" s="4"/>
      <c r="BP1845" s="6"/>
      <c r="BQ1845" s="4"/>
      <c r="BR1845" s="6"/>
      <c r="BS1845" s="5"/>
      <c r="BT1845" s="5"/>
      <c r="BU1845" s="4"/>
      <c r="BV1845" s="6"/>
      <c r="BW1845" s="4"/>
      <c r="BX1845" s="6"/>
      <c r="BY1845" s="5"/>
      <c r="BZ1845" s="5"/>
      <c r="CA1845" s="4"/>
      <c r="CB1845" s="6"/>
      <c r="CC1845" s="4"/>
      <c r="CD1845" s="6"/>
      <c r="CE1845" s="5"/>
      <c r="CF1845" s="5"/>
      <c r="CG1845" s="4"/>
      <c r="CH1845" s="6"/>
      <c r="CI1845" s="4"/>
      <c r="CJ1845" s="6"/>
      <c r="CK1845" s="5"/>
      <c r="CL1845" s="5"/>
      <c r="CM1845" s="4"/>
      <c r="CN1845" s="6"/>
      <c r="CO1845" s="4"/>
      <c r="CP1845" s="6"/>
      <c r="CQ1845" s="5"/>
      <c r="CR1845" s="5"/>
      <c r="CS1845" s="4"/>
      <c r="CT1845" s="6"/>
      <c r="CU1845" s="4"/>
      <c r="CV1845" s="6"/>
      <c r="CW1845" s="5"/>
      <c r="CX1845" s="5"/>
      <c r="CY1845" s="4"/>
      <c r="CZ1845" s="6"/>
      <c r="DA1845" s="4"/>
      <c r="DB1845" s="6"/>
      <c r="DC1845" s="5"/>
      <c r="DD1845" s="5"/>
      <c r="DE1845" s="4"/>
      <c r="DF1845" s="6"/>
      <c r="DG1845" s="4"/>
      <c r="DH1845" s="6"/>
      <c r="DI1845" s="5"/>
      <c r="DJ1845" s="5"/>
      <c r="DK1845" s="4"/>
      <c r="DL1845" s="6"/>
      <c r="DM1845" s="4"/>
      <c r="DN1845" s="6"/>
      <c r="DO1845" s="5"/>
      <c r="DP1845" s="5"/>
      <c r="DQ1845" s="4"/>
      <c r="DR1845" s="6"/>
      <c r="DS1845" s="4"/>
      <c r="DT1845" s="6"/>
      <c r="DU1845" s="5"/>
      <c r="DV1845" s="5"/>
      <c r="DW1845" s="4"/>
      <c r="DX1845" s="6"/>
      <c r="DY1845" s="4"/>
      <c r="DZ1845" s="6"/>
      <c r="EA1845" s="5"/>
      <c r="EB1845" s="5"/>
      <c r="EC1845" s="4"/>
      <c r="ED1845" s="6"/>
      <c r="EE1845" s="4"/>
      <c r="EF1845" s="6"/>
      <c r="EG1845" s="5"/>
      <c r="EH1845" s="5"/>
      <c r="EI1845" s="4"/>
      <c r="EJ1845" s="6"/>
      <c r="EK1845" s="4"/>
      <c r="EL1845" s="6"/>
      <c r="EM1845" s="5"/>
      <c r="EN1845" s="5"/>
      <c r="EO1845" s="4"/>
      <c r="EP1845" s="6"/>
      <c r="EQ1845" s="4"/>
      <c r="ER1845" s="6"/>
      <c r="ES1845" s="5"/>
      <c r="ET1845" s="5"/>
      <c r="EU1845" s="4"/>
      <c r="EV1845" s="6"/>
      <c r="EW1845" s="4"/>
      <c r="EX1845" s="6"/>
      <c r="EY1845" s="5"/>
      <c r="EZ1845" s="5"/>
      <c r="FA1845" s="4"/>
      <c r="FB1845" s="6"/>
      <c r="FC1845" s="4"/>
      <c r="FD1845" s="6"/>
      <c r="FE1845" s="5"/>
      <c r="FF1845" s="5"/>
      <c r="FG1845" s="4"/>
      <c r="FH1845" s="6"/>
      <c r="FI1845" s="4"/>
      <c r="FJ1845" s="6"/>
      <c r="FK1845" s="5"/>
      <c r="FL1845" s="5"/>
      <c r="FM1845" s="4"/>
      <c r="FN1845" s="6"/>
      <c r="FO1845" s="4"/>
      <c r="FP1845" s="6"/>
      <c r="FQ1845" s="5"/>
      <c r="FR1845" s="5"/>
      <c r="FS1845" s="4"/>
      <c r="FT1845" s="6"/>
      <c r="FU1845" s="4"/>
      <c r="FV1845" s="6"/>
      <c r="FW1845" s="5"/>
      <c r="FX1845" s="5"/>
      <c r="FY1845" s="4"/>
      <c r="FZ1845" s="6"/>
      <c r="GA1845" s="4"/>
      <c r="GB1845" s="6"/>
      <c r="GC1845" s="5"/>
      <c r="GD1845" s="5"/>
      <c r="GE1845" s="4"/>
      <c r="GF1845" s="6"/>
      <c r="GG1845" s="4"/>
      <c r="GH1845" s="6"/>
      <c r="GI1845" s="5"/>
      <c r="GJ1845" s="5"/>
      <c r="GK1845" s="4"/>
      <c r="GL1845" s="6"/>
      <c r="GM1845" s="4"/>
      <c r="GN1845" s="6"/>
      <c r="GO1845" s="5"/>
      <c r="GP1845" s="5"/>
      <c r="GQ1845" s="4"/>
      <c r="GR1845" s="6"/>
      <c r="GS1845" s="4"/>
      <c r="GT1845" s="6"/>
      <c r="GU1845" s="5"/>
      <c r="GV1845" s="5"/>
      <c r="GW1845" s="4"/>
      <c r="GX1845" s="6"/>
      <c r="GY1845" s="4"/>
      <c r="GZ1845" s="6"/>
      <c r="HA1845" s="5"/>
      <c r="HB1845" s="5"/>
      <c r="HC1845" s="4"/>
      <c r="HD1845" s="6"/>
      <c r="HE1845" s="4"/>
      <c r="HF1845" s="6"/>
      <c r="HG1845" s="5"/>
      <c r="HH1845" s="5"/>
      <c r="HI1845" s="4"/>
      <c r="HJ1845" s="6"/>
      <c r="HK1845" s="4"/>
      <c r="HL1845" s="6"/>
      <c r="HM1845" s="5"/>
      <c r="HN1845" s="5"/>
      <c r="HO1845" s="4"/>
      <c r="HP1845" s="6"/>
      <c r="HQ1845" s="4"/>
      <c r="HR1845" s="6"/>
      <c r="HS1845" s="5"/>
      <c r="HT1845" s="5"/>
      <c r="HU1845" s="4"/>
      <c r="HV1845" s="6"/>
      <c r="HW1845" s="4"/>
      <c r="HX1845" s="6"/>
      <c r="HY1845" s="5"/>
      <c r="HZ1845" s="5"/>
      <c r="IA1845" s="4"/>
      <c r="IB1845" s="6"/>
      <c r="IC1845" s="4"/>
      <c r="ID1845" s="6"/>
      <c r="IE1845" s="5"/>
      <c r="IF1845" s="5"/>
      <c r="IG1845" s="4"/>
      <c r="IH1845" s="6"/>
      <c r="II1845" s="4"/>
      <c r="IJ1845" s="6"/>
      <c r="IK1845" s="5"/>
      <c r="IL1845" s="5"/>
      <c r="IM1845" s="4"/>
      <c r="IN1845" s="6"/>
      <c r="IO1845" s="4"/>
      <c r="IP1845" s="6"/>
      <c r="IQ1845" s="5"/>
      <c r="IR1845" s="5"/>
      <c r="IS1845" s="4"/>
      <c r="IT1845" s="6"/>
      <c r="IU1845" s="4"/>
      <c r="IV1845" s="6"/>
      <c r="IW1845" s="5"/>
      <c r="IX1845" s="5"/>
      <c r="IY1845" s="4"/>
      <c r="IZ1845" s="6"/>
      <c r="JA1845" s="4"/>
      <c r="JB1845" s="6"/>
      <c r="JC1845" s="5"/>
      <c r="JD1845" s="5"/>
      <c r="JE1845" s="4"/>
      <c r="JF1845" s="6"/>
      <c r="JG1845" s="4"/>
      <c r="JH1845" s="6"/>
      <c r="JI1845" s="5"/>
      <c r="JJ1845" s="5"/>
      <c r="JK1845" s="4"/>
      <c r="JL1845" s="6"/>
      <c r="JM1845" s="4"/>
      <c r="JN1845" s="6"/>
      <c r="JO1845" s="5"/>
      <c r="JP1845" s="5"/>
      <c r="JQ1845" s="4"/>
      <c r="JR1845" s="6"/>
      <c r="JS1845" s="4"/>
      <c r="JT1845" s="6"/>
      <c r="JU1845" s="5"/>
      <c r="JV1845" s="5"/>
      <c r="JW1845" s="4"/>
      <c r="JX1845" s="6"/>
      <c r="JY1845" s="4"/>
      <c r="JZ1845" s="6"/>
      <c r="KA1845" s="5"/>
      <c r="KB1845" s="5"/>
      <c r="KC1845" s="4"/>
      <c r="KD1845" s="6"/>
      <c r="KE1845" s="4"/>
      <c r="KF1845" s="6"/>
      <c r="KG1845" s="5"/>
      <c r="KH1845" s="5"/>
      <c r="KI1845" s="4"/>
      <c r="KJ1845" s="6"/>
      <c r="KK1845" s="4"/>
      <c r="KL1845" s="6"/>
      <c r="KM1845" s="5"/>
      <c r="KN1845" s="5"/>
    </row>
    <row r="1846">
      <c r="A1846" s="3" t="s">
        <v>85</v>
      </c>
      <c r="B1846" s="3" t="s">
        <v>1175</v>
      </c>
      <c r="C1846" s="3" t="s">
        <v>522</v>
      </c>
      <c r="D1846" s="3" t="s">
        <v>712</v>
      </c>
      <c r="E1846" s="3" t="s">
        <v>1213</v>
      </c>
      <c r="F1846" s="3" t="s">
        <v>104</v>
      </c>
      <c r="G1846" s="3" t="s">
        <v>104</v>
      </c>
      <c r="H1846" s="3" t="s">
        <v>104</v>
      </c>
      <c r="I1846" s="3" t="s">
        <v>1656</v>
      </c>
      <c r="J1846" s="3" t="s">
        <v>104</v>
      </c>
      <c r="K1846" s="4"/>
      <c r="L1846" s="4">
        <f>=ROUNDDOWN({0},0)</f>
      </c>
      <c r="M1846" s="4"/>
      <c r="N1846" s="5"/>
      <c r="O1846" s="4"/>
      <c r="P1846" s="4">
        <f>=ROUNDDOWN({0},0)</f>
      </c>
      <c r="Q1846" s="4"/>
      <c r="R1846" s="5"/>
      <c r="S1846" s="4"/>
      <c r="T1846" s="6"/>
      <c r="U1846" s="4"/>
      <c r="V1846" s="6"/>
      <c r="W1846" s="5"/>
      <c r="X1846" s="5"/>
      <c r="Y1846" s="4"/>
      <c r="Z1846" s="6"/>
      <c r="AA1846" s="4"/>
      <c r="AB1846" s="6"/>
      <c r="AC1846" s="5"/>
      <c r="AD1846" s="5"/>
      <c r="AE1846" s="4"/>
      <c r="AF1846" s="6"/>
      <c r="AG1846" s="4"/>
      <c r="AH1846" s="6"/>
      <c r="AI1846" s="5"/>
      <c r="AJ1846" s="5"/>
      <c r="AK1846" s="4"/>
      <c r="AL1846" s="6"/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  <c r="AW1846" s="4"/>
      <c r="AX1846" s="6"/>
      <c r="AY1846" s="4"/>
      <c r="AZ1846" s="6"/>
      <c r="BA1846" s="5"/>
      <c r="BB1846" s="5"/>
      <c r="BC1846" s="4"/>
      <c r="BD1846" s="6"/>
      <c r="BE1846" s="4"/>
      <c r="BF1846" s="6"/>
      <c r="BG1846" s="5"/>
      <c r="BH1846" s="5"/>
      <c r="BI1846" s="4"/>
      <c r="BJ1846" s="6"/>
      <c r="BK1846" s="4"/>
      <c r="BL1846" s="6"/>
      <c r="BM1846" s="5"/>
      <c r="BN1846" s="5"/>
      <c r="BO1846" s="4"/>
      <c r="BP1846" s="6"/>
      <c r="BQ1846" s="4"/>
      <c r="BR1846" s="6"/>
      <c r="BS1846" s="5"/>
      <c r="BT1846" s="5"/>
      <c r="BU1846" s="4"/>
      <c r="BV1846" s="6"/>
      <c r="BW1846" s="4"/>
      <c r="BX1846" s="6"/>
      <c r="BY1846" s="5"/>
      <c r="BZ1846" s="5"/>
      <c r="CA1846" s="4"/>
      <c r="CB1846" s="6"/>
      <c r="CC1846" s="4"/>
      <c r="CD1846" s="6"/>
      <c r="CE1846" s="5"/>
      <c r="CF1846" s="5"/>
      <c r="CG1846" s="4"/>
      <c r="CH1846" s="6"/>
      <c r="CI1846" s="4"/>
      <c r="CJ1846" s="6"/>
      <c r="CK1846" s="5"/>
      <c r="CL1846" s="5"/>
      <c r="CM1846" s="4"/>
      <c r="CN1846" s="6"/>
      <c r="CO1846" s="4"/>
      <c r="CP1846" s="6"/>
      <c r="CQ1846" s="5"/>
      <c r="CR1846" s="5"/>
      <c r="CS1846" s="4"/>
      <c r="CT1846" s="6"/>
      <c r="CU1846" s="4"/>
      <c r="CV1846" s="6"/>
      <c r="CW1846" s="5"/>
      <c r="CX1846" s="5"/>
      <c r="CY1846" s="4"/>
      <c r="CZ1846" s="6"/>
      <c r="DA1846" s="4"/>
      <c r="DB1846" s="6"/>
      <c r="DC1846" s="5"/>
      <c r="DD1846" s="5"/>
      <c r="DE1846" s="4"/>
      <c r="DF1846" s="6"/>
      <c r="DG1846" s="4"/>
      <c r="DH1846" s="6"/>
      <c r="DI1846" s="5"/>
      <c r="DJ1846" s="5"/>
      <c r="DK1846" s="4"/>
      <c r="DL1846" s="6"/>
      <c r="DM1846" s="4"/>
      <c r="DN1846" s="6"/>
      <c r="DO1846" s="5"/>
      <c r="DP1846" s="5"/>
      <c r="DQ1846" s="4"/>
      <c r="DR1846" s="6"/>
      <c r="DS1846" s="4"/>
      <c r="DT1846" s="6"/>
      <c r="DU1846" s="5"/>
      <c r="DV1846" s="5"/>
      <c r="DW1846" s="4"/>
      <c r="DX1846" s="6"/>
      <c r="DY1846" s="4"/>
      <c r="DZ1846" s="6"/>
      <c r="EA1846" s="5"/>
      <c r="EB1846" s="5"/>
      <c r="EC1846" s="4"/>
      <c r="ED1846" s="6"/>
      <c r="EE1846" s="4"/>
      <c r="EF1846" s="6"/>
      <c r="EG1846" s="5"/>
      <c r="EH1846" s="5"/>
      <c r="EI1846" s="4"/>
      <c r="EJ1846" s="6"/>
      <c r="EK1846" s="4"/>
      <c r="EL1846" s="6"/>
      <c r="EM1846" s="5"/>
      <c r="EN1846" s="5"/>
      <c r="EO1846" s="4"/>
      <c r="EP1846" s="6"/>
      <c r="EQ1846" s="4"/>
      <c r="ER1846" s="6"/>
      <c r="ES1846" s="5"/>
      <c r="ET1846" s="5"/>
      <c r="EU1846" s="4"/>
      <c r="EV1846" s="6"/>
      <c r="EW1846" s="4"/>
      <c r="EX1846" s="6"/>
      <c r="EY1846" s="5"/>
      <c r="EZ1846" s="5"/>
      <c r="FA1846" s="4"/>
      <c r="FB1846" s="6"/>
      <c r="FC1846" s="4"/>
      <c r="FD1846" s="6"/>
      <c r="FE1846" s="5"/>
      <c r="FF1846" s="5"/>
      <c r="FG1846" s="4"/>
      <c r="FH1846" s="6"/>
      <c r="FI1846" s="4"/>
      <c r="FJ1846" s="6"/>
      <c r="FK1846" s="5"/>
      <c r="FL1846" s="5"/>
      <c r="FM1846" s="4"/>
      <c r="FN1846" s="6"/>
      <c r="FO1846" s="4"/>
      <c r="FP1846" s="6"/>
      <c r="FQ1846" s="5"/>
      <c r="FR1846" s="5"/>
      <c r="FS1846" s="4"/>
      <c r="FT1846" s="6"/>
      <c r="FU1846" s="4"/>
      <c r="FV1846" s="6"/>
      <c r="FW1846" s="5"/>
      <c r="FX1846" s="5"/>
      <c r="FY1846" s="4"/>
      <c r="FZ1846" s="6"/>
      <c r="GA1846" s="4"/>
      <c r="GB1846" s="6"/>
      <c r="GC1846" s="5"/>
      <c r="GD1846" s="5"/>
      <c r="GE1846" s="4"/>
      <c r="GF1846" s="6"/>
      <c r="GG1846" s="4"/>
      <c r="GH1846" s="6"/>
      <c r="GI1846" s="5"/>
      <c r="GJ1846" s="5"/>
      <c r="GK1846" s="4"/>
      <c r="GL1846" s="6"/>
      <c r="GM1846" s="4"/>
      <c r="GN1846" s="6"/>
      <c r="GO1846" s="5"/>
      <c r="GP1846" s="5"/>
      <c r="GQ1846" s="4"/>
      <c r="GR1846" s="6"/>
      <c r="GS1846" s="4"/>
      <c r="GT1846" s="6"/>
      <c r="GU1846" s="5"/>
      <c r="GV1846" s="5"/>
      <c r="GW1846" s="4"/>
      <c r="GX1846" s="6"/>
      <c r="GY1846" s="4"/>
      <c r="GZ1846" s="6"/>
      <c r="HA1846" s="5"/>
      <c r="HB1846" s="5"/>
      <c r="HC1846" s="4"/>
      <c r="HD1846" s="6"/>
      <c r="HE1846" s="4"/>
      <c r="HF1846" s="6"/>
      <c r="HG1846" s="5"/>
      <c r="HH1846" s="5"/>
      <c r="HI1846" s="4"/>
      <c r="HJ1846" s="6"/>
      <c r="HK1846" s="4"/>
      <c r="HL1846" s="6"/>
      <c r="HM1846" s="5"/>
      <c r="HN1846" s="5"/>
      <c r="HO1846" s="4"/>
      <c r="HP1846" s="6"/>
      <c r="HQ1846" s="4"/>
      <c r="HR1846" s="6"/>
      <c r="HS1846" s="5"/>
      <c r="HT1846" s="5"/>
      <c r="HU1846" s="4"/>
      <c r="HV1846" s="6"/>
      <c r="HW1846" s="4"/>
      <c r="HX1846" s="6"/>
      <c r="HY1846" s="5"/>
      <c r="HZ1846" s="5"/>
      <c r="IA1846" s="4"/>
      <c r="IB1846" s="6"/>
      <c r="IC1846" s="4"/>
      <c r="ID1846" s="6"/>
      <c r="IE1846" s="5"/>
      <c r="IF1846" s="5"/>
      <c r="IG1846" s="4"/>
      <c r="IH1846" s="6"/>
      <c r="II1846" s="4"/>
      <c r="IJ1846" s="6"/>
      <c r="IK1846" s="5"/>
      <c r="IL1846" s="5"/>
      <c r="IM1846" s="4"/>
      <c r="IN1846" s="6"/>
      <c r="IO1846" s="4"/>
      <c r="IP1846" s="6"/>
      <c r="IQ1846" s="5"/>
      <c r="IR1846" s="5"/>
      <c r="IS1846" s="4"/>
      <c r="IT1846" s="6"/>
      <c r="IU1846" s="4"/>
      <c r="IV1846" s="6"/>
      <c r="IW1846" s="5"/>
      <c r="IX1846" s="5"/>
      <c r="IY1846" s="4"/>
      <c r="IZ1846" s="6"/>
      <c r="JA1846" s="4"/>
      <c r="JB1846" s="6"/>
      <c r="JC1846" s="5"/>
      <c r="JD1846" s="5"/>
      <c r="JE1846" s="4"/>
      <c r="JF1846" s="6"/>
      <c r="JG1846" s="4"/>
      <c r="JH1846" s="6"/>
      <c r="JI1846" s="5"/>
      <c r="JJ1846" s="5"/>
      <c r="JK1846" s="4"/>
      <c r="JL1846" s="6"/>
      <c r="JM1846" s="4"/>
      <c r="JN1846" s="6"/>
      <c r="JO1846" s="5"/>
      <c r="JP1846" s="5"/>
      <c r="JQ1846" s="4"/>
      <c r="JR1846" s="6"/>
      <c r="JS1846" s="4"/>
      <c r="JT1846" s="6"/>
      <c r="JU1846" s="5"/>
      <c r="JV1846" s="5"/>
      <c r="JW1846" s="4"/>
      <c r="JX1846" s="6"/>
      <c r="JY1846" s="4"/>
      <c r="JZ1846" s="6"/>
      <c r="KA1846" s="5"/>
      <c r="KB1846" s="5"/>
      <c r="KC1846" s="4"/>
      <c r="KD1846" s="6"/>
      <c r="KE1846" s="4"/>
      <c r="KF1846" s="6"/>
      <c r="KG1846" s="5"/>
      <c r="KH1846" s="5"/>
      <c r="KI1846" s="4"/>
      <c r="KJ1846" s="6"/>
      <c r="KK1846" s="4"/>
      <c r="KL1846" s="6"/>
      <c r="KM1846" s="5"/>
      <c r="KN1846" s="5"/>
    </row>
    <row r="1847">
      <c r="A1847" s="3" t="s">
        <v>85</v>
      </c>
      <c r="B1847" s="3" t="s">
        <v>1175</v>
      </c>
      <c r="C1847" s="3" t="s">
        <v>522</v>
      </c>
      <c r="D1847" s="3" t="s">
        <v>712</v>
      </c>
      <c r="E1847" s="3" t="s">
        <v>1216</v>
      </c>
      <c r="F1847" s="3" t="s">
        <v>104</v>
      </c>
      <c r="G1847" s="3" t="s">
        <v>104</v>
      </c>
      <c r="H1847" s="3" t="s">
        <v>104</v>
      </c>
      <c r="I1847" s="3" t="s">
        <v>1320</v>
      </c>
      <c r="J1847" s="3" t="s">
        <v>104</v>
      </c>
      <c r="K1847" s="4"/>
      <c r="L1847" s="4">
        <f>=ROUNDDOWN({0},0)</f>
      </c>
      <c r="M1847" s="4"/>
      <c r="N1847" s="5"/>
      <c r="O1847" s="4"/>
      <c r="P1847" s="4">
        <f>=ROUNDDOWN({0},0)</f>
      </c>
      <c r="Q1847" s="4"/>
      <c r="R1847" s="5"/>
      <c r="S1847" s="4"/>
      <c r="T1847" s="6"/>
      <c r="U1847" s="4"/>
      <c r="V1847" s="6"/>
      <c r="W1847" s="5"/>
      <c r="X1847" s="5"/>
      <c r="Y1847" s="4"/>
      <c r="Z1847" s="6"/>
      <c r="AA1847" s="4"/>
      <c r="AB1847" s="6"/>
      <c r="AC1847" s="5"/>
      <c r="AD1847" s="5"/>
      <c r="AE1847" s="4"/>
      <c r="AF1847" s="6"/>
      <c r="AG1847" s="4"/>
      <c r="AH1847" s="6"/>
      <c r="AI1847" s="5"/>
      <c r="AJ1847" s="5"/>
      <c r="AK1847" s="4"/>
      <c r="AL1847" s="6"/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  <c r="AW1847" s="4"/>
      <c r="AX1847" s="6"/>
      <c r="AY1847" s="4"/>
      <c r="AZ1847" s="6"/>
      <c r="BA1847" s="5"/>
      <c r="BB1847" s="5"/>
      <c r="BC1847" s="4"/>
      <c r="BD1847" s="6"/>
      <c r="BE1847" s="4"/>
      <c r="BF1847" s="6"/>
      <c r="BG1847" s="5"/>
      <c r="BH1847" s="5"/>
      <c r="BI1847" s="4"/>
      <c r="BJ1847" s="6"/>
      <c r="BK1847" s="4"/>
      <c r="BL1847" s="6"/>
      <c r="BM1847" s="5"/>
      <c r="BN1847" s="5"/>
      <c r="BO1847" s="4"/>
      <c r="BP1847" s="6"/>
      <c r="BQ1847" s="4"/>
      <c r="BR1847" s="6"/>
      <c r="BS1847" s="5"/>
      <c r="BT1847" s="5"/>
      <c r="BU1847" s="4"/>
      <c r="BV1847" s="6"/>
      <c r="BW1847" s="4"/>
      <c r="BX1847" s="6"/>
      <c r="BY1847" s="5"/>
      <c r="BZ1847" s="5"/>
      <c r="CA1847" s="4"/>
      <c r="CB1847" s="6"/>
      <c r="CC1847" s="4"/>
      <c r="CD1847" s="6"/>
      <c r="CE1847" s="5"/>
      <c r="CF1847" s="5"/>
      <c r="CG1847" s="4"/>
      <c r="CH1847" s="6"/>
      <c r="CI1847" s="4"/>
      <c r="CJ1847" s="6"/>
      <c r="CK1847" s="5"/>
      <c r="CL1847" s="5"/>
      <c r="CM1847" s="4"/>
      <c r="CN1847" s="6"/>
      <c r="CO1847" s="4"/>
      <c r="CP1847" s="6"/>
      <c r="CQ1847" s="5"/>
      <c r="CR1847" s="5"/>
      <c r="CS1847" s="4"/>
      <c r="CT1847" s="6"/>
      <c r="CU1847" s="4"/>
      <c r="CV1847" s="6"/>
      <c r="CW1847" s="5"/>
      <c r="CX1847" s="5"/>
      <c r="CY1847" s="4"/>
      <c r="CZ1847" s="6"/>
      <c r="DA1847" s="4"/>
      <c r="DB1847" s="6"/>
      <c r="DC1847" s="5"/>
      <c r="DD1847" s="5"/>
      <c r="DE1847" s="4"/>
      <c r="DF1847" s="6"/>
      <c r="DG1847" s="4"/>
      <c r="DH1847" s="6"/>
      <c r="DI1847" s="5"/>
      <c r="DJ1847" s="5"/>
      <c r="DK1847" s="4"/>
      <c r="DL1847" s="6"/>
      <c r="DM1847" s="4"/>
      <c r="DN1847" s="6"/>
      <c r="DO1847" s="5"/>
      <c r="DP1847" s="5"/>
      <c r="DQ1847" s="4"/>
      <c r="DR1847" s="6"/>
      <c r="DS1847" s="4"/>
      <c r="DT1847" s="6"/>
      <c r="DU1847" s="5"/>
      <c r="DV1847" s="5"/>
      <c r="DW1847" s="4"/>
      <c r="DX1847" s="6"/>
      <c r="DY1847" s="4"/>
      <c r="DZ1847" s="6"/>
      <c r="EA1847" s="5"/>
      <c r="EB1847" s="5"/>
      <c r="EC1847" s="4"/>
      <c r="ED1847" s="6"/>
      <c r="EE1847" s="4"/>
      <c r="EF1847" s="6"/>
      <c r="EG1847" s="5"/>
      <c r="EH1847" s="5"/>
      <c r="EI1847" s="4"/>
      <c r="EJ1847" s="6"/>
      <c r="EK1847" s="4"/>
      <c r="EL1847" s="6"/>
      <c r="EM1847" s="5"/>
      <c r="EN1847" s="5"/>
      <c r="EO1847" s="4"/>
      <c r="EP1847" s="6"/>
      <c r="EQ1847" s="4"/>
      <c r="ER1847" s="6"/>
      <c r="ES1847" s="5"/>
      <c r="ET1847" s="5"/>
      <c r="EU1847" s="4"/>
      <c r="EV1847" s="6"/>
      <c r="EW1847" s="4"/>
      <c r="EX1847" s="6"/>
      <c r="EY1847" s="5"/>
      <c r="EZ1847" s="5"/>
      <c r="FA1847" s="4"/>
      <c r="FB1847" s="6"/>
      <c r="FC1847" s="4"/>
      <c r="FD1847" s="6"/>
      <c r="FE1847" s="5"/>
      <c r="FF1847" s="5"/>
      <c r="FG1847" s="4"/>
      <c r="FH1847" s="6"/>
      <c r="FI1847" s="4"/>
      <c r="FJ1847" s="6"/>
      <c r="FK1847" s="5"/>
      <c r="FL1847" s="5"/>
      <c r="FM1847" s="4"/>
      <c r="FN1847" s="6"/>
      <c r="FO1847" s="4"/>
      <c r="FP1847" s="6"/>
      <c r="FQ1847" s="5"/>
      <c r="FR1847" s="5"/>
      <c r="FS1847" s="4"/>
      <c r="FT1847" s="6"/>
      <c r="FU1847" s="4"/>
      <c r="FV1847" s="6"/>
      <c r="FW1847" s="5"/>
      <c r="FX1847" s="5"/>
      <c r="FY1847" s="4"/>
      <c r="FZ1847" s="6"/>
      <c r="GA1847" s="4"/>
      <c r="GB1847" s="6"/>
      <c r="GC1847" s="5"/>
      <c r="GD1847" s="5"/>
      <c r="GE1847" s="4"/>
      <c r="GF1847" s="6"/>
      <c r="GG1847" s="4"/>
      <c r="GH1847" s="6"/>
      <c r="GI1847" s="5"/>
      <c r="GJ1847" s="5"/>
      <c r="GK1847" s="4"/>
      <c r="GL1847" s="6"/>
      <c r="GM1847" s="4"/>
      <c r="GN1847" s="6"/>
      <c r="GO1847" s="5"/>
      <c r="GP1847" s="5"/>
      <c r="GQ1847" s="4"/>
      <c r="GR1847" s="6"/>
      <c r="GS1847" s="4"/>
      <c r="GT1847" s="6"/>
      <c r="GU1847" s="5"/>
      <c r="GV1847" s="5"/>
      <c r="GW1847" s="4"/>
      <c r="GX1847" s="6"/>
      <c r="GY1847" s="4"/>
      <c r="GZ1847" s="6"/>
      <c r="HA1847" s="5"/>
      <c r="HB1847" s="5"/>
      <c r="HC1847" s="4"/>
      <c r="HD1847" s="6"/>
      <c r="HE1847" s="4"/>
      <c r="HF1847" s="6"/>
      <c r="HG1847" s="5"/>
      <c r="HH1847" s="5"/>
      <c r="HI1847" s="4"/>
      <c r="HJ1847" s="6"/>
      <c r="HK1847" s="4"/>
      <c r="HL1847" s="6"/>
      <c r="HM1847" s="5"/>
      <c r="HN1847" s="5"/>
      <c r="HO1847" s="4"/>
      <c r="HP1847" s="6"/>
      <c r="HQ1847" s="4"/>
      <c r="HR1847" s="6"/>
      <c r="HS1847" s="5"/>
      <c r="HT1847" s="5"/>
      <c r="HU1847" s="4"/>
      <c r="HV1847" s="6"/>
      <c r="HW1847" s="4"/>
      <c r="HX1847" s="6"/>
      <c r="HY1847" s="5"/>
      <c r="HZ1847" s="5"/>
      <c r="IA1847" s="4"/>
      <c r="IB1847" s="6"/>
      <c r="IC1847" s="4"/>
      <c r="ID1847" s="6"/>
      <c r="IE1847" s="5"/>
      <c r="IF1847" s="5"/>
      <c r="IG1847" s="4"/>
      <c r="IH1847" s="6"/>
      <c r="II1847" s="4"/>
      <c r="IJ1847" s="6"/>
      <c r="IK1847" s="5"/>
      <c r="IL1847" s="5"/>
      <c r="IM1847" s="4"/>
      <c r="IN1847" s="6"/>
      <c r="IO1847" s="4"/>
      <c r="IP1847" s="6"/>
      <c r="IQ1847" s="5"/>
      <c r="IR1847" s="5"/>
      <c r="IS1847" s="4"/>
      <c r="IT1847" s="6"/>
      <c r="IU1847" s="4"/>
      <c r="IV1847" s="6"/>
      <c r="IW1847" s="5"/>
      <c r="IX1847" s="5"/>
      <c r="IY1847" s="4"/>
      <c r="IZ1847" s="6"/>
      <c r="JA1847" s="4"/>
      <c r="JB1847" s="6"/>
      <c r="JC1847" s="5"/>
      <c r="JD1847" s="5"/>
      <c r="JE1847" s="4"/>
      <c r="JF1847" s="6"/>
      <c r="JG1847" s="4"/>
      <c r="JH1847" s="6"/>
      <c r="JI1847" s="5"/>
      <c r="JJ1847" s="5"/>
      <c r="JK1847" s="4"/>
      <c r="JL1847" s="6"/>
      <c r="JM1847" s="4"/>
      <c r="JN1847" s="6"/>
      <c r="JO1847" s="5"/>
      <c r="JP1847" s="5"/>
      <c r="JQ1847" s="4"/>
      <c r="JR1847" s="6"/>
      <c r="JS1847" s="4"/>
      <c r="JT1847" s="6"/>
      <c r="JU1847" s="5"/>
      <c r="JV1847" s="5"/>
      <c r="JW1847" s="4"/>
      <c r="JX1847" s="6"/>
      <c r="JY1847" s="4"/>
      <c r="JZ1847" s="6"/>
      <c r="KA1847" s="5"/>
      <c r="KB1847" s="5"/>
      <c r="KC1847" s="4"/>
      <c r="KD1847" s="6"/>
      <c r="KE1847" s="4"/>
      <c r="KF1847" s="6"/>
      <c r="KG1847" s="5"/>
      <c r="KH1847" s="5"/>
      <c r="KI1847" s="4"/>
      <c r="KJ1847" s="6"/>
      <c r="KK1847" s="4"/>
      <c r="KL1847" s="6"/>
      <c r="KM1847" s="5"/>
      <c r="KN1847" s="5"/>
    </row>
    <row r="1848">
      <c r="A1848" s="3" t="s">
        <v>85</v>
      </c>
      <c r="B1848" s="3" t="s">
        <v>1175</v>
      </c>
      <c r="C1848" s="3" t="s">
        <v>522</v>
      </c>
      <c r="D1848" s="3" t="s">
        <v>712</v>
      </c>
      <c r="E1848" s="3" t="s">
        <v>1214</v>
      </c>
      <c r="F1848" s="3" t="s">
        <v>104</v>
      </c>
      <c r="G1848" s="3" t="s">
        <v>104</v>
      </c>
      <c r="H1848" s="3" t="s">
        <v>104</v>
      </c>
      <c r="I1848" s="3" t="s">
        <v>1334</v>
      </c>
      <c r="J1848" s="3" t="s">
        <v>104</v>
      </c>
      <c r="K1848" s="4"/>
      <c r="L1848" s="4">
        <f>=ROUNDDOWN({0},0)</f>
      </c>
      <c r="M1848" s="4"/>
      <c r="N1848" s="5"/>
      <c r="O1848" s="4"/>
      <c r="P1848" s="4">
        <f>=ROUNDDOWN({0},0)</f>
      </c>
      <c r="Q1848" s="4"/>
      <c r="R1848" s="5"/>
      <c r="S1848" s="4"/>
      <c r="T1848" s="6"/>
      <c r="U1848" s="4"/>
      <c r="V1848" s="6"/>
      <c r="W1848" s="5"/>
      <c r="X1848" s="5"/>
      <c r="Y1848" s="4"/>
      <c r="Z1848" s="6"/>
      <c r="AA1848" s="4"/>
      <c r="AB1848" s="6"/>
      <c r="AC1848" s="5"/>
      <c r="AD1848" s="5"/>
      <c r="AE1848" s="4"/>
      <c r="AF1848" s="6"/>
      <c r="AG1848" s="4"/>
      <c r="AH1848" s="6"/>
      <c r="AI1848" s="5"/>
      <c r="AJ1848" s="5"/>
      <c r="AK1848" s="4"/>
      <c r="AL1848" s="6"/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  <c r="AW1848" s="4"/>
      <c r="AX1848" s="6"/>
      <c r="AY1848" s="4"/>
      <c r="AZ1848" s="6"/>
      <c r="BA1848" s="5"/>
      <c r="BB1848" s="5"/>
      <c r="BC1848" s="4"/>
      <c r="BD1848" s="6"/>
      <c r="BE1848" s="4"/>
      <c r="BF1848" s="6"/>
      <c r="BG1848" s="5"/>
      <c r="BH1848" s="5"/>
      <c r="BI1848" s="4"/>
      <c r="BJ1848" s="6"/>
      <c r="BK1848" s="4"/>
      <c r="BL1848" s="6"/>
      <c r="BM1848" s="5"/>
      <c r="BN1848" s="5"/>
      <c r="BO1848" s="4"/>
      <c r="BP1848" s="6"/>
      <c r="BQ1848" s="4"/>
      <c r="BR1848" s="6"/>
      <c r="BS1848" s="5"/>
      <c r="BT1848" s="5"/>
      <c r="BU1848" s="4"/>
      <c r="BV1848" s="6"/>
      <c r="BW1848" s="4"/>
      <c r="BX1848" s="6"/>
      <c r="BY1848" s="5"/>
      <c r="BZ1848" s="5"/>
      <c r="CA1848" s="4"/>
      <c r="CB1848" s="6"/>
      <c r="CC1848" s="4"/>
      <c r="CD1848" s="6"/>
      <c r="CE1848" s="5"/>
      <c r="CF1848" s="5"/>
      <c r="CG1848" s="4"/>
      <c r="CH1848" s="6"/>
      <c r="CI1848" s="4"/>
      <c r="CJ1848" s="6"/>
      <c r="CK1848" s="5"/>
      <c r="CL1848" s="5"/>
      <c r="CM1848" s="4"/>
      <c r="CN1848" s="6"/>
      <c r="CO1848" s="4"/>
      <c r="CP1848" s="6"/>
      <c r="CQ1848" s="5"/>
      <c r="CR1848" s="5"/>
      <c r="CS1848" s="4"/>
      <c r="CT1848" s="6"/>
      <c r="CU1848" s="4"/>
      <c r="CV1848" s="6"/>
      <c r="CW1848" s="5"/>
      <c r="CX1848" s="5"/>
      <c r="CY1848" s="4"/>
      <c r="CZ1848" s="6"/>
      <c r="DA1848" s="4"/>
      <c r="DB1848" s="6"/>
      <c r="DC1848" s="5"/>
      <c r="DD1848" s="5"/>
      <c r="DE1848" s="4"/>
      <c r="DF1848" s="6"/>
      <c r="DG1848" s="4"/>
      <c r="DH1848" s="6"/>
      <c r="DI1848" s="5"/>
      <c r="DJ1848" s="5"/>
      <c r="DK1848" s="4"/>
      <c r="DL1848" s="6"/>
      <c r="DM1848" s="4"/>
      <c r="DN1848" s="6"/>
      <c r="DO1848" s="5"/>
      <c r="DP1848" s="5"/>
      <c r="DQ1848" s="4"/>
      <c r="DR1848" s="6"/>
      <c r="DS1848" s="4"/>
      <c r="DT1848" s="6"/>
      <c r="DU1848" s="5"/>
      <c r="DV1848" s="5"/>
      <c r="DW1848" s="4"/>
      <c r="DX1848" s="6"/>
      <c r="DY1848" s="4"/>
      <c r="DZ1848" s="6"/>
      <c r="EA1848" s="5"/>
      <c r="EB1848" s="5"/>
      <c r="EC1848" s="4"/>
      <c r="ED1848" s="6"/>
      <c r="EE1848" s="4"/>
      <c r="EF1848" s="6"/>
      <c r="EG1848" s="5"/>
      <c r="EH1848" s="5"/>
      <c r="EI1848" s="4"/>
      <c r="EJ1848" s="6"/>
      <c r="EK1848" s="4"/>
      <c r="EL1848" s="6"/>
      <c r="EM1848" s="5"/>
      <c r="EN1848" s="5"/>
      <c r="EO1848" s="4"/>
      <c r="EP1848" s="6"/>
      <c r="EQ1848" s="4"/>
      <c r="ER1848" s="6"/>
      <c r="ES1848" s="5"/>
      <c r="ET1848" s="5"/>
      <c r="EU1848" s="4"/>
      <c r="EV1848" s="6"/>
      <c r="EW1848" s="4"/>
      <c r="EX1848" s="6"/>
      <c r="EY1848" s="5"/>
      <c r="EZ1848" s="5"/>
      <c r="FA1848" s="4"/>
      <c r="FB1848" s="6"/>
      <c r="FC1848" s="4"/>
      <c r="FD1848" s="6"/>
      <c r="FE1848" s="5"/>
      <c r="FF1848" s="5"/>
      <c r="FG1848" s="4"/>
      <c r="FH1848" s="6"/>
      <c r="FI1848" s="4"/>
      <c r="FJ1848" s="6"/>
      <c r="FK1848" s="5"/>
      <c r="FL1848" s="5"/>
      <c r="FM1848" s="4"/>
      <c r="FN1848" s="6"/>
      <c r="FO1848" s="4"/>
      <c r="FP1848" s="6"/>
      <c r="FQ1848" s="5"/>
      <c r="FR1848" s="5"/>
      <c r="FS1848" s="4"/>
      <c r="FT1848" s="6"/>
      <c r="FU1848" s="4"/>
      <c r="FV1848" s="6"/>
      <c r="FW1848" s="5"/>
      <c r="FX1848" s="5"/>
      <c r="FY1848" s="4"/>
      <c r="FZ1848" s="6"/>
      <c r="GA1848" s="4"/>
      <c r="GB1848" s="6"/>
      <c r="GC1848" s="5"/>
      <c r="GD1848" s="5"/>
      <c r="GE1848" s="4"/>
      <c r="GF1848" s="6"/>
      <c r="GG1848" s="4"/>
      <c r="GH1848" s="6"/>
      <c r="GI1848" s="5"/>
      <c r="GJ1848" s="5"/>
      <c r="GK1848" s="4"/>
      <c r="GL1848" s="6"/>
      <c r="GM1848" s="4"/>
      <c r="GN1848" s="6"/>
      <c r="GO1848" s="5"/>
      <c r="GP1848" s="5"/>
      <c r="GQ1848" s="4"/>
      <c r="GR1848" s="6"/>
      <c r="GS1848" s="4"/>
      <c r="GT1848" s="6"/>
      <c r="GU1848" s="5"/>
      <c r="GV1848" s="5"/>
      <c r="GW1848" s="4"/>
      <c r="GX1848" s="6"/>
      <c r="GY1848" s="4"/>
      <c r="GZ1848" s="6"/>
      <c r="HA1848" s="5"/>
      <c r="HB1848" s="5"/>
      <c r="HC1848" s="4"/>
      <c r="HD1848" s="6"/>
      <c r="HE1848" s="4"/>
      <c r="HF1848" s="6"/>
      <c r="HG1848" s="5"/>
      <c r="HH1848" s="5"/>
      <c r="HI1848" s="4"/>
      <c r="HJ1848" s="6"/>
      <c r="HK1848" s="4"/>
      <c r="HL1848" s="6"/>
      <c r="HM1848" s="5"/>
      <c r="HN1848" s="5"/>
      <c r="HO1848" s="4"/>
      <c r="HP1848" s="6"/>
      <c r="HQ1848" s="4"/>
      <c r="HR1848" s="6"/>
      <c r="HS1848" s="5"/>
      <c r="HT1848" s="5"/>
      <c r="HU1848" s="4"/>
      <c r="HV1848" s="6"/>
      <c r="HW1848" s="4"/>
      <c r="HX1848" s="6"/>
      <c r="HY1848" s="5"/>
      <c r="HZ1848" s="5"/>
      <c r="IA1848" s="4"/>
      <c r="IB1848" s="6"/>
      <c r="IC1848" s="4"/>
      <c r="ID1848" s="6"/>
      <c r="IE1848" s="5"/>
      <c r="IF1848" s="5"/>
      <c r="IG1848" s="4"/>
      <c r="IH1848" s="6"/>
      <c r="II1848" s="4"/>
      <c r="IJ1848" s="6"/>
      <c r="IK1848" s="5"/>
      <c r="IL1848" s="5"/>
      <c r="IM1848" s="4"/>
      <c r="IN1848" s="6"/>
      <c r="IO1848" s="4"/>
      <c r="IP1848" s="6"/>
      <c r="IQ1848" s="5"/>
      <c r="IR1848" s="5"/>
      <c r="IS1848" s="4"/>
      <c r="IT1848" s="6"/>
      <c r="IU1848" s="4"/>
      <c r="IV1848" s="6"/>
      <c r="IW1848" s="5"/>
      <c r="IX1848" s="5"/>
      <c r="IY1848" s="4"/>
      <c r="IZ1848" s="6"/>
      <c r="JA1848" s="4"/>
      <c r="JB1848" s="6"/>
      <c r="JC1848" s="5"/>
      <c r="JD1848" s="5"/>
      <c r="JE1848" s="4"/>
      <c r="JF1848" s="6"/>
      <c r="JG1848" s="4"/>
      <c r="JH1848" s="6"/>
      <c r="JI1848" s="5"/>
      <c r="JJ1848" s="5"/>
      <c r="JK1848" s="4"/>
      <c r="JL1848" s="6"/>
      <c r="JM1848" s="4"/>
      <c r="JN1848" s="6"/>
      <c r="JO1848" s="5"/>
      <c r="JP1848" s="5"/>
      <c r="JQ1848" s="4"/>
      <c r="JR1848" s="6"/>
      <c r="JS1848" s="4"/>
      <c r="JT1848" s="6"/>
      <c r="JU1848" s="5"/>
      <c r="JV1848" s="5"/>
      <c r="JW1848" s="4"/>
      <c r="JX1848" s="6"/>
      <c r="JY1848" s="4"/>
      <c r="JZ1848" s="6"/>
      <c r="KA1848" s="5"/>
      <c r="KB1848" s="5"/>
      <c r="KC1848" s="4"/>
      <c r="KD1848" s="6"/>
      <c r="KE1848" s="4"/>
      <c r="KF1848" s="6"/>
      <c r="KG1848" s="5"/>
      <c r="KH1848" s="5"/>
      <c r="KI1848" s="4"/>
      <c r="KJ1848" s="6"/>
      <c r="KK1848" s="4"/>
      <c r="KL1848" s="6"/>
      <c r="KM1848" s="5"/>
      <c r="KN1848" s="5"/>
    </row>
    <row r="1849">
      <c r="A1849" s="3" t="s">
        <v>85</v>
      </c>
      <c r="B1849" s="3" t="s">
        <v>1175</v>
      </c>
      <c r="C1849" s="3" t="s">
        <v>522</v>
      </c>
      <c r="D1849" s="3" t="s">
        <v>712</v>
      </c>
      <c r="E1849" s="3" t="s">
        <v>946</v>
      </c>
      <c r="F1849" s="3" t="s">
        <v>104</v>
      </c>
      <c r="G1849" s="3" t="s">
        <v>104</v>
      </c>
      <c r="H1849" s="3" t="s">
        <v>104</v>
      </c>
      <c r="I1849" s="3" t="s">
        <v>1364</v>
      </c>
      <c r="J1849" s="3" t="s">
        <v>104</v>
      </c>
      <c r="K1849" s="4"/>
      <c r="L1849" s="4">
        <f>=ROUNDDOWN({0},0)</f>
      </c>
      <c r="M1849" s="4"/>
      <c r="N1849" s="5"/>
      <c r="O1849" s="4"/>
      <c r="P1849" s="4">
        <f>=ROUNDDOWN({0},0)</f>
      </c>
      <c r="Q1849" s="4"/>
      <c r="R1849" s="5"/>
      <c r="S1849" s="4"/>
      <c r="T1849" s="6"/>
      <c r="U1849" s="4"/>
      <c r="V1849" s="6"/>
      <c r="W1849" s="5"/>
      <c r="X1849" s="5"/>
      <c r="Y1849" s="4"/>
      <c r="Z1849" s="6"/>
      <c r="AA1849" s="4"/>
      <c r="AB1849" s="6"/>
      <c r="AC1849" s="5"/>
      <c r="AD1849" s="5"/>
      <c r="AE1849" s="4"/>
      <c r="AF1849" s="6"/>
      <c r="AG1849" s="4"/>
      <c r="AH1849" s="6"/>
      <c r="AI1849" s="5"/>
      <c r="AJ1849" s="5"/>
      <c r="AK1849" s="4"/>
      <c r="AL1849" s="6"/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  <c r="AW1849" s="4"/>
      <c r="AX1849" s="6"/>
      <c r="AY1849" s="4"/>
      <c r="AZ1849" s="6"/>
      <c r="BA1849" s="5"/>
      <c r="BB1849" s="5"/>
      <c r="BC1849" s="4"/>
      <c r="BD1849" s="6"/>
      <c r="BE1849" s="4"/>
      <c r="BF1849" s="6"/>
      <c r="BG1849" s="5"/>
      <c r="BH1849" s="5"/>
      <c r="BI1849" s="4"/>
      <c r="BJ1849" s="6"/>
      <c r="BK1849" s="4"/>
      <c r="BL1849" s="6"/>
      <c r="BM1849" s="5"/>
      <c r="BN1849" s="5"/>
      <c r="BO1849" s="4"/>
      <c r="BP1849" s="6"/>
      <c r="BQ1849" s="4"/>
      <c r="BR1849" s="6"/>
      <c r="BS1849" s="5"/>
      <c r="BT1849" s="5"/>
      <c r="BU1849" s="4"/>
      <c r="BV1849" s="6"/>
      <c r="BW1849" s="4"/>
      <c r="BX1849" s="6"/>
      <c r="BY1849" s="5"/>
      <c r="BZ1849" s="5"/>
      <c r="CA1849" s="4"/>
      <c r="CB1849" s="6"/>
      <c r="CC1849" s="4"/>
      <c r="CD1849" s="6"/>
      <c r="CE1849" s="5"/>
      <c r="CF1849" s="5"/>
      <c r="CG1849" s="4"/>
      <c r="CH1849" s="6"/>
      <c r="CI1849" s="4"/>
      <c r="CJ1849" s="6"/>
      <c r="CK1849" s="5"/>
      <c r="CL1849" s="5"/>
      <c r="CM1849" s="4"/>
      <c r="CN1849" s="6"/>
      <c r="CO1849" s="4"/>
      <c r="CP1849" s="6"/>
      <c r="CQ1849" s="5"/>
      <c r="CR1849" s="5"/>
      <c r="CS1849" s="4"/>
      <c r="CT1849" s="6"/>
      <c r="CU1849" s="4"/>
      <c r="CV1849" s="6"/>
      <c r="CW1849" s="5"/>
      <c r="CX1849" s="5"/>
      <c r="CY1849" s="4"/>
      <c r="CZ1849" s="6"/>
      <c r="DA1849" s="4"/>
      <c r="DB1849" s="6"/>
      <c r="DC1849" s="5"/>
      <c r="DD1849" s="5"/>
      <c r="DE1849" s="4"/>
      <c r="DF1849" s="6"/>
      <c r="DG1849" s="4"/>
      <c r="DH1849" s="6"/>
      <c r="DI1849" s="5"/>
      <c r="DJ1849" s="5"/>
      <c r="DK1849" s="4"/>
      <c r="DL1849" s="6"/>
      <c r="DM1849" s="4"/>
      <c r="DN1849" s="6"/>
      <c r="DO1849" s="5"/>
      <c r="DP1849" s="5"/>
      <c r="DQ1849" s="4"/>
      <c r="DR1849" s="6"/>
      <c r="DS1849" s="4"/>
      <c r="DT1849" s="6"/>
      <c r="DU1849" s="5"/>
      <c r="DV1849" s="5"/>
      <c r="DW1849" s="4"/>
      <c r="DX1849" s="6"/>
      <c r="DY1849" s="4"/>
      <c r="DZ1849" s="6"/>
      <c r="EA1849" s="5"/>
      <c r="EB1849" s="5"/>
      <c r="EC1849" s="4"/>
      <c r="ED1849" s="6"/>
      <c r="EE1849" s="4"/>
      <c r="EF1849" s="6"/>
      <c r="EG1849" s="5"/>
      <c r="EH1849" s="5"/>
      <c r="EI1849" s="4"/>
      <c r="EJ1849" s="6"/>
      <c r="EK1849" s="4"/>
      <c r="EL1849" s="6"/>
      <c r="EM1849" s="5"/>
      <c r="EN1849" s="5"/>
      <c r="EO1849" s="4"/>
      <c r="EP1849" s="6"/>
      <c r="EQ1849" s="4"/>
      <c r="ER1849" s="6"/>
      <c r="ES1849" s="5"/>
      <c r="ET1849" s="5"/>
      <c r="EU1849" s="4"/>
      <c r="EV1849" s="6"/>
      <c r="EW1849" s="4"/>
      <c r="EX1849" s="6"/>
      <c r="EY1849" s="5"/>
      <c r="EZ1849" s="5"/>
      <c r="FA1849" s="4"/>
      <c r="FB1849" s="6"/>
      <c r="FC1849" s="4"/>
      <c r="FD1849" s="6"/>
      <c r="FE1849" s="5"/>
      <c r="FF1849" s="5"/>
      <c r="FG1849" s="4"/>
      <c r="FH1849" s="6"/>
      <c r="FI1849" s="4"/>
      <c r="FJ1849" s="6"/>
      <c r="FK1849" s="5"/>
      <c r="FL1849" s="5"/>
      <c r="FM1849" s="4"/>
      <c r="FN1849" s="6"/>
      <c r="FO1849" s="4"/>
      <c r="FP1849" s="6"/>
      <c r="FQ1849" s="5"/>
      <c r="FR1849" s="5"/>
      <c r="FS1849" s="4"/>
      <c r="FT1849" s="6"/>
      <c r="FU1849" s="4"/>
      <c r="FV1849" s="6"/>
      <c r="FW1849" s="5"/>
      <c r="FX1849" s="5"/>
      <c r="FY1849" s="4"/>
      <c r="FZ1849" s="6"/>
      <c r="GA1849" s="4"/>
      <c r="GB1849" s="6"/>
      <c r="GC1849" s="5"/>
      <c r="GD1849" s="5"/>
      <c r="GE1849" s="4"/>
      <c r="GF1849" s="6"/>
      <c r="GG1849" s="4"/>
      <c r="GH1849" s="6"/>
      <c r="GI1849" s="5"/>
      <c r="GJ1849" s="5"/>
      <c r="GK1849" s="4"/>
      <c r="GL1849" s="6"/>
      <c r="GM1849" s="4"/>
      <c r="GN1849" s="6"/>
      <c r="GO1849" s="5"/>
      <c r="GP1849" s="5"/>
      <c r="GQ1849" s="4"/>
      <c r="GR1849" s="6"/>
      <c r="GS1849" s="4"/>
      <c r="GT1849" s="6"/>
      <c r="GU1849" s="5"/>
      <c r="GV1849" s="5"/>
      <c r="GW1849" s="4"/>
      <c r="GX1849" s="6"/>
      <c r="GY1849" s="4"/>
      <c r="GZ1849" s="6"/>
      <c r="HA1849" s="5"/>
      <c r="HB1849" s="5"/>
      <c r="HC1849" s="4"/>
      <c r="HD1849" s="6"/>
      <c r="HE1849" s="4"/>
      <c r="HF1849" s="6"/>
      <c r="HG1849" s="5"/>
      <c r="HH1849" s="5"/>
      <c r="HI1849" s="4"/>
      <c r="HJ1849" s="6"/>
      <c r="HK1849" s="4"/>
      <c r="HL1849" s="6"/>
      <c r="HM1849" s="5"/>
      <c r="HN1849" s="5"/>
      <c r="HO1849" s="4"/>
      <c r="HP1849" s="6"/>
      <c r="HQ1849" s="4"/>
      <c r="HR1849" s="6"/>
      <c r="HS1849" s="5"/>
      <c r="HT1849" s="5"/>
      <c r="HU1849" s="4"/>
      <c r="HV1849" s="6"/>
      <c r="HW1849" s="4"/>
      <c r="HX1849" s="6"/>
      <c r="HY1849" s="5"/>
      <c r="HZ1849" s="5"/>
      <c r="IA1849" s="4"/>
      <c r="IB1849" s="6"/>
      <c r="IC1849" s="4"/>
      <c r="ID1849" s="6"/>
      <c r="IE1849" s="5"/>
      <c r="IF1849" s="5"/>
      <c r="IG1849" s="4"/>
      <c r="IH1849" s="6"/>
      <c r="II1849" s="4"/>
      <c r="IJ1849" s="6"/>
      <c r="IK1849" s="5"/>
      <c r="IL1849" s="5"/>
      <c r="IM1849" s="4"/>
      <c r="IN1849" s="6"/>
      <c r="IO1849" s="4"/>
      <c r="IP1849" s="6"/>
      <c r="IQ1849" s="5"/>
      <c r="IR1849" s="5"/>
      <c r="IS1849" s="4"/>
      <c r="IT1849" s="6"/>
      <c r="IU1849" s="4"/>
      <c r="IV1849" s="6"/>
      <c r="IW1849" s="5"/>
      <c r="IX1849" s="5"/>
      <c r="IY1849" s="4"/>
      <c r="IZ1849" s="6"/>
      <c r="JA1849" s="4"/>
      <c r="JB1849" s="6"/>
      <c r="JC1849" s="5"/>
      <c r="JD1849" s="5"/>
      <c r="JE1849" s="4"/>
      <c r="JF1849" s="6"/>
      <c r="JG1849" s="4"/>
      <c r="JH1849" s="6"/>
      <c r="JI1849" s="5"/>
      <c r="JJ1849" s="5"/>
      <c r="JK1849" s="4"/>
      <c r="JL1849" s="6"/>
      <c r="JM1849" s="4"/>
      <c r="JN1849" s="6"/>
      <c r="JO1849" s="5"/>
      <c r="JP1849" s="5"/>
      <c r="JQ1849" s="4"/>
      <c r="JR1849" s="6"/>
      <c r="JS1849" s="4"/>
      <c r="JT1849" s="6"/>
      <c r="JU1849" s="5"/>
      <c r="JV1849" s="5"/>
      <c r="JW1849" s="4"/>
      <c r="JX1849" s="6"/>
      <c r="JY1849" s="4"/>
      <c r="JZ1849" s="6"/>
      <c r="KA1849" s="5"/>
      <c r="KB1849" s="5"/>
      <c r="KC1849" s="4"/>
      <c r="KD1849" s="6"/>
      <c r="KE1849" s="4"/>
      <c r="KF1849" s="6"/>
      <c r="KG1849" s="5"/>
      <c r="KH1849" s="5"/>
      <c r="KI1849" s="4"/>
      <c r="KJ1849" s="6"/>
      <c r="KK1849" s="4"/>
      <c r="KL1849" s="6"/>
      <c r="KM1849" s="5"/>
      <c r="KN1849" s="5"/>
    </row>
    <row r="1850">
      <c r="A1850" s="3" t="s">
        <v>85</v>
      </c>
      <c r="B1850" s="3" t="s">
        <v>1175</v>
      </c>
      <c r="C1850" s="3" t="s">
        <v>522</v>
      </c>
      <c r="D1850" s="3" t="s">
        <v>712</v>
      </c>
      <c r="E1850" s="3" t="s">
        <v>949</v>
      </c>
      <c r="F1850" s="3" t="s">
        <v>104</v>
      </c>
      <c r="G1850" s="3" t="s">
        <v>104</v>
      </c>
      <c r="H1850" s="3" t="s">
        <v>104</v>
      </c>
      <c r="I1850" s="3" t="s">
        <v>1539</v>
      </c>
      <c r="J1850" s="3" t="s">
        <v>104</v>
      </c>
      <c r="K1850" s="4"/>
      <c r="L1850" s="4">
        <f>=ROUNDDOWN({0},0)</f>
      </c>
      <c r="M1850" s="4"/>
      <c r="N1850" s="5"/>
      <c r="O1850" s="4"/>
      <c r="P1850" s="4">
        <f>=ROUNDDOWN({0},0)</f>
      </c>
      <c r="Q1850" s="4"/>
      <c r="R1850" s="5"/>
      <c r="S1850" s="4"/>
      <c r="T1850" s="6"/>
      <c r="U1850" s="4"/>
      <c r="V1850" s="6"/>
      <c r="W1850" s="5"/>
      <c r="X1850" s="5"/>
      <c r="Y1850" s="4"/>
      <c r="Z1850" s="6"/>
      <c r="AA1850" s="4"/>
      <c r="AB1850" s="6"/>
      <c r="AC1850" s="5"/>
      <c r="AD1850" s="5"/>
      <c r="AE1850" s="4"/>
      <c r="AF1850" s="6"/>
      <c r="AG1850" s="4"/>
      <c r="AH1850" s="6"/>
      <c r="AI1850" s="5"/>
      <c r="AJ1850" s="5"/>
      <c r="AK1850" s="4"/>
      <c r="AL1850" s="6"/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  <c r="AW1850" s="4"/>
      <c r="AX1850" s="6"/>
      <c r="AY1850" s="4"/>
      <c r="AZ1850" s="6"/>
      <c r="BA1850" s="5"/>
      <c r="BB1850" s="5"/>
      <c r="BC1850" s="4"/>
      <c r="BD1850" s="6"/>
      <c r="BE1850" s="4"/>
      <c r="BF1850" s="6"/>
      <c r="BG1850" s="5"/>
      <c r="BH1850" s="5"/>
      <c r="BI1850" s="4"/>
      <c r="BJ1850" s="6"/>
      <c r="BK1850" s="4"/>
      <c r="BL1850" s="6"/>
      <c r="BM1850" s="5"/>
      <c r="BN1850" s="5"/>
      <c r="BO1850" s="4"/>
      <c r="BP1850" s="6"/>
      <c r="BQ1850" s="4"/>
      <c r="BR1850" s="6"/>
      <c r="BS1850" s="5"/>
      <c r="BT1850" s="5"/>
      <c r="BU1850" s="4"/>
      <c r="BV1850" s="6"/>
      <c r="BW1850" s="4"/>
      <c r="BX1850" s="6"/>
      <c r="BY1850" s="5"/>
      <c r="BZ1850" s="5"/>
      <c r="CA1850" s="4"/>
      <c r="CB1850" s="6"/>
      <c r="CC1850" s="4"/>
      <c r="CD1850" s="6"/>
      <c r="CE1850" s="5"/>
      <c r="CF1850" s="5"/>
      <c r="CG1850" s="4"/>
      <c r="CH1850" s="6"/>
      <c r="CI1850" s="4"/>
      <c r="CJ1850" s="6"/>
      <c r="CK1850" s="5"/>
      <c r="CL1850" s="5"/>
      <c r="CM1850" s="4"/>
      <c r="CN1850" s="6"/>
      <c r="CO1850" s="4"/>
      <c r="CP1850" s="6"/>
      <c r="CQ1850" s="5"/>
      <c r="CR1850" s="5"/>
      <c r="CS1850" s="4"/>
      <c r="CT1850" s="6"/>
      <c r="CU1850" s="4"/>
      <c r="CV1850" s="6"/>
      <c r="CW1850" s="5"/>
      <c r="CX1850" s="5"/>
      <c r="CY1850" s="4"/>
      <c r="CZ1850" s="6"/>
      <c r="DA1850" s="4"/>
      <c r="DB1850" s="6"/>
      <c r="DC1850" s="5"/>
      <c r="DD1850" s="5"/>
      <c r="DE1850" s="4"/>
      <c r="DF1850" s="6"/>
      <c r="DG1850" s="4"/>
      <c r="DH1850" s="6"/>
      <c r="DI1850" s="5"/>
      <c r="DJ1850" s="5"/>
      <c r="DK1850" s="4"/>
      <c r="DL1850" s="6"/>
      <c r="DM1850" s="4"/>
      <c r="DN1850" s="6"/>
      <c r="DO1850" s="5"/>
      <c r="DP1850" s="5"/>
      <c r="DQ1850" s="4"/>
      <c r="DR1850" s="6"/>
      <c r="DS1850" s="4"/>
      <c r="DT1850" s="6"/>
      <c r="DU1850" s="5"/>
      <c r="DV1850" s="5"/>
      <c r="DW1850" s="4"/>
      <c r="DX1850" s="6"/>
      <c r="DY1850" s="4"/>
      <c r="DZ1850" s="6"/>
      <c r="EA1850" s="5"/>
      <c r="EB1850" s="5"/>
      <c r="EC1850" s="4"/>
      <c r="ED1850" s="6"/>
      <c r="EE1850" s="4"/>
      <c r="EF1850" s="6"/>
      <c r="EG1850" s="5"/>
      <c r="EH1850" s="5"/>
      <c r="EI1850" s="4"/>
      <c r="EJ1850" s="6"/>
      <c r="EK1850" s="4"/>
      <c r="EL1850" s="6"/>
      <c r="EM1850" s="5"/>
      <c r="EN1850" s="5"/>
      <c r="EO1850" s="4"/>
      <c r="EP1850" s="6"/>
      <c r="EQ1850" s="4"/>
      <c r="ER1850" s="6"/>
      <c r="ES1850" s="5"/>
      <c r="ET1850" s="5"/>
      <c r="EU1850" s="4"/>
      <c r="EV1850" s="6"/>
      <c r="EW1850" s="4"/>
      <c r="EX1850" s="6"/>
      <c r="EY1850" s="5"/>
      <c r="EZ1850" s="5"/>
      <c r="FA1850" s="4"/>
      <c r="FB1850" s="6"/>
      <c r="FC1850" s="4"/>
      <c r="FD1850" s="6"/>
      <c r="FE1850" s="5"/>
      <c r="FF1850" s="5"/>
      <c r="FG1850" s="4"/>
      <c r="FH1850" s="6"/>
      <c r="FI1850" s="4"/>
      <c r="FJ1850" s="6"/>
      <c r="FK1850" s="5"/>
      <c r="FL1850" s="5"/>
      <c r="FM1850" s="4"/>
      <c r="FN1850" s="6"/>
      <c r="FO1850" s="4"/>
      <c r="FP1850" s="6"/>
      <c r="FQ1850" s="5"/>
      <c r="FR1850" s="5"/>
      <c r="FS1850" s="4"/>
      <c r="FT1850" s="6"/>
      <c r="FU1850" s="4"/>
      <c r="FV1850" s="6"/>
      <c r="FW1850" s="5"/>
      <c r="FX1850" s="5"/>
      <c r="FY1850" s="4"/>
      <c r="FZ1850" s="6"/>
      <c r="GA1850" s="4"/>
      <c r="GB1850" s="6"/>
      <c r="GC1850" s="5"/>
      <c r="GD1850" s="5"/>
      <c r="GE1850" s="4"/>
      <c r="GF1850" s="6"/>
      <c r="GG1850" s="4"/>
      <c r="GH1850" s="6"/>
      <c r="GI1850" s="5"/>
      <c r="GJ1850" s="5"/>
      <c r="GK1850" s="4"/>
      <c r="GL1850" s="6"/>
      <c r="GM1850" s="4"/>
      <c r="GN1850" s="6"/>
      <c r="GO1850" s="5"/>
      <c r="GP1850" s="5"/>
      <c r="GQ1850" s="4"/>
      <c r="GR1850" s="6"/>
      <c r="GS1850" s="4"/>
      <c r="GT1850" s="6"/>
      <c r="GU1850" s="5"/>
      <c r="GV1850" s="5"/>
      <c r="GW1850" s="4"/>
      <c r="GX1850" s="6"/>
      <c r="GY1850" s="4"/>
      <c r="GZ1850" s="6"/>
      <c r="HA1850" s="5"/>
      <c r="HB1850" s="5"/>
      <c r="HC1850" s="4"/>
      <c r="HD1850" s="6"/>
      <c r="HE1850" s="4"/>
      <c r="HF1850" s="6"/>
      <c r="HG1850" s="5"/>
      <c r="HH1850" s="5"/>
      <c r="HI1850" s="4"/>
      <c r="HJ1850" s="6"/>
      <c r="HK1850" s="4"/>
      <c r="HL1850" s="6"/>
      <c r="HM1850" s="5"/>
      <c r="HN1850" s="5"/>
      <c r="HO1850" s="4"/>
      <c r="HP1850" s="6"/>
      <c r="HQ1850" s="4"/>
      <c r="HR1850" s="6"/>
      <c r="HS1850" s="5"/>
      <c r="HT1850" s="5"/>
      <c r="HU1850" s="4"/>
      <c r="HV1850" s="6"/>
      <c r="HW1850" s="4"/>
      <c r="HX1850" s="6"/>
      <c r="HY1850" s="5"/>
      <c r="HZ1850" s="5"/>
      <c r="IA1850" s="4"/>
      <c r="IB1850" s="6"/>
      <c r="IC1850" s="4"/>
      <c r="ID1850" s="6"/>
      <c r="IE1850" s="5"/>
      <c r="IF1850" s="5"/>
      <c r="IG1850" s="4"/>
      <c r="IH1850" s="6"/>
      <c r="II1850" s="4"/>
      <c r="IJ1850" s="6"/>
      <c r="IK1850" s="5"/>
      <c r="IL1850" s="5"/>
      <c r="IM1850" s="4"/>
      <c r="IN1850" s="6"/>
      <c r="IO1850" s="4"/>
      <c r="IP1850" s="6"/>
      <c r="IQ1850" s="5"/>
      <c r="IR1850" s="5"/>
      <c r="IS1850" s="4"/>
      <c r="IT1850" s="6"/>
      <c r="IU1850" s="4"/>
      <c r="IV1850" s="6"/>
      <c r="IW1850" s="5"/>
      <c r="IX1850" s="5"/>
      <c r="IY1850" s="4"/>
      <c r="IZ1850" s="6"/>
      <c r="JA1850" s="4"/>
      <c r="JB1850" s="6"/>
      <c r="JC1850" s="5"/>
      <c r="JD1850" s="5"/>
      <c r="JE1850" s="4"/>
      <c r="JF1850" s="6"/>
      <c r="JG1850" s="4"/>
      <c r="JH1850" s="6"/>
      <c r="JI1850" s="5"/>
      <c r="JJ1850" s="5"/>
      <c r="JK1850" s="4"/>
      <c r="JL1850" s="6"/>
      <c r="JM1850" s="4"/>
      <c r="JN1850" s="6"/>
      <c r="JO1850" s="5"/>
      <c r="JP1850" s="5"/>
      <c r="JQ1850" s="4"/>
      <c r="JR1850" s="6"/>
      <c r="JS1850" s="4"/>
      <c r="JT1850" s="6"/>
      <c r="JU1850" s="5"/>
      <c r="JV1850" s="5"/>
      <c r="JW1850" s="4"/>
      <c r="JX1850" s="6"/>
      <c r="JY1850" s="4"/>
      <c r="JZ1850" s="6"/>
      <c r="KA1850" s="5"/>
      <c r="KB1850" s="5"/>
      <c r="KC1850" s="4"/>
      <c r="KD1850" s="6"/>
      <c r="KE1850" s="4"/>
      <c r="KF1850" s="6"/>
      <c r="KG1850" s="5"/>
      <c r="KH1850" s="5"/>
      <c r="KI1850" s="4"/>
      <c r="KJ1850" s="6"/>
      <c r="KK1850" s="4"/>
      <c r="KL1850" s="6"/>
      <c r="KM1850" s="5"/>
      <c r="KN1850" s="5"/>
    </row>
    <row r="1851">
      <c r="A1851" s="3" t="s">
        <v>85</v>
      </c>
      <c r="B1851" s="3" t="s">
        <v>1175</v>
      </c>
      <c r="C1851" s="3" t="s">
        <v>522</v>
      </c>
      <c r="D1851" s="3" t="s">
        <v>712</v>
      </c>
      <c r="E1851" s="3" t="s">
        <v>1207</v>
      </c>
      <c r="F1851" s="3" t="s">
        <v>104</v>
      </c>
      <c r="G1851" s="3" t="s">
        <v>104</v>
      </c>
      <c r="H1851" s="3" t="s">
        <v>104</v>
      </c>
      <c r="I1851" s="3" t="s">
        <v>1323</v>
      </c>
      <c r="J1851" s="3" t="s">
        <v>104</v>
      </c>
      <c r="K1851" s="4"/>
      <c r="L1851" s="4">
        <f>=ROUNDDOWN({0},0)</f>
      </c>
      <c r="M1851" s="4"/>
      <c r="N1851" s="5"/>
      <c r="O1851" s="4"/>
      <c r="P1851" s="4">
        <f>=ROUNDDOWN({0},0)</f>
      </c>
      <c r="Q1851" s="4"/>
      <c r="R1851" s="5"/>
      <c r="S1851" s="4"/>
      <c r="T1851" s="6"/>
      <c r="U1851" s="4"/>
      <c r="V1851" s="6"/>
      <c r="W1851" s="5"/>
      <c r="X1851" s="5"/>
      <c r="Y1851" s="4"/>
      <c r="Z1851" s="6"/>
      <c r="AA1851" s="4"/>
      <c r="AB1851" s="6"/>
      <c r="AC1851" s="5"/>
      <c r="AD1851" s="5"/>
      <c r="AE1851" s="4"/>
      <c r="AF1851" s="6"/>
      <c r="AG1851" s="4"/>
      <c r="AH1851" s="6"/>
      <c r="AI1851" s="5"/>
      <c r="AJ1851" s="5"/>
      <c r="AK1851" s="4"/>
      <c r="AL1851" s="6"/>
      <c r="AM1851" s="4"/>
      <c r="AN1851" s="6"/>
      <c r="AO1851" s="5"/>
      <c r="AP1851" s="5"/>
      <c r="AQ1851" s="4"/>
      <c r="AR1851" s="6"/>
      <c r="AS1851" s="4"/>
      <c r="AT1851" s="6"/>
      <c r="AU1851" s="5"/>
      <c r="AV1851" s="5"/>
      <c r="AW1851" s="4"/>
      <c r="AX1851" s="6"/>
      <c r="AY1851" s="4"/>
      <c r="AZ1851" s="6"/>
      <c r="BA1851" s="5"/>
      <c r="BB1851" s="5"/>
      <c r="BC1851" s="4"/>
      <c r="BD1851" s="6"/>
      <c r="BE1851" s="4"/>
      <c r="BF1851" s="6"/>
      <c r="BG1851" s="5"/>
      <c r="BH1851" s="5"/>
      <c r="BI1851" s="4"/>
      <c r="BJ1851" s="6"/>
      <c r="BK1851" s="4"/>
      <c r="BL1851" s="6"/>
      <c r="BM1851" s="5"/>
      <c r="BN1851" s="5"/>
      <c r="BO1851" s="4"/>
      <c r="BP1851" s="6"/>
      <c r="BQ1851" s="4"/>
      <c r="BR1851" s="6"/>
      <c r="BS1851" s="5"/>
      <c r="BT1851" s="5"/>
      <c r="BU1851" s="4"/>
      <c r="BV1851" s="6"/>
      <c r="BW1851" s="4"/>
      <c r="BX1851" s="6"/>
      <c r="BY1851" s="5"/>
      <c r="BZ1851" s="5"/>
      <c r="CA1851" s="4"/>
      <c r="CB1851" s="6"/>
      <c r="CC1851" s="4"/>
      <c r="CD1851" s="6"/>
      <c r="CE1851" s="5"/>
      <c r="CF1851" s="5"/>
      <c r="CG1851" s="4"/>
      <c r="CH1851" s="6"/>
      <c r="CI1851" s="4"/>
      <c r="CJ1851" s="6"/>
      <c r="CK1851" s="5"/>
      <c r="CL1851" s="5"/>
      <c r="CM1851" s="4"/>
      <c r="CN1851" s="6"/>
      <c r="CO1851" s="4"/>
      <c r="CP1851" s="6"/>
      <c r="CQ1851" s="5"/>
      <c r="CR1851" s="5"/>
      <c r="CS1851" s="4"/>
      <c r="CT1851" s="6"/>
      <c r="CU1851" s="4"/>
      <c r="CV1851" s="6"/>
      <c r="CW1851" s="5"/>
      <c r="CX1851" s="5"/>
      <c r="CY1851" s="4"/>
      <c r="CZ1851" s="6"/>
      <c r="DA1851" s="4"/>
      <c r="DB1851" s="6"/>
      <c r="DC1851" s="5"/>
      <c r="DD1851" s="5"/>
      <c r="DE1851" s="4"/>
      <c r="DF1851" s="6"/>
      <c r="DG1851" s="4"/>
      <c r="DH1851" s="6"/>
      <c r="DI1851" s="5"/>
      <c r="DJ1851" s="5"/>
      <c r="DK1851" s="4"/>
      <c r="DL1851" s="6"/>
      <c r="DM1851" s="4"/>
      <c r="DN1851" s="6"/>
      <c r="DO1851" s="5"/>
      <c r="DP1851" s="5"/>
      <c r="DQ1851" s="4"/>
      <c r="DR1851" s="6"/>
      <c r="DS1851" s="4"/>
      <c r="DT1851" s="6"/>
      <c r="DU1851" s="5"/>
      <c r="DV1851" s="5"/>
      <c r="DW1851" s="4"/>
      <c r="DX1851" s="6"/>
      <c r="DY1851" s="4"/>
      <c r="DZ1851" s="6"/>
      <c r="EA1851" s="5"/>
      <c r="EB1851" s="5"/>
      <c r="EC1851" s="4"/>
      <c r="ED1851" s="6"/>
      <c r="EE1851" s="4"/>
      <c r="EF1851" s="6"/>
      <c r="EG1851" s="5"/>
      <c r="EH1851" s="5"/>
      <c r="EI1851" s="4"/>
      <c r="EJ1851" s="6"/>
      <c r="EK1851" s="4"/>
      <c r="EL1851" s="6"/>
      <c r="EM1851" s="5"/>
      <c r="EN1851" s="5"/>
      <c r="EO1851" s="4"/>
      <c r="EP1851" s="6"/>
      <c r="EQ1851" s="4"/>
      <c r="ER1851" s="6"/>
      <c r="ES1851" s="5"/>
      <c r="ET1851" s="5"/>
      <c r="EU1851" s="4"/>
      <c r="EV1851" s="6"/>
      <c r="EW1851" s="4"/>
      <c r="EX1851" s="6"/>
      <c r="EY1851" s="5"/>
      <c r="EZ1851" s="5"/>
      <c r="FA1851" s="4"/>
      <c r="FB1851" s="6"/>
      <c r="FC1851" s="4"/>
      <c r="FD1851" s="6"/>
      <c r="FE1851" s="5"/>
      <c r="FF1851" s="5"/>
      <c r="FG1851" s="4"/>
      <c r="FH1851" s="6"/>
      <c r="FI1851" s="4"/>
      <c r="FJ1851" s="6"/>
      <c r="FK1851" s="5"/>
      <c r="FL1851" s="5"/>
      <c r="FM1851" s="4"/>
      <c r="FN1851" s="6"/>
      <c r="FO1851" s="4"/>
      <c r="FP1851" s="6"/>
      <c r="FQ1851" s="5"/>
      <c r="FR1851" s="5"/>
      <c r="FS1851" s="4"/>
      <c r="FT1851" s="6"/>
      <c r="FU1851" s="4"/>
      <c r="FV1851" s="6"/>
      <c r="FW1851" s="5"/>
      <c r="FX1851" s="5"/>
      <c r="FY1851" s="4"/>
      <c r="FZ1851" s="6"/>
      <c r="GA1851" s="4"/>
      <c r="GB1851" s="6"/>
      <c r="GC1851" s="5"/>
      <c r="GD1851" s="5"/>
      <c r="GE1851" s="4"/>
      <c r="GF1851" s="6"/>
      <c r="GG1851" s="4"/>
      <c r="GH1851" s="6"/>
      <c r="GI1851" s="5"/>
      <c r="GJ1851" s="5"/>
      <c r="GK1851" s="4"/>
      <c r="GL1851" s="6"/>
      <c r="GM1851" s="4"/>
      <c r="GN1851" s="6"/>
      <c r="GO1851" s="5"/>
      <c r="GP1851" s="5"/>
      <c r="GQ1851" s="4"/>
      <c r="GR1851" s="6"/>
      <c r="GS1851" s="4"/>
      <c r="GT1851" s="6"/>
      <c r="GU1851" s="5"/>
      <c r="GV1851" s="5"/>
      <c r="GW1851" s="4"/>
      <c r="GX1851" s="6"/>
      <c r="GY1851" s="4"/>
      <c r="GZ1851" s="6"/>
      <c r="HA1851" s="5"/>
      <c r="HB1851" s="5"/>
      <c r="HC1851" s="4"/>
      <c r="HD1851" s="6"/>
      <c r="HE1851" s="4"/>
      <c r="HF1851" s="6"/>
      <c r="HG1851" s="5"/>
      <c r="HH1851" s="5"/>
      <c r="HI1851" s="4"/>
      <c r="HJ1851" s="6"/>
      <c r="HK1851" s="4"/>
      <c r="HL1851" s="6"/>
      <c r="HM1851" s="5"/>
      <c r="HN1851" s="5"/>
      <c r="HO1851" s="4"/>
      <c r="HP1851" s="6"/>
      <c r="HQ1851" s="4"/>
      <c r="HR1851" s="6"/>
      <c r="HS1851" s="5"/>
      <c r="HT1851" s="5"/>
      <c r="HU1851" s="4"/>
      <c r="HV1851" s="6"/>
      <c r="HW1851" s="4"/>
      <c r="HX1851" s="6"/>
      <c r="HY1851" s="5"/>
      <c r="HZ1851" s="5"/>
      <c r="IA1851" s="4"/>
      <c r="IB1851" s="6"/>
      <c r="IC1851" s="4"/>
      <c r="ID1851" s="6"/>
      <c r="IE1851" s="5"/>
      <c r="IF1851" s="5"/>
      <c r="IG1851" s="4"/>
      <c r="IH1851" s="6"/>
      <c r="II1851" s="4"/>
      <c r="IJ1851" s="6"/>
      <c r="IK1851" s="5"/>
      <c r="IL1851" s="5"/>
      <c r="IM1851" s="4"/>
      <c r="IN1851" s="6"/>
      <c r="IO1851" s="4"/>
      <c r="IP1851" s="6"/>
      <c r="IQ1851" s="5"/>
      <c r="IR1851" s="5"/>
      <c r="IS1851" s="4"/>
      <c r="IT1851" s="6"/>
      <c r="IU1851" s="4"/>
      <c r="IV1851" s="6"/>
      <c r="IW1851" s="5"/>
      <c r="IX1851" s="5"/>
      <c r="IY1851" s="4"/>
      <c r="IZ1851" s="6"/>
      <c r="JA1851" s="4"/>
      <c r="JB1851" s="6"/>
      <c r="JC1851" s="5"/>
      <c r="JD1851" s="5"/>
      <c r="JE1851" s="4"/>
      <c r="JF1851" s="6"/>
      <c r="JG1851" s="4"/>
      <c r="JH1851" s="6"/>
      <c r="JI1851" s="5"/>
      <c r="JJ1851" s="5"/>
      <c r="JK1851" s="4"/>
      <c r="JL1851" s="6"/>
      <c r="JM1851" s="4"/>
      <c r="JN1851" s="6"/>
      <c r="JO1851" s="5"/>
      <c r="JP1851" s="5"/>
      <c r="JQ1851" s="4"/>
      <c r="JR1851" s="6"/>
      <c r="JS1851" s="4"/>
      <c r="JT1851" s="6"/>
      <c r="JU1851" s="5"/>
      <c r="JV1851" s="5"/>
      <c r="JW1851" s="4"/>
      <c r="JX1851" s="6"/>
      <c r="JY1851" s="4"/>
      <c r="JZ1851" s="6"/>
      <c r="KA1851" s="5"/>
      <c r="KB1851" s="5"/>
      <c r="KC1851" s="4"/>
      <c r="KD1851" s="6"/>
      <c r="KE1851" s="4"/>
      <c r="KF1851" s="6"/>
      <c r="KG1851" s="5"/>
      <c r="KH1851" s="5"/>
      <c r="KI1851" s="4"/>
      <c r="KJ1851" s="6"/>
      <c r="KK1851" s="4"/>
      <c r="KL1851" s="6"/>
      <c r="KM1851" s="5"/>
      <c r="KN1851" s="5"/>
    </row>
    <row r="1852">
      <c r="A1852" s="3" t="s">
        <v>85</v>
      </c>
      <c r="B1852" s="3" t="s">
        <v>1175</v>
      </c>
      <c r="C1852" s="3" t="s">
        <v>522</v>
      </c>
      <c r="D1852" s="3" t="s">
        <v>712</v>
      </c>
      <c r="E1852" s="3" t="s">
        <v>1216</v>
      </c>
      <c r="F1852" s="3" t="s">
        <v>104</v>
      </c>
      <c r="G1852" s="3" t="s">
        <v>104</v>
      </c>
      <c r="H1852" s="3" t="s">
        <v>104</v>
      </c>
      <c r="I1852" s="3" t="s">
        <v>1323</v>
      </c>
      <c r="J1852" s="3" t="s">
        <v>104</v>
      </c>
      <c r="K1852" s="4"/>
      <c r="L1852" s="4">
        <f>=ROUNDDOWN({0},0)</f>
      </c>
      <c r="M1852" s="4"/>
      <c r="N1852" s="5"/>
      <c r="O1852" s="4"/>
      <c r="P1852" s="4">
        <f>=ROUNDDOWN({0},0)</f>
      </c>
      <c r="Q1852" s="4"/>
      <c r="R1852" s="5"/>
      <c r="S1852" s="4"/>
      <c r="T1852" s="6"/>
      <c r="U1852" s="4"/>
      <c r="V1852" s="6"/>
      <c r="W1852" s="5"/>
      <c r="X1852" s="5"/>
      <c r="Y1852" s="4"/>
      <c r="Z1852" s="6"/>
      <c r="AA1852" s="4"/>
      <c r="AB1852" s="6"/>
      <c r="AC1852" s="5"/>
      <c r="AD1852" s="5"/>
      <c r="AE1852" s="4"/>
      <c r="AF1852" s="6"/>
      <c r="AG1852" s="4"/>
      <c r="AH1852" s="6"/>
      <c r="AI1852" s="5"/>
      <c r="AJ1852" s="5"/>
      <c r="AK1852" s="4"/>
      <c r="AL1852" s="6"/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  <c r="AW1852" s="4"/>
      <c r="AX1852" s="6"/>
      <c r="AY1852" s="4"/>
      <c r="AZ1852" s="6"/>
      <c r="BA1852" s="5"/>
      <c r="BB1852" s="5"/>
      <c r="BC1852" s="4"/>
      <c r="BD1852" s="6"/>
      <c r="BE1852" s="4"/>
      <c r="BF1852" s="6"/>
      <c r="BG1852" s="5"/>
      <c r="BH1852" s="5"/>
      <c r="BI1852" s="4"/>
      <c r="BJ1852" s="6"/>
      <c r="BK1852" s="4"/>
      <c r="BL1852" s="6"/>
      <c r="BM1852" s="5"/>
      <c r="BN1852" s="5"/>
      <c r="BO1852" s="4"/>
      <c r="BP1852" s="6"/>
      <c r="BQ1852" s="4"/>
      <c r="BR1852" s="6"/>
      <c r="BS1852" s="5"/>
      <c r="BT1852" s="5"/>
      <c r="BU1852" s="4"/>
      <c r="BV1852" s="6"/>
      <c r="BW1852" s="4"/>
      <c r="BX1852" s="6"/>
      <c r="BY1852" s="5"/>
      <c r="BZ1852" s="5"/>
      <c r="CA1852" s="4"/>
      <c r="CB1852" s="6"/>
      <c r="CC1852" s="4"/>
      <c r="CD1852" s="6"/>
      <c r="CE1852" s="5"/>
      <c r="CF1852" s="5"/>
      <c r="CG1852" s="4"/>
      <c r="CH1852" s="6"/>
      <c r="CI1852" s="4"/>
      <c r="CJ1852" s="6"/>
      <c r="CK1852" s="5"/>
      <c r="CL1852" s="5"/>
      <c r="CM1852" s="4"/>
      <c r="CN1852" s="6"/>
      <c r="CO1852" s="4"/>
      <c r="CP1852" s="6"/>
      <c r="CQ1852" s="5"/>
      <c r="CR1852" s="5"/>
      <c r="CS1852" s="4"/>
      <c r="CT1852" s="6"/>
      <c r="CU1852" s="4"/>
      <c r="CV1852" s="6"/>
      <c r="CW1852" s="5"/>
      <c r="CX1852" s="5"/>
      <c r="CY1852" s="4"/>
      <c r="CZ1852" s="6"/>
      <c r="DA1852" s="4"/>
      <c r="DB1852" s="6"/>
      <c r="DC1852" s="5"/>
      <c r="DD1852" s="5"/>
      <c r="DE1852" s="4"/>
      <c r="DF1852" s="6"/>
      <c r="DG1852" s="4"/>
      <c r="DH1852" s="6"/>
      <c r="DI1852" s="5"/>
      <c r="DJ1852" s="5"/>
      <c r="DK1852" s="4"/>
      <c r="DL1852" s="6"/>
      <c r="DM1852" s="4"/>
      <c r="DN1852" s="6"/>
      <c r="DO1852" s="5"/>
      <c r="DP1852" s="5"/>
      <c r="DQ1852" s="4"/>
      <c r="DR1852" s="6"/>
      <c r="DS1852" s="4"/>
      <c r="DT1852" s="6"/>
      <c r="DU1852" s="5"/>
      <c r="DV1852" s="5"/>
      <c r="DW1852" s="4"/>
      <c r="DX1852" s="6"/>
      <c r="DY1852" s="4"/>
      <c r="DZ1852" s="6"/>
      <c r="EA1852" s="5"/>
      <c r="EB1852" s="5"/>
      <c r="EC1852" s="4"/>
      <c r="ED1852" s="6"/>
      <c r="EE1852" s="4"/>
      <c r="EF1852" s="6"/>
      <c r="EG1852" s="5"/>
      <c r="EH1852" s="5"/>
      <c r="EI1852" s="4"/>
      <c r="EJ1852" s="6"/>
      <c r="EK1852" s="4"/>
      <c r="EL1852" s="6"/>
      <c r="EM1852" s="5"/>
      <c r="EN1852" s="5"/>
      <c r="EO1852" s="4"/>
      <c r="EP1852" s="6"/>
      <c r="EQ1852" s="4"/>
      <c r="ER1852" s="6"/>
      <c r="ES1852" s="5"/>
      <c r="ET1852" s="5"/>
      <c r="EU1852" s="4"/>
      <c r="EV1852" s="6"/>
      <c r="EW1852" s="4"/>
      <c r="EX1852" s="6"/>
      <c r="EY1852" s="5"/>
      <c r="EZ1852" s="5"/>
      <c r="FA1852" s="4"/>
      <c r="FB1852" s="6"/>
      <c r="FC1852" s="4"/>
      <c r="FD1852" s="6"/>
      <c r="FE1852" s="5"/>
      <c r="FF1852" s="5"/>
      <c r="FG1852" s="4"/>
      <c r="FH1852" s="6"/>
      <c r="FI1852" s="4"/>
      <c r="FJ1852" s="6"/>
      <c r="FK1852" s="5"/>
      <c r="FL1852" s="5"/>
      <c r="FM1852" s="4"/>
      <c r="FN1852" s="6"/>
      <c r="FO1852" s="4"/>
      <c r="FP1852" s="6"/>
      <c r="FQ1852" s="5"/>
      <c r="FR1852" s="5"/>
      <c r="FS1852" s="4"/>
      <c r="FT1852" s="6"/>
      <c r="FU1852" s="4"/>
      <c r="FV1852" s="6"/>
      <c r="FW1852" s="5"/>
      <c r="FX1852" s="5"/>
      <c r="FY1852" s="4"/>
      <c r="FZ1852" s="6"/>
      <c r="GA1852" s="4"/>
      <c r="GB1852" s="6"/>
      <c r="GC1852" s="5"/>
      <c r="GD1852" s="5"/>
      <c r="GE1852" s="4"/>
      <c r="GF1852" s="6"/>
      <c r="GG1852" s="4"/>
      <c r="GH1852" s="6"/>
      <c r="GI1852" s="5"/>
      <c r="GJ1852" s="5"/>
      <c r="GK1852" s="4"/>
      <c r="GL1852" s="6"/>
      <c r="GM1852" s="4"/>
      <c r="GN1852" s="6"/>
      <c r="GO1852" s="5"/>
      <c r="GP1852" s="5"/>
      <c r="GQ1852" s="4"/>
      <c r="GR1852" s="6"/>
      <c r="GS1852" s="4"/>
      <c r="GT1852" s="6"/>
      <c r="GU1852" s="5"/>
      <c r="GV1852" s="5"/>
      <c r="GW1852" s="4"/>
      <c r="GX1852" s="6"/>
      <c r="GY1852" s="4"/>
      <c r="GZ1852" s="6"/>
      <c r="HA1852" s="5"/>
      <c r="HB1852" s="5"/>
      <c r="HC1852" s="4"/>
      <c r="HD1852" s="6"/>
      <c r="HE1852" s="4"/>
      <c r="HF1852" s="6"/>
      <c r="HG1852" s="5"/>
      <c r="HH1852" s="5"/>
      <c r="HI1852" s="4"/>
      <c r="HJ1852" s="6"/>
      <c r="HK1852" s="4"/>
      <c r="HL1852" s="6"/>
      <c r="HM1852" s="5"/>
      <c r="HN1852" s="5"/>
      <c r="HO1852" s="4"/>
      <c r="HP1852" s="6"/>
      <c r="HQ1852" s="4"/>
      <c r="HR1852" s="6"/>
      <c r="HS1852" s="5"/>
      <c r="HT1852" s="5"/>
      <c r="HU1852" s="4"/>
      <c r="HV1852" s="6"/>
      <c r="HW1852" s="4"/>
      <c r="HX1852" s="6"/>
      <c r="HY1852" s="5"/>
      <c r="HZ1852" s="5"/>
      <c r="IA1852" s="4"/>
      <c r="IB1852" s="6"/>
      <c r="IC1852" s="4"/>
      <c r="ID1852" s="6"/>
      <c r="IE1852" s="5"/>
      <c r="IF1852" s="5"/>
      <c r="IG1852" s="4"/>
      <c r="IH1852" s="6"/>
      <c r="II1852" s="4"/>
      <c r="IJ1852" s="6"/>
      <c r="IK1852" s="5"/>
      <c r="IL1852" s="5"/>
      <c r="IM1852" s="4"/>
      <c r="IN1852" s="6"/>
      <c r="IO1852" s="4"/>
      <c r="IP1852" s="6"/>
      <c r="IQ1852" s="5"/>
      <c r="IR1852" s="5"/>
      <c r="IS1852" s="4"/>
      <c r="IT1852" s="6"/>
      <c r="IU1852" s="4"/>
      <c r="IV1852" s="6"/>
      <c r="IW1852" s="5"/>
      <c r="IX1852" s="5"/>
      <c r="IY1852" s="4"/>
      <c r="IZ1852" s="6"/>
      <c r="JA1852" s="4"/>
      <c r="JB1852" s="6"/>
      <c r="JC1852" s="5"/>
      <c r="JD1852" s="5"/>
      <c r="JE1852" s="4"/>
      <c r="JF1852" s="6"/>
      <c r="JG1852" s="4"/>
      <c r="JH1852" s="6"/>
      <c r="JI1852" s="5"/>
      <c r="JJ1852" s="5"/>
      <c r="JK1852" s="4"/>
      <c r="JL1852" s="6"/>
      <c r="JM1852" s="4"/>
      <c r="JN1852" s="6"/>
      <c r="JO1852" s="5"/>
      <c r="JP1852" s="5"/>
      <c r="JQ1852" s="4"/>
      <c r="JR1852" s="6"/>
      <c r="JS1852" s="4"/>
      <c r="JT1852" s="6"/>
      <c r="JU1852" s="5"/>
      <c r="JV1852" s="5"/>
      <c r="JW1852" s="4"/>
      <c r="JX1852" s="6"/>
      <c r="JY1852" s="4"/>
      <c r="JZ1852" s="6"/>
      <c r="KA1852" s="5"/>
      <c r="KB1852" s="5"/>
      <c r="KC1852" s="4"/>
      <c r="KD1852" s="6"/>
      <c r="KE1852" s="4"/>
      <c r="KF1852" s="6"/>
      <c r="KG1852" s="5"/>
      <c r="KH1852" s="5"/>
      <c r="KI1852" s="4"/>
      <c r="KJ1852" s="6"/>
      <c r="KK1852" s="4"/>
      <c r="KL1852" s="6"/>
      <c r="KM1852" s="5"/>
      <c r="KN1852" s="5"/>
    </row>
    <row r="1853">
      <c r="A1853" s="3" t="s">
        <v>85</v>
      </c>
      <c r="B1853" s="3" t="s">
        <v>1175</v>
      </c>
      <c r="C1853" s="3" t="s">
        <v>522</v>
      </c>
      <c r="D1853" s="3" t="s">
        <v>712</v>
      </c>
      <c r="E1853" s="3" t="s">
        <v>1213</v>
      </c>
      <c r="F1853" s="3" t="s">
        <v>104</v>
      </c>
      <c r="G1853" s="3" t="s">
        <v>104</v>
      </c>
      <c r="H1853" s="3" t="s">
        <v>104</v>
      </c>
      <c r="I1853" s="3" t="s">
        <v>1657</v>
      </c>
      <c r="J1853" s="3" t="s">
        <v>104</v>
      </c>
      <c r="K1853" s="4"/>
      <c r="L1853" s="4">
        <f>=ROUNDDOWN({0},0)</f>
      </c>
      <c r="M1853" s="4"/>
      <c r="N1853" s="5"/>
      <c r="O1853" s="4"/>
      <c r="P1853" s="4">
        <f>=ROUNDDOWN({0},0)</f>
      </c>
      <c r="Q1853" s="4"/>
      <c r="R1853" s="5"/>
      <c r="S1853" s="4"/>
      <c r="T1853" s="6"/>
      <c r="U1853" s="4"/>
      <c r="V1853" s="6"/>
      <c r="W1853" s="5"/>
      <c r="X1853" s="5"/>
      <c r="Y1853" s="4"/>
      <c r="Z1853" s="6"/>
      <c r="AA1853" s="4"/>
      <c r="AB1853" s="6"/>
      <c r="AC1853" s="5"/>
      <c r="AD1853" s="5"/>
      <c r="AE1853" s="4"/>
      <c r="AF1853" s="6"/>
      <c r="AG1853" s="4"/>
      <c r="AH1853" s="6"/>
      <c r="AI1853" s="5"/>
      <c r="AJ1853" s="5"/>
      <c r="AK1853" s="4"/>
      <c r="AL1853" s="6"/>
      <c r="AM1853" s="4"/>
      <c r="AN1853" s="6"/>
      <c r="AO1853" s="5"/>
      <c r="AP1853" s="5"/>
      <c r="AQ1853" s="4"/>
      <c r="AR1853" s="6"/>
      <c r="AS1853" s="4"/>
      <c r="AT1853" s="6"/>
      <c r="AU1853" s="5"/>
      <c r="AV1853" s="5"/>
      <c r="AW1853" s="4"/>
      <c r="AX1853" s="6"/>
      <c r="AY1853" s="4"/>
      <c r="AZ1853" s="6"/>
      <c r="BA1853" s="5"/>
      <c r="BB1853" s="5"/>
      <c r="BC1853" s="4"/>
      <c r="BD1853" s="6"/>
      <c r="BE1853" s="4"/>
      <c r="BF1853" s="6"/>
      <c r="BG1853" s="5"/>
      <c r="BH1853" s="5"/>
      <c r="BI1853" s="4"/>
      <c r="BJ1853" s="6"/>
      <c r="BK1853" s="4"/>
      <c r="BL1853" s="6"/>
      <c r="BM1853" s="5"/>
      <c r="BN1853" s="5"/>
      <c r="BO1853" s="4"/>
      <c r="BP1853" s="6"/>
      <c r="BQ1853" s="4"/>
      <c r="BR1853" s="6"/>
      <c r="BS1853" s="5"/>
      <c r="BT1853" s="5"/>
      <c r="BU1853" s="4"/>
      <c r="BV1853" s="6"/>
      <c r="BW1853" s="4"/>
      <c r="BX1853" s="6"/>
      <c r="BY1853" s="5"/>
      <c r="BZ1853" s="5"/>
      <c r="CA1853" s="4"/>
      <c r="CB1853" s="6"/>
      <c r="CC1853" s="4"/>
      <c r="CD1853" s="6"/>
      <c r="CE1853" s="5"/>
      <c r="CF1853" s="5"/>
      <c r="CG1853" s="4"/>
      <c r="CH1853" s="6"/>
      <c r="CI1853" s="4"/>
      <c r="CJ1853" s="6"/>
      <c r="CK1853" s="5"/>
      <c r="CL1853" s="5"/>
      <c r="CM1853" s="4"/>
      <c r="CN1853" s="6"/>
      <c r="CO1853" s="4"/>
      <c r="CP1853" s="6"/>
      <c r="CQ1853" s="5"/>
      <c r="CR1853" s="5"/>
      <c r="CS1853" s="4"/>
      <c r="CT1853" s="6"/>
      <c r="CU1853" s="4"/>
      <c r="CV1853" s="6"/>
      <c r="CW1853" s="5"/>
      <c r="CX1853" s="5"/>
      <c r="CY1853" s="4"/>
      <c r="CZ1853" s="6"/>
      <c r="DA1853" s="4"/>
      <c r="DB1853" s="6"/>
      <c r="DC1853" s="5"/>
      <c r="DD1853" s="5"/>
      <c r="DE1853" s="4"/>
      <c r="DF1853" s="6"/>
      <c r="DG1853" s="4"/>
      <c r="DH1853" s="6"/>
      <c r="DI1853" s="5"/>
      <c r="DJ1853" s="5"/>
      <c r="DK1853" s="4"/>
      <c r="DL1853" s="6"/>
      <c r="DM1853" s="4"/>
      <c r="DN1853" s="6"/>
      <c r="DO1853" s="5"/>
      <c r="DP1853" s="5"/>
      <c r="DQ1853" s="4"/>
      <c r="DR1853" s="6"/>
      <c r="DS1853" s="4"/>
      <c r="DT1853" s="6"/>
      <c r="DU1853" s="5"/>
      <c r="DV1853" s="5"/>
      <c r="DW1853" s="4"/>
      <c r="DX1853" s="6"/>
      <c r="DY1853" s="4"/>
      <c r="DZ1853" s="6"/>
      <c r="EA1853" s="5"/>
      <c r="EB1853" s="5"/>
      <c r="EC1853" s="4"/>
      <c r="ED1853" s="6"/>
      <c r="EE1853" s="4"/>
      <c r="EF1853" s="6"/>
      <c r="EG1853" s="5"/>
      <c r="EH1853" s="5"/>
      <c r="EI1853" s="4"/>
      <c r="EJ1853" s="6"/>
      <c r="EK1853" s="4"/>
      <c r="EL1853" s="6"/>
      <c r="EM1853" s="5"/>
      <c r="EN1853" s="5"/>
      <c r="EO1853" s="4"/>
      <c r="EP1853" s="6"/>
      <c r="EQ1853" s="4"/>
      <c r="ER1853" s="6"/>
      <c r="ES1853" s="5"/>
      <c r="ET1853" s="5"/>
      <c r="EU1853" s="4"/>
      <c r="EV1853" s="6"/>
      <c r="EW1853" s="4"/>
      <c r="EX1853" s="6"/>
      <c r="EY1853" s="5"/>
      <c r="EZ1853" s="5"/>
      <c r="FA1853" s="4"/>
      <c r="FB1853" s="6"/>
      <c r="FC1853" s="4"/>
      <c r="FD1853" s="6"/>
      <c r="FE1853" s="5"/>
      <c r="FF1853" s="5"/>
      <c r="FG1853" s="4"/>
      <c r="FH1853" s="6"/>
      <c r="FI1853" s="4"/>
      <c r="FJ1853" s="6"/>
      <c r="FK1853" s="5"/>
      <c r="FL1853" s="5"/>
      <c r="FM1853" s="4"/>
      <c r="FN1853" s="6"/>
      <c r="FO1853" s="4"/>
      <c r="FP1853" s="6"/>
      <c r="FQ1853" s="5"/>
      <c r="FR1853" s="5"/>
      <c r="FS1853" s="4"/>
      <c r="FT1853" s="6"/>
      <c r="FU1853" s="4"/>
      <c r="FV1853" s="6"/>
      <c r="FW1853" s="5"/>
      <c r="FX1853" s="5"/>
      <c r="FY1853" s="4"/>
      <c r="FZ1853" s="6"/>
      <c r="GA1853" s="4"/>
      <c r="GB1853" s="6"/>
      <c r="GC1853" s="5"/>
      <c r="GD1853" s="5"/>
      <c r="GE1853" s="4"/>
      <c r="GF1853" s="6"/>
      <c r="GG1853" s="4"/>
      <c r="GH1853" s="6"/>
      <c r="GI1853" s="5"/>
      <c r="GJ1853" s="5"/>
      <c r="GK1853" s="4"/>
      <c r="GL1853" s="6"/>
      <c r="GM1853" s="4"/>
      <c r="GN1853" s="6"/>
      <c r="GO1853" s="5"/>
      <c r="GP1853" s="5"/>
      <c r="GQ1853" s="4"/>
      <c r="GR1853" s="6"/>
      <c r="GS1853" s="4"/>
      <c r="GT1853" s="6"/>
      <c r="GU1853" s="5"/>
      <c r="GV1853" s="5"/>
      <c r="GW1853" s="4"/>
      <c r="GX1853" s="6"/>
      <c r="GY1853" s="4"/>
      <c r="GZ1853" s="6"/>
      <c r="HA1853" s="5"/>
      <c r="HB1853" s="5"/>
      <c r="HC1853" s="4"/>
      <c r="HD1853" s="6"/>
      <c r="HE1853" s="4"/>
      <c r="HF1853" s="6"/>
      <c r="HG1853" s="5"/>
      <c r="HH1853" s="5"/>
      <c r="HI1853" s="4"/>
      <c r="HJ1853" s="6"/>
      <c r="HK1853" s="4"/>
      <c r="HL1853" s="6"/>
      <c r="HM1853" s="5"/>
      <c r="HN1853" s="5"/>
      <c r="HO1853" s="4"/>
      <c r="HP1853" s="6"/>
      <c r="HQ1853" s="4"/>
      <c r="HR1853" s="6"/>
      <c r="HS1853" s="5"/>
      <c r="HT1853" s="5"/>
      <c r="HU1853" s="4"/>
      <c r="HV1853" s="6"/>
      <c r="HW1853" s="4"/>
      <c r="HX1853" s="6"/>
      <c r="HY1853" s="5"/>
      <c r="HZ1853" s="5"/>
      <c r="IA1853" s="4"/>
      <c r="IB1853" s="6"/>
      <c r="IC1853" s="4"/>
      <c r="ID1853" s="6"/>
      <c r="IE1853" s="5"/>
      <c r="IF1853" s="5"/>
      <c r="IG1853" s="4"/>
      <c r="IH1853" s="6"/>
      <c r="II1853" s="4"/>
      <c r="IJ1853" s="6"/>
      <c r="IK1853" s="5"/>
      <c r="IL1853" s="5"/>
      <c r="IM1853" s="4"/>
      <c r="IN1853" s="6"/>
      <c r="IO1853" s="4"/>
      <c r="IP1853" s="6"/>
      <c r="IQ1853" s="5"/>
      <c r="IR1853" s="5"/>
      <c r="IS1853" s="4"/>
      <c r="IT1853" s="6"/>
      <c r="IU1853" s="4"/>
      <c r="IV1853" s="6"/>
      <c r="IW1853" s="5"/>
      <c r="IX1853" s="5"/>
      <c r="IY1853" s="4"/>
      <c r="IZ1853" s="6"/>
      <c r="JA1853" s="4"/>
      <c r="JB1853" s="6"/>
      <c r="JC1853" s="5"/>
      <c r="JD1853" s="5"/>
      <c r="JE1853" s="4"/>
      <c r="JF1853" s="6"/>
      <c r="JG1853" s="4"/>
      <c r="JH1853" s="6"/>
      <c r="JI1853" s="5"/>
      <c r="JJ1853" s="5"/>
      <c r="JK1853" s="4"/>
      <c r="JL1853" s="6"/>
      <c r="JM1853" s="4"/>
      <c r="JN1853" s="6"/>
      <c r="JO1853" s="5"/>
      <c r="JP1853" s="5"/>
      <c r="JQ1853" s="4"/>
      <c r="JR1853" s="6"/>
      <c r="JS1853" s="4"/>
      <c r="JT1853" s="6"/>
      <c r="JU1853" s="5"/>
      <c r="JV1853" s="5"/>
      <c r="JW1853" s="4"/>
      <c r="JX1853" s="6"/>
      <c r="JY1853" s="4"/>
      <c r="JZ1853" s="6"/>
      <c r="KA1853" s="5"/>
      <c r="KB1853" s="5"/>
      <c r="KC1853" s="4"/>
      <c r="KD1853" s="6"/>
      <c r="KE1853" s="4"/>
      <c r="KF1853" s="6"/>
      <c r="KG1853" s="5"/>
      <c r="KH1853" s="5"/>
      <c r="KI1853" s="4"/>
      <c r="KJ1853" s="6"/>
      <c r="KK1853" s="4"/>
      <c r="KL1853" s="6"/>
      <c r="KM1853" s="5"/>
      <c r="KN1853" s="5"/>
    </row>
    <row r="1854">
      <c r="A1854" s="3" t="s">
        <v>85</v>
      </c>
      <c r="B1854" s="3" t="s">
        <v>1175</v>
      </c>
      <c r="C1854" s="3" t="s">
        <v>522</v>
      </c>
      <c r="D1854" s="3" t="s">
        <v>712</v>
      </c>
      <c r="E1854" s="3" t="s">
        <v>1216</v>
      </c>
      <c r="F1854" s="3" t="s">
        <v>104</v>
      </c>
      <c r="G1854" s="3" t="s">
        <v>104</v>
      </c>
      <c r="H1854" s="3" t="s">
        <v>104</v>
      </c>
      <c r="I1854" s="3" t="s">
        <v>1336</v>
      </c>
      <c r="J1854" s="3" t="s">
        <v>104</v>
      </c>
      <c r="K1854" s="4"/>
      <c r="L1854" s="4">
        <f>=ROUNDDOWN({0},0)</f>
      </c>
      <c r="M1854" s="4"/>
      <c r="N1854" s="5"/>
      <c r="O1854" s="4"/>
      <c r="P1854" s="4">
        <f>=ROUNDDOWN({0},0)</f>
      </c>
      <c r="Q1854" s="4"/>
      <c r="R1854" s="5"/>
      <c r="S1854" s="4"/>
      <c r="T1854" s="6"/>
      <c r="U1854" s="4"/>
      <c r="V1854" s="6"/>
      <c r="W1854" s="5"/>
      <c r="X1854" s="5"/>
      <c r="Y1854" s="4"/>
      <c r="Z1854" s="6"/>
      <c r="AA1854" s="4"/>
      <c r="AB1854" s="6"/>
      <c r="AC1854" s="5"/>
      <c r="AD1854" s="5"/>
      <c r="AE1854" s="4"/>
      <c r="AF1854" s="6"/>
      <c r="AG1854" s="4"/>
      <c r="AH1854" s="6"/>
      <c r="AI1854" s="5"/>
      <c r="AJ1854" s="5"/>
      <c r="AK1854" s="4"/>
      <c r="AL1854" s="6"/>
      <c r="AM1854" s="4"/>
      <c r="AN1854" s="6"/>
      <c r="AO1854" s="5"/>
      <c r="AP1854" s="5"/>
      <c r="AQ1854" s="4"/>
      <c r="AR1854" s="6"/>
      <c r="AS1854" s="4"/>
      <c r="AT1854" s="6"/>
      <c r="AU1854" s="5"/>
      <c r="AV1854" s="5"/>
      <c r="AW1854" s="4"/>
      <c r="AX1854" s="6"/>
      <c r="AY1854" s="4"/>
      <c r="AZ1854" s="6"/>
      <c r="BA1854" s="5"/>
      <c r="BB1854" s="5"/>
      <c r="BC1854" s="4"/>
      <c r="BD1854" s="6"/>
      <c r="BE1854" s="4"/>
      <c r="BF1854" s="6"/>
      <c r="BG1854" s="5"/>
      <c r="BH1854" s="5"/>
      <c r="BI1854" s="4"/>
      <c r="BJ1854" s="6"/>
      <c r="BK1854" s="4"/>
      <c r="BL1854" s="6"/>
      <c r="BM1854" s="5"/>
      <c r="BN1854" s="5"/>
      <c r="BO1854" s="4"/>
      <c r="BP1854" s="6"/>
      <c r="BQ1854" s="4"/>
      <c r="BR1854" s="6"/>
      <c r="BS1854" s="5"/>
      <c r="BT1854" s="5"/>
      <c r="BU1854" s="4"/>
      <c r="BV1854" s="6"/>
      <c r="BW1854" s="4"/>
      <c r="BX1854" s="6"/>
      <c r="BY1854" s="5"/>
      <c r="BZ1854" s="5"/>
      <c r="CA1854" s="4"/>
      <c r="CB1854" s="6"/>
      <c r="CC1854" s="4"/>
      <c r="CD1854" s="6"/>
      <c r="CE1854" s="5"/>
      <c r="CF1854" s="5"/>
      <c r="CG1854" s="4"/>
      <c r="CH1854" s="6"/>
      <c r="CI1854" s="4"/>
      <c r="CJ1854" s="6"/>
      <c r="CK1854" s="5"/>
      <c r="CL1854" s="5"/>
      <c r="CM1854" s="4"/>
      <c r="CN1854" s="6"/>
      <c r="CO1854" s="4"/>
      <c r="CP1854" s="6"/>
      <c r="CQ1854" s="5"/>
      <c r="CR1854" s="5"/>
      <c r="CS1854" s="4"/>
      <c r="CT1854" s="6"/>
      <c r="CU1854" s="4"/>
      <c r="CV1854" s="6"/>
      <c r="CW1854" s="5"/>
      <c r="CX1854" s="5"/>
      <c r="CY1854" s="4"/>
      <c r="CZ1854" s="6"/>
      <c r="DA1854" s="4"/>
      <c r="DB1854" s="6"/>
      <c r="DC1854" s="5"/>
      <c r="DD1854" s="5"/>
      <c r="DE1854" s="4"/>
      <c r="DF1854" s="6"/>
      <c r="DG1854" s="4"/>
      <c r="DH1854" s="6"/>
      <c r="DI1854" s="5"/>
      <c r="DJ1854" s="5"/>
      <c r="DK1854" s="4"/>
      <c r="DL1854" s="6"/>
      <c r="DM1854" s="4"/>
      <c r="DN1854" s="6"/>
      <c r="DO1854" s="5"/>
      <c r="DP1854" s="5"/>
      <c r="DQ1854" s="4"/>
      <c r="DR1854" s="6"/>
      <c r="DS1854" s="4"/>
      <c r="DT1854" s="6"/>
      <c r="DU1854" s="5"/>
      <c r="DV1854" s="5"/>
      <c r="DW1854" s="4"/>
      <c r="DX1854" s="6"/>
      <c r="DY1854" s="4"/>
      <c r="DZ1854" s="6"/>
      <c r="EA1854" s="5"/>
      <c r="EB1854" s="5"/>
      <c r="EC1854" s="4"/>
      <c r="ED1854" s="6"/>
      <c r="EE1854" s="4"/>
      <c r="EF1854" s="6"/>
      <c r="EG1854" s="5"/>
      <c r="EH1854" s="5"/>
      <c r="EI1854" s="4"/>
      <c r="EJ1854" s="6"/>
      <c r="EK1854" s="4"/>
      <c r="EL1854" s="6"/>
      <c r="EM1854" s="5"/>
      <c r="EN1854" s="5"/>
      <c r="EO1854" s="4"/>
      <c r="EP1854" s="6"/>
      <c r="EQ1854" s="4"/>
      <c r="ER1854" s="6"/>
      <c r="ES1854" s="5"/>
      <c r="ET1854" s="5"/>
      <c r="EU1854" s="4"/>
      <c r="EV1854" s="6"/>
      <c r="EW1854" s="4"/>
      <c r="EX1854" s="6"/>
      <c r="EY1854" s="5"/>
      <c r="EZ1854" s="5"/>
      <c r="FA1854" s="4"/>
      <c r="FB1854" s="6"/>
      <c r="FC1854" s="4"/>
      <c r="FD1854" s="6"/>
      <c r="FE1854" s="5"/>
      <c r="FF1854" s="5"/>
      <c r="FG1854" s="4"/>
      <c r="FH1854" s="6"/>
      <c r="FI1854" s="4"/>
      <c r="FJ1854" s="6"/>
      <c r="FK1854" s="5"/>
      <c r="FL1854" s="5"/>
      <c r="FM1854" s="4"/>
      <c r="FN1854" s="6"/>
      <c r="FO1854" s="4"/>
      <c r="FP1854" s="6"/>
      <c r="FQ1854" s="5"/>
      <c r="FR1854" s="5"/>
      <c r="FS1854" s="4"/>
      <c r="FT1854" s="6"/>
      <c r="FU1854" s="4"/>
      <c r="FV1854" s="6"/>
      <c r="FW1854" s="5"/>
      <c r="FX1854" s="5"/>
      <c r="FY1854" s="4"/>
      <c r="FZ1854" s="6"/>
      <c r="GA1854" s="4"/>
      <c r="GB1854" s="6"/>
      <c r="GC1854" s="5"/>
      <c r="GD1854" s="5"/>
      <c r="GE1854" s="4"/>
      <c r="GF1854" s="6"/>
      <c r="GG1854" s="4"/>
      <c r="GH1854" s="6"/>
      <c r="GI1854" s="5"/>
      <c r="GJ1854" s="5"/>
      <c r="GK1854" s="4"/>
      <c r="GL1854" s="6"/>
      <c r="GM1854" s="4"/>
      <c r="GN1854" s="6"/>
      <c r="GO1854" s="5"/>
      <c r="GP1854" s="5"/>
      <c r="GQ1854" s="4"/>
      <c r="GR1854" s="6"/>
      <c r="GS1854" s="4"/>
      <c r="GT1854" s="6"/>
      <c r="GU1854" s="5"/>
      <c r="GV1854" s="5"/>
      <c r="GW1854" s="4"/>
      <c r="GX1854" s="6"/>
      <c r="GY1854" s="4"/>
      <c r="GZ1854" s="6"/>
      <c r="HA1854" s="5"/>
      <c r="HB1854" s="5"/>
      <c r="HC1854" s="4"/>
      <c r="HD1854" s="6"/>
      <c r="HE1854" s="4"/>
      <c r="HF1854" s="6"/>
      <c r="HG1854" s="5"/>
      <c r="HH1854" s="5"/>
      <c r="HI1854" s="4"/>
      <c r="HJ1854" s="6"/>
      <c r="HK1854" s="4"/>
      <c r="HL1854" s="6"/>
      <c r="HM1854" s="5"/>
      <c r="HN1854" s="5"/>
      <c r="HO1854" s="4"/>
      <c r="HP1854" s="6"/>
      <c r="HQ1854" s="4"/>
      <c r="HR1854" s="6"/>
      <c r="HS1854" s="5"/>
      <c r="HT1854" s="5"/>
      <c r="HU1854" s="4"/>
      <c r="HV1854" s="6"/>
      <c r="HW1854" s="4"/>
      <c r="HX1854" s="6"/>
      <c r="HY1854" s="5"/>
      <c r="HZ1854" s="5"/>
      <c r="IA1854" s="4"/>
      <c r="IB1854" s="6"/>
      <c r="IC1854" s="4"/>
      <c r="ID1854" s="6"/>
      <c r="IE1854" s="5"/>
      <c r="IF1854" s="5"/>
      <c r="IG1854" s="4"/>
      <c r="IH1854" s="6"/>
      <c r="II1854" s="4"/>
      <c r="IJ1854" s="6"/>
      <c r="IK1854" s="5"/>
      <c r="IL1854" s="5"/>
      <c r="IM1854" s="4"/>
      <c r="IN1854" s="6"/>
      <c r="IO1854" s="4"/>
      <c r="IP1854" s="6"/>
      <c r="IQ1854" s="5"/>
      <c r="IR1854" s="5"/>
      <c r="IS1854" s="4"/>
      <c r="IT1854" s="6"/>
      <c r="IU1854" s="4"/>
      <c r="IV1854" s="6"/>
      <c r="IW1854" s="5"/>
      <c r="IX1854" s="5"/>
      <c r="IY1854" s="4"/>
      <c r="IZ1854" s="6"/>
      <c r="JA1854" s="4"/>
      <c r="JB1854" s="6"/>
      <c r="JC1854" s="5"/>
      <c r="JD1854" s="5"/>
      <c r="JE1854" s="4"/>
      <c r="JF1854" s="6"/>
      <c r="JG1854" s="4"/>
      <c r="JH1854" s="6"/>
      <c r="JI1854" s="5"/>
      <c r="JJ1854" s="5"/>
      <c r="JK1854" s="4"/>
      <c r="JL1854" s="6"/>
      <c r="JM1854" s="4"/>
      <c r="JN1854" s="6"/>
      <c r="JO1854" s="5"/>
      <c r="JP1854" s="5"/>
      <c r="JQ1854" s="4"/>
      <c r="JR1854" s="6"/>
      <c r="JS1854" s="4"/>
      <c r="JT1854" s="6"/>
      <c r="JU1854" s="5"/>
      <c r="JV1854" s="5"/>
      <c r="JW1854" s="4"/>
      <c r="JX1854" s="6"/>
      <c r="JY1854" s="4"/>
      <c r="JZ1854" s="6"/>
      <c r="KA1854" s="5"/>
      <c r="KB1854" s="5"/>
      <c r="KC1854" s="4"/>
      <c r="KD1854" s="6"/>
      <c r="KE1854" s="4"/>
      <c r="KF1854" s="6"/>
      <c r="KG1854" s="5"/>
      <c r="KH1854" s="5"/>
      <c r="KI1854" s="4"/>
      <c r="KJ1854" s="6"/>
      <c r="KK1854" s="4"/>
      <c r="KL1854" s="6"/>
      <c r="KM1854" s="5"/>
      <c r="KN1854" s="5"/>
    </row>
    <row r="1855">
      <c r="A1855" s="3" t="s">
        <v>85</v>
      </c>
      <c r="B1855" s="3" t="s">
        <v>1175</v>
      </c>
      <c r="C1855" s="3" t="s">
        <v>522</v>
      </c>
      <c r="D1855" s="3" t="s">
        <v>712</v>
      </c>
      <c r="E1855" s="3" t="s">
        <v>1215</v>
      </c>
      <c r="F1855" s="3" t="s">
        <v>104</v>
      </c>
      <c r="G1855" s="3" t="s">
        <v>104</v>
      </c>
      <c r="H1855" s="3" t="s">
        <v>104</v>
      </c>
      <c r="I1855" s="3" t="s">
        <v>1594</v>
      </c>
      <c r="J1855" s="3" t="s">
        <v>104</v>
      </c>
      <c r="K1855" s="4"/>
      <c r="L1855" s="4">
        <f>=ROUNDDOWN({0},0)</f>
      </c>
      <c r="M1855" s="4"/>
      <c r="N1855" s="5"/>
      <c r="O1855" s="4"/>
      <c r="P1855" s="4">
        <f>=ROUNDDOWN({0},0)</f>
      </c>
      <c r="Q1855" s="4"/>
      <c r="R1855" s="5"/>
      <c r="S1855" s="4"/>
      <c r="T1855" s="6"/>
      <c r="U1855" s="4"/>
      <c r="V1855" s="6"/>
      <c r="W1855" s="5"/>
      <c r="X1855" s="5"/>
      <c r="Y1855" s="4"/>
      <c r="Z1855" s="6"/>
      <c r="AA1855" s="4"/>
      <c r="AB1855" s="6"/>
      <c r="AC1855" s="5"/>
      <c r="AD1855" s="5"/>
      <c r="AE1855" s="4"/>
      <c r="AF1855" s="6"/>
      <c r="AG1855" s="4"/>
      <c r="AH1855" s="6"/>
      <c r="AI1855" s="5"/>
      <c r="AJ1855" s="5"/>
      <c r="AK1855" s="4"/>
      <c r="AL1855" s="6"/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  <c r="AW1855" s="4"/>
      <c r="AX1855" s="6"/>
      <c r="AY1855" s="4"/>
      <c r="AZ1855" s="6"/>
      <c r="BA1855" s="5"/>
      <c r="BB1855" s="5"/>
      <c r="BC1855" s="4"/>
      <c r="BD1855" s="6"/>
      <c r="BE1855" s="4"/>
      <c r="BF1855" s="6"/>
      <c r="BG1855" s="5"/>
      <c r="BH1855" s="5"/>
      <c r="BI1855" s="4"/>
      <c r="BJ1855" s="6"/>
      <c r="BK1855" s="4"/>
      <c r="BL1855" s="6"/>
      <c r="BM1855" s="5"/>
      <c r="BN1855" s="5"/>
      <c r="BO1855" s="4"/>
      <c r="BP1855" s="6"/>
      <c r="BQ1855" s="4"/>
      <c r="BR1855" s="6"/>
      <c r="BS1855" s="5"/>
      <c r="BT1855" s="5"/>
      <c r="BU1855" s="4"/>
      <c r="BV1855" s="6"/>
      <c r="BW1855" s="4"/>
      <c r="BX1855" s="6"/>
      <c r="BY1855" s="5"/>
      <c r="BZ1855" s="5"/>
      <c r="CA1855" s="4"/>
      <c r="CB1855" s="6"/>
      <c r="CC1855" s="4"/>
      <c r="CD1855" s="6"/>
      <c r="CE1855" s="5"/>
      <c r="CF1855" s="5"/>
      <c r="CG1855" s="4"/>
      <c r="CH1855" s="6"/>
      <c r="CI1855" s="4"/>
      <c r="CJ1855" s="6"/>
      <c r="CK1855" s="5"/>
      <c r="CL1855" s="5"/>
      <c r="CM1855" s="4"/>
      <c r="CN1855" s="6"/>
      <c r="CO1855" s="4"/>
      <c r="CP1855" s="6"/>
      <c r="CQ1855" s="5"/>
      <c r="CR1855" s="5"/>
      <c r="CS1855" s="4"/>
      <c r="CT1855" s="6"/>
      <c r="CU1855" s="4"/>
      <c r="CV1855" s="6"/>
      <c r="CW1855" s="5"/>
      <c r="CX1855" s="5"/>
      <c r="CY1855" s="4"/>
      <c r="CZ1855" s="6"/>
      <c r="DA1855" s="4"/>
      <c r="DB1855" s="6"/>
      <c r="DC1855" s="5"/>
      <c r="DD1855" s="5"/>
      <c r="DE1855" s="4"/>
      <c r="DF1855" s="6"/>
      <c r="DG1855" s="4"/>
      <c r="DH1855" s="6"/>
      <c r="DI1855" s="5"/>
      <c r="DJ1855" s="5"/>
      <c r="DK1855" s="4"/>
      <c r="DL1855" s="6"/>
      <c r="DM1855" s="4"/>
      <c r="DN1855" s="6"/>
      <c r="DO1855" s="5"/>
      <c r="DP1855" s="5"/>
      <c r="DQ1855" s="4"/>
      <c r="DR1855" s="6"/>
      <c r="DS1855" s="4"/>
      <c r="DT1855" s="6"/>
      <c r="DU1855" s="5"/>
      <c r="DV1855" s="5"/>
      <c r="DW1855" s="4"/>
      <c r="DX1855" s="6"/>
      <c r="DY1855" s="4"/>
      <c r="DZ1855" s="6"/>
      <c r="EA1855" s="5"/>
      <c r="EB1855" s="5"/>
      <c r="EC1855" s="4"/>
      <c r="ED1855" s="6"/>
      <c r="EE1855" s="4"/>
      <c r="EF1855" s="6"/>
      <c r="EG1855" s="5"/>
      <c r="EH1855" s="5"/>
      <c r="EI1855" s="4"/>
      <c r="EJ1855" s="6"/>
      <c r="EK1855" s="4"/>
      <c r="EL1855" s="6"/>
      <c r="EM1855" s="5"/>
      <c r="EN1855" s="5"/>
      <c r="EO1855" s="4"/>
      <c r="EP1855" s="6"/>
      <c r="EQ1855" s="4"/>
      <c r="ER1855" s="6"/>
      <c r="ES1855" s="5"/>
      <c r="ET1855" s="5"/>
      <c r="EU1855" s="4"/>
      <c r="EV1855" s="6"/>
      <c r="EW1855" s="4"/>
      <c r="EX1855" s="6"/>
      <c r="EY1855" s="5"/>
      <c r="EZ1855" s="5"/>
      <c r="FA1855" s="4"/>
      <c r="FB1855" s="6"/>
      <c r="FC1855" s="4"/>
      <c r="FD1855" s="6"/>
      <c r="FE1855" s="5"/>
      <c r="FF1855" s="5"/>
      <c r="FG1855" s="4"/>
      <c r="FH1855" s="6"/>
      <c r="FI1855" s="4"/>
      <c r="FJ1855" s="6"/>
      <c r="FK1855" s="5"/>
      <c r="FL1855" s="5"/>
      <c r="FM1855" s="4"/>
      <c r="FN1855" s="6"/>
      <c r="FO1855" s="4"/>
      <c r="FP1855" s="6"/>
      <c r="FQ1855" s="5"/>
      <c r="FR1855" s="5"/>
      <c r="FS1855" s="4"/>
      <c r="FT1855" s="6"/>
      <c r="FU1855" s="4"/>
      <c r="FV1855" s="6"/>
      <c r="FW1855" s="5"/>
      <c r="FX1855" s="5"/>
      <c r="FY1855" s="4"/>
      <c r="FZ1855" s="6"/>
      <c r="GA1855" s="4"/>
      <c r="GB1855" s="6"/>
      <c r="GC1855" s="5"/>
      <c r="GD1855" s="5"/>
      <c r="GE1855" s="4"/>
      <c r="GF1855" s="6"/>
      <c r="GG1855" s="4"/>
      <c r="GH1855" s="6"/>
      <c r="GI1855" s="5"/>
      <c r="GJ1855" s="5"/>
      <c r="GK1855" s="4"/>
      <c r="GL1855" s="6"/>
      <c r="GM1855" s="4"/>
      <c r="GN1855" s="6"/>
      <c r="GO1855" s="5"/>
      <c r="GP1855" s="5"/>
      <c r="GQ1855" s="4"/>
      <c r="GR1855" s="6"/>
      <c r="GS1855" s="4"/>
      <c r="GT1855" s="6"/>
      <c r="GU1855" s="5"/>
      <c r="GV1855" s="5"/>
      <c r="GW1855" s="4"/>
      <c r="GX1855" s="6"/>
      <c r="GY1855" s="4"/>
      <c r="GZ1855" s="6"/>
      <c r="HA1855" s="5"/>
      <c r="HB1855" s="5"/>
      <c r="HC1855" s="4"/>
      <c r="HD1855" s="6"/>
      <c r="HE1855" s="4"/>
      <c r="HF1855" s="6"/>
      <c r="HG1855" s="5"/>
      <c r="HH1855" s="5"/>
      <c r="HI1855" s="4"/>
      <c r="HJ1855" s="6"/>
      <c r="HK1855" s="4"/>
      <c r="HL1855" s="6"/>
      <c r="HM1855" s="5"/>
      <c r="HN1855" s="5"/>
      <c r="HO1855" s="4"/>
      <c r="HP1855" s="6"/>
      <c r="HQ1855" s="4"/>
      <c r="HR1855" s="6"/>
      <c r="HS1855" s="5"/>
      <c r="HT1855" s="5"/>
      <c r="HU1855" s="4"/>
      <c r="HV1855" s="6"/>
      <c r="HW1855" s="4"/>
      <c r="HX1855" s="6"/>
      <c r="HY1855" s="5"/>
      <c r="HZ1855" s="5"/>
      <c r="IA1855" s="4"/>
      <c r="IB1855" s="6"/>
      <c r="IC1855" s="4"/>
      <c r="ID1855" s="6"/>
      <c r="IE1855" s="5"/>
      <c r="IF1855" s="5"/>
      <c r="IG1855" s="4"/>
      <c r="IH1855" s="6"/>
      <c r="II1855" s="4"/>
      <c r="IJ1855" s="6"/>
      <c r="IK1855" s="5"/>
      <c r="IL1855" s="5"/>
      <c r="IM1855" s="4"/>
      <c r="IN1855" s="6"/>
      <c r="IO1855" s="4"/>
      <c r="IP1855" s="6"/>
      <c r="IQ1855" s="5"/>
      <c r="IR1855" s="5"/>
      <c r="IS1855" s="4"/>
      <c r="IT1855" s="6"/>
      <c r="IU1855" s="4"/>
      <c r="IV1855" s="6"/>
      <c r="IW1855" s="5"/>
      <c r="IX1855" s="5"/>
      <c r="IY1855" s="4"/>
      <c r="IZ1855" s="6"/>
      <c r="JA1855" s="4"/>
      <c r="JB1855" s="6"/>
      <c r="JC1855" s="5"/>
      <c r="JD1855" s="5"/>
      <c r="JE1855" s="4"/>
      <c r="JF1855" s="6"/>
      <c r="JG1855" s="4"/>
      <c r="JH1855" s="6"/>
      <c r="JI1855" s="5"/>
      <c r="JJ1855" s="5"/>
      <c r="JK1855" s="4"/>
      <c r="JL1855" s="6"/>
      <c r="JM1855" s="4"/>
      <c r="JN1855" s="6"/>
      <c r="JO1855" s="5"/>
      <c r="JP1855" s="5"/>
      <c r="JQ1855" s="4"/>
      <c r="JR1855" s="6"/>
      <c r="JS1855" s="4"/>
      <c r="JT1855" s="6"/>
      <c r="JU1855" s="5"/>
      <c r="JV1855" s="5"/>
      <c r="JW1855" s="4"/>
      <c r="JX1855" s="6"/>
      <c r="JY1855" s="4"/>
      <c r="JZ1855" s="6"/>
      <c r="KA1855" s="5"/>
      <c r="KB1855" s="5"/>
      <c r="KC1855" s="4"/>
      <c r="KD1855" s="6"/>
      <c r="KE1855" s="4"/>
      <c r="KF1855" s="6"/>
      <c r="KG1855" s="5"/>
      <c r="KH1855" s="5"/>
      <c r="KI1855" s="4"/>
      <c r="KJ1855" s="6"/>
      <c r="KK1855" s="4"/>
      <c r="KL1855" s="6"/>
      <c r="KM1855" s="5"/>
      <c r="KN1855" s="5"/>
    </row>
    <row r="1856">
      <c r="A1856" s="3" t="s">
        <v>85</v>
      </c>
      <c r="B1856" s="3" t="s">
        <v>1175</v>
      </c>
      <c r="C1856" s="3" t="s">
        <v>703</v>
      </c>
      <c r="D1856" s="3" t="s">
        <v>712</v>
      </c>
      <c r="E1856" s="3" t="s">
        <v>1196</v>
      </c>
      <c r="F1856" s="3" t="s">
        <v>104</v>
      </c>
      <c r="G1856" s="3" t="s">
        <v>104</v>
      </c>
      <c r="H1856" s="3" t="s">
        <v>104</v>
      </c>
      <c r="I1856" s="3" t="s">
        <v>1645</v>
      </c>
      <c r="J1856" s="3" t="s">
        <v>104</v>
      </c>
      <c r="K1856" s="4"/>
      <c r="L1856" s="4">
        <f>=ROUNDDOWN({0},0)</f>
      </c>
      <c r="M1856" s="4"/>
      <c r="N1856" s="5"/>
      <c r="O1856" s="4"/>
      <c r="P1856" s="4">
        <f>=ROUNDDOWN({0},0)</f>
      </c>
      <c r="Q1856" s="4"/>
      <c r="R1856" s="5"/>
      <c r="S1856" s="4"/>
      <c r="T1856" s="6"/>
      <c r="U1856" s="4"/>
      <c r="V1856" s="6"/>
      <c r="W1856" s="5"/>
      <c r="X1856" s="5"/>
      <c r="Y1856" s="4"/>
      <c r="Z1856" s="6"/>
      <c r="AA1856" s="4"/>
      <c r="AB1856" s="6"/>
      <c r="AC1856" s="5"/>
      <c r="AD1856" s="5"/>
      <c r="AE1856" s="4"/>
      <c r="AF1856" s="6"/>
      <c r="AG1856" s="4"/>
      <c r="AH1856" s="6"/>
      <c r="AI1856" s="5"/>
      <c r="AJ1856" s="5"/>
      <c r="AK1856" s="4"/>
      <c r="AL1856" s="6"/>
      <c r="AM1856" s="4"/>
      <c r="AN1856" s="6"/>
      <c r="AO1856" s="5"/>
      <c r="AP1856" s="5"/>
      <c r="AQ1856" s="4"/>
      <c r="AR1856" s="6"/>
      <c r="AS1856" s="4"/>
      <c r="AT1856" s="6"/>
      <c r="AU1856" s="5"/>
      <c r="AV1856" s="5"/>
      <c r="AW1856" s="4"/>
      <c r="AX1856" s="6"/>
      <c r="AY1856" s="4"/>
      <c r="AZ1856" s="6"/>
      <c r="BA1856" s="5"/>
      <c r="BB1856" s="5"/>
      <c r="BC1856" s="4"/>
      <c r="BD1856" s="6"/>
      <c r="BE1856" s="4"/>
      <c r="BF1856" s="6"/>
      <c r="BG1856" s="5"/>
      <c r="BH1856" s="5"/>
      <c r="BI1856" s="4"/>
      <c r="BJ1856" s="6"/>
      <c r="BK1856" s="4"/>
      <c r="BL1856" s="6"/>
      <c r="BM1856" s="5"/>
      <c r="BN1856" s="5"/>
      <c r="BO1856" s="4"/>
      <c r="BP1856" s="6"/>
      <c r="BQ1856" s="4"/>
      <c r="BR1856" s="6"/>
      <c r="BS1856" s="5"/>
      <c r="BT1856" s="5"/>
      <c r="BU1856" s="4"/>
      <c r="BV1856" s="6"/>
      <c r="BW1856" s="4"/>
      <c r="BX1856" s="6"/>
      <c r="BY1856" s="5"/>
      <c r="BZ1856" s="5"/>
      <c r="CA1856" s="4"/>
      <c r="CB1856" s="6"/>
      <c r="CC1856" s="4"/>
      <c r="CD1856" s="6"/>
      <c r="CE1856" s="5"/>
      <c r="CF1856" s="5"/>
      <c r="CG1856" s="4"/>
      <c r="CH1856" s="6"/>
      <c r="CI1856" s="4"/>
      <c r="CJ1856" s="6"/>
      <c r="CK1856" s="5"/>
      <c r="CL1856" s="5"/>
      <c r="CM1856" s="4"/>
      <c r="CN1856" s="6"/>
      <c r="CO1856" s="4"/>
      <c r="CP1856" s="6"/>
      <c r="CQ1856" s="5"/>
      <c r="CR1856" s="5"/>
      <c r="CS1856" s="4"/>
      <c r="CT1856" s="6"/>
      <c r="CU1856" s="4"/>
      <c r="CV1856" s="6"/>
      <c r="CW1856" s="5"/>
      <c r="CX1856" s="5"/>
      <c r="CY1856" s="4"/>
      <c r="CZ1856" s="6"/>
      <c r="DA1856" s="4"/>
      <c r="DB1856" s="6"/>
      <c r="DC1856" s="5"/>
      <c r="DD1856" s="5"/>
      <c r="DE1856" s="4"/>
      <c r="DF1856" s="6"/>
      <c r="DG1856" s="4"/>
      <c r="DH1856" s="6"/>
      <c r="DI1856" s="5"/>
      <c r="DJ1856" s="5"/>
      <c r="DK1856" s="4"/>
      <c r="DL1856" s="6"/>
      <c r="DM1856" s="4"/>
      <c r="DN1856" s="6"/>
      <c r="DO1856" s="5"/>
      <c r="DP1856" s="5"/>
      <c r="DQ1856" s="4"/>
      <c r="DR1856" s="6"/>
      <c r="DS1856" s="4"/>
      <c r="DT1856" s="6"/>
      <c r="DU1856" s="5"/>
      <c r="DV1856" s="5"/>
      <c r="DW1856" s="4"/>
      <c r="DX1856" s="6"/>
      <c r="DY1856" s="4"/>
      <c r="DZ1856" s="6"/>
      <c r="EA1856" s="5"/>
      <c r="EB1856" s="5"/>
      <c r="EC1856" s="4"/>
      <c r="ED1856" s="6"/>
      <c r="EE1856" s="4"/>
      <c r="EF1856" s="6"/>
      <c r="EG1856" s="5"/>
      <c r="EH1856" s="5"/>
      <c r="EI1856" s="4"/>
      <c r="EJ1856" s="6"/>
      <c r="EK1856" s="4"/>
      <c r="EL1856" s="6"/>
      <c r="EM1856" s="5"/>
      <c r="EN1856" s="5"/>
      <c r="EO1856" s="4"/>
      <c r="EP1856" s="6"/>
      <c r="EQ1856" s="4"/>
      <c r="ER1856" s="6"/>
      <c r="ES1856" s="5"/>
      <c r="ET1856" s="5"/>
      <c r="EU1856" s="4"/>
      <c r="EV1856" s="6"/>
      <c r="EW1856" s="4"/>
      <c r="EX1856" s="6"/>
      <c r="EY1856" s="5"/>
      <c r="EZ1856" s="5"/>
      <c r="FA1856" s="4"/>
      <c r="FB1856" s="6"/>
      <c r="FC1856" s="4"/>
      <c r="FD1856" s="6"/>
      <c r="FE1856" s="5"/>
      <c r="FF1856" s="5"/>
      <c r="FG1856" s="4"/>
      <c r="FH1856" s="6"/>
      <c r="FI1856" s="4"/>
      <c r="FJ1856" s="6"/>
      <c r="FK1856" s="5"/>
      <c r="FL1856" s="5"/>
      <c r="FM1856" s="4"/>
      <c r="FN1856" s="6"/>
      <c r="FO1856" s="4"/>
      <c r="FP1856" s="6"/>
      <c r="FQ1856" s="5"/>
      <c r="FR1856" s="5"/>
      <c r="FS1856" s="4"/>
      <c r="FT1856" s="6"/>
      <c r="FU1856" s="4"/>
      <c r="FV1856" s="6"/>
      <c r="FW1856" s="5"/>
      <c r="FX1856" s="5"/>
      <c r="FY1856" s="4"/>
      <c r="FZ1856" s="6"/>
      <c r="GA1856" s="4"/>
      <c r="GB1856" s="6"/>
      <c r="GC1856" s="5"/>
      <c r="GD1856" s="5"/>
      <c r="GE1856" s="4"/>
      <c r="GF1856" s="6"/>
      <c r="GG1856" s="4"/>
      <c r="GH1856" s="6"/>
      <c r="GI1856" s="5"/>
      <c r="GJ1856" s="5"/>
      <c r="GK1856" s="4"/>
      <c r="GL1856" s="6"/>
      <c r="GM1856" s="4"/>
      <c r="GN1856" s="6"/>
      <c r="GO1856" s="5"/>
      <c r="GP1856" s="5"/>
      <c r="GQ1856" s="4"/>
      <c r="GR1856" s="6"/>
      <c r="GS1856" s="4"/>
      <c r="GT1856" s="6"/>
      <c r="GU1856" s="5"/>
      <c r="GV1856" s="5"/>
      <c r="GW1856" s="4"/>
      <c r="GX1856" s="6"/>
      <c r="GY1856" s="4"/>
      <c r="GZ1856" s="6"/>
      <c r="HA1856" s="5"/>
      <c r="HB1856" s="5"/>
      <c r="HC1856" s="4"/>
      <c r="HD1856" s="6"/>
      <c r="HE1856" s="4"/>
      <c r="HF1856" s="6"/>
      <c r="HG1856" s="5"/>
      <c r="HH1856" s="5"/>
      <c r="HI1856" s="4"/>
      <c r="HJ1856" s="6"/>
      <c r="HK1856" s="4"/>
      <c r="HL1856" s="6"/>
      <c r="HM1856" s="5"/>
      <c r="HN1856" s="5"/>
      <c r="HO1856" s="4"/>
      <c r="HP1856" s="6"/>
      <c r="HQ1856" s="4"/>
      <c r="HR1856" s="6"/>
      <c r="HS1856" s="5"/>
      <c r="HT1856" s="5"/>
      <c r="HU1856" s="4"/>
      <c r="HV1856" s="6"/>
      <c r="HW1856" s="4"/>
      <c r="HX1856" s="6"/>
      <c r="HY1856" s="5"/>
      <c r="HZ1856" s="5"/>
      <c r="IA1856" s="4"/>
      <c r="IB1856" s="6"/>
      <c r="IC1856" s="4"/>
      <c r="ID1856" s="6"/>
      <c r="IE1856" s="5"/>
      <c r="IF1856" s="5"/>
      <c r="IG1856" s="4"/>
      <c r="IH1856" s="6"/>
      <c r="II1856" s="4"/>
      <c r="IJ1856" s="6"/>
      <c r="IK1856" s="5"/>
      <c r="IL1856" s="5"/>
      <c r="IM1856" s="4"/>
      <c r="IN1856" s="6"/>
      <c r="IO1856" s="4"/>
      <c r="IP1856" s="6"/>
      <c r="IQ1856" s="5"/>
      <c r="IR1856" s="5"/>
      <c r="IS1856" s="4"/>
      <c r="IT1856" s="6"/>
      <c r="IU1856" s="4"/>
      <c r="IV1856" s="6"/>
      <c r="IW1856" s="5"/>
      <c r="IX1856" s="5"/>
      <c r="IY1856" s="4"/>
      <c r="IZ1856" s="6"/>
      <c r="JA1856" s="4"/>
      <c r="JB1856" s="6"/>
      <c r="JC1856" s="5"/>
      <c r="JD1856" s="5"/>
      <c r="JE1856" s="4"/>
      <c r="JF1856" s="6"/>
      <c r="JG1856" s="4"/>
      <c r="JH1856" s="6"/>
      <c r="JI1856" s="5"/>
      <c r="JJ1856" s="5"/>
      <c r="JK1856" s="4"/>
      <c r="JL1856" s="6"/>
      <c r="JM1856" s="4"/>
      <c r="JN1856" s="6"/>
      <c r="JO1856" s="5"/>
      <c r="JP1856" s="5"/>
      <c r="JQ1856" s="4"/>
      <c r="JR1856" s="6"/>
      <c r="JS1856" s="4"/>
      <c r="JT1856" s="6"/>
      <c r="JU1856" s="5"/>
      <c r="JV1856" s="5"/>
      <c r="JW1856" s="4"/>
      <c r="JX1856" s="6"/>
      <c r="JY1856" s="4"/>
      <c r="JZ1856" s="6"/>
      <c r="KA1856" s="5"/>
      <c r="KB1856" s="5"/>
      <c r="KC1856" s="4"/>
      <c r="KD1856" s="6"/>
      <c r="KE1856" s="4"/>
      <c r="KF1856" s="6"/>
      <c r="KG1856" s="5"/>
      <c r="KH1856" s="5"/>
      <c r="KI1856" s="4"/>
      <c r="KJ1856" s="6"/>
      <c r="KK1856" s="4"/>
      <c r="KL1856" s="6"/>
      <c r="KM1856" s="5"/>
      <c r="KN1856" s="5"/>
    </row>
    <row r="1857">
      <c r="A1857" s="3" t="s">
        <v>85</v>
      </c>
      <c r="B1857" s="3" t="s">
        <v>1175</v>
      </c>
      <c r="C1857" s="3" t="s">
        <v>703</v>
      </c>
      <c r="D1857" s="3" t="s">
        <v>712</v>
      </c>
      <c r="E1857" s="3" t="s">
        <v>1196</v>
      </c>
      <c r="F1857" s="3" t="s">
        <v>104</v>
      </c>
      <c r="G1857" s="3" t="s">
        <v>104</v>
      </c>
      <c r="H1857" s="3" t="s">
        <v>104</v>
      </c>
      <c r="I1857" s="3" t="s">
        <v>1453</v>
      </c>
      <c r="J1857" s="3" t="s">
        <v>104</v>
      </c>
      <c r="K1857" s="4"/>
      <c r="L1857" s="4">
        <f>=ROUNDDOWN({0},0)</f>
      </c>
      <c r="M1857" s="4"/>
      <c r="N1857" s="5"/>
      <c r="O1857" s="4"/>
      <c r="P1857" s="4">
        <f>=ROUNDDOWN({0},0)</f>
      </c>
      <c r="Q1857" s="4"/>
      <c r="R1857" s="5"/>
      <c r="S1857" s="4"/>
      <c r="T1857" s="6"/>
      <c r="U1857" s="4"/>
      <c r="V1857" s="6"/>
      <c r="W1857" s="5"/>
      <c r="X1857" s="5"/>
      <c r="Y1857" s="4"/>
      <c r="Z1857" s="6"/>
      <c r="AA1857" s="4"/>
      <c r="AB1857" s="6"/>
      <c r="AC1857" s="5"/>
      <c r="AD1857" s="5"/>
      <c r="AE1857" s="4"/>
      <c r="AF1857" s="6"/>
      <c r="AG1857" s="4"/>
      <c r="AH1857" s="6"/>
      <c r="AI1857" s="5"/>
      <c r="AJ1857" s="5"/>
      <c r="AK1857" s="4"/>
      <c r="AL1857" s="6"/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  <c r="AW1857" s="4"/>
      <c r="AX1857" s="6"/>
      <c r="AY1857" s="4"/>
      <c r="AZ1857" s="6"/>
      <c r="BA1857" s="5"/>
      <c r="BB1857" s="5"/>
      <c r="BC1857" s="4"/>
      <c r="BD1857" s="6"/>
      <c r="BE1857" s="4"/>
      <c r="BF1857" s="6"/>
      <c r="BG1857" s="5"/>
      <c r="BH1857" s="5"/>
      <c r="BI1857" s="4"/>
      <c r="BJ1857" s="6"/>
      <c r="BK1857" s="4"/>
      <c r="BL1857" s="6"/>
      <c r="BM1857" s="5"/>
      <c r="BN1857" s="5"/>
      <c r="BO1857" s="4"/>
      <c r="BP1857" s="6"/>
      <c r="BQ1857" s="4"/>
      <c r="BR1857" s="6"/>
      <c r="BS1857" s="5"/>
      <c r="BT1857" s="5"/>
      <c r="BU1857" s="4"/>
      <c r="BV1857" s="6"/>
      <c r="BW1857" s="4"/>
      <c r="BX1857" s="6"/>
      <c r="BY1857" s="5"/>
      <c r="BZ1857" s="5"/>
      <c r="CA1857" s="4"/>
      <c r="CB1857" s="6"/>
      <c r="CC1857" s="4"/>
      <c r="CD1857" s="6"/>
      <c r="CE1857" s="5"/>
      <c r="CF1857" s="5"/>
      <c r="CG1857" s="4"/>
      <c r="CH1857" s="6"/>
      <c r="CI1857" s="4"/>
      <c r="CJ1857" s="6"/>
      <c r="CK1857" s="5"/>
      <c r="CL1857" s="5"/>
      <c r="CM1857" s="4"/>
      <c r="CN1857" s="6"/>
      <c r="CO1857" s="4"/>
      <c r="CP1857" s="6"/>
      <c r="CQ1857" s="5"/>
      <c r="CR1857" s="5"/>
      <c r="CS1857" s="4"/>
      <c r="CT1857" s="6"/>
      <c r="CU1857" s="4"/>
      <c r="CV1857" s="6"/>
      <c r="CW1857" s="5"/>
      <c r="CX1857" s="5"/>
      <c r="CY1857" s="4"/>
      <c r="CZ1857" s="6"/>
      <c r="DA1857" s="4"/>
      <c r="DB1857" s="6"/>
      <c r="DC1857" s="5"/>
      <c r="DD1857" s="5"/>
      <c r="DE1857" s="4"/>
      <c r="DF1857" s="6"/>
      <c r="DG1857" s="4"/>
      <c r="DH1857" s="6"/>
      <c r="DI1857" s="5"/>
      <c r="DJ1857" s="5"/>
      <c r="DK1857" s="4"/>
      <c r="DL1857" s="6"/>
      <c r="DM1857" s="4"/>
      <c r="DN1857" s="6"/>
      <c r="DO1857" s="5"/>
      <c r="DP1857" s="5"/>
      <c r="DQ1857" s="4"/>
      <c r="DR1857" s="6"/>
      <c r="DS1857" s="4"/>
      <c r="DT1857" s="6"/>
      <c r="DU1857" s="5"/>
      <c r="DV1857" s="5"/>
      <c r="DW1857" s="4"/>
      <c r="DX1857" s="6"/>
      <c r="DY1857" s="4"/>
      <c r="DZ1857" s="6"/>
      <c r="EA1857" s="5"/>
      <c r="EB1857" s="5"/>
      <c r="EC1857" s="4"/>
      <c r="ED1857" s="6"/>
      <c r="EE1857" s="4"/>
      <c r="EF1857" s="6"/>
      <c r="EG1857" s="5"/>
      <c r="EH1857" s="5"/>
      <c r="EI1857" s="4"/>
      <c r="EJ1857" s="6"/>
      <c r="EK1857" s="4"/>
      <c r="EL1857" s="6"/>
      <c r="EM1857" s="5"/>
      <c r="EN1857" s="5"/>
      <c r="EO1857" s="4"/>
      <c r="EP1857" s="6"/>
      <c r="EQ1857" s="4"/>
      <c r="ER1857" s="6"/>
      <c r="ES1857" s="5"/>
      <c r="ET1857" s="5"/>
      <c r="EU1857" s="4"/>
      <c r="EV1857" s="6"/>
      <c r="EW1857" s="4"/>
      <c r="EX1857" s="6"/>
      <c r="EY1857" s="5"/>
      <c r="EZ1857" s="5"/>
      <c r="FA1857" s="4"/>
      <c r="FB1857" s="6"/>
      <c r="FC1857" s="4"/>
      <c r="FD1857" s="6"/>
      <c r="FE1857" s="5"/>
      <c r="FF1857" s="5"/>
      <c r="FG1857" s="4"/>
      <c r="FH1857" s="6"/>
      <c r="FI1857" s="4"/>
      <c r="FJ1857" s="6"/>
      <c r="FK1857" s="5"/>
      <c r="FL1857" s="5"/>
      <c r="FM1857" s="4"/>
      <c r="FN1857" s="6"/>
      <c r="FO1857" s="4"/>
      <c r="FP1857" s="6"/>
      <c r="FQ1857" s="5"/>
      <c r="FR1857" s="5"/>
      <c r="FS1857" s="4"/>
      <c r="FT1857" s="6"/>
      <c r="FU1857" s="4"/>
      <c r="FV1857" s="6"/>
      <c r="FW1857" s="5"/>
      <c r="FX1857" s="5"/>
      <c r="FY1857" s="4"/>
      <c r="FZ1857" s="6"/>
      <c r="GA1857" s="4"/>
      <c r="GB1857" s="6"/>
      <c r="GC1857" s="5"/>
      <c r="GD1857" s="5"/>
      <c r="GE1857" s="4"/>
      <c r="GF1857" s="6"/>
      <c r="GG1857" s="4"/>
      <c r="GH1857" s="6"/>
      <c r="GI1857" s="5"/>
      <c r="GJ1857" s="5"/>
      <c r="GK1857" s="4"/>
      <c r="GL1857" s="6"/>
      <c r="GM1857" s="4"/>
      <c r="GN1857" s="6"/>
      <c r="GO1857" s="5"/>
      <c r="GP1857" s="5"/>
      <c r="GQ1857" s="4"/>
      <c r="GR1857" s="6"/>
      <c r="GS1857" s="4"/>
      <c r="GT1857" s="6"/>
      <c r="GU1857" s="5"/>
      <c r="GV1857" s="5"/>
      <c r="GW1857" s="4"/>
      <c r="GX1857" s="6"/>
      <c r="GY1857" s="4"/>
      <c r="GZ1857" s="6"/>
      <c r="HA1857" s="5"/>
      <c r="HB1857" s="5"/>
      <c r="HC1857" s="4"/>
      <c r="HD1857" s="6"/>
      <c r="HE1857" s="4"/>
      <c r="HF1857" s="6"/>
      <c r="HG1857" s="5"/>
      <c r="HH1857" s="5"/>
      <c r="HI1857" s="4"/>
      <c r="HJ1857" s="6"/>
      <c r="HK1857" s="4"/>
      <c r="HL1857" s="6"/>
      <c r="HM1857" s="5"/>
      <c r="HN1857" s="5"/>
      <c r="HO1857" s="4"/>
      <c r="HP1857" s="6"/>
      <c r="HQ1857" s="4"/>
      <c r="HR1857" s="6"/>
      <c r="HS1857" s="5"/>
      <c r="HT1857" s="5"/>
      <c r="HU1857" s="4"/>
      <c r="HV1857" s="6"/>
      <c r="HW1857" s="4"/>
      <c r="HX1857" s="6"/>
      <c r="HY1857" s="5"/>
      <c r="HZ1857" s="5"/>
      <c r="IA1857" s="4"/>
      <c r="IB1857" s="6"/>
      <c r="IC1857" s="4"/>
      <c r="ID1857" s="6"/>
      <c r="IE1857" s="5"/>
      <c r="IF1857" s="5"/>
      <c r="IG1857" s="4"/>
      <c r="IH1857" s="6"/>
      <c r="II1857" s="4"/>
      <c r="IJ1857" s="6"/>
      <c r="IK1857" s="5"/>
      <c r="IL1857" s="5"/>
      <c r="IM1857" s="4"/>
      <c r="IN1857" s="6"/>
      <c r="IO1857" s="4"/>
      <c r="IP1857" s="6"/>
      <c r="IQ1857" s="5"/>
      <c r="IR1857" s="5"/>
      <c r="IS1857" s="4"/>
      <c r="IT1857" s="6"/>
      <c r="IU1857" s="4"/>
      <c r="IV1857" s="6"/>
      <c r="IW1857" s="5"/>
      <c r="IX1857" s="5"/>
      <c r="IY1857" s="4"/>
      <c r="IZ1857" s="6"/>
      <c r="JA1857" s="4"/>
      <c r="JB1857" s="6"/>
      <c r="JC1857" s="5"/>
      <c r="JD1857" s="5"/>
      <c r="JE1857" s="4"/>
      <c r="JF1857" s="6"/>
      <c r="JG1857" s="4"/>
      <c r="JH1857" s="6"/>
      <c r="JI1857" s="5"/>
      <c r="JJ1857" s="5"/>
      <c r="JK1857" s="4"/>
      <c r="JL1857" s="6"/>
      <c r="JM1857" s="4"/>
      <c r="JN1857" s="6"/>
      <c r="JO1857" s="5"/>
      <c r="JP1857" s="5"/>
      <c r="JQ1857" s="4"/>
      <c r="JR1857" s="6"/>
      <c r="JS1857" s="4"/>
      <c r="JT1857" s="6"/>
      <c r="JU1857" s="5"/>
      <c r="JV1857" s="5"/>
      <c r="JW1857" s="4"/>
      <c r="JX1857" s="6"/>
      <c r="JY1857" s="4"/>
      <c r="JZ1857" s="6"/>
      <c r="KA1857" s="5"/>
      <c r="KB1857" s="5"/>
      <c r="KC1857" s="4"/>
      <c r="KD1857" s="6"/>
      <c r="KE1857" s="4"/>
      <c r="KF1857" s="6"/>
      <c r="KG1857" s="5"/>
      <c r="KH1857" s="5"/>
      <c r="KI1857" s="4"/>
      <c r="KJ1857" s="6"/>
      <c r="KK1857" s="4"/>
      <c r="KL1857" s="6"/>
      <c r="KM1857" s="5"/>
      <c r="KN1857" s="5"/>
    </row>
    <row r="1858">
      <c r="A1858" s="3" t="s">
        <v>85</v>
      </c>
      <c r="B1858" s="3" t="s">
        <v>1175</v>
      </c>
      <c r="C1858" s="3" t="s">
        <v>703</v>
      </c>
      <c r="D1858" s="3" t="s">
        <v>712</v>
      </c>
      <c r="E1858" s="3" t="s">
        <v>1196</v>
      </c>
      <c r="F1858" s="3" t="s">
        <v>104</v>
      </c>
      <c r="G1858" s="3" t="s">
        <v>104</v>
      </c>
      <c r="H1858" s="3" t="s">
        <v>104</v>
      </c>
      <c r="I1858" s="3" t="s">
        <v>1658</v>
      </c>
      <c r="J1858" s="3" t="s">
        <v>104</v>
      </c>
      <c r="K1858" s="4"/>
      <c r="L1858" s="4">
        <f>=ROUNDDOWN({0},0)</f>
      </c>
      <c r="M1858" s="4"/>
      <c r="N1858" s="5"/>
      <c r="O1858" s="4"/>
      <c r="P1858" s="4">
        <f>=ROUNDDOWN({0},0)</f>
      </c>
      <c r="Q1858" s="4"/>
      <c r="R1858" s="5"/>
      <c r="S1858" s="4"/>
      <c r="T1858" s="6"/>
      <c r="U1858" s="4"/>
      <c r="V1858" s="6"/>
      <c r="W1858" s="5"/>
      <c r="X1858" s="5"/>
      <c r="Y1858" s="4"/>
      <c r="Z1858" s="6"/>
      <c r="AA1858" s="4"/>
      <c r="AB1858" s="6"/>
      <c r="AC1858" s="5"/>
      <c r="AD1858" s="5"/>
      <c r="AE1858" s="4"/>
      <c r="AF1858" s="6"/>
      <c r="AG1858" s="4"/>
      <c r="AH1858" s="6"/>
      <c r="AI1858" s="5"/>
      <c r="AJ1858" s="5"/>
      <c r="AK1858" s="4"/>
      <c r="AL1858" s="6"/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  <c r="AW1858" s="4"/>
      <c r="AX1858" s="6"/>
      <c r="AY1858" s="4"/>
      <c r="AZ1858" s="6"/>
      <c r="BA1858" s="5"/>
      <c r="BB1858" s="5"/>
      <c r="BC1858" s="4"/>
      <c r="BD1858" s="6"/>
      <c r="BE1858" s="4"/>
      <c r="BF1858" s="6"/>
      <c r="BG1858" s="5"/>
      <c r="BH1858" s="5"/>
      <c r="BI1858" s="4"/>
      <c r="BJ1858" s="6"/>
      <c r="BK1858" s="4"/>
      <c r="BL1858" s="6"/>
      <c r="BM1858" s="5"/>
      <c r="BN1858" s="5"/>
      <c r="BO1858" s="4"/>
      <c r="BP1858" s="6"/>
      <c r="BQ1858" s="4"/>
      <c r="BR1858" s="6"/>
      <c r="BS1858" s="5"/>
      <c r="BT1858" s="5"/>
      <c r="BU1858" s="4"/>
      <c r="BV1858" s="6"/>
      <c r="BW1858" s="4"/>
      <c r="BX1858" s="6"/>
      <c r="BY1858" s="5"/>
      <c r="BZ1858" s="5"/>
      <c r="CA1858" s="4"/>
      <c r="CB1858" s="6"/>
      <c r="CC1858" s="4"/>
      <c r="CD1858" s="6"/>
      <c r="CE1858" s="5"/>
      <c r="CF1858" s="5"/>
      <c r="CG1858" s="4"/>
      <c r="CH1858" s="6"/>
      <c r="CI1858" s="4"/>
      <c r="CJ1858" s="6"/>
      <c r="CK1858" s="5"/>
      <c r="CL1858" s="5"/>
      <c r="CM1858" s="4"/>
      <c r="CN1858" s="6"/>
      <c r="CO1858" s="4"/>
      <c r="CP1858" s="6"/>
      <c r="CQ1858" s="5"/>
      <c r="CR1858" s="5"/>
      <c r="CS1858" s="4"/>
      <c r="CT1858" s="6"/>
      <c r="CU1858" s="4"/>
      <c r="CV1858" s="6"/>
      <c r="CW1858" s="5"/>
      <c r="CX1858" s="5"/>
      <c r="CY1858" s="4"/>
      <c r="CZ1858" s="6"/>
      <c r="DA1858" s="4"/>
      <c r="DB1858" s="6"/>
      <c r="DC1858" s="5"/>
      <c r="DD1858" s="5"/>
      <c r="DE1858" s="4"/>
      <c r="DF1858" s="6"/>
      <c r="DG1858" s="4"/>
      <c r="DH1858" s="6"/>
      <c r="DI1858" s="5"/>
      <c r="DJ1858" s="5"/>
      <c r="DK1858" s="4"/>
      <c r="DL1858" s="6"/>
      <c r="DM1858" s="4"/>
      <c r="DN1858" s="6"/>
      <c r="DO1858" s="5"/>
      <c r="DP1858" s="5"/>
      <c r="DQ1858" s="4"/>
      <c r="DR1858" s="6"/>
      <c r="DS1858" s="4"/>
      <c r="DT1858" s="6"/>
      <c r="DU1858" s="5"/>
      <c r="DV1858" s="5"/>
      <c r="DW1858" s="4"/>
      <c r="DX1858" s="6"/>
      <c r="DY1858" s="4"/>
      <c r="DZ1858" s="6"/>
      <c r="EA1858" s="5"/>
      <c r="EB1858" s="5"/>
      <c r="EC1858" s="4"/>
      <c r="ED1858" s="6"/>
      <c r="EE1858" s="4"/>
      <c r="EF1858" s="6"/>
      <c r="EG1858" s="5"/>
      <c r="EH1858" s="5"/>
      <c r="EI1858" s="4"/>
      <c r="EJ1858" s="6"/>
      <c r="EK1858" s="4"/>
      <c r="EL1858" s="6"/>
      <c r="EM1858" s="5"/>
      <c r="EN1858" s="5"/>
      <c r="EO1858" s="4"/>
      <c r="EP1858" s="6"/>
      <c r="EQ1858" s="4"/>
      <c r="ER1858" s="6"/>
      <c r="ES1858" s="5"/>
      <c r="ET1858" s="5"/>
      <c r="EU1858" s="4"/>
      <c r="EV1858" s="6"/>
      <c r="EW1858" s="4"/>
      <c r="EX1858" s="6"/>
      <c r="EY1858" s="5"/>
      <c r="EZ1858" s="5"/>
      <c r="FA1858" s="4"/>
      <c r="FB1858" s="6"/>
      <c r="FC1858" s="4"/>
      <c r="FD1858" s="6"/>
      <c r="FE1858" s="5"/>
      <c r="FF1858" s="5"/>
      <c r="FG1858" s="4"/>
      <c r="FH1858" s="6"/>
      <c r="FI1858" s="4"/>
      <c r="FJ1858" s="6"/>
      <c r="FK1858" s="5"/>
      <c r="FL1858" s="5"/>
      <c r="FM1858" s="4"/>
      <c r="FN1858" s="6"/>
      <c r="FO1858" s="4"/>
      <c r="FP1858" s="6"/>
      <c r="FQ1858" s="5"/>
      <c r="FR1858" s="5"/>
      <c r="FS1858" s="4"/>
      <c r="FT1858" s="6"/>
      <c r="FU1858" s="4"/>
      <c r="FV1858" s="6"/>
      <c r="FW1858" s="5"/>
      <c r="FX1858" s="5"/>
      <c r="FY1858" s="4"/>
      <c r="FZ1858" s="6"/>
      <c r="GA1858" s="4"/>
      <c r="GB1858" s="6"/>
      <c r="GC1858" s="5"/>
      <c r="GD1858" s="5"/>
      <c r="GE1858" s="4"/>
      <c r="GF1858" s="6"/>
      <c r="GG1858" s="4"/>
      <c r="GH1858" s="6"/>
      <c r="GI1858" s="5"/>
      <c r="GJ1858" s="5"/>
      <c r="GK1858" s="4"/>
      <c r="GL1858" s="6"/>
      <c r="GM1858" s="4"/>
      <c r="GN1858" s="6"/>
      <c r="GO1858" s="5"/>
      <c r="GP1858" s="5"/>
      <c r="GQ1858" s="4"/>
      <c r="GR1858" s="6"/>
      <c r="GS1858" s="4"/>
      <c r="GT1858" s="6"/>
      <c r="GU1858" s="5"/>
      <c r="GV1858" s="5"/>
      <c r="GW1858" s="4"/>
      <c r="GX1858" s="6"/>
      <c r="GY1858" s="4"/>
      <c r="GZ1858" s="6"/>
      <c r="HA1858" s="5"/>
      <c r="HB1858" s="5"/>
      <c r="HC1858" s="4"/>
      <c r="HD1858" s="6"/>
      <c r="HE1858" s="4"/>
      <c r="HF1858" s="6"/>
      <c r="HG1858" s="5"/>
      <c r="HH1858" s="5"/>
      <c r="HI1858" s="4"/>
      <c r="HJ1858" s="6"/>
      <c r="HK1858" s="4"/>
      <c r="HL1858" s="6"/>
      <c r="HM1858" s="5"/>
      <c r="HN1858" s="5"/>
      <c r="HO1858" s="4"/>
      <c r="HP1858" s="6"/>
      <c r="HQ1858" s="4"/>
      <c r="HR1858" s="6"/>
      <c r="HS1858" s="5"/>
      <c r="HT1858" s="5"/>
      <c r="HU1858" s="4"/>
      <c r="HV1858" s="6"/>
      <c r="HW1858" s="4"/>
      <c r="HX1858" s="6"/>
      <c r="HY1858" s="5"/>
      <c r="HZ1858" s="5"/>
      <c r="IA1858" s="4"/>
      <c r="IB1858" s="6"/>
      <c r="IC1858" s="4"/>
      <c r="ID1858" s="6"/>
      <c r="IE1858" s="5"/>
      <c r="IF1858" s="5"/>
      <c r="IG1858" s="4"/>
      <c r="IH1858" s="6"/>
      <c r="II1858" s="4"/>
      <c r="IJ1858" s="6"/>
      <c r="IK1858" s="5"/>
      <c r="IL1858" s="5"/>
      <c r="IM1858" s="4"/>
      <c r="IN1858" s="6"/>
      <c r="IO1858" s="4"/>
      <c r="IP1858" s="6"/>
      <c r="IQ1858" s="5"/>
      <c r="IR1858" s="5"/>
      <c r="IS1858" s="4"/>
      <c r="IT1858" s="6"/>
      <c r="IU1858" s="4"/>
      <c r="IV1858" s="6"/>
      <c r="IW1858" s="5"/>
      <c r="IX1858" s="5"/>
      <c r="IY1858" s="4"/>
      <c r="IZ1858" s="6"/>
      <c r="JA1858" s="4"/>
      <c r="JB1858" s="6"/>
      <c r="JC1858" s="5"/>
      <c r="JD1858" s="5"/>
      <c r="JE1858" s="4"/>
      <c r="JF1858" s="6"/>
      <c r="JG1858" s="4"/>
      <c r="JH1858" s="6"/>
      <c r="JI1858" s="5"/>
      <c r="JJ1858" s="5"/>
      <c r="JK1858" s="4"/>
      <c r="JL1858" s="6"/>
      <c r="JM1858" s="4"/>
      <c r="JN1858" s="6"/>
      <c r="JO1858" s="5"/>
      <c r="JP1858" s="5"/>
      <c r="JQ1858" s="4"/>
      <c r="JR1858" s="6"/>
      <c r="JS1858" s="4"/>
      <c r="JT1858" s="6"/>
      <c r="JU1858" s="5"/>
      <c r="JV1858" s="5"/>
      <c r="JW1858" s="4"/>
      <c r="JX1858" s="6"/>
      <c r="JY1858" s="4"/>
      <c r="JZ1858" s="6"/>
      <c r="KA1858" s="5"/>
      <c r="KB1858" s="5"/>
      <c r="KC1858" s="4"/>
      <c r="KD1858" s="6"/>
      <c r="KE1858" s="4"/>
      <c r="KF1858" s="6"/>
      <c r="KG1858" s="5"/>
      <c r="KH1858" s="5"/>
      <c r="KI1858" s="4"/>
      <c r="KJ1858" s="6"/>
      <c r="KK1858" s="4"/>
      <c r="KL1858" s="6"/>
      <c r="KM1858" s="5"/>
      <c r="KN1858" s="5"/>
    </row>
    <row r="1859">
      <c r="A1859" s="3" t="s">
        <v>85</v>
      </c>
      <c r="B1859" s="3" t="s">
        <v>1175</v>
      </c>
      <c r="C1859" s="3" t="s">
        <v>703</v>
      </c>
      <c r="D1859" s="3" t="s">
        <v>712</v>
      </c>
      <c r="E1859" s="3" t="s">
        <v>1196</v>
      </c>
      <c r="F1859" s="3" t="s">
        <v>104</v>
      </c>
      <c r="G1859" s="3" t="s">
        <v>104</v>
      </c>
      <c r="H1859" s="3" t="s">
        <v>104</v>
      </c>
      <c r="I1859" s="3" t="s">
        <v>1647</v>
      </c>
      <c r="J1859" s="3" t="s">
        <v>104</v>
      </c>
      <c r="K1859" s="4"/>
      <c r="L1859" s="4">
        <f>=ROUNDDOWN({0},0)</f>
      </c>
      <c r="M1859" s="4"/>
      <c r="N1859" s="5"/>
      <c r="O1859" s="4"/>
      <c r="P1859" s="4">
        <f>=ROUNDDOWN({0},0)</f>
      </c>
      <c r="Q1859" s="4"/>
      <c r="R1859" s="5"/>
      <c r="S1859" s="4"/>
      <c r="T1859" s="6"/>
      <c r="U1859" s="4"/>
      <c r="V1859" s="6"/>
      <c r="W1859" s="5"/>
      <c r="X1859" s="5"/>
      <c r="Y1859" s="4"/>
      <c r="Z1859" s="6"/>
      <c r="AA1859" s="4"/>
      <c r="AB1859" s="6"/>
      <c r="AC1859" s="5"/>
      <c r="AD1859" s="5"/>
      <c r="AE1859" s="4"/>
      <c r="AF1859" s="6"/>
      <c r="AG1859" s="4"/>
      <c r="AH1859" s="6"/>
      <c r="AI1859" s="5"/>
      <c r="AJ1859" s="5"/>
      <c r="AK1859" s="4"/>
      <c r="AL1859" s="6"/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  <c r="AW1859" s="4"/>
      <c r="AX1859" s="6"/>
      <c r="AY1859" s="4"/>
      <c r="AZ1859" s="6"/>
      <c r="BA1859" s="5"/>
      <c r="BB1859" s="5"/>
      <c r="BC1859" s="4"/>
      <c r="BD1859" s="6"/>
      <c r="BE1859" s="4"/>
      <c r="BF1859" s="6"/>
      <c r="BG1859" s="5"/>
      <c r="BH1859" s="5"/>
      <c r="BI1859" s="4"/>
      <c r="BJ1859" s="6"/>
      <c r="BK1859" s="4"/>
      <c r="BL1859" s="6"/>
      <c r="BM1859" s="5"/>
      <c r="BN1859" s="5"/>
      <c r="BO1859" s="4"/>
      <c r="BP1859" s="6"/>
      <c r="BQ1859" s="4"/>
      <c r="BR1859" s="6"/>
      <c r="BS1859" s="5"/>
      <c r="BT1859" s="5"/>
      <c r="BU1859" s="4"/>
      <c r="BV1859" s="6"/>
      <c r="BW1859" s="4"/>
      <c r="BX1859" s="6"/>
      <c r="BY1859" s="5"/>
      <c r="BZ1859" s="5"/>
      <c r="CA1859" s="4"/>
      <c r="CB1859" s="6"/>
      <c r="CC1859" s="4"/>
      <c r="CD1859" s="6"/>
      <c r="CE1859" s="5"/>
      <c r="CF1859" s="5"/>
      <c r="CG1859" s="4"/>
      <c r="CH1859" s="6"/>
      <c r="CI1859" s="4"/>
      <c r="CJ1859" s="6"/>
      <c r="CK1859" s="5"/>
      <c r="CL1859" s="5"/>
      <c r="CM1859" s="4"/>
      <c r="CN1859" s="6"/>
      <c r="CO1859" s="4"/>
      <c r="CP1859" s="6"/>
      <c r="CQ1859" s="5"/>
      <c r="CR1859" s="5"/>
      <c r="CS1859" s="4"/>
      <c r="CT1859" s="6"/>
      <c r="CU1859" s="4"/>
      <c r="CV1859" s="6"/>
      <c r="CW1859" s="5"/>
      <c r="CX1859" s="5"/>
      <c r="CY1859" s="4"/>
      <c r="CZ1859" s="6"/>
      <c r="DA1859" s="4"/>
      <c r="DB1859" s="6"/>
      <c r="DC1859" s="5"/>
      <c r="DD1859" s="5"/>
      <c r="DE1859" s="4"/>
      <c r="DF1859" s="6"/>
      <c r="DG1859" s="4"/>
      <c r="DH1859" s="6"/>
      <c r="DI1859" s="5"/>
      <c r="DJ1859" s="5"/>
      <c r="DK1859" s="4"/>
      <c r="DL1859" s="6"/>
      <c r="DM1859" s="4"/>
      <c r="DN1859" s="6"/>
      <c r="DO1859" s="5"/>
      <c r="DP1859" s="5"/>
      <c r="DQ1859" s="4"/>
      <c r="DR1859" s="6"/>
      <c r="DS1859" s="4"/>
      <c r="DT1859" s="6"/>
      <c r="DU1859" s="5"/>
      <c r="DV1859" s="5"/>
      <c r="DW1859" s="4"/>
      <c r="DX1859" s="6"/>
      <c r="DY1859" s="4"/>
      <c r="DZ1859" s="6"/>
      <c r="EA1859" s="5"/>
      <c r="EB1859" s="5"/>
      <c r="EC1859" s="4"/>
      <c r="ED1859" s="6"/>
      <c r="EE1859" s="4"/>
      <c r="EF1859" s="6"/>
      <c r="EG1859" s="5"/>
      <c r="EH1859" s="5"/>
      <c r="EI1859" s="4"/>
      <c r="EJ1859" s="6"/>
      <c r="EK1859" s="4"/>
      <c r="EL1859" s="6"/>
      <c r="EM1859" s="5"/>
      <c r="EN1859" s="5"/>
      <c r="EO1859" s="4"/>
      <c r="EP1859" s="6"/>
      <c r="EQ1859" s="4"/>
      <c r="ER1859" s="6"/>
      <c r="ES1859" s="5"/>
      <c r="ET1859" s="5"/>
      <c r="EU1859" s="4"/>
      <c r="EV1859" s="6"/>
      <c r="EW1859" s="4"/>
      <c r="EX1859" s="6"/>
      <c r="EY1859" s="5"/>
      <c r="EZ1859" s="5"/>
      <c r="FA1859" s="4"/>
      <c r="FB1859" s="6"/>
      <c r="FC1859" s="4"/>
      <c r="FD1859" s="6"/>
      <c r="FE1859" s="5"/>
      <c r="FF1859" s="5"/>
      <c r="FG1859" s="4"/>
      <c r="FH1859" s="6"/>
      <c r="FI1859" s="4"/>
      <c r="FJ1859" s="6"/>
      <c r="FK1859" s="5"/>
      <c r="FL1859" s="5"/>
      <c r="FM1859" s="4"/>
      <c r="FN1859" s="6"/>
      <c r="FO1859" s="4"/>
      <c r="FP1859" s="6"/>
      <c r="FQ1859" s="5"/>
      <c r="FR1859" s="5"/>
      <c r="FS1859" s="4"/>
      <c r="FT1859" s="6"/>
      <c r="FU1859" s="4"/>
      <c r="FV1859" s="6"/>
      <c r="FW1859" s="5"/>
      <c r="FX1859" s="5"/>
      <c r="FY1859" s="4"/>
      <c r="FZ1859" s="6"/>
      <c r="GA1859" s="4"/>
      <c r="GB1859" s="6"/>
      <c r="GC1859" s="5"/>
      <c r="GD1859" s="5"/>
      <c r="GE1859" s="4"/>
      <c r="GF1859" s="6"/>
      <c r="GG1859" s="4"/>
      <c r="GH1859" s="6"/>
      <c r="GI1859" s="5"/>
      <c r="GJ1859" s="5"/>
      <c r="GK1859" s="4"/>
      <c r="GL1859" s="6"/>
      <c r="GM1859" s="4"/>
      <c r="GN1859" s="6"/>
      <c r="GO1859" s="5"/>
      <c r="GP1859" s="5"/>
      <c r="GQ1859" s="4"/>
      <c r="GR1859" s="6"/>
      <c r="GS1859" s="4"/>
      <c r="GT1859" s="6"/>
      <c r="GU1859" s="5"/>
      <c r="GV1859" s="5"/>
      <c r="GW1859" s="4"/>
      <c r="GX1859" s="6"/>
      <c r="GY1859" s="4"/>
      <c r="GZ1859" s="6"/>
      <c r="HA1859" s="5"/>
      <c r="HB1859" s="5"/>
      <c r="HC1859" s="4"/>
      <c r="HD1859" s="6"/>
      <c r="HE1859" s="4"/>
      <c r="HF1859" s="6"/>
      <c r="HG1859" s="5"/>
      <c r="HH1859" s="5"/>
      <c r="HI1859" s="4"/>
      <c r="HJ1859" s="6"/>
      <c r="HK1859" s="4"/>
      <c r="HL1859" s="6"/>
      <c r="HM1859" s="5"/>
      <c r="HN1859" s="5"/>
      <c r="HO1859" s="4"/>
      <c r="HP1859" s="6"/>
      <c r="HQ1859" s="4"/>
      <c r="HR1859" s="6"/>
      <c r="HS1859" s="5"/>
      <c r="HT1859" s="5"/>
      <c r="HU1859" s="4"/>
      <c r="HV1859" s="6"/>
      <c r="HW1859" s="4"/>
      <c r="HX1859" s="6"/>
      <c r="HY1859" s="5"/>
      <c r="HZ1859" s="5"/>
      <c r="IA1859" s="4"/>
      <c r="IB1859" s="6"/>
      <c r="IC1859" s="4"/>
      <c r="ID1859" s="6"/>
      <c r="IE1859" s="5"/>
      <c r="IF1859" s="5"/>
      <c r="IG1859" s="4"/>
      <c r="IH1859" s="6"/>
      <c r="II1859" s="4"/>
      <c r="IJ1859" s="6"/>
      <c r="IK1859" s="5"/>
      <c r="IL1859" s="5"/>
      <c r="IM1859" s="4"/>
      <c r="IN1859" s="6"/>
      <c r="IO1859" s="4"/>
      <c r="IP1859" s="6"/>
      <c r="IQ1859" s="5"/>
      <c r="IR1859" s="5"/>
      <c r="IS1859" s="4"/>
      <c r="IT1859" s="6"/>
      <c r="IU1859" s="4"/>
      <c r="IV1859" s="6"/>
      <c r="IW1859" s="5"/>
      <c r="IX1859" s="5"/>
      <c r="IY1859" s="4"/>
      <c r="IZ1859" s="6"/>
      <c r="JA1859" s="4"/>
      <c r="JB1859" s="6"/>
      <c r="JC1859" s="5"/>
      <c r="JD1859" s="5"/>
      <c r="JE1859" s="4"/>
      <c r="JF1859" s="6"/>
      <c r="JG1859" s="4"/>
      <c r="JH1859" s="6"/>
      <c r="JI1859" s="5"/>
      <c r="JJ1859" s="5"/>
      <c r="JK1859" s="4"/>
      <c r="JL1859" s="6"/>
      <c r="JM1859" s="4"/>
      <c r="JN1859" s="6"/>
      <c r="JO1859" s="5"/>
      <c r="JP1859" s="5"/>
      <c r="JQ1859" s="4"/>
      <c r="JR1859" s="6"/>
      <c r="JS1859" s="4"/>
      <c r="JT1859" s="6"/>
      <c r="JU1859" s="5"/>
      <c r="JV1859" s="5"/>
      <c r="JW1859" s="4"/>
      <c r="JX1859" s="6"/>
      <c r="JY1859" s="4"/>
      <c r="JZ1859" s="6"/>
      <c r="KA1859" s="5"/>
      <c r="KB1859" s="5"/>
      <c r="KC1859" s="4"/>
      <c r="KD1859" s="6"/>
      <c r="KE1859" s="4"/>
      <c r="KF1859" s="6"/>
      <c r="KG1859" s="5"/>
      <c r="KH1859" s="5"/>
      <c r="KI1859" s="4"/>
      <c r="KJ1859" s="6"/>
      <c r="KK1859" s="4"/>
      <c r="KL1859" s="6"/>
      <c r="KM1859" s="5"/>
      <c r="KN1859" s="5"/>
    </row>
    <row r="1860">
      <c r="A1860" s="3" t="s">
        <v>85</v>
      </c>
      <c r="B1860" s="3" t="s">
        <v>1175</v>
      </c>
      <c r="C1860" s="3" t="s">
        <v>703</v>
      </c>
      <c r="D1860" s="3" t="s">
        <v>712</v>
      </c>
      <c r="E1860" s="3" t="s">
        <v>1219</v>
      </c>
      <c r="F1860" s="3" t="s">
        <v>104</v>
      </c>
      <c r="G1860" s="3" t="s">
        <v>104</v>
      </c>
      <c r="H1860" s="3" t="s">
        <v>104</v>
      </c>
      <c r="I1860" s="3" t="s">
        <v>1418</v>
      </c>
      <c r="J1860" s="3" t="s">
        <v>104</v>
      </c>
      <c r="K1860" s="4"/>
      <c r="L1860" s="4">
        <f>=ROUNDDOWN({0},0)</f>
      </c>
      <c r="M1860" s="4"/>
      <c r="N1860" s="5"/>
      <c r="O1860" s="4"/>
      <c r="P1860" s="4">
        <f>=ROUNDDOWN({0},0)</f>
      </c>
      <c r="Q1860" s="4"/>
      <c r="R1860" s="5"/>
      <c r="S1860" s="4"/>
      <c r="T1860" s="6"/>
      <c r="U1860" s="4"/>
      <c r="V1860" s="6"/>
      <c r="W1860" s="5"/>
      <c r="X1860" s="5"/>
      <c r="Y1860" s="4"/>
      <c r="Z1860" s="6"/>
      <c r="AA1860" s="4"/>
      <c r="AB1860" s="6"/>
      <c r="AC1860" s="5"/>
      <c r="AD1860" s="5"/>
      <c r="AE1860" s="4"/>
      <c r="AF1860" s="6"/>
      <c r="AG1860" s="4"/>
      <c r="AH1860" s="6"/>
      <c r="AI1860" s="5"/>
      <c r="AJ1860" s="5"/>
      <c r="AK1860" s="4"/>
      <c r="AL1860" s="6"/>
      <c r="AM1860" s="4"/>
      <c r="AN1860" s="6"/>
      <c r="AO1860" s="5"/>
      <c r="AP1860" s="5"/>
      <c r="AQ1860" s="4"/>
      <c r="AR1860" s="6"/>
      <c r="AS1860" s="4"/>
      <c r="AT1860" s="6"/>
      <c r="AU1860" s="5"/>
      <c r="AV1860" s="5"/>
      <c r="AW1860" s="4"/>
      <c r="AX1860" s="6"/>
      <c r="AY1860" s="4"/>
      <c r="AZ1860" s="6"/>
      <c r="BA1860" s="5"/>
      <c r="BB1860" s="5"/>
      <c r="BC1860" s="4"/>
      <c r="BD1860" s="6"/>
      <c r="BE1860" s="4"/>
      <c r="BF1860" s="6"/>
      <c r="BG1860" s="5"/>
      <c r="BH1860" s="5"/>
      <c r="BI1860" s="4"/>
      <c r="BJ1860" s="6"/>
      <c r="BK1860" s="4"/>
      <c r="BL1860" s="6"/>
      <c r="BM1860" s="5"/>
      <c r="BN1860" s="5"/>
      <c r="BO1860" s="4"/>
      <c r="BP1860" s="6"/>
      <c r="BQ1860" s="4"/>
      <c r="BR1860" s="6"/>
      <c r="BS1860" s="5"/>
      <c r="BT1860" s="5"/>
      <c r="BU1860" s="4"/>
      <c r="BV1860" s="6"/>
      <c r="BW1860" s="4"/>
      <c r="BX1860" s="6"/>
      <c r="BY1860" s="5"/>
      <c r="BZ1860" s="5"/>
      <c r="CA1860" s="4"/>
      <c r="CB1860" s="6"/>
      <c r="CC1860" s="4"/>
      <c r="CD1860" s="6"/>
      <c r="CE1860" s="5"/>
      <c r="CF1860" s="5"/>
      <c r="CG1860" s="4"/>
      <c r="CH1860" s="6"/>
      <c r="CI1860" s="4"/>
      <c r="CJ1860" s="6"/>
      <c r="CK1860" s="5"/>
      <c r="CL1860" s="5"/>
      <c r="CM1860" s="4"/>
      <c r="CN1860" s="6"/>
      <c r="CO1860" s="4"/>
      <c r="CP1860" s="6"/>
      <c r="CQ1860" s="5"/>
      <c r="CR1860" s="5"/>
      <c r="CS1860" s="4"/>
      <c r="CT1860" s="6"/>
      <c r="CU1860" s="4"/>
      <c r="CV1860" s="6"/>
      <c r="CW1860" s="5"/>
      <c r="CX1860" s="5"/>
      <c r="CY1860" s="4"/>
      <c r="CZ1860" s="6"/>
      <c r="DA1860" s="4"/>
      <c r="DB1860" s="6"/>
      <c r="DC1860" s="5"/>
      <c r="DD1860" s="5"/>
      <c r="DE1860" s="4"/>
      <c r="DF1860" s="6"/>
      <c r="DG1860" s="4"/>
      <c r="DH1860" s="6"/>
      <c r="DI1860" s="5"/>
      <c r="DJ1860" s="5"/>
      <c r="DK1860" s="4"/>
      <c r="DL1860" s="6"/>
      <c r="DM1860" s="4"/>
      <c r="DN1860" s="6"/>
      <c r="DO1860" s="5"/>
      <c r="DP1860" s="5"/>
      <c r="DQ1860" s="4"/>
      <c r="DR1860" s="6"/>
      <c r="DS1860" s="4"/>
      <c r="DT1860" s="6"/>
      <c r="DU1860" s="5"/>
      <c r="DV1860" s="5"/>
      <c r="DW1860" s="4"/>
      <c r="DX1860" s="6"/>
      <c r="DY1860" s="4"/>
      <c r="DZ1860" s="6"/>
      <c r="EA1860" s="5"/>
      <c r="EB1860" s="5"/>
      <c r="EC1860" s="4"/>
      <c r="ED1860" s="6"/>
      <c r="EE1860" s="4"/>
      <c r="EF1860" s="6"/>
      <c r="EG1860" s="5"/>
      <c r="EH1860" s="5"/>
      <c r="EI1860" s="4"/>
      <c r="EJ1860" s="6"/>
      <c r="EK1860" s="4"/>
      <c r="EL1860" s="6"/>
      <c r="EM1860" s="5"/>
      <c r="EN1860" s="5"/>
      <c r="EO1860" s="4"/>
      <c r="EP1860" s="6"/>
      <c r="EQ1860" s="4"/>
      <c r="ER1860" s="6"/>
      <c r="ES1860" s="5"/>
      <c r="ET1860" s="5"/>
      <c r="EU1860" s="4"/>
      <c r="EV1860" s="6"/>
      <c r="EW1860" s="4"/>
      <c r="EX1860" s="6"/>
      <c r="EY1860" s="5"/>
      <c r="EZ1860" s="5"/>
      <c r="FA1860" s="4"/>
      <c r="FB1860" s="6"/>
      <c r="FC1860" s="4"/>
      <c r="FD1860" s="6"/>
      <c r="FE1860" s="5"/>
      <c r="FF1860" s="5"/>
      <c r="FG1860" s="4"/>
      <c r="FH1860" s="6"/>
      <c r="FI1860" s="4"/>
      <c r="FJ1860" s="6"/>
      <c r="FK1860" s="5"/>
      <c r="FL1860" s="5"/>
      <c r="FM1860" s="4"/>
      <c r="FN1860" s="6"/>
      <c r="FO1860" s="4"/>
      <c r="FP1860" s="6"/>
      <c r="FQ1860" s="5"/>
      <c r="FR1860" s="5"/>
      <c r="FS1860" s="4"/>
      <c r="FT1860" s="6"/>
      <c r="FU1860" s="4"/>
      <c r="FV1860" s="6"/>
      <c r="FW1860" s="5"/>
      <c r="FX1860" s="5"/>
      <c r="FY1860" s="4"/>
      <c r="FZ1860" s="6"/>
      <c r="GA1860" s="4"/>
      <c r="GB1860" s="6"/>
      <c r="GC1860" s="5"/>
      <c r="GD1860" s="5"/>
      <c r="GE1860" s="4"/>
      <c r="GF1860" s="6"/>
      <c r="GG1860" s="4"/>
      <c r="GH1860" s="6"/>
      <c r="GI1860" s="5"/>
      <c r="GJ1860" s="5"/>
      <c r="GK1860" s="4"/>
      <c r="GL1860" s="6"/>
      <c r="GM1860" s="4"/>
      <c r="GN1860" s="6"/>
      <c r="GO1860" s="5"/>
      <c r="GP1860" s="5"/>
      <c r="GQ1860" s="4"/>
      <c r="GR1860" s="6"/>
      <c r="GS1860" s="4"/>
      <c r="GT1860" s="6"/>
      <c r="GU1860" s="5"/>
      <c r="GV1860" s="5"/>
      <c r="GW1860" s="4"/>
      <c r="GX1860" s="6"/>
      <c r="GY1860" s="4"/>
      <c r="GZ1860" s="6"/>
      <c r="HA1860" s="5"/>
      <c r="HB1860" s="5"/>
      <c r="HC1860" s="4"/>
      <c r="HD1860" s="6"/>
      <c r="HE1860" s="4"/>
      <c r="HF1860" s="6"/>
      <c r="HG1860" s="5"/>
      <c r="HH1860" s="5"/>
      <c r="HI1860" s="4"/>
      <c r="HJ1860" s="6"/>
      <c r="HK1860" s="4"/>
      <c r="HL1860" s="6"/>
      <c r="HM1860" s="5"/>
      <c r="HN1860" s="5"/>
      <c r="HO1860" s="4"/>
      <c r="HP1860" s="6"/>
      <c r="HQ1860" s="4"/>
      <c r="HR1860" s="6"/>
      <c r="HS1860" s="5"/>
      <c r="HT1860" s="5"/>
      <c r="HU1860" s="4"/>
      <c r="HV1860" s="6"/>
      <c r="HW1860" s="4"/>
      <c r="HX1860" s="6"/>
      <c r="HY1860" s="5"/>
      <c r="HZ1860" s="5"/>
      <c r="IA1860" s="4"/>
      <c r="IB1860" s="6"/>
      <c r="IC1860" s="4"/>
      <c r="ID1860" s="6"/>
      <c r="IE1860" s="5"/>
      <c r="IF1860" s="5"/>
      <c r="IG1860" s="4"/>
      <c r="IH1860" s="6"/>
      <c r="II1860" s="4"/>
      <c r="IJ1860" s="6"/>
      <c r="IK1860" s="5"/>
      <c r="IL1860" s="5"/>
      <c r="IM1860" s="4"/>
      <c r="IN1860" s="6"/>
      <c r="IO1860" s="4"/>
      <c r="IP1860" s="6"/>
      <c r="IQ1860" s="5"/>
      <c r="IR1860" s="5"/>
      <c r="IS1860" s="4"/>
      <c r="IT1860" s="6"/>
      <c r="IU1860" s="4"/>
      <c r="IV1860" s="6"/>
      <c r="IW1860" s="5"/>
      <c r="IX1860" s="5"/>
      <c r="IY1860" s="4"/>
      <c r="IZ1860" s="6"/>
      <c r="JA1860" s="4"/>
      <c r="JB1860" s="6"/>
      <c r="JC1860" s="5"/>
      <c r="JD1860" s="5"/>
      <c r="JE1860" s="4"/>
      <c r="JF1860" s="6"/>
      <c r="JG1860" s="4"/>
      <c r="JH1860" s="6"/>
      <c r="JI1860" s="5"/>
      <c r="JJ1860" s="5"/>
      <c r="JK1860" s="4"/>
      <c r="JL1860" s="6"/>
      <c r="JM1860" s="4"/>
      <c r="JN1860" s="6"/>
      <c r="JO1860" s="5"/>
      <c r="JP1860" s="5"/>
      <c r="JQ1860" s="4"/>
      <c r="JR1860" s="6"/>
      <c r="JS1860" s="4"/>
      <c r="JT1860" s="6"/>
      <c r="JU1860" s="5"/>
      <c r="JV1860" s="5"/>
      <c r="JW1860" s="4"/>
      <c r="JX1860" s="6"/>
      <c r="JY1860" s="4"/>
      <c r="JZ1860" s="6"/>
      <c r="KA1860" s="5"/>
      <c r="KB1860" s="5"/>
      <c r="KC1860" s="4"/>
      <c r="KD1860" s="6"/>
      <c r="KE1860" s="4"/>
      <c r="KF1860" s="6"/>
      <c r="KG1860" s="5"/>
      <c r="KH1860" s="5"/>
      <c r="KI1860" s="4"/>
      <c r="KJ1860" s="6"/>
      <c r="KK1860" s="4"/>
      <c r="KL1860" s="6"/>
      <c r="KM1860" s="5"/>
      <c r="KN1860" s="5"/>
    </row>
    <row r="1861">
      <c r="A1861" s="3" t="s">
        <v>85</v>
      </c>
      <c r="B1861" s="3" t="s">
        <v>1175</v>
      </c>
      <c r="C1861" s="3" t="s">
        <v>703</v>
      </c>
      <c r="D1861" s="3" t="s">
        <v>712</v>
      </c>
      <c r="E1861" s="3" t="s">
        <v>1206</v>
      </c>
      <c r="F1861" s="3" t="s">
        <v>104</v>
      </c>
      <c r="G1861" s="3" t="s">
        <v>104</v>
      </c>
      <c r="H1861" s="3" t="s">
        <v>104</v>
      </c>
      <c r="I1861" s="3" t="s">
        <v>1659</v>
      </c>
      <c r="J1861" s="3" t="s">
        <v>104</v>
      </c>
      <c r="K1861" s="4"/>
      <c r="L1861" s="4">
        <f>=ROUNDDOWN({0},0)</f>
      </c>
      <c r="M1861" s="4"/>
      <c r="N1861" s="5"/>
      <c r="O1861" s="4"/>
      <c r="P1861" s="4">
        <f>=ROUNDDOWN({0},0)</f>
      </c>
      <c r="Q1861" s="4"/>
      <c r="R1861" s="5"/>
      <c r="S1861" s="4"/>
      <c r="T1861" s="6"/>
      <c r="U1861" s="4"/>
      <c r="V1861" s="6"/>
      <c r="W1861" s="5"/>
      <c r="X1861" s="5"/>
      <c r="Y1861" s="4"/>
      <c r="Z1861" s="6"/>
      <c r="AA1861" s="4"/>
      <c r="AB1861" s="6"/>
      <c r="AC1861" s="5"/>
      <c r="AD1861" s="5"/>
      <c r="AE1861" s="4"/>
      <c r="AF1861" s="6"/>
      <c r="AG1861" s="4"/>
      <c r="AH1861" s="6"/>
      <c r="AI1861" s="5"/>
      <c r="AJ1861" s="5"/>
      <c r="AK1861" s="4"/>
      <c r="AL1861" s="6"/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  <c r="AW1861" s="4"/>
      <c r="AX1861" s="6"/>
      <c r="AY1861" s="4"/>
      <c r="AZ1861" s="6"/>
      <c r="BA1861" s="5"/>
      <c r="BB1861" s="5"/>
      <c r="BC1861" s="4"/>
      <c r="BD1861" s="6"/>
      <c r="BE1861" s="4"/>
      <c r="BF1861" s="6"/>
      <c r="BG1861" s="5"/>
      <c r="BH1861" s="5"/>
      <c r="BI1861" s="4"/>
      <c r="BJ1861" s="6"/>
      <c r="BK1861" s="4"/>
      <c r="BL1861" s="6"/>
      <c r="BM1861" s="5"/>
      <c r="BN1861" s="5"/>
      <c r="BO1861" s="4"/>
      <c r="BP1861" s="6"/>
      <c r="BQ1861" s="4"/>
      <c r="BR1861" s="6"/>
      <c r="BS1861" s="5"/>
      <c r="BT1861" s="5"/>
      <c r="BU1861" s="4"/>
      <c r="BV1861" s="6"/>
      <c r="BW1861" s="4"/>
      <c r="BX1861" s="6"/>
      <c r="BY1861" s="5"/>
      <c r="BZ1861" s="5"/>
      <c r="CA1861" s="4"/>
      <c r="CB1861" s="6"/>
      <c r="CC1861" s="4"/>
      <c r="CD1861" s="6"/>
      <c r="CE1861" s="5"/>
      <c r="CF1861" s="5"/>
      <c r="CG1861" s="4"/>
      <c r="CH1861" s="6"/>
      <c r="CI1861" s="4"/>
      <c r="CJ1861" s="6"/>
      <c r="CK1861" s="5"/>
      <c r="CL1861" s="5"/>
      <c r="CM1861" s="4"/>
      <c r="CN1861" s="6"/>
      <c r="CO1861" s="4"/>
      <c r="CP1861" s="6"/>
      <c r="CQ1861" s="5"/>
      <c r="CR1861" s="5"/>
      <c r="CS1861" s="4"/>
      <c r="CT1861" s="6"/>
      <c r="CU1861" s="4"/>
      <c r="CV1861" s="6"/>
      <c r="CW1861" s="5"/>
      <c r="CX1861" s="5"/>
      <c r="CY1861" s="4"/>
      <c r="CZ1861" s="6"/>
      <c r="DA1861" s="4"/>
      <c r="DB1861" s="6"/>
      <c r="DC1861" s="5"/>
      <c r="DD1861" s="5"/>
      <c r="DE1861" s="4"/>
      <c r="DF1861" s="6"/>
      <c r="DG1861" s="4"/>
      <c r="DH1861" s="6"/>
      <c r="DI1861" s="5"/>
      <c r="DJ1861" s="5"/>
      <c r="DK1861" s="4"/>
      <c r="DL1861" s="6"/>
      <c r="DM1861" s="4"/>
      <c r="DN1861" s="6"/>
      <c r="DO1861" s="5"/>
      <c r="DP1861" s="5"/>
      <c r="DQ1861" s="4"/>
      <c r="DR1861" s="6"/>
      <c r="DS1861" s="4"/>
      <c r="DT1861" s="6"/>
      <c r="DU1861" s="5"/>
      <c r="DV1861" s="5"/>
      <c r="DW1861" s="4"/>
      <c r="DX1861" s="6"/>
      <c r="DY1861" s="4"/>
      <c r="DZ1861" s="6"/>
      <c r="EA1861" s="5"/>
      <c r="EB1861" s="5"/>
      <c r="EC1861" s="4"/>
      <c r="ED1861" s="6"/>
      <c r="EE1861" s="4"/>
      <c r="EF1861" s="6"/>
      <c r="EG1861" s="5"/>
      <c r="EH1861" s="5"/>
      <c r="EI1861" s="4"/>
      <c r="EJ1861" s="6"/>
      <c r="EK1861" s="4"/>
      <c r="EL1861" s="6"/>
      <c r="EM1861" s="5"/>
      <c r="EN1861" s="5"/>
      <c r="EO1861" s="4"/>
      <c r="EP1861" s="6"/>
      <c r="EQ1861" s="4"/>
      <c r="ER1861" s="6"/>
      <c r="ES1861" s="5"/>
      <c r="ET1861" s="5"/>
      <c r="EU1861" s="4"/>
      <c r="EV1861" s="6"/>
      <c r="EW1861" s="4"/>
      <c r="EX1861" s="6"/>
      <c r="EY1861" s="5"/>
      <c r="EZ1861" s="5"/>
      <c r="FA1861" s="4"/>
      <c r="FB1861" s="6"/>
      <c r="FC1861" s="4"/>
      <c r="FD1861" s="6"/>
      <c r="FE1861" s="5"/>
      <c r="FF1861" s="5"/>
      <c r="FG1861" s="4"/>
      <c r="FH1861" s="6"/>
      <c r="FI1861" s="4"/>
      <c r="FJ1861" s="6"/>
      <c r="FK1861" s="5"/>
      <c r="FL1861" s="5"/>
      <c r="FM1861" s="4"/>
      <c r="FN1861" s="6"/>
      <c r="FO1861" s="4"/>
      <c r="FP1861" s="6"/>
      <c r="FQ1861" s="5"/>
      <c r="FR1861" s="5"/>
      <c r="FS1861" s="4"/>
      <c r="FT1861" s="6"/>
      <c r="FU1861" s="4"/>
      <c r="FV1861" s="6"/>
      <c r="FW1861" s="5"/>
      <c r="FX1861" s="5"/>
      <c r="FY1861" s="4"/>
      <c r="FZ1861" s="6"/>
      <c r="GA1861" s="4"/>
      <c r="GB1861" s="6"/>
      <c r="GC1861" s="5"/>
      <c r="GD1861" s="5"/>
      <c r="GE1861" s="4"/>
      <c r="GF1861" s="6"/>
      <c r="GG1861" s="4"/>
      <c r="GH1861" s="6"/>
      <c r="GI1861" s="5"/>
      <c r="GJ1861" s="5"/>
      <c r="GK1861" s="4"/>
      <c r="GL1861" s="6"/>
      <c r="GM1861" s="4"/>
      <c r="GN1861" s="6"/>
      <c r="GO1861" s="5"/>
      <c r="GP1861" s="5"/>
      <c r="GQ1861" s="4"/>
      <c r="GR1861" s="6"/>
      <c r="GS1861" s="4"/>
      <c r="GT1861" s="6"/>
      <c r="GU1861" s="5"/>
      <c r="GV1861" s="5"/>
      <c r="GW1861" s="4"/>
      <c r="GX1861" s="6"/>
      <c r="GY1861" s="4"/>
      <c r="GZ1861" s="6"/>
      <c r="HA1861" s="5"/>
      <c r="HB1861" s="5"/>
      <c r="HC1861" s="4"/>
      <c r="HD1861" s="6"/>
      <c r="HE1861" s="4"/>
      <c r="HF1861" s="6"/>
      <c r="HG1861" s="5"/>
      <c r="HH1861" s="5"/>
      <c r="HI1861" s="4"/>
      <c r="HJ1861" s="6"/>
      <c r="HK1861" s="4"/>
      <c r="HL1861" s="6"/>
      <c r="HM1861" s="5"/>
      <c r="HN1861" s="5"/>
      <c r="HO1861" s="4"/>
      <c r="HP1861" s="6"/>
      <c r="HQ1861" s="4"/>
      <c r="HR1861" s="6"/>
      <c r="HS1861" s="5"/>
      <c r="HT1861" s="5"/>
      <c r="HU1861" s="4"/>
      <c r="HV1861" s="6"/>
      <c r="HW1861" s="4"/>
      <c r="HX1861" s="6"/>
      <c r="HY1861" s="5"/>
      <c r="HZ1861" s="5"/>
      <c r="IA1861" s="4"/>
      <c r="IB1861" s="6"/>
      <c r="IC1861" s="4"/>
      <c r="ID1861" s="6"/>
      <c r="IE1861" s="5"/>
      <c r="IF1861" s="5"/>
      <c r="IG1861" s="4"/>
      <c r="IH1861" s="6"/>
      <c r="II1861" s="4"/>
      <c r="IJ1861" s="6"/>
      <c r="IK1861" s="5"/>
      <c r="IL1861" s="5"/>
      <c r="IM1861" s="4"/>
      <c r="IN1861" s="6"/>
      <c r="IO1861" s="4"/>
      <c r="IP1861" s="6"/>
      <c r="IQ1861" s="5"/>
      <c r="IR1861" s="5"/>
      <c r="IS1861" s="4"/>
      <c r="IT1861" s="6"/>
      <c r="IU1861" s="4"/>
      <c r="IV1861" s="6"/>
      <c r="IW1861" s="5"/>
      <c r="IX1861" s="5"/>
      <c r="IY1861" s="4"/>
      <c r="IZ1861" s="6"/>
      <c r="JA1861" s="4"/>
      <c r="JB1861" s="6"/>
      <c r="JC1861" s="5"/>
      <c r="JD1861" s="5"/>
      <c r="JE1861" s="4"/>
      <c r="JF1861" s="6"/>
      <c r="JG1861" s="4"/>
      <c r="JH1861" s="6"/>
      <c r="JI1861" s="5"/>
      <c r="JJ1861" s="5"/>
      <c r="JK1861" s="4"/>
      <c r="JL1861" s="6"/>
      <c r="JM1861" s="4"/>
      <c r="JN1861" s="6"/>
      <c r="JO1861" s="5"/>
      <c r="JP1861" s="5"/>
      <c r="JQ1861" s="4"/>
      <c r="JR1861" s="6"/>
      <c r="JS1861" s="4"/>
      <c r="JT1861" s="6"/>
      <c r="JU1861" s="5"/>
      <c r="JV1861" s="5"/>
      <c r="JW1861" s="4"/>
      <c r="JX1861" s="6"/>
      <c r="JY1861" s="4"/>
      <c r="JZ1861" s="6"/>
      <c r="KA1861" s="5"/>
      <c r="KB1861" s="5"/>
      <c r="KC1861" s="4"/>
      <c r="KD1861" s="6"/>
      <c r="KE1861" s="4"/>
      <c r="KF1861" s="6"/>
      <c r="KG1861" s="5"/>
      <c r="KH1861" s="5"/>
      <c r="KI1861" s="4"/>
      <c r="KJ1861" s="6"/>
      <c r="KK1861" s="4"/>
      <c r="KL1861" s="6"/>
      <c r="KM1861" s="5"/>
      <c r="KN1861" s="5"/>
    </row>
    <row r="1862">
      <c r="A1862" s="3" t="s">
        <v>85</v>
      </c>
      <c r="B1862" s="3" t="s">
        <v>1175</v>
      </c>
      <c r="C1862" s="3" t="s">
        <v>703</v>
      </c>
      <c r="D1862" s="3" t="s">
        <v>712</v>
      </c>
      <c r="E1862" s="3" t="s">
        <v>1217</v>
      </c>
      <c r="F1862" s="3" t="s">
        <v>104</v>
      </c>
      <c r="G1862" s="3" t="s">
        <v>104</v>
      </c>
      <c r="H1862" s="3" t="s">
        <v>104</v>
      </c>
      <c r="I1862" s="3" t="s">
        <v>1364</v>
      </c>
      <c r="J1862" s="3" t="s">
        <v>104</v>
      </c>
      <c r="K1862" s="4"/>
      <c r="L1862" s="4">
        <f>=ROUNDDOWN({0},0)</f>
      </c>
      <c r="M1862" s="4"/>
      <c r="N1862" s="5"/>
      <c r="O1862" s="4"/>
      <c r="P1862" s="4">
        <f>=ROUNDDOWN({0},0)</f>
      </c>
      <c r="Q1862" s="4"/>
      <c r="R1862" s="5"/>
      <c r="S1862" s="4"/>
      <c r="T1862" s="6"/>
      <c r="U1862" s="4"/>
      <c r="V1862" s="6"/>
      <c r="W1862" s="5"/>
      <c r="X1862" s="5"/>
      <c r="Y1862" s="4"/>
      <c r="Z1862" s="6"/>
      <c r="AA1862" s="4"/>
      <c r="AB1862" s="6"/>
      <c r="AC1862" s="5"/>
      <c r="AD1862" s="5"/>
      <c r="AE1862" s="4"/>
      <c r="AF1862" s="6"/>
      <c r="AG1862" s="4"/>
      <c r="AH1862" s="6"/>
      <c r="AI1862" s="5"/>
      <c r="AJ1862" s="5"/>
      <c r="AK1862" s="4"/>
      <c r="AL1862" s="6"/>
      <c r="AM1862" s="4"/>
      <c r="AN1862" s="6"/>
      <c r="AO1862" s="5"/>
      <c r="AP1862" s="5"/>
      <c r="AQ1862" s="4"/>
      <c r="AR1862" s="6"/>
      <c r="AS1862" s="4"/>
      <c r="AT1862" s="6"/>
      <c r="AU1862" s="5"/>
      <c r="AV1862" s="5"/>
      <c r="AW1862" s="4"/>
      <c r="AX1862" s="6"/>
      <c r="AY1862" s="4"/>
      <c r="AZ1862" s="6"/>
      <c r="BA1862" s="5"/>
      <c r="BB1862" s="5"/>
      <c r="BC1862" s="4"/>
      <c r="BD1862" s="6"/>
      <c r="BE1862" s="4"/>
      <c r="BF1862" s="6"/>
      <c r="BG1862" s="5"/>
      <c r="BH1862" s="5"/>
      <c r="BI1862" s="4"/>
      <c r="BJ1862" s="6"/>
      <c r="BK1862" s="4"/>
      <c r="BL1862" s="6"/>
      <c r="BM1862" s="5"/>
      <c r="BN1862" s="5"/>
      <c r="BO1862" s="4"/>
      <c r="BP1862" s="6"/>
      <c r="BQ1862" s="4"/>
      <c r="BR1862" s="6"/>
      <c r="BS1862" s="5"/>
      <c r="BT1862" s="5"/>
      <c r="BU1862" s="4"/>
      <c r="BV1862" s="6"/>
      <c r="BW1862" s="4"/>
      <c r="BX1862" s="6"/>
      <c r="BY1862" s="5"/>
      <c r="BZ1862" s="5"/>
      <c r="CA1862" s="4"/>
      <c r="CB1862" s="6"/>
      <c r="CC1862" s="4"/>
      <c r="CD1862" s="6"/>
      <c r="CE1862" s="5"/>
      <c r="CF1862" s="5"/>
      <c r="CG1862" s="4"/>
      <c r="CH1862" s="6"/>
      <c r="CI1862" s="4"/>
      <c r="CJ1862" s="6"/>
      <c r="CK1862" s="5"/>
      <c r="CL1862" s="5"/>
      <c r="CM1862" s="4"/>
      <c r="CN1862" s="6"/>
      <c r="CO1862" s="4"/>
      <c r="CP1862" s="6"/>
      <c r="CQ1862" s="5"/>
      <c r="CR1862" s="5"/>
      <c r="CS1862" s="4"/>
      <c r="CT1862" s="6"/>
      <c r="CU1862" s="4"/>
      <c r="CV1862" s="6"/>
      <c r="CW1862" s="5"/>
      <c r="CX1862" s="5"/>
      <c r="CY1862" s="4"/>
      <c r="CZ1862" s="6"/>
      <c r="DA1862" s="4"/>
      <c r="DB1862" s="6"/>
      <c r="DC1862" s="5"/>
      <c r="DD1862" s="5"/>
      <c r="DE1862" s="4"/>
      <c r="DF1862" s="6"/>
      <c r="DG1862" s="4"/>
      <c r="DH1862" s="6"/>
      <c r="DI1862" s="5"/>
      <c r="DJ1862" s="5"/>
      <c r="DK1862" s="4"/>
      <c r="DL1862" s="6"/>
      <c r="DM1862" s="4"/>
      <c r="DN1862" s="6"/>
      <c r="DO1862" s="5"/>
      <c r="DP1862" s="5"/>
      <c r="DQ1862" s="4"/>
      <c r="DR1862" s="6"/>
      <c r="DS1862" s="4"/>
      <c r="DT1862" s="6"/>
      <c r="DU1862" s="5"/>
      <c r="DV1862" s="5"/>
      <c r="DW1862" s="4"/>
      <c r="DX1862" s="6"/>
      <c r="DY1862" s="4"/>
      <c r="DZ1862" s="6"/>
      <c r="EA1862" s="5"/>
      <c r="EB1862" s="5"/>
      <c r="EC1862" s="4"/>
      <c r="ED1862" s="6"/>
      <c r="EE1862" s="4"/>
      <c r="EF1862" s="6"/>
      <c r="EG1862" s="5"/>
      <c r="EH1862" s="5"/>
      <c r="EI1862" s="4"/>
      <c r="EJ1862" s="6"/>
      <c r="EK1862" s="4"/>
      <c r="EL1862" s="6"/>
      <c r="EM1862" s="5"/>
      <c r="EN1862" s="5"/>
      <c r="EO1862" s="4"/>
      <c r="EP1862" s="6"/>
      <c r="EQ1862" s="4"/>
      <c r="ER1862" s="6"/>
      <c r="ES1862" s="5"/>
      <c r="ET1862" s="5"/>
      <c r="EU1862" s="4"/>
      <c r="EV1862" s="6"/>
      <c r="EW1862" s="4"/>
      <c r="EX1862" s="6"/>
      <c r="EY1862" s="5"/>
      <c r="EZ1862" s="5"/>
      <c r="FA1862" s="4"/>
      <c r="FB1862" s="6"/>
      <c r="FC1862" s="4"/>
      <c r="FD1862" s="6"/>
      <c r="FE1862" s="5"/>
      <c r="FF1862" s="5"/>
      <c r="FG1862" s="4"/>
      <c r="FH1862" s="6"/>
      <c r="FI1862" s="4"/>
      <c r="FJ1862" s="6"/>
      <c r="FK1862" s="5"/>
      <c r="FL1862" s="5"/>
      <c r="FM1862" s="4"/>
      <c r="FN1862" s="6"/>
      <c r="FO1862" s="4"/>
      <c r="FP1862" s="6"/>
      <c r="FQ1862" s="5"/>
      <c r="FR1862" s="5"/>
      <c r="FS1862" s="4"/>
      <c r="FT1862" s="6"/>
      <c r="FU1862" s="4"/>
      <c r="FV1862" s="6"/>
      <c r="FW1862" s="5"/>
      <c r="FX1862" s="5"/>
      <c r="FY1862" s="4"/>
      <c r="FZ1862" s="6"/>
      <c r="GA1862" s="4"/>
      <c r="GB1862" s="6"/>
      <c r="GC1862" s="5"/>
      <c r="GD1862" s="5"/>
      <c r="GE1862" s="4"/>
      <c r="GF1862" s="6"/>
      <c r="GG1862" s="4"/>
      <c r="GH1862" s="6"/>
      <c r="GI1862" s="5"/>
      <c r="GJ1862" s="5"/>
      <c r="GK1862" s="4"/>
      <c r="GL1862" s="6"/>
      <c r="GM1862" s="4"/>
      <c r="GN1862" s="6"/>
      <c r="GO1862" s="5"/>
      <c r="GP1862" s="5"/>
      <c r="GQ1862" s="4"/>
      <c r="GR1862" s="6"/>
      <c r="GS1862" s="4"/>
      <c r="GT1862" s="6"/>
      <c r="GU1862" s="5"/>
      <c r="GV1862" s="5"/>
      <c r="GW1862" s="4"/>
      <c r="GX1862" s="6"/>
      <c r="GY1862" s="4"/>
      <c r="GZ1862" s="6"/>
      <c r="HA1862" s="5"/>
      <c r="HB1862" s="5"/>
      <c r="HC1862" s="4"/>
      <c r="HD1862" s="6"/>
      <c r="HE1862" s="4"/>
      <c r="HF1862" s="6"/>
      <c r="HG1862" s="5"/>
      <c r="HH1862" s="5"/>
      <c r="HI1862" s="4"/>
      <c r="HJ1862" s="6"/>
      <c r="HK1862" s="4"/>
      <c r="HL1862" s="6"/>
      <c r="HM1862" s="5"/>
      <c r="HN1862" s="5"/>
      <c r="HO1862" s="4"/>
      <c r="HP1862" s="6"/>
      <c r="HQ1862" s="4"/>
      <c r="HR1862" s="6"/>
      <c r="HS1862" s="5"/>
      <c r="HT1862" s="5"/>
      <c r="HU1862" s="4"/>
      <c r="HV1862" s="6"/>
      <c r="HW1862" s="4"/>
      <c r="HX1862" s="6"/>
      <c r="HY1862" s="5"/>
      <c r="HZ1862" s="5"/>
      <c r="IA1862" s="4"/>
      <c r="IB1862" s="6"/>
      <c r="IC1862" s="4"/>
      <c r="ID1862" s="6"/>
      <c r="IE1862" s="5"/>
      <c r="IF1862" s="5"/>
      <c r="IG1862" s="4"/>
      <c r="IH1862" s="6"/>
      <c r="II1862" s="4"/>
      <c r="IJ1862" s="6"/>
      <c r="IK1862" s="5"/>
      <c r="IL1862" s="5"/>
      <c r="IM1862" s="4"/>
      <c r="IN1862" s="6"/>
      <c r="IO1862" s="4"/>
      <c r="IP1862" s="6"/>
      <c r="IQ1862" s="5"/>
      <c r="IR1862" s="5"/>
      <c r="IS1862" s="4"/>
      <c r="IT1862" s="6"/>
      <c r="IU1862" s="4"/>
      <c r="IV1862" s="6"/>
      <c r="IW1862" s="5"/>
      <c r="IX1862" s="5"/>
      <c r="IY1862" s="4"/>
      <c r="IZ1862" s="6"/>
      <c r="JA1862" s="4"/>
      <c r="JB1862" s="6"/>
      <c r="JC1862" s="5"/>
      <c r="JD1862" s="5"/>
      <c r="JE1862" s="4"/>
      <c r="JF1862" s="6"/>
      <c r="JG1862" s="4"/>
      <c r="JH1862" s="6"/>
      <c r="JI1862" s="5"/>
      <c r="JJ1862" s="5"/>
      <c r="JK1862" s="4"/>
      <c r="JL1862" s="6"/>
      <c r="JM1862" s="4"/>
      <c r="JN1862" s="6"/>
      <c r="JO1862" s="5"/>
      <c r="JP1862" s="5"/>
      <c r="JQ1862" s="4"/>
      <c r="JR1862" s="6"/>
      <c r="JS1862" s="4"/>
      <c r="JT1862" s="6"/>
      <c r="JU1862" s="5"/>
      <c r="JV1862" s="5"/>
      <c r="JW1862" s="4"/>
      <c r="JX1862" s="6"/>
      <c r="JY1862" s="4"/>
      <c r="JZ1862" s="6"/>
      <c r="KA1862" s="5"/>
      <c r="KB1862" s="5"/>
      <c r="KC1862" s="4"/>
      <c r="KD1862" s="6"/>
      <c r="KE1862" s="4"/>
      <c r="KF1862" s="6"/>
      <c r="KG1862" s="5"/>
      <c r="KH1862" s="5"/>
      <c r="KI1862" s="4"/>
      <c r="KJ1862" s="6"/>
      <c r="KK1862" s="4"/>
      <c r="KL1862" s="6"/>
      <c r="KM1862" s="5"/>
      <c r="KN1862" s="5"/>
    </row>
    <row r="1863">
      <c r="A1863" s="3" t="s">
        <v>85</v>
      </c>
      <c r="B1863" s="3" t="s">
        <v>1175</v>
      </c>
      <c r="C1863" s="3" t="s">
        <v>703</v>
      </c>
      <c r="D1863" s="3" t="s">
        <v>712</v>
      </c>
      <c r="E1863" s="3" t="s">
        <v>1218</v>
      </c>
      <c r="F1863" s="3" t="s">
        <v>104</v>
      </c>
      <c r="G1863" s="3" t="s">
        <v>104</v>
      </c>
      <c r="H1863" s="3" t="s">
        <v>104</v>
      </c>
      <c r="I1863" s="3" t="s">
        <v>1364</v>
      </c>
      <c r="J1863" s="3" t="s">
        <v>104</v>
      </c>
      <c r="K1863" s="4"/>
      <c r="L1863" s="4">
        <f>=ROUNDDOWN({0},0)</f>
      </c>
      <c r="M1863" s="4"/>
      <c r="N1863" s="5"/>
      <c r="O1863" s="4"/>
      <c r="P1863" s="4">
        <f>=ROUNDDOWN({0},0)</f>
      </c>
      <c r="Q1863" s="4"/>
      <c r="R1863" s="5"/>
      <c r="S1863" s="4"/>
      <c r="T1863" s="6"/>
      <c r="U1863" s="4"/>
      <c r="V1863" s="6"/>
      <c r="W1863" s="5"/>
      <c r="X1863" s="5"/>
      <c r="Y1863" s="4"/>
      <c r="Z1863" s="6"/>
      <c r="AA1863" s="4"/>
      <c r="AB1863" s="6"/>
      <c r="AC1863" s="5"/>
      <c r="AD1863" s="5"/>
      <c r="AE1863" s="4"/>
      <c r="AF1863" s="6"/>
      <c r="AG1863" s="4"/>
      <c r="AH1863" s="6"/>
      <c r="AI1863" s="5"/>
      <c r="AJ1863" s="5"/>
      <c r="AK1863" s="4"/>
      <c r="AL1863" s="6"/>
      <c r="AM1863" s="4"/>
      <c r="AN1863" s="6"/>
      <c r="AO1863" s="5"/>
      <c r="AP1863" s="5"/>
      <c r="AQ1863" s="4"/>
      <c r="AR1863" s="6"/>
      <c r="AS1863" s="4"/>
      <c r="AT1863" s="6"/>
      <c r="AU1863" s="5"/>
      <c r="AV1863" s="5"/>
      <c r="AW1863" s="4"/>
      <c r="AX1863" s="6"/>
      <c r="AY1863" s="4"/>
      <c r="AZ1863" s="6"/>
      <c r="BA1863" s="5"/>
      <c r="BB1863" s="5"/>
      <c r="BC1863" s="4"/>
      <c r="BD1863" s="6"/>
      <c r="BE1863" s="4"/>
      <c r="BF1863" s="6"/>
      <c r="BG1863" s="5"/>
      <c r="BH1863" s="5"/>
      <c r="BI1863" s="4"/>
      <c r="BJ1863" s="6"/>
      <c r="BK1863" s="4"/>
      <c r="BL1863" s="6"/>
      <c r="BM1863" s="5"/>
      <c r="BN1863" s="5"/>
      <c r="BO1863" s="4"/>
      <c r="BP1863" s="6"/>
      <c r="BQ1863" s="4"/>
      <c r="BR1863" s="6"/>
      <c r="BS1863" s="5"/>
      <c r="BT1863" s="5"/>
      <c r="BU1863" s="4"/>
      <c r="BV1863" s="6"/>
      <c r="BW1863" s="4"/>
      <c r="BX1863" s="6"/>
      <c r="BY1863" s="5"/>
      <c r="BZ1863" s="5"/>
      <c r="CA1863" s="4"/>
      <c r="CB1863" s="6"/>
      <c r="CC1863" s="4"/>
      <c r="CD1863" s="6"/>
      <c r="CE1863" s="5"/>
      <c r="CF1863" s="5"/>
      <c r="CG1863" s="4"/>
      <c r="CH1863" s="6"/>
      <c r="CI1863" s="4"/>
      <c r="CJ1863" s="6"/>
      <c r="CK1863" s="5"/>
      <c r="CL1863" s="5"/>
      <c r="CM1863" s="4"/>
      <c r="CN1863" s="6"/>
      <c r="CO1863" s="4"/>
      <c r="CP1863" s="6"/>
      <c r="CQ1863" s="5"/>
      <c r="CR1863" s="5"/>
      <c r="CS1863" s="4"/>
      <c r="CT1863" s="6"/>
      <c r="CU1863" s="4"/>
      <c r="CV1863" s="6"/>
      <c r="CW1863" s="5"/>
      <c r="CX1863" s="5"/>
      <c r="CY1863" s="4"/>
      <c r="CZ1863" s="6"/>
      <c r="DA1863" s="4"/>
      <c r="DB1863" s="6"/>
      <c r="DC1863" s="5"/>
      <c r="DD1863" s="5"/>
      <c r="DE1863" s="4"/>
      <c r="DF1863" s="6"/>
      <c r="DG1863" s="4"/>
      <c r="DH1863" s="6"/>
      <c r="DI1863" s="5"/>
      <c r="DJ1863" s="5"/>
      <c r="DK1863" s="4"/>
      <c r="DL1863" s="6"/>
      <c r="DM1863" s="4"/>
      <c r="DN1863" s="6"/>
      <c r="DO1863" s="5"/>
      <c r="DP1863" s="5"/>
      <c r="DQ1863" s="4"/>
      <c r="DR1863" s="6"/>
      <c r="DS1863" s="4"/>
      <c r="DT1863" s="6"/>
      <c r="DU1863" s="5"/>
      <c r="DV1863" s="5"/>
      <c r="DW1863" s="4"/>
      <c r="DX1863" s="6"/>
      <c r="DY1863" s="4"/>
      <c r="DZ1863" s="6"/>
      <c r="EA1863" s="5"/>
      <c r="EB1863" s="5"/>
      <c r="EC1863" s="4"/>
      <c r="ED1863" s="6"/>
      <c r="EE1863" s="4"/>
      <c r="EF1863" s="6"/>
      <c r="EG1863" s="5"/>
      <c r="EH1863" s="5"/>
      <c r="EI1863" s="4"/>
      <c r="EJ1863" s="6"/>
      <c r="EK1863" s="4"/>
      <c r="EL1863" s="6"/>
      <c r="EM1863" s="5"/>
      <c r="EN1863" s="5"/>
      <c r="EO1863" s="4"/>
      <c r="EP1863" s="6"/>
      <c r="EQ1863" s="4"/>
      <c r="ER1863" s="6"/>
      <c r="ES1863" s="5"/>
      <c r="ET1863" s="5"/>
      <c r="EU1863" s="4"/>
      <c r="EV1863" s="6"/>
      <c r="EW1863" s="4"/>
      <c r="EX1863" s="6"/>
      <c r="EY1863" s="5"/>
      <c r="EZ1863" s="5"/>
      <c r="FA1863" s="4"/>
      <c r="FB1863" s="6"/>
      <c r="FC1863" s="4"/>
      <c r="FD1863" s="6"/>
      <c r="FE1863" s="5"/>
      <c r="FF1863" s="5"/>
      <c r="FG1863" s="4"/>
      <c r="FH1863" s="6"/>
      <c r="FI1863" s="4"/>
      <c r="FJ1863" s="6"/>
      <c r="FK1863" s="5"/>
      <c r="FL1863" s="5"/>
      <c r="FM1863" s="4"/>
      <c r="FN1863" s="6"/>
      <c r="FO1863" s="4"/>
      <c r="FP1863" s="6"/>
      <c r="FQ1863" s="5"/>
      <c r="FR1863" s="5"/>
      <c r="FS1863" s="4"/>
      <c r="FT1863" s="6"/>
      <c r="FU1863" s="4"/>
      <c r="FV1863" s="6"/>
      <c r="FW1863" s="5"/>
      <c r="FX1863" s="5"/>
      <c r="FY1863" s="4"/>
      <c r="FZ1863" s="6"/>
      <c r="GA1863" s="4"/>
      <c r="GB1863" s="6"/>
      <c r="GC1863" s="5"/>
      <c r="GD1863" s="5"/>
      <c r="GE1863" s="4"/>
      <c r="GF1863" s="6"/>
      <c r="GG1863" s="4"/>
      <c r="GH1863" s="6"/>
      <c r="GI1863" s="5"/>
      <c r="GJ1863" s="5"/>
      <c r="GK1863" s="4"/>
      <c r="GL1863" s="6"/>
      <c r="GM1863" s="4"/>
      <c r="GN1863" s="6"/>
      <c r="GO1863" s="5"/>
      <c r="GP1863" s="5"/>
      <c r="GQ1863" s="4"/>
      <c r="GR1863" s="6"/>
      <c r="GS1863" s="4"/>
      <c r="GT1863" s="6"/>
      <c r="GU1863" s="5"/>
      <c r="GV1863" s="5"/>
      <c r="GW1863" s="4"/>
      <c r="GX1863" s="6"/>
      <c r="GY1863" s="4"/>
      <c r="GZ1863" s="6"/>
      <c r="HA1863" s="5"/>
      <c r="HB1863" s="5"/>
      <c r="HC1863" s="4"/>
      <c r="HD1863" s="6"/>
      <c r="HE1863" s="4"/>
      <c r="HF1863" s="6"/>
      <c r="HG1863" s="5"/>
      <c r="HH1863" s="5"/>
      <c r="HI1863" s="4"/>
      <c r="HJ1863" s="6"/>
      <c r="HK1863" s="4"/>
      <c r="HL1863" s="6"/>
      <c r="HM1863" s="5"/>
      <c r="HN1863" s="5"/>
      <c r="HO1863" s="4"/>
      <c r="HP1863" s="6"/>
      <c r="HQ1863" s="4"/>
      <c r="HR1863" s="6"/>
      <c r="HS1863" s="5"/>
      <c r="HT1863" s="5"/>
      <c r="HU1863" s="4"/>
      <c r="HV1863" s="6"/>
      <c r="HW1863" s="4"/>
      <c r="HX1863" s="6"/>
      <c r="HY1863" s="5"/>
      <c r="HZ1863" s="5"/>
      <c r="IA1863" s="4"/>
      <c r="IB1863" s="6"/>
      <c r="IC1863" s="4"/>
      <c r="ID1863" s="6"/>
      <c r="IE1863" s="5"/>
      <c r="IF1863" s="5"/>
      <c r="IG1863" s="4"/>
      <c r="IH1863" s="6"/>
      <c r="II1863" s="4"/>
      <c r="IJ1863" s="6"/>
      <c r="IK1863" s="5"/>
      <c r="IL1863" s="5"/>
      <c r="IM1863" s="4"/>
      <c r="IN1863" s="6"/>
      <c r="IO1863" s="4"/>
      <c r="IP1863" s="6"/>
      <c r="IQ1863" s="5"/>
      <c r="IR1863" s="5"/>
      <c r="IS1863" s="4"/>
      <c r="IT1863" s="6"/>
      <c r="IU1863" s="4"/>
      <c r="IV1863" s="6"/>
      <c r="IW1863" s="5"/>
      <c r="IX1863" s="5"/>
      <c r="IY1863" s="4"/>
      <c r="IZ1863" s="6"/>
      <c r="JA1863" s="4"/>
      <c r="JB1863" s="6"/>
      <c r="JC1863" s="5"/>
      <c r="JD1863" s="5"/>
      <c r="JE1863" s="4"/>
      <c r="JF1863" s="6"/>
      <c r="JG1863" s="4"/>
      <c r="JH1863" s="6"/>
      <c r="JI1863" s="5"/>
      <c r="JJ1863" s="5"/>
      <c r="JK1863" s="4"/>
      <c r="JL1863" s="6"/>
      <c r="JM1863" s="4"/>
      <c r="JN1863" s="6"/>
      <c r="JO1863" s="5"/>
      <c r="JP1863" s="5"/>
      <c r="JQ1863" s="4"/>
      <c r="JR1863" s="6"/>
      <c r="JS1863" s="4"/>
      <c r="JT1863" s="6"/>
      <c r="JU1863" s="5"/>
      <c r="JV1863" s="5"/>
      <c r="JW1863" s="4"/>
      <c r="JX1863" s="6"/>
      <c r="JY1863" s="4"/>
      <c r="JZ1863" s="6"/>
      <c r="KA1863" s="5"/>
      <c r="KB1863" s="5"/>
      <c r="KC1863" s="4"/>
      <c r="KD1863" s="6"/>
      <c r="KE1863" s="4"/>
      <c r="KF1863" s="6"/>
      <c r="KG1863" s="5"/>
      <c r="KH1863" s="5"/>
      <c r="KI1863" s="4"/>
      <c r="KJ1863" s="6"/>
      <c r="KK1863" s="4"/>
      <c r="KL1863" s="6"/>
      <c r="KM1863" s="5"/>
      <c r="KN1863" s="5"/>
    </row>
    <row r="1864">
      <c r="A1864" s="3" t="s">
        <v>85</v>
      </c>
      <c r="B1864" s="3" t="s">
        <v>1175</v>
      </c>
      <c r="C1864" s="3" t="s">
        <v>703</v>
      </c>
      <c r="D1864" s="3" t="s">
        <v>712</v>
      </c>
      <c r="E1864" s="3" t="s">
        <v>1113</v>
      </c>
      <c r="F1864" s="3" t="s">
        <v>104</v>
      </c>
      <c r="G1864" s="3" t="s">
        <v>104</v>
      </c>
      <c r="H1864" s="3" t="s">
        <v>104</v>
      </c>
      <c r="I1864" s="3" t="s">
        <v>1364</v>
      </c>
      <c r="J1864" s="3" t="s">
        <v>104</v>
      </c>
      <c r="K1864" s="4"/>
      <c r="L1864" s="4">
        <f>=ROUNDDOWN({0},0)</f>
      </c>
      <c r="M1864" s="4"/>
      <c r="N1864" s="5"/>
      <c r="O1864" s="4"/>
      <c r="P1864" s="4">
        <f>=ROUNDDOWN({0},0)</f>
      </c>
      <c r="Q1864" s="4"/>
      <c r="R1864" s="5"/>
      <c r="S1864" s="4"/>
      <c r="T1864" s="6"/>
      <c r="U1864" s="4"/>
      <c r="V1864" s="6"/>
      <c r="W1864" s="5"/>
      <c r="X1864" s="5"/>
      <c r="Y1864" s="4"/>
      <c r="Z1864" s="6"/>
      <c r="AA1864" s="4"/>
      <c r="AB1864" s="6"/>
      <c r="AC1864" s="5"/>
      <c r="AD1864" s="5"/>
      <c r="AE1864" s="4"/>
      <c r="AF1864" s="6"/>
      <c r="AG1864" s="4"/>
      <c r="AH1864" s="6"/>
      <c r="AI1864" s="5"/>
      <c r="AJ1864" s="5"/>
      <c r="AK1864" s="4"/>
      <c r="AL1864" s="6"/>
      <c r="AM1864" s="4"/>
      <c r="AN1864" s="6"/>
      <c r="AO1864" s="5"/>
      <c r="AP1864" s="5"/>
      <c r="AQ1864" s="4"/>
      <c r="AR1864" s="6"/>
      <c r="AS1864" s="4"/>
      <c r="AT1864" s="6"/>
      <c r="AU1864" s="5"/>
      <c r="AV1864" s="5"/>
      <c r="AW1864" s="4"/>
      <c r="AX1864" s="6"/>
      <c r="AY1864" s="4"/>
      <c r="AZ1864" s="6"/>
      <c r="BA1864" s="5"/>
      <c r="BB1864" s="5"/>
      <c r="BC1864" s="4"/>
      <c r="BD1864" s="6"/>
      <c r="BE1864" s="4"/>
      <c r="BF1864" s="6"/>
      <c r="BG1864" s="5"/>
      <c r="BH1864" s="5"/>
      <c r="BI1864" s="4"/>
      <c r="BJ1864" s="6"/>
      <c r="BK1864" s="4"/>
      <c r="BL1864" s="6"/>
      <c r="BM1864" s="5"/>
      <c r="BN1864" s="5"/>
      <c r="BO1864" s="4"/>
      <c r="BP1864" s="6"/>
      <c r="BQ1864" s="4"/>
      <c r="BR1864" s="6"/>
      <c r="BS1864" s="5"/>
      <c r="BT1864" s="5"/>
      <c r="BU1864" s="4"/>
      <c r="BV1864" s="6"/>
      <c r="BW1864" s="4"/>
      <c r="BX1864" s="6"/>
      <c r="BY1864" s="5"/>
      <c r="BZ1864" s="5"/>
      <c r="CA1864" s="4"/>
      <c r="CB1864" s="6"/>
      <c r="CC1864" s="4"/>
      <c r="CD1864" s="6"/>
      <c r="CE1864" s="5"/>
      <c r="CF1864" s="5"/>
      <c r="CG1864" s="4"/>
      <c r="CH1864" s="6"/>
      <c r="CI1864" s="4"/>
      <c r="CJ1864" s="6"/>
      <c r="CK1864" s="5"/>
      <c r="CL1864" s="5"/>
      <c r="CM1864" s="4"/>
      <c r="CN1864" s="6"/>
      <c r="CO1864" s="4"/>
      <c r="CP1864" s="6"/>
      <c r="CQ1864" s="5"/>
      <c r="CR1864" s="5"/>
      <c r="CS1864" s="4"/>
      <c r="CT1864" s="6"/>
      <c r="CU1864" s="4"/>
      <c r="CV1864" s="6"/>
      <c r="CW1864" s="5"/>
      <c r="CX1864" s="5"/>
      <c r="CY1864" s="4"/>
      <c r="CZ1864" s="6"/>
      <c r="DA1864" s="4"/>
      <c r="DB1864" s="6"/>
      <c r="DC1864" s="5"/>
      <c r="DD1864" s="5"/>
      <c r="DE1864" s="4"/>
      <c r="DF1864" s="6"/>
      <c r="DG1864" s="4"/>
      <c r="DH1864" s="6"/>
      <c r="DI1864" s="5"/>
      <c r="DJ1864" s="5"/>
      <c r="DK1864" s="4"/>
      <c r="DL1864" s="6"/>
      <c r="DM1864" s="4"/>
      <c r="DN1864" s="6"/>
      <c r="DO1864" s="5"/>
      <c r="DP1864" s="5"/>
      <c r="DQ1864" s="4"/>
      <c r="DR1864" s="6"/>
      <c r="DS1864" s="4"/>
      <c r="DT1864" s="6"/>
      <c r="DU1864" s="5"/>
      <c r="DV1864" s="5"/>
      <c r="DW1864" s="4"/>
      <c r="DX1864" s="6"/>
      <c r="DY1864" s="4"/>
      <c r="DZ1864" s="6"/>
      <c r="EA1864" s="5"/>
      <c r="EB1864" s="5"/>
      <c r="EC1864" s="4"/>
      <c r="ED1864" s="6"/>
      <c r="EE1864" s="4"/>
      <c r="EF1864" s="6"/>
      <c r="EG1864" s="5"/>
      <c r="EH1864" s="5"/>
      <c r="EI1864" s="4"/>
      <c r="EJ1864" s="6"/>
      <c r="EK1864" s="4"/>
      <c r="EL1864" s="6"/>
      <c r="EM1864" s="5"/>
      <c r="EN1864" s="5"/>
      <c r="EO1864" s="4"/>
      <c r="EP1864" s="6"/>
      <c r="EQ1864" s="4"/>
      <c r="ER1864" s="6"/>
      <c r="ES1864" s="5"/>
      <c r="ET1864" s="5"/>
      <c r="EU1864" s="4"/>
      <c r="EV1864" s="6"/>
      <c r="EW1864" s="4"/>
      <c r="EX1864" s="6"/>
      <c r="EY1864" s="5"/>
      <c r="EZ1864" s="5"/>
      <c r="FA1864" s="4"/>
      <c r="FB1864" s="6"/>
      <c r="FC1864" s="4"/>
      <c r="FD1864" s="6"/>
      <c r="FE1864" s="5"/>
      <c r="FF1864" s="5"/>
      <c r="FG1864" s="4"/>
      <c r="FH1864" s="6"/>
      <c r="FI1864" s="4"/>
      <c r="FJ1864" s="6"/>
      <c r="FK1864" s="5"/>
      <c r="FL1864" s="5"/>
      <c r="FM1864" s="4"/>
      <c r="FN1864" s="6"/>
      <c r="FO1864" s="4"/>
      <c r="FP1864" s="6"/>
      <c r="FQ1864" s="5"/>
      <c r="FR1864" s="5"/>
      <c r="FS1864" s="4"/>
      <c r="FT1864" s="6"/>
      <c r="FU1864" s="4"/>
      <c r="FV1864" s="6"/>
      <c r="FW1864" s="5"/>
      <c r="FX1864" s="5"/>
      <c r="FY1864" s="4"/>
      <c r="FZ1864" s="6"/>
      <c r="GA1864" s="4"/>
      <c r="GB1864" s="6"/>
      <c r="GC1864" s="5"/>
      <c r="GD1864" s="5"/>
      <c r="GE1864" s="4"/>
      <c r="GF1864" s="6"/>
      <c r="GG1864" s="4"/>
      <c r="GH1864" s="6"/>
      <c r="GI1864" s="5"/>
      <c r="GJ1864" s="5"/>
      <c r="GK1864" s="4"/>
      <c r="GL1864" s="6"/>
      <c r="GM1864" s="4"/>
      <c r="GN1864" s="6"/>
      <c r="GO1864" s="5"/>
      <c r="GP1864" s="5"/>
      <c r="GQ1864" s="4"/>
      <c r="GR1864" s="6"/>
      <c r="GS1864" s="4"/>
      <c r="GT1864" s="6"/>
      <c r="GU1864" s="5"/>
      <c r="GV1864" s="5"/>
      <c r="GW1864" s="4"/>
      <c r="GX1864" s="6"/>
      <c r="GY1864" s="4"/>
      <c r="GZ1864" s="6"/>
      <c r="HA1864" s="5"/>
      <c r="HB1864" s="5"/>
      <c r="HC1864" s="4"/>
      <c r="HD1864" s="6"/>
      <c r="HE1864" s="4"/>
      <c r="HF1864" s="6"/>
      <c r="HG1864" s="5"/>
      <c r="HH1864" s="5"/>
      <c r="HI1864" s="4"/>
      <c r="HJ1864" s="6"/>
      <c r="HK1864" s="4"/>
      <c r="HL1864" s="6"/>
      <c r="HM1864" s="5"/>
      <c r="HN1864" s="5"/>
      <c r="HO1864" s="4"/>
      <c r="HP1864" s="6"/>
      <c r="HQ1864" s="4"/>
      <c r="HR1864" s="6"/>
      <c r="HS1864" s="5"/>
      <c r="HT1864" s="5"/>
      <c r="HU1864" s="4"/>
      <c r="HV1864" s="6"/>
      <c r="HW1864" s="4"/>
      <c r="HX1864" s="6"/>
      <c r="HY1864" s="5"/>
      <c r="HZ1864" s="5"/>
      <c r="IA1864" s="4"/>
      <c r="IB1864" s="6"/>
      <c r="IC1864" s="4"/>
      <c r="ID1864" s="6"/>
      <c r="IE1864" s="5"/>
      <c r="IF1864" s="5"/>
      <c r="IG1864" s="4"/>
      <c r="IH1864" s="6"/>
      <c r="II1864" s="4"/>
      <c r="IJ1864" s="6"/>
      <c r="IK1864" s="5"/>
      <c r="IL1864" s="5"/>
      <c r="IM1864" s="4"/>
      <c r="IN1864" s="6"/>
      <c r="IO1864" s="4"/>
      <c r="IP1864" s="6"/>
      <c r="IQ1864" s="5"/>
      <c r="IR1864" s="5"/>
      <c r="IS1864" s="4"/>
      <c r="IT1864" s="6"/>
      <c r="IU1864" s="4"/>
      <c r="IV1864" s="6"/>
      <c r="IW1864" s="5"/>
      <c r="IX1864" s="5"/>
      <c r="IY1864" s="4"/>
      <c r="IZ1864" s="6"/>
      <c r="JA1864" s="4"/>
      <c r="JB1864" s="6"/>
      <c r="JC1864" s="5"/>
      <c r="JD1864" s="5"/>
      <c r="JE1864" s="4"/>
      <c r="JF1864" s="6"/>
      <c r="JG1864" s="4"/>
      <c r="JH1864" s="6"/>
      <c r="JI1864" s="5"/>
      <c r="JJ1864" s="5"/>
      <c r="JK1864" s="4"/>
      <c r="JL1864" s="6"/>
      <c r="JM1864" s="4"/>
      <c r="JN1864" s="6"/>
      <c r="JO1864" s="5"/>
      <c r="JP1864" s="5"/>
      <c r="JQ1864" s="4"/>
      <c r="JR1864" s="6"/>
      <c r="JS1864" s="4"/>
      <c r="JT1864" s="6"/>
      <c r="JU1864" s="5"/>
      <c r="JV1864" s="5"/>
      <c r="JW1864" s="4"/>
      <c r="JX1864" s="6"/>
      <c r="JY1864" s="4"/>
      <c r="JZ1864" s="6"/>
      <c r="KA1864" s="5"/>
      <c r="KB1864" s="5"/>
      <c r="KC1864" s="4"/>
      <c r="KD1864" s="6"/>
      <c r="KE1864" s="4"/>
      <c r="KF1864" s="6"/>
      <c r="KG1864" s="5"/>
      <c r="KH1864" s="5"/>
      <c r="KI1864" s="4"/>
      <c r="KJ1864" s="6"/>
      <c r="KK1864" s="4"/>
      <c r="KL1864" s="6"/>
      <c r="KM1864" s="5"/>
      <c r="KN1864" s="5"/>
    </row>
    <row r="1865">
      <c r="A1865" s="3" t="s">
        <v>85</v>
      </c>
      <c r="B1865" s="3" t="s">
        <v>1175</v>
      </c>
      <c r="C1865" s="3" t="s">
        <v>703</v>
      </c>
      <c r="D1865" s="3" t="s">
        <v>712</v>
      </c>
      <c r="E1865" s="3" t="s">
        <v>1206</v>
      </c>
      <c r="F1865" s="3" t="s">
        <v>104</v>
      </c>
      <c r="G1865" s="3" t="s">
        <v>104</v>
      </c>
      <c r="H1865" s="3" t="s">
        <v>104</v>
      </c>
      <c r="I1865" s="3" t="s">
        <v>1313</v>
      </c>
      <c r="J1865" s="3" t="s">
        <v>104</v>
      </c>
      <c r="K1865" s="4"/>
      <c r="L1865" s="4">
        <f>=ROUNDDOWN({0},0)</f>
      </c>
      <c r="M1865" s="4"/>
      <c r="N1865" s="5"/>
      <c r="O1865" s="4"/>
      <c r="P1865" s="4">
        <f>=ROUNDDOWN({0},0)</f>
      </c>
      <c r="Q1865" s="4"/>
      <c r="R1865" s="5"/>
      <c r="S1865" s="4"/>
      <c r="T1865" s="6"/>
      <c r="U1865" s="4"/>
      <c r="V1865" s="6"/>
      <c r="W1865" s="5"/>
      <c r="X1865" s="5"/>
      <c r="Y1865" s="4"/>
      <c r="Z1865" s="6"/>
      <c r="AA1865" s="4"/>
      <c r="AB1865" s="6"/>
      <c r="AC1865" s="5"/>
      <c r="AD1865" s="5"/>
      <c r="AE1865" s="4"/>
      <c r="AF1865" s="6"/>
      <c r="AG1865" s="4"/>
      <c r="AH1865" s="6"/>
      <c r="AI1865" s="5"/>
      <c r="AJ1865" s="5"/>
      <c r="AK1865" s="4"/>
      <c r="AL1865" s="6"/>
      <c r="AM1865" s="4"/>
      <c r="AN1865" s="6"/>
      <c r="AO1865" s="5"/>
      <c r="AP1865" s="5"/>
      <c r="AQ1865" s="4"/>
      <c r="AR1865" s="6"/>
      <c r="AS1865" s="4"/>
      <c r="AT1865" s="6"/>
      <c r="AU1865" s="5"/>
      <c r="AV1865" s="5"/>
      <c r="AW1865" s="4"/>
      <c r="AX1865" s="6"/>
      <c r="AY1865" s="4"/>
      <c r="AZ1865" s="6"/>
      <c r="BA1865" s="5"/>
      <c r="BB1865" s="5"/>
      <c r="BC1865" s="4"/>
      <c r="BD1865" s="6"/>
      <c r="BE1865" s="4"/>
      <c r="BF1865" s="6"/>
      <c r="BG1865" s="5"/>
      <c r="BH1865" s="5"/>
      <c r="BI1865" s="4"/>
      <c r="BJ1865" s="6"/>
      <c r="BK1865" s="4"/>
      <c r="BL1865" s="6"/>
      <c r="BM1865" s="5"/>
      <c r="BN1865" s="5"/>
      <c r="BO1865" s="4"/>
      <c r="BP1865" s="6"/>
      <c r="BQ1865" s="4"/>
      <c r="BR1865" s="6"/>
      <c r="BS1865" s="5"/>
      <c r="BT1865" s="5"/>
      <c r="BU1865" s="4"/>
      <c r="BV1865" s="6"/>
      <c r="BW1865" s="4"/>
      <c r="BX1865" s="6"/>
      <c r="BY1865" s="5"/>
      <c r="BZ1865" s="5"/>
      <c r="CA1865" s="4"/>
      <c r="CB1865" s="6"/>
      <c r="CC1865" s="4"/>
      <c r="CD1865" s="6"/>
      <c r="CE1865" s="5"/>
      <c r="CF1865" s="5"/>
      <c r="CG1865" s="4"/>
      <c r="CH1865" s="6"/>
      <c r="CI1865" s="4"/>
      <c r="CJ1865" s="6"/>
      <c r="CK1865" s="5"/>
      <c r="CL1865" s="5"/>
      <c r="CM1865" s="4"/>
      <c r="CN1865" s="6"/>
      <c r="CO1865" s="4"/>
      <c r="CP1865" s="6"/>
      <c r="CQ1865" s="5"/>
      <c r="CR1865" s="5"/>
      <c r="CS1865" s="4"/>
      <c r="CT1865" s="6"/>
      <c r="CU1865" s="4"/>
      <c r="CV1865" s="6"/>
      <c r="CW1865" s="5"/>
      <c r="CX1865" s="5"/>
      <c r="CY1865" s="4"/>
      <c r="CZ1865" s="6"/>
      <c r="DA1865" s="4"/>
      <c r="DB1865" s="6"/>
      <c r="DC1865" s="5"/>
      <c r="DD1865" s="5"/>
      <c r="DE1865" s="4"/>
      <c r="DF1865" s="6"/>
      <c r="DG1865" s="4"/>
      <c r="DH1865" s="6"/>
      <c r="DI1865" s="5"/>
      <c r="DJ1865" s="5"/>
      <c r="DK1865" s="4"/>
      <c r="DL1865" s="6"/>
      <c r="DM1865" s="4"/>
      <c r="DN1865" s="6"/>
      <c r="DO1865" s="5"/>
      <c r="DP1865" s="5"/>
      <c r="DQ1865" s="4"/>
      <c r="DR1865" s="6"/>
      <c r="DS1865" s="4"/>
      <c r="DT1865" s="6"/>
      <c r="DU1865" s="5"/>
      <c r="DV1865" s="5"/>
      <c r="DW1865" s="4"/>
      <c r="DX1865" s="6"/>
      <c r="DY1865" s="4"/>
      <c r="DZ1865" s="6"/>
      <c r="EA1865" s="5"/>
      <c r="EB1865" s="5"/>
      <c r="EC1865" s="4"/>
      <c r="ED1865" s="6"/>
      <c r="EE1865" s="4"/>
      <c r="EF1865" s="6"/>
      <c r="EG1865" s="5"/>
      <c r="EH1865" s="5"/>
      <c r="EI1865" s="4"/>
      <c r="EJ1865" s="6"/>
      <c r="EK1865" s="4"/>
      <c r="EL1865" s="6"/>
      <c r="EM1865" s="5"/>
      <c r="EN1865" s="5"/>
      <c r="EO1865" s="4"/>
      <c r="EP1865" s="6"/>
      <c r="EQ1865" s="4"/>
      <c r="ER1865" s="6"/>
      <c r="ES1865" s="5"/>
      <c r="ET1865" s="5"/>
      <c r="EU1865" s="4"/>
      <c r="EV1865" s="6"/>
      <c r="EW1865" s="4"/>
      <c r="EX1865" s="6"/>
      <c r="EY1865" s="5"/>
      <c r="EZ1865" s="5"/>
      <c r="FA1865" s="4"/>
      <c r="FB1865" s="6"/>
      <c r="FC1865" s="4"/>
      <c r="FD1865" s="6"/>
      <c r="FE1865" s="5"/>
      <c r="FF1865" s="5"/>
      <c r="FG1865" s="4"/>
      <c r="FH1865" s="6"/>
      <c r="FI1865" s="4"/>
      <c r="FJ1865" s="6"/>
      <c r="FK1865" s="5"/>
      <c r="FL1865" s="5"/>
      <c r="FM1865" s="4"/>
      <c r="FN1865" s="6"/>
      <c r="FO1865" s="4"/>
      <c r="FP1865" s="6"/>
      <c r="FQ1865" s="5"/>
      <c r="FR1865" s="5"/>
      <c r="FS1865" s="4"/>
      <c r="FT1865" s="6"/>
      <c r="FU1865" s="4"/>
      <c r="FV1865" s="6"/>
      <c r="FW1865" s="5"/>
      <c r="FX1865" s="5"/>
      <c r="FY1865" s="4"/>
      <c r="FZ1865" s="6"/>
      <c r="GA1865" s="4"/>
      <c r="GB1865" s="6"/>
      <c r="GC1865" s="5"/>
      <c r="GD1865" s="5"/>
      <c r="GE1865" s="4"/>
      <c r="GF1865" s="6"/>
      <c r="GG1865" s="4"/>
      <c r="GH1865" s="6"/>
      <c r="GI1865" s="5"/>
      <c r="GJ1865" s="5"/>
      <c r="GK1865" s="4"/>
      <c r="GL1865" s="6"/>
      <c r="GM1865" s="4"/>
      <c r="GN1865" s="6"/>
      <c r="GO1865" s="5"/>
      <c r="GP1865" s="5"/>
      <c r="GQ1865" s="4"/>
      <c r="GR1865" s="6"/>
      <c r="GS1865" s="4"/>
      <c r="GT1865" s="6"/>
      <c r="GU1865" s="5"/>
      <c r="GV1865" s="5"/>
      <c r="GW1865" s="4"/>
      <c r="GX1865" s="6"/>
      <c r="GY1865" s="4"/>
      <c r="GZ1865" s="6"/>
      <c r="HA1865" s="5"/>
      <c r="HB1865" s="5"/>
      <c r="HC1865" s="4"/>
      <c r="HD1865" s="6"/>
      <c r="HE1865" s="4"/>
      <c r="HF1865" s="6"/>
      <c r="HG1865" s="5"/>
      <c r="HH1865" s="5"/>
      <c r="HI1865" s="4"/>
      <c r="HJ1865" s="6"/>
      <c r="HK1865" s="4"/>
      <c r="HL1865" s="6"/>
      <c r="HM1865" s="5"/>
      <c r="HN1865" s="5"/>
      <c r="HO1865" s="4"/>
      <c r="HP1865" s="6"/>
      <c r="HQ1865" s="4"/>
      <c r="HR1865" s="6"/>
      <c r="HS1865" s="5"/>
      <c r="HT1865" s="5"/>
      <c r="HU1865" s="4"/>
      <c r="HV1865" s="6"/>
      <c r="HW1865" s="4"/>
      <c r="HX1865" s="6"/>
      <c r="HY1865" s="5"/>
      <c r="HZ1865" s="5"/>
      <c r="IA1865" s="4"/>
      <c r="IB1865" s="6"/>
      <c r="IC1865" s="4"/>
      <c r="ID1865" s="6"/>
      <c r="IE1865" s="5"/>
      <c r="IF1865" s="5"/>
      <c r="IG1865" s="4"/>
      <c r="IH1865" s="6"/>
      <c r="II1865" s="4"/>
      <c r="IJ1865" s="6"/>
      <c r="IK1865" s="5"/>
      <c r="IL1865" s="5"/>
      <c r="IM1865" s="4"/>
      <c r="IN1865" s="6"/>
      <c r="IO1865" s="4"/>
      <c r="IP1865" s="6"/>
      <c r="IQ1865" s="5"/>
      <c r="IR1865" s="5"/>
      <c r="IS1865" s="4"/>
      <c r="IT1865" s="6"/>
      <c r="IU1865" s="4"/>
      <c r="IV1865" s="6"/>
      <c r="IW1865" s="5"/>
      <c r="IX1865" s="5"/>
      <c r="IY1865" s="4"/>
      <c r="IZ1865" s="6"/>
      <c r="JA1865" s="4"/>
      <c r="JB1865" s="6"/>
      <c r="JC1865" s="5"/>
      <c r="JD1865" s="5"/>
      <c r="JE1865" s="4"/>
      <c r="JF1865" s="6"/>
      <c r="JG1865" s="4"/>
      <c r="JH1865" s="6"/>
      <c r="JI1865" s="5"/>
      <c r="JJ1865" s="5"/>
      <c r="JK1865" s="4"/>
      <c r="JL1865" s="6"/>
      <c r="JM1865" s="4"/>
      <c r="JN1865" s="6"/>
      <c r="JO1865" s="5"/>
      <c r="JP1865" s="5"/>
      <c r="JQ1865" s="4"/>
      <c r="JR1865" s="6"/>
      <c r="JS1865" s="4"/>
      <c r="JT1865" s="6"/>
      <c r="JU1865" s="5"/>
      <c r="JV1865" s="5"/>
      <c r="JW1865" s="4"/>
      <c r="JX1865" s="6"/>
      <c r="JY1865" s="4"/>
      <c r="JZ1865" s="6"/>
      <c r="KA1865" s="5"/>
      <c r="KB1865" s="5"/>
      <c r="KC1865" s="4"/>
      <c r="KD1865" s="6"/>
      <c r="KE1865" s="4"/>
      <c r="KF1865" s="6"/>
      <c r="KG1865" s="5"/>
      <c r="KH1865" s="5"/>
      <c r="KI1865" s="4"/>
      <c r="KJ1865" s="6"/>
      <c r="KK1865" s="4"/>
      <c r="KL1865" s="6"/>
      <c r="KM1865" s="5"/>
      <c r="KN1865" s="5"/>
    </row>
    <row r="1866">
      <c r="A1866" s="3" t="s">
        <v>85</v>
      </c>
      <c r="B1866" s="3" t="s">
        <v>1175</v>
      </c>
      <c r="C1866" s="3" t="s">
        <v>586</v>
      </c>
      <c r="D1866" s="3" t="s">
        <v>712</v>
      </c>
      <c r="E1866" s="3" t="s">
        <v>1179</v>
      </c>
      <c r="F1866" s="3" t="s">
        <v>104</v>
      </c>
      <c r="G1866" s="3" t="s">
        <v>104</v>
      </c>
      <c r="H1866" s="3" t="s">
        <v>104</v>
      </c>
      <c r="I1866" s="3" t="s">
        <v>1421</v>
      </c>
      <c r="J1866" s="3" t="s">
        <v>104</v>
      </c>
      <c r="K1866" s="4"/>
      <c r="L1866" s="4">
        <f>=ROUNDDOWN({0},0)</f>
      </c>
      <c r="M1866" s="4"/>
      <c r="N1866" s="5"/>
      <c r="O1866" s="4"/>
      <c r="P1866" s="4">
        <f>=ROUNDDOWN({0},0)</f>
      </c>
      <c r="Q1866" s="4"/>
      <c r="R1866" s="5"/>
      <c r="S1866" s="4"/>
      <c r="T1866" s="6"/>
      <c r="U1866" s="4"/>
      <c r="V1866" s="6"/>
      <c r="W1866" s="5"/>
      <c r="X1866" s="5"/>
      <c r="Y1866" s="4"/>
      <c r="Z1866" s="6"/>
      <c r="AA1866" s="4"/>
      <c r="AB1866" s="6"/>
      <c r="AC1866" s="5"/>
      <c r="AD1866" s="5"/>
      <c r="AE1866" s="4"/>
      <c r="AF1866" s="6"/>
      <c r="AG1866" s="4"/>
      <c r="AH1866" s="6"/>
      <c r="AI1866" s="5"/>
      <c r="AJ1866" s="5"/>
      <c r="AK1866" s="4"/>
      <c r="AL1866" s="6"/>
      <c r="AM1866" s="4"/>
      <c r="AN1866" s="6"/>
      <c r="AO1866" s="5"/>
      <c r="AP1866" s="5"/>
      <c r="AQ1866" s="4"/>
      <c r="AR1866" s="6"/>
      <c r="AS1866" s="4"/>
      <c r="AT1866" s="6"/>
      <c r="AU1866" s="5"/>
      <c r="AV1866" s="5"/>
      <c r="AW1866" s="4"/>
      <c r="AX1866" s="6"/>
      <c r="AY1866" s="4"/>
      <c r="AZ1866" s="6"/>
      <c r="BA1866" s="5"/>
      <c r="BB1866" s="5"/>
      <c r="BC1866" s="4"/>
      <c r="BD1866" s="6"/>
      <c r="BE1866" s="4"/>
      <c r="BF1866" s="6"/>
      <c r="BG1866" s="5"/>
      <c r="BH1866" s="5"/>
      <c r="BI1866" s="4"/>
      <c r="BJ1866" s="6"/>
      <c r="BK1866" s="4"/>
      <c r="BL1866" s="6"/>
      <c r="BM1866" s="5"/>
      <c r="BN1866" s="5"/>
      <c r="BO1866" s="4"/>
      <c r="BP1866" s="6"/>
      <c r="BQ1866" s="4"/>
      <c r="BR1866" s="6"/>
      <c r="BS1866" s="5"/>
      <c r="BT1866" s="5"/>
      <c r="BU1866" s="4"/>
      <c r="BV1866" s="6"/>
      <c r="BW1866" s="4"/>
      <c r="BX1866" s="6"/>
      <c r="BY1866" s="5"/>
      <c r="BZ1866" s="5"/>
      <c r="CA1866" s="4"/>
      <c r="CB1866" s="6"/>
      <c r="CC1866" s="4"/>
      <c r="CD1866" s="6"/>
      <c r="CE1866" s="5"/>
      <c r="CF1866" s="5"/>
      <c r="CG1866" s="4"/>
      <c r="CH1866" s="6"/>
      <c r="CI1866" s="4"/>
      <c r="CJ1866" s="6"/>
      <c r="CK1866" s="5"/>
      <c r="CL1866" s="5"/>
      <c r="CM1866" s="4"/>
      <c r="CN1866" s="6"/>
      <c r="CO1866" s="4"/>
      <c r="CP1866" s="6"/>
      <c r="CQ1866" s="5"/>
      <c r="CR1866" s="5"/>
      <c r="CS1866" s="4"/>
      <c r="CT1866" s="6"/>
      <c r="CU1866" s="4"/>
      <c r="CV1866" s="6"/>
      <c r="CW1866" s="5"/>
      <c r="CX1866" s="5"/>
      <c r="CY1866" s="4"/>
      <c r="CZ1866" s="6"/>
      <c r="DA1866" s="4"/>
      <c r="DB1866" s="6"/>
      <c r="DC1866" s="5"/>
      <c r="DD1866" s="5"/>
      <c r="DE1866" s="4"/>
      <c r="DF1866" s="6"/>
      <c r="DG1866" s="4"/>
      <c r="DH1866" s="6"/>
      <c r="DI1866" s="5"/>
      <c r="DJ1866" s="5"/>
      <c r="DK1866" s="4"/>
      <c r="DL1866" s="6"/>
      <c r="DM1866" s="4"/>
      <c r="DN1866" s="6"/>
      <c r="DO1866" s="5"/>
      <c r="DP1866" s="5"/>
      <c r="DQ1866" s="4"/>
      <c r="DR1866" s="6"/>
      <c r="DS1866" s="4"/>
      <c r="DT1866" s="6"/>
      <c r="DU1866" s="5"/>
      <c r="DV1866" s="5"/>
      <c r="DW1866" s="4"/>
      <c r="DX1866" s="6"/>
      <c r="DY1866" s="4"/>
      <c r="DZ1866" s="6"/>
      <c r="EA1866" s="5"/>
      <c r="EB1866" s="5"/>
      <c r="EC1866" s="4"/>
      <c r="ED1866" s="6"/>
      <c r="EE1866" s="4"/>
      <c r="EF1866" s="6"/>
      <c r="EG1866" s="5"/>
      <c r="EH1866" s="5"/>
      <c r="EI1866" s="4"/>
      <c r="EJ1866" s="6"/>
      <c r="EK1866" s="4"/>
      <c r="EL1866" s="6"/>
      <c r="EM1866" s="5"/>
      <c r="EN1866" s="5"/>
      <c r="EO1866" s="4"/>
      <c r="EP1866" s="6"/>
      <c r="EQ1866" s="4"/>
      <c r="ER1866" s="6"/>
      <c r="ES1866" s="5"/>
      <c r="ET1866" s="5"/>
      <c r="EU1866" s="4"/>
      <c r="EV1866" s="6"/>
      <c r="EW1866" s="4"/>
      <c r="EX1866" s="6"/>
      <c r="EY1866" s="5"/>
      <c r="EZ1866" s="5"/>
      <c r="FA1866" s="4"/>
      <c r="FB1866" s="6"/>
      <c r="FC1866" s="4"/>
      <c r="FD1866" s="6"/>
      <c r="FE1866" s="5"/>
      <c r="FF1866" s="5"/>
      <c r="FG1866" s="4"/>
      <c r="FH1866" s="6"/>
      <c r="FI1866" s="4"/>
      <c r="FJ1866" s="6"/>
      <c r="FK1866" s="5"/>
      <c r="FL1866" s="5"/>
      <c r="FM1866" s="4"/>
      <c r="FN1866" s="6"/>
      <c r="FO1866" s="4"/>
      <c r="FP1866" s="6"/>
      <c r="FQ1866" s="5"/>
      <c r="FR1866" s="5"/>
      <c r="FS1866" s="4"/>
      <c r="FT1866" s="6"/>
      <c r="FU1866" s="4"/>
      <c r="FV1866" s="6"/>
      <c r="FW1866" s="5"/>
      <c r="FX1866" s="5"/>
      <c r="FY1866" s="4"/>
      <c r="FZ1866" s="6"/>
      <c r="GA1866" s="4"/>
      <c r="GB1866" s="6"/>
      <c r="GC1866" s="5"/>
      <c r="GD1866" s="5"/>
      <c r="GE1866" s="4"/>
      <c r="GF1866" s="6"/>
      <c r="GG1866" s="4"/>
      <c r="GH1866" s="6"/>
      <c r="GI1866" s="5"/>
      <c r="GJ1866" s="5"/>
      <c r="GK1866" s="4"/>
      <c r="GL1866" s="6"/>
      <c r="GM1866" s="4"/>
      <c r="GN1866" s="6"/>
      <c r="GO1866" s="5"/>
      <c r="GP1866" s="5"/>
      <c r="GQ1866" s="4"/>
      <c r="GR1866" s="6"/>
      <c r="GS1866" s="4"/>
      <c r="GT1866" s="6"/>
      <c r="GU1866" s="5"/>
      <c r="GV1866" s="5"/>
      <c r="GW1866" s="4"/>
      <c r="GX1866" s="6"/>
      <c r="GY1866" s="4"/>
      <c r="GZ1866" s="6"/>
      <c r="HA1866" s="5"/>
      <c r="HB1866" s="5"/>
      <c r="HC1866" s="4"/>
      <c r="HD1866" s="6"/>
      <c r="HE1866" s="4"/>
      <c r="HF1866" s="6"/>
      <c r="HG1866" s="5"/>
      <c r="HH1866" s="5"/>
      <c r="HI1866" s="4"/>
      <c r="HJ1866" s="6"/>
      <c r="HK1866" s="4"/>
      <c r="HL1866" s="6"/>
      <c r="HM1866" s="5"/>
      <c r="HN1866" s="5"/>
      <c r="HO1866" s="4"/>
      <c r="HP1866" s="6"/>
      <c r="HQ1866" s="4"/>
      <c r="HR1866" s="6"/>
      <c r="HS1866" s="5"/>
      <c r="HT1866" s="5"/>
      <c r="HU1866" s="4"/>
      <c r="HV1866" s="6"/>
      <c r="HW1866" s="4"/>
      <c r="HX1866" s="6"/>
      <c r="HY1866" s="5"/>
      <c r="HZ1866" s="5"/>
      <c r="IA1866" s="4"/>
      <c r="IB1866" s="6"/>
      <c r="IC1866" s="4"/>
      <c r="ID1866" s="6"/>
      <c r="IE1866" s="5"/>
      <c r="IF1866" s="5"/>
      <c r="IG1866" s="4"/>
      <c r="IH1866" s="6"/>
      <c r="II1866" s="4"/>
      <c r="IJ1866" s="6"/>
      <c r="IK1866" s="5"/>
      <c r="IL1866" s="5"/>
      <c r="IM1866" s="4"/>
      <c r="IN1866" s="6"/>
      <c r="IO1866" s="4"/>
      <c r="IP1866" s="6"/>
      <c r="IQ1866" s="5"/>
      <c r="IR1866" s="5"/>
      <c r="IS1866" s="4"/>
      <c r="IT1866" s="6"/>
      <c r="IU1866" s="4"/>
      <c r="IV1866" s="6"/>
      <c r="IW1866" s="5"/>
      <c r="IX1866" s="5"/>
      <c r="IY1866" s="4"/>
      <c r="IZ1866" s="6"/>
      <c r="JA1866" s="4"/>
      <c r="JB1866" s="6"/>
      <c r="JC1866" s="5"/>
      <c r="JD1866" s="5"/>
      <c r="JE1866" s="4"/>
      <c r="JF1866" s="6"/>
      <c r="JG1866" s="4"/>
      <c r="JH1866" s="6"/>
      <c r="JI1866" s="5"/>
      <c r="JJ1866" s="5"/>
      <c r="JK1866" s="4"/>
      <c r="JL1866" s="6"/>
      <c r="JM1866" s="4"/>
      <c r="JN1866" s="6"/>
      <c r="JO1866" s="5"/>
      <c r="JP1866" s="5"/>
      <c r="JQ1866" s="4"/>
      <c r="JR1866" s="6"/>
      <c r="JS1866" s="4"/>
      <c r="JT1866" s="6"/>
      <c r="JU1866" s="5"/>
      <c r="JV1866" s="5"/>
      <c r="JW1866" s="4"/>
      <c r="JX1866" s="6"/>
      <c r="JY1866" s="4"/>
      <c r="JZ1866" s="6"/>
      <c r="KA1866" s="5"/>
      <c r="KB1866" s="5"/>
      <c r="KC1866" s="4"/>
      <c r="KD1866" s="6"/>
      <c r="KE1866" s="4"/>
      <c r="KF1866" s="6"/>
      <c r="KG1866" s="5"/>
      <c r="KH1866" s="5"/>
      <c r="KI1866" s="4"/>
      <c r="KJ1866" s="6"/>
      <c r="KK1866" s="4"/>
      <c r="KL1866" s="6"/>
      <c r="KM1866" s="5"/>
      <c r="KN1866" s="5"/>
    </row>
    <row r="1867">
      <c r="A1867" s="3" t="s">
        <v>85</v>
      </c>
      <c r="B1867" s="3" t="s">
        <v>1175</v>
      </c>
      <c r="C1867" s="3" t="s">
        <v>586</v>
      </c>
      <c r="D1867" s="3" t="s">
        <v>712</v>
      </c>
      <c r="E1867" s="3" t="s">
        <v>1220</v>
      </c>
      <c r="F1867" s="3" t="s">
        <v>104</v>
      </c>
      <c r="G1867" s="3" t="s">
        <v>104</v>
      </c>
      <c r="H1867" s="3" t="s">
        <v>104</v>
      </c>
      <c r="I1867" s="3" t="s">
        <v>1421</v>
      </c>
      <c r="J1867" s="3" t="s">
        <v>104</v>
      </c>
      <c r="K1867" s="4"/>
      <c r="L1867" s="4">
        <f>=ROUNDDOWN({0},0)</f>
      </c>
      <c r="M1867" s="4"/>
      <c r="N1867" s="5"/>
      <c r="O1867" s="4"/>
      <c r="P1867" s="4">
        <f>=ROUNDDOWN({0},0)</f>
      </c>
      <c r="Q1867" s="4"/>
      <c r="R1867" s="5"/>
      <c r="S1867" s="4"/>
      <c r="T1867" s="6"/>
      <c r="U1867" s="4"/>
      <c r="V1867" s="6"/>
      <c r="W1867" s="5"/>
      <c r="X1867" s="5"/>
      <c r="Y1867" s="4"/>
      <c r="Z1867" s="6"/>
      <c r="AA1867" s="4"/>
      <c r="AB1867" s="6"/>
      <c r="AC1867" s="5"/>
      <c r="AD1867" s="5"/>
      <c r="AE1867" s="4"/>
      <c r="AF1867" s="6"/>
      <c r="AG1867" s="4"/>
      <c r="AH1867" s="6"/>
      <c r="AI1867" s="5"/>
      <c r="AJ1867" s="5"/>
      <c r="AK1867" s="4"/>
      <c r="AL1867" s="6"/>
      <c r="AM1867" s="4"/>
      <c r="AN1867" s="6"/>
      <c r="AO1867" s="5"/>
      <c r="AP1867" s="5"/>
      <c r="AQ1867" s="4"/>
      <c r="AR1867" s="6"/>
      <c r="AS1867" s="4"/>
      <c r="AT1867" s="6"/>
      <c r="AU1867" s="5"/>
      <c r="AV1867" s="5"/>
      <c r="AW1867" s="4"/>
      <c r="AX1867" s="6"/>
      <c r="AY1867" s="4"/>
      <c r="AZ1867" s="6"/>
      <c r="BA1867" s="5"/>
      <c r="BB1867" s="5"/>
      <c r="BC1867" s="4"/>
      <c r="BD1867" s="6"/>
      <c r="BE1867" s="4"/>
      <c r="BF1867" s="6"/>
      <c r="BG1867" s="5"/>
      <c r="BH1867" s="5"/>
      <c r="BI1867" s="4"/>
      <c r="BJ1867" s="6"/>
      <c r="BK1867" s="4"/>
      <c r="BL1867" s="6"/>
      <c r="BM1867" s="5"/>
      <c r="BN1867" s="5"/>
      <c r="BO1867" s="4"/>
      <c r="BP1867" s="6"/>
      <c r="BQ1867" s="4"/>
      <c r="BR1867" s="6"/>
      <c r="BS1867" s="5"/>
      <c r="BT1867" s="5"/>
      <c r="BU1867" s="4"/>
      <c r="BV1867" s="6"/>
      <c r="BW1867" s="4"/>
      <c r="BX1867" s="6"/>
      <c r="BY1867" s="5"/>
      <c r="BZ1867" s="5"/>
      <c r="CA1867" s="4"/>
      <c r="CB1867" s="6"/>
      <c r="CC1867" s="4"/>
      <c r="CD1867" s="6"/>
      <c r="CE1867" s="5"/>
      <c r="CF1867" s="5"/>
      <c r="CG1867" s="4"/>
      <c r="CH1867" s="6"/>
      <c r="CI1867" s="4"/>
      <c r="CJ1867" s="6"/>
      <c r="CK1867" s="5"/>
      <c r="CL1867" s="5"/>
      <c r="CM1867" s="4"/>
      <c r="CN1867" s="6"/>
      <c r="CO1867" s="4"/>
      <c r="CP1867" s="6"/>
      <c r="CQ1867" s="5"/>
      <c r="CR1867" s="5"/>
      <c r="CS1867" s="4"/>
      <c r="CT1867" s="6"/>
      <c r="CU1867" s="4"/>
      <c r="CV1867" s="6"/>
      <c r="CW1867" s="5"/>
      <c r="CX1867" s="5"/>
      <c r="CY1867" s="4"/>
      <c r="CZ1867" s="6"/>
      <c r="DA1867" s="4"/>
      <c r="DB1867" s="6"/>
      <c r="DC1867" s="5"/>
      <c r="DD1867" s="5"/>
      <c r="DE1867" s="4"/>
      <c r="DF1867" s="6"/>
      <c r="DG1867" s="4"/>
      <c r="DH1867" s="6"/>
      <c r="DI1867" s="5"/>
      <c r="DJ1867" s="5"/>
      <c r="DK1867" s="4"/>
      <c r="DL1867" s="6"/>
      <c r="DM1867" s="4"/>
      <c r="DN1867" s="6"/>
      <c r="DO1867" s="5"/>
      <c r="DP1867" s="5"/>
      <c r="DQ1867" s="4"/>
      <c r="DR1867" s="6"/>
      <c r="DS1867" s="4"/>
      <c r="DT1867" s="6"/>
      <c r="DU1867" s="5"/>
      <c r="DV1867" s="5"/>
      <c r="DW1867" s="4"/>
      <c r="DX1867" s="6"/>
      <c r="DY1867" s="4"/>
      <c r="DZ1867" s="6"/>
      <c r="EA1867" s="5"/>
      <c r="EB1867" s="5"/>
      <c r="EC1867" s="4"/>
      <c r="ED1867" s="6"/>
      <c r="EE1867" s="4"/>
      <c r="EF1867" s="6"/>
      <c r="EG1867" s="5"/>
      <c r="EH1867" s="5"/>
      <c r="EI1867" s="4"/>
      <c r="EJ1867" s="6"/>
      <c r="EK1867" s="4"/>
      <c r="EL1867" s="6"/>
      <c r="EM1867" s="5"/>
      <c r="EN1867" s="5"/>
      <c r="EO1867" s="4"/>
      <c r="EP1867" s="6"/>
      <c r="EQ1867" s="4"/>
      <c r="ER1867" s="6"/>
      <c r="ES1867" s="5"/>
      <c r="ET1867" s="5"/>
      <c r="EU1867" s="4"/>
      <c r="EV1867" s="6"/>
      <c r="EW1867" s="4"/>
      <c r="EX1867" s="6"/>
      <c r="EY1867" s="5"/>
      <c r="EZ1867" s="5"/>
      <c r="FA1867" s="4"/>
      <c r="FB1867" s="6"/>
      <c r="FC1867" s="4"/>
      <c r="FD1867" s="6"/>
      <c r="FE1867" s="5"/>
      <c r="FF1867" s="5"/>
      <c r="FG1867" s="4"/>
      <c r="FH1867" s="6"/>
      <c r="FI1867" s="4"/>
      <c r="FJ1867" s="6"/>
      <c r="FK1867" s="5"/>
      <c r="FL1867" s="5"/>
      <c r="FM1867" s="4"/>
      <c r="FN1867" s="6"/>
      <c r="FO1867" s="4"/>
      <c r="FP1867" s="6"/>
      <c r="FQ1867" s="5"/>
      <c r="FR1867" s="5"/>
      <c r="FS1867" s="4"/>
      <c r="FT1867" s="6"/>
      <c r="FU1867" s="4"/>
      <c r="FV1867" s="6"/>
      <c r="FW1867" s="5"/>
      <c r="FX1867" s="5"/>
      <c r="FY1867" s="4"/>
      <c r="FZ1867" s="6"/>
      <c r="GA1867" s="4"/>
      <c r="GB1867" s="6"/>
      <c r="GC1867" s="5"/>
      <c r="GD1867" s="5"/>
      <c r="GE1867" s="4"/>
      <c r="GF1867" s="6"/>
      <c r="GG1867" s="4"/>
      <c r="GH1867" s="6"/>
      <c r="GI1867" s="5"/>
      <c r="GJ1867" s="5"/>
      <c r="GK1867" s="4"/>
      <c r="GL1867" s="6"/>
      <c r="GM1867" s="4"/>
      <c r="GN1867" s="6"/>
      <c r="GO1867" s="5"/>
      <c r="GP1867" s="5"/>
      <c r="GQ1867" s="4"/>
      <c r="GR1867" s="6"/>
      <c r="GS1867" s="4"/>
      <c r="GT1867" s="6"/>
      <c r="GU1867" s="5"/>
      <c r="GV1867" s="5"/>
      <c r="GW1867" s="4"/>
      <c r="GX1867" s="6"/>
      <c r="GY1867" s="4"/>
      <c r="GZ1867" s="6"/>
      <c r="HA1867" s="5"/>
      <c r="HB1867" s="5"/>
      <c r="HC1867" s="4"/>
      <c r="HD1867" s="6"/>
      <c r="HE1867" s="4"/>
      <c r="HF1867" s="6"/>
      <c r="HG1867" s="5"/>
      <c r="HH1867" s="5"/>
      <c r="HI1867" s="4"/>
      <c r="HJ1867" s="6"/>
      <c r="HK1867" s="4"/>
      <c r="HL1867" s="6"/>
      <c r="HM1867" s="5"/>
      <c r="HN1867" s="5"/>
      <c r="HO1867" s="4"/>
      <c r="HP1867" s="6"/>
      <c r="HQ1867" s="4"/>
      <c r="HR1867" s="6"/>
      <c r="HS1867" s="5"/>
      <c r="HT1867" s="5"/>
      <c r="HU1867" s="4"/>
      <c r="HV1867" s="6"/>
      <c r="HW1867" s="4"/>
      <c r="HX1867" s="6"/>
      <c r="HY1867" s="5"/>
      <c r="HZ1867" s="5"/>
      <c r="IA1867" s="4"/>
      <c r="IB1867" s="6"/>
      <c r="IC1867" s="4"/>
      <c r="ID1867" s="6"/>
      <c r="IE1867" s="5"/>
      <c r="IF1867" s="5"/>
      <c r="IG1867" s="4"/>
      <c r="IH1867" s="6"/>
      <c r="II1867" s="4"/>
      <c r="IJ1867" s="6"/>
      <c r="IK1867" s="5"/>
      <c r="IL1867" s="5"/>
      <c r="IM1867" s="4"/>
      <c r="IN1867" s="6"/>
      <c r="IO1867" s="4"/>
      <c r="IP1867" s="6"/>
      <c r="IQ1867" s="5"/>
      <c r="IR1867" s="5"/>
      <c r="IS1867" s="4"/>
      <c r="IT1867" s="6"/>
      <c r="IU1867" s="4"/>
      <c r="IV1867" s="6"/>
      <c r="IW1867" s="5"/>
      <c r="IX1867" s="5"/>
      <c r="IY1867" s="4"/>
      <c r="IZ1867" s="6"/>
      <c r="JA1867" s="4"/>
      <c r="JB1867" s="6"/>
      <c r="JC1867" s="5"/>
      <c r="JD1867" s="5"/>
      <c r="JE1867" s="4"/>
      <c r="JF1867" s="6"/>
      <c r="JG1867" s="4"/>
      <c r="JH1867" s="6"/>
      <c r="JI1867" s="5"/>
      <c r="JJ1867" s="5"/>
      <c r="JK1867" s="4"/>
      <c r="JL1867" s="6"/>
      <c r="JM1867" s="4"/>
      <c r="JN1867" s="6"/>
      <c r="JO1867" s="5"/>
      <c r="JP1867" s="5"/>
      <c r="JQ1867" s="4"/>
      <c r="JR1867" s="6"/>
      <c r="JS1867" s="4"/>
      <c r="JT1867" s="6"/>
      <c r="JU1867" s="5"/>
      <c r="JV1867" s="5"/>
      <c r="JW1867" s="4"/>
      <c r="JX1867" s="6"/>
      <c r="JY1867" s="4"/>
      <c r="JZ1867" s="6"/>
      <c r="KA1867" s="5"/>
      <c r="KB1867" s="5"/>
      <c r="KC1867" s="4"/>
      <c r="KD1867" s="6"/>
      <c r="KE1867" s="4"/>
      <c r="KF1867" s="6"/>
      <c r="KG1867" s="5"/>
      <c r="KH1867" s="5"/>
      <c r="KI1867" s="4"/>
      <c r="KJ1867" s="6"/>
      <c r="KK1867" s="4"/>
      <c r="KL1867" s="6"/>
      <c r="KM1867" s="5"/>
      <c r="KN1867" s="5"/>
    </row>
    <row r="1868">
      <c r="A1868" s="3" t="s">
        <v>85</v>
      </c>
      <c r="B1868" s="3" t="s">
        <v>1175</v>
      </c>
      <c r="C1868" s="3" t="s">
        <v>586</v>
      </c>
      <c r="D1868" s="3" t="s">
        <v>712</v>
      </c>
      <c r="E1868" s="3" t="s">
        <v>928</v>
      </c>
      <c r="F1868" s="3" t="s">
        <v>104</v>
      </c>
      <c r="G1868" s="3" t="s">
        <v>104</v>
      </c>
      <c r="H1868" s="3" t="s">
        <v>104</v>
      </c>
      <c r="I1868" s="3" t="s">
        <v>1384</v>
      </c>
      <c r="J1868" s="3" t="s">
        <v>104</v>
      </c>
      <c r="K1868" s="4"/>
      <c r="L1868" s="4">
        <f>=ROUNDDOWN({0},0)</f>
      </c>
      <c r="M1868" s="4"/>
      <c r="N1868" s="5"/>
      <c r="O1868" s="4"/>
      <c r="P1868" s="4">
        <f>=ROUNDDOWN({0},0)</f>
      </c>
      <c r="Q1868" s="4"/>
      <c r="R1868" s="5"/>
      <c r="S1868" s="4"/>
      <c r="T1868" s="6"/>
      <c r="U1868" s="4"/>
      <c r="V1868" s="6"/>
      <c r="W1868" s="5"/>
      <c r="X1868" s="5"/>
      <c r="Y1868" s="4"/>
      <c r="Z1868" s="6"/>
      <c r="AA1868" s="4"/>
      <c r="AB1868" s="6"/>
      <c r="AC1868" s="5"/>
      <c r="AD1868" s="5"/>
      <c r="AE1868" s="4"/>
      <c r="AF1868" s="6"/>
      <c r="AG1868" s="4"/>
      <c r="AH1868" s="6"/>
      <c r="AI1868" s="5"/>
      <c r="AJ1868" s="5"/>
      <c r="AK1868" s="4"/>
      <c r="AL1868" s="6"/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  <c r="AW1868" s="4"/>
      <c r="AX1868" s="6"/>
      <c r="AY1868" s="4"/>
      <c r="AZ1868" s="6"/>
      <c r="BA1868" s="5"/>
      <c r="BB1868" s="5"/>
      <c r="BC1868" s="4"/>
      <c r="BD1868" s="6"/>
      <c r="BE1868" s="4"/>
      <c r="BF1868" s="6"/>
      <c r="BG1868" s="5"/>
      <c r="BH1868" s="5"/>
      <c r="BI1868" s="4"/>
      <c r="BJ1868" s="6"/>
      <c r="BK1868" s="4"/>
      <c r="BL1868" s="6"/>
      <c r="BM1868" s="5"/>
      <c r="BN1868" s="5"/>
      <c r="BO1868" s="4"/>
      <c r="BP1868" s="6"/>
      <c r="BQ1868" s="4"/>
      <c r="BR1868" s="6"/>
      <c r="BS1868" s="5"/>
      <c r="BT1868" s="5"/>
      <c r="BU1868" s="4"/>
      <c r="BV1868" s="6"/>
      <c r="BW1868" s="4"/>
      <c r="BX1868" s="6"/>
      <c r="BY1868" s="5"/>
      <c r="BZ1868" s="5"/>
      <c r="CA1868" s="4"/>
      <c r="CB1868" s="6"/>
      <c r="CC1868" s="4"/>
      <c r="CD1868" s="6"/>
      <c r="CE1868" s="5"/>
      <c r="CF1868" s="5"/>
      <c r="CG1868" s="4"/>
      <c r="CH1868" s="6"/>
      <c r="CI1868" s="4"/>
      <c r="CJ1868" s="6"/>
      <c r="CK1868" s="5"/>
      <c r="CL1868" s="5"/>
      <c r="CM1868" s="4"/>
      <c r="CN1868" s="6"/>
      <c r="CO1868" s="4"/>
      <c r="CP1868" s="6"/>
      <c r="CQ1868" s="5"/>
      <c r="CR1868" s="5"/>
      <c r="CS1868" s="4"/>
      <c r="CT1868" s="6"/>
      <c r="CU1868" s="4"/>
      <c r="CV1868" s="6"/>
      <c r="CW1868" s="5"/>
      <c r="CX1868" s="5"/>
      <c r="CY1868" s="4"/>
      <c r="CZ1868" s="6"/>
      <c r="DA1868" s="4"/>
      <c r="DB1868" s="6"/>
      <c r="DC1868" s="5"/>
      <c r="DD1868" s="5"/>
      <c r="DE1868" s="4"/>
      <c r="DF1868" s="6"/>
      <c r="DG1868" s="4"/>
      <c r="DH1868" s="6"/>
      <c r="DI1868" s="5"/>
      <c r="DJ1868" s="5"/>
      <c r="DK1868" s="4"/>
      <c r="DL1868" s="6"/>
      <c r="DM1868" s="4"/>
      <c r="DN1868" s="6"/>
      <c r="DO1868" s="5"/>
      <c r="DP1868" s="5"/>
      <c r="DQ1868" s="4"/>
      <c r="DR1868" s="6"/>
      <c r="DS1868" s="4"/>
      <c r="DT1868" s="6"/>
      <c r="DU1868" s="5"/>
      <c r="DV1868" s="5"/>
      <c r="DW1868" s="4"/>
      <c r="DX1868" s="6"/>
      <c r="DY1868" s="4"/>
      <c r="DZ1868" s="6"/>
      <c r="EA1868" s="5"/>
      <c r="EB1868" s="5"/>
      <c r="EC1868" s="4"/>
      <c r="ED1868" s="6"/>
      <c r="EE1868" s="4"/>
      <c r="EF1868" s="6"/>
      <c r="EG1868" s="5"/>
      <c r="EH1868" s="5"/>
      <c r="EI1868" s="4"/>
      <c r="EJ1868" s="6"/>
      <c r="EK1868" s="4"/>
      <c r="EL1868" s="6"/>
      <c r="EM1868" s="5"/>
      <c r="EN1868" s="5"/>
      <c r="EO1868" s="4"/>
      <c r="EP1868" s="6"/>
      <c r="EQ1868" s="4"/>
      <c r="ER1868" s="6"/>
      <c r="ES1868" s="5"/>
      <c r="ET1868" s="5"/>
      <c r="EU1868" s="4"/>
      <c r="EV1868" s="6"/>
      <c r="EW1868" s="4"/>
      <c r="EX1868" s="6"/>
      <c r="EY1868" s="5"/>
      <c r="EZ1868" s="5"/>
      <c r="FA1868" s="4"/>
      <c r="FB1868" s="6"/>
      <c r="FC1868" s="4"/>
      <c r="FD1868" s="6"/>
      <c r="FE1868" s="5"/>
      <c r="FF1868" s="5"/>
      <c r="FG1868" s="4"/>
      <c r="FH1868" s="6"/>
      <c r="FI1868" s="4"/>
      <c r="FJ1868" s="6"/>
      <c r="FK1868" s="5"/>
      <c r="FL1868" s="5"/>
      <c r="FM1868" s="4"/>
      <c r="FN1868" s="6"/>
      <c r="FO1868" s="4"/>
      <c r="FP1868" s="6"/>
      <c r="FQ1868" s="5"/>
      <c r="FR1868" s="5"/>
      <c r="FS1868" s="4"/>
      <c r="FT1868" s="6"/>
      <c r="FU1868" s="4"/>
      <c r="FV1868" s="6"/>
      <c r="FW1868" s="5"/>
      <c r="FX1868" s="5"/>
      <c r="FY1868" s="4"/>
      <c r="FZ1868" s="6"/>
      <c r="GA1868" s="4"/>
      <c r="GB1868" s="6"/>
      <c r="GC1868" s="5"/>
      <c r="GD1868" s="5"/>
      <c r="GE1868" s="4"/>
      <c r="GF1868" s="6"/>
      <c r="GG1868" s="4"/>
      <c r="GH1868" s="6"/>
      <c r="GI1868" s="5"/>
      <c r="GJ1868" s="5"/>
      <c r="GK1868" s="4"/>
      <c r="GL1868" s="6"/>
      <c r="GM1868" s="4"/>
      <c r="GN1868" s="6"/>
      <c r="GO1868" s="5"/>
      <c r="GP1868" s="5"/>
      <c r="GQ1868" s="4"/>
      <c r="GR1868" s="6"/>
      <c r="GS1868" s="4"/>
      <c r="GT1868" s="6"/>
      <c r="GU1868" s="5"/>
      <c r="GV1868" s="5"/>
      <c r="GW1868" s="4"/>
      <c r="GX1868" s="6"/>
      <c r="GY1868" s="4"/>
      <c r="GZ1868" s="6"/>
      <c r="HA1868" s="5"/>
      <c r="HB1868" s="5"/>
      <c r="HC1868" s="4"/>
      <c r="HD1868" s="6"/>
      <c r="HE1868" s="4"/>
      <c r="HF1868" s="6"/>
      <c r="HG1868" s="5"/>
      <c r="HH1868" s="5"/>
      <c r="HI1868" s="4"/>
      <c r="HJ1868" s="6"/>
      <c r="HK1868" s="4"/>
      <c r="HL1868" s="6"/>
      <c r="HM1868" s="5"/>
      <c r="HN1868" s="5"/>
      <c r="HO1868" s="4"/>
      <c r="HP1868" s="6"/>
      <c r="HQ1868" s="4"/>
      <c r="HR1868" s="6"/>
      <c r="HS1868" s="5"/>
      <c r="HT1868" s="5"/>
      <c r="HU1868" s="4"/>
      <c r="HV1868" s="6"/>
      <c r="HW1868" s="4"/>
      <c r="HX1868" s="6"/>
      <c r="HY1868" s="5"/>
      <c r="HZ1868" s="5"/>
      <c r="IA1868" s="4"/>
      <c r="IB1868" s="6"/>
      <c r="IC1868" s="4"/>
      <c r="ID1868" s="6"/>
      <c r="IE1868" s="5"/>
      <c r="IF1868" s="5"/>
      <c r="IG1868" s="4"/>
      <c r="IH1868" s="6"/>
      <c r="II1868" s="4"/>
      <c r="IJ1868" s="6"/>
      <c r="IK1868" s="5"/>
      <c r="IL1868" s="5"/>
      <c r="IM1868" s="4"/>
      <c r="IN1868" s="6"/>
      <c r="IO1868" s="4"/>
      <c r="IP1868" s="6"/>
      <c r="IQ1868" s="5"/>
      <c r="IR1868" s="5"/>
      <c r="IS1868" s="4"/>
      <c r="IT1868" s="6"/>
      <c r="IU1868" s="4"/>
      <c r="IV1868" s="6"/>
      <c r="IW1868" s="5"/>
      <c r="IX1868" s="5"/>
      <c r="IY1868" s="4"/>
      <c r="IZ1868" s="6"/>
      <c r="JA1868" s="4"/>
      <c r="JB1868" s="6"/>
      <c r="JC1868" s="5"/>
      <c r="JD1868" s="5"/>
      <c r="JE1868" s="4"/>
      <c r="JF1868" s="6"/>
      <c r="JG1868" s="4"/>
      <c r="JH1868" s="6"/>
      <c r="JI1868" s="5"/>
      <c r="JJ1868" s="5"/>
      <c r="JK1868" s="4"/>
      <c r="JL1868" s="6"/>
      <c r="JM1868" s="4"/>
      <c r="JN1868" s="6"/>
      <c r="JO1868" s="5"/>
      <c r="JP1868" s="5"/>
      <c r="JQ1868" s="4"/>
      <c r="JR1868" s="6"/>
      <c r="JS1868" s="4"/>
      <c r="JT1868" s="6"/>
      <c r="JU1868" s="5"/>
      <c r="JV1868" s="5"/>
      <c r="JW1868" s="4"/>
      <c r="JX1868" s="6"/>
      <c r="JY1868" s="4"/>
      <c r="JZ1868" s="6"/>
      <c r="KA1868" s="5"/>
      <c r="KB1868" s="5"/>
      <c r="KC1868" s="4"/>
      <c r="KD1868" s="6"/>
      <c r="KE1868" s="4"/>
      <c r="KF1868" s="6"/>
      <c r="KG1868" s="5"/>
      <c r="KH1868" s="5"/>
      <c r="KI1868" s="4"/>
      <c r="KJ1868" s="6"/>
      <c r="KK1868" s="4"/>
      <c r="KL1868" s="6"/>
      <c r="KM1868" s="5"/>
      <c r="KN1868" s="5"/>
    </row>
    <row r="1869">
      <c r="A1869" s="3" t="s">
        <v>85</v>
      </c>
      <c r="B1869" s="3" t="s">
        <v>1175</v>
      </c>
      <c r="C1869" s="3" t="s">
        <v>586</v>
      </c>
      <c r="D1869" s="3" t="s">
        <v>712</v>
      </c>
      <c r="E1869" s="3" t="s">
        <v>936</v>
      </c>
      <c r="F1869" s="3" t="s">
        <v>104</v>
      </c>
      <c r="G1869" s="3" t="s">
        <v>104</v>
      </c>
      <c r="H1869" s="3" t="s">
        <v>104</v>
      </c>
      <c r="I1869" s="3" t="s">
        <v>1325</v>
      </c>
      <c r="J1869" s="3" t="s">
        <v>104</v>
      </c>
      <c r="K1869" s="4"/>
      <c r="L1869" s="4">
        <f>=ROUNDDOWN({0},0)</f>
      </c>
      <c r="M1869" s="4"/>
      <c r="N1869" s="5"/>
      <c r="O1869" s="4"/>
      <c r="P1869" s="4">
        <f>=ROUNDDOWN({0},0)</f>
      </c>
      <c r="Q1869" s="4"/>
      <c r="R1869" s="5"/>
      <c r="S1869" s="4"/>
      <c r="T1869" s="6"/>
      <c r="U1869" s="4"/>
      <c r="V1869" s="6"/>
      <c r="W1869" s="5"/>
      <c r="X1869" s="5"/>
      <c r="Y1869" s="4"/>
      <c r="Z1869" s="6"/>
      <c r="AA1869" s="4"/>
      <c r="AB1869" s="6"/>
      <c r="AC1869" s="5"/>
      <c r="AD1869" s="5"/>
      <c r="AE1869" s="4"/>
      <c r="AF1869" s="6"/>
      <c r="AG1869" s="4"/>
      <c r="AH1869" s="6"/>
      <c r="AI1869" s="5"/>
      <c r="AJ1869" s="5"/>
      <c r="AK1869" s="4"/>
      <c r="AL1869" s="6"/>
      <c r="AM1869" s="4"/>
      <c r="AN1869" s="6"/>
      <c r="AO1869" s="5"/>
      <c r="AP1869" s="5"/>
      <c r="AQ1869" s="4"/>
      <c r="AR1869" s="6"/>
      <c r="AS1869" s="4"/>
      <c r="AT1869" s="6"/>
      <c r="AU1869" s="5"/>
      <c r="AV1869" s="5"/>
      <c r="AW1869" s="4"/>
      <c r="AX1869" s="6"/>
      <c r="AY1869" s="4"/>
      <c r="AZ1869" s="6"/>
      <c r="BA1869" s="5"/>
      <c r="BB1869" s="5"/>
      <c r="BC1869" s="4"/>
      <c r="BD1869" s="6"/>
      <c r="BE1869" s="4"/>
      <c r="BF1869" s="6"/>
      <c r="BG1869" s="5"/>
      <c r="BH1869" s="5"/>
      <c r="BI1869" s="4"/>
      <c r="BJ1869" s="6"/>
      <c r="BK1869" s="4"/>
      <c r="BL1869" s="6"/>
      <c r="BM1869" s="5"/>
      <c r="BN1869" s="5"/>
      <c r="BO1869" s="4"/>
      <c r="BP1869" s="6"/>
      <c r="BQ1869" s="4"/>
      <c r="BR1869" s="6"/>
      <c r="BS1869" s="5"/>
      <c r="BT1869" s="5"/>
      <c r="BU1869" s="4"/>
      <c r="BV1869" s="6"/>
      <c r="BW1869" s="4"/>
      <c r="BX1869" s="6"/>
      <c r="BY1869" s="5"/>
      <c r="BZ1869" s="5"/>
      <c r="CA1869" s="4"/>
      <c r="CB1869" s="6"/>
      <c r="CC1869" s="4"/>
      <c r="CD1869" s="6"/>
      <c r="CE1869" s="5"/>
      <c r="CF1869" s="5"/>
      <c r="CG1869" s="4"/>
      <c r="CH1869" s="6"/>
      <c r="CI1869" s="4"/>
      <c r="CJ1869" s="6"/>
      <c r="CK1869" s="5"/>
      <c r="CL1869" s="5"/>
      <c r="CM1869" s="4"/>
      <c r="CN1869" s="6"/>
      <c r="CO1869" s="4"/>
      <c r="CP1869" s="6"/>
      <c r="CQ1869" s="5"/>
      <c r="CR1869" s="5"/>
      <c r="CS1869" s="4"/>
      <c r="CT1869" s="6"/>
      <c r="CU1869" s="4"/>
      <c r="CV1869" s="6"/>
      <c r="CW1869" s="5"/>
      <c r="CX1869" s="5"/>
      <c r="CY1869" s="4"/>
      <c r="CZ1869" s="6"/>
      <c r="DA1869" s="4"/>
      <c r="DB1869" s="6"/>
      <c r="DC1869" s="5"/>
      <c r="DD1869" s="5"/>
      <c r="DE1869" s="4"/>
      <c r="DF1869" s="6"/>
      <c r="DG1869" s="4"/>
      <c r="DH1869" s="6"/>
      <c r="DI1869" s="5"/>
      <c r="DJ1869" s="5"/>
      <c r="DK1869" s="4"/>
      <c r="DL1869" s="6"/>
      <c r="DM1869" s="4"/>
      <c r="DN1869" s="6"/>
      <c r="DO1869" s="5"/>
      <c r="DP1869" s="5"/>
      <c r="DQ1869" s="4"/>
      <c r="DR1869" s="6"/>
      <c r="DS1869" s="4"/>
      <c r="DT1869" s="6"/>
      <c r="DU1869" s="5"/>
      <c r="DV1869" s="5"/>
      <c r="DW1869" s="4"/>
      <c r="DX1869" s="6"/>
      <c r="DY1869" s="4"/>
      <c r="DZ1869" s="6"/>
      <c r="EA1869" s="5"/>
      <c r="EB1869" s="5"/>
      <c r="EC1869" s="4"/>
      <c r="ED1869" s="6"/>
      <c r="EE1869" s="4"/>
      <c r="EF1869" s="6"/>
      <c r="EG1869" s="5"/>
      <c r="EH1869" s="5"/>
      <c r="EI1869" s="4"/>
      <c r="EJ1869" s="6"/>
      <c r="EK1869" s="4"/>
      <c r="EL1869" s="6"/>
      <c r="EM1869" s="5"/>
      <c r="EN1869" s="5"/>
      <c r="EO1869" s="4"/>
      <c r="EP1869" s="6"/>
      <c r="EQ1869" s="4"/>
      <c r="ER1869" s="6"/>
      <c r="ES1869" s="5"/>
      <c r="ET1869" s="5"/>
      <c r="EU1869" s="4"/>
      <c r="EV1869" s="6"/>
      <c r="EW1869" s="4"/>
      <c r="EX1869" s="6"/>
      <c r="EY1869" s="5"/>
      <c r="EZ1869" s="5"/>
      <c r="FA1869" s="4"/>
      <c r="FB1869" s="6"/>
      <c r="FC1869" s="4"/>
      <c r="FD1869" s="6"/>
      <c r="FE1869" s="5"/>
      <c r="FF1869" s="5"/>
      <c r="FG1869" s="4"/>
      <c r="FH1869" s="6"/>
      <c r="FI1869" s="4"/>
      <c r="FJ1869" s="6"/>
      <c r="FK1869" s="5"/>
      <c r="FL1869" s="5"/>
      <c r="FM1869" s="4"/>
      <c r="FN1869" s="6"/>
      <c r="FO1869" s="4"/>
      <c r="FP1869" s="6"/>
      <c r="FQ1869" s="5"/>
      <c r="FR1869" s="5"/>
      <c r="FS1869" s="4"/>
      <c r="FT1869" s="6"/>
      <c r="FU1869" s="4"/>
      <c r="FV1869" s="6"/>
      <c r="FW1869" s="5"/>
      <c r="FX1869" s="5"/>
      <c r="FY1869" s="4"/>
      <c r="FZ1869" s="6"/>
      <c r="GA1869" s="4"/>
      <c r="GB1869" s="6"/>
      <c r="GC1869" s="5"/>
      <c r="GD1869" s="5"/>
      <c r="GE1869" s="4"/>
      <c r="GF1869" s="6"/>
      <c r="GG1869" s="4"/>
      <c r="GH1869" s="6"/>
      <c r="GI1869" s="5"/>
      <c r="GJ1869" s="5"/>
      <c r="GK1869" s="4"/>
      <c r="GL1869" s="6"/>
      <c r="GM1869" s="4"/>
      <c r="GN1869" s="6"/>
      <c r="GO1869" s="5"/>
      <c r="GP1869" s="5"/>
      <c r="GQ1869" s="4"/>
      <c r="GR1869" s="6"/>
      <c r="GS1869" s="4"/>
      <c r="GT1869" s="6"/>
      <c r="GU1869" s="5"/>
      <c r="GV1869" s="5"/>
      <c r="GW1869" s="4"/>
      <c r="GX1869" s="6"/>
      <c r="GY1869" s="4"/>
      <c r="GZ1869" s="6"/>
      <c r="HA1869" s="5"/>
      <c r="HB1869" s="5"/>
      <c r="HC1869" s="4"/>
      <c r="HD1869" s="6"/>
      <c r="HE1869" s="4"/>
      <c r="HF1869" s="6"/>
      <c r="HG1869" s="5"/>
      <c r="HH1869" s="5"/>
      <c r="HI1869" s="4"/>
      <c r="HJ1869" s="6"/>
      <c r="HK1869" s="4"/>
      <c r="HL1869" s="6"/>
      <c r="HM1869" s="5"/>
      <c r="HN1869" s="5"/>
      <c r="HO1869" s="4"/>
      <c r="HP1869" s="6"/>
      <c r="HQ1869" s="4"/>
      <c r="HR1869" s="6"/>
      <c r="HS1869" s="5"/>
      <c r="HT1869" s="5"/>
      <c r="HU1869" s="4"/>
      <c r="HV1869" s="6"/>
      <c r="HW1869" s="4"/>
      <c r="HX1869" s="6"/>
      <c r="HY1869" s="5"/>
      <c r="HZ1869" s="5"/>
      <c r="IA1869" s="4"/>
      <c r="IB1869" s="6"/>
      <c r="IC1869" s="4"/>
      <c r="ID1869" s="6"/>
      <c r="IE1869" s="5"/>
      <c r="IF1869" s="5"/>
      <c r="IG1869" s="4"/>
      <c r="IH1869" s="6"/>
      <c r="II1869" s="4"/>
      <c r="IJ1869" s="6"/>
      <c r="IK1869" s="5"/>
      <c r="IL1869" s="5"/>
      <c r="IM1869" s="4"/>
      <c r="IN1869" s="6"/>
      <c r="IO1869" s="4"/>
      <c r="IP1869" s="6"/>
      <c r="IQ1869" s="5"/>
      <c r="IR1869" s="5"/>
      <c r="IS1869" s="4"/>
      <c r="IT1869" s="6"/>
      <c r="IU1869" s="4"/>
      <c r="IV1869" s="6"/>
      <c r="IW1869" s="5"/>
      <c r="IX1869" s="5"/>
      <c r="IY1869" s="4"/>
      <c r="IZ1869" s="6"/>
      <c r="JA1869" s="4"/>
      <c r="JB1869" s="6"/>
      <c r="JC1869" s="5"/>
      <c r="JD1869" s="5"/>
      <c r="JE1869" s="4"/>
      <c r="JF1869" s="6"/>
      <c r="JG1869" s="4"/>
      <c r="JH1869" s="6"/>
      <c r="JI1869" s="5"/>
      <c r="JJ1869" s="5"/>
      <c r="JK1869" s="4"/>
      <c r="JL1869" s="6"/>
      <c r="JM1869" s="4"/>
      <c r="JN1869" s="6"/>
      <c r="JO1869" s="5"/>
      <c r="JP1869" s="5"/>
      <c r="JQ1869" s="4"/>
      <c r="JR1869" s="6"/>
      <c r="JS1869" s="4"/>
      <c r="JT1869" s="6"/>
      <c r="JU1869" s="5"/>
      <c r="JV1869" s="5"/>
      <c r="JW1869" s="4"/>
      <c r="JX1869" s="6"/>
      <c r="JY1869" s="4"/>
      <c r="JZ1869" s="6"/>
      <c r="KA1869" s="5"/>
      <c r="KB1869" s="5"/>
      <c r="KC1869" s="4"/>
      <c r="KD1869" s="6"/>
      <c r="KE1869" s="4"/>
      <c r="KF1869" s="6"/>
      <c r="KG1869" s="5"/>
      <c r="KH1869" s="5"/>
      <c r="KI1869" s="4"/>
      <c r="KJ1869" s="6"/>
      <c r="KK1869" s="4"/>
      <c r="KL1869" s="6"/>
      <c r="KM1869" s="5"/>
      <c r="KN1869" s="5"/>
    </row>
    <row r="1870">
      <c r="A1870" s="3" t="s">
        <v>85</v>
      </c>
      <c r="B1870" s="3" t="s">
        <v>1175</v>
      </c>
      <c r="C1870" s="3" t="s">
        <v>586</v>
      </c>
      <c r="D1870" s="3" t="s">
        <v>712</v>
      </c>
      <c r="E1870" s="3" t="s">
        <v>1181</v>
      </c>
      <c r="F1870" s="3" t="s">
        <v>104</v>
      </c>
      <c r="G1870" s="3" t="s">
        <v>104</v>
      </c>
      <c r="H1870" s="3" t="s">
        <v>104</v>
      </c>
      <c r="I1870" s="3" t="s">
        <v>1325</v>
      </c>
      <c r="J1870" s="3" t="s">
        <v>104</v>
      </c>
      <c r="K1870" s="4"/>
      <c r="L1870" s="4">
        <f>=ROUNDDOWN({0},0)</f>
      </c>
      <c r="M1870" s="4"/>
      <c r="N1870" s="5"/>
      <c r="O1870" s="4"/>
      <c r="P1870" s="4">
        <f>=ROUNDDOWN({0},0)</f>
      </c>
      <c r="Q1870" s="4"/>
      <c r="R1870" s="5"/>
      <c r="S1870" s="4"/>
      <c r="T1870" s="6"/>
      <c r="U1870" s="4"/>
      <c r="V1870" s="6"/>
      <c r="W1870" s="5"/>
      <c r="X1870" s="5"/>
      <c r="Y1870" s="4"/>
      <c r="Z1870" s="6"/>
      <c r="AA1870" s="4"/>
      <c r="AB1870" s="6"/>
      <c r="AC1870" s="5"/>
      <c r="AD1870" s="5"/>
      <c r="AE1870" s="4"/>
      <c r="AF1870" s="6"/>
      <c r="AG1870" s="4"/>
      <c r="AH1870" s="6"/>
      <c r="AI1870" s="5"/>
      <c r="AJ1870" s="5"/>
      <c r="AK1870" s="4"/>
      <c r="AL1870" s="6"/>
      <c r="AM1870" s="4"/>
      <c r="AN1870" s="6"/>
      <c r="AO1870" s="5"/>
      <c r="AP1870" s="5"/>
      <c r="AQ1870" s="4"/>
      <c r="AR1870" s="6"/>
      <c r="AS1870" s="4"/>
      <c r="AT1870" s="6"/>
      <c r="AU1870" s="5"/>
      <c r="AV1870" s="5"/>
      <c r="AW1870" s="4"/>
      <c r="AX1870" s="6"/>
      <c r="AY1870" s="4"/>
      <c r="AZ1870" s="6"/>
      <c r="BA1870" s="5"/>
      <c r="BB1870" s="5"/>
      <c r="BC1870" s="4"/>
      <c r="BD1870" s="6"/>
      <c r="BE1870" s="4"/>
      <c r="BF1870" s="6"/>
      <c r="BG1870" s="5"/>
      <c r="BH1870" s="5"/>
      <c r="BI1870" s="4"/>
      <c r="BJ1870" s="6"/>
      <c r="BK1870" s="4"/>
      <c r="BL1870" s="6"/>
      <c r="BM1870" s="5"/>
      <c r="BN1870" s="5"/>
      <c r="BO1870" s="4"/>
      <c r="BP1870" s="6"/>
      <c r="BQ1870" s="4"/>
      <c r="BR1870" s="6"/>
      <c r="BS1870" s="5"/>
      <c r="BT1870" s="5"/>
      <c r="BU1870" s="4"/>
      <c r="BV1870" s="6"/>
      <c r="BW1870" s="4"/>
      <c r="BX1870" s="6"/>
      <c r="BY1870" s="5"/>
      <c r="BZ1870" s="5"/>
      <c r="CA1870" s="4"/>
      <c r="CB1870" s="6"/>
      <c r="CC1870" s="4"/>
      <c r="CD1870" s="6"/>
      <c r="CE1870" s="5"/>
      <c r="CF1870" s="5"/>
      <c r="CG1870" s="4"/>
      <c r="CH1870" s="6"/>
      <c r="CI1870" s="4"/>
      <c r="CJ1870" s="6"/>
      <c r="CK1870" s="5"/>
      <c r="CL1870" s="5"/>
      <c r="CM1870" s="4"/>
      <c r="CN1870" s="6"/>
      <c r="CO1870" s="4"/>
      <c r="CP1870" s="6"/>
      <c r="CQ1870" s="5"/>
      <c r="CR1870" s="5"/>
      <c r="CS1870" s="4"/>
      <c r="CT1870" s="6"/>
      <c r="CU1870" s="4"/>
      <c r="CV1870" s="6"/>
      <c r="CW1870" s="5"/>
      <c r="CX1870" s="5"/>
      <c r="CY1870" s="4"/>
      <c r="CZ1870" s="6"/>
      <c r="DA1870" s="4"/>
      <c r="DB1870" s="6"/>
      <c r="DC1870" s="5"/>
      <c r="DD1870" s="5"/>
      <c r="DE1870" s="4"/>
      <c r="DF1870" s="6"/>
      <c r="DG1870" s="4"/>
      <c r="DH1870" s="6"/>
      <c r="DI1870" s="5"/>
      <c r="DJ1870" s="5"/>
      <c r="DK1870" s="4"/>
      <c r="DL1870" s="6"/>
      <c r="DM1870" s="4"/>
      <c r="DN1870" s="6"/>
      <c r="DO1870" s="5"/>
      <c r="DP1870" s="5"/>
      <c r="DQ1870" s="4"/>
      <c r="DR1870" s="6"/>
      <c r="DS1870" s="4"/>
      <c r="DT1870" s="6"/>
      <c r="DU1870" s="5"/>
      <c r="DV1870" s="5"/>
      <c r="DW1870" s="4"/>
      <c r="DX1870" s="6"/>
      <c r="DY1870" s="4"/>
      <c r="DZ1870" s="6"/>
      <c r="EA1870" s="5"/>
      <c r="EB1870" s="5"/>
      <c r="EC1870" s="4"/>
      <c r="ED1870" s="6"/>
      <c r="EE1870" s="4"/>
      <c r="EF1870" s="6"/>
      <c r="EG1870" s="5"/>
      <c r="EH1870" s="5"/>
      <c r="EI1870" s="4"/>
      <c r="EJ1870" s="6"/>
      <c r="EK1870" s="4"/>
      <c r="EL1870" s="6"/>
      <c r="EM1870" s="5"/>
      <c r="EN1870" s="5"/>
      <c r="EO1870" s="4"/>
      <c r="EP1870" s="6"/>
      <c r="EQ1870" s="4"/>
      <c r="ER1870" s="6"/>
      <c r="ES1870" s="5"/>
      <c r="ET1870" s="5"/>
      <c r="EU1870" s="4"/>
      <c r="EV1870" s="6"/>
      <c r="EW1870" s="4"/>
      <c r="EX1870" s="6"/>
      <c r="EY1870" s="5"/>
      <c r="EZ1870" s="5"/>
      <c r="FA1870" s="4"/>
      <c r="FB1870" s="6"/>
      <c r="FC1870" s="4"/>
      <c r="FD1870" s="6"/>
      <c r="FE1870" s="5"/>
      <c r="FF1870" s="5"/>
      <c r="FG1870" s="4"/>
      <c r="FH1870" s="6"/>
      <c r="FI1870" s="4"/>
      <c r="FJ1870" s="6"/>
      <c r="FK1870" s="5"/>
      <c r="FL1870" s="5"/>
      <c r="FM1870" s="4"/>
      <c r="FN1870" s="6"/>
      <c r="FO1870" s="4"/>
      <c r="FP1870" s="6"/>
      <c r="FQ1870" s="5"/>
      <c r="FR1870" s="5"/>
      <c r="FS1870" s="4"/>
      <c r="FT1870" s="6"/>
      <c r="FU1870" s="4"/>
      <c r="FV1870" s="6"/>
      <c r="FW1870" s="5"/>
      <c r="FX1870" s="5"/>
      <c r="FY1870" s="4"/>
      <c r="FZ1870" s="6"/>
      <c r="GA1870" s="4"/>
      <c r="GB1870" s="6"/>
      <c r="GC1870" s="5"/>
      <c r="GD1870" s="5"/>
      <c r="GE1870" s="4"/>
      <c r="GF1870" s="6"/>
      <c r="GG1870" s="4"/>
      <c r="GH1870" s="6"/>
      <c r="GI1870" s="5"/>
      <c r="GJ1870" s="5"/>
      <c r="GK1870" s="4"/>
      <c r="GL1870" s="6"/>
      <c r="GM1870" s="4"/>
      <c r="GN1870" s="6"/>
      <c r="GO1870" s="5"/>
      <c r="GP1870" s="5"/>
      <c r="GQ1870" s="4"/>
      <c r="GR1870" s="6"/>
      <c r="GS1870" s="4"/>
      <c r="GT1870" s="6"/>
      <c r="GU1870" s="5"/>
      <c r="GV1870" s="5"/>
      <c r="GW1870" s="4"/>
      <c r="GX1870" s="6"/>
      <c r="GY1870" s="4"/>
      <c r="GZ1870" s="6"/>
      <c r="HA1870" s="5"/>
      <c r="HB1870" s="5"/>
      <c r="HC1870" s="4"/>
      <c r="HD1870" s="6"/>
      <c r="HE1870" s="4"/>
      <c r="HF1870" s="6"/>
      <c r="HG1870" s="5"/>
      <c r="HH1870" s="5"/>
      <c r="HI1870" s="4"/>
      <c r="HJ1870" s="6"/>
      <c r="HK1870" s="4"/>
      <c r="HL1870" s="6"/>
      <c r="HM1870" s="5"/>
      <c r="HN1870" s="5"/>
      <c r="HO1870" s="4"/>
      <c r="HP1870" s="6"/>
      <c r="HQ1870" s="4"/>
      <c r="HR1870" s="6"/>
      <c r="HS1870" s="5"/>
      <c r="HT1870" s="5"/>
      <c r="HU1870" s="4"/>
      <c r="HV1870" s="6"/>
      <c r="HW1870" s="4"/>
      <c r="HX1870" s="6"/>
      <c r="HY1870" s="5"/>
      <c r="HZ1870" s="5"/>
      <c r="IA1870" s="4"/>
      <c r="IB1870" s="6"/>
      <c r="IC1870" s="4"/>
      <c r="ID1870" s="6"/>
      <c r="IE1870" s="5"/>
      <c r="IF1870" s="5"/>
      <c r="IG1870" s="4"/>
      <c r="IH1870" s="6"/>
      <c r="II1870" s="4"/>
      <c r="IJ1870" s="6"/>
      <c r="IK1870" s="5"/>
      <c r="IL1870" s="5"/>
      <c r="IM1870" s="4"/>
      <c r="IN1870" s="6"/>
      <c r="IO1870" s="4"/>
      <c r="IP1870" s="6"/>
      <c r="IQ1870" s="5"/>
      <c r="IR1870" s="5"/>
      <c r="IS1870" s="4"/>
      <c r="IT1870" s="6"/>
      <c r="IU1870" s="4"/>
      <c r="IV1870" s="6"/>
      <c r="IW1870" s="5"/>
      <c r="IX1870" s="5"/>
      <c r="IY1870" s="4"/>
      <c r="IZ1870" s="6"/>
      <c r="JA1870" s="4"/>
      <c r="JB1870" s="6"/>
      <c r="JC1870" s="5"/>
      <c r="JD1870" s="5"/>
      <c r="JE1870" s="4"/>
      <c r="JF1870" s="6"/>
      <c r="JG1870" s="4"/>
      <c r="JH1870" s="6"/>
      <c r="JI1870" s="5"/>
      <c r="JJ1870" s="5"/>
      <c r="JK1870" s="4"/>
      <c r="JL1870" s="6"/>
      <c r="JM1870" s="4"/>
      <c r="JN1870" s="6"/>
      <c r="JO1870" s="5"/>
      <c r="JP1870" s="5"/>
      <c r="JQ1870" s="4"/>
      <c r="JR1870" s="6"/>
      <c r="JS1870" s="4"/>
      <c r="JT1870" s="6"/>
      <c r="JU1870" s="5"/>
      <c r="JV1870" s="5"/>
      <c r="JW1870" s="4"/>
      <c r="JX1870" s="6"/>
      <c r="JY1870" s="4"/>
      <c r="JZ1870" s="6"/>
      <c r="KA1870" s="5"/>
      <c r="KB1870" s="5"/>
      <c r="KC1870" s="4"/>
      <c r="KD1870" s="6"/>
      <c r="KE1870" s="4"/>
      <c r="KF1870" s="6"/>
      <c r="KG1870" s="5"/>
      <c r="KH1870" s="5"/>
      <c r="KI1870" s="4"/>
      <c r="KJ1870" s="6"/>
      <c r="KK1870" s="4"/>
      <c r="KL1870" s="6"/>
      <c r="KM1870" s="5"/>
      <c r="KN1870" s="5"/>
    </row>
    <row r="1871">
      <c r="A1871" s="3" t="s">
        <v>85</v>
      </c>
      <c r="B1871" s="3" t="s">
        <v>1175</v>
      </c>
      <c r="C1871" s="3" t="s">
        <v>586</v>
      </c>
      <c r="D1871" s="3" t="s">
        <v>712</v>
      </c>
      <c r="E1871" s="3" t="s">
        <v>946</v>
      </c>
      <c r="F1871" s="3" t="s">
        <v>104</v>
      </c>
      <c r="G1871" s="3" t="s">
        <v>104</v>
      </c>
      <c r="H1871" s="3" t="s">
        <v>104</v>
      </c>
      <c r="I1871" s="3" t="s">
        <v>1364</v>
      </c>
      <c r="J1871" s="3" t="s">
        <v>104</v>
      </c>
      <c r="K1871" s="4"/>
      <c r="L1871" s="4">
        <f>=ROUNDDOWN({0},0)</f>
      </c>
      <c r="M1871" s="4"/>
      <c r="N1871" s="5"/>
      <c r="O1871" s="4"/>
      <c r="P1871" s="4">
        <f>=ROUNDDOWN({0},0)</f>
      </c>
      <c r="Q1871" s="4"/>
      <c r="R1871" s="5"/>
      <c r="S1871" s="4"/>
      <c r="T1871" s="6"/>
      <c r="U1871" s="4"/>
      <c r="V1871" s="6"/>
      <c r="W1871" s="5"/>
      <c r="X1871" s="5"/>
      <c r="Y1871" s="4"/>
      <c r="Z1871" s="6"/>
      <c r="AA1871" s="4"/>
      <c r="AB1871" s="6"/>
      <c r="AC1871" s="5"/>
      <c r="AD1871" s="5"/>
      <c r="AE1871" s="4"/>
      <c r="AF1871" s="6"/>
      <c r="AG1871" s="4"/>
      <c r="AH1871" s="6"/>
      <c r="AI1871" s="5"/>
      <c r="AJ1871" s="5"/>
      <c r="AK1871" s="4"/>
      <c r="AL1871" s="6"/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  <c r="AW1871" s="4"/>
      <c r="AX1871" s="6"/>
      <c r="AY1871" s="4"/>
      <c r="AZ1871" s="6"/>
      <c r="BA1871" s="5"/>
      <c r="BB1871" s="5"/>
      <c r="BC1871" s="4"/>
      <c r="BD1871" s="6"/>
      <c r="BE1871" s="4"/>
      <c r="BF1871" s="6"/>
      <c r="BG1871" s="5"/>
      <c r="BH1871" s="5"/>
      <c r="BI1871" s="4"/>
      <c r="BJ1871" s="6"/>
      <c r="BK1871" s="4"/>
      <c r="BL1871" s="6"/>
      <c r="BM1871" s="5"/>
      <c r="BN1871" s="5"/>
      <c r="BO1871" s="4"/>
      <c r="BP1871" s="6"/>
      <c r="BQ1871" s="4"/>
      <c r="BR1871" s="6"/>
      <c r="BS1871" s="5"/>
      <c r="BT1871" s="5"/>
      <c r="BU1871" s="4"/>
      <c r="BV1871" s="6"/>
      <c r="BW1871" s="4"/>
      <c r="BX1871" s="6"/>
      <c r="BY1871" s="5"/>
      <c r="BZ1871" s="5"/>
      <c r="CA1871" s="4"/>
      <c r="CB1871" s="6"/>
      <c r="CC1871" s="4"/>
      <c r="CD1871" s="6"/>
      <c r="CE1871" s="5"/>
      <c r="CF1871" s="5"/>
      <c r="CG1871" s="4"/>
      <c r="CH1871" s="6"/>
      <c r="CI1871" s="4"/>
      <c r="CJ1871" s="6"/>
      <c r="CK1871" s="5"/>
      <c r="CL1871" s="5"/>
      <c r="CM1871" s="4"/>
      <c r="CN1871" s="6"/>
      <c r="CO1871" s="4"/>
      <c r="CP1871" s="6"/>
      <c r="CQ1871" s="5"/>
      <c r="CR1871" s="5"/>
      <c r="CS1871" s="4"/>
      <c r="CT1871" s="6"/>
      <c r="CU1871" s="4"/>
      <c r="CV1871" s="6"/>
      <c r="CW1871" s="5"/>
      <c r="CX1871" s="5"/>
      <c r="CY1871" s="4"/>
      <c r="CZ1871" s="6"/>
      <c r="DA1871" s="4"/>
      <c r="DB1871" s="6"/>
      <c r="DC1871" s="5"/>
      <c r="DD1871" s="5"/>
      <c r="DE1871" s="4"/>
      <c r="DF1871" s="6"/>
      <c r="DG1871" s="4"/>
      <c r="DH1871" s="6"/>
      <c r="DI1871" s="5"/>
      <c r="DJ1871" s="5"/>
      <c r="DK1871" s="4"/>
      <c r="DL1871" s="6"/>
      <c r="DM1871" s="4"/>
      <c r="DN1871" s="6"/>
      <c r="DO1871" s="5"/>
      <c r="DP1871" s="5"/>
      <c r="DQ1871" s="4"/>
      <c r="DR1871" s="6"/>
      <c r="DS1871" s="4"/>
      <c r="DT1871" s="6"/>
      <c r="DU1871" s="5"/>
      <c r="DV1871" s="5"/>
      <c r="DW1871" s="4"/>
      <c r="DX1871" s="6"/>
      <c r="DY1871" s="4"/>
      <c r="DZ1871" s="6"/>
      <c r="EA1871" s="5"/>
      <c r="EB1871" s="5"/>
      <c r="EC1871" s="4"/>
      <c r="ED1871" s="6"/>
      <c r="EE1871" s="4"/>
      <c r="EF1871" s="6"/>
      <c r="EG1871" s="5"/>
      <c r="EH1871" s="5"/>
      <c r="EI1871" s="4"/>
      <c r="EJ1871" s="6"/>
      <c r="EK1871" s="4"/>
      <c r="EL1871" s="6"/>
      <c r="EM1871" s="5"/>
      <c r="EN1871" s="5"/>
      <c r="EO1871" s="4"/>
      <c r="EP1871" s="6"/>
      <c r="EQ1871" s="4"/>
      <c r="ER1871" s="6"/>
      <c r="ES1871" s="5"/>
      <c r="ET1871" s="5"/>
      <c r="EU1871" s="4"/>
      <c r="EV1871" s="6"/>
      <c r="EW1871" s="4"/>
      <c r="EX1871" s="6"/>
      <c r="EY1871" s="5"/>
      <c r="EZ1871" s="5"/>
      <c r="FA1871" s="4"/>
      <c r="FB1871" s="6"/>
      <c r="FC1871" s="4"/>
      <c r="FD1871" s="6"/>
      <c r="FE1871" s="5"/>
      <c r="FF1871" s="5"/>
      <c r="FG1871" s="4"/>
      <c r="FH1871" s="6"/>
      <c r="FI1871" s="4"/>
      <c r="FJ1871" s="6"/>
      <c r="FK1871" s="5"/>
      <c r="FL1871" s="5"/>
      <c r="FM1871" s="4"/>
      <c r="FN1871" s="6"/>
      <c r="FO1871" s="4"/>
      <c r="FP1871" s="6"/>
      <c r="FQ1871" s="5"/>
      <c r="FR1871" s="5"/>
      <c r="FS1871" s="4"/>
      <c r="FT1871" s="6"/>
      <c r="FU1871" s="4"/>
      <c r="FV1871" s="6"/>
      <c r="FW1871" s="5"/>
      <c r="FX1871" s="5"/>
      <c r="FY1871" s="4"/>
      <c r="FZ1871" s="6"/>
      <c r="GA1871" s="4"/>
      <c r="GB1871" s="6"/>
      <c r="GC1871" s="5"/>
      <c r="GD1871" s="5"/>
      <c r="GE1871" s="4"/>
      <c r="GF1871" s="6"/>
      <c r="GG1871" s="4"/>
      <c r="GH1871" s="6"/>
      <c r="GI1871" s="5"/>
      <c r="GJ1871" s="5"/>
      <c r="GK1871" s="4"/>
      <c r="GL1871" s="6"/>
      <c r="GM1871" s="4"/>
      <c r="GN1871" s="6"/>
      <c r="GO1871" s="5"/>
      <c r="GP1871" s="5"/>
      <c r="GQ1871" s="4"/>
      <c r="GR1871" s="6"/>
      <c r="GS1871" s="4"/>
      <c r="GT1871" s="6"/>
      <c r="GU1871" s="5"/>
      <c r="GV1871" s="5"/>
      <c r="GW1871" s="4"/>
      <c r="GX1871" s="6"/>
      <c r="GY1871" s="4"/>
      <c r="GZ1871" s="6"/>
      <c r="HA1871" s="5"/>
      <c r="HB1871" s="5"/>
      <c r="HC1871" s="4"/>
      <c r="HD1871" s="6"/>
      <c r="HE1871" s="4"/>
      <c r="HF1871" s="6"/>
      <c r="HG1871" s="5"/>
      <c r="HH1871" s="5"/>
      <c r="HI1871" s="4"/>
      <c r="HJ1871" s="6"/>
      <c r="HK1871" s="4"/>
      <c r="HL1871" s="6"/>
      <c r="HM1871" s="5"/>
      <c r="HN1871" s="5"/>
      <c r="HO1871" s="4"/>
      <c r="HP1871" s="6"/>
      <c r="HQ1871" s="4"/>
      <c r="HR1871" s="6"/>
      <c r="HS1871" s="5"/>
      <c r="HT1871" s="5"/>
      <c r="HU1871" s="4"/>
      <c r="HV1871" s="6"/>
      <c r="HW1871" s="4"/>
      <c r="HX1871" s="6"/>
      <c r="HY1871" s="5"/>
      <c r="HZ1871" s="5"/>
      <c r="IA1871" s="4"/>
      <c r="IB1871" s="6"/>
      <c r="IC1871" s="4"/>
      <c r="ID1871" s="6"/>
      <c r="IE1871" s="5"/>
      <c r="IF1871" s="5"/>
      <c r="IG1871" s="4"/>
      <c r="IH1871" s="6"/>
      <c r="II1871" s="4"/>
      <c r="IJ1871" s="6"/>
      <c r="IK1871" s="5"/>
      <c r="IL1871" s="5"/>
      <c r="IM1871" s="4"/>
      <c r="IN1871" s="6"/>
      <c r="IO1871" s="4"/>
      <c r="IP1871" s="6"/>
      <c r="IQ1871" s="5"/>
      <c r="IR1871" s="5"/>
      <c r="IS1871" s="4"/>
      <c r="IT1871" s="6"/>
      <c r="IU1871" s="4"/>
      <c r="IV1871" s="6"/>
      <c r="IW1871" s="5"/>
      <c r="IX1871" s="5"/>
      <c r="IY1871" s="4"/>
      <c r="IZ1871" s="6"/>
      <c r="JA1871" s="4"/>
      <c r="JB1871" s="6"/>
      <c r="JC1871" s="5"/>
      <c r="JD1871" s="5"/>
      <c r="JE1871" s="4"/>
      <c r="JF1871" s="6"/>
      <c r="JG1871" s="4"/>
      <c r="JH1871" s="6"/>
      <c r="JI1871" s="5"/>
      <c r="JJ1871" s="5"/>
      <c r="JK1871" s="4"/>
      <c r="JL1871" s="6"/>
      <c r="JM1871" s="4"/>
      <c r="JN1871" s="6"/>
      <c r="JO1871" s="5"/>
      <c r="JP1871" s="5"/>
      <c r="JQ1871" s="4"/>
      <c r="JR1871" s="6"/>
      <c r="JS1871" s="4"/>
      <c r="JT1871" s="6"/>
      <c r="JU1871" s="5"/>
      <c r="JV1871" s="5"/>
      <c r="JW1871" s="4"/>
      <c r="JX1871" s="6"/>
      <c r="JY1871" s="4"/>
      <c r="JZ1871" s="6"/>
      <c r="KA1871" s="5"/>
      <c r="KB1871" s="5"/>
      <c r="KC1871" s="4"/>
      <c r="KD1871" s="6"/>
      <c r="KE1871" s="4"/>
      <c r="KF1871" s="6"/>
      <c r="KG1871" s="5"/>
      <c r="KH1871" s="5"/>
      <c r="KI1871" s="4"/>
      <c r="KJ1871" s="6"/>
      <c r="KK1871" s="4"/>
      <c r="KL1871" s="6"/>
      <c r="KM1871" s="5"/>
      <c r="KN1871" s="5"/>
    </row>
    <row r="1872">
      <c r="A1872" s="3" t="s">
        <v>85</v>
      </c>
      <c r="B1872" s="3" t="s">
        <v>1175</v>
      </c>
      <c r="C1872" s="3" t="s">
        <v>586</v>
      </c>
      <c r="D1872" s="3" t="s">
        <v>712</v>
      </c>
      <c r="E1872" s="3" t="s">
        <v>1221</v>
      </c>
      <c r="F1872" s="3" t="s">
        <v>104</v>
      </c>
      <c r="G1872" s="3" t="s">
        <v>104</v>
      </c>
      <c r="H1872" s="3" t="s">
        <v>104</v>
      </c>
      <c r="I1872" s="3" t="s">
        <v>1660</v>
      </c>
      <c r="J1872" s="3" t="s">
        <v>104</v>
      </c>
      <c r="K1872" s="4"/>
      <c r="L1872" s="4">
        <f>=ROUNDDOWN({0},0)</f>
      </c>
      <c r="M1872" s="4"/>
      <c r="N1872" s="5"/>
      <c r="O1872" s="4"/>
      <c r="P1872" s="4">
        <f>=ROUNDDOWN({0},0)</f>
      </c>
      <c r="Q1872" s="4"/>
      <c r="R1872" s="5"/>
      <c r="S1872" s="4"/>
      <c r="T1872" s="6"/>
      <c r="U1872" s="4"/>
      <c r="V1872" s="6"/>
      <c r="W1872" s="5"/>
      <c r="X1872" s="5"/>
      <c r="Y1872" s="4"/>
      <c r="Z1872" s="6"/>
      <c r="AA1872" s="4"/>
      <c r="AB1872" s="6"/>
      <c r="AC1872" s="5"/>
      <c r="AD1872" s="5"/>
      <c r="AE1872" s="4"/>
      <c r="AF1872" s="6"/>
      <c r="AG1872" s="4"/>
      <c r="AH1872" s="6"/>
      <c r="AI1872" s="5"/>
      <c r="AJ1872" s="5"/>
      <c r="AK1872" s="4"/>
      <c r="AL1872" s="6"/>
      <c r="AM1872" s="4"/>
      <c r="AN1872" s="6"/>
      <c r="AO1872" s="5"/>
      <c r="AP1872" s="5"/>
      <c r="AQ1872" s="4"/>
      <c r="AR1872" s="6"/>
      <c r="AS1872" s="4"/>
      <c r="AT1872" s="6"/>
      <c r="AU1872" s="5"/>
      <c r="AV1872" s="5"/>
      <c r="AW1872" s="4"/>
      <c r="AX1872" s="6"/>
      <c r="AY1872" s="4"/>
      <c r="AZ1872" s="6"/>
      <c r="BA1872" s="5"/>
      <c r="BB1872" s="5"/>
      <c r="BC1872" s="4"/>
      <c r="BD1872" s="6"/>
      <c r="BE1872" s="4"/>
      <c r="BF1872" s="6"/>
      <c r="BG1872" s="5"/>
      <c r="BH1872" s="5"/>
      <c r="BI1872" s="4"/>
      <c r="BJ1872" s="6"/>
      <c r="BK1872" s="4"/>
      <c r="BL1872" s="6"/>
      <c r="BM1872" s="5"/>
      <c r="BN1872" s="5"/>
      <c r="BO1872" s="4"/>
      <c r="BP1872" s="6"/>
      <c r="BQ1872" s="4"/>
      <c r="BR1872" s="6"/>
      <c r="BS1872" s="5"/>
      <c r="BT1872" s="5"/>
      <c r="BU1872" s="4"/>
      <c r="BV1872" s="6"/>
      <c r="BW1872" s="4"/>
      <c r="BX1872" s="6"/>
      <c r="BY1872" s="5"/>
      <c r="BZ1872" s="5"/>
      <c r="CA1872" s="4"/>
      <c r="CB1872" s="6"/>
      <c r="CC1872" s="4"/>
      <c r="CD1872" s="6"/>
      <c r="CE1872" s="5"/>
      <c r="CF1872" s="5"/>
      <c r="CG1872" s="4"/>
      <c r="CH1872" s="6"/>
      <c r="CI1872" s="4"/>
      <c r="CJ1872" s="6"/>
      <c r="CK1872" s="5"/>
      <c r="CL1872" s="5"/>
      <c r="CM1872" s="4"/>
      <c r="CN1872" s="6"/>
      <c r="CO1872" s="4"/>
      <c r="CP1872" s="6"/>
      <c r="CQ1872" s="5"/>
      <c r="CR1872" s="5"/>
      <c r="CS1872" s="4"/>
      <c r="CT1872" s="6"/>
      <c r="CU1872" s="4"/>
      <c r="CV1872" s="6"/>
      <c r="CW1872" s="5"/>
      <c r="CX1872" s="5"/>
      <c r="CY1872" s="4"/>
      <c r="CZ1872" s="6"/>
      <c r="DA1872" s="4"/>
      <c r="DB1872" s="6"/>
      <c r="DC1872" s="5"/>
      <c r="DD1872" s="5"/>
      <c r="DE1872" s="4"/>
      <c r="DF1872" s="6"/>
      <c r="DG1872" s="4"/>
      <c r="DH1872" s="6"/>
      <c r="DI1872" s="5"/>
      <c r="DJ1872" s="5"/>
      <c r="DK1872" s="4"/>
      <c r="DL1872" s="6"/>
      <c r="DM1872" s="4"/>
      <c r="DN1872" s="6"/>
      <c r="DO1872" s="5"/>
      <c r="DP1872" s="5"/>
      <c r="DQ1872" s="4"/>
      <c r="DR1872" s="6"/>
      <c r="DS1872" s="4"/>
      <c r="DT1872" s="6"/>
      <c r="DU1872" s="5"/>
      <c r="DV1872" s="5"/>
      <c r="DW1872" s="4"/>
      <c r="DX1872" s="6"/>
      <c r="DY1872" s="4"/>
      <c r="DZ1872" s="6"/>
      <c r="EA1872" s="5"/>
      <c r="EB1872" s="5"/>
      <c r="EC1872" s="4"/>
      <c r="ED1872" s="6"/>
      <c r="EE1872" s="4"/>
      <c r="EF1872" s="6"/>
      <c r="EG1872" s="5"/>
      <c r="EH1872" s="5"/>
      <c r="EI1872" s="4"/>
      <c r="EJ1872" s="6"/>
      <c r="EK1872" s="4"/>
      <c r="EL1872" s="6"/>
      <c r="EM1872" s="5"/>
      <c r="EN1872" s="5"/>
      <c r="EO1872" s="4"/>
      <c r="EP1872" s="6"/>
      <c r="EQ1872" s="4"/>
      <c r="ER1872" s="6"/>
      <c r="ES1872" s="5"/>
      <c r="ET1872" s="5"/>
      <c r="EU1872" s="4"/>
      <c r="EV1872" s="6"/>
      <c r="EW1872" s="4"/>
      <c r="EX1872" s="6"/>
      <c r="EY1872" s="5"/>
      <c r="EZ1872" s="5"/>
      <c r="FA1872" s="4"/>
      <c r="FB1872" s="6"/>
      <c r="FC1872" s="4"/>
      <c r="FD1872" s="6"/>
      <c r="FE1872" s="5"/>
      <c r="FF1872" s="5"/>
      <c r="FG1872" s="4"/>
      <c r="FH1872" s="6"/>
      <c r="FI1872" s="4"/>
      <c r="FJ1872" s="6"/>
      <c r="FK1872" s="5"/>
      <c r="FL1872" s="5"/>
      <c r="FM1872" s="4"/>
      <c r="FN1872" s="6"/>
      <c r="FO1872" s="4"/>
      <c r="FP1872" s="6"/>
      <c r="FQ1872" s="5"/>
      <c r="FR1872" s="5"/>
      <c r="FS1872" s="4"/>
      <c r="FT1872" s="6"/>
      <c r="FU1872" s="4"/>
      <c r="FV1872" s="6"/>
      <c r="FW1872" s="5"/>
      <c r="FX1872" s="5"/>
      <c r="FY1872" s="4"/>
      <c r="FZ1872" s="6"/>
      <c r="GA1872" s="4"/>
      <c r="GB1872" s="6"/>
      <c r="GC1872" s="5"/>
      <c r="GD1872" s="5"/>
      <c r="GE1872" s="4"/>
      <c r="GF1872" s="6"/>
      <c r="GG1872" s="4"/>
      <c r="GH1872" s="6"/>
      <c r="GI1872" s="5"/>
      <c r="GJ1872" s="5"/>
      <c r="GK1872" s="4"/>
      <c r="GL1872" s="6"/>
      <c r="GM1872" s="4"/>
      <c r="GN1872" s="6"/>
      <c r="GO1872" s="5"/>
      <c r="GP1872" s="5"/>
      <c r="GQ1872" s="4"/>
      <c r="GR1872" s="6"/>
      <c r="GS1872" s="4"/>
      <c r="GT1872" s="6"/>
      <c r="GU1872" s="5"/>
      <c r="GV1872" s="5"/>
      <c r="GW1872" s="4"/>
      <c r="GX1872" s="6"/>
      <c r="GY1872" s="4"/>
      <c r="GZ1872" s="6"/>
      <c r="HA1872" s="5"/>
      <c r="HB1872" s="5"/>
      <c r="HC1872" s="4"/>
      <c r="HD1872" s="6"/>
      <c r="HE1872" s="4"/>
      <c r="HF1872" s="6"/>
      <c r="HG1872" s="5"/>
      <c r="HH1872" s="5"/>
      <c r="HI1872" s="4"/>
      <c r="HJ1872" s="6"/>
      <c r="HK1872" s="4"/>
      <c r="HL1872" s="6"/>
      <c r="HM1872" s="5"/>
      <c r="HN1872" s="5"/>
      <c r="HO1872" s="4"/>
      <c r="HP1872" s="6"/>
      <c r="HQ1872" s="4"/>
      <c r="HR1872" s="6"/>
      <c r="HS1872" s="5"/>
      <c r="HT1872" s="5"/>
      <c r="HU1872" s="4"/>
      <c r="HV1872" s="6"/>
      <c r="HW1872" s="4"/>
      <c r="HX1872" s="6"/>
      <c r="HY1872" s="5"/>
      <c r="HZ1872" s="5"/>
      <c r="IA1872" s="4"/>
      <c r="IB1872" s="6"/>
      <c r="IC1872" s="4"/>
      <c r="ID1872" s="6"/>
      <c r="IE1872" s="5"/>
      <c r="IF1872" s="5"/>
      <c r="IG1872" s="4"/>
      <c r="IH1872" s="6"/>
      <c r="II1872" s="4"/>
      <c r="IJ1872" s="6"/>
      <c r="IK1872" s="5"/>
      <c r="IL1872" s="5"/>
      <c r="IM1872" s="4"/>
      <c r="IN1872" s="6"/>
      <c r="IO1872" s="4"/>
      <c r="IP1872" s="6"/>
      <c r="IQ1872" s="5"/>
      <c r="IR1872" s="5"/>
      <c r="IS1872" s="4"/>
      <c r="IT1872" s="6"/>
      <c r="IU1872" s="4"/>
      <c r="IV1872" s="6"/>
      <c r="IW1872" s="5"/>
      <c r="IX1872" s="5"/>
      <c r="IY1872" s="4"/>
      <c r="IZ1872" s="6"/>
      <c r="JA1872" s="4"/>
      <c r="JB1872" s="6"/>
      <c r="JC1872" s="5"/>
      <c r="JD1872" s="5"/>
      <c r="JE1872" s="4"/>
      <c r="JF1872" s="6"/>
      <c r="JG1872" s="4"/>
      <c r="JH1872" s="6"/>
      <c r="JI1872" s="5"/>
      <c r="JJ1872" s="5"/>
      <c r="JK1872" s="4"/>
      <c r="JL1872" s="6"/>
      <c r="JM1872" s="4"/>
      <c r="JN1872" s="6"/>
      <c r="JO1872" s="5"/>
      <c r="JP1872" s="5"/>
      <c r="JQ1872" s="4"/>
      <c r="JR1872" s="6"/>
      <c r="JS1872" s="4"/>
      <c r="JT1872" s="6"/>
      <c r="JU1872" s="5"/>
      <c r="JV1872" s="5"/>
      <c r="JW1872" s="4"/>
      <c r="JX1872" s="6"/>
      <c r="JY1872" s="4"/>
      <c r="JZ1872" s="6"/>
      <c r="KA1872" s="5"/>
      <c r="KB1872" s="5"/>
      <c r="KC1872" s="4"/>
      <c r="KD1872" s="6"/>
      <c r="KE1872" s="4"/>
      <c r="KF1872" s="6"/>
      <c r="KG1872" s="5"/>
      <c r="KH1872" s="5"/>
      <c r="KI1872" s="4"/>
      <c r="KJ1872" s="6"/>
      <c r="KK1872" s="4"/>
      <c r="KL1872" s="6"/>
      <c r="KM1872" s="5"/>
      <c r="KN1872" s="5"/>
    </row>
    <row r="1873">
      <c r="A1873" s="3" t="s">
        <v>85</v>
      </c>
      <c r="B1873" s="3" t="s">
        <v>1175</v>
      </c>
      <c r="C1873" s="3" t="s">
        <v>586</v>
      </c>
      <c r="D1873" s="3" t="s">
        <v>712</v>
      </c>
      <c r="E1873" s="3" t="s">
        <v>925</v>
      </c>
      <c r="F1873" s="3" t="s">
        <v>104</v>
      </c>
      <c r="G1873" s="3" t="s">
        <v>104</v>
      </c>
      <c r="H1873" s="3" t="s">
        <v>104</v>
      </c>
      <c r="I1873" s="3" t="s">
        <v>1323</v>
      </c>
      <c r="J1873" s="3" t="s">
        <v>104</v>
      </c>
      <c r="K1873" s="4">
        <v>14868</v>
      </c>
      <c r="L1873" s="4">
        <f>=ROUNDDOWN({0},0)</f>
      </c>
      <c r="M1873" s="4">
        <v>15560</v>
      </c>
      <c r="N1873" s="5"/>
      <c r="O1873" s="4"/>
      <c r="P1873" s="4">
        <f>=ROUNDDOWN({0},0)</f>
      </c>
      <c r="Q1873" s="4"/>
      <c r="R1873" s="5"/>
      <c r="S1873" s="4"/>
      <c r="T1873" s="6"/>
      <c r="U1873" s="4"/>
      <c r="V1873" s="6"/>
      <c r="W1873" s="5"/>
      <c r="X1873" s="5"/>
      <c r="Y1873" s="4"/>
      <c r="Z1873" s="6"/>
      <c r="AA1873" s="4"/>
      <c r="AB1873" s="6"/>
      <c r="AC1873" s="5"/>
      <c r="AD1873" s="5"/>
      <c r="AE1873" s="4"/>
      <c r="AF1873" s="6"/>
      <c r="AG1873" s="4"/>
      <c r="AH1873" s="6"/>
      <c r="AI1873" s="5"/>
      <c r="AJ1873" s="5"/>
      <c r="AK1873" s="4"/>
      <c r="AL1873" s="6"/>
      <c r="AM1873" s="4"/>
      <c r="AN1873" s="6"/>
      <c r="AO1873" s="5"/>
      <c r="AP1873" s="5"/>
      <c r="AQ1873" s="4"/>
      <c r="AR1873" s="6"/>
      <c r="AS1873" s="4"/>
      <c r="AT1873" s="6"/>
      <c r="AU1873" s="5"/>
      <c r="AV1873" s="5"/>
      <c r="AW1873" s="4"/>
      <c r="AX1873" s="6"/>
      <c r="AY1873" s="4"/>
      <c r="AZ1873" s="6"/>
      <c r="BA1873" s="5"/>
      <c r="BB1873" s="5"/>
      <c r="BC1873" s="4"/>
      <c r="BD1873" s="6"/>
      <c r="BE1873" s="4"/>
      <c r="BF1873" s="6"/>
      <c r="BG1873" s="5"/>
      <c r="BH1873" s="5"/>
      <c r="BI1873" s="4"/>
      <c r="BJ1873" s="6"/>
      <c r="BK1873" s="4"/>
      <c r="BL1873" s="6"/>
      <c r="BM1873" s="5"/>
      <c r="BN1873" s="5"/>
      <c r="BO1873" s="4"/>
      <c r="BP1873" s="6"/>
      <c r="BQ1873" s="4"/>
      <c r="BR1873" s="6"/>
      <c r="BS1873" s="5"/>
      <c r="BT1873" s="5"/>
      <c r="BU1873" s="4"/>
      <c r="BV1873" s="6"/>
      <c r="BW1873" s="4"/>
      <c r="BX1873" s="6"/>
      <c r="BY1873" s="5"/>
      <c r="BZ1873" s="5"/>
      <c r="CA1873" s="4"/>
      <c r="CB1873" s="6"/>
      <c r="CC1873" s="4"/>
      <c r="CD1873" s="6"/>
      <c r="CE1873" s="5"/>
      <c r="CF1873" s="5"/>
      <c r="CG1873" s="4"/>
      <c r="CH1873" s="6"/>
      <c r="CI1873" s="4"/>
      <c r="CJ1873" s="6"/>
      <c r="CK1873" s="5"/>
      <c r="CL1873" s="5"/>
      <c r="CM1873" s="4"/>
      <c r="CN1873" s="6"/>
      <c r="CO1873" s="4"/>
      <c r="CP1873" s="6"/>
      <c r="CQ1873" s="5"/>
      <c r="CR1873" s="5"/>
      <c r="CS1873" s="4"/>
      <c r="CT1873" s="6"/>
      <c r="CU1873" s="4"/>
      <c r="CV1873" s="6"/>
      <c r="CW1873" s="5"/>
      <c r="CX1873" s="5"/>
      <c r="CY1873" s="4"/>
      <c r="CZ1873" s="6"/>
      <c r="DA1873" s="4"/>
      <c r="DB1873" s="6"/>
      <c r="DC1873" s="5"/>
      <c r="DD1873" s="5"/>
      <c r="DE1873" s="4"/>
      <c r="DF1873" s="6"/>
      <c r="DG1873" s="4"/>
      <c r="DH1873" s="6"/>
      <c r="DI1873" s="5"/>
      <c r="DJ1873" s="5"/>
      <c r="DK1873" s="4"/>
      <c r="DL1873" s="6"/>
      <c r="DM1873" s="4"/>
      <c r="DN1873" s="6"/>
      <c r="DO1873" s="5"/>
      <c r="DP1873" s="5"/>
      <c r="DQ1873" s="4"/>
      <c r="DR1873" s="6"/>
      <c r="DS1873" s="4"/>
      <c r="DT1873" s="6"/>
      <c r="DU1873" s="5"/>
      <c r="DV1873" s="5"/>
      <c r="DW1873" s="4"/>
      <c r="DX1873" s="6"/>
      <c r="DY1873" s="4"/>
      <c r="DZ1873" s="6"/>
      <c r="EA1873" s="5"/>
      <c r="EB1873" s="5"/>
      <c r="EC1873" s="4"/>
      <c r="ED1873" s="6"/>
      <c r="EE1873" s="4"/>
      <c r="EF1873" s="6"/>
      <c r="EG1873" s="5"/>
      <c r="EH1873" s="5"/>
      <c r="EI1873" s="4"/>
      <c r="EJ1873" s="6"/>
      <c r="EK1873" s="4"/>
      <c r="EL1873" s="6"/>
      <c r="EM1873" s="5"/>
      <c r="EN1873" s="5"/>
      <c r="EO1873" s="4"/>
      <c r="EP1873" s="6"/>
      <c r="EQ1873" s="4"/>
      <c r="ER1873" s="6"/>
      <c r="ES1873" s="5"/>
      <c r="ET1873" s="5"/>
      <c r="EU1873" s="4"/>
      <c r="EV1873" s="6"/>
      <c r="EW1873" s="4"/>
      <c r="EX1873" s="6"/>
      <c r="EY1873" s="5"/>
      <c r="EZ1873" s="5"/>
      <c r="FA1873" s="4"/>
      <c r="FB1873" s="6"/>
      <c r="FC1873" s="4"/>
      <c r="FD1873" s="6"/>
      <c r="FE1873" s="5"/>
      <c r="FF1873" s="5"/>
      <c r="FG1873" s="4"/>
      <c r="FH1873" s="6"/>
      <c r="FI1873" s="4"/>
      <c r="FJ1873" s="6"/>
      <c r="FK1873" s="5"/>
      <c r="FL1873" s="5"/>
      <c r="FM1873" s="4"/>
      <c r="FN1873" s="6"/>
      <c r="FO1873" s="4"/>
      <c r="FP1873" s="6"/>
      <c r="FQ1873" s="5"/>
      <c r="FR1873" s="5"/>
      <c r="FS1873" s="4"/>
      <c r="FT1873" s="6"/>
      <c r="FU1873" s="4"/>
      <c r="FV1873" s="6"/>
      <c r="FW1873" s="5"/>
      <c r="FX1873" s="5"/>
      <c r="FY1873" s="4"/>
      <c r="FZ1873" s="6"/>
      <c r="GA1873" s="4"/>
      <c r="GB1873" s="6"/>
      <c r="GC1873" s="5"/>
      <c r="GD1873" s="5"/>
      <c r="GE1873" s="4"/>
      <c r="GF1873" s="6"/>
      <c r="GG1873" s="4"/>
      <c r="GH1873" s="6"/>
      <c r="GI1873" s="5"/>
      <c r="GJ1873" s="5"/>
      <c r="GK1873" s="4"/>
      <c r="GL1873" s="6"/>
      <c r="GM1873" s="4"/>
      <c r="GN1873" s="6"/>
      <c r="GO1873" s="5"/>
      <c r="GP1873" s="5"/>
      <c r="GQ1873" s="4"/>
      <c r="GR1873" s="6"/>
      <c r="GS1873" s="4"/>
      <c r="GT1873" s="6"/>
      <c r="GU1873" s="5"/>
      <c r="GV1873" s="5"/>
      <c r="GW1873" s="4"/>
      <c r="GX1873" s="6"/>
      <c r="GY1873" s="4"/>
      <c r="GZ1873" s="6"/>
      <c r="HA1873" s="5"/>
      <c r="HB1873" s="5"/>
      <c r="HC1873" s="4"/>
      <c r="HD1873" s="6"/>
      <c r="HE1873" s="4"/>
      <c r="HF1873" s="6"/>
      <c r="HG1873" s="5"/>
      <c r="HH1873" s="5"/>
      <c r="HI1873" s="4"/>
      <c r="HJ1873" s="6"/>
      <c r="HK1873" s="4"/>
      <c r="HL1873" s="6"/>
      <c r="HM1873" s="5"/>
      <c r="HN1873" s="5"/>
      <c r="HO1873" s="4"/>
      <c r="HP1873" s="6"/>
      <c r="HQ1873" s="4"/>
      <c r="HR1873" s="6"/>
      <c r="HS1873" s="5"/>
      <c r="HT1873" s="5"/>
      <c r="HU1873" s="4"/>
      <c r="HV1873" s="6"/>
      <c r="HW1873" s="4"/>
      <c r="HX1873" s="6"/>
      <c r="HY1873" s="5"/>
      <c r="HZ1873" s="5"/>
      <c r="IA1873" s="4"/>
      <c r="IB1873" s="6"/>
      <c r="IC1873" s="4"/>
      <c r="ID1873" s="6"/>
      <c r="IE1873" s="5"/>
      <c r="IF1873" s="5"/>
      <c r="IG1873" s="4"/>
      <c r="IH1873" s="6"/>
      <c r="II1873" s="4"/>
      <c r="IJ1873" s="6"/>
      <c r="IK1873" s="5"/>
      <c r="IL1873" s="5"/>
      <c r="IM1873" s="4"/>
      <c r="IN1873" s="6"/>
      <c r="IO1873" s="4"/>
      <c r="IP1873" s="6"/>
      <c r="IQ1873" s="5"/>
      <c r="IR1873" s="5"/>
      <c r="IS1873" s="4"/>
      <c r="IT1873" s="6"/>
      <c r="IU1873" s="4"/>
      <c r="IV1873" s="6"/>
      <c r="IW1873" s="5"/>
      <c r="IX1873" s="5"/>
      <c r="IY1873" s="4"/>
      <c r="IZ1873" s="6"/>
      <c r="JA1873" s="4"/>
      <c r="JB1873" s="6"/>
      <c r="JC1873" s="5"/>
      <c r="JD1873" s="5"/>
      <c r="JE1873" s="4"/>
      <c r="JF1873" s="6"/>
      <c r="JG1873" s="4"/>
      <c r="JH1873" s="6"/>
      <c r="JI1873" s="5"/>
      <c r="JJ1873" s="5"/>
      <c r="JK1873" s="4"/>
      <c r="JL1873" s="6"/>
      <c r="JM1873" s="4"/>
      <c r="JN1873" s="6"/>
      <c r="JO1873" s="5"/>
      <c r="JP1873" s="5"/>
      <c r="JQ1873" s="4"/>
      <c r="JR1873" s="6"/>
      <c r="JS1873" s="4"/>
      <c r="JT1873" s="6"/>
      <c r="JU1873" s="5"/>
      <c r="JV1873" s="5"/>
      <c r="JW1873" s="4"/>
      <c r="JX1873" s="6"/>
      <c r="JY1873" s="4"/>
      <c r="JZ1873" s="6"/>
      <c r="KA1873" s="5"/>
      <c r="KB1873" s="5"/>
      <c r="KC1873" s="4"/>
      <c r="KD1873" s="6"/>
      <c r="KE1873" s="4"/>
      <c r="KF1873" s="6"/>
      <c r="KG1873" s="5"/>
      <c r="KH1873" s="5"/>
      <c r="KI1873" s="4"/>
      <c r="KJ1873" s="6"/>
      <c r="KK1873" s="4"/>
      <c r="KL1873" s="6"/>
      <c r="KM1873" s="5"/>
      <c r="KN1873" s="5"/>
    </row>
    <row r="1874">
      <c r="A1874" s="3" t="s">
        <v>85</v>
      </c>
      <c r="B1874" s="3" t="s">
        <v>1175</v>
      </c>
      <c r="C1874" s="3" t="s">
        <v>1222</v>
      </c>
      <c r="D1874" s="3" t="s">
        <v>712</v>
      </c>
      <c r="E1874" s="3" t="s">
        <v>1177</v>
      </c>
      <c r="F1874" s="3" t="s">
        <v>104</v>
      </c>
      <c r="G1874" s="3" t="s">
        <v>104</v>
      </c>
      <c r="H1874" s="3" t="s">
        <v>104</v>
      </c>
      <c r="I1874" s="3" t="s">
        <v>1644</v>
      </c>
      <c r="J1874" s="3" t="s">
        <v>104</v>
      </c>
      <c r="K1874" s="4"/>
      <c r="L1874" s="4">
        <f>=ROUNDDOWN({0},0)</f>
      </c>
      <c r="M1874" s="4"/>
      <c r="N1874" s="5"/>
      <c r="O1874" s="4"/>
      <c r="P1874" s="4">
        <f>=ROUNDDOWN({0},0)</f>
      </c>
      <c r="Q1874" s="4"/>
      <c r="R1874" s="5"/>
      <c r="S1874" s="4"/>
      <c r="T1874" s="6"/>
      <c r="U1874" s="4"/>
      <c r="V1874" s="6"/>
      <c r="W1874" s="5"/>
      <c r="X1874" s="5"/>
      <c r="Y1874" s="4"/>
      <c r="Z1874" s="6"/>
      <c r="AA1874" s="4"/>
      <c r="AB1874" s="6"/>
      <c r="AC1874" s="5"/>
      <c r="AD1874" s="5"/>
      <c r="AE1874" s="4"/>
      <c r="AF1874" s="6"/>
      <c r="AG1874" s="4"/>
      <c r="AH1874" s="6"/>
      <c r="AI1874" s="5"/>
      <c r="AJ1874" s="5"/>
      <c r="AK1874" s="4"/>
      <c r="AL1874" s="6"/>
      <c r="AM1874" s="4"/>
      <c r="AN1874" s="6"/>
      <c r="AO1874" s="5"/>
      <c r="AP1874" s="5"/>
      <c r="AQ1874" s="4"/>
      <c r="AR1874" s="6"/>
      <c r="AS1874" s="4"/>
      <c r="AT1874" s="6"/>
      <c r="AU1874" s="5"/>
      <c r="AV1874" s="5"/>
      <c r="AW1874" s="4"/>
      <c r="AX1874" s="6"/>
      <c r="AY1874" s="4"/>
      <c r="AZ1874" s="6"/>
      <c r="BA1874" s="5"/>
      <c r="BB1874" s="5"/>
      <c r="BC1874" s="4"/>
      <c r="BD1874" s="6"/>
      <c r="BE1874" s="4"/>
      <c r="BF1874" s="6"/>
      <c r="BG1874" s="5"/>
      <c r="BH1874" s="5"/>
      <c r="BI1874" s="4"/>
      <c r="BJ1874" s="6"/>
      <c r="BK1874" s="4"/>
      <c r="BL1874" s="6"/>
      <c r="BM1874" s="5"/>
      <c r="BN1874" s="5"/>
      <c r="BO1874" s="4"/>
      <c r="BP1874" s="6"/>
      <c r="BQ1874" s="4"/>
      <c r="BR1874" s="6"/>
      <c r="BS1874" s="5"/>
      <c r="BT1874" s="5"/>
      <c r="BU1874" s="4"/>
      <c r="BV1874" s="6"/>
      <c r="BW1874" s="4"/>
      <c r="BX1874" s="6"/>
      <c r="BY1874" s="5"/>
      <c r="BZ1874" s="5"/>
      <c r="CA1874" s="4"/>
      <c r="CB1874" s="6"/>
      <c r="CC1874" s="4"/>
      <c r="CD1874" s="6"/>
      <c r="CE1874" s="5"/>
      <c r="CF1874" s="5"/>
      <c r="CG1874" s="4"/>
      <c r="CH1874" s="6"/>
      <c r="CI1874" s="4"/>
      <c r="CJ1874" s="6"/>
      <c r="CK1874" s="5"/>
      <c r="CL1874" s="5"/>
      <c r="CM1874" s="4"/>
      <c r="CN1874" s="6"/>
      <c r="CO1874" s="4"/>
      <c r="CP1874" s="6"/>
      <c r="CQ1874" s="5"/>
      <c r="CR1874" s="5"/>
      <c r="CS1874" s="4"/>
      <c r="CT1874" s="6"/>
      <c r="CU1874" s="4"/>
      <c r="CV1874" s="6"/>
      <c r="CW1874" s="5"/>
      <c r="CX1874" s="5"/>
      <c r="CY1874" s="4"/>
      <c r="CZ1874" s="6"/>
      <c r="DA1874" s="4"/>
      <c r="DB1874" s="6"/>
      <c r="DC1874" s="5"/>
      <c r="DD1874" s="5"/>
      <c r="DE1874" s="4"/>
      <c r="DF1874" s="6"/>
      <c r="DG1874" s="4"/>
      <c r="DH1874" s="6"/>
      <c r="DI1874" s="5"/>
      <c r="DJ1874" s="5"/>
      <c r="DK1874" s="4"/>
      <c r="DL1874" s="6"/>
      <c r="DM1874" s="4"/>
      <c r="DN1874" s="6"/>
      <c r="DO1874" s="5"/>
      <c r="DP1874" s="5"/>
      <c r="DQ1874" s="4"/>
      <c r="DR1874" s="6"/>
      <c r="DS1874" s="4"/>
      <c r="DT1874" s="6"/>
      <c r="DU1874" s="5"/>
      <c r="DV1874" s="5"/>
      <c r="DW1874" s="4"/>
      <c r="DX1874" s="6"/>
      <c r="DY1874" s="4"/>
      <c r="DZ1874" s="6"/>
      <c r="EA1874" s="5"/>
      <c r="EB1874" s="5"/>
      <c r="EC1874" s="4"/>
      <c r="ED1874" s="6"/>
      <c r="EE1874" s="4"/>
      <c r="EF1874" s="6"/>
      <c r="EG1874" s="5"/>
      <c r="EH1874" s="5"/>
      <c r="EI1874" s="4"/>
      <c r="EJ1874" s="6"/>
      <c r="EK1874" s="4"/>
      <c r="EL1874" s="6"/>
      <c r="EM1874" s="5"/>
      <c r="EN1874" s="5"/>
      <c r="EO1874" s="4"/>
      <c r="EP1874" s="6"/>
      <c r="EQ1874" s="4"/>
      <c r="ER1874" s="6"/>
      <c r="ES1874" s="5"/>
      <c r="ET1874" s="5"/>
      <c r="EU1874" s="4"/>
      <c r="EV1874" s="6"/>
      <c r="EW1874" s="4"/>
      <c r="EX1874" s="6"/>
      <c r="EY1874" s="5"/>
      <c r="EZ1874" s="5"/>
      <c r="FA1874" s="4"/>
      <c r="FB1874" s="6"/>
      <c r="FC1874" s="4"/>
      <c r="FD1874" s="6"/>
      <c r="FE1874" s="5"/>
      <c r="FF1874" s="5"/>
      <c r="FG1874" s="4"/>
      <c r="FH1874" s="6"/>
      <c r="FI1874" s="4"/>
      <c r="FJ1874" s="6"/>
      <c r="FK1874" s="5"/>
      <c r="FL1874" s="5"/>
      <c r="FM1874" s="4"/>
      <c r="FN1874" s="6"/>
      <c r="FO1874" s="4"/>
      <c r="FP1874" s="6"/>
      <c r="FQ1874" s="5"/>
      <c r="FR1874" s="5"/>
      <c r="FS1874" s="4"/>
      <c r="FT1874" s="6"/>
      <c r="FU1874" s="4"/>
      <c r="FV1874" s="6"/>
      <c r="FW1874" s="5"/>
      <c r="FX1874" s="5"/>
      <c r="FY1874" s="4"/>
      <c r="FZ1874" s="6"/>
      <c r="GA1874" s="4"/>
      <c r="GB1874" s="6"/>
      <c r="GC1874" s="5"/>
      <c r="GD1874" s="5"/>
      <c r="GE1874" s="4"/>
      <c r="GF1874" s="6"/>
      <c r="GG1874" s="4"/>
      <c r="GH1874" s="6"/>
      <c r="GI1874" s="5"/>
      <c r="GJ1874" s="5"/>
      <c r="GK1874" s="4"/>
      <c r="GL1874" s="6"/>
      <c r="GM1874" s="4"/>
      <c r="GN1874" s="6"/>
      <c r="GO1874" s="5"/>
      <c r="GP1874" s="5"/>
      <c r="GQ1874" s="4"/>
      <c r="GR1874" s="6"/>
      <c r="GS1874" s="4"/>
      <c r="GT1874" s="6"/>
      <c r="GU1874" s="5"/>
      <c r="GV1874" s="5"/>
      <c r="GW1874" s="4"/>
      <c r="GX1874" s="6"/>
      <c r="GY1874" s="4"/>
      <c r="GZ1874" s="6"/>
      <c r="HA1874" s="5"/>
      <c r="HB1874" s="5"/>
      <c r="HC1874" s="4"/>
      <c r="HD1874" s="6"/>
      <c r="HE1874" s="4"/>
      <c r="HF1874" s="6"/>
      <c r="HG1874" s="5"/>
      <c r="HH1874" s="5"/>
      <c r="HI1874" s="4"/>
      <c r="HJ1874" s="6"/>
      <c r="HK1874" s="4"/>
      <c r="HL1874" s="6"/>
      <c r="HM1874" s="5"/>
      <c r="HN1874" s="5"/>
      <c r="HO1874" s="4"/>
      <c r="HP1874" s="6"/>
      <c r="HQ1874" s="4"/>
      <c r="HR1874" s="6"/>
      <c r="HS1874" s="5"/>
      <c r="HT1874" s="5"/>
      <c r="HU1874" s="4"/>
      <c r="HV1874" s="6"/>
      <c r="HW1874" s="4"/>
      <c r="HX1874" s="6"/>
      <c r="HY1874" s="5"/>
      <c r="HZ1874" s="5"/>
      <c r="IA1874" s="4"/>
      <c r="IB1874" s="6"/>
      <c r="IC1874" s="4"/>
      <c r="ID1874" s="6"/>
      <c r="IE1874" s="5"/>
      <c r="IF1874" s="5"/>
      <c r="IG1874" s="4"/>
      <c r="IH1874" s="6"/>
      <c r="II1874" s="4"/>
      <c r="IJ1874" s="6"/>
      <c r="IK1874" s="5"/>
      <c r="IL1874" s="5"/>
      <c r="IM1874" s="4"/>
      <c r="IN1874" s="6"/>
      <c r="IO1874" s="4"/>
      <c r="IP1874" s="6"/>
      <c r="IQ1874" s="5"/>
      <c r="IR1874" s="5"/>
      <c r="IS1874" s="4"/>
      <c r="IT1874" s="6"/>
      <c r="IU1874" s="4"/>
      <c r="IV1874" s="6"/>
      <c r="IW1874" s="5"/>
      <c r="IX1874" s="5"/>
      <c r="IY1874" s="4"/>
      <c r="IZ1874" s="6"/>
      <c r="JA1874" s="4"/>
      <c r="JB1874" s="6"/>
      <c r="JC1874" s="5"/>
      <c r="JD1874" s="5"/>
      <c r="JE1874" s="4"/>
      <c r="JF1874" s="6"/>
      <c r="JG1874" s="4"/>
      <c r="JH1874" s="6"/>
      <c r="JI1874" s="5"/>
      <c r="JJ1874" s="5"/>
      <c r="JK1874" s="4"/>
      <c r="JL1874" s="6"/>
      <c r="JM1874" s="4"/>
      <c r="JN1874" s="6"/>
      <c r="JO1874" s="5"/>
      <c r="JP1874" s="5"/>
      <c r="JQ1874" s="4"/>
      <c r="JR1874" s="6"/>
      <c r="JS1874" s="4"/>
      <c r="JT1874" s="6"/>
      <c r="JU1874" s="5"/>
      <c r="JV1874" s="5"/>
      <c r="JW1874" s="4"/>
      <c r="JX1874" s="6"/>
      <c r="JY1874" s="4"/>
      <c r="JZ1874" s="6"/>
      <c r="KA1874" s="5"/>
      <c r="KB1874" s="5"/>
      <c r="KC1874" s="4"/>
      <c r="KD1874" s="6"/>
      <c r="KE1874" s="4"/>
      <c r="KF1874" s="6"/>
      <c r="KG1874" s="5"/>
      <c r="KH1874" s="5"/>
      <c r="KI1874" s="4"/>
      <c r="KJ1874" s="6"/>
      <c r="KK1874" s="4"/>
      <c r="KL1874" s="6"/>
      <c r="KM1874" s="5"/>
      <c r="KN1874" s="5"/>
    </row>
    <row r="1875">
      <c r="A1875" s="3" t="s">
        <v>85</v>
      </c>
      <c r="B1875" s="3" t="s">
        <v>1223</v>
      </c>
      <c r="C1875" s="3" t="s">
        <v>1096</v>
      </c>
      <c r="D1875" s="3" t="s">
        <v>712</v>
      </c>
      <c r="E1875" s="3" t="s">
        <v>1224</v>
      </c>
      <c r="F1875" s="3" t="s">
        <v>1225</v>
      </c>
      <c r="G1875" s="3" t="s">
        <v>104</v>
      </c>
      <c r="H1875" s="3" t="s">
        <v>104</v>
      </c>
      <c r="I1875" s="3" t="s">
        <v>1364</v>
      </c>
      <c r="J1875" s="3" t="s">
        <v>104</v>
      </c>
      <c r="K1875" s="4"/>
      <c r="L1875" s="4">
        <f>=ROUNDDOWN({0},0)</f>
      </c>
      <c r="M1875" s="4"/>
      <c r="N1875" s="5"/>
      <c r="O1875" s="4"/>
      <c r="P1875" s="4">
        <f>=ROUNDDOWN({0},0)</f>
      </c>
      <c r="Q1875" s="4"/>
      <c r="R1875" s="5"/>
      <c r="S1875" s="4"/>
      <c r="T1875" s="6"/>
      <c r="U1875" s="4"/>
      <c r="V1875" s="6"/>
      <c r="W1875" s="5"/>
      <c r="X1875" s="5"/>
      <c r="Y1875" s="4"/>
      <c r="Z1875" s="6"/>
      <c r="AA1875" s="4"/>
      <c r="AB1875" s="6"/>
      <c r="AC1875" s="5"/>
      <c r="AD1875" s="5"/>
      <c r="AE1875" s="4"/>
      <c r="AF1875" s="6"/>
      <c r="AG1875" s="4"/>
      <c r="AH1875" s="6"/>
      <c r="AI1875" s="5"/>
      <c r="AJ1875" s="5"/>
      <c r="AK1875" s="4"/>
      <c r="AL1875" s="6"/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  <c r="AW1875" s="4"/>
      <c r="AX1875" s="6"/>
      <c r="AY1875" s="4"/>
      <c r="AZ1875" s="6"/>
      <c r="BA1875" s="5"/>
      <c r="BB1875" s="5"/>
      <c r="BC1875" s="4"/>
      <c r="BD1875" s="6"/>
      <c r="BE1875" s="4"/>
      <c r="BF1875" s="6"/>
      <c r="BG1875" s="5"/>
      <c r="BH1875" s="5"/>
      <c r="BI1875" s="4"/>
      <c r="BJ1875" s="6"/>
      <c r="BK1875" s="4"/>
      <c r="BL1875" s="6"/>
      <c r="BM1875" s="5"/>
      <c r="BN1875" s="5"/>
      <c r="BO1875" s="4"/>
      <c r="BP1875" s="6"/>
      <c r="BQ1875" s="4"/>
      <c r="BR1875" s="6"/>
      <c r="BS1875" s="5"/>
      <c r="BT1875" s="5"/>
      <c r="BU1875" s="4"/>
      <c r="BV1875" s="6"/>
      <c r="BW1875" s="4"/>
      <c r="BX1875" s="6"/>
      <c r="BY1875" s="5"/>
      <c r="BZ1875" s="5"/>
      <c r="CA1875" s="4"/>
      <c r="CB1875" s="6"/>
      <c r="CC1875" s="4"/>
      <c r="CD1875" s="6"/>
      <c r="CE1875" s="5"/>
      <c r="CF1875" s="5"/>
      <c r="CG1875" s="4"/>
      <c r="CH1875" s="6"/>
      <c r="CI1875" s="4"/>
      <c r="CJ1875" s="6"/>
      <c r="CK1875" s="5"/>
      <c r="CL1875" s="5"/>
      <c r="CM1875" s="4"/>
      <c r="CN1875" s="6"/>
      <c r="CO1875" s="4"/>
      <c r="CP1875" s="6"/>
      <c r="CQ1875" s="5"/>
      <c r="CR1875" s="5"/>
      <c r="CS1875" s="4"/>
      <c r="CT1875" s="6"/>
      <c r="CU1875" s="4"/>
      <c r="CV1875" s="6"/>
      <c r="CW1875" s="5"/>
      <c r="CX1875" s="5"/>
      <c r="CY1875" s="4"/>
      <c r="CZ1875" s="6"/>
      <c r="DA1875" s="4"/>
      <c r="DB1875" s="6"/>
      <c r="DC1875" s="5"/>
      <c r="DD1875" s="5"/>
      <c r="DE1875" s="4"/>
      <c r="DF1875" s="6"/>
      <c r="DG1875" s="4"/>
      <c r="DH1875" s="6"/>
      <c r="DI1875" s="5"/>
      <c r="DJ1875" s="5"/>
      <c r="DK1875" s="4"/>
      <c r="DL1875" s="6"/>
      <c r="DM1875" s="4"/>
      <c r="DN1875" s="6"/>
      <c r="DO1875" s="5"/>
      <c r="DP1875" s="5"/>
      <c r="DQ1875" s="4"/>
      <c r="DR1875" s="6"/>
      <c r="DS1875" s="4"/>
      <c r="DT1875" s="6"/>
      <c r="DU1875" s="5"/>
      <c r="DV1875" s="5"/>
      <c r="DW1875" s="4"/>
      <c r="DX1875" s="6"/>
      <c r="DY1875" s="4"/>
      <c r="DZ1875" s="6"/>
      <c r="EA1875" s="5"/>
      <c r="EB1875" s="5"/>
      <c r="EC1875" s="4"/>
      <c r="ED1875" s="6"/>
      <c r="EE1875" s="4"/>
      <c r="EF1875" s="6"/>
      <c r="EG1875" s="5"/>
      <c r="EH1875" s="5"/>
      <c r="EI1875" s="4"/>
      <c r="EJ1875" s="6"/>
      <c r="EK1875" s="4"/>
      <c r="EL1875" s="6"/>
      <c r="EM1875" s="5"/>
      <c r="EN1875" s="5"/>
      <c r="EO1875" s="4"/>
      <c r="EP1875" s="6"/>
      <c r="EQ1875" s="4"/>
      <c r="ER1875" s="6"/>
      <c r="ES1875" s="5"/>
      <c r="ET1875" s="5"/>
      <c r="EU1875" s="4"/>
      <c r="EV1875" s="6"/>
      <c r="EW1875" s="4"/>
      <c r="EX1875" s="6"/>
      <c r="EY1875" s="5"/>
      <c r="EZ1875" s="5"/>
      <c r="FA1875" s="4"/>
      <c r="FB1875" s="6"/>
      <c r="FC1875" s="4"/>
      <c r="FD1875" s="6"/>
      <c r="FE1875" s="5"/>
      <c r="FF1875" s="5"/>
      <c r="FG1875" s="4"/>
      <c r="FH1875" s="6"/>
      <c r="FI1875" s="4"/>
      <c r="FJ1875" s="6"/>
      <c r="FK1875" s="5"/>
      <c r="FL1875" s="5"/>
      <c r="FM1875" s="4"/>
      <c r="FN1875" s="6"/>
      <c r="FO1875" s="4"/>
      <c r="FP1875" s="6"/>
      <c r="FQ1875" s="5"/>
      <c r="FR1875" s="5"/>
      <c r="FS1875" s="4"/>
      <c r="FT1875" s="6"/>
      <c r="FU1875" s="4"/>
      <c r="FV1875" s="6"/>
      <c r="FW1875" s="5"/>
      <c r="FX1875" s="5"/>
      <c r="FY1875" s="4"/>
      <c r="FZ1875" s="6"/>
      <c r="GA1875" s="4"/>
      <c r="GB1875" s="6"/>
      <c r="GC1875" s="5"/>
      <c r="GD1875" s="5"/>
      <c r="GE1875" s="4"/>
      <c r="GF1875" s="6"/>
      <c r="GG1875" s="4"/>
      <c r="GH1875" s="6"/>
      <c r="GI1875" s="5"/>
      <c r="GJ1875" s="5"/>
      <c r="GK1875" s="4"/>
      <c r="GL1875" s="6"/>
      <c r="GM1875" s="4"/>
      <c r="GN1875" s="6"/>
      <c r="GO1875" s="5"/>
      <c r="GP1875" s="5"/>
      <c r="GQ1875" s="4"/>
      <c r="GR1875" s="6"/>
      <c r="GS1875" s="4"/>
      <c r="GT1875" s="6"/>
      <c r="GU1875" s="5"/>
      <c r="GV1875" s="5"/>
      <c r="GW1875" s="4"/>
      <c r="GX1875" s="6"/>
      <c r="GY1875" s="4"/>
      <c r="GZ1875" s="6"/>
      <c r="HA1875" s="5"/>
      <c r="HB1875" s="5"/>
      <c r="HC1875" s="4"/>
      <c r="HD1875" s="6"/>
      <c r="HE1875" s="4"/>
      <c r="HF1875" s="6"/>
      <c r="HG1875" s="5"/>
      <c r="HH1875" s="5"/>
      <c r="HI1875" s="4"/>
      <c r="HJ1875" s="6"/>
      <c r="HK1875" s="4"/>
      <c r="HL1875" s="6"/>
      <c r="HM1875" s="5"/>
      <c r="HN1875" s="5"/>
      <c r="HO1875" s="4"/>
      <c r="HP1875" s="6"/>
      <c r="HQ1875" s="4"/>
      <c r="HR1875" s="6"/>
      <c r="HS1875" s="5"/>
      <c r="HT1875" s="5"/>
      <c r="HU1875" s="4"/>
      <c r="HV1875" s="6"/>
      <c r="HW1875" s="4"/>
      <c r="HX1875" s="6"/>
      <c r="HY1875" s="5"/>
      <c r="HZ1875" s="5"/>
      <c r="IA1875" s="4"/>
      <c r="IB1875" s="6"/>
      <c r="IC1875" s="4"/>
      <c r="ID1875" s="6"/>
      <c r="IE1875" s="5"/>
      <c r="IF1875" s="5"/>
      <c r="IG1875" s="4"/>
      <c r="IH1875" s="6"/>
      <c r="II1875" s="4"/>
      <c r="IJ1875" s="6"/>
      <c r="IK1875" s="5"/>
      <c r="IL1875" s="5"/>
      <c r="IM1875" s="4"/>
      <c r="IN1875" s="6"/>
      <c r="IO1875" s="4"/>
      <c r="IP1875" s="6"/>
      <c r="IQ1875" s="5"/>
      <c r="IR1875" s="5"/>
      <c r="IS1875" s="4"/>
      <c r="IT1875" s="6"/>
      <c r="IU1875" s="4"/>
      <c r="IV1875" s="6"/>
      <c r="IW1875" s="5"/>
      <c r="IX1875" s="5"/>
      <c r="IY1875" s="4"/>
      <c r="IZ1875" s="6"/>
      <c r="JA1875" s="4"/>
      <c r="JB1875" s="6"/>
      <c r="JC1875" s="5"/>
      <c r="JD1875" s="5"/>
      <c r="JE1875" s="4"/>
      <c r="JF1875" s="6"/>
      <c r="JG1875" s="4"/>
      <c r="JH1875" s="6"/>
      <c r="JI1875" s="5"/>
      <c r="JJ1875" s="5"/>
      <c r="JK1875" s="4"/>
      <c r="JL1875" s="6"/>
      <c r="JM1875" s="4"/>
      <c r="JN1875" s="6"/>
      <c r="JO1875" s="5"/>
      <c r="JP1875" s="5"/>
      <c r="JQ1875" s="4"/>
      <c r="JR1875" s="6"/>
      <c r="JS1875" s="4"/>
      <c r="JT1875" s="6"/>
      <c r="JU1875" s="5"/>
      <c r="JV1875" s="5"/>
      <c r="JW1875" s="4"/>
      <c r="JX1875" s="6"/>
      <c r="JY1875" s="4"/>
      <c r="JZ1875" s="6"/>
      <c r="KA1875" s="5"/>
      <c r="KB1875" s="5"/>
      <c r="KC1875" s="4"/>
      <c r="KD1875" s="6"/>
      <c r="KE1875" s="4"/>
      <c r="KF1875" s="6"/>
      <c r="KG1875" s="5"/>
      <c r="KH1875" s="5"/>
      <c r="KI1875" s="4"/>
      <c r="KJ1875" s="6"/>
      <c r="KK1875" s="4"/>
      <c r="KL1875" s="6"/>
      <c r="KM1875" s="5"/>
      <c r="KN1875" s="5"/>
    </row>
    <row r="1876">
      <c r="A1876" s="3" t="s">
        <v>85</v>
      </c>
      <c r="B1876" s="3" t="s">
        <v>1223</v>
      </c>
      <c r="C1876" s="3" t="s">
        <v>1096</v>
      </c>
      <c r="D1876" s="3" t="s">
        <v>712</v>
      </c>
      <c r="E1876" s="3" t="s">
        <v>1226</v>
      </c>
      <c r="F1876" s="3" t="s">
        <v>567</v>
      </c>
      <c r="G1876" s="3" t="s">
        <v>104</v>
      </c>
      <c r="H1876" s="3" t="s">
        <v>104</v>
      </c>
      <c r="I1876" s="3" t="s">
        <v>1364</v>
      </c>
      <c r="J1876" s="3" t="s">
        <v>104</v>
      </c>
      <c r="K1876" s="4"/>
      <c r="L1876" s="4">
        <f>=ROUNDDOWN({0},0)</f>
      </c>
      <c r="M1876" s="4"/>
      <c r="N1876" s="5"/>
      <c r="O1876" s="4"/>
      <c r="P1876" s="4">
        <f>=ROUNDDOWN({0},0)</f>
      </c>
      <c r="Q1876" s="4"/>
      <c r="R1876" s="5"/>
      <c r="S1876" s="4"/>
      <c r="T1876" s="6"/>
      <c r="U1876" s="4"/>
      <c r="V1876" s="6"/>
      <c r="W1876" s="5"/>
      <c r="X1876" s="5"/>
      <c r="Y1876" s="4"/>
      <c r="Z1876" s="6"/>
      <c r="AA1876" s="4"/>
      <c r="AB1876" s="6"/>
      <c r="AC1876" s="5"/>
      <c r="AD1876" s="5"/>
      <c r="AE1876" s="4"/>
      <c r="AF1876" s="6"/>
      <c r="AG1876" s="4"/>
      <c r="AH1876" s="6"/>
      <c r="AI1876" s="5"/>
      <c r="AJ1876" s="5"/>
      <c r="AK1876" s="4"/>
      <c r="AL1876" s="6"/>
      <c r="AM1876" s="4"/>
      <c r="AN1876" s="6"/>
      <c r="AO1876" s="5"/>
      <c r="AP1876" s="5"/>
      <c r="AQ1876" s="4"/>
      <c r="AR1876" s="6"/>
      <c r="AS1876" s="4"/>
      <c r="AT1876" s="6"/>
      <c r="AU1876" s="5"/>
      <c r="AV1876" s="5"/>
      <c r="AW1876" s="4"/>
      <c r="AX1876" s="6"/>
      <c r="AY1876" s="4"/>
      <c r="AZ1876" s="6"/>
      <c r="BA1876" s="5"/>
      <c r="BB1876" s="5"/>
      <c r="BC1876" s="4"/>
      <c r="BD1876" s="6"/>
      <c r="BE1876" s="4"/>
      <c r="BF1876" s="6"/>
      <c r="BG1876" s="5"/>
      <c r="BH1876" s="5"/>
      <c r="BI1876" s="4"/>
      <c r="BJ1876" s="6"/>
      <c r="BK1876" s="4"/>
      <c r="BL1876" s="6"/>
      <c r="BM1876" s="5"/>
      <c r="BN1876" s="5"/>
      <c r="BO1876" s="4"/>
      <c r="BP1876" s="6"/>
      <c r="BQ1876" s="4"/>
      <c r="BR1876" s="6"/>
      <c r="BS1876" s="5"/>
      <c r="BT1876" s="5"/>
      <c r="BU1876" s="4"/>
      <c r="BV1876" s="6"/>
      <c r="BW1876" s="4"/>
      <c r="BX1876" s="6"/>
      <c r="BY1876" s="5"/>
      <c r="BZ1876" s="5"/>
      <c r="CA1876" s="4"/>
      <c r="CB1876" s="6"/>
      <c r="CC1876" s="4"/>
      <c r="CD1876" s="6"/>
      <c r="CE1876" s="5"/>
      <c r="CF1876" s="5"/>
      <c r="CG1876" s="4"/>
      <c r="CH1876" s="6"/>
      <c r="CI1876" s="4"/>
      <c r="CJ1876" s="6"/>
      <c r="CK1876" s="5"/>
      <c r="CL1876" s="5"/>
      <c r="CM1876" s="4"/>
      <c r="CN1876" s="6"/>
      <c r="CO1876" s="4"/>
      <c r="CP1876" s="6"/>
      <c r="CQ1876" s="5"/>
      <c r="CR1876" s="5"/>
      <c r="CS1876" s="4"/>
      <c r="CT1876" s="6"/>
      <c r="CU1876" s="4"/>
      <c r="CV1876" s="6"/>
      <c r="CW1876" s="5"/>
      <c r="CX1876" s="5"/>
      <c r="CY1876" s="4"/>
      <c r="CZ1876" s="6"/>
      <c r="DA1876" s="4"/>
      <c r="DB1876" s="6"/>
      <c r="DC1876" s="5"/>
      <c r="DD1876" s="5"/>
      <c r="DE1876" s="4"/>
      <c r="DF1876" s="6"/>
      <c r="DG1876" s="4"/>
      <c r="DH1876" s="6"/>
      <c r="DI1876" s="5"/>
      <c r="DJ1876" s="5"/>
      <c r="DK1876" s="4"/>
      <c r="DL1876" s="6"/>
      <c r="DM1876" s="4"/>
      <c r="DN1876" s="6"/>
      <c r="DO1876" s="5"/>
      <c r="DP1876" s="5"/>
      <c r="DQ1876" s="4"/>
      <c r="DR1876" s="6"/>
      <c r="DS1876" s="4"/>
      <c r="DT1876" s="6"/>
      <c r="DU1876" s="5"/>
      <c r="DV1876" s="5"/>
      <c r="DW1876" s="4"/>
      <c r="DX1876" s="6"/>
      <c r="DY1876" s="4"/>
      <c r="DZ1876" s="6"/>
      <c r="EA1876" s="5"/>
      <c r="EB1876" s="5"/>
      <c r="EC1876" s="4"/>
      <c r="ED1876" s="6"/>
      <c r="EE1876" s="4"/>
      <c r="EF1876" s="6"/>
      <c r="EG1876" s="5"/>
      <c r="EH1876" s="5"/>
      <c r="EI1876" s="4"/>
      <c r="EJ1876" s="6"/>
      <c r="EK1876" s="4"/>
      <c r="EL1876" s="6"/>
      <c r="EM1876" s="5"/>
      <c r="EN1876" s="5"/>
      <c r="EO1876" s="4"/>
      <c r="EP1876" s="6"/>
      <c r="EQ1876" s="4"/>
      <c r="ER1876" s="6"/>
      <c r="ES1876" s="5"/>
      <c r="ET1876" s="5"/>
      <c r="EU1876" s="4"/>
      <c r="EV1876" s="6"/>
      <c r="EW1876" s="4"/>
      <c r="EX1876" s="6"/>
      <c r="EY1876" s="5"/>
      <c r="EZ1876" s="5"/>
      <c r="FA1876" s="4"/>
      <c r="FB1876" s="6"/>
      <c r="FC1876" s="4"/>
      <c r="FD1876" s="6"/>
      <c r="FE1876" s="5"/>
      <c r="FF1876" s="5"/>
      <c r="FG1876" s="4"/>
      <c r="FH1876" s="6"/>
      <c r="FI1876" s="4"/>
      <c r="FJ1876" s="6"/>
      <c r="FK1876" s="5"/>
      <c r="FL1876" s="5"/>
      <c r="FM1876" s="4"/>
      <c r="FN1876" s="6"/>
      <c r="FO1876" s="4"/>
      <c r="FP1876" s="6"/>
      <c r="FQ1876" s="5"/>
      <c r="FR1876" s="5"/>
      <c r="FS1876" s="4"/>
      <c r="FT1876" s="6"/>
      <c r="FU1876" s="4"/>
      <c r="FV1876" s="6"/>
      <c r="FW1876" s="5"/>
      <c r="FX1876" s="5"/>
      <c r="FY1876" s="4"/>
      <c r="FZ1876" s="6"/>
      <c r="GA1876" s="4"/>
      <c r="GB1876" s="6"/>
      <c r="GC1876" s="5"/>
      <c r="GD1876" s="5"/>
      <c r="GE1876" s="4"/>
      <c r="GF1876" s="6"/>
      <c r="GG1876" s="4"/>
      <c r="GH1876" s="6"/>
      <c r="GI1876" s="5"/>
      <c r="GJ1876" s="5"/>
      <c r="GK1876" s="4"/>
      <c r="GL1876" s="6"/>
      <c r="GM1876" s="4"/>
      <c r="GN1876" s="6"/>
      <c r="GO1876" s="5"/>
      <c r="GP1876" s="5"/>
      <c r="GQ1876" s="4"/>
      <c r="GR1876" s="6"/>
      <c r="GS1876" s="4"/>
      <c r="GT1876" s="6"/>
      <c r="GU1876" s="5"/>
      <c r="GV1876" s="5"/>
      <c r="GW1876" s="4"/>
      <c r="GX1876" s="6"/>
      <c r="GY1876" s="4"/>
      <c r="GZ1876" s="6"/>
      <c r="HA1876" s="5"/>
      <c r="HB1876" s="5"/>
      <c r="HC1876" s="4"/>
      <c r="HD1876" s="6"/>
      <c r="HE1876" s="4"/>
      <c r="HF1876" s="6"/>
      <c r="HG1876" s="5"/>
      <c r="HH1876" s="5"/>
      <c r="HI1876" s="4"/>
      <c r="HJ1876" s="6"/>
      <c r="HK1876" s="4"/>
      <c r="HL1876" s="6"/>
      <c r="HM1876" s="5"/>
      <c r="HN1876" s="5"/>
      <c r="HO1876" s="4"/>
      <c r="HP1876" s="6"/>
      <c r="HQ1876" s="4"/>
      <c r="HR1876" s="6"/>
      <c r="HS1876" s="5"/>
      <c r="HT1876" s="5"/>
      <c r="HU1876" s="4"/>
      <c r="HV1876" s="6"/>
      <c r="HW1876" s="4"/>
      <c r="HX1876" s="6"/>
      <c r="HY1876" s="5"/>
      <c r="HZ1876" s="5"/>
      <c r="IA1876" s="4"/>
      <c r="IB1876" s="6"/>
      <c r="IC1876" s="4"/>
      <c r="ID1876" s="6"/>
      <c r="IE1876" s="5"/>
      <c r="IF1876" s="5"/>
      <c r="IG1876" s="4"/>
      <c r="IH1876" s="6"/>
      <c r="II1876" s="4"/>
      <c r="IJ1876" s="6"/>
      <c r="IK1876" s="5"/>
      <c r="IL1876" s="5"/>
      <c r="IM1876" s="4"/>
      <c r="IN1876" s="6"/>
      <c r="IO1876" s="4"/>
      <c r="IP1876" s="6"/>
      <c r="IQ1876" s="5"/>
      <c r="IR1876" s="5"/>
      <c r="IS1876" s="4"/>
      <c r="IT1876" s="6"/>
      <c r="IU1876" s="4"/>
      <c r="IV1876" s="6"/>
      <c r="IW1876" s="5"/>
      <c r="IX1876" s="5"/>
      <c r="IY1876" s="4"/>
      <c r="IZ1876" s="6"/>
      <c r="JA1876" s="4"/>
      <c r="JB1876" s="6"/>
      <c r="JC1876" s="5"/>
      <c r="JD1876" s="5"/>
      <c r="JE1876" s="4"/>
      <c r="JF1876" s="6"/>
      <c r="JG1876" s="4"/>
      <c r="JH1876" s="6"/>
      <c r="JI1876" s="5"/>
      <c r="JJ1876" s="5"/>
      <c r="JK1876" s="4"/>
      <c r="JL1876" s="6"/>
      <c r="JM1876" s="4"/>
      <c r="JN1876" s="6"/>
      <c r="JO1876" s="5"/>
      <c r="JP1876" s="5"/>
      <c r="JQ1876" s="4"/>
      <c r="JR1876" s="6"/>
      <c r="JS1876" s="4"/>
      <c r="JT1876" s="6"/>
      <c r="JU1876" s="5"/>
      <c r="JV1876" s="5"/>
      <c r="JW1876" s="4"/>
      <c r="JX1876" s="6"/>
      <c r="JY1876" s="4"/>
      <c r="JZ1876" s="6"/>
      <c r="KA1876" s="5"/>
      <c r="KB1876" s="5"/>
      <c r="KC1876" s="4"/>
      <c r="KD1876" s="6"/>
      <c r="KE1876" s="4"/>
      <c r="KF1876" s="6"/>
      <c r="KG1876" s="5"/>
      <c r="KH1876" s="5"/>
      <c r="KI1876" s="4"/>
      <c r="KJ1876" s="6"/>
      <c r="KK1876" s="4"/>
      <c r="KL1876" s="6"/>
      <c r="KM1876" s="5"/>
      <c r="KN1876" s="5"/>
    </row>
    <row r="1877">
      <c r="A1877" s="3" t="s">
        <v>85</v>
      </c>
      <c r="B1877" s="3" t="s">
        <v>1223</v>
      </c>
      <c r="C1877" s="3" t="s">
        <v>87</v>
      </c>
      <c r="D1877" s="3" t="s">
        <v>712</v>
      </c>
      <c r="E1877" s="3" t="s">
        <v>1224</v>
      </c>
      <c r="F1877" s="3" t="s">
        <v>104</v>
      </c>
      <c r="G1877" s="3" t="s">
        <v>104</v>
      </c>
      <c r="H1877" s="3" t="s">
        <v>104</v>
      </c>
      <c r="I1877" s="3" t="s">
        <v>1311</v>
      </c>
      <c r="J1877" s="3" t="s">
        <v>104</v>
      </c>
      <c r="K1877" s="4"/>
      <c r="L1877" s="4">
        <f>=ROUNDDOWN({0},0)</f>
      </c>
      <c r="M1877" s="4"/>
      <c r="N1877" s="5"/>
      <c r="O1877" s="4"/>
      <c r="P1877" s="4">
        <f>=ROUNDDOWN({0},0)</f>
      </c>
      <c r="Q1877" s="4"/>
      <c r="R1877" s="5"/>
      <c r="S1877" s="4"/>
      <c r="T1877" s="6"/>
      <c r="U1877" s="4"/>
      <c r="V1877" s="6"/>
      <c r="W1877" s="5"/>
      <c r="X1877" s="5"/>
      <c r="Y1877" s="4"/>
      <c r="Z1877" s="6"/>
      <c r="AA1877" s="4"/>
      <c r="AB1877" s="6"/>
      <c r="AC1877" s="5"/>
      <c r="AD1877" s="5"/>
      <c r="AE1877" s="4"/>
      <c r="AF1877" s="6"/>
      <c r="AG1877" s="4"/>
      <c r="AH1877" s="6"/>
      <c r="AI1877" s="5"/>
      <c r="AJ1877" s="5"/>
      <c r="AK1877" s="4"/>
      <c r="AL1877" s="6"/>
      <c r="AM1877" s="4"/>
      <c r="AN1877" s="6"/>
      <c r="AO1877" s="5"/>
      <c r="AP1877" s="5"/>
      <c r="AQ1877" s="4"/>
      <c r="AR1877" s="6"/>
      <c r="AS1877" s="4"/>
      <c r="AT1877" s="6"/>
      <c r="AU1877" s="5"/>
      <c r="AV1877" s="5"/>
      <c r="AW1877" s="4"/>
      <c r="AX1877" s="6"/>
      <c r="AY1877" s="4"/>
      <c r="AZ1877" s="6"/>
      <c r="BA1877" s="5"/>
      <c r="BB1877" s="5"/>
      <c r="BC1877" s="4"/>
      <c r="BD1877" s="6"/>
      <c r="BE1877" s="4"/>
      <c r="BF1877" s="6"/>
      <c r="BG1877" s="5"/>
      <c r="BH1877" s="5"/>
      <c r="BI1877" s="4"/>
      <c r="BJ1877" s="6"/>
      <c r="BK1877" s="4"/>
      <c r="BL1877" s="6"/>
      <c r="BM1877" s="5"/>
      <c r="BN1877" s="5"/>
      <c r="BO1877" s="4"/>
      <c r="BP1877" s="6"/>
      <c r="BQ1877" s="4"/>
      <c r="BR1877" s="6"/>
      <c r="BS1877" s="5"/>
      <c r="BT1877" s="5"/>
      <c r="BU1877" s="4"/>
      <c r="BV1877" s="6"/>
      <c r="BW1877" s="4"/>
      <c r="BX1877" s="6"/>
      <c r="BY1877" s="5"/>
      <c r="BZ1877" s="5"/>
      <c r="CA1877" s="4"/>
      <c r="CB1877" s="6"/>
      <c r="CC1877" s="4"/>
      <c r="CD1877" s="6"/>
      <c r="CE1877" s="5"/>
      <c r="CF1877" s="5"/>
      <c r="CG1877" s="4"/>
      <c r="CH1877" s="6"/>
      <c r="CI1877" s="4"/>
      <c r="CJ1877" s="6"/>
      <c r="CK1877" s="5"/>
      <c r="CL1877" s="5"/>
      <c r="CM1877" s="4"/>
      <c r="CN1877" s="6"/>
      <c r="CO1877" s="4"/>
      <c r="CP1877" s="6"/>
      <c r="CQ1877" s="5"/>
      <c r="CR1877" s="5"/>
      <c r="CS1877" s="4"/>
      <c r="CT1877" s="6"/>
      <c r="CU1877" s="4"/>
      <c r="CV1877" s="6"/>
      <c r="CW1877" s="5"/>
      <c r="CX1877" s="5"/>
      <c r="CY1877" s="4"/>
      <c r="CZ1877" s="6"/>
      <c r="DA1877" s="4"/>
      <c r="DB1877" s="6"/>
      <c r="DC1877" s="5"/>
      <c r="DD1877" s="5"/>
      <c r="DE1877" s="4"/>
      <c r="DF1877" s="6"/>
      <c r="DG1877" s="4"/>
      <c r="DH1877" s="6"/>
      <c r="DI1877" s="5"/>
      <c r="DJ1877" s="5"/>
      <c r="DK1877" s="4"/>
      <c r="DL1877" s="6"/>
      <c r="DM1877" s="4"/>
      <c r="DN1877" s="6"/>
      <c r="DO1877" s="5"/>
      <c r="DP1877" s="5"/>
      <c r="DQ1877" s="4"/>
      <c r="DR1877" s="6"/>
      <c r="DS1877" s="4"/>
      <c r="DT1877" s="6"/>
      <c r="DU1877" s="5"/>
      <c r="DV1877" s="5"/>
      <c r="DW1877" s="4"/>
      <c r="DX1877" s="6"/>
      <c r="DY1877" s="4"/>
      <c r="DZ1877" s="6"/>
      <c r="EA1877" s="5"/>
      <c r="EB1877" s="5"/>
      <c r="EC1877" s="4"/>
      <c r="ED1877" s="6"/>
      <c r="EE1877" s="4"/>
      <c r="EF1877" s="6"/>
      <c r="EG1877" s="5"/>
      <c r="EH1877" s="5"/>
      <c r="EI1877" s="4"/>
      <c r="EJ1877" s="6"/>
      <c r="EK1877" s="4"/>
      <c r="EL1877" s="6"/>
      <c r="EM1877" s="5"/>
      <c r="EN1877" s="5"/>
      <c r="EO1877" s="4"/>
      <c r="EP1877" s="6"/>
      <c r="EQ1877" s="4"/>
      <c r="ER1877" s="6"/>
      <c r="ES1877" s="5"/>
      <c r="ET1877" s="5"/>
      <c r="EU1877" s="4"/>
      <c r="EV1877" s="6"/>
      <c r="EW1877" s="4"/>
      <c r="EX1877" s="6"/>
      <c r="EY1877" s="5"/>
      <c r="EZ1877" s="5"/>
      <c r="FA1877" s="4"/>
      <c r="FB1877" s="6"/>
      <c r="FC1877" s="4"/>
      <c r="FD1877" s="6"/>
      <c r="FE1877" s="5"/>
      <c r="FF1877" s="5"/>
      <c r="FG1877" s="4"/>
      <c r="FH1877" s="6"/>
      <c r="FI1877" s="4"/>
      <c r="FJ1877" s="6"/>
      <c r="FK1877" s="5"/>
      <c r="FL1877" s="5"/>
      <c r="FM1877" s="4"/>
      <c r="FN1877" s="6"/>
      <c r="FO1877" s="4"/>
      <c r="FP1877" s="6"/>
      <c r="FQ1877" s="5"/>
      <c r="FR1877" s="5"/>
      <c r="FS1877" s="4"/>
      <c r="FT1877" s="6"/>
      <c r="FU1877" s="4"/>
      <c r="FV1877" s="6"/>
      <c r="FW1877" s="5"/>
      <c r="FX1877" s="5"/>
      <c r="FY1877" s="4"/>
      <c r="FZ1877" s="6"/>
      <c r="GA1877" s="4"/>
      <c r="GB1877" s="6"/>
      <c r="GC1877" s="5"/>
      <c r="GD1877" s="5"/>
      <c r="GE1877" s="4"/>
      <c r="GF1877" s="6"/>
      <c r="GG1877" s="4"/>
      <c r="GH1877" s="6"/>
      <c r="GI1877" s="5"/>
      <c r="GJ1877" s="5"/>
      <c r="GK1877" s="4"/>
      <c r="GL1877" s="6"/>
      <c r="GM1877" s="4"/>
      <c r="GN1877" s="6"/>
      <c r="GO1877" s="5"/>
      <c r="GP1877" s="5"/>
      <c r="GQ1877" s="4"/>
      <c r="GR1877" s="6"/>
      <c r="GS1877" s="4"/>
      <c r="GT1877" s="6"/>
      <c r="GU1877" s="5"/>
      <c r="GV1877" s="5"/>
      <c r="GW1877" s="4"/>
      <c r="GX1877" s="6"/>
      <c r="GY1877" s="4"/>
      <c r="GZ1877" s="6"/>
      <c r="HA1877" s="5"/>
      <c r="HB1877" s="5"/>
      <c r="HC1877" s="4"/>
      <c r="HD1877" s="6"/>
      <c r="HE1877" s="4"/>
      <c r="HF1877" s="6"/>
      <c r="HG1877" s="5"/>
      <c r="HH1877" s="5"/>
      <c r="HI1877" s="4"/>
      <c r="HJ1877" s="6"/>
      <c r="HK1877" s="4"/>
      <c r="HL1877" s="6"/>
      <c r="HM1877" s="5"/>
      <c r="HN1877" s="5"/>
      <c r="HO1877" s="4"/>
      <c r="HP1877" s="6"/>
      <c r="HQ1877" s="4"/>
      <c r="HR1877" s="6"/>
      <c r="HS1877" s="5"/>
      <c r="HT1877" s="5"/>
      <c r="HU1877" s="4"/>
      <c r="HV1877" s="6"/>
      <c r="HW1877" s="4"/>
      <c r="HX1877" s="6"/>
      <c r="HY1877" s="5"/>
      <c r="HZ1877" s="5"/>
      <c r="IA1877" s="4"/>
      <c r="IB1877" s="6"/>
      <c r="IC1877" s="4"/>
      <c r="ID1877" s="6"/>
      <c r="IE1877" s="5"/>
      <c r="IF1877" s="5"/>
      <c r="IG1877" s="4"/>
      <c r="IH1877" s="6"/>
      <c r="II1877" s="4"/>
      <c r="IJ1877" s="6"/>
      <c r="IK1877" s="5"/>
      <c r="IL1877" s="5"/>
      <c r="IM1877" s="4"/>
      <c r="IN1877" s="6"/>
      <c r="IO1877" s="4"/>
      <c r="IP1877" s="6"/>
      <c r="IQ1877" s="5"/>
      <c r="IR1877" s="5"/>
      <c r="IS1877" s="4"/>
      <c r="IT1877" s="6"/>
      <c r="IU1877" s="4"/>
      <c r="IV1877" s="6"/>
      <c r="IW1877" s="5"/>
      <c r="IX1877" s="5"/>
      <c r="IY1877" s="4"/>
      <c r="IZ1877" s="6"/>
      <c r="JA1877" s="4"/>
      <c r="JB1877" s="6"/>
      <c r="JC1877" s="5"/>
      <c r="JD1877" s="5"/>
      <c r="JE1877" s="4"/>
      <c r="JF1877" s="6"/>
      <c r="JG1877" s="4"/>
      <c r="JH1877" s="6"/>
      <c r="JI1877" s="5"/>
      <c r="JJ1877" s="5"/>
      <c r="JK1877" s="4"/>
      <c r="JL1877" s="6"/>
      <c r="JM1877" s="4"/>
      <c r="JN1877" s="6"/>
      <c r="JO1877" s="5"/>
      <c r="JP1877" s="5"/>
      <c r="JQ1877" s="4"/>
      <c r="JR1877" s="6"/>
      <c r="JS1877" s="4"/>
      <c r="JT1877" s="6"/>
      <c r="JU1877" s="5"/>
      <c r="JV1877" s="5"/>
      <c r="JW1877" s="4"/>
      <c r="JX1877" s="6"/>
      <c r="JY1877" s="4"/>
      <c r="JZ1877" s="6"/>
      <c r="KA1877" s="5"/>
      <c r="KB1877" s="5"/>
      <c r="KC1877" s="4"/>
      <c r="KD1877" s="6"/>
      <c r="KE1877" s="4"/>
      <c r="KF1877" s="6"/>
      <c r="KG1877" s="5"/>
      <c r="KH1877" s="5"/>
      <c r="KI1877" s="4"/>
      <c r="KJ1877" s="6"/>
      <c r="KK1877" s="4"/>
      <c r="KL1877" s="6"/>
      <c r="KM1877" s="5"/>
      <c r="KN1877" s="5"/>
    </row>
    <row r="1878">
      <c r="A1878" s="3" t="s">
        <v>85</v>
      </c>
      <c r="B1878" s="3" t="s">
        <v>1223</v>
      </c>
      <c r="C1878" s="3" t="s">
        <v>87</v>
      </c>
      <c r="D1878" s="3" t="s">
        <v>712</v>
      </c>
      <c r="E1878" s="3" t="s">
        <v>1225</v>
      </c>
      <c r="F1878" s="3" t="s">
        <v>104</v>
      </c>
      <c r="G1878" s="3" t="s">
        <v>104</v>
      </c>
      <c r="H1878" s="3" t="s">
        <v>104</v>
      </c>
      <c r="I1878" s="3" t="s">
        <v>1325</v>
      </c>
      <c r="J1878" s="3" t="s">
        <v>104</v>
      </c>
      <c r="K1878" s="4"/>
      <c r="L1878" s="4">
        <f>=ROUNDDOWN({0},0)</f>
      </c>
      <c r="M1878" s="4"/>
      <c r="N1878" s="5"/>
      <c r="O1878" s="4"/>
      <c r="P1878" s="4">
        <f>=ROUNDDOWN({0},0)</f>
      </c>
      <c r="Q1878" s="4"/>
      <c r="R1878" s="5"/>
      <c r="S1878" s="4"/>
      <c r="T1878" s="6"/>
      <c r="U1878" s="4"/>
      <c r="V1878" s="6"/>
      <c r="W1878" s="5"/>
      <c r="X1878" s="5"/>
      <c r="Y1878" s="4"/>
      <c r="Z1878" s="6"/>
      <c r="AA1878" s="4"/>
      <c r="AB1878" s="6"/>
      <c r="AC1878" s="5"/>
      <c r="AD1878" s="5"/>
      <c r="AE1878" s="4"/>
      <c r="AF1878" s="6"/>
      <c r="AG1878" s="4"/>
      <c r="AH1878" s="6"/>
      <c r="AI1878" s="5"/>
      <c r="AJ1878" s="5"/>
      <c r="AK1878" s="4"/>
      <c r="AL1878" s="6"/>
      <c r="AM1878" s="4"/>
      <c r="AN1878" s="6"/>
      <c r="AO1878" s="5"/>
      <c r="AP1878" s="5"/>
      <c r="AQ1878" s="4"/>
      <c r="AR1878" s="6"/>
      <c r="AS1878" s="4"/>
      <c r="AT1878" s="6"/>
      <c r="AU1878" s="5"/>
      <c r="AV1878" s="5"/>
      <c r="AW1878" s="4"/>
      <c r="AX1878" s="6"/>
      <c r="AY1878" s="4"/>
      <c r="AZ1878" s="6"/>
      <c r="BA1878" s="5"/>
      <c r="BB1878" s="5"/>
      <c r="BC1878" s="4"/>
      <c r="BD1878" s="6"/>
      <c r="BE1878" s="4"/>
      <c r="BF1878" s="6"/>
      <c r="BG1878" s="5"/>
      <c r="BH1878" s="5"/>
      <c r="BI1878" s="4"/>
      <c r="BJ1878" s="6"/>
      <c r="BK1878" s="4"/>
      <c r="BL1878" s="6"/>
      <c r="BM1878" s="5"/>
      <c r="BN1878" s="5"/>
      <c r="BO1878" s="4"/>
      <c r="BP1878" s="6"/>
      <c r="BQ1878" s="4"/>
      <c r="BR1878" s="6"/>
      <c r="BS1878" s="5"/>
      <c r="BT1878" s="5"/>
      <c r="BU1878" s="4"/>
      <c r="BV1878" s="6"/>
      <c r="BW1878" s="4"/>
      <c r="BX1878" s="6"/>
      <c r="BY1878" s="5"/>
      <c r="BZ1878" s="5"/>
      <c r="CA1878" s="4"/>
      <c r="CB1878" s="6"/>
      <c r="CC1878" s="4"/>
      <c r="CD1878" s="6"/>
      <c r="CE1878" s="5"/>
      <c r="CF1878" s="5"/>
      <c r="CG1878" s="4"/>
      <c r="CH1878" s="6"/>
      <c r="CI1878" s="4"/>
      <c r="CJ1878" s="6"/>
      <c r="CK1878" s="5"/>
      <c r="CL1878" s="5"/>
      <c r="CM1878" s="4"/>
      <c r="CN1878" s="6"/>
      <c r="CO1878" s="4"/>
      <c r="CP1878" s="6"/>
      <c r="CQ1878" s="5"/>
      <c r="CR1878" s="5"/>
      <c r="CS1878" s="4"/>
      <c r="CT1878" s="6"/>
      <c r="CU1878" s="4"/>
      <c r="CV1878" s="6"/>
      <c r="CW1878" s="5"/>
      <c r="CX1878" s="5"/>
      <c r="CY1878" s="4"/>
      <c r="CZ1878" s="6"/>
      <c r="DA1878" s="4"/>
      <c r="DB1878" s="6"/>
      <c r="DC1878" s="5"/>
      <c r="DD1878" s="5"/>
      <c r="DE1878" s="4"/>
      <c r="DF1878" s="6"/>
      <c r="DG1878" s="4"/>
      <c r="DH1878" s="6"/>
      <c r="DI1878" s="5"/>
      <c r="DJ1878" s="5"/>
      <c r="DK1878" s="4"/>
      <c r="DL1878" s="6"/>
      <c r="DM1878" s="4"/>
      <c r="DN1878" s="6"/>
      <c r="DO1878" s="5"/>
      <c r="DP1878" s="5"/>
      <c r="DQ1878" s="4"/>
      <c r="DR1878" s="6"/>
      <c r="DS1878" s="4"/>
      <c r="DT1878" s="6"/>
      <c r="DU1878" s="5"/>
      <c r="DV1878" s="5"/>
      <c r="DW1878" s="4"/>
      <c r="DX1878" s="6"/>
      <c r="DY1878" s="4"/>
      <c r="DZ1878" s="6"/>
      <c r="EA1878" s="5"/>
      <c r="EB1878" s="5"/>
      <c r="EC1878" s="4"/>
      <c r="ED1878" s="6"/>
      <c r="EE1878" s="4"/>
      <c r="EF1878" s="6"/>
      <c r="EG1878" s="5"/>
      <c r="EH1878" s="5"/>
      <c r="EI1878" s="4"/>
      <c r="EJ1878" s="6"/>
      <c r="EK1878" s="4"/>
      <c r="EL1878" s="6"/>
      <c r="EM1878" s="5"/>
      <c r="EN1878" s="5"/>
      <c r="EO1878" s="4"/>
      <c r="EP1878" s="6"/>
      <c r="EQ1878" s="4"/>
      <c r="ER1878" s="6"/>
      <c r="ES1878" s="5"/>
      <c r="ET1878" s="5"/>
      <c r="EU1878" s="4"/>
      <c r="EV1878" s="6"/>
      <c r="EW1878" s="4"/>
      <c r="EX1878" s="6"/>
      <c r="EY1878" s="5"/>
      <c r="EZ1878" s="5"/>
      <c r="FA1878" s="4"/>
      <c r="FB1878" s="6"/>
      <c r="FC1878" s="4"/>
      <c r="FD1878" s="6"/>
      <c r="FE1878" s="5"/>
      <c r="FF1878" s="5"/>
      <c r="FG1878" s="4"/>
      <c r="FH1878" s="6"/>
      <c r="FI1878" s="4"/>
      <c r="FJ1878" s="6"/>
      <c r="FK1878" s="5"/>
      <c r="FL1878" s="5"/>
      <c r="FM1878" s="4"/>
      <c r="FN1878" s="6"/>
      <c r="FO1878" s="4"/>
      <c r="FP1878" s="6"/>
      <c r="FQ1878" s="5"/>
      <c r="FR1878" s="5"/>
      <c r="FS1878" s="4"/>
      <c r="FT1878" s="6"/>
      <c r="FU1878" s="4"/>
      <c r="FV1878" s="6"/>
      <c r="FW1878" s="5"/>
      <c r="FX1878" s="5"/>
      <c r="FY1878" s="4"/>
      <c r="FZ1878" s="6"/>
      <c r="GA1878" s="4"/>
      <c r="GB1878" s="6"/>
      <c r="GC1878" s="5"/>
      <c r="GD1878" s="5"/>
      <c r="GE1878" s="4"/>
      <c r="GF1878" s="6"/>
      <c r="GG1878" s="4"/>
      <c r="GH1878" s="6"/>
      <c r="GI1878" s="5"/>
      <c r="GJ1878" s="5"/>
      <c r="GK1878" s="4"/>
      <c r="GL1878" s="6"/>
      <c r="GM1878" s="4"/>
      <c r="GN1878" s="6"/>
      <c r="GO1878" s="5"/>
      <c r="GP1878" s="5"/>
      <c r="GQ1878" s="4"/>
      <c r="GR1878" s="6"/>
      <c r="GS1878" s="4"/>
      <c r="GT1878" s="6"/>
      <c r="GU1878" s="5"/>
      <c r="GV1878" s="5"/>
      <c r="GW1878" s="4"/>
      <c r="GX1878" s="6"/>
      <c r="GY1878" s="4"/>
      <c r="GZ1878" s="6"/>
      <c r="HA1878" s="5"/>
      <c r="HB1878" s="5"/>
      <c r="HC1878" s="4"/>
      <c r="HD1878" s="6"/>
      <c r="HE1878" s="4"/>
      <c r="HF1878" s="6"/>
      <c r="HG1878" s="5"/>
      <c r="HH1878" s="5"/>
      <c r="HI1878" s="4"/>
      <c r="HJ1878" s="6"/>
      <c r="HK1878" s="4"/>
      <c r="HL1878" s="6"/>
      <c r="HM1878" s="5"/>
      <c r="HN1878" s="5"/>
      <c r="HO1878" s="4"/>
      <c r="HP1878" s="6"/>
      <c r="HQ1878" s="4"/>
      <c r="HR1878" s="6"/>
      <c r="HS1878" s="5"/>
      <c r="HT1878" s="5"/>
      <c r="HU1878" s="4"/>
      <c r="HV1878" s="6"/>
      <c r="HW1878" s="4"/>
      <c r="HX1878" s="6"/>
      <c r="HY1878" s="5"/>
      <c r="HZ1878" s="5"/>
      <c r="IA1878" s="4"/>
      <c r="IB1878" s="6"/>
      <c r="IC1878" s="4"/>
      <c r="ID1878" s="6"/>
      <c r="IE1878" s="5"/>
      <c r="IF1878" s="5"/>
      <c r="IG1878" s="4"/>
      <c r="IH1878" s="6"/>
      <c r="II1878" s="4"/>
      <c r="IJ1878" s="6"/>
      <c r="IK1878" s="5"/>
      <c r="IL1878" s="5"/>
      <c r="IM1878" s="4"/>
      <c r="IN1878" s="6"/>
      <c r="IO1878" s="4"/>
      <c r="IP1878" s="6"/>
      <c r="IQ1878" s="5"/>
      <c r="IR1878" s="5"/>
      <c r="IS1878" s="4"/>
      <c r="IT1878" s="6"/>
      <c r="IU1878" s="4"/>
      <c r="IV1878" s="6"/>
      <c r="IW1878" s="5"/>
      <c r="IX1878" s="5"/>
      <c r="IY1878" s="4"/>
      <c r="IZ1878" s="6"/>
      <c r="JA1878" s="4"/>
      <c r="JB1878" s="6"/>
      <c r="JC1878" s="5"/>
      <c r="JD1878" s="5"/>
      <c r="JE1878" s="4"/>
      <c r="JF1878" s="6"/>
      <c r="JG1878" s="4"/>
      <c r="JH1878" s="6"/>
      <c r="JI1878" s="5"/>
      <c r="JJ1878" s="5"/>
      <c r="JK1878" s="4"/>
      <c r="JL1878" s="6"/>
      <c r="JM1878" s="4"/>
      <c r="JN1878" s="6"/>
      <c r="JO1878" s="5"/>
      <c r="JP1878" s="5"/>
      <c r="JQ1878" s="4"/>
      <c r="JR1878" s="6"/>
      <c r="JS1878" s="4"/>
      <c r="JT1878" s="6"/>
      <c r="JU1878" s="5"/>
      <c r="JV1878" s="5"/>
      <c r="JW1878" s="4"/>
      <c r="JX1878" s="6"/>
      <c r="JY1878" s="4"/>
      <c r="JZ1878" s="6"/>
      <c r="KA1878" s="5"/>
      <c r="KB1878" s="5"/>
      <c r="KC1878" s="4"/>
      <c r="KD1878" s="6"/>
      <c r="KE1878" s="4"/>
      <c r="KF1878" s="6"/>
      <c r="KG1878" s="5"/>
      <c r="KH1878" s="5"/>
      <c r="KI1878" s="4"/>
      <c r="KJ1878" s="6"/>
      <c r="KK1878" s="4"/>
      <c r="KL1878" s="6"/>
      <c r="KM1878" s="5"/>
      <c r="KN1878" s="5"/>
    </row>
    <row r="1879">
      <c r="A1879" s="3" t="s">
        <v>85</v>
      </c>
      <c r="B1879" s="3" t="s">
        <v>1227</v>
      </c>
      <c r="C1879" s="3" t="s">
        <v>703</v>
      </c>
      <c r="D1879" s="3" t="s">
        <v>712</v>
      </c>
      <c r="E1879" s="3" t="s">
        <v>1228</v>
      </c>
      <c r="F1879" s="3" t="s">
        <v>104</v>
      </c>
      <c r="G1879" s="3" t="s">
        <v>104</v>
      </c>
      <c r="H1879" s="3" t="s">
        <v>104</v>
      </c>
      <c r="I1879" s="3" t="s">
        <v>884</v>
      </c>
      <c r="J1879" s="3" t="s">
        <v>104</v>
      </c>
      <c r="K1879" s="4"/>
      <c r="L1879" s="4">
        <f>=ROUNDDOWN({0},0)</f>
      </c>
      <c r="M1879" s="4"/>
      <c r="N1879" s="5"/>
      <c r="O1879" s="4"/>
      <c r="P1879" s="4">
        <f>=ROUNDDOWN({0},0)</f>
      </c>
      <c r="Q1879" s="4"/>
      <c r="R1879" s="5"/>
      <c r="S1879" s="4"/>
      <c r="T1879" s="6"/>
      <c r="U1879" s="4"/>
      <c r="V1879" s="6"/>
      <c r="W1879" s="5"/>
      <c r="X1879" s="5"/>
      <c r="Y1879" s="4"/>
      <c r="Z1879" s="6"/>
      <c r="AA1879" s="4"/>
      <c r="AB1879" s="6"/>
      <c r="AC1879" s="5"/>
      <c r="AD1879" s="5"/>
      <c r="AE1879" s="4"/>
      <c r="AF1879" s="6"/>
      <c r="AG1879" s="4"/>
      <c r="AH1879" s="6"/>
      <c r="AI1879" s="5"/>
      <c r="AJ1879" s="5"/>
      <c r="AK1879" s="4"/>
      <c r="AL1879" s="6"/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  <c r="AW1879" s="4"/>
      <c r="AX1879" s="6"/>
      <c r="AY1879" s="4"/>
      <c r="AZ1879" s="6"/>
      <c r="BA1879" s="5"/>
      <c r="BB1879" s="5"/>
      <c r="BC1879" s="4"/>
      <c r="BD1879" s="6"/>
      <c r="BE1879" s="4"/>
      <c r="BF1879" s="6"/>
      <c r="BG1879" s="5"/>
      <c r="BH1879" s="5"/>
      <c r="BI1879" s="4"/>
      <c r="BJ1879" s="6"/>
      <c r="BK1879" s="4"/>
      <c r="BL1879" s="6"/>
      <c r="BM1879" s="5"/>
      <c r="BN1879" s="5"/>
      <c r="BO1879" s="4"/>
      <c r="BP1879" s="6"/>
      <c r="BQ1879" s="4"/>
      <c r="BR1879" s="6"/>
      <c r="BS1879" s="5"/>
      <c r="BT1879" s="5"/>
      <c r="BU1879" s="4"/>
      <c r="BV1879" s="6"/>
      <c r="BW1879" s="4"/>
      <c r="BX1879" s="6"/>
      <c r="BY1879" s="5"/>
      <c r="BZ1879" s="5"/>
      <c r="CA1879" s="4"/>
      <c r="CB1879" s="6"/>
      <c r="CC1879" s="4"/>
      <c r="CD1879" s="6"/>
      <c r="CE1879" s="5"/>
      <c r="CF1879" s="5"/>
      <c r="CG1879" s="4"/>
      <c r="CH1879" s="6"/>
      <c r="CI1879" s="4"/>
      <c r="CJ1879" s="6"/>
      <c r="CK1879" s="5"/>
      <c r="CL1879" s="5"/>
      <c r="CM1879" s="4"/>
      <c r="CN1879" s="6"/>
      <c r="CO1879" s="4"/>
      <c r="CP1879" s="6"/>
      <c r="CQ1879" s="5"/>
      <c r="CR1879" s="5"/>
      <c r="CS1879" s="4"/>
      <c r="CT1879" s="6"/>
      <c r="CU1879" s="4"/>
      <c r="CV1879" s="6"/>
      <c r="CW1879" s="5"/>
      <c r="CX1879" s="5"/>
      <c r="CY1879" s="4"/>
      <c r="CZ1879" s="6"/>
      <c r="DA1879" s="4"/>
      <c r="DB1879" s="6"/>
      <c r="DC1879" s="5"/>
      <c r="DD1879" s="5"/>
      <c r="DE1879" s="4"/>
      <c r="DF1879" s="6"/>
      <c r="DG1879" s="4"/>
      <c r="DH1879" s="6"/>
      <c r="DI1879" s="5"/>
      <c r="DJ1879" s="5"/>
      <c r="DK1879" s="4"/>
      <c r="DL1879" s="6"/>
      <c r="DM1879" s="4"/>
      <c r="DN1879" s="6"/>
      <c r="DO1879" s="5"/>
      <c r="DP1879" s="5"/>
      <c r="DQ1879" s="4"/>
      <c r="DR1879" s="6"/>
      <c r="DS1879" s="4"/>
      <c r="DT1879" s="6"/>
      <c r="DU1879" s="5"/>
      <c r="DV1879" s="5"/>
      <c r="DW1879" s="4"/>
      <c r="DX1879" s="6"/>
      <c r="DY1879" s="4"/>
      <c r="DZ1879" s="6"/>
      <c r="EA1879" s="5"/>
      <c r="EB1879" s="5"/>
      <c r="EC1879" s="4"/>
      <c r="ED1879" s="6"/>
      <c r="EE1879" s="4"/>
      <c r="EF1879" s="6"/>
      <c r="EG1879" s="5"/>
      <c r="EH1879" s="5"/>
      <c r="EI1879" s="4"/>
      <c r="EJ1879" s="6"/>
      <c r="EK1879" s="4"/>
      <c r="EL1879" s="6"/>
      <c r="EM1879" s="5"/>
      <c r="EN1879" s="5"/>
      <c r="EO1879" s="4"/>
      <c r="EP1879" s="6"/>
      <c r="EQ1879" s="4"/>
      <c r="ER1879" s="6"/>
      <c r="ES1879" s="5"/>
      <c r="ET1879" s="5"/>
      <c r="EU1879" s="4"/>
      <c r="EV1879" s="6"/>
      <c r="EW1879" s="4"/>
      <c r="EX1879" s="6"/>
      <c r="EY1879" s="5"/>
      <c r="EZ1879" s="5"/>
      <c r="FA1879" s="4"/>
      <c r="FB1879" s="6"/>
      <c r="FC1879" s="4"/>
      <c r="FD1879" s="6"/>
      <c r="FE1879" s="5"/>
      <c r="FF1879" s="5"/>
      <c r="FG1879" s="4"/>
      <c r="FH1879" s="6"/>
      <c r="FI1879" s="4"/>
      <c r="FJ1879" s="6"/>
      <c r="FK1879" s="5"/>
      <c r="FL1879" s="5"/>
      <c r="FM1879" s="4"/>
      <c r="FN1879" s="6"/>
      <c r="FO1879" s="4"/>
      <c r="FP1879" s="6"/>
      <c r="FQ1879" s="5"/>
      <c r="FR1879" s="5"/>
      <c r="FS1879" s="4"/>
      <c r="FT1879" s="6"/>
      <c r="FU1879" s="4"/>
      <c r="FV1879" s="6"/>
      <c r="FW1879" s="5"/>
      <c r="FX1879" s="5"/>
      <c r="FY1879" s="4"/>
      <c r="FZ1879" s="6"/>
      <c r="GA1879" s="4"/>
      <c r="GB1879" s="6"/>
      <c r="GC1879" s="5"/>
      <c r="GD1879" s="5"/>
      <c r="GE1879" s="4"/>
      <c r="GF1879" s="6"/>
      <c r="GG1879" s="4"/>
      <c r="GH1879" s="6"/>
      <c r="GI1879" s="5"/>
      <c r="GJ1879" s="5"/>
      <c r="GK1879" s="4"/>
      <c r="GL1879" s="6"/>
      <c r="GM1879" s="4"/>
      <c r="GN1879" s="6"/>
      <c r="GO1879" s="5"/>
      <c r="GP1879" s="5"/>
      <c r="GQ1879" s="4"/>
      <c r="GR1879" s="6"/>
      <c r="GS1879" s="4"/>
      <c r="GT1879" s="6"/>
      <c r="GU1879" s="5"/>
      <c r="GV1879" s="5"/>
      <c r="GW1879" s="4"/>
      <c r="GX1879" s="6"/>
      <c r="GY1879" s="4"/>
      <c r="GZ1879" s="6"/>
      <c r="HA1879" s="5"/>
      <c r="HB1879" s="5"/>
      <c r="HC1879" s="4"/>
      <c r="HD1879" s="6"/>
      <c r="HE1879" s="4"/>
      <c r="HF1879" s="6"/>
      <c r="HG1879" s="5"/>
      <c r="HH1879" s="5"/>
      <c r="HI1879" s="4"/>
      <c r="HJ1879" s="6"/>
      <c r="HK1879" s="4"/>
      <c r="HL1879" s="6"/>
      <c r="HM1879" s="5"/>
      <c r="HN1879" s="5"/>
      <c r="HO1879" s="4"/>
      <c r="HP1879" s="6"/>
      <c r="HQ1879" s="4"/>
      <c r="HR1879" s="6"/>
      <c r="HS1879" s="5"/>
      <c r="HT1879" s="5"/>
      <c r="HU1879" s="4"/>
      <c r="HV1879" s="6"/>
      <c r="HW1879" s="4"/>
      <c r="HX1879" s="6"/>
      <c r="HY1879" s="5"/>
      <c r="HZ1879" s="5"/>
      <c r="IA1879" s="4"/>
      <c r="IB1879" s="6"/>
      <c r="IC1879" s="4"/>
      <c r="ID1879" s="6"/>
      <c r="IE1879" s="5"/>
      <c r="IF1879" s="5"/>
      <c r="IG1879" s="4"/>
      <c r="IH1879" s="6"/>
      <c r="II1879" s="4"/>
      <c r="IJ1879" s="6"/>
      <c r="IK1879" s="5"/>
      <c r="IL1879" s="5"/>
      <c r="IM1879" s="4"/>
      <c r="IN1879" s="6"/>
      <c r="IO1879" s="4"/>
      <c r="IP1879" s="6"/>
      <c r="IQ1879" s="5"/>
      <c r="IR1879" s="5"/>
      <c r="IS1879" s="4"/>
      <c r="IT1879" s="6"/>
      <c r="IU1879" s="4"/>
      <c r="IV1879" s="6"/>
      <c r="IW1879" s="5"/>
      <c r="IX1879" s="5"/>
      <c r="IY1879" s="4"/>
      <c r="IZ1879" s="6"/>
      <c r="JA1879" s="4"/>
      <c r="JB1879" s="6"/>
      <c r="JC1879" s="5"/>
      <c r="JD1879" s="5"/>
      <c r="JE1879" s="4"/>
      <c r="JF1879" s="6"/>
      <c r="JG1879" s="4"/>
      <c r="JH1879" s="6"/>
      <c r="JI1879" s="5"/>
      <c r="JJ1879" s="5"/>
      <c r="JK1879" s="4"/>
      <c r="JL1879" s="6"/>
      <c r="JM1879" s="4"/>
      <c r="JN1879" s="6"/>
      <c r="JO1879" s="5"/>
      <c r="JP1879" s="5"/>
      <c r="JQ1879" s="4"/>
      <c r="JR1879" s="6"/>
      <c r="JS1879" s="4"/>
      <c r="JT1879" s="6"/>
      <c r="JU1879" s="5"/>
      <c r="JV1879" s="5"/>
      <c r="JW1879" s="4"/>
      <c r="JX1879" s="6"/>
      <c r="JY1879" s="4"/>
      <c r="JZ1879" s="6"/>
      <c r="KA1879" s="5"/>
      <c r="KB1879" s="5"/>
      <c r="KC1879" s="4"/>
      <c r="KD1879" s="6"/>
      <c r="KE1879" s="4"/>
      <c r="KF1879" s="6"/>
      <c r="KG1879" s="5"/>
      <c r="KH1879" s="5"/>
      <c r="KI1879" s="4"/>
      <c r="KJ1879" s="6"/>
      <c r="KK1879" s="4"/>
      <c r="KL1879" s="6"/>
      <c r="KM1879" s="5"/>
      <c r="KN1879" s="5"/>
    </row>
    <row r="1880">
      <c r="A1880" s="3" t="s">
        <v>85</v>
      </c>
      <c r="B1880" s="3" t="s">
        <v>1229</v>
      </c>
      <c r="C1880" s="3" t="s">
        <v>87</v>
      </c>
      <c r="D1880" s="3" t="s">
        <v>712</v>
      </c>
      <c r="E1880" s="3" t="s">
        <v>753</v>
      </c>
      <c r="F1880" s="3" t="s">
        <v>104</v>
      </c>
      <c r="G1880" s="3" t="s">
        <v>104</v>
      </c>
      <c r="H1880" s="3" t="s">
        <v>104</v>
      </c>
      <c r="I1880" s="3" t="s">
        <v>1311</v>
      </c>
      <c r="J1880" s="3" t="s">
        <v>104</v>
      </c>
      <c r="K1880" s="4"/>
      <c r="L1880" s="4">
        <f>=ROUNDDOWN({0},0)</f>
      </c>
      <c r="M1880" s="4"/>
      <c r="N1880" s="5"/>
      <c r="O1880" s="4"/>
      <c r="P1880" s="4">
        <f>=ROUNDDOWN({0},0)</f>
      </c>
      <c r="Q1880" s="4"/>
      <c r="R1880" s="5"/>
      <c r="S1880" s="4"/>
      <c r="T1880" s="6"/>
      <c r="U1880" s="4"/>
      <c r="V1880" s="6"/>
      <c r="W1880" s="5"/>
      <c r="X1880" s="5"/>
      <c r="Y1880" s="4"/>
      <c r="Z1880" s="6"/>
      <c r="AA1880" s="4"/>
      <c r="AB1880" s="6"/>
      <c r="AC1880" s="5"/>
      <c r="AD1880" s="5"/>
      <c r="AE1880" s="4"/>
      <c r="AF1880" s="6"/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/>
      <c r="AR1880" s="6"/>
      <c r="AS1880" s="4"/>
      <c r="AT1880" s="6"/>
      <c r="AU1880" s="5"/>
      <c r="AV1880" s="5"/>
      <c r="AW1880" s="4"/>
      <c r="AX1880" s="6"/>
      <c r="AY1880" s="4"/>
      <c r="AZ1880" s="6"/>
      <c r="BA1880" s="5"/>
      <c r="BB1880" s="5"/>
      <c r="BC1880" s="4"/>
      <c r="BD1880" s="6"/>
      <c r="BE1880" s="4"/>
      <c r="BF1880" s="6"/>
      <c r="BG1880" s="5"/>
      <c r="BH1880" s="5"/>
      <c r="BI1880" s="4"/>
      <c r="BJ1880" s="6"/>
      <c r="BK1880" s="4"/>
      <c r="BL1880" s="6"/>
      <c r="BM1880" s="5"/>
      <c r="BN1880" s="5"/>
      <c r="BO1880" s="4"/>
      <c r="BP1880" s="6"/>
      <c r="BQ1880" s="4"/>
      <c r="BR1880" s="6"/>
      <c r="BS1880" s="5"/>
      <c r="BT1880" s="5"/>
      <c r="BU1880" s="4"/>
      <c r="BV1880" s="6"/>
      <c r="BW1880" s="4"/>
      <c r="BX1880" s="6"/>
      <c r="BY1880" s="5"/>
      <c r="BZ1880" s="5"/>
      <c r="CA1880" s="4"/>
      <c r="CB1880" s="6"/>
      <c r="CC1880" s="4"/>
      <c r="CD1880" s="6"/>
      <c r="CE1880" s="5"/>
      <c r="CF1880" s="5"/>
      <c r="CG1880" s="4"/>
      <c r="CH1880" s="6"/>
      <c r="CI1880" s="4"/>
      <c r="CJ1880" s="6"/>
      <c r="CK1880" s="5"/>
      <c r="CL1880" s="5"/>
      <c r="CM1880" s="4"/>
      <c r="CN1880" s="6"/>
      <c r="CO1880" s="4"/>
      <c r="CP1880" s="6"/>
      <c r="CQ1880" s="5"/>
      <c r="CR1880" s="5"/>
      <c r="CS1880" s="4"/>
      <c r="CT1880" s="6"/>
      <c r="CU1880" s="4"/>
      <c r="CV1880" s="6"/>
      <c r="CW1880" s="5"/>
      <c r="CX1880" s="5"/>
      <c r="CY1880" s="4"/>
      <c r="CZ1880" s="6"/>
      <c r="DA1880" s="4"/>
      <c r="DB1880" s="6"/>
      <c r="DC1880" s="5"/>
      <c r="DD1880" s="5"/>
      <c r="DE1880" s="4"/>
      <c r="DF1880" s="6"/>
      <c r="DG1880" s="4"/>
      <c r="DH1880" s="6"/>
      <c r="DI1880" s="5"/>
      <c r="DJ1880" s="5"/>
      <c r="DK1880" s="4"/>
      <c r="DL1880" s="6"/>
      <c r="DM1880" s="4"/>
      <c r="DN1880" s="6"/>
      <c r="DO1880" s="5"/>
      <c r="DP1880" s="5"/>
      <c r="DQ1880" s="4"/>
      <c r="DR1880" s="6"/>
      <c r="DS1880" s="4"/>
      <c r="DT1880" s="6"/>
      <c r="DU1880" s="5"/>
      <c r="DV1880" s="5"/>
      <c r="DW1880" s="4"/>
      <c r="DX1880" s="6"/>
      <c r="DY1880" s="4"/>
      <c r="DZ1880" s="6"/>
      <c r="EA1880" s="5"/>
      <c r="EB1880" s="5"/>
      <c r="EC1880" s="4"/>
      <c r="ED1880" s="6"/>
      <c r="EE1880" s="4"/>
      <c r="EF1880" s="6"/>
      <c r="EG1880" s="5"/>
      <c r="EH1880" s="5"/>
      <c r="EI1880" s="4"/>
      <c r="EJ1880" s="6"/>
      <c r="EK1880" s="4"/>
      <c r="EL1880" s="6"/>
      <c r="EM1880" s="5"/>
      <c r="EN1880" s="5"/>
      <c r="EO1880" s="4"/>
      <c r="EP1880" s="6"/>
      <c r="EQ1880" s="4"/>
      <c r="ER1880" s="6"/>
      <c r="ES1880" s="5"/>
      <c r="ET1880" s="5"/>
      <c r="EU1880" s="4"/>
      <c r="EV1880" s="6"/>
      <c r="EW1880" s="4"/>
      <c r="EX1880" s="6"/>
      <c r="EY1880" s="5"/>
      <c r="EZ1880" s="5"/>
      <c r="FA1880" s="4"/>
      <c r="FB1880" s="6"/>
      <c r="FC1880" s="4"/>
      <c r="FD1880" s="6"/>
      <c r="FE1880" s="5"/>
      <c r="FF1880" s="5"/>
      <c r="FG1880" s="4"/>
      <c r="FH1880" s="6"/>
      <c r="FI1880" s="4"/>
      <c r="FJ1880" s="6"/>
      <c r="FK1880" s="5"/>
      <c r="FL1880" s="5"/>
      <c r="FM1880" s="4"/>
      <c r="FN1880" s="6"/>
      <c r="FO1880" s="4"/>
      <c r="FP1880" s="6"/>
      <c r="FQ1880" s="5"/>
      <c r="FR1880" s="5"/>
      <c r="FS1880" s="4"/>
      <c r="FT1880" s="6"/>
      <c r="FU1880" s="4"/>
      <c r="FV1880" s="6"/>
      <c r="FW1880" s="5"/>
      <c r="FX1880" s="5"/>
      <c r="FY1880" s="4"/>
      <c r="FZ1880" s="6"/>
      <c r="GA1880" s="4"/>
      <c r="GB1880" s="6"/>
      <c r="GC1880" s="5"/>
      <c r="GD1880" s="5"/>
      <c r="GE1880" s="4"/>
      <c r="GF1880" s="6"/>
      <c r="GG1880" s="4"/>
      <c r="GH1880" s="6"/>
      <c r="GI1880" s="5"/>
      <c r="GJ1880" s="5"/>
      <c r="GK1880" s="4"/>
      <c r="GL1880" s="6"/>
      <c r="GM1880" s="4"/>
      <c r="GN1880" s="6"/>
      <c r="GO1880" s="5"/>
      <c r="GP1880" s="5"/>
      <c r="GQ1880" s="4"/>
      <c r="GR1880" s="6"/>
      <c r="GS1880" s="4"/>
      <c r="GT1880" s="6"/>
      <c r="GU1880" s="5"/>
      <c r="GV1880" s="5"/>
      <c r="GW1880" s="4"/>
      <c r="GX1880" s="6"/>
      <c r="GY1880" s="4"/>
      <c r="GZ1880" s="6"/>
      <c r="HA1880" s="5"/>
      <c r="HB1880" s="5"/>
      <c r="HC1880" s="4"/>
      <c r="HD1880" s="6"/>
      <c r="HE1880" s="4"/>
      <c r="HF1880" s="6"/>
      <c r="HG1880" s="5"/>
      <c r="HH1880" s="5"/>
      <c r="HI1880" s="4"/>
      <c r="HJ1880" s="6"/>
      <c r="HK1880" s="4"/>
      <c r="HL1880" s="6"/>
      <c r="HM1880" s="5"/>
      <c r="HN1880" s="5"/>
      <c r="HO1880" s="4"/>
      <c r="HP1880" s="6"/>
      <c r="HQ1880" s="4"/>
      <c r="HR1880" s="6"/>
      <c r="HS1880" s="5"/>
      <c r="HT1880" s="5"/>
      <c r="HU1880" s="4"/>
      <c r="HV1880" s="6"/>
      <c r="HW1880" s="4"/>
      <c r="HX1880" s="6"/>
      <c r="HY1880" s="5"/>
      <c r="HZ1880" s="5"/>
      <c r="IA1880" s="4"/>
      <c r="IB1880" s="6"/>
      <c r="IC1880" s="4"/>
      <c r="ID1880" s="6"/>
      <c r="IE1880" s="5"/>
      <c r="IF1880" s="5"/>
      <c r="IG1880" s="4"/>
      <c r="IH1880" s="6"/>
      <c r="II1880" s="4"/>
      <c r="IJ1880" s="6"/>
      <c r="IK1880" s="5"/>
      <c r="IL1880" s="5"/>
      <c r="IM1880" s="4"/>
      <c r="IN1880" s="6"/>
      <c r="IO1880" s="4"/>
      <c r="IP1880" s="6"/>
      <c r="IQ1880" s="5"/>
      <c r="IR1880" s="5"/>
      <c r="IS1880" s="4"/>
      <c r="IT1880" s="6"/>
      <c r="IU1880" s="4"/>
      <c r="IV1880" s="6"/>
      <c r="IW1880" s="5"/>
      <c r="IX1880" s="5"/>
      <c r="IY1880" s="4"/>
      <c r="IZ1880" s="6"/>
      <c r="JA1880" s="4"/>
      <c r="JB1880" s="6"/>
      <c r="JC1880" s="5"/>
      <c r="JD1880" s="5"/>
      <c r="JE1880" s="4"/>
      <c r="JF1880" s="6"/>
      <c r="JG1880" s="4"/>
      <c r="JH1880" s="6"/>
      <c r="JI1880" s="5"/>
      <c r="JJ1880" s="5"/>
      <c r="JK1880" s="4"/>
      <c r="JL1880" s="6"/>
      <c r="JM1880" s="4"/>
      <c r="JN1880" s="6"/>
      <c r="JO1880" s="5"/>
      <c r="JP1880" s="5"/>
      <c r="JQ1880" s="4"/>
      <c r="JR1880" s="6"/>
      <c r="JS1880" s="4"/>
      <c r="JT1880" s="6"/>
      <c r="JU1880" s="5"/>
      <c r="JV1880" s="5"/>
      <c r="JW1880" s="4"/>
      <c r="JX1880" s="6"/>
      <c r="JY1880" s="4"/>
      <c r="JZ1880" s="6"/>
      <c r="KA1880" s="5"/>
      <c r="KB1880" s="5"/>
      <c r="KC1880" s="4"/>
      <c r="KD1880" s="6"/>
      <c r="KE1880" s="4"/>
      <c r="KF1880" s="6"/>
      <c r="KG1880" s="5"/>
      <c r="KH1880" s="5"/>
      <c r="KI1880" s="4"/>
      <c r="KJ1880" s="6"/>
      <c r="KK1880" s="4"/>
      <c r="KL1880" s="6"/>
      <c r="KM1880" s="5"/>
      <c r="KN1880" s="5"/>
    </row>
    <row r="1881">
      <c r="A1881" s="3" t="s">
        <v>85</v>
      </c>
      <c r="B1881" s="3" t="s">
        <v>1229</v>
      </c>
      <c r="C1881" s="3" t="s">
        <v>87</v>
      </c>
      <c r="D1881" s="3" t="s">
        <v>712</v>
      </c>
      <c r="E1881" s="3" t="s">
        <v>1231</v>
      </c>
      <c r="F1881" s="3" t="s">
        <v>104</v>
      </c>
      <c r="G1881" s="3" t="s">
        <v>104</v>
      </c>
      <c r="H1881" s="3" t="s">
        <v>104</v>
      </c>
      <c r="I1881" s="3" t="s">
        <v>1311</v>
      </c>
      <c r="J1881" s="3" t="s">
        <v>104</v>
      </c>
      <c r="K1881" s="4"/>
      <c r="L1881" s="4">
        <f>=ROUNDDOWN({0},0)</f>
      </c>
      <c r="M1881" s="4"/>
      <c r="N1881" s="5"/>
      <c r="O1881" s="4"/>
      <c r="P1881" s="4">
        <f>=ROUNDDOWN({0},0)</f>
      </c>
      <c r="Q1881" s="4"/>
      <c r="R1881" s="5"/>
      <c r="S1881" s="4"/>
      <c r="T1881" s="6"/>
      <c r="U1881" s="4"/>
      <c r="V1881" s="6"/>
      <c r="W1881" s="5"/>
      <c r="X1881" s="5"/>
      <c r="Y1881" s="4"/>
      <c r="Z1881" s="6"/>
      <c r="AA1881" s="4"/>
      <c r="AB1881" s="6"/>
      <c r="AC1881" s="5"/>
      <c r="AD1881" s="5"/>
      <c r="AE1881" s="4"/>
      <c r="AF1881" s="6"/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  <c r="AW1881" s="4"/>
      <c r="AX1881" s="6"/>
      <c r="AY1881" s="4"/>
      <c r="AZ1881" s="6"/>
      <c r="BA1881" s="5"/>
      <c r="BB1881" s="5"/>
      <c r="BC1881" s="4"/>
      <c r="BD1881" s="6"/>
      <c r="BE1881" s="4"/>
      <c r="BF1881" s="6"/>
      <c r="BG1881" s="5"/>
      <c r="BH1881" s="5"/>
      <c r="BI1881" s="4"/>
      <c r="BJ1881" s="6"/>
      <c r="BK1881" s="4"/>
      <c r="BL1881" s="6"/>
      <c r="BM1881" s="5"/>
      <c r="BN1881" s="5"/>
      <c r="BO1881" s="4"/>
      <c r="BP1881" s="6"/>
      <c r="BQ1881" s="4"/>
      <c r="BR1881" s="6"/>
      <c r="BS1881" s="5"/>
      <c r="BT1881" s="5"/>
      <c r="BU1881" s="4"/>
      <c r="BV1881" s="6"/>
      <c r="BW1881" s="4"/>
      <c r="BX1881" s="6"/>
      <c r="BY1881" s="5"/>
      <c r="BZ1881" s="5"/>
      <c r="CA1881" s="4"/>
      <c r="CB1881" s="6"/>
      <c r="CC1881" s="4"/>
      <c r="CD1881" s="6"/>
      <c r="CE1881" s="5"/>
      <c r="CF1881" s="5"/>
      <c r="CG1881" s="4"/>
      <c r="CH1881" s="6"/>
      <c r="CI1881" s="4"/>
      <c r="CJ1881" s="6"/>
      <c r="CK1881" s="5"/>
      <c r="CL1881" s="5"/>
      <c r="CM1881" s="4"/>
      <c r="CN1881" s="6"/>
      <c r="CO1881" s="4"/>
      <c r="CP1881" s="6"/>
      <c r="CQ1881" s="5"/>
      <c r="CR1881" s="5"/>
      <c r="CS1881" s="4"/>
      <c r="CT1881" s="6"/>
      <c r="CU1881" s="4"/>
      <c r="CV1881" s="6"/>
      <c r="CW1881" s="5"/>
      <c r="CX1881" s="5"/>
      <c r="CY1881" s="4"/>
      <c r="CZ1881" s="6"/>
      <c r="DA1881" s="4"/>
      <c r="DB1881" s="6"/>
      <c r="DC1881" s="5"/>
      <c r="DD1881" s="5"/>
      <c r="DE1881" s="4"/>
      <c r="DF1881" s="6"/>
      <c r="DG1881" s="4"/>
      <c r="DH1881" s="6"/>
      <c r="DI1881" s="5"/>
      <c r="DJ1881" s="5"/>
      <c r="DK1881" s="4"/>
      <c r="DL1881" s="6"/>
      <c r="DM1881" s="4"/>
      <c r="DN1881" s="6"/>
      <c r="DO1881" s="5"/>
      <c r="DP1881" s="5"/>
      <c r="DQ1881" s="4"/>
      <c r="DR1881" s="6"/>
      <c r="DS1881" s="4"/>
      <c r="DT1881" s="6"/>
      <c r="DU1881" s="5"/>
      <c r="DV1881" s="5"/>
      <c r="DW1881" s="4"/>
      <c r="DX1881" s="6"/>
      <c r="DY1881" s="4"/>
      <c r="DZ1881" s="6"/>
      <c r="EA1881" s="5"/>
      <c r="EB1881" s="5"/>
      <c r="EC1881" s="4"/>
      <c r="ED1881" s="6"/>
      <c r="EE1881" s="4"/>
      <c r="EF1881" s="6"/>
      <c r="EG1881" s="5"/>
      <c r="EH1881" s="5"/>
      <c r="EI1881" s="4"/>
      <c r="EJ1881" s="6"/>
      <c r="EK1881" s="4"/>
      <c r="EL1881" s="6"/>
      <c r="EM1881" s="5"/>
      <c r="EN1881" s="5"/>
      <c r="EO1881" s="4"/>
      <c r="EP1881" s="6"/>
      <c r="EQ1881" s="4"/>
      <c r="ER1881" s="6"/>
      <c r="ES1881" s="5"/>
      <c r="ET1881" s="5"/>
      <c r="EU1881" s="4"/>
      <c r="EV1881" s="6"/>
      <c r="EW1881" s="4"/>
      <c r="EX1881" s="6"/>
      <c r="EY1881" s="5"/>
      <c r="EZ1881" s="5"/>
      <c r="FA1881" s="4"/>
      <c r="FB1881" s="6"/>
      <c r="FC1881" s="4"/>
      <c r="FD1881" s="6"/>
      <c r="FE1881" s="5"/>
      <c r="FF1881" s="5"/>
      <c r="FG1881" s="4"/>
      <c r="FH1881" s="6"/>
      <c r="FI1881" s="4"/>
      <c r="FJ1881" s="6"/>
      <c r="FK1881" s="5"/>
      <c r="FL1881" s="5"/>
      <c r="FM1881" s="4"/>
      <c r="FN1881" s="6"/>
      <c r="FO1881" s="4"/>
      <c r="FP1881" s="6"/>
      <c r="FQ1881" s="5"/>
      <c r="FR1881" s="5"/>
      <c r="FS1881" s="4"/>
      <c r="FT1881" s="6"/>
      <c r="FU1881" s="4"/>
      <c r="FV1881" s="6"/>
      <c r="FW1881" s="5"/>
      <c r="FX1881" s="5"/>
      <c r="FY1881" s="4"/>
      <c r="FZ1881" s="6"/>
      <c r="GA1881" s="4"/>
      <c r="GB1881" s="6"/>
      <c r="GC1881" s="5"/>
      <c r="GD1881" s="5"/>
      <c r="GE1881" s="4"/>
      <c r="GF1881" s="6"/>
      <c r="GG1881" s="4"/>
      <c r="GH1881" s="6"/>
      <c r="GI1881" s="5"/>
      <c r="GJ1881" s="5"/>
      <c r="GK1881" s="4"/>
      <c r="GL1881" s="6"/>
      <c r="GM1881" s="4"/>
      <c r="GN1881" s="6"/>
      <c r="GO1881" s="5"/>
      <c r="GP1881" s="5"/>
      <c r="GQ1881" s="4"/>
      <c r="GR1881" s="6"/>
      <c r="GS1881" s="4"/>
      <c r="GT1881" s="6"/>
      <c r="GU1881" s="5"/>
      <c r="GV1881" s="5"/>
      <c r="GW1881" s="4"/>
      <c r="GX1881" s="6"/>
      <c r="GY1881" s="4"/>
      <c r="GZ1881" s="6"/>
      <c r="HA1881" s="5"/>
      <c r="HB1881" s="5"/>
      <c r="HC1881" s="4"/>
      <c r="HD1881" s="6"/>
      <c r="HE1881" s="4"/>
      <c r="HF1881" s="6"/>
      <c r="HG1881" s="5"/>
      <c r="HH1881" s="5"/>
      <c r="HI1881" s="4"/>
      <c r="HJ1881" s="6"/>
      <c r="HK1881" s="4"/>
      <c r="HL1881" s="6"/>
      <c r="HM1881" s="5"/>
      <c r="HN1881" s="5"/>
      <c r="HO1881" s="4"/>
      <c r="HP1881" s="6"/>
      <c r="HQ1881" s="4"/>
      <c r="HR1881" s="6"/>
      <c r="HS1881" s="5"/>
      <c r="HT1881" s="5"/>
      <c r="HU1881" s="4"/>
      <c r="HV1881" s="6"/>
      <c r="HW1881" s="4"/>
      <c r="HX1881" s="6"/>
      <c r="HY1881" s="5"/>
      <c r="HZ1881" s="5"/>
      <c r="IA1881" s="4"/>
      <c r="IB1881" s="6"/>
      <c r="IC1881" s="4"/>
      <c r="ID1881" s="6"/>
      <c r="IE1881" s="5"/>
      <c r="IF1881" s="5"/>
      <c r="IG1881" s="4"/>
      <c r="IH1881" s="6"/>
      <c r="II1881" s="4"/>
      <c r="IJ1881" s="6"/>
      <c r="IK1881" s="5"/>
      <c r="IL1881" s="5"/>
      <c r="IM1881" s="4"/>
      <c r="IN1881" s="6"/>
      <c r="IO1881" s="4"/>
      <c r="IP1881" s="6"/>
      <c r="IQ1881" s="5"/>
      <c r="IR1881" s="5"/>
      <c r="IS1881" s="4"/>
      <c r="IT1881" s="6"/>
      <c r="IU1881" s="4"/>
      <c r="IV1881" s="6"/>
      <c r="IW1881" s="5"/>
      <c r="IX1881" s="5"/>
      <c r="IY1881" s="4"/>
      <c r="IZ1881" s="6"/>
      <c r="JA1881" s="4"/>
      <c r="JB1881" s="6"/>
      <c r="JC1881" s="5"/>
      <c r="JD1881" s="5"/>
      <c r="JE1881" s="4"/>
      <c r="JF1881" s="6"/>
      <c r="JG1881" s="4"/>
      <c r="JH1881" s="6"/>
      <c r="JI1881" s="5"/>
      <c r="JJ1881" s="5"/>
      <c r="JK1881" s="4"/>
      <c r="JL1881" s="6"/>
      <c r="JM1881" s="4"/>
      <c r="JN1881" s="6"/>
      <c r="JO1881" s="5"/>
      <c r="JP1881" s="5"/>
      <c r="JQ1881" s="4"/>
      <c r="JR1881" s="6"/>
      <c r="JS1881" s="4"/>
      <c r="JT1881" s="6"/>
      <c r="JU1881" s="5"/>
      <c r="JV1881" s="5"/>
      <c r="JW1881" s="4"/>
      <c r="JX1881" s="6"/>
      <c r="JY1881" s="4"/>
      <c r="JZ1881" s="6"/>
      <c r="KA1881" s="5"/>
      <c r="KB1881" s="5"/>
      <c r="KC1881" s="4"/>
      <c r="KD1881" s="6"/>
      <c r="KE1881" s="4"/>
      <c r="KF1881" s="6"/>
      <c r="KG1881" s="5"/>
      <c r="KH1881" s="5"/>
      <c r="KI1881" s="4"/>
      <c r="KJ1881" s="6"/>
      <c r="KK1881" s="4"/>
      <c r="KL1881" s="6"/>
      <c r="KM1881" s="5"/>
      <c r="KN1881" s="5"/>
    </row>
    <row r="1882">
      <c r="A1882" s="3" t="s">
        <v>85</v>
      </c>
      <c r="B1882" s="3" t="s">
        <v>1229</v>
      </c>
      <c r="C1882" s="3" t="s">
        <v>87</v>
      </c>
      <c r="D1882" s="3" t="s">
        <v>712</v>
      </c>
      <c r="E1882" s="3" t="s">
        <v>1232</v>
      </c>
      <c r="F1882" s="3" t="s">
        <v>104</v>
      </c>
      <c r="G1882" s="3" t="s">
        <v>104</v>
      </c>
      <c r="H1882" s="3" t="s">
        <v>104</v>
      </c>
      <c r="I1882" s="3" t="s">
        <v>1444</v>
      </c>
      <c r="J1882" s="3" t="s">
        <v>104</v>
      </c>
      <c r="K1882" s="4"/>
      <c r="L1882" s="4">
        <f>=ROUNDDOWN({0},0)</f>
      </c>
      <c r="M1882" s="4"/>
      <c r="N1882" s="5"/>
      <c r="O1882" s="4"/>
      <c r="P1882" s="4">
        <f>=ROUNDDOWN({0},0)</f>
      </c>
      <c r="Q1882" s="4"/>
      <c r="R1882" s="5"/>
      <c r="S1882" s="4"/>
      <c r="T1882" s="6"/>
      <c r="U1882" s="4"/>
      <c r="V1882" s="6"/>
      <c r="W1882" s="5"/>
      <c r="X1882" s="5"/>
      <c r="Y1882" s="4"/>
      <c r="Z1882" s="6"/>
      <c r="AA1882" s="4"/>
      <c r="AB1882" s="6"/>
      <c r="AC1882" s="5"/>
      <c r="AD1882" s="5"/>
      <c r="AE1882" s="4"/>
      <c r="AF1882" s="6"/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/>
      <c r="AR1882" s="6"/>
      <c r="AS1882" s="4"/>
      <c r="AT1882" s="6"/>
      <c r="AU1882" s="5"/>
      <c r="AV1882" s="5"/>
      <c r="AW1882" s="4"/>
      <c r="AX1882" s="6"/>
      <c r="AY1882" s="4"/>
      <c r="AZ1882" s="6"/>
      <c r="BA1882" s="5"/>
      <c r="BB1882" s="5"/>
      <c r="BC1882" s="4"/>
      <c r="BD1882" s="6"/>
      <c r="BE1882" s="4"/>
      <c r="BF1882" s="6"/>
      <c r="BG1882" s="5"/>
      <c r="BH1882" s="5"/>
      <c r="BI1882" s="4"/>
      <c r="BJ1882" s="6"/>
      <c r="BK1882" s="4"/>
      <c r="BL1882" s="6"/>
      <c r="BM1882" s="5"/>
      <c r="BN1882" s="5"/>
      <c r="BO1882" s="4"/>
      <c r="BP1882" s="6"/>
      <c r="BQ1882" s="4"/>
      <c r="BR1882" s="6"/>
      <c r="BS1882" s="5"/>
      <c r="BT1882" s="5"/>
      <c r="BU1882" s="4"/>
      <c r="BV1882" s="6"/>
      <c r="BW1882" s="4"/>
      <c r="BX1882" s="6"/>
      <c r="BY1882" s="5"/>
      <c r="BZ1882" s="5"/>
      <c r="CA1882" s="4"/>
      <c r="CB1882" s="6"/>
      <c r="CC1882" s="4"/>
      <c r="CD1882" s="6"/>
      <c r="CE1882" s="5"/>
      <c r="CF1882" s="5"/>
      <c r="CG1882" s="4"/>
      <c r="CH1882" s="6"/>
      <c r="CI1882" s="4"/>
      <c r="CJ1882" s="6"/>
      <c r="CK1882" s="5"/>
      <c r="CL1882" s="5"/>
      <c r="CM1882" s="4"/>
      <c r="CN1882" s="6"/>
      <c r="CO1882" s="4"/>
      <c r="CP1882" s="6"/>
      <c r="CQ1882" s="5"/>
      <c r="CR1882" s="5"/>
      <c r="CS1882" s="4"/>
      <c r="CT1882" s="6"/>
      <c r="CU1882" s="4"/>
      <c r="CV1882" s="6"/>
      <c r="CW1882" s="5"/>
      <c r="CX1882" s="5"/>
      <c r="CY1882" s="4"/>
      <c r="CZ1882" s="6"/>
      <c r="DA1882" s="4"/>
      <c r="DB1882" s="6"/>
      <c r="DC1882" s="5"/>
      <c r="DD1882" s="5"/>
      <c r="DE1882" s="4"/>
      <c r="DF1882" s="6"/>
      <c r="DG1882" s="4"/>
      <c r="DH1882" s="6"/>
      <c r="DI1882" s="5"/>
      <c r="DJ1882" s="5"/>
      <c r="DK1882" s="4"/>
      <c r="DL1882" s="6"/>
      <c r="DM1882" s="4"/>
      <c r="DN1882" s="6"/>
      <c r="DO1882" s="5"/>
      <c r="DP1882" s="5"/>
      <c r="DQ1882" s="4"/>
      <c r="DR1882" s="6"/>
      <c r="DS1882" s="4"/>
      <c r="DT1882" s="6"/>
      <c r="DU1882" s="5"/>
      <c r="DV1882" s="5"/>
      <c r="DW1882" s="4"/>
      <c r="DX1882" s="6"/>
      <c r="DY1882" s="4"/>
      <c r="DZ1882" s="6"/>
      <c r="EA1882" s="5"/>
      <c r="EB1882" s="5"/>
      <c r="EC1882" s="4"/>
      <c r="ED1882" s="6"/>
      <c r="EE1882" s="4"/>
      <c r="EF1882" s="6"/>
      <c r="EG1882" s="5"/>
      <c r="EH1882" s="5"/>
      <c r="EI1882" s="4"/>
      <c r="EJ1882" s="6"/>
      <c r="EK1882" s="4"/>
      <c r="EL1882" s="6"/>
      <c r="EM1882" s="5"/>
      <c r="EN1882" s="5"/>
      <c r="EO1882" s="4"/>
      <c r="EP1882" s="6"/>
      <c r="EQ1882" s="4"/>
      <c r="ER1882" s="6"/>
      <c r="ES1882" s="5"/>
      <c r="ET1882" s="5"/>
      <c r="EU1882" s="4"/>
      <c r="EV1882" s="6"/>
      <c r="EW1882" s="4"/>
      <c r="EX1882" s="6"/>
      <c r="EY1882" s="5"/>
      <c r="EZ1882" s="5"/>
      <c r="FA1882" s="4"/>
      <c r="FB1882" s="6"/>
      <c r="FC1882" s="4"/>
      <c r="FD1882" s="6"/>
      <c r="FE1882" s="5"/>
      <c r="FF1882" s="5"/>
      <c r="FG1882" s="4"/>
      <c r="FH1882" s="6"/>
      <c r="FI1882" s="4"/>
      <c r="FJ1882" s="6"/>
      <c r="FK1882" s="5"/>
      <c r="FL1882" s="5"/>
      <c r="FM1882" s="4"/>
      <c r="FN1882" s="6"/>
      <c r="FO1882" s="4"/>
      <c r="FP1882" s="6"/>
      <c r="FQ1882" s="5"/>
      <c r="FR1882" s="5"/>
      <c r="FS1882" s="4"/>
      <c r="FT1882" s="6"/>
      <c r="FU1882" s="4"/>
      <c r="FV1882" s="6"/>
      <c r="FW1882" s="5"/>
      <c r="FX1882" s="5"/>
      <c r="FY1882" s="4"/>
      <c r="FZ1882" s="6"/>
      <c r="GA1882" s="4"/>
      <c r="GB1882" s="6"/>
      <c r="GC1882" s="5"/>
      <c r="GD1882" s="5"/>
      <c r="GE1882" s="4"/>
      <c r="GF1882" s="6"/>
      <c r="GG1882" s="4"/>
      <c r="GH1882" s="6"/>
      <c r="GI1882" s="5"/>
      <c r="GJ1882" s="5"/>
      <c r="GK1882" s="4"/>
      <c r="GL1882" s="6"/>
      <c r="GM1882" s="4"/>
      <c r="GN1882" s="6"/>
      <c r="GO1882" s="5"/>
      <c r="GP1882" s="5"/>
      <c r="GQ1882" s="4"/>
      <c r="GR1882" s="6"/>
      <c r="GS1882" s="4"/>
      <c r="GT1882" s="6"/>
      <c r="GU1882" s="5"/>
      <c r="GV1882" s="5"/>
      <c r="GW1882" s="4"/>
      <c r="GX1882" s="6"/>
      <c r="GY1882" s="4"/>
      <c r="GZ1882" s="6"/>
      <c r="HA1882" s="5"/>
      <c r="HB1882" s="5"/>
      <c r="HC1882" s="4"/>
      <c r="HD1882" s="6"/>
      <c r="HE1882" s="4"/>
      <c r="HF1882" s="6"/>
      <c r="HG1882" s="5"/>
      <c r="HH1882" s="5"/>
      <c r="HI1882" s="4"/>
      <c r="HJ1882" s="6"/>
      <c r="HK1882" s="4"/>
      <c r="HL1882" s="6"/>
      <c r="HM1882" s="5"/>
      <c r="HN1882" s="5"/>
      <c r="HO1882" s="4"/>
      <c r="HP1882" s="6"/>
      <c r="HQ1882" s="4"/>
      <c r="HR1882" s="6"/>
      <c r="HS1882" s="5"/>
      <c r="HT1882" s="5"/>
      <c r="HU1882" s="4"/>
      <c r="HV1882" s="6"/>
      <c r="HW1882" s="4"/>
      <c r="HX1882" s="6"/>
      <c r="HY1882" s="5"/>
      <c r="HZ1882" s="5"/>
      <c r="IA1882" s="4"/>
      <c r="IB1882" s="6"/>
      <c r="IC1882" s="4"/>
      <c r="ID1882" s="6"/>
      <c r="IE1882" s="5"/>
      <c r="IF1882" s="5"/>
      <c r="IG1882" s="4"/>
      <c r="IH1882" s="6"/>
      <c r="II1882" s="4"/>
      <c r="IJ1882" s="6"/>
      <c r="IK1882" s="5"/>
      <c r="IL1882" s="5"/>
      <c r="IM1882" s="4"/>
      <c r="IN1882" s="6"/>
      <c r="IO1882" s="4"/>
      <c r="IP1882" s="6"/>
      <c r="IQ1882" s="5"/>
      <c r="IR1882" s="5"/>
      <c r="IS1882" s="4"/>
      <c r="IT1882" s="6"/>
      <c r="IU1882" s="4"/>
      <c r="IV1882" s="6"/>
      <c r="IW1882" s="5"/>
      <c r="IX1882" s="5"/>
      <c r="IY1882" s="4"/>
      <c r="IZ1882" s="6"/>
      <c r="JA1882" s="4"/>
      <c r="JB1882" s="6"/>
      <c r="JC1882" s="5"/>
      <c r="JD1882" s="5"/>
      <c r="JE1882" s="4"/>
      <c r="JF1882" s="6"/>
      <c r="JG1882" s="4"/>
      <c r="JH1882" s="6"/>
      <c r="JI1882" s="5"/>
      <c r="JJ1882" s="5"/>
      <c r="JK1882" s="4"/>
      <c r="JL1882" s="6"/>
      <c r="JM1882" s="4"/>
      <c r="JN1882" s="6"/>
      <c r="JO1882" s="5"/>
      <c r="JP1882" s="5"/>
      <c r="JQ1882" s="4"/>
      <c r="JR1882" s="6"/>
      <c r="JS1882" s="4"/>
      <c r="JT1882" s="6"/>
      <c r="JU1882" s="5"/>
      <c r="JV1882" s="5"/>
      <c r="JW1882" s="4"/>
      <c r="JX1882" s="6"/>
      <c r="JY1882" s="4"/>
      <c r="JZ1882" s="6"/>
      <c r="KA1882" s="5"/>
      <c r="KB1882" s="5"/>
      <c r="KC1882" s="4"/>
      <c r="KD1882" s="6"/>
      <c r="KE1882" s="4"/>
      <c r="KF1882" s="6"/>
      <c r="KG1882" s="5"/>
      <c r="KH1882" s="5"/>
      <c r="KI1882" s="4"/>
      <c r="KJ1882" s="6"/>
      <c r="KK1882" s="4"/>
      <c r="KL1882" s="6"/>
      <c r="KM1882" s="5"/>
      <c r="KN1882" s="5"/>
    </row>
    <row r="1883">
      <c r="A1883" s="3" t="s">
        <v>85</v>
      </c>
      <c r="B1883" s="3" t="s">
        <v>1229</v>
      </c>
      <c r="C1883" s="3" t="s">
        <v>87</v>
      </c>
      <c r="D1883" s="3" t="s">
        <v>712</v>
      </c>
      <c r="E1883" s="3" t="s">
        <v>1231</v>
      </c>
      <c r="F1883" s="3" t="s">
        <v>104</v>
      </c>
      <c r="G1883" s="3" t="s">
        <v>104</v>
      </c>
      <c r="H1883" s="3" t="s">
        <v>104</v>
      </c>
      <c r="I1883" s="3" t="s">
        <v>1310</v>
      </c>
      <c r="J1883" s="3" t="s">
        <v>104</v>
      </c>
      <c r="K1883" s="4"/>
      <c r="L1883" s="4">
        <f>=ROUNDDOWN({0},0)</f>
      </c>
      <c r="M1883" s="4"/>
      <c r="N1883" s="5"/>
      <c r="O1883" s="4"/>
      <c r="P1883" s="4">
        <f>=ROUNDDOWN({0},0)</f>
      </c>
      <c r="Q1883" s="4"/>
      <c r="R1883" s="5"/>
      <c r="S1883" s="4"/>
      <c r="T1883" s="6"/>
      <c r="U1883" s="4"/>
      <c r="V1883" s="6"/>
      <c r="W1883" s="5"/>
      <c r="X1883" s="5"/>
      <c r="Y1883" s="4"/>
      <c r="Z1883" s="6"/>
      <c r="AA1883" s="4"/>
      <c r="AB1883" s="6"/>
      <c r="AC1883" s="5"/>
      <c r="AD1883" s="5"/>
      <c r="AE1883" s="4"/>
      <c r="AF1883" s="6"/>
      <c r="AG1883" s="4"/>
      <c r="AH1883" s="6"/>
      <c r="AI1883" s="5"/>
      <c r="AJ1883" s="5"/>
      <c r="AK1883" s="4"/>
      <c r="AL1883" s="6"/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  <c r="AW1883" s="4"/>
      <c r="AX1883" s="6"/>
      <c r="AY1883" s="4"/>
      <c r="AZ1883" s="6"/>
      <c r="BA1883" s="5"/>
      <c r="BB1883" s="5"/>
      <c r="BC1883" s="4"/>
      <c r="BD1883" s="6"/>
      <c r="BE1883" s="4"/>
      <c r="BF1883" s="6"/>
      <c r="BG1883" s="5"/>
      <c r="BH1883" s="5"/>
      <c r="BI1883" s="4"/>
      <c r="BJ1883" s="6"/>
      <c r="BK1883" s="4"/>
      <c r="BL1883" s="6"/>
      <c r="BM1883" s="5"/>
      <c r="BN1883" s="5"/>
      <c r="BO1883" s="4"/>
      <c r="BP1883" s="6"/>
      <c r="BQ1883" s="4"/>
      <c r="BR1883" s="6"/>
      <c r="BS1883" s="5"/>
      <c r="BT1883" s="5"/>
      <c r="BU1883" s="4"/>
      <c r="BV1883" s="6"/>
      <c r="BW1883" s="4"/>
      <c r="BX1883" s="6"/>
      <c r="BY1883" s="5"/>
      <c r="BZ1883" s="5"/>
      <c r="CA1883" s="4"/>
      <c r="CB1883" s="6"/>
      <c r="CC1883" s="4"/>
      <c r="CD1883" s="6"/>
      <c r="CE1883" s="5"/>
      <c r="CF1883" s="5"/>
      <c r="CG1883" s="4"/>
      <c r="CH1883" s="6"/>
      <c r="CI1883" s="4"/>
      <c r="CJ1883" s="6"/>
      <c r="CK1883" s="5"/>
      <c r="CL1883" s="5"/>
      <c r="CM1883" s="4"/>
      <c r="CN1883" s="6"/>
      <c r="CO1883" s="4"/>
      <c r="CP1883" s="6"/>
      <c r="CQ1883" s="5"/>
      <c r="CR1883" s="5"/>
      <c r="CS1883" s="4"/>
      <c r="CT1883" s="6"/>
      <c r="CU1883" s="4"/>
      <c r="CV1883" s="6"/>
      <c r="CW1883" s="5"/>
      <c r="CX1883" s="5"/>
      <c r="CY1883" s="4"/>
      <c r="CZ1883" s="6"/>
      <c r="DA1883" s="4"/>
      <c r="DB1883" s="6"/>
      <c r="DC1883" s="5"/>
      <c r="DD1883" s="5"/>
      <c r="DE1883" s="4"/>
      <c r="DF1883" s="6"/>
      <c r="DG1883" s="4"/>
      <c r="DH1883" s="6"/>
      <c r="DI1883" s="5"/>
      <c r="DJ1883" s="5"/>
      <c r="DK1883" s="4"/>
      <c r="DL1883" s="6"/>
      <c r="DM1883" s="4"/>
      <c r="DN1883" s="6"/>
      <c r="DO1883" s="5"/>
      <c r="DP1883" s="5"/>
      <c r="DQ1883" s="4"/>
      <c r="DR1883" s="6"/>
      <c r="DS1883" s="4"/>
      <c r="DT1883" s="6"/>
      <c r="DU1883" s="5"/>
      <c r="DV1883" s="5"/>
      <c r="DW1883" s="4"/>
      <c r="DX1883" s="6"/>
      <c r="DY1883" s="4"/>
      <c r="DZ1883" s="6"/>
      <c r="EA1883" s="5"/>
      <c r="EB1883" s="5"/>
      <c r="EC1883" s="4"/>
      <c r="ED1883" s="6"/>
      <c r="EE1883" s="4"/>
      <c r="EF1883" s="6"/>
      <c r="EG1883" s="5"/>
      <c r="EH1883" s="5"/>
      <c r="EI1883" s="4"/>
      <c r="EJ1883" s="6"/>
      <c r="EK1883" s="4"/>
      <c r="EL1883" s="6"/>
      <c r="EM1883" s="5"/>
      <c r="EN1883" s="5"/>
      <c r="EO1883" s="4"/>
      <c r="EP1883" s="6"/>
      <c r="EQ1883" s="4"/>
      <c r="ER1883" s="6"/>
      <c r="ES1883" s="5"/>
      <c r="ET1883" s="5"/>
      <c r="EU1883" s="4"/>
      <c r="EV1883" s="6"/>
      <c r="EW1883" s="4"/>
      <c r="EX1883" s="6"/>
      <c r="EY1883" s="5"/>
      <c r="EZ1883" s="5"/>
      <c r="FA1883" s="4"/>
      <c r="FB1883" s="6"/>
      <c r="FC1883" s="4"/>
      <c r="FD1883" s="6"/>
      <c r="FE1883" s="5"/>
      <c r="FF1883" s="5"/>
      <c r="FG1883" s="4"/>
      <c r="FH1883" s="6"/>
      <c r="FI1883" s="4"/>
      <c r="FJ1883" s="6"/>
      <c r="FK1883" s="5"/>
      <c r="FL1883" s="5"/>
      <c r="FM1883" s="4"/>
      <c r="FN1883" s="6"/>
      <c r="FO1883" s="4"/>
      <c r="FP1883" s="6"/>
      <c r="FQ1883" s="5"/>
      <c r="FR1883" s="5"/>
      <c r="FS1883" s="4"/>
      <c r="FT1883" s="6"/>
      <c r="FU1883" s="4"/>
      <c r="FV1883" s="6"/>
      <c r="FW1883" s="5"/>
      <c r="FX1883" s="5"/>
      <c r="FY1883" s="4"/>
      <c r="FZ1883" s="6"/>
      <c r="GA1883" s="4"/>
      <c r="GB1883" s="6"/>
      <c r="GC1883" s="5"/>
      <c r="GD1883" s="5"/>
      <c r="GE1883" s="4"/>
      <c r="GF1883" s="6"/>
      <c r="GG1883" s="4"/>
      <c r="GH1883" s="6"/>
      <c r="GI1883" s="5"/>
      <c r="GJ1883" s="5"/>
      <c r="GK1883" s="4"/>
      <c r="GL1883" s="6"/>
      <c r="GM1883" s="4"/>
      <c r="GN1883" s="6"/>
      <c r="GO1883" s="5"/>
      <c r="GP1883" s="5"/>
      <c r="GQ1883" s="4"/>
      <c r="GR1883" s="6"/>
      <c r="GS1883" s="4"/>
      <c r="GT1883" s="6"/>
      <c r="GU1883" s="5"/>
      <c r="GV1883" s="5"/>
      <c r="GW1883" s="4"/>
      <c r="GX1883" s="6"/>
      <c r="GY1883" s="4"/>
      <c r="GZ1883" s="6"/>
      <c r="HA1883" s="5"/>
      <c r="HB1883" s="5"/>
      <c r="HC1883" s="4"/>
      <c r="HD1883" s="6"/>
      <c r="HE1883" s="4"/>
      <c r="HF1883" s="6"/>
      <c r="HG1883" s="5"/>
      <c r="HH1883" s="5"/>
      <c r="HI1883" s="4"/>
      <c r="HJ1883" s="6"/>
      <c r="HK1883" s="4"/>
      <c r="HL1883" s="6"/>
      <c r="HM1883" s="5"/>
      <c r="HN1883" s="5"/>
      <c r="HO1883" s="4"/>
      <c r="HP1883" s="6"/>
      <c r="HQ1883" s="4"/>
      <c r="HR1883" s="6"/>
      <c r="HS1883" s="5"/>
      <c r="HT1883" s="5"/>
      <c r="HU1883" s="4"/>
      <c r="HV1883" s="6"/>
      <c r="HW1883" s="4"/>
      <c r="HX1883" s="6"/>
      <c r="HY1883" s="5"/>
      <c r="HZ1883" s="5"/>
      <c r="IA1883" s="4"/>
      <c r="IB1883" s="6"/>
      <c r="IC1883" s="4"/>
      <c r="ID1883" s="6"/>
      <c r="IE1883" s="5"/>
      <c r="IF1883" s="5"/>
      <c r="IG1883" s="4"/>
      <c r="IH1883" s="6"/>
      <c r="II1883" s="4"/>
      <c r="IJ1883" s="6"/>
      <c r="IK1883" s="5"/>
      <c r="IL1883" s="5"/>
      <c r="IM1883" s="4"/>
      <c r="IN1883" s="6"/>
      <c r="IO1883" s="4"/>
      <c r="IP1883" s="6"/>
      <c r="IQ1883" s="5"/>
      <c r="IR1883" s="5"/>
      <c r="IS1883" s="4"/>
      <c r="IT1883" s="6"/>
      <c r="IU1883" s="4"/>
      <c r="IV1883" s="6"/>
      <c r="IW1883" s="5"/>
      <c r="IX1883" s="5"/>
      <c r="IY1883" s="4"/>
      <c r="IZ1883" s="6"/>
      <c r="JA1883" s="4"/>
      <c r="JB1883" s="6"/>
      <c r="JC1883" s="5"/>
      <c r="JD1883" s="5"/>
      <c r="JE1883" s="4"/>
      <c r="JF1883" s="6"/>
      <c r="JG1883" s="4"/>
      <c r="JH1883" s="6"/>
      <c r="JI1883" s="5"/>
      <c r="JJ1883" s="5"/>
      <c r="JK1883" s="4"/>
      <c r="JL1883" s="6"/>
      <c r="JM1883" s="4"/>
      <c r="JN1883" s="6"/>
      <c r="JO1883" s="5"/>
      <c r="JP1883" s="5"/>
      <c r="JQ1883" s="4"/>
      <c r="JR1883" s="6"/>
      <c r="JS1883" s="4"/>
      <c r="JT1883" s="6"/>
      <c r="JU1883" s="5"/>
      <c r="JV1883" s="5"/>
      <c r="JW1883" s="4"/>
      <c r="JX1883" s="6"/>
      <c r="JY1883" s="4"/>
      <c r="JZ1883" s="6"/>
      <c r="KA1883" s="5"/>
      <c r="KB1883" s="5"/>
      <c r="KC1883" s="4"/>
      <c r="KD1883" s="6"/>
      <c r="KE1883" s="4"/>
      <c r="KF1883" s="6"/>
      <c r="KG1883" s="5"/>
      <c r="KH1883" s="5"/>
      <c r="KI1883" s="4"/>
      <c r="KJ1883" s="6"/>
      <c r="KK1883" s="4"/>
      <c r="KL1883" s="6"/>
      <c r="KM1883" s="5"/>
      <c r="KN1883" s="5"/>
    </row>
    <row r="1884">
      <c r="A1884" s="3" t="s">
        <v>85</v>
      </c>
      <c r="B1884" s="3" t="s">
        <v>1229</v>
      </c>
      <c r="C1884" s="3" t="s">
        <v>87</v>
      </c>
      <c r="D1884" s="3" t="s">
        <v>712</v>
      </c>
      <c r="E1884" s="3" t="s">
        <v>1231</v>
      </c>
      <c r="F1884" s="3" t="s">
        <v>104</v>
      </c>
      <c r="G1884" s="3" t="s">
        <v>104</v>
      </c>
      <c r="H1884" s="3" t="s">
        <v>104</v>
      </c>
      <c r="I1884" s="3" t="s">
        <v>1320</v>
      </c>
      <c r="J1884" s="3" t="s">
        <v>104</v>
      </c>
      <c r="K1884" s="4"/>
      <c r="L1884" s="4">
        <f>=ROUNDDOWN({0},0)</f>
      </c>
      <c r="M1884" s="4"/>
      <c r="N1884" s="5"/>
      <c r="O1884" s="4"/>
      <c r="P1884" s="4">
        <f>=ROUNDDOWN({0},0)</f>
      </c>
      <c r="Q1884" s="4"/>
      <c r="R1884" s="5"/>
      <c r="S1884" s="4"/>
      <c r="T1884" s="6"/>
      <c r="U1884" s="4"/>
      <c r="V1884" s="6"/>
      <c r="W1884" s="5"/>
      <c r="X1884" s="5"/>
      <c r="Y1884" s="4"/>
      <c r="Z1884" s="6"/>
      <c r="AA1884" s="4"/>
      <c r="AB1884" s="6"/>
      <c r="AC1884" s="5"/>
      <c r="AD1884" s="5"/>
      <c r="AE1884" s="4"/>
      <c r="AF1884" s="6"/>
      <c r="AG1884" s="4"/>
      <c r="AH1884" s="6"/>
      <c r="AI1884" s="5"/>
      <c r="AJ1884" s="5"/>
      <c r="AK1884" s="4"/>
      <c r="AL1884" s="6"/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  <c r="AW1884" s="4"/>
      <c r="AX1884" s="6"/>
      <c r="AY1884" s="4"/>
      <c r="AZ1884" s="6"/>
      <c r="BA1884" s="5"/>
      <c r="BB1884" s="5"/>
      <c r="BC1884" s="4"/>
      <c r="BD1884" s="6"/>
      <c r="BE1884" s="4"/>
      <c r="BF1884" s="6"/>
      <c r="BG1884" s="5"/>
      <c r="BH1884" s="5"/>
      <c r="BI1884" s="4"/>
      <c r="BJ1884" s="6"/>
      <c r="BK1884" s="4"/>
      <c r="BL1884" s="6"/>
      <c r="BM1884" s="5"/>
      <c r="BN1884" s="5"/>
      <c r="BO1884" s="4"/>
      <c r="BP1884" s="6"/>
      <c r="BQ1884" s="4"/>
      <c r="BR1884" s="6"/>
      <c r="BS1884" s="5"/>
      <c r="BT1884" s="5"/>
      <c r="BU1884" s="4"/>
      <c r="BV1884" s="6"/>
      <c r="BW1884" s="4"/>
      <c r="BX1884" s="6"/>
      <c r="BY1884" s="5"/>
      <c r="BZ1884" s="5"/>
      <c r="CA1884" s="4"/>
      <c r="CB1884" s="6"/>
      <c r="CC1884" s="4"/>
      <c r="CD1884" s="6"/>
      <c r="CE1884" s="5"/>
      <c r="CF1884" s="5"/>
      <c r="CG1884" s="4"/>
      <c r="CH1884" s="6"/>
      <c r="CI1884" s="4"/>
      <c r="CJ1884" s="6"/>
      <c r="CK1884" s="5"/>
      <c r="CL1884" s="5"/>
      <c r="CM1884" s="4"/>
      <c r="CN1884" s="6"/>
      <c r="CO1884" s="4"/>
      <c r="CP1884" s="6"/>
      <c r="CQ1884" s="5"/>
      <c r="CR1884" s="5"/>
      <c r="CS1884" s="4"/>
      <c r="CT1884" s="6"/>
      <c r="CU1884" s="4"/>
      <c r="CV1884" s="6"/>
      <c r="CW1884" s="5"/>
      <c r="CX1884" s="5"/>
      <c r="CY1884" s="4"/>
      <c r="CZ1884" s="6"/>
      <c r="DA1884" s="4"/>
      <c r="DB1884" s="6"/>
      <c r="DC1884" s="5"/>
      <c r="DD1884" s="5"/>
      <c r="DE1884" s="4"/>
      <c r="DF1884" s="6"/>
      <c r="DG1884" s="4"/>
      <c r="DH1884" s="6"/>
      <c r="DI1884" s="5"/>
      <c r="DJ1884" s="5"/>
      <c r="DK1884" s="4"/>
      <c r="DL1884" s="6"/>
      <c r="DM1884" s="4"/>
      <c r="DN1884" s="6"/>
      <c r="DO1884" s="5"/>
      <c r="DP1884" s="5"/>
      <c r="DQ1884" s="4"/>
      <c r="DR1884" s="6"/>
      <c r="DS1884" s="4"/>
      <c r="DT1884" s="6"/>
      <c r="DU1884" s="5"/>
      <c r="DV1884" s="5"/>
      <c r="DW1884" s="4"/>
      <c r="DX1884" s="6"/>
      <c r="DY1884" s="4"/>
      <c r="DZ1884" s="6"/>
      <c r="EA1884" s="5"/>
      <c r="EB1884" s="5"/>
      <c r="EC1884" s="4"/>
      <c r="ED1884" s="6"/>
      <c r="EE1884" s="4"/>
      <c r="EF1884" s="6"/>
      <c r="EG1884" s="5"/>
      <c r="EH1884" s="5"/>
      <c r="EI1884" s="4"/>
      <c r="EJ1884" s="6"/>
      <c r="EK1884" s="4"/>
      <c r="EL1884" s="6"/>
      <c r="EM1884" s="5"/>
      <c r="EN1884" s="5"/>
      <c r="EO1884" s="4"/>
      <c r="EP1884" s="6"/>
      <c r="EQ1884" s="4"/>
      <c r="ER1884" s="6"/>
      <c r="ES1884" s="5"/>
      <c r="ET1884" s="5"/>
      <c r="EU1884" s="4"/>
      <c r="EV1884" s="6"/>
      <c r="EW1884" s="4"/>
      <c r="EX1884" s="6"/>
      <c r="EY1884" s="5"/>
      <c r="EZ1884" s="5"/>
      <c r="FA1884" s="4"/>
      <c r="FB1884" s="6"/>
      <c r="FC1884" s="4"/>
      <c r="FD1884" s="6"/>
      <c r="FE1884" s="5"/>
      <c r="FF1884" s="5"/>
      <c r="FG1884" s="4"/>
      <c r="FH1884" s="6"/>
      <c r="FI1884" s="4"/>
      <c r="FJ1884" s="6"/>
      <c r="FK1884" s="5"/>
      <c r="FL1884" s="5"/>
      <c r="FM1884" s="4"/>
      <c r="FN1884" s="6"/>
      <c r="FO1884" s="4"/>
      <c r="FP1884" s="6"/>
      <c r="FQ1884" s="5"/>
      <c r="FR1884" s="5"/>
      <c r="FS1884" s="4"/>
      <c r="FT1884" s="6"/>
      <c r="FU1884" s="4"/>
      <c r="FV1884" s="6"/>
      <c r="FW1884" s="5"/>
      <c r="FX1884" s="5"/>
      <c r="FY1884" s="4"/>
      <c r="FZ1884" s="6"/>
      <c r="GA1884" s="4"/>
      <c r="GB1884" s="6"/>
      <c r="GC1884" s="5"/>
      <c r="GD1884" s="5"/>
      <c r="GE1884" s="4"/>
      <c r="GF1884" s="6"/>
      <c r="GG1884" s="4"/>
      <c r="GH1884" s="6"/>
      <c r="GI1884" s="5"/>
      <c r="GJ1884" s="5"/>
      <c r="GK1884" s="4"/>
      <c r="GL1884" s="6"/>
      <c r="GM1884" s="4"/>
      <c r="GN1884" s="6"/>
      <c r="GO1884" s="5"/>
      <c r="GP1884" s="5"/>
      <c r="GQ1884" s="4"/>
      <c r="GR1884" s="6"/>
      <c r="GS1884" s="4"/>
      <c r="GT1884" s="6"/>
      <c r="GU1884" s="5"/>
      <c r="GV1884" s="5"/>
      <c r="GW1884" s="4"/>
      <c r="GX1884" s="6"/>
      <c r="GY1884" s="4"/>
      <c r="GZ1884" s="6"/>
      <c r="HA1884" s="5"/>
      <c r="HB1884" s="5"/>
      <c r="HC1884" s="4"/>
      <c r="HD1884" s="6"/>
      <c r="HE1884" s="4"/>
      <c r="HF1884" s="6"/>
      <c r="HG1884" s="5"/>
      <c r="HH1884" s="5"/>
      <c r="HI1884" s="4"/>
      <c r="HJ1884" s="6"/>
      <c r="HK1884" s="4"/>
      <c r="HL1884" s="6"/>
      <c r="HM1884" s="5"/>
      <c r="HN1884" s="5"/>
      <c r="HO1884" s="4"/>
      <c r="HP1884" s="6"/>
      <c r="HQ1884" s="4"/>
      <c r="HR1884" s="6"/>
      <c r="HS1884" s="5"/>
      <c r="HT1884" s="5"/>
      <c r="HU1884" s="4"/>
      <c r="HV1884" s="6"/>
      <c r="HW1884" s="4"/>
      <c r="HX1884" s="6"/>
      <c r="HY1884" s="5"/>
      <c r="HZ1884" s="5"/>
      <c r="IA1884" s="4"/>
      <c r="IB1884" s="6"/>
      <c r="IC1884" s="4"/>
      <c r="ID1884" s="6"/>
      <c r="IE1884" s="5"/>
      <c r="IF1884" s="5"/>
      <c r="IG1884" s="4"/>
      <c r="IH1884" s="6"/>
      <c r="II1884" s="4"/>
      <c r="IJ1884" s="6"/>
      <c r="IK1884" s="5"/>
      <c r="IL1884" s="5"/>
      <c r="IM1884" s="4"/>
      <c r="IN1884" s="6"/>
      <c r="IO1884" s="4"/>
      <c r="IP1884" s="6"/>
      <c r="IQ1884" s="5"/>
      <c r="IR1884" s="5"/>
      <c r="IS1884" s="4"/>
      <c r="IT1884" s="6"/>
      <c r="IU1884" s="4"/>
      <c r="IV1884" s="6"/>
      <c r="IW1884" s="5"/>
      <c r="IX1884" s="5"/>
      <c r="IY1884" s="4"/>
      <c r="IZ1884" s="6"/>
      <c r="JA1884" s="4"/>
      <c r="JB1884" s="6"/>
      <c r="JC1884" s="5"/>
      <c r="JD1884" s="5"/>
      <c r="JE1884" s="4"/>
      <c r="JF1884" s="6"/>
      <c r="JG1884" s="4"/>
      <c r="JH1884" s="6"/>
      <c r="JI1884" s="5"/>
      <c r="JJ1884" s="5"/>
      <c r="JK1884" s="4"/>
      <c r="JL1884" s="6"/>
      <c r="JM1884" s="4"/>
      <c r="JN1884" s="6"/>
      <c r="JO1884" s="5"/>
      <c r="JP1884" s="5"/>
      <c r="JQ1884" s="4"/>
      <c r="JR1884" s="6"/>
      <c r="JS1884" s="4"/>
      <c r="JT1884" s="6"/>
      <c r="JU1884" s="5"/>
      <c r="JV1884" s="5"/>
      <c r="JW1884" s="4"/>
      <c r="JX1884" s="6"/>
      <c r="JY1884" s="4"/>
      <c r="JZ1884" s="6"/>
      <c r="KA1884" s="5"/>
      <c r="KB1884" s="5"/>
      <c r="KC1884" s="4"/>
      <c r="KD1884" s="6"/>
      <c r="KE1884" s="4"/>
      <c r="KF1884" s="6"/>
      <c r="KG1884" s="5"/>
      <c r="KH1884" s="5"/>
      <c r="KI1884" s="4"/>
      <c r="KJ1884" s="6"/>
      <c r="KK1884" s="4"/>
      <c r="KL1884" s="6"/>
      <c r="KM1884" s="5"/>
      <c r="KN1884" s="5"/>
    </row>
    <row r="1885">
      <c r="A1885" s="3" t="s">
        <v>85</v>
      </c>
      <c r="B1885" s="3" t="s">
        <v>1229</v>
      </c>
      <c r="C1885" s="3" t="s">
        <v>87</v>
      </c>
      <c r="D1885" s="3" t="s">
        <v>712</v>
      </c>
      <c r="E1885" s="3" t="s">
        <v>1231</v>
      </c>
      <c r="F1885" s="3" t="s">
        <v>104</v>
      </c>
      <c r="G1885" s="3" t="s">
        <v>104</v>
      </c>
      <c r="H1885" s="3" t="s">
        <v>104</v>
      </c>
      <c r="I1885" s="3" t="s">
        <v>1468</v>
      </c>
      <c r="J1885" s="3" t="s">
        <v>104</v>
      </c>
      <c r="K1885" s="4"/>
      <c r="L1885" s="4">
        <f>=ROUNDDOWN({0},0)</f>
      </c>
      <c r="M1885" s="4"/>
      <c r="N1885" s="5"/>
      <c r="O1885" s="4"/>
      <c r="P1885" s="4">
        <f>=ROUNDDOWN({0},0)</f>
      </c>
      <c r="Q1885" s="4"/>
      <c r="R1885" s="5"/>
      <c r="S1885" s="4"/>
      <c r="T1885" s="6"/>
      <c r="U1885" s="4"/>
      <c r="V1885" s="6"/>
      <c r="W1885" s="5"/>
      <c r="X1885" s="5"/>
      <c r="Y1885" s="4"/>
      <c r="Z1885" s="6"/>
      <c r="AA1885" s="4"/>
      <c r="AB1885" s="6"/>
      <c r="AC1885" s="5"/>
      <c r="AD1885" s="5"/>
      <c r="AE1885" s="4"/>
      <c r="AF1885" s="6"/>
      <c r="AG1885" s="4"/>
      <c r="AH1885" s="6"/>
      <c r="AI1885" s="5"/>
      <c r="AJ1885" s="5"/>
      <c r="AK1885" s="4"/>
      <c r="AL1885" s="6"/>
      <c r="AM1885" s="4"/>
      <c r="AN1885" s="6"/>
      <c r="AO1885" s="5"/>
      <c r="AP1885" s="5"/>
      <c r="AQ1885" s="4"/>
      <c r="AR1885" s="6"/>
      <c r="AS1885" s="4"/>
      <c r="AT1885" s="6"/>
      <c r="AU1885" s="5"/>
      <c r="AV1885" s="5"/>
      <c r="AW1885" s="4"/>
      <c r="AX1885" s="6"/>
      <c r="AY1885" s="4"/>
      <c r="AZ1885" s="6"/>
      <c r="BA1885" s="5"/>
      <c r="BB1885" s="5"/>
      <c r="BC1885" s="4"/>
      <c r="BD1885" s="6"/>
      <c r="BE1885" s="4"/>
      <c r="BF1885" s="6"/>
      <c r="BG1885" s="5"/>
      <c r="BH1885" s="5"/>
      <c r="BI1885" s="4"/>
      <c r="BJ1885" s="6"/>
      <c r="BK1885" s="4"/>
      <c r="BL1885" s="6"/>
      <c r="BM1885" s="5"/>
      <c r="BN1885" s="5"/>
      <c r="BO1885" s="4"/>
      <c r="BP1885" s="6"/>
      <c r="BQ1885" s="4"/>
      <c r="BR1885" s="6"/>
      <c r="BS1885" s="5"/>
      <c r="BT1885" s="5"/>
      <c r="BU1885" s="4"/>
      <c r="BV1885" s="6"/>
      <c r="BW1885" s="4"/>
      <c r="BX1885" s="6"/>
      <c r="BY1885" s="5"/>
      <c r="BZ1885" s="5"/>
      <c r="CA1885" s="4"/>
      <c r="CB1885" s="6"/>
      <c r="CC1885" s="4"/>
      <c r="CD1885" s="6"/>
      <c r="CE1885" s="5"/>
      <c r="CF1885" s="5"/>
      <c r="CG1885" s="4"/>
      <c r="CH1885" s="6"/>
      <c r="CI1885" s="4"/>
      <c r="CJ1885" s="6"/>
      <c r="CK1885" s="5"/>
      <c r="CL1885" s="5"/>
      <c r="CM1885" s="4"/>
      <c r="CN1885" s="6"/>
      <c r="CO1885" s="4"/>
      <c r="CP1885" s="6"/>
      <c r="CQ1885" s="5"/>
      <c r="CR1885" s="5"/>
      <c r="CS1885" s="4"/>
      <c r="CT1885" s="6"/>
      <c r="CU1885" s="4"/>
      <c r="CV1885" s="6"/>
      <c r="CW1885" s="5"/>
      <c r="CX1885" s="5"/>
      <c r="CY1885" s="4"/>
      <c r="CZ1885" s="6"/>
      <c r="DA1885" s="4"/>
      <c r="DB1885" s="6"/>
      <c r="DC1885" s="5"/>
      <c r="DD1885" s="5"/>
      <c r="DE1885" s="4"/>
      <c r="DF1885" s="6"/>
      <c r="DG1885" s="4"/>
      <c r="DH1885" s="6"/>
      <c r="DI1885" s="5"/>
      <c r="DJ1885" s="5"/>
      <c r="DK1885" s="4"/>
      <c r="DL1885" s="6"/>
      <c r="DM1885" s="4"/>
      <c r="DN1885" s="6"/>
      <c r="DO1885" s="5"/>
      <c r="DP1885" s="5"/>
      <c r="DQ1885" s="4"/>
      <c r="DR1885" s="6"/>
      <c r="DS1885" s="4"/>
      <c r="DT1885" s="6"/>
      <c r="DU1885" s="5"/>
      <c r="DV1885" s="5"/>
      <c r="DW1885" s="4"/>
      <c r="DX1885" s="6"/>
      <c r="DY1885" s="4"/>
      <c r="DZ1885" s="6"/>
      <c r="EA1885" s="5"/>
      <c r="EB1885" s="5"/>
      <c r="EC1885" s="4"/>
      <c r="ED1885" s="6"/>
      <c r="EE1885" s="4"/>
      <c r="EF1885" s="6"/>
      <c r="EG1885" s="5"/>
      <c r="EH1885" s="5"/>
      <c r="EI1885" s="4"/>
      <c r="EJ1885" s="6"/>
      <c r="EK1885" s="4"/>
      <c r="EL1885" s="6"/>
      <c r="EM1885" s="5"/>
      <c r="EN1885" s="5"/>
      <c r="EO1885" s="4"/>
      <c r="EP1885" s="6"/>
      <c r="EQ1885" s="4"/>
      <c r="ER1885" s="6"/>
      <c r="ES1885" s="5"/>
      <c r="ET1885" s="5"/>
      <c r="EU1885" s="4"/>
      <c r="EV1885" s="6"/>
      <c r="EW1885" s="4"/>
      <c r="EX1885" s="6"/>
      <c r="EY1885" s="5"/>
      <c r="EZ1885" s="5"/>
      <c r="FA1885" s="4"/>
      <c r="FB1885" s="6"/>
      <c r="FC1885" s="4"/>
      <c r="FD1885" s="6"/>
      <c r="FE1885" s="5"/>
      <c r="FF1885" s="5"/>
      <c r="FG1885" s="4"/>
      <c r="FH1885" s="6"/>
      <c r="FI1885" s="4"/>
      <c r="FJ1885" s="6"/>
      <c r="FK1885" s="5"/>
      <c r="FL1885" s="5"/>
      <c r="FM1885" s="4"/>
      <c r="FN1885" s="6"/>
      <c r="FO1885" s="4"/>
      <c r="FP1885" s="6"/>
      <c r="FQ1885" s="5"/>
      <c r="FR1885" s="5"/>
      <c r="FS1885" s="4"/>
      <c r="FT1885" s="6"/>
      <c r="FU1885" s="4"/>
      <c r="FV1885" s="6"/>
      <c r="FW1885" s="5"/>
      <c r="FX1885" s="5"/>
      <c r="FY1885" s="4"/>
      <c r="FZ1885" s="6"/>
      <c r="GA1885" s="4"/>
      <c r="GB1885" s="6"/>
      <c r="GC1885" s="5"/>
      <c r="GD1885" s="5"/>
      <c r="GE1885" s="4"/>
      <c r="GF1885" s="6"/>
      <c r="GG1885" s="4"/>
      <c r="GH1885" s="6"/>
      <c r="GI1885" s="5"/>
      <c r="GJ1885" s="5"/>
      <c r="GK1885" s="4"/>
      <c r="GL1885" s="6"/>
      <c r="GM1885" s="4"/>
      <c r="GN1885" s="6"/>
      <c r="GO1885" s="5"/>
      <c r="GP1885" s="5"/>
      <c r="GQ1885" s="4"/>
      <c r="GR1885" s="6"/>
      <c r="GS1885" s="4"/>
      <c r="GT1885" s="6"/>
      <c r="GU1885" s="5"/>
      <c r="GV1885" s="5"/>
      <c r="GW1885" s="4"/>
      <c r="GX1885" s="6"/>
      <c r="GY1885" s="4"/>
      <c r="GZ1885" s="6"/>
      <c r="HA1885" s="5"/>
      <c r="HB1885" s="5"/>
      <c r="HC1885" s="4"/>
      <c r="HD1885" s="6"/>
      <c r="HE1885" s="4"/>
      <c r="HF1885" s="6"/>
      <c r="HG1885" s="5"/>
      <c r="HH1885" s="5"/>
      <c r="HI1885" s="4"/>
      <c r="HJ1885" s="6"/>
      <c r="HK1885" s="4"/>
      <c r="HL1885" s="6"/>
      <c r="HM1885" s="5"/>
      <c r="HN1885" s="5"/>
      <c r="HO1885" s="4"/>
      <c r="HP1885" s="6"/>
      <c r="HQ1885" s="4"/>
      <c r="HR1885" s="6"/>
      <c r="HS1885" s="5"/>
      <c r="HT1885" s="5"/>
      <c r="HU1885" s="4"/>
      <c r="HV1885" s="6"/>
      <c r="HW1885" s="4"/>
      <c r="HX1885" s="6"/>
      <c r="HY1885" s="5"/>
      <c r="HZ1885" s="5"/>
      <c r="IA1885" s="4"/>
      <c r="IB1885" s="6"/>
      <c r="IC1885" s="4"/>
      <c r="ID1885" s="6"/>
      <c r="IE1885" s="5"/>
      <c r="IF1885" s="5"/>
      <c r="IG1885" s="4"/>
      <c r="IH1885" s="6"/>
      <c r="II1885" s="4"/>
      <c r="IJ1885" s="6"/>
      <c r="IK1885" s="5"/>
      <c r="IL1885" s="5"/>
      <c r="IM1885" s="4"/>
      <c r="IN1885" s="6"/>
      <c r="IO1885" s="4"/>
      <c r="IP1885" s="6"/>
      <c r="IQ1885" s="5"/>
      <c r="IR1885" s="5"/>
      <c r="IS1885" s="4"/>
      <c r="IT1885" s="6"/>
      <c r="IU1885" s="4"/>
      <c r="IV1885" s="6"/>
      <c r="IW1885" s="5"/>
      <c r="IX1885" s="5"/>
      <c r="IY1885" s="4"/>
      <c r="IZ1885" s="6"/>
      <c r="JA1885" s="4"/>
      <c r="JB1885" s="6"/>
      <c r="JC1885" s="5"/>
      <c r="JD1885" s="5"/>
      <c r="JE1885" s="4"/>
      <c r="JF1885" s="6"/>
      <c r="JG1885" s="4"/>
      <c r="JH1885" s="6"/>
      <c r="JI1885" s="5"/>
      <c r="JJ1885" s="5"/>
      <c r="JK1885" s="4"/>
      <c r="JL1885" s="6"/>
      <c r="JM1885" s="4"/>
      <c r="JN1885" s="6"/>
      <c r="JO1885" s="5"/>
      <c r="JP1885" s="5"/>
      <c r="JQ1885" s="4"/>
      <c r="JR1885" s="6"/>
      <c r="JS1885" s="4"/>
      <c r="JT1885" s="6"/>
      <c r="JU1885" s="5"/>
      <c r="JV1885" s="5"/>
      <c r="JW1885" s="4"/>
      <c r="JX1885" s="6"/>
      <c r="JY1885" s="4"/>
      <c r="JZ1885" s="6"/>
      <c r="KA1885" s="5"/>
      <c r="KB1885" s="5"/>
      <c r="KC1885" s="4"/>
      <c r="KD1885" s="6"/>
      <c r="KE1885" s="4"/>
      <c r="KF1885" s="6"/>
      <c r="KG1885" s="5"/>
      <c r="KH1885" s="5"/>
      <c r="KI1885" s="4"/>
      <c r="KJ1885" s="6"/>
      <c r="KK1885" s="4"/>
      <c r="KL1885" s="6"/>
      <c r="KM1885" s="5"/>
      <c r="KN1885" s="5"/>
    </row>
    <row r="1886">
      <c r="A1886" s="3" t="s">
        <v>85</v>
      </c>
      <c r="B1886" s="3" t="s">
        <v>1229</v>
      </c>
      <c r="C1886" s="3" t="s">
        <v>87</v>
      </c>
      <c r="D1886" s="3" t="s">
        <v>712</v>
      </c>
      <c r="E1886" s="3" t="s">
        <v>753</v>
      </c>
      <c r="F1886" s="3" t="s">
        <v>104</v>
      </c>
      <c r="G1886" s="3" t="s">
        <v>104</v>
      </c>
      <c r="H1886" s="3" t="s">
        <v>104</v>
      </c>
      <c r="I1886" s="3" t="s">
        <v>1376</v>
      </c>
      <c r="J1886" s="3" t="s">
        <v>104</v>
      </c>
      <c r="K1886" s="4"/>
      <c r="L1886" s="4">
        <f>=ROUNDDOWN({0},0)</f>
      </c>
      <c r="M1886" s="4"/>
      <c r="N1886" s="5"/>
      <c r="O1886" s="4"/>
      <c r="P1886" s="4">
        <f>=ROUNDDOWN({0},0)</f>
      </c>
      <c r="Q1886" s="4"/>
      <c r="R1886" s="5"/>
      <c r="S1886" s="4"/>
      <c r="T1886" s="6"/>
      <c r="U1886" s="4"/>
      <c r="V1886" s="6"/>
      <c r="W1886" s="5"/>
      <c r="X1886" s="5"/>
      <c r="Y1886" s="4"/>
      <c r="Z1886" s="6"/>
      <c r="AA1886" s="4"/>
      <c r="AB1886" s="6"/>
      <c r="AC1886" s="5"/>
      <c r="AD1886" s="5"/>
      <c r="AE1886" s="4"/>
      <c r="AF1886" s="6"/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/>
      <c r="AR1886" s="6"/>
      <c r="AS1886" s="4"/>
      <c r="AT1886" s="6"/>
      <c r="AU1886" s="5"/>
      <c r="AV1886" s="5"/>
      <c r="AW1886" s="4"/>
      <c r="AX1886" s="6"/>
      <c r="AY1886" s="4"/>
      <c r="AZ1886" s="6"/>
      <c r="BA1886" s="5"/>
      <c r="BB1886" s="5"/>
      <c r="BC1886" s="4"/>
      <c r="BD1886" s="6"/>
      <c r="BE1886" s="4"/>
      <c r="BF1886" s="6"/>
      <c r="BG1886" s="5"/>
      <c r="BH1886" s="5"/>
      <c r="BI1886" s="4"/>
      <c r="BJ1886" s="6"/>
      <c r="BK1886" s="4"/>
      <c r="BL1886" s="6"/>
      <c r="BM1886" s="5"/>
      <c r="BN1886" s="5"/>
      <c r="BO1886" s="4"/>
      <c r="BP1886" s="6"/>
      <c r="BQ1886" s="4"/>
      <c r="BR1886" s="6"/>
      <c r="BS1886" s="5"/>
      <c r="BT1886" s="5"/>
      <c r="BU1886" s="4"/>
      <c r="BV1886" s="6"/>
      <c r="BW1886" s="4"/>
      <c r="BX1886" s="6"/>
      <c r="BY1886" s="5"/>
      <c r="BZ1886" s="5"/>
      <c r="CA1886" s="4"/>
      <c r="CB1886" s="6"/>
      <c r="CC1886" s="4"/>
      <c r="CD1886" s="6"/>
      <c r="CE1886" s="5"/>
      <c r="CF1886" s="5"/>
      <c r="CG1886" s="4"/>
      <c r="CH1886" s="6"/>
      <c r="CI1886" s="4"/>
      <c r="CJ1886" s="6"/>
      <c r="CK1886" s="5"/>
      <c r="CL1886" s="5"/>
      <c r="CM1886" s="4"/>
      <c r="CN1886" s="6"/>
      <c r="CO1886" s="4"/>
      <c r="CP1886" s="6"/>
      <c r="CQ1886" s="5"/>
      <c r="CR1886" s="5"/>
      <c r="CS1886" s="4"/>
      <c r="CT1886" s="6"/>
      <c r="CU1886" s="4"/>
      <c r="CV1886" s="6"/>
      <c r="CW1886" s="5"/>
      <c r="CX1886" s="5"/>
      <c r="CY1886" s="4"/>
      <c r="CZ1886" s="6"/>
      <c r="DA1886" s="4"/>
      <c r="DB1886" s="6"/>
      <c r="DC1886" s="5"/>
      <c r="DD1886" s="5"/>
      <c r="DE1886" s="4"/>
      <c r="DF1886" s="6"/>
      <c r="DG1886" s="4"/>
      <c r="DH1886" s="6"/>
      <c r="DI1886" s="5"/>
      <c r="DJ1886" s="5"/>
      <c r="DK1886" s="4"/>
      <c r="DL1886" s="6"/>
      <c r="DM1886" s="4"/>
      <c r="DN1886" s="6"/>
      <c r="DO1886" s="5"/>
      <c r="DP1886" s="5"/>
      <c r="DQ1886" s="4"/>
      <c r="DR1886" s="6"/>
      <c r="DS1886" s="4"/>
      <c r="DT1886" s="6"/>
      <c r="DU1886" s="5"/>
      <c r="DV1886" s="5"/>
      <c r="DW1886" s="4"/>
      <c r="DX1886" s="6"/>
      <c r="DY1886" s="4"/>
      <c r="DZ1886" s="6"/>
      <c r="EA1886" s="5"/>
      <c r="EB1886" s="5"/>
      <c r="EC1886" s="4"/>
      <c r="ED1886" s="6"/>
      <c r="EE1886" s="4"/>
      <c r="EF1886" s="6"/>
      <c r="EG1886" s="5"/>
      <c r="EH1886" s="5"/>
      <c r="EI1886" s="4"/>
      <c r="EJ1886" s="6"/>
      <c r="EK1886" s="4"/>
      <c r="EL1886" s="6"/>
      <c r="EM1886" s="5"/>
      <c r="EN1886" s="5"/>
      <c r="EO1886" s="4"/>
      <c r="EP1886" s="6"/>
      <c r="EQ1886" s="4"/>
      <c r="ER1886" s="6"/>
      <c r="ES1886" s="5"/>
      <c r="ET1886" s="5"/>
      <c r="EU1886" s="4"/>
      <c r="EV1886" s="6"/>
      <c r="EW1886" s="4"/>
      <c r="EX1886" s="6"/>
      <c r="EY1886" s="5"/>
      <c r="EZ1886" s="5"/>
      <c r="FA1886" s="4"/>
      <c r="FB1886" s="6"/>
      <c r="FC1886" s="4"/>
      <c r="FD1886" s="6"/>
      <c r="FE1886" s="5"/>
      <c r="FF1886" s="5"/>
      <c r="FG1886" s="4"/>
      <c r="FH1886" s="6"/>
      <c r="FI1886" s="4"/>
      <c r="FJ1886" s="6"/>
      <c r="FK1886" s="5"/>
      <c r="FL1886" s="5"/>
      <c r="FM1886" s="4"/>
      <c r="FN1886" s="6"/>
      <c r="FO1886" s="4"/>
      <c r="FP1886" s="6"/>
      <c r="FQ1886" s="5"/>
      <c r="FR1886" s="5"/>
      <c r="FS1886" s="4"/>
      <c r="FT1886" s="6"/>
      <c r="FU1886" s="4"/>
      <c r="FV1886" s="6"/>
      <c r="FW1886" s="5"/>
      <c r="FX1886" s="5"/>
      <c r="FY1886" s="4"/>
      <c r="FZ1886" s="6"/>
      <c r="GA1886" s="4"/>
      <c r="GB1886" s="6"/>
      <c r="GC1886" s="5"/>
      <c r="GD1886" s="5"/>
      <c r="GE1886" s="4"/>
      <c r="GF1886" s="6"/>
      <c r="GG1886" s="4"/>
      <c r="GH1886" s="6"/>
      <c r="GI1886" s="5"/>
      <c r="GJ1886" s="5"/>
      <c r="GK1886" s="4"/>
      <c r="GL1886" s="6"/>
      <c r="GM1886" s="4"/>
      <c r="GN1886" s="6"/>
      <c r="GO1886" s="5"/>
      <c r="GP1886" s="5"/>
      <c r="GQ1886" s="4"/>
      <c r="GR1886" s="6"/>
      <c r="GS1886" s="4"/>
      <c r="GT1886" s="6"/>
      <c r="GU1886" s="5"/>
      <c r="GV1886" s="5"/>
      <c r="GW1886" s="4"/>
      <c r="GX1886" s="6"/>
      <c r="GY1886" s="4"/>
      <c r="GZ1886" s="6"/>
      <c r="HA1886" s="5"/>
      <c r="HB1886" s="5"/>
      <c r="HC1886" s="4"/>
      <c r="HD1886" s="6"/>
      <c r="HE1886" s="4"/>
      <c r="HF1886" s="6"/>
      <c r="HG1886" s="5"/>
      <c r="HH1886" s="5"/>
      <c r="HI1886" s="4"/>
      <c r="HJ1886" s="6"/>
      <c r="HK1886" s="4"/>
      <c r="HL1886" s="6"/>
      <c r="HM1886" s="5"/>
      <c r="HN1886" s="5"/>
      <c r="HO1886" s="4"/>
      <c r="HP1886" s="6"/>
      <c r="HQ1886" s="4"/>
      <c r="HR1886" s="6"/>
      <c r="HS1886" s="5"/>
      <c r="HT1886" s="5"/>
      <c r="HU1886" s="4"/>
      <c r="HV1886" s="6"/>
      <c r="HW1886" s="4"/>
      <c r="HX1886" s="6"/>
      <c r="HY1886" s="5"/>
      <c r="HZ1886" s="5"/>
      <c r="IA1886" s="4"/>
      <c r="IB1886" s="6"/>
      <c r="IC1886" s="4"/>
      <c r="ID1886" s="6"/>
      <c r="IE1886" s="5"/>
      <c r="IF1886" s="5"/>
      <c r="IG1886" s="4"/>
      <c r="IH1886" s="6"/>
      <c r="II1886" s="4"/>
      <c r="IJ1886" s="6"/>
      <c r="IK1886" s="5"/>
      <c r="IL1886" s="5"/>
      <c r="IM1886" s="4"/>
      <c r="IN1886" s="6"/>
      <c r="IO1886" s="4"/>
      <c r="IP1886" s="6"/>
      <c r="IQ1886" s="5"/>
      <c r="IR1886" s="5"/>
      <c r="IS1886" s="4"/>
      <c r="IT1886" s="6"/>
      <c r="IU1886" s="4"/>
      <c r="IV1886" s="6"/>
      <c r="IW1886" s="5"/>
      <c r="IX1886" s="5"/>
      <c r="IY1886" s="4"/>
      <c r="IZ1886" s="6"/>
      <c r="JA1886" s="4"/>
      <c r="JB1886" s="6"/>
      <c r="JC1886" s="5"/>
      <c r="JD1886" s="5"/>
      <c r="JE1886" s="4"/>
      <c r="JF1886" s="6"/>
      <c r="JG1886" s="4"/>
      <c r="JH1886" s="6"/>
      <c r="JI1886" s="5"/>
      <c r="JJ1886" s="5"/>
      <c r="JK1886" s="4"/>
      <c r="JL1886" s="6"/>
      <c r="JM1886" s="4"/>
      <c r="JN1886" s="6"/>
      <c r="JO1886" s="5"/>
      <c r="JP1886" s="5"/>
      <c r="JQ1886" s="4"/>
      <c r="JR1886" s="6"/>
      <c r="JS1886" s="4"/>
      <c r="JT1886" s="6"/>
      <c r="JU1886" s="5"/>
      <c r="JV1886" s="5"/>
      <c r="JW1886" s="4"/>
      <c r="JX1886" s="6"/>
      <c r="JY1886" s="4"/>
      <c r="JZ1886" s="6"/>
      <c r="KA1886" s="5"/>
      <c r="KB1886" s="5"/>
      <c r="KC1886" s="4"/>
      <c r="KD1886" s="6"/>
      <c r="KE1886" s="4"/>
      <c r="KF1886" s="6"/>
      <c r="KG1886" s="5"/>
      <c r="KH1886" s="5"/>
      <c r="KI1886" s="4"/>
      <c r="KJ1886" s="6"/>
      <c r="KK1886" s="4"/>
      <c r="KL1886" s="6"/>
      <c r="KM1886" s="5"/>
      <c r="KN1886" s="5"/>
    </row>
    <row r="1887">
      <c r="A1887" s="3" t="s">
        <v>85</v>
      </c>
      <c r="B1887" s="3" t="s">
        <v>1229</v>
      </c>
      <c r="C1887" s="3" t="s">
        <v>87</v>
      </c>
      <c r="D1887" s="3" t="s">
        <v>712</v>
      </c>
      <c r="E1887" s="3" t="s">
        <v>1230</v>
      </c>
      <c r="F1887" s="3" t="s">
        <v>104</v>
      </c>
      <c r="G1887" s="3" t="s">
        <v>104</v>
      </c>
      <c r="H1887" s="3" t="s">
        <v>104</v>
      </c>
      <c r="I1887" s="3" t="s">
        <v>1323</v>
      </c>
      <c r="J1887" s="3" t="s">
        <v>104</v>
      </c>
      <c r="K1887" s="4"/>
      <c r="L1887" s="4">
        <f>=ROUNDDOWN({0},0)</f>
      </c>
      <c r="M1887" s="4"/>
      <c r="N1887" s="5"/>
      <c r="O1887" s="4"/>
      <c r="P1887" s="4">
        <f>=ROUNDDOWN({0},0)</f>
      </c>
      <c r="Q1887" s="4"/>
      <c r="R1887" s="5"/>
      <c r="S1887" s="4"/>
      <c r="T1887" s="6"/>
      <c r="U1887" s="4"/>
      <c r="V1887" s="6"/>
      <c r="W1887" s="5"/>
      <c r="X1887" s="5"/>
      <c r="Y1887" s="4"/>
      <c r="Z1887" s="6"/>
      <c r="AA1887" s="4"/>
      <c r="AB1887" s="6"/>
      <c r="AC1887" s="5"/>
      <c r="AD1887" s="5"/>
      <c r="AE1887" s="4"/>
      <c r="AF1887" s="6"/>
      <c r="AG1887" s="4"/>
      <c r="AH1887" s="6"/>
      <c r="AI1887" s="5"/>
      <c r="AJ1887" s="5"/>
      <c r="AK1887" s="4"/>
      <c r="AL1887" s="6"/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  <c r="AW1887" s="4"/>
      <c r="AX1887" s="6"/>
      <c r="AY1887" s="4"/>
      <c r="AZ1887" s="6"/>
      <c r="BA1887" s="5"/>
      <c r="BB1887" s="5"/>
      <c r="BC1887" s="4"/>
      <c r="BD1887" s="6"/>
      <c r="BE1887" s="4"/>
      <c r="BF1887" s="6"/>
      <c r="BG1887" s="5"/>
      <c r="BH1887" s="5"/>
      <c r="BI1887" s="4"/>
      <c r="BJ1887" s="6"/>
      <c r="BK1887" s="4"/>
      <c r="BL1887" s="6"/>
      <c r="BM1887" s="5"/>
      <c r="BN1887" s="5"/>
      <c r="BO1887" s="4"/>
      <c r="BP1887" s="6"/>
      <c r="BQ1887" s="4"/>
      <c r="BR1887" s="6"/>
      <c r="BS1887" s="5"/>
      <c r="BT1887" s="5"/>
      <c r="BU1887" s="4"/>
      <c r="BV1887" s="6"/>
      <c r="BW1887" s="4"/>
      <c r="BX1887" s="6"/>
      <c r="BY1887" s="5"/>
      <c r="BZ1887" s="5"/>
      <c r="CA1887" s="4"/>
      <c r="CB1887" s="6"/>
      <c r="CC1887" s="4"/>
      <c r="CD1887" s="6"/>
      <c r="CE1887" s="5"/>
      <c r="CF1887" s="5"/>
      <c r="CG1887" s="4"/>
      <c r="CH1887" s="6"/>
      <c r="CI1887" s="4"/>
      <c r="CJ1887" s="6"/>
      <c r="CK1887" s="5"/>
      <c r="CL1887" s="5"/>
      <c r="CM1887" s="4"/>
      <c r="CN1887" s="6"/>
      <c r="CO1887" s="4"/>
      <c r="CP1887" s="6"/>
      <c r="CQ1887" s="5"/>
      <c r="CR1887" s="5"/>
      <c r="CS1887" s="4"/>
      <c r="CT1887" s="6"/>
      <c r="CU1887" s="4"/>
      <c r="CV1887" s="6"/>
      <c r="CW1887" s="5"/>
      <c r="CX1887" s="5"/>
      <c r="CY1887" s="4"/>
      <c r="CZ1887" s="6"/>
      <c r="DA1887" s="4"/>
      <c r="DB1887" s="6"/>
      <c r="DC1887" s="5"/>
      <c r="DD1887" s="5"/>
      <c r="DE1887" s="4"/>
      <c r="DF1887" s="6"/>
      <c r="DG1887" s="4"/>
      <c r="DH1887" s="6"/>
      <c r="DI1887" s="5"/>
      <c r="DJ1887" s="5"/>
      <c r="DK1887" s="4"/>
      <c r="DL1887" s="6"/>
      <c r="DM1887" s="4"/>
      <c r="DN1887" s="6"/>
      <c r="DO1887" s="5"/>
      <c r="DP1887" s="5"/>
      <c r="DQ1887" s="4"/>
      <c r="DR1887" s="6"/>
      <c r="DS1887" s="4"/>
      <c r="DT1887" s="6"/>
      <c r="DU1887" s="5"/>
      <c r="DV1887" s="5"/>
      <c r="DW1887" s="4"/>
      <c r="DX1887" s="6"/>
      <c r="DY1887" s="4"/>
      <c r="DZ1887" s="6"/>
      <c r="EA1887" s="5"/>
      <c r="EB1887" s="5"/>
      <c r="EC1887" s="4"/>
      <c r="ED1887" s="6"/>
      <c r="EE1887" s="4"/>
      <c r="EF1887" s="6"/>
      <c r="EG1887" s="5"/>
      <c r="EH1887" s="5"/>
      <c r="EI1887" s="4"/>
      <c r="EJ1887" s="6"/>
      <c r="EK1887" s="4"/>
      <c r="EL1887" s="6"/>
      <c r="EM1887" s="5"/>
      <c r="EN1887" s="5"/>
      <c r="EO1887" s="4"/>
      <c r="EP1887" s="6"/>
      <c r="EQ1887" s="4"/>
      <c r="ER1887" s="6"/>
      <c r="ES1887" s="5"/>
      <c r="ET1887" s="5"/>
      <c r="EU1887" s="4"/>
      <c r="EV1887" s="6"/>
      <c r="EW1887" s="4"/>
      <c r="EX1887" s="6"/>
      <c r="EY1887" s="5"/>
      <c r="EZ1887" s="5"/>
      <c r="FA1887" s="4"/>
      <c r="FB1887" s="6"/>
      <c r="FC1887" s="4"/>
      <c r="FD1887" s="6"/>
      <c r="FE1887" s="5"/>
      <c r="FF1887" s="5"/>
      <c r="FG1887" s="4"/>
      <c r="FH1887" s="6"/>
      <c r="FI1887" s="4"/>
      <c r="FJ1887" s="6"/>
      <c r="FK1887" s="5"/>
      <c r="FL1887" s="5"/>
      <c r="FM1887" s="4"/>
      <c r="FN1887" s="6"/>
      <c r="FO1887" s="4"/>
      <c r="FP1887" s="6"/>
      <c r="FQ1887" s="5"/>
      <c r="FR1887" s="5"/>
      <c r="FS1887" s="4"/>
      <c r="FT1887" s="6"/>
      <c r="FU1887" s="4"/>
      <c r="FV1887" s="6"/>
      <c r="FW1887" s="5"/>
      <c r="FX1887" s="5"/>
      <c r="FY1887" s="4"/>
      <c r="FZ1887" s="6"/>
      <c r="GA1887" s="4"/>
      <c r="GB1887" s="6"/>
      <c r="GC1887" s="5"/>
      <c r="GD1887" s="5"/>
      <c r="GE1887" s="4"/>
      <c r="GF1887" s="6"/>
      <c r="GG1887" s="4"/>
      <c r="GH1887" s="6"/>
      <c r="GI1887" s="5"/>
      <c r="GJ1887" s="5"/>
      <c r="GK1887" s="4"/>
      <c r="GL1887" s="6"/>
      <c r="GM1887" s="4"/>
      <c r="GN1887" s="6"/>
      <c r="GO1887" s="5"/>
      <c r="GP1887" s="5"/>
      <c r="GQ1887" s="4"/>
      <c r="GR1887" s="6"/>
      <c r="GS1887" s="4"/>
      <c r="GT1887" s="6"/>
      <c r="GU1887" s="5"/>
      <c r="GV1887" s="5"/>
      <c r="GW1887" s="4"/>
      <c r="GX1887" s="6"/>
      <c r="GY1887" s="4"/>
      <c r="GZ1887" s="6"/>
      <c r="HA1887" s="5"/>
      <c r="HB1887" s="5"/>
      <c r="HC1887" s="4"/>
      <c r="HD1887" s="6"/>
      <c r="HE1887" s="4"/>
      <c r="HF1887" s="6"/>
      <c r="HG1887" s="5"/>
      <c r="HH1887" s="5"/>
      <c r="HI1887" s="4"/>
      <c r="HJ1887" s="6"/>
      <c r="HK1887" s="4"/>
      <c r="HL1887" s="6"/>
      <c r="HM1887" s="5"/>
      <c r="HN1887" s="5"/>
      <c r="HO1887" s="4"/>
      <c r="HP1887" s="6"/>
      <c r="HQ1887" s="4"/>
      <c r="HR1887" s="6"/>
      <c r="HS1887" s="5"/>
      <c r="HT1887" s="5"/>
      <c r="HU1887" s="4"/>
      <c r="HV1887" s="6"/>
      <c r="HW1887" s="4"/>
      <c r="HX1887" s="6"/>
      <c r="HY1887" s="5"/>
      <c r="HZ1887" s="5"/>
      <c r="IA1887" s="4"/>
      <c r="IB1887" s="6"/>
      <c r="IC1887" s="4"/>
      <c r="ID1887" s="6"/>
      <c r="IE1887" s="5"/>
      <c r="IF1887" s="5"/>
      <c r="IG1887" s="4"/>
      <c r="IH1887" s="6"/>
      <c r="II1887" s="4"/>
      <c r="IJ1887" s="6"/>
      <c r="IK1887" s="5"/>
      <c r="IL1887" s="5"/>
      <c r="IM1887" s="4"/>
      <c r="IN1887" s="6"/>
      <c r="IO1887" s="4"/>
      <c r="IP1887" s="6"/>
      <c r="IQ1887" s="5"/>
      <c r="IR1887" s="5"/>
      <c r="IS1887" s="4"/>
      <c r="IT1887" s="6"/>
      <c r="IU1887" s="4"/>
      <c r="IV1887" s="6"/>
      <c r="IW1887" s="5"/>
      <c r="IX1887" s="5"/>
      <c r="IY1887" s="4"/>
      <c r="IZ1887" s="6"/>
      <c r="JA1887" s="4"/>
      <c r="JB1887" s="6"/>
      <c r="JC1887" s="5"/>
      <c r="JD1887" s="5"/>
      <c r="JE1887" s="4"/>
      <c r="JF1887" s="6"/>
      <c r="JG1887" s="4"/>
      <c r="JH1887" s="6"/>
      <c r="JI1887" s="5"/>
      <c r="JJ1887" s="5"/>
      <c r="JK1887" s="4"/>
      <c r="JL1887" s="6"/>
      <c r="JM1887" s="4"/>
      <c r="JN1887" s="6"/>
      <c r="JO1887" s="5"/>
      <c r="JP1887" s="5"/>
      <c r="JQ1887" s="4"/>
      <c r="JR1887" s="6"/>
      <c r="JS1887" s="4"/>
      <c r="JT1887" s="6"/>
      <c r="JU1887" s="5"/>
      <c r="JV1887" s="5"/>
      <c r="JW1887" s="4"/>
      <c r="JX1887" s="6"/>
      <c r="JY1887" s="4"/>
      <c r="JZ1887" s="6"/>
      <c r="KA1887" s="5"/>
      <c r="KB1887" s="5"/>
      <c r="KC1887" s="4"/>
      <c r="KD1887" s="6"/>
      <c r="KE1887" s="4"/>
      <c r="KF1887" s="6"/>
      <c r="KG1887" s="5"/>
      <c r="KH1887" s="5"/>
      <c r="KI1887" s="4"/>
      <c r="KJ1887" s="6"/>
      <c r="KK1887" s="4"/>
      <c r="KL1887" s="6"/>
      <c r="KM1887" s="5"/>
      <c r="KN1887" s="5"/>
    </row>
    <row r="1888">
      <c r="A1888" s="3" t="s">
        <v>85</v>
      </c>
      <c r="B1888" s="3" t="s">
        <v>1233</v>
      </c>
      <c r="C1888" s="3" t="s">
        <v>547</v>
      </c>
      <c r="D1888" s="3" t="s">
        <v>712</v>
      </c>
      <c r="E1888" s="3" t="s">
        <v>1235</v>
      </c>
      <c r="F1888" s="3" t="s">
        <v>104</v>
      </c>
      <c r="G1888" s="3" t="s">
        <v>104</v>
      </c>
      <c r="H1888" s="3" t="s">
        <v>104</v>
      </c>
      <c r="I1888" s="3" t="s">
        <v>1556</v>
      </c>
      <c r="J1888" s="3" t="s">
        <v>104</v>
      </c>
      <c r="K1888" s="4"/>
      <c r="L1888" s="4">
        <f>=ROUNDDOWN({0},0)</f>
      </c>
      <c r="M1888" s="4"/>
      <c r="N1888" s="5"/>
      <c r="O1888" s="4"/>
      <c r="P1888" s="4">
        <f>=ROUNDDOWN({0},0)</f>
      </c>
      <c r="Q1888" s="4"/>
      <c r="R1888" s="5"/>
      <c r="S1888" s="4"/>
      <c r="T1888" s="6"/>
      <c r="U1888" s="4"/>
      <c r="V1888" s="6"/>
      <c r="W1888" s="5"/>
      <c r="X1888" s="5"/>
      <c r="Y1888" s="4"/>
      <c r="Z1888" s="6"/>
      <c r="AA1888" s="4"/>
      <c r="AB1888" s="6"/>
      <c r="AC1888" s="5"/>
      <c r="AD1888" s="5"/>
      <c r="AE1888" s="4"/>
      <c r="AF1888" s="6"/>
      <c r="AG1888" s="4"/>
      <c r="AH1888" s="6"/>
      <c r="AI1888" s="5"/>
      <c r="AJ1888" s="5"/>
      <c r="AK1888" s="4"/>
      <c r="AL1888" s="6"/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  <c r="AW1888" s="4"/>
      <c r="AX1888" s="6"/>
      <c r="AY1888" s="4"/>
      <c r="AZ1888" s="6"/>
      <c r="BA1888" s="5"/>
      <c r="BB1888" s="5"/>
      <c r="BC1888" s="4"/>
      <c r="BD1888" s="6"/>
      <c r="BE1888" s="4"/>
      <c r="BF1888" s="6"/>
      <c r="BG1888" s="5"/>
      <c r="BH1888" s="5"/>
      <c r="BI1888" s="4"/>
      <c r="BJ1888" s="6"/>
      <c r="BK1888" s="4"/>
      <c r="BL1888" s="6"/>
      <c r="BM1888" s="5"/>
      <c r="BN1888" s="5"/>
      <c r="BO1888" s="4"/>
      <c r="BP1888" s="6"/>
      <c r="BQ1888" s="4"/>
      <c r="BR1888" s="6"/>
      <c r="BS1888" s="5"/>
      <c r="BT1888" s="5"/>
      <c r="BU1888" s="4"/>
      <c r="BV1888" s="6"/>
      <c r="BW1888" s="4"/>
      <c r="BX1888" s="6"/>
      <c r="BY1888" s="5"/>
      <c r="BZ1888" s="5"/>
      <c r="CA1888" s="4"/>
      <c r="CB1888" s="6"/>
      <c r="CC1888" s="4"/>
      <c r="CD1888" s="6"/>
      <c r="CE1888" s="5"/>
      <c r="CF1888" s="5"/>
      <c r="CG1888" s="4"/>
      <c r="CH1888" s="6"/>
      <c r="CI1888" s="4"/>
      <c r="CJ1888" s="6"/>
      <c r="CK1888" s="5"/>
      <c r="CL1888" s="5"/>
      <c r="CM1888" s="4"/>
      <c r="CN1888" s="6"/>
      <c r="CO1888" s="4"/>
      <c r="CP1888" s="6"/>
      <c r="CQ1888" s="5"/>
      <c r="CR1888" s="5"/>
      <c r="CS1888" s="4"/>
      <c r="CT1888" s="6"/>
      <c r="CU1888" s="4"/>
      <c r="CV1888" s="6"/>
      <c r="CW1888" s="5"/>
      <c r="CX1888" s="5"/>
      <c r="CY1888" s="4"/>
      <c r="CZ1888" s="6"/>
      <c r="DA1888" s="4"/>
      <c r="DB1888" s="6"/>
      <c r="DC1888" s="5"/>
      <c r="DD1888" s="5"/>
      <c r="DE1888" s="4"/>
      <c r="DF1888" s="6"/>
      <c r="DG1888" s="4"/>
      <c r="DH1888" s="6"/>
      <c r="DI1888" s="5"/>
      <c r="DJ1888" s="5"/>
      <c r="DK1888" s="4"/>
      <c r="DL1888" s="6"/>
      <c r="DM1888" s="4"/>
      <c r="DN1888" s="6"/>
      <c r="DO1888" s="5"/>
      <c r="DP1888" s="5"/>
      <c r="DQ1888" s="4"/>
      <c r="DR1888" s="6"/>
      <c r="DS1888" s="4"/>
      <c r="DT1888" s="6"/>
      <c r="DU1888" s="5"/>
      <c r="DV1888" s="5"/>
      <c r="DW1888" s="4"/>
      <c r="DX1888" s="6"/>
      <c r="DY1888" s="4"/>
      <c r="DZ1888" s="6"/>
      <c r="EA1888" s="5"/>
      <c r="EB1888" s="5"/>
      <c r="EC1888" s="4"/>
      <c r="ED1888" s="6"/>
      <c r="EE1888" s="4"/>
      <c r="EF1888" s="6"/>
      <c r="EG1888" s="5"/>
      <c r="EH1888" s="5"/>
      <c r="EI1888" s="4"/>
      <c r="EJ1888" s="6"/>
      <c r="EK1888" s="4"/>
      <c r="EL1888" s="6"/>
      <c r="EM1888" s="5"/>
      <c r="EN1888" s="5"/>
      <c r="EO1888" s="4"/>
      <c r="EP1888" s="6"/>
      <c r="EQ1888" s="4"/>
      <c r="ER1888" s="6"/>
      <c r="ES1888" s="5"/>
      <c r="ET1888" s="5"/>
      <c r="EU1888" s="4"/>
      <c r="EV1888" s="6"/>
      <c r="EW1888" s="4"/>
      <c r="EX1888" s="6"/>
      <c r="EY1888" s="5"/>
      <c r="EZ1888" s="5"/>
      <c r="FA1888" s="4"/>
      <c r="FB1888" s="6"/>
      <c r="FC1888" s="4"/>
      <c r="FD1888" s="6"/>
      <c r="FE1888" s="5"/>
      <c r="FF1888" s="5"/>
      <c r="FG1888" s="4"/>
      <c r="FH1888" s="6"/>
      <c r="FI1888" s="4"/>
      <c r="FJ1888" s="6"/>
      <c r="FK1888" s="5"/>
      <c r="FL1888" s="5"/>
      <c r="FM1888" s="4"/>
      <c r="FN1888" s="6"/>
      <c r="FO1888" s="4"/>
      <c r="FP1888" s="6"/>
      <c r="FQ1888" s="5"/>
      <c r="FR1888" s="5"/>
      <c r="FS1888" s="4"/>
      <c r="FT1888" s="6"/>
      <c r="FU1888" s="4"/>
      <c r="FV1888" s="6"/>
      <c r="FW1888" s="5"/>
      <c r="FX1888" s="5"/>
      <c r="FY1888" s="4"/>
      <c r="FZ1888" s="6"/>
      <c r="GA1888" s="4"/>
      <c r="GB1888" s="6"/>
      <c r="GC1888" s="5"/>
      <c r="GD1888" s="5"/>
      <c r="GE1888" s="4"/>
      <c r="GF1888" s="6"/>
      <c r="GG1888" s="4"/>
      <c r="GH1888" s="6"/>
      <c r="GI1888" s="5"/>
      <c r="GJ1888" s="5"/>
      <c r="GK1888" s="4"/>
      <c r="GL1888" s="6"/>
      <c r="GM1888" s="4"/>
      <c r="GN1888" s="6"/>
      <c r="GO1888" s="5"/>
      <c r="GP1888" s="5"/>
      <c r="GQ1888" s="4"/>
      <c r="GR1888" s="6"/>
      <c r="GS1888" s="4"/>
      <c r="GT1888" s="6"/>
      <c r="GU1888" s="5"/>
      <c r="GV1888" s="5"/>
      <c r="GW1888" s="4"/>
      <c r="GX1888" s="6"/>
      <c r="GY1888" s="4"/>
      <c r="GZ1888" s="6"/>
      <c r="HA1888" s="5"/>
      <c r="HB1888" s="5"/>
      <c r="HC1888" s="4"/>
      <c r="HD1888" s="6"/>
      <c r="HE1888" s="4"/>
      <c r="HF1888" s="6"/>
      <c r="HG1888" s="5"/>
      <c r="HH1888" s="5"/>
      <c r="HI1888" s="4"/>
      <c r="HJ1888" s="6"/>
      <c r="HK1888" s="4"/>
      <c r="HL1888" s="6"/>
      <c r="HM1888" s="5"/>
      <c r="HN1888" s="5"/>
      <c r="HO1888" s="4"/>
      <c r="HP1888" s="6"/>
      <c r="HQ1888" s="4"/>
      <c r="HR1888" s="6"/>
      <c r="HS1888" s="5"/>
      <c r="HT1888" s="5"/>
      <c r="HU1888" s="4"/>
      <c r="HV1888" s="6"/>
      <c r="HW1888" s="4"/>
      <c r="HX1888" s="6"/>
      <c r="HY1888" s="5"/>
      <c r="HZ1888" s="5"/>
      <c r="IA1888" s="4"/>
      <c r="IB1888" s="6"/>
      <c r="IC1888" s="4"/>
      <c r="ID1888" s="6"/>
      <c r="IE1888" s="5"/>
      <c r="IF1888" s="5"/>
      <c r="IG1888" s="4"/>
      <c r="IH1888" s="6"/>
      <c r="II1888" s="4"/>
      <c r="IJ1888" s="6"/>
      <c r="IK1888" s="5"/>
      <c r="IL1888" s="5"/>
      <c r="IM1888" s="4"/>
      <c r="IN1888" s="6"/>
      <c r="IO1888" s="4"/>
      <c r="IP1888" s="6"/>
      <c r="IQ1888" s="5"/>
      <c r="IR1888" s="5"/>
      <c r="IS1888" s="4"/>
      <c r="IT1888" s="6"/>
      <c r="IU1888" s="4"/>
      <c r="IV1888" s="6"/>
      <c r="IW1888" s="5"/>
      <c r="IX1888" s="5"/>
      <c r="IY1888" s="4"/>
      <c r="IZ1888" s="6"/>
      <c r="JA1888" s="4"/>
      <c r="JB1888" s="6"/>
      <c r="JC1888" s="5"/>
      <c r="JD1888" s="5"/>
      <c r="JE1888" s="4"/>
      <c r="JF1888" s="6"/>
      <c r="JG1888" s="4"/>
      <c r="JH1888" s="6"/>
      <c r="JI1888" s="5"/>
      <c r="JJ1888" s="5"/>
      <c r="JK1888" s="4"/>
      <c r="JL1888" s="6"/>
      <c r="JM1888" s="4"/>
      <c r="JN1888" s="6"/>
      <c r="JO1888" s="5"/>
      <c r="JP1888" s="5"/>
      <c r="JQ1888" s="4"/>
      <c r="JR1888" s="6"/>
      <c r="JS1888" s="4"/>
      <c r="JT1888" s="6"/>
      <c r="JU1888" s="5"/>
      <c r="JV1888" s="5"/>
      <c r="JW1888" s="4"/>
      <c r="JX1888" s="6"/>
      <c r="JY1888" s="4"/>
      <c r="JZ1888" s="6"/>
      <c r="KA1888" s="5"/>
      <c r="KB1888" s="5"/>
      <c r="KC1888" s="4"/>
      <c r="KD1888" s="6"/>
      <c r="KE1888" s="4"/>
      <c r="KF1888" s="6"/>
      <c r="KG1888" s="5"/>
      <c r="KH1888" s="5"/>
      <c r="KI1888" s="4"/>
      <c r="KJ1888" s="6"/>
      <c r="KK1888" s="4"/>
      <c r="KL1888" s="6"/>
      <c r="KM1888" s="5"/>
      <c r="KN1888" s="5"/>
    </row>
    <row r="1889">
      <c r="A1889" s="3" t="s">
        <v>85</v>
      </c>
      <c r="B1889" s="3" t="s">
        <v>1233</v>
      </c>
      <c r="C1889" s="3" t="s">
        <v>547</v>
      </c>
      <c r="D1889" s="3" t="s">
        <v>712</v>
      </c>
      <c r="E1889" s="3" t="s">
        <v>1236</v>
      </c>
      <c r="F1889" s="3" t="s">
        <v>104</v>
      </c>
      <c r="G1889" s="3" t="s">
        <v>104</v>
      </c>
      <c r="H1889" s="3" t="s">
        <v>104</v>
      </c>
      <c r="I1889" s="3" t="s">
        <v>1320</v>
      </c>
      <c r="J1889" s="3" t="s">
        <v>104</v>
      </c>
      <c r="K1889" s="4"/>
      <c r="L1889" s="4">
        <f>=ROUNDDOWN({0},0)</f>
      </c>
      <c r="M1889" s="4"/>
      <c r="N1889" s="5"/>
      <c r="O1889" s="4"/>
      <c r="P1889" s="4">
        <f>=ROUNDDOWN({0},0)</f>
      </c>
      <c r="Q1889" s="4"/>
      <c r="R1889" s="5"/>
      <c r="S1889" s="4"/>
      <c r="T1889" s="6"/>
      <c r="U1889" s="4"/>
      <c r="V1889" s="6"/>
      <c r="W1889" s="5"/>
      <c r="X1889" s="5"/>
      <c r="Y1889" s="4"/>
      <c r="Z1889" s="6"/>
      <c r="AA1889" s="4"/>
      <c r="AB1889" s="6"/>
      <c r="AC1889" s="5"/>
      <c r="AD1889" s="5"/>
      <c r="AE1889" s="4"/>
      <c r="AF1889" s="6"/>
      <c r="AG1889" s="4"/>
      <c r="AH1889" s="6"/>
      <c r="AI1889" s="5"/>
      <c r="AJ1889" s="5"/>
      <c r="AK1889" s="4"/>
      <c r="AL1889" s="6"/>
      <c r="AM1889" s="4"/>
      <c r="AN1889" s="6"/>
      <c r="AO1889" s="5"/>
      <c r="AP1889" s="5"/>
      <c r="AQ1889" s="4"/>
      <c r="AR1889" s="6"/>
      <c r="AS1889" s="4"/>
      <c r="AT1889" s="6"/>
      <c r="AU1889" s="5"/>
      <c r="AV1889" s="5"/>
      <c r="AW1889" s="4"/>
      <c r="AX1889" s="6"/>
      <c r="AY1889" s="4"/>
      <c r="AZ1889" s="6"/>
      <c r="BA1889" s="5"/>
      <c r="BB1889" s="5"/>
      <c r="BC1889" s="4"/>
      <c r="BD1889" s="6"/>
      <c r="BE1889" s="4"/>
      <c r="BF1889" s="6"/>
      <c r="BG1889" s="5"/>
      <c r="BH1889" s="5"/>
      <c r="BI1889" s="4"/>
      <c r="BJ1889" s="6"/>
      <c r="BK1889" s="4"/>
      <c r="BL1889" s="6"/>
      <c r="BM1889" s="5"/>
      <c r="BN1889" s="5"/>
      <c r="BO1889" s="4"/>
      <c r="BP1889" s="6"/>
      <c r="BQ1889" s="4"/>
      <c r="BR1889" s="6"/>
      <c r="BS1889" s="5"/>
      <c r="BT1889" s="5"/>
      <c r="BU1889" s="4"/>
      <c r="BV1889" s="6"/>
      <c r="BW1889" s="4"/>
      <c r="BX1889" s="6"/>
      <c r="BY1889" s="5"/>
      <c r="BZ1889" s="5"/>
      <c r="CA1889" s="4"/>
      <c r="CB1889" s="6"/>
      <c r="CC1889" s="4"/>
      <c r="CD1889" s="6"/>
      <c r="CE1889" s="5"/>
      <c r="CF1889" s="5"/>
      <c r="CG1889" s="4"/>
      <c r="CH1889" s="6"/>
      <c r="CI1889" s="4"/>
      <c r="CJ1889" s="6"/>
      <c r="CK1889" s="5"/>
      <c r="CL1889" s="5"/>
      <c r="CM1889" s="4"/>
      <c r="CN1889" s="6"/>
      <c r="CO1889" s="4"/>
      <c r="CP1889" s="6"/>
      <c r="CQ1889" s="5"/>
      <c r="CR1889" s="5"/>
      <c r="CS1889" s="4"/>
      <c r="CT1889" s="6"/>
      <c r="CU1889" s="4"/>
      <c r="CV1889" s="6"/>
      <c r="CW1889" s="5"/>
      <c r="CX1889" s="5"/>
      <c r="CY1889" s="4"/>
      <c r="CZ1889" s="6"/>
      <c r="DA1889" s="4"/>
      <c r="DB1889" s="6"/>
      <c r="DC1889" s="5"/>
      <c r="DD1889" s="5"/>
      <c r="DE1889" s="4"/>
      <c r="DF1889" s="6"/>
      <c r="DG1889" s="4"/>
      <c r="DH1889" s="6"/>
      <c r="DI1889" s="5"/>
      <c r="DJ1889" s="5"/>
      <c r="DK1889" s="4"/>
      <c r="DL1889" s="6"/>
      <c r="DM1889" s="4"/>
      <c r="DN1889" s="6"/>
      <c r="DO1889" s="5"/>
      <c r="DP1889" s="5"/>
      <c r="DQ1889" s="4"/>
      <c r="DR1889" s="6"/>
      <c r="DS1889" s="4"/>
      <c r="DT1889" s="6"/>
      <c r="DU1889" s="5"/>
      <c r="DV1889" s="5"/>
      <c r="DW1889" s="4"/>
      <c r="DX1889" s="6"/>
      <c r="DY1889" s="4"/>
      <c r="DZ1889" s="6"/>
      <c r="EA1889" s="5"/>
      <c r="EB1889" s="5"/>
      <c r="EC1889" s="4"/>
      <c r="ED1889" s="6"/>
      <c r="EE1889" s="4"/>
      <c r="EF1889" s="6"/>
      <c r="EG1889" s="5"/>
      <c r="EH1889" s="5"/>
      <c r="EI1889" s="4"/>
      <c r="EJ1889" s="6"/>
      <c r="EK1889" s="4"/>
      <c r="EL1889" s="6"/>
      <c r="EM1889" s="5"/>
      <c r="EN1889" s="5"/>
      <c r="EO1889" s="4"/>
      <c r="EP1889" s="6"/>
      <c r="EQ1889" s="4"/>
      <c r="ER1889" s="6"/>
      <c r="ES1889" s="5"/>
      <c r="ET1889" s="5"/>
      <c r="EU1889" s="4"/>
      <c r="EV1889" s="6"/>
      <c r="EW1889" s="4"/>
      <c r="EX1889" s="6"/>
      <c r="EY1889" s="5"/>
      <c r="EZ1889" s="5"/>
      <c r="FA1889" s="4"/>
      <c r="FB1889" s="6"/>
      <c r="FC1889" s="4"/>
      <c r="FD1889" s="6"/>
      <c r="FE1889" s="5"/>
      <c r="FF1889" s="5"/>
      <c r="FG1889" s="4"/>
      <c r="FH1889" s="6"/>
      <c r="FI1889" s="4"/>
      <c r="FJ1889" s="6"/>
      <c r="FK1889" s="5"/>
      <c r="FL1889" s="5"/>
      <c r="FM1889" s="4"/>
      <c r="FN1889" s="6"/>
      <c r="FO1889" s="4"/>
      <c r="FP1889" s="6"/>
      <c r="FQ1889" s="5"/>
      <c r="FR1889" s="5"/>
      <c r="FS1889" s="4"/>
      <c r="FT1889" s="6"/>
      <c r="FU1889" s="4"/>
      <c r="FV1889" s="6"/>
      <c r="FW1889" s="5"/>
      <c r="FX1889" s="5"/>
      <c r="FY1889" s="4"/>
      <c r="FZ1889" s="6"/>
      <c r="GA1889" s="4"/>
      <c r="GB1889" s="6"/>
      <c r="GC1889" s="5"/>
      <c r="GD1889" s="5"/>
      <c r="GE1889" s="4"/>
      <c r="GF1889" s="6"/>
      <c r="GG1889" s="4"/>
      <c r="GH1889" s="6"/>
      <c r="GI1889" s="5"/>
      <c r="GJ1889" s="5"/>
      <c r="GK1889" s="4"/>
      <c r="GL1889" s="6"/>
      <c r="GM1889" s="4"/>
      <c r="GN1889" s="6"/>
      <c r="GO1889" s="5"/>
      <c r="GP1889" s="5"/>
      <c r="GQ1889" s="4"/>
      <c r="GR1889" s="6"/>
      <c r="GS1889" s="4"/>
      <c r="GT1889" s="6"/>
      <c r="GU1889" s="5"/>
      <c r="GV1889" s="5"/>
      <c r="GW1889" s="4"/>
      <c r="GX1889" s="6"/>
      <c r="GY1889" s="4"/>
      <c r="GZ1889" s="6"/>
      <c r="HA1889" s="5"/>
      <c r="HB1889" s="5"/>
      <c r="HC1889" s="4"/>
      <c r="HD1889" s="6"/>
      <c r="HE1889" s="4"/>
      <c r="HF1889" s="6"/>
      <c r="HG1889" s="5"/>
      <c r="HH1889" s="5"/>
      <c r="HI1889" s="4"/>
      <c r="HJ1889" s="6"/>
      <c r="HK1889" s="4"/>
      <c r="HL1889" s="6"/>
      <c r="HM1889" s="5"/>
      <c r="HN1889" s="5"/>
      <c r="HO1889" s="4"/>
      <c r="HP1889" s="6"/>
      <c r="HQ1889" s="4"/>
      <c r="HR1889" s="6"/>
      <c r="HS1889" s="5"/>
      <c r="HT1889" s="5"/>
      <c r="HU1889" s="4"/>
      <c r="HV1889" s="6"/>
      <c r="HW1889" s="4"/>
      <c r="HX1889" s="6"/>
      <c r="HY1889" s="5"/>
      <c r="HZ1889" s="5"/>
      <c r="IA1889" s="4"/>
      <c r="IB1889" s="6"/>
      <c r="IC1889" s="4"/>
      <c r="ID1889" s="6"/>
      <c r="IE1889" s="5"/>
      <c r="IF1889" s="5"/>
      <c r="IG1889" s="4"/>
      <c r="IH1889" s="6"/>
      <c r="II1889" s="4"/>
      <c r="IJ1889" s="6"/>
      <c r="IK1889" s="5"/>
      <c r="IL1889" s="5"/>
      <c r="IM1889" s="4"/>
      <c r="IN1889" s="6"/>
      <c r="IO1889" s="4"/>
      <c r="IP1889" s="6"/>
      <c r="IQ1889" s="5"/>
      <c r="IR1889" s="5"/>
      <c r="IS1889" s="4"/>
      <c r="IT1889" s="6"/>
      <c r="IU1889" s="4"/>
      <c r="IV1889" s="6"/>
      <c r="IW1889" s="5"/>
      <c r="IX1889" s="5"/>
      <c r="IY1889" s="4"/>
      <c r="IZ1889" s="6"/>
      <c r="JA1889" s="4"/>
      <c r="JB1889" s="6"/>
      <c r="JC1889" s="5"/>
      <c r="JD1889" s="5"/>
      <c r="JE1889" s="4"/>
      <c r="JF1889" s="6"/>
      <c r="JG1889" s="4"/>
      <c r="JH1889" s="6"/>
      <c r="JI1889" s="5"/>
      <c r="JJ1889" s="5"/>
      <c r="JK1889" s="4"/>
      <c r="JL1889" s="6"/>
      <c r="JM1889" s="4"/>
      <c r="JN1889" s="6"/>
      <c r="JO1889" s="5"/>
      <c r="JP1889" s="5"/>
      <c r="JQ1889" s="4"/>
      <c r="JR1889" s="6"/>
      <c r="JS1889" s="4"/>
      <c r="JT1889" s="6"/>
      <c r="JU1889" s="5"/>
      <c r="JV1889" s="5"/>
      <c r="JW1889" s="4"/>
      <c r="JX1889" s="6"/>
      <c r="JY1889" s="4"/>
      <c r="JZ1889" s="6"/>
      <c r="KA1889" s="5"/>
      <c r="KB1889" s="5"/>
      <c r="KC1889" s="4"/>
      <c r="KD1889" s="6"/>
      <c r="KE1889" s="4"/>
      <c r="KF1889" s="6"/>
      <c r="KG1889" s="5"/>
      <c r="KH1889" s="5"/>
      <c r="KI1889" s="4"/>
      <c r="KJ1889" s="6"/>
      <c r="KK1889" s="4"/>
      <c r="KL1889" s="6"/>
      <c r="KM1889" s="5"/>
      <c r="KN1889" s="5"/>
    </row>
    <row r="1890">
      <c r="A1890" s="3" t="s">
        <v>85</v>
      </c>
      <c r="B1890" s="3" t="s">
        <v>1233</v>
      </c>
      <c r="C1890" s="3" t="s">
        <v>547</v>
      </c>
      <c r="D1890" s="3" t="s">
        <v>712</v>
      </c>
      <c r="E1890" s="3" t="s">
        <v>1235</v>
      </c>
      <c r="F1890" s="3" t="s">
        <v>104</v>
      </c>
      <c r="G1890" s="3" t="s">
        <v>104</v>
      </c>
      <c r="H1890" s="3" t="s">
        <v>104</v>
      </c>
      <c r="I1890" s="3" t="s">
        <v>1661</v>
      </c>
      <c r="J1890" s="3" t="s">
        <v>104</v>
      </c>
      <c r="K1890" s="4"/>
      <c r="L1890" s="4">
        <f>=ROUNDDOWN({0},0)</f>
      </c>
      <c r="M1890" s="4"/>
      <c r="N1890" s="5"/>
      <c r="O1890" s="4"/>
      <c r="P1890" s="4">
        <f>=ROUNDDOWN({0},0)</f>
      </c>
      <c r="Q1890" s="4"/>
      <c r="R1890" s="5"/>
      <c r="S1890" s="4"/>
      <c r="T1890" s="6"/>
      <c r="U1890" s="4"/>
      <c r="V1890" s="6"/>
      <c r="W1890" s="5"/>
      <c r="X1890" s="5"/>
      <c r="Y1890" s="4"/>
      <c r="Z1890" s="6"/>
      <c r="AA1890" s="4"/>
      <c r="AB1890" s="6"/>
      <c r="AC1890" s="5"/>
      <c r="AD1890" s="5"/>
      <c r="AE1890" s="4"/>
      <c r="AF1890" s="6"/>
      <c r="AG1890" s="4"/>
      <c r="AH1890" s="6"/>
      <c r="AI1890" s="5"/>
      <c r="AJ1890" s="5"/>
      <c r="AK1890" s="4"/>
      <c r="AL1890" s="6"/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  <c r="AW1890" s="4"/>
      <c r="AX1890" s="6"/>
      <c r="AY1890" s="4"/>
      <c r="AZ1890" s="6"/>
      <c r="BA1890" s="5"/>
      <c r="BB1890" s="5"/>
      <c r="BC1890" s="4"/>
      <c r="BD1890" s="6"/>
      <c r="BE1890" s="4"/>
      <c r="BF1890" s="6"/>
      <c r="BG1890" s="5"/>
      <c r="BH1890" s="5"/>
      <c r="BI1890" s="4"/>
      <c r="BJ1890" s="6"/>
      <c r="BK1890" s="4"/>
      <c r="BL1890" s="6"/>
      <c r="BM1890" s="5"/>
      <c r="BN1890" s="5"/>
      <c r="BO1890" s="4"/>
      <c r="BP1890" s="6"/>
      <c r="BQ1890" s="4"/>
      <c r="BR1890" s="6"/>
      <c r="BS1890" s="5"/>
      <c r="BT1890" s="5"/>
      <c r="BU1890" s="4"/>
      <c r="BV1890" s="6"/>
      <c r="BW1890" s="4"/>
      <c r="BX1890" s="6"/>
      <c r="BY1890" s="5"/>
      <c r="BZ1890" s="5"/>
      <c r="CA1890" s="4"/>
      <c r="CB1890" s="6"/>
      <c r="CC1890" s="4"/>
      <c r="CD1890" s="6"/>
      <c r="CE1890" s="5"/>
      <c r="CF1890" s="5"/>
      <c r="CG1890" s="4"/>
      <c r="CH1890" s="6"/>
      <c r="CI1890" s="4"/>
      <c r="CJ1890" s="6"/>
      <c r="CK1890" s="5"/>
      <c r="CL1890" s="5"/>
      <c r="CM1890" s="4"/>
      <c r="CN1890" s="6"/>
      <c r="CO1890" s="4"/>
      <c r="CP1890" s="6"/>
      <c r="CQ1890" s="5"/>
      <c r="CR1890" s="5"/>
      <c r="CS1890" s="4"/>
      <c r="CT1890" s="6"/>
      <c r="CU1890" s="4"/>
      <c r="CV1890" s="6"/>
      <c r="CW1890" s="5"/>
      <c r="CX1890" s="5"/>
      <c r="CY1890" s="4"/>
      <c r="CZ1890" s="6"/>
      <c r="DA1890" s="4"/>
      <c r="DB1890" s="6"/>
      <c r="DC1890" s="5"/>
      <c r="DD1890" s="5"/>
      <c r="DE1890" s="4"/>
      <c r="DF1890" s="6"/>
      <c r="DG1890" s="4"/>
      <c r="DH1890" s="6"/>
      <c r="DI1890" s="5"/>
      <c r="DJ1890" s="5"/>
      <c r="DK1890" s="4"/>
      <c r="DL1890" s="6"/>
      <c r="DM1890" s="4"/>
      <c r="DN1890" s="6"/>
      <c r="DO1890" s="5"/>
      <c r="DP1890" s="5"/>
      <c r="DQ1890" s="4"/>
      <c r="DR1890" s="6"/>
      <c r="DS1890" s="4"/>
      <c r="DT1890" s="6"/>
      <c r="DU1890" s="5"/>
      <c r="DV1890" s="5"/>
      <c r="DW1890" s="4"/>
      <c r="DX1890" s="6"/>
      <c r="DY1890" s="4"/>
      <c r="DZ1890" s="6"/>
      <c r="EA1890" s="5"/>
      <c r="EB1890" s="5"/>
      <c r="EC1890" s="4"/>
      <c r="ED1890" s="6"/>
      <c r="EE1890" s="4"/>
      <c r="EF1890" s="6"/>
      <c r="EG1890" s="5"/>
      <c r="EH1890" s="5"/>
      <c r="EI1890" s="4"/>
      <c r="EJ1890" s="6"/>
      <c r="EK1890" s="4"/>
      <c r="EL1890" s="6"/>
      <c r="EM1890" s="5"/>
      <c r="EN1890" s="5"/>
      <c r="EO1890" s="4"/>
      <c r="EP1890" s="6"/>
      <c r="EQ1890" s="4"/>
      <c r="ER1890" s="6"/>
      <c r="ES1890" s="5"/>
      <c r="ET1890" s="5"/>
      <c r="EU1890" s="4"/>
      <c r="EV1890" s="6"/>
      <c r="EW1890" s="4"/>
      <c r="EX1890" s="6"/>
      <c r="EY1890" s="5"/>
      <c r="EZ1890" s="5"/>
      <c r="FA1890" s="4"/>
      <c r="FB1890" s="6"/>
      <c r="FC1890" s="4"/>
      <c r="FD1890" s="6"/>
      <c r="FE1890" s="5"/>
      <c r="FF1890" s="5"/>
      <c r="FG1890" s="4"/>
      <c r="FH1890" s="6"/>
      <c r="FI1890" s="4"/>
      <c r="FJ1890" s="6"/>
      <c r="FK1890" s="5"/>
      <c r="FL1890" s="5"/>
      <c r="FM1890" s="4"/>
      <c r="FN1890" s="6"/>
      <c r="FO1890" s="4"/>
      <c r="FP1890" s="6"/>
      <c r="FQ1890" s="5"/>
      <c r="FR1890" s="5"/>
      <c r="FS1890" s="4"/>
      <c r="FT1890" s="6"/>
      <c r="FU1890" s="4"/>
      <c r="FV1890" s="6"/>
      <c r="FW1890" s="5"/>
      <c r="FX1890" s="5"/>
      <c r="FY1890" s="4"/>
      <c r="FZ1890" s="6"/>
      <c r="GA1890" s="4"/>
      <c r="GB1890" s="6"/>
      <c r="GC1890" s="5"/>
      <c r="GD1890" s="5"/>
      <c r="GE1890" s="4"/>
      <c r="GF1890" s="6"/>
      <c r="GG1890" s="4"/>
      <c r="GH1890" s="6"/>
      <c r="GI1890" s="5"/>
      <c r="GJ1890" s="5"/>
      <c r="GK1890" s="4"/>
      <c r="GL1890" s="6"/>
      <c r="GM1890" s="4"/>
      <c r="GN1890" s="6"/>
      <c r="GO1890" s="5"/>
      <c r="GP1890" s="5"/>
      <c r="GQ1890" s="4"/>
      <c r="GR1890" s="6"/>
      <c r="GS1890" s="4"/>
      <c r="GT1890" s="6"/>
      <c r="GU1890" s="5"/>
      <c r="GV1890" s="5"/>
      <c r="GW1890" s="4"/>
      <c r="GX1890" s="6"/>
      <c r="GY1890" s="4"/>
      <c r="GZ1890" s="6"/>
      <c r="HA1890" s="5"/>
      <c r="HB1890" s="5"/>
      <c r="HC1890" s="4"/>
      <c r="HD1890" s="6"/>
      <c r="HE1890" s="4"/>
      <c r="HF1890" s="6"/>
      <c r="HG1890" s="5"/>
      <c r="HH1890" s="5"/>
      <c r="HI1890" s="4"/>
      <c r="HJ1890" s="6"/>
      <c r="HK1890" s="4"/>
      <c r="HL1890" s="6"/>
      <c r="HM1890" s="5"/>
      <c r="HN1890" s="5"/>
      <c r="HO1890" s="4"/>
      <c r="HP1890" s="6"/>
      <c r="HQ1890" s="4"/>
      <c r="HR1890" s="6"/>
      <c r="HS1890" s="5"/>
      <c r="HT1890" s="5"/>
      <c r="HU1890" s="4"/>
      <c r="HV1890" s="6"/>
      <c r="HW1890" s="4"/>
      <c r="HX1890" s="6"/>
      <c r="HY1890" s="5"/>
      <c r="HZ1890" s="5"/>
      <c r="IA1890" s="4"/>
      <c r="IB1890" s="6"/>
      <c r="IC1890" s="4"/>
      <c r="ID1890" s="6"/>
      <c r="IE1890" s="5"/>
      <c r="IF1890" s="5"/>
      <c r="IG1890" s="4"/>
      <c r="IH1890" s="6"/>
      <c r="II1890" s="4"/>
      <c r="IJ1890" s="6"/>
      <c r="IK1890" s="5"/>
      <c r="IL1890" s="5"/>
      <c r="IM1890" s="4"/>
      <c r="IN1890" s="6"/>
      <c r="IO1890" s="4"/>
      <c r="IP1890" s="6"/>
      <c r="IQ1890" s="5"/>
      <c r="IR1890" s="5"/>
      <c r="IS1890" s="4"/>
      <c r="IT1890" s="6"/>
      <c r="IU1890" s="4"/>
      <c r="IV1890" s="6"/>
      <c r="IW1890" s="5"/>
      <c r="IX1890" s="5"/>
      <c r="IY1890" s="4"/>
      <c r="IZ1890" s="6"/>
      <c r="JA1890" s="4"/>
      <c r="JB1890" s="6"/>
      <c r="JC1890" s="5"/>
      <c r="JD1890" s="5"/>
      <c r="JE1890" s="4"/>
      <c r="JF1890" s="6"/>
      <c r="JG1890" s="4"/>
      <c r="JH1890" s="6"/>
      <c r="JI1890" s="5"/>
      <c r="JJ1890" s="5"/>
      <c r="JK1890" s="4"/>
      <c r="JL1890" s="6"/>
      <c r="JM1890" s="4"/>
      <c r="JN1890" s="6"/>
      <c r="JO1890" s="5"/>
      <c r="JP1890" s="5"/>
      <c r="JQ1890" s="4"/>
      <c r="JR1890" s="6"/>
      <c r="JS1890" s="4"/>
      <c r="JT1890" s="6"/>
      <c r="JU1890" s="5"/>
      <c r="JV1890" s="5"/>
      <c r="JW1890" s="4"/>
      <c r="JX1890" s="6"/>
      <c r="JY1890" s="4"/>
      <c r="JZ1890" s="6"/>
      <c r="KA1890" s="5"/>
      <c r="KB1890" s="5"/>
      <c r="KC1890" s="4"/>
      <c r="KD1890" s="6"/>
      <c r="KE1890" s="4"/>
      <c r="KF1890" s="6"/>
      <c r="KG1890" s="5"/>
      <c r="KH1890" s="5"/>
      <c r="KI1890" s="4"/>
      <c r="KJ1890" s="6"/>
      <c r="KK1890" s="4"/>
      <c r="KL1890" s="6"/>
      <c r="KM1890" s="5"/>
      <c r="KN1890" s="5"/>
    </row>
    <row r="1891">
      <c r="A1891" s="3" t="s">
        <v>85</v>
      </c>
      <c r="B1891" s="3" t="s">
        <v>1233</v>
      </c>
      <c r="C1891" s="3" t="s">
        <v>547</v>
      </c>
      <c r="D1891" s="3" t="s">
        <v>712</v>
      </c>
      <c r="E1891" s="3" t="s">
        <v>1237</v>
      </c>
      <c r="F1891" s="3" t="s">
        <v>104</v>
      </c>
      <c r="G1891" s="3" t="s">
        <v>104</v>
      </c>
      <c r="H1891" s="3" t="s">
        <v>104</v>
      </c>
      <c r="I1891" s="3" t="s">
        <v>1364</v>
      </c>
      <c r="J1891" s="3" t="s">
        <v>104</v>
      </c>
      <c r="K1891" s="4"/>
      <c r="L1891" s="4">
        <f>=ROUNDDOWN({0},0)</f>
      </c>
      <c r="M1891" s="4"/>
      <c r="N1891" s="5"/>
      <c r="O1891" s="4"/>
      <c r="P1891" s="4">
        <f>=ROUNDDOWN({0},0)</f>
      </c>
      <c r="Q1891" s="4"/>
      <c r="R1891" s="5"/>
      <c r="S1891" s="4"/>
      <c r="T1891" s="6"/>
      <c r="U1891" s="4"/>
      <c r="V1891" s="6"/>
      <c r="W1891" s="5"/>
      <c r="X1891" s="5"/>
      <c r="Y1891" s="4"/>
      <c r="Z1891" s="6"/>
      <c r="AA1891" s="4"/>
      <c r="AB1891" s="6"/>
      <c r="AC1891" s="5"/>
      <c r="AD1891" s="5"/>
      <c r="AE1891" s="4"/>
      <c r="AF1891" s="6"/>
      <c r="AG1891" s="4"/>
      <c r="AH1891" s="6"/>
      <c r="AI1891" s="5"/>
      <c r="AJ1891" s="5"/>
      <c r="AK1891" s="4"/>
      <c r="AL1891" s="6"/>
      <c r="AM1891" s="4"/>
      <c r="AN1891" s="6"/>
      <c r="AO1891" s="5"/>
      <c r="AP1891" s="5"/>
      <c r="AQ1891" s="4"/>
      <c r="AR1891" s="6"/>
      <c r="AS1891" s="4"/>
      <c r="AT1891" s="6"/>
      <c r="AU1891" s="5"/>
      <c r="AV1891" s="5"/>
      <c r="AW1891" s="4"/>
      <c r="AX1891" s="6"/>
      <c r="AY1891" s="4"/>
      <c r="AZ1891" s="6"/>
      <c r="BA1891" s="5"/>
      <c r="BB1891" s="5"/>
      <c r="BC1891" s="4"/>
      <c r="BD1891" s="6"/>
      <c r="BE1891" s="4"/>
      <c r="BF1891" s="6"/>
      <c r="BG1891" s="5"/>
      <c r="BH1891" s="5"/>
      <c r="BI1891" s="4"/>
      <c r="BJ1891" s="6"/>
      <c r="BK1891" s="4"/>
      <c r="BL1891" s="6"/>
      <c r="BM1891" s="5"/>
      <c r="BN1891" s="5"/>
      <c r="BO1891" s="4"/>
      <c r="BP1891" s="6"/>
      <c r="BQ1891" s="4"/>
      <c r="BR1891" s="6"/>
      <c r="BS1891" s="5"/>
      <c r="BT1891" s="5"/>
      <c r="BU1891" s="4"/>
      <c r="BV1891" s="6"/>
      <c r="BW1891" s="4"/>
      <c r="BX1891" s="6"/>
      <c r="BY1891" s="5"/>
      <c r="BZ1891" s="5"/>
      <c r="CA1891" s="4"/>
      <c r="CB1891" s="6"/>
      <c r="CC1891" s="4"/>
      <c r="CD1891" s="6"/>
      <c r="CE1891" s="5"/>
      <c r="CF1891" s="5"/>
      <c r="CG1891" s="4"/>
      <c r="CH1891" s="6"/>
      <c r="CI1891" s="4"/>
      <c r="CJ1891" s="6"/>
      <c r="CK1891" s="5"/>
      <c r="CL1891" s="5"/>
      <c r="CM1891" s="4"/>
      <c r="CN1891" s="6"/>
      <c r="CO1891" s="4"/>
      <c r="CP1891" s="6"/>
      <c r="CQ1891" s="5"/>
      <c r="CR1891" s="5"/>
      <c r="CS1891" s="4"/>
      <c r="CT1891" s="6"/>
      <c r="CU1891" s="4"/>
      <c r="CV1891" s="6"/>
      <c r="CW1891" s="5"/>
      <c r="CX1891" s="5"/>
      <c r="CY1891" s="4"/>
      <c r="CZ1891" s="6"/>
      <c r="DA1891" s="4"/>
      <c r="DB1891" s="6"/>
      <c r="DC1891" s="5"/>
      <c r="DD1891" s="5"/>
      <c r="DE1891" s="4"/>
      <c r="DF1891" s="6"/>
      <c r="DG1891" s="4"/>
      <c r="DH1891" s="6"/>
      <c r="DI1891" s="5"/>
      <c r="DJ1891" s="5"/>
      <c r="DK1891" s="4"/>
      <c r="DL1891" s="6"/>
      <c r="DM1891" s="4"/>
      <c r="DN1891" s="6"/>
      <c r="DO1891" s="5"/>
      <c r="DP1891" s="5"/>
      <c r="DQ1891" s="4"/>
      <c r="DR1891" s="6"/>
      <c r="DS1891" s="4"/>
      <c r="DT1891" s="6"/>
      <c r="DU1891" s="5"/>
      <c r="DV1891" s="5"/>
      <c r="DW1891" s="4"/>
      <c r="DX1891" s="6"/>
      <c r="DY1891" s="4"/>
      <c r="DZ1891" s="6"/>
      <c r="EA1891" s="5"/>
      <c r="EB1891" s="5"/>
      <c r="EC1891" s="4"/>
      <c r="ED1891" s="6"/>
      <c r="EE1891" s="4"/>
      <c r="EF1891" s="6"/>
      <c r="EG1891" s="5"/>
      <c r="EH1891" s="5"/>
      <c r="EI1891" s="4"/>
      <c r="EJ1891" s="6"/>
      <c r="EK1891" s="4"/>
      <c r="EL1891" s="6"/>
      <c r="EM1891" s="5"/>
      <c r="EN1891" s="5"/>
      <c r="EO1891" s="4"/>
      <c r="EP1891" s="6"/>
      <c r="EQ1891" s="4"/>
      <c r="ER1891" s="6"/>
      <c r="ES1891" s="5"/>
      <c r="ET1891" s="5"/>
      <c r="EU1891" s="4"/>
      <c r="EV1891" s="6"/>
      <c r="EW1891" s="4"/>
      <c r="EX1891" s="6"/>
      <c r="EY1891" s="5"/>
      <c r="EZ1891" s="5"/>
      <c r="FA1891" s="4"/>
      <c r="FB1891" s="6"/>
      <c r="FC1891" s="4"/>
      <c r="FD1891" s="6"/>
      <c r="FE1891" s="5"/>
      <c r="FF1891" s="5"/>
      <c r="FG1891" s="4"/>
      <c r="FH1891" s="6"/>
      <c r="FI1891" s="4"/>
      <c r="FJ1891" s="6"/>
      <c r="FK1891" s="5"/>
      <c r="FL1891" s="5"/>
      <c r="FM1891" s="4"/>
      <c r="FN1891" s="6"/>
      <c r="FO1891" s="4"/>
      <c r="FP1891" s="6"/>
      <c r="FQ1891" s="5"/>
      <c r="FR1891" s="5"/>
      <c r="FS1891" s="4"/>
      <c r="FT1891" s="6"/>
      <c r="FU1891" s="4"/>
      <c r="FV1891" s="6"/>
      <c r="FW1891" s="5"/>
      <c r="FX1891" s="5"/>
      <c r="FY1891" s="4"/>
      <c r="FZ1891" s="6"/>
      <c r="GA1891" s="4"/>
      <c r="GB1891" s="6"/>
      <c r="GC1891" s="5"/>
      <c r="GD1891" s="5"/>
      <c r="GE1891" s="4"/>
      <c r="GF1891" s="6"/>
      <c r="GG1891" s="4"/>
      <c r="GH1891" s="6"/>
      <c r="GI1891" s="5"/>
      <c r="GJ1891" s="5"/>
      <c r="GK1891" s="4"/>
      <c r="GL1891" s="6"/>
      <c r="GM1891" s="4"/>
      <c r="GN1891" s="6"/>
      <c r="GO1891" s="5"/>
      <c r="GP1891" s="5"/>
      <c r="GQ1891" s="4"/>
      <c r="GR1891" s="6"/>
      <c r="GS1891" s="4"/>
      <c r="GT1891" s="6"/>
      <c r="GU1891" s="5"/>
      <c r="GV1891" s="5"/>
      <c r="GW1891" s="4"/>
      <c r="GX1891" s="6"/>
      <c r="GY1891" s="4"/>
      <c r="GZ1891" s="6"/>
      <c r="HA1891" s="5"/>
      <c r="HB1891" s="5"/>
      <c r="HC1891" s="4"/>
      <c r="HD1891" s="6"/>
      <c r="HE1891" s="4"/>
      <c r="HF1891" s="6"/>
      <c r="HG1891" s="5"/>
      <c r="HH1891" s="5"/>
      <c r="HI1891" s="4"/>
      <c r="HJ1891" s="6"/>
      <c r="HK1891" s="4"/>
      <c r="HL1891" s="6"/>
      <c r="HM1891" s="5"/>
      <c r="HN1891" s="5"/>
      <c r="HO1891" s="4"/>
      <c r="HP1891" s="6"/>
      <c r="HQ1891" s="4"/>
      <c r="HR1891" s="6"/>
      <c r="HS1891" s="5"/>
      <c r="HT1891" s="5"/>
      <c r="HU1891" s="4"/>
      <c r="HV1891" s="6"/>
      <c r="HW1891" s="4"/>
      <c r="HX1891" s="6"/>
      <c r="HY1891" s="5"/>
      <c r="HZ1891" s="5"/>
      <c r="IA1891" s="4"/>
      <c r="IB1891" s="6"/>
      <c r="IC1891" s="4"/>
      <c r="ID1891" s="6"/>
      <c r="IE1891" s="5"/>
      <c r="IF1891" s="5"/>
      <c r="IG1891" s="4"/>
      <c r="IH1891" s="6"/>
      <c r="II1891" s="4"/>
      <c r="IJ1891" s="6"/>
      <c r="IK1891" s="5"/>
      <c r="IL1891" s="5"/>
      <c r="IM1891" s="4"/>
      <c r="IN1891" s="6"/>
      <c r="IO1891" s="4"/>
      <c r="IP1891" s="6"/>
      <c r="IQ1891" s="5"/>
      <c r="IR1891" s="5"/>
      <c r="IS1891" s="4"/>
      <c r="IT1891" s="6"/>
      <c r="IU1891" s="4"/>
      <c r="IV1891" s="6"/>
      <c r="IW1891" s="5"/>
      <c r="IX1891" s="5"/>
      <c r="IY1891" s="4"/>
      <c r="IZ1891" s="6"/>
      <c r="JA1891" s="4"/>
      <c r="JB1891" s="6"/>
      <c r="JC1891" s="5"/>
      <c r="JD1891" s="5"/>
      <c r="JE1891" s="4"/>
      <c r="JF1891" s="6"/>
      <c r="JG1891" s="4"/>
      <c r="JH1891" s="6"/>
      <c r="JI1891" s="5"/>
      <c r="JJ1891" s="5"/>
      <c r="JK1891" s="4"/>
      <c r="JL1891" s="6"/>
      <c r="JM1891" s="4"/>
      <c r="JN1891" s="6"/>
      <c r="JO1891" s="5"/>
      <c r="JP1891" s="5"/>
      <c r="JQ1891" s="4"/>
      <c r="JR1891" s="6"/>
      <c r="JS1891" s="4"/>
      <c r="JT1891" s="6"/>
      <c r="JU1891" s="5"/>
      <c r="JV1891" s="5"/>
      <c r="JW1891" s="4"/>
      <c r="JX1891" s="6"/>
      <c r="JY1891" s="4"/>
      <c r="JZ1891" s="6"/>
      <c r="KA1891" s="5"/>
      <c r="KB1891" s="5"/>
      <c r="KC1891" s="4"/>
      <c r="KD1891" s="6"/>
      <c r="KE1891" s="4"/>
      <c r="KF1891" s="6"/>
      <c r="KG1891" s="5"/>
      <c r="KH1891" s="5"/>
      <c r="KI1891" s="4"/>
      <c r="KJ1891" s="6"/>
      <c r="KK1891" s="4"/>
      <c r="KL1891" s="6"/>
      <c r="KM1891" s="5"/>
      <c r="KN1891" s="5"/>
    </row>
    <row r="1892">
      <c r="A1892" s="3" t="s">
        <v>85</v>
      </c>
      <c r="B1892" s="3" t="s">
        <v>1233</v>
      </c>
      <c r="C1892" s="3" t="s">
        <v>547</v>
      </c>
      <c r="D1892" s="3" t="s">
        <v>712</v>
      </c>
      <c r="E1892" s="3" t="s">
        <v>1239</v>
      </c>
      <c r="F1892" s="3" t="s">
        <v>104</v>
      </c>
      <c r="G1892" s="3" t="s">
        <v>104</v>
      </c>
      <c r="H1892" s="3" t="s">
        <v>104</v>
      </c>
      <c r="I1892" s="3" t="s">
        <v>1364</v>
      </c>
      <c r="J1892" s="3" t="s">
        <v>104</v>
      </c>
      <c r="K1892" s="4"/>
      <c r="L1892" s="4">
        <f>=ROUNDDOWN({0},0)</f>
      </c>
      <c r="M1892" s="4"/>
      <c r="N1892" s="5"/>
      <c r="O1892" s="4"/>
      <c r="P1892" s="4">
        <f>=ROUNDDOWN({0},0)</f>
      </c>
      <c r="Q1892" s="4"/>
      <c r="R1892" s="5"/>
      <c r="S1892" s="4"/>
      <c r="T1892" s="6"/>
      <c r="U1892" s="4"/>
      <c r="V1892" s="6"/>
      <c r="W1892" s="5"/>
      <c r="X1892" s="5"/>
      <c r="Y1892" s="4"/>
      <c r="Z1892" s="6"/>
      <c r="AA1892" s="4"/>
      <c r="AB1892" s="6"/>
      <c r="AC1892" s="5"/>
      <c r="AD1892" s="5"/>
      <c r="AE1892" s="4"/>
      <c r="AF1892" s="6"/>
      <c r="AG1892" s="4"/>
      <c r="AH1892" s="6"/>
      <c r="AI1892" s="5"/>
      <c r="AJ1892" s="5"/>
      <c r="AK1892" s="4"/>
      <c r="AL1892" s="6"/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  <c r="AW1892" s="4"/>
      <c r="AX1892" s="6"/>
      <c r="AY1892" s="4"/>
      <c r="AZ1892" s="6"/>
      <c r="BA1892" s="5"/>
      <c r="BB1892" s="5"/>
      <c r="BC1892" s="4"/>
      <c r="BD1892" s="6"/>
      <c r="BE1892" s="4"/>
      <c r="BF1892" s="6"/>
      <c r="BG1892" s="5"/>
      <c r="BH1892" s="5"/>
      <c r="BI1892" s="4"/>
      <c r="BJ1892" s="6"/>
      <c r="BK1892" s="4"/>
      <c r="BL1892" s="6"/>
      <c r="BM1892" s="5"/>
      <c r="BN1892" s="5"/>
      <c r="BO1892" s="4"/>
      <c r="BP1892" s="6"/>
      <c r="BQ1892" s="4"/>
      <c r="BR1892" s="6"/>
      <c r="BS1892" s="5"/>
      <c r="BT1892" s="5"/>
      <c r="BU1892" s="4"/>
      <c r="BV1892" s="6"/>
      <c r="BW1892" s="4"/>
      <c r="BX1892" s="6"/>
      <c r="BY1892" s="5"/>
      <c r="BZ1892" s="5"/>
      <c r="CA1892" s="4"/>
      <c r="CB1892" s="6"/>
      <c r="CC1892" s="4"/>
      <c r="CD1892" s="6"/>
      <c r="CE1892" s="5"/>
      <c r="CF1892" s="5"/>
      <c r="CG1892" s="4"/>
      <c r="CH1892" s="6"/>
      <c r="CI1892" s="4"/>
      <c r="CJ1892" s="6"/>
      <c r="CK1892" s="5"/>
      <c r="CL1892" s="5"/>
      <c r="CM1892" s="4"/>
      <c r="CN1892" s="6"/>
      <c r="CO1892" s="4"/>
      <c r="CP1892" s="6"/>
      <c r="CQ1892" s="5"/>
      <c r="CR1892" s="5"/>
      <c r="CS1892" s="4"/>
      <c r="CT1892" s="6"/>
      <c r="CU1892" s="4"/>
      <c r="CV1892" s="6"/>
      <c r="CW1892" s="5"/>
      <c r="CX1892" s="5"/>
      <c r="CY1892" s="4"/>
      <c r="CZ1892" s="6"/>
      <c r="DA1892" s="4"/>
      <c r="DB1892" s="6"/>
      <c r="DC1892" s="5"/>
      <c r="DD1892" s="5"/>
      <c r="DE1892" s="4"/>
      <c r="DF1892" s="6"/>
      <c r="DG1892" s="4"/>
      <c r="DH1892" s="6"/>
      <c r="DI1892" s="5"/>
      <c r="DJ1892" s="5"/>
      <c r="DK1892" s="4"/>
      <c r="DL1892" s="6"/>
      <c r="DM1892" s="4"/>
      <c r="DN1892" s="6"/>
      <c r="DO1892" s="5"/>
      <c r="DP1892" s="5"/>
      <c r="DQ1892" s="4"/>
      <c r="DR1892" s="6"/>
      <c r="DS1892" s="4"/>
      <c r="DT1892" s="6"/>
      <c r="DU1892" s="5"/>
      <c r="DV1892" s="5"/>
      <c r="DW1892" s="4"/>
      <c r="DX1892" s="6"/>
      <c r="DY1892" s="4"/>
      <c r="DZ1892" s="6"/>
      <c r="EA1892" s="5"/>
      <c r="EB1892" s="5"/>
      <c r="EC1892" s="4"/>
      <c r="ED1892" s="6"/>
      <c r="EE1892" s="4"/>
      <c r="EF1892" s="6"/>
      <c r="EG1892" s="5"/>
      <c r="EH1892" s="5"/>
      <c r="EI1892" s="4"/>
      <c r="EJ1892" s="6"/>
      <c r="EK1892" s="4"/>
      <c r="EL1892" s="6"/>
      <c r="EM1892" s="5"/>
      <c r="EN1892" s="5"/>
      <c r="EO1892" s="4"/>
      <c r="EP1892" s="6"/>
      <c r="EQ1892" s="4"/>
      <c r="ER1892" s="6"/>
      <c r="ES1892" s="5"/>
      <c r="ET1892" s="5"/>
      <c r="EU1892" s="4"/>
      <c r="EV1892" s="6"/>
      <c r="EW1892" s="4"/>
      <c r="EX1892" s="6"/>
      <c r="EY1892" s="5"/>
      <c r="EZ1892" s="5"/>
      <c r="FA1892" s="4"/>
      <c r="FB1892" s="6"/>
      <c r="FC1892" s="4"/>
      <c r="FD1892" s="6"/>
      <c r="FE1892" s="5"/>
      <c r="FF1892" s="5"/>
      <c r="FG1892" s="4"/>
      <c r="FH1892" s="6"/>
      <c r="FI1892" s="4"/>
      <c r="FJ1892" s="6"/>
      <c r="FK1892" s="5"/>
      <c r="FL1892" s="5"/>
      <c r="FM1892" s="4"/>
      <c r="FN1892" s="6"/>
      <c r="FO1892" s="4"/>
      <c r="FP1892" s="6"/>
      <c r="FQ1892" s="5"/>
      <c r="FR1892" s="5"/>
      <c r="FS1892" s="4"/>
      <c r="FT1892" s="6"/>
      <c r="FU1892" s="4"/>
      <c r="FV1892" s="6"/>
      <c r="FW1892" s="5"/>
      <c r="FX1892" s="5"/>
      <c r="FY1892" s="4"/>
      <c r="FZ1892" s="6"/>
      <c r="GA1892" s="4"/>
      <c r="GB1892" s="6"/>
      <c r="GC1892" s="5"/>
      <c r="GD1892" s="5"/>
      <c r="GE1892" s="4"/>
      <c r="GF1892" s="6"/>
      <c r="GG1892" s="4"/>
      <c r="GH1892" s="6"/>
      <c r="GI1892" s="5"/>
      <c r="GJ1892" s="5"/>
      <c r="GK1892" s="4"/>
      <c r="GL1892" s="6"/>
      <c r="GM1892" s="4"/>
      <c r="GN1892" s="6"/>
      <c r="GO1892" s="5"/>
      <c r="GP1892" s="5"/>
      <c r="GQ1892" s="4"/>
      <c r="GR1892" s="6"/>
      <c r="GS1892" s="4"/>
      <c r="GT1892" s="6"/>
      <c r="GU1892" s="5"/>
      <c r="GV1892" s="5"/>
      <c r="GW1892" s="4"/>
      <c r="GX1892" s="6"/>
      <c r="GY1892" s="4"/>
      <c r="GZ1892" s="6"/>
      <c r="HA1892" s="5"/>
      <c r="HB1892" s="5"/>
      <c r="HC1892" s="4"/>
      <c r="HD1892" s="6"/>
      <c r="HE1892" s="4"/>
      <c r="HF1892" s="6"/>
      <c r="HG1892" s="5"/>
      <c r="HH1892" s="5"/>
      <c r="HI1892" s="4"/>
      <c r="HJ1892" s="6"/>
      <c r="HK1892" s="4"/>
      <c r="HL1892" s="6"/>
      <c r="HM1892" s="5"/>
      <c r="HN1892" s="5"/>
      <c r="HO1892" s="4"/>
      <c r="HP1892" s="6"/>
      <c r="HQ1892" s="4"/>
      <c r="HR1892" s="6"/>
      <c r="HS1892" s="5"/>
      <c r="HT1892" s="5"/>
      <c r="HU1892" s="4"/>
      <c r="HV1892" s="6"/>
      <c r="HW1892" s="4"/>
      <c r="HX1892" s="6"/>
      <c r="HY1892" s="5"/>
      <c r="HZ1892" s="5"/>
      <c r="IA1892" s="4"/>
      <c r="IB1892" s="6"/>
      <c r="IC1892" s="4"/>
      <c r="ID1892" s="6"/>
      <c r="IE1892" s="5"/>
      <c r="IF1892" s="5"/>
      <c r="IG1892" s="4"/>
      <c r="IH1892" s="6"/>
      <c r="II1892" s="4"/>
      <c r="IJ1892" s="6"/>
      <c r="IK1892" s="5"/>
      <c r="IL1892" s="5"/>
      <c r="IM1892" s="4"/>
      <c r="IN1892" s="6"/>
      <c r="IO1892" s="4"/>
      <c r="IP1892" s="6"/>
      <c r="IQ1892" s="5"/>
      <c r="IR1892" s="5"/>
      <c r="IS1892" s="4"/>
      <c r="IT1892" s="6"/>
      <c r="IU1892" s="4"/>
      <c r="IV1892" s="6"/>
      <c r="IW1892" s="5"/>
      <c r="IX1892" s="5"/>
      <c r="IY1892" s="4"/>
      <c r="IZ1892" s="6"/>
      <c r="JA1892" s="4"/>
      <c r="JB1892" s="6"/>
      <c r="JC1892" s="5"/>
      <c r="JD1892" s="5"/>
      <c r="JE1892" s="4"/>
      <c r="JF1892" s="6"/>
      <c r="JG1892" s="4"/>
      <c r="JH1892" s="6"/>
      <c r="JI1892" s="5"/>
      <c r="JJ1892" s="5"/>
      <c r="JK1892" s="4"/>
      <c r="JL1892" s="6"/>
      <c r="JM1892" s="4"/>
      <c r="JN1892" s="6"/>
      <c r="JO1892" s="5"/>
      <c r="JP1892" s="5"/>
      <c r="JQ1892" s="4"/>
      <c r="JR1892" s="6"/>
      <c r="JS1892" s="4"/>
      <c r="JT1892" s="6"/>
      <c r="JU1892" s="5"/>
      <c r="JV1892" s="5"/>
      <c r="JW1892" s="4"/>
      <c r="JX1892" s="6"/>
      <c r="JY1892" s="4"/>
      <c r="JZ1892" s="6"/>
      <c r="KA1892" s="5"/>
      <c r="KB1892" s="5"/>
      <c r="KC1892" s="4"/>
      <c r="KD1892" s="6"/>
      <c r="KE1892" s="4"/>
      <c r="KF1892" s="6"/>
      <c r="KG1892" s="5"/>
      <c r="KH1892" s="5"/>
      <c r="KI1892" s="4"/>
      <c r="KJ1892" s="6"/>
      <c r="KK1892" s="4"/>
      <c r="KL1892" s="6"/>
      <c r="KM1892" s="5"/>
      <c r="KN1892" s="5"/>
    </row>
    <row r="1893">
      <c r="A1893" s="3" t="s">
        <v>85</v>
      </c>
      <c r="B1893" s="3" t="s">
        <v>1233</v>
      </c>
      <c r="C1893" s="3" t="s">
        <v>547</v>
      </c>
      <c r="D1893" s="3" t="s">
        <v>712</v>
      </c>
      <c r="E1893" s="3" t="s">
        <v>1238</v>
      </c>
      <c r="F1893" s="3" t="s">
        <v>104</v>
      </c>
      <c r="G1893" s="3" t="s">
        <v>104</v>
      </c>
      <c r="H1893" s="3" t="s">
        <v>104</v>
      </c>
      <c r="I1893" s="3" t="s">
        <v>1346</v>
      </c>
      <c r="J1893" s="3" t="s">
        <v>104</v>
      </c>
      <c r="K1893" s="4"/>
      <c r="L1893" s="4">
        <f>=ROUNDDOWN({0},0)</f>
      </c>
      <c r="M1893" s="4"/>
      <c r="N1893" s="5"/>
      <c r="O1893" s="4"/>
      <c r="P1893" s="4">
        <f>=ROUNDDOWN({0},0)</f>
      </c>
      <c r="Q1893" s="4"/>
      <c r="R1893" s="5"/>
      <c r="S1893" s="4"/>
      <c r="T1893" s="6"/>
      <c r="U1893" s="4"/>
      <c r="V1893" s="6"/>
      <c r="W1893" s="5"/>
      <c r="X1893" s="5"/>
      <c r="Y1893" s="4"/>
      <c r="Z1893" s="6"/>
      <c r="AA1893" s="4"/>
      <c r="AB1893" s="6"/>
      <c r="AC1893" s="5"/>
      <c r="AD1893" s="5"/>
      <c r="AE1893" s="4"/>
      <c r="AF1893" s="6"/>
      <c r="AG1893" s="4"/>
      <c r="AH1893" s="6"/>
      <c r="AI1893" s="5"/>
      <c r="AJ1893" s="5"/>
      <c r="AK1893" s="4"/>
      <c r="AL1893" s="6"/>
      <c r="AM1893" s="4"/>
      <c r="AN1893" s="6"/>
      <c r="AO1893" s="5"/>
      <c r="AP1893" s="5"/>
      <c r="AQ1893" s="4"/>
      <c r="AR1893" s="6"/>
      <c r="AS1893" s="4"/>
      <c r="AT1893" s="6"/>
      <c r="AU1893" s="5"/>
      <c r="AV1893" s="5"/>
      <c r="AW1893" s="4"/>
      <c r="AX1893" s="6"/>
      <c r="AY1893" s="4"/>
      <c r="AZ1893" s="6"/>
      <c r="BA1893" s="5"/>
      <c r="BB1893" s="5"/>
      <c r="BC1893" s="4"/>
      <c r="BD1893" s="6"/>
      <c r="BE1893" s="4"/>
      <c r="BF1893" s="6"/>
      <c r="BG1893" s="5"/>
      <c r="BH1893" s="5"/>
      <c r="BI1893" s="4"/>
      <c r="BJ1893" s="6"/>
      <c r="BK1893" s="4"/>
      <c r="BL1893" s="6"/>
      <c r="BM1893" s="5"/>
      <c r="BN1893" s="5"/>
      <c r="BO1893" s="4"/>
      <c r="BP1893" s="6"/>
      <c r="BQ1893" s="4"/>
      <c r="BR1893" s="6"/>
      <c r="BS1893" s="5"/>
      <c r="BT1893" s="5"/>
      <c r="BU1893" s="4"/>
      <c r="BV1893" s="6"/>
      <c r="BW1893" s="4"/>
      <c r="BX1893" s="6"/>
      <c r="BY1893" s="5"/>
      <c r="BZ1893" s="5"/>
      <c r="CA1893" s="4"/>
      <c r="CB1893" s="6"/>
      <c r="CC1893" s="4"/>
      <c r="CD1893" s="6"/>
      <c r="CE1893" s="5"/>
      <c r="CF1893" s="5"/>
      <c r="CG1893" s="4"/>
      <c r="CH1893" s="6"/>
      <c r="CI1893" s="4"/>
      <c r="CJ1893" s="6"/>
      <c r="CK1893" s="5"/>
      <c r="CL1893" s="5"/>
      <c r="CM1893" s="4"/>
      <c r="CN1893" s="6"/>
      <c r="CO1893" s="4"/>
      <c r="CP1893" s="6"/>
      <c r="CQ1893" s="5"/>
      <c r="CR1893" s="5"/>
      <c r="CS1893" s="4"/>
      <c r="CT1893" s="6"/>
      <c r="CU1893" s="4"/>
      <c r="CV1893" s="6"/>
      <c r="CW1893" s="5"/>
      <c r="CX1893" s="5"/>
      <c r="CY1893" s="4"/>
      <c r="CZ1893" s="6"/>
      <c r="DA1893" s="4"/>
      <c r="DB1893" s="6"/>
      <c r="DC1893" s="5"/>
      <c r="DD1893" s="5"/>
      <c r="DE1893" s="4"/>
      <c r="DF1893" s="6"/>
      <c r="DG1893" s="4"/>
      <c r="DH1893" s="6"/>
      <c r="DI1893" s="5"/>
      <c r="DJ1893" s="5"/>
      <c r="DK1893" s="4"/>
      <c r="DL1893" s="6"/>
      <c r="DM1893" s="4"/>
      <c r="DN1893" s="6"/>
      <c r="DO1893" s="5"/>
      <c r="DP1893" s="5"/>
      <c r="DQ1893" s="4"/>
      <c r="DR1893" s="6"/>
      <c r="DS1893" s="4"/>
      <c r="DT1893" s="6"/>
      <c r="DU1893" s="5"/>
      <c r="DV1893" s="5"/>
      <c r="DW1893" s="4"/>
      <c r="DX1893" s="6"/>
      <c r="DY1893" s="4"/>
      <c r="DZ1893" s="6"/>
      <c r="EA1893" s="5"/>
      <c r="EB1893" s="5"/>
      <c r="EC1893" s="4"/>
      <c r="ED1893" s="6"/>
      <c r="EE1893" s="4"/>
      <c r="EF1893" s="6"/>
      <c r="EG1893" s="5"/>
      <c r="EH1893" s="5"/>
      <c r="EI1893" s="4"/>
      <c r="EJ1893" s="6"/>
      <c r="EK1893" s="4"/>
      <c r="EL1893" s="6"/>
      <c r="EM1893" s="5"/>
      <c r="EN1893" s="5"/>
      <c r="EO1893" s="4"/>
      <c r="EP1893" s="6"/>
      <c r="EQ1893" s="4"/>
      <c r="ER1893" s="6"/>
      <c r="ES1893" s="5"/>
      <c r="ET1893" s="5"/>
      <c r="EU1893" s="4"/>
      <c r="EV1893" s="6"/>
      <c r="EW1893" s="4"/>
      <c r="EX1893" s="6"/>
      <c r="EY1893" s="5"/>
      <c r="EZ1893" s="5"/>
      <c r="FA1893" s="4"/>
      <c r="FB1893" s="6"/>
      <c r="FC1893" s="4"/>
      <c r="FD1893" s="6"/>
      <c r="FE1893" s="5"/>
      <c r="FF1893" s="5"/>
      <c r="FG1893" s="4"/>
      <c r="FH1893" s="6"/>
      <c r="FI1893" s="4"/>
      <c r="FJ1893" s="6"/>
      <c r="FK1893" s="5"/>
      <c r="FL1893" s="5"/>
      <c r="FM1893" s="4"/>
      <c r="FN1893" s="6"/>
      <c r="FO1893" s="4"/>
      <c r="FP1893" s="6"/>
      <c r="FQ1893" s="5"/>
      <c r="FR1893" s="5"/>
      <c r="FS1893" s="4"/>
      <c r="FT1893" s="6"/>
      <c r="FU1893" s="4"/>
      <c r="FV1893" s="6"/>
      <c r="FW1893" s="5"/>
      <c r="FX1893" s="5"/>
      <c r="FY1893" s="4"/>
      <c r="FZ1893" s="6"/>
      <c r="GA1893" s="4"/>
      <c r="GB1893" s="6"/>
      <c r="GC1893" s="5"/>
      <c r="GD1893" s="5"/>
      <c r="GE1893" s="4"/>
      <c r="GF1893" s="6"/>
      <c r="GG1893" s="4"/>
      <c r="GH1893" s="6"/>
      <c r="GI1893" s="5"/>
      <c r="GJ1893" s="5"/>
      <c r="GK1893" s="4"/>
      <c r="GL1893" s="6"/>
      <c r="GM1893" s="4"/>
      <c r="GN1893" s="6"/>
      <c r="GO1893" s="5"/>
      <c r="GP1893" s="5"/>
      <c r="GQ1893" s="4"/>
      <c r="GR1893" s="6"/>
      <c r="GS1893" s="4"/>
      <c r="GT1893" s="6"/>
      <c r="GU1893" s="5"/>
      <c r="GV1893" s="5"/>
      <c r="GW1893" s="4"/>
      <c r="GX1893" s="6"/>
      <c r="GY1893" s="4"/>
      <c r="GZ1893" s="6"/>
      <c r="HA1893" s="5"/>
      <c r="HB1893" s="5"/>
      <c r="HC1893" s="4"/>
      <c r="HD1893" s="6"/>
      <c r="HE1893" s="4"/>
      <c r="HF1893" s="6"/>
      <c r="HG1893" s="5"/>
      <c r="HH1893" s="5"/>
      <c r="HI1893" s="4"/>
      <c r="HJ1893" s="6"/>
      <c r="HK1893" s="4"/>
      <c r="HL1893" s="6"/>
      <c r="HM1893" s="5"/>
      <c r="HN1893" s="5"/>
      <c r="HO1893" s="4"/>
      <c r="HP1893" s="6"/>
      <c r="HQ1893" s="4"/>
      <c r="HR1893" s="6"/>
      <c r="HS1893" s="5"/>
      <c r="HT1893" s="5"/>
      <c r="HU1893" s="4"/>
      <c r="HV1893" s="6"/>
      <c r="HW1893" s="4"/>
      <c r="HX1893" s="6"/>
      <c r="HY1893" s="5"/>
      <c r="HZ1893" s="5"/>
      <c r="IA1893" s="4"/>
      <c r="IB1893" s="6"/>
      <c r="IC1893" s="4"/>
      <c r="ID1893" s="6"/>
      <c r="IE1893" s="5"/>
      <c r="IF1893" s="5"/>
      <c r="IG1893" s="4"/>
      <c r="IH1893" s="6"/>
      <c r="II1893" s="4"/>
      <c r="IJ1893" s="6"/>
      <c r="IK1893" s="5"/>
      <c r="IL1893" s="5"/>
      <c r="IM1893" s="4"/>
      <c r="IN1893" s="6"/>
      <c r="IO1893" s="4"/>
      <c r="IP1893" s="6"/>
      <c r="IQ1893" s="5"/>
      <c r="IR1893" s="5"/>
      <c r="IS1893" s="4"/>
      <c r="IT1893" s="6"/>
      <c r="IU1893" s="4"/>
      <c r="IV1893" s="6"/>
      <c r="IW1893" s="5"/>
      <c r="IX1893" s="5"/>
      <c r="IY1893" s="4"/>
      <c r="IZ1893" s="6"/>
      <c r="JA1893" s="4"/>
      <c r="JB1893" s="6"/>
      <c r="JC1893" s="5"/>
      <c r="JD1893" s="5"/>
      <c r="JE1893" s="4"/>
      <c r="JF1893" s="6"/>
      <c r="JG1893" s="4"/>
      <c r="JH1893" s="6"/>
      <c r="JI1893" s="5"/>
      <c r="JJ1893" s="5"/>
      <c r="JK1893" s="4"/>
      <c r="JL1893" s="6"/>
      <c r="JM1893" s="4"/>
      <c r="JN1893" s="6"/>
      <c r="JO1893" s="5"/>
      <c r="JP1893" s="5"/>
      <c r="JQ1893" s="4"/>
      <c r="JR1893" s="6"/>
      <c r="JS1893" s="4"/>
      <c r="JT1893" s="6"/>
      <c r="JU1893" s="5"/>
      <c r="JV1893" s="5"/>
      <c r="JW1893" s="4"/>
      <c r="JX1893" s="6"/>
      <c r="JY1893" s="4"/>
      <c r="JZ1893" s="6"/>
      <c r="KA1893" s="5"/>
      <c r="KB1893" s="5"/>
      <c r="KC1893" s="4"/>
      <c r="KD1893" s="6"/>
      <c r="KE1893" s="4"/>
      <c r="KF1893" s="6"/>
      <c r="KG1893" s="5"/>
      <c r="KH1893" s="5"/>
      <c r="KI1893" s="4"/>
      <c r="KJ1893" s="6"/>
      <c r="KK1893" s="4"/>
      <c r="KL1893" s="6"/>
      <c r="KM1893" s="5"/>
      <c r="KN1893" s="5"/>
    </row>
    <row r="1894">
      <c r="A1894" s="3" t="s">
        <v>85</v>
      </c>
      <c r="B1894" s="3" t="s">
        <v>1233</v>
      </c>
      <c r="C1894" s="3" t="s">
        <v>547</v>
      </c>
      <c r="D1894" s="3" t="s">
        <v>712</v>
      </c>
      <c r="E1894" s="3" t="s">
        <v>1234</v>
      </c>
      <c r="F1894" s="3" t="s">
        <v>104</v>
      </c>
      <c r="G1894" s="3" t="s">
        <v>104</v>
      </c>
      <c r="H1894" s="3" t="s">
        <v>104</v>
      </c>
      <c r="I1894" s="3" t="s">
        <v>1323</v>
      </c>
      <c r="J1894" s="3" t="s">
        <v>104</v>
      </c>
      <c r="K1894" s="4"/>
      <c r="L1894" s="4">
        <f>=ROUNDDOWN({0},0)</f>
      </c>
      <c r="M1894" s="4"/>
      <c r="N1894" s="5"/>
      <c r="O1894" s="4"/>
      <c r="P1894" s="4">
        <f>=ROUNDDOWN({0},0)</f>
      </c>
      <c r="Q1894" s="4"/>
      <c r="R1894" s="5"/>
      <c r="S1894" s="4"/>
      <c r="T1894" s="6"/>
      <c r="U1894" s="4"/>
      <c r="V1894" s="6"/>
      <c r="W1894" s="5"/>
      <c r="X1894" s="5"/>
      <c r="Y1894" s="4"/>
      <c r="Z1894" s="6"/>
      <c r="AA1894" s="4"/>
      <c r="AB1894" s="6"/>
      <c r="AC1894" s="5"/>
      <c r="AD1894" s="5"/>
      <c r="AE1894" s="4"/>
      <c r="AF1894" s="6"/>
      <c r="AG1894" s="4"/>
      <c r="AH1894" s="6"/>
      <c r="AI1894" s="5"/>
      <c r="AJ1894" s="5"/>
      <c r="AK1894" s="4"/>
      <c r="AL1894" s="6"/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  <c r="AW1894" s="4"/>
      <c r="AX1894" s="6"/>
      <c r="AY1894" s="4"/>
      <c r="AZ1894" s="6"/>
      <c r="BA1894" s="5"/>
      <c r="BB1894" s="5"/>
      <c r="BC1894" s="4"/>
      <c r="BD1894" s="6"/>
      <c r="BE1894" s="4"/>
      <c r="BF1894" s="6"/>
      <c r="BG1894" s="5"/>
      <c r="BH1894" s="5"/>
      <c r="BI1894" s="4"/>
      <c r="BJ1894" s="6"/>
      <c r="BK1894" s="4"/>
      <c r="BL1894" s="6"/>
      <c r="BM1894" s="5"/>
      <c r="BN1894" s="5"/>
      <c r="BO1894" s="4"/>
      <c r="BP1894" s="6"/>
      <c r="BQ1894" s="4"/>
      <c r="BR1894" s="6"/>
      <c r="BS1894" s="5"/>
      <c r="BT1894" s="5"/>
      <c r="BU1894" s="4"/>
      <c r="BV1894" s="6"/>
      <c r="BW1894" s="4"/>
      <c r="BX1894" s="6"/>
      <c r="BY1894" s="5"/>
      <c r="BZ1894" s="5"/>
      <c r="CA1894" s="4"/>
      <c r="CB1894" s="6"/>
      <c r="CC1894" s="4"/>
      <c r="CD1894" s="6"/>
      <c r="CE1894" s="5"/>
      <c r="CF1894" s="5"/>
      <c r="CG1894" s="4"/>
      <c r="CH1894" s="6"/>
      <c r="CI1894" s="4"/>
      <c r="CJ1894" s="6"/>
      <c r="CK1894" s="5"/>
      <c r="CL1894" s="5"/>
      <c r="CM1894" s="4"/>
      <c r="CN1894" s="6"/>
      <c r="CO1894" s="4"/>
      <c r="CP1894" s="6"/>
      <c r="CQ1894" s="5"/>
      <c r="CR1894" s="5"/>
      <c r="CS1894" s="4"/>
      <c r="CT1894" s="6"/>
      <c r="CU1894" s="4"/>
      <c r="CV1894" s="6"/>
      <c r="CW1894" s="5"/>
      <c r="CX1894" s="5"/>
      <c r="CY1894" s="4"/>
      <c r="CZ1894" s="6"/>
      <c r="DA1894" s="4"/>
      <c r="DB1894" s="6"/>
      <c r="DC1894" s="5"/>
      <c r="DD1894" s="5"/>
      <c r="DE1894" s="4"/>
      <c r="DF1894" s="6"/>
      <c r="DG1894" s="4"/>
      <c r="DH1894" s="6"/>
      <c r="DI1894" s="5"/>
      <c r="DJ1894" s="5"/>
      <c r="DK1894" s="4"/>
      <c r="DL1894" s="6"/>
      <c r="DM1894" s="4"/>
      <c r="DN1894" s="6"/>
      <c r="DO1894" s="5"/>
      <c r="DP1894" s="5"/>
      <c r="DQ1894" s="4"/>
      <c r="DR1894" s="6"/>
      <c r="DS1894" s="4"/>
      <c r="DT1894" s="6"/>
      <c r="DU1894" s="5"/>
      <c r="DV1894" s="5"/>
      <c r="DW1894" s="4"/>
      <c r="DX1894" s="6"/>
      <c r="DY1894" s="4"/>
      <c r="DZ1894" s="6"/>
      <c r="EA1894" s="5"/>
      <c r="EB1894" s="5"/>
      <c r="EC1894" s="4"/>
      <c r="ED1894" s="6"/>
      <c r="EE1894" s="4"/>
      <c r="EF1894" s="6"/>
      <c r="EG1894" s="5"/>
      <c r="EH1894" s="5"/>
      <c r="EI1894" s="4"/>
      <c r="EJ1894" s="6"/>
      <c r="EK1894" s="4"/>
      <c r="EL1894" s="6"/>
      <c r="EM1894" s="5"/>
      <c r="EN1894" s="5"/>
      <c r="EO1894" s="4"/>
      <c r="EP1894" s="6"/>
      <c r="EQ1894" s="4"/>
      <c r="ER1894" s="6"/>
      <c r="ES1894" s="5"/>
      <c r="ET1894" s="5"/>
      <c r="EU1894" s="4"/>
      <c r="EV1894" s="6"/>
      <c r="EW1894" s="4"/>
      <c r="EX1894" s="6"/>
      <c r="EY1894" s="5"/>
      <c r="EZ1894" s="5"/>
      <c r="FA1894" s="4"/>
      <c r="FB1894" s="6"/>
      <c r="FC1894" s="4"/>
      <c r="FD1894" s="6"/>
      <c r="FE1894" s="5"/>
      <c r="FF1894" s="5"/>
      <c r="FG1894" s="4"/>
      <c r="FH1894" s="6"/>
      <c r="FI1894" s="4"/>
      <c r="FJ1894" s="6"/>
      <c r="FK1894" s="5"/>
      <c r="FL1894" s="5"/>
      <c r="FM1894" s="4"/>
      <c r="FN1894" s="6"/>
      <c r="FO1894" s="4"/>
      <c r="FP1894" s="6"/>
      <c r="FQ1894" s="5"/>
      <c r="FR1894" s="5"/>
      <c r="FS1894" s="4"/>
      <c r="FT1894" s="6"/>
      <c r="FU1894" s="4"/>
      <c r="FV1894" s="6"/>
      <c r="FW1894" s="5"/>
      <c r="FX1894" s="5"/>
      <c r="FY1894" s="4"/>
      <c r="FZ1894" s="6"/>
      <c r="GA1894" s="4"/>
      <c r="GB1894" s="6"/>
      <c r="GC1894" s="5"/>
      <c r="GD1894" s="5"/>
      <c r="GE1894" s="4"/>
      <c r="GF1894" s="6"/>
      <c r="GG1894" s="4"/>
      <c r="GH1894" s="6"/>
      <c r="GI1894" s="5"/>
      <c r="GJ1894" s="5"/>
      <c r="GK1894" s="4"/>
      <c r="GL1894" s="6"/>
      <c r="GM1894" s="4"/>
      <c r="GN1894" s="6"/>
      <c r="GO1894" s="5"/>
      <c r="GP1894" s="5"/>
      <c r="GQ1894" s="4"/>
      <c r="GR1894" s="6"/>
      <c r="GS1894" s="4"/>
      <c r="GT1894" s="6"/>
      <c r="GU1894" s="5"/>
      <c r="GV1894" s="5"/>
      <c r="GW1894" s="4"/>
      <c r="GX1894" s="6"/>
      <c r="GY1894" s="4"/>
      <c r="GZ1894" s="6"/>
      <c r="HA1894" s="5"/>
      <c r="HB1894" s="5"/>
      <c r="HC1894" s="4"/>
      <c r="HD1894" s="6"/>
      <c r="HE1894" s="4"/>
      <c r="HF1894" s="6"/>
      <c r="HG1894" s="5"/>
      <c r="HH1894" s="5"/>
      <c r="HI1894" s="4"/>
      <c r="HJ1894" s="6"/>
      <c r="HK1894" s="4"/>
      <c r="HL1894" s="6"/>
      <c r="HM1894" s="5"/>
      <c r="HN1894" s="5"/>
      <c r="HO1894" s="4"/>
      <c r="HP1894" s="6"/>
      <c r="HQ1894" s="4"/>
      <c r="HR1894" s="6"/>
      <c r="HS1894" s="5"/>
      <c r="HT1894" s="5"/>
      <c r="HU1894" s="4"/>
      <c r="HV1894" s="6"/>
      <c r="HW1894" s="4"/>
      <c r="HX1894" s="6"/>
      <c r="HY1894" s="5"/>
      <c r="HZ1894" s="5"/>
      <c r="IA1894" s="4"/>
      <c r="IB1894" s="6"/>
      <c r="IC1894" s="4"/>
      <c r="ID1894" s="6"/>
      <c r="IE1894" s="5"/>
      <c r="IF1894" s="5"/>
      <c r="IG1894" s="4"/>
      <c r="IH1894" s="6"/>
      <c r="II1894" s="4"/>
      <c r="IJ1894" s="6"/>
      <c r="IK1894" s="5"/>
      <c r="IL1894" s="5"/>
      <c r="IM1894" s="4"/>
      <c r="IN1894" s="6"/>
      <c r="IO1894" s="4"/>
      <c r="IP1894" s="6"/>
      <c r="IQ1894" s="5"/>
      <c r="IR1894" s="5"/>
      <c r="IS1894" s="4"/>
      <c r="IT1894" s="6"/>
      <c r="IU1894" s="4"/>
      <c r="IV1894" s="6"/>
      <c r="IW1894" s="5"/>
      <c r="IX1894" s="5"/>
      <c r="IY1894" s="4"/>
      <c r="IZ1894" s="6"/>
      <c r="JA1894" s="4"/>
      <c r="JB1894" s="6"/>
      <c r="JC1894" s="5"/>
      <c r="JD1894" s="5"/>
      <c r="JE1894" s="4"/>
      <c r="JF1894" s="6"/>
      <c r="JG1894" s="4"/>
      <c r="JH1894" s="6"/>
      <c r="JI1894" s="5"/>
      <c r="JJ1894" s="5"/>
      <c r="JK1894" s="4"/>
      <c r="JL1894" s="6"/>
      <c r="JM1894" s="4"/>
      <c r="JN1894" s="6"/>
      <c r="JO1894" s="5"/>
      <c r="JP1894" s="5"/>
      <c r="JQ1894" s="4"/>
      <c r="JR1894" s="6"/>
      <c r="JS1894" s="4"/>
      <c r="JT1894" s="6"/>
      <c r="JU1894" s="5"/>
      <c r="JV1894" s="5"/>
      <c r="JW1894" s="4"/>
      <c r="JX1894" s="6"/>
      <c r="JY1894" s="4"/>
      <c r="JZ1894" s="6"/>
      <c r="KA1894" s="5"/>
      <c r="KB1894" s="5"/>
      <c r="KC1894" s="4"/>
      <c r="KD1894" s="6"/>
      <c r="KE1894" s="4"/>
      <c r="KF1894" s="6"/>
      <c r="KG1894" s="5"/>
      <c r="KH1894" s="5"/>
      <c r="KI1894" s="4"/>
      <c r="KJ1894" s="6"/>
      <c r="KK1894" s="4"/>
      <c r="KL1894" s="6"/>
      <c r="KM1894" s="5"/>
      <c r="KN1894" s="5"/>
    </row>
    <row r="1895">
      <c r="A1895" s="3" t="s">
        <v>85</v>
      </c>
      <c r="B1895" s="3" t="s">
        <v>1233</v>
      </c>
      <c r="C1895" s="3" t="s">
        <v>87</v>
      </c>
      <c r="D1895" s="3" t="s">
        <v>712</v>
      </c>
      <c r="E1895" s="3" t="s">
        <v>1240</v>
      </c>
      <c r="F1895" s="3" t="s">
        <v>104</v>
      </c>
      <c r="G1895" s="3" t="s">
        <v>104</v>
      </c>
      <c r="H1895" s="3" t="s">
        <v>104</v>
      </c>
      <c r="I1895" s="3" t="s">
        <v>1364</v>
      </c>
      <c r="J1895" s="3" t="s">
        <v>104</v>
      </c>
      <c r="K1895" s="4"/>
      <c r="L1895" s="4">
        <f>=ROUNDDOWN({0},0)</f>
      </c>
      <c r="M1895" s="4"/>
      <c r="N1895" s="5"/>
      <c r="O1895" s="4"/>
      <c r="P1895" s="4">
        <f>=ROUNDDOWN({0},0)</f>
      </c>
      <c r="Q1895" s="4"/>
      <c r="R1895" s="5"/>
      <c r="S1895" s="4"/>
      <c r="T1895" s="6"/>
      <c r="U1895" s="4"/>
      <c r="V1895" s="6"/>
      <c r="W1895" s="5"/>
      <c r="X1895" s="5"/>
      <c r="Y1895" s="4"/>
      <c r="Z1895" s="6"/>
      <c r="AA1895" s="4"/>
      <c r="AB1895" s="6"/>
      <c r="AC1895" s="5"/>
      <c r="AD1895" s="5"/>
      <c r="AE1895" s="4"/>
      <c r="AF1895" s="6"/>
      <c r="AG1895" s="4"/>
      <c r="AH1895" s="6"/>
      <c r="AI1895" s="5"/>
      <c r="AJ1895" s="5"/>
      <c r="AK1895" s="4"/>
      <c r="AL1895" s="6"/>
      <c r="AM1895" s="4"/>
      <c r="AN1895" s="6"/>
      <c r="AO1895" s="5"/>
      <c r="AP1895" s="5"/>
      <c r="AQ1895" s="4"/>
      <c r="AR1895" s="6"/>
      <c r="AS1895" s="4"/>
      <c r="AT1895" s="6"/>
      <c r="AU1895" s="5"/>
      <c r="AV1895" s="5"/>
      <c r="AW1895" s="4"/>
      <c r="AX1895" s="6"/>
      <c r="AY1895" s="4"/>
      <c r="AZ1895" s="6"/>
      <c r="BA1895" s="5"/>
      <c r="BB1895" s="5"/>
      <c r="BC1895" s="4"/>
      <c r="BD1895" s="6"/>
      <c r="BE1895" s="4"/>
      <c r="BF1895" s="6"/>
      <c r="BG1895" s="5"/>
      <c r="BH1895" s="5"/>
      <c r="BI1895" s="4"/>
      <c r="BJ1895" s="6"/>
      <c r="BK1895" s="4"/>
      <c r="BL1895" s="6"/>
      <c r="BM1895" s="5"/>
      <c r="BN1895" s="5"/>
      <c r="BO1895" s="4"/>
      <c r="BP1895" s="6"/>
      <c r="BQ1895" s="4"/>
      <c r="BR1895" s="6"/>
      <c r="BS1895" s="5"/>
      <c r="BT1895" s="5"/>
      <c r="BU1895" s="4"/>
      <c r="BV1895" s="6"/>
      <c r="BW1895" s="4"/>
      <c r="BX1895" s="6"/>
      <c r="BY1895" s="5"/>
      <c r="BZ1895" s="5"/>
      <c r="CA1895" s="4"/>
      <c r="CB1895" s="6"/>
      <c r="CC1895" s="4"/>
      <c r="CD1895" s="6"/>
      <c r="CE1895" s="5"/>
      <c r="CF1895" s="5"/>
      <c r="CG1895" s="4"/>
      <c r="CH1895" s="6"/>
      <c r="CI1895" s="4"/>
      <c r="CJ1895" s="6"/>
      <c r="CK1895" s="5"/>
      <c r="CL1895" s="5"/>
      <c r="CM1895" s="4"/>
      <c r="CN1895" s="6"/>
      <c r="CO1895" s="4"/>
      <c r="CP1895" s="6"/>
      <c r="CQ1895" s="5"/>
      <c r="CR1895" s="5"/>
      <c r="CS1895" s="4"/>
      <c r="CT1895" s="6"/>
      <c r="CU1895" s="4"/>
      <c r="CV1895" s="6"/>
      <c r="CW1895" s="5"/>
      <c r="CX1895" s="5"/>
      <c r="CY1895" s="4"/>
      <c r="CZ1895" s="6"/>
      <c r="DA1895" s="4"/>
      <c r="DB1895" s="6"/>
      <c r="DC1895" s="5"/>
      <c r="DD1895" s="5"/>
      <c r="DE1895" s="4"/>
      <c r="DF1895" s="6"/>
      <c r="DG1895" s="4"/>
      <c r="DH1895" s="6"/>
      <c r="DI1895" s="5"/>
      <c r="DJ1895" s="5"/>
      <c r="DK1895" s="4"/>
      <c r="DL1895" s="6"/>
      <c r="DM1895" s="4"/>
      <c r="DN1895" s="6"/>
      <c r="DO1895" s="5"/>
      <c r="DP1895" s="5"/>
      <c r="DQ1895" s="4"/>
      <c r="DR1895" s="6"/>
      <c r="DS1895" s="4"/>
      <c r="DT1895" s="6"/>
      <c r="DU1895" s="5"/>
      <c r="DV1895" s="5"/>
      <c r="DW1895" s="4"/>
      <c r="DX1895" s="6"/>
      <c r="DY1895" s="4"/>
      <c r="DZ1895" s="6"/>
      <c r="EA1895" s="5"/>
      <c r="EB1895" s="5"/>
      <c r="EC1895" s="4"/>
      <c r="ED1895" s="6"/>
      <c r="EE1895" s="4"/>
      <c r="EF1895" s="6"/>
      <c r="EG1895" s="5"/>
      <c r="EH1895" s="5"/>
      <c r="EI1895" s="4"/>
      <c r="EJ1895" s="6"/>
      <c r="EK1895" s="4"/>
      <c r="EL1895" s="6"/>
      <c r="EM1895" s="5"/>
      <c r="EN1895" s="5"/>
      <c r="EO1895" s="4"/>
      <c r="EP1895" s="6"/>
      <c r="EQ1895" s="4"/>
      <c r="ER1895" s="6"/>
      <c r="ES1895" s="5"/>
      <c r="ET1895" s="5"/>
      <c r="EU1895" s="4"/>
      <c r="EV1895" s="6"/>
      <c r="EW1895" s="4"/>
      <c r="EX1895" s="6"/>
      <c r="EY1895" s="5"/>
      <c r="EZ1895" s="5"/>
      <c r="FA1895" s="4"/>
      <c r="FB1895" s="6"/>
      <c r="FC1895" s="4"/>
      <c r="FD1895" s="6"/>
      <c r="FE1895" s="5"/>
      <c r="FF1895" s="5"/>
      <c r="FG1895" s="4"/>
      <c r="FH1895" s="6"/>
      <c r="FI1895" s="4"/>
      <c r="FJ1895" s="6"/>
      <c r="FK1895" s="5"/>
      <c r="FL1895" s="5"/>
      <c r="FM1895" s="4"/>
      <c r="FN1895" s="6"/>
      <c r="FO1895" s="4"/>
      <c r="FP1895" s="6"/>
      <c r="FQ1895" s="5"/>
      <c r="FR1895" s="5"/>
      <c r="FS1895" s="4"/>
      <c r="FT1895" s="6"/>
      <c r="FU1895" s="4"/>
      <c r="FV1895" s="6"/>
      <c r="FW1895" s="5"/>
      <c r="FX1895" s="5"/>
      <c r="FY1895" s="4"/>
      <c r="FZ1895" s="6"/>
      <c r="GA1895" s="4"/>
      <c r="GB1895" s="6"/>
      <c r="GC1895" s="5"/>
      <c r="GD1895" s="5"/>
      <c r="GE1895" s="4"/>
      <c r="GF1895" s="6"/>
      <c r="GG1895" s="4"/>
      <c r="GH1895" s="6"/>
      <c r="GI1895" s="5"/>
      <c r="GJ1895" s="5"/>
      <c r="GK1895" s="4"/>
      <c r="GL1895" s="6"/>
      <c r="GM1895" s="4"/>
      <c r="GN1895" s="6"/>
      <c r="GO1895" s="5"/>
      <c r="GP1895" s="5"/>
      <c r="GQ1895" s="4"/>
      <c r="GR1895" s="6"/>
      <c r="GS1895" s="4"/>
      <c r="GT1895" s="6"/>
      <c r="GU1895" s="5"/>
      <c r="GV1895" s="5"/>
      <c r="GW1895" s="4"/>
      <c r="GX1895" s="6"/>
      <c r="GY1895" s="4"/>
      <c r="GZ1895" s="6"/>
      <c r="HA1895" s="5"/>
      <c r="HB1895" s="5"/>
      <c r="HC1895" s="4"/>
      <c r="HD1895" s="6"/>
      <c r="HE1895" s="4"/>
      <c r="HF1895" s="6"/>
      <c r="HG1895" s="5"/>
      <c r="HH1895" s="5"/>
      <c r="HI1895" s="4"/>
      <c r="HJ1895" s="6"/>
      <c r="HK1895" s="4"/>
      <c r="HL1895" s="6"/>
      <c r="HM1895" s="5"/>
      <c r="HN1895" s="5"/>
      <c r="HO1895" s="4"/>
      <c r="HP1895" s="6"/>
      <c r="HQ1895" s="4"/>
      <c r="HR1895" s="6"/>
      <c r="HS1895" s="5"/>
      <c r="HT1895" s="5"/>
      <c r="HU1895" s="4"/>
      <c r="HV1895" s="6"/>
      <c r="HW1895" s="4"/>
      <c r="HX1895" s="6"/>
      <c r="HY1895" s="5"/>
      <c r="HZ1895" s="5"/>
      <c r="IA1895" s="4"/>
      <c r="IB1895" s="6"/>
      <c r="IC1895" s="4"/>
      <c r="ID1895" s="6"/>
      <c r="IE1895" s="5"/>
      <c r="IF1895" s="5"/>
      <c r="IG1895" s="4"/>
      <c r="IH1895" s="6"/>
      <c r="II1895" s="4"/>
      <c r="IJ1895" s="6"/>
      <c r="IK1895" s="5"/>
      <c r="IL1895" s="5"/>
      <c r="IM1895" s="4"/>
      <c r="IN1895" s="6"/>
      <c r="IO1895" s="4"/>
      <c r="IP1895" s="6"/>
      <c r="IQ1895" s="5"/>
      <c r="IR1895" s="5"/>
      <c r="IS1895" s="4"/>
      <c r="IT1895" s="6"/>
      <c r="IU1895" s="4"/>
      <c r="IV1895" s="6"/>
      <c r="IW1895" s="5"/>
      <c r="IX1895" s="5"/>
      <c r="IY1895" s="4"/>
      <c r="IZ1895" s="6"/>
      <c r="JA1895" s="4"/>
      <c r="JB1895" s="6"/>
      <c r="JC1895" s="5"/>
      <c r="JD1895" s="5"/>
      <c r="JE1895" s="4"/>
      <c r="JF1895" s="6"/>
      <c r="JG1895" s="4"/>
      <c r="JH1895" s="6"/>
      <c r="JI1895" s="5"/>
      <c r="JJ1895" s="5"/>
      <c r="JK1895" s="4"/>
      <c r="JL1895" s="6"/>
      <c r="JM1895" s="4"/>
      <c r="JN1895" s="6"/>
      <c r="JO1895" s="5"/>
      <c r="JP1895" s="5"/>
      <c r="JQ1895" s="4"/>
      <c r="JR1895" s="6"/>
      <c r="JS1895" s="4"/>
      <c r="JT1895" s="6"/>
      <c r="JU1895" s="5"/>
      <c r="JV1895" s="5"/>
      <c r="JW1895" s="4"/>
      <c r="JX1895" s="6"/>
      <c r="JY1895" s="4"/>
      <c r="JZ1895" s="6"/>
      <c r="KA1895" s="5"/>
      <c r="KB1895" s="5"/>
      <c r="KC1895" s="4"/>
      <c r="KD1895" s="6"/>
      <c r="KE1895" s="4"/>
      <c r="KF1895" s="6"/>
      <c r="KG1895" s="5"/>
      <c r="KH1895" s="5"/>
      <c r="KI1895" s="4"/>
      <c r="KJ1895" s="6"/>
      <c r="KK1895" s="4"/>
      <c r="KL1895" s="6"/>
      <c r="KM1895" s="5"/>
      <c r="KN1895" s="5"/>
    </row>
    <row r="1896">
      <c r="A1896" s="3" t="s">
        <v>85</v>
      </c>
      <c r="B1896" s="3" t="s">
        <v>1233</v>
      </c>
      <c r="C1896" s="3" t="s">
        <v>449</v>
      </c>
      <c r="D1896" s="3" t="s">
        <v>712</v>
      </c>
      <c r="E1896" s="3" t="s">
        <v>1235</v>
      </c>
      <c r="F1896" s="3" t="s">
        <v>104</v>
      </c>
      <c r="G1896" s="3" t="s">
        <v>104</v>
      </c>
      <c r="H1896" s="3" t="s">
        <v>104</v>
      </c>
      <c r="I1896" s="3" t="s">
        <v>1556</v>
      </c>
      <c r="J1896" s="3" t="s">
        <v>104</v>
      </c>
      <c r="K1896" s="4"/>
      <c r="L1896" s="4">
        <f>=ROUNDDOWN({0},0)</f>
      </c>
      <c r="M1896" s="4"/>
      <c r="N1896" s="5"/>
      <c r="O1896" s="4"/>
      <c r="P1896" s="4">
        <f>=ROUNDDOWN({0},0)</f>
      </c>
      <c r="Q1896" s="4"/>
      <c r="R1896" s="5"/>
      <c r="S1896" s="4"/>
      <c r="T1896" s="6"/>
      <c r="U1896" s="4"/>
      <c r="V1896" s="6"/>
      <c r="W1896" s="5"/>
      <c r="X1896" s="5"/>
      <c r="Y1896" s="4"/>
      <c r="Z1896" s="6"/>
      <c r="AA1896" s="4"/>
      <c r="AB1896" s="6"/>
      <c r="AC1896" s="5"/>
      <c r="AD1896" s="5"/>
      <c r="AE1896" s="4"/>
      <c r="AF1896" s="6"/>
      <c r="AG1896" s="4"/>
      <c r="AH1896" s="6"/>
      <c r="AI1896" s="5"/>
      <c r="AJ1896" s="5"/>
      <c r="AK1896" s="4"/>
      <c r="AL1896" s="6"/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  <c r="AW1896" s="4"/>
      <c r="AX1896" s="6"/>
      <c r="AY1896" s="4"/>
      <c r="AZ1896" s="6"/>
      <c r="BA1896" s="5"/>
      <c r="BB1896" s="5"/>
      <c r="BC1896" s="4"/>
      <c r="BD1896" s="6"/>
      <c r="BE1896" s="4"/>
      <c r="BF1896" s="6"/>
      <c r="BG1896" s="5"/>
      <c r="BH1896" s="5"/>
      <c r="BI1896" s="4"/>
      <c r="BJ1896" s="6"/>
      <c r="BK1896" s="4"/>
      <c r="BL1896" s="6"/>
      <c r="BM1896" s="5"/>
      <c r="BN1896" s="5"/>
      <c r="BO1896" s="4"/>
      <c r="BP1896" s="6"/>
      <c r="BQ1896" s="4"/>
      <c r="BR1896" s="6"/>
      <c r="BS1896" s="5"/>
      <c r="BT1896" s="5"/>
      <c r="BU1896" s="4"/>
      <c r="BV1896" s="6"/>
      <c r="BW1896" s="4"/>
      <c r="BX1896" s="6"/>
      <c r="BY1896" s="5"/>
      <c r="BZ1896" s="5"/>
      <c r="CA1896" s="4"/>
      <c r="CB1896" s="6"/>
      <c r="CC1896" s="4"/>
      <c r="CD1896" s="6"/>
      <c r="CE1896" s="5"/>
      <c r="CF1896" s="5"/>
      <c r="CG1896" s="4"/>
      <c r="CH1896" s="6"/>
      <c r="CI1896" s="4"/>
      <c r="CJ1896" s="6"/>
      <c r="CK1896" s="5"/>
      <c r="CL1896" s="5"/>
      <c r="CM1896" s="4"/>
      <c r="CN1896" s="6"/>
      <c r="CO1896" s="4"/>
      <c r="CP1896" s="6"/>
      <c r="CQ1896" s="5"/>
      <c r="CR1896" s="5"/>
      <c r="CS1896" s="4"/>
      <c r="CT1896" s="6"/>
      <c r="CU1896" s="4"/>
      <c r="CV1896" s="6"/>
      <c r="CW1896" s="5"/>
      <c r="CX1896" s="5"/>
      <c r="CY1896" s="4"/>
      <c r="CZ1896" s="6"/>
      <c r="DA1896" s="4"/>
      <c r="DB1896" s="6"/>
      <c r="DC1896" s="5"/>
      <c r="DD1896" s="5"/>
      <c r="DE1896" s="4"/>
      <c r="DF1896" s="6"/>
      <c r="DG1896" s="4"/>
      <c r="DH1896" s="6"/>
      <c r="DI1896" s="5"/>
      <c r="DJ1896" s="5"/>
      <c r="DK1896" s="4"/>
      <c r="DL1896" s="6"/>
      <c r="DM1896" s="4"/>
      <c r="DN1896" s="6"/>
      <c r="DO1896" s="5"/>
      <c r="DP1896" s="5"/>
      <c r="DQ1896" s="4"/>
      <c r="DR1896" s="6"/>
      <c r="DS1896" s="4"/>
      <c r="DT1896" s="6"/>
      <c r="DU1896" s="5"/>
      <c r="DV1896" s="5"/>
      <c r="DW1896" s="4"/>
      <c r="DX1896" s="6"/>
      <c r="DY1896" s="4"/>
      <c r="DZ1896" s="6"/>
      <c r="EA1896" s="5"/>
      <c r="EB1896" s="5"/>
      <c r="EC1896" s="4"/>
      <c r="ED1896" s="6"/>
      <c r="EE1896" s="4"/>
      <c r="EF1896" s="6"/>
      <c r="EG1896" s="5"/>
      <c r="EH1896" s="5"/>
      <c r="EI1896" s="4"/>
      <c r="EJ1896" s="6"/>
      <c r="EK1896" s="4"/>
      <c r="EL1896" s="6"/>
      <c r="EM1896" s="5"/>
      <c r="EN1896" s="5"/>
      <c r="EO1896" s="4"/>
      <c r="EP1896" s="6"/>
      <c r="EQ1896" s="4"/>
      <c r="ER1896" s="6"/>
      <c r="ES1896" s="5"/>
      <c r="ET1896" s="5"/>
      <c r="EU1896" s="4"/>
      <c r="EV1896" s="6"/>
      <c r="EW1896" s="4"/>
      <c r="EX1896" s="6"/>
      <c r="EY1896" s="5"/>
      <c r="EZ1896" s="5"/>
      <c r="FA1896" s="4"/>
      <c r="FB1896" s="6"/>
      <c r="FC1896" s="4"/>
      <c r="FD1896" s="6"/>
      <c r="FE1896" s="5"/>
      <c r="FF1896" s="5"/>
      <c r="FG1896" s="4"/>
      <c r="FH1896" s="6"/>
      <c r="FI1896" s="4"/>
      <c r="FJ1896" s="6"/>
      <c r="FK1896" s="5"/>
      <c r="FL1896" s="5"/>
      <c r="FM1896" s="4"/>
      <c r="FN1896" s="6"/>
      <c r="FO1896" s="4"/>
      <c r="FP1896" s="6"/>
      <c r="FQ1896" s="5"/>
      <c r="FR1896" s="5"/>
      <c r="FS1896" s="4"/>
      <c r="FT1896" s="6"/>
      <c r="FU1896" s="4"/>
      <c r="FV1896" s="6"/>
      <c r="FW1896" s="5"/>
      <c r="FX1896" s="5"/>
      <c r="FY1896" s="4"/>
      <c r="FZ1896" s="6"/>
      <c r="GA1896" s="4"/>
      <c r="GB1896" s="6"/>
      <c r="GC1896" s="5"/>
      <c r="GD1896" s="5"/>
      <c r="GE1896" s="4"/>
      <c r="GF1896" s="6"/>
      <c r="GG1896" s="4"/>
      <c r="GH1896" s="6"/>
      <c r="GI1896" s="5"/>
      <c r="GJ1896" s="5"/>
      <c r="GK1896" s="4"/>
      <c r="GL1896" s="6"/>
      <c r="GM1896" s="4"/>
      <c r="GN1896" s="6"/>
      <c r="GO1896" s="5"/>
      <c r="GP1896" s="5"/>
      <c r="GQ1896" s="4"/>
      <c r="GR1896" s="6"/>
      <c r="GS1896" s="4"/>
      <c r="GT1896" s="6"/>
      <c r="GU1896" s="5"/>
      <c r="GV1896" s="5"/>
      <c r="GW1896" s="4"/>
      <c r="GX1896" s="6"/>
      <c r="GY1896" s="4"/>
      <c r="GZ1896" s="6"/>
      <c r="HA1896" s="5"/>
      <c r="HB1896" s="5"/>
      <c r="HC1896" s="4"/>
      <c r="HD1896" s="6"/>
      <c r="HE1896" s="4"/>
      <c r="HF1896" s="6"/>
      <c r="HG1896" s="5"/>
      <c r="HH1896" s="5"/>
      <c r="HI1896" s="4"/>
      <c r="HJ1896" s="6"/>
      <c r="HK1896" s="4"/>
      <c r="HL1896" s="6"/>
      <c r="HM1896" s="5"/>
      <c r="HN1896" s="5"/>
      <c r="HO1896" s="4"/>
      <c r="HP1896" s="6"/>
      <c r="HQ1896" s="4"/>
      <c r="HR1896" s="6"/>
      <c r="HS1896" s="5"/>
      <c r="HT1896" s="5"/>
      <c r="HU1896" s="4"/>
      <c r="HV1896" s="6"/>
      <c r="HW1896" s="4"/>
      <c r="HX1896" s="6"/>
      <c r="HY1896" s="5"/>
      <c r="HZ1896" s="5"/>
      <c r="IA1896" s="4"/>
      <c r="IB1896" s="6"/>
      <c r="IC1896" s="4"/>
      <c r="ID1896" s="6"/>
      <c r="IE1896" s="5"/>
      <c r="IF1896" s="5"/>
      <c r="IG1896" s="4"/>
      <c r="IH1896" s="6"/>
      <c r="II1896" s="4"/>
      <c r="IJ1896" s="6"/>
      <c r="IK1896" s="5"/>
      <c r="IL1896" s="5"/>
      <c r="IM1896" s="4"/>
      <c r="IN1896" s="6"/>
      <c r="IO1896" s="4"/>
      <c r="IP1896" s="6"/>
      <c r="IQ1896" s="5"/>
      <c r="IR1896" s="5"/>
      <c r="IS1896" s="4"/>
      <c r="IT1896" s="6"/>
      <c r="IU1896" s="4"/>
      <c r="IV1896" s="6"/>
      <c r="IW1896" s="5"/>
      <c r="IX1896" s="5"/>
      <c r="IY1896" s="4"/>
      <c r="IZ1896" s="6"/>
      <c r="JA1896" s="4"/>
      <c r="JB1896" s="6"/>
      <c r="JC1896" s="5"/>
      <c r="JD1896" s="5"/>
      <c r="JE1896" s="4"/>
      <c r="JF1896" s="6"/>
      <c r="JG1896" s="4"/>
      <c r="JH1896" s="6"/>
      <c r="JI1896" s="5"/>
      <c r="JJ1896" s="5"/>
      <c r="JK1896" s="4"/>
      <c r="JL1896" s="6"/>
      <c r="JM1896" s="4"/>
      <c r="JN1896" s="6"/>
      <c r="JO1896" s="5"/>
      <c r="JP1896" s="5"/>
      <c r="JQ1896" s="4"/>
      <c r="JR1896" s="6"/>
      <c r="JS1896" s="4"/>
      <c r="JT1896" s="6"/>
      <c r="JU1896" s="5"/>
      <c r="JV1896" s="5"/>
      <c r="JW1896" s="4"/>
      <c r="JX1896" s="6"/>
      <c r="JY1896" s="4"/>
      <c r="JZ1896" s="6"/>
      <c r="KA1896" s="5"/>
      <c r="KB1896" s="5"/>
      <c r="KC1896" s="4"/>
      <c r="KD1896" s="6"/>
      <c r="KE1896" s="4"/>
      <c r="KF1896" s="6"/>
      <c r="KG1896" s="5"/>
      <c r="KH1896" s="5"/>
      <c r="KI1896" s="4"/>
      <c r="KJ1896" s="6"/>
      <c r="KK1896" s="4"/>
      <c r="KL1896" s="6"/>
      <c r="KM1896" s="5"/>
      <c r="KN1896" s="5"/>
    </row>
    <row r="1897">
      <c r="A1897" s="3" t="s">
        <v>85</v>
      </c>
      <c r="B1897" s="3" t="s">
        <v>1233</v>
      </c>
      <c r="C1897" s="3" t="s">
        <v>449</v>
      </c>
      <c r="D1897" s="3" t="s">
        <v>712</v>
      </c>
      <c r="E1897" s="3" t="s">
        <v>1235</v>
      </c>
      <c r="F1897" s="3" t="s">
        <v>104</v>
      </c>
      <c r="G1897" s="3" t="s">
        <v>104</v>
      </c>
      <c r="H1897" s="3" t="s">
        <v>104</v>
      </c>
      <c r="I1897" s="3" t="s">
        <v>1661</v>
      </c>
      <c r="J1897" s="3" t="s">
        <v>104</v>
      </c>
      <c r="K1897" s="4"/>
      <c r="L1897" s="4">
        <f>=ROUNDDOWN({0},0)</f>
      </c>
      <c r="M1897" s="4"/>
      <c r="N1897" s="5"/>
      <c r="O1897" s="4"/>
      <c r="P1897" s="4">
        <f>=ROUNDDOWN({0},0)</f>
      </c>
      <c r="Q1897" s="4"/>
      <c r="R1897" s="5"/>
      <c r="S1897" s="4"/>
      <c r="T1897" s="6"/>
      <c r="U1897" s="4"/>
      <c r="V1897" s="6"/>
      <c r="W1897" s="5"/>
      <c r="X1897" s="5"/>
      <c r="Y1897" s="4"/>
      <c r="Z1897" s="6"/>
      <c r="AA1897" s="4"/>
      <c r="AB1897" s="6"/>
      <c r="AC1897" s="5"/>
      <c r="AD1897" s="5"/>
      <c r="AE1897" s="4"/>
      <c r="AF1897" s="6"/>
      <c r="AG1897" s="4"/>
      <c r="AH1897" s="6"/>
      <c r="AI1897" s="5"/>
      <c r="AJ1897" s="5"/>
      <c r="AK1897" s="4"/>
      <c r="AL1897" s="6"/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  <c r="AW1897" s="4"/>
      <c r="AX1897" s="6"/>
      <c r="AY1897" s="4"/>
      <c r="AZ1897" s="6"/>
      <c r="BA1897" s="5"/>
      <c r="BB1897" s="5"/>
      <c r="BC1897" s="4"/>
      <c r="BD1897" s="6"/>
      <c r="BE1897" s="4"/>
      <c r="BF1897" s="6"/>
      <c r="BG1897" s="5"/>
      <c r="BH1897" s="5"/>
      <c r="BI1897" s="4"/>
      <c r="BJ1897" s="6"/>
      <c r="BK1897" s="4"/>
      <c r="BL1897" s="6"/>
      <c r="BM1897" s="5"/>
      <c r="BN1897" s="5"/>
      <c r="BO1897" s="4"/>
      <c r="BP1897" s="6"/>
      <c r="BQ1897" s="4"/>
      <c r="BR1897" s="6"/>
      <c r="BS1897" s="5"/>
      <c r="BT1897" s="5"/>
      <c r="BU1897" s="4"/>
      <c r="BV1897" s="6"/>
      <c r="BW1897" s="4"/>
      <c r="BX1897" s="6"/>
      <c r="BY1897" s="5"/>
      <c r="BZ1897" s="5"/>
      <c r="CA1897" s="4"/>
      <c r="CB1897" s="6"/>
      <c r="CC1897" s="4"/>
      <c r="CD1897" s="6"/>
      <c r="CE1897" s="5"/>
      <c r="CF1897" s="5"/>
      <c r="CG1897" s="4"/>
      <c r="CH1897" s="6"/>
      <c r="CI1897" s="4"/>
      <c r="CJ1897" s="6"/>
      <c r="CK1897" s="5"/>
      <c r="CL1897" s="5"/>
      <c r="CM1897" s="4"/>
      <c r="CN1897" s="6"/>
      <c r="CO1897" s="4"/>
      <c r="CP1897" s="6"/>
      <c r="CQ1897" s="5"/>
      <c r="CR1897" s="5"/>
      <c r="CS1897" s="4"/>
      <c r="CT1897" s="6"/>
      <c r="CU1897" s="4"/>
      <c r="CV1897" s="6"/>
      <c r="CW1897" s="5"/>
      <c r="CX1897" s="5"/>
      <c r="CY1897" s="4"/>
      <c r="CZ1897" s="6"/>
      <c r="DA1897" s="4"/>
      <c r="DB1897" s="6"/>
      <c r="DC1897" s="5"/>
      <c r="DD1897" s="5"/>
      <c r="DE1897" s="4"/>
      <c r="DF1897" s="6"/>
      <c r="DG1897" s="4"/>
      <c r="DH1897" s="6"/>
      <c r="DI1897" s="5"/>
      <c r="DJ1897" s="5"/>
      <c r="DK1897" s="4"/>
      <c r="DL1897" s="6"/>
      <c r="DM1897" s="4"/>
      <c r="DN1897" s="6"/>
      <c r="DO1897" s="5"/>
      <c r="DP1897" s="5"/>
      <c r="DQ1897" s="4"/>
      <c r="DR1897" s="6"/>
      <c r="DS1897" s="4"/>
      <c r="DT1897" s="6"/>
      <c r="DU1897" s="5"/>
      <c r="DV1897" s="5"/>
      <c r="DW1897" s="4"/>
      <c r="DX1897" s="6"/>
      <c r="DY1897" s="4"/>
      <c r="DZ1897" s="6"/>
      <c r="EA1897" s="5"/>
      <c r="EB1897" s="5"/>
      <c r="EC1897" s="4"/>
      <c r="ED1897" s="6"/>
      <c r="EE1897" s="4"/>
      <c r="EF1897" s="6"/>
      <c r="EG1897" s="5"/>
      <c r="EH1897" s="5"/>
      <c r="EI1897" s="4"/>
      <c r="EJ1897" s="6"/>
      <c r="EK1897" s="4"/>
      <c r="EL1897" s="6"/>
      <c r="EM1897" s="5"/>
      <c r="EN1897" s="5"/>
      <c r="EO1897" s="4"/>
      <c r="EP1897" s="6"/>
      <c r="EQ1897" s="4"/>
      <c r="ER1897" s="6"/>
      <c r="ES1897" s="5"/>
      <c r="ET1897" s="5"/>
      <c r="EU1897" s="4"/>
      <c r="EV1897" s="6"/>
      <c r="EW1897" s="4"/>
      <c r="EX1897" s="6"/>
      <c r="EY1897" s="5"/>
      <c r="EZ1897" s="5"/>
      <c r="FA1897" s="4"/>
      <c r="FB1897" s="6"/>
      <c r="FC1897" s="4"/>
      <c r="FD1897" s="6"/>
      <c r="FE1897" s="5"/>
      <c r="FF1897" s="5"/>
      <c r="FG1897" s="4"/>
      <c r="FH1897" s="6"/>
      <c r="FI1897" s="4"/>
      <c r="FJ1897" s="6"/>
      <c r="FK1897" s="5"/>
      <c r="FL1897" s="5"/>
      <c r="FM1897" s="4"/>
      <c r="FN1897" s="6"/>
      <c r="FO1897" s="4"/>
      <c r="FP1897" s="6"/>
      <c r="FQ1897" s="5"/>
      <c r="FR1897" s="5"/>
      <c r="FS1897" s="4"/>
      <c r="FT1897" s="6"/>
      <c r="FU1897" s="4"/>
      <c r="FV1897" s="6"/>
      <c r="FW1897" s="5"/>
      <c r="FX1897" s="5"/>
      <c r="FY1897" s="4"/>
      <c r="FZ1897" s="6"/>
      <c r="GA1897" s="4"/>
      <c r="GB1897" s="6"/>
      <c r="GC1897" s="5"/>
      <c r="GD1897" s="5"/>
      <c r="GE1897" s="4"/>
      <c r="GF1897" s="6"/>
      <c r="GG1897" s="4"/>
      <c r="GH1897" s="6"/>
      <c r="GI1897" s="5"/>
      <c r="GJ1897" s="5"/>
      <c r="GK1897" s="4"/>
      <c r="GL1897" s="6"/>
      <c r="GM1897" s="4"/>
      <c r="GN1897" s="6"/>
      <c r="GO1897" s="5"/>
      <c r="GP1897" s="5"/>
      <c r="GQ1897" s="4"/>
      <c r="GR1897" s="6"/>
      <c r="GS1897" s="4"/>
      <c r="GT1897" s="6"/>
      <c r="GU1897" s="5"/>
      <c r="GV1897" s="5"/>
      <c r="GW1897" s="4"/>
      <c r="GX1897" s="6"/>
      <c r="GY1897" s="4"/>
      <c r="GZ1897" s="6"/>
      <c r="HA1897" s="5"/>
      <c r="HB1897" s="5"/>
      <c r="HC1897" s="4"/>
      <c r="HD1897" s="6"/>
      <c r="HE1897" s="4"/>
      <c r="HF1897" s="6"/>
      <c r="HG1897" s="5"/>
      <c r="HH1897" s="5"/>
      <c r="HI1897" s="4"/>
      <c r="HJ1897" s="6"/>
      <c r="HK1897" s="4"/>
      <c r="HL1897" s="6"/>
      <c r="HM1897" s="5"/>
      <c r="HN1897" s="5"/>
      <c r="HO1897" s="4"/>
      <c r="HP1897" s="6"/>
      <c r="HQ1897" s="4"/>
      <c r="HR1897" s="6"/>
      <c r="HS1897" s="5"/>
      <c r="HT1897" s="5"/>
      <c r="HU1897" s="4"/>
      <c r="HV1897" s="6"/>
      <c r="HW1897" s="4"/>
      <c r="HX1897" s="6"/>
      <c r="HY1897" s="5"/>
      <c r="HZ1897" s="5"/>
      <c r="IA1897" s="4"/>
      <c r="IB1897" s="6"/>
      <c r="IC1897" s="4"/>
      <c r="ID1897" s="6"/>
      <c r="IE1897" s="5"/>
      <c r="IF1897" s="5"/>
      <c r="IG1897" s="4"/>
      <c r="IH1897" s="6"/>
      <c r="II1897" s="4"/>
      <c r="IJ1897" s="6"/>
      <c r="IK1897" s="5"/>
      <c r="IL1897" s="5"/>
      <c r="IM1897" s="4"/>
      <c r="IN1897" s="6"/>
      <c r="IO1897" s="4"/>
      <c r="IP1897" s="6"/>
      <c r="IQ1897" s="5"/>
      <c r="IR1897" s="5"/>
      <c r="IS1897" s="4"/>
      <c r="IT1897" s="6"/>
      <c r="IU1897" s="4"/>
      <c r="IV1897" s="6"/>
      <c r="IW1897" s="5"/>
      <c r="IX1897" s="5"/>
      <c r="IY1897" s="4"/>
      <c r="IZ1897" s="6"/>
      <c r="JA1897" s="4"/>
      <c r="JB1897" s="6"/>
      <c r="JC1897" s="5"/>
      <c r="JD1897" s="5"/>
      <c r="JE1897" s="4"/>
      <c r="JF1897" s="6"/>
      <c r="JG1897" s="4"/>
      <c r="JH1897" s="6"/>
      <c r="JI1897" s="5"/>
      <c r="JJ1897" s="5"/>
      <c r="JK1897" s="4"/>
      <c r="JL1897" s="6"/>
      <c r="JM1897" s="4"/>
      <c r="JN1897" s="6"/>
      <c r="JO1897" s="5"/>
      <c r="JP1897" s="5"/>
      <c r="JQ1897" s="4"/>
      <c r="JR1897" s="6"/>
      <c r="JS1897" s="4"/>
      <c r="JT1897" s="6"/>
      <c r="JU1897" s="5"/>
      <c r="JV1897" s="5"/>
      <c r="JW1897" s="4"/>
      <c r="JX1897" s="6"/>
      <c r="JY1897" s="4"/>
      <c r="JZ1897" s="6"/>
      <c r="KA1897" s="5"/>
      <c r="KB1897" s="5"/>
      <c r="KC1897" s="4"/>
      <c r="KD1897" s="6"/>
      <c r="KE1897" s="4"/>
      <c r="KF1897" s="6"/>
      <c r="KG1897" s="5"/>
      <c r="KH1897" s="5"/>
      <c r="KI1897" s="4"/>
      <c r="KJ1897" s="6"/>
      <c r="KK1897" s="4"/>
      <c r="KL1897" s="6"/>
      <c r="KM1897" s="5"/>
      <c r="KN1897" s="5"/>
    </row>
    <row r="1898">
      <c r="A1898" s="3" t="s">
        <v>85</v>
      </c>
      <c r="B1898" s="3" t="s">
        <v>1233</v>
      </c>
      <c r="C1898" s="3" t="s">
        <v>522</v>
      </c>
      <c r="D1898" s="3" t="s">
        <v>712</v>
      </c>
      <c r="E1898" s="3" t="s">
        <v>1243</v>
      </c>
      <c r="F1898" s="3" t="s">
        <v>104</v>
      </c>
      <c r="G1898" s="3" t="s">
        <v>104</v>
      </c>
      <c r="H1898" s="3" t="s">
        <v>104</v>
      </c>
      <c r="I1898" s="3" t="s">
        <v>1311</v>
      </c>
      <c r="J1898" s="3" t="s">
        <v>104</v>
      </c>
      <c r="K1898" s="4"/>
      <c r="L1898" s="4">
        <f>=ROUNDDOWN({0},0)</f>
      </c>
      <c r="M1898" s="4"/>
      <c r="N1898" s="5"/>
      <c r="O1898" s="4"/>
      <c r="P1898" s="4">
        <f>=ROUNDDOWN({0},0)</f>
      </c>
      <c r="Q1898" s="4"/>
      <c r="R1898" s="5"/>
      <c r="S1898" s="4"/>
      <c r="T1898" s="6"/>
      <c r="U1898" s="4"/>
      <c r="V1898" s="6"/>
      <c r="W1898" s="5"/>
      <c r="X1898" s="5"/>
      <c r="Y1898" s="4"/>
      <c r="Z1898" s="6"/>
      <c r="AA1898" s="4"/>
      <c r="AB1898" s="6"/>
      <c r="AC1898" s="5"/>
      <c r="AD1898" s="5"/>
      <c r="AE1898" s="4"/>
      <c r="AF1898" s="6"/>
      <c r="AG1898" s="4"/>
      <c r="AH1898" s="6"/>
      <c r="AI1898" s="5"/>
      <c r="AJ1898" s="5"/>
      <c r="AK1898" s="4"/>
      <c r="AL1898" s="6"/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  <c r="AW1898" s="4"/>
      <c r="AX1898" s="6"/>
      <c r="AY1898" s="4"/>
      <c r="AZ1898" s="6"/>
      <c r="BA1898" s="5"/>
      <c r="BB1898" s="5"/>
      <c r="BC1898" s="4"/>
      <c r="BD1898" s="6"/>
      <c r="BE1898" s="4"/>
      <c r="BF1898" s="6"/>
      <c r="BG1898" s="5"/>
      <c r="BH1898" s="5"/>
      <c r="BI1898" s="4"/>
      <c r="BJ1898" s="6"/>
      <c r="BK1898" s="4"/>
      <c r="BL1898" s="6"/>
      <c r="BM1898" s="5"/>
      <c r="BN1898" s="5"/>
      <c r="BO1898" s="4"/>
      <c r="BP1898" s="6"/>
      <c r="BQ1898" s="4"/>
      <c r="BR1898" s="6"/>
      <c r="BS1898" s="5"/>
      <c r="BT1898" s="5"/>
      <c r="BU1898" s="4"/>
      <c r="BV1898" s="6"/>
      <c r="BW1898" s="4"/>
      <c r="BX1898" s="6"/>
      <c r="BY1898" s="5"/>
      <c r="BZ1898" s="5"/>
      <c r="CA1898" s="4"/>
      <c r="CB1898" s="6"/>
      <c r="CC1898" s="4"/>
      <c r="CD1898" s="6"/>
      <c r="CE1898" s="5"/>
      <c r="CF1898" s="5"/>
      <c r="CG1898" s="4"/>
      <c r="CH1898" s="6"/>
      <c r="CI1898" s="4"/>
      <c r="CJ1898" s="6"/>
      <c r="CK1898" s="5"/>
      <c r="CL1898" s="5"/>
      <c r="CM1898" s="4"/>
      <c r="CN1898" s="6"/>
      <c r="CO1898" s="4"/>
      <c r="CP1898" s="6"/>
      <c r="CQ1898" s="5"/>
      <c r="CR1898" s="5"/>
      <c r="CS1898" s="4"/>
      <c r="CT1898" s="6"/>
      <c r="CU1898" s="4"/>
      <c r="CV1898" s="6"/>
      <c r="CW1898" s="5"/>
      <c r="CX1898" s="5"/>
      <c r="CY1898" s="4"/>
      <c r="CZ1898" s="6"/>
      <c r="DA1898" s="4"/>
      <c r="DB1898" s="6"/>
      <c r="DC1898" s="5"/>
      <c r="DD1898" s="5"/>
      <c r="DE1898" s="4"/>
      <c r="DF1898" s="6"/>
      <c r="DG1898" s="4"/>
      <c r="DH1898" s="6"/>
      <c r="DI1898" s="5"/>
      <c r="DJ1898" s="5"/>
      <c r="DK1898" s="4"/>
      <c r="DL1898" s="6"/>
      <c r="DM1898" s="4"/>
      <c r="DN1898" s="6"/>
      <c r="DO1898" s="5"/>
      <c r="DP1898" s="5"/>
      <c r="DQ1898" s="4"/>
      <c r="DR1898" s="6"/>
      <c r="DS1898" s="4"/>
      <c r="DT1898" s="6"/>
      <c r="DU1898" s="5"/>
      <c r="DV1898" s="5"/>
      <c r="DW1898" s="4"/>
      <c r="DX1898" s="6"/>
      <c r="DY1898" s="4"/>
      <c r="DZ1898" s="6"/>
      <c r="EA1898" s="5"/>
      <c r="EB1898" s="5"/>
      <c r="EC1898" s="4"/>
      <c r="ED1898" s="6"/>
      <c r="EE1898" s="4"/>
      <c r="EF1898" s="6"/>
      <c r="EG1898" s="5"/>
      <c r="EH1898" s="5"/>
      <c r="EI1898" s="4"/>
      <c r="EJ1898" s="6"/>
      <c r="EK1898" s="4"/>
      <c r="EL1898" s="6"/>
      <c r="EM1898" s="5"/>
      <c r="EN1898" s="5"/>
      <c r="EO1898" s="4"/>
      <c r="EP1898" s="6"/>
      <c r="EQ1898" s="4"/>
      <c r="ER1898" s="6"/>
      <c r="ES1898" s="5"/>
      <c r="ET1898" s="5"/>
      <c r="EU1898" s="4"/>
      <c r="EV1898" s="6"/>
      <c r="EW1898" s="4"/>
      <c r="EX1898" s="6"/>
      <c r="EY1898" s="5"/>
      <c r="EZ1898" s="5"/>
      <c r="FA1898" s="4"/>
      <c r="FB1898" s="6"/>
      <c r="FC1898" s="4"/>
      <c r="FD1898" s="6"/>
      <c r="FE1898" s="5"/>
      <c r="FF1898" s="5"/>
      <c r="FG1898" s="4"/>
      <c r="FH1898" s="6"/>
      <c r="FI1898" s="4"/>
      <c r="FJ1898" s="6"/>
      <c r="FK1898" s="5"/>
      <c r="FL1898" s="5"/>
      <c r="FM1898" s="4"/>
      <c r="FN1898" s="6"/>
      <c r="FO1898" s="4"/>
      <c r="FP1898" s="6"/>
      <c r="FQ1898" s="5"/>
      <c r="FR1898" s="5"/>
      <c r="FS1898" s="4"/>
      <c r="FT1898" s="6"/>
      <c r="FU1898" s="4"/>
      <c r="FV1898" s="6"/>
      <c r="FW1898" s="5"/>
      <c r="FX1898" s="5"/>
      <c r="FY1898" s="4"/>
      <c r="FZ1898" s="6"/>
      <c r="GA1898" s="4"/>
      <c r="GB1898" s="6"/>
      <c r="GC1898" s="5"/>
      <c r="GD1898" s="5"/>
      <c r="GE1898" s="4"/>
      <c r="GF1898" s="6"/>
      <c r="GG1898" s="4"/>
      <c r="GH1898" s="6"/>
      <c r="GI1898" s="5"/>
      <c r="GJ1898" s="5"/>
      <c r="GK1898" s="4"/>
      <c r="GL1898" s="6"/>
      <c r="GM1898" s="4"/>
      <c r="GN1898" s="6"/>
      <c r="GO1898" s="5"/>
      <c r="GP1898" s="5"/>
      <c r="GQ1898" s="4"/>
      <c r="GR1898" s="6"/>
      <c r="GS1898" s="4"/>
      <c r="GT1898" s="6"/>
      <c r="GU1898" s="5"/>
      <c r="GV1898" s="5"/>
      <c r="GW1898" s="4"/>
      <c r="GX1898" s="6"/>
      <c r="GY1898" s="4"/>
      <c r="GZ1898" s="6"/>
      <c r="HA1898" s="5"/>
      <c r="HB1898" s="5"/>
      <c r="HC1898" s="4"/>
      <c r="HD1898" s="6"/>
      <c r="HE1898" s="4"/>
      <c r="HF1898" s="6"/>
      <c r="HG1898" s="5"/>
      <c r="HH1898" s="5"/>
      <c r="HI1898" s="4"/>
      <c r="HJ1898" s="6"/>
      <c r="HK1898" s="4"/>
      <c r="HL1898" s="6"/>
      <c r="HM1898" s="5"/>
      <c r="HN1898" s="5"/>
      <c r="HO1898" s="4"/>
      <c r="HP1898" s="6"/>
      <c r="HQ1898" s="4"/>
      <c r="HR1898" s="6"/>
      <c r="HS1898" s="5"/>
      <c r="HT1898" s="5"/>
      <c r="HU1898" s="4"/>
      <c r="HV1898" s="6"/>
      <c r="HW1898" s="4"/>
      <c r="HX1898" s="6"/>
      <c r="HY1898" s="5"/>
      <c r="HZ1898" s="5"/>
      <c r="IA1898" s="4"/>
      <c r="IB1898" s="6"/>
      <c r="IC1898" s="4"/>
      <c r="ID1898" s="6"/>
      <c r="IE1898" s="5"/>
      <c r="IF1898" s="5"/>
      <c r="IG1898" s="4"/>
      <c r="IH1898" s="6"/>
      <c r="II1898" s="4"/>
      <c r="IJ1898" s="6"/>
      <c r="IK1898" s="5"/>
      <c r="IL1898" s="5"/>
      <c r="IM1898" s="4"/>
      <c r="IN1898" s="6"/>
      <c r="IO1898" s="4"/>
      <c r="IP1898" s="6"/>
      <c r="IQ1898" s="5"/>
      <c r="IR1898" s="5"/>
      <c r="IS1898" s="4"/>
      <c r="IT1898" s="6"/>
      <c r="IU1898" s="4"/>
      <c r="IV1898" s="6"/>
      <c r="IW1898" s="5"/>
      <c r="IX1898" s="5"/>
      <c r="IY1898" s="4"/>
      <c r="IZ1898" s="6"/>
      <c r="JA1898" s="4"/>
      <c r="JB1898" s="6"/>
      <c r="JC1898" s="5"/>
      <c r="JD1898" s="5"/>
      <c r="JE1898" s="4"/>
      <c r="JF1898" s="6"/>
      <c r="JG1898" s="4"/>
      <c r="JH1898" s="6"/>
      <c r="JI1898" s="5"/>
      <c r="JJ1898" s="5"/>
      <c r="JK1898" s="4"/>
      <c r="JL1898" s="6"/>
      <c r="JM1898" s="4"/>
      <c r="JN1898" s="6"/>
      <c r="JO1898" s="5"/>
      <c r="JP1898" s="5"/>
      <c r="JQ1898" s="4"/>
      <c r="JR1898" s="6"/>
      <c r="JS1898" s="4"/>
      <c r="JT1898" s="6"/>
      <c r="JU1898" s="5"/>
      <c r="JV1898" s="5"/>
      <c r="JW1898" s="4"/>
      <c r="JX1898" s="6"/>
      <c r="JY1898" s="4"/>
      <c r="JZ1898" s="6"/>
      <c r="KA1898" s="5"/>
      <c r="KB1898" s="5"/>
      <c r="KC1898" s="4"/>
      <c r="KD1898" s="6"/>
      <c r="KE1898" s="4"/>
      <c r="KF1898" s="6"/>
      <c r="KG1898" s="5"/>
      <c r="KH1898" s="5"/>
      <c r="KI1898" s="4"/>
      <c r="KJ1898" s="6"/>
      <c r="KK1898" s="4"/>
      <c r="KL1898" s="6"/>
      <c r="KM1898" s="5"/>
      <c r="KN1898" s="5"/>
    </row>
    <row r="1899">
      <c r="A1899" s="3" t="s">
        <v>85</v>
      </c>
      <c r="B1899" s="3" t="s">
        <v>1233</v>
      </c>
      <c r="C1899" s="3" t="s">
        <v>522</v>
      </c>
      <c r="D1899" s="3" t="s">
        <v>712</v>
      </c>
      <c r="E1899" s="3" t="s">
        <v>1234</v>
      </c>
      <c r="F1899" s="3" t="s">
        <v>104</v>
      </c>
      <c r="G1899" s="3" t="s">
        <v>104</v>
      </c>
      <c r="H1899" s="3" t="s">
        <v>104</v>
      </c>
      <c r="I1899" s="3" t="s">
        <v>1364</v>
      </c>
      <c r="J1899" s="3" t="s">
        <v>104</v>
      </c>
      <c r="K1899" s="4"/>
      <c r="L1899" s="4">
        <f>=ROUNDDOWN({0},0)</f>
      </c>
      <c r="M1899" s="4"/>
      <c r="N1899" s="5"/>
      <c r="O1899" s="4"/>
      <c r="P1899" s="4">
        <f>=ROUNDDOWN({0},0)</f>
      </c>
      <c r="Q1899" s="4"/>
      <c r="R1899" s="5"/>
      <c r="S1899" s="4"/>
      <c r="T1899" s="6"/>
      <c r="U1899" s="4"/>
      <c r="V1899" s="6"/>
      <c r="W1899" s="5"/>
      <c r="X1899" s="5"/>
      <c r="Y1899" s="4"/>
      <c r="Z1899" s="6"/>
      <c r="AA1899" s="4"/>
      <c r="AB1899" s="6"/>
      <c r="AC1899" s="5"/>
      <c r="AD1899" s="5"/>
      <c r="AE1899" s="4"/>
      <c r="AF1899" s="6"/>
      <c r="AG1899" s="4"/>
      <c r="AH1899" s="6"/>
      <c r="AI1899" s="5"/>
      <c r="AJ1899" s="5"/>
      <c r="AK1899" s="4"/>
      <c r="AL1899" s="6"/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  <c r="AW1899" s="4"/>
      <c r="AX1899" s="6"/>
      <c r="AY1899" s="4"/>
      <c r="AZ1899" s="6"/>
      <c r="BA1899" s="5"/>
      <c r="BB1899" s="5"/>
      <c r="BC1899" s="4"/>
      <c r="BD1899" s="6"/>
      <c r="BE1899" s="4"/>
      <c r="BF1899" s="6"/>
      <c r="BG1899" s="5"/>
      <c r="BH1899" s="5"/>
      <c r="BI1899" s="4"/>
      <c r="BJ1899" s="6"/>
      <c r="BK1899" s="4"/>
      <c r="BL1899" s="6"/>
      <c r="BM1899" s="5"/>
      <c r="BN1899" s="5"/>
      <c r="BO1899" s="4"/>
      <c r="BP1899" s="6"/>
      <c r="BQ1899" s="4"/>
      <c r="BR1899" s="6"/>
      <c r="BS1899" s="5"/>
      <c r="BT1899" s="5"/>
      <c r="BU1899" s="4"/>
      <c r="BV1899" s="6"/>
      <c r="BW1899" s="4"/>
      <c r="BX1899" s="6"/>
      <c r="BY1899" s="5"/>
      <c r="BZ1899" s="5"/>
      <c r="CA1899" s="4"/>
      <c r="CB1899" s="6"/>
      <c r="CC1899" s="4"/>
      <c r="CD1899" s="6"/>
      <c r="CE1899" s="5"/>
      <c r="CF1899" s="5"/>
      <c r="CG1899" s="4"/>
      <c r="CH1899" s="6"/>
      <c r="CI1899" s="4"/>
      <c r="CJ1899" s="6"/>
      <c r="CK1899" s="5"/>
      <c r="CL1899" s="5"/>
      <c r="CM1899" s="4"/>
      <c r="CN1899" s="6"/>
      <c r="CO1899" s="4"/>
      <c r="CP1899" s="6"/>
      <c r="CQ1899" s="5"/>
      <c r="CR1899" s="5"/>
      <c r="CS1899" s="4"/>
      <c r="CT1899" s="6"/>
      <c r="CU1899" s="4"/>
      <c r="CV1899" s="6"/>
      <c r="CW1899" s="5"/>
      <c r="CX1899" s="5"/>
      <c r="CY1899" s="4"/>
      <c r="CZ1899" s="6"/>
      <c r="DA1899" s="4"/>
      <c r="DB1899" s="6"/>
      <c r="DC1899" s="5"/>
      <c r="DD1899" s="5"/>
      <c r="DE1899" s="4"/>
      <c r="DF1899" s="6"/>
      <c r="DG1899" s="4"/>
      <c r="DH1899" s="6"/>
      <c r="DI1899" s="5"/>
      <c r="DJ1899" s="5"/>
      <c r="DK1899" s="4"/>
      <c r="DL1899" s="6"/>
      <c r="DM1899" s="4"/>
      <c r="DN1899" s="6"/>
      <c r="DO1899" s="5"/>
      <c r="DP1899" s="5"/>
      <c r="DQ1899" s="4"/>
      <c r="DR1899" s="6"/>
      <c r="DS1899" s="4"/>
      <c r="DT1899" s="6"/>
      <c r="DU1899" s="5"/>
      <c r="DV1899" s="5"/>
      <c r="DW1899" s="4"/>
      <c r="DX1899" s="6"/>
      <c r="DY1899" s="4"/>
      <c r="DZ1899" s="6"/>
      <c r="EA1899" s="5"/>
      <c r="EB1899" s="5"/>
      <c r="EC1899" s="4"/>
      <c r="ED1899" s="6"/>
      <c r="EE1899" s="4"/>
      <c r="EF1899" s="6"/>
      <c r="EG1899" s="5"/>
      <c r="EH1899" s="5"/>
      <c r="EI1899" s="4"/>
      <c r="EJ1899" s="6"/>
      <c r="EK1899" s="4"/>
      <c r="EL1899" s="6"/>
      <c r="EM1899" s="5"/>
      <c r="EN1899" s="5"/>
      <c r="EO1899" s="4"/>
      <c r="EP1899" s="6"/>
      <c r="EQ1899" s="4"/>
      <c r="ER1899" s="6"/>
      <c r="ES1899" s="5"/>
      <c r="ET1899" s="5"/>
      <c r="EU1899" s="4"/>
      <c r="EV1899" s="6"/>
      <c r="EW1899" s="4"/>
      <c r="EX1899" s="6"/>
      <c r="EY1899" s="5"/>
      <c r="EZ1899" s="5"/>
      <c r="FA1899" s="4"/>
      <c r="FB1899" s="6"/>
      <c r="FC1899" s="4"/>
      <c r="FD1899" s="6"/>
      <c r="FE1899" s="5"/>
      <c r="FF1899" s="5"/>
      <c r="FG1899" s="4"/>
      <c r="FH1899" s="6"/>
      <c r="FI1899" s="4"/>
      <c r="FJ1899" s="6"/>
      <c r="FK1899" s="5"/>
      <c r="FL1899" s="5"/>
      <c r="FM1899" s="4"/>
      <c r="FN1899" s="6"/>
      <c r="FO1899" s="4"/>
      <c r="FP1899" s="6"/>
      <c r="FQ1899" s="5"/>
      <c r="FR1899" s="5"/>
      <c r="FS1899" s="4"/>
      <c r="FT1899" s="6"/>
      <c r="FU1899" s="4"/>
      <c r="FV1899" s="6"/>
      <c r="FW1899" s="5"/>
      <c r="FX1899" s="5"/>
      <c r="FY1899" s="4"/>
      <c r="FZ1899" s="6"/>
      <c r="GA1899" s="4"/>
      <c r="GB1899" s="6"/>
      <c r="GC1899" s="5"/>
      <c r="GD1899" s="5"/>
      <c r="GE1899" s="4"/>
      <c r="GF1899" s="6"/>
      <c r="GG1899" s="4"/>
      <c r="GH1899" s="6"/>
      <c r="GI1899" s="5"/>
      <c r="GJ1899" s="5"/>
      <c r="GK1899" s="4"/>
      <c r="GL1899" s="6"/>
      <c r="GM1899" s="4"/>
      <c r="GN1899" s="6"/>
      <c r="GO1899" s="5"/>
      <c r="GP1899" s="5"/>
      <c r="GQ1899" s="4"/>
      <c r="GR1899" s="6"/>
      <c r="GS1899" s="4"/>
      <c r="GT1899" s="6"/>
      <c r="GU1899" s="5"/>
      <c r="GV1899" s="5"/>
      <c r="GW1899" s="4"/>
      <c r="GX1899" s="6"/>
      <c r="GY1899" s="4"/>
      <c r="GZ1899" s="6"/>
      <c r="HA1899" s="5"/>
      <c r="HB1899" s="5"/>
      <c r="HC1899" s="4"/>
      <c r="HD1899" s="6"/>
      <c r="HE1899" s="4"/>
      <c r="HF1899" s="6"/>
      <c r="HG1899" s="5"/>
      <c r="HH1899" s="5"/>
      <c r="HI1899" s="4"/>
      <c r="HJ1899" s="6"/>
      <c r="HK1899" s="4"/>
      <c r="HL1899" s="6"/>
      <c r="HM1899" s="5"/>
      <c r="HN1899" s="5"/>
      <c r="HO1899" s="4"/>
      <c r="HP1899" s="6"/>
      <c r="HQ1899" s="4"/>
      <c r="HR1899" s="6"/>
      <c r="HS1899" s="5"/>
      <c r="HT1899" s="5"/>
      <c r="HU1899" s="4"/>
      <c r="HV1899" s="6"/>
      <c r="HW1899" s="4"/>
      <c r="HX1899" s="6"/>
      <c r="HY1899" s="5"/>
      <c r="HZ1899" s="5"/>
      <c r="IA1899" s="4"/>
      <c r="IB1899" s="6"/>
      <c r="IC1899" s="4"/>
      <c r="ID1899" s="6"/>
      <c r="IE1899" s="5"/>
      <c r="IF1899" s="5"/>
      <c r="IG1899" s="4"/>
      <c r="IH1899" s="6"/>
      <c r="II1899" s="4"/>
      <c r="IJ1899" s="6"/>
      <c r="IK1899" s="5"/>
      <c r="IL1899" s="5"/>
      <c r="IM1899" s="4"/>
      <c r="IN1899" s="6"/>
      <c r="IO1899" s="4"/>
      <c r="IP1899" s="6"/>
      <c r="IQ1899" s="5"/>
      <c r="IR1899" s="5"/>
      <c r="IS1899" s="4"/>
      <c r="IT1899" s="6"/>
      <c r="IU1899" s="4"/>
      <c r="IV1899" s="6"/>
      <c r="IW1899" s="5"/>
      <c r="IX1899" s="5"/>
      <c r="IY1899" s="4"/>
      <c r="IZ1899" s="6"/>
      <c r="JA1899" s="4"/>
      <c r="JB1899" s="6"/>
      <c r="JC1899" s="5"/>
      <c r="JD1899" s="5"/>
      <c r="JE1899" s="4"/>
      <c r="JF1899" s="6"/>
      <c r="JG1899" s="4"/>
      <c r="JH1899" s="6"/>
      <c r="JI1899" s="5"/>
      <c r="JJ1899" s="5"/>
      <c r="JK1899" s="4"/>
      <c r="JL1899" s="6"/>
      <c r="JM1899" s="4"/>
      <c r="JN1899" s="6"/>
      <c r="JO1899" s="5"/>
      <c r="JP1899" s="5"/>
      <c r="JQ1899" s="4"/>
      <c r="JR1899" s="6"/>
      <c r="JS1899" s="4"/>
      <c r="JT1899" s="6"/>
      <c r="JU1899" s="5"/>
      <c r="JV1899" s="5"/>
      <c r="JW1899" s="4"/>
      <c r="JX1899" s="6"/>
      <c r="JY1899" s="4"/>
      <c r="JZ1899" s="6"/>
      <c r="KA1899" s="5"/>
      <c r="KB1899" s="5"/>
      <c r="KC1899" s="4"/>
      <c r="KD1899" s="6"/>
      <c r="KE1899" s="4"/>
      <c r="KF1899" s="6"/>
      <c r="KG1899" s="5"/>
      <c r="KH1899" s="5"/>
      <c r="KI1899" s="4"/>
      <c r="KJ1899" s="6"/>
      <c r="KK1899" s="4"/>
      <c r="KL1899" s="6"/>
      <c r="KM1899" s="5"/>
      <c r="KN1899" s="5"/>
    </row>
    <row r="1900">
      <c r="A1900" s="3" t="s">
        <v>85</v>
      </c>
      <c r="B1900" s="3" t="s">
        <v>1233</v>
      </c>
      <c r="C1900" s="3" t="s">
        <v>522</v>
      </c>
      <c r="D1900" s="3" t="s">
        <v>712</v>
      </c>
      <c r="E1900" s="3" t="s">
        <v>1241</v>
      </c>
      <c r="F1900" s="3" t="s">
        <v>104</v>
      </c>
      <c r="G1900" s="3" t="s">
        <v>104</v>
      </c>
      <c r="H1900" s="3" t="s">
        <v>104</v>
      </c>
      <c r="I1900" s="3" t="s">
        <v>1364</v>
      </c>
      <c r="J1900" s="3" t="s">
        <v>104</v>
      </c>
      <c r="K1900" s="4"/>
      <c r="L1900" s="4">
        <f>=ROUNDDOWN({0},0)</f>
      </c>
      <c r="M1900" s="4"/>
      <c r="N1900" s="5"/>
      <c r="O1900" s="4"/>
      <c r="P1900" s="4">
        <f>=ROUNDDOWN({0},0)</f>
      </c>
      <c r="Q1900" s="4"/>
      <c r="R1900" s="5"/>
      <c r="S1900" s="4"/>
      <c r="T1900" s="6"/>
      <c r="U1900" s="4"/>
      <c r="V1900" s="6"/>
      <c r="W1900" s="5"/>
      <c r="X1900" s="5"/>
      <c r="Y1900" s="4"/>
      <c r="Z1900" s="6"/>
      <c r="AA1900" s="4"/>
      <c r="AB1900" s="6"/>
      <c r="AC1900" s="5"/>
      <c r="AD1900" s="5"/>
      <c r="AE1900" s="4"/>
      <c r="AF1900" s="6"/>
      <c r="AG1900" s="4"/>
      <c r="AH1900" s="6"/>
      <c r="AI1900" s="5"/>
      <c r="AJ1900" s="5"/>
      <c r="AK1900" s="4"/>
      <c r="AL1900" s="6"/>
      <c r="AM1900" s="4"/>
      <c r="AN1900" s="6"/>
      <c r="AO1900" s="5"/>
      <c r="AP1900" s="5"/>
      <c r="AQ1900" s="4"/>
      <c r="AR1900" s="6"/>
      <c r="AS1900" s="4"/>
      <c r="AT1900" s="6"/>
      <c r="AU1900" s="5"/>
      <c r="AV1900" s="5"/>
      <c r="AW1900" s="4"/>
      <c r="AX1900" s="6"/>
      <c r="AY1900" s="4"/>
      <c r="AZ1900" s="6"/>
      <c r="BA1900" s="5"/>
      <c r="BB1900" s="5"/>
      <c r="BC1900" s="4"/>
      <c r="BD1900" s="6"/>
      <c r="BE1900" s="4"/>
      <c r="BF1900" s="6"/>
      <c r="BG1900" s="5"/>
      <c r="BH1900" s="5"/>
      <c r="BI1900" s="4"/>
      <c r="BJ1900" s="6"/>
      <c r="BK1900" s="4"/>
      <c r="BL1900" s="6"/>
      <c r="BM1900" s="5"/>
      <c r="BN1900" s="5"/>
      <c r="BO1900" s="4"/>
      <c r="BP1900" s="6"/>
      <c r="BQ1900" s="4"/>
      <c r="BR1900" s="6"/>
      <c r="BS1900" s="5"/>
      <c r="BT1900" s="5"/>
      <c r="BU1900" s="4"/>
      <c r="BV1900" s="6"/>
      <c r="BW1900" s="4"/>
      <c r="BX1900" s="6"/>
      <c r="BY1900" s="5"/>
      <c r="BZ1900" s="5"/>
      <c r="CA1900" s="4"/>
      <c r="CB1900" s="6"/>
      <c r="CC1900" s="4"/>
      <c r="CD1900" s="6"/>
      <c r="CE1900" s="5"/>
      <c r="CF1900" s="5"/>
      <c r="CG1900" s="4"/>
      <c r="CH1900" s="6"/>
      <c r="CI1900" s="4"/>
      <c r="CJ1900" s="6"/>
      <c r="CK1900" s="5"/>
      <c r="CL1900" s="5"/>
      <c r="CM1900" s="4"/>
      <c r="CN1900" s="6"/>
      <c r="CO1900" s="4"/>
      <c r="CP1900" s="6"/>
      <c r="CQ1900" s="5"/>
      <c r="CR1900" s="5"/>
      <c r="CS1900" s="4"/>
      <c r="CT1900" s="6"/>
      <c r="CU1900" s="4"/>
      <c r="CV1900" s="6"/>
      <c r="CW1900" s="5"/>
      <c r="CX1900" s="5"/>
      <c r="CY1900" s="4"/>
      <c r="CZ1900" s="6"/>
      <c r="DA1900" s="4"/>
      <c r="DB1900" s="6"/>
      <c r="DC1900" s="5"/>
      <c r="DD1900" s="5"/>
      <c r="DE1900" s="4"/>
      <c r="DF1900" s="6"/>
      <c r="DG1900" s="4"/>
      <c r="DH1900" s="6"/>
      <c r="DI1900" s="5"/>
      <c r="DJ1900" s="5"/>
      <c r="DK1900" s="4"/>
      <c r="DL1900" s="6"/>
      <c r="DM1900" s="4"/>
      <c r="DN1900" s="6"/>
      <c r="DO1900" s="5"/>
      <c r="DP1900" s="5"/>
      <c r="DQ1900" s="4"/>
      <c r="DR1900" s="6"/>
      <c r="DS1900" s="4"/>
      <c r="DT1900" s="6"/>
      <c r="DU1900" s="5"/>
      <c r="DV1900" s="5"/>
      <c r="DW1900" s="4"/>
      <c r="DX1900" s="6"/>
      <c r="DY1900" s="4"/>
      <c r="DZ1900" s="6"/>
      <c r="EA1900" s="5"/>
      <c r="EB1900" s="5"/>
      <c r="EC1900" s="4"/>
      <c r="ED1900" s="6"/>
      <c r="EE1900" s="4"/>
      <c r="EF1900" s="6"/>
      <c r="EG1900" s="5"/>
      <c r="EH1900" s="5"/>
      <c r="EI1900" s="4"/>
      <c r="EJ1900" s="6"/>
      <c r="EK1900" s="4"/>
      <c r="EL1900" s="6"/>
      <c r="EM1900" s="5"/>
      <c r="EN1900" s="5"/>
      <c r="EO1900" s="4"/>
      <c r="EP1900" s="6"/>
      <c r="EQ1900" s="4"/>
      <c r="ER1900" s="6"/>
      <c r="ES1900" s="5"/>
      <c r="ET1900" s="5"/>
      <c r="EU1900" s="4"/>
      <c r="EV1900" s="6"/>
      <c r="EW1900" s="4"/>
      <c r="EX1900" s="6"/>
      <c r="EY1900" s="5"/>
      <c r="EZ1900" s="5"/>
      <c r="FA1900" s="4"/>
      <c r="FB1900" s="6"/>
      <c r="FC1900" s="4"/>
      <c r="FD1900" s="6"/>
      <c r="FE1900" s="5"/>
      <c r="FF1900" s="5"/>
      <c r="FG1900" s="4"/>
      <c r="FH1900" s="6"/>
      <c r="FI1900" s="4"/>
      <c r="FJ1900" s="6"/>
      <c r="FK1900" s="5"/>
      <c r="FL1900" s="5"/>
      <c r="FM1900" s="4"/>
      <c r="FN1900" s="6"/>
      <c r="FO1900" s="4"/>
      <c r="FP1900" s="6"/>
      <c r="FQ1900" s="5"/>
      <c r="FR1900" s="5"/>
      <c r="FS1900" s="4"/>
      <c r="FT1900" s="6"/>
      <c r="FU1900" s="4"/>
      <c r="FV1900" s="6"/>
      <c r="FW1900" s="5"/>
      <c r="FX1900" s="5"/>
      <c r="FY1900" s="4"/>
      <c r="FZ1900" s="6"/>
      <c r="GA1900" s="4"/>
      <c r="GB1900" s="6"/>
      <c r="GC1900" s="5"/>
      <c r="GD1900" s="5"/>
      <c r="GE1900" s="4"/>
      <c r="GF1900" s="6"/>
      <c r="GG1900" s="4"/>
      <c r="GH1900" s="6"/>
      <c r="GI1900" s="5"/>
      <c r="GJ1900" s="5"/>
      <c r="GK1900" s="4"/>
      <c r="GL1900" s="6"/>
      <c r="GM1900" s="4"/>
      <c r="GN1900" s="6"/>
      <c r="GO1900" s="5"/>
      <c r="GP1900" s="5"/>
      <c r="GQ1900" s="4"/>
      <c r="GR1900" s="6"/>
      <c r="GS1900" s="4"/>
      <c r="GT1900" s="6"/>
      <c r="GU1900" s="5"/>
      <c r="GV1900" s="5"/>
      <c r="GW1900" s="4"/>
      <c r="GX1900" s="6"/>
      <c r="GY1900" s="4"/>
      <c r="GZ1900" s="6"/>
      <c r="HA1900" s="5"/>
      <c r="HB1900" s="5"/>
      <c r="HC1900" s="4"/>
      <c r="HD1900" s="6"/>
      <c r="HE1900" s="4"/>
      <c r="HF1900" s="6"/>
      <c r="HG1900" s="5"/>
      <c r="HH1900" s="5"/>
      <c r="HI1900" s="4"/>
      <c r="HJ1900" s="6"/>
      <c r="HK1900" s="4"/>
      <c r="HL1900" s="6"/>
      <c r="HM1900" s="5"/>
      <c r="HN1900" s="5"/>
      <c r="HO1900" s="4"/>
      <c r="HP1900" s="6"/>
      <c r="HQ1900" s="4"/>
      <c r="HR1900" s="6"/>
      <c r="HS1900" s="5"/>
      <c r="HT1900" s="5"/>
      <c r="HU1900" s="4"/>
      <c r="HV1900" s="6"/>
      <c r="HW1900" s="4"/>
      <c r="HX1900" s="6"/>
      <c r="HY1900" s="5"/>
      <c r="HZ1900" s="5"/>
      <c r="IA1900" s="4"/>
      <c r="IB1900" s="6"/>
      <c r="IC1900" s="4"/>
      <c r="ID1900" s="6"/>
      <c r="IE1900" s="5"/>
      <c r="IF1900" s="5"/>
      <c r="IG1900" s="4"/>
      <c r="IH1900" s="6"/>
      <c r="II1900" s="4"/>
      <c r="IJ1900" s="6"/>
      <c r="IK1900" s="5"/>
      <c r="IL1900" s="5"/>
      <c r="IM1900" s="4"/>
      <c r="IN1900" s="6"/>
      <c r="IO1900" s="4"/>
      <c r="IP1900" s="6"/>
      <c r="IQ1900" s="5"/>
      <c r="IR1900" s="5"/>
      <c r="IS1900" s="4"/>
      <c r="IT1900" s="6"/>
      <c r="IU1900" s="4"/>
      <c r="IV1900" s="6"/>
      <c r="IW1900" s="5"/>
      <c r="IX1900" s="5"/>
      <c r="IY1900" s="4"/>
      <c r="IZ1900" s="6"/>
      <c r="JA1900" s="4"/>
      <c r="JB1900" s="6"/>
      <c r="JC1900" s="5"/>
      <c r="JD1900" s="5"/>
      <c r="JE1900" s="4"/>
      <c r="JF1900" s="6"/>
      <c r="JG1900" s="4"/>
      <c r="JH1900" s="6"/>
      <c r="JI1900" s="5"/>
      <c r="JJ1900" s="5"/>
      <c r="JK1900" s="4"/>
      <c r="JL1900" s="6"/>
      <c r="JM1900" s="4"/>
      <c r="JN1900" s="6"/>
      <c r="JO1900" s="5"/>
      <c r="JP1900" s="5"/>
      <c r="JQ1900" s="4"/>
      <c r="JR1900" s="6"/>
      <c r="JS1900" s="4"/>
      <c r="JT1900" s="6"/>
      <c r="JU1900" s="5"/>
      <c r="JV1900" s="5"/>
      <c r="JW1900" s="4"/>
      <c r="JX1900" s="6"/>
      <c r="JY1900" s="4"/>
      <c r="JZ1900" s="6"/>
      <c r="KA1900" s="5"/>
      <c r="KB1900" s="5"/>
      <c r="KC1900" s="4"/>
      <c r="KD1900" s="6"/>
      <c r="KE1900" s="4"/>
      <c r="KF1900" s="6"/>
      <c r="KG1900" s="5"/>
      <c r="KH1900" s="5"/>
      <c r="KI1900" s="4"/>
      <c r="KJ1900" s="6"/>
      <c r="KK1900" s="4"/>
      <c r="KL1900" s="6"/>
      <c r="KM1900" s="5"/>
      <c r="KN1900" s="5"/>
    </row>
    <row r="1901">
      <c r="A1901" s="3" t="s">
        <v>85</v>
      </c>
      <c r="B1901" s="3" t="s">
        <v>1233</v>
      </c>
      <c r="C1901" s="3" t="s">
        <v>522</v>
      </c>
      <c r="D1901" s="3" t="s">
        <v>712</v>
      </c>
      <c r="E1901" s="3" t="s">
        <v>1242</v>
      </c>
      <c r="F1901" s="3" t="s">
        <v>104</v>
      </c>
      <c r="G1901" s="3" t="s">
        <v>104</v>
      </c>
      <c r="H1901" s="3" t="s">
        <v>104</v>
      </c>
      <c r="I1901" s="3" t="s">
        <v>1364</v>
      </c>
      <c r="J1901" s="3" t="s">
        <v>104</v>
      </c>
      <c r="K1901" s="4"/>
      <c r="L1901" s="4">
        <f>=ROUNDDOWN({0},0)</f>
      </c>
      <c r="M1901" s="4"/>
      <c r="N1901" s="5"/>
      <c r="O1901" s="4"/>
      <c r="P1901" s="4">
        <f>=ROUNDDOWN({0},0)</f>
      </c>
      <c r="Q1901" s="4"/>
      <c r="R1901" s="5"/>
      <c r="S1901" s="4"/>
      <c r="T1901" s="6"/>
      <c r="U1901" s="4"/>
      <c r="V1901" s="6"/>
      <c r="W1901" s="5"/>
      <c r="X1901" s="5"/>
      <c r="Y1901" s="4"/>
      <c r="Z1901" s="6"/>
      <c r="AA1901" s="4"/>
      <c r="AB1901" s="6"/>
      <c r="AC1901" s="5"/>
      <c r="AD1901" s="5"/>
      <c r="AE1901" s="4"/>
      <c r="AF1901" s="6"/>
      <c r="AG1901" s="4"/>
      <c r="AH1901" s="6"/>
      <c r="AI1901" s="5"/>
      <c r="AJ1901" s="5"/>
      <c r="AK1901" s="4"/>
      <c r="AL1901" s="6"/>
      <c r="AM1901" s="4"/>
      <c r="AN1901" s="6"/>
      <c r="AO1901" s="5"/>
      <c r="AP1901" s="5"/>
      <c r="AQ1901" s="4"/>
      <c r="AR1901" s="6"/>
      <c r="AS1901" s="4"/>
      <c r="AT1901" s="6"/>
      <c r="AU1901" s="5"/>
      <c r="AV1901" s="5"/>
      <c r="AW1901" s="4"/>
      <c r="AX1901" s="6"/>
      <c r="AY1901" s="4"/>
      <c r="AZ1901" s="6"/>
      <c r="BA1901" s="5"/>
      <c r="BB1901" s="5"/>
      <c r="BC1901" s="4"/>
      <c r="BD1901" s="6"/>
      <c r="BE1901" s="4"/>
      <c r="BF1901" s="6"/>
      <c r="BG1901" s="5"/>
      <c r="BH1901" s="5"/>
      <c r="BI1901" s="4"/>
      <c r="BJ1901" s="6"/>
      <c r="BK1901" s="4"/>
      <c r="BL1901" s="6"/>
      <c r="BM1901" s="5"/>
      <c r="BN1901" s="5"/>
      <c r="BO1901" s="4"/>
      <c r="BP1901" s="6"/>
      <c r="BQ1901" s="4"/>
      <c r="BR1901" s="6"/>
      <c r="BS1901" s="5"/>
      <c r="BT1901" s="5"/>
      <c r="BU1901" s="4"/>
      <c r="BV1901" s="6"/>
      <c r="BW1901" s="4"/>
      <c r="BX1901" s="6"/>
      <c r="BY1901" s="5"/>
      <c r="BZ1901" s="5"/>
      <c r="CA1901" s="4"/>
      <c r="CB1901" s="6"/>
      <c r="CC1901" s="4"/>
      <c r="CD1901" s="6"/>
      <c r="CE1901" s="5"/>
      <c r="CF1901" s="5"/>
      <c r="CG1901" s="4"/>
      <c r="CH1901" s="6"/>
      <c r="CI1901" s="4"/>
      <c r="CJ1901" s="6"/>
      <c r="CK1901" s="5"/>
      <c r="CL1901" s="5"/>
      <c r="CM1901" s="4"/>
      <c r="CN1901" s="6"/>
      <c r="CO1901" s="4"/>
      <c r="CP1901" s="6"/>
      <c r="CQ1901" s="5"/>
      <c r="CR1901" s="5"/>
      <c r="CS1901" s="4"/>
      <c r="CT1901" s="6"/>
      <c r="CU1901" s="4"/>
      <c r="CV1901" s="6"/>
      <c r="CW1901" s="5"/>
      <c r="CX1901" s="5"/>
      <c r="CY1901" s="4"/>
      <c r="CZ1901" s="6"/>
      <c r="DA1901" s="4"/>
      <c r="DB1901" s="6"/>
      <c r="DC1901" s="5"/>
      <c r="DD1901" s="5"/>
      <c r="DE1901" s="4"/>
      <c r="DF1901" s="6"/>
      <c r="DG1901" s="4"/>
      <c r="DH1901" s="6"/>
      <c r="DI1901" s="5"/>
      <c r="DJ1901" s="5"/>
      <c r="DK1901" s="4"/>
      <c r="DL1901" s="6"/>
      <c r="DM1901" s="4"/>
      <c r="DN1901" s="6"/>
      <c r="DO1901" s="5"/>
      <c r="DP1901" s="5"/>
      <c r="DQ1901" s="4"/>
      <c r="DR1901" s="6"/>
      <c r="DS1901" s="4"/>
      <c r="DT1901" s="6"/>
      <c r="DU1901" s="5"/>
      <c r="DV1901" s="5"/>
      <c r="DW1901" s="4"/>
      <c r="DX1901" s="6"/>
      <c r="DY1901" s="4"/>
      <c r="DZ1901" s="6"/>
      <c r="EA1901" s="5"/>
      <c r="EB1901" s="5"/>
      <c r="EC1901" s="4"/>
      <c r="ED1901" s="6"/>
      <c r="EE1901" s="4"/>
      <c r="EF1901" s="6"/>
      <c r="EG1901" s="5"/>
      <c r="EH1901" s="5"/>
      <c r="EI1901" s="4"/>
      <c r="EJ1901" s="6"/>
      <c r="EK1901" s="4"/>
      <c r="EL1901" s="6"/>
      <c r="EM1901" s="5"/>
      <c r="EN1901" s="5"/>
      <c r="EO1901" s="4"/>
      <c r="EP1901" s="6"/>
      <c r="EQ1901" s="4"/>
      <c r="ER1901" s="6"/>
      <c r="ES1901" s="5"/>
      <c r="ET1901" s="5"/>
      <c r="EU1901" s="4"/>
      <c r="EV1901" s="6"/>
      <c r="EW1901" s="4"/>
      <c r="EX1901" s="6"/>
      <c r="EY1901" s="5"/>
      <c r="EZ1901" s="5"/>
      <c r="FA1901" s="4"/>
      <c r="FB1901" s="6"/>
      <c r="FC1901" s="4"/>
      <c r="FD1901" s="6"/>
      <c r="FE1901" s="5"/>
      <c r="FF1901" s="5"/>
      <c r="FG1901" s="4"/>
      <c r="FH1901" s="6"/>
      <c r="FI1901" s="4"/>
      <c r="FJ1901" s="6"/>
      <c r="FK1901" s="5"/>
      <c r="FL1901" s="5"/>
      <c r="FM1901" s="4"/>
      <c r="FN1901" s="6"/>
      <c r="FO1901" s="4"/>
      <c r="FP1901" s="6"/>
      <c r="FQ1901" s="5"/>
      <c r="FR1901" s="5"/>
      <c r="FS1901" s="4"/>
      <c r="FT1901" s="6"/>
      <c r="FU1901" s="4"/>
      <c r="FV1901" s="6"/>
      <c r="FW1901" s="5"/>
      <c r="FX1901" s="5"/>
      <c r="FY1901" s="4"/>
      <c r="FZ1901" s="6"/>
      <c r="GA1901" s="4"/>
      <c r="GB1901" s="6"/>
      <c r="GC1901" s="5"/>
      <c r="GD1901" s="5"/>
      <c r="GE1901" s="4"/>
      <c r="GF1901" s="6"/>
      <c r="GG1901" s="4"/>
      <c r="GH1901" s="6"/>
      <c r="GI1901" s="5"/>
      <c r="GJ1901" s="5"/>
      <c r="GK1901" s="4"/>
      <c r="GL1901" s="6"/>
      <c r="GM1901" s="4"/>
      <c r="GN1901" s="6"/>
      <c r="GO1901" s="5"/>
      <c r="GP1901" s="5"/>
      <c r="GQ1901" s="4"/>
      <c r="GR1901" s="6"/>
      <c r="GS1901" s="4"/>
      <c r="GT1901" s="6"/>
      <c r="GU1901" s="5"/>
      <c r="GV1901" s="5"/>
      <c r="GW1901" s="4"/>
      <c r="GX1901" s="6"/>
      <c r="GY1901" s="4"/>
      <c r="GZ1901" s="6"/>
      <c r="HA1901" s="5"/>
      <c r="HB1901" s="5"/>
      <c r="HC1901" s="4"/>
      <c r="HD1901" s="6"/>
      <c r="HE1901" s="4"/>
      <c r="HF1901" s="6"/>
      <c r="HG1901" s="5"/>
      <c r="HH1901" s="5"/>
      <c r="HI1901" s="4"/>
      <c r="HJ1901" s="6"/>
      <c r="HK1901" s="4"/>
      <c r="HL1901" s="6"/>
      <c r="HM1901" s="5"/>
      <c r="HN1901" s="5"/>
      <c r="HO1901" s="4"/>
      <c r="HP1901" s="6"/>
      <c r="HQ1901" s="4"/>
      <c r="HR1901" s="6"/>
      <c r="HS1901" s="5"/>
      <c r="HT1901" s="5"/>
      <c r="HU1901" s="4"/>
      <c r="HV1901" s="6"/>
      <c r="HW1901" s="4"/>
      <c r="HX1901" s="6"/>
      <c r="HY1901" s="5"/>
      <c r="HZ1901" s="5"/>
      <c r="IA1901" s="4"/>
      <c r="IB1901" s="6"/>
      <c r="IC1901" s="4"/>
      <c r="ID1901" s="6"/>
      <c r="IE1901" s="5"/>
      <c r="IF1901" s="5"/>
      <c r="IG1901" s="4"/>
      <c r="IH1901" s="6"/>
      <c r="II1901" s="4"/>
      <c r="IJ1901" s="6"/>
      <c r="IK1901" s="5"/>
      <c r="IL1901" s="5"/>
      <c r="IM1901" s="4"/>
      <c r="IN1901" s="6"/>
      <c r="IO1901" s="4"/>
      <c r="IP1901" s="6"/>
      <c r="IQ1901" s="5"/>
      <c r="IR1901" s="5"/>
      <c r="IS1901" s="4"/>
      <c r="IT1901" s="6"/>
      <c r="IU1901" s="4"/>
      <c r="IV1901" s="6"/>
      <c r="IW1901" s="5"/>
      <c r="IX1901" s="5"/>
      <c r="IY1901" s="4"/>
      <c r="IZ1901" s="6"/>
      <c r="JA1901" s="4"/>
      <c r="JB1901" s="6"/>
      <c r="JC1901" s="5"/>
      <c r="JD1901" s="5"/>
      <c r="JE1901" s="4"/>
      <c r="JF1901" s="6"/>
      <c r="JG1901" s="4"/>
      <c r="JH1901" s="6"/>
      <c r="JI1901" s="5"/>
      <c r="JJ1901" s="5"/>
      <c r="JK1901" s="4"/>
      <c r="JL1901" s="6"/>
      <c r="JM1901" s="4"/>
      <c r="JN1901" s="6"/>
      <c r="JO1901" s="5"/>
      <c r="JP1901" s="5"/>
      <c r="JQ1901" s="4"/>
      <c r="JR1901" s="6"/>
      <c r="JS1901" s="4"/>
      <c r="JT1901" s="6"/>
      <c r="JU1901" s="5"/>
      <c r="JV1901" s="5"/>
      <c r="JW1901" s="4"/>
      <c r="JX1901" s="6"/>
      <c r="JY1901" s="4"/>
      <c r="JZ1901" s="6"/>
      <c r="KA1901" s="5"/>
      <c r="KB1901" s="5"/>
      <c r="KC1901" s="4"/>
      <c r="KD1901" s="6"/>
      <c r="KE1901" s="4"/>
      <c r="KF1901" s="6"/>
      <c r="KG1901" s="5"/>
      <c r="KH1901" s="5"/>
      <c r="KI1901" s="4"/>
      <c r="KJ1901" s="6"/>
      <c r="KK1901" s="4"/>
      <c r="KL1901" s="6"/>
      <c r="KM1901" s="5"/>
      <c r="KN1901" s="5"/>
    </row>
    <row r="1902">
      <c r="A1902" s="3" t="s">
        <v>85</v>
      </c>
      <c r="B1902" s="3" t="s">
        <v>1233</v>
      </c>
      <c r="C1902" s="3" t="s">
        <v>522</v>
      </c>
      <c r="D1902" s="3" t="s">
        <v>712</v>
      </c>
      <c r="E1902" s="3" t="s">
        <v>1237</v>
      </c>
      <c r="F1902" s="3" t="s">
        <v>104</v>
      </c>
      <c r="G1902" s="3" t="s">
        <v>104</v>
      </c>
      <c r="H1902" s="3" t="s">
        <v>104</v>
      </c>
      <c r="I1902" s="3" t="s">
        <v>1364</v>
      </c>
      <c r="J1902" s="3" t="s">
        <v>104</v>
      </c>
      <c r="K1902" s="4"/>
      <c r="L1902" s="4">
        <f>=ROUNDDOWN({0},0)</f>
      </c>
      <c r="M1902" s="4"/>
      <c r="N1902" s="5"/>
      <c r="O1902" s="4"/>
      <c r="P1902" s="4">
        <f>=ROUNDDOWN({0},0)</f>
      </c>
      <c r="Q1902" s="4"/>
      <c r="R1902" s="5"/>
      <c r="S1902" s="4"/>
      <c r="T1902" s="6"/>
      <c r="U1902" s="4"/>
      <c r="V1902" s="6"/>
      <c r="W1902" s="5"/>
      <c r="X1902" s="5"/>
      <c r="Y1902" s="4"/>
      <c r="Z1902" s="6"/>
      <c r="AA1902" s="4"/>
      <c r="AB1902" s="6"/>
      <c r="AC1902" s="5"/>
      <c r="AD1902" s="5"/>
      <c r="AE1902" s="4"/>
      <c r="AF1902" s="6"/>
      <c r="AG1902" s="4"/>
      <c r="AH1902" s="6"/>
      <c r="AI1902" s="5"/>
      <c r="AJ1902" s="5"/>
      <c r="AK1902" s="4"/>
      <c r="AL1902" s="6"/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  <c r="AW1902" s="4"/>
      <c r="AX1902" s="6"/>
      <c r="AY1902" s="4"/>
      <c r="AZ1902" s="6"/>
      <c r="BA1902" s="5"/>
      <c r="BB1902" s="5"/>
      <c r="BC1902" s="4"/>
      <c r="BD1902" s="6"/>
      <c r="BE1902" s="4"/>
      <c r="BF1902" s="6"/>
      <c r="BG1902" s="5"/>
      <c r="BH1902" s="5"/>
      <c r="BI1902" s="4"/>
      <c r="BJ1902" s="6"/>
      <c r="BK1902" s="4"/>
      <c r="BL1902" s="6"/>
      <c r="BM1902" s="5"/>
      <c r="BN1902" s="5"/>
      <c r="BO1902" s="4"/>
      <c r="BP1902" s="6"/>
      <c r="BQ1902" s="4"/>
      <c r="BR1902" s="6"/>
      <c r="BS1902" s="5"/>
      <c r="BT1902" s="5"/>
      <c r="BU1902" s="4"/>
      <c r="BV1902" s="6"/>
      <c r="BW1902" s="4"/>
      <c r="BX1902" s="6"/>
      <c r="BY1902" s="5"/>
      <c r="BZ1902" s="5"/>
      <c r="CA1902" s="4"/>
      <c r="CB1902" s="6"/>
      <c r="CC1902" s="4"/>
      <c r="CD1902" s="6"/>
      <c r="CE1902" s="5"/>
      <c r="CF1902" s="5"/>
      <c r="CG1902" s="4"/>
      <c r="CH1902" s="6"/>
      <c r="CI1902" s="4"/>
      <c r="CJ1902" s="6"/>
      <c r="CK1902" s="5"/>
      <c r="CL1902" s="5"/>
      <c r="CM1902" s="4"/>
      <c r="CN1902" s="6"/>
      <c r="CO1902" s="4"/>
      <c r="CP1902" s="6"/>
      <c r="CQ1902" s="5"/>
      <c r="CR1902" s="5"/>
      <c r="CS1902" s="4"/>
      <c r="CT1902" s="6"/>
      <c r="CU1902" s="4"/>
      <c r="CV1902" s="6"/>
      <c r="CW1902" s="5"/>
      <c r="CX1902" s="5"/>
      <c r="CY1902" s="4"/>
      <c r="CZ1902" s="6"/>
      <c r="DA1902" s="4"/>
      <c r="DB1902" s="6"/>
      <c r="DC1902" s="5"/>
      <c r="DD1902" s="5"/>
      <c r="DE1902" s="4"/>
      <c r="DF1902" s="6"/>
      <c r="DG1902" s="4"/>
      <c r="DH1902" s="6"/>
      <c r="DI1902" s="5"/>
      <c r="DJ1902" s="5"/>
      <c r="DK1902" s="4"/>
      <c r="DL1902" s="6"/>
      <c r="DM1902" s="4"/>
      <c r="DN1902" s="6"/>
      <c r="DO1902" s="5"/>
      <c r="DP1902" s="5"/>
      <c r="DQ1902" s="4"/>
      <c r="DR1902" s="6"/>
      <c r="DS1902" s="4"/>
      <c r="DT1902" s="6"/>
      <c r="DU1902" s="5"/>
      <c r="DV1902" s="5"/>
      <c r="DW1902" s="4"/>
      <c r="DX1902" s="6"/>
      <c r="DY1902" s="4"/>
      <c r="DZ1902" s="6"/>
      <c r="EA1902" s="5"/>
      <c r="EB1902" s="5"/>
      <c r="EC1902" s="4"/>
      <c r="ED1902" s="6"/>
      <c r="EE1902" s="4"/>
      <c r="EF1902" s="6"/>
      <c r="EG1902" s="5"/>
      <c r="EH1902" s="5"/>
      <c r="EI1902" s="4"/>
      <c r="EJ1902" s="6"/>
      <c r="EK1902" s="4"/>
      <c r="EL1902" s="6"/>
      <c r="EM1902" s="5"/>
      <c r="EN1902" s="5"/>
      <c r="EO1902" s="4"/>
      <c r="EP1902" s="6"/>
      <c r="EQ1902" s="4"/>
      <c r="ER1902" s="6"/>
      <c r="ES1902" s="5"/>
      <c r="ET1902" s="5"/>
      <c r="EU1902" s="4"/>
      <c r="EV1902" s="6"/>
      <c r="EW1902" s="4"/>
      <c r="EX1902" s="6"/>
      <c r="EY1902" s="5"/>
      <c r="EZ1902" s="5"/>
      <c r="FA1902" s="4"/>
      <c r="FB1902" s="6"/>
      <c r="FC1902" s="4"/>
      <c r="FD1902" s="6"/>
      <c r="FE1902" s="5"/>
      <c r="FF1902" s="5"/>
      <c r="FG1902" s="4"/>
      <c r="FH1902" s="6"/>
      <c r="FI1902" s="4"/>
      <c r="FJ1902" s="6"/>
      <c r="FK1902" s="5"/>
      <c r="FL1902" s="5"/>
      <c r="FM1902" s="4"/>
      <c r="FN1902" s="6"/>
      <c r="FO1902" s="4"/>
      <c r="FP1902" s="6"/>
      <c r="FQ1902" s="5"/>
      <c r="FR1902" s="5"/>
      <c r="FS1902" s="4"/>
      <c r="FT1902" s="6"/>
      <c r="FU1902" s="4"/>
      <c r="FV1902" s="6"/>
      <c r="FW1902" s="5"/>
      <c r="FX1902" s="5"/>
      <c r="FY1902" s="4"/>
      <c r="FZ1902" s="6"/>
      <c r="GA1902" s="4"/>
      <c r="GB1902" s="6"/>
      <c r="GC1902" s="5"/>
      <c r="GD1902" s="5"/>
      <c r="GE1902" s="4"/>
      <c r="GF1902" s="6"/>
      <c r="GG1902" s="4"/>
      <c r="GH1902" s="6"/>
      <c r="GI1902" s="5"/>
      <c r="GJ1902" s="5"/>
      <c r="GK1902" s="4"/>
      <c r="GL1902" s="6"/>
      <c r="GM1902" s="4"/>
      <c r="GN1902" s="6"/>
      <c r="GO1902" s="5"/>
      <c r="GP1902" s="5"/>
      <c r="GQ1902" s="4"/>
      <c r="GR1902" s="6"/>
      <c r="GS1902" s="4"/>
      <c r="GT1902" s="6"/>
      <c r="GU1902" s="5"/>
      <c r="GV1902" s="5"/>
      <c r="GW1902" s="4"/>
      <c r="GX1902" s="6"/>
      <c r="GY1902" s="4"/>
      <c r="GZ1902" s="6"/>
      <c r="HA1902" s="5"/>
      <c r="HB1902" s="5"/>
      <c r="HC1902" s="4"/>
      <c r="HD1902" s="6"/>
      <c r="HE1902" s="4"/>
      <c r="HF1902" s="6"/>
      <c r="HG1902" s="5"/>
      <c r="HH1902" s="5"/>
      <c r="HI1902" s="4"/>
      <c r="HJ1902" s="6"/>
      <c r="HK1902" s="4"/>
      <c r="HL1902" s="6"/>
      <c r="HM1902" s="5"/>
      <c r="HN1902" s="5"/>
      <c r="HO1902" s="4"/>
      <c r="HP1902" s="6"/>
      <c r="HQ1902" s="4"/>
      <c r="HR1902" s="6"/>
      <c r="HS1902" s="5"/>
      <c r="HT1902" s="5"/>
      <c r="HU1902" s="4"/>
      <c r="HV1902" s="6"/>
      <c r="HW1902" s="4"/>
      <c r="HX1902" s="6"/>
      <c r="HY1902" s="5"/>
      <c r="HZ1902" s="5"/>
      <c r="IA1902" s="4"/>
      <c r="IB1902" s="6"/>
      <c r="IC1902" s="4"/>
      <c r="ID1902" s="6"/>
      <c r="IE1902" s="5"/>
      <c r="IF1902" s="5"/>
      <c r="IG1902" s="4"/>
      <c r="IH1902" s="6"/>
      <c r="II1902" s="4"/>
      <c r="IJ1902" s="6"/>
      <c r="IK1902" s="5"/>
      <c r="IL1902" s="5"/>
      <c r="IM1902" s="4"/>
      <c r="IN1902" s="6"/>
      <c r="IO1902" s="4"/>
      <c r="IP1902" s="6"/>
      <c r="IQ1902" s="5"/>
      <c r="IR1902" s="5"/>
      <c r="IS1902" s="4"/>
      <c r="IT1902" s="6"/>
      <c r="IU1902" s="4"/>
      <c r="IV1902" s="6"/>
      <c r="IW1902" s="5"/>
      <c r="IX1902" s="5"/>
      <c r="IY1902" s="4"/>
      <c r="IZ1902" s="6"/>
      <c r="JA1902" s="4"/>
      <c r="JB1902" s="6"/>
      <c r="JC1902" s="5"/>
      <c r="JD1902" s="5"/>
      <c r="JE1902" s="4"/>
      <c r="JF1902" s="6"/>
      <c r="JG1902" s="4"/>
      <c r="JH1902" s="6"/>
      <c r="JI1902" s="5"/>
      <c r="JJ1902" s="5"/>
      <c r="JK1902" s="4"/>
      <c r="JL1902" s="6"/>
      <c r="JM1902" s="4"/>
      <c r="JN1902" s="6"/>
      <c r="JO1902" s="5"/>
      <c r="JP1902" s="5"/>
      <c r="JQ1902" s="4"/>
      <c r="JR1902" s="6"/>
      <c r="JS1902" s="4"/>
      <c r="JT1902" s="6"/>
      <c r="JU1902" s="5"/>
      <c r="JV1902" s="5"/>
      <c r="JW1902" s="4"/>
      <c r="JX1902" s="6"/>
      <c r="JY1902" s="4"/>
      <c r="JZ1902" s="6"/>
      <c r="KA1902" s="5"/>
      <c r="KB1902" s="5"/>
      <c r="KC1902" s="4"/>
      <c r="KD1902" s="6"/>
      <c r="KE1902" s="4"/>
      <c r="KF1902" s="6"/>
      <c r="KG1902" s="5"/>
      <c r="KH1902" s="5"/>
      <c r="KI1902" s="4"/>
      <c r="KJ1902" s="6"/>
      <c r="KK1902" s="4"/>
      <c r="KL1902" s="6"/>
      <c r="KM1902" s="5"/>
      <c r="KN1902" s="5"/>
    </row>
    <row r="1903">
      <c r="A1903" s="3" t="s">
        <v>85</v>
      </c>
      <c r="B1903" s="3" t="s">
        <v>1233</v>
      </c>
      <c r="C1903" s="3" t="s">
        <v>522</v>
      </c>
      <c r="D1903" s="3" t="s">
        <v>712</v>
      </c>
      <c r="E1903" s="3" t="s">
        <v>1239</v>
      </c>
      <c r="F1903" s="3" t="s">
        <v>104</v>
      </c>
      <c r="G1903" s="3" t="s">
        <v>104</v>
      </c>
      <c r="H1903" s="3" t="s">
        <v>104</v>
      </c>
      <c r="I1903" s="3" t="s">
        <v>1364</v>
      </c>
      <c r="J1903" s="3" t="s">
        <v>104</v>
      </c>
      <c r="K1903" s="4"/>
      <c r="L1903" s="4">
        <f>=ROUNDDOWN({0},0)</f>
      </c>
      <c r="M1903" s="4"/>
      <c r="N1903" s="5"/>
      <c r="O1903" s="4"/>
      <c r="P1903" s="4">
        <f>=ROUNDDOWN({0},0)</f>
      </c>
      <c r="Q1903" s="4"/>
      <c r="R1903" s="5"/>
      <c r="S1903" s="4"/>
      <c r="T1903" s="6"/>
      <c r="U1903" s="4"/>
      <c r="V1903" s="6"/>
      <c r="W1903" s="5"/>
      <c r="X1903" s="5"/>
      <c r="Y1903" s="4"/>
      <c r="Z1903" s="6"/>
      <c r="AA1903" s="4"/>
      <c r="AB1903" s="6"/>
      <c r="AC1903" s="5"/>
      <c r="AD1903" s="5"/>
      <c r="AE1903" s="4"/>
      <c r="AF1903" s="6"/>
      <c r="AG1903" s="4"/>
      <c r="AH1903" s="6"/>
      <c r="AI1903" s="5"/>
      <c r="AJ1903" s="5"/>
      <c r="AK1903" s="4"/>
      <c r="AL1903" s="6"/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  <c r="AW1903" s="4"/>
      <c r="AX1903" s="6"/>
      <c r="AY1903" s="4"/>
      <c r="AZ1903" s="6"/>
      <c r="BA1903" s="5"/>
      <c r="BB1903" s="5"/>
      <c r="BC1903" s="4"/>
      <c r="BD1903" s="6"/>
      <c r="BE1903" s="4"/>
      <c r="BF1903" s="6"/>
      <c r="BG1903" s="5"/>
      <c r="BH1903" s="5"/>
      <c r="BI1903" s="4"/>
      <c r="BJ1903" s="6"/>
      <c r="BK1903" s="4"/>
      <c r="BL1903" s="6"/>
      <c r="BM1903" s="5"/>
      <c r="BN1903" s="5"/>
      <c r="BO1903" s="4"/>
      <c r="BP1903" s="6"/>
      <c r="BQ1903" s="4"/>
      <c r="BR1903" s="6"/>
      <c r="BS1903" s="5"/>
      <c r="BT1903" s="5"/>
      <c r="BU1903" s="4"/>
      <c r="BV1903" s="6"/>
      <c r="BW1903" s="4"/>
      <c r="BX1903" s="6"/>
      <c r="BY1903" s="5"/>
      <c r="BZ1903" s="5"/>
      <c r="CA1903" s="4"/>
      <c r="CB1903" s="6"/>
      <c r="CC1903" s="4"/>
      <c r="CD1903" s="6"/>
      <c r="CE1903" s="5"/>
      <c r="CF1903" s="5"/>
      <c r="CG1903" s="4"/>
      <c r="CH1903" s="6"/>
      <c r="CI1903" s="4"/>
      <c r="CJ1903" s="6"/>
      <c r="CK1903" s="5"/>
      <c r="CL1903" s="5"/>
      <c r="CM1903" s="4"/>
      <c r="CN1903" s="6"/>
      <c r="CO1903" s="4"/>
      <c r="CP1903" s="6"/>
      <c r="CQ1903" s="5"/>
      <c r="CR1903" s="5"/>
      <c r="CS1903" s="4"/>
      <c r="CT1903" s="6"/>
      <c r="CU1903" s="4"/>
      <c r="CV1903" s="6"/>
      <c r="CW1903" s="5"/>
      <c r="CX1903" s="5"/>
      <c r="CY1903" s="4"/>
      <c r="CZ1903" s="6"/>
      <c r="DA1903" s="4"/>
      <c r="DB1903" s="6"/>
      <c r="DC1903" s="5"/>
      <c r="DD1903" s="5"/>
      <c r="DE1903" s="4"/>
      <c r="DF1903" s="6"/>
      <c r="DG1903" s="4"/>
      <c r="DH1903" s="6"/>
      <c r="DI1903" s="5"/>
      <c r="DJ1903" s="5"/>
      <c r="DK1903" s="4"/>
      <c r="DL1903" s="6"/>
      <c r="DM1903" s="4"/>
      <c r="DN1903" s="6"/>
      <c r="DO1903" s="5"/>
      <c r="DP1903" s="5"/>
      <c r="DQ1903" s="4"/>
      <c r="DR1903" s="6"/>
      <c r="DS1903" s="4"/>
      <c r="DT1903" s="6"/>
      <c r="DU1903" s="5"/>
      <c r="DV1903" s="5"/>
      <c r="DW1903" s="4"/>
      <c r="DX1903" s="6"/>
      <c r="DY1903" s="4"/>
      <c r="DZ1903" s="6"/>
      <c r="EA1903" s="5"/>
      <c r="EB1903" s="5"/>
      <c r="EC1903" s="4"/>
      <c r="ED1903" s="6"/>
      <c r="EE1903" s="4"/>
      <c r="EF1903" s="6"/>
      <c r="EG1903" s="5"/>
      <c r="EH1903" s="5"/>
      <c r="EI1903" s="4"/>
      <c r="EJ1903" s="6"/>
      <c r="EK1903" s="4"/>
      <c r="EL1903" s="6"/>
      <c r="EM1903" s="5"/>
      <c r="EN1903" s="5"/>
      <c r="EO1903" s="4"/>
      <c r="EP1903" s="6"/>
      <c r="EQ1903" s="4"/>
      <c r="ER1903" s="6"/>
      <c r="ES1903" s="5"/>
      <c r="ET1903" s="5"/>
      <c r="EU1903" s="4"/>
      <c r="EV1903" s="6"/>
      <c r="EW1903" s="4"/>
      <c r="EX1903" s="6"/>
      <c r="EY1903" s="5"/>
      <c r="EZ1903" s="5"/>
      <c r="FA1903" s="4"/>
      <c r="FB1903" s="6"/>
      <c r="FC1903" s="4"/>
      <c r="FD1903" s="6"/>
      <c r="FE1903" s="5"/>
      <c r="FF1903" s="5"/>
      <c r="FG1903" s="4"/>
      <c r="FH1903" s="6"/>
      <c r="FI1903" s="4"/>
      <c r="FJ1903" s="6"/>
      <c r="FK1903" s="5"/>
      <c r="FL1903" s="5"/>
      <c r="FM1903" s="4"/>
      <c r="FN1903" s="6"/>
      <c r="FO1903" s="4"/>
      <c r="FP1903" s="6"/>
      <c r="FQ1903" s="5"/>
      <c r="FR1903" s="5"/>
      <c r="FS1903" s="4"/>
      <c r="FT1903" s="6"/>
      <c r="FU1903" s="4"/>
      <c r="FV1903" s="6"/>
      <c r="FW1903" s="5"/>
      <c r="FX1903" s="5"/>
      <c r="FY1903" s="4"/>
      <c r="FZ1903" s="6"/>
      <c r="GA1903" s="4"/>
      <c r="GB1903" s="6"/>
      <c r="GC1903" s="5"/>
      <c r="GD1903" s="5"/>
      <c r="GE1903" s="4"/>
      <c r="GF1903" s="6"/>
      <c r="GG1903" s="4"/>
      <c r="GH1903" s="6"/>
      <c r="GI1903" s="5"/>
      <c r="GJ1903" s="5"/>
      <c r="GK1903" s="4"/>
      <c r="GL1903" s="6"/>
      <c r="GM1903" s="4"/>
      <c r="GN1903" s="6"/>
      <c r="GO1903" s="5"/>
      <c r="GP1903" s="5"/>
      <c r="GQ1903" s="4"/>
      <c r="GR1903" s="6"/>
      <c r="GS1903" s="4"/>
      <c r="GT1903" s="6"/>
      <c r="GU1903" s="5"/>
      <c r="GV1903" s="5"/>
      <c r="GW1903" s="4"/>
      <c r="GX1903" s="6"/>
      <c r="GY1903" s="4"/>
      <c r="GZ1903" s="6"/>
      <c r="HA1903" s="5"/>
      <c r="HB1903" s="5"/>
      <c r="HC1903" s="4"/>
      <c r="HD1903" s="6"/>
      <c r="HE1903" s="4"/>
      <c r="HF1903" s="6"/>
      <c r="HG1903" s="5"/>
      <c r="HH1903" s="5"/>
      <c r="HI1903" s="4"/>
      <c r="HJ1903" s="6"/>
      <c r="HK1903" s="4"/>
      <c r="HL1903" s="6"/>
      <c r="HM1903" s="5"/>
      <c r="HN1903" s="5"/>
      <c r="HO1903" s="4"/>
      <c r="HP1903" s="6"/>
      <c r="HQ1903" s="4"/>
      <c r="HR1903" s="6"/>
      <c r="HS1903" s="5"/>
      <c r="HT1903" s="5"/>
      <c r="HU1903" s="4"/>
      <c r="HV1903" s="6"/>
      <c r="HW1903" s="4"/>
      <c r="HX1903" s="6"/>
      <c r="HY1903" s="5"/>
      <c r="HZ1903" s="5"/>
      <c r="IA1903" s="4"/>
      <c r="IB1903" s="6"/>
      <c r="IC1903" s="4"/>
      <c r="ID1903" s="6"/>
      <c r="IE1903" s="5"/>
      <c r="IF1903" s="5"/>
      <c r="IG1903" s="4"/>
      <c r="IH1903" s="6"/>
      <c r="II1903" s="4"/>
      <c r="IJ1903" s="6"/>
      <c r="IK1903" s="5"/>
      <c r="IL1903" s="5"/>
      <c r="IM1903" s="4"/>
      <c r="IN1903" s="6"/>
      <c r="IO1903" s="4"/>
      <c r="IP1903" s="6"/>
      <c r="IQ1903" s="5"/>
      <c r="IR1903" s="5"/>
      <c r="IS1903" s="4"/>
      <c r="IT1903" s="6"/>
      <c r="IU1903" s="4"/>
      <c r="IV1903" s="6"/>
      <c r="IW1903" s="5"/>
      <c r="IX1903" s="5"/>
      <c r="IY1903" s="4"/>
      <c r="IZ1903" s="6"/>
      <c r="JA1903" s="4"/>
      <c r="JB1903" s="6"/>
      <c r="JC1903" s="5"/>
      <c r="JD1903" s="5"/>
      <c r="JE1903" s="4"/>
      <c r="JF1903" s="6"/>
      <c r="JG1903" s="4"/>
      <c r="JH1903" s="6"/>
      <c r="JI1903" s="5"/>
      <c r="JJ1903" s="5"/>
      <c r="JK1903" s="4"/>
      <c r="JL1903" s="6"/>
      <c r="JM1903" s="4"/>
      <c r="JN1903" s="6"/>
      <c r="JO1903" s="5"/>
      <c r="JP1903" s="5"/>
      <c r="JQ1903" s="4"/>
      <c r="JR1903" s="6"/>
      <c r="JS1903" s="4"/>
      <c r="JT1903" s="6"/>
      <c r="JU1903" s="5"/>
      <c r="JV1903" s="5"/>
      <c r="JW1903" s="4"/>
      <c r="JX1903" s="6"/>
      <c r="JY1903" s="4"/>
      <c r="JZ1903" s="6"/>
      <c r="KA1903" s="5"/>
      <c r="KB1903" s="5"/>
      <c r="KC1903" s="4"/>
      <c r="KD1903" s="6"/>
      <c r="KE1903" s="4"/>
      <c r="KF1903" s="6"/>
      <c r="KG1903" s="5"/>
      <c r="KH1903" s="5"/>
      <c r="KI1903" s="4"/>
      <c r="KJ1903" s="6"/>
      <c r="KK1903" s="4"/>
      <c r="KL1903" s="6"/>
      <c r="KM1903" s="5"/>
      <c r="KN1903" s="5"/>
    </row>
    <row r="1904">
      <c r="A1904" s="3" t="s">
        <v>85</v>
      </c>
      <c r="B1904" s="3" t="s">
        <v>1233</v>
      </c>
      <c r="C1904" s="3" t="s">
        <v>522</v>
      </c>
      <c r="D1904" s="3" t="s">
        <v>712</v>
      </c>
      <c r="E1904" s="3" t="s">
        <v>1240</v>
      </c>
      <c r="F1904" s="3" t="s">
        <v>104</v>
      </c>
      <c r="G1904" s="3" t="s">
        <v>104</v>
      </c>
      <c r="H1904" s="3" t="s">
        <v>104</v>
      </c>
      <c r="I1904" s="3" t="s">
        <v>1364</v>
      </c>
      <c r="J1904" s="3" t="s">
        <v>104</v>
      </c>
      <c r="K1904" s="4"/>
      <c r="L1904" s="4">
        <f>=ROUNDDOWN({0},0)</f>
      </c>
      <c r="M1904" s="4"/>
      <c r="N1904" s="5"/>
      <c r="O1904" s="4"/>
      <c r="P1904" s="4">
        <f>=ROUNDDOWN({0},0)</f>
      </c>
      <c r="Q1904" s="4"/>
      <c r="R1904" s="5"/>
      <c r="S1904" s="4"/>
      <c r="T1904" s="6"/>
      <c r="U1904" s="4"/>
      <c r="V1904" s="6"/>
      <c r="W1904" s="5"/>
      <c r="X1904" s="5"/>
      <c r="Y1904" s="4"/>
      <c r="Z1904" s="6"/>
      <c r="AA1904" s="4"/>
      <c r="AB1904" s="6"/>
      <c r="AC1904" s="5"/>
      <c r="AD1904" s="5"/>
      <c r="AE1904" s="4"/>
      <c r="AF1904" s="6"/>
      <c r="AG1904" s="4"/>
      <c r="AH1904" s="6"/>
      <c r="AI1904" s="5"/>
      <c r="AJ1904" s="5"/>
      <c r="AK1904" s="4"/>
      <c r="AL1904" s="6"/>
      <c r="AM1904" s="4"/>
      <c r="AN1904" s="6"/>
      <c r="AO1904" s="5"/>
      <c r="AP1904" s="5"/>
      <c r="AQ1904" s="4"/>
      <c r="AR1904" s="6"/>
      <c r="AS1904" s="4"/>
      <c r="AT1904" s="6"/>
      <c r="AU1904" s="5"/>
      <c r="AV1904" s="5"/>
      <c r="AW1904" s="4"/>
      <c r="AX1904" s="6"/>
      <c r="AY1904" s="4"/>
      <c r="AZ1904" s="6"/>
      <c r="BA1904" s="5"/>
      <c r="BB1904" s="5"/>
      <c r="BC1904" s="4"/>
      <c r="BD1904" s="6"/>
      <c r="BE1904" s="4"/>
      <c r="BF1904" s="6"/>
      <c r="BG1904" s="5"/>
      <c r="BH1904" s="5"/>
      <c r="BI1904" s="4"/>
      <c r="BJ1904" s="6"/>
      <c r="BK1904" s="4"/>
      <c r="BL1904" s="6"/>
      <c r="BM1904" s="5"/>
      <c r="BN1904" s="5"/>
      <c r="BO1904" s="4"/>
      <c r="BP1904" s="6"/>
      <c r="BQ1904" s="4"/>
      <c r="BR1904" s="6"/>
      <c r="BS1904" s="5"/>
      <c r="BT1904" s="5"/>
      <c r="BU1904" s="4"/>
      <c r="BV1904" s="6"/>
      <c r="BW1904" s="4"/>
      <c r="BX1904" s="6"/>
      <c r="BY1904" s="5"/>
      <c r="BZ1904" s="5"/>
      <c r="CA1904" s="4"/>
      <c r="CB1904" s="6"/>
      <c r="CC1904" s="4"/>
      <c r="CD1904" s="6"/>
      <c r="CE1904" s="5"/>
      <c r="CF1904" s="5"/>
      <c r="CG1904" s="4"/>
      <c r="CH1904" s="6"/>
      <c r="CI1904" s="4"/>
      <c r="CJ1904" s="6"/>
      <c r="CK1904" s="5"/>
      <c r="CL1904" s="5"/>
      <c r="CM1904" s="4"/>
      <c r="CN1904" s="6"/>
      <c r="CO1904" s="4"/>
      <c r="CP1904" s="6"/>
      <c r="CQ1904" s="5"/>
      <c r="CR1904" s="5"/>
      <c r="CS1904" s="4"/>
      <c r="CT1904" s="6"/>
      <c r="CU1904" s="4"/>
      <c r="CV1904" s="6"/>
      <c r="CW1904" s="5"/>
      <c r="CX1904" s="5"/>
      <c r="CY1904" s="4"/>
      <c r="CZ1904" s="6"/>
      <c r="DA1904" s="4"/>
      <c r="DB1904" s="6"/>
      <c r="DC1904" s="5"/>
      <c r="DD1904" s="5"/>
      <c r="DE1904" s="4"/>
      <c r="DF1904" s="6"/>
      <c r="DG1904" s="4"/>
      <c r="DH1904" s="6"/>
      <c r="DI1904" s="5"/>
      <c r="DJ1904" s="5"/>
      <c r="DK1904" s="4"/>
      <c r="DL1904" s="6"/>
      <c r="DM1904" s="4"/>
      <c r="DN1904" s="6"/>
      <c r="DO1904" s="5"/>
      <c r="DP1904" s="5"/>
      <c r="DQ1904" s="4"/>
      <c r="DR1904" s="6"/>
      <c r="DS1904" s="4"/>
      <c r="DT1904" s="6"/>
      <c r="DU1904" s="5"/>
      <c r="DV1904" s="5"/>
      <c r="DW1904" s="4"/>
      <c r="DX1904" s="6"/>
      <c r="DY1904" s="4"/>
      <c r="DZ1904" s="6"/>
      <c r="EA1904" s="5"/>
      <c r="EB1904" s="5"/>
      <c r="EC1904" s="4"/>
      <c r="ED1904" s="6"/>
      <c r="EE1904" s="4"/>
      <c r="EF1904" s="6"/>
      <c r="EG1904" s="5"/>
      <c r="EH1904" s="5"/>
      <c r="EI1904" s="4"/>
      <c r="EJ1904" s="6"/>
      <c r="EK1904" s="4"/>
      <c r="EL1904" s="6"/>
      <c r="EM1904" s="5"/>
      <c r="EN1904" s="5"/>
      <c r="EO1904" s="4"/>
      <c r="EP1904" s="6"/>
      <c r="EQ1904" s="4"/>
      <c r="ER1904" s="6"/>
      <c r="ES1904" s="5"/>
      <c r="ET1904" s="5"/>
      <c r="EU1904" s="4"/>
      <c r="EV1904" s="6"/>
      <c r="EW1904" s="4"/>
      <c r="EX1904" s="6"/>
      <c r="EY1904" s="5"/>
      <c r="EZ1904" s="5"/>
      <c r="FA1904" s="4"/>
      <c r="FB1904" s="6"/>
      <c r="FC1904" s="4"/>
      <c r="FD1904" s="6"/>
      <c r="FE1904" s="5"/>
      <c r="FF1904" s="5"/>
      <c r="FG1904" s="4"/>
      <c r="FH1904" s="6"/>
      <c r="FI1904" s="4"/>
      <c r="FJ1904" s="6"/>
      <c r="FK1904" s="5"/>
      <c r="FL1904" s="5"/>
      <c r="FM1904" s="4"/>
      <c r="FN1904" s="6"/>
      <c r="FO1904" s="4"/>
      <c r="FP1904" s="6"/>
      <c r="FQ1904" s="5"/>
      <c r="FR1904" s="5"/>
      <c r="FS1904" s="4"/>
      <c r="FT1904" s="6"/>
      <c r="FU1904" s="4"/>
      <c r="FV1904" s="6"/>
      <c r="FW1904" s="5"/>
      <c r="FX1904" s="5"/>
      <c r="FY1904" s="4"/>
      <c r="FZ1904" s="6"/>
      <c r="GA1904" s="4"/>
      <c r="GB1904" s="6"/>
      <c r="GC1904" s="5"/>
      <c r="GD1904" s="5"/>
      <c r="GE1904" s="4"/>
      <c r="GF1904" s="6"/>
      <c r="GG1904" s="4"/>
      <c r="GH1904" s="6"/>
      <c r="GI1904" s="5"/>
      <c r="GJ1904" s="5"/>
      <c r="GK1904" s="4"/>
      <c r="GL1904" s="6"/>
      <c r="GM1904" s="4"/>
      <c r="GN1904" s="6"/>
      <c r="GO1904" s="5"/>
      <c r="GP1904" s="5"/>
      <c r="GQ1904" s="4"/>
      <c r="GR1904" s="6"/>
      <c r="GS1904" s="4"/>
      <c r="GT1904" s="6"/>
      <c r="GU1904" s="5"/>
      <c r="GV1904" s="5"/>
      <c r="GW1904" s="4"/>
      <c r="GX1904" s="6"/>
      <c r="GY1904" s="4"/>
      <c r="GZ1904" s="6"/>
      <c r="HA1904" s="5"/>
      <c r="HB1904" s="5"/>
      <c r="HC1904" s="4"/>
      <c r="HD1904" s="6"/>
      <c r="HE1904" s="4"/>
      <c r="HF1904" s="6"/>
      <c r="HG1904" s="5"/>
      <c r="HH1904" s="5"/>
      <c r="HI1904" s="4"/>
      <c r="HJ1904" s="6"/>
      <c r="HK1904" s="4"/>
      <c r="HL1904" s="6"/>
      <c r="HM1904" s="5"/>
      <c r="HN1904" s="5"/>
      <c r="HO1904" s="4"/>
      <c r="HP1904" s="6"/>
      <c r="HQ1904" s="4"/>
      <c r="HR1904" s="6"/>
      <c r="HS1904" s="5"/>
      <c r="HT1904" s="5"/>
      <c r="HU1904" s="4"/>
      <c r="HV1904" s="6"/>
      <c r="HW1904" s="4"/>
      <c r="HX1904" s="6"/>
      <c r="HY1904" s="5"/>
      <c r="HZ1904" s="5"/>
      <c r="IA1904" s="4"/>
      <c r="IB1904" s="6"/>
      <c r="IC1904" s="4"/>
      <c r="ID1904" s="6"/>
      <c r="IE1904" s="5"/>
      <c r="IF1904" s="5"/>
      <c r="IG1904" s="4"/>
      <c r="IH1904" s="6"/>
      <c r="II1904" s="4"/>
      <c r="IJ1904" s="6"/>
      <c r="IK1904" s="5"/>
      <c r="IL1904" s="5"/>
      <c r="IM1904" s="4"/>
      <c r="IN1904" s="6"/>
      <c r="IO1904" s="4"/>
      <c r="IP1904" s="6"/>
      <c r="IQ1904" s="5"/>
      <c r="IR1904" s="5"/>
      <c r="IS1904" s="4"/>
      <c r="IT1904" s="6"/>
      <c r="IU1904" s="4"/>
      <c r="IV1904" s="6"/>
      <c r="IW1904" s="5"/>
      <c r="IX1904" s="5"/>
      <c r="IY1904" s="4"/>
      <c r="IZ1904" s="6"/>
      <c r="JA1904" s="4"/>
      <c r="JB1904" s="6"/>
      <c r="JC1904" s="5"/>
      <c r="JD1904" s="5"/>
      <c r="JE1904" s="4"/>
      <c r="JF1904" s="6"/>
      <c r="JG1904" s="4"/>
      <c r="JH1904" s="6"/>
      <c r="JI1904" s="5"/>
      <c r="JJ1904" s="5"/>
      <c r="JK1904" s="4"/>
      <c r="JL1904" s="6"/>
      <c r="JM1904" s="4"/>
      <c r="JN1904" s="6"/>
      <c r="JO1904" s="5"/>
      <c r="JP1904" s="5"/>
      <c r="JQ1904" s="4"/>
      <c r="JR1904" s="6"/>
      <c r="JS1904" s="4"/>
      <c r="JT1904" s="6"/>
      <c r="JU1904" s="5"/>
      <c r="JV1904" s="5"/>
      <c r="JW1904" s="4"/>
      <c r="JX1904" s="6"/>
      <c r="JY1904" s="4"/>
      <c r="JZ1904" s="6"/>
      <c r="KA1904" s="5"/>
      <c r="KB1904" s="5"/>
      <c r="KC1904" s="4"/>
      <c r="KD1904" s="6"/>
      <c r="KE1904" s="4"/>
      <c r="KF1904" s="6"/>
      <c r="KG1904" s="5"/>
      <c r="KH1904" s="5"/>
      <c r="KI1904" s="4"/>
      <c r="KJ1904" s="6"/>
      <c r="KK1904" s="4"/>
      <c r="KL1904" s="6"/>
      <c r="KM1904" s="5"/>
      <c r="KN1904" s="5"/>
    </row>
    <row r="1905">
      <c r="A1905" s="3" t="s">
        <v>85</v>
      </c>
      <c r="B1905" s="3" t="s">
        <v>1233</v>
      </c>
      <c r="C1905" s="3" t="s">
        <v>522</v>
      </c>
      <c r="D1905" s="3" t="s">
        <v>712</v>
      </c>
      <c r="E1905" s="3" t="s">
        <v>1244</v>
      </c>
      <c r="F1905" s="3" t="s">
        <v>104</v>
      </c>
      <c r="G1905" s="3" t="s">
        <v>104</v>
      </c>
      <c r="H1905" s="3" t="s">
        <v>104</v>
      </c>
      <c r="I1905" s="3" t="s">
        <v>1364</v>
      </c>
      <c r="J1905" s="3" t="s">
        <v>104</v>
      </c>
      <c r="K1905" s="4"/>
      <c r="L1905" s="4">
        <f>=ROUNDDOWN({0},0)</f>
      </c>
      <c r="M1905" s="4"/>
      <c r="N1905" s="5"/>
      <c r="O1905" s="4"/>
      <c r="P1905" s="4">
        <f>=ROUNDDOWN({0},0)</f>
      </c>
      <c r="Q1905" s="4"/>
      <c r="R1905" s="5"/>
      <c r="S1905" s="4"/>
      <c r="T1905" s="6"/>
      <c r="U1905" s="4"/>
      <c r="V1905" s="6"/>
      <c r="W1905" s="5"/>
      <c r="X1905" s="5"/>
      <c r="Y1905" s="4"/>
      <c r="Z1905" s="6"/>
      <c r="AA1905" s="4"/>
      <c r="AB1905" s="6"/>
      <c r="AC1905" s="5"/>
      <c r="AD1905" s="5"/>
      <c r="AE1905" s="4"/>
      <c r="AF1905" s="6"/>
      <c r="AG1905" s="4"/>
      <c r="AH1905" s="6"/>
      <c r="AI1905" s="5"/>
      <c r="AJ1905" s="5"/>
      <c r="AK1905" s="4"/>
      <c r="AL1905" s="6"/>
      <c r="AM1905" s="4"/>
      <c r="AN1905" s="6"/>
      <c r="AO1905" s="5"/>
      <c r="AP1905" s="5"/>
      <c r="AQ1905" s="4"/>
      <c r="AR1905" s="6"/>
      <c r="AS1905" s="4"/>
      <c r="AT1905" s="6"/>
      <c r="AU1905" s="5"/>
      <c r="AV1905" s="5"/>
      <c r="AW1905" s="4"/>
      <c r="AX1905" s="6"/>
      <c r="AY1905" s="4"/>
      <c r="AZ1905" s="6"/>
      <c r="BA1905" s="5"/>
      <c r="BB1905" s="5"/>
      <c r="BC1905" s="4"/>
      <c r="BD1905" s="6"/>
      <c r="BE1905" s="4"/>
      <c r="BF1905" s="6"/>
      <c r="BG1905" s="5"/>
      <c r="BH1905" s="5"/>
      <c r="BI1905" s="4"/>
      <c r="BJ1905" s="6"/>
      <c r="BK1905" s="4"/>
      <c r="BL1905" s="6"/>
      <c r="BM1905" s="5"/>
      <c r="BN1905" s="5"/>
      <c r="BO1905" s="4"/>
      <c r="BP1905" s="6"/>
      <c r="BQ1905" s="4"/>
      <c r="BR1905" s="6"/>
      <c r="BS1905" s="5"/>
      <c r="BT1905" s="5"/>
      <c r="BU1905" s="4"/>
      <c r="BV1905" s="6"/>
      <c r="BW1905" s="4"/>
      <c r="BX1905" s="6"/>
      <c r="BY1905" s="5"/>
      <c r="BZ1905" s="5"/>
      <c r="CA1905" s="4"/>
      <c r="CB1905" s="6"/>
      <c r="CC1905" s="4"/>
      <c r="CD1905" s="6"/>
      <c r="CE1905" s="5"/>
      <c r="CF1905" s="5"/>
      <c r="CG1905" s="4"/>
      <c r="CH1905" s="6"/>
      <c r="CI1905" s="4"/>
      <c r="CJ1905" s="6"/>
      <c r="CK1905" s="5"/>
      <c r="CL1905" s="5"/>
      <c r="CM1905" s="4"/>
      <c r="CN1905" s="6"/>
      <c r="CO1905" s="4"/>
      <c r="CP1905" s="6"/>
      <c r="CQ1905" s="5"/>
      <c r="CR1905" s="5"/>
      <c r="CS1905" s="4"/>
      <c r="CT1905" s="6"/>
      <c r="CU1905" s="4"/>
      <c r="CV1905" s="6"/>
      <c r="CW1905" s="5"/>
      <c r="CX1905" s="5"/>
      <c r="CY1905" s="4"/>
      <c r="CZ1905" s="6"/>
      <c r="DA1905" s="4"/>
      <c r="DB1905" s="6"/>
      <c r="DC1905" s="5"/>
      <c r="DD1905" s="5"/>
      <c r="DE1905" s="4"/>
      <c r="DF1905" s="6"/>
      <c r="DG1905" s="4"/>
      <c r="DH1905" s="6"/>
      <c r="DI1905" s="5"/>
      <c r="DJ1905" s="5"/>
      <c r="DK1905" s="4"/>
      <c r="DL1905" s="6"/>
      <c r="DM1905" s="4"/>
      <c r="DN1905" s="6"/>
      <c r="DO1905" s="5"/>
      <c r="DP1905" s="5"/>
      <c r="DQ1905" s="4"/>
      <c r="DR1905" s="6"/>
      <c r="DS1905" s="4"/>
      <c r="DT1905" s="6"/>
      <c r="DU1905" s="5"/>
      <c r="DV1905" s="5"/>
      <c r="DW1905" s="4"/>
      <c r="DX1905" s="6"/>
      <c r="DY1905" s="4"/>
      <c r="DZ1905" s="6"/>
      <c r="EA1905" s="5"/>
      <c r="EB1905" s="5"/>
      <c r="EC1905" s="4"/>
      <c r="ED1905" s="6"/>
      <c r="EE1905" s="4"/>
      <c r="EF1905" s="6"/>
      <c r="EG1905" s="5"/>
      <c r="EH1905" s="5"/>
      <c r="EI1905" s="4"/>
      <c r="EJ1905" s="6"/>
      <c r="EK1905" s="4"/>
      <c r="EL1905" s="6"/>
      <c r="EM1905" s="5"/>
      <c r="EN1905" s="5"/>
      <c r="EO1905" s="4"/>
      <c r="EP1905" s="6"/>
      <c r="EQ1905" s="4"/>
      <c r="ER1905" s="6"/>
      <c r="ES1905" s="5"/>
      <c r="ET1905" s="5"/>
      <c r="EU1905" s="4"/>
      <c r="EV1905" s="6"/>
      <c r="EW1905" s="4"/>
      <c r="EX1905" s="6"/>
      <c r="EY1905" s="5"/>
      <c r="EZ1905" s="5"/>
      <c r="FA1905" s="4"/>
      <c r="FB1905" s="6"/>
      <c r="FC1905" s="4"/>
      <c r="FD1905" s="6"/>
      <c r="FE1905" s="5"/>
      <c r="FF1905" s="5"/>
      <c r="FG1905" s="4"/>
      <c r="FH1905" s="6"/>
      <c r="FI1905" s="4"/>
      <c r="FJ1905" s="6"/>
      <c r="FK1905" s="5"/>
      <c r="FL1905" s="5"/>
      <c r="FM1905" s="4"/>
      <c r="FN1905" s="6"/>
      <c r="FO1905" s="4"/>
      <c r="FP1905" s="6"/>
      <c r="FQ1905" s="5"/>
      <c r="FR1905" s="5"/>
      <c r="FS1905" s="4"/>
      <c r="FT1905" s="6"/>
      <c r="FU1905" s="4"/>
      <c r="FV1905" s="6"/>
      <c r="FW1905" s="5"/>
      <c r="FX1905" s="5"/>
      <c r="FY1905" s="4"/>
      <c r="FZ1905" s="6"/>
      <c r="GA1905" s="4"/>
      <c r="GB1905" s="6"/>
      <c r="GC1905" s="5"/>
      <c r="GD1905" s="5"/>
      <c r="GE1905" s="4"/>
      <c r="GF1905" s="6"/>
      <c r="GG1905" s="4"/>
      <c r="GH1905" s="6"/>
      <c r="GI1905" s="5"/>
      <c r="GJ1905" s="5"/>
      <c r="GK1905" s="4"/>
      <c r="GL1905" s="6"/>
      <c r="GM1905" s="4"/>
      <c r="GN1905" s="6"/>
      <c r="GO1905" s="5"/>
      <c r="GP1905" s="5"/>
      <c r="GQ1905" s="4"/>
      <c r="GR1905" s="6"/>
      <c r="GS1905" s="4"/>
      <c r="GT1905" s="6"/>
      <c r="GU1905" s="5"/>
      <c r="GV1905" s="5"/>
      <c r="GW1905" s="4"/>
      <c r="GX1905" s="6"/>
      <c r="GY1905" s="4"/>
      <c r="GZ1905" s="6"/>
      <c r="HA1905" s="5"/>
      <c r="HB1905" s="5"/>
      <c r="HC1905" s="4"/>
      <c r="HD1905" s="6"/>
      <c r="HE1905" s="4"/>
      <c r="HF1905" s="6"/>
      <c r="HG1905" s="5"/>
      <c r="HH1905" s="5"/>
      <c r="HI1905" s="4"/>
      <c r="HJ1905" s="6"/>
      <c r="HK1905" s="4"/>
      <c r="HL1905" s="6"/>
      <c r="HM1905" s="5"/>
      <c r="HN1905" s="5"/>
      <c r="HO1905" s="4"/>
      <c r="HP1905" s="6"/>
      <c r="HQ1905" s="4"/>
      <c r="HR1905" s="6"/>
      <c r="HS1905" s="5"/>
      <c r="HT1905" s="5"/>
      <c r="HU1905" s="4"/>
      <c r="HV1905" s="6"/>
      <c r="HW1905" s="4"/>
      <c r="HX1905" s="6"/>
      <c r="HY1905" s="5"/>
      <c r="HZ1905" s="5"/>
      <c r="IA1905" s="4"/>
      <c r="IB1905" s="6"/>
      <c r="IC1905" s="4"/>
      <c r="ID1905" s="6"/>
      <c r="IE1905" s="5"/>
      <c r="IF1905" s="5"/>
      <c r="IG1905" s="4"/>
      <c r="IH1905" s="6"/>
      <c r="II1905" s="4"/>
      <c r="IJ1905" s="6"/>
      <c r="IK1905" s="5"/>
      <c r="IL1905" s="5"/>
      <c r="IM1905" s="4"/>
      <c r="IN1905" s="6"/>
      <c r="IO1905" s="4"/>
      <c r="IP1905" s="6"/>
      <c r="IQ1905" s="5"/>
      <c r="IR1905" s="5"/>
      <c r="IS1905" s="4"/>
      <c r="IT1905" s="6"/>
      <c r="IU1905" s="4"/>
      <c r="IV1905" s="6"/>
      <c r="IW1905" s="5"/>
      <c r="IX1905" s="5"/>
      <c r="IY1905" s="4"/>
      <c r="IZ1905" s="6"/>
      <c r="JA1905" s="4"/>
      <c r="JB1905" s="6"/>
      <c r="JC1905" s="5"/>
      <c r="JD1905" s="5"/>
      <c r="JE1905" s="4"/>
      <c r="JF1905" s="6"/>
      <c r="JG1905" s="4"/>
      <c r="JH1905" s="6"/>
      <c r="JI1905" s="5"/>
      <c r="JJ1905" s="5"/>
      <c r="JK1905" s="4"/>
      <c r="JL1905" s="6"/>
      <c r="JM1905" s="4"/>
      <c r="JN1905" s="6"/>
      <c r="JO1905" s="5"/>
      <c r="JP1905" s="5"/>
      <c r="JQ1905" s="4"/>
      <c r="JR1905" s="6"/>
      <c r="JS1905" s="4"/>
      <c r="JT1905" s="6"/>
      <c r="JU1905" s="5"/>
      <c r="JV1905" s="5"/>
      <c r="JW1905" s="4"/>
      <c r="JX1905" s="6"/>
      <c r="JY1905" s="4"/>
      <c r="JZ1905" s="6"/>
      <c r="KA1905" s="5"/>
      <c r="KB1905" s="5"/>
      <c r="KC1905" s="4"/>
      <c r="KD1905" s="6"/>
      <c r="KE1905" s="4"/>
      <c r="KF1905" s="6"/>
      <c r="KG1905" s="5"/>
      <c r="KH1905" s="5"/>
      <c r="KI1905" s="4"/>
      <c r="KJ1905" s="6"/>
      <c r="KK1905" s="4"/>
      <c r="KL1905" s="6"/>
      <c r="KM1905" s="5"/>
      <c r="KN1905" s="5"/>
    </row>
    <row r="1906">
      <c r="A1906" s="3" t="s">
        <v>85</v>
      </c>
      <c r="B1906" s="3" t="s">
        <v>1233</v>
      </c>
      <c r="C1906" s="3" t="s">
        <v>522</v>
      </c>
      <c r="D1906" s="3" t="s">
        <v>712</v>
      </c>
      <c r="E1906" s="3" t="s">
        <v>1238</v>
      </c>
      <c r="F1906" s="3" t="s">
        <v>104</v>
      </c>
      <c r="G1906" s="3" t="s">
        <v>104</v>
      </c>
      <c r="H1906" s="3" t="s">
        <v>104</v>
      </c>
      <c r="I1906" s="3" t="s">
        <v>1346</v>
      </c>
      <c r="J1906" s="3" t="s">
        <v>104</v>
      </c>
      <c r="K1906" s="4"/>
      <c r="L1906" s="4">
        <f>=ROUNDDOWN({0},0)</f>
      </c>
      <c r="M1906" s="4"/>
      <c r="N1906" s="5"/>
      <c r="O1906" s="4"/>
      <c r="P1906" s="4">
        <f>=ROUNDDOWN({0},0)</f>
      </c>
      <c r="Q1906" s="4"/>
      <c r="R1906" s="5"/>
      <c r="S1906" s="4"/>
      <c r="T1906" s="6"/>
      <c r="U1906" s="4"/>
      <c r="V1906" s="6"/>
      <c r="W1906" s="5"/>
      <c r="X1906" s="5"/>
      <c r="Y1906" s="4"/>
      <c r="Z1906" s="6"/>
      <c r="AA1906" s="4"/>
      <c r="AB1906" s="6"/>
      <c r="AC1906" s="5"/>
      <c r="AD1906" s="5"/>
      <c r="AE1906" s="4"/>
      <c r="AF1906" s="6"/>
      <c r="AG1906" s="4"/>
      <c r="AH1906" s="6"/>
      <c r="AI1906" s="5"/>
      <c r="AJ1906" s="5"/>
      <c r="AK1906" s="4"/>
      <c r="AL1906" s="6"/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  <c r="AW1906" s="4"/>
      <c r="AX1906" s="6"/>
      <c r="AY1906" s="4"/>
      <c r="AZ1906" s="6"/>
      <c r="BA1906" s="5"/>
      <c r="BB1906" s="5"/>
      <c r="BC1906" s="4"/>
      <c r="BD1906" s="6"/>
      <c r="BE1906" s="4"/>
      <c r="BF1906" s="6"/>
      <c r="BG1906" s="5"/>
      <c r="BH1906" s="5"/>
      <c r="BI1906" s="4"/>
      <c r="BJ1906" s="6"/>
      <c r="BK1906" s="4"/>
      <c r="BL1906" s="6"/>
      <c r="BM1906" s="5"/>
      <c r="BN1906" s="5"/>
      <c r="BO1906" s="4"/>
      <c r="BP1906" s="6"/>
      <c r="BQ1906" s="4"/>
      <c r="BR1906" s="6"/>
      <c r="BS1906" s="5"/>
      <c r="BT1906" s="5"/>
      <c r="BU1906" s="4"/>
      <c r="BV1906" s="6"/>
      <c r="BW1906" s="4"/>
      <c r="BX1906" s="6"/>
      <c r="BY1906" s="5"/>
      <c r="BZ1906" s="5"/>
      <c r="CA1906" s="4"/>
      <c r="CB1906" s="6"/>
      <c r="CC1906" s="4"/>
      <c r="CD1906" s="6"/>
      <c r="CE1906" s="5"/>
      <c r="CF1906" s="5"/>
      <c r="CG1906" s="4"/>
      <c r="CH1906" s="6"/>
      <c r="CI1906" s="4"/>
      <c r="CJ1906" s="6"/>
      <c r="CK1906" s="5"/>
      <c r="CL1906" s="5"/>
      <c r="CM1906" s="4"/>
      <c r="CN1906" s="6"/>
      <c r="CO1906" s="4"/>
      <c r="CP1906" s="6"/>
      <c r="CQ1906" s="5"/>
      <c r="CR1906" s="5"/>
      <c r="CS1906" s="4"/>
      <c r="CT1906" s="6"/>
      <c r="CU1906" s="4"/>
      <c r="CV1906" s="6"/>
      <c r="CW1906" s="5"/>
      <c r="CX1906" s="5"/>
      <c r="CY1906" s="4"/>
      <c r="CZ1906" s="6"/>
      <c r="DA1906" s="4"/>
      <c r="DB1906" s="6"/>
      <c r="DC1906" s="5"/>
      <c r="DD1906" s="5"/>
      <c r="DE1906" s="4"/>
      <c r="DF1906" s="6"/>
      <c r="DG1906" s="4"/>
      <c r="DH1906" s="6"/>
      <c r="DI1906" s="5"/>
      <c r="DJ1906" s="5"/>
      <c r="DK1906" s="4"/>
      <c r="DL1906" s="6"/>
      <c r="DM1906" s="4"/>
      <c r="DN1906" s="6"/>
      <c r="DO1906" s="5"/>
      <c r="DP1906" s="5"/>
      <c r="DQ1906" s="4"/>
      <c r="DR1906" s="6"/>
      <c r="DS1906" s="4"/>
      <c r="DT1906" s="6"/>
      <c r="DU1906" s="5"/>
      <c r="DV1906" s="5"/>
      <c r="DW1906" s="4"/>
      <c r="DX1906" s="6"/>
      <c r="DY1906" s="4"/>
      <c r="DZ1906" s="6"/>
      <c r="EA1906" s="5"/>
      <c r="EB1906" s="5"/>
      <c r="EC1906" s="4"/>
      <c r="ED1906" s="6"/>
      <c r="EE1906" s="4"/>
      <c r="EF1906" s="6"/>
      <c r="EG1906" s="5"/>
      <c r="EH1906" s="5"/>
      <c r="EI1906" s="4"/>
      <c r="EJ1906" s="6"/>
      <c r="EK1906" s="4"/>
      <c r="EL1906" s="6"/>
      <c r="EM1906" s="5"/>
      <c r="EN1906" s="5"/>
      <c r="EO1906" s="4"/>
      <c r="EP1906" s="6"/>
      <c r="EQ1906" s="4"/>
      <c r="ER1906" s="6"/>
      <c r="ES1906" s="5"/>
      <c r="ET1906" s="5"/>
      <c r="EU1906" s="4"/>
      <c r="EV1906" s="6"/>
      <c r="EW1906" s="4"/>
      <c r="EX1906" s="6"/>
      <c r="EY1906" s="5"/>
      <c r="EZ1906" s="5"/>
      <c r="FA1906" s="4"/>
      <c r="FB1906" s="6"/>
      <c r="FC1906" s="4"/>
      <c r="FD1906" s="6"/>
      <c r="FE1906" s="5"/>
      <c r="FF1906" s="5"/>
      <c r="FG1906" s="4"/>
      <c r="FH1906" s="6"/>
      <c r="FI1906" s="4"/>
      <c r="FJ1906" s="6"/>
      <c r="FK1906" s="5"/>
      <c r="FL1906" s="5"/>
      <c r="FM1906" s="4"/>
      <c r="FN1906" s="6"/>
      <c r="FO1906" s="4"/>
      <c r="FP1906" s="6"/>
      <c r="FQ1906" s="5"/>
      <c r="FR1906" s="5"/>
      <c r="FS1906" s="4"/>
      <c r="FT1906" s="6"/>
      <c r="FU1906" s="4"/>
      <c r="FV1906" s="6"/>
      <c r="FW1906" s="5"/>
      <c r="FX1906" s="5"/>
      <c r="FY1906" s="4"/>
      <c r="FZ1906" s="6"/>
      <c r="GA1906" s="4"/>
      <c r="GB1906" s="6"/>
      <c r="GC1906" s="5"/>
      <c r="GD1906" s="5"/>
      <c r="GE1906" s="4"/>
      <c r="GF1906" s="6"/>
      <c r="GG1906" s="4"/>
      <c r="GH1906" s="6"/>
      <c r="GI1906" s="5"/>
      <c r="GJ1906" s="5"/>
      <c r="GK1906" s="4"/>
      <c r="GL1906" s="6"/>
      <c r="GM1906" s="4"/>
      <c r="GN1906" s="6"/>
      <c r="GO1906" s="5"/>
      <c r="GP1906" s="5"/>
      <c r="GQ1906" s="4"/>
      <c r="GR1906" s="6"/>
      <c r="GS1906" s="4"/>
      <c r="GT1906" s="6"/>
      <c r="GU1906" s="5"/>
      <c r="GV1906" s="5"/>
      <c r="GW1906" s="4"/>
      <c r="GX1906" s="6"/>
      <c r="GY1906" s="4"/>
      <c r="GZ1906" s="6"/>
      <c r="HA1906" s="5"/>
      <c r="HB1906" s="5"/>
      <c r="HC1906" s="4"/>
      <c r="HD1906" s="6"/>
      <c r="HE1906" s="4"/>
      <c r="HF1906" s="6"/>
      <c r="HG1906" s="5"/>
      <c r="HH1906" s="5"/>
      <c r="HI1906" s="4"/>
      <c r="HJ1906" s="6"/>
      <c r="HK1906" s="4"/>
      <c r="HL1906" s="6"/>
      <c r="HM1906" s="5"/>
      <c r="HN1906" s="5"/>
      <c r="HO1906" s="4"/>
      <c r="HP1906" s="6"/>
      <c r="HQ1906" s="4"/>
      <c r="HR1906" s="6"/>
      <c r="HS1906" s="5"/>
      <c r="HT1906" s="5"/>
      <c r="HU1906" s="4"/>
      <c r="HV1906" s="6"/>
      <c r="HW1906" s="4"/>
      <c r="HX1906" s="6"/>
      <c r="HY1906" s="5"/>
      <c r="HZ1906" s="5"/>
      <c r="IA1906" s="4"/>
      <c r="IB1906" s="6"/>
      <c r="IC1906" s="4"/>
      <c r="ID1906" s="6"/>
      <c r="IE1906" s="5"/>
      <c r="IF1906" s="5"/>
      <c r="IG1906" s="4"/>
      <c r="IH1906" s="6"/>
      <c r="II1906" s="4"/>
      <c r="IJ1906" s="6"/>
      <c r="IK1906" s="5"/>
      <c r="IL1906" s="5"/>
      <c r="IM1906" s="4"/>
      <c r="IN1906" s="6"/>
      <c r="IO1906" s="4"/>
      <c r="IP1906" s="6"/>
      <c r="IQ1906" s="5"/>
      <c r="IR1906" s="5"/>
      <c r="IS1906" s="4"/>
      <c r="IT1906" s="6"/>
      <c r="IU1906" s="4"/>
      <c r="IV1906" s="6"/>
      <c r="IW1906" s="5"/>
      <c r="IX1906" s="5"/>
      <c r="IY1906" s="4"/>
      <c r="IZ1906" s="6"/>
      <c r="JA1906" s="4"/>
      <c r="JB1906" s="6"/>
      <c r="JC1906" s="5"/>
      <c r="JD1906" s="5"/>
      <c r="JE1906" s="4"/>
      <c r="JF1906" s="6"/>
      <c r="JG1906" s="4"/>
      <c r="JH1906" s="6"/>
      <c r="JI1906" s="5"/>
      <c r="JJ1906" s="5"/>
      <c r="JK1906" s="4"/>
      <c r="JL1906" s="6"/>
      <c r="JM1906" s="4"/>
      <c r="JN1906" s="6"/>
      <c r="JO1906" s="5"/>
      <c r="JP1906" s="5"/>
      <c r="JQ1906" s="4"/>
      <c r="JR1906" s="6"/>
      <c r="JS1906" s="4"/>
      <c r="JT1906" s="6"/>
      <c r="JU1906" s="5"/>
      <c r="JV1906" s="5"/>
      <c r="JW1906" s="4"/>
      <c r="JX1906" s="6"/>
      <c r="JY1906" s="4"/>
      <c r="JZ1906" s="6"/>
      <c r="KA1906" s="5"/>
      <c r="KB1906" s="5"/>
      <c r="KC1906" s="4"/>
      <c r="KD1906" s="6"/>
      <c r="KE1906" s="4"/>
      <c r="KF1906" s="6"/>
      <c r="KG1906" s="5"/>
      <c r="KH1906" s="5"/>
      <c r="KI1906" s="4"/>
      <c r="KJ1906" s="6"/>
      <c r="KK1906" s="4"/>
      <c r="KL1906" s="6"/>
      <c r="KM1906" s="5"/>
      <c r="KN1906" s="5"/>
    </row>
    <row r="1907">
      <c r="A1907" s="3" t="s">
        <v>85</v>
      </c>
      <c r="B1907" s="3" t="s">
        <v>1233</v>
      </c>
      <c r="C1907" s="3" t="s">
        <v>703</v>
      </c>
      <c r="D1907" s="3" t="s">
        <v>712</v>
      </c>
      <c r="E1907" s="3" t="s">
        <v>1244</v>
      </c>
      <c r="F1907" s="3" t="s">
        <v>104</v>
      </c>
      <c r="G1907" s="3" t="s">
        <v>104</v>
      </c>
      <c r="H1907" s="3" t="s">
        <v>104</v>
      </c>
      <c r="I1907" s="3" t="s">
        <v>1604</v>
      </c>
      <c r="J1907" s="3" t="s">
        <v>104</v>
      </c>
      <c r="K1907" s="4"/>
      <c r="L1907" s="4">
        <f>=ROUNDDOWN({0},0)</f>
      </c>
      <c r="M1907" s="4"/>
      <c r="N1907" s="5"/>
      <c r="O1907" s="4"/>
      <c r="P1907" s="4">
        <f>=ROUNDDOWN({0},0)</f>
      </c>
      <c r="Q1907" s="4"/>
      <c r="R1907" s="5"/>
      <c r="S1907" s="4"/>
      <c r="T1907" s="6"/>
      <c r="U1907" s="4"/>
      <c r="V1907" s="6"/>
      <c r="W1907" s="5"/>
      <c r="X1907" s="5"/>
      <c r="Y1907" s="4"/>
      <c r="Z1907" s="6"/>
      <c r="AA1907" s="4"/>
      <c r="AB1907" s="6"/>
      <c r="AC1907" s="5"/>
      <c r="AD1907" s="5"/>
      <c r="AE1907" s="4"/>
      <c r="AF1907" s="6"/>
      <c r="AG1907" s="4"/>
      <c r="AH1907" s="6"/>
      <c r="AI1907" s="5"/>
      <c r="AJ1907" s="5"/>
      <c r="AK1907" s="4"/>
      <c r="AL1907" s="6"/>
      <c r="AM1907" s="4"/>
      <c r="AN1907" s="6"/>
      <c r="AO1907" s="5"/>
      <c r="AP1907" s="5"/>
      <c r="AQ1907" s="4"/>
      <c r="AR1907" s="6"/>
      <c r="AS1907" s="4"/>
      <c r="AT1907" s="6"/>
      <c r="AU1907" s="5"/>
      <c r="AV1907" s="5"/>
      <c r="AW1907" s="4"/>
      <c r="AX1907" s="6"/>
      <c r="AY1907" s="4"/>
      <c r="AZ1907" s="6"/>
      <c r="BA1907" s="5"/>
      <c r="BB1907" s="5"/>
      <c r="BC1907" s="4"/>
      <c r="BD1907" s="6"/>
      <c r="BE1907" s="4"/>
      <c r="BF1907" s="6"/>
      <c r="BG1907" s="5"/>
      <c r="BH1907" s="5"/>
      <c r="BI1907" s="4"/>
      <c r="BJ1907" s="6"/>
      <c r="BK1907" s="4"/>
      <c r="BL1907" s="6"/>
      <c r="BM1907" s="5"/>
      <c r="BN1907" s="5"/>
      <c r="BO1907" s="4"/>
      <c r="BP1907" s="6"/>
      <c r="BQ1907" s="4"/>
      <c r="BR1907" s="6"/>
      <c r="BS1907" s="5"/>
      <c r="BT1907" s="5"/>
      <c r="BU1907" s="4"/>
      <c r="BV1907" s="6"/>
      <c r="BW1907" s="4"/>
      <c r="BX1907" s="6"/>
      <c r="BY1907" s="5"/>
      <c r="BZ1907" s="5"/>
      <c r="CA1907" s="4"/>
      <c r="CB1907" s="6"/>
      <c r="CC1907" s="4"/>
      <c r="CD1907" s="6"/>
      <c r="CE1907" s="5"/>
      <c r="CF1907" s="5"/>
      <c r="CG1907" s="4"/>
      <c r="CH1907" s="6"/>
      <c r="CI1907" s="4"/>
      <c r="CJ1907" s="6"/>
      <c r="CK1907" s="5"/>
      <c r="CL1907" s="5"/>
      <c r="CM1907" s="4"/>
      <c r="CN1907" s="6"/>
      <c r="CO1907" s="4"/>
      <c r="CP1907" s="6"/>
      <c r="CQ1907" s="5"/>
      <c r="CR1907" s="5"/>
      <c r="CS1907" s="4"/>
      <c r="CT1907" s="6"/>
      <c r="CU1907" s="4"/>
      <c r="CV1907" s="6"/>
      <c r="CW1907" s="5"/>
      <c r="CX1907" s="5"/>
      <c r="CY1907" s="4"/>
      <c r="CZ1907" s="6"/>
      <c r="DA1907" s="4"/>
      <c r="DB1907" s="6"/>
      <c r="DC1907" s="5"/>
      <c r="DD1907" s="5"/>
      <c r="DE1907" s="4"/>
      <c r="DF1907" s="6"/>
      <c r="DG1907" s="4"/>
      <c r="DH1907" s="6"/>
      <c r="DI1907" s="5"/>
      <c r="DJ1907" s="5"/>
      <c r="DK1907" s="4"/>
      <c r="DL1907" s="6"/>
      <c r="DM1907" s="4"/>
      <c r="DN1907" s="6"/>
      <c r="DO1907" s="5"/>
      <c r="DP1907" s="5"/>
      <c r="DQ1907" s="4"/>
      <c r="DR1907" s="6"/>
      <c r="DS1907" s="4"/>
      <c r="DT1907" s="6"/>
      <c r="DU1907" s="5"/>
      <c r="DV1907" s="5"/>
      <c r="DW1907" s="4"/>
      <c r="DX1907" s="6"/>
      <c r="DY1907" s="4"/>
      <c r="DZ1907" s="6"/>
      <c r="EA1907" s="5"/>
      <c r="EB1907" s="5"/>
      <c r="EC1907" s="4"/>
      <c r="ED1907" s="6"/>
      <c r="EE1907" s="4"/>
      <c r="EF1907" s="6"/>
      <c r="EG1907" s="5"/>
      <c r="EH1907" s="5"/>
      <c r="EI1907" s="4"/>
      <c r="EJ1907" s="6"/>
      <c r="EK1907" s="4"/>
      <c r="EL1907" s="6"/>
      <c r="EM1907" s="5"/>
      <c r="EN1907" s="5"/>
      <c r="EO1907" s="4"/>
      <c r="EP1907" s="6"/>
      <c r="EQ1907" s="4"/>
      <c r="ER1907" s="6"/>
      <c r="ES1907" s="5"/>
      <c r="ET1907" s="5"/>
      <c r="EU1907" s="4"/>
      <c r="EV1907" s="6"/>
      <c r="EW1907" s="4"/>
      <c r="EX1907" s="6"/>
      <c r="EY1907" s="5"/>
      <c r="EZ1907" s="5"/>
      <c r="FA1907" s="4"/>
      <c r="FB1907" s="6"/>
      <c r="FC1907" s="4"/>
      <c r="FD1907" s="6"/>
      <c r="FE1907" s="5"/>
      <c r="FF1907" s="5"/>
      <c r="FG1907" s="4"/>
      <c r="FH1907" s="6"/>
      <c r="FI1907" s="4"/>
      <c r="FJ1907" s="6"/>
      <c r="FK1907" s="5"/>
      <c r="FL1907" s="5"/>
      <c r="FM1907" s="4"/>
      <c r="FN1907" s="6"/>
      <c r="FO1907" s="4"/>
      <c r="FP1907" s="6"/>
      <c r="FQ1907" s="5"/>
      <c r="FR1907" s="5"/>
      <c r="FS1907" s="4"/>
      <c r="FT1907" s="6"/>
      <c r="FU1907" s="4"/>
      <c r="FV1907" s="6"/>
      <c r="FW1907" s="5"/>
      <c r="FX1907" s="5"/>
      <c r="FY1907" s="4"/>
      <c r="FZ1907" s="6"/>
      <c r="GA1907" s="4"/>
      <c r="GB1907" s="6"/>
      <c r="GC1907" s="5"/>
      <c r="GD1907" s="5"/>
      <c r="GE1907" s="4"/>
      <c r="GF1907" s="6"/>
      <c r="GG1907" s="4"/>
      <c r="GH1907" s="6"/>
      <c r="GI1907" s="5"/>
      <c r="GJ1907" s="5"/>
      <c r="GK1907" s="4"/>
      <c r="GL1907" s="6"/>
      <c r="GM1907" s="4"/>
      <c r="GN1907" s="6"/>
      <c r="GO1907" s="5"/>
      <c r="GP1907" s="5"/>
      <c r="GQ1907" s="4"/>
      <c r="GR1907" s="6"/>
      <c r="GS1907" s="4"/>
      <c r="GT1907" s="6"/>
      <c r="GU1907" s="5"/>
      <c r="GV1907" s="5"/>
      <c r="GW1907" s="4"/>
      <c r="GX1907" s="6"/>
      <c r="GY1907" s="4"/>
      <c r="GZ1907" s="6"/>
      <c r="HA1907" s="5"/>
      <c r="HB1907" s="5"/>
      <c r="HC1907" s="4"/>
      <c r="HD1907" s="6"/>
      <c r="HE1907" s="4"/>
      <c r="HF1907" s="6"/>
      <c r="HG1907" s="5"/>
      <c r="HH1907" s="5"/>
      <c r="HI1907" s="4"/>
      <c r="HJ1907" s="6"/>
      <c r="HK1907" s="4"/>
      <c r="HL1907" s="6"/>
      <c r="HM1907" s="5"/>
      <c r="HN1907" s="5"/>
      <c r="HO1907" s="4"/>
      <c r="HP1907" s="6"/>
      <c r="HQ1907" s="4"/>
      <c r="HR1907" s="6"/>
      <c r="HS1907" s="5"/>
      <c r="HT1907" s="5"/>
      <c r="HU1907" s="4"/>
      <c r="HV1907" s="6"/>
      <c r="HW1907" s="4"/>
      <c r="HX1907" s="6"/>
      <c r="HY1907" s="5"/>
      <c r="HZ1907" s="5"/>
      <c r="IA1907" s="4"/>
      <c r="IB1907" s="6"/>
      <c r="IC1907" s="4"/>
      <c r="ID1907" s="6"/>
      <c r="IE1907" s="5"/>
      <c r="IF1907" s="5"/>
      <c r="IG1907" s="4"/>
      <c r="IH1907" s="6"/>
      <c r="II1907" s="4"/>
      <c r="IJ1907" s="6"/>
      <c r="IK1907" s="5"/>
      <c r="IL1907" s="5"/>
      <c r="IM1907" s="4"/>
      <c r="IN1907" s="6"/>
      <c r="IO1907" s="4"/>
      <c r="IP1907" s="6"/>
      <c r="IQ1907" s="5"/>
      <c r="IR1907" s="5"/>
      <c r="IS1907" s="4"/>
      <c r="IT1907" s="6"/>
      <c r="IU1907" s="4"/>
      <c r="IV1907" s="6"/>
      <c r="IW1907" s="5"/>
      <c r="IX1907" s="5"/>
      <c r="IY1907" s="4"/>
      <c r="IZ1907" s="6"/>
      <c r="JA1907" s="4"/>
      <c r="JB1907" s="6"/>
      <c r="JC1907" s="5"/>
      <c r="JD1907" s="5"/>
      <c r="JE1907" s="4"/>
      <c r="JF1907" s="6"/>
      <c r="JG1907" s="4"/>
      <c r="JH1907" s="6"/>
      <c r="JI1907" s="5"/>
      <c r="JJ1907" s="5"/>
      <c r="JK1907" s="4"/>
      <c r="JL1907" s="6"/>
      <c r="JM1907" s="4"/>
      <c r="JN1907" s="6"/>
      <c r="JO1907" s="5"/>
      <c r="JP1907" s="5"/>
      <c r="JQ1907" s="4"/>
      <c r="JR1907" s="6"/>
      <c r="JS1907" s="4"/>
      <c r="JT1907" s="6"/>
      <c r="JU1907" s="5"/>
      <c r="JV1907" s="5"/>
      <c r="JW1907" s="4"/>
      <c r="JX1907" s="6"/>
      <c r="JY1907" s="4"/>
      <c r="JZ1907" s="6"/>
      <c r="KA1907" s="5"/>
      <c r="KB1907" s="5"/>
      <c r="KC1907" s="4"/>
      <c r="KD1907" s="6"/>
      <c r="KE1907" s="4"/>
      <c r="KF1907" s="6"/>
      <c r="KG1907" s="5"/>
      <c r="KH1907" s="5"/>
      <c r="KI1907" s="4"/>
      <c r="KJ1907" s="6"/>
      <c r="KK1907" s="4"/>
      <c r="KL1907" s="6"/>
      <c r="KM1907" s="5"/>
      <c r="KN1907" s="5"/>
    </row>
    <row r="1908">
      <c r="A1908" s="3" t="s">
        <v>85</v>
      </c>
      <c r="B1908" s="3" t="s">
        <v>1233</v>
      </c>
      <c r="C1908" s="3" t="s">
        <v>703</v>
      </c>
      <c r="D1908" s="3" t="s">
        <v>712</v>
      </c>
      <c r="E1908" s="3" t="s">
        <v>1234</v>
      </c>
      <c r="F1908" s="3" t="s">
        <v>104</v>
      </c>
      <c r="G1908" s="3" t="s">
        <v>104</v>
      </c>
      <c r="H1908" s="3" t="s">
        <v>104</v>
      </c>
      <c r="I1908" s="3" t="s">
        <v>1662</v>
      </c>
      <c r="J1908" s="3" t="s">
        <v>104</v>
      </c>
      <c r="K1908" s="4"/>
      <c r="L1908" s="4">
        <f>=ROUNDDOWN({0},0)</f>
      </c>
      <c r="M1908" s="4"/>
      <c r="N1908" s="5"/>
      <c r="O1908" s="4"/>
      <c r="P1908" s="4">
        <f>=ROUNDDOWN({0},0)</f>
      </c>
      <c r="Q1908" s="4"/>
      <c r="R1908" s="5"/>
      <c r="S1908" s="4"/>
      <c r="T1908" s="6"/>
      <c r="U1908" s="4"/>
      <c r="V1908" s="6"/>
      <c r="W1908" s="5"/>
      <c r="X1908" s="5"/>
      <c r="Y1908" s="4"/>
      <c r="Z1908" s="6"/>
      <c r="AA1908" s="4"/>
      <c r="AB1908" s="6"/>
      <c r="AC1908" s="5"/>
      <c r="AD1908" s="5"/>
      <c r="AE1908" s="4"/>
      <c r="AF1908" s="6"/>
      <c r="AG1908" s="4"/>
      <c r="AH1908" s="6"/>
      <c r="AI1908" s="5"/>
      <c r="AJ1908" s="5"/>
      <c r="AK1908" s="4"/>
      <c r="AL1908" s="6"/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  <c r="AW1908" s="4"/>
      <c r="AX1908" s="6"/>
      <c r="AY1908" s="4"/>
      <c r="AZ1908" s="6"/>
      <c r="BA1908" s="5"/>
      <c r="BB1908" s="5"/>
      <c r="BC1908" s="4"/>
      <c r="BD1908" s="6"/>
      <c r="BE1908" s="4"/>
      <c r="BF1908" s="6"/>
      <c r="BG1908" s="5"/>
      <c r="BH1908" s="5"/>
      <c r="BI1908" s="4"/>
      <c r="BJ1908" s="6"/>
      <c r="BK1908" s="4"/>
      <c r="BL1908" s="6"/>
      <c r="BM1908" s="5"/>
      <c r="BN1908" s="5"/>
      <c r="BO1908" s="4"/>
      <c r="BP1908" s="6"/>
      <c r="BQ1908" s="4"/>
      <c r="BR1908" s="6"/>
      <c r="BS1908" s="5"/>
      <c r="BT1908" s="5"/>
      <c r="BU1908" s="4"/>
      <c r="BV1908" s="6"/>
      <c r="BW1908" s="4"/>
      <c r="BX1908" s="6"/>
      <c r="BY1908" s="5"/>
      <c r="BZ1908" s="5"/>
      <c r="CA1908" s="4"/>
      <c r="CB1908" s="6"/>
      <c r="CC1908" s="4"/>
      <c r="CD1908" s="6"/>
      <c r="CE1908" s="5"/>
      <c r="CF1908" s="5"/>
      <c r="CG1908" s="4"/>
      <c r="CH1908" s="6"/>
      <c r="CI1908" s="4"/>
      <c r="CJ1908" s="6"/>
      <c r="CK1908" s="5"/>
      <c r="CL1908" s="5"/>
      <c r="CM1908" s="4"/>
      <c r="CN1908" s="6"/>
      <c r="CO1908" s="4"/>
      <c r="CP1908" s="6"/>
      <c r="CQ1908" s="5"/>
      <c r="CR1908" s="5"/>
      <c r="CS1908" s="4"/>
      <c r="CT1908" s="6"/>
      <c r="CU1908" s="4"/>
      <c r="CV1908" s="6"/>
      <c r="CW1908" s="5"/>
      <c r="CX1908" s="5"/>
      <c r="CY1908" s="4"/>
      <c r="CZ1908" s="6"/>
      <c r="DA1908" s="4"/>
      <c r="DB1908" s="6"/>
      <c r="DC1908" s="5"/>
      <c r="DD1908" s="5"/>
      <c r="DE1908" s="4"/>
      <c r="DF1908" s="6"/>
      <c r="DG1908" s="4"/>
      <c r="DH1908" s="6"/>
      <c r="DI1908" s="5"/>
      <c r="DJ1908" s="5"/>
      <c r="DK1908" s="4"/>
      <c r="DL1908" s="6"/>
      <c r="DM1908" s="4"/>
      <c r="DN1908" s="6"/>
      <c r="DO1908" s="5"/>
      <c r="DP1908" s="5"/>
      <c r="DQ1908" s="4"/>
      <c r="DR1908" s="6"/>
      <c r="DS1908" s="4"/>
      <c r="DT1908" s="6"/>
      <c r="DU1908" s="5"/>
      <c r="DV1908" s="5"/>
      <c r="DW1908" s="4"/>
      <c r="DX1908" s="6"/>
      <c r="DY1908" s="4"/>
      <c r="DZ1908" s="6"/>
      <c r="EA1908" s="5"/>
      <c r="EB1908" s="5"/>
      <c r="EC1908" s="4"/>
      <c r="ED1908" s="6"/>
      <c r="EE1908" s="4"/>
      <c r="EF1908" s="6"/>
      <c r="EG1908" s="5"/>
      <c r="EH1908" s="5"/>
      <c r="EI1908" s="4"/>
      <c r="EJ1908" s="6"/>
      <c r="EK1908" s="4"/>
      <c r="EL1908" s="6"/>
      <c r="EM1908" s="5"/>
      <c r="EN1908" s="5"/>
      <c r="EO1908" s="4"/>
      <c r="EP1908" s="6"/>
      <c r="EQ1908" s="4"/>
      <c r="ER1908" s="6"/>
      <c r="ES1908" s="5"/>
      <c r="ET1908" s="5"/>
      <c r="EU1908" s="4"/>
      <c r="EV1908" s="6"/>
      <c r="EW1908" s="4"/>
      <c r="EX1908" s="6"/>
      <c r="EY1908" s="5"/>
      <c r="EZ1908" s="5"/>
      <c r="FA1908" s="4"/>
      <c r="FB1908" s="6"/>
      <c r="FC1908" s="4"/>
      <c r="FD1908" s="6"/>
      <c r="FE1908" s="5"/>
      <c r="FF1908" s="5"/>
      <c r="FG1908" s="4"/>
      <c r="FH1908" s="6"/>
      <c r="FI1908" s="4"/>
      <c r="FJ1908" s="6"/>
      <c r="FK1908" s="5"/>
      <c r="FL1908" s="5"/>
      <c r="FM1908" s="4"/>
      <c r="FN1908" s="6"/>
      <c r="FO1908" s="4"/>
      <c r="FP1908" s="6"/>
      <c r="FQ1908" s="5"/>
      <c r="FR1908" s="5"/>
      <c r="FS1908" s="4"/>
      <c r="FT1908" s="6"/>
      <c r="FU1908" s="4"/>
      <c r="FV1908" s="6"/>
      <c r="FW1908" s="5"/>
      <c r="FX1908" s="5"/>
      <c r="FY1908" s="4"/>
      <c r="FZ1908" s="6"/>
      <c r="GA1908" s="4"/>
      <c r="GB1908" s="6"/>
      <c r="GC1908" s="5"/>
      <c r="GD1908" s="5"/>
      <c r="GE1908" s="4"/>
      <c r="GF1908" s="6"/>
      <c r="GG1908" s="4"/>
      <c r="GH1908" s="6"/>
      <c r="GI1908" s="5"/>
      <c r="GJ1908" s="5"/>
      <c r="GK1908" s="4"/>
      <c r="GL1908" s="6"/>
      <c r="GM1908" s="4"/>
      <c r="GN1908" s="6"/>
      <c r="GO1908" s="5"/>
      <c r="GP1908" s="5"/>
      <c r="GQ1908" s="4"/>
      <c r="GR1908" s="6"/>
      <c r="GS1908" s="4"/>
      <c r="GT1908" s="6"/>
      <c r="GU1908" s="5"/>
      <c r="GV1908" s="5"/>
      <c r="GW1908" s="4"/>
      <c r="GX1908" s="6"/>
      <c r="GY1908" s="4"/>
      <c r="GZ1908" s="6"/>
      <c r="HA1908" s="5"/>
      <c r="HB1908" s="5"/>
      <c r="HC1908" s="4"/>
      <c r="HD1908" s="6"/>
      <c r="HE1908" s="4"/>
      <c r="HF1908" s="6"/>
      <c r="HG1908" s="5"/>
      <c r="HH1908" s="5"/>
      <c r="HI1908" s="4"/>
      <c r="HJ1908" s="6"/>
      <c r="HK1908" s="4"/>
      <c r="HL1908" s="6"/>
      <c r="HM1908" s="5"/>
      <c r="HN1908" s="5"/>
      <c r="HO1908" s="4"/>
      <c r="HP1908" s="6"/>
      <c r="HQ1908" s="4"/>
      <c r="HR1908" s="6"/>
      <c r="HS1908" s="5"/>
      <c r="HT1908" s="5"/>
      <c r="HU1908" s="4"/>
      <c r="HV1908" s="6"/>
      <c r="HW1908" s="4"/>
      <c r="HX1908" s="6"/>
      <c r="HY1908" s="5"/>
      <c r="HZ1908" s="5"/>
      <c r="IA1908" s="4"/>
      <c r="IB1908" s="6"/>
      <c r="IC1908" s="4"/>
      <c r="ID1908" s="6"/>
      <c r="IE1908" s="5"/>
      <c r="IF1908" s="5"/>
      <c r="IG1908" s="4"/>
      <c r="IH1908" s="6"/>
      <c r="II1908" s="4"/>
      <c r="IJ1908" s="6"/>
      <c r="IK1908" s="5"/>
      <c r="IL1908" s="5"/>
      <c r="IM1908" s="4"/>
      <c r="IN1908" s="6"/>
      <c r="IO1908" s="4"/>
      <c r="IP1908" s="6"/>
      <c r="IQ1908" s="5"/>
      <c r="IR1908" s="5"/>
      <c r="IS1908" s="4"/>
      <c r="IT1908" s="6"/>
      <c r="IU1908" s="4"/>
      <c r="IV1908" s="6"/>
      <c r="IW1908" s="5"/>
      <c r="IX1908" s="5"/>
      <c r="IY1908" s="4"/>
      <c r="IZ1908" s="6"/>
      <c r="JA1908" s="4"/>
      <c r="JB1908" s="6"/>
      <c r="JC1908" s="5"/>
      <c r="JD1908" s="5"/>
      <c r="JE1908" s="4"/>
      <c r="JF1908" s="6"/>
      <c r="JG1908" s="4"/>
      <c r="JH1908" s="6"/>
      <c r="JI1908" s="5"/>
      <c r="JJ1908" s="5"/>
      <c r="JK1908" s="4"/>
      <c r="JL1908" s="6"/>
      <c r="JM1908" s="4"/>
      <c r="JN1908" s="6"/>
      <c r="JO1908" s="5"/>
      <c r="JP1908" s="5"/>
      <c r="JQ1908" s="4"/>
      <c r="JR1908" s="6"/>
      <c r="JS1908" s="4"/>
      <c r="JT1908" s="6"/>
      <c r="JU1908" s="5"/>
      <c r="JV1908" s="5"/>
      <c r="JW1908" s="4"/>
      <c r="JX1908" s="6"/>
      <c r="JY1908" s="4"/>
      <c r="JZ1908" s="6"/>
      <c r="KA1908" s="5"/>
      <c r="KB1908" s="5"/>
      <c r="KC1908" s="4"/>
      <c r="KD1908" s="6"/>
      <c r="KE1908" s="4"/>
      <c r="KF1908" s="6"/>
      <c r="KG1908" s="5"/>
      <c r="KH1908" s="5"/>
      <c r="KI1908" s="4"/>
      <c r="KJ1908" s="6"/>
      <c r="KK1908" s="4"/>
      <c r="KL1908" s="6"/>
      <c r="KM1908" s="5"/>
      <c r="KN1908" s="5"/>
    </row>
    <row r="1909">
      <c r="A1909" s="3" t="s">
        <v>85</v>
      </c>
      <c r="B1909" s="3" t="s">
        <v>1233</v>
      </c>
      <c r="C1909" s="3" t="s">
        <v>703</v>
      </c>
      <c r="D1909" s="3" t="s">
        <v>712</v>
      </c>
      <c r="E1909" s="3" t="s">
        <v>1247</v>
      </c>
      <c r="F1909" s="3" t="s">
        <v>104</v>
      </c>
      <c r="G1909" s="3" t="s">
        <v>104</v>
      </c>
      <c r="H1909" s="3" t="s">
        <v>104</v>
      </c>
      <c r="I1909" s="3" t="s">
        <v>1320</v>
      </c>
      <c r="J1909" s="3" t="s">
        <v>104</v>
      </c>
      <c r="K1909" s="4"/>
      <c r="L1909" s="4">
        <f>=ROUNDDOWN({0},0)</f>
      </c>
      <c r="M1909" s="4"/>
      <c r="N1909" s="5"/>
      <c r="O1909" s="4"/>
      <c r="P1909" s="4">
        <f>=ROUNDDOWN({0},0)</f>
      </c>
      <c r="Q1909" s="4"/>
      <c r="R1909" s="5"/>
      <c r="S1909" s="4"/>
      <c r="T1909" s="6"/>
      <c r="U1909" s="4"/>
      <c r="V1909" s="6"/>
      <c r="W1909" s="5"/>
      <c r="X1909" s="5"/>
      <c r="Y1909" s="4"/>
      <c r="Z1909" s="6"/>
      <c r="AA1909" s="4"/>
      <c r="AB1909" s="6"/>
      <c r="AC1909" s="5"/>
      <c r="AD1909" s="5"/>
      <c r="AE1909" s="4"/>
      <c r="AF1909" s="6"/>
      <c r="AG1909" s="4"/>
      <c r="AH1909" s="6"/>
      <c r="AI1909" s="5"/>
      <c r="AJ1909" s="5"/>
      <c r="AK1909" s="4"/>
      <c r="AL1909" s="6"/>
      <c r="AM1909" s="4"/>
      <c r="AN1909" s="6"/>
      <c r="AO1909" s="5"/>
      <c r="AP1909" s="5"/>
      <c r="AQ1909" s="4"/>
      <c r="AR1909" s="6"/>
      <c r="AS1909" s="4"/>
      <c r="AT1909" s="6"/>
      <c r="AU1909" s="5"/>
      <c r="AV1909" s="5"/>
      <c r="AW1909" s="4"/>
      <c r="AX1909" s="6"/>
      <c r="AY1909" s="4"/>
      <c r="AZ1909" s="6"/>
      <c r="BA1909" s="5"/>
      <c r="BB1909" s="5"/>
      <c r="BC1909" s="4"/>
      <c r="BD1909" s="6"/>
      <c r="BE1909" s="4"/>
      <c r="BF1909" s="6"/>
      <c r="BG1909" s="5"/>
      <c r="BH1909" s="5"/>
      <c r="BI1909" s="4"/>
      <c r="BJ1909" s="6"/>
      <c r="BK1909" s="4"/>
      <c r="BL1909" s="6"/>
      <c r="BM1909" s="5"/>
      <c r="BN1909" s="5"/>
      <c r="BO1909" s="4"/>
      <c r="BP1909" s="6"/>
      <c r="BQ1909" s="4"/>
      <c r="BR1909" s="6"/>
      <c r="BS1909" s="5"/>
      <c r="BT1909" s="5"/>
      <c r="BU1909" s="4"/>
      <c r="BV1909" s="6"/>
      <c r="BW1909" s="4"/>
      <c r="BX1909" s="6"/>
      <c r="BY1909" s="5"/>
      <c r="BZ1909" s="5"/>
      <c r="CA1909" s="4"/>
      <c r="CB1909" s="6"/>
      <c r="CC1909" s="4"/>
      <c r="CD1909" s="6"/>
      <c r="CE1909" s="5"/>
      <c r="CF1909" s="5"/>
      <c r="CG1909" s="4"/>
      <c r="CH1909" s="6"/>
      <c r="CI1909" s="4"/>
      <c r="CJ1909" s="6"/>
      <c r="CK1909" s="5"/>
      <c r="CL1909" s="5"/>
      <c r="CM1909" s="4"/>
      <c r="CN1909" s="6"/>
      <c r="CO1909" s="4"/>
      <c r="CP1909" s="6"/>
      <c r="CQ1909" s="5"/>
      <c r="CR1909" s="5"/>
      <c r="CS1909" s="4"/>
      <c r="CT1909" s="6"/>
      <c r="CU1909" s="4"/>
      <c r="CV1909" s="6"/>
      <c r="CW1909" s="5"/>
      <c r="CX1909" s="5"/>
      <c r="CY1909" s="4"/>
      <c r="CZ1909" s="6"/>
      <c r="DA1909" s="4"/>
      <c r="DB1909" s="6"/>
      <c r="DC1909" s="5"/>
      <c r="DD1909" s="5"/>
      <c r="DE1909" s="4"/>
      <c r="DF1909" s="6"/>
      <c r="DG1909" s="4"/>
      <c r="DH1909" s="6"/>
      <c r="DI1909" s="5"/>
      <c r="DJ1909" s="5"/>
      <c r="DK1909" s="4"/>
      <c r="DL1909" s="6"/>
      <c r="DM1909" s="4"/>
      <c r="DN1909" s="6"/>
      <c r="DO1909" s="5"/>
      <c r="DP1909" s="5"/>
      <c r="DQ1909" s="4"/>
      <c r="DR1909" s="6"/>
      <c r="DS1909" s="4"/>
      <c r="DT1909" s="6"/>
      <c r="DU1909" s="5"/>
      <c r="DV1909" s="5"/>
      <c r="DW1909" s="4"/>
      <c r="DX1909" s="6"/>
      <c r="DY1909" s="4"/>
      <c r="DZ1909" s="6"/>
      <c r="EA1909" s="5"/>
      <c r="EB1909" s="5"/>
      <c r="EC1909" s="4"/>
      <c r="ED1909" s="6"/>
      <c r="EE1909" s="4"/>
      <c r="EF1909" s="6"/>
      <c r="EG1909" s="5"/>
      <c r="EH1909" s="5"/>
      <c r="EI1909" s="4"/>
      <c r="EJ1909" s="6"/>
      <c r="EK1909" s="4"/>
      <c r="EL1909" s="6"/>
      <c r="EM1909" s="5"/>
      <c r="EN1909" s="5"/>
      <c r="EO1909" s="4"/>
      <c r="EP1909" s="6"/>
      <c r="EQ1909" s="4"/>
      <c r="ER1909" s="6"/>
      <c r="ES1909" s="5"/>
      <c r="ET1909" s="5"/>
      <c r="EU1909" s="4"/>
      <c r="EV1909" s="6"/>
      <c r="EW1909" s="4"/>
      <c r="EX1909" s="6"/>
      <c r="EY1909" s="5"/>
      <c r="EZ1909" s="5"/>
      <c r="FA1909" s="4"/>
      <c r="FB1909" s="6"/>
      <c r="FC1909" s="4"/>
      <c r="FD1909" s="6"/>
      <c r="FE1909" s="5"/>
      <c r="FF1909" s="5"/>
      <c r="FG1909" s="4"/>
      <c r="FH1909" s="6"/>
      <c r="FI1909" s="4"/>
      <c r="FJ1909" s="6"/>
      <c r="FK1909" s="5"/>
      <c r="FL1909" s="5"/>
      <c r="FM1909" s="4"/>
      <c r="FN1909" s="6"/>
      <c r="FO1909" s="4"/>
      <c r="FP1909" s="6"/>
      <c r="FQ1909" s="5"/>
      <c r="FR1909" s="5"/>
      <c r="FS1909" s="4"/>
      <c r="FT1909" s="6"/>
      <c r="FU1909" s="4"/>
      <c r="FV1909" s="6"/>
      <c r="FW1909" s="5"/>
      <c r="FX1909" s="5"/>
      <c r="FY1909" s="4"/>
      <c r="FZ1909" s="6"/>
      <c r="GA1909" s="4"/>
      <c r="GB1909" s="6"/>
      <c r="GC1909" s="5"/>
      <c r="GD1909" s="5"/>
      <c r="GE1909" s="4"/>
      <c r="GF1909" s="6"/>
      <c r="GG1909" s="4"/>
      <c r="GH1909" s="6"/>
      <c r="GI1909" s="5"/>
      <c r="GJ1909" s="5"/>
      <c r="GK1909" s="4"/>
      <c r="GL1909" s="6"/>
      <c r="GM1909" s="4"/>
      <c r="GN1909" s="6"/>
      <c r="GO1909" s="5"/>
      <c r="GP1909" s="5"/>
      <c r="GQ1909" s="4"/>
      <c r="GR1909" s="6"/>
      <c r="GS1909" s="4"/>
      <c r="GT1909" s="6"/>
      <c r="GU1909" s="5"/>
      <c r="GV1909" s="5"/>
      <c r="GW1909" s="4"/>
      <c r="GX1909" s="6"/>
      <c r="GY1909" s="4"/>
      <c r="GZ1909" s="6"/>
      <c r="HA1909" s="5"/>
      <c r="HB1909" s="5"/>
      <c r="HC1909" s="4"/>
      <c r="HD1909" s="6"/>
      <c r="HE1909" s="4"/>
      <c r="HF1909" s="6"/>
      <c r="HG1909" s="5"/>
      <c r="HH1909" s="5"/>
      <c r="HI1909" s="4"/>
      <c r="HJ1909" s="6"/>
      <c r="HK1909" s="4"/>
      <c r="HL1909" s="6"/>
      <c r="HM1909" s="5"/>
      <c r="HN1909" s="5"/>
      <c r="HO1909" s="4"/>
      <c r="HP1909" s="6"/>
      <c r="HQ1909" s="4"/>
      <c r="HR1909" s="6"/>
      <c r="HS1909" s="5"/>
      <c r="HT1909" s="5"/>
      <c r="HU1909" s="4"/>
      <c r="HV1909" s="6"/>
      <c r="HW1909" s="4"/>
      <c r="HX1909" s="6"/>
      <c r="HY1909" s="5"/>
      <c r="HZ1909" s="5"/>
      <c r="IA1909" s="4"/>
      <c r="IB1909" s="6"/>
      <c r="IC1909" s="4"/>
      <c r="ID1909" s="6"/>
      <c r="IE1909" s="5"/>
      <c r="IF1909" s="5"/>
      <c r="IG1909" s="4"/>
      <c r="IH1909" s="6"/>
      <c r="II1909" s="4"/>
      <c r="IJ1909" s="6"/>
      <c r="IK1909" s="5"/>
      <c r="IL1909" s="5"/>
      <c r="IM1909" s="4"/>
      <c r="IN1909" s="6"/>
      <c r="IO1909" s="4"/>
      <c r="IP1909" s="6"/>
      <c r="IQ1909" s="5"/>
      <c r="IR1909" s="5"/>
      <c r="IS1909" s="4"/>
      <c r="IT1909" s="6"/>
      <c r="IU1909" s="4"/>
      <c r="IV1909" s="6"/>
      <c r="IW1909" s="5"/>
      <c r="IX1909" s="5"/>
      <c r="IY1909" s="4"/>
      <c r="IZ1909" s="6"/>
      <c r="JA1909" s="4"/>
      <c r="JB1909" s="6"/>
      <c r="JC1909" s="5"/>
      <c r="JD1909" s="5"/>
      <c r="JE1909" s="4"/>
      <c r="JF1909" s="6"/>
      <c r="JG1909" s="4"/>
      <c r="JH1909" s="6"/>
      <c r="JI1909" s="5"/>
      <c r="JJ1909" s="5"/>
      <c r="JK1909" s="4"/>
      <c r="JL1909" s="6"/>
      <c r="JM1909" s="4"/>
      <c r="JN1909" s="6"/>
      <c r="JO1909" s="5"/>
      <c r="JP1909" s="5"/>
      <c r="JQ1909" s="4"/>
      <c r="JR1909" s="6"/>
      <c r="JS1909" s="4"/>
      <c r="JT1909" s="6"/>
      <c r="JU1909" s="5"/>
      <c r="JV1909" s="5"/>
      <c r="JW1909" s="4"/>
      <c r="JX1909" s="6"/>
      <c r="JY1909" s="4"/>
      <c r="JZ1909" s="6"/>
      <c r="KA1909" s="5"/>
      <c r="KB1909" s="5"/>
      <c r="KC1909" s="4"/>
      <c r="KD1909" s="6"/>
      <c r="KE1909" s="4"/>
      <c r="KF1909" s="6"/>
      <c r="KG1909" s="5"/>
      <c r="KH1909" s="5"/>
      <c r="KI1909" s="4"/>
      <c r="KJ1909" s="6"/>
      <c r="KK1909" s="4"/>
      <c r="KL1909" s="6"/>
      <c r="KM1909" s="5"/>
      <c r="KN1909" s="5"/>
    </row>
    <row r="1910">
      <c r="A1910" s="3" t="s">
        <v>85</v>
      </c>
      <c r="B1910" s="3" t="s">
        <v>1233</v>
      </c>
      <c r="C1910" s="3" t="s">
        <v>703</v>
      </c>
      <c r="D1910" s="3" t="s">
        <v>712</v>
      </c>
      <c r="E1910" s="3" t="s">
        <v>1239</v>
      </c>
      <c r="F1910" s="3" t="s">
        <v>104</v>
      </c>
      <c r="G1910" s="3" t="s">
        <v>104</v>
      </c>
      <c r="H1910" s="3" t="s">
        <v>104</v>
      </c>
      <c r="I1910" s="3" t="s">
        <v>1364</v>
      </c>
      <c r="J1910" s="3" t="s">
        <v>104</v>
      </c>
      <c r="K1910" s="4"/>
      <c r="L1910" s="4">
        <f>=ROUNDDOWN({0},0)</f>
      </c>
      <c r="M1910" s="4"/>
      <c r="N1910" s="5"/>
      <c r="O1910" s="4"/>
      <c r="P1910" s="4">
        <f>=ROUNDDOWN({0},0)</f>
      </c>
      <c r="Q1910" s="4"/>
      <c r="R1910" s="5"/>
      <c r="S1910" s="4"/>
      <c r="T1910" s="6"/>
      <c r="U1910" s="4"/>
      <c r="V1910" s="6"/>
      <c r="W1910" s="5"/>
      <c r="X1910" s="5"/>
      <c r="Y1910" s="4"/>
      <c r="Z1910" s="6"/>
      <c r="AA1910" s="4"/>
      <c r="AB1910" s="6"/>
      <c r="AC1910" s="5"/>
      <c r="AD1910" s="5"/>
      <c r="AE1910" s="4"/>
      <c r="AF1910" s="6"/>
      <c r="AG1910" s="4"/>
      <c r="AH1910" s="6"/>
      <c r="AI1910" s="5"/>
      <c r="AJ1910" s="5"/>
      <c r="AK1910" s="4"/>
      <c r="AL1910" s="6"/>
      <c r="AM1910" s="4"/>
      <c r="AN1910" s="6"/>
      <c r="AO1910" s="5"/>
      <c r="AP1910" s="5"/>
      <c r="AQ1910" s="4"/>
      <c r="AR1910" s="6"/>
      <c r="AS1910" s="4"/>
      <c r="AT1910" s="6"/>
      <c r="AU1910" s="5"/>
      <c r="AV1910" s="5"/>
      <c r="AW1910" s="4"/>
      <c r="AX1910" s="6"/>
      <c r="AY1910" s="4"/>
      <c r="AZ1910" s="6"/>
      <c r="BA1910" s="5"/>
      <c r="BB1910" s="5"/>
      <c r="BC1910" s="4"/>
      <c r="BD1910" s="6"/>
      <c r="BE1910" s="4"/>
      <c r="BF1910" s="6"/>
      <c r="BG1910" s="5"/>
      <c r="BH1910" s="5"/>
      <c r="BI1910" s="4"/>
      <c r="BJ1910" s="6"/>
      <c r="BK1910" s="4"/>
      <c r="BL1910" s="6"/>
      <c r="BM1910" s="5"/>
      <c r="BN1910" s="5"/>
      <c r="BO1910" s="4"/>
      <c r="BP1910" s="6"/>
      <c r="BQ1910" s="4"/>
      <c r="BR1910" s="6"/>
      <c r="BS1910" s="5"/>
      <c r="BT1910" s="5"/>
      <c r="BU1910" s="4"/>
      <c r="BV1910" s="6"/>
      <c r="BW1910" s="4"/>
      <c r="BX1910" s="6"/>
      <c r="BY1910" s="5"/>
      <c r="BZ1910" s="5"/>
      <c r="CA1910" s="4"/>
      <c r="CB1910" s="6"/>
      <c r="CC1910" s="4"/>
      <c r="CD1910" s="6"/>
      <c r="CE1910" s="5"/>
      <c r="CF1910" s="5"/>
      <c r="CG1910" s="4"/>
      <c r="CH1910" s="6"/>
      <c r="CI1910" s="4"/>
      <c r="CJ1910" s="6"/>
      <c r="CK1910" s="5"/>
      <c r="CL1910" s="5"/>
      <c r="CM1910" s="4"/>
      <c r="CN1910" s="6"/>
      <c r="CO1910" s="4"/>
      <c r="CP1910" s="6"/>
      <c r="CQ1910" s="5"/>
      <c r="CR1910" s="5"/>
      <c r="CS1910" s="4"/>
      <c r="CT1910" s="6"/>
      <c r="CU1910" s="4"/>
      <c r="CV1910" s="6"/>
      <c r="CW1910" s="5"/>
      <c r="CX1910" s="5"/>
      <c r="CY1910" s="4"/>
      <c r="CZ1910" s="6"/>
      <c r="DA1910" s="4"/>
      <c r="DB1910" s="6"/>
      <c r="DC1910" s="5"/>
      <c r="DD1910" s="5"/>
      <c r="DE1910" s="4"/>
      <c r="DF1910" s="6"/>
      <c r="DG1910" s="4"/>
      <c r="DH1910" s="6"/>
      <c r="DI1910" s="5"/>
      <c r="DJ1910" s="5"/>
      <c r="DK1910" s="4"/>
      <c r="DL1910" s="6"/>
      <c r="DM1910" s="4"/>
      <c r="DN1910" s="6"/>
      <c r="DO1910" s="5"/>
      <c r="DP1910" s="5"/>
      <c r="DQ1910" s="4"/>
      <c r="DR1910" s="6"/>
      <c r="DS1910" s="4"/>
      <c r="DT1910" s="6"/>
      <c r="DU1910" s="5"/>
      <c r="DV1910" s="5"/>
      <c r="DW1910" s="4"/>
      <c r="DX1910" s="6"/>
      <c r="DY1910" s="4"/>
      <c r="DZ1910" s="6"/>
      <c r="EA1910" s="5"/>
      <c r="EB1910" s="5"/>
      <c r="EC1910" s="4"/>
      <c r="ED1910" s="6"/>
      <c r="EE1910" s="4"/>
      <c r="EF1910" s="6"/>
      <c r="EG1910" s="5"/>
      <c r="EH1910" s="5"/>
      <c r="EI1910" s="4"/>
      <c r="EJ1910" s="6"/>
      <c r="EK1910" s="4"/>
      <c r="EL1910" s="6"/>
      <c r="EM1910" s="5"/>
      <c r="EN1910" s="5"/>
      <c r="EO1910" s="4"/>
      <c r="EP1910" s="6"/>
      <c r="EQ1910" s="4"/>
      <c r="ER1910" s="6"/>
      <c r="ES1910" s="5"/>
      <c r="ET1910" s="5"/>
      <c r="EU1910" s="4"/>
      <c r="EV1910" s="6"/>
      <c r="EW1910" s="4"/>
      <c r="EX1910" s="6"/>
      <c r="EY1910" s="5"/>
      <c r="EZ1910" s="5"/>
      <c r="FA1910" s="4"/>
      <c r="FB1910" s="6"/>
      <c r="FC1910" s="4"/>
      <c r="FD1910" s="6"/>
      <c r="FE1910" s="5"/>
      <c r="FF1910" s="5"/>
      <c r="FG1910" s="4"/>
      <c r="FH1910" s="6"/>
      <c r="FI1910" s="4"/>
      <c r="FJ1910" s="6"/>
      <c r="FK1910" s="5"/>
      <c r="FL1910" s="5"/>
      <c r="FM1910" s="4"/>
      <c r="FN1910" s="6"/>
      <c r="FO1910" s="4"/>
      <c r="FP1910" s="6"/>
      <c r="FQ1910" s="5"/>
      <c r="FR1910" s="5"/>
      <c r="FS1910" s="4"/>
      <c r="FT1910" s="6"/>
      <c r="FU1910" s="4"/>
      <c r="FV1910" s="6"/>
      <c r="FW1910" s="5"/>
      <c r="FX1910" s="5"/>
      <c r="FY1910" s="4"/>
      <c r="FZ1910" s="6"/>
      <c r="GA1910" s="4"/>
      <c r="GB1910" s="6"/>
      <c r="GC1910" s="5"/>
      <c r="GD1910" s="5"/>
      <c r="GE1910" s="4"/>
      <c r="GF1910" s="6"/>
      <c r="GG1910" s="4"/>
      <c r="GH1910" s="6"/>
      <c r="GI1910" s="5"/>
      <c r="GJ1910" s="5"/>
      <c r="GK1910" s="4"/>
      <c r="GL1910" s="6"/>
      <c r="GM1910" s="4"/>
      <c r="GN1910" s="6"/>
      <c r="GO1910" s="5"/>
      <c r="GP1910" s="5"/>
      <c r="GQ1910" s="4"/>
      <c r="GR1910" s="6"/>
      <c r="GS1910" s="4"/>
      <c r="GT1910" s="6"/>
      <c r="GU1910" s="5"/>
      <c r="GV1910" s="5"/>
      <c r="GW1910" s="4"/>
      <c r="GX1910" s="6"/>
      <c r="GY1910" s="4"/>
      <c r="GZ1910" s="6"/>
      <c r="HA1910" s="5"/>
      <c r="HB1910" s="5"/>
      <c r="HC1910" s="4"/>
      <c r="HD1910" s="6"/>
      <c r="HE1910" s="4"/>
      <c r="HF1910" s="6"/>
      <c r="HG1910" s="5"/>
      <c r="HH1910" s="5"/>
      <c r="HI1910" s="4"/>
      <c r="HJ1910" s="6"/>
      <c r="HK1910" s="4"/>
      <c r="HL1910" s="6"/>
      <c r="HM1910" s="5"/>
      <c r="HN1910" s="5"/>
      <c r="HO1910" s="4"/>
      <c r="HP1910" s="6"/>
      <c r="HQ1910" s="4"/>
      <c r="HR1910" s="6"/>
      <c r="HS1910" s="5"/>
      <c r="HT1910" s="5"/>
      <c r="HU1910" s="4"/>
      <c r="HV1910" s="6"/>
      <c r="HW1910" s="4"/>
      <c r="HX1910" s="6"/>
      <c r="HY1910" s="5"/>
      <c r="HZ1910" s="5"/>
      <c r="IA1910" s="4"/>
      <c r="IB1910" s="6"/>
      <c r="IC1910" s="4"/>
      <c r="ID1910" s="6"/>
      <c r="IE1910" s="5"/>
      <c r="IF1910" s="5"/>
      <c r="IG1910" s="4"/>
      <c r="IH1910" s="6"/>
      <c r="II1910" s="4"/>
      <c r="IJ1910" s="6"/>
      <c r="IK1910" s="5"/>
      <c r="IL1910" s="5"/>
      <c r="IM1910" s="4"/>
      <c r="IN1910" s="6"/>
      <c r="IO1910" s="4"/>
      <c r="IP1910" s="6"/>
      <c r="IQ1910" s="5"/>
      <c r="IR1910" s="5"/>
      <c r="IS1910" s="4"/>
      <c r="IT1910" s="6"/>
      <c r="IU1910" s="4"/>
      <c r="IV1910" s="6"/>
      <c r="IW1910" s="5"/>
      <c r="IX1910" s="5"/>
      <c r="IY1910" s="4"/>
      <c r="IZ1910" s="6"/>
      <c r="JA1910" s="4"/>
      <c r="JB1910" s="6"/>
      <c r="JC1910" s="5"/>
      <c r="JD1910" s="5"/>
      <c r="JE1910" s="4"/>
      <c r="JF1910" s="6"/>
      <c r="JG1910" s="4"/>
      <c r="JH1910" s="6"/>
      <c r="JI1910" s="5"/>
      <c r="JJ1910" s="5"/>
      <c r="JK1910" s="4"/>
      <c r="JL1910" s="6"/>
      <c r="JM1910" s="4"/>
      <c r="JN1910" s="6"/>
      <c r="JO1910" s="5"/>
      <c r="JP1910" s="5"/>
      <c r="JQ1910" s="4"/>
      <c r="JR1910" s="6"/>
      <c r="JS1910" s="4"/>
      <c r="JT1910" s="6"/>
      <c r="JU1910" s="5"/>
      <c r="JV1910" s="5"/>
      <c r="JW1910" s="4"/>
      <c r="JX1910" s="6"/>
      <c r="JY1910" s="4"/>
      <c r="JZ1910" s="6"/>
      <c r="KA1910" s="5"/>
      <c r="KB1910" s="5"/>
      <c r="KC1910" s="4"/>
      <c r="KD1910" s="6"/>
      <c r="KE1910" s="4"/>
      <c r="KF1910" s="6"/>
      <c r="KG1910" s="5"/>
      <c r="KH1910" s="5"/>
      <c r="KI1910" s="4"/>
      <c r="KJ1910" s="6"/>
      <c r="KK1910" s="4"/>
      <c r="KL1910" s="6"/>
      <c r="KM1910" s="5"/>
      <c r="KN1910" s="5"/>
    </row>
    <row r="1911">
      <c r="A1911" s="3" t="s">
        <v>85</v>
      </c>
      <c r="B1911" s="3" t="s">
        <v>1233</v>
      </c>
      <c r="C1911" s="3" t="s">
        <v>703</v>
      </c>
      <c r="D1911" s="3" t="s">
        <v>712</v>
      </c>
      <c r="E1911" s="3" t="s">
        <v>1245</v>
      </c>
      <c r="F1911" s="3" t="s">
        <v>104</v>
      </c>
      <c r="G1911" s="3" t="s">
        <v>104</v>
      </c>
      <c r="H1911" s="3" t="s">
        <v>104</v>
      </c>
      <c r="I1911" s="3" t="s">
        <v>1663</v>
      </c>
      <c r="J1911" s="3" t="s">
        <v>104</v>
      </c>
      <c r="K1911" s="4"/>
      <c r="L1911" s="4">
        <f>=ROUNDDOWN({0},0)</f>
      </c>
      <c r="M1911" s="4"/>
      <c r="N1911" s="5"/>
      <c r="O1911" s="4"/>
      <c r="P1911" s="4">
        <f>=ROUNDDOWN({0},0)</f>
      </c>
      <c r="Q1911" s="4"/>
      <c r="R1911" s="5"/>
      <c r="S1911" s="4"/>
      <c r="T1911" s="6"/>
      <c r="U1911" s="4"/>
      <c r="V1911" s="6"/>
      <c r="W1911" s="5"/>
      <c r="X1911" s="5"/>
      <c r="Y1911" s="4"/>
      <c r="Z1911" s="6"/>
      <c r="AA1911" s="4"/>
      <c r="AB1911" s="6"/>
      <c r="AC1911" s="5"/>
      <c r="AD1911" s="5"/>
      <c r="AE1911" s="4"/>
      <c r="AF1911" s="6"/>
      <c r="AG1911" s="4"/>
      <c r="AH1911" s="6"/>
      <c r="AI1911" s="5"/>
      <c r="AJ1911" s="5"/>
      <c r="AK1911" s="4"/>
      <c r="AL1911" s="6"/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  <c r="AW1911" s="4"/>
      <c r="AX1911" s="6"/>
      <c r="AY1911" s="4"/>
      <c r="AZ1911" s="6"/>
      <c r="BA1911" s="5"/>
      <c r="BB1911" s="5"/>
      <c r="BC1911" s="4"/>
      <c r="BD1911" s="6"/>
      <c r="BE1911" s="4"/>
      <c r="BF1911" s="6"/>
      <c r="BG1911" s="5"/>
      <c r="BH1911" s="5"/>
      <c r="BI1911" s="4"/>
      <c r="BJ1911" s="6"/>
      <c r="BK1911" s="4"/>
      <c r="BL1911" s="6"/>
      <c r="BM1911" s="5"/>
      <c r="BN1911" s="5"/>
      <c r="BO1911" s="4"/>
      <c r="BP1911" s="6"/>
      <c r="BQ1911" s="4"/>
      <c r="BR1911" s="6"/>
      <c r="BS1911" s="5"/>
      <c r="BT1911" s="5"/>
      <c r="BU1911" s="4"/>
      <c r="BV1911" s="6"/>
      <c r="BW1911" s="4"/>
      <c r="BX1911" s="6"/>
      <c r="BY1911" s="5"/>
      <c r="BZ1911" s="5"/>
      <c r="CA1911" s="4"/>
      <c r="CB1911" s="6"/>
      <c r="CC1911" s="4"/>
      <c r="CD1911" s="6"/>
      <c r="CE1911" s="5"/>
      <c r="CF1911" s="5"/>
      <c r="CG1911" s="4"/>
      <c r="CH1911" s="6"/>
      <c r="CI1911" s="4"/>
      <c r="CJ1911" s="6"/>
      <c r="CK1911" s="5"/>
      <c r="CL1911" s="5"/>
      <c r="CM1911" s="4"/>
      <c r="CN1911" s="6"/>
      <c r="CO1911" s="4"/>
      <c r="CP1911" s="6"/>
      <c r="CQ1911" s="5"/>
      <c r="CR1911" s="5"/>
      <c r="CS1911" s="4"/>
      <c r="CT1911" s="6"/>
      <c r="CU1911" s="4"/>
      <c r="CV1911" s="6"/>
      <c r="CW1911" s="5"/>
      <c r="CX1911" s="5"/>
      <c r="CY1911" s="4"/>
      <c r="CZ1911" s="6"/>
      <c r="DA1911" s="4"/>
      <c r="DB1911" s="6"/>
      <c r="DC1911" s="5"/>
      <c r="DD1911" s="5"/>
      <c r="DE1911" s="4"/>
      <c r="DF1911" s="6"/>
      <c r="DG1911" s="4"/>
      <c r="DH1911" s="6"/>
      <c r="DI1911" s="5"/>
      <c r="DJ1911" s="5"/>
      <c r="DK1911" s="4"/>
      <c r="DL1911" s="6"/>
      <c r="DM1911" s="4"/>
      <c r="DN1911" s="6"/>
      <c r="DO1911" s="5"/>
      <c r="DP1911" s="5"/>
      <c r="DQ1911" s="4"/>
      <c r="DR1911" s="6"/>
      <c r="DS1911" s="4"/>
      <c r="DT1911" s="6"/>
      <c r="DU1911" s="5"/>
      <c r="DV1911" s="5"/>
      <c r="DW1911" s="4"/>
      <c r="DX1911" s="6"/>
      <c r="DY1911" s="4"/>
      <c r="DZ1911" s="6"/>
      <c r="EA1911" s="5"/>
      <c r="EB1911" s="5"/>
      <c r="EC1911" s="4"/>
      <c r="ED1911" s="6"/>
      <c r="EE1911" s="4"/>
      <c r="EF1911" s="6"/>
      <c r="EG1911" s="5"/>
      <c r="EH1911" s="5"/>
      <c r="EI1911" s="4"/>
      <c r="EJ1911" s="6"/>
      <c r="EK1911" s="4"/>
      <c r="EL1911" s="6"/>
      <c r="EM1911" s="5"/>
      <c r="EN1911" s="5"/>
      <c r="EO1911" s="4"/>
      <c r="EP1911" s="6"/>
      <c r="EQ1911" s="4"/>
      <c r="ER1911" s="6"/>
      <c r="ES1911" s="5"/>
      <c r="ET1911" s="5"/>
      <c r="EU1911" s="4"/>
      <c r="EV1911" s="6"/>
      <c r="EW1911" s="4"/>
      <c r="EX1911" s="6"/>
      <c r="EY1911" s="5"/>
      <c r="EZ1911" s="5"/>
      <c r="FA1911" s="4"/>
      <c r="FB1911" s="6"/>
      <c r="FC1911" s="4"/>
      <c r="FD1911" s="6"/>
      <c r="FE1911" s="5"/>
      <c r="FF1911" s="5"/>
      <c r="FG1911" s="4"/>
      <c r="FH1911" s="6"/>
      <c r="FI1911" s="4"/>
      <c r="FJ1911" s="6"/>
      <c r="FK1911" s="5"/>
      <c r="FL1911" s="5"/>
      <c r="FM1911" s="4"/>
      <c r="FN1911" s="6"/>
      <c r="FO1911" s="4"/>
      <c r="FP1911" s="6"/>
      <c r="FQ1911" s="5"/>
      <c r="FR1911" s="5"/>
      <c r="FS1911" s="4"/>
      <c r="FT1911" s="6"/>
      <c r="FU1911" s="4"/>
      <c r="FV1911" s="6"/>
      <c r="FW1911" s="5"/>
      <c r="FX1911" s="5"/>
      <c r="FY1911" s="4"/>
      <c r="FZ1911" s="6"/>
      <c r="GA1911" s="4"/>
      <c r="GB1911" s="6"/>
      <c r="GC1911" s="5"/>
      <c r="GD1911" s="5"/>
      <c r="GE1911" s="4"/>
      <c r="GF1911" s="6"/>
      <c r="GG1911" s="4"/>
      <c r="GH1911" s="6"/>
      <c r="GI1911" s="5"/>
      <c r="GJ1911" s="5"/>
      <c r="GK1911" s="4"/>
      <c r="GL1911" s="6"/>
      <c r="GM1911" s="4"/>
      <c r="GN1911" s="6"/>
      <c r="GO1911" s="5"/>
      <c r="GP1911" s="5"/>
      <c r="GQ1911" s="4"/>
      <c r="GR1911" s="6"/>
      <c r="GS1911" s="4"/>
      <c r="GT1911" s="6"/>
      <c r="GU1911" s="5"/>
      <c r="GV1911" s="5"/>
      <c r="GW1911" s="4"/>
      <c r="GX1911" s="6"/>
      <c r="GY1911" s="4"/>
      <c r="GZ1911" s="6"/>
      <c r="HA1911" s="5"/>
      <c r="HB1911" s="5"/>
      <c r="HC1911" s="4"/>
      <c r="HD1911" s="6"/>
      <c r="HE1911" s="4"/>
      <c r="HF1911" s="6"/>
      <c r="HG1911" s="5"/>
      <c r="HH1911" s="5"/>
      <c r="HI1911" s="4"/>
      <c r="HJ1911" s="6"/>
      <c r="HK1911" s="4"/>
      <c r="HL1911" s="6"/>
      <c r="HM1911" s="5"/>
      <c r="HN1911" s="5"/>
      <c r="HO1911" s="4"/>
      <c r="HP1911" s="6"/>
      <c r="HQ1911" s="4"/>
      <c r="HR1911" s="6"/>
      <c r="HS1911" s="5"/>
      <c r="HT1911" s="5"/>
      <c r="HU1911" s="4"/>
      <c r="HV1911" s="6"/>
      <c r="HW1911" s="4"/>
      <c r="HX1911" s="6"/>
      <c r="HY1911" s="5"/>
      <c r="HZ1911" s="5"/>
      <c r="IA1911" s="4"/>
      <c r="IB1911" s="6"/>
      <c r="IC1911" s="4"/>
      <c r="ID1911" s="6"/>
      <c r="IE1911" s="5"/>
      <c r="IF1911" s="5"/>
      <c r="IG1911" s="4"/>
      <c r="IH1911" s="6"/>
      <c r="II1911" s="4"/>
      <c r="IJ1911" s="6"/>
      <c r="IK1911" s="5"/>
      <c r="IL1911" s="5"/>
      <c r="IM1911" s="4"/>
      <c r="IN1911" s="6"/>
      <c r="IO1911" s="4"/>
      <c r="IP1911" s="6"/>
      <c r="IQ1911" s="5"/>
      <c r="IR1911" s="5"/>
      <c r="IS1911" s="4"/>
      <c r="IT1911" s="6"/>
      <c r="IU1911" s="4"/>
      <c r="IV1911" s="6"/>
      <c r="IW1911" s="5"/>
      <c r="IX1911" s="5"/>
      <c r="IY1911" s="4"/>
      <c r="IZ1911" s="6"/>
      <c r="JA1911" s="4"/>
      <c r="JB1911" s="6"/>
      <c r="JC1911" s="5"/>
      <c r="JD1911" s="5"/>
      <c r="JE1911" s="4"/>
      <c r="JF1911" s="6"/>
      <c r="JG1911" s="4"/>
      <c r="JH1911" s="6"/>
      <c r="JI1911" s="5"/>
      <c r="JJ1911" s="5"/>
      <c r="JK1911" s="4"/>
      <c r="JL1911" s="6"/>
      <c r="JM1911" s="4"/>
      <c r="JN1911" s="6"/>
      <c r="JO1911" s="5"/>
      <c r="JP1911" s="5"/>
      <c r="JQ1911" s="4"/>
      <c r="JR1911" s="6"/>
      <c r="JS1911" s="4"/>
      <c r="JT1911" s="6"/>
      <c r="JU1911" s="5"/>
      <c r="JV1911" s="5"/>
      <c r="JW1911" s="4"/>
      <c r="JX1911" s="6"/>
      <c r="JY1911" s="4"/>
      <c r="JZ1911" s="6"/>
      <c r="KA1911" s="5"/>
      <c r="KB1911" s="5"/>
      <c r="KC1911" s="4"/>
      <c r="KD1911" s="6"/>
      <c r="KE1911" s="4"/>
      <c r="KF1911" s="6"/>
      <c r="KG1911" s="5"/>
      <c r="KH1911" s="5"/>
      <c r="KI1911" s="4"/>
      <c r="KJ1911" s="6"/>
      <c r="KK1911" s="4"/>
      <c r="KL1911" s="6"/>
      <c r="KM1911" s="5"/>
      <c r="KN1911" s="5"/>
    </row>
    <row r="1912">
      <c r="A1912" s="3" t="s">
        <v>85</v>
      </c>
      <c r="B1912" s="3" t="s">
        <v>1233</v>
      </c>
      <c r="C1912" s="3" t="s">
        <v>703</v>
      </c>
      <c r="D1912" s="3" t="s">
        <v>712</v>
      </c>
      <c r="E1912" s="3" t="s">
        <v>1234</v>
      </c>
      <c r="F1912" s="3" t="s">
        <v>104</v>
      </c>
      <c r="G1912" s="3" t="s">
        <v>104</v>
      </c>
      <c r="H1912" s="3" t="s">
        <v>104</v>
      </c>
      <c r="I1912" s="3" t="s">
        <v>1664</v>
      </c>
      <c r="J1912" s="3" t="s">
        <v>104</v>
      </c>
      <c r="K1912" s="4"/>
      <c r="L1912" s="4">
        <f>=ROUNDDOWN({0},0)</f>
      </c>
      <c r="M1912" s="4"/>
      <c r="N1912" s="5"/>
      <c r="O1912" s="4"/>
      <c r="P1912" s="4">
        <f>=ROUNDDOWN({0},0)</f>
      </c>
      <c r="Q1912" s="4"/>
      <c r="R1912" s="5"/>
      <c r="S1912" s="4"/>
      <c r="T1912" s="6"/>
      <c r="U1912" s="4"/>
      <c r="V1912" s="6"/>
      <c r="W1912" s="5"/>
      <c r="X1912" s="5"/>
      <c r="Y1912" s="4"/>
      <c r="Z1912" s="6"/>
      <c r="AA1912" s="4"/>
      <c r="AB1912" s="6"/>
      <c r="AC1912" s="5"/>
      <c r="AD1912" s="5"/>
      <c r="AE1912" s="4"/>
      <c r="AF1912" s="6"/>
      <c r="AG1912" s="4"/>
      <c r="AH1912" s="6"/>
      <c r="AI1912" s="5"/>
      <c r="AJ1912" s="5"/>
      <c r="AK1912" s="4"/>
      <c r="AL1912" s="6"/>
      <c r="AM1912" s="4"/>
      <c r="AN1912" s="6"/>
      <c r="AO1912" s="5"/>
      <c r="AP1912" s="5"/>
      <c r="AQ1912" s="4"/>
      <c r="AR1912" s="6"/>
      <c r="AS1912" s="4"/>
      <c r="AT1912" s="6"/>
      <c r="AU1912" s="5"/>
      <c r="AV1912" s="5"/>
      <c r="AW1912" s="4"/>
      <c r="AX1912" s="6"/>
      <c r="AY1912" s="4"/>
      <c r="AZ1912" s="6"/>
      <c r="BA1912" s="5"/>
      <c r="BB1912" s="5"/>
      <c r="BC1912" s="4"/>
      <c r="BD1912" s="6"/>
      <c r="BE1912" s="4"/>
      <c r="BF1912" s="6"/>
      <c r="BG1912" s="5"/>
      <c r="BH1912" s="5"/>
      <c r="BI1912" s="4"/>
      <c r="BJ1912" s="6"/>
      <c r="BK1912" s="4"/>
      <c r="BL1912" s="6"/>
      <c r="BM1912" s="5"/>
      <c r="BN1912" s="5"/>
      <c r="BO1912" s="4"/>
      <c r="BP1912" s="6"/>
      <c r="BQ1912" s="4"/>
      <c r="BR1912" s="6"/>
      <c r="BS1912" s="5"/>
      <c r="BT1912" s="5"/>
      <c r="BU1912" s="4"/>
      <c r="BV1912" s="6"/>
      <c r="BW1912" s="4"/>
      <c r="BX1912" s="6"/>
      <c r="BY1912" s="5"/>
      <c r="BZ1912" s="5"/>
      <c r="CA1912" s="4"/>
      <c r="CB1912" s="6"/>
      <c r="CC1912" s="4"/>
      <c r="CD1912" s="6"/>
      <c r="CE1912" s="5"/>
      <c r="CF1912" s="5"/>
      <c r="CG1912" s="4"/>
      <c r="CH1912" s="6"/>
      <c r="CI1912" s="4"/>
      <c r="CJ1912" s="6"/>
      <c r="CK1912" s="5"/>
      <c r="CL1912" s="5"/>
      <c r="CM1912" s="4"/>
      <c r="CN1912" s="6"/>
      <c r="CO1912" s="4"/>
      <c r="CP1912" s="6"/>
      <c r="CQ1912" s="5"/>
      <c r="CR1912" s="5"/>
      <c r="CS1912" s="4"/>
      <c r="CT1912" s="6"/>
      <c r="CU1912" s="4"/>
      <c r="CV1912" s="6"/>
      <c r="CW1912" s="5"/>
      <c r="CX1912" s="5"/>
      <c r="CY1912" s="4"/>
      <c r="CZ1912" s="6"/>
      <c r="DA1912" s="4"/>
      <c r="DB1912" s="6"/>
      <c r="DC1912" s="5"/>
      <c r="DD1912" s="5"/>
      <c r="DE1912" s="4"/>
      <c r="DF1912" s="6"/>
      <c r="DG1912" s="4"/>
      <c r="DH1912" s="6"/>
      <c r="DI1912" s="5"/>
      <c r="DJ1912" s="5"/>
      <c r="DK1912" s="4"/>
      <c r="DL1912" s="6"/>
      <c r="DM1912" s="4"/>
      <c r="DN1912" s="6"/>
      <c r="DO1912" s="5"/>
      <c r="DP1912" s="5"/>
      <c r="DQ1912" s="4"/>
      <c r="DR1912" s="6"/>
      <c r="DS1912" s="4"/>
      <c r="DT1912" s="6"/>
      <c r="DU1912" s="5"/>
      <c r="DV1912" s="5"/>
      <c r="DW1912" s="4"/>
      <c r="DX1912" s="6"/>
      <c r="DY1912" s="4"/>
      <c r="DZ1912" s="6"/>
      <c r="EA1912" s="5"/>
      <c r="EB1912" s="5"/>
      <c r="EC1912" s="4"/>
      <c r="ED1912" s="6"/>
      <c r="EE1912" s="4"/>
      <c r="EF1912" s="6"/>
      <c r="EG1912" s="5"/>
      <c r="EH1912" s="5"/>
      <c r="EI1912" s="4"/>
      <c r="EJ1912" s="6"/>
      <c r="EK1912" s="4"/>
      <c r="EL1912" s="6"/>
      <c r="EM1912" s="5"/>
      <c r="EN1912" s="5"/>
      <c r="EO1912" s="4"/>
      <c r="EP1912" s="6"/>
      <c r="EQ1912" s="4"/>
      <c r="ER1912" s="6"/>
      <c r="ES1912" s="5"/>
      <c r="ET1912" s="5"/>
      <c r="EU1912" s="4"/>
      <c r="EV1912" s="6"/>
      <c r="EW1912" s="4"/>
      <c r="EX1912" s="6"/>
      <c r="EY1912" s="5"/>
      <c r="EZ1912" s="5"/>
      <c r="FA1912" s="4"/>
      <c r="FB1912" s="6"/>
      <c r="FC1912" s="4"/>
      <c r="FD1912" s="6"/>
      <c r="FE1912" s="5"/>
      <c r="FF1912" s="5"/>
      <c r="FG1912" s="4"/>
      <c r="FH1912" s="6"/>
      <c r="FI1912" s="4"/>
      <c r="FJ1912" s="6"/>
      <c r="FK1912" s="5"/>
      <c r="FL1912" s="5"/>
      <c r="FM1912" s="4"/>
      <c r="FN1912" s="6"/>
      <c r="FO1912" s="4"/>
      <c r="FP1912" s="6"/>
      <c r="FQ1912" s="5"/>
      <c r="FR1912" s="5"/>
      <c r="FS1912" s="4"/>
      <c r="FT1912" s="6"/>
      <c r="FU1912" s="4"/>
      <c r="FV1912" s="6"/>
      <c r="FW1912" s="5"/>
      <c r="FX1912" s="5"/>
      <c r="FY1912" s="4"/>
      <c r="FZ1912" s="6"/>
      <c r="GA1912" s="4"/>
      <c r="GB1912" s="6"/>
      <c r="GC1912" s="5"/>
      <c r="GD1912" s="5"/>
      <c r="GE1912" s="4"/>
      <c r="GF1912" s="6"/>
      <c r="GG1912" s="4"/>
      <c r="GH1912" s="6"/>
      <c r="GI1912" s="5"/>
      <c r="GJ1912" s="5"/>
      <c r="GK1912" s="4"/>
      <c r="GL1912" s="6"/>
      <c r="GM1912" s="4"/>
      <c r="GN1912" s="6"/>
      <c r="GO1912" s="5"/>
      <c r="GP1912" s="5"/>
      <c r="GQ1912" s="4"/>
      <c r="GR1912" s="6"/>
      <c r="GS1912" s="4"/>
      <c r="GT1912" s="6"/>
      <c r="GU1912" s="5"/>
      <c r="GV1912" s="5"/>
      <c r="GW1912" s="4"/>
      <c r="GX1912" s="6"/>
      <c r="GY1912" s="4"/>
      <c r="GZ1912" s="6"/>
      <c r="HA1912" s="5"/>
      <c r="HB1912" s="5"/>
      <c r="HC1912" s="4"/>
      <c r="HD1912" s="6"/>
      <c r="HE1912" s="4"/>
      <c r="HF1912" s="6"/>
      <c r="HG1912" s="5"/>
      <c r="HH1912" s="5"/>
      <c r="HI1912" s="4"/>
      <c r="HJ1912" s="6"/>
      <c r="HK1912" s="4"/>
      <c r="HL1912" s="6"/>
      <c r="HM1912" s="5"/>
      <c r="HN1912" s="5"/>
      <c r="HO1912" s="4"/>
      <c r="HP1912" s="6"/>
      <c r="HQ1912" s="4"/>
      <c r="HR1912" s="6"/>
      <c r="HS1912" s="5"/>
      <c r="HT1912" s="5"/>
      <c r="HU1912" s="4"/>
      <c r="HV1912" s="6"/>
      <c r="HW1912" s="4"/>
      <c r="HX1912" s="6"/>
      <c r="HY1912" s="5"/>
      <c r="HZ1912" s="5"/>
      <c r="IA1912" s="4"/>
      <c r="IB1912" s="6"/>
      <c r="IC1912" s="4"/>
      <c r="ID1912" s="6"/>
      <c r="IE1912" s="5"/>
      <c r="IF1912" s="5"/>
      <c r="IG1912" s="4"/>
      <c r="IH1912" s="6"/>
      <c r="II1912" s="4"/>
      <c r="IJ1912" s="6"/>
      <c r="IK1912" s="5"/>
      <c r="IL1912" s="5"/>
      <c r="IM1912" s="4"/>
      <c r="IN1912" s="6"/>
      <c r="IO1912" s="4"/>
      <c r="IP1912" s="6"/>
      <c r="IQ1912" s="5"/>
      <c r="IR1912" s="5"/>
      <c r="IS1912" s="4"/>
      <c r="IT1912" s="6"/>
      <c r="IU1912" s="4"/>
      <c r="IV1912" s="6"/>
      <c r="IW1912" s="5"/>
      <c r="IX1912" s="5"/>
      <c r="IY1912" s="4"/>
      <c r="IZ1912" s="6"/>
      <c r="JA1912" s="4"/>
      <c r="JB1912" s="6"/>
      <c r="JC1912" s="5"/>
      <c r="JD1912" s="5"/>
      <c r="JE1912" s="4"/>
      <c r="JF1912" s="6"/>
      <c r="JG1912" s="4"/>
      <c r="JH1912" s="6"/>
      <c r="JI1912" s="5"/>
      <c r="JJ1912" s="5"/>
      <c r="JK1912" s="4"/>
      <c r="JL1912" s="6"/>
      <c r="JM1912" s="4"/>
      <c r="JN1912" s="6"/>
      <c r="JO1912" s="5"/>
      <c r="JP1912" s="5"/>
      <c r="JQ1912" s="4"/>
      <c r="JR1912" s="6"/>
      <c r="JS1912" s="4"/>
      <c r="JT1912" s="6"/>
      <c r="JU1912" s="5"/>
      <c r="JV1912" s="5"/>
      <c r="JW1912" s="4"/>
      <c r="JX1912" s="6"/>
      <c r="JY1912" s="4"/>
      <c r="JZ1912" s="6"/>
      <c r="KA1912" s="5"/>
      <c r="KB1912" s="5"/>
      <c r="KC1912" s="4"/>
      <c r="KD1912" s="6"/>
      <c r="KE1912" s="4"/>
      <c r="KF1912" s="6"/>
      <c r="KG1912" s="5"/>
      <c r="KH1912" s="5"/>
      <c r="KI1912" s="4"/>
      <c r="KJ1912" s="6"/>
      <c r="KK1912" s="4"/>
      <c r="KL1912" s="6"/>
      <c r="KM1912" s="5"/>
      <c r="KN1912" s="5"/>
    </row>
    <row r="1913">
      <c r="A1913" s="3" t="s">
        <v>85</v>
      </c>
      <c r="B1913" s="3" t="s">
        <v>1233</v>
      </c>
      <c r="C1913" s="3" t="s">
        <v>703</v>
      </c>
      <c r="D1913" s="3" t="s">
        <v>712</v>
      </c>
      <c r="E1913" s="3" t="s">
        <v>1238</v>
      </c>
      <c r="F1913" s="3" t="s">
        <v>104</v>
      </c>
      <c r="G1913" s="3" t="s">
        <v>104</v>
      </c>
      <c r="H1913" s="3" t="s">
        <v>104</v>
      </c>
      <c r="I1913" s="3" t="s">
        <v>1352</v>
      </c>
      <c r="J1913" s="3" t="s">
        <v>104</v>
      </c>
      <c r="K1913" s="4"/>
      <c r="L1913" s="4">
        <f>=ROUNDDOWN({0},0)</f>
      </c>
      <c r="M1913" s="4"/>
      <c r="N1913" s="5"/>
      <c r="O1913" s="4"/>
      <c r="P1913" s="4">
        <f>=ROUNDDOWN({0},0)</f>
      </c>
      <c r="Q1913" s="4"/>
      <c r="R1913" s="5"/>
      <c r="S1913" s="4"/>
      <c r="T1913" s="6"/>
      <c r="U1913" s="4"/>
      <c r="V1913" s="6"/>
      <c r="W1913" s="5"/>
      <c r="X1913" s="5"/>
      <c r="Y1913" s="4"/>
      <c r="Z1913" s="6"/>
      <c r="AA1913" s="4"/>
      <c r="AB1913" s="6"/>
      <c r="AC1913" s="5"/>
      <c r="AD1913" s="5"/>
      <c r="AE1913" s="4"/>
      <c r="AF1913" s="6"/>
      <c r="AG1913" s="4"/>
      <c r="AH1913" s="6"/>
      <c r="AI1913" s="5"/>
      <c r="AJ1913" s="5"/>
      <c r="AK1913" s="4"/>
      <c r="AL1913" s="6"/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  <c r="AW1913" s="4"/>
      <c r="AX1913" s="6"/>
      <c r="AY1913" s="4"/>
      <c r="AZ1913" s="6"/>
      <c r="BA1913" s="5"/>
      <c r="BB1913" s="5"/>
      <c r="BC1913" s="4"/>
      <c r="BD1913" s="6"/>
      <c r="BE1913" s="4"/>
      <c r="BF1913" s="6"/>
      <c r="BG1913" s="5"/>
      <c r="BH1913" s="5"/>
      <c r="BI1913" s="4"/>
      <c r="BJ1913" s="6"/>
      <c r="BK1913" s="4"/>
      <c r="BL1913" s="6"/>
      <c r="BM1913" s="5"/>
      <c r="BN1913" s="5"/>
      <c r="BO1913" s="4"/>
      <c r="BP1913" s="6"/>
      <c r="BQ1913" s="4"/>
      <c r="BR1913" s="6"/>
      <c r="BS1913" s="5"/>
      <c r="BT1913" s="5"/>
      <c r="BU1913" s="4"/>
      <c r="BV1913" s="6"/>
      <c r="BW1913" s="4"/>
      <c r="BX1913" s="6"/>
      <c r="BY1913" s="5"/>
      <c r="BZ1913" s="5"/>
      <c r="CA1913" s="4"/>
      <c r="CB1913" s="6"/>
      <c r="CC1913" s="4"/>
      <c r="CD1913" s="6"/>
      <c r="CE1913" s="5"/>
      <c r="CF1913" s="5"/>
      <c r="CG1913" s="4"/>
      <c r="CH1913" s="6"/>
      <c r="CI1913" s="4"/>
      <c r="CJ1913" s="6"/>
      <c r="CK1913" s="5"/>
      <c r="CL1913" s="5"/>
      <c r="CM1913" s="4"/>
      <c r="CN1913" s="6"/>
      <c r="CO1913" s="4"/>
      <c r="CP1913" s="6"/>
      <c r="CQ1913" s="5"/>
      <c r="CR1913" s="5"/>
      <c r="CS1913" s="4"/>
      <c r="CT1913" s="6"/>
      <c r="CU1913" s="4"/>
      <c r="CV1913" s="6"/>
      <c r="CW1913" s="5"/>
      <c r="CX1913" s="5"/>
      <c r="CY1913" s="4"/>
      <c r="CZ1913" s="6"/>
      <c r="DA1913" s="4"/>
      <c r="DB1913" s="6"/>
      <c r="DC1913" s="5"/>
      <c r="DD1913" s="5"/>
      <c r="DE1913" s="4"/>
      <c r="DF1913" s="6"/>
      <c r="DG1913" s="4"/>
      <c r="DH1913" s="6"/>
      <c r="DI1913" s="5"/>
      <c r="DJ1913" s="5"/>
      <c r="DK1913" s="4"/>
      <c r="DL1913" s="6"/>
      <c r="DM1913" s="4"/>
      <c r="DN1913" s="6"/>
      <c r="DO1913" s="5"/>
      <c r="DP1913" s="5"/>
      <c r="DQ1913" s="4"/>
      <c r="DR1913" s="6"/>
      <c r="DS1913" s="4"/>
      <c r="DT1913" s="6"/>
      <c r="DU1913" s="5"/>
      <c r="DV1913" s="5"/>
      <c r="DW1913" s="4"/>
      <c r="DX1913" s="6"/>
      <c r="DY1913" s="4"/>
      <c r="DZ1913" s="6"/>
      <c r="EA1913" s="5"/>
      <c r="EB1913" s="5"/>
      <c r="EC1913" s="4"/>
      <c r="ED1913" s="6"/>
      <c r="EE1913" s="4"/>
      <c r="EF1913" s="6"/>
      <c r="EG1913" s="5"/>
      <c r="EH1913" s="5"/>
      <c r="EI1913" s="4"/>
      <c r="EJ1913" s="6"/>
      <c r="EK1913" s="4"/>
      <c r="EL1913" s="6"/>
      <c r="EM1913" s="5"/>
      <c r="EN1913" s="5"/>
      <c r="EO1913" s="4"/>
      <c r="EP1913" s="6"/>
      <c r="EQ1913" s="4"/>
      <c r="ER1913" s="6"/>
      <c r="ES1913" s="5"/>
      <c r="ET1913" s="5"/>
      <c r="EU1913" s="4"/>
      <c r="EV1913" s="6"/>
      <c r="EW1913" s="4"/>
      <c r="EX1913" s="6"/>
      <c r="EY1913" s="5"/>
      <c r="EZ1913" s="5"/>
      <c r="FA1913" s="4"/>
      <c r="FB1913" s="6"/>
      <c r="FC1913" s="4"/>
      <c r="FD1913" s="6"/>
      <c r="FE1913" s="5"/>
      <c r="FF1913" s="5"/>
      <c r="FG1913" s="4"/>
      <c r="FH1913" s="6"/>
      <c r="FI1913" s="4"/>
      <c r="FJ1913" s="6"/>
      <c r="FK1913" s="5"/>
      <c r="FL1913" s="5"/>
      <c r="FM1913" s="4"/>
      <c r="FN1913" s="6"/>
      <c r="FO1913" s="4"/>
      <c r="FP1913" s="6"/>
      <c r="FQ1913" s="5"/>
      <c r="FR1913" s="5"/>
      <c r="FS1913" s="4"/>
      <c r="FT1913" s="6"/>
      <c r="FU1913" s="4"/>
      <c r="FV1913" s="6"/>
      <c r="FW1913" s="5"/>
      <c r="FX1913" s="5"/>
      <c r="FY1913" s="4"/>
      <c r="FZ1913" s="6"/>
      <c r="GA1913" s="4"/>
      <c r="GB1913" s="6"/>
      <c r="GC1913" s="5"/>
      <c r="GD1913" s="5"/>
      <c r="GE1913" s="4"/>
      <c r="GF1913" s="6"/>
      <c r="GG1913" s="4"/>
      <c r="GH1913" s="6"/>
      <c r="GI1913" s="5"/>
      <c r="GJ1913" s="5"/>
      <c r="GK1913" s="4"/>
      <c r="GL1913" s="6"/>
      <c r="GM1913" s="4"/>
      <c r="GN1913" s="6"/>
      <c r="GO1913" s="5"/>
      <c r="GP1913" s="5"/>
      <c r="GQ1913" s="4"/>
      <c r="GR1913" s="6"/>
      <c r="GS1913" s="4"/>
      <c r="GT1913" s="6"/>
      <c r="GU1913" s="5"/>
      <c r="GV1913" s="5"/>
      <c r="GW1913" s="4"/>
      <c r="GX1913" s="6"/>
      <c r="GY1913" s="4"/>
      <c r="GZ1913" s="6"/>
      <c r="HA1913" s="5"/>
      <c r="HB1913" s="5"/>
      <c r="HC1913" s="4"/>
      <c r="HD1913" s="6"/>
      <c r="HE1913" s="4"/>
      <c r="HF1913" s="6"/>
      <c r="HG1913" s="5"/>
      <c r="HH1913" s="5"/>
      <c r="HI1913" s="4"/>
      <c r="HJ1913" s="6"/>
      <c r="HK1913" s="4"/>
      <c r="HL1913" s="6"/>
      <c r="HM1913" s="5"/>
      <c r="HN1913" s="5"/>
      <c r="HO1913" s="4"/>
      <c r="HP1913" s="6"/>
      <c r="HQ1913" s="4"/>
      <c r="HR1913" s="6"/>
      <c r="HS1913" s="5"/>
      <c r="HT1913" s="5"/>
      <c r="HU1913" s="4"/>
      <c r="HV1913" s="6"/>
      <c r="HW1913" s="4"/>
      <c r="HX1913" s="6"/>
      <c r="HY1913" s="5"/>
      <c r="HZ1913" s="5"/>
      <c r="IA1913" s="4"/>
      <c r="IB1913" s="6"/>
      <c r="IC1913" s="4"/>
      <c r="ID1913" s="6"/>
      <c r="IE1913" s="5"/>
      <c r="IF1913" s="5"/>
      <c r="IG1913" s="4"/>
      <c r="IH1913" s="6"/>
      <c r="II1913" s="4"/>
      <c r="IJ1913" s="6"/>
      <c r="IK1913" s="5"/>
      <c r="IL1913" s="5"/>
      <c r="IM1913" s="4"/>
      <c r="IN1913" s="6"/>
      <c r="IO1913" s="4"/>
      <c r="IP1913" s="6"/>
      <c r="IQ1913" s="5"/>
      <c r="IR1913" s="5"/>
      <c r="IS1913" s="4"/>
      <c r="IT1913" s="6"/>
      <c r="IU1913" s="4"/>
      <c r="IV1913" s="6"/>
      <c r="IW1913" s="5"/>
      <c r="IX1913" s="5"/>
      <c r="IY1913" s="4"/>
      <c r="IZ1913" s="6"/>
      <c r="JA1913" s="4"/>
      <c r="JB1913" s="6"/>
      <c r="JC1913" s="5"/>
      <c r="JD1913" s="5"/>
      <c r="JE1913" s="4"/>
      <c r="JF1913" s="6"/>
      <c r="JG1913" s="4"/>
      <c r="JH1913" s="6"/>
      <c r="JI1913" s="5"/>
      <c r="JJ1913" s="5"/>
      <c r="JK1913" s="4"/>
      <c r="JL1913" s="6"/>
      <c r="JM1913" s="4"/>
      <c r="JN1913" s="6"/>
      <c r="JO1913" s="5"/>
      <c r="JP1913" s="5"/>
      <c r="JQ1913" s="4"/>
      <c r="JR1913" s="6"/>
      <c r="JS1913" s="4"/>
      <c r="JT1913" s="6"/>
      <c r="JU1913" s="5"/>
      <c r="JV1913" s="5"/>
      <c r="JW1913" s="4"/>
      <c r="JX1913" s="6"/>
      <c r="JY1913" s="4"/>
      <c r="JZ1913" s="6"/>
      <c r="KA1913" s="5"/>
      <c r="KB1913" s="5"/>
      <c r="KC1913" s="4"/>
      <c r="KD1913" s="6"/>
      <c r="KE1913" s="4"/>
      <c r="KF1913" s="6"/>
      <c r="KG1913" s="5"/>
      <c r="KH1913" s="5"/>
      <c r="KI1913" s="4"/>
      <c r="KJ1913" s="6"/>
      <c r="KK1913" s="4"/>
      <c r="KL1913" s="6"/>
      <c r="KM1913" s="5"/>
      <c r="KN1913" s="5"/>
    </row>
    <row r="1914">
      <c r="A1914" s="3" t="s">
        <v>85</v>
      </c>
      <c r="B1914" s="3" t="s">
        <v>1233</v>
      </c>
      <c r="C1914" s="3" t="s">
        <v>703</v>
      </c>
      <c r="D1914" s="3" t="s">
        <v>712</v>
      </c>
      <c r="E1914" s="3" t="s">
        <v>1239</v>
      </c>
      <c r="F1914" s="3" t="s">
        <v>104</v>
      </c>
      <c r="G1914" s="3" t="s">
        <v>104</v>
      </c>
      <c r="H1914" s="3" t="s">
        <v>104</v>
      </c>
      <c r="I1914" s="3" t="s">
        <v>1585</v>
      </c>
      <c r="J1914" s="3" t="s">
        <v>104</v>
      </c>
      <c r="K1914" s="4"/>
      <c r="L1914" s="4">
        <f>=ROUNDDOWN({0},0)</f>
      </c>
      <c r="M1914" s="4"/>
      <c r="N1914" s="5"/>
      <c r="O1914" s="4"/>
      <c r="P1914" s="4">
        <f>=ROUNDDOWN({0},0)</f>
      </c>
      <c r="Q1914" s="4"/>
      <c r="R1914" s="5"/>
      <c r="S1914" s="4"/>
      <c r="T1914" s="6"/>
      <c r="U1914" s="4"/>
      <c r="V1914" s="6"/>
      <c r="W1914" s="5"/>
      <c r="X1914" s="5"/>
      <c r="Y1914" s="4"/>
      <c r="Z1914" s="6"/>
      <c r="AA1914" s="4"/>
      <c r="AB1914" s="6"/>
      <c r="AC1914" s="5"/>
      <c r="AD1914" s="5"/>
      <c r="AE1914" s="4"/>
      <c r="AF1914" s="6"/>
      <c r="AG1914" s="4"/>
      <c r="AH1914" s="6"/>
      <c r="AI1914" s="5"/>
      <c r="AJ1914" s="5"/>
      <c r="AK1914" s="4"/>
      <c r="AL1914" s="6"/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  <c r="AW1914" s="4"/>
      <c r="AX1914" s="6"/>
      <c r="AY1914" s="4"/>
      <c r="AZ1914" s="6"/>
      <c r="BA1914" s="5"/>
      <c r="BB1914" s="5"/>
      <c r="BC1914" s="4"/>
      <c r="BD1914" s="6"/>
      <c r="BE1914" s="4"/>
      <c r="BF1914" s="6"/>
      <c r="BG1914" s="5"/>
      <c r="BH1914" s="5"/>
      <c r="BI1914" s="4"/>
      <c r="BJ1914" s="6"/>
      <c r="BK1914" s="4"/>
      <c r="BL1914" s="6"/>
      <c r="BM1914" s="5"/>
      <c r="BN1914" s="5"/>
      <c r="BO1914" s="4"/>
      <c r="BP1914" s="6"/>
      <c r="BQ1914" s="4"/>
      <c r="BR1914" s="6"/>
      <c r="BS1914" s="5"/>
      <c r="BT1914" s="5"/>
      <c r="BU1914" s="4"/>
      <c r="BV1914" s="6"/>
      <c r="BW1914" s="4"/>
      <c r="BX1914" s="6"/>
      <c r="BY1914" s="5"/>
      <c r="BZ1914" s="5"/>
      <c r="CA1914" s="4"/>
      <c r="CB1914" s="6"/>
      <c r="CC1914" s="4"/>
      <c r="CD1914" s="6"/>
      <c r="CE1914" s="5"/>
      <c r="CF1914" s="5"/>
      <c r="CG1914" s="4"/>
      <c r="CH1914" s="6"/>
      <c r="CI1914" s="4"/>
      <c r="CJ1914" s="6"/>
      <c r="CK1914" s="5"/>
      <c r="CL1914" s="5"/>
      <c r="CM1914" s="4"/>
      <c r="CN1914" s="6"/>
      <c r="CO1914" s="4"/>
      <c r="CP1914" s="6"/>
      <c r="CQ1914" s="5"/>
      <c r="CR1914" s="5"/>
      <c r="CS1914" s="4"/>
      <c r="CT1914" s="6"/>
      <c r="CU1914" s="4"/>
      <c r="CV1914" s="6"/>
      <c r="CW1914" s="5"/>
      <c r="CX1914" s="5"/>
      <c r="CY1914" s="4"/>
      <c r="CZ1914" s="6"/>
      <c r="DA1914" s="4"/>
      <c r="DB1914" s="6"/>
      <c r="DC1914" s="5"/>
      <c r="DD1914" s="5"/>
      <c r="DE1914" s="4"/>
      <c r="DF1914" s="6"/>
      <c r="DG1914" s="4"/>
      <c r="DH1914" s="6"/>
      <c r="DI1914" s="5"/>
      <c r="DJ1914" s="5"/>
      <c r="DK1914" s="4"/>
      <c r="DL1914" s="6"/>
      <c r="DM1914" s="4"/>
      <c r="DN1914" s="6"/>
      <c r="DO1914" s="5"/>
      <c r="DP1914" s="5"/>
      <c r="DQ1914" s="4"/>
      <c r="DR1914" s="6"/>
      <c r="DS1914" s="4"/>
      <c r="DT1914" s="6"/>
      <c r="DU1914" s="5"/>
      <c r="DV1914" s="5"/>
      <c r="DW1914" s="4"/>
      <c r="DX1914" s="6"/>
      <c r="DY1914" s="4"/>
      <c r="DZ1914" s="6"/>
      <c r="EA1914" s="5"/>
      <c r="EB1914" s="5"/>
      <c r="EC1914" s="4"/>
      <c r="ED1914" s="6"/>
      <c r="EE1914" s="4"/>
      <c r="EF1914" s="6"/>
      <c r="EG1914" s="5"/>
      <c r="EH1914" s="5"/>
      <c r="EI1914" s="4"/>
      <c r="EJ1914" s="6"/>
      <c r="EK1914" s="4"/>
      <c r="EL1914" s="6"/>
      <c r="EM1914" s="5"/>
      <c r="EN1914" s="5"/>
      <c r="EO1914" s="4"/>
      <c r="EP1914" s="6"/>
      <c r="EQ1914" s="4"/>
      <c r="ER1914" s="6"/>
      <c r="ES1914" s="5"/>
      <c r="ET1914" s="5"/>
      <c r="EU1914" s="4"/>
      <c r="EV1914" s="6"/>
      <c r="EW1914" s="4"/>
      <c r="EX1914" s="6"/>
      <c r="EY1914" s="5"/>
      <c r="EZ1914" s="5"/>
      <c r="FA1914" s="4"/>
      <c r="FB1914" s="6"/>
      <c r="FC1914" s="4"/>
      <c r="FD1914" s="6"/>
      <c r="FE1914" s="5"/>
      <c r="FF1914" s="5"/>
      <c r="FG1914" s="4"/>
      <c r="FH1914" s="6"/>
      <c r="FI1914" s="4"/>
      <c r="FJ1914" s="6"/>
      <c r="FK1914" s="5"/>
      <c r="FL1914" s="5"/>
      <c r="FM1914" s="4"/>
      <c r="FN1914" s="6"/>
      <c r="FO1914" s="4"/>
      <c r="FP1914" s="6"/>
      <c r="FQ1914" s="5"/>
      <c r="FR1914" s="5"/>
      <c r="FS1914" s="4"/>
      <c r="FT1914" s="6"/>
      <c r="FU1914" s="4"/>
      <c r="FV1914" s="6"/>
      <c r="FW1914" s="5"/>
      <c r="FX1914" s="5"/>
      <c r="FY1914" s="4"/>
      <c r="FZ1914" s="6"/>
      <c r="GA1914" s="4"/>
      <c r="GB1914" s="6"/>
      <c r="GC1914" s="5"/>
      <c r="GD1914" s="5"/>
      <c r="GE1914" s="4"/>
      <c r="GF1914" s="6"/>
      <c r="GG1914" s="4"/>
      <c r="GH1914" s="6"/>
      <c r="GI1914" s="5"/>
      <c r="GJ1914" s="5"/>
      <c r="GK1914" s="4"/>
      <c r="GL1914" s="6"/>
      <c r="GM1914" s="4"/>
      <c r="GN1914" s="6"/>
      <c r="GO1914" s="5"/>
      <c r="GP1914" s="5"/>
      <c r="GQ1914" s="4"/>
      <c r="GR1914" s="6"/>
      <c r="GS1914" s="4"/>
      <c r="GT1914" s="6"/>
      <c r="GU1914" s="5"/>
      <c r="GV1914" s="5"/>
      <c r="GW1914" s="4"/>
      <c r="GX1914" s="6"/>
      <c r="GY1914" s="4"/>
      <c r="GZ1914" s="6"/>
      <c r="HA1914" s="5"/>
      <c r="HB1914" s="5"/>
      <c r="HC1914" s="4"/>
      <c r="HD1914" s="6"/>
      <c r="HE1914" s="4"/>
      <c r="HF1914" s="6"/>
      <c r="HG1914" s="5"/>
      <c r="HH1914" s="5"/>
      <c r="HI1914" s="4"/>
      <c r="HJ1914" s="6"/>
      <c r="HK1914" s="4"/>
      <c r="HL1914" s="6"/>
      <c r="HM1914" s="5"/>
      <c r="HN1914" s="5"/>
      <c r="HO1914" s="4"/>
      <c r="HP1914" s="6"/>
      <c r="HQ1914" s="4"/>
      <c r="HR1914" s="6"/>
      <c r="HS1914" s="5"/>
      <c r="HT1914" s="5"/>
      <c r="HU1914" s="4"/>
      <c r="HV1914" s="6"/>
      <c r="HW1914" s="4"/>
      <c r="HX1914" s="6"/>
      <c r="HY1914" s="5"/>
      <c r="HZ1914" s="5"/>
      <c r="IA1914" s="4"/>
      <c r="IB1914" s="6"/>
      <c r="IC1914" s="4"/>
      <c r="ID1914" s="6"/>
      <c r="IE1914" s="5"/>
      <c r="IF1914" s="5"/>
      <c r="IG1914" s="4"/>
      <c r="IH1914" s="6"/>
      <c r="II1914" s="4"/>
      <c r="IJ1914" s="6"/>
      <c r="IK1914" s="5"/>
      <c r="IL1914" s="5"/>
      <c r="IM1914" s="4"/>
      <c r="IN1914" s="6"/>
      <c r="IO1914" s="4"/>
      <c r="IP1914" s="6"/>
      <c r="IQ1914" s="5"/>
      <c r="IR1914" s="5"/>
      <c r="IS1914" s="4"/>
      <c r="IT1914" s="6"/>
      <c r="IU1914" s="4"/>
      <c r="IV1914" s="6"/>
      <c r="IW1914" s="5"/>
      <c r="IX1914" s="5"/>
      <c r="IY1914" s="4"/>
      <c r="IZ1914" s="6"/>
      <c r="JA1914" s="4"/>
      <c r="JB1914" s="6"/>
      <c r="JC1914" s="5"/>
      <c r="JD1914" s="5"/>
      <c r="JE1914" s="4"/>
      <c r="JF1914" s="6"/>
      <c r="JG1914" s="4"/>
      <c r="JH1914" s="6"/>
      <c r="JI1914" s="5"/>
      <c r="JJ1914" s="5"/>
      <c r="JK1914" s="4"/>
      <c r="JL1914" s="6"/>
      <c r="JM1914" s="4"/>
      <c r="JN1914" s="6"/>
      <c r="JO1914" s="5"/>
      <c r="JP1914" s="5"/>
      <c r="JQ1914" s="4"/>
      <c r="JR1914" s="6"/>
      <c r="JS1914" s="4"/>
      <c r="JT1914" s="6"/>
      <c r="JU1914" s="5"/>
      <c r="JV1914" s="5"/>
      <c r="JW1914" s="4"/>
      <c r="JX1914" s="6"/>
      <c r="JY1914" s="4"/>
      <c r="JZ1914" s="6"/>
      <c r="KA1914" s="5"/>
      <c r="KB1914" s="5"/>
      <c r="KC1914" s="4"/>
      <c r="KD1914" s="6"/>
      <c r="KE1914" s="4"/>
      <c r="KF1914" s="6"/>
      <c r="KG1914" s="5"/>
      <c r="KH1914" s="5"/>
      <c r="KI1914" s="4"/>
      <c r="KJ1914" s="6"/>
      <c r="KK1914" s="4"/>
      <c r="KL1914" s="6"/>
      <c r="KM1914" s="5"/>
      <c r="KN1914" s="5"/>
    </row>
    <row r="1915">
      <c r="A1915" s="3" t="s">
        <v>85</v>
      </c>
      <c r="B1915" s="3" t="s">
        <v>1233</v>
      </c>
      <c r="C1915" s="3" t="s">
        <v>703</v>
      </c>
      <c r="D1915" s="3" t="s">
        <v>712</v>
      </c>
      <c r="E1915" s="3" t="s">
        <v>1234</v>
      </c>
      <c r="F1915" s="3" t="s">
        <v>104</v>
      </c>
      <c r="G1915" s="3" t="s">
        <v>104</v>
      </c>
      <c r="H1915" s="3" t="s">
        <v>104</v>
      </c>
      <c r="I1915" s="3" t="s">
        <v>1323</v>
      </c>
      <c r="J1915" s="3" t="s">
        <v>104</v>
      </c>
      <c r="K1915" s="4"/>
      <c r="L1915" s="4">
        <f>=ROUNDDOWN({0},0)</f>
      </c>
      <c r="M1915" s="4"/>
      <c r="N1915" s="5"/>
      <c r="O1915" s="4"/>
      <c r="P1915" s="4">
        <f>=ROUNDDOWN({0},0)</f>
      </c>
      <c r="Q1915" s="4"/>
      <c r="R1915" s="5"/>
      <c r="S1915" s="4"/>
      <c r="T1915" s="6"/>
      <c r="U1915" s="4"/>
      <c r="V1915" s="6"/>
      <c r="W1915" s="5"/>
      <c r="X1915" s="5"/>
      <c r="Y1915" s="4"/>
      <c r="Z1915" s="6"/>
      <c r="AA1915" s="4"/>
      <c r="AB1915" s="6"/>
      <c r="AC1915" s="5"/>
      <c r="AD1915" s="5"/>
      <c r="AE1915" s="4"/>
      <c r="AF1915" s="6"/>
      <c r="AG1915" s="4"/>
      <c r="AH1915" s="6"/>
      <c r="AI1915" s="5"/>
      <c r="AJ1915" s="5"/>
      <c r="AK1915" s="4"/>
      <c r="AL1915" s="6"/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  <c r="AW1915" s="4"/>
      <c r="AX1915" s="6"/>
      <c r="AY1915" s="4"/>
      <c r="AZ1915" s="6"/>
      <c r="BA1915" s="5"/>
      <c r="BB1915" s="5"/>
      <c r="BC1915" s="4"/>
      <c r="BD1915" s="6"/>
      <c r="BE1915" s="4"/>
      <c r="BF1915" s="6"/>
      <c r="BG1915" s="5"/>
      <c r="BH1915" s="5"/>
      <c r="BI1915" s="4"/>
      <c r="BJ1915" s="6"/>
      <c r="BK1915" s="4"/>
      <c r="BL1915" s="6"/>
      <c r="BM1915" s="5"/>
      <c r="BN1915" s="5"/>
      <c r="BO1915" s="4"/>
      <c r="BP1915" s="6"/>
      <c r="BQ1915" s="4"/>
      <c r="BR1915" s="6"/>
      <c r="BS1915" s="5"/>
      <c r="BT1915" s="5"/>
      <c r="BU1915" s="4"/>
      <c r="BV1915" s="6"/>
      <c r="BW1915" s="4"/>
      <c r="BX1915" s="6"/>
      <c r="BY1915" s="5"/>
      <c r="BZ1915" s="5"/>
      <c r="CA1915" s="4"/>
      <c r="CB1915" s="6"/>
      <c r="CC1915" s="4"/>
      <c r="CD1915" s="6"/>
      <c r="CE1915" s="5"/>
      <c r="CF1915" s="5"/>
      <c r="CG1915" s="4"/>
      <c r="CH1915" s="6"/>
      <c r="CI1915" s="4"/>
      <c r="CJ1915" s="6"/>
      <c r="CK1915" s="5"/>
      <c r="CL1915" s="5"/>
      <c r="CM1915" s="4"/>
      <c r="CN1915" s="6"/>
      <c r="CO1915" s="4"/>
      <c r="CP1915" s="6"/>
      <c r="CQ1915" s="5"/>
      <c r="CR1915" s="5"/>
      <c r="CS1915" s="4"/>
      <c r="CT1915" s="6"/>
      <c r="CU1915" s="4"/>
      <c r="CV1915" s="6"/>
      <c r="CW1915" s="5"/>
      <c r="CX1915" s="5"/>
      <c r="CY1915" s="4"/>
      <c r="CZ1915" s="6"/>
      <c r="DA1915" s="4"/>
      <c r="DB1915" s="6"/>
      <c r="DC1915" s="5"/>
      <c r="DD1915" s="5"/>
      <c r="DE1915" s="4"/>
      <c r="DF1915" s="6"/>
      <c r="DG1915" s="4"/>
      <c r="DH1915" s="6"/>
      <c r="DI1915" s="5"/>
      <c r="DJ1915" s="5"/>
      <c r="DK1915" s="4"/>
      <c r="DL1915" s="6"/>
      <c r="DM1915" s="4"/>
      <c r="DN1915" s="6"/>
      <c r="DO1915" s="5"/>
      <c r="DP1915" s="5"/>
      <c r="DQ1915" s="4"/>
      <c r="DR1915" s="6"/>
      <c r="DS1915" s="4"/>
      <c r="DT1915" s="6"/>
      <c r="DU1915" s="5"/>
      <c r="DV1915" s="5"/>
      <c r="DW1915" s="4"/>
      <c r="DX1915" s="6"/>
      <c r="DY1915" s="4"/>
      <c r="DZ1915" s="6"/>
      <c r="EA1915" s="5"/>
      <c r="EB1915" s="5"/>
      <c r="EC1915" s="4"/>
      <c r="ED1915" s="6"/>
      <c r="EE1915" s="4"/>
      <c r="EF1915" s="6"/>
      <c r="EG1915" s="5"/>
      <c r="EH1915" s="5"/>
      <c r="EI1915" s="4"/>
      <c r="EJ1915" s="6"/>
      <c r="EK1915" s="4"/>
      <c r="EL1915" s="6"/>
      <c r="EM1915" s="5"/>
      <c r="EN1915" s="5"/>
      <c r="EO1915" s="4"/>
      <c r="EP1915" s="6"/>
      <c r="EQ1915" s="4"/>
      <c r="ER1915" s="6"/>
      <c r="ES1915" s="5"/>
      <c r="ET1915" s="5"/>
      <c r="EU1915" s="4"/>
      <c r="EV1915" s="6"/>
      <c r="EW1915" s="4"/>
      <c r="EX1915" s="6"/>
      <c r="EY1915" s="5"/>
      <c r="EZ1915" s="5"/>
      <c r="FA1915" s="4"/>
      <c r="FB1915" s="6"/>
      <c r="FC1915" s="4"/>
      <c r="FD1915" s="6"/>
      <c r="FE1915" s="5"/>
      <c r="FF1915" s="5"/>
      <c r="FG1915" s="4"/>
      <c r="FH1915" s="6"/>
      <c r="FI1915" s="4"/>
      <c r="FJ1915" s="6"/>
      <c r="FK1915" s="5"/>
      <c r="FL1915" s="5"/>
      <c r="FM1915" s="4"/>
      <c r="FN1915" s="6"/>
      <c r="FO1915" s="4"/>
      <c r="FP1915" s="6"/>
      <c r="FQ1915" s="5"/>
      <c r="FR1915" s="5"/>
      <c r="FS1915" s="4"/>
      <c r="FT1915" s="6"/>
      <c r="FU1915" s="4"/>
      <c r="FV1915" s="6"/>
      <c r="FW1915" s="5"/>
      <c r="FX1915" s="5"/>
      <c r="FY1915" s="4"/>
      <c r="FZ1915" s="6"/>
      <c r="GA1915" s="4"/>
      <c r="GB1915" s="6"/>
      <c r="GC1915" s="5"/>
      <c r="GD1915" s="5"/>
      <c r="GE1915" s="4"/>
      <c r="GF1915" s="6"/>
      <c r="GG1915" s="4"/>
      <c r="GH1915" s="6"/>
      <c r="GI1915" s="5"/>
      <c r="GJ1915" s="5"/>
      <c r="GK1915" s="4"/>
      <c r="GL1915" s="6"/>
      <c r="GM1915" s="4"/>
      <c r="GN1915" s="6"/>
      <c r="GO1915" s="5"/>
      <c r="GP1915" s="5"/>
      <c r="GQ1915" s="4"/>
      <c r="GR1915" s="6"/>
      <c r="GS1915" s="4"/>
      <c r="GT1915" s="6"/>
      <c r="GU1915" s="5"/>
      <c r="GV1915" s="5"/>
      <c r="GW1915" s="4"/>
      <c r="GX1915" s="6"/>
      <c r="GY1915" s="4"/>
      <c r="GZ1915" s="6"/>
      <c r="HA1915" s="5"/>
      <c r="HB1915" s="5"/>
      <c r="HC1915" s="4"/>
      <c r="HD1915" s="6"/>
      <c r="HE1915" s="4"/>
      <c r="HF1915" s="6"/>
      <c r="HG1915" s="5"/>
      <c r="HH1915" s="5"/>
      <c r="HI1915" s="4"/>
      <c r="HJ1915" s="6"/>
      <c r="HK1915" s="4"/>
      <c r="HL1915" s="6"/>
      <c r="HM1915" s="5"/>
      <c r="HN1915" s="5"/>
      <c r="HO1915" s="4"/>
      <c r="HP1915" s="6"/>
      <c r="HQ1915" s="4"/>
      <c r="HR1915" s="6"/>
      <c r="HS1915" s="5"/>
      <c r="HT1915" s="5"/>
      <c r="HU1915" s="4"/>
      <c r="HV1915" s="6"/>
      <c r="HW1915" s="4"/>
      <c r="HX1915" s="6"/>
      <c r="HY1915" s="5"/>
      <c r="HZ1915" s="5"/>
      <c r="IA1915" s="4"/>
      <c r="IB1915" s="6"/>
      <c r="IC1915" s="4"/>
      <c r="ID1915" s="6"/>
      <c r="IE1915" s="5"/>
      <c r="IF1915" s="5"/>
      <c r="IG1915" s="4"/>
      <c r="IH1915" s="6"/>
      <c r="II1915" s="4"/>
      <c r="IJ1915" s="6"/>
      <c r="IK1915" s="5"/>
      <c r="IL1915" s="5"/>
      <c r="IM1915" s="4"/>
      <c r="IN1915" s="6"/>
      <c r="IO1915" s="4"/>
      <c r="IP1915" s="6"/>
      <c r="IQ1915" s="5"/>
      <c r="IR1915" s="5"/>
      <c r="IS1915" s="4"/>
      <c r="IT1915" s="6"/>
      <c r="IU1915" s="4"/>
      <c r="IV1915" s="6"/>
      <c r="IW1915" s="5"/>
      <c r="IX1915" s="5"/>
      <c r="IY1915" s="4"/>
      <c r="IZ1915" s="6"/>
      <c r="JA1915" s="4"/>
      <c r="JB1915" s="6"/>
      <c r="JC1915" s="5"/>
      <c r="JD1915" s="5"/>
      <c r="JE1915" s="4"/>
      <c r="JF1915" s="6"/>
      <c r="JG1915" s="4"/>
      <c r="JH1915" s="6"/>
      <c r="JI1915" s="5"/>
      <c r="JJ1915" s="5"/>
      <c r="JK1915" s="4"/>
      <c r="JL1915" s="6"/>
      <c r="JM1915" s="4"/>
      <c r="JN1915" s="6"/>
      <c r="JO1915" s="5"/>
      <c r="JP1915" s="5"/>
      <c r="JQ1915" s="4"/>
      <c r="JR1915" s="6"/>
      <c r="JS1915" s="4"/>
      <c r="JT1915" s="6"/>
      <c r="JU1915" s="5"/>
      <c r="JV1915" s="5"/>
      <c r="JW1915" s="4"/>
      <c r="JX1915" s="6"/>
      <c r="JY1915" s="4"/>
      <c r="JZ1915" s="6"/>
      <c r="KA1915" s="5"/>
      <c r="KB1915" s="5"/>
      <c r="KC1915" s="4"/>
      <c r="KD1915" s="6"/>
      <c r="KE1915" s="4"/>
      <c r="KF1915" s="6"/>
      <c r="KG1915" s="5"/>
      <c r="KH1915" s="5"/>
      <c r="KI1915" s="4"/>
      <c r="KJ1915" s="6"/>
      <c r="KK1915" s="4"/>
      <c r="KL1915" s="6"/>
      <c r="KM1915" s="5"/>
      <c r="KN1915" s="5"/>
    </row>
    <row r="1916">
      <c r="A1916" s="3" t="s">
        <v>85</v>
      </c>
      <c r="B1916" s="3" t="s">
        <v>1233</v>
      </c>
      <c r="C1916" s="3" t="s">
        <v>703</v>
      </c>
      <c r="D1916" s="3" t="s">
        <v>712</v>
      </c>
      <c r="E1916" s="3" t="s">
        <v>1246</v>
      </c>
      <c r="F1916" s="3" t="s">
        <v>104</v>
      </c>
      <c r="G1916" s="3" t="s">
        <v>104</v>
      </c>
      <c r="H1916" s="3" t="s">
        <v>104</v>
      </c>
      <c r="I1916" s="3" t="s">
        <v>1323</v>
      </c>
      <c r="J1916" s="3" t="s">
        <v>104</v>
      </c>
      <c r="K1916" s="4"/>
      <c r="L1916" s="4">
        <f>=ROUNDDOWN({0},0)</f>
      </c>
      <c r="M1916" s="4"/>
      <c r="N1916" s="5"/>
      <c r="O1916" s="4"/>
      <c r="P1916" s="4">
        <f>=ROUNDDOWN({0},0)</f>
      </c>
      <c r="Q1916" s="4"/>
      <c r="R1916" s="5"/>
      <c r="S1916" s="4"/>
      <c r="T1916" s="6"/>
      <c r="U1916" s="4"/>
      <c r="V1916" s="6"/>
      <c r="W1916" s="5"/>
      <c r="X1916" s="5"/>
      <c r="Y1916" s="4"/>
      <c r="Z1916" s="6"/>
      <c r="AA1916" s="4"/>
      <c r="AB1916" s="6"/>
      <c r="AC1916" s="5"/>
      <c r="AD1916" s="5"/>
      <c r="AE1916" s="4"/>
      <c r="AF1916" s="6"/>
      <c r="AG1916" s="4"/>
      <c r="AH1916" s="6"/>
      <c r="AI1916" s="5"/>
      <c r="AJ1916" s="5"/>
      <c r="AK1916" s="4"/>
      <c r="AL1916" s="6"/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  <c r="AW1916" s="4"/>
      <c r="AX1916" s="6"/>
      <c r="AY1916" s="4"/>
      <c r="AZ1916" s="6"/>
      <c r="BA1916" s="5"/>
      <c r="BB1916" s="5"/>
      <c r="BC1916" s="4"/>
      <c r="BD1916" s="6"/>
      <c r="BE1916" s="4"/>
      <c r="BF1916" s="6"/>
      <c r="BG1916" s="5"/>
      <c r="BH1916" s="5"/>
      <c r="BI1916" s="4"/>
      <c r="BJ1916" s="6"/>
      <c r="BK1916" s="4"/>
      <c r="BL1916" s="6"/>
      <c r="BM1916" s="5"/>
      <c r="BN1916" s="5"/>
      <c r="BO1916" s="4"/>
      <c r="BP1916" s="6"/>
      <c r="BQ1916" s="4"/>
      <c r="BR1916" s="6"/>
      <c r="BS1916" s="5"/>
      <c r="BT1916" s="5"/>
      <c r="BU1916" s="4"/>
      <c r="BV1916" s="6"/>
      <c r="BW1916" s="4"/>
      <c r="BX1916" s="6"/>
      <c r="BY1916" s="5"/>
      <c r="BZ1916" s="5"/>
      <c r="CA1916" s="4"/>
      <c r="CB1916" s="6"/>
      <c r="CC1916" s="4"/>
      <c r="CD1916" s="6"/>
      <c r="CE1916" s="5"/>
      <c r="CF1916" s="5"/>
      <c r="CG1916" s="4"/>
      <c r="CH1916" s="6"/>
      <c r="CI1916" s="4"/>
      <c r="CJ1916" s="6"/>
      <c r="CK1916" s="5"/>
      <c r="CL1916" s="5"/>
      <c r="CM1916" s="4"/>
      <c r="CN1916" s="6"/>
      <c r="CO1916" s="4"/>
      <c r="CP1916" s="6"/>
      <c r="CQ1916" s="5"/>
      <c r="CR1916" s="5"/>
      <c r="CS1916" s="4"/>
      <c r="CT1916" s="6"/>
      <c r="CU1916" s="4"/>
      <c r="CV1916" s="6"/>
      <c r="CW1916" s="5"/>
      <c r="CX1916" s="5"/>
      <c r="CY1916" s="4"/>
      <c r="CZ1916" s="6"/>
      <c r="DA1916" s="4"/>
      <c r="DB1916" s="6"/>
      <c r="DC1916" s="5"/>
      <c r="DD1916" s="5"/>
      <c r="DE1916" s="4"/>
      <c r="DF1916" s="6"/>
      <c r="DG1916" s="4"/>
      <c r="DH1916" s="6"/>
      <c r="DI1916" s="5"/>
      <c r="DJ1916" s="5"/>
      <c r="DK1916" s="4"/>
      <c r="DL1916" s="6"/>
      <c r="DM1916" s="4"/>
      <c r="DN1916" s="6"/>
      <c r="DO1916" s="5"/>
      <c r="DP1916" s="5"/>
      <c r="DQ1916" s="4"/>
      <c r="DR1916" s="6"/>
      <c r="DS1916" s="4"/>
      <c r="DT1916" s="6"/>
      <c r="DU1916" s="5"/>
      <c r="DV1916" s="5"/>
      <c r="DW1916" s="4"/>
      <c r="DX1916" s="6"/>
      <c r="DY1916" s="4"/>
      <c r="DZ1916" s="6"/>
      <c r="EA1916" s="5"/>
      <c r="EB1916" s="5"/>
      <c r="EC1916" s="4"/>
      <c r="ED1916" s="6"/>
      <c r="EE1916" s="4"/>
      <c r="EF1916" s="6"/>
      <c r="EG1916" s="5"/>
      <c r="EH1916" s="5"/>
      <c r="EI1916" s="4"/>
      <c r="EJ1916" s="6"/>
      <c r="EK1916" s="4"/>
      <c r="EL1916" s="6"/>
      <c r="EM1916" s="5"/>
      <c r="EN1916" s="5"/>
      <c r="EO1916" s="4"/>
      <c r="EP1916" s="6"/>
      <c r="EQ1916" s="4"/>
      <c r="ER1916" s="6"/>
      <c r="ES1916" s="5"/>
      <c r="ET1916" s="5"/>
      <c r="EU1916" s="4"/>
      <c r="EV1916" s="6"/>
      <c r="EW1916" s="4"/>
      <c r="EX1916" s="6"/>
      <c r="EY1916" s="5"/>
      <c r="EZ1916" s="5"/>
      <c r="FA1916" s="4"/>
      <c r="FB1916" s="6"/>
      <c r="FC1916" s="4"/>
      <c r="FD1916" s="6"/>
      <c r="FE1916" s="5"/>
      <c r="FF1916" s="5"/>
      <c r="FG1916" s="4"/>
      <c r="FH1916" s="6"/>
      <c r="FI1916" s="4"/>
      <c r="FJ1916" s="6"/>
      <c r="FK1916" s="5"/>
      <c r="FL1916" s="5"/>
      <c r="FM1916" s="4"/>
      <c r="FN1916" s="6"/>
      <c r="FO1916" s="4"/>
      <c r="FP1916" s="6"/>
      <c r="FQ1916" s="5"/>
      <c r="FR1916" s="5"/>
      <c r="FS1916" s="4"/>
      <c r="FT1916" s="6"/>
      <c r="FU1916" s="4"/>
      <c r="FV1916" s="6"/>
      <c r="FW1916" s="5"/>
      <c r="FX1916" s="5"/>
      <c r="FY1916" s="4"/>
      <c r="FZ1916" s="6"/>
      <c r="GA1916" s="4"/>
      <c r="GB1916" s="6"/>
      <c r="GC1916" s="5"/>
      <c r="GD1916" s="5"/>
      <c r="GE1916" s="4"/>
      <c r="GF1916" s="6"/>
      <c r="GG1916" s="4"/>
      <c r="GH1916" s="6"/>
      <c r="GI1916" s="5"/>
      <c r="GJ1916" s="5"/>
      <c r="GK1916" s="4"/>
      <c r="GL1916" s="6"/>
      <c r="GM1916" s="4"/>
      <c r="GN1916" s="6"/>
      <c r="GO1916" s="5"/>
      <c r="GP1916" s="5"/>
      <c r="GQ1916" s="4"/>
      <c r="GR1916" s="6"/>
      <c r="GS1916" s="4"/>
      <c r="GT1916" s="6"/>
      <c r="GU1916" s="5"/>
      <c r="GV1916" s="5"/>
      <c r="GW1916" s="4"/>
      <c r="GX1916" s="6"/>
      <c r="GY1916" s="4"/>
      <c r="GZ1916" s="6"/>
      <c r="HA1916" s="5"/>
      <c r="HB1916" s="5"/>
      <c r="HC1916" s="4"/>
      <c r="HD1916" s="6"/>
      <c r="HE1916" s="4"/>
      <c r="HF1916" s="6"/>
      <c r="HG1916" s="5"/>
      <c r="HH1916" s="5"/>
      <c r="HI1916" s="4"/>
      <c r="HJ1916" s="6"/>
      <c r="HK1916" s="4"/>
      <c r="HL1916" s="6"/>
      <c r="HM1916" s="5"/>
      <c r="HN1916" s="5"/>
      <c r="HO1916" s="4"/>
      <c r="HP1916" s="6"/>
      <c r="HQ1916" s="4"/>
      <c r="HR1916" s="6"/>
      <c r="HS1916" s="5"/>
      <c r="HT1916" s="5"/>
      <c r="HU1916" s="4"/>
      <c r="HV1916" s="6"/>
      <c r="HW1916" s="4"/>
      <c r="HX1916" s="6"/>
      <c r="HY1916" s="5"/>
      <c r="HZ1916" s="5"/>
      <c r="IA1916" s="4"/>
      <c r="IB1916" s="6"/>
      <c r="IC1916" s="4"/>
      <c r="ID1916" s="6"/>
      <c r="IE1916" s="5"/>
      <c r="IF1916" s="5"/>
      <c r="IG1916" s="4"/>
      <c r="IH1916" s="6"/>
      <c r="II1916" s="4"/>
      <c r="IJ1916" s="6"/>
      <c r="IK1916" s="5"/>
      <c r="IL1916" s="5"/>
      <c r="IM1916" s="4"/>
      <c r="IN1916" s="6"/>
      <c r="IO1916" s="4"/>
      <c r="IP1916" s="6"/>
      <c r="IQ1916" s="5"/>
      <c r="IR1916" s="5"/>
      <c r="IS1916" s="4"/>
      <c r="IT1916" s="6"/>
      <c r="IU1916" s="4"/>
      <c r="IV1916" s="6"/>
      <c r="IW1916" s="5"/>
      <c r="IX1916" s="5"/>
      <c r="IY1916" s="4"/>
      <c r="IZ1916" s="6"/>
      <c r="JA1916" s="4"/>
      <c r="JB1916" s="6"/>
      <c r="JC1916" s="5"/>
      <c r="JD1916" s="5"/>
      <c r="JE1916" s="4"/>
      <c r="JF1916" s="6"/>
      <c r="JG1916" s="4"/>
      <c r="JH1916" s="6"/>
      <c r="JI1916" s="5"/>
      <c r="JJ1916" s="5"/>
      <c r="JK1916" s="4"/>
      <c r="JL1916" s="6"/>
      <c r="JM1916" s="4"/>
      <c r="JN1916" s="6"/>
      <c r="JO1916" s="5"/>
      <c r="JP1916" s="5"/>
      <c r="JQ1916" s="4"/>
      <c r="JR1916" s="6"/>
      <c r="JS1916" s="4"/>
      <c r="JT1916" s="6"/>
      <c r="JU1916" s="5"/>
      <c r="JV1916" s="5"/>
      <c r="JW1916" s="4"/>
      <c r="JX1916" s="6"/>
      <c r="JY1916" s="4"/>
      <c r="JZ1916" s="6"/>
      <c r="KA1916" s="5"/>
      <c r="KB1916" s="5"/>
      <c r="KC1916" s="4"/>
      <c r="KD1916" s="6"/>
      <c r="KE1916" s="4"/>
      <c r="KF1916" s="6"/>
      <c r="KG1916" s="5"/>
      <c r="KH1916" s="5"/>
      <c r="KI1916" s="4"/>
      <c r="KJ1916" s="6"/>
      <c r="KK1916" s="4"/>
      <c r="KL1916" s="6"/>
      <c r="KM1916" s="5"/>
      <c r="KN1916" s="5"/>
    </row>
    <row r="1917">
      <c r="A1917" s="3" t="s">
        <v>85</v>
      </c>
      <c r="B1917" s="3" t="s">
        <v>1233</v>
      </c>
      <c r="C1917" s="3" t="s">
        <v>703</v>
      </c>
      <c r="D1917" s="3" t="s">
        <v>712</v>
      </c>
      <c r="E1917" s="3" t="s">
        <v>1247</v>
      </c>
      <c r="F1917" s="3" t="s">
        <v>104</v>
      </c>
      <c r="G1917" s="3" t="s">
        <v>104</v>
      </c>
      <c r="H1917" s="3" t="s">
        <v>104</v>
      </c>
      <c r="I1917" s="3" t="s">
        <v>1336</v>
      </c>
      <c r="J1917" s="3" t="s">
        <v>104</v>
      </c>
      <c r="K1917" s="4"/>
      <c r="L1917" s="4">
        <f>=ROUNDDOWN({0},0)</f>
      </c>
      <c r="M1917" s="4"/>
      <c r="N1917" s="5"/>
      <c r="O1917" s="4"/>
      <c r="P1917" s="4">
        <f>=ROUNDDOWN({0},0)</f>
      </c>
      <c r="Q1917" s="4"/>
      <c r="R1917" s="5"/>
      <c r="S1917" s="4"/>
      <c r="T1917" s="6"/>
      <c r="U1917" s="4"/>
      <c r="V1917" s="6"/>
      <c r="W1917" s="5"/>
      <c r="X1917" s="5"/>
      <c r="Y1917" s="4"/>
      <c r="Z1917" s="6"/>
      <c r="AA1917" s="4"/>
      <c r="AB1917" s="6"/>
      <c r="AC1917" s="5"/>
      <c r="AD1917" s="5"/>
      <c r="AE1917" s="4"/>
      <c r="AF1917" s="6"/>
      <c r="AG1917" s="4"/>
      <c r="AH1917" s="6"/>
      <c r="AI1917" s="5"/>
      <c r="AJ1917" s="5"/>
      <c r="AK1917" s="4"/>
      <c r="AL1917" s="6"/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  <c r="AW1917" s="4"/>
      <c r="AX1917" s="6"/>
      <c r="AY1917" s="4"/>
      <c r="AZ1917" s="6"/>
      <c r="BA1917" s="5"/>
      <c r="BB1917" s="5"/>
      <c r="BC1917" s="4"/>
      <c r="BD1917" s="6"/>
      <c r="BE1917" s="4"/>
      <c r="BF1917" s="6"/>
      <c r="BG1917" s="5"/>
      <c r="BH1917" s="5"/>
      <c r="BI1917" s="4"/>
      <c r="BJ1917" s="6"/>
      <c r="BK1917" s="4"/>
      <c r="BL1917" s="6"/>
      <c r="BM1917" s="5"/>
      <c r="BN1917" s="5"/>
      <c r="BO1917" s="4"/>
      <c r="BP1917" s="6"/>
      <c r="BQ1917" s="4"/>
      <c r="BR1917" s="6"/>
      <c r="BS1917" s="5"/>
      <c r="BT1917" s="5"/>
      <c r="BU1917" s="4"/>
      <c r="BV1917" s="6"/>
      <c r="BW1917" s="4"/>
      <c r="BX1917" s="6"/>
      <c r="BY1917" s="5"/>
      <c r="BZ1917" s="5"/>
      <c r="CA1917" s="4"/>
      <c r="CB1917" s="6"/>
      <c r="CC1917" s="4"/>
      <c r="CD1917" s="6"/>
      <c r="CE1917" s="5"/>
      <c r="CF1917" s="5"/>
      <c r="CG1917" s="4"/>
      <c r="CH1917" s="6"/>
      <c r="CI1917" s="4"/>
      <c r="CJ1917" s="6"/>
      <c r="CK1917" s="5"/>
      <c r="CL1917" s="5"/>
      <c r="CM1917" s="4"/>
      <c r="CN1917" s="6"/>
      <c r="CO1917" s="4"/>
      <c r="CP1917" s="6"/>
      <c r="CQ1917" s="5"/>
      <c r="CR1917" s="5"/>
      <c r="CS1917" s="4"/>
      <c r="CT1917" s="6"/>
      <c r="CU1917" s="4"/>
      <c r="CV1917" s="6"/>
      <c r="CW1917" s="5"/>
      <c r="CX1917" s="5"/>
      <c r="CY1917" s="4"/>
      <c r="CZ1917" s="6"/>
      <c r="DA1917" s="4"/>
      <c r="DB1917" s="6"/>
      <c r="DC1917" s="5"/>
      <c r="DD1917" s="5"/>
      <c r="DE1917" s="4"/>
      <c r="DF1917" s="6"/>
      <c r="DG1917" s="4"/>
      <c r="DH1917" s="6"/>
      <c r="DI1917" s="5"/>
      <c r="DJ1917" s="5"/>
      <c r="DK1917" s="4"/>
      <c r="DL1917" s="6"/>
      <c r="DM1917" s="4"/>
      <c r="DN1917" s="6"/>
      <c r="DO1917" s="5"/>
      <c r="DP1917" s="5"/>
      <c r="DQ1917" s="4"/>
      <c r="DR1917" s="6"/>
      <c r="DS1917" s="4"/>
      <c r="DT1917" s="6"/>
      <c r="DU1917" s="5"/>
      <c r="DV1917" s="5"/>
      <c r="DW1917" s="4"/>
      <c r="DX1917" s="6"/>
      <c r="DY1917" s="4"/>
      <c r="DZ1917" s="6"/>
      <c r="EA1917" s="5"/>
      <c r="EB1917" s="5"/>
      <c r="EC1917" s="4"/>
      <c r="ED1917" s="6"/>
      <c r="EE1917" s="4"/>
      <c r="EF1917" s="6"/>
      <c r="EG1917" s="5"/>
      <c r="EH1917" s="5"/>
      <c r="EI1917" s="4"/>
      <c r="EJ1917" s="6"/>
      <c r="EK1917" s="4"/>
      <c r="EL1917" s="6"/>
      <c r="EM1917" s="5"/>
      <c r="EN1917" s="5"/>
      <c r="EO1917" s="4"/>
      <c r="EP1917" s="6"/>
      <c r="EQ1917" s="4"/>
      <c r="ER1917" s="6"/>
      <c r="ES1917" s="5"/>
      <c r="ET1917" s="5"/>
      <c r="EU1917" s="4"/>
      <c r="EV1917" s="6"/>
      <c r="EW1917" s="4"/>
      <c r="EX1917" s="6"/>
      <c r="EY1917" s="5"/>
      <c r="EZ1917" s="5"/>
      <c r="FA1917" s="4"/>
      <c r="FB1917" s="6"/>
      <c r="FC1917" s="4"/>
      <c r="FD1917" s="6"/>
      <c r="FE1917" s="5"/>
      <c r="FF1917" s="5"/>
      <c r="FG1917" s="4"/>
      <c r="FH1917" s="6"/>
      <c r="FI1917" s="4"/>
      <c r="FJ1917" s="6"/>
      <c r="FK1917" s="5"/>
      <c r="FL1917" s="5"/>
      <c r="FM1917" s="4"/>
      <c r="FN1917" s="6"/>
      <c r="FO1917" s="4"/>
      <c r="FP1917" s="6"/>
      <c r="FQ1917" s="5"/>
      <c r="FR1917" s="5"/>
      <c r="FS1917" s="4"/>
      <c r="FT1917" s="6"/>
      <c r="FU1917" s="4"/>
      <c r="FV1917" s="6"/>
      <c r="FW1917" s="5"/>
      <c r="FX1917" s="5"/>
      <c r="FY1917" s="4"/>
      <c r="FZ1917" s="6"/>
      <c r="GA1917" s="4"/>
      <c r="GB1917" s="6"/>
      <c r="GC1917" s="5"/>
      <c r="GD1917" s="5"/>
      <c r="GE1917" s="4"/>
      <c r="GF1917" s="6"/>
      <c r="GG1917" s="4"/>
      <c r="GH1917" s="6"/>
      <c r="GI1917" s="5"/>
      <c r="GJ1917" s="5"/>
      <c r="GK1917" s="4"/>
      <c r="GL1917" s="6"/>
      <c r="GM1917" s="4"/>
      <c r="GN1917" s="6"/>
      <c r="GO1917" s="5"/>
      <c r="GP1917" s="5"/>
      <c r="GQ1917" s="4"/>
      <c r="GR1917" s="6"/>
      <c r="GS1917" s="4"/>
      <c r="GT1917" s="6"/>
      <c r="GU1917" s="5"/>
      <c r="GV1917" s="5"/>
      <c r="GW1917" s="4"/>
      <c r="GX1917" s="6"/>
      <c r="GY1917" s="4"/>
      <c r="GZ1917" s="6"/>
      <c r="HA1917" s="5"/>
      <c r="HB1917" s="5"/>
      <c r="HC1917" s="4"/>
      <c r="HD1917" s="6"/>
      <c r="HE1917" s="4"/>
      <c r="HF1917" s="6"/>
      <c r="HG1917" s="5"/>
      <c r="HH1917" s="5"/>
      <c r="HI1917" s="4"/>
      <c r="HJ1917" s="6"/>
      <c r="HK1917" s="4"/>
      <c r="HL1917" s="6"/>
      <c r="HM1917" s="5"/>
      <c r="HN1917" s="5"/>
      <c r="HO1917" s="4"/>
      <c r="HP1917" s="6"/>
      <c r="HQ1917" s="4"/>
      <c r="HR1917" s="6"/>
      <c r="HS1917" s="5"/>
      <c r="HT1917" s="5"/>
      <c r="HU1917" s="4"/>
      <c r="HV1917" s="6"/>
      <c r="HW1917" s="4"/>
      <c r="HX1917" s="6"/>
      <c r="HY1917" s="5"/>
      <c r="HZ1917" s="5"/>
      <c r="IA1917" s="4"/>
      <c r="IB1917" s="6"/>
      <c r="IC1917" s="4"/>
      <c r="ID1917" s="6"/>
      <c r="IE1917" s="5"/>
      <c r="IF1917" s="5"/>
      <c r="IG1917" s="4"/>
      <c r="IH1917" s="6"/>
      <c r="II1917" s="4"/>
      <c r="IJ1917" s="6"/>
      <c r="IK1917" s="5"/>
      <c r="IL1917" s="5"/>
      <c r="IM1917" s="4"/>
      <c r="IN1917" s="6"/>
      <c r="IO1917" s="4"/>
      <c r="IP1917" s="6"/>
      <c r="IQ1917" s="5"/>
      <c r="IR1917" s="5"/>
      <c r="IS1917" s="4"/>
      <c r="IT1917" s="6"/>
      <c r="IU1917" s="4"/>
      <c r="IV1917" s="6"/>
      <c r="IW1917" s="5"/>
      <c r="IX1917" s="5"/>
      <c r="IY1917" s="4"/>
      <c r="IZ1917" s="6"/>
      <c r="JA1917" s="4"/>
      <c r="JB1917" s="6"/>
      <c r="JC1917" s="5"/>
      <c r="JD1917" s="5"/>
      <c r="JE1917" s="4"/>
      <c r="JF1917" s="6"/>
      <c r="JG1917" s="4"/>
      <c r="JH1917" s="6"/>
      <c r="JI1917" s="5"/>
      <c r="JJ1917" s="5"/>
      <c r="JK1917" s="4"/>
      <c r="JL1917" s="6"/>
      <c r="JM1917" s="4"/>
      <c r="JN1917" s="6"/>
      <c r="JO1917" s="5"/>
      <c r="JP1917" s="5"/>
      <c r="JQ1917" s="4"/>
      <c r="JR1917" s="6"/>
      <c r="JS1917" s="4"/>
      <c r="JT1917" s="6"/>
      <c r="JU1917" s="5"/>
      <c r="JV1917" s="5"/>
      <c r="JW1917" s="4"/>
      <c r="JX1917" s="6"/>
      <c r="JY1917" s="4"/>
      <c r="JZ1917" s="6"/>
      <c r="KA1917" s="5"/>
      <c r="KB1917" s="5"/>
      <c r="KC1917" s="4"/>
      <c r="KD1917" s="6"/>
      <c r="KE1917" s="4"/>
      <c r="KF1917" s="6"/>
      <c r="KG1917" s="5"/>
      <c r="KH1917" s="5"/>
      <c r="KI1917" s="4"/>
      <c r="KJ1917" s="6"/>
      <c r="KK1917" s="4"/>
      <c r="KL1917" s="6"/>
      <c r="KM1917" s="5"/>
      <c r="KN1917" s="5"/>
    </row>
    <row r="1918">
      <c r="A1918" s="3" t="s">
        <v>85</v>
      </c>
      <c r="B1918" s="3" t="s">
        <v>1233</v>
      </c>
      <c r="C1918" s="3" t="s">
        <v>1128</v>
      </c>
      <c r="D1918" s="3" t="s">
        <v>712</v>
      </c>
      <c r="E1918" s="3" t="s">
        <v>1248</v>
      </c>
      <c r="F1918" s="3" t="s">
        <v>104</v>
      </c>
      <c r="G1918" s="3" t="s">
        <v>104</v>
      </c>
      <c r="H1918" s="3" t="s">
        <v>104</v>
      </c>
      <c r="I1918" s="3" t="s">
        <v>1325</v>
      </c>
      <c r="J1918" s="3" t="s">
        <v>104</v>
      </c>
      <c r="K1918" s="4"/>
      <c r="L1918" s="4">
        <f>=ROUNDDOWN({0},0)</f>
      </c>
      <c r="M1918" s="4"/>
      <c r="N1918" s="5"/>
      <c r="O1918" s="4"/>
      <c r="P1918" s="4">
        <f>=ROUNDDOWN({0},0)</f>
      </c>
      <c r="Q1918" s="4"/>
      <c r="R1918" s="5"/>
      <c r="S1918" s="4"/>
      <c r="T1918" s="6"/>
      <c r="U1918" s="4"/>
      <c r="V1918" s="6"/>
      <c r="W1918" s="5"/>
      <c r="X1918" s="5"/>
      <c r="Y1918" s="4"/>
      <c r="Z1918" s="6"/>
      <c r="AA1918" s="4"/>
      <c r="AB1918" s="6"/>
      <c r="AC1918" s="5"/>
      <c r="AD1918" s="5"/>
      <c r="AE1918" s="4"/>
      <c r="AF1918" s="6"/>
      <c r="AG1918" s="4"/>
      <c r="AH1918" s="6"/>
      <c r="AI1918" s="5"/>
      <c r="AJ1918" s="5"/>
      <c r="AK1918" s="4"/>
      <c r="AL1918" s="6"/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  <c r="AW1918" s="4"/>
      <c r="AX1918" s="6"/>
      <c r="AY1918" s="4"/>
      <c r="AZ1918" s="6"/>
      <c r="BA1918" s="5"/>
      <c r="BB1918" s="5"/>
      <c r="BC1918" s="4"/>
      <c r="BD1918" s="6"/>
      <c r="BE1918" s="4"/>
      <c r="BF1918" s="6"/>
      <c r="BG1918" s="5"/>
      <c r="BH1918" s="5"/>
      <c r="BI1918" s="4"/>
      <c r="BJ1918" s="6"/>
      <c r="BK1918" s="4"/>
      <c r="BL1918" s="6"/>
      <c r="BM1918" s="5"/>
      <c r="BN1918" s="5"/>
      <c r="BO1918" s="4"/>
      <c r="BP1918" s="6"/>
      <c r="BQ1918" s="4"/>
      <c r="BR1918" s="6"/>
      <c r="BS1918" s="5"/>
      <c r="BT1918" s="5"/>
      <c r="BU1918" s="4"/>
      <c r="BV1918" s="6"/>
      <c r="BW1918" s="4"/>
      <c r="BX1918" s="6"/>
      <c r="BY1918" s="5"/>
      <c r="BZ1918" s="5"/>
      <c r="CA1918" s="4"/>
      <c r="CB1918" s="6"/>
      <c r="CC1918" s="4"/>
      <c r="CD1918" s="6"/>
      <c r="CE1918" s="5"/>
      <c r="CF1918" s="5"/>
      <c r="CG1918" s="4"/>
      <c r="CH1918" s="6"/>
      <c r="CI1918" s="4"/>
      <c r="CJ1918" s="6"/>
      <c r="CK1918" s="5"/>
      <c r="CL1918" s="5"/>
      <c r="CM1918" s="4"/>
      <c r="CN1918" s="6"/>
      <c r="CO1918" s="4"/>
      <c r="CP1918" s="6"/>
      <c r="CQ1918" s="5"/>
      <c r="CR1918" s="5"/>
      <c r="CS1918" s="4"/>
      <c r="CT1918" s="6"/>
      <c r="CU1918" s="4"/>
      <c r="CV1918" s="6"/>
      <c r="CW1918" s="5"/>
      <c r="CX1918" s="5"/>
      <c r="CY1918" s="4"/>
      <c r="CZ1918" s="6"/>
      <c r="DA1918" s="4"/>
      <c r="DB1918" s="6"/>
      <c r="DC1918" s="5"/>
      <c r="DD1918" s="5"/>
      <c r="DE1918" s="4"/>
      <c r="DF1918" s="6"/>
      <c r="DG1918" s="4"/>
      <c r="DH1918" s="6"/>
      <c r="DI1918" s="5"/>
      <c r="DJ1918" s="5"/>
      <c r="DK1918" s="4"/>
      <c r="DL1918" s="6"/>
      <c r="DM1918" s="4"/>
      <c r="DN1918" s="6"/>
      <c r="DO1918" s="5"/>
      <c r="DP1918" s="5"/>
      <c r="DQ1918" s="4"/>
      <c r="DR1918" s="6"/>
      <c r="DS1918" s="4"/>
      <c r="DT1918" s="6"/>
      <c r="DU1918" s="5"/>
      <c r="DV1918" s="5"/>
      <c r="DW1918" s="4"/>
      <c r="DX1918" s="6"/>
      <c r="DY1918" s="4"/>
      <c r="DZ1918" s="6"/>
      <c r="EA1918" s="5"/>
      <c r="EB1918" s="5"/>
      <c r="EC1918" s="4"/>
      <c r="ED1918" s="6"/>
      <c r="EE1918" s="4"/>
      <c r="EF1918" s="6"/>
      <c r="EG1918" s="5"/>
      <c r="EH1918" s="5"/>
      <c r="EI1918" s="4"/>
      <c r="EJ1918" s="6"/>
      <c r="EK1918" s="4"/>
      <c r="EL1918" s="6"/>
      <c r="EM1918" s="5"/>
      <c r="EN1918" s="5"/>
      <c r="EO1918" s="4"/>
      <c r="EP1918" s="6"/>
      <c r="EQ1918" s="4"/>
      <c r="ER1918" s="6"/>
      <c r="ES1918" s="5"/>
      <c r="ET1918" s="5"/>
      <c r="EU1918" s="4"/>
      <c r="EV1918" s="6"/>
      <c r="EW1918" s="4"/>
      <c r="EX1918" s="6"/>
      <c r="EY1918" s="5"/>
      <c r="EZ1918" s="5"/>
      <c r="FA1918" s="4"/>
      <c r="FB1918" s="6"/>
      <c r="FC1918" s="4"/>
      <c r="FD1918" s="6"/>
      <c r="FE1918" s="5"/>
      <c r="FF1918" s="5"/>
      <c r="FG1918" s="4"/>
      <c r="FH1918" s="6"/>
      <c r="FI1918" s="4"/>
      <c r="FJ1918" s="6"/>
      <c r="FK1918" s="5"/>
      <c r="FL1918" s="5"/>
      <c r="FM1918" s="4"/>
      <c r="FN1918" s="6"/>
      <c r="FO1918" s="4"/>
      <c r="FP1918" s="6"/>
      <c r="FQ1918" s="5"/>
      <c r="FR1918" s="5"/>
      <c r="FS1918" s="4"/>
      <c r="FT1918" s="6"/>
      <c r="FU1918" s="4"/>
      <c r="FV1918" s="6"/>
      <c r="FW1918" s="5"/>
      <c r="FX1918" s="5"/>
      <c r="FY1918" s="4"/>
      <c r="FZ1918" s="6"/>
      <c r="GA1918" s="4"/>
      <c r="GB1918" s="6"/>
      <c r="GC1918" s="5"/>
      <c r="GD1918" s="5"/>
      <c r="GE1918" s="4"/>
      <c r="GF1918" s="6"/>
      <c r="GG1918" s="4"/>
      <c r="GH1918" s="6"/>
      <c r="GI1918" s="5"/>
      <c r="GJ1918" s="5"/>
      <c r="GK1918" s="4"/>
      <c r="GL1918" s="6"/>
      <c r="GM1918" s="4"/>
      <c r="GN1918" s="6"/>
      <c r="GO1918" s="5"/>
      <c r="GP1918" s="5"/>
      <c r="GQ1918" s="4"/>
      <c r="GR1918" s="6"/>
      <c r="GS1918" s="4"/>
      <c r="GT1918" s="6"/>
      <c r="GU1918" s="5"/>
      <c r="GV1918" s="5"/>
      <c r="GW1918" s="4"/>
      <c r="GX1918" s="6"/>
      <c r="GY1918" s="4"/>
      <c r="GZ1918" s="6"/>
      <c r="HA1918" s="5"/>
      <c r="HB1918" s="5"/>
      <c r="HC1918" s="4"/>
      <c r="HD1918" s="6"/>
      <c r="HE1918" s="4"/>
      <c r="HF1918" s="6"/>
      <c r="HG1918" s="5"/>
      <c r="HH1918" s="5"/>
      <c r="HI1918" s="4"/>
      <c r="HJ1918" s="6"/>
      <c r="HK1918" s="4"/>
      <c r="HL1918" s="6"/>
      <c r="HM1918" s="5"/>
      <c r="HN1918" s="5"/>
      <c r="HO1918" s="4"/>
      <c r="HP1918" s="6"/>
      <c r="HQ1918" s="4"/>
      <c r="HR1918" s="6"/>
      <c r="HS1918" s="5"/>
      <c r="HT1918" s="5"/>
      <c r="HU1918" s="4"/>
      <c r="HV1918" s="6"/>
      <c r="HW1918" s="4"/>
      <c r="HX1918" s="6"/>
      <c r="HY1918" s="5"/>
      <c r="HZ1918" s="5"/>
      <c r="IA1918" s="4"/>
      <c r="IB1918" s="6"/>
      <c r="IC1918" s="4"/>
      <c r="ID1918" s="6"/>
      <c r="IE1918" s="5"/>
      <c r="IF1918" s="5"/>
      <c r="IG1918" s="4"/>
      <c r="IH1918" s="6"/>
      <c r="II1918" s="4"/>
      <c r="IJ1918" s="6"/>
      <c r="IK1918" s="5"/>
      <c r="IL1918" s="5"/>
      <c r="IM1918" s="4"/>
      <c r="IN1918" s="6"/>
      <c r="IO1918" s="4"/>
      <c r="IP1918" s="6"/>
      <c r="IQ1918" s="5"/>
      <c r="IR1918" s="5"/>
      <c r="IS1918" s="4"/>
      <c r="IT1918" s="6"/>
      <c r="IU1918" s="4"/>
      <c r="IV1918" s="6"/>
      <c r="IW1918" s="5"/>
      <c r="IX1918" s="5"/>
      <c r="IY1918" s="4"/>
      <c r="IZ1918" s="6"/>
      <c r="JA1918" s="4"/>
      <c r="JB1918" s="6"/>
      <c r="JC1918" s="5"/>
      <c r="JD1918" s="5"/>
      <c r="JE1918" s="4"/>
      <c r="JF1918" s="6"/>
      <c r="JG1918" s="4"/>
      <c r="JH1918" s="6"/>
      <c r="JI1918" s="5"/>
      <c r="JJ1918" s="5"/>
      <c r="JK1918" s="4"/>
      <c r="JL1918" s="6"/>
      <c r="JM1918" s="4"/>
      <c r="JN1918" s="6"/>
      <c r="JO1918" s="5"/>
      <c r="JP1918" s="5"/>
      <c r="JQ1918" s="4"/>
      <c r="JR1918" s="6"/>
      <c r="JS1918" s="4"/>
      <c r="JT1918" s="6"/>
      <c r="JU1918" s="5"/>
      <c r="JV1918" s="5"/>
      <c r="JW1918" s="4"/>
      <c r="JX1918" s="6"/>
      <c r="JY1918" s="4"/>
      <c r="JZ1918" s="6"/>
      <c r="KA1918" s="5"/>
      <c r="KB1918" s="5"/>
      <c r="KC1918" s="4"/>
      <c r="KD1918" s="6"/>
      <c r="KE1918" s="4"/>
      <c r="KF1918" s="6"/>
      <c r="KG1918" s="5"/>
      <c r="KH1918" s="5"/>
      <c r="KI1918" s="4"/>
      <c r="KJ1918" s="6"/>
      <c r="KK1918" s="4"/>
      <c r="KL1918" s="6"/>
      <c r="KM1918" s="5"/>
      <c r="KN1918" s="5"/>
    </row>
    <row r="1919">
      <c r="A1919" s="3" t="s">
        <v>85</v>
      </c>
      <c r="B1919" s="3" t="s">
        <v>1233</v>
      </c>
      <c r="C1919" s="3" t="s">
        <v>1128</v>
      </c>
      <c r="D1919" s="3" t="s">
        <v>712</v>
      </c>
      <c r="E1919" s="3" t="s">
        <v>1248</v>
      </c>
      <c r="F1919" s="3" t="s">
        <v>104</v>
      </c>
      <c r="G1919" s="3" t="s">
        <v>104</v>
      </c>
      <c r="H1919" s="3" t="s">
        <v>104</v>
      </c>
      <c r="I1919" s="3" t="s">
        <v>1323</v>
      </c>
      <c r="J1919" s="3" t="s">
        <v>104</v>
      </c>
      <c r="K1919" s="4"/>
      <c r="L1919" s="4">
        <f>=ROUNDDOWN({0},0)</f>
      </c>
      <c r="M1919" s="4"/>
      <c r="N1919" s="5"/>
      <c r="O1919" s="4"/>
      <c r="P1919" s="4">
        <f>=ROUNDDOWN({0},0)</f>
      </c>
      <c r="Q1919" s="4"/>
      <c r="R1919" s="5"/>
      <c r="S1919" s="4"/>
      <c r="T1919" s="6"/>
      <c r="U1919" s="4"/>
      <c r="V1919" s="6"/>
      <c r="W1919" s="5"/>
      <c r="X1919" s="5"/>
      <c r="Y1919" s="4"/>
      <c r="Z1919" s="6"/>
      <c r="AA1919" s="4"/>
      <c r="AB1919" s="6"/>
      <c r="AC1919" s="5"/>
      <c r="AD1919" s="5"/>
      <c r="AE1919" s="4"/>
      <c r="AF1919" s="6"/>
      <c r="AG1919" s="4"/>
      <c r="AH1919" s="6"/>
      <c r="AI1919" s="5"/>
      <c r="AJ1919" s="5"/>
      <c r="AK1919" s="4"/>
      <c r="AL1919" s="6"/>
      <c r="AM1919" s="4"/>
      <c r="AN1919" s="6"/>
      <c r="AO1919" s="5"/>
      <c r="AP1919" s="5"/>
      <c r="AQ1919" s="4"/>
      <c r="AR1919" s="6"/>
      <c r="AS1919" s="4"/>
      <c r="AT1919" s="6"/>
      <c r="AU1919" s="5"/>
      <c r="AV1919" s="5"/>
      <c r="AW1919" s="4"/>
      <c r="AX1919" s="6"/>
      <c r="AY1919" s="4"/>
      <c r="AZ1919" s="6"/>
      <c r="BA1919" s="5"/>
      <c r="BB1919" s="5"/>
      <c r="BC1919" s="4"/>
      <c r="BD1919" s="6"/>
      <c r="BE1919" s="4"/>
      <c r="BF1919" s="6"/>
      <c r="BG1919" s="5"/>
      <c r="BH1919" s="5"/>
      <c r="BI1919" s="4"/>
      <c r="BJ1919" s="6"/>
      <c r="BK1919" s="4"/>
      <c r="BL1919" s="6"/>
      <c r="BM1919" s="5"/>
      <c r="BN1919" s="5"/>
      <c r="BO1919" s="4"/>
      <c r="BP1919" s="6"/>
      <c r="BQ1919" s="4"/>
      <c r="BR1919" s="6"/>
      <c r="BS1919" s="5"/>
      <c r="BT1919" s="5"/>
      <c r="BU1919" s="4"/>
      <c r="BV1919" s="6"/>
      <c r="BW1919" s="4"/>
      <c r="BX1919" s="6"/>
      <c r="BY1919" s="5"/>
      <c r="BZ1919" s="5"/>
      <c r="CA1919" s="4"/>
      <c r="CB1919" s="6"/>
      <c r="CC1919" s="4"/>
      <c r="CD1919" s="6"/>
      <c r="CE1919" s="5"/>
      <c r="CF1919" s="5"/>
      <c r="CG1919" s="4"/>
      <c r="CH1919" s="6"/>
      <c r="CI1919" s="4"/>
      <c r="CJ1919" s="6"/>
      <c r="CK1919" s="5"/>
      <c r="CL1919" s="5"/>
      <c r="CM1919" s="4"/>
      <c r="CN1919" s="6"/>
      <c r="CO1919" s="4"/>
      <c r="CP1919" s="6"/>
      <c r="CQ1919" s="5"/>
      <c r="CR1919" s="5"/>
      <c r="CS1919" s="4"/>
      <c r="CT1919" s="6"/>
      <c r="CU1919" s="4"/>
      <c r="CV1919" s="6"/>
      <c r="CW1919" s="5"/>
      <c r="CX1919" s="5"/>
      <c r="CY1919" s="4"/>
      <c r="CZ1919" s="6"/>
      <c r="DA1919" s="4"/>
      <c r="DB1919" s="6"/>
      <c r="DC1919" s="5"/>
      <c r="DD1919" s="5"/>
      <c r="DE1919" s="4"/>
      <c r="DF1919" s="6"/>
      <c r="DG1919" s="4"/>
      <c r="DH1919" s="6"/>
      <c r="DI1919" s="5"/>
      <c r="DJ1919" s="5"/>
      <c r="DK1919" s="4"/>
      <c r="DL1919" s="6"/>
      <c r="DM1919" s="4"/>
      <c r="DN1919" s="6"/>
      <c r="DO1919" s="5"/>
      <c r="DP1919" s="5"/>
      <c r="DQ1919" s="4"/>
      <c r="DR1919" s="6"/>
      <c r="DS1919" s="4"/>
      <c r="DT1919" s="6"/>
      <c r="DU1919" s="5"/>
      <c r="DV1919" s="5"/>
      <c r="DW1919" s="4"/>
      <c r="DX1919" s="6"/>
      <c r="DY1919" s="4"/>
      <c r="DZ1919" s="6"/>
      <c r="EA1919" s="5"/>
      <c r="EB1919" s="5"/>
      <c r="EC1919" s="4"/>
      <c r="ED1919" s="6"/>
      <c r="EE1919" s="4"/>
      <c r="EF1919" s="6"/>
      <c r="EG1919" s="5"/>
      <c r="EH1919" s="5"/>
      <c r="EI1919" s="4"/>
      <c r="EJ1919" s="6"/>
      <c r="EK1919" s="4"/>
      <c r="EL1919" s="6"/>
      <c r="EM1919" s="5"/>
      <c r="EN1919" s="5"/>
      <c r="EO1919" s="4"/>
      <c r="EP1919" s="6"/>
      <c r="EQ1919" s="4"/>
      <c r="ER1919" s="6"/>
      <c r="ES1919" s="5"/>
      <c r="ET1919" s="5"/>
      <c r="EU1919" s="4"/>
      <c r="EV1919" s="6"/>
      <c r="EW1919" s="4"/>
      <c r="EX1919" s="6"/>
      <c r="EY1919" s="5"/>
      <c r="EZ1919" s="5"/>
      <c r="FA1919" s="4"/>
      <c r="FB1919" s="6"/>
      <c r="FC1919" s="4"/>
      <c r="FD1919" s="6"/>
      <c r="FE1919" s="5"/>
      <c r="FF1919" s="5"/>
      <c r="FG1919" s="4"/>
      <c r="FH1919" s="6"/>
      <c r="FI1919" s="4"/>
      <c r="FJ1919" s="6"/>
      <c r="FK1919" s="5"/>
      <c r="FL1919" s="5"/>
      <c r="FM1919" s="4"/>
      <c r="FN1919" s="6"/>
      <c r="FO1919" s="4"/>
      <c r="FP1919" s="6"/>
      <c r="FQ1919" s="5"/>
      <c r="FR1919" s="5"/>
      <c r="FS1919" s="4"/>
      <c r="FT1919" s="6"/>
      <c r="FU1919" s="4"/>
      <c r="FV1919" s="6"/>
      <c r="FW1919" s="5"/>
      <c r="FX1919" s="5"/>
      <c r="FY1919" s="4"/>
      <c r="FZ1919" s="6"/>
      <c r="GA1919" s="4"/>
      <c r="GB1919" s="6"/>
      <c r="GC1919" s="5"/>
      <c r="GD1919" s="5"/>
      <c r="GE1919" s="4"/>
      <c r="GF1919" s="6"/>
      <c r="GG1919" s="4"/>
      <c r="GH1919" s="6"/>
      <c r="GI1919" s="5"/>
      <c r="GJ1919" s="5"/>
      <c r="GK1919" s="4"/>
      <c r="GL1919" s="6"/>
      <c r="GM1919" s="4"/>
      <c r="GN1919" s="6"/>
      <c r="GO1919" s="5"/>
      <c r="GP1919" s="5"/>
      <c r="GQ1919" s="4"/>
      <c r="GR1919" s="6"/>
      <c r="GS1919" s="4"/>
      <c r="GT1919" s="6"/>
      <c r="GU1919" s="5"/>
      <c r="GV1919" s="5"/>
      <c r="GW1919" s="4"/>
      <c r="GX1919" s="6"/>
      <c r="GY1919" s="4"/>
      <c r="GZ1919" s="6"/>
      <c r="HA1919" s="5"/>
      <c r="HB1919" s="5"/>
      <c r="HC1919" s="4"/>
      <c r="HD1919" s="6"/>
      <c r="HE1919" s="4"/>
      <c r="HF1919" s="6"/>
      <c r="HG1919" s="5"/>
      <c r="HH1919" s="5"/>
      <c r="HI1919" s="4"/>
      <c r="HJ1919" s="6"/>
      <c r="HK1919" s="4"/>
      <c r="HL1919" s="6"/>
      <c r="HM1919" s="5"/>
      <c r="HN1919" s="5"/>
      <c r="HO1919" s="4"/>
      <c r="HP1919" s="6"/>
      <c r="HQ1919" s="4"/>
      <c r="HR1919" s="6"/>
      <c r="HS1919" s="5"/>
      <c r="HT1919" s="5"/>
      <c r="HU1919" s="4"/>
      <c r="HV1919" s="6"/>
      <c r="HW1919" s="4"/>
      <c r="HX1919" s="6"/>
      <c r="HY1919" s="5"/>
      <c r="HZ1919" s="5"/>
      <c r="IA1919" s="4"/>
      <c r="IB1919" s="6"/>
      <c r="IC1919" s="4"/>
      <c r="ID1919" s="6"/>
      <c r="IE1919" s="5"/>
      <c r="IF1919" s="5"/>
      <c r="IG1919" s="4"/>
      <c r="IH1919" s="6"/>
      <c r="II1919" s="4"/>
      <c r="IJ1919" s="6"/>
      <c r="IK1919" s="5"/>
      <c r="IL1919" s="5"/>
      <c r="IM1919" s="4"/>
      <c r="IN1919" s="6"/>
      <c r="IO1919" s="4"/>
      <c r="IP1919" s="6"/>
      <c r="IQ1919" s="5"/>
      <c r="IR1919" s="5"/>
      <c r="IS1919" s="4"/>
      <c r="IT1919" s="6"/>
      <c r="IU1919" s="4"/>
      <c r="IV1919" s="6"/>
      <c r="IW1919" s="5"/>
      <c r="IX1919" s="5"/>
      <c r="IY1919" s="4"/>
      <c r="IZ1919" s="6"/>
      <c r="JA1919" s="4"/>
      <c r="JB1919" s="6"/>
      <c r="JC1919" s="5"/>
      <c r="JD1919" s="5"/>
      <c r="JE1919" s="4"/>
      <c r="JF1919" s="6"/>
      <c r="JG1919" s="4"/>
      <c r="JH1919" s="6"/>
      <c r="JI1919" s="5"/>
      <c r="JJ1919" s="5"/>
      <c r="JK1919" s="4"/>
      <c r="JL1919" s="6"/>
      <c r="JM1919" s="4"/>
      <c r="JN1919" s="6"/>
      <c r="JO1919" s="5"/>
      <c r="JP1919" s="5"/>
      <c r="JQ1919" s="4"/>
      <c r="JR1919" s="6"/>
      <c r="JS1919" s="4"/>
      <c r="JT1919" s="6"/>
      <c r="JU1919" s="5"/>
      <c r="JV1919" s="5"/>
      <c r="JW1919" s="4"/>
      <c r="JX1919" s="6"/>
      <c r="JY1919" s="4"/>
      <c r="JZ1919" s="6"/>
      <c r="KA1919" s="5"/>
      <c r="KB1919" s="5"/>
      <c r="KC1919" s="4"/>
      <c r="KD1919" s="6"/>
      <c r="KE1919" s="4"/>
      <c r="KF1919" s="6"/>
      <c r="KG1919" s="5"/>
      <c r="KH1919" s="5"/>
      <c r="KI1919" s="4"/>
      <c r="KJ1919" s="6"/>
      <c r="KK1919" s="4"/>
      <c r="KL1919" s="6"/>
      <c r="KM1919" s="5"/>
      <c r="KN1919" s="5"/>
    </row>
    <row r="1920">
      <c r="A1920" s="3" t="s">
        <v>85</v>
      </c>
      <c r="B1920" s="3" t="s">
        <v>1233</v>
      </c>
      <c r="C1920" s="3" t="s">
        <v>1128</v>
      </c>
      <c r="D1920" s="3" t="s">
        <v>712</v>
      </c>
      <c r="E1920" s="3" t="s">
        <v>1249</v>
      </c>
      <c r="F1920" s="3" t="s">
        <v>104</v>
      </c>
      <c r="G1920" s="3" t="s">
        <v>104</v>
      </c>
      <c r="H1920" s="3" t="s">
        <v>104</v>
      </c>
      <c r="I1920" s="3" t="s">
        <v>1323</v>
      </c>
      <c r="J1920" s="3" t="s">
        <v>104</v>
      </c>
      <c r="K1920" s="4"/>
      <c r="L1920" s="4">
        <f>=ROUNDDOWN({0},0)</f>
      </c>
      <c r="M1920" s="4"/>
      <c r="N1920" s="5"/>
      <c r="O1920" s="4"/>
      <c r="P1920" s="4">
        <f>=ROUNDDOWN({0},0)</f>
      </c>
      <c r="Q1920" s="4"/>
      <c r="R1920" s="5"/>
      <c r="S1920" s="4"/>
      <c r="T1920" s="6"/>
      <c r="U1920" s="4"/>
      <c r="V1920" s="6"/>
      <c r="W1920" s="5"/>
      <c r="X1920" s="5"/>
      <c r="Y1920" s="4"/>
      <c r="Z1920" s="6"/>
      <c r="AA1920" s="4"/>
      <c r="AB1920" s="6"/>
      <c r="AC1920" s="5"/>
      <c r="AD1920" s="5"/>
      <c r="AE1920" s="4"/>
      <c r="AF1920" s="6"/>
      <c r="AG1920" s="4"/>
      <c r="AH1920" s="6"/>
      <c r="AI1920" s="5"/>
      <c r="AJ1920" s="5"/>
      <c r="AK1920" s="4"/>
      <c r="AL1920" s="6"/>
      <c r="AM1920" s="4"/>
      <c r="AN1920" s="6"/>
      <c r="AO1920" s="5"/>
      <c r="AP1920" s="5"/>
      <c r="AQ1920" s="4"/>
      <c r="AR1920" s="6"/>
      <c r="AS1920" s="4"/>
      <c r="AT1920" s="6"/>
      <c r="AU1920" s="5"/>
      <c r="AV1920" s="5"/>
      <c r="AW1920" s="4"/>
      <c r="AX1920" s="6"/>
      <c r="AY1920" s="4"/>
      <c r="AZ1920" s="6"/>
      <c r="BA1920" s="5"/>
      <c r="BB1920" s="5"/>
      <c r="BC1920" s="4"/>
      <c r="BD1920" s="6"/>
      <c r="BE1920" s="4"/>
      <c r="BF1920" s="6"/>
      <c r="BG1920" s="5"/>
      <c r="BH1920" s="5"/>
      <c r="BI1920" s="4"/>
      <c r="BJ1920" s="6"/>
      <c r="BK1920" s="4"/>
      <c r="BL1920" s="6"/>
      <c r="BM1920" s="5"/>
      <c r="BN1920" s="5"/>
      <c r="BO1920" s="4"/>
      <c r="BP1920" s="6"/>
      <c r="BQ1920" s="4"/>
      <c r="BR1920" s="6"/>
      <c r="BS1920" s="5"/>
      <c r="BT1920" s="5"/>
      <c r="BU1920" s="4"/>
      <c r="BV1920" s="6"/>
      <c r="BW1920" s="4"/>
      <c r="BX1920" s="6"/>
      <c r="BY1920" s="5"/>
      <c r="BZ1920" s="5"/>
      <c r="CA1920" s="4"/>
      <c r="CB1920" s="6"/>
      <c r="CC1920" s="4"/>
      <c r="CD1920" s="6"/>
      <c r="CE1920" s="5"/>
      <c r="CF1920" s="5"/>
      <c r="CG1920" s="4"/>
      <c r="CH1920" s="6"/>
      <c r="CI1920" s="4"/>
      <c r="CJ1920" s="6"/>
      <c r="CK1920" s="5"/>
      <c r="CL1920" s="5"/>
      <c r="CM1920" s="4"/>
      <c r="CN1920" s="6"/>
      <c r="CO1920" s="4"/>
      <c r="CP1920" s="6"/>
      <c r="CQ1920" s="5"/>
      <c r="CR1920" s="5"/>
      <c r="CS1920" s="4"/>
      <c r="CT1920" s="6"/>
      <c r="CU1920" s="4"/>
      <c r="CV1920" s="6"/>
      <c r="CW1920" s="5"/>
      <c r="CX1920" s="5"/>
      <c r="CY1920" s="4"/>
      <c r="CZ1920" s="6"/>
      <c r="DA1920" s="4"/>
      <c r="DB1920" s="6"/>
      <c r="DC1920" s="5"/>
      <c r="DD1920" s="5"/>
      <c r="DE1920" s="4"/>
      <c r="DF1920" s="6"/>
      <c r="DG1920" s="4"/>
      <c r="DH1920" s="6"/>
      <c r="DI1920" s="5"/>
      <c r="DJ1920" s="5"/>
      <c r="DK1920" s="4"/>
      <c r="DL1920" s="6"/>
      <c r="DM1920" s="4"/>
      <c r="DN1920" s="6"/>
      <c r="DO1920" s="5"/>
      <c r="DP1920" s="5"/>
      <c r="DQ1920" s="4"/>
      <c r="DR1920" s="6"/>
      <c r="DS1920" s="4"/>
      <c r="DT1920" s="6"/>
      <c r="DU1920" s="5"/>
      <c r="DV1920" s="5"/>
      <c r="DW1920" s="4"/>
      <c r="DX1920" s="6"/>
      <c r="DY1920" s="4"/>
      <c r="DZ1920" s="6"/>
      <c r="EA1920" s="5"/>
      <c r="EB1920" s="5"/>
      <c r="EC1920" s="4"/>
      <c r="ED1920" s="6"/>
      <c r="EE1920" s="4"/>
      <c r="EF1920" s="6"/>
      <c r="EG1920" s="5"/>
      <c r="EH1920" s="5"/>
      <c r="EI1920" s="4"/>
      <c r="EJ1920" s="6"/>
      <c r="EK1920" s="4"/>
      <c r="EL1920" s="6"/>
      <c r="EM1920" s="5"/>
      <c r="EN1920" s="5"/>
      <c r="EO1920" s="4"/>
      <c r="EP1920" s="6"/>
      <c r="EQ1920" s="4"/>
      <c r="ER1920" s="6"/>
      <c r="ES1920" s="5"/>
      <c r="ET1920" s="5"/>
      <c r="EU1920" s="4"/>
      <c r="EV1920" s="6"/>
      <c r="EW1920" s="4"/>
      <c r="EX1920" s="6"/>
      <c r="EY1920" s="5"/>
      <c r="EZ1920" s="5"/>
      <c r="FA1920" s="4"/>
      <c r="FB1920" s="6"/>
      <c r="FC1920" s="4"/>
      <c r="FD1920" s="6"/>
      <c r="FE1920" s="5"/>
      <c r="FF1920" s="5"/>
      <c r="FG1920" s="4"/>
      <c r="FH1920" s="6"/>
      <c r="FI1920" s="4"/>
      <c r="FJ1920" s="6"/>
      <c r="FK1920" s="5"/>
      <c r="FL1920" s="5"/>
      <c r="FM1920" s="4"/>
      <c r="FN1920" s="6"/>
      <c r="FO1920" s="4"/>
      <c r="FP1920" s="6"/>
      <c r="FQ1920" s="5"/>
      <c r="FR1920" s="5"/>
      <c r="FS1920" s="4"/>
      <c r="FT1920" s="6"/>
      <c r="FU1920" s="4"/>
      <c r="FV1920" s="6"/>
      <c r="FW1920" s="5"/>
      <c r="FX1920" s="5"/>
      <c r="FY1920" s="4"/>
      <c r="FZ1920" s="6"/>
      <c r="GA1920" s="4"/>
      <c r="GB1920" s="6"/>
      <c r="GC1920" s="5"/>
      <c r="GD1920" s="5"/>
      <c r="GE1920" s="4"/>
      <c r="GF1920" s="6"/>
      <c r="GG1920" s="4"/>
      <c r="GH1920" s="6"/>
      <c r="GI1920" s="5"/>
      <c r="GJ1920" s="5"/>
      <c r="GK1920" s="4"/>
      <c r="GL1920" s="6"/>
      <c r="GM1920" s="4"/>
      <c r="GN1920" s="6"/>
      <c r="GO1920" s="5"/>
      <c r="GP1920" s="5"/>
      <c r="GQ1920" s="4"/>
      <c r="GR1920" s="6"/>
      <c r="GS1920" s="4"/>
      <c r="GT1920" s="6"/>
      <c r="GU1920" s="5"/>
      <c r="GV1920" s="5"/>
      <c r="GW1920" s="4"/>
      <c r="GX1920" s="6"/>
      <c r="GY1920" s="4"/>
      <c r="GZ1920" s="6"/>
      <c r="HA1920" s="5"/>
      <c r="HB1920" s="5"/>
      <c r="HC1920" s="4"/>
      <c r="HD1920" s="6"/>
      <c r="HE1920" s="4"/>
      <c r="HF1920" s="6"/>
      <c r="HG1920" s="5"/>
      <c r="HH1920" s="5"/>
      <c r="HI1920" s="4"/>
      <c r="HJ1920" s="6"/>
      <c r="HK1920" s="4"/>
      <c r="HL1920" s="6"/>
      <c r="HM1920" s="5"/>
      <c r="HN1920" s="5"/>
      <c r="HO1920" s="4"/>
      <c r="HP1920" s="6"/>
      <c r="HQ1920" s="4"/>
      <c r="HR1920" s="6"/>
      <c r="HS1920" s="5"/>
      <c r="HT1920" s="5"/>
      <c r="HU1920" s="4"/>
      <c r="HV1920" s="6"/>
      <c r="HW1920" s="4"/>
      <c r="HX1920" s="6"/>
      <c r="HY1920" s="5"/>
      <c r="HZ1920" s="5"/>
      <c r="IA1920" s="4"/>
      <c r="IB1920" s="6"/>
      <c r="IC1920" s="4"/>
      <c r="ID1920" s="6"/>
      <c r="IE1920" s="5"/>
      <c r="IF1920" s="5"/>
      <c r="IG1920" s="4"/>
      <c r="IH1920" s="6"/>
      <c r="II1920" s="4"/>
      <c r="IJ1920" s="6"/>
      <c r="IK1920" s="5"/>
      <c r="IL1920" s="5"/>
      <c r="IM1920" s="4"/>
      <c r="IN1920" s="6"/>
      <c r="IO1920" s="4"/>
      <c r="IP1920" s="6"/>
      <c r="IQ1920" s="5"/>
      <c r="IR1920" s="5"/>
      <c r="IS1920" s="4"/>
      <c r="IT1920" s="6"/>
      <c r="IU1920" s="4"/>
      <c r="IV1920" s="6"/>
      <c r="IW1920" s="5"/>
      <c r="IX1920" s="5"/>
      <c r="IY1920" s="4"/>
      <c r="IZ1920" s="6"/>
      <c r="JA1920" s="4"/>
      <c r="JB1920" s="6"/>
      <c r="JC1920" s="5"/>
      <c r="JD1920" s="5"/>
      <c r="JE1920" s="4"/>
      <c r="JF1920" s="6"/>
      <c r="JG1920" s="4"/>
      <c r="JH1920" s="6"/>
      <c r="JI1920" s="5"/>
      <c r="JJ1920" s="5"/>
      <c r="JK1920" s="4"/>
      <c r="JL1920" s="6"/>
      <c r="JM1920" s="4"/>
      <c r="JN1920" s="6"/>
      <c r="JO1920" s="5"/>
      <c r="JP1920" s="5"/>
      <c r="JQ1920" s="4"/>
      <c r="JR1920" s="6"/>
      <c r="JS1920" s="4"/>
      <c r="JT1920" s="6"/>
      <c r="JU1920" s="5"/>
      <c r="JV1920" s="5"/>
      <c r="JW1920" s="4"/>
      <c r="JX1920" s="6"/>
      <c r="JY1920" s="4"/>
      <c r="JZ1920" s="6"/>
      <c r="KA1920" s="5"/>
      <c r="KB1920" s="5"/>
      <c r="KC1920" s="4"/>
      <c r="KD1920" s="6"/>
      <c r="KE1920" s="4"/>
      <c r="KF1920" s="6"/>
      <c r="KG1920" s="5"/>
      <c r="KH1920" s="5"/>
      <c r="KI1920" s="4"/>
      <c r="KJ1920" s="6"/>
      <c r="KK1920" s="4"/>
      <c r="KL1920" s="6"/>
      <c r="KM1920" s="5"/>
      <c r="KN1920" s="5"/>
    </row>
    <row r="1921">
      <c r="A1921" s="3" t="s">
        <v>85</v>
      </c>
      <c r="B1921" s="3" t="s">
        <v>1250</v>
      </c>
      <c r="C1921" s="3" t="s">
        <v>87</v>
      </c>
      <c r="D1921" s="3" t="s">
        <v>712</v>
      </c>
      <c r="E1921" s="3" t="s">
        <v>1252</v>
      </c>
      <c r="F1921" s="3" t="s">
        <v>104</v>
      </c>
      <c r="G1921" s="3" t="s">
        <v>104</v>
      </c>
      <c r="H1921" s="3" t="s">
        <v>104</v>
      </c>
      <c r="I1921" s="3" t="s">
        <v>1308</v>
      </c>
      <c r="J1921" s="3" t="s">
        <v>104</v>
      </c>
      <c r="K1921" s="4"/>
      <c r="L1921" s="4">
        <f>=ROUNDDOWN({0},0)</f>
      </c>
      <c r="M1921" s="4"/>
      <c r="N1921" s="5"/>
      <c r="O1921" s="4"/>
      <c r="P1921" s="4">
        <f>=ROUNDDOWN({0},0)</f>
      </c>
      <c r="Q1921" s="4"/>
      <c r="R1921" s="5"/>
      <c r="S1921" s="4"/>
      <c r="T1921" s="6"/>
      <c r="U1921" s="4"/>
      <c r="V1921" s="6"/>
      <c r="W1921" s="5"/>
      <c r="X1921" s="5"/>
      <c r="Y1921" s="4"/>
      <c r="Z1921" s="6"/>
      <c r="AA1921" s="4"/>
      <c r="AB1921" s="6"/>
      <c r="AC1921" s="5"/>
      <c r="AD1921" s="5"/>
      <c r="AE1921" s="4"/>
      <c r="AF1921" s="6"/>
      <c r="AG1921" s="4"/>
      <c r="AH1921" s="6"/>
      <c r="AI1921" s="5"/>
      <c r="AJ1921" s="5"/>
      <c r="AK1921" s="4"/>
      <c r="AL1921" s="6"/>
      <c r="AM1921" s="4"/>
      <c r="AN1921" s="6"/>
      <c r="AO1921" s="5"/>
      <c r="AP1921" s="5"/>
      <c r="AQ1921" s="4"/>
      <c r="AR1921" s="6"/>
      <c r="AS1921" s="4"/>
      <c r="AT1921" s="6"/>
      <c r="AU1921" s="5"/>
      <c r="AV1921" s="5"/>
      <c r="AW1921" s="4"/>
      <c r="AX1921" s="6"/>
      <c r="AY1921" s="4"/>
      <c r="AZ1921" s="6"/>
      <c r="BA1921" s="5"/>
      <c r="BB1921" s="5"/>
      <c r="BC1921" s="4"/>
      <c r="BD1921" s="6"/>
      <c r="BE1921" s="4"/>
      <c r="BF1921" s="6"/>
      <c r="BG1921" s="5"/>
      <c r="BH1921" s="5"/>
      <c r="BI1921" s="4"/>
      <c r="BJ1921" s="6"/>
      <c r="BK1921" s="4"/>
      <c r="BL1921" s="6"/>
      <c r="BM1921" s="5"/>
      <c r="BN1921" s="5"/>
      <c r="BO1921" s="4"/>
      <c r="BP1921" s="6"/>
      <c r="BQ1921" s="4"/>
      <c r="BR1921" s="6"/>
      <c r="BS1921" s="5"/>
      <c r="BT1921" s="5"/>
      <c r="BU1921" s="4"/>
      <c r="BV1921" s="6"/>
      <c r="BW1921" s="4"/>
      <c r="BX1921" s="6"/>
      <c r="BY1921" s="5"/>
      <c r="BZ1921" s="5"/>
      <c r="CA1921" s="4"/>
      <c r="CB1921" s="6"/>
      <c r="CC1921" s="4"/>
      <c r="CD1921" s="6"/>
      <c r="CE1921" s="5"/>
      <c r="CF1921" s="5"/>
      <c r="CG1921" s="4"/>
      <c r="CH1921" s="6"/>
      <c r="CI1921" s="4"/>
      <c r="CJ1921" s="6"/>
      <c r="CK1921" s="5"/>
      <c r="CL1921" s="5"/>
      <c r="CM1921" s="4"/>
      <c r="CN1921" s="6"/>
      <c r="CO1921" s="4"/>
      <c r="CP1921" s="6"/>
      <c r="CQ1921" s="5"/>
      <c r="CR1921" s="5"/>
      <c r="CS1921" s="4"/>
      <c r="CT1921" s="6"/>
      <c r="CU1921" s="4"/>
      <c r="CV1921" s="6"/>
      <c r="CW1921" s="5"/>
      <c r="CX1921" s="5"/>
      <c r="CY1921" s="4"/>
      <c r="CZ1921" s="6"/>
      <c r="DA1921" s="4"/>
      <c r="DB1921" s="6"/>
      <c r="DC1921" s="5"/>
      <c r="DD1921" s="5"/>
      <c r="DE1921" s="4"/>
      <c r="DF1921" s="6"/>
      <c r="DG1921" s="4"/>
      <c r="DH1921" s="6"/>
      <c r="DI1921" s="5"/>
      <c r="DJ1921" s="5"/>
      <c r="DK1921" s="4"/>
      <c r="DL1921" s="6"/>
      <c r="DM1921" s="4"/>
      <c r="DN1921" s="6"/>
      <c r="DO1921" s="5"/>
      <c r="DP1921" s="5"/>
      <c r="DQ1921" s="4"/>
      <c r="DR1921" s="6"/>
      <c r="DS1921" s="4"/>
      <c r="DT1921" s="6"/>
      <c r="DU1921" s="5"/>
      <c r="DV1921" s="5"/>
      <c r="DW1921" s="4"/>
      <c r="DX1921" s="6"/>
      <c r="DY1921" s="4"/>
      <c r="DZ1921" s="6"/>
      <c r="EA1921" s="5"/>
      <c r="EB1921" s="5"/>
      <c r="EC1921" s="4"/>
      <c r="ED1921" s="6"/>
      <c r="EE1921" s="4"/>
      <c r="EF1921" s="6"/>
      <c r="EG1921" s="5"/>
      <c r="EH1921" s="5"/>
      <c r="EI1921" s="4"/>
      <c r="EJ1921" s="6"/>
      <c r="EK1921" s="4"/>
      <c r="EL1921" s="6"/>
      <c r="EM1921" s="5"/>
      <c r="EN1921" s="5"/>
      <c r="EO1921" s="4"/>
      <c r="EP1921" s="6"/>
      <c r="EQ1921" s="4"/>
      <c r="ER1921" s="6"/>
      <c r="ES1921" s="5"/>
      <c r="ET1921" s="5"/>
      <c r="EU1921" s="4"/>
      <c r="EV1921" s="6"/>
      <c r="EW1921" s="4"/>
      <c r="EX1921" s="6"/>
      <c r="EY1921" s="5"/>
      <c r="EZ1921" s="5"/>
      <c r="FA1921" s="4"/>
      <c r="FB1921" s="6"/>
      <c r="FC1921" s="4"/>
      <c r="FD1921" s="6"/>
      <c r="FE1921" s="5"/>
      <c r="FF1921" s="5"/>
      <c r="FG1921" s="4"/>
      <c r="FH1921" s="6"/>
      <c r="FI1921" s="4"/>
      <c r="FJ1921" s="6"/>
      <c r="FK1921" s="5"/>
      <c r="FL1921" s="5"/>
      <c r="FM1921" s="4"/>
      <c r="FN1921" s="6"/>
      <c r="FO1921" s="4"/>
      <c r="FP1921" s="6"/>
      <c r="FQ1921" s="5"/>
      <c r="FR1921" s="5"/>
      <c r="FS1921" s="4"/>
      <c r="FT1921" s="6"/>
      <c r="FU1921" s="4"/>
      <c r="FV1921" s="6"/>
      <c r="FW1921" s="5"/>
      <c r="FX1921" s="5"/>
      <c r="FY1921" s="4"/>
      <c r="FZ1921" s="6"/>
      <c r="GA1921" s="4"/>
      <c r="GB1921" s="6"/>
      <c r="GC1921" s="5"/>
      <c r="GD1921" s="5"/>
      <c r="GE1921" s="4"/>
      <c r="GF1921" s="6"/>
      <c r="GG1921" s="4"/>
      <c r="GH1921" s="6"/>
      <c r="GI1921" s="5"/>
      <c r="GJ1921" s="5"/>
      <c r="GK1921" s="4"/>
      <c r="GL1921" s="6"/>
      <c r="GM1921" s="4"/>
      <c r="GN1921" s="6"/>
      <c r="GO1921" s="5"/>
      <c r="GP1921" s="5"/>
      <c r="GQ1921" s="4"/>
      <c r="GR1921" s="6"/>
      <c r="GS1921" s="4"/>
      <c r="GT1921" s="6"/>
      <c r="GU1921" s="5"/>
      <c r="GV1921" s="5"/>
      <c r="GW1921" s="4"/>
      <c r="GX1921" s="6"/>
      <c r="GY1921" s="4"/>
      <c r="GZ1921" s="6"/>
      <c r="HA1921" s="5"/>
      <c r="HB1921" s="5"/>
      <c r="HC1921" s="4"/>
      <c r="HD1921" s="6"/>
      <c r="HE1921" s="4"/>
      <c r="HF1921" s="6"/>
      <c r="HG1921" s="5"/>
      <c r="HH1921" s="5"/>
      <c r="HI1921" s="4"/>
      <c r="HJ1921" s="6"/>
      <c r="HK1921" s="4"/>
      <c r="HL1921" s="6"/>
      <c r="HM1921" s="5"/>
      <c r="HN1921" s="5"/>
      <c r="HO1921" s="4"/>
      <c r="HP1921" s="6"/>
      <c r="HQ1921" s="4"/>
      <c r="HR1921" s="6"/>
      <c r="HS1921" s="5"/>
      <c r="HT1921" s="5"/>
      <c r="HU1921" s="4"/>
      <c r="HV1921" s="6"/>
      <c r="HW1921" s="4"/>
      <c r="HX1921" s="6"/>
      <c r="HY1921" s="5"/>
      <c r="HZ1921" s="5"/>
      <c r="IA1921" s="4"/>
      <c r="IB1921" s="6"/>
      <c r="IC1921" s="4"/>
      <c r="ID1921" s="6"/>
      <c r="IE1921" s="5"/>
      <c r="IF1921" s="5"/>
      <c r="IG1921" s="4"/>
      <c r="IH1921" s="6"/>
      <c r="II1921" s="4"/>
      <c r="IJ1921" s="6"/>
      <c r="IK1921" s="5"/>
      <c r="IL1921" s="5"/>
      <c r="IM1921" s="4"/>
      <c r="IN1921" s="6"/>
      <c r="IO1921" s="4"/>
      <c r="IP1921" s="6"/>
      <c r="IQ1921" s="5"/>
      <c r="IR1921" s="5"/>
      <c r="IS1921" s="4"/>
      <c r="IT1921" s="6"/>
      <c r="IU1921" s="4"/>
      <c r="IV1921" s="6"/>
      <c r="IW1921" s="5"/>
      <c r="IX1921" s="5"/>
      <c r="IY1921" s="4"/>
      <c r="IZ1921" s="6"/>
      <c r="JA1921" s="4"/>
      <c r="JB1921" s="6"/>
      <c r="JC1921" s="5"/>
      <c r="JD1921" s="5"/>
      <c r="JE1921" s="4"/>
      <c r="JF1921" s="6"/>
      <c r="JG1921" s="4"/>
      <c r="JH1921" s="6"/>
      <c r="JI1921" s="5"/>
      <c r="JJ1921" s="5"/>
      <c r="JK1921" s="4"/>
      <c r="JL1921" s="6"/>
      <c r="JM1921" s="4"/>
      <c r="JN1921" s="6"/>
      <c r="JO1921" s="5"/>
      <c r="JP1921" s="5"/>
      <c r="JQ1921" s="4"/>
      <c r="JR1921" s="6"/>
      <c r="JS1921" s="4"/>
      <c r="JT1921" s="6"/>
      <c r="JU1921" s="5"/>
      <c r="JV1921" s="5"/>
      <c r="JW1921" s="4"/>
      <c r="JX1921" s="6"/>
      <c r="JY1921" s="4"/>
      <c r="JZ1921" s="6"/>
      <c r="KA1921" s="5"/>
      <c r="KB1921" s="5"/>
      <c r="KC1921" s="4"/>
      <c r="KD1921" s="6"/>
      <c r="KE1921" s="4"/>
      <c r="KF1921" s="6"/>
      <c r="KG1921" s="5"/>
      <c r="KH1921" s="5"/>
      <c r="KI1921" s="4"/>
      <c r="KJ1921" s="6"/>
      <c r="KK1921" s="4"/>
      <c r="KL1921" s="6"/>
      <c r="KM1921" s="5"/>
      <c r="KN1921" s="5"/>
    </row>
    <row r="1922">
      <c r="A1922" s="3" t="s">
        <v>85</v>
      </c>
      <c r="B1922" s="3" t="s">
        <v>1250</v>
      </c>
      <c r="C1922" s="3" t="s">
        <v>87</v>
      </c>
      <c r="D1922" s="3" t="s">
        <v>712</v>
      </c>
      <c r="E1922" s="3" t="s">
        <v>1251</v>
      </c>
      <c r="F1922" s="3" t="s">
        <v>104</v>
      </c>
      <c r="G1922" s="3" t="s">
        <v>104</v>
      </c>
      <c r="H1922" s="3" t="s">
        <v>104</v>
      </c>
      <c r="I1922" s="3" t="s">
        <v>1467</v>
      </c>
      <c r="J1922" s="3" t="s">
        <v>104</v>
      </c>
      <c r="K1922" s="4"/>
      <c r="L1922" s="4">
        <f>=ROUNDDOWN({0},0)</f>
      </c>
      <c r="M1922" s="4"/>
      <c r="N1922" s="5"/>
      <c r="O1922" s="4"/>
      <c r="P1922" s="4">
        <f>=ROUNDDOWN({0},0)</f>
      </c>
      <c r="Q1922" s="4"/>
      <c r="R1922" s="5"/>
      <c r="S1922" s="4"/>
      <c r="T1922" s="6"/>
      <c r="U1922" s="4"/>
      <c r="V1922" s="6"/>
      <c r="W1922" s="5"/>
      <c r="X1922" s="5"/>
      <c r="Y1922" s="4"/>
      <c r="Z1922" s="6"/>
      <c r="AA1922" s="4"/>
      <c r="AB1922" s="6"/>
      <c r="AC1922" s="5"/>
      <c r="AD1922" s="5"/>
      <c r="AE1922" s="4"/>
      <c r="AF1922" s="6"/>
      <c r="AG1922" s="4"/>
      <c r="AH1922" s="6"/>
      <c r="AI1922" s="5"/>
      <c r="AJ1922" s="5"/>
      <c r="AK1922" s="4"/>
      <c r="AL1922" s="6"/>
      <c r="AM1922" s="4"/>
      <c r="AN1922" s="6"/>
      <c r="AO1922" s="5"/>
      <c r="AP1922" s="5"/>
      <c r="AQ1922" s="4"/>
      <c r="AR1922" s="6"/>
      <c r="AS1922" s="4"/>
      <c r="AT1922" s="6"/>
      <c r="AU1922" s="5"/>
      <c r="AV1922" s="5"/>
      <c r="AW1922" s="4"/>
      <c r="AX1922" s="6"/>
      <c r="AY1922" s="4"/>
      <c r="AZ1922" s="6"/>
      <c r="BA1922" s="5"/>
      <c r="BB1922" s="5"/>
      <c r="BC1922" s="4"/>
      <c r="BD1922" s="6"/>
      <c r="BE1922" s="4"/>
      <c r="BF1922" s="6"/>
      <c r="BG1922" s="5"/>
      <c r="BH1922" s="5"/>
      <c r="BI1922" s="4"/>
      <c r="BJ1922" s="6"/>
      <c r="BK1922" s="4"/>
      <c r="BL1922" s="6"/>
      <c r="BM1922" s="5"/>
      <c r="BN1922" s="5"/>
      <c r="BO1922" s="4"/>
      <c r="BP1922" s="6"/>
      <c r="BQ1922" s="4"/>
      <c r="BR1922" s="6"/>
      <c r="BS1922" s="5"/>
      <c r="BT1922" s="5"/>
      <c r="BU1922" s="4"/>
      <c r="BV1922" s="6"/>
      <c r="BW1922" s="4"/>
      <c r="BX1922" s="6"/>
      <c r="BY1922" s="5"/>
      <c r="BZ1922" s="5"/>
      <c r="CA1922" s="4"/>
      <c r="CB1922" s="6"/>
      <c r="CC1922" s="4"/>
      <c r="CD1922" s="6"/>
      <c r="CE1922" s="5"/>
      <c r="CF1922" s="5"/>
      <c r="CG1922" s="4"/>
      <c r="CH1922" s="6"/>
      <c r="CI1922" s="4"/>
      <c r="CJ1922" s="6"/>
      <c r="CK1922" s="5"/>
      <c r="CL1922" s="5"/>
      <c r="CM1922" s="4"/>
      <c r="CN1922" s="6"/>
      <c r="CO1922" s="4"/>
      <c r="CP1922" s="6"/>
      <c r="CQ1922" s="5"/>
      <c r="CR1922" s="5"/>
      <c r="CS1922" s="4"/>
      <c r="CT1922" s="6"/>
      <c r="CU1922" s="4"/>
      <c r="CV1922" s="6"/>
      <c r="CW1922" s="5"/>
      <c r="CX1922" s="5"/>
      <c r="CY1922" s="4"/>
      <c r="CZ1922" s="6"/>
      <c r="DA1922" s="4"/>
      <c r="DB1922" s="6"/>
      <c r="DC1922" s="5"/>
      <c r="DD1922" s="5"/>
      <c r="DE1922" s="4"/>
      <c r="DF1922" s="6"/>
      <c r="DG1922" s="4"/>
      <c r="DH1922" s="6"/>
      <c r="DI1922" s="5"/>
      <c r="DJ1922" s="5"/>
      <c r="DK1922" s="4"/>
      <c r="DL1922" s="6"/>
      <c r="DM1922" s="4"/>
      <c r="DN1922" s="6"/>
      <c r="DO1922" s="5"/>
      <c r="DP1922" s="5"/>
      <c r="DQ1922" s="4"/>
      <c r="DR1922" s="6"/>
      <c r="DS1922" s="4"/>
      <c r="DT1922" s="6"/>
      <c r="DU1922" s="5"/>
      <c r="DV1922" s="5"/>
      <c r="DW1922" s="4"/>
      <c r="DX1922" s="6"/>
      <c r="DY1922" s="4"/>
      <c r="DZ1922" s="6"/>
      <c r="EA1922" s="5"/>
      <c r="EB1922" s="5"/>
      <c r="EC1922" s="4"/>
      <c r="ED1922" s="6"/>
      <c r="EE1922" s="4"/>
      <c r="EF1922" s="6"/>
      <c r="EG1922" s="5"/>
      <c r="EH1922" s="5"/>
      <c r="EI1922" s="4"/>
      <c r="EJ1922" s="6"/>
      <c r="EK1922" s="4"/>
      <c r="EL1922" s="6"/>
      <c r="EM1922" s="5"/>
      <c r="EN1922" s="5"/>
      <c r="EO1922" s="4"/>
      <c r="EP1922" s="6"/>
      <c r="EQ1922" s="4"/>
      <c r="ER1922" s="6"/>
      <c r="ES1922" s="5"/>
      <c r="ET1922" s="5"/>
      <c r="EU1922" s="4"/>
      <c r="EV1922" s="6"/>
      <c r="EW1922" s="4"/>
      <c r="EX1922" s="6"/>
      <c r="EY1922" s="5"/>
      <c r="EZ1922" s="5"/>
      <c r="FA1922" s="4"/>
      <c r="FB1922" s="6"/>
      <c r="FC1922" s="4"/>
      <c r="FD1922" s="6"/>
      <c r="FE1922" s="5"/>
      <c r="FF1922" s="5"/>
      <c r="FG1922" s="4"/>
      <c r="FH1922" s="6"/>
      <c r="FI1922" s="4"/>
      <c r="FJ1922" s="6"/>
      <c r="FK1922" s="5"/>
      <c r="FL1922" s="5"/>
      <c r="FM1922" s="4"/>
      <c r="FN1922" s="6"/>
      <c r="FO1922" s="4"/>
      <c r="FP1922" s="6"/>
      <c r="FQ1922" s="5"/>
      <c r="FR1922" s="5"/>
      <c r="FS1922" s="4"/>
      <c r="FT1922" s="6"/>
      <c r="FU1922" s="4"/>
      <c r="FV1922" s="6"/>
      <c r="FW1922" s="5"/>
      <c r="FX1922" s="5"/>
      <c r="FY1922" s="4"/>
      <c r="FZ1922" s="6"/>
      <c r="GA1922" s="4"/>
      <c r="GB1922" s="6"/>
      <c r="GC1922" s="5"/>
      <c r="GD1922" s="5"/>
      <c r="GE1922" s="4"/>
      <c r="GF1922" s="6"/>
      <c r="GG1922" s="4"/>
      <c r="GH1922" s="6"/>
      <c r="GI1922" s="5"/>
      <c r="GJ1922" s="5"/>
      <c r="GK1922" s="4"/>
      <c r="GL1922" s="6"/>
      <c r="GM1922" s="4"/>
      <c r="GN1922" s="6"/>
      <c r="GO1922" s="5"/>
      <c r="GP1922" s="5"/>
      <c r="GQ1922" s="4"/>
      <c r="GR1922" s="6"/>
      <c r="GS1922" s="4"/>
      <c r="GT1922" s="6"/>
      <c r="GU1922" s="5"/>
      <c r="GV1922" s="5"/>
      <c r="GW1922" s="4"/>
      <c r="GX1922" s="6"/>
      <c r="GY1922" s="4"/>
      <c r="GZ1922" s="6"/>
      <c r="HA1922" s="5"/>
      <c r="HB1922" s="5"/>
      <c r="HC1922" s="4"/>
      <c r="HD1922" s="6"/>
      <c r="HE1922" s="4"/>
      <c r="HF1922" s="6"/>
      <c r="HG1922" s="5"/>
      <c r="HH1922" s="5"/>
      <c r="HI1922" s="4"/>
      <c r="HJ1922" s="6"/>
      <c r="HK1922" s="4"/>
      <c r="HL1922" s="6"/>
      <c r="HM1922" s="5"/>
      <c r="HN1922" s="5"/>
      <c r="HO1922" s="4"/>
      <c r="HP1922" s="6"/>
      <c r="HQ1922" s="4"/>
      <c r="HR1922" s="6"/>
      <c r="HS1922" s="5"/>
      <c r="HT1922" s="5"/>
      <c r="HU1922" s="4"/>
      <c r="HV1922" s="6"/>
      <c r="HW1922" s="4"/>
      <c r="HX1922" s="6"/>
      <c r="HY1922" s="5"/>
      <c r="HZ1922" s="5"/>
      <c r="IA1922" s="4"/>
      <c r="IB1922" s="6"/>
      <c r="IC1922" s="4"/>
      <c r="ID1922" s="6"/>
      <c r="IE1922" s="5"/>
      <c r="IF1922" s="5"/>
      <c r="IG1922" s="4"/>
      <c r="IH1922" s="6"/>
      <c r="II1922" s="4"/>
      <c r="IJ1922" s="6"/>
      <c r="IK1922" s="5"/>
      <c r="IL1922" s="5"/>
      <c r="IM1922" s="4"/>
      <c r="IN1922" s="6"/>
      <c r="IO1922" s="4"/>
      <c r="IP1922" s="6"/>
      <c r="IQ1922" s="5"/>
      <c r="IR1922" s="5"/>
      <c r="IS1922" s="4"/>
      <c r="IT1922" s="6"/>
      <c r="IU1922" s="4"/>
      <c r="IV1922" s="6"/>
      <c r="IW1922" s="5"/>
      <c r="IX1922" s="5"/>
      <c r="IY1922" s="4"/>
      <c r="IZ1922" s="6"/>
      <c r="JA1922" s="4"/>
      <c r="JB1922" s="6"/>
      <c r="JC1922" s="5"/>
      <c r="JD1922" s="5"/>
      <c r="JE1922" s="4"/>
      <c r="JF1922" s="6"/>
      <c r="JG1922" s="4"/>
      <c r="JH1922" s="6"/>
      <c r="JI1922" s="5"/>
      <c r="JJ1922" s="5"/>
      <c r="JK1922" s="4"/>
      <c r="JL1922" s="6"/>
      <c r="JM1922" s="4"/>
      <c r="JN1922" s="6"/>
      <c r="JO1922" s="5"/>
      <c r="JP1922" s="5"/>
      <c r="JQ1922" s="4"/>
      <c r="JR1922" s="6"/>
      <c r="JS1922" s="4"/>
      <c r="JT1922" s="6"/>
      <c r="JU1922" s="5"/>
      <c r="JV1922" s="5"/>
      <c r="JW1922" s="4"/>
      <c r="JX1922" s="6"/>
      <c r="JY1922" s="4"/>
      <c r="JZ1922" s="6"/>
      <c r="KA1922" s="5"/>
      <c r="KB1922" s="5"/>
      <c r="KC1922" s="4"/>
      <c r="KD1922" s="6"/>
      <c r="KE1922" s="4"/>
      <c r="KF1922" s="6"/>
      <c r="KG1922" s="5"/>
      <c r="KH1922" s="5"/>
      <c r="KI1922" s="4"/>
      <c r="KJ1922" s="6"/>
      <c r="KK1922" s="4"/>
      <c r="KL1922" s="6"/>
      <c r="KM1922" s="5"/>
      <c r="KN1922" s="5"/>
    </row>
    <row r="1923">
      <c r="A1923" s="3" t="s">
        <v>85</v>
      </c>
      <c r="B1923" s="3" t="s">
        <v>1250</v>
      </c>
      <c r="C1923" s="3" t="s">
        <v>87</v>
      </c>
      <c r="D1923" s="3" t="s">
        <v>712</v>
      </c>
      <c r="E1923" s="3" t="s">
        <v>1252</v>
      </c>
      <c r="F1923" s="3" t="s">
        <v>104</v>
      </c>
      <c r="G1923" s="3" t="s">
        <v>104</v>
      </c>
      <c r="H1923" s="3" t="s">
        <v>104</v>
      </c>
      <c r="I1923" s="3" t="s">
        <v>1376</v>
      </c>
      <c r="J1923" s="3" t="s">
        <v>104</v>
      </c>
      <c r="K1923" s="4"/>
      <c r="L1923" s="4">
        <f>=ROUNDDOWN({0},0)</f>
      </c>
      <c r="M1923" s="4"/>
      <c r="N1923" s="5"/>
      <c r="O1923" s="4"/>
      <c r="P1923" s="4">
        <f>=ROUNDDOWN({0},0)</f>
      </c>
      <c r="Q1923" s="4"/>
      <c r="R1923" s="5"/>
      <c r="S1923" s="4"/>
      <c r="T1923" s="6"/>
      <c r="U1923" s="4"/>
      <c r="V1923" s="6"/>
      <c r="W1923" s="5"/>
      <c r="X1923" s="5"/>
      <c r="Y1923" s="4"/>
      <c r="Z1923" s="6"/>
      <c r="AA1923" s="4"/>
      <c r="AB1923" s="6"/>
      <c r="AC1923" s="5"/>
      <c r="AD1923" s="5"/>
      <c r="AE1923" s="4"/>
      <c r="AF1923" s="6"/>
      <c r="AG1923" s="4"/>
      <c r="AH1923" s="6"/>
      <c r="AI1923" s="5"/>
      <c r="AJ1923" s="5"/>
      <c r="AK1923" s="4"/>
      <c r="AL1923" s="6"/>
      <c r="AM1923" s="4"/>
      <c r="AN1923" s="6"/>
      <c r="AO1923" s="5"/>
      <c r="AP1923" s="5"/>
      <c r="AQ1923" s="4"/>
      <c r="AR1923" s="6"/>
      <c r="AS1923" s="4"/>
      <c r="AT1923" s="6"/>
      <c r="AU1923" s="5"/>
      <c r="AV1923" s="5"/>
      <c r="AW1923" s="4"/>
      <c r="AX1923" s="6"/>
      <c r="AY1923" s="4"/>
      <c r="AZ1923" s="6"/>
      <c r="BA1923" s="5"/>
      <c r="BB1923" s="5"/>
      <c r="BC1923" s="4"/>
      <c r="BD1923" s="6"/>
      <c r="BE1923" s="4"/>
      <c r="BF1923" s="6"/>
      <c r="BG1923" s="5"/>
      <c r="BH1923" s="5"/>
      <c r="BI1923" s="4"/>
      <c r="BJ1923" s="6"/>
      <c r="BK1923" s="4"/>
      <c r="BL1923" s="6"/>
      <c r="BM1923" s="5"/>
      <c r="BN1923" s="5"/>
      <c r="BO1923" s="4"/>
      <c r="BP1923" s="6"/>
      <c r="BQ1923" s="4"/>
      <c r="BR1923" s="6"/>
      <c r="BS1923" s="5"/>
      <c r="BT1923" s="5"/>
      <c r="BU1923" s="4"/>
      <c r="BV1923" s="6"/>
      <c r="BW1923" s="4"/>
      <c r="BX1923" s="6"/>
      <c r="BY1923" s="5"/>
      <c r="BZ1923" s="5"/>
      <c r="CA1923" s="4"/>
      <c r="CB1923" s="6"/>
      <c r="CC1923" s="4"/>
      <c r="CD1923" s="6"/>
      <c r="CE1923" s="5"/>
      <c r="CF1923" s="5"/>
      <c r="CG1923" s="4"/>
      <c r="CH1923" s="6"/>
      <c r="CI1923" s="4"/>
      <c r="CJ1923" s="6"/>
      <c r="CK1923" s="5"/>
      <c r="CL1923" s="5"/>
      <c r="CM1923" s="4"/>
      <c r="CN1923" s="6"/>
      <c r="CO1923" s="4"/>
      <c r="CP1923" s="6"/>
      <c r="CQ1923" s="5"/>
      <c r="CR1923" s="5"/>
      <c r="CS1923" s="4"/>
      <c r="CT1923" s="6"/>
      <c r="CU1923" s="4"/>
      <c r="CV1923" s="6"/>
      <c r="CW1923" s="5"/>
      <c r="CX1923" s="5"/>
      <c r="CY1923" s="4"/>
      <c r="CZ1923" s="6"/>
      <c r="DA1923" s="4"/>
      <c r="DB1923" s="6"/>
      <c r="DC1923" s="5"/>
      <c r="DD1923" s="5"/>
      <c r="DE1923" s="4"/>
      <c r="DF1923" s="6"/>
      <c r="DG1923" s="4"/>
      <c r="DH1923" s="6"/>
      <c r="DI1923" s="5"/>
      <c r="DJ1923" s="5"/>
      <c r="DK1923" s="4"/>
      <c r="DL1923" s="6"/>
      <c r="DM1923" s="4"/>
      <c r="DN1923" s="6"/>
      <c r="DO1923" s="5"/>
      <c r="DP1923" s="5"/>
      <c r="DQ1923" s="4"/>
      <c r="DR1923" s="6"/>
      <c r="DS1923" s="4"/>
      <c r="DT1923" s="6"/>
      <c r="DU1923" s="5"/>
      <c r="DV1923" s="5"/>
      <c r="DW1923" s="4"/>
      <c r="DX1923" s="6"/>
      <c r="DY1923" s="4"/>
      <c r="DZ1923" s="6"/>
      <c r="EA1923" s="5"/>
      <c r="EB1923" s="5"/>
      <c r="EC1923" s="4"/>
      <c r="ED1923" s="6"/>
      <c r="EE1923" s="4"/>
      <c r="EF1923" s="6"/>
      <c r="EG1923" s="5"/>
      <c r="EH1923" s="5"/>
      <c r="EI1923" s="4"/>
      <c r="EJ1923" s="6"/>
      <c r="EK1923" s="4"/>
      <c r="EL1923" s="6"/>
      <c r="EM1923" s="5"/>
      <c r="EN1923" s="5"/>
      <c r="EO1923" s="4"/>
      <c r="EP1923" s="6"/>
      <c r="EQ1923" s="4"/>
      <c r="ER1923" s="6"/>
      <c r="ES1923" s="5"/>
      <c r="ET1923" s="5"/>
      <c r="EU1923" s="4"/>
      <c r="EV1923" s="6"/>
      <c r="EW1923" s="4"/>
      <c r="EX1923" s="6"/>
      <c r="EY1923" s="5"/>
      <c r="EZ1923" s="5"/>
      <c r="FA1923" s="4"/>
      <c r="FB1923" s="6"/>
      <c r="FC1923" s="4"/>
      <c r="FD1923" s="6"/>
      <c r="FE1923" s="5"/>
      <c r="FF1923" s="5"/>
      <c r="FG1923" s="4"/>
      <c r="FH1923" s="6"/>
      <c r="FI1923" s="4"/>
      <c r="FJ1923" s="6"/>
      <c r="FK1923" s="5"/>
      <c r="FL1923" s="5"/>
      <c r="FM1923" s="4"/>
      <c r="FN1923" s="6"/>
      <c r="FO1923" s="4"/>
      <c r="FP1923" s="6"/>
      <c r="FQ1923" s="5"/>
      <c r="FR1923" s="5"/>
      <c r="FS1923" s="4"/>
      <c r="FT1923" s="6"/>
      <c r="FU1923" s="4"/>
      <c r="FV1923" s="6"/>
      <c r="FW1923" s="5"/>
      <c r="FX1923" s="5"/>
      <c r="FY1923" s="4"/>
      <c r="FZ1923" s="6"/>
      <c r="GA1923" s="4"/>
      <c r="GB1923" s="6"/>
      <c r="GC1923" s="5"/>
      <c r="GD1923" s="5"/>
      <c r="GE1923" s="4"/>
      <c r="GF1923" s="6"/>
      <c r="GG1923" s="4"/>
      <c r="GH1923" s="6"/>
      <c r="GI1923" s="5"/>
      <c r="GJ1923" s="5"/>
      <c r="GK1923" s="4"/>
      <c r="GL1923" s="6"/>
      <c r="GM1923" s="4"/>
      <c r="GN1923" s="6"/>
      <c r="GO1923" s="5"/>
      <c r="GP1923" s="5"/>
      <c r="GQ1923" s="4"/>
      <c r="GR1923" s="6"/>
      <c r="GS1923" s="4"/>
      <c r="GT1923" s="6"/>
      <c r="GU1923" s="5"/>
      <c r="GV1923" s="5"/>
      <c r="GW1923" s="4"/>
      <c r="GX1923" s="6"/>
      <c r="GY1923" s="4"/>
      <c r="GZ1923" s="6"/>
      <c r="HA1923" s="5"/>
      <c r="HB1923" s="5"/>
      <c r="HC1923" s="4"/>
      <c r="HD1923" s="6"/>
      <c r="HE1923" s="4"/>
      <c r="HF1923" s="6"/>
      <c r="HG1923" s="5"/>
      <c r="HH1923" s="5"/>
      <c r="HI1923" s="4"/>
      <c r="HJ1923" s="6"/>
      <c r="HK1923" s="4"/>
      <c r="HL1923" s="6"/>
      <c r="HM1923" s="5"/>
      <c r="HN1923" s="5"/>
      <c r="HO1923" s="4"/>
      <c r="HP1923" s="6"/>
      <c r="HQ1923" s="4"/>
      <c r="HR1923" s="6"/>
      <c r="HS1923" s="5"/>
      <c r="HT1923" s="5"/>
      <c r="HU1923" s="4"/>
      <c r="HV1923" s="6"/>
      <c r="HW1923" s="4"/>
      <c r="HX1923" s="6"/>
      <c r="HY1923" s="5"/>
      <c r="HZ1923" s="5"/>
      <c r="IA1923" s="4"/>
      <c r="IB1923" s="6"/>
      <c r="IC1923" s="4"/>
      <c r="ID1923" s="6"/>
      <c r="IE1923" s="5"/>
      <c r="IF1923" s="5"/>
      <c r="IG1923" s="4"/>
      <c r="IH1923" s="6"/>
      <c r="II1923" s="4"/>
      <c r="IJ1923" s="6"/>
      <c r="IK1923" s="5"/>
      <c r="IL1923" s="5"/>
      <c r="IM1923" s="4"/>
      <c r="IN1923" s="6"/>
      <c r="IO1923" s="4"/>
      <c r="IP1923" s="6"/>
      <c r="IQ1923" s="5"/>
      <c r="IR1923" s="5"/>
      <c r="IS1923" s="4"/>
      <c r="IT1923" s="6"/>
      <c r="IU1923" s="4"/>
      <c r="IV1923" s="6"/>
      <c r="IW1923" s="5"/>
      <c r="IX1923" s="5"/>
      <c r="IY1923" s="4"/>
      <c r="IZ1923" s="6"/>
      <c r="JA1923" s="4"/>
      <c r="JB1923" s="6"/>
      <c r="JC1923" s="5"/>
      <c r="JD1923" s="5"/>
      <c r="JE1923" s="4"/>
      <c r="JF1923" s="6"/>
      <c r="JG1923" s="4"/>
      <c r="JH1923" s="6"/>
      <c r="JI1923" s="5"/>
      <c r="JJ1923" s="5"/>
      <c r="JK1923" s="4"/>
      <c r="JL1923" s="6"/>
      <c r="JM1923" s="4"/>
      <c r="JN1923" s="6"/>
      <c r="JO1923" s="5"/>
      <c r="JP1923" s="5"/>
      <c r="JQ1923" s="4"/>
      <c r="JR1923" s="6"/>
      <c r="JS1923" s="4"/>
      <c r="JT1923" s="6"/>
      <c r="JU1923" s="5"/>
      <c r="JV1923" s="5"/>
      <c r="JW1923" s="4"/>
      <c r="JX1923" s="6"/>
      <c r="JY1923" s="4"/>
      <c r="JZ1923" s="6"/>
      <c r="KA1923" s="5"/>
      <c r="KB1923" s="5"/>
      <c r="KC1923" s="4"/>
      <c r="KD1923" s="6"/>
      <c r="KE1923" s="4"/>
      <c r="KF1923" s="6"/>
      <c r="KG1923" s="5"/>
      <c r="KH1923" s="5"/>
      <c r="KI1923" s="4"/>
      <c r="KJ1923" s="6"/>
      <c r="KK1923" s="4"/>
      <c r="KL1923" s="6"/>
      <c r="KM1923" s="5"/>
      <c r="KN1923" s="5"/>
    </row>
    <row r="1924">
      <c r="A1924" s="3" t="s">
        <v>85</v>
      </c>
      <c r="B1924" s="3" t="s">
        <v>1250</v>
      </c>
      <c r="C1924" s="3" t="s">
        <v>87</v>
      </c>
      <c r="D1924" s="3" t="s">
        <v>712</v>
      </c>
      <c r="E1924" s="3" t="s">
        <v>1252</v>
      </c>
      <c r="F1924" s="3" t="s">
        <v>104</v>
      </c>
      <c r="G1924" s="3" t="s">
        <v>104</v>
      </c>
      <c r="H1924" s="3" t="s">
        <v>104</v>
      </c>
      <c r="I1924" s="3" t="s">
        <v>1313</v>
      </c>
      <c r="J1924" s="3" t="s">
        <v>104</v>
      </c>
      <c r="K1924" s="4"/>
      <c r="L1924" s="4">
        <f>=ROUNDDOWN({0},0)</f>
      </c>
      <c r="M1924" s="4"/>
      <c r="N1924" s="5"/>
      <c r="O1924" s="4"/>
      <c r="P1924" s="4">
        <f>=ROUNDDOWN({0},0)</f>
      </c>
      <c r="Q1924" s="4"/>
      <c r="R1924" s="5"/>
      <c r="S1924" s="4"/>
      <c r="T1924" s="6"/>
      <c r="U1924" s="4"/>
      <c r="V1924" s="6"/>
      <c r="W1924" s="5"/>
      <c r="X1924" s="5"/>
      <c r="Y1924" s="4"/>
      <c r="Z1924" s="6"/>
      <c r="AA1924" s="4"/>
      <c r="AB1924" s="6"/>
      <c r="AC1924" s="5"/>
      <c r="AD1924" s="5"/>
      <c r="AE1924" s="4"/>
      <c r="AF1924" s="6"/>
      <c r="AG1924" s="4"/>
      <c r="AH1924" s="6"/>
      <c r="AI1924" s="5"/>
      <c r="AJ1924" s="5"/>
      <c r="AK1924" s="4"/>
      <c r="AL1924" s="6"/>
      <c r="AM1924" s="4"/>
      <c r="AN1924" s="6"/>
      <c r="AO1924" s="5"/>
      <c r="AP1924" s="5"/>
      <c r="AQ1924" s="4"/>
      <c r="AR1924" s="6"/>
      <c r="AS1924" s="4"/>
      <c r="AT1924" s="6"/>
      <c r="AU1924" s="5"/>
      <c r="AV1924" s="5"/>
      <c r="AW1924" s="4"/>
      <c r="AX1924" s="6"/>
      <c r="AY1924" s="4"/>
      <c r="AZ1924" s="6"/>
      <c r="BA1924" s="5"/>
      <c r="BB1924" s="5"/>
      <c r="BC1924" s="4"/>
      <c r="BD1924" s="6"/>
      <c r="BE1924" s="4"/>
      <c r="BF1924" s="6"/>
      <c r="BG1924" s="5"/>
      <c r="BH1924" s="5"/>
      <c r="BI1924" s="4"/>
      <c r="BJ1924" s="6"/>
      <c r="BK1924" s="4"/>
      <c r="BL1924" s="6"/>
      <c r="BM1924" s="5"/>
      <c r="BN1924" s="5"/>
      <c r="BO1924" s="4"/>
      <c r="BP1924" s="6"/>
      <c r="BQ1924" s="4"/>
      <c r="BR1924" s="6"/>
      <c r="BS1924" s="5"/>
      <c r="BT1924" s="5"/>
      <c r="BU1924" s="4"/>
      <c r="BV1924" s="6"/>
      <c r="BW1924" s="4"/>
      <c r="BX1924" s="6"/>
      <c r="BY1924" s="5"/>
      <c r="BZ1924" s="5"/>
      <c r="CA1924" s="4"/>
      <c r="CB1924" s="6"/>
      <c r="CC1924" s="4"/>
      <c r="CD1924" s="6"/>
      <c r="CE1924" s="5"/>
      <c r="CF1924" s="5"/>
      <c r="CG1924" s="4"/>
      <c r="CH1924" s="6"/>
      <c r="CI1924" s="4"/>
      <c r="CJ1924" s="6"/>
      <c r="CK1924" s="5"/>
      <c r="CL1924" s="5"/>
      <c r="CM1924" s="4"/>
      <c r="CN1924" s="6"/>
      <c r="CO1924" s="4"/>
      <c r="CP1924" s="6"/>
      <c r="CQ1924" s="5"/>
      <c r="CR1924" s="5"/>
      <c r="CS1924" s="4"/>
      <c r="CT1924" s="6"/>
      <c r="CU1924" s="4"/>
      <c r="CV1924" s="6"/>
      <c r="CW1924" s="5"/>
      <c r="CX1924" s="5"/>
      <c r="CY1924" s="4"/>
      <c r="CZ1924" s="6"/>
      <c r="DA1924" s="4"/>
      <c r="DB1924" s="6"/>
      <c r="DC1924" s="5"/>
      <c r="DD1924" s="5"/>
      <c r="DE1924" s="4"/>
      <c r="DF1924" s="6"/>
      <c r="DG1924" s="4"/>
      <c r="DH1924" s="6"/>
      <c r="DI1924" s="5"/>
      <c r="DJ1924" s="5"/>
      <c r="DK1924" s="4"/>
      <c r="DL1924" s="6"/>
      <c r="DM1924" s="4"/>
      <c r="DN1924" s="6"/>
      <c r="DO1924" s="5"/>
      <c r="DP1924" s="5"/>
      <c r="DQ1924" s="4"/>
      <c r="DR1924" s="6"/>
      <c r="DS1924" s="4"/>
      <c r="DT1924" s="6"/>
      <c r="DU1924" s="5"/>
      <c r="DV1924" s="5"/>
      <c r="DW1924" s="4"/>
      <c r="DX1924" s="6"/>
      <c r="DY1924" s="4"/>
      <c r="DZ1924" s="6"/>
      <c r="EA1924" s="5"/>
      <c r="EB1924" s="5"/>
      <c r="EC1924" s="4"/>
      <c r="ED1924" s="6"/>
      <c r="EE1924" s="4"/>
      <c r="EF1924" s="6"/>
      <c r="EG1924" s="5"/>
      <c r="EH1924" s="5"/>
      <c r="EI1924" s="4"/>
      <c r="EJ1924" s="6"/>
      <c r="EK1924" s="4"/>
      <c r="EL1924" s="6"/>
      <c r="EM1924" s="5"/>
      <c r="EN1924" s="5"/>
      <c r="EO1924" s="4"/>
      <c r="EP1924" s="6"/>
      <c r="EQ1924" s="4"/>
      <c r="ER1924" s="6"/>
      <c r="ES1924" s="5"/>
      <c r="ET1924" s="5"/>
      <c r="EU1924" s="4"/>
      <c r="EV1924" s="6"/>
      <c r="EW1924" s="4"/>
      <c r="EX1924" s="6"/>
      <c r="EY1924" s="5"/>
      <c r="EZ1924" s="5"/>
      <c r="FA1924" s="4"/>
      <c r="FB1924" s="6"/>
      <c r="FC1924" s="4"/>
      <c r="FD1924" s="6"/>
      <c r="FE1924" s="5"/>
      <c r="FF1924" s="5"/>
      <c r="FG1924" s="4"/>
      <c r="FH1924" s="6"/>
      <c r="FI1924" s="4"/>
      <c r="FJ1924" s="6"/>
      <c r="FK1924" s="5"/>
      <c r="FL1924" s="5"/>
      <c r="FM1924" s="4"/>
      <c r="FN1924" s="6"/>
      <c r="FO1924" s="4"/>
      <c r="FP1924" s="6"/>
      <c r="FQ1924" s="5"/>
      <c r="FR1924" s="5"/>
      <c r="FS1924" s="4"/>
      <c r="FT1924" s="6"/>
      <c r="FU1924" s="4"/>
      <c r="FV1924" s="6"/>
      <c r="FW1924" s="5"/>
      <c r="FX1924" s="5"/>
      <c r="FY1924" s="4"/>
      <c r="FZ1924" s="6"/>
      <c r="GA1924" s="4"/>
      <c r="GB1924" s="6"/>
      <c r="GC1924" s="5"/>
      <c r="GD1924" s="5"/>
      <c r="GE1924" s="4"/>
      <c r="GF1924" s="6"/>
      <c r="GG1924" s="4"/>
      <c r="GH1924" s="6"/>
      <c r="GI1924" s="5"/>
      <c r="GJ1924" s="5"/>
      <c r="GK1924" s="4"/>
      <c r="GL1924" s="6"/>
      <c r="GM1924" s="4"/>
      <c r="GN1924" s="6"/>
      <c r="GO1924" s="5"/>
      <c r="GP1924" s="5"/>
      <c r="GQ1924" s="4"/>
      <c r="GR1924" s="6"/>
      <c r="GS1924" s="4"/>
      <c r="GT1924" s="6"/>
      <c r="GU1924" s="5"/>
      <c r="GV1924" s="5"/>
      <c r="GW1924" s="4"/>
      <c r="GX1924" s="6"/>
      <c r="GY1924" s="4"/>
      <c r="GZ1924" s="6"/>
      <c r="HA1924" s="5"/>
      <c r="HB1924" s="5"/>
      <c r="HC1924" s="4"/>
      <c r="HD1924" s="6"/>
      <c r="HE1924" s="4"/>
      <c r="HF1924" s="6"/>
      <c r="HG1924" s="5"/>
      <c r="HH1924" s="5"/>
      <c r="HI1924" s="4"/>
      <c r="HJ1924" s="6"/>
      <c r="HK1924" s="4"/>
      <c r="HL1924" s="6"/>
      <c r="HM1924" s="5"/>
      <c r="HN1924" s="5"/>
      <c r="HO1924" s="4"/>
      <c r="HP1924" s="6"/>
      <c r="HQ1924" s="4"/>
      <c r="HR1924" s="6"/>
      <c r="HS1924" s="5"/>
      <c r="HT1924" s="5"/>
      <c r="HU1924" s="4"/>
      <c r="HV1924" s="6"/>
      <c r="HW1924" s="4"/>
      <c r="HX1924" s="6"/>
      <c r="HY1924" s="5"/>
      <c r="HZ1924" s="5"/>
      <c r="IA1924" s="4"/>
      <c r="IB1924" s="6"/>
      <c r="IC1924" s="4"/>
      <c r="ID1924" s="6"/>
      <c r="IE1924" s="5"/>
      <c r="IF1924" s="5"/>
      <c r="IG1924" s="4"/>
      <c r="IH1924" s="6"/>
      <c r="II1924" s="4"/>
      <c r="IJ1924" s="6"/>
      <c r="IK1924" s="5"/>
      <c r="IL1924" s="5"/>
      <c r="IM1924" s="4"/>
      <c r="IN1924" s="6"/>
      <c r="IO1924" s="4"/>
      <c r="IP1924" s="6"/>
      <c r="IQ1924" s="5"/>
      <c r="IR1924" s="5"/>
      <c r="IS1924" s="4"/>
      <c r="IT1924" s="6"/>
      <c r="IU1924" s="4"/>
      <c r="IV1924" s="6"/>
      <c r="IW1924" s="5"/>
      <c r="IX1924" s="5"/>
      <c r="IY1924" s="4"/>
      <c r="IZ1924" s="6"/>
      <c r="JA1924" s="4"/>
      <c r="JB1924" s="6"/>
      <c r="JC1924" s="5"/>
      <c r="JD1924" s="5"/>
      <c r="JE1924" s="4"/>
      <c r="JF1924" s="6"/>
      <c r="JG1924" s="4"/>
      <c r="JH1924" s="6"/>
      <c r="JI1924" s="5"/>
      <c r="JJ1924" s="5"/>
      <c r="JK1924" s="4"/>
      <c r="JL1924" s="6"/>
      <c r="JM1924" s="4"/>
      <c r="JN1924" s="6"/>
      <c r="JO1924" s="5"/>
      <c r="JP1924" s="5"/>
      <c r="JQ1924" s="4"/>
      <c r="JR1924" s="6"/>
      <c r="JS1924" s="4"/>
      <c r="JT1924" s="6"/>
      <c r="JU1924" s="5"/>
      <c r="JV1924" s="5"/>
      <c r="JW1924" s="4"/>
      <c r="JX1924" s="6"/>
      <c r="JY1924" s="4"/>
      <c r="JZ1924" s="6"/>
      <c r="KA1924" s="5"/>
      <c r="KB1924" s="5"/>
      <c r="KC1924" s="4"/>
      <c r="KD1924" s="6"/>
      <c r="KE1924" s="4"/>
      <c r="KF1924" s="6"/>
      <c r="KG1924" s="5"/>
      <c r="KH1924" s="5"/>
      <c r="KI1924" s="4"/>
      <c r="KJ1924" s="6"/>
      <c r="KK1924" s="4"/>
      <c r="KL1924" s="6"/>
      <c r="KM1924" s="5"/>
      <c r="KN1924" s="5"/>
    </row>
    <row r="1925">
      <c r="A1925" s="3" t="s">
        <v>85</v>
      </c>
      <c r="B1925" s="3" t="s">
        <v>1250</v>
      </c>
      <c r="C1925" s="3" t="s">
        <v>703</v>
      </c>
      <c r="D1925" s="3" t="s">
        <v>712</v>
      </c>
      <c r="E1925" s="3" t="s">
        <v>1253</v>
      </c>
      <c r="F1925" s="3" t="s">
        <v>104</v>
      </c>
      <c r="G1925" s="3" t="s">
        <v>104</v>
      </c>
      <c r="H1925" s="3" t="s">
        <v>104</v>
      </c>
      <c r="I1925" s="3" t="s">
        <v>1345</v>
      </c>
      <c r="J1925" s="3" t="s">
        <v>104</v>
      </c>
      <c r="K1925" s="4"/>
      <c r="L1925" s="4">
        <f>=ROUNDDOWN({0},0)</f>
      </c>
      <c r="M1925" s="4"/>
      <c r="N1925" s="5"/>
      <c r="O1925" s="4"/>
      <c r="P1925" s="4">
        <f>=ROUNDDOWN({0},0)</f>
      </c>
      <c r="Q1925" s="4"/>
      <c r="R1925" s="5"/>
      <c r="S1925" s="4"/>
      <c r="T1925" s="6"/>
      <c r="U1925" s="4"/>
      <c r="V1925" s="6"/>
      <c r="W1925" s="5"/>
      <c r="X1925" s="5"/>
      <c r="Y1925" s="4"/>
      <c r="Z1925" s="6"/>
      <c r="AA1925" s="4"/>
      <c r="AB1925" s="6"/>
      <c r="AC1925" s="5"/>
      <c r="AD1925" s="5"/>
      <c r="AE1925" s="4"/>
      <c r="AF1925" s="6"/>
      <c r="AG1925" s="4"/>
      <c r="AH1925" s="6"/>
      <c r="AI1925" s="5"/>
      <c r="AJ1925" s="5"/>
      <c r="AK1925" s="4"/>
      <c r="AL1925" s="6"/>
      <c r="AM1925" s="4"/>
      <c r="AN1925" s="6"/>
      <c r="AO1925" s="5"/>
      <c r="AP1925" s="5"/>
      <c r="AQ1925" s="4"/>
      <c r="AR1925" s="6"/>
      <c r="AS1925" s="4"/>
      <c r="AT1925" s="6"/>
      <c r="AU1925" s="5"/>
      <c r="AV1925" s="5"/>
      <c r="AW1925" s="4"/>
      <c r="AX1925" s="6"/>
      <c r="AY1925" s="4"/>
      <c r="AZ1925" s="6"/>
      <c r="BA1925" s="5"/>
      <c r="BB1925" s="5"/>
      <c r="BC1925" s="4"/>
      <c r="BD1925" s="6"/>
      <c r="BE1925" s="4"/>
      <c r="BF1925" s="6"/>
      <c r="BG1925" s="5"/>
      <c r="BH1925" s="5"/>
      <c r="BI1925" s="4"/>
      <c r="BJ1925" s="6"/>
      <c r="BK1925" s="4"/>
      <c r="BL1925" s="6"/>
      <c r="BM1925" s="5"/>
      <c r="BN1925" s="5"/>
      <c r="BO1925" s="4"/>
      <c r="BP1925" s="6"/>
      <c r="BQ1925" s="4"/>
      <c r="BR1925" s="6"/>
      <c r="BS1925" s="5"/>
      <c r="BT1925" s="5"/>
      <c r="BU1925" s="4"/>
      <c r="BV1925" s="6"/>
      <c r="BW1925" s="4"/>
      <c r="BX1925" s="6"/>
      <c r="BY1925" s="5"/>
      <c r="BZ1925" s="5"/>
      <c r="CA1925" s="4"/>
      <c r="CB1925" s="6"/>
      <c r="CC1925" s="4"/>
      <c r="CD1925" s="6"/>
      <c r="CE1925" s="5"/>
      <c r="CF1925" s="5"/>
      <c r="CG1925" s="4"/>
      <c r="CH1925" s="6"/>
      <c r="CI1925" s="4"/>
      <c r="CJ1925" s="6"/>
      <c r="CK1925" s="5"/>
      <c r="CL1925" s="5"/>
      <c r="CM1925" s="4"/>
      <c r="CN1925" s="6"/>
      <c r="CO1925" s="4"/>
      <c r="CP1925" s="6"/>
      <c r="CQ1925" s="5"/>
      <c r="CR1925" s="5"/>
      <c r="CS1925" s="4"/>
      <c r="CT1925" s="6"/>
      <c r="CU1925" s="4"/>
      <c r="CV1925" s="6"/>
      <c r="CW1925" s="5"/>
      <c r="CX1925" s="5"/>
      <c r="CY1925" s="4"/>
      <c r="CZ1925" s="6"/>
      <c r="DA1925" s="4"/>
      <c r="DB1925" s="6"/>
      <c r="DC1925" s="5"/>
      <c r="DD1925" s="5"/>
      <c r="DE1925" s="4"/>
      <c r="DF1925" s="6"/>
      <c r="DG1925" s="4"/>
      <c r="DH1925" s="6"/>
      <c r="DI1925" s="5"/>
      <c r="DJ1925" s="5"/>
      <c r="DK1925" s="4"/>
      <c r="DL1925" s="6"/>
      <c r="DM1925" s="4"/>
      <c r="DN1925" s="6"/>
      <c r="DO1925" s="5"/>
      <c r="DP1925" s="5"/>
      <c r="DQ1925" s="4"/>
      <c r="DR1925" s="6"/>
      <c r="DS1925" s="4"/>
      <c r="DT1925" s="6"/>
      <c r="DU1925" s="5"/>
      <c r="DV1925" s="5"/>
      <c r="DW1925" s="4"/>
      <c r="DX1925" s="6"/>
      <c r="DY1925" s="4"/>
      <c r="DZ1925" s="6"/>
      <c r="EA1925" s="5"/>
      <c r="EB1925" s="5"/>
      <c r="EC1925" s="4"/>
      <c r="ED1925" s="6"/>
      <c r="EE1925" s="4"/>
      <c r="EF1925" s="6"/>
      <c r="EG1925" s="5"/>
      <c r="EH1925" s="5"/>
      <c r="EI1925" s="4"/>
      <c r="EJ1925" s="6"/>
      <c r="EK1925" s="4"/>
      <c r="EL1925" s="6"/>
      <c r="EM1925" s="5"/>
      <c r="EN1925" s="5"/>
      <c r="EO1925" s="4"/>
      <c r="EP1925" s="6"/>
      <c r="EQ1925" s="4"/>
      <c r="ER1925" s="6"/>
      <c r="ES1925" s="5"/>
      <c r="ET1925" s="5"/>
      <c r="EU1925" s="4"/>
      <c r="EV1925" s="6"/>
      <c r="EW1925" s="4"/>
      <c r="EX1925" s="6"/>
      <c r="EY1925" s="5"/>
      <c r="EZ1925" s="5"/>
      <c r="FA1925" s="4"/>
      <c r="FB1925" s="6"/>
      <c r="FC1925" s="4"/>
      <c r="FD1925" s="6"/>
      <c r="FE1925" s="5"/>
      <c r="FF1925" s="5"/>
      <c r="FG1925" s="4"/>
      <c r="FH1925" s="6"/>
      <c r="FI1925" s="4"/>
      <c r="FJ1925" s="6"/>
      <c r="FK1925" s="5"/>
      <c r="FL1925" s="5"/>
      <c r="FM1925" s="4"/>
      <c r="FN1925" s="6"/>
      <c r="FO1925" s="4"/>
      <c r="FP1925" s="6"/>
      <c r="FQ1925" s="5"/>
      <c r="FR1925" s="5"/>
      <c r="FS1925" s="4"/>
      <c r="FT1925" s="6"/>
      <c r="FU1925" s="4"/>
      <c r="FV1925" s="6"/>
      <c r="FW1925" s="5"/>
      <c r="FX1925" s="5"/>
      <c r="FY1925" s="4"/>
      <c r="FZ1925" s="6"/>
      <c r="GA1925" s="4"/>
      <c r="GB1925" s="6"/>
      <c r="GC1925" s="5"/>
      <c r="GD1925" s="5"/>
      <c r="GE1925" s="4"/>
      <c r="GF1925" s="6"/>
      <c r="GG1925" s="4"/>
      <c r="GH1925" s="6"/>
      <c r="GI1925" s="5"/>
      <c r="GJ1925" s="5"/>
      <c r="GK1925" s="4"/>
      <c r="GL1925" s="6"/>
      <c r="GM1925" s="4"/>
      <c r="GN1925" s="6"/>
      <c r="GO1925" s="5"/>
      <c r="GP1925" s="5"/>
      <c r="GQ1925" s="4"/>
      <c r="GR1925" s="6"/>
      <c r="GS1925" s="4"/>
      <c r="GT1925" s="6"/>
      <c r="GU1925" s="5"/>
      <c r="GV1925" s="5"/>
      <c r="GW1925" s="4"/>
      <c r="GX1925" s="6"/>
      <c r="GY1925" s="4"/>
      <c r="GZ1925" s="6"/>
      <c r="HA1925" s="5"/>
      <c r="HB1925" s="5"/>
      <c r="HC1925" s="4"/>
      <c r="HD1925" s="6"/>
      <c r="HE1925" s="4"/>
      <c r="HF1925" s="6"/>
      <c r="HG1925" s="5"/>
      <c r="HH1925" s="5"/>
      <c r="HI1925" s="4"/>
      <c r="HJ1925" s="6"/>
      <c r="HK1925" s="4"/>
      <c r="HL1925" s="6"/>
      <c r="HM1925" s="5"/>
      <c r="HN1925" s="5"/>
      <c r="HO1925" s="4"/>
      <c r="HP1925" s="6"/>
      <c r="HQ1925" s="4"/>
      <c r="HR1925" s="6"/>
      <c r="HS1925" s="5"/>
      <c r="HT1925" s="5"/>
      <c r="HU1925" s="4"/>
      <c r="HV1925" s="6"/>
      <c r="HW1925" s="4"/>
      <c r="HX1925" s="6"/>
      <c r="HY1925" s="5"/>
      <c r="HZ1925" s="5"/>
      <c r="IA1925" s="4"/>
      <c r="IB1925" s="6"/>
      <c r="IC1925" s="4"/>
      <c r="ID1925" s="6"/>
      <c r="IE1925" s="5"/>
      <c r="IF1925" s="5"/>
      <c r="IG1925" s="4"/>
      <c r="IH1925" s="6"/>
      <c r="II1925" s="4"/>
      <c r="IJ1925" s="6"/>
      <c r="IK1925" s="5"/>
      <c r="IL1925" s="5"/>
      <c r="IM1925" s="4"/>
      <c r="IN1925" s="6"/>
      <c r="IO1925" s="4"/>
      <c r="IP1925" s="6"/>
      <c r="IQ1925" s="5"/>
      <c r="IR1925" s="5"/>
      <c r="IS1925" s="4"/>
      <c r="IT1925" s="6"/>
      <c r="IU1925" s="4"/>
      <c r="IV1925" s="6"/>
      <c r="IW1925" s="5"/>
      <c r="IX1925" s="5"/>
      <c r="IY1925" s="4"/>
      <c r="IZ1925" s="6"/>
      <c r="JA1925" s="4"/>
      <c r="JB1925" s="6"/>
      <c r="JC1925" s="5"/>
      <c r="JD1925" s="5"/>
      <c r="JE1925" s="4"/>
      <c r="JF1925" s="6"/>
      <c r="JG1925" s="4"/>
      <c r="JH1925" s="6"/>
      <c r="JI1925" s="5"/>
      <c r="JJ1925" s="5"/>
      <c r="JK1925" s="4"/>
      <c r="JL1925" s="6"/>
      <c r="JM1925" s="4"/>
      <c r="JN1925" s="6"/>
      <c r="JO1925" s="5"/>
      <c r="JP1925" s="5"/>
      <c r="JQ1925" s="4"/>
      <c r="JR1925" s="6"/>
      <c r="JS1925" s="4"/>
      <c r="JT1925" s="6"/>
      <c r="JU1925" s="5"/>
      <c r="JV1925" s="5"/>
      <c r="JW1925" s="4"/>
      <c r="JX1925" s="6"/>
      <c r="JY1925" s="4"/>
      <c r="JZ1925" s="6"/>
      <c r="KA1925" s="5"/>
      <c r="KB1925" s="5"/>
      <c r="KC1925" s="4"/>
      <c r="KD1925" s="6"/>
      <c r="KE1925" s="4"/>
      <c r="KF1925" s="6"/>
      <c r="KG1925" s="5"/>
      <c r="KH1925" s="5"/>
      <c r="KI1925" s="4"/>
      <c r="KJ1925" s="6"/>
      <c r="KK1925" s="4"/>
      <c r="KL1925" s="6"/>
      <c r="KM1925" s="5"/>
      <c r="KN1925" s="5"/>
    </row>
    <row r="1926">
      <c r="A1926" s="3" t="s">
        <v>85</v>
      </c>
      <c r="B1926" s="3" t="s">
        <v>1250</v>
      </c>
      <c r="C1926" s="3" t="s">
        <v>703</v>
      </c>
      <c r="D1926" s="3" t="s">
        <v>712</v>
      </c>
      <c r="E1926" s="3" t="s">
        <v>1255</v>
      </c>
      <c r="F1926" s="3" t="s">
        <v>104</v>
      </c>
      <c r="G1926" s="3" t="s">
        <v>104</v>
      </c>
      <c r="H1926" s="3" t="s">
        <v>104</v>
      </c>
      <c r="I1926" s="3" t="s">
        <v>1345</v>
      </c>
      <c r="J1926" s="3" t="s">
        <v>104</v>
      </c>
      <c r="K1926" s="4"/>
      <c r="L1926" s="4">
        <f>=ROUNDDOWN({0},0)</f>
      </c>
      <c r="M1926" s="4"/>
      <c r="N1926" s="5"/>
      <c r="O1926" s="4"/>
      <c r="P1926" s="4">
        <f>=ROUNDDOWN({0},0)</f>
      </c>
      <c r="Q1926" s="4"/>
      <c r="R1926" s="5"/>
      <c r="S1926" s="4"/>
      <c r="T1926" s="6"/>
      <c r="U1926" s="4"/>
      <c r="V1926" s="6"/>
      <c r="W1926" s="5"/>
      <c r="X1926" s="5"/>
      <c r="Y1926" s="4"/>
      <c r="Z1926" s="6"/>
      <c r="AA1926" s="4"/>
      <c r="AB1926" s="6"/>
      <c r="AC1926" s="5"/>
      <c r="AD1926" s="5"/>
      <c r="AE1926" s="4"/>
      <c r="AF1926" s="6"/>
      <c r="AG1926" s="4"/>
      <c r="AH1926" s="6"/>
      <c r="AI1926" s="5"/>
      <c r="AJ1926" s="5"/>
      <c r="AK1926" s="4"/>
      <c r="AL1926" s="6"/>
      <c r="AM1926" s="4"/>
      <c r="AN1926" s="6"/>
      <c r="AO1926" s="5"/>
      <c r="AP1926" s="5"/>
      <c r="AQ1926" s="4"/>
      <c r="AR1926" s="6"/>
      <c r="AS1926" s="4"/>
      <c r="AT1926" s="6"/>
      <c r="AU1926" s="5"/>
      <c r="AV1926" s="5"/>
      <c r="AW1926" s="4"/>
      <c r="AX1926" s="6"/>
      <c r="AY1926" s="4"/>
      <c r="AZ1926" s="6"/>
      <c r="BA1926" s="5"/>
      <c r="BB1926" s="5"/>
      <c r="BC1926" s="4"/>
      <c r="BD1926" s="6"/>
      <c r="BE1926" s="4"/>
      <c r="BF1926" s="6"/>
      <c r="BG1926" s="5"/>
      <c r="BH1926" s="5"/>
      <c r="BI1926" s="4"/>
      <c r="BJ1926" s="6"/>
      <c r="BK1926" s="4"/>
      <c r="BL1926" s="6"/>
      <c r="BM1926" s="5"/>
      <c r="BN1926" s="5"/>
      <c r="BO1926" s="4"/>
      <c r="BP1926" s="6"/>
      <c r="BQ1926" s="4"/>
      <c r="BR1926" s="6"/>
      <c r="BS1926" s="5"/>
      <c r="BT1926" s="5"/>
      <c r="BU1926" s="4"/>
      <c r="BV1926" s="6"/>
      <c r="BW1926" s="4"/>
      <c r="BX1926" s="6"/>
      <c r="BY1926" s="5"/>
      <c r="BZ1926" s="5"/>
      <c r="CA1926" s="4"/>
      <c r="CB1926" s="6"/>
      <c r="CC1926" s="4"/>
      <c r="CD1926" s="6"/>
      <c r="CE1926" s="5"/>
      <c r="CF1926" s="5"/>
      <c r="CG1926" s="4"/>
      <c r="CH1926" s="6"/>
      <c r="CI1926" s="4"/>
      <c r="CJ1926" s="6"/>
      <c r="CK1926" s="5"/>
      <c r="CL1926" s="5"/>
      <c r="CM1926" s="4"/>
      <c r="CN1926" s="6"/>
      <c r="CO1926" s="4"/>
      <c r="CP1926" s="6"/>
      <c r="CQ1926" s="5"/>
      <c r="CR1926" s="5"/>
      <c r="CS1926" s="4"/>
      <c r="CT1926" s="6"/>
      <c r="CU1926" s="4"/>
      <c r="CV1926" s="6"/>
      <c r="CW1926" s="5"/>
      <c r="CX1926" s="5"/>
      <c r="CY1926" s="4"/>
      <c r="CZ1926" s="6"/>
      <c r="DA1926" s="4"/>
      <c r="DB1926" s="6"/>
      <c r="DC1926" s="5"/>
      <c r="DD1926" s="5"/>
      <c r="DE1926" s="4"/>
      <c r="DF1926" s="6"/>
      <c r="DG1926" s="4"/>
      <c r="DH1926" s="6"/>
      <c r="DI1926" s="5"/>
      <c r="DJ1926" s="5"/>
      <c r="DK1926" s="4"/>
      <c r="DL1926" s="6"/>
      <c r="DM1926" s="4"/>
      <c r="DN1926" s="6"/>
      <c r="DO1926" s="5"/>
      <c r="DP1926" s="5"/>
      <c r="DQ1926" s="4"/>
      <c r="DR1926" s="6"/>
      <c r="DS1926" s="4"/>
      <c r="DT1926" s="6"/>
      <c r="DU1926" s="5"/>
      <c r="DV1926" s="5"/>
      <c r="DW1926" s="4"/>
      <c r="DX1926" s="6"/>
      <c r="DY1926" s="4"/>
      <c r="DZ1926" s="6"/>
      <c r="EA1926" s="5"/>
      <c r="EB1926" s="5"/>
      <c r="EC1926" s="4"/>
      <c r="ED1926" s="6"/>
      <c r="EE1926" s="4"/>
      <c r="EF1926" s="6"/>
      <c r="EG1926" s="5"/>
      <c r="EH1926" s="5"/>
      <c r="EI1926" s="4"/>
      <c r="EJ1926" s="6"/>
      <c r="EK1926" s="4"/>
      <c r="EL1926" s="6"/>
      <c r="EM1926" s="5"/>
      <c r="EN1926" s="5"/>
      <c r="EO1926" s="4"/>
      <c r="EP1926" s="6"/>
      <c r="EQ1926" s="4"/>
      <c r="ER1926" s="6"/>
      <c r="ES1926" s="5"/>
      <c r="ET1926" s="5"/>
      <c r="EU1926" s="4"/>
      <c r="EV1926" s="6"/>
      <c r="EW1926" s="4"/>
      <c r="EX1926" s="6"/>
      <c r="EY1926" s="5"/>
      <c r="EZ1926" s="5"/>
      <c r="FA1926" s="4"/>
      <c r="FB1926" s="6"/>
      <c r="FC1926" s="4"/>
      <c r="FD1926" s="6"/>
      <c r="FE1926" s="5"/>
      <c r="FF1926" s="5"/>
      <c r="FG1926" s="4"/>
      <c r="FH1926" s="6"/>
      <c r="FI1926" s="4"/>
      <c r="FJ1926" s="6"/>
      <c r="FK1926" s="5"/>
      <c r="FL1926" s="5"/>
      <c r="FM1926" s="4"/>
      <c r="FN1926" s="6"/>
      <c r="FO1926" s="4"/>
      <c r="FP1926" s="6"/>
      <c r="FQ1926" s="5"/>
      <c r="FR1926" s="5"/>
      <c r="FS1926" s="4"/>
      <c r="FT1926" s="6"/>
      <c r="FU1926" s="4"/>
      <c r="FV1926" s="6"/>
      <c r="FW1926" s="5"/>
      <c r="FX1926" s="5"/>
      <c r="FY1926" s="4"/>
      <c r="FZ1926" s="6"/>
      <c r="GA1926" s="4"/>
      <c r="GB1926" s="6"/>
      <c r="GC1926" s="5"/>
      <c r="GD1926" s="5"/>
      <c r="GE1926" s="4"/>
      <c r="GF1926" s="6"/>
      <c r="GG1926" s="4"/>
      <c r="GH1926" s="6"/>
      <c r="GI1926" s="5"/>
      <c r="GJ1926" s="5"/>
      <c r="GK1926" s="4"/>
      <c r="GL1926" s="6"/>
      <c r="GM1926" s="4"/>
      <c r="GN1926" s="6"/>
      <c r="GO1926" s="5"/>
      <c r="GP1926" s="5"/>
      <c r="GQ1926" s="4"/>
      <c r="GR1926" s="6"/>
      <c r="GS1926" s="4"/>
      <c r="GT1926" s="6"/>
      <c r="GU1926" s="5"/>
      <c r="GV1926" s="5"/>
      <c r="GW1926" s="4"/>
      <c r="GX1926" s="6"/>
      <c r="GY1926" s="4"/>
      <c r="GZ1926" s="6"/>
      <c r="HA1926" s="5"/>
      <c r="HB1926" s="5"/>
      <c r="HC1926" s="4"/>
      <c r="HD1926" s="6"/>
      <c r="HE1926" s="4"/>
      <c r="HF1926" s="6"/>
      <c r="HG1926" s="5"/>
      <c r="HH1926" s="5"/>
      <c r="HI1926" s="4"/>
      <c r="HJ1926" s="6"/>
      <c r="HK1926" s="4"/>
      <c r="HL1926" s="6"/>
      <c r="HM1926" s="5"/>
      <c r="HN1926" s="5"/>
      <c r="HO1926" s="4"/>
      <c r="HP1926" s="6"/>
      <c r="HQ1926" s="4"/>
      <c r="HR1926" s="6"/>
      <c r="HS1926" s="5"/>
      <c r="HT1926" s="5"/>
      <c r="HU1926" s="4"/>
      <c r="HV1926" s="6"/>
      <c r="HW1926" s="4"/>
      <c r="HX1926" s="6"/>
      <c r="HY1926" s="5"/>
      <c r="HZ1926" s="5"/>
      <c r="IA1926" s="4"/>
      <c r="IB1926" s="6"/>
      <c r="IC1926" s="4"/>
      <c r="ID1926" s="6"/>
      <c r="IE1926" s="5"/>
      <c r="IF1926" s="5"/>
      <c r="IG1926" s="4"/>
      <c r="IH1926" s="6"/>
      <c r="II1926" s="4"/>
      <c r="IJ1926" s="6"/>
      <c r="IK1926" s="5"/>
      <c r="IL1926" s="5"/>
      <c r="IM1926" s="4"/>
      <c r="IN1926" s="6"/>
      <c r="IO1926" s="4"/>
      <c r="IP1926" s="6"/>
      <c r="IQ1926" s="5"/>
      <c r="IR1926" s="5"/>
      <c r="IS1926" s="4"/>
      <c r="IT1926" s="6"/>
      <c r="IU1926" s="4"/>
      <c r="IV1926" s="6"/>
      <c r="IW1926" s="5"/>
      <c r="IX1926" s="5"/>
      <c r="IY1926" s="4"/>
      <c r="IZ1926" s="6"/>
      <c r="JA1926" s="4"/>
      <c r="JB1926" s="6"/>
      <c r="JC1926" s="5"/>
      <c r="JD1926" s="5"/>
      <c r="JE1926" s="4"/>
      <c r="JF1926" s="6"/>
      <c r="JG1926" s="4"/>
      <c r="JH1926" s="6"/>
      <c r="JI1926" s="5"/>
      <c r="JJ1926" s="5"/>
      <c r="JK1926" s="4"/>
      <c r="JL1926" s="6"/>
      <c r="JM1926" s="4"/>
      <c r="JN1926" s="6"/>
      <c r="JO1926" s="5"/>
      <c r="JP1926" s="5"/>
      <c r="JQ1926" s="4"/>
      <c r="JR1926" s="6"/>
      <c r="JS1926" s="4"/>
      <c r="JT1926" s="6"/>
      <c r="JU1926" s="5"/>
      <c r="JV1926" s="5"/>
      <c r="JW1926" s="4"/>
      <c r="JX1926" s="6"/>
      <c r="JY1926" s="4"/>
      <c r="JZ1926" s="6"/>
      <c r="KA1926" s="5"/>
      <c r="KB1926" s="5"/>
      <c r="KC1926" s="4"/>
      <c r="KD1926" s="6"/>
      <c r="KE1926" s="4"/>
      <c r="KF1926" s="6"/>
      <c r="KG1926" s="5"/>
      <c r="KH1926" s="5"/>
      <c r="KI1926" s="4"/>
      <c r="KJ1926" s="6"/>
      <c r="KK1926" s="4"/>
      <c r="KL1926" s="6"/>
      <c r="KM1926" s="5"/>
      <c r="KN1926" s="5"/>
    </row>
    <row r="1927">
      <c r="A1927" s="3" t="s">
        <v>85</v>
      </c>
      <c r="B1927" s="3" t="s">
        <v>1250</v>
      </c>
      <c r="C1927" s="3" t="s">
        <v>703</v>
      </c>
      <c r="D1927" s="3" t="s">
        <v>712</v>
      </c>
      <c r="E1927" s="3" t="s">
        <v>1256</v>
      </c>
      <c r="F1927" s="3" t="s">
        <v>104</v>
      </c>
      <c r="G1927" s="3" t="s">
        <v>104</v>
      </c>
      <c r="H1927" s="3" t="s">
        <v>104</v>
      </c>
      <c r="I1927" s="3" t="s">
        <v>1345</v>
      </c>
      <c r="J1927" s="3" t="s">
        <v>104</v>
      </c>
      <c r="K1927" s="4"/>
      <c r="L1927" s="4">
        <f>=ROUNDDOWN({0},0)</f>
      </c>
      <c r="M1927" s="4"/>
      <c r="N1927" s="5"/>
      <c r="O1927" s="4"/>
      <c r="P1927" s="4">
        <f>=ROUNDDOWN({0},0)</f>
      </c>
      <c r="Q1927" s="4"/>
      <c r="R1927" s="5"/>
      <c r="S1927" s="4"/>
      <c r="T1927" s="6"/>
      <c r="U1927" s="4"/>
      <c r="V1927" s="6"/>
      <c r="W1927" s="5"/>
      <c r="X1927" s="5"/>
      <c r="Y1927" s="4"/>
      <c r="Z1927" s="6"/>
      <c r="AA1927" s="4"/>
      <c r="AB1927" s="6"/>
      <c r="AC1927" s="5"/>
      <c r="AD1927" s="5"/>
      <c r="AE1927" s="4"/>
      <c r="AF1927" s="6"/>
      <c r="AG1927" s="4"/>
      <c r="AH1927" s="6"/>
      <c r="AI1927" s="5"/>
      <c r="AJ1927" s="5"/>
      <c r="AK1927" s="4"/>
      <c r="AL1927" s="6"/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  <c r="AW1927" s="4"/>
      <c r="AX1927" s="6"/>
      <c r="AY1927" s="4"/>
      <c r="AZ1927" s="6"/>
      <c r="BA1927" s="5"/>
      <c r="BB1927" s="5"/>
      <c r="BC1927" s="4"/>
      <c r="BD1927" s="6"/>
      <c r="BE1927" s="4"/>
      <c r="BF1927" s="6"/>
      <c r="BG1927" s="5"/>
      <c r="BH1927" s="5"/>
      <c r="BI1927" s="4"/>
      <c r="BJ1927" s="6"/>
      <c r="BK1927" s="4"/>
      <c r="BL1927" s="6"/>
      <c r="BM1927" s="5"/>
      <c r="BN1927" s="5"/>
      <c r="BO1927" s="4"/>
      <c r="BP1927" s="6"/>
      <c r="BQ1927" s="4"/>
      <c r="BR1927" s="6"/>
      <c r="BS1927" s="5"/>
      <c r="BT1927" s="5"/>
      <c r="BU1927" s="4"/>
      <c r="BV1927" s="6"/>
      <c r="BW1927" s="4"/>
      <c r="BX1927" s="6"/>
      <c r="BY1927" s="5"/>
      <c r="BZ1927" s="5"/>
      <c r="CA1927" s="4"/>
      <c r="CB1927" s="6"/>
      <c r="CC1927" s="4"/>
      <c r="CD1927" s="6"/>
      <c r="CE1927" s="5"/>
      <c r="CF1927" s="5"/>
      <c r="CG1927" s="4"/>
      <c r="CH1927" s="6"/>
      <c r="CI1927" s="4"/>
      <c r="CJ1927" s="6"/>
      <c r="CK1927" s="5"/>
      <c r="CL1927" s="5"/>
      <c r="CM1927" s="4"/>
      <c r="CN1927" s="6"/>
      <c r="CO1927" s="4"/>
      <c r="CP1927" s="6"/>
      <c r="CQ1927" s="5"/>
      <c r="CR1927" s="5"/>
      <c r="CS1927" s="4"/>
      <c r="CT1927" s="6"/>
      <c r="CU1927" s="4"/>
      <c r="CV1927" s="6"/>
      <c r="CW1927" s="5"/>
      <c r="CX1927" s="5"/>
      <c r="CY1927" s="4"/>
      <c r="CZ1927" s="6"/>
      <c r="DA1927" s="4"/>
      <c r="DB1927" s="6"/>
      <c r="DC1927" s="5"/>
      <c r="DD1927" s="5"/>
      <c r="DE1927" s="4"/>
      <c r="DF1927" s="6"/>
      <c r="DG1927" s="4"/>
      <c r="DH1927" s="6"/>
      <c r="DI1927" s="5"/>
      <c r="DJ1927" s="5"/>
      <c r="DK1927" s="4"/>
      <c r="DL1927" s="6"/>
      <c r="DM1927" s="4"/>
      <c r="DN1927" s="6"/>
      <c r="DO1927" s="5"/>
      <c r="DP1927" s="5"/>
      <c r="DQ1927" s="4"/>
      <c r="DR1927" s="6"/>
      <c r="DS1927" s="4"/>
      <c r="DT1927" s="6"/>
      <c r="DU1927" s="5"/>
      <c r="DV1927" s="5"/>
      <c r="DW1927" s="4"/>
      <c r="DX1927" s="6"/>
      <c r="DY1927" s="4"/>
      <c r="DZ1927" s="6"/>
      <c r="EA1927" s="5"/>
      <c r="EB1927" s="5"/>
      <c r="EC1927" s="4"/>
      <c r="ED1927" s="6"/>
      <c r="EE1927" s="4"/>
      <c r="EF1927" s="6"/>
      <c r="EG1927" s="5"/>
      <c r="EH1927" s="5"/>
      <c r="EI1927" s="4"/>
      <c r="EJ1927" s="6"/>
      <c r="EK1927" s="4"/>
      <c r="EL1927" s="6"/>
      <c r="EM1927" s="5"/>
      <c r="EN1927" s="5"/>
      <c r="EO1927" s="4"/>
      <c r="EP1927" s="6"/>
      <c r="EQ1927" s="4"/>
      <c r="ER1927" s="6"/>
      <c r="ES1927" s="5"/>
      <c r="ET1927" s="5"/>
      <c r="EU1927" s="4"/>
      <c r="EV1927" s="6"/>
      <c r="EW1927" s="4"/>
      <c r="EX1927" s="6"/>
      <c r="EY1927" s="5"/>
      <c r="EZ1927" s="5"/>
      <c r="FA1927" s="4"/>
      <c r="FB1927" s="6"/>
      <c r="FC1927" s="4"/>
      <c r="FD1927" s="6"/>
      <c r="FE1927" s="5"/>
      <c r="FF1927" s="5"/>
      <c r="FG1927" s="4"/>
      <c r="FH1927" s="6"/>
      <c r="FI1927" s="4"/>
      <c r="FJ1927" s="6"/>
      <c r="FK1927" s="5"/>
      <c r="FL1927" s="5"/>
      <c r="FM1927" s="4"/>
      <c r="FN1927" s="6"/>
      <c r="FO1927" s="4"/>
      <c r="FP1927" s="6"/>
      <c r="FQ1927" s="5"/>
      <c r="FR1927" s="5"/>
      <c r="FS1927" s="4"/>
      <c r="FT1927" s="6"/>
      <c r="FU1927" s="4"/>
      <c r="FV1927" s="6"/>
      <c r="FW1927" s="5"/>
      <c r="FX1927" s="5"/>
      <c r="FY1927" s="4"/>
      <c r="FZ1927" s="6"/>
      <c r="GA1927" s="4"/>
      <c r="GB1927" s="6"/>
      <c r="GC1927" s="5"/>
      <c r="GD1927" s="5"/>
      <c r="GE1927" s="4"/>
      <c r="GF1927" s="6"/>
      <c r="GG1927" s="4"/>
      <c r="GH1927" s="6"/>
      <c r="GI1927" s="5"/>
      <c r="GJ1927" s="5"/>
      <c r="GK1927" s="4"/>
      <c r="GL1927" s="6"/>
      <c r="GM1927" s="4"/>
      <c r="GN1927" s="6"/>
      <c r="GO1927" s="5"/>
      <c r="GP1927" s="5"/>
      <c r="GQ1927" s="4"/>
      <c r="GR1927" s="6"/>
      <c r="GS1927" s="4"/>
      <c r="GT1927" s="6"/>
      <c r="GU1927" s="5"/>
      <c r="GV1927" s="5"/>
      <c r="GW1927" s="4"/>
      <c r="GX1927" s="6"/>
      <c r="GY1927" s="4"/>
      <c r="GZ1927" s="6"/>
      <c r="HA1927" s="5"/>
      <c r="HB1927" s="5"/>
      <c r="HC1927" s="4"/>
      <c r="HD1927" s="6"/>
      <c r="HE1927" s="4"/>
      <c r="HF1927" s="6"/>
      <c r="HG1927" s="5"/>
      <c r="HH1927" s="5"/>
      <c r="HI1927" s="4"/>
      <c r="HJ1927" s="6"/>
      <c r="HK1927" s="4"/>
      <c r="HL1927" s="6"/>
      <c r="HM1927" s="5"/>
      <c r="HN1927" s="5"/>
      <c r="HO1927" s="4"/>
      <c r="HP1927" s="6"/>
      <c r="HQ1927" s="4"/>
      <c r="HR1927" s="6"/>
      <c r="HS1927" s="5"/>
      <c r="HT1927" s="5"/>
      <c r="HU1927" s="4"/>
      <c r="HV1927" s="6"/>
      <c r="HW1927" s="4"/>
      <c r="HX1927" s="6"/>
      <c r="HY1927" s="5"/>
      <c r="HZ1927" s="5"/>
      <c r="IA1927" s="4"/>
      <c r="IB1927" s="6"/>
      <c r="IC1927" s="4"/>
      <c r="ID1927" s="6"/>
      <c r="IE1927" s="5"/>
      <c r="IF1927" s="5"/>
      <c r="IG1927" s="4"/>
      <c r="IH1927" s="6"/>
      <c r="II1927" s="4"/>
      <c r="IJ1927" s="6"/>
      <c r="IK1927" s="5"/>
      <c r="IL1927" s="5"/>
      <c r="IM1927" s="4"/>
      <c r="IN1927" s="6"/>
      <c r="IO1927" s="4"/>
      <c r="IP1927" s="6"/>
      <c r="IQ1927" s="5"/>
      <c r="IR1927" s="5"/>
      <c r="IS1927" s="4"/>
      <c r="IT1927" s="6"/>
      <c r="IU1927" s="4"/>
      <c r="IV1927" s="6"/>
      <c r="IW1927" s="5"/>
      <c r="IX1927" s="5"/>
      <c r="IY1927" s="4"/>
      <c r="IZ1927" s="6"/>
      <c r="JA1927" s="4"/>
      <c r="JB1927" s="6"/>
      <c r="JC1927" s="5"/>
      <c r="JD1927" s="5"/>
      <c r="JE1927" s="4"/>
      <c r="JF1927" s="6"/>
      <c r="JG1927" s="4"/>
      <c r="JH1927" s="6"/>
      <c r="JI1927" s="5"/>
      <c r="JJ1927" s="5"/>
      <c r="JK1927" s="4"/>
      <c r="JL1927" s="6"/>
      <c r="JM1927" s="4"/>
      <c r="JN1927" s="6"/>
      <c r="JO1927" s="5"/>
      <c r="JP1927" s="5"/>
      <c r="JQ1927" s="4"/>
      <c r="JR1927" s="6"/>
      <c r="JS1927" s="4"/>
      <c r="JT1927" s="6"/>
      <c r="JU1927" s="5"/>
      <c r="JV1927" s="5"/>
      <c r="JW1927" s="4"/>
      <c r="JX1927" s="6"/>
      <c r="JY1927" s="4"/>
      <c r="JZ1927" s="6"/>
      <c r="KA1927" s="5"/>
      <c r="KB1927" s="5"/>
      <c r="KC1927" s="4"/>
      <c r="KD1927" s="6"/>
      <c r="KE1927" s="4"/>
      <c r="KF1927" s="6"/>
      <c r="KG1927" s="5"/>
      <c r="KH1927" s="5"/>
      <c r="KI1927" s="4"/>
      <c r="KJ1927" s="6"/>
      <c r="KK1927" s="4"/>
      <c r="KL1927" s="6"/>
      <c r="KM1927" s="5"/>
      <c r="KN1927" s="5"/>
    </row>
    <row r="1928">
      <c r="A1928" s="3" t="s">
        <v>85</v>
      </c>
      <c r="B1928" s="3" t="s">
        <v>1250</v>
      </c>
      <c r="C1928" s="3" t="s">
        <v>703</v>
      </c>
      <c r="D1928" s="3" t="s">
        <v>712</v>
      </c>
      <c r="E1928" s="3" t="s">
        <v>1253</v>
      </c>
      <c r="F1928" s="3" t="s">
        <v>104</v>
      </c>
      <c r="G1928" s="3" t="s">
        <v>104</v>
      </c>
      <c r="H1928" s="3" t="s">
        <v>104</v>
      </c>
      <c r="I1928" s="3" t="s">
        <v>1393</v>
      </c>
      <c r="J1928" s="3" t="s">
        <v>104</v>
      </c>
      <c r="K1928" s="4"/>
      <c r="L1928" s="4">
        <f>=ROUNDDOWN({0},0)</f>
      </c>
      <c r="M1928" s="4"/>
      <c r="N1928" s="5"/>
      <c r="O1928" s="4"/>
      <c r="P1928" s="4">
        <f>=ROUNDDOWN({0},0)</f>
      </c>
      <c r="Q1928" s="4"/>
      <c r="R1928" s="5"/>
      <c r="S1928" s="4"/>
      <c r="T1928" s="6"/>
      <c r="U1928" s="4"/>
      <c r="V1928" s="6"/>
      <c r="W1928" s="5"/>
      <c r="X1928" s="5"/>
      <c r="Y1928" s="4"/>
      <c r="Z1928" s="6"/>
      <c r="AA1928" s="4"/>
      <c r="AB1928" s="6"/>
      <c r="AC1928" s="5"/>
      <c r="AD1928" s="5"/>
      <c r="AE1928" s="4"/>
      <c r="AF1928" s="6"/>
      <c r="AG1928" s="4"/>
      <c r="AH1928" s="6"/>
      <c r="AI1928" s="5"/>
      <c r="AJ1928" s="5"/>
      <c r="AK1928" s="4"/>
      <c r="AL1928" s="6"/>
      <c r="AM1928" s="4"/>
      <c r="AN1928" s="6"/>
      <c r="AO1928" s="5"/>
      <c r="AP1928" s="5"/>
      <c r="AQ1928" s="4"/>
      <c r="AR1928" s="6"/>
      <c r="AS1928" s="4"/>
      <c r="AT1928" s="6"/>
      <c r="AU1928" s="5"/>
      <c r="AV1928" s="5"/>
      <c r="AW1928" s="4"/>
      <c r="AX1928" s="6"/>
      <c r="AY1928" s="4"/>
      <c r="AZ1928" s="6"/>
      <c r="BA1928" s="5"/>
      <c r="BB1928" s="5"/>
      <c r="BC1928" s="4"/>
      <c r="BD1928" s="6"/>
      <c r="BE1928" s="4"/>
      <c r="BF1928" s="6"/>
      <c r="BG1928" s="5"/>
      <c r="BH1928" s="5"/>
      <c r="BI1928" s="4"/>
      <c r="BJ1928" s="6"/>
      <c r="BK1928" s="4"/>
      <c r="BL1928" s="6"/>
      <c r="BM1928" s="5"/>
      <c r="BN1928" s="5"/>
      <c r="BO1928" s="4"/>
      <c r="BP1928" s="6"/>
      <c r="BQ1928" s="4"/>
      <c r="BR1928" s="6"/>
      <c r="BS1928" s="5"/>
      <c r="BT1928" s="5"/>
      <c r="BU1928" s="4"/>
      <c r="BV1928" s="6"/>
      <c r="BW1928" s="4"/>
      <c r="BX1928" s="6"/>
      <c r="BY1928" s="5"/>
      <c r="BZ1928" s="5"/>
      <c r="CA1928" s="4"/>
      <c r="CB1928" s="6"/>
      <c r="CC1928" s="4"/>
      <c r="CD1928" s="6"/>
      <c r="CE1928" s="5"/>
      <c r="CF1928" s="5"/>
      <c r="CG1928" s="4"/>
      <c r="CH1928" s="6"/>
      <c r="CI1928" s="4"/>
      <c r="CJ1928" s="6"/>
      <c r="CK1928" s="5"/>
      <c r="CL1928" s="5"/>
      <c r="CM1928" s="4"/>
      <c r="CN1928" s="6"/>
      <c r="CO1928" s="4"/>
      <c r="CP1928" s="6"/>
      <c r="CQ1928" s="5"/>
      <c r="CR1928" s="5"/>
      <c r="CS1928" s="4"/>
      <c r="CT1928" s="6"/>
      <c r="CU1928" s="4"/>
      <c r="CV1928" s="6"/>
      <c r="CW1928" s="5"/>
      <c r="CX1928" s="5"/>
      <c r="CY1928" s="4"/>
      <c r="CZ1928" s="6"/>
      <c r="DA1928" s="4"/>
      <c r="DB1928" s="6"/>
      <c r="DC1928" s="5"/>
      <c r="DD1928" s="5"/>
      <c r="DE1928" s="4"/>
      <c r="DF1928" s="6"/>
      <c r="DG1928" s="4"/>
      <c r="DH1928" s="6"/>
      <c r="DI1928" s="5"/>
      <c r="DJ1928" s="5"/>
      <c r="DK1928" s="4"/>
      <c r="DL1928" s="6"/>
      <c r="DM1928" s="4"/>
      <c r="DN1928" s="6"/>
      <c r="DO1928" s="5"/>
      <c r="DP1928" s="5"/>
      <c r="DQ1928" s="4"/>
      <c r="DR1928" s="6"/>
      <c r="DS1928" s="4"/>
      <c r="DT1928" s="6"/>
      <c r="DU1928" s="5"/>
      <c r="DV1928" s="5"/>
      <c r="DW1928" s="4"/>
      <c r="DX1928" s="6"/>
      <c r="DY1928" s="4"/>
      <c r="DZ1928" s="6"/>
      <c r="EA1928" s="5"/>
      <c r="EB1928" s="5"/>
      <c r="EC1928" s="4"/>
      <c r="ED1928" s="6"/>
      <c r="EE1928" s="4"/>
      <c r="EF1928" s="6"/>
      <c r="EG1928" s="5"/>
      <c r="EH1928" s="5"/>
      <c r="EI1928" s="4"/>
      <c r="EJ1928" s="6"/>
      <c r="EK1928" s="4"/>
      <c r="EL1928" s="6"/>
      <c r="EM1928" s="5"/>
      <c r="EN1928" s="5"/>
      <c r="EO1928" s="4"/>
      <c r="EP1928" s="6"/>
      <c r="EQ1928" s="4"/>
      <c r="ER1928" s="6"/>
      <c r="ES1928" s="5"/>
      <c r="ET1928" s="5"/>
      <c r="EU1928" s="4"/>
      <c r="EV1928" s="6"/>
      <c r="EW1928" s="4"/>
      <c r="EX1928" s="6"/>
      <c r="EY1928" s="5"/>
      <c r="EZ1928" s="5"/>
      <c r="FA1928" s="4"/>
      <c r="FB1928" s="6"/>
      <c r="FC1928" s="4"/>
      <c r="FD1928" s="6"/>
      <c r="FE1928" s="5"/>
      <c r="FF1928" s="5"/>
      <c r="FG1928" s="4"/>
      <c r="FH1928" s="6"/>
      <c r="FI1928" s="4"/>
      <c r="FJ1928" s="6"/>
      <c r="FK1928" s="5"/>
      <c r="FL1928" s="5"/>
      <c r="FM1928" s="4"/>
      <c r="FN1928" s="6"/>
      <c r="FO1928" s="4"/>
      <c r="FP1928" s="6"/>
      <c r="FQ1928" s="5"/>
      <c r="FR1928" s="5"/>
      <c r="FS1928" s="4"/>
      <c r="FT1928" s="6"/>
      <c r="FU1928" s="4"/>
      <c r="FV1928" s="6"/>
      <c r="FW1928" s="5"/>
      <c r="FX1928" s="5"/>
      <c r="FY1928" s="4"/>
      <c r="FZ1928" s="6"/>
      <c r="GA1928" s="4"/>
      <c r="GB1928" s="6"/>
      <c r="GC1928" s="5"/>
      <c r="GD1928" s="5"/>
      <c r="GE1928" s="4"/>
      <c r="GF1928" s="6"/>
      <c r="GG1928" s="4"/>
      <c r="GH1928" s="6"/>
      <c r="GI1928" s="5"/>
      <c r="GJ1928" s="5"/>
      <c r="GK1928" s="4"/>
      <c r="GL1928" s="6"/>
      <c r="GM1928" s="4"/>
      <c r="GN1928" s="6"/>
      <c r="GO1928" s="5"/>
      <c r="GP1928" s="5"/>
      <c r="GQ1928" s="4"/>
      <c r="GR1928" s="6"/>
      <c r="GS1928" s="4"/>
      <c r="GT1928" s="6"/>
      <c r="GU1928" s="5"/>
      <c r="GV1928" s="5"/>
      <c r="GW1928" s="4"/>
      <c r="GX1928" s="6"/>
      <c r="GY1928" s="4"/>
      <c r="GZ1928" s="6"/>
      <c r="HA1928" s="5"/>
      <c r="HB1928" s="5"/>
      <c r="HC1928" s="4"/>
      <c r="HD1928" s="6"/>
      <c r="HE1928" s="4"/>
      <c r="HF1928" s="6"/>
      <c r="HG1928" s="5"/>
      <c r="HH1928" s="5"/>
      <c r="HI1928" s="4"/>
      <c r="HJ1928" s="6"/>
      <c r="HK1928" s="4"/>
      <c r="HL1928" s="6"/>
      <c r="HM1928" s="5"/>
      <c r="HN1928" s="5"/>
      <c r="HO1928" s="4"/>
      <c r="HP1928" s="6"/>
      <c r="HQ1928" s="4"/>
      <c r="HR1928" s="6"/>
      <c r="HS1928" s="5"/>
      <c r="HT1928" s="5"/>
      <c r="HU1928" s="4"/>
      <c r="HV1928" s="6"/>
      <c r="HW1928" s="4"/>
      <c r="HX1928" s="6"/>
      <c r="HY1928" s="5"/>
      <c r="HZ1928" s="5"/>
      <c r="IA1928" s="4"/>
      <c r="IB1928" s="6"/>
      <c r="IC1928" s="4"/>
      <c r="ID1928" s="6"/>
      <c r="IE1928" s="5"/>
      <c r="IF1928" s="5"/>
      <c r="IG1928" s="4"/>
      <c r="IH1928" s="6"/>
      <c r="II1928" s="4"/>
      <c r="IJ1928" s="6"/>
      <c r="IK1928" s="5"/>
      <c r="IL1928" s="5"/>
      <c r="IM1928" s="4"/>
      <c r="IN1928" s="6"/>
      <c r="IO1928" s="4"/>
      <c r="IP1928" s="6"/>
      <c r="IQ1928" s="5"/>
      <c r="IR1928" s="5"/>
      <c r="IS1928" s="4"/>
      <c r="IT1928" s="6"/>
      <c r="IU1928" s="4"/>
      <c r="IV1928" s="6"/>
      <c r="IW1928" s="5"/>
      <c r="IX1928" s="5"/>
      <c r="IY1928" s="4"/>
      <c r="IZ1928" s="6"/>
      <c r="JA1928" s="4"/>
      <c r="JB1928" s="6"/>
      <c r="JC1928" s="5"/>
      <c r="JD1928" s="5"/>
      <c r="JE1928" s="4"/>
      <c r="JF1928" s="6"/>
      <c r="JG1928" s="4"/>
      <c r="JH1928" s="6"/>
      <c r="JI1928" s="5"/>
      <c r="JJ1928" s="5"/>
      <c r="JK1928" s="4"/>
      <c r="JL1928" s="6"/>
      <c r="JM1928" s="4"/>
      <c r="JN1928" s="6"/>
      <c r="JO1928" s="5"/>
      <c r="JP1928" s="5"/>
      <c r="JQ1928" s="4"/>
      <c r="JR1928" s="6"/>
      <c r="JS1928" s="4"/>
      <c r="JT1928" s="6"/>
      <c r="JU1928" s="5"/>
      <c r="JV1928" s="5"/>
      <c r="JW1928" s="4"/>
      <c r="JX1928" s="6"/>
      <c r="JY1928" s="4"/>
      <c r="JZ1928" s="6"/>
      <c r="KA1928" s="5"/>
      <c r="KB1928" s="5"/>
      <c r="KC1928" s="4"/>
      <c r="KD1928" s="6"/>
      <c r="KE1928" s="4"/>
      <c r="KF1928" s="6"/>
      <c r="KG1928" s="5"/>
      <c r="KH1928" s="5"/>
      <c r="KI1928" s="4"/>
      <c r="KJ1928" s="6"/>
      <c r="KK1928" s="4"/>
      <c r="KL1928" s="6"/>
      <c r="KM1928" s="5"/>
      <c r="KN1928" s="5"/>
    </row>
    <row r="1929">
      <c r="A1929" s="3" t="s">
        <v>85</v>
      </c>
      <c r="B1929" s="3" t="s">
        <v>1250</v>
      </c>
      <c r="C1929" s="3" t="s">
        <v>703</v>
      </c>
      <c r="D1929" s="3" t="s">
        <v>712</v>
      </c>
      <c r="E1929" s="3" t="s">
        <v>1254</v>
      </c>
      <c r="F1929" s="3" t="s">
        <v>104</v>
      </c>
      <c r="G1929" s="3" t="s">
        <v>104</v>
      </c>
      <c r="H1929" s="3" t="s">
        <v>104</v>
      </c>
      <c r="I1929" s="3" t="s">
        <v>1393</v>
      </c>
      <c r="J1929" s="3" t="s">
        <v>104</v>
      </c>
      <c r="K1929" s="4"/>
      <c r="L1929" s="4">
        <f>=ROUNDDOWN({0},0)</f>
      </c>
      <c r="M1929" s="4"/>
      <c r="N1929" s="5"/>
      <c r="O1929" s="4"/>
      <c r="P1929" s="4">
        <f>=ROUNDDOWN({0},0)</f>
      </c>
      <c r="Q1929" s="4"/>
      <c r="R1929" s="5"/>
      <c r="S1929" s="4"/>
      <c r="T1929" s="6"/>
      <c r="U1929" s="4"/>
      <c r="V1929" s="6"/>
      <c r="W1929" s="5"/>
      <c r="X1929" s="5"/>
      <c r="Y1929" s="4"/>
      <c r="Z1929" s="6"/>
      <c r="AA1929" s="4"/>
      <c r="AB1929" s="6"/>
      <c r="AC1929" s="5"/>
      <c r="AD1929" s="5"/>
      <c r="AE1929" s="4"/>
      <c r="AF1929" s="6"/>
      <c r="AG1929" s="4"/>
      <c r="AH1929" s="6"/>
      <c r="AI1929" s="5"/>
      <c r="AJ1929" s="5"/>
      <c r="AK1929" s="4"/>
      <c r="AL1929" s="6"/>
      <c r="AM1929" s="4"/>
      <c r="AN1929" s="6"/>
      <c r="AO1929" s="5"/>
      <c r="AP1929" s="5"/>
      <c r="AQ1929" s="4"/>
      <c r="AR1929" s="6"/>
      <c r="AS1929" s="4"/>
      <c r="AT1929" s="6"/>
      <c r="AU1929" s="5"/>
      <c r="AV1929" s="5"/>
      <c r="AW1929" s="4"/>
      <c r="AX1929" s="6"/>
      <c r="AY1929" s="4"/>
      <c r="AZ1929" s="6"/>
      <c r="BA1929" s="5"/>
      <c r="BB1929" s="5"/>
      <c r="BC1929" s="4"/>
      <c r="BD1929" s="6"/>
      <c r="BE1929" s="4"/>
      <c r="BF1929" s="6"/>
      <c r="BG1929" s="5"/>
      <c r="BH1929" s="5"/>
      <c r="BI1929" s="4"/>
      <c r="BJ1929" s="6"/>
      <c r="BK1929" s="4"/>
      <c r="BL1929" s="6"/>
      <c r="BM1929" s="5"/>
      <c r="BN1929" s="5"/>
      <c r="BO1929" s="4"/>
      <c r="BP1929" s="6"/>
      <c r="BQ1929" s="4"/>
      <c r="BR1929" s="6"/>
      <c r="BS1929" s="5"/>
      <c r="BT1929" s="5"/>
      <c r="BU1929" s="4"/>
      <c r="BV1929" s="6"/>
      <c r="BW1929" s="4"/>
      <c r="BX1929" s="6"/>
      <c r="BY1929" s="5"/>
      <c r="BZ1929" s="5"/>
      <c r="CA1929" s="4"/>
      <c r="CB1929" s="6"/>
      <c r="CC1929" s="4"/>
      <c r="CD1929" s="6"/>
      <c r="CE1929" s="5"/>
      <c r="CF1929" s="5"/>
      <c r="CG1929" s="4"/>
      <c r="CH1929" s="6"/>
      <c r="CI1929" s="4"/>
      <c r="CJ1929" s="6"/>
      <c r="CK1929" s="5"/>
      <c r="CL1929" s="5"/>
      <c r="CM1929" s="4"/>
      <c r="CN1929" s="6"/>
      <c r="CO1929" s="4"/>
      <c r="CP1929" s="6"/>
      <c r="CQ1929" s="5"/>
      <c r="CR1929" s="5"/>
      <c r="CS1929" s="4"/>
      <c r="CT1929" s="6"/>
      <c r="CU1929" s="4"/>
      <c r="CV1929" s="6"/>
      <c r="CW1929" s="5"/>
      <c r="CX1929" s="5"/>
      <c r="CY1929" s="4"/>
      <c r="CZ1929" s="6"/>
      <c r="DA1929" s="4"/>
      <c r="DB1929" s="6"/>
      <c r="DC1929" s="5"/>
      <c r="DD1929" s="5"/>
      <c r="DE1929" s="4"/>
      <c r="DF1929" s="6"/>
      <c r="DG1929" s="4"/>
      <c r="DH1929" s="6"/>
      <c r="DI1929" s="5"/>
      <c r="DJ1929" s="5"/>
      <c r="DK1929" s="4"/>
      <c r="DL1929" s="6"/>
      <c r="DM1929" s="4"/>
      <c r="DN1929" s="6"/>
      <c r="DO1929" s="5"/>
      <c r="DP1929" s="5"/>
      <c r="DQ1929" s="4"/>
      <c r="DR1929" s="6"/>
      <c r="DS1929" s="4"/>
      <c r="DT1929" s="6"/>
      <c r="DU1929" s="5"/>
      <c r="DV1929" s="5"/>
      <c r="DW1929" s="4"/>
      <c r="DX1929" s="6"/>
      <c r="DY1929" s="4"/>
      <c r="DZ1929" s="6"/>
      <c r="EA1929" s="5"/>
      <c r="EB1929" s="5"/>
      <c r="EC1929" s="4"/>
      <c r="ED1929" s="6"/>
      <c r="EE1929" s="4"/>
      <c r="EF1929" s="6"/>
      <c r="EG1929" s="5"/>
      <c r="EH1929" s="5"/>
      <c r="EI1929" s="4"/>
      <c r="EJ1929" s="6"/>
      <c r="EK1929" s="4"/>
      <c r="EL1929" s="6"/>
      <c r="EM1929" s="5"/>
      <c r="EN1929" s="5"/>
      <c r="EO1929" s="4"/>
      <c r="EP1929" s="6"/>
      <c r="EQ1929" s="4"/>
      <c r="ER1929" s="6"/>
      <c r="ES1929" s="5"/>
      <c r="ET1929" s="5"/>
      <c r="EU1929" s="4"/>
      <c r="EV1929" s="6"/>
      <c r="EW1929" s="4"/>
      <c r="EX1929" s="6"/>
      <c r="EY1929" s="5"/>
      <c r="EZ1929" s="5"/>
      <c r="FA1929" s="4"/>
      <c r="FB1929" s="6"/>
      <c r="FC1929" s="4"/>
      <c r="FD1929" s="6"/>
      <c r="FE1929" s="5"/>
      <c r="FF1929" s="5"/>
      <c r="FG1929" s="4"/>
      <c r="FH1929" s="6"/>
      <c r="FI1929" s="4"/>
      <c r="FJ1929" s="6"/>
      <c r="FK1929" s="5"/>
      <c r="FL1929" s="5"/>
      <c r="FM1929" s="4"/>
      <c r="FN1929" s="6"/>
      <c r="FO1929" s="4"/>
      <c r="FP1929" s="6"/>
      <c r="FQ1929" s="5"/>
      <c r="FR1929" s="5"/>
      <c r="FS1929" s="4"/>
      <c r="FT1929" s="6"/>
      <c r="FU1929" s="4"/>
      <c r="FV1929" s="6"/>
      <c r="FW1929" s="5"/>
      <c r="FX1929" s="5"/>
      <c r="FY1929" s="4"/>
      <c r="FZ1929" s="6"/>
      <c r="GA1929" s="4"/>
      <c r="GB1929" s="6"/>
      <c r="GC1929" s="5"/>
      <c r="GD1929" s="5"/>
      <c r="GE1929" s="4"/>
      <c r="GF1929" s="6"/>
      <c r="GG1929" s="4"/>
      <c r="GH1929" s="6"/>
      <c r="GI1929" s="5"/>
      <c r="GJ1929" s="5"/>
      <c r="GK1929" s="4"/>
      <c r="GL1929" s="6"/>
      <c r="GM1929" s="4"/>
      <c r="GN1929" s="6"/>
      <c r="GO1929" s="5"/>
      <c r="GP1929" s="5"/>
      <c r="GQ1929" s="4"/>
      <c r="GR1929" s="6"/>
      <c r="GS1929" s="4"/>
      <c r="GT1929" s="6"/>
      <c r="GU1929" s="5"/>
      <c r="GV1929" s="5"/>
      <c r="GW1929" s="4"/>
      <c r="GX1929" s="6"/>
      <c r="GY1929" s="4"/>
      <c r="GZ1929" s="6"/>
      <c r="HA1929" s="5"/>
      <c r="HB1929" s="5"/>
      <c r="HC1929" s="4"/>
      <c r="HD1929" s="6"/>
      <c r="HE1929" s="4"/>
      <c r="HF1929" s="6"/>
      <c r="HG1929" s="5"/>
      <c r="HH1929" s="5"/>
      <c r="HI1929" s="4"/>
      <c r="HJ1929" s="6"/>
      <c r="HK1929" s="4"/>
      <c r="HL1929" s="6"/>
      <c r="HM1929" s="5"/>
      <c r="HN1929" s="5"/>
      <c r="HO1929" s="4"/>
      <c r="HP1929" s="6"/>
      <c r="HQ1929" s="4"/>
      <c r="HR1929" s="6"/>
      <c r="HS1929" s="5"/>
      <c r="HT1929" s="5"/>
      <c r="HU1929" s="4"/>
      <c r="HV1929" s="6"/>
      <c r="HW1929" s="4"/>
      <c r="HX1929" s="6"/>
      <c r="HY1929" s="5"/>
      <c r="HZ1929" s="5"/>
      <c r="IA1929" s="4"/>
      <c r="IB1929" s="6"/>
      <c r="IC1929" s="4"/>
      <c r="ID1929" s="6"/>
      <c r="IE1929" s="5"/>
      <c r="IF1929" s="5"/>
      <c r="IG1929" s="4"/>
      <c r="IH1929" s="6"/>
      <c r="II1929" s="4"/>
      <c r="IJ1929" s="6"/>
      <c r="IK1929" s="5"/>
      <c r="IL1929" s="5"/>
      <c r="IM1929" s="4"/>
      <c r="IN1929" s="6"/>
      <c r="IO1929" s="4"/>
      <c r="IP1929" s="6"/>
      <c r="IQ1929" s="5"/>
      <c r="IR1929" s="5"/>
      <c r="IS1929" s="4"/>
      <c r="IT1929" s="6"/>
      <c r="IU1929" s="4"/>
      <c r="IV1929" s="6"/>
      <c r="IW1929" s="5"/>
      <c r="IX1929" s="5"/>
      <c r="IY1929" s="4"/>
      <c r="IZ1929" s="6"/>
      <c r="JA1929" s="4"/>
      <c r="JB1929" s="6"/>
      <c r="JC1929" s="5"/>
      <c r="JD1929" s="5"/>
      <c r="JE1929" s="4"/>
      <c r="JF1929" s="6"/>
      <c r="JG1929" s="4"/>
      <c r="JH1929" s="6"/>
      <c r="JI1929" s="5"/>
      <c r="JJ1929" s="5"/>
      <c r="JK1929" s="4"/>
      <c r="JL1929" s="6"/>
      <c r="JM1929" s="4"/>
      <c r="JN1929" s="6"/>
      <c r="JO1929" s="5"/>
      <c r="JP1929" s="5"/>
      <c r="JQ1929" s="4"/>
      <c r="JR1929" s="6"/>
      <c r="JS1929" s="4"/>
      <c r="JT1929" s="6"/>
      <c r="JU1929" s="5"/>
      <c r="JV1929" s="5"/>
      <c r="JW1929" s="4"/>
      <c r="JX1929" s="6"/>
      <c r="JY1929" s="4"/>
      <c r="JZ1929" s="6"/>
      <c r="KA1929" s="5"/>
      <c r="KB1929" s="5"/>
      <c r="KC1929" s="4"/>
      <c r="KD1929" s="6"/>
      <c r="KE1929" s="4"/>
      <c r="KF1929" s="6"/>
      <c r="KG1929" s="5"/>
      <c r="KH1929" s="5"/>
      <c r="KI1929" s="4"/>
      <c r="KJ1929" s="6"/>
      <c r="KK1929" s="4"/>
      <c r="KL1929" s="6"/>
      <c r="KM1929" s="5"/>
      <c r="KN1929" s="5"/>
    </row>
    <row r="1930">
      <c r="A1930" s="3" t="s">
        <v>85</v>
      </c>
      <c r="B1930" s="3" t="s">
        <v>1250</v>
      </c>
      <c r="C1930" s="3" t="s">
        <v>703</v>
      </c>
      <c r="D1930" s="3" t="s">
        <v>712</v>
      </c>
      <c r="E1930" s="3" t="s">
        <v>1255</v>
      </c>
      <c r="F1930" s="3" t="s">
        <v>104</v>
      </c>
      <c r="G1930" s="3" t="s">
        <v>104</v>
      </c>
      <c r="H1930" s="3" t="s">
        <v>104</v>
      </c>
      <c r="I1930" s="3" t="s">
        <v>1393</v>
      </c>
      <c r="J1930" s="3" t="s">
        <v>104</v>
      </c>
      <c r="K1930" s="4"/>
      <c r="L1930" s="4">
        <f>=ROUNDDOWN({0},0)</f>
      </c>
      <c r="M1930" s="4"/>
      <c r="N1930" s="5"/>
      <c r="O1930" s="4"/>
      <c r="P1930" s="4">
        <f>=ROUNDDOWN({0},0)</f>
      </c>
      <c r="Q1930" s="4"/>
      <c r="R1930" s="5"/>
      <c r="S1930" s="4"/>
      <c r="T1930" s="6"/>
      <c r="U1930" s="4"/>
      <c r="V1930" s="6"/>
      <c r="W1930" s="5"/>
      <c r="X1930" s="5"/>
      <c r="Y1930" s="4"/>
      <c r="Z1930" s="6"/>
      <c r="AA1930" s="4"/>
      <c r="AB1930" s="6"/>
      <c r="AC1930" s="5"/>
      <c r="AD1930" s="5"/>
      <c r="AE1930" s="4"/>
      <c r="AF1930" s="6"/>
      <c r="AG1930" s="4"/>
      <c r="AH1930" s="6"/>
      <c r="AI1930" s="5"/>
      <c r="AJ1930" s="5"/>
      <c r="AK1930" s="4"/>
      <c r="AL1930" s="6"/>
      <c r="AM1930" s="4"/>
      <c r="AN1930" s="6"/>
      <c r="AO1930" s="5"/>
      <c r="AP1930" s="5"/>
      <c r="AQ1930" s="4"/>
      <c r="AR1930" s="6"/>
      <c r="AS1930" s="4"/>
      <c r="AT1930" s="6"/>
      <c r="AU1930" s="5"/>
      <c r="AV1930" s="5"/>
      <c r="AW1930" s="4"/>
      <c r="AX1930" s="6"/>
      <c r="AY1930" s="4"/>
      <c r="AZ1930" s="6"/>
      <c r="BA1930" s="5"/>
      <c r="BB1930" s="5"/>
      <c r="BC1930" s="4"/>
      <c r="BD1930" s="6"/>
      <c r="BE1930" s="4"/>
      <c r="BF1930" s="6"/>
      <c r="BG1930" s="5"/>
      <c r="BH1930" s="5"/>
      <c r="BI1930" s="4"/>
      <c r="BJ1930" s="6"/>
      <c r="BK1930" s="4"/>
      <c r="BL1930" s="6"/>
      <c r="BM1930" s="5"/>
      <c r="BN1930" s="5"/>
      <c r="BO1930" s="4"/>
      <c r="BP1930" s="6"/>
      <c r="BQ1930" s="4"/>
      <c r="BR1930" s="6"/>
      <c r="BS1930" s="5"/>
      <c r="BT1930" s="5"/>
      <c r="BU1930" s="4"/>
      <c r="BV1930" s="6"/>
      <c r="BW1930" s="4"/>
      <c r="BX1930" s="6"/>
      <c r="BY1930" s="5"/>
      <c r="BZ1930" s="5"/>
      <c r="CA1930" s="4"/>
      <c r="CB1930" s="6"/>
      <c r="CC1930" s="4"/>
      <c r="CD1930" s="6"/>
      <c r="CE1930" s="5"/>
      <c r="CF1930" s="5"/>
      <c r="CG1930" s="4"/>
      <c r="CH1930" s="6"/>
      <c r="CI1930" s="4"/>
      <c r="CJ1930" s="6"/>
      <c r="CK1930" s="5"/>
      <c r="CL1930" s="5"/>
      <c r="CM1930" s="4"/>
      <c r="CN1930" s="6"/>
      <c r="CO1930" s="4"/>
      <c r="CP1930" s="6"/>
      <c r="CQ1930" s="5"/>
      <c r="CR1930" s="5"/>
      <c r="CS1930" s="4"/>
      <c r="CT1930" s="6"/>
      <c r="CU1930" s="4"/>
      <c r="CV1930" s="6"/>
      <c r="CW1930" s="5"/>
      <c r="CX1930" s="5"/>
      <c r="CY1930" s="4"/>
      <c r="CZ1930" s="6"/>
      <c r="DA1930" s="4"/>
      <c r="DB1930" s="6"/>
      <c r="DC1930" s="5"/>
      <c r="DD1930" s="5"/>
      <c r="DE1930" s="4"/>
      <c r="DF1930" s="6"/>
      <c r="DG1930" s="4"/>
      <c r="DH1930" s="6"/>
      <c r="DI1930" s="5"/>
      <c r="DJ1930" s="5"/>
      <c r="DK1930" s="4"/>
      <c r="DL1930" s="6"/>
      <c r="DM1930" s="4"/>
      <c r="DN1930" s="6"/>
      <c r="DO1930" s="5"/>
      <c r="DP1930" s="5"/>
      <c r="DQ1930" s="4"/>
      <c r="DR1930" s="6"/>
      <c r="DS1930" s="4"/>
      <c r="DT1930" s="6"/>
      <c r="DU1930" s="5"/>
      <c r="DV1930" s="5"/>
      <c r="DW1930" s="4"/>
      <c r="DX1930" s="6"/>
      <c r="DY1930" s="4"/>
      <c r="DZ1930" s="6"/>
      <c r="EA1930" s="5"/>
      <c r="EB1930" s="5"/>
      <c r="EC1930" s="4"/>
      <c r="ED1930" s="6"/>
      <c r="EE1930" s="4"/>
      <c r="EF1930" s="6"/>
      <c r="EG1930" s="5"/>
      <c r="EH1930" s="5"/>
      <c r="EI1930" s="4"/>
      <c r="EJ1930" s="6"/>
      <c r="EK1930" s="4"/>
      <c r="EL1930" s="6"/>
      <c r="EM1930" s="5"/>
      <c r="EN1930" s="5"/>
      <c r="EO1930" s="4"/>
      <c r="EP1930" s="6"/>
      <c r="EQ1930" s="4"/>
      <c r="ER1930" s="6"/>
      <c r="ES1930" s="5"/>
      <c r="ET1930" s="5"/>
      <c r="EU1930" s="4"/>
      <c r="EV1930" s="6"/>
      <c r="EW1930" s="4"/>
      <c r="EX1930" s="6"/>
      <c r="EY1930" s="5"/>
      <c r="EZ1930" s="5"/>
      <c r="FA1930" s="4"/>
      <c r="FB1930" s="6"/>
      <c r="FC1930" s="4"/>
      <c r="FD1930" s="6"/>
      <c r="FE1930" s="5"/>
      <c r="FF1930" s="5"/>
      <c r="FG1930" s="4"/>
      <c r="FH1930" s="6"/>
      <c r="FI1930" s="4"/>
      <c r="FJ1930" s="6"/>
      <c r="FK1930" s="5"/>
      <c r="FL1930" s="5"/>
      <c r="FM1930" s="4"/>
      <c r="FN1930" s="6"/>
      <c r="FO1930" s="4"/>
      <c r="FP1930" s="6"/>
      <c r="FQ1930" s="5"/>
      <c r="FR1930" s="5"/>
      <c r="FS1930" s="4"/>
      <c r="FT1930" s="6"/>
      <c r="FU1930" s="4"/>
      <c r="FV1930" s="6"/>
      <c r="FW1930" s="5"/>
      <c r="FX1930" s="5"/>
      <c r="FY1930" s="4"/>
      <c r="FZ1930" s="6"/>
      <c r="GA1930" s="4"/>
      <c r="GB1930" s="6"/>
      <c r="GC1930" s="5"/>
      <c r="GD1930" s="5"/>
      <c r="GE1930" s="4"/>
      <c r="GF1930" s="6"/>
      <c r="GG1930" s="4"/>
      <c r="GH1930" s="6"/>
      <c r="GI1930" s="5"/>
      <c r="GJ1930" s="5"/>
      <c r="GK1930" s="4"/>
      <c r="GL1930" s="6"/>
      <c r="GM1930" s="4"/>
      <c r="GN1930" s="6"/>
      <c r="GO1930" s="5"/>
      <c r="GP1930" s="5"/>
      <c r="GQ1930" s="4"/>
      <c r="GR1930" s="6"/>
      <c r="GS1930" s="4"/>
      <c r="GT1930" s="6"/>
      <c r="GU1930" s="5"/>
      <c r="GV1930" s="5"/>
      <c r="GW1930" s="4"/>
      <c r="GX1930" s="6"/>
      <c r="GY1930" s="4"/>
      <c r="GZ1930" s="6"/>
      <c r="HA1930" s="5"/>
      <c r="HB1930" s="5"/>
      <c r="HC1930" s="4"/>
      <c r="HD1930" s="6"/>
      <c r="HE1930" s="4"/>
      <c r="HF1930" s="6"/>
      <c r="HG1930" s="5"/>
      <c r="HH1930" s="5"/>
      <c r="HI1930" s="4"/>
      <c r="HJ1930" s="6"/>
      <c r="HK1930" s="4"/>
      <c r="HL1930" s="6"/>
      <c r="HM1930" s="5"/>
      <c r="HN1930" s="5"/>
      <c r="HO1930" s="4"/>
      <c r="HP1930" s="6"/>
      <c r="HQ1930" s="4"/>
      <c r="HR1930" s="6"/>
      <c r="HS1930" s="5"/>
      <c r="HT1930" s="5"/>
      <c r="HU1930" s="4"/>
      <c r="HV1930" s="6"/>
      <c r="HW1930" s="4"/>
      <c r="HX1930" s="6"/>
      <c r="HY1930" s="5"/>
      <c r="HZ1930" s="5"/>
      <c r="IA1930" s="4"/>
      <c r="IB1930" s="6"/>
      <c r="IC1930" s="4"/>
      <c r="ID1930" s="6"/>
      <c r="IE1930" s="5"/>
      <c r="IF1930" s="5"/>
      <c r="IG1930" s="4"/>
      <c r="IH1930" s="6"/>
      <c r="II1930" s="4"/>
      <c r="IJ1930" s="6"/>
      <c r="IK1930" s="5"/>
      <c r="IL1930" s="5"/>
      <c r="IM1930" s="4"/>
      <c r="IN1930" s="6"/>
      <c r="IO1930" s="4"/>
      <c r="IP1930" s="6"/>
      <c r="IQ1930" s="5"/>
      <c r="IR1930" s="5"/>
      <c r="IS1930" s="4"/>
      <c r="IT1930" s="6"/>
      <c r="IU1930" s="4"/>
      <c r="IV1930" s="6"/>
      <c r="IW1930" s="5"/>
      <c r="IX1930" s="5"/>
      <c r="IY1930" s="4"/>
      <c r="IZ1930" s="6"/>
      <c r="JA1930" s="4"/>
      <c r="JB1930" s="6"/>
      <c r="JC1930" s="5"/>
      <c r="JD1930" s="5"/>
      <c r="JE1930" s="4"/>
      <c r="JF1930" s="6"/>
      <c r="JG1930" s="4"/>
      <c r="JH1930" s="6"/>
      <c r="JI1930" s="5"/>
      <c r="JJ1930" s="5"/>
      <c r="JK1930" s="4"/>
      <c r="JL1930" s="6"/>
      <c r="JM1930" s="4"/>
      <c r="JN1930" s="6"/>
      <c r="JO1930" s="5"/>
      <c r="JP1930" s="5"/>
      <c r="JQ1930" s="4"/>
      <c r="JR1930" s="6"/>
      <c r="JS1930" s="4"/>
      <c r="JT1930" s="6"/>
      <c r="JU1930" s="5"/>
      <c r="JV1930" s="5"/>
      <c r="JW1930" s="4"/>
      <c r="JX1930" s="6"/>
      <c r="JY1930" s="4"/>
      <c r="JZ1930" s="6"/>
      <c r="KA1930" s="5"/>
      <c r="KB1930" s="5"/>
      <c r="KC1930" s="4"/>
      <c r="KD1930" s="6"/>
      <c r="KE1930" s="4"/>
      <c r="KF1930" s="6"/>
      <c r="KG1930" s="5"/>
      <c r="KH1930" s="5"/>
      <c r="KI1930" s="4"/>
      <c r="KJ1930" s="6"/>
      <c r="KK1930" s="4"/>
      <c r="KL1930" s="6"/>
      <c r="KM1930" s="5"/>
      <c r="KN1930" s="5"/>
    </row>
    <row r="1931">
      <c r="A1931" s="3" t="s">
        <v>85</v>
      </c>
      <c r="B1931" s="3" t="s">
        <v>1250</v>
      </c>
      <c r="C1931" s="3" t="s">
        <v>703</v>
      </c>
      <c r="D1931" s="3" t="s">
        <v>712</v>
      </c>
      <c r="E1931" s="3" t="s">
        <v>1255</v>
      </c>
      <c r="F1931" s="3" t="s">
        <v>104</v>
      </c>
      <c r="G1931" s="3" t="s">
        <v>104</v>
      </c>
      <c r="H1931" s="3" t="s">
        <v>104</v>
      </c>
      <c r="I1931" s="3" t="s">
        <v>1665</v>
      </c>
      <c r="J1931" s="3" t="s">
        <v>104</v>
      </c>
      <c r="K1931" s="4"/>
      <c r="L1931" s="4">
        <f>=ROUNDDOWN({0},0)</f>
      </c>
      <c r="M1931" s="4"/>
      <c r="N1931" s="5"/>
      <c r="O1931" s="4"/>
      <c r="P1931" s="4">
        <f>=ROUNDDOWN({0},0)</f>
      </c>
      <c r="Q1931" s="4"/>
      <c r="R1931" s="5"/>
      <c r="S1931" s="4"/>
      <c r="T1931" s="6"/>
      <c r="U1931" s="4"/>
      <c r="V1931" s="6"/>
      <c r="W1931" s="5"/>
      <c r="X1931" s="5"/>
      <c r="Y1931" s="4"/>
      <c r="Z1931" s="6"/>
      <c r="AA1931" s="4"/>
      <c r="AB1931" s="6"/>
      <c r="AC1931" s="5"/>
      <c r="AD1931" s="5"/>
      <c r="AE1931" s="4"/>
      <c r="AF1931" s="6"/>
      <c r="AG1931" s="4"/>
      <c r="AH1931" s="6"/>
      <c r="AI1931" s="5"/>
      <c r="AJ1931" s="5"/>
      <c r="AK1931" s="4"/>
      <c r="AL1931" s="6"/>
      <c r="AM1931" s="4"/>
      <c r="AN1931" s="6"/>
      <c r="AO1931" s="5"/>
      <c r="AP1931" s="5"/>
      <c r="AQ1931" s="4"/>
      <c r="AR1931" s="6"/>
      <c r="AS1931" s="4"/>
      <c r="AT1931" s="6"/>
      <c r="AU1931" s="5"/>
      <c r="AV1931" s="5"/>
      <c r="AW1931" s="4"/>
      <c r="AX1931" s="6"/>
      <c r="AY1931" s="4"/>
      <c r="AZ1931" s="6"/>
      <c r="BA1931" s="5"/>
      <c r="BB1931" s="5"/>
      <c r="BC1931" s="4"/>
      <c r="BD1931" s="6"/>
      <c r="BE1931" s="4"/>
      <c r="BF1931" s="6"/>
      <c r="BG1931" s="5"/>
      <c r="BH1931" s="5"/>
      <c r="BI1931" s="4"/>
      <c r="BJ1931" s="6"/>
      <c r="BK1931" s="4"/>
      <c r="BL1931" s="6"/>
      <c r="BM1931" s="5"/>
      <c r="BN1931" s="5"/>
      <c r="BO1931" s="4"/>
      <c r="BP1931" s="6"/>
      <c r="BQ1931" s="4"/>
      <c r="BR1931" s="6"/>
      <c r="BS1931" s="5"/>
      <c r="BT1931" s="5"/>
      <c r="BU1931" s="4"/>
      <c r="BV1931" s="6"/>
      <c r="BW1931" s="4"/>
      <c r="BX1931" s="6"/>
      <c r="BY1931" s="5"/>
      <c r="BZ1931" s="5"/>
      <c r="CA1931" s="4"/>
      <c r="CB1931" s="6"/>
      <c r="CC1931" s="4"/>
      <c r="CD1931" s="6"/>
      <c r="CE1931" s="5"/>
      <c r="CF1931" s="5"/>
      <c r="CG1931" s="4"/>
      <c r="CH1931" s="6"/>
      <c r="CI1931" s="4"/>
      <c r="CJ1931" s="6"/>
      <c r="CK1931" s="5"/>
      <c r="CL1931" s="5"/>
      <c r="CM1931" s="4"/>
      <c r="CN1931" s="6"/>
      <c r="CO1931" s="4"/>
      <c r="CP1931" s="6"/>
      <c r="CQ1931" s="5"/>
      <c r="CR1931" s="5"/>
      <c r="CS1931" s="4"/>
      <c r="CT1931" s="6"/>
      <c r="CU1931" s="4"/>
      <c r="CV1931" s="6"/>
      <c r="CW1931" s="5"/>
      <c r="CX1931" s="5"/>
      <c r="CY1931" s="4"/>
      <c r="CZ1931" s="6"/>
      <c r="DA1931" s="4"/>
      <c r="DB1931" s="6"/>
      <c r="DC1931" s="5"/>
      <c r="DD1931" s="5"/>
      <c r="DE1931" s="4"/>
      <c r="DF1931" s="6"/>
      <c r="DG1931" s="4"/>
      <c r="DH1931" s="6"/>
      <c r="DI1931" s="5"/>
      <c r="DJ1931" s="5"/>
      <c r="DK1931" s="4"/>
      <c r="DL1931" s="6"/>
      <c r="DM1931" s="4"/>
      <c r="DN1931" s="6"/>
      <c r="DO1931" s="5"/>
      <c r="DP1931" s="5"/>
      <c r="DQ1931" s="4"/>
      <c r="DR1931" s="6"/>
      <c r="DS1931" s="4"/>
      <c r="DT1931" s="6"/>
      <c r="DU1931" s="5"/>
      <c r="DV1931" s="5"/>
      <c r="DW1931" s="4"/>
      <c r="DX1931" s="6"/>
      <c r="DY1931" s="4"/>
      <c r="DZ1931" s="6"/>
      <c r="EA1931" s="5"/>
      <c r="EB1931" s="5"/>
      <c r="EC1931" s="4"/>
      <c r="ED1931" s="6"/>
      <c r="EE1931" s="4"/>
      <c r="EF1931" s="6"/>
      <c r="EG1931" s="5"/>
      <c r="EH1931" s="5"/>
      <c r="EI1931" s="4"/>
      <c r="EJ1931" s="6"/>
      <c r="EK1931" s="4"/>
      <c r="EL1931" s="6"/>
      <c r="EM1931" s="5"/>
      <c r="EN1931" s="5"/>
      <c r="EO1931" s="4"/>
      <c r="EP1931" s="6"/>
      <c r="EQ1931" s="4"/>
      <c r="ER1931" s="6"/>
      <c r="ES1931" s="5"/>
      <c r="ET1931" s="5"/>
      <c r="EU1931" s="4"/>
      <c r="EV1931" s="6"/>
      <c r="EW1931" s="4"/>
      <c r="EX1931" s="6"/>
      <c r="EY1931" s="5"/>
      <c r="EZ1931" s="5"/>
      <c r="FA1931" s="4"/>
      <c r="FB1931" s="6"/>
      <c r="FC1931" s="4"/>
      <c r="FD1931" s="6"/>
      <c r="FE1931" s="5"/>
      <c r="FF1931" s="5"/>
      <c r="FG1931" s="4"/>
      <c r="FH1931" s="6"/>
      <c r="FI1931" s="4"/>
      <c r="FJ1931" s="6"/>
      <c r="FK1931" s="5"/>
      <c r="FL1931" s="5"/>
      <c r="FM1931" s="4"/>
      <c r="FN1931" s="6"/>
      <c r="FO1931" s="4"/>
      <c r="FP1931" s="6"/>
      <c r="FQ1931" s="5"/>
      <c r="FR1931" s="5"/>
      <c r="FS1931" s="4"/>
      <c r="FT1931" s="6"/>
      <c r="FU1931" s="4"/>
      <c r="FV1931" s="6"/>
      <c r="FW1931" s="5"/>
      <c r="FX1931" s="5"/>
      <c r="FY1931" s="4"/>
      <c r="FZ1931" s="6"/>
      <c r="GA1931" s="4"/>
      <c r="GB1931" s="6"/>
      <c r="GC1931" s="5"/>
      <c r="GD1931" s="5"/>
      <c r="GE1931" s="4"/>
      <c r="GF1931" s="6"/>
      <c r="GG1931" s="4"/>
      <c r="GH1931" s="6"/>
      <c r="GI1931" s="5"/>
      <c r="GJ1931" s="5"/>
      <c r="GK1931" s="4"/>
      <c r="GL1931" s="6"/>
      <c r="GM1931" s="4"/>
      <c r="GN1931" s="6"/>
      <c r="GO1931" s="5"/>
      <c r="GP1931" s="5"/>
      <c r="GQ1931" s="4"/>
      <c r="GR1931" s="6"/>
      <c r="GS1931" s="4"/>
      <c r="GT1931" s="6"/>
      <c r="GU1931" s="5"/>
      <c r="GV1931" s="5"/>
      <c r="GW1931" s="4"/>
      <c r="GX1931" s="6"/>
      <c r="GY1931" s="4"/>
      <c r="GZ1931" s="6"/>
      <c r="HA1931" s="5"/>
      <c r="HB1931" s="5"/>
      <c r="HC1931" s="4"/>
      <c r="HD1931" s="6"/>
      <c r="HE1931" s="4"/>
      <c r="HF1931" s="6"/>
      <c r="HG1931" s="5"/>
      <c r="HH1931" s="5"/>
      <c r="HI1931" s="4"/>
      <c r="HJ1931" s="6"/>
      <c r="HK1931" s="4"/>
      <c r="HL1931" s="6"/>
      <c r="HM1931" s="5"/>
      <c r="HN1931" s="5"/>
      <c r="HO1931" s="4"/>
      <c r="HP1931" s="6"/>
      <c r="HQ1931" s="4"/>
      <c r="HR1931" s="6"/>
      <c r="HS1931" s="5"/>
      <c r="HT1931" s="5"/>
      <c r="HU1931" s="4"/>
      <c r="HV1931" s="6"/>
      <c r="HW1931" s="4"/>
      <c r="HX1931" s="6"/>
      <c r="HY1931" s="5"/>
      <c r="HZ1931" s="5"/>
      <c r="IA1931" s="4"/>
      <c r="IB1931" s="6"/>
      <c r="IC1931" s="4"/>
      <c r="ID1931" s="6"/>
      <c r="IE1931" s="5"/>
      <c r="IF1931" s="5"/>
      <c r="IG1931" s="4"/>
      <c r="IH1931" s="6"/>
      <c r="II1931" s="4"/>
      <c r="IJ1931" s="6"/>
      <c r="IK1931" s="5"/>
      <c r="IL1931" s="5"/>
      <c r="IM1931" s="4"/>
      <c r="IN1931" s="6"/>
      <c r="IO1931" s="4"/>
      <c r="IP1931" s="6"/>
      <c r="IQ1931" s="5"/>
      <c r="IR1931" s="5"/>
      <c r="IS1931" s="4"/>
      <c r="IT1931" s="6"/>
      <c r="IU1931" s="4"/>
      <c r="IV1931" s="6"/>
      <c r="IW1931" s="5"/>
      <c r="IX1931" s="5"/>
      <c r="IY1931" s="4"/>
      <c r="IZ1931" s="6"/>
      <c r="JA1931" s="4"/>
      <c r="JB1931" s="6"/>
      <c r="JC1931" s="5"/>
      <c r="JD1931" s="5"/>
      <c r="JE1931" s="4"/>
      <c r="JF1931" s="6"/>
      <c r="JG1931" s="4"/>
      <c r="JH1931" s="6"/>
      <c r="JI1931" s="5"/>
      <c r="JJ1931" s="5"/>
      <c r="JK1931" s="4"/>
      <c r="JL1931" s="6"/>
      <c r="JM1931" s="4"/>
      <c r="JN1931" s="6"/>
      <c r="JO1931" s="5"/>
      <c r="JP1931" s="5"/>
      <c r="JQ1931" s="4"/>
      <c r="JR1931" s="6"/>
      <c r="JS1931" s="4"/>
      <c r="JT1931" s="6"/>
      <c r="JU1931" s="5"/>
      <c r="JV1931" s="5"/>
      <c r="JW1931" s="4"/>
      <c r="JX1931" s="6"/>
      <c r="JY1931" s="4"/>
      <c r="JZ1931" s="6"/>
      <c r="KA1931" s="5"/>
      <c r="KB1931" s="5"/>
      <c r="KC1931" s="4"/>
      <c r="KD1931" s="6"/>
      <c r="KE1931" s="4"/>
      <c r="KF1931" s="6"/>
      <c r="KG1931" s="5"/>
      <c r="KH1931" s="5"/>
      <c r="KI1931" s="4"/>
      <c r="KJ1931" s="6"/>
      <c r="KK1931" s="4"/>
      <c r="KL1931" s="6"/>
      <c r="KM1931" s="5"/>
      <c r="KN1931" s="5"/>
    </row>
    <row r="1932">
      <c r="A1932" s="3" t="s">
        <v>85</v>
      </c>
      <c r="B1932" s="3" t="s">
        <v>1250</v>
      </c>
      <c r="C1932" s="3" t="s">
        <v>703</v>
      </c>
      <c r="D1932" s="3" t="s">
        <v>712</v>
      </c>
      <c r="E1932" s="3" t="s">
        <v>1253</v>
      </c>
      <c r="F1932" s="3" t="s">
        <v>104</v>
      </c>
      <c r="G1932" s="3" t="s">
        <v>104</v>
      </c>
      <c r="H1932" s="3" t="s">
        <v>104</v>
      </c>
      <c r="I1932" s="3" t="s">
        <v>1666</v>
      </c>
      <c r="J1932" s="3" t="s">
        <v>104</v>
      </c>
      <c r="K1932" s="4"/>
      <c r="L1932" s="4">
        <f>=ROUNDDOWN({0},0)</f>
      </c>
      <c r="M1932" s="4"/>
      <c r="N1932" s="5"/>
      <c r="O1932" s="4"/>
      <c r="P1932" s="4">
        <f>=ROUNDDOWN({0},0)</f>
      </c>
      <c r="Q1932" s="4"/>
      <c r="R1932" s="5"/>
      <c r="S1932" s="4"/>
      <c r="T1932" s="6"/>
      <c r="U1932" s="4"/>
      <c r="V1932" s="6"/>
      <c r="W1932" s="5"/>
      <c r="X1932" s="5"/>
      <c r="Y1932" s="4"/>
      <c r="Z1932" s="6"/>
      <c r="AA1932" s="4"/>
      <c r="AB1932" s="6"/>
      <c r="AC1932" s="5"/>
      <c r="AD1932" s="5"/>
      <c r="AE1932" s="4"/>
      <c r="AF1932" s="6"/>
      <c r="AG1932" s="4"/>
      <c r="AH1932" s="6"/>
      <c r="AI1932" s="5"/>
      <c r="AJ1932" s="5"/>
      <c r="AK1932" s="4"/>
      <c r="AL1932" s="6"/>
      <c r="AM1932" s="4"/>
      <c r="AN1932" s="6"/>
      <c r="AO1932" s="5"/>
      <c r="AP1932" s="5"/>
      <c r="AQ1932" s="4"/>
      <c r="AR1932" s="6"/>
      <c r="AS1932" s="4"/>
      <c r="AT1932" s="6"/>
      <c r="AU1932" s="5"/>
      <c r="AV1932" s="5"/>
      <c r="AW1932" s="4"/>
      <c r="AX1932" s="6"/>
      <c r="AY1932" s="4"/>
      <c r="AZ1932" s="6"/>
      <c r="BA1932" s="5"/>
      <c r="BB1932" s="5"/>
      <c r="BC1932" s="4"/>
      <c r="BD1932" s="6"/>
      <c r="BE1932" s="4"/>
      <c r="BF1932" s="6"/>
      <c r="BG1932" s="5"/>
      <c r="BH1932" s="5"/>
      <c r="BI1932" s="4"/>
      <c r="BJ1932" s="6"/>
      <c r="BK1932" s="4"/>
      <c r="BL1932" s="6"/>
      <c r="BM1932" s="5"/>
      <c r="BN1932" s="5"/>
      <c r="BO1932" s="4"/>
      <c r="BP1932" s="6"/>
      <c r="BQ1932" s="4"/>
      <c r="BR1932" s="6"/>
      <c r="BS1932" s="5"/>
      <c r="BT1932" s="5"/>
      <c r="BU1932" s="4"/>
      <c r="BV1932" s="6"/>
      <c r="BW1932" s="4"/>
      <c r="BX1932" s="6"/>
      <c r="BY1932" s="5"/>
      <c r="BZ1932" s="5"/>
      <c r="CA1932" s="4"/>
      <c r="CB1932" s="6"/>
      <c r="CC1932" s="4"/>
      <c r="CD1932" s="6"/>
      <c r="CE1932" s="5"/>
      <c r="CF1932" s="5"/>
      <c r="CG1932" s="4"/>
      <c r="CH1932" s="6"/>
      <c r="CI1932" s="4"/>
      <c r="CJ1932" s="6"/>
      <c r="CK1932" s="5"/>
      <c r="CL1932" s="5"/>
      <c r="CM1932" s="4"/>
      <c r="CN1932" s="6"/>
      <c r="CO1932" s="4"/>
      <c r="CP1932" s="6"/>
      <c r="CQ1932" s="5"/>
      <c r="CR1932" s="5"/>
      <c r="CS1932" s="4"/>
      <c r="CT1932" s="6"/>
      <c r="CU1932" s="4"/>
      <c r="CV1932" s="6"/>
      <c r="CW1932" s="5"/>
      <c r="CX1932" s="5"/>
      <c r="CY1932" s="4"/>
      <c r="CZ1932" s="6"/>
      <c r="DA1932" s="4"/>
      <c r="DB1932" s="6"/>
      <c r="DC1932" s="5"/>
      <c r="DD1932" s="5"/>
      <c r="DE1932" s="4"/>
      <c r="DF1932" s="6"/>
      <c r="DG1932" s="4"/>
      <c r="DH1932" s="6"/>
      <c r="DI1932" s="5"/>
      <c r="DJ1932" s="5"/>
      <c r="DK1932" s="4"/>
      <c r="DL1932" s="6"/>
      <c r="DM1932" s="4"/>
      <c r="DN1932" s="6"/>
      <c r="DO1932" s="5"/>
      <c r="DP1932" s="5"/>
      <c r="DQ1932" s="4"/>
      <c r="DR1932" s="6"/>
      <c r="DS1932" s="4"/>
      <c r="DT1932" s="6"/>
      <c r="DU1932" s="5"/>
      <c r="DV1932" s="5"/>
      <c r="DW1932" s="4"/>
      <c r="DX1932" s="6"/>
      <c r="DY1932" s="4"/>
      <c r="DZ1932" s="6"/>
      <c r="EA1932" s="5"/>
      <c r="EB1932" s="5"/>
      <c r="EC1932" s="4"/>
      <c r="ED1932" s="6"/>
      <c r="EE1932" s="4"/>
      <c r="EF1932" s="6"/>
      <c r="EG1932" s="5"/>
      <c r="EH1932" s="5"/>
      <c r="EI1932" s="4"/>
      <c r="EJ1932" s="6"/>
      <c r="EK1932" s="4"/>
      <c r="EL1932" s="6"/>
      <c r="EM1932" s="5"/>
      <c r="EN1932" s="5"/>
      <c r="EO1932" s="4"/>
      <c r="EP1932" s="6"/>
      <c r="EQ1932" s="4"/>
      <c r="ER1932" s="6"/>
      <c r="ES1932" s="5"/>
      <c r="ET1932" s="5"/>
      <c r="EU1932" s="4"/>
      <c r="EV1932" s="6"/>
      <c r="EW1932" s="4"/>
      <c r="EX1932" s="6"/>
      <c r="EY1932" s="5"/>
      <c r="EZ1932" s="5"/>
      <c r="FA1932" s="4"/>
      <c r="FB1932" s="6"/>
      <c r="FC1932" s="4"/>
      <c r="FD1932" s="6"/>
      <c r="FE1932" s="5"/>
      <c r="FF1932" s="5"/>
      <c r="FG1932" s="4"/>
      <c r="FH1932" s="6"/>
      <c r="FI1932" s="4"/>
      <c r="FJ1932" s="6"/>
      <c r="FK1932" s="5"/>
      <c r="FL1932" s="5"/>
      <c r="FM1932" s="4"/>
      <c r="FN1932" s="6"/>
      <c r="FO1932" s="4"/>
      <c r="FP1932" s="6"/>
      <c r="FQ1932" s="5"/>
      <c r="FR1932" s="5"/>
      <c r="FS1932" s="4"/>
      <c r="FT1932" s="6"/>
      <c r="FU1932" s="4"/>
      <c r="FV1932" s="6"/>
      <c r="FW1932" s="5"/>
      <c r="FX1932" s="5"/>
      <c r="FY1932" s="4"/>
      <c r="FZ1932" s="6"/>
      <c r="GA1932" s="4"/>
      <c r="GB1932" s="6"/>
      <c r="GC1932" s="5"/>
      <c r="GD1932" s="5"/>
      <c r="GE1932" s="4"/>
      <c r="GF1932" s="6"/>
      <c r="GG1932" s="4"/>
      <c r="GH1932" s="6"/>
      <c r="GI1932" s="5"/>
      <c r="GJ1932" s="5"/>
      <c r="GK1932" s="4"/>
      <c r="GL1932" s="6"/>
      <c r="GM1932" s="4"/>
      <c r="GN1932" s="6"/>
      <c r="GO1932" s="5"/>
      <c r="GP1932" s="5"/>
      <c r="GQ1932" s="4"/>
      <c r="GR1932" s="6"/>
      <c r="GS1932" s="4"/>
      <c r="GT1932" s="6"/>
      <c r="GU1932" s="5"/>
      <c r="GV1932" s="5"/>
      <c r="GW1932" s="4"/>
      <c r="GX1932" s="6"/>
      <c r="GY1932" s="4"/>
      <c r="GZ1932" s="6"/>
      <c r="HA1932" s="5"/>
      <c r="HB1932" s="5"/>
      <c r="HC1932" s="4"/>
      <c r="HD1932" s="6"/>
      <c r="HE1932" s="4"/>
      <c r="HF1932" s="6"/>
      <c r="HG1932" s="5"/>
      <c r="HH1932" s="5"/>
      <c r="HI1932" s="4"/>
      <c r="HJ1932" s="6"/>
      <c r="HK1932" s="4"/>
      <c r="HL1932" s="6"/>
      <c r="HM1932" s="5"/>
      <c r="HN1932" s="5"/>
      <c r="HO1932" s="4"/>
      <c r="HP1932" s="6"/>
      <c r="HQ1932" s="4"/>
      <c r="HR1932" s="6"/>
      <c r="HS1932" s="5"/>
      <c r="HT1932" s="5"/>
      <c r="HU1932" s="4"/>
      <c r="HV1932" s="6"/>
      <c r="HW1932" s="4"/>
      <c r="HX1932" s="6"/>
      <c r="HY1932" s="5"/>
      <c r="HZ1932" s="5"/>
      <c r="IA1932" s="4"/>
      <c r="IB1932" s="6"/>
      <c r="IC1932" s="4"/>
      <c r="ID1932" s="6"/>
      <c r="IE1932" s="5"/>
      <c r="IF1932" s="5"/>
      <c r="IG1932" s="4"/>
      <c r="IH1932" s="6"/>
      <c r="II1932" s="4"/>
      <c r="IJ1932" s="6"/>
      <c r="IK1932" s="5"/>
      <c r="IL1932" s="5"/>
      <c r="IM1932" s="4"/>
      <c r="IN1932" s="6"/>
      <c r="IO1932" s="4"/>
      <c r="IP1932" s="6"/>
      <c r="IQ1932" s="5"/>
      <c r="IR1932" s="5"/>
      <c r="IS1932" s="4"/>
      <c r="IT1932" s="6"/>
      <c r="IU1932" s="4"/>
      <c r="IV1932" s="6"/>
      <c r="IW1932" s="5"/>
      <c r="IX1932" s="5"/>
      <c r="IY1932" s="4"/>
      <c r="IZ1932" s="6"/>
      <c r="JA1932" s="4"/>
      <c r="JB1932" s="6"/>
      <c r="JC1932" s="5"/>
      <c r="JD1932" s="5"/>
      <c r="JE1932" s="4"/>
      <c r="JF1932" s="6"/>
      <c r="JG1932" s="4"/>
      <c r="JH1932" s="6"/>
      <c r="JI1932" s="5"/>
      <c r="JJ1932" s="5"/>
      <c r="JK1932" s="4"/>
      <c r="JL1932" s="6"/>
      <c r="JM1932" s="4"/>
      <c r="JN1932" s="6"/>
      <c r="JO1932" s="5"/>
      <c r="JP1932" s="5"/>
      <c r="JQ1932" s="4"/>
      <c r="JR1932" s="6"/>
      <c r="JS1932" s="4"/>
      <c r="JT1932" s="6"/>
      <c r="JU1932" s="5"/>
      <c r="JV1932" s="5"/>
      <c r="JW1932" s="4"/>
      <c r="JX1932" s="6"/>
      <c r="JY1932" s="4"/>
      <c r="JZ1932" s="6"/>
      <c r="KA1932" s="5"/>
      <c r="KB1932" s="5"/>
      <c r="KC1932" s="4"/>
      <c r="KD1932" s="6"/>
      <c r="KE1932" s="4"/>
      <c r="KF1932" s="6"/>
      <c r="KG1932" s="5"/>
      <c r="KH1932" s="5"/>
      <c r="KI1932" s="4"/>
      <c r="KJ1932" s="6"/>
      <c r="KK1932" s="4"/>
      <c r="KL1932" s="6"/>
      <c r="KM1932" s="5"/>
      <c r="KN1932" s="5"/>
    </row>
    <row r="1933">
      <c r="A1933" s="3" t="s">
        <v>85</v>
      </c>
      <c r="B1933" s="3" t="s">
        <v>1250</v>
      </c>
      <c r="C1933" s="3" t="s">
        <v>703</v>
      </c>
      <c r="D1933" s="3" t="s">
        <v>712</v>
      </c>
      <c r="E1933" s="3" t="s">
        <v>1254</v>
      </c>
      <c r="F1933" s="3" t="s">
        <v>104</v>
      </c>
      <c r="G1933" s="3" t="s">
        <v>104</v>
      </c>
      <c r="H1933" s="3" t="s">
        <v>104</v>
      </c>
      <c r="I1933" s="3" t="s">
        <v>1418</v>
      </c>
      <c r="J1933" s="3" t="s">
        <v>104</v>
      </c>
      <c r="K1933" s="4"/>
      <c r="L1933" s="4">
        <f>=ROUNDDOWN({0},0)</f>
      </c>
      <c r="M1933" s="4"/>
      <c r="N1933" s="5"/>
      <c r="O1933" s="4"/>
      <c r="P1933" s="4">
        <f>=ROUNDDOWN({0},0)</f>
      </c>
      <c r="Q1933" s="4"/>
      <c r="R1933" s="5"/>
      <c r="S1933" s="4"/>
      <c r="T1933" s="6"/>
      <c r="U1933" s="4"/>
      <c r="V1933" s="6"/>
      <c r="W1933" s="5"/>
      <c r="X1933" s="5"/>
      <c r="Y1933" s="4"/>
      <c r="Z1933" s="6"/>
      <c r="AA1933" s="4"/>
      <c r="AB1933" s="6"/>
      <c r="AC1933" s="5"/>
      <c r="AD1933" s="5"/>
      <c r="AE1933" s="4"/>
      <c r="AF1933" s="6"/>
      <c r="AG1933" s="4"/>
      <c r="AH1933" s="6"/>
      <c r="AI1933" s="5"/>
      <c r="AJ1933" s="5"/>
      <c r="AK1933" s="4"/>
      <c r="AL1933" s="6"/>
      <c r="AM1933" s="4"/>
      <c r="AN1933" s="6"/>
      <c r="AO1933" s="5"/>
      <c r="AP1933" s="5"/>
      <c r="AQ1933" s="4"/>
      <c r="AR1933" s="6"/>
      <c r="AS1933" s="4"/>
      <c r="AT1933" s="6"/>
      <c r="AU1933" s="5"/>
      <c r="AV1933" s="5"/>
      <c r="AW1933" s="4"/>
      <c r="AX1933" s="6"/>
      <c r="AY1933" s="4"/>
      <c r="AZ1933" s="6"/>
      <c r="BA1933" s="5"/>
      <c r="BB1933" s="5"/>
      <c r="BC1933" s="4"/>
      <c r="BD1933" s="6"/>
      <c r="BE1933" s="4"/>
      <c r="BF1933" s="6"/>
      <c r="BG1933" s="5"/>
      <c r="BH1933" s="5"/>
      <c r="BI1933" s="4"/>
      <c r="BJ1933" s="6"/>
      <c r="BK1933" s="4"/>
      <c r="BL1933" s="6"/>
      <c r="BM1933" s="5"/>
      <c r="BN1933" s="5"/>
      <c r="BO1933" s="4"/>
      <c r="BP1933" s="6"/>
      <c r="BQ1933" s="4"/>
      <c r="BR1933" s="6"/>
      <c r="BS1933" s="5"/>
      <c r="BT1933" s="5"/>
      <c r="BU1933" s="4"/>
      <c r="BV1933" s="6"/>
      <c r="BW1933" s="4"/>
      <c r="BX1933" s="6"/>
      <c r="BY1933" s="5"/>
      <c r="BZ1933" s="5"/>
      <c r="CA1933" s="4"/>
      <c r="CB1933" s="6"/>
      <c r="CC1933" s="4"/>
      <c r="CD1933" s="6"/>
      <c r="CE1933" s="5"/>
      <c r="CF1933" s="5"/>
      <c r="CG1933" s="4"/>
      <c r="CH1933" s="6"/>
      <c r="CI1933" s="4"/>
      <c r="CJ1933" s="6"/>
      <c r="CK1933" s="5"/>
      <c r="CL1933" s="5"/>
      <c r="CM1933" s="4"/>
      <c r="CN1933" s="6"/>
      <c r="CO1933" s="4"/>
      <c r="CP1933" s="6"/>
      <c r="CQ1933" s="5"/>
      <c r="CR1933" s="5"/>
      <c r="CS1933" s="4"/>
      <c r="CT1933" s="6"/>
      <c r="CU1933" s="4"/>
      <c r="CV1933" s="6"/>
      <c r="CW1933" s="5"/>
      <c r="CX1933" s="5"/>
      <c r="CY1933" s="4"/>
      <c r="CZ1933" s="6"/>
      <c r="DA1933" s="4"/>
      <c r="DB1933" s="6"/>
      <c r="DC1933" s="5"/>
      <c r="DD1933" s="5"/>
      <c r="DE1933" s="4"/>
      <c r="DF1933" s="6"/>
      <c r="DG1933" s="4"/>
      <c r="DH1933" s="6"/>
      <c r="DI1933" s="5"/>
      <c r="DJ1933" s="5"/>
      <c r="DK1933" s="4"/>
      <c r="DL1933" s="6"/>
      <c r="DM1933" s="4"/>
      <c r="DN1933" s="6"/>
      <c r="DO1933" s="5"/>
      <c r="DP1933" s="5"/>
      <c r="DQ1933" s="4"/>
      <c r="DR1933" s="6"/>
      <c r="DS1933" s="4"/>
      <c r="DT1933" s="6"/>
      <c r="DU1933" s="5"/>
      <c r="DV1933" s="5"/>
      <c r="DW1933" s="4"/>
      <c r="DX1933" s="6"/>
      <c r="DY1933" s="4"/>
      <c r="DZ1933" s="6"/>
      <c r="EA1933" s="5"/>
      <c r="EB1933" s="5"/>
      <c r="EC1933" s="4"/>
      <c r="ED1933" s="6"/>
      <c r="EE1933" s="4"/>
      <c r="EF1933" s="6"/>
      <c r="EG1933" s="5"/>
      <c r="EH1933" s="5"/>
      <c r="EI1933" s="4"/>
      <c r="EJ1933" s="6"/>
      <c r="EK1933" s="4"/>
      <c r="EL1933" s="6"/>
      <c r="EM1933" s="5"/>
      <c r="EN1933" s="5"/>
      <c r="EO1933" s="4"/>
      <c r="EP1933" s="6"/>
      <c r="EQ1933" s="4"/>
      <c r="ER1933" s="6"/>
      <c r="ES1933" s="5"/>
      <c r="ET1933" s="5"/>
      <c r="EU1933" s="4"/>
      <c r="EV1933" s="6"/>
      <c r="EW1933" s="4"/>
      <c r="EX1933" s="6"/>
      <c r="EY1933" s="5"/>
      <c r="EZ1933" s="5"/>
      <c r="FA1933" s="4"/>
      <c r="FB1933" s="6"/>
      <c r="FC1933" s="4"/>
      <c r="FD1933" s="6"/>
      <c r="FE1933" s="5"/>
      <c r="FF1933" s="5"/>
      <c r="FG1933" s="4"/>
      <c r="FH1933" s="6"/>
      <c r="FI1933" s="4"/>
      <c r="FJ1933" s="6"/>
      <c r="FK1933" s="5"/>
      <c r="FL1933" s="5"/>
      <c r="FM1933" s="4"/>
      <c r="FN1933" s="6"/>
      <c r="FO1933" s="4"/>
      <c r="FP1933" s="6"/>
      <c r="FQ1933" s="5"/>
      <c r="FR1933" s="5"/>
      <c r="FS1933" s="4"/>
      <c r="FT1933" s="6"/>
      <c r="FU1933" s="4"/>
      <c r="FV1933" s="6"/>
      <c r="FW1933" s="5"/>
      <c r="FX1933" s="5"/>
      <c r="FY1933" s="4"/>
      <c r="FZ1933" s="6"/>
      <c r="GA1933" s="4"/>
      <c r="GB1933" s="6"/>
      <c r="GC1933" s="5"/>
      <c r="GD1933" s="5"/>
      <c r="GE1933" s="4"/>
      <c r="GF1933" s="6"/>
      <c r="GG1933" s="4"/>
      <c r="GH1933" s="6"/>
      <c r="GI1933" s="5"/>
      <c r="GJ1933" s="5"/>
      <c r="GK1933" s="4"/>
      <c r="GL1933" s="6"/>
      <c r="GM1933" s="4"/>
      <c r="GN1933" s="6"/>
      <c r="GO1933" s="5"/>
      <c r="GP1933" s="5"/>
      <c r="GQ1933" s="4"/>
      <c r="GR1933" s="6"/>
      <c r="GS1933" s="4"/>
      <c r="GT1933" s="6"/>
      <c r="GU1933" s="5"/>
      <c r="GV1933" s="5"/>
      <c r="GW1933" s="4"/>
      <c r="GX1933" s="6"/>
      <c r="GY1933" s="4"/>
      <c r="GZ1933" s="6"/>
      <c r="HA1933" s="5"/>
      <c r="HB1933" s="5"/>
      <c r="HC1933" s="4"/>
      <c r="HD1933" s="6"/>
      <c r="HE1933" s="4"/>
      <c r="HF1933" s="6"/>
      <c r="HG1933" s="5"/>
      <c r="HH1933" s="5"/>
      <c r="HI1933" s="4"/>
      <c r="HJ1933" s="6"/>
      <c r="HK1933" s="4"/>
      <c r="HL1933" s="6"/>
      <c r="HM1933" s="5"/>
      <c r="HN1933" s="5"/>
      <c r="HO1933" s="4"/>
      <c r="HP1933" s="6"/>
      <c r="HQ1933" s="4"/>
      <c r="HR1933" s="6"/>
      <c r="HS1933" s="5"/>
      <c r="HT1933" s="5"/>
      <c r="HU1933" s="4"/>
      <c r="HV1933" s="6"/>
      <c r="HW1933" s="4"/>
      <c r="HX1933" s="6"/>
      <c r="HY1933" s="5"/>
      <c r="HZ1933" s="5"/>
      <c r="IA1933" s="4"/>
      <c r="IB1933" s="6"/>
      <c r="IC1933" s="4"/>
      <c r="ID1933" s="6"/>
      <c r="IE1933" s="5"/>
      <c r="IF1933" s="5"/>
      <c r="IG1933" s="4"/>
      <c r="IH1933" s="6"/>
      <c r="II1933" s="4"/>
      <c r="IJ1933" s="6"/>
      <c r="IK1933" s="5"/>
      <c r="IL1933" s="5"/>
      <c r="IM1933" s="4"/>
      <c r="IN1933" s="6"/>
      <c r="IO1933" s="4"/>
      <c r="IP1933" s="6"/>
      <c r="IQ1933" s="5"/>
      <c r="IR1933" s="5"/>
      <c r="IS1933" s="4"/>
      <c r="IT1933" s="6"/>
      <c r="IU1933" s="4"/>
      <c r="IV1933" s="6"/>
      <c r="IW1933" s="5"/>
      <c r="IX1933" s="5"/>
      <c r="IY1933" s="4"/>
      <c r="IZ1933" s="6"/>
      <c r="JA1933" s="4"/>
      <c r="JB1933" s="6"/>
      <c r="JC1933" s="5"/>
      <c r="JD1933" s="5"/>
      <c r="JE1933" s="4"/>
      <c r="JF1933" s="6"/>
      <c r="JG1933" s="4"/>
      <c r="JH1933" s="6"/>
      <c r="JI1933" s="5"/>
      <c r="JJ1933" s="5"/>
      <c r="JK1933" s="4"/>
      <c r="JL1933" s="6"/>
      <c r="JM1933" s="4"/>
      <c r="JN1933" s="6"/>
      <c r="JO1933" s="5"/>
      <c r="JP1933" s="5"/>
      <c r="JQ1933" s="4"/>
      <c r="JR1933" s="6"/>
      <c r="JS1933" s="4"/>
      <c r="JT1933" s="6"/>
      <c r="JU1933" s="5"/>
      <c r="JV1933" s="5"/>
      <c r="JW1933" s="4"/>
      <c r="JX1933" s="6"/>
      <c r="JY1933" s="4"/>
      <c r="JZ1933" s="6"/>
      <c r="KA1933" s="5"/>
      <c r="KB1933" s="5"/>
      <c r="KC1933" s="4"/>
      <c r="KD1933" s="6"/>
      <c r="KE1933" s="4"/>
      <c r="KF1933" s="6"/>
      <c r="KG1933" s="5"/>
      <c r="KH1933" s="5"/>
      <c r="KI1933" s="4"/>
      <c r="KJ1933" s="6"/>
      <c r="KK1933" s="4"/>
      <c r="KL1933" s="6"/>
      <c r="KM1933" s="5"/>
      <c r="KN1933" s="5"/>
    </row>
    <row r="1934">
      <c r="A1934" s="3" t="s">
        <v>85</v>
      </c>
      <c r="B1934" s="3" t="s">
        <v>1250</v>
      </c>
      <c r="C1934" s="3" t="s">
        <v>703</v>
      </c>
      <c r="D1934" s="3" t="s">
        <v>712</v>
      </c>
      <c r="E1934" s="3" t="s">
        <v>1256</v>
      </c>
      <c r="F1934" s="3" t="s">
        <v>104</v>
      </c>
      <c r="G1934" s="3" t="s">
        <v>104</v>
      </c>
      <c r="H1934" s="3" t="s">
        <v>104</v>
      </c>
      <c r="I1934" s="3" t="s">
        <v>1418</v>
      </c>
      <c r="J1934" s="3" t="s">
        <v>104</v>
      </c>
      <c r="K1934" s="4"/>
      <c r="L1934" s="4">
        <f>=ROUNDDOWN({0},0)</f>
      </c>
      <c r="M1934" s="4"/>
      <c r="N1934" s="5"/>
      <c r="O1934" s="4"/>
      <c r="P1934" s="4">
        <f>=ROUNDDOWN({0},0)</f>
      </c>
      <c r="Q1934" s="4"/>
      <c r="R1934" s="5"/>
      <c r="S1934" s="4"/>
      <c r="T1934" s="6"/>
      <c r="U1934" s="4"/>
      <c r="V1934" s="6"/>
      <c r="W1934" s="5"/>
      <c r="X1934" s="5"/>
      <c r="Y1934" s="4"/>
      <c r="Z1934" s="6"/>
      <c r="AA1934" s="4"/>
      <c r="AB1934" s="6"/>
      <c r="AC1934" s="5"/>
      <c r="AD1934" s="5"/>
      <c r="AE1934" s="4"/>
      <c r="AF1934" s="6"/>
      <c r="AG1934" s="4"/>
      <c r="AH1934" s="6"/>
      <c r="AI1934" s="5"/>
      <c r="AJ1934" s="5"/>
      <c r="AK1934" s="4"/>
      <c r="AL1934" s="6"/>
      <c r="AM1934" s="4"/>
      <c r="AN1934" s="6"/>
      <c r="AO1934" s="5"/>
      <c r="AP1934" s="5"/>
      <c r="AQ1934" s="4"/>
      <c r="AR1934" s="6"/>
      <c r="AS1934" s="4"/>
      <c r="AT1934" s="6"/>
      <c r="AU1934" s="5"/>
      <c r="AV1934" s="5"/>
      <c r="AW1934" s="4"/>
      <c r="AX1934" s="6"/>
      <c r="AY1934" s="4"/>
      <c r="AZ1934" s="6"/>
      <c r="BA1934" s="5"/>
      <c r="BB1934" s="5"/>
      <c r="BC1934" s="4"/>
      <c r="BD1934" s="6"/>
      <c r="BE1934" s="4"/>
      <c r="BF1934" s="6"/>
      <c r="BG1934" s="5"/>
      <c r="BH1934" s="5"/>
      <c r="BI1934" s="4"/>
      <c r="BJ1934" s="6"/>
      <c r="BK1934" s="4"/>
      <c r="BL1934" s="6"/>
      <c r="BM1934" s="5"/>
      <c r="BN1934" s="5"/>
      <c r="BO1934" s="4"/>
      <c r="BP1934" s="6"/>
      <c r="BQ1934" s="4"/>
      <c r="BR1934" s="6"/>
      <c r="BS1934" s="5"/>
      <c r="BT1934" s="5"/>
      <c r="BU1934" s="4"/>
      <c r="BV1934" s="6"/>
      <c r="BW1934" s="4"/>
      <c r="BX1934" s="6"/>
      <c r="BY1934" s="5"/>
      <c r="BZ1934" s="5"/>
      <c r="CA1934" s="4"/>
      <c r="CB1934" s="6"/>
      <c r="CC1934" s="4"/>
      <c r="CD1934" s="6"/>
      <c r="CE1934" s="5"/>
      <c r="CF1934" s="5"/>
      <c r="CG1934" s="4"/>
      <c r="CH1934" s="6"/>
      <c r="CI1934" s="4"/>
      <c r="CJ1934" s="6"/>
      <c r="CK1934" s="5"/>
      <c r="CL1934" s="5"/>
      <c r="CM1934" s="4"/>
      <c r="CN1934" s="6"/>
      <c r="CO1934" s="4"/>
      <c r="CP1934" s="6"/>
      <c r="CQ1934" s="5"/>
      <c r="CR1934" s="5"/>
      <c r="CS1934" s="4"/>
      <c r="CT1934" s="6"/>
      <c r="CU1934" s="4"/>
      <c r="CV1934" s="6"/>
      <c r="CW1934" s="5"/>
      <c r="CX1934" s="5"/>
      <c r="CY1934" s="4"/>
      <c r="CZ1934" s="6"/>
      <c r="DA1934" s="4"/>
      <c r="DB1934" s="6"/>
      <c r="DC1934" s="5"/>
      <c r="DD1934" s="5"/>
      <c r="DE1934" s="4"/>
      <c r="DF1934" s="6"/>
      <c r="DG1934" s="4"/>
      <c r="DH1934" s="6"/>
      <c r="DI1934" s="5"/>
      <c r="DJ1934" s="5"/>
      <c r="DK1934" s="4"/>
      <c r="DL1934" s="6"/>
      <c r="DM1934" s="4"/>
      <c r="DN1934" s="6"/>
      <c r="DO1934" s="5"/>
      <c r="DP1934" s="5"/>
      <c r="DQ1934" s="4"/>
      <c r="DR1934" s="6"/>
      <c r="DS1934" s="4"/>
      <c r="DT1934" s="6"/>
      <c r="DU1934" s="5"/>
      <c r="DV1934" s="5"/>
      <c r="DW1934" s="4"/>
      <c r="DX1934" s="6"/>
      <c r="DY1934" s="4"/>
      <c r="DZ1934" s="6"/>
      <c r="EA1934" s="5"/>
      <c r="EB1934" s="5"/>
      <c r="EC1934" s="4"/>
      <c r="ED1934" s="6"/>
      <c r="EE1934" s="4"/>
      <c r="EF1934" s="6"/>
      <c r="EG1934" s="5"/>
      <c r="EH1934" s="5"/>
      <c r="EI1934" s="4"/>
      <c r="EJ1934" s="6"/>
      <c r="EK1934" s="4"/>
      <c r="EL1934" s="6"/>
      <c r="EM1934" s="5"/>
      <c r="EN1934" s="5"/>
      <c r="EO1934" s="4"/>
      <c r="EP1934" s="6"/>
      <c r="EQ1934" s="4"/>
      <c r="ER1934" s="6"/>
      <c r="ES1934" s="5"/>
      <c r="ET1934" s="5"/>
      <c r="EU1934" s="4"/>
      <c r="EV1934" s="6"/>
      <c r="EW1934" s="4"/>
      <c r="EX1934" s="6"/>
      <c r="EY1934" s="5"/>
      <c r="EZ1934" s="5"/>
      <c r="FA1934" s="4"/>
      <c r="FB1934" s="6"/>
      <c r="FC1934" s="4"/>
      <c r="FD1934" s="6"/>
      <c r="FE1934" s="5"/>
      <c r="FF1934" s="5"/>
      <c r="FG1934" s="4"/>
      <c r="FH1934" s="6"/>
      <c r="FI1934" s="4"/>
      <c r="FJ1934" s="6"/>
      <c r="FK1934" s="5"/>
      <c r="FL1934" s="5"/>
      <c r="FM1934" s="4"/>
      <c r="FN1934" s="6"/>
      <c r="FO1934" s="4"/>
      <c r="FP1934" s="6"/>
      <c r="FQ1934" s="5"/>
      <c r="FR1934" s="5"/>
      <c r="FS1934" s="4"/>
      <c r="FT1934" s="6"/>
      <c r="FU1934" s="4"/>
      <c r="FV1934" s="6"/>
      <c r="FW1934" s="5"/>
      <c r="FX1934" s="5"/>
      <c r="FY1934" s="4"/>
      <c r="FZ1934" s="6"/>
      <c r="GA1934" s="4"/>
      <c r="GB1934" s="6"/>
      <c r="GC1934" s="5"/>
      <c r="GD1934" s="5"/>
      <c r="GE1934" s="4"/>
      <c r="GF1934" s="6"/>
      <c r="GG1934" s="4"/>
      <c r="GH1934" s="6"/>
      <c r="GI1934" s="5"/>
      <c r="GJ1934" s="5"/>
      <c r="GK1934" s="4"/>
      <c r="GL1934" s="6"/>
      <c r="GM1934" s="4"/>
      <c r="GN1934" s="6"/>
      <c r="GO1934" s="5"/>
      <c r="GP1934" s="5"/>
      <c r="GQ1934" s="4"/>
      <c r="GR1934" s="6"/>
      <c r="GS1934" s="4"/>
      <c r="GT1934" s="6"/>
      <c r="GU1934" s="5"/>
      <c r="GV1934" s="5"/>
      <c r="GW1934" s="4"/>
      <c r="GX1934" s="6"/>
      <c r="GY1934" s="4"/>
      <c r="GZ1934" s="6"/>
      <c r="HA1934" s="5"/>
      <c r="HB1934" s="5"/>
      <c r="HC1934" s="4"/>
      <c r="HD1934" s="6"/>
      <c r="HE1934" s="4"/>
      <c r="HF1934" s="6"/>
      <c r="HG1934" s="5"/>
      <c r="HH1934" s="5"/>
      <c r="HI1934" s="4"/>
      <c r="HJ1934" s="6"/>
      <c r="HK1934" s="4"/>
      <c r="HL1934" s="6"/>
      <c r="HM1934" s="5"/>
      <c r="HN1934" s="5"/>
      <c r="HO1934" s="4"/>
      <c r="HP1934" s="6"/>
      <c r="HQ1934" s="4"/>
      <c r="HR1934" s="6"/>
      <c r="HS1934" s="5"/>
      <c r="HT1934" s="5"/>
      <c r="HU1934" s="4"/>
      <c r="HV1934" s="6"/>
      <c r="HW1934" s="4"/>
      <c r="HX1934" s="6"/>
      <c r="HY1934" s="5"/>
      <c r="HZ1934" s="5"/>
      <c r="IA1934" s="4"/>
      <c r="IB1934" s="6"/>
      <c r="IC1934" s="4"/>
      <c r="ID1934" s="6"/>
      <c r="IE1934" s="5"/>
      <c r="IF1934" s="5"/>
      <c r="IG1934" s="4"/>
      <c r="IH1934" s="6"/>
      <c r="II1934" s="4"/>
      <c r="IJ1934" s="6"/>
      <c r="IK1934" s="5"/>
      <c r="IL1934" s="5"/>
      <c r="IM1934" s="4"/>
      <c r="IN1934" s="6"/>
      <c r="IO1934" s="4"/>
      <c r="IP1934" s="6"/>
      <c r="IQ1934" s="5"/>
      <c r="IR1934" s="5"/>
      <c r="IS1934" s="4"/>
      <c r="IT1934" s="6"/>
      <c r="IU1934" s="4"/>
      <c r="IV1934" s="6"/>
      <c r="IW1934" s="5"/>
      <c r="IX1934" s="5"/>
      <c r="IY1934" s="4"/>
      <c r="IZ1934" s="6"/>
      <c r="JA1934" s="4"/>
      <c r="JB1934" s="6"/>
      <c r="JC1934" s="5"/>
      <c r="JD1934" s="5"/>
      <c r="JE1934" s="4"/>
      <c r="JF1934" s="6"/>
      <c r="JG1934" s="4"/>
      <c r="JH1934" s="6"/>
      <c r="JI1934" s="5"/>
      <c r="JJ1934" s="5"/>
      <c r="JK1934" s="4"/>
      <c r="JL1934" s="6"/>
      <c r="JM1934" s="4"/>
      <c r="JN1934" s="6"/>
      <c r="JO1934" s="5"/>
      <c r="JP1934" s="5"/>
      <c r="JQ1934" s="4"/>
      <c r="JR1934" s="6"/>
      <c r="JS1934" s="4"/>
      <c r="JT1934" s="6"/>
      <c r="JU1934" s="5"/>
      <c r="JV1934" s="5"/>
      <c r="JW1934" s="4"/>
      <c r="JX1934" s="6"/>
      <c r="JY1934" s="4"/>
      <c r="JZ1934" s="6"/>
      <c r="KA1934" s="5"/>
      <c r="KB1934" s="5"/>
      <c r="KC1934" s="4"/>
      <c r="KD1934" s="6"/>
      <c r="KE1934" s="4"/>
      <c r="KF1934" s="6"/>
      <c r="KG1934" s="5"/>
      <c r="KH1934" s="5"/>
      <c r="KI1934" s="4"/>
      <c r="KJ1934" s="6"/>
      <c r="KK1934" s="4"/>
      <c r="KL1934" s="6"/>
      <c r="KM1934" s="5"/>
      <c r="KN1934" s="5"/>
    </row>
    <row r="1935">
      <c r="A1935" s="3" t="s">
        <v>85</v>
      </c>
      <c r="B1935" s="3" t="s">
        <v>1250</v>
      </c>
      <c r="C1935" s="3" t="s">
        <v>703</v>
      </c>
      <c r="D1935" s="3" t="s">
        <v>712</v>
      </c>
      <c r="E1935" s="3" t="s">
        <v>1256</v>
      </c>
      <c r="F1935" s="3" t="s">
        <v>104</v>
      </c>
      <c r="G1935" s="3" t="s">
        <v>104</v>
      </c>
      <c r="H1935" s="3" t="s">
        <v>104</v>
      </c>
      <c r="I1935" s="3" t="s">
        <v>1352</v>
      </c>
      <c r="J1935" s="3" t="s">
        <v>104</v>
      </c>
      <c r="K1935" s="4"/>
      <c r="L1935" s="4">
        <f>=ROUNDDOWN({0},0)</f>
      </c>
      <c r="M1935" s="4"/>
      <c r="N1935" s="5"/>
      <c r="O1935" s="4"/>
      <c r="P1935" s="4">
        <f>=ROUNDDOWN({0},0)</f>
      </c>
      <c r="Q1935" s="4"/>
      <c r="R1935" s="5"/>
      <c r="S1935" s="4"/>
      <c r="T1935" s="6"/>
      <c r="U1935" s="4"/>
      <c r="V1935" s="6"/>
      <c r="W1935" s="5"/>
      <c r="X1935" s="5"/>
      <c r="Y1935" s="4"/>
      <c r="Z1935" s="6"/>
      <c r="AA1935" s="4"/>
      <c r="AB1935" s="6"/>
      <c r="AC1935" s="5"/>
      <c r="AD1935" s="5"/>
      <c r="AE1935" s="4"/>
      <c r="AF1935" s="6"/>
      <c r="AG1935" s="4"/>
      <c r="AH1935" s="6"/>
      <c r="AI1935" s="5"/>
      <c r="AJ1935" s="5"/>
      <c r="AK1935" s="4"/>
      <c r="AL1935" s="6"/>
      <c r="AM1935" s="4"/>
      <c r="AN1935" s="6"/>
      <c r="AO1935" s="5"/>
      <c r="AP1935" s="5"/>
      <c r="AQ1935" s="4"/>
      <c r="AR1935" s="6"/>
      <c r="AS1935" s="4"/>
      <c r="AT1935" s="6"/>
      <c r="AU1935" s="5"/>
      <c r="AV1935" s="5"/>
      <c r="AW1935" s="4"/>
      <c r="AX1935" s="6"/>
      <c r="AY1935" s="4"/>
      <c r="AZ1935" s="6"/>
      <c r="BA1935" s="5"/>
      <c r="BB1935" s="5"/>
      <c r="BC1935" s="4"/>
      <c r="BD1935" s="6"/>
      <c r="BE1935" s="4"/>
      <c r="BF1935" s="6"/>
      <c r="BG1935" s="5"/>
      <c r="BH1935" s="5"/>
      <c r="BI1935" s="4"/>
      <c r="BJ1935" s="6"/>
      <c r="BK1935" s="4"/>
      <c r="BL1935" s="6"/>
      <c r="BM1935" s="5"/>
      <c r="BN1935" s="5"/>
      <c r="BO1935" s="4"/>
      <c r="BP1935" s="6"/>
      <c r="BQ1935" s="4"/>
      <c r="BR1935" s="6"/>
      <c r="BS1935" s="5"/>
      <c r="BT1935" s="5"/>
      <c r="BU1935" s="4"/>
      <c r="BV1935" s="6"/>
      <c r="BW1935" s="4"/>
      <c r="BX1935" s="6"/>
      <c r="BY1935" s="5"/>
      <c r="BZ1935" s="5"/>
      <c r="CA1935" s="4"/>
      <c r="CB1935" s="6"/>
      <c r="CC1935" s="4"/>
      <c r="CD1935" s="6"/>
      <c r="CE1935" s="5"/>
      <c r="CF1935" s="5"/>
      <c r="CG1935" s="4"/>
      <c r="CH1935" s="6"/>
      <c r="CI1935" s="4"/>
      <c r="CJ1935" s="6"/>
      <c r="CK1935" s="5"/>
      <c r="CL1935" s="5"/>
      <c r="CM1935" s="4"/>
      <c r="CN1935" s="6"/>
      <c r="CO1935" s="4"/>
      <c r="CP1935" s="6"/>
      <c r="CQ1935" s="5"/>
      <c r="CR1935" s="5"/>
      <c r="CS1935" s="4"/>
      <c r="CT1935" s="6"/>
      <c r="CU1935" s="4"/>
      <c r="CV1935" s="6"/>
      <c r="CW1935" s="5"/>
      <c r="CX1935" s="5"/>
      <c r="CY1935" s="4"/>
      <c r="CZ1935" s="6"/>
      <c r="DA1935" s="4"/>
      <c r="DB1935" s="6"/>
      <c r="DC1935" s="5"/>
      <c r="DD1935" s="5"/>
      <c r="DE1935" s="4"/>
      <c r="DF1935" s="6"/>
      <c r="DG1935" s="4"/>
      <c r="DH1935" s="6"/>
      <c r="DI1935" s="5"/>
      <c r="DJ1935" s="5"/>
      <c r="DK1935" s="4"/>
      <c r="DL1935" s="6"/>
      <c r="DM1935" s="4"/>
      <c r="DN1935" s="6"/>
      <c r="DO1935" s="5"/>
      <c r="DP1935" s="5"/>
      <c r="DQ1935" s="4"/>
      <c r="DR1935" s="6"/>
      <c r="DS1935" s="4"/>
      <c r="DT1935" s="6"/>
      <c r="DU1935" s="5"/>
      <c r="DV1935" s="5"/>
      <c r="DW1935" s="4"/>
      <c r="DX1935" s="6"/>
      <c r="DY1935" s="4"/>
      <c r="DZ1935" s="6"/>
      <c r="EA1935" s="5"/>
      <c r="EB1935" s="5"/>
      <c r="EC1935" s="4"/>
      <c r="ED1935" s="6"/>
      <c r="EE1935" s="4"/>
      <c r="EF1935" s="6"/>
      <c r="EG1935" s="5"/>
      <c r="EH1935" s="5"/>
      <c r="EI1935" s="4"/>
      <c r="EJ1935" s="6"/>
      <c r="EK1935" s="4"/>
      <c r="EL1935" s="6"/>
      <c r="EM1935" s="5"/>
      <c r="EN1935" s="5"/>
      <c r="EO1935" s="4"/>
      <c r="EP1935" s="6"/>
      <c r="EQ1935" s="4"/>
      <c r="ER1935" s="6"/>
      <c r="ES1935" s="5"/>
      <c r="ET1935" s="5"/>
      <c r="EU1935" s="4"/>
      <c r="EV1935" s="6"/>
      <c r="EW1935" s="4"/>
      <c r="EX1935" s="6"/>
      <c r="EY1935" s="5"/>
      <c r="EZ1935" s="5"/>
      <c r="FA1935" s="4"/>
      <c r="FB1935" s="6"/>
      <c r="FC1935" s="4"/>
      <c r="FD1935" s="6"/>
      <c r="FE1935" s="5"/>
      <c r="FF1935" s="5"/>
      <c r="FG1935" s="4"/>
      <c r="FH1935" s="6"/>
      <c r="FI1935" s="4"/>
      <c r="FJ1935" s="6"/>
      <c r="FK1935" s="5"/>
      <c r="FL1935" s="5"/>
      <c r="FM1935" s="4"/>
      <c r="FN1935" s="6"/>
      <c r="FO1935" s="4"/>
      <c r="FP1935" s="6"/>
      <c r="FQ1935" s="5"/>
      <c r="FR1935" s="5"/>
      <c r="FS1935" s="4"/>
      <c r="FT1935" s="6"/>
      <c r="FU1935" s="4"/>
      <c r="FV1935" s="6"/>
      <c r="FW1935" s="5"/>
      <c r="FX1935" s="5"/>
      <c r="FY1935" s="4"/>
      <c r="FZ1935" s="6"/>
      <c r="GA1935" s="4"/>
      <c r="GB1935" s="6"/>
      <c r="GC1935" s="5"/>
      <c r="GD1935" s="5"/>
      <c r="GE1935" s="4"/>
      <c r="GF1935" s="6"/>
      <c r="GG1935" s="4"/>
      <c r="GH1935" s="6"/>
      <c r="GI1935" s="5"/>
      <c r="GJ1935" s="5"/>
      <c r="GK1935" s="4"/>
      <c r="GL1935" s="6"/>
      <c r="GM1935" s="4"/>
      <c r="GN1935" s="6"/>
      <c r="GO1935" s="5"/>
      <c r="GP1935" s="5"/>
      <c r="GQ1935" s="4"/>
      <c r="GR1935" s="6"/>
      <c r="GS1935" s="4"/>
      <c r="GT1935" s="6"/>
      <c r="GU1935" s="5"/>
      <c r="GV1935" s="5"/>
      <c r="GW1935" s="4"/>
      <c r="GX1935" s="6"/>
      <c r="GY1935" s="4"/>
      <c r="GZ1935" s="6"/>
      <c r="HA1935" s="5"/>
      <c r="HB1935" s="5"/>
      <c r="HC1935" s="4"/>
      <c r="HD1935" s="6"/>
      <c r="HE1935" s="4"/>
      <c r="HF1935" s="6"/>
      <c r="HG1935" s="5"/>
      <c r="HH1935" s="5"/>
      <c r="HI1935" s="4"/>
      <c r="HJ1935" s="6"/>
      <c r="HK1935" s="4"/>
      <c r="HL1935" s="6"/>
      <c r="HM1935" s="5"/>
      <c r="HN1935" s="5"/>
      <c r="HO1935" s="4"/>
      <c r="HP1935" s="6"/>
      <c r="HQ1935" s="4"/>
      <c r="HR1935" s="6"/>
      <c r="HS1935" s="5"/>
      <c r="HT1935" s="5"/>
      <c r="HU1935" s="4"/>
      <c r="HV1935" s="6"/>
      <c r="HW1935" s="4"/>
      <c r="HX1935" s="6"/>
      <c r="HY1935" s="5"/>
      <c r="HZ1935" s="5"/>
      <c r="IA1935" s="4"/>
      <c r="IB1935" s="6"/>
      <c r="IC1935" s="4"/>
      <c r="ID1935" s="6"/>
      <c r="IE1935" s="5"/>
      <c r="IF1935" s="5"/>
      <c r="IG1935" s="4"/>
      <c r="IH1935" s="6"/>
      <c r="II1935" s="4"/>
      <c r="IJ1935" s="6"/>
      <c r="IK1935" s="5"/>
      <c r="IL1935" s="5"/>
      <c r="IM1935" s="4"/>
      <c r="IN1935" s="6"/>
      <c r="IO1935" s="4"/>
      <c r="IP1935" s="6"/>
      <c r="IQ1935" s="5"/>
      <c r="IR1935" s="5"/>
      <c r="IS1935" s="4"/>
      <c r="IT1935" s="6"/>
      <c r="IU1935" s="4"/>
      <c r="IV1935" s="6"/>
      <c r="IW1935" s="5"/>
      <c r="IX1935" s="5"/>
      <c r="IY1935" s="4"/>
      <c r="IZ1935" s="6"/>
      <c r="JA1935" s="4"/>
      <c r="JB1935" s="6"/>
      <c r="JC1935" s="5"/>
      <c r="JD1935" s="5"/>
      <c r="JE1935" s="4"/>
      <c r="JF1935" s="6"/>
      <c r="JG1935" s="4"/>
      <c r="JH1935" s="6"/>
      <c r="JI1935" s="5"/>
      <c r="JJ1935" s="5"/>
      <c r="JK1935" s="4"/>
      <c r="JL1935" s="6"/>
      <c r="JM1935" s="4"/>
      <c r="JN1935" s="6"/>
      <c r="JO1935" s="5"/>
      <c r="JP1935" s="5"/>
      <c r="JQ1935" s="4"/>
      <c r="JR1935" s="6"/>
      <c r="JS1935" s="4"/>
      <c r="JT1935" s="6"/>
      <c r="JU1935" s="5"/>
      <c r="JV1935" s="5"/>
      <c r="JW1935" s="4"/>
      <c r="JX1935" s="6"/>
      <c r="JY1935" s="4"/>
      <c r="JZ1935" s="6"/>
      <c r="KA1935" s="5"/>
      <c r="KB1935" s="5"/>
      <c r="KC1935" s="4"/>
      <c r="KD1935" s="6"/>
      <c r="KE1935" s="4"/>
      <c r="KF1935" s="6"/>
      <c r="KG1935" s="5"/>
      <c r="KH1935" s="5"/>
      <c r="KI1935" s="4"/>
      <c r="KJ1935" s="6"/>
      <c r="KK1935" s="4"/>
      <c r="KL1935" s="6"/>
      <c r="KM1935" s="5"/>
      <c r="KN1935" s="5"/>
    </row>
    <row r="1936">
      <c r="A1936" s="3" t="s">
        <v>85</v>
      </c>
      <c r="B1936" s="3" t="s">
        <v>1250</v>
      </c>
      <c r="C1936" s="3" t="s">
        <v>703</v>
      </c>
      <c r="D1936" s="3" t="s">
        <v>712</v>
      </c>
      <c r="E1936" s="3" t="s">
        <v>1254</v>
      </c>
      <c r="F1936" s="3" t="s">
        <v>104</v>
      </c>
      <c r="G1936" s="3" t="s">
        <v>104</v>
      </c>
      <c r="H1936" s="3" t="s">
        <v>104</v>
      </c>
      <c r="I1936" s="3" t="s">
        <v>1667</v>
      </c>
      <c r="J1936" s="3" t="s">
        <v>104</v>
      </c>
      <c r="K1936" s="4"/>
      <c r="L1936" s="4">
        <f>=ROUNDDOWN({0},0)</f>
      </c>
      <c r="M1936" s="4"/>
      <c r="N1936" s="5"/>
      <c r="O1936" s="4"/>
      <c r="P1936" s="4">
        <f>=ROUNDDOWN({0},0)</f>
      </c>
      <c r="Q1936" s="4"/>
      <c r="R1936" s="5"/>
      <c r="S1936" s="4"/>
      <c r="T1936" s="6"/>
      <c r="U1936" s="4"/>
      <c r="V1936" s="6"/>
      <c r="W1936" s="5"/>
      <c r="X1936" s="5"/>
      <c r="Y1936" s="4"/>
      <c r="Z1936" s="6"/>
      <c r="AA1936" s="4"/>
      <c r="AB1936" s="6"/>
      <c r="AC1936" s="5"/>
      <c r="AD1936" s="5"/>
      <c r="AE1936" s="4"/>
      <c r="AF1936" s="6"/>
      <c r="AG1936" s="4"/>
      <c r="AH1936" s="6"/>
      <c r="AI1936" s="5"/>
      <c r="AJ1936" s="5"/>
      <c r="AK1936" s="4"/>
      <c r="AL1936" s="6"/>
      <c r="AM1936" s="4"/>
      <c r="AN1936" s="6"/>
      <c r="AO1936" s="5"/>
      <c r="AP1936" s="5"/>
      <c r="AQ1936" s="4"/>
      <c r="AR1936" s="6"/>
      <c r="AS1936" s="4"/>
      <c r="AT1936" s="6"/>
      <c r="AU1936" s="5"/>
      <c r="AV1936" s="5"/>
      <c r="AW1936" s="4"/>
      <c r="AX1936" s="6"/>
      <c r="AY1936" s="4"/>
      <c r="AZ1936" s="6"/>
      <c r="BA1936" s="5"/>
      <c r="BB1936" s="5"/>
      <c r="BC1936" s="4"/>
      <c r="BD1936" s="6"/>
      <c r="BE1936" s="4"/>
      <c r="BF1936" s="6"/>
      <c r="BG1936" s="5"/>
      <c r="BH1936" s="5"/>
      <c r="BI1936" s="4"/>
      <c r="BJ1936" s="6"/>
      <c r="BK1936" s="4"/>
      <c r="BL1936" s="6"/>
      <c r="BM1936" s="5"/>
      <c r="BN1936" s="5"/>
      <c r="BO1936" s="4"/>
      <c r="BP1936" s="6"/>
      <c r="BQ1936" s="4"/>
      <c r="BR1936" s="6"/>
      <c r="BS1936" s="5"/>
      <c r="BT1936" s="5"/>
      <c r="BU1936" s="4"/>
      <c r="BV1936" s="6"/>
      <c r="BW1936" s="4"/>
      <c r="BX1936" s="6"/>
      <c r="BY1936" s="5"/>
      <c r="BZ1936" s="5"/>
      <c r="CA1936" s="4"/>
      <c r="CB1936" s="6"/>
      <c r="CC1936" s="4"/>
      <c r="CD1936" s="6"/>
      <c r="CE1936" s="5"/>
      <c r="CF1936" s="5"/>
      <c r="CG1936" s="4"/>
      <c r="CH1936" s="6"/>
      <c r="CI1936" s="4"/>
      <c r="CJ1936" s="6"/>
      <c r="CK1936" s="5"/>
      <c r="CL1936" s="5"/>
      <c r="CM1936" s="4"/>
      <c r="CN1936" s="6"/>
      <c r="CO1936" s="4"/>
      <c r="CP1936" s="6"/>
      <c r="CQ1936" s="5"/>
      <c r="CR1936" s="5"/>
      <c r="CS1936" s="4"/>
      <c r="CT1936" s="6"/>
      <c r="CU1936" s="4"/>
      <c r="CV1936" s="6"/>
      <c r="CW1936" s="5"/>
      <c r="CX1936" s="5"/>
      <c r="CY1936" s="4"/>
      <c r="CZ1936" s="6"/>
      <c r="DA1936" s="4"/>
      <c r="DB1936" s="6"/>
      <c r="DC1936" s="5"/>
      <c r="DD1936" s="5"/>
      <c r="DE1936" s="4"/>
      <c r="DF1936" s="6"/>
      <c r="DG1936" s="4"/>
      <c r="DH1936" s="6"/>
      <c r="DI1936" s="5"/>
      <c r="DJ1936" s="5"/>
      <c r="DK1936" s="4"/>
      <c r="DL1936" s="6"/>
      <c r="DM1936" s="4"/>
      <c r="DN1936" s="6"/>
      <c r="DO1936" s="5"/>
      <c r="DP1936" s="5"/>
      <c r="DQ1936" s="4"/>
      <c r="DR1936" s="6"/>
      <c r="DS1936" s="4"/>
      <c r="DT1936" s="6"/>
      <c r="DU1936" s="5"/>
      <c r="DV1936" s="5"/>
      <c r="DW1936" s="4"/>
      <c r="DX1936" s="6"/>
      <c r="DY1936" s="4"/>
      <c r="DZ1936" s="6"/>
      <c r="EA1936" s="5"/>
      <c r="EB1936" s="5"/>
      <c r="EC1936" s="4"/>
      <c r="ED1936" s="6"/>
      <c r="EE1936" s="4"/>
      <c r="EF1936" s="6"/>
      <c r="EG1936" s="5"/>
      <c r="EH1936" s="5"/>
      <c r="EI1936" s="4"/>
      <c r="EJ1936" s="6"/>
      <c r="EK1936" s="4"/>
      <c r="EL1936" s="6"/>
      <c r="EM1936" s="5"/>
      <c r="EN1936" s="5"/>
      <c r="EO1936" s="4"/>
      <c r="EP1936" s="6"/>
      <c r="EQ1936" s="4"/>
      <c r="ER1936" s="6"/>
      <c r="ES1936" s="5"/>
      <c r="ET1936" s="5"/>
      <c r="EU1936" s="4"/>
      <c r="EV1936" s="6"/>
      <c r="EW1936" s="4"/>
      <c r="EX1936" s="6"/>
      <c r="EY1936" s="5"/>
      <c r="EZ1936" s="5"/>
      <c r="FA1936" s="4"/>
      <c r="FB1936" s="6"/>
      <c r="FC1936" s="4"/>
      <c r="FD1936" s="6"/>
      <c r="FE1936" s="5"/>
      <c r="FF1936" s="5"/>
      <c r="FG1936" s="4"/>
      <c r="FH1936" s="6"/>
      <c r="FI1936" s="4"/>
      <c r="FJ1936" s="6"/>
      <c r="FK1936" s="5"/>
      <c r="FL1936" s="5"/>
      <c r="FM1936" s="4"/>
      <c r="FN1936" s="6"/>
      <c r="FO1936" s="4"/>
      <c r="FP1936" s="6"/>
      <c r="FQ1936" s="5"/>
      <c r="FR1936" s="5"/>
      <c r="FS1936" s="4"/>
      <c r="FT1936" s="6"/>
      <c r="FU1936" s="4"/>
      <c r="FV1936" s="6"/>
      <c r="FW1936" s="5"/>
      <c r="FX1936" s="5"/>
      <c r="FY1936" s="4"/>
      <c r="FZ1936" s="6"/>
      <c r="GA1936" s="4"/>
      <c r="GB1936" s="6"/>
      <c r="GC1936" s="5"/>
      <c r="GD1936" s="5"/>
      <c r="GE1936" s="4"/>
      <c r="GF1936" s="6"/>
      <c r="GG1936" s="4"/>
      <c r="GH1936" s="6"/>
      <c r="GI1936" s="5"/>
      <c r="GJ1936" s="5"/>
      <c r="GK1936" s="4"/>
      <c r="GL1936" s="6"/>
      <c r="GM1936" s="4"/>
      <c r="GN1936" s="6"/>
      <c r="GO1936" s="5"/>
      <c r="GP1936" s="5"/>
      <c r="GQ1936" s="4"/>
      <c r="GR1936" s="6"/>
      <c r="GS1936" s="4"/>
      <c r="GT1936" s="6"/>
      <c r="GU1936" s="5"/>
      <c r="GV1936" s="5"/>
      <c r="GW1936" s="4"/>
      <c r="GX1936" s="6"/>
      <c r="GY1936" s="4"/>
      <c r="GZ1936" s="6"/>
      <c r="HA1936" s="5"/>
      <c r="HB1936" s="5"/>
      <c r="HC1936" s="4"/>
      <c r="HD1936" s="6"/>
      <c r="HE1936" s="4"/>
      <c r="HF1936" s="6"/>
      <c r="HG1936" s="5"/>
      <c r="HH1936" s="5"/>
      <c r="HI1936" s="4"/>
      <c r="HJ1936" s="6"/>
      <c r="HK1936" s="4"/>
      <c r="HL1936" s="6"/>
      <c r="HM1936" s="5"/>
      <c r="HN1936" s="5"/>
      <c r="HO1936" s="4"/>
      <c r="HP1936" s="6"/>
      <c r="HQ1936" s="4"/>
      <c r="HR1936" s="6"/>
      <c r="HS1936" s="5"/>
      <c r="HT1936" s="5"/>
      <c r="HU1936" s="4"/>
      <c r="HV1936" s="6"/>
      <c r="HW1936" s="4"/>
      <c r="HX1936" s="6"/>
      <c r="HY1936" s="5"/>
      <c r="HZ1936" s="5"/>
      <c r="IA1936" s="4"/>
      <c r="IB1936" s="6"/>
      <c r="IC1936" s="4"/>
      <c r="ID1936" s="6"/>
      <c r="IE1936" s="5"/>
      <c r="IF1936" s="5"/>
      <c r="IG1936" s="4"/>
      <c r="IH1936" s="6"/>
      <c r="II1936" s="4"/>
      <c r="IJ1936" s="6"/>
      <c r="IK1936" s="5"/>
      <c r="IL1936" s="5"/>
      <c r="IM1936" s="4"/>
      <c r="IN1936" s="6"/>
      <c r="IO1936" s="4"/>
      <c r="IP1936" s="6"/>
      <c r="IQ1936" s="5"/>
      <c r="IR1936" s="5"/>
      <c r="IS1936" s="4"/>
      <c r="IT1936" s="6"/>
      <c r="IU1936" s="4"/>
      <c r="IV1936" s="6"/>
      <c r="IW1936" s="5"/>
      <c r="IX1936" s="5"/>
      <c r="IY1936" s="4"/>
      <c r="IZ1936" s="6"/>
      <c r="JA1936" s="4"/>
      <c r="JB1936" s="6"/>
      <c r="JC1936" s="5"/>
      <c r="JD1936" s="5"/>
      <c r="JE1936" s="4"/>
      <c r="JF1936" s="6"/>
      <c r="JG1936" s="4"/>
      <c r="JH1936" s="6"/>
      <c r="JI1936" s="5"/>
      <c r="JJ1936" s="5"/>
      <c r="JK1936" s="4"/>
      <c r="JL1936" s="6"/>
      <c r="JM1936" s="4"/>
      <c r="JN1936" s="6"/>
      <c r="JO1936" s="5"/>
      <c r="JP1936" s="5"/>
      <c r="JQ1936" s="4"/>
      <c r="JR1936" s="6"/>
      <c r="JS1936" s="4"/>
      <c r="JT1936" s="6"/>
      <c r="JU1936" s="5"/>
      <c r="JV1936" s="5"/>
      <c r="JW1936" s="4"/>
      <c r="JX1936" s="6"/>
      <c r="JY1936" s="4"/>
      <c r="JZ1936" s="6"/>
      <c r="KA1936" s="5"/>
      <c r="KB1936" s="5"/>
      <c r="KC1936" s="4"/>
      <c r="KD1936" s="6"/>
      <c r="KE1936" s="4"/>
      <c r="KF1936" s="6"/>
      <c r="KG1936" s="5"/>
      <c r="KH1936" s="5"/>
      <c r="KI1936" s="4"/>
      <c r="KJ1936" s="6"/>
      <c r="KK1936" s="4"/>
      <c r="KL1936" s="6"/>
      <c r="KM1936" s="5"/>
      <c r="KN1936" s="5"/>
    </row>
    <row r="1937">
      <c r="A1937" s="3" t="s">
        <v>85</v>
      </c>
      <c r="B1937" s="3" t="s">
        <v>1250</v>
      </c>
      <c r="C1937" s="3" t="s">
        <v>703</v>
      </c>
      <c r="D1937" s="3" t="s">
        <v>712</v>
      </c>
      <c r="E1937" s="3" t="s">
        <v>1253</v>
      </c>
      <c r="F1937" s="3" t="s">
        <v>104</v>
      </c>
      <c r="G1937" s="3" t="s">
        <v>104</v>
      </c>
      <c r="H1937" s="3" t="s">
        <v>104</v>
      </c>
      <c r="I1937" s="3" t="s">
        <v>1395</v>
      </c>
      <c r="J1937" s="3" t="s">
        <v>104</v>
      </c>
      <c r="K1937" s="4"/>
      <c r="L1937" s="4">
        <f>=ROUNDDOWN({0},0)</f>
      </c>
      <c r="M1937" s="4"/>
      <c r="N1937" s="5"/>
      <c r="O1937" s="4"/>
      <c r="P1937" s="4">
        <f>=ROUNDDOWN({0},0)</f>
      </c>
      <c r="Q1937" s="4"/>
      <c r="R1937" s="5"/>
      <c r="S1937" s="4"/>
      <c r="T1937" s="6"/>
      <c r="U1937" s="4"/>
      <c r="V1937" s="6"/>
      <c r="W1937" s="5"/>
      <c r="X1937" s="5"/>
      <c r="Y1937" s="4"/>
      <c r="Z1937" s="6"/>
      <c r="AA1937" s="4"/>
      <c r="AB1937" s="6"/>
      <c r="AC1937" s="5"/>
      <c r="AD1937" s="5"/>
      <c r="AE1937" s="4"/>
      <c r="AF1937" s="6"/>
      <c r="AG1937" s="4"/>
      <c r="AH1937" s="6"/>
      <c r="AI1937" s="5"/>
      <c r="AJ1937" s="5"/>
      <c r="AK1937" s="4"/>
      <c r="AL1937" s="6"/>
      <c r="AM1937" s="4"/>
      <c r="AN1937" s="6"/>
      <c r="AO1937" s="5"/>
      <c r="AP1937" s="5"/>
      <c r="AQ1937" s="4"/>
      <c r="AR1937" s="6"/>
      <c r="AS1937" s="4"/>
      <c r="AT1937" s="6"/>
      <c r="AU1937" s="5"/>
      <c r="AV1937" s="5"/>
      <c r="AW1937" s="4"/>
      <c r="AX1937" s="6"/>
      <c r="AY1937" s="4"/>
      <c r="AZ1937" s="6"/>
      <c r="BA1937" s="5"/>
      <c r="BB1937" s="5"/>
      <c r="BC1937" s="4"/>
      <c r="BD1937" s="6"/>
      <c r="BE1937" s="4"/>
      <c r="BF1937" s="6"/>
      <c r="BG1937" s="5"/>
      <c r="BH1937" s="5"/>
      <c r="BI1937" s="4"/>
      <c r="BJ1937" s="6"/>
      <c r="BK1937" s="4"/>
      <c r="BL1937" s="6"/>
      <c r="BM1937" s="5"/>
      <c r="BN1937" s="5"/>
      <c r="BO1937" s="4"/>
      <c r="BP1937" s="6"/>
      <c r="BQ1937" s="4"/>
      <c r="BR1937" s="6"/>
      <c r="BS1937" s="5"/>
      <c r="BT1937" s="5"/>
      <c r="BU1937" s="4"/>
      <c r="BV1937" s="6"/>
      <c r="BW1937" s="4"/>
      <c r="BX1937" s="6"/>
      <c r="BY1937" s="5"/>
      <c r="BZ1937" s="5"/>
      <c r="CA1937" s="4"/>
      <c r="CB1937" s="6"/>
      <c r="CC1937" s="4"/>
      <c r="CD1937" s="6"/>
      <c r="CE1937" s="5"/>
      <c r="CF1937" s="5"/>
      <c r="CG1937" s="4"/>
      <c r="CH1937" s="6"/>
      <c r="CI1937" s="4"/>
      <c r="CJ1937" s="6"/>
      <c r="CK1937" s="5"/>
      <c r="CL1937" s="5"/>
      <c r="CM1937" s="4"/>
      <c r="CN1937" s="6"/>
      <c r="CO1937" s="4"/>
      <c r="CP1937" s="6"/>
      <c r="CQ1937" s="5"/>
      <c r="CR1937" s="5"/>
      <c r="CS1937" s="4"/>
      <c r="CT1937" s="6"/>
      <c r="CU1937" s="4"/>
      <c r="CV1937" s="6"/>
      <c r="CW1937" s="5"/>
      <c r="CX1937" s="5"/>
      <c r="CY1937" s="4"/>
      <c r="CZ1937" s="6"/>
      <c r="DA1937" s="4"/>
      <c r="DB1937" s="6"/>
      <c r="DC1937" s="5"/>
      <c r="DD1937" s="5"/>
      <c r="DE1937" s="4"/>
      <c r="DF1937" s="6"/>
      <c r="DG1937" s="4"/>
      <c r="DH1937" s="6"/>
      <c r="DI1937" s="5"/>
      <c r="DJ1937" s="5"/>
      <c r="DK1937" s="4"/>
      <c r="DL1937" s="6"/>
      <c r="DM1937" s="4"/>
      <c r="DN1937" s="6"/>
      <c r="DO1937" s="5"/>
      <c r="DP1937" s="5"/>
      <c r="DQ1937" s="4"/>
      <c r="DR1937" s="6"/>
      <c r="DS1937" s="4"/>
      <c r="DT1937" s="6"/>
      <c r="DU1937" s="5"/>
      <c r="DV1937" s="5"/>
      <c r="DW1937" s="4"/>
      <c r="DX1937" s="6"/>
      <c r="DY1937" s="4"/>
      <c r="DZ1937" s="6"/>
      <c r="EA1937" s="5"/>
      <c r="EB1937" s="5"/>
      <c r="EC1937" s="4"/>
      <c r="ED1937" s="6"/>
      <c r="EE1937" s="4"/>
      <c r="EF1937" s="6"/>
      <c r="EG1937" s="5"/>
      <c r="EH1937" s="5"/>
      <c r="EI1937" s="4"/>
      <c r="EJ1937" s="6"/>
      <c r="EK1937" s="4"/>
      <c r="EL1937" s="6"/>
      <c r="EM1937" s="5"/>
      <c r="EN1937" s="5"/>
      <c r="EO1937" s="4"/>
      <c r="EP1937" s="6"/>
      <c r="EQ1937" s="4"/>
      <c r="ER1937" s="6"/>
      <c r="ES1937" s="5"/>
      <c r="ET1937" s="5"/>
      <c r="EU1937" s="4"/>
      <c r="EV1937" s="6"/>
      <c r="EW1937" s="4"/>
      <c r="EX1937" s="6"/>
      <c r="EY1937" s="5"/>
      <c r="EZ1937" s="5"/>
      <c r="FA1937" s="4"/>
      <c r="FB1937" s="6"/>
      <c r="FC1937" s="4"/>
      <c r="FD1937" s="6"/>
      <c r="FE1937" s="5"/>
      <c r="FF1937" s="5"/>
      <c r="FG1937" s="4"/>
      <c r="FH1937" s="6"/>
      <c r="FI1937" s="4"/>
      <c r="FJ1937" s="6"/>
      <c r="FK1937" s="5"/>
      <c r="FL1937" s="5"/>
      <c r="FM1937" s="4"/>
      <c r="FN1937" s="6"/>
      <c r="FO1937" s="4"/>
      <c r="FP1937" s="6"/>
      <c r="FQ1937" s="5"/>
      <c r="FR1937" s="5"/>
      <c r="FS1937" s="4"/>
      <c r="FT1937" s="6"/>
      <c r="FU1937" s="4"/>
      <c r="FV1937" s="6"/>
      <c r="FW1937" s="5"/>
      <c r="FX1937" s="5"/>
      <c r="FY1937" s="4"/>
      <c r="FZ1937" s="6"/>
      <c r="GA1937" s="4"/>
      <c r="GB1937" s="6"/>
      <c r="GC1937" s="5"/>
      <c r="GD1937" s="5"/>
      <c r="GE1937" s="4"/>
      <c r="GF1937" s="6"/>
      <c r="GG1937" s="4"/>
      <c r="GH1937" s="6"/>
      <c r="GI1937" s="5"/>
      <c r="GJ1937" s="5"/>
      <c r="GK1937" s="4"/>
      <c r="GL1937" s="6"/>
      <c r="GM1937" s="4"/>
      <c r="GN1937" s="6"/>
      <c r="GO1937" s="5"/>
      <c r="GP1937" s="5"/>
      <c r="GQ1937" s="4"/>
      <c r="GR1937" s="6"/>
      <c r="GS1937" s="4"/>
      <c r="GT1937" s="6"/>
      <c r="GU1937" s="5"/>
      <c r="GV1937" s="5"/>
      <c r="GW1937" s="4"/>
      <c r="GX1937" s="6"/>
      <c r="GY1937" s="4"/>
      <c r="GZ1937" s="6"/>
      <c r="HA1937" s="5"/>
      <c r="HB1937" s="5"/>
      <c r="HC1937" s="4"/>
      <c r="HD1937" s="6"/>
      <c r="HE1937" s="4"/>
      <c r="HF1937" s="6"/>
      <c r="HG1937" s="5"/>
      <c r="HH1937" s="5"/>
      <c r="HI1937" s="4"/>
      <c r="HJ1937" s="6"/>
      <c r="HK1937" s="4"/>
      <c r="HL1937" s="6"/>
      <c r="HM1937" s="5"/>
      <c r="HN1937" s="5"/>
      <c r="HO1937" s="4"/>
      <c r="HP1937" s="6"/>
      <c r="HQ1937" s="4"/>
      <c r="HR1937" s="6"/>
      <c r="HS1937" s="5"/>
      <c r="HT1937" s="5"/>
      <c r="HU1937" s="4"/>
      <c r="HV1937" s="6"/>
      <c r="HW1937" s="4"/>
      <c r="HX1937" s="6"/>
      <c r="HY1937" s="5"/>
      <c r="HZ1937" s="5"/>
      <c r="IA1937" s="4"/>
      <c r="IB1937" s="6"/>
      <c r="IC1937" s="4"/>
      <c r="ID1937" s="6"/>
      <c r="IE1937" s="5"/>
      <c r="IF1937" s="5"/>
      <c r="IG1937" s="4"/>
      <c r="IH1937" s="6"/>
      <c r="II1937" s="4"/>
      <c r="IJ1937" s="6"/>
      <c r="IK1937" s="5"/>
      <c r="IL1937" s="5"/>
      <c r="IM1937" s="4"/>
      <c r="IN1937" s="6"/>
      <c r="IO1937" s="4"/>
      <c r="IP1937" s="6"/>
      <c r="IQ1937" s="5"/>
      <c r="IR1937" s="5"/>
      <c r="IS1937" s="4"/>
      <c r="IT1937" s="6"/>
      <c r="IU1937" s="4"/>
      <c r="IV1937" s="6"/>
      <c r="IW1937" s="5"/>
      <c r="IX1937" s="5"/>
      <c r="IY1937" s="4"/>
      <c r="IZ1937" s="6"/>
      <c r="JA1937" s="4"/>
      <c r="JB1937" s="6"/>
      <c r="JC1937" s="5"/>
      <c r="JD1937" s="5"/>
      <c r="JE1937" s="4"/>
      <c r="JF1937" s="6"/>
      <c r="JG1937" s="4"/>
      <c r="JH1937" s="6"/>
      <c r="JI1937" s="5"/>
      <c r="JJ1937" s="5"/>
      <c r="JK1937" s="4"/>
      <c r="JL1937" s="6"/>
      <c r="JM1937" s="4"/>
      <c r="JN1937" s="6"/>
      <c r="JO1937" s="5"/>
      <c r="JP1937" s="5"/>
      <c r="JQ1937" s="4"/>
      <c r="JR1937" s="6"/>
      <c r="JS1937" s="4"/>
      <c r="JT1937" s="6"/>
      <c r="JU1937" s="5"/>
      <c r="JV1937" s="5"/>
      <c r="JW1937" s="4"/>
      <c r="JX1937" s="6"/>
      <c r="JY1937" s="4"/>
      <c r="JZ1937" s="6"/>
      <c r="KA1937" s="5"/>
      <c r="KB1937" s="5"/>
      <c r="KC1937" s="4"/>
      <c r="KD1937" s="6"/>
      <c r="KE1937" s="4"/>
      <c r="KF1937" s="6"/>
      <c r="KG1937" s="5"/>
      <c r="KH1937" s="5"/>
      <c r="KI1937" s="4"/>
      <c r="KJ1937" s="6"/>
      <c r="KK1937" s="4"/>
      <c r="KL1937" s="6"/>
      <c r="KM1937" s="5"/>
      <c r="KN1937" s="5"/>
    </row>
    <row r="1938">
      <c r="A1938" s="3" t="s">
        <v>85</v>
      </c>
      <c r="B1938" s="3" t="s">
        <v>1250</v>
      </c>
      <c r="C1938" s="3" t="s">
        <v>703</v>
      </c>
      <c r="D1938" s="3" t="s">
        <v>712</v>
      </c>
      <c r="E1938" s="3" t="s">
        <v>1255</v>
      </c>
      <c r="F1938" s="3" t="s">
        <v>104</v>
      </c>
      <c r="G1938" s="3" t="s">
        <v>104</v>
      </c>
      <c r="H1938" s="3" t="s">
        <v>104</v>
      </c>
      <c r="I1938" s="3" t="s">
        <v>1395</v>
      </c>
      <c r="J1938" s="3" t="s">
        <v>104</v>
      </c>
      <c r="K1938" s="4"/>
      <c r="L1938" s="4">
        <f>=ROUNDDOWN({0},0)</f>
      </c>
      <c r="M1938" s="4"/>
      <c r="N1938" s="5"/>
      <c r="O1938" s="4"/>
      <c r="P1938" s="4">
        <f>=ROUNDDOWN({0},0)</f>
      </c>
      <c r="Q1938" s="4"/>
      <c r="R1938" s="5"/>
      <c r="S1938" s="4"/>
      <c r="T1938" s="6"/>
      <c r="U1938" s="4"/>
      <c r="V1938" s="6"/>
      <c r="W1938" s="5"/>
      <c r="X1938" s="5"/>
      <c r="Y1938" s="4"/>
      <c r="Z1938" s="6"/>
      <c r="AA1938" s="4"/>
      <c r="AB1938" s="6"/>
      <c r="AC1938" s="5"/>
      <c r="AD1938" s="5"/>
      <c r="AE1938" s="4"/>
      <c r="AF1938" s="6"/>
      <c r="AG1938" s="4"/>
      <c r="AH1938" s="6"/>
      <c r="AI1938" s="5"/>
      <c r="AJ1938" s="5"/>
      <c r="AK1938" s="4"/>
      <c r="AL1938" s="6"/>
      <c r="AM1938" s="4"/>
      <c r="AN1938" s="6"/>
      <c r="AO1938" s="5"/>
      <c r="AP1938" s="5"/>
      <c r="AQ1938" s="4"/>
      <c r="AR1938" s="6"/>
      <c r="AS1938" s="4"/>
      <c r="AT1938" s="6"/>
      <c r="AU1938" s="5"/>
      <c r="AV1938" s="5"/>
      <c r="AW1938" s="4"/>
      <c r="AX1938" s="6"/>
      <c r="AY1938" s="4"/>
      <c r="AZ1938" s="6"/>
      <c r="BA1938" s="5"/>
      <c r="BB1938" s="5"/>
      <c r="BC1938" s="4"/>
      <c r="BD1938" s="6"/>
      <c r="BE1938" s="4"/>
      <c r="BF1938" s="6"/>
      <c r="BG1938" s="5"/>
      <c r="BH1938" s="5"/>
      <c r="BI1938" s="4"/>
      <c r="BJ1938" s="6"/>
      <c r="BK1938" s="4"/>
      <c r="BL1938" s="6"/>
      <c r="BM1938" s="5"/>
      <c r="BN1938" s="5"/>
      <c r="BO1938" s="4"/>
      <c r="BP1938" s="6"/>
      <c r="BQ1938" s="4"/>
      <c r="BR1938" s="6"/>
      <c r="BS1938" s="5"/>
      <c r="BT1938" s="5"/>
      <c r="BU1938" s="4"/>
      <c r="BV1938" s="6"/>
      <c r="BW1938" s="4"/>
      <c r="BX1938" s="6"/>
      <c r="BY1938" s="5"/>
      <c r="BZ1938" s="5"/>
      <c r="CA1938" s="4"/>
      <c r="CB1938" s="6"/>
      <c r="CC1938" s="4"/>
      <c r="CD1938" s="6"/>
      <c r="CE1938" s="5"/>
      <c r="CF1938" s="5"/>
      <c r="CG1938" s="4"/>
      <c r="CH1938" s="6"/>
      <c r="CI1938" s="4"/>
      <c r="CJ1938" s="6"/>
      <c r="CK1938" s="5"/>
      <c r="CL1938" s="5"/>
      <c r="CM1938" s="4"/>
      <c r="CN1938" s="6"/>
      <c r="CO1938" s="4"/>
      <c r="CP1938" s="6"/>
      <c r="CQ1938" s="5"/>
      <c r="CR1938" s="5"/>
      <c r="CS1938" s="4"/>
      <c r="CT1938" s="6"/>
      <c r="CU1938" s="4"/>
      <c r="CV1938" s="6"/>
      <c r="CW1938" s="5"/>
      <c r="CX1938" s="5"/>
      <c r="CY1938" s="4"/>
      <c r="CZ1938" s="6"/>
      <c r="DA1938" s="4"/>
      <c r="DB1938" s="6"/>
      <c r="DC1938" s="5"/>
      <c r="DD1938" s="5"/>
      <c r="DE1938" s="4"/>
      <c r="DF1938" s="6"/>
      <c r="DG1938" s="4"/>
      <c r="DH1938" s="6"/>
      <c r="DI1938" s="5"/>
      <c r="DJ1938" s="5"/>
      <c r="DK1938" s="4"/>
      <c r="DL1938" s="6"/>
      <c r="DM1938" s="4"/>
      <c r="DN1938" s="6"/>
      <c r="DO1938" s="5"/>
      <c r="DP1938" s="5"/>
      <c r="DQ1938" s="4"/>
      <c r="DR1938" s="6"/>
      <c r="DS1938" s="4"/>
      <c r="DT1938" s="6"/>
      <c r="DU1938" s="5"/>
      <c r="DV1938" s="5"/>
      <c r="DW1938" s="4"/>
      <c r="DX1938" s="6"/>
      <c r="DY1938" s="4"/>
      <c r="DZ1938" s="6"/>
      <c r="EA1938" s="5"/>
      <c r="EB1938" s="5"/>
      <c r="EC1938" s="4"/>
      <c r="ED1938" s="6"/>
      <c r="EE1938" s="4"/>
      <c r="EF1938" s="6"/>
      <c r="EG1938" s="5"/>
      <c r="EH1938" s="5"/>
      <c r="EI1938" s="4"/>
      <c r="EJ1938" s="6"/>
      <c r="EK1938" s="4"/>
      <c r="EL1938" s="6"/>
      <c r="EM1938" s="5"/>
      <c r="EN1938" s="5"/>
      <c r="EO1938" s="4"/>
      <c r="EP1938" s="6"/>
      <c r="EQ1938" s="4"/>
      <c r="ER1938" s="6"/>
      <c r="ES1938" s="5"/>
      <c r="ET1938" s="5"/>
      <c r="EU1938" s="4"/>
      <c r="EV1938" s="6"/>
      <c r="EW1938" s="4"/>
      <c r="EX1938" s="6"/>
      <c r="EY1938" s="5"/>
      <c r="EZ1938" s="5"/>
      <c r="FA1938" s="4"/>
      <c r="FB1938" s="6"/>
      <c r="FC1938" s="4"/>
      <c r="FD1938" s="6"/>
      <c r="FE1938" s="5"/>
      <c r="FF1938" s="5"/>
      <c r="FG1938" s="4"/>
      <c r="FH1938" s="6"/>
      <c r="FI1938" s="4"/>
      <c r="FJ1938" s="6"/>
      <c r="FK1938" s="5"/>
      <c r="FL1938" s="5"/>
      <c r="FM1938" s="4"/>
      <c r="FN1938" s="6"/>
      <c r="FO1938" s="4"/>
      <c r="FP1938" s="6"/>
      <c r="FQ1938" s="5"/>
      <c r="FR1938" s="5"/>
      <c r="FS1938" s="4"/>
      <c r="FT1938" s="6"/>
      <c r="FU1938" s="4"/>
      <c r="FV1938" s="6"/>
      <c r="FW1938" s="5"/>
      <c r="FX1938" s="5"/>
      <c r="FY1938" s="4"/>
      <c r="FZ1938" s="6"/>
      <c r="GA1938" s="4"/>
      <c r="GB1938" s="6"/>
      <c r="GC1938" s="5"/>
      <c r="GD1938" s="5"/>
      <c r="GE1938" s="4"/>
      <c r="GF1938" s="6"/>
      <c r="GG1938" s="4"/>
      <c r="GH1938" s="6"/>
      <c r="GI1938" s="5"/>
      <c r="GJ1938" s="5"/>
      <c r="GK1938" s="4"/>
      <c r="GL1938" s="6"/>
      <c r="GM1938" s="4"/>
      <c r="GN1938" s="6"/>
      <c r="GO1938" s="5"/>
      <c r="GP1938" s="5"/>
      <c r="GQ1938" s="4"/>
      <c r="GR1938" s="6"/>
      <c r="GS1938" s="4"/>
      <c r="GT1938" s="6"/>
      <c r="GU1938" s="5"/>
      <c r="GV1938" s="5"/>
      <c r="GW1938" s="4"/>
      <c r="GX1938" s="6"/>
      <c r="GY1938" s="4"/>
      <c r="GZ1938" s="6"/>
      <c r="HA1938" s="5"/>
      <c r="HB1938" s="5"/>
      <c r="HC1938" s="4"/>
      <c r="HD1938" s="6"/>
      <c r="HE1938" s="4"/>
      <c r="HF1938" s="6"/>
      <c r="HG1938" s="5"/>
      <c r="HH1938" s="5"/>
      <c r="HI1938" s="4"/>
      <c r="HJ1938" s="6"/>
      <c r="HK1938" s="4"/>
      <c r="HL1938" s="6"/>
      <c r="HM1938" s="5"/>
      <c r="HN1938" s="5"/>
      <c r="HO1938" s="4"/>
      <c r="HP1938" s="6"/>
      <c r="HQ1938" s="4"/>
      <c r="HR1938" s="6"/>
      <c r="HS1938" s="5"/>
      <c r="HT1938" s="5"/>
      <c r="HU1938" s="4"/>
      <c r="HV1938" s="6"/>
      <c r="HW1938" s="4"/>
      <c r="HX1938" s="6"/>
      <c r="HY1938" s="5"/>
      <c r="HZ1938" s="5"/>
      <c r="IA1938" s="4"/>
      <c r="IB1938" s="6"/>
      <c r="IC1938" s="4"/>
      <c r="ID1938" s="6"/>
      <c r="IE1938" s="5"/>
      <c r="IF1938" s="5"/>
      <c r="IG1938" s="4"/>
      <c r="IH1938" s="6"/>
      <c r="II1938" s="4"/>
      <c r="IJ1938" s="6"/>
      <c r="IK1938" s="5"/>
      <c r="IL1938" s="5"/>
      <c r="IM1938" s="4"/>
      <c r="IN1938" s="6"/>
      <c r="IO1938" s="4"/>
      <c r="IP1938" s="6"/>
      <c r="IQ1938" s="5"/>
      <c r="IR1938" s="5"/>
      <c r="IS1938" s="4"/>
      <c r="IT1938" s="6"/>
      <c r="IU1938" s="4"/>
      <c r="IV1938" s="6"/>
      <c r="IW1938" s="5"/>
      <c r="IX1938" s="5"/>
      <c r="IY1938" s="4"/>
      <c r="IZ1938" s="6"/>
      <c r="JA1938" s="4"/>
      <c r="JB1938" s="6"/>
      <c r="JC1938" s="5"/>
      <c r="JD1938" s="5"/>
      <c r="JE1938" s="4"/>
      <c r="JF1938" s="6"/>
      <c r="JG1938" s="4"/>
      <c r="JH1938" s="6"/>
      <c r="JI1938" s="5"/>
      <c r="JJ1938" s="5"/>
      <c r="JK1938" s="4"/>
      <c r="JL1938" s="6"/>
      <c r="JM1938" s="4"/>
      <c r="JN1938" s="6"/>
      <c r="JO1938" s="5"/>
      <c r="JP1938" s="5"/>
      <c r="JQ1938" s="4"/>
      <c r="JR1938" s="6"/>
      <c r="JS1938" s="4"/>
      <c r="JT1938" s="6"/>
      <c r="JU1938" s="5"/>
      <c r="JV1938" s="5"/>
      <c r="JW1938" s="4"/>
      <c r="JX1938" s="6"/>
      <c r="JY1938" s="4"/>
      <c r="JZ1938" s="6"/>
      <c r="KA1938" s="5"/>
      <c r="KB1938" s="5"/>
      <c r="KC1938" s="4"/>
      <c r="KD1938" s="6"/>
      <c r="KE1938" s="4"/>
      <c r="KF1938" s="6"/>
      <c r="KG1938" s="5"/>
      <c r="KH1938" s="5"/>
      <c r="KI1938" s="4"/>
      <c r="KJ1938" s="6"/>
      <c r="KK1938" s="4"/>
      <c r="KL1938" s="6"/>
      <c r="KM1938" s="5"/>
      <c r="KN1938" s="5"/>
    </row>
    <row r="1939">
      <c r="A1939" s="3" t="s">
        <v>85</v>
      </c>
      <c r="B1939" s="3" t="s">
        <v>1250</v>
      </c>
      <c r="C1939" s="3" t="s">
        <v>703</v>
      </c>
      <c r="D1939" s="3" t="s">
        <v>712</v>
      </c>
      <c r="E1939" s="3" t="s">
        <v>1256</v>
      </c>
      <c r="F1939" s="3" t="s">
        <v>104</v>
      </c>
      <c r="G1939" s="3" t="s">
        <v>104</v>
      </c>
      <c r="H1939" s="3" t="s">
        <v>104</v>
      </c>
      <c r="I1939" s="3" t="s">
        <v>1592</v>
      </c>
      <c r="J1939" s="3" t="s">
        <v>104</v>
      </c>
      <c r="K1939" s="4"/>
      <c r="L1939" s="4">
        <f>=ROUNDDOWN({0},0)</f>
      </c>
      <c r="M1939" s="4"/>
      <c r="N1939" s="5"/>
      <c r="O1939" s="4"/>
      <c r="P1939" s="4">
        <f>=ROUNDDOWN({0},0)</f>
      </c>
      <c r="Q1939" s="4"/>
      <c r="R1939" s="5"/>
      <c r="S1939" s="4"/>
      <c r="T1939" s="6"/>
      <c r="U1939" s="4"/>
      <c r="V1939" s="6"/>
      <c r="W1939" s="5"/>
      <c r="X1939" s="5"/>
      <c r="Y1939" s="4"/>
      <c r="Z1939" s="6"/>
      <c r="AA1939" s="4"/>
      <c r="AB1939" s="6"/>
      <c r="AC1939" s="5"/>
      <c r="AD1939" s="5"/>
      <c r="AE1939" s="4"/>
      <c r="AF1939" s="6"/>
      <c r="AG1939" s="4"/>
      <c r="AH1939" s="6"/>
      <c r="AI1939" s="5"/>
      <c r="AJ1939" s="5"/>
      <c r="AK1939" s="4"/>
      <c r="AL1939" s="6"/>
      <c r="AM1939" s="4"/>
      <c r="AN1939" s="6"/>
      <c r="AO1939" s="5"/>
      <c r="AP1939" s="5"/>
      <c r="AQ1939" s="4"/>
      <c r="AR1939" s="6"/>
      <c r="AS1939" s="4"/>
      <c r="AT1939" s="6"/>
      <c r="AU1939" s="5"/>
      <c r="AV1939" s="5"/>
      <c r="AW1939" s="4"/>
      <c r="AX1939" s="6"/>
      <c r="AY1939" s="4"/>
      <c r="AZ1939" s="6"/>
      <c r="BA1939" s="5"/>
      <c r="BB1939" s="5"/>
      <c r="BC1939" s="4"/>
      <c r="BD1939" s="6"/>
      <c r="BE1939" s="4"/>
      <c r="BF1939" s="6"/>
      <c r="BG1939" s="5"/>
      <c r="BH1939" s="5"/>
      <c r="BI1939" s="4"/>
      <c r="BJ1939" s="6"/>
      <c r="BK1939" s="4"/>
      <c r="BL1939" s="6"/>
      <c r="BM1939" s="5"/>
      <c r="BN1939" s="5"/>
      <c r="BO1939" s="4"/>
      <c r="BP1939" s="6"/>
      <c r="BQ1939" s="4"/>
      <c r="BR1939" s="6"/>
      <c r="BS1939" s="5"/>
      <c r="BT1939" s="5"/>
      <c r="BU1939" s="4"/>
      <c r="BV1939" s="6"/>
      <c r="BW1939" s="4"/>
      <c r="BX1939" s="6"/>
      <c r="BY1939" s="5"/>
      <c r="BZ1939" s="5"/>
      <c r="CA1939" s="4"/>
      <c r="CB1939" s="6"/>
      <c r="CC1939" s="4"/>
      <c r="CD1939" s="6"/>
      <c r="CE1939" s="5"/>
      <c r="CF1939" s="5"/>
      <c r="CG1939" s="4"/>
      <c r="CH1939" s="6"/>
      <c r="CI1939" s="4"/>
      <c r="CJ1939" s="6"/>
      <c r="CK1939" s="5"/>
      <c r="CL1939" s="5"/>
      <c r="CM1939" s="4"/>
      <c r="CN1939" s="6"/>
      <c r="CO1939" s="4"/>
      <c r="CP1939" s="6"/>
      <c r="CQ1939" s="5"/>
      <c r="CR1939" s="5"/>
      <c r="CS1939" s="4"/>
      <c r="CT1939" s="6"/>
      <c r="CU1939" s="4"/>
      <c r="CV1939" s="6"/>
      <c r="CW1939" s="5"/>
      <c r="CX1939" s="5"/>
      <c r="CY1939" s="4"/>
      <c r="CZ1939" s="6"/>
      <c r="DA1939" s="4"/>
      <c r="DB1939" s="6"/>
      <c r="DC1939" s="5"/>
      <c r="DD1939" s="5"/>
      <c r="DE1939" s="4"/>
      <c r="DF1939" s="6"/>
      <c r="DG1939" s="4"/>
      <c r="DH1939" s="6"/>
      <c r="DI1939" s="5"/>
      <c r="DJ1939" s="5"/>
      <c r="DK1939" s="4"/>
      <c r="DL1939" s="6"/>
      <c r="DM1939" s="4"/>
      <c r="DN1939" s="6"/>
      <c r="DO1939" s="5"/>
      <c r="DP1939" s="5"/>
      <c r="DQ1939" s="4"/>
      <c r="DR1939" s="6"/>
      <c r="DS1939" s="4"/>
      <c r="DT1939" s="6"/>
      <c r="DU1939" s="5"/>
      <c r="DV1939" s="5"/>
      <c r="DW1939" s="4"/>
      <c r="DX1939" s="6"/>
      <c r="DY1939" s="4"/>
      <c r="DZ1939" s="6"/>
      <c r="EA1939" s="5"/>
      <c r="EB1939" s="5"/>
      <c r="EC1939" s="4"/>
      <c r="ED1939" s="6"/>
      <c r="EE1939" s="4"/>
      <c r="EF1939" s="6"/>
      <c r="EG1939" s="5"/>
      <c r="EH1939" s="5"/>
      <c r="EI1939" s="4"/>
      <c r="EJ1939" s="6"/>
      <c r="EK1939" s="4"/>
      <c r="EL1939" s="6"/>
      <c r="EM1939" s="5"/>
      <c r="EN1939" s="5"/>
      <c r="EO1939" s="4"/>
      <c r="EP1939" s="6"/>
      <c r="EQ1939" s="4"/>
      <c r="ER1939" s="6"/>
      <c r="ES1939" s="5"/>
      <c r="ET1939" s="5"/>
      <c r="EU1939" s="4"/>
      <c r="EV1939" s="6"/>
      <c r="EW1939" s="4"/>
      <c r="EX1939" s="6"/>
      <c r="EY1939" s="5"/>
      <c r="EZ1939" s="5"/>
      <c r="FA1939" s="4"/>
      <c r="FB1939" s="6"/>
      <c r="FC1939" s="4"/>
      <c r="FD1939" s="6"/>
      <c r="FE1939" s="5"/>
      <c r="FF1939" s="5"/>
      <c r="FG1939" s="4"/>
      <c r="FH1939" s="6"/>
      <c r="FI1939" s="4"/>
      <c r="FJ1939" s="6"/>
      <c r="FK1939" s="5"/>
      <c r="FL1939" s="5"/>
      <c r="FM1939" s="4"/>
      <c r="FN1939" s="6"/>
      <c r="FO1939" s="4"/>
      <c r="FP1939" s="6"/>
      <c r="FQ1939" s="5"/>
      <c r="FR1939" s="5"/>
      <c r="FS1939" s="4"/>
      <c r="FT1939" s="6"/>
      <c r="FU1939" s="4"/>
      <c r="FV1939" s="6"/>
      <c r="FW1939" s="5"/>
      <c r="FX1939" s="5"/>
      <c r="FY1939" s="4"/>
      <c r="FZ1939" s="6"/>
      <c r="GA1939" s="4"/>
      <c r="GB1939" s="6"/>
      <c r="GC1939" s="5"/>
      <c r="GD1939" s="5"/>
      <c r="GE1939" s="4"/>
      <c r="GF1939" s="6"/>
      <c r="GG1939" s="4"/>
      <c r="GH1939" s="6"/>
      <c r="GI1939" s="5"/>
      <c r="GJ1939" s="5"/>
      <c r="GK1939" s="4"/>
      <c r="GL1939" s="6"/>
      <c r="GM1939" s="4"/>
      <c r="GN1939" s="6"/>
      <c r="GO1939" s="5"/>
      <c r="GP1939" s="5"/>
      <c r="GQ1939" s="4"/>
      <c r="GR1939" s="6"/>
      <c r="GS1939" s="4"/>
      <c r="GT1939" s="6"/>
      <c r="GU1939" s="5"/>
      <c r="GV1939" s="5"/>
      <c r="GW1939" s="4"/>
      <c r="GX1939" s="6"/>
      <c r="GY1939" s="4"/>
      <c r="GZ1939" s="6"/>
      <c r="HA1939" s="5"/>
      <c r="HB1939" s="5"/>
      <c r="HC1939" s="4"/>
      <c r="HD1939" s="6"/>
      <c r="HE1939" s="4"/>
      <c r="HF1939" s="6"/>
      <c r="HG1939" s="5"/>
      <c r="HH1939" s="5"/>
      <c r="HI1939" s="4"/>
      <c r="HJ1939" s="6"/>
      <c r="HK1939" s="4"/>
      <c r="HL1939" s="6"/>
      <c r="HM1939" s="5"/>
      <c r="HN1939" s="5"/>
      <c r="HO1939" s="4"/>
      <c r="HP1939" s="6"/>
      <c r="HQ1939" s="4"/>
      <c r="HR1939" s="6"/>
      <c r="HS1939" s="5"/>
      <c r="HT1939" s="5"/>
      <c r="HU1939" s="4"/>
      <c r="HV1939" s="6"/>
      <c r="HW1939" s="4"/>
      <c r="HX1939" s="6"/>
      <c r="HY1939" s="5"/>
      <c r="HZ1939" s="5"/>
      <c r="IA1939" s="4"/>
      <c r="IB1939" s="6"/>
      <c r="IC1939" s="4"/>
      <c r="ID1939" s="6"/>
      <c r="IE1939" s="5"/>
      <c r="IF1939" s="5"/>
      <c r="IG1939" s="4"/>
      <c r="IH1939" s="6"/>
      <c r="II1939" s="4"/>
      <c r="IJ1939" s="6"/>
      <c r="IK1939" s="5"/>
      <c r="IL1939" s="5"/>
      <c r="IM1939" s="4"/>
      <c r="IN1939" s="6"/>
      <c r="IO1939" s="4"/>
      <c r="IP1939" s="6"/>
      <c r="IQ1939" s="5"/>
      <c r="IR1939" s="5"/>
      <c r="IS1939" s="4"/>
      <c r="IT1939" s="6"/>
      <c r="IU1939" s="4"/>
      <c r="IV1939" s="6"/>
      <c r="IW1939" s="5"/>
      <c r="IX1939" s="5"/>
      <c r="IY1939" s="4"/>
      <c r="IZ1939" s="6"/>
      <c r="JA1939" s="4"/>
      <c r="JB1939" s="6"/>
      <c r="JC1939" s="5"/>
      <c r="JD1939" s="5"/>
      <c r="JE1939" s="4"/>
      <c r="JF1939" s="6"/>
      <c r="JG1939" s="4"/>
      <c r="JH1939" s="6"/>
      <c r="JI1939" s="5"/>
      <c r="JJ1939" s="5"/>
      <c r="JK1939" s="4"/>
      <c r="JL1939" s="6"/>
      <c r="JM1939" s="4"/>
      <c r="JN1939" s="6"/>
      <c r="JO1939" s="5"/>
      <c r="JP1939" s="5"/>
      <c r="JQ1939" s="4"/>
      <c r="JR1939" s="6"/>
      <c r="JS1939" s="4"/>
      <c r="JT1939" s="6"/>
      <c r="JU1939" s="5"/>
      <c r="JV1939" s="5"/>
      <c r="JW1939" s="4"/>
      <c r="JX1939" s="6"/>
      <c r="JY1939" s="4"/>
      <c r="JZ1939" s="6"/>
      <c r="KA1939" s="5"/>
      <c r="KB1939" s="5"/>
      <c r="KC1939" s="4"/>
      <c r="KD1939" s="6"/>
      <c r="KE1939" s="4"/>
      <c r="KF1939" s="6"/>
      <c r="KG1939" s="5"/>
      <c r="KH1939" s="5"/>
      <c r="KI1939" s="4"/>
      <c r="KJ1939" s="6"/>
      <c r="KK1939" s="4"/>
      <c r="KL1939" s="6"/>
      <c r="KM1939" s="5"/>
      <c r="KN1939" s="5"/>
    </row>
    <row r="1940">
      <c r="A1940" s="3" t="s">
        <v>85</v>
      </c>
      <c r="B1940" s="3" t="s">
        <v>1250</v>
      </c>
      <c r="C1940" s="3" t="s">
        <v>1128</v>
      </c>
      <c r="D1940" s="3" t="s">
        <v>712</v>
      </c>
      <c r="E1940" s="3" t="s">
        <v>1252</v>
      </c>
      <c r="F1940" s="3" t="s">
        <v>104</v>
      </c>
      <c r="G1940" s="3" t="s">
        <v>104</v>
      </c>
      <c r="H1940" s="3" t="s">
        <v>104</v>
      </c>
      <c r="I1940" s="3" t="s">
        <v>1308</v>
      </c>
      <c r="J1940" s="3" t="s">
        <v>104</v>
      </c>
      <c r="K1940" s="4"/>
      <c r="L1940" s="4">
        <f>=ROUNDDOWN({0},0)</f>
      </c>
      <c r="M1940" s="4"/>
      <c r="N1940" s="5"/>
      <c r="O1940" s="4"/>
      <c r="P1940" s="4">
        <f>=ROUNDDOWN({0},0)</f>
      </c>
      <c r="Q1940" s="4"/>
      <c r="R1940" s="5"/>
      <c r="S1940" s="4"/>
      <c r="T1940" s="6"/>
      <c r="U1940" s="4"/>
      <c r="V1940" s="6"/>
      <c r="W1940" s="5"/>
      <c r="X1940" s="5"/>
      <c r="Y1940" s="4"/>
      <c r="Z1940" s="6"/>
      <c r="AA1940" s="4"/>
      <c r="AB1940" s="6"/>
      <c r="AC1940" s="5"/>
      <c r="AD1940" s="5"/>
      <c r="AE1940" s="4"/>
      <c r="AF1940" s="6"/>
      <c r="AG1940" s="4"/>
      <c r="AH1940" s="6"/>
      <c r="AI1940" s="5"/>
      <c r="AJ1940" s="5"/>
      <c r="AK1940" s="4"/>
      <c r="AL1940" s="6"/>
      <c r="AM1940" s="4"/>
      <c r="AN1940" s="6"/>
      <c r="AO1940" s="5"/>
      <c r="AP1940" s="5"/>
      <c r="AQ1940" s="4"/>
      <c r="AR1940" s="6"/>
      <c r="AS1940" s="4"/>
      <c r="AT1940" s="6"/>
      <c r="AU1940" s="5"/>
      <c r="AV1940" s="5"/>
      <c r="AW1940" s="4"/>
      <c r="AX1940" s="6"/>
      <c r="AY1940" s="4"/>
      <c r="AZ1940" s="6"/>
      <c r="BA1940" s="5"/>
      <c r="BB1940" s="5"/>
      <c r="BC1940" s="4"/>
      <c r="BD1940" s="6"/>
      <c r="BE1940" s="4"/>
      <c r="BF1940" s="6"/>
      <c r="BG1940" s="5"/>
      <c r="BH1940" s="5"/>
      <c r="BI1940" s="4"/>
      <c r="BJ1940" s="6"/>
      <c r="BK1940" s="4"/>
      <c r="BL1940" s="6"/>
      <c r="BM1940" s="5"/>
      <c r="BN1940" s="5"/>
      <c r="BO1940" s="4"/>
      <c r="BP1940" s="6"/>
      <c r="BQ1940" s="4"/>
      <c r="BR1940" s="6"/>
      <c r="BS1940" s="5"/>
      <c r="BT1940" s="5"/>
      <c r="BU1940" s="4"/>
      <c r="BV1940" s="6"/>
      <c r="BW1940" s="4"/>
      <c r="BX1940" s="6"/>
      <c r="BY1940" s="5"/>
      <c r="BZ1940" s="5"/>
      <c r="CA1940" s="4"/>
      <c r="CB1940" s="6"/>
      <c r="CC1940" s="4"/>
      <c r="CD1940" s="6"/>
      <c r="CE1940" s="5"/>
      <c r="CF1940" s="5"/>
      <c r="CG1940" s="4"/>
      <c r="CH1940" s="6"/>
      <c r="CI1940" s="4"/>
      <c r="CJ1940" s="6"/>
      <c r="CK1940" s="5"/>
      <c r="CL1940" s="5"/>
      <c r="CM1940" s="4"/>
      <c r="CN1940" s="6"/>
      <c r="CO1940" s="4"/>
      <c r="CP1940" s="6"/>
      <c r="CQ1940" s="5"/>
      <c r="CR1940" s="5"/>
      <c r="CS1940" s="4"/>
      <c r="CT1940" s="6"/>
      <c r="CU1940" s="4"/>
      <c r="CV1940" s="6"/>
      <c r="CW1940" s="5"/>
      <c r="CX1940" s="5"/>
      <c r="CY1940" s="4"/>
      <c r="CZ1940" s="6"/>
      <c r="DA1940" s="4"/>
      <c r="DB1940" s="6"/>
      <c r="DC1940" s="5"/>
      <c r="DD1940" s="5"/>
      <c r="DE1940" s="4"/>
      <c r="DF1940" s="6"/>
      <c r="DG1940" s="4"/>
      <c r="DH1940" s="6"/>
      <c r="DI1940" s="5"/>
      <c r="DJ1940" s="5"/>
      <c r="DK1940" s="4"/>
      <c r="DL1940" s="6"/>
      <c r="DM1940" s="4"/>
      <c r="DN1940" s="6"/>
      <c r="DO1940" s="5"/>
      <c r="DP1940" s="5"/>
      <c r="DQ1940" s="4"/>
      <c r="DR1940" s="6"/>
      <c r="DS1940" s="4"/>
      <c r="DT1940" s="6"/>
      <c r="DU1940" s="5"/>
      <c r="DV1940" s="5"/>
      <c r="DW1940" s="4"/>
      <c r="DX1940" s="6"/>
      <c r="DY1940" s="4"/>
      <c r="DZ1940" s="6"/>
      <c r="EA1940" s="5"/>
      <c r="EB1940" s="5"/>
      <c r="EC1940" s="4"/>
      <c r="ED1940" s="6"/>
      <c r="EE1940" s="4"/>
      <c r="EF1940" s="6"/>
      <c r="EG1940" s="5"/>
      <c r="EH1940" s="5"/>
      <c r="EI1940" s="4"/>
      <c r="EJ1940" s="6"/>
      <c r="EK1940" s="4"/>
      <c r="EL1940" s="6"/>
      <c r="EM1940" s="5"/>
      <c r="EN1940" s="5"/>
      <c r="EO1940" s="4"/>
      <c r="EP1940" s="6"/>
      <c r="EQ1940" s="4"/>
      <c r="ER1940" s="6"/>
      <c r="ES1940" s="5"/>
      <c r="ET1940" s="5"/>
      <c r="EU1940" s="4"/>
      <c r="EV1940" s="6"/>
      <c r="EW1940" s="4"/>
      <c r="EX1940" s="6"/>
      <c r="EY1940" s="5"/>
      <c r="EZ1940" s="5"/>
      <c r="FA1940" s="4"/>
      <c r="FB1940" s="6"/>
      <c r="FC1940" s="4"/>
      <c r="FD1940" s="6"/>
      <c r="FE1940" s="5"/>
      <c r="FF1940" s="5"/>
      <c r="FG1940" s="4"/>
      <c r="FH1940" s="6"/>
      <c r="FI1940" s="4"/>
      <c r="FJ1940" s="6"/>
      <c r="FK1940" s="5"/>
      <c r="FL1940" s="5"/>
      <c r="FM1940" s="4"/>
      <c r="FN1940" s="6"/>
      <c r="FO1940" s="4"/>
      <c r="FP1940" s="6"/>
      <c r="FQ1940" s="5"/>
      <c r="FR1940" s="5"/>
      <c r="FS1940" s="4"/>
      <c r="FT1940" s="6"/>
      <c r="FU1940" s="4"/>
      <c r="FV1940" s="6"/>
      <c r="FW1940" s="5"/>
      <c r="FX1940" s="5"/>
      <c r="FY1940" s="4"/>
      <c r="FZ1940" s="6"/>
      <c r="GA1940" s="4"/>
      <c r="GB1940" s="6"/>
      <c r="GC1940" s="5"/>
      <c r="GD1940" s="5"/>
      <c r="GE1940" s="4"/>
      <c r="GF1940" s="6"/>
      <c r="GG1940" s="4"/>
      <c r="GH1940" s="6"/>
      <c r="GI1940" s="5"/>
      <c r="GJ1940" s="5"/>
      <c r="GK1940" s="4"/>
      <c r="GL1940" s="6"/>
      <c r="GM1940" s="4"/>
      <c r="GN1940" s="6"/>
      <c r="GO1940" s="5"/>
      <c r="GP1940" s="5"/>
      <c r="GQ1940" s="4"/>
      <c r="GR1940" s="6"/>
      <c r="GS1940" s="4"/>
      <c r="GT1940" s="6"/>
      <c r="GU1940" s="5"/>
      <c r="GV1940" s="5"/>
      <c r="GW1940" s="4"/>
      <c r="GX1940" s="6"/>
      <c r="GY1940" s="4"/>
      <c r="GZ1940" s="6"/>
      <c r="HA1940" s="5"/>
      <c r="HB1940" s="5"/>
      <c r="HC1940" s="4"/>
      <c r="HD1940" s="6"/>
      <c r="HE1940" s="4"/>
      <c r="HF1940" s="6"/>
      <c r="HG1940" s="5"/>
      <c r="HH1940" s="5"/>
      <c r="HI1940" s="4"/>
      <c r="HJ1940" s="6"/>
      <c r="HK1940" s="4"/>
      <c r="HL1940" s="6"/>
      <c r="HM1940" s="5"/>
      <c r="HN1940" s="5"/>
      <c r="HO1940" s="4"/>
      <c r="HP1940" s="6"/>
      <c r="HQ1940" s="4"/>
      <c r="HR1940" s="6"/>
      <c r="HS1940" s="5"/>
      <c r="HT1940" s="5"/>
      <c r="HU1940" s="4"/>
      <c r="HV1940" s="6"/>
      <c r="HW1940" s="4"/>
      <c r="HX1940" s="6"/>
      <c r="HY1940" s="5"/>
      <c r="HZ1940" s="5"/>
      <c r="IA1940" s="4"/>
      <c r="IB1940" s="6"/>
      <c r="IC1940" s="4"/>
      <c r="ID1940" s="6"/>
      <c r="IE1940" s="5"/>
      <c r="IF1940" s="5"/>
      <c r="IG1940" s="4"/>
      <c r="IH1940" s="6"/>
      <c r="II1940" s="4"/>
      <c r="IJ1940" s="6"/>
      <c r="IK1940" s="5"/>
      <c r="IL1940" s="5"/>
      <c r="IM1940" s="4"/>
      <c r="IN1940" s="6"/>
      <c r="IO1940" s="4"/>
      <c r="IP1940" s="6"/>
      <c r="IQ1940" s="5"/>
      <c r="IR1940" s="5"/>
      <c r="IS1940" s="4"/>
      <c r="IT1940" s="6"/>
      <c r="IU1940" s="4"/>
      <c r="IV1940" s="6"/>
      <c r="IW1940" s="5"/>
      <c r="IX1940" s="5"/>
      <c r="IY1940" s="4"/>
      <c r="IZ1940" s="6"/>
      <c r="JA1940" s="4"/>
      <c r="JB1940" s="6"/>
      <c r="JC1940" s="5"/>
      <c r="JD1940" s="5"/>
      <c r="JE1940" s="4"/>
      <c r="JF1940" s="6"/>
      <c r="JG1940" s="4"/>
      <c r="JH1940" s="6"/>
      <c r="JI1940" s="5"/>
      <c r="JJ1940" s="5"/>
      <c r="JK1940" s="4"/>
      <c r="JL1940" s="6"/>
      <c r="JM1940" s="4"/>
      <c r="JN1940" s="6"/>
      <c r="JO1940" s="5"/>
      <c r="JP1940" s="5"/>
      <c r="JQ1940" s="4"/>
      <c r="JR1940" s="6"/>
      <c r="JS1940" s="4"/>
      <c r="JT1940" s="6"/>
      <c r="JU1940" s="5"/>
      <c r="JV1940" s="5"/>
      <c r="JW1940" s="4"/>
      <c r="JX1940" s="6"/>
      <c r="JY1940" s="4"/>
      <c r="JZ1940" s="6"/>
      <c r="KA1940" s="5"/>
      <c r="KB1940" s="5"/>
      <c r="KC1940" s="4"/>
      <c r="KD1940" s="6"/>
      <c r="KE1940" s="4"/>
      <c r="KF1940" s="6"/>
      <c r="KG1940" s="5"/>
      <c r="KH1940" s="5"/>
      <c r="KI1940" s="4"/>
      <c r="KJ1940" s="6"/>
      <c r="KK1940" s="4"/>
      <c r="KL1940" s="6"/>
      <c r="KM1940" s="5"/>
      <c r="KN1940" s="5"/>
    </row>
    <row r="1941">
      <c r="A1941" s="3" t="s">
        <v>85</v>
      </c>
      <c r="B1941" s="3" t="s">
        <v>1250</v>
      </c>
      <c r="C1941" s="3" t="s">
        <v>1128</v>
      </c>
      <c r="D1941" s="3" t="s">
        <v>712</v>
      </c>
      <c r="E1941" s="3" t="s">
        <v>1252</v>
      </c>
      <c r="F1941" s="3" t="s">
        <v>104</v>
      </c>
      <c r="G1941" s="3" t="s">
        <v>104</v>
      </c>
      <c r="H1941" s="3" t="s">
        <v>104</v>
      </c>
      <c r="I1941" s="3" t="s">
        <v>1376</v>
      </c>
      <c r="J1941" s="3" t="s">
        <v>104</v>
      </c>
      <c r="K1941" s="4"/>
      <c r="L1941" s="4">
        <f>=ROUNDDOWN({0},0)</f>
      </c>
      <c r="M1941" s="4"/>
      <c r="N1941" s="5"/>
      <c r="O1941" s="4"/>
      <c r="P1941" s="4">
        <f>=ROUNDDOWN({0},0)</f>
      </c>
      <c r="Q1941" s="4"/>
      <c r="R1941" s="5"/>
      <c r="S1941" s="4"/>
      <c r="T1941" s="6"/>
      <c r="U1941" s="4"/>
      <c r="V1941" s="6"/>
      <c r="W1941" s="5"/>
      <c r="X1941" s="5"/>
      <c r="Y1941" s="4"/>
      <c r="Z1941" s="6"/>
      <c r="AA1941" s="4"/>
      <c r="AB1941" s="6"/>
      <c r="AC1941" s="5"/>
      <c r="AD1941" s="5"/>
      <c r="AE1941" s="4"/>
      <c r="AF1941" s="6"/>
      <c r="AG1941" s="4"/>
      <c r="AH1941" s="6"/>
      <c r="AI1941" s="5"/>
      <c r="AJ1941" s="5"/>
      <c r="AK1941" s="4"/>
      <c r="AL1941" s="6"/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  <c r="AW1941" s="4"/>
      <c r="AX1941" s="6"/>
      <c r="AY1941" s="4"/>
      <c r="AZ1941" s="6"/>
      <c r="BA1941" s="5"/>
      <c r="BB1941" s="5"/>
      <c r="BC1941" s="4"/>
      <c r="BD1941" s="6"/>
      <c r="BE1941" s="4"/>
      <c r="BF1941" s="6"/>
      <c r="BG1941" s="5"/>
      <c r="BH1941" s="5"/>
      <c r="BI1941" s="4"/>
      <c r="BJ1941" s="6"/>
      <c r="BK1941" s="4"/>
      <c r="BL1941" s="6"/>
      <c r="BM1941" s="5"/>
      <c r="BN1941" s="5"/>
      <c r="BO1941" s="4"/>
      <c r="BP1941" s="6"/>
      <c r="BQ1941" s="4"/>
      <c r="BR1941" s="6"/>
      <c r="BS1941" s="5"/>
      <c r="BT1941" s="5"/>
      <c r="BU1941" s="4"/>
      <c r="BV1941" s="6"/>
      <c r="BW1941" s="4"/>
      <c r="BX1941" s="6"/>
      <c r="BY1941" s="5"/>
      <c r="BZ1941" s="5"/>
      <c r="CA1941" s="4"/>
      <c r="CB1941" s="6"/>
      <c r="CC1941" s="4"/>
      <c r="CD1941" s="6"/>
      <c r="CE1941" s="5"/>
      <c r="CF1941" s="5"/>
      <c r="CG1941" s="4"/>
      <c r="CH1941" s="6"/>
      <c r="CI1941" s="4"/>
      <c r="CJ1941" s="6"/>
      <c r="CK1941" s="5"/>
      <c r="CL1941" s="5"/>
      <c r="CM1941" s="4"/>
      <c r="CN1941" s="6"/>
      <c r="CO1941" s="4"/>
      <c r="CP1941" s="6"/>
      <c r="CQ1941" s="5"/>
      <c r="CR1941" s="5"/>
      <c r="CS1941" s="4"/>
      <c r="CT1941" s="6"/>
      <c r="CU1941" s="4"/>
      <c r="CV1941" s="6"/>
      <c r="CW1941" s="5"/>
      <c r="CX1941" s="5"/>
      <c r="CY1941" s="4"/>
      <c r="CZ1941" s="6"/>
      <c r="DA1941" s="4"/>
      <c r="DB1941" s="6"/>
      <c r="DC1941" s="5"/>
      <c r="DD1941" s="5"/>
      <c r="DE1941" s="4"/>
      <c r="DF1941" s="6"/>
      <c r="DG1941" s="4"/>
      <c r="DH1941" s="6"/>
      <c r="DI1941" s="5"/>
      <c r="DJ1941" s="5"/>
      <c r="DK1941" s="4"/>
      <c r="DL1941" s="6"/>
      <c r="DM1941" s="4"/>
      <c r="DN1941" s="6"/>
      <c r="DO1941" s="5"/>
      <c r="DP1941" s="5"/>
      <c r="DQ1941" s="4"/>
      <c r="DR1941" s="6"/>
      <c r="DS1941" s="4"/>
      <c r="DT1941" s="6"/>
      <c r="DU1941" s="5"/>
      <c r="DV1941" s="5"/>
      <c r="DW1941" s="4"/>
      <c r="DX1941" s="6"/>
      <c r="DY1941" s="4"/>
      <c r="DZ1941" s="6"/>
      <c r="EA1941" s="5"/>
      <c r="EB1941" s="5"/>
      <c r="EC1941" s="4"/>
      <c r="ED1941" s="6"/>
      <c r="EE1941" s="4"/>
      <c r="EF1941" s="6"/>
      <c r="EG1941" s="5"/>
      <c r="EH1941" s="5"/>
      <c r="EI1941" s="4"/>
      <c r="EJ1941" s="6"/>
      <c r="EK1941" s="4"/>
      <c r="EL1941" s="6"/>
      <c r="EM1941" s="5"/>
      <c r="EN1941" s="5"/>
      <c r="EO1941" s="4"/>
      <c r="EP1941" s="6"/>
      <c r="EQ1941" s="4"/>
      <c r="ER1941" s="6"/>
      <c r="ES1941" s="5"/>
      <c r="ET1941" s="5"/>
      <c r="EU1941" s="4"/>
      <c r="EV1941" s="6"/>
      <c r="EW1941" s="4"/>
      <c r="EX1941" s="6"/>
      <c r="EY1941" s="5"/>
      <c r="EZ1941" s="5"/>
      <c r="FA1941" s="4"/>
      <c r="FB1941" s="6"/>
      <c r="FC1941" s="4"/>
      <c r="FD1941" s="6"/>
      <c r="FE1941" s="5"/>
      <c r="FF1941" s="5"/>
      <c r="FG1941" s="4"/>
      <c r="FH1941" s="6"/>
      <c r="FI1941" s="4"/>
      <c r="FJ1941" s="6"/>
      <c r="FK1941" s="5"/>
      <c r="FL1941" s="5"/>
      <c r="FM1941" s="4"/>
      <c r="FN1941" s="6"/>
      <c r="FO1941" s="4"/>
      <c r="FP1941" s="6"/>
      <c r="FQ1941" s="5"/>
      <c r="FR1941" s="5"/>
      <c r="FS1941" s="4"/>
      <c r="FT1941" s="6"/>
      <c r="FU1941" s="4"/>
      <c r="FV1941" s="6"/>
      <c r="FW1941" s="5"/>
      <c r="FX1941" s="5"/>
      <c r="FY1941" s="4"/>
      <c r="FZ1941" s="6"/>
      <c r="GA1941" s="4"/>
      <c r="GB1941" s="6"/>
      <c r="GC1941" s="5"/>
      <c r="GD1941" s="5"/>
      <c r="GE1941" s="4"/>
      <c r="GF1941" s="6"/>
      <c r="GG1941" s="4"/>
      <c r="GH1941" s="6"/>
      <c r="GI1941" s="5"/>
      <c r="GJ1941" s="5"/>
      <c r="GK1941" s="4"/>
      <c r="GL1941" s="6"/>
      <c r="GM1941" s="4"/>
      <c r="GN1941" s="6"/>
      <c r="GO1941" s="5"/>
      <c r="GP1941" s="5"/>
      <c r="GQ1941" s="4"/>
      <c r="GR1941" s="6"/>
      <c r="GS1941" s="4"/>
      <c r="GT1941" s="6"/>
      <c r="GU1941" s="5"/>
      <c r="GV1941" s="5"/>
      <c r="GW1941" s="4"/>
      <c r="GX1941" s="6"/>
      <c r="GY1941" s="4"/>
      <c r="GZ1941" s="6"/>
      <c r="HA1941" s="5"/>
      <c r="HB1941" s="5"/>
      <c r="HC1941" s="4"/>
      <c r="HD1941" s="6"/>
      <c r="HE1941" s="4"/>
      <c r="HF1941" s="6"/>
      <c r="HG1941" s="5"/>
      <c r="HH1941" s="5"/>
      <c r="HI1941" s="4"/>
      <c r="HJ1941" s="6"/>
      <c r="HK1941" s="4"/>
      <c r="HL1941" s="6"/>
      <c r="HM1941" s="5"/>
      <c r="HN1941" s="5"/>
      <c r="HO1941" s="4"/>
      <c r="HP1941" s="6"/>
      <c r="HQ1941" s="4"/>
      <c r="HR1941" s="6"/>
      <c r="HS1941" s="5"/>
      <c r="HT1941" s="5"/>
      <c r="HU1941" s="4"/>
      <c r="HV1941" s="6"/>
      <c r="HW1941" s="4"/>
      <c r="HX1941" s="6"/>
      <c r="HY1941" s="5"/>
      <c r="HZ1941" s="5"/>
      <c r="IA1941" s="4"/>
      <c r="IB1941" s="6"/>
      <c r="IC1941" s="4"/>
      <c r="ID1941" s="6"/>
      <c r="IE1941" s="5"/>
      <c r="IF1941" s="5"/>
      <c r="IG1941" s="4"/>
      <c r="IH1941" s="6"/>
      <c r="II1941" s="4"/>
      <c r="IJ1941" s="6"/>
      <c r="IK1941" s="5"/>
      <c r="IL1941" s="5"/>
      <c r="IM1941" s="4"/>
      <c r="IN1941" s="6"/>
      <c r="IO1941" s="4"/>
      <c r="IP1941" s="6"/>
      <c r="IQ1941" s="5"/>
      <c r="IR1941" s="5"/>
      <c r="IS1941" s="4"/>
      <c r="IT1941" s="6"/>
      <c r="IU1941" s="4"/>
      <c r="IV1941" s="6"/>
      <c r="IW1941" s="5"/>
      <c r="IX1941" s="5"/>
      <c r="IY1941" s="4"/>
      <c r="IZ1941" s="6"/>
      <c r="JA1941" s="4"/>
      <c r="JB1941" s="6"/>
      <c r="JC1941" s="5"/>
      <c r="JD1941" s="5"/>
      <c r="JE1941" s="4"/>
      <c r="JF1941" s="6"/>
      <c r="JG1941" s="4"/>
      <c r="JH1941" s="6"/>
      <c r="JI1941" s="5"/>
      <c r="JJ1941" s="5"/>
      <c r="JK1941" s="4"/>
      <c r="JL1941" s="6"/>
      <c r="JM1941" s="4"/>
      <c r="JN1941" s="6"/>
      <c r="JO1941" s="5"/>
      <c r="JP1941" s="5"/>
      <c r="JQ1941" s="4"/>
      <c r="JR1941" s="6"/>
      <c r="JS1941" s="4"/>
      <c r="JT1941" s="6"/>
      <c r="JU1941" s="5"/>
      <c r="JV1941" s="5"/>
      <c r="JW1941" s="4"/>
      <c r="JX1941" s="6"/>
      <c r="JY1941" s="4"/>
      <c r="JZ1941" s="6"/>
      <c r="KA1941" s="5"/>
      <c r="KB1941" s="5"/>
      <c r="KC1941" s="4"/>
      <c r="KD1941" s="6"/>
      <c r="KE1941" s="4"/>
      <c r="KF1941" s="6"/>
      <c r="KG1941" s="5"/>
      <c r="KH1941" s="5"/>
      <c r="KI1941" s="4"/>
      <c r="KJ1941" s="6"/>
      <c r="KK1941" s="4"/>
      <c r="KL1941" s="6"/>
      <c r="KM1941" s="5"/>
      <c r="KN1941" s="5"/>
    </row>
    <row r="1942">
      <c r="A1942" s="3" t="s">
        <v>85</v>
      </c>
      <c r="B1942" s="3" t="s">
        <v>1250</v>
      </c>
      <c r="C1942" s="3" t="s">
        <v>1128</v>
      </c>
      <c r="D1942" s="3" t="s">
        <v>712</v>
      </c>
      <c r="E1942" s="3" t="s">
        <v>1252</v>
      </c>
      <c r="F1942" s="3" t="s">
        <v>104</v>
      </c>
      <c r="G1942" s="3" t="s">
        <v>104</v>
      </c>
      <c r="H1942" s="3" t="s">
        <v>104</v>
      </c>
      <c r="I1942" s="3" t="s">
        <v>1313</v>
      </c>
      <c r="J1942" s="3" t="s">
        <v>104</v>
      </c>
      <c r="K1942" s="4"/>
      <c r="L1942" s="4">
        <f>=ROUNDDOWN({0},0)</f>
      </c>
      <c r="M1942" s="4"/>
      <c r="N1942" s="5"/>
      <c r="O1942" s="4"/>
      <c r="P1942" s="4">
        <f>=ROUNDDOWN({0},0)</f>
      </c>
      <c r="Q1942" s="4"/>
      <c r="R1942" s="5"/>
      <c r="S1942" s="4"/>
      <c r="T1942" s="6"/>
      <c r="U1942" s="4"/>
      <c r="V1942" s="6"/>
      <c r="W1942" s="5"/>
      <c r="X1942" s="5"/>
      <c r="Y1942" s="4"/>
      <c r="Z1942" s="6"/>
      <c r="AA1942" s="4"/>
      <c r="AB1942" s="6"/>
      <c r="AC1942" s="5"/>
      <c r="AD1942" s="5"/>
      <c r="AE1942" s="4"/>
      <c r="AF1942" s="6"/>
      <c r="AG1942" s="4"/>
      <c r="AH1942" s="6"/>
      <c r="AI1942" s="5"/>
      <c r="AJ1942" s="5"/>
      <c r="AK1942" s="4"/>
      <c r="AL1942" s="6"/>
      <c r="AM1942" s="4"/>
      <c r="AN1942" s="6"/>
      <c r="AO1942" s="5"/>
      <c r="AP1942" s="5"/>
      <c r="AQ1942" s="4"/>
      <c r="AR1942" s="6"/>
      <c r="AS1942" s="4"/>
      <c r="AT1942" s="6"/>
      <c r="AU1942" s="5"/>
      <c r="AV1942" s="5"/>
      <c r="AW1942" s="4"/>
      <c r="AX1942" s="6"/>
      <c r="AY1942" s="4"/>
      <c r="AZ1942" s="6"/>
      <c r="BA1942" s="5"/>
      <c r="BB1942" s="5"/>
      <c r="BC1942" s="4"/>
      <c r="BD1942" s="6"/>
      <c r="BE1942" s="4"/>
      <c r="BF1942" s="6"/>
      <c r="BG1942" s="5"/>
      <c r="BH1942" s="5"/>
      <c r="BI1942" s="4"/>
      <c r="BJ1942" s="6"/>
      <c r="BK1942" s="4"/>
      <c r="BL1942" s="6"/>
      <c r="BM1942" s="5"/>
      <c r="BN1942" s="5"/>
      <c r="BO1942" s="4"/>
      <c r="BP1942" s="6"/>
      <c r="BQ1942" s="4"/>
      <c r="BR1942" s="6"/>
      <c r="BS1942" s="5"/>
      <c r="BT1942" s="5"/>
      <c r="BU1942" s="4"/>
      <c r="BV1942" s="6"/>
      <c r="BW1942" s="4"/>
      <c r="BX1942" s="6"/>
      <c r="BY1942" s="5"/>
      <c r="BZ1942" s="5"/>
      <c r="CA1942" s="4"/>
      <c r="CB1942" s="6"/>
      <c r="CC1942" s="4"/>
      <c r="CD1942" s="6"/>
      <c r="CE1942" s="5"/>
      <c r="CF1942" s="5"/>
      <c r="CG1942" s="4"/>
      <c r="CH1942" s="6"/>
      <c r="CI1942" s="4"/>
      <c r="CJ1942" s="6"/>
      <c r="CK1942" s="5"/>
      <c r="CL1942" s="5"/>
      <c r="CM1942" s="4"/>
      <c r="CN1942" s="6"/>
      <c r="CO1942" s="4"/>
      <c r="CP1942" s="6"/>
      <c r="CQ1942" s="5"/>
      <c r="CR1942" s="5"/>
      <c r="CS1942" s="4"/>
      <c r="CT1942" s="6"/>
      <c r="CU1942" s="4"/>
      <c r="CV1942" s="6"/>
      <c r="CW1942" s="5"/>
      <c r="CX1942" s="5"/>
      <c r="CY1942" s="4"/>
      <c r="CZ1942" s="6"/>
      <c r="DA1942" s="4"/>
      <c r="DB1942" s="6"/>
      <c r="DC1942" s="5"/>
      <c r="DD1942" s="5"/>
      <c r="DE1942" s="4"/>
      <c r="DF1942" s="6"/>
      <c r="DG1942" s="4"/>
      <c r="DH1942" s="6"/>
      <c r="DI1942" s="5"/>
      <c r="DJ1942" s="5"/>
      <c r="DK1942" s="4"/>
      <c r="DL1942" s="6"/>
      <c r="DM1942" s="4"/>
      <c r="DN1942" s="6"/>
      <c r="DO1942" s="5"/>
      <c r="DP1942" s="5"/>
      <c r="DQ1942" s="4"/>
      <c r="DR1942" s="6"/>
      <c r="DS1942" s="4"/>
      <c r="DT1942" s="6"/>
      <c r="DU1942" s="5"/>
      <c r="DV1942" s="5"/>
      <c r="DW1942" s="4"/>
      <c r="DX1942" s="6"/>
      <c r="DY1942" s="4"/>
      <c r="DZ1942" s="6"/>
      <c r="EA1942" s="5"/>
      <c r="EB1942" s="5"/>
      <c r="EC1942" s="4"/>
      <c r="ED1942" s="6"/>
      <c r="EE1942" s="4"/>
      <c r="EF1942" s="6"/>
      <c r="EG1942" s="5"/>
      <c r="EH1942" s="5"/>
      <c r="EI1942" s="4"/>
      <c r="EJ1942" s="6"/>
      <c r="EK1942" s="4"/>
      <c r="EL1942" s="6"/>
      <c r="EM1942" s="5"/>
      <c r="EN1942" s="5"/>
      <c r="EO1942" s="4"/>
      <c r="EP1942" s="6"/>
      <c r="EQ1942" s="4"/>
      <c r="ER1942" s="6"/>
      <c r="ES1942" s="5"/>
      <c r="ET1942" s="5"/>
      <c r="EU1942" s="4"/>
      <c r="EV1942" s="6"/>
      <c r="EW1942" s="4"/>
      <c r="EX1942" s="6"/>
      <c r="EY1942" s="5"/>
      <c r="EZ1942" s="5"/>
      <c r="FA1942" s="4"/>
      <c r="FB1942" s="6"/>
      <c r="FC1942" s="4"/>
      <c r="FD1942" s="6"/>
      <c r="FE1942" s="5"/>
      <c r="FF1942" s="5"/>
      <c r="FG1942" s="4"/>
      <c r="FH1942" s="6"/>
      <c r="FI1942" s="4"/>
      <c r="FJ1942" s="6"/>
      <c r="FK1942" s="5"/>
      <c r="FL1942" s="5"/>
      <c r="FM1942" s="4"/>
      <c r="FN1942" s="6"/>
      <c r="FO1942" s="4"/>
      <c r="FP1942" s="6"/>
      <c r="FQ1942" s="5"/>
      <c r="FR1942" s="5"/>
      <c r="FS1942" s="4"/>
      <c r="FT1942" s="6"/>
      <c r="FU1942" s="4"/>
      <c r="FV1942" s="6"/>
      <c r="FW1942" s="5"/>
      <c r="FX1942" s="5"/>
      <c r="FY1942" s="4"/>
      <c r="FZ1942" s="6"/>
      <c r="GA1942" s="4"/>
      <c r="GB1942" s="6"/>
      <c r="GC1942" s="5"/>
      <c r="GD1942" s="5"/>
      <c r="GE1942" s="4"/>
      <c r="GF1942" s="6"/>
      <c r="GG1942" s="4"/>
      <c r="GH1942" s="6"/>
      <c r="GI1942" s="5"/>
      <c r="GJ1942" s="5"/>
      <c r="GK1942" s="4"/>
      <c r="GL1942" s="6"/>
      <c r="GM1942" s="4"/>
      <c r="GN1942" s="6"/>
      <c r="GO1942" s="5"/>
      <c r="GP1942" s="5"/>
      <c r="GQ1942" s="4"/>
      <c r="GR1942" s="6"/>
      <c r="GS1942" s="4"/>
      <c r="GT1942" s="6"/>
      <c r="GU1942" s="5"/>
      <c r="GV1942" s="5"/>
      <c r="GW1942" s="4"/>
      <c r="GX1942" s="6"/>
      <c r="GY1942" s="4"/>
      <c r="GZ1942" s="6"/>
      <c r="HA1942" s="5"/>
      <c r="HB1942" s="5"/>
      <c r="HC1942" s="4"/>
      <c r="HD1942" s="6"/>
      <c r="HE1942" s="4"/>
      <c r="HF1942" s="6"/>
      <c r="HG1942" s="5"/>
      <c r="HH1942" s="5"/>
      <c r="HI1942" s="4"/>
      <c r="HJ1942" s="6"/>
      <c r="HK1942" s="4"/>
      <c r="HL1942" s="6"/>
      <c r="HM1942" s="5"/>
      <c r="HN1942" s="5"/>
      <c r="HO1942" s="4"/>
      <c r="HP1942" s="6"/>
      <c r="HQ1942" s="4"/>
      <c r="HR1942" s="6"/>
      <c r="HS1942" s="5"/>
      <c r="HT1942" s="5"/>
      <c r="HU1942" s="4"/>
      <c r="HV1942" s="6"/>
      <c r="HW1942" s="4"/>
      <c r="HX1942" s="6"/>
      <c r="HY1942" s="5"/>
      <c r="HZ1942" s="5"/>
      <c r="IA1942" s="4"/>
      <c r="IB1942" s="6"/>
      <c r="IC1942" s="4"/>
      <c r="ID1942" s="6"/>
      <c r="IE1942" s="5"/>
      <c r="IF1942" s="5"/>
      <c r="IG1942" s="4"/>
      <c r="IH1942" s="6"/>
      <c r="II1942" s="4"/>
      <c r="IJ1942" s="6"/>
      <c r="IK1942" s="5"/>
      <c r="IL1942" s="5"/>
      <c r="IM1942" s="4"/>
      <c r="IN1942" s="6"/>
      <c r="IO1942" s="4"/>
      <c r="IP1942" s="6"/>
      <c r="IQ1942" s="5"/>
      <c r="IR1942" s="5"/>
      <c r="IS1942" s="4"/>
      <c r="IT1942" s="6"/>
      <c r="IU1942" s="4"/>
      <c r="IV1942" s="6"/>
      <c r="IW1942" s="5"/>
      <c r="IX1942" s="5"/>
      <c r="IY1942" s="4"/>
      <c r="IZ1942" s="6"/>
      <c r="JA1942" s="4"/>
      <c r="JB1942" s="6"/>
      <c r="JC1942" s="5"/>
      <c r="JD1942" s="5"/>
      <c r="JE1942" s="4"/>
      <c r="JF1942" s="6"/>
      <c r="JG1942" s="4"/>
      <c r="JH1942" s="6"/>
      <c r="JI1942" s="5"/>
      <c r="JJ1942" s="5"/>
      <c r="JK1942" s="4"/>
      <c r="JL1942" s="6"/>
      <c r="JM1942" s="4"/>
      <c r="JN1942" s="6"/>
      <c r="JO1942" s="5"/>
      <c r="JP1942" s="5"/>
      <c r="JQ1942" s="4"/>
      <c r="JR1942" s="6"/>
      <c r="JS1942" s="4"/>
      <c r="JT1942" s="6"/>
      <c r="JU1942" s="5"/>
      <c r="JV1942" s="5"/>
      <c r="JW1942" s="4"/>
      <c r="JX1942" s="6"/>
      <c r="JY1942" s="4"/>
      <c r="JZ1942" s="6"/>
      <c r="KA1942" s="5"/>
      <c r="KB1942" s="5"/>
      <c r="KC1942" s="4"/>
      <c r="KD1942" s="6"/>
      <c r="KE1942" s="4"/>
      <c r="KF1942" s="6"/>
      <c r="KG1942" s="5"/>
      <c r="KH1942" s="5"/>
      <c r="KI1942" s="4"/>
      <c r="KJ1942" s="6"/>
      <c r="KK1942" s="4"/>
      <c r="KL1942" s="6"/>
      <c r="KM1942" s="5"/>
      <c r="KN1942" s="5"/>
    </row>
    <row r="1943">
      <c r="A1943" s="3" t="s">
        <v>85</v>
      </c>
      <c r="B1943" s="3" t="s">
        <v>1257</v>
      </c>
      <c r="C1943" s="3" t="s">
        <v>87</v>
      </c>
      <c r="D1943" s="3" t="s">
        <v>712</v>
      </c>
      <c r="E1943" s="3" t="s">
        <v>1260</v>
      </c>
      <c r="F1943" s="3" t="s">
        <v>104</v>
      </c>
      <c r="G1943" s="3" t="s">
        <v>104</v>
      </c>
      <c r="H1943" s="3" t="s">
        <v>104</v>
      </c>
      <c r="I1943" s="3" t="s">
        <v>1404</v>
      </c>
      <c r="J1943" s="3" t="s">
        <v>104</v>
      </c>
      <c r="K1943" s="4"/>
      <c r="L1943" s="4">
        <f>=ROUNDDOWN({0},0)</f>
      </c>
      <c r="M1943" s="4"/>
      <c r="N1943" s="5"/>
      <c r="O1943" s="4"/>
      <c r="P1943" s="4">
        <f>=ROUNDDOWN({0},0)</f>
      </c>
      <c r="Q1943" s="4"/>
      <c r="R1943" s="5"/>
      <c r="S1943" s="4"/>
      <c r="T1943" s="6"/>
      <c r="U1943" s="4"/>
      <c r="V1943" s="6"/>
      <c r="W1943" s="5"/>
      <c r="X1943" s="5"/>
      <c r="Y1943" s="4"/>
      <c r="Z1943" s="6"/>
      <c r="AA1943" s="4"/>
      <c r="AB1943" s="6"/>
      <c r="AC1943" s="5"/>
      <c r="AD1943" s="5"/>
      <c r="AE1943" s="4"/>
      <c r="AF1943" s="6"/>
      <c r="AG1943" s="4"/>
      <c r="AH1943" s="6"/>
      <c r="AI1943" s="5"/>
      <c r="AJ1943" s="5"/>
      <c r="AK1943" s="4"/>
      <c r="AL1943" s="6"/>
      <c r="AM1943" s="4"/>
      <c r="AN1943" s="6"/>
      <c r="AO1943" s="5"/>
      <c r="AP1943" s="5"/>
      <c r="AQ1943" s="4"/>
      <c r="AR1943" s="6"/>
      <c r="AS1943" s="4"/>
      <c r="AT1943" s="6"/>
      <c r="AU1943" s="5"/>
      <c r="AV1943" s="5"/>
      <c r="AW1943" s="4"/>
      <c r="AX1943" s="6"/>
      <c r="AY1943" s="4"/>
      <c r="AZ1943" s="6"/>
      <c r="BA1943" s="5"/>
      <c r="BB1943" s="5"/>
      <c r="BC1943" s="4"/>
      <c r="BD1943" s="6"/>
      <c r="BE1943" s="4"/>
      <c r="BF1943" s="6"/>
      <c r="BG1943" s="5"/>
      <c r="BH1943" s="5"/>
      <c r="BI1943" s="4"/>
      <c r="BJ1943" s="6"/>
      <c r="BK1943" s="4"/>
      <c r="BL1943" s="6"/>
      <c r="BM1943" s="5"/>
      <c r="BN1943" s="5"/>
      <c r="BO1943" s="4"/>
      <c r="BP1943" s="6"/>
      <c r="BQ1943" s="4"/>
      <c r="BR1943" s="6"/>
      <c r="BS1943" s="5"/>
      <c r="BT1943" s="5"/>
      <c r="BU1943" s="4"/>
      <c r="BV1943" s="6"/>
      <c r="BW1943" s="4"/>
      <c r="BX1943" s="6"/>
      <c r="BY1943" s="5"/>
      <c r="BZ1943" s="5"/>
      <c r="CA1943" s="4"/>
      <c r="CB1943" s="6"/>
      <c r="CC1943" s="4"/>
      <c r="CD1943" s="6"/>
      <c r="CE1943" s="5"/>
      <c r="CF1943" s="5"/>
      <c r="CG1943" s="4"/>
      <c r="CH1943" s="6"/>
      <c r="CI1943" s="4"/>
      <c r="CJ1943" s="6"/>
      <c r="CK1943" s="5"/>
      <c r="CL1943" s="5"/>
      <c r="CM1943" s="4"/>
      <c r="CN1943" s="6"/>
      <c r="CO1943" s="4"/>
      <c r="CP1943" s="6"/>
      <c r="CQ1943" s="5"/>
      <c r="CR1943" s="5"/>
      <c r="CS1943" s="4"/>
      <c r="CT1943" s="6"/>
      <c r="CU1943" s="4"/>
      <c r="CV1943" s="6"/>
      <c r="CW1943" s="5"/>
      <c r="CX1943" s="5"/>
      <c r="CY1943" s="4"/>
      <c r="CZ1943" s="6"/>
      <c r="DA1943" s="4"/>
      <c r="DB1943" s="6"/>
      <c r="DC1943" s="5"/>
      <c r="DD1943" s="5"/>
      <c r="DE1943" s="4"/>
      <c r="DF1943" s="6"/>
      <c r="DG1943" s="4"/>
      <c r="DH1943" s="6"/>
      <c r="DI1943" s="5"/>
      <c r="DJ1943" s="5"/>
      <c r="DK1943" s="4"/>
      <c r="DL1943" s="6"/>
      <c r="DM1943" s="4"/>
      <c r="DN1943" s="6"/>
      <c r="DO1943" s="5"/>
      <c r="DP1943" s="5"/>
      <c r="DQ1943" s="4"/>
      <c r="DR1943" s="6"/>
      <c r="DS1943" s="4"/>
      <c r="DT1943" s="6"/>
      <c r="DU1943" s="5"/>
      <c r="DV1943" s="5"/>
      <c r="DW1943" s="4"/>
      <c r="DX1943" s="6"/>
      <c r="DY1943" s="4"/>
      <c r="DZ1943" s="6"/>
      <c r="EA1943" s="5"/>
      <c r="EB1943" s="5"/>
      <c r="EC1943" s="4"/>
      <c r="ED1943" s="6"/>
      <c r="EE1943" s="4"/>
      <c r="EF1943" s="6"/>
      <c r="EG1943" s="5"/>
      <c r="EH1943" s="5"/>
      <c r="EI1943" s="4"/>
      <c r="EJ1943" s="6"/>
      <c r="EK1943" s="4"/>
      <c r="EL1943" s="6"/>
      <c r="EM1943" s="5"/>
      <c r="EN1943" s="5"/>
      <c r="EO1943" s="4"/>
      <c r="EP1943" s="6"/>
      <c r="EQ1943" s="4"/>
      <c r="ER1943" s="6"/>
      <c r="ES1943" s="5"/>
      <c r="ET1943" s="5"/>
      <c r="EU1943" s="4"/>
      <c r="EV1943" s="6"/>
      <c r="EW1943" s="4"/>
      <c r="EX1943" s="6"/>
      <c r="EY1943" s="5"/>
      <c r="EZ1943" s="5"/>
      <c r="FA1943" s="4"/>
      <c r="FB1943" s="6"/>
      <c r="FC1943" s="4"/>
      <c r="FD1943" s="6"/>
      <c r="FE1943" s="5"/>
      <c r="FF1943" s="5"/>
      <c r="FG1943" s="4"/>
      <c r="FH1943" s="6"/>
      <c r="FI1943" s="4"/>
      <c r="FJ1943" s="6"/>
      <c r="FK1943" s="5"/>
      <c r="FL1943" s="5"/>
      <c r="FM1943" s="4"/>
      <c r="FN1943" s="6"/>
      <c r="FO1943" s="4"/>
      <c r="FP1943" s="6"/>
      <c r="FQ1943" s="5"/>
      <c r="FR1943" s="5"/>
      <c r="FS1943" s="4"/>
      <c r="FT1943" s="6"/>
      <c r="FU1943" s="4"/>
      <c r="FV1943" s="6"/>
      <c r="FW1943" s="5"/>
      <c r="FX1943" s="5"/>
      <c r="FY1943" s="4"/>
      <c r="FZ1943" s="6"/>
      <c r="GA1943" s="4"/>
      <c r="GB1943" s="6"/>
      <c r="GC1943" s="5"/>
      <c r="GD1943" s="5"/>
      <c r="GE1943" s="4"/>
      <c r="GF1943" s="6"/>
      <c r="GG1943" s="4"/>
      <c r="GH1943" s="6"/>
      <c r="GI1943" s="5"/>
      <c r="GJ1943" s="5"/>
      <c r="GK1943" s="4"/>
      <c r="GL1943" s="6"/>
      <c r="GM1943" s="4"/>
      <c r="GN1943" s="6"/>
      <c r="GO1943" s="5"/>
      <c r="GP1943" s="5"/>
      <c r="GQ1943" s="4"/>
      <c r="GR1943" s="6"/>
      <c r="GS1943" s="4"/>
      <c r="GT1943" s="6"/>
      <c r="GU1943" s="5"/>
      <c r="GV1943" s="5"/>
      <c r="GW1943" s="4"/>
      <c r="GX1943" s="6"/>
      <c r="GY1943" s="4"/>
      <c r="GZ1943" s="6"/>
      <c r="HA1943" s="5"/>
      <c r="HB1943" s="5"/>
      <c r="HC1943" s="4"/>
      <c r="HD1943" s="6"/>
      <c r="HE1943" s="4"/>
      <c r="HF1943" s="6"/>
      <c r="HG1943" s="5"/>
      <c r="HH1943" s="5"/>
      <c r="HI1943" s="4"/>
      <c r="HJ1943" s="6"/>
      <c r="HK1943" s="4"/>
      <c r="HL1943" s="6"/>
      <c r="HM1943" s="5"/>
      <c r="HN1943" s="5"/>
      <c r="HO1943" s="4"/>
      <c r="HP1943" s="6"/>
      <c r="HQ1943" s="4"/>
      <c r="HR1943" s="6"/>
      <c r="HS1943" s="5"/>
      <c r="HT1943" s="5"/>
      <c r="HU1943" s="4"/>
      <c r="HV1943" s="6"/>
      <c r="HW1943" s="4"/>
      <c r="HX1943" s="6"/>
      <c r="HY1943" s="5"/>
      <c r="HZ1943" s="5"/>
      <c r="IA1943" s="4"/>
      <c r="IB1943" s="6"/>
      <c r="IC1943" s="4"/>
      <c r="ID1943" s="6"/>
      <c r="IE1943" s="5"/>
      <c r="IF1943" s="5"/>
      <c r="IG1943" s="4"/>
      <c r="IH1943" s="6"/>
      <c r="II1943" s="4"/>
      <c r="IJ1943" s="6"/>
      <c r="IK1943" s="5"/>
      <c r="IL1943" s="5"/>
      <c r="IM1943" s="4"/>
      <c r="IN1943" s="6"/>
      <c r="IO1943" s="4"/>
      <c r="IP1943" s="6"/>
      <c r="IQ1943" s="5"/>
      <c r="IR1943" s="5"/>
      <c r="IS1943" s="4"/>
      <c r="IT1943" s="6"/>
      <c r="IU1943" s="4"/>
      <c r="IV1943" s="6"/>
      <c r="IW1943" s="5"/>
      <c r="IX1943" s="5"/>
      <c r="IY1943" s="4"/>
      <c r="IZ1943" s="6"/>
      <c r="JA1943" s="4"/>
      <c r="JB1943" s="6"/>
      <c r="JC1943" s="5"/>
      <c r="JD1943" s="5"/>
      <c r="JE1943" s="4"/>
      <c r="JF1943" s="6"/>
      <c r="JG1943" s="4"/>
      <c r="JH1943" s="6"/>
      <c r="JI1943" s="5"/>
      <c r="JJ1943" s="5"/>
      <c r="JK1943" s="4"/>
      <c r="JL1943" s="6"/>
      <c r="JM1943" s="4"/>
      <c r="JN1943" s="6"/>
      <c r="JO1943" s="5"/>
      <c r="JP1943" s="5"/>
      <c r="JQ1943" s="4"/>
      <c r="JR1943" s="6"/>
      <c r="JS1943" s="4"/>
      <c r="JT1943" s="6"/>
      <c r="JU1943" s="5"/>
      <c r="JV1943" s="5"/>
      <c r="JW1943" s="4"/>
      <c r="JX1943" s="6"/>
      <c r="JY1943" s="4"/>
      <c r="JZ1943" s="6"/>
      <c r="KA1943" s="5"/>
      <c r="KB1943" s="5"/>
      <c r="KC1943" s="4"/>
      <c r="KD1943" s="6"/>
      <c r="KE1943" s="4"/>
      <c r="KF1943" s="6"/>
      <c r="KG1943" s="5"/>
      <c r="KH1943" s="5"/>
      <c r="KI1943" s="4"/>
      <c r="KJ1943" s="6"/>
      <c r="KK1943" s="4"/>
      <c r="KL1943" s="6"/>
      <c r="KM1943" s="5"/>
      <c r="KN1943" s="5"/>
    </row>
    <row r="1944">
      <c r="A1944" s="3" t="s">
        <v>85</v>
      </c>
      <c r="B1944" s="3" t="s">
        <v>1257</v>
      </c>
      <c r="C1944" s="3" t="s">
        <v>87</v>
      </c>
      <c r="D1944" s="3" t="s">
        <v>712</v>
      </c>
      <c r="E1944" s="3" t="s">
        <v>1259</v>
      </c>
      <c r="F1944" s="3" t="s">
        <v>104</v>
      </c>
      <c r="G1944" s="3" t="s">
        <v>104</v>
      </c>
      <c r="H1944" s="3" t="s">
        <v>104</v>
      </c>
      <c r="I1944" s="3" t="s">
        <v>1327</v>
      </c>
      <c r="J1944" s="3" t="s">
        <v>104</v>
      </c>
      <c r="K1944" s="4"/>
      <c r="L1944" s="4">
        <f>=ROUNDDOWN({0},0)</f>
      </c>
      <c r="M1944" s="4"/>
      <c r="N1944" s="5"/>
      <c r="O1944" s="4"/>
      <c r="P1944" s="4">
        <f>=ROUNDDOWN({0},0)</f>
      </c>
      <c r="Q1944" s="4"/>
      <c r="R1944" s="5"/>
      <c r="S1944" s="4"/>
      <c r="T1944" s="6"/>
      <c r="U1944" s="4"/>
      <c r="V1944" s="6"/>
      <c r="W1944" s="5"/>
      <c r="X1944" s="5"/>
      <c r="Y1944" s="4"/>
      <c r="Z1944" s="6"/>
      <c r="AA1944" s="4"/>
      <c r="AB1944" s="6"/>
      <c r="AC1944" s="5"/>
      <c r="AD1944" s="5"/>
      <c r="AE1944" s="4"/>
      <c r="AF1944" s="6"/>
      <c r="AG1944" s="4"/>
      <c r="AH1944" s="6"/>
      <c r="AI1944" s="5"/>
      <c r="AJ1944" s="5"/>
      <c r="AK1944" s="4"/>
      <c r="AL1944" s="6"/>
      <c r="AM1944" s="4"/>
      <c r="AN1944" s="6"/>
      <c r="AO1944" s="5"/>
      <c r="AP1944" s="5"/>
      <c r="AQ1944" s="4"/>
      <c r="AR1944" s="6"/>
      <c r="AS1944" s="4"/>
      <c r="AT1944" s="6"/>
      <c r="AU1944" s="5"/>
      <c r="AV1944" s="5"/>
      <c r="AW1944" s="4"/>
      <c r="AX1944" s="6"/>
      <c r="AY1944" s="4"/>
      <c r="AZ1944" s="6"/>
      <c r="BA1944" s="5"/>
      <c r="BB1944" s="5"/>
      <c r="BC1944" s="4"/>
      <c r="BD1944" s="6"/>
      <c r="BE1944" s="4"/>
      <c r="BF1944" s="6"/>
      <c r="BG1944" s="5"/>
      <c r="BH1944" s="5"/>
      <c r="BI1944" s="4"/>
      <c r="BJ1944" s="6"/>
      <c r="BK1944" s="4"/>
      <c r="BL1944" s="6"/>
      <c r="BM1944" s="5"/>
      <c r="BN1944" s="5"/>
      <c r="BO1944" s="4"/>
      <c r="BP1944" s="6"/>
      <c r="BQ1944" s="4"/>
      <c r="BR1944" s="6"/>
      <c r="BS1944" s="5"/>
      <c r="BT1944" s="5"/>
      <c r="BU1944" s="4"/>
      <c r="BV1944" s="6"/>
      <c r="BW1944" s="4"/>
      <c r="BX1944" s="6"/>
      <c r="BY1944" s="5"/>
      <c r="BZ1944" s="5"/>
      <c r="CA1944" s="4"/>
      <c r="CB1944" s="6"/>
      <c r="CC1944" s="4"/>
      <c r="CD1944" s="6"/>
      <c r="CE1944" s="5"/>
      <c r="CF1944" s="5"/>
      <c r="CG1944" s="4"/>
      <c r="CH1944" s="6"/>
      <c r="CI1944" s="4"/>
      <c r="CJ1944" s="6"/>
      <c r="CK1944" s="5"/>
      <c r="CL1944" s="5"/>
      <c r="CM1944" s="4"/>
      <c r="CN1944" s="6"/>
      <c r="CO1944" s="4"/>
      <c r="CP1944" s="6"/>
      <c r="CQ1944" s="5"/>
      <c r="CR1944" s="5"/>
      <c r="CS1944" s="4"/>
      <c r="CT1944" s="6"/>
      <c r="CU1944" s="4"/>
      <c r="CV1944" s="6"/>
      <c r="CW1944" s="5"/>
      <c r="CX1944" s="5"/>
      <c r="CY1944" s="4"/>
      <c r="CZ1944" s="6"/>
      <c r="DA1944" s="4"/>
      <c r="DB1944" s="6"/>
      <c r="DC1944" s="5"/>
      <c r="DD1944" s="5"/>
      <c r="DE1944" s="4"/>
      <c r="DF1944" s="6"/>
      <c r="DG1944" s="4"/>
      <c r="DH1944" s="6"/>
      <c r="DI1944" s="5"/>
      <c r="DJ1944" s="5"/>
      <c r="DK1944" s="4"/>
      <c r="DL1944" s="6"/>
      <c r="DM1944" s="4"/>
      <c r="DN1944" s="6"/>
      <c r="DO1944" s="5"/>
      <c r="DP1944" s="5"/>
      <c r="DQ1944" s="4"/>
      <c r="DR1944" s="6"/>
      <c r="DS1944" s="4"/>
      <c r="DT1944" s="6"/>
      <c r="DU1944" s="5"/>
      <c r="DV1944" s="5"/>
      <c r="DW1944" s="4"/>
      <c r="DX1944" s="6"/>
      <c r="DY1944" s="4"/>
      <c r="DZ1944" s="6"/>
      <c r="EA1944" s="5"/>
      <c r="EB1944" s="5"/>
      <c r="EC1944" s="4"/>
      <c r="ED1944" s="6"/>
      <c r="EE1944" s="4"/>
      <c r="EF1944" s="6"/>
      <c r="EG1944" s="5"/>
      <c r="EH1944" s="5"/>
      <c r="EI1944" s="4"/>
      <c r="EJ1944" s="6"/>
      <c r="EK1944" s="4"/>
      <c r="EL1944" s="6"/>
      <c r="EM1944" s="5"/>
      <c r="EN1944" s="5"/>
      <c r="EO1944" s="4"/>
      <c r="EP1944" s="6"/>
      <c r="EQ1944" s="4"/>
      <c r="ER1944" s="6"/>
      <c r="ES1944" s="5"/>
      <c r="ET1944" s="5"/>
      <c r="EU1944" s="4"/>
      <c r="EV1944" s="6"/>
      <c r="EW1944" s="4"/>
      <c r="EX1944" s="6"/>
      <c r="EY1944" s="5"/>
      <c r="EZ1944" s="5"/>
      <c r="FA1944" s="4"/>
      <c r="FB1944" s="6"/>
      <c r="FC1944" s="4"/>
      <c r="FD1944" s="6"/>
      <c r="FE1944" s="5"/>
      <c r="FF1944" s="5"/>
      <c r="FG1944" s="4"/>
      <c r="FH1944" s="6"/>
      <c r="FI1944" s="4"/>
      <c r="FJ1944" s="6"/>
      <c r="FK1944" s="5"/>
      <c r="FL1944" s="5"/>
      <c r="FM1944" s="4"/>
      <c r="FN1944" s="6"/>
      <c r="FO1944" s="4"/>
      <c r="FP1944" s="6"/>
      <c r="FQ1944" s="5"/>
      <c r="FR1944" s="5"/>
      <c r="FS1944" s="4"/>
      <c r="FT1944" s="6"/>
      <c r="FU1944" s="4"/>
      <c r="FV1944" s="6"/>
      <c r="FW1944" s="5"/>
      <c r="FX1944" s="5"/>
      <c r="FY1944" s="4"/>
      <c r="FZ1944" s="6"/>
      <c r="GA1944" s="4"/>
      <c r="GB1944" s="6"/>
      <c r="GC1944" s="5"/>
      <c r="GD1944" s="5"/>
      <c r="GE1944" s="4"/>
      <c r="GF1944" s="6"/>
      <c r="GG1944" s="4"/>
      <c r="GH1944" s="6"/>
      <c r="GI1944" s="5"/>
      <c r="GJ1944" s="5"/>
      <c r="GK1944" s="4"/>
      <c r="GL1944" s="6"/>
      <c r="GM1944" s="4"/>
      <c r="GN1944" s="6"/>
      <c r="GO1944" s="5"/>
      <c r="GP1944" s="5"/>
      <c r="GQ1944" s="4"/>
      <c r="GR1944" s="6"/>
      <c r="GS1944" s="4"/>
      <c r="GT1944" s="6"/>
      <c r="GU1944" s="5"/>
      <c r="GV1944" s="5"/>
      <c r="GW1944" s="4"/>
      <c r="GX1944" s="6"/>
      <c r="GY1944" s="4"/>
      <c r="GZ1944" s="6"/>
      <c r="HA1944" s="5"/>
      <c r="HB1944" s="5"/>
      <c r="HC1944" s="4"/>
      <c r="HD1944" s="6"/>
      <c r="HE1944" s="4"/>
      <c r="HF1944" s="6"/>
      <c r="HG1944" s="5"/>
      <c r="HH1944" s="5"/>
      <c r="HI1944" s="4"/>
      <c r="HJ1944" s="6"/>
      <c r="HK1944" s="4"/>
      <c r="HL1944" s="6"/>
      <c r="HM1944" s="5"/>
      <c r="HN1944" s="5"/>
      <c r="HO1944" s="4"/>
      <c r="HP1944" s="6"/>
      <c r="HQ1944" s="4"/>
      <c r="HR1944" s="6"/>
      <c r="HS1944" s="5"/>
      <c r="HT1944" s="5"/>
      <c r="HU1944" s="4"/>
      <c r="HV1944" s="6"/>
      <c r="HW1944" s="4"/>
      <c r="HX1944" s="6"/>
      <c r="HY1944" s="5"/>
      <c r="HZ1944" s="5"/>
      <c r="IA1944" s="4"/>
      <c r="IB1944" s="6"/>
      <c r="IC1944" s="4"/>
      <c r="ID1944" s="6"/>
      <c r="IE1944" s="5"/>
      <c r="IF1944" s="5"/>
      <c r="IG1944" s="4"/>
      <c r="IH1944" s="6"/>
      <c r="II1944" s="4"/>
      <c r="IJ1944" s="6"/>
      <c r="IK1944" s="5"/>
      <c r="IL1944" s="5"/>
      <c r="IM1944" s="4"/>
      <c r="IN1944" s="6"/>
      <c r="IO1944" s="4"/>
      <c r="IP1944" s="6"/>
      <c r="IQ1944" s="5"/>
      <c r="IR1944" s="5"/>
      <c r="IS1944" s="4"/>
      <c r="IT1944" s="6"/>
      <c r="IU1944" s="4"/>
      <c r="IV1944" s="6"/>
      <c r="IW1944" s="5"/>
      <c r="IX1944" s="5"/>
      <c r="IY1944" s="4"/>
      <c r="IZ1944" s="6"/>
      <c r="JA1944" s="4"/>
      <c r="JB1944" s="6"/>
      <c r="JC1944" s="5"/>
      <c r="JD1944" s="5"/>
      <c r="JE1944" s="4"/>
      <c r="JF1944" s="6"/>
      <c r="JG1944" s="4"/>
      <c r="JH1944" s="6"/>
      <c r="JI1944" s="5"/>
      <c r="JJ1944" s="5"/>
      <c r="JK1944" s="4"/>
      <c r="JL1944" s="6"/>
      <c r="JM1944" s="4"/>
      <c r="JN1944" s="6"/>
      <c r="JO1944" s="5"/>
      <c r="JP1944" s="5"/>
      <c r="JQ1944" s="4"/>
      <c r="JR1944" s="6"/>
      <c r="JS1944" s="4"/>
      <c r="JT1944" s="6"/>
      <c r="JU1944" s="5"/>
      <c r="JV1944" s="5"/>
      <c r="JW1944" s="4"/>
      <c r="JX1944" s="6"/>
      <c r="JY1944" s="4"/>
      <c r="JZ1944" s="6"/>
      <c r="KA1944" s="5"/>
      <c r="KB1944" s="5"/>
      <c r="KC1944" s="4"/>
      <c r="KD1944" s="6"/>
      <c r="KE1944" s="4"/>
      <c r="KF1944" s="6"/>
      <c r="KG1944" s="5"/>
      <c r="KH1944" s="5"/>
      <c r="KI1944" s="4"/>
      <c r="KJ1944" s="6"/>
      <c r="KK1944" s="4"/>
      <c r="KL1944" s="6"/>
      <c r="KM1944" s="5"/>
      <c r="KN1944" s="5"/>
    </row>
    <row r="1945">
      <c r="A1945" s="3" t="s">
        <v>85</v>
      </c>
      <c r="B1945" s="3" t="s">
        <v>1257</v>
      </c>
      <c r="C1945" s="3" t="s">
        <v>87</v>
      </c>
      <c r="D1945" s="3" t="s">
        <v>712</v>
      </c>
      <c r="E1945" s="3" t="s">
        <v>1259</v>
      </c>
      <c r="F1945" s="3" t="s">
        <v>104</v>
      </c>
      <c r="G1945" s="3" t="s">
        <v>104</v>
      </c>
      <c r="H1945" s="3" t="s">
        <v>104</v>
      </c>
      <c r="I1945" s="3" t="s">
        <v>1312</v>
      </c>
      <c r="J1945" s="3" t="s">
        <v>104</v>
      </c>
      <c r="K1945" s="4"/>
      <c r="L1945" s="4">
        <f>=ROUNDDOWN({0},0)</f>
      </c>
      <c r="M1945" s="4"/>
      <c r="N1945" s="5"/>
      <c r="O1945" s="4"/>
      <c r="P1945" s="4">
        <f>=ROUNDDOWN({0},0)</f>
      </c>
      <c r="Q1945" s="4"/>
      <c r="R1945" s="5"/>
      <c r="S1945" s="4"/>
      <c r="T1945" s="6"/>
      <c r="U1945" s="4"/>
      <c r="V1945" s="6"/>
      <c r="W1945" s="5"/>
      <c r="X1945" s="5"/>
      <c r="Y1945" s="4"/>
      <c r="Z1945" s="6"/>
      <c r="AA1945" s="4"/>
      <c r="AB1945" s="6"/>
      <c r="AC1945" s="5"/>
      <c r="AD1945" s="5"/>
      <c r="AE1945" s="4"/>
      <c r="AF1945" s="6"/>
      <c r="AG1945" s="4"/>
      <c r="AH1945" s="6"/>
      <c r="AI1945" s="5"/>
      <c r="AJ1945" s="5"/>
      <c r="AK1945" s="4"/>
      <c r="AL1945" s="6"/>
      <c r="AM1945" s="4"/>
      <c r="AN1945" s="6"/>
      <c r="AO1945" s="5"/>
      <c r="AP1945" s="5"/>
      <c r="AQ1945" s="4"/>
      <c r="AR1945" s="6"/>
      <c r="AS1945" s="4"/>
      <c r="AT1945" s="6"/>
      <c r="AU1945" s="5"/>
      <c r="AV1945" s="5"/>
      <c r="AW1945" s="4"/>
      <c r="AX1945" s="6"/>
      <c r="AY1945" s="4"/>
      <c r="AZ1945" s="6"/>
      <c r="BA1945" s="5"/>
      <c r="BB1945" s="5"/>
      <c r="BC1945" s="4"/>
      <c r="BD1945" s="6"/>
      <c r="BE1945" s="4"/>
      <c r="BF1945" s="6"/>
      <c r="BG1945" s="5"/>
      <c r="BH1945" s="5"/>
      <c r="BI1945" s="4"/>
      <c r="BJ1945" s="6"/>
      <c r="BK1945" s="4"/>
      <c r="BL1945" s="6"/>
      <c r="BM1945" s="5"/>
      <c r="BN1945" s="5"/>
      <c r="BO1945" s="4"/>
      <c r="BP1945" s="6"/>
      <c r="BQ1945" s="4"/>
      <c r="BR1945" s="6"/>
      <c r="BS1945" s="5"/>
      <c r="BT1945" s="5"/>
      <c r="BU1945" s="4"/>
      <c r="BV1945" s="6"/>
      <c r="BW1945" s="4"/>
      <c r="BX1945" s="6"/>
      <c r="BY1945" s="5"/>
      <c r="BZ1945" s="5"/>
      <c r="CA1945" s="4"/>
      <c r="CB1945" s="6"/>
      <c r="CC1945" s="4"/>
      <c r="CD1945" s="6"/>
      <c r="CE1945" s="5"/>
      <c r="CF1945" s="5"/>
      <c r="CG1945" s="4"/>
      <c r="CH1945" s="6"/>
      <c r="CI1945" s="4"/>
      <c r="CJ1945" s="6"/>
      <c r="CK1945" s="5"/>
      <c r="CL1945" s="5"/>
      <c r="CM1945" s="4"/>
      <c r="CN1945" s="6"/>
      <c r="CO1945" s="4"/>
      <c r="CP1945" s="6"/>
      <c r="CQ1945" s="5"/>
      <c r="CR1945" s="5"/>
      <c r="CS1945" s="4"/>
      <c r="CT1945" s="6"/>
      <c r="CU1945" s="4"/>
      <c r="CV1945" s="6"/>
      <c r="CW1945" s="5"/>
      <c r="CX1945" s="5"/>
      <c r="CY1945" s="4"/>
      <c r="CZ1945" s="6"/>
      <c r="DA1945" s="4"/>
      <c r="DB1945" s="6"/>
      <c r="DC1945" s="5"/>
      <c r="DD1945" s="5"/>
      <c r="DE1945" s="4"/>
      <c r="DF1945" s="6"/>
      <c r="DG1945" s="4"/>
      <c r="DH1945" s="6"/>
      <c r="DI1945" s="5"/>
      <c r="DJ1945" s="5"/>
      <c r="DK1945" s="4"/>
      <c r="DL1945" s="6"/>
      <c r="DM1945" s="4"/>
      <c r="DN1945" s="6"/>
      <c r="DO1945" s="5"/>
      <c r="DP1945" s="5"/>
      <c r="DQ1945" s="4"/>
      <c r="DR1945" s="6"/>
      <c r="DS1945" s="4"/>
      <c r="DT1945" s="6"/>
      <c r="DU1945" s="5"/>
      <c r="DV1945" s="5"/>
      <c r="DW1945" s="4"/>
      <c r="DX1945" s="6"/>
      <c r="DY1945" s="4"/>
      <c r="DZ1945" s="6"/>
      <c r="EA1945" s="5"/>
      <c r="EB1945" s="5"/>
      <c r="EC1945" s="4"/>
      <c r="ED1945" s="6"/>
      <c r="EE1945" s="4"/>
      <c r="EF1945" s="6"/>
      <c r="EG1945" s="5"/>
      <c r="EH1945" s="5"/>
      <c r="EI1945" s="4"/>
      <c r="EJ1945" s="6"/>
      <c r="EK1945" s="4"/>
      <c r="EL1945" s="6"/>
      <c r="EM1945" s="5"/>
      <c r="EN1945" s="5"/>
      <c r="EO1945" s="4"/>
      <c r="EP1945" s="6"/>
      <c r="EQ1945" s="4"/>
      <c r="ER1945" s="6"/>
      <c r="ES1945" s="5"/>
      <c r="ET1945" s="5"/>
      <c r="EU1945" s="4"/>
      <c r="EV1945" s="6"/>
      <c r="EW1945" s="4"/>
      <c r="EX1945" s="6"/>
      <c r="EY1945" s="5"/>
      <c r="EZ1945" s="5"/>
      <c r="FA1945" s="4"/>
      <c r="FB1945" s="6"/>
      <c r="FC1945" s="4"/>
      <c r="FD1945" s="6"/>
      <c r="FE1945" s="5"/>
      <c r="FF1945" s="5"/>
      <c r="FG1945" s="4"/>
      <c r="FH1945" s="6"/>
      <c r="FI1945" s="4"/>
      <c r="FJ1945" s="6"/>
      <c r="FK1945" s="5"/>
      <c r="FL1945" s="5"/>
      <c r="FM1945" s="4"/>
      <c r="FN1945" s="6"/>
      <c r="FO1945" s="4"/>
      <c r="FP1945" s="6"/>
      <c r="FQ1945" s="5"/>
      <c r="FR1945" s="5"/>
      <c r="FS1945" s="4"/>
      <c r="FT1945" s="6"/>
      <c r="FU1945" s="4"/>
      <c r="FV1945" s="6"/>
      <c r="FW1945" s="5"/>
      <c r="FX1945" s="5"/>
      <c r="FY1945" s="4"/>
      <c r="FZ1945" s="6"/>
      <c r="GA1945" s="4"/>
      <c r="GB1945" s="6"/>
      <c r="GC1945" s="5"/>
      <c r="GD1945" s="5"/>
      <c r="GE1945" s="4"/>
      <c r="GF1945" s="6"/>
      <c r="GG1945" s="4"/>
      <c r="GH1945" s="6"/>
      <c r="GI1945" s="5"/>
      <c r="GJ1945" s="5"/>
      <c r="GK1945" s="4"/>
      <c r="GL1945" s="6"/>
      <c r="GM1945" s="4"/>
      <c r="GN1945" s="6"/>
      <c r="GO1945" s="5"/>
      <c r="GP1945" s="5"/>
      <c r="GQ1945" s="4"/>
      <c r="GR1945" s="6"/>
      <c r="GS1945" s="4"/>
      <c r="GT1945" s="6"/>
      <c r="GU1945" s="5"/>
      <c r="GV1945" s="5"/>
      <c r="GW1945" s="4"/>
      <c r="GX1945" s="6"/>
      <c r="GY1945" s="4"/>
      <c r="GZ1945" s="6"/>
      <c r="HA1945" s="5"/>
      <c r="HB1945" s="5"/>
      <c r="HC1945" s="4"/>
      <c r="HD1945" s="6"/>
      <c r="HE1945" s="4"/>
      <c r="HF1945" s="6"/>
      <c r="HG1945" s="5"/>
      <c r="HH1945" s="5"/>
      <c r="HI1945" s="4"/>
      <c r="HJ1945" s="6"/>
      <c r="HK1945" s="4"/>
      <c r="HL1945" s="6"/>
      <c r="HM1945" s="5"/>
      <c r="HN1945" s="5"/>
      <c r="HO1945" s="4"/>
      <c r="HP1945" s="6"/>
      <c r="HQ1945" s="4"/>
      <c r="HR1945" s="6"/>
      <c r="HS1945" s="5"/>
      <c r="HT1945" s="5"/>
      <c r="HU1945" s="4"/>
      <c r="HV1945" s="6"/>
      <c r="HW1945" s="4"/>
      <c r="HX1945" s="6"/>
      <c r="HY1945" s="5"/>
      <c r="HZ1945" s="5"/>
      <c r="IA1945" s="4"/>
      <c r="IB1945" s="6"/>
      <c r="IC1945" s="4"/>
      <c r="ID1945" s="6"/>
      <c r="IE1945" s="5"/>
      <c r="IF1945" s="5"/>
      <c r="IG1945" s="4"/>
      <c r="IH1945" s="6"/>
      <c r="II1945" s="4"/>
      <c r="IJ1945" s="6"/>
      <c r="IK1945" s="5"/>
      <c r="IL1945" s="5"/>
      <c r="IM1945" s="4"/>
      <c r="IN1945" s="6"/>
      <c r="IO1945" s="4"/>
      <c r="IP1945" s="6"/>
      <c r="IQ1945" s="5"/>
      <c r="IR1945" s="5"/>
      <c r="IS1945" s="4"/>
      <c r="IT1945" s="6"/>
      <c r="IU1945" s="4"/>
      <c r="IV1945" s="6"/>
      <c r="IW1945" s="5"/>
      <c r="IX1945" s="5"/>
      <c r="IY1945" s="4"/>
      <c r="IZ1945" s="6"/>
      <c r="JA1945" s="4"/>
      <c r="JB1945" s="6"/>
      <c r="JC1945" s="5"/>
      <c r="JD1945" s="5"/>
      <c r="JE1945" s="4"/>
      <c r="JF1945" s="6"/>
      <c r="JG1945" s="4"/>
      <c r="JH1945" s="6"/>
      <c r="JI1945" s="5"/>
      <c r="JJ1945" s="5"/>
      <c r="JK1945" s="4"/>
      <c r="JL1945" s="6"/>
      <c r="JM1945" s="4"/>
      <c r="JN1945" s="6"/>
      <c r="JO1945" s="5"/>
      <c r="JP1945" s="5"/>
      <c r="JQ1945" s="4"/>
      <c r="JR1945" s="6"/>
      <c r="JS1945" s="4"/>
      <c r="JT1945" s="6"/>
      <c r="JU1945" s="5"/>
      <c r="JV1945" s="5"/>
      <c r="JW1945" s="4"/>
      <c r="JX1945" s="6"/>
      <c r="JY1945" s="4"/>
      <c r="JZ1945" s="6"/>
      <c r="KA1945" s="5"/>
      <c r="KB1945" s="5"/>
      <c r="KC1945" s="4"/>
      <c r="KD1945" s="6"/>
      <c r="KE1945" s="4"/>
      <c r="KF1945" s="6"/>
      <c r="KG1945" s="5"/>
      <c r="KH1945" s="5"/>
      <c r="KI1945" s="4"/>
      <c r="KJ1945" s="6"/>
      <c r="KK1945" s="4"/>
      <c r="KL1945" s="6"/>
      <c r="KM1945" s="5"/>
      <c r="KN1945" s="5"/>
    </row>
    <row r="1946">
      <c r="A1946" s="3" t="s">
        <v>85</v>
      </c>
      <c r="B1946" s="3" t="s">
        <v>1257</v>
      </c>
      <c r="C1946" s="3" t="s">
        <v>87</v>
      </c>
      <c r="D1946" s="3" t="s">
        <v>712</v>
      </c>
      <c r="E1946" s="3" t="s">
        <v>1258</v>
      </c>
      <c r="F1946" s="3" t="s">
        <v>104</v>
      </c>
      <c r="G1946" s="3" t="s">
        <v>104</v>
      </c>
      <c r="H1946" s="3" t="s">
        <v>104</v>
      </c>
      <c r="I1946" s="3" t="s">
        <v>1503</v>
      </c>
      <c r="J1946" s="3" t="s">
        <v>104</v>
      </c>
      <c r="K1946" s="4"/>
      <c r="L1946" s="4">
        <f>=ROUNDDOWN({0},0)</f>
      </c>
      <c r="M1946" s="4"/>
      <c r="N1946" s="5"/>
      <c r="O1946" s="4"/>
      <c r="P1946" s="4">
        <f>=ROUNDDOWN({0},0)</f>
      </c>
      <c r="Q1946" s="4"/>
      <c r="R1946" s="5"/>
      <c r="S1946" s="4"/>
      <c r="T1946" s="6"/>
      <c r="U1946" s="4"/>
      <c r="V1946" s="6"/>
      <c r="W1946" s="5"/>
      <c r="X1946" s="5"/>
      <c r="Y1946" s="4"/>
      <c r="Z1946" s="6"/>
      <c r="AA1946" s="4"/>
      <c r="AB1946" s="6"/>
      <c r="AC1946" s="5"/>
      <c r="AD1946" s="5"/>
      <c r="AE1946" s="4"/>
      <c r="AF1946" s="6"/>
      <c r="AG1946" s="4"/>
      <c r="AH1946" s="6"/>
      <c r="AI1946" s="5"/>
      <c r="AJ1946" s="5"/>
      <c r="AK1946" s="4"/>
      <c r="AL1946" s="6"/>
      <c r="AM1946" s="4"/>
      <c r="AN1946" s="6"/>
      <c r="AO1946" s="5"/>
      <c r="AP1946" s="5"/>
      <c r="AQ1946" s="4"/>
      <c r="AR1946" s="6"/>
      <c r="AS1946" s="4"/>
      <c r="AT1946" s="6"/>
      <c r="AU1946" s="5"/>
      <c r="AV1946" s="5"/>
      <c r="AW1946" s="4"/>
      <c r="AX1946" s="6"/>
      <c r="AY1946" s="4"/>
      <c r="AZ1946" s="6"/>
      <c r="BA1946" s="5"/>
      <c r="BB1946" s="5"/>
      <c r="BC1946" s="4"/>
      <c r="BD1946" s="6"/>
      <c r="BE1946" s="4"/>
      <c r="BF1946" s="6"/>
      <c r="BG1946" s="5"/>
      <c r="BH1946" s="5"/>
      <c r="BI1946" s="4"/>
      <c r="BJ1946" s="6"/>
      <c r="BK1946" s="4"/>
      <c r="BL1946" s="6"/>
      <c r="BM1946" s="5"/>
      <c r="BN1946" s="5"/>
      <c r="BO1946" s="4"/>
      <c r="BP1946" s="6"/>
      <c r="BQ1946" s="4"/>
      <c r="BR1946" s="6"/>
      <c r="BS1946" s="5"/>
      <c r="BT1946" s="5"/>
      <c r="BU1946" s="4"/>
      <c r="BV1946" s="6"/>
      <c r="BW1946" s="4"/>
      <c r="BX1946" s="6"/>
      <c r="BY1946" s="5"/>
      <c r="BZ1946" s="5"/>
      <c r="CA1946" s="4"/>
      <c r="CB1946" s="6"/>
      <c r="CC1946" s="4"/>
      <c r="CD1946" s="6"/>
      <c r="CE1946" s="5"/>
      <c r="CF1946" s="5"/>
      <c r="CG1946" s="4"/>
      <c r="CH1946" s="6"/>
      <c r="CI1946" s="4"/>
      <c r="CJ1946" s="6"/>
      <c r="CK1946" s="5"/>
      <c r="CL1946" s="5"/>
      <c r="CM1946" s="4"/>
      <c r="CN1946" s="6"/>
      <c r="CO1946" s="4"/>
      <c r="CP1946" s="6"/>
      <c r="CQ1946" s="5"/>
      <c r="CR1946" s="5"/>
      <c r="CS1946" s="4"/>
      <c r="CT1946" s="6"/>
      <c r="CU1946" s="4"/>
      <c r="CV1946" s="6"/>
      <c r="CW1946" s="5"/>
      <c r="CX1946" s="5"/>
      <c r="CY1946" s="4"/>
      <c r="CZ1946" s="6"/>
      <c r="DA1946" s="4"/>
      <c r="DB1946" s="6"/>
      <c r="DC1946" s="5"/>
      <c r="DD1946" s="5"/>
      <c r="DE1946" s="4"/>
      <c r="DF1946" s="6"/>
      <c r="DG1946" s="4"/>
      <c r="DH1946" s="6"/>
      <c r="DI1946" s="5"/>
      <c r="DJ1946" s="5"/>
      <c r="DK1946" s="4"/>
      <c r="DL1946" s="6"/>
      <c r="DM1946" s="4"/>
      <c r="DN1946" s="6"/>
      <c r="DO1946" s="5"/>
      <c r="DP1946" s="5"/>
      <c r="DQ1946" s="4"/>
      <c r="DR1946" s="6"/>
      <c r="DS1946" s="4"/>
      <c r="DT1946" s="6"/>
      <c r="DU1946" s="5"/>
      <c r="DV1946" s="5"/>
      <c r="DW1946" s="4"/>
      <c r="DX1946" s="6"/>
      <c r="DY1946" s="4"/>
      <c r="DZ1946" s="6"/>
      <c r="EA1946" s="5"/>
      <c r="EB1946" s="5"/>
      <c r="EC1946" s="4"/>
      <c r="ED1946" s="6"/>
      <c r="EE1946" s="4"/>
      <c r="EF1946" s="6"/>
      <c r="EG1946" s="5"/>
      <c r="EH1946" s="5"/>
      <c r="EI1946" s="4"/>
      <c r="EJ1946" s="6"/>
      <c r="EK1946" s="4"/>
      <c r="EL1946" s="6"/>
      <c r="EM1946" s="5"/>
      <c r="EN1946" s="5"/>
      <c r="EO1946" s="4"/>
      <c r="EP1946" s="6"/>
      <c r="EQ1946" s="4"/>
      <c r="ER1946" s="6"/>
      <c r="ES1946" s="5"/>
      <c r="ET1946" s="5"/>
      <c r="EU1946" s="4"/>
      <c r="EV1946" s="6"/>
      <c r="EW1946" s="4"/>
      <c r="EX1946" s="6"/>
      <c r="EY1946" s="5"/>
      <c r="EZ1946" s="5"/>
      <c r="FA1946" s="4"/>
      <c r="FB1946" s="6"/>
      <c r="FC1946" s="4"/>
      <c r="FD1946" s="6"/>
      <c r="FE1946" s="5"/>
      <c r="FF1946" s="5"/>
      <c r="FG1946" s="4"/>
      <c r="FH1946" s="6"/>
      <c r="FI1946" s="4"/>
      <c r="FJ1946" s="6"/>
      <c r="FK1946" s="5"/>
      <c r="FL1946" s="5"/>
      <c r="FM1946" s="4"/>
      <c r="FN1946" s="6"/>
      <c r="FO1946" s="4"/>
      <c r="FP1946" s="6"/>
      <c r="FQ1946" s="5"/>
      <c r="FR1946" s="5"/>
      <c r="FS1946" s="4"/>
      <c r="FT1946" s="6"/>
      <c r="FU1946" s="4"/>
      <c r="FV1946" s="6"/>
      <c r="FW1946" s="5"/>
      <c r="FX1946" s="5"/>
      <c r="FY1946" s="4"/>
      <c r="FZ1946" s="6"/>
      <c r="GA1946" s="4"/>
      <c r="GB1946" s="6"/>
      <c r="GC1946" s="5"/>
      <c r="GD1946" s="5"/>
      <c r="GE1946" s="4"/>
      <c r="GF1946" s="6"/>
      <c r="GG1946" s="4"/>
      <c r="GH1946" s="6"/>
      <c r="GI1946" s="5"/>
      <c r="GJ1946" s="5"/>
      <c r="GK1946" s="4"/>
      <c r="GL1946" s="6"/>
      <c r="GM1946" s="4"/>
      <c r="GN1946" s="6"/>
      <c r="GO1946" s="5"/>
      <c r="GP1946" s="5"/>
      <c r="GQ1946" s="4"/>
      <c r="GR1946" s="6"/>
      <c r="GS1946" s="4"/>
      <c r="GT1946" s="6"/>
      <c r="GU1946" s="5"/>
      <c r="GV1946" s="5"/>
      <c r="GW1946" s="4"/>
      <c r="GX1946" s="6"/>
      <c r="GY1946" s="4"/>
      <c r="GZ1946" s="6"/>
      <c r="HA1946" s="5"/>
      <c r="HB1946" s="5"/>
      <c r="HC1946" s="4"/>
      <c r="HD1946" s="6"/>
      <c r="HE1946" s="4"/>
      <c r="HF1946" s="6"/>
      <c r="HG1946" s="5"/>
      <c r="HH1946" s="5"/>
      <c r="HI1946" s="4"/>
      <c r="HJ1946" s="6"/>
      <c r="HK1946" s="4"/>
      <c r="HL1946" s="6"/>
      <c r="HM1946" s="5"/>
      <c r="HN1946" s="5"/>
      <c r="HO1946" s="4"/>
      <c r="HP1946" s="6"/>
      <c r="HQ1946" s="4"/>
      <c r="HR1946" s="6"/>
      <c r="HS1946" s="5"/>
      <c r="HT1946" s="5"/>
      <c r="HU1946" s="4"/>
      <c r="HV1946" s="6"/>
      <c r="HW1946" s="4"/>
      <c r="HX1946" s="6"/>
      <c r="HY1946" s="5"/>
      <c r="HZ1946" s="5"/>
      <c r="IA1946" s="4"/>
      <c r="IB1946" s="6"/>
      <c r="IC1946" s="4"/>
      <c r="ID1946" s="6"/>
      <c r="IE1946" s="5"/>
      <c r="IF1946" s="5"/>
      <c r="IG1946" s="4"/>
      <c r="IH1946" s="6"/>
      <c r="II1946" s="4"/>
      <c r="IJ1946" s="6"/>
      <c r="IK1946" s="5"/>
      <c r="IL1946" s="5"/>
      <c r="IM1946" s="4"/>
      <c r="IN1946" s="6"/>
      <c r="IO1946" s="4"/>
      <c r="IP1946" s="6"/>
      <c r="IQ1946" s="5"/>
      <c r="IR1946" s="5"/>
      <c r="IS1946" s="4"/>
      <c r="IT1946" s="6"/>
      <c r="IU1946" s="4"/>
      <c r="IV1946" s="6"/>
      <c r="IW1946" s="5"/>
      <c r="IX1946" s="5"/>
      <c r="IY1946" s="4"/>
      <c r="IZ1946" s="6"/>
      <c r="JA1946" s="4"/>
      <c r="JB1946" s="6"/>
      <c r="JC1946" s="5"/>
      <c r="JD1946" s="5"/>
      <c r="JE1946" s="4"/>
      <c r="JF1946" s="6"/>
      <c r="JG1946" s="4"/>
      <c r="JH1946" s="6"/>
      <c r="JI1946" s="5"/>
      <c r="JJ1946" s="5"/>
      <c r="JK1946" s="4"/>
      <c r="JL1946" s="6"/>
      <c r="JM1946" s="4"/>
      <c r="JN1946" s="6"/>
      <c r="JO1946" s="5"/>
      <c r="JP1946" s="5"/>
      <c r="JQ1946" s="4"/>
      <c r="JR1946" s="6"/>
      <c r="JS1946" s="4"/>
      <c r="JT1946" s="6"/>
      <c r="JU1946" s="5"/>
      <c r="JV1946" s="5"/>
      <c r="JW1946" s="4"/>
      <c r="JX1946" s="6"/>
      <c r="JY1946" s="4"/>
      <c r="JZ1946" s="6"/>
      <c r="KA1946" s="5"/>
      <c r="KB1946" s="5"/>
      <c r="KC1946" s="4"/>
      <c r="KD1946" s="6"/>
      <c r="KE1946" s="4"/>
      <c r="KF1946" s="6"/>
      <c r="KG1946" s="5"/>
      <c r="KH1946" s="5"/>
      <c r="KI1946" s="4"/>
      <c r="KJ1946" s="6"/>
      <c r="KK1946" s="4"/>
      <c r="KL1946" s="6"/>
      <c r="KM1946" s="5"/>
      <c r="KN1946" s="5"/>
    </row>
    <row r="1947">
      <c r="A1947" s="3" t="s">
        <v>85</v>
      </c>
      <c r="B1947" s="3" t="s">
        <v>1257</v>
      </c>
      <c r="C1947" s="3" t="s">
        <v>87</v>
      </c>
      <c r="D1947" s="3" t="s">
        <v>712</v>
      </c>
      <c r="E1947" s="3" t="s">
        <v>1258</v>
      </c>
      <c r="F1947" s="3" t="s">
        <v>104</v>
      </c>
      <c r="G1947" s="3" t="s">
        <v>104</v>
      </c>
      <c r="H1947" s="3" t="s">
        <v>104</v>
      </c>
      <c r="I1947" s="3" t="s">
        <v>1361</v>
      </c>
      <c r="J1947" s="3" t="s">
        <v>104</v>
      </c>
      <c r="K1947" s="4"/>
      <c r="L1947" s="4">
        <f>=ROUNDDOWN({0},0)</f>
      </c>
      <c r="M1947" s="4"/>
      <c r="N1947" s="5"/>
      <c r="O1947" s="4"/>
      <c r="P1947" s="4">
        <f>=ROUNDDOWN({0},0)</f>
      </c>
      <c r="Q1947" s="4"/>
      <c r="R1947" s="5"/>
      <c r="S1947" s="4"/>
      <c r="T1947" s="6"/>
      <c r="U1947" s="4"/>
      <c r="V1947" s="6"/>
      <c r="W1947" s="5"/>
      <c r="X1947" s="5"/>
      <c r="Y1947" s="4"/>
      <c r="Z1947" s="6"/>
      <c r="AA1947" s="4"/>
      <c r="AB1947" s="6"/>
      <c r="AC1947" s="5"/>
      <c r="AD1947" s="5"/>
      <c r="AE1947" s="4"/>
      <c r="AF1947" s="6"/>
      <c r="AG1947" s="4"/>
      <c r="AH1947" s="6"/>
      <c r="AI1947" s="5"/>
      <c r="AJ1947" s="5"/>
      <c r="AK1947" s="4"/>
      <c r="AL1947" s="6"/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  <c r="AW1947" s="4"/>
      <c r="AX1947" s="6"/>
      <c r="AY1947" s="4"/>
      <c r="AZ1947" s="6"/>
      <c r="BA1947" s="5"/>
      <c r="BB1947" s="5"/>
      <c r="BC1947" s="4"/>
      <c r="BD1947" s="6"/>
      <c r="BE1947" s="4"/>
      <c r="BF1947" s="6"/>
      <c r="BG1947" s="5"/>
      <c r="BH1947" s="5"/>
      <c r="BI1947" s="4"/>
      <c r="BJ1947" s="6"/>
      <c r="BK1947" s="4"/>
      <c r="BL1947" s="6"/>
      <c r="BM1947" s="5"/>
      <c r="BN1947" s="5"/>
      <c r="BO1947" s="4"/>
      <c r="BP1947" s="6"/>
      <c r="BQ1947" s="4"/>
      <c r="BR1947" s="6"/>
      <c r="BS1947" s="5"/>
      <c r="BT1947" s="5"/>
      <c r="BU1947" s="4"/>
      <c r="BV1947" s="6"/>
      <c r="BW1947" s="4"/>
      <c r="BX1947" s="6"/>
      <c r="BY1947" s="5"/>
      <c r="BZ1947" s="5"/>
      <c r="CA1947" s="4"/>
      <c r="CB1947" s="6"/>
      <c r="CC1947" s="4"/>
      <c r="CD1947" s="6"/>
      <c r="CE1947" s="5"/>
      <c r="CF1947" s="5"/>
      <c r="CG1947" s="4"/>
      <c r="CH1947" s="6"/>
      <c r="CI1947" s="4"/>
      <c r="CJ1947" s="6"/>
      <c r="CK1947" s="5"/>
      <c r="CL1947" s="5"/>
      <c r="CM1947" s="4"/>
      <c r="CN1947" s="6"/>
      <c r="CO1947" s="4"/>
      <c r="CP1947" s="6"/>
      <c r="CQ1947" s="5"/>
      <c r="CR1947" s="5"/>
      <c r="CS1947" s="4"/>
      <c r="CT1947" s="6"/>
      <c r="CU1947" s="4"/>
      <c r="CV1947" s="6"/>
      <c r="CW1947" s="5"/>
      <c r="CX1947" s="5"/>
      <c r="CY1947" s="4"/>
      <c r="CZ1947" s="6"/>
      <c r="DA1947" s="4"/>
      <c r="DB1947" s="6"/>
      <c r="DC1947" s="5"/>
      <c r="DD1947" s="5"/>
      <c r="DE1947" s="4"/>
      <c r="DF1947" s="6"/>
      <c r="DG1947" s="4"/>
      <c r="DH1947" s="6"/>
      <c r="DI1947" s="5"/>
      <c r="DJ1947" s="5"/>
      <c r="DK1947" s="4"/>
      <c r="DL1947" s="6"/>
      <c r="DM1947" s="4"/>
      <c r="DN1947" s="6"/>
      <c r="DO1947" s="5"/>
      <c r="DP1947" s="5"/>
      <c r="DQ1947" s="4"/>
      <c r="DR1947" s="6"/>
      <c r="DS1947" s="4"/>
      <c r="DT1947" s="6"/>
      <c r="DU1947" s="5"/>
      <c r="DV1947" s="5"/>
      <c r="DW1947" s="4"/>
      <c r="DX1947" s="6"/>
      <c r="DY1947" s="4"/>
      <c r="DZ1947" s="6"/>
      <c r="EA1947" s="5"/>
      <c r="EB1947" s="5"/>
      <c r="EC1947" s="4"/>
      <c r="ED1947" s="6"/>
      <c r="EE1947" s="4"/>
      <c r="EF1947" s="6"/>
      <c r="EG1947" s="5"/>
      <c r="EH1947" s="5"/>
      <c r="EI1947" s="4"/>
      <c r="EJ1947" s="6"/>
      <c r="EK1947" s="4"/>
      <c r="EL1947" s="6"/>
      <c r="EM1947" s="5"/>
      <c r="EN1947" s="5"/>
      <c r="EO1947" s="4"/>
      <c r="EP1947" s="6"/>
      <c r="EQ1947" s="4"/>
      <c r="ER1947" s="6"/>
      <c r="ES1947" s="5"/>
      <c r="ET1947" s="5"/>
      <c r="EU1947" s="4"/>
      <c r="EV1947" s="6"/>
      <c r="EW1947" s="4"/>
      <c r="EX1947" s="6"/>
      <c r="EY1947" s="5"/>
      <c r="EZ1947" s="5"/>
      <c r="FA1947" s="4"/>
      <c r="FB1947" s="6"/>
      <c r="FC1947" s="4"/>
      <c r="FD1947" s="6"/>
      <c r="FE1947" s="5"/>
      <c r="FF1947" s="5"/>
      <c r="FG1947" s="4"/>
      <c r="FH1947" s="6"/>
      <c r="FI1947" s="4"/>
      <c r="FJ1947" s="6"/>
      <c r="FK1947" s="5"/>
      <c r="FL1947" s="5"/>
      <c r="FM1947" s="4"/>
      <c r="FN1947" s="6"/>
      <c r="FO1947" s="4"/>
      <c r="FP1947" s="6"/>
      <c r="FQ1947" s="5"/>
      <c r="FR1947" s="5"/>
      <c r="FS1947" s="4"/>
      <c r="FT1947" s="6"/>
      <c r="FU1947" s="4"/>
      <c r="FV1947" s="6"/>
      <c r="FW1947" s="5"/>
      <c r="FX1947" s="5"/>
      <c r="FY1947" s="4"/>
      <c r="FZ1947" s="6"/>
      <c r="GA1947" s="4"/>
      <c r="GB1947" s="6"/>
      <c r="GC1947" s="5"/>
      <c r="GD1947" s="5"/>
      <c r="GE1947" s="4"/>
      <c r="GF1947" s="6"/>
      <c r="GG1947" s="4"/>
      <c r="GH1947" s="6"/>
      <c r="GI1947" s="5"/>
      <c r="GJ1947" s="5"/>
      <c r="GK1947" s="4"/>
      <c r="GL1947" s="6"/>
      <c r="GM1947" s="4"/>
      <c r="GN1947" s="6"/>
      <c r="GO1947" s="5"/>
      <c r="GP1947" s="5"/>
      <c r="GQ1947" s="4"/>
      <c r="GR1947" s="6"/>
      <c r="GS1947" s="4"/>
      <c r="GT1947" s="6"/>
      <c r="GU1947" s="5"/>
      <c r="GV1947" s="5"/>
      <c r="GW1947" s="4"/>
      <c r="GX1947" s="6"/>
      <c r="GY1947" s="4"/>
      <c r="GZ1947" s="6"/>
      <c r="HA1947" s="5"/>
      <c r="HB1947" s="5"/>
      <c r="HC1947" s="4"/>
      <c r="HD1947" s="6"/>
      <c r="HE1947" s="4"/>
      <c r="HF1947" s="6"/>
      <c r="HG1947" s="5"/>
      <c r="HH1947" s="5"/>
      <c r="HI1947" s="4"/>
      <c r="HJ1947" s="6"/>
      <c r="HK1947" s="4"/>
      <c r="HL1947" s="6"/>
      <c r="HM1947" s="5"/>
      <c r="HN1947" s="5"/>
      <c r="HO1947" s="4"/>
      <c r="HP1947" s="6"/>
      <c r="HQ1947" s="4"/>
      <c r="HR1947" s="6"/>
      <c r="HS1947" s="5"/>
      <c r="HT1947" s="5"/>
      <c r="HU1947" s="4"/>
      <c r="HV1947" s="6"/>
      <c r="HW1947" s="4"/>
      <c r="HX1947" s="6"/>
      <c r="HY1947" s="5"/>
      <c r="HZ1947" s="5"/>
      <c r="IA1947" s="4"/>
      <c r="IB1947" s="6"/>
      <c r="IC1947" s="4"/>
      <c r="ID1947" s="6"/>
      <c r="IE1947" s="5"/>
      <c r="IF1947" s="5"/>
      <c r="IG1947" s="4"/>
      <c r="IH1947" s="6"/>
      <c r="II1947" s="4"/>
      <c r="IJ1947" s="6"/>
      <c r="IK1947" s="5"/>
      <c r="IL1947" s="5"/>
      <c r="IM1947" s="4"/>
      <c r="IN1947" s="6"/>
      <c r="IO1947" s="4"/>
      <c r="IP1947" s="6"/>
      <c r="IQ1947" s="5"/>
      <c r="IR1947" s="5"/>
      <c r="IS1947" s="4"/>
      <c r="IT1947" s="6"/>
      <c r="IU1947" s="4"/>
      <c r="IV1947" s="6"/>
      <c r="IW1947" s="5"/>
      <c r="IX1947" s="5"/>
      <c r="IY1947" s="4"/>
      <c r="IZ1947" s="6"/>
      <c r="JA1947" s="4"/>
      <c r="JB1947" s="6"/>
      <c r="JC1947" s="5"/>
      <c r="JD1947" s="5"/>
      <c r="JE1947" s="4"/>
      <c r="JF1947" s="6"/>
      <c r="JG1947" s="4"/>
      <c r="JH1947" s="6"/>
      <c r="JI1947" s="5"/>
      <c r="JJ1947" s="5"/>
      <c r="JK1947" s="4"/>
      <c r="JL1947" s="6"/>
      <c r="JM1947" s="4"/>
      <c r="JN1947" s="6"/>
      <c r="JO1947" s="5"/>
      <c r="JP1947" s="5"/>
      <c r="JQ1947" s="4"/>
      <c r="JR1947" s="6"/>
      <c r="JS1947" s="4"/>
      <c r="JT1947" s="6"/>
      <c r="JU1947" s="5"/>
      <c r="JV1947" s="5"/>
      <c r="JW1947" s="4"/>
      <c r="JX1947" s="6"/>
      <c r="JY1947" s="4"/>
      <c r="JZ1947" s="6"/>
      <c r="KA1947" s="5"/>
      <c r="KB1947" s="5"/>
      <c r="KC1947" s="4"/>
      <c r="KD1947" s="6"/>
      <c r="KE1947" s="4"/>
      <c r="KF1947" s="6"/>
      <c r="KG1947" s="5"/>
      <c r="KH1947" s="5"/>
      <c r="KI1947" s="4"/>
      <c r="KJ1947" s="6"/>
      <c r="KK1947" s="4"/>
      <c r="KL1947" s="6"/>
      <c r="KM1947" s="5"/>
      <c r="KN1947" s="5"/>
    </row>
    <row r="1948">
      <c r="A1948" s="3" t="s">
        <v>85</v>
      </c>
      <c r="B1948" s="3" t="s">
        <v>1257</v>
      </c>
      <c r="C1948" s="3" t="s">
        <v>87</v>
      </c>
      <c r="D1948" s="3" t="s">
        <v>712</v>
      </c>
      <c r="E1948" s="3" t="s">
        <v>959</v>
      </c>
      <c r="F1948" s="3" t="s">
        <v>104</v>
      </c>
      <c r="G1948" s="3" t="s">
        <v>104</v>
      </c>
      <c r="H1948" s="3" t="s">
        <v>104</v>
      </c>
      <c r="I1948" s="3" t="s">
        <v>1353</v>
      </c>
      <c r="J1948" s="3" t="s">
        <v>104</v>
      </c>
      <c r="K1948" s="4"/>
      <c r="L1948" s="4">
        <f>=ROUNDDOWN({0},0)</f>
      </c>
      <c r="M1948" s="4"/>
      <c r="N1948" s="5"/>
      <c r="O1948" s="4"/>
      <c r="P1948" s="4">
        <f>=ROUNDDOWN({0},0)</f>
      </c>
      <c r="Q1948" s="4"/>
      <c r="R1948" s="5"/>
      <c r="S1948" s="4"/>
      <c r="T1948" s="6"/>
      <c r="U1948" s="4"/>
      <c r="V1948" s="6"/>
      <c r="W1948" s="5"/>
      <c r="X1948" s="5"/>
      <c r="Y1948" s="4"/>
      <c r="Z1948" s="6"/>
      <c r="AA1948" s="4"/>
      <c r="AB1948" s="6"/>
      <c r="AC1948" s="5"/>
      <c r="AD1948" s="5"/>
      <c r="AE1948" s="4"/>
      <c r="AF1948" s="6"/>
      <c r="AG1948" s="4"/>
      <c r="AH1948" s="6"/>
      <c r="AI1948" s="5"/>
      <c r="AJ1948" s="5"/>
      <c r="AK1948" s="4"/>
      <c r="AL1948" s="6"/>
      <c r="AM1948" s="4"/>
      <c r="AN1948" s="6"/>
      <c r="AO1948" s="5"/>
      <c r="AP1948" s="5"/>
      <c r="AQ1948" s="4"/>
      <c r="AR1948" s="6"/>
      <c r="AS1948" s="4"/>
      <c r="AT1948" s="6"/>
      <c r="AU1948" s="5"/>
      <c r="AV1948" s="5"/>
      <c r="AW1948" s="4"/>
      <c r="AX1948" s="6"/>
      <c r="AY1948" s="4"/>
      <c r="AZ1948" s="6"/>
      <c r="BA1948" s="5"/>
      <c r="BB1948" s="5"/>
      <c r="BC1948" s="4"/>
      <c r="BD1948" s="6"/>
      <c r="BE1948" s="4"/>
      <c r="BF1948" s="6"/>
      <c r="BG1948" s="5"/>
      <c r="BH1948" s="5"/>
      <c r="BI1948" s="4"/>
      <c r="BJ1948" s="6"/>
      <c r="BK1948" s="4"/>
      <c r="BL1948" s="6"/>
      <c r="BM1948" s="5"/>
      <c r="BN1948" s="5"/>
      <c r="BO1948" s="4"/>
      <c r="BP1948" s="6"/>
      <c r="BQ1948" s="4"/>
      <c r="BR1948" s="6"/>
      <c r="BS1948" s="5"/>
      <c r="BT1948" s="5"/>
      <c r="BU1948" s="4"/>
      <c r="BV1948" s="6"/>
      <c r="BW1948" s="4"/>
      <c r="BX1948" s="6"/>
      <c r="BY1948" s="5"/>
      <c r="BZ1948" s="5"/>
      <c r="CA1948" s="4"/>
      <c r="CB1948" s="6"/>
      <c r="CC1948" s="4"/>
      <c r="CD1948" s="6"/>
      <c r="CE1948" s="5"/>
      <c r="CF1948" s="5"/>
      <c r="CG1948" s="4"/>
      <c r="CH1948" s="6"/>
      <c r="CI1948" s="4"/>
      <c r="CJ1948" s="6"/>
      <c r="CK1948" s="5"/>
      <c r="CL1948" s="5"/>
      <c r="CM1948" s="4"/>
      <c r="CN1948" s="6"/>
      <c r="CO1948" s="4"/>
      <c r="CP1948" s="6"/>
      <c r="CQ1948" s="5"/>
      <c r="CR1948" s="5"/>
      <c r="CS1948" s="4"/>
      <c r="CT1948" s="6"/>
      <c r="CU1948" s="4"/>
      <c r="CV1948" s="6"/>
      <c r="CW1948" s="5"/>
      <c r="CX1948" s="5"/>
      <c r="CY1948" s="4"/>
      <c r="CZ1948" s="6"/>
      <c r="DA1948" s="4"/>
      <c r="DB1948" s="6"/>
      <c r="DC1948" s="5"/>
      <c r="DD1948" s="5"/>
      <c r="DE1948" s="4"/>
      <c r="DF1948" s="6"/>
      <c r="DG1948" s="4"/>
      <c r="DH1948" s="6"/>
      <c r="DI1948" s="5"/>
      <c r="DJ1948" s="5"/>
      <c r="DK1948" s="4"/>
      <c r="DL1948" s="6"/>
      <c r="DM1948" s="4"/>
      <c r="DN1948" s="6"/>
      <c r="DO1948" s="5"/>
      <c r="DP1948" s="5"/>
      <c r="DQ1948" s="4"/>
      <c r="DR1948" s="6"/>
      <c r="DS1948" s="4"/>
      <c r="DT1948" s="6"/>
      <c r="DU1948" s="5"/>
      <c r="DV1948" s="5"/>
      <c r="DW1948" s="4"/>
      <c r="DX1948" s="6"/>
      <c r="DY1948" s="4"/>
      <c r="DZ1948" s="6"/>
      <c r="EA1948" s="5"/>
      <c r="EB1948" s="5"/>
      <c r="EC1948" s="4"/>
      <c r="ED1948" s="6"/>
      <c r="EE1948" s="4"/>
      <c r="EF1948" s="6"/>
      <c r="EG1948" s="5"/>
      <c r="EH1948" s="5"/>
      <c r="EI1948" s="4"/>
      <c r="EJ1948" s="6"/>
      <c r="EK1948" s="4"/>
      <c r="EL1948" s="6"/>
      <c r="EM1948" s="5"/>
      <c r="EN1948" s="5"/>
      <c r="EO1948" s="4"/>
      <c r="EP1948" s="6"/>
      <c r="EQ1948" s="4"/>
      <c r="ER1948" s="6"/>
      <c r="ES1948" s="5"/>
      <c r="ET1948" s="5"/>
      <c r="EU1948" s="4"/>
      <c r="EV1948" s="6"/>
      <c r="EW1948" s="4"/>
      <c r="EX1948" s="6"/>
      <c r="EY1948" s="5"/>
      <c r="EZ1948" s="5"/>
      <c r="FA1948" s="4"/>
      <c r="FB1948" s="6"/>
      <c r="FC1948" s="4"/>
      <c r="FD1948" s="6"/>
      <c r="FE1948" s="5"/>
      <c r="FF1948" s="5"/>
      <c r="FG1948" s="4"/>
      <c r="FH1948" s="6"/>
      <c r="FI1948" s="4"/>
      <c r="FJ1948" s="6"/>
      <c r="FK1948" s="5"/>
      <c r="FL1948" s="5"/>
      <c r="FM1948" s="4"/>
      <c r="FN1948" s="6"/>
      <c r="FO1948" s="4"/>
      <c r="FP1948" s="6"/>
      <c r="FQ1948" s="5"/>
      <c r="FR1948" s="5"/>
      <c r="FS1948" s="4"/>
      <c r="FT1948" s="6"/>
      <c r="FU1948" s="4"/>
      <c r="FV1948" s="6"/>
      <c r="FW1948" s="5"/>
      <c r="FX1948" s="5"/>
      <c r="FY1948" s="4"/>
      <c r="FZ1948" s="6"/>
      <c r="GA1948" s="4"/>
      <c r="GB1948" s="6"/>
      <c r="GC1948" s="5"/>
      <c r="GD1948" s="5"/>
      <c r="GE1948" s="4"/>
      <c r="GF1948" s="6"/>
      <c r="GG1948" s="4"/>
      <c r="GH1948" s="6"/>
      <c r="GI1948" s="5"/>
      <c r="GJ1948" s="5"/>
      <c r="GK1948" s="4"/>
      <c r="GL1948" s="6"/>
      <c r="GM1948" s="4"/>
      <c r="GN1948" s="6"/>
      <c r="GO1948" s="5"/>
      <c r="GP1948" s="5"/>
      <c r="GQ1948" s="4"/>
      <c r="GR1948" s="6"/>
      <c r="GS1948" s="4"/>
      <c r="GT1948" s="6"/>
      <c r="GU1948" s="5"/>
      <c r="GV1948" s="5"/>
      <c r="GW1948" s="4"/>
      <c r="GX1948" s="6"/>
      <c r="GY1948" s="4"/>
      <c r="GZ1948" s="6"/>
      <c r="HA1948" s="5"/>
      <c r="HB1948" s="5"/>
      <c r="HC1948" s="4"/>
      <c r="HD1948" s="6"/>
      <c r="HE1948" s="4"/>
      <c r="HF1948" s="6"/>
      <c r="HG1948" s="5"/>
      <c r="HH1948" s="5"/>
      <c r="HI1948" s="4"/>
      <c r="HJ1948" s="6"/>
      <c r="HK1948" s="4"/>
      <c r="HL1948" s="6"/>
      <c r="HM1948" s="5"/>
      <c r="HN1948" s="5"/>
      <c r="HO1948" s="4"/>
      <c r="HP1948" s="6"/>
      <c r="HQ1948" s="4"/>
      <c r="HR1948" s="6"/>
      <c r="HS1948" s="5"/>
      <c r="HT1948" s="5"/>
      <c r="HU1948" s="4"/>
      <c r="HV1948" s="6"/>
      <c r="HW1948" s="4"/>
      <c r="HX1948" s="6"/>
      <c r="HY1948" s="5"/>
      <c r="HZ1948" s="5"/>
      <c r="IA1948" s="4"/>
      <c r="IB1948" s="6"/>
      <c r="IC1948" s="4"/>
      <c r="ID1948" s="6"/>
      <c r="IE1948" s="5"/>
      <c r="IF1948" s="5"/>
      <c r="IG1948" s="4"/>
      <c r="IH1948" s="6"/>
      <c r="II1948" s="4"/>
      <c r="IJ1948" s="6"/>
      <c r="IK1948" s="5"/>
      <c r="IL1948" s="5"/>
      <c r="IM1948" s="4"/>
      <c r="IN1948" s="6"/>
      <c r="IO1948" s="4"/>
      <c r="IP1948" s="6"/>
      <c r="IQ1948" s="5"/>
      <c r="IR1948" s="5"/>
      <c r="IS1948" s="4"/>
      <c r="IT1948" s="6"/>
      <c r="IU1948" s="4"/>
      <c r="IV1948" s="6"/>
      <c r="IW1948" s="5"/>
      <c r="IX1948" s="5"/>
      <c r="IY1948" s="4"/>
      <c r="IZ1948" s="6"/>
      <c r="JA1948" s="4"/>
      <c r="JB1948" s="6"/>
      <c r="JC1948" s="5"/>
      <c r="JD1948" s="5"/>
      <c r="JE1948" s="4"/>
      <c r="JF1948" s="6"/>
      <c r="JG1948" s="4"/>
      <c r="JH1948" s="6"/>
      <c r="JI1948" s="5"/>
      <c r="JJ1948" s="5"/>
      <c r="JK1948" s="4"/>
      <c r="JL1948" s="6"/>
      <c r="JM1948" s="4"/>
      <c r="JN1948" s="6"/>
      <c r="JO1948" s="5"/>
      <c r="JP1948" s="5"/>
      <c r="JQ1948" s="4"/>
      <c r="JR1948" s="6"/>
      <c r="JS1948" s="4"/>
      <c r="JT1948" s="6"/>
      <c r="JU1948" s="5"/>
      <c r="JV1948" s="5"/>
      <c r="JW1948" s="4"/>
      <c r="JX1948" s="6"/>
      <c r="JY1948" s="4"/>
      <c r="JZ1948" s="6"/>
      <c r="KA1948" s="5"/>
      <c r="KB1948" s="5"/>
      <c r="KC1948" s="4"/>
      <c r="KD1948" s="6"/>
      <c r="KE1948" s="4"/>
      <c r="KF1948" s="6"/>
      <c r="KG1948" s="5"/>
      <c r="KH1948" s="5"/>
      <c r="KI1948" s="4"/>
      <c r="KJ1948" s="6"/>
      <c r="KK1948" s="4"/>
      <c r="KL1948" s="6"/>
      <c r="KM1948" s="5"/>
      <c r="KN1948" s="5"/>
    </row>
    <row r="1949">
      <c r="A1949" s="3" t="s">
        <v>85</v>
      </c>
      <c r="B1949" s="3" t="s">
        <v>1261</v>
      </c>
      <c r="C1949" s="3" t="s">
        <v>87</v>
      </c>
      <c r="D1949" s="3" t="s">
        <v>88</v>
      </c>
      <c r="E1949" s="3" t="s">
        <v>1262</v>
      </c>
      <c r="F1949" s="3" t="s">
        <v>104</v>
      </c>
      <c r="G1949" s="3" t="s">
        <v>104</v>
      </c>
      <c r="H1949" s="3" t="s">
        <v>104</v>
      </c>
      <c r="I1949" s="3" t="s">
        <v>1308</v>
      </c>
      <c r="J1949" s="3" t="s">
        <v>1318</v>
      </c>
      <c r="K1949" s="4"/>
      <c r="L1949" s="4">
        <f>=ROUNDDOWN({0},0)</f>
      </c>
      <c r="M1949" s="4"/>
      <c r="N1949" s="5"/>
      <c r="O1949" s="4"/>
      <c r="P1949" s="4">
        <f>=ROUNDDOWN({0},0)</f>
      </c>
      <c r="Q1949" s="4"/>
      <c r="R1949" s="5"/>
      <c r="S1949" s="4"/>
      <c r="T1949" s="6"/>
      <c r="U1949" s="4"/>
      <c r="V1949" s="6"/>
      <c r="W1949" s="5"/>
      <c r="X1949" s="5"/>
      <c r="Y1949" s="4"/>
      <c r="Z1949" s="6"/>
      <c r="AA1949" s="4"/>
      <c r="AB1949" s="6"/>
      <c r="AC1949" s="5"/>
      <c r="AD1949" s="5"/>
      <c r="AE1949" s="4"/>
      <c r="AF1949" s="6"/>
      <c r="AG1949" s="4"/>
      <c r="AH1949" s="6"/>
      <c r="AI1949" s="5"/>
      <c r="AJ1949" s="5"/>
      <c r="AK1949" s="4"/>
      <c r="AL1949" s="6"/>
      <c r="AM1949" s="4"/>
      <c r="AN1949" s="6"/>
      <c r="AO1949" s="5"/>
      <c r="AP1949" s="5"/>
      <c r="AQ1949" s="4"/>
      <c r="AR1949" s="6"/>
      <c r="AS1949" s="4"/>
      <c r="AT1949" s="6"/>
      <c r="AU1949" s="5"/>
      <c r="AV1949" s="5"/>
      <c r="AW1949" s="4"/>
      <c r="AX1949" s="6"/>
      <c r="AY1949" s="4"/>
      <c r="AZ1949" s="6"/>
      <c r="BA1949" s="5"/>
      <c r="BB1949" s="5"/>
      <c r="BC1949" s="4"/>
      <c r="BD1949" s="6"/>
      <c r="BE1949" s="4"/>
      <c r="BF1949" s="6"/>
      <c r="BG1949" s="5"/>
      <c r="BH1949" s="5"/>
      <c r="BI1949" s="4"/>
      <c r="BJ1949" s="6"/>
      <c r="BK1949" s="4"/>
      <c r="BL1949" s="6"/>
      <c r="BM1949" s="5"/>
      <c r="BN1949" s="5"/>
      <c r="BO1949" s="4"/>
      <c r="BP1949" s="6"/>
      <c r="BQ1949" s="4"/>
      <c r="BR1949" s="6"/>
      <c r="BS1949" s="5"/>
      <c r="BT1949" s="5"/>
      <c r="BU1949" s="4"/>
      <c r="BV1949" s="6"/>
      <c r="BW1949" s="4"/>
      <c r="BX1949" s="6"/>
      <c r="BY1949" s="5"/>
      <c r="BZ1949" s="5"/>
      <c r="CA1949" s="4"/>
      <c r="CB1949" s="6"/>
      <c r="CC1949" s="4"/>
      <c r="CD1949" s="6"/>
      <c r="CE1949" s="5"/>
      <c r="CF1949" s="5"/>
      <c r="CG1949" s="4"/>
      <c r="CH1949" s="6"/>
      <c r="CI1949" s="4"/>
      <c r="CJ1949" s="6"/>
      <c r="CK1949" s="5"/>
      <c r="CL1949" s="5"/>
      <c r="CM1949" s="4"/>
      <c r="CN1949" s="6"/>
      <c r="CO1949" s="4"/>
      <c r="CP1949" s="6"/>
      <c r="CQ1949" s="5"/>
      <c r="CR1949" s="5"/>
      <c r="CS1949" s="4"/>
      <c r="CT1949" s="6"/>
      <c r="CU1949" s="4"/>
      <c r="CV1949" s="6"/>
      <c r="CW1949" s="5"/>
      <c r="CX1949" s="5"/>
      <c r="CY1949" s="4"/>
      <c r="CZ1949" s="6"/>
      <c r="DA1949" s="4"/>
      <c r="DB1949" s="6"/>
      <c r="DC1949" s="5"/>
      <c r="DD1949" s="5"/>
      <c r="DE1949" s="4"/>
      <c r="DF1949" s="6"/>
      <c r="DG1949" s="4"/>
      <c r="DH1949" s="6"/>
      <c r="DI1949" s="5"/>
      <c r="DJ1949" s="5"/>
      <c r="DK1949" s="4"/>
      <c r="DL1949" s="6"/>
      <c r="DM1949" s="4"/>
      <c r="DN1949" s="6"/>
      <c r="DO1949" s="5"/>
      <c r="DP1949" s="5"/>
      <c r="DQ1949" s="4"/>
      <c r="DR1949" s="6"/>
      <c r="DS1949" s="4"/>
      <c r="DT1949" s="6"/>
      <c r="DU1949" s="5"/>
      <c r="DV1949" s="5"/>
      <c r="DW1949" s="4"/>
      <c r="DX1949" s="6"/>
      <c r="DY1949" s="4"/>
      <c r="DZ1949" s="6"/>
      <c r="EA1949" s="5"/>
      <c r="EB1949" s="5"/>
      <c r="EC1949" s="4"/>
      <c r="ED1949" s="6"/>
      <c r="EE1949" s="4"/>
      <c r="EF1949" s="6"/>
      <c r="EG1949" s="5"/>
      <c r="EH1949" s="5"/>
      <c r="EI1949" s="4"/>
      <c r="EJ1949" s="6"/>
      <c r="EK1949" s="4"/>
      <c r="EL1949" s="6"/>
      <c r="EM1949" s="5"/>
      <c r="EN1949" s="5"/>
      <c r="EO1949" s="4"/>
      <c r="EP1949" s="6"/>
      <c r="EQ1949" s="4"/>
      <c r="ER1949" s="6"/>
      <c r="ES1949" s="5"/>
      <c r="ET1949" s="5"/>
      <c r="EU1949" s="4"/>
      <c r="EV1949" s="6"/>
      <c r="EW1949" s="4"/>
      <c r="EX1949" s="6"/>
      <c r="EY1949" s="5"/>
      <c r="EZ1949" s="5"/>
      <c r="FA1949" s="4"/>
      <c r="FB1949" s="6"/>
      <c r="FC1949" s="4"/>
      <c r="FD1949" s="6"/>
      <c r="FE1949" s="5"/>
      <c r="FF1949" s="5"/>
      <c r="FG1949" s="4"/>
      <c r="FH1949" s="6"/>
      <c r="FI1949" s="4"/>
      <c r="FJ1949" s="6"/>
      <c r="FK1949" s="5"/>
      <c r="FL1949" s="5"/>
      <c r="FM1949" s="4"/>
      <c r="FN1949" s="6"/>
      <c r="FO1949" s="4"/>
      <c r="FP1949" s="6"/>
      <c r="FQ1949" s="5"/>
      <c r="FR1949" s="5"/>
      <c r="FS1949" s="4"/>
      <c r="FT1949" s="6"/>
      <c r="FU1949" s="4"/>
      <c r="FV1949" s="6"/>
      <c r="FW1949" s="5"/>
      <c r="FX1949" s="5"/>
      <c r="FY1949" s="4"/>
      <c r="FZ1949" s="6"/>
      <c r="GA1949" s="4"/>
      <c r="GB1949" s="6"/>
      <c r="GC1949" s="5"/>
      <c r="GD1949" s="5"/>
      <c r="GE1949" s="4"/>
      <c r="GF1949" s="6"/>
      <c r="GG1949" s="4"/>
      <c r="GH1949" s="6"/>
      <c r="GI1949" s="5"/>
      <c r="GJ1949" s="5"/>
      <c r="GK1949" s="4"/>
      <c r="GL1949" s="6"/>
      <c r="GM1949" s="4"/>
      <c r="GN1949" s="6"/>
      <c r="GO1949" s="5"/>
      <c r="GP1949" s="5"/>
      <c r="GQ1949" s="4"/>
      <c r="GR1949" s="6"/>
      <c r="GS1949" s="4"/>
      <c r="GT1949" s="6"/>
      <c r="GU1949" s="5"/>
      <c r="GV1949" s="5"/>
      <c r="GW1949" s="4"/>
      <c r="GX1949" s="6"/>
      <c r="GY1949" s="4"/>
      <c r="GZ1949" s="6"/>
      <c r="HA1949" s="5"/>
      <c r="HB1949" s="5"/>
      <c r="HC1949" s="4"/>
      <c r="HD1949" s="6"/>
      <c r="HE1949" s="4"/>
      <c r="HF1949" s="6"/>
      <c r="HG1949" s="5"/>
      <c r="HH1949" s="5"/>
      <c r="HI1949" s="4"/>
      <c r="HJ1949" s="6"/>
      <c r="HK1949" s="4"/>
      <c r="HL1949" s="6"/>
      <c r="HM1949" s="5"/>
      <c r="HN1949" s="5"/>
      <c r="HO1949" s="4"/>
      <c r="HP1949" s="6"/>
      <c r="HQ1949" s="4"/>
      <c r="HR1949" s="6"/>
      <c r="HS1949" s="5"/>
      <c r="HT1949" s="5"/>
      <c r="HU1949" s="4"/>
      <c r="HV1949" s="6"/>
      <c r="HW1949" s="4"/>
      <c r="HX1949" s="6"/>
      <c r="HY1949" s="5"/>
      <c r="HZ1949" s="5"/>
      <c r="IA1949" s="4"/>
      <c r="IB1949" s="6"/>
      <c r="IC1949" s="4"/>
      <c r="ID1949" s="6"/>
      <c r="IE1949" s="5"/>
      <c r="IF1949" s="5"/>
      <c r="IG1949" s="4"/>
      <c r="IH1949" s="6"/>
      <c r="II1949" s="4"/>
      <c r="IJ1949" s="6"/>
      <c r="IK1949" s="5"/>
      <c r="IL1949" s="5"/>
      <c r="IM1949" s="4"/>
      <c r="IN1949" s="6"/>
      <c r="IO1949" s="4"/>
      <c r="IP1949" s="6"/>
      <c r="IQ1949" s="5"/>
      <c r="IR1949" s="5"/>
      <c r="IS1949" s="4"/>
      <c r="IT1949" s="6"/>
      <c r="IU1949" s="4"/>
      <c r="IV1949" s="6"/>
      <c r="IW1949" s="5"/>
      <c r="IX1949" s="5"/>
      <c r="IY1949" s="4"/>
      <c r="IZ1949" s="6"/>
      <c r="JA1949" s="4"/>
      <c r="JB1949" s="6"/>
      <c r="JC1949" s="5"/>
      <c r="JD1949" s="5"/>
      <c r="JE1949" s="4"/>
      <c r="JF1949" s="6"/>
      <c r="JG1949" s="4"/>
      <c r="JH1949" s="6"/>
      <c r="JI1949" s="5"/>
      <c r="JJ1949" s="5"/>
      <c r="JK1949" s="4"/>
      <c r="JL1949" s="6"/>
      <c r="JM1949" s="4"/>
      <c r="JN1949" s="6"/>
      <c r="JO1949" s="5"/>
      <c r="JP1949" s="5"/>
      <c r="JQ1949" s="4"/>
      <c r="JR1949" s="6"/>
      <c r="JS1949" s="4"/>
      <c r="JT1949" s="6"/>
      <c r="JU1949" s="5"/>
      <c r="JV1949" s="5"/>
      <c r="JW1949" s="4"/>
      <c r="JX1949" s="6"/>
      <c r="JY1949" s="4"/>
      <c r="JZ1949" s="6"/>
      <c r="KA1949" s="5"/>
      <c r="KB1949" s="5"/>
      <c r="KC1949" s="4"/>
      <c r="KD1949" s="6"/>
      <c r="KE1949" s="4"/>
      <c r="KF1949" s="6"/>
      <c r="KG1949" s="5"/>
      <c r="KH1949" s="5"/>
      <c r="KI1949" s="4"/>
      <c r="KJ1949" s="6"/>
      <c r="KK1949" s="4"/>
      <c r="KL1949" s="6"/>
      <c r="KM1949" s="5"/>
      <c r="KN1949" s="5"/>
    </row>
    <row r="1950">
      <c r="A1950" s="3" t="s">
        <v>85</v>
      </c>
      <c r="B1950" s="3" t="s">
        <v>1261</v>
      </c>
      <c r="C1950" s="3" t="s">
        <v>87</v>
      </c>
      <c r="D1950" s="3" t="s">
        <v>88</v>
      </c>
      <c r="E1950" s="3" t="s">
        <v>1262</v>
      </c>
      <c r="F1950" s="3" t="s">
        <v>104</v>
      </c>
      <c r="G1950" s="3" t="s">
        <v>104</v>
      </c>
      <c r="H1950" s="3" t="s">
        <v>104</v>
      </c>
      <c r="I1950" s="3" t="s">
        <v>1350</v>
      </c>
      <c r="J1950" s="3" t="s">
        <v>1318</v>
      </c>
      <c r="K1950" s="4"/>
      <c r="L1950" s="4">
        <f>=ROUNDDOWN({0},0)</f>
      </c>
      <c r="M1950" s="4"/>
      <c r="N1950" s="5"/>
      <c r="O1950" s="4"/>
      <c r="P1950" s="4">
        <f>=ROUNDDOWN({0},0)</f>
      </c>
      <c r="Q1950" s="4"/>
      <c r="R1950" s="5"/>
      <c r="S1950" s="4"/>
      <c r="T1950" s="6"/>
      <c r="U1950" s="4"/>
      <c r="V1950" s="6"/>
      <c r="W1950" s="5"/>
      <c r="X1950" s="5"/>
      <c r="Y1950" s="4"/>
      <c r="Z1950" s="6"/>
      <c r="AA1950" s="4"/>
      <c r="AB1950" s="6"/>
      <c r="AC1950" s="5"/>
      <c r="AD1950" s="5"/>
      <c r="AE1950" s="4"/>
      <c r="AF1950" s="6"/>
      <c r="AG1950" s="4"/>
      <c r="AH1950" s="6"/>
      <c r="AI1950" s="5"/>
      <c r="AJ1950" s="5"/>
      <c r="AK1950" s="4"/>
      <c r="AL1950" s="6"/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  <c r="AW1950" s="4"/>
      <c r="AX1950" s="6"/>
      <c r="AY1950" s="4"/>
      <c r="AZ1950" s="6"/>
      <c r="BA1950" s="5"/>
      <c r="BB1950" s="5"/>
      <c r="BC1950" s="4"/>
      <c r="BD1950" s="6"/>
      <c r="BE1950" s="4"/>
      <c r="BF1950" s="6"/>
      <c r="BG1950" s="5"/>
      <c r="BH1950" s="5"/>
      <c r="BI1950" s="4"/>
      <c r="BJ1950" s="6"/>
      <c r="BK1950" s="4"/>
      <c r="BL1950" s="6"/>
      <c r="BM1950" s="5"/>
      <c r="BN1950" s="5"/>
      <c r="BO1950" s="4"/>
      <c r="BP1950" s="6"/>
      <c r="BQ1950" s="4"/>
      <c r="BR1950" s="6"/>
      <c r="BS1950" s="5"/>
      <c r="BT1950" s="5"/>
      <c r="BU1950" s="4"/>
      <c r="BV1950" s="6"/>
      <c r="BW1950" s="4"/>
      <c r="BX1950" s="6"/>
      <c r="BY1950" s="5"/>
      <c r="BZ1950" s="5"/>
      <c r="CA1950" s="4"/>
      <c r="CB1950" s="6"/>
      <c r="CC1950" s="4"/>
      <c r="CD1950" s="6"/>
      <c r="CE1950" s="5"/>
      <c r="CF1950" s="5"/>
      <c r="CG1950" s="4"/>
      <c r="CH1950" s="6"/>
      <c r="CI1950" s="4"/>
      <c r="CJ1950" s="6"/>
      <c r="CK1950" s="5"/>
      <c r="CL1950" s="5"/>
      <c r="CM1950" s="4"/>
      <c r="CN1950" s="6"/>
      <c r="CO1950" s="4"/>
      <c r="CP1950" s="6"/>
      <c r="CQ1950" s="5"/>
      <c r="CR1950" s="5"/>
      <c r="CS1950" s="4"/>
      <c r="CT1950" s="6"/>
      <c r="CU1950" s="4"/>
      <c r="CV1950" s="6"/>
      <c r="CW1950" s="5"/>
      <c r="CX1950" s="5"/>
      <c r="CY1950" s="4"/>
      <c r="CZ1950" s="6"/>
      <c r="DA1950" s="4"/>
      <c r="DB1950" s="6"/>
      <c r="DC1950" s="5"/>
      <c r="DD1950" s="5"/>
      <c r="DE1950" s="4"/>
      <c r="DF1950" s="6"/>
      <c r="DG1950" s="4"/>
      <c r="DH1950" s="6"/>
      <c r="DI1950" s="5"/>
      <c r="DJ1950" s="5"/>
      <c r="DK1950" s="4"/>
      <c r="DL1950" s="6"/>
      <c r="DM1950" s="4"/>
      <c r="DN1950" s="6"/>
      <c r="DO1950" s="5"/>
      <c r="DP1950" s="5"/>
      <c r="DQ1950" s="4"/>
      <c r="DR1950" s="6"/>
      <c r="DS1950" s="4"/>
      <c r="DT1950" s="6"/>
      <c r="DU1950" s="5"/>
      <c r="DV1950" s="5"/>
      <c r="DW1950" s="4"/>
      <c r="DX1950" s="6"/>
      <c r="DY1950" s="4"/>
      <c r="DZ1950" s="6"/>
      <c r="EA1950" s="5"/>
      <c r="EB1950" s="5"/>
      <c r="EC1950" s="4"/>
      <c r="ED1950" s="6"/>
      <c r="EE1950" s="4"/>
      <c r="EF1950" s="6"/>
      <c r="EG1950" s="5"/>
      <c r="EH1950" s="5"/>
      <c r="EI1950" s="4"/>
      <c r="EJ1950" s="6"/>
      <c r="EK1950" s="4"/>
      <c r="EL1950" s="6"/>
      <c r="EM1950" s="5"/>
      <c r="EN1950" s="5"/>
      <c r="EO1950" s="4"/>
      <c r="EP1950" s="6"/>
      <c r="EQ1950" s="4"/>
      <c r="ER1950" s="6"/>
      <c r="ES1950" s="5"/>
      <c r="ET1950" s="5"/>
      <c r="EU1950" s="4"/>
      <c r="EV1950" s="6"/>
      <c r="EW1950" s="4"/>
      <c r="EX1950" s="6"/>
      <c r="EY1950" s="5"/>
      <c r="EZ1950" s="5"/>
      <c r="FA1950" s="4"/>
      <c r="FB1950" s="6"/>
      <c r="FC1950" s="4"/>
      <c r="FD1950" s="6"/>
      <c r="FE1950" s="5"/>
      <c r="FF1950" s="5"/>
      <c r="FG1950" s="4"/>
      <c r="FH1950" s="6"/>
      <c r="FI1950" s="4"/>
      <c r="FJ1950" s="6"/>
      <c r="FK1950" s="5"/>
      <c r="FL1950" s="5"/>
      <c r="FM1950" s="4"/>
      <c r="FN1950" s="6"/>
      <c r="FO1950" s="4"/>
      <c r="FP1950" s="6"/>
      <c r="FQ1950" s="5"/>
      <c r="FR1950" s="5"/>
      <c r="FS1950" s="4"/>
      <c r="FT1950" s="6"/>
      <c r="FU1950" s="4"/>
      <c r="FV1950" s="6"/>
      <c r="FW1950" s="5"/>
      <c r="FX1950" s="5"/>
      <c r="FY1950" s="4"/>
      <c r="FZ1950" s="6"/>
      <c r="GA1950" s="4"/>
      <c r="GB1950" s="6"/>
      <c r="GC1950" s="5"/>
      <c r="GD1950" s="5"/>
      <c r="GE1950" s="4"/>
      <c r="GF1950" s="6"/>
      <c r="GG1950" s="4"/>
      <c r="GH1950" s="6"/>
      <c r="GI1950" s="5"/>
      <c r="GJ1950" s="5"/>
      <c r="GK1950" s="4"/>
      <c r="GL1950" s="6"/>
      <c r="GM1950" s="4"/>
      <c r="GN1950" s="6"/>
      <c r="GO1950" s="5"/>
      <c r="GP1950" s="5"/>
      <c r="GQ1950" s="4"/>
      <c r="GR1950" s="6"/>
      <c r="GS1950" s="4"/>
      <c r="GT1950" s="6"/>
      <c r="GU1950" s="5"/>
      <c r="GV1950" s="5"/>
      <c r="GW1950" s="4"/>
      <c r="GX1950" s="6"/>
      <c r="GY1950" s="4"/>
      <c r="GZ1950" s="6"/>
      <c r="HA1950" s="5"/>
      <c r="HB1950" s="5"/>
      <c r="HC1950" s="4"/>
      <c r="HD1950" s="6"/>
      <c r="HE1950" s="4"/>
      <c r="HF1950" s="6"/>
      <c r="HG1950" s="5"/>
      <c r="HH1950" s="5"/>
      <c r="HI1950" s="4"/>
      <c r="HJ1950" s="6"/>
      <c r="HK1950" s="4"/>
      <c r="HL1950" s="6"/>
      <c r="HM1950" s="5"/>
      <c r="HN1950" s="5"/>
      <c r="HO1950" s="4"/>
      <c r="HP1950" s="6"/>
      <c r="HQ1950" s="4"/>
      <c r="HR1950" s="6"/>
      <c r="HS1950" s="5"/>
      <c r="HT1950" s="5"/>
      <c r="HU1950" s="4"/>
      <c r="HV1950" s="6"/>
      <c r="HW1950" s="4"/>
      <c r="HX1950" s="6"/>
      <c r="HY1950" s="5"/>
      <c r="HZ1950" s="5"/>
      <c r="IA1950" s="4"/>
      <c r="IB1950" s="6"/>
      <c r="IC1950" s="4"/>
      <c r="ID1950" s="6"/>
      <c r="IE1950" s="5"/>
      <c r="IF1950" s="5"/>
      <c r="IG1950" s="4"/>
      <c r="IH1950" s="6"/>
      <c r="II1950" s="4"/>
      <c r="IJ1950" s="6"/>
      <c r="IK1950" s="5"/>
      <c r="IL1950" s="5"/>
      <c r="IM1950" s="4"/>
      <c r="IN1950" s="6"/>
      <c r="IO1950" s="4"/>
      <c r="IP1950" s="6"/>
      <c r="IQ1950" s="5"/>
      <c r="IR1950" s="5"/>
      <c r="IS1950" s="4"/>
      <c r="IT1950" s="6"/>
      <c r="IU1950" s="4"/>
      <c r="IV1950" s="6"/>
      <c r="IW1950" s="5"/>
      <c r="IX1950" s="5"/>
      <c r="IY1950" s="4"/>
      <c r="IZ1950" s="6"/>
      <c r="JA1950" s="4"/>
      <c r="JB1950" s="6"/>
      <c r="JC1950" s="5"/>
      <c r="JD1950" s="5"/>
      <c r="JE1950" s="4"/>
      <c r="JF1950" s="6"/>
      <c r="JG1950" s="4"/>
      <c r="JH1950" s="6"/>
      <c r="JI1950" s="5"/>
      <c r="JJ1950" s="5"/>
      <c r="JK1950" s="4"/>
      <c r="JL1950" s="6"/>
      <c r="JM1950" s="4"/>
      <c r="JN1950" s="6"/>
      <c r="JO1950" s="5"/>
      <c r="JP1950" s="5"/>
      <c r="JQ1950" s="4"/>
      <c r="JR1950" s="6"/>
      <c r="JS1950" s="4"/>
      <c r="JT1950" s="6"/>
      <c r="JU1950" s="5"/>
      <c r="JV1950" s="5"/>
      <c r="JW1950" s="4"/>
      <c r="JX1950" s="6"/>
      <c r="JY1950" s="4"/>
      <c r="JZ1950" s="6"/>
      <c r="KA1950" s="5"/>
      <c r="KB1950" s="5"/>
      <c r="KC1950" s="4"/>
      <c r="KD1950" s="6"/>
      <c r="KE1950" s="4"/>
      <c r="KF1950" s="6"/>
      <c r="KG1950" s="5"/>
      <c r="KH1950" s="5"/>
      <c r="KI1950" s="4"/>
      <c r="KJ1950" s="6"/>
      <c r="KK1950" s="4"/>
      <c r="KL1950" s="6"/>
      <c r="KM1950" s="5"/>
      <c r="KN1950" s="5"/>
    </row>
    <row r="1951">
      <c r="A1951" s="3" t="s">
        <v>85</v>
      </c>
      <c r="B1951" s="3" t="s">
        <v>1261</v>
      </c>
      <c r="C1951" s="3" t="s">
        <v>87</v>
      </c>
      <c r="D1951" s="3" t="s">
        <v>88</v>
      </c>
      <c r="E1951" s="3" t="s">
        <v>1262</v>
      </c>
      <c r="F1951" s="3" t="s">
        <v>104</v>
      </c>
      <c r="G1951" s="3" t="s">
        <v>104</v>
      </c>
      <c r="H1951" s="3" t="s">
        <v>104</v>
      </c>
      <c r="I1951" s="3" t="s">
        <v>1327</v>
      </c>
      <c r="J1951" s="3" t="s">
        <v>1318</v>
      </c>
      <c r="K1951" s="4"/>
      <c r="L1951" s="4">
        <f>=ROUNDDOWN({0},0)</f>
      </c>
      <c r="M1951" s="4"/>
      <c r="N1951" s="5"/>
      <c r="O1951" s="4"/>
      <c r="P1951" s="4">
        <f>=ROUNDDOWN({0},0)</f>
      </c>
      <c r="Q1951" s="4"/>
      <c r="R1951" s="5"/>
      <c r="S1951" s="4"/>
      <c r="T1951" s="6"/>
      <c r="U1951" s="4"/>
      <c r="V1951" s="6"/>
      <c r="W1951" s="5"/>
      <c r="X1951" s="5"/>
      <c r="Y1951" s="4"/>
      <c r="Z1951" s="6"/>
      <c r="AA1951" s="4"/>
      <c r="AB1951" s="6"/>
      <c r="AC1951" s="5"/>
      <c r="AD1951" s="5"/>
      <c r="AE1951" s="4"/>
      <c r="AF1951" s="6"/>
      <c r="AG1951" s="4"/>
      <c r="AH1951" s="6"/>
      <c r="AI1951" s="5"/>
      <c r="AJ1951" s="5"/>
      <c r="AK1951" s="4"/>
      <c r="AL1951" s="6"/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  <c r="AW1951" s="4"/>
      <c r="AX1951" s="6"/>
      <c r="AY1951" s="4"/>
      <c r="AZ1951" s="6"/>
      <c r="BA1951" s="5"/>
      <c r="BB1951" s="5"/>
      <c r="BC1951" s="4"/>
      <c r="BD1951" s="6"/>
      <c r="BE1951" s="4"/>
      <c r="BF1951" s="6"/>
      <c r="BG1951" s="5"/>
      <c r="BH1951" s="5"/>
      <c r="BI1951" s="4"/>
      <c r="BJ1951" s="6"/>
      <c r="BK1951" s="4"/>
      <c r="BL1951" s="6"/>
      <c r="BM1951" s="5"/>
      <c r="BN1951" s="5"/>
      <c r="BO1951" s="4"/>
      <c r="BP1951" s="6"/>
      <c r="BQ1951" s="4"/>
      <c r="BR1951" s="6"/>
      <c r="BS1951" s="5"/>
      <c r="BT1951" s="5"/>
      <c r="BU1951" s="4"/>
      <c r="BV1951" s="6"/>
      <c r="BW1951" s="4"/>
      <c r="BX1951" s="6"/>
      <c r="BY1951" s="5"/>
      <c r="BZ1951" s="5"/>
      <c r="CA1951" s="4"/>
      <c r="CB1951" s="6"/>
      <c r="CC1951" s="4"/>
      <c r="CD1951" s="6"/>
      <c r="CE1951" s="5"/>
      <c r="CF1951" s="5"/>
      <c r="CG1951" s="4"/>
      <c r="CH1951" s="6"/>
      <c r="CI1951" s="4"/>
      <c r="CJ1951" s="6"/>
      <c r="CK1951" s="5"/>
      <c r="CL1951" s="5"/>
      <c r="CM1951" s="4"/>
      <c r="CN1951" s="6"/>
      <c r="CO1951" s="4"/>
      <c r="CP1951" s="6"/>
      <c r="CQ1951" s="5"/>
      <c r="CR1951" s="5"/>
      <c r="CS1951" s="4"/>
      <c r="CT1951" s="6"/>
      <c r="CU1951" s="4"/>
      <c r="CV1951" s="6"/>
      <c r="CW1951" s="5"/>
      <c r="CX1951" s="5"/>
      <c r="CY1951" s="4"/>
      <c r="CZ1951" s="6"/>
      <c r="DA1951" s="4"/>
      <c r="DB1951" s="6"/>
      <c r="DC1951" s="5"/>
      <c r="DD1951" s="5"/>
      <c r="DE1951" s="4"/>
      <c r="DF1951" s="6"/>
      <c r="DG1951" s="4"/>
      <c r="DH1951" s="6"/>
      <c r="DI1951" s="5"/>
      <c r="DJ1951" s="5"/>
      <c r="DK1951" s="4"/>
      <c r="DL1951" s="6"/>
      <c r="DM1951" s="4"/>
      <c r="DN1951" s="6"/>
      <c r="DO1951" s="5"/>
      <c r="DP1951" s="5"/>
      <c r="DQ1951" s="4"/>
      <c r="DR1951" s="6"/>
      <c r="DS1951" s="4"/>
      <c r="DT1951" s="6"/>
      <c r="DU1951" s="5"/>
      <c r="DV1951" s="5"/>
      <c r="DW1951" s="4"/>
      <c r="DX1951" s="6"/>
      <c r="DY1951" s="4"/>
      <c r="DZ1951" s="6"/>
      <c r="EA1951" s="5"/>
      <c r="EB1951" s="5"/>
      <c r="EC1951" s="4"/>
      <c r="ED1951" s="6"/>
      <c r="EE1951" s="4"/>
      <c r="EF1951" s="6"/>
      <c r="EG1951" s="5"/>
      <c r="EH1951" s="5"/>
      <c r="EI1951" s="4"/>
      <c r="EJ1951" s="6"/>
      <c r="EK1951" s="4"/>
      <c r="EL1951" s="6"/>
      <c r="EM1951" s="5"/>
      <c r="EN1951" s="5"/>
      <c r="EO1951" s="4"/>
      <c r="EP1951" s="6"/>
      <c r="EQ1951" s="4"/>
      <c r="ER1951" s="6"/>
      <c r="ES1951" s="5"/>
      <c r="ET1951" s="5"/>
      <c r="EU1951" s="4"/>
      <c r="EV1951" s="6"/>
      <c r="EW1951" s="4"/>
      <c r="EX1951" s="6"/>
      <c r="EY1951" s="5"/>
      <c r="EZ1951" s="5"/>
      <c r="FA1951" s="4"/>
      <c r="FB1951" s="6"/>
      <c r="FC1951" s="4"/>
      <c r="FD1951" s="6"/>
      <c r="FE1951" s="5"/>
      <c r="FF1951" s="5"/>
      <c r="FG1951" s="4"/>
      <c r="FH1951" s="6"/>
      <c r="FI1951" s="4"/>
      <c r="FJ1951" s="6"/>
      <c r="FK1951" s="5"/>
      <c r="FL1951" s="5"/>
      <c r="FM1951" s="4"/>
      <c r="FN1951" s="6"/>
      <c r="FO1951" s="4"/>
      <c r="FP1951" s="6"/>
      <c r="FQ1951" s="5"/>
      <c r="FR1951" s="5"/>
      <c r="FS1951" s="4"/>
      <c r="FT1951" s="6"/>
      <c r="FU1951" s="4"/>
      <c r="FV1951" s="6"/>
      <c r="FW1951" s="5"/>
      <c r="FX1951" s="5"/>
      <c r="FY1951" s="4"/>
      <c r="FZ1951" s="6"/>
      <c r="GA1951" s="4"/>
      <c r="GB1951" s="6"/>
      <c r="GC1951" s="5"/>
      <c r="GD1951" s="5"/>
      <c r="GE1951" s="4"/>
      <c r="GF1951" s="6"/>
      <c r="GG1951" s="4"/>
      <c r="GH1951" s="6"/>
      <c r="GI1951" s="5"/>
      <c r="GJ1951" s="5"/>
      <c r="GK1951" s="4"/>
      <c r="GL1951" s="6"/>
      <c r="GM1951" s="4"/>
      <c r="GN1951" s="6"/>
      <c r="GO1951" s="5"/>
      <c r="GP1951" s="5"/>
      <c r="GQ1951" s="4"/>
      <c r="GR1951" s="6"/>
      <c r="GS1951" s="4"/>
      <c r="GT1951" s="6"/>
      <c r="GU1951" s="5"/>
      <c r="GV1951" s="5"/>
      <c r="GW1951" s="4"/>
      <c r="GX1951" s="6"/>
      <c r="GY1951" s="4"/>
      <c r="GZ1951" s="6"/>
      <c r="HA1951" s="5"/>
      <c r="HB1951" s="5"/>
      <c r="HC1951" s="4"/>
      <c r="HD1951" s="6"/>
      <c r="HE1951" s="4"/>
      <c r="HF1951" s="6"/>
      <c r="HG1951" s="5"/>
      <c r="HH1951" s="5"/>
      <c r="HI1951" s="4"/>
      <c r="HJ1951" s="6"/>
      <c r="HK1951" s="4"/>
      <c r="HL1951" s="6"/>
      <c r="HM1951" s="5"/>
      <c r="HN1951" s="5"/>
      <c r="HO1951" s="4"/>
      <c r="HP1951" s="6"/>
      <c r="HQ1951" s="4"/>
      <c r="HR1951" s="6"/>
      <c r="HS1951" s="5"/>
      <c r="HT1951" s="5"/>
      <c r="HU1951" s="4"/>
      <c r="HV1951" s="6"/>
      <c r="HW1951" s="4"/>
      <c r="HX1951" s="6"/>
      <c r="HY1951" s="5"/>
      <c r="HZ1951" s="5"/>
      <c r="IA1951" s="4"/>
      <c r="IB1951" s="6"/>
      <c r="IC1951" s="4"/>
      <c r="ID1951" s="6"/>
      <c r="IE1951" s="5"/>
      <c r="IF1951" s="5"/>
      <c r="IG1951" s="4"/>
      <c r="IH1951" s="6"/>
      <c r="II1951" s="4"/>
      <c r="IJ1951" s="6"/>
      <c r="IK1951" s="5"/>
      <c r="IL1951" s="5"/>
      <c r="IM1951" s="4"/>
      <c r="IN1951" s="6"/>
      <c r="IO1951" s="4"/>
      <c r="IP1951" s="6"/>
      <c r="IQ1951" s="5"/>
      <c r="IR1951" s="5"/>
      <c r="IS1951" s="4"/>
      <c r="IT1951" s="6"/>
      <c r="IU1951" s="4"/>
      <c r="IV1951" s="6"/>
      <c r="IW1951" s="5"/>
      <c r="IX1951" s="5"/>
      <c r="IY1951" s="4"/>
      <c r="IZ1951" s="6"/>
      <c r="JA1951" s="4"/>
      <c r="JB1951" s="6"/>
      <c r="JC1951" s="5"/>
      <c r="JD1951" s="5"/>
      <c r="JE1951" s="4"/>
      <c r="JF1951" s="6"/>
      <c r="JG1951" s="4"/>
      <c r="JH1951" s="6"/>
      <c r="JI1951" s="5"/>
      <c r="JJ1951" s="5"/>
      <c r="JK1951" s="4"/>
      <c r="JL1951" s="6"/>
      <c r="JM1951" s="4"/>
      <c r="JN1951" s="6"/>
      <c r="JO1951" s="5"/>
      <c r="JP1951" s="5"/>
      <c r="JQ1951" s="4"/>
      <c r="JR1951" s="6"/>
      <c r="JS1951" s="4"/>
      <c r="JT1951" s="6"/>
      <c r="JU1951" s="5"/>
      <c r="JV1951" s="5"/>
      <c r="JW1951" s="4"/>
      <c r="JX1951" s="6"/>
      <c r="JY1951" s="4"/>
      <c r="JZ1951" s="6"/>
      <c r="KA1951" s="5"/>
      <c r="KB1951" s="5"/>
      <c r="KC1951" s="4"/>
      <c r="KD1951" s="6"/>
      <c r="KE1951" s="4"/>
      <c r="KF1951" s="6"/>
      <c r="KG1951" s="5"/>
      <c r="KH1951" s="5"/>
      <c r="KI1951" s="4"/>
      <c r="KJ1951" s="6"/>
      <c r="KK1951" s="4"/>
      <c r="KL1951" s="6"/>
      <c r="KM1951" s="5"/>
      <c r="KN1951" s="5"/>
    </row>
    <row r="1952">
      <c r="A1952" s="3" t="s">
        <v>85</v>
      </c>
      <c r="B1952" s="3" t="s">
        <v>1261</v>
      </c>
      <c r="C1952" s="3" t="s">
        <v>87</v>
      </c>
      <c r="D1952" s="3" t="s">
        <v>88</v>
      </c>
      <c r="E1952" s="3" t="s">
        <v>1262</v>
      </c>
      <c r="F1952" s="3" t="s">
        <v>104</v>
      </c>
      <c r="G1952" s="3" t="s">
        <v>104</v>
      </c>
      <c r="H1952" s="3" t="s">
        <v>104</v>
      </c>
      <c r="I1952" s="3" t="s">
        <v>1668</v>
      </c>
      <c r="J1952" s="3" t="s">
        <v>1318</v>
      </c>
      <c r="K1952" s="4"/>
      <c r="L1952" s="4">
        <f>=ROUNDDOWN({0},0)</f>
      </c>
      <c r="M1952" s="4"/>
      <c r="N1952" s="5"/>
      <c r="O1952" s="4"/>
      <c r="P1952" s="4">
        <f>=ROUNDDOWN({0},0)</f>
      </c>
      <c r="Q1952" s="4"/>
      <c r="R1952" s="5"/>
      <c r="S1952" s="4"/>
      <c r="T1952" s="6"/>
      <c r="U1952" s="4"/>
      <c r="V1952" s="6"/>
      <c r="W1952" s="5"/>
      <c r="X1952" s="5"/>
      <c r="Y1952" s="4"/>
      <c r="Z1952" s="6"/>
      <c r="AA1952" s="4"/>
      <c r="AB1952" s="6"/>
      <c r="AC1952" s="5"/>
      <c r="AD1952" s="5"/>
      <c r="AE1952" s="4"/>
      <c r="AF1952" s="6"/>
      <c r="AG1952" s="4"/>
      <c r="AH1952" s="6"/>
      <c r="AI1952" s="5"/>
      <c r="AJ1952" s="5"/>
      <c r="AK1952" s="4"/>
      <c r="AL1952" s="6"/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  <c r="AW1952" s="4"/>
      <c r="AX1952" s="6"/>
      <c r="AY1952" s="4"/>
      <c r="AZ1952" s="6"/>
      <c r="BA1952" s="5"/>
      <c r="BB1952" s="5"/>
      <c r="BC1952" s="4"/>
      <c r="BD1952" s="6"/>
      <c r="BE1952" s="4"/>
      <c r="BF1952" s="6"/>
      <c r="BG1952" s="5"/>
      <c r="BH1952" s="5"/>
      <c r="BI1952" s="4"/>
      <c r="BJ1952" s="6"/>
      <c r="BK1952" s="4"/>
      <c r="BL1952" s="6"/>
      <c r="BM1952" s="5"/>
      <c r="BN1952" s="5"/>
      <c r="BO1952" s="4"/>
      <c r="BP1952" s="6"/>
      <c r="BQ1952" s="4"/>
      <c r="BR1952" s="6"/>
      <c r="BS1952" s="5"/>
      <c r="BT1952" s="5"/>
      <c r="BU1952" s="4"/>
      <c r="BV1952" s="6"/>
      <c r="BW1952" s="4"/>
      <c r="BX1952" s="6"/>
      <c r="BY1952" s="5"/>
      <c r="BZ1952" s="5"/>
      <c r="CA1952" s="4"/>
      <c r="CB1952" s="6"/>
      <c r="CC1952" s="4"/>
      <c r="CD1952" s="6"/>
      <c r="CE1952" s="5"/>
      <c r="CF1952" s="5"/>
      <c r="CG1952" s="4"/>
      <c r="CH1952" s="6"/>
      <c r="CI1952" s="4"/>
      <c r="CJ1952" s="6"/>
      <c r="CK1952" s="5"/>
      <c r="CL1952" s="5"/>
      <c r="CM1952" s="4"/>
      <c r="CN1952" s="6"/>
      <c r="CO1952" s="4"/>
      <c r="CP1952" s="6"/>
      <c r="CQ1952" s="5"/>
      <c r="CR1952" s="5"/>
      <c r="CS1952" s="4"/>
      <c r="CT1952" s="6"/>
      <c r="CU1952" s="4"/>
      <c r="CV1952" s="6"/>
      <c r="CW1952" s="5"/>
      <c r="CX1952" s="5"/>
      <c r="CY1952" s="4"/>
      <c r="CZ1952" s="6"/>
      <c r="DA1952" s="4"/>
      <c r="DB1952" s="6"/>
      <c r="DC1952" s="5"/>
      <c r="DD1952" s="5"/>
      <c r="DE1952" s="4"/>
      <c r="DF1952" s="6"/>
      <c r="DG1952" s="4"/>
      <c r="DH1952" s="6"/>
      <c r="DI1952" s="5"/>
      <c r="DJ1952" s="5"/>
      <c r="DK1952" s="4"/>
      <c r="DL1952" s="6"/>
      <c r="DM1952" s="4"/>
      <c r="DN1952" s="6"/>
      <c r="DO1952" s="5"/>
      <c r="DP1952" s="5"/>
      <c r="DQ1952" s="4"/>
      <c r="DR1952" s="6"/>
      <c r="DS1952" s="4"/>
      <c r="DT1952" s="6"/>
      <c r="DU1952" s="5"/>
      <c r="DV1952" s="5"/>
      <c r="DW1952" s="4"/>
      <c r="DX1952" s="6"/>
      <c r="DY1952" s="4"/>
      <c r="DZ1952" s="6"/>
      <c r="EA1952" s="5"/>
      <c r="EB1952" s="5"/>
      <c r="EC1952" s="4"/>
      <c r="ED1952" s="6"/>
      <c r="EE1952" s="4"/>
      <c r="EF1952" s="6"/>
      <c r="EG1952" s="5"/>
      <c r="EH1952" s="5"/>
      <c r="EI1952" s="4"/>
      <c r="EJ1952" s="6"/>
      <c r="EK1952" s="4"/>
      <c r="EL1952" s="6"/>
      <c r="EM1952" s="5"/>
      <c r="EN1952" s="5"/>
      <c r="EO1952" s="4"/>
      <c r="EP1952" s="6"/>
      <c r="EQ1952" s="4"/>
      <c r="ER1952" s="6"/>
      <c r="ES1952" s="5"/>
      <c r="ET1952" s="5"/>
      <c r="EU1952" s="4"/>
      <c r="EV1952" s="6"/>
      <c r="EW1952" s="4"/>
      <c r="EX1952" s="6"/>
      <c r="EY1952" s="5"/>
      <c r="EZ1952" s="5"/>
      <c r="FA1952" s="4"/>
      <c r="FB1952" s="6"/>
      <c r="FC1952" s="4"/>
      <c r="FD1952" s="6"/>
      <c r="FE1952" s="5"/>
      <c r="FF1952" s="5"/>
      <c r="FG1952" s="4"/>
      <c r="FH1952" s="6"/>
      <c r="FI1952" s="4"/>
      <c r="FJ1952" s="6"/>
      <c r="FK1952" s="5"/>
      <c r="FL1952" s="5"/>
      <c r="FM1952" s="4"/>
      <c r="FN1952" s="6"/>
      <c r="FO1952" s="4"/>
      <c r="FP1952" s="6"/>
      <c r="FQ1952" s="5"/>
      <c r="FR1952" s="5"/>
      <c r="FS1952" s="4"/>
      <c r="FT1952" s="6"/>
      <c r="FU1952" s="4"/>
      <c r="FV1952" s="6"/>
      <c r="FW1952" s="5"/>
      <c r="FX1952" s="5"/>
      <c r="FY1952" s="4"/>
      <c r="FZ1952" s="6"/>
      <c r="GA1952" s="4"/>
      <c r="GB1952" s="6"/>
      <c r="GC1952" s="5"/>
      <c r="GD1952" s="5"/>
      <c r="GE1952" s="4"/>
      <c r="GF1952" s="6"/>
      <c r="GG1952" s="4"/>
      <c r="GH1952" s="6"/>
      <c r="GI1952" s="5"/>
      <c r="GJ1952" s="5"/>
      <c r="GK1952" s="4"/>
      <c r="GL1952" s="6"/>
      <c r="GM1952" s="4"/>
      <c r="GN1952" s="6"/>
      <c r="GO1952" s="5"/>
      <c r="GP1952" s="5"/>
      <c r="GQ1952" s="4"/>
      <c r="GR1952" s="6"/>
      <c r="GS1952" s="4"/>
      <c r="GT1952" s="6"/>
      <c r="GU1952" s="5"/>
      <c r="GV1952" s="5"/>
      <c r="GW1952" s="4"/>
      <c r="GX1952" s="6"/>
      <c r="GY1952" s="4"/>
      <c r="GZ1952" s="6"/>
      <c r="HA1952" s="5"/>
      <c r="HB1952" s="5"/>
      <c r="HC1952" s="4"/>
      <c r="HD1952" s="6"/>
      <c r="HE1952" s="4"/>
      <c r="HF1952" s="6"/>
      <c r="HG1952" s="5"/>
      <c r="HH1952" s="5"/>
      <c r="HI1952" s="4"/>
      <c r="HJ1952" s="6"/>
      <c r="HK1952" s="4"/>
      <c r="HL1952" s="6"/>
      <c r="HM1952" s="5"/>
      <c r="HN1952" s="5"/>
      <c r="HO1952" s="4"/>
      <c r="HP1952" s="6"/>
      <c r="HQ1952" s="4"/>
      <c r="HR1952" s="6"/>
      <c r="HS1952" s="5"/>
      <c r="HT1952" s="5"/>
      <c r="HU1952" s="4"/>
      <c r="HV1952" s="6"/>
      <c r="HW1952" s="4"/>
      <c r="HX1952" s="6"/>
      <c r="HY1952" s="5"/>
      <c r="HZ1952" s="5"/>
      <c r="IA1952" s="4"/>
      <c r="IB1952" s="6"/>
      <c r="IC1952" s="4"/>
      <c r="ID1952" s="6"/>
      <c r="IE1952" s="5"/>
      <c r="IF1952" s="5"/>
      <c r="IG1952" s="4"/>
      <c r="IH1952" s="6"/>
      <c r="II1952" s="4"/>
      <c r="IJ1952" s="6"/>
      <c r="IK1952" s="5"/>
      <c r="IL1952" s="5"/>
      <c r="IM1952" s="4"/>
      <c r="IN1952" s="6"/>
      <c r="IO1952" s="4"/>
      <c r="IP1952" s="6"/>
      <c r="IQ1952" s="5"/>
      <c r="IR1952" s="5"/>
      <c r="IS1952" s="4"/>
      <c r="IT1952" s="6"/>
      <c r="IU1952" s="4"/>
      <c r="IV1952" s="6"/>
      <c r="IW1952" s="5"/>
      <c r="IX1952" s="5"/>
      <c r="IY1952" s="4"/>
      <c r="IZ1952" s="6"/>
      <c r="JA1952" s="4"/>
      <c r="JB1952" s="6"/>
      <c r="JC1952" s="5"/>
      <c r="JD1952" s="5"/>
      <c r="JE1952" s="4"/>
      <c r="JF1952" s="6"/>
      <c r="JG1952" s="4"/>
      <c r="JH1952" s="6"/>
      <c r="JI1952" s="5"/>
      <c r="JJ1952" s="5"/>
      <c r="JK1952" s="4"/>
      <c r="JL1952" s="6"/>
      <c r="JM1952" s="4"/>
      <c r="JN1952" s="6"/>
      <c r="JO1952" s="5"/>
      <c r="JP1952" s="5"/>
      <c r="JQ1952" s="4"/>
      <c r="JR1952" s="6"/>
      <c r="JS1952" s="4"/>
      <c r="JT1952" s="6"/>
      <c r="JU1952" s="5"/>
      <c r="JV1952" s="5"/>
      <c r="JW1952" s="4"/>
      <c r="JX1952" s="6"/>
      <c r="JY1952" s="4"/>
      <c r="JZ1952" s="6"/>
      <c r="KA1952" s="5"/>
      <c r="KB1952" s="5"/>
      <c r="KC1952" s="4"/>
      <c r="KD1952" s="6"/>
      <c r="KE1952" s="4"/>
      <c r="KF1952" s="6"/>
      <c r="KG1952" s="5"/>
      <c r="KH1952" s="5"/>
      <c r="KI1952" s="4"/>
      <c r="KJ1952" s="6"/>
      <c r="KK1952" s="4"/>
      <c r="KL1952" s="6"/>
      <c r="KM1952" s="5"/>
      <c r="KN1952" s="5"/>
    </row>
    <row r="1953">
      <c r="A1953" s="3" t="s">
        <v>85</v>
      </c>
      <c r="B1953" s="3" t="s">
        <v>1263</v>
      </c>
      <c r="C1953" s="3" t="s">
        <v>550</v>
      </c>
      <c r="D1953" s="3" t="s">
        <v>712</v>
      </c>
      <c r="E1953" s="3" t="s">
        <v>637</v>
      </c>
      <c r="F1953" s="3" t="s">
        <v>104</v>
      </c>
      <c r="G1953" s="3" t="s">
        <v>104</v>
      </c>
      <c r="H1953" s="3" t="s">
        <v>104</v>
      </c>
      <c r="I1953" s="3" t="s">
        <v>1310</v>
      </c>
      <c r="J1953" s="3" t="s">
        <v>104</v>
      </c>
      <c r="K1953" s="4"/>
      <c r="L1953" s="4">
        <f>=ROUNDDOWN({0},0)</f>
      </c>
      <c r="M1953" s="4"/>
      <c r="N1953" s="5"/>
      <c r="O1953" s="4"/>
      <c r="P1953" s="4">
        <f>=ROUNDDOWN({0},0)</f>
      </c>
      <c r="Q1953" s="4"/>
      <c r="R1953" s="5"/>
      <c r="S1953" s="4"/>
      <c r="T1953" s="6"/>
      <c r="U1953" s="4"/>
      <c r="V1953" s="6"/>
      <c r="W1953" s="5"/>
      <c r="X1953" s="5"/>
      <c r="Y1953" s="4"/>
      <c r="Z1953" s="6"/>
      <c r="AA1953" s="4"/>
      <c r="AB1953" s="6"/>
      <c r="AC1953" s="5"/>
      <c r="AD1953" s="5"/>
      <c r="AE1953" s="4"/>
      <c r="AF1953" s="6"/>
      <c r="AG1953" s="4"/>
      <c r="AH1953" s="6"/>
      <c r="AI1953" s="5"/>
      <c r="AJ1953" s="5"/>
      <c r="AK1953" s="4"/>
      <c r="AL1953" s="6"/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  <c r="AW1953" s="4"/>
      <c r="AX1953" s="6"/>
      <c r="AY1953" s="4"/>
      <c r="AZ1953" s="6"/>
      <c r="BA1953" s="5"/>
      <c r="BB1953" s="5"/>
      <c r="BC1953" s="4"/>
      <c r="BD1953" s="6"/>
      <c r="BE1953" s="4"/>
      <c r="BF1953" s="6"/>
      <c r="BG1953" s="5"/>
      <c r="BH1953" s="5"/>
      <c r="BI1953" s="4"/>
      <c r="BJ1953" s="6"/>
      <c r="BK1953" s="4"/>
      <c r="BL1953" s="6"/>
      <c r="BM1953" s="5"/>
      <c r="BN1953" s="5"/>
      <c r="BO1953" s="4"/>
      <c r="BP1953" s="6"/>
      <c r="BQ1953" s="4"/>
      <c r="BR1953" s="6"/>
      <c r="BS1953" s="5"/>
      <c r="BT1953" s="5"/>
      <c r="BU1953" s="4"/>
      <c r="BV1953" s="6"/>
      <c r="BW1953" s="4"/>
      <c r="BX1953" s="6"/>
      <c r="BY1953" s="5"/>
      <c r="BZ1953" s="5"/>
      <c r="CA1953" s="4"/>
      <c r="CB1953" s="6"/>
      <c r="CC1953" s="4"/>
      <c r="CD1953" s="6"/>
      <c r="CE1953" s="5"/>
      <c r="CF1953" s="5"/>
      <c r="CG1953" s="4"/>
      <c r="CH1953" s="6"/>
      <c r="CI1953" s="4"/>
      <c r="CJ1953" s="6"/>
      <c r="CK1953" s="5"/>
      <c r="CL1953" s="5"/>
      <c r="CM1953" s="4"/>
      <c r="CN1953" s="6"/>
      <c r="CO1953" s="4"/>
      <c r="CP1953" s="6"/>
      <c r="CQ1953" s="5"/>
      <c r="CR1953" s="5"/>
      <c r="CS1953" s="4"/>
      <c r="CT1953" s="6"/>
      <c r="CU1953" s="4"/>
      <c r="CV1953" s="6"/>
      <c r="CW1953" s="5"/>
      <c r="CX1953" s="5"/>
      <c r="CY1953" s="4"/>
      <c r="CZ1953" s="6"/>
      <c r="DA1953" s="4"/>
      <c r="DB1953" s="6"/>
      <c r="DC1953" s="5"/>
      <c r="DD1953" s="5"/>
      <c r="DE1953" s="4"/>
      <c r="DF1953" s="6"/>
      <c r="DG1953" s="4"/>
      <c r="DH1953" s="6"/>
      <c r="DI1953" s="5"/>
      <c r="DJ1953" s="5"/>
      <c r="DK1953" s="4"/>
      <c r="DL1953" s="6"/>
      <c r="DM1953" s="4"/>
      <c r="DN1953" s="6"/>
      <c r="DO1953" s="5"/>
      <c r="DP1953" s="5"/>
      <c r="DQ1953" s="4"/>
      <c r="DR1953" s="6"/>
      <c r="DS1953" s="4"/>
      <c r="DT1953" s="6"/>
      <c r="DU1953" s="5"/>
      <c r="DV1953" s="5"/>
      <c r="DW1953" s="4"/>
      <c r="DX1953" s="6"/>
      <c r="DY1953" s="4"/>
      <c r="DZ1953" s="6"/>
      <c r="EA1953" s="5"/>
      <c r="EB1953" s="5"/>
      <c r="EC1953" s="4"/>
      <c r="ED1953" s="6"/>
      <c r="EE1953" s="4"/>
      <c r="EF1953" s="6"/>
      <c r="EG1953" s="5"/>
      <c r="EH1953" s="5"/>
      <c r="EI1953" s="4"/>
      <c r="EJ1953" s="6"/>
      <c r="EK1953" s="4"/>
      <c r="EL1953" s="6"/>
      <c r="EM1953" s="5"/>
      <c r="EN1953" s="5"/>
      <c r="EO1953" s="4"/>
      <c r="EP1953" s="6"/>
      <c r="EQ1953" s="4"/>
      <c r="ER1953" s="6"/>
      <c r="ES1953" s="5"/>
      <c r="ET1953" s="5"/>
      <c r="EU1953" s="4"/>
      <c r="EV1953" s="6"/>
      <c r="EW1953" s="4"/>
      <c r="EX1953" s="6"/>
      <c r="EY1953" s="5"/>
      <c r="EZ1953" s="5"/>
      <c r="FA1953" s="4"/>
      <c r="FB1953" s="6"/>
      <c r="FC1953" s="4"/>
      <c r="FD1953" s="6"/>
      <c r="FE1953" s="5"/>
      <c r="FF1953" s="5"/>
      <c r="FG1953" s="4"/>
      <c r="FH1953" s="6"/>
      <c r="FI1953" s="4"/>
      <c r="FJ1953" s="6"/>
      <c r="FK1953" s="5"/>
      <c r="FL1953" s="5"/>
      <c r="FM1953" s="4"/>
      <c r="FN1953" s="6"/>
      <c r="FO1953" s="4"/>
      <c r="FP1953" s="6"/>
      <c r="FQ1953" s="5"/>
      <c r="FR1953" s="5"/>
      <c r="FS1953" s="4"/>
      <c r="FT1953" s="6"/>
      <c r="FU1953" s="4"/>
      <c r="FV1953" s="6"/>
      <c r="FW1953" s="5"/>
      <c r="FX1953" s="5"/>
      <c r="FY1953" s="4"/>
      <c r="FZ1953" s="6"/>
      <c r="GA1953" s="4"/>
      <c r="GB1953" s="6"/>
      <c r="GC1953" s="5"/>
      <c r="GD1953" s="5"/>
      <c r="GE1953" s="4"/>
      <c r="GF1953" s="6"/>
      <c r="GG1953" s="4"/>
      <c r="GH1953" s="6"/>
      <c r="GI1953" s="5"/>
      <c r="GJ1953" s="5"/>
      <c r="GK1953" s="4"/>
      <c r="GL1953" s="6"/>
      <c r="GM1953" s="4"/>
      <c r="GN1953" s="6"/>
      <c r="GO1953" s="5"/>
      <c r="GP1953" s="5"/>
      <c r="GQ1953" s="4"/>
      <c r="GR1953" s="6"/>
      <c r="GS1953" s="4"/>
      <c r="GT1953" s="6"/>
      <c r="GU1953" s="5"/>
      <c r="GV1953" s="5"/>
      <c r="GW1953" s="4"/>
      <c r="GX1953" s="6"/>
      <c r="GY1953" s="4"/>
      <c r="GZ1953" s="6"/>
      <c r="HA1953" s="5"/>
      <c r="HB1953" s="5"/>
      <c r="HC1953" s="4"/>
      <c r="HD1953" s="6"/>
      <c r="HE1953" s="4"/>
      <c r="HF1953" s="6"/>
      <c r="HG1953" s="5"/>
      <c r="HH1953" s="5"/>
      <c r="HI1953" s="4"/>
      <c r="HJ1953" s="6"/>
      <c r="HK1953" s="4"/>
      <c r="HL1953" s="6"/>
      <c r="HM1953" s="5"/>
      <c r="HN1953" s="5"/>
      <c r="HO1953" s="4"/>
      <c r="HP1953" s="6"/>
      <c r="HQ1953" s="4"/>
      <c r="HR1953" s="6"/>
      <c r="HS1953" s="5"/>
      <c r="HT1953" s="5"/>
      <c r="HU1953" s="4"/>
      <c r="HV1953" s="6"/>
      <c r="HW1953" s="4"/>
      <c r="HX1953" s="6"/>
      <c r="HY1953" s="5"/>
      <c r="HZ1953" s="5"/>
      <c r="IA1953" s="4"/>
      <c r="IB1953" s="6"/>
      <c r="IC1953" s="4"/>
      <c r="ID1953" s="6"/>
      <c r="IE1953" s="5"/>
      <c r="IF1953" s="5"/>
      <c r="IG1953" s="4"/>
      <c r="IH1953" s="6"/>
      <c r="II1953" s="4"/>
      <c r="IJ1953" s="6"/>
      <c r="IK1953" s="5"/>
      <c r="IL1953" s="5"/>
      <c r="IM1953" s="4"/>
      <c r="IN1953" s="6"/>
      <c r="IO1953" s="4"/>
      <c r="IP1953" s="6"/>
      <c r="IQ1953" s="5"/>
      <c r="IR1953" s="5"/>
      <c r="IS1953" s="4"/>
      <c r="IT1953" s="6"/>
      <c r="IU1953" s="4"/>
      <c r="IV1953" s="6"/>
      <c r="IW1953" s="5"/>
      <c r="IX1953" s="5"/>
      <c r="IY1953" s="4"/>
      <c r="IZ1953" s="6"/>
      <c r="JA1953" s="4"/>
      <c r="JB1953" s="6"/>
      <c r="JC1953" s="5"/>
      <c r="JD1953" s="5"/>
      <c r="JE1953" s="4"/>
      <c r="JF1953" s="6"/>
      <c r="JG1953" s="4"/>
      <c r="JH1953" s="6"/>
      <c r="JI1953" s="5"/>
      <c r="JJ1953" s="5"/>
      <c r="JK1953" s="4"/>
      <c r="JL1953" s="6"/>
      <c r="JM1953" s="4"/>
      <c r="JN1953" s="6"/>
      <c r="JO1953" s="5"/>
      <c r="JP1953" s="5"/>
      <c r="JQ1953" s="4"/>
      <c r="JR1953" s="6"/>
      <c r="JS1953" s="4"/>
      <c r="JT1953" s="6"/>
      <c r="JU1953" s="5"/>
      <c r="JV1953" s="5"/>
      <c r="JW1953" s="4"/>
      <c r="JX1953" s="6"/>
      <c r="JY1953" s="4"/>
      <c r="JZ1953" s="6"/>
      <c r="KA1953" s="5"/>
      <c r="KB1953" s="5"/>
      <c r="KC1953" s="4"/>
      <c r="KD1953" s="6"/>
      <c r="KE1953" s="4"/>
      <c r="KF1953" s="6"/>
      <c r="KG1953" s="5"/>
      <c r="KH1953" s="5"/>
      <c r="KI1953" s="4"/>
      <c r="KJ1953" s="6"/>
      <c r="KK1953" s="4"/>
      <c r="KL1953" s="6"/>
      <c r="KM1953" s="5"/>
      <c r="KN1953" s="5"/>
    </row>
    <row r="1954">
      <c r="A1954" s="3" t="s">
        <v>85</v>
      </c>
      <c r="B1954" s="3" t="s">
        <v>1263</v>
      </c>
      <c r="C1954" s="3" t="s">
        <v>550</v>
      </c>
      <c r="D1954" s="3" t="s">
        <v>712</v>
      </c>
      <c r="E1954" s="3" t="s">
        <v>637</v>
      </c>
      <c r="F1954" s="3" t="s">
        <v>104</v>
      </c>
      <c r="G1954" s="3" t="s">
        <v>104</v>
      </c>
      <c r="H1954" s="3" t="s">
        <v>104</v>
      </c>
      <c r="I1954" s="3" t="s">
        <v>1352</v>
      </c>
      <c r="J1954" s="3" t="s">
        <v>104</v>
      </c>
      <c r="K1954" s="4"/>
      <c r="L1954" s="4">
        <f>=ROUNDDOWN({0},0)</f>
      </c>
      <c r="M1954" s="4"/>
      <c r="N1954" s="5"/>
      <c r="O1954" s="4"/>
      <c r="P1954" s="4">
        <f>=ROUNDDOWN({0},0)</f>
      </c>
      <c r="Q1954" s="4"/>
      <c r="R1954" s="5"/>
      <c r="S1954" s="4"/>
      <c r="T1954" s="6"/>
      <c r="U1954" s="4"/>
      <c r="V1954" s="6"/>
      <c r="W1954" s="5"/>
      <c r="X1954" s="5"/>
      <c r="Y1954" s="4"/>
      <c r="Z1954" s="6"/>
      <c r="AA1954" s="4"/>
      <c r="AB1954" s="6"/>
      <c r="AC1954" s="5"/>
      <c r="AD1954" s="5"/>
      <c r="AE1954" s="4"/>
      <c r="AF1954" s="6"/>
      <c r="AG1954" s="4"/>
      <c r="AH1954" s="6"/>
      <c r="AI1954" s="5"/>
      <c r="AJ1954" s="5"/>
      <c r="AK1954" s="4"/>
      <c r="AL1954" s="6"/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  <c r="AW1954" s="4"/>
      <c r="AX1954" s="6"/>
      <c r="AY1954" s="4"/>
      <c r="AZ1954" s="6"/>
      <c r="BA1954" s="5"/>
      <c r="BB1954" s="5"/>
      <c r="BC1954" s="4"/>
      <c r="BD1954" s="6"/>
      <c r="BE1954" s="4"/>
      <c r="BF1954" s="6"/>
      <c r="BG1954" s="5"/>
      <c r="BH1954" s="5"/>
      <c r="BI1954" s="4"/>
      <c r="BJ1954" s="6"/>
      <c r="BK1954" s="4"/>
      <c r="BL1954" s="6"/>
      <c r="BM1954" s="5"/>
      <c r="BN1954" s="5"/>
      <c r="BO1954" s="4"/>
      <c r="BP1954" s="6"/>
      <c r="BQ1954" s="4"/>
      <c r="BR1954" s="6"/>
      <c r="BS1954" s="5"/>
      <c r="BT1954" s="5"/>
      <c r="BU1954" s="4"/>
      <c r="BV1954" s="6"/>
      <c r="BW1954" s="4"/>
      <c r="BX1954" s="6"/>
      <c r="BY1954" s="5"/>
      <c r="BZ1954" s="5"/>
      <c r="CA1954" s="4"/>
      <c r="CB1954" s="6"/>
      <c r="CC1954" s="4"/>
      <c r="CD1954" s="6"/>
      <c r="CE1954" s="5"/>
      <c r="CF1954" s="5"/>
      <c r="CG1954" s="4"/>
      <c r="CH1954" s="6"/>
      <c r="CI1954" s="4"/>
      <c r="CJ1954" s="6"/>
      <c r="CK1954" s="5"/>
      <c r="CL1954" s="5"/>
      <c r="CM1954" s="4"/>
      <c r="CN1954" s="6"/>
      <c r="CO1954" s="4"/>
      <c r="CP1954" s="6"/>
      <c r="CQ1954" s="5"/>
      <c r="CR1954" s="5"/>
      <c r="CS1954" s="4"/>
      <c r="CT1954" s="6"/>
      <c r="CU1954" s="4"/>
      <c r="CV1954" s="6"/>
      <c r="CW1954" s="5"/>
      <c r="CX1954" s="5"/>
      <c r="CY1954" s="4"/>
      <c r="CZ1954" s="6"/>
      <c r="DA1954" s="4"/>
      <c r="DB1954" s="6"/>
      <c r="DC1954" s="5"/>
      <c r="DD1954" s="5"/>
      <c r="DE1954" s="4"/>
      <c r="DF1954" s="6"/>
      <c r="DG1954" s="4"/>
      <c r="DH1954" s="6"/>
      <c r="DI1954" s="5"/>
      <c r="DJ1954" s="5"/>
      <c r="DK1954" s="4"/>
      <c r="DL1954" s="6"/>
      <c r="DM1954" s="4"/>
      <c r="DN1954" s="6"/>
      <c r="DO1954" s="5"/>
      <c r="DP1954" s="5"/>
      <c r="DQ1954" s="4"/>
      <c r="DR1954" s="6"/>
      <c r="DS1954" s="4"/>
      <c r="DT1954" s="6"/>
      <c r="DU1954" s="5"/>
      <c r="DV1954" s="5"/>
      <c r="DW1954" s="4"/>
      <c r="DX1954" s="6"/>
      <c r="DY1954" s="4"/>
      <c r="DZ1954" s="6"/>
      <c r="EA1954" s="5"/>
      <c r="EB1954" s="5"/>
      <c r="EC1954" s="4"/>
      <c r="ED1954" s="6"/>
      <c r="EE1954" s="4"/>
      <c r="EF1954" s="6"/>
      <c r="EG1954" s="5"/>
      <c r="EH1954" s="5"/>
      <c r="EI1954" s="4"/>
      <c r="EJ1954" s="6"/>
      <c r="EK1954" s="4"/>
      <c r="EL1954" s="6"/>
      <c r="EM1954" s="5"/>
      <c r="EN1954" s="5"/>
      <c r="EO1954" s="4"/>
      <c r="EP1954" s="6"/>
      <c r="EQ1954" s="4"/>
      <c r="ER1954" s="6"/>
      <c r="ES1954" s="5"/>
      <c r="ET1954" s="5"/>
      <c r="EU1954" s="4"/>
      <c r="EV1954" s="6"/>
      <c r="EW1954" s="4"/>
      <c r="EX1954" s="6"/>
      <c r="EY1954" s="5"/>
      <c r="EZ1954" s="5"/>
      <c r="FA1954" s="4"/>
      <c r="FB1954" s="6"/>
      <c r="FC1954" s="4"/>
      <c r="FD1954" s="6"/>
      <c r="FE1954" s="5"/>
      <c r="FF1954" s="5"/>
      <c r="FG1954" s="4"/>
      <c r="FH1954" s="6"/>
      <c r="FI1954" s="4"/>
      <c r="FJ1954" s="6"/>
      <c r="FK1954" s="5"/>
      <c r="FL1954" s="5"/>
      <c r="FM1954" s="4"/>
      <c r="FN1954" s="6"/>
      <c r="FO1954" s="4"/>
      <c r="FP1954" s="6"/>
      <c r="FQ1954" s="5"/>
      <c r="FR1954" s="5"/>
      <c r="FS1954" s="4"/>
      <c r="FT1954" s="6"/>
      <c r="FU1954" s="4"/>
      <c r="FV1954" s="6"/>
      <c r="FW1954" s="5"/>
      <c r="FX1954" s="5"/>
      <c r="FY1954" s="4"/>
      <c r="FZ1954" s="6"/>
      <c r="GA1954" s="4"/>
      <c r="GB1954" s="6"/>
      <c r="GC1954" s="5"/>
      <c r="GD1954" s="5"/>
      <c r="GE1954" s="4"/>
      <c r="GF1954" s="6"/>
      <c r="GG1954" s="4"/>
      <c r="GH1954" s="6"/>
      <c r="GI1954" s="5"/>
      <c r="GJ1954" s="5"/>
      <c r="GK1954" s="4"/>
      <c r="GL1954" s="6"/>
      <c r="GM1954" s="4"/>
      <c r="GN1954" s="6"/>
      <c r="GO1954" s="5"/>
      <c r="GP1954" s="5"/>
      <c r="GQ1954" s="4"/>
      <c r="GR1954" s="6"/>
      <c r="GS1954" s="4"/>
      <c r="GT1954" s="6"/>
      <c r="GU1954" s="5"/>
      <c r="GV1954" s="5"/>
      <c r="GW1954" s="4"/>
      <c r="GX1954" s="6"/>
      <c r="GY1954" s="4"/>
      <c r="GZ1954" s="6"/>
      <c r="HA1954" s="5"/>
      <c r="HB1954" s="5"/>
      <c r="HC1954" s="4"/>
      <c r="HD1954" s="6"/>
      <c r="HE1954" s="4"/>
      <c r="HF1954" s="6"/>
      <c r="HG1954" s="5"/>
      <c r="HH1954" s="5"/>
      <c r="HI1954" s="4"/>
      <c r="HJ1954" s="6"/>
      <c r="HK1954" s="4"/>
      <c r="HL1954" s="6"/>
      <c r="HM1954" s="5"/>
      <c r="HN1954" s="5"/>
      <c r="HO1954" s="4"/>
      <c r="HP1954" s="6"/>
      <c r="HQ1954" s="4"/>
      <c r="HR1954" s="6"/>
      <c r="HS1954" s="5"/>
      <c r="HT1954" s="5"/>
      <c r="HU1954" s="4"/>
      <c r="HV1954" s="6"/>
      <c r="HW1954" s="4"/>
      <c r="HX1954" s="6"/>
      <c r="HY1954" s="5"/>
      <c r="HZ1954" s="5"/>
      <c r="IA1954" s="4"/>
      <c r="IB1954" s="6"/>
      <c r="IC1954" s="4"/>
      <c r="ID1954" s="6"/>
      <c r="IE1954" s="5"/>
      <c r="IF1954" s="5"/>
      <c r="IG1954" s="4"/>
      <c r="IH1954" s="6"/>
      <c r="II1954" s="4"/>
      <c r="IJ1954" s="6"/>
      <c r="IK1954" s="5"/>
      <c r="IL1954" s="5"/>
      <c r="IM1954" s="4"/>
      <c r="IN1954" s="6"/>
      <c r="IO1954" s="4"/>
      <c r="IP1954" s="6"/>
      <c r="IQ1954" s="5"/>
      <c r="IR1954" s="5"/>
      <c r="IS1954" s="4"/>
      <c r="IT1954" s="6"/>
      <c r="IU1954" s="4"/>
      <c r="IV1954" s="6"/>
      <c r="IW1954" s="5"/>
      <c r="IX1954" s="5"/>
      <c r="IY1954" s="4"/>
      <c r="IZ1954" s="6"/>
      <c r="JA1954" s="4"/>
      <c r="JB1954" s="6"/>
      <c r="JC1954" s="5"/>
      <c r="JD1954" s="5"/>
      <c r="JE1954" s="4"/>
      <c r="JF1954" s="6"/>
      <c r="JG1954" s="4"/>
      <c r="JH1954" s="6"/>
      <c r="JI1954" s="5"/>
      <c r="JJ1954" s="5"/>
      <c r="JK1954" s="4"/>
      <c r="JL1954" s="6"/>
      <c r="JM1954" s="4"/>
      <c r="JN1954" s="6"/>
      <c r="JO1954" s="5"/>
      <c r="JP1954" s="5"/>
      <c r="JQ1954" s="4"/>
      <c r="JR1954" s="6"/>
      <c r="JS1954" s="4"/>
      <c r="JT1954" s="6"/>
      <c r="JU1954" s="5"/>
      <c r="JV1954" s="5"/>
      <c r="JW1954" s="4"/>
      <c r="JX1954" s="6"/>
      <c r="JY1954" s="4"/>
      <c r="JZ1954" s="6"/>
      <c r="KA1954" s="5"/>
      <c r="KB1954" s="5"/>
      <c r="KC1954" s="4"/>
      <c r="KD1954" s="6"/>
      <c r="KE1954" s="4"/>
      <c r="KF1954" s="6"/>
      <c r="KG1954" s="5"/>
      <c r="KH1954" s="5"/>
      <c r="KI1954" s="4"/>
      <c r="KJ1954" s="6"/>
      <c r="KK1954" s="4"/>
      <c r="KL1954" s="6"/>
      <c r="KM1954" s="5"/>
      <c r="KN1954" s="5"/>
    </row>
    <row r="1955">
      <c r="A1955" s="3" t="s">
        <v>85</v>
      </c>
      <c r="B1955" s="3" t="s">
        <v>1264</v>
      </c>
      <c r="C1955" s="3" t="s">
        <v>87</v>
      </c>
      <c r="D1955" s="3" t="s">
        <v>712</v>
      </c>
      <c r="E1955" s="3" t="s">
        <v>1265</v>
      </c>
      <c r="F1955" s="3" t="s">
        <v>104</v>
      </c>
      <c r="G1955" s="3" t="s">
        <v>104</v>
      </c>
      <c r="H1955" s="3" t="s">
        <v>104</v>
      </c>
      <c r="I1955" s="3" t="s">
        <v>1323</v>
      </c>
      <c r="J1955" s="3" t="s">
        <v>104</v>
      </c>
      <c r="K1955" s="4"/>
      <c r="L1955" s="4">
        <f>=ROUNDDOWN({0},0)</f>
      </c>
      <c r="M1955" s="4"/>
      <c r="N1955" s="5"/>
      <c r="O1955" s="4"/>
      <c r="P1955" s="4">
        <f>=ROUNDDOWN({0},0)</f>
      </c>
      <c r="Q1955" s="4"/>
      <c r="R1955" s="5"/>
      <c r="S1955" s="4"/>
      <c r="T1955" s="6"/>
      <c r="U1955" s="4"/>
      <c r="V1955" s="6"/>
      <c r="W1955" s="5"/>
      <c r="X1955" s="5"/>
      <c r="Y1955" s="4"/>
      <c r="Z1955" s="6"/>
      <c r="AA1955" s="4"/>
      <c r="AB1955" s="6"/>
      <c r="AC1955" s="5"/>
      <c r="AD1955" s="5"/>
      <c r="AE1955" s="4"/>
      <c r="AF1955" s="6"/>
      <c r="AG1955" s="4"/>
      <c r="AH1955" s="6"/>
      <c r="AI1955" s="5"/>
      <c r="AJ1955" s="5"/>
      <c r="AK1955" s="4"/>
      <c r="AL1955" s="6"/>
      <c r="AM1955" s="4"/>
      <c r="AN1955" s="6"/>
      <c r="AO1955" s="5"/>
      <c r="AP1955" s="5"/>
      <c r="AQ1955" s="4"/>
      <c r="AR1955" s="6"/>
      <c r="AS1955" s="4"/>
      <c r="AT1955" s="6"/>
      <c r="AU1955" s="5"/>
      <c r="AV1955" s="5"/>
      <c r="AW1955" s="4"/>
      <c r="AX1955" s="6"/>
      <c r="AY1955" s="4"/>
      <c r="AZ1955" s="6"/>
      <c r="BA1955" s="5"/>
      <c r="BB1955" s="5"/>
      <c r="BC1955" s="4"/>
      <c r="BD1955" s="6"/>
      <c r="BE1955" s="4"/>
      <c r="BF1955" s="6"/>
      <c r="BG1955" s="5"/>
      <c r="BH1955" s="5"/>
      <c r="BI1955" s="4"/>
      <c r="BJ1955" s="6"/>
      <c r="BK1955" s="4"/>
      <c r="BL1955" s="6"/>
      <c r="BM1955" s="5"/>
      <c r="BN1955" s="5"/>
      <c r="BO1955" s="4"/>
      <c r="BP1955" s="6"/>
      <c r="BQ1955" s="4"/>
      <c r="BR1955" s="6"/>
      <c r="BS1955" s="5"/>
      <c r="BT1955" s="5"/>
      <c r="BU1955" s="4"/>
      <c r="BV1955" s="6"/>
      <c r="BW1955" s="4"/>
      <c r="BX1955" s="6"/>
      <c r="BY1955" s="5"/>
      <c r="BZ1955" s="5"/>
      <c r="CA1955" s="4"/>
      <c r="CB1955" s="6"/>
      <c r="CC1955" s="4"/>
      <c r="CD1955" s="6"/>
      <c r="CE1955" s="5"/>
      <c r="CF1955" s="5"/>
      <c r="CG1955" s="4"/>
      <c r="CH1955" s="6"/>
      <c r="CI1955" s="4"/>
      <c r="CJ1955" s="6"/>
      <c r="CK1955" s="5"/>
      <c r="CL1955" s="5"/>
      <c r="CM1955" s="4"/>
      <c r="CN1955" s="6"/>
      <c r="CO1955" s="4"/>
      <c r="CP1955" s="6"/>
      <c r="CQ1955" s="5"/>
      <c r="CR1955" s="5"/>
      <c r="CS1955" s="4"/>
      <c r="CT1955" s="6"/>
      <c r="CU1955" s="4"/>
      <c r="CV1955" s="6"/>
      <c r="CW1955" s="5"/>
      <c r="CX1955" s="5"/>
      <c r="CY1955" s="4"/>
      <c r="CZ1955" s="6"/>
      <c r="DA1955" s="4"/>
      <c r="DB1955" s="6"/>
      <c r="DC1955" s="5"/>
      <c r="DD1955" s="5"/>
      <c r="DE1955" s="4"/>
      <c r="DF1955" s="6"/>
      <c r="DG1955" s="4"/>
      <c r="DH1955" s="6"/>
      <c r="DI1955" s="5"/>
      <c r="DJ1955" s="5"/>
      <c r="DK1955" s="4"/>
      <c r="DL1955" s="6"/>
      <c r="DM1955" s="4"/>
      <c r="DN1955" s="6"/>
      <c r="DO1955" s="5"/>
      <c r="DP1955" s="5"/>
      <c r="DQ1955" s="4"/>
      <c r="DR1955" s="6"/>
      <c r="DS1955" s="4"/>
      <c r="DT1955" s="6"/>
      <c r="DU1955" s="5"/>
      <c r="DV1955" s="5"/>
      <c r="DW1955" s="4"/>
      <c r="DX1955" s="6"/>
      <c r="DY1955" s="4"/>
      <c r="DZ1955" s="6"/>
      <c r="EA1955" s="5"/>
      <c r="EB1955" s="5"/>
      <c r="EC1955" s="4"/>
      <c r="ED1955" s="6"/>
      <c r="EE1955" s="4"/>
      <c r="EF1955" s="6"/>
      <c r="EG1955" s="5"/>
      <c r="EH1955" s="5"/>
      <c r="EI1955" s="4"/>
      <c r="EJ1955" s="6"/>
      <c r="EK1955" s="4"/>
      <c r="EL1955" s="6"/>
      <c r="EM1955" s="5"/>
      <c r="EN1955" s="5"/>
      <c r="EO1955" s="4"/>
      <c r="EP1955" s="6"/>
      <c r="EQ1955" s="4"/>
      <c r="ER1955" s="6"/>
      <c r="ES1955" s="5"/>
      <c r="ET1955" s="5"/>
      <c r="EU1955" s="4"/>
      <c r="EV1955" s="6"/>
      <c r="EW1955" s="4"/>
      <c r="EX1955" s="6"/>
      <c r="EY1955" s="5"/>
      <c r="EZ1955" s="5"/>
      <c r="FA1955" s="4"/>
      <c r="FB1955" s="6"/>
      <c r="FC1955" s="4"/>
      <c r="FD1955" s="6"/>
      <c r="FE1955" s="5"/>
      <c r="FF1955" s="5"/>
      <c r="FG1955" s="4"/>
      <c r="FH1955" s="6"/>
      <c r="FI1955" s="4"/>
      <c r="FJ1955" s="6"/>
      <c r="FK1955" s="5"/>
      <c r="FL1955" s="5"/>
      <c r="FM1955" s="4"/>
      <c r="FN1955" s="6"/>
      <c r="FO1955" s="4"/>
      <c r="FP1955" s="6"/>
      <c r="FQ1955" s="5"/>
      <c r="FR1955" s="5"/>
      <c r="FS1955" s="4"/>
      <c r="FT1955" s="6"/>
      <c r="FU1955" s="4"/>
      <c r="FV1955" s="6"/>
      <c r="FW1955" s="5"/>
      <c r="FX1955" s="5"/>
      <c r="FY1955" s="4"/>
      <c r="FZ1955" s="6"/>
      <c r="GA1955" s="4"/>
      <c r="GB1955" s="6"/>
      <c r="GC1955" s="5"/>
      <c r="GD1955" s="5"/>
      <c r="GE1955" s="4"/>
      <c r="GF1955" s="6"/>
      <c r="GG1955" s="4"/>
      <c r="GH1955" s="6"/>
      <c r="GI1955" s="5"/>
      <c r="GJ1955" s="5"/>
      <c r="GK1955" s="4"/>
      <c r="GL1955" s="6"/>
      <c r="GM1955" s="4"/>
      <c r="GN1955" s="6"/>
      <c r="GO1955" s="5"/>
      <c r="GP1955" s="5"/>
      <c r="GQ1955" s="4"/>
      <c r="GR1955" s="6"/>
      <c r="GS1955" s="4"/>
      <c r="GT1955" s="6"/>
      <c r="GU1955" s="5"/>
      <c r="GV1955" s="5"/>
      <c r="GW1955" s="4"/>
      <c r="GX1955" s="6"/>
      <c r="GY1955" s="4"/>
      <c r="GZ1955" s="6"/>
      <c r="HA1955" s="5"/>
      <c r="HB1955" s="5"/>
      <c r="HC1955" s="4"/>
      <c r="HD1955" s="6"/>
      <c r="HE1955" s="4"/>
      <c r="HF1955" s="6"/>
      <c r="HG1955" s="5"/>
      <c r="HH1955" s="5"/>
      <c r="HI1955" s="4"/>
      <c r="HJ1955" s="6"/>
      <c r="HK1955" s="4"/>
      <c r="HL1955" s="6"/>
      <c r="HM1955" s="5"/>
      <c r="HN1955" s="5"/>
      <c r="HO1955" s="4"/>
      <c r="HP1955" s="6"/>
      <c r="HQ1955" s="4"/>
      <c r="HR1955" s="6"/>
      <c r="HS1955" s="5"/>
      <c r="HT1955" s="5"/>
      <c r="HU1955" s="4"/>
      <c r="HV1955" s="6"/>
      <c r="HW1955" s="4"/>
      <c r="HX1955" s="6"/>
      <c r="HY1955" s="5"/>
      <c r="HZ1955" s="5"/>
      <c r="IA1955" s="4"/>
      <c r="IB1955" s="6"/>
      <c r="IC1955" s="4"/>
      <c r="ID1955" s="6"/>
      <c r="IE1955" s="5"/>
      <c r="IF1955" s="5"/>
      <c r="IG1955" s="4"/>
      <c r="IH1955" s="6"/>
      <c r="II1955" s="4"/>
      <c r="IJ1955" s="6"/>
      <c r="IK1955" s="5"/>
      <c r="IL1955" s="5"/>
      <c r="IM1955" s="4"/>
      <c r="IN1955" s="6"/>
      <c r="IO1955" s="4"/>
      <c r="IP1955" s="6"/>
      <c r="IQ1955" s="5"/>
      <c r="IR1955" s="5"/>
      <c r="IS1955" s="4"/>
      <c r="IT1955" s="6"/>
      <c r="IU1955" s="4"/>
      <c r="IV1955" s="6"/>
      <c r="IW1955" s="5"/>
      <c r="IX1955" s="5"/>
      <c r="IY1955" s="4"/>
      <c r="IZ1955" s="6"/>
      <c r="JA1955" s="4"/>
      <c r="JB1955" s="6"/>
      <c r="JC1955" s="5"/>
      <c r="JD1955" s="5"/>
      <c r="JE1955" s="4"/>
      <c r="JF1955" s="6"/>
      <c r="JG1955" s="4"/>
      <c r="JH1955" s="6"/>
      <c r="JI1955" s="5"/>
      <c r="JJ1955" s="5"/>
      <c r="JK1955" s="4"/>
      <c r="JL1955" s="6"/>
      <c r="JM1955" s="4"/>
      <c r="JN1955" s="6"/>
      <c r="JO1955" s="5"/>
      <c r="JP1955" s="5"/>
      <c r="JQ1955" s="4"/>
      <c r="JR1955" s="6"/>
      <c r="JS1955" s="4"/>
      <c r="JT1955" s="6"/>
      <c r="JU1955" s="5"/>
      <c r="JV1955" s="5"/>
      <c r="JW1955" s="4"/>
      <c r="JX1955" s="6"/>
      <c r="JY1955" s="4"/>
      <c r="JZ1955" s="6"/>
      <c r="KA1955" s="5"/>
      <c r="KB1955" s="5"/>
      <c r="KC1955" s="4"/>
      <c r="KD1955" s="6"/>
      <c r="KE1955" s="4"/>
      <c r="KF1955" s="6"/>
      <c r="KG1955" s="5"/>
      <c r="KH1955" s="5"/>
      <c r="KI1955" s="4"/>
      <c r="KJ1955" s="6"/>
      <c r="KK1955" s="4"/>
      <c r="KL1955" s="6"/>
      <c r="KM1955" s="5"/>
      <c r="KN1955" s="5"/>
    </row>
    <row r="1956">
      <c r="A1956" s="3" t="s">
        <v>85</v>
      </c>
      <c r="B1956" s="3" t="s">
        <v>1266</v>
      </c>
      <c r="C1956" s="3" t="s">
        <v>1267</v>
      </c>
      <c r="D1956" s="3" t="s">
        <v>712</v>
      </c>
      <c r="E1956" s="3" t="s">
        <v>1268</v>
      </c>
      <c r="F1956" s="3" t="s">
        <v>104</v>
      </c>
      <c r="G1956" s="3" t="s">
        <v>104</v>
      </c>
      <c r="H1956" s="3" t="s">
        <v>104</v>
      </c>
      <c r="I1956" s="3" t="s">
        <v>1669</v>
      </c>
      <c r="J1956" s="3" t="s">
        <v>104</v>
      </c>
      <c r="K1956" s="4"/>
      <c r="L1956" s="4">
        <f>=ROUNDDOWN({0},0)</f>
      </c>
      <c r="M1956" s="4"/>
      <c r="N1956" s="5"/>
      <c r="O1956" s="4"/>
      <c r="P1956" s="4">
        <f>=ROUNDDOWN({0},0)</f>
      </c>
      <c r="Q1956" s="4"/>
      <c r="R1956" s="5"/>
      <c r="S1956" s="4"/>
      <c r="T1956" s="6"/>
      <c r="U1956" s="4"/>
      <c r="V1956" s="6"/>
      <c r="W1956" s="5"/>
      <c r="X1956" s="5"/>
      <c r="Y1956" s="4"/>
      <c r="Z1956" s="6"/>
      <c r="AA1956" s="4"/>
      <c r="AB1956" s="6"/>
      <c r="AC1956" s="5"/>
      <c r="AD1956" s="5"/>
      <c r="AE1956" s="4"/>
      <c r="AF1956" s="6"/>
      <c r="AG1956" s="4"/>
      <c r="AH1956" s="6"/>
      <c r="AI1956" s="5"/>
      <c r="AJ1956" s="5"/>
      <c r="AK1956" s="4"/>
      <c r="AL1956" s="6"/>
      <c r="AM1956" s="4"/>
      <c r="AN1956" s="6"/>
      <c r="AO1956" s="5"/>
      <c r="AP1956" s="5"/>
      <c r="AQ1956" s="4"/>
      <c r="AR1956" s="6"/>
      <c r="AS1956" s="4"/>
      <c r="AT1956" s="6"/>
      <c r="AU1956" s="5"/>
      <c r="AV1956" s="5"/>
      <c r="AW1956" s="4"/>
      <c r="AX1956" s="6"/>
      <c r="AY1956" s="4"/>
      <c r="AZ1956" s="6"/>
      <c r="BA1956" s="5"/>
      <c r="BB1956" s="5"/>
      <c r="BC1956" s="4"/>
      <c r="BD1956" s="6"/>
      <c r="BE1956" s="4"/>
      <c r="BF1956" s="6"/>
      <c r="BG1956" s="5"/>
      <c r="BH1956" s="5"/>
      <c r="BI1956" s="4"/>
      <c r="BJ1956" s="6"/>
      <c r="BK1956" s="4"/>
      <c r="BL1956" s="6"/>
      <c r="BM1956" s="5"/>
      <c r="BN1956" s="5"/>
      <c r="BO1956" s="4"/>
      <c r="BP1956" s="6"/>
      <c r="BQ1956" s="4"/>
      <c r="BR1956" s="6"/>
      <c r="BS1956" s="5"/>
      <c r="BT1956" s="5"/>
      <c r="BU1956" s="4"/>
      <c r="BV1956" s="6"/>
      <c r="BW1956" s="4"/>
      <c r="BX1956" s="6"/>
      <c r="BY1956" s="5"/>
      <c r="BZ1956" s="5"/>
      <c r="CA1956" s="4"/>
      <c r="CB1956" s="6"/>
      <c r="CC1956" s="4"/>
      <c r="CD1956" s="6"/>
      <c r="CE1956" s="5"/>
      <c r="CF1956" s="5"/>
      <c r="CG1956" s="4"/>
      <c r="CH1956" s="6"/>
      <c r="CI1956" s="4"/>
      <c r="CJ1956" s="6"/>
      <c r="CK1956" s="5"/>
      <c r="CL1956" s="5"/>
      <c r="CM1956" s="4"/>
      <c r="CN1956" s="6"/>
      <c r="CO1956" s="4"/>
      <c r="CP1956" s="6"/>
      <c r="CQ1956" s="5"/>
      <c r="CR1956" s="5"/>
      <c r="CS1956" s="4"/>
      <c r="CT1956" s="6"/>
      <c r="CU1956" s="4"/>
      <c r="CV1956" s="6"/>
      <c r="CW1956" s="5"/>
      <c r="CX1956" s="5"/>
      <c r="CY1956" s="4"/>
      <c r="CZ1956" s="6"/>
      <c r="DA1956" s="4"/>
      <c r="DB1956" s="6"/>
      <c r="DC1956" s="5"/>
      <c r="DD1956" s="5"/>
      <c r="DE1956" s="4"/>
      <c r="DF1956" s="6"/>
      <c r="DG1956" s="4"/>
      <c r="DH1956" s="6"/>
      <c r="DI1956" s="5"/>
      <c r="DJ1956" s="5"/>
      <c r="DK1956" s="4"/>
      <c r="DL1956" s="6"/>
      <c r="DM1956" s="4"/>
      <c r="DN1956" s="6"/>
      <c r="DO1956" s="5"/>
      <c r="DP1956" s="5"/>
      <c r="DQ1956" s="4"/>
      <c r="DR1956" s="6"/>
      <c r="DS1956" s="4"/>
      <c r="DT1956" s="6"/>
      <c r="DU1956" s="5"/>
      <c r="DV1956" s="5"/>
      <c r="DW1956" s="4"/>
      <c r="DX1956" s="6"/>
      <c r="DY1956" s="4"/>
      <c r="DZ1956" s="6"/>
      <c r="EA1956" s="5"/>
      <c r="EB1956" s="5"/>
      <c r="EC1956" s="4"/>
      <c r="ED1956" s="6"/>
      <c r="EE1956" s="4"/>
      <c r="EF1956" s="6"/>
      <c r="EG1956" s="5"/>
      <c r="EH1956" s="5"/>
      <c r="EI1956" s="4"/>
      <c r="EJ1956" s="6"/>
      <c r="EK1956" s="4"/>
      <c r="EL1956" s="6"/>
      <c r="EM1956" s="5"/>
      <c r="EN1956" s="5"/>
      <c r="EO1956" s="4"/>
      <c r="EP1956" s="6"/>
      <c r="EQ1956" s="4"/>
      <c r="ER1956" s="6"/>
      <c r="ES1956" s="5"/>
      <c r="ET1956" s="5"/>
      <c r="EU1956" s="4"/>
      <c r="EV1956" s="6"/>
      <c r="EW1956" s="4"/>
      <c r="EX1956" s="6"/>
      <c r="EY1956" s="5"/>
      <c r="EZ1956" s="5"/>
      <c r="FA1956" s="4"/>
      <c r="FB1956" s="6"/>
      <c r="FC1956" s="4"/>
      <c r="FD1956" s="6"/>
      <c r="FE1956" s="5"/>
      <c r="FF1956" s="5"/>
      <c r="FG1956" s="4"/>
      <c r="FH1956" s="6"/>
      <c r="FI1956" s="4"/>
      <c r="FJ1956" s="6"/>
      <c r="FK1956" s="5"/>
      <c r="FL1956" s="5"/>
      <c r="FM1956" s="4"/>
      <c r="FN1956" s="6"/>
      <c r="FO1956" s="4"/>
      <c r="FP1956" s="6"/>
      <c r="FQ1956" s="5"/>
      <c r="FR1956" s="5"/>
      <c r="FS1956" s="4"/>
      <c r="FT1956" s="6"/>
      <c r="FU1956" s="4"/>
      <c r="FV1956" s="6"/>
      <c r="FW1956" s="5"/>
      <c r="FX1956" s="5"/>
      <c r="FY1956" s="4"/>
      <c r="FZ1956" s="6"/>
      <c r="GA1956" s="4"/>
      <c r="GB1956" s="6"/>
      <c r="GC1956" s="5"/>
      <c r="GD1956" s="5"/>
      <c r="GE1956" s="4"/>
      <c r="GF1956" s="6"/>
      <c r="GG1956" s="4"/>
      <c r="GH1956" s="6"/>
      <c r="GI1956" s="5"/>
      <c r="GJ1956" s="5"/>
      <c r="GK1956" s="4"/>
      <c r="GL1956" s="6"/>
      <c r="GM1956" s="4"/>
      <c r="GN1956" s="6"/>
      <c r="GO1956" s="5"/>
      <c r="GP1956" s="5"/>
      <c r="GQ1956" s="4"/>
      <c r="GR1956" s="6"/>
      <c r="GS1956" s="4"/>
      <c r="GT1956" s="6"/>
      <c r="GU1956" s="5"/>
      <c r="GV1956" s="5"/>
      <c r="GW1956" s="4"/>
      <c r="GX1956" s="6"/>
      <c r="GY1956" s="4"/>
      <c r="GZ1956" s="6"/>
      <c r="HA1956" s="5"/>
      <c r="HB1956" s="5"/>
      <c r="HC1956" s="4"/>
      <c r="HD1956" s="6"/>
      <c r="HE1956" s="4"/>
      <c r="HF1956" s="6"/>
      <c r="HG1956" s="5"/>
      <c r="HH1956" s="5"/>
      <c r="HI1956" s="4"/>
      <c r="HJ1956" s="6"/>
      <c r="HK1956" s="4"/>
      <c r="HL1956" s="6"/>
      <c r="HM1956" s="5"/>
      <c r="HN1956" s="5"/>
      <c r="HO1956" s="4"/>
      <c r="HP1956" s="6"/>
      <c r="HQ1956" s="4"/>
      <c r="HR1956" s="6"/>
      <c r="HS1956" s="5"/>
      <c r="HT1956" s="5"/>
      <c r="HU1956" s="4"/>
      <c r="HV1956" s="6"/>
      <c r="HW1956" s="4"/>
      <c r="HX1956" s="6"/>
      <c r="HY1956" s="5"/>
      <c r="HZ1956" s="5"/>
      <c r="IA1956" s="4"/>
      <c r="IB1956" s="6"/>
      <c r="IC1956" s="4"/>
      <c r="ID1956" s="6"/>
      <c r="IE1956" s="5"/>
      <c r="IF1956" s="5"/>
      <c r="IG1956" s="4"/>
      <c r="IH1956" s="6"/>
      <c r="II1956" s="4"/>
      <c r="IJ1956" s="6"/>
      <c r="IK1956" s="5"/>
      <c r="IL1956" s="5"/>
      <c r="IM1956" s="4"/>
      <c r="IN1956" s="6"/>
      <c r="IO1956" s="4"/>
      <c r="IP1956" s="6"/>
      <c r="IQ1956" s="5"/>
      <c r="IR1956" s="5"/>
      <c r="IS1956" s="4"/>
      <c r="IT1956" s="6"/>
      <c r="IU1956" s="4"/>
      <c r="IV1956" s="6"/>
      <c r="IW1956" s="5"/>
      <c r="IX1956" s="5"/>
      <c r="IY1956" s="4"/>
      <c r="IZ1956" s="6"/>
      <c r="JA1956" s="4"/>
      <c r="JB1956" s="6"/>
      <c r="JC1956" s="5"/>
      <c r="JD1956" s="5"/>
      <c r="JE1956" s="4"/>
      <c r="JF1956" s="6"/>
      <c r="JG1956" s="4"/>
      <c r="JH1956" s="6"/>
      <c r="JI1956" s="5"/>
      <c r="JJ1956" s="5"/>
      <c r="JK1956" s="4"/>
      <c r="JL1956" s="6"/>
      <c r="JM1956" s="4"/>
      <c r="JN1956" s="6"/>
      <c r="JO1956" s="5"/>
      <c r="JP1956" s="5"/>
      <c r="JQ1956" s="4"/>
      <c r="JR1956" s="6"/>
      <c r="JS1956" s="4"/>
      <c r="JT1956" s="6"/>
      <c r="JU1956" s="5"/>
      <c r="JV1956" s="5"/>
      <c r="JW1956" s="4"/>
      <c r="JX1956" s="6"/>
      <c r="JY1956" s="4"/>
      <c r="JZ1956" s="6"/>
      <c r="KA1956" s="5"/>
      <c r="KB1956" s="5"/>
      <c r="KC1956" s="4"/>
      <c r="KD1956" s="6"/>
      <c r="KE1956" s="4"/>
      <c r="KF1956" s="6"/>
      <c r="KG1956" s="5"/>
      <c r="KH1956" s="5"/>
      <c r="KI1956" s="4"/>
      <c r="KJ1956" s="6"/>
      <c r="KK1956" s="4"/>
      <c r="KL1956" s="6"/>
      <c r="KM1956" s="5"/>
      <c r="KN1956" s="5"/>
    </row>
    <row r="1957">
      <c r="A1957" s="3" t="s">
        <v>85</v>
      </c>
      <c r="B1957" s="3" t="s">
        <v>1266</v>
      </c>
      <c r="C1957" s="3" t="s">
        <v>1267</v>
      </c>
      <c r="D1957" s="3" t="s">
        <v>712</v>
      </c>
      <c r="E1957" s="3" t="s">
        <v>1270</v>
      </c>
      <c r="F1957" s="3" t="s">
        <v>104</v>
      </c>
      <c r="G1957" s="3" t="s">
        <v>104</v>
      </c>
      <c r="H1957" s="3" t="s">
        <v>104</v>
      </c>
      <c r="I1957" s="3" t="s">
        <v>1670</v>
      </c>
      <c r="J1957" s="3" t="s">
        <v>104</v>
      </c>
      <c r="K1957" s="4"/>
      <c r="L1957" s="4">
        <f>=ROUNDDOWN({0},0)</f>
      </c>
      <c r="M1957" s="4"/>
      <c r="N1957" s="5"/>
      <c r="O1957" s="4"/>
      <c r="P1957" s="4">
        <f>=ROUNDDOWN({0},0)</f>
      </c>
      <c r="Q1957" s="4"/>
      <c r="R1957" s="5"/>
      <c r="S1957" s="4"/>
      <c r="T1957" s="6"/>
      <c r="U1957" s="4"/>
      <c r="V1957" s="6"/>
      <c r="W1957" s="5"/>
      <c r="X1957" s="5"/>
      <c r="Y1957" s="4"/>
      <c r="Z1957" s="6"/>
      <c r="AA1957" s="4"/>
      <c r="AB1957" s="6"/>
      <c r="AC1957" s="5"/>
      <c r="AD1957" s="5"/>
      <c r="AE1957" s="4"/>
      <c r="AF1957" s="6"/>
      <c r="AG1957" s="4"/>
      <c r="AH1957" s="6"/>
      <c r="AI1957" s="5"/>
      <c r="AJ1957" s="5"/>
      <c r="AK1957" s="4"/>
      <c r="AL1957" s="6"/>
      <c r="AM1957" s="4"/>
      <c r="AN1957" s="6"/>
      <c r="AO1957" s="5"/>
      <c r="AP1957" s="5"/>
      <c r="AQ1957" s="4"/>
      <c r="AR1957" s="6"/>
      <c r="AS1957" s="4"/>
      <c r="AT1957" s="6"/>
      <c r="AU1957" s="5"/>
      <c r="AV1957" s="5"/>
      <c r="AW1957" s="4"/>
      <c r="AX1957" s="6"/>
      <c r="AY1957" s="4"/>
      <c r="AZ1957" s="6"/>
      <c r="BA1957" s="5"/>
      <c r="BB1957" s="5"/>
      <c r="BC1957" s="4"/>
      <c r="BD1957" s="6"/>
      <c r="BE1957" s="4"/>
      <c r="BF1957" s="6"/>
      <c r="BG1957" s="5"/>
      <c r="BH1957" s="5"/>
      <c r="BI1957" s="4"/>
      <c r="BJ1957" s="6"/>
      <c r="BK1957" s="4"/>
      <c r="BL1957" s="6"/>
      <c r="BM1957" s="5"/>
      <c r="BN1957" s="5"/>
      <c r="BO1957" s="4"/>
      <c r="BP1957" s="6"/>
      <c r="BQ1957" s="4"/>
      <c r="BR1957" s="6"/>
      <c r="BS1957" s="5"/>
      <c r="BT1957" s="5"/>
      <c r="BU1957" s="4"/>
      <c r="BV1957" s="6"/>
      <c r="BW1957" s="4"/>
      <c r="BX1957" s="6"/>
      <c r="BY1957" s="5"/>
      <c r="BZ1957" s="5"/>
      <c r="CA1957" s="4"/>
      <c r="CB1957" s="6"/>
      <c r="CC1957" s="4"/>
      <c r="CD1957" s="6"/>
      <c r="CE1957" s="5"/>
      <c r="CF1957" s="5"/>
      <c r="CG1957" s="4"/>
      <c r="CH1957" s="6"/>
      <c r="CI1957" s="4"/>
      <c r="CJ1957" s="6"/>
      <c r="CK1957" s="5"/>
      <c r="CL1957" s="5"/>
      <c r="CM1957" s="4"/>
      <c r="CN1957" s="6"/>
      <c r="CO1957" s="4"/>
      <c r="CP1957" s="6"/>
      <c r="CQ1957" s="5"/>
      <c r="CR1957" s="5"/>
      <c r="CS1957" s="4"/>
      <c r="CT1957" s="6"/>
      <c r="CU1957" s="4"/>
      <c r="CV1957" s="6"/>
      <c r="CW1957" s="5"/>
      <c r="CX1957" s="5"/>
      <c r="CY1957" s="4"/>
      <c r="CZ1957" s="6"/>
      <c r="DA1957" s="4"/>
      <c r="DB1957" s="6"/>
      <c r="DC1957" s="5"/>
      <c r="DD1957" s="5"/>
      <c r="DE1957" s="4"/>
      <c r="DF1957" s="6"/>
      <c r="DG1957" s="4"/>
      <c r="DH1957" s="6"/>
      <c r="DI1957" s="5"/>
      <c r="DJ1957" s="5"/>
      <c r="DK1957" s="4"/>
      <c r="DL1957" s="6"/>
      <c r="DM1957" s="4"/>
      <c r="DN1957" s="6"/>
      <c r="DO1957" s="5"/>
      <c r="DP1957" s="5"/>
      <c r="DQ1957" s="4"/>
      <c r="DR1957" s="6"/>
      <c r="DS1957" s="4"/>
      <c r="DT1957" s="6"/>
      <c r="DU1957" s="5"/>
      <c r="DV1957" s="5"/>
      <c r="DW1957" s="4"/>
      <c r="DX1957" s="6"/>
      <c r="DY1957" s="4"/>
      <c r="DZ1957" s="6"/>
      <c r="EA1957" s="5"/>
      <c r="EB1957" s="5"/>
      <c r="EC1957" s="4"/>
      <c r="ED1957" s="6"/>
      <c r="EE1957" s="4"/>
      <c r="EF1957" s="6"/>
      <c r="EG1957" s="5"/>
      <c r="EH1957" s="5"/>
      <c r="EI1957" s="4"/>
      <c r="EJ1957" s="6"/>
      <c r="EK1957" s="4"/>
      <c r="EL1957" s="6"/>
      <c r="EM1957" s="5"/>
      <c r="EN1957" s="5"/>
      <c r="EO1957" s="4"/>
      <c r="EP1957" s="6"/>
      <c r="EQ1957" s="4"/>
      <c r="ER1957" s="6"/>
      <c r="ES1957" s="5"/>
      <c r="ET1957" s="5"/>
      <c r="EU1957" s="4"/>
      <c r="EV1957" s="6"/>
      <c r="EW1957" s="4"/>
      <c r="EX1957" s="6"/>
      <c r="EY1957" s="5"/>
      <c r="EZ1957" s="5"/>
      <c r="FA1957" s="4"/>
      <c r="FB1957" s="6"/>
      <c r="FC1957" s="4"/>
      <c r="FD1957" s="6"/>
      <c r="FE1957" s="5"/>
      <c r="FF1957" s="5"/>
      <c r="FG1957" s="4"/>
      <c r="FH1957" s="6"/>
      <c r="FI1957" s="4"/>
      <c r="FJ1957" s="6"/>
      <c r="FK1957" s="5"/>
      <c r="FL1957" s="5"/>
      <c r="FM1957" s="4"/>
      <c r="FN1957" s="6"/>
      <c r="FO1957" s="4"/>
      <c r="FP1957" s="6"/>
      <c r="FQ1957" s="5"/>
      <c r="FR1957" s="5"/>
      <c r="FS1957" s="4"/>
      <c r="FT1957" s="6"/>
      <c r="FU1957" s="4"/>
      <c r="FV1957" s="6"/>
      <c r="FW1957" s="5"/>
      <c r="FX1957" s="5"/>
      <c r="FY1957" s="4"/>
      <c r="FZ1957" s="6"/>
      <c r="GA1957" s="4"/>
      <c r="GB1957" s="6"/>
      <c r="GC1957" s="5"/>
      <c r="GD1957" s="5"/>
      <c r="GE1957" s="4"/>
      <c r="GF1957" s="6"/>
      <c r="GG1957" s="4"/>
      <c r="GH1957" s="6"/>
      <c r="GI1957" s="5"/>
      <c r="GJ1957" s="5"/>
      <c r="GK1957" s="4"/>
      <c r="GL1957" s="6"/>
      <c r="GM1957" s="4"/>
      <c r="GN1957" s="6"/>
      <c r="GO1957" s="5"/>
      <c r="GP1957" s="5"/>
      <c r="GQ1957" s="4"/>
      <c r="GR1957" s="6"/>
      <c r="GS1957" s="4"/>
      <c r="GT1957" s="6"/>
      <c r="GU1957" s="5"/>
      <c r="GV1957" s="5"/>
      <c r="GW1957" s="4"/>
      <c r="GX1957" s="6"/>
      <c r="GY1957" s="4"/>
      <c r="GZ1957" s="6"/>
      <c r="HA1957" s="5"/>
      <c r="HB1957" s="5"/>
      <c r="HC1957" s="4"/>
      <c r="HD1957" s="6"/>
      <c r="HE1957" s="4"/>
      <c r="HF1957" s="6"/>
      <c r="HG1957" s="5"/>
      <c r="HH1957" s="5"/>
      <c r="HI1957" s="4"/>
      <c r="HJ1957" s="6"/>
      <c r="HK1957" s="4"/>
      <c r="HL1957" s="6"/>
      <c r="HM1957" s="5"/>
      <c r="HN1957" s="5"/>
      <c r="HO1957" s="4"/>
      <c r="HP1957" s="6"/>
      <c r="HQ1957" s="4"/>
      <c r="HR1957" s="6"/>
      <c r="HS1957" s="5"/>
      <c r="HT1957" s="5"/>
      <c r="HU1957" s="4"/>
      <c r="HV1957" s="6"/>
      <c r="HW1957" s="4"/>
      <c r="HX1957" s="6"/>
      <c r="HY1957" s="5"/>
      <c r="HZ1957" s="5"/>
      <c r="IA1957" s="4"/>
      <c r="IB1957" s="6"/>
      <c r="IC1957" s="4"/>
      <c r="ID1957" s="6"/>
      <c r="IE1957" s="5"/>
      <c r="IF1957" s="5"/>
      <c r="IG1957" s="4"/>
      <c r="IH1957" s="6"/>
      <c r="II1957" s="4"/>
      <c r="IJ1957" s="6"/>
      <c r="IK1957" s="5"/>
      <c r="IL1957" s="5"/>
      <c r="IM1957" s="4"/>
      <c r="IN1957" s="6"/>
      <c r="IO1957" s="4"/>
      <c r="IP1957" s="6"/>
      <c r="IQ1957" s="5"/>
      <c r="IR1957" s="5"/>
      <c r="IS1957" s="4"/>
      <c r="IT1957" s="6"/>
      <c r="IU1957" s="4"/>
      <c r="IV1957" s="6"/>
      <c r="IW1957" s="5"/>
      <c r="IX1957" s="5"/>
      <c r="IY1957" s="4"/>
      <c r="IZ1957" s="6"/>
      <c r="JA1957" s="4"/>
      <c r="JB1957" s="6"/>
      <c r="JC1957" s="5"/>
      <c r="JD1957" s="5"/>
      <c r="JE1957" s="4"/>
      <c r="JF1957" s="6"/>
      <c r="JG1957" s="4"/>
      <c r="JH1957" s="6"/>
      <c r="JI1957" s="5"/>
      <c r="JJ1957" s="5"/>
      <c r="JK1957" s="4"/>
      <c r="JL1957" s="6"/>
      <c r="JM1957" s="4"/>
      <c r="JN1957" s="6"/>
      <c r="JO1957" s="5"/>
      <c r="JP1957" s="5"/>
      <c r="JQ1957" s="4"/>
      <c r="JR1957" s="6"/>
      <c r="JS1957" s="4"/>
      <c r="JT1957" s="6"/>
      <c r="JU1957" s="5"/>
      <c r="JV1957" s="5"/>
      <c r="JW1957" s="4"/>
      <c r="JX1957" s="6"/>
      <c r="JY1957" s="4"/>
      <c r="JZ1957" s="6"/>
      <c r="KA1957" s="5"/>
      <c r="KB1957" s="5"/>
      <c r="KC1957" s="4"/>
      <c r="KD1957" s="6"/>
      <c r="KE1957" s="4"/>
      <c r="KF1957" s="6"/>
      <c r="KG1957" s="5"/>
      <c r="KH1957" s="5"/>
      <c r="KI1957" s="4"/>
      <c r="KJ1957" s="6"/>
      <c r="KK1957" s="4"/>
      <c r="KL1957" s="6"/>
      <c r="KM1957" s="5"/>
      <c r="KN1957" s="5"/>
    </row>
    <row r="1958">
      <c r="A1958" s="3" t="s">
        <v>85</v>
      </c>
      <c r="B1958" s="3" t="s">
        <v>1266</v>
      </c>
      <c r="C1958" s="3" t="s">
        <v>1267</v>
      </c>
      <c r="D1958" s="3" t="s">
        <v>712</v>
      </c>
      <c r="E1958" s="3" t="s">
        <v>1269</v>
      </c>
      <c r="F1958" s="3" t="s">
        <v>104</v>
      </c>
      <c r="G1958" s="3" t="s">
        <v>104</v>
      </c>
      <c r="H1958" s="3" t="s">
        <v>104</v>
      </c>
      <c r="I1958" s="3" t="s">
        <v>1671</v>
      </c>
      <c r="J1958" s="3" t="s">
        <v>104</v>
      </c>
      <c r="K1958" s="4"/>
      <c r="L1958" s="4">
        <f>=ROUNDDOWN({0},0)</f>
      </c>
      <c r="M1958" s="4"/>
      <c r="N1958" s="5"/>
      <c r="O1958" s="4"/>
      <c r="P1958" s="4">
        <f>=ROUNDDOWN({0},0)</f>
      </c>
      <c r="Q1958" s="4"/>
      <c r="R1958" s="5"/>
      <c r="S1958" s="4"/>
      <c r="T1958" s="6"/>
      <c r="U1958" s="4"/>
      <c r="V1958" s="6"/>
      <c r="W1958" s="5"/>
      <c r="X1958" s="5"/>
      <c r="Y1958" s="4"/>
      <c r="Z1958" s="6"/>
      <c r="AA1958" s="4"/>
      <c r="AB1958" s="6"/>
      <c r="AC1958" s="5"/>
      <c r="AD1958" s="5"/>
      <c r="AE1958" s="4"/>
      <c r="AF1958" s="6"/>
      <c r="AG1958" s="4"/>
      <c r="AH1958" s="6"/>
      <c r="AI1958" s="5"/>
      <c r="AJ1958" s="5"/>
      <c r="AK1958" s="4"/>
      <c r="AL1958" s="6"/>
      <c r="AM1958" s="4"/>
      <c r="AN1958" s="6"/>
      <c r="AO1958" s="5"/>
      <c r="AP1958" s="5"/>
      <c r="AQ1958" s="4"/>
      <c r="AR1958" s="6"/>
      <c r="AS1958" s="4"/>
      <c r="AT1958" s="6"/>
      <c r="AU1958" s="5"/>
      <c r="AV1958" s="5"/>
      <c r="AW1958" s="4"/>
      <c r="AX1958" s="6"/>
      <c r="AY1958" s="4"/>
      <c r="AZ1958" s="6"/>
      <c r="BA1958" s="5"/>
      <c r="BB1958" s="5"/>
      <c r="BC1958" s="4"/>
      <c r="BD1958" s="6"/>
      <c r="BE1958" s="4"/>
      <c r="BF1958" s="6"/>
      <c r="BG1958" s="5"/>
      <c r="BH1958" s="5"/>
      <c r="BI1958" s="4"/>
      <c r="BJ1958" s="6"/>
      <c r="BK1958" s="4"/>
      <c r="BL1958" s="6"/>
      <c r="BM1958" s="5"/>
      <c r="BN1958" s="5"/>
      <c r="BO1958" s="4"/>
      <c r="BP1958" s="6"/>
      <c r="BQ1958" s="4"/>
      <c r="BR1958" s="6"/>
      <c r="BS1958" s="5"/>
      <c r="BT1958" s="5"/>
      <c r="BU1958" s="4"/>
      <c r="BV1958" s="6"/>
      <c r="BW1958" s="4"/>
      <c r="BX1958" s="6"/>
      <c r="BY1958" s="5"/>
      <c r="BZ1958" s="5"/>
      <c r="CA1958" s="4"/>
      <c r="CB1958" s="6"/>
      <c r="CC1958" s="4"/>
      <c r="CD1958" s="6"/>
      <c r="CE1958" s="5"/>
      <c r="CF1958" s="5"/>
      <c r="CG1958" s="4"/>
      <c r="CH1958" s="6"/>
      <c r="CI1958" s="4"/>
      <c r="CJ1958" s="6"/>
      <c r="CK1958" s="5"/>
      <c r="CL1958" s="5"/>
      <c r="CM1958" s="4"/>
      <c r="CN1958" s="6"/>
      <c r="CO1958" s="4"/>
      <c r="CP1958" s="6"/>
      <c r="CQ1958" s="5"/>
      <c r="CR1958" s="5"/>
      <c r="CS1958" s="4"/>
      <c r="CT1958" s="6"/>
      <c r="CU1958" s="4"/>
      <c r="CV1958" s="6"/>
      <c r="CW1958" s="5"/>
      <c r="CX1958" s="5"/>
      <c r="CY1958" s="4"/>
      <c r="CZ1958" s="6"/>
      <c r="DA1958" s="4"/>
      <c r="DB1958" s="6"/>
      <c r="DC1958" s="5"/>
      <c r="DD1958" s="5"/>
      <c r="DE1958" s="4"/>
      <c r="DF1958" s="6"/>
      <c r="DG1958" s="4"/>
      <c r="DH1958" s="6"/>
      <c r="DI1958" s="5"/>
      <c r="DJ1958" s="5"/>
      <c r="DK1958" s="4"/>
      <c r="DL1958" s="6"/>
      <c r="DM1958" s="4"/>
      <c r="DN1958" s="6"/>
      <c r="DO1958" s="5"/>
      <c r="DP1958" s="5"/>
      <c r="DQ1958" s="4"/>
      <c r="DR1958" s="6"/>
      <c r="DS1958" s="4"/>
      <c r="DT1958" s="6"/>
      <c r="DU1958" s="5"/>
      <c r="DV1958" s="5"/>
      <c r="DW1958" s="4"/>
      <c r="DX1958" s="6"/>
      <c r="DY1958" s="4"/>
      <c r="DZ1958" s="6"/>
      <c r="EA1958" s="5"/>
      <c r="EB1958" s="5"/>
      <c r="EC1958" s="4"/>
      <c r="ED1958" s="6"/>
      <c r="EE1958" s="4"/>
      <c r="EF1958" s="6"/>
      <c r="EG1958" s="5"/>
      <c r="EH1958" s="5"/>
      <c r="EI1958" s="4"/>
      <c r="EJ1958" s="6"/>
      <c r="EK1958" s="4"/>
      <c r="EL1958" s="6"/>
      <c r="EM1958" s="5"/>
      <c r="EN1958" s="5"/>
      <c r="EO1958" s="4"/>
      <c r="EP1958" s="6"/>
      <c r="EQ1958" s="4"/>
      <c r="ER1958" s="6"/>
      <c r="ES1958" s="5"/>
      <c r="ET1958" s="5"/>
      <c r="EU1958" s="4"/>
      <c r="EV1958" s="6"/>
      <c r="EW1958" s="4"/>
      <c r="EX1958" s="6"/>
      <c r="EY1958" s="5"/>
      <c r="EZ1958" s="5"/>
      <c r="FA1958" s="4"/>
      <c r="FB1958" s="6"/>
      <c r="FC1958" s="4"/>
      <c r="FD1958" s="6"/>
      <c r="FE1958" s="5"/>
      <c r="FF1958" s="5"/>
      <c r="FG1958" s="4"/>
      <c r="FH1958" s="6"/>
      <c r="FI1958" s="4"/>
      <c r="FJ1958" s="6"/>
      <c r="FK1958" s="5"/>
      <c r="FL1958" s="5"/>
      <c r="FM1958" s="4"/>
      <c r="FN1958" s="6"/>
      <c r="FO1958" s="4"/>
      <c r="FP1958" s="6"/>
      <c r="FQ1958" s="5"/>
      <c r="FR1958" s="5"/>
      <c r="FS1958" s="4"/>
      <c r="FT1958" s="6"/>
      <c r="FU1958" s="4"/>
      <c r="FV1958" s="6"/>
      <c r="FW1958" s="5"/>
      <c r="FX1958" s="5"/>
      <c r="FY1958" s="4"/>
      <c r="FZ1958" s="6"/>
      <c r="GA1958" s="4"/>
      <c r="GB1958" s="6"/>
      <c r="GC1958" s="5"/>
      <c r="GD1958" s="5"/>
      <c r="GE1958" s="4"/>
      <c r="GF1958" s="6"/>
      <c r="GG1958" s="4"/>
      <c r="GH1958" s="6"/>
      <c r="GI1958" s="5"/>
      <c r="GJ1958" s="5"/>
      <c r="GK1958" s="4"/>
      <c r="GL1958" s="6"/>
      <c r="GM1958" s="4"/>
      <c r="GN1958" s="6"/>
      <c r="GO1958" s="5"/>
      <c r="GP1958" s="5"/>
      <c r="GQ1958" s="4"/>
      <c r="GR1958" s="6"/>
      <c r="GS1958" s="4"/>
      <c r="GT1958" s="6"/>
      <c r="GU1958" s="5"/>
      <c r="GV1958" s="5"/>
      <c r="GW1958" s="4"/>
      <c r="GX1958" s="6"/>
      <c r="GY1958" s="4"/>
      <c r="GZ1958" s="6"/>
      <c r="HA1958" s="5"/>
      <c r="HB1958" s="5"/>
      <c r="HC1958" s="4"/>
      <c r="HD1958" s="6"/>
      <c r="HE1958" s="4"/>
      <c r="HF1958" s="6"/>
      <c r="HG1958" s="5"/>
      <c r="HH1958" s="5"/>
      <c r="HI1958" s="4"/>
      <c r="HJ1958" s="6"/>
      <c r="HK1958" s="4"/>
      <c r="HL1958" s="6"/>
      <c r="HM1958" s="5"/>
      <c r="HN1958" s="5"/>
      <c r="HO1958" s="4"/>
      <c r="HP1958" s="6"/>
      <c r="HQ1958" s="4"/>
      <c r="HR1958" s="6"/>
      <c r="HS1958" s="5"/>
      <c r="HT1958" s="5"/>
      <c r="HU1958" s="4"/>
      <c r="HV1958" s="6"/>
      <c r="HW1958" s="4"/>
      <c r="HX1958" s="6"/>
      <c r="HY1958" s="5"/>
      <c r="HZ1958" s="5"/>
      <c r="IA1958" s="4"/>
      <c r="IB1958" s="6"/>
      <c r="IC1958" s="4"/>
      <c r="ID1958" s="6"/>
      <c r="IE1958" s="5"/>
      <c r="IF1958" s="5"/>
      <c r="IG1958" s="4"/>
      <c r="IH1958" s="6"/>
      <c r="II1958" s="4"/>
      <c r="IJ1958" s="6"/>
      <c r="IK1958" s="5"/>
      <c r="IL1958" s="5"/>
      <c r="IM1958" s="4"/>
      <c r="IN1958" s="6"/>
      <c r="IO1958" s="4"/>
      <c r="IP1958" s="6"/>
      <c r="IQ1958" s="5"/>
      <c r="IR1958" s="5"/>
      <c r="IS1958" s="4"/>
      <c r="IT1958" s="6"/>
      <c r="IU1958" s="4"/>
      <c r="IV1958" s="6"/>
      <c r="IW1958" s="5"/>
      <c r="IX1958" s="5"/>
      <c r="IY1958" s="4"/>
      <c r="IZ1958" s="6"/>
      <c r="JA1958" s="4"/>
      <c r="JB1958" s="6"/>
      <c r="JC1958" s="5"/>
      <c r="JD1958" s="5"/>
      <c r="JE1958" s="4"/>
      <c r="JF1958" s="6"/>
      <c r="JG1958" s="4"/>
      <c r="JH1958" s="6"/>
      <c r="JI1958" s="5"/>
      <c r="JJ1958" s="5"/>
      <c r="JK1958" s="4"/>
      <c r="JL1958" s="6"/>
      <c r="JM1958" s="4"/>
      <c r="JN1958" s="6"/>
      <c r="JO1958" s="5"/>
      <c r="JP1958" s="5"/>
      <c r="JQ1958" s="4"/>
      <c r="JR1958" s="6"/>
      <c r="JS1958" s="4"/>
      <c r="JT1958" s="6"/>
      <c r="JU1958" s="5"/>
      <c r="JV1958" s="5"/>
      <c r="JW1958" s="4"/>
      <c r="JX1958" s="6"/>
      <c r="JY1958" s="4"/>
      <c r="JZ1958" s="6"/>
      <c r="KA1958" s="5"/>
      <c r="KB1958" s="5"/>
      <c r="KC1958" s="4"/>
      <c r="KD1958" s="6"/>
      <c r="KE1958" s="4"/>
      <c r="KF1958" s="6"/>
      <c r="KG1958" s="5"/>
      <c r="KH1958" s="5"/>
      <c r="KI1958" s="4"/>
      <c r="KJ1958" s="6"/>
      <c r="KK1958" s="4"/>
      <c r="KL1958" s="6"/>
      <c r="KM1958" s="5"/>
      <c r="KN1958" s="5"/>
    </row>
    <row r="1959">
      <c r="A1959" s="3" t="s">
        <v>85</v>
      </c>
      <c r="B1959" s="3" t="s">
        <v>1266</v>
      </c>
      <c r="C1959" s="3" t="s">
        <v>1267</v>
      </c>
      <c r="D1959" s="3" t="s">
        <v>712</v>
      </c>
      <c r="E1959" s="3" t="s">
        <v>1271</v>
      </c>
      <c r="F1959" s="3" t="s">
        <v>104</v>
      </c>
      <c r="G1959" s="3" t="s">
        <v>104</v>
      </c>
      <c r="H1959" s="3" t="s">
        <v>104</v>
      </c>
      <c r="I1959" s="3" t="s">
        <v>1672</v>
      </c>
      <c r="J1959" s="3" t="s">
        <v>104</v>
      </c>
      <c r="K1959" s="4"/>
      <c r="L1959" s="4">
        <f>=ROUNDDOWN({0},0)</f>
      </c>
      <c r="M1959" s="4"/>
      <c r="N1959" s="5"/>
      <c r="O1959" s="4"/>
      <c r="P1959" s="4">
        <f>=ROUNDDOWN({0},0)</f>
      </c>
      <c r="Q1959" s="4"/>
      <c r="R1959" s="5"/>
      <c r="S1959" s="4"/>
      <c r="T1959" s="6"/>
      <c r="U1959" s="4"/>
      <c r="V1959" s="6"/>
      <c r="W1959" s="5"/>
      <c r="X1959" s="5"/>
      <c r="Y1959" s="4"/>
      <c r="Z1959" s="6"/>
      <c r="AA1959" s="4"/>
      <c r="AB1959" s="6"/>
      <c r="AC1959" s="5"/>
      <c r="AD1959" s="5"/>
      <c r="AE1959" s="4"/>
      <c r="AF1959" s="6"/>
      <c r="AG1959" s="4"/>
      <c r="AH1959" s="6"/>
      <c r="AI1959" s="5"/>
      <c r="AJ1959" s="5"/>
      <c r="AK1959" s="4"/>
      <c r="AL1959" s="6"/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  <c r="AW1959" s="4"/>
      <c r="AX1959" s="6"/>
      <c r="AY1959" s="4"/>
      <c r="AZ1959" s="6"/>
      <c r="BA1959" s="5"/>
      <c r="BB1959" s="5"/>
      <c r="BC1959" s="4"/>
      <c r="BD1959" s="6"/>
      <c r="BE1959" s="4"/>
      <c r="BF1959" s="6"/>
      <c r="BG1959" s="5"/>
      <c r="BH1959" s="5"/>
      <c r="BI1959" s="4"/>
      <c r="BJ1959" s="6"/>
      <c r="BK1959" s="4"/>
      <c r="BL1959" s="6"/>
      <c r="BM1959" s="5"/>
      <c r="BN1959" s="5"/>
      <c r="BO1959" s="4"/>
      <c r="BP1959" s="6"/>
      <c r="BQ1959" s="4"/>
      <c r="BR1959" s="6"/>
      <c r="BS1959" s="5"/>
      <c r="BT1959" s="5"/>
      <c r="BU1959" s="4"/>
      <c r="BV1959" s="6"/>
      <c r="BW1959" s="4"/>
      <c r="BX1959" s="6"/>
      <c r="BY1959" s="5"/>
      <c r="BZ1959" s="5"/>
      <c r="CA1959" s="4"/>
      <c r="CB1959" s="6"/>
      <c r="CC1959" s="4"/>
      <c r="CD1959" s="6"/>
      <c r="CE1959" s="5"/>
      <c r="CF1959" s="5"/>
      <c r="CG1959" s="4"/>
      <c r="CH1959" s="6"/>
      <c r="CI1959" s="4"/>
      <c r="CJ1959" s="6"/>
      <c r="CK1959" s="5"/>
      <c r="CL1959" s="5"/>
      <c r="CM1959" s="4"/>
      <c r="CN1959" s="6"/>
      <c r="CO1959" s="4"/>
      <c r="CP1959" s="6"/>
      <c r="CQ1959" s="5"/>
      <c r="CR1959" s="5"/>
      <c r="CS1959" s="4"/>
      <c r="CT1959" s="6"/>
      <c r="CU1959" s="4"/>
      <c r="CV1959" s="6"/>
      <c r="CW1959" s="5"/>
      <c r="CX1959" s="5"/>
      <c r="CY1959" s="4"/>
      <c r="CZ1959" s="6"/>
      <c r="DA1959" s="4"/>
      <c r="DB1959" s="6"/>
      <c r="DC1959" s="5"/>
      <c r="DD1959" s="5"/>
      <c r="DE1959" s="4"/>
      <c r="DF1959" s="6"/>
      <c r="DG1959" s="4"/>
      <c r="DH1959" s="6"/>
      <c r="DI1959" s="5"/>
      <c r="DJ1959" s="5"/>
      <c r="DK1959" s="4"/>
      <c r="DL1959" s="6"/>
      <c r="DM1959" s="4"/>
      <c r="DN1959" s="6"/>
      <c r="DO1959" s="5"/>
      <c r="DP1959" s="5"/>
      <c r="DQ1959" s="4"/>
      <c r="DR1959" s="6"/>
      <c r="DS1959" s="4"/>
      <c r="DT1959" s="6"/>
      <c r="DU1959" s="5"/>
      <c r="DV1959" s="5"/>
      <c r="DW1959" s="4"/>
      <c r="DX1959" s="6"/>
      <c r="DY1959" s="4"/>
      <c r="DZ1959" s="6"/>
      <c r="EA1959" s="5"/>
      <c r="EB1959" s="5"/>
      <c r="EC1959" s="4"/>
      <c r="ED1959" s="6"/>
      <c r="EE1959" s="4"/>
      <c r="EF1959" s="6"/>
      <c r="EG1959" s="5"/>
      <c r="EH1959" s="5"/>
      <c r="EI1959" s="4"/>
      <c r="EJ1959" s="6"/>
      <c r="EK1959" s="4"/>
      <c r="EL1959" s="6"/>
      <c r="EM1959" s="5"/>
      <c r="EN1959" s="5"/>
      <c r="EO1959" s="4"/>
      <c r="EP1959" s="6"/>
      <c r="EQ1959" s="4"/>
      <c r="ER1959" s="6"/>
      <c r="ES1959" s="5"/>
      <c r="ET1959" s="5"/>
      <c r="EU1959" s="4"/>
      <c r="EV1959" s="6"/>
      <c r="EW1959" s="4"/>
      <c r="EX1959" s="6"/>
      <c r="EY1959" s="5"/>
      <c r="EZ1959" s="5"/>
      <c r="FA1959" s="4"/>
      <c r="FB1959" s="6"/>
      <c r="FC1959" s="4"/>
      <c r="FD1959" s="6"/>
      <c r="FE1959" s="5"/>
      <c r="FF1959" s="5"/>
      <c r="FG1959" s="4"/>
      <c r="FH1959" s="6"/>
      <c r="FI1959" s="4"/>
      <c r="FJ1959" s="6"/>
      <c r="FK1959" s="5"/>
      <c r="FL1959" s="5"/>
      <c r="FM1959" s="4"/>
      <c r="FN1959" s="6"/>
      <c r="FO1959" s="4"/>
      <c r="FP1959" s="6"/>
      <c r="FQ1959" s="5"/>
      <c r="FR1959" s="5"/>
      <c r="FS1959" s="4"/>
      <c r="FT1959" s="6"/>
      <c r="FU1959" s="4"/>
      <c r="FV1959" s="6"/>
      <c r="FW1959" s="5"/>
      <c r="FX1959" s="5"/>
      <c r="FY1959" s="4"/>
      <c r="FZ1959" s="6"/>
      <c r="GA1959" s="4"/>
      <c r="GB1959" s="6"/>
      <c r="GC1959" s="5"/>
      <c r="GD1959" s="5"/>
      <c r="GE1959" s="4"/>
      <c r="GF1959" s="6"/>
      <c r="GG1959" s="4"/>
      <c r="GH1959" s="6"/>
      <c r="GI1959" s="5"/>
      <c r="GJ1959" s="5"/>
      <c r="GK1959" s="4"/>
      <c r="GL1959" s="6"/>
      <c r="GM1959" s="4"/>
      <c r="GN1959" s="6"/>
      <c r="GO1959" s="5"/>
      <c r="GP1959" s="5"/>
      <c r="GQ1959" s="4"/>
      <c r="GR1959" s="6"/>
      <c r="GS1959" s="4"/>
      <c r="GT1959" s="6"/>
      <c r="GU1959" s="5"/>
      <c r="GV1959" s="5"/>
      <c r="GW1959" s="4"/>
      <c r="GX1959" s="6"/>
      <c r="GY1959" s="4"/>
      <c r="GZ1959" s="6"/>
      <c r="HA1959" s="5"/>
      <c r="HB1959" s="5"/>
      <c r="HC1959" s="4"/>
      <c r="HD1959" s="6"/>
      <c r="HE1959" s="4"/>
      <c r="HF1959" s="6"/>
      <c r="HG1959" s="5"/>
      <c r="HH1959" s="5"/>
      <c r="HI1959" s="4"/>
      <c r="HJ1959" s="6"/>
      <c r="HK1959" s="4"/>
      <c r="HL1959" s="6"/>
      <c r="HM1959" s="5"/>
      <c r="HN1959" s="5"/>
      <c r="HO1959" s="4"/>
      <c r="HP1959" s="6"/>
      <c r="HQ1959" s="4"/>
      <c r="HR1959" s="6"/>
      <c r="HS1959" s="5"/>
      <c r="HT1959" s="5"/>
      <c r="HU1959" s="4"/>
      <c r="HV1959" s="6"/>
      <c r="HW1959" s="4"/>
      <c r="HX1959" s="6"/>
      <c r="HY1959" s="5"/>
      <c r="HZ1959" s="5"/>
      <c r="IA1959" s="4"/>
      <c r="IB1959" s="6"/>
      <c r="IC1959" s="4"/>
      <c r="ID1959" s="6"/>
      <c r="IE1959" s="5"/>
      <c r="IF1959" s="5"/>
      <c r="IG1959" s="4"/>
      <c r="IH1959" s="6"/>
      <c r="II1959" s="4"/>
      <c r="IJ1959" s="6"/>
      <c r="IK1959" s="5"/>
      <c r="IL1959" s="5"/>
      <c r="IM1959" s="4"/>
      <c r="IN1959" s="6"/>
      <c r="IO1959" s="4"/>
      <c r="IP1959" s="6"/>
      <c r="IQ1959" s="5"/>
      <c r="IR1959" s="5"/>
      <c r="IS1959" s="4"/>
      <c r="IT1959" s="6"/>
      <c r="IU1959" s="4"/>
      <c r="IV1959" s="6"/>
      <c r="IW1959" s="5"/>
      <c r="IX1959" s="5"/>
      <c r="IY1959" s="4"/>
      <c r="IZ1959" s="6"/>
      <c r="JA1959" s="4"/>
      <c r="JB1959" s="6"/>
      <c r="JC1959" s="5"/>
      <c r="JD1959" s="5"/>
      <c r="JE1959" s="4"/>
      <c r="JF1959" s="6"/>
      <c r="JG1959" s="4"/>
      <c r="JH1959" s="6"/>
      <c r="JI1959" s="5"/>
      <c r="JJ1959" s="5"/>
      <c r="JK1959" s="4"/>
      <c r="JL1959" s="6"/>
      <c r="JM1959" s="4"/>
      <c r="JN1959" s="6"/>
      <c r="JO1959" s="5"/>
      <c r="JP1959" s="5"/>
      <c r="JQ1959" s="4"/>
      <c r="JR1959" s="6"/>
      <c r="JS1959" s="4"/>
      <c r="JT1959" s="6"/>
      <c r="JU1959" s="5"/>
      <c r="JV1959" s="5"/>
      <c r="JW1959" s="4"/>
      <c r="JX1959" s="6"/>
      <c r="JY1959" s="4"/>
      <c r="JZ1959" s="6"/>
      <c r="KA1959" s="5"/>
      <c r="KB1959" s="5"/>
      <c r="KC1959" s="4"/>
      <c r="KD1959" s="6"/>
      <c r="KE1959" s="4"/>
      <c r="KF1959" s="6"/>
      <c r="KG1959" s="5"/>
      <c r="KH1959" s="5"/>
      <c r="KI1959" s="4"/>
      <c r="KJ1959" s="6"/>
      <c r="KK1959" s="4"/>
      <c r="KL1959" s="6"/>
      <c r="KM1959" s="5"/>
      <c r="KN1959" s="5"/>
    </row>
    <row r="1960">
      <c r="A1960" s="3" t="s">
        <v>85</v>
      </c>
      <c r="B1960" s="3" t="s">
        <v>1266</v>
      </c>
      <c r="C1960" s="3" t="s">
        <v>547</v>
      </c>
      <c r="D1960" s="3" t="s">
        <v>712</v>
      </c>
      <c r="E1960" s="3" t="s">
        <v>796</v>
      </c>
      <c r="F1960" s="3" t="s">
        <v>104</v>
      </c>
      <c r="G1960" s="3" t="s">
        <v>104</v>
      </c>
      <c r="H1960" s="3" t="s">
        <v>104</v>
      </c>
      <c r="I1960" s="3" t="s">
        <v>104</v>
      </c>
      <c r="J1960" s="3" t="s">
        <v>104</v>
      </c>
      <c r="K1960" s="4"/>
      <c r="L1960" s="4">
        <f>=ROUNDDOWN({0},0)</f>
      </c>
      <c r="M1960" s="4"/>
      <c r="N1960" s="5"/>
      <c r="O1960" s="4"/>
      <c r="P1960" s="4">
        <f>=ROUNDDOWN({0},0)</f>
      </c>
      <c r="Q1960" s="4"/>
      <c r="R1960" s="5"/>
      <c r="S1960" s="4"/>
      <c r="T1960" s="6"/>
      <c r="U1960" s="4"/>
      <c r="V1960" s="6"/>
      <c r="W1960" s="5"/>
      <c r="X1960" s="5"/>
      <c r="Y1960" s="4"/>
      <c r="Z1960" s="6"/>
      <c r="AA1960" s="4"/>
      <c r="AB1960" s="6"/>
      <c r="AC1960" s="5"/>
      <c r="AD1960" s="5"/>
      <c r="AE1960" s="4"/>
      <c r="AF1960" s="6"/>
      <c r="AG1960" s="4"/>
      <c r="AH1960" s="6"/>
      <c r="AI1960" s="5"/>
      <c r="AJ1960" s="5"/>
      <c r="AK1960" s="4"/>
      <c r="AL1960" s="6"/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  <c r="AW1960" s="4"/>
      <c r="AX1960" s="6"/>
      <c r="AY1960" s="4"/>
      <c r="AZ1960" s="6"/>
      <c r="BA1960" s="5"/>
      <c r="BB1960" s="5"/>
      <c r="BC1960" s="4"/>
      <c r="BD1960" s="6"/>
      <c r="BE1960" s="4"/>
      <c r="BF1960" s="6"/>
      <c r="BG1960" s="5"/>
      <c r="BH1960" s="5"/>
      <c r="BI1960" s="4"/>
      <c r="BJ1960" s="6"/>
      <c r="BK1960" s="4"/>
      <c r="BL1960" s="6"/>
      <c r="BM1960" s="5"/>
      <c r="BN1960" s="5"/>
      <c r="BO1960" s="4"/>
      <c r="BP1960" s="6"/>
      <c r="BQ1960" s="4"/>
      <c r="BR1960" s="6"/>
      <c r="BS1960" s="5"/>
      <c r="BT1960" s="5"/>
      <c r="BU1960" s="4"/>
      <c r="BV1960" s="6"/>
      <c r="BW1960" s="4"/>
      <c r="BX1960" s="6"/>
      <c r="BY1960" s="5"/>
      <c r="BZ1960" s="5"/>
      <c r="CA1960" s="4"/>
      <c r="CB1960" s="6"/>
      <c r="CC1960" s="4"/>
      <c r="CD1960" s="6"/>
      <c r="CE1960" s="5"/>
      <c r="CF1960" s="5"/>
      <c r="CG1960" s="4"/>
      <c r="CH1960" s="6"/>
      <c r="CI1960" s="4"/>
      <c r="CJ1960" s="6"/>
      <c r="CK1960" s="5"/>
      <c r="CL1960" s="5"/>
      <c r="CM1960" s="4"/>
      <c r="CN1960" s="6"/>
      <c r="CO1960" s="4"/>
      <c r="CP1960" s="6"/>
      <c r="CQ1960" s="5"/>
      <c r="CR1960" s="5"/>
      <c r="CS1960" s="4"/>
      <c r="CT1960" s="6"/>
      <c r="CU1960" s="4"/>
      <c r="CV1960" s="6"/>
      <c r="CW1960" s="5"/>
      <c r="CX1960" s="5"/>
      <c r="CY1960" s="4"/>
      <c r="CZ1960" s="6"/>
      <c r="DA1960" s="4"/>
      <c r="DB1960" s="6"/>
      <c r="DC1960" s="5"/>
      <c r="DD1960" s="5"/>
      <c r="DE1960" s="4"/>
      <c r="DF1960" s="6"/>
      <c r="DG1960" s="4"/>
      <c r="DH1960" s="6"/>
      <c r="DI1960" s="5"/>
      <c r="DJ1960" s="5"/>
      <c r="DK1960" s="4"/>
      <c r="DL1960" s="6"/>
      <c r="DM1960" s="4"/>
      <c r="DN1960" s="6"/>
      <c r="DO1960" s="5"/>
      <c r="DP1960" s="5"/>
      <c r="DQ1960" s="4"/>
      <c r="DR1960" s="6"/>
      <c r="DS1960" s="4"/>
      <c r="DT1960" s="6"/>
      <c r="DU1960" s="5"/>
      <c r="DV1960" s="5"/>
      <c r="DW1960" s="4"/>
      <c r="DX1960" s="6"/>
      <c r="DY1960" s="4"/>
      <c r="DZ1960" s="6"/>
      <c r="EA1960" s="5"/>
      <c r="EB1960" s="5"/>
      <c r="EC1960" s="4"/>
      <c r="ED1960" s="6"/>
      <c r="EE1960" s="4"/>
      <c r="EF1960" s="6"/>
      <c r="EG1960" s="5"/>
      <c r="EH1960" s="5"/>
      <c r="EI1960" s="4"/>
      <c r="EJ1960" s="6"/>
      <c r="EK1960" s="4"/>
      <c r="EL1960" s="6"/>
      <c r="EM1960" s="5"/>
      <c r="EN1960" s="5"/>
      <c r="EO1960" s="4"/>
      <c r="EP1960" s="6"/>
      <c r="EQ1960" s="4"/>
      <c r="ER1960" s="6"/>
      <c r="ES1960" s="5"/>
      <c r="ET1960" s="5"/>
      <c r="EU1960" s="4"/>
      <c r="EV1960" s="6"/>
      <c r="EW1960" s="4"/>
      <c r="EX1960" s="6"/>
      <c r="EY1960" s="5"/>
      <c r="EZ1960" s="5"/>
      <c r="FA1960" s="4"/>
      <c r="FB1960" s="6"/>
      <c r="FC1960" s="4"/>
      <c r="FD1960" s="6"/>
      <c r="FE1960" s="5"/>
      <c r="FF1960" s="5"/>
      <c r="FG1960" s="4"/>
      <c r="FH1960" s="6"/>
      <c r="FI1960" s="4"/>
      <c r="FJ1960" s="6"/>
      <c r="FK1960" s="5"/>
      <c r="FL1960" s="5"/>
      <c r="FM1960" s="4"/>
      <c r="FN1960" s="6"/>
      <c r="FO1960" s="4"/>
      <c r="FP1960" s="6"/>
      <c r="FQ1960" s="5"/>
      <c r="FR1960" s="5"/>
      <c r="FS1960" s="4"/>
      <c r="FT1960" s="6"/>
      <c r="FU1960" s="4"/>
      <c r="FV1960" s="6"/>
      <c r="FW1960" s="5"/>
      <c r="FX1960" s="5"/>
      <c r="FY1960" s="4"/>
      <c r="FZ1960" s="6"/>
      <c r="GA1960" s="4"/>
      <c r="GB1960" s="6"/>
      <c r="GC1960" s="5"/>
      <c r="GD1960" s="5"/>
      <c r="GE1960" s="4"/>
      <c r="GF1960" s="6"/>
      <c r="GG1960" s="4"/>
      <c r="GH1960" s="6"/>
      <c r="GI1960" s="5"/>
      <c r="GJ1960" s="5"/>
      <c r="GK1960" s="4"/>
      <c r="GL1960" s="6"/>
      <c r="GM1960" s="4"/>
      <c r="GN1960" s="6"/>
      <c r="GO1960" s="5"/>
      <c r="GP1960" s="5"/>
      <c r="GQ1960" s="4"/>
      <c r="GR1960" s="6"/>
      <c r="GS1960" s="4"/>
      <c r="GT1960" s="6"/>
      <c r="GU1960" s="5"/>
      <c r="GV1960" s="5"/>
      <c r="GW1960" s="4"/>
      <c r="GX1960" s="6"/>
      <c r="GY1960" s="4"/>
      <c r="GZ1960" s="6"/>
      <c r="HA1960" s="5"/>
      <c r="HB1960" s="5"/>
      <c r="HC1960" s="4"/>
      <c r="HD1960" s="6"/>
      <c r="HE1960" s="4"/>
      <c r="HF1960" s="6"/>
      <c r="HG1960" s="5"/>
      <c r="HH1960" s="5"/>
      <c r="HI1960" s="4"/>
      <c r="HJ1960" s="6"/>
      <c r="HK1960" s="4"/>
      <c r="HL1960" s="6"/>
      <c r="HM1960" s="5"/>
      <c r="HN1960" s="5"/>
      <c r="HO1960" s="4"/>
      <c r="HP1960" s="6"/>
      <c r="HQ1960" s="4"/>
      <c r="HR1960" s="6"/>
      <c r="HS1960" s="5"/>
      <c r="HT1960" s="5"/>
      <c r="HU1960" s="4"/>
      <c r="HV1960" s="6"/>
      <c r="HW1960" s="4"/>
      <c r="HX1960" s="6"/>
      <c r="HY1960" s="5"/>
      <c r="HZ1960" s="5"/>
      <c r="IA1960" s="4"/>
      <c r="IB1960" s="6"/>
      <c r="IC1960" s="4"/>
      <c r="ID1960" s="6"/>
      <c r="IE1960" s="5"/>
      <c r="IF1960" s="5"/>
      <c r="IG1960" s="4"/>
      <c r="IH1960" s="6"/>
      <c r="II1960" s="4"/>
      <c r="IJ1960" s="6"/>
      <c r="IK1960" s="5"/>
      <c r="IL1960" s="5"/>
      <c r="IM1960" s="4"/>
      <c r="IN1960" s="6"/>
      <c r="IO1960" s="4"/>
      <c r="IP1960" s="6"/>
      <c r="IQ1960" s="5"/>
      <c r="IR1960" s="5"/>
      <c r="IS1960" s="4"/>
      <c r="IT1960" s="6"/>
      <c r="IU1960" s="4"/>
      <c r="IV1960" s="6"/>
      <c r="IW1960" s="5"/>
      <c r="IX1960" s="5"/>
      <c r="IY1960" s="4"/>
      <c r="IZ1960" s="6"/>
      <c r="JA1960" s="4"/>
      <c r="JB1960" s="6"/>
      <c r="JC1960" s="5"/>
      <c r="JD1960" s="5"/>
      <c r="JE1960" s="4"/>
      <c r="JF1960" s="6"/>
      <c r="JG1960" s="4"/>
      <c r="JH1960" s="6"/>
      <c r="JI1960" s="5"/>
      <c r="JJ1960" s="5"/>
      <c r="JK1960" s="4"/>
      <c r="JL1960" s="6"/>
      <c r="JM1960" s="4"/>
      <c r="JN1960" s="6"/>
      <c r="JO1960" s="5"/>
      <c r="JP1960" s="5"/>
      <c r="JQ1960" s="4"/>
      <c r="JR1960" s="6"/>
      <c r="JS1960" s="4"/>
      <c r="JT1960" s="6"/>
      <c r="JU1960" s="5"/>
      <c r="JV1960" s="5"/>
      <c r="JW1960" s="4"/>
      <c r="JX1960" s="6"/>
      <c r="JY1960" s="4"/>
      <c r="JZ1960" s="6"/>
      <c r="KA1960" s="5"/>
      <c r="KB1960" s="5"/>
      <c r="KC1960" s="4"/>
      <c r="KD1960" s="6"/>
      <c r="KE1960" s="4"/>
      <c r="KF1960" s="6"/>
      <c r="KG1960" s="5"/>
      <c r="KH1960" s="5"/>
      <c r="KI1960" s="4"/>
      <c r="KJ1960" s="6"/>
      <c r="KK1960" s="4"/>
      <c r="KL1960" s="6"/>
      <c r="KM1960" s="5"/>
      <c r="KN1960" s="5"/>
    </row>
    <row r="1961">
      <c r="A1961" s="3" t="s">
        <v>85</v>
      </c>
      <c r="B1961" s="3" t="s">
        <v>1266</v>
      </c>
      <c r="C1961" s="3" t="s">
        <v>547</v>
      </c>
      <c r="D1961" s="3" t="s">
        <v>712</v>
      </c>
      <c r="E1961" s="3" t="s">
        <v>1276</v>
      </c>
      <c r="F1961" s="3" t="s">
        <v>104</v>
      </c>
      <c r="G1961" s="3" t="s">
        <v>104</v>
      </c>
      <c r="H1961" s="3" t="s">
        <v>104</v>
      </c>
      <c r="I1961" s="3" t="s">
        <v>1308</v>
      </c>
      <c r="J1961" s="3" t="s">
        <v>104</v>
      </c>
      <c r="K1961" s="4"/>
      <c r="L1961" s="4">
        <f>=ROUNDDOWN({0},0)</f>
      </c>
      <c r="M1961" s="4"/>
      <c r="N1961" s="5"/>
      <c r="O1961" s="4"/>
      <c r="P1961" s="4">
        <f>=ROUNDDOWN({0},0)</f>
      </c>
      <c r="Q1961" s="4"/>
      <c r="R1961" s="5"/>
      <c r="S1961" s="4"/>
      <c r="T1961" s="6"/>
      <c r="U1961" s="4"/>
      <c r="V1961" s="6"/>
      <c r="W1961" s="5"/>
      <c r="X1961" s="5"/>
      <c r="Y1961" s="4"/>
      <c r="Z1961" s="6"/>
      <c r="AA1961" s="4"/>
      <c r="AB1961" s="6"/>
      <c r="AC1961" s="5"/>
      <c r="AD1961" s="5"/>
      <c r="AE1961" s="4"/>
      <c r="AF1961" s="6"/>
      <c r="AG1961" s="4"/>
      <c r="AH1961" s="6"/>
      <c r="AI1961" s="5"/>
      <c r="AJ1961" s="5"/>
      <c r="AK1961" s="4"/>
      <c r="AL1961" s="6"/>
      <c r="AM1961" s="4"/>
      <c r="AN1961" s="6"/>
      <c r="AO1961" s="5"/>
      <c r="AP1961" s="5"/>
      <c r="AQ1961" s="4"/>
      <c r="AR1961" s="6"/>
      <c r="AS1961" s="4"/>
      <c r="AT1961" s="6"/>
      <c r="AU1961" s="5"/>
      <c r="AV1961" s="5"/>
      <c r="AW1961" s="4"/>
      <c r="AX1961" s="6"/>
      <c r="AY1961" s="4"/>
      <c r="AZ1961" s="6"/>
      <c r="BA1961" s="5"/>
      <c r="BB1961" s="5"/>
      <c r="BC1961" s="4"/>
      <c r="BD1961" s="6"/>
      <c r="BE1961" s="4"/>
      <c r="BF1961" s="6"/>
      <c r="BG1961" s="5"/>
      <c r="BH1961" s="5"/>
      <c r="BI1961" s="4"/>
      <c r="BJ1961" s="6"/>
      <c r="BK1961" s="4"/>
      <c r="BL1961" s="6"/>
      <c r="BM1961" s="5"/>
      <c r="BN1961" s="5"/>
      <c r="BO1961" s="4"/>
      <c r="BP1961" s="6"/>
      <c r="BQ1961" s="4"/>
      <c r="BR1961" s="6"/>
      <c r="BS1961" s="5"/>
      <c r="BT1961" s="5"/>
      <c r="BU1961" s="4"/>
      <c r="BV1961" s="6"/>
      <c r="BW1961" s="4"/>
      <c r="BX1961" s="6"/>
      <c r="BY1961" s="5"/>
      <c r="BZ1961" s="5"/>
      <c r="CA1961" s="4"/>
      <c r="CB1961" s="6"/>
      <c r="CC1961" s="4"/>
      <c r="CD1961" s="6"/>
      <c r="CE1961" s="5"/>
      <c r="CF1961" s="5"/>
      <c r="CG1961" s="4"/>
      <c r="CH1961" s="6"/>
      <c r="CI1961" s="4"/>
      <c r="CJ1961" s="6"/>
      <c r="CK1961" s="5"/>
      <c r="CL1961" s="5"/>
      <c r="CM1961" s="4"/>
      <c r="CN1961" s="6"/>
      <c r="CO1961" s="4"/>
      <c r="CP1961" s="6"/>
      <c r="CQ1961" s="5"/>
      <c r="CR1961" s="5"/>
      <c r="CS1961" s="4"/>
      <c r="CT1961" s="6"/>
      <c r="CU1961" s="4"/>
      <c r="CV1961" s="6"/>
      <c r="CW1961" s="5"/>
      <c r="CX1961" s="5"/>
      <c r="CY1961" s="4"/>
      <c r="CZ1961" s="6"/>
      <c r="DA1961" s="4"/>
      <c r="DB1961" s="6"/>
      <c r="DC1961" s="5"/>
      <c r="DD1961" s="5"/>
      <c r="DE1961" s="4"/>
      <c r="DF1961" s="6"/>
      <c r="DG1961" s="4"/>
      <c r="DH1961" s="6"/>
      <c r="DI1961" s="5"/>
      <c r="DJ1961" s="5"/>
      <c r="DK1961" s="4"/>
      <c r="DL1961" s="6"/>
      <c r="DM1961" s="4"/>
      <c r="DN1961" s="6"/>
      <c r="DO1961" s="5"/>
      <c r="DP1961" s="5"/>
      <c r="DQ1961" s="4"/>
      <c r="DR1961" s="6"/>
      <c r="DS1961" s="4"/>
      <c r="DT1961" s="6"/>
      <c r="DU1961" s="5"/>
      <c r="DV1961" s="5"/>
      <c r="DW1961" s="4"/>
      <c r="DX1961" s="6"/>
      <c r="DY1961" s="4"/>
      <c r="DZ1961" s="6"/>
      <c r="EA1961" s="5"/>
      <c r="EB1961" s="5"/>
      <c r="EC1961" s="4"/>
      <c r="ED1961" s="6"/>
      <c r="EE1961" s="4"/>
      <c r="EF1961" s="6"/>
      <c r="EG1961" s="5"/>
      <c r="EH1961" s="5"/>
      <c r="EI1961" s="4"/>
      <c r="EJ1961" s="6"/>
      <c r="EK1961" s="4"/>
      <c r="EL1961" s="6"/>
      <c r="EM1961" s="5"/>
      <c r="EN1961" s="5"/>
      <c r="EO1961" s="4"/>
      <c r="EP1961" s="6"/>
      <c r="EQ1961" s="4"/>
      <c r="ER1961" s="6"/>
      <c r="ES1961" s="5"/>
      <c r="ET1961" s="5"/>
      <c r="EU1961" s="4"/>
      <c r="EV1961" s="6"/>
      <c r="EW1961" s="4"/>
      <c r="EX1961" s="6"/>
      <c r="EY1961" s="5"/>
      <c r="EZ1961" s="5"/>
      <c r="FA1961" s="4"/>
      <c r="FB1961" s="6"/>
      <c r="FC1961" s="4"/>
      <c r="FD1961" s="6"/>
      <c r="FE1961" s="5"/>
      <c r="FF1961" s="5"/>
      <c r="FG1961" s="4"/>
      <c r="FH1961" s="6"/>
      <c r="FI1961" s="4"/>
      <c r="FJ1961" s="6"/>
      <c r="FK1961" s="5"/>
      <c r="FL1961" s="5"/>
      <c r="FM1961" s="4"/>
      <c r="FN1961" s="6"/>
      <c r="FO1961" s="4"/>
      <c r="FP1961" s="6"/>
      <c r="FQ1961" s="5"/>
      <c r="FR1961" s="5"/>
      <c r="FS1961" s="4"/>
      <c r="FT1961" s="6"/>
      <c r="FU1961" s="4"/>
      <c r="FV1961" s="6"/>
      <c r="FW1961" s="5"/>
      <c r="FX1961" s="5"/>
      <c r="FY1961" s="4"/>
      <c r="FZ1961" s="6"/>
      <c r="GA1961" s="4"/>
      <c r="GB1961" s="6"/>
      <c r="GC1961" s="5"/>
      <c r="GD1961" s="5"/>
      <c r="GE1961" s="4"/>
      <c r="GF1961" s="6"/>
      <c r="GG1961" s="4"/>
      <c r="GH1961" s="6"/>
      <c r="GI1961" s="5"/>
      <c r="GJ1961" s="5"/>
      <c r="GK1961" s="4"/>
      <c r="GL1961" s="6"/>
      <c r="GM1961" s="4"/>
      <c r="GN1961" s="6"/>
      <c r="GO1961" s="5"/>
      <c r="GP1961" s="5"/>
      <c r="GQ1961" s="4"/>
      <c r="GR1961" s="6"/>
      <c r="GS1961" s="4"/>
      <c r="GT1961" s="6"/>
      <c r="GU1961" s="5"/>
      <c r="GV1961" s="5"/>
      <c r="GW1961" s="4"/>
      <c r="GX1961" s="6"/>
      <c r="GY1961" s="4"/>
      <c r="GZ1961" s="6"/>
      <c r="HA1961" s="5"/>
      <c r="HB1961" s="5"/>
      <c r="HC1961" s="4"/>
      <c r="HD1961" s="6"/>
      <c r="HE1961" s="4"/>
      <c r="HF1961" s="6"/>
      <c r="HG1961" s="5"/>
      <c r="HH1961" s="5"/>
      <c r="HI1961" s="4"/>
      <c r="HJ1961" s="6"/>
      <c r="HK1961" s="4"/>
      <c r="HL1961" s="6"/>
      <c r="HM1961" s="5"/>
      <c r="HN1961" s="5"/>
      <c r="HO1961" s="4"/>
      <c r="HP1961" s="6"/>
      <c r="HQ1961" s="4"/>
      <c r="HR1961" s="6"/>
      <c r="HS1961" s="5"/>
      <c r="HT1961" s="5"/>
      <c r="HU1961" s="4"/>
      <c r="HV1961" s="6"/>
      <c r="HW1961" s="4"/>
      <c r="HX1961" s="6"/>
      <c r="HY1961" s="5"/>
      <c r="HZ1961" s="5"/>
      <c r="IA1961" s="4"/>
      <c r="IB1961" s="6"/>
      <c r="IC1961" s="4"/>
      <c r="ID1961" s="6"/>
      <c r="IE1961" s="5"/>
      <c r="IF1961" s="5"/>
      <c r="IG1961" s="4"/>
      <c r="IH1961" s="6"/>
      <c r="II1961" s="4"/>
      <c r="IJ1961" s="6"/>
      <c r="IK1961" s="5"/>
      <c r="IL1961" s="5"/>
      <c r="IM1961" s="4"/>
      <c r="IN1961" s="6"/>
      <c r="IO1961" s="4"/>
      <c r="IP1961" s="6"/>
      <c r="IQ1961" s="5"/>
      <c r="IR1961" s="5"/>
      <c r="IS1961" s="4"/>
      <c r="IT1961" s="6"/>
      <c r="IU1961" s="4"/>
      <c r="IV1961" s="6"/>
      <c r="IW1961" s="5"/>
      <c r="IX1961" s="5"/>
      <c r="IY1961" s="4"/>
      <c r="IZ1961" s="6"/>
      <c r="JA1961" s="4"/>
      <c r="JB1961" s="6"/>
      <c r="JC1961" s="5"/>
      <c r="JD1961" s="5"/>
      <c r="JE1961" s="4"/>
      <c r="JF1961" s="6"/>
      <c r="JG1961" s="4"/>
      <c r="JH1961" s="6"/>
      <c r="JI1961" s="5"/>
      <c r="JJ1961" s="5"/>
      <c r="JK1961" s="4"/>
      <c r="JL1961" s="6"/>
      <c r="JM1961" s="4"/>
      <c r="JN1961" s="6"/>
      <c r="JO1961" s="5"/>
      <c r="JP1961" s="5"/>
      <c r="JQ1961" s="4"/>
      <c r="JR1961" s="6"/>
      <c r="JS1961" s="4"/>
      <c r="JT1961" s="6"/>
      <c r="JU1961" s="5"/>
      <c r="JV1961" s="5"/>
      <c r="JW1961" s="4"/>
      <c r="JX1961" s="6"/>
      <c r="JY1961" s="4"/>
      <c r="JZ1961" s="6"/>
      <c r="KA1961" s="5"/>
      <c r="KB1961" s="5"/>
      <c r="KC1961" s="4"/>
      <c r="KD1961" s="6"/>
      <c r="KE1961" s="4"/>
      <c r="KF1961" s="6"/>
      <c r="KG1961" s="5"/>
      <c r="KH1961" s="5"/>
      <c r="KI1961" s="4"/>
      <c r="KJ1961" s="6"/>
      <c r="KK1961" s="4"/>
      <c r="KL1961" s="6"/>
      <c r="KM1961" s="5"/>
      <c r="KN1961" s="5"/>
    </row>
    <row r="1962">
      <c r="A1962" s="3" t="s">
        <v>85</v>
      </c>
      <c r="B1962" s="3" t="s">
        <v>1266</v>
      </c>
      <c r="C1962" s="3" t="s">
        <v>547</v>
      </c>
      <c r="D1962" s="3" t="s">
        <v>712</v>
      </c>
      <c r="E1962" s="3" t="s">
        <v>1281</v>
      </c>
      <c r="F1962" s="3" t="s">
        <v>104</v>
      </c>
      <c r="G1962" s="3" t="s">
        <v>104</v>
      </c>
      <c r="H1962" s="3" t="s">
        <v>104</v>
      </c>
      <c r="I1962" s="3" t="s">
        <v>1308</v>
      </c>
      <c r="J1962" s="3" t="s">
        <v>104</v>
      </c>
      <c r="K1962" s="4"/>
      <c r="L1962" s="4">
        <f>=ROUNDDOWN({0},0)</f>
      </c>
      <c r="M1962" s="4"/>
      <c r="N1962" s="5"/>
      <c r="O1962" s="4"/>
      <c r="P1962" s="4">
        <f>=ROUNDDOWN({0},0)</f>
      </c>
      <c r="Q1962" s="4"/>
      <c r="R1962" s="5"/>
      <c r="S1962" s="4"/>
      <c r="T1962" s="6"/>
      <c r="U1962" s="4"/>
      <c r="V1962" s="6"/>
      <c r="W1962" s="5"/>
      <c r="X1962" s="5"/>
      <c r="Y1962" s="4"/>
      <c r="Z1962" s="6"/>
      <c r="AA1962" s="4"/>
      <c r="AB1962" s="6"/>
      <c r="AC1962" s="5"/>
      <c r="AD1962" s="5"/>
      <c r="AE1962" s="4"/>
      <c r="AF1962" s="6"/>
      <c r="AG1962" s="4"/>
      <c r="AH1962" s="6"/>
      <c r="AI1962" s="5"/>
      <c r="AJ1962" s="5"/>
      <c r="AK1962" s="4"/>
      <c r="AL1962" s="6"/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  <c r="AW1962" s="4"/>
      <c r="AX1962" s="6"/>
      <c r="AY1962" s="4"/>
      <c r="AZ1962" s="6"/>
      <c r="BA1962" s="5"/>
      <c r="BB1962" s="5"/>
      <c r="BC1962" s="4"/>
      <c r="BD1962" s="6"/>
      <c r="BE1962" s="4"/>
      <c r="BF1962" s="6"/>
      <c r="BG1962" s="5"/>
      <c r="BH1962" s="5"/>
      <c r="BI1962" s="4"/>
      <c r="BJ1962" s="6"/>
      <c r="BK1962" s="4"/>
      <c r="BL1962" s="6"/>
      <c r="BM1962" s="5"/>
      <c r="BN1962" s="5"/>
      <c r="BO1962" s="4"/>
      <c r="BP1962" s="6"/>
      <c r="BQ1962" s="4"/>
      <c r="BR1962" s="6"/>
      <c r="BS1962" s="5"/>
      <c r="BT1962" s="5"/>
      <c r="BU1962" s="4"/>
      <c r="BV1962" s="6"/>
      <c r="BW1962" s="4"/>
      <c r="BX1962" s="6"/>
      <c r="BY1962" s="5"/>
      <c r="BZ1962" s="5"/>
      <c r="CA1962" s="4"/>
      <c r="CB1962" s="6"/>
      <c r="CC1962" s="4"/>
      <c r="CD1962" s="6"/>
      <c r="CE1962" s="5"/>
      <c r="CF1962" s="5"/>
      <c r="CG1962" s="4"/>
      <c r="CH1962" s="6"/>
      <c r="CI1962" s="4"/>
      <c r="CJ1962" s="6"/>
      <c r="CK1962" s="5"/>
      <c r="CL1962" s="5"/>
      <c r="CM1962" s="4"/>
      <c r="CN1962" s="6"/>
      <c r="CO1962" s="4"/>
      <c r="CP1962" s="6"/>
      <c r="CQ1962" s="5"/>
      <c r="CR1962" s="5"/>
      <c r="CS1962" s="4"/>
      <c r="CT1962" s="6"/>
      <c r="CU1962" s="4"/>
      <c r="CV1962" s="6"/>
      <c r="CW1962" s="5"/>
      <c r="CX1962" s="5"/>
      <c r="CY1962" s="4"/>
      <c r="CZ1962" s="6"/>
      <c r="DA1962" s="4"/>
      <c r="DB1962" s="6"/>
      <c r="DC1962" s="5"/>
      <c r="DD1962" s="5"/>
      <c r="DE1962" s="4"/>
      <c r="DF1962" s="6"/>
      <c r="DG1962" s="4"/>
      <c r="DH1962" s="6"/>
      <c r="DI1962" s="5"/>
      <c r="DJ1962" s="5"/>
      <c r="DK1962" s="4"/>
      <c r="DL1962" s="6"/>
      <c r="DM1962" s="4"/>
      <c r="DN1962" s="6"/>
      <c r="DO1962" s="5"/>
      <c r="DP1962" s="5"/>
      <c r="DQ1962" s="4"/>
      <c r="DR1962" s="6"/>
      <c r="DS1962" s="4"/>
      <c r="DT1962" s="6"/>
      <c r="DU1962" s="5"/>
      <c r="DV1962" s="5"/>
      <c r="DW1962" s="4"/>
      <c r="DX1962" s="6"/>
      <c r="DY1962" s="4"/>
      <c r="DZ1962" s="6"/>
      <c r="EA1962" s="5"/>
      <c r="EB1962" s="5"/>
      <c r="EC1962" s="4"/>
      <c r="ED1962" s="6"/>
      <c r="EE1962" s="4"/>
      <c r="EF1962" s="6"/>
      <c r="EG1962" s="5"/>
      <c r="EH1962" s="5"/>
      <c r="EI1962" s="4"/>
      <c r="EJ1962" s="6"/>
      <c r="EK1962" s="4"/>
      <c r="EL1962" s="6"/>
      <c r="EM1962" s="5"/>
      <c r="EN1962" s="5"/>
      <c r="EO1962" s="4"/>
      <c r="EP1962" s="6"/>
      <c r="EQ1962" s="4"/>
      <c r="ER1962" s="6"/>
      <c r="ES1962" s="5"/>
      <c r="ET1962" s="5"/>
      <c r="EU1962" s="4"/>
      <c r="EV1962" s="6"/>
      <c r="EW1962" s="4"/>
      <c r="EX1962" s="6"/>
      <c r="EY1962" s="5"/>
      <c r="EZ1962" s="5"/>
      <c r="FA1962" s="4"/>
      <c r="FB1962" s="6"/>
      <c r="FC1962" s="4"/>
      <c r="FD1962" s="6"/>
      <c r="FE1962" s="5"/>
      <c r="FF1962" s="5"/>
      <c r="FG1962" s="4"/>
      <c r="FH1962" s="6"/>
      <c r="FI1962" s="4"/>
      <c r="FJ1962" s="6"/>
      <c r="FK1962" s="5"/>
      <c r="FL1962" s="5"/>
      <c r="FM1962" s="4"/>
      <c r="FN1962" s="6"/>
      <c r="FO1962" s="4"/>
      <c r="FP1962" s="6"/>
      <c r="FQ1962" s="5"/>
      <c r="FR1962" s="5"/>
      <c r="FS1962" s="4"/>
      <c r="FT1962" s="6"/>
      <c r="FU1962" s="4"/>
      <c r="FV1962" s="6"/>
      <c r="FW1962" s="5"/>
      <c r="FX1962" s="5"/>
      <c r="FY1962" s="4"/>
      <c r="FZ1962" s="6"/>
      <c r="GA1962" s="4"/>
      <c r="GB1962" s="6"/>
      <c r="GC1962" s="5"/>
      <c r="GD1962" s="5"/>
      <c r="GE1962" s="4"/>
      <c r="GF1962" s="6"/>
      <c r="GG1962" s="4"/>
      <c r="GH1962" s="6"/>
      <c r="GI1962" s="5"/>
      <c r="GJ1962" s="5"/>
      <c r="GK1962" s="4"/>
      <c r="GL1962" s="6"/>
      <c r="GM1962" s="4"/>
      <c r="GN1962" s="6"/>
      <c r="GO1962" s="5"/>
      <c r="GP1962" s="5"/>
      <c r="GQ1962" s="4"/>
      <c r="GR1962" s="6"/>
      <c r="GS1962" s="4"/>
      <c r="GT1962" s="6"/>
      <c r="GU1962" s="5"/>
      <c r="GV1962" s="5"/>
      <c r="GW1962" s="4"/>
      <c r="GX1962" s="6"/>
      <c r="GY1962" s="4"/>
      <c r="GZ1962" s="6"/>
      <c r="HA1962" s="5"/>
      <c r="HB1962" s="5"/>
      <c r="HC1962" s="4"/>
      <c r="HD1962" s="6"/>
      <c r="HE1962" s="4"/>
      <c r="HF1962" s="6"/>
      <c r="HG1962" s="5"/>
      <c r="HH1962" s="5"/>
      <c r="HI1962" s="4"/>
      <c r="HJ1962" s="6"/>
      <c r="HK1962" s="4"/>
      <c r="HL1962" s="6"/>
      <c r="HM1962" s="5"/>
      <c r="HN1962" s="5"/>
      <c r="HO1962" s="4"/>
      <c r="HP1962" s="6"/>
      <c r="HQ1962" s="4"/>
      <c r="HR1962" s="6"/>
      <c r="HS1962" s="5"/>
      <c r="HT1962" s="5"/>
      <c r="HU1962" s="4"/>
      <c r="HV1962" s="6"/>
      <c r="HW1962" s="4"/>
      <c r="HX1962" s="6"/>
      <c r="HY1962" s="5"/>
      <c r="HZ1962" s="5"/>
      <c r="IA1962" s="4"/>
      <c r="IB1962" s="6"/>
      <c r="IC1962" s="4"/>
      <c r="ID1962" s="6"/>
      <c r="IE1962" s="5"/>
      <c r="IF1962" s="5"/>
      <c r="IG1962" s="4"/>
      <c r="IH1962" s="6"/>
      <c r="II1962" s="4"/>
      <c r="IJ1962" s="6"/>
      <c r="IK1962" s="5"/>
      <c r="IL1962" s="5"/>
      <c r="IM1962" s="4"/>
      <c r="IN1962" s="6"/>
      <c r="IO1962" s="4"/>
      <c r="IP1962" s="6"/>
      <c r="IQ1962" s="5"/>
      <c r="IR1962" s="5"/>
      <c r="IS1962" s="4"/>
      <c r="IT1962" s="6"/>
      <c r="IU1962" s="4"/>
      <c r="IV1962" s="6"/>
      <c r="IW1962" s="5"/>
      <c r="IX1962" s="5"/>
      <c r="IY1962" s="4"/>
      <c r="IZ1962" s="6"/>
      <c r="JA1962" s="4"/>
      <c r="JB1962" s="6"/>
      <c r="JC1962" s="5"/>
      <c r="JD1962" s="5"/>
      <c r="JE1962" s="4"/>
      <c r="JF1962" s="6"/>
      <c r="JG1962" s="4"/>
      <c r="JH1962" s="6"/>
      <c r="JI1962" s="5"/>
      <c r="JJ1962" s="5"/>
      <c r="JK1962" s="4"/>
      <c r="JL1962" s="6"/>
      <c r="JM1962" s="4"/>
      <c r="JN1962" s="6"/>
      <c r="JO1962" s="5"/>
      <c r="JP1962" s="5"/>
      <c r="JQ1962" s="4"/>
      <c r="JR1962" s="6"/>
      <c r="JS1962" s="4"/>
      <c r="JT1962" s="6"/>
      <c r="JU1962" s="5"/>
      <c r="JV1962" s="5"/>
      <c r="JW1962" s="4"/>
      <c r="JX1962" s="6"/>
      <c r="JY1962" s="4"/>
      <c r="JZ1962" s="6"/>
      <c r="KA1962" s="5"/>
      <c r="KB1962" s="5"/>
      <c r="KC1962" s="4"/>
      <c r="KD1962" s="6"/>
      <c r="KE1962" s="4"/>
      <c r="KF1962" s="6"/>
      <c r="KG1962" s="5"/>
      <c r="KH1962" s="5"/>
      <c r="KI1962" s="4"/>
      <c r="KJ1962" s="6"/>
      <c r="KK1962" s="4"/>
      <c r="KL1962" s="6"/>
      <c r="KM1962" s="5"/>
      <c r="KN1962" s="5"/>
    </row>
    <row r="1963">
      <c r="A1963" s="3" t="s">
        <v>85</v>
      </c>
      <c r="B1963" s="3" t="s">
        <v>1266</v>
      </c>
      <c r="C1963" s="3" t="s">
        <v>547</v>
      </c>
      <c r="D1963" s="3" t="s">
        <v>712</v>
      </c>
      <c r="E1963" s="3" t="s">
        <v>1282</v>
      </c>
      <c r="F1963" s="3" t="s">
        <v>104</v>
      </c>
      <c r="G1963" s="3" t="s">
        <v>104</v>
      </c>
      <c r="H1963" s="3" t="s">
        <v>104</v>
      </c>
      <c r="I1963" s="3" t="s">
        <v>1673</v>
      </c>
      <c r="J1963" s="3" t="s">
        <v>104</v>
      </c>
      <c r="K1963" s="4"/>
      <c r="L1963" s="4">
        <f>=ROUNDDOWN({0},0)</f>
      </c>
      <c r="M1963" s="4"/>
      <c r="N1963" s="5"/>
      <c r="O1963" s="4"/>
      <c r="P1963" s="4">
        <f>=ROUNDDOWN({0},0)</f>
      </c>
      <c r="Q1963" s="4"/>
      <c r="R1963" s="5"/>
      <c r="S1963" s="4"/>
      <c r="T1963" s="6"/>
      <c r="U1963" s="4"/>
      <c r="V1963" s="6"/>
      <c r="W1963" s="5"/>
      <c r="X1963" s="5"/>
      <c r="Y1963" s="4"/>
      <c r="Z1963" s="6"/>
      <c r="AA1963" s="4"/>
      <c r="AB1963" s="6"/>
      <c r="AC1963" s="5"/>
      <c r="AD1963" s="5"/>
      <c r="AE1963" s="4"/>
      <c r="AF1963" s="6"/>
      <c r="AG1963" s="4"/>
      <c r="AH1963" s="6"/>
      <c r="AI1963" s="5"/>
      <c r="AJ1963" s="5"/>
      <c r="AK1963" s="4"/>
      <c r="AL1963" s="6"/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  <c r="AW1963" s="4"/>
      <c r="AX1963" s="6"/>
      <c r="AY1963" s="4"/>
      <c r="AZ1963" s="6"/>
      <c r="BA1963" s="5"/>
      <c r="BB1963" s="5"/>
      <c r="BC1963" s="4"/>
      <c r="BD1963" s="6"/>
      <c r="BE1963" s="4"/>
      <c r="BF1963" s="6"/>
      <c r="BG1963" s="5"/>
      <c r="BH1963" s="5"/>
      <c r="BI1963" s="4"/>
      <c r="BJ1963" s="6"/>
      <c r="BK1963" s="4"/>
      <c r="BL1963" s="6"/>
      <c r="BM1963" s="5"/>
      <c r="BN1963" s="5"/>
      <c r="BO1963" s="4"/>
      <c r="BP1963" s="6"/>
      <c r="BQ1963" s="4"/>
      <c r="BR1963" s="6"/>
      <c r="BS1963" s="5"/>
      <c r="BT1963" s="5"/>
      <c r="BU1963" s="4"/>
      <c r="BV1963" s="6"/>
      <c r="BW1963" s="4"/>
      <c r="BX1963" s="6"/>
      <c r="BY1963" s="5"/>
      <c r="BZ1963" s="5"/>
      <c r="CA1963" s="4"/>
      <c r="CB1963" s="6"/>
      <c r="CC1963" s="4"/>
      <c r="CD1963" s="6"/>
      <c r="CE1963" s="5"/>
      <c r="CF1963" s="5"/>
      <c r="CG1963" s="4"/>
      <c r="CH1963" s="6"/>
      <c r="CI1963" s="4"/>
      <c r="CJ1963" s="6"/>
      <c r="CK1963" s="5"/>
      <c r="CL1963" s="5"/>
      <c r="CM1963" s="4"/>
      <c r="CN1963" s="6"/>
      <c r="CO1963" s="4"/>
      <c r="CP1963" s="6"/>
      <c r="CQ1963" s="5"/>
      <c r="CR1963" s="5"/>
      <c r="CS1963" s="4"/>
      <c r="CT1963" s="6"/>
      <c r="CU1963" s="4"/>
      <c r="CV1963" s="6"/>
      <c r="CW1963" s="5"/>
      <c r="CX1963" s="5"/>
      <c r="CY1963" s="4"/>
      <c r="CZ1963" s="6"/>
      <c r="DA1963" s="4"/>
      <c r="DB1963" s="6"/>
      <c r="DC1963" s="5"/>
      <c r="DD1963" s="5"/>
      <c r="DE1963" s="4"/>
      <c r="DF1963" s="6"/>
      <c r="DG1963" s="4"/>
      <c r="DH1963" s="6"/>
      <c r="DI1963" s="5"/>
      <c r="DJ1963" s="5"/>
      <c r="DK1963" s="4"/>
      <c r="DL1963" s="6"/>
      <c r="DM1963" s="4"/>
      <c r="DN1963" s="6"/>
      <c r="DO1963" s="5"/>
      <c r="DP1963" s="5"/>
      <c r="DQ1963" s="4"/>
      <c r="DR1963" s="6"/>
      <c r="DS1963" s="4"/>
      <c r="DT1963" s="6"/>
      <c r="DU1963" s="5"/>
      <c r="DV1963" s="5"/>
      <c r="DW1963" s="4"/>
      <c r="DX1963" s="6"/>
      <c r="DY1963" s="4"/>
      <c r="DZ1963" s="6"/>
      <c r="EA1963" s="5"/>
      <c r="EB1963" s="5"/>
      <c r="EC1963" s="4"/>
      <c r="ED1963" s="6"/>
      <c r="EE1963" s="4"/>
      <c r="EF1963" s="6"/>
      <c r="EG1963" s="5"/>
      <c r="EH1963" s="5"/>
      <c r="EI1963" s="4"/>
      <c r="EJ1963" s="6"/>
      <c r="EK1963" s="4"/>
      <c r="EL1963" s="6"/>
      <c r="EM1963" s="5"/>
      <c r="EN1963" s="5"/>
      <c r="EO1963" s="4"/>
      <c r="EP1963" s="6"/>
      <c r="EQ1963" s="4"/>
      <c r="ER1963" s="6"/>
      <c r="ES1963" s="5"/>
      <c r="ET1963" s="5"/>
      <c r="EU1963" s="4"/>
      <c r="EV1963" s="6"/>
      <c r="EW1963" s="4"/>
      <c r="EX1963" s="6"/>
      <c r="EY1963" s="5"/>
      <c r="EZ1963" s="5"/>
      <c r="FA1963" s="4"/>
      <c r="FB1963" s="6"/>
      <c r="FC1963" s="4"/>
      <c r="FD1963" s="6"/>
      <c r="FE1963" s="5"/>
      <c r="FF1963" s="5"/>
      <c r="FG1963" s="4"/>
      <c r="FH1963" s="6"/>
      <c r="FI1963" s="4"/>
      <c r="FJ1963" s="6"/>
      <c r="FK1963" s="5"/>
      <c r="FL1963" s="5"/>
      <c r="FM1963" s="4"/>
      <c r="FN1963" s="6"/>
      <c r="FO1963" s="4"/>
      <c r="FP1963" s="6"/>
      <c r="FQ1963" s="5"/>
      <c r="FR1963" s="5"/>
      <c r="FS1963" s="4"/>
      <c r="FT1963" s="6"/>
      <c r="FU1963" s="4"/>
      <c r="FV1963" s="6"/>
      <c r="FW1963" s="5"/>
      <c r="FX1963" s="5"/>
      <c r="FY1963" s="4"/>
      <c r="FZ1963" s="6"/>
      <c r="GA1963" s="4"/>
      <c r="GB1963" s="6"/>
      <c r="GC1963" s="5"/>
      <c r="GD1963" s="5"/>
      <c r="GE1963" s="4"/>
      <c r="GF1963" s="6"/>
      <c r="GG1963" s="4"/>
      <c r="GH1963" s="6"/>
      <c r="GI1963" s="5"/>
      <c r="GJ1963" s="5"/>
      <c r="GK1963" s="4"/>
      <c r="GL1963" s="6"/>
      <c r="GM1963" s="4"/>
      <c r="GN1963" s="6"/>
      <c r="GO1963" s="5"/>
      <c r="GP1963" s="5"/>
      <c r="GQ1963" s="4"/>
      <c r="GR1963" s="6"/>
      <c r="GS1963" s="4"/>
      <c r="GT1963" s="6"/>
      <c r="GU1963" s="5"/>
      <c r="GV1963" s="5"/>
      <c r="GW1963" s="4"/>
      <c r="GX1963" s="6"/>
      <c r="GY1963" s="4"/>
      <c r="GZ1963" s="6"/>
      <c r="HA1963" s="5"/>
      <c r="HB1963" s="5"/>
      <c r="HC1963" s="4"/>
      <c r="HD1963" s="6"/>
      <c r="HE1963" s="4"/>
      <c r="HF1963" s="6"/>
      <c r="HG1963" s="5"/>
      <c r="HH1963" s="5"/>
      <c r="HI1963" s="4"/>
      <c r="HJ1963" s="6"/>
      <c r="HK1963" s="4"/>
      <c r="HL1963" s="6"/>
      <c r="HM1963" s="5"/>
      <c r="HN1963" s="5"/>
      <c r="HO1963" s="4"/>
      <c r="HP1963" s="6"/>
      <c r="HQ1963" s="4"/>
      <c r="HR1963" s="6"/>
      <c r="HS1963" s="5"/>
      <c r="HT1963" s="5"/>
      <c r="HU1963" s="4"/>
      <c r="HV1963" s="6"/>
      <c r="HW1963" s="4"/>
      <c r="HX1963" s="6"/>
      <c r="HY1963" s="5"/>
      <c r="HZ1963" s="5"/>
      <c r="IA1963" s="4"/>
      <c r="IB1963" s="6"/>
      <c r="IC1963" s="4"/>
      <c r="ID1963" s="6"/>
      <c r="IE1963" s="5"/>
      <c r="IF1963" s="5"/>
      <c r="IG1963" s="4"/>
      <c r="IH1963" s="6"/>
      <c r="II1963" s="4"/>
      <c r="IJ1963" s="6"/>
      <c r="IK1963" s="5"/>
      <c r="IL1963" s="5"/>
      <c r="IM1963" s="4"/>
      <c r="IN1963" s="6"/>
      <c r="IO1963" s="4"/>
      <c r="IP1963" s="6"/>
      <c r="IQ1963" s="5"/>
      <c r="IR1963" s="5"/>
      <c r="IS1963" s="4"/>
      <c r="IT1963" s="6"/>
      <c r="IU1963" s="4"/>
      <c r="IV1963" s="6"/>
      <c r="IW1963" s="5"/>
      <c r="IX1963" s="5"/>
      <c r="IY1963" s="4"/>
      <c r="IZ1963" s="6"/>
      <c r="JA1963" s="4"/>
      <c r="JB1963" s="6"/>
      <c r="JC1963" s="5"/>
      <c r="JD1963" s="5"/>
      <c r="JE1963" s="4"/>
      <c r="JF1963" s="6"/>
      <c r="JG1963" s="4"/>
      <c r="JH1963" s="6"/>
      <c r="JI1963" s="5"/>
      <c r="JJ1963" s="5"/>
      <c r="JK1963" s="4"/>
      <c r="JL1963" s="6"/>
      <c r="JM1963" s="4"/>
      <c r="JN1963" s="6"/>
      <c r="JO1963" s="5"/>
      <c r="JP1963" s="5"/>
      <c r="JQ1963" s="4"/>
      <c r="JR1963" s="6"/>
      <c r="JS1963" s="4"/>
      <c r="JT1963" s="6"/>
      <c r="JU1963" s="5"/>
      <c r="JV1963" s="5"/>
      <c r="JW1963" s="4"/>
      <c r="JX1963" s="6"/>
      <c r="JY1963" s="4"/>
      <c r="JZ1963" s="6"/>
      <c r="KA1963" s="5"/>
      <c r="KB1963" s="5"/>
      <c r="KC1963" s="4"/>
      <c r="KD1963" s="6"/>
      <c r="KE1963" s="4"/>
      <c r="KF1963" s="6"/>
      <c r="KG1963" s="5"/>
      <c r="KH1963" s="5"/>
      <c r="KI1963" s="4"/>
      <c r="KJ1963" s="6"/>
      <c r="KK1963" s="4"/>
      <c r="KL1963" s="6"/>
      <c r="KM1963" s="5"/>
      <c r="KN1963" s="5"/>
    </row>
    <row r="1964">
      <c r="A1964" s="3" t="s">
        <v>85</v>
      </c>
      <c r="B1964" s="3" t="s">
        <v>1266</v>
      </c>
      <c r="C1964" s="3" t="s">
        <v>547</v>
      </c>
      <c r="D1964" s="3" t="s">
        <v>712</v>
      </c>
      <c r="E1964" s="3" t="s">
        <v>1273</v>
      </c>
      <c r="F1964" s="3" t="s">
        <v>104</v>
      </c>
      <c r="G1964" s="3" t="s">
        <v>104</v>
      </c>
      <c r="H1964" s="3" t="s">
        <v>104</v>
      </c>
      <c r="I1964" s="3" t="s">
        <v>1674</v>
      </c>
      <c r="J1964" s="3" t="s">
        <v>104</v>
      </c>
      <c r="K1964" s="4"/>
      <c r="L1964" s="4">
        <f>=ROUNDDOWN({0},0)</f>
      </c>
      <c r="M1964" s="4"/>
      <c r="N1964" s="5"/>
      <c r="O1964" s="4"/>
      <c r="P1964" s="4">
        <f>=ROUNDDOWN({0},0)</f>
      </c>
      <c r="Q1964" s="4"/>
      <c r="R1964" s="5"/>
      <c r="S1964" s="4"/>
      <c r="T1964" s="6"/>
      <c r="U1964" s="4"/>
      <c r="V1964" s="6"/>
      <c r="W1964" s="5"/>
      <c r="X1964" s="5"/>
      <c r="Y1964" s="4"/>
      <c r="Z1964" s="6"/>
      <c r="AA1964" s="4"/>
      <c r="AB1964" s="6"/>
      <c r="AC1964" s="5"/>
      <c r="AD1964" s="5"/>
      <c r="AE1964" s="4"/>
      <c r="AF1964" s="6"/>
      <c r="AG1964" s="4"/>
      <c r="AH1964" s="6"/>
      <c r="AI1964" s="5"/>
      <c r="AJ1964" s="5"/>
      <c r="AK1964" s="4"/>
      <c r="AL1964" s="6"/>
      <c r="AM1964" s="4"/>
      <c r="AN1964" s="6"/>
      <c r="AO1964" s="5"/>
      <c r="AP1964" s="5"/>
      <c r="AQ1964" s="4"/>
      <c r="AR1964" s="6"/>
      <c r="AS1964" s="4"/>
      <c r="AT1964" s="6"/>
      <c r="AU1964" s="5"/>
      <c r="AV1964" s="5"/>
      <c r="AW1964" s="4"/>
      <c r="AX1964" s="6"/>
      <c r="AY1964" s="4"/>
      <c r="AZ1964" s="6"/>
      <c r="BA1964" s="5"/>
      <c r="BB1964" s="5"/>
      <c r="BC1964" s="4"/>
      <c r="BD1964" s="6"/>
      <c r="BE1964" s="4"/>
      <c r="BF1964" s="6"/>
      <c r="BG1964" s="5"/>
      <c r="BH1964" s="5"/>
      <c r="BI1964" s="4"/>
      <c r="BJ1964" s="6"/>
      <c r="BK1964" s="4"/>
      <c r="BL1964" s="6"/>
      <c r="BM1964" s="5"/>
      <c r="BN1964" s="5"/>
      <c r="BO1964" s="4"/>
      <c r="BP1964" s="6"/>
      <c r="BQ1964" s="4"/>
      <c r="BR1964" s="6"/>
      <c r="BS1964" s="5"/>
      <c r="BT1964" s="5"/>
      <c r="BU1964" s="4"/>
      <c r="BV1964" s="6"/>
      <c r="BW1964" s="4"/>
      <c r="BX1964" s="6"/>
      <c r="BY1964" s="5"/>
      <c r="BZ1964" s="5"/>
      <c r="CA1964" s="4"/>
      <c r="CB1964" s="6"/>
      <c r="CC1964" s="4"/>
      <c r="CD1964" s="6"/>
      <c r="CE1964" s="5"/>
      <c r="CF1964" s="5"/>
      <c r="CG1964" s="4"/>
      <c r="CH1964" s="6"/>
      <c r="CI1964" s="4"/>
      <c r="CJ1964" s="6"/>
      <c r="CK1964" s="5"/>
      <c r="CL1964" s="5"/>
      <c r="CM1964" s="4"/>
      <c r="CN1964" s="6"/>
      <c r="CO1964" s="4"/>
      <c r="CP1964" s="6"/>
      <c r="CQ1964" s="5"/>
      <c r="CR1964" s="5"/>
      <c r="CS1964" s="4"/>
      <c r="CT1964" s="6"/>
      <c r="CU1964" s="4"/>
      <c r="CV1964" s="6"/>
      <c r="CW1964" s="5"/>
      <c r="CX1964" s="5"/>
      <c r="CY1964" s="4"/>
      <c r="CZ1964" s="6"/>
      <c r="DA1964" s="4"/>
      <c r="DB1964" s="6"/>
      <c r="DC1964" s="5"/>
      <c r="DD1964" s="5"/>
      <c r="DE1964" s="4"/>
      <c r="DF1964" s="6"/>
      <c r="DG1964" s="4"/>
      <c r="DH1964" s="6"/>
      <c r="DI1964" s="5"/>
      <c r="DJ1964" s="5"/>
      <c r="DK1964" s="4"/>
      <c r="DL1964" s="6"/>
      <c r="DM1964" s="4"/>
      <c r="DN1964" s="6"/>
      <c r="DO1964" s="5"/>
      <c r="DP1964" s="5"/>
      <c r="DQ1964" s="4"/>
      <c r="DR1964" s="6"/>
      <c r="DS1964" s="4"/>
      <c r="DT1964" s="6"/>
      <c r="DU1964" s="5"/>
      <c r="DV1964" s="5"/>
      <c r="DW1964" s="4"/>
      <c r="DX1964" s="6"/>
      <c r="DY1964" s="4"/>
      <c r="DZ1964" s="6"/>
      <c r="EA1964" s="5"/>
      <c r="EB1964" s="5"/>
      <c r="EC1964" s="4"/>
      <c r="ED1964" s="6"/>
      <c r="EE1964" s="4"/>
      <c r="EF1964" s="6"/>
      <c r="EG1964" s="5"/>
      <c r="EH1964" s="5"/>
      <c r="EI1964" s="4"/>
      <c r="EJ1964" s="6"/>
      <c r="EK1964" s="4"/>
      <c r="EL1964" s="6"/>
      <c r="EM1964" s="5"/>
      <c r="EN1964" s="5"/>
      <c r="EO1964" s="4"/>
      <c r="EP1964" s="6"/>
      <c r="EQ1964" s="4"/>
      <c r="ER1964" s="6"/>
      <c r="ES1964" s="5"/>
      <c r="ET1964" s="5"/>
      <c r="EU1964" s="4"/>
      <c r="EV1964" s="6"/>
      <c r="EW1964" s="4"/>
      <c r="EX1964" s="6"/>
      <c r="EY1964" s="5"/>
      <c r="EZ1964" s="5"/>
      <c r="FA1964" s="4"/>
      <c r="FB1964" s="6"/>
      <c r="FC1964" s="4"/>
      <c r="FD1964" s="6"/>
      <c r="FE1964" s="5"/>
      <c r="FF1964" s="5"/>
      <c r="FG1964" s="4"/>
      <c r="FH1964" s="6"/>
      <c r="FI1964" s="4"/>
      <c r="FJ1964" s="6"/>
      <c r="FK1964" s="5"/>
      <c r="FL1964" s="5"/>
      <c r="FM1964" s="4"/>
      <c r="FN1964" s="6"/>
      <c r="FO1964" s="4"/>
      <c r="FP1964" s="6"/>
      <c r="FQ1964" s="5"/>
      <c r="FR1964" s="5"/>
      <c r="FS1964" s="4"/>
      <c r="FT1964" s="6"/>
      <c r="FU1964" s="4"/>
      <c r="FV1964" s="6"/>
      <c r="FW1964" s="5"/>
      <c r="FX1964" s="5"/>
      <c r="FY1964" s="4"/>
      <c r="FZ1964" s="6"/>
      <c r="GA1964" s="4"/>
      <c r="GB1964" s="6"/>
      <c r="GC1964" s="5"/>
      <c r="GD1964" s="5"/>
      <c r="GE1964" s="4"/>
      <c r="GF1964" s="6"/>
      <c r="GG1964" s="4"/>
      <c r="GH1964" s="6"/>
      <c r="GI1964" s="5"/>
      <c r="GJ1964" s="5"/>
      <c r="GK1964" s="4"/>
      <c r="GL1964" s="6"/>
      <c r="GM1964" s="4"/>
      <c r="GN1964" s="6"/>
      <c r="GO1964" s="5"/>
      <c r="GP1964" s="5"/>
      <c r="GQ1964" s="4"/>
      <c r="GR1964" s="6"/>
      <c r="GS1964" s="4"/>
      <c r="GT1964" s="6"/>
      <c r="GU1964" s="5"/>
      <c r="GV1964" s="5"/>
      <c r="GW1964" s="4"/>
      <c r="GX1964" s="6"/>
      <c r="GY1964" s="4"/>
      <c r="GZ1964" s="6"/>
      <c r="HA1964" s="5"/>
      <c r="HB1964" s="5"/>
      <c r="HC1964" s="4"/>
      <c r="HD1964" s="6"/>
      <c r="HE1964" s="4"/>
      <c r="HF1964" s="6"/>
      <c r="HG1964" s="5"/>
      <c r="HH1964" s="5"/>
      <c r="HI1964" s="4"/>
      <c r="HJ1964" s="6"/>
      <c r="HK1964" s="4"/>
      <c r="HL1964" s="6"/>
      <c r="HM1964" s="5"/>
      <c r="HN1964" s="5"/>
      <c r="HO1964" s="4"/>
      <c r="HP1964" s="6"/>
      <c r="HQ1964" s="4"/>
      <c r="HR1964" s="6"/>
      <c r="HS1964" s="5"/>
      <c r="HT1964" s="5"/>
      <c r="HU1964" s="4"/>
      <c r="HV1964" s="6"/>
      <c r="HW1964" s="4"/>
      <c r="HX1964" s="6"/>
      <c r="HY1964" s="5"/>
      <c r="HZ1964" s="5"/>
      <c r="IA1964" s="4"/>
      <c r="IB1964" s="6"/>
      <c r="IC1964" s="4"/>
      <c r="ID1964" s="6"/>
      <c r="IE1964" s="5"/>
      <c r="IF1964" s="5"/>
      <c r="IG1964" s="4"/>
      <c r="IH1964" s="6"/>
      <c r="II1964" s="4"/>
      <c r="IJ1964" s="6"/>
      <c r="IK1964" s="5"/>
      <c r="IL1964" s="5"/>
      <c r="IM1964" s="4"/>
      <c r="IN1964" s="6"/>
      <c r="IO1964" s="4"/>
      <c r="IP1964" s="6"/>
      <c r="IQ1964" s="5"/>
      <c r="IR1964" s="5"/>
      <c r="IS1964" s="4"/>
      <c r="IT1964" s="6"/>
      <c r="IU1964" s="4"/>
      <c r="IV1964" s="6"/>
      <c r="IW1964" s="5"/>
      <c r="IX1964" s="5"/>
      <c r="IY1964" s="4"/>
      <c r="IZ1964" s="6"/>
      <c r="JA1964" s="4"/>
      <c r="JB1964" s="6"/>
      <c r="JC1964" s="5"/>
      <c r="JD1964" s="5"/>
      <c r="JE1964" s="4"/>
      <c r="JF1964" s="6"/>
      <c r="JG1964" s="4"/>
      <c r="JH1964" s="6"/>
      <c r="JI1964" s="5"/>
      <c r="JJ1964" s="5"/>
      <c r="JK1964" s="4"/>
      <c r="JL1964" s="6"/>
      <c r="JM1964" s="4"/>
      <c r="JN1964" s="6"/>
      <c r="JO1964" s="5"/>
      <c r="JP1964" s="5"/>
      <c r="JQ1964" s="4"/>
      <c r="JR1964" s="6"/>
      <c r="JS1964" s="4"/>
      <c r="JT1964" s="6"/>
      <c r="JU1964" s="5"/>
      <c r="JV1964" s="5"/>
      <c r="JW1964" s="4"/>
      <c r="JX1964" s="6"/>
      <c r="JY1964" s="4"/>
      <c r="JZ1964" s="6"/>
      <c r="KA1964" s="5"/>
      <c r="KB1964" s="5"/>
      <c r="KC1964" s="4"/>
      <c r="KD1964" s="6"/>
      <c r="KE1964" s="4"/>
      <c r="KF1964" s="6"/>
      <c r="KG1964" s="5"/>
      <c r="KH1964" s="5"/>
      <c r="KI1964" s="4"/>
      <c r="KJ1964" s="6"/>
      <c r="KK1964" s="4"/>
      <c r="KL1964" s="6"/>
      <c r="KM1964" s="5"/>
      <c r="KN1964" s="5"/>
    </row>
    <row r="1965">
      <c r="A1965" s="3" t="s">
        <v>85</v>
      </c>
      <c r="B1965" s="3" t="s">
        <v>1266</v>
      </c>
      <c r="C1965" s="3" t="s">
        <v>547</v>
      </c>
      <c r="D1965" s="3" t="s">
        <v>712</v>
      </c>
      <c r="E1965" s="3" t="s">
        <v>1283</v>
      </c>
      <c r="F1965" s="3" t="s">
        <v>104</v>
      </c>
      <c r="G1965" s="3" t="s">
        <v>104</v>
      </c>
      <c r="H1965" s="3" t="s">
        <v>104</v>
      </c>
      <c r="I1965" s="3" t="s">
        <v>1675</v>
      </c>
      <c r="J1965" s="3" t="s">
        <v>104</v>
      </c>
      <c r="K1965" s="4"/>
      <c r="L1965" s="4">
        <f>=ROUNDDOWN({0},0)</f>
      </c>
      <c r="M1965" s="4"/>
      <c r="N1965" s="5"/>
      <c r="O1965" s="4"/>
      <c r="P1965" s="4">
        <f>=ROUNDDOWN({0},0)</f>
      </c>
      <c r="Q1965" s="4"/>
      <c r="R1965" s="5"/>
      <c r="S1965" s="4"/>
      <c r="T1965" s="6"/>
      <c r="U1965" s="4"/>
      <c r="V1965" s="6"/>
      <c r="W1965" s="5"/>
      <c r="X1965" s="5"/>
      <c r="Y1965" s="4"/>
      <c r="Z1965" s="6"/>
      <c r="AA1965" s="4"/>
      <c r="AB1965" s="6"/>
      <c r="AC1965" s="5"/>
      <c r="AD1965" s="5"/>
      <c r="AE1965" s="4"/>
      <c r="AF1965" s="6"/>
      <c r="AG1965" s="4"/>
      <c r="AH1965" s="6"/>
      <c r="AI1965" s="5"/>
      <c r="AJ1965" s="5"/>
      <c r="AK1965" s="4"/>
      <c r="AL1965" s="6"/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  <c r="AW1965" s="4"/>
      <c r="AX1965" s="6"/>
      <c r="AY1965" s="4"/>
      <c r="AZ1965" s="6"/>
      <c r="BA1965" s="5"/>
      <c r="BB1965" s="5"/>
      <c r="BC1965" s="4"/>
      <c r="BD1965" s="6"/>
      <c r="BE1965" s="4"/>
      <c r="BF1965" s="6"/>
      <c r="BG1965" s="5"/>
      <c r="BH1965" s="5"/>
      <c r="BI1965" s="4"/>
      <c r="BJ1965" s="6"/>
      <c r="BK1965" s="4"/>
      <c r="BL1965" s="6"/>
      <c r="BM1965" s="5"/>
      <c r="BN1965" s="5"/>
      <c r="BO1965" s="4"/>
      <c r="BP1965" s="6"/>
      <c r="BQ1965" s="4"/>
      <c r="BR1965" s="6"/>
      <c r="BS1965" s="5"/>
      <c r="BT1965" s="5"/>
      <c r="BU1965" s="4"/>
      <c r="BV1965" s="6"/>
      <c r="BW1965" s="4"/>
      <c r="BX1965" s="6"/>
      <c r="BY1965" s="5"/>
      <c r="BZ1965" s="5"/>
      <c r="CA1965" s="4"/>
      <c r="CB1965" s="6"/>
      <c r="CC1965" s="4"/>
      <c r="CD1965" s="6"/>
      <c r="CE1965" s="5"/>
      <c r="CF1965" s="5"/>
      <c r="CG1965" s="4"/>
      <c r="CH1965" s="6"/>
      <c r="CI1965" s="4"/>
      <c r="CJ1965" s="6"/>
      <c r="CK1965" s="5"/>
      <c r="CL1965" s="5"/>
      <c r="CM1965" s="4"/>
      <c r="CN1965" s="6"/>
      <c r="CO1965" s="4"/>
      <c r="CP1965" s="6"/>
      <c r="CQ1965" s="5"/>
      <c r="CR1965" s="5"/>
      <c r="CS1965" s="4"/>
      <c r="CT1965" s="6"/>
      <c r="CU1965" s="4"/>
      <c r="CV1965" s="6"/>
      <c r="CW1965" s="5"/>
      <c r="CX1965" s="5"/>
      <c r="CY1965" s="4"/>
      <c r="CZ1965" s="6"/>
      <c r="DA1965" s="4"/>
      <c r="DB1965" s="6"/>
      <c r="DC1965" s="5"/>
      <c r="DD1965" s="5"/>
      <c r="DE1965" s="4"/>
      <c r="DF1965" s="6"/>
      <c r="DG1965" s="4"/>
      <c r="DH1965" s="6"/>
      <c r="DI1965" s="5"/>
      <c r="DJ1965" s="5"/>
      <c r="DK1965" s="4"/>
      <c r="DL1965" s="6"/>
      <c r="DM1965" s="4"/>
      <c r="DN1965" s="6"/>
      <c r="DO1965" s="5"/>
      <c r="DP1965" s="5"/>
      <c r="DQ1965" s="4"/>
      <c r="DR1965" s="6"/>
      <c r="DS1965" s="4"/>
      <c r="DT1965" s="6"/>
      <c r="DU1965" s="5"/>
      <c r="DV1965" s="5"/>
      <c r="DW1965" s="4"/>
      <c r="DX1965" s="6"/>
      <c r="DY1965" s="4"/>
      <c r="DZ1965" s="6"/>
      <c r="EA1965" s="5"/>
      <c r="EB1965" s="5"/>
      <c r="EC1965" s="4"/>
      <c r="ED1965" s="6"/>
      <c r="EE1965" s="4"/>
      <c r="EF1965" s="6"/>
      <c r="EG1965" s="5"/>
      <c r="EH1965" s="5"/>
      <c r="EI1965" s="4"/>
      <c r="EJ1965" s="6"/>
      <c r="EK1965" s="4"/>
      <c r="EL1965" s="6"/>
      <c r="EM1965" s="5"/>
      <c r="EN1965" s="5"/>
      <c r="EO1965" s="4"/>
      <c r="EP1965" s="6"/>
      <c r="EQ1965" s="4"/>
      <c r="ER1965" s="6"/>
      <c r="ES1965" s="5"/>
      <c r="ET1965" s="5"/>
      <c r="EU1965" s="4"/>
      <c r="EV1965" s="6"/>
      <c r="EW1965" s="4"/>
      <c r="EX1965" s="6"/>
      <c r="EY1965" s="5"/>
      <c r="EZ1965" s="5"/>
      <c r="FA1965" s="4"/>
      <c r="FB1965" s="6"/>
      <c r="FC1965" s="4"/>
      <c r="FD1965" s="6"/>
      <c r="FE1965" s="5"/>
      <c r="FF1965" s="5"/>
      <c r="FG1965" s="4"/>
      <c r="FH1965" s="6"/>
      <c r="FI1965" s="4"/>
      <c r="FJ1965" s="6"/>
      <c r="FK1965" s="5"/>
      <c r="FL1965" s="5"/>
      <c r="FM1965" s="4"/>
      <c r="FN1965" s="6"/>
      <c r="FO1965" s="4"/>
      <c r="FP1965" s="6"/>
      <c r="FQ1965" s="5"/>
      <c r="FR1965" s="5"/>
      <c r="FS1965" s="4"/>
      <c r="FT1965" s="6"/>
      <c r="FU1965" s="4"/>
      <c r="FV1965" s="6"/>
      <c r="FW1965" s="5"/>
      <c r="FX1965" s="5"/>
      <c r="FY1965" s="4"/>
      <c r="FZ1965" s="6"/>
      <c r="GA1965" s="4"/>
      <c r="GB1965" s="6"/>
      <c r="GC1965" s="5"/>
      <c r="GD1965" s="5"/>
      <c r="GE1965" s="4"/>
      <c r="GF1965" s="6"/>
      <c r="GG1965" s="4"/>
      <c r="GH1965" s="6"/>
      <c r="GI1965" s="5"/>
      <c r="GJ1965" s="5"/>
      <c r="GK1965" s="4"/>
      <c r="GL1965" s="6"/>
      <c r="GM1965" s="4"/>
      <c r="GN1965" s="6"/>
      <c r="GO1965" s="5"/>
      <c r="GP1965" s="5"/>
      <c r="GQ1965" s="4"/>
      <c r="GR1965" s="6"/>
      <c r="GS1965" s="4"/>
      <c r="GT1965" s="6"/>
      <c r="GU1965" s="5"/>
      <c r="GV1965" s="5"/>
      <c r="GW1965" s="4"/>
      <c r="GX1965" s="6"/>
      <c r="GY1965" s="4"/>
      <c r="GZ1965" s="6"/>
      <c r="HA1965" s="5"/>
      <c r="HB1965" s="5"/>
      <c r="HC1965" s="4"/>
      <c r="HD1965" s="6"/>
      <c r="HE1965" s="4"/>
      <c r="HF1965" s="6"/>
      <c r="HG1965" s="5"/>
      <c r="HH1965" s="5"/>
      <c r="HI1965" s="4"/>
      <c r="HJ1965" s="6"/>
      <c r="HK1965" s="4"/>
      <c r="HL1965" s="6"/>
      <c r="HM1965" s="5"/>
      <c r="HN1965" s="5"/>
      <c r="HO1965" s="4"/>
      <c r="HP1965" s="6"/>
      <c r="HQ1965" s="4"/>
      <c r="HR1965" s="6"/>
      <c r="HS1965" s="5"/>
      <c r="HT1965" s="5"/>
      <c r="HU1965" s="4"/>
      <c r="HV1965" s="6"/>
      <c r="HW1965" s="4"/>
      <c r="HX1965" s="6"/>
      <c r="HY1965" s="5"/>
      <c r="HZ1965" s="5"/>
      <c r="IA1965" s="4"/>
      <c r="IB1965" s="6"/>
      <c r="IC1965" s="4"/>
      <c r="ID1965" s="6"/>
      <c r="IE1965" s="5"/>
      <c r="IF1965" s="5"/>
      <c r="IG1965" s="4"/>
      <c r="IH1965" s="6"/>
      <c r="II1965" s="4"/>
      <c r="IJ1965" s="6"/>
      <c r="IK1965" s="5"/>
      <c r="IL1965" s="5"/>
      <c r="IM1965" s="4"/>
      <c r="IN1965" s="6"/>
      <c r="IO1965" s="4"/>
      <c r="IP1965" s="6"/>
      <c r="IQ1965" s="5"/>
      <c r="IR1965" s="5"/>
      <c r="IS1965" s="4"/>
      <c r="IT1965" s="6"/>
      <c r="IU1965" s="4"/>
      <c r="IV1965" s="6"/>
      <c r="IW1965" s="5"/>
      <c r="IX1965" s="5"/>
      <c r="IY1965" s="4"/>
      <c r="IZ1965" s="6"/>
      <c r="JA1965" s="4"/>
      <c r="JB1965" s="6"/>
      <c r="JC1965" s="5"/>
      <c r="JD1965" s="5"/>
      <c r="JE1965" s="4"/>
      <c r="JF1965" s="6"/>
      <c r="JG1965" s="4"/>
      <c r="JH1965" s="6"/>
      <c r="JI1965" s="5"/>
      <c r="JJ1965" s="5"/>
      <c r="JK1965" s="4"/>
      <c r="JL1965" s="6"/>
      <c r="JM1965" s="4"/>
      <c r="JN1965" s="6"/>
      <c r="JO1965" s="5"/>
      <c r="JP1965" s="5"/>
      <c r="JQ1965" s="4"/>
      <c r="JR1965" s="6"/>
      <c r="JS1965" s="4"/>
      <c r="JT1965" s="6"/>
      <c r="JU1965" s="5"/>
      <c r="JV1965" s="5"/>
      <c r="JW1965" s="4"/>
      <c r="JX1965" s="6"/>
      <c r="JY1965" s="4"/>
      <c r="JZ1965" s="6"/>
      <c r="KA1965" s="5"/>
      <c r="KB1965" s="5"/>
      <c r="KC1965" s="4"/>
      <c r="KD1965" s="6"/>
      <c r="KE1965" s="4"/>
      <c r="KF1965" s="6"/>
      <c r="KG1965" s="5"/>
      <c r="KH1965" s="5"/>
      <c r="KI1965" s="4"/>
      <c r="KJ1965" s="6"/>
      <c r="KK1965" s="4"/>
      <c r="KL1965" s="6"/>
      <c r="KM1965" s="5"/>
      <c r="KN1965" s="5"/>
    </row>
    <row r="1966">
      <c r="A1966" s="3" t="s">
        <v>85</v>
      </c>
      <c r="B1966" s="3" t="s">
        <v>1266</v>
      </c>
      <c r="C1966" s="3" t="s">
        <v>547</v>
      </c>
      <c r="D1966" s="3" t="s">
        <v>712</v>
      </c>
      <c r="E1966" s="3" t="s">
        <v>1273</v>
      </c>
      <c r="F1966" s="3" t="s">
        <v>104</v>
      </c>
      <c r="G1966" s="3" t="s">
        <v>104</v>
      </c>
      <c r="H1966" s="3" t="s">
        <v>104</v>
      </c>
      <c r="I1966" s="3" t="s">
        <v>1556</v>
      </c>
      <c r="J1966" s="3" t="s">
        <v>104</v>
      </c>
      <c r="K1966" s="4"/>
      <c r="L1966" s="4">
        <f>=ROUNDDOWN({0},0)</f>
      </c>
      <c r="M1966" s="4"/>
      <c r="N1966" s="5"/>
      <c r="O1966" s="4"/>
      <c r="P1966" s="4">
        <f>=ROUNDDOWN({0},0)</f>
      </c>
      <c r="Q1966" s="4"/>
      <c r="R1966" s="5"/>
      <c r="S1966" s="4"/>
      <c r="T1966" s="6"/>
      <c r="U1966" s="4"/>
      <c r="V1966" s="6"/>
      <c r="W1966" s="5"/>
      <c r="X1966" s="5"/>
      <c r="Y1966" s="4"/>
      <c r="Z1966" s="6"/>
      <c r="AA1966" s="4"/>
      <c r="AB1966" s="6"/>
      <c r="AC1966" s="5"/>
      <c r="AD1966" s="5"/>
      <c r="AE1966" s="4"/>
      <c r="AF1966" s="6"/>
      <c r="AG1966" s="4"/>
      <c r="AH1966" s="6"/>
      <c r="AI1966" s="5"/>
      <c r="AJ1966" s="5"/>
      <c r="AK1966" s="4"/>
      <c r="AL1966" s="6"/>
      <c r="AM1966" s="4"/>
      <c r="AN1966" s="6"/>
      <c r="AO1966" s="5"/>
      <c r="AP1966" s="5"/>
      <c r="AQ1966" s="4"/>
      <c r="AR1966" s="6"/>
      <c r="AS1966" s="4"/>
      <c r="AT1966" s="6"/>
      <c r="AU1966" s="5"/>
      <c r="AV1966" s="5"/>
      <c r="AW1966" s="4"/>
      <c r="AX1966" s="6"/>
      <c r="AY1966" s="4"/>
      <c r="AZ1966" s="6"/>
      <c r="BA1966" s="5"/>
      <c r="BB1966" s="5"/>
      <c r="BC1966" s="4"/>
      <c r="BD1966" s="6"/>
      <c r="BE1966" s="4"/>
      <c r="BF1966" s="6"/>
      <c r="BG1966" s="5"/>
      <c r="BH1966" s="5"/>
      <c r="BI1966" s="4"/>
      <c r="BJ1966" s="6"/>
      <c r="BK1966" s="4"/>
      <c r="BL1966" s="6"/>
      <c r="BM1966" s="5"/>
      <c r="BN1966" s="5"/>
      <c r="BO1966" s="4"/>
      <c r="BP1966" s="6"/>
      <c r="BQ1966" s="4"/>
      <c r="BR1966" s="6"/>
      <c r="BS1966" s="5"/>
      <c r="BT1966" s="5"/>
      <c r="BU1966" s="4"/>
      <c r="BV1966" s="6"/>
      <c r="BW1966" s="4"/>
      <c r="BX1966" s="6"/>
      <c r="BY1966" s="5"/>
      <c r="BZ1966" s="5"/>
      <c r="CA1966" s="4"/>
      <c r="CB1966" s="6"/>
      <c r="CC1966" s="4"/>
      <c r="CD1966" s="6"/>
      <c r="CE1966" s="5"/>
      <c r="CF1966" s="5"/>
      <c r="CG1966" s="4"/>
      <c r="CH1966" s="6"/>
      <c r="CI1966" s="4"/>
      <c r="CJ1966" s="6"/>
      <c r="CK1966" s="5"/>
      <c r="CL1966" s="5"/>
      <c r="CM1966" s="4"/>
      <c r="CN1966" s="6"/>
      <c r="CO1966" s="4"/>
      <c r="CP1966" s="6"/>
      <c r="CQ1966" s="5"/>
      <c r="CR1966" s="5"/>
      <c r="CS1966" s="4"/>
      <c r="CT1966" s="6"/>
      <c r="CU1966" s="4"/>
      <c r="CV1966" s="6"/>
      <c r="CW1966" s="5"/>
      <c r="CX1966" s="5"/>
      <c r="CY1966" s="4"/>
      <c r="CZ1966" s="6"/>
      <c r="DA1966" s="4"/>
      <c r="DB1966" s="6"/>
      <c r="DC1966" s="5"/>
      <c r="DD1966" s="5"/>
      <c r="DE1966" s="4"/>
      <c r="DF1966" s="6"/>
      <c r="DG1966" s="4"/>
      <c r="DH1966" s="6"/>
      <c r="DI1966" s="5"/>
      <c r="DJ1966" s="5"/>
      <c r="DK1966" s="4"/>
      <c r="DL1966" s="6"/>
      <c r="DM1966" s="4"/>
      <c r="DN1966" s="6"/>
      <c r="DO1966" s="5"/>
      <c r="DP1966" s="5"/>
      <c r="DQ1966" s="4"/>
      <c r="DR1966" s="6"/>
      <c r="DS1966" s="4"/>
      <c r="DT1966" s="6"/>
      <c r="DU1966" s="5"/>
      <c r="DV1966" s="5"/>
      <c r="DW1966" s="4"/>
      <c r="DX1966" s="6"/>
      <c r="DY1966" s="4"/>
      <c r="DZ1966" s="6"/>
      <c r="EA1966" s="5"/>
      <c r="EB1966" s="5"/>
      <c r="EC1966" s="4"/>
      <c r="ED1966" s="6"/>
      <c r="EE1966" s="4"/>
      <c r="EF1966" s="6"/>
      <c r="EG1966" s="5"/>
      <c r="EH1966" s="5"/>
      <c r="EI1966" s="4"/>
      <c r="EJ1966" s="6"/>
      <c r="EK1966" s="4"/>
      <c r="EL1966" s="6"/>
      <c r="EM1966" s="5"/>
      <c r="EN1966" s="5"/>
      <c r="EO1966" s="4"/>
      <c r="EP1966" s="6"/>
      <c r="EQ1966" s="4"/>
      <c r="ER1966" s="6"/>
      <c r="ES1966" s="5"/>
      <c r="ET1966" s="5"/>
      <c r="EU1966" s="4"/>
      <c r="EV1966" s="6"/>
      <c r="EW1966" s="4"/>
      <c r="EX1966" s="6"/>
      <c r="EY1966" s="5"/>
      <c r="EZ1966" s="5"/>
      <c r="FA1966" s="4"/>
      <c r="FB1966" s="6"/>
      <c r="FC1966" s="4"/>
      <c r="FD1966" s="6"/>
      <c r="FE1966" s="5"/>
      <c r="FF1966" s="5"/>
      <c r="FG1966" s="4"/>
      <c r="FH1966" s="6"/>
      <c r="FI1966" s="4"/>
      <c r="FJ1966" s="6"/>
      <c r="FK1966" s="5"/>
      <c r="FL1966" s="5"/>
      <c r="FM1966" s="4"/>
      <c r="FN1966" s="6"/>
      <c r="FO1966" s="4"/>
      <c r="FP1966" s="6"/>
      <c r="FQ1966" s="5"/>
      <c r="FR1966" s="5"/>
      <c r="FS1966" s="4"/>
      <c r="FT1966" s="6"/>
      <c r="FU1966" s="4"/>
      <c r="FV1966" s="6"/>
      <c r="FW1966" s="5"/>
      <c r="FX1966" s="5"/>
      <c r="FY1966" s="4"/>
      <c r="FZ1966" s="6"/>
      <c r="GA1966" s="4"/>
      <c r="GB1966" s="6"/>
      <c r="GC1966" s="5"/>
      <c r="GD1966" s="5"/>
      <c r="GE1966" s="4"/>
      <c r="GF1966" s="6"/>
      <c r="GG1966" s="4"/>
      <c r="GH1966" s="6"/>
      <c r="GI1966" s="5"/>
      <c r="GJ1966" s="5"/>
      <c r="GK1966" s="4"/>
      <c r="GL1966" s="6"/>
      <c r="GM1966" s="4"/>
      <c r="GN1966" s="6"/>
      <c r="GO1966" s="5"/>
      <c r="GP1966" s="5"/>
      <c r="GQ1966" s="4"/>
      <c r="GR1966" s="6"/>
      <c r="GS1966" s="4"/>
      <c r="GT1966" s="6"/>
      <c r="GU1966" s="5"/>
      <c r="GV1966" s="5"/>
      <c r="GW1966" s="4"/>
      <c r="GX1966" s="6"/>
      <c r="GY1966" s="4"/>
      <c r="GZ1966" s="6"/>
      <c r="HA1966" s="5"/>
      <c r="HB1966" s="5"/>
      <c r="HC1966" s="4"/>
      <c r="HD1966" s="6"/>
      <c r="HE1966" s="4"/>
      <c r="HF1966" s="6"/>
      <c r="HG1966" s="5"/>
      <c r="HH1966" s="5"/>
      <c r="HI1966" s="4"/>
      <c r="HJ1966" s="6"/>
      <c r="HK1966" s="4"/>
      <c r="HL1966" s="6"/>
      <c r="HM1966" s="5"/>
      <c r="HN1966" s="5"/>
      <c r="HO1966" s="4"/>
      <c r="HP1966" s="6"/>
      <c r="HQ1966" s="4"/>
      <c r="HR1966" s="6"/>
      <c r="HS1966" s="5"/>
      <c r="HT1966" s="5"/>
      <c r="HU1966" s="4"/>
      <c r="HV1966" s="6"/>
      <c r="HW1966" s="4"/>
      <c r="HX1966" s="6"/>
      <c r="HY1966" s="5"/>
      <c r="HZ1966" s="5"/>
      <c r="IA1966" s="4"/>
      <c r="IB1966" s="6"/>
      <c r="IC1966" s="4"/>
      <c r="ID1966" s="6"/>
      <c r="IE1966" s="5"/>
      <c r="IF1966" s="5"/>
      <c r="IG1966" s="4"/>
      <c r="IH1966" s="6"/>
      <c r="II1966" s="4"/>
      <c r="IJ1966" s="6"/>
      <c r="IK1966" s="5"/>
      <c r="IL1966" s="5"/>
      <c r="IM1966" s="4"/>
      <c r="IN1966" s="6"/>
      <c r="IO1966" s="4"/>
      <c r="IP1966" s="6"/>
      <c r="IQ1966" s="5"/>
      <c r="IR1966" s="5"/>
      <c r="IS1966" s="4"/>
      <c r="IT1966" s="6"/>
      <c r="IU1966" s="4"/>
      <c r="IV1966" s="6"/>
      <c r="IW1966" s="5"/>
      <c r="IX1966" s="5"/>
      <c r="IY1966" s="4"/>
      <c r="IZ1966" s="6"/>
      <c r="JA1966" s="4"/>
      <c r="JB1966" s="6"/>
      <c r="JC1966" s="5"/>
      <c r="JD1966" s="5"/>
      <c r="JE1966" s="4"/>
      <c r="JF1966" s="6"/>
      <c r="JG1966" s="4"/>
      <c r="JH1966" s="6"/>
      <c r="JI1966" s="5"/>
      <c r="JJ1966" s="5"/>
      <c r="JK1966" s="4"/>
      <c r="JL1966" s="6"/>
      <c r="JM1966" s="4"/>
      <c r="JN1966" s="6"/>
      <c r="JO1966" s="5"/>
      <c r="JP1966" s="5"/>
      <c r="JQ1966" s="4"/>
      <c r="JR1966" s="6"/>
      <c r="JS1966" s="4"/>
      <c r="JT1966" s="6"/>
      <c r="JU1966" s="5"/>
      <c r="JV1966" s="5"/>
      <c r="JW1966" s="4"/>
      <c r="JX1966" s="6"/>
      <c r="JY1966" s="4"/>
      <c r="JZ1966" s="6"/>
      <c r="KA1966" s="5"/>
      <c r="KB1966" s="5"/>
      <c r="KC1966" s="4"/>
      <c r="KD1966" s="6"/>
      <c r="KE1966" s="4"/>
      <c r="KF1966" s="6"/>
      <c r="KG1966" s="5"/>
      <c r="KH1966" s="5"/>
      <c r="KI1966" s="4"/>
      <c r="KJ1966" s="6"/>
      <c r="KK1966" s="4"/>
      <c r="KL1966" s="6"/>
      <c r="KM1966" s="5"/>
      <c r="KN1966" s="5"/>
    </row>
    <row r="1967">
      <c r="A1967" s="3" t="s">
        <v>85</v>
      </c>
      <c r="B1967" s="3" t="s">
        <v>1266</v>
      </c>
      <c r="C1967" s="3" t="s">
        <v>547</v>
      </c>
      <c r="D1967" s="3" t="s">
        <v>712</v>
      </c>
      <c r="E1967" s="3" t="s">
        <v>1275</v>
      </c>
      <c r="F1967" s="3" t="s">
        <v>104</v>
      </c>
      <c r="G1967" s="3" t="s">
        <v>104</v>
      </c>
      <c r="H1967" s="3" t="s">
        <v>104</v>
      </c>
      <c r="I1967" s="3" t="s">
        <v>1556</v>
      </c>
      <c r="J1967" s="3" t="s">
        <v>104</v>
      </c>
      <c r="K1967" s="4"/>
      <c r="L1967" s="4">
        <f>=ROUNDDOWN({0},0)</f>
      </c>
      <c r="M1967" s="4"/>
      <c r="N1967" s="5"/>
      <c r="O1967" s="4"/>
      <c r="P1967" s="4">
        <f>=ROUNDDOWN({0},0)</f>
      </c>
      <c r="Q1967" s="4"/>
      <c r="R1967" s="5"/>
      <c r="S1967" s="4"/>
      <c r="T1967" s="6"/>
      <c r="U1967" s="4"/>
      <c r="V1967" s="6"/>
      <c r="W1967" s="5"/>
      <c r="X1967" s="5"/>
      <c r="Y1967" s="4"/>
      <c r="Z1967" s="6"/>
      <c r="AA1967" s="4"/>
      <c r="AB1967" s="6"/>
      <c r="AC1967" s="5"/>
      <c r="AD1967" s="5"/>
      <c r="AE1967" s="4"/>
      <c r="AF1967" s="6"/>
      <c r="AG1967" s="4"/>
      <c r="AH1967" s="6"/>
      <c r="AI1967" s="5"/>
      <c r="AJ1967" s="5"/>
      <c r="AK1967" s="4"/>
      <c r="AL1967" s="6"/>
      <c r="AM1967" s="4"/>
      <c r="AN1967" s="6"/>
      <c r="AO1967" s="5"/>
      <c r="AP1967" s="5"/>
      <c r="AQ1967" s="4"/>
      <c r="AR1967" s="6"/>
      <c r="AS1967" s="4"/>
      <c r="AT1967" s="6"/>
      <c r="AU1967" s="5"/>
      <c r="AV1967" s="5"/>
      <c r="AW1967" s="4"/>
      <c r="AX1967" s="6"/>
      <c r="AY1967" s="4"/>
      <c r="AZ1967" s="6"/>
      <c r="BA1967" s="5"/>
      <c r="BB1967" s="5"/>
      <c r="BC1967" s="4"/>
      <c r="BD1967" s="6"/>
      <c r="BE1967" s="4"/>
      <c r="BF1967" s="6"/>
      <c r="BG1967" s="5"/>
      <c r="BH1967" s="5"/>
      <c r="BI1967" s="4"/>
      <c r="BJ1967" s="6"/>
      <c r="BK1967" s="4"/>
      <c r="BL1967" s="6"/>
      <c r="BM1967" s="5"/>
      <c r="BN1967" s="5"/>
      <c r="BO1967" s="4"/>
      <c r="BP1967" s="6"/>
      <c r="BQ1967" s="4"/>
      <c r="BR1967" s="6"/>
      <c r="BS1967" s="5"/>
      <c r="BT1967" s="5"/>
      <c r="BU1967" s="4"/>
      <c r="BV1967" s="6"/>
      <c r="BW1967" s="4"/>
      <c r="BX1967" s="6"/>
      <c r="BY1967" s="5"/>
      <c r="BZ1967" s="5"/>
      <c r="CA1967" s="4"/>
      <c r="CB1967" s="6"/>
      <c r="CC1967" s="4"/>
      <c r="CD1967" s="6"/>
      <c r="CE1967" s="5"/>
      <c r="CF1967" s="5"/>
      <c r="CG1967" s="4"/>
      <c r="CH1967" s="6"/>
      <c r="CI1967" s="4"/>
      <c r="CJ1967" s="6"/>
      <c r="CK1967" s="5"/>
      <c r="CL1967" s="5"/>
      <c r="CM1967" s="4"/>
      <c r="CN1967" s="6"/>
      <c r="CO1967" s="4"/>
      <c r="CP1967" s="6"/>
      <c r="CQ1967" s="5"/>
      <c r="CR1967" s="5"/>
      <c r="CS1967" s="4"/>
      <c r="CT1967" s="6"/>
      <c r="CU1967" s="4"/>
      <c r="CV1967" s="6"/>
      <c r="CW1967" s="5"/>
      <c r="CX1967" s="5"/>
      <c r="CY1967" s="4"/>
      <c r="CZ1967" s="6"/>
      <c r="DA1967" s="4"/>
      <c r="DB1967" s="6"/>
      <c r="DC1967" s="5"/>
      <c r="DD1967" s="5"/>
      <c r="DE1967" s="4"/>
      <c r="DF1967" s="6"/>
      <c r="DG1967" s="4"/>
      <c r="DH1967" s="6"/>
      <c r="DI1967" s="5"/>
      <c r="DJ1967" s="5"/>
      <c r="DK1967" s="4"/>
      <c r="DL1967" s="6"/>
      <c r="DM1967" s="4"/>
      <c r="DN1967" s="6"/>
      <c r="DO1967" s="5"/>
      <c r="DP1967" s="5"/>
      <c r="DQ1967" s="4"/>
      <c r="DR1967" s="6"/>
      <c r="DS1967" s="4"/>
      <c r="DT1967" s="6"/>
      <c r="DU1967" s="5"/>
      <c r="DV1967" s="5"/>
      <c r="DW1967" s="4"/>
      <c r="DX1967" s="6"/>
      <c r="DY1967" s="4"/>
      <c r="DZ1967" s="6"/>
      <c r="EA1967" s="5"/>
      <c r="EB1967" s="5"/>
      <c r="EC1967" s="4"/>
      <c r="ED1967" s="6"/>
      <c r="EE1967" s="4"/>
      <c r="EF1967" s="6"/>
      <c r="EG1967" s="5"/>
      <c r="EH1967" s="5"/>
      <c r="EI1967" s="4"/>
      <c r="EJ1967" s="6"/>
      <c r="EK1967" s="4"/>
      <c r="EL1967" s="6"/>
      <c r="EM1967" s="5"/>
      <c r="EN1967" s="5"/>
      <c r="EO1967" s="4"/>
      <c r="EP1967" s="6"/>
      <c r="EQ1967" s="4"/>
      <c r="ER1967" s="6"/>
      <c r="ES1967" s="5"/>
      <c r="ET1967" s="5"/>
      <c r="EU1967" s="4"/>
      <c r="EV1967" s="6"/>
      <c r="EW1967" s="4"/>
      <c r="EX1967" s="6"/>
      <c r="EY1967" s="5"/>
      <c r="EZ1967" s="5"/>
      <c r="FA1967" s="4"/>
      <c r="FB1967" s="6"/>
      <c r="FC1967" s="4"/>
      <c r="FD1967" s="6"/>
      <c r="FE1967" s="5"/>
      <c r="FF1967" s="5"/>
      <c r="FG1967" s="4"/>
      <c r="FH1967" s="6"/>
      <c r="FI1967" s="4"/>
      <c r="FJ1967" s="6"/>
      <c r="FK1967" s="5"/>
      <c r="FL1967" s="5"/>
      <c r="FM1967" s="4"/>
      <c r="FN1967" s="6"/>
      <c r="FO1967" s="4"/>
      <c r="FP1967" s="6"/>
      <c r="FQ1967" s="5"/>
      <c r="FR1967" s="5"/>
      <c r="FS1967" s="4"/>
      <c r="FT1967" s="6"/>
      <c r="FU1967" s="4"/>
      <c r="FV1967" s="6"/>
      <c r="FW1967" s="5"/>
      <c r="FX1967" s="5"/>
      <c r="FY1967" s="4"/>
      <c r="FZ1967" s="6"/>
      <c r="GA1967" s="4"/>
      <c r="GB1967" s="6"/>
      <c r="GC1967" s="5"/>
      <c r="GD1967" s="5"/>
      <c r="GE1967" s="4"/>
      <c r="GF1967" s="6"/>
      <c r="GG1967" s="4"/>
      <c r="GH1967" s="6"/>
      <c r="GI1967" s="5"/>
      <c r="GJ1967" s="5"/>
      <c r="GK1967" s="4"/>
      <c r="GL1967" s="6"/>
      <c r="GM1967" s="4"/>
      <c r="GN1967" s="6"/>
      <c r="GO1967" s="5"/>
      <c r="GP1967" s="5"/>
      <c r="GQ1967" s="4"/>
      <c r="GR1967" s="6"/>
      <c r="GS1967" s="4"/>
      <c r="GT1967" s="6"/>
      <c r="GU1967" s="5"/>
      <c r="GV1967" s="5"/>
      <c r="GW1967" s="4"/>
      <c r="GX1967" s="6"/>
      <c r="GY1967" s="4"/>
      <c r="GZ1967" s="6"/>
      <c r="HA1967" s="5"/>
      <c r="HB1967" s="5"/>
      <c r="HC1967" s="4"/>
      <c r="HD1967" s="6"/>
      <c r="HE1967" s="4"/>
      <c r="HF1967" s="6"/>
      <c r="HG1967" s="5"/>
      <c r="HH1967" s="5"/>
      <c r="HI1967" s="4"/>
      <c r="HJ1967" s="6"/>
      <c r="HK1967" s="4"/>
      <c r="HL1967" s="6"/>
      <c r="HM1967" s="5"/>
      <c r="HN1967" s="5"/>
      <c r="HO1967" s="4"/>
      <c r="HP1967" s="6"/>
      <c r="HQ1967" s="4"/>
      <c r="HR1967" s="6"/>
      <c r="HS1967" s="5"/>
      <c r="HT1967" s="5"/>
      <c r="HU1967" s="4"/>
      <c r="HV1967" s="6"/>
      <c r="HW1967" s="4"/>
      <c r="HX1967" s="6"/>
      <c r="HY1967" s="5"/>
      <c r="HZ1967" s="5"/>
      <c r="IA1967" s="4"/>
      <c r="IB1967" s="6"/>
      <c r="IC1967" s="4"/>
      <c r="ID1967" s="6"/>
      <c r="IE1967" s="5"/>
      <c r="IF1967" s="5"/>
      <c r="IG1967" s="4"/>
      <c r="IH1967" s="6"/>
      <c r="II1967" s="4"/>
      <c r="IJ1967" s="6"/>
      <c r="IK1967" s="5"/>
      <c r="IL1967" s="5"/>
      <c r="IM1967" s="4"/>
      <c r="IN1967" s="6"/>
      <c r="IO1967" s="4"/>
      <c r="IP1967" s="6"/>
      <c r="IQ1967" s="5"/>
      <c r="IR1967" s="5"/>
      <c r="IS1967" s="4"/>
      <c r="IT1967" s="6"/>
      <c r="IU1967" s="4"/>
      <c r="IV1967" s="6"/>
      <c r="IW1967" s="5"/>
      <c r="IX1967" s="5"/>
      <c r="IY1967" s="4"/>
      <c r="IZ1967" s="6"/>
      <c r="JA1967" s="4"/>
      <c r="JB1967" s="6"/>
      <c r="JC1967" s="5"/>
      <c r="JD1967" s="5"/>
      <c r="JE1967" s="4"/>
      <c r="JF1967" s="6"/>
      <c r="JG1967" s="4"/>
      <c r="JH1967" s="6"/>
      <c r="JI1967" s="5"/>
      <c r="JJ1967" s="5"/>
      <c r="JK1967" s="4"/>
      <c r="JL1967" s="6"/>
      <c r="JM1967" s="4"/>
      <c r="JN1967" s="6"/>
      <c r="JO1967" s="5"/>
      <c r="JP1967" s="5"/>
      <c r="JQ1967" s="4"/>
      <c r="JR1967" s="6"/>
      <c r="JS1967" s="4"/>
      <c r="JT1967" s="6"/>
      <c r="JU1967" s="5"/>
      <c r="JV1967" s="5"/>
      <c r="JW1967" s="4"/>
      <c r="JX1967" s="6"/>
      <c r="JY1967" s="4"/>
      <c r="JZ1967" s="6"/>
      <c r="KA1967" s="5"/>
      <c r="KB1967" s="5"/>
      <c r="KC1967" s="4"/>
      <c r="KD1967" s="6"/>
      <c r="KE1967" s="4"/>
      <c r="KF1967" s="6"/>
      <c r="KG1967" s="5"/>
      <c r="KH1967" s="5"/>
      <c r="KI1967" s="4"/>
      <c r="KJ1967" s="6"/>
      <c r="KK1967" s="4"/>
      <c r="KL1967" s="6"/>
      <c r="KM1967" s="5"/>
      <c r="KN1967" s="5"/>
    </row>
    <row r="1968">
      <c r="A1968" s="3" t="s">
        <v>85</v>
      </c>
      <c r="B1968" s="3" t="s">
        <v>1266</v>
      </c>
      <c r="C1968" s="3" t="s">
        <v>547</v>
      </c>
      <c r="D1968" s="3" t="s">
        <v>712</v>
      </c>
      <c r="E1968" s="3" t="s">
        <v>1280</v>
      </c>
      <c r="F1968" s="3" t="s">
        <v>104</v>
      </c>
      <c r="G1968" s="3" t="s">
        <v>104</v>
      </c>
      <c r="H1968" s="3" t="s">
        <v>104</v>
      </c>
      <c r="I1968" s="3" t="s">
        <v>1676</v>
      </c>
      <c r="J1968" s="3" t="s">
        <v>104</v>
      </c>
      <c r="K1968" s="4"/>
      <c r="L1968" s="4">
        <f>=ROUNDDOWN({0},0)</f>
      </c>
      <c r="M1968" s="4"/>
      <c r="N1968" s="5"/>
      <c r="O1968" s="4"/>
      <c r="P1968" s="4">
        <f>=ROUNDDOWN({0},0)</f>
      </c>
      <c r="Q1968" s="4"/>
      <c r="R1968" s="5"/>
      <c r="S1968" s="4"/>
      <c r="T1968" s="6"/>
      <c r="U1968" s="4"/>
      <c r="V1968" s="6"/>
      <c r="W1968" s="5"/>
      <c r="X1968" s="5"/>
      <c r="Y1968" s="4"/>
      <c r="Z1968" s="6"/>
      <c r="AA1968" s="4"/>
      <c r="AB1968" s="6"/>
      <c r="AC1968" s="5"/>
      <c r="AD1968" s="5"/>
      <c r="AE1968" s="4"/>
      <c r="AF1968" s="6"/>
      <c r="AG1968" s="4"/>
      <c r="AH1968" s="6"/>
      <c r="AI1968" s="5"/>
      <c r="AJ1968" s="5"/>
      <c r="AK1968" s="4"/>
      <c r="AL1968" s="6"/>
      <c r="AM1968" s="4"/>
      <c r="AN1968" s="6"/>
      <c r="AO1968" s="5"/>
      <c r="AP1968" s="5"/>
      <c r="AQ1968" s="4"/>
      <c r="AR1968" s="6"/>
      <c r="AS1968" s="4"/>
      <c r="AT1968" s="6"/>
      <c r="AU1968" s="5"/>
      <c r="AV1968" s="5"/>
      <c r="AW1968" s="4"/>
      <c r="AX1968" s="6"/>
      <c r="AY1968" s="4"/>
      <c r="AZ1968" s="6"/>
      <c r="BA1968" s="5"/>
      <c r="BB1968" s="5"/>
      <c r="BC1968" s="4"/>
      <c r="BD1968" s="6"/>
      <c r="BE1968" s="4"/>
      <c r="BF1968" s="6"/>
      <c r="BG1968" s="5"/>
      <c r="BH1968" s="5"/>
      <c r="BI1968" s="4"/>
      <c r="BJ1968" s="6"/>
      <c r="BK1968" s="4"/>
      <c r="BL1968" s="6"/>
      <c r="BM1968" s="5"/>
      <c r="BN1968" s="5"/>
      <c r="BO1968" s="4"/>
      <c r="BP1968" s="6"/>
      <c r="BQ1968" s="4"/>
      <c r="BR1968" s="6"/>
      <c r="BS1968" s="5"/>
      <c r="BT1968" s="5"/>
      <c r="BU1968" s="4"/>
      <c r="BV1968" s="6"/>
      <c r="BW1968" s="4"/>
      <c r="BX1968" s="6"/>
      <c r="BY1968" s="5"/>
      <c r="BZ1968" s="5"/>
      <c r="CA1968" s="4"/>
      <c r="CB1968" s="6"/>
      <c r="CC1968" s="4"/>
      <c r="CD1968" s="6"/>
      <c r="CE1968" s="5"/>
      <c r="CF1968" s="5"/>
      <c r="CG1968" s="4"/>
      <c r="CH1968" s="6"/>
      <c r="CI1968" s="4"/>
      <c r="CJ1968" s="6"/>
      <c r="CK1968" s="5"/>
      <c r="CL1968" s="5"/>
      <c r="CM1968" s="4"/>
      <c r="CN1968" s="6"/>
      <c r="CO1968" s="4"/>
      <c r="CP1968" s="6"/>
      <c r="CQ1968" s="5"/>
      <c r="CR1968" s="5"/>
      <c r="CS1968" s="4"/>
      <c r="CT1968" s="6"/>
      <c r="CU1968" s="4"/>
      <c r="CV1968" s="6"/>
      <c r="CW1968" s="5"/>
      <c r="CX1968" s="5"/>
      <c r="CY1968" s="4"/>
      <c r="CZ1968" s="6"/>
      <c r="DA1968" s="4"/>
      <c r="DB1968" s="6"/>
      <c r="DC1968" s="5"/>
      <c r="DD1968" s="5"/>
      <c r="DE1968" s="4"/>
      <c r="DF1968" s="6"/>
      <c r="DG1968" s="4"/>
      <c r="DH1968" s="6"/>
      <c r="DI1968" s="5"/>
      <c r="DJ1968" s="5"/>
      <c r="DK1968" s="4"/>
      <c r="DL1968" s="6"/>
      <c r="DM1968" s="4"/>
      <c r="DN1968" s="6"/>
      <c r="DO1968" s="5"/>
      <c r="DP1968" s="5"/>
      <c r="DQ1968" s="4"/>
      <c r="DR1968" s="6"/>
      <c r="DS1968" s="4"/>
      <c r="DT1968" s="6"/>
      <c r="DU1968" s="5"/>
      <c r="DV1968" s="5"/>
      <c r="DW1968" s="4"/>
      <c r="DX1968" s="6"/>
      <c r="DY1968" s="4"/>
      <c r="DZ1968" s="6"/>
      <c r="EA1968" s="5"/>
      <c r="EB1968" s="5"/>
      <c r="EC1968" s="4"/>
      <c r="ED1968" s="6"/>
      <c r="EE1968" s="4"/>
      <c r="EF1968" s="6"/>
      <c r="EG1968" s="5"/>
      <c r="EH1968" s="5"/>
      <c r="EI1968" s="4"/>
      <c r="EJ1968" s="6"/>
      <c r="EK1968" s="4"/>
      <c r="EL1968" s="6"/>
      <c r="EM1968" s="5"/>
      <c r="EN1968" s="5"/>
      <c r="EO1968" s="4"/>
      <c r="EP1968" s="6"/>
      <c r="EQ1968" s="4"/>
      <c r="ER1968" s="6"/>
      <c r="ES1968" s="5"/>
      <c r="ET1968" s="5"/>
      <c r="EU1968" s="4"/>
      <c r="EV1968" s="6"/>
      <c r="EW1968" s="4"/>
      <c r="EX1968" s="6"/>
      <c r="EY1968" s="5"/>
      <c r="EZ1968" s="5"/>
      <c r="FA1968" s="4"/>
      <c r="FB1968" s="6"/>
      <c r="FC1968" s="4"/>
      <c r="FD1968" s="6"/>
      <c r="FE1968" s="5"/>
      <c r="FF1968" s="5"/>
      <c r="FG1968" s="4"/>
      <c r="FH1968" s="6"/>
      <c r="FI1968" s="4"/>
      <c r="FJ1968" s="6"/>
      <c r="FK1968" s="5"/>
      <c r="FL1968" s="5"/>
      <c r="FM1968" s="4"/>
      <c r="FN1968" s="6"/>
      <c r="FO1968" s="4"/>
      <c r="FP1968" s="6"/>
      <c r="FQ1968" s="5"/>
      <c r="FR1968" s="5"/>
      <c r="FS1968" s="4"/>
      <c r="FT1968" s="6"/>
      <c r="FU1968" s="4"/>
      <c r="FV1968" s="6"/>
      <c r="FW1968" s="5"/>
      <c r="FX1968" s="5"/>
      <c r="FY1968" s="4"/>
      <c r="FZ1968" s="6"/>
      <c r="GA1968" s="4"/>
      <c r="GB1968" s="6"/>
      <c r="GC1968" s="5"/>
      <c r="GD1968" s="5"/>
      <c r="GE1968" s="4"/>
      <c r="GF1968" s="6"/>
      <c r="GG1968" s="4"/>
      <c r="GH1968" s="6"/>
      <c r="GI1968" s="5"/>
      <c r="GJ1968" s="5"/>
      <c r="GK1968" s="4"/>
      <c r="GL1968" s="6"/>
      <c r="GM1968" s="4"/>
      <c r="GN1968" s="6"/>
      <c r="GO1968" s="5"/>
      <c r="GP1968" s="5"/>
      <c r="GQ1968" s="4"/>
      <c r="GR1968" s="6"/>
      <c r="GS1968" s="4"/>
      <c r="GT1968" s="6"/>
      <c r="GU1968" s="5"/>
      <c r="GV1968" s="5"/>
      <c r="GW1968" s="4"/>
      <c r="GX1968" s="6"/>
      <c r="GY1968" s="4"/>
      <c r="GZ1968" s="6"/>
      <c r="HA1968" s="5"/>
      <c r="HB1968" s="5"/>
      <c r="HC1968" s="4"/>
      <c r="HD1968" s="6"/>
      <c r="HE1968" s="4"/>
      <c r="HF1968" s="6"/>
      <c r="HG1968" s="5"/>
      <c r="HH1968" s="5"/>
      <c r="HI1968" s="4"/>
      <c r="HJ1968" s="6"/>
      <c r="HK1968" s="4"/>
      <c r="HL1968" s="6"/>
      <c r="HM1968" s="5"/>
      <c r="HN1968" s="5"/>
      <c r="HO1968" s="4"/>
      <c r="HP1968" s="6"/>
      <c r="HQ1968" s="4"/>
      <c r="HR1968" s="6"/>
      <c r="HS1968" s="5"/>
      <c r="HT1968" s="5"/>
      <c r="HU1968" s="4"/>
      <c r="HV1968" s="6"/>
      <c r="HW1968" s="4"/>
      <c r="HX1968" s="6"/>
      <c r="HY1968" s="5"/>
      <c r="HZ1968" s="5"/>
      <c r="IA1968" s="4"/>
      <c r="IB1968" s="6"/>
      <c r="IC1968" s="4"/>
      <c r="ID1968" s="6"/>
      <c r="IE1968" s="5"/>
      <c r="IF1968" s="5"/>
      <c r="IG1968" s="4"/>
      <c r="IH1968" s="6"/>
      <c r="II1968" s="4"/>
      <c r="IJ1968" s="6"/>
      <c r="IK1968" s="5"/>
      <c r="IL1968" s="5"/>
      <c r="IM1968" s="4"/>
      <c r="IN1968" s="6"/>
      <c r="IO1968" s="4"/>
      <c r="IP1968" s="6"/>
      <c r="IQ1968" s="5"/>
      <c r="IR1968" s="5"/>
      <c r="IS1968" s="4"/>
      <c r="IT1968" s="6"/>
      <c r="IU1968" s="4"/>
      <c r="IV1968" s="6"/>
      <c r="IW1968" s="5"/>
      <c r="IX1968" s="5"/>
      <c r="IY1968" s="4"/>
      <c r="IZ1968" s="6"/>
      <c r="JA1968" s="4"/>
      <c r="JB1968" s="6"/>
      <c r="JC1968" s="5"/>
      <c r="JD1968" s="5"/>
      <c r="JE1968" s="4"/>
      <c r="JF1968" s="6"/>
      <c r="JG1968" s="4"/>
      <c r="JH1968" s="6"/>
      <c r="JI1968" s="5"/>
      <c r="JJ1968" s="5"/>
      <c r="JK1968" s="4"/>
      <c r="JL1968" s="6"/>
      <c r="JM1968" s="4"/>
      <c r="JN1968" s="6"/>
      <c r="JO1968" s="5"/>
      <c r="JP1968" s="5"/>
      <c r="JQ1968" s="4"/>
      <c r="JR1968" s="6"/>
      <c r="JS1968" s="4"/>
      <c r="JT1968" s="6"/>
      <c r="JU1968" s="5"/>
      <c r="JV1968" s="5"/>
      <c r="JW1968" s="4"/>
      <c r="JX1968" s="6"/>
      <c r="JY1968" s="4"/>
      <c r="JZ1968" s="6"/>
      <c r="KA1968" s="5"/>
      <c r="KB1968" s="5"/>
      <c r="KC1968" s="4"/>
      <c r="KD1968" s="6"/>
      <c r="KE1968" s="4"/>
      <c r="KF1968" s="6"/>
      <c r="KG1968" s="5"/>
      <c r="KH1968" s="5"/>
      <c r="KI1968" s="4"/>
      <c r="KJ1968" s="6"/>
      <c r="KK1968" s="4"/>
      <c r="KL1968" s="6"/>
      <c r="KM1968" s="5"/>
      <c r="KN1968" s="5"/>
    </row>
    <row r="1969">
      <c r="A1969" s="3" t="s">
        <v>85</v>
      </c>
      <c r="B1969" s="3" t="s">
        <v>1266</v>
      </c>
      <c r="C1969" s="3" t="s">
        <v>547</v>
      </c>
      <c r="D1969" s="3" t="s">
        <v>712</v>
      </c>
      <c r="E1969" s="3" t="s">
        <v>1268</v>
      </c>
      <c r="F1969" s="3" t="s">
        <v>104</v>
      </c>
      <c r="G1969" s="3" t="s">
        <v>104</v>
      </c>
      <c r="H1969" s="3" t="s">
        <v>104</v>
      </c>
      <c r="I1969" s="3" t="s">
        <v>1669</v>
      </c>
      <c r="J1969" s="3" t="s">
        <v>104</v>
      </c>
      <c r="K1969" s="4"/>
      <c r="L1969" s="4">
        <f>=ROUNDDOWN({0},0)</f>
      </c>
      <c r="M1969" s="4"/>
      <c r="N1969" s="5"/>
      <c r="O1969" s="4"/>
      <c r="P1969" s="4">
        <f>=ROUNDDOWN({0},0)</f>
      </c>
      <c r="Q1969" s="4"/>
      <c r="R1969" s="5"/>
      <c r="S1969" s="4"/>
      <c r="T1969" s="6"/>
      <c r="U1969" s="4"/>
      <c r="V1969" s="6"/>
      <c r="W1969" s="5"/>
      <c r="X1969" s="5"/>
      <c r="Y1969" s="4"/>
      <c r="Z1969" s="6"/>
      <c r="AA1969" s="4"/>
      <c r="AB1969" s="6"/>
      <c r="AC1969" s="5"/>
      <c r="AD1969" s="5"/>
      <c r="AE1969" s="4"/>
      <c r="AF1969" s="6"/>
      <c r="AG1969" s="4"/>
      <c r="AH1969" s="6"/>
      <c r="AI1969" s="5"/>
      <c r="AJ1969" s="5"/>
      <c r="AK1969" s="4"/>
      <c r="AL1969" s="6"/>
      <c r="AM1969" s="4"/>
      <c r="AN1969" s="6"/>
      <c r="AO1969" s="5"/>
      <c r="AP1969" s="5"/>
      <c r="AQ1969" s="4"/>
      <c r="AR1969" s="6"/>
      <c r="AS1969" s="4"/>
      <c r="AT1969" s="6"/>
      <c r="AU1969" s="5"/>
      <c r="AV1969" s="5"/>
      <c r="AW1969" s="4"/>
      <c r="AX1969" s="6"/>
      <c r="AY1969" s="4"/>
      <c r="AZ1969" s="6"/>
      <c r="BA1969" s="5"/>
      <c r="BB1969" s="5"/>
      <c r="BC1969" s="4"/>
      <c r="BD1969" s="6"/>
      <c r="BE1969" s="4"/>
      <c r="BF1969" s="6"/>
      <c r="BG1969" s="5"/>
      <c r="BH1969" s="5"/>
      <c r="BI1969" s="4"/>
      <c r="BJ1969" s="6"/>
      <c r="BK1969" s="4"/>
      <c r="BL1969" s="6"/>
      <c r="BM1969" s="5"/>
      <c r="BN1969" s="5"/>
      <c r="BO1969" s="4"/>
      <c r="BP1969" s="6"/>
      <c r="BQ1969" s="4"/>
      <c r="BR1969" s="6"/>
      <c r="BS1969" s="5"/>
      <c r="BT1969" s="5"/>
      <c r="BU1969" s="4"/>
      <c r="BV1969" s="6"/>
      <c r="BW1969" s="4"/>
      <c r="BX1969" s="6"/>
      <c r="BY1969" s="5"/>
      <c r="BZ1969" s="5"/>
      <c r="CA1969" s="4"/>
      <c r="CB1969" s="6"/>
      <c r="CC1969" s="4"/>
      <c r="CD1969" s="6"/>
      <c r="CE1969" s="5"/>
      <c r="CF1969" s="5"/>
      <c r="CG1969" s="4"/>
      <c r="CH1969" s="6"/>
      <c r="CI1969" s="4"/>
      <c r="CJ1969" s="6"/>
      <c r="CK1969" s="5"/>
      <c r="CL1969" s="5"/>
      <c r="CM1969" s="4"/>
      <c r="CN1969" s="6"/>
      <c r="CO1969" s="4"/>
      <c r="CP1969" s="6"/>
      <c r="CQ1969" s="5"/>
      <c r="CR1969" s="5"/>
      <c r="CS1969" s="4"/>
      <c r="CT1969" s="6"/>
      <c r="CU1969" s="4"/>
      <c r="CV1969" s="6"/>
      <c r="CW1969" s="5"/>
      <c r="CX1969" s="5"/>
      <c r="CY1969" s="4"/>
      <c r="CZ1969" s="6"/>
      <c r="DA1969" s="4"/>
      <c r="DB1969" s="6"/>
      <c r="DC1969" s="5"/>
      <c r="DD1969" s="5"/>
      <c r="DE1969" s="4"/>
      <c r="DF1969" s="6"/>
      <c r="DG1969" s="4"/>
      <c r="DH1969" s="6"/>
      <c r="DI1969" s="5"/>
      <c r="DJ1969" s="5"/>
      <c r="DK1969" s="4"/>
      <c r="DL1969" s="6"/>
      <c r="DM1969" s="4"/>
      <c r="DN1969" s="6"/>
      <c r="DO1969" s="5"/>
      <c r="DP1969" s="5"/>
      <c r="DQ1969" s="4"/>
      <c r="DR1969" s="6"/>
      <c r="DS1969" s="4"/>
      <c r="DT1969" s="6"/>
      <c r="DU1969" s="5"/>
      <c r="DV1969" s="5"/>
      <c r="DW1969" s="4"/>
      <c r="DX1969" s="6"/>
      <c r="DY1969" s="4"/>
      <c r="DZ1969" s="6"/>
      <c r="EA1969" s="5"/>
      <c r="EB1969" s="5"/>
      <c r="EC1969" s="4"/>
      <c r="ED1969" s="6"/>
      <c r="EE1969" s="4"/>
      <c r="EF1969" s="6"/>
      <c r="EG1969" s="5"/>
      <c r="EH1969" s="5"/>
      <c r="EI1969" s="4"/>
      <c r="EJ1969" s="6"/>
      <c r="EK1969" s="4"/>
      <c r="EL1969" s="6"/>
      <c r="EM1969" s="5"/>
      <c r="EN1969" s="5"/>
      <c r="EO1969" s="4"/>
      <c r="EP1969" s="6"/>
      <c r="EQ1969" s="4"/>
      <c r="ER1969" s="6"/>
      <c r="ES1969" s="5"/>
      <c r="ET1969" s="5"/>
      <c r="EU1969" s="4"/>
      <c r="EV1969" s="6"/>
      <c r="EW1969" s="4"/>
      <c r="EX1969" s="6"/>
      <c r="EY1969" s="5"/>
      <c r="EZ1969" s="5"/>
      <c r="FA1969" s="4"/>
      <c r="FB1969" s="6"/>
      <c r="FC1969" s="4"/>
      <c r="FD1969" s="6"/>
      <c r="FE1969" s="5"/>
      <c r="FF1969" s="5"/>
      <c r="FG1969" s="4"/>
      <c r="FH1969" s="6"/>
      <c r="FI1969" s="4"/>
      <c r="FJ1969" s="6"/>
      <c r="FK1969" s="5"/>
      <c r="FL1969" s="5"/>
      <c r="FM1969" s="4"/>
      <c r="FN1969" s="6"/>
      <c r="FO1969" s="4"/>
      <c r="FP1969" s="6"/>
      <c r="FQ1969" s="5"/>
      <c r="FR1969" s="5"/>
      <c r="FS1969" s="4"/>
      <c r="FT1969" s="6"/>
      <c r="FU1969" s="4"/>
      <c r="FV1969" s="6"/>
      <c r="FW1969" s="5"/>
      <c r="FX1969" s="5"/>
      <c r="FY1969" s="4"/>
      <c r="FZ1969" s="6"/>
      <c r="GA1969" s="4"/>
      <c r="GB1969" s="6"/>
      <c r="GC1969" s="5"/>
      <c r="GD1969" s="5"/>
      <c r="GE1969" s="4"/>
      <c r="GF1969" s="6"/>
      <c r="GG1969" s="4"/>
      <c r="GH1969" s="6"/>
      <c r="GI1969" s="5"/>
      <c r="GJ1969" s="5"/>
      <c r="GK1969" s="4"/>
      <c r="GL1969" s="6"/>
      <c r="GM1969" s="4"/>
      <c r="GN1969" s="6"/>
      <c r="GO1969" s="5"/>
      <c r="GP1969" s="5"/>
      <c r="GQ1969" s="4"/>
      <c r="GR1969" s="6"/>
      <c r="GS1969" s="4"/>
      <c r="GT1969" s="6"/>
      <c r="GU1969" s="5"/>
      <c r="GV1969" s="5"/>
      <c r="GW1969" s="4"/>
      <c r="GX1969" s="6"/>
      <c r="GY1969" s="4"/>
      <c r="GZ1969" s="6"/>
      <c r="HA1969" s="5"/>
      <c r="HB1969" s="5"/>
      <c r="HC1969" s="4"/>
      <c r="HD1969" s="6"/>
      <c r="HE1969" s="4"/>
      <c r="HF1969" s="6"/>
      <c r="HG1969" s="5"/>
      <c r="HH1969" s="5"/>
      <c r="HI1969" s="4"/>
      <c r="HJ1969" s="6"/>
      <c r="HK1969" s="4"/>
      <c r="HL1969" s="6"/>
      <c r="HM1969" s="5"/>
      <c r="HN1969" s="5"/>
      <c r="HO1969" s="4"/>
      <c r="HP1969" s="6"/>
      <c r="HQ1969" s="4"/>
      <c r="HR1969" s="6"/>
      <c r="HS1969" s="5"/>
      <c r="HT1969" s="5"/>
      <c r="HU1969" s="4"/>
      <c r="HV1969" s="6"/>
      <c r="HW1969" s="4"/>
      <c r="HX1969" s="6"/>
      <c r="HY1969" s="5"/>
      <c r="HZ1969" s="5"/>
      <c r="IA1969" s="4"/>
      <c r="IB1969" s="6"/>
      <c r="IC1969" s="4"/>
      <c r="ID1969" s="6"/>
      <c r="IE1969" s="5"/>
      <c r="IF1969" s="5"/>
      <c r="IG1969" s="4"/>
      <c r="IH1969" s="6"/>
      <c r="II1969" s="4"/>
      <c r="IJ1969" s="6"/>
      <c r="IK1969" s="5"/>
      <c r="IL1969" s="5"/>
      <c r="IM1969" s="4"/>
      <c r="IN1969" s="6"/>
      <c r="IO1969" s="4"/>
      <c r="IP1969" s="6"/>
      <c r="IQ1969" s="5"/>
      <c r="IR1969" s="5"/>
      <c r="IS1969" s="4"/>
      <c r="IT1969" s="6"/>
      <c r="IU1969" s="4"/>
      <c r="IV1969" s="6"/>
      <c r="IW1969" s="5"/>
      <c r="IX1969" s="5"/>
      <c r="IY1969" s="4"/>
      <c r="IZ1969" s="6"/>
      <c r="JA1969" s="4"/>
      <c r="JB1969" s="6"/>
      <c r="JC1969" s="5"/>
      <c r="JD1969" s="5"/>
      <c r="JE1969" s="4"/>
      <c r="JF1969" s="6"/>
      <c r="JG1969" s="4"/>
      <c r="JH1969" s="6"/>
      <c r="JI1969" s="5"/>
      <c r="JJ1969" s="5"/>
      <c r="JK1969" s="4"/>
      <c r="JL1969" s="6"/>
      <c r="JM1969" s="4"/>
      <c r="JN1969" s="6"/>
      <c r="JO1969" s="5"/>
      <c r="JP1969" s="5"/>
      <c r="JQ1969" s="4"/>
      <c r="JR1969" s="6"/>
      <c r="JS1969" s="4"/>
      <c r="JT1969" s="6"/>
      <c r="JU1969" s="5"/>
      <c r="JV1969" s="5"/>
      <c r="JW1969" s="4"/>
      <c r="JX1969" s="6"/>
      <c r="JY1969" s="4"/>
      <c r="JZ1969" s="6"/>
      <c r="KA1969" s="5"/>
      <c r="KB1969" s="5"/>
      <c r="KC1969" s="4"/>
      <c r="KD1969" s="6"/>
      <c r="KE1969" s="4"/>
      <c r="KF1969" s="6"/>
      <c r="KG1969" s="5"/>
      <c r="KH1969" s="5"/>
      <c r="KI1969" s="4"/>
      <c r="KJ1969" s="6"/>
      <c r="KK1969" s="4"/>
      <c r="KL1969" s="6"/>
      <c r="KM1969" s="5"/>
      <c r="KN1969" s="5"/>
    </row>
    <row r="1970">
      <c r="A1970" s="3" t="s">
        <v>85</v>
      </c>
      <c r="B1970" s="3" t="s">
        <v>1266</v>
      </c>
      <c r="C1970" s="3" t="s">
        <v>547</v>
      </c>
      <c r="D1970" s="3" t="s">
        <v>712</v>
      </c>
      <c r="E1970" s="3" t="s">
        <v>1278</v>
      </c>
      <c r="F1970" s="3" t="s">
        <v>104</v>
      </c>
      <c r="G1970" s="3" t="s">
        <v>104</v>
      </c>
      <c r="H1970" s="3" t="s">
        <v>104</v>
      </c>
      <c r="I1970" s="3" t="s">
        <v>1334</v>
      </c>
      <c r="J1970" s="3" t="s">
        <v>104</v>
      </c>
      <c r="K1970" s="4"/>
      <c r="L1970" s="4">
        <f>=ROUNDDOWN({0},0)</f>
      </c>
      <c r="M1970" s="4"/>
      <c r="N1970" s="5"/>
      <c r="O1970" s="4"/>
      <c r="P1970" s="4">
        <f>=ROUNDDOWN({0},0)</f>
      </c>
      <c r="Q1970" s="4"/>
      <c r="R1970" s="5"/>
      <c r="S1970" s="4"/>
      <c r="T1970" s="6"/>
      <c r="U1970" s="4"/>
      <c r="V1970" s="6"/>
      <c r="W1970" s="5"/>
      <c r="X1970" s="5"/>
      <c r="Y1970" s="4"/>
      <c r="Z1970" s="6"/>
      <c r="AA1970" s="4"/>
      <c r="AB1970" s="6"/>
      <c r="AC1970" s="5"/>
      <c r="AD1970" s="5"/>
      <c r="AE1970" s="4"/>
      <c r="AF1970" s="6"/>
      <c r="AG1970" s="4"/>
      <c r="AH1970" s="6"/>
      <c r="AI1970" s="5"/>
      <c r="AJ1970" s="5"/>
      <c r="AK1970" s="4"/>
      <c r="AL1970" s="6"/>
      <c r="AM1970" s="4"/>
      <c r="AN1970" s="6"/>
      <c r="AO1970" s="5"/>
      <c r="AP1970" s="5"/>
      <c r="AQ1970" s="4"/>
      <c r="AR1970" s="6"/>
      <c r="AS1970" s="4"/>
      <c r="AT1970" s="6"/>
      <c r="AU1970" s="5"/>
      <c r="AV1970" s="5"/>
      <c r="AW1970" s="4"/>
      <c r="AX1970" s="6"/>
      <c r="AY1970" s="4"/>
      <c r="AZ1970" s="6"/>
      <c r="BA1970" s="5"/>
      <c r="BB1970" s="5"/>
      <c r="BC1970" s="4"/>
      <c r="BD1970" s="6"/>
      <c r="BE1970" s="4"/>
      <c r="BF1970" s="6"/>
      <c r="BG1970" s="5"/>
      <c r="BH1970" s="5"/>
      <c r="BI1970" s="4"/>
      <c r="BJ1970" s="6"/>
      <c r="BK1970" s="4"/>
      <c r="BL1970" s="6"/>
      <c r="BM1970" s="5"/>
      <c r="BN1970" s="5"/>
      <c r="BO1970" s="4"/>
      <c r="BP1970" s="6"/>
      <c r="BQ1970" s="4"/>
      <c r="BR1970" s="6"/>
      <c r="BS1970" s="5"/>
      <c r="BT1970" s="5"/>
      <c r="BU1970" s="4"/>
      <c r="BV1970" s="6"/>
      <c r="BW1970" s="4"/>
      <c r="BX1970" s="6"/>
      <c r="BY1970" s="5"/>
      <c r="BZ1970" s="5"/>
      <c r="CA1970" s="4"/>
      <c r="CB1970" s="6"/>
      <c r="CC1970" s="4"/>
      <c r="CD1970" s="6"/>
      <c r="CE1970" s="5"/>
      <c r="CF1970" s="5"/>
      <c r="CG1970" s="4"/>
      <c r="CH1970" s="6"/>
      <c r="CI1970" s="4"/>
      <c r="CJ1970" s="6"/>
      <c r="CK1970" s="5"/>
      <c r="CL1970" s="5"/>
      <c r="CM1970" s="4"/>
      <c r="CN1970" s="6"/>
      <c r="CO1970" s="4"/>
      <c r="CP1970" s="6"/>
      <c r="CQ1970" s="5"/>
      <c r="CR1970" s="5"/>
      <c r="CS1970" s="4"/>
      <c r="CT1970" s="6"/>
      <c r="CU1970" s="4"/>
      <c r="CV1970" s="6"/>
      <c r="CW1970" s="5"/>
      <c r="CX1970" s="5"/>
      <c r="CY1970" s="4"/>
      <c r="CZ1970" s="6"/>
      <c r="DA1970" s="4"/>
      <c r="DB1970" s="6"/>
      <c r="DC1970" s="5"/>
      <c r="DD1970" s="5"/>
      <c r="DE1970" s="4"/>
      <c r="DF1970" s="6"/>
      <c r="DG1970" s="4"/>
      <c r="DH1970" s="6"/>
      <c r="DI1970" s="5"/>
      <c r="DJ1970" s="5"/>
      <c r="DK1970" s="4"/>
      <c r="DL1970" s="6"/>
      <c r="DM1970" s="4"/>
      <c r="DN1970" s="6"/>
      <c r="DO1970" s="5"/>
      <c r="DP1970" s="5"/>
      <c r="DQ1970" s="4"/>
      <c r="DR1970" s="6"/>
      <c r="DS1970" s="4"/>
      <c r="DT1970" s="6"/>
      <c r="DU1970" s="5"/>
      <c r="DV1970" s="5"/>
      <c r="DW1970" s="4"/>
      <c r="DX1970" s="6"/>
      <c r="DY1970" s="4"/>
      <c r="DZ1970" s="6"/>
      <c r="EA1970" s="5"/>
      <c r="EB1970" s="5"/>
      <c r="EC1970" s="4"/>
      <c r="ED1970" s="6"/>
      <c r="EE1970" s="4"/>
      <c r="EF1970" s="6"/>
      <c r="EG1970" s="5"/>
      <c r="EH1970" s="5"/>
      <c r="EI1970" s="4"/>
      <c r="EJ1970" s="6"/>
      <c r="EK1970" s="4"/>
      <c r="EL1970" s="6"/>
      <c r="EM1970" s="5"/>
      <c r="EN1970" s="5"/>
      <c r="EO1970" s="4"/>
      <c r="EP1970" s="6"/>
      <c r="EQ1970" s="4"/>
      <c r="ER1970" s="6"/>
      <c r="ES1970" s="5"/>
      <c r="ET1970" s="5"/>
      <c r="EU1970" s="4"/>
      <c r="EV1970" s="6"/>
      <c r="EW1970" s="4"/>
      <c r="EX1970" s="6"/>
      <c r="EY1970" s="5"/>
      <c r="EZ1970" s="5"/>
      <c r="FA1970" s="4"/>
      <c r="FB1970" s="6"/>
      <c r="FC1970" s="4"/>
      <c r="FD1970" s="6"/>
      <c r="FE1970" s="5"/>
      <c r="FF1970" s="5"/>
      <c r="FG1970" s="4"/>
      <c r="FH1970" s="6"/>
      <c r="FI1970" s="4"/>
      <c r="FJ1970" s="6"/>
      <c r="FK1970" s="5"/>
      <c r="FL1970" s="5"/>
      <c r="FM1970" s="4"/>
      <c r="FN1970" s="6"/>
      <c r="FO1970" s="4"/>
      <c r="FP1970" s="6"/>
      <c r="FQ1970" s="5"/>
      <c r="FR1970" s="5"/>
      <c r="FS1970" s="4"/>
      <c r="FT1970" s="6"/>
      <c r="FU1970" s="4"/>
      <c r="FV1970" s="6"/>
      <c r="FW1970" s="5"/>
      <c r="FX1970" s="5"/>
      <c r="FY1970" s="4"/>
      <c r="FZ1970" s="6"/>
      <c r="GA1970" s="4"/>
      <c r="GB1970" s="6"/>
      <c r="GC1970" s="5"/>
      <c r="GD1970" s="5"/>
      <c r="GE1970" s="4"/>
      <c r="GF1970" s="6"/>
      <c r="GG1970" s="4"/>
      <c r="GH1970" s="6"/>
      <c r="GI1970" s="5"/>
      <c r="GJ1970" s="5"/>
      <c r="GK1970" s="4"/>
      <c r="GL1970" s="6"/>
      <c r="GM1970" s="4"/>
      <c r="GN1970" s="6"/>
      <c r="GO1970" s="5"/>
      <c r="GP1970" s="5"/>
      <c r="GQ1970" s="4"/>
      <c r="GR1970" s="6"/>
      <c r="GS1970" s="4"/>
      <c r="GT1970" s="6"/>
      <c r="GU1970" s="5"/>
      <c r="GV1970" s="5"/>
      <c r="GW1970" s="4"/>
      <c r="GX1970" s="6"/>
      <c r="GY1970" s="4"/>
      <c r="GZ1970" s="6"/>
      <c r="HA1970" s="5"/>
      <c r="HB1970" s="5"/>
      <c r="HC1970" s="4"/>
      <c r="HD1970" s="6"/>
      <c r="HE1970" s="4"/>
      <c r="HF1970" s="6"/>
      <c r="HG1970" s="5"/>
      <c r="HH1970" s="5"/>
      <c r="HI1970" s="4"/>
      <c r="HJ1970" s="6"/>
      <c r="HK1970" s="4"/>
      <c r="HL1970" s="6"/>
      <c r="HM1970" s="5"/>
      <c r="HN1970" s="5"/>
      <c r="HO1970" s="4"/>
      <c r="HP1970" s="6"/>
      <c r="HQ1970" s="4"/>
      <c r="HR1970" s="6"/>
      <c r="HS1970" s="5"/>
      <c r="HT1970" s="5"/>
      <c r="HU1970" s="4"/>
      <c r="HV1970" s="6"/>
      <c r="HW1970" s="4"/>
      <c r="HX1970" s="6"/>
      <c r="HY1970" s="5"/>
      <c r="HZ1970" s="5"/>
      <c r="IA1970" s="4"/>
      <c r="IB1970" s="6"/>
      <c r="IC1970" s="4"/>
      <c r="ID1970" s="6"/>
      <c r="IE1970" s="5"/>
      <c r="IF1970" s="5"/>
      <c r="IG1970" s="4"/>
      <c r="IH1970" s="6"/>
      <c r="II1970" s="4"/>
      <c r="IJ1970" s="6"/>
      <c r="IK1970" s="5"/>
      <c r="IL1970" s="5"/>
      <c r="IM1970" s="4"/>
      <c r="IN1970" s="6"/>
      <c r="IO1970" s="4"/>
      <c r="IP1970" s="6"/>
      <c r="IQ1970" s="5"/>
      <c r="IR1970" s="5"/>
      <c r="IS1970" s="4"/>
      <c r="IT1970" s="6"/>
      <c r="IU1970" s="4"/>
      <c r="IV1970" s="6"/>
      <c r="IW1970" s="5"/>
      <c r="IX1970" s="5"/>
      <c r="IY1970" s="4"/>
      <c r="IZ1970" s="6"/>
      <c r="JA1970" s="4"/>
      <c r="JB1970" s="6"/>
      <c r="JC1970" s="5"/>
      <c r="JD1970" s="5"/>
      <c r="JE1970" s="4"/>
      <c r="JF1970" s="6"/>
      <c r="JG1970" s="4"/>
      <c r="JH1970" s="6"/>
      <c r="JI1970" s="5"/>
      <c r="JJ1970" s="5"/>
      <c r="JK1970" s="4"/>
      <c r="JL1970" s="6"/>
      <c r="JM1970" s="4"/>
      <c r="JN1970" s="6"/>
      <c r="JO1970" s="5"/>
      <c r="JP1970" s="5"/>
      <c r="JQ1970" s="4"/>
      <c r="JR1970" s="6"/>
      <c r="JS1970" s="4"/>
      <c r="JT1970" s="6"/>
      <c r="JU1970" s="5"/>
      <c r="JV1970" s="5"/>
      <c r="JW1970" s="4"/>
      <c r="JX1970" s="6"/>
      <c r="JY1970" s="4"/>
      <c r="JZ1970" s="6"/>
      <c r="KA1970" s="5"/>
      <c r="KB1970" s="5"/>
      <c r="KC1970" s="4"/>
      <c r="KD1970" s="6"/>
      <c r="KE1970" s="4"/>
      <c r="KF1970" s="6"/>
      <c r="KG1970" s="5"/>
      <c r="KH1970" s="5"/>
      <c r="KI1970" s="4"/>
      <c r="KJ1970" s="6"/>
      <c r="KK1970" s="4"/>
      <c r="KL1970" s="6"/>
      <c r="KM1970" s="5"/>
      <c r="KN1970" s="5"/>
    </row>
    <row r="1971">
      <c r="A1971" s="3" t="s">
        <v>85</v>
      </c>
      <c r="B1971" s="3" t="s">
        <v>1266</v>
      </c>
      <c r="C1971" s="3" t="s">
        <v>547</v>
      </c>
      <c r="D1971" s="3" t="s">
        <v>712</v>
      </c>
      <c r="E1971" s="3" t="s">
        <v>1272</v>
      </c>
      <c r="F1971" s="3" t="s">
        <v>104</v>
      </c>
      <c r="G1971" s="3" t="s">
        <v>104</v>
      </c>
      <c r="H1971" s="3" t="s">
        <v>104</v>
      </c>
      <c r="I1971" s="3" t="s">
        <v>1677</v>
      </c>
      <c r="J1971" s="3" t="s">
        <v>104</v>
      </c>
      <c r="K1971" s="4"/>
      <c r="L1971" s="4">
        <f>=ROUNDDOWN({0},0)</f>
      </c>
      <c r="M1971" s="4"/>
      <c r="N1971" s="5"/>
      <c r="O1971" s="4"/>
      <c r="P1971" s="4">
        <f>=ROUNDDOWN({0},0)</f>
      </c>
      <c r="Q1971" s="4"/>
      <c r="R1971" s="5"/>
      <c r="S1971" s="4"/>
      <c r="T1971" s="6"/>
      <c r="U1971" s="4"/>
      <c r="V1971" s="6"/>
      <c r="W1971" s="5"/>
      <c r="X1971" s="5"/>
      <c r="Y1971" s="4"/>
      <c r="Z1971" s="6"/>
      <c r="AA1971" s="4"/>
      <c r="AB1971" s="6"/>
      <c r="AC1971" s="5"/>
      <c r="AD1971" s="5"/>
      <c r="AE1971" s="4"/>
      <c r="AF1971" s="6"/>
      <c r="AG1971" s="4"/>
      <c r="AH1971" s="6"/>
      <c r="AI1971" s="5"/>
      <c r="AJ1971" s="5"/>
      <c r="AK1971" s="4"/>
      <c r="AL1971" s="6"/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  <c r="AW1971" s="4"/>
      <c r="AX1971" s="6"/>
      <c r="AY1971" s="4"/>
      <c r="AZ1971" s="6"/>
      <c r="BA1971" s="5"/>
      <c r="BB1971" s="5"/>
      <c r="BC1971" s="4"/>
      <c r="BD1971" s="6"/>
      <c r="BE1971" s="4"/>
      <c r="BF1971" s="6"/>
      <c r="BG1971" s="5"/>
      <c r="BH1971" s="5"/>
      <c r="BI1971" s="4"/>
      <c r="BJ1971" s="6"/>
      <c r="BK1971" s="4"/>
      <c r="BL1971" s="6"/>
      <c r="BM1971" s="5"/>
      <c r="BN1971" s="5"/>
      <c r="BO1971" s="4"/>
      <c r="BP1971" s="6"/>
      <c r="BQ1971" s="4"/>
      <c r="BR1971" s="6"/>
      <c r="BS1971" s="5"/>
      <c r="BT1971" s="5"/>
      <c r="BU1971" s="4"/>
      <c r="BV1971" s="6"/>
      <c r="BW1971" s="4"/>
      <c r="BX1971" s="6"/>
      <c r="BY1971" s="5"/>
      <c r="BZ1971" s="5"/>
      <c r="CA1971" s="4"/>
      <c r="CB1971" s="6"/>
      <c r="CC1971" s="4"/>
      <c r="CD1971" s="6"/>
      <c r="CE1971" s="5"/>
      <c r="CF1971" s="5"/>
      <c r="CG1971" s="4"/>
      <c r="CH1971" s="6"/>
      <c r="CI1971" s="4"/>
      <c r="CJ1971" s="6"/>
      <c r="CK1971" s="5"/>
      <c r="CL1971" s="5"/>
      <c r="CM1971" s="4"/>
      <c r="CN1971" s="6"/>
      <c r="CO1971" s="4"/>
      <c r="CP1971" s="6"/>
      <c r="CQ1971" s="5"/>
      <c r="CR1971" s="5"/>
      <c r="CS1971" s="4"/>
      <c r="CT1971" s="6"/>
      <c r="CU1971" s="4"/>
      <c r="CV1971" s="6"/>
      <c r="CW1971" s="5"/>
      <c r="CX1971" s="5"/>
      <c r="CY1971" s="4"/>
      <c r="CZ1971" s="6"/>
      <c r="DA1971" s="4"/>
      <c r="DB1971" s="6"/>
      <c r="DC1971" s="5"/>
      <c r="DD1971" s="5"/>
      <c r="DE1971" s="4"/>
      <c r="DF1971" s="6"/>
      <c r="DG1971" s="4"/>
      <c r="DH1971" s="6"/>
      <c r="DI1971" s="5"/>
      <c r="DJ1971" s="5"/>
      <c r="DK1971" s="4"/>
      <c r="DL1971" s="6"/>
      <c r="DM1971" s="4"/>
      <c r="DN1971" s="6"/>
      <c r="DO1971" s="5"/>
      <c r="DP1971" s="5"/>
      <c r="DQ1971" s="4"/>
      <c r="DR1971" s="6"/>
      <c r="DS1971" s="4"/>
      <c r="DT1971" s="6"/>
      <c r="DU1971" s="5"/>
      <c r="DV1971" s="5"/>
      <c r="DW1971" s="4"/>
      <c r="DX1971" s="6"/>
      <c r="DY1971" s="4"/>
      <c r="DZ1971" s="6"/>
      <c r="EA1971" s="5"/>
      <c r="EB1971" s="5"/>
      <c r="EC1971" s="4"/>
      <c r="ED1971" s="6"/>
      <c r="EE1971" s="4"/>
      <c r="EF1971" s="6"/>
      <c r="EG1971" s="5"/>
      <c r="EH1971" s="5"/>
      <c r="EI1971" s="4"/>
      <c r="EJ1971" s="6"/>
      <c r="EK1971" s="4"/>
      <c r="EL1971" s="6"/>
      <c r="EM1971" s="5"/>
      <c r="EN1971" s="5"/>
      <c r="EO1971" s="4"/>
      <c r="EP1971" s="6"/>
      <c r="EQ1971" s="4"/>
      <c r="ER1971" s="6"/>
      <c r="ES1971" s="5"/>
      <c r="ET1971" s="5"/>
      <c r="EU1971" s="4"/>
      <c r="EV1971" s="6"/>
      <c r="EW1971" s="4"/>
      <c r="EX1971" s="6"/>
      <c r="EY1971" s="5"/>
      <c r="EZ1971" s="5"/>
      <c r="FA1971" s="4"/>
      <c r="FB1971" s="6"/>
      <c r="FC1971" s="4"/>
      <c r="FD1971" s="6"/>
      <c r="FE1971" s="5"/>
      <c r="FF1971" s="5"/>
      <c r="FG1971" s="4"/>
      <c r="FH1971" s="6"/>
      <c r="FI1971" s="4"/>
      <c r="FJ1971" s="6"/>
      <c r="FK1971" s="5"/>
      <c r="FL1971" s="5"/>
      <c r="FM1971" s="4"/>
      <c r="FN1971" s="6"/>
      <c r="FO1971" s="4"/>
      <c r="FP1971" s="6"/>
      <c r="FQ1971" s="5"/>
      <c r="FR1971" s="5"/>
      <c r="FS1971" s="4"/>
      <c r="FT1971" s="6"/>
      <c r="FU1971" s="4"/>
      <c r="FV1971" s="6"/>
      <c r="FW1971" s="5"/>
      <c r="FX1971" s="5"/>
      <c r="FY1971" s="4"/>
      <c r="FZ1971" s="6"/>
      <c r="GA1971" s="4"/>
      <c r="GB1971" s="6"/>
      <c r="GC1971" s="5"/>
      <c r="GD1971" s="5"/>
      <c r="GE1971" s="4"/>
      <c r="GF1971" s="6"/>
      <c r="GG1971" s="4"/>
      <c r="GH1971" s="6"/>
      <c r="GI1971" s="5"/>
      <c r="GJ1971" s="5"/>
      <c r="GK1971" s="4"/>
      <c r="GL1971" s="6"/>
      <c r="GM1971" s="4"/>
      <c r="GN1971" s="6"/>
      <c r="GO1971" s="5"/>
      <c r="GP1971" s="5"/>
      <c r="GQ1971" s="4"/>
      <c r="GR1971" s="6"/>
      <c r="GS1971" s="4"/>
      <c r="GT1971" s="6"/>
      <c r="GU1971" s="5"/>
      <c r="GV1971" s="5"/>
      <c r="GW1971" s="4"/>
      <c r="GX1971" s="6"/>
      <c r="GY1971" s="4"/>
      <c r="GZ1971" s="6"/>
      <c r="HA1971" s="5"/>
      <c r="HB1971" s="5"/>
      <c r="HC1971" s="4"/>
      <c r="HD1971" s="6"/>
      <c r="HE1971" s="4"/>
      <c r="HF1971" s="6"/>
      <c r="HG1971" s="5"/>
      <c r="HH1971" s="5"/>
      <c r="HI1971" s="4"/>
      <c r="HJ1971" s="6"/>
      <c r="HK1971" s="4"/>
      <c r="HL1971" s="6"/>
      <c r="HM1971" s="5"/>
      <c r="HN1971" s="5"/>
      <c r="HO1971" s="4"/>
      <c r="HP1971" s="6"/>
      <c r="HQ1971" s="4"/>
      <c r="HR1971" s="6"/>
      <c r="HS1971" s="5"/>
      <c r="HT1971" s="5"/>
      <c r="HU1971" s="4"/>
      <c r="HV1971" s="6"/>
      <c r="HW1971" s="4"/>
      <c r="HX1971" s="6"/>
      <c r="HY1971" s="5"/>
      <c r="HZ1971" s="5"/>
      <c r="IA1971" s="4"/>
      <c r="IB1971" s="6"/>
      <c r="IC1971" s="4"/>
      <c r="ID1971" s="6"/>
      <c r="IE1971" s="5"/>
      <c r="IF1971" s="5"/>
      <c r="IG1971" s="4"/>
      <c r="IH1971" s="6"/>
      <c r="II1971" s="4"/>
      <c r="IJ1971" s="6"/>
      <c r="IK1971" s="5"/>
      <c r="IL1971" s="5"/>
      <c r="IM1971" s="4"/>
      <c r="IN1971" s="6"/>
      <c r="IO1971" s="4"/>
      <c r="IP1971" s="6"/>
      <c r="IQ1971" s="5"/>
      <c r="IR1971" s="5"/>
      <c r="IS1971" s="4"/>
      <c r="IT1971" s="6"/>
      <c r="IU1971" s="4"/>
      <c r="IV1971" s="6"/>
      <c r="IW1971" s="5"/>
      <c r="IX1971" s="5"/>
      <c r="IY1971" s="4"/>
      <c r="IZ1971" s="6"/>
      <c r="JA1971" s="4"/>
      <c r="JB1971" s="6"/>
      <c r="JC1971" s="5"/>
      <c r="JD1971" s="5"/>
      <c r="JE1971" s="4"/>
      <c r="JF1971" s="6"/>
      <c r="JG1971" s="4"/>
      <c r="JH1971" s="6"/>
      <c r="JI1971" s="5"/>
      <c r="JJ1971" s="5"/>
      <c r="JK1971" s="4"/>
      <c r="JL1971" s="6"/>
      <c r="JM1971" s="4"/>
      <c r="JN1971" s="6"/>
      <c r="JO1971" s="5"/>
      <c r="JP1971" s="5"/>
      <c r="JQ1971" s="4"/>
      <c r="JR1971" s="6"/>
      <c r="JS1971" s="4"/>
      <c r="JT1971" s="6"/>
      <c r="JU1971" s="5"/>
      <c r="JV1971" s="5"/>
      <c r="JW1971" s="4"/>
      <c r="JX1971" s="6"/>
      <c r="JY1971" s="4"/>
      <c r="JZ1971" s="6"/>
      <c r="KA1971" s="5"/>
      <c r="KB1971" s="5"/>
      <c r="KC1971" s="4"/>
      <c r="KD1971" s="6"/>
      <c r="KE1971" s="4"/>
      <c r="KF1971" s="6"/>
      <c r="KG1971" s="5"/>
      <c r="KH1971" s="5"/>
      <c r="KI1971" s="4"/>
      <c r="KJ1971" s="6"/>
      <c r="KK1971" s="4"/>
      <c r="KL1971" s="6"/>
      <c r="KM1971" s="5"/>
      <c r="KN1971" s="5"/>
    </row>
    <row r="1972">
      <c r="A1972" s="3" t="s">
        <v>85</v>
      </c>
      <c r="B1972" s="3" t="s">
        <v>1266</v>
      </c>
      <c r="C1972" s="3" t="s">
        <v>547</v>
      </c>
      <c r="D1972" s="3" t="s">
        <v>712</v>
      </c>
      <c r="E1972" s="3" t="s">
        <v>1273</v>
      </c>
      <c r="F1972" s="3" t="s">
        <v>104</v>
      </c>
      <c r="G1972" s="3" t="s">
        <v>104</v>
      </c>
      <c r="H1972" s="3" t="s">
        <v>104</v>
      </c>
      <c r="I1972" s="3" t="s">
        <v>1364</v>
      </c>
      <c r="J1972" s="3" t="s">
        <v>104</v>
      </c>
      <c r="K1972" s="4"/>
      <c r="L1972" s="4">
        <f>=ROUNDDOWN({0},0)</f>
      </c>
      <c r="M1972" s="4"/>
      <c r="N1972" s="5"/>
      <c r="O1972" s="4"/>
      <c r="P1972" s="4">
        <f>=ROUNDDOWN({0},0)</f>
      </c>
      <c r="Q1972" s="4"/>
      <c r="R1972" s="5"/>
      <c r="S1972" s="4"/>
      <c r="T1972" s="6"/>
      <c r="U1972" s="4"/>
      <c r="V1972" s="6"/>
      <c r="W1972" s="5"/>
      <c r="X1972" s="5"/>
      <c r="Y1972" s="4"/>
      <c r="Z1972" s="6"/>
      <c r="AA1972" s="4"/>
      <c r="AB1972" s="6"/>
      <c r="AC1972" s="5"/>
      <c r="AD1972" s="5"/>
      <c r="AE1972" s="4"/>
      <c r="AF1972" s="6"/>
      <c r="AG1972" s="4"/>
      <c r="AH1972" s="6"/>
      <c r="AI1972" s="5"/>
      <c r="AJ1972" s="5"/>
      <c r="AK1972" s="4"/>
      <c r="AL1972" s="6"/>
      <c r="AM1972" s="4"/>
      <c r="AN1972" s="6"/>
      <c r="AO1972" s="5"/>
      <c r="AP1972" s="5"/>
      <c r="AQ1972" s="4"/>
      <c r="AR1972" s="6"/>
      <c r="AS1972" s="4"/>
      <c r="AT1972" s="6"/>
      <c r="AU1972" s="5"/>
      <c r="AV1972" s="5"/>
      <c r="AW1972" s="4"/>
      <c r="AX1972" s="6"/>
      <c r="AY1972" s="4"/>
      <c r="AZ1972" s="6"/>
      <c r="BA1972" s="5"/>
      <c r="BB1972" s="5"/>
      <c r="BC1972" s="4"/>
      <c r="BD1972" s="6"/>
      <c r="BE1972" s="4"/>
      <c r="BF1972" s="6"/>
      <c r="BG1972" s="5"/>
      <c r="BH1972" s="5"/>
      <c r="BI1972" s="4"/>
      <c r="BJ1972" s="6"/>
      <c r="BK1972" s="4"/>
      <c r="BL1972" s="6"/>
      <c r="BM1972" s="5"/>
      <c r="BN1972" s="5"/>
      <c r="BO1972" s="4"/>
      <c r="BP1972" s="6"/>
      <c r="BQ1972" s="4"/>
      <c r="BR1972" s="6"/>
      <c r="BS1972" s="5"/>
      <c r="BT1972" s="5"/>
      <c r="BU1972" s="4"/>
      <c r="BV1972" s="6"/>
      <c r="BW1972" s="4"/>
      <c r="BX1972" s="6"/>
      <c r="BY1972" s="5"/>
      <c r="BZ1972" s="5"/>
      <c r="CA1972" s="4"/>
      <c r="CB1972" s="6"/>
      <c r="CC1972" s="4"/>
      <c r="CD1972" s="6"/>
      <c r="CE1972" s="5"/>
      <c r="CF1972" s="5"/>
      <c r="CG1972" s="4"/>
      <c r="CH1972" s="6"/>
      <c r="CI1972" s="4"/>
      <c r="CJ1972" s="6"/>
      <c r="CK1972" s="5"/>
      <c r="CL1972" s="5"/>
      <c r="CM1972" s="4"/>
      <c r="CN1972" s="6"/>
      <c r="CO1972" s="4"/>
      <c r="CP1972" s="6"/>
      <c r="CQ1972" s="5"/>
      <c r="CR1972" s="5"/>
      <c r="CS1972" s="4"/>
      <c r="CT1972" s="6"/>
      <c r="CU1972" s="4"/>
      <c r="CV1972" s="6"/>
      <c r="CW1972" s="5"/>
      <c r="CX1972" s="5"/>
      <c r="CY1972" s="4"/>
      <c r="CZ1972" s="6"/>
      <c r="DA1972" s="4"/>
      <c r="DB1972" s="6"/>
      <c r="DC1972" s="5"/>
      <c r="DD1972" s="5"/>
      <c r="DE1972" s="4"/>
      <c r="DF1972" s="6"/>
      <c r="DG1972" s="4"/>
      <c r="DH1972" s="6"/>
      <c r="DI1972" s="5"/>
      <c r="DJ1972" s="5"/>
      <c r="DK1972" s="4"/>
      <c r="DL1972" s="6"/>
      <c r="DM1972" s="4"/>
      <c r="DN1972" s="6"/>
      <c r="DO1972" s="5"/>
      <c r="DP1972" s="5"/>
      <c r="DQ1972" s="4"/>
      <c r="DR1972" s="6"/>
      <c r="DS1972" s="4"/>
      <c r="DT1972" s="6"/>
      <c r="DU1972" s="5"/>
      <c r="DV1972" s="5"/>
      <c r="DW1972" s="4"/>
      <c r="DX1972" s="6"/>
      <c r="DY1972" s="4"/>
      <c r="DZ1972" s="6"/>
      <c r="EA1972" s="5"/>
      <c r="EB1972" s="5"/>
      <c r="EC1972" s="4"/>
      <c r="ED1972" s="6"/>
      <c r="EE1972" s="4"/>
      <c r="EF1972" s="6"/>
      <c r="EG1972" s="5"/>
      <c r="EH1972" s="5"/>
      <c r="EI1972" s="4"/>
      <c r="EJ1972" s="6"/>
      <c r="EK1972" s="4"/>
      <c r="EL1972" s="6"/>
      <c r="EM1972" s="5"/>
      <c r="EN1972" s="5"/>
      <c r="EO1972" s="4"/>
      <c r="EP1972" s="6"/>
      <c r="EQ1972" s="4"/>
      <c r="ER1972" s="6"/>
      <c r="ES1972" s="5"/>
      <c r="ET1972" s="5"/>
      <c r="EU1972" s="4"/>
      <c r="EV1972" s="6"/>
      <c r="EW1972" s="4"/>
      <c r="EX1972" s="6"/>
      <c r="EY1972" s="5"/>
      <c r="EZ1972" s="5"/>
      <c r="FA1972" s="4"/>
      <c r="FB1972" s="6"/>
      <c r="FC1972" s="4"/>
      <c r="FD1972" s="6"/>
      <c r="FE1972" s="5"/>
      <c r="FF1972" s="5"/>
      <c r="FG1972" s="4"/>
      <c r="FH1972" s="6"/>
      <c r="FI1972" s="4"/>
      <c r="FJ1972" s="6"/>
      <c r="FK1972" s="5"/>
      <c r="FL1972" s="5"/>
      <c r="FM1972" s="4"/>
      <c r="FN1972" s="6"/>
      <c r="FO1972" s="4"/>
      <c r="FP1972" s="6"/>
      <c r="FQ1972" s="5"/>
      <c r="FR1972" s="5"/>
      <c r="FS1972" s="4"/>
      <c r="FT1972" s="6"/>
      <c r="FU1972" s="4"/>
      <c r="FV1972" s="6"/>
      <c r="FW1972" s="5"/>
      <c r="FX1972" s="5"/>
      <c r="FY1972" s="4"/>
      <c r="FZ1972" s="6"/>
      <c r="GA1972" s="4"/>
      <c r="GB1972" s="6"/>
      <c r="GC1972" s="5"/>
      <c r="GD1972" s="5"/>
      <c r="GE1972" s="4"/>
      <c r="GF1972" s="6"/>
      <c r="GG1972" s="4"/>
      <c r="GH1972" s="6"/>
      <c r="GI1972" s="5"/>
      <c r="GJ1972" s="5"/>
      <c r="GK1972" s="4"/>
      <c r="GL1972" s="6"/>
      <c r="GM1972" s="4"/>
      <c r="GN1972" s="6"/>
      <c r="GO1972" s="5"/>
      <c r="GP1972" s="5"/>
      <c r="GQ1972" s="4"/>
      <c r="GR1972" s="6"/>
      <c r="GS1972" s="4"/>
      <c r="GT1972" s="6"/>
      <c r="GU1972" s="5"/>
      <c r="GV1972" s="5"/>
      <c r="GW1972" s="4"/>
      <c r="GX1972" s="6"/>
      <c r="GY1972" s="4"/>
      <c r="GZ1972" s="6"/>
      <c r="HA1972" s="5"/>
      <c r="HB1972" s="5"/>
      <c r="HC1972" s="4"/>
      <c r="HD1972" s="6"/>
      <c r="HE1972" s="4"/>
      <c r="HF1972" s="6"/>
      <c r="HG1972" s="5"/>
      <c r="HH1972" s="5"/>
      <c r="HI1972" s="4"/>
      <c r="HJ1972" s="6"/>
      <c r="HK1972" s="4"/>
      <c r="HL1972" s="6"/>
      <c r="HM1972" s="5"/>
      <c r="HN1972" s="5"/>
      <c r="HO1972" s="4"/>
      <c r="HP1972" s="6"/>
      <c r="HQ1972" s="4"/>
      <c r="HR1972" s="6"/>
      <c r="HS1972" s="5"/>
      <c r="HT1972" s="5"/>
      <c r="HU1972" s="4"/>
      <c r="HV1972" s="6"/>
      <c r="HW1972" s="4"/>
      <c r="HX1972" s="6"/>
      <c r="HY1972" s="5"/>
      <c r="HZ1972" s="5"/>
      <c r="IA1972" s="4"/>
      <c r="IB1972" s="6"/>
      <c r="IC1972" s="4"/>
      <c r="ID1972" s="6"/>
      <c r="IE1972" s="5"/>
      <c r="IF1972" s="5"/>
      <c r="IG1972" s="4"/>
      <c r="IH1972" s="6"/>
      <c r="II1972" s="4"/>
      <c r="IJ1972" s="6"/>
      <c r="IK1972" s="5"/>
      <c r="IL1972" s="5"/>
      <c r="IM1972" s="4"/>
      <c r="IN1972" s="6"/>
      <c r="IO1972" s="4"/>
      <c r="IP1972" s="6"/>
      <c r="IQ1972" s="5"/>
      <c r="IR1972" s="5"/>
      <c r="IS1972" s="4"/>
      <c r="IT1972" s="6"/>
      <c r="IU1972" s="4"/>
      <c r="IV1972" s="6"/>
      <c r="IW1972" s="5"/>
      <c r="IX1972" s="5"/>
      <c r="IY1972" s="4"/>
      <c r="IZ1972" s="6"/>
      <c r="JA1972" s="4"/>
      <c r="JB1972" s="6"/>
      <c r="JC1972" s="5"/>
      <c r="JD1972" s="5"/>
      <c r="JE1972" s="4"/>
      <c r="JF1972" s="6"/>
      <c r="JG1972" s="4"/>
      <c r="JH1972" s="6"/>
      <c r="JI1972" s="5"/>
      <c r="JJ1972" s="5"/>
      <c r="JK1972" s="4"/>
      <c r="JL1972" s="6"/>
      <c r="JM1972" s="4"/>
      <c r="JN1972" s="6"/>
      <c r="JO1972" s="5"/>
      <c r="JP1972" s="5"/>
      <c r="JQ1972" s="4"/>
      <c r="JR1972" s="6"/>
      <c r="JS1972" s="4"/>
      <c r="JT1972" s="6"/>
      <c r="JU1972" s="5"/>
      <c r="JV1972" s="5"/>
      <c r="JW1972" s="4"/>
      <c r="JX1972" s="6"/>
      <c r="JY1972" s="4"/>
      <c r="JZ1972" s="6"/>
      <c r="KA1972" s="5"/>
      <c r="KB1972" s="5"/>
      <c r="KC1972" s="4"/>
      <c r="KD1972" s="6"/>
      <c r="KE1972" s="4"/>
      <c r="KF1972" s="6"/>
      <c r="KG1972" s="5"/>
      <c r="KH1972" s="5"/>
      <c r="KI1972" s="4"/>
      <c r="KJ1972" s="6"/>
      <c r="KK1972" s="4"/>
      <c r="KL1972" s="6"/>
      <c r="KM1972" s="5"/>
      <c r="KN1972" s="5"/>
    </row>
    <row r="1973">
      <c r="A1973" s="3" t="s">
        <v>85</v>
      </c>
      <c r="B1973" s="3" t="s">
        <v>1266</v>
      </c>
      <c r="C1973" s="3" t="s">
        <v>547</v>
      </c>
      <c r="D1973" s="3" t="s">
        <v>712</v>
      </c>
      <c r="E1973" s="3" t="s">
        <v>1274</v>
      </c>
      <c r="F1973" s="3" t="s">
        <v>104</v>
      </c>
      <c r="G1973" s="3" t="s">
        <v>104</v>
      </c>
      <c r="H1973" s="3" t="s">
        <v>104</v>
      </c>
      <c r="I1973" s="3" t="s">
        <v>1364</v>
      </c>
      <c r="J1973" s="3" t="s">
        <v>104</v>
      </c>
      <c r="K1973" s="4"/>
      <c r="L1973" s="4">
        <f>=ROUNDDOWN({0},0)</f>
      </c>
      <c r="M1973" s="4"/>
      <c r="N1973" s="5"/>
      <c r="O1973" s="4"/>
      <c r="P1973" s="4">
        <f>=ROUNDDOWN({0},0)</f>
      </c>
      <c r="Q1973" s="4"/>
      <c r="R1973" s="5"/>
      <c r="S1973" s="4"/>
      <c r="T1973" s="6"/>
      <c r="U1973" s="4"/>
      <c r="V1973" s="6"/>
      <c r="W1973" s="5"/>
      <c r="X1973" s="5"/>
      <c r="Y1973" s="4"/>
      <c r="Z1973" s="6"/>
      <c r="AA1973" s="4"/>
      <c r="AB1973" s="6"/>
      <c r="AC1973" s="5"/>
      <c r="AD1973" s="5"/>
      <c r="AE1973" s="4"/>
      <c r="AF1973" s="6"/>
      <c r="AG1973" s="4"/>
      <c r="AH1973" s="6"/>
      <c r="AI1973" s="5"/>
      <c r="AJ1973" s="5"/>
      <c r="AK1973" s="4"/>
      <c r="AL1973" s="6"/>
      <c r="AM1973" s="4"/>
      <c r="AN1973" s="6"/>
      <c r="AO1973" s="5"/>
      <c r="AP1973" s="5"/>
      <c r="AQ1973" s="4"/>
      <c r="AR1973" s="6"/>
      <c r="AS1973" s="4"/>
      <c r="AT1973" s="6"/>
      <c r="AU1973" s="5"/>
      <c r="AV1973" s="5"/>
      <c r="AW1973" s="4"/>
      <c r="AX1973" s="6"/>
      <c r="AY1973" s="4"/>
      <c r="AZ1973" s="6"/>
      <c r="BA1973" s="5"/>
      <c r="BB1973" s="5"/>
      <c r="BC1973" s="4"/>
      <c r="BD1973" s="6"/>
      <c r="BE1973" s="4"/>
      <c r="BF1973" s="6"/>
      <c r="BG1973" s="5"/>
      <c r="BH1973" s="5"/>
      <c r="BI1973" s="4"/>
      <c r="BJ1973" s="6"/>
      <c r="BK1973" s="4"/>
      <c r="BL1973" s="6"/>
      <c r="BM1973" s="5"/>
      <c r="BN1973" s="5"/>
      <c r="BO1973" s="4"/>
      <c r="BP1973" s="6"/>
      <c r="BQ1973" s="4"/>
      <c r="BR1973" s="6"/>
      <c r="BS1973" s="5"/>
      <c r="BT1973" s="5"/>
      <c r="BU1973" s="4"/>
      <c r="BV1973" s="6"/>
      <c r="BW1973" s="4"/>
      <c r="BX1973" s="6"/>
      <c r="BY1973" s="5"/>
      <c r="BZ1973" s="5"/>
      <c r="CA1973" s="4"/>
      <c r="CB1973" s="6"/>
      <c r="CC1973" s="4"/>
      <c r="CD1973" s="6"/>
      <c r="CE1973" s="5"/>
      <c r="CF1973" s="5"/>
      <c r="CG1973" s="4"/>
      <c r="CH1973" s="6"/>
      <c r="CI1973" s="4"/>
      <c r="CJ1973" s="6"/>
      <c r="CK1973" s="5"/>
      <c r="CL1973" s="5"/>
      <c r="CM1973" s="4"/>
      <c r="CN1973" s="6"/>
      <c r="CO1973" s="4"/>
      <c r="CP1973" s="6"/>
      <c r="CQ1973" s="5"/>
      <c r="CR1973" s="5"/>
      <c r="CS1973" s="4"/>
      <c r="CT1973" s="6"/>
      <c r="CU1973" s="4"/>
      <c r="CV1973" s="6"/>
      <c r="CW1973" s="5"/>
      <c r="CX1973" s="5"/>
      <c r="CY1973" s="4"/>
      <c r="CZ1973" s="6"/>
      <c r="DA1973" s="4"/>
      <c r="DB1973" s="6"/>
      <c r="DC1973" s="5"/>
      <c r="DD1973" s="5"/>
      <c r="DE1973" s="4"/>
      <c r="DF1973" s="6"/>
      <c r="DG1973" s="4"/>
      <c r="DH1973" s="6"/>
      <c r="DI1973" s="5"/>
      <c r="DJ1973" s="5"/>
      <c r="DK1973" s="4"/>
      <c r="DL1973" s="6"/>
      <c r="DM1973" s="4"/>
      <c r="DN1973" s="6"/>
      <c r="DO1973" s="5"/>
      <c r="DP1973" s="5"/>
      <c r="DQ1973" s="4"/>
      <c r="DR1973" s="6"/>
      <c r="DS1973" s="4"/>
      <c r="DT1973" s="6"/>
      <c r="DU1973" s="5"/>
      <c r="DV1973" s="5"/>
      <c r="DW1973" s="4"/>
      <c r="DX1973" s="6"/>
      <c r="DY1973" s="4"/>
      <c r="DZ1973" s="6"/>
      <c r="EA1973" s="5"/>
      <c r="EB1973" s="5"/>
      <c r="EC1973" s="4"/>
      <c r="ED1973" s="6"/>
      <c r="EE1973" s="4"/>
      <c r="EF1973" s="6"/>
      <c r="EG1973" s="5"/>
      <c r="EH1973" s="5"/>
      <c r="EI1973" s="4"/>
      <c r="EJ1973" s="6"/>
      <c r="EK1973" s="4"/>
      <c r="EL1973" s="6"/>
      <c r="EM1973" s="5"/>
      <c r="EN1973" s="5"/>
      <c r="EO1973" s="4"/>
      <c r="EP1973" s="6"/>
      <c r="EQ1973" s="4"/>
      <c r="ER1973" s="6"/>
      <c r="ES1973" s="5"/>
      <c r="ET1973" s="5"/>
      <c r="EU1973" s="4"/>
      <c r="EV1973" s="6"/>
      <c r="EW1973" s="4"/>
      <c r="EX1973" s="6"/>
      <c r="EY1973" s="5"/>
      <c r="EZ1973" s="5"/>
      <c r="FA1973" s="4"/>
      <c r="FB1973" s="6"/>
      <c r="FC1973" s="4"/>
      <c r="FD1973" s="6"/>
      <c r="FE1973" s="5"/>
      <c r="FF1973" s="5"/>
      <c r="FG1973" s="4"/>
      <c r="FH1973" s="6"/>
      <c r="FI1973" s="4"/>
      <c r="FJ1973" s="6"/>
      <c r="FK1973" s="5"/>
      <c r="FL1973" s="5"/>
      <c r="FM1973" s="4"/>
      <c r="FN1973" s="6"/>
      <c r="FO1973" s="4"/>
      <c r="FP1973" s="6"/>
      <c r="FQ1973" s="5"/>
      <c r="FR1973" s="5"/>
      <c r="FS1973" s="4"/>
      <c r="FT1973" s="6"/>
      <c r="FU1973" s="4"/>
      <c r="FV1973" s="6"/>
      <c r="FW1973" s="5"/>
      <c r="FX1973" s="5"/>
      <c r="FY1973" s="4"/>
      <c r="FZ1973" s="6"/>
      <c r="GA1973" s="4"/>
      <c r="GB1973" s="6"/>
      <c r="GC1973" s="5"/>
      <c r="GD1973" s="5"/>
      <c r="GE1973" s="4"/>
      <c r="GF1973" s="6"/>
      <c r="GG1973" s="4"/>
      <c r="GH1973" s="6"/>
      <c r="GI1973" s="5"/>
      <c r="GJ1973" s="5"/>
      <c r="GK1973" s="4"/>
      <c r="GL1973" s="6"/>
      <c r="GM1973" s="4"/>
      <c r="GN1973" s="6"/>
      <c r="GO1973" s="5"/>
      <c r="GP1973" s="5"/>
      <c r="GQ1973" s="4"/>
      <c r="GR1973" s="6"/>
      <c r="GS1973" s="4"/>
      <c r="GT1973" s="6"/>
      <c r="GU1973" s="5"/>
      <c r="GV1973" s="5"/>
      <c r="GW1973" s="4"/>
      <c r="GX1973" s="6"/>
      <c r="GY1973" s="4"/>
      <c r="GZ1973" s="6"/>
      <c r="HA1973" s="5"/>
      <c r="HB1973" s="5"/>
      <c r="HC1973" s="4"/>
      <c r="HD1973" s="6"/>
      <c r="HE1973" s="4"/>
      <c r="HF1973" s="6"/>
      <c r="HG1973" s="5"/>
      <c r="HH1973" s="5"/>
      <c r="HI1973" s="4"/>
      <c r="HJ1973" s="6"/>
      <c r="HK1973" s="4"/>
      <c r="HL1973" s="6"/>
      <c r="HM1973" s="5"/>
      <c r="HN1973" s="5"/>
      <c r="HO1973" s="4"/>
      <c r="HP1973" s="6"/>
      <c r="HQ1973" s="4"/>
      <c r="HR1973" s="6"/>
      <c r="HS1973" s="5"/>
      <c r="HT1973" s="5"/>
      <c r="HU1973" s="4"/>
      <c r="HV1973" s="6"/>
      <c r="HW1973" s="4"/>
      <c r="HX1973" s="6"/>
      <c r="HY1973" s="5"/>
      <c r="HZ1973" s="5"/>
      <c r="IA1973" s="4"/>
      <c r="IB1973" s="6"/>
      <c r="IC1973" s="4"/>
      <c r="ID1973" s="6"/>
      <c r="IE1973" s="5"/>
      <c r="IF1973" s="5"/>
      <c r="IG1973" s="4"/>
      <c r="IH1973" s="6"/>
      <c r="II1973" s="4"/>
      <c r="IJ1973" s="6"/>
      <c r="IK1973" s="5"/>
      <c r="IL1973" s="5"/>
      <c r="IM1973" s="4"/>
      <c r="IN1973" s="6"/>
      <c r="IO1973" s="4"/>
      <c r="IP1973" s="6"/>
      <c r="IQ1973" s="5"/>
      <c r="IR1973" s="5"/>
      <c r="IS1973" s="4"/>
      <c r="IT1973" s="6"/>
      <c r="IU1973" s="4"/>
      <c r="IV1973" s="6"/>
      <c r="IW1973" s="5"/>
      <c r="IX1973" s="5"/>
      <c r="IY1973" s="4"/>
      <c r="IZ1973" s="6"/>
      <c r="JA1973" s="4"/>
      <c r="JB1973" s="6"/>
      <c r="JC1973" s="5"/>
      <c r="JD1973" s="5"/>
      <c r="JE1973" s="4"/>
      <c r="JF1973" s="6"/>
      <c r="JG1973" s="4"/>
      <c r="JH1973" s="6"/>
      <c r="JI1973" s="5"/>
      <c r="JJ1973" s="5"/>
      <c r="JK1973" s="4"/>
      <c r="JL1973" s="6"/>
      <c r="JM1973" s="4"/>
      <c r="JN1973" s="6"/>
      <c r="JO1973" s="5"/>
      <c r="JP1973" s="5"/>
      <c r="JQ1973" s="4"/>
      <c r="JR1973" s="6"/>
      <c r="JS1973" s="4"/>
      <c r="JT1973" s="6"/>
      <c r="JU1973" s="5"/>
      <c r="JV1973" s="5"/>
      <c r="JW1973" s="4"/>
      <c r="JX1973" s="6"/>
      <c r="JY1973" s="4"/>
      <c r="JZ1973" s="6"/>
      <c r="KA1973" s="5"/>
      <c r="KB1973" s="5"/>
      <c r="KC1973" s="4"/>
      <c r="KD1973" s="6"/>
      <c r="KE1973" s="4"/>
      <c r="KF1973" s="6"/>
      <c r="KG1973" s="5"/>
      <c r="KH1973" s="5"/>
      <c r="KI1973" s="4"/>
      <c r="KJ1973" s="6"/>
      <c r="KK1973" s="4"/>
      <c r="KL1973" s="6"/>
      <c r="KM1973" s="5"/>
      <c r="KN1973" s="5"/>
    </row>
    <row r="1974">
      <c r="A1974" s="3" t="s">
        <v>85</v>
      </c>
      <c r="B1974" s="3" t="s">
        <v>1266</v>
      </c>
      <c r="C1974" s="3" t="s">
        <v>547</v>
      </c>
      <c r="D1974" s="3" t="s">
        <v>712</v>
      </c>
      <c r="E1974" s="3" t="s">
        <v>1280</v>
      </c>
      <c r="F1974" s="3" t="s">
        <v>104</v>
      </c>
      <c r="G1974" s="3" t="s">
        <v>104</v>
      </c>
      <c r="H1974" s="3" t="s">
        <v>104</v>
      </c>
      <c r="I1974" s="3" t="s">
        <v>1364</v>
      </c>
      <c r="J1974" s="3" t="s">
        <v>104</v>
      </c>
      <c r="K1974" s="4"/>
      <c r="L1974" s="4">
        <f>=ROUNDDOWN({0},0)</f>
      </c>
      <c r="M1974" s="4"/>
      <c r="N1974" s="5"/>
      <c r="O1974" s="4"/>
      <c r="P1974" s="4">
        <f>=ROUNDDOWN({0},0)</f>
      </c>
      <c r="Q1974" s="4"/>
      <c r="R1974" s="5"/>
      <c r="S1974" s="4"/>
      <c r="T1974" s="6"/>
      <c r="U1974" s="4"/>
      <c r="V1974" s="6"/>
      <c r="W1974" s="5"/>
      <c r="X1974" s="5"/>
      <c r="Y1974" s="4"/>
      <c r="Z1974" s="6"/>
      <c r="AA1974" s="4"/>
      <c r="AB1974" s="6"/>
      <c r="AC1974" s="5"/>
      <c r="AD1974" s="5"/>
      <c r="AE1974" s="4"/>
      <c r="AF1974" s="6"/>
      <c r="AG1974" s="4"/>
      <c r="AH1974" s="6"/>
      <c r="AI1974" s="5"/>
      <c r="AJ1974" s="5"/>
      <c r="AK1974" s="4"/>
      <c r="AL1974" s="6"/>
      <c r="AM1974" s="4"/>
      <c r="AN1974" s="6"/>
      <c r="AO1974" s="5"/>
      <c r="AP1974" s="5"/>
      <c r="AQ1974" s="4"/>
      <c r="AR1974" s="6"/>
      <c r="AS1974" s="4"/>
      <c r="AT1974" s="6"/>
      <c r="AU1974" s="5"/>
      <c r="AV1974" s="5"/>
      <c r="AW1974" s="4"/>
      <c r="AX1974" s="6"/>
      <c r="AY1974" s="4"/>
      <c r="AZ1974" s="6"/>
      <c r="BA1974" s="5"/>
      <c r="BB1974" s="5"/>
      <c r="BC1974" s="4"/>
      <c r="BD1974" s="6"/>
      <c r="BE1974" s="4"/>
      <c r="BF1974" s="6"/>
      <c r="BG1974" s="5"/>
      <c r="BH1974" s="5"/>
      <c r="BI1974" s="4"/>
      <c r="BJ1974" s="6"/>
      <c r="BK1974" s="4"/>
      <c r="BL1974" s="6"/>
      <c r="BM1974" s="5"/>
      <c r="BN1974" s="5"/>
      <c r="BO1974" s="4"/>
      <c r="BP1974" s="6"/>
      <c r="BQ1974" s="4"/>
      <c r="BR1974" s="6"/>
      <c r="BS1974" s="5"/>
      <c r="BT1974" s="5"/>
      <c r="BU1974" s="4"/>
      <c r="BV1974" s="6"/>
      <c r="BW1974" s="4"/>
      <c r="BX1974" s="6"/>
      <c r="BY1974" s="5"/>
      <c r="BZ1974" s="5"/>
      <c r="CA1974" s="4"/>
      <c r="CB1974" s="6"/>
      <c r="CC1974" s="4"/>
      <c r="CD1974" s="6"/>
      <c r="CE1974" s="5"/>
      <c r="CF1974" s="5"/>
      <c r="CG1974" s="4"/>
      <c r="CH1974" s="6"/>
      <c r="CI1974" s="4"/>
      <c r="CJ1974" s="6"/>
      <c r="CK1974" s="5"/>
      <c r="CL1974" s="5"/>
      <c r="CM1974" s="4"/>
      <c r="CN1974" s="6"/>
      <c r="CO1974" s="4"/>
      <c r="CP1974" s="6"/>
      <c r="CQ1974" s="5"/>
      <c r="CR1974" s="5"/>
      <c r="CS1974" s="4"/>
      <c r="CT1974" s="6"/>
      <c r="CU1974" s="4"/>
      <c r="CV1974" s="6"/>
      <c r="CW1974" s="5"/>
      <c r="CX1974" s="5"/>
      <c r="CY1974" s="4"/>
      <c r="CZ1974" s="6"/>
      <c r="DA1974" s="4"/>
      <c r="DB1974" s="6"/>
      <c r="DC1974" s="5"/>
      <c r="DD1974" s="5"/>
      <c r="DE1974" s="4"/>
      <c r="DF1974" s="6"/>
      <c r="DG1974" s="4"/>
      <c r="DH1974" s="6"/>
      <c r="DI1974" s="5"/>
      <c r="DJ1974" s="5"/>
      <c r="DK1974" s="4"/>
      <c r="DL1974" s="6"/>
      <c r="DM1974" s="4"/>
      <c r="DN1974" s="6"/>
      <c r="DO1974" s="5"/>
      <c r="DP1974" s="5"/>
      <c r="DQ1974" s="4"/>
      <c r="DR1974" s="6"/>
      <c r="DS1974" s="4"/>
      <c r="DT1974" s="6"/>
      <c r="DU1974" s="5"/>
      <c r="DV1974" s="5"/>
      <c r="DW1974" s="4"/>
      <c r="DX1974" s="6"/>
      <c r="DY1974" s="4"/>
      <c r="DZ1974" s="6"/>
      <c r="EA1974" s="5"/>
      <c r="EB1974" s="5"/>
      <c r="EC1974" s="4"/>
      <c r="ED1974" s="6"/>
      <c r="EE1974" s="4"/>
      <c r="EF1974" s="6"/>
      <c r="EG1974" s="5"/>
      <c r="EH1974" s="5"/>
      <c r="EI1974" s="4"/>
      <c r="EJ1974" s="6"/>
      <c r="EK1974" s="4"/>
      <c r="EL1974" s="6"/>
      <c r="EM1974" s="5"/>
      <c r="EN1974" s="5"/>
      <c r="EO1974" s="4"/>
      <c r="EP1974" s="6"/>
      <c r="EQ1974" s="4"/>
      <c r="ER1974" s="6"/>
      <c r="ES1974" s="5"/>
      <c r="ET1974" s="5"/>
      <c r="EU1974" s="4"/>
      <c r="EV1974" s="6"/>
      <c r="EW1974" s="4"/>
      <c r="EX1974" s="6"/>
      <c r="EY1974" s="5"/>
      <c r="EZ1974" s="5"/>
      <c r="FA1974" s="4"/>
      <c r="FB1974" s="6"/>
      <c r="FC1974" s="4"/>
      <c r="FD1974" s="6"/>
      <c r="FE1974" s="5"/>
      <c r="FF1974" s="5"/>
      <c r="FG1974" s="4"/>
      <c r="FH1974" s="6"/>
      <c r="FI1974" s="4"/>
      <c r="FJ1974" s="6"/>
      <c r="FK1974" s="5"/>
      <c r="FL1974" s="5"/>
      <c r="FM1974" s="4"/>
      <c r="FN1974" s="6"/>
      <c r="FO1974" s="4"/>
      <c r="FP1974" s="6"/>
      <c r="FQ1974" s="5"/>
      <c r="FR1974" s="5"/>
      <c r="FS1974" s="4"/>
      <c r="FT1974" s="6"/>
      <c r="FU1974" s="4"/>
      <c r="FV1974" s="6"/>
      <c r="FW1974" s="5"/>
      <c r="FX1974" s="5"/>
      <c r="FY1974" s="4"/>
      <c r="FZ1974" s="6"/>
      <c r="GA1974" s="4"/>
      <c r="GB1974" s="6"/>
      <c r="GC1974" s="5"/>
      <c r="GD1974" s="5"/>
      <c r="GE1974" s="4"/>
      <c r="GF1974" s="6"/>
      <c r="GG1974" s="4"/>
      <c r="GH1974" s="6"/>
      <c r="GI1974" s="5"/>
      <c r="GJ1974" s="5"/>
      <c r="GK1974" s="4"/>
      <c r="GL1974" s="6"/>
      <c r="GM1974" s="4"/>
      <c r="GN1974" s="6"/>
      <c r="GO1974" s="5"/>
      <c r="GP1974" s="5"/>
      <c r="GQ1974" s="4"/>
      <c r="GR1974" s="6"/>
      <c r="GS1974" s="4"/>
      <c r="GT1974" s="6"/>
      <c r="GU1974" s="5"/>
      <c r="GV1974" s="5"/>
      <c r="GW1974" s="4"/>
      <c r="GX1974" s="6"/>
      <c r="GY1974" s="4"/>
      <c r="GZ1974" s="6"/>
      <c r="HA1974" s="5"/>
      <c r="HB1974" s="5"/>
      <c r="HC1974" s="4"/>
      <c r="HD1974" s="6"/>
      <c r="HE1974" s="4"/>
      <c r="HF1974" s="6"/>
      <c r="HG1974" s="5"/>
      <c r="HH1974" s="5"/>
      <c r="HI1974" s="4"/>
      <c r="HJ1974" s="6"/>
      <c r="HK1974" s="4"/>
      <c r="HL1974" s="6"/>
      <c r="HM1974" s="5"/>
      <c r="HN1974" s="5"/>
      <c r="HO1974" s="4"/>
      <c r="HP1974" s="6"/>
      <c r="HQ1974" s="4"/>
      <c r="HR1974" s="6"/>
      <c r="HS1974" s="5"/>
      <c r="HT1974" s="5"/>
      <c r="HU1974" s="4"/>
      <c r="HV1974" s="6"/>
      <c r="HW1974" s="4"/>
      <c r="HX1974" s="6"/>
      <c r="HY1974" s="5"/>
      <c r="HZ1974" s="5"/>
      <c r="IA1974" s="4"/>
      <c r="IB1974" s="6"/>
      <c r="IC1974" s="4"/>
      <c r="ID1974" s="6"/>
      <c r="IE1974" s="5"/>
      <c r="IF1974" s="5"/>
      <c r="IG1974" s="4"/>
      <c r="IH1974" s="6"/>
      <c r="II1974" s="4"/>
      <c r="IJ1974" s="6"/>
      <c r="IK1974" s="5"/>
      <c r="IL1974" s="5"/>
      <c r="IM1974" s="4"/>
      <c r="IN1974" s="6"/>
      <c r="IO1974" s="4"/>
      <c r="IP1974" s="6"/>
      <c r="IQ1974" s="5"/>
      <c r="IR1974" s="5"/>
      <c r="IS1974" s="4"/>
      <c r="IT1974" s="6"/>
      <c r="IU1974" s="4"/>
      <c r="IV1974" s="6"/>
      <c r="IW1974" s="5"/>
      <c r="IX1974" s="5"/>
      <c r="IY1974" s="4"/>
      <c r="IZ1974" s="6"/>
      <c r="JA1974" s="4"/>
      <c r="JB1974" s="6"/>
      <c r="JC1974" s="5"/>
      <c r="JD1974" s="5"/>
      <c r="JE1974" s="4"/>
      <c r="JF1974" s="6"/>
      <c r="JG1974" s="4"/>
      <c r="JH1974" s="6"/>
      <c r="JI1974" s="5"/>
      <c r="JJ1974" s="5"/>
      <c r="JK1974" s="4"/>
      <c r="JL1974" s="6"/>
      <c r="JM1974" s="4"/>
      <c r="JN1974" s="6"/>
      <c r="JO1974" s="5"/>
      <c r="JP1974" s="5"/>
      <c r="JQ1974" s="4"/>
      <c r="JR1974" s="6"/>
      <c r="JS1974" s="4"/>
      <c r="JT1974" s="6"/>
      <c r="JU1974" s="5"/>
      <c r="JV1974" s="5"/>
      <c r="JW1974" s="4"/>
      <c r="JX1974" s="6"/>
      <c r="JY1974" s="4"/>
      <c r="JZ1974" s="6"/>
      <c r="KA1974" s="5"/>
      <c r="KB1974" s="5"/>
      <c r="KC1974" s="4"/>
      <c r="KD1974" s="6"/>
      <c r="KE1974" s="4"/>
      <c r="KF1974" s="6"/>
      <c r="KG1974" s="5"/>
      <c r="KH1974" s="5"/>
      <c r="KI1974" s="4"/>
      <c r="KJ1974" s="6"/>
      <c r="KK1974" s="4"/>
      <c r="KL1974" s="6"/>
      <c r="KM1974" s="5"/>
      <c r="KN1974" s="5"/>
    </row>
    <row r="1975">
      <c r="A1975" s="3" t="s">
        <v>85</v>
      </c>
      <c r="B1975" s="3" t="s">
        <v>1266</v>
      </c>
      <c r="C1975" s="3" t="s">
        <v>547</v>
      </c>
      <c r="D1975" s="3" t="s">
        <v>712</v>
      </c>
      <c r="E1975" s="3" t="s">
        <v>796</v>
      </c>
      <c r="F1975" s="3" t="s">
        <v>104</v>
      </c>
      <c r="G1975" s="3" t="s">
        <v>104</v>
      </c>
      <c r="H1975" s="3" t="s">
        <v>104</v>
      </c>
      <c r="I1975" s="3" t="s">
        <v>1364</v>
      </c>
      <c r="J1975" s="3" t="s">
        <v>104</v>
      </c>
      <c r="K1975" s="4"/>
      <c r="L1975" s="4">
        <f>=ROUNDDOWN({0},0)</f>
      </c>
      <c r="M1975" s="4"/>
      <c r="N1975" s="5"/>
      <c r="O1975" s="4"/>
      <c r="P1975" s="4">
        <f>=ROUNDDOWN({0},0)</f>
      </c>
      <c r="Q1975" s="4"/>
      <c r="R1975" s="5"/>
      <c r="S1975" s="4"/>
      <c r="T1975" s="6"/>
      <c r="U1975" s="4"/>
      <c r="V1975" s="6"/>
      <c r="W1975" s="5"/>
      <c r="X1975" s="5"/>
      <c r="Y1975" s="4"/>
      <c r="Z1975" s="6"/>
      <c r="AA1975" s="4"/>
      <c r="AB1975" s="6"/>
      <c r="AC1975" s="5"/>
      <c r="AD1975" s="5"/>
      <c r="AE1975" s="4"/>
      <c r="AF1975" s="6"/>
      <c r="AG1975" s="4"/>
      <c r="AH1975" s="6"/>
      <c r="AI1975" s="5"/>
      <c r="AJ1975" s="5"/>
      <c r="AK1975" s="4"/>
      <c r="AL1975" s="6"/>
      <c r="AM1975" s="4"/>
      <c r="AN1975" s="6"/>
      <c r="AO1975" s="5"/>
      <c r="AP1975" s="5"/>
      <c r="AQ1975" s="4"/>
      <c r="AR1975" s="6"/>
      <c r="AS1975" s="4"/>
      <c r="AT1975" s="6"/>
      <c r="AU1975" s="5"/>
      <c r="AV1975" s="5"/>
      <c r="AW1975" s="4"/>
      <c r="AX1975" s="6"/>
      <c r="AY1975" s="4"/>
      <c r="AZ1975" s="6"/>
      <c r="BA1975" s="5"/>
      <c r="BB1975" s="5"/>
      <c r="BC1975" s="4"/>
      <c r="BD1975" s="6"/>
      <c r="BE1975" s="4"/>
      <c r="BF1975" s="6"/>
      <c r="BG1975" s="5"/>
      <c r="BH1975" s="5"/>
      <c r="BI1975" s="4"/>
      <c r="BJ1975" s="6"/>
      <c r="BK1975" s="4"/>
      <c r="BL1975" s="6"/>
      <c r="BM1975" s="5"/>
      <c r="BN1975" s="5"/>
      <c r="BO1975" s="4"/>
      <c r="BP1975" s="6"/>
      <c r="BQ1975" s="4"/>
      <c r="BR1975" s="6"/>
      <c r="BS1975" s="5"/>
      <c r="BT1975" s="5"/>
      <c r="BU1975" s="4"/>
      <c r="BV1975" s="6"/>
      <c r="BW1975" s="4"/>
      <c r="BX1975" s="6"/>
      <c r="BY1975" s="5"/>
      <c r="BZ1975" s="5"/>
      <c r="CA1975" s="4"/>
      <c r="CB1975" s="6"/>
      <c r="CC1975" s="4"/>
      <c r="CD1975" s="6"/>
      <c r="CE1975" s="5"/>
      <c r="CF1975" s="5"/>
      <c r="CG1975" s="4"/>
      <c r="CH1975" s="6"/>
      <c r="CI1975" s="4"/>
      <c r="CJ1975" s="6"/>
      <c r="CK1975" s="5"/>
      <c r="CL1975" s="5"/>
      <c r="CM1975" s="4"/>
      <c r="CN1975" s="6"/>
      <c r="CO1975" s="4"/>
      <c r="CP1975" s="6"/>
      <c r="CQ1975" s="5"/>
      <c r="CR1975" s="5"/>
      <c r="CS1975" s="4"/>
      <c r="CT1975" s="6"/>
      <c r="CU1975" s="4"/>
      <c r="CV1975" s="6"/>
      <c r="CW1975" s="5"/>
      <c r="CX1975" s="5"/>
      <c r="CY1975" s="4"/>
      <c r="CZ1975" s="6"/>
      <c r="DA1975" s="4"/>
      <c r="DB1975" s="6"/>
      <c r="DC1975" s="5"/>
      <c r="DD1975" s="5"/>
      <c r="DE1975" s="4"/>
      <c r="DF1975" s="6"/>
      <c r="DG1975" s="4"/>
      <c r="DH1975" s="6"/>
      <c r="DI1975" s="5"/>
      <c r="DJ1975" s="5"/>
      <c r="DK1975" s="4"/>
      <c r="DL1975" s="6"/>
      <c r="DM1975" s="4"/>
      <c r="DN1975" s="6"/>
      <c r="DO1975" s="5"/>
      <c r="DP1975" s="5"/>
      <c r="DQ1975" s="4"/>
      <c r="DR1975" s="6"/>
      <c r="DS1975" s="4"/>
      <c r="DT1975" s="6"/>
      <c r="DU1975" s="5"/>
      <c r="DV1975" s="5"/>
      <c r="DW1975" s="4"/>
      <c r="DX1975" s="6"/>
      <c r="DY1975" s="4"/>
      <c r="DZ1975" s="6"/>
      <c r="EA1975" s="5"/>
      <c r="EB1975" s="5"/>
      <c r="EC1975" s="4"/>
      <c r="ED1975" s="6"/>
      <c r="EE1975" s="4"/>
      <c r="EF1975" s="6"/>
      <c r="EG1975" s="5"/>
      <c r="EH1975" s="5"/>
      <c r="EI1975" s="4"/>
      <c r="EJ1975" s="6"/>
      <c r="EK1975" s="4"/>
      <c r="EL1975" s="6"/>
      <c r="EM1975" s="5"/>
      <c r="EN1975" s="5"/>
      <c r="EO1975" s="4"/>
      <c r="EP1975" s="6"/>
      <c r="EQ1975" s="4"/>
      <c r="ER1975" s="6"/>
      <c r="ES1975" s="5"/>
      <c r="ET1975" s="5"/>
      <c r="EU1975" s="4"/>
      <c r="EV1975" s="6"/>
      <c r="EW1975" s="4"/>
      <c r="EX1975" s="6"/>
      <c r="EY1975" s="5"/>
      <c r="EZ1975" s="5"/>
      <c r="FA1975" s="4"/>
      <c r="FB1975" s="6"/>
      <c r="FC1975" s="4"/>
      <c r="FD1975" s="6"/>
      <c r="FE1975" s="5"/>
      <c r="FF1975" s="5"/>
      <c r="FG1975" s="4"/>
      <c r="FH1975" s="6"/>
      <c r="FI1975" s="4"/>
      <c r="FJ1975" s="6"/>
      <c r="FK1975" s="5"/>
      <c r="FL1975" s="5"/>
      <c r="FM1975" s="4"/>
      <c r="FN1975" s="6"/>
      <c r="FO1975" s="4"/>
      <c r="FP1975" s="6"/>
      <c r="FQ1975" s="5"/>
      <c r="FR1975" s="5"/>
      <c r="FS1975" s="4"/>
      <c r="FT1975" s="6"/>
      <c r="FU1975" s="4"/>
      <c r="FV1975" s="6"/>
      <c r="FW1975" s="5"/>
      <c r="FX1975" s="5"/>
      <c r="FY1975" s="4"/>
      <c r="FZ1975" s="6"/>
      <c r="GA1975" s="4"/>
      <c r="GB1975" s="6"/>
      <c r="GC1975" s="5"/>
      <c r="GD1975" s="5"/>
      <c r="GE1975" s="4"/>
      <c r="GF1975" s="6"/>
      <c r="GG1975" s="4"/>
      <c r="GH1975" s="6"/>
      <c r="GI1975" s="5"/>
      <c r="GJ1975" s="5"/>
      <c r="GK1975" s="4"/>
      <c r="GL1975" s="6"/>
      <c r="GM1975" s="4"/>
      <c r="GN1975" s="6"/>
      <c r="GO1975" s="5"/>
      <c r="GP1975" s="5"/>
      <c r="GQ1975" s="4"/>
      <c r="GR1975" s="6"/>
      <c r="GS1975" s="4"/>
      <c r="GT1975" s="6"/>
      <c r="GU1975" s="5"/>
      <c r="GV1975" s="5"/>
      <c r="GW1975" s="4"/>
      <c r="GX1975" s="6"/>
      <c r="GY1975" s="4"/>
      <c r="GZ1975" s="6"/>
      <c r="HA1975" s="5"/>
      <c r="HB1975" s="5"/>
      <c r="HC1975" s="4"/>
      <c r="HD1975" s="6"/>
      <c r="HE1975" s="4"/>
      <c r="HF1975" s="6"/>
      <c r="HG1975" s="5"/>
      <c r="HH1975" s="5"/>
      <c r="HI1975" s="4"/>
      <c r="HJ1975" s="6"/>
      <c r="HK1975" s="4"/>
      <c r="HL1975" s="6"/>
      <c r="HM1975" s="5"/>
      <c r="HN1975" s="5"/>
      <c r="HO1975" s="4"/>
      <c r="HP1975" s="6"/>
      <c r="HQ1975" s="4"/>
      <c r="HR1975" s="6"/>
      <c r="HS1975" s="5"/>
      <c r="HT1975" s="5"/>
      <c r="HU1975" s="4"/>
      <c r="HV1975" s="6"/>
      <c r="HW1975" s="4"/>
      <c r="HX1975" s="6"/>
      <c r="HY1975" s="5"/>
      <c r="HZ1975" s="5"/>
      <c r="IA1975" s="4"/>
      <c r="IB1975" s="6"/>
      <c r="IC1975" s="4"/>
      <c r="ID1975" s="6"/>
      <c r="IE1975" s="5"/>
      <c r="IF1975" s="5"/>
      <c r="IG1975" s="4"/>
      <c r="IH1975" s="6"/>
      <c r="II1975" s="4"/>
      <c r="IJ1975" s="6"/>
      <c r="IK1975" s="5"/>
      <c r="IL1975" s="5"/>
      <c r="IM1975" s="4"/>
      <c r="IN1975" s="6"/>
      <c r="IO1975" s="4"/>
      <c r="IP1975" s="6"/>
      <c r="IQ1975" s="5"/>
      <c r="IR1975" s="5"/>
      <c r="IS1975" s="4"/>
      <c r="IT1975" s="6"/>
      <c r="IU1975" s="4"/>
      <c r="IV1975" s="6"/>
      <c r="IW1975" s="5"/>
      <c r="IX1975" s="5"/>
      <c r="IY1975" s="4"/>
      <c r="IZ1975" s="6"/>
      <c r="JA1975" s="4"/>
      <c r="JB1975" s="6"/>
      <c r="JC1975" s="5"/>
      <c r="JD1975" s="5"/>
      <c r="JE1975" s="4"/>
      <c r="JF1975" s="6"/>
      <c r="JG1975" s="4"/>
      <c r="JH1975" s="6"/>
      <c r="JI1975" s="5"/>
      <c r="JJ1975" s="5"/>
      <c r="JK1975" s="4"/>
      <c r="JL1975" s="6"/>
      <c r="JM1975" s="4"/>
      <c r="JN1975" s="6"/>
      <c r="JO1975" s="5"/>
      <c r="JP1975" s="5"/>
      <c r="JQ1975" s="4"/>
      <c r="JR1975" s="6"/>
      <c r="JS1975" s="4"/>
      <c r="JT1975" s="6"/>
      <c r="JU1975" s="5"/>
      <c r="JV1975" s="5"/>
      <c r="JW1975" s="4"/>
      <c r="JX1975" s="6"/>
      <c r="JY1975" s="4"/>
      <c r="JZ1975" s="6"/>
      <c r="KA1975" s="5"/>
      <c r="KB1975" s="5"/>
      <c r="KC1975" s="4"/>
      <c r="KD1975" s="6"/>
      <c r="KE1975" s="4"/>
      <c r="KF1975" s="6"/>
      <c r="KG1975" s="5"/>
      <c r="KH1975" s="5"/>
      <c r="KI1975" s="4"/>
      <c r="KJ1975" s="6"/>
      <c r="KK1975" s="4"/>
      <c r="KL1975" s="6"/>
      <c r="KM1975" s="5"/>
      <c r="KN1975" s="5"/>
    </row>
    <row r="1976">
      <c r="A1976" s="3" t="s">
        <v>85</v>
      </c>
      <c r="B1976" s="3" t="s">
        <v>1266</v>
      </c>
      <c r="C1976" s="3" t="s">
        <v>547</v>
      </c>
      <c r="D1976" s="3" t="s">
        <v>712</v>
      </c>
      <c r="E1976" s="3" t="s">
        <v>1276</v>
      </c>
      <c r="F1976" s="3" t="s">
        <v>104</v>
      </c>
      <c r="G1976" s="3" t="s">
        <v>104</v>
      </c>
      <c r="H1976" s="3" t="s">
        <v>104</v>
      </c>
      <c r="I1976" s="3" t="s">
        <v>1670</v>
      </c>
      <c r="J1976" s="3" t="s">
        <v>104</v>
      </c>
      <c r="K1976" s="4"/>
      <c r="L1976" s="4">
        <f>=ROUNDDOWN({0},0)</f>
      </c>
      <c r="M1976" s="4"/>
      <c r="N1976" s="5"/>
      <c r="O1976" s="4"/>
      <c r="P1976" s="4">
        <f>=ROUNDDOWN({0},0)</f>
      </c>
      <c r="Q1976" s="4"/>
      <c r="R1976" s="5"/>
      <c r="S1976" s="4"/>
      <c r="T1976" s="6"/>
      <c r="U1976" s="4"/>
      <c r="V1976" s="6"/>
      <c r="W1976" s="5"/>
      <c r="X1976" s="5"/>
      <c r="Y1976" s="4"/>
      <c r="Z1976" s="6"/>
      <c r="AA1976" s="4"/>
      <c r="AB1976" s="6"/>
      <c r="AC1976" s="5"/>
      <c r="AD1976" s="5"/>
      <c r="AE1976" s="4"/>
      <c r="AF1976" s="6"/>
      <c r="AG1976" s="4"/>
      <c r="AH1976" s="6"/>
      <c r="AI1976" s="5"/>
      <c r="AJ1976" s="5"/>
      <c r="AK1976" s="4"/>
      <c r="AL1976" s="6"/>
      <c r="AM1976" s="4"/>
      <c r="AN1976" s="6"/>
      <c r="AO1976" s="5"/>
      <c r="AP1976" s="5"/>
      <c r="AQ1976" s="4"/>
      <c r="AR1976" s="6"/>
      <c r="AS1976" s="4"/>
      <c r="AT1976" s="6"/>
      <c r="AU1976" s="5"/>
      <c r="AV1976" s="5"/>
      <c r="AW1976" s="4"/>
      <c r="AX1976" s="6"/>
      <c r="AY1976" s="4"/>
      <c r="AZ1976" s="6"/>
      <c r="BA1976" s="5"/>
      <c r="BB1976" s="5"/>
      <c r="BC1976" s="4"/>
      <c r="BD1976" s="6"/>
      <c r="BE1976" s="4"/>
      <c r="BF1976" s="6"/>
      <c r="BG1976" s="5"/>
      <c r="BH1976" s="5"/>
      <c r="BI1976" s="4"/>
      <c r="BJ1976" s="6"/>
      <c r="BK1976" s="4"/>
      <c r="BL1976" s="6"/>
      <c r="BM1976" s="5"/>
      <c r="BN1976" s="5"/>
      <c r="BO1976" s="4"/>
      <c r="BP1976" s="6"/>
      <c r="BQ1976" s="4"/>
      <c r="BR1976" s="6"/>
      <c r="BS1976" s="5"/>
      <c r="BT1976" s="5"/>
      <c r="BU1976" s="4"/>
      <c r="BV1976" s="6"/>
      <c r="BW1976" s="4"/>
      <c r="BX1976" s="6"/>
      <c r="BY1976" s="5"/>
      <c r="BZ1976" s="5"/>
      <c r="CA1976" s="4"/>
      <c r="CB1976" s="6"/>
      <c r="CC1976" s="4"/>
      <c r="CD1976" s="6"/>
      <c r="CE1976" s="5"/>
      <c r="CF1976" s="5"/>
      <c r="CG1976" s="4"/>
      <c r="CH1976" s="6"/>
      <c r="CI1976" s="4"/>
      <c r="CJ1976" s="6"/>
      <c r="CK1976" s="5"/>
      <c r="CL1976" s="5"/>
      <c r="CM1976" s="4"/>
      <c r="CN1976" s="6"/>
      <c r="CO1976" s="4"/>
      <c r="CP1976" s="6"/>
      <c r="CQ1976" s="5"/>
      <c r="CR1976" s="5"/>
      <c r="CS1976" s="4"/>
      <c r="CT1976" s="6"/>
      <c r="CU1976" s="4"/>
      <c r="CV1976" s="6"/>
      <c r="CW1976" s="5"/>
      <c r="CX1976" s="5"/>
      <c r="CY1976" s="4"/>
      <c r="CZ1976" s="6"/>
      <c r="DA1976" s="4"/>
      <c r="DB1976" s="6"/>
      <c r="DC1976" s="5"/>
      <c r="DD1976" s="5"/>
      <c r="DE1976" s="4"/>
      <c r="DF1976" s="6"/>
      <c r="DG1976" s="4"/>
      <c r="DH1976" s="6"/>
      <c r="DI1976" s="5"/>
      <c r="DJ1976" s="5"/>
      <c r="DK1976" s="4"/>
      <c r="DL1976" s="6"/>
      <c r="DM1976" s="4"/>
      <c r="DN1976" s="6"/>
      <c r="DO1976" s="5"/>
      <c r="DP1976" s="5"/>
      <c r="DQ1976" s="4"/>
      <c r="DR1976" s="6"/>
      <c r="DS1976" s="4"/>
      <c r="DT1976" s="6"/>
      <c r="DU1976" s="5"/>
      <c r="DV1976" s="5"/>
      <c r="DW1976" s="4"/>
      <c r="DX1976" s="6"/>
      <c r="DY1976" s="4"/>
      <c r="DZ1976" s="6"/>
      <c r="EA1976" s="5"/>
      <c r="EB1976" s="5"/>
      <c r="EC1976" s="4"/>
      <c r="ED1976" s="6"/>
      <c r="EE1976" s="4"/>
      <c r="EF1976" s="6"/>
      <c r="EG1976" s="5"/>
      <c r="EH1976" s="5"/>
      <c r="EI1976" s="4"/>
      <c r="EJ1976" s="6"/>
      <c r="EK1976" s="4"/>
      <c r="EL1976" s="6"/>
      <c r="EM1976" s="5"/>
      <c r="EN1976" s="5"/>
      <c r="EO1976" s="4"/>
      <c r="EP1976" s="6"/>
      <c r="EQ1976" s="4"/>
      <c r="ER1976" s="6"/>
      <c r="ES1976" s="5"/>
      <c r="ET1976" s="5"/>
      <c r="EU1976" s="4"/>
      <c r="EV1976" s="6"/>
      <c r="EW1976" s="4"/>
      <c r="EX1976" s="6"/>
      <c r="EY1976" s="5"/>
      <c r="EZ1976" s="5"/>
      <c r="FA1976" s="4"/>
      <c r="FB1976" s="6"/>
      <c r="FC1976" s="4"/>
      <c r="FD1976" s="6"/>
      <c r="FE1976" s="5"/>
      <c r="FF1976" s="5"/>
      <c r="FG1976" s="4"/>
      <c r="FH1976" s="6"/>
      <c r="FI1976" s="4"/>
      <c r="FJ1976" s="6"/>
      <c r="FK1976" s="5"/>
      <c r="FL1976" s="5"/>
      <c r="FM1976" s="4"/>
      <c r="FN1976" s="6"/>
      <c r="FO1976" s="4"/>
      <c r="FP1976" s="6"/>
      <c r="FQ1976" s="5"/>
      <c r="FR1976" s="5"/>
      <c r="FS1976" s="4"/>
      <c r="FT1976" s="6"/>
      <c r="FU1976" s="4"/>
      <c r="FV1976" s="6"/>
      <c r="FW1976" s="5"/>
      <c r="FX1976" s="5"/>
      <c r="FY1976" s="4"/>
      <c r="FZ1976" s="6"/>
      <c r="GA1976" s="4"/>
      <c r="GB1976" s="6"/>
      <c r="GC1976" s="5"/>
      <c r="GD1976" s="5"/>
      <c r="GE1976" s="4"/>
      <c r="GF1976" s="6"/>
      <c r="GG1976" s="4"/>
      <c r="GH1976" s="6"/>
      <c r="GI1976" s="5"/>
      <c r="GJ1976" s="5"/>
      <c r="GK1976" s="4"/>
      <c r="GL1976" s="6"/>
      <c r="GM1976" s="4"/>
      <c r="GN1976" s="6"/>
      <c r="GO1976" s="5"/>
      <c r="GP1976" s="5"/>
      <c r="GQ1976" s="4"/>
      <c r="GR1976" s="6"/>
      <c r="GS1976" s="4"/>
      <c r="GT1976" s="6"/>
      <c r="GU1976" s="5"/>
      <c r="GV1976" s="5"/>
      <c r="GW1976" s="4"/>
      <c r="GX1976" s="6"/>
      <c r="GY1976" s="4"/>
      <c r="GZ1976" s="6"/>
      <c r="HA1976" s="5"/>
      <c r="HB1976" s="5"/>
      <c r="HC1976" s="4"/>
      <c r="HD1976" s="6"/>
      <c r="HE1976" s="4"/>
      <c r="HF1976" s="6"/>
      <c r="HG1976" s="5"/>
      <c r="HH1976" s="5"/>
      <c r="HI1976" s="4"/>
      <c r="HJ1976" s="6"/>
      <c r="HK1976" s="4"/>
      <c r="HL1976" s="6"/>
      <c r="HM1976" s="5"/>
      <c r="HN1976" s="5"/>
      <c r="HO1976" s="4"/>
      <c r="HP1976" s="6"/>
      <c r="HQ1976" s="4"/>
      <c r="HR1976" s="6"/>
      <c r="HS1976" s="5"/>
      <c r="HT1976" s="5"/>
      <c r="HU1976" s="4"/>
      <c r="HV1976" s="6"/>
      <c r="HW1976" s="4"/>
      <c r="HX1976" s="6"/>
      <c r="HY1976" s="5"/>
      <c r="HZ1976" s="5"/>
      <c r="IA1976" s="4"/>
      <c r="IB1976" s="6"/>
      <c r="IC1976" s="4"/>
      <c r="ID1976" s="6"/>
      <c r="IE1976" s="5"/>
      <c r="IF1976" s="5"/>
      <c r="IG1976" s="4"/>
      <c r="IH1976" s="6"/>
      <c r="II1976" s="4"/>
      <c r="IJ1976" s="6"/>
      <c r="IK1976" s="5"/>
      <c r="IL1976" s="5"/>
      <c r="IM1976" s="4"/>
      <c r="IN1976" s="6"/>
      <c r="IO1976" s="4"/>
      <c r="IP1976" s="6"/>
      <c r="IQ1976" s="5"/>
      <c r="IR1976" s="5"/>
      <c r="IS1976" s="4"/>
      <c r="IT1976" s="6"/>
      <c r="IU1976" s="4"/>
      <c r="IV1976" s="6"/>
      <c r="IW1976" s="5"/>
      <c r="IX1976" s="5"/>
      <c r="IY1976" s="4"/>
      <c r="IZ1976" s="6"/>
      <c r="JA1976" s="4"/>
      <c r="JB1976" s="6"/>
      <c r="JC1976" s="5"/>
      <c r="JD1976" s="5"/>
      <c r="JE1976" s="4"/>
      <c r="JF1976" s="6"/>
      <c r="JG1976" s="4"/>
      <c r="JH1976" s="6"/>
      <c r="JI1976" s="5"/>
      <c r="JJ1976" s="5"/>
      <c r="JK1976" s="4"/>
      <c r="JL1976" s="6"/>
      <c r="JM1976" s="4"/>
      <c r="JN1976" s="6"/>
      <c r="JO1976" s="5"/>
      <c r="JP1976" s="5"/>
      <c r="JQ1976" s="4"/>
      <c r="JR1976" s="6"/>
      <c r="JS1976" s="4"/>
      <c r="JT1976" s="6"/>
      <c r="JU1976" s="5"/>
      <c r="JV1976" s="5"/>
      <c r="JW1976" s="4"/>
      <c r="JX1976" s="6"/>
      <c r="JY1976" s="4"/>
      <c r="JZ1976" s="6"/>
      <c r="KA1976" s="5"/>
      <c r="KB1976" s="5"/>
      <c r="KC1976" s="4"/>
      <c r="KD1976" s="6"/>
      <c r="KE1976" s="4"/>
      <c r="KF1976" s="6"/>
      <c r="KG1976" s="5"/>
      <c r="KH1976" s="5"/>
      <c r="KI1976" s="4"/>
      <c r="KJ1976" s="6"/>
      <c r="KK1976" s="4"/>
      <c r="KL1976" s="6"/>
      <c r="KM1976" s="5"/>
      <c r="KN1976" s="5"/>
    </row>
    <row r="1977">
      <c r="A1977" s="3" t="s">
        <v>85</v>
      </c>
      <c r="B1977" s="3" t="s">
        <v>1266</v>
      </c>
      <c r="C1977" s="3" t="s">
        <v>547</v>
      </c>
      <c r="D1977" s="3" t="s">
        <v>712</v>
      </c>
      <c r="E1977" s="3" t="s">
        <v>1270</v>
      </c>
      <c r="F1977" s="3" t="s">
        <v>104</v>
      </c>
      <c r="G1977" s="3" t="s">
        <v>104</v>
      </c>
      <c r="H1977" s="3" t="s">
        <v>104</v>
      </c>
      <c r="I1977" s="3" t="s">
        <v>1670</v>
      </c>
      <c r="J1977" s="3" t="s">
        <v>104</v>
      </c>
      <c r="K1977" s="4"/>
      <c r="L1977" s="4">
        <f>=ROUNDDOWN({0},0)</f>
      </c>
      <c r="M1977" s="4"/>
      <c r="N1977" s="5"/>
      <c r="O1977" s="4"/>
      <c r="P1977" s="4">
        <f>=ROUNDDOWN({0},0)</f>
      </c>
      <c r="Q1977" s="4"/>
      <c r="R1977" s="5"/>
      <c r="S1977" s="4"/>
      <c r="T1977" s="6"/>
      <c r="U1977" s="4"/>
      <c r="V1977" s="6"/>
      <c r="W1977" s="5"/>
      <c r="X1977" s="5"/>
      <c r="Y1977" s="4"/>
      <c r="Z1977" s="6"/>
      <c r="AA1977" s="4"/>
      <c r="AB1977" s="6"/>
      <c r="AC1977" s="5"/>
      <c r="AD1977" s="5"/>
      <c r="AE1977" s="4"/>
      <c r="AF1977" s="6"/>
      <c r="AG1977" s="4"/>
      <c r="AH1977" s="6"/>
      <c r="AI1977" s="5"/>
      <c r="AJ1977" s="5"/>
      <c r="AK1977" s="4"/>
      <c r="AL1977" s="6"/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  <c r="AW1977" s="4"/>
      <c r="AX1977" s="6"/>
      <c r="AY1977" s="4"/>
      <c r="AZ1977" s="6"/>
      <c r="BA1977" s="5"/>
      <c r="BB1977" s="5"/>
      <c r="BC1977" s="4"/>
      <c r="BD1977" s="6"/>
      <c r="BE1977" s="4"/>
      <c r="BF1977" s="6"/>
      <c r="BG1977" s="5"/>
      <c r="BH1977" s="5"/>
      <c r="BI1977" s="4"/>
      <c r="BJ1977" s="6"/>
      <c r="BK1977" s="4"/>
      <c r="BL1977" s="6"/>
      <c r="BM1977" s="5"/>
      <c r="BN1977" s="5"/>
      <c r="BO1977" s="4"/>
      <c r="BP1977" s="6"/>
      <c r="BQ1977" s="4"/>
      <c r="BR1977" s="6"/>
      <c r="BS1977" s="5"/>
      <c r="BT1977" s="5"/>
      <c r="BU1977" s="4"/>
      <c r="BV1977" s="6"/>
      <c r="BW1977" s="4"/>
      <c r="BX1977" s="6"/>
      <c r="BY1977" s="5"/>
      <c r="BZ1977" s="5"/>
      <c r="CA1977" s="4"/>
      <c r="CB1977" s="6"/>
      <c r="CC1977" s="4"/>
      <c r="CD1977" s="6"/>
      <c r="CE1977" s="5"/>
      <c r="CF1977" s="5"/>
      <c r="CG1977" s="4"/>
      <c r="CH1977" s="6"/>
      <c r="CI1977" s="4"/>
      <c r="CJ1977" s="6"/>
      <c r="CK1977" s="5"/>
      <c r="CL1977" s="5"/>
      <c r="CM1977" s="4"/>
      <c r="CN1977" s="6"/>
      <c r="CO1977" s="4"/>
      <c r="CP1977" s="6"/>
      <c r="CQ1977" s="5"/>
      <c r="CR1977" s="5"/>
      <c r="CS1977" s="4"/>
      <c r="CT1977" s="6"/>
      <c r="CU1977" s="4"/>
      <c r="CV1977" s="6"/>
      <c r="CW1977" s="5"/>
      <c r="CX1977" s="5"/>
      <c r="CY1977" s="4"/>
      <c r="CZ1977" s="6"/>
      <c r="DA1977" s="4"/>
      <c r="DB1977" s="6"/>
      <c r="DC1977" s="5"/>
      <c r="DD1977" s="5"/>
      <c r="DE1977" s="4"/>
      <c r="DF1977" s="6"/>
      <c r="DG1977" s="4"/>
      <c r="DH1977" s="6"/>
      <c r="DI1977" s="5"/>
      <c r="DJ1977" s="5"/>
      <c r="DK1977" s="4"/>
      <c r="DL1977" s="6"/>
      <c r="DM1977" s="4"/>
      <c r="DN1977" s="6"/>
      <c r="DO1977" s="5"/>
      <c r="DP1977" s="5"/>
      <c r="DQ1977" s="4"/>
      <c r="DR1977" s="6"/>
      <c r="DS1977" s="4"/>
      <c r="DT1977" s="6"/>
      <c r="DU1977" s="5"/>
      <c r="DV1977" s="5"/>
      <c r="DW1977" s="4"/>
      <c r="DX1977" s="6"/>
      <c r="DY1977" s="4"/>
      <c r="DZ1977" s="6"/>
      <c r="EA1977" s="5"/>
      <c r="EB1977" s="5"/>
      <c r="EC1977" s="4"/>
      <c r="ED1977" s="6"/>
      <c r="EE1977" s="4"/>
      <c r="EF1977" s="6"/>
      <c r="EG1977" s="5"/>
      <c r="EH1977" s="5"/>
      <c r="EI1977" s="4"/>
      <c r="EJ1977" s="6"/>
      <c r="EK1977" s="4"/>
      <c r="EL1977" s="6"/>
      <c r="EM1977" s="5"/>
      <c r="EN1977" s="5"/>
      <c r="EO1977" s="4"/>
      <c r="EP1977" s="6"/>
      <c r="EQ1977" s="4"/>
      <c r="ER1977" s="6"/>
      <c r="ES1977" s="5"/>
      <c r="ET1977" s="5"/>
      <c r="EU1977" s="4"/>
      <c r="EV1977" s="6"/>
      <c r="EW1977" s="4"/>
      <c r="EX1977" s="6"/>
      <c r="EY1977" s="5"/>
      <c r="EZ1977" s="5"/>
      <c r="FA1977" s="4"/>
      <c r="FB1977" s="6"/>
      <c r="FC1977" s="4"/>
      <c r="FD1977" s="6"/>
      <c r="FE1977" s="5"/>
      <c r="FF1977" s="5"/>
      <c r="FG1977" s="4"/>
      <c r="FH1977" s="6"/>
      <c r="FI1977" s="4"/>
      <c r="FJ1977" s="6"/>
      <c r="FK1977" s="5"/>
      <c r="FL1977" s="5"/>
      <c r="FM1977" s="4"/>
      <c r="FN1977" s="6"/>
      <c r="FO1977" s="4"/>
      <c r="FP1977" s="6"/>
      <c r="FQ1977" s="5"/>
      <c r="FR1977" s="5"/>
      <c r="FS1977" s="4"/>
      <c r="FT1977" s="6"/>
      <c r="FU1977" s="4"/>
      <c r="FV1977" s="6"/>
      <c r="FW1977" s="5"/>
      <c r="FX1977" s="5"/>
      <c r="FY1977" s="4"/>
      <c r="FZ1977" s="6"/>
      <c r="GA1977" s="4"/>
      <c r="GB1977" s="6"/>
      <c r="GC1977" s="5"/>
      <c r="GD1977" s="5"/>
      <c r="GE1977" s="4"/>
      <c r="GF1977" s="6"/>
      <c r="GG1977" s="4"/>
      <c r="GH1977" s="6"/>
      <c r="GI1977" s="5"/>
      <c r="GJ1977" s="5"/>
      <c r="GK1977" s="4"/>
      <c r="GL1977" s="6"/>
      <c r="GM1977" s="4"/>
      <c r="GN1977" s="6"/>
      <c r="GO1977" s="5"/>
      <c r="GP1977" s="5"/>
      <c r="GQ1977" s="4"/>
      <c r="GR1977" s="6"/>
      <c r="GS1977" s="4"/>
      <c r="GT1977" s="6"/>
      <c r="GU1977" s="5"/>
      <c r="GV1977" s="5"/>
      <c r="GW1977" s="4"/>
      <c r="GX1977" s="6"/>
      <c r="GY1977" s="4"/>
      <c r="GZ1977" s="6"/>
      <c r="HA1977" s="5"/>
      <c r="HB1977" s="5"/>
      <c r="HC1977" s="4"/>
      <c r="HD1977" s="6"/>
      <c r="HE1977" s="4"/>
      <c r="HF1977" s="6"/>
      <c r="HG1977" s="5"/>
      <c r="HH1977" s="5"/>
      <c r="HI1977" s="4"/>
      <c r="HJ1977" s="6"/>
      <c r="HK1977" s="4"/>
      <c r="HL1977" s="6"/>
      <c r="HM1977" s="5"/>
      <c r="HN1977" s="5"/>
      <c r="HO1977" s="4"/>
      <c r="HP1977" s="6"/>
      <c r="HQ1977" s="4"/>
      <c r="HR1977" s="6"/>
      <c r="HS1977" s="5"/>
      <c r="HT1977" s="5"/>
      <c r="HU1977" s="4"/>
      <c r="HV1977" s="6"/>
      <c r="HW1977" s="4"/>
      <c r="HX1977" s="6"/>
      <c r="HY1977" s="5"/>
      <c r="HZ1977" s="5"/>
      <c r="IA1977" s="4"/>
      <c r="IB1977" s="6"/>
      <c r="IC1977" s="4"/>
      <c r="ID1977" s="6"/>
      <c r="IE1977" s="5"/>
      <c r="IF1977" s="5"/>
      <c r="IG1977" s="4"/>
      <c r="IH1977" s="6"/>
      <c r="II1977" s="4"/>
      <c r="IJ1977" s="6"/>
      <c r="IK1977" s="5"/>
      <c r="IL1977" s="5"/>
      <c r="IM1977" s="4"/>
      <c r="IN1977" s="6"/>
      <c r="IO1977" s="4"/>
      <c r="IP1977" s="6"/>
      <c r="IQ1977" s="5"/>
      <c r="IR1977" s="5"/>
      <c r="IS1977" s="4"/>
      <c r="IT1977" s="6"/>
      <c r="IU1977" s="4"/>
      <c r="IV1977" s="6"/>
      <c r="IW1977" s="5"/>
      <c r="IX1977" s="5"/>
      <c r="IY1977" s="4"/>
      <c r="IZ1977" s="6"/>
      <c r="JA1977" s="4"/>
      <c r="JB1977" s="6"/>
      <c r="JC1977" s="5"/>
      <c r="JD1977" s="5"/>
      <c r="JE1977" s="4"/>
      <c r="JF1977" s="6"/>
      <c r="JG1977" s="4"/>
      <c r="JH1977" s="6"/>
      <c r="JI1977" s="5"/>
      <c r="JJ1977" s="5"/>
      <c r="JK1977" s="4"/>
      <c r="JL1977" s="6"/>
      <c r="JM1977" s="4"/>
      <c r="JN1977" s="6"/>
      <c r="JO1977" s="5"/>
      <c r="JP1977" s="5"/>
      <c r="JQ1977" s="4"/>
      <c r="JR1977" s="6"/>
      <c r="JS1977" s="4"/>
      <c r="JT1977" s="6"/>
      <c r="JU1977" s="5"/>
      <c r="JV1977" s="5"/>
      <c r="JW1977" s="4"/>
      <c r="JX1977" s="6"/>
      <c r="JY1977" s="4"/>
      <c r="JZ1977" s="6"/>
      <c r="KA1977" s="5"/>
      <c r="KB1977" s="5"/>
      <c r="KC1977" s="4"/>
      <c r="KD1977" s="6"/>
      <c r="KE1977" s="4"/>
      <c r="KF1977" s="6"/>
      <c r="KG1977" s="5"/>
      <c r="KH1977" s="5"/>
      <c r="KI1977" s="4"/>
      <c r="KJ1977" s="6"/>
      <c r="KK1977" s="4"/>
      <c r="KL1977" s="6"/>
      <c r="KM1977" s="5"/>
      <c r="KN1977" s="5"/>
    </row>
    <row r="1978">
      <c r="A1978" s="3" t="s">
        <v>85</v>
      </c>
      <c r="B1978" s="3" t="s">
        <v>1266</v>
      </c>
      <c r="C1978" s="3" t="s">
        <v>547</v>
      </c>
      <c r="D1978" s="3" t="s">
        <v>712</v>
      </c>
      <c r="E1978" s="3" t="s">
        <v>1283</v>
      </c>
      <c r="F1978" s="3" t="s">
        <v>104</v>
      </c>
      <c r="G1978" s="3" t="s">
        <v>104</v>
      </c>
      <c r="H1978" s="3" t="s">
        <v>104</v>
      </c>
      <c r="I1978" s="3" t="s">
        <v>1670</v>
      </c>
      <c r="J1978" s="3" t="s">
        <v>104</v>
      </c>
      <c r="K1978" s="4"/>
      <c r="L1978" s="4">
        <f>=ROUNDDOWN({0},0)</f>
      </c>
      <c r="M1978" s="4"/>
      <c r="N1978" s="5"/>
      <c r="O1978" s="4"/>
      <c r="P1978" s="4">
        <f>=ROUNDDOWN({0},0)</f>
      </c>
      <c r="Q1978" s="4"/>
      <c r="R1978" s="5"/>
      <c r="S1978" s="4"/>
      <c r="T1978" s="6"/>
      <c r="U1978" s="4"/>
      <c r="V1978" s="6"/>
      <c r="W1978" s="5"/>
      <c r="X1978" s="5"/>
      <c r="Y1978" s="4"/>
      <c r="Z1978" s="6"/>
      <c r="AA1978" s="4"/>
      <c r="AB1978" s="6"/>
      <c r="AC1978" s="5"/>
      <c r="AD1978" s="5"/>
      <c r="AE1978" s="4"/>
      <c r="AF1978" s="6"/>
      <c r="AG1978" s="4"/>
      <c r="AH1978" s="6"/>
      <c r="AI1978" s="5"/>
      <c r="AJ1978" s="5"/>
      <c r="AK1978" s="4"/>
      <c r="AL1978" s="6"/>
      <c r="AM1978" s="4"/>
      <c r="AN1978" s="6"/>
      <c r="AO1978" s="5"/>
      <c r="AP1978" s="5"/>
      <c r="AQ1978" s="4"/>
      <c r="AR1978" s="6"/>
      <c r="AS1978" s="4"/>
      <c r="AT1978" s="6"/>
      <c r="AU1978" s="5"/>
      <c r="AV1978" s="5"/>
      <c r="AW1978" s="4"/>
      <c r="AX1978" s="6"/>
      <c r="AY1978" s="4"/>
      <c r="AZ1978" s="6"/>
      <c r="BA1978" s="5"/>
      <c r="BB1978" s="5"/>
      <c r="BC1978" s="4"/>
      <c r="BD1978" s="6"/>
      <c r="BE1978" s="4"/>
      <c r="BF1978" s="6"/>
      <c r="BG1978" s="5"/>
      <c r="BH1978" s="5"/>
      <c r="BI1978" s="4"/>
      <c r="BJ1978" s="6"/>
      <c r="BK1978" s="4"/>
      <c r="BL1978" s="6"/>
      <c r="BM1978" s="5"/>
      <c r="BN1978" s="5"/>
      <c r="BO1978" s="4"/>
      <c r="BP1978" s="6"/>
      <c r="BQ1978" s="4"/>
      <c r="BR1978" s="6"/>
      <c r="BS1978" s="5"/>
      <c r="BT1978" s="5"/>
      <c r="BU1978" s="4"/>
      <c r="BV1978" s="6"/>
      <c r="BW1978" s="4"/>
      <c r="BX1978" s="6"/>
      <c r="BY1978" s="5"/>
      <c r="BZ1978" s="5"/>
      <c r="CA1978" s="4"/>
      <c r="CB1978" s="6"/>
      <c r="CC1978" s="4"/>
      <c r="CD1978" s="6"/>
      <c r="CE1978" s="5"/>
      <c r="CF1978" s="5"/>
      <c r="CG1978" s="4"/>
      <c r="CH1978" s="6"/>
      <c r="CI1978" s="4"/>
      <c r="CJ1978" s="6"/>
      <c r="CK1978" s="5"/>
      <c r="CL1978" s="5"/>
      <c r="CM1978" s="4"/>
      <c r="CN1978" s="6"/>
      <c r="CO1978" s="4"/>
      <c r="CP1978" s="6"/>
      <c r="CQ1978" s="5"/>
      <c r="CR1978" s="5"/>
      <c r="CS1978" s="4"/>
      <c r="CT1978" s="6"/>
      <c r="CU1978" s="4"/>
      <c r="CV1978" s="6"/>
      <c r="CW1978" s="5"/>
      <c r="CX1978" s="5"/>
      <c r="CY1978" s="4"/>
      <c r="CZ1978" s="6"/>
      <c r="DA1978" s="4"/>
      <c r="DB1978" s="6"/>
      <c r="DC1978" s="5"/>
      <c r="DD1978" s="5"/>
      <c r="DE1978" s="4"/>
      <c r="DF1978" s="6"/>
      <c r="DG1978" s="4"/>
      <c r="DH1978" s="6"/>
      <c r="DI1978" s="5"/>
      <c r="DJ1978" s="5"/>
      <c r="DK1978" s="4"/>
      <c r="DL1978" s="6"/>
      <c r="DM1978" s="4"/>
      <c r="DN1978" s="6"/>
      <c r="DO1978" s="5"/>
      <c r="DP1978" s="5"/>
      <c r="DQ1978" s="4"/>
      <c r="DR1978" s="6"/>
      <c r="DS1978" s="4"/>
      <c r="DT1978" s="6"/>
      <c r="DU1978" s="5"/>
      <c r="DV1978" s="5"/>
      <c r="DW1978" s="4"/>
      <c r="DX1978" s="6"/>
      <c r="DY1978" s="4"/>
      <c r="DZ1978" s="6"/>
      <c r="EA1978" s="5"/>
      <c r="EB1978" s="5"/>
      <c r="EC1978" s="4"/>
      <c r="ED1978" s="6"/>
      <c r="EE1978" s="4"/>
      <c r="EF1978" s="6"/>
      <c r="EG1978" s="5"/>
      <c r="EH1978" s="5"/>
      <c r="EI1978" s="4"/>
      <c r="EJ1978" s="6"/>
      <c r="EK1978" s="4"/>
      <c r="EL1978" s="6"/>
      <c r="EM1978" s="5"/>
      <c r="EN1978" s="5"/>
      <c r="EO1978" s="4"/>
      <c r="EP1978" s="6"/>
      <c r="EQ1978" s="4"/>
      <c r="ER1978" s="6"/>
      <c r="ES1978" s="5"/>
      <c r="ET1978" s="5"/>
      <c r="EU1978" s="4"/>
      <c r="EV1978" s="6"/>
      <c r="EW1978" s="4"/>
      <c r="EX1978" s="6"/>
      <c r="EY1978" s="5"/>
      <c r="EZ1978" s="5"/>
      <c r="FA1978" s="4"/>
      <c r="FB1978" s="6"/>
      <c r="FC1978" s="4"/>
      <c r="FD1978" s="6"/>
      <c r="FE1978" s="5"/>
      <c r="FF1978" s="5"/>
      <c r="FG1978" s="4"/>
      <c r="FH1978" s="6"/>
      <c r="FI1978" s="4"/>
      <c r="FJ1978" s="6"/>
      <c r="FK1978" s="5"/>
      <c r="FL1978" s="5"/>
      <c r="FM1978" s="4"/>
      <c r="FN1978" s="6"/>
      <c r="FO1978" s="4"/>
      <c r="FP1978" s="6"/>
      <c r="FQ1978" s="5"/>
      <c r="FR1978" s="5"/>
      <c r="FS1978" s="4"/>
      <c r="FT1978" s="6"/>
      <c r="FU1978" s="4"/>
      <c r="FV1978" s="6"/>
      <c r="FW1978" s="5"/>
      <c r="FX1978" s="5"/>
      <c r="FY1978" s="4"/>
      <c r="FZ1978" s="6"/>
      <c r="GA1978" s="4"/>
      <c r="GB1978" s="6"/>
      <c r="GC1978" s="5"/>
      <c r="GD1978" s="5"/>
      <c r="GE1978" s="4"/>
      <c r="GF1978" s="6"/>
      <c r="GG1978" s="4"/>
      <c r="GH1978" s="6"/>
      <c r="GI1978" s="5"/>
      <c r="GJ1978" s="5"/>
      <c r="GK1978" s="4"/>
      <c r="GL1978" s="6"/>
      <c r="GM1978" s="4"/>
      <c r="GN1978" s="6"/>
      <c r="GO1978" s="5"/>
      <c r="GP1978" s="5"/>
      <c r="GQ1978" s="4"/>
      <c r="GR1978" s="6"/>
      <c r="GS1978" s="4"/>
      <c r="GT1978" s="6"/>
      <c r="GU1978" s="5"/>
      <c r="GV1978" s="5"/>
      <c r="GW1978" s="4"/>
      <c r="GX1978" s="6"/>
      <c r="GY1978" s="4"/>
      <c r="GZ1978" s="6"/>
      <c r="HA1978" s="5"/>
      <c r="HB1978" s="5"/>
      <c r="HC1978" s="4"/>
      <c r="HD1978" s="6"/>
      <c r="HE1978" s="4"/>
      <c r="HF1978" s="6"/>
      <c r="HG1978" s="5"/>
      <c r="HH1978" s="5"/>
      <c r="HI1978" s="4"/>
      <c r="HJ1978" s="6"/>
      <c r="HK1978" s="4"/>
      <c r="HL1978" s="6"/>
      <c r="HM1978" s="5"/>
      <c r="HN1978" s="5"/>
      <c r="HO1978" s="4"/>
      <c r="HP1978" s="6"/>
      <c r="HQ1978" s="4"/>
      <c r="HR1978" s="6"/>
      <c r="HS1978" s="5"/>
      <c r="HT1978" s="5"/>
      <c r="HU1978" s="4"/>
      <c r="HV1978" s="6"/>
      <c r="HW1978" s="4"/>
      <c r="HX1978" s="6"/>
      <c r="HY1978" s="5"/>
      <c r="HZ1978" s="5"/>
      <c r="IA1978" s="4"/>
      <c r="IB1978" s="6"/>
      <c r="IC1978" s="4"/>
      <c r="ID1978" s="6"/>
      <c r="IE1978" s="5"/>
      <c r="IF1978" s="5"/>
      <c r="IG1978" s="4"/>
      <c r="IH1978" s="6"/>
      <c r="II1978" s="4"/>
      <c r="IJ1978" s="6"/>
      <c r="IK1978" s="5"/>
      <c r="IL1978" s="5"/>
      <c r="IM1978" s="4"/>
      <c r="IN1978" s="6"/>
      <c r="IO1978" s="4"/>
      <c r="IP1978" s="6"/>
      <c r="IQ1978" s="5"/>
      <c r="IR1978" s="5"/>
      <c r="IS1978" s="4"/>
      <c r="IT1978" s="6"/>
      <c r="IU1978" s="4"/>
      <c r="IV1978" s="6"/>
      <c r="IW1978" s="5"/>
      <c r="IX1978" s="5"/>
      <c r="IY1978" s="4"/>
      <c r="IZ1978" s="6"/>
      <c r="JA1978" s="4"/>
      <c r="JB1978" s="6"/>
      <c r="JC1978" s="5"/>
      <c r="JD1978" s="5"/>
      <c r="JE1978" s="4"/>
      <c r="JF1978" s="6"/>
      <c r="JG1978" s="4"/>
      <c r="JH1978" s="6"/>
      <c r="JI1978" s="5"/>
      <c r="JJ1978" s="5"/>
      <c r="JK1978" s="4"/>
      <c r="JL1978" s="6"/>
      <c r="JM1978" s="4"/>
      <c r="JN1978" s="6"/>
      <c r="JO1978" s="5"/>
      <c r="JP1978" s="5"/>
      <c r="JQ1978" s="4"/>
      <c r="JR1978" s="6"/>
      <c r="JS1978" s="4"/>
      <c r="JT1978" s="6"/>
      <c r="JU1978" s="5"/>
      <c r="JV1978" s="5"/>
      <c r="JW1978" s="4"/>
      <c r="JX1978" s="6"/>
      <c r="JY1978" s="4"/>
      <c r="JZ1978" s="6"/>
      <c r="KA1978" s="5"/>
      <c r="KB1978" s="5"/>
      <c r="KC1978" s="4"/>
      <c r="KD1978" s="6"/>
      <c r="KE1978" s="4"/>
      <c r="KF1978" s="6"/>
      <c r="KG1978" s="5"/>
      <c r="KH1978" s="5"/>
      <c r="KI1978" s="4"/>
      <c r="KJ1978" s="6"/>
      <c r="KK1978" s="4"/>
      <c r="KL1978" s="6"/>
      <c r="KM1978" s="5"/>
      <c r="KN1978" s="5"/>
    </row>
    <row r="1979">
      <c r="A1979" s="3" t="s">
        <v>85</v>
      </c>
      <c r="B1979" s="3" t="s">
        <v>1266</v>
      </c>
      <c r="C1979" s="3" t="s">
        <v>547</v>
      </c>
      <c r="D1979" s="3" t="s">
        <v>712</v>
      </c>
      <c r="E1979" s="3" t="s">
        <v>1271</v>
      </c>
      <c r="F1979" s="3" t="s">
        <v>104</v>
      </c>
      <c r="G1979" s="3" t="s">
        <v>104</v>
      </c>
      <c r="H1979" s="3" t="s">
        <v>104</v>
      </c>
      <c r="I1979" s="3" t="s">
        <v>1672</v>
      </c>
      <c r="J1979" s="3" t="s">
        <v>104</v>
      </c>
      <c r="K1979" s="4"/>
      <c r="L1979" s="4">
        <f>=ROUNDDOWN({0},0)</f>
      </c>
      <c r="M1979" s="4"/>
      <c r="N1979" s="5"/>
      <c r="O1979" s="4"/>
      <c r="P1979" s="4">
        <f>=ROUNDDOWN({0},0)</f>
      </c>
      <c r="Q1979" s="4"/>
      <c r="R1979" s="5"/>
      <c r="S1979" s="4"/>
      <c r="T1979" s="6"/>
      <c r="U1979" s="4"/>
      <c r="V1979" s="6"/>
      <c r="W1979" s="5"/>
      <c r="X1979" s="5"/>
      <c r="Y1979" s="4"/>
      <c r="Z1979" s="6"/>
      <c r="AA1979" s="4"/>
      <c r="AB1979" s="6"/>
      <c r="AC1979" s="5"/>
      <c r="AD1979" s="5"/>
      <c r="AE1979" s="4"/>
      <c r="AF1979" s="6"/>
      <c r="AG1979" s="4"/>
      <c r="AH1979" s="6"/>
      <c r="AI1979" s="5"/>
      <c r="AJ1979" s="5"/>
      <c r="AK1979" s="4"/>
      <c r="AL1979" s="6"/>
      <c r="AM1979" s="4"/>
      <c r="AN1979" s="6"/>
      <c r="AO1979" s="5"/>
      <c r="AP1979" s="5"/>
      <c r="AQ1979" s="4"/>
      <c r="AR1979" s="6"/>
      <c r="AS1979" s="4"/>
      <c r="AT1979" s="6"/>
      <c r="AU1979" s="5"/>
      <c r="AV1979" s="5"/>
      <c r="AW1979" s="4"/>
      <c r="AX1979" s="6"/>
      <c r="AY1979" s="4"/>
      <c r="AZ1979" s="6"/>
      <c r="BA1979" s="5"/>
      <c r="BB1979" s="5"/>
      <c r="BC1979" s="4"/>
      <c r="BD1979" s="6"/>
      <c r="BE1979" s="4"/>
      <c r="BF1979" s="6"/>
      <c r="BG1979" s="5"/>
      <c r="BH1979" s="5"/>
      <c r="BI1979" s="4"/>
      <c r="BJ1979" s="6"/>
      <c r="BK1979" s="4"/>
      <c r="BL1979" s="6"/>
      <c r="BM1979" s="5"/>
      <c r="BN1979" s="5"/>
      <c r="BO1979" s="4"/>
      <c r="BP1979" s="6"/>
      <c r="BQ1979" s="4"/>
      <c r="BR1979" s="6"/>
      <c r="BS1979" s="5"/>
      <c r="BT1979" s="5"/>
      <c r="BU1979" s="4"/>
      <c r="BV1979" s="6"/>
      <c r="BW1979" s="4"/>
      <c r="BX1979" s="6"/>
      <c r="BY1979" s="5"/>
      <c r="BZ1979" s="5"/>
      <c r="CA1979" s="4"/>
      <c r="CB1979" s="6"/>
      <c r="CC1979" s="4"/>
      <c r="CD1979" s="6"/>
      <c r="CE1979" s="5"/>
      <c r="CF1979" s="5"/>
      <c r="CG1979" s="4"/>
      <c r="CH1979" s="6"/>
      <c r="CI1979" s="4"/>
      <c r="CJ1979" s="6"/>
      <c r="CK1979" s="5"/>
      <c r="CL1979" s="5"/>
      <c r="CM1979" s="4"/>
      <c r="CN1979" s="6"/>
      <c r="CO1979" s="4"/>
      <c r="CP1979" s="6"/>
      <c r="CQ1979" s="5"/>
      <c r="CR1979" s="5"/>
      <c r="CS1979" s="4"/>
      <c r="CT1979" s="6"/>
      <c r="CU1979" s="4"/>
      <c r="CV1979" s="6"/>
      <c r="CW1979" s="5"/>
      <c r="CX1979" s="5"/>
      <c r="CY1979" s="4"/>
      <c r="CZ1979" s="6"/>
      <c r="DA1979" s="4"/>
      <c r="DB1979" s="6"/>
      <c r="DC1979" s="5"/>
      <c r="DD1979" s="5"/>
      <c r="DE1979" s="4"/>
      <c r="DF1979" s="6"/>
      <c r="DG1979" s="4"/>
      <c r="DH1979" s="6"/>
      <c r="DI1979" s="5"/>
      <c r="DJ1979" s="5"/>
      <c r="DK1979" s="4"/>
      <c r="DL1979" s="6"/>
      <c r="DM1979" s="4"/>
      <c r="DN1979" s="6"/>
      <c r="DO1979" s="5"/>
      <c r="DP1979" s="5"/>
      <c r="DQ1979" s="4"/>
      <c r="DR1979" s="6"/>
      <c r="DS1979" s="4"/>
      <c r="DT1979" s="6"/>
      <c r="DU1979" s="5"/>
      <c r="DV1979" s="5"/>
      <c r="DW1979" s="4"/>
      <c r="DX1979" s="6"/>
      <c r="DY1979" s="4"/>
      <c r="DZ1979" s="6"/>
      <c r="EA1979" s="5"/>
      <c r="EB1979" s="5"/>
      <c r="EC1979" s="4"/>
      <c r="ED1979" s="6"/>
      <c r="EE1979" s="4"/>
      <c r="EF1979" s="6"/>
      <c r="EG1979" s="5"/>
      <c r="EH1979" s="5"/>
      <c r="EI1979" s="4"/>
      <c r="EJ1979" s="6"/>
      <c r="EK1979" s="4"/>
      <c r="EL1979" s="6"/>
      <c r="EM1979" s="5"/>
      <c r="EN1979" s="5"/>
      <c r="EO1979" s="4"/>
      <c r="EP1979" s="6"/>
      <c r="EQ1979" s="4"/>
      <c r="ER1979" s="6"/>
      <c r="ES1979" s="5"/>
      <c r="ET1979" s="5"/>
      <c r="EU1979" s="4"/>
      <c r="EV1979" s="6"/>
      <c r="EW1979" s="4"/>
      <c r="EX1979" s="6"/>
      <c r="EY1979" s="5"/>
      <c r="EZ1979" s="5"/>
      <c r="FA1979" s="4"/>
      <c r="FB1979" s="6"/>
      <c r="FC1979" s="4"/>
      <c r="FD1979" s="6"/>
      <c r="FE1979" s="5"/>
      <c r="FF1979" s="5"/>
      <c r="FG1979" s="4"/>
      <c r="FH1979" s="6"/>
      <c r="FI1979" s="4"/>
      <c r="FJ1979" s="6"/>
      <c r="FK1979" s="5"/>
      <c r="FL1979" s="5"/>
      <c r="FM1979" s="4"/>
      <c r="FN1979" s="6"/>
      <c r="FO1979" s="4"/>
      <c r="FP1979" s="6"/>
      <c r="FQ1979" s="5"/>
      <c r="FR1979" s="5"/>
      <c r="FS1979" s="4"/>
      <c r="FT1979" s="6"/>
      <c r="FU1979" s="4"/>
      <c r="FV1979" s="6"/>
      <c r="FW1979" s="5"/>
      <c r="FX1979" s="5"/>
      <c r="FY1979" s="4"/>
      <c r="FZ1979" s="6"/>
      <c r="GA1979" s="4"/>
      <c r="GB1979" s="6"/>
      <c r="GC1979" s="5"/>
      <c r="GD1979" s="5"/>
      <c r="GE1979" s="4"/>
      <c r="GF1979" s="6"/>
      <c r="GG1979" s="4"/>
      <c r="GH1979" s="6"/>
      <c r="GI1979" s="5"/>
      <c r="GJ1979" s="5"/>
      <c r="GK1979" s="4"/>
      <c r="GL1979" s="6"/>
      <c r="GM1979" s="4"/>
      <c r="GN1979" s="6"/>
      <c r="GO1979" s="5"/>
      <c r="GP1979" s="5"/>
      <c r="GQ1979" s="4"/>
      <c r="GR1979" s="6"/>
      <c r="GS1979" s="4"/>
      <c r="GT1979" s="6"/>
      <c r="GU1979" s="5"/>
      <c r="GV1979" s="5"/>
      <c r="GW1979" s="4"/>
      <c r="GX1979" s="6"/>
      <c r="GY1979" s="4"/>
      <c r="GZ1979" s="6"/>
      <c r="HA1979" s="5"/>
      <c r="HB1979" s="5"/>
      <c r="HC1979" s="4"/>
      <c r="HD1979" s="6"/>
      <c r="HE1979" s="4"/>
      <c r="HF1979" s="6"/>
      <c r="HG1979" s="5"/>
      <c r="HH1979" s="5"/>
      <c r="HI1979" s="4"/>
      <c r="HJ1979" s="6"/>
      <c r="HK1979" s="4"/>
      <c r="HL1979" s="6"/>
      <c r="HM1979" s="5"/>
      <c r="HN1979" s="5"/>
      <c r="HO1979" s="4"/>
      <c r="HP1979" s="6"/>
      <c r="HQ1979" s="4"/>
      <c r="HR1979" s="6"/>
      <c r="HS1979" s="5"/>
      <c r="HT1979" s="5"/>
      <c r="HU1979" s="4"/>
      <c r="HV1979" s="6"/>
      <c r="HW1979" s="4"/>
      <c r="HX1979" s="6"/>
      <c r="HY1979" s="5"/>
      <c r="HZ1979" s="5"/>
      <c r="IA1979" s="4"/>
      <c r="IB1979" s="6"/>
      <c r="IC1979" s="4"/>
      <c r="ID1979" s="6"/>
      <c r="IE1979" s="5"/>
      <c r="IF1979" s="5"/>
      <c r="IG1979" s="4"/>
      <c r="IH1979" s="6"/>
      <c r="II1979" s="4"/>
      <c r="IJ1979" s="6"/>
      <c r="IK1979" s="5"/>
      <c r="IL1979" s="5"/>
      <c r="IM1979" s="4"/>
      <c r="IN1979" s="6"/>
      <c r="IO1979" s="4"/>
      <c r="IP1979" s="6"/>
      <c r="IQ1979" s="5"/>
      <c r="IR1979" s="5"/>
      <c r="IS1979" s="4"/>
      <c r="IT1979" s="6"/>
      <c r="IU1979" s="4"/>
      <c r="IV1979" s="6"/>
      <c r="IW1979" s="5"/>
      <c r="IX1979" s="5"/>
      <c r="IY1979" s="4"/>
      <c r="IZ1979" s="6"/>
      <c r="JA1979" s="4"/>
      <c r="JB1979" s="6"/>
      <c r="JC1979" s="5"/>
      <c r="JD1979" s="5"/>
      <c r="JE1979" s="4"/>
      <c r="JF1979" s="6"/>
      <c r="JG1979" s="4"/>
      <c r="JH1979" s="6"/>
      <c r="JI1979" s="5"/>
      <c r="JJ1979" s="5"/>
      <c r="JK1979" s="4"/>
      <c r="JL1979" s="6"/>
      <c r="JM1979" s="4"/>
      <c r="JN1979" s="6"/>
      <c r="JO1979" s="5"/>
      <c r="JP1979" s="5"/>
      <c r="JQ1979" s="4"/>
      <c r="JR1979" s="6"/>
      <c r="JS1979" s="4"/>
      <c r="JT1979" s="6"/>
      <c r="JU1979" s="5"/>
      <c r="JV1979" s="5"/>
      <c r="JW1979" s="4"/>
      <c r="JX1979" s="6"/>
      <c r="JY1979" s="4"/>
      <c r="JZ1979" s="6"/>
      <c r="KA1979" s="5"/>
      <c r="KB1979" s="5"/>
      <c r="KC1979" s="4"/>
      <c r="KD1979" s="6"/>
      <c r="KE1979" s="4"/>
      <c r="KF1979" s="6"/>
      <c r="KG1979" s="5"/>
      <c r="KH1979" s="5"/>
      <c r="KI1979" s="4"/>
      <c r="KJ1979" s="6"/>
      <c r="KK1979" s="4"/>
      <c r="KL1979" s="6"/>
      <c r="KM1979" s="5"/>
      <c r="KN1979" s="5"/>
    </row>
    <row r="1980">
      <c r="A1980" s="3" t="s">
        <v>85</v>
      </c>
      <c r="B1980" s="3" t="s">
        <v>1266</v>
      </c>
      <c r="C1980" s="3" t="s">
        <v>547</v>
      </c>
      <c r="D1980" s="3" t="s">
        <v>712</v>
      </c>
      <c r="E1980" s="3" t="s">
        <v>1275</v>
      </c>
      <c r="F1980" s="3" t="s">
        <v>104</v>
      </c>
      <c r="G1980" s="3" t="s">
        <v>104</v>
      </c>
      <c r="H1980" s="3" t="s">
        <v>104</v>
      </c>
      <c r="I1980" s="3" t="s">
        <v>1678</v>
      </c>
      <c r="J1980" s="3" t="s">
        <v>104</v>
      </c>
      <c r="K1980" s="4"/>
      <c r="L1980" s="4">
        <f>=ROUNDDOWN({0},0)</f>
      </c>
      <c r="M1980" s="4"/>
      <c r="N1980" s="5"/>
      <c r="O1980" s="4"/>
      <c r="P1980" s="4">
        <f>=ROUNDDOWN({0},0)</f>
      </c>
      <c r="Q1980" s="4"/>
      <c r="R1980" s="5"/>
      <c r="S1980" s="4"/>
      <c r="T1980" s="6"/>
      <c r="U1980" s="4"/>
      <c r="V1980" s="6"/>
      <c r="W1980" s="5"/>
      <c r="X1980" s="5"/>
      <c r="Y1980" s="4"/>
      <c r="Z1980" s="6"/>
      <c r="AA1980" s="4"/>
      <c r="AB1980" s="6"/>
      <c r="AC1980" s="5"/>
      <c r="AD1980" s="5"/>
      <c r="AE1980" s="4"/>
      <c r="AF1980" s="6"/>
      <c r="AG1980" s="4"/>
      <c r="AH1980" s="6"/>
      <c r="AI1980" s="5"/>
      <c r="AJ1980" s="5"/>
      <c r="AK1980" s="4"/>
      <c r="AL1980" s="6"/>
      <c r="AM1980" s="4"/>
      <c r="AN1980" s="6"/>
      <c r="AO1980" s="5"/>
      <c r="AP1980" s="5"/>
      <c r="AQ1980" s="4"/>
      <c r="AR1980" s="6"/>
      <c r="AS1980" s="4"/>
      <c r="AT1980" s="6"/>
      <c r="AU1980" s="5"/>
      <c r="AV1980" s="5"/>
      <c r="AW1980" s="4"/>
      <c r="AX1980" s="6"/>
      <c r="AY1980" s="4"/>
      <c r="AZ1980" s="6"/>
      <c r="BA1980" s="5"/>
      <c r="BB1980" s="5"/>
      <c r="BC1980" s="4"/>
      <c r="BD1980" s="6"/>
      <c r="BE1980" s="4"/>
      <c r="BF1980" s="6"/>
      <c r="BG1980" s="5"/>
      <c r="BH1980" s="5"/>
      <c r="BI1980" s="4"/>
      <c r="BJ1980" s="6"/>
      <c r="BK1980" s="4"/>
      <c r="BL1980" s="6"/>
      <c r="BM1980" s="5"/>
      <c r="BN1980" s="5"/>
      <c r="BO1980" s="4"/>
      <c r="BP1980" s="6"/>
      <c r="BQ1980" s="4"/>
      <c r="BR1980" s="6"/>
      <c r="BS1980" s="5"/>
      <c r="BT1980" s="5"/>
      <c r="BU1980" s="4"/>
      <c r="BV1980" s="6"/>
      <c r="BW1980" s="4"/>
      <c r="BX1980" s="6"/>
      <c r="BY1980" s="5"/>
      <c r="BZ1980" s="5"/>
      <c r="CA1980" s="4"/>
      <c r="CB1980" s="6"/>
      <c r="CC1980" s="4"/>
      <c r="CD1980" s="6"/>
      <c r="CE1980" s="5"/>
      <c r="CF1980" s="5"/>
      <c r="CG1980" s="4"/>
      <c r="CH1980" s="6"/>
      <c r="CI1980" s="4"/>
      <c r="CJ1980" s="6"/>
      <c r="CK1980" s="5"/>
      <c r="CL1980" s="5"/>
      <c r="CM1980" s="4"/>
      <c r="CN1980" s="6"/>
      <c r="CO1980" s="4"/>
      <c r="CP1980" s="6"/>
      <c r="CQ1980" s="5"/>
      <c r="CR1980" s="5"/>
      <c r="CS1980" s="4"/>
      <c r="CT1980" s="6"/>
      <c r="CU1980" s="4"/>
      <c r="CV1980" s="6"/>
      <c r="CW1980" s="5"/>
      <c r="CX1980" s="5"/>
      <c r="CY1980" s="4"/>
      <c r="CZ1980" s="6"/>
      <c r="DA1980" s="4"/>
      <c r="DB1980" s="6"/>
      <c r="DC1980" s="5"/>
      <c r="DD1980" s="5"/>
      <c r="DE1980" s="4"/>
      <c r="DF1980" s="6"/>
      <c r="DG1980" s="4"/>
      <c r="DH1980" s="6"/>
      <c r="DI1980" s="5"/>
      <c r="DJ1980" s="5"/>
      <c r="DK1980" s="4"/>
      <c r="DL1980" s="6"/>
      <c r="DM1980" s="4"/>
      <c r="DN1980" s="6"/>
      <c r="DO1980" s="5"/>
      <c r="DP1980" s="5"/>
      <c r="DQ1980" s="4"/>
      <c r="DR1980" s="6"/>
      <c r="DS1980" s="4"/>
      <c r="DT1980" s="6"/>
      <c r="DU1980" s="5"/>
      <c r="DV1980" s="5"/>
      <c r="DW1980" s="4"/>
      <c r="DX1980" s="6"/>
      <c r="DY1980" s="4"/>
      <c r="DZ1980" s="6"/>
      <c r="EA1980" s="5"/>
      <c r="EB1980" s="5"/>
      <c r="EC1980" s="4"/>
      <c r="ED1980" s="6"/>
      <c r="EE1980" s="4"/>
      <c r="EF1980" s="6"/>
      <c r="EG1980" s="5"/>
      <c r="EH1980" s="5"/>
      <c r="EI1980" s="4"/>
      <c r="EJ1980" s="6"/>
      <c r="EK1980" s="4"/>
      <c r="EL1980" s="6"/>
      <c r="EM1980" s="5"/>
      <c r="EN1980" s="5"/>
      <c r="EO1980" s="4"/>
      <c r="EP1980" s="6"/>
      <c r="EQ1980" s="4"/>
      <c r="ER1980" s="6"/>
      <c r="ES1980" s="5"/>
      <c r="ET1980" s="5"/>
      <c r="EU1980" s="4"/>
      <c r="EV1980" s="6"/>
      <c r="EW1980" s="4"/>
      <c r="EX1980" s="6"/>
      <c r="EY1980" s="5"/>
      <c r="EZ1980" s="5"/>
      <c r="FA1980" s="4"/>
      <c r="FB1980" s="6"/>
      <c r="FC1980" s="4"/>
      <c r="FD1980" s="6"/>
      <c r="FE1980" s="5"/>
      <c r="FF1980" s="5"/>
      <c r="FG1980" s="4"/>
      <c r="FH1980" s="6"/>
      <c r="FI1980" s="4"/>
      <c r="FJ1980" s="6"/>
      <c r="FK1980" s="5"/>
      <c r="FL1980" s="5"/>
      <c r="FM1980" s="4"/>
      <c r="FN1980" s="6"/>
      <c r="FO1980" s="4"/>
      <c r="FP1980" s="6"/>
      <c r="FQ1980" s="5"/>
      <c r="FR1980" s="5"/>
      <c r="FS1980" s="4"/>
      <c r="FT1980" s="6"/>
      <c r="FU1980" s="4"/>
      <c r="FV1980" s="6"/>
      <c r="FW1980" s="5"/>
      <c r="FX1980" s="5"/>
      <c r="FY1980" s="4"/>
      <c r="FZ1980" s="6"/>
      <c r="GA1980" s="4"/>
      <c r="GB1980" s="6"/>
      <c r="GC1980" s="5"/>
      <c r="GD1980" s="5"/>
      <c r="GE1980" s="4"/>
      <c r="GF1980" s="6"/>
      <c r="GG1980" s="4"/>
      <c r="GH1980" s="6"/>
      <c r="GI1980" s="5"/>
      <c r="GJ1980" s="5"/>
      <c r="GK1980" s="4"/>
      <c r="GL1980" s="6"/>
      <c r="GM1980" s="4"/>
      <c r="GN1980" s="6"/>
      <c r="GO1980" s="5"/>
      <c r="GP1980" s="5"/>
      <c r="GQ1980" s="4"/>
      <c r="GR1980" s="6"/>
      <c r="GS1980" s="4"/>
      <c r="GT1980" s="6"/>
      <c r="GU1980" s="5"/>
      <c r="GV1980" s="5"/>
      <c r="GW1980" s="4"/>
      <c r="GX1980" s="6"/>
      <c r="GY1980" s="4"/>
      <c r="GZ1980" s="6"/>
      <c r="HA1980" s="5"/>
      <c r="HB1980" s="5"/>
      <c r="HC1980" s="4"/>
      <c r="HD1980" s="6"/>
      <c r="HE1980" s="4"/>
      <c r="HF1980" s="6"/>
      <c r="HG1980" s="5"/>
      <c r="HH1980" s="5"/>
      <c r="HI1980" s="4"/>
      <c r="HJ1980" s="6"/>
      <c r="HK1980" s="4"/>
      <c r="HL1980" s="6"/>
      <c r="HM1980" s="5"/>
      <c r="HN1980" s="5"/>
      <c r="HO1980" s="4"/>
      <c r="HP1980" s="6"/>
      <c r="HQ1980" s="4"/>
      <c r="HR1980" s="6"/>
      <c r="HS1980" s="5"/>
      <c r="HT1980" s="5"/>
      <c r="HU1980" s="4"/>
      <c r="HV1980" s="6"/>
      <c r="HW1980" s="4"/>
      <c r="HX1980" s="6"/>
      <c r="HY1980" s="5"/>
      <c r="HZ1980" s="5"/>
      <c r="IA1980" s="4"/>
      <c r="IB1980" s="6"/>
      <c r="IC1980" s="4"/>
      <c r="ID1980" s="6"/>
      <c r="IE1980" s="5"/>
      <c r="IF1980" s="5"/>
      <c r="IG1980" s="4"/>
      <c r="IH1980" s="6"/>
      <c r="II1980" s="4"/>
      <c r="IJ1980" s="6"/>
      <c r="IK1980" s="5"/>
      <c r="IL1980" s="5"/>
      <c r="IM1980" s="4"/>
      <c r="IN1980" s="6"/>
      <c r="IO1980" s="4"/>
      <c r="IP1980" s="6"/>
      <c r="IQ1980" s="5"/>
      <c r="IR1980" s="5"/>
      <c r="IS1980" s="4"/>
      <c r="IT1980" s="6"/>
      <c r="IU1980" s="4"/>
      <c r="IV1980" s="6"/>
      <c r="IW1980" s="5"/>
      <c r="IX1980" s="5"/>
      <c r="IY1980" s="4"/>
      <c r="IZ1980" s="6"/>
      <c r="JA1980" s="4"/>
      <c r="JB1980" s="6"/>
      <c r="JC1980" s="5"/>
      <c r="JD1980" s="5"/>
      <c r="JE1980" s="4"/>
      <c r="JF1980" s="6"/>
      <c r="JG1980" s="4"/>
      <c r="JH1980" s="6"/>
      <c r="JI1980" s="5"/>
      <c r="JJ1980" s="5"/>
      <c r="JK1980" s="4"/>
      <c r="JL1980" s="6"/>
      <c r="JM1980" s="4"/>
      <c r="JN1980" s="6"/>
      <c r="JO1980" s="5"/>
      <c r="JP1980" s="5"/>
      <c r="JQ1980" s="4"/>
      <c r="JR1980" s="6"/>
      <c r="JS1980" s="4"/>
      <c r="JT1980" s="6"/>
      <c r="JU1980" s="5"/>
      <c r="JV1980" s="5"/>
      <c r="JW1980" s="4"/>
      <c r="JX1980" s="6"/>
      <c r="JY1980" s="4"/>
      <c r="JZ1980" s="6"/>
      <c r="KA1980" s="5"/>
      <c r="KB1980" s="5"/>
      <c r="KC1980" s="4"/>
      <c r="KD1980" s="6"/>
      <c r="KE1980" s="4"/>
      <c r="KF1980" s="6"/>
      <c r="KG1980" s="5"/>
      <c r="KH1980" s="5"/>
      <c r="KI1980" s="4"/>
      <c r="KJ1980" s="6"/>
      <c r="KK1980" s="4"/>
      <c r="KL1980" s="6"/>
      <c r="KM1980" s="5"/>
      <c r="KN1980" s="5"/>
    </row>
    <row r="1981">
      <c r="A1981" s="3" t="s">
        <v>85</v>
      </c>
      <c r="B1981" s="3" t="s">
        <v>1266</v>
      </c>
      <c r="C1981" s="3" t="s">
        <v>547</v>
      </c>
      <c r="D1981" s="3" t="s">
        <v>712</v>
      </c>
      <c r="E1981" s="3" t="s">
        <v>1275</v>
      </c>
      <c r="F1981" s="3" t="s">
        <v>104</v>
      </c>
      <c r="G1981" s="3" t="s">
        <v>104</v>
      </c>
      <c r="H1981" s="3" t="s">
        <v>104</v>
      </c>
      <c r="I1981" s="3" t="s">
        <v>1679</v>
      </c>
      <c r="J1981" s="3" t="s">
        <v>104</v>
      </c>
      <c r="K1981" s="4"/>
      <c r="L1981" s="4">
        <f>=ROUNDDOWN({0},0)</f>
      </c>
      <c r="M1981" s="4"/>
      <c r="N1981" s="5"/>
      <c r="O1981" s="4"/>
      <c r="P1981" s="4">
        <f>=ROUNDDOWN({0},0)</f>
      </c>
      <c r="Q1981" s="4"/>
      <c r="R1981" s="5"/>
      <c r="S1981" s="4"/>
      <c r="T1981" s="6"/>
      <c r="U1981" s="4"/>
      <c r="V1981" s="6"/>
      <c r="W1981" s="5"/>
      <c r="X1981" s="5"/>
      <c r="Y1981" s="4"/>
      <c r="Z1981" s="6"/>
      <c r="AA1981" s="4"/>
      <c r="AB1981" s="6"/>
      <c r="AC1981" s="5"/>
      <c r="AD1981" s="5"/>
      <c r="AE1981" s="4"/>
      <c r="AF1981" s="6"/>
      <c r="AG1981" s="4"/>
      <c r="AH1981" s="6"/>
      <c r="AI1981" s="5"/>
      <c r="AJ1981" s="5"/>
      <c r="AK1981" s="4"/>
      <c r="AL1981" s="6"/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  <c r="AW1981" s="4"/>
      <c r="AX1981" s="6"/>
      <c r="AY1981" s="4"/>
      <c r="AZ1981" s="6"/>
      <c r="BA1981" s="5"/>
      <c r="BB1981" s="5"/>
      <c r="BC1981" s="4"/>
      <c r="BD1981" s="6"/>
      <c r="BE1981" s="4"/>
      <c r="BF1981" s="6"/>
      <c r="BG1981" s="5"/>
      <c r="BH1981" s="5"/>
      <c r="BI1981" s="4"/>
      <c r="BJ1981" s="6"/>
      <c r="BK1981" s="4"/>
      <c r="BL1981" s="6"/>
      <c r="BM1981" s="5"/>
      <c r="BN1981" s="5"/>
      <c r="BO1981" s="4"/>
      <c r="BP1981" s="6"/>
      <c r="BQ1981" s="4"/>
      <c r="BR1981" s="6"/>
      <c r="BS1981" s="5"/>
      <c r="BT1981" s="5"/>
      <c r="BU1981" s="4"/>
      <c r="BV1981" s="6"/>
      <c r="BW1981" s="4"/>
      <c r="BX1981" s="6"/>
      <c r="BY1981" s="5"/>
      <c r="BZ1981" s="5"/>
      <c r="CA1981" s="4"/>
      <c r="CB1981" s="6"/>
      <c r="CC1981" s="4"/>
      <c r="CD1981" s="6"/>
      <c r="CE1981" s="5"/>
      <c r="CF1981" s="5"/>
      <c r="CG1981" s="4"/>
      <c r="CH1981" s="6"/>
      <c r="CI1981" s="4"/>
      <c r="CJ1981" s="6"/>
      <c r="CK1981" s="5"/>
      <c r="CL1981" s="5"/>
      <c r="CM1981" s="4"/>
      <c r="CN1981" s="6"/>
      <c r="CO1981" s="4"/>
      <c r="CP1981" s="6"/>
      <c r="CQ1981" s="5"/>
      <c r="CR1981" s="5"/>
      <c r="CS1981" s="4"/>
      <c r="CT1981" s="6"/>
      <c r="CU1981" s="4"/>
      <c r="CV1981" s="6"/>
      <c r="CW1981" s="5"/>
      <c r="CX1981" s="5"/>
      <c r="CY1981" s="4"/>
      <c r="CZ1981" s="6"/>
      <c r="DA1981" s="4"/>
      <c r="DB1981" s="6"/>
      <c r="DC1981" s="5"/>
      <c r="DD1981" s="5"/>
      <c r="DE1981" s="4"/>
      <c r="DF1981" s="6"/>
      <c r="DG1981" s="4"/>
      <c r="DH1981" s="6"/>
      <c r="DI1981" s="5"/>
      <c r="DJ1981" s="5"/>
      <c r="DK1981" s="4"/>
      <c r="DL1981" s="6"/>
      <c r="DM1981" s="4"/>
      <c r="DN1981" s="6"/>
      <c r="DO1981" s="5"/>
      <c r="DP1981" s="5"/>
      <c r="DQ1981" s="4"/>
      <c r="DR1981" s="6"/>
      <c r="DS1981" s="4"/>
      <c r="DT1981" s="6"/>
      <c r="DU1981" s="5"/>
      <c r="DV1981" s="5"/>
      <c r="DW1981" s="4"/>
      <c r="DX1981" s="6"/>
      <c r="DY1981" s="4"/>
      <c r="DZ1981" s="6"/>
      <c r="EA1981" s="5"/>
      <c r="EB1981" s="5"/>
      <c r="EC1981" s="4"/>
      <c r="ED1981" s="6"/>
      <c r="EE1981" s="4"/>
      <c r="EF1981" s="6"/>
      <c r="EG1981" s="5"/>
      <c r="EH1981" s="5"/>
      <c r="EI1981" s="4"/>
      <c r="EJ1981" s="6"/>
      <c r="EK1981" s="4"/>
      <c r="EL1981" s="6"/>
      <c r="EM1981" s="5"/>
      <c r="EN1981" s="5"/>
      <c r="EO1981" s="4"/>
      <c r="EP1981" s="6"/>
      <c r="EQ1981" s="4"/>
      <c r="ER1981" s="6"/>
      <c r="ES1981" s="5"/>
      <c r="ET1981" s="5"/>
      <c r="EU1981" s="4"/>
      <c r="EV1981" s="6"/>
      <c r="EW1981" s="4"/>
      <c r="EX1981" s="6"/>
      <c r="EY1981" s="5"/>
      <c r="EZ1981" s="5"/>
      <c r="FA1981" s="4"/>
      <c r="FB1981" s="6"/>
      <c r="FC1981" s="4"/>
      <c r="FD1981" s="6"/>
      <c r="FE1981" s="5"/>
      <c r="FF1981" s="5"/>
      <c r="FG1981" s="4"/>
      <c r="FH1981" s="6"/>
      <c r="FI1981" s="4"/>
      <c r="FJ1981" s="6"/>
      <c r="FK1981" s="5"/>
      <c r="FL1981" s="5"/>
      <c r="FM1981" s="4"/>
      <c r="FN1981" s="6"/>
      <c r="FO1981" s="4"/>
      <c r="FP1981" s="6"/>
      <c r="FQ1981" s="5"/>
      <c r="FR1981" s="5"/>
      <c r="FS1981" s="4"/>
      <c r="FT1981" s="6"/>
      <c r="FU1981" s="4"/>
      <c r="FV1981" s="6"/>
      <c r="FW1981" s="5"/>
      <c r="FX1981" s="5"/>
      <c r="FY1981" s="4"/>
      <c r="FZ1981" s="6"/>
      <c r="GA1981" s="4"/>
      <c r="GB1981" s="6"/>
      <c r="GC1981" s="5"/>
      <c r="GD1981" s="5"/>
      <c r="GE1981" s="4"/>
      <c r="GF1981" s="6"/>
      <c r="GG1981" s="4"/>
      <c r="GH1981" s="6"/>
      <c r="GI1981" s="5"/>
      <c r="GJ1981" s="5"/>
      <c r="GK1981" s="4"/>
      <c r="GL1981" s="6"/>
      <c r="GM1981" s="4"/>
      <c r="GN1981" s="6"/>
      <c r="GO1981" s="5"/>
      <c r="GP1981" s="5"/>
      <c r="GQ1981" s="4"/>
      <c r="GR1981" s="6"/>
      <c r="GS1981" s="4"/>
      <c r="GT1981" s="6"/>
      <c r="GU1981" s="5"/>
      <c r="GV1981" s="5"/>
      <c r="GW1981" s="4"/>
      <c r="GX1981" s="6"/>
      <c r="GY1981" s="4"/>
      <c r="GZ1981" s="6"/>
      <c r="HA1981" s="5"/>
      <c r="HB1981" s="5"/>
      <c r="HC1981" s="4"/>
      <c r="HD1981" s="6"/>
      <c r="HE1981" s="4"/>
      <c r="HF1981" s="6"/>
      <c r="HG1981" s="5"/>
      <c r="HH1981" s="5"/>
      <c r="HI1981" s="4"/>
      <c r="HJ1981" s="6"/>
      <c r="HK1981" s="4"/>
      <c r="HL1981" s="6"/>
      <c r="HM1981" s="5"/>
      <c r="HN1981" s="5"/>
      <c r="HO1981" s="4"/>
      <c r="HP1981" s="6"/>
      <c r="HQ1981" s="4"/>
      <c r="HR1981" s="6"/>
      <c r="HS1981" s="5"/>
      <c r="HT1981" s="5"/>
      <c r="HU1981" s="4"/>
      <c r="HV1981" s="6"/>
      <c r="HW1981" s="4"/>
      <c r="HX1981" s="6"/>
      <c r="HY1981" s="5"/>
      <c r="HZ1981" s="5"/>
      <c r="IA1981" s="4"/>
      <c r="IB1981" s="6"/>
      <c r="IC1981" s="4"/>
      <c r="ID1981" s="6"/>
      <c r="IE1981" s="5"/>
      <c r="IF1981" s="5"/>
      <c r="IG1981" s="4"/>
      <c r="IH1981" s="6"/>
      <c r="II1981" s="4"/>
      <c r="IJ1981" s="6"/>
      <c r="IK1981" s="5"/>
      <c r="IL1981" s="5"/>
      <c r="IM1981" s="4"/>
      <c r="IN1981" s="6"/>
      <c r="IO1981" s="4"/>
      <c r="IP1981" s="6"/>
      <c r="IQ1981" s="5"/>
      <c r="IR1981" s="5"/>
      <c r="IS1981" s="4"/>
      <c r="IT1981" s="6"/>
      <c r="IU1981" s="4"/>
      <c r="IV1981" s="6"/>
      <c r="IW1981" s="5"/>
      <c r="IX1981" s="5"/>
      <c r="IY1981" s="4"/>
      <c r="IZ1981" s="6"/>
      <c r="JA1981" s="4"/>
      <c r="JB1981" s="6"/>
      <c r="JC1981" s="5"/>
      <c r="JD1981" s="5"/>
      <c r="JE1981" s="4"/>
      <c r="JF1981" s="6"/>
      <c r="JG1981" s="4"/>
      <c r="JH1981" s="6"/>
      <c r="JI1981" s="5"/>
      <c r="JJ1981" s="5"/>
      <c r="JK1981" s="4"/>
      <c r="JL1981" s="6"/>
      <c r="JM1981" s="4"/>
      <c r="JN1981" s="6"/>
      <c r="JO1981" s="5"/>
      <c r="JP1981" s="5"/>
      <c r="JQ1981" s="4"/>
      <c r="JR1981" s="6"/>
      <c r="JS1981" s="4"/>
      <c r="JT1981" s="6"/>
      <c r="JU1981" s="5"/>
      <c r="JV1981" s="5"/>
      <c r="JW1981" s="4"/>
      <c r="JX1981" s="6"/>
      <c r="JY1981" s="4"/>
      <c r="JZ1981" s="6"/>
      <c r="KA1981" s="5"/>
      <c r="KB1981" s="5"/>
      <c r="KC1981" s="4"/>
      <c r="KD1981" s="6"/>
      <c r="KE1981" s="4"/>
      <c r="KF1981" s="6"/>
      <c r="KG1981" s="5"/>
      <c r="KH1981" s="5"/>
      <c r="KI1981" s="4"/>
      <c r="KJ1981" s="6"/>
      <c r="KK1981" s="4"/>
      <c r="KL1981" s="6"/>
      <c r="KM1981" s="5"/>
      <c r="KN1981" s="5"/>
    </row>
    <row r="1982">
      <c r="A1982" s="3" t="s">
        <v>85</v>
      </c>
      <c r="B1982" s="3" t="s">
        <v>1266</v>
      </c>
      <c r="C1982" s="3" t="s">
        <v>547</v>
      </c>
      <c r="D1982" s="3" t="s">
        <v>712</v>
      </c>
      <c r="E1982" s="3" t="s">
        <v>1268</v>
      </c>
      <c r="F1982" s="3" t="s">
        <v>104</v>
      </c>
      <c r="G1982" s="3" t="s">
        <v>104</v>
      </c>
      <c r="H1982" s="3" t="s">
        <v>104</v>
      </c>
      <c r="I1982" s="3" t="s">
        <v>1679</v>
      </c>
      <c r="J1982" s="3" t="s">
        <v>104</v>
      </c>
      <c r="K1982" s="4"/>
      <c r="L1982" s="4">
        <f>=ROUNDDOWN({0},0)</f>
      </c>
      <c r="M1982" s="4"/>
      <c r="N1982" s="5"/>
      <c r="O1982" s="4"/>
      <c r="P1982" s="4">
        <f>=ROUNDDOWN({0},0)</f>
      </c>
      <c r="Q1982" s="4"/>
      <c r="R1982" s="5"/>
      <c r="S1982" s="4"/>
      <c r="T1982" s="6"/>
      <c r="U1982" s="4"/>
      <c r="V1982" s="6"/>
      <c r="W1982" s="5"/>
      <c r="X1982" s="5"/>
      <c r="Y1982" s="4"/>
      <c r="Z1982" s="6"/>
      <c r="AA1982" s="4"/>
      <c r="AB1982" s="6"/>
      <c r="AC1982" s="5"/>
      <c r="AD1982" s="5"/>
      <c r="AE1982" s="4"/>
      <c r="AF1982" s="6"/>
      <c r="AG1982" s="4"/>
      <c r="AH1982" s="6"/>
      <c r="AI1982" s="5"/>
      <c r="AJ1982" s="5"/>
      <c r="AK1982" s="4"/>
      <c r="AL1982" s="6"/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  <c r="AW1982" s="4"/>
      <c r="AX1982" s="6"/>
      <c r="AY1982" s="4"/>
      <c r="AZ1982" s="6"/>
      <c r="BA1982" s="5"/>
      <c r="BB1982" s="5"/>
      <c r="BC1982" s="4"/>
      <c r="BD1982" s="6"/>
      <c r="BE1982" s="4"/>
      <c r="BF1982" s="6"/>
      <c r="BG1982" s="5"/>
      <c r="BH1982" s="5"/>
      <c r="BI1982" s="4"/>
      <c r="BJ1982" s="6"/>
      <c r="BK1982" s="4"/>
      <c r="BL1982" s="6"/>
      <c r="BM1982" s="5"/>
      <c r="BN1982" s="5"/>
      <c r="BO1982" s="4"/>
      <c r="BP1982" s="6"/>
      <c r="BQ1982" s="4"/>
      <c r="BR1982" s="6"/>
      <c r="BS1982" s="5"/>
      <c r="BT1982" s="5"/>
      <c r="BU1982" s="4"/>
      <c r="BV1982" s="6"/>
      <c r="BW1982" s="4"/>
      <c r="BX1982" s="6"/>
      <c r="BY1982" s="5"/>
      <c r="BZ1982" s="5"/>
      <c r="CA1982" s="4"/>
      <c r="CB1982" s="6"/>
      <c r="CC1982" s="4"/>
      <c r="CD1982" s="6"/>
      <c r="CE1982" s="5"/>
      <c r="CF1982" s="5"/>
      <c r="CG1982" s="4"/>
      <c r="CH1982" s="6"/>
      <c r="CI1982" s="4"/>
      <c r="CJ1982" s="6"/>
      <c r="CK1982" s="5"/>
      <c r="CL1982" s="5"/>
      <c r="CM1982" s="4"/>
      <c r="CN1982" s="6"/>
      <c r="CO1982" s="4"/>
      <c r="CP1982" s="6"/>
      <c r="CQ1982" s="5"/>
      <c r="CR1982" s="5"/>
      <c r="CS1982" s="4"/>
      <c r="CT1982" s="6"/>
      <c r="CU1982" s="4"/>
      <c r="CV1982" s="6"/>
      <c r="CW1982" s="5"/>
      <c r="CX1982" s="5"/>
      <c r="CY1982" s="4"/>
      <c r="CZ1982" s="6"/>
      <c r="DA1982" s="4"/>
      <c r="DB1982" s="6"/>
      <c r="DC1982" s="5"/>
      <c r="DD1982" s="5"/>
      <c r="DE1982" s="4"/>
      <c r="DF1982" s="6"/>
      <c r="DG1982" s="4"/>
      <c r="DH1982" s="6"/>
      <c r="DI1982" s="5"/>
      <c r="DJ1982" s="5"/>
      <c r="DK1982" s="4"/>
      <c r="DL1982" s="6"/>
      <c r="DM1982" s="4"/>
      <c r="DN1982" s="6"/>
      <c r="DO1982" s="5"/>
      <c r="DP1982" s="5"/>
      <c r="DQ1982" s="4"/>
      <c r="DR1982" s="6"/>
      <c r="DS1982" s="4"/>
      <c r="DT1982" s="6"/>
      <c r="DU1982" s="5"/>
      <c r="DV1982" s="5"/>
      <c r="DW1982" s="4"/>
      <c r="DX1982" s="6"/>
      <c r="DY1982" s="4"/>
      <c r="DZ1982" s="6"/>
      <c r="EA1982" s="5"/>
      <c r="EB1982" s="5"/>
      <c r="EC1982" s="4"/>
      <c r="ED1982" s="6"/>
      <c r="EE1982" s="4"/>
      <c r="EF1982" s="6"/>
      <c r="EG1982" s="5"/>
      <c r="EH1982" s="5"/>
      <c r="EI1982" s="4"/>
      <c r="EJ1982" s="6"/>
      <c r="EK1982" s="4"/>
      <c r="EL1982" s="6"/>
      <c r="EM1982" s="5"/>
      <c r="EN1982" s="5"/>
      <c r="EO1982" s="4"/>
      <c r="EP1982" s="6"/>
      <c r="EQ1982" s="4"/>
      <c r="ER1982" s="6"/>
      <c r="ES1982" s="5"/>
      <c r="ET1982" s="5"/>
      <c r="EU1982" s="4"/>
      <c r="EV1982" s="6"/>
      <c r="EW1982" s="4"/>
      <c r="EX1982" s="6"/>
      <c r="EY1982" s="5"/>
      <c r="EZ1982" s="5"/>
      <c r="FA1982" s="4"/>
      <c r="FB1982" s="6"/>
      <c r="FC1982" s="4"/>
      <c r="FD1982" s="6"/>
      <c r="FE1982" s="5"/>
      <c r="FF1982" s="5"/>
      <c r="FG1982" s="4"/>
      <c r="FH1982" s="6"/>
      <c r="FI1982" s="4"/>
      <c r="FJ1982" s="6"/>
      <c r="FK1982" s="5"/>
      <c r="FL1982" s="5"/>
      <c r="FM1982" s="4"/>
      <c r="FN1982" s="6"/>
      <c r="FO1982" s="4"/>
      <c r="FP1982" s="6"/>
      <c r="FQ1982" s="5"/>
      <c r="FR1982" s="5"/>
      <c r="FS1982" s="4"/>
      <c r="FT1982" s="6"/>
      <c r="FU1982" s="4"/>
      <c r="FV1982" s="6"/>
      <c r="FW1982" s="5"/>
      <c r="FX1982" s="5"/>
      <c r="FY1982" s="4"/>
      <c r="FZ1982" s="6"/>
      <c r="GA1982" s="4"/>
      <c r="GB1982" s="6"/>
      <c r="GC1982" s="5"/>
      <c r="GD1982" s="5"/>
      <c r="GE1982" s="4"/>
      <c r="GF1982" s="6"/>
      <c r="GG1982" s="4"/>
      <c r="GH1982" s="6"/>
      <c r="GI1982" s="5"/>
      <c r="GJ1982" s="5"/>
      <c r="GK1982" s="4"/>
      <c r="GL1982" s="6"/>
      <c r="GM1982" s="4"/>
      <c r="GN1982" s="6"/>
      <c r="GO1982" s="5"/>
      <c r="GP1982" s="5"/>
      <c r="GQ1982" s="4"/>
      <c r="GR1982" s="6"/>
      <c r="GS1982" s="4"/>
      <c r="GT1982" s="6"/>
      <c r="GU1982" s="5"/>
      <c r="GV1982" s="5"/>
      <c r="GW1982" s="4"/>
      <c r="GX1982" s="6"/>
      <c r="GY1982" s="4"/>
      <c r="GZ1982" s="6"/>
      <c r="HA1982" s="5"/>
      <c r="HB1982" s="5"/>
      <c r="HC1982" s="4"/>
      <c r="HD1982" s="6"/>
      <c r="HE1982" s="4"/>
      <c r="HF1982" s="6"/>
      <c r="HG1982" s="5"/>
      <c r="HH1982" s="5"/>
      <c r="HI1982" s="4"/>
      <c r="HJ1982" s="6"/>
      <c r="HK1982" s="4"/>
      <c r="HL1982" s="6"/>
      <c r="HM1982" s="5"/>
      <c r="HN1982" s="5"/>
      <c r="HO1982" s="4"/>
      <c r="HP1982" s="6"/>
      <c r="HQ1982" s="4"/>
      <c r="HR1982" s="6"/>
      <c r="HS1982" s="5"/>
      <c r="HT1982" s="5"/>
      <c r="HU1982" s="4"/>
      <c r="HV1982" s="6"/>
      <c r="HW1982" s="4"/>
      <c r="HX1982" s="6"/>
      <c r="HY1982" s="5"/>
      <c r="HZ1982" s="5"/>
      <c r="IA1982" s="4"/>
      <c r="IB1982" s="6"/>
      <c r="IC1982" s="4"/>
      <c r="ID1982" s="6"/>
      <c r="IE1982" s="5"/>
      <c r="IF1982" s="5"/>
      <c r="IG1982" s="4"/>
      <c r="IH1982" s="6"/>
      <c r="II1982" s="4"/>
      <c r="IJ1982" s="6"/>
      <c r="IK1982" s="5"/>
      <c r="IL1982" s="5"/>
      <c r="IM1982" s="4"/>
      <c r="IN1982" s="6"/>
      <c r="IO1982" s="4"/>
      <c r="IP1982" s="6"/>
      <c r="IQ1982" s="5"/>
      <c r="IR1982" s="5"/>
      <c r="IS1982" s="4"/>
      <c r="IT1982" s="6"/>
      <c r="IU1982" s="4"/>
      <c r="IV1982" s="6"/>
      <c r="IW1982" s="5"/>
      <c r="IX1982" s="5"/>
      <c r="IY1982" s="4"/>
      <c r="IZ1982" s="6"/>
      <c r="JA1982" s="4"/>
      <c r="JB1982" s="6"/>
      <c r="JC1982" s="5"/>
      <c r="JD1982" s="5"/>
      <c r="JE1982" s="4"/>
      <c r="JF1982" s="6"/>
      <c r="JG1982" s="4"/>
      <c r="JH1982" s="6"/>
      <c r="JI1982" s="5"/>
      <c r="JJ1982" s="5"/>
      <c r="JK1982" s="4"/>
      <c r="JL1982" s="6"/>
      <c r="JM1982" s="4"/>
      <c r="JN1982" s="6"/>
      <c r="JO1982" s="5"/>
      <c r="JP1982" s="5"/>
      <c r="JQ1982" s="4"/>
      <c r="JR1982" s="6"/>
      <c r="JS1982" s="4"/>
      <c r="JT1982" s="6"/>
      <c r="JU1982" s="5"/>
      <c r="JV1982" s="5"/>
      <c r="JW1982" s="4"/>
      <c r="JX1982" s="6"/>
      <c r="JY1982" s="4"/>
      <c r="JZ1982" s="6"/>
      <c r="KA1982" s="5"/>
      <c r="KB1982" s="5"/>
      <c r="KC1982" s="4"/>
      <c r="KD1982" s="6"/>
      <c r="KE1982" s="4"/>
      <c r="KF1982" s="6"/>
      <c r="KG1982" s="5"/>
      <c r="KH1982" s="5"/>
      <c r="KI1982" s="4"/>
      <c r="KJ1982" s="6"/>
      <c r="KK1982" s="4"/>
      <c r="KL1982" s="6"/>
      <c r="KM1982" s="5"/>
      <c r="KN1982" s="5"/>
    </row>
    <row r="1983">
      <c r="A1983" s="3" t="s">
        <v>85</v>
      </c>
      <c r="B1983" s="3" t="s">
        <v>1266</v>
      </c>
      <c r="C1983" s="3" t="s">
        <v>547</v>
      </c>
      <c r="D1983" s="3" t="s">
        <v>712</v>
      </c>
      <c r="E1983" s="3" t="s">
        <v>1277</v>
      </c>
      <c r="F1983" s="3" t="s">
        <v>104</v>
      </c>
      <c r="G1983" s="3" t="s">
        <v>104</v>
      </c>
      <c r="H1983" s="3" t="s">
        <v>104</v>
      </c>
      <c r="I1983" s="3" t="s">
        <v>1680</v>
      </c>
      <c r="J1983" s="3" t="s">
        <v>104</v>
      </c>
      <c r="K1983" s="4"/>
      <c r="L1983" s="4">
        <f>=ROUNDDOWN({0},0)</f>
      </c>
      <c r="M1983" s="4"/>
      <c r="N1983" s="5"/>
      <c r="O1983" s="4"/>
      <c r="P1983" s="4">
        <f>=ROUNDDOWN({0},0)</f>
      </c>
      <c r="Q1983" s="4"/>
      <c r="R1983" s="5"/>
      <c r="S1983" s="4"/>
      <c r="T1983" s="6"/>
      <c r="U1983" s="4"/>
      <c r="V1983" s="6"/>
      <c r="W1983" s="5"/>
      <c r="X1983" s="5"/>
      <c r="Y1983" s="4"/>
      <c r="Z1983" s="6"/>
      <c r="AA1983" s="4"/>
      <c r="AB1983" s="6"/>
      <c r="AC1983" s="5"/>
      <c r="AD1983" s="5"/>
      <c r="AE1983" s="4"/>
      <c r="AF1983" s="6"/>
      <c r="AG1983" s="4"/>
      <c r="AH1983" s="6"/>
      <c r="AI1983" s="5"/>
      <c r="AJ1983" s="5"/>
      <c r="AK1983" s="4"/>
      <c r="AL1983" s="6"/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  <c r="AW1983" s="4"/>
      <c r="AX1983" s="6"/>
      <c r="AY1983" s="4"/>
      <c r="AZ1983" s="6"/>
      <c r="BA1983" s="5"/>
      <c r="BB1983" s="5"/>
      <c r="BC1983" s="4"/>
      <c r="BD1983" s="6"/>
      <c r="BE1983" s="4"/>
      <c r="BF1983" s="6"/>
      <c r="BG1983" s="5"/>
      <c r="BH1983" s="5"/>
      <c r="BI1983" s="4"/>
      <c r="BJ1983" s="6"/>
      <c r="BK1983" s="4"/>
      <c r="BL1983" s="6"/>
      <c r="BM1983" s="5"/>
      <c r="BN1983" s="5"/>
      <c r="BO1983" s="4"/>
      <c r="BP1983" s="6"/>
      <c r="BQ1983" s="4"/>
      <c r="BR1983" s="6"/>
      <c r="BS1983" s="5"/>
      <c r="BT1983" s="5"/>
      <c r="BU1983" s="4"/>
      <c r="BV1983" s="6"/>
      <c r="BW1983" s="4"/>
      <c r="BX1983" s="6"/>
      <c r="BY1983" s="5"/>
      <c r="BZ1983" s="5"/>
      <c r="CA1983" s="4"/>
      <c r="CB1983" s="6"/>
      <c r="CC1983" s="4"/>
      <c r="CD1983" s="6"/>
      <c r="CE1983" s="5"/>
      <c r="CF1983" s="5"/>
      <c r="CG1983" s="4"/>
      <c r="CH1983" s="6"/>
      <c r="CI1983" s="4"/>
      <c r="CJ1983" s="6"/>
      <c r="CK1983" s="5"/>
      <c r="CL1983" s="5"/>
      <c r="CM1983" s="4"/>
      <c r="CN1983" s="6"/>
      <c r="CO1983" s="4"/>
      <c r="CP1983" s="6"/>
      <c r="CQ1983" s="5"/>
      <c r="CR1983" s="5"/>
      <c r="CS1983" s="4"/>
      <c r="CT1983" s="6"/>
      <c r="CU1983" s="4"/>
      <c r="CV1983" s="6"/>
      <c r="CW1983" s="5"/>
      <c r="CX1983" s="5"/>
      <c r="CY1983" s="4"/>
      <c r="CZ1983" s="6"/>
      <c r="DA1983" s="4"/>
      <c r="DB1983" s="6"/>
      <c r="DC1983" s="5"/>
      <c r="DD1983" s="5"/>
      <c r="DE1983" s="4"/>
      <c r="DF1983" s="6"/>
      <c r="DG1983" s="4"/>
      <c r="DH1983" s="6"/>
      <c r="DI1983" s="5"/>
      <c r="DJ1983" s="5"/>
      <c r="DK1983" s="4"/>
      <c r="DL1983" s="6"/>
      <c r="DM1983" s="4"/>
      <c r="DN1983" s="6"/>
      <c r="DO1983" s="5"/>
      <c r="DP1983" s="5"/>
      <c r="DQ1983" s="4"/>
      <c r="DR1983" s="6"/>
      <c r="DS1983" s="4"/>
      <c r="DT1983" s="6"/>
      <c r="DU1983" s="5"/>
      <c r="DV1983" s="5"/>
      <c r="DW1983" s="4"/>
      <c r="DX1983" s="6"/>
      <c r="DY1983" s="4"/>
      <c r="DZ1983" s="6"/>
      <c r="EA1983" s="5"/>
      <c r="EB1983" s="5"/>
      <c r="EC1983" s="4"/>
      <c r="ED1983" s="6"/>
      <c r="EE1983" s="4"/>
      <c r="EF1983" s="6"/>
      <c r="EG1983" s="5"/>
      <c r="EH1983" s="5"/>
      <c r="EI1983" s="4"/>
      <c r="EJ1983" s="6"/>
      <c r="EK1983" s="4"/>
      <c r="EL1983" s="6"/>
      <c r="EM1983" s="5"/>
      <c r="EN1983" s="5"/>
      <c r="EO1983" s="4"/>
      <c r="EP1983" s="6"/>
      <c r="EQ1983" s="4"/>
      <c r="ER1983" s="6"/>
      <c r="ES1983" s="5"/>
      <c r="ET1983" s="5"/>
      <c r="EU1983" s="4"/>
      <c r="EV1983" s="6"/>
      <c r="EW1983" s="4"/>
      <c r="EX1983" s="6"/>
      <c r="EY1983" s="5"/>
      <c r="EZ1983" s="5"/>
      <c r="FA1983" s="4"/>
      <c r="FB1983" s="6"/>
      <c r="FC1983" s="4"/>
      <c r="FD1983" s="6"/>
      <c r="FE1983" s="5"/>
      <c r="FF1983" s="5"/>
      <c r="FG1983" s="4"/>
      <c r="FH1983" s="6"/>
      <c r="FI1983" s="4"/>
      <c r="FJ1983" s="6"/>
      <c r="FK1983" s="5"/>
      <c r="FL1983" s="5"/>
      <c r="FM1983" s="4"/>
      <c r="FN1983" s="6"/>
      <c r="FO1983" s="4"/>
      <c r="FP1983" s="6"/>
      <c r="FQ1983" s="5"/>
      <c r="FR1983" s="5"/>
      <c r="FS1983" s="4"/>
      <c r="FT1983" s="6"/>
      <c r="FU1983" s="4"/>
      <c r="FV1983" s="6"/>
      <c r="FW1983" s="5"/>
      <c r="FX1983" s="5"/>
      <c r="FY1983" s="4"/>
      <c r="FZ1983" s="6"/>
      <c r="GA1983" s="4"/>
      <c r="GB1983" s="6"/>
      <c r="GC1983" s="5"/>
      <c r="GD1983" s="5"/>
      <c r="GE1983" s="4"/>
      <c r="GF1983" s="6"/>
      <c r="GG1983" s="4"/>
      <c r="GH1983" s="6"/>
      <c r="GI1983" s="5"/>
      <c r="GJ1983" s="5"/>
      <c r="GK1983" s="4"/>
      <c r="GL1983" s="6"/>
      <c r="GM1983" s="4"/>
      <c r="GN1983" s="6"/>
      <c r="GO1983" s="5"/>
      <c r="GP1983" s="5"/>
      <c r="GQ1983" s="4"/>
      <c r="GR1983" s="6"/>
      <c r="GS1983" s="4"/>
      <c r="GT1983" s="6"/>
      <c r="GU1983" s="5"/>
      <c r="GV1983" s="5"/>
      <c r="GW1983" s="4"/>
      <c r="GX1983" s="6"/>
      <c r="GY1983" s="4"/>
      <c r="GZ1983" s="6"/>
      <c r="HA1983" s="5"/>
      <c r="HB1983" s="5"/>
      <c r="HC1983" s="4"/>
      <c r="HD1983" s="6"/>
      <c r="HE1983" s="4"/>
      <c r="HF1983" s="6"/>
      <c r="HG1983" s="5"/>
      <c r="HH1983" s="5"/>
      <c r="HI1983" s="4"/>
      <c r="HJ1983" s="6"/>
      <c r="HK1983" s="4"/>
      <c r="HL1983" s="6"/>
      <c r="HM1983" s="5"/>
      <c r="HN1983" s="5"/>
      <c r="HO1983" s="4"/>
      <c r="HP1983" s="6"/>
      <c r="HQ1983" s="4"/>
      <c r="HR1983" s="6"/>
      <c r="HS1983" s="5"/>
      <c r="HT1983" s="5"/>
      <c r="HU1983" s="4"/>
      <c r="HV1983" s="6"/>
      <c r="HW1983" s="4"/>
      <c r="HX1983" s="6"/>
      <c r="HY1983" s="5"/>
      <c r="HZ1983" s="5"/>
      <c r="IA1983" s="4"/>
      <c r="IB1983" s="6"/>
      <c r="IC1983" s="4"/>
      <c r="ID1983" s="6"/>
      <c r="IE1983" s="5"/>
      <c r="IF1983" s="5"/>
      <c r="IG1983" s="4"/>
      <c r="IH1983" s="6"/>
      <c r="II1983" s="4"/>
      <c r="IJ1983" s="6"/>
      <c r="IK1983" s="5"/>
      <c r="IL1983" s="5"/>
      <c r="IM1983" s="4"/>
      <c r="IN1983" s="6"/>
      <c r="IO1983" s="4"/>
      <c r="IP1983" s="6"/>
      <c r="IQ1983" s="5"/>
      <c r="IR1983" s="5"/>
      <c r="IS1983" s="4"/>
      <c r="IT1983" s="6"/>
      <c r="IU1983" s="4"/>
      <c r="IV1983" s="6"/>
      <c r="IW1983" s="5"/>
      <c r="IX1983" s="5"/>
      <c r="IY1983" s="4"/>
      <c r="IZ1983" s="6"/>
      <c r="JA1983" s="4"/>
      <c r="JB1983" s="6"/>
      <c r="JC1983" s="5"/>
      <c r="JD1983" s="5"/>
      <c r="JE1983" s="4"/>
      <c r="JF1983" s="6"/>
      <c r="JG1983" s="4"/>
      <c r="JH1983" s="6"/>
      <c r="JI1983" s="5"/>
      <c r="JJ1983" s="5"/>
      <c r="JK1983" s="4"/>
      <c r="JL1983" s="6"/>
      <c r="JM1983" s="4"/>
      <c r="JN1983" s="6"/>
      <c r="JO1983" s="5"/>
      <c r="JP1983" s="5"/>
      <c r="JQ1983" s="4"/>
      <c r="JR1983" s="6"/>
      <c r="JS1983" s="4"/>
      <c r="JT1983" s="6"/>
      <c r="JU1983" s="5"/>
      <c r="JV1983" s="5"/>
      <c r="JW1983" s="4"/>
      <c r="JX1983" s="6"/>
      <c r="JY1983" s="4"/>
      <c r="JZ1983" s="6"/>
      <c r="KA1983" s="5"/>
      <c r="KB1983" s="5"/>
      <c r="KC1983" s="4"/>
      <c r="KD1983" s="6"/>
      <c r="KE1983" s="4"/>
      <c r="KF1983" s="6"/>
      <c r="KG1983" s="5"/>
      <c r="KH1983" s="5"/>
      <c r="KI1983" s="4"/>
      <c r="KJ1983" s="6"/>
      <c r="KK1983" s="4"/>
      <c r="KL1983" s="6"/>
      <c r="KM1983" s="5"/>
      <c r="KN1983" s="5"/>
    </row>
    <row r="1984">
      <c r="A1984" s="3" t="s">
        <v>85</v>
      </c>
      <c r="B1984" s="3" t="s">
        <v>1266</v>
      </c>
      <c r="C1984" s="3" t="s">
        <v>547</v>
      </c>
      <c r="D1984" s="3" t="s">
        <v>712</v>
      </c>
      <c r="E1984" s="3" t="s">
        <v>1274</v>
      </c>
      <c r="F1984" s="3" t="s">
        <v>104</v>
      </c>
      <c r="G1984" s="3" t="s">
        <v>104</v>
      </c>
      <c r="H1984" s="3" t="s">
        <v>104</v>
      </c>
      <c r="I1984" s="3" t="s">
        <v>1681</v>
      </c>
      <c r="J1984" s="3" t="s">
        <v>104</v>
      </c>
      <c r="K1984" s="4"/>
      <c r="L1984" s="4">
        <f>=ROUNDDOWN({0},0)</f>
      </c>
      <c r="M1984" s="4"/>
      <c r="N1984" s="5"/>
      <c r="O1984" s="4"/>
      <c r="P1984" s="4">
        <f>=ROUNDDOWN({0},0)</f>
      </c>
      <c r="Q1984" s="4"/>
      <c r="R1984" s="5"/>
      <c r="S1984" s="4"/>
      <c r="T1984" s="6"/>
      <c r="U1984" s="4"/>
      <c r="V1984" s="6"/>
      <c r="W1984" s="5"/>
      <c r="X1984" s="5"/>
      <c r="Y1984" s="4"/>
      <c r="Z1984" s="6"/>
      <c r="AA1984" s="4"/>
      <c r="AB1984" s="6"/>
      <c r="AC1984" s="5"/>
      <c r="AD1984" s="5"/>
      <c r="AE1984" s="4"/>
      <c r="AF1984" s="6"/>
      <c r="AG1984" s="4"/>
      <c r="AH1984" s="6"/>
      <c r="AI1984" s="5"/>
      <c r="AJ1984" s="5"/>
      <c r="AK1984" s="4"/>
      <c r="AL1984" s="6"/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  <c r="AW1984" s="4"/>
      <c r="AX1984" s="6"/>
      <c r="AY1984" s="4"/>
      <c r="AZ1984" s="6"/>
      <c r="BA1984" s="5"/>
      <c r="BB1984" s="5"/>
      <c r="BC1984" s="4"/>
      <c r="BD1984" s="6"/>
      <c r="BE1984" s="4"/>
      <c r="BF1984" s="6"/>
      <c r="BG1984" s="5"/>
      <c r="BH1984" s="5"/>
      <c r="BI1984" s="4"/>
      <c r="BJ1984" s="6"/>
      <c r="BK1984" s="4"/>
      <c r="BL1984" s="6"/>
      <c r="BM1984" s="5"/>
      <c r="BN1984" s="5"/>
      <c r="BO1984" s="4"/>
      <c r="BP1984" s="6"/>
      <c r="BQ1984" s="4"/>
      <c r="BR1984" s="6"/>
      <c r="BS1984" s="5"/>
      <c r="BT1984" s="5"/>
      <c r="BU1984" s="4"/>
      <c r="BV1984" s="6"/>
      <c r="BW1984" s="4"/>
      <c r="BX1984" s="6"/>
      <c r="BY1984" s="5"/>
      <c r="BZ1984" s="5"/>
      <c r="CA1984" s="4"/>
      <c r="CB1984" s="6"/>
      <c r="CC1984" s="4"/>
      <c r="CD1984" s="6"/>
      <c r="CE1984" s="5"/>
      <c r="CF1984" s="5"/>
      <c r="CG1984" s="4"/>
      <c r="CH1984" s="6"/>
      <c r="CI1984" s="4"/>
      <c r="CJ1984" s="6"/>
      <c r="CK1984" s="5"/>
      <c r="CL1984" s="5"/>
      <c r="CM1984" s="4"/>
      <c r="CN1984" s="6"/>
      <c r="CO1984" s="4"/>
      <c r="CP1984" s="6"/>
      <c r="CQ1984" s="5"/>
      <c r="CR1984" s="5"/>
      <c r="CS1984" s="4"/>
      <c r="CT1984" s="6"/>
      <c r="CU1984" s="4"/>
      <c r="CV1984" s="6"/>
      <c r="CW1984" s="5"/>
      <c r="CX1984" s="5"/>
      <c r="CY1984" s="4"/>
      <c r="CZ1984" s="6"/>
      <c r="DA1984" s="4"/>
      <c r="DB1984" s="6"/>
      <c r="DC1984" s="5"/>
      <c r="DD1984" s="5"/>
      <c r="DE1984" s="4"/>
      <c r="DF1984" s="6"/>
      <c r="DG1984" s="4"/>
      <c r="DH1984" s="6"/>
      <c r="DI1984" s="5"/>
      <c r="DJ1984" s="5"/>
      <c r="DK1984" s="4"/>
      <c r="DL1984" s="6"/>
      <c r="DM1984" s="4"/>
      <c r="DN1984" s="6"/>
      <c r="DO1984" s="5"/>
      <c r="DP1984" s="5"/>
      <c r="DQ1984" s="4"/>
      <c r="DR1984" s="6"/>
      <c r="DS1984" s="4"/>
      <c r="DT1984" s="6"/>
      <c r="DU1984" s="5"/>
      <c r="DV1984" s="5"/>
      <c r="DW1984" s="4"/>
      <c r="DX1984" s="6"/>
      <c r="DY1984" s="4"/>
      <c r="DZ1984" s="6"/>
      <c r="EA1984" s="5"/>
      <c r="EB1984" s="5"/>
      <c r="EC1984" s="4"/>
      <c r="ED1984" s="6"/>
      <c r="EE1984" s="4"/>
      <c r="EF1984" s="6"/>
      <c r="EG1984" s="5"/>
      <c r="EH1984" s="5"/>
      <c r="EI1984" s="4"/>
      <c r="EJ1984" s="6"/>
      <c r="EK1984" s="4"/>
      <c r="EL1984" s="6"/>
      <c r="EM1984" s="5"/>
      <c r="EN1984" s="5"/>
      <c r="EO1984" s="4"/>
      <c r="EP1984" s="6"/>
      <c r="EQ1984" s="4"/>
      <c r="ER1984" s="6"/>
      <c r="ES1984" s="5"/>
      <c r="ET1984" s="5"/>
      <c r="EU1984" s="4"/>
      <c r="EV1984" s="6"/>
      <c r="EW1984" s="4"/>
      <c r="EX1984" s="6"/>
      <c r="EY1984" s="5"/>
      <c r="EZ1984" s="5"/>
      <c r="FA1984" s="4"/>
      <c r="FB1984" s="6"/>
      <c r="FC1984" s="4"/>
      <c r="FD1984" s="6"/>
      <c r="FE1984" s="5"/>
      <c r="FF1984" s="5"/>
      <c r="FG1984" s="4"/>
      <c r="FH1984" s="6"/>
      <c r="FI1984" s="4"/>
      <c r="FJ1984" s="6"/>
      <c r="FK1984" s="5"/>
      <c r="FL1984" s="5"/>
      <c r="FM1984" s="4"/>
      <c r="FN1984" s="6"/>
      <c r="FO1984" s="4"/>
      <c r="FP1984" s="6"/>
      <c r="FQ1984" s="5"/>
      <c r="FR1984" s="5"/>
      <c r="FS1984" s="4"/>
      <c r="FT1984" s="6"/>
      <c r="FU1984" s="4"/>
      <c r="FV1984" s="6"/>
      <c r="FW1984" s="5"/>
      <c r="FX1984" s="5"/>
      <c r="FY1984" s="4"/>
      <c r="FZ1984" s="6"/>
      <c r="GA1984" s="4"/>
      <c r="GB1984" s="6"/>
      <c r="GC1984" s="5"/>
      <c r="GD1984" s="5"/>
      <c r="GE1984" s="4"/>
      <c r="GF1984" s="6"/>
      <c r="GG1984" s="4"/>
      <c r="GH1984" s="6"/>
      <c r="GI1984" s="5"/>
      <c r="GJ1984" s="5"/>
      <c r="GK1984" s="4"/>
      <c r="GL1984" s="6"/>
      <c r="GM1984" s="4"/>
      <c r="GN1984" s="6"/>
      <c r="GO1984" s="5"/>
      <c r="GP1984" s="5"/>
      <c r="GQ1984" s="4"/>
      <c r="GR1984" s="6"/>
      <c r="GS1984" s="4"/>
      <c r="GT1984" s="6"/>
      <c r="GU1984" s="5"/>
      <c r="GV1984" s="5"/>
      <c r="GW1984" s="4"/>
      <c r="GX1984" s="6"/>
      <c r="GY1984" s="4"/>
      <c r="GZ1984" s="6"/>
      <c r="HA1984" s="5"/>
      <c r="HB1984" s="5"/>
      <c r="HC1984" s="4"/>
      <c r="HD1984" s="6"/>
      <c r="HE1984" s="4"/>
      <c r="HF1984" s="6"/>
      <c r="HG1984" s="5"/>
      <c r="HH1984" s="5"/>
      <c r="HI1984" s="4"/>
      <c r="HJ1984" s="6"/>
      <c r="HK1984" s="4"/>
      <c r="HL1984" s="6"/>
      <c r="HM1984" s="5"/>
      <c r="HN1984" s="5"/>
      <c r="HO1984" s="4"/>
      <c r="HP1984" s="6"/>
      <c r="HQ1984" s="4"/>
      <c r="HR1984" s="6"/>
      <c r="HS1984" s="5"/>
      <c r="HT1984" s="5"/>
      <c r="HU1984" s="4"/>
      <c r="HV1984" s="6"/>
      <c r="HW1984" s="4"/>
      <c r="HX1984" s="6"/>
      <c r="HY1984" s="5"/>
      <c r="HZ1984" s="5"/>
      <c r="IA1984" s="4"/>
      <c r="IB1984" s="6"/>
      <c r="IC1984" s="4"/>
      <c r="ID1984" s="6"/>
      <c r="IE1984" s="5"/>
      <c r="IF1984" s="5"/>
      <c r="IG1984" s="4"/>
      <c r="IH1984" s="6"/>
      <c r="II1984" s="4"/>
      <c r="IJ1984" s="6"/>
      <c r="IK1984" s="5"/>
      <c r="IL1984" s="5"/>
      <c r="IM1984" s="4"/>
      <c r="IN1984" s="6"/>
      <c r="IO1984" s="4"/>
      <c r="IP1984" s="6"/>
      <c r="IQ1984" s="5"/>
      <c r="IR1984" s="5"/>
      <c r="IS1984" s="4"/>
      <c r="IT1984" s="6"/>
      <c r="IU1984" s="4"/>
      <c r="IV1984" s="6"/>
      <c r="IW1984" s="5"/>
      <c r="IX1984" s="5"/>
      <c r="IY1984" s="4"/>
      <c r="IZ1984" s="6"/>
      <c r="JA1984" s="4"/>
      <c r="JB1984" s="6"/>
      <c r="JC1984" s="5"/>
      <c r="JD1984" s="5"/>
      <c r="JE1984" s="4"/>
      <c r="JF1984" s="6"/>
      <c r="JG1984" s="4"/>
      <c r="JH1984" s="6"/>
      <c r="JI1984" s="5"/>
      <c r="JJ1984" s="5"/>
      <c r="JK1984" s="4"/>
      <c r="JL1984" s="6"/>
      <c r="JM1984" s="4"/>
      <c r="JN1984" s="6"/>
      <c r="JO1984" s="5"/>
      <c r="JP1984" s="5"/>
      <c r="JQ1984" s="4"/>
      <c r="JR1984" s="6"/>
      <c r="JS1984" s="4"/>
      <c r="JT1984" s="6"/>
      <c r="JU1984" s="5"/>
      <c r="JV1984" s="5"/>
      <c r="JW1984" s="4"/>
      <c r="JX1984" s="6"/>
      <c r="JY1984" s="4"/>
      <c r="JZ1984" s="6"/>
      <c r="KA1984" s="5"/>
      <c r="KB1984" s="5"/>
      <c r="KC1984" s="4"/>
      <c r="KD1984" s="6"/>
      <c r="KE1984" s="4"/>
      <c r="KF1984" s="6"/>
      <c r="KG1984" s="5"/>
      <c r="KH1984" s="5"/>
      <c r="KI1984" s="4"/>
      <c r="KJ1984" s="6"/>
      <c r="KK1984" s="4"/>
      <c r="KL1984" s="6"/>
      <c r="KM1984" s="5"/>
      <c r="KN1984" s="5"/>
    </row>
    <row r="1985">
      <c r="A1985" s="3" t="s">
        <v>85</v>
      </c>
      <c r="B1985" s="3" t="s">
        <v>1266</v>
      </c>
      <c r="C1985" s="3" t="s">
        <v>547</v>
      </c>
      <c r="D1985" s="3" t="s">
        <v>712</v>
      </c>
      <c r="E1985" s="3" t="s">
        <v>1279</v>
      </c>
      <c r="F1985" s="3" t="s">
        <v>104</v>
      </c>
      <c r="G1985" s="3" t="s">
        <v>104</v>
      </c>
      <c r="H1985" s="3" t="s">
        <v>104</v>
      </c>
      <c r="I1985" s="3" t="s">
        <v>1585</v>
      </c>
      <c r="J1985" s="3" t="s">
        <v>104</v>
      </c>
      <c r="K1985" s="4"/>
      <c r="L1985" s="4">
        <f>=ROUNDDOWN({0},0)</f>
      </c>
      <c r="M1985" s="4"/>
      <c r="N1985" s="5"/>
      <c r="O1985" s="4"/>
      <c r="P1985" s="4">
        <f>=ROUNDDOWN({0},0)</f>
      </c>
      <c r="Q1985" s="4"/>
      <c r="R1985" s="5"/>
      <c r="S1985" s="4"/>
      <c r="T1985" s="6"/>
      <c r="U1985" s="4"/>
      <c r="V1985" s="6"/>
      <c r="W1985" s="5"/>
      <c r="X1985" s="5"/>
      <c r="Y1985" s="4"/>
      <c r="Z1985" s="6"/>
      <c r="AA1985" s="4"/>
      <c r="AB1985" s="6"/>
      <c r="AC1985" s="5"/>
      <c r="AD1985" s="5"/>
      <c r="AE1985" s="4"/>
      <c r="AF1985" s="6"/>
      <c r="AG1985" s="4"/>
      <c r="AH1985" s="6"/>
      <c r="AI1985" s="5"/>
      <c r="AJ1985" s="5"/>
      <c r="AK1985" s="4"/>
      <c r="AL1985" s="6"/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  <c r="AW1985" s="4"/>
      <c r="AX1985" s="6"/>
      <c r="AY1985" s="4"/>
      <c r="AZ1985" s="6"/>
      <c r="BA1985" s="5"/>
      <c r="BB1985" s="5"/>
      <c r="BC1985" s="4"/>
      <c r="BD1985" s="6"/>
      <c r="BE1985" s="4"/>
      <c r="BF1985" s="6"/>
      <c r="BG1985" s="5"/>
      <c r="BH1985" s="5"/>
      <c r="BI1985" s="4"/>
      <c r="BJ1985" s="6"/>
      <c r="BK1985" s="4"/>
      <c r="BL1985" s="6"/>
      <c r="BM1985" s="5"/>
      <c r="BN1985" s="5"/>
      <c r="BO1985" s="4"/>
      <c r="BP1985" s="6"/>
      <c r="BQ1985" s="4"/>
      <c r="BR1985" s="6"/>
      <c r="BS1985" s="5"/>
      <c r="BT1985" s="5"/>
      <c r="BU1985" s="4"/>
      <c r="BV1985" s="6"/>
      <c r="BW1985" s="4"/>
      <c r="BX1985" s="6"/>
      <c r="BY1985" s="5"/>
      <c r="BZ1985" s="5"/>
      <c r="CA1985" s="4"/>
      <c r="CB1985" s="6"/>
      <c r="CC1985" s="4"/>
      <c r="CD1985" s="6"/>
      <c r="CE1985" s="5"/>
      <c r="CF1985" s="5"/>
      <c r="CG1985" s="4"/>
      <c r="CH1985" s="6"/>
      <c r="CI1985" s="4"/>
      <c r="CJ1985" s="6"/>
      <c r="CK1985" s="5"/>
      <c r="CL1985" s="5"/>
      <c r="CM1985" s="4"/>
      <c r="CN1985" s="6"/>
      <c r="CO1985" s="4"/>
      <c r="CP1985" s="6"/>
      <c r="CQ1985" s="5"/>
      <c r="CR1985" s="5"/>
      <c r="CS1985" s="4"/>
      <c r="CT1985" s="6"/>
      <c r="CU1985" s="4"/>
      <c r="CV1985" s="6"/>
      <c r="CW1985" s="5"/>
      <c r="CX1985" s="5"/>
      <c r="CY1985" s="4"/>
      <c r="CZ1985" s="6"/>
      <c r="DA1985" s="4"/>
      <c r="DB1985" s="6"/>
      <c r="DC1985" s="5"/>
      <c r="DD1985" s="5"/>
      <c r="DE1985" s="4"/>
      <c r="DF1985" s="6"/>
      <c r="DG1985" s="4"/>
      <c r="DH1985" s="6"/>
      <c r="DI1985" s="5"/>
      <c r="DJ1985" s="5"/>
      <c r="DK1985" s="4"/>
      <c r="DL1985" s="6"/>
      <c r="DM1985" s="4"/>
      <c r="DN1985" s="6"/>
      <c r="DO1985" s="5"/>
      <c r="DP1985" s="5"/>
      <c r="DQ1985" s="4"/>
      <c r="DR1985" s="6"/>
      <c r="DS1985" s="4"/>
      <c r="DT1985" s="6"/>
      <c r="DU1985" s="5"/>
      <c r="DV1985" s="5"/>
      <c r="DW1985" s="4"/>
      <c r="DX1985" s="6"/>
      <c r="DY1985" s="4"/>
      <c r="DZ1985" s="6"/>
      <c r="EA1985" s="5"/>
      <c r="EB1985" s="5"/>
      <c r="EC1985" s="4"/>
      <c r="ED1985" s="6"/>
      <c r="EE1985" s="4"/>
      <c r="EF1985" s="6"/>
      <c r="EG1985" s="5"/>
      <c r="EH1985" s="5"/>
      <c r="EI1985" s="4"/>
      <c r="EJ1985" s="6"/>
      <c r="EK1985" s="4"/>
      <c r="EL1985" s="6"/>
      <c r="EM1985" s="5"/>
      <c r="EN1985" s="5"/>
      <c r="EO1985" s="4"/>
      <c r="EP1985" s="6"/>
      <c r="EQ1985" s="4"/>
      <c r="ER1985" s="6"/>
      <c r="ES1985" s="5"/>
      <c r="ET1985" s="5"/>
      <c r="EU1985" s="4"/>
      <c r="EV1985" s="6"/>
      <c r="EW1985" s="4"/>
      <c r="EX1985" s="6"/>
      <c r="EY1985" s="5"/>
      <c r="EZ1985" s="5"/>
      <c r="FA1985" s="4"/>
      <c r="FB1985" s="6"/>
      <c r="FC1985" s="4"/>
      <c r="FD1985" s="6"/>
      <c r="FE1985" s="5"/>
      <c r="FF1985" s="5"/>
      <c r="FG1985" s="4"/>
      <c r="FH1985" s="6"/>
      <c r="FI1985" s="4"/>
      <c r="FJ1985" s="6"/>
      <c r="FK1985" s="5"/>
      <c r="FL1985" s="5"/>
      <c r="FM1985" s="4"/>
      <c r="FN1985" s="6"/>
      <c r="FO1985" s="4"/>
      <c r="FP1985" s="6"/>
      <c r="FQ1985" s="5"/>
      <c r="FR1985" s="5"/>
      <c r="FS1985" s="4"/>
      <c r="FT1985" s="6"/>
      <c r="FU1985" s="4"/>
      <c r="FV1985" s="6"/>
      <c r="FW1985" s="5"/>
      <c r="FX1985" s="5"/>
      <c r="FY1985" s="4"/>
      <c r="FZ1985" s="6"/>
      <c r="GA1985" s="4"/>
      <c r="GB1985" s="6"/>
      <c r="GC1985" s="5"/>
      <c r="GD1985" s="5"/>
      <c r="GE1985" s="4"/>
      <c r="GF1985" s="6"/>
      <c r="GG1985" s="4"/>
      <c r="GH1985" s="6"/>
      <c r="GI1985" s="5"/>
      <c r="GJ1985" s="5"/>
      <c r="GK1985" s="4"/>
      <c r="GL1985" s="6"/>
      <c r="GM1985" s="4"/>
      <c r="GN1985" s="6"/>
      <c r="GO1985" s="5"/>
      <c r="GP1985" s="5"/>
      <c r="GQ1985" s="4"/>
      <c r="GR1985" s="6"/>
      <c r="GS1985" s="4"/>
      <c r="GT1985" s="6"/>
      <c r="GU1985" s="5"/>
      <c r="GV1985" s="5"/>
      <c r="GW1985" s="4"/>
      <c r="GX1985" s="6"/>
      <c r="GY1985" s="4"/>
      <c r="GZ1985" s="6"/>
      <c r="HA1985" s="5"/>
      <c r="HB1985" s="5"/>
      <c r="HC1985" s="4"/>
      <c r="HD1985" s="6"/>
      <c r="HE1985" s="4"/>
      <c r="HF1985" s="6"/>
      <c r="HG1985" s="5"/>
      <c r="HH1985" s="5"/>
      <c r="HI1985" s="4"/>
      <c r="HJ1985" s="6"/>
      <c r="HK1985" s="4"/>
      <c r="HL1985" s="6"/>
      <c r="HM1985" s="5"/>
      <c r="HN1985" s="5"/>
      <c r="HO1985" s="4"/>
      <c r="HP1985" s="6"/>
      <c r="HQ1985" s="4"/>
      <c r="HR1985" s="6"/>
      <c r="HS1985" s="5"/>
      <c r="HT1985" s="5"/>
      <c r="HU1985" s="4"/>
      <c r="HV1985" s="6"/>
      <c r="HW1985" s="4"/>
      <c r="HX1985" s="6"/>
      <c r="HY1985" s="5"/>
      <c r="HZ1985" s="5"/>
      <c r="IA1985" s="4"/>
      <c r="IB1985" s="6"/>
      <c r="IC1985" s="4"/>
      <c r="ID1985" s="6"/>
      <c r="IE1985" s="5"/>
      <c r="IF1985" s="5"/>
      <c r="IG1985" s="4"/>
      <c r="IH1985" s="6"/>
      <c r="II1985" s="4"/>
      <c r="IJ1985" s="6"/>
      <c r="IK1985" s="5"/>
      <c r="IL1985" s="5"/>
      <c r="IM1985" s="4"/>
      <c r="IN1985" s="6"/>
      <c r="IO1985" s="4"/>
      <c r="IP1985" s="6"/>
      <c r="IQ1985" s="5"/>
      <c r="IR1985" s="5"/>
      <c r="IS1985" s="4"/>
      <c r="IT1985" s="6"/>
      <c r="IU1985" s="4"/>
      <c r="IV1985" s="6"/>
      <c r="IW1985" s="5"/>
      <c r="IX1985" s="5"/>
      <c r="IY1985" s="4"/>
      <c r="IZ1985" s="6"/>
      <c r="JA1985" s="4"/>
      <c r="JB1985" s="6"/>
      <c r="JC1985" s="5"/>
      <c r="JD1985" s="5"/>
      <c r="JE1985" s="4"/>
      <c r="JF1985" s="6"/>
      <c r="JG1985" s="4"/>
      <c r="JH1985" s="6"/>
      <c r="JI1985" s="5"/>
      <c r="JJ1985" s="5"/>
      <c r="JK1985" s="4"/>
      <c r="JL1985" s="6"/>
      <c r="JM1985" s="4"/>
      <c r="JN1985" s="6"/>
      <c r="JO1985" s="5"/>
      <c r="JP1985" s="5"/>
      <c r="JQ1985" s="4"/>
      <c r="JR1985" s="6"/>
      <c r="JS1985" s="4"/>
      <c r="JT1985" s="6"/>
      <c r="JU1985" s="5"/>
      <c r="JV1985" s="5"/>
      <c r="JW1985" s="4"/>
      <c r="JX1985" s="6"/>
      <c r="JY1985" s="4"/>
      <c r="JZ1985" s="6"/>
      <c r="KA1985" s="5"/>
      <c r="KB1985" s="5"/>
      <c r="KC1985" s="4"/>
      <c r="KD1985" s="6"/>
      <c r="KE1985" s="4"/>
      <c r="KF1985" s="6"/>
      <c r="KG1985" s="5"/>
      <c r="KH1985" s="5"/>
      <c r="KI1985" s="4"/>
      <c r="KJ1985" s="6"/>
      <c r="KK1985" s="4"/>
      <c r="KL1985" s="6"/>
      <c r="KM1985" s="5"/>
      <c r="KN1985" s="5"/>
    </row>
    <row r="1986">
      <c r="A1986" s="3" t="s">
        <v>85</v>
      </c>
      <c r="B1986" s="3" t="s">
        <v>1266</v>
      </c>
      <c r="C1986" s="3" t="s">
        <v>547</v>
      </c>
      <c r="D1986" s="3" t="s">
        <v>712</v>
      </c>
      <c r="E1986" s="3" t="s">
        <v>1271</v>
      </c>
      <c r="F1986" s="3" t="s">
        <v>104</v>
      </c>
      <c r="G1986" s="3" t="s">
        <v>104</v>
      </c>
      <c r="H1986" s="3" t="s">
        <v>104</v>
      </c>
      <c r="I1986" s="3" t="s">
        <v>1682</v>
      </c>
      <c r="J1986" s="3" t="s">
        <v>104</v>
      </c>
      <c r="K1986" s="4"/>
      <c r="L1986" s="4">
        <f>=ROUNDDOWN({0},0)</f>
      </c>
      <c r="M1986" s="4"/>
      <c r="N1986" s="5"/>
      <c r="O1986" s="4"/>
      <c r="P1986" s="4">
        <f>=ROUNDDOWN({0},0)</f>
      </c>
      <c r="Q1986" s="4"/>
      <c r="R1986" s="5"/>
      <c r="S1986" s="4"/>
      <c r="T1986" s="6"/>
      <c r="U1986" s="4"/>
      <c r="V1986" s="6"/>
      <c r="W1986" s="5"/>
      <c r="X1986" s="5"/>
      <c r="Y1986" s="4"/>
      <c r="Z1986" s="6"/>
      <c r="AA1986" s="4"/>
      <c r="AB1986" s="6"/>
      <c r="AC1986" s="5"/>
      <c r="AD1986" s="5"/>
      <c r="AE1986" s="4"/>
      <c r="AF1986" s="6"/>
      <c r="AG1986" s="4"/>
      <c r="AH1986" s="6"/>
      <c r="AI1986" s="5"/>
      <c r="AJ1986" s="5"/>
      <c r="AK1986" s="4"/>
      <c r="AL1986" s="6"/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  <c r="AW1986" s="4"/>
      <c r="AX1986" s="6"/>
      <c r="AY1986" s="4"/>
      <c r="AZ1986" s="6"/>
      <c r="BA1986" s="5"/>
      <c r="BB1986" s="5"/>
      <c r="BC1986" s="4"/>
      <c r="BD1986" s="6"/>
      <c r="BE1986" s="4"/>
      <c r="BF1986" s="6"/>
      <c r="BG1986" s="5"/>
      <c r="BH1986" s="5"/>
      <c r="BI1986" s="4"/>
      <c r="BJ1986" s="6"/>
      <c r="BK1986" s="4"/>
      <c r="BL1986" s="6"/>
      <c r="BM1986" s="5"/>
      <c r="BN1986" s="5"/>
      <c r="BO1986" s="4"/>
      <c r="BP1986" s="6"/>
      <c r="BQ1986" s="4"/>
      <c r="BR1986" s="6"/>
      <c r="BS1986" s="5"/>
      <c r="BT1986" s="5"/>
      <c r="BU1986" s="4"/>
      <c r="BV1986" s="6"/>
      <c r="BW1986" s="4"/>
      <c r="BX1986" s="6"/>
      <c r="BY1986" s="5"/>
      <c r="BZ1986" s="5"/>
      <c r="CA1986" s="4"/>
      <c r="CB1986" s="6"/>
      <c r="CC1986" s="4"/>
      <c r="CD1986" s="6"/>
      <c r="CE1986" s="5"/>
      <c r="CF1986" s="5"/>
      <c r="CG1986" s="4"/>
      <c r="CH1986" s="6"/>
      <c r="CI1986" s="4"/>
      <c r="CJ1986" s="6"/>
      <c r="CK1986" s="5"/>
      <c r="CL1986" s="5"/>
      <c r="CM1986" s="4"/>
      <c r="CN1986" s="6"/>
      <c r="CO1986" s="4"/>
      <c r="CP1986" s="6"/>
      <c r="CQ1986" s="5"/>
      <c r="CR1986" s="5"/>
      <c r="CS1986" s="4"/>
      <c r="CT1986" s="6"/>
      <c r="CU1986" s="4"/>
      <c r="CV1986" s="6"/>
      <c r="CW1986" s="5"/>
      <c r="CX1986" s="5"/>
      <c r="CY1986" s="4"/>
      <c r="CZ1986" s="6"/>
      <c r="DA1986" s="4"/>
      <c r="DB1986" s="6"/>
      <c r="DC1986" s="5"/>
      <c r="DD1986" s="5"/>
      <c r="DE1986" s="4"/>
      <c r="DF1986" s="6"/>
      <c r="DG1986" s="4"/>
      <c r="DH1986" s="6"/>
      <c r="DI1986" s="5"/>
      <c r="DJ1986" s="5"/>
      <c r="DK1986" s="4"/>
      <c r="DL1986" s="6"/>
      <c r="DM1986" s="4"/>
      <c r="DN1986" s="6"/>
      <c r="DO1986" s="5"/>
      <c r="DP1986" s="5"/>
      <c r="DQ1986" s="4"/>
      <c r="DR1986" s="6"/>
      <c r="DS1986" s="4"/>
      <c r="DT1986" s="6"/>
      <c r="DU1986" s="5"/>
      <c r="DV1986" s="5"/>
      <c r="DW1986" s="4"/>
      <c r="DX1986" s="6"/>
      <c r="DY1986" s="4"/>
      <c r="DZ1986" s="6"/>
      <c r="EA1986" s="5"/>
      <c r="EB1986" s="5"/>
      <c r="EC1986" s="4"/>
      <c r="ED1986" s="6"/>
      <c r="EE1986" s="4"/>
      <c r="EF1986" s="6"/>
      <c r="EG1986" s="5"/>
      <c r="EH1986" s="5"/>
      <c r="EI1986" s="4"/>
      <c r="EJ1986" s="6"/>
      <c r="EK1986" s="4"/>
      <c r="EL1986" s="6"/>
      <c r="EM1986" s="5"/>
      <c r="EN1986" s="5"/>
      <c r="EO1986" s="4"/>
      <c r="EP1986" s="6"/>
      <c r="EQ1986" s="4"/>
      <c r="ER1986" s="6"/>
      <c r="ES1986" s="5"/>
      <c r="ET1986" s="5"/>
      <c r="EU1986" s="4"/>
      <c r="EV1986" s="6"/>
      <c r="EW1986" s="4"/>
      <c r="EX1986" s="6"/>
      <c r="EY1986" s="5"/>
      <c r="EZ1986" s="5"/>
      <c r="FA1986" s="4"/>
      <c r="FB1986" s="6"/>
      <c r="FC1986" s="4"/>
      <c r="FD1986" s="6"/>
      <c r="FE1986" s="5"/>
      <c r="FF1986" s="5"/>
      <c r="FG1986" s="4"/>
      <c r="FH1986" s="6"/>
      <c r="FI1986" s="4"/>
      <c r="FJ1986" s="6"/>
      <c r="FK1986" s="5"/>
      <c r="FL1986" s="5"/>
      <c r="FM1986" s="4"/>
      <c r="FN1986" s="6"/>
      <c r="FO1986" s="4"/>
      <c r="FP1986" s="6"/>
      <c r="FQ1986" s="5"/>
      <c r="FR1986" s="5"/>
      <c r="FS1986" s="4"/>
      <c r="FT1986" s="6"/>
      <c r="FU1986" s="4"/>
      <c r="FV1986" s="6"/>
      <c r="FW1986" s="5"/>
      <c r="FX1986" s="5"/>
      <c r="FY1986" s="4"/>
      <c r="FZ1986" s="6"/>
      <c r="GA1986" s="4"/>
      <c r="GB1986" s="6"/>
      <c r="GC1986" s="5"/>
      <c r="GD1986" s="5"/>
      <c r="GE1986" s="4"/>
      <c r="GF1986" s="6"/>
      <c r="GG1986" s="4"/>
      <c r="GH1986" s="6"/>
      <c r="GI1986" s="5"/>
      <c r="GJ1986" s="5"/>
      <c r="GK1986" s="4"/>
      <c r="GL1986" s="6"/>
      <c r="GM1986" s="4"/>
      <c r="GN1986" s="6"/>
      <c r="GO1986" s="5"/>
      <c r="GP1986" s="5"/>
      <c r="GQ1986" s="4"/>
      <c r="GR1986" s="6"/>
      <c r="GS1986" s="4"/>
      <c r="GT1986" s="6"/>
      <c r="GU1986" s="5"/>
      <c r="GV1986" s="5"/>
      <c r="GW1986" s="4"/>
      <c r="GX1986" s="6"/>
      <c r="GY1986" s="4"/>
      <c r="GZ1986" s="6"/>
      <c r="HA1986" s="5"/>
      <c r="HB1986" s="5"/>
      <c r="HC1986" s="4"/>
      <c r="HD1986" s="6"/>
      <c r="HE1986" s="4"/>
      <c r="HF1986" s="6"/>
      <c r="HG1986" s="5"/>
      <c r="HH1986" s="5"/>
      <c r="HI1986" s="4"/>
      <c r="HJ1986" s="6"/>
      <c r="HK1986" s="4"/>
      <c r="HL1986" s="6"/>
      <c r="HM1986" s="5"/>
      <c r="HN1986" s="5"/>
      <c r="HO1986" s="4"/>
      <c r="HP1986" s="6"/>
      <c r="HQ1986" s="4"/>
      <c r="HR1986" s="6"/>
      <c r="HS1986" s="5"/>
      <c r="HT1986" s="5"/>
      <c r="HU1986" s="4"/>
      <c r="HV1986" s="6"/>
      <c r="HW1986" s="4"/>
      <c r="HX1986" s="6"/>
      <c r="HY1986" s="5"/>
      <c r="HZ1986" s="5"/>
      <c r="IA1986" s="4"/>
      <c r="IB1986" s="6"/>
      <c r="IC1986" s="4"/>
      <c r="ID1986" s="6"/>
      <c r="IE1986" s="5"/>
      <c r="IF1986" s="5"/>
      <c r="IG1986" s="4"/>
      <c r="IH1986" s="6"/>
      <c r="II1986" s="4"/>
      <c r="IJ1986" s="6"/>
      <c r="IK1986" s="5"/>
      <c r="IL1986" s="5"/>
      <c r="IM1986" s="4"/>
      <c r="IN1986" s="6"/>
      <c r="IO1986" s="4"/>
      <c r="IP1986" s="6"/>
      <c r="IQ1986" s="5"/>
      <c r="IR1986" s="5"/>
      <c r="IS1986" s="4"/>
      <c r="IT1986" s="6"/>
      <c r="IU1986" s="4"/>
      <c r="IV1986" s="6"/>
      <c r="IW1986" s="5"/>
      <c r="IX1986" s="5"/>
      <c r="IY1986" s="4"/>
      <c r="IZ1986" s="6"/>
      <c r="JA1986" s="4"/>
      <c r="JB1986" s="6"/>
      <c r="JC1986" s="5"/>
      <c r="JD1986" s="5"/>
      <c r="JE1986" s="4"/>
      <c r="JF1986" s="6"/>
      <c r="JG1986" s="4"/>
      <c r="JH1986" s="6"/>
      <c r="JI1986" s="5"/>
      <c r="JJ1986" s="5"/>
      <c r="JK1986" s="4"/>
      <c r="JL1986" s="6"/>
      <c r="JM1986" s="4"/>
      <c r="JN1986" s="6"/>
      <c r="JO1986" s="5"/>
      <c r="JP1986" s="5"/>
      <c r="JQ1986" s="4"/>
      <c r="JR1986" s="6"/>
      <c r="JS1986" s="4"/>
      <c r="JT1986" s="6"/>
      <c r="JU1986" s="5"/>
      <c r="JV1986" s="5"/>
      <c r="JW1986" s="4"/>
      <c r="JX1986" s="6"/>
      <c r="JY1986" s="4"/>
      <c r="JZ1986" s="6"/>
      <c r="KA1986" s="5"/>
      <c r="KB1986" s="5"/>
      <c r="KC1986" s="4"/>
      <c r="KD1986" s="6"/>
      <c r="KE1986" s="4"/>
      <c r="KF1986" s="6"/>
      <c r="KG1986" s="5"/>
      <c r="KH1986" s="5"/>
      <c r="KI1986" s="4"/>
      <c r="KJ1986" s="6"/>
      <c r="KK1986" s="4"/>
      <c r="KL1986" s="6"/>
      <c r="KM1986" s="5"/>
      <c r="KN1986" s="5"/>
    </row>
    <row r="1987">
      <c r="A1987" s="3" t="s">
        <v>85</v>
      </c>
      <c r="B1987" s="3" t="s">
        <v>1266</v>
      </c>
      <c r="C1987" s="3" t="s">
        <v>547</v>
      </c>
      <c r="D1987" s="3" t="s">
        <v>712</v>
      </c>
      <c r="E1987" s="3" t="s">
        <v>796</v>
      </c>
      <c r="F1987" s="3" t="s">
        <v>104</v>
      </c>
      <c r="G1987" s="3" t="s">
        <v>104</v>
      </c>
      <c r="H1987" s="3" t="s">
        <v>104</v>
      </c>
      <c r="I1987" s="3" t="s">
        <v>1683</v>
      </c>
      <c r="J1987" s="3" t="s">
        <v>104</v>
      </c>
      <c r="K1987" s="4"/>
      <c r="L1987" s="4">
        <f>=ROUNDDOWN({0},0)</f>
      </c>
      <c r="M1987" s="4"/>
      <c r="N1987" s="5"/>
      <c r="O1987" s="4"/>
      <c r="P1987" s="4">
        <f>=ROUNDDOWN({0},0)</f>
      </c>
      <c r="Q1987" s="4"/>
      <c r="R1987" s="5"/>
      <c r="S1987" s="4"/>
      <c r="T1987" s="6"/>
      <c r="U1987" s="4"/>
      <c r="V1987" s="6"/>
      <c r="W1987" s="5"/>
      <c r="X1987" s="5"/>
      <c r="Y1987" s="4"/>
      <c r="Z1987" s="6"/>
      <c r="AA1987" s="4"/>
      <c r="AB1987" s="6"/>
      <c r="AC1987" s="5"/>
      <c r="AD1987" s="5"/>
      <c r="AE1987" s="4"/>
      <c r="AF1987" s="6"/>
      <c r="AG1987" s="4"/>
      <c r="AH1987" s="6"/>
      <c r="AI1987" s="5"/>
      <c r="AJ1987" s="5"/>
      <c r="AK1987" s="4"/>
      <c r="AL1987" s="6"/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  <c r="AW1987" s="4"/>
      <c r="AX1987" s="6"/>
      <c r="AY1987" s="4"/>
      <c r="AZ1987" s="6"/>
      <c r="BA1987" s="5"/>
      <c r="BB1987" s="5"/>
      <c r="BC1987" s="4"/>
      <c r="BD1987" s="6"/>
      <c r="BE1987" s="4"/>
      <c r="BF1987" s="6"/>
      <c r="BG1987" s="5"/>
      <c r="BH1987" s="5"/>
      <c r="BI1987" s="4"/>
      <c r="BJ1987" s="6"/>
      <c r="BK1987" s="4"/>
      <c r="BL1987" s="6"/>
      <c r="BM1987" s="5"/>
      <c r="BN1987" s="5"/>
      <c r="BO1987" s="4"/>
      <c r="BP1987" s="6"/>
      <c r="BQ1987" s="4"/>
      <c r="BR1987" s="6"/>
      <c r="BS1987" s="5"/>
      <c r="BT1987" s="5"/>
      <c r="BU1987" s="4"/>
      <c r="BV1987" s="6"/>
      <c r="BW1987" s="4"/>
      <c r="BX1987" s="6"/>
      <c r="BY1987" s="5"/>
      <c r="BZ1987" s="5"/>
      <c r="CA1987" s="4"/>
      <c r="CB1987" s="6"/>
      <c r="CC1987" s="4"/>
      <c r="CD1987" s="6"/>
      <c r="CE1987" s="5"/>
      <c r="CF1987" s="5"/>
      <c r="CG1987" s="4"/>
      <c r="CH1987" s="6"/>
      <c r="CI1987" s="4"/>
      <c r="CJ1987" s="6"/>
      <c r="CK1987" s="5"/>
      <c r="CL1987" s="5"/>
      <c r="CM1987" s="4"/>
      <c r="CN1987" s="6"/>
      <c r="CO1987" s="4"/>
      <c r="CP1987" s="6"/>
      <c r="CQ1987" s="5"/>
      <c r="CR1987" s="5"/>
      <c r="CS1987" s="4"/>
      <c r="CT1987" s="6"/>
      <c r="CU1987" s="4"/>
      <c r="CV1987" s="6"/>
      <c r="CW1987" s="5"/>
      <c r="CX1987" s="5"/>
      <c r="CY1987" s="4"/>
      <c r="CZ1987" s="6"/>
      <c r="DA1987" s="4"/>
      <c r="DB1987" s="6"/>
      <c r="DC1987" s="5"/>
      <c r="DD1987" s="5"/>
      <c r="DE1987" s="4"/>
      <c r="DF1987" s="6"/>
      <c r="DG1987" s="4"/>
      <c r="DH1987" s="6"/>
      <c r="DI1987" s="5"/>
      <c r="DJ1987" s="5"/>
      <c r="DK1987" s="4"/>
      <c r="DL1987" s="6"/>
      <c r="DM1987" s="4"/>
      <c r="DN1987" s="6"/>
      <c r="DO1987" s="5"/>
      <c r="DP1987" s="5"/>
      <c r="DQ1987" s="4"/>
      <c r="DR1987" s="6"/>
      <c r="DS1987" s="4"/>
      <c r="DT1987" s="6"/>
      <c r="DU1987" s="5"/>
      <c r="DV1987" s="5"/>
      <c r="DW1987" s="4"/>
      <c r="DX1987" s="6"/>
      <c r="DY1987" s="4"/>
      <c r="DZ1987" s="6"/>
      <c r="EA1987" s="5"/>
      <c r="EB1987" s="5"/>
      <c r="EC1987" s="4"/>
      <c r="ED1987" s="6"/>
      <c r="EE1987" s="4"/>
      <c r="EF1987" s="6"/>
      <c r="EG1987" s="5"/>
      <c r="EH1987" s="5"/>
      <c r="EI1987" s="4"/>
      <c r="EJ1987" s="6"/>
      <c r="EK1987" s="4"/>
      <c r="EL1987" s="6"/>
      <c r="EM1987" s="5"/>
      <c r="EN1987" s="5"/>
      <c r="EO1987" s="4"/>
      <c r="EP1987" s="6"/>
      <c r="EQ1987" s="4"/>
      <c r="ER1987" s="6"/>
      <c r="ES1987" s="5"/>
      <c r="ET1987" s="5"/>
      <c r="EU1987" s="4"/>
      <c r="EV1987" s="6"/>
      <c r="EW1987" s="4"/>
      <c r="EX1987" s="6"/>
      <c r="EY1987" s="5"/>
      <c r="EZ1987" s="5"/>
      <c r="FA1987" s="4"/>
      <c r="FB1987" s="6"/>
      <c r="FC1987" s="4"/>
      <c r="FD1987" s="6"/>
      <c r="FE1987" s="5"/>
      <c r="FF1987" s="5"/>
      <c r="FG1987" s="4"/>
      <c r="FH1987" s="6"/>
      <c r="FI1987" s="4"/>
      <c r="FJ1987" s="6"/>
      <c r="FK1987" s="5"/>
      <c r="FL1987" s="5"/>
      <c r="FM1987" s="4"/>
      <c r="FN1987" s="6"/>
      <c r="FO1987" s="4"/>
      <c r="FP1987" s="6"/>
      <c r="FQ1987" s="5"/>
      <c r="FR1987" s="5"/>
      <c r="FS1987" s="4"/>
      <c r="FT1987" s="6"/>
      <c r="FU1987" s="4"/>
      <c r="FV1987" s="6"/>
      <c r="FW1987" s="5"/>
      <c r="FX1987" s="5"/>
      <c r="FY1987" s="4"/>
      <c r="FZ1987" s="6"/>
      <c r="GA1987" s="4"/>
      <c r="GB1987" s="6"/>
      <c r="GC1987" s="5"/>
      <c r="GD1987" s="5"/>
      <c r="GE1987" s="4"/>
      <c r="GF1987" s="6"/>
      <c r="GG1987" s="4"/>
      <c r="GH1987" s="6"/>
      <c r="GI1987" s="5"/>
      <c r="GJ1987" s="5"/>
      <c r="GK1987" s="4"/>
      <c r="GL1987" s="6"/>
      <c r="GM1987" s="4"/>
      <c r="GN1987" s="6"/>
      <c r="GO1987" s="5"/>
      <c r="GP1987" s="5"/>
      <c r="GQ1987" s="4"/>
      <c r="GR1987" s="6"/>
      <c r="GS1987" s="4"/>
      <c r="GT1987" s="6"/>
      <c r="GU1987" s="5"/>
      <c r="GV1987" s="5"/>
      <c r="GW1987" s="4"/>
      <c r="GX1987" s="6"/>
      <c r="GY1987" s="4"/>
      <c r="GZ1987" s="6"/>
      <c r="HA1987" s="5"/>
      <c r="HB1987" s="5"/>
      <c r="HC1987" s="4"/>
      <c r="HD1987" s="6"/>
      <c r="HE1987" s="4"/>
      <c r="HF1987" s="6"/>
      <c r="HG1987" s="5"/>
      <c r="HH1987" s="5"/>
      <c r="HI1987" s="4"/>
      <c r="HJ1987" s="6"/>
      <c r="HK1987" s="4"/>
      <c r="HL1987" s="6"/>
      <c r="HM1987" s="5"/>
      <c r="HN1987" s="5"/>
      <c r="HO1987" s="4"/>
      <c r="HP1987" s="6"/>
      <c r="HQ1987" s="4"/>
      <c r="HR1987" s="6"/>
      <c r="HS1987" s="5"/>
      <c r="HT1987" s="5"/>
      <c r="HU1987" s="4"/>
      <c r="HV1987" s="6"/>
      <c r="HW1987" s="4"/>
      <c r="HX1987" s="6"/>
      <c r="HY1987" s="5"/>
      <c r="HZ1987" s="5"/>
      <c r="IA1987" s="4"/>
      <c r="IB1987" s="6"/>
      <c r="IC1987" s="4"/>
      <c r="ID1987" s="6"/>
      <c r="IE1987" s="5"/>
      <c r="IF1987" s="5"/>
      <c r="IG1987" s="4"/>
      <c r="IH1987" s="6"/>
      <c r="II1987" s="4"/>
      <c r="IJ1987" s="6"/>
      <c r="IK1987" s="5"/>
      <c r="IL1987" s="5"/>
      <c r="IM1987" s="4"/>
      <c r="IN1987" s="6"/>
      <c r="IO1987" s="4"/>
      <c r="IP1987" s="6"/>
      <c r="IQ1987" s="5"/>
      <c r="IR1987" s="5"/>
      <c r="IS1987" s="4"/>
      <c r="IT1987" s="6"/>
      <c r="IU1987" s="4"/>
      <c r="IV1987" s="6"/>
      <c r="IW1987" s="5"/>
      <c r="IX1987" s="5"/>
      <c r="IY1987" s="4"/>
      <c r="IZ1987" s="6"/>
      <c r="JA1987" s="4"/>
      <c r="JB1987" s="6"/>
      <c r="JC1987" s="5"/>
      <c r="JD1987" s="5"/>
      <c r="JE1987" s="4"/>
      <c r="JF1987" s="6"/>
      <c r="JG1987" s="4"/>
      <c r="JH1987" s="6"/>
      <c r="JI1987" s="5"/>
      <c r="JJ1987" s="5"/>
      <c r="JK1987" s="4"/>
      <c r="JL1987" s="6"/>
      <c r="JM1987" s="4"/>
      <c r="JN1987" s="6"/>
      <c r="JO1987" s="5"/>
      <c r="JP1987" s="5"/>
      <c r="JQ1987" s="4"/>
      <c r="JR1987" s="6"/>
      <c r="JS1987" s="4"/>
      <c r="JT1987" s="6"/>
      <c r="JU1987" s="5"/>
      <c r="JV1987" s="5"/>
      <c r="JW1987" s="4"/>
      <c r="JX1987" s="6"/>
      <c r="JY1987" s="4"/>
      <c r="JZ1987" s="6"/>
      <c r="KA1987" s="5"/>
      <c r="KB1987" s="5"/>
      <c r="KC1987" s="4"/>
      <c r="KD1987" s="6"/>
      <c r="KE1987" s="4"/>
      <c r="KF1987" s="6"/>
      <c r="KG1987" s="5"/>
      <c r="KH1987" s="5"/>
      <c r="KI1987" s="4"/>
      <c r="KJ1987" s="6"/>
      <c r="KK1987" s="4"/>
      <c r="KL1987" s="6"/>
      <c r="KM1987" s="5"/>
      <c r="KN1987" s="5"/>
    </row>
    <row r="1988">
      <c r="A1988" s="3" t="s">
        <v>85</v>
      </c>
      <c r="B1988" s="3" t="s">
        <v>1266</v>
      </c>
      <c r="C1988" s="3" t="s">
        <v>1284</v>
      </c>
      <c r="D1988" s="3" t="s">
        <v>712</v>
      </c>
      <c r="E1988" s="3" t="s">
        <v>1285</v>
      </c>
      <c r="F1988" s="3" t="s">
        <v>104</v>
      </c>
      <c r="G1988" s="3" t="s">
        <v>104</v>
      </c>
      <c r="H1988" s="3" t="s">
        <v>104</v>
      </c>
      <c r="I1988" s="3" t="s">
        <v>1364</v>
      </c>
      <c r="J1988" s="3" t="s">
        <v>104</v>
      </c>
      <c r="K1988" s="4"/>
      <c r="L1988" s="4">
        <f>=ROUNDDOWN({0},0)</f>
      </c>
      <c r="M1988" s="4"/>
      <c r="N1988" s="5"/>
      <c r="O1988" s="4"/>
      <c r="P1988" s="4">
        <f>=ROUNDDOWN({0},0)</f>
      </c>
      <c r="Q1988" s="4"/>
      <c r="R1988" s="5"/>
      <c r="S1988" s="4"/>
      <c r="T1988" s="6"/>
      <c r="U1988" s="4"/>
      <c r="V1988" s="6"/>
      <c r="W1988" s="5"/>
      <c r="X1988" s="5"/>
      <c r="Y1988" s="4"/>
      <c r="Z1988" s="6"/>
      <c r="AA1988" s="4"/>
      <c r="AB1988" s="6"/>
      <c r="AC1988" s="5"/>
      <c r="AD1988" s="5"/>
      <c r="AE1988" s="4"/>
      <c r="AF1988" s="6"/>
      <c r="AG1988" s="4"/>
      <c r="AH1988" s="6"/>
      <c r="AI1988" s="5"/>
      <c r="AJ1988" s="5"/>
      <c r="AK1988" s="4"/>
      <c r="AL1988" s="6"/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  <c r="AW1988" s="4"/>
      <c r="AX1988" s="6"/>
      <c r="AY1988" s="4"/>
      <c r="AZ1988" s="6"/>
      <c r="BA1988" s="5"/>
      <c r="BB1988" s="5"/>
      <c r="BC1988" s="4"/>
      <c r="BD1988" s="6"/>
      <c r="BE1988" s="4"/>
      <c r="BF1988" s="6"/>
      <c r="BG1988" s="5"/>
      <c r="BH1988" s="5"/>
      <c r="BI1988" s="4"/>
      <c r="BJ1988" s="6"/>
      <c r="BK1988" s="4"/>
      <c r="BL1988" s="6"/>
      <c r="BM1988" s="5"/>
      <c r="BN1988" s="5"/>
      <c r="BO1988" s="4"/>
      <c r="BP1988" s="6"/>
      <c r="BQ1988" s="4"/>
      <c r="BR1988" s="6"/>
      <c r="BS1988" s="5"/>
      <c r="BT1988" s="5"/>
      <c r="BU1988" s="4"/>
      <c r="BV1988" s="6"/>
      <c r="BW1988" s="4"/>
      <c r="BX1988" s="6"/>
      <c r="BY1988" s="5"/>
      <c r="BZ1988" s="5"/>
      <c r="CA1988" s="4"/>
      <c r="CB1988" s="6"/>
      <c r="CC1988" s="4"/>
      <c r="CD1988" s="6"/>
      <c r="CE1988" s="5"/>
      <c r="CF1988" s="5"/>
      <c r="CG1988" s="4"/>
      <c r="CH1988" s="6"/>
      <c r="CI1988" s="4"/>
      <c r="CJ1988" s="6"/>
      <c r="CK1988" s="5"/>
      <c r="CL1988" s="5"/>
      <c r="CM1988" s="4"/>
      <c r="CN1988" s="6"/>
      <c r="CO1988" s="4"/>
      <c r="CP1988" s="6"/>
      <c r="CQ1988" s="5"/>
      <c r="CR1988" s="5"/>
      <c r="CS1988" s="4"/>
      <c r="CT1988" s="6"/>
      <c r="CU1988" s="4"/>
      <c r="CV1988" s="6"/>
      <c r="CW1988" s="5"/>
      <c r="CX1988" s="5"/>
      <c r="CY1988" s="4"/>
      <c r="CZ1988" s="6"/>
      <c r="DA1988" s="4"/>
      <c r="DB1988" s="6"/>
      <c r="DC1988" s="5"/>
      <c r="DD1988" s="5"/>
      <c r="DE1988" s="4"/>
      <c r="DF1988" s="6"/>
      <c r="DG1988" s="4"/>
      <c r="DH1988" s="6"/>
      <c r="DI1988" s="5"/>
      <c r="DJ1988" s="5"/>
      <c r="DK1988" s="4"/>
      <c r="DL1988" s="6"/>
      <c r="DM1988" s="4"/>
      <c r="DN1988" s="6"/>
      <c r="DO1988" s="5"/>
      <c r="DP1988" s="5"/>
      <c r="DQ1988" s="4"/>
      <c r="DR1988" s="6"/>
      <c r="DS1988" s="4"/>
      <c r="DT1988" s="6"/>
      <c r="DU1988" s="5"/>
      <c r="DV1988" s="5"/>
      <c r="DW1988" s="4"/>
      <c r="DX1988" s="6"/>
      <c r="DY1988" s="4"/>
      <c r="DZ1988" s="6"/>
      <c r="EA1988" s="5"/>
      <c r="EB1988" s="5"/>
      <c r="EC1988" s="4"/>
      <c r="ED1988" s="6"/>
      <c r="EE1988" s="4"/>
      <c r="EF1988" s="6"/>
      <c r="EG1988" s="5"/>
      <c r="EH1988" s="5"/>
      <c r="EI1988" s="4"/>
      <c r="EJ1988" s="6"/>
      <c r="EK1988" s="4"/>
      <c r="EL1988" s="6"/>
      <c r="EM1988" s="5"/>
      <c r="EN1988" s="5"/>
      <c r="EO1988" s="4"/>
      <c r="EP1988" s="6"/>
      <c r="EQ1988" s="4"/>
      <c r="ER1988" s="6"/>
      <c r="ES1988" s="5"/>
      <c r="ET1988" s="5"/>
      <c r="EU1988" s="4"/>
      <c r="EV1988" s="6"/>
      <c r="EW1988" s="4"/>
      <c r="EX1988" s="6"/>
      <c r="EY1988" s="5"/>
      <c r="EZ1988" s="5"/>
      <c r="FA1988" s="4"/>
      <c r="FB1988" s="6"/>
      <c r="FC1988" s="4"/>
      <c r="FD1988" s="6"/>
      <c r="FE1988" s="5"/>
      <c r="FF1988" s="5"/>
      <c r="FG1988" s="4"/>
      <c r="FH1988" s="6"/>
      <c r="FI1988" s="4"/>
      <c r="FJ1988" s="6"/>
      <c r="FK1988" s="5"/>
      <c r="FL1988" s="5"/>
      <c r="FM1988" s="4"/>
      <c r="FN1988" s="6"/>
      <c r="FO1988" s="4"/>
      <c r="FP1988" s="6"/>
      <c r="FQ1988" s="5"/>
      <c r="FR1988" s="5"/>
      <c r="FS1988" s="4"/>
      <c r="FT1988" s="6"/>
      <c r="FU1988" s="4"/>
      <c r="FV1988" s="6"/>
      <c r="FW1988" s="5"/>
      <c r="FX1988" s="5"/>
      <c r="FY1988" s="4"/>
      <c r="FZ1988" s="6"/>
      <c r="GA1988" s="4"/>
      <c r="GB1988" s="6"/>
      <c r="GC1988" s="5"/>
      <c r="GD1988" s="5"/>
      <c r="GE1988" s="4"/>
      <c r="GF1988" s="6"/>
      <c r="GG1988" s="4"/>
      <c r="GH1988" s="6"/>
      <c r="GI1988" s="5"/>
      <c r="GJ1988" s="5"/>
      <c r="GK1988" s="4"/>
      <c r="GL1988" s="6"/>
      <c r="GM1988" s="4"/>
      <c r="GN1988" s="6"/>
      <c r="GO1988" s="5"/>
      <c r="GP1988" s="5"/>
      <c r="GQ1988" s="4"/>
      <c r="GR1988" s="6"/>
      <c r="GS1988" s="4"/>
      <c r="GT1988" s="6"/>
      <c r="GU1988" s="5"/>
      <c r="GV1988" s="5"/>
      <c r="GW1988" s="4"/>
      <c r="GX1988" s="6"/>
      <c r="GY1988" s="4"/>
      <c r="GZ1988" s="6"/>
      <c r="HA1988" s="5"/>
      <c r="HB1988" s="5"/>
      <c r="HC1988" s="4"/>
      <c r="HD1988" s="6"/>
      <c r="HE1988" s="4"/>
      <c r="HF1988" s="6"/>
      <c r="HG1988" s="5"/>
      <c r="HH1988" s="5"/>
      <c r="HI1988" s="4"/>
      <c r="HJ1988" s="6"/>
      <c r="HK1988" s="4"/>
      <c r="HL1988" s="6"/>
      <c r="HM1988" s="5"/>
      <c r="HN1988" s="5"/>
      <c r="HO1988" s="4"/>
      <c r="HP1988" s="6"/>
      <c r="HQ1988" s="4"/>
      <c r="HR1988" s="6"/>
      <c r="HS1988" s="5"/>
      <c r="HT1988" s="5"/>
      <c r="HU1988" s="4"/>
      <c r="HV1988" s="6"/>
      <c r="HW1988" s="4"/>
      <c r="HX1988" s="6"/>
      <c r="HY1988" s="5"/>
      <c r="HZ1988" s="5"/>
      <c r="IA1988" s="4"/>
      <c r="IB1988" s="6"/>
      <c r="IC1988" s="4"/>
      <c r="ID1988" s="6"/>
      <c r="IE1988" s="5"/>
      <c r="IF1988" s="5"/>
      <c r="IG1988" s="4"/>
      <c r="IH1988" s="6"/>
      <c r="II1988" s="4"/>
      <c r="IJ1988" s="6"/>
      <c r="IK1988" s="5"/>
      <c r="IL1988" s="5"/>
      <c r="IM1988" s="4"/>
      <c r="IN1988" s="6"/>
      <c r="IO1988" s="4"/>
      <c r="IP1988" s="6"/>
      <c r="IQ1988" s="5"/>
      <c r="IR1988" s="5"/>
      <c r="IS1988" s="4"/>
      <c r="IT1988" s="6"/>
      <c r="IU1988" s="4"/>
      <c r="IV1988" s="6"/>
      <c r="IW1988" s="5"/>
      <c r="IX1988" s="5"/>
      <c r="IY1988" s="4"/>
      <c r="IZ1988" s="6"/>
      <c r="JA1988" s="4"/>
      <c r="JB1988" s="6"/>
      <c r="JC1988" s="5"/>
      <c r="JD1988" s="5"/>
      <c r="JE1988" s="4"/>
      <c r="JF1988" s="6"/>
      <c r="JG1988" s="4"/>
      <c r="JH1988" s="6"/>
      <c r="JI1988" s="5"/>
      <c r="JJ1988" s="5"/>
      <c r="JK1988" s="4"/>
      <c r="JL1988" s="6"/>
      <c r="JM1988" s="4"/>
      <c r="JN1988" s="6"/>
      <c r="JO1988" s="5"/>
      <c r="JP1988" s="5"/>
      <c r="JQ1988" s="4"/>
      <c r="JR1988" s="6"/>
      <c r="JS1988" s="4"/>
      <c r="JT1988" s="6"/>
      <c r="JU1988" s="5"/>
      <c r="JV1988" s="5"/>
      <c r="JW1988" s="4"/>
      <c r="JX1988" s="6"/>
      <c r="JY1988" s="4"/>
      <c r="JZ1988" s="6"/>
      <c r="KA1988" s="5"/>
      <c r="KB1988" s="5"/>
      <c r="KC1988" s="4"/>
      <c r="KD1988" s="6"/>
      <c r="KE1988" s="4"/>
      <c r="KF1988" s="6"/>
      <c r="KG1988" s="5"/>
      <c r="KH1988" s="5"/>
      <c r="KI1988" s="4"/>
      <c r="KJ1988" s="6"/>
      <c r="KK1988" s="4"/>
      <c r="KL1988" s="6"/>
      <c r="KM1988" s="5"/>
      <c r="KN1988" s="5"/>
    </row>
    <row r="1989">
      <c r="A1989" s="3" t="s">
        <v>85</v>
      </c>
      <c r="B1989" s="3" t="s">
        <v>1266</v>
      </c>
      <c r="C1989" s="3" t="s">
        <v>449</v>
      </c>
      <c r="D1989" s="3" t="s">
        <v>712</v>
      </c>
      <c r="E1989" s="3" t="s">
        <v>1276</v>
      </c>
      <c r="F1989" s="3" t="s">
        <v>104</v>
      </c>
      <c r="G1989" s="3" t="s">
        <v>104</v>
      </c>
      <c r="H1989" s="3" t="s">
        <v>104</v>
      </c>
      <c r="I1989" s="3" t="s">
        <v>1308</v>
      </c>
      <c r="J1989" s="3" t="s">
        <v>104</v>
      </c>
      <c r="K1989" s="4"/>
      <c r="L1989" s="4">
        <f>=ROUNDDOWN({0},0)</f>
      </c>
      <c r="M1989" s="4"/>
      <c r="N1989" s="5"/>
      <c r="O1989" s="4"/>
      <c r="P1989" s="4">
        <f>=ROUNDDOWN({0},0)</f>
      </c>
      <c r="Q1989" s="4"/>
      <c r="R1989" s="5"/>
      <c r="S1989" s="4"/>
      <c r="T1989" s="6"/>
      <c r="U1989" s="4"/>
      <c r="V1989" s="6"/>
      <c r="W1989" s="5"/>
      <c r="X1989" s="5"/>
      <c r="Y1989" s="4"/>
      <c r="Z1989" s="6"/>
      <c r="AA1989" s="4"/>
      <c r="AB1989" s="6"/>
      <c r="AC1989" s="5"/>
      <c r="AD1989" s="5"/>
      <c r="AE1989" s="4"/>
      <c r="AF1989" s="6"/>
      <c r="AG1989" s="4"/>
      <c r="AH1989" s="6"/>
      <c r="AI1989" s="5"/>
      <c r="AJ1989" s="5"/>
      <c r="AK1989" s="4"/>
      <c r="AL1989" s="6"/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  <c r="AW1989" s="4"/>
      <c r="AX1989" s="6"/>
      <c r="AY1989" s="4"/>
      <c r="AZ1989" s="6"/>
      <c r="BA1989" s="5"/>
      <c r="BB1989" s="5"/>
      <c r="BC1989" s="4"/>
      <c r="BD1989" s="6"/>
      <c r="BE1989" s="4"/>
      <c r="BF1989" s="6"/>
      <c r="BG1989" s="5"/>
      <c r="BH1989" s="5"/>
      <c r="BI1989" s="4"/>
      <c r="BJ1989" s="6"/>
      <c r="BK1989" s="4"/>
      <c r="BL1989" s="6"/>
      <c r="BM1989" s="5"/>
      <c r="BN1989" s="5"/>
      <c r="BO1989" s="4"/>
      <c r="BP1989" s="6"/>
      <c r="BQ1989" s="4"/>
      <c r="BR1989" s="6"/>
      <c r="BS1989" s="5"/>
      <c r="BT1989" s="5"/>
      <c r="BU1989" s="4"/>
      <c r="BV1989" s="6"/>
      <c r="BW1989" s="4"/>
      <c r="BX1989" s="6"/>
      <c r="BY1989" s="5"/>
      <c r="BZ1989" s="5"/>
      <c r="CA1989" s="4"/>
      <c r="CB1989" s="6"/>
      <c r="CC1989" s="4"/>
      <c r="CD1989" s="6"/>
      <c r="CE1989" s="5"/>
      <c r="CF1989" s="5"/>
      <c r="CG1989" s="4"/>
      <c r="CH1989" s="6"/>
      <c r="CI1989" s="4"/>
      <c r="CJ1989" s="6"/>
      <c r="CK1989" s="5"/>
      <c r="CL1989" s="5"/>
      <c r="CM1989" s="4"/>
      <c r="CN1989" s="6"/>
      <c r="CO1989" s="4"/>
      <c r="CP1989" s="6"/>
      <c r="CQ1989" s="5"/>
      <c r="CR1989" s="5"/>
      <c r="CS1989" s="4"/>
      <c r="CT1989" s="6"/>
      <c r="CU1989" s="4"/>
      <c r="CV1989" s="6"/>
      <c r="CW1989" s="5"/>
      <c r="CX1989" s="5"/>
      <c r="CY1989" s="4"/>
      <c r="CZ1989" s="6"/>
      <c r="DA1989" s="4"/>
      <c r="DB1989" s="6"/>
      <c r="DC1989" s="5"/>
      <c r="DD1989" s="5"/>
      <c r="DE1989" s="4"/>
      <c r="DF1989" s="6"/>
      <c r="DG1989" s="4"/>
      <c r="DH1989" s="6"/>
      <c r="DI1989" s="5"/>
      <c r="DJ1989" s="5"/>
      <c r="DK1989" s="4"/>
      <c r="DL1989" s="6"/>
      <c r="DM1989" s="4"/>
      <c r="DN1989" s="6"/>
      <c r="DO1989" s="5"/>
      <c r="DP1989" s="5"/>
      <c r="DQ1989" s="4"/>
      <c r="DR1989" s="6"/>
      <c r="DS1989" s="4"/>
      <c r="DT1989" s="6"/>
      <c r="DU1989" s="5"/>
      <c r="DV1989" s="5"/>
      <c r="DW1989" s="4"/>
      <c r="DX1989" s="6"/>
      <c r="DY1989" s="4"/>
      <c r="DZ1989" s="6"/>
      <c r="EA1989" s="5"/>
      <c r="EB1989" s="5"/>
      <c r="EC1989" s="4"/>
      <c r="ED1989" s="6"/>
      <c r="EE1989" s="4"/>
      <c r="EF1989" s="6"/>
      <c r="EG1989" s="5"/>
      <c r="EH1989" s="5"/>
      <c r="EI1989" s="4"/>
      <c r="EJ1989" s="6"/>
      <c r="EK1989" s="4"/>
      <c r="EL1989" s="6"/>
      <c r="EM1989" s="5"/>
      <c r="EN1989" s="5"/>
      <c r="EO1989" s="4"/>
      <c r="EP1989" s="6"/>
      <c r="EQ1989" s="4"/>
      <c r="ER1989" s="6"/>
      <c r="ES1989" s="5"/>
      <c r="ET1989" s="5"/>
      <c r="EU1989" s="4"/>
      <c r="EV1989" s="6"/>
      <c r="EW1989" s="4"/>
      <c r="EX1989" s="6"/>
      <c r="EY1989" s="5"/>
      <c r="EZ1989" s="5"/>
      <c r="FA1989" s="4"/>
      <c r="FB1989" s="6"/>
      <c r="FC1989" s="4"/>
      <c r="FD1989" s="6"/>
      <c r="FE1989" s="5"/>
      <c r="FF1989" s="5"/>
      <c r="FG1989" s="4"/>
      <c r="FH1989" s="6"/>
      <c r="FI1989" s="4"/>
      <c r="FJ1989" s="6"/>
      <c r="FK1989" s="5"/>
      <c r="FL1989" s="5"/>
      <c r="FM1989" s="4"/>
      <c r="FN1989" s="6"/>
      <c r="FO1989" s="4"/>
      <c r="FP1989" s="6"/>
      <c r="FQ1989" s="5"/>
      <c r="FR1989" s="5"/>
      <c r="FS1989" s="4"/>
      <c r="FT1989" s="6"/>
      <c r="FU1989" s="4"/>
      <c r="FV1989" s="6"/>
      <c r="FW1989" s="5"/>
      <c r="FX1989" s="5"/>
      <c r="FY1989" s="4"/>
      <c r="FZ1989" s="6"/>
      <c r="GA1989" s="4"/>
      <c r="GB1989" s="6"/>
      <c r="GC1989" s="5"/>
      <c r="GD1989" s="5"/>
      <c r="GE1989" s="4"/>
      <c r="GF1989" s="6"/>
      <c r="GG1989" s="4"/>
      <c r="GH1989" s="6"/>
      <c r="GI1989" s="5"/>
      <c r="GJ1989" s="5"/>
      <c r="GK1989" s="4"/>
      <c r="GL1989" s="6"/>
      <c r="GM1989" s="4"/>
      <c r="GN1989" s="6"/>
      <c r="GO1989" s="5"/>
      <c r="GP1989" s="5"/>
      <c r="GQ1989" s="4"/>
      <c r="GR1989" s="6"/>
      <c r="GS1989" s="4"/>
      <c r="GT1989" s="6"/>
      <c r="GU1989" s="5"/>
      <c r="GV1989" s="5"/>
      <c r="GW1989" s="4"/>
      <c r="GX1989" s="6"/>
      <c r="GY1989" s="4"/>
      <c r="GZ1989" s="6"/>
      <c r="HA1989" s="5"/>
      <c r="HB1989" s="5"/>
      <c r="HC1989" s="4"/>
      <c r="HD1989" s="6"/>
      <c r="HE1989" s="4"/>
      <c r="HF1989" s="6"/>
      <c r="HG1989" s="5"/>
      <c r="HH1989" s="5"/>
      <c r="HI1989" s="4"/>
      <c r="HJ1989" s="6"/>
      <c r="HK1989" s="4"/>
      <c r="HL1989" s="6"/>
      <c r="HM1989" s="5"/>
      <c r="HN1989" s="5"/>
      <c r="HO1989" s="4"/>
      <c r="HP1989" s="6"/>
      <c r="HQ1989" s="4"/>
      <c r="HR1989" s="6"/>
      <c r="HS1989" s="5"/>
      <c r="HT1989" s="5"/>
      <c r="HU1989" s="4"/>
      <c r="HV1989" s="6"/>
      <c r="HW1989" s="4"/>
      <c r="HX1989" s="6"/>
      <c r="HY1989" s="5"/>
      <c r="HZ1989" s="5"/>
      <c r="IA1989" s="4"/>
      <c r="IB1989" s="6"/>
      <c r="IC1989" s="4"/>
      <c r="ID1989" s="6"/>
      <c r="IE1989" s="5"/>
      <c r="IF1989" s="5"/>
      <c r="IG1989" s="4"/>
      <c r="IH1989" s="6"/>
      <c r="II1989" s="4"/>
      <c r="IJ1989" s="6"/>
      <c r="IK1989" s="5"/>
      <c r="IL1989" s="5"/>
      <c r="IM1989" s="4"/>
      <c r="IN1989" s="6"/>
      <c r="IO1989" s="4"/>
      <c r="IP1989" s="6"/>
      <c r="IQ1989" s="5"/>
      <c r="IR1989" s="5"/>
      <c r="IS1989" s="4"/>
      <c r="IT1989" s="6"/>
      <c r="IU1989" s="4"/>
      <c r="IV1989" s="6"/>
      <c r="IW1989" s="5"/>
      <c r="IX1989" s="5"/>
      <c r="IY1989" s="4"/>
      <c r="IZ1989" s="6"/>
      <c r="JA1989" s="4"/>
      <c r="JB1989" s="6"/>
      <c r="JC1989" s="5"/>
      <c r="JD1989" s="5"/>
      <c r="JE1989" s="4"/>
      <c r="JF1989" s="6"/>
      <c r="JG1989" s="4"/>
      <c r="JH1989" s="6"/>
      <c r="JI1989" s="5"/>
      <c r="JJ1989" s="5"/>
      <c r="JK1989" s="4"/>
      <c r="JL1989" s="6"/>
      <c r="JM1989" s="4"/>
      <c r="JN1989" s="6"/>
      <c r="JO1989" s="5"/>
      <c r="JP1989" s="5"/>
      <c r="JQ1989" s="4"/>
      <c r="JR1989" s="6"/>
      <c r="JS1989" s="4"/>
      <c r="JT1989" s="6"/>
      <c r="JU1989" s="5"/>
      <c r="JV1989" s="5"/>
      <c r="JW1989" s="4"/>
      <c r="JX1989" s="6"/>
      <c r="JY1989" s="4"/>
      <c r="JZ1989" s="6"/>
      <c r="KA1989" s="5"/>
      <c r="KB1989" s="5"/>
      <c r="KC1989" s="4"/>
      <c r="KD1989" s="6"/>
      <c r="KE1989" s="4"/>
      <c r="KF1989" s="6"/>
      <c r="KG1989" s="5"/>
      <c r="KH1989" s="5"/>
      <c r="KI1989" s="4"/>
      <c r="KJ1989" s="6"/>
      <c r="KK1989" s="4"/>
      <c r="KL1989" s="6"/>
      <c r="KM1989" s="5"/>
      <c r="KN1989" s="5"/>
    </row>
    <row r="1990">
      <c r="A1990" s="3" t="s">
        <v>85</v>
      </c>
      <c r="B1990" s="3" t="s">
        <v>1266</v>
      </c>
      <c r="C1990" s="3" t="s">
        <v>449</v>
      </c>
      <c r="D1990" s="3" t="s">
        <v>712</v>
      </c>
      <c r="E1990" s="3" t="s">
        <v>1281</v>
      </c>
      <c r="F1990" s="3" t="s">
        <v>104</v>
      </c>
      <c r="G1990" s="3" t="s">
        <v>104</v>
      </c>
      <c r="H1990" s="3" t="s">
        <v>104</v>
      </c>
      <c r="I1990" s="3" t="s">
        <v>1308</v>
      </c>
      <c r="J1990" s="3" t="s">
        <v>104</v>
      </c>
      <c r="K1990" s="4"/>
      <c r="L1990" s="4">
        <f>=ROUNDDOWN({0},0)</f>
      </c>
      <c r="M1990" s="4"/>
      <c r="N1990" s="5"/>
      <c r="O1990" s="4"/>
      <c r="P1990" s="4">
        <f>=ROUNDDOWN({0},0)</f>
      </c>
      <c r="Q1990" s="4"/>
      <c r="R1990" s="5"/>
      <c r="S1990" s="4"/>
      <c r="T1990" s="6"/>
      <c r="U1990" s="4"/>
      <c r="V1990" s="6"/>
      <c r="W1990" s="5"/>
      <c r="X1990" s="5"/>
      <c r="Y1990" s="4"/>
      <c r="Z1990" s="6"/>
      <c r="AA1990" s="4"/>
      <c r="AB1990" s="6"/>
      <c r="AC1990" s="5"/>
      <c r="AD1990" s="5"/>
      <c r="AE1990" s="4"/>
      <c r="AF1990" s="6"/>
      <c r="AG1990" s="4"/>
      <c r="AH1990" s="6"/>
      <c r="AI1990" s="5"/>
      <c r="AJ1990" s="5"/>
      <c r="AK1990" s="4"/>
      <c r="AL1990" s="6"/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  <c r="AW1990" s="4"/>
      <c r="AX1990" s="6"/>
      <c r="AY1990" s="4"/>
      <c r="AZ1990" s="6"/>
      <c r="BA1990" s="5"/>
      <c r="BB1990" s="5"/>
      <c r="BC1990" s="4"/>
      <c r="BD1990" s="6"/>
      <c r="BE1990" s="4"/>
      <c r="BF1990" s="6"/>
      <c r="BG1990" s="5"/>
      <c r="BH1990" s="5"/>
      <c r="BI1990" s="4"/>
      <c r="BJ1990" s="6"/>
      <c r="BK1990" s="4"/>
      <c r="BL1990" s="6"/>
      <c r="BM1990" s="5"/>
      <c r="BN1990" s="5"/>
      <c r="BO1990" s="4"/>
      <c r="BP1990" s="6"/>
      <c r="BQ1990" s="4"/>
      <c r="BR1990" s="6"/>
      <c r="BS1990" s="5"/>
      <c r="BT1990" s="5"/>
      <c r="BU1990" s="4"/>
      <c r="BV1990" s="6"/>
      <c r="BW1990" s="4"/>
      <c r="BX1990" s="6"/>
      <c r="BY1990" s="5"/>
      <c r="BZ1990" s="5"/>
      <c r="CA1990" s="4"/>
      <c r="CB1990" s="6"/>
      <c r="CC1990" s="4"/>
      <c r="CD1990" s="6"/>
      <c r="CE1990" s="5"/>
      <c r="CF1990" s="5"/>
      <c r="CG1990" s="4"/>
      <c r="CH1990" s="6"/>
      <c r="CI1990" s="4"/>
      <c r="CJ1990" s="6"/>
      <c r="CK1990" s="5"/>
      <c r="CL1990" s="5"/>
      <c r="CM1990" s="4"/>
      <c r="CN1990" s="6"/>
      <c r="CO1990" s="4"/>
      <c r="CP1990" s="6"/>
      <c r="CQ1990" s="5"/>
      <c r="CR1990" s="5"/>
      <c r="CS1990" s="4"/>
      <c r="CT1990" s="6"/>
      <c r="CU1990" s="4"/>
      <c r="CV1990" s="6"/>
      <c r="CW1990" s="5"/>
      <c r="CX1990" s="5"/>
      <c r="CY1990" s="4"/>
      <c r="CZ1990" s="6"/>
      <c r="DA1990" s="4"/>
      <c r="DB1990" s="6"/>
      <c r="DC1990" s="5"/>
      <c r="DD1990" s="5"/>
      <c r="DE1990" s="4"/>
      <c r="DF1990" s="6"/>
      <c r="DG1990" s="4"/>
      <c r="DH1990" s="6"/>
      <c r="DI1990" s="5"/>
      <c r="DJ1990" s="5"/>
      <c r="DK1990" s="4"/>
      <c r="DL1990" s="6"/>
      <c r="DM1990" s="4"/>
      <c r="DN1990" s="6"/>
      <c r="DO1990" s="5"/>
      <c r="DP1990" s="5"/>
      <c r="DQ1990" s="4"/>
      <c r="DR1990" s="6"/>
      <c r="DS1990" s="4"/>
      <c r="DT1990" s="6"/>
      <c r="DU1990" s="5"/>
      <c r="DV1990" s="5"/>
      <c r="DW1990" s="4"/>
      <c r="DX1990" s="6"/>
      <c r="DY1990" s="4"/>
      <c r="DZ1990" s="6"/>
      <c r="EA1990" s="5"/>
      <c r="EB1990" s="5"/>
      <c r="EC1990" s="4"/>
      <c r="ED1990" s="6"/>
      <c r="EE1990" s="4"/>
      <c r="EF1990" s="6"/>
      <c r="EG1990" s="5"/>
      <c r="EH1990" s="5"/>
      <c r="EI1990" s="4"/>
      <c r="EJ1990" s="6"/>
      <c r="EK1990" s="4"/>
      <c r="EL1990" s="6"/>
      <c r="EM1990" s="5"/>
      <c r="EN1990" s="5"/>
      <c r="EO1990" s="4"/>
      <c r="EP1990" s="6"/>
      <c r="EQ1990" s="4"/>
      <c r="ER1990" s="6"/>
      <c r="ES1990" s="5"/>
      <c r="ET1990" s="5"/>
      <c r="EU1990" s="4"/>
      <c r="EV1990" s="6"/>
      <c r="EW1990" s="4"/>
      <c r="EX1990" s="6"/>
      <c r="EY1990" s="5"/>
      <c r="EZ1990" s="5"/>
      <c r="FA1990" s="4"/>
      <c r="FB1990" s="6"/>
      <c r="FC1990" s="4"/>
      <c r="FD1990" s="6"/>
      <c r="FE1990" s="5"/>
      <c r="FF1990" s="5"/>
      <c r="FG1990" s="4"/>
      <c r="FH1990" s="6"/>
      <c r="FI1990" s="4"/>
      <c r="FJ1990" s="6"/>
      <c r="FK1990" s="5"/>
      <c r="FL1990" s="5"/>
      <c r="FM1990" s="4"/>
      <c r="FN1990" s="6"/>
      <c r="FO1990" s="4"/>
      <c r="FP1990" s="6"/>
      <c r="FQ1990" s="5"/>
      <c r="FR1990" s="5"/>
      <c r="FS1990" s="4"/>
      <c r="FT1990" s="6"/>
      <c r="FU1990" s="4"/>
      <c r="FV1990" s="6"/>
      <c r="FW1990" s="5"/>
      <c r="FX1990" s="5"/>
      <c r="FY1990" s="4"/>
      <c r="FZ1990" s="6"/>
      <c r="GA1990" s="4"/>
      <c r="GB1990" s="6"/>
      <c r="GC1990" s="5"/>
      <c r="GD1990" s="5"/>
      <c r="GE1990" s="4"/>
      <c r="GF1990" s="6"/>
      <c r="GG1990" s="4"/>
      <c r="GH1990" s="6"/>
      <c r="GI1990" s="5"/>
      <c r="GJ1990" s="5"/>
      <c r="GK1990" s="4"/>
      <c r="GL1990" s="6"/>
      <c r="GM1990" s="4"/>
      <c r="GN1990" s="6"/>
      <c r="GO1990" s="5"/>
      <c r="GP1990" s="5"/>
      <c r="GQ1990" s="4"/>
      <c r="GR1990" s="6"/>
      <c r="GS1990" s="4"/>
      <c r="GT1990" s="6"/>
      <c r="GU1990" s="5"/>
      <c r="GV1990" s="5"/>
      <c r="GW1990" s="4"/>
      <c r="GX1990" s="6"/>
      <c r="GY1990" s="4"/>
      <c r="GZ1990" s="6"/>
      <c r="HA1990" s="5"/>
      <c r="HB1990" s="5"/>
      <c r="HC1990" s="4"/>
      <c r="HD1990" s="6"/>
      <c r="HE1990" s="4"/>
      <c r="HF1990" s="6"/>
      <c r="HG1990" s="5"/>
      <c r="HH1990" s="5"/>
      <c r="HI1990" s="4"/>
      <c r="HJ1990" s="6"/>
      <c r="HK1990" s="4"/>
      <c r="HL1990" s="6"/>
      <c r="HM1990" s="5"/>
      <c r="HN1990" s="5"/>
      <c r="HO1990" s="4"/>
      <c r="HP1990" s="6"/>
      <c r="HQ1990" s="4"/>
      <c r="HR1990" s="6"/>
      <c r="HS1990" s="5"/>
      <c r="HT1990" s="5"/>
      <c r="HU1990" s="4"/>
      <c r="HV1990" s="6"/>
      <c r="HW1990" s="4"/>
      <c r="HX1990" s="6"/>
      <c r="HY1990" s="5"/>
      <c r="HZ1990" s="5"/>
      <c r="IA1990" s="4"/>
      <c r="IB1990" s="6"/>
      <c r="IC1990" s="4"/>
      <c r="ID1990" s="6"/>
      <c r="IE1990" s="5"/>
      <c r="IF1990" s="5"/>
      <c r="IG1990" s="4"/>
      <c r="IH1990" s="6"/>
      <c r="II1990" s="4"/>
      <c r="IJ1990" s="6"/>
      <c r="IK1990" s="5"/>
      <c r="IL1990" s="5"/>
      <c r="IM1990" s="4"/>
      <c r="IN1990" s="6"/>
      <c r="IO1990" s="4"/>
      <c r="IP1990" s="6"/>
      <c r="IQ1990" s="5"/>
      <c r="IR1990" s="5"/>
      <c r="IS1990" s="4"/>
      <c r="IT1990" s="6"/>
      <c r="IU1990" s="4"/>
      <c r="IV1990" s="6"/>
      <c r="IW1990" s="5"/>
      <c r="IX1990" s="5"/>
      <c r="IY1990" s="4"/>
      <c r="IZ1990" s="6"/>
      <c r="JA1990" s="4"/>
      <c r="JB1990" s="6"/>
      <c r="JC1990" s="5"/>
      <c r="JD1990" s="5"/>
      <c r="JE1990" s="4"/>
      <c r="JF1990" s="6"/>
      <c r="JG1990" s="4"/>
      <c r="JH1990" s="6"/>
      <c r="JI1990" s="5"/>
      <c r="JJ1990" s="5"/>
      <c r="JK1990" s="4"/>
      <c r="JL1990" s="6"/>
      <c r="JM1990" s="4"/>
      <c r="JN1990" s="6"/>
      <c r="JO1990" s="5"/>
      <c r="JP1990" s="5"/>
      <c r="JQ1990" s="4"/>
      <c r="JR1990" s="6"/>
      <c r="JS1990" s="4"/>
      <c r="JT1990" s="6"/>
      <c r="JU1990" s="5"/>
      <c r="JV1990" s="5"/>
      <c r="JW1990" s="4"/>
      <c r="JX1990" s="6"/>
      <c r="JY1990" s="4"/>
      <c r="JZ1990" s="6"/>
      <c r="KA1990" s="5"/>
      <c r="KB1990" s="5"/>
      <c r="KC1990" s="4"/>
      <c r="KD1990" s="6"/>
      <c r="KE1990" s="4"/>
      <c r="KF1990" s="6"/>
      <c r="KG1990" s="5"/>
      <c r="KH1990" s="5"/>
      <c r="KI1990" s="4"/>
      <c r="KJ1990" s="6"/>
      <c r="KK1990" s="4"/>
      <c r="KL1990" s="6"/>
      <c r="KM1990" s="5"/>
      <c r="KN1990" s="5"/>
    </row>
    <row r="1991">
      <c r="A1991" s="3" t="s">
        <v>85</v>
      </c>
      <c r="B1991" s="3" t="s">
        <v>1266</v>
      </c>
      <c r="C1991" s="3" t="s">
        <v>449</v>
      </c>
      <c r="D1991" s="3" t="s">
        <v>712</v>
      </c>
      <c r="E1991" s="3" t="s">
        <v>1275</v>
      </c>
      <c r="F1991" s="3" t="s">
        <v>104</v>
      </c>
      <c r="G1991" s="3" t="s">
        <v>104</v>
      </c>
      <c r="H1991" s="3" t="s">
        <v>104</v>
      </c>
      <c r="I1991" s="3" t="s">
        <v>1556</v>
      </c>
      <c r="J1991" s="3" t="s">
        <v>104</v>
      </c>
      <c r="K1991" s="4"/>
      <c r="L1991" s="4">
        <f>=ROUNDDOWN({0},0)</f>
      </c>
      <c r="M1991" s="4"/>
      <c r="N1991" s="5"/>
      <c r="O1991" s="4"/>
      <c r="P1991" s="4">
        <f>=ROUNDDOWN({0},0)</f>
      </c>
      <c r="Q1991" s="4"/>
      <c r="R1991" s="5"/>
      <c r="S1991" s="4"/>
      <c r="T1991" s="6"/>
      <c r="U1991" s="4"/>
      <c r="V1991" s="6"/>
      <c r="W1991" s="5"/>
      <c r="X1991" s="5"/>
      <c r="Y1991" s="4"/>
      <c r="Z1991" s="6"/>
      <c r="AA1991" s="4"/>
      <c r="AB1991" s="6"/>
      <c r="AC1991" s="5"/>
      <c r="AD1991" s="5"/>
      <c r="AE1991" s="4"/>
      <c r="AF1991" s="6"/>
      <c r="AG1991" s="4"/>
      <c r="AH1991" s="6"/>
      <c r="AI1991" s="5"/>
      <c r="AJ1991" s="5"/>
      <c r="AK1991" s="4"/>
      <c r="AL1991" s="6"/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  <c r="AW1991" s="4"/>
      <c r="AX1991" s="6"/>
      <c r="AY1991" s="4"/>
      <c r="AZ1991" s="6"/>
      <c r="BA1991" s="5"/>
      <c r="BB1991" s="5"/>
      <c r="BC1991" s="4"/>
      <c r="BD1991" s="6"/>
      <c r="BE1991" s="4"/>
      <c r="BF1991" s="6"/>
      <c r="BG1991" s="5"/>
      <c r="BH1991" s="5"/>
      <c r="BI1991" s="4"/>
      <c r="BJ1991" s="6"/>
      <c r="BK1991" s="4"/>
      <c r="BL1991" s="6"/>
      <c r="BM1991" s="5"/>
      <c r="BN1991" s="5"/>
      <c r="BO1991" s="4"/>
      <c r="BP1991" s="6"/>
      <c r="BQ1991" s="4"/>
      <c r="BR1991" s="6"/>
      <c r="BS1991" s="5"/>
      <c r="BT1991" s="5"/>
      <c r="BU1991" s="4"/>
      <c r="BV1991" s="6"/>
      <c r="BW1991" s="4"/>
      <c r="BX1991" s="6"/>
      <c r="BY1991" s="5"/>
      <c r="BZ1991" s="5"/>
      <c r="CA1991" s="4"/>
      <c r="CB1991" s="6"/>
      <c r="CC1991" s="4"/>
      <c r="CD1991" s="6"/>
      <c r="CE1991" s="5"/>
      <c r="CF1991" s="5"/>
      <c r="CG1991" s="4"/>
      <c r="CH1991" s="6"/>
      <c r="CI1991" s="4"/>
      <c r="CJ1991" s="6"/>
      <c r="CK1991" s="5"/>
      <c r="CL1991" s="5"/>
      <c r="CM1991" s="4"/>
      <c r="CN1991" s="6"/>
      <c r="CO1991" s="4"/>
      <c r="CP1991" s="6"/>
      <c r="CQ1991" s="5"/>
      <c r="CR1991" s="5"/>
      <c r="CS1991" s="4"/>
      <c r="CT1991" s="6"/>
      <c r="CU1991" s="4"/>
      <c r="CV1991" s="6"/>
      <c r="CW1991" s="5"/>
      <c r="CX1991" s="5"/>
      <c r="CY1991" s="4"/>
      <c r="CZ1991" s="6"/>
      <c r="DA1991" s="4"/>
      <c r="DB1991" s="6"/>
      <c r="DC1991" s="5"/>
      <c r="DD1991" s="5"/>
      <c r="DE1991" s="4"/>
      <c r="DF1991" s="6"/>
      <c r="DG1991" s="4"/>
      <c r="DH1991" s="6"/>
      <c r="DI1991" s="5"/>
      <c r="DJ1991" s="5"/>
      <c r="DK1991" s="4"/>
      <c r="DL1991" s="6"/>
      <c r="DM1991" s="4"/>
      <c r="DN1991" s="6"/>
      <c r="DO1991" s="5"/>
      <c r="DP1991" s="5"/>
      <c r="DQ1991" s="4"/>
      <c r="DR1991" s="6"/>
      <c r="DS1991" s="4"/>
      <c r="DT1991" s="6"/>
      <c r="DU1991" s="5"/>
      <c r="DV1991" s="5"/>
      <c r="DW1991" s="4"/>
      <c r="DX1991" s="6"/>
      <c r="DY1991" s="4"/>
      <c r="DZ1991" s="6"/>
      <c r="EA1991" s="5"/>
      <c r="EB1991" s="5"/>
      <c r="EC1991" s="4"/>
      <c r="ED1991" s="6"/>
      <c r="EE1991" s="4"/>
      <c r="EF1991" s="6"/>
      <c r="EG1991" s="5"/>
      <c r="EH1991" s="5"/>
      <c r="EI1991" s="4"/>
      <c r="EJ1991" s="6"/>
      <c r="EK1991" s="4"/>
      <c r="EL1991" s="6"/>
      <c r="EM1991" s="5"/>
      <c r="EN1991" s="5"/>
      <c r="EO1991" s="4"/>
      <c r="EP1991" s="6"/>
      <c r="EQ1991" s="4"/>
      <c r="ER1991" s="6"/>
      <c r="ES1991" s="5"/>
      <c r="ET1991" s="5"/>
      <c r="EU1991" s="4"/>
      <c r="EV1991" s="6"/>
      <c r="EW1991" s="4"/>
      <c r="EX1991" s="6"/>
      <c r="EY1991" s="5"/>
      <c r="EZ1991" s="5"/>
      <c r="FA1991" s="4"/>
      <c r="FB1991" s="6"/>
      <c r="FC1991" s="4"/>
      <c r="FD1991" s="6"/>
      <c r="FE1991" s="5"/>
      <c r="FF1991" s="5"/>
      <c r="FG1991" s="4"/>
      <c r="FH1991" s="6"/>
      <c r="FI1991" s="4"/>
      <c r="FJ1991" s="6"/>
      <c r="FK1991" s="5"/>
      <c r="FL1991" s="5"/>
      <c r="FM1991" s="4"/>
      <c r="FN1991" s="6"/>
      <c r="FO1991" s="4"/>
      <c r="FP1991" s="6"/>
      <c r="FQ1991" s="5"/>
      <c r="FR1991" s="5"/>
      <c r="FS1991" s="4"/>
      <c r="FT1991" s="6"/>
      <c r="FU1991" s="4"/>
      <c r="FV1991" s="6"/>
      <c r="FW1991" s="5"/>
      <c r="FX1991" s="5"/>
      <c r="FY1991" s="4"/>
      <c r="FZ1991" s="6"/>
      <c r="GA1991" s="4"/>
      <c r="GB1991" s="6"/>
      <c r="GC1991" s="5"/>
      <c r="GD1991" s="5"/>
      <c r="GE1991" s="4"/>
      <c r="GF1991" s="6"/>
      <c r="GG1991" s="4"/>
      <c r="GH1991" s="6"/>
      <c r="GI1991" s="5"/>
      <c r="GJ1991" s="5"/>
      <c r="GK1991" s="4"/>
      <c r="GL1991" s="6"/>
      <c r="GM1991" s="4"/>
      <c r="GN1991" s="6"/>
      <c r="GO1991" s="5"/>
      <c r="GP1991" s="5"/>
      <c r="GQ1991" s="4"/>
      <c r="GR1991" s="6"/>
      <c r="GS1991" s="4"/>
      <c r="GT1991" s="6"/>
      <c r="GU1991" s="5"/>
      <c r="GV1991" s="5"/>
      <c r="GW1991" s="4"/>
      <c r="GX1991" s="6"/>
      <c r="GY1991" s="4"/>
      <c r="GZ1991" s="6"/>
      <c r="HA1991" s="5"/>
      <c r="HB1991" s="5"/>
      <c r="HC1991" s="4"/>
      <c r="HD1991" s="6"/>
      <c r="HE1991" s="4"/>
      <c r="HF1991" s="6"/>
      <c r="HG1991" s="5"/>
      <c r="HH1991" s="5"/>
      <c r="HI1991" s="4"/>
      <c r="HJ1991" s="6"/>
      <c r="HK1991" s="4"/>
      <c r="HL1991" s="6"/>
      <c r="HM1991" s="5"/>
      <c r="HN1991" s="5"/>
      <c r="HO1991" s="4"/>
      <c r="HP1991" s="6"/>
      <c r="HQ1991" s="4"/>
      <c r="HR1991" s="6"/>
      <c r="HS1991" s="5"/>
      <c r="HT1991" s="5"/>
      <c r="HU1991" s="4"/>
      <c r="HV1991" s="6"/>
      <c r="HW1991" s="4"/>
      <c r="HX1991" s="6"/>
      <c r="HY1991" s="5"/>
      <c r="HZ1991" s="5"/>
      <c r="IA1991" s="4"/>
      <c r="IB1991" s="6"/>
      <c r="IC1991" s="4"/>
      <c r="ID1991" s="6"/>
      <c r="IE1991" s="5"/>
      <c r="IF1991" s="5"/>
      <c r="IG1991" s="4"/>
      <c r="IH1991" s="6"/>
      <c r="II1991" s="4"/>
      <c r="IJ1991" s="6"/>
      <c r="IK1991" s="5"/>
      <c r="IL1991" s="5"/>
      <c r="IM1991" s="4"/>
      <c r="IN1991" s="6"/>
      <c r="IO1991" s="4"/>
      <c r="IP1991" s="6"/>
      <c r="IQ1991" s="5"/>
      <c r="IR1991" s="5"/>
      <c r="IS1991" s="4"/>
      <c r="IT1991" s="6"/>
      <c r="IU1991" s="4"/>
      <c r="IV1991" s="6"/>
      <c r="IW1991" s="5"/>
      <c r="IX1991" s="5"/>
      <c r="IY1991" s="4"/>
      <c r="IZ1991" s="6"/>
      <c r="JA1991" s="4"/>
      <c r="JB1991" s="6"/>
      <c r="JC1991" s="5"/>
      <c r="JD1991" s="5"/>
      <c r="JE1991" s="4"/>
      <c r="JF1991" s="6"/>
      <c r="JG1991" s="4"/>
      <c r="JH1991" s="6"/>
      <c r="JI1991" s="5"/>
      <c r="JJ1991" s="5"/>
      <c r="JK1991" s="4"/>
      <c r="JL1991" s="6"/>
      <c r="JM1991" s="4"/>
      <c r="JN1991" s="6"/>
      <c r="JO1991" s="5"/>
      <c r="JP1991" s="5"/>
      <c r="JQ1991" s="4"/>
      <c r="JR1991" s="6"/>
      <c r="JS1991" s="4"/>
      <c r="JT1991" s="6"/>
      <c r="JU1991" s="5"/>
      <c r="JV1991" s="5"/>
      <c r="JW1991" s="4"/>
      <c r="JX1991" s="6"/>
      <c r="JY1991" s="4"/>
      <c r="JZ1991" s="6"/>
      <c r="KA1991" s="5"/>
      <c r="KB1991" s="5"/>
      <c r="KC1991" s="4"/>
      <c r="KD1991" s="6"/>
      <c r="KE1991" s="4"/>
      <c r="KF1991" s="6"/>
      <c r="KG1991" s="5"/>
      <c r="KH1991" s="5"/>
      <c r="KI1991" s="4"/>
      <c r="KJ1991" s="6"/>
      <c r="KK1991" s="4"/>
      <c r="KL1991" s="6"/>
      <c r="KM1991" s="5"/>
      <c r="KN1991" s="5"/>
    </row>
    <row r="1992">
      <c r="A1992" s="3" t="s">
        <v>85</v>
      </c>
      <c r="B1992" s="3" t="s">
        <v>1266</v>
      </c>
      <c r="C1992" s="3" t="s">
        <v>449</v>
      </c>
      <c r="D1992" s="3" t="s">
        <v>712</v>
      </c>
      <c r="E1992" s="3" t="s">
        <v>1280</v>
      </c>
      <c r="F1992" s="3" t="s">
        <v>104</v>
      </c>
      <c r="G1992" s="3" t="s">
        <v>104</v>
      </c>
      <c r="H1992" s="3" t="s">
        <v>104</v>
      </c>
      <c r="I1992" s="3" t="s">
        <v>1364</v>
      </c>
      <c r="J1992" s="3" t="s">
        <v>104</v>
      </c>
      <c r="K1992" s="4"/>
      <c r="L1992" s="4">
        <f>=ROUNDDOWN({0},0)</f>
      </c>
      <c r="M1992" s="4"/>
      <c r="N1992" s="5"/>
      <c r="O1992" s="4"/>
      <c r="P1992" s="4">
        <f>=ROUNDDOWN({0},0)</f>
      </c>
      <c r="Q1992" s="4"/>
      <c r="R1992" s="5"/>
      <c r="S1992" s="4"/>
      <c r="T1992" s="6"/>
      <c r="U1992" s="4"/>
      <c r="V1992" s="6"/>
      <c r="W1992" s="5"/>
      <c r="X1992" s="5"/>
      <c r="Y1992" s="4"/>
      <c r="Z1992" s="6"/>
      <c r="AA1992" s="4"/>
      <c r="AB1992" s="6"/>
      <c r="AC1992" s="5"/>
      <c r="AD1992" s="5"/>
      <c r="AE1992" s="4"/>
      <c r="AF1992" s="6"/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  <c r="AW1992" s="4"/>
      <c r="AX1992" s="6"/>
      <c r="AY1992" s="4"/>
      <c r="AZ1992" s="6"/>
      <c r="BA1992" s="5"/>
      <c r="BB1992" s="5"/>
      <c r="BC1992" s="4"/>
      <c r="BD1992" s="6"/>
      <c r="BE1992" s="4"/>
      <c r="BF1992" s="6"/>
      <c r="BG1992" s="5"/>
      <c r="BH1992" s="5"/>
      <c r="BI1992" s="4"/>
      <c r="BJ1992" s="6"/>
      <c r="BK1992" s="4"/>
      <c r="BL1992" s="6"/>
      <c r="BM1992" s="5"/>
      <c r="BN1992" s="5"/>
      <c r="BO1992" s="4"/>
      <c r="BP1992" s="6"/>
      <c r="BQ1992" s="4"/>
      <c r="BR1992" s="6"/>
      <c r="BS1992" s="5"/>
      <c r="BT1992" s="5"/>
      <c r="BU1992" s="4"/>
      <c r="BV1992" s="6"/>
      <c r="BW1992" s="4"/>
      <c r="BX1992" s="6"/>
      <c r="BY1992" s="5"/>
      <c r="BZ1992" s="5"/>
      <c r="CA1992" s="4"/>
      <c r="CB1992" s="6"/>
      <c r="CC1992" s="4"/>
      <c r="CD1992" s="6"/>
      <c r="CE1992" s="5"/>
      <c r="CF1992" s="5"/>
      <c r="CG1992" s="4"/>
      <c r="CH1992" s="6"/>
      <c r="CI1992" s="4"/>
      <c r="CJ1992" s="6"/>
      <c r="CK1992" s="5"/>
      <c r="CL1992" s="5"/>
      <c r="CM1992" s="4"/>
      <c r="CN1992" s="6"/>
      <c r="CO1992" s="4"/>
      <c r="CP1992" s="6"/>
      <c r="CQ1992" s="5"/>
      <c r="CR1992" s="5"/>
      <c r="CS1992" s="4"/>
      <c r="CT1992" s="6"/>
      <c r="CU1992" s="4"/>
      <c r="CV1992" s="6"/>
      <c r="CW1992" s="5"/>
      <c r="CX1992" s="5"/>
      <c r="CY1992" s="4"/>
      <c r="CZ1992" s="6"/>
      <c r="DA1992" s="4"/>
      <c r="DB1992" s="6"/>
      <c r="DC1992" s="5"/>
      <c r="DD1992" s="5"/>
      <c r="DE1992" s="4"/>
      <c r="DF1992" s="6"/>
      <c r="DG1992" s="4"/>
      <c r="DH1992" s="6"/>
      <c r="DI1992" s="5"/>
      <c r="DJ1992" s="5"/>
      <c r="DK1992" s="4"/>
      <c r="DL1992" s="6"/>
      <c r="DM1992" s="4"/>
      <c r="DN1992" s="6"/>
      <c r="DO1992" s="5"/>
      <c r="DP1992" s="5"/>
      <c r="DQ1992" s="4"/>
      <c r="DR1992" s="6"/>
      <c r="DS1992" s="4"/>
      <c r="DT1992" s="6"/>
      <c r="DU1992" s="5"/>
      <c r="DV1992" s="5"/>
      <c r="DW1992" s="4"/>
      <c r="DX1992" s="6"/>
      <c r="DY1992" s="4"/>
      <c r="DZ1992" s="6"/>
      <c r="EA1992" s="5"/>
      <c r="EB1992" s="5"/>
      <c r="EC1992" s="4"/>
      <c r="ED1992" s="6"/>
      <c r="EE1992" s="4"/>
      <c r="EF1992" s="6"/>
      <c r="EG1992" s="5"/>
      <c r="EH1992" s="5"/>
      <c r="EI1992" s="4"/>
      <c r="EJ1992" s="6"/>
      <c r="EK1992" s="4"/>
      <c r="EL1992" s="6"/>
      <c r="EM1992" s="5"/>
      <c r="EN1992" s="5"/>
      <c r="EO1992" s="4"/>
      <c r="EP1992" s="6"/>
      <c r="EQ1992" s="4"/>
      <c r="ER1992" s="6"/>
      <c r="ES1992" s="5"/>
      <c r="ET1992" s="5"/>
      <c r="EU1992" s="4"/>
      <c r="EV1992" s="6"/>
      <c r="EW1992" s="4"/>
      <c r="EX1992" s="6"/>
      <c r="EY1992" s="5"/>
      <c r="EZ1992" s="5"/>
      <c r="FA1992" s="4"/>
      <c r="FB1992" s="6"/>
      <c r="FC1992" s="4"/>
      <c r="FD1992" s="6"/>
      <c r="FE1992" s="5"/>
      <c r="FF1992" s="5"/>
      <c r="FG1992" s="4"/>
      <c r="FH1992" s="6"/>
      <c r="FI1992" s="4"/>
      <c r="FJ1992" s="6"/>
      <c r="FK1992" s="5"/>
      <c r="FL1992" s="5"/>
      <c r="FM1992" s="4"/>
      <c r="FN1992" s="6"/>
      <c r="FO1992" s="4"/>
      <c r="FP1992" s="6"/>
      <c r="FQ1992" s="5"/>
      <c r="FR1992" s="5"/>
      <c r="FS1992" s="4"/>
      <c r="FT1992" s="6"/>
      <c r="FU1992" s="4"/>
      <c r="FV1992" s="6"/>
      <c r="FW1992" s="5"/>
      <c r="FX1992" s="5"/>
      <c r="FY1992" s="4"/>
      <c r="FZ1992" s="6"/>
      <c r="GA1992" s="4"/>
      <c r="GB1992" s="6"/>
      <c r="GC1992" s="5"/>
      <c r="GD1992" s="5"/>
      <c r="GE1992" s="4"/>
      <c r="GF1992" s="6"/>
      <c r="GG1992" s="4"/>
      <c r="GH1992" s="6"/>
      <c r="GI1992" s="5"/>
      <c r="GJ1992" s="5"/>
      <c r="GK1992" s="4"/>
      <c r="GL1992" s="6"/>
      <c r="GM1992" s="4"/>
      <c r="GN1992" s="6"/>
      <c r="GO1992" s="5"/>
      <c r="GP1992" s="5"/>
      <c r="GQ1992" s="4"/>
      <c r="GR1992" s="6"/>
      <c r="GS1992" s="4"/>
      <c r="GT1992" s="6"/>
      <c r="GU1992" s="5"/>
      <c r="GV1992" s="5"/>
      <c r="GW1992" s="4"/>
      <c r="GX1992" s="6"/>
      <c r="GY1992" s="4"/>
      <c r="GZ1992" s="6"/>
      <c r="HA1992" s="5"/>
      <c r="HB1992" s="5"/>
      <c r="HC1992" s="4"/>
      <c r="HD1992" s="6"/>
      <c r="HE1992" s="4"/>
      <c r="HF1992" s="6"/>
      <c r="HG1992" s="5"/>
      <c r="HH1992" s="5"/>
      <c r="HI1992" s="4"/>
      <c r="HJ1992" s="6"/>
      <c r="HK1992" s="4"/>
      <c r="HL1992" s="6"/>
      <c r="HM1992" s="5"/>
      <c r="HN1992" s="5"/>
      <c r="HO1992" s="4"/>
      <c r="HP1992" s="6"/>
      <c r="HQ1992" s="4"/>
      <c r="HR1992" s="6"/>
      <c r="HS1992" s="5"/>
      <c r="HT1992" s="5"/>
      <c r="HU1992" s="4"/>
      <c r="HV1992" s="6"/>
      <c r="HW1992" s="4"/>
      <c r="HX1992" s="6"/>
      <c r="HY1992" s="5"/>
      <c r="HZ1992" s="5"/>
      <c r="IA1992" s="4"/>
      <c r="IB1992" s="6"/>
      <c r="IC1992" s="4"/>
      <c r="ID1992" s="6"/>
      <c r="IE1992" s="5"/>
      <c r="IF1992" s="5"/>
      <c r="IG1992" s="4"/>
      <c r="IH1992" s="6"/>
      <c r="II1992" s="4"/>
      <c r="IJ1992" s="6"/>
      <c r="IK1992" s="5"/>
      <c r="IL1992" s="5"/>
      <c r="IM1992" s="4"/>
      <c r="IN1992" s="6"/>
      <c r="IO1992" s="4"/>
      <c r="IP1992" s="6"/>
      <c r="IQ1992" s="5"/>
      <c r="IR1992" s="5"/>
      <c r="IS1992" s="4"/>
      <c r="IT1992" s="6"/>
      <c r="IU1992" s="4"/>
      <c r="IV1992" s="6"/>
      <c r="IW1992" s="5"/>
      <c r="IX1992" s="5"/>
      <c r="IY1992" s="4"/>
      <c r="IZ1992" s="6"/>
      <c r="JA1992" s="4"/>
      <c r="JB1992" s="6"/>
      <c r="JC1992" s="5"/>
      <c r="JD1992" s="5"/>
      <c r="JE1992" s="4"/>
      <c r="JF1992" s="6"/>
      <c r="JG1992" s="4"/>
      <c r="JH1992" s="6"/>
      <c r="JI1992" s="5"/>
      <c r="JJ1992" s="5"/>
      <c r="JK1992" s="4"/>
      <c r="JL1992" s="6"/>
      <c r="JM1992" s="4"/>
      <c r="JN1992" s="6"/>
      <c r="JO1992" s="5"/>
      <c r="JP1992" s="5"/>
      <c r="JQ1992" s="4"/>
      <c r="JR1992" s="6"/>
      <c r="JS1992" s="4"/>
      <c r="JT1992" s="6"/>
      <c r="JU1992" s="5"/>
      <c r="JV1992" s="5"/>
      <c r="JW1992" s="4"/>
      <c r="JX1992" s="6"/>
      <c r="JY1992" s="4"/>
      <c r="JZ1992" s="6"/>
      <c r="KA1992" s="5"/>
      <c r="KB1992" s="5"/>
      <c r="KC1992" s="4"/>
      <c r="KD1992" s="6"/>
      <c r="KE1992" s="4"/>
      <c r="KF1992" s="6"/>
      <c r="KG1992" s="5"/>
      <c r="KH1992" s="5"/>
      <c r="KI1992" s="4"/>
      <c r="KJ1992" s="6"/>
      <c r="KK1992" s="4"/>
      <c r="KL1992" s="6"/>
      <c r="KM1992" s="5"/>
      <c r="KN1992" s="5"/>
    </row>
    <row r="1993">
      <c r="A1993" s="3" t="s">
        <v>85</v>
      </c>
      <c r="B1993" s="3" t="s">
        <v>1266</v>
      </c>
      <c r="C1993" s="3" t="s">
        <v>449</v>
      </c>
      <c r="D1993" s="3" t="s">
        <v>712</v>
      </c>
      <c r="E1993" s="3" t="s">
        <v>1276</v>
      </c>
      <c r="F1993" s="3" t="s">
        <v>104</v>
      </c>
      <c r="G1993" s="3" t="s">
        <v>104</v>
      </c>
      <c r="H1993" s="3" t="s">
        <v>104</v>
      </c>
      <c r="I1993" s="3" t="s">
        <v>1670</v>
      </c>
      <c r="J1993" s="3" t="s">
        <v>104</v>
      </c>
      <c r="K1993" s="4"/>
      <c r="L1993" s="4">
        <f>=ROUNDDOWN({0},0)</f>
      </c>
      <c r="M1993" s="4"/>
      <c r="N1993" s="5"/>
      <c r="O1993" s="4"/>
      <c r="P1993" s="4">
        <f>=ROUNDDOWN({0},0)</f>
      </c>
      <c r="Q1993" s="4"/>
      <c r="R1993" s="5"/>
      <c r="S1993" s="4"/>
      <c r="T1993" s="6"/>
      <c r="U1993" s="4"/>
      <c r="V1993" s="6"/>
      <c r="W1993" s="5"/>
      <c r="X1993" s="5"/>
      <c r="Y1993" s="4"/>
      <c r="Z1993" s="6"/>
      <c r="AA1993" s="4"/>
      <c r="AB1993" s="6"/>
      <c r="AC1993" s="5"/>
      <c r="AD1993" s="5"/>
      <c r="AE1993" s="4"/>
      <c r="AF1993" s="6"/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  <c r="AW1993" s="4"/>
      <c r="AX1993" s="6"/>
      <c r="AY1993" s="4"/>
      <c r="AZ1993" s="6"/>
      <c r="BA1993" s="5"/>
      <c r="BB1993" s="5"/>
      <c r="BC1993" s="4"/>
      <c r="BD1993" s="6"/>
      <c r="BE1993" s="4"/>
      <c r="BF1993" s="6"/>
      <c r="BG1993" s="5"/>
      <c r="BH1993" s="5"/>
      <c r="BI1993" s="4"/>
      <c r="BJ1993" s="6"/>
      <c r="BK1993" s="4"/>
      <c r="BL1993" s="6"/>
      <c r="BM1993" s="5"/>
      <c r="BN1993" s="5"/>
      <c r="BO1993" s="4"/>
      <c r="BP1993" s="6"/>
      <c r="BQ1993" s="4"/>
      <c r="BR1993" s="6"/>
      <c r="BS1993" s="5"/>
      <c r="BT1993" s="5"/>
      <c r="BU1993" s="4"/>
      <c r="BV1993" s="6"/>
      <c r="BW1993" s="4"/>
      <c r="BX1993" s="6"/>
      <c r="BY1993" s="5"/>
      <c r="BZ1993" s="5"/>
      <c r="CA1993" s="4"/>
      <c r="CB1993" s="6"/>
      <c r="CC1993" s="4"/>
      <c r="CD1993" s="6"/>
      <c r="CE1993" s="5"/>
      <c r="CF1993" s="5"/>
      <c r="CG1993" s="4"/>
      <c r="CH1993" s="6"/>
      <c r="CI1993" s="4"/>
      <c r="CJ1993" s="6"/>
      <c r="CK1993" s="5"/>
      <c r="CL1993" s="5"/>
      <c r="CM1993" s="4"/>
      <c r="CN1993" s="6"/>
      <c r="CO1993" s="4"/>
      <c r="CP1993" s="6"/>
      <c r="CQ1993" s="5"/>
      <c r="CR1993" s="5"/>
      <c r="CS1993" s="4"/>
      <c r="CT1993" s="6"/>
      <c r="CU1993" s="4"/>
      <c r="CV1993" s="6"/>
      <c r="CW1993" s="5"/>
      <c r="CX1993" s="5"/>
      <c r="CY1993" s="4"/>
      <c r="CZ1993" s="6"/>
      <c r="DA1993" s="4"/>
      <c r="DB1993" s="6"/>
      <c r="DC1993" s="5"/>
      <c r="DD1993" s="5"/>
      <c r="DE1993" s="4"/>
      <c r="DF1993" s="6"/>
      <c r="DG1993" s="4"/>
      <c r="DH1993" s="6"/>
      <c r="DI1993" s="5"/>
      <c r="DJ1993" s="5"/>
      <c r="DK1993" s="4"/>
      <c r="DL1993" s="6"/>
      <c r="DM1993" s="4"/>
      <c r="DN1993" s="6"/>
      <c r="DO1993" s="5"/>
      <c r="DP1993" s="5"/>
      <c r="DQ1993" s="4"/>
      <c r="DR1993" s="6"/>
      <c r="DS1993" s="4"/>
      <c r="DT1993" s="6"/>
      <c r="DU1993" s="5"/>
      <c r="DV1993" s="5"/>
      <c r="DW1993" s="4"/>
      <c r="DX1993" s="6"/>
      <c r="DY1993" s="4"/>
      <c r="DZ1993" s="6"/>
      <c r="EA1993" s="5"/>
      <c r="EB1993" s="5"/>
      <c r="EC1993" s="4"/>
      <c r="ED1993" s="6"/>
      <c r="EE1993" s="4"/>
      <c r="EF1993" s="6"/>
      <c r="EG1993" s="5"/>
      <c r="EH1993" s="5"/>
      <c r="EI1993" s="4"/>
      <c r="EJ1993" s="6"/>
      <c r="EK1993" s="4"/>
      <c r="EL1993" s="6"/>
      <c r="EM1993" s="5"/>
      <c r="EN1993" s="5"/>
      <c r="EO1993" s="4"/>
      <c r="EP1993" s="6"/>
      <c r="EQ1993" s="4"/>
      <c r="ER1993" s="6"/>
      <c r="ES1993" s="5"/>
      <c r="ET1993" s="5"/>
      <c r="EU1993" s="4"/>
      <c r="EV1993" s="6"/>
      <c r="EW1993" s="4"/>
      <c r="EX1993" s="6"/>
      <c r="EY1993" s="5"/>
      <c r="EZ1993" s="5"/>
      <c r="FA1993" s="4"/>
      <c r="FB1993" s="6"/>
      <c r="FC1993" s="4"/>
      <c r="FD1993" s="6"/>
      <c r="FE1993" s="5"/>
      <c r="FF1993" s="5"/>
      <c r="FG1993" s="4"/>
      <c r="FH1993" s="6"/>
      <c r="FI1993" s="4"/>
      <c r="FJ1993" s="6"/>
      <c r="FK1993" s="5"/>
      <c r="FL1993" s="5"/>
      <c r="FM1993" s="4"/>
      <c r="FN1993" s="6"/>
      <c r="FO1993" s="4"/>
      <c r="FP1993" s="6"/>
      <c r="FQ1993" s="5"/>
      <c r="FR1993" s="5"/>
      <c r="FS1993" s="4"/>
      <c r="FT1993" s="6"/>
      <c r="FU1993" s="4"/>
      <c r="FV1993" s="6"/>
      <c r="FW1993" s="5"/>
      <c r="FX1993" s="5"/>
      <c r="FY1993" s="4"/>
      <c r="FZ1993" s="6"/>
      <c r="GA1993" s="4"/>
      <c r="GB1993" s="6"/>
      <c r="GC1993" s="5"/>
      <c r="GD1993" s="5"/>
      <c r="GE1993" s="4"/>
      <c r="GF1993" s="6"/>
      <c r="GG1993" s="4"/>
      <c r="GH1993" s="6"/>
      <c r="GI1993" s="5"/>
      <c r="GJ1993" s="5"/>
      <c r="GK1993" s="4"/>
      <c r="GL1993" s="6"/>
      <c r="GM1993" s="4"/>
      <c r="GN1993" s="6"/>
      <c r="GO1993" s="5"/>
      <c r="GP1993" s="5"/>
      <c r="GQ1993" s="4"/>
      <c r="GR1993" s="6"/>
      <c r="GS1993" s="4"/>
      <c r="GT1993" s="6"/>
      <c r="GU1993" s="5"/>
      <c r="GV1993" s="5"/>
      <c r="GW1993" s="4"/>
      <c r="GX1993" s="6"/>
      <c r="GY1993" s="4"/>
      <c r="GZ1993" s="6"/>
      <c r="HA1993" s="5"/>
      <c r="HB1993" s="5"/>
      <c r="HC1993" s="4"/>
      <c r="HD1993" s="6"/>
      <c r="HE1993" s="4"/>
      <c r="HF1993" s="6"/>
      <c r="HG1993" s="5"/>
      <c r="HH1993" s="5"/>
      <c r="HI1993" s="4"/>
      <c r="HJ1993" s="6"/>
      <c r="HK1993" s="4"/>
      <c r="HL1993" s="6"/>
      <c r="HM1993" s="5"/>
      <c r="HN1993" s="5"/>
      <c r="HO1993" s="4"/>
      <c r="HP1993" s="6"/>
      <c r="HQ1993" s="4"/>
      <c r="HR1993" s="6"/>
      <c r="HS1993" s="5"/>
      <c r="HT1993" s="5"/>
      <c r="HU1993" s="4"/>
      <c r="HV1993" s="6"/>
      <c r="HW1993" s="4"/>
      <c r="HX1993" s="6"/>
      <c r="HY1993" s="5"/>
      <c r="HZ1993" s="5"/>
      <c r="IA1993" s="4"/>
      <c r="IB1993" s="6"/>
      <c r="IC1993" s="4"/>
      <c r="ID1993" s="6"/>
      <c r="IE1993" s="5"/>
      <c r="IF1993" s="5"/>
      <c r="IG1993" s="4"/>
      <c r="IH1993" s="6"/>
      <c r="II1993" s="4"/>
      <c r="IJ1993" s="6"/>
      <c r="IK1993" s="5"/>
      <c r="IL1993" s="5"/>
      <c r="IM1993" s="4"/>
      <c r="IN1993" s="6"/>
      <c r="IO1993" s="4"/>
      <c r="IP1993" s="6"/>
      <c r="IQ1993" s="5"/>
      <c r="IR1993" s="5"/>
      <c r="IS1993" s="4"/>
      <c r="IT1993" s="6"/>
      <c r="IU1993" s="4"/>
      <c r="IV1993" s="6"/>
      <c r="IW1993" s="5"/>
      <c r="IX1993" s="5"/>
      <c r="IY1993" s="4"/>
      <c r="IZ1993" s="6"/>
      <c r="JA1993" s="4"/>
      <c r="JB1993" s="6"/>
      <c r="JC1993" s="5"/>
      <c r="JD1993" s="5"/>
      <c r="JE1993" s="4"/>
      <c r="JF1993" s="6"/>
      <c r="JG1993" s="4"/>
      <c r="JH1993" s="6"/>
      <c r="JI1993" s="5"/>
      <c r="JJ1993" s="5"/>
      <c r="JK1993" s="4"/>
      <c r="JL1993" s="6"/>
      <c r="JM1993" s="4"/>
      <c r="JN1993" s="6"/>
      <c r="JO1993" s="5"/>
      <c r="JP1993" s="5"/>
      <c r="JQ1993" s="4"/>
      <c r="JR1993" s="6"/>
      <c r="JS1993" s="4"/>
      <c r="JT1993" s="6"/>
      <c r="JU1993" s="5"/>
      <c r="JV1993" s="5"/>
      <c r="JW1993" s="4"/>
      <c r="JX1993" s="6"/>
      <c r="JY1993" s="4"/>
      <c r="JZ1993" s="6"/>
      <c r="KA1993" s="5"/>
      <c r="KB1993" s="5"/>
      <c r="KC1993" s="4"/>
      <c r="KD1993" s="6"/>
      <c r="KE1993" s="4"/>
      <c r="KF1993" s="6"/>
      <c r="KG1993" s="5"/>
      <c r="KH1993" s="5"/>
      <c r="KI1993" s="4"/>
      <c r="KJ1993" s="6"/>
      <c r="KK1993" s="4"/>
      <c r="KL1993" s="6"/>
      <c r="KM1993" s="5"/>
      <c r="KN1993" s="5"/>
    </row>
    <row r="1994">
      <c r="A1994" s="3" t="s">
        <v>85</v>
      </c>
      <c r="B1994" s="3" t="s">
        <v>1266</v>
      </c>
      <c r="C1994" s="3" t="s">
        <v>449</v>
      </c>
      <c r="D1994" s="3" t="s">
        <v>712</v>
      </c>
      <c r="E1994" s="3" t="s">
        <v>1275</v>
      </c>
      <c r="F1994" s="3" t="s">
        <v>104</v>
      </c>
      <c r="G1994" s="3" t="s">
        <v>104</v>
      </c>
      <c r="H1994" s="3" t="s">
        <v>104</v>
      </c>
      <c r="I1994" s="3" t="s">
        <v>1678</v>
      </c>
      <c r="J1994" s="3" t="s">
        <v>104</v>
      </c>
      <c r="K1994" s="4"/>
      <c r="L1994" s="4">
        <f>=ROUNDDOWN({0},0)</f>
      </c>
      <c r="M1994" s="4"/>
      <c r="N1994" s="5"/>
      <c r="O1994" s="4"/>
      <c r="P1994" s="4">
        <f>=ROUNDDOWN({0},0)</f>
      </c>
      <c r="Q1994" s="4"/>
      <c r="R1994" s="5"/>
      <c r="S1994" s="4"/>
      <c r="T1994" s="6"/>
      <c r="U1994" s="4"/>
      <c r="V1994" s="6"/>
      <c r="W1994" s="5"/>
      <c r="X1994" s="5"/>
      <c r="Y1994" s="4"/>
      <c r="Z1994" s="6"/>
      <c r="AA1994" s="4"/>
      <c r="AB1994" s="6"/>
      <c r="AC1994" s="5"/>
      <c r="AD1994" s="5"/>
      <c r="AE1994" s="4"/>
      <c r="AF1994" s="6"/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  <c r="AW1994" s="4"/>
      <c r="AX1994" s="6"/>
      <c r="AY1994" s="4"/>
      <c r="AZ1994" s="6"/>
      <c r="BA1994" s="5"/>
      <c r="BB1994" s="5"/>
      <c r="BC1994" s="4"/>
      <c r="BD1994" s="6"/>
      <c r="BE1994" s="4"/>
      <c r="BF1994" s="6"/>
      <c r="BG1994" s="5"/>
      <c r="BH1994" s="5"/>
      <c r="BI1994" s="4"/>
      <c r="BJ1994" s="6"/>
      <c r="BK1994" s="4"/>
      <c r="BL1994" s="6"/>
      <c r="BM1994" s="5"/>
      <c r="BN1994" s="5"/>
      <c r="BO1994" s="4"/>
      <c r="BP1994" s="6"/>
      <c r="BQ1994" s="4"/>
      <c r="BR1994" s="6"/>
      <c r="BS1994" s="5"/>
      <c r="BT1994" s="5"/>
      <c r="BU1994" s="4"/>
      <c r="BV1994" s="6"/>
      <c r="BW1994" s="4"/>
      <c r="BX1994" s="6"/>
      <c r="BY1994" s="5"/>
      <c r="BZ1994" s="5"/>
      <c r="CA1994" s="4"/>
      <c r="CB1994" s="6"/>
      <c r="CC1994" s="4"/>
      <c r="CD1994" s="6"/>
      <c r="CE1994" s="5"/>
      <c r="CF1994" s="5"/>
      <c r="CG1994" s="4"/>
      <c r="CH1994" s="6"/>
      <c r="CI1994" s="4"/>
      <c r="CJ1994" s="6"/>
      <c r="CK1994" s="5"/>
      <c r="CL1994" s="5"/>
      <c r="CM1994" s="4"/>
      <c r="CN1994" s="6"/>
      <c r="CO1994" s="4"/>
      <c r="CP1994" s="6"/>
      <c r="CQ1994" s="5"/>
      <c r="CR1994" s="5"/>
      <c r="CS1994" s="4"/>
      <c r="CT1994" s="6"/>
      <c r="CU1994" s="4"/>
      <c r="CV1994" s="6"/>
      <c r="CW1994" s="5"/>
      <c r="CX1994" s="5"/>
      <c r="CY1994" s="4"/>
      <c r="CZ1994" s="6"/>
      <c r="DA1994" s="4"/>
      <c r="DB1994" s="6"/>
      <c r="DC1994" s="5"/>
      <c r="DD1994" s="5"/>
      <c r="DE1994" s="4"/>
      <c r="DF1994" s="6"/>
      <c r="DG1994" s="4"/>
      <c r="DH1994" s="6"/>
      <c r="DI1994" s="5"/>
      <c r="DJ1994" s="5"/>
      <c r="DK1994" s="4"/>
      <c r="DL1994" s="6"/>
      <c r="DM1994" s="4"/>
      <c r="DN1994" s="6"/>
      <c r="DO1994" s="5"/>
      <c r="DP1994" s="5"/>
      <c r="DQ1994" s="4"/>
      <c r="DR1994" s="6"/>
      <c r="DS1994" s="4"/>
      <c r="DT1994" s="6"/>
      <c r="DU1994" s="5"/>
      <c r="DV1994" s="5"/>
      <c r="DW1994" s="4"/>
      <c r="DX1994" s="6"/>
      <c r="DY1994" s="4"/>
      <c r="DZ1994" s="6"/>
      <c r="EA1994" s="5"/>
      <c r="EB1994" s="5"/>
      <c r="EC1994" s="4"/>
      <c r="ED1994" s="6"/>
      <c r="EE1994" s="4"/>
      <c r="EF1994" s="6"/>
      <c r="EG1994" s="5"/>
      <c r="EH1994" s="5"/>
      <c r="EI1994" s="4"/>
      <c r="EJ1994" s="6"/>
      <c r="EK1994" s="4"/>
      <c r="EL1994" s="6"/>
      <c r="EM1994" s="5"/>
      <c r="EN1994" s="5"/>
      <c r="EO1994" s="4"/>
      <c r="EP1994" s="6"/>
      <c r="EQ1994" s="4"/>
      <c r="ER1994" s="6"/>
      <c r="ES1994" s="5"/>
      <c r="ET1994" s="5"/>
      <c r="EU1994" s="4"/>
      <c r="EV1994" s="6"/>
      <c r="EW1994" s="4"/>
      <c r="EX1994" s="6"/>
      <c r="EY1994" s="5"/>
      <c r="EZ1994" s="5"/>
      <c r="FA1994" s="4"/>
      <c r="FB1994" s="6"/>
      <c r="FC1994" s="4"/>
      <c r="FD1994" s="6"/>
      <c r="FE1994" s="5"/>
      <c r="FF1994" s="5"/>
      <c r="FG1994" s="4"/>
      <c r="FH1994" s="6"/>
      <c r="FI1994" s="4"/>
      <c r="FJ1994" s="6"/>
      <c r="FK1994" s="5"/>
      <c r="FL1994" s="5"/>
      <c r="FM1994" s="4"/>
      <c r="FN1994" s="6"/>
      <c r="FO1994" s="4"/>
      <c r="FP1994" s="6"/>
      <c r="FQ1994" s="5"/>
      <c r="FR1994" s="5"/>
      <c r="FS1994" s="4"/>
      <c r="FT1994" s="6"/>
      <c r="FU1994" s="4"/>
      <c r="FV1994" s="6"/>
      <c r="FW1994" s="5"/>
      <c r="FX1994" s="5"/>
      <c r="FY1994" s="4"/>
      <c r="FZ1994" s="6"/>
      <c r="GA1994" s="4"/>
      <c r="GB1994" s="6"/>
      <c r="GC1994" s="5"/>
      <c r="GD1994" s="5"/>
      <c r="GE1994" s="4"/>
      <c r="GF1994" s="6"/>
      <c r="GG1994" s="4"/>
      <c r="GH1994" s="6"/>
      <c r="GI1994" s="5"/>
      <c r="GJ1994" s="5"/>
      <c r="GK1994" s="4"/>
      <c r="GL1994" s="6"/>
      <c r="GM1994" s="4"/>
      <c r="GN1994" s="6"/>
      <c r="GO1994" s="5"/>
      <c r="GP1994" s="5"/>
      <c r="GQ1994" s="4"/>
      <c r="GR1994" s="6"/>
      <c r="GS1994" s="4"/>
      <c r="GT1994" s="6"/>
      <c r="GU1994" s="5"/>
      <c r="GV1994" s="5"/>
      <c r="GW1994" s="4"/>
      <c r="GX1994" s="6"/>
      <c r="GY1994" s="4"/>
      <c r="GZ1994" s="6"/>
      <c r="HA1994" s="5"/>
      <c r="HB1994" s="5"/>
      <c r="HC1994" s="4"/>
      <c r="HD1994" s="6"/>
      <c r="HE1994" s="4"/>
      <c r="HF1994" s="6"/>
      <c r="HG1994" s="5"/>
      <c r="HH1994" s="5"/>
      <c r="HI1994" s="4"/>
      <c r="HJ1994" s="6"/>
      <c r="HK1994" s="4"/>
      <c r="HL1994" s="6"/>
      <c r="HM1994" s="5"/>
      <c r="HN1994" s="5"/>
      <c r="HO1994" s="4"/>
      <c r="HP1994" s="6"/>
      <c r="HQ1994" s="4"/>
      <c r="HR1994" s="6"/>
      <c r="HS1994" s="5"/>
      <c r="HT1994" s="5"/>
      <c r="HU1994" s="4"/>
      <c r="HV1994" s="6"/>
      <c r="HW1994" s="4"/>
      <c r="HX1994" s="6"/>
      <c r="HY1994" s="5"/>
      <c r="HZ1994" s="5"/>
      <c r="IA1994" s="4"/>
      <c r="IB1994" s="6"/>
      <c r="IC1994" s="4"/>
      <c r="ID1994" s="6"/>
      <c r="IE1994" s="5"/>
      <c r="IF1994" s="5"/>
      <c r="IG1994" s="4"/>
      <c r="IH1994" s="6"/>
      <c r="II1994" s="4"/>
      <c r="IJ1994" s="6"/>
      <c r="IK1994" s="5"/>
      <c r="IL1994" s="5"/>
      <c r="IM1994" s="4"/>
      <c r="IN1994" s="6"/>
      <c r="IO1994" s="4"/>
      <c r="IP1994" s="6"/>
      <c r="IQ1994" s="5"/>
      <c r="IR1994" s="5"/>
      <c r="IS1994" s="4"/>
      <c r="IT1994" s="6"/>
      <c r="IU1994" s="4"/>
      <c r="IV1994" s="6"/>
      <c r="IW1994" s="5"/>
      <c r="IX1994" s="5"/>
      <c r="IY1994" s="4"/>
      <c r="IZ1994" s="6"/>
      <c r="JA1994" s="4"/>
      <c r="JB1994" s="6"/>
      <c r="JC1994" s="5"/>
      <c r="JD1994" s="5"/>
      <c r="JE1994" s="4"/>
      <c r="JF1994" s="6"/>
      <c r="JG1994" s="4"/>
      <c r="JH1994" s="6"/>
      <c r="JI1994" s="5"/>
      <c r="JJ1994" s="5"/>
      <c r="JK1994" s="4"/>
      <c r="JL1994" s="6"/>
      <c r="JM1994" s="4"/>
      <c r="JN1994" s="6"/>
      <c r="JO1994" s="5"/>
      <c r="JP1994" s="5"/>
      <c r="JQ1994" s="4"/>
      <c r="JR1994" s="6"/>
      <c r="JS1994" s="4"/>
      <c r="JT1994" s="6"/>
      <c r="JU1994" s="5"/>
      <c r="JV1994" s="5"/>
      <c r="JW1994" s="4"/>
      <c r="JX1994" s="6"/>
      <c r="JY1994" s="4"/>
      <c r="JZ1994" s="6"/>
      <c r="KA1994" s="5"/>
      <c r="KB1994" s="5"/>
      <c r="KC1994" s="4"/>
      <c r="KD1994" s="6"/>
      <c r="KE1994" s="4"/>
      <c r="KF1994" s="6"/>
      <c r="KG1994" s="5"/>
      <c r="KH1994" s="5"/>
      <c r="KI1994" s="4"/>
      <c r="KJ1994" s="6"/>
      <c r="KK1994" s="4"/>
      <c r="KL1994" s="6"/>
      <c r="KM1994" s="5"/>
      <c r="KN1994" s="5"/>
    </row>
    <row r="1995">
      <c r="A1995" s="3" t="s">
        <v>85</v>
      </c>
      <c r="B1995" s="3" t="s">
        <v>1266</v>
      </c>
      <c r="C1995" s="3" t="s">
        <v>449</v>
      </c>
      <c r="D1995" s="3" t="s">
        <v>712</v>
      </c>
      <c r="E1995" s="3" t="s">
        <v>1275</v>
      </c>
      <c r="F1995" s="3" t="s">
        <v>104</v>
      </c>
      <c r="G1995" s="3" t="s">
        <v>104</v>
      </c>
      <c r="H1995" s="3" t="s">
        <v>104</v>
      </c>
      <c r="I1995" s="3" t="s">
        <v>1679</v>
      </c>
      <c r="J1995" s="3" t="s">
        <v>104</v>
      </c>
      <c r="K1995" s="4"/>
      <c r="L1995" s="4">
        <f>=ROUNDDOWN({0},0)</f>
      </c>
      <c r="M1995" s="4"/>
      <c r="N1995" s="5"/>
      <c r="O1995" s="4"/>
      <c r="P1995" s="4">
        <f>=ROUNDDOWN({0},0)</f>
      </c>
      <c r="Q1995" s="4"/>
      <c r="R1995" s="5"/>
      <c r="S1995" s="4"/>
      <c r="T1995" s="6"/>
      <c r="U1995" s="4"/>
      <c r="V1995" s="6"/>
      <c r="W1995" s="5"/>
      <c r="X1995" s="5"/>
      <c r="Y1995" s="4"/>
      <c r="Z1995" s="6"/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/>
      <c r="AL1995" s="6"/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  <c r="AW1995" s="4"/>
      <c r="AX1995" s="6"/>
      <c r="AY1995" s="4"/>
      <c r="AZ1995" s="6"/>
      <c r="BA1995" s="5"/>
      <c r="BB1995" s="5"/>
      <c r="BC1995" s="4"/>
      <c r="BD1995" s="6"/>
      <c r="BE1995" s="4"/>
      <c r="BF1995" s="6"/>
      <c r="BG1995" s="5"/>
      <c r="BH1995" s="5"/>
      <c r="BI1995" s="4"/>
      <c r="BJ1995" s="6"/>
      <c r="BK1995" s="4"/>
      <c r="BL1995" s="6"/>
      <c r="BM1995" s="5"/>
      <c r="BN1995" s="5"/>
      <c r="BO1995" s="4"/>
      <c r="BP1995" s="6"/>
      <c r="BQ1995" s="4"/>
      <c r="BR1995" s="6"/>
      <c r="BS1995" s="5"/>
      <c r="BT1995" s="5"/>
      <c r="BU1995" s="4"/>
      <c r="BV1995" s="6"/>
      <c r="BW1995" s="4"/>
      <c r="BX1995" s="6"/>
      <c r="BY1995" s="5"/>
      <c r="BZ1995" s="5"/>
      <c r="CA1995" s="4"/>
      <c r="CB1995" s="6"/>
      <c r="CC1995" s="4"/>
      <c r="CD1995" s="6"/>
      <c r="CE1995" s="5"/>
      <c r="CF1995" s="5"/>
      <c r="CG1995" s="4"/>
      <c r="CH1995" s="6"/>
      <c r="CI1995" s="4"/>
      <c r="CJ1995" s="6"/>
      <c r="CK1995" s="5"/>
      <c r="CL1995" s="5"/>
      <c r="CM1995" s="4"/>
      <c r="CN1995" s="6"/>
      <c r="CO1995" s="4"/>
      <c r="CP1995" s="6"/>
      <c r="CQ1995" s="5"/>
      <c r="CR1995" s="5"/>
      <c r="CS1995" s="4"/>
      <c r="CT1995" s="6"/>
      <c r="CU1995" s="4"/>
      <c r="CV1995" s="6"/>
      <c r="CW1995" s="5"/>
      <c r="CX1995" s="5"/>
      <c r="CY1995" s="4"/>
      <c r="CZ1995" s="6"/>
      <c r="DA1995" s="4"/>
      <c r="DB1995" s="6"/>
      <c r="DC1995" s="5"/>
      <c r="DD1995" s="5"/>
      <c r="DE1995" s="4"/>
      <c r="DF1995" s="6"/>
      <c r="DG1995" s="4"/>
      <c r="DH1995" s="6"/>
      <c r="DI1995" s="5"/>
      <c r="DJ1995" s="5"/>
      <c r="DK1995" s="4"/>
      <c r="DL1995" s="6"/>
      <c r="DM1995" s="4"/>
      <c r="DN1995" s="6"/>
      <c r="DO1995" s="5"/>
      <c r="DP1995" s="5"/>
      <c r="DQ1995" s="4"/>
      <c r="DR1995" s="6"/>
      <c r="DS1995" s="4"/>
      <c r="DT1995" s="6"/>
      <c r="DU1995" s="5"/>
      <c r="DV1995" s="5"/>
      <c r="DW1995" s="4"/>
      <c r="DX1995" s="6"/>
      <c r="DY1995" s="4"/>
      <c r="DZ1995" s="6"/>
      <c r="EA1995" s="5"/>
      <c r="EB1995" s="5"/>
      <c r="EC1995" s="4"/>
      <c r="ED1995" s="6"/>
      <c r="EE1995" s="4"/>
      <c r="EF1995" s="6"/>
      <c r="EG1995" s="5"/>
      <c r="EH1995" s="5"/>
      <c r="EI1995" s="4"/>
      <c r="EJ1995" s="6"/>
      <c r="EK1995" s="4"/>
      <c r="EL1995" s="6"/>
      <c r="EM1995" s="5"/>
      <c r="EN1995" s="5"/>
      <c r="EO1995" s="4"/>
      <c r="EP1995" s="6"/>
      <c r="EQ1995" s="4"/>
      <c r="ER1995" s="6"/>
      <c r="ES1995" s="5"/>
      <c r="ET1995" s="5"/>
      <c r="EU1995" s="4"/>
      <c r="EV1995" s="6"/>
      <c r="EW1995" s="4"/>
      <c r="EX1995" s="6"/>
      <c r="EY1995" s="5"/>
      <c r="EZ1995" s="5"/>
      <c r="FA1995" s="4"/>
      <c r="FB1995" s="6"/>
      <c r="FC1995" s="4"/>
      <c r="FD1995" s="6"/>
      <c r="FE1995" s="5"/>
      <c r="FF1995" s="5"/>
      <c r="FG1995" s="4"/>
      <c r="FH1995" s="6"/>
      <c r="FI1995" s="4"/>
      <c r="FJ1995" s="6"/>
      <c r="FK1995" s="5"/>
      <c r="FL1995" s="5"/>
      <c r="FM1995" s="4"/>
      <c r="FN1995" s="6"/>
      <c r="FO1995" s="4"/>
      <c r="FP1995" s="6"/>
      <c r="FQ1995" s="5"/>
      <c r="FR1995" s="5"/>
      <c r="FS1995" s="4"/>
      <c r="FT1995" s="6"/>
      <c r="FU1995" s="4"/>
      <c r="FV1995" s="6"/>
      <c r="FW1995" s="5"/>
      <c r="FX1995" s="5"/>
      <c r="FY1995" s="4"/>
      <c r="FZ1995" s="6"/>
      <c r="GA1995" s="4"/>
      <c r="GB1995" s="6"/>
      <c r="GC1995" s="5"/>
      <c r="GD1995" s="5"/>
      <c r="GE1995" s="4"/>
      <c r="GF1995" s="6"/>
      <c r="GG1995" s="4"/>
      <c r="GH1995" s="6"/>
      <c r="GI1995" s="5"/>
      <c r="GJ1995" s="5"/>
      <c r="GK1995" s="4"/>
      <c r="GL1995" s="6"/>
      <c r="GM1995" s="4"/>
      <c r="GN1995" s="6"/>
      <c r="GO1995" s="5"/>
      <c r="GP1995" s="5"/>
      <c r="GQ1995" s="4"/>
      <c r="GR1995" s="6"/>
      <c r="GS1995" s="4"/>
      <c r="GT1995" s="6"/>
      <c r="GU1995" s="5"/>
      <c r="GV1995" s="5"/>
      <c r="GW1995" s="4"/>
      <c r="GX1995" s="6"/>
      <c r="GY1995" s="4"/>
      <c r="GZ1995" s="6"/>
      <c r="HA1995" s="5"/>
      <c r="HB1995" s="5"/>
      <c r="HC1995" s="4"/>
      <c r="HD1995" s="6"/>
      <c r="HE1995" s="4"/>
      <c r="HF1995" s="6"/>
      <c r="HG1995" s="5"/>
      <c r="HH1995" s="5"/>
      <c r="HI1995" s="4"/>
      <c r="HJ1995" s="6"/>
      <c r="HK1995" s="4"/>
      <c r="HL1995" s="6"/>
      <c r="HM1995" s="5"/>
      <c r="HN1995" s="5"/>
      <c r="HO1995" s="4"/>
      <c r="HP1995" s="6"/>
      <c r="HQ1995" s="4"/>
      <c r="HR1995" s="6"/>
      <c r="HS1995" s="5"/>
      <c r="HT1995" s="5"/>
      <c r="HU1995" s="4"/>
      <c r="HV1995" s="6"/>
      <c r="HW1995" s="4"/>
      <c r="HX1995" s="6"/>
      <c r="HY1995" s="5"/>
      <c r="HZ1995" s="5"/>
      <c r="IA1995" s="4"/>
      <c r="IB1995" s="6"/>
      <c r="IC1995" s="4"/>
      <c r="ID1995" s="6"/>
      <c r="IE1995" s="5"/>
      <c r="IF1995" s="5"/>
      <c r="IG1995" s="4"/>
      <c r="IH1995" s="6"/>
      <c r="II1995" s="4"/>
      <c r="IJ1995" s="6"/>
      <c r="IK1995" s="5"/>
      <c r="IL1995" s="5"/>
      <c r="IM1995" s="4"/>
      <c r="IN1995" s="6"/>
      <c r="IO1995" s="4"/>
      <c r="IP1995" s="6"/>
      <c r="IQ1995" s="5"/>
      <c r="IR1995" s="5"/>
      <c r="IS1995" s="4"/>
      <c r="IT1995" s="6"/>
      <c r="IU1995" s="4"/>
      <c r="IV1995" s="6"/>
      <c r="IW1995" s="5"/>
      <c r="IX1995" s="5"/>
      <c r="IY1995" s="4"/>
      <c r="IZ1995" s="6"/>
      <c r="JA1995" s="4"/>
      <c r="JB1995" s="6"/>
      <c r="JC1995" s="5"/>
      <c r="JD1995" s="5"/>
      <c r="JE1995" s="4"/>
      <c r="JF1995" s="6"/>
      <c r="JG1995" s="4"/>
      <c r="JH1995" s="6"/>
      <c r="JI1995" s="5"/>
      <c r="JJ1995" s="5"/>
      <c r="JK1995" s="4"/>
      <c r="JL1995" s="6"/>
      <c r="JM1995" s="4"/>
      <c r="JN1995" s="6"/>
      <c r="JO1995" s="5"/>
      <c r="JP1995" s="5"/>
      <c r="JQ1995" s="4"/>
      <c r="JR1995" s="6"/>
      <c r="JS1995" s="4"/>
      <c r="JT1995" s="6"/>
      <c r="JU1995" s="5"/>
      <c r="JV1995" s="5"/>
      <c r="JW1995" s="4"/>
      <c r="JX1995" s="6"/>
      <c r="JY1995" s="4"/>
      <c r="JZ1995" s="6"/>
      <c r="KA1995" s="5"/>
      <c r="KB1995" s="5"/>
      <c r="KC1995" s="4"/>
      <c r="KD1995" s="6"/>
      <c r="KE1995" s="4"/>
      <c r="KF1995" s="6"/>
      <c r="KG1995" s="5"/>
      <c r="KH1995" s="5"/>
      <c r="KI1995" s="4"/>
      <c r="KJ1995" s="6"/>
      <c r="KK1995" s="4"/>
      <c r="KL1995" s="6"/>
      <c r="KM1995" s="5"/>
      <c r="KN1995" s="5"/>
    </row>
    <row r="1996">
      <c r="A1996" s="3" t="s">
        <v>85</v>
      </c>
      <c r="B1996" s="3" t="s">
        <v>1266</v>
      </c>
      <c r="C1996" s="3" t="s">
        <v>449</v>
      </c>
      <c r="D1996" s="3" t="s">
        <v>712</v>
      </c>
      <c r="E1996" s="3" t="s">
        <v>796</v>
      </c>
      <c r="F1996" s="3" t="s">
        <v>104</v>
      </c>
      <c r="G1996" s="3" t="s">
        <v>104</v>
      </c>
      <c r="H1996" s="3" t="s">
        <v>104</v>
      </c>
      <c r="I1996" s="3" t="s">
        <v>1683</v>
      </c>
      <c r="J1996" s="3" t="s">
        <v>104</v>
      </c>
      <c r="K1996" s="4"/>
      <c r="L1996" s="4">
        <f>=ROUNDDOWN({0},0)</f>
      </c>
      <c r="M1996" s="4"/>
      <c r="N1996" s="5"/>
      <c r="O1996" s="4"/>
      <c r="P1996" s="4">
        <f>=ROUNDDOWN({0},0)</f>
      </c>
      <c r="Q1996" s="4"/>
      <c r="R1996" s="5"/>
      <c r="S1996" s="4"/>
      <c r="T1996" s="6"/>
      <c r="U1996" s="4"/>
      <c r="V1996" s="6"/>
      <c r="W1996" s="5"/>
      <c r="X1996" s="5"/>
      <c r="Y1996" s="4"/>
      <c r="Z1996" s="6"/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/>
      <c r="AL1996" s="6"/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  <c r="AW1996" s="4"/>
      <c r="AX1996" s="6"/>
      <c r="AY1996" s="4"/>
      <c r="AZ1996" s="6"/>
      <c r="BA1996" s="5"/>
      <c r="BB1996" s="5"/>
      <c r="BC1996" s="4"/>
      <c r="BD1996" s="6"/>
      <c r="BE1996" s="4"/>
      <c r="BF1996" s="6"/>
      <c r="BG1996" s="5"/>
      <c r="BH1996" s="5"/>
      <c r="BI1996" s="4"/>
      <c r="BJ1996" s="6"/>
      <c r="BK1996" s="4"/>
      <c r="BL1996" s="6"/>
      <c r="BM1996" s="5"/>
      <c r="BN1996" s="5"/>
      <c r="BO1996" s="4"/>
      <c r="BP1996" s="6"/>
      <c r="BQ1996" s="4"/>
      <c r="BR1996" s="6"/>
      <c r="BS1996" s="5"/>
      <c r="BT1996" s="5"/>
      <c r="BU1996" s="4"/>
      <c r="BV1996" s="6"/>
      <c r="BW1996" s="4"/>
      <c r="BX1996" s="6"/>
      <c r="BY1996" s="5"/>
      <c r="BZ1996" s="5"/>
      <c r="CA1996" s="4"/>
      <c r="CB1996" s="6"/>
      <c r="CC1996" s="4"/>
      <c r="CD1996" s="6"/>
      <c r="CE1996" s="5"/>
      <c r="CF1996" s="5"/>
      <c r="CG1996" s="4"/>
      <c r="CH1996" s="6"/>
      <c r="CI1996" s="4"/>
      <c r="CJ1996" s="6"/>
      <c r="CK1996" s="5"/>
      <c r="CL1996" s="5"/>
      <c r="CM1996" s="4"/>
      <c r="CN1996" s="6"/>
      <c r="CO1996" s="4"/>
      <c r="CP1996" s="6"/>
      <c r="CQ1996" s="5"/>
      <c r="CR1996" s="5"/>
      <c r="CS1996" s="4"/>
      <c r="CT1996" s="6"/>
      <c r="CU1996" s="4"/>
      <c r="CV1996" s="6"/>
      <c r="CW1996" s="5"/>
      <c r="CX1996" s="5"/>
      <c r="CY1996" s="4"/>
      <c r="CZ1996" s="6"/>
      <c r="DA1996" s="4"/>
      <c r="DB1996" s="6"/>
      <c r="DC1996" s="5"/>
      <c r="DD1996" s="5"/>
      <c r="DE1996" s="4"/>
      <c r="DF1996" s="6"/>
      <c r="DG1996" s="4"/>
      <c r="DH1996" s="6"/>
      <c r="DI1996" s="5"/>
      <c r="DJ1996" s="5"/>
      <c r="DK1996" s="4"/>
      <c r="DL1996" s="6"/>
      <c r="DM1996" s="4"/>
      <c r="DN1996" s="6"/>
      <c r="DO1996" s="5"/>
      <c r="DP1996" s="5"/>
      <c r="DQ1996" s="4"/>
      <c r="DR1996" s="6"/>
      <c r="DS1996" s="4"/>
      <c r="DT1996" s="6"/>
      <c r="DU1996" s="5"/>
      <c r="DV1996" s="5"/>
      <c r="DW1996" s="4"/>
      <c r="DX1996" s="6"/>
      <c r="DY1996" s="4"/>
      <c r="DZ1996" s="6"/>
      <c r="EA1996" s="5"/>
      <c r="EB1996" s="5"/>
      <c r="EC1996" s="4"/>
      <c r="ED1996" s="6"/>
      <c r="EE1996" s="4"/>
      <c r="EF1996" s="6"/>
      <c r="EG1996" s="5"/>
      <c r="EH1996" s="5"/>
      <c r="EI1996" s="4"/>
      <c r="EJ1996" s="6"/>
      <c r="EK1996" s="4"/>
      <c r="EL1996" s="6"/>
      <c r="EM1996" s="5"/>
      <c r="EN1996" s="5"/>
      <c r="EO1996" s="4"/>
      <c r="EP1996" s="6"/>
      <c r="EQ1996" s="4"/>
      <c r="ER1996" s="6"/>
      <c r="ES1996" s="5"/>
      <c r="ET1996" s="5"/>
      <c r="EU1996" s="4"/>
      <c r="EV1996" s="6"/>
      <c r="EW1996" s="4"/>
      <c r="EX1996" s="6"/>
      <c r="EY1996" s="5"/>
      <c r="EZ1996" s="5"/>
      <c r="FA1996" s="4"/>
      <c r="FB1996" s="6"/>
      <c r="FC1996" s="4"/>
      <c r="FD1996" s="6"/>
      <c r="FE1996" s="5"/>
      <c r="FF1996" s="5"/>
      <c r="FG1996" s="4"/>
      <c r="FH1996" s="6"/>
      <c r="FI1996" s="4"/>
      <c r="FJ1996" s="6"/>
      <c r="FK1996" s="5"/>
      <c r="FL1996" s="5"/>
      <c r="FM1996" s="4"/>
      <c r="FN1996" s="6"/>
      <c r="FO1996" s="4"/>
      <c r="FP1996" s="6"/>
      <c r="FQ1996" s="5"/>
      <c r="FR1996" s="5"/>
      <c r="FS1996" s="4"/>
      <c r="FT1996" s="6"/>
      <c r="FU1996" s="4"/>
      <c r="FV1996" s="6"/>
      <c r="FW1996" s="5"/>
      <c r="FX1996" s="5"/>
      <c r="FY1996" s="4"/>
      <c r="FZ1996" s="6"/>
      <c r="GA1996" s="4"/>
      <c r="GB1996" s="6"/>
      <c r="GC1996" s="5"/>
      <c r="GD1996" s="5"/>
      <c r="GE1996" s="4"/>
      <c r="GF1996" s="6"/>
      <c r="GG1996" s="4"/>
      <c r="GH1996" s="6"/>
      <c r="GI1996" s="5"/>
      <c r="GJ1996" s="5"/>
      <c r="GK1996" s="4"/>
      <c r="GL1996" s="6"/>
      <c r="GM1996" s="4"/>
      <c r="GN1996" s="6"/>
      <c r="GO1996" s="5"/>
      <c r="GP1996" s="5"/>
      <c r="GQ1996" s="4"/>
      <c r="GR1996" s="6"/>
      <c r="GS1996" s="4"/>
      <c r="GT1996" s="6"/>
      <c r="GU1996" s="5"/>
      <c r="GV1996" s="5"/>
      <c r="GW1996" s="4"/>
      <c r="GX1996" s="6"/>
      <c r="GY1996" s="4"/>
      <c r="GZ1996" s="6"/>
      <c r="HA1996" s="5"/>
      <c r="HB1996" s="5"/>
      <c r="HC1996" s="4"/>
      <c r="HD1996" s="6"/>
      <c r="HE1996" s="4"/>
      <c r="HF1996" s="6"/>
      <c r="HG1996" s="5"/>
      <c r="HH1996" s="5"/>
      <c r="HI1996" s="4"/>
      <c r="HJ1996" s="6"/>
      <c r="HK1996" s="4"/>
      <c r="HL1996" s="6"/>
      <c r="HM1996" s="5"/>
      <c r="HN1996" s="5"/>
      <c r="HO1996" s="4"/>
      <c r="HP1996" s="6"/>
      <c r="HQ1996" s="4"/>
      <c r="HR1996" s="6"/>
      <c r="HS1996" s="5"/>
      <c r="HT1996" s="5"/>
      <c r="HU1996" s="4"/>
      <c r="HV1996" s="6"/>
      <c r="HW1996" s="4"/>
      <c r="HX1996" s="6"/>
      <c r="HY1996" s="5"/>
      <c r="HZ1996" s="5"/>
      <c r="IA1996" s="4"/>
      <c r="IB1996" s="6"/>
      <c r="IC1996" s="4"/>
      <c r="ID1996" s="6"/>
      <c r="IE1996" s="5"/>
      <c r="IF1996" s="5"/>
      <c r="IG1996" s="4"/>
      <c r="IH1996" s="6"/>
      <c r="II1996" s="4"/>
      <c r="IJ1996" s="6"/>
      <c r="IK1996" s="5"/>
      <c r="IL1996" s="5"/>
      <c r="IM1996" s="4"/>
      <c r="IN1996" s="6"/>
      <c r="IO1996" s="4"/>
      <c r="IP1996" s="6"/>
      <c r="IQ1996" s="5"/>
      <c r="IR1996" s="5"/>
      <c r="IS1996" s="4"/>
      <c r="IT1996" s="6"/>
      <c r="IU1996" s="4"/>
      <c r="IV1996" s="6"/>
      <c r="IW1996" s="5"/>
      <c r="IX1996" s="5"/>
      <c r="IY1996" s="4"/>
      <c r="IZ1996" s="6"/>
      <c r="JA1996" s="4"/>
      <c r="JB1996" s="6"/>
      <c r="JC1996" s="5"/>
      <c r="JD1996" s="5"/>
      <c r="JE1996" s="4"/>
      <c r="JF1996" s="6"/>
      <c r="JG1996" s="4"/>
      <c r="JH1996" s="6"/>
      <c r="JI1996" s="5"/>
      <c r="JJ1996" s="5"/>
      <c r="JK1996" s="4"/>
      <c r="JL1996" s="6"/>
      <c r="JM1996" s="4"/>
      <c r="JN1996" s="6"/>
      <c r="JO1996" s="5"/>
      <c r="JP1996" s="5"/>
      <c r="JQ1996" s="4"/>
      <c r="JR1996" s="6"/>
      <c r="JS1996" s="4"/>
      <c r="JT1996" s="6"/>
      <c r="JU1996" s="5"/>
      <c r="JV1996" s="5"/>
      <c r="JW1996" s="4"/>
      <c r="JX1996" s="6"/>
      <c r="JY1996" s="4"/>
      <c r="JZ1996" s="6"/>
      <c r="KA1996" s="5"/>
      <c r="KB1996" s="5"/>
      <c r="KC1996" s="4"/>
      <c r="KD1996" s="6"/>
      <c r="KE1996" s="4"/>
      <c r="KF1996" s="6"/>
      <c r="KG1996" s="5"/>
      <c r="KH1996" s="5"/>
      <c r="KI1996" s="4"/>
      <c r="KJ1996" s="6"/>
      <c r="KK1996" s="4"/>
      <c r="KL1996" s="6"/>
      <c r="KM1996" s="5"/>
      <c r="KN1996" s="5"/>
    </row>
    <row r="1997">
      <c r="A1997" s="3" t="s">
        <v>85</v>
      </c>
      <c r="B1997" s="3" t="s">
        <v>1266</v>
      </c>
      <c r="C1997" s="3" t="s">
        <v>522</v>
      </c>
      <c r="D1997" s="3" t="s">
        <v>712</v>
      </c>
      <c r="E1997" s="3" t="s">
        <v>1275</v>
      </c>
      <c r="F1997" s="3" t="s">
        <v>104</v>
      </c>
      <c r="G1997" s="3" t="s">
        <v>104</v>
      </c>
      <c r="H1997" s="3" t="s">
        <v>104</v>
      </c>
      <c r="I1997" s="3" t="s">
        <v>1556</v>
      </c>
      <c r="J1997" s="3" t="s">
        <v>104</v>
      </c>
      <c r="K1997" s="4"/>
      <c r="L1997" s="4">
        <f>=ROUNDDOWN({0},0)</f>
      </c>
      <c r="M1997" s="4"/>
      <c r="N1997" s="5"/>
      <c r="O1997" s="4"/>
      <c r="P1997" s="4">
        <f>=ROUNDDOWN({0},0)</f>
      </c>
      <c r="Q1997" s="4"/>
      <c r="R1997" s="5"/>
      <c r="S1997" s="4"/>
      <c r="T1997" s="6"/>
      <c r="U1997" s="4"/>
      <c r="V1997" s="6"/>
      <c r="W1997" s="5"/>
      <c r="X1997" s="5"/>
      <c r="Y1997" s="4"/>
      <c r="Z1997" s="6"/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/>
      <c r="AL1997" s="6"/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  <c r="AW1997" s="4"/>
      <c r="AX1997" s="6"/>
      <c r="AY1997" s="4"/>
      <c r="AZ1997" s="6"/>
      <c r="BA1997" s="5"/>
      <c r="BB1997" s="5"/>
      <c r="BC1997" s="4"/>
      <c r="BD1997" s="6"/>
      <c r="BE1997" s="4"/>
      <c r="BF1997" s="6"/>
      <c r="BG1997" s="5"/>
      <c r="BH1997" s="5"/>
      <c r="BI1997" s="4"/>
      <c r="BJ1997" s="6"/>
      <c r="BK1997" s="4"/>
      <c r="BL1997" s="6"/>
      <c r="BM1997" s="5"/>
      <c r="BN1997" s="5"/>
      <c r="BO1997" s="4"/>
      <c r="BP1997" s="6"/>
      <c r="BQ1997" s="4"/>
      <c r="BR1997" s="6"/>
      <c r="BS1997" s="5"/>
      <c r="BT1997" s="5"/>
      <c r="BU1997" s="4"/>
      <c r="BV1997" s="6"/>
      <c r="BW1997" s="4"/>
      <c r="BX1997" s="6"/>
      <c r="BY1997" s="5"/>
      <c r="BZ1997" s="5"/>
      <c r="CA1997" s="4"/>
      <c r="CB1997" s="6"/>
      <c r="CC1997" s="4"/>
      <c r="CD1997" s="6"/>
      <c r="CE1997" s="5"/>
      <c r="CF1997" s="5"/>
      <c r="CG1997" s="4"/>
      <c r="CH1997" s="6"/>
      <c r="CI1997" s="4"/>
      <c r="CJ1997" s="6"/>
      <c r="CK1997" s="5"/>
      <c r="CL1997" s="5"/>
      <c r="CM1997" s="4"/>
      <c r="CN1997" s="6"/>
      <c r="CO1997" s="4"/>
      <c r="CP1997" s="6"/>
      <c r="CQ1997" s="5"/>
      <c r="CR1997" s="5"/>
      <c r="CS1997" s="4"/>
      <c r="CT1997" s="6"/>
      <c r="CU1997" s="4"/>
      <c r="CV1997" s="6"/>
      <c r="CW1997" s="5"/>
      <c r="CX1997" s="5"/>
      <c r="CY1997" s="4"/>
      <c r="CZ1997" s="6"/>
      <c r="DA1997" s="4"/>
      <c r="DB1997" s="6"/>
      <c r="DC1997" s="5"/>
      <c r="DD1997" s="5"/>
      <c r="DE1997" s="4"/>
      <c r="DF1997" s="6"/>
      <c r="DG1997" s="4"/>
      <c r="DH1997" s="6"/>
      <c r="DI1997" s="5"/>
      <c r="DJ1997" s="5"/>
      <c r="DK1997" s="4"/>
      <c r="DL1997" s="6"/>
      <c r="DM1997" s="4"/>
      <c r="DN1997" s="6"/>
      <c r="DO1997" s="5"/>
      <c r="DP1997" s="5"/>
      <c r="DQ1997" s="4"/>
      <c r="DR1997" s="6"/>
      <c r="DS1997" s="4"/>
      <c r="DT1997" s="6"/>
      <c r="DU1997" s="5"/>
      <c r="DV1997" s="5"/>
      <c r="DW1997" s="4"/>
      <c r="DX1997" s="6"/>
      <c r="DY1997" s="4"/>
      <c r="DZ1997" s="6"/>
      <c r="EA1997" s="5"/>
      <c r="EB1997" s="5"/>
      <c r="EC1997" s="4"/>
      <c r="ED1997" s="6"/>
      <c r="EE1997" s="4"/>
      <c r="EF1997" s="6"/>
      <c r="EG1997" s="5"/>
      <c r="EH1997" s="5"/>
      <c r="EI1997" s="4"/>
      <c r="EJ1997" s="6"/>
      <c r="EK1997" s="4"/>
      <c r="EL1997" s="6"/>
      <c r="EM1997" s="5"/>
      <c r="EN1997" s="5"/>
      <c r="EO1997" s="4"/>
      <c r="EP1997" s="6"/>
      <c r="EQ1997" s="4"/>
      <c r="ER1997" s="6"/>
      <c r="ES1997" s="5"/>
      <c r="ET1997" s="5"/>
      <c r="EU1997" s="4"/>
      <c r="EV1997" s="6"/>
      <c r="EW1997" s="4"/>
      <c r="EX1997" s="6"/>
      <c r="EY1997" s="5"/>
      <c r="EZ1997" s="5"/>
      <c r="FA1997" s="4"/>
      <c r="FB1997" s="6"/>
      <c r="FC1997" s="4"/>
      <c r="FD1997" s="6"/>
      <c r="FE1997" s="5"/>
      <c r="FF1997" s="5"/>
      <c r="FG1997" s="4"/>
      <c r="FH1997" s="6"/>
      <c r="FI1997" s="4"/>
      <c r="FJ1997" s="6"/>
      <c r="FK1997" s="5"/>
      <c r="FL1997" s="5"/>
      <c r="FM1997" s="4"/>
      <c r="FN1997" s="6"/>
      <c r="FO1997" s="4"/>
      <c r="FP1997" s="6"/>
      <c r="FQ1997" s="5"/>
      <c r="FR1997" s="5"/>
      <c r="FS1997" s="4"/>
      <c r="FT1997" s="6"/>
      <c r="FU1997" s="4"/>
      <c r="FV1997" s="6"/>
      <c r="FW1997" s="5"/>
      <c r="FX1997" s="5"/>
      <c r="FY1997" s="4"/>
      <c r="FZ1997" s="6"/>
      <c r="GA1997" s="4"/>
      <c r="GB1997" s="6"/>
      <c r="GC1997" s="5"/>
      <c r="GD1997" s="5"/>
      <c r="GE1997" s="4"/>
      <c r="GF1997" s="6"/>
      <c r="GG1997" s="4"/>
      <c r="GH1997" s="6"/>
      <c r="GI1997" s="5"/>
      <c r="GJ1997" s="5"/>
      <c r="GK1997" s="4"/>
      <c r="GL1997" s="6"/>
      <c r="GM1997" s="4"/>
      <c r="GN1997" s="6"/>
      <c r="GO1997" s="5"/>
      <c r="GP1997" s="5"/>
      <c r="GQ1997" s="4"/>
      <c r="GR1997" s="6"/>
      <c r="GS1997" s="4"/>
      <c r="GT1997" s="6"/>
      <c r="GU1997" s="5"/>
      <c r="GV1997" s="5"/>
      <c r="GW1997" s="4"/>
      <c r="GX1997" s="6"/>
      <c r="GY1997" s="4"/>
      <c r="GZ1997" s="6"/>
      <c r="HA1997" s="5"/>
      <c r="HB1997" s="5"/>
      <c r="HC1997" s="4"/>
      <c r="HD1997" s="6"/>
      <c r="HE1997" s="4"/>
      <c r="HF1997" s="6"/>
      <c r="HG1997" s="5"/>
      <c r="HH1997" s="5"/>
      <c r="HI1997" s="4"/>
      <c r="HJ1997" s="6"/>
      <c r="HK1997" s="4"/>
      <c r="HL1997" s="6"/>
      <c r="HM1997" s="5"/>
      <c r="HN1997" s="5"/>
      <c r="HO1997" s="4"/>
      <c r="HP1997" s="6"/>
      <c r="HQ1997" s="4"/>
      <c r="HR1997" s="6"/>
      <c r="HS1997" s="5"/>
      <c r="HT1997" s="5"/>
      <c r="HU1997" s="4"/>
      <c r="HV1997" s="6"/>
      <c r="HW1997" s="4"/>
      <c r="HX1997" s="6"/>
      <c r="HY1997" s="5"/>
      <c r="HZ1997" s="5"/>
      <c r="IA1997" s="4"/>
      <c r="IB1997" s="6"/>
      <c r="IC1997" s="4"/>
      <c r="ID1997" s="6"/>
      <c r="IE1997" s="5"/>
      <c r="IF1997" s="5"/>
      <c r="IG1997" s="4"/>
      <c r="IH1997" s="6"/>
      <c r="II1997" s="4"/>
      <c r="IJ1997" s="6"/>
      <c r="IK1997" s="5"/>
      <c r="IL1997" s="5"/>
      <c r="IM1997" s="4"/>
      <c r="IN1997" s="6"/>
      <c r="IO1997" s="4"/>
      <c r="IP1997" s="6"/>
      <c r="IQ1997" s="5"/>
      <c r="IR1997" s="5"/>
      <c r="IS1997" s="4"/>
      <c r="IT1997" s="6"/>
      <c r="IU1997" s="4"/>
      <c r="IV1997" s="6"/>
      <c r="IW1997" s="5"/>
      <c r="IX1997" s="5"/>
      <c r="IY1997" s="4"/>
      <c r="IZ1997" s="6"/>
      <c r="JA1997" s="4"/>
      <c r="JB1997" s="6"/>
      <c r="JC1997" s="5"/>
      <c r="JD1997" s="5"/>
      <c r="JE1997" s="4"/>
      <c r="JF1997" s="6"/>
      <c r="JG1997" s="4"/>
      <c r="JH1997" s="6"/>
      <c r="JI1997" s="5"/>
      <c r="JJ1997" s="5"/>
      <c r="JK1997" s="4"/>
      <c r="JL1997" s="6"/>
      <c r="JM1997" s="4"/>
      <c r="JN1997" s="6"/>
      <c r="JO1997" s="5"/>
      <c r="JP1997" s="5"/>
      <c r="JQ1997" s="4"/>
      <c r="JR1997" s="6"/>
      <c r="JS1997" s="4"/>
      <c r="JT1997" s="6"/>
      <c r="JU1997" s="5"/>
      <c r="JV1997" s="5"/>
      <c r="JW1997" s="4"/>
      <c r="JX1997" s="6"/>
      <c r="JY1997" s="4"/>
      <c r="JZ1997" s="6"/>
      <c r="KA1997" s="5"/>
      <c r="KB1997" s="5"/>
      <c r="KC1997" s="4"/>
      <c r="KD1997" s="6"/>
      <c r="KE1997" s="4"/>
      <c r="KF1997" s="6"/>
      <c r="KG1997" s="5"/>
      <c r="KH1997" s="5"/>
      <c r="KI1997" s="4"/>
      <c r="KJ1997" s="6"/>
      <c r="KK1997" s="4"/>
      <c r="KL1997" s="6"/>
      <c r="KM1997" s="5"/>
      <c r="KN1997" s="5"/>
    </row>
    <row r="1998">
      <c r="A1998" s="3" t="s">
        <v>85</v>
      </c>
      <c r="B1998" s="3" t="s">
        <v>1266</v>
      </c>
      <c r="C1998" s="3" t="s">
        <v>522</v>
      </c>
      <c r="D1998" s="3" t="s">
        <v>712</v>
      </c>
      <c r="E1998" s="3" t="s">
        <v>1278</v>
      </c>
      <c r="F1998" s="3" t="s">
        <v>104</v>
      </c>
      <c r="G1998" s="3" t="s">
        <v>104</v>
      </c>
      <c r="H1998" s="3" t="s">
        <v>104</v>
      </c>
      <c r="I1998" s="3" t="s">
        <v>1334</v>
      </c>
      <c r="J1998" s="3" t="s">
        <v>104</v>
      </c>
      <c r="K1998" s="4"/>
      <c r="L1998" s="4">
        <f>=ROUNDDOWN({0},0)</f>
      </c>
      <c r="M1998" s="4"/>
      <c r="N1998" s="5"/>
      <c r="O1998" s="4"/>
      <c r="P1998" s="4">
        <f>=ROUNDDOWN({0},0)</f>
      </c>
      <c r="Q1998" s="4"/>
      <c r="R1998" s="5"/>
      <c r="S1998" s="4"/>
      <c r="T1998" s="6"/>
      <c r="U1998" s="4"/>
      <c r="V1998" s="6"/>
      <c r="W1998" s="5"/>
      <c r="X1998" s="5"/>
      <c r="Y1998" s="4"/>
      <c r="Z1998" s="6"/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  <c r="AW1998" s="4"/>
      <c r="AX1998" s="6"/>
      <c r="AY1998" s="4"/>
      <c r="AZ1998" s="6"/>
      <c r="BA1998" s="5"/>
      <c r="BB1998" s="5"/>
      <c r="BC1998" s="4"/>
      <c r="BD1998" s="6"/>
      <c r="BE1998" s="4"/>
      <c r="BF1998" s="6"/>
      <c r="BG1998" s="5"/>
      <c r="BH1998" s="5"/>
      <c r="BI1998" s="4"/>
      <c r="BJ1998" s="6"/>
      <c r="BK1998" s="4"/>
      <c r="BL1998" s="6"/>
      <c r="BM1998" s="5"/>
      <c r="BN1998" s="5"/>
      <c r="BO1998" s="4"/>
      <c r="BP1998" s="6"/>
      <c r="BQ1998" s="4"/>
      <c r="BR1998" s="6"/>
      <c r="BS1998" s="5"/>
      <c r="BT1998" s="5"/>
      <c r="BU1998" s="4"/>
      <c r="BV1998" s="6"/>
      <c r="BW1998" s="4"/>
      <c r="BX1998" s="6"/>
      <c r="BY1998" s="5"/>
      <c r="BZ1998" s="5"/>
      <c r="CA1998" s="4"/>
      <c r="CB1998" s="6"/>
      <c r="CC1998" s="4"/>
      <c r="CD1998" s="6"/>
      <c r="CE1998" s="5"/>
      <c r="CF1998" s="5"/>
      <c r="CG1998" s="4"/>
      <c r="CH1998" s="6"/>
      <c r="CI1998" s="4"/>
      <c r="CJ1998" s="6"/>
      <c r="CK1998" s="5"/>
      <c r="CL1998" s="5"/>
      <c r="CM1998" s="4"/>
      <c r="CN1998" s="6"/>
      <c r="CO1998" s="4"/>
      <c r="CP1998" s="6"/>
      <c r="CQ1998" s="5"/>
      <c r="CR1998" s="5"/>
      <c r="CS1998" s="4"/>
      <c r="CT1998" s="6"/>
      <c r="CU1998" s="4"/>
      <c r="CV1998" s="6"/>
      <c r="CW1998" s="5"/>
      <c r="CX1998" s="5"/>
      <c r="CY1998" s="4"/>
      <c r="CZ1998" s="6"/>
      <c r="DA1998" s="4"/>
      <c r="DB1998" s="6"/>
      <c r="DC1998" s="5"/>
      <c r="DD1998" s="5"/>
      <c r="DE1998" s="4"/>
      <c r="DF1998" s="6"/>
      <c r="DG1998" s="4"/>
      <c r="DH1998" s="6"/>
      <c r="DI1998" s="5"/>
      <c r="DJ1998" s="5"/>
      <c r="DK1998" s="4"/>
      <c r="DL1998" s="6"/>
      <c r="DM1998" s="4"/>
      <c r="DN1998" s="6"/>
      <c r="DO1998" s="5"/>
      <c r="DP1998" s="5"/>
      <c r="DQ1998" s="4"/>
      <c r="DR1998" s="6"/>
      <c r="DS1998" s="4"/>
      <c r="DT1998" s="6"/>
      <c r="DU1998" s="5"/>
      <c r="DV1998" s="5"/>
      <c r="DW1998" s="4"/>
      <c r="DX1998" s="6"/>
      <c r="DY1998" s="4"/>
      <c r="DZ1998" s="6"/>
      <c r="EA1998" s="5"/>
      <c r="EB1998" s="5"/>
      <c r="EC1998" s="4"/>
      <c r="ED1998" s="6"/>
      <c r="EE1998" s="4"/>
      <c r="EF1998" s="6"/>
      <c r="EG1998" s="5"/>
      <c r="EH1998" s="5"/>
      <c r="EI1998" s="4"/>
      <c r="EJ1998" s="6"/>
      <c r="EK1998" s="4"/>
      <c r="EL1998" s="6"/>
      <c r="EM1998" s="5"/>
      <c r="EN1998" s="5"/>
      <c r="EO1998" s="4"/>
      <c r="EP1998" s="6"/>
      <c r="EQ1998" s="4"/>
      <c r="ER1998" s="6"/>
      <c r="ES1998" s="5"/>
      <c r="ET1998" s="5"/>
      <c r="EU1998" s="4"/>
      <c r="EV1998" s="6"/>
      <c r="EW1998" s="4"/>
      <c r="EX1998" s="6"/>
      <c r="EY1998" s="5"/>
      <c r="EZ1998" s="5"/>
      <c r="FA1998" s="4"/>
      <c r="FB1998" s="6"/>
      <c r="FC1998" s="4"/>
      <c r="FD1998" s="6"/>
      <c r="FE1998" s="5"/>
      <c r="FF1998" s="5"/>
      <c r="FG1998" s="4"/>
      <c r="FH1998" s="6"/>
      <c r="FI1998" s="4"/>
      <c r="FJ1998" s="6"/>
      <c r="FK1998" s="5"/>
      <c r="FL1998" s="5"/>
      <c r="FM1998" s="4"/>
      <c r="FN1998" s="6"/>
      <c r="FO1998" s="4"/>
      <c r="FP1998" s="6"/>
      <c r="FQ1998" s="5"/>
      <c r="FR1998" s="5"/>
      <c r="FS1998" s="4"/>
      <c r="FT1998" s="6"/>
      <c r="FU1998" s="4"/>
      <c r="FV1998" s="6"/>
      <c r="FW1998" s="5"/>
      <c r="FX1998" s="5"/>
      <c r="FY1998" s="4"/>
      <c r="FZ1998" s="6"/>
      <c r="GA1998" s="4"/>
      <c r="GB1998" s="6"/>
      <c r="GC1998" s="5"/>
      <c r="GD1998" s="5"/>
      <c r="GE1998" s="4"/>
      <c r="GF1998" s="6"/>
      <c r="GG1998" s="4"/>
      <c r="GH1998" s="6"/>
      <c r="GI1998" s="5"/>
      <c r="GJ1998" s="5"/>
      <c r="GK1998" s="4"/>
      <c r="GL1998" s="6"/>
      <c r="GM1998" s="4"/>
      <c r="GN1998" s="6"/>
      <c r="GO1998" s="5"/>
      <c r="GP1998" s="5"/>
      <c r="GQ1998" s="4"/>
      <c r="GR1998" s="6"/>
      <c r="GS1998" s="4"/>
      <c r="GT1998" s="6"/>
      <c r="GU1998" s="5"/>
      <c r="GV1998" s="5"/>
      <c r="GW1998" s="4"/>
      <c r="GX1998" s="6"/>
      <c r="GY1998" s="4"/>
      <c r="GZ1998" s="6"/>
      <c r="HA1998" s="5"/>
      <c r="HB1998" s="5"/>
      <c r="HC1998" s="4"/>
      <c r="HD1998" s="6"/>
      <c r="HE1998" s="4"/>
      <c r="HF1998" s="6"/>
      <c r="HG1998" s="5"/>
      <c r="HH1998" s="5"/>
      <c r="HI1998" s="4"/>
      <c r="HJ1998" s="6"/>
      <c r="HK1998" s="4"/>
      <c r="HL1998" s="6"/>
      <c r="HM1998" s="5"/>
      <c r="HN1998" s="5"/>
      <c r="HO1998" s="4"/>
      <c r="HP1998" s="6"/>
      <c r="HQ1998" s="4"/>
      <c r="HR1998" s="6"/>
      <c r="HS1998" s="5"/>
      <c r="HT1998" s="5"/>
      <c r="HU1998" s="4"/>
      <c r="HV1998" s="6"/>
      <c r="HW1998" s="4"/>
      <c r="HX1998" s="6"/>
      <c r="HY1998" s="5"/>
      <c r="HZ1998" s="5"/>
      <c r="IA1998" s="4"/>
      <c r="IB1998" s="6"/>
      <c r="IC1998" s="4"/>
      <c r="ID1998" s="6"/>
      <c r="IE1998" s="5"/>
      <c r="IF1998" s="5"/>
      <c r="IG1998" s="4"/>
      <c r="IH1998" s="6"/>
      <c r="II1998" s="4"/>
      <c r="IJ1998" s="6"/>
      <c r="IK1998" s="5"/>
      <c r="IL1998" s="5"/>
      <c r="IM1998" s="4"/>
      <c r="IN1998" s="6"/>
      <c r="IO1998" s="4"/>
      <c r="IP1998" s="6"/>
      <c r="IQ1998" s="5"/>
      <c r="IR1998" s="5"/>
      <c r="IS1998" s="4"/>
      <c r="IT1998" s="6"/>
      <c r="IU1998" s="4"/>
      <c r="IV1998" s="6"/>
      <c r="IW1998" s="5"/>
      <c r="IX1998" s="5"/>
      <c r="IY1998" s="4"/>
      <c r="IZ1998" s="6"/>
      <c r="JA1998" s="4"/>
      <c r="JB1998" s="6"/>
      <c r="JC1998" s="5"/>
      <c r="JD1998" s="5"/>
      <c r="JE1998" s="4"/>
      <c r="JF1998" s="6"/>
      <c r="JG1998" s="4"/>
      <c r="JH1998" s="6"/>
      <c r="JI1998" s="5"/>
      <c r="JJ1998" s="5"/>
      <c r="JK1998" s="4"/>
      <c r="JL1998" s="6"/>
      <c r="JM1998" s="4"/>
      <c r="JN1998" s="6"/>
      <c r="JO1998" s="5"/>
      <c r="JP1998" s="5"/>
      <c r="JQ1998" s="4"/>
      <c r="JR1998" s="6"/>
      <c r="JS1998" s="4"/>
      <c r="JT1998" s="6"/>
      <c r="JU1998" s="5"/>
      <c r="JV1998" s="5"/>
      <c r="JW1998" s="4"/>
      <c r="JX1998" s="6"/>
      <c r="JY1998" s="4"/>
      <c r="JZ1998" s="6"/>
      <c r="KA1998" s="5"/>
      <c r="KB1998" s="5"/>
      <c r="KC1998" s="4"/>
      <c r="KD1998" s="6"/>
      <c r="KE1998" s="4"/>
      <c r="KF1998" s="6"/>
      <c r="KG1998" s="5"/>
      <c r="KH1998" s="5"/>
      <c r="KI1998" s="4"/>
      <c r="KJ1998" s="6"/>
      <c r="KK1998" s="4"/>
      <c r="KL1998" s="6"/>
      <c r="KM1998" s="5"/>
      <c r="KN1998" s="5"/>
    </row>
    <row r="1999">
      <c r="A1999" s="3" t="s">
        <v>85</v>
      </c>
      <c r="B1999" s="3" t="s">
        <v>1266</v>
      </c>
      <c r="C1999" s="3" t="s">
        <v>522</v>
      </c>
      <c r="D1999" s="3" t="s">
        <v>712</v>
      </c>
      <c r="E1999" s="3" t="s">
        <v>1273</v>
      </c>
      <c r="F1999" s="3" t="s">
        <v>104</v>
      </c>
      <c r="G1999" s="3" t="s">
        <v>104</v>
      </c>
      <c r="H1999" s="3" t="s">
        <v>104</v>
      </c>
      <c r="I1999" s="3" t="s">
        <v>1364</v>
      </c>
      <c r="J1999" s="3" t="s">
        <v>104</v>
      </c>
      <c r="K1999" s="4"/>
      <c r="L1999" s="4">
        <f>=ROUNDDOWN({0},0)</f>
      </c>
      <c r="M1999" s="4"/>
      <c r="N1999" s="5"/>
      <c r="O1999" s="4"/>
      <c r="P1999" s="4">
        <f>=ROUNDDOWN({0},0)</f>
      </c>
      <c r="Q1999" s="4"/>
      <c r="R1999" s="5"/>
      <c r="S1999" s="4"/>
      <c r="T1999" s="6"/>
      <c r="U1999" s="4"/>
      <c r="V1999" s="6"/>
      <c r="W1999" s="5"/>
      <c r="X1999" s="5"/>
      <c r="Y1999" s="4"/>
      <c r="Z1999" s="6"/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/>
      <c r="AL1999" s="6"/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  <c r="AW1999" s="4"/>
      <c r="AX1999" s="6"/>
      <c r="AY1999" s="4"/>
      <c r="AZ1999" s="6"/>
      <c r="BA1999" s="5"/>
      <c r="BB1999" s="5"/>
      <c r="BC1999" s="4"/>
      <c r="BD1999" s="6"/>
      <c r="BE1999" s="4"/>
      <c r="BF1999" s="6"/>
      <c r="BG1999" s="5"/>
      <c r="BH1999" s="5"/>
      <c r="BI1999" s="4"/>
      <c r="BJ1999" s="6"/>
      <c r="BK1999" s="4"/>
      <c r="BL1999" s="6"/>
      <c r="BM1999" s="5"/>
      <c r="BN1999" s="5"/>
      <c r="BO1999" s="4"/>
      <c r="BP1999" s="6"/>
      <c r="BQ1999" s="4"/>
      <c r="BR1999" s="6"/>
      <c r="BS1999" s="5"/>
      <c r="BT1999" s="5"/>
      <c r="BU1999" s="4"/>
      <c r="BV1999" s="6"/>
      <c r="BW1999" s="4"/>
      <c r="BX1999" s="6"/>
      <c r="BY1999" s="5"/>
      <c r="BZ1999" s="5"/>
      <c r="CA1999" s="4"/>
      <c r="CB1999" s="6"/>
      <c r="CC1999" s="4"/>
      <c r="CD1999" s="6"/>
      <c r="CE1999" s="5"/>
      <c r="CF1999" s="5"/>
      <c r="CG1999" s="4"/>
      <c r="CH1999" s="6"/>
      <c r="CI1999" s="4"/>
      <c r="CJ1999" s="6"/>
      <c r="CK1999" s="5"/>
      <c r="CL1999" s="5"/>
      <c r="CM1999" s="4"/>
      <c r="CN1999" s="6"/>
      <c r="CO1999" s="4"/>
      <c r="CP1999" s="6"/>
      <c r="CQ1999" s="5"/>
      <c r="CR1999" s="5"/>
      <c r="CS1999" s="4"/>
      <c r="CT1999" s="6"/>
      <c r="CU1999" s="4"/>
      <c r="CV1999" s="6"/>
      <c r="CW1999" s="5"/>
      <c r="CX1999" s="5"/>
      <c r="CY1999" s="4"/>
      <c r="CZ1999" s="6"/>
      <c r="DA1999" s="4"/>
      <c r="DB1999" s="6"/>
      <c r="DC1999" s="5"/>
      <c r="DD1999" s="5"/>
      <c r="DE1999" s="4"/>
      <c r="DF1999" s="6"/>
      <c r="DG1999" s="4"/>
      <c r="DH1999" s="6"/>
      <c r="DI1999" s="5"/>
      <c r="DJ1999" s="5"/>
      <c r="DK1999" s="4"/>
      <c r="DL1999" s="6"/>
      <c r="DM1999" s="4"/>
      <c r="DN1999" s="6"/>
      <c r="DO1999" s="5"/>
      <c r="DP1999" s="5"/>
      <c r="DQ1999" s="4"/>
      <c r="DR1999" s="6"/>
      <c r="DS1999" s="4"/>
      <c r="DT1999" s="6"/>
      <c r="DU1999" s="5"/>
      <c r="DV1999" s="5"/>
      <c r="DW1999" s="4"/>
      <c r="DX1999" s="6"/>
      <c r="DY1999" s="4"/>
      <c r="DZ1999" s="6"/>
      <c r="EA1999" s="5"/>
      <c r="EB1999" s="5"/>
      <c r="EC1999" s="4"/>
      <c r="ED1999" s="6"/>
      <c r="EE1999" s="4"/>
      <c r="EF1999" s="6"/>
      <c r="EG1999" s="5"/>
      <c r="EH1999" s="5"/>
      <c r="EI1999" s="4"/>
      <c r="EJ1999" s="6"/>
      <c r="EK1999" s="4"/>
      <c r="EL1999" s="6"/>
      <c r="EM1999" s="5"/>
      <c r="EN1999" s="5"/>
      <c r="EO1999" s="4"/>
      <c r="EP1999" s="6"/>
      <c r="EQ1999" s="4"/>
      <c r="ER1999" s="6"/>
      <c r="ES1999" s="5"/>
      <c r="ET1999" s="5"/>
      <c r="EU1999" s="4"/>
      <c r="EV1999" s="6"/>
      <c r="EW1999" s="4"/>
      <c r="EX1999" s="6"/>
      <c r="EY1999" s="5"/>
      <c r="EZ1999" s="5"/>
      <c r="FA1999" s="4"/>
      <c r="FB1999" s="6"/>
      <c r="FC1999" s="4"/>
      <c r="FD1999" s="6"/>
      <c r="FE1999" s="5"/>
      <c r="FF1999" s="5"/>
      <c r="FG1999" s="4"/>
      <c r="FH1999" s="6"/>
      <c r="FI1999" s="4"/>
      <c r="FJ1999" s="6"/>
      <c r="FK1999" s="5"/>
      <c r="FL1999" s="5"/>
      <c r="FM1999" s="4"/>
      <c r="FN1999" s="6"/>
      <c r="FO1999" s="4"/>
      <c r="FP1999" s="6"/>
      <c r="FQ1999" s="5"/>
      <c r="FR1999" s="5"/>
      <c r="FS1999" s="4"/>
      <c r="FT1999" s="6"/>
      <c r="FU1999" s="4"/>
      <c r="FV1999" s="6"/>
      <c r="FW1999" s="5"/>
      <c r="FX1999" s="5"/>
      <c r="FY1999" s="4"/>
      <c r="FZ1999" s="6"/>
      <c r="GA1999" s="4"/>
      <c r="GB1999" s="6"/>
      <c r="GC1999" s="5"/>
      <c r="GD1999" s="5"/>
      <c r="GE1999" s="4"/>
      <c r="GF1999" s="6"/>
      <c r="GG1999" s="4"/>
      <c r="GH1999" s="6"/>
      <c r="GI1999" s="5"/>
      <c r="GJ1999" s="5"/>
      <c r="GK1999" s="4"/>
      <c r="GL1999" s="6"/>
      <c r="GM1999" s="4"/>
      <c r="GN1999" s="6"/>
      <c r="GO1999" s="5"/>
      <c r="GP1999" s="5"/>
      <c r="GQ1999" s="4"/>
      <c r="GR1999" s="6"/>
      <c r="GS1999" s="4"/>
      <c r="GT1999" s="6"/>
      <c r="GU1999" s="5"/>
      <c r="GV1999" s="5"/>
      <c r="GW1999" s="4"/>
      <c r="GX1999" s="6"/>
      <c r="GY1999" s="4"/>
      <c r="GZ1999" s="6"/>
      <c r="HA1999" s="5"/>
      <c r="HB1999" s="5"/>
      <c r="HC1999" s="4"/>
      <c r="HD1999" s="6"/>
      <c r="HE1999" s="4"/>
      <c r="HF1999" s="6"/>
      <c r="HG1999" s="5"/>
      <c r="HH1999" s="5"/>
      <c r="HI1999" s="4"/>
      <c r="HJ1999" s="6"/>
      <c r="HK1999" s="4"/>
      <c r="HL1999" s="6"/>
      <c r="HM1999" s="5"/>
      <c r="HN1999" s="5"/>
      <c r="HO1999" s="4"/>
      <c r="HP1999" s="6"/>
      <c r="HQ1999" s="4"/>
      <c r="HR1999" s="6"/>
      <c r="HS1999" s="5"/>
      <c r="HT1999" s="5"/>
      <c r="HU1999" s="4"/>
      <c r="HV1999" s="6"/>
      <c r="HW1999" s="4"/>
      <c r="HX1999" s="6"/>
      <c r="HY1999" s="5"/>
      <c r="HZ1999" s="5"/>
      <c r="IA1999" s="4"/>
      <c r="IB1999" s="6"/>
      <c r="IC1999" s="4"/>
      <c r="ID1999" s="6"/>
      <c r="IE1999" s="5"/>
      <c r="IF1999" s="5"/>
      <c r="IG1999" s="4"/>
      <c r="IH1999" s="6"/>
      <c r="II1999" s="4"/>
      <c r="IJ1999" s="6"/>
      <c r="IK1999" s="5"/>
      <c r="IL1999" s="5"/>
      <c r="IM1999" s="4"/>
      <c r="IN1999" s="6"/>
      <c r="IO1999" s="4"/>
      <c r="IP1999" s="6"/>
      <c r="IQ1999" s="5"/>
      <c r="IR1999" s="5"/>
      <c r="IS1999" s="4"/>
      <c r="IT1999" s="6"/>
      <c r="IU1999" s="4"/>
      <c r="IV1999" s="6"/>
      <c r="IW1999" s="5"/>
      <c r="IX1999" s="5"/>
      <c r="IY1999" s="4"/>
      <c r="IZ1999" s="6"/>
      <c r="JA1999" s="4"/>
      <c r="JB1999" s="6"/>
      <c r="JC1999" s="5"/>
      <c r="JD1999" s="5"/>
      <c r="JE1999" s="4"/>
      <c r="JF1999" s="6"/>
      <c r="JG1999" s="4"/>
      <c r="JH1999" s="6"/>
      <c r="JI1999" s="5"/>
      <c r="JJ1999" s="5"/>
      <c r="JK1999" s="4"/>
      <c r="JL1999" s="6"/>
      <c r="JM1999" s="4"/>
      <c r="JN1999" s="6"/>
      <c r="JO1999" s="5"/>
      <c r="JP1999" s="5"/>
      <c r="JQ1999" s="4"/>
      <c r="JR1999" s="6"/>
      <c r="JS1999" s="4"/>
      <c r="JT1999" s="6"/>
      <c r="JU1999" s="5"/>
      <c r="JV1999" s="5"/>
      <c r="JW1999" s="4"/>
      <c r="JX1999" s="6"/>
      <c r="JY1999" s="4"/>
      <c r="JZ1999" s="6"/>
      <c r="KA1999" s="5"/>
      <c r="KB1999" s="5"/>
      <c r="KC1999" s="4"/>
      <c r="KD1999" s="6"/>
      <c r="KE1999" s="4"/>
      <c r="KF1999" s="6"/>
      <c r="KG1999" s="5"/>
      <c r="KH1999" s="5"/>
      <c r="KI1999" s="4"/>
      <c r="KJ1999" s="6"/>
      <c r="KK1999" s="4"/>
      <c r="KL1999" s="6"/>
      <c r="KM1999" s="5"/>
      <c r="KN1999" s="5"/>
    </row>
    <row r="2000">
      <c r="A2000" s="3" t="s">
        <v>85</v>
      </c>
      <c r="B2000" s="3" t="s">
        <v>1266</v>
      </c>
      <c r="C2000" s="3" t="s">
        <v>522</v>
      </c>
      <c r="D2000" s="3" t="s">
        <v>712</v>
      </c>
      <c r="E2000" s="3" t="s">
        <v>796</v>
      </c>
      <c r="F2000" s="3" t="s">
        <v>104</v>
      </c>
      <c r="G2000" s="3" t="s">
        <v>104</v>
      </c>
      <c r="H2000" s="3" t="s">
        <v>104</v>
      </c>
      <c r="I2000" s="3" t="s">
        <v>1364</v>
      </c>
      <c r="J2000" s="3" t="s">
        <v>104</v>
      </c>
      <c r="K2000" s="4"/>
      <c r="L2000" s="4">
        <f>=ROUNDDOWN({0},0)</f>
      </c>
      <c r="M2000" s="4"/>
      <c r="N2000" s="5"/>
      <c r="O2000" s="4"/>
      <c r="P2000" s="4">
        <f>=ROUNDDOWN({0},0)</f>
      </c>
      <c r="Q2000" s="4"/>
      <c r="R2000" s="5"/>
      <c r="S2000" s="4"/>
      <c r="T2000" s="6"/>
      <c r="U2000" s="4"/>
      <c r="V2000" s="6"/>
      <c r="W2000" s="5"/>
      <c r="X2000" s="5"/>
      <c r="Y2000" s="4"/>
      <c r="Z2000" s="6"/>
      <c r="AA2000" s="4"/>
      <c r="AB2000" s="6"/>
      <c r="AC2000" s="5"/>
      <c r="AD2000" s="5"/>
      <c r="AE2000" s="4"/>
      <c r="AF2000" s="6"/>
      <c r="AG2000" s="4"/>
      <c r="AH2000" s="6"/>
      <c r="AI2000" s="5"/>
      <c r="AJ2000" s="5"/>
      <c r="AK2000" s="4"/>
      <c r="AL2000" s="6"/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  <c r="AW2000" s="4"/>
      <c r="AX2000" s="6"/>
      <c r="AY2000" s="4"/>
      <c r="AZ2000" s="6"/>
      <c r="BA2000" s="5"/>
      <c r="BB2000" s="5"/>
      <c r="BC2000" s="4"/>
      <c r="BD2000" s="6"/>
      <c r="BE2000" s="4"/>
      <c r="BF2000" s="6"/>
      <c r="BG2000" s="5"/>
      <c r="BH2000" s="5"/>
      <c r="BI2000" s="4"/>
      <c r="BJ2000" s="6"/>
      <c r="BK2000" s="4"/>
      <c r="BL2000" s="6"/>
      <c r="BM2000" s="5"/>
      <c r="BN2000" s="5"/>
      <c r="BO2000" s="4"/>
      <c r="BP2000" s="6"/>
      <c r="BQ2000" s="4"/>
      <c r="BR2000" s="6"/>
      <c r="BS2000" s="5"/>
      <c r="BT2000" s="5"/>
      <c r="BU2000" s="4"/>
      <c r="BV2000" s="6"/>
      <c r="BW2000" s="4"/>
      <c r="BX2000" s="6"/>
      <c r="BY2000" s="5"/>
      <c r="BZ2000" s="5"/>
      <c r="CA2000" s="4"/>
      <c r="CB2000" s="6"/>
      <c r="CC2000" s="4"/>
      <c r="CD2000" s="6"/>
      <c r="CE2000" s="5"/>
      <c r="CF2000" s="5"/>
      <c r="CG2000" s="4"/>
      <c r="CH2000" s="6"/>
      <c r="CI2000" s="4"/>
      <c r="CJ2000" s="6"/>
      <c r="CK2000" s="5"/>
      <c r="CL2000" s="5"/>
      <c r="CM2000" s="4"/>
      <c r="CN2000" s="6"/>
      <c r="CO2000" s="4"/>
      <c r="CP2000" s="6"/>
      <c r="CQ2000" s="5"/>
      <c r="CR2000" s="5"/>
      <c r="CS2000" s="4"/>
      <c r="CT2000" s="6"/>
      <c r="CU2000" s="4"/>
      <c r="CV2000" s="6"/>
      <c r="CW2000" s="5"/>
      <c r="CX2000" s="5"/>
      <c r="CY2000" s="4"/>
      <c r="CZ2000" s="6"/>
      <c r="DA2000" s="4"/>
      <c r="DB2000" s="6"/>
      <c r="DC2000" s="5"/>
      <c r="DD2000" s="5"/>
      <c r="DE2000" s="4"/>
      <c r="DF2000" s="6"/>
      <c r="DG2000" s="4"/>
      <c r="DH2000" s="6"/>
      <c r="DI2000" s="5"/>
      <c r="DJ2000" s="5"/>
      <c r="DK2000" s="4"/>
      <c r="DL2000" s="6"/>
      <c r="DM2000" s="4"/>
      <c r="DN2000" s="6"/>
      <c r="DO2000" s="5"/>
      <c r="DP2000" s="5"/>
      <c r="DQ2000" s="4"/>
      <c r="DR2000" s="6"/>
      <c r="DS2000" s="4"/>
      <c r="DT2000" s="6"/>
      <c r="DU2000" s="5"/>
      <c r="DV2000" s="5"/>
      <c r="DW2000" s="4"/>
      <c r="DX2000" s="6"/>
      <c r="DY2000" s="4"/>
      <c r="DZ2000" s="6"/>
      <c r="EA2000" s="5"/>
      <c r="EB2000" s="5"/>
      <c r="EC2000" s="4"/>
      <c r="ED2000" s="6"/>
      <c r="EE2000" s="4"/>
      <c r="EF2000" s="6"/>
      <c r="EG2000" s="5"/>
      <c r="EH2000" s="5"/>
      <c r="EI2000" s="4"/>
      <c r="EJ2000" s="6"/>
      <c r="EK2000" s="4"/>
      <c r="EL2000" s="6"/>
      <c r="EM2000" s="5"/>
      <c r="EN2000" s="5"/>
      <c r="EO2000" s="4"/>
      <c r="EP2000" s="6"/>
      <c r="EQ2000" s="4"/>
      <c r="ER2000" s="6"/>
      <c r="ES2000" s="5"/>
      <c r="ET2000" s="5"/>
      <c r="EU2000" s="4"/>
      <c r="EV2000" s="6"/>
      <c r="EW2000" s="4"/>
      <c r="EX2000" s="6"/>
      <c r="EY2000" s="5"/>
      <c r="EZ2000" s="5"/>
      <c r="FA2000" s="4"/>
      <c r="FB2000" s="6"/>
      <c r="FC2000" s="4"/>
      <c r="FD2000" s="6"/>
      <c r="FE2000" s="5"/>
      <c r="FF2000" s="5"/>
      <c r="FG2000" s="4"/>
      <c r="FH2000" s="6"/>
      <c r="FI2000" s="4"/>
      <c r="FJ2000" s="6"/>
      <c r="FK2000" s="5"/>
      <c r="FL2000" s="5"/>
      <c r="FM2000" s="4"/>
      <c r="FN2000" s="6"/>
      <c r="FO2000" s="4"/>
      <c r="FP2000" s="6"/>
      <c r="FQ2000" s="5"/>
      <c r="FR2000" s="5"/>
      <c r="FS2000" s="4"/>
      <c r="FT2000" s="6"/>
      <c r="FU2000" s="4"/>
      <c r="FV2000" s="6"/>
      <c r="FW2000" s="5"/>
      <c r="FX2000" s="5"/>
      <c r="FY2000" s="4"/>
      <c r="FZ2000" s="6"/>
      <c r="GA2000" s="4"/>
      <c r="GB2000" s="6"/>
      <c r="GC2000" s="5"/>
      <c r="GD2000" s="5"/>
      <c r="GE2000" s="4"/>
      <c r="GF2000" s="6"/>
      <c r="GG2000" s="4"/>
      <c r="GH2000" s="6"/>
      <c r="GI2000" s="5"/>
      <c r="GJ2000" s="5"/>
      <c r="GK2000" s="4"/>
      <c r="GL2000" s="6"/>
      <c r="GM2000" s="4"/>
      <c r="GN2000" s="6"/>
      <c r="GO2000" s="5"/>
      <c r="GP2000" s="5"/>
      <c r="GQ2000" s="4"/>
      <c r="GR2000" s="6"/>
      <c r="GS2000" s="4"/>
      <c r="GT2000" s="6"/>
      <c r="GU2000" s="5"/>
      <c r="GV2000" s="5"/>
      <c r="GW2000" s="4"/>
      <c r="GX2000" s="6"/>
      <c r="GY2000" s="4"/>
      <c r="GZ2000" s="6"/>
      <c r="HA2000" s="5"/>
      <c r="HB2000" s="5"/>
      <c r="HC2000" s="4"/>
      <c r="HD2000" s="6"/>
      <c r="HE2000" s="4"/>
      <c r="HF2000" s="6"/>
      <c r="HG2000" s="5"/>
      <c r="HH2000" s="5"/>
      <c r="HI2000" s="4"/>
      <c r="HJ2000" s="6"/>
      <c r="HK2000" s="4"/>
      <c r="HL2000" s="6"/>
      <c r="HM2000" s="5"/>
      <c r="HN2000" s="5"/>
      <c r="HO2000" s="4"/>
      <c r="HP2000" s="6"/>
      <c r="HQ2000" s="4"/>
      <c r="HR2000" s="6"/>
      <c r="HS2000" s="5"/>
      <c r="HT2000" s="5"/>
      <c r="HU2000" s="4"/>
      <c r="HV2000" s="6"/>
      <c r="HW2000" s="4"/>
      <c r="HX2000" s="6"/>
      <c r="HY2000" s="5"/>
      <c r="HZ2000" s="5"/>
      <c r="IA2000" s="4"/>
      <c r="IB2000" s="6"/>
      <c r="IC2000" s="4"/>
      <c r="ID2000" s="6"/>
      <c r="IE2000" s="5"/>
      <c r="IF2000" s="5"/>
      <c r="IG2000" s="4"/>
      <c r="IH2000" s="6"/>
      <c r="II2000" s="4"/>
      <c r="IJ2000" s="6"/>
      <c r="IK2000" s="5"/>
      <c r="IL2000" s="5"/>
      <c r="IM2000" s="4"/>
      <c r="IN2000" s="6"/>
      <c r="IO2000" s="4"/>
      <c r="IP2000" s="6"/>
      <c r="IQ2000" s="5"/>
      <c r="IR2000" s="5"/>
      <c r="IS2000" s="4"/>
      <c r="IT2000" s="6"/>
      <c r="IU2000" s="4"/>
      <c r="IV2000" s="6"/>
      <c r="IW2000" s="5"/>
      <c r="IX2000" s="5"/>
      <c r="IY2000" s="4"/>
      <c r="IZ2000" s="6"/>
      <c r="JA2000" s="4"/>
      <c r="JB2000" s="6"/>
      <c r="JC2000" s="5"/>
      <c r="JD2000" s="5"/>
      <c r="JE2000" s="4"/>
      <c r="JF2000" s="6"/>
      <c r="JG2000" s="4"/>
      <c r="JH2000" s="6"/>
      <c r="JI2000" s="5"/>
      <c r="JJ2000" s="5"/>
      <c r="JK2000" s="4"/>
      <c r="JL2000" s="6"/>
      <c r="JM2000" s="4"/>
      <c r="JN2000" s="6"/>
      <c r="JO2000" s="5"/>
      <c r="JP2000" s="5"/>
      <c r="JQ2000" s="4"/>
      <c r="JR2000" s="6"/>
      <c r="JS2000" s="4"/>
      <c r="JT2000" s="6"/>
      <c r="JU2000" s="5"/>
      <c r="JV2000" s="5"/>
      <c r="JW2000" s="4"/>
      <c r="JX2000" s="6"/>
      <c r="JY2000" s="4"/>
      <c r="JZ2000" s="6"/>
      <c r="KA2000" s="5"/>
      <c r="KB2000" s="5"/>
      <c r="KC2000" s="4"/>
      <c r="KD2000" s="6"/>
      <c r="KE2000" s="4"/>
      <c r="KF2000" s="6"/>
      <c r="KG2000" s="5"/>
      <c r="KH2000" s="5"/>
      <c r="KI2000" s="4"/>
      <c r="KJ2000" s="6"/>
      <c r="KK2000" s="4"/>
      <c r="KL2000" s="6"/>
      <c r="KM2000" s="5"/>
      <c r="KN2000" s="5"/>
    </row>
    <row r="2001">
      <c r="A2001" s="3" t="s">
        <v>85</v>
      </c>
      <c r="B2001" s="3" t="s">
        <v>1266</v>
      </c>
      <c r="C2001" s="3" t="s">
        <v>522</v>
      </c>
      <c r="D2001" s="3" t="s">
        <v>712</v>
      </c>
      <c r="E2001" s="3" t="s">
        <v>1275</v>
      </c>
      <c r="F2001" s="3" t="s">
        <v>104</v>
      </c>
      <c r="G2001" s="3" t="s">
        <v>104</v>
      </c>
      <c r="H2001" s="3" t="s">
        <v>104</v>
      </c>
      <c r="I2001" s="3" t="s">
        <v>1678</v>
      </c>
      <c r="J2001" s="3" t="s">
        <v>104</v>
      </c>
      <c r="K2001" s="4"/>
      <c r="L2001" s="4">
        <f>=ROUNDDOWN({0},0)</f>
      </c>
      <c r="M2001" s="4"/>
      <c r="N2001" s="5"/>
      <c r="O2001" s="4"/>
      <c r="P2001" s="4">
        <f>=ROUNDDOWN({0},0)</f>
      </c>
      <c r="Q2001" s="4"/>
      <c r="R2001" s="5"/>
      <c r="S2001" s="4"/>
      <c r="T2001" s="6"/>
      <c r="U2001" s="4"/>
      <c r="V2001" s="6"/>
      <c r="W2001" s="5"/>
      <c r="X2001" s="5"/>
      <c r="Y2001" s="4"/>
      <c r="Z2001" s="6"/>
      <c r="AA2001" s="4"/>
      <c r="AB2001" s="6"/>
      <c r="AC2001" s="5"/>
      <c r="AD2001" s="5"/>
      <c r="AE2001" s="4"/>
      <c r="AF2001" s="6"/>
      <c r="AG2001" s="4"/>
      <c r="AH2001" s="6"/>
      <c r="AI2001" s="5"/>
      <c r="AJ2001" s="5"/>
      <c r="AK2001" s="4"/>
      <c r="AL2001" s="6"/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  <c r="AW2001" s="4"/>
      <c r="AX2001" s="6"/>
      <c r="AY2001" s="4"/>
      <c r="AZ2001" s="6"/>
      <c r="BA2001" s="5"/>
      <c r="BB2001" s="5"/>
      <c r="BC2001" s="4"/>
      <c r="BD2001" s="6"/>
      <c r="BE2001" s="4"/>
      <c r="BF2001" s="6"/>
      <c r="BG2001" s="5"/>
      <c r="BH2001" s="5"/>
      <c r="BI2001" s="4"/>
      <c r="BJ2001" s="6"/>
      <c r="BK2001" s="4"/>
      <c r="BL2001" s="6"/>
      <c r="BM2001" s="5"/>
      <c r="BN2001" s="5"/>
      <c r="BO2001" s="4"/>
      <c r="BP2001" s="6"/>
      <c r="BQ2001" s="4"/>
      <c r="BR2001" s="6"/>
      <c r="BS2001" s="5"/>
      <c r="BT2001" s="5"/>
      <c r="BU2001" s="4"/>
      <c r="BV2001" s="6"/>
      <c r="BW2001" s="4"/>
      <c r="BX2001" s="6"/>
      <c r="BY2001" s="5"/>
      <c r="BZ2001" s="5"/>
      <c r="CA2001" s="4"/>
      <c r="CB2001" s="6"/>
      <c r="CC2001" s="4"/>
      <c r="CD2001" s="6"/>
      <c r="CE2001" s="5"/>
      <c r="CF2001" s="5"/>
      <c r="CG2001" s="4"/>
      <c r="CH2001" s="6"/>
      <c r="CI2001" s="4"/>
      <c r="CJ2001" s="6"/>
      <c r="CK2001" s="5"/>
      <c r="CL2001" s="5"/>
      <c r="CM2001" s="4"/>
      <c r="CN2001" s="6"/>
      <c r="CO2001" s="4"/>
      <c r="CP2001" s="6"/>
      <c r="CQ2001" s="5"/>
      <c r="CR2001" s="5"/>
      <c r="CS2001" s="4"/>
      <c r="CT2001" s="6"/>
      <c r="CU2001" s="4"/>
      <c r="CV2001" s="6"/>
      <c r="CW2001" s="5"/>
      <c r="CX2001" s="5"/>
      <c r="CY2001" s="4"/>
      <c r="CZ2001" s="6"/>
      <c r="DA2001" s="4"/>
      <c r="DB2001" s="6"/>
      <c r="DC2001" s="5"/>
      <c r="DD2001" s="5"/>
      <c r="DE2001" s="4"/>
      <c r="DF2001" s="6"/>
      <c r="DG2001" s="4"/>
      <c r="DH2001" s="6"/>
      <c r="DI2001" s="5"/>
      <c r="DJ2001" s="5"/>
      <c r="DK2001" s="4"/>
      <c r="DL2001" s="6"/>
      <c r="DM2001" s="4"/>
      <c r="DN2001" s="6"/>
      <c r="DO2001" s="5"/>
      <c r="DP2001" s="5"/>
      <c r="DQ2001" s="4"/>
      <c r="DR2001" s="6"/>
      <c r="DS2001" s="4"/>
      <c r="DT2001" s="6"/>
      <c r="DU2001" s="5"/>
      <c r="DV2001" s="5"/>
      <c r="DW2001" s="4"/>
      <c r="DX2001" s="6"/>
      <c r="DY2001" s="4"/>
      <c r="DZ2001" s="6"/>
      <c r="EA2001" s="5"/>
      <c r="EB2001" s="5"/>
      <c r="EC2001" s="4"/>
      <c r="ED2001" s="6"/>
      <c r="EE2001" s="4"/>
      <c r="EF2001" s="6"/>
      <c r="EG2001" s="5"/>
      <c r="EH2001" s="5"/>
      <c r="EI2001" s="4"/>
      <c r="EJ2001" s="6"/>
      <c r="EK2001" s="4"/>
      <c r="EL2001" s="6"/>
      <c r="EM2001" s="5"/>
      <c r="EN2001" s="5"/>
      <c r="EO2001" s="4"/>
      <c r="EP2001" s="6"/>
      <c r="EQ2001" s="4"/>
      <c r="ER2001" s="6"/>
      <c r="ES2001" s="5"/>
      <c r="ET2001" s="5"/>
      <c r="EU2001" s="4"/>
      <c r="EV2001" s="6"/>
      <c r="EW2001" s="4"/>
      <c r="EX2001" s="6"/>
      <c r="EY2001" s="5"/>
      <c r="EZ2001" s="5"/>
      <c r="FA2001" s="4"/>
      <c r="FB2001" s="6"/>
      <c r="FC2001" s="4"/>
      <c r="FD2001" s="6"/>
      <c r="FE2001" s="5"/>
      <c r="FF2001" s="5"/>
      <c r="FG2001" s="4"/>
      <c r="FH2001" s="6"/>
      <c r="FI2001" s="4"/>
      <c r="FJ2001" s="6"/>
      <c r="FK2001" s="5"/>
      <c r="FL2001" s="5"/>
      <c r="FM2001" s="4"/>
      <c r="FN2001" s="6"/>
      <c r="FO2001" s="4"/>
      <c r="FP2001" s="6"/>
      <c r="FQ2001" s="5"/>
      <c r="FR2001" s="5"/>
      <c r="FS2001" s="4"/>
      <c r="FT2001" s="6"/>
      <c r="FU2001" s="4"/>
      <c r="FV2001" s="6"/>
      <c r="FW2001" s="5"/>
      <c r="FX2001" s="5"/>
      <c r="FY2001" s="4"/>
      <c r="FZ2001" s="6"/>
      <c r="GA2001" s="4"/>
      <c r="GB2001" s="6"/>
      <c r="GC2001" s="5"/>
      <c r="GD2001" s="5"/>
      <c r="GE2001" s="4"/>
      <c r="GF2001" s="6"/>
      <c r="GG2001" s="4"/>
      <c r="GH2001" s="6"/>
      <c r="GI2001" s="5"/>
      <c r="GJ2001" s="5"/>
      <c r="GK2001" s="4"/>
      <c r="GL2001" s="6"/>
      <c r="GM2001" s="4"/>
      <c r="GN2001" s="6"/>
      <c r="GO2001" s="5"/>
      <c r="GP2001" s="5"/>
      <c r="GQ2001" s="4"/>
      <c r="GR2001" s="6"/>
      <c r="GS2001" s="4"/>
      <c r="GT2001" s="6"/>
      <c r="GU2001" s="5"/>
      <c r="GV2001" s="5"/>
      <c r="GW2001" s="4"/>
      <c r="GX2001" s="6"/>
      <c r="GY2001" s="4"/>
      <c r="GZ2001" s="6"/>
      <c r="HA2001" s="5"/>
      <c r="HB2001" s="5"/>
      <c r="HC2001" s="4"/>
      <c r="HD2001" s="6"/>
      <c r="HE2001" s="4"/>
      <c r="HF2001" s="6"/>
      <c r="HG2001" s="5"/>
      <c r="HH2001" s="5"/>
      <c r="HI2001" s="4"/>
      <c r="HJ2001" s="6"/>
      <c r="HK2001" s="4"/>
      <c r="HL2001" s="6"/>
      <c r="HM2001" s="5"/>
      <c r="HN2001" s="5"/>
      <c r="HO2001" s="4"/>
      <c r="HP2001" s="6"/>
      <c r="HQ2001" s="4"/>
      <c r="HR2001" s="6"/>
      <c r="HS2001" s="5"/>
      <c r="HT2001" s="5"/>
      <c r="HU2001" s="4"/>
      <c r="HV2001" s="6"/>
      <c r="HW2001" s="4"/>
      <c r="HX2001" s="6"/>
      <c r="HY2001" s="5"/>
      <c r="HZ2001" s="5"/>
      <c r="IA2001" s="4"/>
      <c r="IB2001" s="6"/>
      <c r="IC2001" s="4"/>
      <c r="ID2001" s="6"/>
      <c r="IE2001" s="5"/>
      <c r="IF2001" s="5"/>
      <c r="IG2001" s="4"/>
      <c r="IH2001" s="6"/>
      <c r="II2001" s="4"/>
      <c r="IJ2001" s="6"/>
      <c r="IK2001" s="5"/>
      <c r="IL2001" s="5"/>
      <c r="IM2001" s="4"/>
      <c r="IN2001" s="6"/>
      <c r="IO2001" s="4"/>
      <c r="IP2001" s="6"/>
      <c r="IQ2001" s="5"/>
      <c r="IR2001" s="5"/>
      <c r="IS2001" s="4"/>
      <c r="IT2001" s="6"/>
      <c r="IU2001" s="4"/>
      <c r="IV2001" s="6"/>
      <c r="IW2001" s="5"/>
      <c r="IX2001" s="5"/>
      <c r="IY2001" s="4"/>
      <c r="IZ2001" s="6"/>
      <c r="JA2001" s="4"/>
      <c r="JB2001" s="6"/>
      <c r="JC2001" s="5"/>
      <c r="JD2001" s="5"/>
      <c r="JE2001" s="4"/>
      <c r="JF2001" s="6"/>
      <c r="JG2001" s="4"/>
      <c r="JH2001" s="6"/>
      <c r="JI2001" s="5"/>
      <c r="JJ2001" s="5"/>
      <c r="JK2001" s="4"/>
      <c r="JL2001" s="6"/>
      <c r="JM2001" s="4"/>
      <c r="JN2001" s="6"/>
      <c r="JO2001" s="5"/>
      <c r="JP2001" s="5"/>
      <c r="JQ2001" s="4"/>
      <c r="JR2001" s="6"/>
      <c r="JS2001" s="4"/>
      <c r="JT2001" s="6"/>
      <c r="JU2001" s="5"/>
      <c r="JV2001" s="5"/>
      <c r="JW2001" s="4"/>
      <c r="JX2001" s="6"/>
      <c r="JY2001" s="4"/>
      <c r="JZ2001" s="6"/>
      <c r="KA2001" s="5"/>
      <c r="KB2001" s="5"/>
      <c r="KC2001" s="4"/>
      <c r="KD2001" s="6"/>
      <c r="KE2001" s="4"/>
      <c r="KF2001" s="6"/>
      <c r="KG2001" s="5"/>
      <c r="KH2001" s="5"/>
      <c r="KI2001" s="4"/>
      <c r="KJ2001" s="6"/>
      <c r="KK2001" s="4"/>
      <c r="KL2001" s="6"/>
      <c r="KM2001" s="5"/>
      <c r="KN2001" s="5"/>
    </row>
    <row r="2002">
      <c r="A2002" s="3" t="s">
        <v>85</v>
      </c>
      <c r="B2002" s="3" t="s">
        <v>1266</v>
      </c>
      <c r="C2002" s="3" t="s">
        <v>522</v>
      </c>
      <c r="D2002" s="3" t="s">
        <v>712</v>
      </c>
      <c r="E2002" s="3" t="s">
        <v>1275</v>
      </c>
      <c r="F2002" s="3" t="s">
        <v>104</v>
      </c>
      <c r="G2002" s="3" t="s">
        <v>104</v>
      </c>
      <c r="H2002" s="3" t="s">
        <v>104</v>
      </c>
      <c r="I2002" s="3" t="s">
        <v>1679</v>
      </c>
      <c r="J2002" s="3" t="s">
        <v>104</v>
      </c>
      <c r="K2002" s="4"/>
      <c r="L2002" s="4">
        <f>=ROUNDDOWN({0},0)</f>
      </c>
      <c r="M2002" s="4"/>
      <c r="N2002" s="5"/>
      <c r="O2002" s="4"/>
      <c r="P2002" s="4">
        <f>=ROUNDDOWN({0},0)</f>
      </c>
      <c r="Q2002" s="4"/>
      <c r="R2002" s="5"/>
      <c r="S2002" s="4"/>
      <c r="T2002" s="6"/>
      <c r="U2002" s="4"/>
      <c r="V2002" s="6"/>
      <c r="W2002" s="5"/>
      <c r="X2002" s="5"/>
      <c r="Y2002" s="4"/>
      <c r="Z2002" s="6"/>
      <c r="AA2002" s="4"/>
      <c r="AB2002" s="6"/>
      <c r="AC2002" s="5"/>
      <c r="AD2002" s="5"/>
      <c r="AE2002" s="4"/>
      <c r="AF2002" s="6"/>
      <c r="AG2002" s="4"/>
      <c r="AH2002" s="6"/>
      <c r="AI2002" s="5"/>
      <c r="AJ2002" s="5"/>
      <c r="AK2002" s="4"/>
      <c r="AL2002" s="6"/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  <c r="AW2002" s="4"/>
      <c r="AX2002" s="6"/>
      <c r="AY2002" s="4"/>
      <c r="AZ2002" s="6"/>
      <c r="BA2002" s="5"/>
      <c r="BB2002" s="5"/>
      <c r="BC2002" s="4"/>
      <c r="BD2002" s="6"/>
      <c r="BE2002" s="4"/>
      <c r="BF2002" s="6"/>
      <c r="BG2002" s="5"/>
      <c r="BH2002" s="5"/>
      <c r="BI2002" s="4"/>
      <c r="BJ2002" s="6"/>
      <c r="BK2002" s="4"/>
      <c r="BL2002" s="6"/>
      <c r="BM2002" s="5"/>
      <c r="BN2002" s="5"/>
      <c r="BO2002" s="4"/>
      <c r="BP2002" s="6"/>
      <c r="BQ2002" s="4"/>
      <c r="BR2002" s="6"/>
      <c r="BS2002" s="5"/>
      <c r="BT2002" s="5"/>
      <c r="BU2002" s="4"/>
      <c r="BV2002" s="6"/>
      <c r="BW2002" s="4"/>
      <c r="BX2002" s="6"/>
      <c r="BY2002" s="5"/>
      <c r="BZ2002" s="5"/>
      <c r="CA2002" s="4"/>
      <c r="CB2002" s="6"/>
      <c r="CC2002" s="4"/>
      <c r="CD2002" s="6"/>
      <c r="CE2002" s="5"/>
      <c r="CF2002" s="5"/>
      <c r="CG2002" s="4"/>
      <c r="CH2002" s="6"/>
      <c r="CI2002" s="4"/>
      <c r="CJ2002" s="6"/>
      <c r="CK2002" s="5"/>
      <c r="CL2002" s="5"/>
      <c r="CM2002" s="4"/>
      <c r="CN2002" s="6"/>
      <c r="CO2002" s="4"/>
      <c r="CP2002" s="6"/>
      <c r="CQ2002" s="5"/>
      <c r="CR2002" s="5"/>
      <c r="CS2002" s="4"/>
      <c r="CT2002" s="6"/>
      <c r="CU2002" s="4"/>
      <c r="CV2002" s="6"/>
      <c r="CW2002" s="5"/>
      <c r="CX2002" s="5"/>
      <c r="CY2002" s="4"/>
      <c r="CZ2002" s="6"/>
      <c r="DA2002" s="4"/>
      <c r="DB2002" s="6"/>
      <c r="DC2002" s="5"/>
      <c r="DD2002" s="5"/>
      <c r="DE2002" s="4"/>
      <c r="DF2002" s="6"/>
      <c r="DG2002" s="4"/>
      <c r="DH2002" s="6"/>
      <c r="DI2002" s="5"/>
      <c r="DJ2002" s="5"/>
      <c r="DK2002" s="4"/>
      <c r="DL2002" s="6"/>
      <c r="DM2002" s="4"/>
      <c r="DN2002" s="6"/>
      <c r="DO2002" s="5"/>
      <c r="DP2002" s="5"/>
      <c r="DQ2002" s="4"/>
      <c r="DR2002" s="6"/>
      <c r="DS2002" s="4"/>
      <c r="DT2002" s="6"/>
      <c r="DU2002" s="5"/>
      <c r="DV2002" s="5"/>
      <c r="DW2002" s="4"/>
      <c r="DX2002" s="6"/>
      <c r="DY2002" s="4"/>
      <c r="DZ2002" s="6"/>
      <c r="EA2002" s="5"/>
      <c r="EB2002" s="5"/>
      <c r="EC2002" s="4"/>
      <c r="ED2002" s="6"/>
      <c r="EE2002" s="4"/>
      <c r="EF2002" s="6"/>
      <c r="EG2002" s="5"/>
      <c r="EH2002" s="5"/>
      <c r="EI2002" s="4"/>
      <c r="EJ2002" s="6"/>
      <c r="EK2002" s="4"/>
      <c r="EL2002" s="6"/>
      <c r="EM2002" s="5"/>
      <c r="EN2002" s="5"/>
      <c r="EO2002" s="4"/>
      <c r="EP2002" s="6"/>
      <c r="EQ2002" s="4"/>
      <c r="ER2002" s="6"/>
      <c r="ES2002" s="5"/>
      <c r="ET2002" s="5"/>
      <c r="EU2002" s="4"/>
      <c r="EV2002" s="6"/>
      <c r="EW2002" s="4"/>
      <c r="EX2002" s="6"/>
      <c r="EY2002" s="5"/>
      <c r="EZ2002" s="5"/>
      <c r="FA2002" s="4"/>
      <c r="FB2002" s="6"/>
      <c r="FC2002" s="4"/>
      <c r="FD2002" s="6"/>
      <c r="FE2002" s="5"/>
      <c r="FF2002" s="5"/>
      <c r="FG2002" s="4"/>
      <c r="FH2002" s="6"/>
      <c r="FI2002" s="4"/>
      <c r="FJ2002" s="6"/>
      <c r="FK2002" s="5"/>
      <c r="FL2002" s="5"/>
      <c r="FM2002" s="4"/>
      <c r="FN2002" s="6"/>
      <c r="FO2002" s="4"/>
      <c r="FP2002" s="6"/>
      <c r="FQ2002" s="5"/>
      <c r="FR2002" s="5"/>
      <c r="FS2002" s="4"/>
      <c r="FT2002" s="6"/>
      <c r="FU2002" s="4"/>
      <c r="FV2002" s="6"/>
      <c r="FW2002" s="5"/>
      <c r="FX2002" s="5"/>
      <c r="FY2002" s="4"/>
      <c r="FZ2002" s="6"/>
      <c r="GA2002" s="4"/>
      <c r="GB2002" s="6"/>
      <c r="GC2002" s="5"/>
      <c r="GD2002" s="5"/>
      <c r="GE2002" s="4"/>
      <c r="GF2002" s="6"/>
      <c r="GG2002" s="4"/>
      <c r="GH2002" s="6"/>
      <c r="GI2002" s="5"/>
      <c r="GJ2002" s="5"/>
      <c r="GK2002" s="4"/>
      <c r="GL2002" s="6"/>
      <c r="GM2002" s="4"/>
      <c r="GN2002" s="6"/>
      <c r="GO2002" s="5"/>
      <c r="GP2002" s="5"/>
      <c r="GQ2002" s="4"/>
      <c r="GR2002" s="6"/>
      <c r="GS2002" s="4"/>
      <c r="GT2002" s="6"/>
      <c r="GU2002" s="5"/>
      <c r="GV2002" s="5"/>
      <c r="GW2002" s="4"/>
      <c r="GX2002" s="6"/>
      <c r="GY2002" s="4"/>
      <c r="GZ2002" s="6"/>
      <c r="HA2002" s="5"/>
      <c r="HB2002" s="5"/>
      <c r="HC2002" s="4"/>
      <c r="HD2002" s="6"/>
      <c r="HE2002" s="4"/>
      <c r="HF2002" s="6"/>
      <c r="HG2002" s="5"/>
      <c r="HH2002" s="5"/>
      <c r="HI2002" s="4"/>
      <c r="HJ2002" s="6"/>
      <c r="HK2002" s="4"/>
      <c r="HL2002" s="6"/>
      <c r="HM2002" s="5"/>
      <c r="HN2002" s="5"/>
      <c r="HO2002" s="4"/>
      <c r="HP2002" s="6"/>
      <c r="HQ2002" s="4"/>
      <c r="HR2002" s="6"/>
      <c r="HS2002" s="5"/>
      <c r="HT2002" s="5"/>
      <c r="HU2002" s="4"/>
      <c r="HV2002" s="6"/>
      <c r="HW2002" s="4"/>
      <c r="HX2002" s="6"/>
      <c r="HY2002" s="5"/>
      <c r="HZ2002" s="5"/>
      <c r="IA2002" s="4"/>
      <c r="IB2002" s="6"/>
      <c r="IC2002" s="4"/>
      <c r="ID2002" s="6"/>
      <c r="IE2002" s="5"/>
      <c r="IF2002" s="5"/>
      <c r="IG2002" s="4"/>
      <c r="IH2002" s="6"/>
      <c r="II2002" s="4"/>
      <c r="IJ2002" s="6"/>
      <c r="IK2002" s="5"/>
      <c r="IL2002" s="5"/>
      <c r="IM2002" s="4"/>
      <c r="IN2002" s="6"/>
      <c r="IO2002" s="4"/>
      <c r="IP2002" s="6"/>
      <c r="IQ2002" s="5"/>
      <c r="IR2002" s="5"/>
      <c r="IS2002" s="4"/>
      <c r="IT2002" s="6"/>
      <c r="IU2002" s="4"/>
      <c r="IV2002" s="6"/>
      <c r="IW2002" s="5"/>
      <c r="IX2002" s="5"/>
      <c r="IY2002" s="4"/>
      <c r="IZ2002" s="6"/>
      <c r="JA2002" s="4"/>
      <c r="JB2002" s="6"/>
      <c r="JC2002" s="5"/>
      <c r="JD2002" s="5"/>
      <c r="JE2002" s="4"/>
      <c r="JF2002" s="6"/>
      <c r="JG2002" s="4"/>
      <c r="JH2002" s="6"/>
      <c r="JI2002" s="5"/>
      <c r="JJ2002" s="5"/>
      <c r="JK2002" s="4"/>
      <c r="JL2002" s="6"/>
      <c r="JM2002" s="4"/>
      <c r="JN2002" s="6"/>
      <c r="JO2002" s="5"/>
      <c r="JP2002" s="5"/>
      <c r="JQ2002" s="4"/>
      <c r="JR2002" s="6"/>
      <c r="JS2002" s="4"/>
      <c r="JT2002" s="6"/>
      <c r="JU2002" s="5"/>
      <c r="JV2002" s="5"/>
      <c r="JW2002" s="4"/>
      <c r="JX2002" s="6"/>
      <c r="JY2002" s="4"/>
      <c r="JZ2002" s="6"/>
      <c r="KA2002" s="5"/>
      <c r="KB2002" s="5"/>
      <c r="KC2002" s="4"/>
      <c r="KD2002" s="6"/>
      <c r="KE2002" s="4"/>
      <c r="KF2002" s="6"/>
      <c r="KG2002" s="5"/>
      <c r="KH2002" s="5"/>
      <c r="KI2002" s="4"/>
      <c r="KJ2002" s="6"/>
      <c r="KK2002" s="4"/>
      <c r="KL2002" s="6"/>
      <c r="KM2002" s="5"/>
      <c r="KN2002" s="5"/>
    </row>
    <row r="2003">
      <c r="A2003" s="3" t="s">
        <v>85</v>
      </c>
      <c r="B2003" s="3" t="s">
        <v>1266</v>
      </c>
      <c r="C2003" s="3" t="s">
        <v>522</v>
      </c>
      <c r="D2003" s="3" t="s">
        <v>712</v>
      </c>
      <c r="E2003" s="3" t="s">
        <v>1268</v>
      </c>
      <c r="F2003" s="3" t="s">
        <v>104</v>
      </c>
      <c r="G2003" s="3" t="s">
        <v>104</v>
      </c>
      <c r="H2003" s="3" t="s">
        <v>104</v>
      </c>
      <c r="I2003" s="3" t="s">
        <v>1679</v>
      </c>
      <c r="J2003" s="3" t="s">
        <v>104</v>
      </c>
      <c r="K2003" s="4"/>
      <c r="L2003" s="4">
        <f>=ROUNDDOWN({0},0)</f>
      </c>
      <c r="M2003" s="4"/>
      <c r="N2003" s="5"/>
      <c r="O2003" s="4"/>
      <c r="P2003" s="4">
        <f>=ROUNDDOWN({0},0)</f>
      </c>
      <c r="Q2003" s="4"/>
      <c r="R2003" s="5"/>
      <c r="S2003" s="4"/>
      <c r="T2003" s="6"/>
      <c r="U2003" s="4"/>
      <c r="V2003" s="6"/>
      <c r="W2003" s="5"/>
      <c r="X2003" s="5"/>
      <c r="Y2003" s="4"/>
      <c r="Z2003" s="6"/>
      <c r="AA2003" s="4"/>
      <c r="AB2003" s="6"/>
      <c r="AC2003" s="5"/>
      <c r="AD2003" s="5"/>
      <c r="AE2003" s="4"/>
      <c r="AF2003" s="6"/>
      <c r="AG2003" s="4"/>
      <c r="AH2003" s="6"/>
      <c r="AI2003" s="5"/>
      <c r="AJ2003" s="5"/>
      <c r="AK2003" s="4"/>
      <c r="AL2003" s="6"/>
      <c r="AM2003" s="4"/>
      <c r="AN2003" s="6"/>
      <c r="AO2003" s="5"/>
      <c r="AP2003" s="5"/>
      <c r="AQ2003" s="4"/>
      <c r="AR2003" s="6"/>
      <c r="AS2003" s="4"/>
      <c r="AT2003" s="6"/>
      <c r="AU2003" s="5"/>
      <c r="AV2003" s="5"/>
      <c r="AW2003" s="4"/>
      <c r="AX2003" s="6"/>
      <c r="AY2003" s="4"/>
      <c r="AZ2003" s="6"/>
      <c r="BA2003" s="5"/>
      <c r="BB2003" s="5"/>
      <c r="BC2003" s="4"/>
      <c r="BD2003" s="6"/>
      <c r="BE2003" s="4"/>
      <c r="BF2003" s="6"/>
      <c r="BG2003" s="5"/>
      <c r="BH2003" s="5"/>
      <c r="BI2003" s="4"/>
      <c r="BJ2003" s="6"/>
      <c r="BK2003" s="4"/>
      <c r="BL2003" s="6"/>
      <c r="BM2003" s="5"/>
      <c r="BN2003" s="5"/>
      <c r="BO2003" s="4"/>
      <c r="BP2003" s="6"/>
      <c r="BQ2003" s="4"/>
      <c r="BR2003" s="6"/>
      <c r="BS2003" s="5"/>
      <c r="BT2003" s="5"/>
      <c r="BU2003" s="4"/>
      <c r="BV2003" s="6"/>
      <c r="BW2003" s="4"/>
      <c r="BX2003" s="6"/>
      <c r="BY2003" s="5"/>
      <c r="BZ2003" s="5"/>
      <c r="CA2003" s="4"/>
      <c r="CB2003" s="6"/>
      <c r="CC2003" s="4"/>
      <c r="CD2003" s="6"/>
      <c r="CE2003" s="5"/>
      <c r="CF2003" s="5"/>
      <c r="CG2003" s="4"/>
      <c r="CH2003" s="6"/>
      <c r="CI2003" s="4"/>
      <c r="CJ2003" s="6"/>
      <c r="CK2003" s="5"/>
      <c r="CL2003" s="5"/>
      <c r="CM2003" s="4"/>
      <c r="CN2003" s="6"/>
      <c r="CO2003" s="4"/>
      <c r="CP2003" s="6"/>
      <c r="CQ2003" s="5"/>
      <c r="CR2003" s="5"/>
      <c r="CS2003" s="4"/>
      <c r="CT2003" s="6"/>
      <c r="CU2003" s="4"/>
      <c r="CV2003" s="6"/>
      <c r="CW2003" s="5"/>
      <c r="CX2003" s="5"/>
      <c r="CY2003" s="4"/>
      <c r="CZ2003" s="6"/>
      <c r="DA2003" s="4"/>
      <c r="DB2003" s="6"/>
      <c r="DC2003" s="5"/>
      <c r="DD2003" s="5"/>
      <c r="DE2003" s="4"/>
      <c r="DF2003" s="6"/>
      <c r="DG2003" s="4"/>
      <c r="DH2003" s="6"/>
      <c r="DI2003" s="5"/>
      <c r="DJ2003" s="5"/>
      <c r="DK2003" s="4"/>
      <c r="DL2003" s="6"/>
      <c r="DM2003" s="4"/>
      <c r="DN2003" s="6"/>
      <c r="DO2003" s="5"/>
      <c r="DP2003" s="5"/>
      <c r="DQ2003" s="4"/>
      <c r="DR2003" s="6"/>
      <c r="DS2003" s="4"/>
      <c r="DT2003" s="6"/>
      <c r="DU2003" s="5"/>
      <c r="DV2003" s="5"/>
      <c r="DW2003" s="4"/>
      <c r="DX2003" s="6"/>
      <c r="DY2003" s="4"/>
      <c r="DZ2003" s="6"/>
      <c r="EA2003" s="5"/>
      <c r="EB2003" s="5"/>
      <c r="EC2003" s="4"/>
      <c r="ED2003" s="6"/>
      <c r="EE2003" s="4"/>
      <c r="EF2003" s="6"/>
      <c r="EG2003" s="5"/>
      <c r="EH2003" s="5"/>
      <c r="EI2003" s="4"/>
      <c r="EJ2003" s="6"/>
      <c r="EK2003" s="4"/>
      <c r="EL2003" s="6"/>
      <c r="EM2003" s="5"/>
      <c r="EN2003" s="5"/>
      <c r="EO2003" s="4"/>
      <c r="EP2003" s="6"/>
      <c r="EQ2003" s="4"/>
      <c r="ER2003" s="6"/>
      <c r="ES2003" s="5"/>
      <c r="ET2003" s="5"/>
      <c r="EU2003" s="4"/>
      <c r="EV2003" s="6"/>
      <c r="EW2003" s="4"/>
      <c r="EX2003" s="6"/>
      <c r="EY2003" s="5"/>
      <c r="EZ2003" s="5"/>
      <c r="FA2003" s="4"/>
      <c r="FB2003" s="6"/>
      <c r="FC2003" s="4"/>
      <c r="FD2003" s="6"/>
      <c r="FE2003" s="5"/>
      <c r="FF2003" s="5"/>
      <c r="FG2003" s="4"/>
      <c r="FH2003" s="6"/>
      <c r="FI2003" s="4"/>
      <c r="FJ2003" s="6"/>
      <c r="FK2003" s="5"/>
      <c r="FL2003" s="5"/>
      <c r="FM2003" s="4"/>
      <c r="FN2003" s="6"/>
      <c r="FO2003" s="4"/>
      <c r="FP2003" s="6"/>
      <c r="FQ2003" s="5"/>
      <c r="FR2003" s="5"/>
      <c r="FS2003" s="4"/>
      <c r="FT2003" s="6"/>
      <c r="FU2003" s="4"/>
      <c r="FV2003" s="6"/>
      <c r="FW2003" s="5"/>
      <c r="FX2003" s="5"/>
      <c r="FY2003" s="4"/>
      <c r="FZ2003" s="6"/>
      <c r="GA2003" s="4"/>
      <c r="GB2003" s="6"/>
      <c r="GC2003" s="5"/>
      <c r="GD2003" s="5"/>
      <c r="GE2003" s="4"/>
      <c r="GF2003" s="6"/>
      <c r="GG2003" s="4"/>
      <c r="GH2003" s="6"/>
      <c r="GI2003" s="5"/>
      <c r="GJ2003" s="5"/>
      <c r="GK2003" s="4"/>
      <c r="GL2003" s="6"/>
      <c r="GM2003" s="4"/>
      <c r="GN2003" s="6"/>
      <c r="GO2003" s="5"/>
      <c r="GP2003" s="5"/>
      <c r="GQ2003" s="4"/>
      <c r="GR2003" s="6"/>
      <c r="GS2003" s="4"/>
      <c r="GT2003" s="6"/>
      <c r="GU2003" s="5"/>
      <c r="GV2003" s="5"/>
      <c r="GW2003" s="4"/>
      <c r="GX2003" s="6"/>
      <c r="GY2003" s="4"/>
      <c r="GZ2003" s="6"/>
      <c r="HA2003" s="5"/>
      <c r="HB2003" s="5"/>
      <c r="HC2003" s="4"/>
      <c r="HD2003" s="6"/>
      <c r="HE2003" s="4"/>
      <c r="HF2003" s="6"/>
      <c r="HG2003" s="5"/>
      <c r="HH2003" s="5"/>
      <c r="HI2003" s="4"/>
      <c r="HJ2003" s="6"/>
      <c r="HK2003" s="4"/>
      <c r="HL2003" s="6"/>
      <c r="HM2003" s="5"/>
      <c r="HN2003" s="5"/>
      <c r="HO2003" s="4"/>
      <c r="HP2003" s="6"/>
      <c r="HQ2003" s="4"/>
      <c r="HR2003" s="6"/>
      <c r="HS2003" s="5"/>
      <c r="HT2003" s="5"/>
      <c r="HU2003" s="4"/>
      <c r="HV2003" s="6"/>
      <c r="HW2003" s="4"/>
      <c r="HX2003" s="6"/>
      <c r="HY2003" s="5"/>
      <c r="HZ2003" s="5"/>
      <c r="IA2003" s="4"/>
      <c r="IB2003" s="6"/>
      <c r="IC2003" s="4"/>
      <c r="ID2003" s="6"/>
      <c r="IE2003" s="5"/>
      <c r="IF2003" s="5"/>
      <c r="IG2003" s="4"/>
      <c r="IH2003" s="6"/>
      <c r="II2003" s="4"/>
      <c r="IJ2003" s="6"/>
      <c r="IK2003" s="5"/>
      <c r="IL2003" s="5"/>
      <c r="IM2003" s="4"/>
      <c r="IN2003" s="6"/>
      <c r="IO2003" s="4"/>
      <c r="IP2003" s="6"/>
      <c r="IQ2003" s="5"/>
      <c r="IR2003" s="5"/>
      <c r="IS2003" s="4"/>
      <c r="IT2003" s="6"/>
      <c r="IU2003" s="4"/>
      <c r="IV2003" s="6"/>
      <c r="IW2003" s="5"/>
      <c r="IX2003" s="5"/>
      <c r="IY2003" s="4"/>
      <c r="IZ2003" s="6"/>
      <c r="JA2003" s="4"/>
      <c r="JB2003" s="6"/>
      <c r="JC2003" s="5"/>
      <c r="JD2003" s="5"/>
      <c r="JE2003" s="4"/>
      <c r="JF2003" s="6"/>
      <c r="JG2003" s="4"/>
      <c r="JH2003" s="6"/>
      <c r="JI2003" s="5"/>
      <c r="JJ2003" s="5"/>
      <c r="JK2003" s="4"/>
      <c r="JL2003" s="6"/>
      <c r="JM2003" s="4"/>
      <c r="JN2003" s="6"/>
      <c r="JO2003" s="5"/>
      <c r="JP2003" s="5"/>
      <c r="JQ2003" s="4"/>
      <c r="JR2003" s="6"/>
      <c r="JS2003" s="4"/>
      <c r="JT2003" s="6"/>
      <c r="JU2003" s="5"/>
      <c r="JV2003" s="5"/>
      <c r="JW2003" s="4"/>
      <c r="JX2003" s="6"/>
      <c r="JY2003" s="4"/>
      <c r="JZ2003" s="6"/>
      <c r="KA2003" s="5"/>
      <c r="KB2003" s="5"/>
      <c r="KC2003" s="4"/>
      <c r="KD2003" s="6"/>
      <c r="KE2003" s="4"/>
      <c r="KF2003" s="6"/>
      <c r="KG2003" s="5"/>
      <c r="KH2003" s="5"/>
      <c r="KI2003" s="4"/>
      <c r="KJ2003" s="6"/>
      <c r="KK2003" s="4"/>
      <c r="KL2003" s="6"/>
      <c r="KM2003" s="5"/>
      <c r="KN2003" s="5"/>
    </row>
    <row r="2004">
      <c r="A2004" s="3" t="s">
        <v>85</v>
      </c>
      <c r="B2004" s="3" t="s">
        <v>1266</v>
      </c>
      <c r="C2004" s="3" t="s">
        <v>703</v>
      </c>
      <c r="D2004" s="3" t="s">
        <v>712</v>
      </c>
      <c r="E2004" s="3" t="s">
        <v>1266</v>
      </c>
      <c r="F2004" s="3" t="s">
        <v>104</v>
      </c>
      <c r="G2004" s="3" t="s">
        <v>104</v>
      </c>
      <c r="H2004" s="3" t="s">
        <v>104</v>
      </c>
      <c r="I2004" s="3" t="s">
        <v>104</v>
      </c>
      <c r="J2004" s="3" t="s">
        <v>104</v>
      </c>
      <c r="K2004" s="4"/>
      <c r="L2004" s="4">
        <f>=ROUNDDOWN({0},0)</f>
      </c>
      <c r="M2004" s="4"/>
      <c r="N2004" s="5"/>
      <c r="O2004" s="4"/>
      <c r="P2004" s="4">
        <f>=ROUNDDOWN({0},0)</f>
      </c>
      <c r="Q2004" s="4"/>
      <c r="R2004" s="5"/>
      <c r="S2004" s="4"/>
      <c r="T2004" s="6"/>
      <c r="U2004" s="4"/>
      <c r="V2004" s="6"/>
      <c r="W2004" s="5"/>
      <c r="X2004" s="5"/>
      <c r="Y2004" s="4"/>
      <c r="Z2004" s="6"/>
      <c r="AA2004" s="4"/>
      <c r="AB2004" s="6"/>
      <c r="AC2004" s="5"/>
      <c r="AD2004" s="5"/>
      <c r="AE2004" s="4"/>
      <c r="AF2004" s="6"/>
      <c r="AG2004" s="4"/>
      <c r="AH2004" s="6"/>
      <c r="AI2004" s="5"/>
      <c r="AJ2004" s="5"/>
      <c r="AK2004" s="4"/>
      <c r="AL2004" s="6"/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  <c r="AW2004" s="4"/>
      <c r="AX2004" s="6"/>
      <c r="AY2004" s="4"/>
      <c r="AZ2004" s="6"/>
      <c r="BA2004" s="5"/>
      <c r="BB2004" s="5"/>
      <c r="BC2004" s="4"/>
      <c r="BD2004" s="6"/>
      <c r="BE2004" s="4"/>
      <c r="BF2004" s="6"/>
      <c r="BG2004" s="5"/>
      <c r="BH2004" s="5"/>
      <c r="BI2004" s="4"/>
      <c r="BJ2004" s="6"/>
      <c r="BK2004" s="4"/>
      <c r="BL2004" s="6"/>
      <c r="BM2004" s="5"/>
      <c r="BN2004" s="5"/>
      <c r="BO2004" s="4"/>
      <c r="BP2004" s="6"/>
      <c r="BQ2004" s="4"/>
      <c r="BR2004" s="6"/>
      <c r="BS2004" s="5"/>
      <c r="BT2004" s="5"/>
      <c r="BU2004" s="4"/>
      <c r="BV2004" s="6"/>
      <c r="BW2004" s="4"/>
      <c r="BX2004" s="6"/>
      <c r="BY2004" s="5"/>
      <c r="BZ2004" s="5"/>
      <c r="CA2004" s="4"/>
      <c r="CB2004" s="6"/>
      <c r="CC2004" s="4"/>
      <c r="CD2004" s="6"/>
      <c r="CE2004" s="5"/>
      <c r="CF2004" s="5"/>
      <c r="CG2004" s="4"/>
      <c r="CH2004" s="6"/>
      <c r="CI2004" s="4"/>
      <c r="CJ2004" s="6"/>
      <c r="CK2004" s="5"/>
      <c r="CL2004" s="5"/>
      <c r="CM2004" s="4"/>
      <c r="CN2004" s="6"/>
      <c r="CO2004" s="4"/>
      <c r="CP2004" s="6"/>
      <c r="CQ2004" s="5"/>
      <c r="CR2004" s="5"/>
      <c r="CS2004" s="4"/>
      <c r="CT2004" s="6"/>
      <c r="CU2004" s="4"/>
      <c r="CV2004" s="6"/>
      <c r="CW2004" s="5"/>
      <c r="CX2004" s="5"/>
      <c r="CY2004" s="4"/>
      <c r="CZ2004" s="6"/>
      <c r="DA2004" s="4"/>
      <c r="DB2004" s="6"/>
      <c r="DC2004" s="5"/>
      <c r="DD2004" s="5"/>
      <c r="DE2004" s="4"/>
      <c r="DF2004" s="6"/>
      <c r="DG2004" s="4"/>
      <c r="DH2004" s="6"/>
      <c r="DI2004" s="5"/>
      <c r="DJ2004" s="5"/>
      <c r="DK2004" s="4"/>
      <c r="DL2004" s="6"/>
      <c r="DM2004" s="4"/>
      <c r="DN2004" s="6"/>
      <c r="DO2004" s="5"/>
      <c r="DP2004" s="5"/>
      <c r="DQ2004" s="4"/>
      <c r="DR2004" s="6"/>
      <c r="DS2004" s="4"/>
      <c r="DT2004" s="6"/>
      <c r="DU2004" s="5"/>
      <c r="DV2004" s="5"/>
      <c r="DW2004" s="4"/>
      <c r="DX2004" s="6"/>
      <c r="DY2004" s="4"/>
      <c r="DZ2004" s="6"/>
      <c r="EA2004" s="5"/>
      <c r="EB2004" s="5"/>
      <c r="EC2004" s="4"/>
      <c r="ED2004" s="6"/>
      <c r="EE2004" s="4"/>
      <c r="EF2004" s="6"/>
      <c r="EG2004" s="5"/>
      <c r="EH2004" s="5"/>
      <c r="EI2004" s="4"/>
      <c r="EJ2004" s="6"/>
      <c r="EK2004" s="4"/>
      <c r="EL2004" s="6"/>
      <c r="EM2004" s="5"/>
      <c r="EN2004" s="5"/>
      <c r="EO2004" s="4"/>
      <c r="EP2004" s="6"/>
      <c r="EQ2004" s="4"/>
      <c r="ER2004" s="6"/>
      <c r="ES2004" s="5"/>
      <c r="ET2004" s="5"/>
      <c r="EU2004" s="4"/>
      <c r="EV2004" s="6"/>
      <c r="EW2004" s="4"/>
      <c r="EX2004" s="6"/>
      <c r="EY2004" s="5"/>
      <c r="EZ2004" s="5"/>
      <c r="FA2004" s="4"/>
      <c r="FB2004" s="6"/>
      <c r="FC2004" s="4"/>
      <c r="FD2004" s="6"/>
      <c r="FE2004" s="5"/>
      <c r="FF2004" s="5"/>
      <c r="FG2004" s="4"/>
      <c r="FH2004" s="6"/>
      <c r="FI2004" s="4"/>
      <c r="FJ2004" s="6"/>
      <c r="FK2004" s="5"/>
      <c r="FL2004" s="5"/>
      <c r="FM2004" s="4"/>
      <c r="FN2004" s="6"/>
      <c r="FO2004" s="4"/>
      <c r="FP2004" s="6"/>
      <c r="FQ2004" s="5"/>
      <c r="FR2004" s="5"/>
      <c r="FS2004" s="4"/>
      <c r="FT2004" s="6"/>
      <c r="FU2004" s="4"/>
      <c r="FV2004" s="6"/>
      <c r="FW2004" s="5"/>
      <c r="FX2004" s="5"/>
      <c r="FY2004" s="4"/>
      <c r="FZ2004" s="6"/>
      <c r="GA2004" s="4"/>
      <c r="GB2004" s="6"/>
      <c r="GC2004" s="5"/>
      <c r="GD2004" s="5"/>
      <c r="GE2004" s="4"/>
      <c r="GF2004" s="6"/>
      <c r="GG2004" s="4"/>
      <c r="GH2004" s="6"/>
      <c r="GI2004" s="5"/>
      <c r="GJ2004" s="5"/>
      <c r="GK2004" s="4"/>
      <c r="GL2004" s="6"/>
      <c r="GM2004" s="4"/>
      <c r="GN2004" s="6"/>
      <c r="GO2004" s="5"/>
      <c r="GP2004" s="5"/>
      <c r="GQ2004" s="4"/>
      <c r="GR2004" s="6"/>
      <c r="GS2004" s="4"/>
      <c r="GT2004" s="6"/>
      <c r="GU2004" s="5"/>
      <c r="GV2004" s="5"/>
      <c r="GW2004" s="4"/>
      <c r="GX2004" s="6"/>
      <c r="GY2004" s="4"/>
      <c r="GZ2004" s="6"/>
      <c r="HA2004" s="5"/>
      <c r="HB2004" s="5"/>
      <c r="HC2004" s="4"/>
      <c r="HD2004" s="6"/>
      <c r="HE2004" s="4"/>
      <c r="HF2004" s="6"/>
      <c r="HG2004" s="5"/>
      <c r="HH2004" s="5"/>
      <c r="HI2004" s="4"/>
      <c r="HJ2004" s="6"/>
      <c r="HK2004" s="4"/>
      <c r="HL2004" s="6"/>
      <c r="HM2004" s="5"/>
      <c r="HN2004" s="5"/>
      <c r="HO2004" s="4"/>
      <c r="HP2004" s="6"/>
      <c r="HQ2004" s="4"/>
      <c r="HR2004" s="6"/>
      <c r="HS2004" s="5"/>
      <c r="HT2004" s="5"/>
      <c r="HU2004" s="4"/>
      <c r="HV2004" s="6"/>
      <c r="HW2004" s="4"/>
      <c r="HX2004" s="6"/>
      <c r="HY2004" s="5"/>
      <c r="HZ2004" s="5"/>
      <c r="IA2004" s="4"/>
      <c r="IB2004" s="6"/>
      <c r="IC2004" s="4"/>
      <c r="ID2004" s="6"/>
      <c r="IE2004" s="5"/>
      <c r="IF2004" s="5"/>
      <c r="IG2004" s="4"/>
      <c r="IH2004" s="6"/>
      <c r="II2004" s="4"/>
      <c r="IJ2004" s="6"/>
      <c r="IK2004" s="5"/>
      <c r="IL2004" s="5"/>
      <c r="IM2004" s="4"/>
      <c r="IN2004" s="6"/>
      <c r="IO2004" s="4"/>
      <c r="IP2004" s="6"/>
      <c r="IQ2004" s="5"/>
      <c r="IR2004" s="5"/>
      <c r="IS2004" s="4"/>
      <c r="IT2004" s="6"/>
      <c r="IU2004" s="4"/>
      <c r="IV2004" s="6"/>
      <c r="IW2004" s="5"/>
      <c r="IX2004" s="5"/>
      <c r="IY2004" s="4"/>
      <c r="IZ2004" s="6"/>
      <c r="JA2004" s="4"/>
      <c r="JB2004" s="6"/>
      <c r="JC2004" s="5"/>
      <c r="JD2004" s="5"/>
      <c r="JE2004" s="4"/>
      <c r="JF2004" s="6"/>
      <c r="JG2004" s="4"/>
      <c r="JH2004" s="6"/>
      <c r="JI2004" s="5"/>
      <c r="JJ2004" s="5"/>
      <c r="JK2004" s="4"/>
      <c r="JL2004" s="6"/>
      <c r="JM2004" s="4"/>
      <c r="JN2004" s="6"/>
      <c r="JO2004" s="5"/>
      <c r="JP2004" s="5"/>
      <c r="JQ2004" s="4"/>
      <c r="JR2004" s="6"/>
      <c r="JS2004" s="4"/>
      <c r="JT2004" s="6"/>
      <c r="JU2004" s="5"/>
      <c r="JV2004" s="5"/>
      <c r="JW2004" s="4"/>
      <c r="JX2004" s="6"/>
      <c r="JY2004" s="4"/>
      <c r="JZ2004" s="6"/>
      <c r="KA2004" s="5"/>
      <c r="KB2004" s="5"/>
      <c r="KC2004" s="4"/>
      <c r="KD2004" s="6"/>
      <c r="KE2004" s="4"/>
      <c r="KF2004" s="6"/>
      <c r="KG2004" s="5"/>
      <c r="KH2004" s="5"/>
      <c r="KI2004" s="4"/>
      <c r="KJ2004" s="6"/>
      <c r="KK2004" s="4"/>
      <c r="KL2004" s="6"/>
      <c r="KM2004" s="5"/>
      <c r="KN2004" s="5"/>
    </row>
    <row r="2005">
      <c r="A2005" s="3" t="s">
        <v>85</v>
      </c>
      <c r="B2005" s="3" t="s">
        <v>1266</v>
      </c>
      <c r="C2005" s="3" t="s">
        <v>703</v>
      </c>
      <c r="D2005" s="3" t="s">
        <v>712</v>
      </c>
      <c r="E2005" s="3" t="s">
        <v>1270</v>
      </c>
      <c r="F2005" s="3" t="s">
        <v>104</v>
      </c>
      <c r="G2005" s="3" t="s">
        <v>104</v>
      </c>
      <c r="H2005" s="3" t="s">
        <v>104</v>
      </c>
      <c r="I2005" s="3" t="s">
        <v>104</v>
      </c>
      <c r="J2005" s="3" t="s">
        <v>104</v>
      </c>
      <c r="K2005" s="4"/>
      <c r="L2005" s="4">
        <f>=ROUNDDOWN({0},0)</f>
      </c>
      <c r="M2005" s="4"/>
      <c r="N2005" s="5"/>
      <c r="O2005" s="4"/>
      <c r="P2005" s="4">
        <f>=ROUNDDOWN({0},0)</f>
      </c>
      <c r="Q2005" s="4"/>
      <c r="R2005" s="5"/>
      <c r="S2005" s="4"/>
      <c r="T2005" s="6"/>
      <c r="U2005" s="4"/>
      <c r="V2005" s="6"/>
      <c r="W2005" s="5"/>
      <c r="X2005" s="5"/>
      <c r="Y2005" s="4"/>
      <c r="Z2005" s="6"/>
      <c r="AA2005" s="4"/>
      <c r="AB2005" s="6"/>
      <c r="AC2005" s="5"/>
      <c r="AD2005" s="5"/>
      <c r="AE2005" s="4"/>
      <c r="AF2005" s="6"/>
      <c r="AG2005" s="4"/>
      <c r="AH2005" s="6"/>
      <c r="AI2005" s="5"/>
      <c r="AJ2005" s="5"/>
      <c r="AK2005" s="4"/>
      <c r="AL2005" s="6"/>
      <c r="AM2005" s="4"/>
      <c r="AN2005" s="6"/>
      <c r="AO2005" s="5"/>
      <c r="AP2005" s="5"/>
      <c r="AQ2005" s="4"/>
      <c r="AR2005" s="6"/>
      <c r="AS2005" s="4"/>
      <c r="AT2005" s="6"/>
      <c r="AU2005" s="5"/>
      <c r="AV2005" s="5"/>
      <c r="AW2005" s="4"/>
      <c r="AX2005" s="6"/>
      <c r="AY2005" s="4"/>
      <c r="AZ2005" s="6"/>
      <c r="BA2005" s="5"/>
      <c r="BB2005" s="5"/>
      <c r="BC2005" s="4"/>
      <c r="BD2005" s="6"/>
      <c r="BE2005" s="4"/>
      <c r="BF2005" s="6"/>
      <c r="BG2005" s="5"/>
      <c r="BH2005" s="5"/>
      <c r="BI2005" s="4"/>
      <c r="BJ2005" s="6"/>
      <c r="BK2005" s="4"/>
      <c r="BL2005" s="6"/>
      <c r="BM2005" s="5"/>
      <c r="BN2005" s="5"/>
      <c r="BO2005" s="4"/>
      <c r="BP2005" s="6"/>
      <c r="BQ2005" s="4"/>
      <c r="BR2005" s="6"/>
      <c r="BS2005" s="5"/>
      <c r="BT2005" s="5"/>
      <c r="BU2005" s="4"/>
      <c r="BV2005" s="6"/>
      <c r="BW2005" s="4"/>
      <c r="BX2005" s="6"/>
      <c r="BY2005" s="5"/>
      <c r="BZ2005" s="5"/>
      <c r="CA2005" s="4"/>
      <c r="CB2005" s="6"/>
      <c r="CC2005" s="4"/>
      <c r="CD2005" s="6"/>
      <c r="CE2005" s="5"/>
      <c r="CF2005" s="5"/>
      <c r="CG2005" s="4"/>
      <c r="CH2005" s="6"/>
      <c r="CI2005" s="4"/>
      <c r="CJ2005" s="6"/>
      <c r="CK2005" s="5"/>
      <c r="CL2005" s="5"/>
      <c r="CM2005" s="4"/>
      <c r="CN2005" s="6"/>
      <c r="CO2005" s="4"/>
      <c r="CP2005" s="6"/>
      <c r="CQ2005" s="5"/>
      <c r="CR2005" s="5"/>
      <c r="CS2005" s="4"/>
      <c r="CT2005" s="6"/>
      <c r="CU2005" s="4"/>
      <c r="CV2005" s="6"/>
      <c r="CW2005" s="5"/>
      <c r="CX2005" s="5"/>
      <c r="CY2005" s="4"/>
      <c r="CZ2005" s="6"/>
      <c r="DA2005" s="4"/>
      <c r="DB2005" s="6"/>
      <c r="DC2005" s="5"/>
      <c r="DD2005" s="5"/>
      <c r="DE2005" s="4"/>
      <c r="DF2005" s="6"/>
      <c r="DG2005" s="4"/>
      <c r="DH2005" s="6"/>
      <c r="DI2005" s="5"/>
      <c r="DJ2005" s="5"/>
      <c r="DK2005" s="4"/>
      <c r="DL2005" s="6"/>
      <c r="DM2005" s="4"/>
      <c r="DN2005" s="6"/>
      <c r="DO2005" s="5"/>
      <c r="DP2005" s="5"/>
      <c r="DQ2005" s="4"/>
      <c r="DR2005" s="6"/>
      <c r="DS2005" s="4"/>
      <c r="DT2005" s="6"/>
      <c r="DU2005" s="5"/>
      <c r="DV2005" s="5"/>
      <c r="DW2005" s="4"/>
      <c r="DX2005" s="6"/>
      <c r="DY2005" s="4"/>
      <c r="DZ2005" s="6"/>
      <c r="EA2005" s="5"/>
      <c r="EB2005" s="5"/>
      <c r="EC2005" s="4"/>
      <c r="ED2005" s="6"/>
      <c r="EE2005" s="4"/>
      <c r="EF2005" s="6"/>
      <c r="EG2005" s="5"/>
      <c r="EH2005" s="5"/>
      <c r="EI2005" s="4"/>
      <c r="EJ2005" s="6"/>
      <c r="EK2005" s="4"/>
      <c r="EL2005" s="6"/>
      <c r="EM2005" s="5"/>
      <c r="EN2005" s="5"/>
      <c r="EO2005" s="4"/>
      <c r="EP2005" s="6"/>
      <c r="EQ2005" s="4"/>
      <c r="ER2005" s="6"/>
      <c r="ES2005" s="5"/>
      <c r="ET2005" s="5"/>
      <c r="EU2005" s="4"/>
      <c r="EV2005" s="6"/>
      <c r="EW2005" s="4"/>
      <c r="EX2005" s="6"/>
      <c r="EY2005" s="5"/>
      <c r="EZ2005" s="5"/>
      <c r="FA2005" s="4"/>
      <c r="FB2005" s="6"/>
      <c r="FC2005" s="4"/>
      <c r="FD2005" s="6"/>
      <c r="FE2005" s="5"/>
      <c r="FF2005" s="5"/>
      <c r="FG2005" s="4"/>
      <c r="FH2005" s="6"/>
      <c r="FI2005" s="4"/>
      <c r="FJ2005" s="6"/>
      <c r="FK2005" s="5"/>
      <c r="FL2005" s="5"/>
      <c r="FM2005" s="4"/>
      <c r="FN2005" s="6"/>
      <c r="FO2005" s="4"/>
      <c r="FP2005" s="6"/>
      <c r="FQ2005" s="5"/>
      <c r="FR2005" s="5"/>
      <c r="FS2005" s="4"/>
      <c r="FT2005" s="6"/>
      <c r="FU2005" s="4"/>
      <c r="FV2005" s="6"/>
      <c r="FW2005" s="5"/>
      <c r="FX2005" s="5"/>
      <c r="FY2005" s="4"/>
      <c r="FZ2005" s="6"/>
      <c r="GA2005" s="4"/>
      <c r="GB2005" s="6"/>
      <c r="GC2005" s="5"/>
      <c r="GD2005" s="5"/>
      <c r="GE2005" s="4"/>
      <c r="GF2005" s="6"/>
      <c r="GG2005" s="4"/>
      <c r="GH2005" s="6"/>
      <c r="GI2005" s="5"/>
      <c r="GJ2005" s="5"/>
      <c r="GK2005" s="4"/>
      <c r="GL2005" s="6"/>
      <c r="GM2005" s="4"/>
      <c r="GN2005" s="6"/>
      <c r="GO2005" s="5"/>
      <c r="GP2005" s="5"/>
      <c r="GQ2005" s="4"/>
      <c r="GR2005" s="6"/>
      <c r="GS2005" s="4"/>
      <c r="GT2005" s="6"/>
      <c r="GU2005" s="5"/>
      <c r="GV2005" s="5"/>
      <c r="GW2005" s="4"/>
      <c r="GX2005" s="6"/>
      <c r="GY2005" s="4"/>
      <c r="GZ2005" s="6"/>
      <c r="HA2005" s="5"/>
      <c r="HB2005" s="5"/>
      <c r="HC2005" s="4"/>
      <c r="HD2005" s="6"/>
      <c r="HE2005" s="4"/>
      <c r="HF2005" s="6"/>
      <c r="HG2005" s="5"/>
      <c r="HH2005" s="5"/>
      <c r="HI2005" s="4"/>
      <c r="HJ2005" s="6"/>
      <c r="HK2005" s="4"/>
      <c r="HL2005" s="6"/>
      <c r="HM2005" s="5"/>
      <c r="HN2005" s="5"/>
      <c r="HO2005" s="4"/>
      <c r="HP2005" s="6"/>
      <c r="HQ2005" s="4"/>
      <c r="HR2005" s="6"/>
      <c r="HS2005" s="5"/>
      <c r="HT2005" s="5"/>
      <c r="HU2005" s="4"/>
      <c r="HV2005" s="6"/>
      <c r="HW2005" s="4"/>
      <c r="HX2005" s="6"/>
      <c r="HY2005" s="5"/>
      <c r="HZ2005" s="5"/>
      <c r="IA2005" s="4"/>
      <c r="IB2005" s="6"/>
      <c r="IC2005" s="4"/>
      <c r="ID2005" s="6"/>
      <c r="IE2005" s="5"/>
      <c r="IF2005" s="5"/>
      <c r="IG2005" s="4"/>
      <c r="IH2005" s="6"/>
      <c r="II2005" s="4"/>
      <c r="IJ2005" s="6"/>
      <c r="IK2005" s="5"/>
      <c r="IL2005" s="5"/>
      <c r="IM2005" s="4"/>
      <c r="IN2005" s="6"/>
      <c r="IO2005" s="4"/>
      <c r="IP2005" s="6"/>
      <c r="IQ2005" s="5"/>
      <c r="IR2005" s="5"/>
      <c r="IS2005" s="4"/>
      <c r="IT2005" s="6"/>
      <c r="IU2005" s="4"/>
      <c r="IV2005" s="6"/>
      <c r="IW2005" s="5"/>
      <c r="IX2005" s="5"/>
      <c r="IY2005" s="4"/>
      <c r="IZ2005" s="6"/>
      <c r="JA2005" s="4"/>
      <c r="JB2005" s="6"/>
      <c r="JC2005" s="5"/>
      <c r="JD2005" s="5"/>
      <c r="JE2005" s="4"/>
      <c r="JF2005" s="6"/>
      <c r="JG2005" s="4"/>
      <c r="JH2005" s="6"/>
      <c r="JI2005" s="5"/>
      <c r="JJ2005" s="5"/>
      <c r="JK2005" s="4"/>
      <c r="JL2005" s="6"/>
      <c r="JM2005" s="4"/>
      <c r="JN2005" s="6"/>
      <c r="JO2005" s="5"/>
      <c r="JP2005" s="5"/>
      <c r="JQ2005" s="4"/>
      <c r="JR2005" s="6"/>
      <c r="JS2005" s="4"/>
      <c r="JT2005" s="6"/>
      <c r="JU2005" s="5"/>
      <c r="JV2005" s="5"/>
      <c r="JW2005" s="4"/>
      <c r="JX2005" s="6"/>
      <c r="JY2005" s="4"/>
      <c r="JZ2005" s="6"/>
      <c r="KA2005" s="5"/>
      <c r="KB2005" s="5"/>
      <c r="KC2005" s="4"/>
      <c r="KD2005" s="6"/>
      <c r="KE2005" s="4"/>
      <c r="KF2005" s="6"/>
      <c r="KG2005" s="5"/>
      <c r="KH2005" s="5"/>
      <c r="KI2005" s="4"/>
      <c r="KJ2005" s="6"/>
      <c r="KK2005" s="4"/>
      <c r="KL2005" s="6"/>
      <c r="KM2005" s="5"/>
      <c r="KN2005" s="5"/>
    </row>
    <row r="2006">
      <c r="A2006" s="3" t="s">
        <v>85</v>
      </c>
      <c r="B2006" s="3" t="s">
        <v>1266</v>
      </c>
      <c r="C2006" s="3" t="s">
        <v>703</v>
      </c>
      <c r="D2006" s="3" t="s">
        <v>712</v>
      </c>
      <c r="E2006" s="3" t="s">
        <v>1280</v>
      </c>
      <c r="F2006" s="3" t="s">
        <v>104</v>
      </c>
      <c r="G2006" s="3" t="s">
        <v>104</v>
      </c>
      <c r="H2006" s="3" t="s">
        <v>104</v>
      </c>
      <c r="I2006" s="3" t="s">
        <v>1308</v>
      </c>
      <c r="J2006" s="3" t="s">
        <v>104</v>
      </c>
      <c r="K2006" s="4"/>
      <c r="L2006" s="4">
        <f>=ROUNDDOWN({0},0)</f>
      </c>
      <c r="M2006" s="4"/>
      <c r="N2006" s="5"/>
      <c r="O2006" s="4"/>
      <c r="P2006" s="4">
        <f>=ROUNDDOWN({0},0)</f>
      </c>
      <c r="Q2006" s="4"/>
      <c r="R2006" s="5"/>
      <c r="S2006" s="4"/>
      <c r="T2006" s="6"/>
      <c r="U2006" s="4"/>
      <c r="V2006" s="6"/>
      <c r="W2006" s="5"/>
      <c r="X2006" s="5"/>
      <c r="Y2006" s="4"/>
      <c r="Z2006" s="6"/>
      <c r="AA2006" s="4"/>
      <c r="AB2006" s="6"/>
      <c r="AC2006" s="5"/>
      <c r="AD2006" s="5"/>
      <c r="AE2006" s="4"/>
      <c r="AF2006" s="6"/>
      <c r="AG2006" s="4"/>
      <c r="AH2006" s="6"/>
      <c r="AI2006" s="5"/>
      <c r="AJ2006" s="5"/>
      <c r="AK2006" s="4"/>
      <c r="AL2006" s="6"/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  <c r="AW2006" s="4"/>
      <c r="AX2006" s="6"/>
      <c r="AY2006" s="4"/>
      <c r="AZ2006" s="6"/>
      <c r="BA2006" s="5"/>
      <c r="BB2006" s="5"/>
      <c r="BC2006" s="4"/>
      <c r="BD2006" s="6"/>
      <c r="BE2006" s="4"/>
      <c r="BF2006" s="6"/>
      <c r="BG2006" s="5"/>
      <c r="BH2006" s="5"/>
      <c r="BI2006" s="4"/>
      <c r="BJ2006" s="6"/>
      <c r="BK2006" s="4"/>
      <c r="BL2006" s="6"/>
      <c r="BM2006" s="5"/>
      <c r="BN2006" s="5"/>
      <c r="BO2006" s="4"/>
      <c r="BP2006" s="6"/>
      <c r="BQ2006" s="4"/>
      <c r="BR2006" s="6"/>
      <c r="BS2006" s="5"/>
      <c r="BT2006" s="5"/>
      <c r="BU2006" s="4"/>
      <c r="BV2006" s="6"/>
      <c r="BW2006" s="4"/>
      <c r="BX2006" s="6"/>
      <c r="BY2006" s="5"/>
      <c r="BZ2006" s="5"/>
      <c r="CA2006" s="4"/>
      <c r="CB2006" s="6"/>
      <c r="CC2006" s="4"/>
      <c r="CD2006" s="6"/>
      <c r="CE2006" s="5"/>
      <c r="CF2006" s="5"/>
      <c r="CG2006" s="4"/>
      <c r="CH2006" s="6"/>
      <c r="CI2006" s="4"/>
      <c r="CJ2006" s="6"/>
      <c r="CK2006" s="5"/>
      <c r="CL2006" s="5"/>
      <c r="CM2006" s="4"/>
      <c r="CN2006" s="6"/>
      <c r="CO2006" s="4"/>
      <c r="CP2006" s="6"/>
      <c r="CQ2006" s="5"/>
      <c r="CR2006" s="5"/>
      <c r="CS2006" s="4"/>
      <c r="CT2006" s="6"/>
      <c r="CU2006" s="4"/>
      <c r="CV2006" s="6"/>
      <c r="CW2006" s="5"/>
      <c r="CX2006" s="5"/>
      <c r="CY2006" s="4"/>
      <c r="CZ2006" s="6"/>
      <c r="DA2006" s="4"/>
      <c r="DB2006" s="6"/>
      <c r="DC2006" s="5"/>
      <c r="DD2006" s="5"/>
      <c r="DE2006" s="4"/>
      <c r="DF2006" s="6"/>
      <c r="DG2006" s="4"/>
      <c r="DH2006" s="6"/>
      <c r="DI2006" s="5"/>
      <c r="DJ2006" s="5"/>
      <c r="DK2006" s="4"/>
      <c r="DL2006" s="6"/>
      <c r="DM2006" s="4"/>
      <c r="DN2006" s="6"/>
      <c r="DO2006" s="5"/>
      <c r="DP2006" s="5"/>
      <c r="DQ2006" s="4"/>
      <c r="DR2006" s="6"/>
      <c r="DS2006" s="4"/>
      <c r="DT2006" s="6"/>
      <c r="DU2006" s="5"/>
      <c r="DV2006" s="5"/>
      <c r="DW2006" s="4"/>
      <c r="DX2006" s="6"/>
      <c r="DY2006" s="4"/>
      <c r="DZ2006" s="6"/>
      <c r="EA2006" s="5"/>
      <c r="EB2006" s="5"/>
      <c r="EC2006" s="4"/>
      <c r="ED2006" s="6"/>
      <c r="EE2006" s="4"/>
      <c r="EF2006" s="6"/>
      <c r="EG2006" s="5"/>
      <c r="EH2006" s="5"/>
      <c r="EI2006" s="4"/>
      <c r="EJ2006" s="6"/>
      <c r="EK2006" s="4"/>
      <c r="EL2006" s="6"/>
      <c r="EM2006" s="5"/>
      <c r="EN2006" s="5"/>
      <c r="EO2006" s="4"/>
      <c r="EP2006" s="6"/>
      <c r="EQ2006" s="4"/>
      <c r="ER2006" s="6"/>
      <c r="ES2006" s="5"/>
      <c r="ET2006" s="5"/>
      <c r="EU2006" s="4"/>
      <c r="EV2006" s="6"/>
      <c r="EW2006" s="4"/>
      <c r="EX2006" s="6"/>
      <c r="EY2006" s="5"/>
      <c r="EZ2006" s="5"/>
      <c r="FA2006" s="4"/>
      <c r="FB2006" s="6"/>
      <c r="FC2006" s="4"/>
      <c r="FD2006" s="6"/>
      <c r="FE2006" s="5"/>
      <c r="FF2006" s="5"/>
      <c r="FG2006" s="4"/>
      <c r="FH2006" s="6"/>
      <c r="FI2006" s="4"/>
      <c r="FJ2006" s="6"/>
      <c r="FK2006" s="5"/>
      <c r="FL2006" s="5"/>
      <c r="FM2006" s="4"/>
      <c r="FN2006" s="6"/>
      <c r="FO2006" s="4"/>
      <c r="FP2006" s="6"/>
      <c r="FQ2006" s="5"/>
      <c r="FR2006" s="5"/>
      <c r="FS2006" s="4"/>
      <c r="FT2006" s="6"/>
      <c r="FU2006" s="4"/>
      <c r="FV2006" s="6"/>
      <c r="FW2006" s="5"/>
      <c r="FX2006" s="5"/>
      <c r="FY2006" s="4"/>
      <c r="FZ2006" s="6"/>
      <c r="GA2006" s="4"/>
      <c r="GB2006" s="6"/>
      <c r="GC2006" s="5"/>
      <c r="GD2006" s="5"/>
      <c r="GE2006" s="4"/>
      <c r="GF2006" s="6"/>
      <c r="GG2006" s="4"/>
      <c r="GH2006" s="6"/>
      <c r="GI2006" s="5"/>
      <c r="GJ2006" s="5"/>
      <c r="GK2006" s="4"/>
      <c r="GL2006" s="6"/>
      <c r="GM2006" s="4"/>
      <c r="GN2006" s="6"/>
      <c r="GO2006" s="5"/>
      <c r="GP2006" s="5"/>
      <c r="GQ2006" s="4"/>
      <c r="GR2006" s="6"/>
      <c r="GS2006" s="4"/>
      <c r="GT2006" s="6"/>
      <c r="GU2006" s="5"/>
      <c r="GV2006" s="5"/>
      <c r="GW2006" s="4"/>
      <c r="GX2006" s="6"/>
      <c r="GY2006" s="4"/>
      <c r="GZ2006" s="6"/>
      <c r="HA2006" s="5"/>
      <c r="HB2006" s="5"/>
      <c r="HC2006" s="4"/>
      <c r="HD2006" s="6"/>
      <c r="HE2006" s="4"/>
      <c r="HF2006" s="6"/>
      <c r="HG2006" s="5"/>
      <c r="HH2006" s="5"/>
      <c r="HI2006" s="4"/>
      <c r="HJ2006" s="6"/>
      <c r="HK2006" s="4"/>
      <c r="HL2006" s="6"/>
      <c r="HM2006" s="5"/>
      <c r="HN2006" s="5"/>
      <c r="HO2006" s="4"/>
      <c r="HP2006" s="6"/>
      <c r="HQ2006" s="4"/>
      <c r="HR2006" s="6"/>
      <c r="HS2006" s="5"/>
      <c r="HT2006" s="5"/>
      <c r="HU2006" s="4"/>
      <c r="HV2006" s="6"/>
      <c r="HW2006" s="4"/>
      <c r="HX2006" s="6"/>
      <c r="HY2006" s="5"/>
      <c r="HZ2006" s="5"/>
      <c r="IA2006" s="4"/>
      <c r="IB2006" s="6"/>
      <c r="IC2006" s="4"/>
      <c r="ID2006" s="6"/>
      <c r="IE2006" s="5"/>
      <c r="IF2006" s="5"/>
      <c r="IG2006" s="4"/>
      <c r="IH2006" s="6"/>
      <c r="II2006" s="4"/>
      <c r="IJ2006" s="6"/>
      <c r="IK2006" s="5"/>
      <c r="IL2006" s="5"/>
      <c r="IM2006" s="4"/>
      <c r="IN2006" s="6"/>
      <c r="IO2006" s="4"/>
      <c r="IP2006" s="6"/>
      <c r="IQ2006" s="5"/>
      <c r="IR2006" s="5"/>
      <c r="IS2006" s="4"/>
      <c r="IT2006" s="6"/>
      <c r="IU2006" s="4"/>
      <c r="IV2006" s="6"/>
      <c r="IW2006" s="5"/>
      <c r="IX2006" s="5"/>
      <c r="IY2006" s="4"/>
      <c r="IZ2006" s="6"/>
      <c r="JA2006" s="4"/>
      <c r="JB2006" s="6"/>
      <c r="JC2006" s="5"/>
      <c r="JD2006" s="5"/>
      <c r="JE2006" s="4"/>
      <c r="JF2006" s="6"/>
      <c r="JG2006" s="4"/>
      <c r="JH2006" s="6"/>
      <c r="JI2006" s="5"/>
      <c r="JJ2006" s="5"/>
      <c r="JK2006" s="4"/>
      <c r="JL2006" s="6"/>
      <c r="JM2006" s="4"/>
      <c r="JN2006" s="6"/>
      <c r="JO2006" s="5"/>
      <c r="JP2006" s="5"/>
      <c r="JQ2006" s="4"/>
      <c r="JR2006" s="6"/>
      <c r="JS2006" s="4"/>
      <c r="JT2006" s="6"/>
      <c r="JU2006" s="5"/>
      <c r="JV2006" s="5"/>
      <c r="JW2006" s="4"/>
      <c r="JX2006" s="6"/>
      <c r="JY2006" s="4"/>
      <c r="JZ2006" s="6"/>
      <c r="KA2006" s="5"/>
      <c r="KB2006" s="5"/>
      <c r="KC2006" s="4"/>
      <c r="KD2006" s="6"/>
      <c r="KE2006" s="4"/>
      <c r="KF2006" s="6"/>
      <c r="KG2006" s="5"/>
      <c r="KH2006" s="5"/>
      <c r="KI2006" s="4"/>
      <c r="KJ2006" s="6"/>
      <c r="KK2006" s="4"/>
      <c r="KL2006" s="6"/>
      <c r="KM2006" s="5"/>
      <c r="KN2006" s="5"/>
    </row>
    <row r="2007">
      <c r="A2007" s="3" t="s">
        <v>85</v>
      </c>
      <c r="B2007" s="3" t="s">
        <v>1266</v>
      </c>
      <c r="C2007" s="3" t="s">
        <v>703</v>
      </c>
      <c r="D2007" s="3" t="s">
        <v>712</v>
      </c>
      <c r="E2007" s="3" t="s">
        <v>1289</v>
      </c>
      <c r="F2007" s="3" t="s">
        <v>104</v>
      </c>
      <c r="G2007" s="3" t="s">
        <v>104</v>
      </c>
      <c r="H2007" s="3" t="s">
        <v>104</v>
      </c>
      <c r="I2007" s="3" t="s">
        <v>1308</v>
      </c>
      <c r="J2007" s="3" t="s">
        <v>104</v>
      </c>
      <c r="K2007" s="4"/>
      <c r="L2007" s="4">
        <f>=ROUNDDOWN({0},0)</f>
      </c>
      <c r="M2007" s="4"/>
      <c r="N2007" s="5"/>
      <c r="O2007" s="4"/>
      <c r="P2007" s="4">
        <f>=ROUNDDOWN({0},0)</f>
      </c>
      <c r="Q2007" s="4"/>
      <c r="R2007" s="5"/>
      <c r="S2007" s="4"/>
      <c r="T2007" s="6"/>
      <c r="U2007" s="4"/>
      <c r="V2007" s="6"/>
      <c r="W2007" s="5"/>
      <c r="X2007" s="5"/>
      <c r="Y2007" s="4"/>
      <c r="Z2007" s="6"/>
      <c r="AA2007" s="4"/>
      <c r="AB2007" s="6"/>
      <c r="AC2007" s="5"/>
      <c r="AD2007" s="5"/>
      <c r="AE2007" s="4"/>
      <c r="AF2007" s="6"/>
      <c r="AG2007" s="4"/>
      <c r="AH2007" s="6"/>
      <c r="AI2007" s="5"/>
      <c r="AJ2007" s="5"/>
      <c r="AK2007" s="4"/>
      <c r="AL2007" s="6"/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  <c r="AW2007" s="4"/>
      <c r="AX2007" s="6"/>
      <c r="AY2007" s="4"/>
      <c r="AZ2007" s="6"/>
      <c r="BA2007" s="5"/>
      <c r="BB2007" s="5"/>
      <c r="BC2007" s="4"/>
      <c r="BD2007" s="6"/>
      <c r="BE2007" s="4"/>
      <c r="BF2007" s="6"/>
      <c r="BG2007" s="5"/>
      <c r="BH2007" s="5"/>
      <c r="BI2007" s="4"/>
      <c r="BJ2007" s="6"/>
      <c r="BK2007" s="4"/>
      <c r="BL2007" s="6"/>
      <c r="BM2007" s="5"/>
      <c r="BN2007" s="5"/>
      <c r="BO2007" s="4"/>
      <c r="BP2007" s="6"/>
      <c r="BQ2007" s="4"/>
      <c r="BR2007" s="6"/>
      <c r="BS2007" s="5"/>
      <c r="BT2007" s="5"/>
      <c r="BU2007" s="4"/>
      <c r="BV2007" s="6"/>
      <c r="BW2007" s="4"/>
      <c r="BX2007" s="6"/>
      <c r="BY2007" s="5"/>
      <c r="BZ2007" s="5"/>
      <c r="CA2007" s="4"/>
      <c r="CB2007" s="6"/>
      <c r="CC2007" s="4"/>
      <c r="CD2007" s="6"/>
      <c r="CE2007" s="5"/>
      <c r="CF2007" s="5"/>
      <c r="CG2007" s="4"/>
      <c r="CH2007" s="6"/>
      <c r="CI2007" s="4"/>
      <c r="CJ2007" s="6"/>
      <c r="CK2007" s="5"/>
      <c r="CL2007" s="5"/>
      <c r="CM2007" s="4"/>
      <c r="CN2007" s="6"/>
      <c r="CO2007" s="4"/>
      <c r="CP2007" s="6"/>
      <c r="CQ2007" s="5"/>
      <c r="CR2007" s="5"/>
      <c r="CS2007" s="4"/>
      <c r="CT2007" s="6"/>
      <c r="CU2007" s="4"/>
      <c r="CV2007" s="6"/>
      <c r="CW2007" s="5"/>
      <c r="CX2007" s="5"/>
      <c r="CY2007" s="4"/>
      <c r="CZ2007" s="6"/>
      <c r="DA2007" s="4"/>
      <c r="DB2007" s="6"/>
      <c r="DC2007" s="5"/>
      <c r="DD2007" s="5"/>
      <c r="DE2007" s="4"/>
      <c r="DF2007" s="6"/>
      <c r="DG2007" s="4"/>
      <c r="DH2007" s="6"/>
      <c r="DI2007" s="5"/>
      <c r="DJ2007" s="5"/>
      <c r="DK2007" s="4"/>
      <c r="DL2007" s="6"/>
      <c r="DM2007" s="4"/>
      <c r="DN2007" s="6"/>
      <c r="DO2007" s="5"/>
      <c r="DP2007" s="5"/>
      <c r="DQ2007" s="4"/>
      <c r="DR2007" s="6"/>
      <c r="DS2007" s="4"/>
      <c r="DT2007" s="6"/>
      <c r="DU2007" s="5"/>
      <c r="DV2007" s="5"/>
      <c r="DW2007" s="4"/>
      <c r="DX2007" s="6"/>
      <c r="DY2007" s="4"/>
      <c r="DZ2007" s="6"/>
      <c r="EA2007" s="5"/>
      <c r="EB2007" s="5"/>
      <c r="EC2007" s="4"/>
      <c r="ED2007" s="6"/>
      <c r="EE2007" s="4"/>
      <c r="EF2007" s="6"/>
      <c r="EG2007" s="5"/>
      <c r="EH2007" s="5"/>
      <c r="EI2007" s="4"/>
      <c r="EJ2007" s="6"/>
      <c r="EK2007" s="4"/>
      <c r="EL2007" s="6"/>
      <c r="EM2007" s="5"/>
      <c r="EN2007" s="5"/>
      <c r="EO2007" s="4"/>
      <c r="EP2007" s="6"/>
      <c r="EQ2007" s="4"/>
      <c r="ER2007" s="6"/>
      <c r="ES2007" s="5"/>
      <c r="ET2007" s="5"/>
      <c r="EU2007" s="4"/>
      <c r="EV2007" s="6"/>
      <c r="EW2007" s="4"/>
      <c r="EX2007" s="6"/>
      <c r="EY2007" s="5"/>
      <c r="EZ2007" s="5"/>
      <c r="FA2007" s="4"/>
      <c r="FB2007" s="6"/>
      <c r="FC2007" s="4"/>
      <c r="FD2007" s="6"/>
      <c r="FE2007" s="5"/>
      <c r="FF2007" s="5"/>
      <c r="FG2007" s="4"/>
      <c r="FH2007" s="6"/>
      <c r="FI2007" s="4"/>
      <c r="FJ2007" s="6"/>
      <c r="FK2007" s="5"/>
      <c r="FL2007" s="5"/>
      <c r="FM2007" s="4"/>
      <c r="FN2007" s="6"/>
      <c r="FO2007" s="4"/>
      <c r="FP2007" s="6"/>
      <c r="FQ2007" s="5"/>
      <c r="FR2007" s="5"/>
      <c r="FS2007" s="4"/>
      <c r="FT2007" s="6"/>
      <c r="FU2007" s="4"/>
      <c r="FV2007" s="6"/>
      <c r="FW2007" s="5"/>
      <c r="FX2007" s="5"/>
      <c r="FY2007" s="4"/>
      <c r="FZ2007" s="6"/>
      <c r="GA2007" s="4"/>
      <c r="GB2007" s="6"/>
      <c r="GC2007" s="5"/>
      <c r="GD2007" s="5"/>
      <c r="GE2007" s="4"/>
      <c r="GF2007" s="6"/>
      <c r="GG2007" s="4"/>
      <c r="GH2007" s="6"/>
      <c r="GI2007" s="5"/>
      <c r="GJ2007" s="5"/>
      <c r="GK2007" s="4"/>
      <c r="GL2007" s="6"/>
      <c r="GM2007" s="4"/>
      <c r="GN2007" s="6"/>
      <c r="GO2007" s="5"/>
      <c r="GP2007" s="5"/>
      <c r="GQ2007" s="4"/>
      <c r="GR2007" s="6"/>
      <c r="GS2007" s="4"/>
      <c r="GT2007" s="6"/>
      <c r="GU2007" s="5"/>
      <c r="GV2007" s="5"/>
      <c r="GW2007" s="4"/>
      <c r="GX2007" s="6"/>
      <c r="GY2007" s="4"/>
      <c r="GZ2007" s="6"/>
      <c r="HA2007" s="5"/>
      <c r="HB2007" s="5"/>
      <c r="HC2007" s="4"/>
      <c r="HD2007" s="6"/>
      <c r="HE2007" s="4"/>
      <c r="HF2007" s="6"/>
      <c r="HG2007" s="5"/>
      <c r="HH2007" s="5"/>
      <c r="HI2007" s="4"/>
      <c r="HJ2007" s="6"/>
      <c r="HK2007" s="4"/>
      <c r="HL2007" s="6"/>
      <c r="HM2007" s="5"/>
      <c r="HN2007" s="5"/>
      <c r="HO2007" s="4"/>
      <c r="HP2007" s="6"/>
      <c r="HQ2007" s="4"/>
      <c r="HR2007" s="6"/>
      <c r="HS2007" s="5"/>
      <c r="HT2007" s="5"/>
      <c r="HU2007" s="4"/>
      <c r="HV2007" s="6"/>
      <c r="HW2007" s="4"/>
      <c r="HX2007" s="6"/>
      <c r="HY2007" s="5"/>
      <c r="HZ2007" s="5"/>
      <c r="IA2007" s="4"/>
      <c r="IB2007" s="6"/>
      <c r="IC2007" s="4"/>
      <c r="ID2007" s="6"/>
      <c r="IE2007" s="5"/>
      <c r="IF2007" s="5"/>
      <c r="IG2007" s="4"/>
      <c r="IH2007" s="6"/>
      <c r="II2007" s="4"/>
      <c r="IJ2007" s="6"/>
      <c r="IK2007" s="5"/>
      <c r="IL2007" s="5"/>
      <c r="IM2007" s="4"/>
      <c r="IN2007" s="6"/>
      <c r="IO2007" s="4"/>
      <c r="IP2007" s="6"/>
      <c r="IQ2007" s="5"/>
      <c r="IR2007" s="5"/>
      <c r="IS2007" s="4"/>
      <c r="IT2007" s="6"/>
      <c r="IU2007" s="4"/>
      <c r="IV2007" s="6"/>
      <c r="IW2007" s="5"/>
      <c r="IX2007" s="5"/>
      <c r="IY2007" s="4"/>
      <c r="IZ2007" s="6"/>
      <c r="JA2007" s="4"/>
      <c r="JB2007" s="6"/>
      <c r="JC2007" s="5"/>
      <c r="JD2007" s="5"/>
      <c r="JE2007" s="4"/>
      <c r="JF2007" s="6"/>
      <c r="JG2007" s="4"/>
      <c r="JH2007" s="6"/>
      <c r="JI2007" s="5"/>
      <c r="JJ2007" s="5"/>
      <c r="JK2007" s="4"/>
      <c r="JL2007" s="6"/>
      <c r="JM2007" s="4"/>
      <c r="JN2007" s="6"/>
      <c r="JO2007" s="5"/>
      <c r="JP2007" s="5"/>
      <c r="JQ2007" s="4"/>
      <c r="JR2007" s="6"/>
      <c r="JS2007" s="4"/>
      <c r="JT2007" s="6"/>
      <c r="JU2007" s="5"/>
      <c r="JV2007" s="5"/>
      <c r="JW2007" s="4"/>
      <c r="JX2007" s="6"/>
      <c r="JY2007" s="4"/>
      <c r="JZ2007" s="6"/>
      <c r="KA2007" s="5"/>
      <c r="KB2007" s="5"/>
      <c r="KC2007" s="4"/>
      <c r="KD2007" s="6"/>
      <c r="KE2007" s="4"/>
      <c r="KF2007" s="6"/>
      <c r="KG2007" s="5"/>
      <c r="KH2007" s="5"/>
      <c r="KI2007" s="4"/>
      <c r="KJ2007" s="6"/>
      <c r="KK2007" s="4"/>
      <c r="KL2007" s="6"/>
      <c r="KM2007" s="5"/>
      <c r="KN2007" s="5"/>
    </row>
    <row r="2008">
      <c r="A2008" s="3" t="s">
        <v>85</v>
      </c>
      <c r="B2008" s="3" t="s">
        <v>1266</v>
      </c>
      <c r="C2008" s="3" t="s">
        <v>703</v>
      </c>
      <c r="D2008" s="3" t="s">
        <v>712</v>
      </c>
      <c r="E2008" s="3" t="s">
        <v>1281</v>
      </c>
      <c r="F2008" s="3" t="s">
        <v>104</v>
      </c>
      <c r="G2008" s="3" t="s">
        <v>104</v>
      </c>
      <c r="H2008" s="3" t="s">
        <v>104</v>
      </c>
      <c r="I2008" s="3" t="s">
        <v>1308</v>
      </c>
      <c r="J2008" s="3" t="s">
        <v>104</v>
      </c>
      <c r="K2008" s="4"/>
      <c r="L2008" s="4">
        <f>=ROUNDDOWN({0},0)</f>
      </c>
      <c r="M2008" s="4"/>
      <c r="N2008" s="5"/>
      <c r="O2008" s="4"/>
      <c r="P2008" s="4">
        <f>=ROUNDDOWN({0},0)</f>
      </c>
      <c r="Q2008" s="4"/>
      <c r="R2008" s="5"/>
      <c r="S2008" s="4"/>
      <c r="T2008" s="6"/>
      <c r="U2008" s="4"/>
      <c r="V2008" s="6"/>
      <c r="W2008" s="5"/>
      <c r="X2008" s="5"/>
      <c r="Y2008" s="4"/>
      <c r="Z2008" s="6"/>
      <c r="AA2008" s="4"/>
      <c r="AB2008" s="6"/>
      <c r="AC2008" s="5"/>
      <c r="AD2008" s="5"/>
      <c r="AE2008" s="4"/>
      <c r="AF2008" s="6"/>
      <c r="AG2008" s="4"/>
      <c r="AH2008" s="6"/>
      <c r="AI2008" s="5"/>
      <c r="AJ2008" s="5"/>
      <c r="AK2008" s="4"/>
      <c r="AL2008" s="6"/>
      <c r="AM2008" s="4"/>
      <c r="AN2008" s="6"/>
      <c r="AO2008" s="5"/>
      <c r="AP2008" s="5"/>
      <c r="AQ2008" s="4"/>
      <c r="AR2008" s="6"/>
      <c r="AS2008" s="4"/>
      <c r="AT2008" s="6"/>
      <c r="AU2008" s="5"/>
      <c r="AV2008" s="5"/>
      <c r="AW2008" s="4"/>
      <c r="AX2008" s="6"/>
      <c r="AY2008" s="4"/>
      <c r="AZ2008" s="6"/>
      <c r="BA2008" s="5"/>
      <c r="BB2008" s="5"/>
      <c r="BC2008" s="4"/>
      <c r="BD2008" s="6"/>
      <c r="BE2008" s="4"/>
      <c r="BF2008" s="6"/>
      <c r="BG2008" s="5"/>
      <c r="BH2008" s="5"/>
      <c r="BI2008" s="4"/>
      <c r="BJ2008" s="6"/>
      <c r="BK2008" s="4"/>
      <c r="BL2008" s="6"/>
      <c r="BM2008" s="5"/>
      <c r="BN2008" s="5"/>
      <c r="BO2008" s="4"/>
      <c r="BP2008" s="6"/>
      <c r="BQ2008" s="4"/>
      <c r="BR2008" s="6"/>
      <c r="BS2008" s="5"/>
      <c r="BT2008" s="5"/>
      <c r="BU2008" s="4"/>
      <c r="BV2008" s="6"/>
      <c r="BW2008" s="4"/>
      <c r="BX2008" s="6"/>
      <c r="BY2008" s="5"/>
      <c r="BZ2008" s="5"/>
      <c r="CA2008" s="4"/>
      <c r="CB2008" s="6"/>
      <c r="CC2008" s="4"/>
      <c r="CD2008" s="6"/>
      <c r="CE2008" s="5"/>
      <c r="CF2008" s="5"/>
      <c r="CG2008" s="4"/>
      <c r="CH2008" s="6"/>
      <c r="CI2008" s="4"/>
      <c r="CJ2008" s="6"/>
      <c r="CK2008" s="5"/>
      <c r="CL2008" s="5"/>
      <c r="CM2008" s="4"/>
      <c r="CN2008" s="6"/>
      <c r="CO2008" s="4"/>
      <c r="CP2008" s="6"/>
      <c r="CQ2008" s="5"/>
      <c r="CR2008" s="5"/>
      <c r="CS2008" s="4"/>
      <c r="CT2008" s="6"/>
      <c r="CU2008" s="4"/>
      <c r="CV2008" s="6"/>
      <c r="CW2008" s="5"/>
      <c r="CX2008" s="5"/>
      <c r="CY2008" s="4"/>
      <c r="CZ2008" s="6"/>
      <c r="DA2008" s="4"/>
      <c r="DB2008" s="6"/>
      <c r="DC2008" s="5"/>
      <c r="DD2008" s="5"/>
      <c r="DE2008" s="4"/>
      <c r="DF2008" s="6"/>
      <c r="DG2008" s="4"/>
      <c r="DH2008" s="6"/>
      <c r="DI2008" s="5"/>
      <c r="DJ2008" s="5"/>
      <c r="DK2008" s="4"/>
      <c r="DL2008" s="6"/>
      <c r="DM2008" s="4"/>
      <c r="DN2008" s="6"/>
      <c r="DO2008" s="5"/>
      <c r="DP2008" s="5"/>
      <c r="DQ2008" s="4"/>
      <c r="DR2008" s="6"/>
      <c r="DS2008" s="4"/>
      <c r="DT2008" s="6"/>
      <c r="DU2008" s="5"/>
      <c r="DV2008" s="5"/>
      <c r="DW2008" s="4"/>
      <c r="DX2008" s="6"/>
      <c r="DY2008" s="4"/>
      <c r="DZ2008" s="6"/>
      <c r="EA2008" s="5"/>
      <c r="EB2008" s="5"/>
      <c r="EC2008" s="4"/>
      <c r="ED2008" s="6"/>
      <c r="EE2008" s="4"/>
      <c r="EF2008" s="6"/>
      <c r="EG2008" s="5"/>
      <c r="EH2008" s="5"/>
      <c r="EI2008" s="4"/>
      <c r="EJ2008" s="6"/>
      <c r="EK2008" s="4"/>
      <c r="EL2008" s="6"/>
      <c r="EM2008" s="5"/>
      <c r="EN2008" s="5"/>
      <c r="EO2008" s="4"/>
      <c r="EP2008" s="6"/>
      <c r="EQ2008" s="4"/>
      <c r="ER2008" s="6"/>
      <c r="ES2008" s="5"/>
      <c r="ET2008" s="5"/>
      <c r="EU2008" s="4"/>
      <c r="EV2008" s="6"/>
      <c r="EW2008" s="4"/>
      <c r="EX2008" s="6"/>
      <c r="EY2008" s="5"/>
      <c r="EZ2008" s="5"/>
      <c r="FA2008" s="4"/>
      <c r="FB2008" s="6"/>
      <c r="FC2008" s="4"/>
      <c r="FD2008" s="6"/>
      <c r="FE2008" s="5"/>
      <c r="FF2008" s="5"/>
      <c r="FG2008" s="4"/>
      <c r="FH2008" s="6"/>
      <c r="FI2008" s="4"/>
      <c r="FJ2008" s="6"/>
      <c r="FK2008" s="5"/>
      <c r="FL2008" s="5"/>
      <c r="FM2008" s="4"/>
      <c r="FN2008" s="6"/>
      <c r="FO2008" s="4"/>
      <c r="FP2008" s="6"/>
      <c r="FQ2008" s="5"/>
      <c r="FR2008" s="5"/>
      <c r="FS2008" s="4"/>
      <c r="FT2008" s="6"/>
      <c r="FU2008" s="4"/>
      <c r="FV2008" s="6"/>
      <c r="FW2008" s="5"/>
      <c r="FX2008" s="5"/>
      <c r="FY2008" s="4"/>
      <c r="FZ2008" s="6"/>
      <c r="GA2008" s="4"/>
      <c r="GB2008" s="6"/>
      <c r="GC2008" s="5"/>
      <c r="GD2008" s="5"/>
      <c r="GE2008" s="4"/>
      <c r="GF2008" s="6"/>
      <c r="GG2008" s="4"/>
      <c r="GH2008" s="6"/>
      <c r="GI2008" s="5"/>
      <c r="GJ2008" s="5"/>
      <c r="GK2008" s="4"/>
      <c r="GL2008" s="6"/>
      <c r="GM2008" s="4"/>
      <c r="GN2008" s="6"/>
      <c r="GO2008" s="5"/>
      <c r="GP2008" s="5"/>
      <c r="GQ2008" s="4"/>
      <c r="GR2008" s="6"/>
      <c r="GS2008" s="4"/>
      <c r="GT2008" s="6"/>
      <c r="GU2008" s="5"/>
      <c r="GV2008" s="5"/>
      <c r="GW2008" s="4"/>
      <c r="GX2008" s="6"/>
      <c r="GY2008" s="4"/>
      <c r="GZ2008" s="6"/>
      <c r="HA2008" s="5"/>
      <c r="HB2008" s="5"/>
      <c r="HC2008" s="4"/>
      <c r="HD2008" s="6"/>
      <c r="HE2008" s="4"/>
      <c r="HF2008" s="6"/>
      <c r="HG2008" s="5"/>
      <c r="HH2008" s="5"/>
      <c r="HI2008" s="4"/>
      <c r="HJ2008" s="6"/>
      <c r="HK2008" s="4"/>
      <c r="HL2008" s="6"/>
      <c r="HM2008" s="5"/>
      <c r="HN2008" s="5"/>
      <c r="HO2008" s="4"/>
      <c r="HP2008" s="6"/>
      <c r="HQ2008" s="4"/>
      <c r="HR2008" s="6"/>
      <c r="HS2008" s="5"/>
      <c r="HT2008" s="5"/>
      <c r="HU2008" s="4"/>
      <c r="HV2008" s="6"/>
      <c r="HW2008" s="4"/>
      <c r="HX2008" s="6"/>
      <c r="HY2008" s="5"/>
      <c r="HZ2008" s="5"/>
      <c r="IA2008" s="4"/>
      <c r="IB2008" s="6"/>
      <c r="IC2008" s="4"/>
      <c r="ID2008" s="6"/>
      <c r="IE2008" s="5"/>
      <c r="IF2008" s="5"/>
      <c r="IG2008" s="4"/>
      <c r="IH2008" s="6"/>
      <c r="II2008" s="4"/>
      <c r="IJ2008" s="6"/>
      <c r="IK2008" s="5"/>
      <c r="IL2008" s="5"/>
      <c r="IM2008" s="4"/>
      <c r="IN2008" s="6"/>
      <c r="IO2008" s="4"/>
      <c r="IP2008" s="6"/>
      <c r="IQ2008" s="5"/>
      <c r="IR2008" s="5"/>
      <c r="IS2008" s="4"/>
      <c r="IT2008" s="6"/>
      <c r="IU2008" s="4"/>
      <c r="IV2008" s="6"/>
      <c r="IW2008" s="5"/>
      <c r="IX2008" s="5"/>
      <c r="IY2008" s="4"/>
      <c r="IZ2008" s="6"/>
      <c r="JA2008" s="4"/>
      <c r="JB2008" s="6"/>
      <c r="JC2008" s="5"/>
      <c r="JD2008" s="5"/>
      <c r="JE2008" s="4"/>
      <c r="JF2008" s="6"/>
      <c r="JG2008" s="4"/>
      <c r="JH2008" s="6"/>
      <c r="JI2008" s="5"/>
      <c r="JJ2008" s="5"/>
      <c r="JK2008" s="4"/>
      <c r="JL2008" s="6"/>
      <c r="JM2008" s="4"/>
      <c r="JN2008" s="6"/>
      <c r="JO2008" s="5"/>
      <c r="JP2008" s="5"/>
      <c r="JQ2008" s="4"/>
      <c r="JR2008" s="6"/>
      <c r="JS2008" s="4"/>
      <c r="JT2008" s="6"/>
      <c r="JU2008" s="5"/>
      <c r="JV2008" s="5"/>
      <c r="JW2008" s="4"/>
      <c r="JX2008" s="6"/>
      <c r="JY2008" s="4"/>
      <c r="JZ2008" s="6"/>
      <c r="KA2008" s="5"/>
      <c r="KB2008" s="5"/>
      <c r="KC2008" s="4"/>
      <c r="KD2008" s="6"/>
      <c r="KE2008" s="4"/>
      <c r="KF2008" s="6"/>
      <c r="KG2008" s="5"/>
      <c r="KH2008" s="5"/>
      <c r="KI2008" s="4"/>
      <c r="KJ2008" s="6"/>
      <c r="KK2008" s="4"/>
      <c r="KL2008" s="6"/>
      <c r="KM2008" s="5"/>
      <c r="KN2008" s="5"/>
    </row>
    <row r="2009">
      <c r="A2009" s="3" t="s">
        <v>85</v>
      </c>
      <c r="B2009" s="3" t="s">
        <v>1266</v>
      </c>
      <c r="C2009" s="3" t="s">
        <v>703</v>
      </c>
      <c r="D2009" s="3" t="s">
        <v>712</v>
      </c>
      <c r="E2009" s="3" t="s">
        <v>1293</v>
      </c>
      <c r="F2009" s="3" t="s">
        <v>104</v>
      </c>
      <c r="G2009" s="3" t="s">
        <v>104</v>
      </c>
      <c r="H2009" s="3" t="s">
        <v>104</v>
      </c>
      <c r="I2009" s="3" t="s">
        <v>1308</v>
      </c>
      <c r="J2009" s="3" t="s">
        <v>104</v>
      </c>
      <c r="K2009" s="4"/>
      <c r="L2009" s="4">
        <f>=ROUNDDOWN({0},0)</f>
      </c>
      <c r="M2009" s="4"/>
      <c r="N2009" s="5"/>
      <c r="O2009" s="4"/>
      <c r="P2009" s="4">
        <f>=ROUNDDOWN({0},0)</f>
      </c>
      <c r="Q2009" s="4"/>
      <c r="R2009" s="5"/>
      <c r="S2009" s="4"/>
      <c r="T2009" s="6"/>
      <c r="U2009" s="4"/>
      <c r="V2009" s="6"/>
      <c r="W2009" s="5"/>
      <c r="X2009" s="5"/>
      <c r="Y2009" s="4"/>
      <c r="Z2009" s="6"/>
      <c r="AA2009" s="4"/>
      <c r="AB2009" s="6"/>
      <c r="AC2009" s="5"/>
      <c r="AD2009" s="5"/>
      <c r="AE2009" s="4"/>
      <c r="AF2009" s="6"/>
      <c r="AG2009" s="4"/>
      <c r="AH2009" s="6"/>
      <c r="AI2009" s="5"/>
      <c r="AJ2009" s="5"/>
      <c r="AK2009" s="4"/>
      <c r="AL2009" s="6"/>
      <c r="AM2009" s="4"/>
      <c r="AN2009" s="6"/>
      <c r="AO2009" s="5"/>
      <c r="AP2009" s="5"/>
      <c r="AQ2009" s="4"/>
      <c r="AR2009" s="6"/>
      <c r="AS2009" s="4"/>
      <c r="AT2009" s="6"/>
      <c r="AU2009" s="5"/>
      <c r="AV2009" s="5"/>
      <c r="AW2009" s="4"/>
      <c r="AX2009" s="6"/>
      <c r="AY2009" s="4"/>
      <c r="AZ2009" s="6"/>
      <c r="BA2009" s="5"/>
      <c r="BB2009" s="5"/>
      <c r="BC2009" s="4"/>
      <c r="BD2009" s="6"/>
      <c r="BE2009" s="4"/>
      <c r="BF2009" s="6"/>
      <c r="BG2009" s="5"/>
      <c r="BH2009" s="5"/>
      <c r="BI2009" s="4"/>
      <c r="BJ2009" s="6"/>
      <c r="BK2009" s="4"/>
      <c r="BL2009" s="6"/>
      <c r="BM2009" s="5"/>
      <c r="BN2009" s="5"/>
      <c r="BO2009" s="4"/>
      <c r="BP2009" s="6"/>
      <c r="BQ2009" s="4"/>
      <c r="BR2009" s="6"/>
      <c r="BS2009" s="5"/>
      <c r="BT2009" s="5"/>
      <c r="BU2009" s="4"/>
      <c r="BV2009" s="6"/>
      <c r="BW2009" s="4"/>
      <c r="BX2009" s="6"/>
      <c r="BY2009" s="5"/>
      <c r="BZ2009" s="5"/>
      <c r="CA2009" s="4"/>
      <c r="CB2009" s="6"/>
      <c r="CC2009" s="4"/>
      <c r="CD2009" s="6"/>
      <c r="CE2009" s="5"/>
      <c r="CF2009" s="5"/>
      <c r="CG2009" s="4"/>
      <c r="CH2009" s="6"/>
      <c r="CI2009" s="4"/>
      <c r="CJ2009" s="6"/>
      <c r="CK2009" s="5"/>
      <c r="CL2009" s="5"/>
      <c r="CM2009" s="4"/>
      <c r="CN2009" s="6"/>
      <c r="CO2009" s="4"/>
      <c r="CP2009" s="6"/>
      <c r="CQ2009" s="5"/>
      <c r="CR2009" s="5"/>
      <c r="CS2009" s="4"/>
      <c r="CT2009" s="6"/>
      <c r="CU2009" s="4"/>
      <c r="CV2009" s="6"/>
      <c r="CW2009" s="5"/>
      <c r="CX2009" s="5"/>
      <c r="CY2009" s="4"/>
      <c r="CZ2009" s="6"/>
      <c r="DA2009" s="4"/>
      <c r="DB2009" s="6"/>
      <c r="DC2009" s="5"/>
      <c r="DD2009" s="5"/>
      <c r="DE2009" s="4"/>
      <c r="DF2009" s="6"/>
      <c r="DG2009" s="4"/>
      <c r="DH2009" s="6"/>
      <c r="DI2009" s="5"/>
      <c r="DJ2009" s="5"/>
      <c r="DK2009" s="4"/>
      <c r="DL2009" s="6"/>
      <c r="DM2009" s="4"/>
      <c r="DN2009" s="6"/>
      <c r="DO2009" s="5"/>
      <c r="DP2009" s="5"/>
      <c r="DQ2009" s="4"/>
      <c r="DR2009" s="6"/>
      <c r="DS2009" s="4"/>
      <c r="DT2009" s="6"/>
      <c r="DU2009" s="5"/>
      <c r="DV2009" s="5"/>
      <c r="DW2009" s="4"/>
      <c r="DX2009" s="6"/>
      <c r="DY2009" s="4"/>
      <c r="DZ2009" s="6"/>
      <c r="EA2009" s="5"/>
      <c r="EB2009" s="5"/>
      <c r="EC2009" s="4"/>
      <c r="ED2009" s="6"/>
      <c r="EE2009" s="4"/>
      <c r="EF2009" s="6"/>
      <c r="EG2009" s="5"/>
      <c r="EH2009" s="5"/>
      <c r="EI2009" s="4"/>
      <c r="EJ2009" s="6"/>
      <c r="EK2009" s="4"/>
      <c r="EL2009" s="6"/>
      <c r="EM2009" s="5"/>
      <c r="EN2009" s="5"/>
      <c r="EO2009" s="4"/>
      <c r="EP2009" s="6"/>
      <c r="EQ2009" s="4"/>
      <c r="ER2009" s="6"/>
      <c r="ES2009" s="5"/>
      <c r="ET2009" s="5"/>
      <c r="EU2009" s="4"/>
      <c r="EV2009" s="6"/>
      <c r="EW2009" s="4"/>
      <c r="EX2009" s="6"/>
      <c r="EY2009" s="5"/>
      <c r="EZ2009" s="5"/>
      <c r="FA2009" s="4"/>
      <c r="FB2009" s="6"/>
      <c r="FC2009" s="4"/>
      <c r="FD2009" s="6"/>
      <c r="FE2009" s="5"/>
      <c r="FF2009" s="5"/>
      <c r="FG2009" s="4"/>
      <c r="FH2009" s="6"/>
      <c r="FI2009" s="4"/>
      <c r="FJ2009" s="6"/>
      <c r="FK2009" s="5"/>
      <c r="FL2009" s="5"/>
      <c r="FM2009" s="4"/>
      <c r="FN2009" s="6"/>
      <c r="FO2009" s="4"/>
      <c r="FP2009" s="6"/>
      <c r="FQ2009" s="5"/>
      <c r="FR2009" s="5"/>
      <c r="FS2009" s="4"/>
      <c r="FT2009" s="6"/>
      <c r="FU2009" s="4"/>
      <c r="FV2009" s="6"/>
      <c r="FW2009" s="5"/>
      <c r="FX2009" s="5"/>
      <c r="FY2009" s="4"/>
      <c r="FZ2009" s="6"/>
      <c r="GA2009" s="4"/>
      <c r="GB2009" s="6"/>
      <c r="GC2009" s="5"/>
      <c r="GD2009" s="5"/>
      <c r="GE2009" s="4"/>
      <c r="GF2009" s="6"/>
      <c r="GG2009" s="4"/>
      <c r="GH2009" s="6"/>
      <c r="GI2009" s="5"/>
      <c r="GJ2009" s="5"/>
      <c r="GK2009" s="4"/>
      <c r="GL2009" s="6"/>
      <c r="GM2009" s="4"/>
      <c r="GN2009" s="6"/>
      <c r="GO2009" s="5"/>
      <c r="GP2009" s="5"/>
      <c r="GQ2009" s="4"/>
      <c r="GR2009" s="6"/>
      <c r="GS2009" s="4"/>
      <c r="GT2009" s="6"/>
      <c r="GU2009" s="5"/>
      <c r="GV2009" s="5"/>
      <c r="GW2009" s="4"/>
      <c r="GX2009" s="6"/>
      <c r="GY2009" s="4"/>
      <c r="GZ2009" s="6"/>
      <c r="HA2009" s="5"/>
      <c r="HB2009" s="5"/>
      <c r="HC2009" s="4"/>
      <c r="HD2009" s="6"/>
      <c r="HE2009" s="4"/>
      <c r="HF2009" s="6"/>
      <c r="HG2009" s="5"/>
      <c r="HH2009" s="5"/>
      <c r="HI2009" s="4"/>
      <c r="HJ2009" s="6"/>
      <c r="HK2009" s="4"/>
      <c r="HL2009" s="6"/>
      <c r="HM2009" s="5"/>
      <c r="HN2009" s="5"/>
      <c r="HO2009" s="4"/>
      <c r="HP2009" s="6"/>
      <c r="HQ2009" s="4"/>
      <c r="HR2009" s="6"/>
      <c r="HS2009" s="5"/>
      <c r="HT2009" s="5"/>
      <c r="HU2009" s="4"/>
      <c r="HV2009" s="6"/>
      <c r="HW2009" s="4"/>
      <c r="HX2009" s="6"/>
      <c r="HY2009" s="5"/>
      <c r="HZ2009" s="5"/>
      <c r="IA2009" s="4"/>
      <c r="IB2009" s="6"/>
      <c r="IC2009" s="4"/>
      <c r="ID2009" s="6"/>
      <c r="IE2009" s="5"/>
      <c r="IF2009" s="5"/>
      <c r="IG2009" s="4"/>
      <c r="IH2009" s="6"/>
      <c r="II2009" s="4"/>
      <c r="IJ2009" s="6"/>
      <c r="IK2009" s="5"/>
      <c r="IL2009" s="5"/>
      <c r="IM2009" s="4"/>
      <c r="IN2009" s="6"/>
      <c r="IO2009" s="4"/>
      <c r="IP2009" s="6"/>
      <c r="IQ2009" s="5"/>
      <c r="IR2009" s="5"/>
      <c r="IS2009" s="4"/>
      <c r="IT2009" s="6"/>
      <c r="IU2009" s="4"/>
      <c r="IV2009" s="6"/>
      <c r="IW2009" s="5"/>
      <c r="IX2009" s="5"/>
      <c r="IY2009" s="4"/>
      <c r="IZ2009" s="6"/>
      <c r="JA2009" s="4"/>
      <c r="JB2009" s="6"/>
      <c r="JC2009" s="5"/>
      <c r="JD2009" s="5"/>
      <c r="JE2009" s="4"/>
      <c r="JF2009" s="6"/>
      <c r="JG2009" s="4"/>
      <c r="JH2009" s="6"/>
      <c r="JI2009" s="5"/>
      <c r="JJ2009" s="5"/>
      <c r="JK2009" s="4"/>
      <c r="JL2009" s="6"/>
      <c r="JM2009" s="4"/>
      <c r="JN2009" s="6"/>
      <c r="JO2009" s="5"/>
      <c r="JP2009" s="5"/>
      <c r="JQ2009" s="4"/>
      <c r="JR2009" s="6"/>
      <c r="JS2009" s="4"/>
      <c r="JT2009" s="6"/>
      <c r="JU2009" s="5"/>
      <c r="JV2009" s="5"/>
      <c r="JW2009" s="4"/>
      <c r="JX2009" s="6"/>
      <c r="JY2009" s="4"/>
      <c r="JZ2009" s="6"/>
      <c r="KA2009" s="5"/>
      <c r="KB2009" s="5"/>
      <c r="KC2009" s="4"/>
      <c r="KD2009" s="6"/>
      <c r="KE2009" s="4"/>
      <c r="KF2009" s="6"/>
      <c r="KG2009" s="5"/>
      <c r="KH2009" s="5"/>
      <c r="KI2009" s="4"/>
      <c r="KJ2009" s="6"/>
      <c r="KK2009" s="4"/>
      <c r="KL2009" s="6"/>
      <c r="KM2009" s="5"/>
      <c r="KN2009" s="5"/>
    </row>
    <row r="2010">
      <c r="A2010" s="3" t="s">
        <v>85</v>
      </c>
      <c r="B2010" s="3" t="s">
        <v>1266</v>
      </c>
      <c r="C2010" s="3" t="s">
        <v>703</v>
      </c>
      <c r="D2010" s="3" t="s">
        <v>712</v>
      </c>
      <c r="E2010" s="3" t="s">
        <v>1279</v>
      </c>
      <c r="F2010" s="3" t="s">
        <v>104</v>
      </c>
      <c r="G2010" s="3" t="s">
        <v>104</v>
      </c>
      <c r="H2010" s="3" t="s">
        <v>104</v>
      </c>
      <c r="I2010" s="3" t="s">
        <v>1684</v>
      </c>
      <c r="J2010" s="3" t="s">
        <v>104</v>
      </c>
      <c r="K2010" s="4"/>
      <c r="L2010" s="4">
        <f>=ROUNDDOWN({0},0)</f>
      </c>
      <c r="M2010" s="4"/>
      <c r="N2010" s="5"/>
      <c r="O2010" s="4"/>
      <c r="P2010" s="4">
        <f>=ROUNDDOWN({0},0)</f>
      </c>
      <c r="Q2010" s="4"/>
      <c r="R2010" s="5"/>
      <c r="S2010" s="4"/>
      <c r="T2010" s="6"/>
      <c r="U2010" s="4"/>
      <c r="V2010" s="6"/>
      <c r="W2010" s="5"/>
      <c r="X2010" s="5"/>
      <c r="Y2010" s="4"/>
      <c r="Z2010" s="6"/>
      <c r="AA2010" s="4"/>
      <c r="AB2010" s="6"/>
      <c r="AC2010" s="5"/>
      <c r="AD2010" s="5"/>
      <c r="AE2010" s="4"/>
      <c r="AF2010" s="6"/>
      <c r="AG2010" s="4"/>
      <c r="AH2010" s="6"/>
      <c r="AI2010" s="5"/>
      <c r="AJ2010" s="5"/>
      <c r="AK2010" s="4"/>
      <c r="AL2010" s="6"/>
      <c r="AM2010" s="4"/>
      <c r="AN2010" s="6"/>
      <c r="AO2010" s="5"/>
      <c r="AP2010" s="5"/>
      <c r="AQ2010" s="4"/>
      <c r="AR2010" s="6"/>
      <c r="AS2010" s="4"/>
      <c r="AT2010" s="6"/>
      <c r="AU2010" s="5"/>
      <c r="AV2010" s="5"/>
      <c r="AW2010" s="4"/>
      <c r="AX2010" s="6"/>
      <c r="AY2010" s="4"/>
      <c r="AZ2010" s="6"/>
      <c r="BA2010" s="5"/>
      <c r="BB2010" s="5"/>
      <c r="BC2010" s="4"/>
      <c r="BD2010" s="6"/>
      <c r="BE2010" s="4"/>
      <c r="BF2010" s="6"/>
      <c r="BG2010" s="5"/>
      <c r="BH2010" s="5"/>
      <c r="BI2010" s="4"/>
      <c r="BJ2010" s="6"/>
      <c r="BK2010" s="4"/>
      <c r="BL2010" s="6"/>
      <c r="BM2010" s="5"/>
      <c r="BN2010" s="5"/>
      <c r="BO2010" s="4"/>
      <c r="BP2010" s="6"/>
      <c r="BQ2010" s="4"/>
      <c r="BR2010" s="6"/>
      <c r="BS2010" s="5"/>
      <c r="BT2010" s="5"/>
      <c r="BU2010" s="4"/>
      <c r="BV2010" s="6"/>
      <c r="BW2010" s="4"/>
      <c r="BX2010" s="6"/>
      <c r="BY2010" s="5"/>
      <c r="BZ2010" s="5"/>
      <c r="CA2010" s="4"/>
      <c r="CB2010" s="6"/>
      <c r="CC2010" s="4"/>
      <c r="CD2010" s="6"/>
      <c r="CE2010" s="5"/>
      <c r="CF2010" s="5"/>
      <c r="CG2010" s="4"/>
      <c r="CH2010" s="6"/>
      <c r="CI2010" s="4"/>
      <c r="CJ2010" s="6"/>
      <c r="CK2010" s="5"/>
      <c r="CL2010" s="5"/>
      <c r="CM2010" s="4"/>
      <c r="CN2010" s="6"/>
      <c r="CO2010" s="4"/>
      <c r="CP2010" s="6"/>
      <c r="CQ2010" s="5"/>
      <c r="CR2010" s="5"/>
      <c r="CS2010" s="4"/>
      <c r="CT2010" s="6"/>
      <c r="CU2010" s="4"/>
      <c r="CV2010" s="6"/>
      <c r="CW2010" s="5"/>
      <c r="CX2010" s="5"/>
      <c r="CY2010" s="4"/>
      <c r="CZ2010" s="6"/>
      <c r="DA2010" s="4"/>
      <c r="DB2010" s="6"/>
      <c r="DC2010" s="5"/>
      <c r="DD2010" s="5"/>
      <c r="DE2010" s="4"/>
      <c r="DF2010" s="6"/>
      <c r="DG2010" s="4"/>
      <c r="DH2010" s="6"/>
      <c r="DI2010" s="5"/>
      <c r="DJ2010" s="5"/>
      <c r="DK2010" s="4"/>
      <c r="DL2010" s="6"/>
      <c r="DM2010" s="4"/>
      <c r="DN2010" s="6"/>
      <c r="DO2010" s="5"/>
      <c r="DP2010" s="5"/>
      <c r="DQ2010" s="4"/>
      <c r="DR2010" s="6"/>
      <c r="DS2010" s="4"/>
      <c r="DT2010" s="6"/>
      <c r="DU2010" s="5"/>
      <c r="DV2010" s="5"/>
      <c r="DW2010" s="4"/>
      <c r="DX2010" s="6"/>
      <c r="DY2010" s="4"/>
      <c r="DZ2010" s="6"/>
      <c r="EA2010" s="5"/>
      <c r="EB2010" s="5"/>
      <c r="EC2010" s="4"/>
      <c r="ED2010" s="6"/>
      <c r="EE2010" s="4"/>
      <c r="EF2010" s="6"/>
      <c r="EG2010" s="5"/>
      <c r="EH2010" s="5"/>
      <c r="EI2010" s="4"/>
      <c r="EJ2010" s="6"/>
      <c r="EK2010" s="4"/>
      <c r="EL2010" s="6"/>
      <c r="EM2010" s="5"/>
      <c r="EN2010" s="5"/>
      <c r="EO2010" s="4"/>
      <c r="EP2010" s="6"/>
      <c r="EQ2010" s="4"/>
      <c r="ER2010" s="6"/>
      <c r="ES2010" s="5"/>
      <c r="ET2010" s="5"/>
      <c r="EU2010" s="4"/>
      <c r="EV2010" s="6"/>
      <c r="EW2010" s="4"/>
      <c r="EX2010" s="6"/>
      <c r="EY2010" s="5"/>
      <c r="EZ2010" s="5"/>
      <c r="FA2010" s="4"/>
      <c r="FB2010" s="6"/>
      <c r="FC2010" s="4"/>
      <c r="FD2010" s="6"/>
      <c r="FE2010" s="5"/>
      <c r="FF2010" s="5"/>
      <c r="FG2010" s="4"/>
      <c r="FH2010" s="6"/>
      <c r="FI2010" s="4"/>
      <c r="FJ2010" s="6"/>
      <c r="FK2010" s="5"/>
      <c r="FL2010" s="5"/>
      <c r="FM2010" s="4"/>
      <c r="FN2010" s="6"/>
      <c r="FO2010" s="4"/>
      <c r="FP2010" s="6"/>
      <c r="FQ2010" s="5"/>
      <c r="FR2010" s="5"/>
      <c r="FS2010" s="4"/>
      <c r="FT2010" s="6"/>
      <c r="FU2010" s="4"/>
      <c r="FV2010" s="6"/>
      <c r="FW2010" s="5"/>
      <c r="FX2010" s="5"/>
      <c r="FY2010" s="4"/>
      <c r="FZ2010" s="6"/>
      <c r="GA2010" s="4"/>
      <c r="GB2010" s="6"/>
      <c r="GC2010" s="5"/>
      <c r="GD2010" s="5"/>
      <c r="GE2010" s="4"/>
      <c r="GF2010" s="6"/>
      <c r="GG2010" s="4"/>
      <c r="GH2010" s="6"/>
      <c r="GI2010" s="5"/>
      <c r="GJ2010" s="5"/>
      <c r="GK2010" s="4"/>
      <c r="GL2010" s="6"/>
      <c r="GM2010" s="4"/>
      <c r="GN2010" s="6"/>
      <c r="GO2010" s="5"/>
      <c r="GP2010" s="5"/>
      <c r="GQ2010" s="4"/>
      <c r="GR2010" s="6"/>
      <c r="GS2010" s="4"/>
      <c r="GT2010" s="6"/>
      <c r="GU2010" s="5"/>
      <c r="GV2010" s="5"/>
      <c r="GW2010" s="4"/>
      <c r="GX2010" s="6"/>
      <c r="GY2010" s="4"/>
      <c r="GZ2010" s="6"/>
      <c r="HA2010" s="5"/>
      <c r="HB2010" s="5"/>
      <c r="HC2010" s="4"/>
      <c r="HD2010" s="6"/>
      <c r="HE2010" s="4"/>
      <c r="HF2010" s="6"/>
      <c r="HG2010" s="5"/>
      <c r="HH2010" s="5"/>
      <c r="HI2010" s="4"/>
      <c r="HJ2010" s="6"/>
      <c r="HK2010" s="4"/>
      <c r="HL2010" s="6"/>
      <c r="HM2010" s="5"/>
      <c r="HN2010" s="5"/>
      <c r="HO2010" s="4"/>
      <c r="HP2010" s="6"/>
      <c r="HQ2010" s="4"/>
      <c r="HR2010" s="6"/>
      <c r="HS2010" s="5"/>
      <c r="HT2010" s="5"/>
      <c r="HU2010" s="4"/>
      <c r="HV2010" s="6"/>
      <c r="HW2010" s="4"/>
      <c r="HX2010" s="6"/>
      <c r="HY2010" s="5"/>
      <c r="HZ2010" s="5"/>
      <c r="IA2010" s="4"/>
      <c r="IB2010" s="6"/>
      <c r="IC2010" s="4"/>
      <c r="ID2010" s="6"/>
      <c r="IE2010" s="5"/>
      <c r="IF2010" s="5"/>
      <c r="IG2010" s="4"/>
      <c r="IH2010" s="6"/>
      <c r="II2010" s="4"/>
      <c r="IJ2010" s="6"/>
      <c r="IK2010" s="5"/>
      <c r="IL2010" s="5"/>
      <c r="IM2010" s="4"/>
      <c r="IN2010" s="6"/>
      <c r="IO2010" s="4"/>
      <c r="IP2010" s="6"/>
      <c r="IQ2010" s="5"/>
      <c r="IR2010" s="5"/>
      <c r="IS2010" s="4"/>
      <c r="IT2010" s="6"/>
      <c r="IU2010" s="4"/>
      <c r="IV2010" s="6"/>
      <c r="IW2010" s="5"/>
      <c r="IX2010" s="5"/>
      <c r="IY2010" s="4"/>
      <c r="IZ2010" s="6"/>
      <c r="JA2010" s="4"/>
      <c r="JB2010" s="6"/>
      <c r="JC2010" s="5"/>
      <c r="JD2010" s="5"/>
      <c r="JE2010" s="4"/>
      <c r="JF2010" s="6"/>
      <c r="JG2010" s="4"/>
      <c r="JH2010" s="6"/>
      <c r="JI2010" s="5"/>
      <c r="JJ2010" s="5"/>
      <c r="JK2010" s="4"/>
      <c r="JL2010" s="6"/>
      <c r="JM2010" s="4"/>
      <c r="JN2010" s="6"/>
      <c r="JO2010" s="5"/>
      <c r="JP2010" s="5"/>
      <c r="JQ2010" s="4"/>
      <c r="JR2010" s="6"/>
      <c r="JS2010" s="4"/>
      <c r="JT2010" s="6"/>
      <c r="JU2010" s="5"/>
      <c r="JV2010" s="5"/>
      <c r="JW2010" s="4"/>
      <c r="JX2010" s="6"/>
      <c r="JY2010" s="4"/>
      <c r="JZ2010" s="6"/>
      <c r="KA2010" s="5"/>
      <c r="KB2010" s="5"/>
      <c r="KC2010" s="4"/>
      <c r="KD2010" s="6"/>
      <c r="KE2010" s="4"/>
      <c r="KF2010" s="6"/>
      <c r="KG2010" s="5"/>
      <c r="KH2010" s="5"/>
      <c r="KI2010" s="4"/>
      <c r="KJ2010" s="6"/>
      <c r="KK2010" s="4"/>
      <c r="KL2010" s="6"/>
      <c r="KM2010" s="5"/>
      <c r="KN2010" s="5"/>
    </row>
    <row r="2011">
      <c r="A2011" s="3" t="s">
        <v>85</v>
      </c>
      <c r="B2011" s="3" t="s">
        <v>1266</v>
      </c>
      <c r="C2011" s="3" t="s">
        <v>703</v>
      </c>
      <c r="D2011" s="3" t="s">
        <v>712</v>
      </c>
      <c r="E2011" s="3" t="s">
        <v>1281</v>
      </c>
      <c r="F2011" s="3" t="s">
        <v>104</v>
      </c>
      <c r="G2011" s="3" t="s">
        <v>104</v>
      </c>
      <c r="H2011" s="3" t="s">
        <v>104</v>
      </c>
      <c r="I2011" s="3" t="s">
        <v>1684</v>
      </c>
      <c r="J2011" s="3" t="s">
        <v>104</v>
      </c>
      <c r="K2011" s="4"/>
      <c r="L2011" s="4">
        <f>=ROUNDDOWN({0},0)</f>
      </c>
      <c r="M2011" s="4"/>
      <c r="N2011" s="5"/>
      <c r="O2011" s="4"/>
      <c r="P2011" s="4">
        <f>=ROUNDDOWN({0},0)</f>
      </c>
      <c r="Q2011" s="4"/>
      <c r="R2011" s="5"/>
      <c r="S2011" s="4"/>
      <c r="T2011" s="6"/>
      <c r="U2011" s="4"/>
      <c r="V2011" s="6"/>
      <c r="W2011" s="5"/>
      <c r="X2011" s="5"/>
      <c r="Y2011" s="4"/>
      <c r="Z2011" s="6"/>
      <c r="AA2011" s="4"/>
      <c r="AB2011" s="6"/>
      <c r="AC2011" s="5"/>
      <c r="AD2011" s="5"/>
      <c r="AE2011" s="4"/>
      <c r="AF2011" s="6"/>
      <c r="AG2011" s="4"/>
      <c r="AH2011" s="6"/>
      <c r="AI2011" s="5"/>
      <c r="AJ2011" s="5"/>
      <c r="AK2011" s="4"/>
      <c r="AL2011" s="6"/>
      <c r="AM2011" s="4"/>
      <c r="AN2011" s="6"/>
      <c r="AO2011" s="5"/>
      <c r="AP2011" s="5"/>
      <c r="AQ2011" s="4"/>
      <c r="AR2011" s="6"/>
      <c r="AS2011" s="4"/>
      <c r="AT2011" s="6"/>
      <c r="AU2011" s="5"/>
      <c r="AV2011" s="5"/>
      <c r="AW2011" s="4"/>
      <c r="AX2011" s="6"/>
      <c r="AY2011" s="4"/>
      <c r="AZ2011" s="6"/>
      <c r="BA2011" s="5"/>
      <c r="BB2011" s="5"/>
      <c r="BC2011" s="4"/>
      <c r="BD2011" s="6"/>
      <c r="BE2011" s="4"/>
      <c r="BF2011" s="6"/>
      <c r="BG2011" s="5"/>
      <c r="BH2011" s="5"/>
      <c r="BI2011" s="4"/>
      <c r="BJ2011" s="6"/>
      <c r="BK2011" s="4"/>
      <c r="BL2011" s="6"/>
      <c r="BM2011" s="5"/>
      <c r="BN2011" s="5"/>
      <c r="BO2011" s="4"/>
      <c r="BP2011" s="6"/>
      <c r="BQ2011" s="4"/>
      <c r="BR2011" s="6"/>
      <c r="BS2011" s="5"/>
      <c r="BT2011" s="5"/>
      <c r="BU2011" s="4"/>
      <c r="BV2011" s="6"/>
      <c r="BW2011" s="4"/>
      <c r="BX2011" s="6"/>
      <c r="BY2011" s="5"/>
      <c r="BZ2011" s="5"/>
      <c r="CA2011" s="4"/>
      <c r="CB2011" s="6"/>
      <c r="CC2011" s="4"/>
      <c r="CD2011" s="6"/>
      <c r="CE2011" s="5"/>
      <c r="CF2011" s="5"/>
      <c r="CG2011" s="4"/>
      <c r="CH2011" s="6"/>
      <c r="CI2011" s="4"/>
      <c r="CJ2011" s="6"/>
      <c r="CK2011" s="5"/>
      <c r="CL2011" s="5"/>
      <c r="CM2011" s="4"/>
      <c r="CN2011" s="6"/>
      <c r="CO2011" s="4"/>
      <c r="CP2011" s="6"/>
      <c r="CQ2011" s="5"/>
      <c r="CR2011" s="5"/>
      <c r="CS2011" s="4"/>
      <c r="CT2011" s="6"/>
      <c r="CU2011" s="4"/>
      <c r="CV2011" s="6"/>
      <c r="CW2011" s="5"/>
      <c r="CX2011" s="5"/>
      <c r="CY2011" s="4"/>
      <c r="CZ2011" s="6"/>
      <c r="DA2011" s="4"/>
      <c r="DB2011" s="6"/>
      <c r="DC2011" s="5"/>
      <c r="DD2011" s="5"/>
      <c r="DE2011" s="4"/>
      <c r="DF2011" s="6"/>
      <c r="DG2011" s="4"/>
      <c r="DH2011" s="6"/>
      <c r="DI2011" s="5"/>
      <c r="DJ2011" s="5"/>
      <c r="DK2011" s="4"/>
      <c r="DL2011" s="6"/>
      <c r="DM2011" s="4"/>
      <c r="DN2011" s="6"/>
      <c r="DO2011" s="5"/>
      <c r="DP2011" s="5"/>
      <c r="DQ2011" s="4"/>
      <c r="DR2011" s="6"/>
      <c r="DS2011" s="4"/>
      <c r="DT2011" s="6"/>
      <c r="DU2011" s="5"/>
      <c r="DV2011" s="5"/>
      <c r="DW2011" s="4"/>
      <c r="DX2011" s="6"/>
      <c r="DY2011" s="4"/>
      <c r="DZ2011" s="6"/>
      <c r="EA2011" s="5"/>
      <c r="EB2011" s="5"/>
      <c r="EC2011" s="4"/>
      <c r="ED2011" s="6"/>
      <c r="EE2011" s="4"/>
      <c r="EF2011" s="6"/>
      <c r="EG2011" s="5"/>
      <c r="EH2011" s="5"/>
      <c r="EI2011" s="4"/>
      <c r="EJ2011" s="6"/>
      <c r="EK2011" s="4"/>
      <c r="EL2011" s="6"/>
      <c r="EM2011" s="5"/>
      <c r="EN2011" s="5"/>
      <c r="EO2011" s="4"/>
      <c r="EP2011" s="6"/>
      <c r="EQ2011" s="4"/>
      <c r="ER2011" s="6"/>
      <c r="ES2011" s="5"/>
      <c r="ET2011" s="5"/>
      <c r="EU2011" s="4"/>
      <c r="EV2011" s="6"/>
      <c r="EW2011" s="4"/>
      <c r="EX2011" s="6"/>
      <c r="EY2011" s="5"/>
      <c r="EZ2011" s="5"/>
      <c r="FA2011" s="4"/>
      <c r="FB2011" s="6"/>
      <c r="FC2011" s="4"/>
      <c r="FD2011" s="6"/>
      <c r="FE2011" s="5"/>
      <c r="FF2011" s="5"/>
      <c r="FG2011" s="4"/>
      <c r="FH2011" s="6"/>
      <c r="FI2011" s="4"/>
      <c r="FJ2011" s="6"/>
      <c r="FK2011" s="5"/>
      <c r="FL2011" s="5"/>
      <c r="FM2011" s="4"/>
      <c r="FN2011" s="6"/>
      <c r="FO2011" s="4"/>
      <c r="FP2011" s="6"/>
      <c r="FQ2011" s="5"/>
      <c r="FR2011" s="5"/>
      <c r="FS2011" s="4"/>
      <c r="FT2011" s="6"/>
      <c r="FU2011" s="4"/>
      <c r="FV2011" s="6"/>
      <c r="FW2011" s="5"/>
      <c r="FX2011" s="5"/>
      <c r="FY2011" s="4"/>
      <c r="FZ2011" s="6"/>
      <c r="GA2011" s="4"/>
      <c r="GB2011" s="6"/>
      <c r="GC2011" s="5"/>
      <c r="GD2011" s="5"/>
      <c r="GE2011" s="4"/>
      <c r="GF2011" s="6"/>
      <c r="GG2011" s="4"/>
      <c r="GH2011" s="6"/>
      <c r="GI2011" s="5"/>
      <c r="GJ2011" s="5"/>
      <c r="GK2011" s="4"/>
      <c r="GL2011" s="6"/>
      <c r="GM2011" s="4"/>
      <c r="GN2011" s="6"/>
      <c r="GO2011" s="5"/>
      <c r="GP2011" s="5"/>
      <c r="GQ2011" s="4"/>
      <c r="GR2011" s="6"/>
      <c r="GS2011" s="4"/>
      <c r="GT2011" s="6"/>
      <c r="GU2011" s="5"/>
      <c r="GV2011" s="5"/>
      <c r="GW2011" s="4"/>
      <c r="GX2011" s="6"/>
      <c r="GY2011" s="4"/>
      <c r="GZ2011" s="6"/>
      <c r="HA2011" s="5"/>
      <c r="HB2011" s="5"/>
      <c r="HC2011" s="4"/>
      <c r="HD2011" s="6"/>
      <c r="HE2011" s="4"/>
      <c r="HF2011" s="6"/>
      <c r="HG2011" s="5"/>
      <c r="HH2011" s="5"/>
      <c r="HI2011" s="4"/>
      <c r="HJ2011" s="6"/>
      <c r="HK2011" s="4"/>
      <c r="HL2011" s="6"/>
      <c r="HM2011" s="5"/>
      <c r="HN2011" s="5"/>
      <c r="HO2011" s="4"/>
      <c r="HP2011" s="6"/>
      <c r="HQ2011" s="4"/>
      <c r="HR2011" s="6"/>
      <c r="HS2011" s="5"/>
      <c r="HT2011" s="5"/>
      <c r="HU2011" s="4"/>
      <c r="HV2011" s="6"/>
      <c r="HW2011" s="4"/>
      <c r="HX2011" s="6"/>
      <c r="HY2011" s="5"/>
      <c r="HZ2011" s="5"/>
      <c r="IA2011" s="4"/>
      <c r="IB2011" s="6"/>
      <c r="IC2011" s="4"/>
      <c r="ID2011" s="6"/>
      <c r="IE2011" s="5"/>
      <c r="IF2011" s="5"/>
      <c r="IG2011" s="4"/>
      <c r="IH2011" s="6"/>
      <c r="II2011" s="4"/>
      <c r="IJ2011" s="6"/>
      <c r="IK2011" s="5"/>
      <c r="IL2011" s="5"/>
      <c r="IM2011" s="4"/>
      <c r="IN2011" s="6"/>
      <c r="IO2011" s="4"/>
      <c r="IP2011" s="6"/>
      <c r="IQ2011" s="5"/>
      <c r="IR2011" s="5"/>
      <c r="IS2011" s="4"/>
      <c r="IT2011" s="6"/>
      <c r="IU2011" s="4"/>
      <c r="IV2011" s="6"/>
      <c r="IW2011" s="5"/>
      <c r="IX2011" s="5"/>
      <c r="IY2011" s="4"/>
      <c r="IZ2011" s="6"/>
      <c r="JA2011" s="4"/>
      <c r="JB2011" s="6"/>
      <c r="JC2011" s="5"/>
      <c r="JD2011" s="5"/>
      <c r="JE2011" s="4"/>
      <c r="JF2011" s="6"/>
      <c r="JG2011" s="4"/>
      <c r="JH2011" s="6"/>
      <c r="JI2011" s="5"/>
      <c r="JJ2011" s="5"/>
      <c r="JK2011" s="4"/>
      <c r="JL2011" s="6"/>
      <c r="JM2011" s="4"/>
      <c r="JN2011" s="6"/>
      <c r="JO2011" s="5"/>
      <c r="JP2011" s="5"/>
      <c r="JQ2011" s="4"/>
      <c r="JR2011" s="6"/>
      <c r="JS2011" s="4"/>
      <c r="JT2011" s="6"/>
      <c r="JU2011" s="5"/>
      <c r="JV2011" s="5"/>
      <c r="JW2011" s="4"/>
      <c r="JX2011" s="6"/>
      <c r="JY2011" s="4"/>
      <c r="JZ2011" s="6"/>
      <c r="KA2011" s="5"/>
      <c r="KB2011" s="5"/>
      <c r="KC2011" s="4"/>
      <c r="KD2011" s="6"/>
      <c r="KE2011" s="4"/>
      <c r="KF2011" s="6"/>
      <c r="KG2011" s="5"/>
      <c r="KH2011" s="5"/>
      <c r="KI2011" s="4"/>
      <c r="KJ2011" s="6"/>
      <c r="KK2011" s="4"/>
      <c r="KL2011" s="6"/>
      <c r="KM2011" s="5"/>
      <c r="KN2011" s="5"/>
    </row>
    <row r="2012">
      <c r="A2012" s="3" t="s">
        <v>85</v>
      </c>
      <c r="B2012" s="3" t="s">
        <v>1266</v>
      </c>
      <c r="C2012" s="3" t="s">
        <v>703</v>
      </c>
      <c r="D2012" s="3" t="s">
        <v>712</v>
      </c>
      <c r="E2012" s="3" t="s">
        <v>1286</v>
      </c>
      <c r="F2012" s="3" t="s">
        <v>104</v>
      </c>
      <c r="G2012" s="3" t="s">
        <v>104</v>
      </c>
      <c r="H2012" s="3" t="s">
        <v>104</v>
      </c>
      <c r="I2012" s="3" t="s">
        <v>1674</v>
      </c>
      <c r="J2012" s="3" t="s">
        <v>104</v>
      </c>
      <c r="K2012" s="4"/>
      <c r="L2012" s="4">
        <f>=ROUNDDOWN({0},0)</f>
      </c>
      <c r="M2012" s="4"/>
      <c r="N2012" s="5"/>
      <c r="O2012" s="4"/>
      <c r="P2012" s="4">
        <f>=ROUNDDOWN({0},0)</f>
      </c>
      <c r="Q2012" s="4"/>
      <c r="R2012" s="5"/>
      <c r="S2012" s="4"/>
      <c r="T2012" s="6"/>
      <c r="U2012" s="4"/>
      <c r="V2012" s="6"/>
      <c r="W2012" s="5"/>
      <c r="X2012" s="5"/>
      <c r="Y2012" s="4"/>
      <c r="Z2012" s="6"/>
      <c r="AA2012" s="4"/>
      <c r="AB2012" s="6"/>
      <c r="AC2012" s="5"/>
      <c r="AD2012" s="5"/>
      <c r="AE2012" s="4"/>
      <c r="AF2012" s="6"/>
      <c r="AG2012" s="4"/>
      <c r="AH2012" s="6"/>
      <c r="AI2012" s="5"/>
      <c r="AJ2012" s="5"/>
      <c r="AK2012" s="4"/>
      <c r="AL2012" s="6"/>
      <c r="AM2012" s="4"/>
      <c r="AN2012" s="6"/>
      <c r="AO2012" s="5"/>
      <c r="AP2012" s="5"/>
      <c r="AQ2012" s="4"/>
      <c r="AR2012" s="6"/>
      <c r="AS2012" s="4"/>
      <c r="AT2012" s="6"/>
      <c r="AU2012" s="5"/>
      <c r="AV2012" s="5"/>
      <c r="AW2012" s="4"/>
      <c r="AX2012" s="6"/>
      <c r="AY2012" s="4"/>
      <c r="AZ2012" s="6"/>
      <c r="BA2012" s="5"/>
      <c r="BB2012" s="5"/>
      <c r="BC2012" s="4"/>
      <c r="BD2012" s="6"/>
      <c r="BE2012" s="4"/>
      <c r="BF2012" s="6"/>
      <c r="BG2012" s="5"/>
      <c r="BH2012" s="5"/>
      <c r="BI2012" s="4"/>
      <c r="BJ2012" s="6"/>
      <c r="BK2012" s="4"/>
      <c r="BL2012" s="6"/>
      <c r="BM2012" s="5"/>
      <c r="BN2012" s="5"/>
      <c r="BO2012" s="4"/>
      <c r="BP2012" s="6"/>
      <c r="BQ2012" s="4"/>
      <c r="BR2012" s="6"/>
      <c r="BS2012" s="5"/>
      <c r="BT2012" s="5"/>
      <c r="BU2012" s="4"/>
      <c r="BV2012" s="6"/>
      <c r="BW2012" s="4"/>
      <c r="BX2012" s="6"/>
      <c r="BY2012" s="5"/>
      <c r="BZ2012" s="5"/>
      <c r="CA2012" s="4"/>
      <c r="CB2012" s="6"/>
      <c r="CC2012" s="4"/>
      <c r="CD2012" s="6"/>
      <c r="CE2012" s="5"/>
      <c r="CF2012" s="5"/>
      <c r="CG2012" s="4"/>
      <c r="CH2012" s="6"/>
      <c r="CI2012" s="4"/>
      <c r="CJ2012" s="6"/>
      <c r="CK2012" s="5"/>
      <c r="CL2012" s="5"/>
      <c r="CM2012" s="4"/>
      <c r="CN2012" s="6"/>
      <c r="CO2012" s="4"/>
      <c r="CP2012" s="6"/>
      <c r="CQ2012" s="5"/>
      <c r="CR2012" s="5"/>
      <c r="CS2012" s="4"/>
      <c r="CT2012" s="6"/>
      <c r="CU2012" s="4"/>
      <c r="CV2012" s="6"/>
      <c r="CW2012" s="5"/>
      <c r="CX2012" s="5"/>
      <c r="CY2012" s="4"/>
      <c r="CZ2012" s="6"/>
      <c r="DA2012" s="4"/>
      <c r="DB2012" s="6"/>
      <c r="DC2012" s="5"/>
      <c r="DD2012" s="5"/>
      <c r="DE2012" s="4"/>
      <c r="DF2012" s="6"/>
      <c r="DG2012" s="4"/>
      <c r="DH2012" s="6"/>
      <c r="DI2012" s="5"/>
      <c r="DJ2012" s="5"/>
      <c r="DK2012" s="4"/>
      <c r="DL2012" s="6"/>
      <c r="DM2012" s="4"/>
      <c r="DN2012" s="6"/>
      <c r="DO2012" s="5"/>
      <c r="DP2012" s="5"/>
      <c r="DQ2012" s="4"/>
      <c r="DR2012" s="6"/>
      <c r="DS2012" s="4"/>
      <c r="DT2012" s="6"/>
      <c r="DU2012" s="5"/>
      <c r="DV2012" s="5"/>
      <c r="DW2012" s="4"/>
      <c r="DX2012" s="6"/>
      <c r="DY2012" s="4"/>
      <c r="DZ2012" s="6"/>
      <c r="EA2012" s="5"/>
      <c r="EB2012" s="5"/>
      <c r="EC2012" s="4"/>
      <c r="ED2012" s="6"/>
      <c r="EE2012" s="4"/>
      <c r="EF2012" s="6"/>
      <c r="EG2012" s="5"/>
      <c r="EH2012" s="5"/>
      <c r="EI2012" s="4"/>
      <c r="EJ2012" s="6"/>
      <c r="EK2012" s="4"/>
      <c r="EL2012" s="6"/>
      <c r="EM2012" s="5"/>
      <c r="EN2012" s="5"/>
      <c r="EO2012" s="4"/>
      <c r="EP2012" s="6"/>
      <c r="EQ2012" s="4"/>
      <c r="ER2012" s="6"/>
      <c r="ES2012" s="5"/>
      <c r="ET2012" s="5"/>
      <c r="EU2012" s="4"/>
      <c r="EV2012" s="6"/>
      <c r="EW2012" s="4"/>
      <c r="EX2012" s="6"/>
      <c r="EY2012" s="5"/>
      <c r="EZ2012" s="5"/>
      <c r="FA2012" s="4"/>
      <c r="FB2012" s="6"/>
      <c r="FC2012" s="4"/>
      <c r="FD2012" s="6"/>
      <c r="FE2012" s="5"/>
      <c r="FF2012" s="5"/>
      <c r="FG2012" s="4"/>
      <c r="FH2012" s="6"/>
      <c r="FI2012" s="4"/>
      <c r="FJ2012" s="6"/>
      <c r="FK2012" s="5"/>
      <c r="FL2012" s="5"/>
      <c r="FM2012" s="4"/>
      <c r="FN2012" s="6"/>
      <c r="FO2012" s="4"/>
      <c r="FP2012" s="6"/>
      <c r="FQ2012" s="5"/>
      <c r="FR2012" s="5"/>
      <c r="FS2012" s="4"/>
      <c r="FT2012" s="6"/>
      <c r="FU2012" s="4"/>
      <c r="FV2012" s="6"/>
      <c r="FW2012" s="5"/>
      <c r="FX2012" s="5"/>
      <c r="FY2012" s="4"/>
      <c r="FZ2012" s="6"/>
      <c r="GA2012" s="4"/>
      <c r="GB2012" s="6"/>
      <c r="GC2012" s="5"/>
      <c r="GD2012" s="5"/>
      <c r="GE2012" s="4"/>
      <c r="GF2012" s="6"/>
      <c r="GG2012" s="4"/>
      <c r="GH2012" s="6"/>
      <c r="GI2012" s="5"/>
      <c r="GJ2012" s="5"/>
      <c r="GK2012" s="4"/>
      <c r="GL2012" s="6"/>
      <c r="GM2012" s="4"/>
      <c r="GN2012" s="6"/>
      <c r="GO2012" s="5"/>
      <c r="GP2012" s="5"/>
      <c r="GQ2012" s="4"/>
      <c r="GR2012" s="6"/>
      <c r="GS2012" s="4"/>
      <c r="GT2012" s="6"/>
      <c r="GU2012" s="5"/>
      <c r="GV2012" s="5"/>
      <c r="GW2012" s="4"/>
      <c r="GX2012" s="6"/>
      <c r="GY2012" s="4"/>
      <c r="GZ2012" s="6"/>
      <c r="HA2012" s="5"/>
      <c r="HB2012" s="5"/>
      <c r="HC2012" s="4"/>
      <c r="HD2012" s="6"/>
      <c r="HE2012" s="4"/>
      <c r="HF2012" s="6"/>
      <c r="HG2012" s="5"/>
      <c r="HH2012" s="5"/>
      <c r="HI2012" s="4"/>
      <c r="HJ2012" s="6"/>
      <c r="HK2012" s="4"/>
      <c r="HL2012" s="6"/>
      <c r="HM2012" s="5"/>
      <c r="HN2012" s="5"/>
      <c r="HO2012" s="4"/>
      <c r="HP2012" s="6"/>
      <c r="HQ2012" s="4"/>
      <c r="HR2012" s="6"/>
      <c r="HS2012" s="5"/>
      <c r="HT2012" s="5"/>
      <c r="HU2012" s="4"/>
      <c r="HV2012" s="6"/>
      <c r="HW2012" s="4"/>
      <c r="HX2012" s="6"/>
      <c r="HY2012" s="5"/>
      <c r="HZ2012" s="5"/>
      <c r="IA2012" s="4"/>
      <c r="IB2012" s="6"/>
      <c r="IC2012" s="4"/>
      <c r="ID2012" s="6"/>
      <c r="IE2012" s="5"/>
      <c r="IF2012" s="5"/>
      <c r="IG2012" s="4"/>
      <c r="IH2012" s="6"/>
      <c r="II2012" s="4"/>
      <c r="IJ2012" s="6"/>
      <c r="IK2012" s="5"/>
      <c r="IL2012" s="5"/>
      <c r="IM2012" s="4"/>
      <c r="IN2012" s="6"/>
      <c r="IO2012" s="4"/>
      <c r="IP2012" s="6"/>
      <c r="IQ2012" s="5"/>
      <c r="IR2012" s="5"/>
      <c r="IS2012" s="4"/>
      <c r="IT2012" s="6"/>
      <c r="IU2012" s="4"/>
      <c r="IV2012" s="6"/>
      <c r="IW2012" s="5"/>
      <c r="IX2012" s="5"/>
      <c r="IY2012" s="4"/>
      <c r="IZ2012" s="6"/>
      <c r="JA2012" s="4"/>
      <c r="JB2012" s="6"/>
      <c r="JC2012" s="5"/>
      <c r="JD2012" s="5"/>
      <c r="JE2012" s="4"/>
      <c r="JF2012" s="6"/>
      <c r="JG2012" s="4"/>
      <c r="JH2012" s="6"/>
      <c r="JI2012" s="5"/>
      <c r="JJ2012" s="5"/>
      <c r="JK2012" s="4"/>
      <c r="JL2012" s="6"/>
      <c r="JM2012" s="4"/>
      <c r="JN2012" s="6"/>
      <c r="JO2012" s="5"/>
      <c r="JP2012" s="5"/>
      <c r="JQ2012" s="4"/>
      <c r="JR2012" s="6"/>
      <c r="JS2012" s="4"/>
      <c r="JT2012" s="6"/>
      <c r="JU2012" s="5"/>
      <c r="JV2012" s="5"/>
      <c r="JW2012" s="4"/>
      <c r="JX2012" s="6"/>
      <c r="JY2012" s="4"/>
      <c r="JZ2012" s="6"/>
      <c r="KA2012" s="5"/>
      <c r="KB2012" s="5"/>
      <c r="KC2012" s="4"/>
      <c r="KD2012" s="6"/>
      <c r="KE2012" s="4"/>
      <c r="KF2012" s="6"/>
      <c r="KG2012" s="5"/>
      <c r="KH2012" s="5"/>
      <c r="KI2012" s="4"/>
      <c r="KJ2012" s="6"/>
      <c r="KK2012" s="4"/>
      <c r="KL2012" s="6"/>
      <c r="KM2012" s="5"/>
      <c r="KN2012" s="5"/>
    </row>
    <row r="2013">
      <c r="A2013" s="3" t="s">
        <v>85</v>
      </c>
      <c r="B2013" s="3" t="s">
        <v>1266</v>
      </c>
      <c r="C2013" s="3" t="s">
        <v>703</v>
      </c>
      <c r="D2013" s="3" t="s">
        <v>712</v>
      </c>
      <c r="E2013" s="3" t="s">
        <v>1295</v>
      </c>
      <c r="F2013" s="3" t="s">
        <v>104</v>
      </c>
      <c r="G2013" s="3" t="s">
        <v>104</v>
      </c>
      <c r="H2013" s="3" t="s">
        <v>104</v>
      </c>
      <c r="I2013" s="3" t="s">
        <v>1685</v>
      </c>
      <c r="J2013" s="3" t="s">
        <v>104</v>
      </c>
      <c r="K2013" s="4"/>
      <c r="L2013" s="4">
        <f>=ROUNDDOWN({0},0)</f>
      </c>
      <c r="M2013" s="4"/>
      <c r="N2013" s="5"/>
      <c r="O2013" s="4"/>
      <c r="P2013" s="4">
        <f>=ROUNDDOWN({0},0)</f>
      </c>
      <c r="Q2013" s="4"/>
      <c r="R2013" s="5"/>
      <c r="S2013" s="4"/>
      <c r="T2013" s="6"/>
      <c r="U2013" s="4"/>
      <c r="V2013" s="6"/>
      <c r="W2013" s="5"/>
      <c r="X2013" s="5"/>
      <c r="Y2013" s="4"/>
      <c r="Z2013" s="6"/>
      <c r="AA2013" s="4"/>
      <c r="AB2013" s="6"/>
      <c r="AC2013" s="5"/>
      <c r="AD2013" s="5"/>
      <c r="AE2013" s="4"/>
      <c r="AF2013" s="6"/>
      <c r="AG2013" s="4"/>
      <c r="AH2013" s="6"/>
      <c r="AI2013" s="5"/>
      <c r="AJ2013" s="5"/>
      <c r="AK2013" s="4"/>
      <c r="AL2013" s="6"/>
      <c r="AM2013" s="4"/>
      <c r="AN2013" s="6"/>
      <c r="AO2013" s="5"/>
      <c r="AP2013" s="5"/>
      <c r="AQ2013" s="4"/>
      <c r="AR2013" s="6"/>
      <c r="AS2013" s="4"/>
      <c r="AT2013" s="6"/>
      <c r="AU2013" s="5"/>
      <c r="AV2013" s="5"/>
      <c r="AW2013" s="4"/>
      <c r="AX2013" s="6"/>
      <c r="AY2013" s="4"/>
      <c r="AZ2013" s="6"/>
      <c r="BA2013" s="5"/>
      <c r="BB2013" s="5"/>
      <c r="BC2013" s="4"/>
      <c r="BD2013" s="6"/>
      <c r="BE2013" s="4"/>
      <c r="BF2013" s="6"/>
      <c r="BG2013" s="5"/>
      <c r="BH2013" s="5"/>
      <c r="BI2013" s="4"/>
      <c r="BJ2013" s="6"/>
      <c r="BK2013" s="4"/>
      <c r="BL2013" s="6"/>
      <c r="BM2013" s="5"/>
      <c r="BN2013" s="5"/>
      <c r="BO2013" s="4"/>
      <c r="BP2013" s="6"/>
      <c r="BQ2013" s="4"/>
      <c r="BR2013" s="6"/>
      <c r="BS2013" s="5"/>
      <c r="BT2013" s="5"/>
      <c r="BU2013" s="4"/>
      <c r="BV2013" s="6"/>
      <c r="BW2013" s="4"/>
      <c r="BX2013" s="6"/>
      <c r="BY2013" s="5"/>
      <c r="BZ2013" s="5"/>
      <c r="CA2013" s="4"/>
      <c r="CB2013" s="6"/>
      <c r="CC2013" s="4"/>
      <c r="CD2013" s="6"/>
      <c r="CE2013" s="5"/>
      <c r="CF2013" s="5"/>
      <c r="CG2013" s="4"/>
      <c r="CH2013" s="6"/>
      <c r="CI2013" s="4"/>
      <c r="CJ2013" s="6"/>
      <c r="CK2013" s="5"/>
      <c r="CL2013" s="5"/>
      <c r="CM2013" s="4"/>
      <c r="CN2013" s="6"/>
      <c r="CO2013" s="4"/>
      <c r="CP2013" s="6"/>
      <c r="CQ2013" s="5"/>
      <c r="CR2013" s="5"/>
      <c r="CS2013" s="4"/>
      <c r="CT2013" s="6"/>
      <c r="CU2013" s="4"/>
      <c r="CV2013" s="6"/>
      <c r="CW2013" s="5"/>
      <c r="CX2013" s="5"/>
      <c r="CY2013" s="4"/>
      <c r="CZ2013" s="6"/>
      <c r="DA2013" s="4"/>
      <c r="DB2013" s="6"/>
      <c r="DC2013" s="5"/>
      <c r="DD2013" s="5"/>
      <c r="DE2013" s="4"/>
      <c r="DF2013" s="6"/>
      <c r="DG2013" s="4"/>
      <c r="DH2013" s="6"/>
      <c r="DI2013" s="5"/>
      <c r="DJ2013" s="5"/>
      <c r="DK2013" s="4"/>
      <c r="DL2013" s="6"/>
      <c r="DM2013" s="4"/>
      <c r="DN2013" s="6"/>
      <c r="DO2013" s="5"/>
      <c r="DP2013" s="5"/>
      <c r="DQ2013" s="4"/>
      <c r="DR2013" s="6"/>
      <c r="DS2013" s="4"/>
      <c r="DT2013" s="6"/>
      <c r="DU2013" s="5"/>
      <c r="DV2013" s="5"/>
      <c r="DW2013" s="4"/>
      <c r="DX2013" s="6"/>
      <c r="DY2013" s="4"/>
      <c r="DZ2013" s="6"/>
      <c r="EA2013" s="5"/>
      <c r="EB2013" s="5"/>
      <c r="EC2013" s="4"/>
      <c r="ED2013" s="6"/>
      <c r="EE2013" s="4"/>
      <c r="EF2013" s="6"/>
      <c r="EG2013" s="5"/>
      <c r="EH2013" s="5"/>
      <c r="EI2013" s="4"/>
      <c r="EJ2013" s="6"/>
      <c r="EK2013" s="4"/>
      <c r="EL2013" s="6"/>
      <c r="EM2013" s="5"/>
      <c r="EN2013" s="5"/>
      <c r="EO2013" s="4"/>
      <c r="EP2013" s="6"/>
      <c r="EQ2013" s="4"/>
      <c r="ER2013" s="6"/>
      <c r="ES2013" s="5"/>
      <c r="ET2013" s="5"/>
      <c r="EU2013" s="4"/>
      <c r="EV2013" s="6"/>
      <c r="EW2013" s="4"/>
      <c r="EX2013" s="6"/>
      <c r="EY2013" s="5"/>
      <c r="EZ2013" s="5"/>
      <c r="FA2013" s="4"/>
      <c r="FB2013" s="6"/>
      <c r="FC2013" s="4"/>
      <c r="FD2013" s="6"/>
      <c r="FE2013" s="5"/>
      <c r="FF2013" s="5"/>
      <c r="FG2013" s="4"/>
      <c r="FH2013" s="6"/>
      <c r="FI2013" s="4"/>
      <c r="FJ2013" s="6"/>
      <c r="FK2013" s="5"/>
      <c r="FL2013" s="5"/>
      <c r="FM2013" s="4"/>
      <c r="FN2013" s="6"/>
      <c r="FO2013" s="4"/>
      <c r="FP2013" s="6"/>
      <c r="FQ2013" s="5"/>
      <c r="FR2013" s="5"/>
      <c r="FS2013" s="4"/>
      <c r="FT2013" s="6"/>
      <c r="FU2013" s="4"/>
      <c r="FV2013" s="6"/>
      <c r="FW2013" s="5"/>
      <c r="FX2013" s="5"/>
      <c r="FY2013" s="4"/>
      <c r="FZ2013" s="6"/>
      <c r="GA2013" s="4"/>
      <c r="GB2013" s="6"/>
      <c r="GC2013" s="5"/>
      <c r="GD2013" s="5"/>
      <c r="GE2013" s="4"/>
      <c r="GF2013" s="6"/>
      <c r="GG2013" s="4"/>
      <c r="GH2013" s="6"/>
      <c r="GI2013" s="5"/>
      <c r="GJ2013" s="5"/>
      <c r="GK2013" s="4"/>
      <c r="GL2013" s="6"/>
      <c r="GM2013" s="4"/>
      <c r="GN2013" s="6"/>
      <c r="GO2013" s="5"/>
      <c r="GP2013" s="5"/>
      <c r="GQ2013" s="4"/>
      <c r="GR2013" s="6"/>
      <c r="GS2013" s="4"/>
      <c r="GT2013" s="6"/>
      <c r="GU2013" s="5"/>
      <c r="GV2013" s="5"/>
      <c r="GW2013" s="4"/>
      <c r="GX2013" s="6"/>
      <c r="GY2013" s="4"/>
      <c r="GZ2013" s="6"/>
      <c r="HA2013" s="5"/>
      <c r="HB2013" s="5"/>
      <c r="HC2013" s="4"/>
      <c r="HD2013" s="6"/>
      <c r="HE2013" s="4"/>
      <c r="HF2013" s="6"/>
      <c r="HG2013" s="5"/>
      <c r="HH2013" s="5"/>
      <c r="HI2013" s="4"/>
      <c r="HJ2013" s="6"/>
      <c r="HK2013" s="4"/>
      <c r="HL2013" s="6"/>
      <c r="HM2013" s="5"/>
      <c r="HN2013" s="5"/>
      <c r="HO2013" s="4"/>
      <c r="HP2013" s="6"/>
      <c r="HQ2013" s="4"/>
      <c r="HR2013" s="6"/>
      <c r="HS2013" s="5"/>
      <c r="HT2013" s="5"/>
      <c r="HU2013" s="4"/>
      <c r="HV2013" s="6"/>
      <c r="HW2013" s="4"/>
      <c r="HX2013" s="6"/>
      <c r="HY2013" s="5"/>
      <c r="HZ2013" s="5"/>
      <c r="IA2013" s="4"/>
      <c r="IB2013" s="6"/>
      <c r="IC2013" s="4"/>
      <c r="ID2013" s="6"/>
      <c r="IE2013" s="5"/>
      <c r="IF2013" s="5"/>
      <c r="IG2013" s="4"/>
      <c r="IH2013" s="6"/>
      <c r="II2013" s="4"/>
      <c r="IJ2013" s="6"/>
      <c r="IK2013" s="5"/>
      <c r="IL2013" s="5"/>
      <c r="IM2013" s="4"/>
      <c r="IN2013" s="6"/>
      <c r="IO2013" s="4"/>
      <c r="IP2013" s="6"/>
      <c r="IQ2013" s="5"/>
      <c r="IR2013" s="5"/>
      <c r="IS2013" s="4"/>
      <c r="IT2013" s="6"/>
      <c r="IU2013" s="4"/>
      <c r="IV2013" s="6"/>
      <c r="IW2013" s="5"/>
      <c r="IX2013" s="5"/>
      <c r="IY2013" s="4"/>
      <c r="IZ2013" s="6"/>
      <c r="JA2013" s="4"/>
      <c r="JB2013" s="6"/>
      <c r="JC2013" s="5"/>
      <c r="JD2013" s="5"/>
      <c r="JE2013" s="4"/>
      <c r="JF2013" s="6"/>
      <c r="JG2013" s="4"/>
      <c r="JH2013" s="6"/>
      <c r="JI2013" s="5"/>
      <c r="JJ2013" s="5"/>
      <c r="JK2013" s="4"/>
      <c r="JL2013" s="6"/>
      <c r="JM2013" s="4"/>
      <c r="JN2013" s="6"/>
      <c r="JO2013" s="5"/>
      <c r="JP2013" s="5"/>
      <c r="JQ2013" s="4"/>
      <c r="JR2013" s="6"/>
      <c r="JS2013" s="4"/>
      <c r="JT2013" s="6"/>
      <c r="JU2013" s="5"/>
      <c r="JV2013" s="5"/>
      <c r="JW2013" s="4"/>
      <c r="JX2013" s="6"/>
      <c r="JY2013" s="4"/>
      <c r="JZ2013" s="6"/>
      <c r="KA2013" s="5"/>
      <c r="KB2013" s="5"/>
      <c r="KC2013" s="4"/>
      <c r="KD2013" s="6"/>
      <c r="KE2013" s="4"/>
      <c r="KF2013" s="6"/>
      <c r="KG2013" s="5"/>
      <c r="KH2013" s="5"/>
      <c r="KI2013" s="4"/>
      <c r="KJ2013" s="6"/>
      <c r="KK2013" s="4"/>
      <c r="KL2013" s="6"/>
      <c r="KM2013" s="5"/>
      <c r="KN2013" s="5"/>
    </row>
    <row r="2014">
      <c r="A2014" s="3" t="s">
        <v>85</v>
      </c>
      <c r="B2014" s="3" t="s">
        <v>1266</v>
      </c>
      <c r="C2014" s="3" t="s">
        <v>703</v>
      </c>
      <c r="D2014" s="3" t="s">
        <v>712</v>
      </c>
      <c r="E2014" s="3" t="s">
        <v>1288</v>
      </c>
      <c r="F2014" s="3" t="s">
        <v>104</v>
      </c>
      <c r="G2014" s="3" t="s">
        <v>104</v>
      </c>
      <c r="H2014" s="3" t="s">
        <v>104</v>
      </c>
      <c r="I2014" s="3" t="s">
        <v>1675</v>
      </c>
      <c r="J2014" s="3" t="s">
        <v>104</v>
      </c>
      <c r="K2014" s="4"/>
      <c r="L2014" s="4">
        <f>=ROUNDDOWN({0},0)</f>
      </c>
      <c r="M2014" s="4"/>
      <c r="N2014" s="5"/>
      <c r="O2014" s="4"/>
      <c r="P2014" s="4">
        <f>=ROUNDDOWN({0},0)</f>
      </c>
      <c r="Q2014" s="4"/>
      <c r="R2014" s="5"/>
      <c r="S2014" s="4"/>
      <c r="T2014" s="6"/>
      <c r="U2014" s="4"/>
      <c r="V2014" s="6"/>
      <c r="W2014" s="5"/>
      <c r="X2014" s="5"/>
      <c r="Y2014" s="4"/>
      <c r="Z2014" s="6"/>
      <c r="AA2014" s="4"/>
      <c r="AB2014" s="6"/>
      <c r="AC2014" s="5"/>
      <c r="AD2014" s="5"/>
      <c r="AE2014" s="4"/>
      <c r="AF2014" s="6"/>
      <c r="AG2014" s="4"/>
      <c r="AH2014" s="6"/>
      <c r="AI2014" s="5"/>
      <c r="AJ2014" s="5"/>
      <c r="AK2014" s="4"/>
      <c r="AL2014" s="6"/>
      <c r="AM2014" s="4"/>
      <c r="AN2014" s="6"/>
      <c r="AO2014" s="5"/>
      <c r="AP2014" s="5"/>
      <c r="AQ2014" s="4"/>
      <c r="AR2014" s="6"/>
      <c r="AS2014" s="4"/>
      <c r="AT2014" s="6"/>
      <c r="AU2014" s="5"/>
      <c r="AV2014" s="5"/>
      <c r="AW2014" s="4"/>
      <c r="AX2014" s="6"/>
      <c r="AY2014" s="4"/>
      <c r="AZ2014" s="6"/>
      <c r="BA2014" s="5"/>
      <c r="BB2014" s="5"/>
      <c r="BC2014" s="4"/>
      <c r="BD2014" s="6"/>
      <c r="BE2014" s="4"/>
      <c r="BF2014" s="6"/>
      <c r="BG2014" s="5"/>
      <c r="BH2014" s="5"/>
      <c r="BI2014" s="4"/>
      <c r="BJ2014" s="6"/>
      <c r="BK2014" s="4"/>
      <c r="BL2014" s="6"/>
      <c r="BM2014" s="5"/>
      <c r="BN2014" s="5"/>
      <c r="BO2014" s="4"/>
      <c r="BP2014" s="6"/>
      <c r="BQ2014" s="4"/>
      <c r="BR2014" s="6"/>
      <c r="BS2014" s="5"/>
      <c r="BT2014" s="5"/>
      <c r="BU2014" s="4"/>
      <c r="BV2014" s="6"/>
      <c r="BW2014" s="4"/>
      <c r="BX2014" s="6"/>
      <c r="BY2014" s="5"/>
      <c r="BZ2014" s="5"/>
      <c r="CA2014" s="4"/>
      <c r="CB2014" s="6"/>
      <c r="CC2014" s="4"/>
      <c r="CD2014" s="6"/>
      <c r="CE2014" s="5"/>
      <c r="CF2014" s="5"/>
      <c r="CG2014" s="4"/>
      <c r="CH2014" s="6"/>
      <c r="CI2014" s="4"/>
      <c r="CJ2014" s="6"/>
      <c r="CK2014" s="5"/>
      <c r="CL2014" s="5"/>
      <c r="CM2014" s="4"/>
      <c r="CN2014" s="6"/>
      <c r="CO2014" s="4"/>
      <c r="CP2014" s="6"/>
      <c r="CQ2014" s="5"/>
      <c r="CR2014" s="5"/>
      <c r="CS2014" s="4"/>
      <c r="CT2014" s="6"/>
      <c r="CU2014" s="4"/>
      <c r="CV2014" s="6"/>
      <c r="CW2014" s="5"/>
      <c r="CX2014" s="5"/>
      <c r="CY2014" s="4"/>
      <c r="CZ2014" s="6"/>
      <c r="DA2014" s="4"/>
      <c r="DB2014" s="6"/>
      <c r="DC2014" s="5"/>
      <c r="DD2014" s="5"/>
      <c r="DE2014" s="4"/>
      <c r="DF2014" s="6"/>
      <c r="DG2014" s="4"/>
      <c r="DH2014" s="6"/>
      <c r="DI2014" s="5"/>
      <c r="DJ2014" s="5"/>
      <c r="DK2014" s="4"/>
      <c r="DL2014" s="6"/>
      <c r="DM2014" s="4"/>
      <c r="DN2014" s="6"/>
      <c r="DO2014" s="5"/>
      <c r="DP2014" s="5"/>
      <c r="DQ2014" s="4"/>
      <c r="DR2014" s="6"/>
      <c r="DS2014" s="4"/>
      <c r="DT2014" s="6"/>
      <c r="DU2014" s="5"/>
      <c r="DV2014" s="5"/>
      <c r="DW2014" s="4"/>
      <c r="DX2014" s="6"/>
      <c r="DY2014" s="4"/>
      <c r="DZ2014" s="6"/>
      <c r="EA2014" s="5"/>
      <c r="EB2014" s="5"/>
      <c r="EC2014" s="4"/>
      <c r="ED2014" s="6"/>
      <c r="EE2014" s="4"/>
      <c r="EF2014" s="6"/>
      <c r="EG2014" s="5"/>
      <c r="EH2014" s="5"/>
      <c r="EI2014" s="4"/>
      <c r="EJ2014" s="6"/>
      <c r="EK2014" s="4"/>
      <c r="EL2014" s="6"/>
      <c r="EM2014" s="5"/>
      <c r="EN2014" s="5"/>
      <c r="EO2014" s="4"/>
      <c r="EP2014" s="6"/>
      <c r="EQ2014" s="4"/>
      <c r="ER2014" s="6"/>
      <c r="ES2014" s="5"/>
      <c r="ET2014" s="5"/>
      <c r="EU2014" s="4"/>
      <c r="EV2014" s="6"/>
      <c r="EW2014" s="4"/>
      <c r="EX2014" s="6"/>
      <c r="EY2014" s="5"/>
      <c r="EZ2014" s="5"/>
      <c r="FA2014" s="4"/>
      <c r="FB2014" s="6"/>
      <c r="FC2014" s="4"/>
      <c r="FD2014" s="6"/>
      <c r="FE2014" s="5"/>
      <c r="FF2014" s="5"/>
      <c r="FG2014" s="4"/>
      <c r="FH2014" s="6"/>
      <c r="FI2014" s="4"/>
      <c r="FJ2014" s="6"/>
      <c r="FK2014" s="5"/>
      <c r="FL2014" s="5"/>
      <c r="FM2014" s="4"/>
      <c r="FN2014" s="6"/>
      <c r="FO2014" s="4"/>
      <c r="FP2014" s="6"/>
      <c r="FQ2014" s="5"/>
      <c r="FR2014" s="5"/>
      <c r="FS2014" s="4"/>
      <c r="FT2014" s="6"/>
      <c r="FU2014" s="4"/>
      <c r="FV2014" s="6"/>
      <c r="FW2014" s="5"/>
      <c r="FX2014" s="5"/>
      <c r="FY2014" s="4"/>
      <c r="FZ2014" s="6"/>
      <c r="GA2014" s="4"/>
      <c r="GB2014" s="6"/>
      <c r="GC2014" s="5"/>
      <c r="GD2014" s="5"/>
      <c r="GE2014" s="4"/>
      <c r="GF2014" s="6"/>
      <c r="GG2014" s="4"/>
      <c r="GH2014" s="6"/>
      <c r="GI2014" s="5"/>
      <c r="GJ2014" s="5"/>
      <c r="GK2014" s="4"/>
      <c r="GL2014" s="6"/>
      <c r="GM2014" s="4"/>
      <c r="GN2014" s="6"/>
      <c r="GO2014" s="5"/>
      <c r="GP2014" s="5"/>
      <c r="GQ2014" s="4"/>
      <c r="GR2014" s="6"/>
      <c r="GS2014" s="4"/>
      <c r="GT2014" s="6"/>
      <c r="GU2014" s="5"/>
      <c r="GV2014" s="5"/>
      <c r="GW2014" s="4"/>
      <c r="GX2014" s="6"/>
      <c r="GY2014" s="4"/>
      <c r="GZ2014" s="6"/>
      <c r="HA2014" s="5"/>
      <c r="HB2014" s="5"/>
      <c r="HC2014" s="4"/>
      <c r="HD2014" s="6"/>
      <c r="HE2014" s="4"/>
      <c r="HF2014" s="6"/>
      <c r="HG2014" s="5"/>
      <c r="HH2014" s="5"/>
      <c r="HI2014" s="4"/>
      <c r="HJ2014" s="6"/>
      <c r="HK2014" s="4"/>
      <c r="HL2014" s="6"/>
      <c r="HM2014" s="5"/>
      <c r="HN2014" s="5"/>
      <c r="HO2014" s="4"/>
      <c r="HP2014" s="6"/>
      <c r="HQ2014" s="4"/>
      <c r="HR2014" s="6"/>
      <c r="HS2014" s="5"/>
      <c r="HT2014" s="5"/>
      <c r="HU2014" s="4"/>
      <c r="HV2014" s="6"/>
      <c r="HW2014" s="4"/>
      <c r="HX2014" s="6"/>
      <c r="HY2014" s="5"/>
      <c r="HZ2014" s="5"/>
      <c r="IA2014" s="4"/>
      <c r="IB2014" s="6"/>
      <c r="IC2014" s="4"/>
      <c r="ID2014" s="6"/>
      <c r="IE2014" s="5"/>
      <c r="IF2014" s="5"/>
      <c r="IG2014" s="4"/>
      <c r="IH2014" s="6"/>
      <c r="II2014" s="4"/>
      <c r="IJ2014" s="6"/>
      <c r="IK2014" s="5"/>
      <c r="IL2014" s="5"/>
      <c r="IM2014" s="4"/>
      <c r="IN2014" s="6"/>
      <c r="IO2014" s="4"/>
      <c r="IP2014" s="6"/>
      <c r="IQ2014" s="5"/>
      <c r="IR2014" s="5"/>
      <c r="IS2014" s="4"/>
      <c r="IT2014" s="6"/>
      <c r="IU2014" s="4"/>
      <c r="IV2014" s="6"/>
      <c r="IW2014" s="5"/>
      <c r="IX2014" s="5"/>
      <c r="IY2014" s="4"/>
      <c r="IZ2014" s="6"/>
      <c r="JA2014" s="4"/>
      <c r="JB2014" s="6"/>
      <c r="JC2014" s="5"/>
      <c r="JD2014" s="5"/>
      <c r="JE2014" s="4"/>
      <c r="JF2014" s="6"/>
      <c r="JG2014" s="4"/>
      <c r="JH2014" s="6"/>
      <c r="JI2014" s="5"/>
      <c r="JJ2014" s="5"/>
      <c r="JK2014" s="4"/>
      <c r="JL2014" s="6"/>
      <c r="JM2014" s="4"/>
      <c r="JN2014" s="6"/>
      <c r="JO2014" s="5"/>
      <c r="JP2014" s="5"/>
      <c r="JQ2014" s="4"/>
      <c r="JR2014" s="6"/>
      <c r="JS2014" s="4"/>
      <c r="JT2014" s="6"/>
      <c r="JU2014" s="5"/>
      <c r="JV2014" s="5"/>
      <c r="JW2014" s="4"/>
      <c r="JX2014" s="6"/>
      <c r="JY2014" s="4"/>
      <c r="JZ2014" s="6"/>
      <c r="KA2014" s="5"/>
      <c r="KB2014" s="5"/>
      <c r="KC2014" s="4"/>
      <c r="KD2014" s="6"/>
      <c r="KE2014" s="4"/>
      <c r="KF2014" s="6"/>
      <c r="KG2014" s="5"/>
      <c r="KH2014" s="5"/>
      <c r="KI2014" s="4"/>
      <c r="KJ2014" s="6"/>
      <c r="KK2014" s="4"/>
      <c r="KL2014" s="6"/>
      <c r="KM2014" s="5"/>
      <c r="KN2014" s="5"/>
    </row>
    <row r="2015">
      <c r="A2015" s="3" t="s">
        <v>85</v>
      </c>
      <c r="B2015" s="3" t="s">
        <v>1266</v>
      </c>
      <c r="C2015" s="3" t="s">
        <v>703</v>
      </c>
      <c r="D2015" s="3" t="s">
        <v>712</v>
      </c>
      <c r="E2015" s="3" t="s">
        <v>1286</v>
      </c>
      <c r="F2015" s="3" t="s">
        <v>104</v>
      </c>
      <c r="G2015" s="3" t="s">
        <v>104</v>
      </c>
      <c r="H2015" s="3" t="s">
        <v>104</v>
      </c>
      <c r="I2015" s="3" t="s">
        <v>1556</v>
      </c>
      <c r="J2015" s="3" t="s">
        <v>104</v>
      </c>
      <c r="K2015" s="4"/>
      <c r="L2015" s="4">
        <f>=ROUNDDOWN({0},0)</f>
      </c>
      <c r="M2015" s="4"/>
      <c r="N2015" s="5"/>
      <c r="O2015" s="4"/>
      <c r="P2015" s="4">
        <f>=ROUNDDOWN({0},0)</f>
      </c>
      <c r="Q2015" s="4"/>
      <c r="R2015" s="5"/>
      <c r="S2015" s="4"/>
      <c r="T2015" s="6"/>
      <c r="U2015" s="4"/>
      <c r="V2015" s="6"/>
      <c r="W2015" s="5"/>
      <c r="X2015" s="5"/>
      <c r="Y2015" s="4"/>
      <c r="Z2015" s="6"/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/>
      <c r="AL2015" s="6"/>
      <c r="AM2015" s="4"/>
      <c r="AN2015" s="6"/>
      <c r="AO2015" s="5"/>
      <c r="AP2015" s="5"/>
      <c r="AQ2015" s="4"/>
      <c r="AR2015" s="6"/>
      <c r="AS2015" s="4"/>
      <c r="AT2015" s="6"/>
      <c r="AU2015" s="5"/>
      <c r="AV2015" s="5"/>
      <c r="AW2015" s="4"/>
      <c r="AX2015" s="6"/>
      <c r="AY2015" s="4"/>
      <c r="AZ2015" s="6"/>
      <c r="BA2015" s="5"/>
      <c r="BB2015" s="5"/>
      <c r="BC2015" s="4"/>
      <c r="BD2015" s="6"/>
      <c r="BE2015" s="4"/>
      <c r="BF2015" s="6"/>
      <c r="BG2015" s="5"/>
      <c r="BH2015" s="5"/>
      <c r="BI2015" s="4"/>
      <c r="BJ2015" s="6"/>
      <c r="BK2015" s="4"/>
      <c r="BL2015" s="6"/>
      <c r="BM2015" s="5"/>
      <c r="BN2015" s="5"/>
      <c r="BO2015" s="4"/>
      <c r="BP2015" s="6"/>
      <c r="BQ2015" s="4"/>
      <c r="BR2015" s="6"/>
      <c r="BS2015" s="5"/>
      <c r="BT2015" s="5"/>
      <c r="BU2015" s="4"/>
      <c r="BV2015" s="6"/>
      <c r="BW2015" s="4"/>
      <c r="BX2015" s="6"/>
      <c r="BY2015" s="5"/>
      <c r="BZ2015" s="5"/>
      <c r="CA2015" s="4"/>
      <c r="CB2015" s="6"/>
      <c r="CC2015" s="4"/>
      <c r="CD2015" s="6"/>
      <c r="CE2015" s="5"/>
      <c r="CF2015" s="5"/>
      <c r="CG2015" s="4"/>
      <c r="CH2015" s="6"/>
      <c r="CI2015" s="4"/>
      <c r="CJ2015" s="6"/>
      <c r="CK2015" s="5"/>
      <c r="CL2015" s="5"/>
      <c r="CM2015" s="4"/>
      <c r="CN2015" s="6"/>
      <c r="CO2015" s="4"/>
      <c r="CP2015" s="6"/>
      <c r="CQ2015" s="5"/>
      <c r="CR2015" s="5"/>
      <c r="CS2015" s="4"/>
      <c r="CT2015" s="6"/>
      <c r="CU2015" s="4"/>
      <c r="CV2015" s="6"/>
      <c r="CW2015" s="5"/>
      <c r="CX2015" s="5"/>
      <c r="CY2015" s="4"/>
      <c r="CZ2015" s="6"/>
      <c r="DA2015" s="4"/>
      <c r="DB2015" s="6"/>
      <c r="DC2015" s="5"/>
      <c r="DD2015" s="5"/>
      <c r="DE2015" s="4"/>
      <c r="DF2015" s="6"/>
      <c r="DG2015" s="4"/>
      <c r="DH2015" s="6"/>
      <c r="DI2015" s="5"/>
      <c r="DJ2015" s="5"/>
      <c r="DK2015" s="4"/>
      <c r="DL2015" s="6"/>
      <c r="DM2015" s="4"/>
      <c r="DN2015" s="6"/>
      <c r="DO2015" s="5"/>
      <c r="DP2015" s="5"/>
      <c r="DQ2015" s="4"/>
      <c r="DR2015" s="6"/>
      <c r="DS2015" s="4"/>
      <c r="DT2015" s="6"/>
      <c r="DU2015" s="5"/>
      <c r="DV2015" s="5"/>
      <c r="DW2015" s="4"/>
      <c r="DX2015" s="6"/>
      <c r="DY2015" s="4"/>
      <c r="DZ2015" s="6"/>
      <c r="EA2015" s="5"/>
      <c r="EB2015" s="5"/>
      <c r="EC2015" s="4"/>
      <c r="ED2015" s="6"/>
      <c r="EE2015" s="4"/>
      <c r="EF2015" s="6"/>
      <c r="EG2015" s="5"/>
      <c r="EH2015" s="5"/>
      <c r="EI2015" s="4"/>
      <c r="EJ2015" s="6"/>
      <c r="EK2015" s="4"/>
      <c r="EL2015" s="6"/>
      <c r="EM2015" s="5"/>
      <c r="EN2015" s="5"/>
      <c r="EO2015" s="4"/>
      <c r="EP2015" s="6"/>
      <c r="EQ2015" s="4"/>
      <c r="ER2015" s="6"/>
      <c r="ES2015" s="5"/>
      <c r="ET2015" s="5"/>
      <c r="EU2015" s="4"/>
      <c r="EV2015" s="6"/>
      <c r="EW2015" s="4"/>
      <c r="EX2015" s="6"/>
      <c r="EY2015" s="5"/>
      <c r="EZ2015" s="5"/>
      <c r="FA2015" s="4"/>
      <c r="FB2015" s="6"/>
      <c r="FC2015" s="4"/>
      <c r="FD2015" s="6"/>
      <c r="FE2015" s="5"/>
      <c r="FF2015" s="5"/>
      <c r="FG2015" s="4"/>
      <c r="FH2015" s="6"/>
      <c r="FI2015" s="4"/>
      <c r="FJ2015" s="6"/>
      <c r="FK2015" s="5"/>
      <c r="FL2015" s="5"/>
      <c r="FM2015" s="4"/>
      <c r="FN2015" s="6"/>
      <c r="FO2015" s="4"/>
      <c r="FP2015" s="6"/>
      <c r="FQ2015" s="5"/>
      <c r="FR2015" s="5"/>
      <c r="FS2015" s="4"/>
      <c r="FT2015" s="6"/>
      <c r="FU2015" s="4"/>
      <c r="FV2015" s="6"/>
      <c r="FW2015" s="5"/>
      <c r="FX2015" s="5"/>
      <c r="FY2015" s="4"/>
      <c r="FZ2015" s="6"/>
      <c r="GA2015" s="4"/>
      <c r="GB2015" s="6"/>
      <c r="GC2015" s="5"/>
      <c r="GD2015" s="5"/>
      <c r="GE2015" s="4"/>
      <c r="GF2015" s="6"/>
      <c r="GG2015" s="4"/>
      <c r="GH2015" s="6"/>
      <c r="GI2015" s="5"/>
      <c r="GJ2015" s="5"/>
      <c r="GK2015" s="4"/>
      <c r="GL2015" s="6"/>
      <c r="GM2015" s="4"/>
      <c r="GN2015" s="6"/>
      <c r="GO2015" s="5"/>
      <c r="GP2015" s="5"/>
      <c r="GQ2015" s="4"/>
      <c r="GR2015" s="6"/>
      <c r="GS2015" s="4"/>
      <c r="GT2015" s="6"/>
      <c r="GU2015" s="5"/>
      <c r="GV2015" s="5"/>
      <c r="GW2015" s="4"/>
      <c r="GX2015" s="6"/>
      <c r="GY2015" s="4"/>
      <c r="GZ2015" s="6"/>
      <c r="HA2015" s="5"/>
      <c r="HB2015" s="5"/>
      <c r="HC2015" s="4"/>
      <c r="HD2015" s="6"/>
      <c r="HE2015" s="4"/>
      <c r="HF2015" s="6"/>
      <c r="HG2015" s="5"/>
      <c r="HH2015" s="5"/>
      <c r="HI2015" s="4"/>
      <c r="HJ2015" s="6"/>
      <c r="HK2015" s="4"/>
      <c r="HL2015" s="6"/>
      <c r="HM2015" s="5"/>
      <c r="HN2015" s="5"/>
      <c r="HO2015" s="4"/>
      <c r="HP2015" s="6"/>
      <c r="HQ2015" s="4"/>
      <c r="HR2015" s="6"/>
      <c r="HS2015" s="5"/>
      <c r="HT2015" s="5"/>
      <c r="HU2015" s="4"/>
      <c r="HV2015" s="6"/>
      <c r="HW2015" s="4"/>
      <c r="HX2015" s="6"/>
      <c r="HY2015" s="5"/>
      <c r="HZ2015" s="5"/>
      <c r="IA2015" s="4"/>
      <c r="IB2015" s="6"/>
      <c r="IC2015" s="4"/>
      <c r="ID2015" s="6"/>
      <c r="IE2015" s="5"/>
      <c r="IF2015" s="5"/>
      <c r="IG2015" s="4"/>
      <c r="IH2015" s="6"/>
      <c r="II2015" s="4"/>
      <c r="IJ2015" s="6"/>
      <c r="IK2015" s="5"/>
      <c r="IL2015" s="5"/>
      <c r="IM2015" s="4"/>
      <c r="IN2015" s="6"/>
      <c r="IO2015" s="4"/>
      <c r="IP2015" s="6"/>
      <c r="IQ2015" s="5"/>
      <c r="IR2015" s="5"/>
      <c r="IS2015" s="4"/>
      <c r="IT2015" s="6"/>
      <c r="IU2015" s="4"/>
      <c r="IV2015" s="6"/>
      <c r="IW2015" s="5"/>
      <c r="IX2015" s="5"/>
      <c r="IY2015" s="4"/>
      <c r="IZ2015" s="6"/>
      <c r="JA2015" s="4"/>
      <c r="JB2015" s="6"/>
      <c r="JC2015" s="5"/>
      <c r="JD2015" s="5"/>
      <c r="JE2015" s="4"/>
      <c r="JF2015" s="6"/>
      <c r="JG2015" s="4"/>
      <c r="JH2015" s="6"/>
      <c r="JI2015" s="5"/>
      <c r="JJ2015" s="5"/>
      <c r="JK2015" s="4"/>
      <c r="JL2015" s="6"/>
      <c r="JM2015" s="4"/>
      <c r="JN2015" s="6"/>
      <c r="JO2015" s="5"/>
      <c r="JP2015" s="5"/>
      <c r="JQ2015" s="4"/>
      <c r="JR2015" s="6"/>
      <c r="JS2015" s="4"/>
      <c r="JT2015" s="6"/>
      <c r="JU2015" s="5"/>
      <c r="JV2015" s="5"/>
      <c r="JW2015" s="4"/>
      <c r="JX2015" s="6"/>
      <c r="JY2015" s="4"/>
      <c r="JZ2015" s="6"/>
      <c r="KA2015" s="5"/>
      <c r="KB2015" s="5"/>
      <c r="KC2015" s="4"/>
      <c r="KD2015" s="6"/>
      <c r="KE2015" s="4"/>
      <c r="KF2015" s="6"/>
      <c r="KG2015" s="5"/>
      <c r="KH2015" s="5"/>
      <c r="KI2015" s="4"/>
      <c r="KJ2015" s="6"/>
      <c r="KK2015" s="4"/>
      <c r="KL2015" s="6"/>
      <c r="KM2015" s="5"/>
      <c r="KN2015" s="5"/>
    </row>
    <row r="2016">
      <c r="A2016" s="3" t="s">
        <v>85</v>
      </c>
      <c r="B2016" s="3" t="s">
        <v>1266</v>
      </c>
      <c r="C2016" s="3" t="s">
        <v>703</v>
      </c>
      <c r="D2016" s="3" t="s">
        <v>712</v>
      </c>
      <c r="E2016" s="3" t="s">
        <v>1273</v>
      </c>
      <c r="F2016" s="3" t="s">
        <v>104</v>
      </c>
      <c r="G2016" s="3" t="s">
        <v>104</v>
      </c>
      <c r="H2016" s="3" t="s">
        <v>104</v>
      </c>
      <c r="I2016" s="3" t="s">
        <v>1556</v>
      </c>
      <c r="J2016" s="3" t="s">
        <v>104</v>
      </c>
      <c r="K2016" s="4"/>
      <c r="L2016" s="4">
        <f>=ROUNDDOWN({0},0)</f>
      </c>
      <c r="M2016" s="4"/>
      <c r="N2016" s="5"/>
      <c r="O2016" s="4"/>
      <c r="P2016" s="4">
        <f>=ROUNDDOWN({0},0)</f>
      </c>
      <c r="Q2016" s="4"/>
      <c r="R2016" s="5"/>
      <c r="S2016" s="4"/>
      <c r="T2016" s="6"/>
      <c r="U2016" s="4"/>
      <c r="V2016" s="6"/>
      <c r="W2016" s="5"/>
      <c r="X2016" s="5"/>
      <c r="Y2016" s="4"/>
      <c r="Z2016" s="6"/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/>
      <c r="AL2016" s="6"/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  <c r="AW2016" s="4"/>
      <c r="AX2016" s="6"/>
      <c r="AY2016" s="4"/>
      <c r="AZ2016" s="6"/>
      <c r="BA2016" s="5"/>
      <c r="BB2016" s="5"/>
      <c r="BC2016" s="4"/>
      <c r="BD2016" s="6"/>
      <c r="BE2016" s="4"/>
      <c r="BF2016" s="6"/>
      <c r="BG2016" s="5"/>
      <c r="BH2016" s="5"/>
      <c r="BI2016" s="4"/>
      <c r="BJ2016" s="6"/>
      <c r="BK2016" s="4"/>
      <c r="BL2016" s="6"/>
      <c r="BM2016" s="5"/>
      <c r="BN2016" s="5"/>
      <c r="BO2016" s="4"/>
      <c r="BP2016" s="6"/>
      <c r="BQ2016" s="4"/>
      <c r="BR2016" s="6"/>
      <c r="BS2016" s="5"/>
      <c r="BT2016" s="5"/>
      <c r="BU2016" s="4"/>
      <c r="BV2016" s="6"/>
      <c r="BW2016" s="4"/>
      <c r="BX2016" s="6"/>
      <c r="BY2016" s="5"/>
      <c r="BZ2016" s="5"/>
      <c r="CA2016" s="4"/>
      <c r="CB2016" s="6"/>
      <c r="CC2016" s="4"/>
      <c r="CD2016" s="6"/>
      <c r="CE2016" s="5"/>
      <c r="CF2016" s="5"/>
      <c r="CG2016" s="4"/>
      <c r="CH2016" s="6"/>
      <c r="CI2016" s="4"/>
      <c r="CJ2016" s="6"/>
      <c r="CK2016" s="5"/>
      <c r="CL2016" s="5"/>
      <c r="CM2016" s="4"/>
      <c r="CN2016" s="6"/>
      <c r="CO2016" s="4"/>
      <c r="CP2016" s="6"/>
      <c r="CQ2016" s="5"/>
      <c r="CR2016" s="5"/>
      <c r="CS2016" s="4"/>
      <c r="CT2016" s="6"/>
      <c r="CU2016" s="4"/>
      <c r="CV2016" s="6"/>
      <c r="CW2016" s="5"/>
      <c r="CX2016" s="5"/>
      <c r="CY2016" s="4"/>
      <c r="CZ2016" s="6"/>
      <c r="DA2016" s="4"/>
      <c r="DB2016" s="6"/>
      <c r="DC2016" s="5"/>
      <c r="DD2016" s="5"/>
      <c r="DE2016" s="4"/>
      <c r="DF2016" s="6"/>
      <c r="DG2016" s="4"/>
      <c r="DH2016" s="6"/>
      <c r="DI2016" s="5"/>
      <c r="DJ2016" s="5"/>
      <c r="DK2016" s="4"/>
      <c r="DL2016" s="6"/>
      <c r="DM2016" s="4"/>
      <c r="DN2016" s="6"/>
      <c r="DO2016" s="5"/>
      <c r="DP2016" s="5"/>
      <c r="DQ2016" s="4"/>
      <c r="DR2016" s="6"/>
      <c r="DS2016" s="4"/>
      <c r="DT2016" s="6"/>
      <c r="DU2016" s="5"/>
      <c r="DV2016" s="5"/>
      <c r="DW2016" s="4"/>
      <c r="DX2016" s="6"/>
      <c r="DY2016" s="4"/>
      <c r="DZ2016" s="6"/>
      <c r="EA2016" s="5"/>
      <c r="EB2016" s="5"/>
      <c r="EC2016" s="4"/>
      <c r="ED2016" s="6"/>
      <c r="EE2016" s="4"/>
      <c r="EF2016" s="6"/>
      <c r="EG2016" s="5"/>
      <c r="EH2016" s="5"/>
      <c r="EI2016" s="4"/>
      <c r="EJ2016" s="6"/>
      <c r="EK2016" s="4"/>
      <c r="EL2016" s="6"/>
      <c r="EM2016" s="5"/>
      <c r="EN2016" s="5"/>
      <c r="EO2016" s="4"/>
      <c r="EP2016" s="6"/>
      <c r="EQ2016" s="4"/>
      <c r="ER2016" s="6"/>
      <c r="ES2016" s="5"/>
      <c r="ET2016" s="5"/>
      <c r="EU2016" s="4"/>
      <c r="EV2016" s="6"/>
      <c r="EW2016" s="4"/>
      <c r="EX2016" s="6"/>
      <c r="EY2016" s="5"/>
      <c r="EZ2016" s="5"/>
      <c r="FA2016" s="4"/>
      <c r="FB2016" s="6"/>
      <c r="FC2016" s="4"/>
      <c r="FD2016" s="6"/>
      <c r="FE2016" s="5"/>
      <c r="FF2016" s="5"/>
      <c r="FG2016" s="4"/>
      <c r="FH2016" s="6"/>
      <c r="FI2016" s="4"/>
      <c r="FJ2016" s="6"/>
      <c r="FK2016" s="5"/>
      <c r="FL2016" s="5"/>
      <c r="FM2016" s="4"/>
      <c r="FN2016" s="6"/>
      <c r="FO2016" s="4"/>
      <c r="FP2016" s="6"/>
      <c r="FQ2016" s="5"/>
      <c r="FR2016" s="5"/>
      <c r="FS2016" s="4"/>
      <c r="FT2016" s="6"/>
      <c r="FU2016" s="4"/>
      <c r="FV2016" s="6"/>
      <c r="FW2016" s="5"/>
      <c r="FX2016" s="5"/>
      <c r="FY2016" s="4"/>
      <c r="FZ2016" s="6"/>
      <c r="GA2016" s="4"/>
      <c r="GB2016" s="6"/>
      <c r="GC2016" s="5"/>
      <c r="GD2016" s="5"/>
      <c r="GE2016" s="4"/>
      <c r="GF2016" s="6"/>
      <c r="GG2016" s="4"/>
      <c r="GH2016" s="6"/>
      <c r="GI2016" s="5"/>
      <c r="GJ2016" s="5"/>
      <c r="GK2016" s="4"/>
      <c r="GL2016" s="6"/>
      <c r="GM2016" s="4"/>
      <c r="GN2016" s="6"/>
      <c r="GO2016" s="5"/>
      <c r="GP2016" s="5"/>
      <c r="GQ2016" s="4"/>
      <c r="GR2016" s="6"/>
      <c r="GS2016" s="4"/>
      <c r="GT2016" s="6"/>
      <c r="GU2016" s="5"/>
      <c r="GV2016" s="5"/>
      <c r="GW2016" s="4"/>
      <c r="GX2016" s="6"/>
      <c r="GY2016" s="4"/>
      <c r="GZ2016" s="6"/>
      <c r="HA2016" s="5"/>
      <c r="HB2016" s="5"/>
      <c r="HC2016" s="4"/>
      <c r="HD2016" s="6"/>
      <c r="HE2016" s="4"/>
      <c r="HF2016" s="6"/>
      <c r="HG2016" s="5"/>
      <c r="HH2016" s="5"/>
      <c r="HI2016" s="4"/>
      <c r="HJ2016" s="6"/>
      <c r="HK2016" s="4"/>
      <c r="HL2016" s="6"/>
      <c r="HM2016" s="5"/>
      <c r="HN2016" s="5"/>
      <c r="HO2016" s="4"/>
      <c r="HP2016" s="6"/>
      <c r="HQ2016" s="4"/>
      <c r="HR2016" s="6"/>
      <c r="HS2016" s="5"/>
      <c r="HT2016" s="5"/>
      <c r="HU2016" s="4"/>
      <c r="HV2016" s="6"/>
      <c r="HW2016" s="4"/>
      <c r="HX2016" s="6"/>
      <c r="HY2016" s="5"/>
      <c r="HZ2016" s="5"/>
      <c r="IA2016" s="4"/>
      <c r="IB2016" s="6"/>
      <c r="IC2016" s="4"/>
      <c r="ID2016" s="6"/>
      <c r="IE2016" s="5"/>
      <c r="IF2016" s="5"/>
      <c r="IG2016" s="4"/>
      <c r="IH2016" s="6"/>
      <c r="II2016" s="4"/>
      <c r="IJ2016" s="6"/>
      <c r="IK2016" s="5"/>
      <c r="IL2016" s="5"/>
      <c r="IM2016" s="4"/>
      <c r="IN2016" s="6"/>
      <c r="IO2016" s="4"/>
      <c r="IP2016" s="6"/>
      <c r="IQ2016" s="5"/>
      <c r="IR2016" s="5"/>
      <c r="IS2016" s="4"/>
      <c r="IT2016" s="6"/>
      <c r="IU2016" s="4"/>
      <c r="IV2016" s="6"/>
      <c r="IW2016" s="5"/>
      <c r="IX2016" s="5"/>
      <c r="IY2016" s="4"/>
      <c r="IZ2016" s="6"/>
      <c r="JA2016" s="4"/>
      <c r="JB2016" s="6"/>
      <c r="JC2016" s="5"/>
      <c r="JD2016" s="5"/>
      <c r="JE2016" s="4"/>
      <c r="JF2016" s="6"/>
      <c r="JG2016" s="4"/>
      <c r="JH2016" s="6"/>
      <c r="JI2016" s="5"/>
      <c r="JJ2016" s="5"/>
      <c r="JK2016" s="4"/>
      <c r="JL2016" s="6"/>
      <c r="JM2016" s="4"/>
      <c r="JN2016" s="6"/>
      <c r="JO2016" s="5"/>
      <c r="JP2016" s="5"/>
      <c r="JQ2016" s="4"/>
      <c r="JR2016" s="6"/>
      <c r="JS2016" s="4"/>
      <c r="JT2016" s="6"/>
      <c r="JU2016" s="5"/>
      <c r="JV2016" s="5"/>
      <c r="JW2016" s="4"/>
      <c r="JX2016" s="6"/>
      <c r="JY2016" s="4"/>
      <c r="JZ2016" s="6"/>
      <c r="KA2016" s="5"/>
      <c r="KB2016" s="5"/>
      <c r="KC2016" s="4"/>
      <c r="KD2016" s="6"/>
      <c r="KE2016" s="4"/>
      <c r="KF2016" s="6"/>
      <c r="KG2016" s="5"/>
      <c r="KH2016" s="5"/>
      <c r="KI2016" s="4"/>
      <c r="KJ2016" s="6"/>
      <c r="KK2016" s="4"/>
      <c r="KL2016" s="6"/>
      <c r="KM2016" s="5"/>
      <c r="KN2016" s="5"/>
    </row>
    <row r="2017">
      <c r="A2017" s="3" t="s">
        <v>85</v>
      </c>
      <c r="B2017" s="3" t="s">
        <v>1266</v>
      </c>
      <c r="C2017" s="3" t="s">
        <v>703</v>
      </c>
      <c r="D2017" s="3" t="s">
        <v>712</v>
      </c>
      <c r="E2017" s="3" t="s">
        <v>1293</v>
      </c>
      <c r="F2017" s="3" t="s">
        <v>104</v>
      </c>
      <c r="G2017" s="3" t="s">
        <v>104</v>
      </c>
      <c r="H2017" s="3" t="s">
        <v>104</v>
      </c>
      <c r="I2017" s="3" t="s">
        <v>1556</v>
      </c>
      <c r="J2017" s="3" t="s">
        <v>104</v>
      </c>
      <c r="K2017" s="4"/>
      <c r="L2017" s="4">
        <f>=ROUNDDOWN({0},0)</f>
      </c>
      <c r="M2017" s="4"/>
      <c r="N2017" s="5"/>
      <c r="O2017" s="4"/>
      <c r="P2017" s="4">
        <f>=ROUNDDOWN({0},0)</f>
      </c>
      <c r="Q2017" s="4"/>
      <c r="R2017" s="5"/>
      <c r="S2017" s="4"/>
      <c r="T2017" s="6"/>
      <c r="U2017" s="4"/>
      <c r="V2017" s="6"/>
      <c r="W2017" s="5"/>
      <c r="X2017" s="5"/>
      <c r="Y2017" s="4"/>
      <c r="Z2017" s="6"/>
      <c r="AA2017" s="4"/>
      <c r="AB2017" s="6"/>
      <c r="AC2017" s="5"/>
      <c r="AD2017" s="5"/>
      <c r="AE2017" s="4"/>
      <c r="AF2017" s="6"/>
      <c r="AG2017" s="4"/>
      <c r="AH2017" s="6"/>
      <c r="AI2017" s="5"/>
      <c r="AJ2017" s="5"/>
      <c r="AK2017" s="4"/>
      <c r="AL2017" s="6"/>
      <c r="AM2017" s="4"/>
      <c r="AN2017" s="6"/>
      <c r="AO2017" s="5"/>
      <c r="AP2017" s="5"/>
      <c r="AQ2017" s="4"/>
      <c r="AR2017" s="6"/>
      <c r="AS2017" s="4"/>
      <c r="AT2017" s="6"/>
      <c r="AU2017" s="5"/>
      <c r="AV2017" s="5"/>
      <c r="AW2017" s="4"/>
      <c r="AX2017" s="6"/>
      <c r="AY2017" s="4"/>
      <c r="AZ2017" s="6"/>
      <c r="BA2017" s="5"/>
      <c r="BB2017" s="5"/>
      <c r="BC2017" s="4"/>
      <c r="BD2017" s="6"/>
      <c r="BE2017" s="4"/>
      <c r="BF2017" s="6"/>
      <c r="BG2017" s="5"/>
      <c r="BH2017" s="5"/>
      <c r="BI2017" s="4"/>
      <c r="BJ2017" s="6"/>
      <c r="BK2017" s="4"/>
      <c r="BL2017" s="6"/>
      <c r="BM2017" s="5"/>
      <c r="BN2017" s="5"/>
      <c r="BO2017" s="4"/>
      <c r="BP2017" s="6"/>
      <c r="BQ2017" s="4"/>
      <c r="BR2017" s="6"/>
      <c r="BS2017" s="5"/>
      <c r="BT2017" s="5"/>
      <c r="BU2017" s="4"/>
      <c r="BV2017" s="6"/>
      <c r="BW2017" s="4"/>
      <c r="BX2017" s="6"/>
      <c r="BY2017" s="5"/>
      <c r="BZ2017" s="5"/>
      <c r="CA2017" s="4"/>
      <c r="CB2017" s="6"/>
      <c r="CC2017" s="4"/>
      <c r="CD2017" s="6"/>
      <c r="CE2017" s="5"/>
      <c r="CF2017" s="5"/>
      <c r="CG2017" s="4"/>
      <c r="CH2017" s="6"/>
      <c r="CI2017" s="4"/>
      <c r="CJ2017" s="6"/>
      <c r="CK2017" s="5"/>
      <c r="CL2017" s="5"/>
      <c r="CM2017" s="4"/>
      <c r="CN2017" s="6"/>
      <c r="CO2017" s="4"/>
      <c r="CP2017" s="6"/>
      <c r="CQ2017" s="5"/>
      <c r="CR2017" s="5"/>
      <c r="CS2017" s="4"/>
      <c r="CT2017" s="6"/>
      <c r="CU2017" s="4"/>
      <c r="CV2017" s="6"/>
      <c r="CW2017" s="5"/>
      <c r="CX2017" s="5"/>
      <c r="CY2017" s="4"/>
      <c r="CZ2017" s="6"/>
      <c r="DA2017" s="4"/>
      <c r="DB2017" s="6"/>
      <c r="DC2017" s="5"/>
      <c r="DD2017" s="5"/>
      <c r="DE2017" s="4"/>
      <c r="DF2017" s="6"/>
      <c r="DG2017" s="4"/>
      <c r="DH2017" s="6"/>
      <c r="DI2017" s="5"/>
      <c r="DJ2017" s="5"/>
      <c r="DK2017" s="4"/>
      <c r="DL2017" s="6"/>
      <c r="DM2017" s="4"/>
      <c r="DN2017" s="6"/>
      <c r="DO2017" s="5"/>
      <c r="DP2017" s="5"/>
      <c r="DQ2017" s="4"/>
      <c r="DR2017" s="6"/>
      <c r="DS2017" s="4"/>
      <c r="DT2017" s="6"/>
      <c r="DU2017" s="5"/>
      <c r="DV2017" s="5"/>
      <c r="DW2017" s="4"/>
      <c r="DX2017" s="6"/>
      <c r="DY2017" s="4"/>
      <c r="DZ2017" s="6"/>
      <c r="EA2017" s="5"/>
      <c r="EB2017" s="5"/>
      <c r="EC2017" s="4"/>
      <c r="ED2017" s="6"/>
      <c r="EE2017" s="4"/>
      <c r="EF2017" s="6"/>
      <c r="EG2017" s="5"/>
      <c r="EH2017" s="5"/>
      <c r="EI2017" s="4"/>
      <c r="EJ2017" s="6"/>
      <c r="EK2017" s="4"/>
      <c r="EL2017" s="6"/>
      <c r="EM2017" s="5"/>
      <c r="EN2017" s="5"/>
      <c r="EO2017" s="4"/>
      <c r="EP2017" s="6"/>
      <c r="EQ2017" s="4"/>
      <c r="ER2017" s="6"/>
      <c r="ES2017" s="5"/>
      <c r="ET2017" s="5"/>
      <c r="EU2017" s="4"/>
      <c r="EV2017" s="6"/>
      <c r="EW2017" s="4"/>
      <c r="EX2017" s="6"/>
      <c r="EY2017" s="5"/>
      <c r="EZ2017" s="5"/>
      <c r="FA2017" s="4"/>
      <c r="FB2017" s="6"/>
      <c r="FC2017" s="4"/>
      <c r="FD2017" s="6"/>
      <c r="FE2017" s="5"/>
      <c r="FF2017" s="5"/>
      <c r="FG2017" s="4"/>
      <c r="FH2017" s="6"/>
      <c r="FI2017" s="4"/>
      <c r="FJ2017" s="6"/>
      <c r="FK2017" s="5"/>
      <c r="FL2017" s="5"/>
      <c r="FM2017" s="4"/>
      <c r="FN2017" s="6"/>
      <c r="FO2017" s="4"/>
      <c r="FP2017" s="6"/>
      <c r="FQ2017" s="5"/>
      <c r="FR2017" s="5"/>
      <c r="FS2017" s="4"/>
      <c r="FT2017" s="6"/>
      <c r="FU2017" s="4"/>
      <c r="FV2017" s="6"/>
      <c r="FW2017" s="5"/>
      <c r="FX2017" s="5"/>
      <c r="FY2017" s="4"/>
      <c r="FZ2017" s="6"/>
      <c r="GA2017" s="4"/>
      <c r="GB2017" s="6"/>
      <c r="GC2017" s="5"/>
      <c r="GD2017" s="5"/>
      <c r="GE2017" s="4"/>
      <c r="GF2017" s="6"/>
      <c r="GG2017" s="4"/>
      <c r="GH2017" s="6"/>
      <c r="GI2017" s="5"/>
      <c r="GJ2017" s="5"/>
      <c r="GK2017" s="4"/>
      <c r="GL2017" s="6"/>
      <c r="GM2017" s="4"/>
      <c r="GN2017" s="6"/>
      <c r="GO2017" s="5"/>
      <c r="GP2017" s="5"/>
      <c r="GQ2017" s="4"/>
      <c r="GR2017" s="6"/>
      <c r="GS2017" s="4"/>
      <c r="GT2017" s="6"/>
      <c r="GU2017" s="5"/>
      <c r="GV2017" s="5"/>
      <c r="GW2017" s="4"/>
      <c r="GX2017" s="6"/>
      <c r="GY2017" s="4"/>
      <c r="GZ2017" s="6"/>
      <c r="HA2017" s="5"/>
      <c r="HB2017" s="5"/>
      <c r="HC2017" s="4"/>
      <c r="HD2017" s="6"/>
      <c r="HE2017" s="4"/>
      <c r="HF2017" s="6"/>
      <c r="HG2017" s="5"/>
      <c r="HH2017" s="5"/>
      <c r="HI2017" s="4"/>
      <c r="HJ2017" s="6"/>
      <c r="HK2017" s="4"/>
      <c r="HL2017" s="6"/>
      <c r="HM2017" s="5"/>
      <c r="HN2017" s="5"/>
      <c r="HO2017" s="4"/>
      <c r="HP2017" s="6"/>
      <c r="HQ2017" s="4"/>
      <c r="HR2017" s="6"/>
      <c r="HS2017" s="5"/>
      <c r="HT2017" s="5"/>
      <c r="HU2017" s="4"/>
      <c r="HV2017" s="6"/>
      <c r="HW2017" s="4"/>
      <c r="HX2017" s="6"/>
      <c r="HY2017" s="5"/>
      <c r="HZ2017" s="5"/>
      <c r="IA2017" s="4"/>
      <c r="IB2017" s="6"/>
      <c r="IC2017" s="4"/>
      <c r="ID2017" s="6"/>
      <c r="IE2017" s="5"/>
      <c r="IF2017" s="5"/>
      <c r="IG2017" s="4"/>
      <c r="IH2017" s="6"/>
      <c r="II2017" s="4"/>
      <c r="IJ2017" s="6"/>
      <c r="IK2017" s="5"/>
      <c r="IL2017" s="5"/>
      <c r="IM2017" s="4"/>
      <c r="IN2017" s="6"/>
      <c r="IO2017" s="4"/>
      <c r="IP2017" s="6"/>
      <c r="IQ2017" s="5"/>
      <c r="IR2017" s="5"/>
      <c r="IS2017" s="4"/>
      <c r="IT2017" s="6"/>
      <c r="IU2017" s="4"/>
      <c r="IV2017" s="6"/>
      <c r="IW2017" s="5"/>
      <c r="IX2017" s="5"/>
      <c r="IY2017" s="4"/>
      <c r="IZ2017" s="6"/>
      <c r="JA2017" s="4"/>
      <c r="JB2017" s="6"/>
      <c r="JC2017" s="5"/>
      <c r="JD2017" s="5"/>
      <c r="JE2017" s="4"/>
      <c r="JF2017" s="6"/>
      <c r="JG2017" s="4"/>
      <c r="JH2017" s="6"/>
      <c r="JI2017" s="5"/>
      <c r="JJ2017" s="5"/>
      <c r="JK2017" s="4"/>
      <c r="JL2017" s="6"/>
      <c r="JM2017" s="4"/>
      <c r="JN2017" s="6"/>
      <c r="JO2017" s="5"/>
      <c r="JP2017" s="5"/>
      <c r="JQ2017" s="4"/>
      <c r="JR2017" s="6"/>
      <c r="JS2017" s="4"/>
      <c r="JT2017" s="6"/>
      <c r="JU2017" s="5"/>
      <c r="JV2017" s="5"/>
      <c r="JW2017" s="4"/>
      <c r="JX2017" s="6"/>
      <c r="JY2017" s="4"/>
      <c r="JZ2017" s="6"/>
      <c r="KA2017" s="5"/>
      <c r="KB2017" s="5"/>
      <c r="KC2017" s="4"/>
      <c r="KD2017" s="6"/>
      <c r="KE2017" s="4"/>
      <c r="KF2017" s="6"/>
      <c r="KG2017" s="5"/>
      <c r="KH2017" s="5"/>
      <c r="KI2017" s="4"/>
      <c r="KJ2017" s="6"/>
      <c r="KK2017" s="4"/>
      <c r="KL2017" s="6"/>
      <c r="KM2017" s="5"/>
      <c r="KN2017" s="5"/>
    </row>
    <row r="2018">
      <c r="A2018" s="3" t="s">
        <v>85</v>
      </c>
      <c r="B2018" s="3" t="s">
        <v>1266</v>
      </c>
      <c r="C2018" s="3" t="s">
        <v>703</v>
      </c>
      <c r="D2018" s="3" t="s">
        <v>712</v>
      </c>
      <c r="E2018" s="3" t="s">
        <v>1280</v>
      </c>
      <c r="F2018" s="3" t="s">
        <v>104</v>
      </c>
      <c r="G2018" s="3" t="s">
        <v>104</v>
      </c>
      <c r="H2018" s="3" t="s">
        <v>104</v>
      </c>
      <c r="I2018" s="3" t="s">
        <v>1676</v>
      </c>
      <c r="J2018" s="3" t="s">
        <v>104</v>
      </c>
      <c r="K2018" s="4"/>
      <c r="L2018" s="4">
        <f>=ROUNDDOWN({0},0)</f>
      </c>
      <c r="M2018" s="4"/>
      <c r="N2018" s="5"/>
      <c r="O2018" s="4"/>
      <c r="P2018" s="4">
        <f>=ROUNDDOWN({0},0)</f>
      </c>
      <c r="Q2018" s="4"/>
      <c r="R2018" s="5"/>
      <c r="S2018" s="4"/>
      <c r="T2018" s="6"/>
      <c r="U2018" s="4"/>
      <c r="V2018" s="6"/>
      <c r="W2018" s="5"/>
      <c r="X2018" s="5"/>
      <c r="Y2018" s="4"/>
      <c r="Z2018" s="6"/>
      <c r="AA2018" s="4"/>
      <c r="AB2018" s="6"/>
      <c r="AC2018" s="5"/>
      <c r="AD2018" s="5"/>
      <c r="AE2018" s="4"/>
      <c r="AF2018" s="6"/>
      <c r="AG2018" s="4"/>
      <c r="AH2018" s="6"/>
      <c r="AI2018" s="5"/>
      <c r="AJ2018" s="5"/>
      <c r="AK2018" s="4"/>
      <c r="AL2018" s="6"/>
      <c r="AM2018" s="4"/>
      <c r="AN2018" s="6"/>
      <c r="AO2018" s="5"/>
      <c r="AP2018" s="5"/>
      <c r="AQ2018" s="4"/>
      <c r="AR2018" s="6"/>
      <c r="AS2018" s="4"/>
      <c r="AT2018" s="6"/>
      <c r="AU2018" s="5"/>
      <c r="AV2018" s="5"/>
      <c r="AW2018" s="4"/>
      <c r="AX2018" s="6"/>
      <c r="AY2018" s="4"/>
      <c r="AZ2018" s="6"/>
      <c r="BA2018" s="5"/>
      <c r="BB2018" s="5"/>
      <c r="BC2018" s="4"/>
      <c r="BD2018" s="6"/>
      <c r="BE2018" s="4"/>
      <c r="BF2018" s="6"/>
      <c r="BG2018" s="5"/>
      <c r="BH2018" s="5"/>
      <c r="BI2018" s="4"/>
      <c r="BJ2018" s="6"/>
      <c r="BK2018" s="4"/>
      <c r="BL2018" s="6"/>
      <c r="BM2018" s="5"/>
      <c r="BN2018" s="5"/>
      <c r="BO2018" s="4"/>
      <c r="BP2018" s="6"/>
      <c r="BQ2018" s="4"/>
      <c r="BR2018" s="6"/>
      <c r="BS2018" s="5"/>
      <c r="BT2018" s="5"/>
      <c r="BU2018" s="4"/>
      <c r="BV2018" s="6"/>
      <c r="BW2018" s="4"/>
      <c r="BX2018" s="6"/>
      <c r="BY2018" s="5"/>
      <c r="BZ2018" s="5"/>
      <c r="CA2018" s="4"/>
      <c r="CB2018" s="6"/>
      <c r="CC2018" s="4"/>
      <c r="CD2018" s="6"/>
      <c r="CE2018" s="5"/>
      <c r="CF2018" s="5"/>
      <c r="CG2018" s="4"/>
      <c r="CH2018" s="6"/>
      <c r="CI2018" s="4"/>
      <c r="CJ2018" s="6"/>
      <c r="CK2018" s="5"/>
      <c r="CL2018" s="5"/>
      <c r="CM2018" s="4"/>
      <c r="CN2018" s="6"/>
      <c r="CO2018" s="4"/>
      <c r="CP2018" s="6"/>
      <c r="CQ2018" s="5"/>
      <c r="CR2018" s="5"/>
      <c r="CS2018" s="4"/>
      <c r="CT2018" s="6"/>
      <c r="CU2018" s="4"/>
      <c r="CV2018" s="6"/>
      <c r="CW2018" s="5"/>
      <c r="CX2018" s="5"/>
      <c r="CY2018" s="4"/>
      <c r="CZ2018" s="6"/>
      <c r="DA2018" s="4"/>
      <c r="DB2018" s="6"/>
      <c r="DC2018" s="5"/>
      <c r="DD2018" s="5"/>
      <c r="DE2018" s="4"/>
      <c r="DF2018" s="6"/>
      <c r="DG2018" s="4"/>
      <c r="DH2018" s="6"/>
      <c r="DI2018" s="5"/>
      <c r="DJ2018" s="5"/>
      <c r="DK2018" s="4"/>
      <c r="DL2018" s="6"/>
      <c r="DM2018" s="4"/>
      <c r="DN2018" s="6"/>
      <c r="DO2018" s="5"/>
      <c r="DP2018" s="5"/>
      <c r="DQ2018" s="4"/>
      <c r="DR2018" s="6"/>
      <c r="DS2018" s="4"/>
      <c r="DT2018" s="6"/>
      <c r="DU2018" s="5"/>
      <c r="DV2018" s="5"/>
      <c r="DW2018" s="4"/>
      <c r="DX2018" s="6"/>
      <c r="DY2018" s="4"/>
      <c r="DZ2018" s="6"/>
      <c r="EA2018" s="5"/>
      <c r="EB2018" s="5"/>
      <c r="EC2018" s="4"/>
      <c r="ED2018" s="6"/>
      <c r="EE2018" s="4"/>
      <c r="EF2018" s="6"/>
      <c r="EG2018" s="5"/>
      <c r="EH2018" s="5"/>
      <c r="EI2018" s="4"/>
      <c r="EJ2018" s="6"/>
      <c r="EK2018" s="4"/>
      <c r="EL2018" s="6"/>
      <c r="EM2018" s="5"/>
      <c r="EN2018" s="5"/>
      <c r="EO2018" s="4"/>
      <c r="EP2018" s="6"/>
      <c r="EQ2018" s="4"/>
      <c r="ER2018" s="6"/>
      <c r="ES2018" s="5"/>
      <c r="ET2018" s="5"/>
      <c r="EU2018" s="4"/>
      <c r="EV2018" s="6"/>
      <c r="EW2018" s="4"/>
      <c r="EX2018" s="6"/>
      <c r="EY2018" s="5"/>
      <c r="EZ2018" s="5"/>
      <c r="FA2018" s="4"/>
      <c r="FB2018" s="6"/>
      <c r="FC2018" s="4"/>
      <c r="FD2018" s="6"/>
      <c r="FE2018" s="5"/>
      <c r="FF2018" s="5"/>
      <c r="FG2018" s="4"/>
      <c r="FH2018" s="6"/>
      <c r="FI2018" s="4"/>
      <c r="FJ2018" s="6"/>
      <c r="FK2018" s="5"/>
      <c r="FL2018" s="5"/>
      <c r="FM2018" s="4"/>
      <c r="FN2018" s="6"/>
      <c r="FO2018" s="4"/>
      <c r="FP2018" s="6"/>
      <c r="FQ2018" s="5"/>
      <c r="FR2018" s="5"/>
      <c r="FS2018" s="4"/>
      <c r="FT2018" s="6"/>
      <c r="FU2018" s="4"/>
      <c r="FV2018" s="6"/>
      <c r="FW2018" s="5"/>
      <c r="FX2018" s="5"/>
      <c r="FY2018" s="4"/>
      <c r="FZ2018" s="6"/>
      <c r="GA2018" s="4"/>
      <c r="GB2018" s="6"/>
      <c r="GC2018" s="5"/>
      <c r="GD2018" s="5"/>
      <c r="GE2018" s="4"/>
      <c r="GF2018" s="6"/>
      <c r="GG2018" s="4"/>
      <c r="GH2018" s="6"/>
      <c r="GI2018" s="5"/>
      <c r="GJ2018" s="5"/>
      <c r="GK2018" s="4"/>
      <c r="GL2018" s="6"/>
      <c r="GM2018" s="4"/>
      <c r="GN2018" s="6"/>
      <c r="GO2018" s="5"/>
      <c r="GP2018" s="5"/>
      <c r="GQ2018" s="4"/>
      <c r="GR2018" s="6"/>
      <c r="GS2018" s="4"/>
      <c r="GT2018" s="6"/>
      <c r="GU2018" s="5"/>
      <c r="GV2018" s="5"/>
      <c r="GW2018" s="4"/>
      <c r="GX2018" s="6"/>
      <c r="GY2018" s="4"/>
      <c r="GZ2018" s="6"/>
      <c r="HA2018" s="5"/>
      <c r="HB2018" s="5"/>
      <c r="HC2018" s="4"/>
      <c r="HD2018" s="6"/>
      <c r="HE2018" s="4"/>
      <c r="HF2018" s="6"/>
      <c r="HG2018" s="5"/>
      <c r="HH2018" s="5"/>
      <c r="HI2018" s="4"/>
      <c r="HJ2018" s="6"/>
      <c r="HK2018" s="4"/>
      <c r="HL2018" s="6"/>
      <c r="HM2018" s="5"/>
      <c r="HN2018" s="5"/>
      <c r="HO2018" s="4"/>
      <c r="HP2018" s="6"/>
      <c r="HQ2018" s="4"/>
      <c r="HR2018" s="6"/>
      <c r="HS2018" s="5"/>
      <c r="HT2018" s="5"/>
      <c r="HU2018" s="4"/>
      <c r="HV2018" s="6"/>
      <c r="HW2018" s="4"/>
      <c r="HX2018" s="6"/>
      <c r="HY2018" s="5"/>
      <c r="HZ2018" s="5"/>
      <c r="IA2018" s="4"/>
      <c r="IB2018" s="6"/>
      <c r="IC2018" s="4"/>
      <c r="ID2018" s="6"/>
      <c r="IE2018" s="5"/>
      <c r="IF2018" s="5"/>
      <c r="IG2018" s="4"/>
      <c r="IH2018" s="6"/>
      <c r="II2018" s="4"/>
      <c r="IJ2018" s="6"/>
      <c r="IK2018" s="5"/>
      <c r="IL2018" s="5"/>
      <c r="IM2018" s="4"/>
      <c r="IN2018" s="6"/>
      <c r="IO2018" s="4"/>
      <c r="IP2018" s="6"/>
      <c r="IQ2018" s="5"/>
      <c r="IR2018" s="5"/>
      <c r="IS2018" s="4"/>
      <c r="IT2018" s="6"/>
      <c r="IU2018" s="4"/>
      <c r="IV2018" s="6"/>
      <c r="IW2018" s="5"/>
      <c r="IX2018" s="5"/>
      <c r="IY2018" s="4"/>
      <c r="IZ2018" s="6"/>
      <c r="JA2018" s="4"/>
      <c r="JB2018" s="6"/>
      <c r="JC2018" s="5"/>
      <c r="JD2018" s="5"/>
      <c r="JE2018" s="4"/>
      <c r="JF2018" s="6"/>
      <c r="JG2018" s="4"/>
      <c r="JH2018" s="6"/>
      <c r="JI2018" s="5"/>
      <c r="JJ2018" s="5"/>
      <c r="JK2018" s="4"/>
      <c r="JL2018" s="6"/>
      <c r="JM2018" s="4"/>
      <c r="JN2018" s="6"/>
      <c r="JO2018" s="5"/>
      <c r="JP2018" s="5"/>
      <c r="JQ2018" s="4"/>
      <c r="JR2018" s="6"/>
      <c r="JS2018" s="4"/>
      <c r="JT2018" s="6"/>
      <c r="JU2018" s="5"/>
      <c r="JV2018" s="5"/>
      <c r="JW2018" s="4"/>
      <c r="JX2018" s="6"/>
      <c r="JY2018" s="4"/>
      <c r="JZ2018" s="6"/>
      <c r="KA2018" s="5"/>
      <c r="KB2018" s="5"/>
      <c r="KC2018" s="4"/>
      <c r="KD2018" s="6"/>
      <c r="KE2018" s="4"/>
      <c r="KF2018" s="6"/>
      <c r="KG2018" s="5"/>
      <c r="KH2018" s="5"/>
      <c r="KI2018" s="4"/>
      <c r="KJ2018" s="6"/>
      <c r="KK2018" s="4"/>
      <c r="KL2018" s="6"/>
      <c r="KM2018" s="5"/>
      <c r="KN2018" s="5"/>
    </row>
    <row r="2019">
      <c r="A2019" s="3" t="s">
        <v>85</v>
      </c>
      <c r="B2019" s="3" t="s">
        <v>1266</v>
      </c>
      <c r="C2019" s="3" t="s">
        <v>703</v>
      </c>
      <c r="D2019" s="3" t="s">
        <v>712</v>
      </c>
      <c r="E2019" s="3" t="s">
        <v>1288</v>
      </c>
      <c r="F2019" s="3" t="s">
        <v>104</v>
      </c>
      <c r="G2019" s="3" t="s">
        <v>104</v>
      </c>
      <c r="H2019" s="3" t="s">
        <v>104</v>
      </c>
      <c r="I2019" s="3" t="s">
        <v>1517</v>
      </c>
      <c r="J2019" s="3" t="s">
        <v>104</v>
      </c>
      <c r="K2019" s="4"/>
      <c r="L2019" s="4">
        <f>=ROUNDDOWN({0},0)</f>
      </c>
      <c r="M2019" s="4"/>
      <c r="N2019" s="5"/>
      <c r="O2019" s="4"/>
      <c r="P2019" s="4">
        <f>=ROUNDDOWN({0},0)</f>
      </c>
      <c r="Q2019" s="4"/>
      <c r="R2019" s="5"/>
      <c r="S2019" s="4"/>
      <c r="T2019" s="6"/>
      <c r="U2019" s="4"/>
      <c r="V2019" s="6"/>
      <c r="W2019" s="5"/>
      <c r="X2019" s="5"/>
      <c r="Y2019" s="4"/>
      <c r="Z2019" s="6"/>
      <c r="AA2019" s="4"/>
      <c r="AB2019" s="6"/>
      <c r="AC2019" s="5"/>
      <c r="AD2019" s="5"/>
      <c r="AE2019" s="4"/>
      <c r="AF2019" s="6"/>
      <c r="AG2019" s="4"/>
      <c r="AH2019" s="6"/>
      <c r="AI2019" s="5"/>
      <c r="AJ2019" s="5"/>
      <c r="AK2019" s="4"/>
      <c r="AL2019" s="6"/>
      <c r="AM2019" s="4"/>
      <c r="AN2019" s="6"/>
      <c r="AO2019" s="5"/>
      <c r="AP2019" s="5"/>
      <c r="AQ2019" s="4"/>
      <c r="AR2019" s="6"/>
      <c r="AS2019" s="4"/>
      <c r="AT2019" s="6"/>
      <c r="AU2019" s="5"/>
      <c r="AV2019" s="5"/>
      <c r="AW2019" s="4"/>
      <c r="AX2019" s="6"/>
      <c r="AY2019" s="4"/>
      <c r="AZ2019" s="6"/>
      <c r="BA2019" s="5"/>
      <c r="BB2019" s="5"/>
      <c r="BC2019" s="4"/>
      <c r="BD2019" s="6"/>
      <c r="BE2019" s="4"/>
      <c r="BF2019" s="6"/>
      <c r="BG2019" s="5"/>
      <c r="BH2019" s="5"/>
      <c r="BI2019" s="4"/>
      <c r="BJ2019" s="6"/>
      <c r="BK2019" s="4"/>
      <c r="BL2019" s="6"/>
      <c r="BM2019" s="5"/>
      <c r="BN2019" s="5"/>
      <c r="BO2019" s="4"/>
      <c r="BP2019" s="6"/>
      <c r="BQ2019" s="4"/>
      <c r="BR2019" s="6"/>
      <c r="BS2019" s="5"/>
      <c r="BT2019" s="5"/>
      <c r="BU2019" s="4"/>
      <c r="BV2019" s="6"/>
      <c r="BW2019" s="4"/>
      <c r="BX2019" s="6"/>
      <c r="BY2019" s="5"/>
      <c r="BZ2019" s="5"/>
      <c r="CA2019" s="4"/>
      <c r="CB2019" s="6"/>
      <c r="CC2019" s="4"/>
      <c r="CD2019" s="6"/>
      <c r="CE2019" s="5"/>
      <c r="CF2019" s="5"/>
      <c r="CG2019" s="4"/>
      <c r="CH2019" s="6"/>
      <c r="CI2019" s="4"/>
      <c r="CJ2019" s="6"/>
      <c r="CK2019" s="5"/>
      <c r="CL2019" s="5"/>
      <c r="CM2019" s="4"/>
      <c r="CN2019" s="6"/>
      <c r="CO2019" s="4"/>
      <c r="CP2019" s="6"/>
      <c r="CQ2019" s="5"/>
      <c r="CR2019" s="5"/>
      <c r="CS2019" s="4"/>
      <c r="CT2019" s="6"/>
      <c r="CU2019" s="4"/>
      <c r="CV2019" s="6"/>
      <c r="CW2019" s="5"/>
      <c r="CX2019" s="5"/>
      <c r="CY2019" s="4"/>
      <c r="CZ2019" s="6"/>
      <c r="DA2019" s="4"/>
      <c r="DB2019" s="6"/>
      <c r="DC2019" s="5"/>
      <c r="DD2019" s="5"/>
      <c r="DE2019" s="4"/>
      <c r="DF2019" s="6"/>
      <c r="DG2019" s="4"/>
      <c r="DH2019" s="6"/>
      <c r="DI2019" s="5"/>
      <c r="DJ2019" s="5"/>
      <c r="DK2019" s="4"/>
      <c r="DL2019" s="6"/>
      <c r="DM2019" s="4"/>
      <c r="DN2019" s="6"/>
      <c r="DO2019" s="5"/>
      <c r="DP2019" s="5"/>
      <c r="DQ2019" s="4"/>
      <c r="DR2019" s="6"/>
      <c r="DS2019" s="4"/>
      <c r="DT2019" s="6"/>
      <c r="DU2019" s="5"/>
      <c r="DV2019" s="5"/>
      <c r="DW2019" s="4"/>
      <c r="DX2019" s="6"/>
      <c r="DY2019" s="4"/>
      <c r="DZ2019" s="6"/>
      <c r="EA2019" s="5"/>
      <c r="EB2019" s="5"/>
      <c r="EC2019" s="4"/>
      <c r="ED2019" s="6"/>
      <c r="EE2019" s="4"/>
      <c r="EF2019" s="6"/>
      <c r="EG2019" s="5"/>
      <c r="EH2019" s="5"/>
      <c r="EI2019" s="4"/>
      <c r="EJ2019" s="6"/>
      <c r="EK2019" s="4"/>
      <c r="EL2019" s="6"/>
      <c r="EM2019" s="5"/>
      <c r="EN2019" s="5"/>
      <c r="EO2019" s="4"/>
      <c r="EP2019" s="6"/>
      <c r="EQ2019" s="4"/>
      <c r="ER2019" s="6"/>
      <c r="ES2019" s="5"/>
      <c r="ET2019" s="5"/>
      <c r="EU2019" s="4"/>
      <c r="EV2019" s="6"/>
      <c r="EW2019" s="4"/>
      <c r="EX2019" s="6"/>
      <c r="EY2019" s="5"/>
      <c r="EZ2019" s="5"/>
      <c r="FA2019" s="4"/>
      <c r="FB2019" s="6"/>
      <c r="FC2019" s="4"/>
      <c r="FD2019" s="6"/>
      <c r="FE2019" s="5"/>
      <c r="FF2019" s="5"/>
      <c r="FG2019" s="4"/>
      <c r="FH2019" s="6"/>
      <c r="FI2019" s="4"/>
      <c r="FJ2019" s="6"/>
      <c r="FK2019" s="5"/>
      <c r="FL2019" s="5"/>
      <c r="FM2019" s="4"/>
      <c r="FN2019" s="6"/>
      <c r="FO2019" s="4"/>
      <c r="FP2019" s="6"/>
      <c r="FQ2019" s="5"/>
      <c r="FR2019" s="5"/>
      <c r="FS2019" s="4"/>
      <c r="FT2019" s="6"/>
      <c r="FU2019" s="4"/>
      <c r="FV2019" s="6"/>
      <c r="FW2019" s="5"/>
      <c r="FX2019" s="5"/>
      <c r="FY2019" s="4"/>
      <c r="FZ2019" s="6"/>
      <c r="GA2019" s="4"/>
      <c r="GB2019" s="6"/>
      <c r="GC2019" s="5"/>
      <c r="GD2019" s="5"/>
      <c r="GE2019" s="4"/>
      <c r="GF2019" s="6"/>
      <c r="GG2019" s="4"/>
      <c r="GH2019" s="6"/>
      <c r="GI2019" s="5"/>
      <c r="GJ2019" s="5"/>
      <c r="GK2019" s="4"/>
      <c r="GL2019" s="6"/>
      <c r="GM2019" s="4"/>
      <c r="GN2019" s="6"/>
      <c r="GO2019" s="5"/>
      <c r="GP2019" s="5"/>
      <c r="GQ2019" s="4"/>
      <c r="GR2019" s="6"/>
      <c r="GS2019" s="4"/>
      <c r="GT2019" s="6"/>
      <c r="GU2019" s="5"/>
      <c r="GV2019" s="5"/>
      <c r="GW2019" s="4"/>
      <c r="GX2019" s="6"/>
      <c r="GY2019" s="4"/>
      <c r="GZ2019" s="6"/>
      <c r="HA2019" s="5"/>
      <c r="HB2019" s="5"/>
      <c r="HC2019" s="4"/>
      <c r="HD2019" s="6"/>
      <c r="HE2019" s="4"/>
      <c r="HF2019" s="6"/>
      <c r="HG2019" s="5"/>
      <c r="HH2019" s="5"/>
      <c r="HI2019" s="4"/>
      <c r="HJ2019" s="6"/>
      <c r="HK2019" s="4"/>
      <c r="HL2019" s="6"/>
      <c r="HM2019" s="5"/>
      <c r="HN2019" s="5"/>
      <c r="HO2019" s="4"/>
      <c r="HP2019" s="6"/>
      <c r="HQ2019" s="4"/>
      <c r="HR2019" s="6"/>
      <c r="HS2019" s="5"/>
      <c r="HT2019" s="5"/>
      <c r="HU2019" s="4"/>
      <c r="HV2019" s="6"/>
      <c r="HW2019" s="4"/>
      <c r="HX2019" s="6"/>
      <c r="HY2019" s="5"/>
      <c r="HZ2019" s="5"/>
      <c r="IA2019" s="4"/>
      <c r="IB2019" s="6"/>
      <c r="IC2019" s="4"/>
      <c r="ID2019" s="6"/>
      <c r="IE2019" s="5"/>
      <c r="IF2019" s="5"/>
      <c r="IG2019" s="4"/>
      <c r="IH2019" s="6"/>
      <c r="II2019" s="4"/>
      <c r="IJ2019" s="6"/>
      <c r="IK2019" s="5"/>
      <c r="IL2019" s="5"/>
      <c r="IM2019" s="4"/>
      <c r="IN2019" s="6"/>
      <c r="IO2019" s="4"/>
      <c r="IP2019" s="6"/>
      <c r="IQ2019" s="5"/>
      <c r="IR2019" s="5"/>
      <c r="IS2019" s="4"/>
      <c r="IT2019" s="6"/>
      <c r="IU2019" s="4"/>
      <c r="IV2019" s="6"/>
      <c r="IW2019" s="5"/>
      <c r="IX2019" s="5"/>
      <c r="IY2019" s="4"/>
      <c r="IZ2019" s="6"/>
      <c r="JA2019" s="4"/>
      <c r="JB2019" s="6"/>
      <c r="JC2019" s="5"/>
      <c r="JD2019" s="5"/>
      <c r="JE2019" s="4"/>
      <c r="JF2019" s="6"/>
      <c r="JG2019" s="4"/>
      <c r="JH2019" s="6"/>
      <c r="JI2019" s="5"/>
      <c r="JJ2019" s="5"/>
      <c r="JK2019" s="4"/>
      <c r="JL2019" s="6"/>
      <c r="JM2019" s="4"/>
      <c r="JN2019" s="6"/>
      <c r="JO2019" s="5"/>
      <c r="JP2019" s="5"/>
      <c r="JQ2019" s="4"/>
      <c r="JR2019" s="6"/>
      <c r="JS2019" s="4"/>
      <c r="JT2019" s="6"/>
      <c r="JU2019" s="5"/>
      <c r="JV2019" s="5"/>
      <c r="JW2019" s="4"/>
      <c r="JX2019" s="6"/>
      <c r="JY2019" s="4"/>
      <c r="JZ2019" s="6"/>
      <c r="KA2019" s="5"/>
      <c r="KB2019" s="5"/>
      <c r="KC2019" s="4"/>
      <c r="KD2019" s="6"/>
      <c r="KE2019" s="4"/>
      <c r="KF2019" s="6"/>
      <c r="KG2019" s="5"/>
      <c r="KH2019" s="5"/>
      <c r="KI2019" s="4"/>
      <c r="KJ2019" s="6"/>
      <c r="KK2019" s="4"/>
      <c r="KL2019" s="6"/>
      <c r="KM2019" s="5"/>
      <c r="KN2019" s="5"/>
    </row>
    <row r="2020">
      <c r="A2020" s="3" t="s">
        <v>85</v>
      </c>
      <c r="B2020" s="3" t="s">
        <v>1266</v>
      </c>
      <c r="C2020" s="3" t="s">
        <v>703</v>
      </c>
      <c r="D2020" s="3" t="s">
        <v>712</v>
      </c>
      <c r="E2020" s="3" t="s">
        <v>1291</v>
      </c>
      <c r="F2020" s="3" t="s">
        <v>104</v>
      </c>
      <c r="G2020" s="3" t="s">
        <v>104</v>
      </c>
      <c r="H2020" s="3" t="s">
        <v>104</v>
      </c>
      <c r="I2020" s="3" t="s">
        <v>1517</v>
      </c>
      <c r="J2020" s="3" t="s">
        <v>104</v>
      </c>
      <c r="K2020" s="4"/>
      <c r="L2020" s="4">
        <f>=ROUNDDOWN({0},0)</f>
      </c>
      <c r="M2020" s="4"/>
      <c r="N2020" s="5"/>
      <c r="O2020" s="4"/>
      <c r="P2020" s="4">
        <f>=ROUNDDOWN({0},0)</f>
      </c>
      <c r="Q2020" s="4"/>
      <c r="R2020" s="5"/>
      <c r="S2020" s="4"/>
      <c r="T2020" s="6"/>
      <c r="U2020" s="4"/>
      <c r="V2020" s="6"/>
      <c r="W2020" s="5"/>
      <c r="X2020" s="5"/>
      <c r="Y2020" s="4"/>
      <c r="Z2020" s="6"/>
      <c r="AA2020" s="4"/>
      <c r="AB2020" s="6"/>
      <c r="AC2020" s="5"/>
      <c r="AD2020" s="5"/>
      <c r="AE2020" s="4"/>
      <c r="AF2020" s="6"/>
      <c r="AG2020" s="4"/>
      <c r="AH2020" s="6"/>
      <c r="AI2020" s="5"/>
      <c r="AJ2020" s="5"/>
      <c r="AK2020" s="4"/>
      <c r="AL2020" s="6"/>
      <c r="AM2020" s="4"/>
      <c r="AN2020" s="6"/>
      <c r="AO2020" s="5"/>
      <c r="AP2020" s="5"/>
      <c r="AQ2020" s="4"/>
      <c r="AR2020" s="6"/>
      <c r="AS2020" s="4"/>
      <c r="AT2020" s="6"/>
      <c r="AU2020" s="5"/>
      <c r="AV2020" s="5"/>
      <c r="AW2020" s="4"/>
      <c r="AX2020" s="6"/>
      <c r="AY2020" s="4"/>
      <c r="AZ2020" s="6"/>
      <c r="BA2020" s="5"/>
      <c r="BB2020" s="5"/>
      <c r="BC2020" s="4"/>
      <c r="BD2020" s="6"/>
      <c r="BE2020" s="4"/>
      <c r="BF2020" s="6"/>
      <c r="BG2020" s="5"/>
      <c r="BH2020" s="5"/>
      <c r="BI2020" s="4"/>
      <c r="BJ2020" s="6"/>
      <c r="BK2020" s="4"/>
      <c r="BL2020" s="6"/>
      <c r="BM2020" s="5"/>
      <c r="BN2020" s="5"/>
      <c r="BO2020" s="4"/>
      <c r="BP2020" s="6"/>
      <c r="BQ2020" s="4"/>
      <c r="BR2020" s="6"/>
      <c r="BS2020" s="5"/>
      <c r="BT2020" s="5"/>
      <c r="BU2020" s="4"/>
      <c r="BV2020" s="6"/>
      <c r="BW2020" s="4"/>
      <c r="BX2020" s="6"/>
      <c r="BY2020" s="5"/>
      <c r="BZ2020" s="5"/>
      <c r="CA2020" s="4"/>
      <c r="CB2020" s="6"/>
      <c r="CC2020" s="4"/>
      <c r="CD2020" s="6"/>
      <c r="CE2020" s="5"/>
      <c r="CF2020" s="5"/>
      <c r="CG2020" s="4"/>
      <c r="CH2020" s="6"/>
      <c r="CI2020" s="4"/>
      <c r="CJ2020" s="6"/>
      <c r="CK2020" s="5"/>
      <c r="CL2020" s="5"/>
      <c r="CM2020" s="4"/>
      <c r="CN2020" s="6"/>
      <c r="CO2020" s="4"/>
      <c r="CP2020" s="6"/>
      <c r="CQ2020" s="5"/>
      <c r="CR2020" s="5"/>
      <c r="CS2020" s="4"/>
      <c r="CT2020" s="6"/>
      <c r="CU2020" s="4"/>
      <c r="CV2020" s="6"/>
      <c r="CW2020" s="5"/>
      <c r="CX2020" s="5"/>
      <c r="CY2020" s="4"/>
      <c r="CZ2020" s="6"/>
      <c r="DA2020" s="4"/>
      <c r="DB2020" s="6"/>
      <c r="DC2020" s="5"/>
      <c r="DD2020" s="5"/>
      <c r="DE2020" s="4"/>
      <c r="DF2020" s="6"/>
      <c r="DG2020" s="4"/>
      <c r="DH2020" s="6"/>
      <c r="DI2020" s="5"/>
      <c r="DJ2020" s="5"/>
      <c r="DK2020" s="4"/>
      <c r="DL2020" s="6"/>
      <c r="DM2020" s="4"/>
      <c r="DN2020" s="6"/>
      <c r="DO2020" s="5"/>
      <c r="DP2020" s="5"/>
      <c r="DQ2020" s="4"/>
      <c r="DR2020" s="6"/>
      <c r="DS2020" s="4"/>
      <c r="DT2020" s="6"/>
      <c r="DU2020" s="5"/>
      <c r="DV2020" s="5"/>
      <c r="DW2020" s="4"/>
      <c r="DX2020" s="6"/>
      <c r="DY2020" s="4"/>
      <c r="DZ2020" s="6"/>
      <c r="EA2020" s="5"/>
      <c r="EB2020" s="5"/>
      <c r="EC2020" s="4"/>
      <c r="ED2020" s="6"/>
      <c r="EE2020" s="4"/>
      <c r="EF2020" s="6"/>
      <c r="EG2020" s="5"/>
      <c r="EH2020" s="5"/>
      <c r="EI2020" s="4"/>
      <c r="EJ2020" s="6"/>
      <c r="EK2020" s="4"/>
      <c r="EL2020" s="6"/>
      <c r="EM2020" s="5"/>
      <c r="EN2020" s="5"/>
      <c r="EO2020" s="4"/>
      <c r="EP2020" s="6"/>
      <c r="EQ2020" s="4"/>
      <c r="ER2020" s="6"/>
      <c r="ES2020" s="5"/>
      <c r="ET2020" s="5"/>
      <c r="EU2020" s="4"/>
      <c r="EV2020" s="6"/>
      <c r="EW2020" s="4"/>
      <c r="EX2020" s="6"/>
      <c r="EY2020" s="5"/>
      <c r="EZ2020" s="5"/>
      <c r="FA2020" s="4"/>
      <c r="FB2020" s="6"/>
      <c r="FC2020" s="4"/>
      <c r="FD2020" s="6"/>
      <c r="FE2020" s="5"/>
      <c r="FF2020" s="5"/>
      <c r="FG2020" s="4"/>
      <c r="FH2020" s="6"/>
      <c r="FI2020" s="4"/>
      <c r="FJ2020" s="6"/>
      <c r="FK2020" s="5"/>
      <c r="FL2020" s="5"/>
      <c r="FM2020" s="4"/>
      <c r="FN2020" s="6"/>
      <c r="FO2020" s="4"/>
      <c r="FP2020" s="6"/>
      <c r="FQ2020" s="5"/>
      <c r="FR2020" s="5"/>
      <c r="FS2020" s="4"/>
      <c r="FT2020" s="6"/>
      <c r="FU2020" s="4"/>
      <c r="FV2020" s="6"/>
      <c r="FW2020" s="5"/>
      <c r="FX2020" s="5"/>
      <c r="FY2020" s="4"/>
      <c r="FZ2020" s="6"/>
      <c r="GA2020" s="4"/>
      <c r="GB2020" s="6"/>
      <c r="GC2020" s="5"/>
      <c r="GD2020" s="5"/>
      <c r="GE2020" s="4"/>
      <c r="GF2020" s="6"/>
      <c r="GG2020" s="4"/>
      <c r="GH2020" s="6"/>
      <c r="GI2020" s="5"/>
      <c r="GJ2020" s="5"/>
      <c r="GK2020" s="4"/>
      <c r="GL2020" s="6"/>
      <c r="GM2020" s="4"/>
      <c r="GN2020" s="6"/>
      <c r="GO2020" s="5"/>
      <c r="GP2020" s="5"/>
      <c r="GQ2020" s="4"/>
      <c r="GR2020" s="6"/>
      <c r="GS2020" s="4"/>
      <c r="GT2020" s="6"/>
      <c r="GU2020" s="5"/>
      <c r="GV2020" s="5"/>
      <c r="GW2020" s="4"/>
      <c r="GX2020" s="6"/>
      <c r="GY2020" s="4"/>
      <c r="GZ2020" s="6"/>
      <c r="HA2020" s="5"/>
      <c r="HB2020" s="5"/>
      <c r="HC2020" s="4"/>
      <c r="HD2020" s="6"/>
      <c r="HE2020" s="4"/>
      <c r="HF2020" s="6"/>
      <c r="HG2020" s="5"/>
      <c r="HH2020" s="5"/>
      <c r="HI2020" s="4"/>
      <c r="HJ2020" s="6"/>
      <c r="HK2020" s="4"/>
      <c r="HL2020" s="6"/>
      <c r="HM2020" s="5"/>
      <c r="HN2020" s="5"/>
      <c r="HO2020" s="4"/>
      <c r="HP2020" s="6"/>
      <c r="HQ2020" s="4"/>
      <c r="HR2020" s="6"/>
      <c r="HS2020" s="5"/>
      <c r="HT2020" s="5"/>
      <c r="HU2020" s="4"/>
      <c r="HV2020" s="6"/>
      <c r="HW2020" s="4"/>
      <c r="HX2020" s="6"/>
      <c r="HY2020" s="5"/>
      <c r="HZ2020" s="5"/>
      <c r="IA2020" s="4"/>
      <c r="IB2020" s="6"/>
      <c r="IC2020" s="4"/>
      <c r="ID2020" s="6"/>
      <c r="IE2020" s="5"/>
      <c r="IF2020" s="5"/>
      <c r="IG2020" s="4"/>
      <c r="IH2020" s="6"/>
      <c r="II2020" s="4"/>
      <c r="IJ2020" s="6"/>
      <c r="IK2020" s="5"/>
      <c r="IL2020" s="5"/>
      <c r="IM2020" s="4"/>
      <c r="IN2020" s="6"/>
      <c r="IO2020" s="4"/>
      <c r="IP2020" s="6"/>
      <c r="IQ2020" s="5"/>
      <c r="IR2020" s="5"/>
      <c r="IS2020" s="4"/>
      <c r="IT2020" s="6"/>
      <c r="IU2020" s="4"/>
      <c r="IV2020" s="6"/>
      <c r="IW2020" s="5"/>
      <c r="IX2020" s="5"/>
      <c r="IY2020" s="4"/>
      <c r="IZ2020" s="6"/>
      <c r="JA2020" s="4"/>
      <c r="JB2020" s="6"/>
      <c r="JC2020" s="5"/>
      <c r="JD2020" s="5"/>
      <c r="JE2020" s="4"/>
      <c r="JF2020" s="6"/>
      <c r="JG2020" s="4"/>
      <c r="JH2020" s="6"/>
      <c r="JI2020" s="5"/>
      <c r="JJ2020" s="5"/>
      <c r="JK2020" s="4"/>
      <c r="JL2020" s="6"/>
      <c r="JM2020" s="4"/>
      <c r="JN2020" s="6"/>
      <c r="JO2020" s="5"/>
      <c r="JP2020" s="5"/>
      <c r="JQ2020" s="4"/>
      <c r="JR2020" s="6"/>
      <c r="JS2020" s="4"/>
      <c r="JT2020" s="6"/>
      <c r="JU2020" s="5"/>
      <c r="JV2020" s="5"/>
      <c r="JW2020" s="4"/>
      <c r="JX2020" s="6"/>
      <c r="JY2020" s="4"/>
      <c r="JZ2020" s="6"/>
      <c r="KA2020" s="5"/>
      <c r="KB2020" s="5"/>
      <c r="KC2020" s="4"/>
      <c r="KD2020" s="6"/>
      <c r="KE2020" s="4"/>
      <c r="KF2020" s="6"/>
      <c r="KG2020" s="5"/>
      <c r="KH2020" s="5"/>
      <c r="KI2020" s="4"/>
      <c r="KJ2020" s="6"/>
      <c r="KK2020" s="4"/>
      <c r="KL2020" s="6"/>
      <c r="KM2020" s="5"/>
      <c r="KN2020" s="5"/>
    </row>
    <row r="2021">
      <c r="A2021" s="3" t="s">
        <v>85</v>
      </c>
      <c r="B2021" s="3" t="s">
        <v>1266</v>
      </c>
      <c r="C2021" s="3" t="s">
        <v>703</v>
      </c>
      <c r="D2021" s="3" t="s">
        <v>712</v>
      </c>
      <c r="E2021" s="3" t="s">
        <v>1293</v>
      </c>
      <c r="F2021" s="3" t="s">
        <v>104</v>
      </c>
      <c r="G2021" s="3" t="s">
        <v>104</v>
      </c>
      <c r="H2021" s="3" t="s">
        <v>104</v>
      </c>
      <c r="I2021" s="3" t="s">
        <v>1517</v>
      </c>
      <c r="J2021" s="3" t="s">
        <v>104</v>
      </c>
      <c r="K2021" s="4"/>
      <c r="L2021" s="4">
        <f>=ROUNDDOWN({0},0)</f>
      </c>
      <c r="M2021" s="4"/>
      <c r="N2021" s="5"/>
      <c r="O2021" s="4"/>
      <c r="P2021" s="4">
        <f>=ROUNDDOWN({0},0)</f>
      </c>
      <c r="Q2021" s="4"/>
      <c r="R2021" s="5"/>
      <c r="S2021" s="4"/>
      <c r="T2021" s="6"/>
      <c r="U2021" s="4"/>
      <c r="V2021" s="6"/>
      <c r="W2021" s="5"/>
      <c r="X2021" s="5"/>
      <c r="Y2021" s="4"/>
      <c r="Z2021" s="6"/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/>
      <c r="AL2021" s="6"/>
      <c r="AM2021" s="4"/>
      <c r="AN2021" s="6"/>
      <c r="AO2021" s="5"/>
      <c r="AP2021" s="5"/>
      <c r="AQ2021" s="4"/>
      <c r="AR2021" s="6"/>
      <c r="AS2021" s="4"/>
      <c r="AT2021" s="6"/>
      <c r="AU2021" s="5"/>
      <c r="AV2021" s="5"/>
      <c r="AW2021" s="4"/>
      <c r="AX2021" s="6"/>
      <c r="AY2021" s="4"/>
      <c r="AZ2021" s="6"/>
      <c r="BA2021" s="5"/>
      <c r="BB2021" s="5"/>
      <c r="BC2021" s="4"/>
      <c r="BD2021" s="6"/>
      <c r="BE2021" s="4"/>
      <c r="BF2021" s="6"/>
      <c r="BG2021" s="5"/>
      <c r="BH2021" s="5"/>
      <c r="BI2021" s="4"/>
      <c r="BJ2021" s="6"/>
      <c r="BK2021" s="4"/>
      <c r="BL2021" s="6"/>
      <c r="BM2021" s="5"/>
      <c r="BN2021" s="5"/>
      <c r="BO2021" s="4"/>
      <c r="BP2021" s="6"/>
      <c r="BQ2021" s="4"/>
      <c r="BR2021" s="6"/>
      <c r="BS2021" s="5"/>
      <c r="BT2021" s="5"/>
      <c r="BU2021" s="4"/>
      <c r="BV2021" s="6"/>
      <c r="BW2021" s="4"/>
      <c r="BX2021" s="6"/>
      <c r="BY2021" s="5"/>
      <c r="BZ2021" s="5"/>
      <c r="CA2021" s="4"/>
      <c r="CB2021" s="6"/>
      <c r="CC2021" s="4"/>
      <c r="CD2021" s="6"/>
      <c r="CE2021" s="5"/>
      <c r="CF2021" s="5"/>
      <c r="CG2021" s="4"/>
      <c r="CH2021" s="6"/>
      <c r="CI2021" s="4"/>
      <c r="CJ2021" s="6"/>
      <c r="CK2021" s="5"/>
      <c r="CL2021" s="5"/>
      <c r="CM2021" s="4"/>
      <c r="CN2021" s="6"/>
      <c r="CO2021" s="4"/>
      <c r="CP2021" s="6"/>
      <c r="CQ2021" s="5"/>
      <c r="CR2021" s="5"/>
      <c r="CS2021" s="4"/>
      <c r="CT2021" s="6"/>
      <c r="CU2021" s="4"/>
      <c r="CV2021" s="6"/>
      <c r="CW2021" s="5"/>
      <c r="CX2021" s="5"/>
      <c r="CY2021" s="4"/>
      <c r="CZ2021" s="6"/>
      <c r="DA2021" s="4"/>
      <c r="DB2021" s="6"/>
      <c r="DC2021" s="5"/>
      <c r="DD2021" s="5"/>
      <c r="DE2021" s="4"/>
      <c r="DF2021" s="6"/>
      <c r="DG2021" s="4"/>
      <c r="DH2021" s="6"/>
      <c r="DI2021" s="5"/>
      <c r="DJ2021" s="5"/>
      <c r="DK2021" s="4"/>
      <c r="DL2021" s="6"/>
      <c r="DM2021" s="4"/>
      <c r="DN2021" s="6"/>
      <c r="DO2021" s="5"/>
      <c r="DP2021" s="5"/>
      <c r="DQ2021" s="4"/>
      <c r="DR2021" s="6"/>
      <c r="DS2021" s="4"/>
      <c r="DT2021" s="6"/>
      <c r="DU2021" s="5"/>
      <c r="DV2021" s="5"/>
      <c r="DW2021" s="4"/>
      <c r="DX2021" s="6"/>
      <c r="DY2021" s="4"/>
      <c r="DZ2021" s="6"/>
      <c r="EA2021" s="5"/>
      <c r="EB2021" s="5"/>
      <c r="EC2021" s="4"/>
      <c r="ED2021" s="6"/>
      <c r="EE2021" s="4"/>
      <c r="EF2021" s="6"/>
      <c r="EG2021" s="5"/>
      <c r="EH2021" s="5"/>
      <c r="EI2021" s="4"/>
      <c r="EJ2021" s="6"/>
      <c r="EK2021" s="4"/>
      <c r="EL2021" s="6"/>
      <c r="EM2021" s="5"/>
      <c r="EN2021" s="5"/>
      <c r="EO2021" s="4"/>
      <c r="EP2021" s="6"/>
      <c r="EQ2021" s="4"/>
      <c r="ER2021" s="6"/>
      <c r="ES2021" s="5"/>
      <c r="ET2021" s="5"/>
      <c r="EU2021" s="4"/>
      <c r="EV2021" s="6"/>
      <c r="EW2021" s="4"/>
      <c r="EX2021" s="6"/>
      <c r="EY2021" s="5"/>
      <c r="EZ2021" s="5"/>
      <c r="FA2021" s="4"/>
      <c r="FB2021" s="6"/>
      <c r="FC2021" s="4"/>
      <c r="FD2021" s="6"/>
      <c r="FE2021" s="5"/>
      <c r="FF2021" s="5"/>
      <c r="FG2021" s="4"/>
      <c r="FH2021" s="6"/>
      <c r="FI2021" s="4"/>
      <c r="FJ2021" s="6"/>
      <c r="FK2021" s="5"/>
      <c r="FL2021" s="5"/>
      <c r="FM2021" s="4"/>
      <c r="FN2021" s="6"/>
      <c r="FO2021" s="4"/>
      <c r="FP2021" s="6"/>
      <c r="FQ2021" s="5"/>
      <c r="FR2021" s="5"/>
      <c r="FS2021" s="4"/>
      <c r="FT2021" s="6"/>
      <c r="FU2021" s="4"/>
      <c r="FV2021" s="6"/>
      <c r="FW2021" s="5"/>
      <c r="FX2021" s="5"/>
      <c r="FY2021" s="4"/>
      <c r="FZ2021" s="6"/>
      <c r="GA2021" s="4"/>
      <c r="GB2021" s="6"/>
      <c r="GC2021" s="5"/>
      <c r="GD2021" s="5"/>
      <c r="GE2021" s="4"/>
      <c r="GF2021" s="6"/>
      <c r="GG2021" s="4"/>
      <c r="GH2021" s="6"/>
      <c r="GI2021" s="5"/>
      <c r="GJ2021" s="5"/>
      <c r="GK2021" s="4"/>
      <c r="GL2021" s="6"/>
      <c r="GM2021" s="4"/>
      <c r="GN2021" s="6"/>
      <c r="GO2021" s="5"/>
      <c r="GP2021" s="5"/>
      <c r="GQ2021" s="4"/>
      <c r="GR2021" s="6"/>
      <c r="GS2021" s="4"/>
      <c r="GT2021" s="6"/>
      <c r="GU2021" s="5"/>
      <c r="GV2021" s="5"/>
      <c r="GW2021" s="4"/>
      <c r="GX2021" s="6"/>
      <c r="GY2021" s="4"/>
      <c r="GZ2021" s="6"/>
      <c r="HA2021" s="5"/>
      <c r="HB2021" s="5"/>
      <c r="HC2021" s="4"/>
      <c r="HD2021" s="6"/>
      <c r="HE2021" s="4"/>
      <c r="HF2021" s="6"/>
      <c r="HG2021" s="5"/>
      <c r="HH2021" s="5"/>
      <c r="HI2021" s="4"/>
      <c r="HJ2021" s="6"/>
      <c r="HK2021" s="4"/>
      <c r="HL2021" s="6"/>
      <c r="HM2021" s="5"/>
      <c r="HN2021" s="5"/>
      <c r="HO2021" s="4"/>
      <c r="HP2021" s="6"/>
      <c r="HQ2021" s="4"/>
      <c r="HR2021" s="6"/>
      <c r="HS2021" s="5"/>
      <c r="HT2021" s="5"/>
      <c r="HU2021" s="4"/>
      <c r="HV2021" s="6"/>
      <c r="HW2021" s="4"/>
      <c r="HX2021" s="6"/>
      <c r="HY2021" s="5"/>
      <c r="HZ2021" s="5"/>
      <c r="IA2021" s="4"/>
      <c r="IB2021" s="6"/>
      <c r="IC2021" s="4"/>
      <c r="ID2021" s="6"/>
      <c r="IE2021" s="5"/>
      <c r="IF2021" s="5"/>
      <c r="IG2021" s="4"/>
      <c r="IH2021" s="6"/>
      <c r="II2021" s="4"/>
      <c r="IJ2021" s="6"/>
      <c r="IK2021" s="5"/>
      <c r="IL2021" s="5"/>
      <c r="IM2021" s="4"/>
      <c r="IN2021" s="6"/>
      <c r="IO2021" s="4"/>
      <c r="IP2021" s="6"/>
      <c r="IQ2021" s="5"/>
      <c r="IR2021" s="5"/>
      <c r="IS2021" s="4"/>
      <c r="IT2021" s="6"/>
      <c r="IU2021" s="4"/>
      <c r="IV2021" s="6"/>
      <c r="IW2021" s="5"/>
      <c r="IX2021" s="5"/>
      <c r="IY2021" s="4"/>
      <c r="IZ2021" s="6"/>
      <c r="JA2021" s="4"/>
      <c r="JB2021" s="6"/>
      <c r="JC2021" s="5"/>
      <c r="JD2021" s="5"/>
      <c r="JE2021" s="4"/>
      <c r="JF2021" s="6"/>
      <c r="JG2021" s="4"/>
      <c r="JH2021" s="6"/>
      <c r="JI2021" s="5"/>
      <c r="JJ2021" s="5"/>
      <c r="JK2021" s="4"/>
      <c r="JL2021" s="6"/>
      <c r="JM2021" s="4"/>
      <c r="JN2021" s="6"/>
      <c r="JO2021" s="5"/>
      <c r="JP2021" s="5"/>
      <c r="JQ2021" s="4"/>
      <c r="JR2021" s="6"/>
      <c r="JS2021" s="4"/>
      <c r="JT2021" s="6"/>
      <c r="JU2021" s="5"/>
      <c r="JV2021" s="5"/>
      <c r="JW2021" s="4"/>
      <c r="JX2021" s="6"/>
      <c r="JY2021" s="4"/>
      <c r="JZ2021" s="6"/>
      <c r="KA2021" s="5"/>
      <c r="KB2021" s="5"/>
      <c r="KC2021" s="4"/>
      <c r="KD2021" s="6"/>
      <c r="KE2021" s="4"/>
      <c r="KF2021" s="6"/>
      <c r="KG2021" s="5"/>
      <c r="KH2021" s="5"/>
      <c r="KI2021" s="4"/>
      <c r="KJ2021" s="6"/>
      <c r="KK2021" s="4"/>
      <c r="KL2021" s="6"/>
      <c r="KM2021" s="5"/>
      <c r="KN2021" s="5"/>
    </row>
    <row r="2022">
      <c r="A2022" s="3" t="s">
        <v>85</v>
      </c>
      <c r="B2022" s="3" t="s">
        <v>1266</v>
      </c>
      <c r="C2022" s="3" t="s">
        <v>703</v>
      </c>
      <c r="D2022" s="3" t="s">
        <v>712</v>
      </c>
      <c r="E2022" s="3" t="s">
        <v>1268</v>
      </c>
      <c r="F2022" s="3" t="s">
        <v>104</v>
      </c>
      <c r="G2022" s="3" t="s">
        <v>104</v>
      </c>
      <c r="H2022" s="3" t="s">
        <v>104</v>
      </c>
      <c r="I2022" s="3" t="s">
        <v>1669</v>
      </c>
      <c r="J2022" s="3" t="s">
        <v>104</v>
      </c>
      <c r="K2022" s="4"/>
      <c r="L2022" s="4">
        <f>=ROUNDDOWN({0},0)</f>
      </c>
      <c r="M2022" s="4"/>
      <c r="N2022" s="5"/>
      <c r="O2022" s="4"/>
      <c r="P2022" s="4">
        <f>=ROUNDDOWN({0},0)</f>
      </c>
      <c r="Q2022" s="4"/>
      <c r="R2022" s="5"/>
      <c r="S2022" s="4"/>
      <c r="T2022" s="6"/>
      <c r="U2022" s="4"/>
      <c r="V2022" s="6"/>
      <c r="W2022" s="5"/>
      <c r="X2022" s="5"/>
      <c r="Y2022" s="4"/>
      <c r="Z2022" s="6"/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/>
      <c r="AL2022" s="6"/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  <c r="AW2022" s="4"/>
      <c r="AX2022" s="6"/>
      <c r="AY2022" s="4"/>
      <c r="AZ2022" s="6"/>
      <c r="BA2022" s="5"/>
      <c r="BB2022" s="5"/>
      <c r="BC2022" s="4"/>
      <c r="BD2022" s="6"/>
      <c r="BE2022" s="4"/>
      <c r="BF2022" s="6"/>
      <c r="BG2022" s="5"/>
      <c r="BH2022" s="5"/>
      <c r="BI2022" s="4"/>
      <c r="BJ2022" s="6"/>
      <c r="BK2022" s="4"/>
      <c r="BL2022" s="6"/>
      <c r="BM2022" s="5"/>
      <c r="BN2022" s="5"/>
      <c r="BO2022" s="4"/>
      <c r="BP2022" s="6"/>
      <c r="BQ2022" s="4"/>
      <c r="BR2022" s="6"/>
      <c r="BS2022" s="5"/>
      <c r="BT2022" s="5"/>
      <c r="BU2022" s="4"/>
      <c r="BV2022" s="6"/>
      <c r="BW2022" s="4"/>
      <c r="BX2022" s="6"/>
      <c r="BY2022" s="5"/>
      <c r="BZ2022" s="5"/>
      <c r="CA2022" s="4"/>
      <c r="CB2022" s="6"/>
      <c r="CC2022" s="4"/>
      <c r="CD2022" s="6"/>
      <c r="CE2022" s="5"/>
      <c r="CF2022" s="5"/>
      <c r="CG2022" s="4"/>
      <c r="CH2022" s="6"/>
      <c r="CI2022" s="4"/>
      <c r="CJ2022" s="6"/>
      <c r="CK2022" s="5"/>
      <c r="CL2022" s="5"/>
      <c r="CM2022" s="4"/>
      <c r="CN2022" s="6"/>
      <c r="CO2022" s="4"/>
      <c r="CP2022" s="6"/>
      <c r="CQ2022" s="5"/>
      <c r="CR2022" s="5"/>
      <c r="CS2022" s="4"/>
      <c r="CT2022" s="6"/>
      <c r="CU2022" s="4"/>
      <c r="CV2022" s="6"/>
      <c r="CW2022" s="5"/>
      <c r="CX2022" s="5"/>
      <c r="CY2022" s="4"/>
      <c r="CZ2022" s="6"/>
      <c r="DA2022" s="4"/>
      <c r="DB2022" s="6"/>
      <c r="DC2022" s="5"/>
      <c r="DD2022" s="5"/>
      <c r="DE2022" s="4"/>
      <c r="DF2022" s="6"/>
      <c r="DG2022" s="4"/>
      <c r="DH2022" s="6"/>
      <c r="DI2022" s="5"/>
      <c r="DJ2022" s="5"/>
      <c r="DK2022" s="4"/>
      <c r="DL2022" s="6"/>
      <c r="DM2022" s="4"/>
      <c r="DN2022" s="6"/>
      <c r="DO2022" s="5"/>
      <c r="DP2022" s="5"/>
      <c r="DQ2022" s="4"/>
      <c r="DR2022" s="6"/>
      <c r="DS2022" s="4"/>
      <c r="DT2022" s="6"/>
      <c r="DU2022" s="5"/>
      <c r="DV2022" s="5"/>
      <c r="DW2022" s="4"/>
      <c r="DX2022" s="6"/>
      <c r="DY2022" s="4"/>
      <c r="DZ2022" s="6"/>
      <c r="EA2022" s="5"/>
      <c r="EB2022" s="5"/>
      <c r="EC2022" s="4"/>
      <c r="ED2022" s="6"/>
      <c r="EE2022" s="4"/>
      <c r="EF2022" s="6"/>
      <c r="EG2022" s="5"/>
      <c r="EH2022" s="5"/>
      <c r="EI2022" s="4"/>
      <c r="EJ2022" s="6"/>
      <c r="EK2022" s="4"/>
      <c r="EL2022" s="6"/>
      <c r="EM2022" s="5"/>
      <c r="EN2022" s="5"/>
      <c r="EO2022" s="4"/>
      <c r="EP2022" s="6"/>
      <c r="EQ2022" s="4"/>
      <c r="ER2022" s="6"/>
      <c r="ES2022" s="5"/>
      <c r="ET2022" s="5"/>
      <c r="EU2022" s="4"/>
      <c r="EV2022" s="6"/>
      <c r="EW2022" s="4"/>
      <c r="EX2022" s="6"/>
      <c r="EY2022" s="5"/>
      <c r="EZ2022" s="5"/>
      <c r="FA2022" s="4"/>
      <c r="FB2022" s="6"/>
      <c r="FC2022" s="4"/>
      <c r="FD2022" s="6"/>
      <c r="FE2022" s="5"/>
      <c r="FF2022" s="5"/>
      <c r="FG2022" s="4"/>
      <c r="FH2022" s="6"/>
      <c r="FI2022" s="4"/>
      <c r="FJ2022" s="6"/>
      <c r="FK2022" s="5"/>
      <c r="FL2022" s="5"/>
      <c r="FM2022" s="4"/>
      <c r="FN2022" s="6"/>
      <c r="FO2022" s="4"/>
      <c r="FP2022" s="6"/>
      <c r="FQ2022" s="5"/>
      <c r="FR2022" s="5"/>
      <c r="FS2022" s="4"/>
      <c r="FT2022" s="6"/>
      <c r="FU2022" s="4"/>
      <c r="FV2022" s="6"/>
      <c r="FW2022" s="5"/>
      <c r="FX2022" s="5"/>
      <c r="FY2022" s="4"/>
      <c r="FZ2022" s="6"/>
      <c r="GA2022" s="4"/>
      <c r="GB2022" s="6"/>
      <c r="GC2022" s="5"/>
      <c r="GD2022" s="5"/>
      <c r="GE2022" s="4"/>
      <c r="GF2022" s="6"/>
      <c r="GG2022" s="4"/>
      <c r="GH2022" s="6"/>
      <c r="GI2022" s="5"/>
      <c r="GJ2022" s="5"/>
      <c r="GK2022" s="4"/>
      <c r="GL2022" s="6"/>
      <c r="GM2022" s="4"/>
      <c r="GN2022" s="6"/>
      <c r="GO2022" s="5"/>
      <c r="GP2022" s="5"/>
      <c r="GQ2022" s="4"/>
      <c r="GR2022" s="6"/>
      <c r="GS2022" s="4"/>
      <c r="GT2022" s="6"/>
      <c r="GU2022" s="5"/>
      <c r="GV2022" s="5"/>
      <c r="GW2022" s="4"/>
      <c r="GX2022" s="6"/>
      <c r="GY2022" s="4"/>
      <c r="GZ2022" s="6"/>
      <c r="HA2022" s="5"/>
      <c r="HB2022" s="5"/>
      <c r="HC2022" s="4"/>
      <c r="HD2022" s="6"/>
      <c r="HE2022" s="4"/>
      <c r="HF2022" s="6"/>
      <c r="HG2022" s="5"/>
      <c r="HH2022" s="5"/>
      <c r="HI2022" s="4"/>
      <c r="HJ2022" s="6"/>
      <c r="HK2022" s="4"/>
      <c r="HL2022" s="6"/>
      <c r="HM2022" s="5"/>
      <c r="HN2022" s="5"/>
      <c r="HO2022" s="4"/>
      <c r="HP2022" s="6"/>
      <c r="HQ2022" s="4"/>
      <c r="HR2022" s="6"/>
      <c r="HS2022" s="5"/>
      <c r="HT2022" s="5"/>
      <c r="HU2022" s="4"/>
      <c r="HV2022" s="6"/>
      <c r="HW2022" s="4"/>
      <c r="HX2022" s="6"/>
      <c r="HY2022" s="5"/>
      <c r="HZ2022" s="5"/>
      <c r="IA2022" s="4"/>
      <c r="IB2022" s="6"/>
      <c r="IC2022" s="4"/>
      <c r="ID2022" s="6"/>
      <c r="IE2022" s="5"/>
      <c r="IF2022" s="5"/>
      <c r="IG2022" s="4"/>
      <c r="IH2022" s="6"/>
      <c r="II2022" s="4"/>
      <c r="IJ2022" s="6"/>
      <c r="IK2022" s="5"/>
      <c r="IL2022" s="5"/>
      <c r="IM2022" s="4"/>
      <c r="IN2022" s="6"/>
      <c r="IO2022" s="4"/>
      <c r="IP2022" s="6"/>
      <c r="IQ2022" s="5"/>
      <c r="IR2022" s="5"/>
      <c r="IS2022" s="4"/>
      <c r="IT2022" s="6"/>
      <c r="IU2022" s="4"/>
      <c r="IV2022" s="6"/>
      <c r="IW2022" s="5"/>
      <c r="IX2022" s="5"/>
      <c r="IY2022" s="4"/>
      <c r="IZ2022" s="6"/>
      <c r="JA2022" s="4"/>
      <c r="JB2022" s="6"/>
      <c r="JC2022" s="5"/>
      <c r="JD2022" s="5"/>
      <c r="JE2022" s="4"/>
      <c r="JF2022" s="6"/>
      <c r="JG2022" s="4"/>
      <c r="JH2022" s="6"/>
      <c r="JI2022" s="5"/>
      <c r="JJ2022" s="5"/>
      <c r="JK2022" s="4"/>
      <c r="JL2022" s="6"/>
      <c r="JM2022" s="4"/>
      <c r="JN2022" s="6"/>
      <c r="JO2022" s="5"/>
      <c r="JP2022" s="5"/>
      <c r="JQ2022" s="4"/>
      <c r="JR2022" s="6"/>
      <c r="JS2022" s="4"/>
      <c r="JT2022" s="6"/>
      <c r="JU2022" s="5"/>
      <c r="JV2022" s="5"/>
      <c r="JW2022" s="4"/>
      <c r="JX2022" s="6"/>
      <c r="JY2022" s="4"/>
      <c r="JZ2022" s="6"/>
      <c r="KA2022" s="5"/>
      <c r="KB2022" s="5"/>
      <c r="KC2022" s="4"/>
      <c r="KD2022" s="6"/>
      <c r="KE2022" s="4"/>
      <c r="KF2022" s="6"/>
      <c r="KG2022" s="5"/>
      <c r="KH2022" s="5"/>
      <c r="KI2022" s="4"/>
      <c r="KJ2022" s="6"/>
      <c r="KK2022" s="4"/>
      <c r="KL2022" s="6"/>
      <c r="KM2022" s="5"/>
      <c r="KN2022" s="5"/>
    </row>
    <row r="2023">
      <c r="A2023" s="3" t="s">
        <v>85</v>
      </c>
      <c r="B2023" s="3" t="s">
        <v>1266</v>
      </c>
      <c r="C2023" s="3" t="s">
        <v>703</v>
      </c>
      <c r="D2023" s="3" t="s">
        <v>712</v>
      </c>
      <c r="E2023" s="3" t="s">
        <v>1295</v>
      </c>
      <c r="F2023" s="3" t="s">
        <v>104</v>
      </c>
      <c r="G2023" s="3" t="s">
        <v>104</v>
      </c>
      <c r="H2023" s="3" t="s">
        <v>104</v>
      </c>
      <c r="I2023" s="3" t="s">
        <v>1686</v>
      </c>
      <c r="J2023" s="3" t="s">
        <v>104</v>
      </c>
      <c r="K2023" s="4"/>
      <c r="L2023" s="4">
        <f>=ROUNDDOWN({0},0)</f>
      </c>
      <c r="M2023" s="4"/>
      <c r="N2023" s="5"/>
      <c r="O2023" s="4"/>
      <c r="P2023" s="4">
        <f>=ROUNDDOWN({0},0)</f>
      </c>
      <c r="Q2023" s="4"/>
      <c r="R2023" s="5"/>
      <c r="S2023" s="4"/>
      <c r="T2023" s="6"/>
      <c r="U2023" s="4"/>
      <c r="V2023" s="6"/>
      <c r="W2023" s="5"/>
      <c r="X2023" s="5"/>
      <c r="Y2023" s="4"/>
      <c r="Z2023" s="6"/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/>
      <c r="AL2023" s="6"/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  <c r="AW2023" s="4"/>
      <c r="AX2023" s="6"/>
      <c r="AY2023" s="4"/>
      <c r="AZ2023" s="6"/>
      <c r="BA2023" s="5"/>
      <c r="BB2023" s="5"/>
      <c r="BC2023" s="4"/>
      <c r="BD2023" s="6"/>
      <c r="BE2023" s="4"/>
      <c r="BF2023" s="6"/>
      <c r="BG2023" s="5"/>
      <c r="BH2023" s="5"/>
      <c r="BI2023" s="4"/>
      <c r="BJ2023" s="6"/>
      <c r="BK2023" s="4"/>
      <c r="BL2023" s="6"/>
      <c r="BM2023" s="5"/>
      <c r="BN2023" s="5"/>
      <c r="BO2023" s="4"/>
      <c r="BP2023" s="6"/>
      <c r="BQ2023" s="4"/>
      <c r="BR2023" s="6"/>
      <c r="BS2023" s="5"/>
      <c r="BT2023" s="5"/>
      <c r="BU2023" s="4"/>
      <c r="BV2023" s="6"/>
      <c r="BW2023" s="4"/>
      <c r="BX2023" s="6"/>
      <c r="BY2023" s="5"/>
      <c r="BZ2023" s="5"/>
      <c r="CA2023" s="4"/>
      <c r="CB2023" s="6"/>
      <c r="CC2023" s="4"/>
      <c r="CD2023" s="6"/>
      <c r="CE2023" s="5"/>
      <c r="CF2023" s="5"/>
      <c r="CG2023" s="4"/>
      <c r="CH2023" s="6"/>
      <c r="CI2023" s="4"/>
      <c r="CJ2023" s="6"/>
      <c r="CK2023" s="5"/>
      <c r="CL2023" s="5"/>
      <c r="CM2023" s="4"/>
      <c r="CN2023" s="6"/>
      <c r="CO2023" s="4"/>
      <c r="CP2023" s="6"/>
      <c r="CQ2023" s="5"/>
      <c r="CR2023" s="5"/>
      <c r="CS2023" s="4"/>
      <c r="CT2023" s="6"/>
      <c r="CU2023" s="4"/>
      <c r="CV2023" s="6"/>
      <c r="CW2023" s="5"/>
      <c r="CX2023" s="5"/>
      <c r="CY2023" s="4"/>
      <c r="CZ2023" s="6"/>
      <c r="DA2023" s="4"/>
      <c r="DB2023" s="6"/>
      <c r="DC2023" s="5"/>
      <c r="DD2023" s="5"/>
      <c r="DE2023" s="4"/>
      <c r="DF2023" s="6"/>
      <c r="DG2023" s="4"/>
      <c r="DH2023" s="6"/>
      <c r="DI2023" s="5"/>
      <c r="DJ2023" s="5"/>
      <c r="DK2023" s="4"/>
      <c r="DL2023" s="6"/>
      <c r="DM2023" s="4"/>
      <c r="DN2023" s="6"/>
      <c r="DO2023" s="5"/>
      <c r="DP2023" s="5"/>
      <c r="DQ2023" s="4"/>
      <c r="DR2023" s="6"/>
      <c r="DS2023" s="4"/>
      <c r="DT2023" s="6"/>
      <c r="DU2023" s="5"/>
      <c r="DV2023" s="5"/>
      <c r="DW2023" s="4"/>
      <c r="DX2023" s="6"/>
      <c r="DY2023" s="4"/>
      <c r="DZ2023" s="6"/>
      <c r="EA2023" s="5"/>
      <c r="EB2023" s="5"/>
      <c r="EC2023" s="4"/>
      <c r="ED2023" s="6"/>
      <c r="EE2023" s="4"/>
      <c r="EF2023" s="6"/>
      <c r="EG2023" s="5"/>
      <c r="EH2023" s="5"/>
      <c r="EI2023" s="4"/>
      <c r="EJ2023" s="6"/>
      <c r="EK2023" s="4"/>
      <c r="EL2023" s="6"/>
      <c r="EM2023" s="5"/>
      <c r="EN2023" s="5"/>
      <c r="EO2023" s="4"/>
      <c r="EP2023" s="6"/>
      <c r="EQ2023" s="4"/>
      <c r="ER2023" s="6"/>
      <c r="ES2023" s="5"/>
      <c r="ET2023" s="5"/>
      <c r="EU2023" s="4"/>
      <c r="EV2023" s="6"/>
      <c r="EW2023" s="4"/>
      <c r="EX2023" s="6"/>
      <c r="EY2023" s="5"/>
      <c r="EZ2023" s="5"/>
      <c r="FA2023" s="4"/>
      <c r="FB2023" s="6"/>
      <c r="FC2023" s="4"/>
      <c r="FD2023" s="6"/>
      <c r="FE2023" s="5"/>
      <c r="FF2023" s="5"/>
      <c r="FG2023" s="4"/>
      <c r="FH2023" s="6"/>
      <c r="FI2023" s="4"/>
      <c r="FJ2023" s="6"/>
      <c r="FK2023" s="5"/>
      <c r="FL2023" s="5"/>
      <c r="FM2023" s="4"/>
      <c r="FN2023" s="6"/>
      <c r="FO2023" s="4"/>
      <c r="FP2023" s="6"/>
      <c r="FQ2023" s="5"/>
      <c r="FR2023" s="5"/>
      <c r="FS2023" s="4"/>
      <c r="FT2023" s="6"/>
      <c r="FU2023" s="4"/>
      <c r="FV2023" s="6"/>
      <c r="FW2023" s="5"/>
      <c r="FX2023" s="5"/>
      <c r="FY2023" s="4"/>
      <c r="FZ2023" s="6"/>
      <c r="GA2023" s="4"/>
      <c r="GB2023" s="6"/>
      <c r="GC2023" s="5"/>
      <c r="GD2023" s="5"/>
      <c r="GE2023" s="4"/>
      <c r="GF2023" s="6"/>
      <c r="GG2023" s="4"/>
      <c r="GH2023" s="6"/>
      <c r="GI2023" s="5"/>
      <c r="GJ2023" s="5"/>
      <c r="GK2023" s="4"/>
      <c r="GL2023" s="6"/>
      <c r="GM2023" s="4"/>
      <c r="GN2023" s="6"/>
      <c r="GO2023" s="5"/>
      <c r="GP2023" s="5"/>
      <c r="GQ2023" s="4"/>
      <c r="GR2023" s="6"/>
      <c r="GS2023" s="4"/>
      <c r="GT2023" s="6"/>
      <c r="GU2023" s="5"/>
      <c r="GV2023" s="5"/>
      <c r="GW2023" s="4"/>
      <c r="GX2023" s="6"/>
      <c r="GY2023" s="4"/>
      <c r="GZ2023" s="6"/>
      <c r="HA2023" s="5"/>
      <c r="HB2023" s="5"/>
      <c r="HC2023" s="4"/>
      <c r="HD2023" s="6"/>
      <c r="HE2023" s="4"/>
      <c r="HF2023" s="6"/>
      <c r="HG2023" s="5"/>
      <c r="HH2023" s="5"/>
      <c r="HI2023" s="4"/>
      <c r="HJ2023" s="6"/>
      <c r="HK2023" s="4"/>
      <c r="HL2023" s="6"/>
      <c r="HM2023" s="5"/>
      <c r="HN2023" s="5"/>
      <c r="HO2023" s="4"/>
      <c r="HP2023" s="6"/>
      <c r="HQ2023" s="4"/>
      <c r="HR2023" s="6"/>
      <c r="HS2023" s="5"/>
      <c r="HT2023" s="5"/>
      <c r="HU2023" s="4"/>
      <c r="HV2023" s="6"/>
      <c r="HW2023" s="4"/>
      <c r="HX2023" s="6"/>
      <c r="HY2023" s="5"/>
      <c r="HZ2023" s="5"/>
      <c r="IA2023" s="4"/>
      <c r="IB2023" s="6"/>
      <c r="IC2023" s="4"/>
      <c r="ID2023" s="6"/>
      <c r="IE2023" s="5"/>
      <c r="IF2023" s="5"/>
      <c r="IG2023" s="4"/>
      <c r="IH2023" s="6"/>
      <c r="II2023" s="4"/>
      <c r="IJ2023" s="6"/>
      <c r="IK2023" s="5"/>
      <c r="IL2023" s="5"/>
      <c r="IM2023" s="4"/>
      <c r="IN2023" s="6"/>
      <c r="IO2023" s="4"/>
      <c r="IP2023" s="6"/>
      <c r="IQ2023" s="5"/>
      <c r="IR2023" s="5"/>
      <c r="IS2023" s="4"/>
      <c r="IT2023" s="6"/>
      <c r="IU2023" s="4"/>
      <c r="IV2023" s="6"/>
      <c r="IW2023" s="5"/>
      <c r="IX2023" s="5"/>
      <c r="IY2023" s="4"/>
      <c r="IZ2023" s="6"/>
      <c r="JA2023" s="4"/>
      <c r="JB2023" s="6"/>
      <c r="JC2023" s="5"/>
      <c r="JD2023" s="5"/>
      <c r="JE2023" s="4"/>
      <c r="JF2023" s="6"/>
      <c r="JG2023" s="4"/>
      <c r="JH2023" s="6"/>
      <c r="JI2023" s="5"/>
      <c r="JJ2023" s="5"/>
      <c r="JK2023" s="4"/>
      <c r="JL2023" s="6"/>
      <c r="JM2023" s="4"/>
      <c r="JN2023" s="6"/>
      <c r="JO2023" s="5"/>
      <c r="JP2023" s="5"/>
      <c r="JQ2023" s="4"/>
      <c r="JR2023" s="6"/>
      <c r="JS2023" s="4"/>
      <c r="JT2023" s="6"/>
      <c r="JU2023" s="5"/>
      <c r="JV2023" s="5"/>
      <c r="JW2023" s="4"/>
      <c r="JX2023" s="6"/>
      <c r="JY2023" s="4"/>
      <c r="JZ2023" s="6"/>
      <c r="KA2023" s="5"/>
      <c r="KB2023" s="5"/>
      <c r="KC2023" s="4"/>
      <c r="KD2023" s="6"/>
      <c r="KE2023" s="4"/>
      <c r="KF2023" s="6"/>
      <c r="KG2023" s="5"/>
      <c r="KH2023" s="5"/>
      <c r="KI2023" s="4"/>
      <c r="KJ2023" s="6"/>
      <c r="KK2023" s="4"/>
      <c r="KL2023" s="6"/>
      <c r="KM2023" s="5"/>
      <c r="KN2023" s="5"/>
    </row>
    <row r="2024">
      <c r="A2024" s="3" t="s">
        <v>85</v>
      </c>
      <c r="B2024" s="3" t="s">
        <v>1266</v>
      </c>
      <c r="C2024" s="3" t="s">
        <v>703</v>
      </c>
      <c r="D2024" s="3" t="s">
        <v>712</v>
      </c>
      <c r="E2024" s="3" t="s">
        <v>1272</v>
      </c>
      <c r="F2024" s="3" t="s">
        <v>104</v>
      </c>
      <c r="G2024" s="3" t="s">
        <v>104</v>
      </c>
      <c r="H2024" s="3" t="s">
        <v>104</v>
      </c>
      <c r="I2024" s="3" t="s">
        <v>1687</v>
      </c>
      <c r="J2024" s="3" t="s">
        <v>104</v>
      </c>
      <c r="K2024" s="4"/>
      <c r="L2024" s="4">
        <f>=ROUNDDOWN({0},0)</f>
      </c>
      <c r="M2024" s="4"/>
      <c r="N2024" s="5"/>
      <c r="O2024" s="4"/>
      <c r="P2024" s="4">
        <f>=ROUNDDOWN({0},0)</f>
      </c>
      <c r="Q2024" s="4"/>
      <c r="R2024" s="5"/>
      <c r="S2024" s="4"/>
      <c r="T2024" s="6"/>
      <c r="U2024" s="4"/>
      <c r="V2024" s="6"/>
      <c r="W2024" s="5"/>
      <c r="X2024" s="5"/>
      <c r="Y2024" s="4"/>
      <c r="Z2024" s="6"/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/>
      <c r="AL2024" s="6"/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  <c r="AW2024" s="4"/>
      <c r="AX2024" s="6"/>
      <c r="AY2024" s="4"/>
      <c r="AZ2024" s="6"/>
      <c r="BA2024" s="5"/>
      <c r="BB2024" s="5"/>
      <c r="BC2024" s="4"/>
      <c r="BD2024" s="6"/>
      <c r="BE2024" s="4"/>
      <c r="BF2024" s="6"/>
      <c r="BG2024" s="5"/>
      <c r="BH2024" s="5"/>
      <c r="BI2024" s="4"/>
      <c r="BJ2024" s="6"/>
      <c r="BK2024" s="4"/>
      <c r="BL2024" s="6"/>
      <c r="BM2024" s="5"/>
      <c r="BN2024" s="5"/>
      <c r="BO2024" s="4"/>
      <c r="BP2024" s="6"/>
      <c r="BQ2024" s="4"/>
      <c r="BR2024" s="6"/>
      <c r="BS2024" s="5"/>
      <c r="BT2024" s="5"/>
      <c r="BU2024" s="4"/>
      <c r="BV2024" s="6"/>
      <c r="BW2024" s="4"/>
      <c r="BX2024" s="6"/>
      <c r="BY2024" s="5"/>
      <c r="BZ2024" s="5"/>
      <c r="CA2024" s="4"/>
      <c r="CB2024" s="6"/>
      <c r="CC2024" s="4"/>
      <c r="CD2024" s="6"/>
      <c r="CE2024" s="5"/>
      <c r="CF2024" s="5"/>
      <c r="CG2024" s="4"/>
      <c r="CH2024" s="6"/>
      <c r="CI2024" s="4"/>
      <c r="CJ2024" s="6"/>
      <c r="CK2024" s="5"/>
      <c r="CL2024" s="5"/>
      <c r="CM2024" s="4"/>
      <c r="CN2024" s="6"/>
      <c r="CO2024" s="4"/>
      <c r="CP2024" s="6"/>
      <c r="CQ2024" s="5"/>
      <c r="CR2024" s="5"/>
      <c r="CS2024" s="4"/>
      <c r="CT2024" s="6"/>
      <c r="CU2024" s="4"/>
      <c r="CV2024" s="6"/>
      <c r="CW2024" s="5"/>
      <c r="CX2024" s="5"/>
      <c r="CY2024" s="4"/>
      <c r="CZ2024" s="6"/>
      <c r="DA2024" s="4"/>
      <c r="DB2024" s="6"/>
      <c r="DC2024" s="5"/>
      <c r="DD2024" s="5"/>
      <c r="DE2024" s="4"/>
      <c r="DF2024" s="6"/>
      <c r="DG2024" s="4"/>
      <c r="DH2024" s="6"/>
      <c r="DI2024" s="5"/>
      <c r="DJ2024" s="5"/>
      <c r="DK2024" s="4"/>
      <c r="DL2024" s="6"/>
      <c r="DM2024" s="4"/>
      <c r="DN2024" s="6"/>
      <c r="DO2024" s="5"/>
      <c r="DP2024" s="5"/>
      <c r="DQ2024" s="4"/>
      <c r="DR2024" s="6"/>
      <c r="DS2024" s="4"/>
      <c r="DT2024" s="6"/>
      <c r="DU2024" s="5"/>
      <c r="DV2024" s="5"/>
      <c r="DW2024" s="4"/>
      <c r="DX2024" s="6"/>
      <c r="DY2024" s="4"/>
      <c r="DZ2024" s="6"/>
      <c r="EA2024" s="5"/>
      <c r="EB2024" s="5"/>
      <c r="EC2024" s="4"/>
      <c r="ED2024" s="6"/>
      <c r="EE2024" s="4"/>
      <c r="EF2024" s="6"/>
      <c r="EG2024" s="5"/>
      <c r="EH2024" s="5"/>
      <c r="EI2024" s="4"/>
      <c r="EJ2024" s="6"/>
      <c r="EK2024" s="4"/>
      <c r="EL2024" s="6"/>
      <c r="EM2024" s="5"/>
      <c r="EN2024" s="5"/>
      <c r="EO2024" s="4"/>
      <c r="EP2024" s="6"/>
      <c r="EQ2024" s="4"/>
      <c r="ER2024" s="6"/>
      <c r="ES2024" s="5"/>
      <c r="ET2024" s="5"/>
      <c r="EU2024" s="4"/>
      <c r="EV2024" s="6"/>
      <c r="EW2024" s="4"/>
      <c r="EX2024" s="6"/>
      <c r="EY2024" s="5"/>
      <c r="EZ2024" s="5"/>
      <c r="FA2024" s="4"/>
      <c r="FB2024" s="6"/>
      <c r="FC2024" s="4"/>
      <c r="FD2024" s="6"/>
      <c r="FE2024" s="5"/>
      <c r="FF2024" s="5"/>
      <c r="FG2024" s="4"/>
      <c r="FH2024" s="6"/>
      <c r="FI2024" s="4"/>
      <c r="FJ2024" s="6"/>
      <c r="FK2024" s="5"/>
      <c r="FL2024" s="5"/>
      <c r="FM2024" s="4"/>
      <c r="FN2024" s="6"/>
      <c r="FO2024" s="4"/>
      <c r="FP2024" s="6"/>
      <c r="FQ2024" s="5"/>
      <c r="FR2024" s="5"/>
      <c r="FS2024" s="4"/>
      <c r="FT2024" s="6"/>
      <c r="FU2024" s="4"/>
      <c r="FV2024" s="6"/>
      <c r="FW2024" s="5"/>
      <c r="FX2024" s="5"/>
      <c r="FY2024" s="4"/>
      <c r="FZ2024" s="6"/>
      <c r="GA2024" s="4"/>
      <c r="GB2024" s="6"/>
      <c r="GC2024" s="5"/>
      <c r="GD2024" s="5"/>
      <c r="GE2024" s="4"/>
      <c r="GF2024" s="6"/>
      <c r="GG2024" s="4"/>
      <c r="GH2024" s="6"/>
      <c r="GI2024" s="5"/>
      <c r="GJ2024" s="5"/>
      <c r="GK2024" s="4"/>
      <c r="GL2024" s="6"/>
      <c r="GM2024" s="4"/>
      <c r="GN2024" s="6"/>
      <c r="GO2024" s="5"/>
      <c r="GP2024" s="5"/>
      <c r="GQ2024" s="4"/>
      <c r="GR2024" s="6"/>
      <c r="GS2024" s="4"/>
      <c r="GT2024" s="6"/>
      <c r="GU2024" s="5"/>
      <c r="GV2024" s="5"/>
      <c r="GW2024" s="4"/>
      <c r="GX2024" s="6"/>
      <c r="GY2024" s="4"/>
      <c r="GZ2024" s="6"/>
      <c r="HA2024" s="5"/>
      <c r="HB2024" s="5"/>
      <c r="HC2024" s="4"/>
      <c r="HD2024" s="6"/>
      <c r="HE2024" s="4"/>
      <c r="HF2024" s="6"/>
      <c r="HG2024" s="5"/>
      <c r="HH2024" s="5"/>
      <c r="HI2024" s="4"/>
      <c r="HJ2024" s="6"/>
      <c r="HK2024" s="4"/>
      <c r="HL2024" s="6"/>
      <c r="HM2024" s="5"/>
      <c r="HN2024" s="5"/>
      <c r="HO2024" s="4"/>
      <c r="HP2024" s="6"/>
      <c r="HQ2024" s="4"/>
      <c r="HR2024" s="6"/>
      <c r="HS2024" s="5"/>
      <c r="HT2024" s="5"/>
      <c r="HU2024" s="4"/>
      <c r="HV2024" s="6"/>
      <c r="HW2024" s="4"/>
      <c r="HX2024" s="6"/>
      <c r="HY2024" s="5"/>
      <c r="HZ2024" s="5"/>
      <c r="IA2024" s="4"/>
      <c r="IB2024" s="6"/>
      <c r="IC2024" s="4"/>
      <c r="ID2024" s="6"/>
      <c r="IE2024" s="5"/>
      <c r="IF2024" s="5"/>
      <c r="IG2024" s="4"/>
      <c r="IH2024" s="6"/>
      <c r="II2024" s="4"/>
      <c r="IJ2024" s="6"/>
      <c r="IK2024" s="5"/>
      <c r="IL2024" s="5"/>
      <c r="IM2024" s="4"/>
      <c r="IN2024" s="6"/>
      <c r="IO2024" s="4"/>
      <c r="IP2024" s="6"/>
      <c r="IQ2024" s="5"/>
      <c r="IR2024" s="5"/>
      <c r="IS2024" s="4"/>
      <c r="IT2024" s="6"/>
      <c r="IU2024" s="4"/>
      <c r="IV2024" s="6"/>
      <c r="IW2024" s="5"/>
      <c r="IX2024" s="5"/>
      <c r="IY2024" s="4"/>
      <c r="IZ2024" s="6"/>
      <c r="JA2024" s="4"/>
      <c r="JB2024" s="6"/>
      <c r="JC2024" s="5"/>
      <c r="JD2024" s="5"/>
      <c r="JE2024" s="4"/>
      <c r="JF2024" s="6"/>
      <c r="JG2024" s="4"/>
      <c r="JH2024" s="6"/>
      <c r="JI2024" s="5"/>
      <c r="JJ2024" s="5"/>
      <c r="JK2024" s="4"/>
      <c r="JL2024" s="6"/>
      <c r="JM2024" s="4"/>
      <c r="JN2024" s="6"/>
      <c r="JO2024" s="5"/>
      <c r="JP2024" s="5"/>
      <c r="JQ2024" s="4"/>
      <c r="JR2024" s="6"/>
      <c r="JS2024" s="4"/>
      <c r="JT2024" s="6"/>
      <c r="JU2024" s="5"/>
      <c r="JV2024" s="5"/>
      <c r="JW2024" s="4"/>
      <c r="JX2024" s="6"/>
      <c r="JY2024" s="4"/>
      <c r="JZ2024" s="6"/>
      <c r="KA2024" s="5"/>
      <c r="KB2024" s="5"/>
      <c r="KC2024" s="4"/>
      <c r="KD2024" s="6"/>
      <c r="KE2024" s="4"/>
      <c r="KF2024" s="6"/>
      <c r="KG2024" s="5"/>
      <c r="KH2024" s="5"/>
      <c r="KI2024" s="4"/>
      <c r="KJ2024" s="6"/>
      <c r="KK2024" s="4"/>
      <c r="KL2024" s="6"/>
      <c r="KM2024" s="5"/>
      <c r="KN2024" s="5"/>
    </row>
    <row r="2025">
      <c r="A2025" s="3" t="s">
        <v>85</v>
      </c>
      <c r="B2025" s="3" t="s">
        <v>1266</v>
      </c>
      <c r="C2025" s="3" t="s">
        <v>703</v>
      </c>
      <c r="D2025" s="3" t="s">
        <v>712</v>
      </c>
      <c r="E2025" s="3" t="s">
        <v>1278</v>
      </c>
      <c r="F2025" s="3" t="s">
        <v>104</v>
      </c>
      <c r="G2025" s="3" t="s">
        <v>104</v>
      </c>
      <c r="H2025" s="3" t="s">
        <v>104</v>
      </c>
      <c r="I2025" s="3" t="s">
        <v>1688</v>
      </c>
      <c r="J2025" s="3" t="s">
        <v>104</v>
      </c>
      <c r="K2025" s="4"/>
      <c r="L2025" s="4">
        <f>=ROUNDDOWN({0},0)</f>
      </c>
      <c r="M2025" s="4"/>
      <c r="N2025" s="5"/>
      <c r="O2025" s="4"/>
      <c r="P2025" s="4">
        <f>=ROUNDDOWN({0},0)</f>
      </c>
      <c r="Q2025" s="4"/>
      <c r="R2025" s="5"/>
      <c r="S2025" s="4"/>
      <c r="T2025" s="6"/>
      <c r="U2025" s="4"/>
      <c r="V2025" s="6"/>
      <c r="W2025" s="5"/>
      <c r="X2025" s="5"/>
      <c r="Y2025" s="4"/>
      <c r="Z2025" s="6"/>
      <c r="AA2025" s="4"/>
      <c r="AB2025" s="6"/>
      <c r="AC2025" s="5"/>
      <c r="AD2025" s="5"/>
      <c r="AE2025" s="4"/>
      <c r="AF2025" s="6"/>
      <c r="AG2025" s="4"/>
      <c r="AH2025" s="6"/>
      <c r="AI2025" s="5"/>
      <c r="AJ2025" s="5"/>
      <c r="AK2025" s="4"/>
      <c r="AL2025" s="6"/>
      <c r="AM2025" s="4"/>
      <c r="AN2025" s="6"/>
      <c r="AO2025" s="5"/>
      <c r="AP2025" s="5"/>
      <c r="AQ2025" s="4"/>
      <c r="AR2025" s="6"/>
      <c r="AS2025" s="4"/>
      <c r="AT2025" s="6"/>
      <c r="AU2025" s="5"/>
      <c r="AV2025" s="5"/>
      <c r="AW2025" s="4"/>
      <c r="AX2025" s="6"/>
      <c r="AY2025" s="4"/>
      <c r="AZ2025" s="6"/>
      <c r="BA2025" s="5"/>
      <c r="BB2025" s="5"/>
      <c r="BC2025" s="4"/>
      <c r="BD2025" s="6"/>
      <c r="BE2025" s="4"/>
      <c r="BF2025" s="6"/>
      <c r="BG2025" s="5"/>
      <c r="BH2025" s="5"/>
      <c r="BI2025" s="4"/>
      <c r="BJ2025" s="6"/>
      <c r="BK2025" s="4"/>
      <c r="BL2025" s="6"/>
      <c r="BM2025" s="5"/>
      <c r="BN2025" s="5"/>
      <c r="BO2025" s="4"/>
      <c r="BP2025" s="6"/>
      <c r="BQ2025" s="4"/>
      <c r="BR2025" s="6"/>
      <c r="BS2025" s="5"/>
      <c r="BT2025" s="5"/>
      <c r="BU2025" s="4"/>
      <c r="BV2025" s="6"/>
      <c r="BW2025" s="4"/>
      <c r="BX2025" s="6"/>
      <c r="BY2025" s="5"/>
      <c r="BZ2025" s="5"/>
      <c r="CA2025" s="4"/>
      <c r="CB2025" s="6"/>
      <c r="CC2025" s="4"/>
      <c r="CD2025" s="6"/>
      <c r="CE2025" s="5"/>
      <c r="CF2025" s="5"/>
      <c r="CG2025" s="4"/>
      <c r="CH2025" s="6"/>
      <c r="CI2025" s="4"/>
      <c r="CJ2025" s="6"/>
      <c r="CK2025" s="5"/>
      <c r="CL2025" s="5"/>
      <c r="CM2025" s="4"/>
      <c r="CN2025" s="6"/>
      <c r="CO2025" s="4"/>
      <c r="CP2025" s="6"/>
      <c r="CQ2025" s="5"/>
      <c r="CR2025" s="5"/>
      <c r="CS2025" s="4"/>
      <c r="CT2025" s="6"/>
      <c r="CU2025" s="4"/>
      <c r="CV2025" s="6"/>
      <c r="CW2025" s="5"/>
      <c r="CX2025" s="5"/>
      <c r="CY2025" s="4"/>
      <c r="CZ2025" s="6"/>
      <c r="DA2025" s="4"/>
      <c r="DB2025" s="6"/>
      <c r="DC2025" s="5"/>
      <c r="DD2025" s="5"/>
      <c r="DE2025" s="4"/>
      <c r="DF2025" s="6"/>
      <c r="DG2025" s="4"/>
      <c r="DH2025" s="6"/>
      <c r="DI2025" s="5"/>
      <c r="DJ2025" s="5"/>
      <c r="DK2025" s="4"/>
      <c r="DL2025" s="6"/>
      <c r="DM2025" s="4"/>
      <c r="DN2025" s="6"/>
      <c r="DO2025" s="5"/>
      <c r="DP2025" s="5"/>
      <c r="DQ2025" s="4"/>
      <c r="DR2025" s="6"/>
      <c r="DS2025" s="4"/>
      <c r="DT2025" s="6"/>
      <c r="DU2025" s="5"/>
      <c r="DV2025" s="5"/>
      <c r="DW2025" s="4"/>
      <c r="DX2025" s="6"/>
      <c r="DY2025" s="4"/>
      <c r="DZ2025" s="6"/>
      <c r="EA2025" s="5"/>
      <c r="EB2025" s="5"/>
      <c r="EC2025" s="4"/>
      <c r="ED2025" s="6"/>
      <c r="EE2025" s="4"/>
      <c r="EF2025" s="6"/>
      <c r="EG2025" s="5"/>
      <c r="EH2025" s="5"/>
      <c r="EI2025" s="4"/>
      <c r="EJ2025" s="6"/>
      <c r="EK2025" s="4"/>
      <c r="EL2025" s="6"/>
      <c r="EM2025" s="5"/>
      <c r="EN2025" s="5"/>
      <c r="EO2025" s="4"/>
      <c r="EP2025" s="6"/>
      <c r="EQ2025" s="4"/>
      <c r="ER2025" s="6"/>
      <c r="ES2025" s="5"/>
      <c r="ET2025" s="5"/>
      <c r="EU2025" s="4"/>
      <c r="EV2025" s="6"/>
      <c r="EW2025" s="4"/>
      <c r="EX2025" s="6"/>
      <c r="EY2025" s="5"/>
      <c r="EZ2025" s="5"/>
      <c r="FA2025" s="4"/>
      <c r="FB2025" s="6"/>
      <c r="FC2025" s="4"/>
      <c r="FD2025" s="6"/>
      <c r="FE2025" s="5"/>
      <c r="FF2025" s="5"/>
      <c r="FG2025" s="4"/>
      <c r="FH2025" s="6"/>
      <c r="FI2025" s="4"/>
      <c r="FJ2025" s="6"/>
      <c r="FK2025" s="5"/>
      <c r="FL2025" s="5"/>
      <c r="FM2025" s="4"/>
      <c r="FN2025" s="6"/>
      <c r="FO2025" s="4"/>
      <c r="FP2025" s="6"/>
      <c r="FQ2025" s="5"/>
      <c r="FR2025" s="5"/>
      <c r="FS2025" s="4"/>
      <c r="FT2025" s="6"/>
      <c r="FU2025" s="4"/>
      <c r="FV2025" s="6"/>
      <c r="FW2025" s="5"/>
      <c r="FX2025" s="5"/>
      <c r="FY2025" s="4"/>
      <c r="FZ2025" s="6"/>
      <c r="GA2025" s="4"/>
      <c r="GB2025" s="6"/>
      <c r="GC2025" s="5"/>
      <c r="GD2025" s="5"/>
      <c r="GE2025" s="4"/>
      <c r="GF2025" s="6"/>
      <c r="GG2025" s="4"/>
      <c r="GH2025" s="6"/>
      <c r="GI2025" s="5"/>
      <c r="GJ2025" s="5"/>
      <c r="GK2025" s="4"/>
      <c r="GL2025" s="6"/>
      <c r="GM2025" s="4"/>
      <c r="GN2025" s="6"/>
      <c r="GO2025" s="5"/>
      <c r="GP2025" s="5"/>
      <c r="GQ2025" s="4"/>
      <c r="GR2025" s="6"/>
      <c r="GS2025" s="4"/>
      <c r="GT2025" s="6"/>
      <c r="GU2025" s="5"/>
      <c r="GV2025" s="5"/>
      <c r="GW2025" s="4"/>
      <c r="GX2025" s="6"/>
      <c r="GY2025" s="4"/>
      <c r="GZ2025" s="6"/>
      <c r="HA2025" s="5"/>
      <c r="HB2025" s="5"/>
      <c r="HC2025" s="4"/>
      <c r="HD2025" s="6"/>
      <c r="HE2025" s="4"/>
      <c r="HF2025" s="6"/>
      <c r="HG2025" s="5"/>
      <c r="HH2025" s="5"/>
      <c r="HI2025" s="4"/>
      <c r="HJ2025" s="6"/>
      <c r="HK2025" s="4"/>
      <c r="HL2025" s="6"/>
      <c r="HM2025" s="5"/>
      <c r="HN2025" s="5"/>
      <c r="HO2025" s="4"/>
      <c r="HP2025" s="6"/>
      <c r="HQ2025" s="4"/>
      <c r="HR2025" s="6"/>
      <c r="HS2025" s="5"/>
      <c r="HT2025" s="5"/>
      <c r="HU2025" s="4"/>
      <c r="HV2025" s="6"/>
      <c r="HW2025" s="4"/>
      <c r="HX2025" s="6"/>
      <c r="HY2025" s="5"/>
      <c r="HZ2025" s="5"/>
      <c r="IA2025" s="4"/>
      <c r="IB2025" s="6"/>
      <c r="IC2025" s="4"/>
      <c r="ID2025" s="6"/>
      <c r="IE2025" s="5"/>
      <c r="IF2025" s="5"/>
      <c r="IG2025" s="4"/>
      <c r="IH2025" s="6"/>
      <c r="II2025" s="4"/>
      <c r="IJ2025" s="6"/>
      <c r="IK2025" s="5"/>
      <c r="IL2025" s="5"/>
      <c r="IM2025" s="4"/>
      <c r="IN2025" s="6"/>
      <c r="IO2025" s="4"/>
      <c r="IP2025" s="6"/>
      <c r="IQ2025" s="5"/>
      <c r="IR2025" s="5"/>
      <c r="IS2025" s="4"/>
      <c r="IT2025" s="6"/>
      <c r="IU2025" s="4"/>
      <c r="IV2025" s="6"/>
      <c r="IW2025" s="5"/>
      <c r="IX2025" s="5"/>
      <c r="IY2025" s="4"/>
      <c r="IZ2025" s="6"/>
      <c r="JA2025" s="4"/>
      <c r="JB2025" s="6"/>
      <c r="JC2025" s="5"/>
      <c r="JD2025" s="5"/>
      <c r="JE2025" s="4"/>
      <c r="JF2025" s="6"/>
      <c r="JG2025" s="4"/>
      <c r="JH2025" s="6"/>
      <c r="JI2025" s="5"/>
      <c r="JJ2025" s="5"/>
      <c r="JK2025" s="4"/>
      <c r="JL2025" s="6"/>
      <c r="JM2025" s="4"/>
      <c r="JN2025" s="6"/>
      <c r="JO2025" s="5"/>
      <c r="JP2025" s="5"/>
      <c r="JQ2025" s="4"/>
      <c r="JR2025" s="6"/>
      <c r="JS2025" s="4"/>
      <c r="JT2025" s="6"/>
      <c r="JU2025" s="5"/>
      <c r="JV2025" s="5"/>
      <c r="JW2025" s="4"/>
      <c r="JX2025" s="6"/>
      <c r="JY2025" s="4"/>
      <c r="JZ2025" s="6"/>
      <c r="KA2025" s="5"/>
      <c r="KB2025" s="5"/>
      <c r="KC2025" s="4"/>
      <c r="KD2025" s="6"/>
      <c r="KE2025" s="4"/>
      <c r="KF2025" s="6"/>
      <c r="KG2025" s="5"/>
      <c r="KH2025" s="5"/>
      <c r="KI2025" s="4"/>
      <c r="KJ2025" s="6"/>
      <c r="KK2025" s="4"/>
      <c r="KL2025" s="6"/>
      <c r="KM2025" s="5"/>
      <c r="KN2025" s="5"/>
    </row>
    <row r="2026">
      <c r="A2026" s="3" t="s">
        <v>85</v>
      </c>
      <c r="B2026" s="3" t="s">
        <v>1266</v>
      </c>
      <c r="C2026" s="3" t="s">
        <v>703</v>
      </c>
      <c r="D2026" s="3" t="s">
        <v>712</v>
      </c>
      <c r="E2026" s="3" t="s">
        <v>1272</v>
      </c>
      <c r="F2026" s="3" t="s">
        <v>104</v>
      </c>
      <c r="G2026" s="3" t="s">
        <v>104</v>
      </c>
      <c r="H2026" s="3" t="s">
        <v>104</v>
      </c>
      <c r="I2026" s="3" t="s">
        <v>1689</v>
      </c>
      <c r="J2026" s="3" t="s">
        <v>104</v>
      </c>
      <c r="K2026" s="4"/>
      <c r="L2026" s="4">
        <f>=ROUNDDOWN({0},0)</f>
      </c>
      <c r="M2026" s="4"/>
      <c r="N2026" s="5"/>
      <c r="O2026" s="4"/>
      <c r="P2026" s="4">
        <f>=ROUNDDOWN({0},0)</f>
      </c>
      <c r="Q2026" s="4"/>
      <c r="R2026" s="5"/>
      <c r="S2026" s="4"/>
      <c r="T2026" s="6"/>
      <c r="U2026" s="4"/>
      <c r="V2026" s="6"/>
      <c r="W2026" s="5"/>
      <c r="X2026" s="5"/>
      <c r="Y2026" s="4"/>
      <c r="Z2026" s="6"/>
      <c r="AA2026" s="4"/>
      <c r="AB2026" s="6"/>
      <c r="AC2026" s="5"/>
      <c r="AD2026" s="5"/>
      <c r="AE2026" s="4"/>
      <c r="AF2026" s="6"/>
      <c r="AG2026" s="4"/>
      <c r="AH2026" s="6"/>
      <c r="AI2026" s="5"/>
      <c r="AJ2026" s="5"/>
      <c r="AK2026" s="4"/>
      <c r="AL2026" s="6"/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  <c r="AW2026" s="4"/>
      <c r="AX2026" s="6"/>
      <c r="AY2026" s="4"/>
      <c r="AZ2026" s="6"/>
      <c r="BA2026" s="5"/>
      <c r="BB2026" s="5"/>
      <c r="BC2026" s="4"/>
      <c r="BD2026" s="6"/>
      <c r="BE2026" s="4"/>
      <c r="BF2026" s="6"/>
      <c r="BG2026" s="5"/>
      <c r="BH2026" s="5"/>
      <c r="BI2026" s="4"/>
      <c r="BJ2026" s="6"/>
      <c r="BK2026" s="4"/>
      <c r="BL2026" s="6"/>
      <c r="BM2026" s="5"/>
      <c r="BN2026" s="5"/>
      <c r="BO2026" s="4"/>
      <c r="BP2026" s="6"/>
      <c r="BQ2026" s="4"/>
      <c r="BR2026" s="6"/>
      <c r="BS2026" s="5"/>
      <c r="BT2026" s="5"/>
      <c r="BU2026" s="4"/>
      <c r="BV2026" s="6"/>
      <c r="BW2026" s="4"/>
      <c r="BX2026" s="6"/>
      <c r="BY2026" s="5"/>
      <c r="BZ2026" s="5"/>
      <c r="CA2026" s="4"/>
      <c r="CB2026" s="6"/>
      <c r="CC2026" s="4"/>
      <c r="CD2026" s="6"/>
      <c r="CE2026" s="5"/>
      <c r="CF2026" s="5"/>
      <c r="CG2026" s="4"/>
      <c r="CH2026" s="6"/>
      <c r="CI2026" s="4"/>
      <c r="CJ2026" s="6"/>
      <c r="CK2026" s="5"/>
      <c r="CL2026" s="5"/>
      <c r="CM2026" s="4"/>
      <c r="CN2026" s="6"/>
      <c r="CO2026" s="4"/>
      <c r="CP2026" s="6"/>
      <c r="CQ2026" s="5"/>
      <c r="CR2026" s="5"/>
      <c r="CS2026" s="4"/>
      <c r="CT2026" s="6"/>
      <c r="CU2026" s="4"/>
      <c r="CV2026" s="6"/>
      <c r="CW2026" s="5"/>
      <c r="CX2026" s="5"/>
      <c r="CY2026" s="4"/>
      <c r="CZ2026" s="6"/>
      <c r="DA2026" s="4"/>
      <c r="DB2026" s="6"/>
      <c r="DC2026" s="5"/>
      <c r="DD2026" s="5"/>
      <c r="DE2026" s="4"/>
      <c r="DF2026" s="6"/>
      <c r="DG2026" s="4"/>
      <c r="DH2026" s="6"/>
      <c r="DI2026" s="5"/>
      <c r="DJ2026" s="5"/>
      <c r="DK2026" s="4"/>
      <c r="DL2026" s="6"/>
      <c r="DM2026" s="4"/>
      <c r="DN2026" s="6"/>
      <c r="DO2026" s="5"/>
      <c r="DP2026" s="5"/>
      <c r="DQ2026" s="4"/>
      <c r="DR2026" s="6"/>
      <c r="DS2026" s="4"/>
      <c r="DT2026" s="6"/>
      <c r="DU2026" s="5"/>
      <c r="DV2026" s="5"/>
      <c r="DW2026" s="4"/>
      <c r="DX2026" s="6"/>
      <c r="DY2026" s="4"/>
      <c r="DZ2026" s="6"/>
      <c r="EA2026" s="5"/>
      <c r="EB2026" s="5"/>
      <c r="EC2026" s="4"/>
      <c r="ED2026" s="6"/>
      <c r="EE2026" s="4"/>
      <c r="EF2026" s="6"/>
      <c r="EG2026" s="5"/>
      <c r="EH2026" s="5"/>
      <c r="EI2026" s="4"/>
      <c r="EJ2026" s="6"/>
      <c r="EK2026" s="4"/>
      <c r="EL2026" s="6"/>
      <c r="EM2026" s="5"/>
      <c r="EN2026" s="5"/>
      <c r="EO2026" s="4"/>
      <c r="EP2026" s="6"/>
      <c r="EQ2026" s="4"/>
      <c r="ER2026" s="6"/>
      <c r="ES2026" s="5"/>
      <c r="ET2026" s="5"/>
      <c r="EU2026" s="4"/>
      <c r="EV2026" s="6"/>
      <c r="EW2026" s="4"/>
      <c r="EX2026" s="6"/>
      <c r="EY2026" s="5"/>
      <c r="EZ2026" s="5"/>
      <c r="FA2026" s="4"/>
      <c r="FB2026" s="6"/>
      <c r="FC2026" s="4"/>
      <c r="FD2026" s="6"/>
      <c r="FE2026" s="5"/>
      <c r="FF2026" s="5"/>
      <c r="FG2026" s="4"/>
      <c r="FH2026" s="6"/>
      <c r="FI2026" s="4"/>
      <c r="FJ2026" s="6"/>
      <c r="FK2026" s="5"/>
      <c r="FL2026" s="5"/>
      <c r="FM2026" s="4"/>
      <c r="FN2026" s="6"/>
      <c r="FO2026" s="4"/>
      <c r="FP2026" s="6"/>
      <c r="FQ2026" s="5"/>
      <c r="FR2026" s="5"/>
      <c r="FS2026" s="4"/>
      <c r="FT2026" s="6"/>
      <c r="FU2026" s="4"/>
      <c r="FV2026" s="6"/>
      <c r="FW2026" s="5"/>
      <c r="FX2026" s="5"/>
      <c r="FY2026" s="4"/>
      <c r="FZ2026" s="6"/>
      <c r="GA2026" s="4"/>
      <c r="GB2026" s="6"/>
      <c r="GC2026" s="5"/>
      <c r="GD2026" s="5"/>
      <c r="GE2026" s="4"/>
      <c r="GF2026" s="6"/>
      <c r="GG2026" s="4"/>
      <c r="GH2026" s="6"/>
      <c r="GI2026" s="5"/>
      <c r="GJ2026" s="5"/>
      <c r="GK2026" s="4"/>
      <c r="GL2026" s="6"/>
      <c r="GM2026" s="4"/>
      <c r="GN2026" s="6"/>
      <c r="GO2026" s="5"/>
      <c r="GP2026" s="5"/>
      <c r="GQ2026" s="4"/>
      <c r="GR2026" s="6"/>
      <c r="GS2026" s="4"/>
      <c r="GT2026" s="6"/>
      <c r="GU2026" s="5"/>
      <c r="GV2026" s="5"/>
      <c r="GW2026" s="4"/>
      <c r="GX2026" s="6"/>
      <c r="GY2026" s="4"/>
      <c r="GZ2026" s="6"/>
      <c r="HA2026" s="5"/>
      <c r="HB2026" s="5"/>
      <c r="HC2026" s="4"/>
      <c r="HD2026" s="6"/>
      <c r="HE2026" s="4"/>
      <c r="HF2026" s="6"/>
      <c r="HG2026" s="5"/>
      <c r="HH2026" s="5"/>
      <c r="HI2026" s="4"/>
      <c r="HJ2026" s="6"/>
      <c r="HK2026" s="4"/>
      <c r="HL2026" s="6"/>
      <c r="HM2026" s="5"/>
      <c r="HN2026" s="5"/>
      <c r="HO2026" s="4"/>
      <c r="HP2026" s="6"/>
      <c r="HQ2026" s="4"/>
      <c r="HR2026" s="6"/>
      <c r="HS2026" s="5"/>
      <c r="HT2026" s="5"/>
      <c r="HU2026" s="4"/>
      <c r="HV2026" s="6"/>
      <c r="HW2026" s="4"/>
      <c r="HX2026" s="6"/>
      <c r="HY2026" s="5"/>
      <c r="HZ2026" s="5"/>
      <c r="IA2026" s="4"/>
      <c r="IB2026" s="6"/>
      <c r="IC2026" s="4"/>
      <c r="ID2026" s="6"/>
      <c r="IE2026" s="5"/>
      <c r="IF2026" s="5"/>
      <c r="IG2026" s="4"/>
      <c r="IH2026" s="6"/>
      <c r="II2026" s="4"/>
      <c r="IJ2026" s="6"/>
      <c r="IK2026" s="5"/>
      <c r="IL2026" s="5"/>
      <c r="IM2026" s="4"/>
      <c r="IN2026" s="6"/>
      <c r="IO2026" s="4"/>
      <c r="IP2026" s="6"/>
      <c r="IQ2026" s="5"/>
      <c r="IR2026" s="5"/>
      <c r="IS2026" s="4"/>
      <c r="IT2026" s="6"/>
      <c r="IU2026" s="4"/>
      <c r="IV2026" s="6"/>
      <c r="IW2026" s="5"/>
      <c r="IX2026" s="5"/>
      <c r="IY2026" s="4"/>
      <c r="IZ2026" s="6"/>
      <c r="JA2026" s="4"/>
      <c r="JB2026" s="6"/>
      <c r="JC2026" s="5"/>
      <c r="JD2026" s="5"/>
      <c r="JE2026" s="4"/>
      <c r="JF2026" s="6"/>
      <c r="JG2026" s="4"/>
      <c r="JH2026" s="6"/>
      <c r="JI2026" s="5"/>
      <c r="JJ2026" s="5"/>
      <c r="JK2026" s="4"/>
      <c r="JL2026" s="6"/>
      <c r="JM2026" s="4"/>
      <c r="JN2026" s="6"/>
      <c r="JO2026" s="5"/>
      <c r="JP2026" s="5"/>
      <c r="JQ2026" s="4"/>
      <c r="JR2026" s="6"/>
      <c r="JS2026" s="4"/>
      <c r="JT2026" s="6"/>
      <c r="JU2026" s="5"/>
      <c r="JV2026" s="5"/>
      <c r="JW2026" s="4"/>
      <c r="JX2026" s="6"/>
      <c r="JY2026" s="4"/>
      <c r="JZ2026" s="6"/>
      <c r="KA2026" s="5"/>
      <c r="KB2026" s="5"/>
      <c r="KC2026" s="4"/>
      <c r="KD2026" s="6"/>
      <c r="KE2026" s="4"/>
      <c r="KF2026" s="6"/>
      <c r="KG2026" s="5"/>
      <c r="KH2026" s="5"/>
      <c r="KI2026" s="4"/>
      <c r="KJ2026" s="6"/>
      <c r="KK2026" s="4"/>
      <c r="KL2026" s="6"/>
      <c r="KM2026" s="5"/>
      <c r="KN2026" s="5"/>
    </row>
    <row r="2027">
      <c r="A2027" s="3" t="s">
        <v>85</v>
      </c>
      <c r="B2027" s="3" t="s">
        <v>1266</v>
      </c>
      <c r="C2027" s="3" t="s">
        <v>703</v>
      </c>
      <c r="D2027" s="3" t="s">
        <v>712</v>
      </c>
      <c r="E2027" s="3" t="s">
        <v>1273</v>
      </c>
      <c r="F2027" s="3" t="s">
        <v>104</v>
      </c>
      <c r="G2027" s="3" t="s">
        <v>104</v>
      </c>
      <c r="H2027" s="3" t="s">
        <v>104</v>
      </c>
      <c r="I2027" s="3" t="s">
        <v>1364</v>
      </c>
      <c r="J2027" s="3" t="s">
        <v>104</v>
      </c>
      <c r="K2027" s="4"/>
      <c r="L2027" s="4">
        <f>=ROUNDDOWN({0},0)</f>
      </c>
      <c r="M2027" s="4"/>
      <c r="N2027" s="5"/>
      <c r="O2027" s="4"/>
      <c r="P2027" s="4">
        <f>=ROUNDDOWN({0},0)</f>
      </c>
      <c r="Q2027" s="4"/>
      <c r="R2027" s="5"/>
      <c r="S2027" s="4"/>
      <c r="T2027" s="6"/>
      <c r="U2027" s="4"/>
      <c r="V2027" s="6"/>
      <c r="W2027" s="5"/>
      <c r="X2027" s="5"/>
      <c r="Y2027" s="4"/>
      <c r="Z2027" s="6"/>
      <c r="AA2027" s="4"/>
      <c r="AB2027" s="6"/>
      <c r="AC2027" s="5"/>
      <c r="AD2027" s="5"/>
      <c r="AE2027" s="4"/>
      <c r="AF2027" s="6"/>
      <c r="AG2027" s="4"/>
      <c r="AH2027" s="6"/>
      <c r="AI2027" s="5"/>
      <c r="AJ2027" s="5"/>
      <c r="AK2027" s="4"/>
      <c r="AL2027" s="6"/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  <c r="AW2027" s="4"/>
      <c r="AX2027" s="6"/>
      <c r="AY2027" s="4"/>
      <c r="AZ2027" s="6"/>
      <c r="BA2027" s="5"/>
      <c r="BB2027" s="5"/>
      <c r="BC2027" s="4"/>
      <c r="BD2027" s="6"/>
      <c r="BE2027" s="4"/>
      <c r="BF2027" s="6"/>
      <c r="BG2027" s="5"/>
      <c r="BH2027" s="5"/>
      <c r="BI2027" s="4"/>
      <c r="BJ2027" s="6"/>
      <c r="BK2027" s="4"/>
      <c r="BL2027" s="6"/>
      <c r="BM2027" s="5"/>
      <c r="BN2027" s="5"/>
      <c r="BO2027" s="4"/>
      <c r="BP2027" s="6"/>
      <c r="BQ2027" s="4"/>
      <c r="BR2027" s="6"/>
      <c r="BS2027" s="5"/>
      <c r="BT2027" s="5"/>
      <c r="BU2027" s="4"/>
      <c r="BV2027" s="6"/>
      <c r="BW2027" s="4"/>
      <c r="BX2027" s="6"/>
      <c r="BY2027" s="5"/>
      <c r="BZ2027" s="5"/>
      <c r="CA2027" s="4"/>
      <c r="CB2027" s="6"/>
      <c r="CC2027" s="4"/>
      <c r="CD2027" s="6"/>
      <c r="CE2027" s="5"/>
      <c r="CF2027" s="5"/>
      <c r="CG2027" s="4"/>
      <c r="CH2027" s="6"/>
      <c r="CI2027" s="4"/>
      <c r="CJ2027" s="6"/>
      <c r="CK2027" s="5"/>
      <c r="CL2027" s="5"/>
      <c r="CM2027" s="4"/>
      <c r="CN2027" s="6"/>
      <c r="CO2027" s="4"/>
      <c r="CP2027" s="6"/>
      <c r="CQ2027" s="5"/>
      <c r="CR2027" s="5"/>
      <c r="CS2027" s="4"/>
      <c r="CT2027" s="6"/>
      <c r="CU2027" s="4"/>
      <c r="CV2027" s="6"/>
      <c r="CW2027" s="5"/>
      <c r="CX2027" s="5"/>
      <c r="CY2027" s="4"/>
      <c r="CZ2027" s="6"/>
      <c r="DA2027" s="4"/>
      <c r="DB2027" s="6"/>
      <c r="DC2027" s="5"/>
      <c r="DD2027" s="5"/>
      <c r="DE2027" s="4"/>
      <c r="DF2027" s="6"/>
      <c r="DG2027" s="4"/>
      <c r="DH2027" s="6"/>
      <c r="DI2027" s="5"/>
      <c r="DJ2027" s="5"/>
      <c r="DK2027" s="4"/>
      <c r="DL2027" s="6"/>
      <c r="DM2027" s="4"/>
      <c r="DN2027" s="6"/>
      <c r="DO2027" s="5"/>
      <c r="DP2027" s="5"/>
      <c r="DQ2027" s="4"/>
      <c r="DR2027" s="6"/>
      <c r="DS2027" s="4"/>
      <c r="DT2027" s="6"/>
      <c r="DU2027" s="5"/>
      <c r="DV2027" s="5"/>
      <c r="DW2027" s="4"/>
      <c r="DX2027" s="6"/>
      <c r="DY2027" s="4"/>
      <c r="DZ2027" s="6"/>
      <c r="EA2027" s="5"/>
      <c r="EB2027" s="5"/>
      <c r="EC2027" s="4"/>
      <c r="ED2027" s="6"/>
      <c r="EE2027" s="4"/>
      <c r="EF2027" s="6"/>
      <c r="EG2027" s="5"/>
      <c r="EH2027" s="5"/>
      <c r="EI2027" s="4"/>
      <c r="EJ2027" s="6"/>
      <c r="EK2027" s="4"/>
      <c r="EL2027" s="6"/>
      <c r="EM2027" s="5"/>
      <c r="EN2027" s="5"/>
      <c r="EO2027" s="4"/>
      <c r="EP2027" s="6"/>
      <c r="EQ2027" s="4"/>
      <c r="ER2027" s="6"/>
      <c r="ES2027" s="5"/>
      <c r="ET2027" s="5"/>
      <c r="EU2027" s="4"/>
      <c r="EV2027" s="6"/>
      <c r="EW2027" s="4"/>
      <c r="EX2027" s="6"/>
      <c r="EY2027" s="5"/>
      <c r="EZ2027" s="5"/>
      <c r="FA2027" s="4"/>
      <c r="FB2027" s="6"/>
      <c r="FC2027" s="4"/>
      <c r="FD2027" s="6"/>
      <c r="FE2027" s="5"/>
      <c r="FF2027" s="5"/>
      <c r="FG2027" s="4"/>
      <c r="FH2027" s="6"/>
      <c r="FI2027" s="4"/>
      <c r="FJ2027" s="6"/>
      <c r="FK2027" s="5"/>
      <c r="FL2027" s="5"/>
      <c r="FM2027" s="4"/>
      <c r="FN2027" s="6"/>
      <c r="FO2027" s="4"/>
      <c r="FP2027" s="6"/>
      <c r="FQ2027" s="5"/>
      <c r="FR2027" s="5"/>
      <c r="FS2027" s="4"/>
      <c r="FT2027" s="6"/>
      <c r="FU2027" s="4"/>
      <c r="FV2027" s="6"/>
      <c r="FW2027" s="5"/>
      <c r="FX2027" s="5"/>
      <c r="FY2027" s="4"/>
      <c r="FZ2027" s="6"/>
      <c r="GA2027" s="4"/>
      <c r="GB2027" s="6"/>
      <c r="GC2027" s="5"/>
      <c r="GD2027" s="5"/>
      <c r="GE2027" s="4"/>
      <c r="GF2027" s="6"/>
      <c r="GG2027" s="4"/>
      <c r="GH2027" s="6"/>
      <c r="GI2027" s="5"/>
      <c r="GJ2027" s="5"/>
      <c r="GK2027" s="4"/>
      <c r="GL2027" s="6"/>
      <c r="GM2027" s="4"/>
      <c r="GN2027" s="6"/>
      <c r="GO2027" s="5"/>
      <c r="GP2027" s="5"/>
      <c r="GQ2027" s="4"/>
      <c r="GR2027" s="6"/>
      <c r="GS2027" s="4"/>
      <c r="GT2027" s="6"/>
      <c r="GU2027" s="5"/>
      <c r="GV2027" s="5"/>
      <c r="GW2027" s="4"/>
      <c r="GX2027" s="6"/>
      <c r="GY2027" s="4"/>
      <c r="GZ2027" s="6"/>
      <c r="HA2027" s="5"/>
      <c r="HB2027" s="5"/>
      <c r="HC2027" s="4"/>
      <c r="HD2027" s="6"/>
      <c r="HE2027" s="4"/>
      <c r="HF2027" s="6"/>
      <c r="HG2027" s="5"/>
      <c r="HH2027" s="5"/>
      <c r="HI2027" s="4"/>
      <c r="HJ2027" s="6"/>
      <c r="HK2027" s="4"/>
      <c r="HL2027" s="6"/>
      <c r="HM2027" s="5"/>
      <c r="HN2027" s="5"/>
      <c r="HO2027" s="4"/>
      <c r="HP2027" s="6"/>
      <c r="HQ2027" s="4"/>
      <c r="HR2027" s="6"/>
      <c r="HS2027" s="5"/>
      <c r="HT2027" s="5"/>
      <c r="HU2027" s="4"/>
      <c r="HV2027" s="6"/>
      <c r="HW2027" s="4"/>
      <c r="HX2027" s="6"/>
      <c r="HY2027" s="5"/>
      <c r="HZ2027" s="5"/>
      <c r="IA2027" s="4"/>
      <c r="IB2027" s="6"/>
      <c r="IC2027" s="4"/>
      <c r="ID2027" s="6"/>
      <c r="IE2027" s="5"/>
      <c r="IF2027" s="5"/>
      <c r="IG2027" s="4"/>
      <c r="IH2027" s="6"/>
      <c r="II2027" s="4"/>
      <c r="IJ2027" s="6"/>
      <c r="IK2027" s="5"/>
      <c r="IL2027" s="5"/>
      <c r="IM2027" s="4"/>
      <c r="IN2027" s="6"/>
      <c r="IO2027" s="4"/>
      <c r="IP2027" s="6"/>
      <c r="IQ2027" s="5"/>
      <c r="IR2027" s="5"/>
      <c r="IS2027" s="4"/>
      <c r="IT2027" s="6"/>
      <c r="IU2027" s="4"/>
      <c r="IV2027" s="6"/>
      <c r="IW2027" s="5"/>
      <c r="IX2027" s="5"/>
      <c r="IY2027" s="4"/>
      <c r="IZ2027" s="6"/>
      <c r="JA2027" s="4"/>
      <c r="JB2027" s="6"/>
      <c r="JC2027" s="5"/>
      <c r="JD2027" s="5"/>
      <c r="JE2027" s="4"/>
      <c r="JF2027" s="6"/>
      <c r="JG2027" s="4"/>
      <c r="JH2027" s="6"/>
      <c r="JI2027" s="5"/>
      <c r="JJ2027" s="5"/>
      <c r="JK2027" s="4"/>
      <c r="JL2027" s="6"/>
      <c r="JM2027" s="4"/>
      <c r="JN2027" s="6"/>
      <c r="JO2027" s="5"/>
      <c r="JP2027" s="5"/>
      <c r="JQ2027" s="4"/>
      <c r="JR2027" s="6"/>
      <c r="JS2027" s="4"/>
      <c r="JT2027" s="6"/>
      <c r="JU2027" s="5"/>
      <c r="JV2027" s="5"/>
      <c r="JW2027" s="4"/>
      <c r="JX2027" s="6"/>
      <c r="JY2027" s="4"/>
      <c r="JZ2027" s="6"/>
      <c r="KA2027" s="5"/>
      <c r="KB2027" s="5"/>
      <c r="KC2027" s="4"/>
      <c r="KD2027" s="6"/>
      <c r="KE2027" s="4"/>
      <c r="KF2027" s="6"/>
      <c r="KG2027" s="5"/>
      <c r="KH2027" s="5"/>
      <c r="KI2027" s="4"/>
      <c r="KJ2027" s="6"/>
      <c r="KK2027" s="4"/>
      <c r="KL2027" s="6"/>
      <c r="KM2027" s="5"/>
      <c r="KN2027" s="5"/>
    </row>
    <row r="2028">
      <c r="A2028" s="3" t="s">
        <v>85</v>
      </c>
      <c r="B2028" s="3" t="s">
        <v>1266</v>
      </c>
      <c r="C2028" s="3" t="s">
        <v>703</v>
      </c>
      <c r="D2028" s="3" t="s">
        <v>712</v>
      </c>
      <c r="E2028" s="3" t="s">
        <v>1274</v>
      </c>
      <c r="F2028" s="3" t="s">
        <v>104</v>
      </c>
      <c r="G2028" s="3" t="s">
        <v>104</v>
      </c>
      <c r="H2028" s="3" t="s">
        <v>104</v>
      </c>
      <c r="I2028" s="3" t="s">
        <v>1364</v>
      </c>
      <c r="J2028" s="3" t="s">
        <v>104</v>
      </c>
      <c r="K2028" s="4"/>
      <c r="L2028" s="4">
        <f>=ROUNDDOWN({0},0)</f>
      </c>
      <c r="M2028" s="4"/>
      <c r="N2028" s="5"/>
      <c r="O2028" s="4"/>
      <c r="P2028" s="4">
        <f>=ROUNDDOWN({0},0)</f>
      </c>
      <c r="Q2028" s="4"/>
      <c r="R2028" s="5"/>
      <c r="S2028" s="4"/>
      <c r="T2028" s="6"/>
      <c r="U2028" s="4"/>
      <c r="V2028" s="6"/>
      <c r="W2028" s="5"/>
      <c r="X2028" s="5"/>
      <c r="Y2028" s="4"/>
      <c r="Z2028" s="6"/>
      <c r="AA2028" s="4"/>
      <c r="AB2028" s="6"/>
      <c r="AC2028" s="5"/>
      <c r="AD2028" s="5"/>
      <c r="AE2028" s="4"/>
      <c r="AF2028" s="6"/>
      <c r="AG2028" s="4"/>
      <c r="AH2028" s="6"/>
      <c r="AI2028" s="5"/>
      <c r="AJ2028" s="5"/>
      <c r="AK2028" s="4"/>
      <c r="AL2028" s="6"/>
      <c r="AM2028" s="4"/>
      <c r="AN2028" s="6"/>
      <c r="AO2028" s="5"/>
      <c r="AP2028" s="5"/>
      <c r="AQ2028" s="4"/>
      <c r="AR2028" s="6"/>
      <c r="AS2028" s="4"/>
      <c r="AT2028" s="6"/>
      <c r="AU2028" s="5"/>
      <c r="AV2028" s="5"/>
      <c r="AW2028" s="4"/>
      <c r="AX2028" s="6"/>
      <c r="AY2028" s="4"/>
      <c r="AZ2028" s="6"/>
      <c r="BA2028" s="5"/>
      <c r="BB2028" s="5"/>
      <c r="BC2028" s="4"/>
      <c r="BD2028" s="6"/>
      <c r="BE2028" s="4"/>
      <c r="BF2028" s="6"/>
      <c r="BG2028" s="5"/>
      <c r="BH2028" s="5"/>
      <c r="BI2028" s="4"/>
      <c r="BJ2028" s="6"/>
      <c r="BK2028" s="4"/>
      <c r="BL2028" s="6"/>
      <c r="BM2028" s="5"/>
      <c r="BN2028" s="5"/>
      <c r="BO2028" s="4"/>
      <c r="BP2028" s="6"/>
      <c r="BQ2028" s="4"/>
      <c r="BR2028" s="6"/>
      <c r="BS2028" s="5"/>
      <c r="BT2028" s="5"/>
      <c r="BU2028" s="4"/>
      <c r="BV2028" s="6"/>
      <c r="BW2028" s="4"/>
      <c r="BX2028" s="6"/>
      <c r="BY2028" s="5"/>
      <c r="BZ2028" s="5"/>
      <c r="CA2028" s="4"/>
      <c r="CB2028" s="6"/>
      <c r="CC2028" s="4"/>
      <c r="CD2028" s="6"/>
      <c r="CE2028" s="5"/>
      <c r="CF2028" s="5"/>
      <c r="CG2028" s="4"/>
      <c r="CH2028" s="6"/>
      <c r="CI2028" s="4"/>
      <c r="CJ2028" s="6"/>
      <c r="CK2028" s="5"/>
      <c r="CL2028" s="5"/>
      <c r="CM2028" s="4"/>
      <c r="CN2028" s="6"/>
      <c r="CO2028" s="4"/>
      <c r="CP2028" s="6"/>
      <c r="CQ2028" s="5"/>
      <c r="CR2028" s="5"/>
      <c r="CS2028" s="4"/>
      <c r="CT2028" s="6"/>
      <c r="CU2028" s="4"/>
      <c r="CV2028" s="6"/>
      <c r="CW2028" s="5"/>
      <c r="CX2028" s="5"/>
      <c r="CY2028" s="4"/>
      <c r="CZ2028" s="6"/>
      <c r="DA2028" s="4"/>
      <c r="DB2028" s="6"/>
      <c r="DC2028" s="5"/>
      <c r="DD2028" s="5"/>
      <c r="DE2028" s="4"/>
      <c r="DF2028" s="6"/>
      <c r="DG2028" s="4"/>
      <c r="DH2028" s="6"/>
      <c r="DI2028" s="5"/>
      <c r="DJ2028" s="5"/>
      <c r="DK2028" s="4"/>
      <c r="DL2028" s="6"/>
      <c r="DM2028" s="4"/>
      <c r="DN2028" s="6"/>
      <c r="DO2028" s="5"/>
      <c r="DP2028" s="5"/>
      <c r="DQ2028" s="4"/>
      <c r="DR2028" s="6"/>
      <c r="DS2028" s="4"/>
      <c r="DT2028" s="6"/>
      <c r="DU2028" s="5"/>
      <c r="DV2028" s="5"/>
      <c r="DW2028" s="4"/>
      <c r="DX2028" s="6"/>
      <c r="DY2028" s="4"/>
      <c r="DZ2028" s="6"/>
      <c r="EA2028" s="5"/>
      <c r="EB2028" s="5"/>
      <c r="EC2028" s="4"/>
      <c r="ED2028" s="6"/>
      <c r="EE2028" s="4"/>
      <c r="EF2028" s="6"/>
      <c r="EG2028" s="5"/>
      <c r="EH2028" s="5"/>
      <c r="EI2028" s="4"/>
      <c r="EJ2028" s="6"/>
      <c r="EK2028" s="4"/>
      <c r="EL2028" s="6"/>
      <c r="EM2028" s="5"/>
      <c r="EN2028" s="5"/>
      <c r="EO2028" s="4"/>
      <c r="EP2028" s="6"/>
      <c r="EQ2028" s="4"/>
      <c r="ER2028" s="6"/>
      <c r="ES2028" s="5"/>
      <c r="ET2028" s="5"/>
      <c r="EU2028" s="4"/>
      <c r="EV2028" s="6"/>
      <c r="EW2028" s="4"/>
      <c r="EX2028" s="6"/>
      <c r="EY2028" s="5"/>
      <c r="EZ2028" s="5"/>
      <c r="FA2028" s="4"/>
      <c r="FB2028" s="6"/>
      <c r="FC2028" s="4"/>
      <c r="FD2028" s="6"/>
      <c r="FE2028" s="5"/>
      <c r="FF2028" s="5"/>
      <c r="FG2028" s="4"/>
      <c r="FH2028" s="6"/>
      <c r="FI2028" s="4"/>
      <c r="FJ2028" s="6"/>
      <c r="FK2028" s="5"/>
      <c r="FL2028" s="5"/>
      <c r="FM2028" s="4"/>
      <c r="FN2028" s="6"/>
      <c r="FO2028" s="4"/>
      <c r="FP2028" s="6"/>
      <c r="FQ2028" s="5"/>
      <c r="FR2028" s="5"/>
      <c r="FS2028" s="4"/>
      <c r="FT2028" s="6"/>
      <c r="FU2028" s="4"/>
      <c r="FV2028" s="6"/>
      <c r="FW2028" s="5"/>
      <c r="FX2028" s="5"/>
      <c r="FY2028" s="4"/>
      <c r="FZ2028" s="6"/>
      <c r="GA2028" s="4"/>
      <c r="GB2028" s="6"/>
      <c r="GC2028" s="5"/>
      <c r="GD2028" s="5"/>
      <c r="GE2028" s="4"/>
      <c r="GF2028" s="6"/>
      <c r="GG2028" s="4"/>
      <c r="GH2028" s="6"/>
      <c r="GI2028" s="5"/>
      <c r="GJ2028" s="5"/>
      <c r="GK2028" s="4"/>
      <c r="GL2028" s="6"/>
      <c r="GM2028" s="4"/>
      <c r="GN2028" s="6"/>
      <c r="GO2028" s="5"/>
      <c r="GP2028" s="5"/>
      <c r="GQ2028" s="4"/>
      <c r="GR2028" s="6"/>
      <c r="GS2028" s="4"/>
      <c r="GT2028" s="6"/>
      <c r="GU2028" s="5"/>
      <c r="GV2028" s="5"/>
      <c r="GW2028" s="4"/>
      <c r="GX2028" s="6"/>
      <c r="GY2028" s="4"/>
      <c r="GZ2028" s="6"/>
      <c r="HA2028" s="5"/>
      <c r="HB2028" s="5"/>
      <c r="HC2028" s="4"/>
      <c r="HD2028" s="6"/>
      <c r="HE2028" s="4"/>
      <c r="HF2028" s="6"/>
      <c r="HG2028" s="5"/>
      <c r="HH2028" s="5"/>
      <c r="HI2028" s="4"/>
      <c r="HJ2028" s="6"/>
      <c r="HK2028" s="4"/>
      <c r="HL2028" s="6"/>
      <c r="HM2028" s="5"/>
      <c r="HN2028" s="5"/>
      <c r="HO2028" s="4"/>
      <c r="HP2028" s="6"/>
      <c r="HQ2028" s="4"/>
      <c r="HR2028" s="6"/>
      <c r="HS2028" s="5"/>
      <c r="HT2028" s="5"/>
      <c r="HU2028" s="4"/>
      <c r="HV2028" s="6"/>
      <c r="HW2028" s="4"/>
      <c r="HX2028" s="6"/>
      <c r="HY2028" s="5"/>
      <c r="HZ2028" s="5"/>
      <c r="IA2028" s="4"/>
      <c r="IB2028" s="6"/>
      <c r="IC2028" s="4"/>
      <c r="ID2028" s="6"/>
      <c r="IE2028" s="5"/>
      <c r="IF2028" s="5"/>
      <c r="IG2028" s="4"/>
      <c r="IH2028" s="6"/>
      <c r="II2028" s="4"/>
      <c r="IJ2028" s="6"/>
      <c r="IK2028" s="5"/>
      <c r="IL2028" s="5"/>
      <c r="IM2028" s="4"/>
      <c r="IN2028" s="6"/>
      <c r="IO2028" s="4"/>
      <c r="IP2028" s="6"/>
      <c r="IQ2028" s="5"/>
      <c r="IR2028" s="5"/>
      <c r="IS2028" s="4"/>
      <c r="IT2028" s="6"/>
      <c r="IU2028" s="4"/>
      <c r="IV2028" s="6"/>
      <c r="IW2028" s="5"/>
      <c r="IX2028" s="5"/>
      <c r="IY2028" s="4"/>
      <c r="IZ2028" s="6"/>
      <c r="JA2028" s="4"/>
      <c r="JB2028" s="6"/>
      <c r="JC2028" s="5"/>
      <c r="JD2028" s="5"/>
      <c r="JE2028" s="4"/>
      <c r="JF2028" s="6"/>
      <c r="JG2028" s="4"/>
      <c r="JH2028" s="6"/>
      <c r="JI2028" s="5"/>
      <c r="JJ2028" s="5"/>
      <c r="JK2028" s="4"/>
      <c r="JL2028" s="6"/>
      <c r="JM2028" s="4"/>
      <c r="JN2028" s="6"/>
      <c r="JO2028" s="5"/>
      <c r="JP2028" s="5"/>
      <c r="JQ2028" s="4"/>
      <c r="JR2028" s="6"/>
      <c r="JS2028" s="4"/>
      <c r="JT2028" s="6"/>
      <c r="JU2028" s="5"/>
      <c r="JV2028" s="5"/>
      <c r="JW2028" s="4"/>
      <c r="JX2028" s="6"/>
      <c r="JY2028" s="4"/>
      <c r="JZ2028" s="6"/>
      <c r="KA2028" s="5"/>
      <c r="KB2028" s="5"/>
      <c r="KC2028" s="4"/>
      <c r="KD2028" s="6"/>
      <c r="KE2028" s="4"/>
      <c r="KF2028" s="6"/>
      <c r="KG2028" s="5"/>
      <c r="KH2028" s="5"/>
      <c r="KI2028" s="4"/>
      <c r="KJ2028" s="6"/>
      <c r="KK2028" s="4"/>
      <c r="KL2028" s="6"/>
      <c r="KM2028" s="5"/>
      <c r="KN2028" s="5"/>
    </row>
    <row r="2029">
      <c r="A2029" s="3" t="s">
        <v>85</v>
      </c>
      <c r="B2029" s="3" t="s">
        <v>1266</v>
      </c>
      <c r="C2029" s="3" t="s">
        <v>703</v>
      </c>
      <c r="D2029" s="3" t="s">
        <v>712</v>
      </c>
      <c r="E2029" s="3" t="s">
        <v>1268</v>
      </c>
      <c r="F2029" s="3" t="s">
        <v>104</v>
      </c>
      <c r="G2029" s="3" t="s">
        <v>104</v>
      </c>
      <c r="H2029" s="3" t="s">
        <v>104</v>
      </c>
      <c r="I2029" s="3" t="s">
        <v>1364</v>
      </c>
      <c r="J2029" s="3" t="s">
        <v>104</v>
      </c>
      <c r="K2029" s="4"/>
      <c r="L2029" s="4">
        <f>=ROUNDDOWN({0},0)</f>
      </c>
      <c r="M2029" s="4"/>
      <c r="N2029" s="5"/>
      <c r="O2029" s="4"/>
      <c r="P2029" s="4">
        <f>=ROUNDDOWN({0},0)</f>
      </c>
      <c r="Q2029" s="4"/>
      <c r="R2029" s="5"/>
      <c r="S2029" s="4"/>
      <c r="T2029" s="6"/>
      <c r="U2029" s="4"/>
      <c r="V2029" s="6"/>
      <c r="W2029" s="5"/>
      <c r="X2029" s="5"/>
      <c r="Y2029" s="4"/>
      <c r="Z2029" s="6"/>
      <c r="AA2029" s="4"/>
      <c r="AB2029" s="6"/>
      <c r="AC2029" s="5"/>
      <c r="AD2029" s="5"/>
      <c r="AE2029" s="4"/>
      <c r="AF2029" s="6"/>
      <c r="AG2029" s="4"/>
      <c r="AH2029" s="6"/>
      <c r="AI2029" s="5"/>
      <c r="AJ2029" s="5"/>
      <c r="AK2029" s="4"/>
      <c r="AL2029" s="6"/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  <c r="AW2029" s="4"/>
      <c r="AX2029" s="6"/>
      <c r="AY2029" s="4"/>
      <c r="AZ2029" s="6"/>
      <c r="BA2029" s="5"/>
      <c r="BB2029" s="5"/>
      <c r="BC2029" s="4"/>
      <c r="BD2029" s="6"/>
      <c r="BE2029" s="4"/>
      <c r="BF2029" s="6"/>
      <c r="BG2029" s="5"/>
      <c r="BH2029" s="5"/>
      <c r="BI2029" s="4"/>
      <c r="BJ2029" s="6"/>
      <c r="BK2029" s="4"/>
      <c r="BL2029" s="6"/>
      <c r="BM2029" s="5"/>
      <c r="BN2029" s="5"/>
      <c r="BO2029" s="4"/>
      <c r="BP2029" s="6"/>
      <c r="BQ2029" s="4"/>
      <c r="BR2029" s="6"/>
      <c r="BS2029" s="5"/>
      <c r="BT2029" s="5"/>
      <c r="BU2029" s="4"/>
      <c r="BV2029" s="6"/>
      <c r="BW2029" s="4"/>
      <c r="BX2029" s="6"/>
      <c r="BY2029" s="5"/>
      <c r="BZ2029" s="5"/>
      <c r="CA2029" s="4"/>
      <c r="CB2029" s="6"/>
      <c r="CC2029" s="4"/>
      <c r="CD2029" s="6"/>
      <c r="CE2029" s="5"/>
      <c r="CF2029" s="5"/>
      <c r="CG2029" s="4"/>
      <c r="CH2029" s="6"/>
      <c r="CI2029" s="4"/>
      <c r="CJ2029" s="6"/>
      <c r="CK2029" s="5"/>
      <c r="CL2029" s="5"/>
      <c r="CM2029" s="4"/>
      <c r="CN2029" s="6"/>
      <c r="CO2029" s="4"/>
      <c r="CP2029" s="6"/>
      <c r="CQ2029" s="5"/>
      <c r="CR2029" s="5"/>
      <c r="CS2029" s="4"/>
      <c r="CT2029" s="6"/>
      <c r="CU2029" s="4"/>
      <c r="CV2029" s="6"/>
      <c r="CW2029" s="5"/>
      <c r="CX2029" s="5"/>
      <c r="CY2029" s="4"/>
      <c r="CZ2029" s="6"/>
      <c r="DA2029" s="4"/>
      <c r="DB2029" s="6"/>
      <c r="DC2029" s="5"/>
      <c r="DD2029" s="5"/>
      <c r="DE2029" s="4"/>
      <c r="DF2029" s="6"/>
      <c r="DG2029" s="4"/>
      <c r="DH2029" s="6"/>
      <c r="DI2029" s="5"/>
      <c r="DJ2029" s="5"/>
      <c r="DK2029" s="4"/>
      <c r="DL2029" s="6"/>
      <c r="DM2029" s="4"/>
      <c r="DN2029" s="6"/>
      <c r="DO2029" s="5"/>
      <c r="DP2029" s="5"/>
      <c r="DQ2029" s="4"/>
      <c r="DR2029" s="6"/>
      <c r="DS2029" s="4"/>
      <c r="DT2029" s="6"/>
      <c r="DU2029" s="5"/>
      <c r="DV2029" s="5"/>
      <c r="DW2029" s="4"/>
      <c r="DX2029" s="6"/>
      <c r="DY2029" s="4"/>
      <c r="DZ2029" s="6"/>
      <c r="EA2029" s="5"/>
      <c r="EB2029" s="5"/>
      <c r="EC2029" s="4"/>
      <c r="ED2029" s="6"/>
      <c r="EE2029" s="4"/>
      <c r="EF2029" s="6"/>
      <c r="EG2029" s="5"/>
      <c r="EH2029" s="5"/>
      <c r="EI2029" s="4"/>
      <c r="EJ2029" s="6"/>
      <c r="EK2029" s="4"/>
      <c r="EL2029" s="6"/>
      <c r="EM2029" s="5"/>
      <c r="EN2029" s="5"/>
      <c r="EO2029" s="4"/>
      <c r="EP2029" s="6"/>
      <c r="EQ2029" s="4"/>
      <c r="ER2029" s="6"/>
      <c r="ES2029" s="5"/>
      <c r="ET2029" s="5"/>
      <c r="EU2029" s="4"/>
      <c r="EV2029" s="6"/>
      <c r="EW2029" s="4"/>
      <c r="EX2029" s="6"/>
      <c r="EY2029" s="5"/>
      <c r="EZ2029" s="5"/>
      <c r="FA2029" s="4"/>
      <c r="FB2029" s="6"/>
      <c r="FC2029" s="4"/>
      <c r="FD2029" s="6"/>
      <c r="FE2029" s="5"/>
      <c r="FF2029" s="5"/>
      <c r="FG2029" s="4"/>
      <c r="FH2029" s="6"/>
      <c r="FI2029" s="4"/>
      <c r="FJ2029" s="6"/>
      <c r="FK2029" s="5"/>
      <c r="FL2029" s="5"/>
      <c r="FM2029" s="4"/>
      <c r="FN2029" s="6"/>
      <c r="FO2029" s="4"/>
      <c r="FP2029" s="6"/>
      <c r="FQ2029" s="5"/>
      <c r="FR2029" s="5"/>
      <c r="FS2029" s="4"/>
      <c r="FT2029" s="6"/>
      <c r="FU2029" s="4"/>
      <c r="FV2029" s="6"/>
      <c r="FW2029" s="5"/>
      <c r="FX2029" s="5"/>
      <c r="FY2029" s="4"/>
      <c r="FZ2029" s="6"/>
      <c r="GA2029" s="4"/>
      <c r="GB2029" s="6"/>
      <c r="GC2029" s="5"/>
      <c r="GD2029" s="5"/>
      <c r="GE2029" s="4"/>
      <c r="GF2029" s="6"/>
      <c r="GG2029" s="4"/>
      <c r="GH2029" s="6"/>
      <c r="GI2029" s="5"/>
      <c r="GJ2029" s="5"/>
      <c r="GK2029" s="4"/>
      <c r="GL2029" s="6"/>
      <c r="GM2029" s="4"/>
      <c r="GN2029" s="6"/>
      <c r="GO2029" s="5"/>
      <c r="GP2029" s="5"/>
      <c r="GQ2029" s="4"/>
      <c r="GR2029" s="6"/>
      <c r="GS2029" s="4"/>
      <c r="GT2029" s="6"/>
      <c r="GU2029" s="5"/>
      <c r="GV2029" s="5"/>
      <c r="GW2029" s="4"/>
      <c r="GX2029" s="6"/>
      <c r="GY2029" s="4"/>
      <c r="GZ2029" s="6"/>
      <c r="HA2029" s="5"/>
      <c r="HB2029" s="5"/>
      <c r="HC2029" s="4"/>
      <c r="HD2029" s="6"/>
      <c r="HE2029" s="4"/>
      <c r="HF2029" s="6"/>
      <c r="HG2029" s="5"/>
      <c r="HH2029" s="5"/>
      <c r="HI2029" s="4"/>
      <c r="HJ2029" s="6"/>
      <c r="HK2029" s="4"/>
      <c r="HL2029" s="6"/>
      <c r="HM2029" s="5"/>
      <c r="HN2029" s="5"/>
      <c r="HO2029" s="4"/>
      <c r="HP2029" s="6"/>
      <c r="HQ2029" s="4"/>
      <c r="HR2029" s="6"/>
      <c r="HS2029" s="5"/>
      <c r="HT2029" s="5"/>
      <c r="HU2029" s="4"/>
      <c r="HV2029" s="6"/>
      <c r="HW2029" s="4"/>
      <c r="HX2029" s="6"/>
      <c r="HY2029" s="5"/>
      <c r="HZ2029" s="5"/>
      <c r="IA2029" s="4"/>
      <c r="IB2029" s="6"/>
      <c r="IC2029" s="4"/>
      <c r="ID2029" s="6"/>
      <c r="IE2029" s="5"/>
      <c r="IF2029" s="5"/>
      <c r="IG2029" s="4"/>
      <c r="IH2029" s="6"/>
      <c r="II2029" s="4"/>
      <c r="IJ2029" s="6"/>
      <c r="IK2029" s="5"/>
      <c r="IL2029" s="5"/>
      <c r="IM2029" s="4"/>
      <c r="IN2029" s="6"/>
      <c r="IO2029" s="4"/>
      <c r="IP2029" s="6"/>
      <c r="IQ2029" s="5"/>
      <c r="IR2029" s="5"/>
      <c r="IS2029" s="4"/>
      <c r="IT2029" s="6"/>
      <c r="IU2029" s="4"/>
      <c r="IV2029" s="6"/>
      <c r="IW2029" s="5"/>
      <c r="IX2029" s="5"/>
      <c r="IY2029" s="4"/>
      <c r="IZ2029" s="6"/>
      <c r="JA2029" s="4"/>
      <c r="JB2029" s="6"/>
      <c r="JC2029" s="5"/>
      <c r="JD2029" s="5"/>
      <c r="JE2029" s="4"/>
      <c r="JF2029" s="6"/>
      <c r="JG2029" s="4"/>
      <c r="JH2029" s="6"/>
      <c r="JI2029" s="5"/>
      <c r="JJ2029" s="5"/>
      <c r="JK2029" s="4"/>
      <c r="JL2029" s="6"/>
      <c r="JM2029" s="4"/>
      <c r="JN2029" s="6"/>
      <c r="JO2029" s="5"/>
      <c r="JP2029" s="5"/>
      <c r="JQ2029" s="4"/>
      <c r="JR2029" s="6"/>
      <c r="JS2029" s="4"/>
      <c r="JT2029" s="6"/>
      <c r="JU2029" s="5"/>
      <c r="JV2029" s="5"/>
      <c r="JW2029" s="4"/>
      <c r="JX2029" s="6"/>
      <c r="JY2029" s="4"/>
      <c r="JZ2029" s="6"/>
      <c r="KA2029" s="5"/>
      <c r="KB2029" s="5"/>
      <c r="KC2029" s="4"/>
      <c r="KD2029" s="6"/>
      <c r="KE2029" s="4"/>
      <c r="KF2029" s="6"/>
      <c r="KG2029" s="5"/>
      <c r="KH2029" s="5"/>
      <c r="KI2029" s="4"/>
      <c r="KJ2029" s="6"/>
      <c r="KK2029" s="4"/>
      <c r="KL2029" s="6"/>
      <c r="KM2029" s="5"/>
      <c r="KN2029" s="5"/>
    </row>
    <row r="2030">
      <c r="A2030" s="3" t="s">
        <v>85</v>
      </c>
      <c r="B2030" s="3" t="s">
        <v>1266</v>
      </c>
      <c r="C2030" s="3" t="s">
        <v>703</v>
      </c>
      <c r="D2030" s="3" t="s">
        <v>712</v>
      </c>
      <c r="E2030" s="3" t="s">
        <v>1290</v>
      </c>
      <c r="F2030" s="3" t="s">
        <v>104</v>
      </c>
      <c r="G2030" s="3" t="s">
        <v>104</v>
      </c>
      <c r="H2030" s="3" t="s">
        <v>104</v>
      </c>
      <c r="I2030" s="3" t="s">
        <v>1670</v>
      </c>
      <c r="J2030" s="3" t="s">
        <v>104</v>
      </c>
      <c r="K2030" s="4"/>
      <c r="L2030" s="4">
        <f>=ROUNDDOWN({0},0)</f>
      </c>
      <c r="M2030" s="4"/>
      <c r="N2030" s="5"/>
      <c r="O2030" s="4"/>
      <c r="P2030" s="4">
        <f>=ROUNDDOWN({0},0)</f>
      </c>
      <c r="Q2030" s="4"/>
      <c r="R2030" s="5"/>
      <c r="S2030" s="4"/>
      <c r="T2030" s="6"/>
      <c r="U2030" s="4"/>
      <c r="V2030" s="6"/>
      <c r="W2030" s="5"/>
      <c r="X2030" s="5"/>
      <c r="Y2030" s="4"/>
      <c r="Z2030" s="6"/>
      <c r="AA2030" s="4"/>
      <c r="AB2030" s="6"/>
      <c r="AC2030" s="5"/>
      <c r="AD2030" s="5"/>
      <c r="AE2030" s="4"/>
      <c r="AF2030" s="6"/>
      <c r="AG2030" s="4"/>
      <c r="AH2030" s="6"/>
      <c r="AI2030" s="5"/>
      <c r="AJ2030" s="5"/>
      <c r="AK2030" s="4"/>
      <c r="AL2030" s="6"/>
      <c r="AM2030" s="4"/>
      <c r="AN2030" s="6"/>
      <c r="AO2030" s="5"/>
      <c r="AP2030" s="5"/>
      <c r="AQ2030" s="4"/>
      <c r="AR2030" s="6"/>
      <c r="AS2030" s="4"/>
      <c r="AT2030" s="6"/>
      <c r="AU2030" s="5"/>
      <c r="AV2030" s="5"/>
      <c r="AW2030" s="4"/>
      <c r="AX2030" s="6"/>
      <c r="AY2030" s="4"/>
      <c r="AZ2030" s="6"/>
      <c r="BA2030" s="5"/>
      <c r="BB2030" s="5"/>
      <c r="BC2030" s="4"/>
      <c r="BD2030" s="6"/>
      <c r="BE2030" s="4"/>
      <c r="BF2030" s="6"/>
      <c r="BG2030" s="5"/>
      <c r="BH2030" s="5"/>
      <c r="BI2030" s="4"/>
      <c r="BJ2030" s="6"/>
      <c r="BK2030" s="4"/>
      <c r="BL2030" s="6"/>
      <c r="BM2030" s="5"/>
      <c r="BN2030" s="5"/>
      <c r="BO2030" s="4"/>
      <c r="BP2030" s="6"/>
      <c r="BQ2030" s="4"/>
      <c r="BR2030" s="6"/>
      <c r="BS2030" s="5"/>
      <c r="BT2030" s="5"/>
      <c r="BU2030" s="4"/>
      <c r="BV2030" s="6"/>
      <c r="BW2030" s="4"/>
      <c r="BX2030" s="6"/>
      <c r="BY2030" s="5"/>
      <c r="BZ2030" s="5"/>
      <c r="CA2030" s="4"/>
      <c r="CB2030" s="6"/>
      <c r="CC2030" s="4"/>
      <c r="CD2030" s="6"/>
      <c r="CE2030" s="5"/>
      <c r="CF2030" s="5"/>
      <c r="CG2030" s="4"/>
      <c r="CH2030" s="6"/>
      <c r="CI2030" s="4"/>
      <c r="CJ2030" s="6"/>
      <c r="CK2030" s="5"/>
      <c r="CL2030" s="5"/>
      <c r="CM2030" s="4"/>
      <c r="CN2030" s="6"/>
      <c r="CO2030" s="4"/>
      <c r="CP2030" s="6"/>
      <c r="CQ2030" s="5"/>
      <c r="CR2030" s="5"/>
      <c r="CS2030" s="4"/>
      <c r="CT2030" s="6"/>
      <c r="CU2030" s="4"/>
      <c r="CV2030" s="6"/>
      <c r="CW2030" s="5"/>
      <c r="CX2030" s="5"/>
      <c r="CY2030" s="4"/>
      <c r="CZ2030" s="6"/>
      <c r="DA2030" s="4"/>
      <c r="DB2030" s="6"/>
      <c r="DC2030" s="5"/>
      <c r="DD2030" s="5"/>
      <c r="DE2030" s="4"/>
      <c r="DF2030" s="6"/>
      <c r="DG2030" s="4"/>
      <c r="DH2030" s="6"/>
      <c r="DI2030" s="5"/>
      <c r="DJ2030" s="5"/>
      <c r="DK2030" s="4"/>
      <c r="DL2030" s="6"/>
      <c r="DM2030" s="4"/>
      <c r="DN2030" s="6"/>
      <c r="DO2030" s="5"/>
      <c r="DP2030" s="5"/>
      <c r="DQ2030" s="4"/>
      <c r="DR2030" s="6"/>
      <c r="DS2030" s="4"/>
      <c r="DT2030" s="6"/>
      <c r="DU2030" s="5"/>
      <c r="DV2030" s="5"/>
      <c r="DW2030" s="4"/>
      <c r="DX2030" s="6"/>
      <c r="DY2030" s="4"/>
      <c r="DZ2030" s="6"/>
      <c r="EA2030" s="5"/>
      <c r="EB2030" s="5"/>
      <c r="EC2030" s="4"/>
      <c r="ED2030" s="6"/>
      <c r="EE2030" s="4"/>
      <c r="EF2030" s="6"/>
      <c r="EG2030" s="5"/>
      <c r="EH2030" s="5"/>
      <c r="EI2030" s="4"/>
      <c r="EJ2030" s="6"/>
      <c r="EK2030" s="4"/>
      <c r="EL2030" s="6"/>
      <c r="EM2030" s="5"/>
      <c r="EN2030" s="5"/>
      <c r="EO2030" s="4"/>
      <c r="EP2030" s="6"/>
      <c r="EQ2030" s="4"/>
      <c r="ER2030" s="6"/>
      <c r="ES2030" s="5"/>
      <c r="ET2030" s="5"/>
      <c r="EU2030" s="4"/>
      <c r="EV2030" s="6"/>
      <c r="EW2030" s="4"/>
      <c r="EX2030" s="6"/>
      <c r="EY2030" s="5"/>
      <c r="EZ2030" s="5"/>
      <c r="FA2030" s="4"/>
      <c r="FB2030" s="6"/>
      <c r="FC2030" s="4"/>
      <c r="FD2030" s="6"/>
      <c r="FE2030" s="5"/>
      <c r="FF2030" s="5"/>
      <c r="FG2030" s="4"/>
      <c r="FH2030" s="6"/>
      <c r="FI2030" s="4"/>
      <c r="FJ2030" s="6"/>
      <c r="FK2030" s="5"/>
      <c r="FL2030" s="5"/>
      <c r="FM2030" s="4"/>
      <c r="FN2030" s="6"/>
      <c r="FO2030" s="4"/>
      <c r="FP2030" s="6"/>
      <c r="FQ2030" s="5"/>
      <c r="FR2030" s="5"/>
      <c r="FS2030" s="4"/>
      <c r="FT2030" s="6"/>
      <c r="FU2030" s="4"/>
      <c r="FV2030" s="6"/>
      <c r="FW2030" s="5"/>
      <c r="FX2030" s="5"/>
      <c r="FY2030" s="4"/>
      <c r="FZ2030" s="6"/>
      <c r="GA2030" s="4"/>
      <c r="GB2030" s="6"/>
      <c r="GC2030" s="5"/>
      <c r="GD2030" s="5"/>
      <c r="GE2030" s="4"/>
      <c r="GF2030" s="6"/>
      <c r="GG2030" s="4"/>
      <c r="GH2030" s="6"/>
      <c r="GI2030" s="5"/>
      <c r="GJ2030" s="5"/>
      <c r="GK2030" s="4"/>
      <c r="GL2030" s="6"/>
      <c r="GM2030" s="4"/>
      <c r="GN2030" s="6"/>
      <c r="GO2030" s="5"/>
      <c r="GP2030" s="5"/>
      <c r="GQ2030" s="4"/>
      <c r="GR2030" s="6"/>
      <c r="GS2030" s="4"/>
      <c r="GT2030" s="6"/>
      <c r="GU2030" s="5"/>
      <c r="GV2030" s="5"/>
      <c r="GW2030" s="4"/>
      <c r="GX2030" s="6"/>
      <c r="GY2030" s="4"/>
      <c r="GZ2030" s="6"/>
      <c r="HA2030" s="5"/>
      <c r="HB2030" s="5"/>
      <c r="HC2030" s="4"/>
      <c r="HD2030" s="6"/>
      <c r="HE2030" s="4"/>
      <c r="HF2030" s="6"/>
      <c r="HG2030" s="5"/>
      <c r="HH2030" s="5"/>
      <c r="HI2030" s="4"/>
      <c r="HJ2030" s="6"/>
      <c r="HK2030" s="4"/>
      <c r="HL2030" s="6"/>
      <c r="HM2030" s="5"/>
      <c r="HN2030" s="5"/>
      <c r="HO2030" s="4"/>
      <c r="HP2030" s="6"/>
      <c r="HQ2030" s="4"/>
      <c r="HR2030" s="6"/>
      <c r="HS2030" s="5"/>
      <c r="HT2030" s="5"/>
      <c r="HU2030" s="4"/>
      <c r="HV2030" s="6"/>
      <c r="HW2030" s="4"/>
      <c r="HX2030" s="6"/>
      <c r="HY2030" s="5"/>
      <c r="HZ2030" s="5"/>
      <c r="IA2030" s="4"/>
      <c r="IB2030" s="6"/>
      <c r="IC2030" s="4"/>
      <c r="ID2030" s="6"/>
      <c r="IE2030" s="5"/>
      <c r="IF2030" s="5"/>
      <c r="IG2030" s="4"/>
      <c r="IH2030" s="6"/>
      <c r="II2030" s="4"/>
      <c r="IJ2030" s="6"/>
      <c r="IK2030" s="5"/>
      <c r="IL2030" s="5"/>
      <c r="IM2030" s="4"/>
      <c r="IN2030" s="6"/>
      <c r="IO2030" s="4"/>
      <c r="IP2030" s="6"/>
      <c r="IQ2030" s="5"/>
      <c r="IR2030" s="5"/>
      <c r="IS2030" s="4"/>
      <c r="IT2030" s="6"/>
      <c r="IU2030" s="4"/>
      <c r="IV2030" s="6"/>
      <c r="IW2030" s="5"/>
      <c r="IX2030" s="5"/>
      <c r="IY2030" s="4"/>
      <c r="IZ2030" s="6"/>
      <c r="JA2030" s="4"/>
      <c r="JB2030" s="6"/>
      <c r="JC2030" s="5"/>
      <c r="JD2030" s="5"/>
      <c r="JE2030" s="4"/>
      <c r="JF2030" s="6"/>
      <c r="JG2030" s="4"/>
      <c r="JH2030" s="6"/>
      <c r="JI2030" s="5"/>
      <c r="JJ2030" s="5"/>
      <c r="JK2030" s="4"/>
      <c r="JL2030" s="6"/>
      <c r="JM2030" s="4"/>
      <c r="JN2030" s="6"/>
      <c r="JO2030" s="5"/>
      <c r="JP2030" s="5"/>
      <c r="JQ2030" s="4"/>
      <c r="JR2030" s="6"/>
      <c r="JS2030" s="4"/>
      <c r="JT2030" s="6"/>
      <c r="JU2030" s="5"/>
      <c r="JV2030" s="5"/>
      <c r="JW2030" s="4"/>
      <c r="JX2030" s="6"/>
      <c r="JY2030" s="4"/>
      <c r="JZ2030" s="6"/>
      <c r="KA2030" s="5"/>
      <c r="KB2030" s="5"/>
      <c r="KC2030" s="4"/>
      <c r="KD2030" s="6"/>
      <c r="KE2030" s="4"/>
      <c r="KF2030" s="6"/>
      <c r="KG2030" s="5"/>
      <c r="KH2030" s="5"/>
      <c r="KI2030" s="4"/>
      <c r="KJ2030" s="6"/>
      <c r="KK2030" s="4"/>
      <c r="KL2030" s="6"/>
      <c r="KM2030" s="5"/>
      <c r="KN2030" s="5"/>
    </row>
    <row r="2031">
      <c r="A2031" s="3" t="s">
        <v>85</v>
      </c>
      <c r="B2031" s="3" t="s">
        <v>1266</v>
      </c>
      <c r="C2031" s="3" t="s">
        <v>703</v>
      </c>
      <c r="D2031" s="3" t="s">
        <v>712</v>
      </c>
      <c r="E2031" s="3" t="s">
        <v>1292</v>
      </c>
      <c r="F2031" s="3" t="s">
        <v>104</v>
      </c>
      <c r="G2031" s="3" t="s">
        <v>104</v>
      </c>
      <c r="H2031" s="3" t="s">
        <v>104</v>
      </c>
      <c r="I2031" s="3" t="s">
        <v>1670</v>
      </c>
      <c r="J2031" s="3" t="s">
        <v>104</v>
      </c>
      <c r="K2031" s="4"/>
      <c r="L2031" s="4">
        <f>=ROUNDDOWN({0},0)</f>
      </c>
      <c r="M2031" s="4"/>
      <c r="N2031" s="5"/>
      <c r="O2031" s="4"/>
      <c r="P2031" s="4">
        <f>=ROUNDDOWN({0},0)</f>
      </c>
      <c r="Q2031" s="4"/>
      <c r="R2031" s="5"/>
      <c r="S2031" s="4"/>
      <c r="T2031" s="6"/>
      <c r="U2031" s="4"/>
      <c r="V2031" s="6"/>
      <c r="W2031" s="5"/>
      <c r="X2031" s="5"/>
      <c r="Y2031" s="4"/>
      <c r="Z2031" s="6"/>
      <c r="AA2031" s="4"/>
      <c r="AB2031" s="6"/>
      <c r="AC2031" s="5"/>
      <c r="AD2031" s="5"/>
      <c r="AE2031" s="4"/>
      <c r="AF2031" s="6"/>
      <c r="AG2031" s="4"/>
      <c r="AH2031" s="6"/>
      <c r="AI2031" s="5"/>
      <c r="AJ2031" s="5"/>
      <c r="AK2031" s="4"/>
      <c r="AL2031" s="6"/>
      <c r="AM2031" s="4"/>
      <c r="AN2031" s="6"/>
      <c r="AO2031" s="5"/>
      <c r="AP2031" s="5"/>
      <c r="AQ2031" s="4"/>
      <c r="AR2031" s="6"/>
      <c r="AS2031" s="4"/>
      <c r="AT2031" s="6"/>
      <c r="AU2031" s="5"/>
      <c r="AV2031" s="5"/>
      <c r="AW2031" s="4"/>
      <c r="AX2031" s="6"/>
      <c r="AY2031" s="4"/>
      <c r="AZ2031" s="6"/>
      <c r="BA2031" s="5"/>
      <c r="BB2031" s="5"/>
      <c r="BC2031" s="4"/>
      <c r="BD2031" s="6"/>
      <c r="BE2031" s="4"/>
      <c r="BF2031" s="6"/>
      <c r="BG2031" s="5"/>
      <c r="BH2031" s="5"/>
      <c r="BI2031" s="4"/>
      <c r="BJ2031" s="6"/>
      <c r="BK2031" s="4"/>
      <c r="BL2031" s="6"/>
      <c r="BM2031" s="5"/>
      <c r="BN2031" s="5"/>
      <c r="BO2031" s="4"/>
      <c r="BP2031" s="6"/>
      <c r="BQ2031" s="4"/>
      <c r="BR2031" s="6"/>
      <c r="BS2031" s="5"/>
      <c r="BT2031" s="5"/>
      <c r="BU2031" s="4"/>
      <c r="BV2031" s="6"/>
      <c r="BW2031" s="4"/>
      <c r="BX2031" s="6"/>
      <c r="BY2031" s="5"/>
      <c r="BZ2031" s="5"/>
      <c r="CA2031" s="4"/>
      <c r="CB2031" s="6"/>
      <c r="CC2031" s="4"/>
      <c r="CD2031" s="6"/>
      <c r="CE2031" s="5"/>
      <c r="CF2031" s="5"/>
      <c r="CG2031" s="4"/>
      <c r="CH2031" s="6"/>
      <c r="CI2031" s="4"/>
      <c r="CJ2031" s="6"/>
      <c r="CK2031" s="5"/>
      <c r="CL2031" s="5"/>
      <c r="CM2031" s="4"/>
      <c r="CN2031" s="6"/>
      <c r="CO2031" s="4"/>
      <c r="CP2031" s="6"/>
      <c r="CQ2031" s="5"/>
      <c r="CR2031" s="5"/>
      <c r="CS2031" s="4"/>
      <c r="CT2031" s="6"/>
      <c r="CU2031" s="4"/>
      <c r="CV2031" s="6"/>
      <c r="CW2031" s="5"/>
      <c r="CX2031" s="5"/>
      <c r="CY2031" s="4"/>
      <c r="CZ2031" s="6"/>
      <c r="DA2031" s="4"/>
      <c r="DB2031" s="6"/>
      <c r="DC2031" s="5"/>
      <c r="DD2031" s="5"/>
      <c r="DE2031" s="4"/>
      <c r="DF2031" s="6"/>
      <c r="DG2031" s="4"/>
      <c r="DH2031" s="6"/>
      <c r="DI2031" s="5"/>
      <c r="DJ2031" s="5"/>
      <c r="DK2031" s="4"/>
      <c r="DL2031" s="6"/>
      <c r="DM2031" s="4"/>
      <c r="DN2031" s="6"/>
      <c r="DO2031" s="5"/>
      <c r="DP2031" s="5"/>
      <c r="DQ2031" s="4"/>
      <c r="DR2031" s="6"/>
      <c r="DS2031" s="4"/>
      <c r="DT2031" s="6"/>
      <c r="DU2031" s="5"/>
      <c r="DV2031" s="5"/>
      <c r="DW2031" s="4"/>
      <c r="DX2031" s="6"/>
      <c r="DY2031" s="4"/>
      <c r="DZ2031" s="6"/>
      <c r="EA2031" s="5"/>
      <c r="EB2031" s="5"/>
      <c r="EC2031" s="4"/>
      <c r="ED2031" s="6"/>
      <c r="EE2031" s="4"/>
      <c r="EF2031" s="6"/>
      <c r="EG2031" s="5"/>
      <c r="EH2031" s="5"/>
      <c r="EI2031" s="4"/>
      <c r="EJ2031" s="6"/>
      <c r="EK2031" s="4"/>
      <c r="EL2031" s="6"/>
      <c r="EM2031" s="5"/>
      <c r="EN2031" s="5"/>
      <c r="EO2031" s="4"/>
      <c r="EP2031" s="6"/>
      <c r="EQ2031" s="4"/>
      <c r="ER2031" s="6"/>
      <c r="ES2031" s="5"/>
      <c r="ET2031" s="5"/>
      <c r="EU2031" s="4"/>
      <c r="EV2031" s="6"/>
      <c r="EW2031" s="4"/>
      <c r="EX2031" s="6"/>
      <c r="EY2031" s="5"/>
      <c r="EZ2031" s="5"/>
      <c r="FA2031" s="4"/>
      <c r="FB2031" s="6"/>
      <c r="FC2031" s="4"/>
      <c r="FD2031" s="6"/>
      <c r="FE2031" s="5"/>
      <c r="FF2031" s="5"/>
      <c r="FG2031" s="4"/>
      <c r="FH2031" s="6"/>
      <c r="FI2031" s="4"/>
      <c r="FJ2031" s="6"/>
      <c r="FK2031" s="5"/>
      <c r="FL2031" s="5"/>
      <c r="FM2031" s="4"/>
      <c r="FN2031" s="6"/>
      <c r="FO2031" s="4"/>
      <c r="FP2031" s="6"/>
      <c r="FQ2031" s="5"/>
      <c r="FR2031" s="5"/>
      <c r="FS2031" s="4"/>
      <c r="FT2031" s="6"/>
      <c r="FU2031" s="4"/>
      <c r="FV2031" s="6"/>
      <c r="FW2031" s="5"/>
      <c r="FX2031" s="5"/>
      <c r="FY2031" s="4"/>
      <c r="FZ2031" s="6"/>
      <c r="GA2031" s="4"/>
      <c r="GB2031" s="6"/>
      <c r="GC2031" s="5"/>
      <c r="GD2031" s="5"/>
      <c r="GE2031" s="4"/>
      <c r="GF2031" s="6"/>
      <c r="GG2031" s="4"/>
      <c r="GH2031" s="6"/>
      <c r="GI2031" s="5"/>
      <c r="GJ2031" s="5"/>
      <c r="GK2031" s="4"/>
      <c r="GL2031" s="6"/>
      <c r="GM2031" s="4"/>
      <c r="GN2031" s="6"/>
      <c r="GO2031" s="5"/>
      <c r="GP2031" s="5"/>
      <c r="GQ2031" s="4"/>
      <c r="GR2031" s="6"/>
      <c r="GS2031" s="4"/>
      <c r="GT2031" s="6"/>
      <c r="GU2031" s="5"/>
      <c r="GV2031" s="5"/>
      <c r="GW2031" s="4"/>
      <c r="GX2031" s="6"/>
      <c r="GY2031" s="4"/>
      <c r="GZ2031" s="6"/>
      <c r="HA2031" s="5"/>
      <c r="HB2031" s="5"/>
      <c r="HC2031" s="4"/>
      <c r="HD2031" s="6"/>
      <c r="HE2031" s="4"/>
      <c r="HF2031" s="6"/>
      <c r="HG2031" s="5"/>
      <c r="HH2031" s="5"/>
      <c r="HI2031" s="4"/>
      <c r="HJ2031" s="6"/>
      <c r="HK2031" s="4"/>
      <c r="HL2031" s="6"/>
      <c r="HM2031" s="5"/>
      <c r="HN2031" s="5"/>
      <c r="HO2031" s="4"/>
      <c r="HP2031" s="6"/>
      <c r="HQ2031" s="4"/>
      <c r="HR2031" s="6"/>
      <c r="HS2031" s="5"/>
      <c r="HT2031" s="5"/>
      <c r="HU2031" s="4"/>
      <c r="HV2031" s="6"/>
      <c r="HW2031" s="4"/>
      <c r="HX2031" s="6"/>
      <c r="HY2031" s="5"/>
      <c r="HZ2031" s="5"/>
      <c r="IA2031" s="4"/>
      <c r="IB2031" s="6"/>
      <c r="IC2031" s="4"/>
      <c r="ID2031" s="6"/>
      <c r="IE2031" s="5"/>
      <c r="IF2031" s="5"/>
      <c r="IG2031" s="4"/>
      <c r="IH2031" s="6"/>
      <c r="II2031" s="4"/>
      <c r="IJ2031" s="6"/>
      <c r="IK2031" s="5"/>
      <c r="IL2031" s="5"/>
      <c r="IM2031" s="4"/>
      <c r="IN2031" s="6"/>
      <c r="IO2031" s="4"/>
      <c r="IP2031" s="6"/>
      <c r="IQ2031" s="5"/>
      <c r="IR2031" s="5"/>
      <c r="IS2031" s="4"/>
      <c r="IT2031" s="6"/>
      <c r="IU2031" s="4"/>
      <c r="IV2031" s="6"/>
      <c r="IW2031" s="5"/>
      <c r="IX2031" s="5"/>
      <c r="IY2031" s="4"/>
      <c r="IZ2031" s="6"/>
      <c r="JA2031" s="4"/>
      <c r="JB2031" s="6"/>
      <c r="JC2031" s="5"/>
      <c r="JD2031" s="5"/>
      <c r="JE2031" s="4"/>
      <c r="JF2031" s="6"/>
      <c r="JG2031" s="4"/>
      <c r="JH2031" s="6"/>
      <c r="JI2031" s="5"/>
      <c r="JJ2031" s="5"/>
      <c r="JK2031" s="4"/>
      <c r="JL2031" s="6"/>
      <c r="JM2031" s="4"/>
      <c r="JN2031" s="6"/>
      <c r="JO2031" s="5"/>
      <c r="JP2031" s="5"/>
      <c r="JQ2031" s="4"/>
      <c r="JR2031" s="6"/>
      <c r="JS2031" s="4"/>
      <c r="JT2031" s="6"/>
      <c r="JU2031" s="5"/>
      <c r="JV2031" s="5"/>
      <c r="JW2031" s="4"/>
      <c r="JX2031" s="6"/>
      <c r="JY2031" s="4"/>
      <c r="JZ2031" s="6"/>
      <c r="KA2031" s="5"/>
      <c r="KB2031" s="5"/>
      <c r="KC2031" s="4"/>
      <c r="KD2031" s="6"/>
      <c r="KE2031" s="4"/>
      <c r="KF2031" s="6"/>
      <c r="KG2031" s="5"/>
      <c r="KH2031" s="5"/>
      <c r="KI2031" s="4"/>
      <c r="KJ2031" s="6"/>
      <c r="KK2031" s="4"/>
      <c r="KL2031" s="6"/>
      <c r="KM2031" s="5"/>
      <c r="KN2031" s="5"/>
    </row>
    <row r="2032">
      <c r="A2032" s="3" t="s">
        <v>85</v>
      </c>
      <c r="B2032" s="3" t="s">
        <v>1266</v>
      </c>
      <c r="C2032" s="3" t="s">
        <v>703</v>
      </c>
      <c r="D2032" s="3" t="s">
        <v>712</v>
      </c>
      <c r="E2032" s="3" t="s">
        <v>1270</v>
      </c>
      <c r="F2032" s="3" t="s">
        <v>104</v>
      </c>
      <c r="G2032" s="3" t="s">
        <v>104</v>
      </c>
      <c r="H2032" s="3" t="s">
        <v>104</v>
      </c>
      <c r="I2032" s="3" t="s">
        <v>1670</v>
      </c>
      <c r="J2032" s="3" t="s">
        <v>104</v>
      </c>
      <c r="K2032" s="4"/>
      <c r="L2032" s="4">
        <f>=ROUNDDOWN({0},0)</f>
      </c>
      <c r="M2032" s="4"/>
      <c r="N2032" s="5"/>
      <c r="O2032" s="4"/>
      <c r="P2032" s="4">
        <f>=ROUNDDOWN({0},0)</f>
      </c>
      <c r="Q2032" s="4"/>
      <c r="R2032" s="5"/>
      <c r="S2032" s="4"/>
      <c r="T2032" s="6"/>
      <c r="U2032" s="4"/>
      <c r="V2032" s="6"/>
      <c r="W2032" s="5"/>
      <c r="X2032" s="5"/>
      <c r="Y2032" s="4"/>
      <c r="Z2032" s="6"/>
      <c r="AA2032" s="4"/>
      <c r="AB2032" s="6"/>
      <c r="AC2032" s="5"/>
      <c r="AD2032" s="5"/>
      <c r="AE2032" s="4"/>
      <c r="AF2032" s="6"/>
      <c r="AG2032" s="4"/>
      <c r="AH2032" s="6"/>
      <c r="AI2032" s="5"/>
      <c r="AJ2032" s="5"/>
      <c r="AK2032" s="4"/>
      <c r="AL2032" s="6"/>
      <c r="AM2032" s="4"/>
      <c r="AN2032" s="6"/>
      <c r="AO2032" s="5"/>
      <c r="AP2032" s="5"/>
      <c r="AQ2032" s="4"/>
      <c r="AR2032" s="6"/>
      <c r="AS2032" s="4"/>
      <c r="AT2032" s="6"/>
      <c r="AU2032" s="5"/>
      <c r="AV2032" s="5"/>
      <c r="AW2032" s="4"/>
      <c r="AX2032" s="6"/>
      <c r="AY2032" s="4"/>
      <c r="AZ2032" s="6"/>
      <c r="BA2032" s="5"/>
      <c r="BB2032" s="5"/>
      <c r="BC2032" s="4"/>
      <c r="BD2032" s="6"/>
      <c r="BE2032" s="4"/>
      <c r="BF2032" s="6"/>
      <c r="BG2032" s="5"/>
      <c r="BH2032" s="5"/>
      <c r="BI2032" s="4"/>
      <c r="BJ2032" s="6"/>
      <c r="BK2032" s="4"/>
      <c r="BL2032" s="6"/>
      <c r="BM2032" s="5"/>
      <c r="BN2032" s="5"/>
      <c r="BO2032" s="4"/>
      <c r="BP2032" s="6"/>
      <c r="BQ2032" s="4"/>
      <c r="BR2032" s="6"/>
      <c r="BS2032" s="5"/>
      <c r="BT2032" s="5"/>
      <c r="BU2032" s="4"/>
      <c r="BV2032" s="6"/>
      <c r="BW2032" s="4"/>
      <c r="BX2032" s="6"/>
      <c r="BY2032" s="5"/>
      <c r="BZ2032" s="5"/>
      <c r="CA2032" s="4"/>
      <c r="CB2032" s="6"/>
      <c r="CC2032" s="4"/>
      <c r="CD2032" s="6"/>
      <c r="CE2032" s="5"/>
      <c r="CF2032" s="5"/>
      <c r="CG2032" s="4"/>
      <c r="CH2032" s="6"/>
      <c r="CI2032" s="4"/>
      <c r="CJ2032" s="6"/>
      <c r="CK2032" s="5"/>
      <c r="CL2032" s="5"/>
      <c r="CM2032" s="4"/>
      <c r="CN2032" s="6"/>
      <c r="CO2032" s="4"/>
      <c r="CP2032" s="6"/>
      <c r="CQ2032" s="5"/>
      <c r="CR2032" s="5"/>
      <c r="CS2032" s="4"/>
      <c r="CT2032" s="6"/>
      <c r="CU2032" s="4"/>
      <c r="CV2032" s="6"/>
      <c r="CW2032" s="5"/>
      <c r="CX2032" s="5"/>
      <c r="CY2032" s="4"/>
      <c r="CZ2032" s="6"/>
      <c r="DA2032" s="4"/>
      <c r="DB2032" s="6"/>
      <c r="DC2032" s="5"/>
      <c r="DD2032" s="5"/>
      <c r="DE2032" s="4"/>
      <c r="DF2032" s="6"/>
      <c r="DG2032" s="4"/>
      <c r="DH2032" s="6"/>
      <c r="DI2032" s="5"/>
      <c r="DJ2032" s="5"/>
      <c r="DK2032" s="4"/>
      <c r="DL2032" s="6"/>
      <c r="DM2032" s="4"/>
      <c r="DN2032" s="6"/>
      <c r="DO2032" s="5"/>
      <c r="DP2032" s="5"/>
      <c r="DQ2032" s="4"/>
      <c r="DR2032" s="6"/>
      <c r="DS2032" s="4"/>
      <c r="DT2032" s="6"/>
      <c r="DU2032" s="5"/>
      <c r="DV2032" s="5"/>
      <c r="DW2032" s="4"/>
      <c r="DX2032" s="6"/>
      <c r="DY2032" s="4"/>
      <c r="DZ2032" s="6"/>
      <c r="EA2032" s="5"/>
      <c r="EB2032" s="5"/>
      <c r="EC2032" s="4"/>
      <c r="ED2032" s="6"/>
      <c r="EE2032" s="4"/>
      <c r="EF2032" s="6"/>
      <c r="EG2032" s="5"/>
      <c r="EH2032" s="5"/>
      <c r="EI2032" s="4"/>
      <c r="EJ2032" s="6"/>
      <c r="EK2032" s="4"/>
      <c r="EL2032" s="6"/>
      <c r="EM2032" s="5"/>
      <c r="EN2032" s="5"/>
      <c r="EO2032" s="4"/>
      <c r="EP2032" s="6"/>
      <c r="EQ2032" s="4"/>
      <c r="ER2032" s="6"/>
      <c r="ES2032" s="5"/>
      <c r="ET2032" s="5"/>
      <c r="EU2032" s="4"/>
      <c r="EV2032" s="6"/>
      <c r="EW2032" s="4"/>
      <c r="EX2032" s="6"/>
      <c r="EY2032" s="5"/>
      <c r="EZ2032" s="5"/>
      <c r="FA2032" s="4"/>
      <c r="FB2032" s="6"/>
      <c r="FC2032" s="4"/>
      <c r="FD2032" s="6"/>
      <c r="FE2032" s="5"/>
      <c r="FF2032" s="5"/>
      <c r="FG2032" s="4"/>
      <c r="FH2032" s="6"/>
      <c r="FI2032" s="4"/>
      <c r="FJ2032" s="6"/>
      <c r="FK2032" s="5"/>
      <c r="FL2032" s="5"/>
      <c r="FM2032" s="4"/>
      <c r="FN2032" s="6"/>
      <c r="FO2032" s="4"/>
      <c r="FP2032" s="6"/>
      <c r="FQ2032" s="5"/>
      <c r="FR2032" s="5"/>
      <c r="FS2032" s="4"/>
      <c r="FT2032" s="6"/>
      <c r="FU2032" s="4"/>
      <c r="FV2032" s="6"/>
      <c r="FW2032" s="5"/>
      <c r="FX2032" s="5"/>
      <c r="FY2032" s="4"/>
      <c r="FZ2032" s="6"/>
      <c r="GA2032" s="4"/>
      <c r="GB2032" s="6"/>
      <c r="GC2032" s="5"/>
      <c r="GD2032" s="5"/>
      <c r="GE2032" s="4"/>
      <c r="GF2032" s="6"/>
      <c r="GG2032" s="4"/>
      <c r="GH2032" s="6"/>
      <c r="GI2032" s="5"/>
      <c r="GJ2032" s="5"/>
      <c r="GK2032" s="4"/>
      <c r="GL2032" s="6"/>
      <c r="GM2032" s="4"/>
      <c r="GN2032" s="6"/>
      <c r="GO2032" s="5"/>
      <c r="GP2032" s="5"/>
      <c r="GQ2032" s="4"/>
      <c r="GR2032" s="6"/>
      <c r="GS2032" s="4"/>
      <c r="GT2032" s="6"/>
      <c r="GU2032" s="5"/>
      <c r="GV2032" s="5"/>
      <c r="GW2032" s="4"/>
      <c r="GX2032" s="6"/>
      <c r="GY2032" s="4"/>
      <c r="GZ2032" s="6"/>
      <c r="HA2032" s="5"/>
      <c r="HB2032" s="5"/>
      <c r="HC2032" s="4"/>
      <c r="HD2032" s="6"/>
      <c r="HE2032" s="4"/>
      <c r="HF2032" s="6"/>
      <c r="HG2032" s="5"/>
      <c r="HH2032" s="5"/>
      <c r="HI2032" s="4"/>
      <c r="HJ2032" s="6"/>
      <c r="HK2032" s="4"/>
      <c r="HL2032" s="6"/>
      <c r="HM2032" s="5"/>
      <c r="HN2032" s="5"/>
      <c r="HO2032" s="4"/>
      <c r="HP2032" s="6"/>
      <c r="HQ2032" s="4"/>
      <c r="HR2032" s="6"/>
      <c r="HS2032" s="5"/>
      <c r="HT2032" s="5"/>
      <c r="HU2032" s="4"/>
      <c r="HV2032" s="6"/>
      <c r="HW2032" s="4"/>
      <c r="HX2032" s="6"/>
      <c r="HY2032" s="5"/>
      <c r="HZ2032" s="5"/>
      <c r="IA2032" s="4"/>
      <c r="IB2032" s="6"/>
      <c r="IC2032" s="4"/>
      <c r="ID2032" s="6"/>
      <c r="IE2032" s="5"/>
      <c r="IF2032" s="5"/>
      <c r="IG2032" s="4"/>
      <c r="IH2032" s="6"/>
      <c r="II2032" s="4"/>
      <c r="IJ2032" s="6"/>
      <c r="IK2032" s="5"/>
      <c r="IL2032" s="5"/>
      <c r="IM2032" s="4"/>
      <c r="IN2032" s="6"/>
      <c r="IO2032" s="4"/>
      <c r="IP2032" s="6"/>
      <c r="IQ2032" s="5"/>
      <c r="IR2032" s="5"/>
      <c r="IS2032" s="4"/>
      <c r="IT2032" s="6"/>
      <c r="IU2032" s="4"/>
      <c r="IV2032" s="6"/>
      <c r="IW2032" s="5"/>
      <c r="IX2032" s="5"/>
      <c r="IY2032" s="4"/>
      <c r="IZ2032" s="6"/>
      <c r="JA2032" s="4"/>
      <c r="JB2032" s="6"/>
      <c r="JC2032" s="5"/>
      <c r="JD2032" s="5"/>
      <c r="JE2032" s="4"/>
      <c r="JF2032" s="6"/>
      <c r="JG2032" s="4"/>
      <c r="JH2032" s="6"/>
      <c r="JI2032" s="5"/>
      <c r="JJ2032" s="5"/>
      <c r="JK2032" s="4"/>
      <c r="JL2032" s="6"/>
      <c r="JM2032" s="4"/>
      <c r="JN2032" s="6"/>
      <c r="JO2032" s="5"/>
      <c r="JP2032" s="5"/>
      <c r="JQ2032" s="4"/>
      <c r="JR2032" s="6"/>
      <c r="JS2032" s="4"/>
      <c r="JT2032" s="6"/>
      <c r="JU2032" s="5"/>
      <c r="JV2032" s="5"/>
      <c r="JW2032" s="4"/>
      <c r="JX2032" s="6"/>
      <c r="JY2032" s="4"/>
      <c r="JZ2032" s="6"/>
      <c r="KA2032" s="5"/>
      <c r="KB2032" s="5"/>
      <c r="KC2032" s="4"/>
      <c r="KD2032" s="6"/>
      <c r="KE2032" s="4"/>
      <c r="KF2032" s="6"/>
      <c r="KG2032" s="5"/>
      <c r="KH2032" s="5"/>
      <c r="KI2032" s="4"/>
      <c r="KJ2032" s="6"/>
      <c r="KK2032" s="4"/>
      <c r="KL2032" s="6"/>
      <c r="KM2032" s="5"/>
      <c r="KN2032" s="5"/>
    </row>
    <row r="2033">
      <c r="A2033" s="3" t="s">
        <v>85</v>
      </c>
      <c r="B2033" s="3" t="s">
        <v>1266</v>
      </c>
      <c r="C2033" s="3" t="s">
        <v>703</v>
      </c>
      <c r="D2033" s="3" t="s">
        <v>712</v>
      </c>
      <c r="E2033" s="3" t="s">
        <v>1287</v>
      </c>
      <c r="F2033" s="3" t="s">
        <v>104</v>
      </c>
      <c r="G2033" s="3" t="s">
        <v>104</v>
      </c>
      <c r="H2033" s="3" t="s">
        <v>104</v>
      </c>
      <c r="I2033" s="3" t="s">
        <v>1306</v>
      </c>
      <c r="J2033" s="3" t="s">
        <v>104</v>
      </c>
      <c r="K2033" s="4"/>
      <c r="L2033" s="4">
        <f>=ROUNDDOWN({0},0)</f>
      </c>
      <c r="M2033" s="4"/>
      <c r="N2033" s="5"/>
      <c r="O2033" s="4"/>
      <c r="P2033" s="4">
        <f>=ROUNDDOWN({0},0)</f>
      </c>
      <c r="Q2033" s="4"/>
      <c r="R2033" s="5"/>
      <c r="S2033" s="4"/>
      <c r="T2033" s="6"/>
      <c r="U2033" s="4"/>
      <c r="V2033" s="6"/>
      <c r="W2033" s="5"/>
      <c r="X2033" s="5"/>
      <c r="Y2033" s="4"/>
      <c r="Z2033" s="6"/>
      <c r="AA2033" s="4"/>
      <c r="AB2033" s="6"/>
      <c r="AC2033" s="5"/>
      <c r="AD2033" s="5"/>
      <c r="AE2033" s="4"/>
      <c r="AF2033" s="6"/>
      <c r="AG2033" s="4"/>
      <c r="AH2033" s="6"/>
      <c r="AI2033" s="5"/>
      <c r="AJ2033" s="5"/>
      <c r="AK2033" s="4"/>
      <c r="AL2033" s="6"/>
      <c r="AM2033" s="4"/>
      <c r="AN2033" s="6"/>
      <c r="AO2033" s="5"/>
      <c r="AP2033" s="5"/>
      <c r="AQ2033" s="4"/>
      <c r="AR2033" s="6"/>
      <c r="AS2033" s="4"/>
      <c r="AT2033" s="6"/>
      <c r="AU2033" s="5"/>
      <c r="AV2033" s="5"/>
      <c r="AW2033" s="4"/>
      <c r="AX2033" s="6"/>
      <c r="AY2033" s="4"/>
      <c r="AZ2033" s="6"/>
      <c r="BA2033" s="5"/>
      <c r="BB2033" s="5"/>
      <c r="BC2033" s="4"/>
      <c r="BD2033" s="6"/>
      <c r="BE2033" s="4"/>
      <c r="BF2033" s="6"/>
      <c r="BG2033" s="5"/>
      <c r="BH2033" s="5"/>
      <c r="BI2033" s="4"/>
      <c r="BJ2033" s="6"/>
      <c r="BK2033" s="4"/>
      <c r="BL2033" s="6"/>
      <c r="BM2033" s="5"/>
      <c r="BN2033" s="5"/>
      <c r="BO2033" s="4"/>
      <c r="BP2033" s="6"/>
      <c r="BQ2033" s="4"/>
      <c r="BR2033" s="6"/>
      <c r="BS2033" s="5"/>
      <c r="BT2033" s="5"/>
      <c r="BU2033" s="4"/>
      <c r="BV2033" s="6"/>
      <c r="BW2033" s="4"/>
      <c r="BX2033" s="6"/>
      <c r="BY2033" s="5"/>
      <c r="BZ2033" s="5"/>
      <c r="CA2033" s="4"/>
      <c r="CB2033" s="6"/>
      <c r="CC2033" s="4"/>
      <c r="CD2033" s="6"/>
      <c r="CE2033" s="5"/>
      <c r="CF2033" s="5"/>
      <c r="CG2033" s="4"/>
      <c r="CH2033" s="6"/>
      <c r="CI2033" s="4"/>
      <c r="CJ2033" s="6"/>
      <c r="CK2033" s="5"/>
      <c r="CL2033" s="5"/>
      <c r="CM2033" s="4"/>
      <c r="CN2033" s="6"/>
      <c r="CO2033" s="4"/>
      <c r="CP2033" s="6"/>
      <c r="CQ2033" s="5"/>
      <c r="CR2033" s="5"/>
      <c r="CS2033" s="4"/>
      <c r="CT2033" s="6"/>
      <c r="CU2033" s="4"/>
      <c r="CV2033" s="6"/>
      <c r="CW2033" s="5"/>
      <c r="CX2033" s="5"/>
      <c r="CY2033" s="4"/>
      <c r="CZ2033" s="6"/>
      <c r="DA2033" s="4"/>
      <c r="DB2033" s="6"/>
      <c r="DC2033" s="5"/>
      <c r="DD2033" s="5"/>
      <c r="DE2033" s="4"/>
      <c r="DF2033" s="6"/>
      <c r="DG2033" s="4"/>
      <c r="DH2033" s="6"/>
      <c r="DI2033" s="5"/>
      <c r="DJ2033" s="5"/>
      <c r="DK2033" s="4"/>
      <c r="DL2033" s="6"/>
      <c r="DM2033" s="4"/>
      <c r="DN2033" s="6"/>
      <c r="DO2033" s="5"/>
      <c r="DP2033" s="5"/>
      <c r="DQ2033" s="4"/>
      <c r="DR2033" s="6"/>
      <c r="DS2033" s="4"/>
      <c r="DT2033" s="6"/>
      <c r="DU2033" s="5"/>
      <c r="DV2033" s="5"/>
      <c r="DW2033" s="4"/>
      <c r="DX2033" s="6"/>
      <c r="DY2033" s="4"/>
      <c r="DZ2033" s="6"/>
      <c r="EA2033" s="5"/>
      <c r="EB2033" s="5"/>
      <c r="EC2033" s="4"/>
      <c r="ED2033" s="6"/>
      <c r="EE2033" s="4"/>
      <c r="EF2033" s="6"/>
      <c r="EG2033" s="5"/>
      <c r="EH2033" s="5"/>
      <c r="EI2033" s="4"/>
      <c r="EJ2033" s="6"/>
      <c r="EK2033" s="4"/>
      <c r="EL2033" s="6"/>
      <c r="EM2033" s="5"/>
      <c r="EN2033" s="5"/>
      <c r="EO2033" s="4"/>
      <c r="EP2033" s="6"/>
      <c r="EQ2033" s="4"/>
      <c r="ER2033" s="6"/>
      <c r="ES2033" s="5"/>
      <c r="ET2033" s="5"/>
      <c r="EU2033" s="4"/>
      <c r="EV2033" s="6"/>
      <c r="EW2033" s="4"/>
      <c r="EX2033" s="6"/>
      <c r="EY2033" s="5"/>
      <c r="EZ2033" s="5"/>
      <c r="FA2033" s="4"/>
      <c r="FB2033" s="6"/>
      <c r="FC2033" s="4"/>
      <c r="FD2033" s="6"/>
      <c r="FE2033" s="5"/>
      <c r="FF2033" s="5"/>
      <c r="FG2033" s="4"/>
      <c r="FH2033" s="6"/>
      <c r="FI2033" s="4"/>
      <c r="FJ2033" s="6"/>
      <c r="FK2033" s="5"/>
      <c r="FL2033" s="5"/>
      <c r="FM2033" s="4"/>
      <c r="FN2033" s="6"/>
      <c r="FO2033" s="4"/>
      <c r="FP2033" s="6"/>
      <c r="FQ2033" s="5"/>
      <c r="FR2033" s="5"/>
      <c r="FS2033" s="4"/>
      <c r="FT2033" s="6"/>
      <c r="FU2033" s="4"/>
      <c r="FV2033" s="6"/>
      <c r="FW2033" s="5"/>
      <c r="FX2033" s="5"/>
      <c r="FY2033" s="4"/>
      <c r="FZ2033" s="6"/>
      <c r="GA2033" s="4"/>
      <c r="GB2033" s="6"/>
      <c r="GC2033" s="5"/>
      <c r="GD2033" s="5"/>
      <c r="GE2033" s="4"/>
      <c r="GF2033" s="6"/>
      <c r="GG2033" s="4"/>
      <c r="GH2033" s="6"/>
      <c r="GI2033" s="5"/>
      <c r="GJ2033" s="5"/>
      <c r="GK2033" s="4"/>
      <c r="GL2033" s="6"/>
      <c r="GM2033" s="4"/>
      <c r="GN2033" s="6"/>
      <c r="GO2033" s="5"/>
      <c r="GP2033" s="5"/>
      <c r="GQ2033" s="4"/>
      <c r="GR2033" s="6"/>
      <c r="GS2033" s="4"/>
      <c r="GT2033" s="6"/>
      <c r="GU2033" s="5"/>
      <c r="GV2033" s="5"/>
      <c r="GW2033" s="4"/>
      <c r="GX2033" s="6"/>
      <c r="GY2033" s="4"/>
      <c r="GZ2033" s="6"/>
      <c r="HA2033" s="5"/>
      <c r="HB2033" s="5"/>
      <c r="HC2033" s="4"/>
      <c r="HD2033" s="6"/>
      <c r="HE2033" s="4"/>
      <c r="HF2033" s="6"/>
      <c r="HG2033" s="5"/>
      <c r="HH2033" s="5"/>
      <c r="HI2033" s="4"/>
      <c r="HJ2033" s="6"/>
      <c r="HK2033" s="4"/>
      <c r="HL2033" s="6"/>
      <c r="HM2033" s="5"/>
      <c r="HN2033" s="5"/>
      <c r="HO2033" s="4"/>
      <c r="HP2033" s="6"/>
      <c r="HQ2033" s="4"/>
      <c r="HR2033" s="6"/>
      <c r="HS2033" s="5"/>
      <c r="HT2033" s="5"/>
      <c r="HU2033" s="4"/>
      <c r="HV2033" s="6"/>
      <c r="HW2033" s="4"/>
      <c r="HX2033" s="6"/>
      <c r="HY2033" s="5"/>
      <c r="HZ2033" s="5"/>
      <c r="IA2033" s="4"/>
      <c r="IB2033" s="6"/>
      <c r="IC2033" s="4"/>
      <c r="ID2033" s="6"/>
      <c r="IE2033" s="5"/>
      <c r="IF2033" s="5"/>
      <c r="IG2033" s="4"/>
      <c r="IH2033" s="6"/>
      <c r="II2033" s="4"/>
      <c r="IJ2033" s="6"/>
      <c r="IK2033" s="5"/>
      <c r="IL2033" s="5"/>
      <c r="IM2033" s="4"/>
      <c r="IN2033" s="6"/>
      <c r="IO2033" s="4"/>
      <c r="IP2033" s="6"/>
      <c r="IQ2033" s="5"/>
      <c r="IR2033" s="5"/>
      <c r="IS2033" s="4"/>
      <c r="IT2033" s="6"/>
      <c r="IU2033" s="4"/>
      <c r="IV2033" s="6"/>
      <c r="IW2033" s="5"/>
      <c r="IX2033" s="5"/>
      <c r="IY2033" s="4"/>
      <c r="IZ2033" s="6"/>
      <c r="JA2033" s="4"/>
      <c r="JB2033" s="6"/>
      <c r="JC2033" s="5"/>
      <c r="JD2033" s="5"/>
      <c r="JE2033" s="4"/>
      <c r="JF2033" s="6"/>
      <c r="JG2033" s="4"/>
      <c r="JH2033" s="6"/>
      <c r="JI2033" s="5"/>
      <c r="JJ2033" s="5"/>
      <c r="JK2033" s="4"/>
      <c r="JL2033" s="6"/>
      <c r="JM2033" s="4"/>
      <c r="JN2033" s="6"/>
      <c r="JO2033" s="5"/>
      <c r="JP2033" s="5"/>
      <c r="JQ2033" s="4"/>
      <c r="JR2033" s="6"/>
      <c r="JS2033" s="4"/>
      <c r="JT2033" s="6"/>
      <c r="JU2033" s="5"/>
      <c r="JV2033" s="5"/>
      <c r="JW2033" s="4"/>
      <c r="JX2033" s="6"/>
      <c r="JY2033" s="4"/>
      <c r="JZ2033" s="6"/>
      <c r="KA2033" s="5"/>
      <c r="KB2033" s="5"/>
      <c r="KC2033" s="4"/>
      <c r="KD2033" s="6"/>
      <c r="KE2033" s="4"/>
      <c r="KF2033" s="6"/>
      <c r="KG2033" s="5"/>
      <c r="KH2033" s="5"/>
      <c r="KI2033" s="4"/>
      <c r="KJ2033" s="6"/>
      <c r="KK2033" s="4"/>
      <c r="KL2033" s="6"/>
      <c r="KM2033" s="5"/>
      <c r="KN2033" s="5"/>
    </row>
    <row r="2034">
      <c r="A2034" s="3" t="s">
        <v>85</v>
      </c>
      <c r="B2034" s="3" t="s">
        <v>1266</v>
      </c>
      <c r="C2034" s="3" t="s">
        <v>703</v>
      </c>
      <c r="D2034" s="3" t="s">
        <v>712</v>
      </c>
      <c r="E2034" s="3" t="s">
        <v>1273</v>
      </c>
      <c r="F2034" s="3" t="s">
        <v>104</v>
      </c>
      <c r="G2034" s="3" t="s">
        <v>104</v>
      </c>
      <c r="H2034" s="3" t="s">
        <v>104</v>
      </c>
      <c r="I2034" s="3" t="s">
        <v>1306</v>
      </c>
      <c r="J2034" s="3" t="s">
        <v>104</v>
      </c>
      <c r="K2034" s="4"/>
      <c r="L2034" s="4">
        <f>=ROUNDDOWN({0},0)</f>
      </c>
      <c r="M2034" s="4"/>
      <c r="N2034" s="5"/>
      <c r="O2034" s="4"/>
      <c r="P2034" s="4">
        <f>=ROUNDDOWN({0},0)</f>
      </c>
      <c r="Q2034" s="4"/>
      <c r="R2034" s="5"/>
      <c r="S2034" s="4"/>
      <c r="T2034" s="6"/>
      <c r="U2034" s="4"/>
      <c r="V2034" s="6"/>
      <c r="W2034" s="5"/>
      <c r="X2034" s="5"/>
      <c r="Y2034" s="4"/>
      <c r="Z2034" s="6"/>
      <c r="AA2034" s="4"/>
      <c r="AB2034" s="6"/>
      <c r="AC2034" s="5"/>
      <c r="AD2034" s="5"/>
      <c r="AE2034" s="4"/>
      <c r="AF2034" s="6"/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/>
      <c r="AR2034" s="6"/>
      <c r="AS2034" s="4"/>
      <c r="AT2034" s="6"/>
      <c r="AU2034" s="5"/>
      <c r="AV2034" s="5"/>
      <c r="AW2034" s="4"/>
      <c r="AX2034" s="6"/>
      <c r="AY2034" s="4"/>
      <c r="AZ2034" s="6"/>
      <c r="BA2034" s="5"/>
      <c r="BB2034" s="5"/>
      <c r="BC2034" s="4"/>
      <c r="BD2034" s="6"/>
      <c r="BE2034" s="4"/>
      <c r="BF2034" s="6"/>
      <c r="BG2034" s="5"/>
      <c r="BH2034" s="5"/>
      <c r="BI2034" s="4"/>
      <c r="BJ2034" s="6"/>
      <c r="BK2034" s="4"/>
      <c r="BL2034" s="6"/>
      <c r="BM2034" s="5"/>
      <c r="BN2034" s="5"/>
      <c r="BO2034" s="4"/>
      <c r="BP2034" s="6"/>
      <c r="BQ2034" s="4"/>
      <c r="BR2034" s="6"/>
      <c r="BS2034" s="5"/>
      <c r="BT2034" s="5"/>
      <c r="BU2034" s="4"/>
      <c r="BV2034" s="6"/>
      <c r="BW2034" s="4"/>
      <c r="BX2034" s="6"/>
      <c r="BY2034" s="5"/>
      <c r="BZ2034" s="5"/>
      <c r="CA2034" s="4"/>
      <c r="CB2034" s="6"/>
      <c r="CC2034" s="4"/>
      <c r="CD2034" s="6"/>
      <c r="CE2034" s="5"/>
      <c r="CF2034" s="5"/>
      <c r="CG2034" s="4"/>
      <c r="CH2034" s="6"/>
      <c r="CI2034" s="4"/>
      <c r="CJ2034" s="6"/>
      <c r="CK2034" s="5"/>
      <c r="CL2034" s="5"/>
      <c r="CM2034" s="4"/>
      <c r="CN2034" s="6"/>
      <c r="CO2034" s="4"/>
      <c r="CP2034" s="6"/>
      <c r="CQ2034" s="5"/>
      <c r="CR2034" s="5"/>
      <c r="CS2034" s="4"/>
      <c r="CT2034" s="6"/>
      <c r="CU2034" s="4"/>
      <c r="CV2034" s="6"/>
      <c r="CW2034" s="5"/>
      <c r="CX2034" s="5"/>
      <c r="CY2034" s="4"/>
      <c r="CZ2034" s="6"/>
      <c r="DA2034" s="4"/>
      <c r="DB2034" s="6"/>
      <c r="DC2034" s="5"/>
      <c r="DD2034" s="5"/>
      <c r="DE2034" s="4"/>
      <c r="DF2034" s="6"/>
      <c r="DG2034" s="4"/>
      <c r="DH2034" s="6"/>
      <c r="DI2034" s="5"/>
      <c r="DJ2034" s="5"/>
      <c r="DK2034" s="4"/>
      <c r="DL2034" s="6"/>
      <c r="DM2034" s="4"/>
      <c r="DN2034" s="6"/>
      <c r="DO2034" s="5"/>
      <c r="DP2034" s="5"/>
      <c r="DQ2034" s="4"/>
      <c r="DR2034" s="6"/>
      <c r="DS2034" s="4"/>
      <c r="DT2034" s="6"/>
      <c r="DU2034" s="5"/>
      <c r="DV2034" s="5"/>
      <c r="DW2034" s="4"/>
      <c r="DX2034" s="6"/>
      <c r="DY2034" s="4"/>
      <c r="DZ2034" s="6"/>
      <c r="EA2034" s="5"/>
      <c r="EB2034" s="5"/>
      <c r="EC2034" s="4"/>
      <c r="ED2034" s="6"/>
      <c r="EE2034" s="4"/>
      <c r="EF2034" s="6"/>
      <c r="EG2034" s="5"/>
      <c r="EH2034" s="5"/>
      <c r="EI2034" s="4"/>
      <c r="EJ2034" s="6"/>
      <c r="EK2034" s="4"/>
      <c r="EL2034" s="6"/>
      <c r="EM2034" s="5"/>
      <c r="EN2034" s="5"/>
      <c r="EO2034" s="4"/>
      <c r="EP2034" s="6"/>
      <c r="EQ2034" s="4"/>
      <c r="ER2034" s="6"/>
      <c r="ES2034" s="5"/>
      <c r="ET2034" s="5"/>
      <c r="EU2034" s="4"/>
      <c r="EV2034" s="6"/>
      <c r="EW2034" s="4"/>
      <c r="EX2034" s="6"/>
      <c r="EY2034" s="5"/>
      <c r="EZ2034" s="5"/>
      <c r="FA2034" s="4"/>
      <c r="FB2034" s="6"/>
      <c r="FC2034" s="4"/>
      <c r="FD2034" s="6"/>
      <c r="FE2034" s="5"/>
      <c r="FF2034" s="5"/>
      <c r="FG2034" s="4"/>
      <c r="FH2034" s="6"/>
      <c r="FI2034" s="4"/>
      <c r="FJ2034" s="6"/>
      <c r="FK2034" s="5"/>
      <c r="FL2034" s="5"/>
      <c r="FM2034" s="4"/>
      <c r="FN2034" s="6"/>
      <c r="FO2034" s="4"/>
      <c r="FP2034" s="6"/>
      <c r="FQ2034" s="5"/>
      <c r="FR2034" s="5"/>
      <c r="FS2034" s="4"/>
      <c r="FT2034" s="6"/>
      <c r="FU2034" s="4"/>
      <c r="FV2034" s="6"/>
      <c r="FW2034" s="5"/>
      <c r="FX2034" s="5"/>
      <c r="FY2034" s="4"/>
      <c r="FZ2034" s="6"/>
      <c r="GA2034" s="4"/>
      <c r="GB2034" s="6"/>
      <c r="GC2034" s="5"/>
      <c r="GD2034" s="5"/>
      <c r="GE2034" s="4"/>
      <c r="GF2034" s="6"/>
      <c r="GG2034" s="4"/>
      <c r="GH2034" s="6"/>
      <c r="GI2034" s="5"/>
      <c r="GJ2034" s="5"/>
      <c r="GK2034" s="4"/>
      <c r="GL2034" s="6"/>
      <c r="GM2034" s="4"/>
      <c r="GN2034" s="6"/>
      <c r="GO2034" s="5"/>
      <c r="GP2034" s="5"/>
      <c r="GQ2034" s="4"/>
      <c r="GR2034" s="6"/>
      <c r="GS2034" s="4"/>
      <c r="GT2034" s="6"/>
      <c r="GU2034" s="5"/>
      <c r="GV2034" s="5"/>
      <c r="GW2034" s="4"/>
      <c r="GX2034" s="6"/>
      <c r="GY2034" s="4"/>
      <c r="GZ2034" s="6"/>
      <c r="HA2034" s="5"/>
      <c r="HB2034" s="5"/>
      <c r="HC2034" s="4"/>
      <c r="HD2034" s="6"/>
      <c r="HE2034" s="4"/>
      <c r="HF2034" s="6"/>
      <c r="HG2034" s="5"/>
      <c r="HH2034" s="5"/>
      <c r="HI2034" s="4"/>
      <c r="HJ2034" s="6"/>
      <c r="HK2034" s="4"/>
      <c r="HL2034" s="6"/>
      <c r="HM2034" s="5"/>
      <c r="HN2034" s="5"/>
      <c r="HO2034" s="4"/>
      <c r="HP2034" s="6"/>
      <c r="HQ2034" s="4"/>
      <c r="HR2034" s="6"/>
      <c r="HS2034" s="5"/>
      <c r="HT2034" s="5"/>
      <c r="HU2034" s="4"/>
      <c r="HV2034" s="6"/>
      <c r="HW2034" s="4"/>
      <c r="HX2034" s="6"/>
      <c r="HY2034" s="5"/>
      <c r="HZ2034" s="5"/>
      <c r="IA2034" s="4"/>
      <c r="IB2034" s="6"/>
      <c r="IC2034" s="4"/>
      <c r="ID2034" s="6"/>
      <c r="IE2034" s="5"/>
      <c r="IF2034" s="5"/>
      <c r="IG2034" s="4"/>
      <c r="IH2034" s="6"/>
      <c r="II2034" s="4"/>
      <c r="IJ2034" s="6"/>
      <c r="IK2034" s="5"/>
      <c r="IL2034" s="5"/>
      <c r="IM2034" s="4"/>
      <c r="IN2034" s="6"/>
      <c r="IO2034" s="4"/>
      <c r="IP2034" s="6"/>
      <c r="IQ2034" s="5"/>
      <c r="IR2034" s="5"/>
      <c r="IS2034" s="4"/>
      <c r="IT2034" s="6"/>
      <c r="IU2034" s="4"/>
      <c r="IV2034" s="6"/>
      <c r="IW2034" s="5"/>
      <c r="IX2034" s="5"/>
      <c r="IY2034" s="4"/>
      <c r="IZ2034" s="6"/>
      <c r="JA2034" s="4"/>
      <c r="JB2034" s="6"/>
      <c r="JC2034" s="5"/>
      <c r="JD2034" s="5"/>
      <c r="JE2034" s="4"/>
      <c r="JF2034" s="6"/>
      <c r="JG2034" s="4"/>
      <c r="JH2034" s="6"/>
      <c r="JI2034" s="5"/>
      <c r="JJ2034" s="5"/>
      <c r="JK2034" s="4"/>
      <c r="JL2034" s="6"/>
      <c r="JM2034" s="4"/>
      <c r="JN2034" s="6"/>
      <c r="JO2034" s="5"/>
      <c r="JP2034" s="5"/>
      <c r="JQ2034" s="4"/>
      <c r="JR2034" s="6"/>
      <c r="JS2034" s="4"/>
      <c r="JT2034" s="6"/>
      <c r="JU2034" s="5"/>
      <c r="JV2034" s="5"/>
      <c r="JW2034" s="4"/>
      <c r="JX2034" s="6"/>
      <c r="JY2034" s="4"/>
      <c r="JZ2034" s="6"/>
      <c r="KA2034" s="5"/>
      <c r="KB2034" s="5"/>
      <c r="KC2034" s="4"/>
      <c r="KD2034" s="6"/>
      <c r="KE2034" s="4"/>
      <c r="KF2034" s="6"/>
      <c r="KG2034" s="5"/>
      <c r="KH2034" s="5"/>
      <c r="KI2034" s="4"/>
      <c r="KJ2034" s="6"/>
      <c r="KK2034" s="4"/>
      <c r="KL2034" s="6"/>
      <c r="KM2034" s="5"/>
      <c r="KN2034" s="5"/>
    </row>
    <row r="2035">
      <c r="A2035" s="3" t="s">
        <v>85</v>
      </c>
      <c r="B2035" s="3" t="s">
        <v>1266</v>
      </c>
      <c r="C2035" s="3" t="s">
        <v>703</v>
      </c>
      <c r="D2035" s="3" t="s">
        <v>712</v>
      </c>
      <c r="E2035" s="3" t="s">
        <v>1293</v>
      </c>
      <c r="F2035" s="3" t="s">
        <v>104</v>
      </c>
      <c r="G2035" s="3" t="s">
        <v>104</v>
      </c>
      <c r="H2035" s="3" t="s">
        <v>104</v>
      </c>
      <c r="I2035" s="3" t="s">
        <v>1306</v>
      </c>
      <c r="J2035" s="3" t="s">
        <v>104</v>
      </c>
      <c r="K2035" s="4"/>
      <c r="L2035" s="4">
        <f>=ROUNDDOWN({0},0)</f>
      </c>
      <c r="M2035" s="4"/>
      <c r="N2035" s="5"/>
      <c r="O2035" s="4"/>
      <c r="P2035" s="4">
        <f>=ROUNDDOWN({0},0)</f>
      </c>
      <c r="Q2035" s="4"/>
      <c r="R2035" s="5"/>
      <c r="S2035" s="4"/>
      <c r="T2035" s="6"/>
      <c r="U2035" s="4"/>
      <c r="V2035" s="6"/>
      <c r="W2035" s="5"/>
      <c r="X2035" s="5"/>
      <c r="Y2035" s="4"/>
      <c r="Z2035" s="6"/>
      <c r="AA2035" s="4"/>
      <c r="AB2035" s="6"/>
      <c r="AC2035" s="5"/>
      <c r="AD2035" s="5"/>
      <c r="AE2035" s="4"/>
      <c r="AF2035" s="6"/>
      <c r="AG2035" s="4"/>
      <c r="AH2035" s="6"/>
      <c r="AI2035" s="5"/>
      <c r="AJ2035" s="5"/>
      <c r="AK2035" s="4"/>
      <c r="AL2035" s="6"/>
      <c r="AM2035" s="4"/>
      <c r="AN2035" s="6"/>
      <c r="AO2035" s="5"/>
      <c r="AP2035" s="5"/>
      <c r="AQ2035" s="4"/>
      <c r="AR2035" s="6"/>
      <c r="AS2035" s="4"/>
      <c r="AT2035" s="6"/>
      <c r="AU2035" s="5"/>
      <c r="AV2035" s="5"/>
      <c r="AW2035" s="4"/>
      <c r="AX2035" s="6"/>
      <c r="AY2035" s="4"/>
      <c r="AZ2035" s="6"/>
      <c r="BA2035" s="5"/>
      <c r="BB2035" s="5"/>
      <c r="BC2035" s="4"/>
      <c r="BD2035" s="6"/>
      <c r="BE2035" s="4"/>
      <c r="BF2035" s="6"/>
      <c r="BG2035" s="5"/>
      <c r="BH2035" s="5"/>
      <c r="BI2035" s="4"/>
      <c r="BJ2035" s="6"/>
      <c r="BK2035" s="4"/>
      <c r="BL2035" s="6"/>
      <c r="BM2035" s="5"/>
      <c r="BN2035" s="5"/>
      <c r="BO2035" s="4"/>
      <c r="BP2035" s="6"/>
      <c r="BQ2035" s="4"/>
      <c r="BR2035" s="6"/>
      <c r="BS2035" s="5"/>
      <c r="BT2035" s="5"/>
      <c r="BU2035" s="4"/>
      <c r="BV2035" s="6"/>
      <c r="BW2035" s="4"/>
      <c r="BX2035" s="6"/>
      <c r="BY2035" s="5"/>
      <c r="BZ2035" s="5"/>
      <c r="CA2035" s="4"/>
      <c r="CB2035" s="6"/>
      <c r="CC2035" s="4"/>
      <c r="CD2035" s="6"/>
      <c r="CE2035" s="5"/>
      <c r="CF2035" s="5"/>
      <c r="CG2035" s="4"/>
      <c r="CH2035" s="6"/>
      <c r="CI2035" s="4"/>
      <c r="CJ2035" s="6"/>
      <c r="CK2035" s="5"/>
      <c r="CL2035" s="5"/>
      <c r="CM2035" s="4"/>
      <c r="CN2035" s="6"/>
      <c r="CO2035" s="4"/>
      <c r="CP2035" s="6"/>
      <c r="CQ2035" s="5"/>
      <c r="CR2035" s="5"/>
      <c r="CS2035" s="4"/>
      <c r="CT2035" s="6"/>
      <c r="CU2035" s="4"/>
      <c r="CV2035" s="6"/>
      <c r="CW2035" s="5"/>
      <c r="CX2035" s="5"/>
      <c r="CY2035" s="4"/>
      <c r="CZ2035" s="6"/>
      <c r="DA2035" s="4"/>
      <c r="DB2035" s="6"/>
      <c r="DC2035" s="5"/>
      <c r="DD2035" s="5"/>
      <c r="DE2035" s="4"/>
      <c r="DF2035" s="6"/>
      <c r="DG2035" s="4"/>
      <c r="DH2035" s="6"/>
      <c r="DI2035" s="5"/>
      <c r="DJ2035" s="5"/>
      <c r="DK2035" s="4"/>
      <c r="DL2035" s="6"/>
      <c r="DM2035" s="4"/>
      <c r="DN2035" s="6"/>
      <c r="DO2035" s="5"/>
      <c r="DP2035" s="5"/>
      <c r="DQ2035" s="4"/>
      <c r="DR2035" s="6"/>
      <c r="DS2035" s="4"/>
      <c r="DT2035" s="6"/>
      <c r="DU2035" s="5"/>
      <c r="DV2035" s="5"/>
      <c r="DW2035" s="4"/>
      <c r="DX2035" s="6"/>
      <c r="DY2035" s="4"/>
      <c r="DZ2035" s="6"/>
      <c r="EA2035" s="5"/>
      <c r="EB2035" s="5"/>
      <c r="EC2035" s="4"/>
      <c r="ED2035" s="6"/>
      <c r="EE2035" s="4"/>
      <c r="EF2035" s="6"/>
      <c r="EG2035" s="5"/>
      <c r="EH2035" s="5"/>
      <c r="EI2035" s="4"/>
      <c r="EJ2035" s="6"/>
      <c r="EK2035" s="4"/>
      <c r="EL2035" s="6"/>
      <c r="EM2035" s="5"/>
      <c r="EN2035" s="5"/>
      <c r="EO2035" s="4"/>
      <c r="EP2035" s="6"/>
      <c r="EQ2035" s="4"/>
      <c r="ER2035" s="6"/>
      <c r="ES2035" s="5"/>
      <c r="ET2035" s="5"/>
      <c r="EU2035" s="4"/>
      <c r="EV2035" s="6"/>
      <c r="EW2035" s="4"/>
      <c r="EX2035" s="6"/>
      <c r="EY2035" s="5"/>
      <c r="EZ2035" s="5"/>
      <c r="FA2035" s="4"/>
      <c r="FB2035" s="6"/>
      <c r="FC2035" s="4"/>
      <c r="FD2035" s="6"/>
      <c r="FE2035" s="5"/>
      <c r="FF2035" s="5"/>
      <c r="FG2035" s="4"/>
      <c r="FH2035" s="6"/>
      <c r="FI2035" s="4"/>
      <c r="FJ2035" s="6"/>
      <c r="FK2035" s="5"/>
      <c r="FL2035" s="5"/>
      <c r="FM2035" s="4"/>
      <c r="FN2035" s="6"/>
      <c r="FO2035" s="4"/>
      <c r="FP2035" s="6"/>
      <c r="FQ2035" s="5"/>
      <c r="FR2035" s="5"/>
      <c r="FS2035" s="4"/>
      <c r="FT2035" s="6"/>
      <c r="FU2035" s="4"/>
      <c r="FV2035" s="6"/>
      <c r="FW2035" s="5"/>
      <c r="FX2035" s="5"/>
      <c r="FY2035" s="4"/>
      <c r="FZ2035" s="6"/>
      <c r="GA2035" s="4"/>
      <c r="GB2035" s="6"/>
      <c r="GC2035" s="5"/>
      <c r="GD2035" s="5"/>
      <c r="GE2035" s="4"/>
      <c r="GF2035" s="6"/>
      <c r="GG2035" s="4"/>
      <c r="GH2035" s="6"/>
      <c r="GI2035" s="5"/>
      <c r="GJ2035" s="5"/>
      <c r="GK2035" s="4"/>
      <c r="GL2035" s="6"/>
      <c r="GM2035" s="4"/>
      <c r="GN2035" s="6"/>
      <c r="GO2035" s="5"/>
      <c r="GP2035" s="5"/>
      <c r="GQ2035" s="4"/>
      <c r="GR2035" s="6"/>
      <c r="GS2035" s="4"/>
      <c r="GT2035" s="6"/>
      <c r="GU2035" s="5"/>
      <c r="GV2035" s="5"/>
      <c r="GW2035" s="4"/>
      <c r="GX2035" s="6"/>
      <c r="GY2035" s="4"/>
      <c r="GZ2035" s="6"/>
      <c r="HA2035" s="5"/>
      <c r="HB2035" s="5"/>
      <c r="HC2035" s="4"/>
      <c r="HD2035" s="6"/>
      <c r="HE2035" s="4"/>
      <c r="HF2035" s="6"/>
      <c r="HG2035" s="5"/>
      <c r="HH2035" s="5"/>
      <c r="HI2035" s="4"/>
      <c r="HJ2035" s="6"/>
      <c r="HK2035" s="4"/>
      <c r="HL2035" s="6"/>
      <c r="HM2035" s="5"/>
      <c r="HN2035" s="5"/>
      <c r="HO2035" s="4"/>
      <c r="HP2035" s="6"/>
      <c r="HQ2035" s="4"/>
      <c r="HR2035" s="6"/>
      <c r="HS2035" s="5"/>
      <c r="HT2035" s="5"/>
      <c r="HU2035" s="4"/>
      <c r="HV2035" s="6"/>
      <c r="HW2035" s="4"/>
      <c r="HX2035" s="6"/>
      <c r="HY2035" s="5"/>
      <c r="HZ2035" s="5"/>
      <c r="IA2035" s="4"/>
      <c r="IB2035" s="6"/>
      <c r="IC2035" s="4"/>
      <c r="ID2035" s="6"/>
      <c r="IE2035" s="5"/>
      <c r="IF2035" s="5"/>
      <c r="IG2035" s="4"/>
      <c r="IH2035" s="6"/>
      <c r="II2035" s="4"/>
      <c r="IJ2035" s="6"/>
      <c r="IK2035" s="5"/>
      <c r="IL2035" s="5"/>
      <c r="IM2035" s="4"/>
      <c r="IN2035" s="6"/>
      <c r="IO2035" s="4"/>
      <c r="IP2035" s="6"/>
      <c r="IQ2035" s="5"/>
      <c r="IR2035" s="5"/>
      <c r="IS2035" s="4"/>
      <c r="IT2035" s="6"/>
      <c r="IU2035" s="4"/>
      <c r="IV2035" s="6"/>
      <c r="IW2035" s="5"/>
      <c r="IX2035" s="5"/>
      <c r="IY2035" s="4"/>
      <c r="IZ2035" s="6"/>
      <c r="JA2035" s="4"/>
      <c r="JB2035" s="6"/>
      <c r="JC2035" s="5"/>
      <c r="JD2035" s="5"/>
      <c r="JE2035" s="4"/>
      <c r="JF2035" s="6"/>
      <c r="JG2035" s="4"/>
      <c r="JH2035" s="6"/>
      <c r="JI2035" s="5"/>
      <c r="JJ2035" s="5"/>
      <c r="JK2035" s="4"/>
      <c r="JL2035" s="6"/>
      <c r="JM2035" s="4"/>
      <c r="JN2035" s="6"/>
      <c r="JO2035" s="5"/>
      <c r="JP2035" s="5"/>
      <c r="JQ2035" s="4"/>
      <c r="JR2035" s="6"/>
      <c r="JS2035" s="4"/>
      <c r="JT2035" s="6"/>
      <c r="JU2035" s="5"/>
      <c r="JV2035" s="5"/>
      <c r="JW2035" s="4"/>
      <c r="JX2035" s="6"/>
      <c r="JY2035" s="4"/>
      <c r="JZ2035" s="6"/>
      <c r="KA2035" s="5"/>
      <c r="KB2035" s="5"/>
      <c r="KC2035" s="4"/>
      <c r="KD2035" s="6"/>
      <c r="KE2035" s="4"/>
      <c r="KF2035" s="6"/>
      <c r="KG2035" s="5"/>
      <c r="KH2035" s="5"/>
      <c r="KI2035" s="4"/>
      <c r="KJ2035" s="6"/>
      <c r="KK2035" s="4"/>
      <c r="KL2035" s="6"/>
      <c r="KM2035" s="5"/>
      <c r="KN2035" s="5"/>
    </row>
    <row r="2036">
      <c r="A2036" s="3" t="s">
        <v>85</v>
      </c>
      <c r="B2036" s="3" t="s">
        <v>1266</v>
      </c>
      <c r="C2036" s="3" t="s">
        <v>703</v>
      </c>
      <c r="D2036" s="3" t="s">
        <v>712</v>
      </c>
      <c r="E2036" s="3" t="s">
        <v>1291</v>
      </c>
      <c r="F2036" s="3" t="s">
        <v>104</v>
      </c>
      <c r="G2036" s="3" t="s">
        <v>104</v>
      </c>
      <c r="H2036" s="3" t="s">
        <v>104</v>
      </c>
      <c r="I2036" s="3" t="s">
        <v>1678</v>
      </c>
      <c r="J2036" s="3" t="s">
        <v>104</v>
      </c>
      <c r="K2036" s="4"/>
      <c r="L2036" s="4">
        <f>=ROUNDDOWN({0},0)</f>
      </c>
      <c r="M2036" s="4"/>
      <c r="N2036" s="5"/>
      <c r="O2036" s="4"/>
      <c r="P2036" s="4">
        <f>=ROUNDDOWN({0},0)</f>
      </c>
      <c r="Q2036" s="4"/>
      <c r="R2036" s="5"/>
      <c r="S2036" s="4"/>
      <c r="T2036" s="6"/>
      <c r="U2036" s="4"/>
      <c r="V2036" s="6"/>
      <c r="W2036" s="5"/>
      <c r="X2036" s="5"/>
      <c r="Y2036" s="4"/>
      <c r="Z2036" s="6"/>
      <c r="AA2036" s="4"/>
      <c r="AB2036" s="6"/>
      <c r="AC2036" s="5"/>
      <c r="AD2036" s="5"/>
      <c r="AE2036" s="4"/>
      <c r="AF2036" s="6"/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  <c r="AW2036" s="4"/>
      <c r="AX2036" s="6"/>
      <c r="AY2036" s="4"/>
      <c r="AZ2036" s="6"/>
      <c r="BA2036" s="5"/>
      <c r="BB2036" s="5"/>
      <c r="BC2036" s="4"/>
      <c r="BD2036" s="6"/>
      <c r="BE2036" s="4"/>
      <c r="BF2036" s="6"/>
      <c r="BG2036" s="5"/>
      <c r="BH2036" s="5"/>
      <c r="BI2036" s="4"/>
      <c r="BJ2036" s="6"/>
      <c r="BK2036" s="4"/>
      <c r="BL2036" s="6"/>
      <c r="BM2036" s="5"/>
      <c r="BN2036" s="5"/>
      <c r="BO2036" s="4"/>
      <c r="BP2036" s="6"/>
      <c r="BQ2036" s="4"/>
      <c r="BR2036" s="6"/>
      <c r="BS2036" s="5"/>
      <c r="BT2036" s="5"/>
      <c r="BU2036" s="4"/>
      <c r="BV2036" s="6"/>
      <c r="BW2036" s="4"/>
      <c r="BX2036" s="6"/>
      <c r="BY2036" s="5"/>
      <c r="BZ2036" s="5"/>
      <c r="CA2036" s="4"/>
      <c r="CB2036" s="6"/>
      <c r="CC2036" s="4"/>
      <c r="CD2036" s="6"/>
      <c r="CE2036" s="5"/>
      <c r="CF2036" s="5"/>
      <c r="CG2036" s="4"/>
      <c r="CH2036" s="6"/>
      <c r="CI2036" s="4"/>
      <c r="CJ2036" s="6"/>
      <c r="CK2036" s="5"/>
      <c r="CL2036" s="5"/>
      <c r="CM2036" s="4"/>
      <c r="CN2036" s="6"/>
      <c r="CO2036" s="4"/>
      <c r="CP2036" s="6"/>
      <c r="CQ2036" s="5"/>
      <c r="CR2036" s="5"/>
      <c r="CS2036" s="4"/>
      <c r="CT2036" s="6"/>
      <c r="CU2036" s="4"/>
      <c r="CV2036" s="6"/>
      <c r="CW2036" s="5"/>
      <c r="CX2036" s="5"/>
      <c r="CY2036" s="4"/>
      <c r="CZ2036" s="6"/>
      <c r="DA2036" s="4"/>
      <c r="DB2036" s="6"/>
      <c r="DC2036" s="5"/>
      <c r="DD2036" s="5"/>
      <c r="DE2036" s="4"/>
      <c r="DF2036" s="6"/>
      <c r="DG2036" s="4"/>
      <c r="DH2036" s="6"/>
      <c r="DI2036" s="5"/>
      <c r="DJ2036" s="5"/>
      <c r="DK2036" s="4"/>
      <c r="DL2036" s="6"/>
      <c r="DM2036" s="4"/>
      <c r="DN2036" s="6"/>
      <c r="DO2036" s="5"/>
      <c r="DP2036" s="5"/>
      <c r="DQ2036" s="4"/>
      <c r="DR2036" s="6"/>
      <c r="DS2036" s="4"/>
      <c r="DT2036" s="6"/>
      <c r="DU2036" s="5"/>
      <c r="DV2036" s="5"/>
      <c r="DW2036" s="4"/>
      <c r="DX2036" s="6"/>
      <c r="DY2036" s="4"/>
      <c r="DZ2036" s="6"/>
      <c r="EA2036" s="5"/>
      <c r="EB2036" s="5"/>
      <c r="EC2036" s="4"/>
      <c r="ED2036" s="6"/>
      <c r="EE2036" s="4"/>
      <c r="EF2036" s="6"/>
      <c r="EG2036" s="5"/>
      <c r="EH2036" s="5"/>
      <c r="EI2036" s="4"/>
      <c r="EJ2036" s="6"/>
      <c r="EK2036" s="4"/>
      <c r="EL2036" s="6"/>
      <c r="EM2036" s="5"/>
      <c r="EN2036" s="5"/>
      <c r="EO2036" s="4"/>
      <c r="EP2036" s="6"/>
      <c r="EQ2036" s="4"/>
      <c r="ER2036" s="6"/>
      <c r="ES2036" s="5"/>
      <c r="ET2036" s="5"/>
      <c r="EU2036" s="4"/>
      <c r="EV2036" s="6"/>
      <c r="EW2036" s="4"/>
      <c r="EX2036" s="6"/>
      <c r="EY2036" s="5"/>
      <c r="EZ2036" s="5"/>
      <c r="FA2036" s="4"/>
      <c r="FB2036" s="6"/>
      <c r="FC2036" s="4"/>
      <c r="FD2036" s="6"/>
      <c r="FE2036" s="5"/>
      <c r="FF2036" s="5"/>
      <c r="FG2036" s="4"/>
      <c r="FH2036" s="6"/>
      <c r="FI2036" s="4"/>
      <c r="FJ2036" s="6"/>
      <c r="FK2036" s="5"/>
      <c r="FL2036" s="5"/>
      <c r="FM2036" s="4"/>
      <c r="FN2036" s="6"/>
      <c r="FO2036" s="4"/>
      <c r="FP2036" s="6"/>
      <c r="FQ2036" s="5"/>
      <c r="FR2036" s="5"/>
      <c r="FS2036" s="4"/>
      <c r="FT2036" s="6"/>
      <c r="FU2036" s="4"/>
      <c r="FV2036" s="6"/>
      <c r="FW2036" s="5"/>
      <c r="FX2036" s="5"/>
      <c r="FY2036" s="4"/>
      <c r="FZ2036" s="6"/>
      <c r="GA2036" s="4"/>
      <c r="GB2036" s="6"/>
      <c r="GC2036" s="5"/>
      <c r="GD2036" s="5"/>
      <c r="GE2036" s="4"/>
      <c r="GF2036" s="6"/>
      <c r="GG2036" s="4"/>
      <c r="GH2036" s="6"/>
      <c r="GI2036" s="5"/>
      <c r="GJ2036" s="5"/>
      <c r="GK2036" s="4"/>
      <c r="GL2036" s="6"/>
      <c r="GM2036" s="4"/>
      <c r="GN2036" s="6"/>
      <c r="GO2036" s="5"/>
      <c r="GP2036" s="5"/>
      <c r="GQ2036" s="4"/>
      <c r="GR2036" s="6"/>
      <c r="GS2036" s="4"/>
      <c r="GT2036" s="6"/>
      <c r="GU2036" s="5"/>
      <c r="GV2036" s="5"/>
      <c r="GW2036" s="4"/>
      <c r="GX2036" s="6"/>
      <c r="GY2036" s="4"/>
      <c r="GZ2036" s="6"/>
      <c r="HA2036" s="5"/>
      <c r="HB2036" s="5"/>
      <c r="HC2036" s="4"/>
      <c r="HD2036" s="6"/>
      <c r="HE2036" s="4"/>
      <c r="HF2036" s="6"/>
      <c r="HG2036" s="5"/>
      <c r="HH2036" s="5"/>
      <c r="HI2036" s="4"/>
      <c r="HJ2036" s="6"/>
      <c r="HK2036" s="4"/>
      <c r="HL2036" s="6"/>
      <c r="HM2036" s="5"/>
      <c r="HN2036" s="5"/>
      <c r="HO2036" s="4"/>
      <c r="HP2036" s="6"/>
      <c r="HQ2036" s="4"/>
      <c r="HR2036" s="6"/>
      <c r="HS2036" s="5"/>
      <c r="HT2036" s="5"/>
      <c r="HU2036" s="4"/>
      <c r="HV2036" s="6"/>
      <c r="HW2036" s="4"/>
      <c r="HX2036" s="6"/>
      <c r="HY2036" s="5"/>
      <c r="HZ2036" s="5"/>
      <c r="IA2036" s="4"/>
      <c r="IB2036" s="6"/>
      <c r="IC2036" s="4"/>
      <c r="ID2036" s="6"/>
      <c r="IE2036" s="5"/>
      <c r="IF2036" s="5"/>
      <c r="IG2036" s="4"/>
      <c r="IH2036" s="6"/>
      <c r="II2036" s="4"/>
      <c r="IJ2036" s="6"/>
      <c r="IK2036" s="5"/>
      <c r="IL2036" s="5"/>
      <c r="IM2036" s="4"/>
      <c r="IN2036" s="6"/>
      <c r="IO2036" s="4"/>
      <c r="IP2036" s="6"/>
      <c r="IQ2036" s="5"/>
      <c r="IR2036" s="5"/>
      <c r="IS2036" s="4"/>
      <c r="IT2036" s="6"/>
      <c r="IU2036" s="4"/>
      <c r="IV2036" s="6"/>
      <c r="IW2036" s="5"/>
      <c r="IX2036" s="5"/>
      <c r="IY2036" s="4"/>
      <c r="IZ2036" s="6"/>
      <c r="JA2036" s="4"/>
      <c r="JB2036" s="6"/>
      <c r="JC2036" s="5"/>
      <c r="JD2036" s="5"/>
      <c r="JE2036" s="4"/>
      <c r="JF2036" s="6"/>
      <c r="JG2036" s="4"/>
      <c r="JH2036" s="6"/>
      <c r="JI2036" s="5"/>
      <c r="JJ2036" s="5"/>
      <c r="JK2036" s="4"/>
      <c r="JL2036" s="6"/>
      <c r="JM2036" s="4"/>
      <c r="JN2036" s="6"/>
      <c r="JO2036" s="5"/>
      <c r="JP2036" s="5"/>
      <c r="JQ2036" s="4"/>
      <c r="JR2036" s="6"/>
      <c r="JS2036" s="4"/>
      <c r="JT2036" s="6"/>
      <c r="JU2036" s="5"/>
      <c r="JV2036" s="5"/>
      <c r="JW2036" s="4"/>
      <c r="JX2036" s="6"/>
      <c r="JY2036" s="4"/>
      <c r="JZ2036" s="6"/>
      <c r="KA2036" s="5"/>
      <c r="KB2036" s="5"/>
      <c r="KC2036" s="4"/>
      <c r="KD2036" s="6"/>
      <c r="KE2036" s="4"/>
      <c r="KF2036" s="6"/>
      <c r="KG2036" s="5"/>
      <c r="KH2036" s="5"/>
      <c r="KI2036" s="4"/>
      <c r="KJ2036" s="6"/>
      <c r="KK2036" s="4"/>
      <c r="KL2036" s="6"/>
      <c r="KM2036" s="5"/>
      <c r="KN2036" s="5"/>
    </row>
    <row r="2037">
      <c r="A2037" s="3" t="s">
        <v>85</v>
      </c>
      <c r="B2037" s="3" t="s">
        <v>1266</v>
      </c>
      <c r="C2037" s="3" t="s">
        <v>703</v>
      </c>
      <c r="D2037" s="3" t="s">
        <v>712</v>
      </c>
      <c r="E2037" s="3" t="s">
        <v>1280</v>
      </c>
      <c r="F2037" s="3" t="s">
        <v>104</v>
      </c>
      <c r="G2037" s="3" t="s">
        <v>104</v>
      </c>
      <c r="H2037" s="3" t="s">
        <v>104</v>
      </c>
      <c r="I2037" s="3" t="s">
        <v>1690</v>
      </c>
      <c r="J2037" s="3" t="s">
        <v>104</v>
      </c>
      <c r="K2037" s="4"/>
      <c r="L2037" s="4">
        <f>=ROUNDDOWN({0},0)</f>
      </c>
      <c r="M2037" s="4"/>
      <c r="N2037" s="5"/>
      <c r="O2037" s="4"/>
      <c r="P2037" s="4">
        <f>=ROUNDDOWN({0},0)</f>
      </c>
      <c r="Q2037" s="4"/>
      <c r="R2037" s="5"/>
      <c r="S2037" s="4"/>
      <c r="T2037" s="6"/>
      <c r="U2037" s="4"/>
      <c r="V2037" s="6"/>
      <c r="W2037" s="5"/>
      <c r="X2037" s="5"/>
      <c r="Y2037" s="4"/>
      <c r="Z2037" s="6"/>
      <c r="AA2037" s="4"/>
      <c r="AB2037" s="6"/>
      <c r="AC2037" s="5"/>
      <c r="AD2037" s="5"/>
      <c r="AE2037" s="4"/>
      <c r="AF2037" s="6"/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/>
      <c r="AR2037" s="6"/>
      <c r="AS2037" s="4"/>
      <c r="AT2037" s="6"/>
      <c r="AU2037" s="5"/>
      <c r="AV2037" s="5"/>
      <c r="AW2037" s="4"/>
      <c r="AX2037" s="6"/>
      <c r="AY2037" s="4"/>
      <c r="AZ2037" s="6"/>
      <c r="BA2037" s="5"/>
      <c r="BB2037" s="5"/>
      <c r="BC2037" s="4"/>
      <c r="BD2037" s="6"/>
      <c r="BE2037" s="4"/>
      <c r="BF2037" s="6"/>
      <c r="BG2037" s="5"/>
      <c r="BH2037" s="5"/>
      <c r="BI2037" s="4"/>
      <c r="BJ2037" s="6"/>
      <c r="BK2037" s="4"/>
      <c r="BL2037" s="6"/>
      <c r="BM2037" s="5"/>
      <c r="BN2037" s="5"/>
      <c r="BO2037" s="4"/>
      <c r="BP2037" s="6"/>
      <c r="BQ2037" s="4"/>
      <c r="BR2037" s="6"/>
      <c r="BS2037" s="5"/>
      <c r="BT2037" s="5"/>
      <c r="BU2037" s="4"/>
      <c r="BV2037" s="6"/>
      <c r="BW2037" s="4"/>
      <c r="BX2037" s="6"/>
      <c r="BY2037" s="5"/>
      <c r="BZ2037" s="5"/>
      <c r="CA2037" s="4"/>
      <c r="CB2037" s="6"/>
      <c r="CC2037" s="4"/>
      <c r="CD2037" s="6"/>
      <c r="CE2037" s="5"/>
      <c r="CF2037" s="5"/>
      <c r="CG2037" s="4"/>
      <c r="CH2037" s="6"/>
      <c r="CI2037" s="4"/>
      <c r="CJ2037" s="6"/>
      <c r="CK2037" s="5"/>
      <c r="CL2037" s="5"/>
      <c r="CM2037" s="4"/>
      <c r="CN2037" s="6"/>
      <c r="CO2037" s="4"/>
      <c r="CP2037" s="6"/>
      <c r="CQ2037" s="5"/>
      <c r="CR2037" s="5"/>
      <c r="CS2037" s="4"/>
      <c r="CT2037" s="6"/>
      <c r="CU2037" s="4"/>
      <c r="CV2037" s="6"/>
      <c r="CW2037" s="5"/>
      <c r="CX2037" s="5"/>
      <c r="CY2037" s="4"/>
      <c r="CZ2037" s="6"/>
      <c r="DA2037" s="4"/>
      <c r="DB2037" s="6"/>
      <c r="DC2037" s="5"/>
      <c r="DD2037" s="5"/>
      <c r="DE2037" s="4"/>
      <c r="DF2037" s="6"/>
      <c r="DG2037" s="4"/>
      <c r="DH2037" s="6"/>
      <c r="DI2037" s="5"/>
      <c r="DJ2037" s="5"/>
      <c r="DK2037" s="4"/>
      <c r="DL2037" s="6"/>
      <c r="DM2037" s="4"/>
      <c r="DN2037" s="6"/>
      <c r="DO2037" s="5"/>
      <c r="DP2037" s="5"/>
      <c r="DQ2037" s="4"/>
      <c r="DR2037" s="6"/>
      <c r="DS2037" s="4"/>
      <c r="DT2037" s="6"/>
      <c r="DU2037" s="5"/>
      <c r="DV2037" s="5"/>
      <c r="DW2037" s="4"/>
      <c r="DX2037" s="6"/>
      <c r="DY2037" s="4"/>
      <c r="DZ2037" s="6"/>
      <c r="EA2037" s="5"/>
      <c r="EB2037" s="5"/>
      <c r="EC2037" s="4"/>
      <c r="ED2037" s="6"/>
      <c r="EE2037" s="4"/>
      <c r="EF2037" s="6"/>
      <c r="EG2037" s="5"/>
      <c r="EH2037" s="5"/>
      <c r="EI2037" s="4"/>
      <c r="EJ2037" s="6"/>
      <c r="EK2037" s="4"/>
      <c r="EL2037" s="6"/>
      <c r="EM2037" s="5"/>
      <c r="EN2037" s="5"/>
      <c r="EO2037" s="4"/>
      <c r="EP2037" s="6"/>
      <c r="EQ2037" s="4"/>
      <c r="ER2037" s="6"/>
      <c r="ES2037" s="5"/>
      <c r="ET2037" s="5"/>
      <c r="EU2037" s="4"/>
      <c r="EV2037" s="6"/>
      <c r="EW2037" s="4"/>
      <c r="EX2037" s="6"/>
      <c r="EY2037" s="5"/>
      <c r="EZ2037" s="5"/>
      <c r="FA2037" s="4"/>
      <c r="FB2037" s="6"/>
      <c r="FC2037" s="4"/>
      <c r="FD2037" s="6"/>
      <c r="FE2037" s="5"/>
      <c r="FF2037" s="5"/>
      <c r="FG2037" s="4"/>
      <c r="FH2037" s="6"/>
      <c r="FI2037" s="4"/>
      <c r="FJ2037" s="6"/>
      <c r="FK2037" s="5"/>
      <c r="FL2037" s="5"/>
      <c r="FM2037" s="4"/>
      <c r="FN2037" s="6"/>
      <c r="FO2037" s="4"/>
      <c r="FP2037" s="6"/>
      <c r="FQ2037" s="5"/>
      <c r="FR2037" s="5"/>
      <c r="FS2037" s="4"/>
      <c r="FT2037" s="6"/>
      <c r="FU2037" s="4"/>
      <c r="FV2037" s="6"/>
      <c r="FW2037" s="5"/>
      <c r="FX2037" s="5"/>
      <c r="FY2037" s="4"/>
      <c r="FZ2037" s="6"/>
      <c r="GA2037" s="4"/>
      <c r="GB2037" s="6"/>
      <c r="GC2037" s="5"/>
      <c r="GD2037" s="5"/>
      <c r="GE2037" s="4"/>
      <c r="GF2037" s="6"/>
      <c r="GG2037" s="4"/>
      <c r="GH2037" s="6"/>
      <c r="GI2037" s="5"/>
      <c r="GJ2037" s="5"/>
      <c r="GK2037" s="4"/>
      <c r="GL2037" s="6"/>
      <c r="GM2037" s="4"/>
      <c r="GN2037" s="6"/>
      <c r="GO2037" s="5"/>
      <c r="GP2037" s="5"/>
      <c r="GQ2037" s="4"/>
      <c r="GR2037" s="6"/>
      <c r="GS2037" s="4"/>
      <c r="GT2037" s="6"/>
      <c r="GU2037" s="5"/>
      <c r="GV2037" s="5"/>
      <c r="GW2037" s="4"/>
      <c r="GX2037" s="6"/>
      <c r="GY2037" s="4"/>
      <c r="GZ2037" s="6"/>
      <c r="HA2037" s="5"/>
      <c r="HB2037" s="5"/>
      <c r="HC2037" s="4"/>
      <c r="HD2037" s="6"/>
      <c r="HE2037" s="4"/>
      <c r="HF2037" s="6"/>
      <c r="HG2037" s="5"/>
      <c r="HH2037" s="5"/>
      <c r="HI2037" s="4"/>
      <c r="HJ2037" s="6"/>
      <c r="HK2037" s="4"/>
      <c r="HL2037" s="6"/>
      <c r="HM2037" s="5"/>
      <c r="HN2037" s="5"/>
      <c r="HO2037" s="4"/>
      <c r="HP2037" s="6"/>
      <c r="HQ2037" s="4"/>
      <c r="HR2037" s="6"/>
      <c r="HS2037" s="5"/>
      <c r="HT2037" s="5"/>
      <c r="HU2037" s="4"/>
      <c r="HV2037" s="6"/>
      <c r="HW2037" s="4"/>
      <c r="HX2037" s="6"/>
      <c r="HY2037" s="5"/>
      <c r="HZ2037" s="5"/>
      <c r="IA2037" s="4"/>
      <c r="IB2037" s="6"/>
      <c r="IC2037" s="4"/>
      <c r="ID2037" s="6"/>
      <c r="IE2037" s="5"/>
      <c r="IF2037" s="5"/>
      <c r="IG2037" s="4"/>
      <c r="IH2037" s="6"/>
      <c r="II2037" s="4"/>
      <c r="IJ2037" s="6"/>
      <c r="IK2037" s="5"/>
      <c r="IL2037" s="5"/>
      <c r="IM2037" s="4"/>
      <c r="IN2037" s="6"/>
      <c r="IO2037" s="4"/>
      <c r="IP2037" s="6"/>
      <c r="IQ2037" s="5"/>
      <c r="IR2037" s="5"/>
      <c r="IS2037" s="4"/>
      <c r="IT2037" s="6"/>
      <c r="IU2037" s="4"/>
      <c r="IV2037" s="6"/>
      <c r="IW2037" s="5"/>
      <c r="IX2037" s="5"/>
      <c r="IY2037" s="4"/>
      <c r="IZ2037" s="6"/>
      <c r="JA2037" s="4"/>
      <c r="JB2037" s="6"/>
      <c r="JC2037" s="5"/>
      <c r="JD2037" s="5"/>
      <c r="JE2037" s="4"/>
      <c r="JF2037" s="6"/>
      <c r="JG2037" s="4"/>
      <c r="JH2037" s="6"/>
      <c r="JI2037" s="5"/>
      <c r="JJ2037" s="5"/>
      <c r="JK2037" s="4"/>
      <c r="JL2037" s="6"/>
      <c r="JM2037" s="4"/>
      <c r="JN2037" s="6"/>
      <c r="JO2037" s="5"/>
      <c r="JP2037" s="5"/>
      <c r="JQ2037" s="4"/>
      <c r="JR2037" s="6"/>
      <c r="JS2037" s="4"/>
      <c r="JT2037" s="6"/>
      <c r="JU2037" s="5"/>
      <c r="JV2037" s="5"/>
      <c r="JW2037" s="4"/>
      <c r="JX2037" s="6"/>
      <c r="JY2037" s="4"/>
      <c r="JZ2037" s="6"/>
      <c r="KA2037" s="5"/>
      <c r="KB2037" s="5"/>
      <c r="KC2037" s="4"/>
      <c r="KD2037" s="6"/>
      <c r="KE2037" s="4"/>
      <c r="KF2037" s="6"/>
      <c r="KG2037" s="5"/>
      <c r="KH2037" s="5"/>
      <c r="KI2037" s="4"/>
      <c r="KJ2037" s="6"/>
      <c r="KK2037" s="4"/>
      <c r="KL2037" s="6"/>
      <c r="KM2037" s="5"/>
      <c r="KN2037" s="5"/>
    </row>
    <row r="2038">
      <c r="A2038" s="3" t="s">
        <v>85</v>
      </c>
      <c r="B2038" s="3" t="s">
        <v>1266</v>
      </c>
      <c r="C2038" s="3" t="s">
        <v>703</v>
      </c>
      <c r="D2038" s="3" t="s">
        <v>712</v>
      </c>
      <c r="E2038" s="3" t="s">
        <v>1295</v>
      </c>
      <c r="F2038" s="3" t="s">
        <v>104</v>
      </c>
      <c r="G2038" s="3" t="s">
        <v>104</v>
      </c>
      <c r="H2038" s="3" t="s">
        <v>104</v>
      </c>
      <c r="I2038" s="3" t="s">
        <v>1691</v>
      </c>
      <c r="J2038" s="3" t="s">
        <v>104</v>
      </c>
      <c r="K2038" s="4"/>
      <c r="L2038" s="4">
        <f>=ROUNDDOWN({0},0)</f>
      </c>
      <c r="M2038" s="4"/>
      <c r="N2038" s="5"/>
      <c r="O2038" s="4"/>
      <c r="P2038" s="4">
        <f>=ROUNDDOWN({0},0)</f>
      </c>
      <c r="Q2038" s="4"/>
      <c r="R2038" s="5"/>
      <c r="S2038" s="4"/>
      <c r="T2038" s="6"/>
      <c r="U2038" s="4"/>
      <c r="V2038" s="6"/>
      <c r="W2038" s="5"/>
      <c r="X2038" s="5"/>
      <c r="Y2038" s="4"/>
      <c r="Z2038" s="6"/>
      <c r="AA2038" s="4"/>
      <c r="AB2038" s="6"/>
      <c r="AC2038" s="5"/>
      <c r="AD2038" s="5"/>
      <c r="AE2038" s="4"/>
      <c r="AF2038" s="6"/>
      <c r="AG2038" s="4"/>
      <c r="AH2038" s="6"/>
      <c r="AI2038" s="5"/>
      <c r="AJ2038" s="5"/>
      <c r="AK2038" s="4"/>
      <c r="AL2038" s="6"/>
      <c r="AM2038" s="4"/>
      <c r="AN2038" s="6"/>
      <c r="AO2038" s="5"/>
      <c r="AP2038" s="5"/>
      <c r="AQ2038" s="4"/>
      <c r="AR2038" s="6"/>
      <c r="AS2038" s="4"/>
      <c r="AT2038" s="6"/>
      <c r="AU2038" s="5"/>
      <c r="AV2038" s="5"/>
      <c r="AW2038" s="4"/>
      <c r="AX2038" s="6"/>
      <c r="AY2038" s="4"/>
      <c r="AZ2038" s="6"/>
      <c r="BA2038" s="5"/>
      <c r="BB2038" s="5"/>
      <c r="BC2038" s="4"/>
      <c r="BD2038" s="6"/>
      <c r="BE2038" s="4"/>
      <c r="BF2038" s="6"/>
      <c r="BG2038" s="5"/>
      <c r="BH2038" s="5"/>
      <c r="BI2038" s="4"/>
      <c r="BJ2038" s="6"/>
      <c r="BK2038" s="4"/>
      <c r="BL2038" s="6"/>
      <c r="BM2038" s="5"/>
      <c r="BN2038" s="5"/>
      <c r="BO2038" s="4"/>
      <c r="BP2038" s="6"/>
      <c r="BQ2038" s="4"/>
      <c r="BR2038" s="6"/>
      <c r="BS2038" s="5"/>
      <c r="BT2038" s="5"/>
      <c r="BU2038" s="4"/>
      <c r="BV2038" s="6"/>
      <c r="BW2038" s="4"/>
      <c r="BX2038" s="6"/>
      <c r="BY2038" s="5"/>
      <c r="BZ2038" s="5"/>
      <c r="CA2038" s="4"/>
      <c r="CB2038" s="6"/>
      <c r="CC2038" s="4"/>
      <c r="CD2038" s="6"/>
      <c r="CE2038" s="5"/>
      <c r="CF2038" s="5"/>
      <c r="CG2038" s="4"/>
      <c r="CH2038" s="6"/>
      <c r="CI2038" s="4"/>
      <c r="CJ2038" s="6"/>
      <c r="CK2038" s="5"/>
      <c r="CL2038" s="5"/>
      <c r="CM2038" s="4"/>
      <c r="CN2038" s="6"/>
      <c r="CO2038" s="4"/>
      <c r="CP2038" s="6"/>
      <c r="CQ2038" s="5"/>
      <c r="CR2038" s="5"/>
      <c r="CS2038" s="4"/>
      <c r="CT2038" s="6"/>
      <c r="CU2038" s="4"/>
      <c r="CV2038" s="6"/>
      <c r="CW2038" s="5"/>
      <c r="CX2038" s="5"/>
      <c r="CY2038" s="4"/>
      <c r="CZ2038" s="6"/>
      <c r="DA2038" s="4"/>
      <c r="DB2038" s="6"/>
      <c r="DC2038" s="5"/>
      <c r="DD2038" s="5"/>
      <c r="DE2038" s="4"/>
      <c r="DF2038" s="6"/>
      <c r="DG2038" s="4"/>
      <c r="DH2038" s="6"/>
      <c r="DI2038" s="5"/>
      <c r="DJ2038" s="5"/>
      <c r="DK2038" s="4"/>
      <c r="DL2038" s="6"/>
      <c r="DM2038" s="4"/>
      <c r="DN2038" s="6"/>
      <c r="DO2038" s="5"/>
      <c r="DP2038" s="5"/>
      <c r="DQ2038" s="4"/>
      <c r="DR2038" s="6"/>
      <c r="DS2038" s="4"/>
      <c r="DT2038" s="6"/>
      <c r="DU2038" s="5"/>
      <c r="DV2038" s="5"/>
      <c r="DW2038" s="4"/>
      <c r="DX2038" s="6"/>
      <c r="DY2038" s="4"/>
      <c r="DZ2038" s="6"/>
      <c r="EA2038" s="5"/>
      <c r="EB2038" s="5"/>
      <c r="EC2038" s="4"/>
      <c r="ED2038" s="6"/>
      <c r="EE2038" s="4"/>
      <c r="EF2038" s="6"/>
      <c r="EG2038" s="5"/>
      <c r="EH2038" s="5"/>
      <c r="EI2038" s="4"/>
      <c r="EJ2038" s="6"/>
      <c r="EK2038" s="4"/>
      <c r="EL2038" s="6"/>
      <c r="EM2038" s="5"/>
      <c r="EN2038" s="5"/>
      <c r="EO2038" s="4"/>
      <c r="EP2038" s="6"/>
      <c r="EQ2038" s="4"/>
      <c r="ER2038" s="6"/>
      <c r="ES2038" s="5"/>
      <c r="ET2038" s="5"/>
      <c r="EU2038" s="4"/>
      <c r="EV2038" s="6"/>
      <c r="EW2038" s="4"/>
      <c r="EX2038" s="6"/>
      <c r="EY2038" s="5"/>
      <c r="EZ2038" s="5"/>
      <c r="FA2038" s="4"/>
      <c r="FB2038" s="6"/>
      <c r="FC2038" s="4"/>
      <c r="FD2038" s="6"/>
      <c r="FE2038" s="5"/>
      <c r="FF2038" s="5"/>
      <c r="FG2038" s="4"/>
      <c r="FH2038" s="6"/>
      <c r="FI2038" s="4"/>
      <c r="FJ2038" s="6"/>
      <c r="FK2038" s="5"/>
      <c r="FL2038" s="5"/>
      <c r="FM2038" s="4"/>
      <c r="FN2038" s="6"/>
      <c r="FO2038" s="4"/>
      <c r="FP2038" s="6"/>
      <c r="FQ2038" s="5"/>
      <c r="FR2038" s="5"/>
      <c r="FS2038" s="4"/>
      <c r="FT2038" s="6"/>
      <c r="FU2038" s="4"/>
      <c r="FV2038" s="6"/>
      <c r="FW2038" s="5"/>
      <c r="FX2038" s="5"/>
      <c r="FY2038" s="4"/>
      <c r="FZ2038" s="6"/>
      <c r="GA2038" s="4"/>
      <c r="GB2038" s="6"/>
      <c r="GC2038" s="5"/>
      <c r="GD2038" s="5"/>
      <c r="GE2038" s="4"/>
      <c r="GF2038" s="6"/>
      <c r="GG2038" s="4"/>
      <c r="GH2038" s="6"/>
      <c r="GI2038" s="5"/>
      <c r="GJ2038" s="5"/>
      <c r="GK2038" s="4"/>
      <c r="GL2038" s="6"/>
      <c r="GM2038" s="4"/>
      <c r="GN2038" s="6"/>
      <c r="GO2038" s="5"/>
      <c r="GP2038" s="5"/>
      <c r="GQ2038" s="4"/>
      <c r="GR2038" s="6"/>
      <c r="GS2038" s="4"/>
      <c r="GT2038" s="6"/>
      <c r="GU2038" s="5"/>
      <c r="GV2038" s="5"/>
      <c r="GW2038" s="4"/>
      <c r="GX2038" s="6"/>
      <c r="GY2038" s="4"/>
      <c r="GZ2038" s="6"/>
      <c r="HA2038" s="5"/>
      <c r="HB2038" s="5"/>
      <c r="HC2038" s="4"/>
      <c r="HD2038" s="6"/>
      <c r="HE2038" s="4"/>
      <c r="HF2038" s="6"/>
      <c r="HG2038" s="5"/>
      <c r="HH2038" s="5"/>
      <c r="HI2038" s="4"/>
      <c r="HJ2038" s="6"/>
      <c r="HK2038" s="4"/>
      <c r="HL2038" s="6"/>
      <c r="HM2038" s="5"/>
      <c r="HN2038" s="5"/>
      <c r="HO2038" s="4"/>
      <c r="HP2038" s="6"/>
      <c r="HQ2038" s="4"/>
      <c r="HR2038" s="6"/>
      <c r="HS2038" s="5"/>
      <c r="HT2038" s="5"/>
      <c r="HU2038" s="4"/>
      <c r="HV2038" s="6"/>
      <c r="HW2038" s="4"/>
      <c r="HX2038" s="6"/>
      <c r="HY2038" s="5"/>
      <c r="HZ2038" s="5"/>
      <c r="IA2038" s="4"/>
      <c r="IB2038" s="6"/>
      <c r="IC2038" s="4"/>
      <c r="ID2038" s="6"/>
      <c r="IE2038" s="5"/>
      <c r="IF2038" s="5"/>
      <c r="IG2038" s="4"/>
      <c r="IH2038" s="6"/>
      <c r="II2038" s="4"/>
      <c r="IJ2038" s="6"/>
      <c r="IK2038" s="5"/>
      <c r="IL2038" s="5"/>
      <c r="IM2038" s="4"/>
      <c r="IN2038" s="6"/>
      <c r="IO2038" s="4"/>
      <c r="IP2038" s="6"/>
      <c r="IQ2038" s="5"/>
      <c r="IR2038" s="5"/>
      <c r="IS2038" s="4"/>
      <c r="IT2038" s="6"/>
      <c r="IU2038" s="4"/>
      <c r="IV2038" s="6"/>
      <c r="IW2038" s="5"/>
      <c r="IX2038" s="5"/>
      <c r="IY2038" s="4"/>
      <c r="IZ2038" s="6"/>
      <c r="JA2038" s="4"/>
      <c r="JB2038" s="6"/>
      <c r="JC2038" s="5"/>
      <c r="JD2038" s="5"/>
      <c r="JE2038" s="4"/>
      <c r="JF2038" s="6"/>
      <c r="JG2038" s="4"/>
      <c r="JH2038" s="6"/>
      <c r="JI2038" s="5"/>
      <c r="JJ2038" s="5"/>
      <c r="JK2038" s="4"/>
      <c r="JL2038" s="6"/>
      <c r="JM2038" s="4"/>
      <c r="JN2038" s="6"/>
      <c r="JO2038" s="5"/>
      <c r="JP2038" s="5"/>
      <c r="JQ2038" s="4"/>
      <c r="JR2038" s="6"/>
      <c r="JS2038" s="4"/>
      <c r="JT2038" s="6"/>
      <c r="JU2038" s="5"/>
      <c r="JV2038" s="5"/>
      <c r="JW2038" s="4"/>
      <c r="JX2038" s="6"/>
      <c r="JY2038" s="4"/>
      <c r="JZ2038" s="6"/>
      <c r="KA2038" s="5"/>
      <c r="KB2038" s="5"/>
      <c r="KC2038" s="4"/>
      <c r="KD2038" s="6"/>
      <c r="KE2038" s="4"/>
      <c r="KF2038" s="6"/>
      <c r="KG2038" s="5"/>
      <c r="KH2038" s="5"/>
      <c r="KI2038" s="4"/>
      <c r="KJ2038" s="6"/>
      <c r="KK2038" s="4"/>
      <c r="KL2038" s="6"/>
      <c r="KM2038" s="5"/>
      <c r="KN2038" s="5"/>
    </row>
    <row r="2039">
      <c r="A2039" s="3" t="s">
        <v>85</v>
      </c>
      <c r="B2039" s="3" t="s">
        <v>1266</v>
      </c>
      <c r="C2039" s="3" t="s">
        <v>703</v>
      </c>
      <c r="D2039" s="3" t="s">
        <v>712</v>
      </c>
      <c r="E2039" s="3" t="s">
        <v>1294</v>
      </c>
      <c r="F2039" s="3" t="s">
        <v>104</v>
      </c>
      <c r="G2039" s="3" t="s">
        <v>104</v>
      </c>
      <c r="H2039" s="3" t="s">
        <v>104</v>
      </c>
      <c r="I2039" s="3" t="s">
        <v>1068</v>
      </c>
      <c r="J2039" s="3" t="s">
        <v>104</v>
      </c>
      <c r="K2039" s="4"/>
      <c r="L2039" s="4">
        <f>=ROUNDDOWN({0},0)</f>
      </c>
      <c r="M2039" s="4"/>
      <c r="N2039" s="5"/>
      <c r="O2039" s="4"/>
      <c r="P2039" s="4">
        <f>=ROUNDDOWN({0},0)</f>
      </c>
      <c r="Q2039" s="4"/>
      <c r="R2039" s="5"/>
      <c r="S2039" s="4"/>
      <c r="T2039" s="6"/>
      <c r="U2039" s="4"/>
      <c r="V2039" s="6"/>
      <c r="W2039" s="5"/>
      <c r="X2039" s="5"/>
      <c r="Y2039" s="4"/>
      <c r="Z2039" s="6"/>
      <c r="AA2039" s="4"/>
      <c r="AB2039" s="6"/>
      <c r="AC2039" s="5"/>
      <c r="AD2039" s="5"/>
      <c r="AE2039" s="4"/>
      <c r="AF2039" s="6"/>
      <c r="AG2039" s="4"/>
      <c r="AH2039" s="6"/>
      <c r="AI2039" s="5"/>
      <c r="AJ2039" s="5"/>
      <c r="AK2039" s="4"/>
      <c r="AL2039" s="6"/>
      <c r="AM2039" s="4"/>
      <c r="AN2039" s="6"/>
      <c r="AO2039" s="5"/>
      <c r="AP2039" s="5"/>
      <c r="AQ2039" s="4"/>
      <c r="AR2039" s="6"/>
      <c r="AS2039" s="4"/>
      <c r="AT2039" s="6"/>
      <c r="AU2039" s="5"/>
      <c r="AV2039" s="5"/>
      <c r="AW2039" s="4"/>
      <c r="AX2039" s="6"/>
      <c r="AY2039" s="4"/>
      <c r="AZ2039" s="6"/>
      <c r="BA2039" s="5"/>
      <c r="BB2039" s="5"/>
      <c r="BC2039" s="4"/>
      <c r="BD2039" s="6"/>
      <c r="BE2039" s="4"/>
      <c r="BF2039" s="6"/>
      <c r="BG2039" s="5"/>
      <c r="BH2039" s="5"/>
      <c r="BI2039" s="4"/>
      <c r="BJ2039" s="6"/>
      <c r="BK2039" s="4"/>
      <c r="BL2039" s="6"/>
      <c r="BM2039" s="5"/>
      <c r="BN2039" s="5"/>
      <c r="BO2039" s="4"/>
      <c r="BP2039" s="6"/>
      <c r="BQ2039" s="4"/>
      <c r="BR2039" s="6"/>
      <c r="BS2039" s="5"/>
      <c r="BT2039" s="5"/>
      <c r="BU2039" s="4"/>
      <c r="BV2039" s="6"/>
      <c r="BW2039" s="4"/>
      <c r="BX2039" s="6"/>
      <c r="BY2039" s="5"/>
      <c r="BZ2039" s="5"/>
      <c r="CA2039" s="4"/>
      <c r="CB2039" s="6"/>
      <c r="CC2039" s="4"/>
      <c r="CD2039" s="6"/>
      <c r="CE2039" s="5"/>
      <c r="CF2039" s="5"/>
      <c r="CG2039" s="4"/>
      <c r="CH2039" s="6"/>
      <c r="CI2039" s="4"/>
      <c r="CJ2039" s="6"/>
      <c r="CK2039" s="5"/>
      <c r="CL2039" s="5"/>
      <c r="CM2039" s="4"/>
      <c r="CN2039" s="6"/>
      <c r="CO2039" s="4"/>
      <c r="CP2039" s="6"/>
      <c r="CQ2039" s="5"/>
      <c r="CR2039" s="5"/>
      <c r="CS2039" s="4"/>
      <c r="CT2039" s="6"/>
      <c r="CU2039" s="4"/>
      <c r="CV2039" s="6"/>
      <c r="CW2039" s="5"/>
      <c r="CX2039" s="5"/>
      <c r="CY2039" s="4"/>
      <c r="CZ2039" s="6"/>
      <c r="DA2039" s="4"/>
      <c r="DB2039" s="6"/>
      <c r="DC2039" s="5"/>
      <c r="DD2039" s="5"/>
      <c r="DE2039" s="4"/>
      <c r="DF2039" s="6"/>
      <c r="DG2039" s="4"/>
      <c r="DH2039" s="6"/>
      <c r="DI2039" s="5"/>
      <c r="DJ2039" s="5"/>
      <c r="DK2039" s="4"/>
      <c r="DL2039" s="6"/>
      <c r="DM2039" s="4"/>
      <c r="DN2039" s="6"/>
      <c r="DO2039" s="5"/>
      <c r="DP2039" s="5"/>
      <c r="DQ2039" s="4"/>
      <c r="DR2039" s="6"/>
      <c r="DS2039" s="4"/>
      <c r="DT2039" s="6"/>
      <c r="DU2039" s="5"/>
      <c r="DV2039" s="5"/>
      <c r="DW2039" s="4"/>
      <c r="DX2039" s="6"/>
      <c r="DY2039" s="4"/>
      <c r="DZ2039" s="6"/>
      <c r="EA2039" s="5"/>
      <c r="EB2039" s="5"/>
      <c r="EC2039" s="4"/>
      <c r="ED2039" s="6"/>
      <c r="EE2039" s="4"/>
      <c r="EF2039" s="6"/>
      <c r="EG2039" s="5"/>
      <c r="EH2039" s="5"/>
      <c r="EI2039" s="4"/>
      <c r="EJ2039" s="6"/>
      <c r="EK2039" s="4"/>
      <c r="EL2039" s="6"/>
      <c r="EM2039" s="5"/>
      <c r="EN2039" s="5"/>
      <c r="EO2039" s="4"/>
      <c r="EP2039" s="6"/>
      <c r="EQ2039" s="4"/>
      <c r="ER2039" s="6"/>
      <c r="ES2039" s="5"/>
      <c r="ET2039" s="5"/>
      <c r="EU2039" s="4"/>
      <c r="EV2039" s="6"/>
      <c r="EW2039" s="4"/>
      <c r="EX2039" s="6"/>
      <c r="EY2039" s="5"/>
      <c r="EZ2039" s="5"/>
      <c r="FA2039" s="4"/>
      <c r="FB2039" s="6"/>
      <c r="FC2039" s="4"/>
      <c r="FD2039" s="6"/>
      <c r="FE2039" s="5"/>
      <c r="FF2039" s="5"/>
      <c r="FG2039" s="4"/>
      <c r="FH2039" s="6"/>
      <c r="FI2039" s="4"/>
      <c r="FJ2039" s="6"/>
      <c r="FK2039" s="5"/>
      <c r="FL2039" s="5"/>
      <c r="FM2039" s="4"/>
      <c r="FN2039" s="6"/>
      <c r="FO2039" s="4"/>
      <c r="FP2039" s="6"/>
      <c r="FQ2039" s="5"/>
      <c r="FR2039" s="5"/>
      <c r="FS2039" s="4"/>
      <c r="FT2039" s="6"/>
      <c r="FU2039" s="4"/>
      <c r="FV2039" s="6"/>
      <c r="FW2039" s="5"/>
      <c r="FX2039" s="5"/>
      <c r="FY2039" s="4"/>
      <c r="FZ2039" s="6"/>
      <c r="GA2039" s="4"/>
      <c r="GB2039" s="6"/>
      <c r="GC2039" s="5"/>
      <c r="GD2039" s="5"/>
      <c r="GE2039" s="4"/>
      <c r="GF2039" s="6"/>
      <c r="GG2039" s="4"/>
      <c r="GH2039" s="6"/>
      <c r="GI2039" s="5"/>
      <c r="GJ2039" s="5"/>
      <c r="GK2039" s="4"/>
      <c r="GL2039" s="6"/>
      <c r="GM2039" s="4"/>
      <c r="GN2039" s="6"/>
      <c r="GO2039" s="5"/>
      <c r="GP2039" s="5"/>
      <c r="GQ2039" s="4"/>
      <c r="GR2039" s="6"/>
      <c r="GS2039" s="4"/>
      <c r="GT2039" s="6"/>
      <c r="GU2039" s="5"/>
      <c r="GV2039" s="5"/>
      <c r="GW2039" s="4"/>
      <c r="GX2039" s="6"/>
      <c r="GY2039" s="4"/>
      <c r="GZ2039" s="6"/>
      <c r="HA2039" s="5"/>
      <c r="HB2039" s="5"/>
      <c r="HC2039" s="4"/>
      <c r="HD2039" s="6"/>
      <c r="HE2039" s="4"/>
      <c r="HF2039" s="6"/>
      <c r="HG2039" s="5"/>
      <c r="HH2039" s="5"/>
      <c r="HI2039" s="4"/>
      <c r="HJ2039" s="6"/>
      <c r="HK2039" s="4"/>
      <c r="HL2039" s="6"/>
      <c r="HM2039" s="5"/>
      <c r="HN2039" s="5"/>
      <c r="HO2039" s="4"/>
      <c r="HP2039" s="6"/>
      <c r="HQ2039" s="4"/>
      <c r="HR2039" s="6"/>
      <c r="HS2039" s="5"/>
      <c r="HT2039" s="5"/>
      <c r="HU2039" s="4"/>
      <c r="HV2039" s="6"/>
      <c r="HW2039" s="4"/>
      <c r="HX2039" s="6"/>
      <c r="HY2039" s="5"/>
      <c r="HZ2039" s="5"/>
      <c r="IA2039" s="4"/>
      <c r="IB2039" s="6"/>
      <c r="IC2039" s="4"/>
      <c r="ID2039" s="6"/>
      <c r="IE2039" s="5"/>
      <c r="IF2039" s="5"/>
      <c r="IG2039" s="4"/>
      <c r="IH2039" s="6"/>
      <c r="II2039" s="4"/>
      <c r="IJ2039" s="6"/>
      <c r="IK2039" s="5"/>
      <c r="IL2039" s="5"/>
      <c r="IM2039" s="4"/>
      <c r="IN2039" s="6"/>
      <c r="IO2039" s="4"/>
      <c r="IP2039" s="6"/>
      <c r="IQ2039" s="5"/>
      <c r="IR2039" s="5"/>
      <c r="IS2039" s="4"/>
      <c r="IT2039" s="6"/>
      <c r="IU2039" s="4"/>
      <c r="IV2039" s="6"/>
      <c r="IW2039" s="5"/>
      <c r="IX2039" s="5"/>
      <c r="IY2039" s="4"/>
      <c r="IZ2039" s="6"/>
      <c r="JA2039" s="4"/>
      <c r="JB2039" s="6"/>
      <c r="JC2039" s="5"/>
      <c r="JD2039" s="5"/>
      <c r="JE2039" s="4"/>
      <c r="JF2039" s="6"/>
      <c r="JG2039" s="4"/>
      <c r="JH2039" s="6"/>
      <c r="JI2039" s="5"/>
      <c r="JJ2039" s="5"/>
      <c r="JK2039" s="4"/>
      <c r="JL2039" s="6"/>
      <c r="JM2039" s="4"/>
      <c r="JN2039" s="6"/>
      <c r="JO2039" s="5"/>
      <c r="JP2039" s="5"/>
      <c r="JQ2039" s="4"/>
      <c r="JR2039" s="6"/>
      <c r="JS2039" s="4"/>
      <c r="JT2039" s="6"/>
      <c r="JU2039" s="5"/>
      <c r="JV2039" s="5"/>
      <c r="JW2039" s="4"/>
      <c r="JX2039" s="6"/>
      <c r="JY2039" s="4"/>
      <c r="JZ2039" s="6"/>
      <c r="KA2039" s="5"/>
      <c r="KB2039" s="5"/>
      <c r="KC2039" s="4"/>
      <c r="KD2039" s="6"/>
      <c r="KE2039" s="4"/>
      <c r="KF2039" s="6"/>
      <c r="KG2039" s="5"/>
      <c r="KH2039" s="5"/>
      <c r="KI2039" s="4"/>
      <c r="KJ2039" s="6"/>
      <c r="KK2039" s="4"/>
      <c r="KL2039" s="6"/>
      <c r="KM2039" s="5"/>
      <c r="KN2039" s="5"/>
    </row>
    <row r="2040">
      <c r="A2040" s="3" t="s">
        <v>85</v>
      </c>
      <c r="B2040" s="3" t="s">
        <v>1266</v>
      </c>
      <c r="C2040" s="3" t="s">
        <v>703</v>
      </c>
      <c r="D2040" s="3" t="s">
        <v>712</v>
      </c>
      <c r="E2040" s="3" t="s">
        <v>1290</v>
      </c>
      <c r="F2040" s="3" t="s">
        <v>104</v>
      </c>
      <c r="G2040" s="3" t="s">
        <v>104</v>
      </c>
      <c r="H2040" s="3" t="s">
        <v>104</v>
      </c>
      <c r="I2040" s="3" t="s">
        <v>1352</v>
      </c>
      <c r="J2040" s="3" t="s">
        <v>104</v>
      </c>
      <c r="K2040" s="4"/>
      <c r="L2040" s="4">
        <f>=ROUNDDOWN({0},0)</f>
      </c>
      <c r="M2040" s="4"/>
      <c r="N2040" s="5"/>
      <c r="O2040" s="4"/>
      <c r="P2040" s="4">
        <f>=ROUNDDOWN({0},0)</f>
      </c>
      <c r="Q2040" s="4"/>
      <c r="R2040" s="5"/>
      <c r="S2040" s="4"/>
      <c r="T2040" s="6"/>
      <c r="U2040" s="4"/>
      <c r="V2040" s="6"/>
      <c r="W2040" s="5"/>
      <c r="X2040" s="5"/>
      <c r="Y2040" s="4"/>
      <c r="Z2040" s="6"/>
      <c r="AA2040" s="4"/>
      <c r="AB2040" s="6"/>
      <c r="AC2040" s="5"/>
      <c r="AD2040" s="5"/>
      <c r="AE2040" s="4"/>
      <c r="AF2040" s="6"/>
      <c r="AG2040" s="4"/>
      <c r="AH2040" s="6"/>
      <c r="AI2040" s="5"/>
      <c r="AJ2040" s="5"/>
      <c r="AK2040" s="4"/>
      <c r="AL2040" s="6"/>
      <c r="AM2040" s="4"/>
      <c r="AN2040" s="6"/>
      <c r="AO2040" s="5"/>
      <c r="AP2040" s="5"/>
      <c r="AQ2040" s="4"/>
      <c r="AR2040" s="6"/>
      <c r="AS2040" s="4"/>
      <c r="AT2040" s="6"/>
      <c r="AU2040" s="5"/>
      <c r="AV2040" s="5"/>
      <c r="AW2040" s="4"/>
      <c r="AX2040" s="6"/>
      <c r="AY2040" s="4"/>
      <c r="AZ2040" s="6"/>
      <c r="BA2040" s="5"/>
      <c r="BB2040" s="5"/>
      <c r="BC2040" s="4"/>
      <c r="BD2040" s="6"/>
      <c r="BE2040" s="4"/>
      <c r="BF2040" s="6"/>
      <c r="BG2040" s="5"/>
      <c r="BH2040" s="5"/>
      <c r="BI2040" s="4"/>
      <c r="BJ2040" s="6"/>
      <c r="BK2040" s="4"/>
      <c r="BL2040" s="6"/>
      <c r="BM2040" s="5"/>
      <c r="BN2040" s="5"/>
      <c r="BO2040" s="4"/>
      <c r="BP2040" s="6"/>
      <c r="BQ2040" s="4"/>
      <c r="BR2040" s="6"/>
      <c r="BS2040" s="5"/>
      <c r="BT2040" s="5"/>
      <c r="BU2040" s="4"/>
      <c r="BV2040" s="6"/>
      <c r="BW2040" s="4"/>
      <c r="BX2040" s="6"/>
      <c r="BY2040" s="5"/>
      <c r="BZ2040" s="5"/>
      <c r="CA2040" s="4"/>
      <c r="CB2040" s="6"/>
      <c r="CC2040" s="4"/>
      <c r="CD2040" s="6"/>
      <c r="CE2040" s="5"/>
      <c r="CF2040" s="5"/>
      <c r="CG2040" s="4"/>
      <c r="CH2040" s="6"/>
      <c r="CI2040" s="4"/>
      <c r="CJ2040" s="6"/>
      <c r="CK2040" s="5"/>
      <c r="CL2040" s="5"/>
      <c r="CM2040" s="4"/>
      <c r="CN2040" s="6"/>
      <c r="CO2040" s="4"/>
      <c r="CP2040" s="6"/>
      <c r="CQ2040" s="5"/>
      <c r="CR2040" s="5"/>
      <c r="CS2040" s="4"/>
      <c r="CT2040" s="6"/>
      <c r="CU2040" s="4"/>
      <c r="CV2040" s="6"/>
      <c r="CW2040" s="5"/>
      <c r="CX2040" s="5"/>
      <c r="CY2040" s="4"/>
      <c r="CZ2040" s="6"/>
      <c r="DA2040" s="4"/>
      <c r="DB2040" s="6"/>
      <c r="DC2040" s="5"/>
      <c r="DD2040" s="5"/>
      <c r="DE2040" s="4"/>
      <c r="DF2040" s="6"/>
      <c r="DG2040" s="4"/>
      <c r="DH2040" s="6"/>
      <c r="DI2040" s="5"/>
      <c r="DJ2040" s="5"/>
      <c r="DK2040" s="4"/>
      <c r="DL2040" s="6"/>
      <c r="DM2040" s="4"/>
      <c r="DN2040" s="6"/>
      <c r="DO2040" s="5"/>
      <c r="DP2040" s="5"/>
      <c r="DQ2040" s="4"/>
      <c r="DR2040" s="6"/>
      <c r="DS2040" s="4"/>
      <c r="DT2040" s="6"/>
      <c r="DU2040" s="5"/>
      <c r="DV2040" s="5"/>
      <c r="DW2040" s="4"/>
      <c r="DX2040" s="6"/>
      <c r="DY2040" s="4"/>
      <c r="DZ2040" s="6"/>
      <c r="EA2040" s="5"/>
      <c r="EB2040" s="5"/>
      <c r="EC2040" s="4"/>
      <c r="ED2040" s="6"/>
      <c r="EE2040" s="4"/>
      <c r="EF2040" s="6"/>
      <c r="EG2040" s="5"/>
      <c r="EH2040" s="5"/>
      <c r="EI2040" s="4"/>
      <c r="EJ2040" s="6"/>
      <c r="EK2040" s="4"/>
      <c r="EL2040" s="6"/>
      <c r="EM2040" s="5"/>
      <c r="EN2040" s="5"/>
      <c r="EO2040" s="4"/>
      <c r="EP2040" s="6"/>
      <c r="EQ2040" s="4"/>
      <c r="ER2040" s="6"/>
      <c r="ES2040" s="5"/>
      <c r="ET2040" s="5"/>
      <c r="EU2040" s="4"/>
      <c r="EV2040" s="6"/>
      <c r="EW2040" s="4"/>
      <c r="EX2040" s="6"/>
      <c r="EY2040" s="5"/>
      <c r="EZ2040" s="5"/>
      <c r="FA2040" s="4"/>
      <c r="FB2040" s="6"/>
      <c r="FC2040" s="4"/>
      <c r="FD2040" s="6"/>
      <c r="FE2040" s="5"/>
      <c r="FF2040" s="5"/>
      <c r="FG2040" s="4"/>
      <c r="FH2040" s="6"/>
      <c r="FI2040" s="4"/>
      <c r="FJ2040" s="6"/>
      <c r="FK2040" s="5"/>
      <c r="FL2040" s="5"/>
      <c r="FM2040" s="4"/>
      <c r="FN2040" s="6"/>
      <c r="FO2040" s="4"/>
      <c r="FP2040" s="6"/>
      <c r="FQ2040" s="5"/>
      <c r="FR2040" s="5"/>
      <c r="FS2040" s="4"/>
      <c r="FT2040" s="6"/>
      <c r="FU2040" s="4"/>
      <c r="FV2040" s="6"/>
      <c r="FW2040" s="5"/>
      <c r="FX2040" s="5"/>
      <c r="FY2040" s="4"/>
      <c r="FZ2040" s="6"/>
      <c r="GA2040" s="4"/>
      <c r="GB2040" s="6"/>
      <c r="GC2040" s="5"/>
      <c r="GD2040" s="5"/>
      <c r="GE2040" s="4"/>
      <c r="GF2040" s="6"/>
      <c r="GG2040" s="4"/>
      <c r="GH2040" s="6"/>
      <c r="GI2040" s="5"/>
      <c r="GJ2040" s="5"/>
      <c r="GK2040" s="4"/>
      <c r="GL2040" s="6"/>
      <c r="GM2040" s="4"/>
      <c r="GN2040" s="6"/>
      <c r="GO2040" s="5"/>
      <c r="GP2040" s="5"/>
      <c r="GQ2040" s="4"/>
      <c r="GR2040" s="6"/>
      <c r="GS2040" s="4"/>
      <c r="GT2040" s="6"/>
      <c r="GU2040" s="5"/>
      <c r="GV2040" s="5"/>
      <c r="GW2040" s="4"/>
      <c r="GX2040" s="6"/>
      <c r="GY2040" s="4"/>
      <c r="GZ2040" s="6"/>
      <c r="HA2040" s="5"/>
      <c r="HB2040" s="5"/>
      <c r="HC2040" s="4"/>
      <c r="HD2040" s="6"/>
      <c r="HE2040" s="4"/>
      <c r="HF2040" s="6"/>
      <c r="HG2040" s="5"/>
      <c r="HH2040" s="5"/>
      <c r="HI2040" s="4"/>
      <c r="HJ2040" s="6"/>
      <c r="HK2040" s="4"/>
      <c r="HL2040" s="6"/>
      <c r="HM2040" s="5"/>
      <c r="HN2040" s="5"/>
      <c r="HO2040" s="4"/>
      <c r="HP2040" s="6"/>
      <c r="HQ2040" s="4"/>
      <c r="HR2040" s="6"/>
      <c r="HS2040" s="5"/>
      <c r="HT2040" s="5"/>
      <c r="HU2040" s="4"/>
      <c r="HV2040" s="6"/>
      <c r="HW2040" s="4"/>
      <c r="HX2040" s="6"/>
      <c r="HY2040" s="5"/>
      <c r="HZ2040" s="5"/>
      <c r="IA2040" s="4"/>
      <c r="IB2040" s="6"/>
      <c r="IC2040" s="4"/>
      <c r="ID2040" s="6"/>
      <c r="IE2040" s="5"/>
      <c r="IF2040" s="5"/>
      <c r="IG2040" s="4"/>
      <c r="IH2040" s="6"/>
      <c r="II2040" s="4"/>
      <c r="IJ2040" s="6"/>
      <c r="IK2040" s="5"/>
      <c r="IL2040" s="5"/>
      <c r="IM2040" s="4"/>
      <c r="IN2040" s="6"/>
      <c r="IO2040" s="4"/>
      <c r="IP2040" s="6"/>
      <c r="IQ2040" s="5"/>
      <c r="IR2040" s="5"/>
      <c r="IS2040" s="4"/>
      <c r="IT2040" s="6"/>
      <c r="IU2040" s="4"/>
      <c r="IV2040" s="6"/>
      <c r="IW2040" s="5"/>
      <c r="IX2040" s="5"/>
      <c r="IY2040" s="4"/>
      <c r="IZ2040" s="6"/>
      <c r="JA2040" s="4"/>
      <c r="JB2040" s="6"/>
      <c r="JC2040" s="5"/>
      <c r="JD2040" s="5"/>
      <c r="JE2040" s="4"/>
      <c r="JF2040" s="6"/>
      <c r="JG2040" s="4"/>
      <c r="JH2040" s="6"/>
      <c r="JI2040" s="5"/>
      <c r="JJ2040" s="5"/>
      <c r="JK2040" s="4"/>
      <c r="JL2040" s="6"/>
      <c r="JM2040" s="4"/>
      <c r="JN2040" s="6"/>
      <c r="JO2040" s="5"/>
      <c r="JP2040" s="5"/>
      <c r="JQ2040" s="4"/>
      <c r="JR2040" s="6"/>
      <c r="JS2040" s="4"/>
      <c r="JT2040" s="6"/>
      <c r="JU2040" s="5"/>
      <c r="JV2040" s="5"/>
      <c r="JW2040" s="4"/>
      <c r="JX2040" s="6"/>
      <c r="JY2040" s="4"/>
      <c r="JZ2040" s="6"/>
      <c r="KA2040" s="5"/>
      <c r="KB2040" s="5"/>
      <c r="KC2040" s="4"/>
      <c r="KD2040" s="6"/>
      <c r="KE2040" s="4"/>
      <c r="KF2040" s="6"/>
      <c r="KG2040" s="5"/>
      <c r="KH2040" s="5"/>
      <c r="KI2040" s="4"/>
      <c r="KJ2040" s="6"/>
      <c r="KK2040" s="4"/>
      <c r="KL2040" s="6"/>
      <c r="KM2040" s="5"/>
      <c r="KN2040" s="5"/>
    </row>
    <row r="2041">
      <c r="A2041" s="3" t="s">
        <v>85</v>
      </c>
      <c r="B2041" s="3" t="s">
        <v>1266</v>
      </c>
      <c r="C2041" s="3" t="s">
        <v>703</v>
      </c>
      <c r="D2041" s="3" t="s">
        <v>712</v>
      </c>
      <c r="E2041" s="3" t="s">
        <v>1280</v>
      </c>
      <c r="F2041" s="3" t="s">
        <v>104</v>
      </c>
      <c r="G2041" s="3" t="s">
        <v>104</v>
      </c>
      <c r="H2041" s="3" t="s">
        <v>104</v>
      </c>
      <c r="I2041" s="3" t="s">
        <v>1692</v>
      </c>
      <c r="J2041" s="3" t="s">
        <v>104</v>
      </c>
      <c r="K2041" s="4"/>
      <c r="L2041" s="4">
        <f>=ROUNDDOWN({0},0)</f>
      </c>
      <c r="M2041" s="4"/>
      <c r="N2041" s="5"/>
      <c r="O2041" s="4"/>
      <c r="P2041" s="4">
        <f>=ROUNDDOWN({0},0)</f>
      </c>
      <c r="Q2041" s="4"/>
      <c r="R2041" s="5"/>
      <c r="S2041" s="4"/>
      <c r="T2041" s="6"/>
      <c r="U2041" s="4"/>
      <c r="V2041" s="6"/>
      <c r="W2041" s="5"/>
      <c r="X2041" s="5"/>
      <c r="Y2041" s="4"/>
      <c r="Z2041" s="6"/>
      <c r="AA2041" s="4"/>
      <c r="AB2041" s="6"/>
      <c r="AC2041" s="5"/>
      <c r="AD2041" s="5"/>
      <c r="AE2041" s="4"/>
      <c r="AF2041" s="6"/>
      <c r="AG2041" s="4"/>
      <c r="AH2041" s="6"/>
      <c r="AI2041" s="5"/>
      <c r="AJ2041" s="5"/>
      <c r="AK2041" s="4"/>
      <c r="AL2041" s="6"/>
      <c r="AM2041" s="4"/>
      <c r="AN2041" s="6"/>
      <c r="AO2041" s="5"/>
      <c r="AP2041" s="5"/>
      <c r="AQ2041" s="4"/>
      <c r="AR2041" s="6"/>
      <c r="AS2041" s="4"/>
      <c r="AT2041" s="6"/>
      <c r="AU2041" s="5"/>
      <c r="AV2041" s="5"/>
      <c r="AW2041" s="4"/>
      <c r="AX2041" s="6"/>
      <c r="AY2041" s="4"/>
      <c r="AZ2041" s="6"/>
      <c r="BA2041" s="5"/>
      <c r="BB2041" s="5"/>
      <c r="BC2041" s="4"/>
      <c r="BD2041" s="6"/>
      <c r="BE2041" s="4"/>
      <c r="BF2041" s="6"/>
      <c r="BG2041" s="5"/>
      <c r="BH2041" s="5"/>
      <c r="BI2041" s="4"/>
      <c r="BJ2041" s="6"/>
      <c r="BK2041" s="4"/>
      <c r="BL2041" s="6"/>
      <c r="BM2041" s="5"/>
      <c r="BN2041" s="5"/>
      <c r="BO2041" s="4"/>
      <c r="BP2041" s="6"/>
      <c r="BQ2041" s="4"/>
      <c r="BR2041" s="6"/>
      <c r="BS2041" s="5"/>
      <c r="BT2041" s="5"/>
      <c r="BU2041" s="4"/>
      <c r="BV2041" s="6"/>
      <c r="BW2041" s="4"/>
      <c r="BX2041" s="6"/>
      <c r="BY2041" s="5"/>
      <c r="BZ2041" s="5"/>
      <c r="CA2041" s="4"/>
      <c r="CB2041" s="6"/>
      <c r="CC2041" s="4"/>
      <c r="CD2041" s="6"/>
      <c r="CE2041" s="5"/>
      <c r="CF2041" s="5"/>
      <c r="CG2041" s="4"/>
      <c r="CH2041" s="6"/>
      <c r="CI2041" s="4"/>
      <c r="CJ2041" s="6"/>
      <c r="CK2041" s="5"/>
      <c r="CL2041" s="5"/>
      <c r="CM2041" s="4"/>
      <c r="CN2041" s="6"/>
      <c r="CO2041" s="4"/>
      <c r="CP2041" s="6"/>
      <c r="CQ2041" s="5"/>
      <c r="CR2041" s="5"/>
      <c r="CS2041" s="4"/>
      <c r="CT2041" s="6"/>
      <c r="CU2041" s="4"/>
      <c r="CV2041" s="6"/>
      <c r="CW2041" s="5"/>
      <c r="CX2041" s="5"/>
      <c r="CY2041" s="4"/>
      <c r="CZ2041" s="6"/>
      <c r="DA2041" s="4"/>
      <c r="DB2041" s="6"/>
      <c r="DC2041" s="5"/>
      <c r="DD2041" s="5"/>
      <c r="DE2041" s="4"/>
      <c r="DF2041" s="6"/>
      <c r="DG2041" s="4"/>
      <c r="DH2041" s="6"/>
      <c r="DI2041" s="5"/>
      <c r="DJ2041" s="5"/>
      <c r="DK2041" s="4"/>
      <c r="DL2041" s="6"/>
      <c r="DM2041" s="4"/>
      <c r="DN2041" s="6"/>
      <c r="DO2041" s="5"/>
      <c r="DP2041" s="5"/>
      <c r="DQ2041" s="4"/>
      <c r="DR2041" s="6"/>
      <c r="DS2041" s="4"/>
      <c r="DT2041" s="6"/>
      <c r="DU2041" s="5"/>
      <c r="DV2041" s="5"/>
      <c r="DW2041" s="4"/>
      <c r="DX2041" s="6"/>
      <c r="DY2041" s="4"/>
      <c r="DZ2041" s="6"/>
      <c r="EA2041" s="5"/>
      <c r="EB2041" s="5"/>
      <c r="EC2041" s="4"/>
      <c r="ED2041" s="6"/>
      <c r="EE2041" s="4"/>
      <c r="EF2041" s="6"/>
      <c r="EG2041" s="5"/>
      <c r="EH2041" s="5"/>
      <c r="EI2041" s="4"/>
      <c r="EJ2041" s="6"/>
      <c r="EK2041" s="4"/>
      <c r="EL2041" s="6"/>
      <c r="EM2041" s="5"/>
      <c r="EN2041" s="5"/>
      <c r="EO2041" s="4"/>
      <c r="EP2041" s="6"/>
      <c r="EQ2041" s="4"/>
      <c r="ER2041" s="6"/>
      <c r="ES2041" s="5"/>
      <c r="ET2041" s="5"/>
      <c r="EU2041" s="4"/>
      <c r="EV2041" s="6"/>
      <c r="EW2041" s="4"/>
      <c r="EX2041" s="6"/>
      <c r="EY2041" s="5"/>
      <c r="EZ2041" s="5"/>
      <c r="FA2041" s="4"/>
      <c r="FB2041" s="6"/>
      <c r="FC2041" s="4"/>
      <c r="FD2041" s="6"/>
      <c r="FE2041" s="5"/>
      <c r="FF2041" s="5"/>
      <c r="FG2041" s="4"/>
      <c r="FH2041" s="6"/>
      <c r="FI2041" s="4"/>
      <c r="FJ2041" s="6"/>
      <c r="FK2041" s="5"/>
      <c r="FL2041" s="5"/>
      <c r="FM2041" s="4"/>
      <c r="FN2041" s="6"/>
      <c r="FO2041" s="4"/>
      <c r="FP2041" s="6"/>
      <c r="FQ2041" s="5"/>
      <c r="FR2041" s="5"/>
      <c r="FS2041" s="4"/>
      <c r="FT2041" s="6"/>
      <c r="FU2041" s="4"/>
      <c r="FV2041" s="6"/>
      <c r="FW2041" s="5"/>
      <c r="FX2041" s="5"/>
      <c r="FY2041" s="4"/>
      <c r="FZ2041" s="6"/>
      <c r="GA2041" s="4"/>
      <c r="GB2041" s="6"/>
      <c r="GC2041" s="5"/>
      <c r="GD2041" s="5"/>
      <c r="GE2041" s="4"/>
      <c r="GF2041" s="6"/>
      <c r="GG2041" s="4"/>
      <c r="GH2041" s="6"/>
      <c r="GI2041" s="5"/>
      <c r="GJ2041" s="5"/>
      <c r="GK2041" s="4"/>
      <c r="GL2041" s="6"/>
      <c r="GM2041" s="4"/>
      <c r="GN2041" s="6"/>
      <c r="GO2041" s="5"/>
      <c r="GP2041" s="5"/>
      <c r="GQ2041" s="4"/>
      <c r="GR2041" s="6"/>
      <c r="GS2041" s="4"/>
      <c r="GT2041" s="6"/>
      <c r="GU2041" s="5"/>
      <c r="GV2041" s="5"/>
      <c r="GW2041" s="4"/>
      <c r="GX2041" s="6"/>
      <c r="GY2041" s="4"/>
      <c r="GZ2041" s="6"/>
      <c r="HA2041" s="5"/>
      <c r="HB2041" s="5"/>
      <c r="HC2041" s="4"/>
      <c r="HD2041" s="6"/>
      <c r="HE2041" s="4"/>
      <c r="HF2041" s="6"/>
      <c r="HG2041" s="5"/>
      <c r="HH2041" s="5"/>
      <c r="HI2041" s="4"/>
      <c r="HJ2041" s="6"/>
      <c r="HK2041" s="4"/>
      <c r="HL2041" s="6"/>
      <c r="HM2041" s="5"/>
      <c r="HN2041" s="5"/>
      <c r="HO2041" s="4"/>
      <c r="HP2041" s="6"/>
      <c r="HQ2041" s="4"/>
      <c r="HR2041" s="6"/>
      <c r="HS2041" s="5"/>
      <c r="HT2041" s="5"/>
      <c r="HU2041" s="4"/>
      <c r="HV2041" s="6"/>
      <c r="HW2041" s="4"/>
      <c r="HX2041" s="6"/>
      <c r="HY2041" s="5"/>
      <c r="HZ2041" s="5"/>
      <c r="IA2041" s="4"/>
      <c r="IB2041" s="6"/>
      <c r="IC2041" s="4"/>
      <c r="ID2041" s="6"/>
      <c r="IE2041" s="5"/>
      <c r="IF2041" s="5"/>
      <c r="IG2041" s="4"/>
      <c r="IH2041" s="6"/>
      <c r="II2041" s="4"/>
      <c r="IJ2041" s="6"/>
      <c r="IK2041" s="5"/>
      <c r="IL2041" s="5"/>
      <c r="IM2041" s="4"/>
      <c r="IN2041" s="6"/>
      <c r="IO2041" s="4"/>
      <c r="IP2041" s="6"/>
      <c r="IQ2041" s="5"/>
      <c r="IR2041" s="5"/>
      <c r="IS2041" s="4"/>
      <c r="IT2041" s="6"/>
      <c r="IU2041" s="4"/>
      <c r="IV2041" s="6"/>
      <c r="IW2041" s="5"/>
      <c r="IX2041" s="5"/>
      <c r="IY2041" s="4"/>
      <c r="IZ2041" s="6"/>
      <c r="JA2041" s="4"/>
      <c r="JB2041" s="6"/>
      <c r="JC2041" s="5"/>
      <c r="JD2041" s="5"/>
      <c r="JE2041" s="4"/>
      <c r="JF2041" s="6"/>
      <c r="JG2041" s="4"/>
      <c r="JH2041" s="6"/>
      <c r="JI2041" s="5"/>
      <c r="JJ2041" s="5"/>
      <c r="JK2041" s="4"/>
      <c r="JL2041" s="6"/>
      <c r="JM2041" s="4"/>
      <c r="JN2041" s="6"/>
      <c r="JO2041" s="5"/>
      <c r="JP2041" s="5"/>
      <c r="JQ2041" s="4"/>
      <c r="JR2041" s="6"/>
      <c r="JS2041" s="4"/>
      <c r="JT2041" s="6"/>
      <c r="JU2041" s="5"/>
      <c r="JV2041" s="5"/>
      <c r="JW2041" s="4"/>
      <c r="JX2041" s="6"/>
      <c r="JY2041" s="4"/>
      <c r="JZ2041" s="6"/>
      <c r="KA2041" s="5"/>
      <c r="KB2041" s="5"/>
      <c r="KC2041" s="4"/>
      <c r="KD2041" s="6"/>
      <c r="KE2041" s="4"/>
      <c r="KF2041" s="6"/>
      <c r="KG2041" s="5"/>
      <c r="KH2041" s="5"/>
      <c r="KI2041" s="4"/>
      <c r="KJ2041" s="6"/>
      <c r="KK2041" s="4"/>
      <c r="KL2041" s="6"/>
      <c r="KM2041" s="5"/>
      <c r="KN2041" s="5"/>
    </row>
    <row r="2042">
      <c r="A2042" s="3" t="s">
        <v>85</v>
      </c>
      <c r="B2042" s="3" t="s">
        <v>1266</v>
      </c>
      <c r="C2042" s="3" t="s">
        <v>703</v>
      </c>
      <c r="D2042" s="3" t="s">
        <v>712</v>
      </c>
      <c r="E2042" s="3" t="s">
        <v>1293</v>
      </c>
      <c r="F2042" s="3" t="s">
        <v>104</v>
      </c>
      <c r="G2042" s="3" t="s">
        <v>104</v>
      </c>
      <c r="H2042" s="3" t="s">
        <v>104</v>
      </c>
      <c r="I2042" s="3" t="s">
        <v>1341</v>
      </c>
      <c r="J2042" s="3" t="s">
        <v>104</v>
      </c>
      <c r="K2042" s="4"/>
      <c r="L2042" s="4">
        <f>=ROUNDDOWN({0},0)</f>
      </c>
      <c r="M2042" s="4"/>
      <c r="N2042" s="5"/>
      <c r="O2042" s="4"/>
      <c r="P2042" s="4">
        <f>=ROUNDDOWN({0},0)</f>
      </c>
      <c r="Q2042" s="4"/>
      <c r="R2042" s="5"/>
      <c r="S2042" s="4"/>
      <c r="T2042" s="6"/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/>
      <c r="AF2042" s="6"/>
      <c r="AG2042" s="4"/>
      <c r="AH2042" s="6"/>
      <c r="AI2042" s="5"/>
      <c r="AJ2042" s="5"/>
      <c r="AK2042" s="4"/>
      <c r="AL2042" s="6"/>
      <c r="AM2042" s="4"/>
      <c r="AN2042" s="6"/>
      <c r="AO2042" s="5"/>
      <c r="AP2042" s="5"/>
      <c r="AQ2042" s="4"/>
      <c r="AR2042" s="6"/>
      <c r="AS2042" s="4"/>
      <c r="AT2042" s="6"/>
      <c r="AU2042" s="5"/>
      <c r="AV2042" s="5"/>
      <c r="AW2042" s="4"/>
      <c r="AX2042" s="6"/>
      <c r="AY2042" s="4"/>
      <c r="AZ2042" s="6"/>
      <c r="BA2042" s="5"/>
      <c r="BB2042" s="5"/>
      <c r="BC2042" s="4"/>
      <c r="BD2042" s="6"/>
      <c r="BE2042" s="4"/>
      <c r="BF2042" s="6"/>
      <c r="BG2042" s="5"/>
      <c r="BH2042" s="5"/>
      <c r="BI2042" s="4"/>
      <c r="BJ2042" s="6"/>
      <c r="BK2042" s="4"/>
      <c r="BL2042" s="6"/>
      <c r="BM2042" s="5"/>
      <c r="BN2042" s="5"/>
      <c r="BO2042" s="4"/>
      <c r="BP2042" s="6"/>
      <c r="BQ2042" s="4"/>
      <c r="BR2042" s="6"/>
      <c r="BS2042" s="5"/>
      <c r="BT2042" s="5"/>
      <c r="BU2042" s="4"/>
      <c r="BV2042" s="6"/>
      <c r="BW2042" s="4"/>
      <c r="BX2042" s="6"/>
      <c r="BY2042" s="5"/>
      <c r="BZ2042" s="5"/>
      <c r="CA2042" s="4"/>
      <c r="CB2042" s="6"/>
      <c r="CC2042" s="4"/>
      <c r="CD2042" s="6"/>
      <c r="CE2042" s="5"/>
      <c r="CF2042" s="5"/>
      <c r="CG2042" s="4"/>
      <c r="CH2042" s="6"/>
      <c r="CI2042" s="4"/>
      <c r="CJ2042" s="6"/>
      <c r="CK2042" s="5"/>
      <c r="CL2042" s="5"/>
      <c r="CM2042" s="4"/>
      <c r="CN2042" s="6"/>
      <c r="CO2042" s="4"/>
      <c r="CP2042" s="6"/>
      <c r="CQ2042" s="5"/>
      <c r="CR2042" s="5"/>
      <c r="CS2042" s="4"/>
      <c r="CT2042" s="6"/>
      <c r="CU2042" s="4"/>
      <c r="CV2042" s="6"/>
      <c r="CW2042" s="5"/>
      <c r="CX2042" s="5"/>
      <c r="CY2042" s="4"/>
      <c r="CZ2042" s="6"/>
      <c r="DA2042" s="4"/>
      <c r="DB2042" s="6"/>
      <c r="DC2042" s="5"/>
      <c r="DD2042" s="5"/>
      <c r="DE2042" s="4"/>
      <c r="DF2042" s="6"/>
      <c r="DG2042" s="4"/>
      <c r="DH2042" s="6"/>
      <c r="DI2042" s="5"/>
      <c r="DJ2042" s="5"/>
      <c r="DK2042" s="4"/>
      <c r="DL2042" s="6"/>
      <c r="DM2042" s="4"/>
      <c r="DN2042" s="6"/>
      <c r="DO2042" s="5"/>
      <c r="DP2042" s="5"/>
      <c r="DQ2042" s="4"/>
      <c r="DR2042" s="6"/>
      <c r="DS2042" s="4"/>
      <c r="DT2042" s="6"/>
      <c r="DU2042" s="5"/>
      <c r="DV2042" s="5"/>
      <c r="DW2042" s="4"/>
      <c r="DX2042" s="6"/>
      <c r="DY2042" s="4"/>
      <c r="DZ2042" s="6"/>
      <c r="EA2042" s="5"/>
      <c r="EB2042" s="5"/>
      <c r="EC2042" s="4"/>
      <c r="ED2042" s="6"/>
      <c r="EE2042" s="4"/>
      <c r="EF2042" s="6"/>
      <c r="EG2042" s="5"/>
      <c r="EH2042" s="5"/>
      <c r="EI2042" s="4"/>
      <c r="EJ2042" s="6"/>
      <c r="EK2042" s="4"/>
      <c r="EL2042" s="6"/>
      <c r="EM2042" s="5"/>
      <c r="EN2042" s="5"/>
      <c r="EO2042" s="4"/>
      <c r="EP2042" s="6"/>
      <c r="EQ2042" s="4"/>
      <c r="ER2042" s="6"/>
      <c r="ES2042" s="5"/>
      <c r="ET2042" s="5"/>
      <c r="EU2042" s="4"/>
      <c r="EV2042" s="6"/>
      <c r="EW2042" s="4"/>
      <c r="EX2042" s="6"/>
      <c r="EY2042" s="5"/>
      <c r="EZ2042" s="5"/>
      <c r="FA2042" s="4"/>
      <c r="FB2042" s="6"/>
      <c r="FC2042" s="4"/>
      <c r="FD2042" s="6"/>
      <c r="FE2042" s="5"/>
      <c r="FF2042" s="5"/>
      <c r="FG2042" s="4"/>
      <c r="FH2042" s="6"/>
      <c r="FI2042" s="4"/>
      <c r="FJ2042" s="6"/>
      <c r="FK2042" s="5"/>
      <c r="FL2042" s="5"/>
      <c r="FM2042" s="4"/>
      <c r="FN2042" s="6"/>
      <c r="FO2042" s="4"/>
      <c r="FP2042" s="6"/>
      <c r="FQ2042" s="5"/>
      <c r="FR2042" s="5"/>
      <c r="FS2042" s="4"/>
      <c r="FT2042" s="6"/>
      <c r="FU2042" s="4"/>
      <c r="FV2042" s="6"/>
      <c r="FW2042" s="5"/>
      <c r="FX2042" s="5"/>
      <c r="FY2042" s="4"/>
      <c r="FZ2042" s="6"/>
      <c r="GA2042" s="4"/>
      <c r="GB2042" s="6"/>
      <c r="GC2042" s="5"/>
      <c r="GD2042" s="5"/>
      <c r="GE2042" s="4"/>
      <c r="GF2042" s="6"/>
      <c r="GG2042" s="4"/>
      <c r="GH2042" s="6"/>
      <c r="GI2042" s="5"/>
      <c r="GJ2042" s="5"/>
      <c r="GK2042" s="4"/>
      <c r="GL2042" s="6"/>
      <c r="GM2042" s="4"/>
      <c r="GN2042" s="6"/>
      <c r="GO2042" s="5"/>
      <c r="GP2042" s="5"/>
      <c r="GQ2042" s="4"/>
      <c r="GR2042" s="6"/>
      <c r="GS2042" s="4"/>
      <c r="GT2042" s="6"/>
      <c r="GU2042" s="5"/>
      <c r="GV2042" s="5"/>
      <c r="GW2042" s="4"/>
      <c r="GX2042" s="6"/>
      <c r="GY2042" s="4"/>
      <c r="GZ2042" s="6"/>
      <c r="HA2042" s="5"/>
      <c r="HB2042" s="5"/>
      <c r="HC2042" s="4"/>
      <c r="HD2042" s="6"/>
      <c r="HE2042" s="4"/>
      <c r="HF2042" s="6"/>
      <c r="HG2042" s="5"/>
      <c r="HH2042" s="5"/>
      <c r="HI2042" s="4"/>
      <c r="HJ2042" s="6"/>
      <c r="HK2042" s="4"/>
      <c r="HL2042" s="6"/>
      <c r="HM2042" s="5"/>
      <c r="HN2042" s="5"/>
      <c r="HO2042" s="4"/>
      <c r="HP2042" s="6"/>
      <c r="HQ2042" s="4"/>
      <c r="HR2042" s="6"/>
      <c r="HS2042" s="5"/>
      <c r="HT2042" s="5"/>
      <c r="HU2042" s="4"/>
      <c r="HV2042" s="6"/>
      <c r="HW2042" s="4"/>
      <c r="HX2042" s="6"/>
      <c r="HY2042" s="5"/>
      <c r="HZ2042" s="5"/>
      <c r="IA2042" s="4"/>
      <c r="IB2042" s="6"/>
      <c r="IC2042" s="4"/>
      <c r="ID2042" s="6"/>
      <c r="IE2042" s="5"/>
      <c r="IF2042" s="5"/>
      <c r="IG2042" s="4"/>
      <c r="IH2042" s="6"/>
      <c r="II2042" s="4"/>
      <c r="IJ2042" s="6"/>
      <c r="IK2042" s="5"/>
      <c r="IL2042" s="5"/>
      <c r="IM2042" s="4"/>
      <c r="IN2042" s="6"/>
      <c r="IO2042" s="4"/>
      <c r="IP2042" s="6"/>
      <c r="IQ2042" s="5"/>
      <c r="IR2042" s="5"/>
      <c r="IS2042" s="4"/>
      <c r="IT2042" s="6"/>
      <c r="IU2042" s="4"/>
      <c r="IV2042" s="6"/>
      <c r="IW2042" s="5"/>
      <c r="IX2042" s="5"/>
      <c r="IY2042" s="4"/>
      <c r="IZ2042" s="6"/>
      <c r="JA2042" s="4"/>
      <c r="JB2042" s="6"/>
      <c r="JC2042" s="5"/>
      <c r="JD2042" s="5"/>
      <c r="JE2042" s="4"/>
      <c r="JF2042" s="6"/>
      <c r="JG2042" s="4"/>
      <c r="JH2042" s="6"/>
      <c r="JI2042" s="5"/>
      <c r="JJ2042" s="5"/>
      <c r="JK2042" s="4"/>
      <c r="JL2042" s="6"/>
      <c r="JM2042" s="4"/>
      <c r="JN2042" s="6"/>
      <c r="JO2042" s="5"/>
      <c r="JP2042" s="5"/>
      <c r="JQ2042" s="4"/>
      <c r="JR2042" s="6"/>
      <c r="JS2042" s="4"/>
      <c r="JT2042" s="6"/>
      <c r="JU2042" s="5"/>
      <c r="JV2042" s="5"/>
      <c r="JW2042" s="4"/>
      <c r="JX2042" s="6"/>
      <c r="JY2042" s="4"/>
      <c r="JZ2042" s="6"/>
      <c r="KA2042" s="5"/>
      <c r="KB2042" s="5"/>
      <c r="KC2042" s="4"/>
      <c r="KD2042" s="6"/>
      <c r="KE2042" s="4"/>
      <c r="KF2042" s="6"/>
      <c r="KG2042" s="5"/>
      <c r="KH2042" s="5"/>
      <c r="KI2042" s="4"/>
      <c r="KJ2042" s="6"/>
      <c r="KK2042" s="4"/>
      <c r="KL2042" s="6"/>
      <c r="KM2042" s="5"/>
      <c r="KN2042" s="5"/>
    </row>
    <row r="2043">
      <c r="A2043" s="3" t="s">
        <v>85</v>
      </c>
      <c r="B2043" s="3" t="s">
        <v>1266</v>
      </c>
      <c r="C2043" s="3" t="s">
        <v>703</v>
      </c>
      <c r="D2043" s="3" t="s">
        <v>712</v>
      </c>
      <c r="E2043" s="3" t="s">
        <v>1271</v>
      </c>
      <c r="F2043" s="3" t="s">
        <v>104</v>
      </c>
      <c r="G2043" s="3" t="s">
        <v>104</v>
      </c>
      <c r="H2043" s="3" t="s">
        <v>104</v>
      </c>
      <c r="I2043" s="3" t="s">
        <v>1682</v>
      </c>
      <c r="J2043" s="3" t="s">
        <v>104</v>
      </c>
      <c r="K2043" s="4"/>
      <c r="L2043" s="4">
        <f>=ROUNDDOWN({0},0)</f>
      </c>
      <c r="M2043" s="4"/>
      <c r="N2043" s="5"/>
      <c r="O2043" s="4"/>
      <c r="P2043" s="4">
        <f>=ROUNDDOWN({0},0)</f>
      </c>
      <c r="Q2043" s="4"/>
      <c r="R2043" s="5"/>
      <c r="S2043" s="4"/>
      <c r="T2043" s="6"/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/>
      <c r="AF2043" s="6"/>
      <c r="AG2043" s="4"/>
      <c r="AH2043" s="6"/>
      <c r="AI2043" s="5"/>
      <c r="AJ2043" s="5"/>
      <c r="AK2043" s="4"/>
      <c r="AL2043" s="6"/>
      <c r="AM2043" s="4"/>
      <c r="AN2043" s="6"/>
      <c r="AO2043" s="5"/>
      <c r="AP2043" s="5"/>
      <c r="AQ2043" s="4"/>
      <c r="AR2043" s="6"/>
      <c r="AS2043" s="4"/>
      <c r="AT2043" s="6"/>
      <c r="AU2043" s="5"/>
      <c r="AV2043" s="5"/>
      <c r="AW2043" s="4"/>
      <c r="AX2043" s="6"/>
      <c r="AY2043" s="4"/>
      <c r="AZ2043" s="6"/>
      <c r="BA2043" s="5"/>
      <c r="BB2043" s="5"/>
      <c r="BC2043" s="4"/>
      <c r="BD2043" s="6"/>
      <c r="BE2043" s="4"/>
      <c r="BF2043" s="6"/>
      <c r="BG2043" s="5"/>
      <c r="BH2043" s="5"/>
      <c r="BI2043" s="4"/>
      <c r="BJ2043" s="6"/>
      <c r="BK2043" s="4"/>
      <c r="BL2043" s="6"/>
      <c r="BM2043" s="5"/>
      <c r="BN2043" s="5"/>
      <c r="BO2043" s="4"/>
      <c r="BP2043" s="6"/>
      <c r="BQ2043" s="4"/>
      <c r="BR2043" s="6"/>
      <c r="BS2043" s="5"/>
      <c r="BT2043" s="5"/>
      <c r="BU2043" s="4"/>
      <c r="BV2043" s="6"/>
      <c r="BW2043" s="4"/>
      <c r="BX2043" s="6"/>
      <c r="BY2043" s="5"/>
      <c r="BZ2043" s="5"/>
      <c r="CA2043" s="4"/>
      <c r="CB2043" s="6"/>
      <c r="CC2043" s="4"/>
      <c r="CD2043" s="6"/>
      <c r="CE2043" s="5"/>
      <c r="CF2043" s="5"/>
      <c r="CG2043" s="4"/>
      <c r="CH2043" s="6"/>
      <c r="CI2043" s="4"/>
      <c r="CJ2043" s="6"/>
      <c r="CK2043" s="5"/>
      <c r="CL2043" s="5"/>
      <c r="CM2043" s="4"/>
      <c r="CN2043" s="6"/>
      <c r="CO2043" s="4"/>
      <c r="CP2043" s="6"/>
      <c r="CQ2043" s="5"/>
      <c r="CR2043" s="5"/>
      <c r="CS2043" s="4"/>
      <c r="CT2043" s="6"/>
      <c r="CU2043" s="4"/>
      <c r="CV2043" s="6"/>
      <c r="CW2043" s="5"/>
      <c r="CX2043" s="5"/>
      <c r="CY2043" s="4"/>
      <c r="CZ2043" s="6"/>
      <c r="DA2043" s="4"/>
      <c r="DB2043" s="6"/>
      <c r="DC2043" s="5"/>
      <c r="DD2043" s="5"/>
      <c r="DE2043" s="4"/>
      <c r="DF2043" s="6"/>
      <c r="DG2043" s="4"/>
      <c r="DH2043" s="6"/>
      <c r="DI2043" s="5"/>
      <c r="DJ2043" s="5"/>
      <c r="DK2043" s="4"/>
      <c r="DL2043" s="6"/>
      <c r="DM2043" s="4"/>
      <c r="DN2043" s="6"/>
      <c r="DO2043" s="5"/>
      <c r="DP2043" s="5"/>
      <c r="DQ2043" s="4"/>
      <c r="DR2043" s="6"/>
      <c r="DS2043" s="4"/>
      <c r="DT2043" s="6"/>
      <c r="DU2043" s="5"/>
      <c r="DV2043" s="5"/>
      <c r="DW2043" s="4"/>
      <c r="DX2043" s="6"/>
      <c r="DY2043" s="4"/>
      <c r="DZ2043" s="6"/>
      <c r="EA2043" s="5"/>
      <c r="EB2043" s="5"/>
      <c r="EC2043" s="4"/>
      <c r="ED2043" s="6"/>
      <c r="EE2043" s="4"/>
      <c r="EF2043" s="6"/>
      <c r="EG2043" s="5"/>
      <c r="EH2043" s="5"/>
      <c r="EI2043" s="4"/>
      <c r="EJ2043" s="6"/>
      <c r="EK2043" s="4"/>
      <c r="EL2043" s="6"/>
      <c r="EM2043" s="5"/>
      <c r="EN2043" s="5"/>
      <c r="EO2043" s="4"/>
      <c r="EP2043" s="6"/>
      <c r="EQ2043" s="4"/>
      <c r="ER2043" s="6"/>
      <c r="ES2043" s="5"/>
      <c r="ET2043" s="5"/>
      <c r="EU2043" s="4"/>
      <c r="EV2043" s="6"/>
      <c r="EW2043" s="4"/>
      <c r="EX2043" s="6"/>
      <c r="EY2043" s="5"/>
      <c r="EZ2043" s="5"/>
      <c r="FA2043" s="4"/>
      <c r="FB2043" s="6"/>
      <c r="FC2043" s="4"/>
      <c r="FD2043" s="6"/>
      <c r="FE2043" s="5"/>
      <c r="FF2043" s="5"/>
      <c r="FG2043" s="4"/>
      <c r="FH2043" s="6"/>
      <c r="FI2043" s="4"/>
      <c r="FJ2043" s="6"/>
      <c r="FK2043" s="5"/>
      <c r="FL2043" s="5"/>
      <c r="FM2043" s="4"/>
      <c r="FN2043" s="6"/>
      <c r="FO2043" s="4"/>
      <c r="FP2043" s="6"/>
      <c r="FQ2043" s="5"/>
      <c r="FR2043" s="5"/>
      <c r="FS2043" s="4"/>
      <c r="FT2043" s="6"/>
      <c r="FU2043" s="4"/>
      <c r="FV2043" s="6"/>
      <c r="FW2043" s="5"/>
      <c r="FX2043" s="5"/>
      <c r="FY2043" s="4"/>
      <c r="FZ2043" s="6"/>
      <c r="GA2043" s="4"/>
      <c r="GB2043" s="6"/>
      <c r="GC2043" s="5"/>
      <c r="GD2043" s="5"/>
      <c r="GE2043" s="4"/>
      <c r="GF2043" s="6"/>
      <c r="GG2043" s="4"/>
      <c r="GH2043" s="6"/>
      <c r="GI2043" s="5"/>
      <c r="GJ2043" s="5"/>
      <c r="GK2043" s="4"/>
      <c r="GL2043" s="6"/>
      <c r="GM2043" s="4"/>
      <c r="GN2043" s="6"/>
      <c r="GO2043" s="5"/>
      <c r="GP2043" s="5"/>
      <c r="GQ2043" s="4"/>
      <c r="GR2043" s="6"/>
      <c r="GS2043" s="4"/>
      <c r="GT2043" s="6"/>
      <c r="GU2043" s="5"/>
      <c r="GV2043" s="5"/>
      <c r="GW2043" s="4"/>
      <c r="GX2043" s="6"/>
      <c r="GY2043" s="4"/>
      <c r="GZ2043" s="6"/>
      <c r="HA2043" s="5"/>
      <c r="HB2043" s="5"/>
      <c r="HC2043" s="4"/>
      <c r="HD2043" s="6"/>
      <c r="HE2043" s="4"/>
      <c r="HF2043" s="6"/>
      <c r="HG2043" s="5"/>
      <c r="HH2043" s="5"/>
      <c r="HI2043" s="4"/>
      <c r="HJ2043" s="6"/>
      <c r="HK2043" s="4"/>
      <c r="HL2043" s="6"/>
      <c r="HM2043" s="5"/>
      <c r="HN2043" s="5"/>
      <c r="HO2043" s="4"/>
      <c r="HP2043" s="6"/>
      <c r="HQ2043" s="4"/>
      <c r="HR2043" s="6"/>
      <c r="HS2043" s="5"/>
      <c r="HT2043" s="5"/>
      <c r="HU2043" s="4"/>
      <c r="HV2043" s="6"/>
      <c r="HW2043" s="4"/>
      <c r="HX2043" s="6"/>
      <c r="HY2043" s="5"/>
      <c r="HZ2043" s="5"/>
      <c r="IA2043" s="4"/>
      <c r="IB2043" s="6"/>
      <c r="IC2043" s="4"/>
      <c r="ID2043" s="6"/>
      <c r="IE2043" s="5"/>
      <c r="IF2043" s="5"/>
      <c r="IG2043" s="4"/>
      <c r="IH2043" s="6"/>
      <c r="II2043" s="4"/>
      <c r="IJ2043" s="6"/>
      <c r="IK2043" s="5"/>
      <c r="IL2043" s="5"/>
      <c r="IM2043" s="4"/>
      <c r="IN2043" s="6"/>
      <c r="IO2043" s="4"/>
      <c r="IP2043" s="6"/>
      <c r="IQ2043" s="5"/>
      <c r="IR2043" s="5"/>
      <c r="IS2043" s="4"/>
      <c r="IT2043" s="6"/>
      <c r="IU2043" s="4"/>
      <c r="IV2043" s="6"/>
      <c r="IW2043" s="5"/>
      <c r="IX2043" s="5"/>
      <c r="IY2043" s="4"/>
      <c r="IZ2043" s="6"/>
      <c r="JA2043" s="4"/>
      <c r="JB2043" s="6"/>
      <c r="JC2043" s="5"/>
      <c r="JD2043" s="5"/>
      <c r="JE2043" s="4"/>
      <c r="JF2043" s="6"/>
      <c r="JG2043" s="4"/>
      <c r="JH2043" s="6"/>
      <c r="JI2043" s="5"/>
      <c r="JJ2043" s="5"/>
      <c r="JK2043" s="4"/>
      <c r="JL2043" s="6"/>
      <c r="JM2043" s="4"/>
      <c r="JN2043" s="6"/>
      <c r="JO2043" s="5"/>
      <c r="JP2043" s="5"/>
      <c r="JQ2043" s="4"/>
      <c r="JR2043" s="6"/>
      <c r="JS2043" s="4"/>
      <c r="JT2043" s="6"/>
      <c r="JU2043" s="5"/>
      <c r="JV2043" s="5"/>
      <c r="JW2043" s="4"/>
      <c r="JX2043" s="6"/>
      <c r="JY2043" s="4"/>
      <c r="JZ2043" s="6"/>
      <c r="KA2043" s="5"/>
      <c r="KB2043" s="5"/>
      <c r="KC2043" s="4"/>
      <c r="KD2043" s="6"/>
      <c r="KE2043" s="4"/>
      <c r="KF2043" s="6"/>
      <c r="KG2043" s="5"/>
      <c r="KH2043" s="5"/>
      <c r="KI2043" s="4"/>
      <c r="KJ2043" s="6"/>
      <c r="KK2043" s="4"/>
      <c r="KL2043" s="6"/>
      <c r="KM2043" s="5"/>
      <c r="KN2043" s="5"/>
    </row>
    <row r="2044">
      <c r="A2044" s="3" t="s">
        <v>85</v>
      </c>
      <c r="B2044" s="3" t="s">
        <v>1266</v>
      </c>
      <c r="C2044" s="3" t="s">
        <v>703</v>
      </c>
      <c r="D2044" s="3" t="s">
        <v>712</v>
      </c>
      <c r="E2044" s="3" t="s">
        <v>1289</v>
      </c>
      <c r="F2044" s="3" t="s">
        <v>104</v>
      </c>
      <c r="G2044" s="3" t="s">
        <v>104</v>
      </c>
      <c r="H2044" s="3" t="s">
        <v>104</v>
      </c>
      <c r="I2044" s="3" t="s">
        <v>1693</v>
      </c>
      <c r="J2044" s="3" t="s">
        <v>104</v>
      </c>
      <c r="K2044" s="4"/>
      <c r="L2044" s="4">
        <f>=ROUNDDOWN({0},0)</f>
      </c>
      <c r="M2044" s="4"/>
      <c r="N2044" s="5"/>
      <c r="O2044" s="4"/>
      <c r="P2044" s="4">
        <f>=ROUNDDOWN({0},0)</f>
      </c>
      <c r="Q2044" s="4"/>
      <c r="R2044" s="5"/>
      <c r="S2044" s="4"/>
      <c r="T2044" s="6"/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/>
      <c r="AF2044" s="6"/>
      <c r="AG2044" s="4"/>
      <c r="AH2044" s="6"/>
      <c r="AI2044" s="5"/>
      <c r="AJ2044" s="5"/>
      <c r="AK2044" s="4"/>
      <c r="AL2044" s="6"/>
      <c r="AM2044" s="4"/>
      <c r="AN2044" s="6"/>
      <c r="AO2044" s="5"/>
      <c r="AP2044" s="5"/>
      <c r="AQ2044" s="4"/>
      <c r="AR2044" s="6"/>
      <c r="AS2044" s="4"/>
      <c r="AT2044" s="6"/>
      <c r="AU2044" s="5"/>
      <c r="AV2044" s="5"/>
      <c r="AW2044" s="4"/>
      <c r="AX2044" s="6"/>
      <c r="AY2044" s="4"/>
      <c r="AZ2044" s="6"/>
      <c r="BA2044" s="5"/>
      <c r="BB2044" s="5"/>
      <c r="BC2044" s="4"/>
      <c r="BD2044" s="6"/>
      <c r="BE2044" s="4"/>
      <c r="BF2044" s="6"/>
      <c r="BG2044" s="5"/>
      <c r="BH2044" s="5"/>
      <c r="BI2044" s="4"/>
      <c r="BJ2044" s="6"/>
      <c r="BK2044" s="4"/>
      <c r="BL2044" s="6"/>
      <c r="BM2044" s="5"/>
      <c r="BN2044" s="5"/>
      <c r="BO2044" s="4"/>
      <c r="BP2044" s="6"/>
      <c r="BQ2044" s="4"/>
      <c r="BR2044" s="6"/>
      <c r="BS2044" s="5"/>
      <c r="BT2044" s="5"/>
      <c r="BU2044" s="4"/>
      <c r="BV2044" s="6"/>
      <c r="BW2044" s="4"/>
      <c r="BX2044" s="6"/>
      <c r="BY2044" s="5"/>
      <c r="BZ2044" s="5"/>
      <c r="CA2044" s="4"/>
      <c r="CB2044" s="6"/>
      <c r="CC2044" s="4"/>
      <c r="CD2044" s="6"/>
      <c r="CE2044" s="5"/>
      <c r="CF2044" s="5"/>
      <c r="CG2044" s="4"/>
      <c r="CH2044" s="6"/>
      <c r="CI2044" s="4"/>
      <c r="CJ2044" s="6"/>
      <c r="CK2044" s="5"/>
      <c r="CL2044" s="5"/>
      <c r="CM2044" s="4"/>
      <c r="CN2044" s="6"/>
      <c r="CO2044" s="4"/>
      <c r="CP2044" s="6"/>
      <c r="CQ2044" s="5"/>
      <c r="CR2044" s="5"/>
      <c r="CS2044" s="4"/>
      <c r="CT2044" s="6"/>
      <c r="CU2044" s="4"/>
      <c r="CV2044" s="6"/>
      <c r="CW2044" s="5"/>
      <c r="CX2044" s="5"/>
      <c r="CY2044" s="4"/>
      <c r="CZ2044" s="6"/>
      <c r="DA2044" s="4"/>
      <c r="DB2044" s="6"/>
      <c r="DC2044" s="5"/>
      <c r="DD2044" s="5"/>
      <c r="DE2044" s="4"/>
      <c r="DF2044" s="6"/>
      <c r="DG2044" s="4"/>
      <c r="DH2044" s="6"/>
      <c r="DI2044" s="5"/>
      <c r="DJ2044" s="5"/>
      <c r="DK2044" s="4"/>
      <c r="DL2044" s="6"/>
      <c r="DM2044" s="4"/>
      <c r="DN2044" s="6"/>
      <c r="DO2044" s="5"/>
      <c r="DP2044" s="5"/>
      <c r="DQ2044" s="4"/>
      <c r="DR2044" s="6"/>
      <c r="DS2044" s="4"/>
      <c r="DT2044" s="6"/>
      <c r="DU2044" s="5"/>
      <c r="DV2044" s="5"/>
      <c r="DW2044" s="4"/>
      <c r="DX2044" s="6"/>
      <c r="DY2044" s="4"/>
      <c r="DZ2044" s="6"/>
      <c r="EA2044" s="5"/>
      <c r="EB2044" s="5"/>
      <c r="EC2044" s="4"/>
      <c r="ED2044" s="6"/>
      <c r="EE2044" s="4"/>
      <c r="EF2044" s="6"/>
      <c r="EG2044" s="5"/>
      <c r="EH2044" s="5"/>
      <c r="EI2044" s="4"/>
      <c r="EJ2044" s="6"/>
      <c r="EK2044" s="4"/>
      <c r="EL2044" s="6"/>
      <c r="EM2044" s="5"/>
      <c r="EN2044" s="5"/>
      <c r="EO2044" s="4"/>
      <c r="EP2044" s="6"/>
      <c r="EQ2044" s="4"/>
      <c r="ER2044" s="6"/>
      <c r="ES2044" s="5"/>
      <c r="ET2044" s="5"/>
      <c r="EU2044" s="4"/>
      <c r="EV2044" s="6"/>
      <c r="EW2044" s="4"/>
      <c r="EX2044" s="6"/>
      <c r="EY2044" s="5"/>
      <c r="EZ2044" s="5"/>
      <c r="FA2044" s="4"/>
      <c r="FB2044" s="6"/>
      <c r="FC2044" s="4"/>
      <c r="FD2044" s="6"/>
      <c r="FE2044" s="5"/>
      <c r="FF2044" s="5"/>
      <c r="FG2044" s="4"/>
      <c r="FH2044" s="6"/>
      <c r="FI2044" s="4"/>
      <c r="FJ2044" s="6"/>
      <c r="FK2044" s="5"/>
      <c r="FL2044" s="5"/>
      <c r="FM2044" s="4"/>
      <c r="FN2044" s="6"/>
      <c r="FO2044" s="4"/>
      <c r="FP2044" s="6"/>
      <c r="FQ2044" s="5"/>
      <c r="FR2044" s="5"/>
      <c r="FS2044" s="4"/>
      <c r="FT2044" s="6"/>
      <c r="FU2044" s="4"/>
      <c r="FV2044" s="6"/>
      <c r="FW2044" s="5"/>
      <c r="FX2044" s="5"/>
      <c r="FY2044" s="4"/>
      <c r="FZ2044" s="6"/>
      <c r="GA2044" s="4"/>
      <c r="GB2044" s="6"/>
      <c r="GC2044" s="5"/>
      <c r="GD2044" s="5"/>
      <c r="GE2044" s="4"/>
      <c r="GF2044" s="6"/>
      <c r="GG2044" s="4"/>
      <c r="GH2044" s="6"/>
      <c r="GI2044" s="5"/>
      <c r="GJ2044" s="5"/>
      <c r="GK2044" s="4"/>
      <c r="GL2044" s="6"/>
      <c r="GM2044" s="4"/>
      <c r="GN2044" s="6"/>
      <c r="GO2044" s="5"/>
      <c r="GP2044" s="5"/>
      <c r="GQ2044" s="4"/>
      <c r="GR2044" s="6"/>
      <c r="GS2044" s="4"/>
      <c r="GT2044" s="6"/>
      <c r="GU2044" s="5"/>
      <c r="GV2044" s="5"/>
      <c r="GW2044" s="4"/>
      <c r="GX2044" s="6"/>
      <c r="GY2044" s="4"/>
      <c r="GZ2044" s="6"/>
      <c r="HA2044" s="5"/>
      <c r="HB2044" s="5"/>
      <c r="HC2044" s="4"/>
      <c r="HD2044" s="6"/>
      <c r="HE2044" s="4"/>
      <c r="HF2044" s="6"/>
      <c r="HG2044" s="5"/>
      <c r="HH2044" s="5"/>
      <c r="HI2044" s="4"/>
      <c r="HJ2044" s="6"/>
      <c r="HK2044" s="4"/>
      <c r="HL2044" s="6"/>
      <c r="HM2044" s="5"/>
      <c r="HN2044" s="5"/>
      <c r="HO2044" s="4"/>
      <c r="HP2044" s="6"/>
      <c r="HQ2044" s="4"/>
      <c r="HR2044" s="6"/>
      <c r="HS2044" s="5"/>
      <c r="HT2044" s="5"/>
      <c r="HU2044" s="4"/>
      <c r="HV2044" s="6"/>
      <c r="HW2044" s="4"/>
      <c r="HX2044" s="6"/>
      <c r="HY2044" s="5"/>
      <c r="HZ2044" s="5"/>
      <c r="IA2044" s="4"/>
      <c r="IB2044" s="6"/>
      <c r="IC2044" s="4"/>
      <c r="ID2044" s="6"/>
      <c r="IE2044" s="5"/>
      <c r="IF2044" s="5"/>
      <c r="IG2044" s="4"/>
      <c r="IH2044" s="6"/>
      <c r="II2044" s="4"/>
      <c r="IJ2044" s="6"/>
      <c r="IK2044" s="5"/>
      <c r="IL2044" s="5"/>
      <c r="IM2044" s="4"/>
      <c r="IN2044" s="6"/>
      <c r="IO2044" s="4"/>
      <c r="IP2044" s="6"/>
      <c r="IQ2044" s="5"/>
      <c r="IR2044" s="5"/>
      <c r="IS2044" s="4"/>
      <c r="IT2044" s="6"/>
      <c r="IU2044" s="4"/>
      <c r="IV2044" s="6"/>
      <c r="IW2044" s="5"/>
      <c r="IX2044" s="5"/>
      <c r="IY2044" s="4"/>
      <c r="IZ2044" s="6"/>
      <c r="JA2044" s="4"/>
      <c r="JB2044" s="6"/>
      <c r="JC2044" s="5"/>
      <c r="JD2044" s="5"/>
      <c r="JE2044" s="4"/>
      <c r="JF2044" s="6"/>
      <c r="JG2044" s="4"/>
      <c r="JH2044" s="6"/>
      <c r="JI2044" s="5"/>
      <c r="JJ2044" s="5"/>
      <c r="JK2044" s="4"/>
      <c r="JL2044" s="6"/>
      <c r="JM2044" s="4"/>
      <c r="JN2044" s="6"/>
      <c r="JO2044" s="5"/>
      <c r="JP2044" s="5"/>
      <c r="JQ2044" s="4"/>
      <c r="JR2044" s="6"/>
      <c r="JS2044" s="4"/>
      <c r="JT2044" s="6"/>
      <c r="JU2044" s="5"/>
      <c r="JV2044" s="5"/>
      <c r="JW2044" s="4"/>
      <c r="JX2044" s="6"/>
      <c r="JY2044" s="4"/>
      <c r="JZ2044" s="6"/>
      <c r="KA2044" s="5"/>
      <c r="KB2044" s="5"/>
      <c r="KC2044" s="4"/>
      <c r="KD2044" s="6"/>
      <c r="KE2044" s="4"/>
      <c r="KF2044" s="6"/>
      <c r="KG2044" s="5"/>
      <c r="KH2044" s="5"/>
      <c r="KI2044" s="4"/>
      <c r="KJ2044" s="6"/>
      <c r="KK2044" s="4"/>
      <c r="KL2044" s="6"/>
      <c r="KM2044" s="5"/>
      <c r="KN2044" s="5"/>
    </row>
    <row r="2045">
      <c r="A2045" s="3" t="s">
        <v>85</v>
      </c>
      <c r="B2045" s="3" t="s">
        <v>1266</v>
      </c>
      <c r="C2045" s="3" t="s">
        <v>703</v>
      </c>
      <c r="D2045" s="3" t="s">
        <v>712</v>
      </c>
      <c r="E2045" s="3" t="s">
        <v>1279</v>
      </c>
      <c r="F2045" s="3" t="s">
        <v>104</v>
      </c>
      <c r="G2045" s="3" t="s">
        <v>104</v>
      </c>
      <c r="H2045" s="3" t="s">
        <v>104</v>
      </c>
      <c r="I2045" s="3" t="s">
        <v>1323</v>
      </c>
      <c r="J2045" s="3" t="s">
        <v>104</v>
      </c>
      <c r="K2045" s="4"/>
      <c r="L2045" s="4">
        <f>=ROUNDDOWN({0},0)</f>
      </c>
      <c r="M2045" s="4"/>
      <c r="N2045" s="5"/>
      <c r="O2045" s="4"/>
      <c r="P2045" s="4">
        <f>=ROUNDDOWN({0},0)</f>
      </c>
      <c r="Q2045" s="4"/>
      <c r="R2045" s="5"/>
      <c r="S2045" s="4"/>
      <c r="T2045" s="6"/>
      <c r="U2045" s="4"/>
      <c r="V2045" s="6"/>
      <c r="W2045" s="5"/>
      <c r="X2045" s="5"/>
      <c r="Y2045" s="4"/>
      <c r="Z2045" s="6"/>
      <c r="AA2045" s="4"/>
      <c r="AB2045" s="6"/>
      <c r="AC2045" s="5"/>
      <c r="AD2045" s="5"/>
      <c r="AE2045" s="4"/>
      <c r="AF2045" s="6"/>
      <c r="AG2045" s="4"/>
      <c r="AH2045" s="6"/>
      <c r="AI2045" s="5"/>
      <c r="AJ2045" s="5"/>
      <c r="AK2045" s="4"/>
      <c r="AL2045" s="6"/>
      <c r="AM2045" s="4"/>
      <c r="AN2045" s="6"/>
      <c r="AO2045" s="5"/>
      <c r="AP2045" s="5"/>
      <c r="AQ2045" s="4"/>
      <c r="AR2045" s="6"/>
      <c r="AS2045" s="4"/>
      <c r="AT2045" s="6"/>
      <c r="AU2045" s="5"/>
      <c r="AV2045" s="5"/>
      <c r="AW2045" s="4"/>
      <c r="AX2045" s="6"/>
      <c r="AY2045" s="4"/>
      <c r="AZ2045" s="6"/>
      <c r="BA2045" s="5"/>
      <c r="BB2045" s="5"/>
      <c r="BC2045" s="4"/>
      <c r="BD2045" s="6"/>
      <c r="BE2045" s="4"/>
      <c r="BF2045" s="6"/>
      <c r="BG2045" s="5"/>
      <c r="BH2045" s="5"/>
      <c r="BI2045" s="4"/>
      <c r="BJ2045" s="6"/>
      <c r="BK2045" s="4"/>
      <c r="BL2045" s="6"/>
      <c r="BM2045" s="5"/>
      <c r="BN2045" s="5"/>
      <c r="BO2045" s="4"/>
      <c r="BP2045" s="6"/>
      <c r="BQ2045" s="4"/>
      <c r="BR2045" s="6"/>
      <c r="BS2045" s="5"/>
      <c r="BT2045" s="5"/>
      <c r="BU2045" s="4"/>
      <c r="BV2045" s="6"/>
      <c r="BW2045" s="4"/>
      <c r="BX2045" s="6"/>
      <c r="BY2045" s="5"/>
      <c r="BZ2045" s="5"/>
      <c r="CA2045" s="4"/>
      <c r="CB2045" s="6"/>
      <c r="CC2045" s="4"/>
      <c r="CD2045" s="6"/>
      <c r="CE2045" s="5"/>
      <c r="CF2045" s="5"/>
      <c r="CG2045" s="4"/>
      <c r="CH2045" s="6"/>
      <c r="CI2045" s="4"/>
      <c r="CJ2045" s="6"/>
      <c r="CK2045" s="5"/>
      <c r="CL2045" s="5"/>
      <c r="CM2045" s="4"/>
      <c r="CN2045" s="6"/>
      <c r="CO2045" s="4"/>
      <c r="CP2045" s="6"/>
      <c r="CQ2045" s="5"/>
      <c r="CR2045" s="5"/>
      <c r="CS2045" s="4"/>
      <c r="CT2045" s="6"/>
      <c r="CU2045" s="4"/>
      <c r="CV2045" s="6"/>
      <c r="CW2045" s="5"/>
      <c r="CX2045" s="5"/>
      <c r="CY2045" s="4"/>
      <c r="CZ2045" s="6"/>
      <c r="DA2045" s="4"/>
      <c r="DB2045" s="6"/>
      <c r="DC2045" s="5"/>
      <c r="DD2045" s="5"/>
      <c r="DE2045" s="4"/>
      <c r="DF2045" s="6"/>
      <c r="DG2045" s="4"/>
      <c r="DH2045" s="6"/>
      <c r="DI2045" s="5"/>
      <c r="DJ2045" s="5"/>
      <c r="DK2045" s="4"/>
      <c r="DL2045" s="6"/>
      <c r="DM2045" s="4"/>
      <c r="DN2045" s="6"/>
      <c r="DO2045" s="5"/>
      <c r="DP2045" s="5"/>
      <c r="DQ2045" s="4"/>
      <c r="DR2045" s="6"/>
      <c r="DS2045" s="4"/>
      <c r="DT2045" s="6"/>
      <c r="DU2045" s="5"/>
      <c r="DV2045" s="5"/>
      <c r="DW2045" s="4"/>
      <c r="DX2045" s="6"/>
      <c r="DY2045" s="4"/>
      <c r="DZ2045" s="6"/>
      <c r="EA2045" s="5"/>
      <c r="EB2045" s="5"/>
      <c r="EC2045" s="4"/>
      <c r="ED2045" s="6"/>
      <c r="EE2045" s="4"/>
      <c r="EF2045" s="6"/>
      <c r="EG2045" s="5"/>
      <c r="EH2045" s="5"/>
      <c r="EI2045" s="4"/>
      <c r="EJ2045" s="6"/>
      <c r="EK2045" s="4"/>
      <c r="EL2045" s="6"/>
      <c r="EM2045" s="5"/>
      <c r="EN2045" s="5"/>
      <c r="EO2045" s="4"/>
      <c r="EP2045" s="6"/>
      <c r="EQ2045" s="4"/>
      <c r="ER2045" s="6"/>
      <c r="ES2045" s="5"/>
      <c r="ET2045" s="5"/>
      <c r="EU2045" s="4"/>
      <c r="EV2045" s="6"/>
      <c r="EW2045" s="4"/>
      <c r="EX2045" s="6"/>
      <c r="EY2045" s="5"/>
      <c r="EZ2045" s="5"/>
      <c r="FA2045" s="4"/>
      <c r="FB2045" s="6"/>
      <c r="FC2045" s="4"/>
      <c r="FD2045" s="6"/>
      <c r="FE2045" s="5"/>
      <c r="FF2045" s="5"/>
      <c r="FG2045" s="4"/>
      <c r="FH2045" s="6"/>
      <c r="FI2045" s="4"/>
      <c r="FJ2045" s="6"/>
      <c r="FK2045" s="5"/>
      <c r="FL2045" s="5"/>
      <c r="FM2045" s="4"/>
      <c r="FN2045" s="6"/>
      <c r="FO2045" s="4"/>
      <c r="FP2045" s="6"/>
      <c r="FQ2045" s="5"/>
      <c r="FR2045" s="5"/>
      <c r="FS2045" s="4"/>
      <c r="FT2045" s="6"/>
      <c r="FU2045" s="4"/>
      <c r="FV2045" s="6"/>
      <c r="FW2045" s="5"/>
      <c r="FX2045" s="5"/>
      <c r="FY2045" s="4"/>
      <c r="FZ2045" s="6"/>
      <c r="GA2045" s="4"/>
      <c r="GB2045" s="6"/>
      <c r="GC2045" s="5"/>
      <c r="GD2045" s="5"/>
      <c r="GE2045" s="4"/>
      <c r="GF2045" s="6"/>
      <c r="GG2045" s="4"/>
      <c r="GH2045" s="6"/>
      <c r="GI2045" s="5"/>
      <c r="GJ2045" s="5"/>
      <c r="GK2045" s="4"/>
      <c r="GL2045" s="6"/>
      <c r="GM2045" s="4"/>
      <c r="GN2045" s="6"/>
      <c r="GO2045" s="5"/>
      <c r="GP2045" s="5"/>
      <c r="GQ2045" s="4"/>
      <c r="GR2045" s="6"/>
      <c r="GS2045" s="4"/>
      <c r="GT2045" s="6"/>
      <c r="GU2045" s="5"/>
      <c r="GV2045" s="5"/>
      <c r="GW2045" s="4"/>
      <c r="GX2045" s="6"/>
      <c r="GY2045" s="4"/>
      <c r="GZ2045" s="6"/>
      <c r="HA2045" s="5"/>
      <c r="HB2045" s="5"/>
      <c r="HC2045" s="4"/>
      <c r="HD2045" s="6"/>
      <c r="HE2045" s="4"/>
      <c r="HF2045" s="6"/>
      <c r="HG2045" s="5"/>
      <c r="HH2045" s="5"/>
      <c r="HI2045" s="4"/>
      <c r="HJ2045" s="6"/>
      <c r="HK2045" s="4"/>
      <c r="HL2045" s="6"/>
      <c r="HM2045" s="5"/>
      <c r="HN2045" s="5"/>
      <c r="HO2045" s="4"/>
      <c r="HP2045" s="6"/>
      <c r="HQ2045" s="4"/>
      <c r="HR2045" s="6"/>
      <c r="HS2045" s="5"/>
      <c r="HT2045" s="5"/>
      <c r="HU2045" s="4"/>
      <c r="HV2045" s="6"/>
      <c r="HW2045" s="4"/>
      <c r="HX2045" s="6"/>
      <c r="HY2045" s="5"/>
      <c r="HZ2045" s="5"/>
      <c r="IA2045" s="4"/>
      <c r="IB2045" s="6"/>
      <c r="IC2045" s="4"/>
      <c r="ID2045" s="6"/>
      <c r="IE2045" s="5"/>
      <c r="IF2045" s="5"/>
      <c r="IG2045" s="4"/>
      <c r="IH2045" s="6"/>
      <c r="II2045" s="4"/>
      <c r="IJ2045" s="6"/>
      <c r="IK2045" s="5"/>
      <c r="IL2045" s="5"/>
      <c r="IM2045" s="4"/>
      <c r="IN2045" s="6"/>
      <c r="IO2045" s="4"/>
      <c r="IP2045" s="6"/>
      <c r="IQ2045" s="5"/>
      <c r="IR2045" s="5"/>
      <c r="IS2045" s="4"/>
      <c r="IT2045" s="6"/>
      <c r="IU2045" s="4"/>
      <c r="IV2045" s="6"/>
      <c r="IW2045" s="5"/>
      <c r="IX2045" s="5"/>
      <c r="IY2045" s="4"/>
      <c r="IZ2045" s="6"/>
      <c r="JA2045" s="4"/>
      <c r="JB2045" s="6"/>
      <c r="JC2045" s="5"/>
      <c r="JD2045" s="5"/>
      <c r="JE2045" s="4"/>
      <c r="JF2045" s="6"/>
      <c r="JG2045" s="4"/>
      <c r="JH2045" s="6"/>
      <c r="JI2045" s="5"/>
      <c r="JJ2045" s="5"/>
      <c r="JK2045" s="4"/>
      <c r="JL2045" s="6"/>
      <c r="JM2045" s="4"/>
      <c r="JN2045" s="6"/>
      <c r="JO2045" s="5"/>
      <c r="JP2045" s="5"/>
      <c r="JQ2045" s="4"/>
      <c r="JR2045" s="6"/>
      <c r="JS2045" s="4"/>
      <c r="JT2045" s="6"/>
      <c r="JU2045" s="5"/>
      <c r="JV2045" s="5"/>
      <c r="JW2045" s="4"/>
      <c r="JX2045" s="6"/>
      <c r="JY2045" s="4"/>
      <c r="JZ2045" s="6"/>
      <c r="KA2045" s="5"/>
      <c r="KB2045" s="5"/>
      <c r="KC2045" s="4"/>
      <c r="KD2045" s="6"/>
      <c r="KE2045" s="4"/>
      <c r="KF2045" s="6"/>
      <c r="KG2045" s="5"/>
      <c r="KH2045" s="5"/>
      <c r="KI2045" s="4"/>
      <c r="KJ2045" s="6"/>
      <c r="KK2045" s="4"/>
      <c r="KL2045" s="6"/>
      <c r="KM2045" s="5"/>
      <c r="KN2045" s="5"/>
    </row>
    <row r="2046">
      <c r="A2046" s="3" t="s">
        <v>85</v>
      </c>
      <c r="B2046" s="3" t="s">
        <v>1266</v>
      </c>
      <c r="C2046" s="3" t="s">
        <v>920</v>
      </c>
      <c r="D2046" s="3" t="s">
        <v>712</v>
      </c>
      <c r="E2046" s="3" t="s">
        <v>1270</v>
      </c>
      <c r="F2046" s="3" t="s">
        <v>104</v>
      </c>
      <c r="G2046" s="3" t="s">
        <v>104</v>
      </c>
      <c r="H2046" s="3" t="s">
        <v>104</v>
      </c>
      <c r="I2046" s="3" t="s">
        <v>104</v>
      </c>
      <c r="J2046" s="3" t="s">
        <v>104</v>
      </c>
      <c r="K2046" s="4"/>
      <c r="L2046" s="4">
        <f>=ROUNDDOWN({0},0)</f>
      </c>
      <c r="M2046" s="4"/>
      <c r="N2046" s="5"/>
      <c r="O2046" s="4"/>
      <c r="P2046" s="4">
        <f>=ROUNDDOWN({0},0)</f>
      </c>
      <c r="Q2046" s="4"/>
      <c r="R2046" s="5"/>
      <c r="S2046" s="4"/>
      <c r="T2046" s="6"/>
      <c r="U2046" s="4"/>
      <c r="V2046" s="6"/>
      <c r="W2046" s="5"/>
      <c r="X2046" s="5"/>
      <c r="Y2046" s="4"/>
      <c r="Z2046" s="6"/>
      <c r="AA2046" s="4"/>
      <c r="AB2046" s="6"/>
      <c r="AC2046" s="5"/>
      <c r="AD2046" s="5"/>
      <c r="AE2046" s="4"/>
      <c r="AF2046" s="6"/>
      <c r="AG2046" s="4"/>
      <c r="AH2046" s="6"/>
      <c r="AI2046" s="5"/>
      <c r="AJ2046" s="5"/>
      <c r="AK2046" s="4"/>
      <c r="AL2046" s="6"/>
      <c r="AM2046" s="4"/>
      <c r="AN2046" s="6"/>
      <c r="AO2046" s="5"/>
      <c r="AP2046" s="5"/>
      <c r="AQ2046" s="4"/>
      <c r="AR2046" s="6"/>
      <c r="AS2046" s="4"/>
      <c r="AT2046" s="6"/>
      <c r="AU2046" s="5"/>
      <c r="AV2046" s="5"/>
      <c r="AW2046" s="4"/>
      <c r="AX2046" s="6"/>
      <c r="AY2046" s="4"/>
      <c r="AZ2046" s="6"/>
      <c r="BA2046" s="5"/>
      <c r="BB2046" s="5"/>
      <c r="BC2046" s="4"/>
      <c r="BD2046" s="6"/>
      <c r="BE2046" s="4"/>
      <c r="BF2046" s="6"/>
      <c r="BG2046" s="5"/>
      <c r="BH2046" s="5"/>
      <c r="BI2046" s="4"/>
      <c r="BJ2046" s="6"/>
      <c r="BK2046" s="4"/>
      <c r="BL2046" s="6"/>
      <c r="BM2046" s="5"/>
      <c r="BN2046" s="5"/>
      <c r="BO2046" s="4"/>
      <c r="BP2046" s="6"/>
      <c r="BQ2046" s="4"/>
      <c r="BR2046" s="6"/>
      <c r="BS2046" s="5"/>
      <c r="BT2046" s="5"/>
      <c r="BU2046" s="4"/>
      <c r="BV2046" s="6"/>
      <c r="BW2046" s="4"/>
      <c r="BX2046" s="6"/>
      <c r="BY2046" s="5"/>
      <c r="BZ2046" s="5"/>
      <c r="CA2046" s="4"/>
      <c r="CB2046" s="6"/>
      <c r="CC2046" s="4"/>
      <c r="CD2046" s="6"/>
      <c r="CE2046" s="5"/>
      <c r="CF2046" s="5"/>
      <c r="CG2046" s="4"/>
      <c r="CH2046" s="6"/>
      <c r="CI2046" s="4"/>
      <c r="CJ2046" s="6"/>
      <c r="CK2046" s="5"/>
      <c r="CL2046" s="5"/>
      <c r="CM2046" s="4"/>
      <c r="CN2046" s="6"/>
      <c r="CO2046" s="4"/>
      <c r="CP2046" s="6"/>
      <c r="CQ2046" s="5"/>
      <c r="CR2046" s="5"/>
      <c r="CS2046" s="4"/>
      <c r="CT2046" s="6"/>
      <c r="CU2046" s="4"/>
      <c r="CV2046" s="6"/>
      <c r="CW2046" s="5"/>
      <c r="CX2046" s="5"/>
      <c r="CY2046" s="4"/>
      <c r="CZ2046" s="6"/>
      <c r="DA2046" s="4"/>
      <c r="DB2046" s="6"/>
      <c r="DC2046" s="5"/>
      <c r="DD2046" s="5"/>
      <c r="DE2046" s="4"/>
      <c r="DF2046" s="6"/>
      <c r="DG2046" s="4"/>
      <c r="DH2046" s="6"/>
      <c r="DI2046" s="5"/>
      <c r="DJ2046" s="5"/>
      <c r="DK2046" s="4"/>
      <c r="DL2046" s="6"/>
      <c r="DM2046" s="4"/>
      <c r="DN2046" s="6"/>
      <c r="DO2046" s="5"/>
      <c r="DP2046" s="5"/>
      <c r="DQ2046" s="4"/>
      <c r="DR2046" s="6"/>
      <c r="DS2046" s="4"/>
      <c r="DT2046" s="6"/>
      <c r="DU2046" s="5"/>
      <c r="DV2046" s="5"/>
      <c r="DW2046" s="4"/>
      <c r="DX2046" s="6"/>
      <c r="DY2046" s="4"/>
      <c r="DZ2046" s="6"/>
      <c r="EA2046" s="5"/>
      <c r="EB2046" s="5"/>
      <c r="EC2046" s="4"/>
      <c r="ED2046" s="6"/>
      <c r="EE2046" s="4"/>
      <c r="EF2046" s="6"/>
      <c r="EG2046" s="5"/>
      <c r="EH2046" s="5"/>
      <c r="EI2046" s="4"/>
      <c r="EJ2046" s="6"/>
      <c r="EK2046" s="4"/>
      <c r="EL2046" s="6"/>
      <c r="EM2046" s="5"/>
      <c r="EN2046" s="5"/>
      <c r="EO2046" s="4"/>
      <c r="EP2046" s="6"/>
      <c r="EQ2046" s="4"/>
      <c r="ER2046" s="6"/>
      <c r="ES2046" s="5"/>
      <c r="ET2046" s="5"/>
      <c r="EU2046" s="4"/>
      <c r="EV2046" s="6"/>
      <c r="EW2046" s="4"/>
      <c r="EX2046" s="6"/>
      <c r="EY2046" s="5"/>
      <c r="EZ2046" s="5"/>
      <c r="FA2046" s="4"/>
      <c r="FB2046" s="6"/>
      <c r="FC2046" s="4"/>
      <c r="FD2046" s="6"/>
      <c r="FE2046" s="5"/>
      <c r="FF2046" s="5"/>
      <c r="FG2046" s="4"/>
      <c r="FH2046" s="6"/>
      <c r="FI2046" s="4"/>
      <c r="FJ2046" s="6"/>
      <c r="FK2046" s="5"/>
      <c r="FL2046" s="5"/>
      <c r="FM2046" s="4"/>
      <c r="FN2046" s="6"/>
      <c r="FO2046" s="4"/>
      <c r="FP2046" s="6"/>
      <c r="FQ2046" s="5"/>
      <c r="FR2046" s="5"/>
      <c r="FS2046" s="4"/>
      <c r="FT2046" s="6"/>
      <c r="FU2046" s="4"/>
      <c r="FV2046" s="6"/>
      <c r="FW2046" s="5"/>
      <c r="FX2046" s="5"/>
      <c r="FY2046" s="4"/>
      <c r="FZ2046" s="6"/>
      <c r="GA2046" s="4"/>
      <c r="GB2046" s="6"/>
      <c r="GC2046" s="5"/>
      <c r="GD2046" s="5"/>
      <c r="GE2046" s="4"/>
      <c r="GF2046" s="6"/>
      <c r="GG2046" s="4"/>
      <c r="GH2046" s="6"/>
      <c r="GI2046" s="5"/>
      <c r="GJ2046" s="5"/>
      <c r="GK2046" s="4"/>
      <c r="GL2046" s="6"/>
      <c r="GM2046" s="4"/>
      <c r="GN2046" s="6"/>
      <c r="GO2046" s="5"/>
      <c r="GP2046" s="5"/>
      <c r="GQ2046" s="4"/>
      <c r="GR2046" s="6"/>
      <c r="GS2046" s="4"/>
      <c r="GT2046" s="6"/>
      <c r="GU2046" s="5"/>
      <c r="GV2046" s="5"/>
      <c r="GW2046" s="4"/>
      <c r="GX2046" s="6"/>
      <c r="GY2046" s="4"/>
      <c r="GZ2046" s="6"/>
      <c r="HA2046" s="5"/>
      <c r="HB2046" s="5"/>
      <c r="HC2046" s="4"/>
      <c r="HD2046" s="6"/>
      <c r="HE2046" s="4"/>
      <c r="HF2046" s="6"/>
      <c r="HG2046" s="5"/>
      <c r="HH2046" s="5"/>
      <c r="HI2046" s="4"/>
      <c r="HJ2046" s="6"/>
      <c r="HK2046" s="4"/>
      <c r="HL2046" s="6"/>
      <c r="HM2046" s="5"/>
      <c r="HN2046" s="5"/>
      <c r="HO2046" s="4"/>
      <c r="HP2046" s="6"/>
      <c r="HQ2046" s="4"/>
      <c r="HR2046" s="6"/>
      <c r="HS2046" s="5"/>
      <c r="HT2046" s="5"/>
      <c r="HU2046" s="4"/>
      <c r="HV2046" s="6"/>
      <c r="HW2046" s="4"/>
      <c r="HX2046" s="6"/>
      <c r="HY2046" s="5"/>
      <c r="HZ2046" s="5"/>
      <c r="IA2046" s="4"/>
      <c r="IB2046" s="6"/>
      <c r="IC2046" s="4"/>
      <c r="ID2046" s="6"/>
      <c r="IE2046" s="5"/>
      <c r="IF2046" s="5"/>
      <c r="IG2046" s="4"/>
      <c r="IH2046" s="6"/>
      <c r="II2046" s="4"/>
      <c r="IJ2046" s="6"/>
      <c r="IK2046" s="5"/>
      <c r="IL2046" s="5"/>
      <c r="IM2046" s="4"/>
      <c r="IN2046" s="6"/>
      <c r="IO2046" s="4"/>
      <c r="IP2046" s="6"/>
      <c r="IQ2046" s="5"/>
      <c r="IR2046" s="5"/>
      <c r="IS2046" s="4"/>
      <c r="IT2046" s="6"/>
      <c r="IU2046" s="4"/>
      <c r="IV2046" s="6"/>
      <c r="IW2046" s="5"/>
      <c r="IX2046" s="5"/>
      <c r="IY2046" s="4"/>
      <c r="IZ2046" s="6"/>
      <c r="JA2046" s="4"/>
      <c r="JB2046" s="6"/>
      <c r="JC2046" s="5"/>
      <c r="JD2046" s="5"/>
      <c r="JE2046" s="4"/>
      <c r="JF2046" s="6"/>
      <c r="JG2046" s="4"/>
      <c r="JH2046" s="6"/>
      <c r="JI2046" s="5"/>
      <c r="JJ2046" s="5"/>
      <c r="JK2046" s="4"/>
      <c r="JL2046" s="6"/>
      <c r="JM2046" s="4"/>
      <c r="JN2046" s="6"/>
      <c r="JO2046" s="5"/>
      <c r="JP2046" s="5"/>
      <c r="JQ2046" s="4"/>
      <c r="JR2046" s="6"/>
      <c r="JS2046" s="4"/>
      <c r="JT2046" s="6"/>
      <c r="JU2046" s="5"/>
      <c r="JV2046" s="5"/>
      <c r="JW2046" s="4"/>
      <c r="JX2046" s="6"/>
      <c r="JY2046" s="4"/>
      <c r="JZ2046" s="6"/>
      <c r="KA2046" s="5"/>
      <c r="KB2046" s="5"/>
      <c r="KC2046" s="4"/>
      <c r="KD2046" s="6"/>
      <c r="KE2046" s="4"/>
      <c r="KF2046" s="6"/>
      <c r="KG2046" s="5"/>
      <c r="KH2046" s="5"/>
      <c r="KI2046" s="4"/>
      <c r="KJ2046" s="6"/>
      <c r="KK2046" s="4"/>
      <c r="KL2046" s="6"/>
      <c r="KM2046" s="5"/>
      <c r="KN2046" s="5"/>
    </row>
    <row r="2047">
      <c r="A2047" s="3" t="s">
        <v>85</v>
      </c>
      <c r="B2047" s="3" t="s">
        <v>1266</v>
      </c>
      <c r="C2047" s="3" t="s">
        <v>920</v>
      </c>
      <c r="D2047" s="3" t="s">
        <v>712</v>
      </c>
      <c r="E2047" s="3" t="s">
        <v>1275</v>
      </c>
      <c r="F2047" s="3" t="s">
        <v>104</v>
      </c>
      <c r="G2047" s="3" t="s">
        <v>104</v>
      </c>
      <c r="H2047" s="3" t="s">
        <v>104</v>
      </c>
      <c r="I2047" s="3" t="s">
        <v>1556</v>
      </c>
      <c r="J2047" s="3" t="s">
        <v>104</v>
      </c>
      <c r="K2047" s="4"/>
      <c r="L2047" s="4">
        <f>=ROUNDDOWN({0},0)</f>
      </c>
      <c r="M2047" s="4"/>
      <c r="N2047" s="5"/>
      <c r="O2047" s="4"/>
      <c r="P2047" s="4">
        <f>=ROUNDDOWN({0},0)</f>
      </c>
      <c r="Q2047" s="4"/>
      <c r="R2047" s="5"/>
      <c r="S2047" s="4"/>
      <c r="T2047" s="6"/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/>
      <c r="AF2047" s="6"/>
      <c r="AG2047" s="4"/>
      <c r="AH2047" s="6"/>
      <c r="AI2047" s="5"/>
      <c r="AJ2047" s="5"/>
      <c r="AK2047" s="4"/>
      <c r="AL2047" s="6"/>
      <c r="AM2047" s="4"/>
      <c r="AN2047" s="6"/>
      <c r="AO2047" s="5"/>
      <c r="AP2047" s="5"/>
      <c r="AQ2047" s="4"/>
      <c r="AR2047" s="6"/>
      <c r="AS2047" s="4"/>
      <c r="AT2047" s="6"/>
      <c r="AU2047" s="5"/>
      <c r="AV2047" s="5"/>
      <c r="AW2047" s="4"/>
      <c r="AX2047" s="6"/>
      <c r="AY2047" s="4"/>
      <c r="AZ2047" s="6"/>
      <c r="BA2047" s="5"/>
      <c r="BB2047" s="5"/>
      <c r="BC2047" s="4"/>
      <c r="BD2047" s="6"/>
      <c r="BE2047" s="4"/>
      <c r="BF2047" s="6"/>
      <c r="BG2047" s="5"/>
      <c r="BH2047" s="5"/>
      <c r="BI2047" s="4"/>
      <c r="BJ2047" s="6"/>
      <c r="BK2047" s="4"/>
      <c r="BL2047" s="6"/>
      <c r="BM2047" s="5"/>
      <c r="BN2047" s="5"/>
      <c r="BO2047" s="4"/>
      <c r="BP2047" s="6"/>
      <c r="BQ2047" s="4"/>
      <c r="BR2047" s="6"/>
      <c r="BS2047" s="5"/>
      <c r="BT2047" s="5"/>
      <c r="BU2047" s="4"/>
      <c r="BV2047" s="6"/>
      <c r="BW2047" s="4"/>
      <c r="BX2047" s="6"/>
      <c r="BY2047" s="5"/>
      <c r="BZ2047" s="5"/>
      <c r="CA2047" s="4"/>
      <c r="CB2047" s="6"/>
      <c r="CC2047" s="4"/>
      <c r="CD2047" s="6"/>
      <c r="CE2047" s="5"/>
      <c r="CF2047" s="5"/>
      <c r="CG2047" s="4"/>
      <c r="CH2047" s="6"/>
      <c r="CI2047" s="4"/>
      <c r="CJ2047" s="6"/>
      <c r="CK2047" s="5"/>
      <c r="CL2047" s="5"/>
      <c r="CM2047" s="4"/>
      <c r="CN2047" s="6"/>
      <c r="CO2047" s="4"/>
      <c r="CP2047" s="6"/>
      <c r="CQ2047" s="5"/>
      <c r="CR2047" s="5"/>
      <c r="CS2047" s="4"/>
      <c r="CT2047" s="6"/>
      <c r="CU2047" s="4"/>
      <c r="CV2047" s="6"/>
      <c r="CW2047" s="5"/>
      <c r="CX2047" s="5"/>
      <c r="CY2047" s="4"/>
      <c r="CZ2047" s="6"/>
      <c r="DA2047" s="4"/>
      <c r="DB2047" s="6"/>
      <c r="DC2047" s="5"/>
      <c r="DD2047" s="5"/>
      <c r="DE2047" s="4"/>
      <c r="DF2047" s="6"/>
      <c r="DG2047" s="4"/>
      <c r="DH2047" s="6"/>
      <c r="DI2047" s="5"/>
      <c r="DJ2047" s="5"/>
      <c r="DK2047" s="4"/>
      <c r="DL2047" s="6"/>
      <c r="DM2047" s="4"/>
      <c r="DN2047" s="6"/>
      <c r="DO2047" s="5"/>
      <c r="DP2047" s="5"/>
      <c r="DQ2047" s="4"/>
      <c r="DR2047" s="6"/>
      <c r="DS2047" s="4"/>
      <c r="DT2047" s="6"/>
      <c r="DU2047" s="5"/>
      <c r="DV2047" s="5"/>
      <c r="DW2047" s="4"/>
      <c r="DX2047" s="6"/>
      <c r="DY2047" s="4"/>
      <c r="DZ2047" s="6"/>
      <c r="EA2047" s="5"/>
      <c r="EB2047" s="5"/>
      <c r="EC2047" s="4"/>
      <c r="ED2047" s="6"/>
      <c r="EE2047" s="4"/>
      <c r="EF2047" s="6"/>
      <c r="EG2047" s="5"/>
      <c r="EH2047" s="5"/>
      <c r="EI2047" s="4"/>
      <c r="EJ2047" s="6"/>
      <c r="EK2047" s="4"/>
      <c r="EL2047" s="6"/>
      <c r="EM2047" s="5"/>
      <c r="EN2047" s="5"/>
      <c r="EO2047" s="4"/>
      <c r="EP2047" s="6"/>
      <c r="EQ2047" s="4"/>
      <c r="ER2047" s="6"/>
      <c r="ES2047" s="5"/>
      <c r="ET2047" s="5"/>
      <c r="EU2047" s="4"/>
      <c r="EV2047" s="6"/>
      <c r="EW2047" s="4"/>
      <c r="EX2047" s="6"/>
      <c r="EY2047" s="5"/>
      <c r="EZ2047" s="5"/>
      <c r="FA2047" s="4"/>
      <c r="FB2047" s="6"/>
      <c r="FC2047" s="4"/>
      <c r="FD2047" s="6"/>
      <c r="FE2047" s="5"/>
      <c r="FF2047" s="5"/>
      <c r="FG2047" s="4"/>
      <c r="FH2047" s="6"/>
      <c r="FI2047" s="4"/>
      <c r="FJ2047" s="6"/>
      <c r="FK2047" s="5"/>
      <c r="FL2047" s="5"/>
      <c r="FM2047" s="4"/>
      <c r="FN2047" s="6"/>
      <c r="FO2047" s="4"/>
      <c r="FP2047" s="6"/>
      <c r="FQ2047" s="5"/>
      <c r="FR2047" s="5"/>
      <c r="FS2047" s="4"/>
      <c r="FT2047" s="6"/>
      <c r="FU2047" s="4"/>
      <c r="FV2047" s="6"/>
      <c r="FW2047" s="5"/>
      <c r="FX2047" s="5"/>
      <c r="FY2047" s="4"/>
      <c r="FZ2047" s="6"/>
      <c r="GA2047" s="4"/>
      <c r="GB2047" s="6"/>
      <c r="GC2047" s="5"/>
      <c r="GD2047" s="5"/>
      <c r="GE2047" s="4"/>
      <c r="GF2047" s="6"/>
      <c r="GG2047" s="4"/>
      <c r="GH2047" s="6"/>
      <c r="GI2047" s="5"/>
      <c r="GJ2047" s="5"/>
      <c r="GK2047" s="4"/>
      <c r="GL2047" s="6"/>
      <c r="GM2047" s="4"/>
      <c r="GN2047" s="6"/>
      <c r="GO2047" s="5"/>
      <c r="GP2047" s="5"/>
      <c r="GQ2047" s="4"/>
      <c r="GR2047" s="6"/>
      <c r="GS2047" s="4"/>
      <c r="GT2047" s="6"/>
      <c r="GU2047" s="5"/>
      <c r="GV2047" s="5"/>
      <c r="GW2047" s="4"/>
      <c r="GX2047" s="6"/>
      <c r="GY2047" s="4"/>
      <c r="GZ2047" s="6"/>
      <c r="HA2047" s="5"/>
      <c r="HB2047" s="5"/>
      <c r="HC2047" s="4"/>
      <c r="HD2047" s="6"/>
      <c r="HE2047" s="4"/>
      <c r="HF2047" s="6"/>
      <c r="HG2047" s="5"/>
      <c r="HH2047" s="5"/>
      <c r="HI2047" s="4"/>
      <c r="HJ2047" s="6"/>
      <c r="HK2047" s="4"/>
      <c r="HL2047" s="6"/>
      <c r="HM2047" s="5"/>
      <c r="HN2047" s="5"/>
      <c r="HO2047" s="4"/>
      <c r="HP2047" s="6"/>
      <c r="HQ2047" s="4"/>
      <c r="HR2047" s="6"/>
      <c r="HS2047" s="5"/>
      <c r="HT2047" s="5"/>
      <c r="HU2047" s="4"/>
      <c r="HV2047" s="6"/>
      <c r="HW2047" s="4"/>
      <c r="HX2047" s="6"/>
      <c r="HY2047" s="5"/>
      <c r="HZ2047" s="5"/>
      <c r="IA2047" s="4"/>
      <c r="IB2047" s="6"/>
      <c r="IC2047" s="4"/>
      <c r="ID2047" s="6"/>
      <c r="IE2047" s="5"/>
      <c r="IF2047" s="5"/>
      <c r="IG2047" s="4"/>
      <c r="IH2047" s="6"/>
      <c r="II2047" s="4"/>
      <c r="IJ2047" s="6"/>
      <c r="IK2047" s="5"/>
      <c r="IL2047" s="5"/>
      <c r="IM2047" s="4"/>
      <c r="IN2047" s="6"/>
      <c r="IO2047" s="4"/>
      <c r="IP2047" s="6"/>
      <c r="IQ2047" s="5"/>
      <c r="IR2047" s="5"/>
      <c r="IS2047" s="4"/>
      <c r="IT2047" s="6"/>
      <c r="IU2047" s="4"/>
      <c r="IV2047" s="6"/>
      <c r="IW2047" s="5"/>
      <c r="IX2047" s="5"/>
      <c r="IY2047" s="4"/>
      <c r="IZ2047" s="6"/>
      <c r="JA2047" s="4"/>
      <c r="JB2047" s="6"/>
      <c r="JC2047" s="5"/>
      <c r="JD2047" s="5"/>
      <c r="JE2047" s="4"/>
      <c r="JF2047" s="6"/>
      <c r="JG2047" s="4"/>
      <c r="JH2047" s="6"/>
      <c r="JI2047" s="5"/>
      <c r="JJ2047" s="5"/>
      <c r="JK2047" s="4"/>
      <c r="JL2047" s="6"/>
      <c r="JM2047" s="4"/>
      <c r="JN2047" s="6"/>
      <c r="JO2047" s="5"/>
      <c r="JP2047" s="5"/>
      <c r="JQ2047" s="4"/>
      <c r="JR2047" s="6"/>
      <c r="JS2047" s="4"/>
      <c r="JT2047" s="6"/>
      <c r="JU2047" s="5"/>
      <c r="JV2047" s="5"/>
      <c r="JW2047" s="4"/>
      <c r="JX2047" s="6"/>
      <c r="JY2047" s="4"/>
      <c r="JZ2047" s="6"/>
      <c r="KA2047" s="5"/>
      <c r="KB2047" s="5"/>
      <c r="KC2047" s="4"/>
      <c r="KD2047" s="6"/>
      <c r="KE2047" s="4"/>
      <c r="KF2047" s="6"/>
      <c r="KG2047" s="5"/>
      <c r="KH2047" s="5"/>
      <c r="KI2047" s="4"/>
      <c r="KJ2047" s="6"/>
      <c r="KK2047" s="4"/>
      <c r="KL2047" s="6"/>
      <c r="KM2047" s="5"/>
      <c r="KN2047" s="5"/>
    </row>
    <row r="2048">
      <c r="A2048" s="3" t="s">
        <v>85</v>
      </c>
      <c r="B2048" s="3" t="s">
        <v>1266</v>
      </c>
      <c r="C2048" s="3" t="s">
        <v>920</v>
      </c>
      <c r="D2048" s="3" t="s">
        <v>712</v>
      </c>
      <c r="E2048" s="3" t="s">
        <v>1282</v>
      </c>
      <c r="F2048" s="3" t="s">
        <v>104</v>
      </c>
      <c r="G2048" s="3" t="s">
        <v>104</v>
      </c>
      <c r="H2048" s="3" t="s">
        <v>104</v>
      </c>
      <c r="I2048" s="3" t="s">
        <v>1384</v>
      </c>
      <c r="J2048" s="3" t="s">
        <v>104</v>
      </c>
      <c r="K2048" s="4"/>
      <c r="L2048" s="4">
        <f>=ROUNDDOWN({0},0)</f>
      </c>
      <c r="M2048" s="4"/>
      <c r="N2048" s="5"/>
      <c r="O2048" s="4"/>
      <c r="P2048" s="4">
        <f>=ROUNDDOWN({0},0)</f>
      </c>
      <c r="Q2048" s="4"/>
      <c r="R2048" s="5"/>
      <c r="S2048" s="4"/>
      <c r="T2048" s="6"/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/>
      <c r="AF2048" s="6"/>
      <c r="AG2048" s="4"/>
      <c r="AH2048" s="6"/>
      <c r="AI2048" s="5"/>
      <c r="AJ2048" s="5"/>
      <c r="AK2048" s="4"/>
      <c r="AL2048" s="6"/>
      <c r="AM2048" s="4"/>
      <c r="AN2048" s="6"/>
      <c r="AO2048" s="5"/>
      <c r="AP2048" s="5"/>
      <c r="AQ2048" s="4"/>
      <c r="AR2048" s="6"/>
      <c r="AS2048" s="4"/>
      <c r="AT2048" s="6"/>
      <c r="AU2048" s="5"/>
      <c r="AV2048" s="5"/>
      <c r="AW2048" s="4"/>
      <c r="AX2048" s="6"/>
      <c r="AY2048" s="4"/>
      <c r="AZ2048" s="6"/>
      <c r="BA2048" s="5"/>
      <c r="BB2048" s="5"/>
      <c r="BC2048" s="4"/>
      <c r="BD2048" s="6"/>
      <c r="BE2048" s="4"/>
      <c r="BF2048" s="6"/>
      <c r="BG2048" s="5"/>
      <c r="BH2048" s="5"/>
      <c r="BI2048" s="4"/>
      <c r="BJ2048" s="6"/>
      <c r="BK2048" s="4"/>
      <c r="BL2048" s="6"/>
      <c r="BM2048" s="5"/>
      <c r="BN2048" s="5"/>
      <c r="BO2048" s="4"/>
      <c r="BP2048" s="6"/>
      <c r="BQ2048" s="4"/>
      <c r="BR2048" s="6"/>
      <c r="BS2048" s="5"/>
      <c r="BT2048" s="5"/>
      <c r="BU2048" s="4"/>
      <c r="BV2048" s="6"/>
      <c r="BW2048" s="4"/>
      <c r="BX2048" s="6"/>
      <c r="BY2048" s="5"/>
      <c r="BZ2048" s="5"/>
      <c r="CA2048" s="4"/>
      <c r="CB2048" s="6"/>
      <c r="CC2048" s="4"/>
      <c r="CD2048" s="6"/>
      <c r="CE2048" s="5"/>
      <c r="CF2048" s="5"/>
      <c r="CG2048" s="4"/>
      <c r="CH2048" s="6"/>
      <c r="CI2048" s="4"/>
      <c r="CJ2048" s="6"/>
      <c r="CK2048" s="5"/>
      <c r="CL2048" s="5"/>
      <c r="CM2048" s="4"/>
      <c r="CN2048" s="6"/>
      <c r="CO2048" s="4"/>
      <c r="CP2048" s="6"/>
      <c r="CQ2048" s="5"/>
      <c r="CR2048" s="5"/>
      <c r="CS2048" s="4"/>
      <c r="CT2048" s="6"/>
      <c r="CU2048" s="4"/>
      <c r="CV2048" s="6"/>
      <c r="CW2048" s="5"/>
      <c r="CX2048" s="5"/>
      <c r="CY2048" s="4"/>
      <c r="CZ2048" s="6"/>
      <c r="DA2048" s="4"/>
      <c r="DB2048" s="6"/>
      <c r="DC2048" s="5"/>
      <c r="DD2048" s="5"/>
      <c r="DE2048" s="4"/>
      <c r="DF2048" s="6"/>
      <c r="DG2048" s="4"/>
      <c r="DH2048" s="6"/>
      <c r="DI2048" s="5"/>
      <c r="DJ2048" s="5"/>
      <c r="DK2048" s="4"/>
      <c r="DL2048" s="6"/>
      <c r="DM2048" s="4"/>
      <c r="DN2048" s="6"/>
      <c r="DO2048" s="5"/>
      <c r="DP2048" s="5"/>
      <c r="DQ2048" s="4"/>
      <c r="DR2048" s="6"/>
      <c r="DS2048" s="4"/>
      <c r="DT2048" s="6"/>
      <c r="DU2048" s="5"/>
      <c r="DV2048" s="5"/>
      <c r="DW2048" s="4"/>
      <c r="DX2048" s="6"/>
      <c r="DY2048" s="4"/>
      <c r="DZ2048" s="6"/>
      <c r="EA2048" s="5"/>
      <c r="EB2048" s="5"/>
      <c r="EC2048" s="4"/>
      <c r="ED2048" s="6"/>
      <c r="EE2048" s="4"/>
      <c r="EF2048" s="6"/>
      <c r="EG2048" s="5"/>
      <c r="EH2048" s="5"/>
      <c r="EI2048" s="4"/>
      <c r="EJ2048" s="6"/>
      <c r="EK2048" s="4"/>
      <c r="EL2048" s="6"/>
      <c r="EM2048" s="5"/>
      <c r="EN2048" s="5"/>
      <c r="EO2048" s="4"/>
      <c r="EP2048" s="6"/>
      <c r="EQ2048" s="4"/>
      <c r="ER2048" s="6"/>
      <c r="ES2048" s="5"/>
      <c r="ET2048" s="5"/>
      <c r="EU2048" s="4"/>
      <c r="EV2048" s="6"/>
      <c r="EW2048" s="4"/>
      <c r="EX2048" s="6"/>
      <c r="EY2048" s="5"/>
      <c r="EZ2048" s="5"/>
      <c r="FA2048" s="4"/>
      <c r="FB2048" s="6"/>
      <c r="FC2048" s="4"/>
      <c r="FD2048" s="6"/>
      <c r="FE2048" s="5"/>
      <c r="FF2048" s="5"/>
      <c r="FG2048" s="4"/>
      <c r="FH2048" s="6"/>
      <c r="FI2048" s="4"/>
      <c r="FJ2048" s="6"/>
      <c r="FK2048" s="5"/>
      <c r="FL2048" s="5"/>
      <c r="FM2048" s="4"/>
      <c r="FN2048" s="6"/>
      <c r="FO2048" s="4"/>
      <c r="FP2048" s="6"/>
      <c r="FQ2048" s="5"/>
      <c r="FR2048" s="5"/>
      <c r="FS2048" s="4"/>
      <c r="FT2048" s="6"/>
      <c r="FU2048" s="4"/>
      <c r="FV2048" s="6"/>
      <c r="FW2048" s="5"/>
      <c r="FX2048" s="5"/>
      <c r="FY2048" s="4"/>
      <c r="FZ2048" s="6"/>
      <c r="GA2048" s="4"/>
      <c r="GB2048" s="6"/>
      <c r="GC2048" s="5"/>
      <c r="GD2048" s="5"/>
      <c r="GE2048" s="4"/>
      <c r="GF2048" s="6"/>
      <c r="GG2048" s="4"/>
      <c r="GH2048" s="6"/>
      <c r="GI2048" s="5"/>
      <c r="GJ2048" s="5"/>
      <c r="GK2048" s="4"/>
      <c r="GL2048" s="6"/>
      <c r="GM2048" s="4"/>
      <c r="GN2048" s="6"/>
      <c r="GO2048" s="5"/>
      <c r="GP2048" s="5"/>
      <c r="GQ2048" s="4"/>
      <c r="GR2048" s="6"/>
      <c r="GS2048" s="4"/>
      <c r="GT2048" s="6"/>
      <c r="GU2048" s="5"/>
      <c r="GV2048" s="5"/>
      <c r="GW2048" s="4"/>
      <c r="GX2048" s="6"/>
      <c r="GY2048" s="4"/>
      <c r="GZ2048" s="6"/>
      <c r="HA2048" s="5"/>
      <c r="HB2048" s="5"/>
      <c r="HC2048" s="4"/>
      <c r="HD2048" s="6"/>
      <c r="HE2048" s="4"/>
      <c r="HF2048" s="6"/>
      <c r="HG2048" s="5"/>
      <c r="HH2048" s="5"/>
      <c r="HI2048" s="4"/>
      <c r="HJ2048" s="6"/>
      <c r="HK2048" s="4"/>
      <c r="HL2048" s="6"/>
      <c r="HM2048" s="5"/>
      <c r="HN2048" s="5"/>
      <c r="HO2048" s="4"/>
      <c r="HP2048" s="6"/>
      <c r="HQ2048" s="4"/>
      <c r="HR2048" s="6"/>
      <c r="HS2048" s="5"/>
      <c r="HT2048" s="5"/>
      <c r="HU2048" s="4"/>
      <c r="HV2048" s="6"/>
      <c r="HW2048" s="4"/>
      <c r="HX2048" s="6"/>
      <c r="HY2048" s="5"/>
      <c r="HZ2048" s="5"/>
      <c r="IA2048" s="4"/>
      <c r="IB2048" s="6"/>
      <c r="IC2048" s="4"/>
      <c r="ID2048" s="6"/>
      <c r="IE2048" s="5"/>
      <c r="IF2048" s="5"/>
      <c r="IG2048" s="4"/>
      <c r="IH2048" s="6"/>
      <c r="II2048" s="4"/>
      <c r="IJ2048" s="6"/>
      <c r="IK2048" s="5"/>
      <c r="IL2048" s="5"/>
      <c r="IM2048" s="4"/>
      <c r="IN2048" s="6"/>
      <c r="IO2048" s="4"/>
      <c r="IP2048" s="6"/>
      <c r="IQ2048" s="5"/>
      <c r="IR2048" s="5"/>
      <c r="IS2048" s="4"/>
      <c r="IT2048" s="6"/>
      <c r="IU2048" s="4"/>
      <c r="IV2048" s="6"/>
      <c r="IW2048" s="5"/>
      <c r="IX2048" s="5"/>
      <c r="IY2048" s="4"/>
      <c r="IZ2048" s="6"/>
      <c r="JA2048" s="4"/>
      <c r="JB2048" s="6"/>
      <c r="JC2048" s="5"/>
      <c r="JD2048" s="5"/>
      <c r="JE2048" s="4"/>
      <c r="JF2048" s="6"/>
      <c r="JG2048" s="4"/>
      <c r="JH2048" s="6"/>
      <c r="JI2048" s="5"/>
      <c r="JJ2048" s="5"/>
      <c r="JK2048" s="4"/>
      <c r="JL2048" s="6"/>
      <c r="JM2048" s="4"/>
      <c r="JN2048" s="6"/>
      <c r="JO2048" s="5"/>
      <c r="JP2048" s="5"/>
      <c r="JQ2048" s="4"/>
      <c r="JR2048" s="6"/>
      <c r="JS2048" s="4"/>
      <c r="JT2048" s="6"/>
      <c r="JU2048" s="5"/>
      <c r="JV2048" s="5"/>
      <c r="JW2048" s="4"/>
      <c r="JX2048" s="6"/>
      <c r="JY2048" s="4"/>
      <c r="JZ2048" s="6"/>
      <c r="KA2048" s="5"/>
      <c r="KB2048" s="5"/>
      <c r="KC2048" s="4"/>
      <c r="KD2048" s="6"/>
      <c r="KE2048" s="4"/>
      <c r="KF2048" s="6"/>
      <c r="KG2048" s="5"/>
      <c r="KH2048" s="5"/>
      <c r="KI2048" s="4"/>
      <c r="KJ2048" s="6"/>
      <c r="KK2048" s="4"/>
      <c r="KL2048" s="6"/>
      <c r="KM2048" s="5"/>
      <c r="KN2048" s="5"/>
    </row>
    <row r="2049">
      <c r="A2049" s="3" t="s">
        <v>85</v>
      </c>
      <c r="B2049" s="3" t="s">
        <v>1266</v>
      </c>
      <c r="C2049" s="3" t="s">
        <v>920</v>
      </c>
      <c r="D2049" s="3" t="s">
        <v>712</v>
      </c>
      <c r="E2049" s="3" t="s">
        <v>1268</v>
      </c>
      <c r="F2049" s="3" t="s">
        <v>104</v>
      </c>
      <c r="G2049" s="3" t="s">
        <v>104</v>
      </c>
      <c r="H2049" s="3" t="s">
        <v>104</v>
      </c>
      <c r="I2049" s="3" t="s">
        <v>1669</v>
      </c>
      <c r="J2049" s="3" t="s">
        <v>104</v>
      </c>
      <c r="K2049" s="4"/>
      <c r="L2049" s="4">
        <f>=ROUNDDOWN({0},0)</f>
      </c>
      <c r="M2049" s="4"/>
      <c r="N2049" s="5"/>
      <c r="O2049" s="4"/>
      <c r="P2049" s="4">
        <f>=ROUNDDOWN({0},0)</f>
      </c>
      <c r="Q2049" s="4"/>
      <c r="R2049" s="5"/>
      <c r="S2049" s="4"/>
      <c r="T2049" s="6"/>
      <c r="U2049" s="4"/>
      <c r="V2049" s="6"/>
      <c r="W2049" s="5"/>
      <c r="X2049" s="5"/>
      <c r="Y2049" s="4"/>
      <c r="Z2049" s="6"/>
      <c r="AA2049" s="4"/>
      <c r="AB2049" s="6"/>
      <c r="AC2049" s="5"/>
      <c r="AD2049" s="5"/>
      <c r="AE2049" s="4"/>
      <c r="AF2049" s="6"/>
      <c r="AG2049" s="4"/>
      <c r="AH2049" s="6"/>
      <c r="AI2049" s="5"/>
      <c r="AJ2049" s="5"/>
      <c r="AK2049" s="4"/>
      <c r="AL2049" s="6"/>
      <c r="AM2049" s="4"/>
      <c r="AN2049" s="6"/>
      <c r="AO2049" s="5"/>
      <c r="AP2049" s="5"/>
      <c r="AQ2049" s="4"/>
      <c r="AR2049" s="6"/>
      <c r="AS2049" s="4"/>
      <c r="AT2049" s="6"/>
      <c r="AU2049" s="5"/>
      <c r="AV2049" s="5"/>
      <c r="AW2049" s="4"/>
      <c r="AX2049" s="6"/>
      <c r="AY2049" s="4"/>
      <c r="AZ2049" s="6"/>
      <c r="BA2049" s="5"/>
      <c r="BB2049" s="5"/>
      <c r="BC2049" s="4"/>
      <c r="BD2049" s="6"/>
      <c r="BE2049" s="4"/>
      <c r="BF2049" s="6"/>
      <c r="BG2049" s="5"/>
      <c r="BH2049" s="5"/>
      <c r="BI2049" s="4"/>
      <c r="BJ2049" s="6"/>
      <c r="BK2049" s="4"/>
      <c r="BL2049" s="6"/>
      <c r="BM2049" s="5"/>
      <c r="BN2049" s="5"/>
      <c r="BO2049" s="4"/>
      <c r="BP2049" s="6"/>
      <c r="BQ2049" s="4"/>
      <c r="BR2049" s="6"/>
      <c r="BS2049" s="5"/>
      <c r="BT2049" s="5"/>
      <c r="BU2049" s="4"/>
      <c r="BV2049" s="6"/>
      <c r="BW2049" s="4"/>
      <c r="BX2049" s="6"/>
      <c r="BY2049" s="5"/>
      <c r="BZ2049" s="5"/>
      <c r="CA2049" s="4"/>
      <c r="CB2049" s="6"/>
      <c r="CC2049" s="4"/>
      <c r="CD2049" s="6"/>
      <c r="CE2049" s="5"/>
      <c r="CF2049" s="5"/>
      <c r="CG2049" s="4"/>
      <c r="CH2049" s="6"/>
      <c r="CI2049" s="4"/>
      <c r="CJ2049" s="6"/>
      <c r="CK2049" s="5"/>
      <c r="CL2049" s="5"/>
      <c r="CM2049" s="4"/>
      <c r="CN2049" s="6"/>
      <c r="CO2049" s="4"/>
      <c r="CP2049" s="6"/>
      <c r="CQ2049" s="5"/>
      <c r="CR2049" s="5"/>
      <c r="CS2049" s="4"/>
      <c r="CT2049" s="6"/>
      <c r="CU2049" s="4"/>
      <c r="CV2049" s="6"/>
      <c r="CW2049" s="5"/>
      <c r="CX2049" s="5"/>
      <c r="CY2049" s="4"/>
      <c r="CZ2049" s="6"/>
      <c r="DA2049" s="4"/>
      <c r="DB2049" s="6"/>
      <c r="DC2049" s="5"/>
      <c r="DD2049" s="5"/>
      <c r="DE2049" s="4"/>
      <c r="DF2049" s="6"/>
      <c r="DG2049" s="4"/>
      <c r="DH2049" s="6"/>
      <c r="DI2049" s="5"/>
      <c r="DJ2049" s="5"/>
      <c r="DK2049" s="4"/>
      <c r="DL2049" s="6"/>
      <c r="DM2049" s="4"/>
      <c r="DN2049" s="6"/>
      <c r="DO2049" s="5"/>
      <c r="DP2049" s="5"/>
      <c r="DQ2049" s="4"/>
      <c r="DR2049" s="6"/>
      <c r="DS2049" s="4"/>
      <c r="DT2049" s="6"/>
      <c r="DU2049" s="5"/>
      <c r="DV2049" s="5"/>
      <c r="DW2049" s="4"/>
      <c r="DX2049" s="6"/>
      <c r="DY2049" s="4"/>
      <c r="DZ2049" s="6"/>
      <c r="EA2049" s="5"/>
      <c r="EB2049" s="5"/>
      <c r="EC2049" s="4"/>
      <c r="ED2049" s="6"/>
      <c r="EE2049" s="4"/>
      <c r="EF2049" s="6"/>
      <c r="EG2049" s="5"/>
      <c r="EH2049" s="5"/>
      <c r="EI2049" s="4"/>
      <c r="EJ2049" s="6"/>
      <c r="EK2049" s="4"/>
      <c r="EL2049" s="6"/>
      <c r="EM2049" s="5"/>
      <c r="EN2049" s="5"/>
      <c r="EO2049" s="4"/>
      <c r="EP2049" s="6"/>
      <c r="EQ2049" s="4"/>
      <c r="ER2049" s="6"/>
      <c r="ES2049" s="5"/>
      <c r="ET2049" s="5"/>
      <c r="EU2049" s="4"/>
      <c r="EV2049" s="6"/>
      <c r="EW2049" s="4"/>
      <c r="EX2049" s="6"/>
      <c r="EY2049" s="5"/>
      <c r="EZ2049" s="5"/>
      <c r="FA2049" s="4"/>
      <c r="FB2049" s="6"/>
      <c r="FC2049" s="4"/>
      <c r="FD2049" s="6"/>
      <c r="FE2049" s="5"/>
      <c r="FF2049" s="5"/>
      <c r="FG2049" s="4"/>
      <c r="FH2049" s="6"/>
      <c r="FI2049" s="4"/>
      <c r="FJ2049" s="6"/>
      <c r="FK2049" s="5"/>
      <c r="FL2049" s="5"/>
      <c r="FM2049" s="4"/>
      <c r="FN2049" s="6"/>
      <c r="FO2049" s="4"/>
      <c r="FP2049" s="6"/>
      <c r="FQ2049" s="5"/>
      <c r="FR2049" s="5"/>
      <c r="FS2049" s="4"/>
      <c r="FT2049" s="6"/>
      <c r="FU2049" s="4"/>
      <c r="FV2049" s="6"/>
      <c r="FW2049" s="5"/>
      <c r="FX2049" s="5"/>
      <c r="FY2049" s="4"/>
      <c r="FZ2049" s="6"/>
      <c r="GA2049" s="4"/>
      <c r="GB2049" s="6"/>
      <c r="GC2049" s="5"/>
      <c r="GD2049" s="5"/>
      <c r="GE2049" s="4"/>
      <c r="GF2049" s="6"/>
      <c r="GG2049" s="4"/>
      <c r="GH2049" s="6"/>
      <c r="GI2049" s="5"/>
      <c r="GJ2049" s="5"/>
      <c r="GK2049" s="4"/>
      <c r="GL2049" s="6"/>
      <c r="GM2049" s="4"/>
      <c r="GN2049" s="6"/>
      <c r="GO2049" s="5"/>
      <c r="GP2049" s="5"/>
      <c r="GQ2049" s="4"/>
      <c r="GR2049" s="6"/>
      <c r="GS2049" s="4"/>
      <c r="GT2049" s="6"/>
      <c r="GU2049" s="5"/>
      <c r="GV2049" s="5"/>
      <c r="GW2049" s="4"/>
      <c r="GX2049" s="6"/>
      <c r="GY2049" s="4"/>
      <c r="GZ2049" s="6"/>
      <c r="HA2049" s="5"/>
      <c r="HB2049" s="5"/>
      <c r="HC2049" s="4"/>
      <c r="HD2049" s="6"/>
      <c r="HE2049" s="4"/>
      <c r="HF2049" s="6"/>
      <c r="HG2049" s="5"/>
      <c r="HH2049" s="5"/>
      <c r="HI2049" s="4"/>
      <c r="HJ2049" s="6"/>
      <c r="HK2049" s="4"/>
      <c r="HL2049" s="6"/>
      <c r="HM2049" s="5"/>
      <c r="HN2049" s="5"/>
      <c r="HO2049" s="4"/>
      <c r="HP2049" s="6"/>
      <c r="HQ2049" s="4"/>
      <c r="HR2049" s="6"/>
      <c r="HS2049" s="5"/>
      <c r="HT2049" s="5"/>
      <c r="HU2049" s="4"/>
      <c r="HV2049" s="6"/>
      <c r="HW2049" s="4"/>
      <c r="HX2049" s="6"/>
      <c r="HY2049" s="5"/>
      <c r="HZ2049" s="5"/>
      <c r="IA2049" s="4"/>
      <c r="IB2049" s="6"/>
      <c r="IC2049" s="4"/>
      <c r="ID2049" s="6"/>
      <c r="IE2049" s="5"/>
      <c r="IF2049" s="5"/>
      <c r="IG2049" s="4"/>
      <c r="IH2049" s="6"/>
      <c r="II2049" s="4"/>
      <c r="IJ2049" s="6"/>
      <c r="IK2049" s="5"/>
      <c r="IL2049" s="5"/>
      <c r="IM2049" s="4"/>
      <c r="IN2049" s="6"/>
      <c r="IO2049" s="4"/>
      <c r="IP2049" s="6"/>
      <c r="IQ2049" s="5"/>
      <c r="IR2049" s="5"/>
      <c r="IS2049" s="4"/>
      <c r="IT2049" s="6"/>
      <c r="IU2049" s="4"/>
      <c r="IV2049" s="6"/>
      <c r="IW2049" s="5"/>
      <c r="IX2049" s="5"/>
      <c r="IY2049" s="4"/>
      <c r="IZ2049" s="6"/>
      <c r="JA2049" s="4"/>
      <c r="JB2049" s="6"/>
      <c r="JC2049" s="5"/>
      <c r="JD2049" s="5"/>
      <c r="JE2049" s="4"/>
      <c r="JF2049" s="6"/>
      <c r="JG2049" s="4"/>
      <c r="JH2049" s="6"/>
      <c r="JI2049" s="5"/>
      <c r="JJ2049" s="5"/>
      <c r="JK2049" s="4"/>
      <c r="JL2049" s="6"/>
      <c r="JM2049" s="4"/>
      <c r="JN2049" s="6"/>
      <c r="JO2049" s="5"/>
      <c r="JP2049" s="5"/>
      <c r="JQ2049" s="4"/>
      <c r="JR2049" s="6"/>
      <c r="JS2049" s="4"/>
      <c r="JT2049" s="6"/>
      <c r="JU2049" s="5"/>
      <c r="JV2049" s="5"/>
      <c r="JW2049" s="4"/>
      <c r="JX2049" s="6"/>
      <c r="JY2049" s="4"/>
      <c r="JZ2049" s="6"/>
      <c r="KA2049" s="5"/>
      <c r="KB2049" s="5"/>
      <c r="KC2049" s="4"/>
      <c r="KD2049" s="6"/>
      <c r="KE2049" s="4"/>
      <c r="KF2049" s="6"/>
      <c r="KG2049" s="5"/>
      <c r="KH2049" s="5"/>
      <c r="KI2049" s="4"/>
      <c r="KJ2049" s="6"/>
      <c r="KK2049" s="4"/>
      <c r="KL2049" s="6"/>
      <c r="KM2049" s="5"/>
      <c r="KN2049" s="5"/>
    </row>
    <row r="2050">
      <c r="A2050" s="3" t="s">
        <v>85</v>
      </c>
      <c r="B2050" s="3" t="s">
        <v>1266</v>
      </c>
      <c r="C2050" s="3" t="s">
        <v>920</v>
      </c>
      <c r="D2050" s="3" t="s">
        <v>712</v>
      </c>
      <c r="E2050" s="3" t="s">
        <v>796</v>
      </c>
      <c r="F2050" s="3" t="s">
        <v>104</v>
      </c>
      <c r="G2050" s="3" t="s">
        <v>104</v>
      </c>
      <c r="H2050" s="3" t="s">
        <v>104</v>
      </c>
      <c r="I2050" s="3" t="s">
        <v>1694</v>
      </c>
      <c r="J2050" s="3" t="s">
        <v>104</v>
      </c>
      <c r="K2050" s="4"/>
      <c r="L2050" s="4">
        <f>=ROUNDDOWN({0},0)</f>
      </c>
      <c r="M2050" s="4"/>
      <c r="N2050" s="5"/>
      <c r="O2050" s="4"/>
      <c r="P2050" s="4">
        <f>=ROUNDDOWN({0},0)</f>
      </c>
      <c r="Q2050" s="4"/>
      <c r="R2050" s="5"/>
      <c r="S2050" s="4"/>
      <c r="T2050" s="6"/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/>
      <c r="AF2050" s="6"/>
      <c r="AG2050" s="4"/>
      <c r="AH2050" s="6"/>
      <c r="AI2050" s="5"/>
      <c r="AJ2050" s="5"/>
      <c r="AK2050" s="4"/>
      <c r="AL2050" s="6"/>
      <c r="AM2050" s="4"/>
      <c r="AN2050" s="6"/>
      <c r="AO2050" s="5"/>
      <c r="AP2050" s="5"/>
      <c r="AQ2050" s="4"/>
      <c r="AR2050" s="6"/>
      <c r="AS2050" s="4"/>
      <c r="AT2050" s="6"/>
      <c r="AU2050" s="5"/>
      <c r="AV2050" s="5"/>
      <c r="AW2050" s="4"/>
      <c r="AX2050" s="6"/>
      <c r="AY2050" s="4"/>
      <c r="AZ2050" s="6"/>
      <c r="BA2050" s="5"/>
      <c r="BB2050" s="5"/>
      <c r="BC2050" s="4"/>
      <c r="BD2050" s="6"/>
      <c r="BE2050" s="4"/>
      <c r="BF2050" s="6"/>
      <c r="BG2050" s="5"/>
      <c r="BH2050" s="5"/>
      <c r="BI2050" s="4"/>
      <c r="BJ2050" s="6"/>
      <c r="BK2050" s="4"/>
      <c r="BL2050" s="6"/>
      <c r="BM2050" s="5"/>
      <c r="BN2050" s="5"/>
      <c r="BO2050" s="4"/>
      <c r="BP2050" s="6"/>
      <c r="BQ2050" s="4"/>
      <c r="BR2050" s="6"/>
      <c r="BS2050" s="5"/>
      <c r="BT2050" s="5"/>
      <c r="BU2050" s="4"/>
      <c r="BV2050" s="6"/>
      <c r="BW2050" s="4"/>
      <c r="BX2050" s="6"/>
      <c r="BY2050" s="5"/>
      <c r="BZ2050" s="5"/>
      <c r="CA2050" s="4"/>
      <c r="CB2050" s="6"/>
      <c r="CC2050" s="4"/>
      <c r="CD2050" s="6"/>
      <c r="CE2050" s="5"/>
      <c r="CF2050" s="5"/>
      <c r="CG2050" s="4"/>
      <c r="CH2050" s="6"/>
      <c r="CI2050" s="4"/>
      <c r="CJ2050" s="6"/>
      <c r="CK2050" s="5"/>
      <c r="CL2050" s="5"/>
      <c r="CM2050" s="4"/>
      <c r="CN2050" s="6"/>
      <c r="CO2050" s="4"/>
      <c r="CP2050" s="6"/>
      <c r="CQ2050" s="5"/>
      <c r="CR2050" s="5"/>
      <c r="CS2050" s="4"/>
      <c r="CT2050" s="6"/>
      <c r="CU2050" s="4"/>
      <c r="CV2050" s="6"/>
      <c r="CW2050" s="5"/>
      <c r="CX2050" s="5"/>
      <c r="CY2050" s="4"/>
      <c r="CZ2050" s="6"/>
      <c r="DA2050" s="4"/>
      <c r="DB2050" s="6"/>
      <c r="DC2050" s="5"/>
      <c r="DD2050" s="5"/>
      <c r="DE2050" s="4"/>
      <c r="DF2050" s="6"/>
      <c r="DG2050" s="4"/>
      <c r="DH2050" s="6"/>
      <c r="DI2050" s="5"/>
      <c r="DJ2050" s="5"/>
      <c r="DK2050" s="4"/>
      <c r="DL2050" s="6"/>
      <c r="DM2050" s="4"/>
      <c r="DN2050" s="6"/>
      <c r="DO2050" s="5"/>
      <c r="DP2050" s="5"/>
      <c r="DQ2050" s="4"/>
      <c r="DR2050" s="6"/>
      <c r="DS2050" s="4"/>
      <c r="DT2050" s="6"/>
      <c r="DU2050" s="5"/>
      <c r="DV2050" s="5"/>
      <c r="DW2050" s="4"/>
      <c r="DX2050" s="6"/>
      <c r="DY2050" s="4"/>
      <c r="DZ2050" s="6"/>
      <c r="EA2050" s="5"/>
      <c r="EB2050" s="5"/>
      <c r="EC2050" s="4"/>
      <c r="ED2050" s="6"/>
      <c r="EE2050" s="4"/>
      <c r="EF2050" s="6"/>
      <c r="EG2050" s="5"/>
      <c r="EH2050" s="5"/>
      <c r="EI2050" s="4"/>
      <c r="EJ2050" s="6"/>
      <c r="EK2050" s="4"/>
      <c r="EL2050" s="6"/>
      <c r="EM2050" s="5"/>
      <c r="EN2050" s="5"/>
      <c r="EO2050" s="4"/>
      <c r="EP2050" s="6"/>
      <c r="EQ2050" s="4"/>
      <c r="ER2050" s="6"/>
      <c r="ES2050" s="5"/>
      <c r="ET2050" s="5"/>
      <c r="EU2050" s="4"/>
      <c r="EV2050" s="6"/>
      <c r="EW2050" s="4"/>
      <c r="EX2050" s="6"/>
      <c r="EY2050" s="5"/>
      <c r="EZ2050" s="5"/>
      <c r="FA2050" s="4"/>
      <c r="FB2050" s="6"/>
      <c r="FC2050" s="4"/>
      <c r="FD2050" s="6"/>
      <c r="FE2050" s="5"/>
      <c r="FF2050" s="5"/>
      <c r="FG2050" s="4"/>
      <c r="FH2050" s="6"/>
      <c r="FI2050" s="4"/>
      <c r="FJ2050" s="6"/>
      <c r="FK2050" s="5"/>
      <c r="FL2050" s="5"/>
      <c r="FM2050" s="4"/>
      <c r="FN2050" s="6"/>
      <c r="FO2050" s="4"/>
      <c r="FP2050" s="6"/>
      <c r="FQ2050" s="5"/>
      <c r="FR2050" s="5"/>
      <c r="FS2050" s="4"/>
      <c r="FT2050" s="6"/>
      <c r="FU2050" s="4"/>
      <c r="FV2050" s="6"/>
      <c r="FW2050" s="5"/>
      <c r="FX2050" s="5"/>
      <c r="FY2050" s="4"/>
      <c r="FZ2050" s="6"/>
      <c r="GA2050" s="4"/>
      <c r="GB2050" s="6"/>
      <c r="GC2050" s="5"/>
      <c r="GD2050" s="5"/>
      <c r="GE2050" s="4"/>
      <c r="GF2050" s="6"/>
      <c r="GG2050" s="4"/>
      <c r="GH2050" s="6"/>
      <c r="GI2050" s="5"/>
      <c r="GJ2050" s="5"/>
      <c r="GK2050" s="4"/>
      <c r="GL2050" s="6"/>
      <c r="GM2050" s="4"/>
      <c r="GN2050" s="6"/>
      <c r="GO2050" s="5"/>
      <c r="GP2050" s="5"/>
      <c r="GQ2050" s="4"/>
      <c r="GR2050" s="6"/>
      <c r="GS2050" s="4"/>
      <c r="GT2050" s="6"/>
      <c r="GU2050" s="5"/>
      <c r="GV2050" s="5"/>
      <c r="GW2050" s="4"/>
      <c r="GX2050" s="6"/>
      <c r="GY2050" s="4"/>
      <c r="GZ2050" s="6"/>
      <c r="HA2050" s="5"/>
      <c r="HB2050" s="5"/>
      <c r="HC2050" s="4"/>
      <c r="HD2050" s="6"/>
      <c r="HE2050" s="4"/>
      <c r="HF2050" s="6"/>
      <c r="HG2050" s="5"/>
      <c r="HH2050" s="5"/>
      <c r="HI2050" s="4"/>
      <c r="HJ2050" s="6"/>
      <c r="HK2050" s="4"/>
      <c r="HL2050" s="6"/>
      <c r="HM2050" s="5"/>
      <c r="HN2050" s="5"/>
      <c r="HO2050" s="4"/>
      <c r="HP2050" s="6"/>
      <c r="HQ2050" s="4"/>
      <c r="HR2050" s="6"/>
      <c r="HS2050" s="5"/>
      <c r="HT2050" s="5"/>
      <c r="HU2050" s="4"/>
      <c r="HV2050" s="6"/>
      <c r="HW2050" s="4"/>
      <c r="HX2050" s="6"/>
      <c r="HY2050" s="5"/>
      <c r="HZ2050" s="5"/>
      <c r="IA2050" s="4"/>
      <c r="IB2050" s="6"/>
      <c r="IC2050" s="4"/>
      <c r="ID2050" s="6"/>
      <c r="IE2050" s="5"/>
      <c r="IF2050" s="5"/>
      <c r="IG2050" s="4"/>
      <c r="IH2050" s="6"/>
      <c r="II2050" s="4"/>
      <c r="IJ2050" s="6"/>
      <c r="IK2050" s="5"/>
      <c r="IL2050" s="5"/>
      <c r="IM2050" s="4"/>
      <c r="IN2050" s="6"/>
      <c r="IO2050" s="4"/>
      <c r="IP2050" s="6"/>
      <c r="IQ2050" s="5"/>
      <c r="IR2050" s="5"/>
      <c r="IS2050" s="4"/>
      <c r="IT2050" s="6"/>
      <c r="IU2050" s="4"/>
      <c r="IV2050" s="6"/>
      <c r="IW2050" s="5"/>
      <c r="IX2050" s="5"/>
      <c r="IY2050" s="4"/>
      <c r="IZ2050" s="6"/>
      <c r="JA2050" s="4"/>
      <c r="JB2050" s="6"/>
      <c r="JC2050" s="5"/>
      <c r="JD2050" s="5"/>
      <c r="JE2050" s="4"/>
      <c r="JF2050" s="6"/>
      <c r="JG2050" s="4"/>
      <c r="JH2050" s="6"/>
      <c r="JI2050" s="5"/>
      <c r="JJ2050" s="5"/>
      <c r="JK2050" s="4"/>
      <c r="JL2050" s="6"/>
      <c r="JM2050" s="4"/>
      <c r="JN2050" s="6"/>
      <c r="JO2050" s="5"/>
      <c r="JP2050" s="5"/>
      <c r="JQ2050" s="4"/>
      <c r="JR2050" s="6"/>
      <c r="JS2050" s="4"/>
      <c r="JT2050" s="6"/>
      <c r="JU2050" s="5"/>
      <c r="JV2050" s="5"/>
      <c r="JW2050" s="4"/>
      <c r="JX2050" s="6"/>
      <c r="JY2050" s="4"/>
      <c r="JZ2050" s="6"/>
      <c r="KA2050" s="5"/>
      <c r="KB2050" s="5"/>
      <c r="KC2050" s="4"/>
      <c r="KD2050" s="6"/>
      <c r="KE2050" s="4"/>
      <c r="KF2050" s="6"/>
      <c r="KG2050" s="5"/>
      <c r="KH2050" s="5"/>
      <c r="KI2050" s="4"/>
      <c r="KJ2050" s="6"/>
      <c r="KK2050" s="4"/>
      <c r="KL2050" s="6"/>
      <c r="KM2050" s="5"/>
      <c r="KN2050" s="5"/>
    </row>
    <row r="2051">
      <c r="A2051" s="3" t="s">
        <v>85</v>
      </c>
      <c r="B2051" s="3" t="s">
        <v>1266</v>
      </c>
      <c r="C2051" s="3" t="s">
        <v>920</v>
      </c>
      <c r="D2051" s="3" t="s">
        <v>712</v>
      </c>
      <c r="E2051" s="3" t="s">
        <v>1273</v>
      </c>
      <c r="F2051" s="3" t="s">
        <v>104</v>
      </c>
      <c r="G2051" s="3" t="s">
        <v>104</v>
      </c>
      <c r="H2051" s="3" t="s">
        <v>104</v>
      </c>
      <c r="I2051" s="3" t="s">
        <v>1364</v>
      </c>
      <c r="J2051" s="3" t="s">
        <v>104</v>
      </c>
      <c r="K2051" s="4"/>
      <c r="L2051" s="4">
        <f>=ROUNDDOWN({0},0)</f>
      </c>
      <c r="M2051" s="4"/>
      <c r="N2051" s="5"/>
      <c r="O2051" s="4"/>
      <c r="P2051" s="4">
        <f>=ROUNDDOWN({0},0)</f>
      </c>
      <c r="Q2051" s="4"/>
      <c r="R2051" s="5"/>
      <c r="S2051" s="4"/>
      <c r="T2051" s="6"/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/>
      <c r="AF2051" s="6"/>
      <c r="AG2051" s="4"/>
      <c r="AH2051" s="6"/>
      <c r="AI2051" s="5"/>
      <c r="AJ2051" s="5"/>
      <c r="AK2051" s="4"/>
      <c r="AL2051" s="6"/>
      <c r="AM2051" s="4"/>
      <c r="AN2051" s="6"/>
      <c r="AO2051" s="5"/>
      <c r="AP2051" s="5"/>
      <c r="AQ2051" s="4"/>
      <c r="AR2051" s="6"/>
      <c r="AS2051" s="4"/>
      <c r="AT2051" s="6"/>
      <c r="AU2051" s="5"/>
      <c r="AV2051" s="5"/>
      <c r="AW2051" s="4"/>
      <c r="AX2051" s="6"/>
      <c r="AY2051" s="4"/>
      <c r="AZ2051" s="6"/>
      <c r="BA2051" s="5"/>
      <c r="BB2051" s="5"/>
      <c r="BC2051" s="4"/>
      <c r="BD2051" s="6"/>
      <c r="BE2051" s="4"/>
      <c r="BF2051" s="6"/>
      <c r="BG2051" s="5"/>
      <c r="BH2051" s="5"/>
      <c r="BI2051" s="4"/>
      <c r="BJ2051" s="6"/>
      <c r="BK2051" s="4"/>
      <c r="BL2051" s="6"/>
      <c r="BM2051" s="5"/>
      <c r="BN2051" s="5"/>
      <c r="BO2051" s="4"/>
      <c r="BP2051" s="6"/>
      <c r="BQ2051" s="4"/>
      <c r="BR2051" s="6"/>
      <c r="BS2051" s="5"/>
      <c r="BT2051" s="5"/>
      <c r="BU2051" s="4"/>
      <c r="BV2051" s="6"/>
      <c r="BW2051" s="4"/>
      <c r="BX2051" s="6"/>
      <c r="BY2051" s="5"/>
      <c r="BZ2051" s="5"/>
      <c r="CA2051" s="4"/>
      <c r="CB2051" s="6"/>
      <c r="CC2051" s="4"/>
      <c r="CD2051" s="6"/>
      <c r="CE2051" s="5"/>
      <c r="CF2051" s="5"/>
      <c r="CG2051" s="4"/>
      <c r="CH2051" s="6"/>
      <c r="CI2051" s="4"/>
      <c r="CJ2051" s="6"/>
      <c r="CK2051" s="5"/>
      <c r="CL2051" s="5"/>
      <c r="CM2051" s="4"/>
      <c r="CN2051" s="6"/>
      <c r="CO2051" s="4"/>
      <c r="CP2051" s="6"/>
      <c r="CQ2051" s="5"/>
      <c r="CR2051" s="5"/>
      <c r="CS2051" s="4"/>
      <c r="CT2051" s="6"/>
      <c r="CU2051" s="4"/>
      <c r="CV2051" s="6"/>
      <c r="CW2051" s="5"/>
      <c r="CX2051" s="5"/>
      <c r="CY2051" s="4"/>
      <c r="CZ2051" s="6"/>
      <c r="DA2051" s="4"/>
      <c r="DB2051" s="6"/>
      <c r="DC2051" s="5"/>
      <c r="DD2051" s="5"/>
      <c r="DE2051" s="4"/>
      <c r="DF2051" s="6"/>
      <c r="DG2051" s="4"/>
      <c r="DH2051" s="6"/>
      <c r="DI2051" s="5"/>
      <c r="DJ2051" s="5"/>
      <c r="DK2051" s="4"/>
      <c r="DL2051" s="6"/>
      <c r="DM2051" s="4"/>
      <c r="DN2051" s="6"/>
      <c r="DO2051" s="5"/>
      <c r="DP2051" s="5"/>
      <c r="DQ2051" s="4"/>
      <c r="DR2051" s="6"/>
      <c r="DS2051" s="4"/>
      <c r="DT2051" s="6"/>
      <c r="DU2051" s="5"/>
      <c r="DV2051" s="5"/>
      <c r="DW2051" s="4"/>
      <c r="DX2051" s="6"/>
      <c r="DY2051" s="4"/>
      <c r="DZ2051" s="6"/>
      <c r="EA2051" s="5"/>
      <c r="EB2051" s="5"/>
      <c r="EC2051" s="4"/>
      <c r="ED2051" s="6"/>
      <c r="EE2051" s="4"/>
      <c r="EF2051" s="6"/>
      <c r="EG2051" s="5"/>
      <c r="EH2051" s="5"/>
      <c r="EI2051" s="4"/>
      <c r="EJ2051" s="6"/>
      <c r="EK2051" s="4"/>
      <c r="EL2051" s="6"/>
      <c r="EM2051" s="5"/>
      <c r="EN2051" s="5"/>
      <c r="EO2051" s="4"/>
      <c r="EP2051" s="6"/>
      <c r="EQ2051" s="4"/>
      <c r="ER2051" s="6"/>
      <c r="ES2051" s="5"/>
      <c r="ET2051" s="5"/>
      <c r="EU2051" s="4"/>
      <c r="EV2051" s="6"/>
      <c r="EW2051" s="4"/>
      <c r="EX2051" s="6"/>
      <c r="EY2051" s="5"/>
      <c r="EZ2051" s="5"/>
      <c r="FA2051" s="4"/>
      <c r="FB2051" s="6"/>
      <c r="FC2051" s="4"/>
      <c r="FD2051" s="6"/>
      <c r="FE2051" s="5"/>
      <c r="FF2051" s="5"/>
      <c r="FG2051" s="4"/>
      <c r="FH2051" s="6"/>
      <c r="FI2051" s="4"/>
      <c r="FJ2051" s="6"/>
      <c r="FK2051" s="5"/>
      <c r="FL2051" s="5"/>
      <c r="FM2051" s="4"/>
      <c r="FN2051" s="6"/>
      <c r="FO2051" s="4"/>
      <c r="FP2051" s="6"/>
      <c r="FQ2051" s="5"/>
      <c r="FR2051" s="5"/>
      <c r="FS2051" s="4"/>
      <c r="FT2051" s="6"/>
      <c r="FU2051" s="4"/>
      <c r="FV2051" s="6"/>
      <c r="FW2051" s="5"/>
      <c r="FX2051" s="5"/>
      <c r="FY2051" s="4"/>
      <c r="FZ2051" s="6"/>
      <c r="GA2051" s="4"/>
      <c r="GB2051" s="6"/>
      <c r="GC2051" s="5"/>
      <c r="GD2051" s="5"/>
      <c r="GE2051" s="4"/>
      <c r="GF2051" s="6"/>
      <c r="GG2051" s="4"/>
      <c r="GH2051" s="6"/>
      <c r="GI2051" s="5"/>
      <c r="GJ2051" s="5"/>
      <c r="GK2051" s="4"/>
      <c r="GL2051" s="6"/>
      <c r="GM2051" s="4"/>
      <c r="GN2051" s="6"/>
      <c r="GO2051" s="5"/>
      <c r="GP2051" s="5"/>
      <c r="GQ2051" s="4"/>
      <c r="GR2051" s="6"/>
      <c r="GS2051" s="4"/>
      <c r="GT2051" s="6"/>
      <c r="GU2051" s="5"/>
      <c r="GV2051" s="5"/>
      <c r="GW2051" s="4"/>
      <c r="GX2051" s="6"/>
      <c r="GY2051" s="4"/>
      <c r="GZ2051" s="6"/>
      <c r="HA2051" s="5"/>
      <c r="HB2051" s="5"/>
      <c r="HC2051" s="4"/>
      <c r="HD2051" s="6"/>
      <c r="HE2051" s="4"/>
      <c r="HF2051" s="6"/>
      <c r="HG2051" s="5"/>
      <c r="HH2051" s="5"/>
      <c r="HI2051" s="4"/>
      <c r="HJ2051" s="6"/>
      <c r="HK2051" s="4"/>
      <c r="HL2051" s="6"/>
      <c r="HM2051" s="5"/>
      <c r="HN2051" s="5"/>
      <c r="HO2051" s="4"/>
      <c r="HP2051" s="6"/>
      <c r="HQ2051" s="4"/>
      <c r="HR2051" s="6"/>
      <c r="HS2051" s="5"/>
      <c r="HT2051" s="5"/>
      <c r="HU2051" s="4"/>
      <c r="HV2051" s="6"/>
      <c r="HW2051" s="4"/>
      <c r="HX2051" s="6"/>
      <c r="HY2051" s="5"/>
      <c r="HZ2051" s="5"/>
      <c r="IA2051" s="4"/>
      <c r="IB2051" s="6"/>
      <c r="IC2051" s="4"/>
      <c r="ID2051" s="6"/>
      <c r="IE2051" s="5"/>
      <c r="IF2051" s="5"/>
      <c r="IG2051" s="4"/>
      <c r="IH2051" s="6"/>
      <c r="II2051" s="4"/>
      <c r="IJ2051" s="6"/>
      <c r="IK2051" s="5"/>
      <c r="IL2051" s="5"/>
      <c r="IM2051" s="4"/>
      <c r="IN2051" s="6"/>
      <c r="IO2051" s="4"/>
      <c r="IP2051" s="6"/>
      <c r="IQ2051" s="5"/>
      <c r="IR2051" s="5"/>
      <c r="IS2051" s="4"/>
      <c r="IT2051" s="6"/>
      <c r="IU2051" s="4"/>
      <c r="IV2051" s="6"/>
      <c r="IW2051" s="5"/>
      <c r="IX2051" s="5"/>
      <c r="IY2051" s="4"/>
      <c r="IZ2051" s="6"/>
      <c r="JA2051" s="4"/>
      <c r="JB2051" s="6"/>
      <c r="JC2051" s="5"/>
      <c r="JD2051" s="5"/>
      <c r="JE2051" s="4"/>
      <c r="JF2051" s="6"/>
      <c r="JG2051" s="4"/>
      <c r="JH2051" s="6"/>
      <c r="JI2051" s="5"/>
      <c r="JJ2051" s="5"/>
      <c r="JK2051" s="4"/>
      <c r="JL2051" s="6"/>
      <c r="JM2051" s="4"/>
      <c r="JN2051" s="6"/>
      <c r="JO2051" s="5"/>
      <c r="JP2051" s="5"/>
      <c r="JQ2051" s="4"/>
      <c r="JR2051" s="6"/>
      <c r="JS2051" s="4"/>
      <c r="JT2051" s="6"/>
      <c r="JU2051" s="5"/>
      <c r="JV2051" s="5"/>
      <c r="JW2051" s="4"/>
      <c r="JX2051" s="6"/>
      <c r="JY2051" s="4"/>
      <c r="JZ2051" s="6"/>
      <c r="KA2051" s="5"/>
      <c r="KB2051" s="5"/>
      <c r="KC2051" s="4"/>
      <c r="KD2051" s="6"/>
      <c r="KE2051" s="4"/>
      <c r="KF2051" s="6"/>
      <c r="KG2051" s="5"/>
      <c r="KH2051" s="5"/>
      <c r="KI2051" s="4"/>
      <c r="KJ2051" s="6"/>
      <c r="KK2051" s="4"/>
      <c r="KL2051" s="6"/>
      <c r="KM2051" s="5"/>
      <c r="KN2051" s="5"/>
    </row>
    <row r="2052">
      <c r="A2052" s="3" t="s">
        <v>85</v>
      </c>
      <c r="B2052" s="3" t="s">
        <v>1266</v>
      </c>
      <c r="C2052" s="3" t="s">
        <v>920</v>
      </c>
      <c r="D2052" s="3" t="s">
        <v>712</v>
      </c>
      <c r="E2052" s="3" t="s">
        <v>1270</v>
      </c>
      <c r="F2052" s="3" t="s">
        <v>104</v>
      </c>
      <c r="G2052" s="3" t="s">
        <v>104</v>
      </c>
      <c r="H2052" s="3" t="s">
        <v>104</v>
      </c>
      <c r="I2052" s="3" t="s">
        <v>1670</v>
      </c>
      <c r="J2052" s="3" t="s">
        <v>104</v>
      </c>
      <c r="K2052" s="4"/>
      <c r="L2052" s="4">
        <f>=ROUNDDOWN({0},0)</f>
      </c>
      <c r="M2052" s="4"/>
      <c r="N2052" s="5"/>
      <c r="O2052" s="4"/>
      <c r="P2052" s="4">
        <f>=ROUNDDOWN({0},0)</f>
      </c>
      <c r="Q2052" s="4"/>
      <c r="R2052" s="5"/>
      <c r="S2052" s="4"/>
      <c r="T2052" s="6"/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/>
      <c r="AF2052" s="6"/>
      <c r="AG2052" s="4"/>
      <c r="AH2052" s="6"/>
      <c r="AI2052" s="5"/>
      <c r="AJ2052" s="5"/>
      <c r="AK2052" s="4"/>
      <c r="AL2052" s="6"/>
      <c r="AM2052" s="4"/>
      <c r="AN2052" s="6"/>
      <c r="AO2052" s="5"/>
      <c r="AP2052" s="5"/>
      <c r="AQ2052" s="4"/>
      <c r="AR2052" s="6"/>
      <c r="AS2052" s="4"/>
      <c r="AT2052" s="6"/>
      <c r="AU2052" s="5"/>
      <c r="AV2052" s="5"/>
      <c r="AW2052" s="4"/>
      <c r="AX2052" s="6"/>
      <c r="AY2052" s="4"/>
      <c r="AZ2052" s="6"/>
      <c r="BA2052" s="5"/>
      <c r="BB2052" s="5"/>
      <c r="BC2052" s="4"/>
      <c r="BD2052" s="6"/>
      <c r="BE2052" s="4"/>
      <c r="BF2052" s="6"/>
      <c r="BG2052" s="5"/>
      <c r="BH2052" s="5"/>
      <c r="BI2052" s="4"/>
      <c r="BJ2052" s="6"/>
      <c r="BK2052" s="4"/>
      <c r="BL2052" s="6"/>
      <c r="BM2052" s="5"/>
      <c r="BN2052" s="5"/>
      <c r="BO2052" s="4"/>
      <c r="BP2052" s="6"/>
      <c r="BQ2052" s="4"/>
      <c r="BR2052" s="6"/>
      <c r="BS2052" s="5"/>
      <c r="BT2052" s="5"/>
      <c r="BU2052" s="4"/>
      <c r="BV2052" s="6"/>
      <c r="BW2052" s="4"/>
      <c r="BX2052" s="6"/>
      <c r="BY2052" s="5"/>
      <c r="BZ2052" s="5"/>
      <c r="CA2052" s="4"/>
      <c r="CB2052" s="6"/>
      <c r="CC2052" s="4"/>
      <c r="CD2052" s="6"/>
      <c r="CE2052" s="5"/>
      <c r="CF2052" s="5"/>
      <c r="CG2052" s="4"/>
      <c r="CH2052" s="6"/>
      <c r="CI2052" s="4"/>
      <c r="CJ2052" s="6"/>
      <c r="CK2052" s="5"/>
      <c r="CL2052" s="5"/>
      <c r="CM2052" s="4"/>
      <c r="CN2052" s="6"/>
      <c r="CO2052" s="4"/>
      <c r="CP2052" s="6"/>
      <c r="CQ2052" s="5"/>
      <c r="CR2052" s="5"/>
      <c r="CS2052" s="4"/>
      <c r="CT2052" s="6"/>
      <c r="CU2052" s="4"/>
      <c r="CV2052" s="6"/>
      <c r="CW2052" s="5"/>
      <c r="CX2052" s="5"/>
      <c r="CY2052" s="4"/>
      <c r="CZ2052" s="6"/>
      <c r="DA2052" s="4"/>
      <c r="DB2052" s="6"/>
      <c r="DC2052" s="5"/>
      <c r="DD2052" s="5"/>
      <c r="DE2052" s="4"/>
      <c r="DF2052" s="6"/>
      <c r="DG2052" s="4"/>
      <c r="DH2052" s="6"/>
      <c r="DI2052" s="5"/>
      <c r="DJ2052" s="5"/>
      <c r="DK2052" s="4"/>
      <c r="DL2052" s="6"/>
      <c r="DM2052" s="4"/>
      <c r="DN2052" s="6"/>
      <c r="DO2052" s="5"/>
      <c r="DP2052" s="5"/>
      <c r="DQ2052" s="4"/>
      <c r="DR2052" s="6"/>
      <c r="DS2052" s="4"/>
      <c r="DT2052" s="6"/>
      <c r="DU2052" s="5"/>
      <c r="DV2052" s="5"/>
      <c r="DW2052" s="4"/>
      <c r="DX2052" s="6"/>
      <c r="DY2052" s="4"/>
      <c r="DZ2052" s="6"/>
      <c r="EA2052" s="5"/>
      <c r="EB2052" s="5"/>
      <c r="EC2052" s="4"/>
      <c r="ED2052" s="6"/>
      <c r="EE2052" s="4"/>
      <c r="EF2052" s="6"/>
      <c r="EG2052" s="5"/>
      <c r="EH2052" s="5"/>
      <c r="EI2052" s="4"/>
      <c r="EJ2052" s="6"/>
      <c r="EK2052" s="4"/>
      <c r="EL2052" s="6"/>
      <c r="EM2052" s="5"/>
      <c r="EN2052" s="5"/>
      <c r="EO2052" s="4"/>
      <c r="EP2052" s="6"/>
      <c r="EQ2052" s="4"/>
      <c r="ER2052" s="6"/>
      <c r="ES2052" s="5"/>
      <c r="ET2052" s="5"/>
      <c r="EU2052" s="4"/>
      <c r="EV2052" s="6"/>
      <c r="EW2052" s="4"/>
      <c r="EX2052" s="6"/>
      <c r="EY2052" s="5"/>
      <c r="EZ2052" s="5"/>
      <c r="FA2052" s="4"/>
      <c r="FB2052" s="6"/>
      <c r="FC2052" s="4"/>
      <c r="FD2052" s="6"/>
      <c r="FE2052" s="5"/>
      <c r="FF2052" s="5"/>
      <c r="FG2052" s="4"/>
      <c r="FH2052" s="6"/>
      <c r="FI2052" s="4"/>
      <c r="FJ2052" s="6"/>
      <c r="FK2052" s="5"/>
      <c r="FL2052" s="5"/>
      <c r="FM2052" s="4"/>
      <c r="FN2052" s="6"/>
      <c r="FO2052" s="4"/>
      <c r="FP2052" s="6"/>
      <c r="FQ2052" s="5"/>
      <c r="FR2052" s="5"/>
      <c r="FS2052" s="4"/>
      <c r="FT2052" s="6"/>
      <c r="FU2052" s="4"/>
      <c r="FV2052" s="6"/>
      <c r="FW2052" s="5"/>
      <c r="FX2052" s="5"/>
      <c r="FY2052" s="4"/>
      <c r="FZ2052" s="6"/>
      <c r="GA2052" s="4"/>
      <c r="GB2052" s="6"/>
      <c r="GC2052" s="5"/>
      <c r="GD2052" s="5"/>
      <c r="GE2052" s="4"/>
      <c r="GF2052" s="6"/>
      <c r="GG2052" s="4"/>
      <c r="GH2052" s="6"/>
      <c r="GI2052" s="5"/>
      <c r="GJ2052" s="5"/>
      <c r="GK2052" s="4"/>
      <c r="GL2052" s="6"/>
      <c r="GM2052" s="4"/>
      <c r="GN2052" s="6"/>
      <c r="GO2052" s="5"/>
      <c r="GP2052" s="5"/>
      <c r="GQ2052" s="4"/>
      <c r="GR2052" s="6"/>
      <c r="GS2052" s="4"/>
      <c r="GT2052" s="6"/>
      <c r="GU2052" s="5"/>
      <c r="GV2052" s="5"/>
      <c r="GW2052" s="4"/>
      <c r="GX2052" s="6"/>
      <c r="GY2052" s="4"/>
      <c r="GZ2052" s="6"/>
      <c r="HA2052" s="5"/>
      <c r="HB2052" s="5"/>
      <c r="HC2052" s="4"/>
      <c r="HD2052" s="6"/>
      <c r="HE2052" s="4"/>
      <c r="HF2052" s="6"/>
      <c r="HG2052" s="5"/>
      <c r="HH2052" s="5"/>
      <c r="HI2052" s="4"/>
      <c r="HJ2052" s="6"/>
      <c r="HK2052" s="4"/>
      <c r="HL2052" s="6"/>
      <c r="HM2052" s="5"/>
      <c r="HN2052" s="5"/>
      <c r="HO2052" s="4"/>
      <c r="HP2052" s="6"/>
      <c r="HQ2052" s="4"/>
      <c r="HR2052" s="6"/>
      <c r="HS2052" s="5"/>
      <c r="HT2052" s="5"/>
      <c r="HU2052" s="4"/>
      <c r="HV2052" s="6"/>
      <c r="HW2052" s="4"/>
      <c r="HX2052" s="6"/>
      <c r="HY2052" s="5"/>
      <c r="HZ2052" s="5"/>
      <c r="IA2052" s="4"/>
      <c r="IB2052" s="6"/>
      <c r="IC2052" s="4"/>
      <c r="ID2052" s="6"/>
      <c r="IE2052" s="5"/>
      <c r="IF2052" s="5"/>
      <c r="IG2052" s="4"/>
      <c r="IH2052" s="6"/>
      <c r="II2052" s="4"/>
      <c r="IJ2052" s="6"/>
      <c r="IK2052" s="5"/>
      <c r="IL2052" s="5"/>
      <c r="IM2052" s="4"/>
      <c r="IN2052" s="6"/>
      <c r="IO2052" s="4"/>
      <c r="IP2052" s="6"/>
      <c r="IQ2052" s="5"/>
      <c r="IR2052" s="5"/>
      <c r="IS2052" s="4"/>
      <c r="IT2052" s="6"/>
      <c r="IU2052" s="4"/>
      <c r="IV2052" s="6"/>
      <c r="IW2052" s="5"/>
      <c r="IX2052" s="5"/>
      <c r="IY2052" s="4"/>
      <c r="IZ2052" s="6"/>
      <c r="JA2052" s="4"/>
      <c r="JB2052" s="6"/>
      <c r="JC2052" s="5"/>
      <c r="JD2052" s="5"/>
      <c r="JE2052" s="4"/>
      <c r="JF2052" s="6"/>
      <c r="JG2052" s="4"/>
      <c r="JH2052" s="6"/>
      <c r="JI2052" s="5"/>
      <c r="JJ2052" s="5"/>
      <c r="JK2052" s="4"/>
      <c r="JL2052" s="6"/>
      <c r="JM2052" s="4"/>
      <c r="JN2052" s="6"/>
      <c r="JO2052" s="5"/>
      <c r="JP2052" s="5"/>
      <c r="JQ2052" s="4"/>
      <c r="JR2052" s="6"/>
      <c r="JS2052" s="4"/>
      <c r="JT2052" s="6"/>
      <c r="JU2052" s="5"/>
      <c r="JV2052" s="5"/>
      <c r="JW2052" s="4"/>
      <c r="JX2052" s="6"/>
      <c r="JY2052" s="4"/>
      <c r="JZ2052" s="6"/>
      <c r="KA2052" s="5"/>
      <c r="KB2052" s="5"/>
      <c r="KC2052" s="4"/>
      <c r="KD2052" s="6"/>
      <c r="KE2052" s="4"/>
      <c r="KF2052" s="6"/>
      <c r="KG2052" s="5"/>
      <c r="KH2052" s="5"/>
      <c r="KI2052" s="4"/>
      <c r="KJ2052" s="6"/>
      <c r="KK2052" s="4"/>
      <c r="KL2052" s="6"/>
      <c r="KM2052" s="5"/>
      <c r="KN2052" s="5"/>
    </row>
    <row r="2053">
      <c r="A2053" s="3" t="s">
        <v>85</v>
      </c>
      <c r="B2053" s="3" t="s">
        <v>1266</v>
      </c>
      <c r="C2053" s="3" t="s">
        <v>920</v>
      </c>
      <c r="D2053" s="3" t="s">
        <v>712</v>
      </c>
      <c r="E2053" s="3" t="s">
        <v>1278</v>
      </c>
      <c r="F2053" s="3" t="s">
        <v>104</v>
      </c>
      <c r="G2053" s="3" t="s">
        <v>104</v>
      </c>
      <c r="H2053" s="3" t="s">
        <v>104</v>
      </c>
      <c r="I2053" s="3" t="s">
        <v>1450</v>
      </c>
      <c r="J2053" s="3" t="s">
        <v>104</v>
      </c>
      <c r="K2053" s="4"/>
      <c r="L2053" s="4">
        <f>=ROUNDDOWN({0},0)</f>
      </c>
      <c r="M2053" s="4"/>
      <c r="N2053" s="5"/>
      <c r="O2053" s="4"/>
      <c r="P2053" s="4">
        <f>=ROUNDDOWN({0},0)</f>
      </c>
      <c r="Q2053" s="4"/>
      <c r="R2053" s="5"/>
      <c r="S2053" s="4"/>
      <c r="T2053" s="6"/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/>
      <c r="AF2053" s="6"/>
      <c r="AG2053" s="4"/>
      <c r="AH2053" s="6"/>
      <c r="AI2053" s="5"/>
      <c r="AJ2053" s="5"/>
      <c r="AK2053" s="4"/>
      <c r="AL2053" s="6"/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  <c r="AW2053" s="4"/>
      <c r="AX2053" s="6"/>
      <c r="AY2053" s="4"/>
      <c r="AZ2053" s="6"/>
      <c r="BA2053" s="5"/>
      <c r="BB2053" s="5"/>
      <c r="BC2053" s="4"/>
      <c r="BD2053" s="6"/>
      <c r="BE2053" s="4"/>
      <c r="BF2053" s="6"/>
      <c r="BG2053" s="5"/>
      <c r="BH2053" s="5"/>
      <c r="BI2053" s="4"/>
      <c r="BJ2053" s="6"/>
      <c r="BK2053" s="4"/>
      <c r="BL2053" s="6"/>
      <c r="BM2053" s="5"/>
      <c r="BN2053" s="5"/>
      <c r="BO2053" s="4"/>
      <c r="BP2053" s="6"/>
      <c r="BQ2053" s="4"/>
      <c r="BR2053" s="6"/>
      <c r="BS2053" s="5"/>
      <c r="BT2053" s="5"/>
      <c r="BU2053" s="4"/>
      <c r="BV2053" s="6"/>
      <c r="BW2053" s="4"/>
      <c r="BX2053" s="6"/>
      <c r="BY2053" s="5"/>
      <c r="BZ2053" s="5"/>
      <c r="CA2053" s="4"/>
      <c r="CB2053" s="6"/>
      <c r="CC2053" s="4"/>
      <c r="CD2053" s="6"/>
      <c r="CE2053" s="5"/>
      <c r="CF2053" s="5"/>
      <c r="CG2053" s="4"/>
      <c r="CH2053" s="6"/>
      <c r="CI2053" s="4"/>
      <c r="CJ2053" s="6"/>
      <c r="CK2053" s="5"/>
      <c r="CL2053" s="5"/>
      <c r="CM2053" s="4"/>
      <c r="CN2053" s="6"/>
      <c r="CO2053" s="4"/>
      <c r="CP2053" s="6"/>
      <c r="CQ2053" s="5"/>
      <c r="CR2053" s="5"/>
      <c r="CS2053" s="4"/>
      <c r="CT2053" s="6"/>
      <c r="CU2053" s="4"/>
      <c r="CV2053" s="6"/>
      <c r="CW2053" s="5"/>
      <c r="CX2053" s="5"/>
      <c r="CY2053" s="4"/>
      <c r="CZ2053" s="6"/>
      <c r="DA2053" s="4"/>
      <c r="DB2053" s="6"/>
      <c r="DC2053" s="5"/>
      <c r="DD2053" s="5"/>
      <c r="DE2053" s="4"/>
      <c r="DF2053" s="6"/>
      <c r="DG2053" s="4"/>
      <c r="DH2053" s="6"/>
      <c r="DI2053" s="5"/>
      <c r="DJ2053" s="5"/>
      <c r="DK2053" s="4"/>
      <c r="DL2053" s="6"/>
      <c r="DM2053" s="4"/>
      <c r="DN2053" s="6"/>
      <c r="DO2053" s="5"/>
      <c r="DP2053" s="5"/>
      <c r="DQ2053" s="4"/>
      <c r="DR2053" s="6"/>
      <c r="DS2053" s="4"/>
      <c r="DT2053" s="6"/>
      <c r="DU2053" s="5"/>
      <c r="DV2053" s="5"/>
      <c r="DW2053" s="4"/>
      <c r="DX2053" s="6"/>
      <c r="DY2053" s="4"/>
      <c r="DZ2053" s="6"/>
      <c r="EA2053" s="5"/>
      <c r="EB2053" s="5"/>
      <c r="EC2053" s="4"/>
      <c r="ED2053" s="6"/>
      <c r="EE2053" s="4"/>
      <c r="EF2053" s="6"/>
      <c r="EG2053" s="5"/>
      <c r="EH2053" s="5"/>
      <c r="EI2053" s="4"/>
      <c r="EJ2053" s="6"/>
      <c r="EK2053" s="4"/>
      <c r="EL2053" s="6"/>
      <c r="EM2053" s="5"/>
      <c r="EN2053" s="5"/>
      <c r="EO2053" s="4"/>
      <c r="EP2053" s="6"/>
      <c r="EQ2053" s="4"/>
      <c r="ER2053" s="6"/>
      <c r="ES2053" s="5"/>
      <c r="ET2053" s="5"/>
      <c r="EU2053" s="4"/>
      <c r="EV2053" s="6"/>
      <c r="EW2053" s="4"/>
      <c r="EX2053" s="6"/>
      <c r="EY2053" s="5"/>
      <c r="EZ2053" s="5"/>
      <c r="FA2053" s="4"/>
      <c r="FB2053" s="6"/>
      <c r="FC2053" s="4"/>
      <c r="FD2053" s="6"/>
      <c r="FE2053" s="5"/>
      <c r="FF2053" s="5"/>
      <c r="FG2053" s="4"/>
      <c r="FH2053" s="6"/>
      <c r="FI2053" s="4"/>
      <c r="FJ2053" s="6"/>
      <c r="FK2053" s="5"/>
      <c r="FL2053" s="5"/>
      <c r="FM2053" s="4"/>
      <c r="FN2053" s="6"/>
      <c r="FO2053" s="4"/>
      <c r="FP2053" s="6"/>
      <c r="FQ2053" s="5"/>
      <c r="FR2053" s="5"/>
      <c r="FS2053" s="4"/>
      <c r="FT2053" s="6"/>
      <c r="FU2053" s="4"/>
      <c r="FV2053" s="6"/>
      <c r="FW2053" s="5"/>
      <c r="FX2053" s="5"/>
      <c r="FY2053" s="4"/>
      <c r="FZ2053" s="6"/>
      <c r="GA2053" s="4"/>
      <c r="GB2053" s="6"/>
      <c r="GC2053" s="5"/>
      <c r="GD2053" s="5"/>
      <c r="GE2053" s="4"/>
      <c r="GF2053" s="6"/>
      <c r="GG2053" s="4"/>
      <c r="GH2053" s="6"/>
      <c r="GI2053" s="5"/>
      <c r="GJ2053" s="5"/>
      <c r="GK2053" s="4"/>
      <c r="GL2053" s="6"/>
      <c r="GM2053" s="4"/>
      <c r="GN2053" s="6"/>
      <c r="GO2053" s="5"/>
      <c r="GP2053" s="5"/>
      <c r="GQ2053" s="4"/>
      <c r="GR2053" s="6"/>
      <c r="GS2053" s="4"/>
      <c r="GT2053" s="6"/>
      <c r="GU2053" s="5"/>
      <c r="GV2053" s="5"/>
      <c r="GW2053" s="4"/>
      <c r="GX2053" s="6"/>
      <c r="GY2053" s="4"/>
      <c r="GZ2053" s="6"/>
      <c r="HA2053" s="5"/>
      <c r="HB2053" s="5"/>
      <c r="HC2053" s="4"/>
      <c r="HD2053" s="6"/>
      <c r="HE2053" s="4"/>
      <c r="HF2053" s="6"/>
      <c r="HG2053" s="5"/>
      <c r="HH2053" s="5"/>
      <c r="HI2053" s="4"/>
      <c r="HJ2053" s="6"/>
      <c r="HK2053" s="4"/>
      <c r="HL2053" s="6"/>
      <c r="HM2053" s="5"/>
      <c r="HN2053" s="5"/>
      <c r="HO2053" s="4"/>
      <c r="HP2053" s="6"/>
      <c r="HQ2053" s="4"/>
      <c r="HR2053" s="6"/>
      <c r="HS2053" s="5"/>
      <c r="HT2053" s="5"/>
      <c r="HU2053" s="4"/>
      <c r="HV2053" s="6"/>
      <c r="HW2053" s="4"/>
      <c r="HX2053" s="6"/>
      <c r="HY2053" s="5"/>
      <c r="HZ2053" s="5"/>
      <c r="IA2053" s="4"/>
      <c r="IB2053" s="6"/>
      <c r="IC2053" s="4"/>
      <c r="ID2053" s="6"/>
      <c r="IE2053" s="5"/>
      <c r="IF2053" s="5"/>
      <c r="IG2053" s="4"/>
      <c r="IH2053" s="6"/>
      <c r="II2053" s="4"/>
      <c r="IJ2053" s="6"/>
      <c r="IK2053" s="5"/>
      <c r="IL2053" s="5"/>
      <c r="IM2053" s="4"/>
      <c r="IN2053" s="6"/>
      <c r="IO2053" s="4"/>
      <c r="IP2053" s="6"/>
      <c r="IQ2053" s="5"/>
      <c r="IR2053" s="5"/>
      <c r="IS2053" s="4"/>
      <c r="IT2053" s="6"/>
      <c r="IU2053" s="4"/>
      <c r="IV2053" s="6"/>
      <c r="IW2053" s="5"/>
      <c r="IX2053" s="5"/>
      <c r="IY2053" s="4"/>
      <c r="IZ2053" s="6"/>
      <c r="JA2053" s="4"/>
      <c r="JB2053" s="6"/>
      <c r="JC2053" s="5"/>
      <c r="JD2053" s="5"/>
      <c r="JE2053" s="4"/>
      <c r="JF2053" s="6"/>
      <c r="JG2053" s="4"/>
      <c r="JH2053" s="6"/>
      <c r="JI2053" s="5"/>
      <c r="JJ2053" s="5"/>
      <c r="JK2053" s="4"/>
      <c r="JL2053" s="6"/>
      <c r="JM2053" s="4"/>
      <c r="JN2053" s="6"/>
      <c r="JO2053" s="5"/>
      <c r="JP2053" s="5"/>
      <c r="JQ2053" s="4"/>
      <c r="JR2053" s="6"/>
      <c r="JS2053" s="4"/>
      <c r="JT2053" s="6"/>
      <c r="JU2053" s="5"/>
      <c r="JV2053" s="5"/>
      <c r="JW2053" s="4"/>
      <c r="JX2053" s="6"/>
      <c r="JY2053" s="4"/>
      <c r="JZ2053" s="6"/>
      <c r="KA2053" s="5"/>
      <c r="KB2053" s="5"/>
      <c r="KC2053" s="4"/>
      <c r="KD2053" s="6"/>
      <c r="KE2053" s="4"/>
      <c r="KF2053" s="6"/>
      <c r="KG2053" s="5"/>
      <c r="KH2053" s="5"/>
      <c r="KI2053" s="4"/>
      <c r="KJ2053" s="6"/>
      <c r="KK2053" s="4"/>
      <c r="KL2053" s="6"/>
      <c r="KM2053" s="5"/>
      <c r="KN2053" s="5"/>
    </row>
    <row r="2054">
      <c r="A2054" s="3" t="s">
        <v>85</v>
      </c>
      <c r="B2054" s="3" t="s">
        <v>1266</v>
      </c>
      <c r="C2054" s="3" t="s">
        <v>920</v>
      </c>
      <c r="D2054" s="3" t="s">
        <v>712</v>
      </c>
      <c r="E2054" s="3" t="s">
        <v>1271</v>
      </c>
      <c r="F2054" s="3" t="s">
        <v>104</v>
      </c>
      <c r="G2054" s="3" t="s">
        <v>104</v>
      </c>
      <c r="H2054" s="3" t="s">
        <v>104</v>
      </c>
      <c r="I2054" s="3" t="s">
        <v>1672</v>
      </c>
      <c r="J2054" s="3" t="s">
        <v>104</v>
      </c>
      <c r="K2054" s="4"/>
      <c r="L2054" s="4">
        <f>=ROUNDDOWN({0},0)</f>
      </c>
      <c r="M2054" s="4"/>
      <c r="N2054" s="5"/>
      <c r="O2054" s="4"/>
      <c r="P2054" s="4">
        <f>=ROUNDDOWN({0},0)</f>
      </c>
      <c r="Q2054" s="4"/>
      <c r="R2054" s="5"/>
      <c r="S2054" s="4"/>
      <c r="T2054" s="6"/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/>
      <c r="AF2054" s="6"/>
      <c r="AG2054" s="4"/>
      <c r="AH2054" s="6"/>
      <c r="AI2054" s="5"/>
      <c r="AJ2054" s="5"/>
      <c r="AK2054" s="4"/>
      <c r="AL2054" s="6"/>
      <c r="AM2054" s="4"/>
      <c r="AN2054" s="6"/>
      <c r="AO2054" s="5"/>
      <c r="AP2054" s="5"/>
      <c r="AQ2054" s="4"/>
      <c r="AR2054" s="6"/>
      <c r="AS2054" s="4"/>
      <c r="AT2054" s="6"/>
      <c r="AU2054" s="5"/>
      <c r="AV2054" s="5"/>
      <c r="AW2054" s="4"/>
      <c r="AX2054" s="6"/>
      <c r="AY2054" s="4"/>
      <c r="AZ2054" s="6"/>
      <c r="BA2054" s="5"/>
      <c r="BB2054" s="5"/>
      <c r="BC2054" s="4"/>
      <c r="BD2054" s="6"/>
      <c r="BE2054" s="4"/>
      <c r="BF2054" s="6"/>
      <c r="BG2054" s="5"/>
      <c r="BH2054" s="5"/>
      <c r="BI2054" s="4"/>
      <c r="BJ2054" s="6"/>
      <c r="BK2054" s="4"/>
      <c r="BL2054" s="6"/>
      <c r="BM2054" s="5"/>
      <c r="BN2054" s="5"/>
      <c r="BO2054" s="4"/>
      <c r="BP2054" s="6"/>
      <c r="BQ2054" s="4"/>
      <c r="BR2054" s="6"/>
      <c r="BS2054" s="5"/>
      <c r="BT2054" s="5"/>
      <c r="BU2054" s="4"/>
      <c r="BV2054" s="6"/>
      <c r="BW2054" s="4"/>
      <c r="BX2054" s="6"/>
      <c r="BY2054" s="5"/>
      <c r="BZ2054" s="5"/>
      <c r="CA2054" s="4"/>
      <c r="CB2054" s="6"/>
      <c r="CC2054" s="4"/>
      <c r="CD2054" s="6"/>
      <c r="CE2054" s="5"/>
      <c r="CF2054" s="5"/>
      <c r="CG2054" s="4"/>
      <c r="CH2054" s="6"/>
      <c r="CI2054" s="4"/>
      <c r="CJ2054" s="6"/>
      <c r="CK2054" s="5"/>
      <c r="CL2054" s="5"/>
      <c r="CM2054" s="4"/>
      <c r="CN2054" s="6"/>
      <c r="CO2054" s="4"/>
      <c r="CP2054" s="6"/>
      <c r="CQ2054" s="5"/>
      <c r="CR2054" s="5"/>
      <c r="CS2054" s="4"/>
      <c r="CT2054" s="6"/>
      <c r="CU2054" s="4"/>
      <c r="CV2054" s="6"/>
      <c r="CW2054" s="5"/>
      <c r="CX2054" s="5"/>
      <c r="CY2054" s="4"/>
      <c r="CZ2054" s="6"/>
      <c r="DA2054" s="4"/>
      <c r="DB2054" s="6"/>
      <c r="DC2054" s="5"/>
      <c r="DD2054" s="5"/>
      <c r="DE2054" s="4"/>
      <c r="DF2054" s="6"/>
      <c r="DG2054" s="4"/>
      <c r="DH2054" s="6"/>
      <c r="DI2054" s="5"/>
      <c r="DJ2054" s="5"/>
      <c r="DK2054" s="4"/>
      <c r="DL2054" s="6"/>
      <c r="DM2054" s="4"/>
      <c r="DN2054" s="6"/>
      <c r="DO2054" s="5"/>
      <c r="DP2054" s="5"/>
      <c r="DQ2054" s="4"/>
      <c r="DR2054" s="6"/>
      <c r="DS2054" s="4"/>
      <c r="DT2054" s="6"/>
      <c r="DU2054" s="5"/>
      <c r="DV2054" s="5"/>
      <c r="DW2054" s="4"/>
      <c r="DX2054" s="6"/>
      <c r="DY2054" s="4"/>
      <c r="DZ2054" s="6"/>
      <c r="EA2054" s="5"/>
      <c r="EB2054" s="5"/>
      <c r="EC2054" s="4"/>
      <c r="ED2054" s="6"/>
      <c r="EE2054" s="4"/>
      <c r="EF2054" s="6"/>
      <c r="EG2054" s="5"/>
      <c r="EH2054" s="5"/>
      <c r="EI2054" s="4"/>
      <c r="EJ2054" s="6"/>
      <c r="EK2054" s="4"/>
      <c r="EL2054" s="6"/>
      <c r="EM2054" s="5"/>
      <c r="EN2054" s="5"/>
      <c r="EO2054" s="4"/>
      <c r="EP2054" s="6"/>
      <c r="EQ2054" s="4"/>
      <c r="ER2054" s="6"/>
      <c r="ES2054" s="5"/>
      <c r="ET2054" s="5"/>
      <c r="EU2054" s="4"/>
      <c r="EV2054" s="6"/>
      <c r="EW2054" s="4"/>
      <c r="EX2054" s="6"/>
      <c r="EY2054" s="5"/>
      <c r="EZ2054" s="5"/>
      <c r="FA2054" s="4"/>
      <c r="FB2054" s="6"/>
      <c r="FC2054" s="4"/>
      <c r="FD2054" s="6"/>
      <c r="FE2054" s="5"/>
      <c r="FF2054" s="5"/>
      <c r="FG2054" s="4"/>
      <c r="FH2054" s="6"/>
      <c r="FI2054" s="4"/>
      <c r="FJ2054" s="6"/>
      <c r="FK2054" s="5"/>
      <c r="FL2054" s="5"/>
      <c r="FM2054" s="4"/>
      <c r="FN2054" s="6"/>
      <c r="FO2054" s="4"/>
      <c r="FP2054" s="6"/>
      <c r="FQ2054" s="5"/>
      <c r="FR2054" s="5"/>
      <c r="FS2054" s="4"/>
      <c r="FT2054" s="6"/>
      <c r="FU2054" s="4"/>
      <c r="FV2054" s="6"/>
      <c r="FW2054" s="5"/>
      <c r="FX2054" s="5"/>
      <c r="FY2054" s="4"/>
      <c r="FZ2054" s="6"/>
      <c r="GA2054" s="4"/>
      <c r="GB2054" s="6"/>
      <c r="GC2054" s="5"/>
      <c r="GD2054" s="5"/>
      <c r="GE2054" s="4"/>
      <c r="GF2054" s="6"/>
      <c r="GG2054" s="4"/>
      <c r="GH2054" s="6"/>
      <c r="GI2054" s="5"/>
      <c r="GJ2054" s="5"/>
      <c r="GK2054" s="4"/>
      <c r="GL2054" s="6"/>
      <c r="GM2054" s="4"/>
      <c r="GN2054" s="6"/>
      <c r="GO2054" s="5"/>
      <c r="GP2054" s="5"/>
      <c r="GQ2054" s="4"/>
      <c r="GR2054" s="6"/>
      <c r="GS2054" s="4"/>
      <c r="GT2054" s="6"/>
      <c r="GU2054" s="5"/>
      <c r="GV2054" s="5"/>
      <c r="GW2054" s="4"/>
      <c r="GX2054" s="6"/>
      <c r="GY2054" s="4"/>
      <c r="GZ2054" s="6"/>
      <c r="HA2054" s="5"/>
      <c r="HB2054" s="5"/>
      <c r="HC2054" s="4"/>
      <c r="HD2054" s="6"/>
      <c r="HE2054" s="4"/>
      <c r="HF2054" s="6"/>
      <c r="HG2054" s="5"/>
      <c r="HH2054" s="5"/>
      <c r="HI2054" s="4"/>
      <c r="HJ2054" s="6"/>
      <c r="HK2054" s="4"/>
      <c r="HL2054" s="6"/>
      <c r="HM2054" s="5"/>
      <c r="HN2054" s="5"/>
      <c r="HO2054" s="4"/>
      <c r="HP2054" s="6"/>
      <c r="HQ2054" s="4"/>
      <c r="HR2054" s="6"/>
      <c r="HS2054" s="5"/>
      <c r="HT2054" s="5"/>
      <c r="HU2054" s="4"/>
      <c r="HV2054" s="6"/>
      <c r="HW2054" s="4"/>
      <c r="HX2054" s="6"/>
      <c r="HY2054" s="5"/>
      <c r="HZ2054" s="5"/>
      <c r="IA2054" s="4"/>
      <c r="IB2054" s="6"/>
      <c r="IC2054" s="4"/>
      <c r="ID2054" s="6"/>
      <c r="IE2054" s="5"/>
      <c r="IF2054" s="5"/>
      <c r="IG2054" s="4"/>
      <c r="IH2054" s="6"/>
      <c r="II2054" s="4"/>
      <c r="IJ2054" s="6"/>
      <c r="IK2054" s="5"/>
      <c r="IL2054" s="5"/>
      <c r="IM2054" s="4"/>
      <c r="IN2054" s="6"/>
      <c r="IO2054" s="4"/>
      <c r="IP2054" s="6"/>
      <c r="IQ2054" s="5"/>
      <c r="IR2054" s="5"/>
      <c r="IS2054" s="4"/>
      <c r="IT2054" s="6"/>
      <c r="IU2054" s="4"/>
      <c r="IV2054" s="6"/>
      <c r="IW2054" s="5"/>
      <c r="IX2054" s="5"/>
      <c r="IY2054" s="4"/>
      <c r="IZ2054" s="6"/>
      <c r="JA2054" s="4"/>
      <c r="JB2054" s="6"/>
      <c r="JC2054" s="5"/>
      <c r="JD2054" s="5"/>
      <c r="JE2054" s="4"/>
      <c r="JF2054" s="6"/>
      <c r="JG2054" s="4"/>
      <c r="JH2054" s="6"/>
      <c r="JI2054" s="5"/>
      <c r="JJ2054" s="5"/>
      <c r="JK2054" s="4"/>
      <c r="JL2054" s="6"/>
      <c r="JM2054" s="4"/>
      <c r="JN2054" s="6"/>
      <c r="JO2054" s="5"/>
      <c r="JP2054" s="5"/>
      <c r="JQ2054" s="4"/>
      <c r="JR2054" s="6"/>
      <c r="JS2054" s="4"/>
      <c r="JT2054" s="6"/>
      <c r="JU2054" s="5"/>
      <c r="JV2054" s="5"/>
      <c r="JW2054" s="4"/>
      <c r="JX2054" s="6"/>
      <c r="JY2054" s="4"/>
      <c r="JZ2054" s="6"/>
      <c r="KA2054" s="5"/>
      <c r="KB2054" s="5"/>
      <c r="KC2054" s="4"/>
      <c r="KD2054" s="6"/>
      <c r="KE2054" s="4"/>
      <c r="KF2054" s="6"/>
      <c r="KG2054" s="5"/>
      <c r="KH2054" s="5"/>
      <c r="KI2054" s="4"/>
      <c r="KJ2054" s="6"/>
      <c r="KK2054" s="4"/>
      <c r="KL2054" s="6"/>
      <c r="KM2054" s="5"/>
      <c r="KN2054" s="5"/>
    </row>
    <row r="2055">
      <c r="A2055" s="3" t="s">
        <v>85</v>
      </c>
      <c r="B2055" s="3" t="s">
        <v>1266</v>
      </c>
      <c r="C2055" s="3" t="s">
        <v>920</v>
      </c>
      <c r="D2055" s="3" t="s">
        <v>712</v>
      </c>
      <c r="E2055" s="3" t="s">
        <v>1280</v>
      </c>
      <c r="F2055" s="3" t="s">
        <v>104</v>
      </c>
      <c r="G2055" s="3" t="s">
        <v>104</v>
      </c>
      <c r="H2055" s="3" t="s">
        <v>104</v>
      </c>
      <c r="I2055" s="3" t="s">
        <v>1690</v>
      </c>
      <c r="J2055" s="3" t="s">
        <v>104</v>
      </c>
      <c r="K2055" s="4"/>
      <c r="L2055" s="4">
        <f>=ROUNDDOWN({0},0)</f>
      </c>
      <c r="M2055" s="4"/>
      <c r="N2055" s="5"/>
      <c r="O2055" s="4"/>
      <c r="P2055" s="4">
        <f>=ROUNDDOWN({0},0)</f>
      </c>
      <c r="Q2055" s="4"/>
      <c r="R2055" s="5"/>
      <c r="S2055" s="4"/>
      <c r="T2055" s="6"/>
      <c r="U2055" s="4"/>
      <c r="V2055" s="6"/>
      <c r="W2055" s="5"/>
      <c r="X2055" s="5"/>
      <c r="Y2055" s="4"/>
      <c r="Z2055" s="6"/>
      <c r="AA2055" s="4"/>
      <c r="AB2055" s="6"/>
      <c r="AC2055" s="5"/>
      <c r="AD2055" s="5"/>
      <c r="AE2055" s="4"/>
      <c r="AF2055" s="6"/>
      <c r="AG2055" s="4"/>
      <c r="AH2055" s="6"/>
      <c r="AI2055" s="5"/>
      <c r="AJ2055" s="5"/>
      <c r="AK2055" s="4"/>
      <c r="AL2055" s="6"/>
      <c r="AM2055" s="4"/>
      <c r="AN2055" s="6"/>
      <c r="AO2055" s="5"/>
      <c r="AP2055" s="5"/>
      <c r="AQ2055" s="4"/>
      <c r="AR2055" s="6"/>
      <c r="AS2055" s="4"/>
      <c r="AT2055" s="6"/>
      <c r="AU2055" s="5"/>
      <c r="AV2055" s="5"/>
      <c r="AW2055" s="4"/>
      <c r="AX2055" s="6"/>
      <c r="AY2055" s="4"/>
      <c r="AZ2055" s="6"/>
      <c r="BA2055" s="5"/>
      <c r="BB2055" s="5"/>
      <c r="BC2055" s="4"/>
      <c r="BD2055" s="6"/>
      <c r="BE2055" s="4"/>
      <c r="BF2055" s="6"/>
      <c r="BG2055" s="5"/>
      <c r="BH2055" s="5"/>
      <c r="BI2055" s="4"/>
      <c r="BJ2055" s="6"/>
      <c r="BK2055" s="4"/>
      <c r="BL2055" s="6"/>
      <c r="BM2055" s="5"/>
      <c r="BN2055" s="5"/>
      <c r="BO2055" s="4"/>
      <c r="BP2055" s="6"/>
      <c r="BQ2055" s="4"/>
      <c r="BR2055" s="6"/>
      <c r="BS2055" s="5"/>
      <c r="BT2055" s="5"/>
      <c r="BU2055" s="4"/>
      <c r="BV2055" s="6"/>
      <c r="BW2055" s="4"/>
      <c r="BX2055" s="6"/>
      <c r="BY2055" s="5"/>
      <c r="BZ2055" s="5"/>
      <c r="CA2055" s="4"/>
      <c r="CB2055" s="6"/>
      <c r="CC2055" s="4"/>
      <c r="CD2055" s="6"/>
      <c r="CE2055" s="5"/>
      <c r="CF2055" s="5"/>
      <c r="CG2055" s="4"/>
      <c r="CH2055" s="6"/>
      <c r="CI2055" s="4"/>
      <c r="CJ2055" s="6"/>
      <c r="CK2055" s="5"/>
      <c r="CL2055" s="5"/>
      <c r="CM2055" s="4"/>
      <c r="CN2055" s="6"/>
      <c r="CO2055" s="4"/>
      <c r="CP2055" s="6"/>
      <c r="CQ2055" s="5"/>
      <c r="CR2055" s="5"/>
      <c r="CS2055" s="4"/>
      <c r="CT2055" s="6"/>
      <c r="CU2055" s="4"/>
      <c r="CV2055" s="6"/>
      <c r="CW2055" s="5"/>
      <c r="CX2055" s="5"/>
      <c r="CY2055" s="4"/>
      <c r="CZ2055" s="6"/>
      <c r="DA2055" s="4"/>
      <c r="DB2055" s="6"/>
      <c r="DC2055" s="5"/>
      <c r="DD2055" s="5"/>
      <c r="DE2055" s="4"/>
      <c r="DF2055" s="6"/>
      <c r="DG2055" s="4"/>
      <c r="DH2055" s="6"/>
      <c r="DI2055" s="5"/>
      <c r="DJ2055" s="5"/>
      <c r="DK2055" s="4"/>
      <c r="DL2055" s="6"/>
      <c r="DM2055" s="4"/>
      <c r="DN2055" s="6"/>
      <c r="DO2055" s="5"/>
      <c r="DP2055" s="5"/>
      <c r="DQ2055" s="4"/>
      <c r="DR2055" s="6"/>
      <c r="DS2055" s="4"/>
      <c r="DT2055" s="6"/>
      <c r="DU2055" s="5"/>
      <c r="DV2055" s="5"/>
      <c r="DW2055" s="4"/>
      <c r="DX2055" s="6"/>
      <c r="DY2055" s="4"/>
      <c r="DZ2055" s="6"/>
      <c r="EA2055" s="5"/>
      <c r="EB2055" s="5"/>
      <c r="EC2055" s="4"/>
      <c r="ED2055" s="6"/>
      <c r="EE2055" s="4"/>
      <c r="EF2055" s="6"/>
      <c r="EG2055" s="5"/>
      <c r="EH2055" s="5"/>
      <c r="EI2055" s="4"/>
      <c r="EJ2055" s="6"/>
      <c r="EK2055" s="4"/>
      <c r="EL2055" s="6"/>
      <c r="EM2055" s="5"/>
      <c r="EN2055" s="5"/>
      <c r="EO2055" s="4"/>
      <c r="EP2055" s="6"/>
      <c r="EQ2055" s="4"/>
      <c r="ER2055" s="6"/>
      <c r="ES2055" s="5"/>
      <c r="ET2055" s="5"/>
      <c r="EU2055" s="4"/>
      <c r="EV2055" s="6"/>
      <c r="EW2055" s="4"/>
      <c r="EX2055" s="6"/>
      <c r="EY2055" s="5"/>
      <c r="EZ2055" s="5"/>
      <c r="FA2055" s="4"/>
      <c r="FB2055" s="6"/>
      <c r="FC2055" s="4"/>
      <c r="FD2055" s="6"/>
      <c r="FE2055" s="5"/>
      <c r="FF2055" s="5"/>
      <c r="FG2055" s="4"/>
      <c r="FH2055" s="6"/>
      <c r="FI2055" s="4"/>
      <c r="FJ2055" s="6"/>
      <c r="FK2055" s="5"/>
      <c r="FL2055" s="5"/>
      <c r="FM2055" s="4"/>
      <c r="FN2055" s="6"/>
      <c r="FO2055" s="4"/>
      <c r="FP2055" s="6"/>
      <c r="FQ2055" s="5"/>
      <c r="FR2055" s="5"/>
      <c r="FS2055" s="4"/>
      <c r="FT2055" s="6"/>
      <c r="FU2055" s="4"/>
      <c r="FV2055" s="6"/>
      <c r="FW2055" s="5"/>
      <c r="FX2055" s="5"/>
      <c r="FY2055" s="4"/>
      <c r="FZ2055" s="6"/>
      <c r="GA2055" s="4"/>
      <c r="GB2055" s="6"/>
      <c r="GC2055" s="5"/>
      <c r="GD2055" s="5"/>
      <c r="GE2055" s="4"/>
      <c r="GF2055" s="6"/>
      <c r="GG2055" s="4"/>
      <c r="GH2055" s="6"/>
      <c r="GI2055" s="5"/>
      <c r="GJ2055" s="5"/>
      <c r="GK2055" s="4"/>
      <c r="GL2055" s="6"/>
      <c r="GM2055" s="4"/>
      <c r="GN2055" s="6"/>
      <c r="GO2055" s="5"/>
      <c r="GP2055" s="5"/>
      <c r="GQ2055" s="4"/>
      <c r="GR2055" s="6"/>
      <c r="GS2055" s="4"/>
      <c r="GT2055" s="6"/>
      <c r="GU2055" s="5"/>
      <c r="GV2055" s="5"/>
      <c r="GW2055" s="4"/>
      <c r="GX2055" s="6"/>
      <c r="GY2055" s="4"/>
      <c r="GZ2055" s="6"/>
      <c r="HA2055" s="5"/>
      <c r="HB2055" s="5"/>
      <c r="HC2055" s="4"/>
      <c r="HD2055" s="6"/>
      <c r="HE2055" s="4"/>
      <c r="HF2055" s="6"/>
      <c r="HG2055" s="5"/>
      <c r="HH2055" s="5"/>
      <c r="HI2055" s="4"/>
      <c r="HJ2055" s="6"/>
      <c r="HK2055" s="4"/>
      <c r="HL2055" s="6"/>
      <c r="HM2055" s="5"/>
      <c r="HN2055" s="5"/>
      <c r="HO2055" s="4"/>
      <c r="HP2055" s="6"/>
      <c r="HQ2055" s="4"/>
      <c r="HR2055" s="6"/>
      <c r="HS2055" s="5"/>
      <c r="HT2055" s="5"/>
      <c r="HU2055" s="4"/>
      <c r="HV2055" s="6"/>
      <c r="HW2055" s="4"/>
      <c r="HX2055" s="6"/>
      <c r="HY2055" s="5"/>
      <c r="HZ2055" s="5"/>
      <c r="IA2055" s="4"/>
      <c r="IB2055" s="6"/>
      <c r="IC2055" s="4"/>
      <c r="ID2055" s="6"/>
      <c r="IE2055" s="5"/>
      <c r="IF2055" s="5"/>
      <c r="IG2055" s="4"/>
      <c r="IH2055" s="6"/>
      <c r="II2055" s="4"/>
      <c r="IJ2055" s="6"/>
      <c r="IK2055" s="5"/>
      <c r="IL2055" s="5"/>
      <c r="IM2055" s="4"/>
      <c r="IN2055" s="6"/>
      <c r="IO2055" s="4"/>
      <c r="IP2055" s="6"/>
      <c r="IQ2055" s="5"/>
      <c r="IR2055" s="5"/>
      <c r="IS2055" s="4"/>
      <c r="IT2055" s="6"/>
      <c r="IU2055" s="4"/>
      <c r="IV2055" s="6"/>
      <c r="IW2055" s="5"/>
      <c r="IX2055" s="5"/>
      <c r="IY2055" s="4"/>
      <c r="IZ2055" s="6"/>
      <c r="JA2055" s="4"/>
      <c r="JB2055" s="6"/>
      <c r="JC2055" s="5"/>
      <c r="JD2055" s="5"/>
      <c r="JE2055" s="4"/>
      <c r="JF2055" s="6"/>
      <c r="JG2055" s="4"/>
      <c r="JH2055" s="6"/>
      <c r="JI2055" s="5"/>
      <c r="JJ2055" s="5"/>
      <c r="JK2055" s="4"/>
      <c r="JL2055" s="6"/>
      <c r="JM2055" s="4"/>
      <c r="JN2055" s="6"/>
      <c r="JO2055" s="5"/>
      <c r="JP2055" s="5"/>
      <c r="JQ2055" s="4"/>
      <c r="JR2055" s="6"/>
      <c r="JS2055" s="4"/>
      <c r="JT2055" s="6"/>
      <c r="JU2055" s="5"/>
      <c r="JV2055" s="5"/>
      <c r="JW2055" s="4"/>
      <c r="JX2055" s="6"/>
      <c r="JY2055" s="4"/>
      <c r="JZ2055" s="6"/>
      <c r="KA2055" s="5"/>
      <c r="KB2055" s="5"/>
      <c r="KC2055" s="4"/>
      <c r="KD2055" s="6"/>
      <c r="KE2055" s="4"/>
      <c r="KF2055" s="6"/>
      <c r="KG2055" s="5"/>
      <c r="KH2055" s="5"/>
      <c r="KI2055" s="4"/>
      <c r="KJ2055" s="6"/>
      <c r="KK2055" s="4"/>
      <c r="KL2055" s="6"/>
      <c r="KM2055" s="5"/>
      <c r="KN2055" s="5"/>
    </row>
    <row r="2056">
      <c r="A2056" s="3" t="s">
        <v>85</v>
      </c>
      <c r="B2056" s="3" t="s">
        <v>1266</v>
      </c>
      <c r="C2056" s="3" t="s">
        <v>920</v>
      </c>
      <c r="D2056" s="3" t="s">
        <v>712</v>
      </c>
      <c r="E2056" s="3" t="s">
        <v>1275</v>
      </c>
      <c r="F2056" s="3" t="s">
        <v>104</v>
      </c>
      <c r="G2056" s="3" t="s">
        <v>104</v>
      </c>
      <c r="H2056" s="3" t="s">
        <v>104</v>
      </c>
      <c r="I2056" s="3" t="s">
        <v>1679</v>
      </c>
      <c r="J2056" s="3" t="s">
        <v>104</v>
      </c>
      <c r="K2056" s="4"/>
      <c r="L2056" s="4">
        <f>=ROUNDDOWN({0},0)</f>
      </c>
      <c r="M2056" s="4"/>
      <c r="N2056" s="5"/>
      <c r="O2056" s="4"/>
      <c r="P2056" s="4">
        <f>=ROUNDDOWN({0},0)</f>
      </c>
      <c r="Q2056" s="4"/>
      <c r="R2056" s="5"/>
      <c r="S2056" s="4"/>
      <c r="T2056" s="6"/>
      <c r="U2056" s="4"/>
      <c r="V2056" s="6"/>
      <c r="W2056" s="5"/>
      <c r="X2056" s="5"/>
      <c r="Y2056" s="4"/>
      <c r="Z2056" s="6"/>
      <c r="AA2056" s="4"/>
      <c r="AB2056" s="6"/>
      <c r="AC2056" s="5"/>
      <c r="AD2056" s="5"/>
      <c r="AE2056" s="4"/>
      <c r="AF2056" s="6"/>
      <c r="AG2056" s="4"/>
      <c r="AH2056" s="6"/>
      <c r="AI2056" s="5"/>
      <c r="AJ2056" s="5"/>
      <c r="AK2056" s="4"/>
      <c r="AL2056" s="6"/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  <c r="AW2056" s="4"/>
      <c r="AX2056" s="6"/>
      <c r="AY2056" s="4"/>
      <c r="AZ2056" s="6"/>
      <c r="BA2056" s="5"/>
      <c r="BB2056" s="5"/>
      <c r="BC2056" s="4"/>
      <c r="BD2056" s="6"/>
      <c r="BE2056" s="4"/>
      <c r="BF2056" s="6"/>
      <c r="BG2056" s="5"/>
      <c r="BH2056" s="5"/>
      <c r="BI2056" s="4"/>
      <c r="BJ2056" s="6"/>
      <c r="BK2056" s="4"/>
      <c r="BL2056" s="6"/>
      <c r="BM2056" s="5"/>
      <c r="BN2056" s="5"/>
      <c r="BO2056" s="4"/>
      <c r="BP2056" s="6"/>
      <c r="BQ2056" s="4"/>
      <c r="BR2056" s="6"/>
      <c r="BS2056" s="5"/>
      <c r="BT2056" s="5"/>
      <c r="BU2056" s="4"/>
      <c r="BV2056" s="6"/>
      <c r="BW2056" s="4"/>
      <c r="BX2056" s="6"/>
      <c r="BY2056" s="5"/>
      <c r="BZ2056" s="5"/>
      <c r="CA2056" s="4"/>
      <c r="CB2056" s="6"/>
      <c r="CC2056" s="4"/>
      <c r="CD2056" s="6"/>
      <c r="CE2056" s="5"/>
      <c r="CF2056" s="5"/>
      <c r="CG2056" s="4"/>
      <c r="CH2056" s="6"/>
      <c r="CI2056" s="4"/>
      <c r="CJ2056" s="6"/>
      <c r="CK2056" s="5"/>
      <c r="CL2056" s="5"/>
      <c r="CM2056" s="4"/>
      <c r="CN2056" s="6"/>
      <c r="CO2056" s="4"/>
      <c r="CP2056" s="6"/>
      <c r="CQ2056" s="5"/>
      <c r="CR2056" s="5"/>
      <c r="CS2056" s="4"/>
      <c r="CT2056" s="6"/>
      <c r="CU2056" s="4"/>
      <c r="CV2056" s="6"/>
      <c r="CW2056" s="5"/>
      <c r="CX2056" s="5"/>
      <c r="CY2056" s="4"/>
      <c r="CZ2056" s="6"/>
      <c r="DA2056" s="4"/>
      <c r="DB2056" s="6"/>
      <c r="DC2056" s="5"/>
      <c r="DD2056" s="5"/>
      <c r="DE2056" s="4"/>
      <c r="DF2056" s="6"/>
      <c r="DG2056" s="4"/>
      <c r="DH2056" s="6"/>
      <c r="DI2056" s="5"/>
      <c r="DJ2056" s="5"/>
      <c r="DK2056" s="4"/>
      <c r="DL2056" s="6"/>
      <c r="DM2056" s="4"/>
      <c r="DN2056" s="6"/>
      <c r="DO2056" s="5"/>
      <c r="DP2056" s="5"/>
      <c r="DQ2056" s="4"/>
      <c r="DR2056" s="6"/>
      <c r="DS2056" s="4"/>
      <c r="DT2056" s="6"/>
      <c r="DU2056" s="5"/>
      <c r="DV2056" s="5"/>
      <c r="DW2056" s="4"/>
      <c r="DX2056" s="6"/>
      <c r="DY2056" s="4"/>
      <c r="DZ2056" s="6"/>
      <c r="EA2056" s="5"/>
      <c r="EB2056" s="5"/>
      <c r="EC2056" s="4"/>
      <c r="ED2056" s="6"/>
      <c r="EE2056" s="4"/>
      <c r="EF2056" s="6"/>
      <c r="EG2056" s="5"/>
      <c r="EH2056" s="5"/>
      <c r="EI2056" s="4"/>
      <c r="EJ2056" s="6"/>
      <c r="EK2056" s="4"/>
      <c r="EL2056" s="6"/>
      <c r="EM2056" s="5"/>
      <c r="EN2056" s="5"/>
      <c r="EO2056" s="4"/>
      <c r="EP2056" s="6"/>
      <c r="EQ2056" s="4"/>
      <c r="ER2056" s="6"/>
      <c r="ES2056" s="5"/>
      <c r="ET2056" s="5"/>
      <c r="EU2056" s="4"/>
      <c r="EV2056" s="6"/>
      <c r="EW2056" s="4"/>
      <c r="EX2056" s="6"/>
      <c r="EY2056" s="5"/>
      <c r="EZ2056" s="5"/>
      <c r="FA2056" s="4"/>
      <c r="FB2056" s="6"/>
      <c r="FC2056" s="4"/>
      <c r="FD2056" s="6"/>
      <c r="FE2056" s="5"/>
      <c r="FF2056" s="5"/>
      <c r="FG2056" s="4"/>
      <c r="FH2056" s="6"/>
      <c r="FI2056" s="4"/>
      <c r="FJ2056" s="6"/>
      <c r="FK2056" s="5"/>
      <c r="FL2056" s="5"/>
      <c r="FM2056" s="4"/>
      <c r="FN2056" s="6"/>
      <c r="FO2056" s="4"/>
      <c r="FP2056" s="6"/>
      <c r="FQ2056" s="5"/>
      <c r="FR2056" s="5"/>
      <c r="FS2056" s="4"/>
      <c r="FT2056" s="6"/>
      <c r="FU2056" s="4"/>
      <c r="FV2056" s="6"/>
      <c r="FW2056" s="5"/>
      <c r="FX2056" s="5"/>
      <c r="FY2056" s="4"/>
      <c r="FZ2056" s="6"/>
      <c r="GA2056" s="4"/>
      <c r="GB2056" s="6"/>
      <c r="GC2056" s="5"/>
      <c r="GD2056" s="5"/>
      <c r="GE2056" s="4"/>
      <c r="GF2056" s="6"/>
      <c r="GG2056" s="4"/>
      <c r="GH2056" s="6"/>
      <c r="GI2056" s="5"/>
      <c r="GJ2056" s="5"/>
      <c r="GK2056" s="4"/>
      <c r="GL2056" s="6"/>
      <c r="GM2056" s="4"/>
      <c r="GN2056" s="6"/>
      <c r="GO2056" s="5"/>
      <c r="GP2056" s="5"/>
      <c r="GQ2056" s="4"/>
      <c r="GR2056" s="6"/>
      <c r="GS2056" s="4"/>
      <c r="GT2056" s="6"/>
      <c r="GU2056" s="5"/>
      <c r="GV2056" s="5"/>
      <c r="GW2056" s="4"/>
      <c r="GX2056" s="6"/>
      <c r="GY2056" s="4"/>
      <c r="GZ2056" s="6"/>
      <c r="HA2056" s="5"/>
      <c r="HB2056" s="5"/>
      <c r="HC2056" s="4"/>
      <c r="HD2056" s="6"/>
      <c r="HE2056" s="4"/>
      <c r="HF2056" s="6"/>
      <c r="HG2056" s="5"/>
      <c r="HH2056" s="5"/>
      <c r="HI2056" s="4"/>
      <c r="HJ2056" s="6"/>
      <c r="HK2056" s="4"/>
      <c r="HL2056" s="6"/>
      <c r="HM2056" s="5"/>
      <c r="HN2056" s="5"/>
      <c r="HO2056" s="4"/>
      <c r="HP2056" s="6"/>
      <c r="HQ2056" s="4"/>
      <c r="HR2056" s="6"/>
      <c r="HS2056" s="5"/>
      <c r="HT2056" s="5"/>
      <c r="HU2056" s="4"/>
      <c r="HV2056" s="6"/>
      <c r="HW2056" s="4"/>
      <c r="HX2056" s="6"/>
      <c r="HY2056" s="5"/>
      <c r="HZ2056" s="5"/>
      <c r="IA2056" s="4"/>
      <c r="IB2056" s="6"/>
      <c r="IC2056" s="4"/>
      <c r="ID2056" s="6"/>
      <c r="IE2056" s="5"/>
      <c r="IF2056" s="5"/>
      <c r="IG2056" s="4"/>
      <c r="IH2056" s="6"/>
      <c r="II2056" s="4"/>
      <c r="IJ2056" s="6"/>
      <c r="IK2056" s="5"/>
      <c r="IL2056" s="5"/>
      <c r="IM2056" s="4"/>
      <c r="IN2056" s="6"/>
      <c r="IO2056" s="4"/>
      <c r="IP2056" s="6"/>
      <c r="IQ2056" s="5"/>
      <c r="IR2056" s="5"/>
      <c r="IS2056" s="4"/>
      <c r="IT2056" s="6"/>
      <c r="IU2056" s="4"/>
      <c r="IV2056" s="6"/>
      <c r="IW2056" s="5"/>
      <c r="IX2056" s="5"/>
      <c r="IY2056" s="4"/>
      <c r="IZ2056" s="6"/>
      <c r="JA2056" s="4"/>
      <c r="JB2056" s="6"/>
      <c r="JC2056" s="5"/>
      <c r="JD2056" s="5"/>
      <c r="JE2056" s="4"/>
      <c r="JF2056" s="6"/>
      <c r="JG2056" s="4"/>
      <c r="JH2056" s="6"/>
      <c r="JI2056" s="5"/>
      <c r="JJ2056" s="5"/>
      <c r="JK2056" s="4"/>
      <c r="JL2056" s="6"/>
      <c r="JM2056" s="4"/>
      <c r="JN2056" s="6"/>
      <c r="JO2056" s="5"/>
      <c r="JP2056" s="5"/>
      <c r="JQ2056" s="4"/>
      <c r="JR2056" s="6"/>
      <c r="JS2056" s="4"/>
      <c r="JT2056" s="6"/>
      <c r="JU2056" s="5"/>
      <c r="JV2056" s="5"/>
      <c r="JW2056" s="4"/>
      <c r="JX2056" s="6"/>
      <c r="JY2056" s="4"/>
      <c r="JZ2056" s="6"/>
      <c r="KA2056" s="5"/>
      <c r="KB2056" s="5"/>
      <c r="KC2056" s="4"/>
      <c r="KD2056" s="6"/>
      <c r="KE2056" s="4"/>
      <c r="KF2056" s="6"/>
      <c r="KG2056" s="5"/>
      <c r="KH2056" s="5"/>
      <c r="KI2056" s="4"/>
      <c r="KJ2056" s="6"/>
      <c r="KK2056" s="4"/>
      <c r="KL2056" s="6"/>
      <c r="KM2056" s="5"/>
      <c r="KN2056" s="5"/>
    </row>
    <row r="2057">
      <c r="A2057" s="3" t="s">
        <v>85</v>
      </c>
      <c r="B2057" s="3" t="s">
        <v>1266</v>
      </c>
      <c r="C2057" s="3" t="s">
        <v>920</v>
      </c>
      <c r="D2057" s="3" t="s">
        <v>712</v>
      </c>
      <c r="E2057" s="3" t="s">
        <v>1274</v>
      </c>
      <c r="F2057" s="3" t="s">
        <v>104</v>
      </c>
      <c r="G2057" s="3" t="s">
        <v>104</v>
      </c>
      <c r="H2057" s="3" t="s">
        <v>104</v>
      </c>
      <c r="I2057" s="3" t="s">
        <v>1681</v>
      </c>
      <c r="J2057" s="3" t="s">
        <v>104</v>
      </c>
      <c r="K2057" s="4"/>
      <c r="L2057" s="4">
        <f>=ROUNDDOWN({0},0)</f>
      </c>
      <c r="M2057" s="4"/>
      <c r="N2057" s="5"/>
      <c r="O2057" s="4"/>
      <c r="P2057" s="4">
        <f>=ROUNDDOWN({0},0)</f>
      </c>
      <c r="Q2057" s="4"/>
      <c r="R2057" s="5"/>
      <c r="S2057" s="4"/>
      <c r="T2057" s="6"/>
      <c r="U2057" s="4"/>
      <c r="V2057" s="6"/>
      <c r="W2057" s="5"/>
      <c r="X2057" s="5"/>
      <c r="Y2057" s="4"/>
      <c r="Z2057" s="6"/>
      <c r="AA2057" s="4"/>
      <c r="AB2057" s="6"/>
      <c r="AC2057" s="5"/>
      <c r="AD2057" s="5"/>
      <c r="AE2057" s="4"/>
      <c r="AF2057" s="6"/>
      <c r="AG2057" s="4"/>
      <c r="AH2057" s="6"/>
      <c r="AI2057" s="5"/>
      <c r="AJ2057" s="5"/>
      <c r="AK2057" s="4"/>
      <c r="AL2057" s="6"/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  <c r="AW2057" s="4"/>
      <c r="AX2057" s="6"/>
      <c r="AY2057" s="4"/>
      <c r="AZ2057" s="6"/>
      <c r="BA2057" s="5"/>
      <c r="BB2057" s="5"/>
      <c r="BC2057" s="4"/>
      <c r="BD2057" s="6"/>
      <c r="BE2057" s="4"/>
      <c r="BF2057" s="6"/>
      <c r="BG2057" s="5"/>
      <c r="BH2057" s="5"/>
      <c r="BI2057" s="4"/>
      <c r="BJ2057" s="6"/>
      <c r="BK2057" s="4"/>
      <c r="BL2057" s="6"/>
      <c r="BM2057" s="5"/>
      <c r="BN2057" s="5"/>
      <c r="BO2057" s="4"/>
      <c r="BP2057" s="6"/>
      <c r="BQ2057" s="4"/>
      <c r="BR2057" s="6"/>
      <c r="BS2057" s="5"/>
      <c r="BT2057" s="5"/>
      <c r="BU2057" s="4"/>
      <c r="BV2057" s="6"/>
      <c r="BW2057" s="4"/>
      <c r="BX2057" s="6"/>
      <c r="BY2057" s="5"/>
      <c r="BZ2057" s="5"/>
      <c r="CA2057" s="4"/>
      <c r="CB2057" s="6"/>
      <c r="CC2057" s="4"/>
      <c r="CD2057" s="6"/>
      <c r="CE2057" s="5"/>
      <c r="CF2057" s="5"/>
      <c r="CG2057" s="4"/>
      <c r="CH2057" s="6"/>
      <c r="CI2057" s="4"/>
      <c r="CJ2057" s="6"/>
      <c r="CK2057" s="5"/>
      <c r="CL2057" s="5"/>
      <c r="CM2057" s="4"/>
      <c r="CN2057" s="6"/>
      <c r="CO2057" s="4"/>
      <c r="CP2057" s="6"/>
      <c r="CQ2057" s="5"/>
      <c r="CR2057" s="5"/>
      <c r="CS2057" s="4"/>
      <c r="CT2057" s="6"/>
      <c r="CU2057" s="4"/>
      <c r="CV2057" s="6"/>
      <c r="CW2057" s="5"/>
      <c r="CX2057" s="5"/>
      <c r="CY2057" s="4"/>
      <c r="CZ2057" s="6"/>
      <c r="DA2057" s="4"/>
      <c r="DB2057" s="6"/>
      <c r="DC2057" s="5"/>
      <c r="DD2057" s="5"/>
      <c r="DE2057" s="4"/>
      <c r="DF2057" s="6"/>
      <c r="DG2057" s="4"/>
      <c r="DH2057" s="6"/>
      <c r="DI2057" s="5"/>
      <c r="DJ2057" s="5"/>
      <c r="DK2057" s="4"/>
      <c r="DL2057" s="6"/>
      <c r="DM2057" s="4"/>
      <c r="DN2057" s="6"/>
      <c r="DO2057" s="5"/>
      <c r="DP2057" s="5"/>
      <c r="DQ2057" s="4"/>
      <c r="DR2057" s="6"/>
      <c r="DS2057" s="4"/>
      <c r="DT2057" s="6"/>
      <c r="DU2057" s="5"/>
      <c r="DV2057" s="5"/>
      <c r="DW2057" s="4"/>
      <c r="DX2057" s="6"/>
      <c r="DY2057" s="4"/>
      <c r="DZ2057" s="6"/>
      <c r="EA2057" s="5"/>
      <c r="EB2057" s="5"/>
      <c r="EC2057" s="4"/>
      <c r="ED2057" s="6"/>
      <c r="EE2057" s="4"/>
      <c r="EF2057" s="6"/>
      <c r="EG2057" s="5"/>
      <c r="EH2057" s="5"/>
      <c r="EI2057" s="4"/>
      <c r="EJ2057" s="6"/>
      <c r="EK2057" s="4"/>
      <c r="EL2057" s="6"/>
      <c r="EM2057" s="5"/>
      <c r="EN2057" s="5"/>
      <c r="EO2057" s="4"/>
      <c r="EP2057" s="6"/>
      <c r="EQ2057" s="4"/>
      <c r="ER2057" s="6"/>
      <c r="ES2057" s="5"/>
      <c r="ET2057" s="5"/>
      <c r="EU2057" s="4"/>
      <c r="EV2057" s="6"/>
      <c r="EW2057" s="4"/>
      <c r="EX2057" s="6"/>
      <c r="EY2057" s="5"/>
      <c r="EZ2057" s="5"/>
      <c r="FA2057" s="4"/>
      <c r="FB2057" s="6"/>
      <c r="FC2057" s="4"/>
      <c r="FD2057" s="6"/>
      <c r="FE2057" s="5"/>
      <c r="FF2057" s="5"/>
      <c r="FG2057" s="4"/>
      <c r="FH2057" s="6"/>
      <c r="FI2057" s="4"/>
      <c r="FJ2057" s="6"/>
      <c r="FK2057" s="5"/>
      <c r="FL2057" s="5"/>
      <c r="FM2057" s="4"/>
      <c r="FN2057" s="6"/>
      <c r="FO2057" s="4"/>
      <c r="FP2057" s="6"/>
      <c r="FQ2057" s="5"/>
      <c r="FR2057" s="5"/>
      <c r="FS2057" s="4"/>
      <c r="FT2057" s="6"/>
      <c r="FU2057" s="4"/>
      <c r="FV2057" s="6"/>
      <c r="FW2057" s="5"/>
      <c r="FX2057" s="5"/>
      <c r="FY2057" s="4"/>
      <c r="FZ2057" s="6"/>
      <c r="GA2057" s="4"/>
      <c r="GB2057" s="6"/>
      <c r="GC2057" s="5"/>
      <c r="GD2057" s="5"/>
      <c r="GE2057" s="4"/>
      <c r="GF2057" s="6"/>
      <c r="GG2057" s="4"/>
      <c r="GH2057" s="6"/>
      <c r="GI2057" s="5"/>
      <c r="GJ2057" s="5"/>
      <c r="GK2057" s="4"/>
      <c r="GL2057" s="6"/>
      <c r="GM2057" s="4"/>
      <c r="GN2057" s="6"/>
      <c r="GO2057" s="5"/>
      <c r="GP2057" s="5"/>
      <c r="GQ2057" s="4"/>
      <c r="GR2057" s="6"/>
      <c r="GS2057" s="4"/>
      <c r="GT2057" s="6"/>
      <c r="GU2057" s="5"/>
      <c r="GV2057" s="5"/>
      <c r="GW2057" s="4"/>
      <c r="GX2057" s="6"/>
      <c r="GY2057" s="4"/>
      <c r="GZ2057" s="6"/>
      <c r="HA2057" s="5"/>
      <c r="HB2057" s="5"/>
      <c r="HC2057" s="4"/>
      <c r="HD2057" s="6"/>
      <c r="HE2057" s="4"/>
      <c r="HF2057" s="6"/>
      <c r="HG2057" s="5"/>
      <c r="HH2057" s="5"/>
      <c r="HI2057" s="4"/>
      <c r="HJ2057" s="6"/>
      <c r="HK2057" s="4"/>
      <c r="HL2057" s="6"/>
      <c r="HM2057" s="5"/>
      <c r="HN2057" s="5"/>
      <c r="HO2057" s="4"/>
      <c r="HP2057" s="6"/>
      <c r="HQ2057" s="4"/>
      <c r="HR2057" s="6"/>
      <c r="HS2057" s="5"/>
      <c r="HT2057" s="5"/>
      <c r="HU2057" s="4"/>
      <c r="HV2057" s="6"/>
      <c r="HW2057" s="4"/>
      <c r="HX2057" s="6"/>
      <c r="HY2057" s="5"/>
      <c r="HZ2057" s="5"/>
      <c r="IA2057" s="4"/>
      <c r="IB2057" s="6"/>
      <c r="IC2057" s="4"/>
      <c r="ID2057" s="6"/>
      <c r="IE2057" s="5"/>
      <c r="IF2057" s="5"/>
      <c r="IG2057" s="4"/>
      <c r="IH2057" s="6"/>
      <c r="II2057" s="4"/>
      <c r="IJ2057" s="6"/>
      <c r="IK2057" s="5"/>
      <c r="IL2057" s="5"/>
      <c r="IM2057" s="4"/>
      <c r="IN2057" s="6"/>
      <c r="IO2057" s="4"/>
      <c r="IP2057" s="6"/>
      <c r="IQ2057" s="5"/>
      <c r="IR2057" s="5"/>
      <c r="IS2057" s="4"/>
      <c r="IT2057" s="6"/>
      <c r="IU2057" s="4"/>
      <c r="IV2057" s="6"/>
      <c r="IW2057" s="5"/>
      <c r="IX2057" s="5"/>
      <c r="IY2057" s="4"/>
      <c r="IZ2057" s="6"/>
      <c r="JA2057" s="4"/>
      <c r="JB2057" s="6"/>
      <c r="JC2057" s="5"/>
      <c r="JD2057" s="5"/>
      <c r="JE2057" s="4"/>
      <c r="JF2057" s="6"/>
      <c r="JG2057" s="4"/>
      <c r="JH2057" s="6"/>
      <c r="JI2057" s="5"/>
      <c r="JJ2057" s="5"/>
      <c r="JK2057" s="4"/>
      <c r="JL2057" s="6"/>
      <c r="JM2057" s="4"/>
      <c r="JN2057" s="6"/>
      <c r="JO2057" s="5"/>
      <c r="JP2057" s="5"/>
      <c r="JQ2057" s="4"/>
      <c r="JR2057" s="6"/>
      <c r="JS2057" s="4"/>
      <c r="JT2057" s="6"/>
      <c r="JU2057" s="5"/>
      <c r="JV2057" s="5"/>
      <c r="JW2057" s="4"/>
      <c r="JX2057" s="6"/>
      <c r="JY2057" s="4"/>
      <c r="JZ2057" s="6"/>
      <c r="KA2057" s="5"/>
      <c r="KB2057" s="5"/>
      <c r="KC2057" s="4"/>
      <c r="KD2057" s="6"/>
      <c r="KE2057" s="4"/>
      <c r="KF2057" s="6"/>
      <c r="KG2057" s="5"/>
      <c r="KH2057" s="5"/>
      <c r="KI2057" s="4"/>
      <c r="KJ2057" s="6"/>
      <c r="KK2057" s="4"/>
      <c r="KL2057" s="6"/>
      <c r="KM2057" s="5"/>
      <c r="KN2057" s="5"/>
    </row>
    <row r="2058">
      <c r="A2058" s="3" t="s">
        <v>85</v>
      </c>
      <c r="B2058" s="3" t="s">
        <v>1266</v>
      </c>
      <c r="C2058" s="3" t="s">
        <v>920</v>
      </c>
      <c r="D2058" s="3" t="s">
        <v>712</v>
      </c>
      <c r="E2058" s="3" t="s">
        <v>1296</v>
      </c>
      <c r="F2058" s="3" t="s">
        <v>104</v>
      </c>
      <c r="G2058" s="3" t="s">
        <v>104</v>
      </c>
      <c r="H2058" s="3" t="s">
        <v>104</v>
      </c>
      <c r="I2058" s="3" t="s">
        <v>1693</v>
      </c>
      <c r="J2058" s="3" t="s">
        <v>104</v>
      </c>
      <c r="K2058" s="4"/>
      <c r="L2058" s="4">
        <f>=ROUNDDOWN({0},0)</f>
      </c>
      <c r="M2058" s="4"/>
      <c r="N2058" s="5"/>
      <c r="O2058" s="4"/>
      <c r="P2058" s="4">
        <f>=ROUNDDOWN({0},0)</f>
      </c>
      <c r="Q2058" s="4"/>
      <c r="R2058" s="5"/>
      <c r="S2058" s="4"/>
      <c r="T2058" s="6"/>
      <c r="U2058" s="4"/>
      <c r="V2058" s="6"/>
      <c r="W2058" s="5"/>
      <c r="X2058" s="5"/>
      <c r="Y2058" s="4"/>
      <c r="Z2058" s="6"/>
      <c r="AA2058" s="4"/>
      <c r="AB2058" s="6"/>
      <c r="AC2058" s="5"/>
      <c r="AD2058" s="5"/>
      <c r="AE2058" s="4"/>
      <c r="AF2058" s="6"/>
      <c r="AG2058" s="4"/>
      <c r="AH2058" s="6"/>
      <c r="AI2058" s="5"/>
      <c r="AJ2058" s="5"/>
      <c r="AK2058" s="4"/>
      <c r="AL2058" s="6"/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  <c r="AW2058" s="4"/>
      <c r="AX2058" s="6"/>
      <c r="AY2058" s="4"/>
      <c r="AZ2058" s="6"/>
      <c r="BA2058" s="5"/>
      <c r="BB2058" s="5"/>
      <c r="BC2058" s="4"/>
      <c r="BD2058" s="6"/>
      <c r="BE2058" s="4"/>
      <c r="BF2058" s="6"/>
      <c r="BG2058" s="5"/>
      <c r="BH2058" s="5"/>
      <c r="BI2058" s="4"/>
      <c r="BJ2058" s="6"/>
      <c r="BK2058" s="4"/>
      <c r="BL2058" s="6"/>
      <c r="BM2058" s="5"/>
      <c r="BN2058" s="5"/>
      <c r="BO2058" s="4"/>
      <c r="BP2058" s="6"/>
      <c r="BQ2058" s="4"/>
      <c r="BR2058" s="6"/>
      <c r="BS2058" s="5"/>
      <c r="BT2058" s="5"/>
      <c r="BU2058" s="4"/>
      <c r="BV2058" s="6"/>
      <c r="BW2058" s="4"/>
      <c r="BX2058" s="6"/>
      <c r="BY2058" s="5"/>
      <c r="BZ2058" s="5"/>
      <c r="CA2058" s="4"/>
      <c r="CB2058" s="6"/>
      <c r="CC2058" s="4"/>
      <c r="CD2058" s="6"/>
      <c r="CE2058" s="5"/>
      <c r="CF2058" s="5"/>
      <c r="CG2058" s="4"/>
      <c r="CH2058" s="6"/>
      <c r="CI2058" s="4"/>
      <c r="CJ2058" s="6"/>
      <c r="CK2058" s="5"/>
      <c r="CL2058" s="5"/>
      <c r="CM2058" s="4"/>
      <c r="CN2058" s="6"/>
      <c r="CO2058" s="4"/>
      <c r="CP2058" s="6"/>
      <c r="CQ2058" s="5"/>
      <c r="CR2058" s="5"/>
      <c r="CS2058" s="4"/>
      <c r="CT2058" s="6"/>
      <c r="CU2058" s="4"/>
      <c r="CV2058" s="6"/>
      <c r="CW2058" s="5"/>
      <c r="CX2058" s="5"/>
      <c r="CY2058" s="4"/>
      <c r="CZ2058" s="6"/>
      <c r="DA2058" s="4"/>
      <c r="DB2058" s="6"/>
      <c r="DC2058" s="5"/>
      <c r="DD2058" s="5"/>
      <c r="DE2058" s="4"/>
      <c r="DF2058" s="6"/>
      <c r="DG2058" s="4"/>
      <c r="DH2058" s="6"/>
      <c r="DI2058" s="5"/>
      <c r="DJ2058" s="5"/>
      <c r="DK2058" s="4"/>
      <c r="DL2058" s="6"/>
      <c r="DM2058" s="4"/>
      <c r="DN2058" s="6"/>
      <c r="DO2058" s="5"/>
      <c r="DP2058" s="5"/>
      <c r="DQ2058" s="4"/>
      <c r="DR2058" s="6"/>
      <c r="DS2058" s="4"/>
      <c r="DT2058" s="6"/>
      <c r="DU2058" s="5"/>
      <c r="DV2058" s="5"/>
      <c r="DW2058" s="4"/>
      <c r="DX2058" s="6"/>
      <c r="DY2058" s="4"/>
      <c r="DZ2058" s="6"/>
      <c r="EA2058" s="5"/>
      <c r="EB2058" s="5"/>
      <c r="EC2058" s="4"/>
      <c r="ED2058" s="6"/>
      <c r="EE2058" s="4"/>
      <c r="EF2058" s="6"/>
      <c r="EG2058" s="5"/>
      <c r="EH2058" s="5"/>
      <c r="EI2058" s="4"/>
      <c r="EJ2058" s="6"/>
      <c r="EK2058" s="4"/>
      <c r="EL2058" s="6"/>
      <c r="EM2058" s="5"/>
      <c r="EN2058" s="5"/>
      <c r="EO2058" s="4"/>
      <c r="EP2058" s="6"/>
      <c r="EQ2058" s="4"/>
      <c r="ER2058" s="6"/>
      <c r="ES2058" s="5"/>
      <c r="ET2058" s="5"/>
      <c r="EU2058" s="4"/>
      <c r="EV2058" s="6"/>
      <c r="EW2058" s="4"/>
      <c r="EX2058" s="6"/>
      <c r="EY2058" s="5"/>
      <c r="EZ2058" s="5"/>
      <c r="FA2058" s="4"/>
      <c r="FB2058" s="6"/>
      <c r="FC2058" s="4"/>
      <c r="FD2058" s="6"/>
      <c r="FE2058" s="5"/>
      <c r="FF2058" s="5"/>
      <c r="FG2058" s="4"/>
      <c r="FH2058" s="6"/>
      <c r="FI2058" s="4"/>
      <c r="FJ2058" s="6"/>
      <c r="FK2058" s="5"/>
      <c r="FL2058" s="5"/>
      <c r="FM2058" s="4"/>
      <c r="FN2058" s="6"/>
      <c r="FO2058" s="4"/>
      <c r="FP2058" s="6"/>
      <c r="FQ2058" s="5"/>
      <c r="FR2058" s="5"/>
      <c r="FS2058" s="4"/>
      <c r="FT2058" s="6"/>
      <c r="FU2058" s="4"/>
      <c r="FV2058" s="6"/>
      <c r="FW2058" s="5"/>
      <c r="FX2058" s="5"/>
      <c r="FY2058" s="4"/>
      <c r="FZ2058" s="6"/>
      <c r="GA2058" s="4"/>
      <c r="GB2058" s="6"/>
      <c r="GC2058" s="5"/>
      <c r="GD2058" s="5"/>
      <c r="GE2058" s="4"/>
      <c r="GF2058" s="6"/>
      <c r="GG2058" s="4"/>
      <c r="GH2058" s="6"/>
      <c r="GI2058" s="5"/>
      <c r="GJ2058" s="5"/>
      <c r="GK2058" s="4"/>
      <c r="GL2058" s="6"/>
      <c r="GM2058" s="4"/>
      <c r="GN2058" s="6"/>
      <c r="GO2058" s="5"/>
      <c r="GP2058" s="5"/>
      <c r="GQ2058" s="4"/>
      <c r="GR2058" s="6"/>
      <c r="GS2058" s="4"/>
      <c r="GT2058" s="6"/>
      <c r="GU2058" s="5"/>
      <c r="GV2058" s="5"/>
      <c r="GW2058" s="4"/>
      <c r="GX2058" s="6"/>
      <c r="GY2058" s="4"/>
      <c r="GZ2058" s="6"/>
      <c r="HA2058" s="5"/>
      <c r="HB2058" s="5"/>
      <c r="HC2058" s="4"/>
      <c r="HD2058" s="6"/>
      <c r="HE2058" s="4"/>
      <c r="HF2058" s="6"/>
      <c r="HG2058" s="5"/>
      <c r="HH2058" s="5"/>
      <c r="HI2058" s="4"/>
      <c r="HJ2058" s="6"/>
      <c r="HK2058" s="4"/>
      <c r="HL2058" s="6"/>
      <c r="HM2058" s="5"/>
      <c r="HN2058" s="5"/>
      <c r="HO2058" s="4"/>
      <c r="HP2058" s="6"/>
      <c r="HQ2058" s="4"/>
      <c r="HR2058" s="6"/>
      <c r="HS2058" s="5"/>
      <c r="HT2058" s="5"/>
      <c r="HU2058" s="4"/>
      <c r="HV2058" s="6"/>
      <c r="HW2058" s="4"/>
      <c r="HX2058" s="6"/>
      <c r="HY2058" s="5"/>
      <c r="HZ2058" s="5"/>
      <c r="IA2058" s="4"/>
      <c r="IB2058" s="6"/>
      <c r="IC2058" s="4"/>
      <c r="ID2058" s="6"/>
      <c r="IE2058" s="5"/>
      <c r="IF2058" s="5"/>
      <c r="IG2058" s="4"/>
      <c r="IH2058" s="6"/>
      <c r="II2058" s="4"/>
      <c r="IJ2058" s="6"/>
      <c r="IK2058" s="5"/>
      <c r="IL2058" s="5"/>
      <c r="IM2058" s="4"/>
      <c r="IN2058" s="6"/>
      <c r="IO2058" s="4"/>
      <c r="IP2058" s="6"/>
      <c r="IQ2058" s="5"/>
      <c r="IR2058" s="5"/>
      <c r="IS2058" s="4"/>
      <c r="IT2058" s="6"/>
      <c r="IU2058" s="4"/>
      <c r="IV2058" s="6"/>
      <c r="IW2058" s="5"/>
      <c r="IX2058" s="5"/>
      <c r="IY2058" s="4"/>
      <c r="IZ2058" s="6"/>
      <c r="JA2058" s="4"/>
      <c r="JB2058" s="6"/>
      <c r="JC2058" s="5"/>
      <c r="JD2058" s="5"/>
      <c r="JE2058" s="4"/>
      <c r="JF2058" s="6"/>
      <c r="JG2058" s="4"/>
      <c r="JH2058" s="6"/>
      <c r="JI2058" s="5"/>
      <c r="JJ2058" s="5"/>
      <c r="JK2058" s="4"/>
      <c r="JL2058" s="6"/>
      <c r="JM2058" s="4"/>
      <c r="JN2058" s="6"/>
      <c r="JO2058" s="5"/>
      <c r="JP2058" s="5"/>
      <c r="JQ2058" s="4"/>
      <c r="JR2058" s="6"/>
      <c r="JS2058" s="4"/>
      <c r="JT2058" s="6"/>
      <c r="JU2058" s="5"/>
      <c r="JV2058" s="5"/>
      <c r="JW2058" s="4"/>
      <c r="JX2058" s="6"/>
      <c r="JY2058" s="4"/>
      <c r="JZ2058" s="6"/>
      <c r="KA2058" s="5"/>
      <c r="KB2058" s="5"/>
      <c r="KC2058" s="4"/>
      <c r="KD2058" s="6"/>
      <c r="KE2058" s="4"/>
      <c r="KF2058" s="6"/>
      <c r="KG2058" s="5"/>
      <c r="KH2058" s="5"/>
      <c r="KI2058" s="4"/>
      <c r="KJ2058" s="6"/>
      <c r="KK2058" s="4"/>
      <c r="KL2058" s="6"/>
      <c r="KM2058" s="5"/>
      <c r="KN2058" s="5"/>
    </row>
    <row r="2059">
      <c r="A2059" s="3" t="s">
        <v>85</v>
      </c>
      <c r="B2059" s="3" t="s">
        <v>1266</v>
      </c>
      <c r="C2059" s="3" t="s">
        <v>920</v>
      </c>
      <c r="D2059" s="3" t="s">
        <v>712</v>
      </c>
      <c r="E2059" s="3" t="s">
        <v>1281</v>
      </c>
      <c r="F2059" s="3" t="s">
        <v>104</v>
      </c>
      <c r="G2059" s="3" t="s">
        <v>104</v>
      </c>
      <c r="H2059" s="3" t="s">
        <v>104</v>
      </c>
      <c r="I2059" s="3" t="s">
        <v>1323</v>
      </c>
      <c r="J2059" s="3" t="s">
        <v>104</v>
      </c>
      <c r="K2059" s="4"/>
      <c r="L2059" s="4">
        <f>=ROUNDDOWN({0},0)</f>
      </c>
      <c r="M2059" s="4"/>
      <c r="N2059" s="5"/>
      <c r="O2059" s="4"/>
      <c r="P2059" s="4">
        <f>=ROUNDDOWN({0},0)</f>
      </c>
      <c r="Q2059" s="4"/>
      <c r="R2059" s="5"/>
      <c r="S2059" s="4"/>
      <c r="T2059" s="6"/>
      <c r="U2059" s="4"/>
      <c r="V2059" s="6"/>
      <c r="W2059" s="5"/>
      <c r="X2059" s="5"/>
      <c r="Y2059" s="4"/>
      <c r="Z2059" s="6"/>
      <c r="AA2059" s="4"/>
      <c r="AB2059" s="6"/>
      <c r="AC2059" s="5"/>
      <c r="AD2059" s="5"/>
      <c r="AE2059" s="4"/>
      <c r="AF2059" s="6"/>
      <c r="AG2059" s="4"/>
      <c r="AH2059" s="6"/>
      <c r="AI2059" s="5"/>
      <c r="AJ2059" s="5"/>
      <c r="AK2059" s="4"/>
      <c r="AL2059" s="6"/>
      <c r="AM2059" s="4"/>
      <c r="AN2059" s="6"/>
      <c r="AO2059" s="5"/>
      <c r="AP2059" s="5"/>
      <c r="AQ2059" s="4"/>
      <c r="AR2059" s="6"/>
      <c r="AS2059" s="4"/>
      <c r="AT2059" s="6"/>
      <c r="AU2059" s="5"/>
      <c r="AV2059" s="5"/>
      <c r="AW2059" s="4"/>
      <c r="AX2059" s="6"/>
      <c r="AY2059" s="4"/>
      <c r="AZ2059" s="6"/>
      <c r="BA2059" s="5"/>
      <c r="BB2059" s="5"/>
      <c r="BC2059" s="4"/>
      <c r="BD2059" s="6"/>
      <c r="BE2059" s="4"/>
      <c r="BF2059" s="6"/>
      <c r="BG2059" s="5"/>
      <c r="BH2059" s="5"/>
      <c r="BI2059" s="4"/>
      <c r="BJ2059" s="6"/>
      <c r="BK2059" s="4"/>
      <c r="BL2059" s="6"/>
      <c r="BM2059" s="5"/>
      <c r="BN2059" s="5"/>
      <c r="BO2059" s="4"/>
      <c r="BP2059" s="6"/>
      <c r="BQ2059" s="4"/>
      <c r="BR2059" s="6"/>
      <c r="BS2059" s="5"/>
      <c r="BT2059" s="5"/>
      <c r="BU2059" s="4"/>
      <c r="BV2059" s="6"/>
      <c r="BW2059" s="4"/>
      <c r="BX2059" s="6"/>
      <c r="BY2059" s="5"/>
      <c r="BZ2059" s="5"/>
      <c r="CA2059" s="4"/>
      <c r="CB2059" s="6"/>
      <c r="CC2059" s="4"/>
      <c r="CD2059" s="6"/>
      <c r="CE2059" s="5"/>
      <c r="CF2059" s="5"/>
      <c r="CG2059" s="4"/>
      <c r="CH2059" s="6"/>
      <c r="CI2059" s="4"/>
      <c r="CJ2059" s="6"/>
      <c r="CK2059" s="5"/>
      <c r="CL2059" s="5"/>
      <c r="CM2059" s="4"/>
      <c r="CN2059" s="6"/>
      <c r="CO2059" s="4"/>
      <c r="CP2059" s="6"/>
      <c r="CQ2059" s="5"/>
      <c r="CR2059" s="5"/>
      <c r="CS2059" s="4"/>
      <c r="CT2059" s="6"/>
      <c r="CU2059" s="4"/>
      <c r="CV2059" s="6"/>
      <c r="CW2059" s="5"/>
      <c r="CX2059" s="5"/>
      <c r="CY2059" s="4"/>
      <c r="CZ2059" s="6"/>
      <c r="DA2059" s="4"/>
      <c r="DB2059" s="6"/>
      <c r="DC2059" s="5"/>
      <c r="DD2059" s="5"/>
      <c r="DE2059" s="4"/>
      <c r="DF2059" s="6"/>
      <c r="DG2059" s="4"/>
      <c r="DH2059" s="6"/>
      <c r="DI2059" s="5"/>
      <c r="DJ2059" s="5"/>
      <c r="DK2059" s="4"/>
      <c r="DL2059" s="6"/>
      <c r="DM2059" s="4"/>
      <c r="DN2059" s="6"/>
      <c r="DO2059" s="5"/>
      <c r="DP2059" s="5"/>
      <c r="DQ2059" s="4"/>
      <c r="DR2059" s="6"/>
      <c r="DS2059" s="4"/>
      <c r="DT2059" s="6"/>
      <c r="DU2059" s="5"/>
      <c r="DV2059" s="5"/>
      <c r="DW2059" s="4"/>
      <c r="DX2059" s="6"/>
      <c r="DY2059" s="4"/>
      <c r="DZ2059" s="6"/>
      <c r="EA2059" s="5"/>
      <c r="EB2059" s="5"/>
      <c r="EC2059" s="4"/>
      <c r="ED2059" s="6"/>
      <c r="EE2059" s="4"/>
      <c r="EF2059" s="6"/>
      <c r="EG2059" s="5"/>
      <c r="EH2059" s="5"/>
      <c r="EI2059" s="4"/>
      <c r="EJ2059" s="6"/>
      <c r="EK2059" s="4"/>
      <c r="EL2059" s="6"/>
      <c r="EM2059" s="5"/>
      <c r="EN2059" s="5"/>
      <c r="EO2059" s="4"/>
      <c r="EP2059" s="6"/>
      <c r="EQ2059" s="4"/>
      <c r="ER2059" s="6"/>
      <c r="ES2059" s="5"/>
      <c r="ET2059" s="5"/>
      <c r="EU2059" s="4"/>
      <c r="EV2059" s="6"/>
      <c r="EW2059" s="4"/>
      <c r="EX2059" s="6"/>
      <c r="EY2059" s="5"/>
      <c r="EZ2059" s="5"/>
      <c r="FA2059" s="4"/>
      <c r="FB2059" s="6"/>
      <c r="FC2059" s="4"/>
      <c r="FD2059" s="6"/>
      <c r="FE2059" s="5"/>
      <c r="FF2059" s="5"/>
      <c r="FG2059" s="4"/>
      <c r="FH2059" s="6"/>
      <c r="FI2059" s="4"/>
      <c r="FJ2059" s="6"/>
      <c r="FK2059" s="5"/>
      <c r="FL2059" s="5"/>
      <c r="FM2059" s="4"/>
      <c r="FN2059" s="6"/>
      <c r="FO2059" s="4"/>
      <c r="FP2059" s="6"/>
      <c r="FQ2059" s="5"/>
      <c r="FR2059" s="5"/>
      <c r="FS2059" s="4"/>
      <c r="FT2059" s="6"/>
      <c r="FU2059" s="4"/>
      <c r="FV2059" s="6"/>
      <c r="FW2059" s="5"/>
      <c r="FX2059" s="5"/>
      <c r="FY2059" s="4"/>
      <c r="FZ2059" s="6"/>
      <c r="GA2059" s="4"/>
      <c r="GB2059" s="6"/>
      <c r="GC2059" s="5"/>
      <c r="GD2059" s="5"/>
      <c r="GE2059" s="4"/>
      <c r="GF2059" s="6"/>
      <c r="GG2059" s="4"/>
      <c r="GH2059" s="6"/>
      <c r="GI2059" s="5"/>
      <c r="GJ2059" s="5"/>
      <c r="GK2059" s="4"/>
      <c r="GL2059" s="6"/>
      <c r="GM2059" s="4"/>
      <c r="GN2059" s="6"/>
      <c r="GO2059" s="5"/>
      <c r="GP2059" s="5"/>
      <c r="GQ2059" s="4"/>
      <c r="GR2059" s="6"/>
      <c r="GS2059" s="4"/>
      <c r="GT2059" s="6"/>
      <c r="GU2059" s="5"/>
      <c r="GV2059" s="5"/>
      <c r="GW2059" s="4"/>
      <c r="GX2059" s="6"/>
      <c r="GY2059" s="4"/>
      <c r="GZ2059" s="6"/>
      <c r="HA2059" s="5"/>
      <c r="HB2059" s="5"/>
      <c r="HC2059" s="4"/>
      <c r="HD2059" s="6"/>
      <c r="HE2059" s="4"/>
      <c r="HF2059" s="6"/>
      <c r="HG2059" s="5"/>
      <c r="HH2059" s="5"/>
      <c r="HI2059" s="4"/>
      <c r="HJ2059" s="6"/>
      <c r="HK2059" s="4"/>
      <c r="HL2059" s="6"/>
      <c r="HM2059" s="5"/>
      <c r="HN2059" s="5"/>
      <c r="HO2059" s="4"/>
      <c r="HP2059" s="6"/>
      <c r="HQ2059" s="4"/>
      <c r="HR2059" s="6"/>
      <c r="HS2059" s="5"/>
      <c r="HT2059" s="5"/>
      <c r="HU2059" s="4"/>
      <c r="HV2059" s="6"/>
      <c r="HW2059" s="4"/>
      <c r="HX2059" s="6"/>
      <c r="HY2059" s="5"/>
      <c r="HZ2059" s="5"/>
      <c r="IA2059" s="4"/>
      <c r="IB2059" s="6"/>
      <c r="IC2059" s="4"/>
      <c r="ID2059" s="6"/>
      <c r="IE2059" s="5"/>
      <c r="IF2059" s="5"/>
      <c r="IG2059" s="4"/>
      <c r="IH2059" s="6"/>
      <c r="II2059" s="4"/>
      <c r="IJ2059" s="6"/>
      <c r="IK2059" s="5"/>
      <c r="IL2059" s="5"/>
      <c r="IM2059" s="4"/>
      <c r="IN2059" s="6"/>
      <c r="IO2059" s="4"/>
      <c r="IP2059" s="6"/>
      <c r="IQ2059" s="5"/>
      <c r="IR2059" s="5"/>
      <c r="IS2059" s="4"/>
      <c r="IT2059" s="6"/>
      <c r="IU2059" s="4"/>
      <c r="IV2059" s="6"/>
      <c r="IW2059" s="5"/>
      <c r="IX2059" s="5"/>
      <c r="IY2059" s="4"/>
      <c r="IZ2059" s="6"/>
      <c r="JA2059" s="4"/>
      <c r="JB2059" s="6"/>
      <c r="JC2059" s="5"/>
      <c r="JD2059" s="5"/>
      <c r="JE2059" s="4"/>
      <c r="JF2059" s="6"/>
      <c r="JG2059" s="4"/>
      <c r="JH2059" s="6"/>
      <c r="JI2059" s="5"/>
      <c r="JJ2059" s="5"/>
      <c r="JK2059" s="4"/>
      <c r="JL2059" s="6"/>
      <c r="JM2059" s="4"/>
      <c r="JN2059" s="6"/>
      <c r="JO2059" s="5"/>
      <c r="JP2059" s="5"/>
      <c r="JQ2059" s="4"/>
      <c r="JR2059" s="6"/>
      <c r="JS2059" s="4"/>
      <c r="JT2059" s="6"/>
      <c r="JU2059" s="5"/>
      <c r="JV2059" s="5"/>
      <c r="JW2059" s="4"/>
      <c r="JX2059" s="6"/>
      <c r="JY2059" s="4"/>
      <c r="JZ2059" s="6"/>
      <c r="KA2059" s="5"/>
      <c r="KB2059" s="5"/>
      <c r="KC2059" s="4"/>
      <c r="KD2059" s="6"/>
      <c r="KE2059" s="4"/>
      <c r="KF2059" s="6"/>
      <c r="KG2059" s="5"/>
      <c r="KH2059" s="5"/>
      <c r="KI2059" s="4"/>
      <c r="KJ2059" s="6"/>
      <c r="KK2059" s="4"/>
      <c r="KL2059" s="6"/>
      <c r="KM2059" s="5"/>
      <c r="KN2059" s="5"/>
    </row>
    <row r="2060">
      <c r="A2060" s="3" t="s">
        <v>85</v>
      </c>
      <c r="B2060" s="3" t="s">
        <v>1266</v>
      </c>
      <c r="C2060" s="3" t="s">
        <v>586</v>
      </c>
      <c r="D2060" s="3" t="s">
        <v>712</v>
      </c>
      <c r="E2060" s="3" t="s">
        <v>1283</v>
      </c>
      <c r="F2060" s="3" t="s">
        <v>104</v>
      </c>
      <c r="G2060" s="3" t="s">
        <v>104</v>
      </c>
      <c r="H2060" s="3" t="s">
        <v>104</v>
      </c>
      <c r="I2060" s="3" t="s">
        <v>1675</v>
      </c>
      <c r="J2060" s="3" t="s">
        <v>104</v>
      </c>
      <c r="K2060" s="4"/>
      <c r="L2060" s="4">
        <f>=ROUNDDOWN({0},0)</f>
      </c>
      <c r="M2060" s="4"/>
      <c r="N2060" s="5"/>
      <c r="O2060" s="4"/>
      <c r="P2060" s="4">
        <f>=ROUNDDOWN({0},0)</f>
      </c>
      <c r="Q2060" s="4"/>
      <c r="R2060" s="5"/>
      <c r="S2060" s="4"/>
      <c r="T2060" s="6"/>
      <c r="U2060" s="4"/>
      <c r="V2060" s="6"/>
      <c r="W2060" s="5"/>
      <c r="X2060" s="5"/>
      <c r="Y2060" s="4"/>
      <c r="Z2060" s="6"/>
      <c r="AA2060" s="4"/>
      <c r="AB2060" s="6"/>
      <c r="AC2060" s="5"/>
      <c r="AD2060" s="5"/>
      <c r="AE2060" s="4"/>
      <c r="AF2060" s="6"/>
      <c r="AG2060" s="4"/>
      <c r="AH2060" s="6"/>
      <c r="AI2060" s="5"/>
      <c r="AJ2060" s="5"/>
      <c r="AK2060" s="4"/>
      <c r="AL2060" s="6"/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  <c r="AW2060" s="4"/>
      <c r="AX2060" s="6"/>
      <c r="AY2060" s="4"/>
      <c r="AZ2060" s="6"/>
      <c r="BA2060" s="5"/>
      <c r="BB2060" s="5"/>
      <c r="BC2060" s="4"/>
      <c r="BD2060" s="6"/>
      <c r="BE2060" s="4"/>
      <c r="BF2060" s="6"/>
      <c r="BG2060" s="5"/>
      <c r="BH2060" s="5"/>
      <c r="BI2060" s="4"/>
      <c r="BJ2060" s="6"/>
      <c r="BK2060" s="4"/>
      <c r="BL2060" s="6"/>
      <c r="BM2060" s="5"/>
      <c r="BN2060" s="5"/>
      <c r="BO2060" s="4"/>
      <c r="BP2060" s="6"/>
      <c r="BQ2060" s="4"/>
      <c r="BR2060" s="6"/>
      <c r="BS2060" s="5"/>
      <c r="BT2060" s="5"/>
      <c r="BU2060" s="4"/>
      <c r="BV2060" s="6"/>
      <c r="BW2060" s="4"/>
      <c r="BX2060" s="6"/>
      <c r="BY2060" s="5"/>
      <c r="BZ2060" s="5"/>
      <c r="CA2060" s="4"/>
      <c r="CB2060" s="6"/>
      <c r="CC2060" s="4"/>
      <c r="CD2060" s="6"/>
      <c r="CE2060" s="5"/>
      <c r="CF2060" s="5"/>
      <c r="CG2060" s="4"/>
      <c r="CH2060" s="6"/>
      <c r="CI2060" s="4"/>
      <c r="CJ2060" s="6"/>
      <c r="CK2060" s="5"/>
      <c r="CL2060" s="5"/>
      <c r="CM2060" s="4"/>
      <c r="CN2060" s="6"/>
      <c r="CO2060" s="4"/>
      <c r="CP2060" s="6"/>
      <c r="CQ2060" s="5"/>
      <c r="CR2060" s="5"/>
      <c r="CS2060" s="4"/>
      <c r="CT2060" s="6"/>
      <c r="CU2060" s="4"/>
      <c r="CV2060" s="6"/>
      <c r="CW2060" s="5"/>
      <c r="CX2060" s="5"/>
      <c r="CY2060" s="4"/>
      <c r="CZ2060" s="6"/>
      <c r="DA2060" s="4"/>
      <c r="DB2060" s="6"/>
      <c r="DC2060" s="5"/>
      <c r="DD2060" s="5"/>
      <c r="DE2060" s="4"/>
      <c r="DF2060" s="6"/>
      <c r="DG2060" s="4"/>
      <c r="DH2060" s="6"/>
      <c r="DI2060" s="5"/>
      <c r="DJ2060" s="5"/>
      <c r="DK2060" s="4"/>
      <c r="DL2060" s="6"/>
      <c r="DM2060" s="4"/>
      <c r="DN2060" s="6"/>
      <c r="DO2060" s="5"/>
      <c r="DP2060" s="5"/>
      <c r="DQ2060" s="4"/>
      <c r="DR2060" s="6"/>
      <c r="DS2060" s="4"/>
      <c r="DT2060" s="6"/>
      <c r="DU2060" s="5"/>
      <c r="DV2060" s="5"/>
      <c r="DW2060" s="4"/>
      <c r="DX2060" s="6"/>
      <c r="DY2060" s="4"/>
      <c r="DZ2060" s="6"/>
      <c r="EA2060" s="5"/>
      <c r="EB2060" s="5"/>
      <c r="EC2060" s="4"/>
      <c r="ED2060" s="6"/>
      <c r="EE2060" s="4"/>
      <c r="EF2060" s="6"/>
      <c r="EG2060" s="5"/>
      <c r="EH2060" s="5"/>
      <c r="EI2060" s="4"/>
      <c r="EJ2060" s="6"/>
      <c r="EK2060" s="4"/>
      <c r="EL2060" s="6"/>
      <c r="EM2060" s="5"/>
      <c r="EN2060" s="5"/>
      <c r="EO2060" s="4"/>
      <c r="EP2060" s="6"/>
      <c r="EQ2060" s="4"/>
      <c r="ER2060" s="6"/>
      <c r="ES2060" s="5"/>
      <c r="ET2060" s="5"/>
      <c r="EU2060" s="4"/>
      <c r="EV2060" s="6"/>
      <c r="EW2060" s="4"/>
      <c r="EX2060" s="6"/>
      <c r="EY2060" s="5"/>
      <c r="EZ2060" s="5"/>
      <c r="FA2060" s="4"/>
      <c r="FB2060" s="6"/>
      <c r="FC2060" s="4"/>
      <c r="FD2060" s="6"/>
      <c r="FE2060" s="5"/>
      <c r="FF2060" s="5"/>
      <c r="FG2060" s="4"/>
      <c r="FH2060" s="6"/>
      <c r="FI2060" s="4"/>
      <c r="FJ2060" s="6"/>
      <c r="FK2060" s="5"/>
      <c r="FL2060" s="5"/>
      <c r="FM2060" s="4"/>
      <c r="FN2060" s="6"/>
      <c r="FO2060" s="4"/>
      <c r="FP2060" s="6"/>
      <c r="FQ2060" s="5"/>
      <c r="FR2060" s="5"/>
      <c r="FS2060" s="4"/>
      <c r="FT2060" s="6"/>
      <c r="FU2060" s="4"/>
      <c r="FV2060" s="6"/>
      <c r="FW2060" s="5"/>
      <c r="FX2060" s="5"/>
      <c r="FY2060" s="4"/>
      <c r="FZ2060" s="6"/>
      <c r="GA2060" s="4"/>
      <c r="GB2060" s="6"/>
      <c r="GC2060" s="5"/>
      <c r="GD2060" s="5"/>
      <c r="GE2060" s="4"/>
      <c r="GF2060" s="6"/>
      <c r="GG2060" s="4"/>
      <c r="GH2060" s="6"/>
      <c r="GI2060" s="5"/>
      <c r="GJ2060" s="5"/>
      <c r="GK2060" s="4"/>
      <c r="GL2060" s="6"/>
      <c r="GM2060" s="4"/>
      <c r="GN2060" s="6"/>
      <c r="GO2060" s="5"/>
      <c r="GP2060" s="5"/>
      <c r="GQ2060" s="4"/>
      <c r="GR2060" s="6"/>
      <c r="GS2060" s="4"/>
      <c r="GT2060" s="6"/>
      <c r="GU2060" s="5"/>
      <c r="GV2060" s="5"/>
      <c r="GW2060" s="4"/>
      <c r="GX2060" s="6"/>
      <c r="GY2060" s="4"/>
      <c r="GZ2060" s="6"/>
      <c r="HA2060" s="5"/>
      <c r="HB2060" s="5"/>
      <c r="HC2060" s="4"/>
      <c r="HD2060" s="6"/>
      <c r="HE2060" s="4"/>
      <c r="HF2060" s="6"/>
      <c r="HG2060" s="5"/>
      <c r="HH2060" s="5"/>
      <c r="HI2060" s="4"/>
      <c r="HJ2060" s="6"/>
      <c r="HK2060" s="4"/>
      <c r="HL2060" s="6"/>
      <c r="HM2060" s="5"/>
      <c r="HN2060" s="5"/>
      <c r="HO2060" s="4"/>
      <c r="HP2060" s="6"/>
      <c r="HQ2060" s="4"/>
      <c r="HR2060" s="6"/>
      <c r="HS2060" s="5"/>
      <c r="HT2060" s="5"/>
      <c r="HU2060" s="4"/>
      <c r="HV2060" s="6"/>
      <c r="HW2060" s="4"/>
      <c r="HX2060" s="6"/>
      <c r="HY2060" s="5"/>
      <c r="HZ2060" s="5"/>
      <c r="IA2060" s="4"/>
      <c r="IB2060" s="6"/>
      <c r="IC2060" s="4"/>
      <c r="ID2060" s="6"/>
      <c r="IE2060" s="5"/>
      <c r="IF2060" s="5"/>
      <c r="IG2060" s="4"/>
      <c r="IH2060" s="6"/>
      <c r="II2060" s="4"/>
      <c r="IJ2060" s="6"/>
      <c r="IK2060" s="5"/>
      <c r="IL2060" s="5"/>
      <c r="IM2060" s="4"/>
      <c r="IN2060" s="6"/>
      <c r="IO2060" s="4"/>
      <c r="IP2060" s="6"/>
      <c r="IQ2060" s="5"/>
      <c r="IR2060" s="5"/>
      <c r="IS2060" s="4"/>
      <c r="IT2060" s="6"/>
      <c r="IU2060" s="4"/>
      <c r="IV2060" s="6"/>
      <c r="IW2060" s="5"/>
      <c r="IX2060" s="5"/>
      <c r="IY2060" s="4"/>
      <c r="IZ2060" s="6"/>
      <c r="JA2060" s="4"/>
      <c r="JB2060" s="6"/>
      <c r="JC2060" s="5"/>
      <c r="JD2060" s="5"/>
      <c r="JE2060" s="4"/>
      <c r="JF2060" s="6"/>
      <c r="JG2060" s="4"/>
      <c r="JH2060" s="6"/>
      <c r="JI2060" s="5"/>
      <c r="JJ2060" s="5"/>
      <c r="JK2060" s="4"/>
      <c r="JL2060" s="6"/>
      <c r="JM2060" s="4"/>
      <c r="JN2060" s="6"/>
      <c r="JO2060" s="5"/>
      <c r="JP2060" s="5"/>
      <c r="JQ2060" s="4"/>
      <c r="JR2060" s="6"/>
      <c r="JS2060" s="4"/>
      <c r="JT2060" s="6"/>
      <c r="JU2060" s="5"/>
      <c r="JV2060" s="5"/>
      <c r="JW2060" s="4"/>
      <c r="JX2060" s="6"/>
      <c r="JY2060" s="4"/>
      <c r="JZ2060" s="6"/>
      <c r="KA2060" s="5"/>
      <c r="KB2060" s="5"/>
      <c r="KC2060" s="4"/>
      <c r="KD2060" s="6"/>
      <c r="KE2060" s="4"/>
      <c r="KF2060" s="6"/>
      <c r="KG2060" s="5"/>
      <c r="KH2060" s="5"/>
      <c r="KI2060" s="4"/>
      <c r="KJ2060" s="6"/>
      <c r="KK2060" s="4"/>
      <c r="KL2060" s="6"/>
      <c r="KM2060" s="5"/>
      <c r="KN2060" s="5"/>
    </row>
    <row r="2061">
      <c r="A2061" s="3" t="s">
        <v>85</v>
      </c>
      <c r="B2061" s="3" t="s">
        <v>1266</v>
      </c>
      <c r="C2061" s="3" t="s">
        <v>586</v>
      </c>
      <c r="D2061" s="3" t="s">
        <v>712</v>
      </c>
      <c r="E2061" s="3" t="s">
        <v>1274</v>
      </c>
      <c r="F2061" s="3" t="s">
        <v>104</v>
      </c>
      <c r="G2061" s="3" t="s">
        <v>104</v>
      </c>
      <c r="H2061" s="3" t="s">
        <v>104</v>
      </c>
      <c r="I2061" s="3" t="s">
        <v>1364</v>
      </c>
      <c r="J2061" s="3" t="s">
        <v>104</v>
      </c>
      <c r="K2061" s="4"/>
      <c r="L2061" s="4">
        <f>=ROUNDDOWN({0},0)</f>
      </c>
      <c r="M2061" s="4"/>
      <c r="N2061" s="5"/>
      <c r="O2061" s="4"/>
      <c r="P2061" s="4">
        <f>=ROUNDDOWN({0},0)</f>
      </c>
      <c r="Q2061" s="4"/>
      <c r="R2061" s="5"/>
      <c r="S2061" s="4"/>
      <c r="T2061" s="6"/>
      <c r="U2061" s="4"/>
      <c r="V2061" s="6"/>
      <c r="W2061" s="5"/>
      <c r="X2061" s="5"/>
      <c r="Y2061" s="4"/>
      <c r="Z2061" s="6"/>
      <c r="AA2061" s="4"/>
      <c r="AB2061" s="6"/>
      <c r="AC2061" s="5"/>
      <c r="AD2061" s="5"/>
      <c r="AE2061" s="4"/>
      <c r="AF2061" s="6"/>
      <c r="AG2061" s="4"/>
      <c r="AH2061" s="6"/>
      <c r="AI2061" s="5"/>
      <c r="AJ2061" s="5"/>
      <c r="AK2061" s="4"/>
      <c r="AL2061" s="6"/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  <c r="AW2061" s="4"/>
      <c r="AX2061" s="6"/>
      <c r="AY2061" s="4"/>
      <c r="AZ2061" s="6"/>
      <c r="BA2061" s="5"/>
      <c r="BB2061" s="5"/>
      <c r="BC2061" s="4"/>
      <c r="BD2061" s="6"/>
      <c r="BE2061" s="4"/>
      <c r="BF2061" s="6"/>
      <c r="BG2061" s="5"/>
      <c r="BH2061" s="5"/>
      <c r="BI2061" s="4"/>
      <c r="BJ2061" s="6"/>
      <c r="BK2061" s="4"/>
      <c r="BL2061" s="6"/>
      <c r="BM2061" s="5"/>
      <c r="BN2061" s="5"/>
      <c r="BO2061" s="4"/>
      <c r="BP2061" s="6"/>
      <c r="BQ2061" s="4"/>
      <c r="BR2061" s="6"/>
      <c r="BS2061" s="5"/>
      <c r="BT2061" s="5"/>
      <c r="BU2061" s="4"/>
      <c r="BV2061" s="6"/>
      <c r="BW2061" s="4"/>
      <c r="BX2061" s="6"/>
      <c r="BY2061" s="5"/>
      <c r="BZ2061" s="5"/>
      <c r="CA2061" s="4"/>
      <c r="CB2061" s="6"/>
      <c r="CC2061" s="4"/>
      <c r="CD2061" s="6"/>
      <c r="CE2061" s="5"/>
      <c r="CF2061" s="5"/>
      <c r="CG2061" s="4"/>
      <c r="CH2061" s="6"/>
      <c r="CI2061" s="4"/>
      <c r="CJ2061" s="6"/>
      <c r="CK2061" s="5"/>
      <c r="CL2061" s="5"/>
      <c r="CM2061" s="4"/>
      <c r="CN2061" s="6"/>
      <c r="CO2061" s="4"/>
      <c r="CP2061" s="6"/>
      <c r="CQ2061" s="5"/>
      <c r="CR2061" s="5"/>
      <c r="CS2061" s="4"/>
      <c r="CT2061" s="6"/>
      <c r="CU2061" s="4"/>
      <c r="CV2061" s="6"/>
      <c r="CW2061" s="5"/>
      <c r="CX2061" s="5"/>
      <c r="CY2061" s="4"/>
      <c r="CZ2061" s="6"/>
      <c r="DA2061" s="4"/>
      <c r="DB2061" s="6"/>
      <c r="DC2061" s="5"/>
      <c r="DD2061" s="5"/>
      <c r="DE2061" s="4"/>
      <c r="DF2061" s="6"/>
      <c r="DG2061" s="4"/>
      <c r="DH2061" s="6"/>
      <c r="DI2061" s="5"/>
      <c r="DJ2061" s="5"/>
      <c r="DK2061" s="4"/>
      <c r="DL2061" s="6"/>
      <c r="DM2061" s="4"/>
      <c r="DN2061" s="6"/>
      <c r="DO2061" s="5"/>
      <c r="DP2061" s="5"/>
      <c r="DQ2061" s="4"/>
      <c r="DR2061" s="6"/>
      <c r="DS2061" s="4"/>
      <c r="DT2061" s="6"/>
      <c r="DU2061" s="5"/>
      <c r="DV2061" s="5"/>
      <c r="DW2061" s="4"/>
      <c r="DX2061" s="6"/>
      <c r="DY2061" s="4"/>
      <c r="DZ2061" s="6"/>
      <c r="EA2061" s="5"/>
      <c r="EB2061" s="5"/>
      <c r="EC2061" s="4"/>
      <c r="ED2061" s="6"/>
      <c r="EE2061" s="4"/>
      <c r="EF2061" s="6"/>
      <c r="EG2061" s="5"/>
      <c r="EH2061" s="5"/>
      <c r="EI2061" s="4"/>
      <c r="EJ2061" s="6"/>
      <c r="EK2061" s="4"/>
      <c r="EL2061" s="6"/>
      <c r="EM2061" s="5"/>
      <c r="EN2061" s="5"/>
      <c r="EO2061" s="4"/>
      <c r="EP2061" s="6"/>
      <c r="EQ2061" s="4"/>
      <c r="ER2061" s="6"/>
      <c r="ES2061" s="5"/>
      <c r="ET2061" s="5"/>
      <c r="EU2061" s="4"/>
      <c r="EV2061" s="6"/>
      <c r="EW2061" s="4"/>
      <c r="EX2061" s="6"/>
      <c r="EY2061" s="5"/>
      <c r="EZ2061" s="5"/>
      <c r="FA2061" s="4"/>
      <c r="FB2061" s="6"/>
      <c r="FC2061" s="4"/>
      <c r="FD2061" s="6"/>
      <c r="FE2061" s="5"/>
      <c r="FF2061" s="5"/>
      <c r="FG2061" s="4"/>
      <c r="FH2061" s="6"/>
      <c r="FI2061" s="4"/>
      <c r="FJ2061" s="6"/>
      <c r="FK2061" s="5"/>
      <c r="FL2061" s="5"/>
      <c r="FM2061" s="4"/>
      <c r="FN2061" s="6"/>
      <c r="FO2061" s="4"/>
      <c r="FP2061" s="6"/>
      <c r="FQ2061" s="5"/>
      <c r="FR2061" s="5"/>
      <c r="FS2061" s="4"/>
      <c r="FT2061" s="6"/>
      <c r="FU2061" s="4"/>
      <c r="FV2061" s="6"/>
      <c r="FW2061" s="5"/>
      <c r="FX2061" s="5"/>
      <c r="FY2061" s="4"/>
      <c r="FZ2061" s="6"/>
      <c r="GA2061" s="4"/>
      <c r="GB2061" s="6"/>
      <c r="GC2061" s="5"/>
      <c r="GD2061" s="5"/>
      <c r="GE2061" s="4"/>
      <c r="GF2061" s="6"/>
      <c r="GG2061" s="4"/>
      <c r="GH2061" s="6"/>
      <c r="GI2061" s="5"/>
      <c r="GJ2061" s="5"/>
      <c r="GK2061" s="4"/>
      <c r="GL2061" s="6"/>
      <c r="GM2061" s="4"/>
      <c r="GN2061" s="6"/>
      <c r="GO2061" s="5"/>
      <c r="GP2061" s="5"/>
      <c r="GQ2061" s="4"/>
      <c r="GR2061" s="6"/>
      <c r="GS2061" s="4"/>
      <c r="GT2061" s="6"/>
      <c r="GU2061" s="5"/>
      <c r="GV2061" s="5"/>
      <c r="GW2061" s="4"/>
      <c r="GX2061" s="6"/>
      <c r="GY2061" s="4"/>
      <c r="GZ2061" s="6"/>
      <c r="HA2061" s="5"/>
      <c r="HB2061" s="5"/>
      <c r="HC2061" s="4"/>
      <c r="HD2061" s="6"/>
      <c r="HE2061" s="4"/>
      <c r="HF2061" s="6"/>
      <c r="HG2061" s="5"/>
      <c r="HH2061" s="5"/>
      <c r="HI2061" s="4"/>
      <c r="HJ2061" s="6"/>
      <c r="HK2061" s="4"/>
      <c r="HL2061" s="6"/>
      <c r="HM2061" s="5"/>
      <c r="HN2061" s="5"/>
      <c r="HO2061" s="4"/>
      <c r="HP2061" s="6"/>
      <c r="HQ2061" s="4"/>
      <c r="HR2061" s="6"/>
      <c r="HS2061" s="5"/>
      <c r="HT2061" s="5"/>
      <c r="HU2061" s="4"/>
      <c r="HV2061" s="6"/>
      <c r="HW2061" s="4"/>
      <c r="HX2061" s="6"/>
      <c r="HY2061" s="5"/>
      <c r="HZ2061" s="5"/>
      <c r="IA2061" s="4"/>
      <c r="IB2061" s="6"/>
      <c r="IC2061" s="4"/>
      <c r="ID2061" s="6"/>
      <c r="IE2061" s="5"/>
      <c r="IF2061" s="5"/>
      <c r="IG2061" s="4"/>
      <c r="IH2061" s="6"/>
      <c r="II2061" s="4"/>
      <c r="IJ2061" s="6"/>
      <c r="IK2061" s="5"/>
      <c r="IL2061" s="5"/>
      <c r="IM2061" s="4"/>
      <c r="IN2061" s="6"/>
      <c r="IO2061" s="4"/>
      <c r="IP2061" s="6"/>
      <c r="IQ2061" s="5"/>
      <c r="IR2061" s="5"/>
      <c r="IS2061" s="4"/>
      <c r="IT2061" s="6"/>
      <c r="IU2061" s="4"/>
      <c r="IV2061" s="6"/>
      <c r="IW2061" s="5"/>
      <c r="IX2061" s="5"/>
      <c r="IY2061" s="4"/>
      <c r="IZ2061" s="6"/>
      <c r="JA2061" s="4"/>
      <c r="JB2061" s="6"/>
      <c r="JC2061" s="5"/>
      <c r="JD2061" s="5"/>
      <c r="JE2061" s="4"/>
      <c r="JF2061" s="6"/>
      <c r="JG2061" s="4"/>
      <c r="JH2061" s="6"/>
      <c r="JI2061" s="5"/>
      <c r="JJ2061" s="5"/>
      <c r="JK2061" s="4"/>
      <c r="JL2061" s="6"/>
      <c r="JM2061" s="4"/>
      <c r="JN2061" s="6"/>
      <c r="JO2061" s="5"/>
      <c r="JP2061" s="5"/>
      <c r="JQ2061" s="4"/>
      <c r="JR2061" s="6"/>
      <c r="JS2061" s="4"/>
      <c r="JT2061" s="6"/>
      <c r="JU2061" s="5"/>
      <c r="JV2061" s="5"/>
      <c r="JW2061" s="4"/>
      <c r="JX2061" s="6"/>
      <c r="JY2061" s="4"/>
      <c r="JZ2061" s="6"/>
      <c r="KA2061" s="5"/>
      <c r="KB2061" s="5"/>
      <c r="KC2061" s="4"/>
      <c r="KD2061" s="6"/>
      <c r="KE2061" s="4"/>
      <c r="KF2061" s="6"/>
      <c r="KG2061" s="5"/>
      <c r="KH2061" s="5"/>
      <c r="KI2061" s="4"/>
      <c r="KJ2061" s="6"/>
      <c r="KK2061" s="4"/>
      <c r="KL2061" s="6"/>
      <c r="KM2061" s="5"/>
      <c r="KN2061" s="5"/>
    </row>
    <row r="2062">
      <c r="A2062" s="3" t="s">
        <v>85</v>
      </c>
      <c r="B2062" s="3" t="s">
        <v>1266</v>
      </c>
      <c r="C2062" s="3" t="s">
        <v>586</v>
      </c>
      <c r="D2062" s="3" t="s">
        <v>712</v>
      </c>
      <c r="E2062" s="3" t="s">
        <v>1276</v>
      </c>
      <c r="F2062" s="3" t="s">
        <v>104</v>
      </c>
      <c r="G2062" s="3" t="s">
        <v>104</v>
      </c>
      <c r="H2062" s="3" t="s">
        <v>104</v>
      </c>
      <c r="I2062" s="3" t="s">
        <v>1670</v>
      </c>
      <c r="J2062" s="3" t="s">
        <v>104</v>
      </c>
      <c r="K2062" s="4"/>
      <c r="L2062" s="4">
        <f>=ROUNDDOWN({0},0)</f>
      </c>
      <c r="M2062" s="4"/>
      <c r="N2062" s="5"/>
      <c r="O2062" s="4"/>
      <c r="P2062" s="4">
        <f>=ROUNDDOWN({0},0)</f>
      </c>
      <c r="Q2062" s="4"/>
      <c r="R2062" s="5"/>
      <c r="S2062" s="4"/>
      <c r="T2062" s="6"/>
      <c r="U2062" s="4"/>
      <c r="V2062" s="6"/>
      <c r="W2062" s="5"/>
      <c r="X2062" s="5"/>
      <c r="Y2062" s="4"/>
      <c r="Z2062" s="6"/>
      <c r="AA2062" s="4"/>
      <c r="AB2062" s="6"/>
      <c r="AC2062" s="5"/>
      <c r="AD2062" s="5"/>
      <c r="AE2062" s="4"/>
      <c r="AF2062" s="6"/>
      <c r="AG2062" s="4"/>
      <c r="AH2062" s="6"/>
      <c r="AI2062" s="5"/>
      <c r="AJ2062" s="5"/>
      <c r="AK2062" s="4"/>
      <c r="AL2062" s="6"/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  <c r="AW2062" s="4"/>
      <c r="AX2062" s="6"/>
      <c r="AY2062" s="4"/>
      <c r="AZ2062" s="6"/>
      <c r="BA2062" s="5"/>
      <c r="BB2062" s="5"/>
      <c r="BC2062" s="4"/>
      <c r="BD2062" s="6"/>
      <c r="BE2062" s="4"/>
      <c r="BF2062" s="6"/>
      <c r="BG2062" s="5"/>
      <c r="BH2062" s="5"/>
      <c r="BI2062" s="4"/>
      <c r="BJ2062" s="6"/>
      <c r="BK2062" s="4"/>
      <c r="BL2062" s="6"/>
      <c r="BM2062" s="5"/>
      <c r="BN2062" s="5"/>
      <c r="BO2062" s="4"/>
      <c r="BP2062" s="6"/>
      <c r="BQ2062" s="4"/>
      <c r="BR2062" s="6"/>
      <c r="BS2062" s="5"/>
      <c r="BT2062" s="5"/>
      <c r="BU2062" s="4"/>
      <c r="BV2062" s="6"/>
      <c r="BW2062" s="4"/>
      <c r="BX2062" s="6"/>
      <c r="BY2062" s="5"/>
      <c r="BZ2062" s="5"/>
      <c r="CA2062" s="4"/>
      <c r="CB2062" s="6"/>
      <c r="CC2062" s="4"/>
      <c r="CD2062" s="6"/>
      <c r="CE2062" s="5"/>
      <c r="CF2062" s="5"/>
      <c r="CG2062" s="4"/>
      <c r="CH2062" s="6"/>
      <c r="CI2062" s="4"/>
      <c r="CJ2062" s="6"/>
      <c r="CK2062" s="5"/>
      <c r="CL2062" s="5"/>
      <c r="CM2062" s="4"/>
      <c r="CN2062" s="6"/>
      <c r="CO2062" s="4"/>
      <c r="CP2062" s="6"/>
      <c r="CQ2062" s="5"/>
      <c r="CR2062" s="5"/>
      <c r="CS2062" s="4"/>
      <c r="CT2062" s="6"/>
      <c r="CU2062" s="4"/>
      <c r="CV2062" s="6"/>
      <c r="CW2062" s="5"/>
      <c r="CX2062" s="5"/>
      <c r="CY2062" s="4"/>
      <c r="CZ2062" s="6"/>
      <c r="DA2062" s="4"/>
      <c r="DB2062" s="6"/>
      <c r="DC2062" s="5"/>
      <c r="DD2062" s="5"/>
      <c r="DE2062" s="4"/>
      <c r="DF2062" s="6"/>
      <c r="DG2062" s="4"/>
      <c r="DH2062" s="6"/>
      <c r="DI2062" s="5"/>
      <c r="DJ2062" s="5"/>
      <c r="DK2062" s="4"/>
      <c r="DL2062" s="6"/>
      <c r="DM2062" s="4"/>
      <c r="DN2062" s="6"/>
      <c r="DO2062" s="5"/>
      <c r="DP2062" s="5"/>
      <c r="DQ2062" s="4"/>
      <c r="DR2062" s="6"/>
      <c r="DS2062" s="4"/>
      <c r="DT2062" s="6"/>
      <c r="DU2062" s="5"/>
      <c r="DV2062" s="5"/>
      <c r="DW2062" s="4"/>
      <c r="DX2062" s="6"/>
      <c r="DY2062" s="4"/>
      <c r="DZ2062" s="6"/>
      <c r="EA2062" s="5"/>
      <c r="EB2062" s="5"/>
      <c r="EC2062" s="4"/>
      <c r="ED2062" s="6"/>
      <c r="EE2062" s="4"/>
      <c r="EF2062" s="6"/>
      <c r="EG2062" s="5"/>
      <c r="EH2062" s="5"/>
      <c r="EI2062" s="4"/>
      <c r="EJ2062" s="6"/>
      <c r="EK2062" s="4"/>
      <c r="EL2062" s="6"/>
      <c r="EM2062" s="5"/>
      <c r="EN2062" s="5"/>
      <c r="EO2062" s="4"/>
      <c r="EP2062" s="6"/>
      <c r="EQ2062" s="4"/>
      <c r="ER2062" s="6"/>
      <c r="ES2062" s="5"/>
      <c r="ET2062" s="5"/>
      <c r="EU2062" s="4"/>
      <c r="EV2062" s="6"/>
      <c r="EW2062" s="4"/>
      <c r="EX2062" s="6"/>
      <c r="EY2062" s="5"/>
      <c r="EZ2062" s="5"/>
      <c r="FA2062" s="4"/>
      <c r="FB2062" s="6"/>
      <c r="FC2062" s="4"/>
      <c r="FD2062" s="6"/>
      <c r="FE2062" s="5"/>
      <c r="FF2062" s="5"/>
      <c r="FG2062" s="4"/>
      <c r="FH2062" s="6"/>
      <c r="FI2062" s="4"/>
      <c r="FJ2062" s="6"/>
      <c r="FK2062" s="5"/>
      <c r="FL2062" s="5"/>
      <c r="FM2062" s="4"/>
      <c r="FN2062" s="6"/>
      <c r="FO2062" s="4"/>
      <c r="FP2062" s="6"/>
      <c r="FQ2062" s="5"/>
      <c r="FR2062" s="5"/>
      <c r="FS2062" s="4"/>
      <c r="FT2062" s="6"/>
      <c r="FU2062" s="4"/>
      <c r="FV2062" s="6"/>
      <c r="FW2062" s="5"/>
      <c r="FX2062" s="5"/>
      <c r="FY2062" s="4"/>
      <c r="FZ2062" s="6"/>
      <c r="GA2062" s="4"/>
      <c r="GB2062" s="6"/>
      <c r="GC2062" s="5"/>
      <c r="GD2062" s="5"/>
      <c r="GE2062" s="4"/>
      <c r="GF2062" s="6"/>
      <c r="GG2062" s="4"/>
      <c r="GH2062" s="6"/>
      <c r="GI2062" s="5"/>
      <c r="GJ2062" s="5"/>
      <c r="GK2062" s="4"/>
      <c r="GL2062" s="6"/>
      <c r="GM2062" s="4"/>
      <c r="GN2062" s="6"/>
      <c r="GO2062" s="5"/>
      <c r="GP2062" s="5"/>
      <c r="GQ2062" s="4"/>
      <c r="GR2062" s="6"/>
      <c r="GS2062" s="4"/>
      <c r="GT2062" s="6"/>
      <c r="GU2062" s="5"/>
      <c r="GV2062" s="5"/>
      <c r="GW2062" s="4"/>
      <c r="GX2062" s="6"/>
      <c r="GY2062" s="4"/>
      <c r="GZ2062" s="6"/>
      <c r="HA2062" s="5"/>
      <c r="HB2062" s="5"/>
      <c r="HC2062" s="4"/>
      <c r="HD2062" s="6"/>
      <c r="HE2062" s="4"/>
      <c r="HF2062" s="6"/>
      <c r="HG2062" s="5"/>
      <c r="HH2062" s="5"/>
      <c r="HI2062" s="4"/>
      <c r="HJ2062" s="6"/>
      <c r="HK2062" s="4"/>
      <c r="HL2062" s="6"/>
      <c r="HM2062" s="5"/>
      <c r="HN2062" s="5"/>
      <c r="HO2062" s="4"/>
      <c r="HP2062" s="6"/>
      <c r="HQ2062" s="4"/>
      <c r="HR2062" s="6"/>
      <c r="HS2062" s="5"/>
      <c r="HT2062" s="5"/>
      <c r="HU2062" s="4"/>
      <c r="HV2062" s="6"/>
      <c r="HW2062" s="4"/>
      <c r="HX2062" s="6"/>
      <c r="HY2062" s="5"/>
      <c r="HZ2062" s="5"/>
      <c r="IA2062" s="4"/>
      <c r="IB2062" s="6"/>
      <c r="IC2062" s="4"/>
      <c r="ID2062" s="6"/>
      <c r="IE2062" s="5"/>
      <c r="IF2062" s="5"/>
      <c r="IG2062" s="4"/>
      <c r="IH2062" s="6"/>
      <c r="II2062" s="4"/>
      <c r="IJ2062" s="6"/>
      <c r="IK2062" s="5"/>
      <c r="IL2062" s="5"/>
      <c r="IM2062" s="4"/>
      <c r="IN2062" s="6"/>
      <c r="IO2062" s="4"/>
      <c r="IP2062" s="6"/>
      <c r="IQ2062" s="5"/>
      <c r="IR2062" s="5"/>
      <c r="IS2062" s="4"/>
      <c r="IT2062" s="6"/>
      <c r="IU2062" s="4"/>
      <c r="IV2062" s="6"/>
      <c r="IW2062" s="5"/>
      <c r="IX2062" s="5"/>
      <c r="IY2062" s="4"/>
      <c r="IZ2062" s="6"/>
      <c r="JA2062" s="4"/>
      <c r="JB2062" s="6"/>
      <c r="JC2062" s="5"/>
      <c r="JD2062" s="5"/>
      <c r="JE2062" s="4"/>
      <c r="JF2062" s="6"/>
      <c r="JG2062" s="4"/>
      <c r="JH2062" s="6"/>
      <c r="JI2062" s="5"/>
      <c r="JJ2062" s="5"/>
      <c r="JK2062" s="4"/>
      <c r="JL2062" s="6"/>
      <c r="JM2062" s="4"/>
      <c r="JN2062" s="6"/>
      <c r="JO2062" s="5"/>
      <c r="JP2062" s="5"/>
      <c r="JQ2062" s="4"/>
      <c r="JR2062" s="6"/>
      <c r="JS2062" s="4"/>
      <c r="JT2062" s="6"/>
      <c r="JU2062" s="5"/>
      <c r="JV2062" s="5"/>
      <c r="JW2062" s="4"/>
      <c r="JX2062" s="6"/>
      <c r="JY2062" s="4"/>
      <c r="JZ2062" s="6"/>
      <c r="KA2062" s="5"/>
      <c r="KB2062" s="5"/>
      <c r="KC2062" s="4"/>
      <c r="KD2062" s="6"/>
      <c r="KE2062" s="4"/>
      <c r="KF2062" s="6"/>
      <c r="KG2062" s="5"/>
      <c r="KH2062" s="5"/>
      <c r="KI2062" s="4"/>
      <c r="KJ2062" s="6"/>
      <c r="KK2062" s="4"/>
      <c r="KL2062" s="6"/>
      <c r="KM2062" s="5"/>
      <c r="KN2062" s="5"/>
    </row>
    <row r="2063">
      <c r="A2063" s="3" t="s">
        <v>85</v>
      </c>
      <c r="B2063" s="3" t="s">
        <v>1266</v>
      </c>
      <c r="C2063" s="3" t="s">
        <v>586</v>
      </c>
      <c r="D2063" s="3" t="s">
        <v>712</v>
      </c>
      <c r="E2063" s="3" t="s">
        <v>1270</v>
      </c>
      <c r="F2063" s="3" t="s">
        <v>104</v>
      </c>
      <c r="G2063" s="3" t="s">
        <v>104</v>
      </c>
      <c r="H2063" s="3" t="s">
        <v>104</v>
      </c>
      <c r="I2063" s="3" t="s">
        <v>1670</v>
      </c>
      <c r="J2063" s="3" t="s">
        <v>104</v>
      </c>
      <c r="K2063" s="4"/>
      <c r="L2063" s="4">
        <f>=ROUNDDOWN({0},0)</f>
      </c>
      <c r="M2063" s="4"/>
      <c r="N2063" s="5"/>
      <c r="O2063" s="4"/>
      <c r="P2063" s="4">
        <f>=ROUNDDOWN({0},0)</f>
      </c>
      <c r="Q2063" s="4"/>
      <c r="R2063" s="5"/>
      <c r="S2063" s="4"/>
      <c r="T2063" s="6"/>
      <c r="U2063" s="4"/>
      <c r="V2063" s="6"/>
      <c r="W2063" s="5"/>
      <c r="X2063" s="5"/>
      <c r="Y2063" s="4"/>
      <c r="Z2063" s="6"/>
      <c r="AA2063" s="4"/>
      <c r="AB2063" s="6"/>
      <c r="AC2063" s="5"/>
      <c r="AD2063" s="5"/>
      <c r="AE2063" s="4"/>
      <c r="AF2063" s="6"/>
      <c r="AG2063" s="4"/>
      <c r="AH2063" s="6"/>
      <c r="AI2063" s="5"/>
      <c r="AJ2063" s="5"/>
      <c r="AK2063" s="4"/>
      <c r="AL2063" s="6"/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  <c r="AW2063" s="4"/>
      <c r="AX2063" s="6"/>
      <c r="AY2063" s="4"/>
      <c r="AZ2063" s="6"/>
      <c r="BA2063" s="5"/>
      <c r="BB2063" s="5"/>
      <c r="BC2063" s="4"/>
      <c r="BD2063" s="6"/>
      <c r="BE2063" s="4"/>
      <c r="BF2063" s="6"/>
      <c r="BG2063" s="5"/>
      <c r="BH2063" s="5"/>
      <c r="BI2063" s="4"/>
      <c r="BJ2063" s="6"/>
      <c r="BK2063" s="4"/>
      <c r="BL2063" s="6"/>
      <c r="BM2063" s="5"/>
      <c r="BN2063" s="5"/>
      <c r="BO2063" s="4"/>
      <c r="BP2063" s="6"/>
      <c r="BQ2063" s="4"/>
      <c r="BR2063" s="6"/>
      <c r="BS2063" s="5"/>
      <c r="BT2063" s="5"/>
      <c r="BU2063" s="4"/>
      <c r="BV2063" s="6"/>
      <c r="BW2063" s="4"/>
      <c r="BX2063" s="6"/>
      <c r="BY2063" s="5"/>
      <c r="BZ2063" s="5"/>
      <c r="CA2063" s="4"/>
      <c r="CB2063" s="6"/>
      <c r="CC2063" s="4"/>
      <c r="CD2063" s="6"/>
      <c r="CE2063" s="5"/>
      <c r="CF2063" s="5"/>
      <c r="CG2063" s="4"/>
      <c r="CH2063" s="6"/>
      <c r="CI2063" s="4"/>
      <c r="CJ2063" s="6"/>
      <c r="CK2063" s="5"/>
      <c r="CL2063" s="5"/>
      <c r="CM2063" s="4"/>
      <c r="CN2063" s="6"/>
      <c r="CO2063" s="4"/>
      <c r="CP2063" s="6"/>
      <c r="CQ2063" s="5"/>
      <c r="CR2063" s="5"/>
      <c r="CS2063" s="4"/>
      <c r="CT2063" s="6"/>
      <c r="CU2063" s="4"/>
      <c r="CV2063" s="6"/>
      <c r="CW2063" s="5"/>
      <c r="CX2063" s="5"/>
      <c r="CY2063" s="4"/>
      <c r="CZ2063" s="6"/>
      <c r="DA2063" s="4"/>
      <c r="DB2063" s="6"/>
      <c r="DC2063" s="5"/>
      <c r="DD2063" s="5"/>
      <c r="DE2063" s="4"/>
      <c r="DF2063" s="6"/>
      <c r="DG2063" s="4"/>
      <c r="DH2063" s="6"/>
      <c r="DI2063" s="5"/>
      <c r="DJ2063" s="5"/>
      <c r="DK2063" s="4"/>
      <c r="DL2063" s="6"/>
      <c r="DM2063" s="4"/>
      <c r="DN2063" s="6"/>
      <c r="DO2063" s="5"/>
      <c r="DP2063" s="5"/>
      <c r="DQ2063" s="4"/>
      <c r="DR2063" s="6"/>
      <c r="DS2063" s="4"/>
      <c r="DT2063" s="6"/>
      <c r="DU2063" s="5"/>
      <c r="DV2063" s="5"/>
      <c r="DW2063" s="4"/>
      <c r="DX2063" s="6"/>
      <c r="DY2063" s="4"/>
      <c r="DZ2063" s="6"/>
      <c r="EA2063" s="5"/>
      <c r="EB2063" s="5"/>
      <c r="EC2063" s="4"/>
      <c r="ED2063" s="6"/>
      <c r="EE2063" s="4"/>
      <c r="EF2063" s="6"/>
      <c r="EG2063" s="5"/>
      <c r="EH2063" s="5"/>
      <c r="EI2063" s="4"/>
      <c r="EJ2063" s="6"/>
      <c r="EK2063" s="4"/>
      <c r="EL2063" s="6"/>
      <c r="EM2063" s="5"/>
      <c r="EN2063" s="5"/>
      <c r="EO2063" s="4"/>
      <c r="EP2063" s="6"/>
      <c r="EQ2063" s="4"/>
      <c r="ER2063" s="6"/>
      <c r="ES2063" s="5"/>
      <c r="ET2063" s="5"/>
      <c r="EU2063" s="4"/>
      <c r="EV2063" s="6"/>
      <c r="EW2063" s="4"/>
      <c r="EX2063" s="6"/>
      <c r="EY2063" s="5"/>
      <c r="EZ2063" s="5"/>
      <c r="FA2063" s="4"/>
      <c r="FB2063" s="6"/>
      <c r="FC2063" s="4"/>
      <c r="FD2063" s="6"/>
      <c r="FE2063" s="5"/>
      <c r="FF2063" s="5"/>
      <c r="FG2063" s="4"/>
      <c r="FH2063" s="6"/>
      <c r="FI2063" s="4"/>
      <c r="FJ2063" s="6"/>
      <c r="FK2063" s="5"/>
      <c r="FL2063" s="5"/>
      <c r="FM2063" s="4"/>
      <c r="FN2063" s="6"/>
      <c r="FO2063" s="4"/>
      <c r="FP2063" s="6"/>
      <c r="FQ2063" s="5"/>
      <c r="FR2063" s="5"/>
      <c r="FS2063" s="4"/>
      <c r="FT2063" s="6"/>
      <c r="FU2063" s="4"/>
      <c r="FV2063" s="6"/>
      <c r="FW2063" s="5"/>
      <c r="FX2063" s="5"/>
      <c r="FY2063" s="4"/>
      <c r="FZ2063" s="6"/>
      <c r="GA2063" s="4"/>
      <c r="GB2063" s="6"/>
      <c r="GC2063" s="5"/>
      <c r="GD2063" s="5"/>
      <c r="GE2063" s="4"/>
      <c r="GF2063" s="6"/>
      <c r="GG2063" s="4"/>
      <c r="GH2063" s="6"/>
      <c r="GI2063" s="5"/>
      <c r="GJ2063" s="5"/>
      <c r="GK2063" s="4"/>
      <c r="GL2063" s="6"/>
      <c r="GM2063" s="4"/>
      <c r="GN2063" s="6"/>
      <c r="GO2063" s="5"/>
      <c r="GP2063" s="5"/>
      <c r="GQ2063" s="4"/>
      <c r="GR2063" s="6"/>
      <c r="GS2063" s="4"/>
      <c r="GT2063" s="6"/>
      <c r="GU2063" s="5"/>
      <c r="GV2063" s="5"/>
      <c r="GW2063" s="4"/>
      <c r="GX2063" s="6"/>
      <c r="GY2063" s="4"/>
      <c r="GZ2063" s="6"/>
      <c r="HA2063" s="5"/>
      <c r="HB2063" s="5"/>
      <c r="HC2063" s="4"/>
      <c r="HD2063" s="6"/>
      <c r="HE2063" s="4"/>
      <c r="HF2063" s="6"/>
      <c r="HG2063" s="5"/>
      <c r="HH2063" s="5"/>
      <c r="HI2063" s="4"/>
      <c r="HJ2063" s="6"/>
      <c r="HK2063" s="4"/>
      <c r="HL2063" s="6"/>
      <c r="HM2063" s="5"/>
      <c r="HN2063" s="5"/>
      <c r="HO2063" s="4"/>
      <c r="HP2063" s="6"/>
      <c r="HQ2063" s="4"/>
      <c r="HR2063" s="6"/>
      <c r="HS2063" s="5"/>
      <c r="HT2063" s="5"/>
      <c r="HU2063" s="4"/>
      <c r="HV2063" s="6"/>
      <c r="HW2063" s="4"/>
      <c r="HX2063" s="6"/>
      <c r="HY2063" s="5"/>
      <c r="HZ2063" s="5"/>
      <c r="IA2063" s="4"/>
      <c r="IB2063" s="6"/>
      <c r="IC2063" s="4"/>
      <c r="ID2063" s="6"/>
      <c r="IE2063" s="5"/>
      <c r="IF2063" s="5"/>
      <c r="IG2063" s="4"/>
      <c r="IH2063" s="6"/>
      <c r="II2063" s="4"/>
      <c r="IJ2063" s="6"/>
      <c r="IK2063" s="5"/>
      <c r="IL2063" s="5"/>
      <c r="IM2063" s="4"/>
      <c r="IN2063" s="6"/>
      <c r="IO2063" s="4"/>
      <c r="IP2063" s="6"/>
      <c r="IQ2063" s="5"/>
      <c r="IR2063" s="5"/>
      <c r="IS2063" s="4"/>
      <c r="IT2063" s="6"/>
      <c r="IU2063" s="4"/>
      <c r="IV2063" s="6"/>
      <c r="IW2063" s="5"/>
      <c r="IX2063" s="5"/>
      <c r="IY2063" s="4"/>
      <c r="IZ2063" s="6"/>
      <c r="JA2063" s="4"/>
      <c r="JB2063" s="6"/>
      <c r="JC2063" s="5"/>
      <c r="JD2063" s="5"/>
      <c r="JE2063" s="4"/>
      <c r="JF2063" s="6"/>
      <c r="JG2063" s="4"/>
      <c r="JH2063" s="6"/>
      <c r="JI2063" s="5"/>
      <c r="JJ2063" s="5"/>
      <c r="JK2063" s="4"/>
      <c r="JL2063" s="6"/>
      <c r="JM2063" s="4"/>
      <c r="JN2063" s="6"/>
      <c r="JO2063" s="5"/>
      <c r="JP2063" s="5"/>
      <c r="JQ2063" s="4"/>
      <c r="JR2063" s="6"/>
      <c r="JS2063" s="4"/>
      <c r="JT2063" s="6"/>
      <c r="JU2063" s="5"/>
      <c r="JV2063" s="5"/>
      <c r="JW2063" s="4"/>
      <c r="JX2063" s="6"/>
      <c r="JY2063" s="4"/>
      <c r="JZ2063" s="6"/>
      <c r="KA2063" s="5"/>
      <c r="KB2063" s="5"/>
      <c r="KC2063" s="4"/>
      <c r="KD2063" s="6"/>
      <c r="KE2063" s="4"/>
      <c r="KF2063" s="6"/>
      <c r="KG2063" s="5"/>
      <c r="KH2063" s="5"/>
      <c r="KI2063" s="4"/>
      <c r="KJ2063" s="6"/>
      <c r="KK2063" s="4"/>
      <c r="KL2063" s="6"/>
      <c r="KM2063" s="5"/>
      <c r="KN2063" s="5"/>
    </row>
    <row r="2064">
      <c r="A2064" s="3" t="s">
        <v>85</v>
      </c>
      <c r="B2064" s="3" t="s">
        <v>1266</v>
      </c>
      <c r="C2064" s="3" t="s">
        <v>586</v>
      </c>
      <c r="D2064" s="3" t="s">
        <v>712</v>
      </c>
      <c r="E2064" s="3" t="s">
        <v>1283</v>
      </c>
      <c r="F2064" s="3" t="s">
        <v>104</v>
      </c>
      <c r="G2064" s="3" t="s">
        <v>104</v>
      </c>
      <c r="H2064" s="3" t="s">
        <v>104</v>
      </c>
      <c r="I2064" s="3" t="s">
        <v>1670</v>
      </c>
      <c r="J2064" s="3" t="s">
        <v>104</v>
      </c>
      <c r="K2064" s="4"/>
      <c r="L2064" s="4">
        <f>=ROUNDDOWN({0},0)</f>
      </c>
      <c r="M2064" s="4"/>
      <c r="N2064" s="5"/>
      <c r="O2064" s="4"/>
      <c r="P2064" s="4">
        <f>=ROUNDDOWN({0},0)</f>
      </c>
      <c r="Q2064" s="4"/>
      <c r="R2064" s="5"/>
      <c r="S2064" s="4"/>
      <c r="T2064" s="6"/>
      <c r="U2064" s="4"/>
      <c r="V2064" s="6"/>
      <c r="W2064" s="5"/>
      <c r="X2064" s="5"/>
      <c r="Y2064" s="4"/>
      <c r="Z2064" s="6"/>
      <c r="AA2064" s="4"/>
      <c r="AB2064" s="6"/>
      <c r="AC2064" s="5"/>
      <c r="AD2064" s="5"/>
      <c r="AE2064" s="4"/>
      <c r="AF2064" s="6"/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  <c r="AW2064" s="4"/>
      <c r="AX2064" s="6"/>
      <c r="AY2064" s="4"/>
      <c r="AZ2064" s="6"/>
      <c r="BA2064" s="5"/>
      <c r="BB2064" s="5"/>
      <c r="BC2064" s="4"/>
      <c r="BD2064" s="6"/>
      <c r="BE2064" s="4"/>
      <c r="BF2064" s="6"/>
      <c r="BG2064" s="5"/>
      <c r="BH2064" s="5"/>
      <c r="BI2064" s="4"/>
      <c r="BJ2064" s="6"/>
      <c r="BK2064" s="4"/>
      <c r="BL2064" s="6"/>
      <c r="BM2064" s="5"/>
      <c r="BN2064" s="5"/>
      <c r="BO2064" s="4"/>
      <c r="BP2064" s="6"/>
      <c r="BQ2064" s="4"/>
      <c r="BR2064" s="6"/>
      <c r="BS2064" s="5"/>
      <c r="BT2064" s="5"/>
      <c r="BU2064" s="4"/>
      <c r="BV2064" s="6"/>
      <c r="BW2064" s="4"/>
      <c r="BX2064" s="6"/>
      <c r="BY2064" s="5"/>
      <c r="BZ2064" s="5"/>
      <c r="CA2064" s="4"/>
      <c r="CB2064" s="6"/>
      <c r="CC2064" s="4"/>
      <c r="CD2064" s="6"/>
      <c r="CE2064" s="5"/>
      <c r="CF2064" s="5"/>
      <c r="CG2064" s="4"/>
      <c r="CH2064" s="6"/>
      <c r="CI2064" s="4"/>
      <c r="CJ2064" s="6"/>
      <c r="CK2064" s="5"/>
      <c r="CL2064" s="5"/>
      <c r="CM2064" s="4"/>
      <c r="CN2064" s="6"/>
      <c r="CO2064" s="4"/>
      <c r="CP2064" s="6"/>
      <c r="CQ2064" s="5"/>
      <c r="CR2064" s="5"/>
      <c r="CS2064" s="4"/>
      <c r="CT2064" s="6"/>
      <c r="CU2064" s="4"/>
      <c r="CV2064" s="6"/>
      <c r="CW2064" s="5"/>
      <c r="CX2064" s="5"/>
      <c r="CY2064" s="4"/>
      <c r="CZ2064" s="6"/>
      <c r="DA2064" s="4"/>
      <c r="DB2064" s="6"/>
      <c r="DC2064" s="5"/>
      <c r="DD2064" s="5"/>
      <c r="DE2064" s="4"/>
      <c r="DF2064" s="6"/>
      <c r="DG2064" s="4"/>
      <c r="DH2064" s="6"/>
      <c r="DI2064" s="5"/>
      <c r="DJ2064" s="5"/>
      <c r="DK2064" s="4"/>
      <c r="DL2064" s="6"/>
      <c r="DM2064" s="4"/>
      <c r="DN2064" s="6"/>
      <c r="DO2064" s="5"/>
      <c r="DP2064" s="5"/>
      <c r="DQ2064" s="4"/>
      <c r="DR2064" s="6"/>
      <c r="DS2064" s="4"/>
      <c r="DT2064" s="6"/>
      <c r="DU2064" s="5"/>
      <c r="DV2064" s="5"/>
      <c r="DW2064" s="4"/>
      <c r="DX2064" s="6"/>
      <c r="DY2064" s="4"/>
      <c r="DZ2064" s="6"/>
      <c r="EA2064" s="5"/>
      <c r="EB2064" s="5"/>
      <c r="EC2064" s="4"/>
      <c r="ED2064" s="6"/>
      <c r="EE2064" s="4"/>
      <c r="EF2064" s="6"/>
      <c r="EG2064" s="5"/>
      <c r="EH2064" s="5"/>
      <c r="EI2064" s="4"/>
      <c r="EJ2064" s="6"/>
      <c r="EK2064" s="4"/>
      <c r="EL2064" s="6"/>
      <c r="EM2064" s="5"/>
      <c r="EN2064" s="5"/>
      <c r="EO2064" s="4"/>
      <c r="EP2064" s="6"/>
      <c r="EQ2064" s="4"/>
      <c r="ER2064" s="6"/>
      <c r="ES2064" s="5"/>
      <c r="ET2064" s="5"/>
      <c r="EU2064" s="4"/>
      <c r="EV2064" s="6"/>
      <c r="EW2064" s="4"/>
      <c r="EX2064" s="6"/>
      <c r="EY2064" s="5"/>
      <c r="EZ2064" s="5"/>
      <c r="FA2064" s="4"/>
      <c r="FB2064" s="6"/>
      <c r="FC2064" s="4"/>
      <c r="FD2064" s="6"/>
      <c r="FE2064" s="5"/>
      <c r="FF2064" s="5"/>
      <c r="FG2064" s="4"/>
      <c r="FH2064" s="6"/>
      <c r="FI2064" s="4"/>
      <c r="FJ2064" s="6"/>
      <c r="FK2064" s="5"/>
      <c r="FL2064" s="5"/>
      <c r="FM2064" s="4"/>
      <c r="FN2064" s="6"/>
      <c r="FO2064" s="4"/>
      <c r="FP2064" s="6"/>
      <c r="FQ2064" s="5"/>
      <c r="FR2064" s="5"/>
      <c r="FS2064" s="4"/>
      <c r="FT2064" s="6"/>
      <c r="FU2064" s="4"/>
      <c r="FV2064" s="6"/>
      <c r="FW2064" s="5"/>
      <c r="FX2064" s="5"/>
      <c r="FY2064" s="4"/>
      <c r="FZ2064" s="6"/>
      <c r="GA2064" s="4"/>
      <c r="GB2064" s="6"/>
      <c r="GC2064" s="5"/>
      <c r="GD2064" s="5"/>
      <c r="GE2064" s="4"/>
      <c r="GF2064" s="6"/>
      <c r="GG2064" s="4"/>
      <c r="GH2064" s="6"/>
      <c r="GI2064" s="5"/>
      <c r="GJ2064" s="5"/>
      <c r="GK2064" s="4"/>
      <c r="GL2064" s="6"/>
      <c r="GM2064" s="4"/>
      <c r="GN2064" s="6"/>
      <c r="GO2064" s="5"/>
      <c r="GP2064" s="5"/>
      <c r="GQ2064" s="4"/>
      <c r="GR2064" s="6"/>
      <c r="GS2064" s="4"/>
      <c r="GT2064" s="6"/>
      <c r="GU2064" s="5"/>
      <c r="GV2064" s="5"/>
      <c r="GW2064" s="4"/>
      <c r="GX2064" s="6"/>
      <c r="GY2064" s="4"/>
      <c r="GZ2064" s="6"/>
      <c r="HA2064" s="5"/>
      <c r="HB2064" s="5"/>
      <c r="HC2064" s="4"/>
      <c r="HD2064" s="6"/>
      <c r="HE2064" s="4"/>
      <c r="HF2064" s="6"/>
      <c r="HG2064" s="5"/>
      <c r="HH2064" s="5"/>
      <c r="HI2064" s="4"/>
      <c r="HJ2064" s="6"/>
      <c r="HK2064" s="4"/>
      <c r="HL2064" s="6"/>
      <c r="HM2064" s="5"/>
      <c r="HN2064" s="5"/>
      <c r="HO2064" s="4"/>
      <c r="HP2064" s="6"/>
      <c r="HQ2064" s="4"/>
      <c r="HR2064" s="6"/>
      <c r="HS2064" s="5"/>
      <c r="HT2064" s="5"/>
      <c r="HU2064" s="4"/>
      <c r="HV2064" s="6"/>
      <c r="HW2064" s="4"/>
      <c r="HX2064" s="6"/>
      <c r="HY2064" s="5"/>
      <c r="HZ2064" s="5"/>
      <c r="IA2064" s="4"/>
      <c r="IB2064" s="6"/>
      <c r="IC2064" s="4"/>
      <c r="ID2064" s="6"/>
      <c r="IE2064" s="5"/>
      <c r="IF2064" s="5"/>
      <c r="IG2064" s="4"/>
      <c r="IH2064" s="6"/>
      <c r="II2064" s="4"/>
      <c r="IJ2064" s="6"/>
      <c r="IK2064" s="5"/>
      <c r="IL2064" s="5"/>
      <c r="IM2064" s="4"/>
      <c r="IN2064" s="6"/>
      <c r="IO2064" s="4"/>
      <c r="IP2064" s="6"/>
      <c r="IQ2064" s="5"/>
      <c r="IR2064" s="5"/>
      <c r="IS2064" s="4"/>
      <c r="IT2064" s="6"/>
      <c r="IU2064" s="4"/>
      <c r="IV2064" s="6"/>
      <c r="IW2064" s="5"/>
      <c r="IX2064" s="5"/>
      <c r="IY2064" s="4"/>
      <c r="IZ2064" s="6"/>
      <c r="JA2064" s="4"/>
      <c r="JB2064" s="6"/>
      <c r="JC2064" s="5"/>
      <c r="JD2064" s="5"/>
      <c r="JE2064" s="4"/>
      <c r="JF2064" s="6"/>
      <c r="JG2064" s="4"/>
      <c r="JH2064" s="6"/>
      <c r="JI2064" s="5"/>
      <c r="JJ2064" s="5"/>
      <c r="JK2064" s="4"/>
      <c r="JL2064" s="6"/>
      <c r="JM2064" s="4"/>
      <c r="JN2064" s="6"/>
      <c r="JO2064" s="5"/>
      <c r="JP2064" s="5"/>
      <c r="JQ2064" s="4"/>
      <c r="JR2064" s="6"/>
      <c r="JS2064" s="4"/>
      <c r="JT2064" s="6"/>
      <c r="JU2064" s="5"/>
      <c r="JV2064" s="5"/>
      <c r="JW2064" s="4"/>
      <c r="JX2064" s="6"/>
      <c r="JY2064" s="4"/>
      <c r="JZ2064" s="6"/>
      <c r="KA2064" s="5"/>
      <c r="KB2064" s="5"/>
      <c r="KC2064" s="4"/>
      <c r="KD2064" s="6"/>
      <c r="KE2064" s="4"/>
      <c r="KF2064" s="6"/>
      <c r="KG2064" s="5"/>
      <c r="KH2064" s="5"/>
      <c r="KI2064" s="4"/>
      <c r="KJ2064" s="6"/>
      <c r="KK2064" s="4"/>
      <c r="KL2064" s="6"/>
      <c r="KM2064" s="5"/>
      <c r="KN2064" s="5"/>
    </row>
    <row r="2065">
      <c r="A2065" s="3" t="s">
        <v>85</v>
      </c>
      <c r="B2065" s="3" t="s">
        <v>1266</v>
      </c>
      <c r="C2065" s="3" t="s">
        <v>586</v>
      </c>
      <c r="D2065" s="3" t="s">
        <v>712</v>
      </c>
      <c r="E2065" s="3" t="s">
        <v>1271</v>
      </c>
      <c r="F2065" s="3" t="s">
        <v>104</v>
      </c>
      <c r="G2065" s="3" t="s">
        <v>104</v>
      </c>
      <c r="H2065" s="3" t="s">
        <v>104</v>
      </c>
      <c r="I2065" s="3" t="s">
        <v>1682</v>
      </c>
      <c r="J2065" s="3" t="s">
        <v>104</v>
      </c>
      <c r="K2065" s="4"/>
      <c r="L2065" s="4">
        <f>=ROUNDDOWN({0},0)</f>
      </c>
      <c r="M2065" s="4"/>
      <c r="N2065" s="5"/>
      <c r="O2065" s="4"/>
      <c r="P2065" s="4">
        <f>=ROUNDDOWN({0},0)</f>
      </c>
      <c r="Q2065" s="4"/>
      <c r="R2065" s="5"/>
      <c r="S2065" s="4"/>
      <c r="T2065" s="6"/>
      <c r="U2065" s="4"/>
      <c r="V2065" s="6"/>
      <c r="W2065" s="5"/>
      <c r="X2065" s="5"/>
      <c r="Y2065" s="4"/>
      <c r="Z2065" s="6"/>
      <c r="AA2065" s="4"/>
      <c r="AB2065" s="6"/>
      <c r="AC2065" s="5"/>
      <c r="AD2065" s="5"/>
      <c r="AE2065" s="4"/>
      <c r="AF2065" s="6"/>
      <c r="AG2065" s="4"/>
      <c r="AH2065" s="6"/>
      <c r="AI2065" s="5"/>
      <c r="AJ2065" s="5"/>
      <c r="AK2065" s="4"/>
      <c r="AL2065" s="6"/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  <c r="AW2065" s="4"/>
      <c r="AX2065" s="6"/>
      <c r="AY2065" s="4"/>
      <c r="AZ2065" s="6"/>
      <c r="BA2065" s="5"/>
      <c r="BB2065" s="5"/>
      <c r="BC2065" s="4"/>
      <c r="BD2065" s="6"/>
      <c r="BE2065" s="4"/>
      <c r="BF2065" s="6"/>
      <c r="BG2065" s="5"/>
      <c r="BH2065" s="5"/>
      <c r="BI2065" s="4"/>
      <c r="BJ2065" s="6"/>
      <c r="BK2065" s="4"/>
      <c r="BL2065" s="6"/>
      <c r="BM2065" s="5"/>
      <c r="BN2065" s="5"/>
      <c r="BO2065" s="4"/>
      <c r="BP2065" s="6"/>
      <c r="BQ2065" s="4"/>
      <c r="BR2065" s="6"/>
      <c r="BS2065" s="5"/>
      <c r="BT2065" s="5"/>
      <c r="BU2065" s="4"/>
      <c r="BV2065" s="6"/>
      <c r="BW2065" s="4"/>
      <c r="BX2065" s="6"/>
      <c r="BY2065" s="5"/>
      <c r="BZ2065" s="5"/>
      <c r="CA2065" s="4"/>
      <c r="CB2065" s="6"/>
      <c r="CC2065" s="4"/>
      <c r="CD2065" s="6"/>
      <c r="CE2065" s="5"/>
      <c r="CF2065" s="5"/>
      <c r="CG2065" s="4"/>
      <c r="CH2065" s="6"/>
      <c r="CI2065" s="4"/>
      <c r="CJ2065" s="6"/>
      <c r="CK2065" s="5"/>
      <c r="CL2065" s="5"/>
      <c r="CM2065" s="4"/>
      <c r="CN2065" s="6"/>
      <c r="CO2065" s="4"/>
      <c r="CP2065" s="6"/>
      <c r="CQ2065" s="5"/>
      <c r="CR2065" s="5"/>
      <c r="CS2065" s="4"/>
      <c r="CT2065" s="6"/>
      <c r="CU2065" s="4"/>
      <c r="CV2065" s="6"/>
      <c r="CW2065" s="5"/>
      <c r="CX2065" s="5"/>
      <c r="CY2065" s="4"/>
      <c r="CZ2065" s="6"/>
      <c r="DA2065" s="4"/>
      <c r="DB2065" s="6"/>
      <c r="DC2065" s="5"/>
      <c r="DD2065" s="5"/>
      <c r="DE2065" s="4"/>
      <c r="DF2065" s="6"/>
      <c r="DG2065" s="4"/>
      <c r="DH2065" s="6"/>
      <c r="DI2065" s="5"/>
      <c r="DJ2065" s="5"/>
      <c r="DK2065" s="4"/>
      <c r="DL2065" s="6"/>
      <c r="DM2065" s="4"/>
      <c r="DN2065" s="6"/>
      <c r="DO2065" s="5"/>
      <c r="DP2065" s="5"/>
      <c r="DQ2065" s="4"/>
      <c r="DR2065" s="6"/>
      <c r="DS2065" s="4"/>
      <c r="DT2065" s="6"/>
      <c r="DU2065" s="5"/>
      <c r="DV2065" s="5"/>
      <c r="DW2065" s="4"/>
      <c r="DX2065" s="6"/>
      <c r="DY2065" s="4"/>
      <c r="DZ2065" s="6"/>
      <c r="EA2065" s="5"/>
      <c r="EB2065" s="5"/>
      <c r="EC2065" s="4"/>
      <c r="ED2065" s="6"/>
      <c r="EE2065" s="4"/>
      <c r="EF2065" s="6"/>
      <c r="EG2065" s="5"/>
      <c r="EH2065" s="5"/>
      <c r="EI2065" s="4"/>
      <c r="EJ2065" s="6"/>
      <c r="EK2065" s="4"/>
      <c r="EL2065" s="6"/>
      <c r="EM2065" s="5"/>
      <c r="EN2065" s="5"/>
      <c r="EO2065" s="4"/>
      <c r="EP2065" s="6"/>
      <c r="EQ2065" s="4"/>
      <c r="ER2065" s="6"/>
      <c r="ES2065" s="5"/>
      <c r="ET2065" s="5"/>
      <c r="EU2065" s="4"/>
      <c r="EV2065" s="6"/>
      <c r="EW2065" s="4"/>
      <c r="EX2065" s="6"/>
      <c r="EY2065" s="5"/>
      <c r="EZ2065" s="5"/>
      <c r="FA2065" s="4"/>
      <c r="FB2065" s="6"/>
      <c r="FC2065" s="4"/>
      <c r="FD2065" s="6"/>
      <c r="FE2065" s="5"/>
      <c r="FF2065" s="5"/>
      <c r="FG2065" s="4"/>
      <c r="FH2065" s="6"/>
      <c r="FI2065" s="4"/>
      <c r="FJ2065" s="6"/>
      <c r="FK2065" s="5"/>
      <c r="FL2065" s="5"/>
      <c r="FM2065" s="4"/>
      <c r="FN2065" s="6"/>
      <c r="FO2065" s="4"/>
      <c r="FP2065" s="6"/>
      <c r="FQ2065" s="5"/>
      <c r="FR2065" s="5"/>
      <c r="FS2065" s="4"/>
      <c r="FT2065" s="6"/>
      <c r="FU2065" s="4"/>
      <c r="FV2065" s="6"/>
      <c r="FW2065" s="5"/>
      <c r="FX2065" s="5"/>
      <c r="FY2065" s="4"/>
      <c r="FZ2065" s="6"/>
      <c r="GA2065" s="4"/>
      <c r="GB2065" s="6"/>
      <c r="GC2065" s="5"/>
      <c r="GD2065" s="5"/>
      <c r="GE2065" s="4"/>
      <c r="GF2065" s="6"/>
      <c r="GG2065" s="4"/>
      <c r="GH2065" s="6"/>
      <c r="GI2065" s="5"/>
      <c r="GJ2065" s="5"/>
      <c r="GK2065" s="4"/>
      <c r="GL2065" s="6"/>
      <c r="GM2065" s="4"/>
      <c r="GN2065" s="6"/>
      <c r="GO2065" s="5"/>
      <c r="GP2065" s="5"/>
      <c r="GQ2065" s="4"/>
      <c r="GR2065" s="6"/>
      <c r="GS2065" s="4"/>
      <c r="GT2065" s="6"/>
      <c r="GU2065" s="5"/>
      <c r="GV2065" s="5"/>
      <c r="GW2065" s="4"/>
      <c r="GX2065" s="6"/>
      <c r="GY2065" s="4"/>
      <c r="GZ2065" s="6"/>
      <c r="HA2065" s="5"/>
      <c r="HB2065" s="5"/>
      <c r="HC2065" s="4"/>
      <c r="HD2065" s="6"/>
      <c r="HE2065" s="4"/>
      <c r="HF2065" s="6"/>
      <c r="HG2065" s="5"/>
      <c r="HH2065" s="5"/>
      <c r="HI2065" s="4"/>
      <c r="HJ2065" s="6"/>
      <c r="HK2065" s="4"/>
      <c r="HL2065" s="6"/>
      <c r="HM2065" s="5"/>
      <c r="HN2065" s="5"/>
      <c r="HO2065" s="4"/>
      <c r="HP2065" s="6"/>
      <c r="HQ2065" s="4"/>
      <c r="HR2065" s="6"/>
      <c r="HS2065" s="5"/>
      <c r="HT2065" s="5"/>
      <c r="HU2065" s="4"/>
      <c r="HV2065" s="6"/>
      <c r="HW2065" s="4"/>
      <c r="HX2065" s="6"/>
      <c r="HY2065" s="5"/>
      <c r="HZ2065" s="5"/>
      <c r="IA2065" s="4"/>
      <c r="IB2065" s="6"/>
      <c r="IC2065" s="4"/>
      <c r="ID2065" s="6"/>
      <c r="IE2065" s="5"/>
      <c r="IF2065" s="5"/>
      <c r="IG2065" s="4"/>
      <c r="IH2065" s="6"/>
      <c r="II2065" s="4"/>
      <c r="IJ2065" s="6"/>
      <c r="IK2065" s="5"/>
      <c r="IL2065" s="5"/>
      <c r="IM2065" s="4"/>
      <c r="IN2065" s="6"/>
      <c r="IO2065" s="4"/>
      <c r="IP2065" s="6"/>
      <c r="IQ2065" s="5"/>
      <c r="IR2065" s="5"/>
      <c r="IS2065" s="4"/>
      <c r="IT2065" s="6"/>
      <c r="IU2065" s="4"/>
      <c r="IV2065" s="6"/>
      <c r="IW2065" s="5"/>
      <c r="IX2065" s="5"/>
      <c r="IY2065" s="4"/>
      <c r="IZ2065" s="6"/>
      <c r="JA2065" s="4"/>
      <c r="JB2065" s="6"/>
      <c r="JC2065" s="5"/>
      <c r="JD2065" s="5"/>
      <c r="JE2065" s="4"/>
      <c r="JF2065" s="6"/>
      <c r="JG2065" s="4"/>
      <c r="JH2065" s="6"/>
      <c r="JI2065" s="5"/>
      <c r="JJ2065" s="5"/>
      <c r="JK2065" s="4"/>
      <c r="JL2065" s="6"/>
      <c r="JM2065" s="4"/>
      <c r="JN2065" s="6"/>
      <c r="JO2065" s="5"/>
      <c r="JP2065" s="5"/>
      <c r="JQ2065" s="4"/>
      <c r="JR2065" s="6"/>
      <c r="JS2065" s="4"/>
      <c r="JT2065" s="6"/>
      <c r="JU2065" s="5"/>
      <c r="JV2065" s="5"/>
      <c r="JW2065" s="4"/>
      <c r="JX2065" s="6"/>
      <c r="JY2065" s="4"/>
      <c r="JZ2065" s="6"/>
      <c r="KA2065" s="5"/>
      <c r="KB2065" s="5"/>
      <c r="KC2065" s="4"/>
      <c r="KD2065" s="6"/>
      <c r="KE2065" s="4"/>
      <c r="KF2065" s="6"/>
      <c r="KG2065" s="5"/>
      <c r="KH2065" s="5"/>
      <c r="KI2065" s="4"/>
      <c r="KJ2065" s="6"/>
      <c r="KK2065" s="4"/>
      <c r="KL2065" s="6"/>
      <c r="KM2065" s="5"/>
      <c r="KN2065" s="5"/>
    </row>
    <row r="2066">
      <c r="A2066" s="3" t="s">
        <v>85</v>
      </c>
      <c r="B2066" s="3" t="s">
        <v>1266</v>
      </c>
      <c r="C2066" s="3" t="s">
        <v>1128</v>
      </c>
      <c r="D2066" s="3" t="s">
        <v>712</v>
      </c>
      <c r="E2066" s="3" t="s">
        <v>1270</v>
      </c>
      <c r="F2066" s="3" t="s">
        <v>104</v>
      </c>
      <c r="G2066" s="3" t="s">
        <v>104</v>
      </c>
      <c r="H2066" s="3" t="s">
        <v>104</v>
      </c>
      <c r="I2066" s="3" t="s">
        <v>104</v>
      </c>
      <c r="J2066" s="3" t="s">
        <v>104</v>
      </c>
      <c r="K2066" s="4"/>
      <c r="L2066" s="4">
        <f>=ROUNDDOWN({0},0)</f>
      </c>
      <c r="M2066" s="4"/>
      <c r="N2066" s="5"/>
      <c r="O2066" s="4"/>
      <c r="P2066" s="4">
        <f>=ROUNDDOWN({0},0)</f>
      </c>
      <c r="Q2066" s="4"/>
      <c r="R2066" s="5"/>
      <c r="S2066" s="4"/>
      <c r="T2066" s="6"/>
      <c r="U2066" s="4"/>
      <c r="V2066" s="6"/>
      <c r="W2066" s="5"/>
      <c r="X2066" s="5"/>
      <c r="Y2066" s="4"/>
      <c r="Z2066" s="6"/>
      <c r="AA2066" s="4"/>
      <c r="AB2066" s="6"/>
      <c r="AC2066" s="5"/>
      <c r="AD2066" s="5"/>
      <c r="AE2066" s="4"/>
      <c r="AF2066" s="6"/>
      <c r="AG2066" s="4"/>
      <c r="AH2066" s="6"/>
      <c r="AI2066" s="5"/>
      <c r="AJ2066" s="5"/>
      <c r="AK2066" s="4"/>
      <c r="AL2066" s="6"/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  <c r="AW2066" s="4"/>
      <c r="AX2066" s="6"/>
      <c r="AY2066" s="4"/>
      <c r="AZ2066" s="6"/>
      <c r="BA2066" s="5"/>
      <c r="BB2066" s="5"/>
      <c r="BC2066" s="4"/>
      <c r="BD2066" s="6"/>
      <c r="BE2066" s="4"/>
      <c r="BF2066" s="6"/>
      <c r="BG2066" s="5"/>
      <c r="BH2066" s="5"/>
      <c r="BI2066" s="4"/>
      <c r="BJ2066" s="6"/>
      <c r="BK2066" s="4"/>
      <c r="BL2066" s="6"/>
      <c r="BM2066" s="5"/>
      <c r="BN2066" s="5"/>
      <c r="BO2066" s="4"/>
      <c r="BP2066" s="6"/>
      <c r="BQ2066" s="4"/>
      <c r="BR2066" s="6"/>
      <c r="BS2066" s="5"/>
      <c r="BT2066" s="5"/>
      <c r="BU2066" s="4"/>
      <c r="BV2066" s="6"/>
      <c r="BW2066" s="4"/>
      <c r="BX2066" s="6"/>
      <c r="BY2066" s="5"/>
      <c r="BZ2066" s="5"/>
      <c r="CA2066" s="4"/>
      <c r="CB2066" s="6"/>
      <c r="CC2066" s="4"/>
      <c r="CD2066" s="6"/>
      <c r="CE2066" s="5"/>
      <c r="CF2066" s="5"/>
      <c r="CG2066" s="4"/>
      <c r="CH2066" s="6"/>
      <c r="CI2066" s="4"/>
      <c r="CJ2066" s="6"/>
      <c r="CK2066" s="5"/>
      <c r="CL2066" s="5"/>
      <c r="CM2066" s="4"/>
      <c r="CN2066" s="6"/>
      <c r="CO2066" s="4"/>
      <c r="CP2066" s="6"/>
      <c r="CQ2066" s="5"/>
      <c r="CR2066" s="5"/>
      <c r="CS2066" s="4"/>
      <c r="CT2066" s="6"/>
      <c r="CU2066" s="4"/>
      <c r="CV2066" s="6"/>
      <c r="CW2066" s="5"/>
      <c r="CX2066" s="5"/>
      <c r="CY2066" s="4"/>
      <c r="CZ2066" s="6"/>
      <c r="DA2066" s="4"/>
      <c r="DB2066" s="6"/>
      <c r="DC2066" s="5"/>
      <c r="DD2066" s="5"/>
      <c r="DE2066" s="4"/>
      <c r="DF2066" s="6"/>
      <c r="DG2066" s="4"/>
      <c r="DH2066" s="6"/>
      <c r="DI2066" s="5"/>
      <c r="DJ2066" s="5"/>
      <c r="DK2066" s="4"/>
      <c r="DL2066" s="6"/>
      <c r="DM2066" s="4"/>
      <c r="DN2066" s="6"/>
      <c r="DO2066" s="5"/>
      <c r="DP2066" s="5"/>
      <c r="DQ2066" s="4"/>
      <c r="DR2066" s="6"/>
      <c r="DS2066" s="4"/>
      <c r="DT2066" s="6"/>
      <c r="DU2066" s="5"/>
      <c r="DV2066" s="5"/>
      <c r="DW2066" s="4"/>
      <c r="DX2066" s="6"/>
      <c r="DY2066" s="4"/>
      <c r="DZ2066" s="6"/>
      <c r="EA2066" s="5"/>
      <c r="EB2066" s="5"/>
      <c r="EC2066" s="4"/>
      <c r="ED2066" s="6"/>
      <c r="EE2066" s="4"/>
      <c r="EF2066" s="6"/>
      <c r="EG2066" s="5"/>
      <c r="EH2066" s="5"/>
      <c r="EI2066" s="4"/>
      <c r="EJ2066" s="6"/>
      <c r="EK2066" s="4"/>
      <c r="EL2066" s="6"/>
      <c r="EM2066" s="5"/>
      <c r="EN2066" s="5"/>
      <c r="EO2066" s="4"/>
      <c r="EP2066" s="6"/>
      <c r="EQ2066" s="4"/>
      <c r="ER2066" s="6"/>
      <c r="ES2066" s="5"/>
      <c r="ET2066" s="5"/>
      <c r="EU2066" s="4"/>
      <c r="EV2066" s="6"/>
      <c r="EW2066" s="4"/>
      <c r="EX2066" s="6"/>
      <c r="EY2066" s="5"/>
      <c r="EZ2066" s="5"/>
      <c r="FA2066" s="4"/>
      <c r="FB2066" s="6"/>
      <c r="FC2066" s="4"/>
      <c r="FD2066" s="6"/>
      <c r="FE2066" s="5"/>
      <c r="FF2066" s="5"/>
      <c r="FG2066" s="4"/>
      <c r="FH2066" s="6"/>
      <c r="FI2066" s="4"/>
      <c r="FJ2066" s="6"/>
      <c r="FK2066" s="5"/>
      <c r="FL2066" s="5"/>
      <c r="FM2066" s="4"/>
      <c r="FN2066" s="6"/>
      <c r="FO2066" s="4"/>
      <c r="FP2066" s="6"/>
      <c r="FQ2066" s="5"/>
      <c r="FR2066" s="5"/>
      <c r="FS2066" s="4"/>
      <c r="FT2066" s="6"/>
      <c r="FU2066" s="4"/>
      <c r="FV2066" s="6"/>
      <c r="FW2066" s="5"/>
      <c r="FX2066" s="5"/>
      <c r="FY2066" s="4"/>
      <c r="FZ2066" s="6"/>
      <c r="GA2066" s="4"/>
      <c r="GB2066" s="6"/>
      <c r="GC2066" s="5"/>
      <c r="GD2066" s="5"/>
      <c r="GE2066" s="4"/>
      <c r="GF2066" s="6"/>
      <c r="GG2066" s="4"/>
      <c r="GH2066" s="6"/>
      <c r="GI2066" s="5"/>
      <c r="GJ2066" s="5"/>
      <c r="GK2066" s="4"/>
      <c r="GL2066" s="6"/>
      <c r="GM2066" s="4"/>
      <c r="GN2066" s="6"/>
      <c r="GO2066" s="5"/>
      <c r="GP2066" s="5"/>
      <c r="GQ2066" s="4"/>
      <c r="GR2066" s="6"/>
      <c r="GS2066" s="4"/>
      <c r="GT2066" s="6"/>
      <c r="GU2066" s="5"/>
      <c r="GV2066" s="5"/>
      <c r="GW2066" s="4"/>
      <c r="GX2066" s="6"/>
      <c r="GY2066" s="4"/>
      <c r="GZ2066" s="6"/>
      <c r="HA2066" s="5"/>
      <c r="HB2066" s="5"/>
      <c r="HC2066" s="4"/>
      <c r="HD2066" s="6"/>
      <c r="HE2066" s="4"/>
      <c r="HF2066" s="6"/>
      <c r="HG2066" s="5"/>
      <c r="HH2066" s="5"/>
      <c r="HI2066" s="4"/>
      <c r="HJ2066" s="6"/>
      <c r="HK2066" s="4"/>
      <c r="HL2066" s="6"/>
      <c r="HM2066" s="5"/>
      <c r="HN2066" s="5"/>
      <c r="HO2066" s="4"/>
      <c r="HP2066" s="6"/>
      <c r="HQ2066" s="4"/>
      <c r="HR2066" s="6"/>
      <c r="HS2066" s="5"/>
      <c r="HT2066" s="5"/>
      <c r="HU2066" s="4"/>
      <c r="HV2066" s="6"/>
      <c r="HW2066" s="4"/>
      <c r="HX2066" s="6"/>
      <c r="HY2066" s="5"/>
      <c r="HZ2066" s="5"/>
      <c r="IA2066" s="4"/>
      <c r="IB2066" s="6"/>
      <c r="IC2066" s="4"/>
      <c r="ID2066" s="6"/>
      <c r="IE2066" s="5"/>
      <c r="IF2066" s="5"/>
      <c r="IG2066" s="4"/>
      <c r="IH2066" s="6"/>
      <c r="II2066" s="4"/>
      <c r="IJ2066" s="6"/>
      <c r="IK2066" s="5"/>
      <c r="IL2066" s="5"/>
      <c r="IM2066" s="4"/>
      <c r="IN2066" s="6"/>
      <c r="IO2066" s="4"/>
      <c r="IP2066" s="6"/>
      <c r="IQ2066" s="5"/>
      <c r="IR2066" s="5"/>
      <c r="IS2066" s="4"/>
      <c r="IT2066" s="6"/>
      <c r="IU2066" s="4"/>
      <c r="IV2066" s="6"/>
      <c r="IW2066" s="5"/>
      <c r="IX2066" s="5"/>
      <c r="IY2066" s="4"/>
      <c r="IZ2066" s="6"/>
      <c r="JA2066" s="4"/>
      <c r="JB2066" s="6"/>
      <c r="JC2066" s="5"/>
      <c r="JD2066" s="5"/>
      <c r="JE2066" s="4"/>
      <c r="JF2066" s="6"/>
      <c r="JG2066" s="4"/>
      <c r="JH2066" s="6"/>
      <c r="JI2066" s="5"/>
      <c r="JJ2066" s="5"/>
      <c r="JK2066" s="4"/>
      <c r="JL2066" s="6"/>
      <c r="JM2066" s="4"/>
      <c r="JN2066" s="6"/>
      <c r="JO2066" s="5"/>
      <c r="JP2066" s="5"/>
      <c r="JQ2066" s="4"/>
      <c r="JR2066" s="6"/>
      <c r="JS2066" s="4"/>
      <c r="JT2066" s="6"/>
      <c r="JU2066" s="5"/>
      <c r="JV2066" s="5"/>
      <c r="JW2066" s="4"/>
      <c r="JX2066" s="6"/>
      <c r="JY2066" s="4"/>
      <c r="JZ2066" s="6"/>
      <c r="KA2066" s="5"/>
      <c r="KB2066" s="5"/>
      <c r="KC2066" s="4"/>
      <c r="KD2066" s="6"/>
      <c r="KE2066" s="4"/>
      <c r="KF2066" s="6"/>
      <c r="KG2066" s="5"/>
      <c r="KH2066" s="5"/>
      <c r="KI2066" s="4"/>
      <c r="KJ2066" s="6"/>
      <c r="KK2066" s="4"/>
      <c r="KL2066" s="6"/>
      <c r="KM2066" s="5"/>
      <c r="KN2066" s="5"/>
    </row>
    <row r="2067">
      <c r="A2067" s="3" t="s">
        <v>85</v>
      </c>
      <c r="B2067" s="3" t="s">
        <v>1266</v>
      </c>
      <c r="C2067" s="3" t="s">
        <v>1128</v>
      </c>
      <c r="D2067" s="3" t="s">
        <v>712</v>
      </c>
      <c r="E2067" s="3" t="s">
        <v>1275</v>
      </c>
      <c r="F2067" s="3" t="s">
        <v>104</v>
      </c>
      <c r="G2067" s="3" t="s">
        <v>104</v>
      </c>
      <c r="H2067" s="3" t="s">
        <v>104</v>
      </c>
      <c r="I2067" s="3" t="s">
        <v>1556</v>
      </c>
      <c r="J2067" s="3" t="s">
        <v>104</v>
      </c>
      <c r="K2067" s="4"/>
      <c r="L2067" s="4">
        <f>=ROUNDDOWN({0},0)</f>
      </c>
      <c r="M2067" s="4"/>
      <c r="N2067" s="5"/>
      <c r="O2067" s="4"/>
      <c r="P2067" s="4">
        <f>=ROUNDDOWN({0},0)</f>
      </c>
      <c r="Q2067" s="4"/>
      <c r="R2067" s="5"/>
      <c r="S2067" s="4"/>
      <c r="T2067" s="6"/>
      <c r="U2067" s="4"/>
      <c r="V2067" s="6"/>
      <c r="W2067" s="5"/>
      <c r="X2067" s="5"/>
      <c r="Y2067" s="4"/>
      <c r="Z2067" s="6"/>
      <c r="AA2067" s="4"/>
      <c r="AB2067" s="6"/>
      <c r="AC2067" s="5"/>
      <c r="AD2067" s="5"/>
      <c r="AE2067" s="4"/>
      <c r="AF2067" s="6"/>
      <c r="AG2067" s="4"/>
      <c r="AH2067" s="6"/>
      <c r="AI2067" s="5"/>
      <c r="AJ2067" s="5"/>
      <c r="AK2067" s="4"/>
      <c r="AL2067" s="6"/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  <c r="AW2067" s="4"/>
      <c r="AX2067" s="6"/>
      <c r="AY2067" s="4"/>
      <c r="AZ2067" s="6"/>
      <c r="BA2067" s="5"/>
      <c r="BB2067" s="5"/>
      <c r="BC2067" s="4"/>
      <c r="BD2067" s="6"/>
      <c r="BE2067" s="4"/>
      <c r="BF2067" s="6"/>
      <c r="BG2067" s="5"/>
      <c r="BH2067" s="5"/>
      <c r="BI2067" s="4"/>
      <c r="BJ2067" s="6"/>
      <c r="BK2067" s="4"/>
      <c r="BL2067" s="6"/>
      <c r="BM2067" s="5"/>
      <c r="BN2067" s="5"/>
      <c r="BO2067" s="4"/>
      <c r="BP2067" s="6"/>
      <c r="BQ2067" s="4"/>
      <c r="BR2067" s="6"/>
      <c r="BS2067" s="5"/>
      <c r="BT2067" s="5"/>
      <c r="BU2067" s="4"/>
      <c r="BV2067" s="6"/>
      <c r="BW2067" s="4"/>
      <c r="BX2067" s="6"/>
      <c r="BY2067" s="5"/>
      <c r="BZ2067" s="5"/>
      <c r="CA2067" s="4"/>
      <c r="CB2067" s="6"/>
      <c r="CC2067" s="4"/>
      <c r="CD2067" s="6"/>
      <c r="CE2067" s="5"/>
      <c r="CF2067" s="5"/>
      <c r="CG2067" s="4"/>
      <c r="CH2067" s="6"/>
      <c r="CI2067" s="4"/>
      <c r="CJ2067" s="6"/>
      <c r="CK2067" s="5"/>
      <c r="CL2067" s="5"/>
      <c r="CM2067" s="4"/>
      <c r="CN2067" s="6"/>
      <c r="CO2067" s="4"/>
      <c r="CP2067" s="6"/>
      <c r="CQ2067" s="5"/>
      <c r="CR2067" s="5"/>
      <c r="CS2067" s="4"/>
      <c r="CT2067" s="6"/>
      <c r="CU2067" s="4"/>
      <c r="CV2067" s="6"/>
      <c r="CW2067" s="5"/>
      <c r="CX2067" s="5"/>
      <c r="CY2067" s="4"/>
      <c r="CZ2067" s="6"/>
      <c r="DA2067" s="4"/>
      <c r="DB2067" s="6"/>
      <c r="DC2067" s="5"/>
      <c r="DD2067" s="5"/>
      <c r="DE2067" s="4"/>
      <c r="DF2067" s="6"/>
      <c r="DG2067" s="4"/>
      <c r="DH2067" s="6"/>
      <c r="DI2067" s="5"/>
      <c r="DJ2067" s="5"/>
      <c r="DK2067" s="4"/>
      <c r="DL2067" s="6"/>
      <c r="DM2067" s="4"/>
      <c r="DN2067" s="6"/>
      <c r="DO2067" s="5"/>
      <c r="DP2067" s="5"/>
      <c r="DQ2067" s="4"/>
      <c r="DR2067" s="6"/>
      <c r="DS2067" s="4"/>
      <c r="DT2067" s="6"/>
      <c r="DU2067" s="5"/>
      <c r="DV2067" s="5"/>
      <c r="DW2067" s="4"/>
      <c r="DX2067" s="6"/>
      <c r="DY2067" s="4"/>
      <c r="DZ2067" s="6"/>
      <c r="EA2067" s="5"/>
      <c r="EB2067" s="5"/>
      <c r="EC2067" s="4"/>
      <c r="ED2067" s="6"/>
      <c r="EE2067" s="4"/>
      <c r="EF2067" s="6"/>
      <c r="EG2067" s="5"/>
      <c r="EH2067" s="5"/>
      <c r="EI2067" s="4"/>
      <c r="EJ2067" s="6"/>
      <c r="EK2067" s="4"/>
      <c r="EL2067" s="6"/>
      <c r="EM2067" s="5"/>
      <c r="EN2067" s="5"/>
      <c r="EO2067" s="4"/>
      <c r="EP2067" s="6"/>
      <c r="EQ2067" s="4"/>
      <c r="ER2067" s="6"/>
      <c r="ES2067" s="5"/>
      <c r="ET2067" s="5"/>
      <c r="EU2067" s="4"/>
      <c r="EV2067" s="6"/>
      <c r="EW2067" s="4"/>
      <c r="EX2067" s="6"/>
      <c r="EY2067" s="5"/>
      <c r="EZ2067" s="5"/>
      <c r="FA2067" s="4"/>
      <c r="FB2067" s="6"/>
      <c r="FC2067" s="4"/>
      <c r="FD2067" s="6"/>
      <c r="FE2067" s="5"/>
      <c r="FF2067" s="5"/>
      <c r="FG2067" s="4"/>
      <c r="FH2067" s="6"/>
      <c r="FI2067" s="4"/>
      <c r="FJ2067" s="6"/>
      <c r="FK2067" s="5"/>
      <c r="FL2067" s="5"/>
      <c r="FM2067" s="4"/>
      <c r="FN2067" s="6"/>
      <c r="FO2067" s="4"/>
      <c r="FP2067" s="6"/>
      <c r="FQ2067" s="5"/>
      <c r="FR2067" s="5"/>
      <c r="FS2067" s="4"/>
      <c r="FT2067" s="6"/>
      <c r="FU2067" s="4"/>
      <c r="FV2067" s="6"/>
      <c r="FW2067" s="5"/>
      <c r="FX2067" s="5"/>
      <c r="FY2067" s="4"/>
      <c r="FZ2067" s="6"/>
      <c r="GA2067" s="4"/>
      <c r="GB2067" s="6"/>
      <c r="GC2067" s="5"/>
      <c r="GD2067" s="5"/>
      <c r="GE2067" s="4"/>
      <c r="GF2067" s="6"/>
      <c r="GG2067" s="4"/>
      <c r="GH2067" s="6"/>
      <c r="GI2067" s="5"/>
      <c r="GJ2067" s="5"/>
      <c r="GK2067" s="4"/>
      <c r="GL2067" s="6"/>
      <c r="GM2067" s="4"/>
      <c r="GN2067" s="6"/>
      <c r="GO2067" s="5"/>
      <c r="GP2067" s="5"/>
      <c r="GQ2067" s="4"/>
      <c r="GR2067" s="6"/>
      <c r="GS2067" s="4"/>
      <c r="GT2067" s="6"/>
      <c r="GU2067" s="5"/>
      <c r="GV2067" s="5"/>
      <c r="GW2067" s="4"/>
      <c r="GX2067" s="6"/>
      <c r="GY2067" s="4"/>
      <c r="GZ2067" s="6"/>
      <c r="HA2067" s="5"/>
      <c r="HB2067" s="5"/>
      <c r="HC2067" s="4"/>
      <c r="HD2067" s="6"/>
      <c r="HE2067" s="4"/>
      <c r="HF2067" s="6"/>
      <c r="HG2067" s="5"/>
      <c r="HH2067" s="5"/>
      <c r="HI2067" s="4"/>
      <c r="HJ2067" s="6"/>
      <c r="HK2067" s="4"/>
      <c r="HL2067" s="6"/>
      <c r="HM2067" s="5"/>
      <c r="HN2067" s="5"/>
      <c r="HO2067" s="4"/>
      <c r="HP2067" s="6"/>
      <c r="HQ2067" s="4"/>
      <c r="HR2067" s="6"/>
      <c r="HS2067" s="5"/>
      <c r="HT2067" s="5"/>
      <c r="HU2067" s="4"/>
      <c r="HV2067" s="6"/>
      <c r="HW2067" s="4"/>
      <c r="HX2067" s="6"/>
      <c r="HY2067" s="5"/>
      <c r="HZ2067" s="5"/>
      <c r="IA2067" s="4"/>
      <c r="IB2067" s="6"/>
      <c r="IC2067" s="4"/>
      <c r="ID2067" s="6"/>
      <c r="IE2067" s="5"/>
      <c r="IF2067" s="5"/>
      <c r="IG2067" s="4"/>
      <c r="IH2067" s="6"/>
      <c r="II2067" s="4"/>
      <c r="IJ2067" s="6"/>
      <c r="IK2067" s="5"/>
      <c r="IL2067" s="5"/>
      <c r="IM2067" s="4"/>
      <c r="IN2067" s="6"/>
      <c r="IO2067" s="4"/>
      <c r="IP2067" s="6"/>
      <c r="IQ2067" s="5"/>
      <c r="IR2067" s="5"/>
      <c r="IS2067" s="4"/>
      <c r="IT2067" s="6"/>
      <c r="IU2067" s="4"/>
      <c r="IV2067" s="6"/>
      <c r="IW2067" s="5"/>
      <c r="IX2067" s="5"/>
      <c r="IY2067" s="4"/>
      <c r="IZ2067" s="6"/>
      <c r="JA2067" s="4"/>
      <c r="JB2067" s="6"/>
      <c r="JC2067" s="5"/>
      <c r="JD2067" s="5"/>
      <c r="JE2067" s="4"/>
      <c r="JF2067" s="6"/>
      <c r="JG2067" s="4"/>
      <c r="JH2067" s="6"/>
      <c r="JI2067" s="5"/>
      <c r="JJ2067" s="5"/>
      <c r="JK2067" s="4"/>
      <c r="JL2067" s="6"/>
      <c r="JM2067" s="4"/>
      <c r="JN2067" s="6"/>
      <c r="JO2067" s="5"/>
      <c r="JP2067" s="5"/>
      <c r="JQ2067" s="4"/>
      <c r="JR2067" s="6"/>
      <c r="JS2067" s="4"/>
      <c r="JT2067" s="6"/>
      <c r="JU2067" s="5"/>
      <c r="JV2067" s="5"/>
      <c r="JW2067" s="4"/>
      <c r="JX2067" s="6"/>
      <c r="JY2067" s="4"/>
      <c r="JZ2067" s="6"/>
      <c r="KA2067" s="5"/>
      <c r="KB2067" s="5"/>
      <c r="KC2067" s="4"/>
      <c r="KD2067" s="6"/>
      <c r="KE2067" s="4"/>
      <c r="KF2067" s="6"/>
      <c r="KG2067" s="5"/>
      <c r="KH2067" s="5"/>
      <c r="KI2067" s="4"/>
      <c r="KJ2067" s="6"/>
      <c r="KK2067" s="4"/>
      <c r="KL2067" s="6"/>
      <c r="KM2067" s="5"/>
      <c r="KN2067" s="5"/>
    </row>
    <row r="2068">
      <c r="A2068" s="3" t="s">
        <v>85</v>
      </c>
      <c r="B2068" s="3" t="s">
        <v>1266</v>
      </c>
      <c r="C2068" s="3" t="s">
        <v>1128</v>
      </c>
      <c r="D2068" s="3" t="s">
        <v>712</v>
      </c>
      <c r="E2068" s="3" t="s">
        <v>1268</v>
      </c>
      <c r="F2068" s="3" t="s">
        <v>104</v>
      </c>
      <c r="G2068" s="3" t="s">
        <v>104</v>
      </c>
      <c r="H2068" s="3" t="s">
        <v>104</v>
      </c>
      <c r="I2068" s="3" t="s">
        <v>1669</v>
      </c>
      <c r="J2068" s="3" t="s">
        <v>104</v>
      </c>
      <c r="K2068" s="4"/>
      <c r="L2068" s="4">
        <f>=ROUNDDOWN({0},0)</f>
      </c>
      <c r="M2068" s="4"/>
      <c r="N2068" s="5"/>
      <c r="O2068" s="4"/>
      <c r="P2068" s="4">
        <f>=ROUNDDOWN({0},0)</f>
      </c>
      <c r="Q2068" s="4"/>
      <c r="R2068" s="5"/>
      <c r="S2068" s="4"/>
      <c r="T2068" s="6"/>
      <c r="U2068" s="4"/>
      <c r="V2068" s="6"/>
      <c r="W2068" s="5"/>
      <c r="X2068" s="5"/>
      <c r="Y2068" s="4"/>
      <c r="Z2068" s="6"/>
      <c r="AA2068" s="4"/>
      <c r="AB2068" s="6"/>
      <c r="AC2068" s="5"/>
      <c r="AD2068" s="5"/>
      <c r="AE2068" s="4"/>
      <c r="AF2068" s="6"/>
      <c r="AG2068" s="4"/>
      <c r="AH2068" s="6"/>
      <c r="AI2068" s="5"/>
      <c r="AJ2068" s="5"/>
      <c r="AK2068" s="4"/>
      <c r="AL2068" s="6"/>
      <c r="AM2068" s="4"/>
      <c r="AN2068" s="6"/>
      <c r="AO2068" s="5"/>
      <c r="AP2068" s="5"/>
      <c r="AQ2068" s="4"/>
      <c r="AR2068" s="6"/>
      <c r="AS2068" s="4"/>
      <c r="AT2068" s="6"/>
      <c r="AU2068" s="5"/>
      <c r="AV2068" s="5"/>
      <c r="AW2068" s="4"/>
      <c r="AX2068" s="6"/>
      <c r="AY2068" s="4"/>
      <c r="AZ2068" s="6"/>
      <c r="BA2068" s="5"/>
      <c r="BB2068" s="5"/>
      <c r="BC2068" s="4"/>
      <c r="BD2068" s="6"/>
      <c r="BE2068" s="4"/>
      <c r="BF2068" s="6"/>
      <c r="BG2068" s="5"/>
      <c r="BH2068" s="5"/>
      <c r="BI2068" s="4"/>
      <c r="BJ2068" s="6"/>
      <c r="BK2068" s="4"/>
      <c r="BL2068" s="6"/>
      <c r="BM2068" s="5"/>
      <c r="BN2068" s="5"/>
      <c r="BO2068" s="4"/>
      <c r="BP2068" s="6"/>
      <c r="BQ2068" s="4"/>
      <c r="BR2068" s="6"/>
      <c r="BS2068" s="5"/>
      <c r="BT2068" s="5"/>
      <c r="BU2068" s="4"/>
      <c r="BV2068" s="6"/>
      <c r="BW2068" s="4"/>
      <c r="BX2068" s="6"/>
      <c r="BY2068" s="5"/>
      <c r="BZ2068" s="5"/>
      <c r="CA2068" s="4"/>
      <c r="CB2068" s="6"/>
      <c r="CC2068" s="4"/>
      <c r="CD2068" s="6"/>
      <c r="CE2068" s="5"/>
      <c r="CF2068" s="5"/>
      <c r="CG2068" s="4"/>
      <c r="CH2068" s="6"/>
      <c r="CI2068" s="4"/>
      <c r="CJ2068" s="6"/>
      <c r="CK2068" s="5"/>
      <c r="CL2068" s="5"/>
      <c r="CM2068" s="4"/>
      <c r="CN2068" s="6"/>
      <c r="CO2068" s="4"/>
      <c r="CP2068" s="6"/>
      <c r="CQ2068" s="5"/>
      <c r="CR2068" s="5"/>
      <c r="CS2068" s="4"/>
      <c r="CT2068" s="6"/>
      <c r="CU2068" s="4"/>
      <c r="CV2068" s="6"/>
      <c r="CW2068" s="5"/>
      <c r="CX2068" s="5"/>
      <c r="CY2068" s="4"/>
      <c r="CZ2068" s="6"/>
      <c r="DA2068" s="4"/>
      <c r="DB2068" s="6"/>
      <c r="DC2068" s="5"/>
      <c r="DD2068" s="5"/>
      <c r="DE2068" s="4"/>
      <c r="DF2068" s="6"/>
      <c r="DG2068" s="4"/>
      <c r="DH2068" s="6"/>
      <c r="DI2068" s="5"/>
      <c r="DJ2068" s="5"/>
      <c r="DK2068" s="4"/>
      <c r="DL2068" s="6"/>
      <c r="DM2068" s="4"/>
      <c r="DN2068" s="6"/>
      <c r="DO2068" s="5"/>
      <c r="DP2068" s="5"/>
      <c r="DQ2068" s="4"/>
      <c r="DR2068" s="6"/>
      <c r="DS2068" s="4"/>
      <c r="DT2068" s="6"/>
      <c r="DU2068" s="5"/>
      <c r="DV2068" s="5"/>
      <c r="DW2068" s="4"/>
      <c r="DX2068" s="6"/>
      <c r="DY2068" s="4"/>
      <c r="DZ2068" s="6"/>
      <c r="EA2068" s="5"/>
      <c r="EB2068" s="5"/>
      <c r="EC2068" s="4"/>
      <c r="ED2068" s="6"/>
      <c r="EE2068" s="4"/>
      <c r="EF2068" s="6"/>
      <c r="EG2068" s="5"/>
      <c r="EH2068" s="5"/>
      <c r="EI2068" s="4"/>
      <c r="EJ2068" s="6"/>
      <c r="EK2068" s="4"/>
      <c r="EL2068" s="6"/>
      <c r="EM2068" s="5"/>
      <c r="EN2068" s="5"/>
      <c r="EO2068" s="4"/>
      <c r="EP2068" s="6"/>
      <c r="EQ2068" s="4"/>
      <c r="ER2068" s="6"/>
      <c r="ES2068" s="5"/>
      <c r="ET2068" s="5"/>
      <c r="EU2068" s="4"/>
      <c r="EV2068" s="6"/>
      <c r="EW2068" s="4"/>
      <c r="EX2068" s="6"/>
      <c r="EY2068" s="5"/>
      <c r="EZ2068" s="5"/>
      <c r="FA2068" s="4"/>
      <c r="FB2068" s="6"/>
      <c r="FC2068" s="4"/>
      <c r="FD2068" s="6"/>
      <c r="FE2068" s="5"/>
      <c r="FF2068" s="5"/>
      <c r="FG2068" s="4"/>
      <c r="FH2068" s="6"/>
      <c r="FI2068" s="4"/>
      <c r="FJ2068" s="6"/>
      <c r="FK2068" s="5"/>
      <c r="FL2068" s="5"/>
      <c r="FM2068" s="4"/>
      <c r="FN2068" s="6"/>
      <c r="FO2068" s="4"/>
      <c r="FP2068" s="6"/>
      <c r="FQ2068" s="5"/>
      <c r="FR2068" s="5"/>
      <c r="FS2068" s="4"/>
      <c r="FT2068" s="6"/>
      <c r="FU2068" s="4"/>
      <c r="FV2068" s="6"/>
      <c r="FW2068" s="5"/>
      <c r="FX2068" s="5"/>
      <c r="FY2068" s="4"/>
      <c r="FZ2068" s="6"/>
      <c r="GA2068" s="4"/>
      <c r="GB2068" s="6"/>
      <c r="GC2068" s="5"/>
      <c r="GD2068" s="5"/>
      <c r="GE2068" s="4"/>
      <c r="GF2068" s="6"/>
      <c r="GG2068" s="4"/>
      <c r="GH2068" s="6"/>
      <c r="GI2068" s="5"/>
      <c r="GJ2068" s="5"/>
      <c r="GK2068" s="4"/>
      <c r="GL2068" s="6"/>
      <c r="GM2068" s="4"/>
      <c r="GN2068" s="6"/>
      <c r="GO2068" s="5"/>
      <c r="GP2068" s="5"/>
      <c r="GQ2068" s="4"/>
      <c r="GR2068" s="6"/>
      <c r="GS2068" s="4"/>
      <c r="GT2068" s="6"/>
      <c r="GU2068" s="5"/>
      <c r="GV2068" s="5"/>
      <c r="GW2068" s="4"/>
      <c r="GX2068" s="6"/>
      <c r="GY2068" s="4"/>
      <c r="GZ2068" s="6"/>
      <c r="HA2068" s="5"/>
      <c r="HB2068" s="5"/>
      <c r="HC2068" s="4"/>
      <c r="HD2068" s="6"/>
      <c r="HE2068" s="4"/>
      <c r="HF2068" s="6"/>
      <c r="HG2068" s="5"/>
      <c r="HH2068" s="5"/>
      <c r="HI2068" s="4"/>
      <c r="HJ2068" s="6"/>
      <c r="HK2068" s="4"/>
      <c r="HL2068" s="6"/>
      <c r="HM2068" s="5"/>
      <c r="HN2068" s="5"/>
      <c r="HO2068" s="4"/>
      <c r="HP2068" s="6"/>
      <c r="HQ2068" s="4"/>
      <c r="HR2068" s="6"/>
      <c r="HS2068" s="5"/>
      <c r="HT2068" s="5"/>
      <c r="HU2068" s="4"/>
      <c r="HV2068" s="6"/>
      <c r="HW2068" s="4"/>
      <c r="HX2068" s="6"/>
      <c r="HY2068" s="5"/>
      <c r="HZ2068" s="5"/>
      <c r="IA2068" s="4"/>
      <c r="IB2068" s="6"/>
      <c r="IC2068" s="4"/>
      <c r="ID2068" s="6"/>
      <c r="IE2068" s="5"/>
      <c r="IF2068" s="5"/>
      <c r="IG2068" s="4"/>
      <c r="IH2068" s="6"/>
      <c r="II2068" s="4"/>
      <c r="IJ2068" s="6"/>
      <c r="IK2068" s="5"/>
      <c r="IL2068" s="5"/>
      <c r="IM2068" s="4"/>
      <c r="IN2068" s="6"/>
      <c r="IO2068" s="4"/>
      <c r="IP2068" s="6"/>
      <c r="IQ2068" s="5"/>
      <c r="IR2068" s="5"/>
      <c r="IS2068" s="4"/>
      <c r="IT2068" s="6"/>
      <c r="IU2068" s="4"/>
      <c r="IV2068" s="6"/>
      <c r="IW2068" s="5"/>
      <c r="IX2068" s="5"/>
      <c r="IY2068" s="4"/>
      <c r="IZ2068" s="6"/>
      <c r="JA2068" s="4"/>
      <c r="JB2068" s="6"/>
      <c r="JC2068" s="5"/>
      <c r="JD2068" s="5"/>
      <c r="JE2068" s="4"/>
      <c r="JF2068" s="6"/>
      <c r="JG2068" s="4"/>
      <c r="JH2068" s="6"/>
      <c r="JI2068" s="5"/>
      <c r="JJ2068" s="5"/>
      <c r="JK2068" s="4"/>
      <c r="JL2068" s="6"/>
      <c r="JM2068" s="4"/>
      <c r="JN2068" s="6"/>
      <c r="JO2068" s="5"/>
      <c r="JP2068" s="5"/>
      <c r="JQ2068" s="4"/>
      <c r="JR2068" s="6"/>
      <c r="JS2068" s="4"/>
      <c r="JT2068" s="6"/>
      <c r="JU2068" s="5"/>
      <c r="JV2068" s="5"/>
      <c r="JW2068" s="4"/>
      <c r="JX2068" s="6"/>
      <c r="JY2068" s="4"/>
      <c r="JZ2068" s="6"/>
      <c r="KA2068" s="5"/>
      <c r="KB2068" s="5"/>
      <c r="KC2068" s="4"/>
      <c r="KD2068" s="6"/>
      <c r="KE2068" s="4"/>
      <c r="KF2068" s="6"/>
      <c r="KG2068" s="5"/>
      <c r="KH2068" s="5"/>
      <c r="KI2068" s="4"/>
      <c r="KJ2068" s="6"/>
      <c r="KK2068" s="4"/>
      <c r="KL2068" s="6"/>
      <c r="KM2068" s="5"/>
      <c r="KN2068" s="5"/>
    </row>
    <row r="2069">
      <c r="A2069" s="3" t="s">
        <v>85</v>
      </c>
      <c r="B2069" s="3" t="s">
        <v>1266</v>
      </c>
      <c r="C2069" s="3" t="s">
        <v>1128</v>
      </c>
      <c r="D2069" s="3" t="s">
        <v>712</v>
      </c>
      <c r="E2069" s="3" t="s">
        <v>796</v>
      </c>
      <c r="F2069" s="3" t="s">
        <v>104</v>
      </c>
      <c r="G2069" s="3" t="s">
        <v>104</v>
      </c>
      <c r="H2069" s="3" t="s">
        <v>104</v>
      </c>
      <c r="I2069" s="3" t="s">
        <v>1694</v>
      </c>
      <c r="J2069" s="3" t="s">
        <v>104</v>
      </c>
      <c r="K2069" s="4"/>
      <c r="L2069" s="4">
        <f>=ROUNDDOWN({0},0)</f>
      </c>
      <c r="M2069" s="4"/>
      <c r="N2069" s="5"/>
      <c r="O2069" s="4"/>
      <c r="P2069" s="4">
        <f>=ROUNDDOWN({0},0)</f>
      </c>
      <c r="Q2069" s="4"/>
      <c r="R2069" s="5"/>
      <c r="S2069" s="4"/>
      <c r="T2069" s="6"/>
      <c r="U2069" s="4"/>
      <c r="V2069" s="6"/>
      <c r="W2069" s="5"/>
      <c r="X2069" s="5"/>
      <c r="Y2069" s="4"/>
      <c r="Z2069" s="6"/>
      <c r="AA2069" s="4"/>
      <c r="AB2069" s="6"/>
      <c r="AC2069" s="5"/>
      <c r="AD2069" s="5"/>
      <c r="AE2069" s="4"/>
      <c r="AF2069" s="6"/>
      <c r="AG2069" s="4"/>
      <c r="AH2069" s="6"/>
      <c r="AI2069" s="5"/>
      <c r="AJ2069" s="5"/>
      <c r="AK2069" s="4"/>
      <c r="AL2069" s="6"/>
      <c r="AM2069" s="4"/>
      <c r="AN2069" s="6"/>
      <c r="AO2069" s="5"/>
      <c r="AP2069" s="5"/>
      <c r="AQ2069" s="4"/>
      <c r="AR2069" s="6"/>
      <c r="AS2069" s="4"/>
      <c r="AT2069" s="6"/>
      <c r="AU2069" s="5"/>
      <c r="AV2069" s="5"/>
      <c r="AW2069" s="4"/>
      <c r="AX2069" s="6"/>
      <c r="AY2069" s="4"/>
      <c r="AZ2069" s="6"/>
      <c r="BA2069" s="5"/>
      <c r="BB2069" s="5"/>
      <c r="BC2069" s="4"/>
      <c r="BD2069" s="6"/>
      <c r="BE2069" s="4"/>
      <c r="BF2069" s="6"/>
      <c r="BG2069" s="5"/>
      <c r="BH2069" s="5"/>
      <c r="BI2069" s="4"/>
      <c r="BJ2069" s="6"/>
      <c r="BK2069" s="4"/>
      <c r="BL2069" s="6"/>
      <c r="BM2069" s="5"/>
      <c r="BN2069" s="5"/>
      <c r="BO2069" s="4"/>
      <c r="BP2069" s="6"/>
      <c r="BQ2069" s="4"/>
      <c r="BR2069" s="6"/>
      <c r="BS2069" s="5"/>
      <c r="BT2069" s="5"/>
      <c r="BU2069" s="4"/>
      <c r="BV2069" s="6"/>
      <c r="BW2069" s="4"/>
      <c r="BX2069" s="6"/>
      <c r="BY2069" s="5"/>
      <c r="BZ2069" s="5"/>
      <c r="CA2069" s="4"/>
      <c r="CB2069" s="6"/>
      <c r="CC2069" s="4"/>
      <c r="CD2069" s="6"/>
      <c r="CE2069" s="5"/>
      <c r="CF2069" s="5"/>
      <c r="CG2069" s="4"/>
      <c r="CH2069" s="6"/>
      <c r="CI2069" s="4"/>
      <c r="CJ2069" s="6"/>
      <c r="CK2069" s="5"/>
      <c r="CL2069" s="5"/>
      <c r="CM2069" s="4"/>
      <c r="CN2069" s="6"/>
      <c r="CO2069" s="4"/>
      <c r="CP2069" s="6"/>
      <c r="CQ2069" s="5"/>
      <c r="CR2069" s="5"/>
      <c r="CS2069" s="4"/>
      <c r="CT2069" s="6"/>
      <c r="CU2069" s="4"/>
      <c r="CV2069" s="6"/>
      <c r="CW2069" s="5"/>
      <c r="CX2069" s="5"/>
      <c r="CY2069" s="4"/>
      <c r="CZ2069" s="6"/>
      <c r="DA2069" s="4"/>
      <c r="DB2069" s="6"/>
      <c r="DC2069" s="5"/>
      <c r="DD2069" s="5"/>
      <c r="DE2069" s="4"/>
      <c r="DF2069" s="6"/>
      <c r="DG2069" s="4"/>
      <c r="DH2069" s="6"/>
      <c r="DI2069" s="5"/>
      <c r="DJ2069" s="5"/>
      <c r="DK2069" s="4"/>
      <c r="DL2069" s="6"/>
      <c r="DM2069" s="4"/>
      <c r="DN2069" s="6"/>
      <c r="DO2069" s="5"/>
      <c r="DP2069" s="5"/>
      <c r="DQ2069" s="4"/>
      <c r="DR2069" s="6"/>
      <c r="DS2069" s="4"/>
      <c r="DT2069" s="6"/>
      <c r="DU2069" s="5"/>
      <c r="DV2069" s="5"/>
      <c r="DW2069" s="4"/>
      <c r="DX2069" s="6"/>
      <c r="DY2069" s="4"/>
      <c r="DZ2069" s="6"/>
      <c r="EA2069" s="5"/>
      <c r="EB2069" s="5"/>
      <c r="EC2069" s="4"/>
      <c r="ED2069" s="6"/>
      <c r="EE2069" s="4"/>
      <c r="EF2069" s="6"/>
      <c r="EG2069" s="5"/>
      <c r="EH2069" s="5"/>
      <c r="EI2069" s="4"/>
      <c r="EJ2069" s="6"/>
      <c r="EK2069" s="4"/>
      <c r="EL2069" s="6"/>
      <c r="EM2069" s="5"/>
      <c r="EN2069" s="5"/>
      <c r="EO2069" s="4"/>
      <c r="EP2069" s="6"/>
      <c r="EQ2069" s="4"/>
      <c r="ER2069" s="6"/>
      <c r="ES2069" s="5"/>
      <c r="ET2069" s="5"/>
      <c r="EU2069" s="4"/>
      <c r="EV2069" s="6"/>
      <c r="EW2069" s="4"/>
      <c r="EX2069" s="6"/>
      <c r="EY2069" s="5"/>
      <c r="EZ2069" s="5"/>
      <c r="FA2069" s="4"/>
      <c r="FB2069" s="6"/>
      <c r="FC2069" s="4"/>
      <c r="FD2069" s="6"/>
      <c r="FE2069" s="5"/>
      <c r="FF2069" s="5"/>
      <c r="FG2069" s="4"/>
      <c r="FH2069" s="6"/>
      <c r="FI2069" s="4"/>
      <c r="FJ2069" s="6"/>
      <c r="FK2069" s="5"/>
      <c r="FL2069" s="5"/>
      <c r="FM2069" s="4"/>
      <c r="FN2069" s="6"/>
      <c r="FO2069" s="4"/>
      <c r="FP2069" s="6"/>
      <c r="FQ2069" s="5"/>
      <c r="FR2069" s="5"/>
      <c r="FS2069" s="4"/>
      <c r="FT2069" s="6"/>
      <c r="FU2069" s="4"/>
      <c r="FV2069" s="6"/>
      <c r="FW2069" s="5"/>
      <c r="FX2069" s="5"/>
      <c r="FY2069" s="4"/>
      <c r="FZ2069" s="6"/>
      <c r="GA2069" s="4"/>
      <c r="GB2069" s="6"/>
      <c r="GC2069" s="5"/>
      <c r="GD2069" s="5"/>
      <c r="GE2069" s="4"/>
      <c r="GF2069" s="6"/>
      <c r="GG2069" s="4"/>
      <c r="GH2069" s="6"/>
      <c r="GI2069" s="5"/>
      <c r="GJ2069" s="5"/>
      <c r="GK2069" s="4"/>
      <c r="GL2069" s="6"/>
      <c r="GM2069" s="4"/>
      <c r="GN2069" s="6"/>
      <c r="GO2069" s="5"/>
      <c r="GP2069" s="5"/>
      <c r="GQ2069" s="4"/>
      <c r="GR2069" s="6"/>
      <c r="GS2069" s="4"/>
      <c r="GT2069" s="6"/>
      <c r="GU2069" s="5"/>
      <c r="GV2069" s="5"/>
      <c r="GW2069" s="4"/>
      <c r="GX2069" s="6"/>
      <c r="GY2069" s="4"/>
      <c r="GZ2069" s="6"/>
      <c r="HA2069" s="5"/>
      <c r="HB2069" s="5"/>
      <c r="HC2069" s="4"/>
      <c r="HD2069" s="6"/>
      <c r="HE2069" s="4"/>
      <c r="HF2069" s="6"/>
      <c r="HG2069" s="5"/>
      <c r="HH2069" s="5"/>
      <c r="HI2069" s="4"/>
      <c r="HJ2069" s="6"/>
      <c r="HK2069" s="4"/>
      <c r="HL2069" s="6"/>
      <c r="HM2069" s="5"/>
      <c r="HN2069" s="5"/>
      <c r="HO2069" s="4"/>
      <c r="HP2069" s="6"/>
      <c r="HQ2069" s="4"/>
      <c r="HR2069" s="6"/>
      <c r="HS2069" s="5"/>
      <c r="HT2069" s="5"/>
      <c r="HU2069" s="4"/>
      <c r="HV2069" s="6"/>
      <c r="HW2069" s="4"/>
      <c r="HX2069" s="6"/>
      <c r="HY2069" s="5"/>
      <c r="HZ2069" s="5"/>
      <c r="IA2069" s="4"/>
      <c r="IB2069" s="6"/>
      <c r="IC2069" s="4"/>
      <c r="ID2069" s="6"/>
      <c r="IE2069" s="5"/>
      <c r="IF2069" s="5"/>
      <c r="IG2069" s="4"/>
      <c r="IH2069" s="6"/>
      <c r="II2069" s="4"/>
      <c r="IJ2069" s="6"/>
      <c r="IK2069" s="5"/>
      <c r="IL2069" s="5"/>
      <c r="IM2069" s="4"/>
      <c r="IN2069" s="6"/>
      <c r="IO2069" s="4"/>
      <c r="IP2069" s="6"/>
      <c r="IQ2069" s="5"/>
      <c r="IR2069" s="5"/>
      <c r="IS2069" s="4"/>
      <c r="IT2069" s="6"/>
      <c r="IU2069" s="4"/>
      <c r="IV2069" s="6"/>
      <c r="IW2069" s="5"/>
      <c r="IX2069" s="5"/>
      <c r="IY2069" s="4"/>
      <c r="IZ2069" s="6"/>
      <c r="JA2069" s="4"/>
      <c r="JB2069" s="6"/>
      <c r="JC2069" s="5"/>
      <c r="JD2069" s="5"/>
      <c r="JE2069" s="4"/>
      <c r="JF2069" s="6"/>
      <c r="JG2069" s="4"/>
      <c r="JH2069" s="6"/>
      <c r="JI2069" s="5"/>
      <c r="JJ2069" s="5"/>
      <c r="JK2069" s="4"/>
      <c r="JL2069" s="6"/>
      <c r="JM2069" s="4"/>
      <c r="JN2069" s="6"/>
      <c r="JO2069" s="5"/>
      <c r="JP2069" s="5"/>
      <c r="JQ2069" s="4"/>
      <c r="JR2069" s="6"/>
      <c r="JS2069" s="4"/>
      <c r="JT2069" s="6"/>
      <c r="JU2069" s="5"/>
      <c r="JV2069" s="5"/>
      <c r="JW2069" s="4"/>
      <c r="JX2069" s="6"/>
      <c r="JY2069" s="4"/>
      <c r="JZ2069" s="6"/>
      <c r="KA2069" s="5"/>
      <c r="KB2069" s="5"/>
      <c r="KC2069" s="4"/>
      <c r="KD2069" s="6"/>
      <c r="KE2069" s="4"/>
      <c r="KF2069" s="6"/>
      <c r="KG2069" s="5"/>
      <c r="KH2069" s="5"/>
      <c r="KI2069" s="4"/>
      <c r="KJ2069" s="6"/>
      <c r="KK2069" s="4"/>
      <c r="KL2069" s="6"/>
      <c r="KM2069" s="5"/>
      <c r="KN2069" s="5"/>
    </row>
    <row r="2070">
      <c r="A2070" s="3" t="s">
        <v>85</v>
      </c>
      <c r="B2070" s="3" t="s">
        <v>1266</v>
      </c>
      <c r="C2070" s="3" t="s">
        <v>1128</v>
      </c>
      <c r="D2070" s="3" t="s">
        <v>712</v>
      </c>
      <c r="E2070" s="3" t="s">
        <v>1272</v>
      </c>
      <c r="F2070" s="3" t="s">
        <v>104</v>
      </c>
      <c r="G2070" s="3" t="s">
        <v>104</v>
      </c>
      <c r="H2070" s="3" t="s">
        <v>104</v>
      </c>
      <c r="I2070" s="3" t="s">
        <v>1695</v>
      </c>
      <c r="J2070" s="3" t="s">
        <v>104</v>
      </c>
      <c r="K2070" s="4"/>
      <c r="L2070" s="4">
        <f>=ROUNDDOWN({0},0)</f>
      </c>
      <c r="M2070" s="4"/>
      <c r="N2070" s="5"/>
      <c r="O2070" s="4"/>
      <c r="P2070" s="4">
        <f>=ROUNDDOWN({0},0)</f>
      </c>
      <c r="Q2070" s="4"/>
      <c r="R2070" s="5"/>
      <c r="S2070" s="4"/>
      <c r="T2070" s="6"/>
      <c r="U2070" s="4"/>
      <c r="V2070" s="6"/>
      <c r="W2070" s="5"/>
      <c r="X2070" s="5"/>
      <c r="Y2070" s="4"/>
      <c r="Z2070" s="6"/>
      <c r="AA2070" s="4"/>
      <c r="AB2070" s="6"/>
      <c r="AC2070" s="5"/>
      <c r="AD2070" s="5"/>
      <c r="AE2070" s="4"/>
      <c r="AF2070" s="6"/>
      <c r="AG2070" s="4"/>
      <c r="AH2070" s="6"/>
      <c r="AI2070" s="5"/>
      <c r="AJ2070" s="5"/>
      <c r="AK2070" s="4"/>
      <c r="AL2070" s="6"/>
      <c r="AM2070" s="4"/>
      <c r="AN2070" s="6"/>
      <c r="AO2070" s="5"/>
      <c r="AP2070" s="5"/>
      <c r="AQ2070" s="4"/>
      <c r="AR2070" s="6"/>
      <c r="AS2070" s="4"/>
      <c r="AT2070" s="6"/>
      <c r="AU2070" s="5"/>
      <c r="AV2070" s="5"/>
      <c r="AW2070" s="4"/>
      <c r="AX2070" s="6"/>
      <c r="AY2070" s="4"/>
      <c r="AZ2070" s="6"/>
      <c r="BA2070" s="5"/>
      <c r="BB2070" s="5"/>
      <c r="BC2070" s="4"/>
      <c r="BD2070" s="6"/>
      <c r="BE2070" s="4"/>
      <c r="BF2070" s="6"/>
      <c r="BG2070" s="5"/>
      <c r="BH2070" s="5"/>
      <c r="BI2070" s="4"/>
      <c r="BJ2070" s="6"/>
      <c r="BK2070" s="4"/>
      <c r="BL2070" s="6"/>
      <c r="BM2070" s="5"/>
      <c r="BN2070" s="5"/>
      <c r="BO2070" s="4"/>
      <c r="BP2070" s="6"/>
      <c r="BQ2070" s="4"/>
      <c r="BR2070" s="6"/>
      <c r="BS2070" s="5"/>
      <c r="BT2070" s="5"/>
      <c r="BU2070" s="4"/>
      <c r="BV2070" s="6"/>
      <c r="BW2070" s="4"/>
      <c r="BX2070" s="6"/>
      <c r="BY2070" s="5"/>
      <c r="BZ2070" s="5"/>
      <c r="CA2070" s="4"/>
      <c r="CB2070" s="6"/>
      <c r="CC2070" s="4"/>
      <c r="CD2070" s="6"/>
      <c r="CE2070" s="5"/>
      <c r="CF2070" s="5"/>
      <c r="CG2070" s="4"/>
      <c r="CH2070" s="6"/>
      <c r="CI2070" s="4"/>
      <c r="CJ2070" s="6"/>
      <c r="CK2070" s="5"/>
      <c r="CL2070" s="5"/>
      <c r="CM2070" s="4"/>
      <c r="CN2070" s="6"/>
      <c r="CO2070" s="4"/>
      <c r="CP2070" s="6"/>
      <c r="CQ2070" s="5"/>
      <c r="CR2070" s="5"/>
      <c r="CS2070" s="4"/>
      <c r="CT2070" s="6"/>
      <c r="CU2070" s="4"/>
      <c r="CV2070" s="6"/>
      <c r="CW2070" s="5"/>
      <c r="CX2070" s="5"/>
      <c r="CY2070" s="4"/>
      <c r="CZ2070" s="6"/>
      <c r="DA2070" s="4"/>
      <c r="DB2070" s="6"/>
      <c r="DC2070" s="5"/>
      <c r="DD2070" s="5"/>
      <c r="DE2070" s="4"/>
      <c r="DF2070" s="6"/>
      <c r="DG2070" s="4"/>
      <c r="DH2070" s="6"/>
      <c r="DI2070" s="5"/>
      <c r="DJ2070" s="5"/>
      <c r="DK2070" s="4"/>
      <c r="DL2070" s="6"/>
      <c r="DM2070" s="4"/>
      <c r="DN2070" s="6"/>
      <c r="DO2070" s="5"/>
      <c r="DP2070" s="5"/>
      <c r="DQ2070" s="4"/>
      <c r="DR2070" s="6"/>
      <c r="DS2070" s="4"/>
      <c r="DT2070" s="6"/>
      <c r="DU2070" s="5"/>
      <c r="DV2070" s="5"/>
      <c r="DW2070" s="4"/>
      <c r="DX2070" s="6"/>
      <c r="DY2070" s="4"/>
      <c r="DZ2070" s="6"/>
      <c r="EA2070" s="5"/>
      <c r="EB2070" s="5"/>
      <c r="EC2070" s="4"/>
      <c r="ED2070" s="6"/>
      <c r="EE2070" s="4"/>
      <c r="EF2070" s="6"/>
      <c r="EG2070" s="5"/>
      <c r="EH2070" s="5"/>
      <c r="EI2070" s="4"/>
      <c r="EJ2070" s="6"/>
      <c r="EK2070" s="4"/>
      <c r="EL2070" s="6"/>
      <c r="EM2070" s="5"/>
      <c r="EN2070" s="5"/>
      <c r="EO2070" s="4"/>
      <c r="EP2070" s="6"/>
      <c r="EQ2070" s="4"/>
      <c r="ER2070" s="6"/>
      <c r="ES2070" s="5"/>
      <c r="ET2070" s="5"/>
      <c r="EU2070" s="4"/>
      <c r="EV2070" s="6"/>
      <c r="EW2070" s="4"/>
      <c r="EX2070" s="6"/>
      <c r="EY2070" s="5"/>
      <c r="EZ2070" s="5"/>
      <c r="FA2070" s="4"/>
      <c r="FB2070" s="6"/>
      <c r="FC2070" s="4"/>
      <c r="FD2070" s="6"/>
      <c r="FE2070" s="5"/>
      <c r="FF2070" s="5"/>
      <c r="FG2070" s="4"/>
      <c r="FH2070" s="6"/>
      <c r="FI2070" s="4"/>
      <c r="FJ2070" s="6"/>
      <c r="FK2070" s="5"/>
      <c r="FL2070" s="5"/>
      <c r="FM2070" s="4"/>
      <c r="FN2070" s="6"/>
      <c r="FO2070" s="4"/>
      <c r="FP2070" s="6"/>
      <c r="FQ2070" s="5"/>
      <c r="FR2070" s="5"/>
      <c r="FS2070" s="4"/>
      <c r="FT2070" s="6"/>
      <c r="FU2070" s="4"/>
      <c r="FV2070" s="6"/>
      <c r="FW2070" s="5"/>
      <c r="FX2070" s="5"/>
      <c r="FY2070" s="4"/>
      <c r="FZ2070" s="6"/>
      <c r="GA2070" s="4"/>
      <c r="GB2070" s="6"/>
      <c r="GC2070" s="5"/>
      <c r="GD2070" s="5"/>
      <c r="GE2070" s="4"/>
      <c r="GF2070" s="6"/>
      <c r="GG2070" s="4"/>
      <c r="GH2070" s="6"/>
      <c r="GI2070" s="5"/>
      <c r="GJ2070" s="5"/>
      <c r="GK2070" s="4"/>
      <c r="GL2070" s="6"/>
      <c r="GM2070" s="4"/>
      <c r="GN2070" s="6"/>
      <c r="GO2070" s="5"/>
      <c r="GP2070" s="5"/>
      <c r="GQ2070" s="4"/>
      <c r="GR2070" s="6"/>
      <c r="GS2070" s="4"/>
      <c r="GT2070" s="6"/>
      <c r="GU2070" s="5"/>
      <c r="GV2070" s="5"/>
      <c r="GW2070" s="4"/>
      <c r="GX2070" s="6"/>
      <c r="GY2070" s="4"/>
      <c r="GZ2070" s="6"/>
      <c r="HA2070" s="5"/>
      <c r="HB2070" s="5"/>
      <c r="HC2070" s="4"/>
      <c r="HD2070" s="6"/>
      <c r="HE2070" s="4"/>
      <c r="HF2070" s="6"/>
      <c r="HG2070" s="5"/>
      <c r="HH2070" s="5"/>
      <c r="HI2070" s="4"/>
      <c r="HJ2070" s="6"/>
      <c r="HK2070" s="4"/>
      <c r="HL2070" s="6"/>
      <c r="HM2070" s="5"/>
      <c r="HN2070" s="5"/>
      <c r="HO2070" s="4"/>
      <c r="HP2070" s="6"/>
      <c r="HQ2070" s="4"/>
      <c r="HR2070" s="6"/>
      <c r="HS2070" s="5"/>
      <c r="HT2070" s="5"/>
      <c r="HU2070" s="4"/>
      <c r="HV2070" s="6"/>
      <c r="HW2070" s="4"/>
      <c r="HX2070" s="6"/>
      <c r="HY2070" s="5"/>
      <c r="HZ2070" s="5"/>
      <c r="IA2070" s="4"/>
      <c r="IB2070" s="6"/>
      <c r="IC2070" s="4"/>
      <c r="ID2070" s="6"/>
      <c r="IE2070" s="5"/>
      <c r="IF2070" s="5"/>
      <c r="IG2070" s="4"/>
      <c r="IH2070" s="6"/>
      <c r="II2070" s="4"/>
      <c r="IJ2070" s="6"/>
      <c r="IK2070" s="5"/>
      <c r="IL2070" s="5"/>
      <c r="IM2070" s="4"/>
      <c r="IN2070" s="6"/>
      <c r="IO2070" s="4"/>
      <c r="IP2070" s="6"/>
      <c r="IQ2070" s="5"/>
      <c r="IR2070" s="5"/>
      <c r="IS2070" s="4"/>
      <c r="IT2070" s="6"/>
      <c r="IU2070" s="4"/>
      <c r="IV2070" s="6"/>
      <c r="IW2070" s="5"/>
      <c r="IX2070" s="5"/>
      <c r="IY2070" s="4"/>
      <c r="IZ2070" s="6"/>
      <c r="JA2070" s="4"/>
      <c r="JB2070" s="6"/>
      <c r="JC2070" s="5"/>
      <c r="JD2070" s="5"/>
      <c r="JE2070" s="4"/>
      <c r="JF2070" s="6"/>
      <c r="JG2070" s="4"/>
      <c r="JH2070" s="6"/>
      <c r="JI2070" s="5"/>
      <c r="JJ2070" s="5"/>
      <c r="JK2070" s="4"/>
      <c r="JL2070" s="6"/>
      <c r="JM2070" s="4"/>
      <c r="JN2070" s="6"/>
      <c r="JO2070" s="5"/>
      <c r="JP2070" s="5"/>
      <c r="JQ2070" s="4"/>
      <c r="JR2070" s="6"/>
      <c r="JS2070" s="4"/>
      <c r="JT2070" s="6"/>
      <c r="JU2070" s="5"/>
      <c r="JV2070" s="5"/>
      <c r="JW2070" s="4"/>
      <c r="JX2070" s="6"/>
      <c r="JY2070" s="4"/>
      <c r="JZ2070" s="6"/>
      <c r="KA2070" s="5"/>
      <c r="KB2070" s="5"/>
      <c r="KC2070" s="4"/>
      <c r="KD2070" s="6"/>
      <c r="KE2070" s="4"/>
      <c r="KF2070" s="6"/>
      <c r="KG2070" s="5"/>
      <c r="KH2070" s="5"/>
      <c r="KI2070" s="4"/>
      <c r="KJ2070" s="6"/>
      <c r="KK2070" s="4"/>
      <c r="KL2070" s="6"/>
      <c r="KM2070" s="5"/>
      <c r="KN2070" s="5"/>
    </row>
    <row r="2071">
      <c r="A2071" s="3" t="s">
        <v>85</v>
      </c>
      <c r="B2071" s="3" t="s">
        <v>1266</v>
      </c>
      <c r="C2071" s="3" t="s">
        <v>1128</v>
      </c>
      <c r="D2071" s="3" t="s">
        <v>712</v>
      </c>
      <c r="E2071" s="3" t="s">
        <v>1273</v>
      </c>
      <c r="F2071" s="3" t="s">
        <v>104</v>
      </c>
      <c r="G2071" s="3" t="s">
        <v>104</v>
      </c>
      <c r="H2071" s="3" t="s">
        <v>104</v>
      </c>
      <c r="I2071" s="3" t="s">
        <v>1364</v>
      </c>
      <c r="J2071" s="3" t="s">
        <v>104</v>
      </c>
      <c r="K2071" s="4"/>
      <c r="L2071" s="4">
        <f>=ROUNDDOWN({0},0)</f>
      </c>
      <c r="M2071" s="4"/>
      <c r="N2071" s="5"/>
      <c r="O2071" s="4"/>
      <c r="P2071" s="4">
        <f>=ROUNDDOWN({0},0)</f>
      </c>
      <c r="Q2071" s="4"/>
      <c r="R2071" s="5"/>
      <c r="S2071" s="4"/>
      <c r="T2071" s="6"/>
      <c r="U2071" s="4"/>
      <c r="V2071" s="6"/>
      <c r="W2071" s="5"/>
      <c r="X2071" s="5"/>
      <c r="Y2071" s="4"/>
      <c r="Z2071" s="6"/>
      <c r="AA2071" s="4"/>
      <c r="AB2071" s="6"/>
      <c r="AC2071" s="5"/>
      <c r="AD2071" s="5"/>
      <c r="AE2071" s="4"/>
      <c r="AF2071" s="6"/>
      <c r="AG2071" s="4"/>
      <c r="AH2071" s="6"/>
      <c r="AI2071" s="5"/>
      <c r="AJ2071" s="5"/>
      <c r="AK2071" s="4"/>
      <c r="AL2071" s="6"/>
      <c r="AM2071" s="4"/>
      <c r="AN2071" s="6"/>
      <c r="AO2071" s="5"/>
      <c r="AP2071" s="5"/>
      <c r="AQ2071" s="4"/>
      <c r="AR2071" s="6"/>
      <c r="AS2071" s="4"/>
      <c r="AT2071" s="6"/>
      <c r="AU2071" s="5"/>
      <c r="AV2071" s="5"/>
      <c r="AW2071" s="4"/>
      <c r="AX2071" s="6"/>
      <c r="AY2071" s="4"/>
      <c r="AZ2071" s="6"/>
      <c r="BA2071" s="5"/>
      <c r="BB2071" s="5"/>
      <c r="BC2071" s="4"/>
      <c r="BD2071" s="6"/>
      <c r="BE2071" s="4"/>
      <c r="BF2071" s="6"/>
      <c r="BG2071" s="5"/>
      <c r="BH2071" s="5"/>
      <c r="BI2071" s="4"/>
      <c r="BJ2071" s="6"/>
      <c r="BK2071" s="4"/>
      <c r="BL2071" s="6"/>
      <c r="BM2071" s="5"/>
      <c r="BN2071" s="5"/>
      <c r="BO2071" s="4"/>
      <c r="BP2071" s="6"/>
      <c r="BQ2071" s="4"/>
      <c r="BR2071" s="6"/>
      <c r="BS2071" s="5"/>
      <c r="BT2071" s="5"/>
      <c r="BU2071" s="4"/>
      <c r="BV2071" s="6"/>
      <c r="BW2071" s="4"/>
      <c r="BX2071" s="6"/>
      <c r="BY2071" s="5"/>
      <c r="BZ2071" s="5"/>
      <c r="CA2071" s="4"/>
      <c r="CB2071" s="6"/>
      <c r="CC2071" s="4"/>
      <c r="CD2071" s="6"/>
      <c r="CE2071" s="5"/>
      <c r="CF2071" s="5"/>
      <c r="CG2071" s="4"/>
      <c r="CH2071" s="6"/>
      <c r="CI2071" s="4"/>
      <c r="CJ2071" s="6"/>
      <c r="CK2071" s="5"/>
      <c r="CL2071" s="5"/>
      <c r="CM2071" s="4"/>
      <c r="CN2071" s="6"/>
      <c r="CO2071" s="4"/>
      <c r="CP2071" s="6"/>
      <c r="CQ2071" s="5"/>
      <c r="CR2071" s="5"/>
      <c r="CS2071" s="4"/>
      <c r="CT2071" s="6"/>
      <c r="CU2071" s="4"/>
      <c r="CV2071" s="6"/>
      <c r="CW2071" s="5"/>
      <c r="CX2071" s="5"/>
      <c r="CY2071" s="4"/>
      <c r="CZ2071" s="6"/>
      <c r="DA2071" s="4"/>
      <c r="DB2071" s="6"/>
      <c r="DC2071" s="5"/>
      <c r="DD2071" s="5"/>
      <c r="DE2071" s="4"/>
      <c r="DF2071" s="6"/>
      <c r="DG2071" s="4"/>
      <c r="DH2071" s="6"/>
      <c r="DI2071" s="5"/>
      <c r="DJ2071" s="5"/>
      <c r="DK2071" s="4"/>
      <c r="DL2071" s="6"/>
      <c r="DM2071" s="4"/>
      <c r="DN2071" s="6"/>
      <c r="DO2071" s="5"/>
      <c r="DP2071" s="5"/>
      <c r="DQ2071" s="4"/>
      <c r="DR2071" s="6"/>
      <c r="DS2071" s="4"/>
      <c r="DT2071" s="6"/>
      <c r="DU2071" s="5"/>
      <c r="DV2071" s="5"/>
      <c r="DW2071" s="4"/>
      <c r="DX2071" s="6"/>
      <c r="DY2071" s="4"/>
      <c r="DZ2071" s="6"/>
      <c r="EA2071" s="5"/>
      <c r="EB2071" s="5"/>
      <c r="EC2071" s="4"/>
      <c r="ED2071" s="6"/>
      <c r="EE2071" s="4"/>
      <c r="EF2071" s="6"/>
      <c r="EG2071" s="5"/>
      <c r="EH2071" s="5"/>
      <c r="EI2071" s="4"/>
      <c r="EJ2071" s="6"/>
      <c r="EK2071" s="4"/>
      <c r="EL2071" s="6"/>
      <c r="EM2071" s="5"/>
      <c r="EN2071" s="5"/>
      <c r="EO2071" s="4"/>
      <c r="EP2071" s="6"/>
      <c r="EQ2071" s="4"/>
      <c r="ER2071" s="6"/>
      <c r="ES2071" s="5"/>
      <c r="ET2071" s="5"/>
      <c r="EU2071" s="4"/>
      <c r="EV2071" s="6"/>
      <c r="EW2071" s="4"/>
      <c r="EX2071" s="6"/>
      <c r="EY2071" s="5"/>
      <c r="EZ2071" s="5"/>
      <c r="FA2071" s="4"/>
      <c r="FB2071" s="6"/>
      <c r="FC2071" s="4"/>
      <c r="FD2071" s="6"/>
      <c r="FE2071" s="5"/>
      <c r="FF2071" s="5"/>
      <c r="FG2071" s="4"/>
      <c r="FH2071" s="6"/>
      <c r="FI2071" s="4"/>
      <c r="FJ2071" s="6"/>
      <c r="FK2071" s="5"/>
      <c r="FL2071" s="5"/>
      <c r="FM2071" s="4"/>
      <c r="FN2071" s="6"/>
      <c r="FO2071" s="4"/>
      <c r="FP2071" s="6"/>
      <c r="FQ2071" s="5"/>
      <c r="FR2071" s="5"/>
      <c r="FS2071" s="4"/>
      <c r="FT2071" s="6"/>
      <c r="FU2071" s="4"/>
      <c r="FV2071" s="6"/>
      <c r="FW2071" s="5"/>
      <c r="FX2071" s="5"/>
      <c r="FY2071" s="4"/>
      <c r="FZ2071" s="6"/>
      <c r="GA2071" s="4"/>
      <c r="GB2071" s="6"/>
      <c r="GC2071" s="5"/>
      <c r="GD2071" s="5"/>
      <c r="GE2071" s="4"/>
      <c r="GF2071" s="6"/>
      <c r="GG2071" s="4"/>
      <c r="GH2071" s="6"/>
      <c r="GI2071" s="5"/>
      <c r="GJ2071" s="5"/>
      <c r="GK2071" s="4"/>
      <c r="GL2071" s="6"/>
      <c r="GM2071" s="4"/>
      <c r="GN2071" s="6"/>
      <c r="GO2071" s="5"/>
      <c r="GP2071" s="5"/>
      <c r="GQ2071" s="4"/>
      <c r="GR2071" s="6"/>
      <c r="GS2071" s="4"/>
      <c r="GT2071" s="6"/>
      <c r="GU2071" s="5"/>
      <c r="GV2071" s="5"/>
      <c r="GW2071" s="4"/>
      <c r="GX2071" s="6"/>
      <c r="GY2071" s="4"/>
      <c r="GZ2071" s="6"/>
      <c r="HA2071" s="5"/>
      <c r="HB2071" s="5"/>
      <c r="HC2071" s="4"/>
      <c r="HD2071" s="6"/>
      <c r="HE2071" s="4"/>
      <c r="HF2071" s="6"/>
      <c r="HG2071" s="5"/>
      <c r="HH2071" s="5"/>
      <c r="HI2071" s="4"/>
      <c r="HJ2071" s="6"/>
      <c r="HK2071" s="4"/>
      <c r="HL2071" s="6"/>
      <c r="HM2071" s="5"/>
      <c r="HN2071" s="5"/>
      <c r="HO2071" s="4"/>
      <c r="HP2071" s="6"/>
      <c r="HQ2071" s="4"/>
      <c r="HR2071" s="6"/>
      <c r="HS2071" s="5"/>
      <c r="HT2071" s="5"/>
      <c r="HU2071" s="4"/>
      <c r="HV2071" s="6"/>
      <c r="HW2071" s="4"/>
      <c r="HX2071" s="6"/>
      <c r="HY2071" s="5"/>
      <c r="HZ2071" s="5"/>
      <c r="IA2071" s="4"/>
      <c r="IB2071" s="6"/>
      <c r="IC2071" s="4"/>
      <c r="ID2071" s="6"/>
      <c r="IE2071" s="5"/>
      <c r="IF2071" s="5"/>
      <c r="IG2071" s="4"/>
      <c r="IH2071" s="6"/>
      <c r="II2071" s="4"/>
      <c r="IJ2071" s="6"/>
      <c r="IK2071" s="5"/>
      <c r="IL2071" s="5"/>
      <c r="IM2071" s="4"/>
      <c r="IN2071" s="6"/>
      <c r="IO2071" s="4"/>
      <c r="IP2071" s="6"/>
      <c r="IQ2071" s="5"/>
      <c r="IR2071" s="5"/>
      <c r="IS2071" s="4"/>
      <c r="IT2071" s="6"/>
      <c r="IU2071" s="4"/>
      <c r="IV2071" s="6"/>
      <c r="IW2071" s="5"/>
      <c r="IX2071" s="5"/>
      <c r="IY2071" s="4"/>
      <c r="IZ2071" s="6"/>
      <c r="JA2071" s="4"/>
      <c r="JB2071" s="6"/>
      <c r="JC2071" s="5"/>
      <c r="JD2071" s="5"/>
      <c r="JE2071" s="4"/>
      <c r="JF2071" s="6"/>
      <c r="JG2071" s="4"/>
      <c r="JH2071" s="6"/>
      <c r="JI2071" s="5"/>
      <c r="JJ2071" s="5"/>
      <c r="JK2071" s="4"/>
      <c r="JL2071" s="6"/>
      <c r="JM2071" s="4"/>
      <c r="JN2071" s="6"/>
      <c r="JO2071" s="5"/>
      <c r="JP2071" s="5"/>
      <c r="JQ2071" s="4"/>
      <c r="JR2071" s="6"/>
      <c r="JS2071" s="4"/>
      <c r="JT2071" s="6"/>
      <c r="JU2071" s="5"/>
      <c r="JV2071" s="5"/>
      <c r="JW2071" s="4"/>
      <c r="JX2071" s="6"/>
      <c r="JY2071" s="4"/>
      <c r="JZ2071" s="6"/>
      <c r="KA2071" s="5"/>
      <c r="KB2071" s="5"/>
      <c r="KC2071" s="4"/>
      <c r="KD2071" s="6"/>
      <c r="KE2071" s="4"/>
      <c r="KF2071" s="6"/>
      <c r="KG2071" s="5"/>
      <c r="KH2071" s="5"/>
      <c r="KI2071" s="4"/>
      <c r="KJ2071" s="6"/>
      <c r="KK2071" s="4"/>
      <c r="KL2071" s="6"/>
      <c r="KM2071" s="5"/>
      <c r="KN2071" s="5"/>
    </row>
    <row r="2072">
      <c r="A2072" s="3" t="s">
        <v>85</v>
      </c>
      <c r="B2072" s="3" t="s">
        <v>1266</v>
      </c>
      <c r="C2072" s="3" t="s">
        <v>1128</v>
      </c>
      <c r="D2072" s="3" t="s">
        <v>712</v>
      </c>
      <c r="E2072" s="3" t="s">
        <v>1270</v>
      </c>
      <c r="F2072" s="3" t="s">
        <v>104</v>
      </c>
      <c r="G2072" s="3" t="s">
        <v>104</v>
      </c>
      <c r="H2072" s="3" t="s">
        <v>104</v>
      </c>
      <c r="I2072" s="3" t="s">
        <v>1670</v>
      </c>
      <c r="J2072" s="3" t="s">
        <v>104</v>
      </c>
      <c r="K2072" s="4"/>
      <c r="L2072" s="4">
        <f>=ROUNDDOWN({0},0)</f>
      </c>
      <c r="M2072" s="4"/>
      <c r="N2072" s="5"/>
      <c r="O2072" s="4"/>
      <c r="P2072" s="4">
        <f>=ROUNDDOWN({0},0)</f>
      </c>
      <c r="Q2072" s="4"/>
      <c r="R2072" s="5"/>
      <c r="S2072" s="4"/>
      <c r="T2072" s="6"/>
      <c r="U2072" s="4"/>
      <c r="V2072" s="6"/>
      <c r="W2072" s="5"/>
      <c r="X2072" s="5"/>
      <c r="Y2072" s="4"/>
      <c r="Z2072" s="6"/>
      <c r="AA2072" s="4"/>
      <c r="AB2072" s="6"/>
      <c r="AC2072" s="5"/>
      <c r="AD2072" s="5"/>
      <c r="AE2072" s="4"/>
      <c r="AF2072" s="6"/>
      <c r="AG2072" s="4"/>
      <c r="AH2072" s="6"/>
      <c r="AI2072" s="5"/>
      <c r="AJ2072" s="5"/>
      <c r="AK2072" s="4"/>
      <c r="AL2072" s="6"/>
      <c r="AM2072" s="4"/>
      <c r="AN2072" s="6"/>
      <c r="AO2072" s="5"/>
      <c r="AP2072" s="5"/>
      <c r="AQ2072" s="4"/>
      <c r="AR2072" s="6"/>
      <c r="AS2072" s="4"/>
      <c r="AT2072" s="6"/>
      <c r="AU2072" s="5"/>
      <c r="AV2072" s="5"/>
      <c r="AW2072" s="4"/>
      <c r="AX2072" s="6"/>
      <c r="AY2072" s="4"/>
      <c r="AZ2072" s="6"/>
      <c r="BA2072" s="5"/>
      <c r="BB2072" s="5"/>
      <c r="BC2072" s="4"/>
      <c r="BD2072" s="6"/>
      <c r="BE2072" s="4"/>
      <c r="BF2072" s="6"/>
      <c r="BG2072" s="5"/>
      <c r="BH2072" s="5"/>
      <c r="BI2072" s="4"/>
      <c r="BJ2072" s="6"/>
      <c r="BK2072" s="4"/>
      <c r="BL2072" s="6"/>
      <c r="BM2072" s="5"/>
      <c r="BN2072" s="5"/>
      <c r="BO2072" s="4"/>
      <c r="BP2072" s="6"/>
      <c r="BQ2072" s="4"/>
      <c r="BR2072" s="6"/>
      <c r="BS2072" s="5"/>
      <c r="BT2072" s="5"/>
      <c r="BU2072" s="4"/>
      <c r="BV2072" s="6"/>
      <c r="BW2072" s="4"/>
      <c r="BX2072" s="6"/>
      <c r="BY2072" s="5"/>
      <c r="BZ2072" s="5"/>
      <c r="CA2072" s="4"/>
      <c r="CB2072" s="6"/>
      <c r="CC2072" s="4"/>
      <c r="CD2072" s="6"/>
      <c r="CE2072" s="5"/>
      <c r="CF2072" s="5"/>
      <c r="CG2072" s="4"/>
      <c r="CH2072" s="6"/>
      <c r="CI2072" s="4"/>
      <c r="CJ2072" s="6"/>
      <c r="CK2072" s="5"/>
      <c r="CL2072" s="5"/>
      <c r="CM2072" s="4"/>
      <c r="CN2072" s="6"/>
      <c r="CO2072" s="4"/>
      <c r="CP2072" s="6"/>
      <c r="CQ2072" s="5"/>
      <c r="CR2072" s="5"/>
      <c r="CS2072" s="4"/>
      <c r="CT2072" s="6"/>
      <c r="CU2072" s="4"/>
      <c r="CV2072" s="6"/>
      <c r="CW2072" s="5"/>
      <c r="CX2072" s="5"/>
      <c r="CY2072" s="4"/>
      <c r="CZ2072" s="6"/>
      <c r="DA2072" s="4"/>
      <c r="DB2072" s="6"/>
      <c r="DC2072" s="5"/>
      <c r="DD2072" s="5"/>
      <c r="DE2072" s="4"/>
      <c r="DF2072" s="6"/>
      <c r="DG2072" s="4"/>
      <c r="DH2072" s="6"/>
      <c r="DI2072" s="5"/>
      <c r="DJ2072" s="5"/>
      <c r="DK2072" s="4"/>
      <c r="DL2072" s="6"/>
      <c r="DM2072" s="4"/>
      <c r="DN2072" s="6"/>
      <c r="DO2072" s="5"/>
      <c r="DP2072" s="5"/>
      <c r="DQ2072" s="4"/>
      <c r="DR2072" s="6"/>
      <c r="DS2072" s="4"/>
      <c r="DT2072" s="6"/>
      <c r="DU2072" s="5"/>
      <c r="DV2072" s="5"/>
      <c r="DW2072" s="4"/>
      <c r="DX2072" s="6"/>
      <c r="DY2072" s="4"/>
      <c r="DZ2072" s="6"/>
      <c r="EA2072" s="5"/>
      <c r="EB2072" s="5"/>
      <c r="EC2072" s="4"/>
      <c r="ED2072" s="6"/>
      <c r="EE2072" s="4"/>
      <c r="EF2072" s="6"/>
      <c r="EG2072" s="5"/>
      <c r="EH2072" s="5"/>
      <c r="EI2072" s="4"/>
      <c r="EJ2072" s="6"/>
      <c r="EK2072" s="4"/>
      <c r="EL2072" s="6"/>
      <c r="EM2072" s="5"/>
      <c r="EN2072" s="5"/>
      <c r="EO2072" s="4"/>
      <c r="EP2072" s="6"/>
      <c r="EQ2072" s="4"/>
      <c r="ER2072" s="6"/>
      <c r="ES2072" s="5"/>
      <c r="ET2072" s="5"/>
      <c r="EU2072" s="4"/>
      <c r="EV2072" s="6"/>
      <c r="EW2072" s="4"/>
      <c r="EX2072" s="6"/>
      <c r="EY2072" s="5"/>
      <c r="EZ2072" s="5"/>
      <c r="FA2072" s="4"/>
      <c r="FB2072" s="6"/>
      <c r="FC2072" s="4"/>
      <c r="FD2072" s="6"/>
      <c r="FE2072" s="5"/>
      <c r="FF2072" s="5"/>
      <c r="FG2072" s="4"/>
      <c r="FH2072" s="6"/>
      <c r="FI2072" s="4"/>
      <c r="FJ2072" s="6"/>
      <c r="FK2072" s="5"/>
      <c r="FL2072" s="5"/>
      <c r="FM2072" s="4"/>
      <c r="FN2072" s="6"/>
      <c r="FO2072" s="4"/>
      <c r="FP2072" s="6"/>
      <c r="FQ2072" s="5"/>
      <c r="FR2072" s="5"/>
      <c r="FS2072" s="4"/>
      <c r="FT2072" s="6"/>
      <c r="FU2072" s="4"/>
      <c r="FV2072" s="6"/>
      <c r="FW2072" s="5"/>
      <c r="FX2072" s="5"/>
      <c r="FY2072" s="4"/>
      <c r="FZ2072" s="6"/>
      <c r="GA2072" s="4"/>
      <c r="GB2072" s="6"/>
      <c r="GC2072" s="5"/>
      <c r="GD2072" s="5"/>
      <c r="GE2072" s="4"/>
      <c r="GF2072" s="6"/>
      <c r="GG2072" s="4"/>
      <c r="GH2072" s="6"/>
      <c r="GI2072" s="5"/>
      <c r="GJ2072" s="5"/>
      <c r="GK2072" s="4"/>
      <c r="GL2072" s="6"/>
      <c r="GM2072" s="4"/>
      <c r="GN2072" s="6"/>
      <c r="GO2072" s="5"/>
      <c r="GP2072" s="5"/>
      <c r="GQ2072" s="4"/>
      <c r="GR2072" s="6"/>
      <c r="GS2072" s="4"/>
      <c r="GT2072" s="6"/>
      <c r="GU2072" s="5"/>
      <c r="GV2072" s="5"/>
      <c r="GW2072" s="4"/>
      <c r="GX2072" s="6"/>
      <c r="GY2072" s="4"/>
      <c r="GZ2072" s="6"/>
      <c r="HA2072" s="5"/>
      <c r="HB2072" s="5"/>
      <c r="HC2072" s="4"/>
      <c r="HD2072" s="6"/>
      <c r="HE2072" s="4"/>
      <c r="HF2072" s="6"/>
      <c r="HG2072" s="5"/>
      <c r="HH2072" s="5"/>
      <c r="HI2072" s="4"/>
      <c r="HJ2072" s="6"/>
      <c r="HK2072" s="4"/>
      <c r="HL2072" s="6"/>
      <c r="HM2072" s="5"/>
      <c r="HN2072" s="5"/>
      <c r="HO2072" s="4"/>
      <c r="HP2072" s="6"/>
      <c r="HQ2072" s="4"/>
      <c r="HR2072" s="6"/>
      <c r="HS2072" s="5"/>
      <c r="HT2072" s="5"/>
      <c r="HU2072" s="4"/>
      <c r="HV2072" s="6"/>
      <c r="HW2072" s="4"/>
      <c r="HX2072" s="6"/>
      <c r="HY2072" s="5"/>
      <c r="HZ2072" s="5"/>
      <c r="IA2072" s="4"/>
      <c r="IB2072" s="6"/>
      <c r="IC2072" s="4"/>
      <c r="ID2072" s="6"/>
      <c r="IE2072" s="5"/>
      <c r="IF2072" s="5"/>
      <c r="IG2072" s="4"/>
      <c r="IH2072" s="6"/>
      <c r="II2072" s="4"/>
      <c r="IJ2072" s="6"/>
      <c r="IK2072" s="5"/>
      <c r="IL2072" s="5"/>
      <c r="IM2072" s="4"/>
      <c r="IN2072" s="6"/>
      <c r="IO2072" s="4"/>
      <c r="IP2072" s="6"/>
      <c r="IQ2072" s="5"/>
      <c r="IR2072" s="5"/>
      <c r="IS2072" s="4"/>
      <c r="IT2072" s="6"/>
      <c r="IU2072" s="4"/>
      <c r="IV2072" s="6"/>
      <c r="IW2072" s="5"/>
      <c r="IX2072" s="5"/>
      <c r="IY2072" s="4"/>
      <c r="IZ2072" s="6"/>
      <c r="JA2072" s="4"/>
      <c r="JB2072" s="6"/>
      <c r="JC2072" s="5"/>
      <c r="JD2072" s="5"/>
      <c r="JE2072" s="4"/>
      <c r="JF2072" s="6"/>
      <c r="JG2072" s="4"/>
      <c r="JH2072" s="6"/>
      <c r="JI2072" s="5"/>
      <c r="JJ2072" s="5"/>
      <c r="JK2072" s="4"/>
      <c r="JL2072" s="6"/>
      <c r="JM2072" s="4"/>
      <c r="JN2072" s="6"/>
      <c r="JO2072" s="5"/>
      <c r="JP2072" s="5"/>
      <c r="JQ2072" s="4"/>
      <c r="JR2072" s="6"/>
      <c r="JS2072" s="4"/>
      <c r="JT2072" s="6"/>
      <c r="JU2072" s="5"/>
      <c r="JV2072" s="5"/>
      <c r="JW2072" s="4"/>
      <c r="JX2072" s="6"/>
      <c r="JY2072" s="4"/>
      <c r="JZ2072" s="6"/>
      <c r="KA2072" s="5"/>
      <c r="KB2072" s="5"/>
      <c r="KC2072" s="4"/>
      <c r="KD2072" s="6"/>
      <c r="KE2072" s="4"/>
      <c r="KF2072" s="6"/>
      <c r="KG2072" s="5"/>
      <c r="KH2072" s="5"/>
      <c r="KI2072" s="4"/>
      <c r="KJ2072" s="6"/>
      <c r="KK2072" s="4"/>
      <c r="KL2072" s="6"/>
      <c r="KM2072" s="5"/>
      <c r="KN2072" s="5"/>
    </row>
    <row r="2073">
      <c r="A2073" s="3" t="s">
        <v>85</v>
      </c>
      <c r="B2073" s="3" t="s">
        <v>1266</v>
      </c>
      <c r="C2073" s="3" t="s">
        <v>1128</v>
      </c>
      <c r="D2073" s="3" t="s">
        <v>712</v>
      </c>
      <c r="E2073" s="3" t="s">
        <v>1278</v>
      </c>
      <c r="F2073" s="3" t="s">
        <v>104</v>
      </c>
      <c r="G2073" s="3" t="s">
        <v>104</v>
      </c>
      <c r="H2073" s="3" t="s">
        <v>104</v>
      </c>
      <c r="I2073" s="3" t="s">
        <v>1450</v>
      </c>
      <c r="J2073" s="3" t="s">
        <v>104</v>
      </c>
      <c r="K2073" s="4"/>
      <c r="L2073" s="4">
        <f>=ROUNDDOWN({0},0)</f>
      </c>
      <c r="M2073" s="4"/>
      <c r="N2073" s="5"/>
      <c r="O2073" s="4"/>
      <c r="P2073" s="4">
        <f>=ROUNDDOWN({0},0)</f>
      </c>
      <c r="Q2073" s="4"/>
      <c r="R2073" s="5"/>
      <c r="S2073" s="4"/>
      <c r="T2073" s="6"/>
      <c r="U2073" s="4"/>
      <c r="V2073" s="6"/>
      <c r="W2073" s="5"/>
      <c r="X2073" s="5"/>
      <c r="Y2073" s="4"/>
      <c r="Z2073" s="6"/>
      <c r="AA2073" s="4"/>
      <c r="AB2073" s="6"/>
      <c r="AC2073" s="5"/>
      <c r="AD2073" s="5"/>
      <c r="AE2073" s="4"/>
      <c r="AF2073" s="6"/>
      <c r="AG2073" s="4"/>
      <c r="AH2073" s="6"/>
      <c r="AI2073" s="5"/>
      <c r="AJ2073" s="5"/>
      <c r="AK2073" s="4"/>
      <c r="AL2073" s="6"/>
      <c r="AM2073" s="4"/>
      <c r="AN2073" s="6"/>
      <c r="AO2073" s="5"/>
      <c r="AP2073" s="5"/>
      <c r="AQ2073" s="4"/>
      <c r="AR2073" s="6"/>
      <c r="AS2073" s="4"/>
      <c r="AT2073" s="6"/>
      <c r="AU2073" s="5"/>
      <c r="AV2073" s="5"/>
      <c r="AW2073" s="4"/>
      <c r="AX2073" s="6"/>
      <c r="AY2073" s="4"/>
      <c r="AZ2073" s="6"/>
      <c r="BA2073" s="5"/>
      <c r="BB2073" s="5"/>
      <c r="BC2073" s="4"/>
      <c r="BD2073" s="6"/>
      <c r="BE2073" s="4"/>
      <c r="BF2073" s="6"/>
      <c r="BG2073" s="5"/>
      <c r="BH2073" s="5"/>
      <c r="BI2073" s="4"/>
      <c r="BJ2073" s="6"/>
      <c r="BK2073" s="4"/>
      <c r="BL2073" s="6"/>
      <c r="BM2073" s="5"/>
      <c r="BN2073" s="5"/>
      <c r="BO2073" s="4"/>
      <c r="BP2073" s="6"/>
      <c r="BQ2073" s="4"/>
      <c r="BR2073" s="6"/>
      <c r="BS2073" s="5"/>
      <c r="BT2073" s="5"/>
      <c r="BU2073" s="4"/>
      <c r="BV2073" s="6"/>
      <c r="BW2073" s="4"/>
      <c r="BX2073" s="6"/>
      <c r="BY2073" s="5"/>
      <c r="BZ2073" s="5"/>
      <c r="CA2073" s="4"/>
      <c r="CB2073" s="6"/>
      <c r="CC2073" s="4"/>
      <c r="CD2073" s="6"/>
      <c r="CE2073" s="5"/>
      <c r="CF2073" s="5"/>
      <c r="CG2073" s="4"/>
      <c r="CH2073" s="6"/>
      <c r="CI2073" s="4"/>
      <c r="CJ2073" s="6"/>
      <c r="CK2073" s="5"/>
      <c r="CL2073" s="5"/>
      <c r="CM2073" s="4"/>
      <c r="CN2073" s="6"/>
      <c r="CO2073" s="4"/>
      <c r="CP2073" s="6"/>
      <c r="CQ2073" s="5"/>
      <c r="CR2073" s="5"/>
      <c r="CS2073" s="4"/>
      <c r="CT2073" s="6"/>
      <c r="CU2073" s="4"/>
      <c r="CV2073" s="6"/>
      <c r="CW2073" s="5"/>
      <c r="CX2073" s="5"/>
      <c r="CY2073" s="4"/>
      <c r="CZ2073" s="6"/>
      <c r="DA2073" s="4"/>
      <c r="DB2073" s="6"/>
      <c r="DC2073" s="5"/>
      <c r="DD2073" s="5"/>
      <c r="DE2073" s="4"/>
      <c r="DF2073" s="6"/>
      <c r="DG2073" s="4"/>
      <c r="DH2073" s="6"/>
      <c r="DI2073" s="5"/>
      <c r="DJ2073" s="5"/>
      <c r="DK2073" s="4"/>
      <c r="DL2073" s="6"/>
      <c r="DM2073" s="4"/>
      <c r="DN2073" s="6"/>
      <c r="DO2073" s="5"/>
      <c r="DP2073" s="5"/>
      <c r="DQ2073" s="4"/>
      <c r="DR2073" s="6"/>
      <c r="DS2073" s="4"/>
      <c r="DT2073" s="6"/>
      <c r="DU2073" s="5"/>
      <c r="DV2073" s="5"/>
      <c r="DW2073" s="4"/>
      <c r="DX2073" s="6"/>
      <c r="DY2073" s="4"/>
      <c r="DZ2073" s="6"/>
      <c r="EA2073" s="5"/>
      <c r="EB2073" s="5"/>
      <c r="EC2073" s="4"/>
      <c r="ED2073" s="6"/>
      <c r="EE2073" s="4"/>
      <c r="EF2073" s="6"/>
      <c r="EG2073" s="5"/>
      <c r="EH2073" s="5"/>
      <c r="EI2073" s="4"/>
      <c r="EJ2073" s="6"/>
      <c r="EK2073" s="4"/>
      <c r="EL2073" s="6"/>
      <c r="EM2073" s="5"/>
      <c r="EN2073" s="5"/>
      <c r="EO2073" s="4"/>
      <c r="EP2073" s="6"/>
      <c r="EQ2073" s="4"/>
      <c r="ER2073" s="6"/>
      <c r="ES2073" s="5"/>
      <c r="ET2073" s="5"/>
      <c r="EU2073" s="4"/>
      <c r="EV2073" s="6"/>
      <c r="EW2073" s="4"/>
      <c r="EX2073" s="6"/>
      <c r="EY2073" s="5"/>
      <c r="EZ2073" s="5"/>
      <c r="FA2073" s="4"/>
      <c r="FB2073" s="6"/>
      <c r="FC2073" s="4"/>
      <c r="FD2073" s="6"/>
      <c r="FE2073" s="5"/>
      <c r="FF2073" s="5"/>
      <c r="FG2073" s="4"/>
      <c r="FH2073" s="6"/>
      <c r="FI2073" s="4"/>
      <c r="FJ2073" s="6"/>
      <c r="FK2073" s="5"/>
      <c r="FL2073" s="5"/>
      <c r="FM2073" s="4"/>
      <c r="FN2073" s="6"/>
      <c r="FO2073" s="4"/>
      <c r="FP2073" s="6"/>
      <c r="FQ2073" s="5"/>
      <c r="FR2073" s="5"/>
      <c r="FS2073" s="4"/>
      <c r="FT2073" s="6"/>
      <c r="FU2073" s="4"/>
      <c r="FV2073" s="6"/>
      <c r="FW2073" s="5"/>
      <c r="FX2073" s="5"/>
      <c r="FY2073" s="4"/>
      <c r="FZ2073" s="6"/>
      <c r="GA2073" s="4"/>
      <c r="GB2073" s="6"/>
      <c r="GC2073" s="5"/>
      <c r="GD2073" s="5"/>
      <c r="GE2073" s="4"/>
      <c r="GF2073" s="6"/>
      <c r="GG2073" s="4"/>
      <c r="GH2073" s="6"/>
      <c r="GI2073" s="5"/>
      <c r="GJ2073" s="5"/>
      <c r="GK2073" s="4"/>
      <c r="GL2073" s="6"/>
      <c r="GM2073" s="4"/>
      <c r="GN2073" s="6"/>
      <c r="GO2073" s="5"/>
      <c r="GP2073" s="5"/>
      <c r="GQ2073" s="4"/>
      <c r="GR2073" s="6"/>
      <c r="GS2073" s="4"/>
      <c r="GT2073" s="6"/>
      <c r="GU2073" s="5"/>
      <c r="GV2073" s="5"/>
      <c r="GW2073" s="4"/>
      <c r="GX2073" s="6"/>
      <c r="GY2073" s="4"/>
      <c r="GZ2073" s="6"/>
      <c r="HA2073" s="5"/>
      <c r="HB2073" s="5"/>
      <c r="HC2073" s="4"/>
      <c r="HD2073" s="6"/>
      <c r="HE2073" s="4"/>
      <c r="HF2073" s="6"/>
      <c r="HG2073" s="5"/>
      <c r="HH2073" s="5"/>
      <c r="HI2073" s="4"/>
      <c r="HJ2073" s="6"/>
      <c r="HK2073" s="4"/>
      <c r="HL2073" s="6"/>
      <c r="HM2073" s="5"/>
      <c r="HN2073" s="5"/>
      <c r="HO2073" s="4"/>
      <c r="HP2073" s="6"/>
      <c r="HQ2073" s="4"/>
      <c r="HR2073" s="6"/>
      <c r="HS2073" s="5"/>
      <c r="HT2073" s="5"/>
      <c r="HU2073" s="4"/>
      <c r="HV2073" s="6"/>
      <c r="HW2073" s="4"/>
      <c r="HX2073" s="6"/>
      <c r="HY2073" s="5"/>
      <c r="HZ2073" s="5"/>
      <c r="IA2073" s="4"/>
      <c r="IB2073" s="6"/>
      <c r="IC2073" s="4"/>
      <c r="ID2073" s="6"/>
      <c r="IE2073" s="5"/>
      <c r="IF2073" s="5"/>
      <c r="IG2073" s="4"/>
      <c r="IH2073" s="6"/>
      <c r="II2073" s="4"/>
      <c r="IJ2073" s="6"/>
      <c r="IK2073" s="5"/>
      <c r="IL2073" s="5"/>
      <c r="IM2073" s="4"/>
      <c r="IN2073" s="6"/>
      <c r="IO2073" s="4"/>
      <c r="IP2073" s="6"/>
      <c r="IQ2073" s="5"/>
      <c r="IR2073" s="5"/>
      <c r="IS2073" s="4"/>
      <c r="IT2073" s="6"/>
      <c r="IU2073" s="4"/>
      <c r="IV2073" s="6"/>
      <c r="IW2073" s="5"/>
      <c r="IX2073" s="5"/>
      <c r="IY2073" s="4"/>
      <c r="IZ2073" s="6"/>
      <c r="JA2073" s="4"/>
      <c r="JB2073" s="6"/>
      <c r="JC2073" s="5"/>
      <c r="JD2073" s="5"/>
      <c r="JE2073" s="4"/>
      <c r="JF2073" s="6"/>
      <c r="JG2073" s="4"/>
      <c r="JH2073" s="6"/>
      <c r="JI2073" s="5"/>
      <c r="JJ2073" s="5"/>
      <c r="JK2073" s="4"/>
      <c r="JL2073" s="6"/>
      <c r="JM2073" s="4"/>
      <c r="JN2073" s="6"/>
      <c r="JO2073" s="5"/>
      <c r="JP2073" s="5"/>
      <c r="JQ2073" s="4"/>
      <c r="JR2073" s="6"/>
      <c r="JS2073" s="4"/>
      <c r="JT2073" s="6"/>
      <c r="JU2073" s="5"/>
      <c r="JV2073" s="5"/>
      <c r="JW2073" s="4"/>
      <c r="JX2073" s="6"/>
      <c r="JY2073" s="4"/>
      <c r="JZ2073" s="6"/>
      <c r="KA2073" s="5"/>
      <c r="KB2073" s="5"/>
      <c r="KC2073" s="4"/>
      <c r="KD2073" s="6"/>
      <c r="KE2073" s="4"/>
      <c r="KF2073" s="6"/>
      <c r="KG2073" s="5"/>
      <c r="KH2073" s="5"/>
      <c r="KI2073" s="4"/>
      <c r="KJ2073" s="6"/>
      <c r="KK2073" s="4"/>
      <c r="KL2073" s="6"/>
      <c r="KM2073" s="5"/>
      <c r="KN2073" s="5"/>
    </row>
    <row r="2074">
      <c r="A2074" s="3" t="s">
        <v>85</v>
      </c>
      <c r="B2074" s="3" t="s">
        <v>1266</v>
      </c>
      <c r="C2074" s="3" t="s">
        <v>1128</v>
      </c>
      <c r="D2074" s="3" t="s">
        <v>712</v>
      </c>
      <c r="E2074" s="3" t="s">
        <v>1271</v>
      </c>
      <c r="F2074" s="3" t="s">
        <v>104</v>
      </c>
      <c r="G2074" s="3" t="s">
        <v>104</v>
      </c>
      <c r="H2074" s="3" t="s">
        <v>104</v>
      </c>
      <c r="I2074" s="3" t="s">
        <v>1672</v>
      </c>
      <c r="J2074" s="3" t="s">
        <v>104</v>
      </c>
      <c r="K2074" s="4"/>
      <c r="L2074" s="4">
        <f>=ROUNDDOWN({0},0)</f>
      </c>
      <c r="M2074" s="4"/>
      <c r="N2074" s="5"/>
      <c r="O2074" s="4"/>
      <c r="P2074" s="4">
        <f>=ROUNDDOWN({0},0)</f>
      </c>
      <c r="Q2074" s="4"/>
      <c r="R2074" s="5"/>
      <c r="S2074" s="4"/>
      <c r="T2074" s="6"/>
      <c r="U2074" s="4"/>
      <c r="V2074" s="6"/>
      <c r="W2074" s="5"/>
      <c r="X2074" s="5"/>
      <c r="Y2074" s="4"/>
      <c r="Z2074" s="6"/>
      <c r="AA2074" s="4"/>
      <c r="AB2074" s="6"/>
      <c r="AC2074" s="5"/>
      <c r="AD2074" s="5"/>
      <c r="AE2074" s="4"/>
      <c r="AF2074" s="6"/>
      <c r="AG2074" s="4"/>
      <c r="AH2074" s="6"/>
      <c r="AI2074" s="5"/>
      <c r="AJ2074" s="5"/>
      <c r="AK2074" s="4"/>
      <c r="AL2074" s="6"/>
      <c r="AM2074" s="4"/>
      <c r="AN2074" s="6"/>
      <c r="AO2074" s="5"/>
      <c r="AP2074" s="5"/>
      <c r="AQ2074" s="4"/>
      <c r="AR2074" s="6"/>
      <c r="AS2074" s="4"/>
      <c r="AT2074" s="6"/>
      <c r="AU2074" s="5"/>
      <c r="AV2074" s="5"/>
      <c r="AW2074" s="4"/>
      <c r="AX2074" s="6"/>
      <c r="AY2074" s="4"/>
      <c r="AZ2074" s="6"/>
      <c r="BA2074" s="5"/>
      <c r="BB2074" s="5"/>
      <c r="BC2074" s="4"/>
      <c r="BD2074" s="6"/>
      <c r="BE2074" s="4"/>
      <c r="BF2074" s="6"/>
      <c r="BG2074" s="5"/>
      <c r="BH2074" s="5"/>
      <c r="BI2074" s="4"/>
      <c r="BJ2074" s="6"/>
      <c r="BK2074" s="4"/>
      <c r="BL2074" s="6"/>
      <c r="BM2074" s="5"/>
      <c r="BN2074" s="5"/>
      <c r="BO2074" s="4"/>
      <c r="BP2074" s="6"/>
      <c r="BQ2074" s="4"/>
      <c r="BR2074" s="6"/>
      <c r="BS2074" s="5"/>
      <c r="BT2074" s="5"/>
      <c r="BU2074" s="4"/>
      <c r="BV2074" s="6"/>
      <c r="BW2074" s="4"/>
      <c r="BX2074" s="6"/>
      <c r="BY2074" s="5"/>
      <c r="BZ2074" s="5"/>
      <c r="CA2074" s="4"/>
      <c r="CB2074" s="6"/>
      <c r="CC2074" s="4"/>
      <c r="CD2074" s="6"/>
      <c r="CE2074" s="5"/>
      <c r="CF2074" s="5"/>
      <c r="CG2074" s="4"/>
      <c r="CH2074" s="6"/>
      <c r="CI2074" s="4"/>
      <c r="CJ2074" s="6"/>
      <c r="CK2074" s="5"/>
      <c r="CL2074" s="5"/>
      <c r="CM2074" s="4"/>
      <c r="CN2074" s="6"/>
      <c r="CO2074" s="4"/>
      <c r="CP2074" s="6"/>
      <c r="CQ2074" s="5"/>
      <c r="CR2074" s="5"/>
      <c r="CS2074" s="4"/>
      <c r="CT2074" s="6"/>
      <c r="CU2074" s="4"/>
      <c r="CV2074" s="6"/>
      <c r="CW2074" s="5"/>
      <c r="CX2074" s="5"/>
      <c r="CY2074" s="4"/>
      <c r="CZ2074" s="6"/>
      <c r="DA2074" s="4"/>
      <c r="DB2074" s="6"/>
      <c r="DC2074" s="5"/>
      <c r="DD2074" s="5"/>
      <c r="DE2074" s="4"/>
      <c r="DF2074" s="6"/>
      <c r="DG2074" s="4"/>
      <c r="DH2074" s="6"/>
      <c r="DI2074" s="5"/>
      <c r="DJ2074" s="5"/>
      <c r="DK2074" s="4"/>
      <c r="DL2074" s="6"/>
      <c r="DM2074" s="4"/>
      <c r="DN2074" s="6"/>
      <c r="DO2074" s="5"/>
      <c r="DP2074" s="5"/>
      <c r="DQ2074" s="4"/>
      <c r="DR2074" s="6"/>
      <c r="DS2074" s="4"/>
      <c r="DT2074" s="6"/>
      <c r="DU2074" s="5"/>
      <c r="DV2074" s="5"/>
      <c r="DW2074" s="4"/>
      <c r="DX2074" s="6"/>
      <c r="DY2074" s="4"/>
      <c r="DZ2074" s="6"/>
      <c r="EA2074" s="5"/>
      <c r="EB2074" s="5"/>
      <c r="EC2074" s="4"/>
      <c r="ED2074" s="6"/>
      <c r="EE2074" s="4"/>
      <c r="EF2074" s="6"/>
      <c r="EG2074" s="5"/>
      <c r="EH2074" s="5"/>
      <c r="EI2074" s="4"/>
      <c r="EJ2074" s="6"/>
      <c r="EK2074" s="4"/>
      <c r="EL2074" s="6"/>
      <c r="EM2074" s="5"/>
      <c r="EN2074" s="5"/>
      <c r="EO2074" s="4"/>
      <c r="EP2074" s="6"/>
      <c r="EQ2074" s="4"/>
      <c r="ER2074" s="6"/>
      <c r="ES2074" s="5"/>
      <c r="ET2074" s="5"/>
      <c r="EU2074" s="4"/>
      <c r="EV2074" s="6"/>
      <c r="EW2074" s="4"/>
      <c r="EX2074" s="6"/>
      <c r="EY2074" s="5"/>
      <c r="EZ2074" s="5"/>
      <c r="FA2074" s="4"/>
      <c r="FB2074" s="6"/>
      <c r="FC2074" s="4"/>
      <c r="FD2074" s="6"/>
      <c r="FE2074" s="5"/>
      <c r="FF2074" s="5"/>
      <c r="FG2074" s="4"/>
      <c r="FH2074" s="6"/>
      <c r="FI2074" s="4"/>
      <c r="FJ2074" s="6"/>
      <c r="FK2074" s="5"/>
      <c r="FL2074" s="5"/>
      <c r="FM2074" s="4"/>
      <c r="FN2074" s="6"/>
      <c r="FO2074" s="4"/>
      <c r="FP2074" s="6"/>
      <c r="FQ2074" s="5"/>
      <c r="FR2074" s="5"/>
      <c r="FS2074" s="4"/>
      <c r="FT2074" s="6"/>
      <c r="FU2074" s="4"/>
      <c r="FV2074" s="6"/>
      <c r="FW2074" s="5"/>
      <c r="FX2074" s="5"/>
      <c r="FY2074" s="4"/>
      <c r="FZ2074" s="6"/>
      <c r="GA2074" s="4"/>
      <c r="GB2074" s="6"/>
      <c r="GC2074" s="5"/>
      <c r="GD2074" s="5"/>
      <c r="GE2074" s="4"/>
      <c r="GF2074" s="6"/>
      <c r="GG2074" s="4"/>
      <c r="GH2074" s="6"/>
      <c r="GI2074" s="5"/>
      <c r="GJ2074" s="5"/>
      <c r="GK2074" s="4"/>
      <c r="GL2074" s="6"/>
      <c r="GM2074" s="4"/>
      <c r="GN2074" s="6"/>
      <c r="GO2074" s="5"/>
      <c r="GP2074" s="5"/>
      <c r="GQ2074" s="4"/>
      <c r="GR2074" s="6"/>
      <c r="GS2074" s="4"/>
      <c r="GT2074" s="6"/>
      <c r="GU2074" s="5"/>
      <c r="GV2074" s="5"/>
      <c r="GW2074" s="4"/>
      <c r="GX2074" s="6"/>
      <c r="GY2074" s="4"/>
      <c r="GZ2074" s="6"/>
      <c r="HA2074" s="5"/>
      <c r="HB2074" s="5"/>
      <c r="HC2074" s="4"/>
      <c r="HD2074" s="6"/>
      <c r="HE2074" s="4"/>
      <c r="HF2074" s="6"/>
      <c r="HG2074" s="5"/>
      <c r="HH2074" s="5"/>
      <c r="HI2074" s="4"/>
      <c r="HJ2074" s="6"/>
      <c r="HK2074" s="4"/>
      <c r="HL2074" s="6"/>
      <c r="HM2074" s="5"/>
      <c r="HN2074" s="5"/>
      <c r="HO2074" s="4"/>
      <c r="HP2074" s="6"/>
      <c r="HQ2074" s="4"/>
      <c r="HR2074" s="6"/>
      <c r="HS2074" s="5"/>
      <c r="HT2074" s="5"/>
      <c r="HU2074" s="4"/>
      <c r="HV2074" s="6"/>
      <c r="HW2074" s="4"/>
      <c r="HX2074" s="6"/>
      <c r="HY2074" s="5"/>
      <c r="HZ2074" s="5"/>
      <c r="IA2074" s="4"/>
      <c r="IB2074" s="6"/>
      <c r="IC2074" s="4"/>
      <c r="ID2074" s="6"/>
      <c r="IE2074" s="5"/>
      <c r="IF2074" s="5"/>
      <c r="IG2074" s="4"/>
      <c r="IH2074" s="6"/>
      <c r="II2074" s="4"/>
      <c r="IJ2074" s="6"/>
      <c r="IK2074" s="5"/>
      <c r="IL2074" s="5"/>
      <c r="IM2074" s="4"/>
      <c r="IN2074" s="6"/>
      <c r="IO2074" s="4"/>
      <c r="IP2074" s="6"/>
      <c r="IQ2074" s="5"/>
      <c r="IR2074" s="5"/>
      <c r="IS2074" s="4"/>
      <c r="IT2074" s="6"/>
      <c r="IU2074" s="4"/>
      <c r="IV2074" s="6"/>
      <c r="IW2074" s="5"/>
      <c r="IX2074" s="5"/>
      <c r="IY2074" s="4"/>
      <c r="IZ2074" s="6"/>
      <c r="JA2074" s="4"/>
      <c r="JB2074" s="6"/>
      <c r="JC2074" s="5"/>
      <c r="JD2074" s="5"/>
      <c r="JE2074" s="4"/>
      <c r="JF2074" s="6"/>
      <c r="JG2074" s="4"/>
      <c r="JH2074" s="6"/>
      <c r="JI2074" s="5"/>
      <c r="JJ2074" s="5"/>
      <c r="JK2074" s="4"/>
      <c r="JL2074" s="6"/>
      <c r="JM2074" s="4"/>
      <c r="JN2074" s="6"/>
      <c r="JO2074" s="5"/>
      <c r="JP2074" s="5"/>
      <c r="JQ2074" s="4"/>
      <c r="JR2074" s="6"/>
      <c r="JS2074" s="4"/>
      <c r="JT2074" s="6"/>
      <c r="JU2074" s="5"/>
      <c r="JV2074" s="5"/>
      <c r="JW2074" s="4"/>
      <c r="JX2074" s="6"/>
      <c r="JY2074" s="4"/>
      <c r="JZ2074" s="6"/>
      <c r="KA2074" s="5"/>
      <c r="KB2074" s="5"/>
      <c r="KC2074" s="4"/>
      <c r="KD2074" s="6"/>
      <c r="KE2074" s="4"/>
      <c r="KF2074" s="6"/>
      <c r="KG2074" s="5"/>
      <c r="KH2074" s="5"/>
      <c r="KI2074" s="4"/>
      <c r="KJ2074" s="6"/>
      <c r="KK2074" s="4"/>
      <c r="KL2074" s="6"/>
      <c r="KM2074" s="5"/>
      <c r="KN2074" s="5"/>
    </row>
    <row r="2075">
      <c r="A2075" s="3" t="s">
        <v>85</v>
      </c>
      <c r="B2075" s="3" t="s">
        <v>1266</v>
      </c>
      <c r="C2075" s="3" t="s">
        <v>1128</v>
      </c>
      <c r="D2075" s="3" t="s">
        <v>712</v>
      </c>
      <c r="E2075" s="3" t="s">
        <v>1297</v>
      </c>
      <c r="F2075" s="3" t="s">
        <v>104</v>
      </c>
      <c r="G2075" s="3" t="s">
        <v>104</v>
      </c>
      <c r="H2075" s="3" t="s">
        <v>104</v>
      </c>
      <c r="I2075" s="3" t="s">
        <v>1690</v>
      </c>
      <c r="J2075" s="3" t="s">
        <v>104</v>
      </c>
      <c r="K2075" s="4"/>
      <c r="L2075" s="4">
        <f>=ROUNDDOWN({0},0)</f>
      </c>
      <c r="M2075" s="4"/>
      <c r="N2075" s="5"/>
      <c r="O2075" s="4"/>
      <c r="P2075" s="4">
        <f>=ROUNDDOWN({0},0)</f>
      </c>
      <c r="Q2075" s="4"/>
      <c r="R2075" s="5"/>
      <c r="S2075" s="4"/>
      <c r="T2075" s="6"/>
      <c r="U2075" s="4"/>
      <c r="V2075" s="6"/>
      <c r="W2075" s="5"/>
      <c r="X2075" s="5"/>
      <c r="Y2075" s="4"/>
      <c r="Z2075" s="6"/>
      <c r="AA2075" s="4"/>
      <c r="AB2075" s="6"/>
      <c r="AC2075" s="5"/>
      <c r="AD2075" s="5"/>
      <c r="AE2075" s="4"/>
      <c r="AF2075" s="6"/>
      <c r="AG2075" s="4"/>
      <c r="AH2075" s="6"/>
      <c r="AI2075" s="5"/>
      <c r="AJ2075" s="5"/>
      <c r="AK2075" s="4"/>
      <c r="AL2075" s="6"/>
      <c r="AM2075" s="4"/>
      <c r="AN2075" s="6"/>
      <c r="AO2075" s="5"/>
      <c r="AP2075" s="5"/>
      <c r="AQ2075" s="4"/>
      <c r="AR2075" s="6"/>
      <c r="AS2075" s="4"/>
      <c r="AT2075" s="6"/>
      <c r="AU2075" s="5"/>
      <c r="AV2075" s="5"/>
      <c r="AW2075" s="4"/>
      <c r="AX2075" s="6"/>
      <c r="AY2075" s="4"/>
      <c r="AZ2075" s="6"/>
      <c r="BA2075" s="5"/>
      <c r="BB2075" s="5"/>
      <c r="BC2075" s="4"/>
      <c r="BD2075" s="6"/>
      <c r="BE2075" s="4"/>
      <c r="BF2075" s="6"/>
      <c r="BG2075" s="5"/>
      <c r="BH2075" s="5"/>
      <c r="BI2075" s="4"/>
      <c r="BJ2075" s="6"/>
      <c r="BK2075" s="4"/>
      <c r="BL2075" s="6"/>
      <c r="BM2075" s="5"/>
      <c r="BN2075" s="5"/>
      <c r="BO2075" s="4"/>
      <c r="BP2075" s="6"/>
      <c r="BQ2075" s="4"/>
      <c r="BR2075" s="6"/>
      <c r="BS2075" s="5"/>
      <c r="BT2075" s="5"/>
      <c r="BU2075" s="4"/>
      <c r="BV2075" s="6"/>
      <c r="BW2075" s="4"/>
      <c r="BX2075" s="6"/>
      <c r="BY2075" s="5"/>
      <c r="BZ2075" s="5"/>
      <c r="CA2075" s="4"/>
      <c r="CB2075" s="6"/>
      <c r="CC2075" s="4"/>
      <c r="CD2075" s="6"/>
      <c r="CE2075" s="5"/>
      <c r="CF2075" s="5"/>
      <c r="CG2075" s="4"/>
      <c r="CH2075" s="6"/>
      <c r="CI2075" s="4"/>
      <c r="CJ2075" s="6"/>
      <c r="CK2075" s="5"/>
      <c r="CL2075" s="5"/>
      <c r="CM2075" s="4"/>
      <c r="CN2075" s="6"/>
      <c r="CO2075" s="4"/>
      <c r="CP2075" s="6"/>
      <c r="CQ2075" s="5"/>
      <c r="CR2075" s="5"/>
      <c r="CS2075" s="4"/>
      <c r="CT2075" s="6"/>
      <c r="CU2075" s="4"/>
      <c r="CV2075" s="6"/>
      <c r="CW2075" s="5"/>
      <c r="CX2075" s="5"/>
      <c r="CY2075" s="4"/>
      <c r="CZ2075" s="6"/>
      <c r="DA2075" s="4"/>
      <c r="DB2075" s="6"/>
      <c r="DC2075" s="5"/>
      <c r="DD2075" s="5"/>
      <c r="DE2075" s="4"/>
      <c r="DF2075" s="6"/>
      <c r="DG2075" s="4"/>
      <c r="DH2075" s="6"/>
      <c r="DI2075" s="5"/>
      <c r="DJ2075" s="5"/>
      <c r="DK2075" s="4"/>
      <c r="DL2075" s="6"/>
      <c r="DM2075" s="4"/>
      <c r="DN2075" s="6"/>
      <c r="DO2075" s="5"/>
      <c r="DP2075" s="5"/>
      <c r="DQ2075" s="4"/>
      <c r="DR2075" s="6"/>
      <c r="DS2075" s="4"/>
      <c r="DT2075" s="6"/>
      <c r="DU2075" s="5"/>
      <c r="DV2075" s="5"/>
      <c r="DW2075" s="4"/>
      <c r="DX2075" s="6"/>
      <c r="DY2075" s="4"/>
      <c r="DZ2075" s="6"/>
      <c r="EA2075" s="5"/>
      <c r="EB2075" s="5"/>
      <c r="EC2075" s="4"/>
      <c r="ED2075" s="6"/>
      <c r="EE2075" s="4"/>
      <c r="EF2075" s="6"/>
      <c r="EG2075" s="5"/>
      <c r="EH2075" s="5"/>
      <c r="EI2075" s="4"/>
      <c r="EJ2075" s="6"/>
      <c r="EK2075" s="4"/>
      <c r="EL2075" s="6"/>
      <c r="EM2075" s="5"/>
      <c r="EN2075" s="5"/>
      <c r="EO2075" s="4"/>
      <c r="EP2075" s="6"/>
      <c r="EQ2075" s="4"/>
      <c r="ER2075" s="6"/>
      <c r="ES2075" s="5"/>
      <c r="ET2075" s="5"/>
      <c r="EU2075" s="4"/>
      <c r="EV2075" s="6"/>
      <c r="EW2075" s="4"/>
      <c r="EX2075" s="6"/>
      <c r="EY2075" s="5"/>
      <c r="EZ2075" s="5"/>
      <c r="FA2075" s="4"/>
      <c r="FB2075" s="6"/>
      <c r="FC2075" s="4"/>
      <c r="FD2075" s="6"/>
      <c r="FE2075" s="5"/>
      <c r="FF2075" s="5"/>
      <c r="FG2075" s="4"/>
      <c r="FH2075" s="6"/>
      <c r="FI2075" s="4"/>
      <c r="FJ2075" s="6"/>
      <c r="FK2075" s="5"/>
      <c r="FL2075" s="5"/>
      <c r="FM2075" s="4"/>
      <c r="FN2075" s="6"/>
      <c r="FO2075" s="4"/>
      <c r="FP2075" s="6"/>
      <c r="FQ2075" s="5"/>
      <c r="FR2075" s="5"/>
      <c r="FS2075" s="4"/>
      <c r="FT2075" s="6"/>
      <c r="FU2075" s="4"/>
      <c r="FV2075" s="6"/>
      <c r="FW2075" s="5"/>
      <c r="FX2075" s="5"/>
      <c r="FY2075" s="4"/>
      <c r="FZ2075" s="6"/>
      <c r="GA2075" s="4"/>
      <c r="GB2075" s="6"/>
      <c r="GC2075" s="5"/>
      <c r="GD2075" s="5"/>
      <c r="GE2075" s="4"/>
      <c r="GF2075" s="6"/>
      <c r="GG2075" s="4"/>
      <c r="GH2075" s="6"/>
      <c r="GI2075" s="5"/>
      <c r="GJ2075" s="5"/>
      <c r="GK2075" s="4"/>
      <c r="GL2075" s="6"/>
      <c r="GM2075" s="4"/>
      <c r="GN2075" s="6"/>
      <c r="GO2075" s="5"/>
      <c r="GP2075" s="5"/>
      <c r="GQ2075" s="4"/>
      <c r="GR2075" s="6"/>
      <c r="GS2075" s="4"/>
      <c r="GT2075" s="6"/>
      <c r="GU2075" s="5"/>
      <c r="GV2075" s="5"/>
      <c r="GW2075" s="4"/>
      <c r="GX2075" s="6"/>
      <c r="GY2075" s="4"/>
      <c r="GZ2075" s="6"/>
      <c r="HA2075" s="5"/>
      <c r="HB2075" s="5"/>
      <c r="HC2075" s="4"/>
      <c r="HD2075" s="6"/>
      <c r="HE2075" s="4"/>
      <c r="HF2075" s="6"/>
      <c r="HG2075" s="5"/>
      <c r="HH2075" s="5"/>
      <c r="HI2075" s="4"/>
      <c r="HJ2075" s="6"/>
      <c r="HK2075" s="4"/>
      <c r="HL2075" s="6"/>
      <c r="HM2075" s="5"/>
      <c r="HN2075" s="5"/>
      <c r="HO2075" s="4"/>
      <c r="HP2075" s="6"/>
      <c r="HQ2075" s="4"/>
      <c r="HR2075" s="6"/>
      <c r="HS2075" s="5"/>
      <c r="HT2075" s="5"/>
      <c r="HU2075" s="4"/>
      <c r="HV2075" s="6"/>
      <c r="HW2075" s="4"/>
      <c r="HX2075" s="6"/>
      <c r="HY2075" s="5"/>
      <c r="HZ2075" s="5"/>
      <c r="IA2075" s="4"/>
      <c r="IB2075" s="6"/>
      <c r="IC2075" s="4"/>
      <c r="ID2075" s="6"/>
      <c r="IE2075" s="5"/>
      <c r="IF2075" s="5"/>
      <c r="IG2075" s="4"/>
      <c r="IH2075" s="6"/>
      <c r="II2075" s="4"/>
      <c r="IJ2075" s="6"/>
      <c r="IK2075" s="5"/>
      <c r="IL2075" s="5"/>
      <c r="IM2075" s="4"/>
      <c r="IN2075" s="6"/>
      <c r="IO2075" s="4"/>
      <c r="IP2075" s="6"/>
      <c r="IQ2075" s="5"/>
      <c r="IR2075" s="5"/>
      <c r="IS2075" s="4"/>
      <c r="IT2075" s="6"/>
      <c r="IU2075" s="4"/>
      <c r="IV2075" s="6"/>
      <c r="IW2075" s="5"/>
      <c r="IX2075" s="5"/>
      <c r="IY2075" s="4"/>
      <c r="IZ2075" s="6"/>
      <c r="JA2075" s="4"/>
      <c r="JB2075" s="6"/>
      <c r="JC2075" s="5"/>
      <c r="JD2075" s="5"/>
      <c r="JE2075" s="4"/>
      <c r="JF2075" s="6"/>
      <c r="JG2075" s="4"/>
      <c r="JH2075" s="6"/>
      <c r="JI2075" s="5"/>
      <c r="JJ2075" s="5"/>
      <c r="JK2075" s="4"/>
      <c r="JL2075" s="6"/>
      <c r="JM2075" s="4"/>
      <c r="JN2075" s="6"/>
      <c r="JO2075" s="5"/>
      <c r="JP2075" s="5"/>
      <c r="JQ2075" s="4"/>
      <c r="JR2075" s="6"/>
      <c r="JS2075" s="4"/>
      <c r="JT2075" s="6"/>
      <c r="JU2075" s="5"/>
      <c r="JV2075" s="5"/>
      <c r="JW2075" s="4"/>
      <c r="JX2075" s="6"/>
      <c r="JY2075" s="4"/>
      <c r="JZ2075" s="6"/>
      <c r="KA2075" s="5"/>
      <c r="KB2075" s="5"/>
      <c r="KC2075" s="4"/>
      <c r="KD2075" s="6"/>
      <c r="KE2075" s="4"/>
      <c r="KF2075" s="6"/>
      <c r="KG2075" s="5"/>
      <c r="KH2075" s="5"/>
      <c r="KI2075" s="4"/>
      <c r="KJ2075" s="6"/>
      <c r="KK2075" s="4"/>
      <c r="KL2075" s="6"/>
      <c r="KM2075" s="5"/>
      <c r="KN2075" s="5"/>
    </row>
    <row r="2076">
      <c r="A2076" s="3" t="s">
        <v>85</v>
      </c>
      <c r="B2076" s="3" t="s">
        <v>1266</v>
      </c>
      <c r="C2076" s="3" t="s">
        <v>1128</v>
      </c>
      <c r="D2076" s="3" t="s">
        <v>712</v>
      </c>
      <c r="E2076" s="3" t="s">
        <v>1280</v>
      </c>
      <c r="F2076" s="3" t="s">
        <v>104</v>
      </c>
      <c r="G2076" s="3" t="s">
        <v>104</v>
      </c>
      <c r="H2076" s="3" t="s">
        <v>104</v>
      </c>
      <c r="I2076" s="3" t="s">
        <v>1690</v>
      </c>
      <c r="J2076" s="3" t="s">
        <v>104</v>
      </c>
      <c r="K2076" s="4"/>
      <c r="L2076" s="4">
        <f>=ROUNDDOWN({0},0)</f>
      </c>
      <c r="M2076" s="4"/>
      <c r="N2076" s="5"/>
      <c r="O2076" s="4"/>
      <c r="P2076" s="4">
        <f>=ROUNDDOWN({0},0)</f>
      </c>
      <c r="Q2076" s="4"/>
      <c r="R2076" s="5"/>
      <c r="S2076" s="4"/>
      <c r="T2076" s="6"/>
      <c r="U2076" s="4"/>
      <c r="V2076" s="6"/>
      <c r="W2076" s="5"/>
      <c r="X2076" s="5"/>
      <c r="Y2076" s="4"/>
      <c r="Z2076" s="6"/>
      <c r="AA2076" s="4"/>
      <c r="AB2076" s="6"/>
      <c r="AC2076" s="5"/>
      <c r="AD2076" s="5"/>
      <c r="AE2076" s="4"/>
      <c r="AF2076" s="6"/>
      <c r="AG2076" s="4"/>
      <c r="AH2076" s="6"/>
      <c r="AI2076" s="5"/>
      <c r="AJ2076" s="5"/>
      <c r="AK2076" s="4"/>
      <c r="AL2076" s="6"/>
      <c r="AM2076" s="4"/>
      <c r="AN2076" s="6"/>
      <c r="AO2076" s="5"/>
      <c r="AP2076" s="5"/>
      <c r="AQ2076" s="4"/>
      <c r="AR2076" s="6"/>
      <c r="AS2076" s="4"/>
      <c r="AT2076" s="6"/>
      <c r="AU2076" s="5"/>
      <c r="AV2076" s="5"/>
      <c r="AW2076" s="4"/>
      <c r="AX2076" s="6"/>
      <c r="AY2076" s="4"/>
      <c r="AZ2076" s="6"/>
      <c r="BA2076" s="5"/>
      <c r="BB2076" s="5"/>
      <c r="BC2076" s="4"/>
      <c r="BD2076" s="6"/>
      <c r="BE2076" s="4"/>
      <c r="BF2076" s="6"/>
      <c r="BG2076" s="5"/>
      <c r="BH2076" s="5"/>
      <c r="BI2076" s="4"/>
      <c r="BJ2076" s="6"/>
      <c r="BK2076" s="4"/>
      <c r="BL2076" s="6"/>
      <c r="BM2076" s="5"/>
      <c r="BN2076" s="5"/>
      <c r="BO2076" s="4"/>
      <c r="BP2076" s="6"/>
      <c r="BQ2076" s="4"/>
      <c r="BR2076" s="6"/>
      <c r="BS2076" s="5"/>
      <c r="BT2076" s="5"/>
      <c r="BU2076" s="4"/>
      <c r="BV2076" s="6"/>
      <c r="BW2076" s="4"/>
      <c r="BX2076" s="6"/>
      <c r="BY2076" s="5"/>
      <c r="BZ2076" s="5"/>
      <c r="CA2076" s="4"/>
      <c r="CB2076" s="6"/>
      <c r="CC2076" s="4"/>
      <c r="CD2076" s="6"/>
      <c r="CE2076" s="5"/>
      <c r="CF2076" s="5"/>
      <c r="CG2076" s="4"/>
      <c r="CH2076" s="6"/>
      <c r="CI2076" s="4"/>
      <c r="CJ2076" s="6"/>
      <c r="CK2076" s="5"/>
      <c r="CL2076" s="5"/>
      <c r="CM2076" s="4"/>
      <c r="CN2076" s="6"/>
      <c r="CO2076" s="4"/>
      <c r="CP2076" s="6"/>
      <c r="CQ2076" s="5"/>
      <c r="CR2076" s="5"/>
      <c r="CS2076" s="4"/>
      <c r="CT2076" s="6"/>
      <c r="CU2076" s="4"/>
      <c r="CV2076" s="6"/>
      <c r="CW2076" s="5"/>
      <c r="CX2076" s="5"/>
      <c r="CY2076" s="4"/>
      <c r="CZ2076" s="6"/>
      <c r="DA2076" s="4"/>
      <c r="DB2076" s="6"/>
      <c r="DC2076" s="5"/>
      <c r="DD2076" s="5"/>
      <c r="DE2076" s="4"/>
      <c r="DF2076" s="6"/>
      <c r="DG2076" s="4"/>
      <c r="DH2076" s="6"/>
      <c r="DI2076" s="5"/>
      <c r="DJ2076" s="5"/>
      <c r="DK2076" s="4"/>
      <c r="DL2076" s="6"/>
      <c r="DM2076" s="4"/>
      <c r="DN2076" s="6"/>
      <c r="DO2076" s="5"/>
      <c r="DP2076" s="5"/>
      <c r="DQ2076" s="4"/>
      <c r="DR2076" s="6"/>
      <c r="DS2076" s="4"/>
      <c r="DT2076" s="6"/>
      <c r="DU2076" s="5"/>
      <c r="DV2076" s="5"/>
      <c r="DW2076" s="4"/>
      <c r="DX2076" s="6"/>
      <c r="DY2076" s="4"/>
      <c r="DZ2076" s="6"/>
      <c r="EA2076" s="5"/>
      <c r="EB2076" s="5"/>
      <c r="EC2076" s="4"/>
      <c r="ED2076" s="6"/>
      <c r="EE2076" s="4"/>
      <c r="EF2076" s="6"/>
      <c r="EG2076" s="5"/>
      <c r="EH2076" s="5"/>
      <c r="EI2076" s="4"/>
      <c r="EJ2076" s="6"/>
      <c r="EK2076" s="4"/>
      <c r="EL2076" s="6"/>
      <c r="EM2076" s="5"/>
      <c r="EN2076" s="5"/>
      <c r="EO2076" s="4"/>
      <c r="EP2076" s="6"/>
      <c r="EQ2076" s="4"/>
      <c r="ER2076" s="6"/>
      <c r="ES2076" s="5"/>
      <c r="ET2076" s="5"/>
      <c r="EU2076" s="4"/>
      <c r="EV2076" s="6"/>
      <c r="EW2076" s="4"/>
      <c r="EX2076" s="6"/>
      <c r="EY2076" s="5"/>
      <c r="EZ2076" s="5"/>
      <c r="FA2076" s="4"/>
      <c r="FB2076" s="6"/>
      <c r="FC2076" s="4"/>
      <c r="FD2076" s="6"/>
      <c r="FE2076" s="5"/>
      <c r="FF2076" s="5"/>
      <c r="FG2076" s="4"/>
      <c r="FH2076" s="6"/>
      <c r="FI2076" s="4"/>
      <c r="FJ2076" s="6"/>
      <c r="FK2076" s="5"/>
      <c r="FL2076" s="5"/>
      <c r="FM2076" s="4"/>
      <c r="FN2076" s="6"/>
      <c r="FO2076" s="4"/>
      <c r="FP2076" s="6"/>
      <c r="FQ2076" s="5"/>
      <c r="FR2076" s="5"/>
      <c r="FS2076" s="4"/>
      <c r="FT2076" s="6"/>
      <c r="FU2076" s="4"/>
      <c r="FV2076" s="6"/>
      <c r="FW2076" s="5"/>
      <c r="FX2076" s="5"/>
      <c r="FY2076" s="4"/>
      <c r="FZ2076" s="6"/>
      <c r="GA2076" s="4"/>
      <c r="GB2076" s="6"/>
      <c r="GC2076" s="5"/>
      <c r="GD2076" s="5"/>
      <c r="GE2076" s="4"/>
      <c r="GF2076" s="6"/>
      <c r="GG2076" s="4"/>
      <c r="GH2076" s="6"/>
      <c r="GI2076" s="5"/>
      <c r="GJ2076" s="5"/>
      <c r="GK2076" s="4"/>
      <c r="GL2076" s="6"/>
      <c r="GM2076" s="4"/>
      <c r="GN2076" s="6"/>
      <c r="GO2076" s="5"/>
      <c r="GP2076" s="5"/>
      <c r="GQ2076" s="4"/>
      <c r="GR2076" s="6"/>
      <c r="GS2076" s="4"/>
      <c r="GT2076" s="6"/>
      <c r="GU2076" s="5"/>
      <c r="GV2076" s="5"/>
      <c r="GW2076" s="4"/>
      <c r="GX2076" s="6"/>
      <c r="GY2076" s="4"/>
      <c r="GZ2076" s="6"/>
      <c r="HA2076" s="5"/>
      <c r="HB2076" s="5"/>
      <c r="HC2076" s="4"/>
      <c r="HD2076" s="6"/>
      <c r="HE2076" s="4"/>
      <c r="HF2076" s="6"/>
      <c r="HG2076" s="5"/>
      <c r="HH2076" s="5"/>
      <c r="HI2076" s="4"/>
      <c r="HJ2076" s="6"/>
      <c r="HK2076" s="4"/>
      <c r="HL2076" s="6"/>
      <c r="HM2076" s="5"/>
      <c r="HN2076" s="5"/>
      <c r="HO2076" s="4"/>
      <c r="HP2076" s="6"/>
      <c r="HQ2076" s="4"/>
      <c r="HR2076" s="6"/>
      <c r="HS2076" s="5"/>
      <c r="HT2076" s="5"/>
      <c r="HU2076" s="4"/>
      <c r="HV2076" s="6"/>
      <c r="HW2076" s="4"/>
      <c r="HX2076" s="6"/>
      <c r="HY2076" s="5"/>
      <c r="HZ2076" s="5"/>
      <c r="IA2076" s="4"/>
      <c r="IB2076" s="6"/>
      <c r="IC2076" s="4"/>
      <c r="ID2076" s="6"/>
      <c r="IE2076" s="5"/>
      <c r="IF2076" s="5"/>
      <c r="IG2076" s="4"/>
      <c r="IH2076" s="6"/>
      <c r="II2076" s="4"/>
      <c r="IJ2076" s="6"/>
      <c r="IK2076" s="5"/>
      <c r="IL2076" s="5"/>
      <c r="IM2076" s="4"/>
      <c r="IN2076" s="6"/>
      <c r="IO2076" s="4"/>
      <c r="IP2076" s="6"/>
      <c r="IQ2076" s="5"/>
      <c r="IR2076" s="5"/>
      <c r="IS2076" s="4"/>
      <c r="IT2076" s="6"/>
      <c r="IU2076" s="4"/>
      <c r="IV2076" s="6"/>
      <c r="IW2076" s="5"/>
      <c r="IX2076" s="5"/>
      <c r="IY2076" s="4"/>
      <c r="IZ2076" s="6"/>
      <c r="JA2076" s="4"/>
      <c r="JB2076" s="6"/>
      <c r="JC2076" s="5"/>
      <c r="JD2076" s="5"/>
      <c r="JE2076" s="4"/>
      <c r="JF2076" s="6"/>
      <c r="JG2076" s="4"/>
      <c r="JH2076" s="6"/>
      <c r="JI2076" s="5"/>
      <c r="JJ2076" s="5"/>
      <c r="JK2076" s="4"/>
      <c r="JL2076" s="6"/>
      <c r="JM2076" s="4"/>
      <c r="JN2076" s="6"/>
      <c r="JO2076" s="5"/>
      <c r="JP2076" s="5"/>
      <c r="JQ2076" s="4"/>
      <c r="JR2076" s="6"/>
      <c r="JS2076" s="4"/>
      <c r="JT2076" s="6"/>
      <c r="JU2076" s="5"/>
      <c r="JV2076" s="5"/>
      <c r="JW2076" s="4"/>
      <c r="JX2076" s="6"/>
      <c r="JY2076" s="4"/>
      <c r="JZ2076" s="6"/>
      <c r="KA2076" s="5"/>
      <c r="KB2076" s="5"/>
      <c r="KC2076" s="4"/>
      <c r="KD2076" s="6"/>
      <c r="KE2076" s="4"/>
      <c r="KF2076" s="6"/>
      <c r="KG2076" s="5"/>
      <c r="KH2076" s="5"/>
      <c r="KI2076" s="4"/>
      <c r="KJ2076" s="6"/>
      <c r="KK2076" s="4"/>
      <c r="KL2076" s="6"/>
      <c r="KM2076" s="5"/>
      <c r="KN2076" s="5"/>
    </row>
    <row r="2077">
      <c r="A2077" s="3" t="s">
        <v>85</v>
      </c>
      <c r="B2077" s="3" t="s">
        <v>1266</v>
      </c>
      <c r="C2077" s="3" t="s">
        <v>1128</v>
      </c>
      <c r="D2077" s="3" t="s">
        <v>712</v>
      </c>
      <c r="E2077" s="3" t="s">
        <v>1275</v>
      </c>
      <c r="F2077" s="3" t="s">
        <v>104</v>
      </c>
      <c r="G2077" s="3" t="s">
        <v>104</v>
      </c>
      <c r="H2077" s="3" t="s">
        <v>104</v>
      </c>
      <c r="I2077" s="3" t="s">
        <v>1679</v>
      </c>
      <c r="J2077" s="3" t="s">
        <v>104</v>
      </c>
      <c r="K2077" s="4"/>
      <c r="L2077" s="4">
        <f>=ROUNDDOWN({0},0)</f>
      </c>
      <c r="M2077" s="4"/>
      <c r="N2077" s="5"/>
      <c r="O2077" s="4"/>
      <c r="P2077" s="4">
        <f>=ROUNDDOWN({0},0)</f>
      </c>
      <c r="Q2077" s="4"/>
      <c r="R2077" s="5"/>
      <c r="S2077" s="4"/>
      <c r="T2077" s="6"/>
      <c r="U2077" s="4"/>
      <c r="V2077" s="6"/>
      <c r="W2077" s="5"/>
      <c r="X2077" s="5"/>
      <c r="Y2077" s="4"/>
      <c r="Z2077" s="6"/>
      <c r="AA2077" s="4"/>
      <c r="AB2077" s="6"/>
      <c r="AC2077" s="5"/>
      <c r="AD2077" s="5"/>
      <c r="AE2077" s="4"/>
      <c r="AF2077" s="6"/>
      <c r="AG2077" s="4"/>
      <c r="AH2077" s="6"/>
      <c r="AI2077" s="5"/>
      <c r="AJ2077" s="5"/>
      <c r="AK2077" s="4"/>
      <c r="AL2077" s="6"/>
      <c r="AM2077" s="4"/>
      <c r="AN2077" s="6"/>
      <c r="AO2077" s="5"/>
      <c r="AP2077" s="5"/>
      <c r="AQ2077" s="4"/>
      <c r="AR2077" s="6"/>
      <c r="AS2077" s="4"/>
      <c r="AT2077" s="6"/>
      <c r="AU2077" s="5"/>
      <c r="AV2077" s="5"/>
      <c r="AW2077" s="4"/>
      <c r="AX2077" s="6"/>
      <c r="AY2077" s="4"/>
      <c r="AZ2077" s="6"/>
      <c r="BA2077" s="5"/>
      <c r="BB2077" s="5"/>
      <c r="BC2077" s="4"/>
      <c r="BD2077" s="6"/>
      <c r="BE2077" s="4"/>
      <c r="BF2077" s="6"/>
      <c r="BG2077" s="5"/>
      <c r="BH2077" s="5"/>
      <c r="BI2077" s="4"/>
      <c r="BJ2077" s="6"/>
      <c r="BK2077" s="4"/>
      <c r="BL2077" s="6"/>
      <c r="BM2077" s="5"/>
      <c r="BN2077" s="5"/>
      <c r="BO2077" s="4"/>
      <c r="BP2077" s="6"/>
      <c r="BQ2077" s="4"/>
      <c r="BR2077" s="6"/>
      <c r="BS2077" s="5"/>
      <c r="BT2077" s="5"/>
      <c r="BU2077" s="4"/>
      <c r="BV2077" s="6"/>
      <c r="BW2077" s="4"/>
      <c r="BX2077" s="6"/>
      <c r="BY2077" s="5"/>
      <c r="BZ2077" s="5"/>
      <c r="CA2077" s="4"/>
      <c r="CB2077" s="6"/>
      <c r="CC2077" s="4"/>
      <c r="CD2077" s="6"/>
      <c r="CE2077" s="5"/>
      <c r="CF2077" s="5"/>
      <c r="CG2077" s="4"/>
      <c r="CH2077" s="6"/>
      <c r="CI2077" s="4"/>
      <c r="CJ2077" s="6"/>
      <c r="CK2077" s="5"/>
      <c r="CL2077" s="5"/>
      <c r="CM2077" s="4"/>
      <c r="CN2077" s="6"/>
      <c r="CO2077" s="4"/>
      <c r="CP2077" s="6"/>
      <c r="CQ2077" s="5"/>
      <c r="CR2077" s="5"/>
      <c r="CS2077" s="4"/>
      <c r="CT2077" s="6"/>
      <c r="CU2077" s="4"/>
      <c r="CV2077" s="6"/>
      <c r="CW2077" s="5"/>
      <c r="CX2077" s="5"/>
      <c r="CY2077" s="4"/>
      <c r="CZ2077" s="6"/>
      <c r="DA2077" s="4"/>
      <c r="DB2077" s="6"/>
      <c r="DC2077" s="5"/>
      <c r="DD2077" s="5"/>
      <c r="DE2077" s="4"/>
      <c r="DF2077" s="6"/>
      <c r="DG2077" s="4"/>
      <c r="DH2077" s="6"/>
      <c r="DI2077" s="5"/>
      <c r="DJ2077" s="5"/>
      <c r="DK2077" s="4"/>
      <c r="DL2077" s="6"/>
      <c r="DM2077" s="4"/>
      <c r="DN2077" s="6"/>
      <c r="DO2077" s="5"/>
      <c r="DP2077" s="5"/>
      <c r="DQ2077" s="4"/>
      <c r="DR2077" s="6"/>
      <c r="DS2077" s="4"/>
      <c r="DT2077" s="6"/>
      <c r="DU2077" s="5"/>
      <c r="DV2077" s="5"/>
      <c r="DW2077" s="4"/>
      <c r="DX2077" s="6"/>
      <c r="DY2077" s="4"/>
      <c r="DZ2077" s="6"/>
      <c r="EA2077" s="5"/>
      <c r="EB2077" s="5"/>
      <c r="EC2077" s="4"/>
      <c r="ED2077" s="6"/>
      <c r="EE2077" s="4"/>
      <c r="EF2077" s="6"/>
      <c r="EG2077" s="5"/>
      <c r="EH2077" s="5"/>
      <c r="EI2077" s="4"/>
      <c r="EJ2077" s="6"/>
      <c r="EK2077" s="4"/>
      <c r="EL2077" s="6"/>
      <c r="EM2077" s="5"/>
      <c r="EN2077" s="5"/>
      <c r="EO2077" s="4"/>
      <c r="EP2077" s="6"/>
      <c r="EQ2077" s="4"/>
      <c r="ER2077" s="6"/>
      <c r="ES2077" s="5"/>
      <c r="ET2077" s="5"/>
      <c r="EU2077" s="4"/>
      <c r="EV2077" s="6"/>
      <c r="EW2077" s="4"/>
      <c r="EX2077" s="6"/>
      <c r="EY2077" s="5"/>
      <c r="EZ2077" s="5"/>
      <c r="FA2077" s="4"/>
      <c r="FB2077" s="6"/>
      <c r="FC2077" s="4"/>
      <c r="FD2077" s="6"/>
      <c r="FE2077" s="5"/>
      <c r="FF2077" s="5"/>
      <c r="FG2077" s="4"/>
      <c r="FH2077" s="6"/>
      <c r="FI2077" s="4"/>
      <c r="FJ2077" s="6"/>
      <c r="FK2077" s="5"/>
      <c r="FL2077" s="5"/>
      <c r="FM2077" s="4"/>
      <c r="FN2077" s="6"/>
      <c r="FO2077" s="4"/>
      <c r="FP2077" s="6"/>
      <c r="FQ2077" s="5"/>
      <c r="FR2077" s="5"/>
      <c r="FS2077" s="4"/>
      <c r="FT2077" s="6"/>
      <c r="FU2077" s="4"/>
      <c r="FV2077" s="6"/>
      <c r="FW2077" s="5"/>
      <c r="FX2077" s="5"/>
      <c r="FY2077" s="4"/>
      <c r="FZ2077" s="6"/>
      <c r="GA2077" s="4"/>
      <c r="GB2077" s="6"/>
      <c r="GC2077" s="5"/>
      <c r="GD2077" s="5"/>
      <c r="GE2077" s="4"/>
      <c r="GF2077" s="6"/>
      <c r="GG2077" s="4"/>
      <c r="GH2077" s="6"/>
      <c r="GI2077" s="5"/>
      <c r="GJ2077" s="5"/>
      <c r="GK2077" s="4"/>
      <c r="GL2077" s="6"/>
      <c r="GM2077" s="4"/>
      <c r="GN2077" s="6"/>
      <c r="GO2077" s="5"/>
      <c r="GP2077" s="5"/>
      <c r="GQ2077" s="4"/>
      <c r="GR2077" s="6"/>
      <c r="GS2077" s="4"/>
      <c r="GT2077" s="6"/>
      <c r="GU2077" s="5"/>
      <c r="GV2077" s="5"/>
      <c r="GW2077" s="4"/>
      <c r="GX2077" s="6"/>
      <c r="GY2077" s="4"/>
      <c r="GZ2077" s="6"/>
      <c r="HA2077" s="5"/>
      <c r="HB2077" s="5"/>
      <c r="HC2077" s="4"/>
      <c r="HD2077" s="6"/>
      <c r="HE2077" s="4"/>
      <c r="HF2077" s="6"/>
      <c r="HG2077" s="5"/>
      <c r="HH2077" s="5"/>
      <c r="HI2077" s="4"/>
      <c r="HJ2077" s="6"/>
      <c r="HK2077" s="4"/>
      <c r="HL2077" s="6"/>
      <c r="HM2077" s="5"/>
      <c r="HN2077" s="5"/>
      <c r="HO2077" s="4"/>
      <c r="HP2077" s="6"/>
      <c r="HQ2077" s="4"/>
      <c r="HR2077" s="6"/>
      <c r="HS2077" s="5"/>
      <c r="HT2077" s="5"/>
      <c r="HU2077" s="4"/>
      <c r="HV2077" s="6"/>
      <c r="HW2077" s="4"/>
      <c r="HX2077" s="6"/>
      <c r="HY2077" s="5"/>
      <c r="HZ2077" s="5"/>
      <c r="IA2077" s="4"/>
      <c r="IB2077" s="6"/>
      <c r="IC2077" s="4"/>
      <c r="ID2077" s="6"/>
      <c r="IE2077" s="5"/>
      <c r="IF2077" s="5"/>
      <c r="IG2077" s="4"/>
      <c r="IH2077" s="6"/>
      <c r="II2077" s="4"/>
      <c r="IJ2077" s="6"/>
      <c r="IK2077" s="5"/>
      <c r="IL2077" s="5"/>
      <c r="IM2077" s="4"/>
      <c r="IN2077" s="6"/>
      <c r="IO2077" s="4"/>
      <c r="IP2077" s="6"/>
      <c r="IQ2077" s="5"/>
      <c r="IR2077" s="5"/>
      <c r="IS2077" s="4"/>
      <c r="IT2077" s="6"/>
      <c r="IU2077" s="4"/>
      <c r="IV2077" s="6"/>
      <c r="IW2077" s="5"/>
      <c r="IX2077" s="5"/>
      <c r="IY2077" s="4"/>
      <c r="IZ2077" s="6"/>
      <c r="JA2077" s="4"/>
      <c r="JB2077" s="6"/>
      <c r="JC2077" s="5"/>
      <c r="JD2077" s="5"/>
      <c r="JE2077" s="4"/>
      <c r="JF2077" s="6"/>
      <c r="JG2077" s="4"/>
      <c r="JH2077" s="6"/>
      <c r="JI2077" s="5"/>
      <c r="JJ2077" s="5"/>
      <c r="JK2077" s="4"/>
      <c r="JL2077" s="6"/>
      <c r="JM2077" s="4"/>
      <c r="JN2077" s="6"/>
      <c r="JO2077" s="5"/>
      <c r="JP2077" s="5"/>
      <c r="JQ2077" s="4"/>
      <c r="JR2077" s="6"/>
      <c r="JS2077" s="4"/>
      <c r="JT2077" s="6"/>
      <c r="JU2077" s="5"/>
      <c r="JV2077" s="5"/>
      <c r="JW2077" s="4"/>
      <c r="JX2077" s="6"/>
      <c r="JY2077" s="4"/>
      <c r="JZ2077" s="6"/>
      <c r="KA2077" s="5"/>
      <c r="KB2077" s="5"/>
      <c r="KC2077" s="4"/>
      <c r="KD2077" s="6"/>
      <c r="KE2077" s="4"/>
      <c r="KF2077" s="6"/>
      <c r="KG2077" s="5"/>
      <c r="KH2077" s="5"/>
      <c r="KI2077" s="4"/>
      <c r="KJ2077" s="6"/>
      <c r="KK2077" s="4"/>
      <c r="KL2077" s="6"/>
      <c r="KM2077" s="5"/>
      <c r="KN2077" s="5"/>
    </row>
    <row r="2078">
      <c r="A2078" s="3" t="s">
        <v>85</v>
      </c>
      <c r="B2078" s="3" t="s">
        <v>1266</v>
      </c>
      <c r="C2078" s="3" t="s">
        <v>1128</v>
      </c>
      <c r="D2078" s="3" t="s">
        <v>712</v>
      </c>
      <c r="E2078" s="3" t="s">
        <v>1274</v>
      </c>
      <c r="F2078" s="3" t="s">
        <v>104</v>
      </c>
      <c r="G2078" s="3" t="s">
        <v>104</v>
      </c>
      <c r="H2078" s="3" t="s">
        <v>104</v>
      </c>
      <c r="I2078" s="3" t="s">
        <v>1681</v>
      </c>
      <c r="J2078" s="3" t="s">
        <v>104</v>
      </c>
      <c r="K2078" s="4"/>
      <c r="L2078" s="4">
        <f>=ROUNDDOWN({0},0)</f>
      </c>
      <c r="M2078" s="4"/>
      <c r="N2078" s="5"/>
      <c r="O2078" s="4"/>
      <c r="P2078" s="4">
        <f>=ROUNDDOWN({0},0)</f>
      </c>
      <c r="Q2078" s="4"/>
      <c r="R2078" s="5"/>
      <c r="S2078" s="4"/>
      <c r="T2078" s="6"/>
      <c r="U2078" s="4"/>
      <c r="V2078" s="6"/>
      <c r="W2078" s="5"/>
      <c r="X2078" s="5"/>
      <c r="Y2078" s="4"/>
      <c r="Z2078" s="6"/>
      <c r="AA2078" s="4"/>
      <c r="AB2078" s="6"/>
      <c r="AC2078" s="5"/>
      <c r="AD2078" s="5"/>
      <c r="AE2078" s="4"/>
      <c r="AF2078" s="6"/>
      <c r="AG2078" s="4"/>
      <c r="AH2078" s="6"/>
      <c r="AI2078" s="5"/>
      <c r="AJ2078" s="5"/>
      <c r="AK2078" s="4"/>
      <c r="AL2078" s="6"/>
      <c r="AM2078" s="4"/>
      <c r="AN2078" s="6"/>
      <c r="AO2078" s="5"/>
      <c r="AP2078" s="5"/>
      <c r="AQ2078" s="4"/>
      <c r="AR2078" s="6"/>
      <c r="AS2078" s="4"/>
      <c r="AT2078" s="6"/>
      <c r="AU2078" s="5"/>
      <c r="AV2078" s="5"/>
      <c r="AW2078" s="4"/>
      <c r="AX2078" s="6"/>
      <c r="AY2078" s="4"/>
      <c r="AZ2078" s="6"/>
      <c r="BA2078" s="5"/>
      <c r="BB2078" s="5"/>
      <c r="BC2078" s="4"/>
      <c r="BD2078" s="6"/>
      <c r="BE2078" s="4"/>
      <c r="BF2078" s="6"/>
      <c r="BG2078" s="5"/>
      <c r="BH2078" s="5"/>
      <c r="BI2078" s="4"/>
      <c r="BJ2078" s="6"/>
      <c r="BK2078" s="4"/>
      <c r="BL2078" s="6"/>
      <c r="BM2078" s="5"/>
      <c r="BN2078" s="5"/>
      <c r="BO2078" s="4"/>
      <c r="BP2078" s="6"/>
      <c r="BQ2078" s="4"/>
      <c r="BR2078" s="6"/>
      <c r="BS2078" s="5"/>
      <c r="BT2078" s="5"/>
      <c r="BU2078" s="4"/>
      <c r="BV2078" s="6"/>
      <c r="BW2078" s="4"/>
      <c r="BX2078" s="6"/>
      <c r="BY2078" s="5"/>
      <c r="BZ2078" s="5"/>
      <c r="CA2078" s="4"/>
      <c r="CB2078" s="6"/>
      <c r="CC2078" s="4"/>
      <c r="CD2078" s="6"/>
      <c r="CE2078" s="5"/>
      <c r="CF2078" s="5"/>
      <c r="CG2078" s="4"/>
      <c r="CH2078" s="6"/>
      <c r="CI2078" s="4"/>
      <c r="CJ2078" s="6"/>
      <c r="CK2078" s="5"/>
      <c r="CL2078" s="5"/>
      <c r="CM2078" s="4"/>
      <c r="CN2078" s="6"/>
      <c r="CO2078" s="4"/>
      <c r="CP2078" s="6"/>
      <c r="CQ2078" s="5"/>
      <c r="CR2078" s="5"/>
      <c r="CS2078" s="4"/>
      <c r="CT2078" s="6"/>
      <c r="CU2078" s="4"/>
      <c r="CV2078" s="6"/>
      <c r="CW2078" s="5"/>
      <c r="CX2078" s="5"/>
      <c r="CY2078" s="4"/>
      <c r="CZ2078" s="6"/>
      <c r="DA2078" s="4"/>
      <c r="DB2078" s="6"/>
      <c r="DC2078" s="5"/>
      <c r="DD2078" s="5"/>
      <c r="DE2078" s="4"/>
      <c r="DF2078" s="6"/>
      <c r="DG2078" s="4"/>
      <c r="DH2078" s="6"/>
      <c r="DI2078" s="5"/>
      <c r="DJ2078" s="5"/>
      <c r="DK2078" s="4"/>
      <c r="DL2078" s="6"/>
      <c r="DM2078" s="4"/>
      <c r="DN2078" s="6"/>
      <c r="DO2078" s="5"/>
      <c r="DP2078" s="5"/>
      <c r="DQ2078" s="4"/>
      <c r="DR2078" s="6"/>
      <c r="DS2078" s="4"/>
      <c r="DT2078" s="6"/>
      <c r="DU2078" s="5"/>
      <c r="DV2078" s="5"/>
      <c r="DW2078" s="4"/>
      <c r="DX2078" s="6"/>
      <c r="DY2078" s="4"/>
      <c r="DZ2078" s="6"/>
      <c r="EA2078" s="5"/>
      <c r="EB2078" s="5"/>
      <c r="EC2078" s="4"/>
      <c r="ED2078" s="6"/>
      <c r="EE2078" s="4"/>
      <c r="EF2078" s="6"/>
      <c r="EG2078" s="5"/>
      <c r="EH2078" s="5"/>
      <c r="EI2078" s="4"/>
      <c r="EJ2078" s="6"/>
      <c r="EK2078" s="4"/>
      <c r="EL2078" s="6"/>
      <c r="EM2078" s="5"/>
      <c r="EN2078" s="5"/>
      <c r="EO2078" s="4"/>
      <c r="EP2078" s="6"/>
      <c r="EQ2078" s="4"/>
      <c r="ER2078" s="6"/>
      <c r="ES2078" s="5"/>
      <c r="ET2078" s="5"/>
      <c r="EU2078" s="4"/>
      <c r="EV2078" s="6"/>
      <c r="EW2078" s="4"/>
      <c r="EX2078" s="6"/>
      <c r="EY2078" s="5"/>
      <c r="EZ2078" s="5"/>
      <c r="FA2078" s="4"/>
      <c r="FB2078" s="6"/>
      <c r="FC2078" s="4"/>
      <c r="FD2078" s="6"/>
      <c r="FE2078" s="5"/>
      <c r="FF2078" s="5"/>
      <c r="FG2078" s="4"/>
      <c r="FH2078" s="6"/>
      <c r="FI2078" s="4"/>
      <c r="FJ2078" s="6"/>
      <c r="FK2078" s="5"/>
      <c r="FL2078" s="5"/>
      <c r="FM2078" s="4"/>
      <c r="FN2078" s="6"/>
      <c r="FO2078" s="4"/>
      <c r="FP2078" s="6"/>
      <c r="FQ2078" s="5"/>
      <c r="FR2078" s="5"/>
      <c r="FS2078" s="4"/>
      <c r="FT2078" s="6"/>
      <c r="FU2078" s="4"/>
      <c r="FV2078" s="6"/>
      <c r="FW2078" s="5"/>
      <c r="FX2078" s="5"/>
      <c r="FY2078" s="4"/>
      <c r="FZ2078" s="6"/>
      <c r="GA2078" s="4"/>
      <c r="GB2078" s="6"/>
      <c r="GC2078" s="5"/>
      <c r="GD2078" s="5"/>
      <c r="GE2078" s="4"/>
      <c r="GF2078" s="6"/>
      <c r="GG2078" s="4"/>
      <c r="GH2078" s="6"/>
      <c r="GI2078" s="5"/>
      <c r="GJ2078" s="5"/>
      <c r="GK2078" s="4"/>
      <c r="GL2078" s="6"/>
      <c r="GM2078" s="4"/>
      <c r="GN2078" s="6"/>
      <c r="GO2078" s="5"/>
      <c r="GP2078" s="5"/>
      <c r="GQ2078" s="4"/>
      <c r="GR2078" s="6"/>
      <c r="GS2078" s="4"/>
      <c r="GT2078" s="6"/>
      <c r="GU2078" s="5"/>
      <c r="GV2078" s="5"/>
      <c r="GW2078" s="4"/>
      <c r="GX2078" s="6"/>
      <c r="GY2078" s="4"/>
      <c r="GZ2078" s="6"/>
      <c r="HA2078" s="5"/>
      <c r="HB2078" s="5"/>
      <c r="HC2078" s="4"/>
      <c r="HD2078" s="6"/>
      <c r="HE2078" s="4"/>
      <c r="HF2078" s="6"/>
      <c r="HG2078" s="5"/>
      <c r="HH2078" s="5"/>
      <c r="HI2078" s="4"/>
      <c r="HJ2078" s="6"/>
      <c r="HK2078" s="4"/>
      <c r="HL2078" s="6"/>
      <c r="HM2078" s="5"/>
      <c r="HN2078" s="5"/>
      <c r="HO2078" s="4"/>
      <c r="HP2078" s="6"/>
      <c r="HQ2078" s="4"/>
      <c r="HR2078" s="6"/>
      <c r="HS2078" s="5"/>
      <c r="HT2078" s="5"/>
      <c r="HU2078" s="4"/>
      <c r="HV2078" s="6"/>
      <c r="HW2078" s="4"/>
      <c r="HX2078" s="6"/>
      <c r="HY2078" s="5"/>
      <c r="HZ2078" s="5"/>
      <c r="IA2078" s="4"/>
      <c r="IB2078" s="6"/>
      <c r="IC2078" s="4"/>
      <c r="ID2078" s="6"/>
      <c r="IE2078" s="5"/>
      <c r="IF2078" s="5"/>
      <c r="IG2078" s="4"/>
      <c r="IH2078" s="6"/>
      <c r="II2078" s="4"/>
      <c r="IJ2078" s="6"/>
      <c r="IK2078" s="5"/>
      <c r="IL2078" s="5"/>
      <c r="IM2078" s="4"/>
      <c r="IN2078" s="6"/>
      <c r="IO2078" s="4"/>
      <c r="IP2078" s="6"/>
      <c r="IQ2078" s="5"/>
      <c r="IR2078" s="5"/>
      <c r="IS2078" s="4"/>
      <c r="IT2078" s="6"/>
      <c r="IU2078" s="4"/>
      <c r="IV2078" s="6"/>
      <c r="IW2078" s="5"/>
      <c r="IX2078" s="5"/>
      <c r="IY2078" s="4"/>
      <c r="IZ2078" s="6"/>
      <c r="JA2078" s="4"/>
      <c r="JB2078" s="6"/>
      <c r="JC2078" s="5"/>
      <c r="JD2078" s="5"/>
      <c r="JE2078" s="4"/>
      <c r="JF2078" s="6"/>
      <c r="JG2078" s="4"/>
      <c r="JH2078" s="6"/>
      <c r="JI2078" s="5"/>
      <c r="JJ2078" s="5"/>
      <c r="JK2078" s="4"/>
      <c r="JL2078" s="6"/>
      <c r="JM2078" s="4"/>
      <c r="JN2078" s="6"/>
      <c r="JO2078" s="5"/>
      <c r="JP2078" s="5"/>
      <c r="JQ2078" s="4"/>
      <c r="JR2078" s="6"/>
      <c r="JS2078" s="4"/>
      <c r="JT2078" s="6"/>
      <c r="JU2078" s="5"/>
      <c r="JV2078" s="5"/>
      <c r="JW2078" s="4"/>
      <c r="JX2078" s="6"/>
      <c r="JY2078" s="4"/>
      <c r="JZ2078" s="6"/>
      <c r="KA2078" s="5"/>
      <c r="KB2078" s="5"/>
      <c r="KC2078" s="4"/>
      <c r="KD2078" s="6"/>
      <c r="KE2078" s="4"/>
      <c r="KF2078" s="6"/>
      <c r="KG2078" s="5"/>
      <c r="KH2078" s="5"/>
      <c r="KI2078" s="4"/>
      <c r="KJ2078" s="6"/>
      <c r="KK2078" s="4"/>
      <c r="KL2078" s="6"/>
      <c r="KM2078" s="5"/>
      <c r="KN2078" s="5"/>
    </row>
    <row r="2079">
      <c r="A2079" s="3" t="s">
        <v>85</v>
      </c>
      <c r="B2079" s="3" t="s">
        <v>1266</v>
      </c>
      <c r="C2079" s="3" t="s">
        <v>1128</v>
      </c>
      <c r="D2079" s="3" t="s">
        <v>712</v>
      </c>
      <c r="E2079" s="3" t="s">
        <v>1296</v>
      </c>
      <c r="F2079" s="3" t="s">
        <v>104</v>
      </c>
      <c r="G2079" s="3" t="s">
        <v>104</v>
      </c>
      <c r="H2079" s="3" t="s">
        <v>104</v>
      </c>
      <c r="I2079" s="3" t="s">
        <v>1693</v>
      </c>
      <c r="J2079" s="3" t="s">
        <v>104</v>
      </c>
      <c r="K2079" s="4"/>
      <c r="L2079" s="4">
        <f>=ROUNDDOWN({0},0)</f>
      </c>
      <c r="M2079" s="4"/>
      <c r="N2079" s="5"/>
      <c r="O2079" s="4"/>
      <c r="P2079" s="4">
        <f>=ROUNDDOWN({0},0)</f>
      </c>
      <c r="Q2079" s="4"/>
      <c r="R2079" s="5"/>
      <c r="S2079" s="4"/>
      <c r="T2079" s="6"/>
      <c r="U2079" s="4"/>
      <c r="V2079" s="6"/>
      <c r="W2079" s="5"/>
      <c r="X2079" s="5"/>
      <c r="Y2079" s="4"/>
      <c r="Z2079" s="6"/>
      <c r="AA2079" s="4"/>
      <c r="AB2079" s="6"/>
      <c r="AC2079" s="5"/>
      <c r="AD2079" s="5"/>
      <c r="AE2079" s="4"/>
      <c r="AF2079" s="6"/>
      <c r="AG2079" s="4"/>
      <c r="AH2079" s="6"/>
      <c r="AI2079" s="5"/>
      <c r="AJ2079" s="5"/>
      <c r="AK2079" s="4"/>
      <c r="AL2079" s="6"/>
      <c r="AM2079" s="4"/>
      <c r="AN2079" s="6"/>
      <c r="AO2079" s="5"/>
      <c r="AP2079" s="5"/>
      <c r="AQ2079" s="4"/>
      <c r="AR2079" s="6"/>
      <c r="AS2079" s="4"/>
      <c r="AT2079" s="6"/>
      <c r="AU2079" s="5"/>
      <c r="AV2079" s="5"/>
      <c r="AW2079" s="4"/>
      <c r="AX2079" s="6"/>
      <c r="AY2079" s="4"/>
      <c r="AZ2079" s="6"/>
      <c r="BA2079" s="5"/>
      <c r="BB2079" s="5"/>
      <c r="BC2079" s="4"/>
      <c r="BD2079" s="6"/>
      <c r="BE2079" s="4"/>
      <c r="BF2079" s="6"/>
      <c r="BG2079" s="5"/>
      <c r="BH2079" s="5"/>
      <c r="BI2079" s="4"/>
      <c r="BJ2079" s="6"/>
      <c r="BK2079" s="4"/>
      <c r="BL2079" s="6"/>
      <c r="BM2079" s="5"/>
      <c r="BN2079" s="5"/>
      <c r="BO2079" s="4"/>
      <c r="BP2079" s="6"/>
      <c r="BQ2079" s="4"/>
      <c r="BR2079" s="6"/>
      <c r="BS2079" s="5"/>
      <c r="BT2079" s="5"/>
      <c r="BU2079" s="4"/>
      <c r="BV2079" s="6"/>
      <c r="BW2079" s="4"/>
      <c r="BX2079" s="6"/>
      <c r="BY2079" s="5"/>
      <c r="BZ2079" s="5"/>
      <c r="CA2079" s="4"/>
      <c r="CB2079" s="6"/>
      <c r="CC2079" s="4"/>
      <c r="CD2079" s="6"/>
      <c r="CE2079" s="5"/>
      <c r="CF2079" s="5"/>
      <c r="CG2079" s="4"/>
      <c r="CH2079" s="6"/>
      <c r="CI2079" s="4"/>
      <c r="CJ2079" s="6"/>
      <c r="CK2079" s="5"/>
      <c r="CL2079" s="5"/>
      <c r="CM2079" s="4"/>
      <c r="CN2079" s="6"/>
      <c r="CO2079" s="4"/>
      <c r="CP2079" s="6"/>
      <c r="CQ2079" s="5"/>
      <c r="CR2079" s="5"/>
      <c r="CS2079" s="4"/>
      <c r="CT2079" s="6"/>
      <c r="CU2079" s="4"/>
      <c r="CV2079" s="6"/>
      <c r="CW2079" s="5"/>
      <c r="CX2079" s="5"/>
      <c r="CY2079" s="4"/>
      <c r="CZ2079" s="6"/>
      <c r="DA2079" s="4"/>
      <c r="DB2079" s="6"/>
      <c r="DC2079" s="5"/>
      <c r="DD2079" s="5"/>
      <c r="DE2079" s="4"/>
      <c r="DF2079" s="6"/>
      <c r="DG2079" s="4"/>
      <c r="DH2079" s="6"/>
      <c r="DI2079" s="5"/>
      <c r="DJ2079" s="5"/>
      <c r="DK2079" s="4"/>
      <c r="DL2079" s="6"/>
      <c r="DM2079" s="4"/>
      <c r="DN2079" s="6"/>
      <c r="DO2079" s="5"/>
      <c r="DP2079" s="5"/>
      <c r="DQ2079" s="4"/>
      <c r="DR2079" s="6"/>
      <c r="DS2079" s="4"/>
      <c r="DT2079" s="6"/>
      <c r="DU2079" s="5"/>
      <c r="DV2079" s="5"/>
      <c r="DW2079" s="4"/>
      <c r="DX2079" s="6"/>
      <c r="DY2079" s="4"/>
      <c r="DZ2079" s="6"/>
      <c r="EA2079" s="5"/>
      <c r="EB2079" s="5"/>
      <c r="EC2079" s="4"/>
      <c r="ED2079" s="6"/>
      <c r="EE2079" s="4"/>
      <c r="EF2079" s="6"/>
      <c r="EG2079" s="5"/>
      <c r="EH2079" s="5"/>
      <c r="EI2079" s="4"/>
      <c r="EJ2079" s="6"/>
      <c r="EK2079" s="4"/>
      <c r="EL2079" s="6"/>
      <c r="EM2079" s="5"/>
      <c r="EN2079" s="5"/>
      <c r="EO2079" s="4"/>
      <c r="EP2079" s="6"/>
      <c r="EQ2079" s="4"/>
      <c r="ER2079" s="6"/>
      <c r="ES2079" s="5"/>
      <c r="ET2079" s="5"/>
      <c r="EU2079" s="4"/>
      <c r="EV2079" s="6"/>
      <c r="EW2079" s="4"/>
      <c r="EX2079" s="6"/>
      <c r="EY2079" s="5"/>
      <c r="EZ2079" s="5"/>
      <c r="FA2079" s="4"/>
      <c r="FB2079" s="6"/>
      <c r="FC2079" s="4"/>
      <c r="FD2079" s="6"/>
      <c r="FE2079" s="5"/>
      <c r="FF2079" s="5"/>
      <c r="FG2079" s="4"/>
      <c r="FH2079" s="6"/>
      <c r="FI2079" s="4"/>
      <c r="FJ2079" s="6"/>
      <c r="FK2079" s="5"/>
      <c r="FL2079" s="5"/>
      <c r="FM2079" s="4"/>
      <c r="FN2079" s="6"/>
      <c r="FO2079" s="4"/>
      <c r="FP2079" s="6"/>
      <c r="FQ2079" s="5"/>
      <c r="FR2079" s="5"/>
      <c r="FS2079" s="4"/>
      <c r="FT2079" s="6"/>
      <c r="FU2079" s="4"/>
      <c r="FV2079" s="6"/>
      <c r="FW2079" s="5"/>
      <c r="FX2079" s="5"/>
      <c r="FY2079" s="4"/>
      <c r="FZ2079" s="6"/>
      <c r="GA2079" s="4"/>
      <c r="GB2079" s="6"/>
      <c r="GC2079" s="5"/>
      <c r="GD2079" s="5"/>
      <c r="GE2079" s="4"/>
      <c r="GF2079" s="6"/>
      <c r="GG2079" s="4"/>
      <c r="GH2079" s="6"/>
      <c r="GI2079" s="5"/>
      <c r="GJ2079" s="5"/>
      <c r="GK2079" s="4"/>
      <c r="GL2079" s="6"/>
      <c r="GM2079" s="4"/>
      <c r="GN2079" s="6"/>
      <c r="GO2079" s="5"/>
      <c r="GP2079" s="5"/>
      <c r="GQ2079" s="4"/>
      <c r="GR2079" s="6"/>
      <c r="GS2079" s="4"/>
      <c r="GT2079" s="6"/>
      <c r="GU2079" s="5"/>
      <c r="GV2079" s="5"/>
      <c r="GW2079" s="4"/>
      <c r="GX2079" s="6"/>
      <c r="GY2079" s="4"/>
      <c r="GZ2079" s="6"/>
      <c r="HA2079" s="5"/>
      <c r="HB2079" s="5"/>
      <c r="HC2079" s="4"/>
      <c r="HD2079" s="6"/>
      <c r="HE2079" s="4"/>
      <c r="HF2079" s="6"/>
      <c r="HG2079" s="5"/>
      <c r="HH2079" s="5"/>
      <c r="HI2079" s="4"/>
      <c r="HJ2079" s="6"/>
      <c r="HK2079" s="4"/>
      <c r="HL2079" s="6"/>
      <c r="HM2079" s="5"/>
      <c r="HN2079" s="5"/>
      <c r="HO2079" s="4"/>
      <c r="HP2079" s="6"/>
      <c r="HQ2079" s="4"/>
      <c r="HR2079" s="6"/>
      <c r="HS2079" s="5"/>
      <c r="HT2079" s="5"/>
      <c r="HU2079" s="4"/>
      <c r="HV2079" s="6"/>
      <c r="HW2079" s="4"/>
      <c r="HX2079" s="6"/>
      <c r="HY2079" s="5"/>
      <c r="HZ2079" s="5"/>
      <c r="IA2079" s="4"/>
      <c r="IB2079" s="6"/>
      <c r="IC2079" s="4"/>
      <c r="ID2079" s="6"/>
      <c r="IE2079" s="5"/>
      <c r="IF2079" s="5"/>
      <c r="IG2079" s="4"/>
      <c r="IH2079" s="6"/>
      <c r="II2079" s="4"/>
      <c r="IJ2079" s="6"/>
      <c r="IK2079" s="5"/>
      <c r="IL2079" s="5"/>
      <c r="IM2079" s="4"/>
      <c r="IN2079" s="6"/>
      <c r="IO2079" s="4"/>
      <c r="IP2079" s="6"/>
      <c r="IQ2079" s="5"/>
      <c r="IR2079" s="5"/>
      <c r="IS2079" s="4"/>
      <c r="IT2079" s="6"/>
      <c r="IU2079" s="4"/>
      <c r="IV2079" s="6"/>
      <c r="IW2079" s="5"/>
      <c r="IX2079" s="5"/>
      <c r="IY2079" s="4"/>
      <c r="IZ2079" s="6"/>
      <c r="JA2079" s="4"/>
      <c r="JB2079" s="6"/>
      <c r="JC2079" s="5"/>
      <c r="JD2079" s="5"/>
      <c r="JE2079" s="4"/>
      <c r="JF2079" s="6"/>
      <c r="JG2079" s="4"/>
      <c r="JH2079" s="6"/>
      <c r="JI2079" s="5"/>
      <c r="JJ2079" s="5"/>
      <c r="JK2079" s="4"/>
      <c r="JL2079" s="6"/>
      <c r="JM2079" s="4"/>
      <c r="JN2079" s="6"/>
      <c r="JO2079" s="5"/>
      <c r="JP2079" s="5"/>
      <c r="JQ2079" s="4"/>
      <c r="JR2079" s="6"/>
      <c r="JS2079" s="4"/>
      <c r="JT2079" s="6"/>
      <c r="JU2079" s="5"/>
      <c r="JV2079" s="5"/>
      <c r="JW2079" s="4"/>
      <c r="JX2079" s="6"/>
      <c r="JY2079" s="4"/>
      <c r="JZ2079" s="6"/>
      <c r="KA2079" s="5"/>
      <c r="KB2079" s="5"/>
      <c r="KC2079" s="4"/>
      <c r="KD2079" s="6"/>
      <c r="KE2079" s="4"/>
      <c r="KF2079" s="6"/>
      <c r="KG2079" s="5"/>
      <c r="KH2079" s="5"/>
      <c r="KI2079" s="4"/>
      <c r="KJ2079" s="6"/>
      <c r="KK2079" s="4"/>
      <c r="KL2079" s="6"/>
      <c r="KM2079" s="5"/>
      <c r="KN2079" s="5"/>
    </row>
    <row r="2080">
      <c r="A2080" s="3" t="s">
        <v>85</v>
      </c>
      <c r="B2080" s="3" t="s">
        <v>1266</v>
      </c>
      <c r="C2080" s="3" t="s">
        <v>1128</v>
      </c>
      <c r="D2080" s="3" t="s">
        <v>712</v>
      </c>
      <c r="E2080" s="3" t="s">
        <v>1281</v>
      </c>
      <c r="F2080" s="3" t="s">
        <v>104</v>
      </c>
      <c r="G2080" s="3" t="s">
        <v>104</v>
      </c>
      <c r="H2080" s="3" t="s">
        <v>104</v>
      </c>
      <c r="I2080" s="3" t="s">
        <v>1323</v>
      </c>
      <c r="J2080" s="3" t="s">
        <v>104</v>
      </c>
      <c r="K2080" s="4"/>
      <c r="L2080" s="4">
        <f>=ROUNDDOWN({0},0)</f>
      </c>
      <c r="M2080" s="4"/>
      <c r="N2080" s="5"/>
      <c r="O2080" s="4"/>
      <c r="P2080" s="4">
        <f>=ROUNDDOWN({0},0)</f>
      </c>
      <c r="Q2080" s="4"/>
      <c r="R2080" s="5"/>
      <c r="S2080" s="4"/>
      <c r="T2080" s="6"/>
      <c r="U2080" s="4"/>
      <c r="V2080" s="6"/>
      <c r="W2080" s="5"/>
      <c r="X2080" s="5"/>
      <c r="Y2080" s="4"/>
      <c r="Z2080" s="6"/>
      <c r="AA2080" s="4"/>
      <c r="AB2080" s="6"/>
      <c r="AC2080" s="5"/>
      <c r="AD2080" s="5"/>
      <c r="AE2080" s="4"/>
      <c r="AF2080" s="6"/>
      <c r="AG2080" s="4"/>
      <c r="AH2080" s="6"/>
      <c r="AI2080" s="5"/>
      <c r="AJ2080" s="5"/>
      <c r="AK2080" s="4"/>
      <c r="AL2080" s="6"/>
      <c r="AM2080" s="4"/>
      <c r="AN2080" s="6"/>
      <c r="AO2080" s="5"/>
      <c r="AP2080" s="5"/>
      <c r="AQ2080" s="4"/>
      <c r="AR2080" s="6"/>
      <c r="AS2080" s="4"/>
      <c r="AT2080" s="6"/>
      <c r="AU2080" s="5"/>
      <c r="AV2080" s="5"/>
      <c r="AW2080" s="4"/>
      <c r="AX2080" s="6"/>
      <c r="AY2080" s="4"/>
      <c r="AZ2080" s="6"/>
      <c r="BA2080" s="5"/>
      <c r="BB2080" s="5"/>
      <c r="BC2080" s="4"/>
      <c r="BD2080" s="6"/>
      <c r="BE2080" s="4"/>
      <c r="BF2080" s="6"/>
      <c r="BG2080" s="5"/>
      <c r="BH2080" s="5"/>
      <c r="BI2080" s="4"/>
      <c r="BJ2080" s="6"/>
      <c r="BK2080" s="4"/>
      <c r="BL2080" s="6"/>
      <c r="BM2080" s="5"/>
      <c r="BN2080" s="5"/>
      <c r="BO2080" s="4"/>
      <c r="BP2080" s="6"/>
      <c r="BQ2080" s="4"/>
      <c r="BR2080" s="6"/>
      <c r="BS2080" s="5"/>
      <c r="BT2080" s="5"/>
      <c r="BU2080" s="4"/>
      <c r="BV2080" s="6"/>
      <c r="BW2080" s="4"/>
      <c r="BX2080" s="6"/>
      <c r="BY2080" s="5"/>
      <c r="BZ2080" s="5"/>
      <c r="CA2080" s="4"/>
      <c r="CB2080" s="6"/>
      <c r="CC2080" s="4"/>
      <c r="CD2080" s="6"/>
      <c r="CE2080" s="5"/>
      <c r="CF2080" s="5"/>
      <c r="CG2080" s="4"/>
      <c r="CH2080" s="6"/>
      <c r="CI2080" s="4"/>
      <c r="CJ2080" s="6"/>
      <c r="CK2080" s="5"/>
      <c r="CL2080" s="5"/>
      <c r="CM2080" s="4"/>
      <c r="CN2080" s="6"/>
      <c r="CO2080" s="4"/>
      <c r="CP2080" s="6"/>
      <c r="CQ2080" s="5"/>
      <c r="CR2080" s="5"/>
      <c r="CS2080" s="4"/>
      <c r="CT2080" s="6"/>
      <c r="CU2080" s="4"/>
      <c r="CV2080" s="6"/>
      <c r="CW2080" s="5"/>
      <c r="CX2080" s="5"/>
      <c r="CY2080" s="4"/>
      <c r="CZ2080" s="6"/>
      <c r="DA2080" s="4"/>
      <c r="DB2080" s="6"/>
      <c r="DC2080" s="5"/>
      <c r="DD2080" s="5"/>
      <c r="DE2080" s="4"/>
      <c r="DF2080" s="6"/>
      <c r="DG2080" s="4"/>
      <c r="DH2080" s="6"/>
      <c r="DI2080" s="5"/>
      <c r="DJ2080" s="5"/>
      <c r="DK2080" s="4"/>
      <c r="DL2080" s="6"/>
      <c r="DM2080" s="4"/>
      <c r="DN2080" s="6"/>
      <c r="DO2080" s="5"/>
      <c r="DP2080" s="5"/>
      <c r="DQ2080" s="4"/>
      <c r="DR2080" s="6"/>
      <c r="DS2080" s="4"/>
      <c r="DT2080" s="6"/>
      <c r="DU2080" s="5"/>
      <c r="DV2080" s="5"/>
      <c r="DW2080" s="4"/>
      <c r="DX2080" s="6"/>
      <c r="DY2080" s="4"/>
      <c r="DZ2080" s="6"/>
      <c r="EA2080" s="5"/>
      <c r="EB2080" s="5"/>
      <c r="EC2080" s="4"/>
      <c r="ED2080" s="6"/>
      <c r="EE2080" s="4"/>
      <c r="EF2080" s="6"/>
      <c r="EG2080" s="5"/>
      <c r="EH2080" s="5"/>
      <c r="EI2080" s="4"/>
      <c r="EJ2080" s="6"/>
      <c r="EK2080" s="4"/>
      <c r="EL2080" s="6"/>
      <c r="EM2080" s="5"/>
      <c r="EN2080" s="5"/>
      <c r="EO2080" s="4"/>
      <c r="EP2080" s="6"/>
      <c r="EQ2080" s="4"/>
      <c r="ER2080" s="6"/>
      <c r="ES2080" s="5"/>
      <c r="ET2080" s="5"/>
      <c r="EU2080" s="4"/>
      <c r="EV2080" s="6"/>
      <c r="EW2080" s="4"/>
      <c r="EX2080" s="6"/>
      <c r="EY2080" s="5"/>
      <c r="EZ2080" s="5"/>
      <c r="FA2080" s="4"/>
      <c r="FB2080" s="6"/>
      <c r="FC2080" s="4"/>
      <c r="FD2080" s="6"/>
      <c r="FE2080" s="5"/>
      <c r="FF2080" s="5"/>
      <c r="FG2080" s="4"/>
      <c r="FH2080" s="6"/>
      <c r="FI2080" s="4"/>
      <c r="FJ2080" s="6"/>
      <c r="FK2080" s="5"/>
      <c r="FL2080" s="5"/>
      <c r="FM2080" s="4"/>
      <c r="FN2080" s="6"/>
      <c r="FO2080" s="4"/>
      <c r="FP2080" s="6"/>
      <c r="FQ2080" s="5"/>
      <c r="FR2080" s="5"/>
      <c r="FS2080" s="4"/>
      <c r="FT2080" s="6"/>
      <c r="FU2080" s="4"/>
      <c r="FV2080" s="6"/>
      <c r="FW2080" s="5"/>
      <c r="FX2080" s="5"/>
      <c r="FY2080" s="4"/>
      <c r="FZ2080" s="6"/>
      <c r="GA2080" s="4"/>
      <c r="GB2080" s="6"/>
      <c r="GC2080" s="5"/>
      <c r="GD2080" s="5"/>
      <c r="GE2080" s="4"/>
      <c r="GF2080" s="6"/>
      <c r="GG2080" s="4"/>
      <c r="GH2080" s="6"/>
      <c r="GI2080" s="5"/>
      <c r="GJ2080" s="5"/>
      <c r="GK2080" s="4"/>
      <c r="GL2080" s="6"/>
      <c r="GM2080" s="4"/>
      <c r="GN2080" s="6"/>
      <c r="GO2080" s="5"/>
      <c r="GP2080" s="5"/>
      <c r="GQ2080" s="4"/>
      <c r="GR2080" s="6"/>
      <c r="GS2080" s="4"/>
      <c r="GT2080" s="6"/>
      <c r="GU2080" s="5"/>
      <c r="GV2080" s="5"/>
      <c r="GW2080" s="4"/>
      <c r="GX2080" s="6"/>
      <c r="GY2080" s="4"/>
      <c r="GZ2080" s="6"/>
      <c r="HA2080" s="5"/>
      <c r="HB2080" s="5"/>
      <c r="HC2080" s="4"/>
      <c r="HD2080" s="6"/>
      <c r="HE2080" s="4"/>
      <c r="HF2080" s="6"/>
      <c r="HG2080" s="5"/>
      <c r="HH2080" s="5"/>
      <c r="HI2080" s="4"/>
      <c r="HJ2080" s="6"/>
      <c r="HK2080" s="4"/>
      <c r="HL2080" s="6"/>
      <c r="HM2080" s="5"/>
      <c r="HN2080" s="5"/>
      <c r="HO2080" s="4"/>
      <c r="HP2080" s="6"/>
      <c r="HQ2080" s="4"/>
      <c r="HR2080" s="6"/>
      <c r="HS2080" s="5"/>
      <c r="HT2080" s="5"/>
      <c r="HU2080" s="4"/>
      <c r="HV2080" s="6"/>
      <c r="HW2080" s="4"/>
      <c r="HX2080" s="6"/>
      <c r="HY2080" s="5"/>
      <c r="HZ2080" s="5"/>
      <c r="IA2080" s="4"/>
      <c r="IB2080" s="6"/>
      <c r="IC2080" s="4"/>
      <c r="ID2080" s="6"/>
      <c r="IE2080" s="5"/>
      <c r="IF2080" s="5"/>
      <c r="IG2080" s="4"/>
      <c r="IH2080" s="6"/>
      <c r="II2080" s="4"/>
      <c r="IJ2080" s="6"/>
      <c r="IK2080" s="5"/>
      <c r="IL2080" s="5"/>
      <c r="IM2080" s="4"/>
      <c r="IN2080" s="6"/>
      <c r="IO2080" s="4"/>
      <c r="IP2080" s="6"/>
      <c r="IQ2080" s="5"/>
      <c r="IR2080" s="5"/>
      <c r="IS2080" s="4"/>
      <c r="IT2080" s="6"/>
      <c r="IU2080" s="4"/>
      <c r="IV2080" s="6"/>
      <c r="IW2080" s="5"/>
      <c r="IX2080" s="5"/>
      <c r="IY2080" s="4"/>
      <c r="IZ2080" s="6"/>
      <c r="JA2080" s="4"/>
      <c r="JB2080" s="6"/>
      <c r="JC2080" s="5"/>
      <c r="JD2080" s="5"/>
      <c r="JE2080" s="4"/>
      <c r="JF2080" s="6"/>
      <c r="JG2080" s="4"/>
      <c r="JH2080" s="6"/>
      <c r="JI2080" s="5"/>
      <c r="JJ2080" s="5"/>
      <c r="JK2080" s="4"/>
      <c r="JL2080" s="6"/>
      <c r="JM2080" s="4"/>
      <c r="JN2080" s="6"/>
      <c r="JO2080" s="5"/>
      <c r="JP2080" s="5"/>
      <c r="JQ2080" s="4"/>
      <c r="JR2080" s="6"/>
      <c r="JS2080" s="4"/>
      <c r="JT2080" s="6"/>
      <c r="JU2080" s="5"/>
      <c r="JV2080" s="5"/>
      <c r="JW2080" s="4"/>
      <c r="JX2080" s="6"/>
      <c r="JY2080" s="4"/>
      <c r="JZ2080" s="6"/>
      <c r="KA2080" s="5"/>
      <c r="KB2080" s="5"/>
      <c r="KC2080" s="4"/>
      <c r="KD2080" s="6"/>
      <c r="KE2080" s="4"/>
      <c r="KF2080" s="6"/>
      <c r="KG2080" s="5"/>
      <c r="KH2080" s="5"/>
      <c r="KI2080" s="4"/>
      <c r="KJ2080" s="6"/>
      <c r="KK2080" s="4"/>
      <c r="KL2080" s="6"/>
      <c r="KM2080" s="5"/>
      <c r="KN2080" s="5"/>
    </row>
    <row r="2081">
      <c r="A2081" s="3" t="s">
        <v>85</v>
      </c>
      <c r="B2081" s="3" t="s">
        <v>1266</v>
      </c>
      <c r="C2081" s="3" t="s">
        <v>541</v>
      </c>
      <c r="D2081" s="3" t="s">
        <v>712</v>
      </c>
      <c r="E2081" s="3" t="s">
        <v>1286</v>
      </c>
      <c r="F2081" s="3" t="s">
        <v>104</v>
      </c>
      <c r="G2081" s="3" t="s">
        <v>104</v>
      </c>
      <c r="H2081" s="3" t="s">
        <v>104</v>
      </c>
      <c r="I2081" s="3" t="s">
        <v>1674</v>
      </c>
      <c r="J2081" s="3" t="s">
        <v>104</v>
      </c>
      <c r="K2081" s="4"/>
      <c r="L2081" s="4">
        <f>=ROUNDDOWN({0},0)</f>
      </c>
      <c r="M2081" s="4"/>
      <c r="N2081" s="5"/>
      <c r="O2081" s="4"/>
      <c r="P2081" s="4">
        <f>=ROUNDDOWN({0},0)</f>
      </c>
      <c r="Q2081" s="4"/>
      <c r="R2081" s="5"/>
      <c r="S2081" s="4"/>
      <c r="T2081" s="6"/>
      <c r="U2081" s="4"/>
      <c r="V2081" s="6"/>
      <c r="W2081" s="5"/>
      <c r="X2081" s="5"/>
      <c r="Y2081" s="4"/>
      <c r="Z2081" s="6"/>
      <c r="AA2081" s="4"/>
      <c r="AB2081" s="6"/>
      <c r="AC2081" s="5"/>
      <c r="AD2081" s="5"/>
      <c r="AE2081" s="4"/>
      <c r="AF2081" s="6"/>
      <c r="AG2081" s="4"/>
      <c r="AH2081" s="6"/>
      <c r="AI2081" s="5"/>
      <c r="AJ2081" s="5"/>
      <c r="AK2081" s="4"/>
      <c r="AL2081" s="6"/>
      <c r="AM2081" s="4"/>
      <c r="AN2081" s="6"/>
      <c r="AO2081" s="5"/>
      <c r="AP2081" s="5"/>
      <c r="AQ2081" s="4"/>
      <c r="AR2081" s="6"/>
      <c r="AS2081" s="4"/>
      <c r="AT2081" s="6"/>
      <c r="AU2081" s="5"/>
      <c r="AV2081" s="5"/>
      <c r="AW2081" s="4"/>
      <c r="AX2081" s="6"/>
      <c r="AY2081" s="4"/>
      <c r="AZ2081" s="6"/>
      <c r="BA2081" s="5"/>
      <c r="BB2081" s="5"/>
      <c r="BC2081" s="4"/>
      <c r="BD2081" s="6"/>
      <c r="BE2081" s="4"/>
      <c r="BF2081" s="6"/>
      <c r="BG2081" s="5"/>
      <c r="BH2081" s="5"/>
      <c r="BI2081" s="4"/>
      <c r="BJ2081" s="6"/>
      <c r="BK2081" s="4"/>
      <c r="BL2081" s="6"/>
      <c r="BM2081" s="5"/>
      <c r="BN2081" s="5"/>
      <c r="BO2081" s="4"/>
      <c r="BP2081" s="6"/>
      <c r="BQ2081" s="4"/>
      <c r="BR2081" s="6"/>
      <c r="BS2081" s="5"/>
      <c r="BT2081" s="5"/>
      <c r="BU2081" s="4"/>
      <c r="BV2081" s="6"/>
      <c r="BW2081" s="4"/>
      <c r="BX2081" s="6"/>
      <c r="BY2081" s="5"/>
      <c r="BZ2081" s="5"/>
      <c r="CA2081" s="4"/>
      <c r="CB2081" s="6"/>
      <c r="CC2081" s="4"/>
      <c r="CD2081" s="6"/>
      <c r="CE2081" s="5"/>
      <c r="CF2081" s="5"/>
      <c r="CG2081" s="4"/>
      <c r="CH2081" s="6"/>
      <c r="CI2081" s="4"/>
      <c r="CJ2081" s="6"/>
      <c r="CK2081" s="5"/>
      <c r="CL2081" s="5"/>
      <c r="CM2081" s="4"/>
      <c r="CN2081" s="6"/>
      <c r="CO2081" s="4"/>
      <c r="CP2081" s="6"/>
      <c r="CQ2081" s="5"/>
      <c r="CR2081" s="5"/>
      <c r="CS2081" s="4"/>
      <c r="CT2081" s="6"/>
      <c r="CU2081" s="4"/>
      <c r="CV2081" s="6"/>
      <c r="CW2081" s="5"/>
      <c r="CX2081" s="5"/>
      <c r="CY2081" s="4"/>
      <c r="CZ2081" s="6"/>
      <c r="DA2081" s="4"/>
      <c r="DB2081" s="6"/>
      <c r="DC2081" s="5"/>
      <c r="DD2081" s="5"/>
      <c r="DE2081" s="4"/>
      <c r="DF2081" s="6"/>
      <c r="DG2081" s="4"/>
      <c r="DH2081" s="6"/>
      <c r="DI2081" s="5"/>
      <c r="DJ2081" s="5"/>
      <c r="DK2081" s="4"/>
      <c r="DL2081" s="6"/>
      <c r="DM2081" s="4"/>
      <c r="DN2081" s="6"/>
      <c r="DO2081" s="5"/>
      <c r="DP2081" s="5"/>
      <c r="DQ2081" s="4"/>
      <c r="DR2081" s="6"/>
      <c r="DS2081" s="4"/>
      <c r="DT2081" s="6"/>
      <c r="DU2081" s="5"/>
      <c r="DV2081" s="5"/>
      <c r="DW2081" s="4"/>
      <c r="DX2081" s="6"/>
      <c r="DY2081" s="4"/>
      <c r="DZ2081" s="6"/>
      <c r="EA2081" s="5"/>
      <c r="EB2081" s="5"/>
      <c r="EC2081" s="4"/>
      <c r="ED2081" s="6"/>
      <c r="EE2081" s="4"/>
      <c r="EF2081" s="6"/>
      <c r="EG2081" s="5"/>
      <c r="EH2081" s="5"/>
      <c r="EI2081" s="4"/>
      <c r="EJ2081" s="6"/>
      <c r="EK2081" s="4"/>
      <c r="EL2081" s="6"/>
      <c r="EM2081" s="5"/>
      <c r="EN2081" s="5"/>
      <c r="EO2081" s="4"/>
      <c r="EP2081" s="6"/>
      <c r="EQ2081" s="4"/>
      <c r="ER2081" s="6"/>
      <c r="ES2081" s="5"/>
      <c r="ET2081" s="5"/>
      <c r="EU2081" s="4"/>
      <c r="EV2081" s="6"/>
      <c r="EW2081" s="4"/>
      <c r="EX2081" s="6"/>
      <c r="EY2081" s="5"/>
      <c r="EZ2081" s="5"/>
      <c r="FA2081" s="4"/>
      <c r="FB2081" s="6"/>
      <c r="FC2081" s="4"/>
      <c r="FD2081" s="6"/>
      <c r="FE2081" s="5"/>
      <c r="FF2081" s="5"/>
      <c r="FG2081" s="4"/>
      <c r="FH2081" s="6"/>
      <c r="FI2081" s="4"/>
      <c r="FJ2081" s="6"/>
      <c r="FK2081" s="5"/>
      <c r="FL2081" s="5"/>
      <c r="FM2081" s="4"/>
      <c r="FN2081" s="6"/>
      <c r="FO2081" s="4"/>
      <c r="FP2081" s="6"/>
      <c r="FQ2081" s="5"/>
      <c r="FR2081" s="5"/>
      <c r="FS2081" s="4"/>
      <c r="FT2081" s="6"/>
      <c r="FU2081" s="4"/>
      <c r="FV2081" s="6"/>
      <c r="FW2081" s="5"/>
      <c r="FX2081" s="5"/>
      <c r="FY2081" s="4"/>
      <c r="FZ2081" s="6"/>
      <c r="GA2081" s="4"/>
      <c r="GB2081" s="6"/>
      <c r="GC2081" s="5"/>
      <c r="GD2081" s="5"/>
      <c r="GE2081" s="4"/>
      <c r="GF2081" s="6"/>
      <c r="GG2081" s="4"/>
      <c r="GH2081" s="6"/>
      <c r="GI2081" s="5"/>
      <c r="GJ2081" s="5"/>
      <c r="GK2081" s="4"/>
      <c r="GL2081" s="6"/>
      <c r="GM2081" s="4"/>
      <c r="GN2081" s="6"/>
      <c r="GO2081" s="5"/>
      <c r="GP2081" s="5"/>
      <c r="GQ2081" s="4"/>
      <c r="GR2081" s="6"/>
      <c r="GS2081" s="4"/>
      <c r="GT2081" s="6"/>
      <c r="GU2081" s="5"/>
      <c r="GV2081" s="5"/>
      <c r="GW2081" s="4"/>
      <c r="GX2081" s="6"/>
      <c r="GY2081" s="4"/>
      <c r="GZ2081" s="6"/>
      <c r="HA2081" s="5"/>
      <c r="HB2081" s="5"/>
      <c r="HC2081" s="4"/>
      <c r="HD2081" s="6"/>
      <c r="HE2081" s="4"/>
      <c r="HF2081" s="6"/>
      <c r="HG2081" s="5"/>
      <c r="HH2081" s="5"/>
      <c r="HI2081" s="4"/>
      <c r="HJ2081" s="6"/>
      <c r="HK2081" s="4"/>
      <c r="HL2081" s="6"/>
      <c r="HM2081" s="5"/>
      <c r="HN2081" s="5"/>
      <c r="HO2081" s="4"/>
      <c r="HP2081" s="6"/>
      <c r="HQ2081" s="4"/>
      <c r="HR2081" s="6"/>
      <c r="HS2081" s="5"/>
      <c r="HT2081" s="5"/>
      <c r="HU2081" s="4"/>
      <c r="HV2081" s="6"/>
      <c r="HW2081" s="4"/>
      <c r="HX2081" s="6"/>
      <c r="HY2081" s="5"/>
      <c r="HZ2081" s="5"/>
      <c r="IA2081" s="4"/>
      <c r="IB2081" s="6"/>
      <c r="IC2081" s="4"/>
      <c r="ID2081" s="6"/>
      <c r="IE2081" s="5"/>
      <c r="IF2081" s="5"/>
      <c r="IG2081" s="4"/>
      <c r="IH2081" s="6"/>
      <c r="II2081" s="4"/>
      <c r="IJ2081" s="6"/>
      <c r="IK2081" s="5"/>
      <c r="IL2081" s="5"/>
      <c r="IM2081" s="4"/>
      <c r="IN2081" s="6"/>
      <c r="IO2081" s="4"/>
      <c r="IP2081" s="6"/>
      <c r="IQ2081" s="5"/>
      <c r="IR2081" s="5"/>
      <c r="IS2081" s="4"/>
      <c r="IT2081" s="6"/>
      <c r="IU2081" s="4"/>
      <c r="IV2081" s="6"/>
      <c r="IW2081" s="5"/>
      <c r="IX2081" s="5"/>
      <c r="IY2081" s="4"/>
      <c r="IZ2081" s="6"/>
      <c r="JA2081" s="4"/>
      <c r="JB2081" s="6"/>
      <c r="JC2081" s="5"/>
      <c r="JD2081" s="5"/>
      <c r="JE2081" s="4"/>
      <c r="JF2081" s="6"/>
      <c r="JG2081" s="4"/>
      <c r="JH2081" s="6"/>
      <c r="JI2081" s="5"/>
      <c r="JJ2081" s="5"/>
      <c r="JK2081" s="4"/>
      <c r="JL2081" s="6"/>
      <c r="JM2081" s="4"/>
      <c r="JN2081" s="6"/>
      <c r="JO2081" s="5"/>
      <c r="JP2081" s="5"/>
      <c r="JQ2081" s="4"/>
      <c r="JR2081" s="6"/>
      <c r="JS2081" s="4"/>
      <c r="JT2081" s="6"/>
      <c r="JU2081" s="5"/>
      <c r="JV2081" s="5"/>
      <c r="JW2081" s="4"/>
      <c r="JX2081" s="6"/>
      <c r="JY2081" s="4"/>
      <c r="JZ2081" s="6"/>
      <c r="KA2081" s="5"/>
      <c r="KB2081" s="5"/>
      <c r="KC2081" s="4"/>
      <c r="KD2081" s="6"/>
      <c r="KE2081" s="4"/>
      <c r="KF2081" s="6"/>
      <c r="KG2081" s="5"/>
      <c r="KH2081" s="5"/>
      <c r="KI2081" s="4"/>
      <c r="KJ2081" s="6"/>
      <c r="KK2081" s="4"/>
      <c r="KL2081" s="6"/>
      <c r="KM2081" s="5"/>
      <c r="KN2081" s="5"/>
    </row>
    <row r="2082">
      <c r="A2082" s="3" t="s">
        <v>85</v>
      </c>
      <c r="B2082" s="3" t="s">
        <v>1266</v>
      </c>
      <c r="C2082" s="3" t="s">
        <v>541</v>
      </c>
      <c r="D2082" s="3" t="s">
        <v>712</v>
      </c>
      <c r="E2082" s="3" t="s">
        <v>1298</v>
      </c>
      <c r="F2082" s="3" t="s">
        <v>104</v>
      </c>
      <c r="G2082" s="3" t="s">
        <v>104</v>
      </c>
      <c r="H2082" s="3" t="s">
        <v>104</v>
      </c>
      <c r="I2082" s="3" t="s">
        <v>1422</v>
      </c>
      <c r="J2082" s="3" t="s">
        <v>104</v>
      </c>
      <c r="K2082" s="4"/>
      <c r="L2082" s="4">
        <f>=ROUNDDOWN({0},0)</f>
      </c>
      <c r="M2082" s="4"/>
      <c r="N2082" s="5"/>
      <c r="O2082" s="4"/>
      <c r="P2082" s="4">
        <f>=ROUNDDOWN({0},0)</f>
      </c>
      <c r="Q2082" s="4"/>
      <c r="R2082" s="5"/>
      <c r="S2082" s="4"/>
      <c r="T2082" s="6"/>
      <c r="U2082" s="4"/>
      <c r="V2082" s="6"/>
      <c r="W2082" s="5"/>
      <c r="X2082" s="5"/>
      <c r="Y2082" s="4"/>
      <c r="Z2082" s="6"/>
      <c r="AA2082" s="4"/>
      <c r="AB2082" s="6"/>
      <c r="AC2082" s="5"/>
      <c r="AD2082" s="5"/>
      <c r="AE2082" s="4"/>
      <c r="AF2082" s="6"/>
      <c r="AG2082" s="4"/>
      <c r="AH2082" s="6"/>
      <c r="AI2082" s="5"/>
      <c r="AJ2082" s="5"/>
      <c r="AK2082" s="4"/>
      <c r="AL2082" s="6"/>
      <c r="AM2082" s="4"/>
      <c r="AN2082" s="6"/>
      <c r="AO2082" s="5"/>
      <c r="AP2082" s="5"/>
      <c r="AQ2082" s="4"/>
      <c r="AR2082" s="6"/>
      <c r="AS2082" s="4"/>
      <c r="AT2082" s="6"/>
      <c r="AU2082" s="5"/>
      <c r="AV2082" s="5"/>
      <c r="AW2082" s="4"/>
      <c r="AX2082" s="6"/>
      <c r="AY2082" s="4"/>
      <c r="AZ2082" s="6"/>
      <c r="BA2082" s="5"/>
      <c r="BB2082" s="5"/>
      <c r="BC2082" s="4"/>
      <c r="BD2082" s="6"/>
      <c r="BE2082" s="4"/>
      <c r="BF2082" s="6"/>
      <c r="BG2082" s="5"/>
      <c r="BH2082" s="5"/>
      <c r="BI2082" s="4"/>
      <c r="BJ2082" s="6"/>
      <c r="BK2082" s="4"/>
      <c r="BL2082" s="6"/>
      <c r="BM2082" s="5"/>
      <c r="BN2082" s="5"/>
      <c r="BO2082" s="4"/>
      <c r="BP2082" s="6"/>
      <c r="BQ2082" s="4"/>
      <c r="BR2082" s="6"/>
      <c r="BS2082" s="5"/>
      <c r="BT2082" s="5"/>
      <c r="BU2082" s="4"/>
      <c r="BV2082" s="6"/>
      <c r="BW2082" s="4"/>
      <c r="BX2082" s="6"/>
      <c r="BY2082" s="5"/>
      <c r="BZ2082" s="5"/>
      <c r="CA2082" s="4"/>
      <c r="CB2082" s="6"/>
      <c r="CC2082" s="4"/>
      <c r="CD2082" s="6"/>
      <c r="CE2082" s="5"/>
      <c r="CF2082" s="5"/>
      <c r="CG2082" s="4"/>
      <c r="CH2082" s="6"/>
      <c r="CI2082" s="4"/>
      <c r="CJ2082" s="6"/>
      <c r="CK2082" s="5"/>
      <c r="CL2082" s="5"/>
      <c r="CM2082" s="4"/>
      <c r="CN2082" s="6"/>
      <c r="CO2082" s="4"/>
      <c r="CP2082" s="6"/>
      <c r="CQ2082" s="5"/>
      <c r="CR2082" s="5"/>
      <c r="CS2082" s="4"/>
      <c r="CT2082" s="6"/>
      <c r="CU2082" s="4"/>
      <c r="CV2082" s="6"/>
      <c r="CW2082" s="5"/>
      <c r="CX2082" s="5"/>
      <c r="CY2082" s="4"/>
      <c r="CZ2082" s="6"/>
      <c r="DA2082" s="4"/>
      <c r="DB2082" s="6"/>
      <c r="DC2082" s="5"/>
      <c r="DD2082" s="5"/>
      <c r="DE2082" s="4"/>
      <c r="DF2082" s="6"/>
      <c r="DG2082" s="4"/>
      <c r="DH2082" s="6"/>
      <c r="DI2082" s="5"/>
      <c r="DJ2082" s="5"/>
      <c r="DK2082" s="4"/>
      <c r="DL2082" s="6"/>
      <c r="DM2082" s="4"/>
      <c r="DN2082" s="6"/>
      <c r="DO2082" s="5"/>
      <c r="DP2082" s="5"/>
      <c r="DQ2082" s="4"/>
      <c r="DR2082" s="6"/>
      <c r="DS2082" s="4"/>
      <c r="DT2082" s="6"/>
      <c r="DU2082" s="5"/>
      <c r="DV2082" s="5"/>
      <c r="DW2082" s="4"/>
      <c r="DX2082" s="6"/>
      <c r="DY2082" s="4"/>
      <c r="DZ2082" s="6"/>
      <c r="EA2082" s="5"/>
      <c r="EB2082" s="5"/>
      <c r="EC2082" s="4"/>
      <c r="ED2082" s="6"/>
      <c r="EE2082" s="4"/>
      <c r="EF2082" s="6"/>
      <c r="EG2082" s="5"/>
      <c r="EH2082" s="5"/>
      <c r="EI2082" s="4"/>
      <c r="EJ2082" s="6"/>
      <c r="EK2082" s="4"/>
      <c r="EL2082" s="6"/>
      <c r="EM2082" s="5"/>
      <c r="EN2082" s="5"/>
      <c r="EO2082" s="4"/>
      <c r="EP2082" s="6"/>
      <c r="EQ2082" s="4"/>
      <c r="ER2082" s="6"/>
      <c r="ES2082" s="5"/>
      <c r="ET2082" s="5"/>
      <c r="EU2082" s="4"/>
      <c r="EV2082" s="6"/>
      <c r="EW2082" s="4"/>
      <c r="EX2082" s="6"/>
      <c r="EY2082" s="5"/>
      <c r="EZ2082" s="5"/>
      <c r="FA2082" s="4"/>
      <c r="FB2082" s="6"/>
      <c r="FC2082" s="4"/>
      <c r="FD2082" s="6"/>
      <c r="FE2082" s="5"/>
      <c r="FF2082" s="5"/>
      <c r="FG2082" s="4"/>
      <c r="FH2082" s="6"/>
      <c r="FI2082" s="4"/>
      <c r="FJ2082" s="6"/>
      <c r="FK2082" s="5"/>
      <c r="FL2082" s="5"/>
      <c r="FM2082" s="4"/>
      <c r="FN2082" s="6"/>
      <c r="FO2082" s="4"/>
      <c r="FP2082" s="6"/>
      <c r="FQ2082" s="5"/>
      <c r="FR2082" s="5"/>
      <c r="FS2082" s="4"/>
      <c r="FT2082" s="6"/>
      <c r="FU2082" s="4"/>
      <c r="FV2082" s="6"/>
      <c r="FW2082" s="5"/>
      <c r="FX2082" s="5"/>
      <c r="FY2082" s="4"/>
      <c r="FZ2082" s="6"/>
      <c r="GA2082" s="4"/>
      <c r="GB2082" s="6"/>
      <c r="GC2082" s="5"/>
      <c r="GD2082" s="5"/>
      <c r="GE2082" s="4"/>
      <c r="GF2082" s="6"/>
      <c r="GG2082" s="4"/>
      <c r="GH2082" s="6"/>
      <c r="GI2082" s="5"/>
      <c r="GJ2082" s="5"/>
      <c r="GK2082" s="4"/>
      <c r="GL2082" s="6"/>
      <c r="GM2082" s="4"/>
      <c r="GN2082" s="6"/>
      <c r="GO2082" s="5"/>
      <c r="GP2082" s="5"/>
      <c r="GQ2082" s="4"/>
      <c r="GR2082" s="6"/>
      <c r="GS2082" s="4"/>
      <c r="GT2082" s="6"/>
      <c r="GU2082" s="5"/>
      <c r="GV2082" s="5"/>
      <c r="GW2082" s="4"/>
      <c r="GX2082" s="6"/>
      <c r="GY2082" s="4"/>
      <c r="GZ2082" s="6"/>
      <c r="HA2082" s="5"/>
      <c r="HB2082" s="5"/>
      <c r="HC2082" s="4"/>
      <c r="HD2082" s="6"/>
      <c r="HE2082" s="4"/>
      <c r="HF2082" s="6"/>
      <c r="HG2082" s="5"/>
      <c r="HH2082" s="5"/>
      <c r="HI2082" s="4"/>
      <c r="HJ2082" s="6"/>
      <c r="HK2082" s="4"/>
      <c r="HL2082" s="6"/>
      <c r="HM2082" s="5"/>
      <c r="HN2082" s="5"/>
      <c r="HO2082" s="4"/>
      <c r="HP2082" s="6"/>
      <c r="HQ2082" s="4"/>
      <c r="HR2082" s="6"/>
      <c r="HS2082" s="5"/>
      <c r="HT2082" s="5"/>
      <c r="HU2082" s="4"/>
      <c r="HV2082" s="6"/>
      <c r="HW2082" s="4"/>
      <c r="HX2082" s="6"/>
      <c r="HY2082" s="5"/>
      <c r="HZ2082" s="5"/>
      <c r="IA2082" s="4"/>
      <c r="IB2082" s="6"/>
      <c r="IC2082" s="4"/>
      <c r="ID2082" s="6"/>
      <c r="IE2082" s="5"/>
      <c r="IF2082" s="5"/>
      <c r="IG2082" s="4"/>
      <c r="IH2082" s="6"/>
      <c r="II2082" s="4"/>
      <c r="IJ2082" s="6"/>
      <c r="IK2082" s="5"/>
      <c r="IL2082" s="5"/>
      <c r="IM2082" s="4"/>
      <c r="IN2082" s="6"/>
      <c r="IO2082" s="4"/>
      <c r="IP2082" s="6"/>
      <c r="IQ2082" s="5"/>
      <c r="IR2082" s="5"/>
      <c r="IS2082" s="4"/>
      <c r="IT2082" s="6"/>
      <c r="IU2082" s="4"/>
      <c r="IV2082" s="6"/>
      <c r="IW2082" s="5"/>
      <c r="IX2082" s="5"/>
      <c r="IY2082" s="4"/>
      <c r="IZ2082" s="6"/>
      <c r="JA2082" s="4"/>
      <c r="JB2082" s="6"/>
      <c r="JC2082" s="5"/>
      <c r="JD2082" s="5"/>
      <c r="JE2082" s="4"/>
      <c r="JF2082" s="6"/>
      <c r="JG2082" s="4"/>
      <c r="JH2082" s="6"/>
      <c r="JI2082" s="5"/>
      <c r="JJ2082" s="5"/>
      <c r="JK2082" s="4"/>
      <c r="JL2082" s="6"/>
      <c r="JM2082" s="4"/>
      <c r="JN2082" s="6"/>
      <c r="JO2082" s="5"/>
      <c r="JP2082" s="5"/>
      <c r="JQ2082" s="4"/>
      <c r="JR2082" s="6"/>
      <c r="JS2082" s="4"/>
      <c r="JT2082" s="6"/>
      <c r="JU2082" s="5"/>
      <c r="JV2082" s="5"/>
      <c r="JW2082" s="4"/>
      <c r="JX2082" s="6"/>
      <c r="JY2082" s="4"/>
      <c r="JZ2082" s="6"/>
      <c r="KA2082" s="5"/>
      <c r="KB2082" s="5"/>
      <c r="KC2082" s="4"/>
      <c r="KD2082" s="6"/>
      <c r="KE2082" s="4"/>
      <c r="KF2082" s="6"/>
      <c r="KG2082" s="5"/>
      <c r="KH2082" s="5"/>
      <c r="KI2082" s="4"/>
      <c r="KJ2082" s="6"/>
      <c r="KK2082" s="4"/>
      <c r="KL2082" s="6"/>
      <c r="KM2082" s="5"/>
      <c r="KN2082" s="5"/>
    </row>
    <row r="2083">
      <c r="A2083" s="3" t="s">
        <v>85</v>
      </c>
      <c r="B2083" s="3" t="s">
        <v>1266</v>
      </c>
      <c r="C2083" s="3" t="s">
        <v>541</v>
      </c>
      <c r="D2083" s="3" t="s">
        <v>712</v>
      </c>
      <c r="E2083" s="3" t="s">
        <v>1286</v>
      </c>
      <c r="F2083" s="3" t="s">
        <v>104</v>
      </c>
      <c r="G2083" s="3" t="s">
        <v>104</v>
      </c>
      <c r="H2083" s="3" t="s">
        <v>104</v>
      </c>
      <c r="I2083" s="3" t="s">
        <v>1556</v>
      </c>
      <c r="J2083" s="3" t="s">
        <v>104</v>
      </c>
      <c r="K2083" s="4"/>
      <c r="L2083" s="4">
        <f>=ROUNDDOWN({0},0)</f>
      </c>
      <c r="M2083" s="4"/>
      <c r="N2083" s="5"/>
      <c r="O2083" s="4"/>
      <c r="P2083" s="4">
        <f>=ROUNDDOWN({0},0)</f>
      </c>
      <c r="Q2083" s="4"/>
      <c r="R2083" s="5"/>
      <c r="S2083" s="4"/>
      <c r="T2083" s="6"/>
      <c r="U2083" s="4"/>
      <c r="V2083" s="6"/>
      <c r="W2083" s="5"/>
      <c r="X2083" s="5"/>
      <c r="Y2083" s="4"/>
      <c r="Z2083" s="6"/>
      <c r="AA2083" s="4"/>
      <c r="AB2083" s="6"/>
      <c r="AC2083" s="5"/>
      <c r="AD2083" s="5"/>
      <c r="AE2083" s="4"/>
      <c r="AF2083" s="6"/>
      <c r="AG2083" s="4"/>
      <c r="AH2083" s="6"/>
      <c r="AI2083" s="5"/>
      <c r="AJ2083" s="5"/>
      <c r="AK2083" s="4"/>
      <c r="AL2083" s="6"/>
      <c r="AM2083" s="4"/>
      <c r="AN2083" s="6"/>
      <c r="AO2083" s="5"/>
      <c r="AP2083" s="5"/>
      <c r="AQ2083" s="4"/>
      <c r="AR2083" s="6"/>
      <c r="AS2083" s="4"/>
      <c r="AT2083" s="6"/>
      <c r="AU2083" s="5"/>
      <c r="AV2083" s="5"/>
      <c r="AW2083" s="4"/>
      <c r="AX2083" s="6"/>
      <c r="AY2083" s="4"/>
      <c r="AZ2083" s="6"/>
      <c r="BA2083" s="5"/>
      <c r="BB2083" s="5"/>
      <c r="BC2083" s="4"/>
      <c r="BD2083" s="6"/>
      <c r="BE2083" s="4"/>
      <c r="BF2083" s="6"/>
      <c r="BG2083" s="5"/>
      <c r="BH2083" s="5"/>
      <c r="BI2083" s="4"/>
      <c r="BJ2083" s="6"/>
      <c r="BK2083" s="4"/>
      <c r="BL2083" s="6"/>
      <c r="BM2083" s="5"/>
      <c r="BN2083" s="5"/>
      <c r="BO2083" s="4"/>
      <c r="BP2083" s="6"/>
      <c r="BQ2083" s="4"/>
      <c r="BR2083" s="6"/>
      <c r="BS2083" s="5"/>
      <c r="BT2083" s="5"/>
      <c r="BU2083" s="4"/>
      <c r="BV2083" s="6"/>
      <c r="BW2083" s="4"/>
      <c r="BX2083" s="6"/>
      <c r="BY2083" s="5"/>
      <c r="BZ2083" s="5"/>
      <c r="CA2083" s="4"/>
      <c r="CB2083" s="6"/>
      <c r="CC2083" s="4"/>
      <c r="CD2083" s="6"/>
      <c r="CE2083" s="5"/>
      <c r="CF2083" s="5"/>
      <c r="CG2083" s="4"/>
      <c r="CH2083" s="6"/>
      <c r="CI2083" s="4"/>
      <c r="CJ2083" s="6"/>
      <c r="CK2083" s="5"/>
      <c r="CL2083" s="5"/>
      <c r="CM2083" s="4"/>
      <c r="CN2083" s="6"/>
      <c r="CO2083" s="4"/>
      <c r="CP2083" s="6"/>
      <c r="CQ2083" s="5"/>
      <c r="CR2083" s="5"/>
      <c r="CS2083" s="4"/>
      <c r="CT2083" s="6"/>
      <c r="CU2083" s="4"/>
      <c r="CV2083" s="6"/>
      <c r="CW2083" s="5"/>
      <c r="CX2083" s="5"/>
      <c r="CY2083" s="4"/>
      <c r="CZ2083" s="6"/>
      <c r="DA2083" s="4"/>
      <c r="DB2083" s="6"/>
      <c r="DC2083" s="5"/>
      <c r="DD2083" s="5"/>
      <c r="DE2083" s="4"/>
      <c r="DF2083" s="6"/>
      <c r="DG2083" s="4"/>
      <c r="DH2083" s="6"/>
      <c r="DI2083" s="5"/>
      <c r="DJ2083" s="5"/>
      <c r="DK2083" s="4"/>
      <c r="DL2083" s="6"/>
      <c r="DM2083" s="4"/>
      <c r="DN2083" s="6"/>
      <c r="DO2083" s="5"/>
      <c r="DP2083" s="5"/>
      <c r="DQ2083" s="4"/>
      <c r="DR2083" s="6"/>
      <c r="DS2083" s="4"/>
      <c r="DT2083" s="6"/>
      <c r="DU2083" s="5"/>
      <c r="DV2083" s="5"/>
      <c r="DW2083" s="4"/>
      <c r="DX2083" s="6"/>
      <c r="DY2083" s="4"/>
      <c r="DZ2083" s="6"/>
      <c r="EA2083" s="5"/>
      <c r="EB2083" s="5"/>
      <c r="EC2083" s="4"/>
      <c r="ED2083" s="6"/>
      <c r="EE2083" s="4"/>
      <c r="EF2083" s="6"/>
      <c r="EG2083" s="5"/>
      <c r="EH2083" s="5"/>
      <c r="EI2083" s="4"/>
      <c r="EJ2083" s="6"/>
      <c r="EK2083" s="4"/>
      <c r="EL2083" s="6"/>
      <c r="EM2083" s="5"/>
      <c r="EN2083" s="5"/>
      <c r="EO2083" s="4"/>
      <c r="EP2083" s="6"/>
      <c r="EQ2083" s="4"/>
      <c r="ER2083" s="6"/>
      <c r="ES2083" s="5"/>
      <c r="ET2083" s="5"/>
      <c r="EU2083" s="4"/>
      <c r="EV2083" s="6"/>
      <c r="EW2083" s="4"/>
      <c r="EX2083" s="6"/>
      <c r="EY2083" s="5"/>
      <c r="EZ2083" s="5"/>
      <c r="FA2083" s="4"/>
      <c r="FB2083" s="6"/>
      <c r="FC2083" s="4"/>
      <c r="FD2083" s="6"/>
      <c r="FE2083" s="5"/>
      <c r="FF2083" s="5"/>
      <c r="FG2083" s="4"/>
      <c r="FH2083" s="6"/>
      <c r="FI2083" s="4"/>
      <c r="FJ2083" s="6"/>
      <c r="FK2083" s="5"/>
      <c r="FL2083" s="5"/>
      <c r="FM2083" s="4"/>
      <c r="FN2083" s="6"/>
      <c r="FO2083" s="4"/>
      <c r="FP2083" s="6"/>
      <c r="FQ2083" s="5"/>
      <c r="FR2083" s="5"/>
      <c r="FS2083" s="4"/>
      <c r="FT2083" s="6"/>
      <c r="FU2083" s="4"/>
      <c r="FV2083" s="6"/>
      <c r="FW2083" s="5"/>
      <c r="FX2083" s="5"/>
      <c r="FY2083" s="4"/>
      <c r="FZ2083" s="6"/>
      <c r="GA2083" s="4"/>
      <c r="GB2083" s="6"/>
      <c r="GC2083" s="5"/>
      <c r="GD2083" s="5"/>
      <c r="GE2083" s="4"/>
      <c r="GF2083" s="6"/>
      <c r="GG2083" s="4"/>
      <c r="GH2083" s="6"/>
      <c r="GI2083" s="5"/>
      <c r="GJ2083" s="5"/>
      <c r="GK2083" s="4"/>
      <c r="GL2083" s="6"/>
      <c r="GM2083" s="4"/>
      <c r="GN2083" s="6"/>
      <c r="GO2083" s="5"/>
      <c r="GP2083" s="5"/>
      <c r="GQ2083" s="4"/>
      <c r="GR2083" s="6"/>
      <c r="GS2083" s="4"/>
      <c r="GT2083" s="6"/>
      <c r="GU2083" s="5"/>
      <c r="GV2083" s="5"/>
      <c r="GW2083" s="4"/>
      <c r="GX2083" s="6"/>
      <c r="GY2083" s="4"/>
      <c r="GZ2083" s="6"/>
      <c r="HA2083" s="5"/>
      <c r="HB2083" s="5"/>
      <c r="HC2083" s="4"/>
      <c r="HD2083" s="6"/>
      <c r="HE2083" s="4"/>
      <c r="HF2083" s="6"/>
      <c r="HG2083" s="5"/>
      <c r="HH2083" s="5"/>
      <c r="HI2083" s="4"/>
      <c r="HJ2083" s="6"/>
      <c r="HK2083" s="4"/>
      <c r="HL2083" s="6"/>
      <c r="HM2083" s="5"/>
      <c r="HN2083" s="5"/>
      <c r="HO2083" s="4"/>
      <c r="HP2083" s="6"/>
      <c r="HQ2083" s="4"/>
      <c r="HR2083" s="6"/>
      <c r="HS2083" s="5"/>
      <c r="HT2083" s="5"/>
      <c r="HU2083" s="4"/>
      <c r="HV2083" s="6"/>
      <c r="HW2083" s="4"/>
      <c r="HX2083" s="6"/>
      <c r="HY2083" s="5"/>
      <c r="HZ2083" s="5"/>
      <c r="IA2083" s="4"/>
      <c r="IB2083" s="6"/>
      <c r="IC2083" s="4"/>
      <c r="ID2083" s="6"/>
      <c r="IE2083" s="5"/>
      <c r="IF2083" s="5"/>
      <c r="IG2083" s="4"/>
      <c r="IH2083" s="6"/>
      <c r="II2083" s="4"/>
      <c r="IJ2083" s="6"/>
      <c r="IK2083" s="5"/>
      <c r="IL2083" s="5"/>
      <c r="IM2083" s="4"/>
      <c r="IN2083" s="6"/>
      <c r="IO2083" s="4"/>
      <c r="IP2083" s="6"/>
      <c r="IQ2083" s="5"/>
      <c r="IR2083" s="5"/>
      <c r="IS2083" s="4"/>
      <c r="IT2083" s="6"/>
      <c r="IU2083" s="4"/>
      <c r="IV2083" s="6"/>
      <c r="IW2083" s="5"/>
      <c r="IX2083" s="5"/>
      <c r="IY2083" s="4"/>
      <c r="IZ2083" s="6"/>
      <c r="JA2083" s="4"/>
      <c r="JB2083" s="6"/>
      <c r="JC2083" s="5"/>
      <c r="JD2083" s="5"/>
      <c r="JE2083" s="4"/>
      <c r="JF2083" s="6"/>
      <c r="JG2083" s="4"/>
      <c r="JH2083" s="6"/>
      <c r="JI2083" s="5"/>
      <c r="JJ2083" s="5"/>
      <c r="JK2083" s="4"/>
      <c r="JL2083" s="6"/>
      <c r="JM2083" s="4"/>
      <c r="JN2083" s="6"/>
      <c r="JO2083" s="5"/>
      <c r="JP2083" s="5"/>
      <c r="JQ2083" s="4"/>
      <c r="JR2083" s="6"/>
      <c r="JS2083" s="4"/>
      <c r="JT2083" s="6"/>
      <c r="JU2083" s="5"/>
      <c r="JV2083" s="5"/>
      <c r="JW2083" s="4"/>
      <c r="JX2083" s="6"/>
      <c r="JY2083" s="4"/>
      <c r="JZ2083" s="6"/>
      <c r="KA2083" s="5"/>
      <c r="KB2083" s="5"/>
      <c r="KC2083" s="4"/>
      <c r="KD2083" s="6"/>
      <c r="KE2083" s="4"/>
      <c r="KF2083" s="6"/>
      <c r="KG2083" s="5"/>
      <c r="KH2083" s="5"/>
      <c r="KI2083" s="4"/>
      <c r="KJ2083" s="6"/>
      <c r="KK2083" s="4"/>
      <c r="KL2083" s="6"/>
      <c r="KM2083" s="5"/>
      <c r="KN2083" s="5"/>
    </row>
    <row r="2084">
      <c r="A2084" s="3" t="s">
        <v>85</v>
      </c>
      <c r="B2084" s="3" t="s">
        <v>1266</v>
      </c>
      <c r="C2084" s="3" t="s">
        <v>541</v>
      </c>
      <c r="D2084" s="3" t="s">
        <v>712</v>
      </c>
      <c r="E2084" s="3" t="s">
        <v>1298</v>
      </c>
      <c r="F2084" s="3" t="s">
        <v>104</v>
      </c>
      <c r="G2084" s="3" t="s">
        <v>104</v>
      </c>
      <c r="H2084" s="3" t="s">
        <v>104</v>
      </c>
      <c r="I2084" s="3" t="s">
        <v>1556</v>
      </c>
      <c r="J2084" s="3" t="s">
        <v>104</v>
      </c>
      <c r="K2084" s="4"/>
      <c r="L2084" s="4">
        <f>=ROUNDDOWN({0},0)</f>
      </c>
      <c r="M2084" s="4"/>
      <c r="N2084" s="5"/>
      <c r="O2084" s="4"/>
      <c r="P2084" s="4">
        <f>=ROUNDDOWN({0},0)</f>
      </c>
      <c r="Q2084" s="4"/>
      <c r="R2084" s="5"/>
      <c r="S2084" s="4"/>
      <c r="T2084" s="6"/>
      <c r="U2084" s="4"/>
      <c r="V2084" s="6"/>
      <c r="W2084" s="5"/>
      <c r="X2084" s="5"/>
      <c r="Y2084" s="4"/>
      <c r="Z2084" s="6"/>
      <c r="AA2084" s="4"/>
      <c r="AB2084" s="6"/>
      <c r="AC2084" s="5"/>
      <c r="AD2084" s="5"/>
      <c r="AE2084" s="4"/>
      <c r="AF2084" s="6"/>
      <c r="AG2084" s="4"/>
      <c r="AH2084" s="6"/>
      <c r="AI2084" s="5"/>
      <c r="AJ2084" s="5"/>
      <c r="AK2084" s="4"/>
      <c r="AL2084" s="6"/>
      <c r="AM2084" s="4"/>
      <c r="AN2084" s="6"/>
      <c r="AO2084" s="5"/>
      <c r="AP2084" s="5"/>
      <c r="AQ2084" s="4"/>
      <c r="AR2084" s="6"/>
      <c r="AS2084" s="4"/>
      <c r="AT2084" s="6"/>
      <c r="AU2084" s="5"/>
      <c r="AV2084" s="5"/>
      <c r="AW2084" s="4"/>
      <c r="AX2084" s="6"/>
      <c r="AY2084" s="4"/>
      <c r="AZ2084" s="6"/>
      <c r="BA2084" s="5"/>
      <c r="BB2084" s="5"/>
      <c r="BC2084" s="4"/>
      <c r="BD2084" s="6"/>
      <c r="BE2084" s="4"/>
      <c r="BF2084" s="6"/>
      <c r="BG2084" s="5"/>
      <c r="BH2084" s="5"/>
      <c r="BI2084" s="4"/>
      <c r="BJ2084" s="6"/>
      <c r="BK2084" s="4"/>
      <c r="BL2084" s="6"/>
      <c r="BM2084" s="5"/>
      <c r="BN2084" s="5"/>
      <c r="BO2084" s="4"/>
      <c r="BP2084" s="6"/>
      <c r="BQ2084" s="4"/>
      <c r="BR2084" s="6"/>
      <c r="BS2084" s="5"/>
      <c r="BT2084" s="5"/>
      <c r="BU2084" s="4"/>
      <c r="BV2084" s="6"/>
      <c r="BW2084" s="4"/>
      <c r="BX2084" s="6"/>
      <c r="BY2084" s="5"/>
      <c r="BZ2084" s="5"/>
      <c r="CA2084" s="4"/>
      <c r="CB2084" s="6"/>
      <c r="CC2084" s="4"/>
      <c r="CD2084" s="6"/>
      <c r="CE2084" s="5"/>
      <c r="CF2084" s="5"/>
      <c r="CG2084" s="4"/>
      <c r="CH2084" s="6"/>
      <c r="CI2084" s="4"/>
      <c r="CJ2084" s="6"/>
      <c r="CK2084" s="5"/>
      <c r="CL2084" s="5"/>
      <c r="CM2084" s="4"/>
      <c r="CN2084" s="6"/>
      <c r="CO2084" s="4"/>
      <c r="CP2084" s="6"/>
      <c r="CQ2084" s="5"/>
      <c r="CR2084" s="5"/>
      <c r="CS2084" s="4"/>
      <c r="CT2084" s="6"/>
      <c r="CU2084" s="4"/>
      <c r="CV2084" s="6"/>
      <c r="CW2084" s="5"/>
      <c r="CX2084" s="5"/>
      <c r="CY2084" s="4"/>
      <c r="CZ2084" s="6"/>
      <c r="DA2084" s="4"/>
      <c r="DB2084" s="6"/>
      <c r="DC2084" s="5"/>
      <c r="DD2084" s="5"/>
      <c r="DE2084" s="4"/>
      <c r="DF2084" s="6"/>
      <c r="DG2084" s="4"/>
      <c r="DH2084" s="6"/>
      <c r="DI2084" s="5"/>
      <c r="DJ2084" s="5"/>
      <c r="DK2084" s="4"/>
      <c r="DL2084" s="6"/>
      <c r="DM2084" s="4"/>
      <c r="DN2084" s="6"/>
      <c r="DO2084" s="5"/>
      <c r="DP2084" s="5"/>
      <c r="DQ2084" s="4"/>
      <c r="DR2084" s="6"/>
      <c r="DS2084" s="4"/>
      <c r="DT2084" s="6"/>
      <c r="DU2084" s="5"/>
      <c r="DV2084" s="5"/>
      <c r="DW2084" s="4"/>
      <c r="DX2084" s="6"/>
      <c r="DY2084" s="4"/>
      <c r="DZ2084" s="6"/>
      <c r="EA2084" s="5"/>
      <c r="EB2084" s="5"/>
      <c r="EC2084" s="4"/>
      <c r="ED2084" s="6"/>
      <c r="EE2084" s="4"/>
      <c r="EF2084" s="6"/>
      <c r="EG2084" s="5"/>
      <c r="EH2084" s="5"/>
      <c r="EI2084" s="4"/>
      <c r="EJ2084" s="6"/>
      <c r="EK2084" s="4"/>
      <c r="EL2084" s="6"/>
      <c r="EM2084" s="5"/>
      <c r="EN2084" s="5"/>
      <c r="EO2084" s="4"/>
      <c r="EP2084" s="6"/>
      <c r="EQ2084" s="4"/>
      <c r="ER2084" s="6"/>
      <c r="ES2084" s="5"/>
      <c r="ET2084" s="5"/>
      <c r="EU2084" s="4"/>
      <c r="EV2084" s="6"/>
      <c r="EW2084" s="4"/>
      <c r="EX2084" s="6"/>
      <c r="EY2084" s="5"/>
      <c r="EZ2084" s="5"/>
      <c r="FA2084" s="4"/>
      <c r="FB2084" s="6"/>
      <c r="FC2084" s="4"/>
      <c r="FD2084" s="6"/>
      <c r="FE2084" s="5"/>
      <c r="FF2084" s="5"/>
      <c r="FG2084" s="4"/>
      <c r="FH2084" s="6"/>
      <c r="FI2084" s="4"/>
      <c r="FJ2084" s="6"/>
      <c r="FK2084" s="5"/>
      <c r="FL2084" s="5"/>
      <c r="FM2084" s="4"/>
      <c r="FN2084" s="6"/>
      <c r="FO2084" s="4"/>
      <c r="FP2084" s="6"/>
      <c r="FQ2084" s="5"/>
      <c r="FR2084" s="5"/>
      <c r="FS2084" s="4"/>
      <c r="FT2084" s="6"/>
      <c r="FU2084" s="4"/>
      <c r="FV2084" s="6"/>
      <c r="FW2084" s="5"/>
      <c r="FX2084" s="5"/>
      <c r="FY2084" s="4"/>
      <c r="FZ2084" s="6"/>
      <c r="GA2084" s="4"/>
      <c r="GB2084" s="6"/>
      <c r="GC2084" s="5"/>
      <c r="GD2084" s="5"/>
      <c r="GE2084" s="4"/>
      <c r="GF2084" s="6"/>
      <c r="GG2084" s="4"/>
      <c r="GH2084" s="6"/>
      <c r="GI2084" s="5"/>
      <c r="GJ2084" s="5"/>
      <c r="GK2084" s="4"/>
      <c r="GL2084" s="6"/>
      <c r="GM2084" s="4"/>
      <c r="GN2084" s="6"/>
      <c r="GO2084" s="5"/>
      <c r="GP2084" s="5"/>
      <c r="GQ2084" s="4"/>
      <c r="GR2084" s="6"/>
      <c r="GS2084" s="4"/>
      <c r="GT2084" s="6"/>
      <c r="GU2084" s="5"/>
      <c r="GV2084" s="5"/>
      <c r="GW2084" s="4"/>
      <c r="GX2084" s="6"/>
      <c r="GY2084" s="4"/>
      <c r="GZ2084" s="6"/>
      <c r="HA2084" s="5"/>
      <c r="HB2084" s="5"/>
      <c r="HC2084" s="4"/>
      <c r="HD2084" s="6"/>
      <c r="HE2084" s="4"/>
      <c r="HF2084" s="6"/>
      <c r="HG2084" s="5"/>
      <c r="HH2084" s="5"/>
      <c r="HI2084" s="4"/>
      <c r="HJ2084" s="6"/>
      <c r="HK2084" s="4"/>
      <c r="HL2084" s="6"/>
      <c r="HM2084" s="5"/>
      <c r="HN2084" s="5"/>
      <c r="HO2084" s="4"/>
      <c r="HP2084" s="6"/>
      <c r="HQ2084" s="4"/>
      <c r="HR2084" s="6"/>
      <c r="HS2084" s="5"/>
      <c r="HT2084" s="5"/>
      <c r="HU2084" s="4"/>
      <c r="HV2084" s="6"/>
      <c r="HW2084" s="4"/>
      <c r="HX2084" s="6"/>
      <c r="HY2084" s="5"/>
      <c r="HZ2084" s="5"/>
      <c r="IA2084" s="4"/>
      <c r="IB2084" s="6"/>
      <c r="IC2084" s="4"/>
      <c r="ID2084" s="6"/>
      <c r="IE2084" s="5"/>
      <c r="IF2084" s="5"/>
      <c r="IG2084" s="4"/>
      <c r="IH2084" s="6"/>
      <c r="II2084" s="4"/>
      <c r="IJ2084" s="6"/>
      <c r="IK2084" s="5"/>
      <c r="IL2084" s="5"/>
      <c r="IM2084" s="4"/>
      <c r="IN2084" s="6"/>
      <c r="IO2084" s="4"/>
      <c r="IP2084" s="6"/>
      <c r="IQ2084" s="5"/>
      <c r="IR2084" s="5"/>
      <c r="IS2084" s="4"/>
      <c r="IT2084" s="6"/>
      <c r="IU2084" s="4"/>
      <c r="IV2084" s="6"/>
      <c r="IW2084" s="5"/>
      <c r="IX2084" s="5"/>
      <c r="IY2084" s="4"/>
      <c r="IZ2084" s="6"/>
      <c r="JA2084" s="4"/>
      <c r="JB2084" s="6"/>
      <c r="JC2084" s="5"/>
      <c r="JD2084" s="5"/>
      <c r="JE2084" s="4"/>
      <c r="JF2084" s="6"/>
      <c r="JG2084" s="4"/>
      <c r="JH2084" s="6"/>
      <c r="JI2084" s="5"/>
      <c r="JJ2084" s="5"/>
      <c r="JK2084" s="4"/>
      <c r="JL2084" s="6"/>
      <c r="JM2084" s="4"/>
      <c r="JN2084" s="6"/>
      <c r="JO2084" s="5"/>
      <c r="JP2084" s="5"/>
      <c r="JQ2084" s="4"/>
      <c r="JR2084" s="6"/>
      <c r="JS2084" s="4"/>
      <c r="JT2084" s="6"/>
      <c r="JU2084" s="5"/>
      <c r="JV2084" s="5"/>
      <c r="JW2084" s="4"/>
      <c r="JX2084" s="6"/>
      <c r="JY2084" s="4"/>
      <c r="JZ2084" s="6"/>
      <c r="KA2084" s="5"/>
      <c r="KB2084" s="5"/>
      <c r="KC2084" s="4"/>
      <c r="KD2084" s="6"/>
      <c r="KE2084" s="4"/>
      <c r="KF2084" s="6"/>
      <c r="KG2084" s="5"/>
      <c r="KH2084" s="5"/>
      <c r="KI2084" s="4"/>
      <c r="KJ2084" s="6"/>
      <c r="KK2084" s="4"/>
      <c r="KL2084" s="6"/>
      <c r="KM2084" s="5"/>
      <c r="KN2084" s="5"/>
    </row>
    <row r="2085">
      <c r="A2085" s="3" t="s">
        <v>85</v>
      </c>
      <c r="B2085" s="3" t="s">
        <v>1266</v>
      </c>
      <c r="C2085" s="3" t="s">
        <v>541</v>
      </c>
      <c r="D2085" s="3" t="s">
        <v>712</v>
      </c>
      <c r="E2085" s="3" t="s">
        <v>1298</v>
      </c>
      <c r="F2085" s="3" t="s">
        <v>104</v>
      </c>
      <c r="G2085" s="3" t="s">
        <v>104</v>
      </c>
      <c r="H2085" s="3" t="s">
        <v>104</v>
      </c>
      <c r="I2085" s="3" t="s">
        <v>1325</v>
      </c>
      <c r="J2085" s="3" t="s">
        <v>104</v>
      </c>
      <c r="K2085" s="4"/>
      <c r="L2085" s="4">
        <f>=ROUNDDOWN({0},0)</f>
      </c>
      <c r="M2085" s="4"/>
      <c r="N2085" s="5"/>
      <c r="O2085" s="4"/>
      <c r="P2085" s="4">
        <f>=ROUNDDOWN({0},0)</f>
      </c>
      <c r="Q2085" s="4"/>
      <c r="R2085" s="5"/>
      <c r="S2085" s="4"/>
      <c r="T2085" s="6"/>
      <c r="U2085" s="4"/>
      <c r="V2085" s="6"/>
      <c r="W2085" s="5"/>
      <c r="X2085" s="5"/>
      <c r="Y2085" s="4"/>
      <c r="Z2085" s="6"/>
      <c r="AA2085" s="4"/>
      <c r="AB2085" s="6"/>
      <c r="AC2085" s="5"/>
      <c r="AD2085" s="5"/>
      <c r="AE2085" s="4"/>
      <c r="AF2085" s="6"/>
      <c r="AG2085" s="4"/>
      <c r="AH2085" s="6"/>
      <c r="AI2085" s="5"/>
      <c r="AJ2085" s="5"/>
      <c r="AK2085" s="4"/>
      <c r="AL2085" s="6"/>
      <c r="AM2085" s="4"/>
      <c r="AN2085" s="6"/>
      <c r="AO2085" s="5"/>
      <c r="AP2085" s="5"/>
      <c r="AQ2085" s="4"/>
      <c r="AR2085" s="6"/>
      <c r="AS2085" s="4"/>
      <c r="AT2085" s="6"/>
      <c r="AU2085" s="5"/>
      <c r="AV2085" s="5"/>
      <c r="AW2085" s="4"/>
      <c r="AX2085" s="6"/>
      <c r="AY2085" s="4"/>
      <c r="AZ2085" s="6"/>
      <c r="BA2085" s="5"/>
      <c r="BB2085" s="5"/>
      <c r="BC2085" s="4"/>
      <c r="BD2085" s="6"/>
      <c r="BE2085" s="4"/>
      <c r="BF2085" s="6"/>
      <c r="BG2085" s="5"/>
      <c r="BH2085" s="5"/>
      <c r="BI2085" s="4"/>
      <c r="BJ2085" s="6"/>
      <c r="BK2085" s="4"/>
      <c r="BL2085" s="6"/>
      <c r="BM2085" s="5"/>
      <c r="BN2085" s="5"/>
      <c r="BO2085" s="4"/>
      <c r="BP2085" s="6"/>
      <c r="BQ2085" s="4"/>
      <c r="BR2085" s="6"/>
      <c r="BS2085" s="5"/>
      <c r="BT2085" s="5"/>
      <c r="BU2085" s="4"/>
      <c r="BV2085" s="6"/>
      <c r="BW2085" s="4"/>
      <c r="BX2085" s="6"/>
      <c r="BY2085" s="5"/>
      <c r="BZ2085" s="5"/>
      <c r="CA2085" s="4"/>
      <c r="CB2085" s="6"/>
      <c r="CC2085" s="4"/>
      <c r="CD2085" s="6"/>
      <c r="CE2085" s="5"/>
      <c r="CF2085" s="5"/>
      <c r="CG2085" s="4"/>
      <c r="CH2085" s="6"/>
      <c r="CI2085" s="4"/>
      <c r="CJ2085" s="6"/>
      <c r="CK2085" s="5"/>
      <c r="CL2085" s="5"/>
      <c r="CM2085" s="4"/>
      <c r="CN2085" s="6"/>
      <c r="CO2085" s="4"/>
      <c r="CP2085" s="6"/>
      <c r="CQ2085" s="5"/>
      <c r="CR2085" s="5"/>
      <c r="CS2085" s="4"/>
      <c r="CT2085" s="6"/>
      <c r="CU2085" s="4"/>
      <c r="CV2085" s="6"/>
      <c r="CW2085" s="5"/>
      <c r="CX2085" s="5"/>
      <c r="CY2085" s="4"/>
      <c r="CZ2085" s="6"/>
      <c r="DA2085" s="4"/>
      <c r="DB2085" s="6"/>
      <c r="DC2085" s="5"/>
      <c r="DD2085" s="5"/>
      <c r="DE2085" s="4"/>
      <c r="DF2085" s="6"/>
      <c r="DG2085" s="4"/>
      <c r="DH2085" s="6"/>
      <c r="DI2085" s="5"/>
      <c r="DJ2085" s="5"/>
      <c r="DK2085" s="4"/>
      <c r="DL2085" s="6"/>
      <c r="DM2085" s="4"/>
      <c r="DN2085" s="6"/>
      <c r="DO2085" s="5"/>
      <c r="DP2085" s="5"/>
      <c r="DQ2085" s="4"/>
      <c r="DR2085" s="6"/>
      <c r="DS2085" s="4"/>
      <c r="DT2085" s="6"/>
      <c r="DU2085" s="5"/>
      <c r="DV2085" s="5"/>
      <c r="DW2085" s="4"/>
      <c r="DX2085" s="6"/>
      <c r="DY2085" s="4"/>
      <c r="DZ2085" s="6"/>
      <c r="EA2085" s="5"/>
      <c r="EB2085" s="5"/>
      <c r="EC2085" s="4"/>
      <c r="ED2085" s="6"/>
      <c r="EE2085" s="4"/>
      <c r="EF2085" s="6"/>
      <c r="EG2085" s="5"/>
      <c r="EH2085" s="5"/>
      <c r="EI2085" s="4"/>
      <c r="EJ2085" s="6"/>
      <c r="EK2085" s="4"/>
      <c r="EL2085" s="6"/>
      <c r="EM2085" s="5"/>
      <c r="EN2085" s="5"/>
      <c r="EO2085" s="4"/>
      <c r="EP2085" s="6"/>
      <c r="EQ2085" s="4"/>
      <c r="ER2085" s="6"/>
      <c r="ES2085" s="5"/>
      <c r="ET2085" s="5"/>
      <c r="EU2085" s="4"/>
      <c r="EV2085" s="6"/>
      <c r="EW2085" s="4"/>
      <c r="EX2085" s="6"/>
      <c r="EY2085" s="5"/>
      <c r="EZ2085" s="5"/>
      <c r="FA2085" s="4"/>
      <c r="FB2085" s="6"/>
      <c r="FC2085" s="4"/>
      <c r="FD2085" s="6"/>
      <c r="FE2085" s="5"/>
      <c r="FF2085" s="5"/>
      <c r="FG2085" s="4"/>
      <c r="FH2085" s="6"/>
      <c r="FI2085" s="4"/>
      <c r="FJ2085" s="6"/>
      <c r="FK2085" s="5"/>
      <c r="FL2085" s="5"/>
      <c r="FM2085" s="4"/>
      <c r="FN2085" s="6"/>
      <c r="FO2085" s="4"/>
      <c r="FP2085" s="6"/>
      <c r="FQ2085" s="5"/>
      <c r="FR2085" s="5"/>
      <c r="FS2085" s="4"/>
      <c r="FT2085" s="6"/>
      <c r="FU2085" s="4"/>
      <c r="FV2085" s="6"/>
      <c r="FW2085" s="5"/>
      <c r="FX2085" s="5"/>
      <c r="FY2085" s="4"/>
      <c r="FZ2085" s="6"/>
      <c r="GA2085" s="4"/>
      <c r="GB2085" s="6"/>
      <c r="GC2085" s="5"/>
      <c r="GD2085" s="5"/>
      <c r="GE2085" s="4"/>
      <c r="GF2085" s="6"/>
      <c r="GG2085" s="4"/>
      <c r="GH2085" s="6"/>
      <c r="GI2085" s="5"/>
      <c r="GJ2085" s="5"/>
      <c r="GK2085" s="4"/>
      <c r="GL2085" s="6"/>
      <c r="GM2085" s="4"/>
      <c r="GN2085" s="6"/>
      <c r="GO2085" s="5"/>
      <c r="GP2085" s="5"/>
      <c r="GQ2085" s="4"/>
      <c r="GR2085" s="6"/>
      <c r="GS2085" s="4"/>
      <c r="GT2085" s="6"/>
      <c r="GU2085" s="5"/>
      <c r="GV2085" s="5"/>
      <c r="GW2085" s="4"/>
      <c r="GX2085" s="6"/>
      <c r="GY2085" s="4"/>
      <c r="GZ2085" s="6"/>
      <c r="HA2085" s="5"/>
      <c r="HB2085" s="5"/>
      <c r="HC2085" s="4"/>
      <c r="HD2085" s="6"/>
      <c r="HE2085" s="4"/>
      <c r="HF2085" s="6"/>
      <c r="HG2085" s="5"/>
      <c r="HH2085" s="5"/>
      <c r="HI2085" s="4"/>
      <c r="HJ2085" s="6"/>
      <c r="HK2085" s="4"/>
      <c r="HL2085" s="6"/>
      <c r="HM2085" s="5"/>
      <c r="HN2085" s="5"/>
      <c r="HO2085" s="4"/>
      <c r="HP2085" s="6"/>
      <c r="HQ2085" s="4"/>
      <c r="HR2085" s="6"/>
      <c r="HS2085" s="5"/>
      <c r="HT2085" s="5"/>
      <c r="HU2085" s="4"/>
      <c r="HV2085" s="6"/>
      <c r="HW2085" s="4"/>
      <c r="HX2085" s="6"/>
      <c r="HY2085" s="5"/>
      <c r="HZ2085" s="5"/>
      <c r="IA2085" s="4"/>
      <c r="IB2085" s="6"/>
      <c r="IC2085" s="4"/>
      <c r="ID2085" s="6"/>
      <c r="IE2085" s="5"/>
      <c r="IF2085" s="5"/>
      <c r="IG2085" s="4"/>
      <c r="IH2085" s="6"/>
      <c r="II2085" s="4"/>
      <c r="IJ2085" s="6"/>
      <c r="IK2085" s="5"/>
      <c r="IL2085" s="5"/>
      <c r="IM2085" s="4"/>
      <c r="IN2085" s="6"/>
      <c r="IO2085" s="4"/>
      <c r="IP2085" s="6"/>
      <c r="IQ2085" s="5"/>
      <c r="IR2085" s="5"/>
      <c r="IS2085" s="4"/>
      <c r="IT2085" s="6"/>
      <c r="IU2085" s="4"/>
      <c r="IV2085" s="6"/>
      <c r="IW2085" s="5"/>
      <c r="IX2085" s="5"/>
      <c r="IY2085" s="4"/>
      <c r="IZ2085" s="6"/>
      <c r="JA2085" s="4"/>
      <c r="JB2085" s="6"/>
      <c r="JC2085" s="5"/>
      <c r="JD2085" s="5"/>
      <c r="JE2085" s="4"/>
      <c r="JF2085" s="6"/>
      <c r="JG2085" s="4"/>
      <c r="JH2085" s="6"/>
      <c r="JI2085" s="5"/>
      <c r="JJ2085" s="5"/>
      <c r="JK2085" s="4"/>
      <c r="JL2085" s="6"/>
      <c r="JM2085" s="4"/>
      <c r="JN2085" s="6"/>
      <c r="JO2085" s="5"/>
      <c r="JP2085" s="5"/>
      <c r="JQ2085" s="4"/>
      <c r="JR2085" s="6"/>
      <c r="JS2085" s="4"/>
      <c r="JT2085" s="6"/>
      <c r="JU2085" s="5"/>
      <c r="JV2085" s="5"/>
      <c r="JW2085" s="4"/>
      <c r="JX2085" s="6"/>
      <c r="JY2085" s="4"/>
      <c r="JZ2085" s="6"/>
      <c r="KA2085" s="5"/>
      <c r="KB2085" s="5"/>
      <c r="KC2085" s="4"/>
      <c r="KD2085" s="6"/>
      <c r="KE2085" s="4"/>
      <c r="KF2085" s="6"/>
      <c r="KG2085" s="5"/>
      <c r="KH2085" s="5"/>
      <c r="KI2085" s="4"/>
      <c r="KJ2085" s="6"/>
      <c r="KK2085" s="4"/>
      <c r="KL2085" s="6"/>
      <c r="KM2085" s="5"/>
      <c r="KN2085" s="5"/>
    </row>
    <row r="2086">
      <c r="A2086" s="3" t="s">
        <v>85</v>
      </c>
      <c r="B2086" s="3" t="s">
        <v>1266</v>
      </c>
      <c r="C2086" s="3" t="s">
        <v>541</v>
      </c>
      <c r="D2086" s="3" t="s">
        <v>712</v>
      </c>
      <c r="E2086" s="3" t="s">
        <v>1298</v>
      </c>
      <c r="F2086" s="3" t="s">
        <v>104</v>
      </c>
      <c r="G2086" s="3" t="s">
        <v>104</v>
      </c>
      <c r="H2086" s="3" t="s">
        <v>104</v>
      </c>
      <c r="I2086" s="3" t="s">
        <v>1322</v>
      </c>
      <c r="J2086" s="3" t="s">
        <v>104</v>
      </c>
      <c r="K2086" s="4"/>
      <c r="L2086" s="4">
        <f>=ROUNDDOWN({0},0)</f>
      </c>
      <c r="M2086" s="4"/>
      <c r="N2086" s="5"/>
      <c r="O2086" s="4"/>
      <c r="P2086" s="4">
        <f>=ROUNDDOWN({0},0)</f>
      </c>
      <c r="Q2086" s="4"/>
      <c r="R2086" s="5"/>
      <c r="S2086" s="4"/>
      <c r="T2086" s="6"/>
      <c r="U2086" s="4"/>
      <c r="V2086" s="6"/>
      <c r="W2086" s="5"/>
      <c r="X2086" s="5"/>
      <c r="Y2086" s="4"/>
      <c r="Z2086" s="6"/>
      <c r="AA2086" s="4"/>
      <c r="AB2086" s="6"/>
      <c r="AC2086" s="5"/>
      <c r="AD2086" s="5"/>
      <c r="AE2086" s="4"/>
      <c r="AF2086" s="6"/>
      <c r="AG2086" s="4"/>
      <c r="AH2086" s="6"/>
      <c r="AI2086" s="5"/>
      <c r="AJ2086" s="5"/>
      <c r="AK2086" s="4"/>
      <c r="AL2086" s="6"/>
      <c r="AM2086" s="4"/>
      <c r="AN2086" s="6"/>
      <c r="AO2086" s="5"/>
      <c r="AP2086" s="5"/>
      <c r="AQ2086" s="4"/>
      <c r="AR2086" s="6"/>
      <c r="AS2086" s="4"/>
      <c r="AT2086" s="6"/>
      <c r="AU2086" s="5"/>
      <c r="AV2086" s="5"/>
      <c r="AW2086" s="4"/>
      <c r="AX2086" s="6"/>
      <c r="AY2086" s="4"/>
      <c r="AZ2086" s="6"/>
      <c r="BA2086" s="5"/>
      <c r="BB2086" s="5"/>
      <c r="BC2086" s="4"/>
      <c r="BD2086" s="6"/>
      <c r="BE2086" s="4"/>
      <c r="BF2086" s="6"/>
      <c r="BG2086" s="5"/>
      <c r="BH2086" s="5"/>
      <c r="BI2086" s="4"/>
      <c r="BJ2086" s="6"/>
      <c r="BK2086" s="4"/>
      <c r="BL2086" s="6"/>
      <c r="BM2086" s="5"/>
      <c r="BN2086" s="5"/>
      <c r="BO2086" s="4"/>
      <c r="BP2086" s="6"/>
      <c r="BQ2086" s="4"/>
      <c r="BR2086" s="6"/>
      <c r="BS2086" s="5"/>
      <c r="BT2086" s="5"/>
      <c r="BU2086" s="4"/>
      <c r="BV2086" s="6"/>
      <c r="BW2086" s="4"/>
      <c r="BX2086" s="6"/>
      <c r="BY2086" s="5"/>
      <c r="BZ2086" s="5"/>
      <c r="CA2086" s="4"/>
      <c r="CB2086" s="6"/>
      <c r="CC2086" s="4"/>
      <c r="CD2086" s="6"/>
      <c r="CE2086" s="5"/>
      <c r="CF2086" s="5"/>
      <c r="CG2086" s="4"/>
      <c r="CH2086" s="6"/>
      <c r="CI2086" s="4"/>
      <c r="CJ2086" s="6"/>
      <c r="CK2086" s="5"/>
      <c r="CL2086" s="5"/>
      <c r="CM2086" s="4"/>
      <c r="CN2086" s="6"/>
      <c r="CO2086" s="4"/>
      <c r="CP2086" s="6"/>
      <c r="CQ2086" s="5"/>
      <c r="CR2086" s="5"/>
      <c r="CS2086" s="4"/>
      <c r="CT2086" s="6"/>
      <c r="CU2086" s="4"/>
      <c r="CV2086" s="6"/>
      <c r="CW2086" s="5"/>
      <c r="CX2086" s="5"/>
      <c r="CY2086" s="4"/>
      <c r="CZ2086" s="6"/>
      <c r="DA2086" s="4"/>
      <c r="DB2086" s="6"/>
      <c r="DC2086" s="5"/>
      <c r="DD2086" s="5"/>
      <c r="DE2086" s="4"/>
      <c r="DF2086" s="6"/>
      <c r="DG2086" s="4"/>
      <c r="DH2086" s="6"/>
      <c r="DI2086" s="5"/>
      <c r="DJ2086" s="5"/>
      <c r="DK2086" s="4"/>
      <c r="DL2086" s="6"/>
      <c r="DM2086" s="4"/>
      <c r="DN2086" s="6"/>
      <c r="DO2086" s="5"/>
      <c r="DP2086" s="5"/>
      <c r="DQ2086" s="4"/>
      <c r="DR2086" s="6"/>
      <c r="DS2086" s="4"/>
      <c r="DT2086" s="6"/>
      <c r="DU2086" s="5"/>
      <c r="DV2086" s="5"/>
      <c r="DW2086" s="4"/>
      <c r="DX2086" s="6"/>
      <c r="DY2086" s="4"/>
      <c r="DZ2086" s="6"/>
      <c r="EA2086" s="5"/>
      <c r="EB2086" s="5"/>
      <c r="EC2086" s="4"/>
      <c r="ED2086" s="6"/>
      <c r="EE2086" s="4"/>
      <c r="EF2086" s="6"/>
      <c r="EG2086" s="5"/>
      <c r="EH2086" s="5"/>
      <c r="EI2086" s="4"/>
      <c r="EJ2086" s="6"/>
      <c r="EK2086" s="4"/>
      <c r="EL2086" s="6"/>
      <c r="EM2086" s="5"/>
      <c r="EN2086" s="5"/>
      <c r="EO2086" s="4"/>
      <c r="EP2086" s="6"/>
      <c r="EQ2086" s="4"/>
      <c r="ER2086" s="6"/>
      <c r="ES2086" s="5"/>
      <c r="ET2086" s="5"/>
      <c r="EU2086" s="4"/>
      <c r="EV2086" s="6"/>
      <c r="EW2086" s="4"/>
      <c r="EX2086" s="6"/>
      <c r="EY2086" s="5"/>
      <c r="EZ2086" s="5"/>
      <c r="FA2086" s="4"/>
      <c r="FB2086" s="6"/>
      <c r="FC2086" s="4"/>
      <c r="FD2086" s="6"/>
      <c r="FE2086" s="5"/>
      <c r="FF2086" s="5"/>
      <c r="FG2086" s="4"/>
      <c r="FH2086" s="6"/>
      <c r="FI2086" s="4"/>
      <c r="FJ2086" s="6"/>
      <c r="FK2086" s="5"/>
      <c r="FL2086" s="5"/>
      <c r="FM2086" s="4"/>
      <c r="FN2086" s="6"/>
      <c r="FO2086" s="4"/>
      <c r="FP2086" s="6"/>
      <c r="FQ2086" s="5"/>
      <c r="FR2086" s="5"/>
      <c r="FS2086" s="4"/>
      <c r="FT2086" s="6"/>
      <c r="FU2086" s="4"/>
      <c r="FV2086" s="6"/>
      <c r="FW2086" s="5"/>
      <c r="FX2086" s="5"/>
      <c r="FY2086" s="4"/>
      <c r="FZ2086" s="6"/>
      <c r="GA2086" s="4"/>
      <c r="GB2086" s="6"/>
      <c r="GC2086" s="5"/>
      <c r="GD2086" s="5"/>
      <c r="GE2086" s="4"/>
      <c r="GF2086" s="6"/>
      <c r="GG2086" s="4"/>
      <c r="GH2086" s="6"/>
      <c r="GI2086" s="5"/>
      <c r="GJ2086" s="5"/>
      <c r="GK2086" s="4"/>
      <c r="GL2086" s="6"/>
      <c r="GM2086" s="4"/>
      <c r="GN2086" s="6"/>
      <c r="GO2086" s="5"/>
      <c r="GP2086" s="5"/>
      <c r="GQ2086" s="4"/>
      <c r="GR2086" s="6"/>
      <c r="GS2086" s="4"/>
      <c r="GT2086" s="6"/>
      <c r="GU2086" s="5"/>
      <c r="GV2086" s="5"/>
      <c r="GW2086" s="4"/>
      <c r="GX2086" s="6"/>
      <c r="GY2086" s="4"/>
      <c r="GZ2086" s="6"/>
      <c r="HA2086" s="5"/>
      <c r="HB2086" s="5"/>
      <c r="HC2086" s="4"/>
      <c r="HD2086" s="6"/>
      <c r="HE2086" s="4"/>
      <c r="HF2086" s="6"/>
      <c r="HG2086" s="5"/>
      <c r="HH2086" s="5"/>
      <c r="HI2086" s="4"/>
      <c r="HJ2086" s="6"/>
      <c r="HK2086" s="4"/>
      <c r="HL2086" s="6"/>
      <c r="HM2086" s="5"/>
      <c r="HN2086" s="5"/>
      <c r="HO2086" s="4"/>
      <c r="HP2086" s="6"/>
      <c r="HQ2086" s="4"/>
      <c r="HR2086" s="6"/>
      <c r="HS2086" s="5"/>
      <c r="HT2086" s="5"/>
      <c r="HU2086" s="4"/>
      <c r="HV2086" s="6"/>
      <c r="HW2086" s="4"/>
      <c r="HX2086" s="6"/>
      <c r="HY2086" s="5"/>
      <c r="HZ2086" s="5"/>
      <c r="IA2086" s="4"/>
      <c r="IB2086" s="6"/>
      <c r="IC2086" s="4"/>
      <c r="ID2086" s="6"/>
      <c r="IE2086" s="5"/>
      <c r="IF2086" s="5"/>
      <c r="IG2086" s="4"/>
      <c r="IH2086" s="6"/>
      <c r="II2086" s="4"/>
      <c r="IJ2086" s="6"/>
      <c r="IK2086" s="5"/>
      <c r="IL2086" s="5"/>
      <c r="IM2086" s="4"/>
      <c r="IN2086" s="6"/>
      <c r="IO2086" s="4"/>
      <c r="IP2086" s="6"/>
      <c r="IQ2086" s="5"/>
      <c r="IR2086" s="5"/>
      <c r="IS2086" s="4"/>
      <c r="IT2086" s="6"/>
      <c r="IU2086" s="4"/>
      <c r="IV2086" s="6"/>
      <c r="IW2086" s="5"/>
      <c r="IX2086" s="5"/>
      <c r="IY2086" s="4"/>
      <c r="IZ2086" s="6"/>
      <c r="JA2086" s="4"/>
      <c r="JB2086" s="6"/>
      <c r="JC2086" s="5"/>
      <c r="JD2086" s="5"/>
      <c r="JE2086" s="4"/>
      <c r="JF2086" s="6"/>
      <c r="JG2086" s="4"/>
      <c r="JH2086" s="6"/>
      <c r="JI2086" s="5"/>
      <c r="JJ2086" s="5"/>
      <c r="JK2086" s="4"/>
      <c r="JL2086" s="6"/>
      <c r="JM2086" s="4"/>
      <c r="JN2086" s="6"/>
      <c r="JO2086" s="5"/>
      <c r="JP2086" s="5"/>
      <c r="JQ2086" s="4"/>
      <c r="JR2086" s="6"/>
      <c r="JS2086" s="4"/>
      <c r="JT2086" s="6"/>
      <c r="JU2086" s="5"/>
      <c r="JV2086" s="5"/>
      <c r="JW2086" s="4"/>
      <c r="JX2086" s="6"/>
      <c r="JY2086" s="4"/>
      <c r="JZ2086" s="6"/>
      <c r="KA2086" s="5"/>
      <c r="KB2086" s="5"/>
      <c r="KC2086" s="4"/>
      <c r="KD2086" s="6"/>
      <c r="KE2086" s="4"/>
      <c r="KF2086" s="6"/>
      <c r="KG2086" s="5"/>
      <c r="KH2086" s="5"/>
      <c r="KI2086" s="4"/>
      <c r="KJ2086" s="6"/>
      <c r="KK2086" s="4"/>
      <c r="KL2086" s="6"/>
      <c r="KM2086" s="5"/>
      <c r="KN2086" s="5"/>
    </row>
    <row r="2087">
      <c r="A2087" s="3" t="s">
        <v>85</v>
      </c>
      <c r="B2087" s="3" t="s">
        <v>1266</v>
      </c>
      <c r="C2087" s="3" t="s">
        <v>541</v>
      </c>
      <c r="D2087" s="3" t="s">
        <v>712</v>
      </c>
      <c r="E2087" s="3" t="s">
        <v>1286</v>
      </c>
      <c r="F2087" s="3" t="s">
        <v>104</v>
      </c>
      <c r="G2087" s="3" t="s">
        <v>104</v>
      </c>
      <c r="H2087" s="3" t="s">
        <v>104</v>
      </c>
      <c r="I2087" s="3" t="s">
        <v>1693</v>
      </c>
      <c r="J2087" s="3" t="s">
        <v>104</v>
      </c>
      <c r="K2087" s="4"/>
      <c r="L2087" s="4">
        <f>=ROUNDDOWN({0},0)</f>
      </c>
      <c r="M2087" s="4"/>
      <c r="N2087" s="5"/>
      <c r="O2087" s="4"/>
      <c r="P2087" s="4">
        <f>=ROUNDDOWN({0},0)</f>
      </c>
      <c r="Q2087" s="4"/>
      <c r="R2087" s="5"/>
      <c r="S2087" s="4"/>
      <c r="T2087" s="6"/>
      <c r="U2087" s="4"/>
      <c r="V2087" s="6"/>
      <c r="W2087" s="5"/>
      <c r="X2087" s="5"/>
      <c r="Y2087" s="4"/>
      <c r="Z2087" s="6"/>
      <c r="AA2087" s="4"/>
      <c r="AB2087" s="6"/>
      <c r="AC2087" s="5"/>
      <c r="AD2087" s="5"/>
      <c r="AE2087" s="4"/>
      <c r="AF2087" s="6"/>
      <c r="AG2087" s="4"/>
      <c r="AH2087" s="6"/>
      <c r="AI2087" s="5"/>
      <c r="AJ2087" s="5"/>
      <c r="AK2087" s="4"/>
      <c r="AL2087" s="6"/>
      <c r="AM2087" s="4"/>
      <c r="AN2087" s="6"/>
      <c r="AO2087" s="5"/>
      <c r="AP2087" s="5"/>
      <c r="AQ2087" s="4"/>
      <c r="AR2087" s="6"/>
      <c r="AS2087" s="4"/>
      <c r="AT2087" s="6"/>
      <c r="AU2087" s="5"/>
      <c r="AV2087" s="5"/>
      <c r="AW2087" s="4"/>
      <c r="AX2087" s="6"/>
      <c r="AY2087" s="4"/>
      <c r="AZ2087" s="6"/>
      <c r="BA2087" s="5"/>
      <c r="BB2087" s="5"/>
      <c r="BC2087" s="4"/>
      <c r="BD2087" s="6"/>
      <c r="BE2087" s="4"/>
      <c r="BF2087" s="6"/>
      <c r="BG2087" s="5"/>
      <c r="BH2087" s="5"/>
      <c r="BI2087" s="4"/>
      <c r="BJ2087" s="6"/>
      <c r="BK2087" s="4"/>
      <c r="BL2087" s="6"/>
      <c r="BM2087" s="5"/>
      <c r="BN2087" s="5"/>
      <c r="BO2087" s="4"/>
      <c r="BP2087" s="6"/>
      <c r="BQ2087" s="4"/>
      <c r="BR2087" s="6"/>
      <c r="BS2087" s="5"/>
      <c r="BT2087" s="5"/>
      <c r="BU2087" s="4"/>
      <c r="BV2087" s="6"/>
      <c r="BW2087" s="4"/>
      <c r="BX2087" s="6"/>
      <c r="BY2087" s="5"/>
      <c r="BZ2087" s="5"/>
      <c r="CA2087" s="4"/>
      <c r="CB2087" s="6"/>
      <c r="CC2087" s="4"/>
      <c r="CD2087" s="6"/>
      <c r="CE2087" s="5"/>
      <c r="CF2087" s="5"/>
      <c r="CG2087" s="4"/>
      <c r="CH2087" s="6"/>
      <c r="CI2087" s="4"/>
      <c r="CJ2087" s="6"/>
      <c r="CK2087" s="5"/>
      <c r="CL2087" s="5"/>
      <c r="CM2087" s="4"/>
      <c r="CN2087" s="6"/>
      <c r="CO2087" s="4"/>
      <c r="CP2087" s="6"/>
      <c r="CQ2087" s="5"/>
      <c r="CR2087" s="5"/>
      <c r="CS2087" s="4"/>
      <c r="CT2087" s="6"/>
      <c r="CU2087" s="4"/>
      <c r="CV2087" s="6"/>
      <c r="CW2087" s="5"/>
      <c r="CX2087" s="5"/>
      <c r="CY2087" s="4"/>
      <c r="CZ2087" s="6"/>
      <c r="DA2087" s="4"/>
      <c r="DB2087" s="6"/>
      <c r="DC2087" s="5"/>
      <c r="DD2087" s="5"/>
      <c r="DE2087" s="4"/>
      <c r="DF2087" s="6"/>
      <c r="DG2087" s="4"/>
      <c r="DH2087" s="6"/>
      <c r="DI2087" s="5"/>
      <c r="DJ2087" s="5"/>
      <c r="DK2087" s="4"/>
      <c r="DL2087" s="6"/>
      <c r="DM2087" s="4"/>
      <c r="DN2087" s="6"/>
      <c r="DO2087" s="5"/>
      <c r="DP2087" s="5"/>
      <c r="DQ2087" s="4"/>
      <c r="DR2087" s="6"/>
      <c r="DS2087" s="4"/>
      <c r="DT2087" s="6"/>
      <c r="DU2087" s="5"/>
      <c r="DV2087" s="5"/>
      <c r="DW2087" s="4"/>
      <c r="DX2087" s="6"/>
      <c r="DY2087" s="4"/>
      <c r="DZ2087" s="6"/>
      <c r="EA2087" s="5"/>
      <c r="EB2087" s="5"/>
      <c r="EC2087" s="4"/>
      <c r="ED2087" s="6"/>
      <c r="EE2087" s="4"/>
      <c r="EF2087" s="6"/>
      <c r="EG2087" s="5"/>
      <c r="EH2087" s="5"/>
      <c r="EI2087" s="4"/>
      <c r="EJ2087" s="6"/>
      <c r="EK2087" s="4"/>
      <c r="EL2087" s="6"/>
      <c r="EM2087" s="5"/>
      <c r="EN2087" s="5"/>
      <c r="EO2087" s="4"/>
      <c r="EP2087" s="6"/>
      <c r="EQ2087" s="4"/>
      <c r="ER2087" s="6"/>
      <c r="ES2087" s="5"/>
      <c r="ET2087" s="5"/>
      <c r="EU2087" s="4"/>
      <c r="EV2087" s="6"/>
      <c r="EW2087" s="4"/>
      <c r="EX2087" s="6"/>
      <c r="EY2087" s="5"/>
      <c r="EZ2087" s="5"/>
      <c r="FA2087" s="4"/>
      <c r="FB2087" s="6"/>
      <c r="FC2087" s="4"/>
      <c r="FD2087" s="6"/>
      <c r="FE2087" s="5"/>
      <c r="FF2087" s="5"/>
      <c r="FG2087" s="4"/>
      <c r="FH2087" s="6"/>
      <c r="FI2087" s="4"/>
      <c r="FJ2087" s="6"/>
      <c r="FK2087" s="5"/>
      <c r="FL2087" s="5"/>
      <c r="FM2087" s="4"/>
      <c r="FN2087" s="6"/>
      <c r="FO2087" s="4"/>
      <c r="FP2087" s="6"/>
      <c r="FQ2087" s="5"/>
      <c r="FR2087" s="5"/>
      <c r="FS2087" s="4"/>
      <c r="FT2087" s="6"/>
      <c r="FU2087" s="4"/>
      <c r="FV2087" s="6"/>
      <c r="FW2087" s="5"/>
      <c r="FX2087" s="5"/>
      <c r="FY2087" s="4"/>
      <c r="FZ2087" s="6"/>
      <c r="GA2087" s="4"/>
      <c r="GB2087" s="6"/>
      <c r="GC2087" s="5"/>
      <c r="GD2087" s="5"/>
      <c r="GE2087" s="4"/>
      <c r="GF2087" s="6"/>
      <c r="GG2087" s="4"/>
      <c r="GH2087" s="6"/>
      <c r="GI2087" s="5"/>
      <c r="GJ2087" s="5"/>
      <c r="GK2087" s="4"/>
      <c r="GL2087" s="6"/>
      <c r="GM2087" s="4"/>
      <c r="GN2087" s="6"/>
      <c r="GO2087" s="5"/>
      <c r="GP2087" s="5"/>
      <c r="GQ2087" s="4"/>
      <c r="GR2087" s="6"/>
      <c r="GS2087" s="4"/>
      <c r="GT2087" s="6"/>
      <c r="GU2087" s="5"/>
      <c r="GV2087" s="5"/>
      <c r="GW2087" s="4"/>
      <c r="GX2087" s="6"/>
      <c r="GY2087" s="4"/>
      <c r="GZ2087" s="6"/>
      <c r="HA2087" s="5"/>
      <c r="HB2087" s="5"/>
      <c r="HC2087" s="4"/>
      <c r="HD2087" s="6"/>
      <c r="HE2087" s="4"/>
      <c r="HF2087" s="6"/>
      <c r="HG2087" s="5"/>
      <c r="HH2087" s="5"/>
      <c r="HI2087" s="4"/>
      <c r="HJ2087" s="6"/>
      <c r="HK2087" s="4"/>
      <c r="HL2087" s="6"/>
      <c r="HM2087" s="5"/>
      <c r="HN2087" s="5"/>
      <c r="HO2087" s="4"/>
      <c r="HP2087" s="6"/>
      <c r="HQ2087" s="4"/>
      <c r="HR2087" s="6"/>
      <c r="HS2087" s="5"/>
      <c r="HT2087" s="5"/>
      <c r="HU2087" s="4"/>
      <c r="HV2087" s="6"/>
      <c r="HW2087" s="4"/>
      <c r="HX2087" s="6"/>
      <c r="HY2087" s="5"/>
      <c r="HZ2087" s="5"/>
      <c r="IA2087" s="4"/>
      <c r="IB2087" s="6"/>
      <c r="IC2087" s="4"/>
      <c r="ID2087" s="6"/>
      <c r="IE2087" s="5"/>
      <c r="IF2087" s="5"/>
      <c r="IG2087" s="4"/>
      <c r="IH2087" s="6"/>
      <c r="II2087" s="4"/>
      <c r="IJ2087" s="6"/>
      <c r="IK2087" s="5"/>
      <c r="IL2087" s="5"/>
      <c r="IM2087" s="4"/>
      <c r="IN2087" s="6"/>
      <c r="IO2087" s="4"/>
      <c r="IP2087" s="6"/>
      <c r="IQ2087" s="5"/>
      <c r="IR2087" s="5"/>
      <c r="IS2087" s="4"/>
      <c r="IT2087" s="6"/>
      <c r="IU2087" s="4"/>
      <c r="IV2087" s="6"/>
      <c r="IW2087" s="5"/>
      <c r="IX2087" s="5"/>
      <c r="IY2087" s="4"/>
      <c r="IZ2087" s="6"/>
      <c r="JA2087" s="4"/>
      <c r="JB2087" s="6"/>
      <c r="JC2087" s="5"/>
      <c r="JD2087" s="5"/>
      <c r="JE2087" s="4"/>
      <c r="JF2087" s="6"/>
      <c r="JG2087" s="4"/>
      <c r="JH2087" s="6"/>
      <c r="JI2087" s="5"/>
      <c r="JJ2087" s="5"/>
      <c r="JK2087" s="4"/>
      <c r="JL2087" s="6"/>
      <c r="JM2087" s="4"/>
      <c r="JN2087" s="6"/>
      <c r="JO2087" s="5"/>
      <c r="JP2087" s="5"/>
      <c r="JQ2087" s="4"/>
      <c r="JR2087" s="6"/>
      <c r="JS2087" s="4"/>
      <c r="JT2087" s="6"/>
      <c r="JU2087" s="5"/>
      <c r="JV2087" s="5"/>
      <c r="JW2087" s="4"/>
      <c r="JX2087" s="6"/>
      <c r="JY2087" s="4"/>
      <c r="JZ2087" s="6"/>
      <c r="KA2087" s="5"/>
      <c r="KB2087" s="5"/>
      <c r="KC2087" s="4"/>
      <c r="KD2087" s="6"/>
      <c r="KE2087" s="4"/>
      <c r="KF2087" s="6"/>
      <c r="KG2087" s="5"/>
      <c r="KH2087" s="5"/>
      <c r="KI2087" s="4"/>
      <c r="KJ2087" s="6"/>
      <c r="KK2087" s="4"/>
      <c r="KL2087" s="6"/>
      <c r="KM2087" s="5"/>
      <c r="KN2087" s="5"/>
    </row>
    <row r="2088">
      <c r="A2088" s="3" t="s">
        <v>85</v>
      </c>
      <c r="B2088" s="3" t="s">
        <v>1299</v>
      </c>
      <c r="C2088" s="3" t="s">
        <v>87</v>
      </c>
      <c r="D2088" s="3" t="s">
        <v>88</v>
      </c>
      <c r="E2088" s="3" t="s">
        <v>1300</v>
      </c>
      <c r="F2088" s="3" t="s">
        <v>104</v>
      </c>
      <c r="G2088" s="3" t="s">
        <v>104</v>
      </c>
      <c r="H2088" s="3" t="s">
        <v>104</v>
      </c>
      <c r="I2088" s="3" t="s">
        <v>1311</v>
      </c>
      <c r="J2088" s="3" t="s">
        <v>712</v>
      </c>
      <c r="K2088" s="4"/>
      <c r="L2088" s="4">
        <f>=ROUNDDOWN({0},0)</f>
      </c>
      <c r="M2088" s="4"/>
      <c r="N2088" s="5"/>
      <c r="O2088" s="4"/>
      <c r="P2088" s="4">
        <f>=ROUNDDOWN({0},0)</f>
      </c>
      <c r="Q2088" s="4"/>
      <c r="R2088" s="5"/>
      <c r="S2088" s="4"/>
      <c r="T2088" s="6"/>
      <c r="U2088" s="4"/>
      <c r="V2088" s="6"/>
      <c r="W2088" s="5"/>
      <c r="X2088" s="5"/>
      <c r="Y2088" s="4"/>
      <c r="Z2088" s="6"/>
      <c r="AA2088" s="4"/>
      <c r="AB2088" s="6"/>
      <c r="AC2088" s="5"/>
      <c r="AD2088" s="5"/>
      <c r="AE2088" s="4"/>
      <c r="AF2088" s="6"/>
      <c r="AG2088" s="4"/>
      <c r="AH2088" s="6"/>
      <c r="AI2088" s="5"/>
      <c r="AJ2088" s="5"/>
      <c r="AK2088" s="4"/>
      <c r="AL2088" s="6"/>
      <c r="AM2088" s="4"/>
      <c r="AN2088" s="6"/>
      <c r="AO2088" s="5"/>
      <c r="AP2088" s="5"/>
      <c r="AQ2088" s="4"/>
      <c r="AR2088" s="6"/>
      <c r="AS2088" s="4"/>
      <c r="AT2088" s="6"/>
      <c r="AU2088" s="5"/>
      <c r="AV2088" s="5"/>
      <c r="AW2088" s="4"/>
      <c r="AX2088" s="6"/>
      <c r="AY2088" s="4"/>
      <c r="AZ2088" s="6"/>
      <c r="BA2088" s="5"/>
      <c r="BB2088" s="5"/>
      <c r="BC2088" s="4"/>
      <c r="BD2088" s="6"/>
      <c r="BE2088" s="4"/>
      <c r="BF2088" s="6"/>
      <c r="BG2088" s="5"/>
      <c r="BH2088" s="5"/>
      <c r="BI2088" s="4"/>
      <c r="BJ2088" s="6"/>
      <c r="BK2088" s="4"/>
      <c r="BL2088" s="6"/>
      <c r="BM2088" s="5"/>
      <c r="BN2088" s="5"/>
      <c r="BO2088" s="4"/>
      <c r="BP2088" s="6"/>
      <c r="BQ2088" s="4"/>
      <c r="BR2088" s="6"/>
      <c r="BS2088" s="5"/>
      <c r="BT2088" s="5"/>
      <c r="BU2088" s="4"/>
      <c r="BV2088" s="6"/>
      <c r="BW2088" s="4"/>
      <c r="BX2088" s="6"/>
      <c r="BY2088" s="5"/>
      <c r="BZ2088" s="5"/>
      <c r="CA2088" s="4"/>
      <c r="CB2088" s="6"/>
      <c r="CC2088" s="4"/>
      <c r="CD2088" s="6"/>
      <c r="CE2088" s="5"/>
      <c r="CF2088" s="5"/>
      <c r="CG2088" s="4"/>
      <c r="CH2088" s="6"/>
      <c r="CI2088" s="4"/>
      <c r="CJ2088" s="6"/>
      <c r="CK2088" s="5"/>
      <c r="CL2088" s="5"/>
      <c r="CM2088" s="4"/>
      <c r="CN2088" s="6"/>
      <c r="CO2088" s="4"/>
      <c r="CP2088" s="6"/>
      <c r="CQ2088" s="5"/>
      <c r="CR2088" s="5"/>
      <c r="CS2088" s="4"/>
      <c r="CT2088" s="6"/>
      <c r="CU2088" s="4"/>
      <c r="CV2088" s="6"/>
      <c r="CW2088" s="5"/>
      <c r="CX2088" s="5"/>
      <c r="CY2088" s="4"/>
      <c r="CZ2088" s="6"/>
      <c r="DA2088" s="4"/>
      <c r="DB2088" s="6"/>
      <c r="DC2088" s="5"/>
      <c r="DD2088" s="5"/>
      <c r="DE2088" s="4"/>
      <c r="DF2088" s="6"/>
      <c r="DG2088" s="4"/>
      <c r="DH2088" s="6"/>
      <c r="DI2088" s="5"/>
      <c r="DJ2088" s="5"/>
      <c r="DK2088" s="4"/>
      <c r="DL2088" s="6"/>
      <c r="DM2088" s="4"/>
      <c r="DN2088" s="6"/>
      <c r="DO2088" s="5"/>
      <c r="DP2088" s="5"/>
      <c r="DQ2088" s="4"/>
      <c r="DR2088" s="6"/>
      <c r="DS2088" s="4"/>
      <c r="DT2088" s="6"/>
      <c r="DU2088" s="5"/>
      <c r="DV2088" s="5"/>
      <c r="DW2088" s="4"/>
      <c r="DX2088" s="6"/>
      <c r="DY2088" s="4"/>
      <c r="DZ2088" s="6"/>
      <c r="EA2088" s="5"/>
      <c r="EB2088" s="5"/>
      <c r="EC2088" s="4"/>
      <c r="ED2088" s="6"/>
      <c r="EE2088" s="4"/>
      <c r="EF2088" s="6"/>
      <c r="EG2088" s="5"/>
      <c r="EH2088" s="5"/>
      <c r="EI2088" s="4"/>
      <c r="EJ2088" s="6"/>
      <c r="EK2088" s="4"/>
      <c r="EL2088" s="6"/>
      <c r="EM2088" s="5"/>
      <c r="EN2088" s="5"/>
      <c r="EO2088" s="4"/>
      <c r="EP2088" s="6"/>
      <c r="EQ2088" s="4"/>
      <c r="ER2088" s="6"/>
      <c r="ES2088" s="5"/>
      <c r="ET2088" s="5"/>
      <c r="EU2088" s="4"/>
      <c r="EV2088" s="6"/>
      <c r="EW2088" s="4"/>
      <c r="EX2088" s="6"/>
      <c r="EY2088" s="5"/>
      <c r="EZ2088" s="5"/>
      <c r="FA2088" s="4"/>
      <c r="FB2088" s="6"/>
      <c r="FC2088" s="4"/>
      <c r="FD2088" s="6"/>
      <c r="FE2088" s="5"/>
      <c r="FF2088" s="5"/>
      <c r="FG2088" s="4"/>
      <c r="FH2088" s="6"/>
      <c r="FI2088" s="4"/>
      <c r="FJ2088" s="6"/>
      <c r="FK2088" s="5"/>
      <c r="FL2088" s="5"/>
      <c r="FM2088" s="4"/>
      <c r="FN2088" s="6"/>
      <c r="FO2088" s="4"/>
      <c r="FP2088" s="6"/>
      <c r="FQ2088" s="5"/>
      <c r="FR2088" s="5"/>
      <c r="FS2088" s="4"/>
      <c r="FT2088" s="6"/>
      <c r="FU2088" s="4"/>
      <c r="FV2088" s="6"/>
      <c r="FW2088" s="5"/>
      <c r="FX2088" s="5"/>
      <c r="FY2088" s="4"/>
      <c r="FZ2088" s="6"/>
      <c r="GA2088" s="4"/>
      <c r="GB2088" s="6"/>
      <c r="GC2088" s="5"/>
      <c r="GD2088" s="5"/>
      <c r="GE2088" s="4"/>
      <c r="GF2088" s="6"/>
      <c r="GG2088" s="4"/>
      <c r="GH2088" s="6"/>
      <c r="GI2088" s="5"/>
      <c r="GJ2088" s="5"/>
      <c r="GK2088" s="4"/>
      <c r="GL2088" s="6"/>
      <c r="GM2088" s="4"/>
      <c r="GN2088" s="6"/>
      <c r="GO2088" s="5"/>
      <c r="GP2088" s="5"/>
      <c r="GQ2088" s="4"/>
      <c r="GR2088" s="6"/>
      <c r="GS2088" s="4"/>
      <c r="GT2088" s="6"/>
      <c r="GU2088" s="5"/>
      <c r="GV2088" s="5"/>
      <c r="GW2088" s="4"/>
      <c r="GX2088" s="6"/>
      <c r="GY2088" s="4"/>
      <c r="GZ2088" s="6"/>
      <c r="HA2088" s="5"/>
      <c r="HB2088" s="5"/>
      <c r="HC2088" s="4"/>
      <c r="HD2088" s="6"/>
      <c r="HE2088" s="4"/>
      <c r="HF2088" s="6"/>
      <c r="HG2088" s="5"/>
      <c r="HH2088" s="5"/>
      <c r="HI2088" s="4"/>
      <c r="HJ2088" s="6"/>
      <c r="HK2088" s="4"/>
      <c r="HL2088" s="6"/>
      <c r="HM2088" s="5"/>
      <c r="HN2088" s="5"/>
      <c r="HO2088" s="4"/>
      <c r="HP2088" s="6"/>
      <c r="HQ2088" s="4"/>
      <c r="HR2088" s="6"/>
      <c r="HS2088" s="5"/>
      <c r="HT2088" s="5"/>
      <c r="HU2088" s="4"/>
      <c r="HV2088" s="6"/>
      <c r="HW2088" s="4"/>
      <c r="HX2088" s="6"/>
      <c r="HY2088" s="5"/>
      <c r="HZ2088" s="5"/>
      <c r="IA2088" s="4"/>
      <c r="IB2088" s="6"/>
      <c r="IC2088" s="4"/>
      <c r="ID2088" s="6"/>
      <c r="IE2088" s="5"/>
      <c r="IF2088" s="5"/>
      <c r="IG2088" s="4"/>
      <c r="IH2088" s="6"/>
      <c r="II2088" s="4"/>
      <c r="IJ2088" s="6"/>
      <c r="IK2088" s="5"/>
      <c r="IL2088" s="5"/>
      <c r="IM2088" s="4"/>
      <c r="IN2088" s="6"/>
      <c r="IO2088" s="4"/>
      <c r="IP2088" s="6"/>
      <c r="IQ2088" s="5"/>
      <c r="IR2088" s="5"/>
      <c r="IS2088" s="4"/>
      <c r="IT2088" s="6"/>
      <c r="IU2088" s="4"/>
      <c r="IV2088" s="6"/>
      <c r="IW2088" s="5"/>
      <c r="IX2088" s="5"/>
      <c r="IY2088" s="4"/>
      <c r="IZ2088" s="6"/>
      <c r="JA2088" s="4"/>
      <c r="JB2088" s="6"/>
      <c r="JC2088" s="5"/>
      <c r="JD2088" s="5"/>
      <c r="JE2088" s="4"/>
      <c r="JF2088" s="6"/>
      <c r="JG2088" s="4"/>
      <c r="JH2088" s="6"/>
      <c r="JI2088" s="5"/>
      <c r="JJ2088" s="5"/>
      <c r="JK2088" s="4"/>
      <c r="JL2088" s="6"/>
      <c r="JM2088" s="4"/>
      <c r="JN2088" s="6"/>
      <c r="JO2088" s="5"/>
      <c r="JP2088" s="5"/>
      <c r="JQ2088" s="4"/>
      <c r="JR2088" s="6"/>
      <c r="JS2088" s="4"/>
      <c r="JT2088" s="6"/>
      <c r="JU2088" s="5"/>
      <c r="JV2088" s="5"/>
      <c r="JW2088" s="4"/>
      <c r="JX2088" s="6"/>
      <c r="JY2088" s="4"/>
      <c r="JZ2088" s="6"/>
      <c r="KA2088" s="5"/>
      <c r="KB2088" s="5"/>
      <c r="KC2088" s="4"/>
      <c r="KD2088" s="6"/>
      <c r="KE2088" s="4"/>
      <c r="KF2088" s="6"/>
      <c r="KG2088" s="5"/>
      <c r="KH2088" s="5"/>
      <c r="KI2088" s="4"/>
      <c r="KJ2088" s="6"/>
      <c r="KK2088" s="4"/>
      <c r="KL2088" s="6"/>
      <c r="KM2088" s="5"/>
      <c r="KN2088" s="5"/>
    </row>
    <row r="2089">
      <c r="A2089" s="3" t="s">
        <v>85</v>
      </c>
      <c r="B2089" s="3" t="s">
        <v>1299</v>
      </c>
      <c r="C2089" s="3" t="s">
        <v>87</v>
      </c>
      <c r="D2089" s="3" t="s">
        <v>88</v>
      </c>
      <c r="E2089" s="3" t="s">
        <v>1300</v>
      </c>
      <c r="F2089" s="3" t="s">
        <v>104</v>
      </c>
      <c r="G2089" s="3" t="s">
        <v>104</v>
      </c>
      <c r="H2089" s="3" t="s">
        <v>104</v>
      </c>
      <c r="I2089" s="3" t="s">
        <v>1320</v>
      </c>
      <c r="J2089" s="3" t="s">
        <v>712</v>
      </c>
      <c r="K2089" s="4"/>
      <c r="L2089" s="4">
        <f>=ROUNDDOWN({0},0)</f>
      </c>
      <c r="M2089" s="4"/>
      <c r="N2089" s="5"/>
      <c r="O2089" s="4"/>
      <c r="P2089" s="4">
        <f>=ROUNDDOWN({0},0)</f>
      </c>
      <c r="Q2089" s="4"/>
      <c r="R2089" s="5"/>
      <c r="S2089" s="4"/>
      <c r="T2089" s="6"/>
      <c r="U2089" s="4"/>
      <c r="V2089" s="6"/>
      <c r="W2089" s="5"/>
      <c r="X2089" s="5"/>
      <c r="Y2089" s="4"/>
      <c r="Z2089" s="6"/>
      <c r="AA2089" s="4"/>
      <c r="AB2089" s="6"/>
      <c r="AC2089" s="5"/>
      <c r="AD2089" s="5"/>
      <c r="AE2089" s="4"/>
      <c r="AF2089" s="6"/>
      <c r="AG2089" s="4"/>
      <c r="AH2089" s="6"/>
      <c r="AI2089" s="5"/>
      <c r="AJ2089" s="5"/>
      <c r="AK2089" s="4"/>
      <c r="AL2089" s="6"/>
      <c r="AM2089" s="4"/>
      <c r="AN2089" s="6"/>
      <c r="AO2089" s="5"/>
      <c r="AP2089" s="5"/>
      <c r="AQ2089" s="4"/>
      <c r="AR2089" s="6"/>
      <c r="AS2089" s="4"/>
      <c r="AT2089" s="6"/>
      <c r="AU2089" s="5"/>
      <c r="AV2089" s="5"/>
      <c r="AW2089" s="4"/>
      <c r="AX2089" s="6"/>
      <c r="AY2089" s="4"/>
      <c r="AZ2089" s="6"/>
      <c r="BA2089" s="5"/>
      <c r="BB2089" s="5"/>
      <c r="BC2089" s="4"/>
      <c r="BD2089" s="6"/>
      <c r="BE2089" s="4"/>
      <c r="BF2089" s="6"/>
      <c r="BG2089" s="5"/>
      <c r="BH2089" s="5"/>
      <c r="BI2089" s="4"/>
      <c r="BJ2089" s="6"/>
      <c r="BK2089" s="4"/>
      <c r="BL2089" s="6"/>
      <c r="BM2089" s="5"/>
      <c r="BN2089" s="5"/>
      <c r="BO2089" s="4"/>
      <c r="BP2089" s="6"/>
      <c r="BQ2089" s="4"/>
      <c r="BR2089" s="6"/>
      <c r="BS2089" s="5"/>
      <c r="BT2089" s="5"/>
      <c r="BU2089" s="4"/>
      <c r="BV2089" s="6"/>
      <c r="BW2089" s="4"/>
      <c r="BX2089" s="6"/>
      <c r="BY2089" s="5"/>
      <c r="BZ2089" s="5"/>
      <c r="CA2089" s="4"/>
      <c r="CB2089" s="6"/>
      <c r="CC2089" s="4"/>
      <c r="CD2089" s="6"/>
      <c r="CE2089" s="5"/>
      <c r="CF2089" s="5"/>
      <c r="CG2089" s="4"/>
      <c r="CH2089" s="6"/>
      <c r="CI2089" s="4"/>
      <c r="CJ2089" s="6"/>
      <c r="CK2089" s="5"/>
      <c r="CL2089" s="5"/>
      <c r="CM2089" s="4"/>
      <c r="CN2089" s="6"/>
      <c r="CO2089" s="4"/>
      <c r="CP2089" s="6"/>
      <c r="CQ2089" s="5"/>
      <c r="CR2089" s="5"/>
      <c r="CS2089" s="4"/>
      <c r="CT2089" s="6"/>
      <c r="CU2089" s="4"/>
      <c r="CV2089" s="6"/>
      <c r="CW2089" s="5"/>
      <c r="CX2089" s="5"/>
      <c r="CY2089" s="4"/>
      <c r="CZ2089" s="6"/>
      <c r="DA2089" s="4"/>
      <c r="DB2089" s="6"/>
      <c r="DC2089" s="5"/>
      <c r="DD2089" s="5"/>
      <c r="DE2089" s="4"/>
      <c r="DF2089" s="6"/>
      <c r="DG2089" s="4"/>
      <c r="DH2089" s="6"/>
      <c r="DI2089" s="5"/>
      <c r="DJ2089" s="5"/>
      <c r="DK2089" s="4"/>
      <c r="DL2089" s="6"/>
      <c r="DM2089" s="4"/>
      <c r="DN2089" s="6"/>
      <c r="DO2089" s="5"/>
      <c r="DP2089" s="5"/>
      <c r="DQ2089" s="4"/>
      <c r="DR2089" s="6"/>
      <c r="DS2089" s="4"/>
      <c r="DT2089" s="6"/>
      <c r="DU2089" s="5"/>
      <c r="DV2089" s="5"/>
      <c r="DW2089" s="4"/>
      <c r="DX2089" s="6"/>
      <c r="DY2089" s="4"/>
      <c r="DZ2089" s="6"/>
      <c r="EA2089" s="5"/>
      <c r="EB2089" s="5"/>
      <c r="EC2089" s="4"/>
      <c r="ED2089" s="6"/>
      <c r="EE2089" s="4"/>
      <c r="EF2089" s="6"/>
      <c r="EG2089" s="5"/>
      <c r="EH2089" s="5"/>
      <c r="EI2089" s="4"/>
      <c r="EJ2089" s="6"/>
      <c r="EK2089" s="4"/>
      <c r="EL2089" s="6"/>
      <c r="EM2089" s="5"/>
      <c r="EN2089" s="5"/>
      <c r="EO2089" s="4"/>
      <c r="EP2089" s="6"/>
      <c r="EQ2089" s="4"/>
      <c r="ER2089" s="6"/>
      <c r="ES2089" s="5"/>
      <c r="ET2089" s="5"/>
      <c r="EU2089" s="4"/>
      <c r="EV2089" s="6"/>
      <c r="EW2089" s="4"/>
      <c r="EX2089" s="6"/>
      <c r="EY2089" s="5"/>
      <c r="EZ2089" s="5"/>
      <c r="FA2089" s="4"/>
      <c r="FB2089" s="6"/>
      <c r="FC2089" s="4"/>
      <c r="FD2089" s="6"/>
      <c r="FE2089" s="5"/>
      <c r="FF2089" s="5"/>
      <c r="FG2089" s="4"/>
      <c r="FH2089" s="6"/>
      <c r="FI2089" s="4"/>
      <c r="FJ2089" s="6"/>
      <c r="FK2089" s="5"/>
      <c r="FL2089" s="5"/>
      <c r="FM2089" s="4"/>
      <c r="FN2089" s="6"/>
      <c r="FO2089" s="4"/>
      <c r="FP2089" s="6"/>
      <c r="FQ2089" s="5"/>
      <c r="FR2089" s="5"/>
      <c r="FS2089" s="4"/>
      <c r="FT2089" s="6"/>
      <c r="FU2089" s="4"/>
      <c r="FV2089" s="6"/>
      <c r="FW2089" s="5"/>
      <c r="FX2089" s="5"/>
      <c r="FY2089" s="4"/>
      <c r="FZ2089" s="6"/>
      <c r="GA2089" s="4"/>
      <c r="GB2089" s="6"/>
      <c r="GC2089" s="5"/>
      <c r="GD2089" s="5"/>
      <c r="GE2089" s="4"/>
      <c r="GF2089" s="6"/>
      <c r="GG2089" s="4"/>
      <c r="GH2089" s="6"/>
      <c r="GI2089" s="5"/>
      <c r="GJ2089" s="5"/>
      <c r="GK2089" s="4"/>
      <c r="GL2089" s="6"/>
      <c r="GM2089" s="4"/>
      <c r="GN2089" s="6"/>
      <c r="GO2089" s="5"/>
      <c r="GP2089" s="5"/>
      <c r="GQ2089" s="4"/>
      <c r="GR2089" s="6"/>
      <c r="GS2089" s="4"/>
      <c r="GT2089" s="6"/>
      <c r="GU2089" s="5"/>
      <c r="GV2089" s="5"/>
      <c r="GW2089" s="4"/>
      <c r="GX2089" s="6"/>
      <c r="GY2089" s="4"/>
      <c r="GZ2089" s="6"/>
      <c r="HA2089" s="5"/>
      <c r="HB2089" s="5"/>
      <c r="HC2089" s="4"/>
      <c r="HD2089" s="6"/>
      <c r="HE2089" s="4"/>
      <c r="HF2089" s="6"/>
      <c r="HG2089" s="5"/>
      <c r="HH2089" s="5"/>
      <c r="HI2089" s="4"/>
      <c r="HJ2089" s="6"/>
      <c r="HK2089" s="4"/>
      <c r="HL2089" s="6"/>
      <c r="HM2089" s="5"/>
      <c r="HN2089" s="5"/>
      <c r="HO2089" s="4"/>
      <c r="HP2089" s="6"/>
      <c r="HQ2089" s="4"/>
      <c r="HR2089" s="6"/>
      <c r="HS2089" s="5"/>
      <c r="HT2089" s="5"/>
      <c r="HU2089" s="4"/>
      <c r="HV2089" s="6"/>
      <c r="HW2089" s="4"/>
      <c r="HX2089" s="6"/>
      <c r="HY2089" s="5"/>
      <c r="HZ2089" s="5"/>
      <c r="IA2089" s="4"/>
      <c r="IB2089" s="6"/>
      <c r="IC2089" s="4"/>
      <c r="ID2089" s="6"/>
      <c r="IE2089" s="5"/>
      <c r="IF2089" s="5"/>
      <c r="IG2089" s="4"/>
      <c r="IH2089" s="6"/>
      <c r="II2089" s="4"/>
      <c r="IJ2089" s="6"/>
      <c r="IK2089" s="5"/>
      <c r="IL2089" s="5"/>
      <c r="IM2089" s="4"/>
      <c r="IN2089" s="6"/>
      <c r="IO2089" s="4"/>
      <c r="IP2089" s="6"/>
      <c r="IQ2089" s="5"/>
      <c r="IR2089" s="5"/>
      <c r="IS2089" s="4"/>
      <c r="IT2089" s="6"/>
      <c r="IU2089" s="4"/>
      <c r="IV2089" s="6"/>
      <c r="IW2089" s="5"/>
      <c r="IX2089" s="5"/>
      <c r="IY2089" s="4"/>
      <c r="IZ2089" s="6"/>
      <c r="JA2089" s="4"/>
      <c r="JB2089" s="6"/>
      <c r="JC2089" s="5"/>
      <c r="JD2089" s="5"/>
      <c r="JE2089" s="4"/>
      <c r="JF2089" s="6"/>
      <c r="JG2089" s="4"/>
      <c r="JH2089" s="6"/>
      <c r="JI2089" s="5"/>
      <c r="JJ2089" s="5"/>
      <c r="JK2089" s="4"/>
      <c r="JL2089" s="6"/>
      <c r="JM2089" s="4"/>
      <c r="JN2089" s="6"/>
      <c r="JO2089" s="5"/>
      <c r="JP2089" s="5"/>
      <c r="JQ2089" s="4"/>
      <c r="JR2089" s="6"/>
      <c r="JS2089" s="4"/>
      <c r="JT2089" s="6"/>
      <c r="JU2089" s="5"/>
      <c r="JV2089" s="5"/>
      <c r="JW2089" s="4"/>
      <c r="JX2089" s="6"/>
      <c r="JY2089" s="4"/>
      <c r="JZ2089" s="6"/>
      <c r="KA2089" s="5"/>
      <c r="KB2089" s="5"/>
      <c r="KC2089" s="4"/>
      <c r="KD2089" s="6"/>
      <c r="KE2089" s="4"/>
      <c r="KF2089" s="6"/>
      <c r="KG2089" s="5"/>
      <c r="KH2089" s="5"/>
      <c r="KI2089" s="4"/>
      <c r="KJ2089" s="6"/>
      <c r="KK2089" s="4"/>
      <c r="KL2089" s="6"/>
      <c r="KM2089" s="5"/>
      <c r="KN2089" s="5"/>
    </row>
    <row r="2090">
      <c r="A2090" s="3" t="s">
        <v>85</v>
      </c>
      <c r="B2090" s="3" t="s">
        <v>1299</v>
      </c>
      <c r="C2090" s="3" t="s">
        <v>87</v>
      </c>
      <c r="D2090" s="3" t="s">
        <v>88</v>
      </c>
      <c r="E2090" s="3" t="s">
        <v>1300</v>
      </c>
      <c r="F2090" s="3" t="s">
        <v>104</v>
      </c>
      <c r="G2090" s="3" t="s">
        <v>104</v>
      </c>
      <c r="H2090" s="3" t="s">
        <v>104</v>
      </c>
      <c r="I2090" s="3" t="s">
        <v>1312</v>
      </c>
      <c r="J2090" s="3" t="s">
        <v>712</v>
      </c>
      <c r="K2090" s="4"/>
      <c r="L2090" s="4">
        <f>=ROUNDDOWN({0},0)</f>
      </c>
      <c r="M2090" s="4"/>
      <c r="N2090" s="5"/>
      <c r="O2090" s="4"/>
      <c r="P2090" s="4">
        <f>=ROUNDDOWN({0},0)</f>
      </c>
      <c r="Q2090" s="4"/>
      <c r="R2090" s="5"/>
      <c r="S2090" s="4"/>
      <c r="T2090" s="6"/>
      <c r="U2090" s="4"/>
      <c r="V2090" s="6"/>
      <c r="W2090" s="5"/>
      <c r="X2090" s="5"/>
      <c r="Y2090" s="4"/>
      <c r="Z2090" s="6"/>
      <c r="AA2090" s="4"/>
      <c r="AB2090" s="6"/>
      <c r="AC2090" s="5"/>
      <c r="AD2090" s="5"/>
      <c r="AE2090" s="4"/>
      <c r="AF2090" s="6"/>
      <c r="AG2090" s="4"/>
      <c r="AH2090" s="6"/>
      <c r="AI2090" s="5"/>
      <c r="AJ2090" s="5"/>
      <c r="AK2090" s="4"/>
      <c r="AL2090" s="6"/>
      <c r="AM2090" s="4"/>
      <c r="AN2090" s="6"/>
      <c r="AO2090" s="5"/>
      <c r="AP2090" s="5"/>
      <c r="AQ2090" s="4"/>
      <c r="AR2090" s="6"/>
      <c r="AS2090" s="4"/>
      <c r="AT2090" s="6"/>
      <c r="AU2090" s="5"/>
      <c r="AV2090" s="5"/>
      <c r="AW2090" s="4"/>
      <c r="AX2090" s="6"/>
      <c r="AY2090" s="4"/>
      <c r="AZ2090" s="6"/>
      <c r="BA2090" s="5"/>
      <c r="BB2090" s="5"/>
      <c r="BC2090" s="4"/>
      <c r="BD2090" s="6"/>
      <c r="BE2090" s="4"/>
      <c r="BF2090" s="6"/>
      <c r="BG2090" s="5"/>
      <c r="BH2090" s="5"/>
      <c r="BI2090" s="4"/>
      <c r="BJ2090" s="6"/>
      <c r="BK2090" s="4"/>
      <c r="BL2090" s="6"/>
      <c r="BM2090" s="5"/>
      <c r="BN2090" s="5"/>
      <c r="BO2090" s="4"/>
      <c r="BP2090" s="6"/>
      <c r="BQ2090" s="4"/>
      <c r="BR2090" s="6"/>
      <c r="BS2090" s="5"/>
      <c r="BT2090" s="5"/>
      <c r="BU2090" s="4"/>
      <c r="BV2090" s="6"/>
      <c r="BW2090" s="4"/>
      <c r="BX2090" s="6"/>
      <c r="BY2090" s="5"/>
      <c r="BZ2090" s="5"/>
      <c r="CA2090" s="4"/>
      <c r="CB2090" s="6"/>
      <c r="CC2090" s="4"/>
      <c r="CD2090" s="6"/>
      <c r="CE2090" s="5"/>
      <c r="CF2090" s="5"/>
      <c r="CG2090" s="4"/>
      <c r="CH2090" s="6"/>
      <c r="CI2090" s="4"/>
      <c r="CJ2090" s="6"/>
      <c r="CK2090" s="5"/>
      <c r="CL2090" s="5"/>
      <c r="CM2090" s="4"/>
      <c r="CN2090" s="6"/>
      <c r="CO2090" s="4"/>
      <c r="CP2090" s="6"/>
      <c r="CQ2090" s="5"/>
      <c r="CR2090" s="5"/>
      <c r="CS2090" s="4"/>
      <c r="CT2090" s="6"/>
      <c r="CU2090" s="4"/>
      <c r="CV2090" s="6"/>
      <c r="CW2090" s="5"/>
      <c r="CX2090" s="5"/>
      <c r="CY2090" s="4"/>
      <c r="CZ2090" s="6"/>
      <c r="DA2090" s="4"/>
      <c r="DB2090" s="6"/>
      <c r="DC2090" s="5"/>
      <c r="DD2090" s="5"/>
      <c r="DE2090" s="4"/>
      <c r="DF2090" s="6"/>
      <c r="DG2090" s="4"/>
      <c r="DH2090" s="6"/>
      <c r="DI2090" s="5"/>
      <c r="DJ2090" s="5"/>
      <c r="DK2090" s="4"/>
      <c r="DL2090" s="6"/>
      <c r="DM2090" s="4"/>
      <c r="DN2090" s="6"/>
      <c r="DO2090" s="5"/>
      <c r="DP2090" s="5"/>
      <c r="DQ2090" s="4"/>
      <c r="DR2090" s="6"/>
      <c r="DS2090" s="4"/>
      <c r="DT2090" s="6"/>
      <c r="DU2090" s="5"/>
      <c r="DV2090" s="5"/>
      <c r="DW2090" s="4"/>
      <c r="DX2090" s="6"/>
      <c r="DY2090" s="4"/>
      <c r="DZ2090" s="6"/>
      <c r="EA2090" s="5"/>
      <c r="EB2090" s="5"/>
      <c r="EC2090" s="4"/>
      <c r="ED2090" s="6"/>
      <c r="EE2090" s="4"/>
      <c r="EF2090" s="6"/>
      <c r="EG2090" s="5"/>
      <c r="EH2090" s="5"/>
      <c r="EI2090" s="4"/>
      <c r="EJ2090" s="6"/>
      <c r="EK2090" s="4"/>
      <c r="EL2090" s="6"/>
      <c r="EM2090" s="5"/>
      <c r="EN2090" s="5"/>
      <c r="EO2090" s="4"/>
      <c r="EP2090" s="6"/>
      <c r="EQ2090" s="4"/>
      <c r="ER2090" s="6"/>
      <c r="ES2090" s="5"/>
      <c r="ET2090" s="5"/>
      <c r="EU2090" s="4"/>
      <c r="EV2090" s="6"/>
      <c r="EW2090" s="4"/>
      <c r="EX2090" s="6"/>
      <c r="EY2090" s="5"/>
      <c r="EZ2090" s="5"/>
      <c r="FA2090" s="4"/>
      <c r="FB2090" s="6"/>
      <c r="FC2090" s="4"/>
      <c r="FD2090" s="6"/>
      <c r="FE2090" s="5"/>
      <c r="FF2090" s="5"/>
      <c r="FG2090" s="4"/>
      <c r="FH2090" s="6"/>
      <c r="FI2090" s="4"/>
      <c r="FJ2090" s="6"/>
      <c r="FK2090" s="5"/>
      <c r="FL2090" s="5"/>
      <c r="FM2090" s="4"/>
      <c r="FN2090" s="6"/>
      <c r="FO2090" s="4"/>
      <c r="FP2090" s="6"/>
      <c r="FQ2090" s="5"/>
      <c r="FR2090" s="5"/>
      <c r="FS2090" s="4"/>
      <c r="FT2090" s="6"/>
      <c r="FU2090" s="4"/>
      <c r="FV2090" s="6"/>
      <c r="FW2090" s="5"/>
      <c r="FX2090" s="5"/>
      <c r="FY2090" s="4"/>
      <c r="FZ2090" s="6"/>
      <c r="GA2090" s="4"/>
      <c r="GB2090" s="6"/>
      <c r="GC2090" s="5"/>
      <c r="GD2090" s="5"/>
      <c r="GE2090" s="4"/>
      <c r="GF2090" s="6"/>
      <c r="GG2090" s="4"/>
      <c r="GH2090" s="6"/>
      <c r="GI2090" s="5"/>
      <c r="GJ2090" s="5"/>
      <c r="GK2090" s="4"/>
      <c r="GL2090" s="6"/>
      <c r="GM2090" s="4"/>
      <c r="GN2090" s="6"/>
      <c r="GO2090" s="5"/>
      <c r="GP2090" s="5"/>
      <c r="GQ2090" s="4"/>
      <c r="GR2090" s="6"/>
      <c r="GS2090" s="4"/>
      <c r="GT2090" s="6"/>
      <c r="GU2090" s="5"/>
      <c r="GV2090" s="5"/>
      <c r="GW2090" s="4"/>
      <c r="GX2090" s="6"/>
      <c r="GY2090" s="4"/>
      <c r="GZ2090" s="6"/>
      <c r="HA2090" s="5"/>
      <c r="HB2090" s="5"/>
      <c r="HC2090" s="4"/>
      <c r="HD2090" s="6"/>
      <c r="HE2090" s="4"/>
      <c r="HF2090" s="6"/>
      <c r="HG2090" s="5"/>
      <c r="HH2090" s="5"/>
      <c r="HI2090" s="4"/>
      <c r="HJ2090" s="6"/>
      <c r="HK2090" s="4"/>
      <c r="HL2090" s="6"/>
      <c r="HM2090" s="5"/>
      <c r="HN2090" s="5"/>
      <c r="HO2090" s="4"/>
      <c r="HP2090" s="6"/>
      <c r="HQ2090" s="4"/>
      <c r="HR2090" s="6"/>
      <c r="HS2090" s="5"/>
      <c r="HT2090" s="5"/>
      <c r="HU2090" s="4"/>
      <c r="HV2090" s="6"/>
      <c r="HW2090" s="4"/>
      <c r="HX2090" s="6"/>
      <c r="HY2090" s="5"/>
      <c r="HZ2090" s="5"/>
      <c r="IA2090" s="4"/>
      <c r="IB2090" s="6"/>
      <c r="IC2090" s="4"/>
      <c r="ID2090" s="6"/>
      <c r="IE2090" s="5"/>
      <c r="IF2090" s="5"/>
      <c r="IG2090" s="4"/>
      <c r="IH2090" s="6"/>
      <c r="II2090" s="4"/>
      <c r="IJ2090" s="6"/>
      <c r="IK2090" s="5"/>
      <c r="IL2090" s="5"/>
      <c r="IM2090" s="4"/>
      <c r="IN2090" s="6"/>
      <c r="IO2090" s="4"/>
      <c r="IP2090" s="6"/>
      <c r="IQ2090" s="5"/>
      <c r="IR2090" s="5"/>
      <c r="IS2090" s="4"/>
      <c r="IT2090" s="6"/>
      <c r="IU2090" s="4"/>
      <c r="IV2090" s="6"/>
      <c r="IW2090" s="5"/>
      <c r="IX2090" s="5"/>
      <c r="IY2090" s="4"/>
      <c r="IZ2090" s="6"/>
      <c r="JA2090" s="4"/>
      <c r="JB2090" s="6"/>
      <c r="JC2090" s="5"/>
      <c r="JD2090" s="5"/>
      <c r="JE2090" s="4"/>
      <c r="JF2090" s="6"/>
      <c r="JG2090" s="4"/>
      <c r="JH2090" s="6"/>
      <c r="JI2090" s="5"/>
      <c r="JJ2090" s="5"/>
      <c r="JK2090" s="4"/>
      <c r="JL2090" s="6"/>
      <c r="JM2090" s="4"/>
      <c r="JN2090" s="6"/>
      <c r="JO2090" s="5"/>
      <c r="JP2090" s="5"/>
      <c r="JQ2090" s="4"/>
      <c r="JR2090" s="6"/>
      <c r="JS2090" s="4"/>
      <c r="JT2090" s="6"/>
      <c r="JU2090" s="5"/>
      <c r="JV2090" s="5"/>
      <c r="JW2090" s="4"/>
      <c r="JX2090" s="6"/>
      <c r="JY2090" s="4"/>
      <c r="JZ2090" s="6"/>
      <c r="KA2090" s="5"/>
      <c r="KB2090" s="5"/>
      <c r="KC2090" s="4"/>
      <c r="KD2090" s="6"/>
      <c r="KE2090" s="4"/>
      <c r="KF2090" s="6"/>
      <c r="KG2090" s="5"/>
      <c r="KH2090" s="5"/>
      <c r="KI2090" s="4"/>
      <c r="KJ2090" s="6"/>
      <c r="KK2090" s="4"/>
      <c r="KL2090" s="6"/>
      <c r="KM2090" s="5"/>
      <c r="KN2090" s="5"/>
    </row>
    <row r="2091">
      <c r="A2091" s="3" t="s">
        <v>85</v>
      </c>
      <c r="B2091" s="3" t="s">
        <v>1299</v>
      </c>
      <c r="C2091" s="3" t="s">
        <v>87</v>
      </c>
      <c r="D2091" s="3" t="s">
        <v>712</v>
      </c>
      <c r="E2091" s="3" t="s">
        <v>1301</v>
      </c>
      <c r="F2091" s="3" t="s">
        <v>104</v>
      </c>
      <c r="G2091" s="3" t="s">
        <v>104</v>
      </c>
      <c r="H2091" s="3" t="s">
        <v>104</v>
      </c>
      <c r="I2091" s="3" t="s">
        <v>1696</v>
      </c>
      <c r="J2091" s="3" t="s">
        <v>104</v>
      </c>
      <c r="K2091" s="4"/>
      <c r="L2091" s="4">
        <f>=ROUNDDOWN({0},0)</f>
      </c>
      <c r="M2091" s="4"/>
      <c r="N2091" s="5"/>
      <c r="O2091" s="4"/>
      <c r="P2091" s="4">
        <f>=ROUNDDOWN({0},0)</f>
      </c>
      <c r="Q2091" s="4"/>
      <c r="R2091" s="5"/>
      <c r="S2091" s="4"/>
      <c r="T2091" s="6"/>
      <c r="U2091" s="4"/>
      <c r="V2091" s="6"/>
      <c r="W2091" s="5"/>
      <c r="X2091" s="5"/>
      <c r="Y2091" s="4"/>
      <c r="Z2091" s="6"/>
      <c r="AA2091" s="4"/>
      <c r="AB2091" s="6"/>
      <c r="AC2091" s="5"/>
      <c r="AD2091" s="5"/>
      <c r="AE2091" s="4"/>
      <c r="AF2091" s="6"/>
      <c r="AG2091" s="4"/>
      <c r="AH2091" s="6"/>
      <c r="AI2091" s="5"/>
      <c r="AJ2091" s="5"/>
      <c r="AK2091" s="4"/>
      <c r="AL2091" s="6"/>
      <c r="AM2091" s="4"/>
      <c r="AN2091" s="6"/>
      <c r="AO2091" s="5"/>
      <c r="AP2091" s="5"/>
      <c r="AQ2091" s="4"/>
      <c r="AR2091" s="6"/>
      <c r="AS2091" s="4"/>
      <c r="AT2091" s="6"/>
      <c r="AU2091" s="5"/>
      <c r="AV2091" s="5"/>
      <c r="AW2091" s="4"/>
      <c r="AX2091" s="6"/>
      <c r="AY2091" s="4"/>
      <c r="AZ2091" s="6"/>
      <c r="BA2091" s="5"/>
      <c r="BB2091" s="5"/>
      <c r="BC2091" s="4"/>
      <c r="BD2091" s="6"/>
      <c r="BE2091" s="4"/>
      <c r="BF2091" s="6"/>
      <c r="BG2091" s="5"/>
      <c r="BH2091" s="5"/>
      <c r="BI2091" s="4"/>
      <c r="BJ2091" s="6"/>
      <c r="BK2091" s="4"/>
      <c r="BL2091" s="6"/>
      <c r="BM2091" s="5"/>
      <c r="BN2091" s="5"/>
      <c r="BO2091" s="4"/>
      <c r="BP2091" s="6"/>
      <c r="BQ2091" s="4"/>
      <c r="BR2091" s="6"/>
      <c r="BS2091" s="5"/>
      <c r="BT2091" s="5"/>
      <c r="BU2091" s="4"/>
      <c r="BV2091" s="6"/>
      <c r="BW2091" s="4"/>
      <c r="BX2091" s="6"/>
      <c r="BY2091" s="5"/>
      <c r="BZ2091" s="5"/>
      <c r="CA2091" s="4"/>
      <c r="CB2091" s="6"/>
      <c r="CC2091" s="4"/>
      <c r="CD2091" s="6"/>
      <c r="CE2091" s="5"/>
      <c r="CF2091" s="5"/>
      <c r="CG2091" s="4"/>
      <c r="CH2091" s="6"/>
      <c r="CI2091" s="4"/>
      <c r="CJ2091" s="6"/>
      <c r="CK2091" s="5"/>
      <c r="CL2091" s="5"/>
      <c r="CM2091" s="4"/>
      <c r="CN2091" s="6"/>
      <c r="CO2091" s="4"/>
      <c r="CP2091" s="6"/>
      <c r="CQ2091" s="5"/>
      <c r="CR2091" s="5"/>
      <c r="CS2091" s="4"/>
      <c r="CT2091" s="6"/>
      <c r="CU2091" s="4"/>
      <c r="CV2091" s="6"/>
      <c r="CW2091" s="5"/>
      <c r="CX2091" s="5"/>
      <c r="CY2091" s="4"/>
      <c r="CZ2091" s="6"/>
      <c r="DA2091" s="4"/>
      <c r="DB2091" s="6"/>
      <c r="DC2091" s="5"/>
      <c r="DD2091" s="5"/>
      <c r="DE2091" s="4"/>
      <c r="DF2091" s="6"/>
      <c r="DG2091" s="4"/>
      <c r="DH2091" s="6"/>
      <c r="DI2091" s="5"/>
      <c r="DJ2091" s="5"/>
      <c r="DK2091" s="4"/>
      <c r="DL2091" s="6"/>
      <c r="DM2091" s="4"/>
      <c r="DN2091" s="6"/>
      <c r="DO2091" s="5"/>
      <c r="DP2091" s="5"/>
      <c r="DQ2091" s="4"/>
      <c r="DR2091" s="6"/>
      <c r="DS2091" s="4"/>
      <c r="DT2091" s="6"/>
      <c r="DU2091" s="5"/>
      <c r="DV2091" s="5"/>
      <c r="DW2091" s="4"/>
      <c r="DX2091" s="6"/>
      <c r="DY2091" s="4"/>
      <c r="DZ2091" s="6"/>
      <c r="EA2091" s="5"/>
      <c r="EB2091" s="5"/>
      <c r="EC2091" s="4"/>
      <c r="ED2091" s="6"/>
      <c r="EE2091" s="4"/>
      <c r="EF2091" s="6"/>
      <c r="EG2091" s="5"/>
      <c r="EH2091" s="5"/>
      <c r="EI2091" s="4"/>
      <c r="EJ2091" s="6"/>
      <c r="EK2091" s="4"/>
      <c r="EL2091" s="6"/>
      <c r="EM2091" s="5"/>
      <c r="EN2091" s="5"/>
      <c r="EO2091" s="4"/>
      <c r="EP2091" s="6"/>
      <c r="EQ2091" s="4"/>
      <c r="ER2091" s="6"/>
      <c r="ES2091" s="5"/>
      <c r="ET2091" s="5"/>
      <c r="EU2091" s="4"/>
      <c r="EV2091" s="6"/>
      <c r="EW2091" s="4"/>
      <c r="EX2091" s="6"/>
      <c r="EY2091" s="5"/>
      <c r="EZ2091" s="5"/>
      <c r="FA2091" s="4"/>
      <c r="FB2091" s="6"/>
      <c r="FC2091" s="4"/>
      <c r="FD2091" s="6"/>
      <c r="FE2091" s="5"/>
      <c r="FF2091" s="5"/>
      <c r="FG2091" s="4"/>
      <c r="FH2091" s="6"/>
      <c r="FI2091" s="4"/>
      <c r="FJ2091" s="6"/>
      <c r="FK2091" s="5"/>
      <c r="FL2091" s="5"/>
      <c r="FM2091" s="4"/>
      <c r="FN2091" s="6"/>
      <c r="FO2091" s="4"/>
      <c r="FP2091" s="6"/>
      <c r="FQ2091" s="5"/>
      <c r="FR2091" s="5"/>
      <c r="FS2091" s="4"/>
      <c r="FT2091" s="6"/>
      <c r="FU2091" s="4"/>
      <c r="FV2091" s="6"/>
      <c r="FW2091" s="5"/>
      <c r="FX2091" s="5"/>
      <c r="FY2091" s="4"/>
      <c r="FZ2091" s="6"/>
      <c r="GA2091" s="4"/>
      <c r="GB2091" s="6"/>
      <c r="GC2091" s="5"/>
      <c r="GD2091" s="5"/>
      <c r="GE2091" s="4"/>
      <c r="GF2091" s="6"/>
      <c r="GG2091" s="4"/>
      <c r="GH2091" s="6"/>
      <c r="GI2091" s="5"/>
      <c r="GJ2091" s="5"/>
      <c r="GK2091" s="4"/>
      <c r="GL2091" s="6"/>
      <c r="GM2091" s="4"/>
      <c r="GN2091" s="6"/>
      <c r="GO2091" s="5"/>
      <c r="GP2091" s="5"/>
      <c r="GQ2091" s="4"/>
      <c r="GR2091" s="6"/>
      <c r="GS2091" s="4"/>
      <c r="GT2091" s="6"/>
      <c r="GU2091" s="5"/>
      <c r="GV2091" s="5"/>
      <c r="GW2091" s="4"/>
      <c r="GX2091" s="6"/>
      <c r="GY2091" s="4"/>
      <c r="GZ2091" s="6"/>
      <c r="HA2091" s="5"/>
      <c r="HB2091" s="5"/>
      <c r="HC2091" s="4"/>
      <c r="HD2091" s="6"/>
      <c r="HE2091" s="4"/>
      <c r="HF2091" s="6"/>
      <c r="HG2091" s="5"/>
      <c r="HH2091" s="5"/>
      <c r="HI2091" s="4"/>
      <c r="HJ2091" s="6"/>
      <c r="HK2091" s="4"/>
      <c r="HL2091" s="6"/>
      <c r="HM2091" s="5"/>
      <c r="HN2091" s="5"/>
      <c r="HO2091" s="4"/>
      <c r="HP2091" s="6"/>
      <c r="HQ2091" s="4"/>
      <c r="HR2091" s="6"/>
      <c r="HS2091" s="5"/>
      <c r="HT2091" s="5"/>
      <c r="HU2091" s="4"/>
      <c r="HV2091" s="6"/>
      <c r="HW2091" s="4"/>
      <c r="HX2091" s="6"/>
      <c r="HY2091" s="5"/>
      <c r="HZ2091" s="5"/>
      <c r="IA2091" s="4"/>
      <c r="IB2091" s="6"/>
      <c r="IC2091" s="4"/>
      <c r="ID2091" s="6"/>
      <c r="IE2091" s="5"/>
      <c r="IF2091" s="5"/>
      <c r="IG2091" s="4"/>
      <c r="IH2091" s="6"/>
      <c r="II2091" s="4"/>
      <c r="IJ2091" s="6"/>
      <c r="IK2091" s="5"/>
      <c r="IL2091" s="5"/>
      <c r="IM2091" s="4"/>
      <c r="IN2091" s="6"/>
      <c r="IO2091" s="4"/>
      <c r="IP2091" s="6"/>
      <c r="IQ2091" s="5"/>
      <c r="IR2091" s="5"/>
      <c r="IS2091" s="4"/>
      <c r="IT2091" s="6"/>
      <c r="IU2091" s="4"/>
      <c r="IV2091" s="6"/>
      <c r="IW2091" s="5"/>
      <c r="IX2091" s="5"/>
      <c r="IY2091" s="4"/>
      <c r="IZ2091" s="6"/>
      <c r="JA2091" s="4"/>
      <c r="JB2091" s="6"/>
      <c r="JC2091" s="5"/>
      <c r="JD2091" s="5"/>
      <c r="JE2091" s="4"/>
      <c r="JF2091" s="6"/>
      <c r="JG2091" s="4"/>
      <c r="JH2091" s="6"/>
      <c r="JI2091" s="5"/>
      <c r="JJ2091" s="5"/>
      <c r="JK2091" s="4"/>
      <c r="JL2091" s="6"/>
      <c r="JM2091" s="4"/>
      <c r="JN2091" s="6"/>
      <c r="JO2091" s="5"/>
      <c r="JP2091" s="5"/>
      <c r="JQ2091" s="4"/>
      <c r="JR2091" s="6"/>
      <c r="JS2091" s="4"/>
      <c r="JT2091" s="6"/>
      <c r="JU2091" s="5"/>
      <c r="JV2091" s="5"/>
      <c r="JW2091" s="4"/>
      <c r="JX2091" s="6"/>
      <c r="JY2091" s="4"/>
      <c r="JZ2091" s="6"/>
      <c r="KA2091" s="5"/>
      <c r="KB2091" s="5"/>
      <c r="KC2091" s="4"/>
      <c r="KD2091" s="6"/>
      <c r="KE2091" s="4"/>
      <c r="KF2091" s="6"/>
      <c r="KG2091" s="5"/>
      <c r="KH2091" s="5"/>
      <c r="KI2091" s="4"/>
      <c r="KJ2091" s="6"/>
      <c r="KK2091" s="4"/>
      <c r="KL2091" s="6"/>
      <c r="KM2091" s="5"/>
      <c r="KN2091" s="5"/>
    </row>
    <row r="2092">
      <c r="A2092" s="3" t="s">
        <v>85</v>
      </c>
      <c r="B2092" s="3" t="s">
        <v>1299</v>
      </c>
      <c r="C2092" s="3" t="s">
        <v>87</v>
      </c>
      <c r="D2092" s="3" t="s">
        <v>712</v>
      </c>
      <c r="E2092" s="3" t="s">
        <v>1301</v>
      </c>
      <c r="F2092" s="3" t="s">
        <v>104</v>
      </c>
      <c r="G2092" s="3" t="s">
        <v>104</v>
      </c>
      <c r="H2092" s="3" t="s">
        <v>104</v>
      </c>
      <c r="I2092" s="3" t="s">
        <v>1697</v>
      </c>
      <c r="J2092" s="3" t="s">
        <v>104</v>
      </c>
      <c r="K2092" s="4"/>
      <c r="L2092" s="4">
        <f>=ROUNDDOWN({0},0)</f>
      </c>
      <c r="M2092" s="4"/>
      <c r="N2092" s="5"/>
      <c r="O2092" s="4"/>
      <c r="P2092" s="4">
        <f>=ROUNDDOWN({0},0)</f>
      </c>
      <c r="Q2092" s="4"/>
      <c r="R2092" s="5"/>
      <c r="S2092" s="4"/>
      <c r="T2092" s="6"/>
      <c r="U2092" s="4"/>
      <c r="V2092" s="6"/>
      <c r="W2092" s="5"/>
      <c r="X2092" s="5"/>
      <c r="Y2092" s="4"/>
      <c r="Z2092" s="6"/>
      <c r="AA2092" s="4"/>
      <c r="AB2092" s="6"/>
      <c r="AC2092" s="5"/>
      <c r="AD2092" s="5"/>
      <c r="AE2092" s="4"/>
      <c r="AF2092" s="6"/>
      <c r="AG2092" s="4"/>
      <c r="AH2092" s="6"/>
      <c r="AI2092" s="5"/>
      <c r="AJ2092" s="5"/>
      <c r="AK2092" s="4"/>
      <c r="AL2092" s="6"/>
      <c r="AM2092" s="4"/>
      <c r="AN2092" s="6"/>
      <c r="AO2092" s="5"/>
      <c r="AP2092" s="5"/>
      <c r="AQ2092" s="4"/>
      <c r="AR2092" s="6"/>
      <c r="AS2092" s="4"/>
      <c r="AT2092" s="6"/>
      <c r="AU2092" s="5"/>
      <c r="AV2092" s="5"/>
      <c r="AW2092" s="4"/>
      <c r="AX2092" s="6"/>
      <c r="AY2092" s="4"/>
      <c r="AZ2092" s="6"/>
      <c r="BA2092" s="5"/>
      <c r="BB2092" s="5"/>
      <c r="BC2092" s="4"/>
      <c r="BD2092" s="6"/>
      <c r="BE2092" s="4"/>
      <c r="BF2092" s="6"/>
      <c r="BG2092" s="5"/>
      <c r="BH2092" s="5"/>
      <c r="BI2092" s="4"/>
      <c r="BJ2092" s="6"/>
      <c r="BK2092" s="4"/>
      <c r="BL2092" s="6"/>
      <c r="BM2092" s="5"/>
      <c r="BN2092" s="5"/>
      <c r="BO2092" s="4"/>
      <c r="BP2092" s="6"/>
      <c r="BQ2092" s="4"/>
      <c r="BR2092" s="6"/>
      <c r="BS2092" s="5"/>
      <c r="BT2092" s="5"/>
      <c r="BU2092" s="4"/>
      <c r="BV2092" s="6"/>
      <c r="BW2092" s="4"/>
      <c r="BX2092" s="6"/>
      <c r="BY2092" s="5"/>
      <c r="BZ2092" s="5"/>
      <c r="CA2092" s="4"/>
      <c r="CB2092" s="6"/>
      <c r="CC2092" s="4"/>
      <c r="CD2092" s="6"/>
      <c r="CE2092" s="5"/>
      <c r="CF2092" s="5"/>
      <c r="CG2092" s="4"/>
      <c r="CH2092" s="6"/>
      <c r="CI2092" s="4"/>
      <c r="CJ2092" s="6"/>
      <c r="CK2092" s="5"/>
      <c r="CL2092" s="5"/>
      <c r="CM2092" s="4"/>
      <c r="CN2092" s="6"/>
      <c r="CO2092" s="4"/>
      <c r="CP2092" s="6"/>
      <c r="CQ2092" s="5"/>
      <c r="CR2092" s="5"/>
      <c r="CS2092" s="4"/>
      <c r="CT2092" s="6"/>
      <c r="CU2092" s="4"/>
      <c r="CV2092" s="6"/>
      <c r="CW2092" s="5"/>
      <c r="CX2092" s="5"/>
      <c r="CY2092" s="4"/>
      <c r="CZ2092" s="6"/>
      <c r="DA2092" s="4"/>
      <c r="DB2092" s="6"/>
      <c r="DC2092" s="5"/>
      <c r="DD2092" s="5"/>
      <c r="DE2092" s="4"/>
      <c r="DF2092" s="6"/>
      <c r="DG2092" s="4"/>
      <c r="DH2092" s="6"/>
      <c r="DI2092" s="5"/>
      <c r="DJ2092" s="5"/>
      <c r="DK2092" s="4"/>
      <c r="DL2092" s="6"/>
      <c r="DM2092" s="4"/>
      <c r="DN2092" s="6"/>
      <c r="DO2092" s="5"/>
      <c r="DP2092" s="5"/>
      <c r="DQ2092" s="4"/>
      <c r="DR2092" s="6"/>
      <c r="DS2092" s="4"/>
      <c r="DT2092" s="6"/>
      <c r="DU2092" s="5"/>
      <c r="DV2092" s="5"/>
      <c r="DW2092" s="4"/>
      <c r="DX2092" s="6"/>
      <c r="DY2092" s="4"/>
      <c r="DZ2092" s="6"/>
      <c r="EA2092" s="5"/>
      <c r="EB2092" s="5"/>
      <c r="EC2092" s="4"/>
      <c r="ED2092" s="6"/>
      <c r="EE2092" s="4"/>
      <c r="EF2092" s="6"/>
      <c r="EG2092" s="5"/>
      <c r="EH2092" s="5"/>
      <c r="EI2092" s="4"/>
      <c r="EJ2092" s="6"/>
      <c r="EK2092" s="4"/>
      <c r="EL2092" s="6"/>
      <c r="EM2092" s="5"/>
      <c r="EN2092" s="5"/>
      <c r="EO2092" s="4"/>
      <c r="EP2092" s="6"/>
      <c r="EQ2092" s="4"/>
      <c r="ER2092" s="6"/>
      <c r="ES2092" s="5"/>
      <c r="ET2092" s="5"/>
      <c r="EU2092" s="4"/>
      <c r="EV2092" s="6"/>
      <c r="EW2092" s="4"/>
      <c r="EX2092" s="6"/>
      <c r="EY2092" s="5"/>
      <c r="EZ2092" s="5"/>
      <c r="FA2092" s="4"/>
      <c r="FB2092" s="6"/>
      <c r="FC2092" s="4"/>
      <c r="FD2092" s="6"/>
      <c r="FE2092" s="5"/>
      <c r="FF2092" s="5"/>
      <c r="FG2092" s="4"/>
      <c r="FH2092" s="6"/>
      <c r="FI2092" s="4"/>
      <c r="FJ2092" s="6"/>
      <c r="FK2092" s="5"/>
      <c r="FL2092" s="5"/>
      <c r="FM2092" s="4"/>
      <c r="FN2092" s="6"/>
      <c r="FO2092" s="4"/>
      <c r="FP2092" s="6"/>
      <c r="FQ2092" s="5"/>
      <c r="FR2092" s="5"/>
      <c r="FS2092" s="4"/>
      <c r="FT2092" s="6"/>
      <c r="FU2092" s="4"/>
      <c r="FV2092" s="6"/>
      <c r="FW2092" s="5"/>
      <c r="FX2092" s="5"/>
      <c r="FY2092" s="4"/>
      <c r="FZ2092" s="6"/>
      <c r="GA2092" s="4"/>
      <c r="GB2092" s="6"/>
      <c r="GC2092" s="5"/>
      <c r="GD2092" s="5"/>
      <c r="GE2092" s="4"/>
      <c r="GF2092" s="6"/>
      <c r="GG2092" s="4"/>
      <c r="GH2092" s="6"/>
      <c r="GI2092" s="5"/>
      <c r="GJ2092" s="5"/>
      <c r="GK2092" s="4"/>
      <c r="GL2092" s="6"/>
      <c r="GM2092" s="4"/>
      <c r="GN2092" s="6"/>
      <c r="GO2092" s="5"/>
      <c r="GP2092" s="5"/>
      <c r="GQ2092" s="4"/>
      <c r="GR2092" s="6"/>
      <c r="GS2092" s="4"/>
      <c r="GT2092" s="6"/>
      <c r="GU2092" s="5"/>
      <c r="GV2092" s="5"/>
      <c r="GW2092" s="4"/>
      <c r="GX2092" s="6"/>
      <c r="GY2092" s="4"/>
      <c r="GZ2092" s="6"/>
      <c r="HA2092" s="5"/>
      <c r="HB2092" s="5"/>
      <c r="HC2092" s="4"/>
      <c r="HD2092" s="6"/>
      <c r="HE2092" s="4"/>
      <c r="HF2092" s="6"/>
      <c r="HG2092" s="5"/>
      <c r="HH2092" s="5"/>
      <c r="HI2092" s="4"/>
      <c r="HJ2092" s="6"/>
      <c r="HK2092" s="4"/>
      <c r="HL2092" s="6"/>
      <c r="HM2092" s="5"/>
      <c r="HN2092" s="5"/>
      <c r="HO2092" s="4"/>
      <c r="HP2092" s="6"/>
      <c r="HQ2092" s="4"/>
      <c r="HR2092" s="6"/>
      <c r="HS2092" s="5"/>
      <c r="HT2092" s="5"/>
      <c r="HU2092" s="4"/>
      <c r="HV2092" s="6"/>
      <c r="HW2092" s="4"/>
      <c r="HX2092" s="6"/>
      <c r="HY2092" s="5"/>
      <c r="HZ2092" s="5"/>
      <c r="IA2092" s="4"/>
      <c r="IB2092" s="6"/>
      <c r="IC2092" s="4"/>
      <c r="ID2092" s="6"/>
      <c r="IE2092" s="5"/>
      <c r="IF2092" s="5"/>
      <c r="IG2092" s="4"/>
      <c r="IH2092" s="6"/>
      <c r="II2092" s="4"/>
      <c r="IJ2092" s="6"/>
      <c r="IK2092" s="5"/>
      <c r="IL2092" s="5"/>
      <c r="IM2092" s="4"/>
      <c r="IN2092" s="6"/>
      <c r="IO2092" s="4"/>
      <c r="IP2092" s="6"/>
      <c r="IQ2092" s="5"/>
      <c r="IR2092" s="5"/>
      <c r="IS2092" s="4"/>
      <c r="IT2092" s="6"/>
      <c r="IU2092" s="4"/>
      <c r="IV2092" s="6"/>
      <c r="IW2092" s="5"/>
      <c r="IX2092" s="5"/>
      <c r="IY2092" s="4"/>
      <c r="IZ2092" s="6"/>
      <c r="JA2092" s="4"/>
      <c r="JB2092" s="6"/>
      <c r="JC2092" s="5"/>
      <c r="JD2092" s="5"/>
      <c r="JE2092" s="4"/>
      <c r="JF2092" s="6"/>
      <c r="JG2092" s="4"/>
      <c r="JH2092" s="6"/>
      <c r="JI2092" s="5"/>
      <c r="JJ2092" s="5"/>
      <c r="JK2092" s="4"/>
      <c r="JL2092" s="6"/>
      <c r="JM2092" s="4"/>
      <c r="JN2092" s="6"/>
      <c r="JO2092" s="5"/>
      <c r="JP2092" s="5"/>
      <c r="JQ2092" s="4"/>
      <c r="JR2092" s="6"/>
      <c r="JS2092" s="4"/>
      <c r="JT2092" s="6"/>
      <c r="JU2092" s="5"/>
      <c r="JV2092" s="5"/>
      <c r="JW2092" s="4"/>
      <c r="JX2092" s="6"/>
      <c r="JY2092" s="4"/>
      <c r="JZ2092" s="6"/>
      <c r="KA2092" s="5"/>
      <c r="KB2092" s="5"/>
      <c r="KC2092" s="4"/>
      <c r="KD2092" s="6"/>
      <c r="KE2092" s="4"/>
      <c r="KF2092" s="6"/>
      <c r="KG2092" s="5"/>
      <c r="KH2092" s="5"/>
      <c r="KI2092" s="4"/>
      <c r="KJ2092" s="6"/>
      <c r="KK2092" s="4"/>
      <c r="KL2092" s="6"/>
      <c r="KM2092" s="5"/>
      <c r="KN2092" s="5"/>
    </row>
    <row r="2093">
      <c r="A2093" s="3" t="s">
        <v>85</v>
      </c>
      <c r="B2093" s="3" t="s">
        <v>1299</v>
      </c>
      <c r="C2093" s="3" t="s">
        <v>87</v>
      </c>
      <c r="D2093" s="3" t="s">
        <v>712</v>
      </c>
      <c r="E2093" s="3" t="s">
        <v>1301</v>
      </c>
      <c r="F2093" s="3" t="s">
        <v>104</v>
      </c>
      <c r="G2093" s="3" t="s">
        <v>104</v>
      </c>
      <c r="H2093" s="3" t="s">
        <v>104</v>
      </c>
      <c r="I2093" s="3" t="s">
        <v>1698</v>
      </c>
      <c r="J2093" s="3" t="s">
        <v>104</v>
      </c>
      <c r="K2093" s="4"/>
      <c r="L2093" s="4">
        <f>=ROUNDDOWN({0},0)</f>
      </c>
      <c r="M2093" s="4"/>
      <c r="N2093" s="5"/>
      <c r="O2093" s="4"/>
      <c r="P2093" s="4">
        <f>=ROUNDDOWN({0},0)</f>
      </c>
      <c r="Q2093" s="4"/>
      <c r="R2093" s="5"/>
      <c r="S2093" s="4"/>
      <c r="T2093" s="6"/>
      <c r="U2093" s="4"/>
      <c r="V2093" s="6"/>
      <c r="W2093" s="5"/>
      <c r="X2093" s="5"/>
      <c r="Y2093" s="4"/>
      <c r="Z2093" s="6"/>
      <c r="AA2093" s="4"/>
      <c r="AB2093" s="6"/>
      <c r="AC2093" s="5"/>
      <c r="AD2093" s="5"/>
      <c r="AE2093" s="4"/>
      <c r="AF2093" s="6"/>
      <c r="AG2093" s="4"/>
      <c r="AH2093" s="6"/>
      <c r="AI2093" s="5"/>
      <c r="AJ2093" s="5"/>
      <c r="AK2093" s="4"/>
      <c r="AL2093" s="6"/>
      <c r="AM2093" s="4"/>
      <c r="AN2093" s="6"/>
      <c r="AO2093" s="5"/>
      <c r="AP2093" s="5"/>
      <c r="AQ2093" s="4"/>
      <c r="AR2093" s="6"/>
      <c r="AS2093" s="4"/>
      <c r="AT2093" s="6"/>
      <c r="AU2093" s="5"/>
      <c r="AV2093" s="5"/>
      <c r="AW2093" s="4"/>
      <c r="AX2093" s="6"/>
      <c r="AY2093" s="4"/>
      <c r="AZ2093" s="6"/>
      <c r="BA2093" s="5"/>
      <c r="BB2093" s="5"/>
      <c r="BC2093" s="4"/>
      <c r="BD2093" s="6"/>
      <c r="BE2093" s="4"/>
      <c r="BF2093" s="6"/>
      <c r="BG2093" s="5"/>
      <c r="BH2093" s="5"/>
      <c r="BI2093" s="4"/>
      <c r="BJ2093" s="6"/>
      <c r="BK2093" s="4"/>
      <c r="BL2093" s="6"/>
      <c r="BM2093" s="5"/>
      <c r="BN2093" s="5"/>
      <c r="BO2093" s="4"/>
      <c r="BP2093" s="6"/>
      <c r="BQ2093" s="4"/>
      <c r="BR2093" s="6"/>
      <c r="BS2093" s="5"/>
      <c r="BT2093" s="5"/>
      <c r="BU2093" s="4"/>
      <c r="BV2093" s="6"/>
      <c r="BW2093" s="4"/>
      <c r="BX2093" s="6"/>
      <c r="BY2093" s="5"/>
      <c r="BZ2093" s="5"/>
      <c r="CA2093" s="4"/>
      <c r="CB2093" s="6"/>
      <c r="CC2093" s="4"/>
      <c r="CD2093" s="6"/>
      <c r="CE2093" s="5"/>
      <c r="CF2093" s="5"/>
      <c r="CG2093" s="4"/>
      <c r="CH2093" s="6"/>
      <c r="CI2093" s="4"/>
      <c r="CJ2093" s="6"/>
      <c r="CK2093" s="5"/>
      <c r="CL2093" s="5"/>
      <c r="CM2093" s="4"/>
      <c r="CN2093" s="6"/>
      <c r="CO2093" s="4"/>
      <c r="CP2093" s="6"/>
      <c r="CQ2093" s="5"/>
      <c r="CR2093" s="5"/>
      <c r="CS2093" s="4"/>
      <c r="CT2093" s="6"/>
      <c r="CU2093" s="4"/>
      <c r="CV2093" s="6"/>
      <c r="CW2093" s="5"/>
      <c r="CX2093" s="5"/>
      <c r="CY2093" s="4"/>
      <c r="CZ2093" s="6"/>
      <c r="DA2093" s="4"/>
      <c r="DB2093" s="6"/>
      <c r="DC2093" s="5"/>
      <c r="DD2093" s="5"/>
      <c r="DE2093" s="4"/>
      <c r="DF2093" s="6"/>
      <c r="DG2093" s="4"/>
      <c r="DH2093" s="6"/>
      <c r="DI2093" s="5"/>
      <c r="DJ2093" s="5"/>
      <c r="DK2093" s="4"/>
      <c r="DL2093" s="6"/>
      <c r="DM2093" s="4"/>
      <c r="DN2093" s="6"/>
      <c r="DO2093" s="5"/>
      <c r="DP2093" s="5"/>
      <c r="DQ2093" s="4"/>
      <c r="DR2093" s="6"/>
      <c r="DS2093" s="4"/>
      <c r="DT2093" s="6"/>
      <c r="DU2093" s="5"/>
      <c r="DV2093" s="5"/>
      <c r="DW2093" s="4"/>
      <c r="DX2093" s="6"/>
      <c r="DY2093" s="4"/>
      <c r="DZ2093" s="6"/>
      <c r="EA2093" s="5"/>
      <c r="EB2093" s="5"/>
      <c r="EC2093" s="4"/>
      <c r="ED2093" s="6"/>
      <c r="EE2093" s="4"/>
      <c r="EF2093" s="6"/>
      <c r="EG2093" s="5"/>
      <c r="EH2093" s="5"/>
      <c r="EI2093" s="4"/>
      <c r="EJ2093" s="6"/>
      <c r="EK2093" s="4"/>
      <c r="EL2093" s="6"/>
      <c r="EM2093" s="5"/>
      <c r="EN2093" s="5"/>
      <c r="EO2093" s="4"/>
      <c r="EP2093" s="6"/>
      <c r="EQ2093" s="4"/>
      <c r="ER2093" s="6"/>
      <c r="ES2093" s="5"/>
      <c r="ET2093" s="5"/>
      <c r="EU2093" s="4"/>
      <c r="EV2093" s="6"/>
      <c r="EW2093" s="4"/>
      <c r="EX2093" s="6"/>
      <c r="EY2093" s="5"/>
      <c r="EZ2093" s="5"/>
      <c r="FA2093" s="4"/>
      <c r="FB2093" s="6"/>
      <c r="FC2093" s="4"/>
      <c r="FD2093" s="6"/>
      <c r="FE2093" s="5"/>
      <c r="FF2093" s="5"/>
      <c r="FG2093" s="4"/>
      <c r="FH2093" s="6"/>
      <c r="FI2093" s="4"/>
      <c r="FJ2093" s="6"/>
      <c r="FK2093" s="5"/>
      <c r="FL2093" s="5"/>
      <c r="FM2093" s="4"/>
      <c r="FN2093" s="6"/>
      <c r="FO2093" s="4"/>
      <c r="FP2093" s="6"/>
      <c r="FQ2093" s="5"/>
      <c r="FR2093" s="5"/>
      <c r="FS2093" s="4"/>
      <c r="FT2093" s="6"/>
      <c r="FU2093" s="4"/>
      <c r="FV2093" s="6"/>
      <c r="FW2093" s="5"/>
      <c r="FX2093" s="5"/>
      <c r="FY2093" s="4"/>
      <c r="FZ2093" s="6"/>
      <c r="GA2093" s="4"/>
      <c r="GB2093" s="6"/>
      <c r="GC2093" s="5"/>
      <c r="GD2093" s="5"/>
      <c r="GE2093" s="4"/>
      <c r="GF2093" s="6"/>
      <c r="GG2093" s="4"/>
      <c r="GH2093" s="6"/>
      <c r="GI2093" s="5"/>
      <c r="GJ2093" s="5"/>
      <c r="GK2093" s="4"/>
      <c r="GL2093" s="6"/>
      <c r="GM2093" s="4"/>
      <c r="GN2093" s="6"/>
      <c r="GO2093" s="5"/>
      <c r="GP2093" s="5"/>
      <c r="GQ2093" s="4"/>
      <c r="GR2093" s="6"/>
      <c r="GS2093" s="4"/>
      <c r="GT2093" s="6"/>
      <c r="GU2093" s="5"/>
      <c r="GV2093" s="5"/>
      <c r="GW2093" s="4"/>
      <c r="GX2093" s="6"/>
      <c r="GY2093" s="4"/>
      <c r="GZ2093" s="6"/>
      <c r="HA2093" s="5"/>
      <c r="HB2093" s="5"/>
      <c r="HC2093" s="4"/>
      <c r="HD2093" s="6"/>
      <c r="HE2093" s="4"/>
      <c r="HF2093" s="6"/>
      <c r="HG2093" s="5"/>
      <c r="HH2093" s="5"/>
      <c r="HI2093" s="4"/>
      <c r="HJ2093" s="6"/>
      <c r="HK2093" s="4"/>
      <c r="HL2093" s="6"/>
      <c r="HM2093" s="5"/>
      <c r="HN2093" s="5"/>
      <c r="HO2093" s="4"/>
      <c r="HP2093" s="6"/>
      <c r="HQ2093" s="4"/>
      <c r="HR2093" s="6"/>
      <c r="HS2093" s="5"/>
      <c r="HT2093" s="5"/>
      <c r="HU2093" s="4"/>
      <c r="HV2093" s="6"/>
      <c r="HW2093" s="4"/>
      <c r="HX2093" s="6"/>
      <c r="HY2093" s="5"/>
      <c r="HZ2093" s="5"/>
      <c r="IA2093" s="4"/>
      <c r="IB2093" s="6"/>
      <c r="IC2093" s="4"/>
      <c r="ID2093" s="6"/>
      <c r="IE2093" s="5"/>
      <c r="IF2093" s="5"/>
      <c r="IG2093" s="4"/>
      <c r="IH2093" s="6"/>
      <c r="II2093" s="4"/>
      <c r="IJ2093" s="6"/>
      <c r="IK2093" s="5"/>
      <c r="IL2093" s="5"/>
      <c r="IM2093" s="4"/>
      <c r="IN2093" s="6"/>
      <c r="IO2093" s="4"/>
      <c r="IP2093" s="6"/>
      <c r="IQ2093" s="5"/>
      <c r="IR2093" s="5"/>
      <c r="IS2093" s="4"/>
      <c r="IT2093" s="6"/>
      <c r="IU2093" s="4"/>
      <c r="IV2093" s="6"/>
      <c r="IW2093" s="5"/>
      <c r="IX2093" s="5"/>
      <c r="IY2093" s="4"/>
      <c r="IZ2093" s="6"/>
      <c r="JA2093" s="4"/>
      <c r="JB2093" s="6"/>
      <c r="JC2093" s="5"/>
      <c r="JD2093" s="5"/>
      <c r="JE2093" s="4"/>
      <c r="JF2093" s="6"/>
      <c r="JG2093" s="4"/>
      <c r="JH2093" s="6"/>
      <c r="JI2093" s="5"/>
      <c r="JJ2093" s="5"/>
      <c r="JK2093" s="4"/>
      <c r="JL2093" s="6"/>
      <c r="JM2093" s="4"/>
      <c r="JN2093" s="6"/>
      <c r="JO2093" s="5"/>
      <c r="JP2093" s="5"/>
      <c r="JQ2093" s="4"/>
      <c r="JR2093" s="6"/>
      <c r="JS2093" s="4"/>
      <c r="JT2093" s="6"/>
      <c r="JU2093" s="5"/>
      <c r="JV2093" s="5"/>
      <c r="JW2093" s="4"/>
      <c r="JX2093" s="6"/>
      <c r="JY2093" s="4"/>
      <c r="JZ2093" s="6"/>
      <c r="KA2093" s="5"/>
      <c r="KB2093" s="5"/>
      <c r="KC2093" s="4"/>
      <c r="KD2093" s="6"/>
      <c r="KE2093" s="4"/>
      <c r="KF2093" s="6"/>
      <c r="KG2093" s="5"/>
      <c r="KH2093" s="5"/>
      <c r="KI2093" s="4"/>
      <c r="KJ2093" s="6"/>
      <c r="KK2093" s="4"/>
      <c r="KL2093" s="6"/>
      <c r="KM2093" s="5"/>
      <c r="KN2093" s="5"/>
    </row>
    <row r="2094">
      <c r="A2094" s="3" t="s">
        <v>85</v>
      </c>
      <c r="B2094" s="3" t="s">
        <v>1302</v>
      </c>
      <c r="C2094" s="3" t="s">
        <v>87</v>
      </c>
      <c r="D2094" s="3" t="s">
        <v>712</v>
      </c>
      <c r="E2094" s="3" t="s">
        <v>1228</v>
      </c>
      <c r="F2094" s="3" t="s">
        <v>104</v>
      </c>
      <c r="G2094" s="3" t="s">
        <v>104</v>
      </c>
      <c r="H2094" s="3" t="s">
        <v>104</v>
      </c>
      <c r="I2094" s="3" t="s">
        <v>1699</v>
      </c>
      <c r="J2094" s="3" t="s">
        <v>104</v>
      </c>
      <c r="K2094" s="4"/>
      <c r="L2094" s="4">
        <f>=ROUNDDOWN({0},0)</f>
      </c>
      <c r="M2094" s="4"/>
      <c r="N2094" s="5"/>
      <c r="O2094" s="4"/>
      <c r="P2094" s="4">
        <f>=ROUNDDOWN({0},0)</f>
      </c>
      <c r="Q2094" s="4"/>
      <c r="R2094" s="5"/>
      <c r="S2094" s="4"/>
      <c r="T2094" s="6"/>
      <c r="U2094" s="4"/>
      <c r="V2094" s="6"/>
      <c r="W2094" s="5"/>
      <c r="X2094" s="5"/>
      <c r="Y2094" s="4"/>
      <c r="Z2094" s="6"/>
      <c r="AA2094" s="4"/>
      <c r="AB2094" s="6"/>
      <c r="AC2094" s="5"/>
      <c r="AD2094" s="5"/>
      <c r="AE2094" s="4"/>
      <c r="AF2094" s="6"/>
      <c r="AG2094" s="4"/>
      <c r="AH2094" s="6"/>
      <c r="AI2094" s="5"/>
      <c r="AJ2094" s="5"/>
      <c r="AK2094" s="4"/>
      <c r="AL2094" s="6"/>
      <c r="AM2094" s="4"/>
      <c r="AN2094" s="6"/>
      <c r="AO2094" s="5"/>
      <c r="AP2094" s="5"/>
      <c r="AQ2094" s="4"/>
      <c r="AR2094" s="6"/>
      <c r="AS2094" s="4"/>
      <c r="AT2094" s="6"/>
      <c r="AU2094" s="5"/>
      <c r="AV2094" s="5"/>
      <c r="AW2094" s="4"/>
      <c r="AX2094" s="6"/>
      <c r="AY2094" s="4"/>
      <c r="AZ2094" s="6"/>
      <c r="BA2094" s="5"/>
      <c r="BB2094" s="5"/>
      <c r="BC2094" s="4"/>
      <c r="BD2094" s="6"/>
      <c r="BE2094" s="4"/>
      <c r="BF2094" s="6"/>
      <c r="BG2094" s="5"/>
      <c r="BH2094" s="5"/>
      <c r="BI2094" s="4"/>
      <c r="BJ2094" s="6"/>
      <c r="BK2094" s="4"/>
      <c r="BL2094" s="6"/>
      <c r="BM2094" s="5"/>
      <c r="BN2094" s="5"/>
      <c r="BO2094" s="4"/>
      <c r="BP2094" s="6"/>
      <c r="BQ2094" s="4"/>
      <c r="BR2094" s="6"/>
      <c r="BS2094" s="5"/>
      <c r="BT2094" s="5"/>
      <c r="BU2094" s="4"/>
      <c r="BV2094" s="6"/>
      <c r="BW2094" s="4"/>
      <c r="BX2094" s="6"/>
      <c r="BY2094" s="5"/>
      <c r="BZ2094" s="5"/>
      <c r="CA2094" s="4"/>
      <c r="CB2094" s="6"/>
      <c r="CC2094" s="4"/>
      <c r="CD2094" s="6"/>
      <c r="CE2094" s="5"/>
      <c r="CF2094" s="5"/>
      <c r="CG2094" s="4"/>
      <c r="CH2094" s="6"/>
      <c r="CI2094" s="4"/>
      <c r="CJ2094" s="6"/>
      <c r="CK2094" s="5"/>
      <c r="CL2094" s="5"/>
      <c r="CM2094" s="4"/>
      <c r="CN2094" s="6"/>
      <c r="CO2094" s="4"/>
      <c r="CP2094" s="6"/>
      <c r="CQ2094" s="5"/>
      <c r="CR2094" s="5"/>
      <c r="CS2094" s="4"/>
      <c r="CT2094" s="6"/>
      <c r="CU2094" s="4"/>
      <c r="CV2094" s="6"/>
      <c r="CW2094" s="5"/>
      <c r="CX2094" s="5"/>
      <c r="CY2094" s="4"/>
      <c r="CZ2094" s="6"/>
      <c r="DA2094" s="4"/>
      <c r="DB2094" s="6"/>
      <c r="DC2094" s="5"/>
      <c r="DD2094" s="5"/>
      <c r="DE2094" s="4"/>
      <c r="DF2094" s="6"/>
      <c r="DG2094" s="4"/>
      <c r="DH2094" s="6"/>
      <c r="DI2094" s="5"/>
      <c r="DJ2094" s="5"/>
      <c r="DK2094" s="4"/>
      <c r="DL2094" s="6"/>
      <c r="DM2094" s="4"/>
      <c r="DN2094" s="6"/>
      <c r="DO2094" s="5"/>
      <c r="DP2094" s="5"/>
      <c r="DQ2094" s="4"/>
      <c r="DR2094" s="6"/>
      <c r="DS2094" s="4"/>
      <c r="DT2094" s="6"/>
      <c r="DU2094" s="5"/>
      <c r="DV2094" s="5"/>
      <c r="DW2094" s="4"/>
      <c r="DX2094" s="6"/>
      <c r="DY2094" s="4"/>
      <c r="DZ2094" s="6"/>
      <c r="EA2094" s="5"/>
      <c r="EB2094" s="5"/>
      <c r="EC2094" s="4"/>
      <c r="ED2094" s="6"/>
      <c r="EE2094" s="4"/>
      <c r="EF2094" s="6"/>
      <c r="EG2094" s="5"/>
      <c r="EH2094" s="5"/>
      <c r="EI2094" s="4"/>
      <c r="EJ2094" s="6"/>
      <c r="EK2094" s="4"/>
      <c r="EL2094" s="6"/>
      <c r="EM2094" s="5"/>
      <c r="EN2094" s="5"/>
      <c r="EO2094" s="4"/>
      <c r="EP2094" s="6"/>
      <c r="EQ2094" s="4"/>
      <c r="ER2094" s="6"/>
      <c r="ES2094" s="5"/>
      <c r="ET2094" s="5"/>
      <c r="EU2094" s="4"/>
      <c r="EV2094" s="6"/>
      <c r="EW2094" s="4"/>
      <c r="EX2094" s="6"/>
      <c r="EY2094" s="5"/>
      <c r="EZ2094" s="5"/>
      <c r="FA2094" s="4"/>
      <c r="FB2094" s="6"/>
      <c r="FC2094" s="4"/>
      <c r="FD2094" s="6"/>
      <c r="FE2094" s="5"/>
      <c r="FF2094" s="5"/>
      <c r="FG2094" s="4"/>
      <c r="FH2094" s="6"/>
      <c r="FI2094" s="4"/>
      <c r="FJ2094" s="6"/>
      <c r="FK2094" s="5"/>
      <c r="FL2094" s="5"/>
      <c r="FM2094" s="4"/>
      <c r="FN2094" s="6"/>
      <c r="FO2094" s="4"/>
      <c r="FP2094" s="6"/>
      <c r="FQ2094" s="5"/>
      <c r="FR2094" s="5"/>
      <c r="FS2094" s="4"/>
      <c r="FT2094" s="6"/>
      <c r="FU2094" s="4"/>
      <c r="FV2094" s="6"/>
      <c r="FW2094" s="5"/>
      <c r="FX2094" s="5"/>
      <c r="FY2094" s="4"/>
      <c r="FZ2094" s="6"/>
      <c r="GA2094" s="4"/>
      <c r="GB2094" s="6"/>
      <c r="GC2094" s="5"/>
      <c r="GD2094" s="5"/>
      <c r="GE2094" s="4"/>
      <c r="GF2094" s="6"/>
      <c r="GG2094" s="4"/>
      <c r="GH2094" s="6"/>
      <c r="GI2094" s="5"/>
      <c r="GJ2094" s="5"/>
      <c r="GK2094" s="4"/>
      <c r="GL2094" s="6"/>
      <c r="GM2094" s="4"/>
      <c r="GN2094" s="6"/>
      <c r="GO2094" s="5"/>
      <c r="GP2094" s="5"/>
      <c r="GQ2094" s="4"/>
      <c r="GR2094" s="6"/>
      <c r="GS2094" s="4"/>
      <c r="GT2094" s="6"/>
      <c r="GU2094" s="5"/>
      <c r="GV2094" s="5"/>
      <c r="GW2094" s="4"/>
      <c r="GX2094" s="6"/>
      <c r="GY2094" s="4"/>
      <c r="GZ2094" s="6"/>
      <c r="HA2094" s="5"/>
      <c r="HB2094" s="5"/>
      <c r="HC2094" s="4"/>
      <c r="HD2094" s="6"/>
      <c r="HE2094" s="4"/>
      <c r="HF2094" s="6"/>
      <c r="HG2094" s="5"/>
      <c r="HH2094" s="5"/>
      <c r="HI2094" s="4"/>
      <c r="HJ2094" s="6"/>
      <c r="HK2094" s="4"/>
      <c r="HL2094" s="6"/>
      <c r="HM2094" s="5"/>
      <c r="HN2094" s="5"/>
      <c r="HO2094" s="4"/>
      <c r="HP2094" s="6"/>
      <c r="HQ2094" s="4"/>
      <c r="HR2094" s="6"/>
      <c r="HS2094" s="5"/>
      <c r="HT2094" s="5"/>
      <c r="HU2094" s="4"/>
      <c r="HV2094" s="6"/>
      <c r="HW2094" s="4"/>
      <c r="HX2094" s="6"/>
      <c r="HY2094" s="5"/>
      <c r="HZ2094" s="5"/>
      <c r="IA2094" s="4"/>
      <c r="IB2094" s="6"/>
      <c r="IC2094" s="4"/>
      <c r="ID2094" s="6"/>
      <c r="IE2094" s="5"/>
      <c r="IF2094" s="5"/>
      <c r="IG2094" s="4"/>
      <c r="IH2094" s="6"/>
      <c r="II2094" s="4"/>
      <c r="IJ2094" s="6"/>
      <c r="IK2094" s="5"/>
      <c r="IL2094" s="5"/>
      <c r="IM2094" s="4"/>
      <c r="IN2094" s="6"/>
      <c r="IO2094" s="4"/>
      <c r="IP2094" s="6"/>
      <c r="IQ2094" s="5"/>
      <c r="IR2094" s="5"/>
      <c r="IS2094" s="4"/>
      <c r="IT2094" s="6"/>
      <c r="IU2094" s="4"/>
      <c r="IV2094" s="6"/>
      <c r="IW2094" s="5"/>
      <c r="IX2094" s="5"/>
      <c r="IY2094" s="4"/>
      <c r="IZ2094" s="6"/>
      <c r="JA2094" s="4"/>
      <c r="JB2094" s="6"/>
      <c r="JC2094" s="5"/>
      <c r="JD2094" s="5"/>
      <c r="JE2094" s="4"/>
      <c r="JF2094" s="6"/>
      <c r="JG2094" s="4"/>
      <c r="JH2094" s="6"/>
      <c r="JI2094" s="5"/>
      <c r="JJ2094" s="5"/>
      <c r="JK2094" s="4"/>
      <c r="JL2094" s="6"/>
      <c r="JM2094" s="4"/>
      <c r="JN2094" s="6"/>
      <c r="JO2094" s="5"/>
      <c r="JP2094" s="5"/>
      <c r="JQ2094" s="4"/>
      <c r="JR2094" s="6"/>
      <c r="JS2094" s="4"/>
      <c r="JT2094" s="6"/>
      <c r="JU2094" s="5"/>
      <c r="JV2094" s="5"/>
      <c r="JW2094" s="4"/>
      <c r="JX2094" s="6"/>
      <c r="JY2094" s="4"/>
      <c r="JZ2094" s="6"/>
      <c r="KA2094" s="5"/>
      <c r="KB2094" s="5"/>
      <c r="KC2094" s="4"/>
      <c r="KD2094" s="6"/>
      <c r="KE2094" s="4"/>
      <c r="KF2094" s="6"/>
      <c r="KG2094" s="5"/>
      <c r="KH2094" s="5"/>
      <c r="KI2094" s="4"/>
      <c r="KJ2094" s="6"/>
      <c r="KK2094" s="4"/>
      <c r="KL2094" s="6"/>
      <c r="KM2094" s="5"/>
      <c r="KN2094" s="5"/>
    </row>
    <row r="2095">
      <c r="A2095" s="11" t="s">
        <v>1303</v>
      </c>
      <c r="B2095" s="7" t="s">
        <v>104</v>
      </c>
      <c r="C2095" s="7" t="s">
        <v>104</v>
      </c>
      <c r="D2095" s="7" t="s">
        <v>104</v>
      </c>
      <c r="E2095" s="7" t="s">
        <v>104</v>
      </c>
      <c r="F2095" s="7" t="s">
        <v>104</v>
      </c>
      <c r="G2095" s="7" t="s">
        <v>104</v>
      </c>
      <c r="H2095" s="7" t="s">
        <v>104</v>
      </c>
      <c r="I2095" s="7" t="s">
        <v>104</v>
      </c>
      <c r="J2095" s="7" t="s">
        <v>104</v>
      </c>
      <c r="K2095" s="8">
        <v>1065353</v>
      </c>
      <c r="L2095" s="8">
        <f>=ROUNDDOWN({0},0)</f>
      </c>
      <c r="M2095" s="8">
        <v>365061</v>
      </c>
      <c r="N2095" s="9"/>
      <c r="O2095" s="8"/>
      <c r="P2095" s="8">
        <f>=ROUNDDOWN({0},0)</f>
      </c>
      <c r="Q2095" s="8">
        <v>480</v>
      </c>
      <c r="R2095" s="9"/>
      <c r="S2095" s="8">
        <v>27128</v>
      </c>
      <c r="T2095" s="10">
        <v>1257752.36</v>
      </c>
      <c r="U2095" s="8"/>
      <c r="V2095" s="10"/>
      <c r="W2095" s="9"/>
      <c r="X2095" s="9"/>
      <c r="Y2095" s="8">
        <v>6327</v>
      </c>
      <c r="Z2095" s="10">
        <v>257598.94</v>
      </c>
      <c r="AA2095" s="8"/>
      <c r="AB2095" s="10"/>
      <c r="AC2095" s="9"/>
      <c r="AD2095" s="9"/>
      <c r="AE2095" s="8">
        <v>2675</v>
      </c>
      <c r="AF2095" s="10">
        <v>163373.84</v>
      </c>
      <c r="AG2095" s="8"/>
      <c r="AH2095" s="10"/>
      <c r="AI2095" s="9"/>
      <c r="AJ2095" s="9"/>
      <c r="AK2095" s="8">
        <v>1720</v>
      </c>
      <c r="AL2095" s="10">
        <v>131790.24</v>
      </c>
      <c r="AM2095" s="8"/>
      <c r="AN2095" s="10"/>
      <c r="AO2095" s="9"/>
      <c r="AP2095" s="9"/>
      <c r="AQ2095" s="8">
        <v>2362</v>
      </c>
      <c r="AR2095" s="10">
        <v>127450.74</v>
      </c>
      <c r="AS2095" s="8"/>
      <c r="AT2095" s="10"/>
      <c r="AU2095" s="9"/>
      <c r="AV2095" s="9"/>
      <c r="AW2095" s="8">
        <v>2088</v>
      </c>
      <c r="AX2095" s="10">
        <v>111209.08</v>
      </c>
      <c r="AY2095" s="8"/>
      <c r="AZ2095" s="10"/>
      <c r="BA2095" s="9"/>
      <c r="BB2095" s="9"/>
      <c r="BC2095" s="8">
        <v>2744</v>
      </c>
      <c r="BD2095" s="10">
        <v>108205.84</v>
      </c>
      <c r="BE2095" s="8"/>
      <c r="BF2095" s="10"/>
      <c r="BG2095" s="9"/>
      <c r="BH2095" s="9"/>
      <c r="BI2095" s="8">
        <v>1598</v>
      </c>
      <c r="BJ2095" s="10">
        <v>81954.32</v>
      </c>
      <c r="BK2095" s="8"/>
      <c r="BL2095" s="10"/>
      <c r="BM2095" s="9"/>
      <c r="BN2095" s="9"/>
      <c r="BO2095" s="8">
        <v>964</v>
      </c>
      <c r="BP2095" s="10">
        <v>65712.01</v>
      </c>
      <c r="BQ2095" s="8"/>
      <c r="BR2095" s="10"/>
      <c r="BS2095" s="9"/>
      <c r="BT2095" s="9"/>
      <c r="BU2095" s="8">
        <v>799</v>
      </c>
      <c r="BV2095" s="10">
        <v>48413.76</v>
      </c>
      <c r="BW2095" s="8"/>
      <c r="BX2095" s="10"/>
      <c r="BY2095" s="9"/>
      <c r="BZ2095" s="9"/>
      <c r="CA2095" s="8">
        <v>3408</v>
      </c>
      <c r="CB2095" s="10">
        <v>40797.6</v>
      </c>
      <c r="CC2095" s="8"/>
      <c r="CD2095" s="10"/>
      <c r="CE2095" s="9"/>
      <c r="CF2095" s="9"/>
      <c r="CG2095" s="8">
        <v>721</v>
      </c>
      <c r="CH2095" s="10">
        <v>33544.71</v>
      </c>
      <c r="CI2095" s="8"/>
      <c r="CJ2095" s="10"/>
      <c r="CK2095" s="9"/>
      <c r="CL2095" s="9"/>
      <c r="CM2095" s="8">
        <v>357</v>
      </c>
      <c r="CN2095" s="10">
        <v>21068.17</v>
      </c>
      <c r="CO2095" s="8"/>
      <c r="CP2095" s="10"/>
      <c r="CQ2095" s="9"/>
      <c r="CR2095" s="9"/>
      <c r="CS2095" s="8">
        <v>353</v>
      </c>
      <c r="CT2095" s="10">
        <v>20381.76</v>
      </c>
      <c r="CU2095" s="8"/>
      <c r="CV2095" s="10"/>
      <c r="CW2095" s="9"/>
      <c r="CX2095" s="9"/>
      <c r="CY2095" s="8">
        <v>142</v>
      </c>
      <c r="CZ2095" s="10">
        <v>8450.62</v>
      </c>
      <c r="DA2095" s="8"/>
      <c r="DB2095" s="10"/>
      <c r="DC2095" s="9"/>
      <c r="DD2095" s="9"/>
      <c r="DE2095" s="8">
        <v>188</v>
      </c>
      <c r="DF2095" s="10">
        <v>7617.95</v>
      </c>
      <c r="DG2095" s="8"/>
      <c r="DH2095" s="10"/>
      <c r="DI2095" s="9"/>
      <c r="DJ2095" s="9"/>
      <c r="DK2095" s="8">
        <v>243</v>
      </c>
      <c r="DL2095" s="10">
        <v>6775.88</v>
      </c>
      <c r="DM2095" s="8"/>
      <c r="DN2095" s="10"/>
      <c r="DO2095" s="9"/>
      <c r="DP2095" s="9"/>
      <c r="DQ2095" s="8">
        <v>145</v>
      </c>
      <c r="DR2095" s="10">
        <v>5887.85</v>
      </c>
      <c r="DS2095" s="8"/>
      <c r="DT2095" s="10"/>
      <c r="DU2095" s="9"/>
      <c r="DV2095" s="9"/>
      <c r="DW2095" s="8">
        <v>59</v>
      </c>
      <c r="DX2095" s="10">
        <v>4497.98</v>
      </c>
      <c r="DY2095" s="8"/>
      <c r="DZ2095" s="10"/>
      <c r="EA2095" s="9"/>
      <c r="EB2095" s="9"/>
      <c r="EC2095" s="8">
        <v>51</v>
      </c>
      <c r="ED2095" s="10">
        <v>3651.21</v>
      </c>
      <c r="EE2095" s="8"/>
      <c r="EF2095" s="10"/>
      <c r="EG2095" s="9"/>
      <c r="EH2095" s="9"/>
      <c r="EI2095" s="8">
        <v>55</v>
      </c>
      <c r="EJ2095" s="10">
        <v>1588.92</v>
      </c>
      <c r="EK2095" s="8"/>
      <c r="EL2095" s="10"/>
      <c r="EM2095" s="9"/>
      <c r="EN2095" s="9"/>
      <c r="EO2095" s="8">
        <v>25</v>
      </c>
      <c r="EP2095" s="10">
        <v>1479.48</v>
      </c>
      <c r="EQ2095" s="8"/>
      <c r="ER2095" s="10"/>
      <c r="ES2095" s="9"/>
      <c r="ET2095" s="9"/>
      <c r="EU2095" s="8">
        <v>11</v>
      </c>
      <c r="EV2095" s="10">
        <v>1238.51</v>
      </c>
      <c r="EW2095" s="8"/>
      <c r="EX2095" s="10"/>
      <c r="EY2095" s="9"/>
      <c r="EZ2095" s="9"/>
      <c r="FA2095" s="8">
        <v>12</v>
      </c>
      <c r="FB2095" s="10">
        <v>800.72</v>
      </c>
      <c r="FC2095" s="8"/>
      <c r="FD2095" s="10"/>
      <c r="FE2095" s="9"/>
      <c r="FF2095" s="9"/>
      <c r="FG2095" s="8">
        <v>11</v>
      </c>
      <c r="FH2095" s="10">
        <v>752.47</v>
      </c>
      <c r="FI2095" s="8"/>
      <c r="FJ2095" s="10"/>
      <c r="FK2095" s="9"/>
      <c r="FL2095" s="9"/>
      <c r="FM2095" s="8">
        <v>12</v>
      </c>
      <c r="FN2095" s="10">
        <v>734.96</v>
      </c>
      <c r="FO2095" s="8"/>
      <c r="FP2095" s="10"/>
      <c r="FQ2095" s="9"/>
      <c r="FR2095" s="9"/>
      <c r="FS2095" s="8">
        <v>9</v>
      </c>
      <c r="FT2095" s="10">
        <v>684.27</v>
      </c>
      <c r="FU2095" s="8"/>
      <c r="FV2095" s="10"/>
      <c r="FW2095" s="9"/>
      <c r="FX2095" s="9"/>
      <c r="FY2095" s="8">
        <v>2</v>
      </c>
      <c r="FZ2095" s="10">
        <v>642.92</v>
      </c>
      <c r="GA2095" s="8"/>
      <c r="GB2095" s="10"/>
      <c r="GC2095" s="9"/>
      <c r="GD2095" s="9"/>
      <c r="GE2095" s="8">
        <v>10</v>
      </c>
      <c r="GF2095" s="10">
        <v>595.95</v>
      </c>
      <c r="GG2095" s="8"/>
      <c r="GH2095" s="10"/>
      <c r="GI2095" s="9"/>
      <c r="GJ2095" s="9"/>
      <c r="GK2095" s="8">
        <v>8</v>
      </c>
      <c r="GL2095" s="10">
        <v>436.38</v>
      </c>
      <c r="GM2095" s="8"/>
      <c r="GN2095" s="10"/>
      <c r="GO2095" s="9"/>
      <c r="GP2095" s="9"/>
      <c r="GQ2095" s="8">
        <v>3</v>
      </c>
      <c r="GR2095" s="10">
        <v>214.29</v>
      </c>
      <c r="GS2095" s="8"/>
      <c r="GT2095" s="10"/>
      <c r="GU2095" s="9"/>
      <c r="GV2095" s="9"/>
      <c r="GW2095" s="8">
        <v>26</v>
      </c>
      <c r="GX2095" s="10">
        <v>200.99</v>
      </c>
      <c r="GY2095" s="8"/>
      <c r="GZ2095" s="10"/>
      <c r="HA2095" s="9"/>
      <c r="HB2095" s="9"/>
      <c r="HC2095" s="8"/>
      <c r="HD2095" s="10"/>
      <c r="HE2095" s="8"/>
      <c r="HF2095" s="10"/>
      <c r="HG2095" s="9"/>
      <c r="HH2095" s="9"/>
      <c r="HI2095" s="8"/>
      <c r="HJ2095" s="10"/>
      <c r="HK2095" s="8"/>
      <c r="HL2095" s="10"/>
      <c r="HM2095" s="9"/>
      <c r="HN2095" s="9"/>
      <c r="HO2095" s="8"/>
      <c r="HP2095" s="10"/>
      <c r="HQ2095" s="8"/>
      <c r="HR2095" s="10"/>
      <c r="HS2095" s="9"/>
      <c r="HT2095" s="9"/>
      <c r="HU2095" s="8"/>
      <c r="HV2095" s="10"/>
      <c r="HW2095" s="8"/>
      <c r="HX2095" s="10"/>
      <c r="HY2095" s="9"/>
      <c r="HZ2095" s="9"/>
      <c r="IA2095" s="8"/>
      <c r="IB2095" s="10"/>
      <c r="IC2095" s="8"/>
      <c r="ID2095" s="10"/>
      <c r="IE2095" s="9"/>
      <c r="IF2095" s="9"/>
      <c r="IG2095" s="8"/>
      <c r="IH2095" s="10"/>
      <c r="II2095" s="8"/>
      <c r="IJ2095" s="10"/>
      <c r="IK2095" s="9"/>
      <c r="IL2095" s="9"/>
      <c r="IM2095" s="8"/>
      <c r="IN2095" s="10"/>
      <c r="IO2095" s="8"/>
      <c r="IP2095" s="10"/>
      <c r="IQ2095" s="9"/>
      <c r="IR2095" s="9"/>
      <c r="IS2095" s="8"/>
      <c r="IT2095" s="10"/>
      <c r="IU2095" s="8"/>
      <c r="IV2095" s="10"/>
      <c r="IW2095" s="9"/>
      <c r="IX2095" s="9"/>
      <c r="IY2095" s="8"/>
      <c r="IZ2095" s="10"/>
      <c r="JA2095" s="8"/>
      <c r="JB2095" s="10"/>
      <c r="JC2095" s="9"/>
      <c r="JD2095" s="9"/>
      <c r="JE2095" s="8"/>
      <c r="JF2095" s="10"/>
      <c r="JG2095" s="8"/>
      <c r="JH2095" s="10"/>
      <c r="JI2095" s="9"/>
      <c r="JJ2095" s="9"/>
      <c r="JK2095" s="8"/>
      <c r="JL2095" s="10"/>
      <c r="JM2095" s="8"/>
      <c r="JN2095" s="10"/>
      <c r="JO2095" s="9"/>
      <c r="JP2095" s="9"/>
      <c r="JQ2095" s="8"/>
      <c r="JR2095" s="10"/>
      <c r="JS2095" s="8"/>
      <c r="JT2095" s="10"/>
      <c r="JU2095" s="9"/>
      <c r="JV2095" s="9"/>
      <c r="JW2095" s="8"/>
      <c r="JX2095" s="10"/>
      <c r="JY2095" s="8"/>
      <c r="JZ2095" s="10"/>
      <c r="KA2095" s="9"/>
      <c r="KB2095" s="9"/>
      <c r="KC2095" s="8"/>
      <c r="KD2095" s="10"/>
      <c r="KE2095" s="8"/>
      <c r="KF2095" s="10"/>
      <c r="KG2095" s="9"/>
      <c r="KH2095" s="9"/>
      <c r="KI2095" s="8"/>
      <c r="KJ2095" s="10"/>
      <c r="KK2095" s="8"/>
      <c r="KL2095" s="10"/>
      <c r="KM2095" s="9"/>
      <c r="KN2095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  <mergeCell ref="AW3:BB3"/>
    <mergeCell ref="AW4:AX4"/>
    <mergeCell ref="AY4:AZ4"/>
    <mergeCell ref="BA4:BA5"/>
    <mergeCell ref="BB4:BB5"/>
    <mergeCell ref="BC3:BH3"/>
    <mergeCell ref="BC4:BD4"/>
    <mergeCell ref="BE4:BF4"/>
    <mergeCell ref="BG4:BG5"/>
    <mergeCell ref="BH4:BH5"/>
    <mergeCell ref="BI3:BN3"/>
    <mergeCell ref="BI4:BJ4"/>
    <mergeCell ref="BK4:BL4"/>
    <mergeCell ref="BM4:BM5"/>
    <mergeCell ref="BN4:BN5"/>
    <mergeCell ref="BO3:BT3"/>
    <mergeCell ref="BO4:BP4"/>
    <mergeCell ref="BQ4:BR4"/>
    <mergeCell ref="BS4:BS5"/>
    <mergeCell ref="BT4:BT5"/>
    <mergeCell ref="BU3:BZ3"/>
    <mergeCell ref="BU4:BV4"/>
    <mergeCell ref="BW4:BX4"/>
    <mergeCell ref="BY4:BY5"/>
    <mergeCell ref="BZ4:BZ5"/>
    <mergeCell ref="CA3:CF3"/>
    <mergeCell ref="CA4:CB4"/>
    <mergeCell ref="CC4:CD4"/>
    <mergeCell ref="CE4:CE5"/>
    <mergeCell ref="CF4:CF5"/>
    <mergeCell ref="CG3:CL3"/>
    <mergeCell ref="CG4:CH4"/>
    <mergeCell ref="CI4:CJ4"/>
    <mergeCell ref="CK4:CK5"/>
    <mergeCell ref="CL4:CL5"/>
    <mergeCell ref="CM3:CR3"/>
    <mergeCell ref="CM4:CN4"/>
    <mergeCell ref="CO4:CP4"/>
    <mergeCell ref="CQ4:CQ5"/>
    <mergeCell ref="CR4:CR5"/>
    <mergeCell ref="CS3:CX3"/>
    <mergeCell ref="CS4:CT4"/>
    <mergeCell ref="CU4:CV4"/>
    <mergeCell ref="CW4:CW5"/>
    <mergeCell ref="CX4:CX5"/>
    <mergeCell ref="CY3:DD3"/>
    <mergeCell ref="CY4:CZ4"/>
    <mergeCell ref="DA4:DB4"/>
    <mergeCell ref="DC4:DC5"/>
    <mergeCell ref="DD4:DD5"/>
    <mergeCell ref="DE3:DJ3"/>
    <mergeCell ref="DE4:DF4"/>
    <mergeCell ref="DG4:DH4"/>
    <mergeCell ref="DI4:DI5"/>
    <mergeCell ref="DJ4:DJ5"/>
    <mergeCell ref="DK3:DP3"/>
    <mergeCell ref="DK4:DL4"/>
    <mergeCell ref="DM4:DN4"/>
    <mergeCell ref="DO4:DO5"/>
    <mergeCell ref="DP4:DP5"/>
    <mergeCell ref="DQ3:DV3"/>
    <mergeCell ref="DQ4:DR4"/>
    <mergeCell ref="DS4:DT4"/>
    <mergeCell ref="DU4:DU5"/>
    <mergeCell ref="DV4:DV5"/>
    <mergeCell ref="DW3:EB3"/>
    <mergeCell ref="DW4:DX4"/>
    <mergeCell ref="DY4:DZ4"/>
    <mergeCell ref="EA4:EA5"/>
    <mergeCell ref="EB4:EB5"/>
    <mergeCell ref="EC3:EH3"/>
    <mergeCell ref="EC4:ED4"/>
    <mergeCell ref="EE4:EF4"/>
    <mergeCell ref="EG4:EG5"/>
    <mergeCell ref="EH4:EH5"/>
    <mergeCell ref="EI3:EN3"/>
    <mergeCell ref="EI4:EJ4"/>
    <mergeCell ref="EK4:EL4"/>
    <mergeCell ref="EM4:EM5"/>
    <mergeCell ref="EN4:EN5"/>
    <mergeCell ref="EO3:ET3"/>
    <mergeCell ref="EO4:EP4"/>
    <mergeCell ref="EQ4:ER4"/>
    <mergeCell ref="ES4:ES5"/>
    <mergeCell ref="ET4:ET5"/>
    <mergeCell ref="EU3:EZ3"/>
    <mergeCell ref="EU4:EV4"/>
    <mergeCell ref="EW4:EX4"/>
    <mergeCell ref="EY4:EY5"/>
    <mergeCell ref="EZ4:EZ5"/>
    <mergeCell ref="FA3:FF3"/>
    <mergeCell ref="FA4:FB4"/>
    <mergeCell ref="FC4:FD4"/>
    <mergeCell ref="FE4:FE5"/>
    <mergeCell ref="FF4:FF5"/>
    <mergeCell ref="FG3:FL3"/>
    <mergeCell ref="FG4:FH4"/>
    <mergeCell ref="FI4:FJ4"/>
    <mergeCell ref="FK4:FK5"/>
    <mergeCell ref="FL4:FL5"/>
    <mergeCell ref="FM3:FR3"/>
    <mergeCell ref="FM4:FN4"/>
    <mergeCell ref="FO4:FP4"/>
    <mergeCell ref="FQ4:FQ5"/>
    <mergeCell ref="FR4:FR5"/>
    <mergeCell ref="FS3:FX3"/>
    <mergeCell ref="FS4:FT4"/>
    <mergeCell ref="FU4:FV4"/>
    <mergeCell ref="FW4:FW5"/>
    <mergeCell ref="FX4:FX5"/>
    <mergeCell ref="FY3:GD3"/>
    <mergeCell ref="FY4:FZ4"/>
    <mergeCell ref="GA4:GB4"/>
    <mergeCell ref="GC4:GC5"/>
    <mergeCell ref="GD4:GD5"/>
    <mergeCell ref="GE3:GJ3"/>
    <mergeCell ref="GE4:GF4"/>
    <mergeCell ref="GG4:GH4"/>
    <mergeCell ref="GI4:GI5"/>
    <mergeCell ref="GJ4:GJ5"/>
    <mergeCell ref="GK3:GP3"/>
    <mergeCell ref="GK4:GL4"/>
    <mergeCell ref="GM4:GN4"/>
    <mergeCell ref="GO4:GO5"/>
    <mergeCell ref="GP4:GP5"/>
    <mergeCell ref="GQ3:GV3"/>
    <mergeCell ref="GQ4:GR4"/>
    <mergeCell ref="GS4:GT4"/>
    <mergeCell ref="GU4:GU5"/>
    <mergeCell ref="GV4:GV5"/>
    <mergeCell ref="GW3:HB3"/>
    <mergeCell ref="GW4:GX4"/>
    <mergeCell ref="GY4:GZ4"/>
    <mergeCell ref="HA4:HA5"/>
    <mergeCell ref="HB4:HB5"/>
    <mergeCell ref="HC3:HH3"/>
    <mergeCell ref="HC4:HD4"/>
    <mergeCell ref="HE4:HF4"/>
    <mergeCell ref="HG4:HG5"/>
    <mergeCell ref="HH4:HH5"/>
    <mergeCell ref="HI3:HN3"/>
    <mergeCell ref="HI4:HJ4"/>
    <mergeCell ref="HK4:HL4"/>
    <mergeCell ref="HM4:HM5"/>
    <mergeCell ref="HN4:HN5"/>
    <mergeCell ref="HO3:HT3"/>
    <mergeCell ref="HO4:HP4"/>
    <mergeCell ref="HQ4:HR4"/>
    <mergeCell ref="HS4:HS5"/>
    <mergeCell ref="HT4:HT5"/>
    <mergeCell ref="HU3:HZ3"/>
    <mergeCell ref="HU4:HV4"/>
    <mergeCell ref="HW4:HX4"/>
    <mergeCell ref="HY4:HY5"/>
    <mergeCell ref="HZ4:HZ5"/>
    <mergeCell ref="IA3:IF3"/>
    <mergeCell ref="IA4:IB4"/>
    <mergeCell ref="IC4:ID4"/>
    <mergeCell ref="IE4:IE5"/>
    <mergeCell ref="IF4:IF5"/>
    <mergeCell ref="IG3:IL3"/>
    <mergeCell ref="IG4:IH4"/>
    <mergeCell ref="II4:IJ4"/>
    <mergeCell ref="IK4:IK5"/>
    <mergeCell ref="IL4:IL5"/>
    <mergeCell ref="IM3:IR3"/>
    <mergeCell ref="IM4:IN4"/>
    <mergeCell ref="IO4:IP4"/>
    <mergeCell ref="IQ4:IQ5"/>
    <mergeCell ref="IR4:IR5"/>
    <mergeCell ref="IS3:IX3"/>
    <mergeCell ref="IS4:IT4"/>
    <mergeCell ref="IU4:IV4"/>
    <mergeCell ref="IW4:IW5"/>
    <mergeCell ref="IX4:IX5"/>
    <mergeCell ref="IY3:JD3"/>
    <mergeCell ref="IY4:IZ4"/>
    <mergeCell ref="JA4:JB4"/>
    <mergeCell ref="JC4:JC5"/>
    <mergeCell ref="JD4:JD5"/>
    <mergeCell ref="JE3:JJ3"/>
    <mergeCell ref="JE4:JF4"/>
    <mergeCell ref="JG4:JH4"/>
    <mergeCell ref="JI4:JI5"/>
    <mergeCell ref="JJ4:JJ5"/>
    <mergeCell ref="JK3:JP3"/>
    <mergeCell ref="JK4:JL4"/>
    <mergeCell ref="JM4:JN4"/>
    <mergeCell ref="JO4:JO5"/>
    <mergeCell ref="JP4:JP5"/>
    <mergeCell ref="JQ3:JV3"/>
    <mergeCell ref="JQ4:JR4"/>
    <mergeCell ref="JS4:JT4"/>
    <mergeCell ref="JU4:JU5"/>
    <mergeCell ref="JV4:JV5"/>
    <mergeCell ref="JW3:KB3"/>
    <mergeCell ref="JW4:JX4"/>
    <mergeCell ref="JY4:JZ4"/>
    <mergeCell ref="KA4:KA5"/>
    <mergeCell ref="KB4:KB5"/>
    <mergeCell ref="KC3:KH3"/>
    <mergeCell ref="KC4:KD4"/>
    <mergeCell ref="KE4:KF4"/>
    <mergeCell ref="KG4:KG5"/>
    <mergeCell ref="KH4:KH5"/>
    <mergeCell ref="KI3:KN3"/>
    <mergeCell ref="KI4:KJ4"/>
    <mergeCell ref="KK4:KL4"/>
    <mergeCell ref="KM4:KM5"/>
    <mergeCell ref="KN4:KN5"/>
  </mergeCells>
  <headerFooter/>
</worksheet>
</file>